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host.lan\Data\files\tasks\c5349bb9-24bc-4a0a-afe2-22176ff15636\"/>
    </mc:Choice>
  </mc:AlternateContent>
  <xr:revisionPtr revIDLastSave="0" documentId="8_{87C9CCF1-611F-4CAD-97C4-550D38042082}" xr6:coauthVersionLast="47" xr6:coauthVersionMax="47" xr10:uidLastSave="{00000000-0000-0000-0000-000000000000}"/>
  <bookViews>
    <workbookView xWindow="-120" yWindow="-120" windowWidth="19440" windowHeight="10440" firstSheet="1" activeTab="1" xr2:uid="{FAF5C6A7-14E2-4497-8F53-D6DB2F9790E8}"/>
  </bookViews>
  <sheets>
    <sheet name="Version" sheetId="13" state="hidden" r:id="rId1"/>
    <sheet name="Summary&amp;Assumptions" sheetId="27" r:id="rId2"/>
    <sheet name="AnnualCF" sheetId="3" r:id="rId3"/>
    <sheet name="MnthlyCF" sheetId="4" r:id="rId4"/>
    <sheet name="Budget" sheetId="26" r:id="rId5"/>
    <sheet name="Waterfall" sheetId="24" r:id="rId6"/>
  </sheets>
  <definedNames>
    <definedName name="_1__123Graph_ACHART_4A" hidden="1">#REF!</definedName>
    <definedName name="_2__123Graph_ACHART_4A" hidden="1">#REF!</definedName>
    <definedName name="_2__123Graph_XCHART_4A" hidden="1">#REF!</definedName>
    <definedName name="_4__123Graph_XCHART_4A" hidden="1">#REF!</definedName>
    <definedName name="_Order1" hidden="1">0</definedName>
    <definedName name="abc" hidden="1">#REF!</definedName>
    <definedName name="AMORT">#REF!</definedName>
    <definedName name="ANA_PRD1">#REF!</definedName>
    <definedName name="def">#REF!</definedName>
    <definedName name="Equity" localSheetId="4">OFFSET(#REF!,0,0,COUNTA(#REF!)-1)</definedName>
    <definedName name="Equity">OFFSET(#REF!,0,0,COUNTA(#REF!)-1)</definedName>
    <definedName name="Equity_Share_LP">#REF!</definedName>
    <definedName name="Equity_Share_Sponsor">#REF!</definedName>
    <definedName name="IntroPrintArea"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39007.6171180556</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TC_Actual" localSheetId="4">#REF!</definedName>
    <definedName name="LTC_Actual">'Summary&amp;Assumptions'!$D$53</definedName>
    <definedName name="LTC_Control">'Summary&amp;Assumptions'!$D$51</definedName>
    <definedName name="LTC_Target" localSheetId="4">#REF!</definedName>
    <definedName name="LTC_Target">'Summary&amp;Assumptions'!$D$52</definedName>
    <definedName name="LTC_Test" localSheetId="4">#REF!</definedName>
    <definedName name="LTC_Test">'Summary&amp;Assumptions'!$C$85</definedName>
    <definedName name="Parking_Structured">'Summary&amp;Assumptions'!$I$19</definedName>
    <definedName name="partialperiod">#REF!</definedName>
    <definedName name="Preferred_Return">#REF!</definedName>
    <definedName name="_xlnm.Print_Area" localSheetId="4">Budget!$B$2:$J$56</definedName>
    <definedName name="Promote_Structure">#REF!</definedName>
    <definedName name="sf">#REF!</definedName>
    <definedName name="solver_adj" localSheetId="5" hidden="1">Waterfall!$D$16</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Waterfall!$F$63</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0.12</definedName>
    <definedName name="solver_ver" localSheetId="5" hidden="1">3</definedName>
    <definedName name="Start_Date">#REF!</definedName>
    <definedName name="Total_Equity">#REF!</definedName>
    <definedName name="unit">#REF!</definedName>
    <definedName name="Unit_Type">#REF!</definedName>
    <definedName name="units">#REF!</definedName>
    <definedName name="WorkSpace_Assumptions">#REF!,#REF!</definedName>
    <definedName name="WorkSpace_EFD">#REF!</definedName>
    <definedName name="WorkSpace_Historical">#REF!</definedName>
    <definedName name="WorkSpace_Matrices">#REF!</definedName>
    <definedName name="Workspace_Pricing_Matrices">#REF!</definedName>
    <definedName name="wrn.FCG."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ull._.Report." hidden="1">{#N/A,#N/A,TRUE,"Title Page";#N/A,#N/A,TRUE,"Executive Summary";#N/A,#N/A,TRUE,"Tenant Summary";#N/A,#N/A,TRUE,"Assumptions";#N/A,#N/A,TRUE,"Capitalization Value ";#N/A,#N/A,TRUE,"Value Matrix ";#N/A,#N/A,TRUE,"Leasing Cost";#N/A,#N/A,TRUE,"Expiration Schedule";#N/A,#N/A,TRUE,"Market Rent Adjustment";#N/A,#N/A,TRUE,"Lease Value"}</definedName>
    <definedName name="wrn.Full_Template."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Schedule";#N/A,#N/A,FALSE,"13Residual 2007";#N/A,#N/A,FALSE,"14Residual 2008";#N/A,#N/A,FALSE,"15Residual 2009";#N/A,#N/A,FALSE,"16Residual 2010";#N/A,#N/A,FALSE,"17Residual 2011";#N/A,#N/A,FALSE,"18Hold Disposition Matrix";#N/A,#N/A,FALSE,"19Other Disposition Matrix"}</definedName>
    <definedName name="wrn.Hold._.Sell." hidden="1">{#N/A,#N/A,FALSE,"13Residual 2007";#N/A,#N/A,FALSE,"14Residual 2008";#N/A,#N/A,FALSE,"15Residual 2009";#N/A,#N/A,FALSE,"16Residual 2010";#N/A,#N/A,FALSE,"17Residual 2011";#N/A,#N/A,FALSE,"18Hold Disposition Matrix";#N/A,#N/A,FALSE,"19Other Disposition Matrix"}</definedName>
    <definedName name="wrn.Marketing." hidden="1">{#N/A,#N/A,FALSE,"2Assumptions";#N/A,#N/A,FALSE,"3Cash Flow";#N/A,#N/A,FALSE,"I&amp;E";#N/A,#N/A,FALSE,"I&amp;E (2)";#N/A,#N/A,FALSE,"10Vacancy Matrix";#N/A,#N/A,FALSE,"11Expiration Schedule"}</definedName>
    <definedName name="wrn.Package." hidden="1">{#N/A,#N/A,FALSE,"Executive Summary";#N/A,#N/A,FALSE,"Assumptions";#N/A,#N/A,FALSE,"Cash Flow";#N/A,#N/A,FALSE,"I&amp;E ";#N/A,#N/A,FALSE,"Occupancy Cost";#N/A,#N/A,FALSE,"Vacancy (Mall)";#N/A,#N/A,FALSE,"Expiration Schedule";#N/A,#N/A,FALSE,"Expiration Graph ";#N/A,#N/A,FALSE,"sales graph";#N/A,#N/A,FALSE,"Vacant rents";#N/A,#N/A,FALSE,"Hist Sales";#N/A,#N/A,FALSE,"Monthly Sales";#N/A,#N/A,FALSE,"Rent Roll"}</definedName>
    <definedName name="wrn.Partial."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ricing._.Strategy."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ntAll." hidden="1">{#N/A,#N/A,FALSE,"Broker Sheet";#N/A,#N/A,FALSE,"Exec.Summary";#N/A,#N/A,FALSE,"Argus Cash Flow";#N/A,#N/A,FALSE,"SPF";#N/A,#N/A,FALSE,"RentRoll"}</definedName>
    <definedName name="wrn.Pro._.Forma." hidden="1">{#N/A,#N/A,FALSE,"Assumptions";#N/A,#N/A,FALSE,"Proforma";#N/A,#N/A,FALSE,"Value Matrices";#N/A,#N/A,FALSE,"Graph &amp; Rent Roll"}</definedName>
    <definedName name="wrn.Proforma." hidden="1">{#N/A,#N/A,TRUE,"Summary";#N/A,#N/A,TRUE,"InPlace";#N/A,#N/A,TRUE,"Stable";#N/A,#N/A,TRUE,"RentRoll";#N/A,#N/A,TRUE,"I&amp;E";#N/A,#N/A,TRUE,"Expense Detail";#N/A,#N/A,TRUE,"CAM Recov(InPlace)";#N/A,#N/A,TRUE,"CAM Recov(Stable)";#N/A,#N/A,TRUE,"Tax Recov";#N/A,#N/A,TRUE,"Expiration";#N/A,#N/A,TRUE,"Sales";#N/A,#N/A,TRUE,"Tax"}</definedName>
    <definedName name="wrn.RentRoll." hidden="1">{"CurrentRentRoll",#N/A,FALSE,"Graph &amp; Rent Roll"}</definedName>
    <definedName name="wrn.Report." hidden="1">{#N/A,#N/A,FALSE,"Summary";#N/A,#N/A,FALSE,"Assumptions";#N/A,#N/A,FALSE,"Notes";#N/A,#N/A,FALSE,"Cash Flow";#N/A,#N/A,FALSE,"Eff. Rent Detail";#N/A,#N/A,FALSE,"Residual";#N/A,#N/A,FALSE,"Value Matrix";#N/A,#N/A,FALSE,"Pro Forma";#N/A,#N/A,FALSE,"Historical Op";#N/A,#N/A,FALSE,"Value Comp";#N/A,#N/A,FALSE,"Matrices"}</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USSC_Reports."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s>
  <calcPr calcId="191029" iterateCount="1000"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3" i="13" l="1"/>
  <c r="I328" i="4" l="1"/>
  <c r="H328" i="4"/>
  <c r="G328" i="4"/>
  <c r="J54" i="27" l="1"/>
  <c r="B2" i="27"/>
  <c r="B2" i="3"/>
  <c r="C2" i="24"/>
  <c r="B2" i="4"/>
  <c r="D2" i="26"/>
  <c r="D3" i="26"/>
  <c r="B157" i="4"/>
  <c r="B3" i="27" l="1"/>
  <c r="D14" i="27"/>
  <c r="D15" i="27" s="1"/>
  <c r="D17" i="27" s="1"/>
  <c r="J19" i="27"/>
  <c r="J20" i="27"/>
  <c r="J21" i="27"/>
  <c r="C23" i="27"/>
  <c r="J22" i="27"/>
  <c r="J23" i="27"/>
  <c r="J24" i="27"/>
  <c r="D26" i="27"/>
  <c r="G25" i="27"/>
  <c r="D28" i="27"/>
  <c r="I38" i="27" s="1"/>
  <c r="B40" i="27"/>
  <c r="B41" i="27"/>
  <c r="B42" i="27"/>
  <c r="B43" i="27"/>
  <c r="B44" i="27"/>
  <c r="B45" i="27"/>
  <c r="H46" i="27"/>
  <c r="H47" i="27"/>
  <c r="H48" i="27"/>
  <c r="H49" i="27"/>
  <c r="H50" i="27"/>
  <c r="H51" i="27"/>
  <c r="H52" i="27"/>
  <c r="H53" i="27"/>
  <c r="H55" i="27"/>
  <c r="H56" i="27"/>
  <c r="H57" i="27"/>
  <c r="B37" i="3"/>
  <c r="B36" i="3"/>
  <c r="B35" i="3"/>
  <c r="B33" i="3"/>
  <c r="B28" i="3"/>
  <c r="B27" i="3"/>
  <c r="B26" i="3"/>
  <c r="B25" i="3"/>
  <c r="B24" i="3"/>
  <c r="B338" i="4"/>
  <c r="B337" i="4"/>
  <c r="B336" i="4"/>
  <c r="B335" i="4"/>
  <c r="B334" i="4"/>
  <c r="I16" i="4" s="1"/>
  <c r="F16" i="4"/>
  <c r="AI39" i="26"/>
  <c r="AE39" i="26"/>
  <c r="AA39" i="26"/>
  <c r="W39" i="26"/>
  <c r="S39" i="26"/>
  <c r="O39" i="26"/>
  <c r="AI38" i="26"/>
  <c r="AE38" i="26"/>
  <c r="AA38" i="26"/>
  <c r="W38" i="26"/>
  <c r="S38" i="26"/>
  <c r="O38" i="26"/>
  <c r="AI37" i="26"/>
  <c r="AE37" i="26"/>
  <c r="AA37" i="26"/>
  <c r="W37" i="26"/>
  <c r="S37" i="26"/>
  <c r="O37" i="26"/>
  <c r="AI36" i="26"/>
  <c r="AE36" i="26"/>
  <c r="AA36" i="26"/>
  <c r="W36" i="26"/>
  <c r="S36" i="26"/>
  <c r="O36" i="26"/>
  <c r="AI35" i="26"/>
  <c r="AE35" i="26"/>
  <c r="AA35" i="26"/>
  <c r="W35" i="26"/>
  <c r="S35" i="26"/>
  <c r="O35" i="26"/>
  <c r="AI34" i="26"/>
  <c r="AE34" i="26"/>
  <c r="AA34" i="26"/>
  <c r="W34" i="26"/>
  <c r="S34" i="26"/>
  <c r="O34" i="26"/>
  <c r="AI33" i="26"/>
  <c r="AE33" i="26"/>
  <c r="AA33" i="26"/>
  <c r="W33" i="26"/>
  <c r="S33" i="26"/>
  <c r="O33" i="26"/>
  <c r="AI32" i="26"/>
  <c r="AE32" i="26"/>
  <c r="AA32" i="26"/>
  <c r="W32" i="26"/>
  <c r="S32" i="26"/>
  <c r="O32" i="26"/>
  <c r="AI31" i="26"/>
  <c r="AE31" i="26"/>
  <c r="AA31" i="26"/>
  <c r="W31" i="26"/>
  <c r="S31" i="26"/>
  <c r="O31" i="26"/>
  <c r="AI30" i="26"/>
  <c r="AE30" i="26"/>
  <c r="AA30" i="26"/>
  <c r="W30" i="26"/>
  <c r="S30" i="26"/>
  <c r="O30" i="26"/>
  <c r="AI29" i="26"/>
  <c r="AE29" i="26"/>
  <c r="AA29" i="26"/>
  <c r="W29" i="26"/>
  <c r="S29" i="26"/>
  <c r="O29" i="26"/>
  <c r="AI28" i="26"/>
  <c r="AE28" i="26"/>
  <c r="AA28" i="26"/>
  <c r="W28" i="26"/>
  <c r="S28" i="26"/>
  <c r="O28" i="26"/>
  <c r="AI27" i="26"/>
  <c r="AE27" i="26"/>
  <c r="AA27" i="26"/>
  <c r="W27" i="26"/>
  <c r="S27" i="26"/>
  <c r="O27" i="26"/>
  <c r="AI26" i="26"/>
  <c r="AE26" i="26"/>
  <c r="AA26" i="26"/>
  <c r="W26" i="26"/>
  <c r="S26" i="26"/>
  <c r="O26" i="26"/>
  <c r="AI25" i="26"/>
  <c r="AE25" i="26"/>
  <c r="AA25" i="26"/>
  <c r="W25" i="26"/>
  <c r="S25" i="26"/>
  <c r="O25" i="26"/>
  <c r="AI24" i="26"/>
  <c r="AE24" i="26"/>
  <c r="AA24" i="26"/>
  <c r="W24" i="26"/>
  <c r="S24" i="26"/>
  <c r="O24" i="26"/>
  <c r="AI23" i="26"/>
  <c r="AE23" i="26"/>
  <c r="AA23" i="26"/>
  <c r="W23" i="26"/>
  <c r="S23" i="26"/>
  <c r="O23" i="26"/>
  <c r="AI22" i="26"/>
  <c r="AE22" i="26"/>
  <c r="AA22" i="26"/>
  <c r="W22" i="26"/>
  <c r="S22" i="26"/>
  <c r="O22" i="26"/>
  <c r="AI21" i="26"/>
  <c r="AE21" i="26"/>
  <c r="AA21" i="26"/>
  <c r="W21" i="26"/>
  <c r="O21" i="26"/>
  <c r="AI20" i="26"/>
  <c r="AE20" i="26"/>
  <c r="AA20" i="26"/>
  <c r="W20" i="26"/>
  <c r="S20" i="26"/>
  <c r="O20" i="26"/>
  <c r="AI19" i="26"/>
  <c r="AE19" i="26"/>
  <c r="AA19" i="26"/>
  <c r="W19" i="26"/>
  <c r="O19" i="26"/>
  <c r="AI18" i="26"/>
  <c r="AE18" i="26"/>
  <c r="AA18" i="26"/>
  <c r="O18" i="26"/>
  <c r="AI17" i="26"/>
  <c r="AE17" i="26"/>
  <c r="AA17" i="26"/>
  <c r="O17" i="26"/>
  <c r="AI16" i="26"/>
  <c r="AE16" i="26"/>
  <c r="AA16" i="26"/>
  <c r="O16" i="26"/>
  <c r="D16" i="26"/>
  <c r="AI15" i="26"/>
  <c r="AE15" i="26"/>
  <c r="AA15" i="26"/>
  <c r="D15" i="26"/>
  <c r="AI14" i="26"/>
  <c r="AE14" i="26"/>
  <c r="AI13" i="26"/>
  <c r="Q13" i="26"/>
  <c r="Q11" i="26" s="1"/>
  <c r="D40" i="27" s="1"/>
  <c r="D13" i="26"/>
  <c r="D12" i="26"/>
  <c r="AG11" i="26"/>
  <c r="F15" i="26" s="1"/>
  <c r="H15" i="26" s="1"/>
  <c r="AC11" i="26"/>
  <c r="D43" i="27" s="1"/>
  <c r="Y11" i="26"/>
  <c r="D42" i="27" s="1"/>
  <c r="U11" i="26"/>
  <c r="F11" i="26" s="1"/>
  <c r="H11" i="26" s="1"/>
  <c r="D11" i="26"/>
  <c r="D10" i="26"/>
  <c r="H25" i="27" l="1"/>
  <c r="I25" i="27"/>
  <c r="D44" i="27"/>
  <c r="D41" i="27"/>
  <c r="J25" i="27"/>
  <c r="I40" i="27"/>
  <c r="I11" i="26"/>
  <c r="I15" i="26"/>
  <c r="I39" i="27"/>
  <c r="D19" i="27"/>
  <c r="J38" i="27"/>
  <c r="J37" i="27"/>
  <c r="I37" i="27"/>
  <c r="J40" i="27"/>
  <c r="J39" i="27"/>
  <c r="G27" i="27"/>
  <c r="D22" i="27" s="1"/>
  <c r="D31" i="27" s="1"/>
  <c r="F13" i="26"/>
  <c r="H13" i="26" s="1"/>
  <c r="O11" i="26"/>
  <c r="F10" i="26"/>
  <c r="H10" i="26" s="1"/>
  <c r="F12" i="26"/>
  <c r="H12" i="26" s="1"/>
  <c r="AK12" i="26"/>
  <c r="I13" i="26" l="1"/>
  <c r="I10" i="26"/>
  <c r="I12" i="26"/>
  <c r="AK11" i="26"/>
  <c r="P194" i="26"/>
  <c r="N194" i="26" s="1"/>
  <c r="P195" i="26"/>
  <c r="N195" i="26" s="1"/>
  <c r="O12" i="26"/>
  <c r="O13" i="26" s="1"/>
  <c r="P196" i="26" s="1"/>
  <c r="N196" i="26" s="1"/>
  <c r="D194" i="26"/>
  <c r="M194" i="26" s="1"/>
  <c r="D24" i="26" s="1"/>
  <c r="D45" i="27" l="1"/>
  <c r="C17" i="4" s="1"/>
  <c r="D49" i="27" s="1"/>
  <c r="D55" i="27" s="1"/>
  <c r="F25" i="26"/>
  <c r="F26" i="26"/>
  <c r="F24" i="26"/>
  <c r="D195" i="26"/>
  <c r="M195" i="26" s="1"/>
  <c r="D25" i="26" s="1"/>
  <c r="D196" i="26"/>
  <c r="M196" i="26" s="1"/>
  <c r="D26" i="26" s="1"/>
  <c r="O14" i="26"/>
  <c r="O15" i="26" s="1"/>
  <c r="D338" i="26" s="1"/>
  <c r="F16" i="26"/>
  <c r="F21" i="26"/>
  <c r="H21" i="26" l="1"/>
  <c r="I21" i="26"/>
  <c r="H16" i="26"/>
  <c r="I16" i="26"/>
  <c r="H26" i="26"/>
  <c r="I26" i="26"/>
  <c r="H24" i="26"/>
  <c r="I24" i="26"/>
  <c r="H25" i="26"/>
  <c r="I25" i="26"/>
  <c r="D54" i="27"/>
  <c r="O40" i="26"/>
  <c r="D307" i="26"/>
  <c r="D211" i="26"/>
  <c r="D280" i="26"/>
  <c r="D269" i="26"/>
  <c r="D337" i="26"/>
  <c r="D281" i="26"/>
  <c r="D298" i="26"/>
  <c r="D289" i="26"/>
  <c r="D328" i="26"/>
  <c r="D251" i="26"/>
  <c r="D262" i="26"/>
  <c r="D297" i="26"/>
  <c r="D314" i="26"/>
  <c r="D256" i="26"/>
  <c r="D303" i="26"/>
  <c r="D252" i="26"/>
  <c r="D319" i="26"/>
  <c r="D299" i="26"/>
  <c r="D250" i="26"/>
  <c r="D205" i="26"/>
  <c r="D268" i="26"/>
  <c r="D283" i="26"/>
  <c r="D207" i="26"/>
  <c r="D246" i="26"/>
  <c r="D230" i="26"/>
  <c r="D255" i="26"/>
  <c r="D336" i="26"/>
  <c r="D247" i="26"/>
  <c r="D341" i="26"/>
  <c r="D235" i="26"/>
  <c r="D253" i="26"/>
  <c r="D210" i="26"/>
  <c r="D225" i="26"/>
  <c r="D312" i="26"/>
  <c r="D295" i="26"/>
  <c r="D311" i="26"/>
  <c r="D277" i="26"/>
  <c r="D228" i="26"/>
  <c r="D197" i="26"/>
  <c r="M197" i="26" s="1"/>
  <c r="D27" i="26" s="1"/>
  <c r="D229" i="26"/>
  <c r="D213" i="26"/>
  <c r="D285" i="26"/>
  <c r="D333" i="26"/>
  <c r="D264" i="26"/>
  <c r="D201" i="26"/>
  <c r="D206" i="26"/>
  <c r="D248" i="26"/>
  <c r="D330" i="26"/>
  <c r="D227" i="26"/>
  <c r="D318" i="26"/>
  <c r="D231" i="26"/>
  <c r="D316" i="26"/>
  <c r="D302" i="26"/>
  <c r="D214" i="26"/>
  <c r="D342" i="26"/>
  <c r="D198" i="26"/>
  <c r="M198" i="26" s="1"/>
  <c r="D28" i="26" s="1"/>
  <c r="D218" i="26"/>
  <c r="D305" i="26"/>
  <c r="D266" i="26"/>
  <c r="D254" i="26"/>
  <c r="D215" i="26"/>
  <c r="D325" i="26"/>
  <c r="D199" i="26"/>
  <c r="D261" i="26"/>
  <c r="D329" i="26"/>
  <c r="D236" i="26"/>
  <c r="D335" i="26"/>
  <c r="D274" i="26"/>
  <c r="D332" i="26"/>
  <c r="D249" i="26"/>
  <c r="D224" i="26"/>
  <c r="D294" i="26"/>
  <c r="D265" i="26"/>
  <c r="D242" i="26"/>
  <c r="D317" i="26"/>
  <c r="D284" i="26"/>
  <c r="D272" i="26"/>
  <c r="D219" i="26"/>
  <c r="D273" i="26"/>
  <c r="D202" i="26"/>
  <c r="D331" i="26"/>
  <c r="D209" i="26"/>
  <c r="D286" i="26"/>
  <c r="D257" i="26"/>
  <c r="D309" i="26"/>
  <c r="D321" i="26"/>
  <c r="D322" i="26"/>
  <c r="D301" i="26"/>
  <c r="D276" i="26"/>
  <c r="D240" i="26"/>
  <c r="D258" i="26"/>
  <c r="D204" i="26"/>
  <c r="D221" i="26"/>
  <c r="D306" i="26"/>
  <c r="D212" i="26"/>
  <c r="D267" i="26"/>
  <c r="D263" i="26"/>
  <c r="D290" i="26"/>
  <c r="D343" i="26"/>
  <c r="D340" i="26"/>
  <c r="D334" i="26"/>
  <c r="D233" i="26"/>
  <c r="D241" i="26"/>
  <c r="D291" i="26"/>
  <c r="D222" i="26"/>
  <c r="D339" i="26"/>
  <c r="D243" i="26"/>
  <c r="D300" i="26"/>
  <c r="D323" i="26"/>
  <c r="D200" i="26"/>
  <c r="F9" i="26"/>
  <c r="D270" i="26"/>
  <c r="D288" i="26"/>
  <c r="D324" i="26"/>
  <c r="D310" i="26"/>
  <c r="D223" i="26"/>
  <c r="D275" i="26"/>
  <c r="D226" i="26"/>
  <c r="D259" i="26"/>
  <c r="D327" i="26"/>
  <c r="D308" i="26"/>
  <c r="D216" i="26"/>
  <c r="D292" i="26"/>
  <c r="D315" i="26"/>
  <c r="D279" i="26"/>
  <c r="D296" i="26"/>
  <c r="D293" i="26"/>
  <c r="D238" i="26"/>
  <c r="D220" i="26"/>
  <c r="D232" i="26"/>
  <c r="D244" i="26"/>
  <c r="D217" i="26"/>
  <c r="D278" i="26"/>
  <c r="D237" i="26"/>
  <c r="D260" i="26"/>
  <c r="D271" i="26"/>
  <c r="D245" i="26"/>
  <c r="D326" i="26"/>
  <c r="D239" i="26"/>
  <c r="D313" i="26"/>
  <c r="D304" i="26"/>
  <c r="D282" i="26"/>
  <c r="D287" i="26"/>
  <c r="P198" i="26"/>
  <c r="N198" i="26" s="1"/>
  <c r="P197" i="26"/>
  <c r="N197" i="26" s="1"/>
  <c r="P268" i="26"/>
  <c r="D203" i="26"/>
  <c r="D234" i="26"/>
  <c r="D320" i="26"/>
  <c r="D208" i="26"/>
  <c r="H9" i="26" l="1"/>
  <c r="I9" i="26"/>
  <c r="P288" i="26"/>
  <c r="P343" i="26"/>
  <c r="P266" i="26"/>
  <c r="P290" i="26"/>
  <c r="P305" i="26"/>
  <c r="P307" i="26"/>
  <c r="P239" i="26"/>
  <c r="P275" i="26"/>
  <c r="P249" i="26"/>
  <c r="P205" i="26"/>
  <c r="P217" i="26"/>
  <c r="P313" i="26"/>
  <c r="P257" i="26"/>
  <c r="P258" i="26"/>
  <c r="P331" i="26"/>
  <c r="P203" i="26"/>
  <c r="P297" i="26"/>
  <c r="P265" i="26"/>
  <c r="P206" i="26"/>
  <c r="P243" i="26"/>
  <c r="P300" i="26"/>
  <c r="P215" i="26"/>
  <c r="P252" i="26"/>
  <c r="P208" i="26"/>
  <c r="P240" i="26"/>
  <c r="P231" i="26"/>
  <c r="P261" i="26"/>
  <c r="P274" i="26"/>
  <c r="P256" i="26"/>
  <c r="P281" i="26"/>
  <c r="P220" i="26"/>
  <c r="P248" i="26"/>
  <c r="P242" i="26"/>
  <c r="P209" i="26"/>
  <c r="P338" i="26"/>
  <c r="P259" i="26"/>
  <c r="P315" i="26"/>
  <c r="P238" i="26"/>
  <c r="P303" i="26"/>
  <c r="P311" i="26"/>
  <c r="P214" i="26"/>
  <c r="P304" i="26"/>
  <c r="F28" i="26"/>
  <c r="P202" i="26"/>
  <c r="P336" i="26"/>
  <c r="P223" i="26"/>
  <c r="P291" i="26"/>
  <c r="P335" i="26"/>
  <c r="P216" i="26"/>
  <c r="P330" i="26"/>
  <c r="P289" i="26"/>
  <c r="P218" i="26"/>
  <c r="P210" i="26"/>
  <c r="P323" i="26"/>
  <c r="P342" i="26"/>
  <c r="P329" i="26"/>
  <c r="P201" i="26"/>
  <c r="P340" i="26"/>
  <c r="P226" i="26"/>
  <c r="P221" i="26"/>
  <c r="P263" i="26"/>
  <c r="P310" i="26"/>
  <c r="P253" i="26"/>
  <c r="P319" i="26"/>
  <c r="P280" i="26"/>
  <c r="P322" i="26"/>
  <c r="P260" i="26"/>
  <c r="P213" i="26"/>
  <c r="P227" i="26"/>
  <c r="P333" i="26"/>
  <c r="P267" i="26"/>
  <c r="P229" i="26"/>
  <c r="P321" i="26"/>
  <c r="P270" i="26"/>
  <c r="P199" i="26"/>
  <c r="P277" i="26"/>
  <c r="P211" i="26"/>
  <c r="P306" i="26"/>
  <c r="P228" i="26"/>
  <c r="P232" i="26"/>
  <c r="P204" i="26"/>
  <c r="P225" i="26"/>
  <c r="S11" i="26"/>
  <c r="P207" i="26"/>
  <c r="P298" i="26"/>
  <c r="P317" i="26"/>
  <c r="P285" i="26"/>
  <c r="P276" i="26"/>
  <c r="P251" i="26"/>
  <c r="P241" i="26"/>
  <c r="P269" i="26"/>
  <c r="P244" i="26"/>
  <c r="P255" i="26"/>
  <c r="P302" i="26"/>
  <c r="P254" i="26"/>
  <c r="P339" i="26"/>
  <c r="P324" i="26"/>
  <c r="P301" i="26"/>
  <c r="P278" i="26"/>
  <c r="P325" i="26"/>
  <c r="P222" i="26"/>
  <c r="P246" i="26"/>
  <c r="P234" i="26"/>
  <c r="P247" i="26"/>
  <c r="P283" i="26"/>
  <c r="P264" i="26"/>
  <c r="P292" i="26"/>
  <c r="P273" i="26"/>
  <c r="P237" i="26"/>
  <c r="P284" i="26"/>
  <c r="P318" i="26"/>
  <c r="P224" i="26"/>
  <c r="P295" i="26"/>
  <c r="P286" i="26"/>
  <c r="P294" i="26"/>
  <c r="P271" i="26"/>
  <c r="P200" i="26"/>
  <c r="P312" i="26"/>
  <c r="P245" i="26"/>
  <c r="P279" i="26"/>
  <c r="P332" i="26"/>
  <c r="P308" i="26"/>
  <c r="P328" i="26"/>
  <c r="P282" i="26"/>
  <c r="P250" i="26"/>
  <c r="P230" i="26"/>
  <c r="P326" i="26"/>
  <c r="P341" i="26"/>
  <c r="P320" i="26"/>
  <c r="P316" i="26"/>
  <c r="P235" i="26"/>
  <c r="P233" i="26"/>
  <c r="P296" i="26"/>
  <c r="P219" i="26"/>
  <c r="P327" i="26"/>
  <c r="P262" i="26"/>
  <c r="P314" i="26"/>
  <c r="P299" i="26"/>
  <c r="P293" i="26"/>
  <c r="P334" i="26"/>
  <c r="P287" i="26"/>
  <c r="P337" i="26"/>
  <c r="P212" i="26"/>
  <c r="P309" i="26"/>
  <c r="F27" i="26"/>
  <c r="P272" i="26"/>
  <c r="P236" i="26"/>
  <c r="H28" i="26" l="1"/>
  <c r="I28" i="26"/>
  <c r="H27" i="26"/>
  <c r="I27" i="26"/>
  <c r="S12" i="26"/>
  <c r="S13" i="26" l="1"/>
  <c r="S14" i="26" s="1"/>
  <c r="S15" i="26" l="1"/>
  <c r="S16" i="26" s="1"/>
  <c r="S17" i="26" l="1"/>
  <c r="Q203" i="26" s="1"/>
  <c r="F206" i="26" l="1"/>
  <c r="S18" i="26"/>
  <c r="Q201" i="26"/>
  <c r="F201" i="26"/>
  <c r="Q200" i="26"/>
  <c r="F205" i="26"/>
  <c r="F204" i="26"/>
  <c r="Q206" i="26"/>
  <c r="Q202" i="26"/>
  <c r="F203" i="26"/>
  <c r="F202" i="26"/>
  <c r="Q205" i="26"/>
  <c r="Q204" i="26"/>
  <c r="F200" i="26"/>
  <c r="S19" i="26" l="1"/>
  <c r="S21" i="26" l="1"/>
  <c r="F319" i="26"/>
  <c r="F256" i="26"/>
  <c r="F306" i="26"/>
  <c r="F322" i="26"/>
  <c r="F310" i="26"/>
  <c r="F284" i="26"/>
  <c r="F308" i="26"/>
  <c r="F262" i="26"/>
  <c r="F292" i="26"/>
  <c r="F242" i="26"/>
  <c r="F281" i="26"/>
  <c r="F287" i="26"/>
  <c r="F216" i="26"/>
  <c r="F214" i="26"/>
  <c r="F318" i="26"/>
  <c r="F263" i="26"/>
  <c r="F325" i="26"/>
  <c r="F302" i="26"/>
  <c r="F241" i="26"/>
  <c r="F257" i="26"/>
  <c r="F211" i="26"/>
  <c r="F225" i="26"/>
  <c r="F342" i="26"/>
  <c r="F335" i="26"/>
  <c r="F300" i="26"/>
  <c r="F221" i="26"/>
  <c r="F317" i="26"/>
  <c r="F252" i="26"/>
  <c r="F209" i="26"/>
  <c r="F282" i="26"/>
  <c r="F213" i="26"/>
  <c r="F285" i="26"/>
  <c r="F212" i="26"/>
  <c r="F246" i="26"/>
  <c r="F303" i="26"/>
  <c r="F333" i="26"/>
  <c r="F278" i="26"/>
  <c r="F321" i="26"/>
  <c r="F314" i="26"/>
  <c r="F331" i="26"/>
  <c r="F343" i="26"/>
  <c r="F199" i="26" l="1"/>
  <c r="F207" i="26"/>
  <c r="F208" i="26"/>
  <c r="F298" i="26"/>
  <c r="F237" i="26"/>
  <c r="F215" i="26"/>
  <c r="F231" i="26"/>
  <c r="F301" i="26"/>
  <c r="F309" i="26"/>
  <c r="F243" i="26"/>
  <c r="F266" i="26"/>
  <c r="F311" i="26"/>
  <c r="F194" i="26"/>
  <c r="F316" i="26"/>
  <c r="F234" i="26"/>
  <c r="F226" i="26"/>
  <c r="F267" i="26"/>
  <c r="F236" i="26"/>
  <c r="F312" i="26"/>
  <c r="F294" i="26"/>
  <c r="F210" i="26"/>
  <c r="F330" i="26"/>
  <c r="F295" i="26"/>
  <c r="F195" i="26"/>
  <c r="F260" i="26"/>
  <c r="F296" i="26"/>
  <c r="F233" i="26"/>
  <c r="F250" i="26"/>
  <c r="F254" i="26"/>
  <c r="F261" i="26"/>
  <c r="F286" i="26"/>
  <c r="F280" i="26"/>
  <c r="F269" i="26"/>
  <c r="F227" i="26"/>
  <c r="F275" i="26"/>
  <c r="F222" i="26"/>
  <c r="F239" i="26"/>
  <c r="F326" i="26"/>
  <c r="F332" i="26"/>
  <c r="S40" i="26"/>
  <c r="Q207" i="26" s="1"/>
  <c r="F251" i="26"/>
  <c r="F244" i="26"/>
  <c r="F245" i="26"/>
  <c r="F264" i="26"/>
  <c r="F339" i="26"/>
  <c r="F258" i="26"/>
  <c r="F224" i="26"/>
  <c r="F235" i="26"/>
  <c r="F276" i="26"/>
  <c r="F196" i="26"/>
  <c r="F320" i="26"/>
  <c r="F334" i="26"/>
  <c r="F324" i="26"/>
  <c r="F217" i="26"/>
  <c r="F279" i="26"/>
  <c r="F259" i="26"/>
  <c r="F289" i="26"/>
  <c r="F288" i="26"/>
  <c r="F336" i="26"/>
  <c r="F219" i="26"/>
  <c r="F338" i="26"/>
  <c r="F271" i="26"/>
  <c r="F229" i="26"/>
  <c r="F329" i="26"/>
  <c r="F293" i="26"/>
  <c r="F290" i="26"/>
  <c r="F270" i="26"/>
  <c r="F232" i="26"/>
  <c r="F307" i="26"/>
  <c r="F249" i="26"/>
  <c r="F273" i="26"/>
  <c r="F328" i="26"/>
  <c r="F268" i="26"/>
  <c r="F255" i="26"/>
  <c r="F198" i="26"/>
  <c r="F337" i="26"/>
  <c r="F327" i="26"/>
  <c r="F283" i="26"/>
  <c r="F277" i="26"/>
  <c r="F223" i="26"/>
  <c r="F197" i="26"/>
  <c r="F297" i="26"/>
  <c r="F253" i="26"/>
  <c r="F315" i="26"/>
  <c r="F304" i="26"/>
  <c r="F313" i="26"/>
  <c r="F291" i="26"/>
  <c r="F247" i="26"/>
  <c r="F228" i="26"/>
  <c r="F272" i="26"/>
  <c r="F240" i="26"/>
  <c r="F218" i="26"/>
  <c r="F238" i="26"/>
  <c r="F265" i="26"/>
  <c r="F248" i="26"/>
  <c r="F220" i="26"/>
  <c r="F230" i="26"/>
  <c r="F305" i="26"/>
  <c r="F299" i="26"/>
  <c r="F323" i="26"/>
  <c r="F340" i="26"/>
  <c r="F341" i="26"/>
  <c r="F274" i="26"/>
  <c r="Q208" i="26" l="1"/>
  <c r="Q209" i="26"/>
  <c r="Q196" i="26"/>
  <c r="Q307" i="26"/>
  <c r="Q281" i="26"/>
  <c r="Q300" i="26"/>
  <c r="Q292" i="26"/>
  <c r="Q194" i="26"/>
  <c r="Q315" i="26"/>
  <c r="Q254" i="26"/>
  <c r="Q244" i="26"/>
  <c r="Q233" i="26"/>
  <c r="Q282" i="26"/>
  <c r="Q235" i="26"/>
  <c r="Q299" i="26"/>
  <c r="Q276" i="26"/>
  <c r="Q241" i="26"/>
  <c r="Q232" i="26"/>
  <c r="Q260" i="26"/>
  <c r="Q296" i="26"/>
  <c r="Q325" i="26"/>
  <c r="Q342" i="26"/>
  <c r="Q228" i="26"/>
  <c r="Q218" i="26"/>
  <c r="Q211" i="26"/>
  <c r="Q337" i="26"/>
  <c r="Q338" i="26"/>
  <c r="Q319" i="26"/>
  <c r="Q295" i="26"/>
  <c r="Q330" i="26"/>
  <c r="Q243" i="26"/>
  <c r="Q257" i="26"/>
  <c r="Q322" i="26"/>
  <c r="Q294" i="26"/>
  <c r="Q309" i="26"/>
  <c r="Q279" i="26"/>
  <c r="Q272" i="26"/>
  <c r="Q318" i="26"/>
  <c r="W11" i="26"/>
  <c r="Q217" i="26"/>
  <c r="Q311" i="26"/>
  <c r="Q332" i="26"/>
  <c r="Q231" i="26"/>
  <c r="Q321" i="26"/>
  <c r="Q240" i="26"/>
  <c r="Q219" i="26"/>
  <c r="Q280" i="26"/>
  <c r="Q288" i="26"/>
  <c r="Q197" i="26"/>
  <c r="Q253" i="26"/>
  <c r="Q247" i="26"/>
  <c r="Q316" i="26"/>
  <c r="Q214" i="26"/>
  <c r="Q238" i="26"/>
  <c r="Q286" i="26"/>
  <c r="Q314" i="26"/>
  <c r="Q289" i="26"/>
  <c r="Q305" i="26"/>
  <c r="Q339" i="26"/>
  <c r="Q234" i="26"/>
  <c r="Q269" i="26"/>
  <c r="Q328" i="26"/>
  <c r="Q242" i="26"/>
  <c r="Q298" i="26"/>
  <c r="Q329" i="26"/>
  <c r="Q336" i="26"/>
  <c r="Q326" i="26"/>
  <c r="Q225" i="26"/>
  <c r="Q195" i="26"/>
  <c r="Q301" i="26"/>
  <c r="Q308" i="26"/>
  <c r="Q198" i="26"/>
  <c r="Q215" i="26"/>
  <c r="Q210" i="26"/>
  <c r="Q229" i="26"/>
  <c r="Q212" i="26"/>
  <c r="Q274" i="26"/>
  <c r="Q306" i="26"/>
  <c r="Q255" i="26"/>
  <c r="Q252" i="26"/>
  <c r="Q277" i="26"/>
  <c r="Q275" i="26"/>
  <c r="Q324" i="26"/>
  <c r="Q249" i="26"/>
  <c r="Q220" i="26"/>
  <c r="Q327" i="26"/>
  <c r="Q262" i="26"/>
  <c r="Q320" i="26"/>
  <c r="Q273" i="26"/>
  <c r="Q223" i="26"/>
  <c r="Q283" i="26"/>
  <c r="Q270" i="26"/>
  <c r="Q245" i="26"/>
  <c r="Q312" i="26"/>
  <c r="Q333" i="26"/>
  <c r="Q216" i="26"/>
  <c r="Q317" i="26"/>
  <c r="Q199" i="26"/>
  <c r="Q266" i="26"/>
  <c r="Q258" i="26"/>
  <c r="Q221" i="26"/>
  <c r="Q313" i="26"/>
  <c r="Q341" i="26"/>
  <c r="Q226" i="26"/>
  <c r="Q331" i="26"/>
  <c r="Q290" i="26"/>
  <c r="Q334" i="26"/>
  <c r="Q278" i="26"/>
  <c r="Q236" i="26"/>
  <c r="Q248" i="26"/>
  <c r="Q310" i="26"/>
  <c r="Q250" i="26"/>
  <c r="Q256" i="26"/>
  <c r="Q268" i="26"/>
  <c r="Q246" i="26"/>
  <c r="Q237" i="26"/>
  <c r="Q284" i="26"/>
  <c r="Q343" i="26"/>
  <c r="Q261" i="26"/>
  <c r="Q264" i="26"/>
  <c r="Q340" i="26"/>
  <c r="Q323" i="26"/>
  <c r="Q267" i="26"/>
  <c r="Q263" i="26"/>
  <c r="Q291" i="26"/>
  <c r="Q293" i="26"/>
  <c r="Q230" i="26"/>
  <c r="Q271" i="26"/>
  <c r="Q302" i="26"/>
  <c r="Q239" i="26"/>
  <c r="Q304" i="26"/>
  <c r="Q287" i="26"/>
  <c r="Q213" i="26"/>
  <c r="Q259" i="26"/>
  <c r="Q297" i="26"/>
  <c r="Q335" i="26"/>
  <c r="Q251" i="26"/>
  <c r="Q222" i="26"/>
  <c r="Q265" i="26"/>
  <c r="Q285" i="26"/>
  <c r="Q224" i="26"/>
  <c r="Q303" i="26"/>
  <c r="Q227" i="26"/>
  <c r="W12" i="26" l="1"/>
  <c r="W13" i="26" s="1"/>
  <c r="W14" i="26" l="1"/>
  <c r="W15" i="26" s="1"/>
  <c r="I211" i="26" l="1"/>
  <c r="R211" i="26"/>
  <c r="W16" i="26"/>
  <c r="I213" i="26" s="1"/>
  <c r="I212" i="26"/>
  <c r="R212" i="26"/>
  <c r="R213" i="26"/>
  <c r="W17" i="26"/>
  <c r="R214" i="26" s="1"/>
  <c r="W18" i="26" l="1"/>
  <c r="I219" i="26" s="1"/>
  <c r="I280" i="26"/>
  <c r="I210" i="26"/>
  <c r="I276" i="26"/>
  <c r="I336" i="26"/>
  <c r="I209" i="26"/>
  <c r="I234" i="26"/>
  <c r="I310" i="26"/>
  <c r="I194" i="26"/>
  <c r="I204" i="26"/>
  <c r="I238" i="26"/>
  <c r="I268" i="26"/>
  <c r="I214" i="26"/>
  <c r="I316" i="26"/>
  <c r="I333" i="26"/>
  <c r="I251" i="26"/>
  <c r="I206" i="26"/>
  <c r="I258" i="26"/>
  <c r="I278" i="26"/>
  <c r="I250" i="26"/>
  <c r="I307" i="26"/>
  <c r="I277" i="26"/>
  <c r="I255" i="26"/>
  <c r="I242" i="26"/>
  <c r="I308" i="26"/>
  <c r="I326" i="26"/>
  <c r="I231" i="26"/>
  <c r="I342" i="26"/>
  <c r="I273" i="26"/>
  <c r="I205" i="26"/>
  <c r="I329" i="26"/>
  <c r="I274" i="26"/>
  <c r="I335" i="26"/>
  <c r="I302" i="26"/>
  <c r="I299" i="26"/>
  <c r="I222" i="26"/>
  <c r="I245" i="26"/>
  <c r="I253" i="26"/>
  <c r="I229" i="26"/>
  <c r="I223" i="26"/>
  <c r="I197" i="26"/>
  <c r="I287" i="26"/>
  <c r="I217" i="26"/>
  <c r="I241" i="26"/>
  <c r="I271" i="26"/>
  <c r="I230" i="26"/>
  <c r="I207" i="26"/>
  <c r="I256" i="26"/>
  <c r="I270" i="26"/>
  <c r="I226" i="26"/>
  <c r="I311" i="26"/>
  <c r="I218" i="26"/>
  <c r="I305" i="26"/>
  <c r="I324" i="26"/>
  <c r="I334" i="26"/>
  <c r="I291" i="26"/>
  <c r="I322" i="26"/>
  <c r="I259" i="26"/>
  <c r="I196" i="26"/>
  <c r="I216" i="26"/>
  <c r="I281" i="26"/>
  <c r="I330" i="26"/>
  <c r="I227" i="26"/>
  <c r="I275" i="26"/>
  <c r="I320" i="26"/>
  <c r="I293" i="26"/>
  <c r="I265" i="26"/>
  <c r="I200" i="26"/>
  <c r="I296" i="26"/>
  <c r="I317" i="26"/>
  <c r="I248" i="26"/>
  <c r="I246" i="26"/>
  <c r="I284" i="26"/>
  <c r="I221" i="26"/>
  <c r="I220" i="26"/>
  <c r="I257" i="26"/>
  <c r="I285" i="26"/>
  <c r="I292" i="26"/>
  <c r="I327" i="26"/>
  <c r="I301" i="26"/>
  <c r="I267" i="26"/>
  <c r="I294" i="26"/>
  <c r="I297" i="26"/>
  <c r="I286" i="26"/>
  <c r="I240" i="26"/>
  <c r="I203" i="26"/>
  <c r="I247" i="26"/>
  <c r="I328" i="26"/>
  <c r="I272" i="26"/>
  <c r="I215" i="26"/>
  <c r="I249" i="26"/>
  <c r="I298" i="26"/>
  <c r="I195" i="26"/>
  <c r="I261" i="26"/>
  <c r="I225" i="26"/>
  <c r="I228" i="26"/>
  <c r="I290" i="26"/>
  <c r="I304" i="26"/>
  <c r="I309" i="26"/>
  <c r="I318" i="26"/>
  <c r="I331" i="26"/>
  <c r="I314" i="26"/>
  <c r="I339" i="26"/>
  <c r="I283" i="26"/>
  <c r="I198" i="26"/>
  <c r="I224" i="26"/>
  <c r="I312" i="26"/>
  <c r="I266" i="26"/>
  <c r="W40" i="26"/>
  <c r="R215" i="26" s="1"/>
  <c r="I340" i="26"/>
  <c r="I289" i="26"/>
  <c r="I341" i="26"/>
  <c r="I325" i="26"/>
  <c r="I201" i="26"/>
  <c r="I319" i="26"/>
  <c r="I263" i="26"/>
  <c r="I282" i="26"/>
  <c r="I323" i="26"/>
  <c r="I332" i="26"/>
  <c r="I262" i="26"/>
  <c r="I288" i="26"/>
  <c r="I269" i="26"/>
  <c r="I252" i="26"/>
  <c r="I232" i="26"/>
  <c r="I264" i="26"/>
  <c r="I199" i="26"/>
  <c r="I260" i="26"/>
  <c r="I303" i="26"/>
  <c r="I254" i="26"/>
  <c r="I233" i="26"/>
  <c r="I236" i="26"/>
  <c r="I243" i="26"/>
  <c r="I235" i="26"/>
  <c r="I239" i="26"/>
  <c r="I279" i="26"/>
  <c r="I315" i="26"/>
  <c r="I237" i="26"/>
  <c r="I208" i="26"/>
  <c r="I300" i="26"/>
  <c r="I313" i="26"/>
  <c r="I337" i="26"/>
  <c r="I343" i="26"/>
  <c r="I202" i="26"/>
  <c r="I306" i="26"/>
  <c r="I244" i="26"/>
  <c r="I295" i="26"/>
  <c r="I321" i="26"/>
  <c r="I338" i="26" l="1"/>
  <c r="R342" i="26"/>
  <c r="R210" i="26"/>
  <c r="R209" i="26"/>
  <c r="R263" i="26"/>
  <c r="R321" i="26"/>
  <c r="R204" i="26"/>
  <c r="R296" i="26"/>
  <c r="R238" i="26"/>
  <c r="R311" i="26"/>
  <c r="R208" i="26"/>
  <c r="R323" i="26"/>
  <c r="R220" i="26"/>
  <c r="R197" i="26"/>
  <c r="R277" i="26"/>
  <c r="R195" i="26"/>
  <c r="R253" i="26"/>
  <c r="R316" i="26"/>
  <c r="R326" i="26"/>
  <c r="R289" i="26"/>
  <c r="R340" i="26"/>
  <c r="R294" i="26"/>
  <c r="R234" i="26"/>
  <c r="R200" i="26"/>
  <c r="R272" i="26"/>
  <c r="R260" i="26"/>
  <c r="R265" i="26"/>
  <c r="R221" i="26"/>
  <c r="R239" i="26"/>
  <c r="R334" i="26"/>
  <c r="R257" i="26"/>
  <c r="R305" i="26"/>
  <c r="R269" i="26"/>
  <c r="R229" i="26"/>
  <c r="R252" i="26"/>
  <c r="R207" i="26"/>
  <c r="R292" i="26"/>
  <c r="R330" i="26"/>
  <c r="R237" i="26"/>
  <c r="R299" i="26"/>
  <c r="R250" i="26"/>
  <c r="R251" i="26"/>
  <c r="R318" i="26"/>
  <c r="R306" i="26"/>
  <c r="R245" i="26"/>
  <c r="R290" i="26"/>
  <c r="R224" i="26"/>
  <c r="R309" i="26"/>
  <c r="R201" i="26"/>
  <c r="R276" i="26"/>
  <c r="R222" i="26"/>
  <c r="R320" i="26"/>
  <c r="R284" i="26"/>
  <c r="R244" i="26"/>
  <c r="AA11" i="26"/>
  <c r="R333" i="26"/>
  <c r="R249" i="26"/>
  <c r="R341" i="26"/>
  <c r="R203" i="26"/>
  <c r="R225" i="26"/>
  <c r="R274" i="26"/>
  <c r="R286" i="26"/>
  <c r="R227" i="26"/>
  <c r="R304" i="26"/>
  <c r="R205" i="26"/>
  <c r="R218" i="26"/>
  <c r="R261" i="26"/>
  <c r="R199" i="26"/>
  <c r="R312" i="26"/>
  <c r="R226" i="26"/>
  <c r="R268" i="26"/>
  <c r="R336" i="26"/>
  <c r="R339" i="26"/>
  <c r="R194" i="26"/>
  <c r="R278" i="26"/>
  <c r="R315" i="26"/>
  <c r="R282" i="26"/>
  <c r="R314" i="26"/>
  <c r="R283" i="26"/>
  <c r="R247" i="26"/>
  <c r="R241" i="26"/>
  <c r="R302" i="26"/>
  <c r="R297" i="26"/>
  <c r="R308" i="26"/>
  <c r="R258" i="26"/>
  <c r="R254" i="26"/>
  <c r="R232" i="26"/>
  <c r="R217" i="26"/>
  <c r="R337" i="26"/>
  <c r="R280" i="26"/>
  <c r="R332" i="26"/>
  <c r="R313" i="26"/>
  <c r="R325" i="26"/>
  <c r="R288" i="26"/>
  <c r="R236" i="26"/>
  <c r="R235" i="26"/>
  <c r="R338" i="26"/>
  <c r="R259" i="26"/>
  <c r="R324" i="26"/>
  <c r="R281" i="26"/>
  <c r="R223" i="26"/>
  <c r="R291" i="26"/>
  <c r="R322" i="26"/>
  <c r="R331" i="26"/>
  <c r="R343" i="26"/>
  <c r="R228" i="26"/>
  <c r="R329" i="26"/>
  <c r="R246" i="26"/>
  <c r="R216" i="26"/>
  <c r="R206" i="26"/>
  <c r="R242" i="26"/>
  <c r="R279" i="26"/>
  <c r="R273" i="26"/>
  <c r="R264" i="26"/>
  <c r="R256" i="26"/>
  <c r="R233" i="26"/>
  <c r="R196" i="26"/>
  <c r="R328" i="26"/>
  <c r="R266" i="26"/>
  <c r="R267" i="26"/>
  <c r="R285" i="26"/>
  <c r="R293" i="26"/>
  <c r="R327" i="26"/>
  <c r="R295" i="26"/>
  <c r="R230" i="26"/>
  <c r="R310" i="26"/>
  <c r="R271" i="26"/>
  <c r="R243" i="26"/>
  <c r="R319" i="26"/>
  <c r="R298" i="26"/>
  <c r="R317" i="26"/>
  <c r="R307" i="26"/>
  <c r="R303" i="26"/>
  <c r="R287" i="26"/>
  <c r="R275" i="26"/>
  <c r="R270" i="26"/>
  <c r="R202" i="26"/>
  <c r="R301" i="26"/>
  <c r="R231" i="26"/>
  <c r="R240" i="26"/>
  <c r="R198" i="26"/>
  <c r="R300" i="26"/>
  <c r="R335" i="26"/>
  <c r="R262" i="26"/>
  <c r="R248" i="26"/>
  <c r="R255" i="26"/>
  <c r="R219" i="26"/>
  <c r="AA12" i="26" l="1"/>
  <c r="AA13" i="26" l="1"/>
  <c r="AA14" i="26" s="1"/>
  <c r="J248" i="26" l="1"/>
  <c r="J270" i="26"/>
  <c r="J282" i="26"/>
  <c r="J271" i="26"/>
  <c r="J336" i="26"/>
  <c r="J218" i="26"/>
  <c r="J217" i="26"/>
  <c r="J231" i="26"/>
  <c r="J243" i="26"/>
  <c r="J235" i="26"/>
  <c r="J274" i="26"/>
  <c r="J296" i="26"/>
  <c r="J201" i="26"/>
  <c r="J213" i="26"/>
  <c r="J212" i="26"/>
  <c r="J220" i="26"/>
  <c r="J228" i="26"/>
  <c r="J316" i="26"/>
  <c r="J266" i="26"/>
  <c r="J258" i="26"/>
  <c r="J297" i="26"/>
  <c r="J335" i="26"/>
  <c r="J252" i="26"/>
  <c r="J321" i="26"/>
  <c r="J196" i="26"/>
  <c r="J330" i="26"/>
  <c r="J219" i="26"/>
  <c r="J291" i="26"/>
  <c r="J241" i="26"/>
  <c r="J319" i="26"/>
  <c r="J205" i="26"/>
  <c r="J265" i="26"/>
  <c r="J202" i="26"/>
  <c r="J334" i="26"/>
  <c r="J284" i="26"/>
  <c r="J338" i="26"/>
  <c r="J257" i="26"/>
  <c r="J294" i="26"/>
  <c r="J215" i="26"/>
  <c r="J250" i="26"/>
  <c r="J207" i="26"/>
  <c r="J194" i="26"/>
  <c r="J237" i="26"/>
  <c r="J326" i="26"/>
  <c r="J204" i="26"/>
  <c r="J318" i="26"/>
  <c r="J290" i="26"/>
  <c r="J233" i="26"/>
  <c r="J255" i="26"/>
  <c r="J298" i="26"/>
  <c r="J226" i="26"/>
  <c r="J273" i="26"/>
  <c r="J305" i="26"/>
  <c r="J325" i="26"/>
  <c r="J306" i="26"/>
  <c r="J287" i="26"/>
  <c r="J225" i="26"/>
  <c r="J244" i="26"/>
  <c r="J206" i="26"/>
  <c r="J242" i="26"/>
  <c r="J264" i="26"/>
  <c r="J343" i="26"/>
  <c r="J312" i="26"/>
  <c r="J320" i="26"/>
  <c r="J293" i="26"/>
  <c r="J280" i="26"/>
  <c r="J337" i="26"/>
  <c r="J268" i="26"/>
  <c r="J240" i="26"/>
  <c r="J308" i="26"/>
  <c r="J236" i="26"/>
  <c r="J256" i="26"/>
  <c r="J314" i="26"/>
  <c r="J221" i="26"/>
  <c r="J230" i="26"/>
  <c r="J311" i="26"/>
  <c r="J278" i="26"/>
  <c r="J327" i="26"/>
  <c r="J324" i="26"/>
  <c r="J304" i="26"/>
  <c r="J254" i="26"/>
  <c r="J317" i="26"/>
  <c r="J341" i="26"/>
  <c r="J276" i="26"/>
  <c r="J210" i="26"/>
  <c r="J292" i="26"/>
  <c r="J245" i="26"/>
  <c r="J227" i="26"/>
  <c r="J339" i="26"/>
  <c r="J224" i="26"/>
  <c r="J328" i="26"/>
  <c r="J331" i="26"/>
  <c r="J313" i="26"/>
  <c r="J277" i="26"/>
  <c r="J289" i="26"/>
  <c r="J222" i="26"/>
  <c r="J195" i="26"/>
  <c r="J247" i="26"/>
  <c r="J269" i="26"/>
  <c r="J309" i="26"/>
  <c r="J198" i="26"/>
  <c r="J214" i="26"/>
  <c r="J295" i="26"/>
  <c r="J323" i="26"/>
  <c r="J340" i="26"/>
  <c r="J286" i="26"/>
  <c r="J234" i="26"/>
  <c r="J342" i="26"/>
  <c r="AA40" i="26"/>
  <c r="AU235" i="26" s="1"/>
  <c r="J211" i="26"/>
  <c r="J260" i="26"/>
  <c r="J232" i="26"/>
  <c r="J216" i="26"/>
  <c r="J302" i="26"/>
  <c r="J263" i="26"/>
  <c r="J239" i="26"/>
  <c r="J197" i="26"/>
  <c r="J238" i="26"/>
  <c r="J279" i="26"/>
  <c r="J300" i="26"/>
  <c r="J229" i="26"/>
  <c r="J251" i="26"/>
  <c r="J261" i="26"/>
  <c r="J275" i="26"/>
  <c r="J329" i="26"/>
  <c r="J310" i="26"/>
  <c r="J267" i="26"/>
  <c r="J208" i="26"/>
  <c r="J223" i="26"/>
  <c r="J199" i="26"/>
  <c r="J253" i="26"/>
  <c r="J246" i="26"/>
  <c r="J307" i="26"/>
  <c r="J200" i="26"/>
  <c r="J209" i="26"/>
  <c r="J288" i="26"/>
  <c r="J322" i="26"/>
  <c r="J262" i="26"/>
  <c r="J283" i="26"/>
  <c r="J272" i="26"/>
  <c r="J315" i="26"/>
  <c r="J301" i="26"/>
  <c r="J249" i="26"/>
  <c r="J299" i="26"/>
  <c r="J259" i="26"/>
  <c r="J333" i="26"/>
  <c r="J285" i="26"/>
  <c r="J332" i="26"/>
  <c r="J281" i="26"/>
  <c r="J303" i="26"/>
  <c r="J203" i="26"/>
  <c r="AU219" i="26" l="1"/>
  <c r="AU218" i="26"/>
  <c r="AU217" i="26"/>
  <c r="AU338" i="26"/>
  <c r="AU329" i="26"/>
  <c r="AU239" i="26"/>
  <c r="AU336" i="26"/>
  <c r="AU250" i="26"/>
  <c r="AU256" i="26"/>
  <c r="AU223" i="26"/>
  <c r="AU269" i="26"/>
  <c r="AU309" i="26"/>
  <c r="AU220" i="26"/>
  <c r="AU254" i="26"/>
  <c r="AU305" i="26"/>
  <c r="AU196" i="26"/>
  <c r="AU265" i="26"/>
  <c r="AU236" i="26"/>
  <c r="AU304" i="26"/>
  <c r="AU281" i="26"/>
  <c r="AU323" i="26"/>
  <c r="AU266" i="26"/>
  <c r="AU288" i="26"/>
  <c r="AU211" i="26"/>
  <c r="AU253" i="26"/>
  <c r="AU207" i="26"/>
  <c r="AU197" i="26"/>
  <c r="AU274" i="26"/>
  <c r="AU246" i="26"/>
  <c r="AU310" i="26"/>
  <c r="AU324" i="26"/>
  <c r="AU328" i="26"/>
  <c r="AU343" i="26"/>
  <c r="AU232" i="26"/>
  <c r="AU264" i="26"/>
  <c r="AU282" i="26"/>
  <c r="AU203" i="26"/>
  <c r="AU259" i="26"/>
  <c r="AU320" i="26"/>
  <c r="AU315" i="26"/>
  <c r="AU270" i="26"/>
  <c r="AU330" i="26"/>
  <c r="AU337" i="26"/>
  <c r="AU206" i="26"/>
  <c r="AU285" i="26"/>
  <c r="AU278" i="26"/>
  <c r="AU283" i="26"/>
  <c r="AU205" i="26"/>
  <c r="AU273" i="26"/>
  <c r="AU216" i="26"/>
  <c r="AU201" i="26"/>
  <c r="AU263" i="26"/>
  <c r="AU267" i="26"/>
  <c r="AU268" i="26"/>
  <c r="AU229" i="26"/>
  <c r="AU295" i="26"/>
  <c r="AU225" i="26"/>
  <c r="AU327" i="26"/>
  <c r="AU300" i="26"/>
  <c r="AU335" i="26"/>
  <c r="AU241" i="26"/>
  <c r="AU221" i="26"/>
  <c r="AU342" i="26"/>
  <c r="AU204" i="26"/>
  <c r="AU332" i="26"/>
  <c r="AU316" i="26"/>
  <c r="AU326" i="26"/>
  <c r="AU313" i="26"/>
  <c r="AU307" i="26"/>
  <c r="AU249" i="26"/>
  <c r="AU212" i="26"/>
  <c r="AU248" i="26"/>
  <c r="AU292" i="26"/>
  <c r="AU195" i="26"/>
  <c r="AU209" i="26"/>
  <c r="AU334" i="26"/>
  <c r="AU290" i="26"/>
  <c r="AU238" i="26"/>
  <c r="AU301" i="26"/>
  <c r="AU322" i="26"/>
  <c r="AU279" i="26"/>
  <c r="AU333" i="26"/>
  <c r="AU291" i="26"/>
  <c r="AU303" i="26"/>
  <c r="AU311" i="26"/>
  <c r="AU194" i="26"/>
  <c r="AE11" i="26"/>
  <c r="AU228" i="26"/>
  <c r="AU233" i="26"/>
  <c r="AU325" i="26"/>
  <c r="AU213" i="26"/>
  <c r="AU234" i="26"/>
  <c r="AU297" i="26"/>
  <c r="AU255" i="26"/>
  <c r="AU208" i="26"/>
  <c r="AU244" i="26"/>
  <c r="AU302" i="26"/>
  <c r="AU321" i="26"/>
  <c r="AU243" i="26"/>
  <c r="AU318" i="26"/>
  <c r="AU260" i="26"/>
  <c r="AU275" i="26"/>
  <c r="AU199" i="26"/>
  <c r="AU340" i="26"/>
  <c r="AU312" i="26"/>
  <c r="AU258" i="26"/>
  <c r="AU271" i="26"/>
  <c r="AU202" i="26"/>
  <c r="AU247" i="26"/>
  <c r="AU317" i="26"/>
  <c r="AU286" i="26"/>
  <c r="AU306" i="26"/>
  <c r="AU257" i="26"/>
  <c r="AU277" i="26"/>
  <c r="AU240" i="26"/>
  <c r="AU308" i="26"/>
  <c r="AU242" i="26"/>
  <c r="AU284" i="26"/>
  <c r="AU200" i="26"/>
  <c r="AU319" i="26"/>
  <c r="AU227" i="26"/>
  <c r="AU222" i="26"/>
  <c r="AU215" i="26"/>
  <c r="AU198" i="26"/>
  <c r="AU289" i="26"/>
  <c r="AU339" i="26"/>
  <c r="AU294" i="26"/>
  <c r="AU298" i="26"/>
  <c r="AU293" i="26"/>
  <c r="AU262" i="26"/>
  <c r="AU245" i="26"/>
  <c r="AU230" i="26"/>
  <c r="AU272" i="26"/>
  <c r="AU280" i="26"/>
  <c r="AU331" i="26"/>
  <c r="AU299" i="26"/>
  <c r="AU341" i="26"/>
  <c r="AU252" i="26"/>
  <c r="AU226" i="26"/>
  <c r="AU314" i="26"/>
  <c r="AU237" i="26"/>
  <c r="AU210" i="26"/>
  <c r="AU251" i="26"/>
  <c r="AU287" i="26"/>
  <c r="AU214" i="26"/>
  <c r="AU224" i="26"/>
  <c r="AU261" i="26"/>
  <c r="AU231" i="26"/>
  <c r="AU276" i="26"/>
  <c r="AU296" i="26"/>
  <c r="AE12" i="26" l="1"/>
  <c r="AE13" i="26" l="1"/>
  <c r="K196" i="26" s="1"/>
  <c r="K283" i="26"/>
  <c r="K269" i="26"/>
  <c r="K293" i="26"/>
  <c r="K220" i="26"/>
  <c r="K270" i="26"/>
  <c r="K302" i="26"/>
  <c r="K257" i="26"/>
  <c r="K333" i="26"/>
  <c r="K308" i="26"/>
  <c r="K340" i="26"/>
  <c r="K226" i="26"/>
  <c r="K250" i="26" l="1"/>
  <c r="K301" i="26"/>
  <c r="K222" i="26"/>
  <c r="K223" i="26"/>
  <c r="K328" i="26"/>
  <c r="K315" i="26"/>
  <c r="K235" i="26"/>
  <c r="K225" i="26"/>
  <c r="K330" i="26"/>
  <c r="K275" i="26"/>
  <c r="K208" i="26"/>
  <c r="K197" i="26"/>
  <c r="K271" i="26"/>
  <c r="K278" i="26"/>
  <c r="K276" i="26"/>
  <c r="K194" i="26"/>
  <c r="K249" i="26"/>
  <c r="K207" i="26"/>
  <c r="K274" i="26"/>
  <c r="K244" i="26"/>
  <c r="K219" i="26"/>
  <c r="K266" i="26"/>
  <c r="K264" i="26"/>
  <c r="K282" i="26"/>
  <c r="K267" i="26"/>
  <c r="K218" i="26"/>
  <c r="K241" i="26"/>
  <c r="K317" i="26"/>
  <c r="K200" i="26"/>
  <c r="K247" i="26"/>
  <c r="K203" i="26"/>
  <c r="K304" i="26"/>
  <c r="K298" i="26"/>
  <c r="K337" i="26"/>
  <c r="K292" i="26"/>
  <c r="K272" i="26"/>
  <c r="K243" i="26"/>
  <c r="K251" i="26"/>
  <c r="K321" i="26"/>
  <c r="K195" i="26"/>
  <c r="K260" i="26"/>
  <c r="K277" i="26"/>
  <c r="K212" i="26"/>
  <c r="K339" i="26"/>
  <c r="K313" i="26"/>
  <c r="K343" i="26"/>
  <c r="K198" i="26"/>
  <c r="K316" i="26"/>
  <c r="K273" i="26"/>
  <c r="K342" i="26"/>
  <c r="K256" i="26"/>
  <c r="K322" i="26"/>
  <c r="K237" i="26"/>
  <c r="K296" i="26"/>
  <c r="K221" i="26"/>
  <c r="K284" i="26"/>
  <c r="K258" i="26"/>
  <c r="K248" i="26"/>
  <c r="K320" i="26"/>
  <c r="K300" i="26"/>
  <c r="AE40" i="26"/>
  <c r="AV222" i="26" s="1"/>
  <c r="K318" i="26"/>
  <c r="K214" i="26"/>
  <c r="K254" i="26"/>
  <c r="K240" i="26"/>
  <c r="K305" i="26"/>
  <c r="K227" i="26"/>
  <c r="K242" i="26"/>
  <c r="K297" i="26"/>
  <c r="K231" i="26"/>
  <c r="K325" i="26"/>
  <c r="K281" i="26"/>
  <c r="K327" i="26"/>
  <c r="K285" i="26"/>
  <c r="K323" i="26"/>
  <c r="K209" i="26"/>
  <c r="K238" i="26"/>
  <c r="K216" i="26"/>
  <c r="K230" i="26"/>
  <c r="K295" i="26"/>
  <c r="K319" i="26"/>
  <c r="K259" i="26"/>
  <c r="K236" i="26"/>
  <c r="K335" i="26"/>
  <c r="K326" i="26"/>
  <c r="K306" i="26"/>
  <c r="K289" i="26"/>
  <c r="K228" i="26"/>
  <c r="K341" i="26"/>
  <c r="K205" i="26"/>
  <c r="K338" i="26"/>
  <c r="K261" i="26"/>
  <c r="K291" i="26"/>
  <c r="K253" i="26"/>
  <c r="K279" i="26"/>
  <c r="K202" i="26"/>
  <c r="K280" i="26"/>
  <c r="K290" i="26"/>
  <c r="K217" i="26"/>
  <c r="K268" i="26"/>
  <c r="K299" i="26"/>
  <c r="K336" i="26"/>
  <c r="K199" i="26"/>
  <c r="K311" i="26"/>
  <c r="K215" i="26"/>
  <c r="K224" i="26"/>
  <c r="K233" i="26"/>
  <c r="K229" i="26"/>
  <c r="K307" i="26"/>
  <c r="K303" i="26"/>
  <c r="K331" i="26"/>
  <c r="K210" i="26"/>
  <c r="K312" i="26"/>
  <c r="K332" i="26"/>
  <c r="K232" i="26"/>
  <c r="K262" i="26"/>
  <c r="K234" i="26"/>
  <c r="K329" i="26"/>
  <c r="K252" i="26"/>
  <c r="K334" i="26"/>
  <c r="K201" i="26"/>
  <c r="K204" i="26"/>
  <c r="K265" i="26"/>
  <c r="K213" i="26"/>
  <c r="K287" i="26"/>
  <c r="K324" i="26"/>
  <c r="K314" i="26"/>
  <c r="K263" i="26"/>
  <c r="K294" i="26"/>
  <c r="K246" i="26"/>
  <c r="K288" i="26"/>
  <c r="K245" i="26"/>
  <c r="K309" i="26"/>
  <c r="K206" i="26"/>
  <c r="K211" i="26"/>
  <c r="K255" i="26"/>
  <c r="K239" i="26"/>
  <c r="K286" i="26"/>
  <c r="K310" i="26"/>
  <c r="AV223" i="26" l="1"/>
  <c r="AV296" i="26"/>
  <c r="AV254" i="26"/>
  <c r="AV224" i="26"/>
  <c r="AV225" i="26"/>
  <c r="AV247" i="26"/>
  <c r="AV215" i="26"/>
  <c r="AV246" i="26"/>
  <c r="AV316" i="26"/>
  <c r="AV196" i="26"/>
  <c r="AV232" i="26"/>
  <c r="AV200" i="26"/>
  <c r="AV336" i="26"/>
  <c r="AV219" i="26"/>
  <c r="AV226" i="26"/>
  <c r="AV195" i="26"/>
  <c r="AV199" i="26"/>
  <c r="AV242" i="26"/>
  <c r="AV314" i="26"/>
  <c r="AV307" i="26"/>
  <c r="AV333" i="26"/>
  <c r="AV275" i="26"/>
  <c r="AV229" i="26"/>
  <c r="AV257" i="26"/>
  <c r="AV308" i="26"/>
  <c r="AV213" i="26"/>
  <c r="AV201" i="26"/>
  <c r="AV251" i="26"/>
  <c r="AV324" i="26"/>
  <c r="AV290" i="26"/>
  <c r="AV212" i="26"/>
  <c r="AV328" i="26"/>
  <c r="AV270" i="26"/>
  <c r="AV211" i="26"/>
  <c r="AV321" i="26"/>
  <c r="AV250" i="26"/>
  <c r="AV335" i="26"/>
  <c r="AV289" i="26"/>
  <c r="AV311" i="26"/>
  <c r="AV231" i="26"/>
  <c r="AV245" i="26"/>
  <c r="AV210" i="26"/>
  <c r="AV337" i="26"/>
  <c r="AV239" i="26"/>
  <c r="AV305" i="26"/>
  <c r="AV203" i="26"/>
  <c r="AV295" i="26"/>
  <c r="AV286" i="26"/>
  <c r="AV272" i="26"/>
  <c r="AV264" i="26"/>
  <c r="AV273" i="26"/>
  <c r="AV292" i="26"/>
  <c r="AV301" i="26"/>
  <c r="AV228" i="26"/>
  <c r="AV241" i="26"/>
  <c r="AV206" i="26"/>
  <c r="AV207" i="26"/>
  <c r="AV283" i="26"/>
  <c r="AV276" i="26"/>
  <c r="AV320" i="26"/>
  <c r="AV256" i="26"/>
  <c r="AV330" i="26"/>
  <c r="AV332" i="26"/>
  <c r="AV278" i="26"/>
  <c r="AV298" i="26"/>
  <c r="AI11" i="26"/>
  <c r="AV327" i="26"/>
  <c r="AV261" i="26"/>
  <c r="AV318" i="26"/>
  <c r="AV313" i="26"/>
  <c r="AV269" i="26"/>
  <c r="AV288" i="26"/>
  <c r="AV234" i="26"/>
  <c r="AV214" i="26"/>
  <c r="AV310" i="26"/>
  <c r="AV287" i="26"/>
  <c r="AV240" i="26"/>
  <c r="AV329" i="26"/>
  <c r="AV209" i="26"/>
  <c r="AV253" i="26"/>
  <c r="AV279" i="26"/>
  <c r="AV260" i="26"/>
  <c r="AV280" i="26"/>
  <c r="AV334" i="26"/>
  <c r="AV220" i="26"/>
  <c r="AV204" i="26"/>
  <c r="AV304" i="26"/>
  <c r="AV285" i="26"/>
  <c r="AV194" i="26"/>
  <c r="AV299" i="26"/>
  <c r="AV252" i="26"/>
  <c r="AV342" i="26"/>
  <c r="AV284" i="26"/>
  <c r="AV233" i="26"/>
  <c r="AV238" i="26"/>
  <c r="AV323" i="26"/>
  <c r="AV227" i="26"/>
  <c r="AV326" i="26"/>
  <c r="AV205" i="26"/>
  <c r="AV303" i="26"/>
  <c r="AV281" i="26"/>
  <c r="AV263" i="26"/>
  <c r="AV338" i="26"/>
  <c r="AV235" i="26"/>
  <c r="AV312" i="26"/>
  <c r="AV198" i="26"/>
  <c r="AV302" i="26"/>
  <c r="AV294" i="26"/>
  <c r="AV339" i="26"/>
  <c r="AV325" i="26"/>
  <c r="AV340" i="26"/>
  <c r="AV319" i="26"/>
  <c r="AV317" i="26"/>
  <c r="AV258" i="26"/>
  <c r="AV322" i="26"/>
  <c r="AV267" i="26"/>
  <c r="AV300" i="26"/>
  <c r="AV237" i="26"/>
  <c r="AV216" i="26"/>
  <c r="AV274" i="26"/>
  <c r="AV262" i="26"/>
  <c r="AV268" i="26"/>
  <c r="AV306" i="26"/>
  <c r="AV343" i="26"/>
  <c r="AV208" i="26"/>
  <c r="AV271" i="26"/>
  <c r="AV277" i="26"/>
  <c r="AV248" i="26"/>
  <c r="AV243" i="26"/>
  <c r="AV265" i="26"/>
  <c r="AV244" i="26"/>
  <c r="AV341" i="26"/>
  <c r="AV255" i="26"/>
  <c r="AV293" i="26"/>
  <c r="AV197" i="26"/>
  <c r="AV218" i="26"/>
  <c r="AV202" i="26"/>
  <c r="AV236" i="26"/>
  <c r="AV331" i="26"/>
  <c r="AV259" i="26"/>
  <c r="AV230" i="26"/>
  <c r="AV315" i="26"/>
  <c r="AV282" i="26"/>
  <c r="AV291" i="26"/>
  <c r="AV309" i="26"/>
  <c r="AV217" i="26"/>
  <c r="AV221" i="26"/>
  <c r="AV266" i="26"/>
  <c r="AV297" i="26"/>
  <c r="AV249" i="26"/>
  <c r="AI12" i="26" l="1"/>
  <c r="L283" i="26" s="1"/>
  <c r="M283" i="26" s="1"/>
  <c r="D114" i="26" s="1"/>
  <c r="L282" i="26"/>
  <c r="M282" i="26" s="1"/>
  <c r="D113" i="26" s="1"/>
  <c r="L340" i="26"/>
  <c r="M340" i="26" s="1"/>
  <c r="D171" i="26" s="1"/>
  <c r="L242" i="26"/>
  <c r="M242" i="26" s="1"/>
  <c r="D73" i="26" s="1"/>
  <c r="L265" i="26"/>
  <c r="M265" i="26" s="1"/>
  <c r="D96" i="26" s="1"/>
  <c r="L221" i="26"/>
  <c r="M221" i="26" s="1"/>
  <c r="D52" i="26" s="1"/>
  <c r="L212" i="26"/>
  <c r="M212" i="26" s="1"/>
  <c r="D43" i="26" s="1"/>
  <c r="L241" i="26"/>
  <c r="M241" i="26" s="1"/>
  <c r="D72" i="26" s="1"/>
  <c r="L275" i="26"/>
  <c r="M275" i="26" s="1"/>
  <c r="D106" i="26" s="1"/>
  <c r="L252" i="26"/>
  <c r="M252" i="26" s="1"/>
  <c r="D83" i="26" s="1"/>
  <c r="L200" i="26"/>
  <c r="M200" i="26" s="1"/>
  <c r="D30" i="26" s="1"/>
  <c r="L300" i="26"/>
  <c r="M300" i="26" s="1"/>
  <c r="D131" i="26" s="1"/>
  <c r="L301" i="26"/>
  <c r="M301" i="26" s="1"/>
  <c r="D132" i="26" s="1"/>
  <c r="L253" i="26"/>
  <c r="M253" i="26" s="1"/>
  <c r="D84" i="26" s="1"/>
  <c r="L254" i="26"/>
  <c r="M254" i="26" s="1"/>
  <c r="D85" i="26" s="1"/>
  <c r="L233" i="26"/>
  <c r="M233" i="26" s="1"/>
  <c r="D64" i="26" s="1"/>
  <c r="L266" i="26"/>
  <c r="M266" i="26" s="1"/>
  <c r="D97" i="26" s="1"/>
  <c r="L203" i="26"/>
  <c r="M203" i="26" s="1"/>
  <c r="D33" i="26" s="1"/>
  <c r="L228" i="26"/>
  <c r="M228" i="26" s="1"/>
  <c r="D59" i="26" s="1"/>
  <c r="L196" i="26"/>
  <c r="L240" i="26"/>
  <c r="M240" i="26" s="1"/>
  <c r="D71" i="26" s="1"/>
  <c r="L255" i="26"/>
  <c r="M255" i="26" s="1"/>
  <c r="D86" i="26" s="1"/>
  <c r="L269" i="26"/>
  <c r="M269" i="26" s="1"/>
  <c r="D100" i="26" s="1"/>
  <c r="L309" i="26"/>
  <c r="M309" i="26" s="1"/>
  <c r="D140" i="26" s="1"/>
  <c r="L302" i="26"/>
  <c r="M302" i="26" s="1"/>
  <c r="D133" i="26" s="1"/>
  <c r="L289" i="26"/>
  <c r="M289" i="26" s="1"/>
  <c r="D120" i="26" s="1"/>
  <c r="L237" i="26"/>
  <c r="M237" i="26" s="1"/>
  <c r="D68" i="26" s="1"/>
  <c r="L319" i="26"/>
  <c r="M319" i="26" s="1"/>
  <c r="D150" i="26" s="1"/>
  <c r="L234" i="26"/>
  <c r="M234" i="26" s="1"/>
  <c r="D65" i="26" s="1"/>
  <c r="L260" i="26"/>
  <c r="M260" i="26" s="1"/>
  <c r="D91" i="26" s="1"/>
  <c r="L211" i="26"/>
  <c r="M211" i="26" s="1"/>
  <c r="D42" i="26" s="1"/>
  <c r="L286" i="26"/>
  <c r="M286" i="26" s="1"/>
  <c r="D117" i="26" s="1"/>
  <c r="L216" i="26"/>
  <c r="M216" i="26" s="1"/>
  <c r="D47" i="26" s="1"/>
  <c r="L336" i="26"/>
  <c r="M336" i="26" s="1"/>
  <c r="D167" i="26" s="1"/>
  <c r="L335" i="26"/>
  <c r="M335" i="26" s="1"/>
  <c r="D166" i="26" s="1"/>
  <c r="L293" i="26"/>
  <c r="M293" i="26" s="1"/>
  <c r="D124" i="26" s="1"/>
  <c r="L320" i="26"/>
  <c r="M320" i="26" s="1"/>
  <c r="D151" i="26" s="1"/>
  <c r="L291" i="26"/>
  <c r="M291" i="26" s="1"/>
  <c r="D122" i="26" s="1"/>
  <c r="L201" i="26"/>
  <c r="M201" i="26" s="1"/>
  <c r="D31" i="26" s="1"/>
  <c r="L197" i="26"/>
  <c r="L333" i="26"/>
  <c r="M333" i="26" s="1"/>
  <c r="D164" i="26" s="1"/>
  <c r="L295" i="26"/>
  <c r="M295" i="26" s="1"/>
  <c r="D126" i="26" s="1"/>
  <c r="L238" i="26"/>
  <c r="M238" i="26" s="1"/>
  <c r="D69" i="26" s="1"/>
  <c r="L297" i="26"/>
  <c r="M297" i="26" s="1"/>
  <c r="D128" i="26" s="1"/>
  <c r="L235" i="26"/>
  <c r="M235" i="26" s="1"/>
  <c r="D66" i="26" s="1"/>
  <c r="L271" i="26"/>
  <c r="M271" i="26" s="1"/>
  <c r="D102" i="26" s="1"/>
  <c r="L244" i="26"/>
  <c r="M244" i="26" s="1"/>
  <c r="D75" i="26" s="1"/>
  <c r="L311" i="26"/>
  <c r="M311" i="26" s="1"/>
  <c r="D142" i="26" s="1"/>
  <c r="L262" i="26"/>
  <c r="M262" i="26" s="1"/>
  <c r="D93" i="26" s="1"/>
  <c r="L324" i="26"/>
  <c r="M324" i="26" s="1"/>
  <c r="D155" i="26" s="1"/>
  <c r="L268" i="26"/>
  <c r="M268" i="26" s="1"/>
  <c r="D99" i="26" s="1"/>
  <c r="L315" i="26"/>
  <c r="M315" i="26" s="1"/>
  <c r="D146" i="26" s="1"/>
  <c r="L314" i="26"/>
  <c r="M314" i="26" s="1"/>
  <c r="D145" i="26" s="1"/>
  <c r="L326" i="26"/>
  <c r="M326" i="26" s="1"/>
  <c r="D157" i="26" s="1"/>
  <c r="L251" i="26"/>
  <c r="M251" i="26" s="1"/>
  <c r="D82" i="26" s="1"/>
  <c r="L305" i="26"/>
  <c r="M305" i="26" s="1"/>
  <c r="D136" i="26" s="1"/>
  <c r="L258" i="26"/>
  <c r="M258" i="26" s="1"/>
  <c r="D89" i="26" s="1"/>
  <c r="L317" i="26"/>
  <c r="M317" i="26" s="1"/>
  <c r="D148" i="26" s="1"/>
  <c r="L264" i="26"/>
  <c r="M264" i="26" s="1"/>
  <c r="D95" i="26" s="1"/>
  <c r="L332" i="26"/>
  <c r="M332" i="26" s="1"/>
  <c r="D163" i="26" s="1"/>
  <c r="L206" i="26"/>
  <c r="M206" i="26" s="1"/>
  <c r="D36" i="26" s="1"/>
  <c r="L328" i="26"/>
  <c r="M328" i="26" s="1"/>
  <c r="D159" i="26" s="1"/>
  <c r="L307" i="26"/>
  <c r="M307" i="26" s="1"/>
  <c r="D138" i="26" s="1"/>
  <c r="L227" i="26"/>
  <c r="M227" i="26" s="1"/>
  <c r="D58" i="26" s="1"/>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J47" i="4"/>
  <c r="B78" i="4"/>
  <c r="B32" i="3" s="1"/>
  <c r="B77" i="4"/>
  <c r="B31" i="3" s="1"/>
  <c r="B76" i="4"/>
  <c r="B30" i="3" s="1"/>
  <c r="B75" i="4"/>
  <c r="B29" i="3" s="1"/>
  <c r="B67" i="4"/>
  <c r="B66" i="4"/>
  <c r="B65" i="4"/>
  <c r="B64" i="4"/>
  <c r="B63" i="4"/>
  <c r="B62" i="4"/>
  <c r="B89" i="4"/>
  <c r="B144" i="4" s="1"/>
  <c r="B90" i="4"/>
  <c r="B145" i="4" s="1"/>
  <c r="B91" i="4"/>
  <c r="B146" i="4" s="1"/>
  <c r="B92" i="4"/>
  <c r="B147" i="4" s="1"/>
  <c r="B93" i="4"/>
  <c r="B148" i="4" s="1"/>
  <c r="B94" i="4"/>
  <c r="B149" i="4" s="1"/>
  <c r="B95" i="4"/>
  <c r="B150" i="4" s="1"/>
  <c r="B96" i="4"/>
  <c r="B151" i="4" s="1"/>
  <c r="B97" i="4"/>
  <c r="B152" i="4" s="1"/>
  <c r="B98" i="4"/>
  <c r="B153" i="4" s="1"/>
  <c r="B99" i="4"/>
  <c r="B154" i="4" s="1"/>
  <c r="B100" i="4"/>
  <c r="B155" i="4" s="1"/>
  <c r="B101" i="4"/>
  <c r="B156" i="4" s="1"/>
  <c r="L294" i="26" l="1"/>
  <c r="M294" i="26" s="1"/>
  <c r="D125" i="26" s="1"/>
  <c r="L222" i="26"/>
  <c r="M222" i="26" s="1"/>
  <c r="D53" i="26" s="1"/>
  <c r="L229" i="26"/>
  <c r="M229" i="26" s="1"/>
  <c r="D60" i="26" s="1"/>
  <c r="L207" i="26"/>
  <c r="M207" i="26" s="1"/>
  <c r="D37" i="26" s="1"/>
  <c r="L199" i="26"/>
  <c r="M199" i="26" s="1"/>
  <c r="D29" i="26" s="1"/>
  <c r="L219" i="26"/>
  <c r="M219" i="26" s="1"/>
  <c r="D50" i="26" s="1"/>
  <c r="L276" i="26"/>
  <c r="M276" i="26" s="1"/>
  <c r="D107" i="26" s="1"/>
  <c r="L214" i="26"/>
  <c r="M214" i="26" s="1"/>
  <c r="D45" i="26" s="1"/>
  <c r="L215" i="26"/>
  <c r="M215" i="26" s="1"/>
  <c r="D46" i="26" s="1"/>
  <c r="L257" i="26"/>
  <c r="M257" i="26" s="1"/>
  <c r="D88" i="26" s="1"/>
  <c r="L316" i="26"/>
  <c r="M316" i="26" s="1"/>
  <c r="D147" i="26" s="1"/>
  <c r="L195" i="26"/>
  <c r="L287" i="26"/>
  <c r="M287" i="26" s="1"/>
  <c r="D118" i="26" s="1"/>
  <c r="L298" i="26"/>
  <c r="M298" i="26" s="1"/>
  <c r="D129" i="26" s="1"/>
  <c r="L299" i="26"/>
  <c r="M299" i="26" s="1"/>
  <c r="D130" i="26" s="1"/>
  <c r="L194" i="26"/>
  <c r="L256" i="26"/>
  <c r="M256" i="26" s="1"/>
  <c r="D87" i="26" s="1"/>
  <c r="L343" i="26"/>
  <c r="M343" i="26" s="1"/>
  <c r="D174" i="26" s="1"/>
  <c r="L273" i="26"/>
  <c r="M273" i="26" s="1"/>
  <c r="D104" i="26" s="1"/>
  <c r="L310" i="26"/>
  <c r="M310" i="26" s="1"/>
  <c r="D141" i="26" s="1"/>
  <c r="L198" i="26"/>
  <c r="L267" i="26"/>
  <c r="M267" i="26" s="1"/>
  <c r="D98" i="26" s="1"/>
  <c r="L306" i="26"/>
  <c r="M306" i="26" s="1"/>
  <c r="D137" i="26" s="1"/>
  <c r="L285" i="26"/>
  <c r="M285" i="26" s="1"/>
  <c r="D116" i="26" s="1"/>
  <c r="L325" i="26"/>
  <c r="M325" i="26" s="1"/>
  <c r="D156" i="26" s="1"/>
  <c r="L236" i="26"/>
  <c r="M236" i="26" s="1"/>
  <c r="D67" i="26" s="1"/>
  <c r="L259" i="26"/>
  <c r="M259" i="26" s="1"/>
  <c r="D90" i="26" s="1"/>
  <c r="L296" i="26"/>
  <c r="M296" i="26" s="1"/>
  <c r="D127" i="26" s="1"/>
  <c r="L329" i="26"/>
  <c r="M329" i="26" s="1"/>
  <c r="D160" i="26" s="1"/>
  <c r="L280" i="26"/>
  <c r="M280" i="26" s="1"/>
  <c r="D111" i="26" s="1"/>
  <c r="L272" i="26"/>
  <c r="M272" i="26" s="1"/>
  <c r="D103" i="26" s="1"/>
  <c r="L231" i="26"/>
  <c r="M231" i="26" s="1"/>
  <c r="D62" i="26" s="1"/>
  <c r="L261" i="26"/>
  <c r="M261" i="26" s="1"/>
  <c r="D92" i="26" s="1"/>
  <c r="L323" i="26"/>
  <c r="M323" i="26" s="1"/>
  <c r="D154" i="26" s="1"/>
  <c r="L243" i="26"/>
  <c r="M243" i="26" s="1"/>
  <c r="D74" i="26" s="1"/>
  <c r="L318" i="26"/>
  <c r="M318" i="26" s="1"/>
  <c r="D149" i="26" s="1"/>
  <c r="L313" i="26"/>
  <c r="M313" i="26" s="1"/>
  <c r="D144" i="26" s="1"/>
  <c r="L312" i="26"/>
  <c r="M312" i="26" s="1"/>
  <c r="D143" i="26" s="1"/>
  <c r="L338" i="26"/>
  <c r="M338" i="26" s="1"/>
  <c r="D169" i="26" s="1"/>
  <c r="L213" i="26"/>
  <c r="M213" i="26" s="1"/>
  <c r="D44" i="26" s="1"/>
  <c r="L224" i="26"/>
  <c r="M224" i="26" s="1"/>
  <c r="D55" i="26" s="1"/>
  <c r="L249" i="26"/>
  <c r="M249" i="26" s="1"/>
  <c r="D80" i="26" s="1"/>
  <c r="L218" i="26"/>
  <c r="M218" i="26" s="1"/>
  <c r="D49" i="26" s="1"/>
  <c r="L248" i="26"/>
  <c r="M248" i="26" s="1"/>
  <c r="D79" i="26" s="1"/>
  <c r="L334" i="26"/>
  <c r="M334" i="26" s="1"/>
  <c r="D165" i="26" s="1"/>
  <c r="L217" i="26"/>
  <c r="M217" i="26" s="1"/>
  <c r="D48" i="26" s="1"/>
  <c r="L341" i="26"/>
  <c r="M341" i="26" s="1"/>
  <c r="D172" i="26" s="1"/>
  <c r="L210" i="26"/>
  <c r="M210" i="26" s="1"/>
  <c r="D41" i="26" s="1"/>
  <c r="L281" i="26"/>
  <c r="M281" i="26" s="1"/>
  <c r="D112" i="26" s="1"/>
  <c r="L278" i="26"/>
  <c r="M278" i="26" s="1"/>
  <c r="D109" i="26" s="1"/>
  <c r="L209" i="26"/>
  <c r="M209" i="26" s="1"/>
  <c r="D39" i="26" s="1"/>
  <c r="L246" i="26"/>
  <c r="M246" i="26" s="1"/>
  <c r="D77" i="26" s="1"/>
  <c r="L292" i="26"/>
  <c r="M292" i="26" s="1"/>
  <c r="D123" i="26" s="1"/>
  <c r="L220" i="26"/>
  <c r="M220" i="26" s="1"/>
  <c r="D51" i="26" s="1"/>
  <c r="L339" i="26"/>
  <c r="M339" i="26" s="1"/>
  <c r="D170" i="26" s="1"/>
  <c r="L327" i="26"/>
  <c r="M327" i="26" s="1"/>
  <c r="D158" i="26" s="1"/>
  <c r="L225" i="26"/>
  <c r="M225" i="26" s="1"/>
  <c r="D56" i="26" s="1"/>
  <c r="L208" i="26"/>
  <c r="M208" i="26" s="1"/>
  <c r="D38" i="26" s="1"/>
  <c r="L247" i="26"/>
  <c r="M247" i="26" s="1"/>
  <c r="D78" i="26" s="1"/>
  <c r="L330" i="26"/>
  <c r="M330" i="26" s="1"/>
  <c r="D161" i="26" s="1"/>
  <c r="L232" i="26"/>
  <c r="M232" i="26" s="1"/>
  <c r="D63" i="26" s="1"/>
  <c r="L331" i="26"/>
  <c r="M331" i="26" s="1"/>
  <c r="D162" i="26" s="1"/>
  <c r="L204" i="26"/>
  <c r="M204" i="26" s="1"/>
  <c r="D34" i="26" s="1"/>
  <c r="L284" i="26"/>
  <c r="M284" i="26" s="1"/>
  <c r="D115" i="26" s="1"/>
  <c r="L250" i="26"/>
  <c r="M250" i="26" s="1"/>
  <c r="D81" i="26" s="1"/>
  <c r="L290" i="26"/>
  <c r="M290" i="26" s="1"/>
  <c r="D121" i="26" s="1"/>
  <c r="L230" i="26"/>
  <c r="M230" i="26" s="1"/>
  <c r="D61" i="26" s="1"/>
  <c r="L303" i="26"/>
  <c r="M303" i="26" s="1"/>
  <c r="D134" i="26" s="1"/>
  <c r="L288" i="26"/>
  <c r="M288" i="26" s="1"/>
  <c r="D119" i="26" s="1"/>
  <c r="L308" i="26"/>
  <c r="M308" i="26" s="1"/>
  <c r="D139" i="26" s="1"/>
  <c r="L239" i="26"/>
  <c r="M239" i="26" s="1"/>
  <c r="D70" i="26" s="1"/>
  <c r="L337" i="26"/>
  <c r="M337" i="26" s="1"/>
  <c r="D168" i="26" s="1"/>
  <c r="L304" i="26"/>
  <c r="M304" i="26" s="1"/>
  <c r="D135" i="26" s="1"/>
  <c r="L205" i="26"/>
  <c r="M205" i="26" s="1"/>
  <c r="D35" i="26" s="1"/>
  <c r="L270" i="26"/>
  <c r="M270" i="26" s="1"/>
  <c r="D101" i="26" s="1"/>
  <c r="L245" i="26"/>
  <c r="M245" i="26" s="1"/>
  <c r="D76" i="26" s="1"/>
  <c r="L202" i="26"/>
  <c r="M202" i="26" s="1"/>
  <c r="D32" i="26" s="1"/>
  <c r="L277" i="26"/>
  <c r="M277" i="26" s="1"/>
  <c r="D108" i="26" s="1"/>
  <c r="L321" i="26"/>
  <c r="M321" i="26" s="1"/>
  <c r="D152" i="26" s="1"/>
  <c r="L322" i="26"/>
  <c r="M322" i="26" s="1"/>
  <c r="D153" i="26" s="1"/>
  <c r="L279" i="26"/>
  <c r="M279" i="26" s="1"/>
  <c r="D110" i="26" s="1"/>
  <c r="L274" i="26"/>
  <c r="M274" i="26" s="1"/>
  <c r="D105" i="26" s="1"/>
  <c r="L342" i="26"/>
  <c r="M342" i="26" s="1"/>
  <c r="D173" i="26" s="1"/>
  <c r="L226" i="26"/>
  <c r="M226" i="26" s="1"/>
  <c r="D57" i="26" s="1"/>
  <c r="L263" i="26"/>
  <c r="M263" i="26" s="1"/>
  <c r="D94" i="26" s="1"/>
  <c r="L223" i="26"/>
  <c r="M223" i="26" s="1"/>
  <c r="D54" i="26" s="1"/>
  <c r="AI40" i="26"/>
  <c r="K47" i="4"/>
  <c r="L47" i="4" s="1"/>
  <c r="J55" i="4"/>
  <c r="J9" i="4"/>
  <c r="AW225" i="26" l="1"/>
  <c r="N225" i="26" s="1"/>
  <c r="F56" i="26" s="1"/>
  <c r="G56" i="26" s="1"/>
  <c r="AW226" i="26"/>
  <c r="N226" i="26" s="1"/>
  <c r="F57" i="26" s="1"/>
  <c r="AW249" i="26"/>
  <c r="N249" i="26" s="1"/>
  <c r="F80" i="26" s="1"/>
  <c r="AW267" i="26"/>
  <c r="N267" i="26" s="1"/>
  <c r="F98" i="26" s="1"/>
  <c r="AW194" i="26"/>
  <c r="AW269" i="26"/>
  <c r="N269" i="26" s="1"/>
  <c r="F100" i="26" s="1"/>
  <c r="AW209" i="26"/>
  <c r="N209" i="26" s="1"/>
  <c r="F39" i="26" s="1"/>
  <c r="AW206" i="26"/>
  <c r="N206" i="26" s="1"/>
  <c r="F36" i="26" s="1"/>
  <c r="AW212" i="26"/>
  <c r="N212" i="26" s="1"/>
  <c r="F43" i="26" s="1"/>
  <c r="AW246" i="26"/>
  <c r="N246" i="26" s="1"/>
  <c r="F77" i="26" s="1"/>
  <c r="AW286" i="26"/>
  <c r="N286" i="26" s="1"/>
  <c r="F117" i="26" s="1"/>
  <c r="AW331" i="26"/>
  <c r="N331" i="26" s="1"/>
  <c r="F162" i="26" s="1"/>
  <c r="AW334" i="26"/>
  <c r="N334" i="26" s="1"/>
  <c r="F165" i="26" s="1"/>
  <c r="AW210" i="26"/>
  <c r="N210" i="26" s="1"/>
  <c r="F41" i="26" s="1"/>
  <c r="AW304" i="26"/>
  <c r="N304" i="26" s="1"/>
  <c r="F135" i="26" s="1"/>
  <c r="AW283" i="26"/>
  <c r="N283" i="26" s="1"/>
  <c r="F114" i="26" s="1"/>
  <c r="AW235" i="26"/>
  <c r="N235" i="26" s="1"/>
  <c r="F66" i="26" s="1"/>
  <c r="AW222" i="26"/>
  <c r="N222" i="26" s="1"/>
  <c r="F53" i="26" s="1"/>
  <c r="AW250" i="26"/>
  <c r="N250" i="26" s="1"/>
  <c r="F81" i="26" s="1"/>
  <c r="AW197" i="26"/>
  <c r="AW328" i="26"/>
  <c r="N328" i="26" s="1"/>
  <c r="F159" i="26" s="1"/>
  <c r="AW240" i="26"/>
  <c r="N240" i="26" s="1"/>
  <c r="F71" i="26" s="1"/>
  <c r="AW297" i="26"/>
  <c r="N297" i="26" s="1"/>
  <c r="F128" i="26" s="1"/>
  <c r="AW223" i="26"/>
  <c r="N223" i="26" s="1"/>
  <c r="F54" i="26" s="1"/>
  <c r="AW253" i="26"/>
  <c r="N253" i="26" s="1"/>
  <c r="F84" i="26" s="1"/>
  <c r="AW277" i="26"/>
  <c r="N277" i="26" s="1"/>
  <c r="F108" i="26" s="1"/>
  <c r="AW298" i="26"/>
  <c r="N298" i="26" s="1"/>
  <c r="F129" i="26" s="1"/>
  <c r="AW214" i="26"/>
  <c r="N214" i="26" s="1"/>
  <c r="F45" i="26" s="1"/>
  <c r="AW278" i="26"/>
  <c r="N278" i="26" s="1"/>
  <c r="F109" i="26" s="1"/>
  <c r="AW325" i="26"/>
  <c r="N325" i="26" s="1"/>
  <c r="F156" i="26" s="1"/>
  <c r="AW247" i="26"/>
  <c r="N247" i="26" s="1"/>
  <c r="F78" i="26" s="1"/>
  <c r="AW243" i="26"/>
  <c r="N243" i="26" s="1"/>
  <c r="F74" i="26" s="1"/>
  <c r="AW251" i="26"/>
  <c r="N251" i="26" s="1"/>
  <c r="F82" i="26" s="1"/>
  <c r="AW195" i="26"/>
  <c r="AW343" i="26"/>
  <c r="N343" i="26" s="1"/>
  <c r="F174" i="26" s="1"/>
  <c r="AW204" i="26"/>
  <c r="N204" i="26" s="1"/>
  <c r="F34" i="26" s="1"/>
  <c r="AW262" i="26"/>
  <c r="N262" i="26" s="1"/>
  <c r="F93" i="26" s="1"/>
  <c r="AW258" i="26"/>
  <c r="N258" i="26" s="1"/>
  <c r="F89" i="26" s="1"/>
  <c r="AW311" i="26"/>
  <c r="N311" i="26" s="1"/>
  <c r="F142" i="26" s="1"/>
  <c r="AW281" i="26"/>
  <c r="N281" i="26" s="1"/>
  <c r="F112" i="26" s="1"/>
  <c r="AW335" i="26"/>
  <c r="N335" i="26" s="1"/>
  <c r="F166" i="26" s="1"/>
  <c r="AW294" i="26"/>
  <c r="N294" i="26" s="1"/>
  <c r="F125" i="26" s="1"/>
  <c r="AW338" i="26"/>
  <c r="N338" i="26" s="1"/>
  <c r="F169" i="26" s="1"/>
  <c r="AW255" i="26"/>
  <c r="N255" i="26" s="1"/>
  <c r="F86" i="26" s="1"/>
  <c r="AW257" i="26"/>
  <c r="N257" i="26" s="1"/>
  <c r="F88" i="26" s="1"/>
  <c r="AW202" i="26"/>
  <c r="N202" i="26" s="1"/>
  <c r="F32" i="26" s="1"/>
  <c r="AW309" i="26"/>
  <c r="N309" i="26" s="1"/>
  <c r="F140" i="26" s="1"/>
  <c r="AW275" i="26"/>
  <c r="N275" i="26" s="1"/>
  <c r="F106" i="26" s="1"/>
  <c r="AW292" i="26"/>
  <c r="N292" i="26" s="1"/>
  <c r="F123" i="26" s="1"/>
  <c r="AW228" i="26"/>
  <c r="N228" i="26" s="1"/>
  <c r="F59" i="26" s="1"/>
  <c r="AW220" i="26"/>
  <c r="N220" i="26" s="1"/>
  <c r="F51" i="26" s="1"/>
  <c r="AW233" i="26"/>
  <c r="N233" i="26" s="1"/>
  <c r="F64" i="26" s="1"/>
  <c r="AW295" i="26"/>
  <c r="N295" i="26" s="1"/>
  <c r="F126" i="26" s="1"/>
  <c r="AW301" i="26"/>
  <c r="N301" i="26" s="1"/>
  <c r="F132" i="26" s="1"/>
  <c r="AW322" i="26"/>
  <c r="N322" i="26" s="1"/>
  <c r="F153" i="26" s="1"/>
  <c r="AW270" i="26"/>
  <c r="N270" i="26" s="1"/>
  <c r="F101" i="26" s="1"/>
  <c r="AW308" i="26"/>
  <c r="N308" i="26" s="1"/>
  <c r="F139" i="26" s="1"/>
  <c r="AW242" i="26"/>
  <c r="N242" i="26" s="1"/>
  <c r="F73" i="26" s="1"/>
  <c r="AW313" i="26"/>
  <c r="N313" i="26" s="1"/>
  <c r="F144" i="26" s="1"/>
  <c r="AW211" i="26"/>
  <c r="N211" i="26" s="1"/>
  <c r="F42" i="26" s="1"/>
  <c r="AW337" i="26"/>
  <c r="N337" i="26" s="1"/>
  <c r="F168" i="26" s="1"/>
  <c r="AW254" i="26"/>
  <c r="N254" i="26" s="1"/>
  <c r="F85" i="26" s="1"/>
  <c r="AW296" i="26"/>
  <c r="N296" i="26" s="1"/>
  <c r="F127" i="26" s="1"/>
  <c r="AW261" i="26"/>
  <c r="N261" i="26" s="1"/>
  <c r="F92" i="26" s="1"/>
  <c r="AW314" i="26"/>
  <c r="N314" i="26" s="1"/>
  <c r="F145" i="26" s="1"/>
  <c r="AW327" i="26"/>
  <c r="N327" i="26" s="1"/>
  <c r="F158" i="26" s="1"/>
  <c r="AW248" i="26"/>
  <c r="N248" i="26" s="1"/>
  <c r="F79" i="26" s="1"/>
  <c r="AW305" i="26"/>
  <c r="N305" i="26" s="1"/>
  <c r="F136" i="26" s="1"/>
  <c r="AW318" i="26"/>
  <c r="N318" i="26" s="1"/>
  <c r="F149" i="26" s="1"/>
  <c r="AW340" i="26"/>
  <c r="N340" i="26" s="1"/>
  <c r="F171" i="26" s="1"/>
  <c r="AW315" i="26"/>
  <c r="N315" i="26" s="1"/>
  <c r="F146" i="26" s="1"/>
  <c r="AW263" i="26"/>
  <c r="N263" i="26" s="1"/>
  <c r="F94" i="26" s="1"/>
  <c r="AW341" i="26"/>
  <c r="N341" i="26" s="1"/>
  <c r="F172" i="26" s="1"/>
  <c r="AW203" i="26"/>
  <c r="N203" i="26" s="1"/>
  <c r="F33" i="26" s="1"/>
  <c r="AW241" i="26"/>
  <c r="N241" i="26" s="1"/>
  <c r="F72" i="26" s="1"/>
  <c r="AW215" i="26"/>
  <c r="N215" i="26" s="1"/>
  <c r="F46" i="26" s="1"/>
  <c r="AW208" i="26"/>
  <c r="N208" i="26" s="1"/>
  <c r="F38" i="26" s="1"/>
  <c r="AW291" i="26"/>
  <c r="N291" i="26" s="1"/>
  <c r="F122" i="26" s="1"/>
  <c r="AW259" i="26"/>
  <c r="N259" i="26" s="1"/>
  <c r="F90" i="26" s="1"/>
  <c r="AW280" i="26"/>
  <c r="N280" i="26" s="1"/>
  <c r="F111" i="26" s="1"/>
  <c r="AW285" i="26"/>
  <c r="N285" i="26" s="1"/>
  <c r="F116" i="26" s="1"/>
  <c r="AW231" i="26"/>
  <c r="N231" i="26" s="1"/>
  <c r="F62" i="26" s="1"/>
  <c r="AW205" i="26"/>
  <c r="N205" i="26" s="1"/>
  <c r="F35" i="26" s="1"/>
  <c r="AW323" i="26"/>
  <c r="N323" i="26" s="1"/>
  <c r="F154" i="26" s="1"/>
  <c r="AW213" i="26"/>
  <c r="N213" i="26" s="1"/>
  <c r="F44" i="26" s="1"/>
  <c r="AW321" i="26"/>
  <c r="N321" i="26" s="1"/>
  <c r="F152" i="26" s="1"/>
  <c r="AW330" i="26"/>
  <c r="N330" i="26" s="1"/>
  <c r="F161" i="26" s="1"/>
  <c r="AW218" i="26"/>
  <c r="N218" i="26" s="1"/>
  <c r="F49" i="26" s="1"/>
  <c r="AW339" i="26"/>
  <c r="N339" i="26" s="1"/>
  <c r="F170" i="26" s="1"/>
  <c r="AW219" i="26"/>
  <c r="N219" i="26" s="1"/>
  <c r="F50" i="26" s="1"/>
  <c r="AW332" i="26"/>
  <c r="N332" i="26" s="1"/>
  <c r="F163" i="26" s="1"/>
  <c r="AW276" i="26"/>
  <c r="N276" i="26" s="1"/>
  <c r="F107" i="26" s="1"/>
  <c r="AW290" i="26"/>
  <c r="N290" i="26" s="1"/>
  <c r="F121" i="26" s="1"/>
  <c r="AW312" i="26"/>
  <c r="N312" i="26" s="1"/>
  <c r="F143" i="26" s="1"/>
  <c r="AW252" i="26"/>
  <c r="N252" i="26" s="1"/>
  <c r="F83" i="26" s="1"/>
  <c r="AW244" i="26"/>
  <c r="N244" i="26" s="1"/>
  <c r="F75" i="26" s="1"/>
  <c r="AW260" i="26"/>
  <c r="N260" i="26" s="1"/>
  <c r="F91" i="26" s="1"/>
  <c r="AW271" i="26"/>
  <c r="N271" i="26" s="1"/>
  <c r="F102" i="26" s="1"/>
  <c r="AW302" i="26"/>
  <c r="N302" i="26" s="1"/>
  <c r="F133" i="26" s="1"/>
  <c r="AW264" i="26"/>
  <c r="N264" i="26" s="1"/>
  <c r="F95" i="26" s="1"/>
  <c r="AW207" i="26"/>
  <c r="N207" i="26" s="1"/>
  <c r="F37" i="26" s="1"/>
  <c r="AW268" i="26"/>
  <c r="N268" i="26" s="1"/>
  <c r="F99" i="26" s="1"/>
  <c r="AW265" i="26"/>
  <c r="N265" i="26" s="1"/>
  <c r="F96" i="26" s="1"/>
  <c r="AW342" i="26"/>
  <c r="N342" i="26" s="1"/>
  <c r="F173" i="26" s="1"/>
  <c r="AW288" i="26"/>
  <c r="N288" i="26" s="1"/>
  <c r="F119" i="26" s="1"/>
  <c r="AW316" i="26"/>
  <c r="N316" i="26" s="1"/>
  <c r="F147" i="26" s="1"/>
  <c r="AW329" i="26"/>
  <c r="N329" i="26" s="1"/>
  <c r="F160" i="26" s="1"/>
  <c r="AW196" i="26"/>
  <c r="AW336" i="26"/>
  <c r="N336" i="26" s="1"/>
  <c r="F167" i="26" s="1"/>
  <c r="AW239" i="26"/>
  <c r="N239" i="26" s="1"/>
  <c r="F70" i="26" s="1"/>
  <c r="AW266" i="26"/>
  <c r="N266" i="26" s="1"/>
  <c r="F97" i="26" s="1"/>
  <c r="AW237" i="26"/>
  <c r="N237" i="26" s="1"/>
  <c r="F68" i="26" s="1"/>
  <c r="AW293" i="26"/>
  <c r="N293" i="26" s="1"/>
  <c r="F124" i="26" s="1"/>
  <c r="AW284" i="26"/>
  <c r="N284" i="26" s="1"/>
  <c r="F115" i="26" s="1"/>
  <c r="AW221" i="26"/>
  <c r="N221" i="26" s="1"/>
  <c r="F52" i="26" s="1"/>
  <c r="AW307" i="26"/>
  <c r="N307" i="26" s="1"/>
  <c r="F138" i="26" s="1"/>
  <c r="AW300" i="26"/>
  <c r="N300" i="26" s="1"/>
  <c r="F131" i="26" s="1"/>
  <c r="AW324" i="26"/>
  <c r="N324" i="26" s="1"/>
  <c r="F155" i="26" s="1"/>
  <c r="AW245" i="26"/>
  <c r="N245" i="26" s="1"/>
  <c r="F76" i="26" s="1"/>
  <c r="AW238" i="26"/>
  <c r="N238" i="26" s="1"/>
  <c r="F69" i="26" s="1"/>
  <c r="AW279" i="26"/>
  <c r="N279" i="26" s="1"/>
  <c r="F110" i="26" s="1"/>
  <c r="AW319" i="26"/>
  <c r="N319" i="26" s="1"/>
  <c r="F150" i="26" s="1"/>
  <c r="AW234" i="26"/>
  <c r="N234" i="26" s="1"/>
  <c r="F65" i="26" s="1"/>
  <c r="AW232" i="26"/>
  <c r="N232" i="26" s="1"/>
  <c r="F63" i="26" s="1"/>
  <c r="AW216" i="26"/>
  <c r="N216" i="26" s="1"/>
  <c r="F47" i="26" s="1"/>
  <c r="AW310" i="26"/>
  <c r="N310" i="26" s="1"/>
  <c r="F141" i="26" s="1"/>
  <c r="AW198" i="26"/>
  <c r="AW273" i="26"/>
  <c r="N273" i="26" s="1"/>
  <c r="F104" i="26" s="1"/>
  <c r="AW236" i="26"/>
  <c r="N236" i="26" s="1"/>
  <c r="F67" i="26" s="1"/>
  <c r="AW333" i="26"/>
  <c r="N333" i="26" s="1"/>
  <c r="F164" i="26" s="1"/>
  <c r="AW272" i="26"/>
  <c r="N272" i="26" s="1"/>
  <c r="F103" i="26" s="1"/>
  <c r="AW317" i="26"/>
  <c r="N317" i="26" s="1"/>
  <c r="F148" i="26" s="1"/>
  <c r="AW326" i="26"/>
  <c r="N326" i="26" s="1"/>
  <c r="F157" i="26" s="1"/>
  <c r="AW274" i="26"/>
  <c r="N274" i="26" s="1"/>
  <c r="F105" i="26" s="1"/>
  <c r="AW217" i="26"/>
  <c r="N217" i="26" s="1"/>
  <c r="F48" i="26" s="1"/>
  <c r="AW282" i="26"/>
  <c r="N282" i="26" s="1"/>
  <c r="F113" i="26" s="1"/>
  <c r="AW199" i="26"/>
  <c r="N199" i="26" s="1"/>
  <c r="F29" i="26" s="1"/>
  <c r="AW299" i="26"/>
  <c r="N299" i="26" s="1"/>
  <c r="F130" i="26" s="1"/>
  <c r="AW287" i="26"/>
  <c r="N287" i="26" s="1"/>
  <c r="F118" i="26" s="1"/>
  <c r="AW230" i="26"/>
  <c r="N230" i="26" s="1"/>
  <c r="F61" i="26" s="1"/>
  <c r="AW303" i="26"/>
  <c r="N303" i="26" s="1"/>
  <c r="F134" i="26" s="1"/>
  <c r="AW227" i="26"/>
  <c r="N227" i="26" s="1"/>
  <c r="F58" i="26" s="1"/>
  <c r="AW201" i="26"/>
  <c r="N201" i="26" s="1"/>
  <c r="F31" i="26" s="1"/>
  <c r="AW289" i="26"/>
  <c r="N289" i="26" s="1"/>
  <c r="F120" i="26" s="1"/>
  <c r="AW200" i="26"/>
  <c r="N200" i="26" s="1"/>
  <c r="F30" i="26" s="1"/>
  <c r="AW320" i="26"/>
  <c r="N320" i="26" s="1"/>
  <c r="F151" i="26" s="1"/>
  <c r="AW224" i="26"/>
  <c r="N224" i="26" s="1"/>
  <c r="F55" i="26" s="1"/>
  <c r="AW229" i="26"/>
  <c r="N229" i="26" s="1"/>
  <c r="F60" i="26" s="1"/>
  <c r="AW306" i="26"/>
  <c r="N306" i="26" s="1"/>
  <c r="F137" i="26" s="1"/>
  <c r="AW256" i="26"/>
  <c r="N256" i="26" s="1"/>
  <c r="F87" i="26" s="1"/>
  <c r="M47" i="4"/>
  <c r="N47" i="4" s="1"/>
  <c r="H56" i="26" l="1"/>
  <c r="I56" i="26"/>
  <c r="H57" i="26"/>
  <c r="I57" i="26"/>
  <c r="H102" i="26"/>
  <c r="I102" i="26"/>
  <c r="G102" i="26"/>
  <c r="H30" i="26"/>
  <c r="I30" i="26"/>
  <c r="G67" i="26"/>
  <c r="I67" i="26"/>
  <c r="H67" i="26"/>
  <c r="H124" i="26"/>
  <c r="I124" i="26"/>
  <c r="G124" i="26"/>
  <c r="I91" i="26"/>
  <c r="H91" i="26"/>
  <c r="G91" i="26"/>
  <c r="I116" i="26"/>
  <c r="H116" i="26"/>
  <c r="G116" i="26"/>
  <c r="I145" i="26"/>
  <c r="H145" i="26"/>
  <c r="G145" i="26"/>
  <c r="G123" i="26"/>
  <c r="H123" i="26"/>
  <c r="I123" i="26"/>
  <c r="H82" i="26"/>
  <c r="G82" i="26"/>
  <c r="I82" i="26"/>
  <c r="G66" i="26"/>
  <c r="I66" i="26"/>
  <c r="H66" i="26"/>
  <c r="H158" i="26"/>
  <c r="I158" i="26"/>
  <c r="G158" i="26"/>
  <c r="G114" i="26"/>
  <c r="I114" i="26"/>
  <c r="H114" i="26"/>
  <c r="H97" i="26"/>
  <c r="G97" i="26"/>
  <c r="I97" i="26"/>
  <c r="G83" i="26"/>
  <c r="I83" i="26"/>
  <c r="H83" i="26"/>
  <c r="H90" i="26"/>
  <c r="I90" i="26"/>
  <c r="G90" i="26"/>
  <c r="G127" i="26"/>
  <c r="H127" i="26"/>
  <c r="I127" i="26"/>
  <c r="G140" i="26"/>
  <c r="H140" i="26"/>
  <c r="I140" i="26"/>
  <c r="G78" i="26"/>
  <c r="H78" i="26"/>
  <c r="I78" i="26"/>
  <c r="H135" i="26"/>
  <c r="G135" i="26"/>
  <c r="I135" i="26"/>
  <c r="I62" i="26"/>
  <c r="G62" i="26"/>
  <c r="H62" i="26"/>
  <c r="H74" i="26"/>
  <c r="I74" i="26"/>
  <c r="G74" i="26"/>
  <c r="G141" i="26"/>
  <c r="I141" i="26"/>
  <c r="H141" i="26"/>
  <c r="G70" i="26"/>
  <c r="I70" i="26"/>
  <c r="H70" i="26"/>
  <c r="G143" i="26"/>
  <c r="H143" i="26"/>
  <c r="I143" i="26"/>
  <c r="H122" i="26"/>
  <c r="I122" i="26"/>
  <c r="G122" i="26"/>
  <c r="I85" i="26"/>
  <c r="H85" i="26"/>
  <c r="G85" i="26"/>
  <c r="H32" i="26"/>
  <c r="I32" i="26"/>
  <c r="H156" i="26"/>
  <c r="I156" i="26"/>
  <c r="G156" i="26"/>
  <c r="H41" i="26"/>
  <c r="I41" i="26"/>
  <c r="I68" i="26"/>
  <c r="G68" i="26"/>
  <c r="H68" i="26"/>
  <c r="G134" i="26"/>
  <c r="I134" i="26"/>
  <c r="H134" i="26"/>
  <c r="G47" i="26"/>
  <c r="H47" i="26"/>
  <c r="I47" i="26"/>
  <c r="I167" i="26"/>
  <c r="G167" i="26"/>
  <c r="H167" i="26"/>
  <c r="G121" i="26"/>
  <c r="H121" i="26"/>
  <c r="I121" i="26"/>
  <c r="H38" i="26"/>
  <c r="I38" i="26"/>
  <c r="G38" i="26"/>
  <c r="G168" i="26"/>
  <c r="H168" i="26"/>
  <c r="I168" i="26"/>
  <c r="G88" i="26"/>
  <c r="I88" i="26"/>
  <c r="H88" i="26"/>
  <c r="H109" i="26"/>
  <c r="I109" i="26"/>
  <c r="G109" i="26"/>
  <c r="I165" i="26"/>
  <c r="H165" i="26"/>
  <c r="G165" i="26"/>
  <c r="I151" i="26"/>
  <c r="G151" i="26"/>
  <c r="H151" i="26"/>
  <c r="H111" i="26"/>
  <c r="I111" i="26"/>
  <c r="G111" i="26"/>
  <c r="H58" i="26"/>
  <c r="I58" i="26"/>
  <c r="G61" i="26"/>
  <c r="I61" i="26"/>
  <c r="H61" i="26"/>
  <c r="H63" i="26"/>
  <c r="I63" i="26"/>
  <c r="G63" i="26"/>
  <c r="G107" i="26"/>
  <c r="H107" i="26"/>
  <c r="I107" i="26"/>
  <c r="H46" i="26"/>
  <c r="I46" i="26"/>
  <c r="H42" i="26"/>
  <c r="I42" i="26"/>
  <c r="H86" i="26"/>
  <c r="G86" i="26"/>
  <c r="I86" i="26"/>
  <c r="H45" i="26"/>
  <c r="I45" i="26"/>
  <c r="H162" i="26"/>
  <c r="G162" i="26"/>
  <c r="I162" i="26"/>
  <c r="H120" i="26"/>
  <c r="I120" i="26"/>
  <c r="G120" i="26"/>
  <c r="I118" i="26"/>
  <c r="H118" i="26"/>
  <c r="G118" i="26"/>
  <c r="H65" i="26"/>
  <c r="G65" i="26"/>
  <c r="I65" i="26"/>
  <c r="G160" i="26"/>
  <c r="I160" i="26"/>
  <c r="H160" i="26"/>
  <c r="G163" i="26"/>
  <c r="I163" i="26"/>
  <c r="H163" i="26"/>
  <c r="H72" i="26"/>
  <c r="G72" i="26"/>
  <c r="I72" i="26"/>
  <c r="I144" i="26"/>
  <c r="G144" i="26"/>
  <c r="H144" i="26"/>
  <c r="I169" i="26"/>
  <c r="G169" i="26"/>
  <c r="H169" i="26"/>
  <c r="G129" i="26"/>
  <c r="H129" i="26"/>
  <c r="I129" i="26"/>
  <c r="H117" i="26"/>
  <c r="I117" i="26"/>
  <c r="G117" i="26"/>
  <c r="G104" i="26"/>
  <c r="I104" i="26"/>
  <c r="H104" i="26"/>
  <c r="H31" i="26"/>
  <c r="I31" i="26"/>
  <c r="I150" i="26"/>
  <c r="H150" i="26"/>
  <c r="G150" i="26"/>
  <c r="H147" i="26"/>
  <c r="G147" i="26"/>
  <c r="I147" i="26"/>
  <c r="H50" i="26"/>
  <c r="I50" i="26"/>
  <c r="I33" i="26"/>
  <c r="H33" i="26"/>
  <c r="G73" i="26"/>
  <c r="H73" i="26"/>
  <c r="I73" i="26"/>
  <c r="H125" i="26"/>
  <c r="G125" i="26"/>
  <c r="I125" i="26"/>
  <c r="G108" i="26"/>
  <c r="I108" i="26"/>
  <c r="H108" i="26"/>
  <c r="H77" i="26"/>
  <c r="I77" i="26"/>
  <c r="G77" i="26"/>
  <c r="G164" i="26"/>
  <c r="I164" i="26"/>
  <c r="H164" i="26"/>
  <c r="H75" i="26"/>
  <c r="I75" i="26"/>
  <c r="G75" i="26"/>
  <c r="H130" i="26"/>
  <c r="I130" i="26"/>
  <c r="G130" i="26"/>
  <c r="I29" i="26"/>
  <c r="H29" i="26"/>
  <c r="G29" i="26"/>
  <c r="H110" i="26"/>
  <c r="I110" i="26"/>
  <c r="G110" i="26"/>
  <c r="H119" i="26"/>
  <c r="G119" i="26"/>
  <c r="I119" i="26"/>
  <c r="G170" i="26"/>
  <c r="I170" i="26"/>
  <c r="H170" i="26"/>
  <c r="H172" i="26"/>
  <c r="I172" i="26"/>
  <c r="G172" i="26"/>
  <c r="G139" i="26"/>
  <c r="H139" i="26"/>
  <c r="I139" i="26"/>
  <c r="I166" i="26"/>
  <c r="H166" i="26"/>
  <c r="G166" i="26"/>
  <c r="H84" i="26"/>
  <c r="G84" i="26"/>
  <c r="I84" i="26"/>
  <c r="H43" i="26"/>
  <c r="I43" i="26"/>
  <c r="G59" i="26"/>
  <c r="H59" i="26"/>
  <c r="I59" i="26"/>
  <c r="H106" i="26"/>
  <c r="I106" i="26"/>
  <c r="G106" i="26"/>
  <c r="G113" i="26"/>
  <c r="I113" i="26"/>
  <c r="H113" i="26"/>
  <c r="I69" i="26"/>
  <c r="H69" i="26"/>
  <c r="G69" i="26"/>
  <c r="H173" i="26"/>
  <c r="I173" i="26"/>
  <c r="G173" i="26"/>
  <c r="I49" i="26"/>
  <c r="H49" i="26"/>
  <c r="H94" i="26"/>
  <c r="I94" i="26"/>
  <c r="G94" i="26"/>
  <c r="G101" i="26"/>
  <c r="I101" i="26"/>
  <c r="H101" i="26"/>
  <c r="I112" i="26"/>
  <c r="H112" i="26"/>
  <c r="G112" i="26"/>
  <c r="H54" i="26"/>
  <c r="I54" i="26"/>
  <c r="H36" i="26"/>
  <c r="I36" i="26"/>
  <c r="H92" i="26"/>
  <c r="I92" i="26"/>
  <c r="G92" i="26"/>
  <c r="H48" i="26"/>
  <c r="I48" i="26"/>
  <c r="H76" i="26"/>
  <c r="I76" i="26"/>
  <c r="G76" i="26"/>
  <c r="I96" i="26"/>
  <c r="H96" i="26"/>
  <c r="G96" i="26"/>
  <c r="I161" i="26"/>
  <c r="H161" i="26"/>
  <c r="G161" i="26"/>
  <c r="I146" i="26"/>
  <c r="H146" i="26"/>
  <c r="G146" i="26"/>
  <c r="I153" i="26"/>
  <c r="G153" i="26"/>
  <c r="H153" i="26"/>
  <c r="G142" i="26"/>
  <c r="H142" i="26"/>
  <c r="I142" i="26"/>
  <c r="G128" i="26"/>
  <c r="H128" i="26"/>
  <c r="I128" i="26"/>
  <c r="H39" i="26"/>
  <c r="I39" i="26"/>
  <c r="I132" i="26"/>
  <c r="H132" i="26"/>
  <c r="G132" i="26"/>
  <c r="G89" i="26"/>
  <c r="H89" i="26"/>
  <c r="I89" i="26"/>
  <c r="H71" i="26"/>
  <c r="I71" i="26"/>
  <c r="G71" i="26"/>
  <c r="G100" i="26"/>
  <c r="I100" i="26"/>
  <c r="H100" i="26"/>
  <c r="H115" i="26"/>
  <c r="G115" i="26"/>
  <c r="I115" i="26"/>
  <c r="G105" i="26"/>
  <c r="H105" i="26"/>
  <c r="I105" i="26"/>
  <c r="I152" i="26"/>
  <c r="G152" i="26"/>
  <c r="H152" i="26"/>
  <c r="G137" i="26"/>
  <c r="H137" i="26"/>
  <c r="I137" i="26"/>
  <c r="G157" i="26"/>
  <c r="H157" i="26"/>
  <c r="I157" i="26"/>
  <c r="G131" i="26"/>
  <c r="I131" i="26"/>
  <c r="H131" i="26"/>
  <c r="I37" i="26"/>
  <c r="H37" i="26"/>
  <c r="G37" i="26"/>
  <c r="H44" i="26"/>
  <c r="I44" i="26"/>
  <c r="G149" i="26"/>
  <c r="I149" i="26"/>
  <c r="H149" i="26"/>
  <c r="G126" i="26"/>
  <c r="H126" i="26"/>
  <c r="I126" i="26"/>
  <c r="G93" i="26"/>
  <c r="H93" i="26"/>
  <c r="I93" i="26"/>
  <c r="G159" i="26"/>
  <c r="H159" i="26"/>
  <c r="I159" i="26"/>
  <c r="H53" i="26"/>
  <c r="I53" i="26"/>
  <c r="H155" i="26"/>
  <c r="G155" i="26"/>
  <c r="I155" i="26"/>
  <c r="G171" i="26"/>
  <c r="H171" i="26"/>
  <c r="I171" i="26"/>
  <c r="G60" i="26"/>
  <c r="H60" i="26"/>
  <c r="I60" i="26"/>
  <c r="I148" i="26"/>
  <c r="H148" i="26"/>
  <c r="G148" i="26"/>
  <c r="G138" i="26"/>
  <c r="H138" i="26"/>
  <c r="I138" i="26"/>
  <c r="H95" i="26"/>
  <c r="I95" i="26"/>
  <c r="G95" i="26"/>
  <c r="G154" i="26"/>
  <c r="H154" i="26"/>
  <c r="I154" i="26"/>
  <c r="G136" i="26"/>
  <c r="H136" i="26"/>
  <c r="I136" i="26"/>
  <c r="I64" i="26"/>
  <c r="H64" i="26"/>
  <c r="G64" i="26"/>
  <c r="H34" i="26"/>
  <c r="I34" i="26"/>
  <c r="I98" i="26"/>
  <c r="G98" i="26"/>
  <c r="H98" i="26"/>
  <c r="I87" i="26"/>
  <c r="H87" i="26"/>
  <c r="G87" i="26"/>
  <c r="G99" i="26"/>
  <c r="I99" i="26"/>
  <c r="H99" i="26"/>
  <c r="H55" i="26"/>
  <c r="I55" i="26"/>
  <c r="H103" i="26"/>
  <c r="I103" i="26"/>
  <c r="G103" i="26"/>
  <c r="G52" i="26"/>
  <c r="I52" i="26"/>
  <c r="H52" i="26"/>
  <c r="I133" i="26"/>
  <c r="H133" i="26"/>
  <c r="G133" i="26"/>
  <c r="I35" i="26"/>
  <c r="H35" i="26"/>
  <c r="G79" i="26"/>
  <c r="I79" i="26"/>
  <c r="H79" i="26"/>
  <c r="H51" i="26"/>
  <c r="I51" i="26"/>
  <c r="I174" i="26"/>
  <c r="G174" i="26"/>
  <c r="H174" i="26"/>
  <c r="G81" i="26"/>
  <c r="I81" i="26"/>
  <c r="H81" i="26"/>
  <c r="G80" i="26"/>
  <c r="I80" i="26"/>
  <c r="H80" i="26"/>
  <c r="G11" i="26"/>
  <c r="G15" i="26"/>
  <c r="G12" i="26"/>
  <c r="G10" i="26"/>
  <c r="G13" i="26"/>
  <c r="G21" i="26"/>
  <c r="G16" i="26"/>
  <c r="G26" i="26"/>
  <c r="G24" i="26"/>
  <c r="G25" i="26"/>
  <c r="G9" i="26"/>
  <c r="G28" i="26"/>
  <c r="G27" i="26"/>
  <c r="G31" i="26"/>
  <c r="G36" i="26"/>
  <c r="G30" i="26"/>
  <c r="G33" i="26"/>
  <c r="G39" i="26"/>
  <c r="G44" i="26"/>
  <c r="G57" i="26"/>
  <c r="G41" i="26"/>
  <c r="G35" i="26"/>
  <c r="G32" i="26"/>
  <c r="G49" i="26"/>
  <c r="G58" i="26"/>
  <c r="G45" i="26"/>
  <c r="G43" i="26"/>
  <c r="G34" i="26"/>
  <c r="G46" i="26"/>
  <c r="G42" i="26"/>
  <c r="G51" i="26"/>
  <c r="G53" i="26"/>
  <c r="G55" i="26"/>
  <c r="G48" i="26"/>
  <c r="G50" i="26"/>
  <c r="G54" i="26"/>
  <c r="O47" i="4"/>
  <c r="P47" i="4" l="1"/>
  <c r="Q47" i="4" l="1"/>
  <c r="R47" i="4" l="1"/>
  <c r="D8" i="3"/>
  <c r="S47" i="4" l="1"/>
  <c r="F118" i="24"/>
  <c r="C112" i="24"/>
  <c r="C108" i="24"/>
  <c r="C96" i="24"/>
  <c r="C92" i="24"/>
  <c r="F78" i="24"/>
  <c r="C67" i="24"/>
  <c r="C65" i="24"/>
  <c r="C54" i="24"/>
  <c r="I53" i="24"/>
  <c r="H53" i="24"/>
  <c r="H93" i="24" s="1"/>
  <c r="C52" i="24"/>
  <c r="H42" i="24"/>
  <c r="H43" i="24" s="1"/>
  <c r="D38" i="24"/>
  <c r="D23" i="24"/>
  <c r="D21" i="24"/>
  <c r="D27" i="24" s="1"/>
  <c r="D12" i="24"/>
  <c r="D25" i="24" s="1"/>
  <c r="C3" i="24"/>
  <c r="J53" i="24" l="1"/>
  <c r="J93" i="24" s="1"/>
  <c r="H66" i="24"/>
  <c r="H109" i="24" s="1"/>
  <c r="K53" i="24"/>
  <c r="T47" i="4"/>
  <c r="D33" i="24"/>
  <c r="D32" i="24" s="1"/>
  <c r="D22" i="24"/>
  <c r="I93" i="24"/>
  <c r="K93" i="24" l="1"/>
  <c r="L53" i="24"/>
  <c r="U47" i="4"/>
  <c r="M53" i="24" l="1"/>
  <c r="M93" i="24" s="1"/>
  <c r="L93" i="24"/>
  <c r="V47" i="4"/>
  <c r="N53" i="24" l="1"/>
  <c r="W47" i="4"/>
  <c r="O53" i="24" l="1"/>
  <c r="N93" i="24"/>
  <c r="X47" i="4"/>
  <c r="B74" i="3"/>
  <c r="J37" i="4"/>
  <c r="O93" i="24" l="1"/>
  <c r="P53" i="24"/>
  <c r="Y47" i="4"/>
  <c r="B3" i="4"/>
  <c r="B3" i="3"/>
  <c r="B21" i="3"/>
  <c r="B19" i="3"/>
  <c r="P93" i="24" l="1"/>
  <c r="Q53" i="24"/>
  <c r="Z47" i="4"/>
  <c r="B89" i="3"/>
  <c r="B88" i="3"/>
  <c r="B87" i="3"/>
  <c r="B86" i="3"/>
  <c r="B85" i="3"/>
  <c r="B84" i="3"/>
  <c r="B82" i="3"/>
  <c r="B81" i="3"/>
  <c r="B80" i="3"/>
  <c r="B79" i="3"/>
  <c r="B78" i="3"/>
  <c r="B77" i="3"/>
  <c r="B75" i="3"/>
  <c r="B73" i="3"/>
  <c r="B72" i="3"/>
  <c r="B71" i="3"/>
  <c r="B69" i="3"/>
  <c r="B66" i="3"/>
  <c r="B65" i="3"/>
  <c r="B64" i="3"/>
  <c r="B63" i="3"/>
  <c r="B62" i="3"/>
  <c r="B60" i="3"/>
  <c r="B58" i="3"/>
  <c r="B56" i="3"/>
  <c r="B53" i="3"/>
  <c r="B39" i="3"/>
  <c r="B23" i="3"/>
  <c r="B20" i="3"/>
  <c r="B18" i="3"/>
  <c r="B17" i="3"/>
  <c r="B15" i="3"/>
  <c r="B14" i="3"/>
  <c r="B13" i="3"/>
  <c r="B12" i="3"/>
  <c r="B11" i="3"/>
  <c r="B10" i="3"/>
  <c r="B9" i="3"/>
  <c r="E7" i="3"/>
  <c r="E8" i="3"/>
  <c r="F8" i="3" s="1"/>
  <c r="G8" i="3" s="1"/>
  <c r="H8" i="3" s="1"/>
  <c r="I8" i="3" s="1"/>
  <c r="J8" i="3" s="1"/>
  <c r="K8" i="3" s="1"/>
  <c r="L8" i="3" s="1"/>
  <c r="M8" i="3" s="1"/>
  <c r="N8" i="3" s="1"/>
  <c r="O8" i="3" s="1"/>
  <c r="P8" i="3" s="1"/>
  <c r="Q8" i="3" s="1"/>
  <c r="R8" i="3" s="1"/>
  <c r="J38" i="4"/>
  <c r="K37" i="4"/>
  <c r="K38" i="4" s="1"/>
  <c r="C41" i="4"/>
  <c r="J39" i="4"/>
  <c r="K39" i="4" s="1"/>
  <c r="J35" i="4"/>
  <c r="K35" i="4" s="1"/>
  <c r="L35" i="4" s="1"/>
  <c r="M35" i="4" s="1"/>
  <c r="N35" i="4" s="1"/>
  <c r="O35" i="4" s="1"/>
  <c r="P35" i="4" s="1"/>
  <c r="Q35" i="4" s="1"/>
  <c r="R35" i="4" s="1"/>
  <c r="S35" i="4" s="1"/>
  <c r="T35" i="4" s="1"/>
  <c r="U35" i="4" s="1"/>
  <c r="V35" i="4" s="1"/>
  <c r="W35" i="4" s="1"/>
  <c r="X35" i="4" s="1"/>
  <c r="Y35" i="4" s="1"/>
  <c r="Z35" i="4" s="1"/>
  <c r="AA35" i="4" s="1"/>
  <c r="AB35" i="4" s="1"/>
  <c r="AC35" i="4" s="1"/>
  <c r="AD35" i="4" s="1"/>
  <c r="AE35" i="4" s="1"/>
  <c r="AF35" i="4" s="1"/>
  <c r="AG35" i="4" s="1"/>
  <c r="AH35" i="4" s="1"/>
  <c r="AI35" i="4" s="1"/>
  <c r="AJ35" i="4" s="1"/>
  <c r="AK35" i="4" s="1"/>
  <c r="AL35" i="4" s="1"/>
  <c r="AM35" i="4" s="1"/>
  <c r="AN35" i="4" s="1"/>
  <c r="AO35" i="4" s="1"/>
  <c r="AP35" i="4" s="1"/>
  <c r="AQ35" i="4" s="1"/>
  <c r="AR35" i="4" s="1"/>
  <c r="AS35" i="4" s="1"/>
  <c r="AT35" i="4" s="1"/>
  <c r="AU35" i="4" s="1"/>
  <c r="AV35" i="4" s="1"/>
  <c r="AW35" i="4" s="1"/>
  <c r="AX35" i="4" s="1"/>
  <c r="AY35" i="4" s="1"/>
  <c r="AZ35" i="4" s="1"/>
  <c r="BA35" i="4" s="1"/>
  <c r="BB35" i="4" s="1"/>
  <c r="BC35" i="4" s="1"/>
  <c r="BD35" i="4" s="1"/>
  <c r="BE35" i="4" s="1"/>
  <c r="BF35" i="4" s="1"/>
  <c r="BG35" i="4" s="1"/>
  <c r="BH35" i="4" s="1"/>
  <c r="BI35" i="4" s="1"/>
  <c r="BJ35" i="4" s="1"/>
  <c r="BK35" i="4" s="1"/>
  <c r="BL35" i="4" s="1"/>
  <c r="BM35" i="4" s="1"/>
  <c r="BN35" i="4" s="1"/>
  <c r="BO35" i="4" s="1"/>
  <c r="BP35" i="4" s="1"/>
  <c r="BQ35" i="4" s="1"/>
  <c r="BR35" i="4" s="1"/>
  <c r="BS35" i="4" s="1"/>
  <c r="BT35" i="4" s="1"/>
  <c r="BU35" i="4" s="1"/>
  <c r="BV35" i="4" s="1"/>
  <c r="BW35" i="4" s="1"/>
  <c r="BX35" i="4" s="1"/>
  <c r="BY35" i="4" s="1"/>
  <c r="BZ35" i="4" s="1"/>
  <c r="CA35" i="4" s="1"/>
  <c r="CB35" i="4" s="1"/>
  <c r="CC35" i="4" s="1"/>
  <c r="CD35" i="4" s="1"/>
  <c r="CE35" i="4" s="1"/>
  <c r="CF35" i="4" s="1"/>
  <c r="CG35" i="4" s="1"/>
  <c r="CH35" i="4" s="1"/>
  <c r="CI35" i="4" s="1"/>
  <c r="CJ35" i="4" s="1"/>
  <c r="CK35" i="4" s="1"/>
  <c r="CL35" i="4" s="1"/>
  <c r="CM35" i="4" s="1"/>
  <c r="CN35" i="4" s="1"/>
  <c r="CO35" i="4" s="1"/>
  <c r="CP35" i="4" s="1"/>
  <c r="CQ35" i="4" s="1"/>
  <c r="CR35" i="4" s="1"/>
  <c r="CS35" i="4" s="1"/>
  <c r="CT35" i="4" s="1"/>
  <c r="CU35" i="4" s="1"/>
  <c r="CV35" i="4" s="1"/>
  <c r="CW35" i="4" s="1"/>
  <c r="CX35" i="4" s="1"/>
  <c r="CY35" i="4" s="1"/>
  <c r="CZ35" i="4" s="1"/>
  <c r="DA35" i="4" s="1"/>
  <c r="DB35" i="4" s="1"/>
  <c r="DC35" i="4" s="1"/>
  <c r="DD35" i="4" s="1"/>
  <c r="DE35" i="4" s="1"/>
  <c r="DF35" i="4" s="1"/>
  <c r="DG35" i="4" s="1"/>
  <c r="DH35" i="4" s="1"/>
  <c r="DI35" i="4" s="1"/>
  <c r="DJ35" i="4" s="1"/>
  <c r="DK35" i="4" s="1"/>
  <c r="DL35" i="4" s="1"/>
  <c r="DM35" i="4" s="1"/>
  <c r="DN35" i="4" s="1"/>
  <c r="DO35" i="4" s="1"/>
  <c r="DP35" i="4" s="1"/>
  <c r="DQ35" i="4" s="1"/>
  <c r="DR35" i="4" s="1"/>
  <c r="DS35" i="4" s="1"/>
  <c r="DT35" i="4" s="1"/>
  <c r="DU35" i="4" s="1"/>
  <c r="DV35" i="4" s="1"/>
  <c r="DW35" i="4" s="1"/>
  <c r="DX35" i="4" s="1"/>
  <c r="DY35" i="4" s="1"/>
  <c r="DZ35" i="4" s="1"/>
  <c r="EA35" i="4" s="1"/>
  <c r="EB35" i="4" s="1"/>
  <c r="EC35" i="4" s="1"/>
  <c r="ED35" i="4" s="1"/>
  <c r="EE35" i="4" s="1"/>
  <c r="EF35" i="4" s="1"/>
  <c r="EG35" i="4" s="1"/>
  <c r="EH35" i="4" s="1"/>
  <c r="EI35" i="4" s="1"/>
  <c r="EJ35" i="4" s="1"/>
  <c r="EK35" i="4" s="1"/>
  <c r="EL35" i="4" s="1"/>
  <c r="EM35" i="4" s="1"/>
  <c r="EN35" i="4" s="1"/>
  <c r="EO35" i="4" s="1"/>
  <c r="EP35" i="4" s="1"/>
  <c r="EQ35" i="4" s="1"/>
  <c r="ER35" i="4" s="1"/>
  <c r="ES35" i="4" s="1"/>
  <c r="ET35" i="4" s="1"/>
  <c r="EU35" i="4" s="1"/>
  <c r="EV35" i="4" s="1"/>
  <c r="EW35" i="4" s="1"/>
  <c r="EX35" i="4" s="1"/>
  <c r="EY35" i="4" s="1"/>
  <c r="EZ35" i="4" s="1"/>
  <c r="FA35" i="4" s="1"/>
  <c r="FB35" i="4" s="1"/>
  <c r="FC35" i="4" s="1"/>
  <c r="FD35" i="4" s="1"/>
  <c r="FE35" i="4" s="1"/>
  <c r="FF35" i="4" s="1"/>
  <c r="FG35" i="4" s="1"/>
  <c r="FH35" i="4" s="1"/>
  <c r="FI35" i="4" s="1"/>
  <c r="FJ35" i="4" s="1"/>
  <c r="FK35" i="4" s="1"/>
  <c r="FL35" i="4" s="1"/>
  <c r="FM35" i="4" s="1"/>
  <c r="FN35" i="4" s="1"/>
  <c r="FO35" i="4" s="1"/>
  <c r="FP35" i="4" s="1"/>
  <c r="FQ35" i="4" s="1"/>
  <c r="J19" i="4"/>
  <c r="Q93" i="24" l="1"/>
  <c r="R53" i="24"/>
  <c r="AA47" i="4"/>
  <c r="F7" i="3"/>
  <c r="L37" i="4"/>
  <c r="L39" i="4"/>
  <c r="K40" i="4"/>
  <c r="J40" i="4"/>
  <c r="R93" i="24" l="1"/>
  <c r="S53" i="24"/>
  <c r="G7" i="3"/>
  <c r="AB47" i="4"/>
  <c r="H7" i="3"/>
  <c r="M37" i="4"/>
  <c r="L38" i="4"/>
  <c r="L40" i="4" s="1"/>
  <c r="M39" i="4"/>
  <c r="S93" i="24" l="1"/>
  <c r="T53" i="24"/>
  <c r="AC47" i="4"/>
  <c r="I7" i="3"/>
  <c r="N37" i="4"/>
  <c r="M38" i="4"/>
  <c r="M40" i="4" s="1"/>
  <c r="N39" i="4"/>
  <c r="T93" i="24" l="1"/>
  <c r="U53" i="24"/>
  <c r="AD47" i="4"/>
  <c r="J7" i="3"/>
  <c r="O37" i="4"/>
  <c r="N38" i="4"/>
  <c r="N40" i="4" s="1"/>
  <c r="O39" i="4"/>
  <c r="U93" i="24" l="1"/>
  <c r="V53" i="24"/>
  <c r="AE47" i="4"/>
  <c r="K7" i="3"/>
  <c r="P37" i="4"/>
  <c r="O38" i="4"/>
  <c r="O40" i="4" s="1"/>
  <c r="P39" i="4"/>
  <c r="V93" i="24" l="1"/>
  <c r="W53" i="24"/>
  <c r="AF47" i="4"/>
  <c r="L7" i="3"/>
  <c r="Q37" i="4"/>
  <c r="P38" i="4"/>
  <c r="P40" i="4" s="1"/>
  <c r="Q39" i="4"/>
  <c r="W93" i="24" l="1"/>
  <c r="X53" i="24"/>
  <c r="AG47" i="4"/>
  <c r="M7" i="3"/>
  <c r="R37" i="4"/>
  <c r="Q38" i="4"/>
  <c r="Q40" i="4" s="1"/>
  <c r="R39" i="4"/>
  <c r="X93" i="24" l="1"/>
  <c r="Y53" i="24"/>
  <c r="AH47" i="4"/>
  <c r="N7" i="3"/>
  <c r="S37" i="4"/>
  <c r="R38" i="4"/>
  <c r="R40" i="4" s="1"/>
  <c r="S39" i="4"/>
  <c r="Y93" i="24" l="1"/>
  <c r="Z53" i="24"/>
  <c r="AI47" i="4"/>
  <c r="O7" i="3"/>
  <c r="T37" i="4"/>
  <c r="S38" i="4"/>
  <c r="S40" i="4" s="1"/>
  <c r="T39" i="4"/>
  <c r="Z93" i="24" l="1"/>
  <c r="AA53" i="24"/>
  <c r="O68" i="3"/>
  <c r="AJ47" i="4"/>
  <c r="P7" i="3"/>
  <c r="U37" i="4"/>
  <c r="T38" i="4"/>
  <c r="T40" i="4" s="1"/>
  <c r="U39" i="4"/>
  <c r="AA93" i="24" l="1"/>
  <c r="AB53" i="24"/>
  <c r="P68" i="3"/>
  <c r="AK47" i="4"/>
  <c r="Q7" i="3"/>
  <c r="V37" i="4"/>
  <c r="U38" i="4"/>
  <c r="U40" i="4" s="1"/>
  <c r="V39" i="4"/>
  <c r="AB93" i="24" l="1"/>
  <c r="AC53" i="24"/>
  <c r="Q68" i="3"/>
  <c r="AL47" i="4"/>
  <c r="R7" i="3"/>
  <c r="W37" i="4"/>
  <c r="V38" i="4"/>
  <c r="V40" i="4" s="1"/>
  <c r="W39" i="4"/>
  <c r="AC93" i="24" l="1"/>
  <c r="AD53" i="24"/>
  <c r="R68" i="3"/>
  <c r="AM47" i="4"/>
  <c r="X37" i="4"/>
  <c r="W38" i="4"/>
  <c r="W40" i="4" s="1"/>
  <c r="X39" i="4"/>
  <c r="AD93" i="24" l="1"/>
  <c r="AE53" i="24"/>
  <c r="AN47" i="4"/>
  <c r="Y37" i="4"/>
  <c r="X38" i="4"/>
  <c r="X40" i="4" s="1"/>
  <c r="Y39" i="4"/>
  <c r="AE93" i="24" l="1"/>
  <c r="AF53" i="24"/>
  <c r="AO47" i="4"/>
  <c r="Z37" i="4"/>
  <c r="Y38" i="4"/>
  <c r="Y40" i="4" s="1"/>
  <c r="Z39" i="4"/>
  <c r="AF93" i="24" l="1"/>
  <c r="AG53" i="24"/>
  <c r="AP47" i="4"/>
  <c r="AA37" i="4"/>
  <c r="Z38" i="4"/>
  <c r="Z40" i="4" s="1"/>
  <c r="AA39" i="4"/>
  <c r="AG93" i="24" l="1"/>
  <c r="AH53" i="24"/>
  <c r="AQ47" i="4"/>
  <c r="AB37" i="4"/>
  <c r="AA38" i="4"/>
  <c r="AA40" i="4" s="1"/>
  <c r="AB39" i="4"/>
  <c r="AH93" i="24" l="1"/>
  <c r="AI53" i="24"/>
  <c r="AR47" i="4"/>
  <c r="AC37" i="4"/>
  <c r="AB38" i="4"/>
  <c r="AB40" i="4" s="1"/>
  <c r="AC39" i="4"/>
  <c r="AD39" i="4" s="1"/>
  <c r="AI93" i="24" l="1"/>
  <c r="AJ53" i="24"/>
  <c r="AS47" i="4"/>
  <c r="AD37" i="4"/>
  <c r="AC38" i="4"/>
  <c r="AC40" i="4" s="1"/>
  <c r="AE39" i="4"/>
  <c r="AJ93" i="24" l="1"/>
  <c r="AK53" i="24"/>
  <c r="AT47" i="4"/>
  <c r="AE37" i="4"/>
  <c r="AD38" i="4"/>
  <c r="AD40" i="4" s="1"/>
  <c r="AF39" i="4"/>
  <c r="AK93" i="24" l="1"/>
  <c r="AL53" i="24"/>
  <c r="AU47" i="4"/>
  <c r="AF37" i="4"/>
  <c r="AE38" i="4"/>
  <c r="AE40" i="4" s="1"/>
  <c r="AG39" i="4"/>
  <c r="AL93" i="24" l="1"/>
  <c r="AM53" i="24"/>
  <c r="AV47" i="4"/>
  <c r="AG37" i="4"/>
  <c r="AF38" i="4"/>
  <c r="AF40" i="4" s="1"/>
  <c r="AH39" i="4"/>
  <c r="AM93" i="24" l="1"/>
  <c r="AN53" i="24"/>
  <c r="AW47" i="4"/>
  <c r="AH37" i="4"/>
  <c r="AG38" i="4"/>
  <c r="AG40" i="4" s="1"/>
  <c r="AI39" i="4"/>
  <c r="AN93" i="24" l="1"/>
  <c r="AO53" i="24"/>
  <c r="AX47" i="4"/>
  <c r="AI37" i="4"/>
  <c r="AH38" i="4"/>
  <c r="AH40" i="4" s="1"/>
  <c r="AJ39" i="4"/>
  <c r="AO93" i="24" l="1"/>
  <c r="AP53" i="24"/>
  <c r="AY47" i="4"/>
  <c r="AJ37" i="4"/>
  <c r="AI38" i="4"/>
  <c r="AI40" i="4" s="1"/>
  <c r="AK39" i="4"/>
  <c r="AP93" i="24" l="1"/>
  <c r="AQ53" i="24"/>
  <c r="AZ47" i="4"/>
  <c r="AK37" i="4"/>
  <c r="AJ38" i="4"/>
  <c r="AJ40" i="4" s="1"/>
  <c r="AL39" i="4"/>
  <c r="AQ93" i="24" l="1"/>
  <c r="AR53" i="24"/>
  <c r="BA47" i="4"/>
  <c r="AL37" i="4"/>
  <c r="AK38" i="4"/>
  <c r="AK40" i="4" s="1"/>
  <c r="AM39" i="4"/>
  <c r="AR93" i="24" l="1"/>
  <c r="AS53" i="24"/>
  <c r="BB47" i="4"/>
  <c r="AM37" i="4"/>
  <c r="AL38" i="4"/>
  <c r="AL40" i="4" s="1"/>
  <c r="AN39" i="4"/>
  <c r="AS93" i="24" l="1"/>
  <c r="AT53" i="24"/>
  <c r="BC47" i="4"/>
  <c r="AN37" i="4"/>
  <c r="AM38" i="4"/>
  <c r="AM40" i="4" s="1"/>
  <c r="AO39" i="4"/>
  <c r="AT93" i="24" l="1"/>
  <c r="AU53" i="24"/>
  <c r="BD47" i="4"/>
  <c r="AO37" i="4"/>
  <c r="AN38" i="4"/>
  <c r="AN40" i="4" s="1"/>
  <c r="AP39" i="4"/>
  <c r="AU93" i="24" l="1"/>
  <c r="AV53" i="24"/>
  <c r="BE47" i="4"/>
  <c r="AP37" i="4"/>
  <c r="AO38" i="4"/>
  <c r="AO40" i="4" s="1"/>
  <c r="AQ39" i="4"/>
  <c r="AV93" i="24" l="1"/>
  <c r="AW53" i="24"/>
  <c r="BF47" i="4"/>
  <c r="AQ37" i="4"/>
  <c r="AP38" i="4"/>
  <c r="AP40" i="4" s="1"/>
  <c r="AR39" i="4"/>
  <c r="AW93" i="24" l="1"/>
  <c r="AX53" i="24"/>
  <c r="BG47" i="4"/>
  <c r="AR37" i="4"/>
  <c r="AQ38" i="4"/>
  <c r="AQ40" i="4" s="1"/>
  <c r="AS39" i="4"/>
  <c r="AX93" i="24" l="1"/>
  <c r="AY53" i="24"/>
  <c r="BH47" i="4"/>
  <c r="AS37" i="4"/>
  <c r="AR38" i="4"/>
  <c r="AR40" i="4" s="1"/>
  <c r="AT39" i="4"/>
  <c r="AY93" i="24" l="1"/>
  <c r="AZ53" i="24"/>
  <c r="BI47" i="4"/>
  <c r="AT37" i="4"/>
  <c r="AS38" i="4"/>
  <c r="AS40" i="4" s="1"/>
  <c r="AU39" i="4"/>
  <c r="AZ93" i="24" l="1"/>
  <c r="BA53" i="24"/>
  <c r="BJ47" i="4"/>
  <c r="AU37" i="4"/>
  <c r="AT38" i="4"/>
  <c r="AT40" i="4" s="1"/>
  <c r="AV39" i="4"/>
  <c r="BA93" i="24" l="1"/>
  <c r="BB53" i="24"/>
  <c r="BK47" i="4"/>
  <c r="AV37" i="4"/>
  <c r="AU38" i="4"/>
  <c r="AU40" i="4" s="1"/>
  <c r="AW39" i="4"/>
  <c r="BB93" i="24" l="1"/>
  <c r="BC53" i="24"/>
  <c r="BL47" i="4"/>
  <c r="AW37" i="4"/>
  <c r="AV38" i="4"/>
  <c r="AV40" i="4" s="1"/>
  <c r="AX39" i="4"/>
  <c r="BC93" i="24" l="1"/>
  <c r="BD53" i="24"/>
  <c r="BM47" i="4"/>
  <c r="AX37" i="4"/>
  <c r="AW38" i="4"/>
  <c r="AW40" i="4" s="1"/>
  <c r="AY39" i="4"/>
  <c r="BD93" i="24" l="1"/>
  <c r="BE53" i="24"/>
  <c r="BN47" i="4"/>
  <c r="AY37" i="4"/>
  <c r="AX38" i="4"/>
  <c r="AX40" i="4" s="1"/>
  <c r="AZ39" i="4"/>
  <c r="BE93" i="24" l="1"/>
  <c r="BF53" i="24"/>
  <c r="BO47" i="4"/>
  <c r="AZ37" i="4"/>
  <c r="AY38" i="4"/>
  <c r="AY40" i="4" s="1"/>
  <c r="BA39" i="4"/>
  <c r="BF93" i="24" l="1"/>
  <c r="BG53" i="24"/>
  <c r="BP47" i="4"/>
  <c r="BA37" i="4"/>
  <c r="AZ38" i="4"/>
  <c r="AZ40" i="4" s="1"/>
  <c r="BB39" i="4"/>
  <c r="BG93" i="24" l="1"/>
  <c r="BH53" i="24"/>
  <c r="BQ47" i="4"/>
  <c r="BB37" i="4"/>
  <c r="BA38" i="4"/>
  <c r="BA40" i="4" s="1"/>
  <c r="BC39" i="4"/>
  <c r="BH93" i="24" l="1"/>
  <c r="BI53" i="24"/>
  <c r="BR47" i="4"/>
  <c r="BC37" i="4"/>
  <c r="BB38" i="4"/>
  <c r="BB40" i="4" s="1"/>
  <c r="BD39" i="4"/>
  <c r="BI93" i="24" l="1"/>
  <c r="BJ53" i="24"/>
  <c r="BS47" i="4"/>
  <c r="BD37" i="4"/>
  <c r="BC38" i="4"/>
  <c r="BC40" i="4" s="1"/>
  <c r="BE39" i="4"/>
  <c r="BJ93" i="24" l="1"/>
  <c r="BK53" i="24"/>
  <c r="BT47" i="4"/>
  <c r="BE37" i="4"/>
  <c r="BD38" i="4"/>
  <c r="BD40" i="4" s="1"/>
  <c r="BF39" i="4"/>
  <c r="BK93" i="24" l="1"/>
  <c r="BL53" i="24"/>
  <c r="BU47" i="4"/>
  <c r="BF37" i="4"/>
  <c r="BE38" i="4"/>
  <c r="BE40" i="4" s="1"/>
  <c r="BG39" i="4"/>
  <c r="BL93" i="24" l="1"/>
  <c r="BM53" i="24"/>
  <c r="BV47" i="4"/>
  <c r="BG37" i="4"/>
  <c r="BF38" i="4"/>
  <c r="BF40" i="4" s="1"/>
  <c r="BH39" i="4"/>
  <c r="BM93" i="24" l="1"/>
  <c r="BN53" i="24"/>
  <c r="BW47" i="4"/>
  <c r="BH37" i="4"/>
  <c r="BG38" i="4"/>
  <c r="BG40" i="4" s="1"/>
  <c r="BI39" i="4"/>
  <c r="BN93" i="24" l="1"/>
  <c r="BO53" i="24"/>
  <c r="BX47" i="4"/>
  <c r="BI37" i="4"/>
  <c r="BH38" i="4"/>
  <c r="BH40" i="4" s="1"/>
  <c r="BJ39" i="4"/>
  <c r="BO93" i="24" l="1"/>
  <c r="BP53" i="24"/>
  <c r="BY47" i="4"/>
  <c r="BJ37" i="4"/>
  <c r="BI38" i="4"/>
  <c r="BI40" i="4" s="1"/>
  <c r="BK39" i="4"/>
  <c r="BP93" i="24" l="1"/>
  <c r="BQ53" i="24"/>
  <c r="BZ47" i="4"/>
  <c r="BK37" i="4"/>
  <c r="BJ38" i="4"/>
  <c r="BJ40" i="4" s="1"/>
  <c r="BL39" i="4"/>
  <c r="BQ93" i="24" l="1"/>
  <c r="BR53" i="24"/>
  <c r="CA47" i="4"/>
  <c r="BL37" i="4"/>
  <c r="BK38" i="4"/>
  <c r="BK40" i="4" s="1"/>
  <c r="BM39" i="4"/>
  <c r="BR93" i="24" l="1"/>
  <c r="BS53" i="24"/>
  <c r="CB47" i="4"/>
  <c r="BM37" i="4"/>
  <c r="BL38" i="4"/>
  <c r="BL40" i="4" s="1"/>
  <c r="BN39" i="4"/>
  <c r="BS93" i="24" l="1"/>
  <c r="BT53" i="24"/>
  <c r="CC47" i="4"/>
  <c r="BN37" i="4"/>
  <c r="BM38" i="4"/>
  <c r="BM40" i="4" s="1"/>
  <c r="BO39" i="4"/>
  <c r="BT93" i="24" l="1"/>
  <c r="BU53" i="24"/>
  <c r="CD47" i="4"/>
  <c r="BO37" i="4"/>
  <c r="BN38" i="4"/>
  <c r="BN40" i="4" s="1"/>
  <c r="BP39" i="4"/>
  <c r="BU93" i="24" l="1"/>
  <c r="BV53" i="24"/>
  <c r="CE47" i="4"/>
  <c r="BP37" i="4"/>
  <c r="BO38" i="4"/>
  <c r="BO40" i="4" s="1"/>
  <c r="BQ39" i="4"/>
  <c r="BV93" i="24" l="1"/>
  <c r="BW53" i="24"/>
  <c r="CF47" i="4"/>
  <c r="BQ37" i="4"/>
  <c r="BP38" i="4"/>
  <c r="BP40" i="4" s="1"/>
  <c r="BR39" i="4"/>
  <c r="BW93" i="24" l="1"/>
  <c r="BX53" i="24"/>
  <c r="CG47" i="4"/>
  <c r="BR37" i="4"/>
  <c r="BQ38" i="4"/>
  <c r="BQ40" i="4" s="1"/>
  <c r="BS39" i="4"/>
  <c r="BX93" i="24" l="1"/>
  <c r="BY53" i="24"/>
  <c r="CH47" i="4"/>
  <c r="BS37" i="4"/>
  <c r="BR38" i="4"/>
  <c r="BR40" i="4" s="1"/>
  <c r="BT39" i="4"/>
  <c r="BY93" i="24" l="1"/>
  <c r="BZ53" i="24"/>
  <c r="CI47" i="4"/>
  <c r="BT37" i="4"/>
  <c r="BS38" i="4"/>
  <c r="BS40" i="4" s="1"/>
  <c r="BU39" i="4"/>
  <c r="BZ93" i="24" l="1"/>
  <c r="CA53" i="24"/>
  <c r="CJ47" i="4"/>
  <c r="BU37" i="4"/>
  <c r="BT38" i="4"/>
  <c r="BT40" i="4" s="1"/>
  <c r="BV39" i="4"/>
  <c r="CA93" i="24" l="1"/>
  <c r="CB53" i="24"/>
  <c r="CK47" i="4"/>
  <c r="BV37" i="4"/>
  <c r="BU38" i="4"/>
  <c r="BU40" i="4" s="1"/>
  <c r="BW39" i="4"/>
  <c r="CB93" i="24" l="1"/>
  <c r="CC53" i="24"/>
  <c r="CL47" i="4"/>
  <c r="BW37" i="4"/>
  <c r="BV38" i="4"/>
  <c r="BV40" i="4" s="1"/>
  <c r="BX39" i="4"/>
  <c r="CC93" i="24" l="1"/>
  <c r="CD53" i="24"/>
  <c r="CM47" i="4"/>
  <c r="BX37" i="4"/>
  <c r="BW38" i="4"/>
  <c r="BW40" i="4" s="1"/>
  <c r="BY39" i="4"/>
  <c r="CD93" i="24" l="1"/>
  <c r="CE53" i="24"/>
  <c r="CN47" i="4"/>
  <c r="BY37" i="4"/>
  <c r="BX38" i="4"/>
  <c r="BX40" i="4" s="1"/>
  <c r="BZ39" i="4"/>
  <c r="CE93" i="24" l="1"/>
  <c r="CF53" i="24"/>
  <c r="CO47" i="4"/>
  <c r="BZ37" i="4"/>
  <c r="BY38" i="4"/>
  <c r="BY40" i="4" s="1"/>
  <c r="CA39" i="4"/>
  <c r="CF93" i="24" l="1"/>
  <c r="CG53" i="24"/>
  <c r="CP47" i="4"/>
  <c r="CA37" i="4"/>
  <c r="BZ38" i="4"/>
  <c r="BZ40" i="4" s="1"/>
  <c r="CB39" i="4"/>
  <c r="CG93" i="24" l="1"/>
  <c r="CH53" i="24"/>
  <c r="CQ47" i="4"/>
  <c r="CB37" i="4"/>
  <c r="CA38" i="4"/>
  <c r="CA40" i="4" s="1"/>
  <c r="CC39" i="4"/>
  <c r="CH93" i="24" l="1"/>
  <c r="CI53" i="24"/>
  <c r="CR47" i="4"/>
  <c r="CC37" i="4"/>
  <c r="CB38" i="4"/>
  <c r="CB40" i="4" s="1"/>
  <c r="CD39" i="4"/>
  <c r="CI93" i="24" l="1"/>
  <c r="CJ53" i="24"/>
  <c r="CS47" i="4"/>
  <c r="CD37" i="4"/>
  <c r="CC38" i="4"/>
  <c r="CC40" i="4" s="1"/>
  <c r="CE39" i="4"/>
  <c r="CJ93" i="24" l="1"/>
  <c r="CK53" i="24"/>
  <c r="CT47" i="4"/>
  <c r="CE37" i="4"/>
  <c r="CD38" i="4"/>
  <c r="CD40" i="4" s="1"/>
  <c r="CF39" i="4"/>
  <c r="CK93" i="24" l="1"/>
  <c r="CL53" i="24"/>
  <c r="CU47" i="4"/>
  <c r="CF37" i="4"/>
  <c r="CE38" i="4"/>
  <c r="CE40" i="4" s="1"/>
  <c r="CG39" i="4"/>
  <c r="CL93" i="24" l="1"/>
  <c r="CM53" i="24"/>
  <c r="CV47" i="4"/>
  <c r="CG37" i="4"/>
  <c r="CF38" i="4"/>
  <c r="CF40" i="4" s="1"/>
  <c r="CH39" i="4"/>
  <c r="CM93" i="24" l="1"/>
  <c r="CN53" i="24"/>
  <c r="CW47" i="4"/>
  <c r="CH37" i="4"/>
  <c r="CG38" i="4"/>
  <c r="CG40" i="4" s="1"/>
  <c r="CI39" i="4"/>
  <c r="CN93" i="24" l="1"/>
  <c r="CO53" i="24"/>
  <c r="CX47" i="4"/>
  <c r="CI37" i="4"/>
  <c r="CH38" i="4"/>
  <c r="CH40" i="4" s="1"/>
  <c r="CJ39" i="4"/>
  <c r="CO93" i="24" l="1"/>
  <c r="CP53" i="24"/>
  <c r="CY47" i="4"/>
  <c r="CJ37" i="4"/>
  <c r="CI38" i="4"/>
  <c r="CI40" i="4" s="1"/>
  <c r="CK39" i="4"/>
  <c r="CP93" i="24" l="1"/>
  <c r="CQ53" i="24"/>
  <c r="CZ47" i="4"/>
  <c r="CK37" i="4"/>
  <c r="CJ38" i="4"/>
  <c r="CJ40" i="4" s="1"/>
  <c r="CL39" i="4"/>
  <c r="CQ93" i="24" l="1"/>
  <c r="CR53" i="24"/>
  <c r="DA47" i="4"/>
  <c r="CL37" i="4"/>
  <c r="CK38" i="4"/>
  <c r="CK40" i="4" s="1"/>
  <c r="CM39" i="4"/>
  <c r="CR93" i="24" l="1"/>
  <c r="CS53" i="24"/>
  <c r="DB47" i="4"/>
  <c r="CM37" i="4"/>
  <c r="CL38" i="4"/>
  <c r="CL40" i="4" s="1"/>
  <c r="CN39" i="4"/>
  <c r="CS93" i="24" l="1"/>
  <c r="CT53" i="24"/>
  <c r="DC47" i="4"/>
  <c r="CN37" i="4"/>
  <c r="CM38" i="4"/>
  <c r="CM40" i="4" s="1"/>
  <c r="CO39" i="4"/>
  <c r="CT93" i="24" l="1"/>
  <c r="CU53" i="24"/>
  <c r="DD47" i="4"/>
  <c r="CO37" i="4"/>
  <c r="CN38" i="4"/>
  <c r="CN40" i="4" s="1"/>
  <c r="CP39" i="4"/>
  <c r="CU93" i="24" l="1"/>
  <c r="CV53" i="24"/>
  <c r="DE47" i="4"/>
  <c r="CP37" i="4"/>
  <c r="CO38" i="4"/>
  <c r="CO40" i="4" s="1"/>
  <c r="CQ39" i="4"/>
  <c r="CV93" i="24" l="1"/>
  <c r="CW53" i="24"/>
  <c r="DF47" i="4"/>
  <c r="CQ37" i="4"/>
  <c r="CP38" i="4"/>
  <c r="CP40" i="4" s="1"/>
  <c r="CR39" i="4"/>
  <c r="CW93" i="24" l="1"/>
  <c r="CX53" i="24"/>
  <c r="DG47" i="4"/>
  <c r="CR37" i="4"/>
  <c r="CQ38" i="4"/>
  <c r="CQ40" i="4" s="1"/>
  <c r="CS39" i="4"/>
  <c r="CX93" i="24" l="1"/>
  <c r="CY53" i="24"/>
  <c r="DH47" i="4"/>
  <c r="CS37" i="4"/>
  <c r="CR38" i="4"/>
  <c r="CR40" i="4" s="1"/>
  <c r="CT39" i="4"/>
  <c r="CY93" i="24" l="1"/>
  <c r="CZ53" i="24"/>
  <c r="DI47" i="4"/>
  <c r="CT37" i="4"/>
  <c r="CS38" i="4"/>
  <c r="CS40" i="4" s="1"/>
  <c r="CU39" i="4"/>
  <c r="CZ93" i="24" l="1"/>
  <c r="DA53" i="24"/>
  <c r="DJ47" i="4"/>
  <c r="CU37" i="4"/>
  <c r="CT38" i="4"/>
  <c r="CT40" i="4" s="1"/>
  <c r="CV39" i="4"/>
  <c r="DA93" i="24" l="1"/>
  <c r="DB53" i="24"/>
  <c r="DK47" i="4"/>
  <c r="CV37" i="4"/>
  <c r="CU38" i="4"/>
  <c r="CU40" i="4" s="1"/>
  <c r="CW39" i="4"/>
  <c r="DB93" i="24" l="1"/>
  <c r="DC53" i="24"/>
  <c r="DL47" i="4"/>
  <c r="CW37" i="4"/>
  <c r="CV38" i="4"/>
  <c r="CV40" i="4" s="1"/>
  <c r="CX39" i="4"/>
  <c r="DC93" i="24" l="1"/>
  <c r="DD53" i="24"/>
  <c r="DM47" i="4"/>
  <c r="CX37" i="4"/>
  <c r="CW38" i="4"/>
  <c r="CW40" i="4" s="1"/>
  <c r="CY39" i="4"/>
  <c r="DD93" i="24" l="1"/>
  <c r="DE53" i="24"/>
  <c r="DN47" i="4"/>
  <c r="CY37" i="4"/>
  <c r="CX38" i="4"/>
  <c r="CX40" i="4" s="1"/>
  <c r="CZ39" i="4"/>
  <c r="DE93" i="24" l="1"/>
  <c r="DF53" i="24"/>
  <c r="DO47" i="4"/>
  <c r="CZ37" i="4"/>
  <c r="CY38" i="4"/>
  <c r="CY40" i="4" s="1"/>
  <c r="DA39" i="4"/>
  <c r="DF93" i="24" l="1"/>
  <c r="DG53" i="24"/>
  <c r="DP47" i="4"/>
  <c r="DA37" i="4"/>
  <c r="CZ38" i="4"/>
  <c r="CZ40" i="4" s="1"/>
  <c r="DB39" i="4"/>
  <c r="DG93" i="24" l="1"/>
  <c r="DH53" i="24"/>
  <c r="DQ47" i="4"/>
  <c r="DB37" i="4"/>
  <c r="DA38" i="4"/>
  <c r="DA40" i="4" s="1"/>
  <c r="DC39" i="4"/>
  <c r="DH93" i="24" l="1"/>
  <c r="DI53" i="24"/>
  <c r="DR47" i="4"/>
  <c r="DC37" i="4"/>
  <c r="DB38" i="4"/>
  <c r="DB40" i="4" s="1"/>
  <c r="DD39" i="4"/>
  <c r="DI93" i="24" l="1"/>
  <c r="DJ53" i="24"/>
  <c r="DS47" i="4"/>
  <c r="DD37" i="4"/>
  <c r="DC38" i="4"/>
  <c r="DC40" i="4" s="1"/>
  <c r="DE39" i="4"/>
  <c r="DJ93" i="24" l="1"/>
  <c r="DK53" i="24"/>
  <c r="DT47" i="4"/>
  <c r="DE37" i="4"/>
  <c r="DD38" i="4"/>
  <c r="DD40" i="4" s="1"/>
  <c r="DF39" i="4"/>
  <c r="DK93" i="24" l="1"/>
  <c r="DL53" i="24"/>
  <c r="DU47" i="4"/>
  <c r="DF37" i="4"/>
  <c r="DE38" i="4"/>
  <c r="DE40" i="4" s="1"/>
  <c r="DG39" i="4"/>
  <c r="DL93" i="24" l="1"/>
  <c r="DM53" i="24"/>
  <c r="DV47" i="4"/>
  <c r="DG37" i="4"/>
  <c r="DF38" i="4"/>
  <c r="DF40" i="4" s="1"/>
  <c r="DH39" i="4"/>
  <c r="DM93" i="24" l="1"/>
  <c r="DN53" i="24"/>
  <c r="DW47" i="4"/>
  <c r="DH37" i="4"/>
  <c r="DG38" i="4"/>
  <c r="DG40" i="4" s="1"/>
  <c r="DI39" i="4"/>
  <c r="DN93" i="24" l="1"/>
  <c r="DO53" i="24"/>
  <c r="DX47" i="4"/>
  <c r="DI37" i="4"/>
  <c r="DH38" i="4"/>
  <c r="DH40" i="4" s="1"/>
  <c r="DJ39" i="4"/>
  <c r="DO93" i="24" l="1"/>
  <c r="DP53" i="24"/>
  <c r="DY47" i="4"/>
  <c r="DJ37" i="4"/>
  <c r="DI38" i="4"/>
  <c r="DI40" i="4" s="1"/>
  <c r="DK39" i="4"/>
  <c r="DP93" i="24" l="1"/>
  <c r="DQ53" i="24"/>
  <c r="DZ47" i="4"/>
  <c r="DK37" i="4"/>
  <c r="DJ38" i="4"/>
  <c r="DJ40" i="4" s="1"/>
  <c r="DL39" i="4"/>
  <c r="DQ93" i="24" l="1"/>
  <c r="DR53" i="24"/>
  <c r="EA47" i="4"/>
  <c r="DL37" i="4"/>
  <c r="DK38" i="4"/>
  <c r="DK40" i="4" s="1"/>
  <c r="DM39" i="4"/>
  <c r="DR93" i="24" l="1"/>
  <c r="DS53" i="24"/>
  <c r="EB47" i="4"/>
  <c r="DM37" i="4"/>
  <c r="DL38" i="4"/>
  <c r="DL40" i="4" s="1"/>
  <c r="DN39" i="4"/>
  <c r="DS93" i="24" l="1"/>
  <c r="DT53" i="24"/>
  <c r="EC47" i="4"/>
  <c r="DN37" i="4"/>
  <c r="DM38" i="4"/>
  <c r="DM40" i="4" s="1"/>
  <c r="DO39" i="4"/>
  <c r="DT93" i="24" l="1"/>
  <c r="DU53" i="24"/>
  <c r="ED47" i="4"/>
  <c r="DO37" i="4"/>
  <c r="DN38" i="4"/>
  <c r="DN40" i="4" s="1"/>
  <c r="DP39" i="4"/>
  <c r="DU93" i="24" l="1"/>
  <c r="DV53" i="24"/>
  <c r="EE47" i="4"/>
  <c r="DP37" i="4"/>
  <c r="DO38" i="4"/>
  <c r="DO40" i="4" s="1"/>
  <c r="DQ39" i="4"/>
  <c r="DV93" i="24" l="1"/>
  <c r="DW53" i="24"/>
  <c r="EF47" i="4"/>
  <c r="DQ37" i="4"/>
  <c r="DP38" i="4"/>
  <c r="DP40" i="4" s="1"/>
  <c r="DR39" i="4"/>
  <c r="DW93" i="24" l="1"/>
  <c r="DX53" i="24"/>
  <c r="EG47" i="4"/>
  <c r="DR37" i="4"/>
  <c r="DQ38" i="4"/>
  <c r="DQ40" i="4" s="1"/>
  <c r="DS39" i="4"/>
  <c r="DX93" i="24" l="1"/>
  <c r="DY53" i="24"/>
  <c r="EH47" i="4"/>
  <c r="DS37" i="4"/>
  <c r="DR38" i="4"/>
  <c r="DR40" i="4" s="1"/>
  <c r="DT39" i="4"/>
  <c r="DY93" i="24" l="1"/>
  <c r="DZ53" i="24"/>
  <c r="EI47" i="4"/>
  <c r="DT37" i="4"/>
  <c r="DS38" i="4"/>
  <c r="DS40" i="4" s="1"/>
  <c r="DU39" i="4"/>
  <c r="DZ93" i="24" l="1"/>
  <c r="EA53" i="24"/>
  <c r="EJ47" i="4"/>
  <c r="DU37" i="4"/>
  <c r="DT38" i="4"/>
  <c r="DT40" i="4" s="1"/>
  <c r="DV39" i="4"/>
  <c r="EA93" i="24" l="1"/>
  <c r="EB53" i="24"/>
  <c r="EK47" i="4"/>
  <c r="DV37" i="4"/>
  <c r="DU38" i="4"/>
  <c r="DU40" i="4" s="1"/>
  <c r="DW39" i="4"/>
  <c r="EB93" i="24" l="1"/>
  <c r="EC53" i="24"/>
  <c r="EL47" i="4"/>
  <c r="DW37" i="4"/>
  <c r="DV38" i="4"/>
  <c r="DV40" i="4" s="1"/>
  <c r="DX39" i="4"/>
  <c r="EC93" i="24" l="1"/>
  <c r="ED53" i="24"/>
  <c r="EM47" i="4"/>
  <c r="DX37" i="4"/>
  <c r="DW38" i="4"/>
  <c r="DW40" i="4" s="1"/>
  <c r="DY39" i="4"/>
  <c r="ED93" i="24" l="1"/>
  <c r="EE53" i="24"/>
  <c r="EN47" i="4"/>
  <c r="DY37" i="4"/>
  <c r="DX38" i="4"/>
  <c r="DX40" i="4" s="1"/>
  <c r="DZ39" i="4"/>
  <c r="EE93" i="24" l="1"/>
  <c r="EF53" i="24"/>
  <c r="EO47" i="4"/>
  <c r="DZ37" i="4"/>
  <c r="DY38" i="4"/>
  <c r="DY40" i="4" s="1"/>
  <c r="EA39" i="4"/>
  <c r="EF93" i="24" l="1"/>
  <c r="EG53" i="24"/>
  <c r="EP47" i="4"/>
  <c r="EA37" i="4"/>
  <c r="DZ38" i="4"/>
  <c r="DZ40" i="4" s="1"/>
  <c r="EB39" i="4"/>
  <c r="EG93" i="24" l="1"/>
  <c r="EH53" i="24"/>
  <c r="EQ47" i="4"/>
  <c r="EB37" i="4"/>
  <c r="EA38" i="4"/>
  <c r="EA40" i="4" s="1"/>
  <c r="EC39" i="4"/>
  <c r="EH93" i="24" l="1"/>
  <c r="EI53" i="24"/>
  <c r="ER47" i="4"/>
  <c r="EC37" i="4"/>
  <c r="EB38" i="4"/>
  <c r="EB40" i="4" s="1"/>
  <c r="ED39" i="4"/>
  <c r="EI93" i="24" l="1"/>
  <c r="EJ53" i="24"/>
  <c r="ES47" i="4"/>
  <c r="ED37" i="4"/>
  <c r="EC38" i="4"/>
  <c r="EC40" i="4" s="1"/>
  <c r="EE39" i="4"/>
  <c r="EJ93" i="24" l="1"/>
  <c r="EK53" i="24"/>
  <c r="ET47" i="4"/>
  <c r="EE37" i="4"/>
  <c r="ED38" i="4"/>
  <c r="ED40" i="4" s="1"/>
  <c r="EF39" i="4"/>
  <c r="EK93" i="24" l="1"/>
  <c r="EL53" i="24"/>
  <c r="EU47" i="4"/>
  <c r="EF37" i="4"/>
  <c r="EE38" i="4"/>
  <c r="EE40" i="4" s="1"/>
  <c r="EG39" i="4"/>
  <c r="EL93" i="24" l="1"/>
  <c r="EM53" i="24"/>
  <c r="EV47" i="4"/>
  <c r="EG37" i="4"/>
  <c r="EF38" i="4"/>
  <c r="EF40" i="4" s="1"/>
  <c r="EH39" i="4"/>
  <c r="EM93" i="24" l="1"/>
  <c r="EN53" i="24"/>
  <c r="EW47" i="4"/>
  <c r="EH37" i="4"/>
  <c r="EG38" i="4"/>
  <c r="EG40" i="4" s="1"/>
  <c r="EI39" i="4"/>
  <c r="EN93" i="24" l="1"/>
  <c r="EO53" i="24"/>
  <c r="EX47" i="4"/>
  <c r="EI37" i="4"/>
  <c r="EH38" i="4"/>
  <c r="EH40" i="4" s="1"/>
  <c r="EJ39" i="4"/>
  <c r="EO93" i="24" l="1"/>
  <c r="EP53" i="24"/>
  <c r="EY47" i="4"/>
  <c r="EJ37" i="4"/>
  <c r="EI38" i="4"/>
  <c r="EI40" i="4" s="1"/>
  <c r="EK39" i="4"/>
  <c r="EP93" i="24" l="1"/>
  <c r="EQ53" i="24"/>
  <c r="EZ47" i="4"/>
  <c r="EK37" i="4"/>
  <c r="EJ38" i="4"/>
  <c r="EJ40" i="4" s="1"/>
  <c r="EL39" i="4"/>
  <c r="EQ93" i="24" l="1"/>
  <c r="ER53" i="24"/>
  <c r="FA47" i="4"/>
  <c r="EL37" i="4"/>
  <c r="EK38" i="4"/>
  <c r="EK40" i="4" s="1"/>
  <c r="EM39" i="4"/>
  <c r="ER93" i="24" l="1"/>
  <c r="ES53" i="24"/>
  <c r="FB47" i="4"/>
  <c r="EM37" i="4"/>
  <c r="EL38" i="4"/>
  <c r="EL40" i="4" s="1"/>
  <c r="EN39" i="4"/>
  <c r="ES93" i="24" l="1"/>
  <c r="ET53" i="24"/>
  <c r="FC47" i="4"/>
  <c r="EN37" i="4"/>
  <c r="EM38" i="4"/>
  <c r="EM40" i="4" s="1"/>
  <c r="EO39" i="4"/>
  <c r="ET93" i="24" l="1"/>
  <c r="EU53" i="24"/>
  <c r="FD47" i="4"/>
  <c r="EO37" i="4"/>
  <c r="EN38" i="4"/>
  <c r="EN40" i="4" s="1"/>
  <c r="EP39" i="4"/>
  <c r="EU93" i="24" l="1"/>
  <c r="EV53" i="24"/>
  <c r="FE47" i="4"/>
  <c r="EP37" i="4"/>
  <c r="EO38" i="4"/>
  <c r="EO40" i="4" s="1"/>
  <c r="EQ39" i="4"/>
  <c r="EV93" i="24" l="1"/>
  <c r="EW53" i="24"/>
  <c r="FF47" i="4"/>
  <c r="EQ37" i="4"/>
  <c r="EP38" i="4"/>
  <c r="EP40" i="4" s="1"/>
  <c r="ER39" i="4"/>
  <c r="EW93" i="24" l="1"/>
  <c r="EX53" i="24"/>
  <c r="FG47" i="4"/>
  <c r="ER37" i="4"/>
  <c r="EQ38" i="4"/>
  <c r="EQ40" i="4" s="1"/>
  <c r="ES39" i="4"/>
  <c r="EX93" i="24" l="1"/>
  <c r="EY53" i="24"/>
  <c r="FH47" i="4"/>
  <c r="ES37" i="4"/>
  <c r="ER38" i="4"/>
  <c r="ER40" i="4" s="1"/>
  <c r="ET39" i="4"/>
  <c r="EY93" i="24" l="1"/>
  <c r="EZ53" i="24"/>
  <c r="FI47" i="4"/>
  <c r="ET37" i="4"/>
  <c r="ES38" i="4"/>
  <c r="ES40" i="4" s="1"/>
  <c r="EU39" i="4"/>
  <c r="EZ93" i="24" l="1"/>
  <c r="FA53" i="24"/>
  <c r="FJ47" i="4"/>
  <c r="EU37" i="4"/>
  <c r="ET38" i="4"/>
  <c r="ET40" i="4" s="1"/>
  <c r="EV39" i="4"/>
  <c r="FA93" i="24" l="1"/>
  <c r="FB53" i="24"/>
  <c r="FK47" i="4"/>
  <c r="EV37" i="4"/>
  <c r="EU38" i="4"/>
  <c r="EU40" i="4" s="1"/>
  <c r="EW39" i="4"/>
  <c r="FB93" i="24" l="1"/>
  <c r="FC53" i="24"/>
  <c r="FL47" i="4"/>
  <c r="EW37" i="4"/>
  <c r="EV38" i="4"/>
  <c r="EV40" i="4" s="1"/>
  <c r="EX39" i="4"/>
  <c r="FC93" i="24" l="1"/>
  <c r="FD53" i="24"/>
  <c r="FM47" i="4"/>
  <c r="EX37" i="4"/>
  <c r="EW38" i="4"/>
  <c r="EW40" i="4" s="1"/>
  <c r="EY39" i="4"/>
  <c r="FD93" i="24" l="1"/>
  <c r="FE53" i="24"/>
  <c r="FN47" i="4"/>
  <c r="EY37" i="4"/>
  <c r="EX38" i="4"/>
  <c r="EX40" i="4" s="1"/>
  <c r="EZ39" i="4"/>
  <c r="FE93" i="24" l="1"/>
  <c r="FF53" i="24"/>
  <c r="FO47" i="4"/>
  <c r="EZ37" i="4"/>
  <c r="EY38" i="4"/>
  <c r="EY40" i="4" s="1"/>
  <c r="FA39" i="4"/>
  <c r="FF93" i="24" l="1"/>
  <c r="FG53" i="24"/>
  <c r="FP47" i="4"/>
  <c r="FA37" i="4"/>
  <c r="EZ38" i="4"/>
  <c r="EZ40" i="4" s="1"/>
  <c r="FB39" i="4"/>
  <c r="FG93" i="24" l="1"/>
  <c r="FH53" i="24"/>
  <c r="FQ47" i="4"/>
  <c r="D162" i="4" s="1" a="1"/>
  <c r="FB37" i="4"/>
  <c r="FA38" i="4"/>
  <c r="FA40" i="4" s="1"/>
  <c r="FC39" i="4"/>
  <c r="FH93" i="24" l="1"/>
  <c r="FI53" i="24"/>
  <c r="D164" i="4"/>
  <c r="FO164" i="4" s="1"/>
  <c r="D168" i="4"/>
  <c r="FO168" i="4" s="1"/>
  <c r="D165" i="4"/>
  <c r="FO165" i="4" s="1"/>
  <c r="D170" i="4"/>
  <c r="FO170" i="4" s="1"/>
  <c r="D167" i="4"/>
  <c r="FO167" i="4" s="1"/>
  <c r="D166" i="4"/>
  <c r="FO166" i="4" s="1"/>
  <c r="D163" i="4"/>
  <c r="FO163" i="4" s="1"/>
  <c r="D173" i="4"/>
  <c r="FO173" i="4" s="1"/>
  <c r="D169" i="4"/>
  <c r="FO169" i="4" s="1"/>
  <c r="D175" i="4"/>
  <c r="FO175" i="4" s="1"/>
  <c r="D172" i="4"/>
  <c r="FO172" i="4" s="1"/>
  <c r="D174" i="4"/>
  <c r="FO174" i="4" s="1"/>
  <c r="D162" i="4"/>
  <c r="D171" i="4"/>
  <c r="FO171" i="4" s="1"/>
  <c r="D180" i="4"/>
  <c r="FO180" i="4" s="1"/>
  <c r="D177" i="4"/>
  <c r="FO177" i="4" s="1"/>
  <c r="D179" i="4"/>
  <c r="FO179" i="4" s="1"/>
  <c r="D176" i="4"/>
  <c r="FO176" i="4" s="1"/>
  <c r="D183" i="4"/>
  <c r="FO183" i="4" s="1"/>
  <c r="D188" i="4"/>
  <c r="FO188" i="4" s="1"/>
  <c r="D185" i="4"/>
  <c r="FO185" i="4" s="1"/>
  <c r="D178" i="4"/>
  <c r="FO178" i="4" s="1"/>
  <c r="D182" i="4"/>
  <c r="FO182" i="4" s="1"/>
  <c r="D187" i="4"/>
  <c r="FO187" i="4" s="1"/>
  <c r="D184" i="4"/>
  <c r="FO184" i="4" s="1"/>
  <c r="D181" i="4"/>
  <c r="FO181" i="4" s="1"/>
  <c r="D192" i="4"/>
  <c r="FO192" i="4" s="1"/>
  <c r="D189" i="4"/>
  <c r="FO189" i="4" s="1"/>
  <c r="D191" i="4"/>
  <c r="FO191" i="4" s="1"/>
  <c r="D199" i="4"/>
  <c r="FO199" i="4" s="1"/>
  <c r="D194" i="4"/>
  <c r="FO194" i="4" s="1"/>
  <c r="D196" i="4"/>
  <c r="FO196" i="4" s="1"/>
  <c r="D204" i="4"/>
  <c r="FO204" i="4" s="1"/>
  <c r="D201" i="4"/>
  <c r="FO201" i="4" s="1"/>
  <c r="D198" i="4"/>
  <c r="FO198" i="4" s="1"/>
  <c r="D195" i="4"/>
  <c r="FO195" i="4" s="1"/>
  <c r="D203" i="4"/>
  <c r="FO203" i="4" s="1"/>
  <c r="D193" i="4"/>
  <c r="FO193" i="4" s="1"/>
  <c r="D200" i="4"/>
  <c r="FO200" i="4" s="1"/>
  <c r="D190" i="4"/>
  <c r="FO190" i="4" s="1"/>
  <c r="D210" i="4"/>
  <c r="FO210" i="4" s="1"/>
  <c r="D202" i="4"/>
  <c r="FO202" i="4" s="1"/>
  <c r="D207" i="4"/>
  <c r="FO207" i="4" s="1"/>
  <c r="D212" i="4"/>
  <c r="FO212" i="4" s="1"/>
  <c r="D209" i="4"/>
  <c r="FO209" i="4" s="1"/>
  <c r="D206" i="4"/>
  <c r="FO206" i="4" s="1"/>
  <c r="D186" i="4"/>
  <c r="FO186" i="4" s="1"/>
  <c r="D211" i="4"/>
  <c r="FO211" i="4" s="1"/>
  <c r="D197" i="4"/>
  <c r="FO197" i="4" s="1"/>
  <c r="D208" i="4"/>
  <c r="FO208" i="4" s="1"/>
  <c r="D219" i="4"/>
  <c r="FO219" i="4" s="1"/>
  <c r="D216" i="4"/>
  <c r="FO216" i="4" s="1"/>
  <c r="D224" i="4"/>
  <c r="FO224" i="4" s="1"/>
  <c r="D213" i="4"/>
  <c r="FO213" i="4" s="1"/>
  <c r="D221" i="4"/>
  <c r="FO221" i="4" s="1"/>
  <c r="D205" i="4"/>
  <c r="FO205" i="4" s="1"/>
  <c r="D218" i="4"/>
  <c r="FO218" i="4" s="1"/>
  <c r="D215" i="4"/>
  <c r="FO215" i="4" s="1"/>
  <c r="D223" i="4"/>
  <c r="FO223" i="4" s="1"/>
  <c r="D220" i="4"/>
  <c r="FO220" i="4" s="1"/>
  <c r="D229" i="4"/>
  <c r="FO229" i="4" s="1"/>
  <c r="D222" i="4"/>
  <c r="FO222" i="4" s="1"/>
  <c r="D234" i="4"/>
  <c r="FO234" i="4" s="1"/>
  <c r="D226" i="4"/>
  <c r="FO226" i="4" s="1"/>
  <c r="D231" i="4"/>
  <c r="FO231" i="4" s="1"/>
  <c r="D228" i="4"/>
  <c r="FO228" i="4" s="1"/>
  <c r="D225" i="4"/>
  <c r="FO225" i="4" s="1"/>
  <c r="D233" i="4"/>
  <c r="FO233" i="4" s="1"/>
  <c r="D230" i="4"/>
  <c r="FO230" i="4" s="1"/>
  <c r="D227" i="4"/>
  <c r="FO227" i="4" s="1"/>
  <c r="D214" i="4"/>
  <c r="FO214" i="4" s="1"/>
  <c r="D245" i="4"/>
  <c r="FO245" i="4" s="1"/>
  <c r="D217" i="4"/>
  <c r="FO217" i="4" s="1"/>
  <c r="D242" i="4"/>
  <c r="FO242" i="4" s="1"/>
  <c r="D236" i="4"/>
  <c r="FO236" i="4" s="1"/>
  <c r="D239" i="4"/>
  <c r="FO239" i="4" s="1"/>
  <c r="D247" i="4"/>
  <c r="FO247" i="4" s="1"/>
  <c r="D235" i="4"/>
  <c r="FO235" i="4" s="1"/>
  <c r="D244" i="4"/>
  <c r="FO244" i="4" s="1"/>
  <c r="D232" i="4"/>
  <c r="FO232" i="4" s="1"/>
  <c r="D241" i="4"/>
  <c r="FO241" i="4" s="1"/>
  <c r="D249" i="4"/>
  <c r="FO249" i="4" s="1"/>
  <c r="D237" i="4"/>
  <c r="FO237" i="4" s="1"/>
  <c r="D238" i="4"/>
  <c r="FO238" i="4" s="1"/>
  <c r="D246" i="4"/>
  <c r="FO246" i="4" s="1"/>
  <c r="D240" i="4"/>
  <c r="FO240" i="4" s="1"/>
  <c r="D248" i="4"/>
  <c r="FO248" i="4" s="1"/>
  <c r="D253" i="4"/>
  <c r="FO253" i="4" s="1"/>
  <c r="D261" i="4"/>
  <c r="FO261" i="4" s="1"/>
  <c r="D250" i="4"/>
  <c r="FO250" i="4" s="1"/>
  <c r="D258" i="4"/>
  <c r="FO258" i="4" s="1"/>
  <c r="D266" i="4"/>
  <c r="FO266" i="4" s="1"/>
  <c r="D255" i="4"/>
  <c r="FO255" i="4" s="1"/>
  <c r="D263" i="4"/>
  <c r="FO263" i="4" s="1"/>
  <c r="D252" i="4"/>
  <c r="FO252" i="4" s="1"/>
  <c r="D260" i="4"/>
  <c r="FO260" i="4" s="1"/>
  <c r="D268" i="4"/>
  <c r="FO268" i="4" s="1"/>
  <c r="D257" i="4"/>
  <c r="FO257" i="4" s="1"/>
  <c r="D265" i="4"/>
  <c r="FO265" i="4" s="1"/>
  <c r="D243" i="4"/>
  <c r="FO243" i="4" s="1"/>
  <c r="D254" i="4"/>
  <c r="FO254" i="4" s="1"/>
  <c r="D262" i="4"/>
  <c r="FO262" i="4" s="1"/>
  <c r="D256" i="4"/>
  <c r="FO256" i="4" s="1"/>
  <c r="D264" i="4"/>
  <c r="FO264" i="4" s="1"/>
  <c r="D274" i="4"/>
  <c r="FO274" i="4" s="1"/>
  <c r="D282" i="4"/>
  <c r="FO282" i="4" s="1"/>
  <c r="D290" i="4"/>
  <c r="FO290" i="4" s="1"/>
  <c r="D271" i="4"/>
  <c r="FO271" i="4" s="1"/>
  <c r="D279" i="4"/>
  <c r="FO279" i="4" s="1"/>
  <c r="D287" i="4"/>
  <c r="FO287" i="4" s="1"/>
  <c r="D295" i="4"/>
  <c r="FO295" i="4" s="1"/>
  <c r="D259" i="4"/>
  <c r="FO259" i="4" s="1"/>
  <c r="D276" i="4"/>
  <c r="FO276" i="4" s="1"/>
  <c r="D284" i="4"/>
  <c r="FO284" i="4" s="1"/>
  <c r="D292" i="4"/>
  <c r="FO292" i="4" s="1"/>
  <c r="D251" i="4"/>
  <c r="FO251" i="4" s="1"/>
  <c r="D273" i="4"/>
  <c r="FO273" i="4" s="1"/>
  <c r="D281" i="4"/>
  <c r="FO281" i="4" s="1"/>
  <c r="D289" i="4"/>
  <c r="FO289" i="4" s="1"/>
  <c r="D270" i="4"/>
  <c r="FO270" i="4" s="1"/>
  <c r="D278" i="4"/>
  <c r="FO278" i="4" s="1"/>
  <c r="D286" i="4"/>
  <c r="FO286" i="4" s="1"/>
  <c r="D294" i="4"/>
  <c r="FO294" i="4" s="1"/>
  <c r="D275" i="4"/>
  <c r="FO275" i="4" s="1"/>
  <c r="D283" i="4"/>
  <c r="FO283" i="4" s="1"/>
  <c r="D291" i="4"/>
  <c r="FO291" i="4" s="1"/>
  <c r="D296" i="4"/>
  <c r="FO296" i="4" s="1"/>
  <c r="D304" i="4"/>
  <c r="FO304" i="4" s="1"/>
  <c r="D312" i="4"/>
  <c r="FO312" i="4" s="1"/>
  <c r="D293" i="4"/>
  <c r="FO293" i="4" s="1"/>
  <c r="D301" i="4"/>
  <c r="FO301" i="4" s="1"/>
  <c r="D309" i="4"/>
  <c r="FO309" i="4" s="1"/>
  <c r="D317" i="4"/>
  <c r="FO317" i="4" s="1"/>
  <c r="D267" i="4"/>
  <c r="FO267" i="4" s="1"/>
  <c r="D298" i="4"/>
  <c r="FO298" i="4" s="1"/>
  <c r="D306" i="4"/>
  <c r="FO306" i="4" s="1"/>
  <c r="D314" i="4"/>
  <c r="FO314" i="4" s="1"/>
  <c r="D272" i="4"/>
  <c r="FO272" i="4" s="1"/>
  <c r="D303" i="4"/>
  <c r="FO303" i="4" s="1"/>
  <c r="D311" i="4"/>
  <c r="FO311" i="4" s="1"/>
  <c r="D319" i="4"/>
  <c r="FO319" i="4" s="1"/>
  <c r="D269" i="4"/>
  <c r="FO269" i="4" s="1"/>
  <c r="D300" i="4"/>
  <c r="FO300" i="4" s="1"/>
  <c r="D308" i="4"/>
  <c r="FO308" i="4" s="1"/>
  <c r="D316" i="4"/>
  <c r="FO316" i="4" s="1"/>
  <c r="D280" i="4"/>
  <c r="FO280" i="4" s="1"/>
  <c r="D297" i="4"/>
  <c r="FO297" i="4" s="1"/>
  <c r="D305" i="4"/>
  <c r="FO305" i="4" s="1"/>
  <c r="D313" i="4"/>
  <c r="FO313" i="4" s="1"/>
  <c r="D277" i="4"/>
  <c r="FO277" i="4" s="1"/>
  <c r="D285" i="4"/>
  <c r="FO285" i="4" s="1"/>
  <c r="D288" i="4"/>
  <c r="FO288" i="4" s="1"/>
  <c r="D310" i="4"/>
  <c r="FO310" i="4" s="1"/>
  <c r="D307" i="4"/>
  <c r="FO307" i="4" s="1"/>
  <c r="D322" i="4"/>
  <c r="FO322" i="4" s="1"/>
  <c r="D302" i="4"/>
  <c r="FO302" i="4" s="1"/>
  <c r="D315" i="4"/>
  <c r="FO315" i="4" s="1"/>
  <c r="D299" i="4"/>
  <c r="FO299" i="4" s="1"/>
  <c r="D321" i="4"/>
  <c r="FO321" i="4" s="1"/>
  <c r="D323" i="4"/>
  <c r="FO323" i="4" s="1"/>
  <c r="D325" i="4"/>
  <c r="FO325" i="4" s="1"/>
  <c r="D318" i="4"/>
  <c r="FO318" i="4" s="1"/>
  <c r="D320" i="4"/>
  <c r="FO320" i="4" s="1"/>
  <c r="D324" i="4"/>
  <c r="FO324" i="4" s="1"/>
  <c r="FC37" i="4"/>
  <c r="FB38" i="4"/>
  <c r="FB40" i="4" s="1"/>
  <c r="FD39" i="4"/>
  <c r="FI93" i="24" l="1"/>
  <c r="FJ53" i="24"/>
  <c r="FP229" i="4"/>
  <c r="FQ229" i="4"/>
  <c r="FR229" i="4" s="1"/>
  <c r="FO162" i="4"/>
  <c r="FP299" i="4"/>
  <c r="FQ299" i="4"/>
  <c r="FR299" i="4" s="1"/>
  <c r="FP269" i="4"/>
  <c r="FQ269" i="4"/>
  <c r="FR269" i="4" s="1"/>
  <c r="FP291" i="4"/>
  <c r="FQ291" i="4"/>
  <c r="FR291" i="4" s="1"/>
  <c r="FP287" i="4"/>
  <c r="FQ287" i="4"/>
  <c r="FR287" i="4" s="1"/>
  <c r="FP263" i="4"/>
  <c r="FQ263" i="4"/>
  <c r="FR263" i="4" s="1"/>
  <c r="FQ235" i="4"/>
  <c r="FR235" i="4" s="1"/>
  <c r="FP235" i="4"/>
  <c r="FP222" i="4"/>
  <c r="FQ222" i="4"/>
  <c r="FR222" i="4" s="1"/>
  <c r="FP206" i="4"/>
  <c r="FQ206" i="4"/>
  <c r="FR206" i="4" s="1"/>
  <c r="FP199" i="4"/>
  <c r="FQ199" i="4"/>
  <c r="FR199" i="4" s="1"/>
  <c r="FP171" i="4"/>
  <c r="FQ171" i="4"/>
  <c r="FR171" i="4" s="1"/>
  <c r="FP315" i="4"/>
  <c r="FQ315" i="4"/>
  <c r="FR315" i="4" s="1"/>
  <c r="FP220" i="4"/>
  <c r="FQ220" i="4"/>
  <c r="FR220" i="4" s="1"/>
  <c r="FP192" i="4"/>
  <c r="FQ192" i="4"/>
  <c r="FR192" i="4" s="1"/>
  <c r="FP286" i="4"/>
  <c r="FQ286" i="4"/>
  <c r="FR286" i="4" s="1"/>
  <c r="FP282" i="4"/>
  <c r="FQ282" i="4"/>
  <c r="FR282" i="4" s="1"/>
  <c r="FP250" i="4"/>
  <c r="FQ250" i="4"/>
  <c r="FR250" i="4" s="1"/>
  <c r="FP242" i="4"/>
  <c r="FQ242" i="4"/>
  <c r="FR242" i="4" s="1"/>
  <c r="FP215" i="4"/>
  <c r="FQ215" i="4"/>
  <c r="FR215" i="4" s="1"/>
  <c r="FP202" i="4"/>
  <c r="FQ202" i="4"/>
  <c r="FR202" i="4" s="1"/>
  <c r="FP181" i="4"/>
  <c r="FQ181" i="4"/>
  <c r="FR181" i="4" s="1"/>
  <c r="FP175" i="4"/>
  <c r="FQ175" i="4"/>
  <c r="FR175" i="4" s="1"/>
  <c r="FP319" i="4"/>
  <c r="FQ319" i="4"/>
  <c r="FR319" i="4" s="1"/>
  <c r="FP212" i="4"/>
  <c r="FQ212" i="4"/>
  <c r="FR212" i="4" s="1"/>
  <c r="FP310" i="4"/>
  <c r="FQ310" i="4"/>
  <c r="FR310" i="4" s="1"/>
  <c r="FP314" i="4"/>
  <c r="FQ314" i="4"/>
  <c r="FR314" i="4" s="1"/>
  <c r="FQ278" i="4"/>
  <c r="FR278" i="4" s="1"/>
  <c r="FP278" i="4"/>
  <c r="FP274" i="4"/>
  <c r="FQ274" i="4"/>
  <c r="FR274" i="4" s="1"/>
  <c r="FQ261" i="4"/>
  <c r="FR261" i="4" s="1"/>
  <c r="FP261" i="4"/>
  <c r="FP217" i="4"/>
  <c r="FQ217" i="4"/>
  <c r="FR217" i="4" s="1"/>
  <c r="FP218" i="4"/>
  <c r="FQ218" i="4"/>
  <c r="FR218" i="4" s="1"/>
  <c r="FP210" i="4"/>
  <c r="FQ210" i="4"/>
  <c r="FR210" i="4" s="1"/>
  <c r="FQ184" i="4"/>
  <c r="FR184" i="4" s="1"/>
  <c r="FP184" i="4"/>
  <c r="FQ169" i="4"/>
  <c r="FR169" i="4" s="1"/>
  <c r="FP169" i="4"/>
  <c r="FP294" i="4"/>
  <c r="FQ294" i="4"/>
  <c r="FR294" i="4" s="1"/>
  <c r="FP264" i="4"/>
  <c r="FQ264" i="4"/>
  <c r="FR264" i="4" s="1"/>
  <c r="FP253" i="4"/>
  <c r="FQ253" i="4"/>
  <c r="FR253" i="4" s="1"/>
  <c r="FQ245" i="4"/>
  <c r="FR245" i="4" s="1"/>
  <c r="FP245" i="4"/>
  <c r="FP205" i="4"/>
  <c r="FQ205" i="4"/>
  <c r="FR205" i="4" s="1"/>
  <c r="FP190" i="4"/>
  <c r="FQ190" i="4"/>
  <c r="FR190" i="4" s="1"/>
  <c r="FP187" i="4"/>
  <c r="FQ187" i="4"/>
  <c r="FR187" i="4" s="1"/>
  <c r="FP173" i="4"/>
  <c r="FQ173" i="4"/>
  <c r="FR173" i="4" s="1"/>
  <c r="FP311" i="4"/>
  <c r="FQ311" i="4"/>
  <c r="FR311" i="4" s="1"/>
  <c r="FQ290" i="4"/>
  <c r="FR290" i="4" s="1"/>
  <c r="FP290" i="4"/>
  <c r="FQ289" i="4"/>
  <c r="FR289" i="4" s="1"/>
  <c r="FP289" i="4"/>
  <c r="FP256" i="4"/>
  <c r="FQ256" i="4"/>
  <c r="FR256" i="4" s="1"/>
  <c r="FP248" i="4"/>
  <c r="FQ248" i="4"/>
  <c r="FR248" i="4" s="1"/>
  <c r="FP214" i="4"/>
  <c r="FQ214" i="4"/>
  <c r="FR214" i="4" s="1"/>
  <c r="FP221" i="4"/>
  <c r="FQ221" i="4"/>
  <c r="FR221" i="4" s="1"/>
  <c r="FQ200" i="4"/>
  <c r="FR200" i="4" s="1"/>
  <c r="FP200" i="4"/>
  <c r="FP182" i="4"/>
  <c r="FQ182" i="4"/>
  <c r="FR182" i="4" s="1"/>
  <c r="FP163" i="4"/>
  <c r="FQ163" i="4"/>
  <c r="FR163" i="4" s="1"/>
  <c r="FP189" i="4"/>
  <c r="FQ189" i="4"/>
  <c r="FR189" i="4" s="1"/>
  <c r="FP322" i="4"/>
  <c r="FQ322" i="4"/>
  <c r="FR322" i="4" s="1"/>
  <c r="FP306" i="4"/>
  <c r="FQ306" i="4"/>
  <c r="FR306" i="4" s="1"/>
  <c r="FP277" i="4"/>
  <c r="FQ277" i="4"/>
  <c r="FR277" i="4" s="1"/>
  <c r="FP267" i="4"/>
  <c r="FQ267" i="4"/>
  <c r="FR267" i="4" s="1"/>
  <c r="FP281" i="4"/>
  <c r="FQ281" i="4"/>
  <c r="FR281" i="4" s="1"/>
  <c r="FP262" i="4"/>
  <c r="FQ262" i="4"/>
  <c r="FR262" i="4" s="1"/>
  <c r="FP240" i="4"/>
  <c r="FQ240" i="4"/>
  <c r="FR240" i="4" s="1"/>
  <c r="FP227" i="4"/>
  <c r="FQ227" i="4"/>
  <c r="FR227" i="4" s="1"/>
  <c r="FP213" i="4"/>
  <c r="FQ213" i="4"/>
  <c r="FR213" i="4" s="1"/>
  <c r="FP193" i="4"/>
  <c r="FQ193" i="4"/>
  <c r="FR193" i="4" s="1"/>
  <c r="FP178" i="4"/>
  <c r="FQ178" i="4"/>
  <c r="FR178" i="4" s="1"/>
  <c r="FP166" i="4"/>
  <c r="FQ166" i="4"/>
  <c r="FR166" i="4" s="1"/>
  <c r="FP247" i="4"/>
  <c r="FQ247" i="4"/>
  <c r="FR247" i="4" s="1"/>
  <c r="FP174" i="4"/>
  <c r="FQ174" i="4"/>
  <c r="FR174" i="4" s="1"/>
  <c r="FP223" i="4"/>
  <c r="FQ223" i="4"/>
  <c r="FR223" i="4" s="1"/>
  <c r="FP272" i="4"/>
  <c r="FQ272" i="4"/>
  <c r="FR272" i="4" s="1"/>
  <c r="FP298" i="4"/>
  <c r="FQ298" i="4"/>
  <c r="FR298" i="4" s="1"/>
  <c r="FQ313" i="4"/>
  <c r="FR313" i="4" s="1"/>
  <c r="FP313" i="4"/>
  <c r="FP317" i="4"/>
  <c r="FQ317" i="4"/>
  <c r="FR317" i="4" s="1"/>
  <c r="FP273" i="4"/>
  <c r="FQ273" i="4"/>
  <c r="FR273" i="4" s="1"/>
  <c r="FP254" i="4"/>
  <c r="FQ254" i="4"/>
  <c r="FR254" i="4" s="1"/>
  <c r="FP246" i="4"/>
  <c r="FQ246" i="4"/>
  <c r="FR246" i="4" s="1"/>
  <c r="FQ230" i="4"/>
  <c r="FR230" i="4" s="1"/>
  <c r="FP230" i="4"/>
  <c r="FP224" i="4"/>
  <c r="FQ224" i="4"/>
  <c r="FR224" i="4" s="1"/>
  <c r="FP203" i="4"/>
  <c r="FQ203" i="4"/>
  <c r="FR203" i="4" s="1"/>
  <c r="FP185" i="4"/>
  <c r="FQ185" i="4"/>
  <c r="FR185" i="4" s="1"/>
  <c r="FQ167" i="4"/>
  <c r="FR167" i="4" s="1"/>
  <c r="FP167" i="4"/>
  <c r="FP266" i="4"/>
  <c r="FQ266" i="4"/>
  <c r="FR266" i="4" s="1"/>
  <c r="FP303" i="4"/>
  <c r="FQ303" i="4"/>
  <c r="FR303" i="4" s="1"/>
  <c r="FP172" i="4"/>
  <c r="FQ172" i="4"/>
  <c r="FR172" i="4" s="1"/>
  <c r="FQ305" i="4"/>
  <c r="FR305" i="4" s="1"/>
  <c r="FP305" i="4"/>
  <c r="FP309" i="4"/>
  <c r="FQ309" i="4"/>
  <c r="FR309" i="4" s="1"/>
  <c r="FP251" i="4"/>
  <c r="FQ251" i="4"/>
  <c r="FR251" i="4" s="1"/>
  <c r="FP243" i="4"/>
  <c r="FQ243" i="4"/>
  <c r="FR243" i="4" s="1"/>
  <c r="FP238" i="4"/>
  <c r="FQ238" i="4"/>
  <c r="FR238" i="4" s="1"/>
  <c r="FP233" i="4"/>
  <c r="FQ233" i="4"/>
  <c r="FR233" i="4" s="1"/>
  <c r="FP216" i="4"/>
  <c r="FQ216" i="4"/>
  <c r="FR216" i="4" s="1"/>
  <c r="FP195" i="4"/>
  <c r="FQ195" i="4"/>
  <c r="FR195" i="4" s="1"/>
  <c r="FP188" i="4"/>
  <c r="FQ188" i="4"/>
  <c r="FR188" i="4" s="1"/>
  <c r="FP170" i="4"/>
  <c r="FQ170" i="4"/>
  <c r="FR170" i="4" s="1"/>
  <c r="FP255" i="4"/>
  <c r="FQ255" i="4"/>
  <c r="FR255" i="4" s="1"/>
  <c r="FP239" i="4"/>
  <c r="FQ239" i="4"/>
  <c r="FR239" i="4" s="1"/>
  <c r="FP258" i="4"/>
  <c r="FQ258" i="4"/>
  <c r="FR258" i="4" s="1"/>
  <c r="FP285" i="4"/>
  <c r="FQ285" i="4"/>
  <c r="FR285" i="4" s="1"/>
  <c r="FP324" i="4"/>
  <c r="FQ324" i="4"/>
  <c r="FR324" i="4" s="1"/>
  <c r="FP320" i="4"/>
  <c r="FQ320" i="4"/>
  <c r="FR320" i="4" s="1"/>
  <c r="FQ297" i="4"/>
  <c r="FR297" i="4" s="1"/>
  <c r="FP297" i="4"/>
  <c r="FP301" i="4"/>
  <c r="FQ301" i="4"/>
  <c r="FR301" i="4" s="1"/>
  <c r="FP292" i="4"/>
  <c r="FQ292" i="4"/>
  <c r="FR292" i="4" s="1"/>
  <c r="FQ265" i="4"/>
  <c r="FR265" i="4" s="1"/>
  <c r="FP265" i="4"/>
  <c r="FP237" i="4"/>
  <c r="FQ237" i="4"/>
  <c r="FR237" i="4" s="1"/>
  <c r="FP225" i="4"/>
  <c r="FQ225" i="4"/>
  <c r="FR225" i="4" s="1"/>
  <c r="FP219" i="4"/>
  <c r="FQ219" i="4"/>
  <c r="FR219" i="4" s="1"/>
  <c r="FP198" i="4"/>
  <c r="FQ198" i="4"/>
  <c r="FR198" i="4" s="1"/>
  <c r="FP183" i="4"/>
  <c r="FQ183" i="4"/>
  <c r="FR183" i="4" s="1"/>
  <c r="FP165" i="4"/>
  <c r="FQ165" i="4"/>
  <c r="FR165" i="4" s="1"/>
  <c r="FQ191" i="4"/>
  <c r="FR191" i="4" s="1"/>
  <c r="FP191" i="4"/>
  <c r="FP302" i="4"/>
  <c r="FQ302" i="4"/>
  <c r="FR302" i="4" s="1"/>
  <c r="FP236" i="4"/>
  <c r="FQ236" i="4"/>
  <c r="FR236" i="4" s="1"/>
  <c r="FP307" i="4"/>
  <c r="FQ307" i="4"/>
  <c r="FR307" i="4" s="1"/>
  <c r="FQ318" i="4"/>
  <c r="FR318" i="4" s="1"/>
  <c r="FP318" i="4"/>
  <c r="FP280" i="4"/>
  <c r="FQ280" i="4"/>
  <c r="FR280" i="4" s="1"/>
  <c r="FP293" i="4"/>
  <c r="FQ293" i="4"/>
  <c r="FR293" i="4" s="1"/>
  <c r="FP284" i="4"/>
  <c r="FQ284" i="4"/>
  <c r="FR284" i="4" s="1"/>
  <c r="FQ257" i="4"/>
  <c r="FR257" i="4" s="1"/>
  <c r="FP257" i="4"/>
  <c r="FQ249" i="4"/>
  <c r="FR249" i="4" s="1"/>
  <c r="FP249" i="4"/>
  <c r="FP228" i="4"/>
  <c r="FQ228" i="4"/>
  <c r="FR228" i="4" s="1"/>
  <c r="FP208" i="4"/>
  <c r="FQ208" i="4"/>
  <c r="FR208" i="4" s="1"/>
  <c r="FP201" i="4"/>
  <c r="FQ201" i="4"/>
  <c r="FR201" i="4" s="1"/>
  <c r="FP176" i="4"/>
  <c r="FQ176" i="4"/>
  <c r="FR176" i="4" s="1"/>
  <c r="FP168" i="4"/>
  <c r="FQ168" i="4"/>
  <c r="FR168" i="4" s="1"/>
  <c r="FP209" i="4"/>
  <c r="FQ209" i="4"/>
  <c r="FR209" i="4" s="1"/>
  <c r="FP325" i="4"/>
  <c r="FQ325" i="4"/>
  <c r="FR325" i="4" s="1"/>
  <c r="FP316" i="4"/>
  <c r="FQ316" i="4"/>
  <c r="FR316" i="4" s="1"/>
  <c r="FQ312" i="4"/>
  <c r="FR312" i="4" s="1"/>
  <c r="FP312" i="4"/>
  <c r="FP276" i="4"/>
  <c r="FQ276" i="4"/>
  <c r="FR276" i="4" s="1"/>
  <c r="FP268" i="4"/>
  <c r="FQ268" i="4"/>
  <c r="FR268" i="4" s="1"/>
  <c r="FQ241" i="4"/>
  <c r="FR241" i="4" s="1"/>
  <c r="FP241" i="4"/>
  <c r="FP231" i="4"/>
  <c r="FQ231" i="4"/>
  <c r="FR231" i="4" s="1"/>
  <c r="FP197" i="4"/>
  <c r="FQ197" i="4"/>
  <c r="FR197" i="4" s="1"/>
  <c r="FP204" i="4"/>
  <c r="FQ204" i="4"/>
  <c r="FR204" i="4" s="1"/>
  <c r="FP179" i="4"/>
  <c r="FQ179" i="4"/>
  <c r="FR179" i="4" s="1"/>
  <c r="FP164" i="4"/>
  <c r="FQ164" i="4"/>
  <c r="FR164" i="4" s="1"/>
  <c r="FP279" i="4"/>
  <c r="FQ279" i="4"/>
  <c r="FR279" i="4" s="1"/>
  <c r="FP275" i="4"/>
  <c r="FQ275" i="4"/>
  <c r="FR275" i="4" s="1"/>
  <c r="FP270" i="4"/>
  <c r="FQ270" i="4"/>
  <c r="FR270" i="4" s="1"/>
  <c r="FP323" i="4"/>
  <c r="FQ323" i="4"/>
  <c r="FR323" i="4" s="1"/>
  <c r="FP308" i="4"/>
  <c r="FQ308" i="4"/>
  <c r="FR308" i="4" s="1"/>
  <c r="FP304" i="4"/>
  <c r="FQ304" i="4"/>
  <c r="FR304" i="4" s="1"/>
  <c r="FP259" i="4"/>
  <c r="FQ259" i="4"/>
  <c r="FR259" i="4" s="1"/>
  <c r="FP260" i="4"/>
  <c r="FQ260" i="4"/>
  <c r="FR260" i="4" s="1"/>
  <c r="FP232" i="4"/>
  <c r="FQ232" i="4"/>
  <c r="FR232" i="4" s="1"/>
  <c r="FP226" i="4"/>
  <c r="FQ226" i="4"/>
  <c r="FR226" i="4" s="1"/>
  <c r="FQ211" i="4"/>
  <c r="FR211" i="4" s="1"/>
  <c r="FP211" i="4"/>
  <c r="FP196" i="4"/>
  <c r="FQ196" i="4"/>
  <c r="FR196" i="4" s="1"/>
  <c r="FP177" i="4"/>
  <c r="FQ177" i="4"/>
  <c r="FR177" i="4" s="1"/>
  <c r="FP283" i="4"/>
  <c r="FQ283" i="4"/>
  <c r="FR283" i="4" s="1"/>
  <c r="FP271" i="4"/>
  <c r="FQ271" i="4"/>
  <c r="FR271" i="4" s="1"/>
  <c r="FP207" i="4"/>
  <c r="FQ207" i="4"/>
  <c r="FR207" i="4" s="1"/>
  <c r="FP288" i="4"/>
  <c r="FQ288" i="4"/>
  <c r="FR288" i="4" s="1"/>
  <c r="FP321" i="4"/>
  <c r="FQ321" i="4"/>
  <c r="FR321" i="4" s="1"/>
  <c r="FP300" i="4"/>
  <c r="FQ300" i="4"/>
  <c r="FR300" i="4" s="1"/>
  <c r="FP296" i="4"/>
  <c r="FQ296" i="4"/>
  <c r="FR296" i="4" s="1"/>
  <c r="FP295" i="4"/>
  <c r="FQ295" i="4"/>
  <c r="FR295" i="4" s="1"/>
  <c r="FP252" i="4"/>
  <c r="FQ252" i="4"/>
  <c r="FR252" i="4" s="1"/>
  <c r="FQ244" i="4"/>
  <c r="FR244" i="4" s="1"/>
  <c r="FP244" i="4"/>
  <c r="FP234" i="4"/>
  <c r="FQ234" i="4"/>
  <c r="FR234" i="4" s="1"/>
  <c r="FP186" i="4"/>
  <c r="FQ186" i="4"/>
  <c r="FR186" i="4" s="1"/>
  <c r="FP194" i="4"/>
  <c r="FQ194" i="4"/>
  <c r="FR194" i="4" s="1"/>
  <c r="FP180" i="4"/>
  <c r="FQ180" i="4"/>
  <c r="FR180" i="4" s="1"/>
  <c r="FD37" i="4"/>
  <c r="FC38" i="4"/>
  <c r="FC40" i="4" s="1"/>
  <c r="FE39" i="4"/>
  <c r="FJ93" i="24" l="1"/>
  <c r="FK53" i="24"/>
  <c r="FP162" i="4"/>
  <c r="FQ162" i="4"/>
  <c r="FR162" i="4" s="1"/>
  <c r="FE37" i="4"/>
  <c r="FD38" i="4"/>
  <c r="FD40" i="4" s="1"/>
  <c r="FF39" i="4"/>
  <c r="FK93" i="24" l="1"/>
  <c r="FL53" i="24"/>
  <c r="FF37" i="4"/>
  <c r="FE38" i="4"/>
  <c r="FE40" i="4" s="1"/>
  <c r="FG39" i="4"/>
  <c r="FL93" i="24" l="1"/>
  <c r="FM53" i="24"/>
  <c r="FG37" i="4"/>
  <c r="FF38" i="4"/>
  <c r="FF40" i="4" s="1"/>
  <c r="FH39" i="4"/>
  <c r="FM93" i="24" l="1"/>
  <c r="FN53" i="24"/>
  <c r="FH37" i="4"/>
  <c r="FG38" i="4"/>
  <c r="FG40" i="4" s="1"/>
  <c r="FI39" i="4"/>
  <c r="FN93" i="24" l="1"/>
  <c r="FO53" i="24"/>
  <c r="FI37" i="4"/>
  <c r="FH38" i="4"/>
  <c r="FH40" i="4" s="1"/>
  <c r="FJ39" i="4"/>
  <c r="FO93" i="24" l="1"/>
  <c r="F93" i="24" s="1"/>
  <c r="F53" i="24"/>
  <c r="FJ37" i="4"/>
  <c r="FI38" i="4"/>
  <c r="FI40" i="4" s="1"/>
  <c r="FK39" i="4"/>
  <c r="FK37" i="4" l="1"/>
  <c r="FJ38" i="4"/>
  <c r="FJ40" i="4" s="1"/>
  <c r="FL39" i="4"/>
  <c r="FL37" i="4" l="1"/>
  <c r="FK38" i="4"/>
  <c r="FK40" i="4" s="1"/>
  <c r="FM39" i="4"/>
  <c r="FM37" i="4" l="1"/>
  <c r="FL38" i="4"/>
  <c r="FL40" i="4" s="1"/>
  <c r="FN39" i="4"/>
  <c r="FN37" i="4" l="1"/>
  <c r="FM38" i="4"/>
  <c r="FM40" i="4" s="1"/>
  <c r="FO39" i="4"/>
  <c r="FO37" i="4" l="1"/>
  <c r="FN38" i="4"/>
  <c r="FN40" i="4" s="1"/>
  <c r="FP39" i="4"/>
  <c r="FP37" i="4" l="1"/>
  <c r="FO38" i="4"/>
  <c r="FO40" i="4" s="1"/>
  <c r="FQ39" i="4"/>
  <c r="FQ37" i="4" l="1"/>
  <c r="FQ38" i="4" s="1"/>
  <c r="FQ40" i="4" s="1"/>
  <c r="FP38" i="4"/>
  <c r="FP40" i="4" s="1"/>
  <c r="B52" i="3"/>
  <c r="B51" i="3"/>
  <c r="B50" i="3"/>
  <c r="B49" i="3"/>
  <c r="B48" i="3"/>
  <c r="B47" i="3"/>
  <c r="B46" i="3"/>
  <c r="B45" i="3"/>
  <c r="B44" i="3"/>
  <c r="B43" i="3"/>
  <c r="B42" i="3"/>
  <c r="B41" i="3"/>
  <c r="B40" i="3"/>
  <c r="K51" i="4" l="1"/>
  <c r="K50" i="4" s="1"/>
  <c r="J10" i="4"/>
  <c r="L51" i="4" l="1"/>
  <c r="J54" i="4"/>
  <c r="K55" i="4" s="1"/>
  <c r="J56" i="4"/>
  <c r="J15" i="4"/>
  <c r="J328" i="4" l="1"/>
  <c r="J78" i="4"/>
  <c r="J77" i="4"/>
  <c r="J76" i="4"/>
  <c r="J75" i="4"/>
  <c r="J66" i="4"/>
  <c r="J65" i="4"/>
  <c r="J64" i="4"/>
  <c r="J62" i="4"/>
  <c r="J67" i="4"/>
  <c r="J63" i="4"/>
  <c r="L50" i="4"/>
  <c r="M51" i="4"/>
  <c r="K56" i="4"/>
  <c r="K54" i="4"/>
  <c r="L55" i="4" s="1"/>
  <c r="C15" i="4"/>
  <c r="C16" i="4"/>
  <c r="K8" i="4"/>
  <c r="I42" i="24" s="1"/>
  <c r="I43" i="24" s="1"/>
  <c r="K328" i="4" l="1"/>
  <c r="J79" i="4"/>
  <c r="K63" i="4"/>
  <c r="J68" i="4"/>
  <c r="J70" i="4" s="1"/>
  <c r="J72" i="4" s="1"/>
  <c r="J81" i="4" s="1"/>
  <c r="J83" i="4" s="1"/>
  <c r="J85" i="4" s="1"/>
  <c r="J101" i="4" s="1"/>
  <c r="K65" i="4"/>
  <c r="K62" i="4"/>
  <c r="K66" i="4"/>
  <c r="K67" i="4"/>
  <c r="K64" i="4"/>
  <c r="K78" i="4"/>
  <c r="K77" i="4"/>
  <c r="K76" i="4"/>
  <c r="K75" i="4"/>
  <c r="M50" i="4"/>
  <c r="N51" i="4"/>
  <c r="L54" i="4"/>
  <c r="M55" i="4" s="1"/>
  <c r="L56" i="4"/>
  <c r="J16" i="4"/>
  <c r="K16" i="4"/>
  <c r="H44" i="24"/>
  <c r="K10" i="4"/>
  <c r="L8" i="4"/>
  <c r="J42" i="24" s="1"/>
  <c r="J43" i="24" s="1"/>
  <c r="K9" i="4"/>
  <c r="J11" i="4"/>
  <c r="L328" i="4" l="1"/>
  <c r="K68" i="4"/>
  <c r="F161" i="4" s="1"/>
  <c r="L76" i="4"/>
  <c r="K79" i="4"/>
  <c r="L77" i="4"/>
  <c r="L75" i="4"/>
  <c r="L78" i="4"/>
  <c r="L16" i="4"/>
  <c r="N50" i="4"/>
  <c r="O51" i="4"/>
  <c r="L63" i="4"/>
  <c r="L65" i="4"/>
  <c r="L67" i="4"/>
  <c r="L66" i="4"/>
  <c r="L62" i="4"/>
  <c r="L64" i="4"/>
  <c r="M56" i="4"/>
  <c r="M54" i="4"/>
  <c r="N55" i="4" s="1"/>
  <c r="I44" i="24"/>
  <c r="L10" i="4"/>
  <c r="M8" i="4"/>
  <c r="K11" i="4"/>
  <c r="L9" i="4"/>
  <c r="M328" i="4" l="1"/>
  <c r="M78" i="4"/>
  <c r="M75" i="4"/>
  <c r="M76" i="4"/>
  <c r="M77" i="4"/>
  <c r="K42" i="24"/>
  <c r="K43" i="24" s="1"/>
  <c r="M16" i="4"/>
  <c r="O50" i="4"/>
  <c r="P51" i="4"/>
  <c r="L79" i="4"/>
  <c r="L68" i="4"/>
  <c r="G161" i="4" s="1"/>
  <c r="M63" i="4"/>
  <c r="M65" i="4"/>
  <c r="M66" i="4"/>
  <c r="M67" i="4"/>
  <c r="M64" i="4"/>
  <c r="M62" i="4"/>
  <c r="N56" i="4"/>
  <c r="N54" i="4"/>
  <c r="O55" i="4" s="1"/>
  <c r="J44" i="24"/>
  <c r="M10" i="4"/>
  <c r="N8" i="4"/>
  <c r="M9" i="4"/>
  <c r="L11" i="4"/>
  <c r="N328" i="4" l="1"/>
  <c r="N78" i="4"/>
  <c r="N75" i="4"/>
  <c r="N76" i="4"/>
  <c r="N77" i="4"/>
  <c r="L42" i="24"/>
  <c r="L43" i="24" s="1"/>
  <c r="N16" i="4"/>
  <c r="P50" i="4"/>
  <c r="Q51" i="4"/>
  <c r="O54" i="4"/>
  <c r="P55" i="4" s="1"/>
  <c r="P56" i="4" s="1"/>
  <c r="N62" i="4"/>
  <c r="N64" i="4"/>
  <c r="N65" i="4"/>
  <c r="N66" i="4"/>
  <c r="N67" i="4"/>
  <c r="N63" i="4"/>
  <c r="M68" i="4"/>
  <c r="H161" i="4" s="1"/>
  <c r="O56" i="4"/>
  <c r="M79" i="4"/>
  <c r="K44" i="24"/>
  <c r="N10" i="4"/>
  <c r="O8" i="4"/>
  <c r="N9" i="4"/>
  <c r="M11" i="4"/>
  <c r="P328" i="4" l="1"/>
  <c r="O328" i="4"/>
  <c r="O77" i="4"/>
  <c r="O78" i="4"/>
  <c r="O75" i="4"/>
  <c r="P77" i="4"/>
  <c r="P76" i="4"/>
  <c r="P75" i="4"/>
  <c r="P78" i="4"/>
  <c r="O76" i="4"/>
  <c r="M42" i="24"/>
  <c r="M43" i="24" s="1"/>
  <c r="O16" i="4"/>
  <c r="R51" i="4"/>
  <c r="Q50" i="4"/>
  <c r="P65" i="4"/>
  <c r="P64" i="4"/>
  <c r="P66" i="4"/>
  <c r="P62" i="4"/>
  <c r="P67" i="4"/>
  <c r="P63" i="4"/>
  <c r="N68" i="4"/>
  <c r="I161" i="4" s="1"/>
  <c r="N79" i="4"/>
  <c r="P54" i="4"/>
  <c r="Q55" i="4" s="1"/>
  <c r="Q56" i="4" s="1"/>
  <c r="O64" i="4"/>
  <c r="O67" i="4"/>
  <c r="O66" i="4"/>
  <c r="O65" i="4"/>
  <c r="O62" i="4"/>
  <c r="O63" i="4"/>
  <c r="L44" i="24"/>
  <c r="O10" i="4"/>
  <c r="P8" i="4"/>
  <c r="O9" i="4"/>
  <c r="N11" i="4"/>
  <c r="Q328" i="4" l="1"/>
  <c r="Q77" i="4"/>
  <c r="Q76" i="4"/>
  <c r="Q75" i="4"/>
  <c r="Q78" i="4"/>
  <c r="N42" i="24"/>
  <c r="N43" i="24" s="1"/>
  <c r="P16" i="4"/>
  <c r="R50" i="4"/>
  <c r="S51" i="4"/>
  <c r="Q67" i="4"/>
  <c r="Q66" i="4"/>
  <c r="Q65" i="4"/>
  <c r="Q63" i="4"/>
  <c r="Q62" i="4"/>
  <c r="Q64" i="4"/>
  <c r="P68" i="4"/>
  <c r="K161" i="4" s="1"/>
  <c r="Q54" i="4"/>
  <c r="R55" i="4" s="1"/>
  <c r="P79" i="4"/>
  <c r="O79" i="4"/>
  <c r="O68" i="4"/>
  <c r="J161" i="4" s="1"/>
  <c r="M44" i="24"/>
  <c r="P10" i="4"/>
  <c r="Q8" i="4"/>
  <c r="P9" i="4"/>
  <c r="O11" i="4"/>
  <c r="O42" i="24" l="1"/>
  <c r="O43" i="24" s="1"/>
  <c r="Q16" i="4"/>
  <c r="S50" i="4"/>
  <c r="T51" i="4"/>
  <c r="Q68" i="4"/>
  <c r="L161" i="4" s="1"/>
  <c r="Q79" i="4"/>
  <c r="R54" i="4"/>
  <c r="S55" i="4" s="1"/>
  <c r="R56" i="4"/>
  <c r="N44" i="24"/>
  <c r="Q10" i="4"/>
  <c r="R8" i="4"/>
  <c r="Q9" i="4"/>
  <c r="P11" i="4"/>
  <c r="R328" i="4" l="1"/>
  <c r="R75" i="4"/>
  <c r="R76" i="4"/>
  <c r="R77" i="4"/>
  <c r="R78" i="4"/>
  <c r="P42" i="24"/>
  <c r="P43" i="24" s="1"/>
  <c r="R16" i="4"/>
  <c r="T50" i="4"/>
  <c r="U51" i="4"/>
  <c r="S54" i="4"/>
  <c r="T55" i="4" s="1"/>
  <c r="S56" i="4"/>
  <c r="R62" i="4"/>
  <c r="R65" i="4"/>
  <c r="R63" i="4"/>
  <c r="R66" i="4"/>
  <c r="R67" i="4"/>
  <c r="R64" i="4"/>
  <c r="O44" i="24"/>
  <c r="R10" i="4"/>
  <c r="S8" i="4"/>
  <c r="R9" i="4"/>
  <c r="Q11" i="4"/>
  <c r="S328" i="4" l="1"/>
  <c r="S76" i="4"/>
  <c r="S78" i="4"/>
  <c r="S77" i="4"/>
  <c r="S75" i="4"/>
  <c r="Q42" i="24"/>
  <c r="Q43" i="24" s="1"/>
  <c r="S16" i="4"/>
  <c r="U50" i="4"/>
  <c r="V51" i="4"/>
  <c r="R79" i="4"/>
  <c r="S64" i="4"/>
  <c r="S67" i="4"/>
  <c r="S65" i="4"/>
  <c r="S62" i="4"/>
  <c r="S63" i="4"/>
  <c r="S66" i="4"/>
  <c r="R68" i="4"/>
  <c r="M161" i="4" s="1"/>
  <c r="T54" i="4"/>
  <c r="U55" i="4" s="1"/>
  <c r="T56" i="4"/>
  <c r="P44" i="24"/>
  <c r="S10" i="4"/>
  <c r="T8" i="4"/>
  <c r="S9" i="4"/>
  <c r="R11" i="4"/>
  <c r="T328" i="4" l="1"/>
  <c r="T76" i="4"/>
  <c r="T77" i="4"/>
  <c r="T78" i="4"/>
  <c r="T75" i="4"/>
  <c r="R42" i="24"/>
  <c r="R43" i="24" s="1"/>
  <c r="T16" i="4"/>
  <c r="V50" i="4"/>
  <c r="W51" i="4"/>
  <c r="T79" i="4"/>
  <c r="T62" i="4"/>
  <c r="T66" i="4"/>
  <c r="T65" i="4"/>
  <c r="T64" i="4"/>
  <c r="T63" i="4"/>
  <c r="T67" i="4"/>
  <c r="S79" i="4"/>
  <c r="S68" i="4"/>
  <c r="N161" i="4" s="1"/>
  <c r="U56" i="4"/>
  <c r="U54" i="4"/>
  <c r="V55" i="4" s="1"/>
  <c r="Q44" i="24"/>
  <c r="T10" i="4"/>
  <c r="U8" i="4"/>
  <c r="T9" i="4"/>
  <c r="S11" i="4"/>
  <c r="U328" i="4" l="1"/>
  <c r="U75" i="4"/>
  <c r="U76" i="4"/>
  <c r="U77" i="4"/>
  <c r="U78" i="4"/>
  <c r="S42" i="24"/>
  <c r="S43" i="24" s="1"/>
  <c r="U16" i="4"/>
  <c r="W50" i="4"/>
  <c r="X51" i="4"/>
  <c r="V54" i="4"/>
  <c r="W55" i="4" s="1"/>
  <c r="V56" i="4"/>
  <c r="U66" i="4"/>
  <c r="U67" i="4"/>
  <c r="U63" i="4"/>
  <c r="U65" i="4"/>
  <c r="U64" i="4"/>
  <c r="U62" i="4"/>
  <c r="T68" i="4"/>
  <c r="O161" i="4" s="1"/>
  <c r="R44" i="24"/>
  <c r="U10" i="4"/>
  <c r="V8" i="4"/>
  <c r="U9" i="4"/>
  <c r="T11" i="4"/>
  <c r="V328" i="4" l="1"/>
  <c r="V75" i="4"/>
  <c r="V76" i="4"/>
  <c r="V77" i="4"/>
  <c r="V78" i="4"/>
  <c r="T42" i="24"/>
  <c r="T43" i="24" s="1"/>
  <c r="V16" i="4"/>
  <c r="U68" i="4"/>
  <c r="P161" i="4" s="1"/>
  <c r="X50" i="4"/>
  <c r="Y51" i="4"/>
  <c r="U79" i="4"/>
  <c r="V62" i="4"/>
  <c r="V64" i="4"/>
  <c r="V63" i="4"/>
  <c r="V65" i="4"/>
  <c r="V66" i="4"/>
  <c r="V67" i="4"/>
  <c r="W54" i="4"/>
  <c r="X55" i="4" s="1"/>
  <c r="W56" i="4"/>
  <c r="S44" i="24"/>
  <c r="V10" i="4"/>
  <c r="W8" i="4"/>
  <c r="V9" i="4"/>
  <c r="U11" i="4"/>
  <c r="W328" i="4" l="1"/>
  <c r="W78" i="4"/>
  <c r="W75" i="4"/>
  <c r="W76" i="4"/>
  <c r="W77" i="4"/>
  <c r="U42" i="24"/>
  <c r="U43" i="24" s="1"/>
  <c r="W16" i="4"/>
  <c r="Y50" i="4"/>
  <c r="Z51" i="4"/>
  <c r="X56" i="4"/>
  <c r="X54" i="4"/>
  <c r="Y55" i="4" s="1"/>
  <c r="V68" i="4"/>
  <c r="Q161" i="4" s="1"/>
  <c r="W64" i="4"/>
  <c r="W63" i="4"/>
  <c r="W65" i="4"/>
  <c r="W66" i="4"/>
  <c r="W67" i="4"/>
  <c r="W62" i="4"/>
  <c r="V79" i="4"/>
  <c r="T44" i="24"/>
  <c r="W10" i="4"/>
  <c r="X8" i="4"/>
  <c r="W9" i="4"/>
  <c r="V11" i="4"/>
  <c r="X328" i="4" l="1"/>
  <c r="X75" i="4"/>
  <c r="X76" i="4"/>
  <c r="X77" i="4"/>
  <c r="X78" i="4"/>
  <c r="V42" i="24"/>
  <c r="V43" i="24" s="1"/>
  <c r="X16" i="4"/>
  <c r="W68" i="4"/>
  <c r="R161" i="4" s="1"/>
  <c r="AA51" i="4"/>
  <c r="Z50" i="4"/>
  <c r="W79" i="4"/>
  <c r="Y54" i="4"/>
  <c r="Z55" i="4" s="1"/>
  <c r="Y56" i="4"/>
  <c r="X66" i="4"/>
  <c r="X65" i="4"/>
  <c r="X64" i="4"/>
  <c r="X67" i="4"/>
  <c r="X63" i="4"/>
  <c r="X62" i="4"/>
  <c r="U44" i="24"/>
  <c r="X10" i="4"/>
  <c r="Y8" i="4"/>
  <c r="X9" i="4"/>
  <c r="W11" i="4"/>
  <c r="Y328" i="4" l="1"/>
  <c r="Y78" i="4"/>
  <c r="Y75" i="4"/>
  <c r="Y76" i="4"/>
  <c r="Y77" i="4"/>
  <c r="W42" i="24"/>
  <c r="W43" i="24" s="1"/>
  <c r="Y16" i="4"/>
  <c r="X68" i="4"/>
  <c r="S161" i="4" s="1"/>
  <c r="X79" i="4"/>
  <c r="AB51" i="4"/>
  <c r="AA50" i="4"/>
  <c r="Y64" i="4"/>
  <c r="Y67" i="4"/>
  <c r="Y65" i="4"/>
  <c r="Y66" i="4"/>
  <c r="Y62" i="4"/>
  <c r="Y63" i="4"/>
  <c r="Z56" i="4"/>
  <c r="Z54" i="4"/>
  <c r="AA55" i="4" s="1"/>
  <c r="V44" i="24"/>
  <c r="Y10" i="4"/>
  <c r="Z8" i="4"/>
  <c r="Y9" i="4"/>
  <c r="X11" i="4"/>
  <c r="Z328" i="4" l="1"/>
  <c r="Z78" i="4"/>
  <c r="Z76" i="4"/>
  <c r="Z77" i="4"/>
  <c r="Z75" i="4"/>
  <c r="X42" i="24"/>
  <c r="X43" i="24" s="1"/>
  <c r="Z16" i="4"/>
  <c r="AB50" i="4"/>
  <c r="AC51" i="4"/>
  <c r="AA54" i="4"/>
  <c r="AB55" i="4" s="1"/>
  <c r="AA56" i="4"/>
  <c r="Y79" i="4"/>
  <c r="Y68" i="4"/>
  <c r="T161" i="4" s="1"/>
  <c r="Z62" i="4"/>
  <c r="Z65" i="4"/>
  <c r="Z64" i="4"/>
  <c r="Z66" i="4"/>
  <c r="Z67" i="4"/>
  <c r="Z63" i="4"/>
  <c r="W44" i="24"/>
  <c r="Z10" i="4"/>
  <c r="AA8" i="4"/>
  <c r="Z9" i="4"/>
  <c r="Y11" i="4"/>
  <c r="AA328" i="4" l="1"/>
  <c r="AA78" i="4"/>
  <c r="AA75" i="4"/>
  <c r="AA76" i="4"/>
  <c r="AA77" i="4"/>
  <c r="Y42" i="24"/>
  <c r="Y43" i="24" s="1"/>
  <c r="AA16" i="4"/>
  <c r="AD51" i="4"/>
  <c r="AC50" i="4"/>
  <c r="Z68" i="4"/>
  <c r="U161" i="4" s="1"/>
  <c r="Z79" i="4"/>
  <c r="AA67" i="4"/>
  <c r="AA66" i="4"/>
  <c r="AA62" i="4"/>
  <c r="AA65" i="4"/>
  <c r="AA64" i="4"/>
  <c r="AA63" i="4"/>
  <c r="AB54" i="4"/>
  <c r="AC55" i="4" s="1"/>
  <c r="AB56" i="4"/>
  <c r="X44" i="24"/>
  <c r="AA10" i="4"/>
  <c r="AB8" i="4"/>
  <c r="AA9" i="4"/>
  <c r="Z11" i="4"/>
  <c r="AB75" i="4" l="1"/>
  <c r="AB328" i="4"/>
  <c r="AB78" i="4"/>
  <c r="AB76" i="4"/>
  <c r="AB77" i="4"/>
  <c r="Z42" i="24"/>
  <c r="Z43" i="24" s="1"/>
  <c r="AB16" i="4"/>
  <c r="AE51" i="4"/>
  <c r="AD50" i="4"/>
  <c r="AB66" i="4"/>
  <c r="AB67" i="4"/>
  <c r="AB64" i="4"/>
  <c r="AB65" i="4"/>
  <c r="AB63" i="4"/>
  <c r="AB62" i="4"/>
  <c r="AA68" i="4"/>
  <c r="V161" i="4" s="1"/>
  <c r="AC54" i="4"/>
  <c r="AD55" i="4" s="1"/>
  <c r="AC56" i="4"/>
  <c r="AC328" i="4" s="1"/>
  <c r="AA79" i="4"/>
  <c r="Y44" i="24"/>
  <c r="AB10" i="4"/>
  <c r="AC8" i="4"/>
  <c r="AB9" i="4"/>
  <c r="AA11" i="4"/>
  <c r="AC77" i="4" l="1"/>
  <c r="AC78" i="4"/>
  <c r="AC75" i="4"/>
  <c r="AC76" i="4"/>
  <c r="AA42" i="24"/>
  <c r="AA43" i="24" s="1"/>
  <c r="AC16" i="4"/>
  <c r="AB68" i="4"/>
  <c r="W161" i="4" s="1"/>
  <c r="AE50" i="4"/>
  <c r="AF51" i="4"/>
  <c r="AD56" i="4"/>
  <c r="AD54" i="4"/>
  <c r="AE55" i="4" s="1"/>
  <c r="AC66" i="4"/>
  <c r="AC67" i="4"/>
  <c r="AC63" i="4"/>
  <c r="AC62" i="4"/>
  <c r="AC64" i="4"/>
  <c r="AC65" i="4"/>
  <c r="AB79" i="4"/>
  <c r="Z44" i="24"/>
  <c r="AC10" i="4"/>
  <c r="AD8" i="4"/>
  <c r="AC9" i="4"/>
  <c r="AB11" i="4"/>
  <c r="AD328" i="4" l="1"/>
  <c r="AD78" i="4"/>
  <c r="AD75" i="4"/>
  <c r="AD76" i="4"/>
  <c r="AD77" i="4"/>
  <c r="AB42" i="24"/>
  <c r="AB43" i="24" s="1"/>
  <c r="AD16" i="4"/>
  <c r="AF50" i="4"/>
  <c r="AG51" i="4"/>
  <c r="AC79" i="4"/>
  <c r="AC68" i="4"/>
  <c r="X161" i="4" s="1"/>
  <c r="AE54" i="4"/>
  <c r="AF55" i="4" s="1"/>
  <c r="AE56" i="4"/>
  <c r="AD67" i="4"/>
  <c r="AD63" i="4"/>
  <c r="AD64" i="4"/>
  <c r="AD66" i="4"/>
  <c r="AD65" i="4"/>
  <c r="AD62" i="4"/>
  <c r="AA44" i="24"/>
  <c r="AD10" i="4"/>
  <c r="AE8" i="4"/>
  <c r="AD9" i="4"/>
  <c r="AC11" i="4"/>
  <c r="AE328" i="4" l="1"/>
  <c r="AE77" i="4"/>
  <c r="AE75" i="4"/>
  <c r="AE78" i="4"/>
  <c r="AE76" i="4"/>
  <c r="AC42" i="24"/>
  <c r="AC43" i="24" s="1"/>
  <c r="AE16" i="4"/>
  <c r="AD68" i="4"/>
  <c r="Y161" i="4" s="1"/>
  <c r="AG50" i="4"/>
  <c r="AH51" i="4"/>
  <c r="AD79" i="4"/>
  <c r="AE65" i="4"/>
  <c r="AE62" i="4"/>
  <c r="AE66" i="4"/>
  <c r="AE63" i="4"/>
  <c r="AE64" i="4"/>
  <c r="AE67" i="4"/>
  <c r="AF56" i="4"/>
  <c r="AF54" i="4"/>
  <c r="AG55" i="4" s="1"/>
  <c r="AB44" i="24"/>
  <c r="AE10" i="4"/>
  <c r="AF8" i="4"/>
  <c r="AE9" i="4"/>
  <c r="AD11" i="4"/>
  <c r="AF328" i="4" l="1"/>
  <c r="AF77" i="4"/>
  <c r="AF75" i="4"/>
  <c r="AF76" i="4"/>
  <c r="AF78" i="4"/>
  <c r="AE79" i="4"/>
  <c r="AD42" i="24"/>
  <c r="AD43" i="24" s="1"/>
  <c r="AF16" i="4"/>
  <c r="AI51" i="4"/>
  <c r="AH50" i="4"/>
  <c r="AF67" i="4"/>
  <c r="AF62" i="4"/>
  <c r="AF65" i="4"/>
  <c r="AF63" i="4"/>
  <c r="AF64" i="4"/>
  <c r="AF66" i="4"/>
  <c r="AG54" i="4"/>
  <c r="AH55" i="4" s="1"/>
  <c r="AG56" i="4"/>
  <c r="AE68" i="4"/>
  <c r="Z161" i="4" s="1"/>
  <c r="AC44" i="24"/>
  <c r="AF10" i="4"/>
  <c r="AG8" i="4"/>
  <c r="AF9" i="4"/>
  <c r="AE11" i="4"/>
  <c r="AG328" i="4" l="1"/>
  <c r="AG77" i="4"/>
  <c r="AF79" i="4"/>
  <c r="AG78" i="4"/>
  <c r="AG75" i="4"/>
  <c r="AG76" i="4"/>
  <c r="AE42" i="24"/>
  <c r="AE43" i="24" s="1"/>
  <c r="AG16" i="4"/>
  <c r="AI50" i="4"/>
  <c r="AJ51" i="4"/>
  <c r="AG63" i="4"/>
  <c r="AG65" i="4"/>
  <c r="AG64" i="4"/>
  <c r="AG66" i="4"/>
  <c r="AG67" i="4"/>
  <c r="AG62" i="4"/>
  <c r="AF68" i="4"/>
  <c r="AA161" i="4" s="1"/>
  <c r="AH54" i="4"/>
  <c r="AI55" i="4" s="1"/>
  <c r="AH56" i="4"/>
  <c r="AD44" i="24"/>
  <c r="AG10" i="4"/>
  <c r="AH8" i="4"/>
  <c r="AG9" i="4"/>
  <c r="AF11" i="4"/>
  <c r="AH328" i="4" l="1"/>
  <c r="AH76" i="4"/>
  <c r="AH77" i="4"/>
  <c r="AH78" i="4"/>
  <c r="AH75" i="4"/>
  <c r="AF42" i="24"/>
  <c r="AF43" i="24" s="1"/>
  <c r="AH16" i="4"/>
  <c r="AG68" i="4"/>
  <c r="AB161" i="4" s="1"/>
  <c r="AK51" i="4"/>
  <c r="AJ50" i="4"/>
  <c r="AI54" i="4"/>
  <c r="AJ55" i="4" s="1"/>
  <c r="AI56" i="4"/>
  <c r="AH64" i="4"/>
  <c r="AH62" i="4"/>
  <c r="AH67" i="4"/>
  <c r="AH65" i="4"/>
  <c r="AH63" i="4"/>
  <c r="AH66" i="4"/>
  <c r="AG79" i="4"/>
  <c r="AE44" i="24"/>
  <c r="AH10" i="4"/>
  <c r="AI8" i="4"/>
  <c r="AH9" i="4"/>
  <c r="AG11" i="4"/>
  <c r="AI328" i="4" l="1"/>
  <c r="AI76" i="4"/>
  <c r="AI77" i="4"/>
  <c r="AI78" i="4"/>
  <c r="AI75" i="4"/>
  <c r="AG42" i="24"/>
  <c r="AG43" i="24" s="1"/>
  <c r="AI16" i="4"/>
  <c r="AL51" i="4"/>
  <c r="AK50" i="4"/>
  <c r="AH79" i="4"/>
  <c r="AI64" i="4"/>
  <c r="AI67" i="4"/>
  <c r="AI79" i="4"/>
  <c r="AI66" i="4"/>
  <c r="AI63" i="4"/>
  <c r="AI65" i="4"/>
  <c r="AI62" i="4"/>
  <c r="AH68" i="4"/>
  <c r="AC161" i="4" s="1"/>
  <c r="AJ54" i="4"/>
  <c r="AK55" i="4" s="1"/>
  <c r="AJ56" i="4"/>
  <c r="AF44" i="24"/>
  <c r="AI10" i="4"/>
  <c r="AJ8" i="4"/>
  <c r="AI9" i="4"/>
  <c r="AH11" i="4"/>
  <c r="AJ328" i="4" l="1"/>
  <c r="AJ76" i="4"/>
  <c r="AJ77" i="4"/>
  <c r="AJ78" i="4"/>
  <c r="AJ75" i="4"/>
  <c r="AH42" i="24"/>
  <c r="AH43" i="24" s="1"/>
  <c r="AJ16" i="4"/>
  <c r="AI68" i="4"/>
  <c r="AD161" i="4" s="1"/>
  <c r="AM51" i="4"/>
  <c r="AL50" i="4"/>
  <c r="AJ63" i="4"/>
  <c r="AJ65" i="4"/>
  <c r="AJ62" i="4"/>
  <c r="AJ67" i="4"/>
  <c r="AJ64" i="4"/>
  <c r="AJ66" i="4"/>
  <c r="AK54" i="4"/>
  <c r="AL55" i="4" s="1"/>
  <c r="AK56" i="4"/>
  <c r="AG44" i="24"/>
  <c r="AJ10" i="4"/>
  <c r="AK8" i="4"/>
  <c r="AJ9" i="4"/>
  <c r="AI11" i="4"/>
  <c r="AK328" i="4" l="1"/>
  <c r="AK75" i="4"/>
  <c r="AK76" i="4"/>
  <c r="AK77" i="4"/>
  <c r="AK78" i="4"/>
  <c r="AI42" i="24"/>
  <c r="AI43" i="24" s="1"/>
  <c r="AK16" i="4"/>
  <c r="AN51" i="4"/>
  <c r="AM50" i="4"/>
  <c r="AK62" i="4"/>
  <c r="AK65" i="4"/>
  <c r="AK63" i="4"/>
  <c r="AK64" i="4"/>
  <c r="AK67" i="4"/>
  <c r="AK66" i="4"/>
  <c r="AL56" i="4"/>
  <c r="AL54" i="4"/>
  <c r="AM55" i="4" s="1"/>
  <c r="AJ68" i="4"/>
  <c r="AE161" i="4" s="1"/>
  <c r="AJ79" i="4"/>
  <c r="AH44" i="24"/>
  <c r="AK10" i="4"/>
  <c r="AL8" i="4"/>
  <c r="AK9" i="4"/>
  <c r="AJ11" i="4"/>
  <c r="AL328" i="4" l="1"/>
  <c r="AL75" i="4"/>
  <c r="AL77" i="4"/>
  <c r="AL76" i="4"/>
  <c r="AL78" i="4"/>
  <c r="AJ42" i="24"/>
  <c r="AJ43" i="24" s="1"/>
  <c r="AL16" i="4"/>
  <c r="AN50" i="4"/>
  <c r="AO51" i="4"/>
  <c r="AL67" i="4"/>
  <c r="AL66" i="4"/>
  <c r="AL63" i="4"/>
  <c r="AL62" i="4"/>
  <c r="AL65" i="4"/>
  <c r="AL64" i="4"/>
  <c r="AK79" i="4"/>
  <c r="AM56" i="4"/>
  <c r="AM54" i="4"/>
  <c r="AN55" i="4" s="1"/>
  <c r="AK68" i="4"/>
  <c r="AF161" i="4" s="1"/>
  <c r="AI44" i="24"/>
  <c r="AL10" i="4"/>
  <c r="AM8" i="4"/>
  <c r="AL9" i="4"/>
  <c r="AK11" i="4"/>
  <c r="AM328" i="4" l="1"/>
  <c r="AM78" i="4"/>
  <c r="AM75" i="4"/>
  <c r="AM76" i="4"/>
  <c r="AM77" i="4"/>
  <c r="AK42" i="24"/>
  <c r="AK43" i="24" s="1"/>
  <c r="AM16" i="4"/>
  <c r="AO50" i="4"/>
  <c r="AP51" i="4"/>
  <c r="AM64" i="4"/>
  <c r="AM65" i="4"/>
  <c r="AM62" i="4"/>
  <c r="AM67" i="4"/>
  <c r="AM63" i="4"/>
  <c r="AM66" i="4"/>
  <c r="AN56" i="4"/>
  <c r="AN54" i="4"/>
  <c r="AO55" i="4" s="1"/>
  <c r="AL68" i="4"/>
  <c r="AG161" i="4" s="1"/>
  <c r="AL79" i="4"/>
  <c r="AJ44" i="24"/>
  <c r="AM10" i="4"/>
  <c r="AN8" i="4"/>
  <c r="AM9" i="4"/>
  <c r="AL11" i="4"/>
  <c r="AN328" i="4" l="1"/>
  <c r="AN78" i="4"/>
  <c r="AM79" i="4"/>
  <c r="AN75" i="4"/>
  <c r="AN76" i="4"/>
  <c r="AN77" i="4"/>
  <c r="AL42" i="24"/>
  <c r="AL43" i="24" s="1"/>
  <c r="AN16" i="4"/>
  <c r="AP50" i="4"/>
  <c r="AQ51" i="4"/>
  <c r="AO54" i="4"/>
  <c r="AP55" i="4" s="1"/>
  <c r="AO56" i="4"/>
  <c r="AN67" i="4"/>
  <c r="AN63" i="4"/>
  <c r="AN62" i="4"/>
  <c r="AN65" i="4"/>
  <c r="AN66" i="4"/>
  <c r="AN64" i="4"/>
  <c r="AM68" i="4"/>
  <c r="AH161" i="4" s="1"/>
  <c r="AK44" i="24"/>
  <c r="AN10" i="4"/>
  <c r="AO8" i="4"/>
  <c r="AN9" i="4"/>
  <c r="AM11" i="4"/>
  <c r="AO328" i="4" l="1"/>
  <c r="AO76" i="4"/>
  <c r="AO75" i="4"/>
  <c r="AO77" i="4"/>
  <c r="AO78" i="4"/>
  <c r="AM42" i="24"/>
  <c r="AM43" i="24" s="1"/>
  <c r="AO16" i="4"/>
  <c r="AN79" i="4"/>
  <c r="AQ50" i="4"/>
  <c r="AR51" i="4"/>
  <c r="AO67" i="4"/>
  <c r="AO65" i="4"/>
  <c r="AO64" i="4"/>
  <c r="AO63" i="4"/>
  <c r="AO66" i="4"/>
  <c r="AO62" i="4"/>
  <c r="AN68" i="4"/>
  <c r="AI161" i="4" s="1"/>
  <c r="AP56" i="4"/>
  <c r="AP54" i="4"/>
  <c r="AQ55" i="4" s="1"/>
  <c r="AL44" i="24"/>
  <c r="AO10" i="4"/>
  <c r="AP8" i="4"/>
  <c r="AO9" i="4"/>
  <c r="AN11" i="4"/>
  <c r="AP328" i="4" l="1"/>
  <c r="AP78" i="4"/>
  <c r="AP75" i="4"/>
  <c r="AP76" i="4"/>
  <c r="AP77" i="4"/>
  <c r="AN42" i="24"/>
  <c r="AN43" i="24" s="1"/>
  <c r="AP16" i="4"/>
  <c r="AO79" i="4"/>
  <c r="AO68" i="4"/>
  <c r="AJ161" i="4" s="1"/>
  <c r="AR50" i="4"/>
  <c r="AS51" i="4"/>
  <c r="AP64" i="4"/>
  <c r="AP66" i="4"/>
  <c r="AP62" i="4"/>
  <c r="AP65" i="4"/>
  <c r="AP63" i="4"/>
  <c r="AP67" i="4"/>
  <c r="AQ54" i="4"/>
  <c r="AR55" i="4" s="1"/>
  <c r="AQ56" i="4"/>
  <c r="AM44" i="24"/>
  <c r="AP10" i="4"/>
  <c r="AQ8" i="4"/>
  <c r="AP9" i="4"/>
  <c r="AO11" i="4"/>
  <c r="AQ328" i="4" l="1"/>
  <c r="AQ78" i="4"/>
  <c r="AQ75" i="4"/>
  <c r="AQ76" i="4"/>
  <c r="AQ77" i="4"/>
  <c r="AO42" i="24"/>
  <c r="AO43" i="24" s="1"/>
  <c r="AQ16" i="4"/>
  <c r="AP79" i="4"/>
  <c r="AT51" i="4"/>
  <c r="AS50" i="4"/>
  <c r="AQ65" i="4"/>
  <c r="AQ62" i="4"/>
  <c r="AQ63" i="4"/>
  <c r="AQ67" i="4"/>
  <c r="AQ66" i="4"/>
  <c r="AQ64" i="4"/>
  <c r="AR54" i="4"/>
  <c r="AS55" i="4" s="1"/>
  <c r="AR56" i="4"/>
  <c r="AP68" i="4"/>
  <c r="AK161" i="4" s="1"/>
  <c r="AN44" i="24"/>
  <c r="AQ10" i="4"/>
  <c r="AR8" i="4"/>
  <c r="AQ9" i="4"/>
  <c r="AP11" i="4"/>
  <c r="AR328" i="4" l="1"/>
  <c r="AR78" i="4"/>
  <c r="AR75" i="4"/>
  <c r="AR76" i="4"/>
  <c r="AR77" i="4"/>
  <c r="AP42" i="24"/>
  <c r="AP43" i="24" s="1"/>
  <c r="AR16" i="4"/>
  <c r="AQ79" i="4"/>
  <c r="AU51" i="4"/>
  <c r="AT50" i="4"/>
  <c r="AS54" i="4"/>
  <c r="AT55" i="4" s="1"/>
  <c r="AS56" i="4"/>
  <c r="AQ68" i="4"/>
  <c r="AL161" i="4" s="1"/>
  <c r="AR63" i="4"/>
  <c r="AR62" i="4"/>
  <c r="AR65" i="4"/>
  <c r="AR67" i="4"/>
  <c r="AR64" i="4"/>
  <c r="AR66" i="4"/>
  <c r="AO44" i="24"/>
  <c r="AR10" i="4"/>
  <c r="AS8" i="4"/>
  <c r="AR9" i="4"/>
  <c r="AQ11" i="4"/>
  <c r="AS328" i="4" l="1"/>
  <c r="AS78" i="4"/>
  <c r="AS75" i="4"/>
  <c r="AS76" i="4"/>
  <c r="AS77" i="4"/>
  <c r="AQ42" i="24"/>
  <c r="AQ43" i="24" s="1"/>
  <c r="AS16" i="4"/>
  <c r="AU50" i="4"/>
  <c r="AV51" i="4"/>
  <c r="AR68" i="4"/>
  <c r="AM161" i="4" s="1"/>
  <c r="AS65" i="4"/>
  <c r="AS63" i="4"/>
  <c r="AS62" i="4"/>
  <c r="AS64" i="4"/>
  <c r="AS66" i="4"/>
  <c r="AS67" i="4"/>
  <c r="AR79" i="4"/>
  <c r="AT56" i="4"/>
  <c r="AT54" i="4"/>
  <c r="AU55" i="4" s="1"/>
  <c r="AP44" i="24"/>
  <c r="AS10" i="4"/>
  <c r="AT8" i="4"/>
  <c r="AS9" i="4"/>
  <c r="AR11" i="4"/>
  <c r="AT328" i="4" l="1"/>
  <c r="AT78" i="4"/>
  <c r="AT75" i="4"/>
  <c r="AT76" i="4"/>
  <c r="AT77" i="4"/>
  <c r="AR42" i="24"/>
  <c r="AR43" i="24" s="1"/>
  <c r="AT16" i="4"/>
  <c r="AW51" i="4"/>
  <c r="AV50" i="4"/>
  <c r="AS68" i="4"/>
  <c r="AN161" i="4" s="1"/>
  <c r="AT62" i="4"/>
  <c r="AT63" i="4"/>
  <c r="AT66" i="4"/>
  <c r="AT64" i="4"/>
  <c r="AT65" i="4"/>
  <c r="AT67" i="4"/>
  <c r="AS79" i="4"/>
  <c r="AU54" i="4"/>
  <c r="AV55" i="4" s="1"/>
  <c r="AU56" i="4"/>
  <c r="AQ44" i="24"/>
  <c r="AT10" i="4"/>
  <c r="AU8" i="4"/>
  <c r="AT9" i="4"/>
  <c r="AS11" i="4"/>
  <c r="AU328" i="4" l="1"/>
  <c r="AU77" i="4"/>
  <c r="AU78" i="4"/>
  <c r="AU75" i="4"/>
  <c r="AU76" i="4"/>
  <c r="AS42" i="24"/>
  <c r="AS43" i="24" s="1"/>
  <c r="AU16" i="4"/>
  <c r="AT79" i="4"/>
  <c r="AX51" i="4"/>
  <c r="AW50" i="4"/>
  <c r="AU65" i="4"/>
  <c r="AU66" i="4"/>
  <c r="AU62" i="4"/>
  <c r="AU67" i="4"/>
  <c r="AU64" i="4"/>
  <c r="AU63" i="4"/>
  <c r="AV54" i="4"/>
  <c r="AW55" i="4" s="1"/>
  <c r="AV56" i="4"/>
  <c r="AT68" i="4"/>
  <c r="AO161" i="4" s="1"/>
  <c r="AR44" i="24"/>
  <c r="AU10" i="4"/>
  <c r="AV8" i="4"/>
  <c r="AU9" i="4"/>
  <c r="AT11" i="4"/>
  <c r="AV328" i="4" l="1"/>
  <c r="AV77" i="4"/>
  <c r="AV78" i="4"/>
  <c r="AV75" i="4"/>
  <c r="AV76" i="4"/>
  <c r="AT42" i="24"/>
  <c r="AT43" i="24" s="1"/>
  <c r="AV16" i="4"/>
  <c r="AX50" i="4"/>
  <c r="AY51" i="4"/>
  <c r="AV66" i="4"/>
  <c r="AV64" i="4"/>
  <c r="AV65" i="4"/>
  <c r="AV67" i="4"/>
  <c r="AV62" i="4"/>
  <c r="AV63" i="4"/>
  <c r="AU68" i="4"/>
  <c r="AP161" i="4" s="1"/>
  <c r="AU79" i="4"/>
  <c r="AW54" i="4"/>
  <c r="AX55" i="4" s="1"/>
  <c r="AW56" i="4"/>
  <c r="AS44" i="24"/>
  <c r="AV10" i="4"/>
  <c r="AW8" i="4"/>
  <c r="AV9" i="4"/>
  <c r="AU11" i="4"/>
  <c r="AW328" i="4" l="1"/>
  <c r="AW77" i="4"/>
  <c r="AW75" i="4"/>
  <c r="AW78" i="4"/>
  <c r="AW76" i="4"/>
  <c r="AU42" i="24"/>
  <c r="AU43" i="24" s="1"/>
  <c r="AW16" i="4"/>
  <c r="AY50" i="4"/>
  <c r="AZ51" i="4"/>
  <c r="AW66" i="4"/>
  <c r="AW65" i="4"/>
  <c r="AW62" i="4"/>
  <c r="AW63" i="4"/>
  <c r="AW64" i="4"/>
  <c r="AW67" i="4"/>
  <c r="AX54" i="4"/>
  <c r="AY55" i="4" s="1"/>
  <c r="AX56" i="4"/>
  <c r="AV68" i="4"/>
  <c r="AQ161" i="4" s="1"/>
  <c r="AV79" i="4"/>
  <c r="AT44" i="24"/>
  <c r="AW10" i="4"/>
  <c r="AX8" i="4"/>
  <c r="AW9" i="4"/>
  <c r="AV11" i="4"/>
  <c r="AX328" i="4" l="1"/>
  <c r="AX75" i="4"/>
  <c r="AX76" i="4"/>
  <c r="AX77" i="4"/>
  <c r="AX78" i="4"/>
  <c r="AV42" i="24"/>
  <c r="AV43" i="24" s="1"/>
  <c r="AX16" i="4"/>
  <c r="AW79" i="4"/>
  <c r="BA51" i="4"/>
  <c r="AZ50" i="4"/>
  <c r="AX67" i="4"/>
  <c r="AX62" i="4"/>
  <c r="AX63" i="4"/>
  <c r="AX79" i="4"/>
  <c r="AX66" i="4"/>
  <c r="AX65" i="4"/>
  <c r="AX64" i="4"/>
  <c r="AW68" i="4"/>
  <c r="AR161" i="4" s="1"/>
  <c r="AY54" i="4"/>
  <c r="AZ55" i="4" s="1"/>
  <c r="AY56" i="4"/>
  <c r="AU44" i="24"/>
  <c r="AX10" i="4"/>
  <c r="AY8" i="4"/>
  <c r="AX9" i="4"/>
  <c r="AW11" i="4"/>
  <c r="AY328" i="4" l="1"/>
  <c r="AY76" i="4"/>
  <c r="AY78" i="4"/>
  <c r="AY77" i="4"/>
  <c r="AY75" i="4"/>
  <c r="AW42" i="24"/>
  <c r="AW43" i="24" s="1"/>
  <c r="AY16" i="4"/>
  <c r="BA50" i="4"/>
  <c r="BB51" i="4"/>
  <c r="AY67" i="4"/>
  <c r="AY79" i="4"/>
  <c r="AY65" i="4"/>
  <c r="AY66" i="4"/>
  <c r="AY63" i="4"/>
  <c r="AY64" i="4"/>
  <c r="AY62" i="4"/>
  <c r="AZ54" i="4"/>
  <c r="BA55" i="4" s="1"/>
  <c r="AZ56" i="4"/>
  <c r="AX68" i="4"/>
  <c r="AS161" i="4" s="1"/>
  <c r="AV44" i="24"/>
  <c r="AY10" i="4"/>
  <c r="AZ8" i="4"/>
  <c r="AY9" i="4"/>
  <c r="AX11" i="4"/>
  <c r="AZ328" i="4" l="1"/>
  <c r="AZ76" i="4"/>
  <c r="AZ77" i="4"/>
  <c r="AZ78" i="4"/>
  <c r="AZ75" i="4"/>
  <c r="AX42" i="24"/>
  <c r="AX43" i="24" s="1"/>
  <c r="AZ16" i="4"/>
  <c r="AY68" i="4"/>
  <c r="AT161" i="4" s="1"/>
  <c r="BB50" i="4"/>
  <c r="BC51" i="4"/>
  <c r="AZ63" i="4"/>
  <c r="AZ64" i="4"/>
  <c r="AZ62" i="4"/>
  <c r="AZ67" i="4"/>
  <c r="AZ66" i="4"/>
  <c r="AZ65" i="4"/>
  <c r="BA56" i="4"/>
  <c r="BA54" i="4"/>
  <c r="BB55" i="4" s="1"/>
  <c r="AW44" i="24"/>
  <c r="AZ10" i="4"/>
  <c r="BA8" i="4"/>
  <c r="AZ9" i="4"/>
  <c r="AY11" i="4"/>
  <c r="BA328" i="4" l="1"/>
  <c r="BA75" i="4"/>
  <c r="BA76" i="4"/>
  <c r="BA77" i="4"/>
  <c r="BA78" i="4"/>
  <c r="AY42" i="24"/>
  <c r="AY43" i="24" s="1"/>
  <c r="BA16" i="4"/>
  <c r="BC50" i="4"/>
  <c r="BD51" i="4"/>
  <c r="BA66" i="4"/>
  <c r="BA63" i="4"/>
  <c r="BA62" i="4"/>
  <c r="BA64" i="4"/>
  <c r="BA65" i="4"/>
  <c r="BA67" i="4"/>
  <c r="BB54" i="4"/>
  <c r="BC55" i="4" s="1"/>
  <c r="BB56" i="4"/>
  <c r="AZ68" i="4"/>
  <c r="AU161" i="4" s="1"/>
  <c r="AZ79" i="4"/>
  <c r="AX44" i="24"/>
  <c r="BA10" i="4"/>
  <c r="BB8" i="4"/>
  <c r="BA9" i="4"/>
  <c r="AZ11" i="4"/>
  <c r="BB328" i="4" l="1"/>
  <c r="BB78" i="4"/>
  <c r="BB77" i="4"/>
  <c r="BB76" i="4"/>
  <c r="BB75" i="4"/>
  <c r="AZ42" i="24"/>
  <c r="AZ43" i="24" s="1"/>
  <c r="BB16" i="4"/>
  <c r="BE51" i="4"/>
  <c r="BD50" i="4"/>
  <c r="BB64" i="4"/>
  <c r="BB65" i="4"/>
  <c r="BB66" i="4"/>
  <c r="BB62" i="4"/>
  <c r="BB63" i="4"/>
  <c r="BB67" i="4"/>
  <c r="BA68" i="4"/>
  <c r="AV161" i="4" s="1"/>
  <c r="BC56" i="4"/>
  <c r="BC54" i="4"/>
  <c r="BD55" i="4" s="1"/>
  <c r="BA79" i="4"/>
  <c r="AY44" i="24"/>
  <c r="BB10" i="4"/>
  <c r="BC8" i="4"/>
  <c r="BB9" i="4"/>
  <c r="BA11" i="4"/>
  <c r="BC328" i="4" l="1"/>
  <c r="BC78" i="4"/>
  <c r="BC77" i="4"/>
  <c r="BC76" i="4"/>
  <c r="BC75" i="4"/>
  <c r="BA42" i="24"/>
  <c r="BA43" i="24" s="1"/>
  <c r="BC16" i="4"/>
  <c r="BE50" i="4"/>
  <c r="BF51" i="4"/>
  <c r="BC66" i="4"/>
  <c r="BC62" i="4"/>
  <c r="BC65" i="4"/>
  <c r="BC63" i="4"/>
  <c r="BC67" i="4"/>
  <c r="BC64" i="4"/>
  <c r="BD56" i="4"/>
  <c r="BD54" i="4"/>
  <c r="BE55" i="4" s="1"/>
  <c r="BB68" i="4"/>
  <c r="AW161" i="4" s="1"/>
  <c r="BB79" i="4"/>
  <c r="AZ44" i="24"/>
  <c r="BC10" i="4"/>
  <c r="BD8" i="4"/>
  <c r="BC9" i="4"/>
  <c r="BB11" i="4"/>
  <c r="BD328" i="4" l="1"/>
  <c r="BD78" i="4"/>
  <c r="BD77" i="4"/>
  <c r="BD75" i="4"/>
  <c r="BD76" i="4"/>
  <c r="BB42" i="24"/>
  <c r="BB43" i="24" s="1"/>
  <c r="BD16" i="4"/>
  <c r="BC79" i="4"/>
  <c r="BF50" i="4"/>
  <c r="BG51" i="4"/>
  <c r="BD65" i="4"/>
  <c r="BD62" i="4"/>
  <c r="BD67" i="4"/>
  <c r="BD66" i="4"/>
  <c r="BD63" i="4"/>
  <c r="BD64" i="4"/>
  <c r="BE54" i="4"/>
  <c r="BF55" i="4" s="1"/>
  <c r="BE56" i="4"/>
  <c r="BC68" i="4"/>
  <c r="AX161" i="4" s="1"/>
  <c r="BA44" i="24"/>
  <c r="BD10" i="4"/>
  <c r="BE8" i="4"/>
  <c r="BD9" i="4"/>
  <c r="BC11" i="4"/>
  <c r="BE328" i="4" l="1"/>
  <c r="BE75" i="4"/>
  <c r="BE76" i="4"/>
  <c r="BE77" i="4"/>
  <c r="BE78" i="4"/>
  <c r="BC42" i="24"/>
  <c r="BC43" i="24" s="1"/>
  <c r="BE16" i="4"/>
  <c r="BG50" i="4"/>
  <c r="BH51" i="4"/>
  <c r="BF54" i="4"/>
  <c r="BG55" i="4" s="1"/>
  <c r="BF56" i="4"/>
  <c r="BE66" i="4"/>
  <c r="BE63" i="4"/>
  <c r="BE67" i="4"/>
  <c r="BE62" i="4"/>
  <c r="BE65" i="4"/>
  <c r="BE64" i="4"/>
  <c r="BD79" i="4"/>
  <c r="BD68" i="4"/>
  <c r="AY161" i="4" s="1"/>
  <c r="BB44" i="24"/>
  <c r="BE10" i="4"/>
  <c r="BF8" i="4"/>
  <c r="BE9" i="4"/>
  <c r="BD11" i="4"/>
  <c r="BF328" i="4" l="1"/>
  <c r="BF78" i="4"/>
  <c r="BF75" i="4"/>
  <c r="BF76" i="4"/>
  <c r="BF77" i="4"/>
  <c r="BD42" i="24"/>
  <c r="BD43" i="24" s="1"/>
  <c r="BF16" i="4"/>
  <c r="BH50" i="4"/>
  <c r="BI51" i="4"/>
  <c r="BE79" i="4"/>
  <c r="BE68" i="4"/>
  <c r="AZ161" i="4" s="1"/>
  <c r="BF65" i="4"/>
  <c r="BF66" i="4"/>
  <c r="BF63" i="4"/>
  <c r="BF67" i="4"/>
  <c r="BF62" i="4"/>
  <c r="BF64" i="4"/>
  <c r="BG54" i="4"/>
  <c r="BH55" i="4" s="1"/>
  <c r="BG56" i="4"/>
  <c r="BC44" i="24"/>
  <c r="BF10" i="4"/>
  <c r="BG8" i="4"/>
  <c r="BF9" i="4"/>
  <c r="BE11" i="4"/>
  <c r="BG328" i="4" l="1"/>
  <c r="BG78" i="4"/>
  <c r="BG75" i="4"/>
  <c r="BG76" i="4"/>
  <c r="BG77" i="4"/>
  <c r="BE42" i="24"/>
  <c r="BE43" i="24" s="1"/>
  <c r="BG16" i="4"/>
  <c r="BI50" i="4"/>
  <c r="BJ51" i="4"/>
  <c r="BF79" i="4"/>
  <c r="BG64" i="4"/>
  <c r="BG67" i="4"/>
  <c r="BG63" i="4"/>
  <c r="BG65" i="4"/>
  <c r="BG66" i="4"/>
  <c r="BG62" i="4"/>
  <c r="BH54" i="4"/>
  <c r="BI55" i="4" s="1"/>
  <c r="BH56" i="4"/>
  <c r="BF68" i="4"/>
  <c r="BA161" i="4" s="1"/>
  <c r="BD44" i="24"/>
  <c r="BG10" i="4"/>
  <c r="BH8" i="4"/>
  <c r="BG9" i="4"/>
  <c r="BF11" i="4"/>
  <c r="BH328" i="4" l="1"/>
  <c r="BH77" i="4"/>
  <c r="BH78" i="4"/>
  <c r="BH75" i="4"/>
  <c r="BH76" i="4"/>
  <c r="BF42" i="24"/>
  <c r="BF43" i="24" s="1"/>
  <c r="BH16" i="4"/>
  <c r="BJ50" i="4"/>
  <c r="BK51" i="4"/>
  <c r="BH65" i="4"/>
  <c r="BH63" i="4"/>
  <c r="BH64" i="4"/>
  <c r="BH66" i="4"/>
  <c r="BH62" i="4"/>
  <c r="BH67" i="4"/>
  <c r="BG79" i="4"/>
  <c r="BG68" i="4"/>
  <c r="BB161" i="4" s="1"/>
  <c r="BI54" i="4"/>
  <c r="BJ55" i="4" s="1"/>
  <c r="BI56" i="4"/>
  <c r="BE44" i="24"/>
  <c r="BH10" i="4"/>
  <c r="BI8" i="4"/>
  <c r="BH9" i="4"/>
  <c r="BG11" i="4"/>
  <c r="BI328" i="4" l="1"/>
  <c r="BI78" i="4"/>
  <c r="BI75" i="4"/>
  <c r="BI76" i="4"/>
  <c r="BI77" i="4"/>
  <c r="BG42" i="24"/>
  <c r="BG43" i="24" s="1"/>
  <c r="BI16" i="4"/>
  <c r="BK50" i="4"/>
  <c r="BL51" i="4"/>
  <c r="BI62" i="4"/>
  <c r="BI66" i="4"/>
  <c r="BI63" i="4"/>
  <c r="BI67" i="4"/>
  <c r="BI64" i="4"/>
  <c r="BI79" i="4"/>
  <c r="BI65" i="4"/>
  <c r="BH68" i="4"/>
  <c r="BC161" i="4" s="1"/>
  <c r="BJ56" i="4"/>
  <c r="BJ54" i="4"/>
  <c r="BK55" i="4" s="1"/>
  <c r="BH79" i="4"/>
  <c r="BF44" i="24"/>
  <c r="BI10" i="4"/>
  <c r="BJ8" i="4"/>
  <c r="BI9" i="4"/>
  <c r="BH11" i="4"/>
  <c r="BJ328" i="4" l="1"/>
  <c r="BJ78" i="4"/>
  <c r="BJ75" i="4"/>
  <c r="BJ76" i="4"/>
  <c r="BJ77" i="4"/>
  <c r="BH42" i="24"/>
  <c r="BH43" i="24" s="1"/>
  <c r="BJ16" i="4"/>
  <c r="BL50" i="4"/>
  <c r="BM51" i="4"/>
  <c r="BJ63" i="4"/>
  <c r="BJ67" i="4"/>
  <c r="BJ65" i="4"/>
  <c r="BJ66" i="4"/>
  <c r="BJ62" i="4"/>
  <c r="BJ64" i="4"/>
  <c r="BK54" i="4"/>
  <c r="BL55" i="4" s="1"/>
  <c r="BK56" i="4"/>
  <c r="BI68" i="4"/>
  <c r="BD161" i="4" s="1"/>
  <c r="BG44" i="24"/>
  <c r="BJ10" i="4"/>
  <c r="BK8" i="4"/>
  <c r="BJ9" i="4"/>
  <c r="BI11" i="4"/>
  <c r="BK328" i="4" l="1"/>
  <c r="BK77" i="4"/>
  <c r="BK75" i="4"/>
  <c r="BK78" i="4"/>
  <c r="BK76" i="4"/>
  <c r="BI42" i="24"/>
  <c r="BI43" i="24" s="1"/>
  <c r="BK16" i="4"/>
  <c r="BM50" i="4"/>
  <c r="BN51" i="4"/>
  <c r="BK66" i="4"/>
  <c r="BK67" i="4"/>
  <c r="BK63" i="4"/>
  <c r="BK62" i="4"/>
  <c r="BK65" i="4"/>
  <c r="BK64" i="4"/>
  <c r="BJ68" i="4"/>
  <c r="BE161" i="4" s="1"/>
  <c r="BL54" i="4"/>
  <c r="BM55" i="4" s="1"/>
  <c r="BL56" i="4"/>
  <c r="BJ79" i="4"/>
  <c r="BH44" i="24"/>
  <c r="BK10" i="4"/>
  <c r="BL8" i="4"/>
  <c r="BK9" i="4"/>
  <c r="BJ11" i="4"/>
  <c r="BL328" i="4" l="1"/>
  <c r="BL77" i="4"/>
  <c r="BL75" i="4"/>
  <c r="BL78" i="4"/>
  <c r="BL76" i="4"/>
  <c r="BJ42" i="24"/>
  <c r="BJ43" i="24" s="1"/>
  <c r="BL16" i="4"/>
  <c r="BN50" i="4"/>
  <c r="BO51" i="4"/>
  <c r="BL64" i="4"/>
  <c r="BL63" i="4"/>
  <c r="BL67" i="4"/>
  <c r="BL62" i="4"/>
  <c r="BL66" i="4"/>
  <c r="BL65" i="4"/>
  <c r="BM54" i="4"/>
  <c r="BN55" i="4" s="1"/>
  <c r="BM56" i="4"/>
  <c r="BK68" i="4"/>
  <c r="BF161" i="4" s="1"/>
  <c r="BK79" i="4"/>
  <c r="BI44" i="24"/>
  <c r="BL10" i="4"/>
  <c r="BM8" i="4"/>
  <c r="BL9" i="4"/>
  <c r="BK11" i="4"/>
  <c r="BM328" i="4" l="1"/>
  <c r="BM77" i="4"/>
  <c r="BM78" i="4"/>
  <c r="BM75" i="4"/>
  <c r="BM76" i="4"/>
  <c r="BK42" i="24"/>
  <c r="BK43" i="24" s="1"/>
  <c r="BM16" i="4"/>
  <c r="BP51" i="4"/>
  <c r="BO50" i="4"/>
  <c r="BL68" i="4"/>
  <c r="BG161" i="4" s="1"/>
  <c r="BL79" i="4"/>
  <c r="BN54" i="4"/>
  <c r="BO55" i="4" s="1"/>
  <c r="BN56" i="4"/>
  <c r="BM63" i="4"/>
  <c r="BM64" i="4"/>
  <c r="BM67" i="4"/>
  <c r="BM62" i="4"/>
  <c r="BM65" i="4"/>
  <c r="BM66" i="4"/>
  <c r="BJ44" i="24"/>
  <c r="BM10" i="4"/>
  <c r="BN8" i="4"/>
  <c r="BM9" i="4"/>
  <c r="BL11" i="4"/>
  <c r="BN328" i="4" l="1"/>
  <c r="BN76" i="4"/>
  <c r="BN77" i="4"/>
  <c r="BN78" i="4"/>
  <c r="BN75" i="4"/>
  <c r="BL42" i="24"/>
  <c r="BL43" i="24" s="1"/>
  <c r="BN16" i="4"/>
  <c r="BP50" i="4"/>
  <c r="BQ51" i="4"/>
  <c r="BM79" i="4"/>
  <c r="BN64" i="4"/>
  <c r="BN62" i="4"/>
  <c r="BN66" i="4"/>
  <c r="BN63" i="4"/>
  <c r="BN67" i="4"/>
  <c r="BN65" i="4"/>
  <c r="BO54" i="4"/>
  <c r="BP55" i="4" s="1"/>
  <c r="BO56" i="4"/>
  <c r="BM68" i="4"/>
  <c r="BH161" i="4" s="1"/>
  <c r="BK44" i="24"/>
  <c r="BN10" i="4"/>
  <c r="BO8" i="4"/>
  <c r="BN9" i="4"/>
  <c r="BM11" i="4"/>
  <c r="BO328" i="4" l="1"/>
  <c r="BN79" i="4"/>
  <c r="BO76" i="4"/>
  <c r="BO77" i="4"/>
  <c r="BO78" i="4"/>
  <c r="BO75" i="4"/>
  <c r="BM42" i="24"/>
  <c r="BM43" i="24" s="1"/>
  <c r="BO16" i="4"/>
  <c r="BQ50" i="4"/>
  <c r="BR51" i="4"/>
  <c r="BP54" i="4"/>
  <c r="BQ55" i="4" s="1"/>
  <c r="BP56" i="4"/>
  <c r="BO67" i="4"/>
  <c r="BO64" i="4"/>
  <c r="BO63" i="4"/>
  <c r="BO66" i="4"/>
  <c r="BO62" i="4"/>
  <c r="BO65" i="4"/>
  <c r="BN68" i="4"/>
  <c r="BI161" i="4" s="1"/>
  <c r="BL44" i="24"/>
  <c r="BO10" i="4"/>
  <c r="BP8" i="4"/>
  <c r="BO9" i="4"/>
  <c r="BN11" i="4"/>
  <c r="BP328" i="4" l="1"/>
  <c r="BP76" i="4"/>
  <c r="BP77" i="4"/>
  <c r="BP78" i="4"/>
  <c r="BP75" i="4"/>
  <c r="BN42" i="24"/>
  <c r="BN43" i="24" s="1"/>
  <c r="BP16" i="4"/>
  <c r="BO68" i="4"/>
  <c r="BJ161" i="4" s="1"/>
  <c r="BR50" i="4"/>
  <c r="BS51" i="4"/>
  <c r="BO79" i="4"/>
  <c r="BP65" i="4"/>
  <c r="BP62" i="4"/>
  <c r="BP64" i="4"/>
  <c r="BP67" i="4"/>
  <c r="BP66" i="4"/>
  <c r="BP63" i="4"/>
  <c r="BQ54" i="4"/>
  <c r="BR55" i="4" s="1"/>
  <c r="BQ56" i="4"/>
  <c r="BM44" i="24"/>
  <c r="BP10" i="4"/>
  <c r="BQ8" i="4"/>
  <c r="BP9" i="4"/>
  <c r="BO11" i="4"/>
  <c r="BQ328" i="4" l="1"/>
  <c r="BQ75" i="4"/>
  <c r="BQ76" i="4"/>
  <c r="BQ77" i="4"/>
  <c r="BQ78" i="4"/>
  <c r="BO42" i="24"/>
  <c r="BO43" i="24" s="1"/>
  <c r="BQ16" i="4"/>
  <c r="BS50" i="4"/>
  <c r="BT51" i="4"/>
  <c r="BR54" i="4"/>
  <c r="BS55" i="4" s="1"/>
  <c r="BR56" i="4"/>
  <c r="BQ66" i="4"/>
  <c r="BQ63" i="4"/>
  <c r="BQ65" i="4"/>
  <c r="BQ64" i="4"/>
  <c r="BQ62" i="4"/>
  <c r="BQ67" i="4"/>
  <c r="BP79" i="4"/>
  <c r="BP68" i="4"/>
  <c r="BK161" i="4" s="1"/>
  <c r="BN44" i="24"/>
  <c r="BQ10" i="4"/>
  <c r="BR8" i="4"/>
  <c r="BQ9" i="4"/>
  <c r="BP11" i="4"/>
  <c r="BR328" i="4" l="1"/>
  <c r="BR77" i="4"/>
  <c r="BR76" i="4"/>
  <c r="BR78" i="4"/>
  <c r="BR75" i="4"/>
  <c r="BP42" i="24"/>
  <c r="BP43" i="24" s="1"/>
  <c r="BR16" i="4"/>
  <c r="BU51" i="4"/>
  <c r="BT50" i="4"/>
  <c r="BQ68" i="4"/>
  <c r="BL161" i="4" s="1"/>
  <c r="BQ79" i="4"/>
  <c r="BR62" i="4"/>
  <c r="BR66" i="4"/>
  <c r="BR67" i="4"/>
  <c r="BR63" i="4"/>
  <c r="BR65" i="4"/>
  <c r="BR64" i="4"/>
  <c r="BS54" i="4"/>
  <c r="BT55" i="4" s="1"/>
  <c r="BS56" i="4"/>
  <c r="BO44" i="24"/>
  <c r="BR10" i="4"/>
  <c r="BS8" i="4"/>
  <c r="BR9" i="4"/>
  <c r="BQ11" i="4"/>
  <c r="BS328" i="4" l="1"/>
  <c r="BS78" i="4"/>
  <c r="BS75" i="4"/>
  <c r="BS76" i="4"/>
  <c r="BS77" i="4"/>
  <c r="BQ42" i="24"/>
  <c r="BQ43" i="24" s="1"/>
  <c r="BS16" i="4"/>
  <c r="BV51" i="4"/>
  <c r="BU50" i="4"/>
  <c r="BS66" i="4"/>
  <c r="BS64" i="4"/>
  <c r="BS62" i="4"/>
  <c r="BS63" i="4"/>
  <c r="BS67" i="4"/>
  <c r="BS65" i="4"/>
  <c r="BT54" i="4"/>
  <c r="BU55" i="4" s="1"/>
  <c r="BT56" i="4"/>
  <c r="BR68" i="4"/>
  <c r="BM161" i="4" s="1"/>
  <c r="BR79" i="4"/>
  <c r="BP44" i="24"/>
  <c r="BS10" i="4"/>
  <c r="BT8" i="4"/>
  <c r="BS9" i="4"/>
  <c r="BR11" i="4"/>
  <c r="BT328" i="4" l="1"/>
  <c r="BT75" i="4"/>
  <c r="BT76" i="4"/>
  <c r="BT77" i="4"/>
  <c r="BT78" i="4"/>
  <c r="BR42" i="24"/>
  <c r="BR43" i="24" s="1"/>
  <c r="BT16" i="4"/>
  <c r="BV50" i="4"/>
  <c r="BW51" i="4"/>
  <c r="BS68" i="4"/>
  <c r="BN161" i="4" s="1"/>
  <c r="BU54" i="4"/>
  <c r="BV55" i="4" s="1"/>
  <c r="BU56" i="4"/>
  <c r="BT66" i="4"/>
  <c r="BT64" i="4"/>
  <c r="BT65" i="4"/>
  <c r="BT67" i="4"/>
  <c r="BT63" i="4"/>
  <c r="BT62" i="4"/>
  <c r="BS79" i="4"/>
  <c r="BQ44" i="24"/>
  <c r="BT10" i="4"/>
  <c r="BU8" i="4"/>
  <c r="BT9" i="4"/>
  <c r="BS11" i="4"/>
  <c r="BU328" i="4" l="1"/>
  <c r="BU75" i="4"/>
  <c r="BU76" i="4"/>
  <c r="BU77" i="4"/>
  <c r="BU78" i="4"/>
  <c r="BS42" i="24"/>
  <c r="BS43" i="24" s="1"/>
  <c r="BU16" i="4"/>
  <c r="BW50" i="4"/>
  <c r="BX51" i="4"/>
  <c r="BT79" i="4"/>
  <c r="BU67" i="4"/>
  <c r="BU64" i="4"/>
  <c r="BU62" i="4"/>
  <c r="BU65" i="4"/>
  <c r="BU63" i="4"/>
  <c r="BU66" i="4"/>
  <c r="BT68" i="4"/>
  <c r="BO161" i="4" s="1"/>
  <c r="BV54" i="4"/>
  <c r="BW55" i="4" s="1"/>
  <c r="BV56" i="4"/>
  <c r="BR44" i="24"/>
  <c r="BU10" i="4"/>
  <c r="BV8" i="4"/>
  <c r="BU9" i="4"/>
  <c r="BT11" i="4"/>
  <c r="BV328" i="4" l="1"/>
  <c r="BV78" i="4"/>
  <c r="BV75" i="4"/>
  <c r="BV77" i="4"/>
  <c r="BV76" i="4"/>
  <c r="BT42" i="24"/>
  <c r="BT43" i="24" s="1"/>
  <c r="BV16" i="4"/>
  <c r="BX50" i="4"/>
  <c r="BY51" i="4"/>
  <c r="BV65" i="4"/>
  <c r="BV62" i="4"/>
  <c r="BV63" i="4"/>
  <c r="BV64" i="4"/>
  <c r="BV67" i="4"/>
  <c r="BV79" i="4"/>
  <c r="BV66" i="4"/>
  <c r="BW54" i="4"/>
  <c r="BX55" i="4" s="1"/>
  <c r="BW56" i="4"/>
  <c r="BU68" i="4"/>
  <c r="BP161" i="4" s="1"/>
  <c r="BU79" i="4"/>
  <c r="BS44" i="24"/>
  <c r="BV10" i="4"/>
  <c r="BW8" i="4"/>
  <c r="BV9" i="4"/>
  <c r="BU11" i="4"/>
  <c r="BW328" i="4" l="1"/>
  <c r="BW78" i="4"/>
  <c r="BW75" i="4"/>
  <c r="BW76" i="4"/>
  <c r="BW77" i="4"/>
  <c r="BU42" i="24"/>
  <c r="BU43" i="24" s="1"/>
  <c r="BW16" i="4"/>
  <c r="BY50" i="4"/>
  <c r="BZ51" i="4"/>
  <c r="BX54" i="4"/>
  <c r="BY55" i="4" s="1"/>
  <c r="BX56" i="4"/>
  <c r="BV68" i="4"/>
  <c r="BQ161" i="4" s="1"/>
  <c r="BW63" i="4"/>
  <c r="BW67" i="4"/>
  <c r="BW65" i="4"/>
  <c r="BW66" i="4"/>
  <c r="BW62" i="4"/>
  <c r="BW64" i="4"/>
  <c r="BT44" i="24"/>
  <c r="BW10" i="4"/>
  <c r="BX8" i="4"/>
  <c r="BW9" i="4"/>
  <c r="BV11" i="4"/>
  <c r="BX328" i="4" l="1"/>
  <c r="BX75" i="4"/>
  <c r="BX76" i="4"/>
  <c r="BX77" i="4"/>
  <c r="BX78" i="4"/>
  <c r="BV42" i="24"/>
  <c r="BV43" i="24" s="1"/>
  <c r="BX16" i="4"/>
  <c r="BZ50" i="4"/>
  <c r="CA51" i="4"/>
  <c r="BW79" i="4"/>
  <c r="BX62" i="4"/>
  <c r="BX67" i="4"/>
  <c r="BX66" i="4"/>
  <c r="BX65" i="4"/>
  <c r="BX63" i="4"/>
  <c r="BX64" i="4"/>
  <c r="BW68" i="4"/>
  <c r="BR161" i="4" s="1"/>
  <c r="BY56" i="4"/>
  <c r="BY54" i="4"/>
  <c r="BZ55" i="4" s="1"/>
  <c r="BU44" i="24"/>
  <c r="BX10" i="4"/>
  <c r="BY8" i="4"/>
  <c r="BX9" i="4"/>
  <c r="BW11" i="4"/>
  <c r="BY328" i="4" l="1"/>
  <c r="BY78" i="4"/>
  <c r="BY75" i="4"/>
  <c r="BY76" i="4"/>
  <c r="BY77" i="4"/>
  <c r="BW42" i="24"/>
  <c r="BW43" i="24" s="1"/>
  <c r="BY16" i="4"/>
  <c r="BX79" i="4"/>
  <c r="CA50" i="4"/>
  <c r="CB51" i="4"/>
  <c r="BZ54" i="4"/>
  <c r="CA55" i="4" s="1"/>
  <c r="BZ56" i="4"/>
  <c r="BY66" i="4"/>
  <c r="BY67" i="4"/>
  <c r="BY63" i="4"/>
  <c r="BY62" i="4"/>
  <c r="BY64" i="4"/>
  <c r="BY65" i="4"/>
  <c r="BX68" i="4"/>
  <c r="BS161" i="4" s="1"/>
  <c r="BV44" i="24"/>
  <c r="BY10" i="4"/>
  <c r="BZ8" i="4"/>
  <c r="BY9" i="4"/>
  <c r="BX11" i="4"/>
  <c r="BZ328" i="4" l="1"/>
  <c r="BZ78" i="4"/>
  <c r="BZ76" i="4"/>
  <c r="BZ77" i="4"/>
  <c r="BZ75" i="4"/>
  <c r="BX42" i="24"/>
  <c r="BX43" i="24" s="1"/>
  <c r="BZ16" i="4"/>
  <c r="CC51" i="4"/>
  <c r="CB50" i="4"/>
  <c r="BY79" i="4"/>
  <c r="BY68" i="4"/>
  <c r="BT161" i="4" s="1"/>
  <c r="BZ66" i="4"/>
  <c r="BZ65" i="4"/>
  <c r="BZ67" i="4"/>
  <c r="BZ64" i="4"/>
  <c r="BZ62" i="4"/>
  <c r="BZ63" i="4"/>
  <c r="CA54" i="4"/>
  <c r="CB55" i="4" s="1"/>
  <c r="CA56" i="4"/>
  <c r="BW44" i="24"/>
  <c r="BZ10" i="4"/>
  <c r="CA8" i="4"/>
  <c r="BZ9" i="4"/>
  <c r="BY11" i="4"/>
  <c r="CA328" i="4" l="1"/>
  <c r="CA77" i="4"/>
  <c r="CA78" i="4"/>
  <c r="CA75" i="4"/>
  <c r="CA76" i="4"/>
  <c r="BY42" i="24"/>
  <c r="BY43" i="24" s="1"/>
  <c r="CA16" i="4"/>
  <c r="CC50" i="4"/>
  <c r="CD51" i="4"/>
  <c r="CA66" i="4"/>
  <c r="CA62" i="4"/>
  <c r="CA67" i="4"/>
  <c r="CA64" i="4"/>
  <c r="CA63" i="4"/>
  <c r="CA65" i="4"/>
  <c r="BZ68" i="4"/>
  <c r="BU161" i="4" s="1"/>
  <c r="CB54" i="4"/>
  <c r="CC55" i="4" s="1"/>
  <c r="CB56" i="4"/>
  <c r="BZ79" i="4"/>
  <c r="BX44" i="24"/>
  <c r="CA10" i="4"/>
  <c r="CB8" i="4"/>
  <c r="CA9" i="4"/>
  <c r="BZ11" i="4"/>
  <c r="CB328" i="4" l="1"/>
  <c r="CB77" i="4"/>
  <c r="CB78" i="4"/>
  <c r="CB75" i="4"/>
  <c r="CB76" i="4"/>
  <c r="BZ42" i="24"/>
  <c r="BZ43" i="24" s="1"/>
  <c r="CB16" i="4"/>
  <c r="CE51" i="4"/>
  <c r="CD50" i="4"/>
  <c r="CB62" i="4"/>
  <c r="CB67" i="4"/>
  <c r="CB64" i="4"/>
  <c r="CB63" i="4"/>
  <c r="CB65" i="4"/>
  <c r="CB66" i="4"/>
  <c r="CA68" i="4"/>
  <c r="BV161" i="4" s="1"/>
  <c r="CA79" i="4"/>
  <c r="CC54" i="4"/>
  <c r="CD55" i="4" s="1"/>
  <c r="CC56" i="4"/>
  <c r="BY44" i="24"/>
  <c r="CB10" i="4"/>
  <c r="CC8" i="4"/>
  <c r="CB9" i="4"/>
  <c r="CA11" i="4"/>
  <c r="CC328" i="4" l="1"/>
  <c r="CB79" i="4"/>
  <c r="CC77" i="4"/>
  <c r="CC78" i="4"/>
  <c r="CC75" i="4"/>
  <c r="CC76" i="4"/>
  <c r="CA42" i="24"/>
  <c r="CA43" i="24" s="1"/>
  <c r="CC16" i="4"/>
  <c r="CE50" i="4"/>
  <c r="CF51" i="4"/>
  <c r="CD54" i="4"/>
  <c r="CE55" i="4" s="1"/>
  <c r="CD56" i="4"/>
  <c r="CC63" i="4"/>
  <c r="CC67" i="4"/>
  <c r="CC64" i="4"/>
  <c r="CC65" i="4"/>
  <c r="CC62" i="4"/>
  <c r="CC66" i="4"/>
  <c r="CB68" i="4"/>
  <c r="BW161" i="4" s="1"/>
  <c r="BZ44" i="24"/>
  <c r="CC10" i="4"/>
  <c r="CD8" i="4"/>
  <c r="CC9" i="4"/>
  <c r="CB11" i="4"/>
  <c r="CD328" i="4" l="1"/>
  <c r="CD76" i="4"/>
  <c r="CD77" i="4"/>
  <c r="CD78" i="4"/>
  <c r="CD75" i="4"/>
  <c r="CB42" i="24"/>
  <c r="CB43" i="24" s="1"/>
  <c r="CD16" i="4"/>
  <c r="CF50" i="4"/>
  <c r="CG51" i="4"/>
  <c r="CC68" i="4"/>
  <c r="BX161" i="4" s="1"/>
  <c r="CD66" i="4"/>
  <c r="CD67" i="4"/>
  <c r="CD64" i="4"/>
  <c r="CD65" i="4"/>
  <c r="CD62" i="4"/>
  <c r="CD63" i="4"/>
  <c r="CC79" i="4"/>
  <c r="CE54" i="4"/>
  <c r="CF55" i="4" s="1"/>
  <c r="CE56" i="4"/>
  <c r="CA44" i="24"/>
  <c r="CD10" i="4"/>
  <c r="CE8" i="4"/>
  <c r="CD9" i="4"/>
  <c r="CC11" i="4"/>
  <c r="CE328" i="4" l="1"/>
  <c r="CE76" i="4"/>
  <c r="CE77" i="4"/>
  <c r="CE78" i="4"/>
  <c r="CE75" i="4"/>
  <c r="CC42" i="24"/>
  <c r="CC43" i="24" s="1"/>
  <c r="CE16" i="4"/>
  <c r="CG50" i="4"/>
  <c r="CH51" i="4"/>
  <c r="CE66" i="4"/>
  <c r="CE67" i="4"/>
  <c r="CE62" i="4"/>
  <c r="CE64" i="4"/>
  <c r="CE65" i="4"/>
  <c r="CE63" i="4"/>
  <c r="CF54" i="4"/>
  <c r="CG55" i="4" s="1"/>
  <c r="CF56" i="4"/>
  <c r="CD79" i="4"/>
  <c r="CD68" i="4"/>
  <c r="BY161" i="4" s="1"/>
  <c r="CB44" i="24"/>
  <c r="CE10" i="4"/>
  <c r="CF8" i="4"/>
  <c r="CE9" i="4"/>
  <c r="CD11" i="4"/>
  <c r="CF328" i="4" l="1"/>
  <c r="CF76" i="4"/>
  <c r="CF77" i="4"/>
  <c r="CF78" i="4"/>
  <c r="CF75" i="4"/>
  <c r="CD42" i="24"/>
  <c r="CD43" i="24" s="1"/>
  <c r="CF16" i="4"/>
  <c r="CI51" i="4"/>
  <c r="CH50" i="4"/>
  <c r="CE68" i="4"/>
  <c r="BZ161" i="4" s="1"/>
  <c r="CG56" i="4"/>
  <c r="CG54" i="4"/>
  <c r="CH55" i="4" s="1"/>
  <c r="CF62" i="4"/>
  <c r="CF63" i="4"/>
  <c r="CF65" i="4"/>
  <c r="CF66" i="4"/>
  <c r="CF67" i="4"/>
  <c r="CF64" i="4"/>
  <c r="CE79" i="4"/>
  <c r="CC44" i="24"/>
  <c r="CF10" i="4"/>
  <c r="CG8" i="4"/>
  <c r="CF9" i="4"/>
  <c r="CE11" i="4"/>
  <c r="CG328" i="4" l="1"/>
  <c r="CG75" i="4"/>
  <c r="CG76" i="4"/>
  <c r="CG77" i="4"/>
  <c r="CG78" i="4"/>
  <c r="CE42" i="24"/>
  <c r="CE43" i="24" s="1"/>
  <c r="CG16" i="4"/>
  <c r="CF79" i="4"/>
  <c r="CI50" i="4"/>
  <c r="CJ51" i="4"/>
  <c r="CF68" i="4"/>
  <c r="CA161" i="4" s="1"/>
  <c r="CH54" i="4"/>
  <c r="CI55" i="4" s="1"/>
  <c r="CH56" i="4"/>
  <c r="CG65" i="4"/>
  <c r="CG62" i="4"/>
  <c r="CG67" i="4"/>
  <c r="CG63" i="4"/>
  <c r="CG66" i="4"/>
  <c r="CG64" i="4"/>
  <c r="CD44" i="24"/>
  <c r="CG10" i="4"/>
  <c r="CH8" i="4"/>
  <c r="CG9" i="4"/>
  <c r="CF11" i="4"/>
  <c r="CH328" i="4" l="1"/>
  <c r="CH75" i="4"/>
  <c r="CH76" i="4"/>
  <c r="CH77" i="4"/>
  <c r="CH78" i="4"/>
  <c r="CF42" i="24"/>
  <c r="CF43" i="24" s="1"/>
  <c r="CH16" i="4"/>
  <c r="CJ50" i="4"/>
  <c r="CK51" i="4"/>
  <c r="CG79" i="4"/>
  <c r="CG68" i="4"/>
  <c r="CB161" i="4" s="1"/>
  <c r="CH67" i="4"/>
  <c r="CH66" i="4"/>
  <c r="CH65" i="4"/>
  <c r="CH64" i="4"/>
  <c r="CH63" i="4"/>
  <c r="CH62" i="4"/>
  <c r="CI54" i="4"/>
  <c r="CJ55" i="4" s="1"/>
  <c r="CI56" i="4"/>
  <c r="CE44" i="24"/>
  <c r="CH10" i="4"/>
  <c r="CI8" i="4"/>
  <c r="CH9" i="4"/>
  <c r="CG11" i="4"/>
  <c r="CI328" i="4" l="1"/>
  <c r="CI78" i="4"/>
  <c r="CI75" i="4"/>
  <c r="CI76" i="4"/>
  <c r="CI77" i="4"/>
  <c r="CG42" i="24"/>
  <c r="CG43" i="24" s="1"/>
  <c r="CI16" i="4"/>
  <c r="CH79" i="4"/>
  <c r="CK50" i="4"/>
  <c r="CL51" i="4"/>
  <c r="CI63" i="4"/>
  <c r="CI65" i="4"/>
  <c r="CI64" i="4"/>
  <c r="CI62" i="4"/>
  <c r="CI66" i="4"/>
  <c r="CI67" i="4"/>
  <c r="CJ56" i="4"/>
  <c r="CJ54" i="4"/>
  <c r="CK55" i="4" s="1"/>
  <c r="CH68" i="4"/>
  <c r="CC161" i="4" s="1"/>
  <c r="CF44" i="24"/>
  <c r="CI10" i="4"/>
  <c r="CJ8" i="4"/>
  <c r="CI9" i="4"/>
  <c r="CH11" i="4"/>
  <c r="CJ328" i="4" l="1"/>
  <c r="CJ75" i="4"/>
  <c r="CJ76" i="4"/>
  <c r="CJ77" i="4"/>
  <c r="CJ78" i="4"/>
  <c r="CH42" i="24"/>
  <c r="CH43" i="24" s="1"/>
  <c r="CJ16" i="4"/>
  <c r="CI79" i="4"/>
  <c r="CM51" i="4"/>
  <c r="CL50" i="4"/>
  <c r="CJ64" i="4"/>
  <c r="CJ67" i="4"/>
  <c r="CJ65" i="4"/>
  <c r="CJ63" i="4"/>
  <c r="CJ62" i="4"/>
  <c r="CJ66" i="4"/>
  <c r="CK54" i="4"/>
  <c r="CL55" i="4" s="1"/>
  <c r="CK56" i="4"/>
  <c r="CI68" i="4"/>
  <c r="CD161" i="4" s="1"/>
  <c r="CG44" i="24"/>
  <c r="CJ10" i="4"/>
  <c r="CK8" i="4"/>
  <c r="CJ9" i="4"/>
  <c r="CI11" i="4"/>
  <c r="CK328" i="4" l="1"/>
  <c r="CK76" i="4"/>
  <c r="CK77" i="4"/>
  <c r="CK75" i="4"/>
  <c r="CK78" i="4"/>
  <c r="CI42" i="24"/>
  <c r="CI43" i="24" s="1"/>
  <c r="CK16" i="4"/>
  <c r="CJ79" i="4"/>
  <c r="CJ68" i="4"/>
  <c r="CE161" i="4" s="1"/>
  <c r="CM50" i="4"/>
  <c r="CN51" i="4"/>
  <c r="CL54" i="4"/>
  <c r="CM55" i="4" s="1"/>
  <c r="CL56" i="4"/>
  <c r="CK66" i="4"/>
  <c r="CK67" i="4"/>
  <c r="CK64" i="4"/>
  <c r="CK65" i="4"/>
  <c r="CK63" i="4"/>
  <c r="CK62" i="4"/>
  <c r="CH44" i="24"/>
  <c r="CK10" i="4"/>
  <c r="CL8" i="4"/>
  <c r="CK9" i="4"/>
  <c r="CJ11" i="4"/>
  <c r="CL328" i="4" l="1"/>
  <c r="CL78" i="4"/>
  <c r="CL76" i="4"/>
  <c r="CL77" i="4"/>
  <c r="CL75" i="4"/>
  <c r="CJ42" i="24"/>
  <c r="CJ43" i="24" s="1"/>
  <c r="CL16" i="4"/>
  <c r="CK68" i="4"/>
  <c r="CF161" i="4" s="1"/>
  <c r="CN50" i="4"/>
  <c r="CO51" i="4"/>
  <c r="CK79" i="4"/>
  <c r="CL67" i="4"/>
  <c r="CL65" i="4"/>
  <c r="CL62" i="4"/>
  <c r="CL63" i="4"/>
  <c r="CL66" i="4"/>
  <c r="CL64" i="4"/>
  <c r="CM54" i="4"/>
  <c r="CN55" i="4" s="1"/>
  <c r="CM56" i="4"/>
  <c r="CI44" i="24"/>
  <c r="CL10" i="4"/>
  <c r="CM8" i="4"/>
  <c r="CL9" i="4"/>
  <c r="CK11" i="4"/>
  <c r="CM328" i="4" l="1"/>
  <c r="CM78" i="4"/>
  <c r="CM75" i="4"/>
  <c r="CM76" i="4"/>
  <c r="CM77" i="4"/>
  <c r="CK42" i="24"/>
  <c r="CK43" i="24" s="1"/>
  <c r="CM16" i="4"/>
  <c r="CO50" i="4"/>
  <c r="CP51" i="4"/>
  <c r="CM63" i="4"/>
  <c r="CM62" i="4"/>
  <c r="CM67" i="4"/>
  <c r="CM64" i="4"/>
  <c r="CM66" i="4"/>
  <c r="CM65" i="4"/>
  <c r="CL68" i="4"/>
  <c r="CG161" i="4" s="1"/>
  <c r="CN56" i="4"/>
  <c r="CN54" i="4"/>
  <c r="CO55" i="4" s="1"/>
  <c r="CL79" i="4"/>
  <c r="CJ44" i="24"/>
  <c r="CM10" i="4"/>
  <c r="CN8" i="4"/>
  <c r="CM9" i="4"/>
  <c r="CL11" i="4"/>
  <c r="CN328" i="4" l="1"/>
  <c r="CN78" i="4"/>
  <c r="CM79" i="4"/>
  <c r="CN75" i="4"/>
  <c r="CN76" i="4"/>
  <c r="CN77" i="4"/>
  <c r="CL42" i="24"/>
  <c r="CL43" i="24" s="1"/>
  <c r="CN16" i="4"/>
  <c r="CQ51" i="4"/>
  <c r="CP50" i="4"/>
  <c r="CN67" i="4"/>
  <c r="CN63" i="4"/>
  <c r="CN65" i="4"/>
  <c r="CN62" i="4"/>
  <c r="CN66" i="4"/>
  <c r="CN64" i="4"/>
  <c r="CO56" i="4"/>
  <c r="CO54" i="4"/>
  <c r="CP55" i="4" s="1"/>
  <c r="CM68" i="4"/>
  <c r="CH161" i="4" s="1"/>
  <c r="CK44" i="24"/>
  <c r="CN10" i="4"/>
  <c r="CO8" i="4"/>
  <c r="CN9" i="4"/>
  <c r="CM11" i="4"/>
  <c r="CO328" i="4" l="1"/>
  <c r="CO78" i="4"/>
  <c r="CO75" i="4"/>
  <c r="CO76" i="4"/>
  <c r="CO77" i="4"/>
  <c r="CM42" i="24"/>
  <c r="CM43" i="24" s="1"/>
  <c r="CO16" i="4"/>
  <c r="CR51" i="4"/>
  <c r="CQ50" i="4"/>
  <c r="CP54" i="4"/>
  <c r="CQ55" i="4" s="1"/>
  <c r="CP56" i="4"/>
  <c r="CO65" i="4"/>
  <c r="CO63" i="4"/>
  <c r="CO79" i="4"/>
  <c r="CO66" i="4"/>
  <c r="CO67" i="4"/>
  <c r="CO62" i="4"/>
  <c r="CO64" i="4"/>
  <c r="CN68" i="4"/>
  <c r="CI161" i="4" s="1"/>
  <c r="CN79" i="4"/>
  <c r="CL44" i="24"/>
  <c r="CO10" i="4"/>
  <c r="CP8" i="4"/>
  <c r="CO9" i="4"/>
  <c r="CN11" i="4"/>
  <c r="CP328" i="4" l="1"/>
  <c r="CP78" i="4"/>
  <c r="CP75" i="4"/>
  <c r="CP76" i="4"/>
  <c r="CP77" i="4"/>
  <c r="CN42" i="24"/>
  <c r="CN43" i="24" s="1"/>
  <c r="CP16" i="4"/>
  <c r="CR50" i="4"/>
  <c r="CS51" i="4"/>
  <c r="CO68" i="4"/>
  <c r="CJ161" i="4" s="1"/>
  <c r="CP66" i="4"/>
  <c r="CP65" i="4"/>
  <c r="CP63" i="4"/>
  <c r="CP67" i="4"/>
  <c r="CP64" i="4"/>
  <c r="CP62" i="4"/>
  <c r="CQ54" i="4"/>
  <c r="CR55" i="4" s="1"/>
  <c r="CQ56" i="4"/>
  <c r="CM44" i="24"/>
  <c r="CP10" i="4"/>
  <c r="CQ8" i="4"/>
  <c r="CP9" i="4"/>
  <c r="CO11" i="4"/>
  <c r="CQ328" i="4" l="1"/>
  <c r="CQ77" i="4"/>
  <c r="CQ75" i="4"/>
  <c r="CQ76" i="4"/>
  <c r="CQ78" i="4"/>
  <c r="CO42" i="24"/>
  <c r="CO43" i="24" s="1"/>
  <c r="CQ16" i="4"/>
  <c r="CP68" i="4"/>
  <c r="CK161" i="4" s="1"/>
  <c r="CT51" i="4"/>
  <c r="CS50" i="4"/>
  <c r="CQ66" i="4"/>
  <c r="CQ64" i="4"/>
  <c r="CQ62" i="4"/>
  <c r="CQ67" i="4"/>
  <c r="CQ63" i="4"/>
  <c r="CQ65" i="4"/>
  <c r="CP79" i="4"/>
  <c r="CR54" i="4"/>
  <c r="CS55" i="4" s="1"/>
  <c r="CR56" i="4"/>
  <c r="CN44" i="24"/>
  <c r="CQ10" i="4"/>
  <c r="CR8" i="4"/>
  <c r="CQ9" i="4"/>
  <c r="CP11" i="4"/>
  <c r="CR328" i="4" l="1"/>
  <c r="CR77" i="4"/>
  <c r="CR75" i="4"/>
  <c r="CR78" i="4"/>
  <c r="CR76" i="4"/>
  <c r="CP42" i="24"/>
  <c r="CP43" i="24" s="1"/>
  <c r="CR16" i="4"/>
  <c r="CT50" i="4"/>
  <c r="CU51" i="4"/>
  <c r="CQ68" i="4"/>
  <c r="CL161" i="4" s="1"/>
  <c r="CR67" i="4"/>
  <c r="CR64" i="4"/>
  <c r="CR66" i="4"/>
  <c r="CR63" i="4"/>
  <c r="CR65" i="4"/>
  <c r="CR62" i="4"/>
  <c r="CQ79" i="4"/>
  <c r="CS54" i="4"/>
  <c r="CT55" i="4" s="1"/>
  <c r="CS56" i="4"/>
  <c r="CO44" i="24"/>
  <c r="CR10" i="4"/>
  <c r="CS8" i="4"/>
  <c r="CR9" i="4"/>
  <c r="CQ11" i="4"/>
  <c r="CS328" i="4" l="1"/>
  <c r="CS76" i="4"/>
  <c r="CS77" i="4"/>
  <c r="CS78" i="4"/>
  <c r="CS75" i="4"/>
  <c r="CQ42" i="24"/>
  <c r="CQ43" i="24" s="1"/>
  <c r="CS16" i="4"/>
  <c r="CR68" i="4"/>
  <c r="CM161" i="4" s="1"/>
  <c r="CV51" i="4"/>
  <c r="CU50" i="4"/>
  <c r="CS65" i="4"/>
  <c r="CS66" i="4"/>
  <c r="CS63" i="4"/>
  <c r="CS64" i="4"/>
  <c r="CS62" i="4"/>
  <c r="CS67" i="4"/>
  <c r="CR79" i="4"/>
  <c r="CT54" i="4"/>
  <c r="CU55" i="4" s="1"/>
  <c r="CT56" i="4"/>
  <c r="CP44" i="24"/>
  <c r="CS10" i="4"/>
  <c r="CT8" i="4"/>
  <c r="CS9" i="4"/>
  <c r="CR11" i="4"/>
  <c r="CT328" i="4" l="1"/>
  <c r="CT76" i="4"/>
  <c r="CT77" i="4"/>
  <c r="CT78" i="4"/>
  <c r="CT75" i="4"/>
  <c r="CR42" i="24"/>
  <c r="CR43" i="24" s="1"/>
  <c r="CT16" i="4"/>
  <c r="CS68" i="4"/>
  <c r="CN161" i="4" s="1"/>
  <c r="CW51" i="4"/>
  <c r="CV50" i="4"/>
  <c r="CT62" i="4"/>
  <c r="CT65" i="4"/>
  <c r="CT66" i="4"/>
  <c r="CT67" i="4"/>
  <c r="CT64" i="4"/>
  <c r="CT63" i="4"/>
  <c r="CS79" i="4"/>
  <c r="CU54" i="4"/>
  <c r="CV55" i="4" s="1"/>
  <c r="CU56" i="4"/>
  <c r="CQ44" i="24"/>
  <c r="CT10" i="4"/>
  <c r="CU8" i="4"/>
  <c r="CT9" i="4"/>
  <c r="CS11" i="4"/>
  <c r="CU328" i="4" l="1"/>
  <c r="CU76" i="4"/>
  <c r="CU77" i="4"/>
  <c r="CU78" i="4"/>
  <c r="CU75" i="4"/>
  <c r="CS42" i="24"/>
  <c r="CS43" i="24" s="1"/>
  <c r="CU16" i="4"/>
  <c r="CW50" i="4"/>
  <c r="CX51" i="4"/>
  <c r="CT79" i="4"/>
  <c r="CV54" i="4"/>
  <c r="CW55" i="4" s="1"/>
  <c r="CV56" i="4"/>
  <c r="CU64" i="4"/>
  <c r="CU67" i="4"/>
  <c r="CU65" i="4"/>
  <c r="CU63" i="4"/>
  <c r="CU66" i="4"/>
  <c r="CU62" i="4"/>
  <c r="CT68" i="4"/>
  <c r="CO161" i="4" s="1"/>
  <c r="CR44" i="24"/>
  <c r="CU10" i="4"/>
  <c r="CV8" i="4"/>
  <c r="CU9" i="4"/>
  <c r="CT11" i="4"/>
  <c r="CV328" i="4" l="1"/>
  <c r="CV76" i="4"/>
  <c r="CV77" i="4"/>
  <c r="CV78" i="4"/>
  <c r="CV75" i="4"/>
  <c r="CT42" i="24"/>
  <c r="CT43" i="24" s="1"/>
  <c r="CV16" i="4"/>
  <c r="CX50" i="4"/>
  <c r="CY51" i="4"/>
  <c r="CU79" i="4"/>
  <c r="CU68" i="4"/>
  <c r="CP161" i="4" s="1"/>
  <c r="CV65" i="4"/>
  <c r="CV63" i="4"/>
  <c r="CV66" i="4"/>
  <c r="CV67" i="4"/>
  <c r="CV64" i="4"/>
  <c r="CV62" i="4"/>
  <c r="CW54" i="4"/>
  <c r="CX55" i="4" s="1"/>
  <c r="CW56" i="4"/>
  <c r="CS44" i="24"/>
  <c r="CV10" i="4"/>
  <c r="CW8" i="4"/>
  <c r="CV9" i="4"/>
  <c r="CU11" i="4"/>
  <c r="CW328" i="4" l="1"/>
  <c r="CW75" i="4"/>
  <c r="CW76" i="4"/>
  <c r="CV79" i="4"/>
  <c r="CW77" i="4"/>
  <c r="CW78" i="4"/>
  <c r="CU42" i="24"/>
  <c r="CU43" i="24" s="1"/>
  <c r="CW16" i="4"/>
  <c r="CV68" i="4"/>
  <c r="CQ161" i="4" s="1"/>
  <c r="CY50" i="4"/>
  <c r="CZ51" i="4"/>
  <c r="CW65" i="4"/>
  <c r="CW62" i="4"/>
  <c r="CW63" i="4"/>
  <c r="CW64" i="4"/>
  <c r="CW67" i="4"/>
  <c r="CW66" i="4"/>
  <c r="CX54" i="4"/>
  <c r="CY55" i="4" s="1"/>
  <c r="CX56" i="4"/>
  <c r="CT44" i="24"/>
  <c r="CW10" i="4"/>
  <c r="CX8" i="4"/>
  <c r="CW9" i="4"/>
  <c r="CV11" i="4"/>
  <c r="CX328" i="4" l="1"/>
  <c r="CW79" i="4"/>
  <c r="CX75" i="4"/>
  <c r="CX77" i="4"/>
  <c r="CX78" i="4"/>
  <c r="CX76" i="4"/>
  <c r="CV42" i="24"/>
  <c r="CV43" i="24" s="1"/>
  <c r="CX16" i="4"/>
  <c r="CZ50" i="4"/>
  <c r="DA51" i="4"/>
  <c r="CY56" i="4"/>
  <c r="CY54" i="4"/>
  <c r="CZ55" i="4" s="1"/>
  <c r="CX62" i="4"/>
  <c r="CX67" i="4"/>
  <c r="CX66" i="4"/>
  <c r="CX65" i="4"/>
  <c r="CX63" i="4"/>
  <c r="CX64" i="4"/>
  <c r="CW68" i="4"/>
  <c r="CR161" i="4" s="1"/>
  <c r="CU44" i="24"/>
  <c r="CX10" i="4"/>
  <c r="CY8" i="4"/>
  <c r="CX9" i="4"/>
  <c r="CW11" i="4"/>
  <c r="CY328" i="4" l="1"/>
  <c r="CY78" i="4"/>
  <c r="CY75" i="4"/>
  <c r="CY76" i="4"/>
  <c r="CY77" i="4"/>
  <c r="CW42" i="24"/>
  <c r="CW43" i="24" s="1"/>
  <c r="CY16" i="4"/>
  <c r="DA50" i="4"/>
  <c r="DB51" i="4"/>
  <c r="CX79" i="4"/>
  <c r="CX68" i="4"/>
  <c r="CS161" i="4" s="1"/>
  <c r="CZ54" i="4"/>
  <c r="DA55" i="4" s="1"/>
  <c r="CZ56" i="4"/>
  <c r="CY65" i="4"/>
  <c r="CY64" i="4"/>
  <c r="CY63" i="4"/>
  <c r="CY62" i="4"/>
  <c r="CY67" i="4"/>
  <c r="CY66" i="4"/>
  <c r="CV44" i="24"/>
  <c r="CY10" i="4"/>
  <c r="CZ8" i="4"/>
  <c r="CY9" i="4"/>
  <c r="CX11" i="4"/>
  <c r="CZ328" i="4" l="1"/>
  <c r="CZ77" i="4"/>
  <c r="CZ75" i="4"/>
  <c r="CZ76" i="4"/>
  <c r="CZ78" i="4"/>
  <c r="CX42" i="24"/>
  <c r="CX43" i="24" s="1"/>
  <c r="CZ16" i="4"/>
  <c r="DC51" i="4"/>
  <c r="DB50" i="4"/>
  <c r="CY68" i="4"/>
  <c r="CT161" i="4" s="1"/>
  <c r="CY79" i="4"/>
  <c r="CZ64" i="4"/>
  <c r="CZ62" i="4"/>
  <c r="CZ67" i="4"/>
  <c r="CZ66" i="4"/>
  <c r="CZ63" i="4"/>
  <c r="CZ65" i="4"/>
  <c r="DA54" i="4"/>
  <c r="DB55" i="4" s="1"/>
  <c r="DA56" i="4"/>
  <c r="CW44" i="24"/>
  <c r="CZ10" i="4"/>
  <c r="DA8" i="4"/>
  <c r="CZ9" i="4"/>
  <c r="CY11" i="4"/>
  <c r="DA328" i="4" l="1"/>
  <c r="DA75" i="4"/>
  <c r="CZ79" i="4"/>
  <c r="DA77" i="4"/>
  <c r="DA78" i="4"/>
  <c r="DA76" i="4"/>
  <c r="CY42" i="24"/>
  <c r="CY43" i="24" s="1"/>
  <c r="DA16" i="4"/>
  <c r="DD51" i="4"/>
  <c r="DC50" i="4"/>
  <c r="CZ68" i="4"/>
  <c r="CU161" i="4" s="1"/>
  <c r="DB54" i="4"/>
  <c r="DC55" i="4" s="1"/>
  <c r="DB56" i="4"/>
  <c r="DA62" i="4"/>
  <c r="DA67" i="4"/>
  <c r="DA63" i="4"/>
  <c r="DA65" i="4"/>
  <c r="DA66" i="4"/>
  <c r="DA64" i="4"/>
  <c r="CX44" i="24"/>
  <c r="DA10" i="4"/>
  <c r="DB8" i="4"/>
  <c r="DA9" i="4"/>
  <c r="CZ11" i="4"/>
  <c r="DB328" i="4" l="1"/>
  <c r="DB78" i="4"/>
  <c r="DB75" i="4"/>
  <c r="DB76" i="4"/>
  <c r="DB77" i="4"/>
  <c r="CZ42" i="24"/>
  <c r="CZ43" i="24" s="1"/>
  <c r="DB16" i="4"/>
  <c r="DA79" i="4"/>
  <c r="DD50" i="4"/>
  <c r="DE51" i="4"/>
  <c r="DA68" i="4"/>
  <c r="CV161" i="4" s="1"/>
  <c r="DB65" i="4"/>
  <c r="DB67" i="4"/>
  <c r="DB66" i="4"/>
  <c r="DB62" i="4"/>
  <c r="DB64" i="4"/>
  <c r="DB63" i="4"/>
  <c r="DC54" i="4"/>
  <c r="DD55" i="4" s="1"/>
  <c r="DC56" i="4"/>
  <c r="CY44" i="24"/>
  <c r="DB10" i="4"/>
  <c r="DC8" i="4"/>
  <c r="DB9" i="4"/>
  <c r="DA11" i="4"/>
  <c r="DC328" i="4" l="1"/>
  <c r="DC78" i="4"/>
  <c r="DC75" i="4"/>
  <c r="DC76" i="4"/>
  <c r="DC77" i="4"/>
  <c r="DA42" i="24"/>
  <c r="DA43" i="24" s="1"/>
  <c r="DC16" i="4"/>
  <c r="DE50" i="4"/>
  <c r="DF51" i="4"/>
  <c r="DD56" i="4"/>
  <c r="DD54" i="4"/>
  <c r="DE55" i="4" s="1"/>
  <c r="DB68" i="4"/>
  <c r="CW161" i="4" s="1"/>
  <c r="DB79" i="4"/>
  <c r="DC67" i="4"/>
  <c r="DC65" i="4"/>
  <c r="DC64" i="4"/>
  <c r="DC63" i="4"/>
  <c r="DC62" i="4"/>
  <c r="DC66" i="4"/>
  <c r="CZ44" i="24"/>
  <c r="DC10" i="4"/>
  <c r="DD8" i="4"/>
  <c r="DC9" i="4"/>
  <c r="DB11" i="4"/>
  <c r="DD328" i="4" l="1"/>
  <c r="DD78" i="4"/>
  <c r="DD75" i="4"/>
  <c r="DD76" i="4"/>
  <c r="DD77" i="4"/>
  <c r="DB42" i="24"/>
  <c r="DB43" i="24" s="1"/>
  <c r="DD16" i="4"/>
  <c r="DC79" i="4"/>
  <c r="DG51" i="4"/>
  <c r="DF50" i="4"/>
  <c r="DC68" i="4"/>
  <c r="CX161" i="4" s="1"/>
  <c r="DE54" i="4"/>
  <c r="DF55" i="4" s="1"/>
  <c r="DE56" i="4"/>
  <c r="DD64" i="4"/>
  <c r="DD66" i="4"/>
  <c r="DD65" i="4"/>
  <c r="DD63" i="4"/>
  <c r="DD67" i="4"/>
  <c r="DD62" i="4"/>
  <c r="DA44" i="24"/>
  <c r="DD10" i="4"/>
  <c r="DE8" i="4"/>
  <c r="DD9" i="4"/>
  <c r="DC11" i="4"/>
  <c r="DE328" i="4" l="1"/>
  <c r="DE78" i="4"/>
  <c r="DE75" i="4"/>
  <c r="DE76" i="4"/>
  <c r="DE77" i="4"/>
  <c r="DC42" i="24"/>
  <c r="DC43" i="24" s="1"/>
  <c r="DE16" i="4"/>
  <c r="DD68" i="4"/>
  <c r="CY161" i="4" s="1"/>
  <c r="DH51" i="4"/>
  <c r="DG50" i="4"/>
  <c r="DD79" i="4"/>
  <c r="DE63" i="4"/>
  <c r="DE66" i="4"/>
  <c r="DE62" i="4"/>
  <c r="DE64" i="4"/>
  <c r="DE65" i="4"/>
  <c r="DE67" i="4"/>
  <c r="DF54" i="4"/>
  <c r="DG55" i="4" s="1"/>
  <c r="DF56" i="4"/>
  <c r="DB44" i="24"/>
  <c r="DE10" i="4"/>
  <c r="DF8" i="4"/>
  <c r="DE9" i="4"/>
  <c r="DD11" i="4"/>
  <c r="DF328" i="4" l="1"/>
  <c r="DF78" i="4"/>
  <c r="DF76" i="4"/>
  <c r="DF75" i="4"/>
  <c r="DF77" i="4"/>
  <c r="DD42" i="24"/>
  <c r="DD43" i="24" s="1"/>
  <c r="DF16" i="4"/>
  <c r="DH50" i="4"/>
  <c r="DI51" i="4"/>
  <c r="DG54" i="4"/>
  <c r="DH55" i="4" s="1"/>
  <c r="DG56" i="4"/>
  <c r="DE68" i="4"/>
  <c r="CZ161" i="4" s="1"/>
  <c r="DF63" i="4"/>
  <c r="DF65" i="4"/>
  <c r="DF66" i="4"/>
  <c r="DF64" i="4"/>
  <c r="DF67" i="4"/>
  <c r="DF62" i="4"/>
  <c r="DE79" i="4"/>
  <c r="DC44" i="24"/>
  <c r="DF10" i="4"/>
  <c r="DG8" i="4"/>
  <c r="DF9" i="4"/>
  <c r="DE11" i="4"/>
  <c r="DG328" i="4" l="1"/>
  <c r="DG77" i="4"/>
  <c r="DG78" i="4"/>
  <c r="DG75" i="4"/>
  <c r="DG76" i="4"/>
  <c r="DE42" i="24"/>
  <c r="DE43" i="24" s="1"/>
  <c r="DG16" i="4"/>
  <c r="DF68" i="4"/>
  <c r="DA161" i="4" s="1"/>
  <c r="DJ51" i="4"/>
  <c r="DI50" i="4"/>
  <c r="DF79" i="4"/>
  <c r="DG63" i="4"/>
  <c r="DG66" i="4"/>
  <c r="DG65" i="4"/>
  <c r="DG62" i="4"/>
  <c r="DG67" i="4"/>
  <c r="DG64" i="4"/>
  <c r="DH54" i="4"/>
  <c r="DI55" i="4" s="1"/>
  <c r="DH56" i="4"/>
  <c r="DD44" i="24"/>
  <c r="DG10" i="4"/>
  <c r="DH8" i="4"/>
  <c r="DG9" i="4"/>
  <c r="DF11" i="4"/>
  <c r="DH328" i="4" l="1"/>
  <c r="DH77" i="4"/>
  <c r="DH78" i="4"/>
  <c r="DH75" i="4"/>
  <c r="DH76" i="4"/>
  <c r="DF42" i="24"/>
  <c r="DF43" i="24" s="1"/>
  <c r="DH16" i="4"/>
  <c r="DK51" i="4"/>
  <c r="DJ50" i="4"/>
  <c r="DI54" i="4"/>
  <c r="DJ55" i="4" s="1"/>
  <c r="DI56" i="4"/>
  <c r="DH67" i="4"/>
  <c r="DH62" i="4"/>
  <c r="DH63" i="4"/>
  <c r="DH66" i="4"/>
  <c r="DH65" i="4"/>
  <c r="DH64" i="4"/>
  <c r="DG79" i="4"/>
  <c r="DG68" i="4"/>
  <c r="DB161" i="4" s="1"/>
  <c r="DE44" i="24"/>
  <c r="DH10" i="4"/>
  <c r="DI8" i="4"/>
  <c r="DH9" i="4"/>
  <c r="DG11" i="4"/>
  <c r="DI328" i="4" l="1"/>
  <c r="DI77" i="4"/>
  <c r="DI78" i="4"/>
  <c r="DI75" i="4"/>
  <c r="DI76" i="4"/>
  <c r="DG42" i="24"/>
  <c r="DG43" i="24" s="1"/>
  <c r="DI16" i="4"/>
  <c r="DK50" i="4"/>
  <c r="DL51" i="4"/>
  <c r="DH68" i="4"/>
  <c r="DC161" i="4" s="1"/>
  <c r="DI66" i="4"/>
  <c r="DI65" i="4"/>
  <c r="DI67" i="4"/>
  <c r="DI64" i="4"/>
  <c r="DI62" i="4"/>
  <c r="DI63" i="4"/>
  <c r="DH79" i="4"/>
  <c r="DJ54" i="4"/>
  <c r="DK55" i="4" s="1"/>
  <c r="DJ56" i="4"/>
  <c r="DF44" i="24"/>
  <c r="DI10" i="4"/>
  <c r="DJ8" i="4"/>
  <c r="DI9" i="4"/>
  <c r="DH11" i="4"/>
  <c r="DJ328" i="4" l="1"/>
  <c r="DJ76" i="4"/>
  <c r="DJ77" i="4"/>
  <c r="DJ78" i="4"/>
  <c r="DJ75" i="4"/>
  <c r="DH42" i="24"/>
  <c r="DH43" i="24" s="1"/>
  <c r="DJ16" i="4"/>
  <c r="DI68" i="4"/>
  <c r="DD161" i="4" s="1"/>
  <c r="DM51" i="4"/>
  <c r="DL50" i="4"/>
  <c r="DJ63" i="4"/>
  <c r="DJ65" i="4"/>
  <c r="DJ66" i="4"/>
  <c r="DJ67" i="4"/>
  <c r="DJ79" i="4"/>
  <c r="DJ62" i="4"/>
  <c r="DJ64" i="4"/>
  <c r="DK54" i="4"/>
  <c r="DL55" i="4" s="1"/>
  <c r="DK56" i="4"/>
  <c r="DI79" i="4"/>
  <c r="DG44" i="24"/>
  <c r="DJ10" i="4"/>
  <c r="DK8" i="4"/>
  <c r="DJ9" i="4"/>
  <c r="DI11" i="4"/>
  <c r="DK328" i="4" l="1"/>
  <c r="DK75" i="4"/>
  <c r="DK77" i="4"/>
  <c r="DK76" i="4"/>
  <c r="DK78" i="4"/>
  <c r="DI42" i="24"/>
  <c r="DI43" i="24" s="1"/>
  <c r="DK16" i="4"/>
  <c r="DJ68" i="4"/>
  <c r="DE161" i="4" s="1"/>
  <c r="DM50" i="4"/>
  <c r="DN51" i="4"/>
  <c r="DK63" i="4"/>
  <c r="DK62" i="4"/>
  <c r="DK67" i="4"/>
  <c r="DK64" i="4"/>
  <c r="DK65" i="4"/>
  <c r="DK66" i="4"/>
  <c r="DL54" i="4"/>
  <c r="DM55" i="4" s="1"/>
  <c r="DL56" i="4"/>
  <c r="DH44" i="24"/>
  <c r="DK10" i="4"/>
  <c r="DL8" i="4"/>
  <c r="DK9" i="4"/>
  <c r="DJ11" i="4"/>
  <c r="DL328" i="4" l="1"/>
  <c r="DL76" i="4"/>
  <c r="DL77" i="4"/>
  <c r="DL78" i="4"/>
  <c r="DL75" i="4"/>
  <c r="DJ42" i="24"/>
  <c r="DJ43" i="24" s="1"/>
  <c r="DL16" i="4"/>
  <c r="DN50" i="4"/>
  <c r="DO51" i="4"/>
  <c r="DL62" i="4"/>
  <c r="DL65" i="4"/>
  <c r="DL66" i="4"/>
  <c r="DL67" i="4"/>
  <c r="DL64" i="4"/>
  <c r="DL63" i="4"/>
  <c r="DM54" i="4"/>
  <c r="DN55" i="4" s="1"/>
  <c r="DM56" i="4"/>
  <c r="DK68" i="4"/>
  <c r="DF161" i="4" s="1"/>
  <c r="DK79" i="4"/>
  <c r="DI44" i="24"/>
  <c r="DL10" i="4"/>
  <c r="DM8" i="4"/>
  <c r="DL9" i="4"/>
  <c r="DK11" i="4"/>
  <c r="DM328" i="4" l="1"/>
  <c r="DM75" i="4"/>
  <c r="DM76" i="4"/>
  <c r="DM77" i="4"/>
  <c r="DM78" i="4"/>
  <c r="DK42" i="24"/>
  <c r="DK43" i="24" s="1"/>
  <c r="DM16" i="4"/>
  <c r="DL79" i="4"/>
  <c r="DP51" i="4"/>
  <c r="DO50" i="4"/>
  <c r="DM63" i="4"/>
  <c r="DM67" i="4"/>
  <c r="DM66" i="4"/>
  <c r="DM62" i="4"/>
  <c r="DM64" i="4"/>
  <c r="DM65" i="4"/>
  <c r="DN54" i="4"/>
  <c r="DO55" i="4" s="1"/>
  <c r="DN56" i="4"/>
  <c r="DL68" i="4"/>
  <c r="DG161" i="4" s="1"/>
  <c r="DJ44" i="24"/>
  <c r="DM10" i="4"/>
  <c r="DN8" i="4"/>
  <c r="DM9" i="4"/>
  <c r="DL11" i="4"/>
  <c r="DN328" i="4" l="1"/>
  <c r="DN75" i="4"/>
  <c r="DN76" i="4"/>
  <c r="DN77" i="4"/>
  <c r="DN78" i="4"/>
  <c r="DL42" i="24"/>
  <c r="DL43" i="24" s="1"/>
  <c r="DN16" i="4"/>
  <c r="DQ51" i="4"/>
  <c r="DP50" i="4"/>
  <c r="DO54" i="4"/>
  <c r="DP55" i="4" s="1"/>
  <c r="DO56" i="4"/>
  <c r="DM79" i="4"/>
  <c r="DN62" i="4"/>
  <c r="DN67" i="4"/>
  <c r="DN66" i="4"/>
  <c r="DN63" i="4"/>
  <c r="DN64" i="4"/>
  <c r="DN65" i="4"/>
  <c r="DM68" i="4"/>
  <c r="DH161" i="4" s="1"/>
  <c r="DK44" i="24"/>
  <c r="DN10" i="4"/>
  <c r="DO8" i="4"/>
  <c r="DN9" i="4"/>
  <c r="DM11" i="4"/>
  <c r="DO328" i="4" l="1"/>
  <c r="DN79" i="4"/>
  <c r="DO78" i="4"/>
  <c r="DO75" i="4"/>
  <c r="DO76" i="4"/>
  <c r="DO77" i="4"/>
  <c r="DM42" i="24"/>
  <c r="DM43" i="24" s="1"/>
  <c r="DO16" i="4"/>
  <c r="DQ50" i="4"/>
  <c r="DR51" i="4"/>
  <c r="DN68" i="4"/>
  <c r="DI161" i="4" s="1"/>
  <c r="DO66" i="4"/>
  <c r="DO67" i="4"/>
  <c r="DO62" i="4"/>
  <c r="DO63" i="4"/>
  <c r="DO64" i="4"/>
  <c r="DO65" i="4"/>
  <c r="DP54" i="4"/>
  <c r="DQ55" i="4" s="1"/>
  <c r="DP56" i="4"/>
  <c r="DL44" i="24"/>
  <c r="DO10" i="4"/>
  <c r="DP8" i="4"/>
  <c r="DO9" i="4"/>
  <c r="DN11" i="4"/>
  <c r="DP328" i="4" l="1"/>
  <c r="DP77" i="4"/>
  <c r="DP76" i="4"/>
  <c r="DP78" i="4"/>
  <c r="DP75" i="4"/>
  <c r="DN42" i="24"/>
  <c r="DN43" i="24" s="1"/>
  <c r="DP16" i="4"/>
  <c r="DR50" i="4"/>
  <c r="DS51" i="4"/>
  <c r="DP65" i="4"/>
  <c r="DP63" i="4"/>
  <c r="DP67" i="4"/>
  <c r="DP66" i="4"/>
  <c r="DP64" i="4"/>
  <c r="DP62" i="4"/>
  <c r="DQ54" i="4"/>
  <c r="DR55" i="4" s="1"/>
  <c r="DQ56" i="4"/>
  <c r="DO68" i="4"/>
  <c r="DJ161" i="4" s="1"/>
  <c r="DO79" i="4"/>
  <c r="DM44" i="24"/>
  <c r="DP10" i="4"/>
  <c r="DQ8" i="4"/>
  <c r="DP9" i="4"/>
  <c r="DO11" i="4"/>
  <c r="DQ328" i="4" l="1"/>
  <c r="DQ78" i="4"/>
  <c r="DQ75" i="4"/>
  <c r="DQ76" i="4"/>
  <c r="DQ77" i="4"/>
  <c r="DO42" i="24"/>
  <c r="DO43" i="24" s="1"/>
  <c r="DQ16" i="4"/>
  <c r="DP68" i="4"/>
  <c r="DK161" i="4" s="1"/>
  <c r="DS50" i="4"/>
  <c r="DT51" i="4"/>
  <c r="DR54" i="4"/>
  <c r="DS55" i="4" s="1"/>
  <c r="DR56" i="4"/>
  <c r="DQ66" i="4"/>
  <c r="DQ67" i="4"/>
  <c r="DQ65" i="4"/>
  <c r="DQ63" i="4"/>
  <c r="DQ64" i="4"/>
  <c r="DQ62" i="4"/>
  <c r="DP79" i="4"/>
  <c r="DN44" i="24"/>
  <c r="DQ10" i="4"/>
  <c r="DR8" i="4"/>
  <c r="DQ9" i="4"/>
  <c r="DP11" i="4"/>
  <c r="DR328" i="4" l="1"/>
  <c r="DR78" i="4"/>
  <c r="DR76" i="4"/>
  <c r="DR77" i="4"/>
  <c r="DR75" i="4"/>
  <c r="DP42" i="24"/>
  <c r="DP43" i="24" s="1"/>
  <c r="DR16" i="4"/>
  <c r="DQ68" i="4"/>
  <c r="DL161" i="4" s="1"/>
  <c r="DU51" i="4"/>
  <c r="DT50" i="4"/>
  <c r="DQ79" i="4"/>
  <c r="DR63" i="4"/>
  <c r="DR64" i="4"/>
  <c r="DR65" i="4"/>
  <c r="DR62" i="4"/>
  <c r="DR67" i="4"/>
  <c r="DR66" i="4"/>
  <c r="DS54" i="4"/>
  <c r="DT55" i="4" s="1"/>
  <c r="DS56" i="4"/>
  <c r="DO44" i="24"/>
  <c r="DR10" i="4"/>
  <c r="DS8" i="4"/>
  <c r="DR9" i="4"/>
  <c r="DQ11" i="4"/>
  <c r="DS328" i="4" l="1"/>
  <c r="DS77" i="4"/>
  <c r="DS76" i="4"/>
  <c r="DS78" i="4"/>
  <c r="DS75" i="4"/>
  <c r="DQ42" i="24"/>
  <c r="DQ43" i="24" s="1"/>
  <c r="DS16" i="4"/>
  <c r="DU50" i="4"/>
  <c r="DV51" i="4"/>
  <c r="DT54" i="4"/>
  <c r="DU55" i="4" s="1"/>
  <c r="DT56" i="4"/>
  <c r="DR79" i="4"/>
  <c r="DR68" i="4"/>
  <c r="DM161" i="4" s="1"/>
  <c r="DS64" i="4"/>
  <c r="DS66" i="4"/>
  <c r="DS62" i="4"/>
  <c r="DS67" i="4"/>
  <c r="DS63" i="4"/>
  <c r="DS65" i="4"/>
  <c r="DP44" i="24"/>
  <c r="DS10" i="4"/>
  <c r="DT8" i="4"/>
  <c r="DS9" i="4"/>
  <c r="DR11" i="4"/>
  <c r="DT328" i="4" l="1"/>
  <c r="DT78" i="4"/>
  <c r="DT75" i="4"/>
  <c r="DT76" i="4"/>
  <c r="DT77" i="4"/>
  <c r="DR42" i="24"/>
  <c r="DR43" i="24" s="1"/>
  <c r="DT16" i="4"/>
  <c r="DS79" i="4"/>
  <c r="DW51" i="4"/>
  <c r="DV50" i="4"/>
  <c r="DT62" i="4"/>
  <c r="DT63" i="4"/>
  <c r="DT65" i="4"/>
  <c r="DT66" i="4"/>
  <c r="DT64" i="4"/>
  <c r="DT67" i="4"/>
  <c r="DS68" i="4"/>
  <c r="DN161" i="4" s="1"/>
  <c r="DU54" i="4"/>
  <c r="DV55" i="4" s="1"/>
  <c r="DU56" i="4"/>
  <c r="DQ44" i="24"/>
  <c r="DT10" i="4"/>
  <c r="DU8" i="4"/>
  <c r="DT9" i="4"/>
  <c r="DS11" i="4"/>
  <c r="DU328" i="4" l="1"/>
  <c r="DU78" i="4"/>
  <c r="DU75" i="4"/>
  <c r="DU76" i="4"/>
  <c r="DU77" i="4"/>
  <c r="DS42" i="24"/>
  <c r="DS43" i="24" s="1"/>
  <c r="DU16" i="4"/>
  <c r="DX51" i="4"/>
  <c r="DW50" i="4"/>
  <c r="DU67" i="4"/>
  <c r="DU64" i="4"/>
  <c r="DU63" i="4"/>
  <c r="DU66" i="4"/>
  <c r="DU65" i="4"/>
  <c r="DU62" i="4"/>
  <c r="DT79" i="4"/>
  <c r="DV54" i="4"/>
  <c r="DW55" i="4" s="1"/>
  <c r="DV56" i="4"/>
  <c r="DT68" i="4"/>
  <c r="DO161" i="4" s="1"/>
  <c r="DR44" i="24"/>
  <c r="DU10" i="4"/>
  <c r="DV8" i="4"/>
  <c r="DU9" i="4"/>
  <c r="DT11" i="4"/>
  <c r="DV328" i="4" l="1"/>
  <c r="DV78" i="4"/>
  <c r="DV75" i="4"/>
  <c r="DV76" i="4"/>
  <c r="DV77" i="4"/>
  <c r="DT42" i="24"/>
  <c r="DT43" i="24" s="1"/>
  <c r="DV16" i="4"/>
  <c r="DU68" i="4"/>
  <c r="DP161" i="4" s="1"/>
  <c r="DX50" i="4"/>
  <c r="DY51" i="4"/>
  <c r="DV62" i="4"/>
  <c r="DV63" i="4"/>
  <c r="DV64" i="4"/>
  <c r="DV66" i="4"/>
  <c r="DV67" i="4"/>
  <c r="DV65" i="4"/>
  <c r="DU79" i="4"/>
  <c r="DW54" i="4"/>
  <c r="DX55" i="4" s="1"/>
  <c r="DW56" i="4"/>
  <c r="DS44" i="24"/>
  <c r="DV10" i="4"/>
  <c r="DW8" i="4"/>
  <c r="DV9" i="4"/>
  <c r="DU11" i="4"/>
  <c r="DW328" i="4" l="1"/>
  <c r="DW77" i="4"/>
  <c r="DW78" i="4"/>
  <c r="DW75" i="4"/>
  <c r="DW76" i="4"/>
  <c r="DU42" i="24"/>
  <c r="DU43" i="24" s="1"/>
  <c r="DW16" i="4"/>
  <c r="DZ51" i="4"/>
  <c r="DY50" i="4"/>
  <c r="DX54" i="4"/>
  <c r="DY55" i="4" s="1"/>
  <c r="DX56" i="4"/>
  <c r="DW64" i="4"/>
  <c r="DW62" i="4"/>
  <c r="DW65" i="4"/>
  <c r="DW66" i="4"/>
  <c r="DW67" i="4"/>
  <c r="DW63" i="4"/>
  <c r="DV68" i="4"/>
  <c r="DQ161" i="4" s="1"/>
  <c r="DV79" i="4"/>
  <c r="DT44" i="24"/>
  <c r="DW10" i="4"/>
  <c r="DX8" i="4"/>
  <c r="DW9" i="4"/>
  <c r="DV11" i="4"/>
  <c r="DX328" i="4" l="1"/>
  <c r="DX77" i="4"/>
  <c r="DX78" i="4"/>
  <c r="DX75" i="4"/>
  <c r="DX76" i="4"/>
  <c r="DV42" i="24"/>
  <c r="DV43" i="24" s="1"/>
  <c r="DX16" i="4"/>
  <c r="DW79" i="4"/>
  <c r="DZ50" i="4"/>
  <c r="EA51" i="4"/>
  <c r="DW68" i="4"/>
  <c r="DR161" i="4" s="1"/>
  <c r="DX64" i="4"/>
  <c r="DX65" i="4"/>
  <c r="DX62" i="4"/>
  <c r="DX79" i="4"/>
  <c r="DX66" i="4"/>
  <c r="DX67" i="4"/>
  <c r="DX63" i="4"/>
  <c r="DY56" i="4"/>
  <c r="DY54" i="4"/>
  <c r="DZ55" i="4" s="1"/>
  <c r="DU44" i="24"/>
  <c r="DX10" i="4"/>
  <c r="DY8" i="4"/>
  <c r="DX9" i="4"/>
  <c r="DW11" i="4"/>
  <c r="DY328" i="4" l="1"/>
  <c r="DY77" i="4"/>
  <c r="DY78" i="4"/>
  <c r="DY76" i="4"/>
  <c r="DY75" i="4"/>
  <c r="DW42" i="24"/>
  <c r="DW43" i="24" s="1"/>
  <c r="DY16" i="4"/>
  <c r="EA50" i="4"/>
  <c r="EB51" i="4"/>
  <c r="DY64" i="4"/>
  <c r="DY65" i="4"/>
  <c r="DY66" i="4"/>
  <c r="DY62" i="4"/>
  <c r="DY67" i="4"/>
  <c r="DY63" i="4"/>
  <c r="DZ54" i="4"/>
  <c r="EA55" i="4" s="1"/>
  <c r="DZ56" i="4"/>
  <c r="DX68" i="4"/>
  <c r="DS161" i="4" s="1"/>
  <c r="DV44" i="24"/>
  <c r="DY10" i="4"/>
  <c r="DZ8" i="4"/>
  <c r="DY9" i="4"/>
  <c r="DX11" i="4"/>
  <c r="DZ328" i="4" l="1"/>
  <c r="DZ75" i="4"/>
  <c r="DZ76" i="4"/>
  <c r="DZ77" i="4"/>
  <c r="DZ78" i="4"/>
  <c r="DX42" i="24"/>
  <c r="DX43" i="24" s="1"/>
  <c r="DZ16" i="4"/>
  <c r="EB50" i="4"/>
  <c r="EC51" i="4"/>
  <c r="EA56" i="4"/>
  <c r="EA54" i="4"/>
  <c r="EB55" i="4" s="1"/>
  <c r="DY68" i="4"/>
  <c r="DT161" i="4" s="1"/>
  <c r="DY79" i="4"/>
  <c r="DZ64" i="4"/>
  <c r="DZ66" i="4"/>
  <c r="DZ67" i="4"/>
  <c r="DZ63" i="4"/>
  <c r="DZ65" i="4"/>
  <c r="DZ62" i="4"/>
  <c r="DW44" i="24"/>
  <c r="DZ10" i="4"/>
  <c r="EA8" i="4"/>
  <c r="DZ9" i="4"/>
  <c r="DY11" i="4"/>
  <c r="EA328" i="4" l="1"/>
  <c r="EA76" i="4"/>
  <c r="EA77" i="4"/>
  <c r="EA78" i="4"/>
  <c r="EA75" i="4"/>
  <c r="DY42" i="24"/>
  <c r="DY43" i="24" s="1"/>
  <c r="EA16" i="4"/>
  <c r="DZ68" i="4"/>
  <c r="DU161" i="4" s="1"/>
  <c r="DZ79" i="4"/>
  <c r="ED51" i="4"/>
  <c r="EC50" i="4"/>
  <c r="EB54" i="4"/>
  <c r="EC55" i="4" s="1"/>
  <c r="EB56" i="4"/>
  <c r="EA62" i="4"/>
  <c r="EA64" i="4"/>
  <c r="EA65" i="4"/>
  <c r="EA66" i="4"/>
  <c r="EA63" i="4"/>
  <c r="EA67" i="4"/>
  <c r="DX44" i="24"/>
  <c r="EA10" i="4"/>
  <c r="EB8" i="4"/>
  <c r="EA9" i="4"/>
  <c r="DZ11" i="4"/>
  <c r="EB328" i="4" l="1"/>
  <c r="EB77" i="4"/>
  <c r="EB78" i="4"/>
  <c r="EB75" i="4"/>
  <c r="EB76" i="4"/>
  <c r="DZ42" i="24"/>
  <c r="DZ43" i="24" s="1"/>
  <c r="EB16" i="4"/>
  <c r="EE51" i="4"/>
  <c r="ED50" i="4"/>
  <c r="EA68" i="4"/>
  <c r="DV161" i="4" s="1"/>
  <c r="EA79" i="4"/>
  <c r="EB64" i="4"/>
  <c r="EB65" i="4"/>
  <c r="EB63" i="4"/>
  <c r="EB66" i="4"/>
  <c r="EB67" i="4"/>
  <c r="EB62" i="4"/>
  <c r="EC54" i="4"/>
  <c r="ED55" i="4" s="1"/>
  <c r="EC56" i="4"/>
  <c r="DY44" i="24"/>
  <c r="EB10" i="4"/>
  <c r="EC8" i="4"/>
  <c r="EB9" i="4"/>
  <c r="EA11" i="4"/>
  <c r="EC328" i="4" l="1"/>
  <c r="EC75" i="4"/>
  <c r="EC77" i="4"/>
  <c r="EC76" i="4"/>
  <c r="EC78" i="4"/>
  <c r="EA42" i="24"/>
  <c r="EA43" i="24" s="1"/>
  <c r="EC16" i="4"/>
  <c r="EE50" i="4"/>
  <c r="EF51" i="4"/>
  <c r="EC62" i="4"/>
  <c r="EC65" i="4"/>
  <c r="EC67" i="4"/>
  <c r="EC66" i="4"/>
  <c r="EC63" i="4"/>
  <c r="EC64" i="4"/>
  <c r="ED54" i="4"/>
  <c r="EE55" i="4" s="1"/>
  <c r="ED56" i="4"/>
  <c r="EB79" i="4"/>
  <c r="EB68" i="4"/>
  <c r="DW161" i="4" s="1"/>
  <c r="DZ44" i="24"/>
  <c r="EC10" i="4"/>
  <c r="ED8" i="4"/>
  <c r="EC9" i="4"/>
  <c r="EB11" i="4"/>
  <c r="ED328" i="4" l="1"/>
  <c r="ED75" i="4"/>
  <c r="ED76" i="4"/>
  <c r="ED77" i="4"/>
  <c r="ED78" i="4"/>
  <c r="EB42" i="24"/>
  <c r="EB43" i="24" s="1"/>
  <c r="ED16" i="4"/>
  <c r="EF50" i="4"/>
  <c r="EG51" i="4"/>
  <c r="EE54" i="4"/>
  <c r="EF55" i="4" s="1"/>
  <c r="EE56" i="4"/>
  <c r="ED66" i="4"/>
  <c r="ED67" i="4"/>
  <c r="ED62" i="4"/>
  <c r="ED64" i="4"/>
  <c r="ED63" i="4"/>
  <c r="ED65" i="4"/>
  <c r="EC79" i="4"/>
  <c r="EC68" i="4"/>
  <c r="DX161" i="4" s="1"/>
  <c r="EA44" i="24"/>
  <c r="ED10" i="4"/>
  <c r="EE8" i="4"/>
  <c r="ED9" i="4"/>
  <c r="EC11" i="4"/>
  <c r="EE328" i="4" l="1"/>
  <c r="EE78" i="4"/>
  <c r="EE75" i="4"/>
  <c r="EE76" i="4"/>
  <c r="EE77" i="4"/>
  <c r="EC42" i="24"/>
  <c r="EC43" i="24" s="1"/>
  <c r="EE16" i="4"/>
  <c r="EG50" i="4"/>
  <c r="EH51" i="4"/>
  <c r="ED68" i="4"/>
  <c r="DY161" i="4" s="1"/>
  <c r="ED79" i="4"/>
  <c r="EE65" i="4"/>
  <c r="EE62" i="4"/>
  <c r="EE67" i="4"/>
  <c r="EE64" i="4"/>
  <c r="EE63" i="4"/>
  <c r="EE66" i="4"/>
  <c r="EF54" i="4"/>
  <c r="EG55" i="4" s="1"/>
  <c r="EF56" i="4"/>
  <c r="EB44" i="24"/>
  <c r="EE10" i="4"/>
  <c r="EF8" i="4"/>
  <c r="EE9" i="4"/>
  <c r="ED11" i="4"/>
  <c r="EF328" i="4" l="1"/>
  <c r="EF78" i="4"/>
  <c r="EF75" i="4"/>
  <c r="EF76" i="4"/>
  <c r="EF77" i="4"/>
  <c r="ED42" i="24"/>
  <c r="ED43" i="24" s="1"/>
  <c r="EF16" i="4"/>
  <c r="EE79" i="4"/>
  <c r="EH50" i="4"/>
  <c r="EI51" i="4"/>
  <c r="EG54" i="4"/>
  <c r="EH55" i="4" s="1"/>
  <c r="EG56" i="4"/>
  <c r="EF67" i="4"/>
  <c r="EF65" i="4"/>
  <c r="EF62" i="4"/>
  <c r="EF63" i="4"/>
  <c r="EF64" i="4"/>
  <c r="EF66" i="4"/>
  <c r="EE68" i="4"/>
  <c r="DZ161" i="4" s="1"/>
  <c r="EC44" i="24"/>
  <c r="EF10" i="4"/>
  <c r="EG8" i="4"/>
  <c r="EF9" i="4"/>
  <c r="EE11" i="4"/>
  <c r="EG328" i="4" l="1"/>
  <c r="EF79" i="4"/>
  <c r="EG75" i="4"/>
  <c r="EG76" i="4"/>
  <c r="EG77" i="4"/>
  <c r="EG78" i="4"/>
  <c r="EE42" i="24"/>
  <c r="EE43" i="24" s="1"/>
  <c r="EG16" i="4"/>
  <c r="EI50" i="4"/>
  <c r="EJ51" i="4"/>
  <c r="EF68" i="4"/>
  <c r="EA161" i="4" s="1"/>
  <c r="EG67" i="4"/>
  <c r="EG63" i="4"/>
  <c r="EG65" i="4"/>
  <c r="EG66" i="4"/>
  <c r="EG64" i="4"/>
  <c r="EG62" i="4"/>
  <c r="EH54" i="4"/>
  <c r="EI55" i="4" s="1"/>
  <c r="EH56" i="4"/>
  <c r="ED44" i="24"/>
  <c r="EG10" i="4"/>
  <c r="EH8" i="4"/>
  <c r="EG9" i="4"/>
  <c r="EF11" i="4"/>
  <c r="EH328" i="4" l="1"/>
  <c r="EH78" i="4"/>
  <c r="EG79" i="4"/>
  <c r="EH75" i="4"/>
  <c r="EH76" i="4"/>
  <c r="EH77" i="4"/>
  <c r="EF42" i="24"/>
  <c r="EF43" i="24" s="1"/>
  <c r="EH16" i="4"/>
  <c r="EG68" i="4"/>
  <c r="EB161" i="4" s="1"/>
  <c r="EJ50" i="4"/>
  <c r="EK51" i="4"/>
  <c r="EH66" i="4"/>
  <c r="EH62" i="4"/>
  <c r="EH67" i="4"/>
  <c r="EH64" i="4"/>
  <c r="EH65" i="4"/>
  <c r="EH63" i="4"/>
  <c r="EI54" i="4"/>
  <c r="EJ55" i="4" s="1"/>
  <c r="EI56" i="4"/>
  <c r="EE44" i="24"/>
  <c r="EH10" i="4"/>
  <c r="EI8" i="4"/>
  <c r="EH9" i="4"/>
  <c r="EG11" i="4"/>
  <c r="EI328" i="4" l="1"/>
  <c r="EI78" i="4"/>
  <c r="EI75" i="4"/>
  <c r="EI76" i="4"/>
  <c r="EI77" i="4"/>
  <c r="EG42" i="24"/>
  <c r="EG43" i="24" s="1"/>
  <c r="EI16" i="4"/>
  <c r="EK50" i="4"/>
  <c r="EL51" i="4"/>
  <c r="EJ56" i="4"/>
  <c r="EJ54" i="4"/>
  <c r="EK55" i="4" s="1"/>
  <c r="EI65" i="4"/>
  <c r="EI63" i="4"/>
  <c r="EI64" i="4"/>
  <c r="EI67" i="4"/>
  <c r="EI62" i="4"/>
  <c r="EI66" i="4"/>
  <c r="EH68" i="4"/>
  <c r="EC161" i="4" s="1"/>
  <c r="EH79" i="4"/>
  <c r="EF44" i="24"/>
  <c r="EI10" i="4"/>
  <c r="EJ8" i="4"/>
  <c r="EI9" i="4"/>
  <c r="EH11" i="4"/>
  <c r="EJ328" i="4" l="1"/>
  <c r="EI79" i="4"/>
  <c r="EJ78" i="4"/>
  <c r="EJ75" i="4"/>
  <c r="EJ76" i="4"/>
  <c r="EJ77" i="4"/>
  <c r="EH42" i="24"/>
  <c r="EH43" i="24" s="1"/>
  <c r="EJ16" i="4"/>
  <c r="EM51" i="4"/>
  <c r="EL50" i="4"/>
  <c r="EI68" i="4"/>
  <c r="ED161" i="4" s="1"/>
  <c r="EK56" i="4"/>
  <c r="EK54" i="4"/>
  <c r="EL55" i="4" s="1"/>
  <c r="EJ66" i="4"/>
  <c r="EJ64" i="4"/>
  <c r="EJ65" i="4"/>
  <c r="EJ63" i="4"/>
  <c r="EJ67" i="4"/>
  <c r="EJ62" i="4"/>
  <c r="EG44" i="24"/>
  <c r="EJ10" i="4"/>
  <c r="EK8" i="4"/>
  <c r="EJ9" i="4"/>
  <c r="EI11" i="4"/>
  <c r="EK328" i="4" l="1"/>
  <c r="EK78" i="4"/>
  <c r="EK75" i="4"/>
  <c r="EK76" i="4"/>
  <c r="EK77" i="4"/>
  <c r="EI42" i="24"/>
  <c r="EI43" i="24" s="1"/>
  <c r="EK16" i="4"/>
  <c r="EJ68" i="4"/>
  <c r="EE161" i="4" s="1"/>
  <c r="EN51" i="4"/>
  <c r="EM50" i="4"/>
  <c r="EJ79" i="4"/>
  <c r="EL54" i="4"/>
  <c r="EM55" i="4" s="1"/>
  <c r="EL56" i="4"/>
  <c r="EK67" i="4"/>
  <c r="EK62" i="4"/>
  <c r="EK66" i="4"/>
  <c r="EK64" i="4"/>
  <c r="EK63" i="4"/>
  <c r="EK65" i="4"/>
  <c r="EH44" i="24"/>
  <c r="EK10" i="4"/>
  <c r="EL8" i="4"/>
  <c r="EK9" i="4"/>
  <c r="EJ11" i="4"/>
  <c r="EL328" i="4" l="1"/>
  <c r="EL78" i="4"/>
  <c r="EL75" i="4"/>
  <c r="EL76" i="4"/>
  <c r="EL77" i="4"/>
  <c r="EJ42" i="24"/>
  <c r="EJ43" i="24" s="1"/>
  <c r="EL16" i="4"/>
  <c r="EK79" i="4"/>
  <c r="EN50" i="4"/>
  <c r="EO51" i="4"/>
  <c r="EK68" i="4"/>
  <c r="EF161" i="4" s="1"/>
  <c r="EL63" i="4"/>
  <c r="EL65" i="4"/>
  <c r="EL66" i="4"/>
  <c r="EL79" i="4"/>
  <c r="EL67" i="4"/>
  <c r="EL62" i="4"/>
  <c r="EL64" i="4"/>
  <c r="EM54" i="4"/>
  <c r="EN55" i="4" s="1"/>
  <c r="EM56" i="4"/>
  <c r="EI44" i="24"/>
  <c r="EL9" i="4"/>
  <c r="EM8" i="4"/>
  <c r="EL10" i="4"/>
  <c r="EK11" i="4"/>
  <c r="EM328" i="4" l="1"/>
  <c r="EM77" i="4"/>
  <c r="EM78" i="4"/>
  <c r="EM75" i="4"/>
  <c r="EM76" i="4"/>
  <c r="EK42" i="24"/>
  <c r="EK43" i="24" s="1"/>
  <c r="EM16" i="4"/>
  <c r="EP51" i="4"/>
  <c r="EO50" i="4"/>
  <c r="EM66" i="4"/>
  <c r="EM62" i="4"/>
  <c r="EM67" i="4"/>
  <c r="EM65" i="4"/>
  <c r="EM63" i="4"/>
  <c r="EM64" i="4"/>
  <c r="EN54" i="4"/>
  <c r="EO55" i="4" s="1"/>
  <c r="EN56" i="4"/>
  <c r="EL68" i="4"/>
  <c r="EG161" i="4" s="1"/>
  <c r="EM9" i="4"/>
  <c r="EJ44" i="24"/>
  <c r="EL11" i="4"/>
  <c r="Q19" i="3"/>
  <c r="R15" i="3"/>
  <c r="P21" i="3"/>
  <c r="Q13" i="3"/>
  <c r="R19" i="3"/>
  <c r="Q14" i="3"/>
  <c r="R21" i="3"/>
  <c r="R14" i="3"/>
  <c r="R13" i="3"/>
  <c r="P13" i="3"/>
  <c r="P15" i="3"/>
  <c r="Q21" i="3"/>
  <c r="Q15" i="3"/>
  <c r="D14" i="3"/>
  <c r="P19" i="3"/>
  <c r="P14" i="3"/>
  <c r="D10" i="3"/>
  <c r="O10" i="3"/>
  <c r="Q11" i="3"/>
  <c r="R11" i="3"/>
  <c r="F10" i="3"/>
  <c r="N10" i="3"/>
  <c r="R10" i="3"/>
  <c r="K10" i="3"/>
  <c r="I10" i="3"/>
  <c r="J10" i="3"/>
  <c r="R12" i="3"/>
  <c r="P10" i="3"/>
  <c r="G10" i="3"/>
  <c r="M10" i="3"/>
  <c r="P12" i="3"/>
  <c r="Q12" i="3"/>
  <c r="E10" i="3"/>
  <c r="Q10" i="3"/>
  <c r="H10" i="3"/>
  <c r="P11" i="3"/>
  <c r="L10" i="3"/>
  <c r="EM10" i="4"/>
  <c r="EN8" i="4"/>
  <c r="EN328" i="4" l="1"/>
  <c r="EN77" i="4"/>
  <c r="EN78" i="4"/>
  <c r="EN75" i="4"/>
  <c r="EN76" i="4"/>
  <c r="EL42" i="24"/>
  <c r="EL43" i="24" s="1"/>
  <c r="EN16" i="4"/>
  <c r="EQ51" i="4"/>
  <c r="EP50" i="4"/>
  <c r="EO54" i="4"/>
  <c r="EP55" i="4" s="1"/>
  <c r="EO56" i="4"/>
  <c r="EM79" i="4"/>
  <c r="EN67" i="4"/>
  <c r="EN66" i="4"/>
  <c r="EN65" i="4"/>
  <c r="EN64" i="4"/>
  <c r="EN62" i="4"/>
  <c r="EN63" i="4"/>
  <c r="EM68" i="4"/>
  <c r="EH161" i="4" s="1"/>
  <c r="EM11" i="4"/>
  <c r="EN9" i="4"/>
  <c r="EK44" i="24"/>
  <c r="EN10" i="4"/>
  <c r="EO8" i="4"/>
  <c r="EO328" i="4" l="1"/>
  <c r="EO77" i="4"/>
  <c r="EO78" i="4"/>
  <c r="EO75" i="4"/>
  <c r="EO76" i="4"/>
  <c r="EM42" i="24"/>
  <c r="EM43" i="24" s="1"/>
  <c r="EO16" i="4"/>
  <c r="EQ50" i="4"/>
  <c r="ER51" i="4"/>
  <c r="EN68" i="4"/>
  <c r="EI161" i="4" s="1"/>
  <c r="EN79" i="4"/>
  <c r="EO63" i="4"/>
  <c r="EO64" i="4"/>
  <c r="EO65" i="4"/>
  <c r="EO67" i="4"/>
  <c r="EO66" i="4"/>
  <c r="EO62" i="4"/>
  <c r="EP54" i="4"/>
  <c r="EQ55" i="4" s="1"/>
  <c r="EP56" i="4"/>
  <c r="EL44" i="24"/>
  <c r="EO9" i="4"/>
  <c r="EN11" i="4"/>
  <c r="EP8" i="4"/>
  <c r="EO10" i="4"/>
  <c r="EP328" i="4" l="1"/>
  <c r="EP76" i="4"/>
  <c r="EO68" i="4"/>
  <c r="EJ161" i="4" s="1"/>
  <c r="EP77" i="4"/>
  <c r="EP78" i="4"/>
  <c r="EP75" i="4"/>
  <c r="EN42" i="24"/>
  <c r="EN43" i="24" s="1"/>
  <c r="EP16" i="4"/>
  <c r="ES51" i="4"/>
  <c r="ER50" i="4"/>
  <c r="EQ54" i="4"/>
  <c r="ER55" i="4" s="1"/>
  <c r="EQ56" i="4"/>
  <c r="EP64" i="4"/>
  <c r="EP67" i="4"/>
  <c r="EP65" i="4"/>
  <c r="EP63" i="4"/>
  <c r="EP66" i="4"/>
  <c r="EP62" i="4"/>
  <c r="EO79" i="4"/>
  <c r="EP9" i="4"/>
  <c r="EM44" i="24"/>
  <c r="EO11" i="4"/>
  <c r="EP10" i="4"/>
  <c r="EQ8" i="4"/>
  <c r="EQ328" i="4" l="1"/>
  <c r="EQ76" i="4"/>
  <c r="EQ77" i="4"/>
  <c r="EQ78" i="4"/>
  <c r="EQ75" i="4"/>
  <c r="EQ9" i="4"/>
  <c r="EO44" i="24" s="1"/>
  <c r="EO42" i="24"/>
  <c r="EO43" i="24" s="1"/>
  <c r="EQ16" i="4"/>
  <c r="EP68" i="4"/>
  <c r="EK161" i="4" s="1"/>
  <c r="ES50" i="4"/>
  <c r="ET51" i="4"/>
  <c r="EP79" i="4"/>
  <c r="EQ64" i="4"/>
  <c r="EQ63" i="4"/>
  <c r="EQ62" i="4"/>
  <c r="EQ67" i="4"/>
  <c r="EQ66" i="4"/>
  <c r="EQ65" i="4"/>
  <c r="ER54" i="4"/>
  <c r="ES55" i="4" s="1"/>
  <c r="ER56" i="4"/>
  <c r="EP11" i="4"/>
  <c r="EN44" i="24"/>
  <c r="ER8" i="4"/>
  <c r="EQ10" i="4"/>
  <c r="ER9" i="4" l="1"/>
  <c r="ER328" i="4"/>
  <c r="ER76" i="4"/>
  <c r="EQ11" i="4"/>
  <c r="ER77" i="4"/>
  <c r="ER78" i="4"/>
  <c r="ER75" i="4"/>
  <c r="EP42" i="24"/>
  <c r="EP43" i="24" s="1"/>
  <c r="ER16" i="4"/>
  <c r="EQ68" i="4"/>
  <c r="EL161" i="4" s="1"/>
  <c r="ET50" i="4"/>
  <c r="EU51" i="4"/>
  <c r="ES54" i="4"/>
  <c r="ET55" i="4" s="1"/>
  <c r="ES56" i="4"/>
  <c r="EQ79" i="4"/>
  <c r="ER62" i="4"/>
  <c r="ER64" i="4"/>
  <c r="ER66" i="4"/>
  <c r="ER63" i="4"/>
  <c r="ER67" i="4"/>
  <c r="ER65" i="4"/>
  <c r="EP44" i="24"/>
  <c r="ER10" i="4"/>
  <c r="ES8" i="4"/>
  <c r="ER11" i="4"/>
  <c r="ES9" i="4"/>
  <c r="ES328" i="4" l="1"/>
  <c r="ES78" i="4"/>
  <c r="ES75" i="4"/>
  <c r="ES76" i="4"/>
  <c r="ES77" i="4"/>
  <c r="EQ42" i="24"/>
  <c r="EQ43" i="24" s="1"/>
  <c r="ES16" i="4"/>
  <c r="EV51" i="4"/>
  <c r="EU50" i="4"/>
  <c r="ER79" i="4"/>
  <c r="ER68" i="4"/>
  <c r="EM161" i="4" s="1"/>
  <c r="ES66" i="4"/>
  <c r="ES63" i="4"/>
  <c r="ES62" i="4"/>
  <c r="ES65" i="4"/>
  <c r="ES67" i="4"/>
  <c r="ES64" i="4"/>
  <c r="ET54" i="4"/>
  <c r="EU55" i="4" s="1"/>
  <c r="ET56" i="4"/>
  <c r="EQ44" i="24"/>
  <c r="ES10" i="4"/>
  <c r="ET8" i="4"/>
  <c r="ET9" i="4"/>
  <c r="ES11" i="4"/>
  <c r="ET328" i="4" l="1"/>
  <c r="ET75" i="4"/>
  <c r="ET77" i="4"/>
  <c r="ET76" i="4"/>
  <c r="ET78" i="4"/>
  <c r="ER42" i="24"/>
  <c r="ER43" i="24" s="1"/>
  <c r="ET16" i="4"/>
  <c r="EV50" i="4"/>
  <c r="EW51" i="4"/>
  <c r="EU54" i="4"/>
  <c r="EV55" i="4" s="1"/>
  <c r="EU56" i="4"/>
  <c r="ES68" i="4"/>
  <c r="EN161" i="4" s="1"/>
  <c r="ET64" i="4"/>
  <c r="ET63" i="4"/>
  <c r="ET66" i="4"/>
  <c r="ET67" i="4"/>
  <c r="ET62" i="4"/>
  <c r="ET65" i="4"/>
  <c r="ES79" i="4"/>
  <c r="ER44" i="24"/>
  <c r="ET10" i="4"/>
  <c r="EU8" i="4"/>
  <c r="ET11" i="4"/>
  <c r="EU9" i="4"/>
  <c r="EU328" i="4" l="1"/>
  <c r="EU66" i="4"/>
  <c r="EU76" i="4"/>
  <c r="EU75" i="4"/>
  <c r="EU77" i="4"/>
  <c r="EU78" i="4"/>
  <c r="ES42" i="24"/>
  <c r="ES43" i="24" s="1"/>
  <c r="EU16" i="4"/>
  <c r="ET68" i="4"/>
  <c r="EO161" i="4" s="1"/>
  <c r="EW50" i="4"/>
  <c r="EX51" i="4"/>
  <c r="ET79" i="4"/>
  <c r="EU65" i="4"/>
  <c r="EU64" i="4"/>
  <c r="EU62" i="4"/>
  <c r="EU67" i="4"/>
  <c r="EU63" i="4"/>
  <c r="EV54" i="4"/>
  <c r="EW55" i="4" s="1"/>
  <c r="EV56" i="4"/>
  <c r="ES44" i="24"/>
  <c r="EU10" i="4"/>
  <c r="EV8" i="4"/>
  <c r="EU11" i="4"/>
  <c r="EV9" i="4"/>
  <c r="EV328" i="4" l="1"/>
  <c r="EV75" i="4"/>
  <c r="EV76" i="4"/>
  <c r="EV77" i="4"/>
  <c r="EV78" i="4"/>
  <c r="ET42" i="24"/>
  <c r="ET43" i="24" s="1"/>
  <c r="EV16" i="4"/>
  <c r="EX50" i="4"/>
  <c r="EY51" i="4"/>
  <c r="EV65" i="4"/>
  <c r="EV67" i="4"/>
  <c r="EV62" i="4"/>
  <c r="EV66" i="4"/>
  <c r="EV63" i="4"/>
  <c r="EV64" i="4"/>
  <c r="EW54" i="4"/>
  <c r="EX55" i="4" s="1"/>
  <c r="EW56" i="4"/>
  <c r="EU68" i="4"/>
  <c r="EP161" i="4" s="1"/>
  <c r="EU79" i="4"/>
  <c r="ET44" i="24"/>
  <c r="EW8" i="4"/>
  <c r="EV10" i="4"/>
  <c r="EV11" i="4"/>
  <c r="EW9" i="4"/>
  <c r="EW328" i="4" l="1"/>
  <c r="EW75" i="4"/>
  <c r="EW76" i="4"/>
  <c r="EW77" i="4"/>
  <c r="EW78" i="4"/>
  <c r="EU42" i="24"/>
  <c r="EU43" i="24" s="1"/>
  <c r="EW16" i="4"/>
  <c r="EY50" i="4"/>
  <c r="EZ51" i="4"/>
  <c r="EX54" i="4"/>
  <c r="EY55" i="4" s="1"/>
  <c r="EX56" i="4"/>
  <c r="EV68" i="4"/>
  <c r="EQ161" i="4" s="1"/>
  <c r="EV79" i="4"/>
  <c r="EW63" i="4"/>
  <c r="EW67" i="4"/>
  <c r="EW65" i="4"/>
  <c r="EW64" i="4"/>
  <c r="EW66" i="4"/>
  <c r="EW62" i="4"/>
  <c r="EU44" i="24"/>
  <c r="EW10" i="4"/>
  <c r="EX8" i="4"/>
  <c r="EX9" i="4"/>
  <c r="EW11" i="4"/>
  <c r="EX328" i="4" l="1"/>
  <c r="EX78" i="4"/>
  <c r="EX75" i="4"/>
  <c r="EX76" i="4"/>
  <c r="EX77" i="4"/>
  <c r="EV42" i="24"/>
  <c r="EV43" i="24" s="1"/>
  <c r="EX16" i="4"/>
  <c r="FA51" i="4"/>
  <c r="EZ50" i="4"/>
  <c r="EW79" i="4"/>
  <c r="EX67" i="4"/>
  <c r="EX66" i="4"/>
  <c r="EX63" i="4"/>
  <c r="EX62" i="4"/>
  <c r="EX64" i="4"/>
  <c r="EX65" i="4"/>
  <c r="EW68" i="4"/>
  <c r="ER161" i="4" s="1"/>
  <c r="EY54" i="4"/>
  <c r="EZ55" i="4" s="1"/>
  <c r="EY56" i="4"/>
  <c r="EV44" i="24"/>
  <c r="EX10" i="4"/>
  <c r="EY8" i="4"/>
  <c r="EY9" i="4"/>
  <c r="EX11" i="4"/>
  <c r="EY328" i="4" l="1"/>
  <c r="EY78" i="4"/>
  <c r="EY75" i="4"/>
  <c r="EY76" i="4"/>
  <c r="EY77" i="4"/>
  <c r="EW42" i="24"/>
  <c r="EW43" i="24" s="1"/>
  <c r="EY16" i="4"/>
  <c r="FA50" i="4"/>
  <c r="FB51" i="4"/>
  <c r="EY67" i="4"/>
  <c r="EY62" i="4"/>
  <c r="EY63" i="4"/>
  <c r="EY64" i="4"/>
  <c r="EY66" i="4"/>
  <c r="EY65" i="4"/>
  <c r="EX79" i="4"/>
  <c r="EZ54" i="4"/>
  <c r="FA55" i="4" s="1"/>
  <c r="EZ56" i="4"/>
  <c r="EX68" i="4"/>
  <c r="ES161" i="4" s="1"/>
  <c r="EW44" i="24"/>
  <c r="EY10" i="4"/>
  <c r="EZ8" i="4"/>
  <c r="EZ9" i="4"/>
  <c r="EY11" i="4"/>
  <c r="EZ328" i="4" l="1"/>
  <c r="EZ78" i="4"/>
  <c r="EZ75" i="4"/>
  <c r="EZ76" i="4"/>
  <c r="EZ77" i="4"/>
  <c r="EX42" i="24"/>
  <c r="EX43" i="24" s="1"/>
  <c r="EZ16" i="4"/>
  <c r="FB50" i="4"/>
  <c r="FC51" i="4"/>
  <c r="EZ65" i="4"/>
  <c r="EZ64" i="4"/>
  <c r="EZ66" i="4"/>
  <c r="EZ63" i="4"/>
  <c r="EZ67" i="4"/>
  <c r="EZ62" i="4"/>
  <c r="EY79" i="4"/>
  <c r="EY68" i="4"/>
  <c r="ET161" i="4" s="1"/>
  <c r="FA54" i="4"/>
  <c r="FB55" i="4" s="1"/>
  <c r="FA56" i="4"/>
  <c r="EX44" i="24"/>
  <c r="EZ10" i="4"/>
  <c r="FA8" i="4"/>
  <c r="EZ11" i="4"/>
  <c r="FA9" i="4"/>
  <c r="FA328" i="4" l="1"/>
  <c r="FA78" i="4"/>
  <c r="FA75" i="4"/>
  <c r="FA76" i="4"/>
  <c r="FA77" i="4"/>
  <c r="EY42" i="24"/>
  <c r="EY43" i="24" s="1"/>
  <c r="FA16" i="4"/>
  <c r="EZ68" i="4"/>
  <c r="EU161" i="4" s="1"/>
  <c r="FC50" i="4"/>
  <c r="FD51" i="4"/>
  <c r="FB54" i="4"/>
  <c r="FC55" i="4" s="1"/>
  <c r="FB56" i="4"/>
  <c r="EZ79" i="4"/>
  <c r="FA64" i="4"/>
  <c r="FA65" i="4"/>
  <c r="FA63" i="4"/>
  <c r="FA66" i="4"/>
  <c r="FA67" i="4"/>
  <c r="FA62" i="4"/>
  <c r="EY44" i="24"/>
  <c r="FA10" i="4"/>
  <c r="FB8" i="4"/>
  <c r="FA11" i="4"/>
  <c r="FB9" i="4"/>
  <c r="FB328" i="4" l="1"/>
  <c r="FB78" i="4"/>
  <c r="FB75" i="4"/>
  <c r="FB76" i="4"/>
  <c r="FB77" i="4"/>
  <c r="EZ42" i="24"/>
  <c r="EZ43" i="24" s="1"/>
  <c r="FB16" i="4"/>
  <c r="FA68" i="4"/>
  <c r="EV161" i="4" s="1"/>
  <c r="FD50" i="4"/>
  <c r="FE51" i="4"/>
  <c r="FA79" i="4"/>
  <c r="FB65" i="4"/>
  <c r="FB67" i="4"/>
  <c r="FB64" i="4"/>
  <c r="FB63" i="4"/>
  <c r="FB66" i="4"/>
  <c r="FB62" i="4"/>
  <c r="FC54" i="4"/>
  <c r="FD55" i="4" s="1"/>
  <c r="FC56" i="4"/>
  <c r="EZ44" i="24"/>
  <c r="FB10" i="4"/>
  <c r="FC8" i="4"/>
  <c r="FB11" i="4"/>
  <c r="FC9" i="4"/>
  <c r="FC328" i="4" l="1"/>
  <c r="FC76" i="4"/>
  <c r="FC75" i="4"/>
  <c r="FC77" i="4"/>
  <c r="FC78" i="4"/>
  <c r="FA42" i="24"/>
  <c r="FA43" i="24" s="1"/>
  <c r="FC16" i="4"/>
  <c r="FB68" i="4"/>
  <c r="EW161" i="4" s="1"/>
  <c r="FE50" i="4"/>
  <c r="FF51" i="4"/>
  <c r="FB79" i="4"/>
  <c r="FD54" i="4"/>
  <c r="FE55" i="4" s="1"/>
  <c r="FD56" i="4"/>
  <c r="FC62" i="4"/>
  <c r="FC66" i="4"/>
  <c r="FC67" i="4"/>
  <c r="FC63" i="4"/>
  <c r="FC64" i="4"/>
  <c r="FC65" i="4"/>
  <c r="FA44" i="24"/>
  <c r="FD8" i="4"/>
  <c r="FC10" i="4"/>
  <c r="FD9" i="4"/>
  <c r="FC11" i="4"/>
  <c r="FD328" i="4" l="1"/>
  <c r="FC79" i="4"/>
  <c r="FD77" i="4"/>
  <c r="FD78" i="4"/>
  <c r="FD75" i="4"/>
  <c r="FD76" i="4"/>
  <c r="FB42" i="24"/>
  <c r="FB43" i="24" s="1"/>
  <c r="FD16" i="4"/>
  <c r="FF50" i="4"/>
  <c r="FG51" i="4"/>
  <c r="FC68" i="4"/>
  <c r="EX161" i="4" s="1"/>
  <c r="FD66" i="4"/>
  <c r="FD63" i="4"/>
  <c r="FD64" i="4"/>
  <c r="FD67" i="4"/>
  <c r="FD62" i="4"/>
  <c r="FD65" i="4"/>
  <c r="FE54" i="4"/>
  <c r="FF55" i="4" s="1"/>
  <c r="FE56" i="4"/>
  <c r="FB44" i="24"/>
  <c r="FD10" i="4"/>
  <c r="FE8" i="4"/>
  <c r="FD11" i="4"/>
  <c r="FE9" i="4"/>
  <c r="FE328" i="4" l="1"/>
  <c r="FE77" i="4"/>
  <c r="FE75" i="4"/>
  <c r="FE78" i="4"/>
  <c r="FE76" i="4"/>
  <c r="FC42" i="24"/>
  <c r="FC43" i="24" s="1"/>
  <c r="FE16" i="4"/>
  <c r="FH51" i="4"/>
  <c r="FG50" i="4"/>
  <c r="FF54" i="4"/>
  <c r="FG55" i="4" s="1"/>
  <c r="FF56" i="4"/>
  <c r="FD79" i="4"/>
  <c r="FD68" i="4"/>
  <c r="EY161" i="4" s="1"/>
  <c r="FE62" i="4"/>
  <c r="FE63" i="4"/>
  <c r="FE65" i="4"/>
  <c r="FE66" i="4"/>
  <c r="FE67" i="4"/>
  <c r="FE64" i="4"/>
  <c r="FC44" i="24"/>
  <c r="FF8" i="4"/>
  <c r="FE10" i="4"/>
  <c r="FE11" i="4"/>
  <c r="FF9" i="4"/>
  <c r="FF328" i="4" l="1"/>
  <c r="FF76" i="4"/>
  <c r="FF77" i="4"/>
  <c r="FF78" i="4"/>
  <c r="FF75" i="4"/>
  <c r="FD42" i="24"/>
  <c r="FD43" i="24" s="1"/>
  <c r="FF16" i="4"/>
  <c r="FH50" i="4"/>
  <c r="FI51" i="4"/>
  <c r="FE68" i="4"/>
  <c r="EZ161" i="4" s="1"/>
  <c r="FF67" i="4"/>
  <c r="FF62" i="4"/>
  <c r="FF64" i="4"/>
  <c r="FF63" i="4"/>
  <c r="FF66" i="4"/>
  <c r="FF65" i="4"/>
  <c r="FE79" i="4"/>
  <c r="FG54" i="4"/>
  <c r="FH55" i="4" s="1"/>
  <c r="FG56" i="4"/>
  <c r="FD44" i="24"/>
  <c r="FG8" i="4"/>
  <c r="FF10" i="4"/>
  <c r="FG9" i="4"/>
  <c r="FF11" i="4"/>
  <c r="FG328" i="4" l="1"/>
  <c r="FG76" i="4"/>
  <c r="FF79" i="4"/>
  <c r="FG77" i="4"/>
  <c r="FG78" i="4"/>
  <c r="FG75" i="4"/>
  <c r="FE42" i="24"/>
  <c r="FE43" i="24" s="1"/>
  <c r="FG16" i="4"/>
  <c r="FJ51" i="4"/>
  <c r="FI50" i="4"/>
  <c r="FH54" i="4"/>
  <c r="FI55" i="4" s="1"/>
  <c r="FH56" i="4"/>
  <c r="FG63" i="4"/>
  <c r="FG65" i="4"/>
  <c r="FG66" i="4"/>
  <c r="FG62" i="4"/>
  <c r="FG64" i="4"/>
  <c r="FG67" i="4"/>
  <c r="FF68" i="4"/>
  <c r="FA161" i="4" s="1"/>
  <c r="FE44" i="24"/>
  <c r="FH8" i="4"/>
  <c r="FG10" i="4"/>
  <c r="FH9" i="4"/>
  <c r="FG11" i="4"/>
  <c r="FH328" i="4" l="1"/>
  <c r="FH76" i="4"/>
  <c r="FH77" i="4"/>
  <c r="FH78" i="4"/>
  <c r="FH75" i="4"/>
  <c r="FF42" i="24"/>
  <c r="FF43" i="24" s="1"/>
  <c r="FH16" i="4"/>
  <c r="FJ50" i="4"/>
  <c r="FK51" i="4"/>
  <c r="FG68" i="4"/>
  <c r="FB161" i="4" s="1"/>
  <c r="FG79" i="4"/>
  <c r="FH67" i="4"/>
  <c r="FH66" i="4"/>
  <c r="FH63" i="4"/>
  <c r="FH64" i="4"/>
  <c r="FH62" i="4"/>
  <c r="FH65" i="4"/>
  <c r="FI54" i="4"/>
  <c r="FJ55" i="4" s="1"/>
  <c r="FI56" i="4"/>
  <c r="FF44" i="24"/>
  <c r="FI8" i="4"/>
  <c r="FH10" i="4"/>
  <c r="FH11" i="4"/>
  <c r="FI9" i="4"/>
  <c r="FI328" i="4" l="1"/>
  <c r="FI75" i="4"/>
  <c r="FH79" i="4"/>
  <c r="FI77" i="4"/>
  <c r="FI76" i="4"/>
  <c r="FI78" i="4"/>
  <c r="FG42" i="24"/>
  <c r="FG43" i="24" s="1"/>
  <c r="FI16" i="4"/>
  <c r="FK50" i="4"/>
  <c r="FL51" i="4"/>
  <c r="FI62" i="4"/>
  <c r="FI63" i="4"/>
  <c r="FI65" i="4"/>
  <c r="FI67" i="4"/>
  <c r="FI64" i="4"/>
  <c r="FI66" i="4"/>
  <c r="FJ54" i="4"/>
  <c r="FK55" i="4" s="1"/>
  <c r="FJ56" i="4"/>
  <c r="FH68" i="4"/>
  <c r="FC161" i="4" s="1"/>
  <c r="FG44" i="24"/>
  <c r="FI10" i="4"/>
  <c r="FJ8" i="4"/>
  <c r="FI11" i="4"/>
  <c r="FJ9" i="4"/>
  <c r="FJ328" i="4" l="1"/>
  <c r="FJ75" i="4"/>
  <c r="FJ77" i="4"/>
  <c r="FJ78" i="4"/>
  <c r="FJ76" i="4"/>
  <c r="FH42" i="24"/>
  <c r="FH43" i="24" s="1"/>
  <c r="FJ16" i="4"/>
  <c r="FM51" i="4"/>
  <c r="FL50" i="4"/>
  <c r="FK56" i="4"/>
  <c r="FK54" i="4"/>
  <c r="FL55" i="4" s="1"/>
  <c r="FI79" i="4"/>
  <c r="FJ67" i="4"/>
  <c r="FJ65" i="4"/>
  <c r="FJ62" i="4"/>
  <c r="FJ66" i="4"/>
  <c r="FJ64" i="4"/>
  <c r="FJ63" i="4"/>
  <c r="FI68" i="4"/>
  <c r="FD161" i="4" s="1"/>
  <c r="FH44" i="24"/>
  <c r="FJ10" i="4"/>
  <c r="FK8" i="4"/>
  <c r="FK9" i="4"/>
  <c r="FJ11" i="4"/>
  <c r="FK328" i="4" l="1"/>
  <c r="FK75" i="4"/>
  <c r="FK76" i="4"/>
  <c r="FK77" i="4"/>
  <c r="FK78" i="4"/>
  <c r="FI42" i="24"/>
  <c r="FI43" i="24" s="1"/>
  <c r="FK16" i="4"/>
  <c r="FM50" i="4"/>
  <c r="FN51" i="4"/>
  <c r="FJ68" i="4"/>
  <c r="FE161" i="4" s="1"/>
  <c r="FJ79" i="4"/>
  <c r="FL54" i="4"/>
  <c r="FM55" i="4" s="1"/>
  <c r="FL56" i="4"/>
  <c r="FL78" i="4" s="1"/>
  <c r="FK67" i="4"/>
  <c r="FK65" i="4"/>
  <c r="FK64" i="4"/>
  <c r="FK62" i="4"/>
  <c r="FK66" i="4"/>
  <c r="FK63" i="4"/>
  <c r="FI44" i="24"/>
  <c r="FK10" i="4"/>
  <c r="FL8" i="4"/>
  <c r="FK11" i="4"/>
  <c r="FL9" i="4"/>
  <c r="FL328" i="4" l="1"/>
  <c r="J32" i="27"/>
  <c r="FL75" i="4"/>
  <c r="FL76" i="4"/>
  <c r="FL77" i="4"/>
  <c r="FJ42" i="24"/>
  <c r="FJ43" i="24" s="1"/>
  <c r="FL16" i="4"/>
  <c r="FO51" i="4"/>
  <c r="FN50" i="4"/>
  <c r="FK79" i="4"/>
  <c r="FK68" i="4"/>
  <c r="FF161" i="4" s="1"/>
  <c r="FM54" i="4"/>
  <c r="FN55" i="4" s="1"/>
  <c r="FM56" i="4"/>
  <c r="FM75" i="4" s="1"/>
  <c r="FL64" i="4"/>
  <c r="FL63" i="4"/>
  <c r="FL66" i="4"/>
  <c r="FL65" i="4"/>
  <c r="FL62" i="4"/>
  <c r="FL67" i="4"/>
  <c r="FJ44" i="24"/>
  <c r="FL10" i="4"/>
  <c r="FM8" i="4"/>
  <c r="FL11" i="4"/>
  <c r="FM9" i="4"/>
  <c r="D81" i="27" l="1"/>
  <c r="C143" i="4"/>
  <c r="FM76" i="4"/>
  <c r="FM77" i="4"/>
  <c r="FM78" i="4"/>
  <c r="FK42" i="24"/>
  <c r="FK43" i="24" s="1"/>
  <c r="FM16" i="4"/>
  <c r="FO50" i="4"/>
  <c r="FP51" i="4"/>
  <c r="FL68" i="4"/>
  <c r="FG161" i="4" s="1"/>
  <c r="FM62" i="4"/>
  <c r="FM64" i="4"/>
  <c r="FM65" i="4"/>
  <c r="FM67" i="4"/>
  <c r="FM63" i="4"/>
  <c r="FM66" i="4"/>
  <c r="FN54" i="4"/>
  <c r="FO55" i="4" s="1"/>
  <c r="FN56" i="4"/>
  <c r="FN78" i="4" s="1"/>
  <c r="FL79" i="4"/>
  <c r="FK44" i="24"/>
  <c r="FM10" i="4"/>
  <c r="FN8" i="4"/>
  <c r="FN9" i="4"/>
  <c r="FM11" i="4"/>
  <c r="FN75" i="4" l="1"/>
  <c r="FN76" i="4"/>
  <c r="FN77" i="4"/>
  <c r="FL42" i="24"/>
  <c r="FL43" i="24" s="1"/>
  <c r="FN16" i="4"/>
  <c r="FP50" i="4"/>
  <c r="FQ51" i="4"/>
  <c r="FQ50" i="4" s="1"/>
  <c r="FN63" i="4"/>
  <c r="FN64" i="4"/>
  <c r="FN66" i="4"/>
  <c r="FN67" i="4"/>
  <c r="FN62" i="4"/>
  <c r="FN65" i="4"/>
  <c r="FO54" i="4"/>
  <c r="FP55" i="4" s="1"/>
  <c r="FO56" i="4"/>
  <c r="FO76" i="4" s="1"/>
  <c r="FM79" i="4"/>
  <c r="FM68" i="4"/>
  <c r="FH161" i="4" s="1"/>
  <c r="FL44" i="24"/>
  <c r="FN10" i="4"/>
  <c r="FO8" i="4"/>
  <c r="FN11" i="4"/>
  <c r="FO9" i="4"/>
  <c r="FO77" i="4" l="1"/>
  <c r="FO75" i="4"/>
  <c r="FO78" i="4"/>
  <c r="FM42" i="24"/>
  <c r="FM43" i="24" s="1"/>
  <c r="FO16" i="4"/>
  <c r="FN79" i="4"/>
  <c r="FO64" i="4"/>
  <c r="FO62" i="4"/>
  <c r="FO67" i="4"/>
  <c r="FO66" i="4"/>
  <c r="FO63" i="4"/>
  <c r="FO65" i="4"/>
  <c r="FP54" i="4"/>
  <c r="FQ55" i="4" s="1"/>
  <c r="FP56" i="4"/>
  <c r="FP78" i="4" s="1"/>
  <c r="FN68" i="4"/>
  <c r="FI161" i="4" s="1"/>
  <c r="FM44" i="24"/>
  <c r="FP8" i="4"/>
  <c r="FO10" i="4"/>
  <c r="FP9" i="4"/>
  <c r="FO11" i="4"/>
  <c r="FP75" i="4" l="1"/>
  <c r="FP76" i="4"/>
  <c r="FP77" i="4"/>
  <c r="FO79" i="4"/>
  <c r="FN42" i="24"/>
  <c r="FN43" i="24" s="1"/>
  <c r="FP16" i="4"/>
  <c r="FP65" i="4"/>
  <c r="FP67" i="4"/>
  <c r="FP63" i="4"/>
  <c r="FP62" i="4"/>
  <c r="FP66" i="4"/>
  <c r="FP64" i="4"/>
  <c r="FQ54" i="4"/>
  <c r="FQ56" i="4"/>
  <c r="C162" i="4" a="1"/>
  <c r="FO68" i="4"/>
  <c r="FJ161" i="4" s="1"/>
  <c r="FN44" i="24"/>
  <c r="FP10" i="4"/>
  <c r="FQ8" i="4"/>
  <c r="FQ9" i="4"/>
  <c r="FP11" i="4"/>
  <c r="FQ78" i="4" l="1"/>
  <c r="FQ76" i="4"/>
  <c r="FQ77" i="4"/>
  <c r="FQ75" i="4"/>
  <c r="FO42" i="24"/>
  <c r="FO43" i="24" s="1"/>
  <c r="FQ16" i="4"/>
  <c r="FP79" i="4"/>
  <c r="C275" i="4"/>
  <c r="C310" i="4"/>
  <c r="C268" i="4"/>
  <c r="C167" i="4"/>
  <c r="C202" i="4"/>
  <c r="C245" i="4"/>
  <c r="C285" i="4"/>
  <c r="C173" i="4"/>
  <c r="C218" i="4"/>
  <c r="C291" i="4"/>
  <c r="C269" i="4"/>
  <c r="C255" i="4"/>
  <c r="C324" i="4"/>
  <c r="C314" i="4"/>
  <c r="C185" i="4"/>
  <c r="C295" i="4"/>
  <c r="C172" i="4"/>
  <c r="C212" i="4"/>
  <c r="C184" i="4"/>
  <c r="C271" i="4"/>
  <c r="C186" i="4"/>
  <c r="C238" i="4"/>
  <c r="C239" i="4"/>
  <c r="C272" i="4"/>
  <c r="C318" i="4"/>
  <c r="C203" i="4"/>
  <c r="C226" i="4"/>
  <c r="C280" i="4"/>
  <c r="C235" i="4"/>
  <c r="C197" i="4"/>
  <c r="C322" i="4"/>
  <c r="C323" i="4"/>
  <c r="C256" i="4"/>
  <c r="C180" i="4"/>
  <c r="C305" i="4"/>
  <c r="C307" i="4"/>
  <c r="C299" i="4"/>
  <c r="C216" i="4"/>
  <c r="C166" i="4"/>
  <c r="C194" i="4"/>
  <c r="C179" i="4"/>
  <c r="C221" i="4"/>
  <c r="C223" i="4"/>
  <c r="C292" i="4"/>
  <c r="C293" i="4"/>
  <c r="C199" i="4"/>
  <c r="C254" i="4"/>
  <c r="C233" i="4"/>
  <c r="C178" i="4"/>
  <c r="C259" i="4"/>
  <c r="C319" i="4"/>
  <c r="C286" i="4"/>
  <c r="C220" i="4"/>
  <c r="C171" i="4"/>
  <c r="C164" i="4"/>
  <c r="C284" i="4"/>
  <c r="C321" i="4"/>
  <c r="C296" i="4"/>
  <c r="C246" i="4"/>
  <c r="C193" i="4"/>
  <c r="C183" i="4"/>
  <c r="C163" i="4"/>
  <c r="C279" i="4"/>
  <c r="C267" i="4"/>
  <c r="C241" i="4"/>
  <c r="C308" i="4"/>
  <c r="C168" i="4"/>
  <c r="C257" i="4"/>
  <c r="C311" i="4"/>
  <c r="C304" i="4"/>
  <c r="C273" i="4"/>
  <c r="C224" i="4"/>
  <c r="C301" i="4"/>
  <c r="C187" i="4"/>
  <c r="C189" i="4"/>
  <c r="C276" i="4"/>
  <c r="C252" i="4"/>
  <c r="C242" i="4"/>
  <c r="C201" i="4"/>
  <c r="C165" i="4"/>
  <c r="C196" i="4"/>
  <c r="C274" i="4"/>
  <c r="C227" i="4"/>
  <c r="C230" i="4"/>
  <c r="C162" i="4"/>
  <c r="F162" i="4" s="1"/>
  <c r="C190" i="4"/>
  <c r="C283" i="4"/>
  <c r="C209" i="4"/>
  <c r="C231" i="4"/>
  <c r="C211" i="4"/>
  <c r="C176" i="4"/>
  <c r="C309" i="4"/>
  <c r="C270" i="4"/>
  <c r="C303" i="4"/>
  <c r="C248" i="4"/>
  <c r="C182" i="4"/>
  <c r="C213" i="4"/>
  <c r="C207" i="4"/>
  <c r="C266" i="4"/>
  <c r="C181" i="4"/>
  <c r="C228" i="4"/>
  <c r="C198" i="4"/>
  <c r="C170" i="4"/>
  <c r="C317" i="4"/>
  <c r="C261" i="4"/>
  <c r="C262" i="4"/>
  <c r="C200" i="4"/>
  <c r="C282" i="4"/>
  <c r="C244" i="4"/>
  <c r="C222" i="4"/>
  <c r="C249" i="4"/>
  <c r="C208" i="4"/>
  <c r="C188" i="4"/>
  <c r="C294" i="4"/>
  <c r="C288" i="4"/>
  <c r="C281" i="4"/>
  <c r="C210" i="4"/>
  <c r="C215" i="4"/>
  <c r="C234" i="4"/>
  <c r="C313" i="4"/>
  <c r="C302" i="4"/>
  <c r="C177" i="4"/>
  <c r="C265" i="4"/>
  <c r="C236" i="4"/>
  <c r="C195" i="4"/>
  <c r="C175" i="4"/>
  <c r="C250" i="4"/>
  <c r="C264" i="4"/>
  <c r="C253" i="4"/>
  <c r="C214" i="4"/>
  <c r="C277" i="4"/>
  <c r="C260" i="4"/>
  <c r="C251" i="4"/>
  <c r="C237" i="4"/>
  <c r="C219" i="4"/>
  <c r="C315" i="4"/>
  <c r="C300" i="4"/>
  <c r="C312" i="4"/>
  <c r="C278" i="4"/>
  <c r="C263" i="4"/>
  <c r="C206" i="4"/>
  <c r="C287" i="4"/>
  <c r="C298" i="4"/>
  <c r="C240" i="4"/>
  <c r="C225" i="4"/>
  <c r="C174" i="4"/>
  <c r="C258" i="4"/>
  <c r="C217" i="4"/>
  <c r="C229" i="4"/>
  <c r="C247" i="4"/>
  <c r="C169" i="4"/>
  <c r="C191" i="4"/>
  <c r="C297" i="4"/>
  <c r="C320" i="4"/>
  <c r="C306" i="4"/>
  <c r="C243" i="4"/>
  <c r="C232" i="4"/>
  <c r="C316" i="4"/>
  <c r="C290" i="4"/>
  <c r="C192" i="4"/>
  <c r="C204" i="4"/>
  <c r="C205" i="4"/>
  <c r="C289" i="4"/>
  <c r="FQ64" i="4"/>
  <c r="FQ65" i="4"/>
  <c r="FQ66" i="4"/>
  <c r="FQ67" i="4"/>
  <c r="FQ63" i="4"/>
  <c r="FQ62" i="4"/>
  <c r="FP68" i="4"/>
  <c r="FK161" i="4" s="1"/>
  <c r="FQ112" i="4"/>
  <c r="FQ113" i="4" s="1"/>
  <c r="FO44" i="24"/>
  <c r="FQ10" i="4"/>
  <c r="FQ11" i="4"/>
  <c r="FQ68" i="4" l="1"/>
  <c r="FL161" i="4" s="1"/>
  <c r="B163" i="4" s="1" a="1"/>
  <c r="B175" i="4" s="1"/>
  <c r="F175" i="4" s="1"/>
  <c r="G162" i="4"/>
  <c r="FQ79" i="4"/>
  <c r="FQ32" i="4"/>
  <c r="J13" i="4"/>
  <c r="J12" i="4" s="1"/>
  <c r="J98" i="4" l="1"/>
  <c r="J95" i="4"/>
  <c r="J92" i="4"/>
  <c r="J89" i="4"/>
  <c r="J99" i="4"/>
  <c r="J91" i="4"/>
  <c r="J96" i="4"/>
  <c r="J100" i="4"/>
  <c r="J90" i="4"/>
  <c r="J97" i="4"/>
  <c r="J93" i="4"/>
  <c r="J94" i="4"/>
  <c r="B260" i="4"/>
  <c r="F260" i="4" s="1"/>
  <c r="G260" i="4" s="1"/>
  <c r="H260" i="4" s="1"/>
  <c r="B290" i="4"/>
  <c r="F290" i="4" s="1"/>
  <c r="G290" i="4" s="1"/>
  <c r="H290" i="4" s="1"/>
  <c r="B170" i="4"/>
  <c r="F170" i="4" s="1"/>
  <c r="G170" i="4" s="1"/>
  <c r="B194" i="4"/>
  <c r="F194" i="4" s="1"/>
  <c r="G194" i="4" s="1"/>
  <c r="H194" i="4" s="1"/>
  <c r="B183" i="4"/>
  <c r="F183" i="4" s="1"/>
  <c r="B215" i="4"/>
  <c r="F215" i="4" s="1"/>
  <c r="B193" i="4"/>
  <c r="F193" i="4" s="1"/>
  <c r="B225" i="4"/>
  <c r="F225" i="4" s="1"/>
  <c r="B297" i="4"/>
  <c r="F297" i="4" s="1"/>
  <c r="B173" i="4"/>
  <c r="F173" i="4" s="1"/>
  <c r="B196" i="4"/>
  <c r="F196" i="4" s="1"/>
  <c r="B247" i="4"/>
  <c r="F247" i="4" s="1"/>
  <c r="B211" i="4"/>
  <c r="F211" i="4" s="1"/>
  <c r="B265" i="4"/>
  <c r="F265" i="4" s="1"/>
  <c r="B286" i="4"/>
  <c r="F286" i="4" s="1"/>
  <c r="G286" i="4" s="1"/>
  <c r="H286" i="4" s="1"/>
  <c r="B178" i="4"/>
  <c r="F178" i="4" s="1"/>
  <c r="G178" i="4" s="1"/>
  <c r="H178" i="4" s="1"/>
  <c r="B248" i="4"/>
  <c r="F248" i="4" s="1"/>
  <c r="G248" i="4" s="1"/>
  <c r="H248" i="4" s="1"/>
  <c r="B262" i="4"/>
  <c r="F262" i="4" s="1"/>
  <c r="G262" i="4" s="1"/>
  <c r="H262" i="4" s="1"/>
  <c r="B272" i="4"/>
  <c r="F272" i="4" s="1"/>
  <c r="G272" i="4" s="1"/>
  <c r="B257" i="4"/>
  <c r="F257" i="4" s="1"/>
  <c r="G257" i="4" s="1"/>
  <c r="H257" i="4" s="1"/>
  <c r="B295" i="4"/>
  <c r="F295" i="4" s="1"/>
  <c r="B235" i="4"/>
  <c r="F235" i="4" s="1"/>
  <c r="B299" i="4"/>
  <c r="F299" i="4" s="1"/>
  <c r="B311" i="4"/>
  <c r="F311" i="4" s="1"/>
  <c r="B234" i="4"/>
  <c r="F234" i="4" s="1"/>
  <c r="B289" i="4"/>
  <c r="F289" i="4" s="1"/>
  <c r="B214" i="4"/>
  <c r="F214" i="4" s="1"/>
  <c r="B303" i="4"/>
  <c r="F303" i="4" s="1"/>
  <c r="B250" i="4"/>
  <c r="F250" i="4" s="1"/>
  <c r="B302" i="4"/>
  <c r="F302" i="4" s="1"/>
  <c r="G302" i="4" s="1"/>
  <c r="H302" i="4" s="1"/>
  <c r="B195" i="4"/>
  <c r="F195" i="4" s="1"/>
  <c r="G195" i="4" s="1"/>
  <c r="H195" i="4" s="1"/>
  <c r="B279" i="4"/>
  <c r="F279" i="4" s="1"/>
  <c r="G279" i="4" s="1"/>
  <c r="H279" i="4" s="1"/>
  <c r="I279" i="4" s="1"/>
  <c r="B209" i="4"/>
  <c r="F209" i="4" s="1"/>
  <c r="G209" i="4" s="1"/>
  <c r="H209" i="4" s="1"/>
  <c r="B296" i="4"/>
  <c r="F296" i="4" s="1"/>
  <c r="G296" i="4" s="1"/>
  <c r="H296" i="4" s="1"/>
  <c r="B242" i="4"/>
  <c r="F242" i="4" s="1"/>
  <c r="G242" i="4" s="1"/>
  <c r="H242" i="4" s="1"/>
  <c r="B274" i="4"/>
  <c r="F274" i="4" s="1"/>
  <c r="G274" i="4" s="1"/>
  <c r="H274" i="4" s="1"/>
  <c r="B172" i="4"/>
  <c r="F172" i="4" s="1"/>
  <c r="B167" i="4"/>
  <c r="F167" i="4" s="1"/>
  <c r="B166" i="4"/>
  <c r="F166" i="4" s="1"/>
  <c r="B180" i="4"/>
  <c r="F180" i="4" s="1"/>
  <c r="B291" i="4"/>
  <c r="F291" i="4" s="1"/>
  <c r="B163" i="4"/>
  <c r="F163" i="4" s="1"/>
  <c r="B317" i="4"/>
  <c r="F317" i="4" s="1"/>
  <c r="B315" i="4"/>
  <c r="F315" i="4" s="1"/>
  <c r="B314" i="4"/>
  <c r="F314" i="4" s="1"/>
  <c r="B208" i="4"/>
  <c r="F208" i="4" s="1"/>
  <c r="G208" i="4" s="1"/>
  <c r="H208" i="4" s="1"/>
  <c r="I208" i="4" s="1"/>
  <c r="B207" i="4"/>
  <c r="F207" i="4" s="1"/>
  <c r="G207" i="4" s="1"/>
  <c r="H207" i="4" s="1"/>
  <c r="I207" i="4" s="1"/>
  <c r="B192" i="4"/>
  <c r="F192" i="4" s="1"/>
  <c r="G192" i="4" s="1"/>
  <c r="H192" i="4" s="1"/>
  <c r="B188" i="4"/>
  <c r="F188" i="4" s="1"/>
  <c r="G188" i="4" s="1"/>
  <c r="H188" i="4" s="1"/>
  <c r="B281" i="4"/>
  <c r="F281" i="4" s="1"/>
  <c r="G281" i="4" s="1"/>
  <c r="B228" i="4"/>
  <c r="F228" i="4" s="1"/>
  <c r="G228" i="4" s="1"/>
  <c r="B249" i="4"/>
  <c r="F249" i="4" s="1"/>
  <c r="G249" i="4" s="1"/>
  <c r="H249" i="4" s="1"/>
  <c r="B304" i="4"/>
  <c r="F304" i="4" s="1"/>
  <c r="B203" i="4"/>
  <c r="F203" i="4" s="1"/>
  <c r="B237" i="4"/>
  <c r="F237" i="4" s="1"/>
  <c r="B201" i="4"/>
  <c r="F201" i="4" s="1"/>
  <c r="B307" i="4"/>
  <c r="F307" i="4" s="1"/>
  <c r="B169" i="4"/>
  <c r="F169" i="4" s="1"/>
  <c r="B191" i="4"/>
  <c r="F191" i="4" s="1"/>
  <c r="B190" i="4"/>
  <c r="F190" i="4" s="1"/>
  <c r="B165" i="4"/>
  <c r="F165" i="4" s="1"/>
  <c r="B186" i="4"/>
  <c r="F186" i="4" s="1"/>
  <c r="G186" i="4" s="1"/>
  <c r="H186" i="4" s="1"/>
  <c r="B312" i="4"/>
  <c r="F312" i="4" s="1"/>
  <c r="G312" i="4" s="1"/>
  <c r="H312" i="4" s="1"/>
  <c r="I312" i="4" s="1"/>
  <c r="B254" i="4"/>
  <c r="F254" i="4" s="1"/>
  <c r="G254" i="4" s="1"/>
  <c r="H254" i="4" s="1"/>
  <c r="I254" i="4" s="1"/>
  <c r="B261" i="4"/>
  <c r="F261" i="4" s="1"/>
  <c r="G261" i="4" s="1"/>
  <c r="H261" i="4" s="1"/>
  <c r="I261" i="4" s="1"/>
  <c r="B298" i="4"/>
  <c r="F298" i="4" s="1"/>
  <c r="G298" i="4" s="1"/>
  <c r="H298" i="4" s="1"/>
  <c r="B245" i="4"/>
  <c r="F245" i="4" s="1"/>
  <c r="G245" i="4" s="1"/>
  <c r="B213" i="4"/>
  <c r="F213" i="4" s="1"/>
  <c r="G213" i="4" s="1"/>
  <c r="H213" i="4" s="1"/>
  <c r="B252" i="4"/>
  <c r="F252" i="4" s="1"/>
  <c r="B308" i="4"/>
  <c r="F308" i="4" s="1"/>
  <c r="B251" i="4"/>
  <c r="F251" i="4" s="1"/>
  <c r="B276" i="4"/>
  <c r="F276" i="4" s="1"/>
  <c r="B164" i="4"/>
  <c r="F164" i="4" s="1"/>
  <c r="B174" i="4"/>
  <c r="F174" i="4" s="1"/>
  <c r="B205" i="4"/>
  <c r="F205" i="4" s="1"/>
  <c r="B177" i="4"/>
  <c r="F177" i="4" s="1"/>
  <c r="B323" i="4"/>
  <c r="F323" i="4" s="1"/>
  <c r="B181" i="4"/>
  <c r="F181" i="4" s="1"/>
  <c r="G181" i="4" s="1"/>
  <c r="H181" i="4" s="1"/>
  <c r="B219" i="4"/>
  <c r="F219" i="4" s="1"/>
  <c r="G219" i="4" s="1"/>
  <c r="H219" i="4" s="1"/>
  <c r="B224" i="4"/>
  <c r="F224" i="4" s="1"/>
  <c r="G224" i="4" s="1"/>
  <c r="H224" i="4" s="1"/>
  <c r="B258" i="4"/>
  <c r="F258" i="4" s="1"/>
  <c r="G258" i="4" s="1"/>
  <c r="B212" i="4"/>
  <c r="F212" i="4" s="1"/>
  <c r="G212" i="4" s="1"/>
  <c r="H212" i="4" s="1"/>
  <c r="I212" i="4" s="1"/>
  <c r="B218" i="4"/>
  <c r="F218" i="4" s="1"/>
  <c r="G218" i="4" s="1"/>
  <c r="H218" i="4" s="1"/>
  <c r="B236" i="4"/>
  <c r="F236" i="4" s="1"/>
  <c r="G236" i="4" s="1"/>
  <c r="B231" i="4"/>
  <c r="F231" i="4" s="1"/>
  <c r="B217" i="4"/>
  <c r="F217" i="4" s="1"/>
  <c r="B319" i="4"/>
  <c r="F319" i="4" s="1"/>
  <c r="B199" i="4"/>
  <c r="F199" i="4" s="1"/>
  <c r="B222" i="4"/>
  <c r="F222" i="4" s="1"/>
  <c r="B284" i="4"/>
  <c r="F284" i="4" s="1"/>
  <c r="B305" i="4"/>
  <c r="F305" i="4" s="1"/>
  <c r="B232" i="4"/>
  <c r="F232" i="4" s="1"/>
  <c r="B273" i="4"/>
  <c r="F273" i="4" s="1"/>
  <c r="B223" i="4"/>
  <c r="F223" i="4" s="1"/>
  <c r="G223" i="4" s="1"/>
  <c r="H223" i="4" s="1"/>
  <c r="B176" i="4"/>
  <c r="F176" i="4" s="1"/>
  <c r="B244" i="4"/>
  <c r="F244" i="4" s="1"/>
  <c r="G244" i="4" s="1"/>
  <c r="H244" i="4" s="1"/>
  <c r="B210" i="4"/>
  <c r="F210" i="4" s="1"/>
  <c r="G210" i="4" s="1"/>
  <c r="H210" i="4" s="1"/>
  <c r="B275" i="4"/>
  <c r="F275" i="4" s="1"/>
  <c r="G275" i="4" s="1"/>
  <c r="H275" i="4" s="1"/>
  <c r="B316" i="4"/>
  <c r="F316" i="4" s="1"/>
  <c r="G316" i="4" s="1"/>
  <c r="H316" i="4" s="1"/>
  <c r="B184" i="4"/>
  <c r="F184" i="4" s="1"/>
  <c r="G184" i="4" s="1"/>
  <c r="H184" i="4" s="1"/>
  <c r="B168" i="4"/>
  <c r="F168" i="4" s="1"/>
  <c r="B204" i="4"/>
  <c r="F204" i="4" s="1"/>
  <c r="G204" i="4" s="1"/>
  <c r="H204" i="4" s="1"/>
  <c r="I204" i="4" s="1"/>
  <c r="B264" i="4"/>
  <c r="F264" i="4" s="1"/>
  <c r="B293" i="4"/>
  <c r="F293" i="4" s="1"/>
  <c r="B185" i="4"/>
  <c r="F185" i="4" s="1"/>
  <c r="B300" i="4"/>
  <c r="F300" i="4" s="1"/>
  <c r="B267" i="4"/>
  <c r="F267" i="4" s="1"/>
  <c r="B206" i="4"/>
  <c r="F206" i="4" s="1"/>
  <c r="G206" i="4" s="1"/>
  <c r="H206" i="4" s="1"/>
  <c r="I206" i="4" s="1"/>
  <c r="B182" i="4"/>
  <c r="F182" i="4" s="1"/>
  <c r="B306" i="4"/>
  <c r="F306" i="4" s="1"/>
  <c r="G306" i="4" s="1"/>
  <c r="H306" i="4" s="1"/>
  <c r="B283" i="4"/>
  <c r="F283" i="4" s="1"/>
  <c r="G283" i="4" s="1"/>
  <c r="H283" i="4" s="1"/>
  <c r="B239" i="4"/>
  <c r="F239" i="4" s="1"/>
  <c r="G239" i="4" s="1"/>
  <c r="B229" i="4"/>
  <c r="F229" i="4" s="1"/>
  <c r="G229" i="4" s="1"/>
  <c r="H229" i="4" s="1"/>
  <c r="B253" i="4"/>
  <c r="F253" i="4" s="1"/>
  <c r="G253" i="4" s="1"/>
  <c r="H253" i="4" s="1"/>
  <c r="B202" i="4"/>
  <c r="F202" i="4" s="1"/>
  <c r="G202" i="4" s="1"/>
  <c r="H202" i="4" s="1"/>
  <c r="B255" i="4"/>
  <c r="F255" i="4" s="1"/>
  <c r="G255" i="4" s="1"/>
  <c r="B221" i="4"/>
  <c r="F221" i="4" s="1"/>
  <c r="B288" i="4"/>
  <c r="F288" i="4" s="1"/>
  <c r="G288" i="4" s="1"/>
  <c r="H288" i="4" s="1"/>
  <c r="I288" i="4" s="1"/>
  <c r="J288" i="4" s="1"/>
  <c r="K288" i="4" s="1"/>
  <c r="B220" i="4"/>
  <c r="F220" i="4" s="1"/>
  <c r="B292" i="4"/>
  <c r="F292" i="4" s="1"/>
  <c r="B197" i="4"/>
  <c r="F197" i="4" s="1"/>
  <c r="G197" i="4" s="1"/>
  <c r="H197" i="4" s="1"/>
  <c r="B266" i="4"/>
  <c r="F266" i="4" s="1"/>
  <c r="B216" i="4"/>
  <c r="F216" i="4" s="1"/>
  <c r="B313" i="4"/>
  <c r="F313" i="4" s="1"/>
  <c r="B256" i="4"/>
  <c r="F256" i="4" s="1"/>
  <c r="G256" i="4" s="1"/>
  <c r="H256" i="4" s="1"/>
  <c r="B241" i="4"/>
  <c r="F241" i="4" s="1"/>
  <c r="G241" i="4" s="1"/>
  <c r="B321" i="4"/>
  <c r="F321" i="4" s="1"/>
  <c r="G321" i="4" s="1"/>
  <c r="B320" i="4"/>
  <c r="F320" i="4" s="1"/>
  <c r="G320" i="4" s="1"/>
  <c r="H320" i="4" s="1"/>
  <c r="I320" i="4" s="1"/>
  <c r="J320" i="4" s="1"/>
  <c r="K320" i="4" s="1"/>
  <c r="B179" i="4"/>
  <c r="F179" i="4" s="1"/>
  <c r="G179" i="4" s="1"/>
  <c r="H179" i="4" s="1"/>
  <c r="B259" i="4"/>
  <c r="F259" i="4" s="1"/>
  <c r="G259" i="4" s="1"/>
  <c r="H259" i="4" s="1"/>
  <c r="I259" i="4" s="1"/>
  <c r="B233" i="4"/>
  <c r="F233" i="4" s="1"/>
  <c r="G233" i="4" s="1"/>
  <c r="H233" i="4" s="1"/>
  <c r="B238" i="4"/>
  <c r="F238" i="4" s="1"/>
  <c r="G238" i="4" s="1"/>
  <c r="B309" i="4"/>
  <c r="F309" i="4" s="1"/>
  <c r="B278" i="4"/>
  <c r="F278" i="4" s="1"/>
  <c r="G278" i="4" s="1"/>
  <c r="H278" i="4" s="1"/>
  <c r="B294" i="4"/>
  <c r="F294" i="4" s="1"/>
  <c r="B285" i="4"/>
  <c r="F285" i="4" s="1"/>
  <c r="B282" i="4"/>
  <c r="F282" i="4" s="1"/>
  <c r="B325" i="4"/>
  <c r="F325" i="4" s="1"/>
  <c r="B287" i="4"/>
  <c r="F287" i="4" s="1"/>
  <c r="B280" i="4"/>
  <c r="F280" i="4" s="1"/>
  <c r="B310" i="4"/>
  <c r="F310" i="4" s="1"/>
  <c r="B243" i="4"/>
  <c r="F243" i="4" s="1"/>
  <c r="G243" i="4" s="1"/>
  <c r="H243" i="4" s="1"/>
  <c r="B226" i="4"/>
  <c r="F226" i="4" s="1"/>
  <c r="G226" i="4" s="1"/>
  <c r="H226" i="4" s="1"/>
  <c r="B240" i="4"/>
  <c r="F240" i="4" s="1"/>
  <c r="B271" i="4"/>
  <c r="F271" i="4" s="1"/>
  <c r="G271" i="4" s="1"/>
  <c r="H271" i="4" s="1"/>
  <c r="I271" i="4" s="1"/>
  <c r="B246" i="4"/>
  <c r="F246" i="4" s="1"/>
  <c r="G246" i="4" s="1"/>
  <c r="H246" i="4" s="1"/>
  <c r="I246" i="4" s="1"/>
  <c r="J246" i="4" s="1"/>
  <c r="B324" i="4"/>
  <c r="F324" i="4" s="1"/>
  <c r="G324" i="4" s="1"/>
  <c r="H324" i="4" s="1"/>
  <c r="B263" i="4"/>
  <c r="F263" i="4" s="1"/>
  <c r="G263" i="4" s="1"/>
  <c r="H263" i="4" s="1"/>
  <c r="B268" i="4"/>
  <c r="F268" i="4" s="1"/>
  <c r="B227" i="4"/>
  <c r="F227" i="4" s="1"/>
  <c r="G227" i="4" s="1"/>
  <c r="H227" i="4" s="1"/>
  <c r="B318" i="4"/>
  <c r="F318" i="4" s="1"/>
  <c r="B270" i="4"/>
  <c r="F270" i="4" s="1"/>
  <c r="B187" i="4"/>
  <c r="F187" i="4" s="1"/>
  <c r="G187" i="4" s="1"/>
  <c r="H187" i="4" s="1"/>
  <c r="I187" i="4" s="1"/>
  <c r="B189" i="4"/>
  <c r="F189" i="4" s="1"/>
  <c r="B198" i="4"/>
  <c r="F198" i="4" s="1"/>
  <c r="B322" i="4"/>
  <c r="F322" i="4" s="1"/>
  <c r="B200" i="4"/>
  <c r="F200" i="4" s="1"/>
  <c r="G200" i="4" s="1"/>
  <c r="H200" i="4" s="1"/>
  <c r="I200" i="4" s="1"/>
  <c r="B269" i="4"/>
  <c r="F269" i="4" s="1"/>
  <c r="G269" i="4" s="1"/>
  <c r="H269" i="4" s="1"/>
  <c r="I269" i="4" s="1"/>
  <c r="B277" i="4"/>
  <c r="F277" i="4" s="1"/>
  <c r="G277" i="4" s="1"/>
  <c r="H277" i="4" s="1"/>
  <c r="B171" i="4"/>
  <c r="B301" i="4"/>
  <c r="F301" i="4" s="1"/>
  <c r="G301" i="4" s="1"/>
  <c r="H301" i="4" s="1"/>
  <c r="B230" i="4"/>
  <c r="F230" i="4" s="1"/>
  <c r="G230" i="4" s="1"/>
  <c r="G235" i="4"/>
  <c r="H235" i="4" s="1"/>
  <c r="G299" i="4"/>
  <c r="H299" i="4" s="1"/>
  <c r="I299" i="4" s="1"/>
  <c r="G201" i="4"/>
  <c r="H201" i="4" s="1"/>
  <c r="G297" i="4"/>
  <c r="H297" i="4" s="1"/>
  <c r="G183" i="4"/>
  <c r="H183" i="4" s="1"/>
  <c r="G166" i="4"/>
  <c r="H166" i="4" s="1"/>
  <c r="I166" i="4" s="1"/>
  <c r="G215" i="4"/>
  <c r="H215" i="4" s="1"/>
  <c r="I215" i="4" s="1"/>
  <c r="G237" i="4"/>
  <c r="H237" i="4" s="1"/>
  <c r="G307" i="4"/>
  <c r="H307" i="4" s="1"/>
  <c r="I307" i="4" s="1"/>
  <c r="J307" i="4" s="1"/>
  <c r="G180" i="4"/>
  <c r="H180" i="4" s="1"/>
  <c r="I180" i="4" s="1"/>
  <c r="G182" i="4"/>
  <c r="H182" i="4" s="1"/>
  <c r="G311" i="4"/>
  <c r="H311" i="4" s="1"/>
  <c r="G193" i="4"/>
  <c r="H193" i="4" s="1"/>
  <c r="G250" i="4"/>
  <c r="H250" i="4" s="1"/>
  <c r="G169" i="4"/>
  <c r="H169" i="4" s="1"/>
  <c r="I169" i="4" s="1"/>
  <c r="G291" i="4"/>
  <c r="H291" i="4" s="1"/>
  <c r="G173" i="4"/>
  <c r="H173" i="4" s="1"/>
  <c r="G196" i="4"/>
  <c r="G247" i="4"/>
  <c r="H247" i="4" s="1"/>
  <c r="I247" i="4" s="1"/>
  <c r="G211" i="4"/>
  <c r="H211" i="4" s="1"/>
  <c r="G265" i="4"/>
  <c r="H265" i="4" s="1"/>
  <c r="I265" i="4" s="1"/>
  <c r="G267" i="4"/>
  <c r="H267" i="4" s="1"/>
  <c r="I267" i="4" s="1"/>
  <c r="G163" i="4"/>
  <c r="H163" i="4" s="1"/>
  <c r="G317" i="4"/>
  <c r="H317" i="4" s="1"/>
  <c r="G295" i="4"/>
  <c r="H295" i="4" s="1"/>
  <c r="G252" i="4"/>
  <c r="H252" i="4" s="1"/>
  <c r="G315" i="4"/>
  <c r="H315" i="4" s="1"/>
  <c r="G289" i="4"/>
  <c r="H289" i="4" s="1"/>
  <c r="I289" i="4" s="1"/>
  <c r="J289" i="4" s="1"/>
  <c r="G314" i="4"/>
  <c r="H314" i="4" s="1"/>
  <c r="G268" i="4"/>
  <c r="H268" i="4" s="1"/>
  <c r="G214" i="4"/>
  <c r="H214" i="4" s="1"/>
  <c r="G303" i="4"/>
  <c r="H303" i="4" s="1"/>
  <c r="I303" i="4" s="1"/>
  <c r="J303" i="4" s="1"/>
  <c r="G308" i="4"/>
  <c r="H308" i="4" s="1"/>
  <c r="I308" i="4" s="1"/>
  <c r="G172" i="4"/>
  <c r="H172" i="4" s="1"/>
  <c r="G318" i="4"/>
  <c r="H318" i="4" s="1"/>
  <c r="G304" i="4"/>
  <c r="H304" i="4" s="1"/>
  <c r="G191" i="4"/>
  <c r="H191" i="4" s="1"/>
  <c r="G190" i="4"/>
  <c r="H190" i="4" s="1"/>
  <c r="G165" i="4"/>
  <c r="H165" i="4" s="1"/>
  <c r="G270" i="4"/>
  <c r="H270" i="4" s="1"/>
  <c r="G251" i="4"/>
  <c r="H251" i="4" s="1"/>
  <c r="I251" i="4" s="1"/>
  <c r="J251" i="4" s="1"/>
  <c r="K251" i="4" s="1"/>
  <c r="G231" i="4"/>
  <c r="H231" i="4" s="1"/>
  <c r="G276" i="4"/>
  <c r="H276" i="4" s="1"/>
  <c r="G164" i="4"/>
  <c r="H164" i="4" s="1"/>
  <c r="G174" i="4"/>
  <c r="H174" i="4" s="1"/>
  <c r="G205" i="4"/>
  <c r="H205" i="4" s="1"/>
  <c r="G177" i="4"/>
  <c r="H177" i="4" s="1"/>
  <c r="G323" i="4"/>
  <c r="H323" i="4" s="1"/>
  <c r="G203" i="4"/>
  <c r="H203" i="4" s="1"/>
  <c r="I203" i="4" s="1"/>
  <c r="H162" i="4"/>
  <c r="I162" i="4" s="1"/>
  <c r="G217" i="4"/>
  <c r="H217" i="4" s="1"/>
  <c r="I217" i="4" s="1"/>
  <c r="J217" i="4" s="1"/>
  <c r="K217" i="4" s="1"/>
  <c r="G319" i="4"/>
  <c r="H319" i="4" s="1"/>
  <c r="G199" i="4"/>
  <c r="H199" i="4" s="1"/>
  <c r="I199" i="4" s="1"/>
  <c r="G222" i="4"/>
  <c r="H222" i="4" s="1"/>
  <c r="G284" i="4"/>
  <c r="H284" i="4" s="1"/>
  <c r="I284" i="4" s="1"/>
  <c r="J284" i="4" s="1"/>
  <c r="G305" i="4"/>
  <c r="H305" i="4" s="1"/>
  <c r="I305" i="4" s="1"/>
  <c r="J305" i="4" s="1"/>
  <c r="G232" i="4"/>
  <c r="H232" i="4" s="1"/>
  <c r="G273" i="4"/>
  <c r="H273" i="4" s="1"/>
  <c r="G168" i="4"/>
  <c r="H168" i="4" s="1"/>
  <c r="I168" i="4" s="1"/>
  <c r="J168" i="4" s="1"/>
  <c r="G264" i="4"/>
  <c r="H264" i="4" s="1"/>
  <c r="G293" i="4"/>
  <c r="H293" i="4" s="1"/>
  <c r="I293" i="4" s="1"/>
  <c r="J293" i="4" s="1"/>
  <c r="G185" i="4"/>
  <c r="H185" i="4" s="1"/>
  <c r="I185" i="4" s="1"/>
  <c r="G300" i="4"/>
  <c r="H300" i="4" s="1"/>
  <c r="G225" i="4"/>
  <c r="G234" i="4"/>
  <c r="H234" i="4" s="1"/>
  <c r="G221" i="4"/>
  <c r="H221" i="4" s="1"/>
  <c r="G220" i="4"/>
  <c r="H220" i="4" s="1"/>
  <c r="G292" i="4"/>
  <c r="H292" i="4" s="1"/>
  <c r="I292" i="4" s="1"/>
  <c r="G266" i="4"/>
  <c r="H266" i="4" s="1"/>
  <c r="G216" i="4"/>
  <c r="G313" i="4"/>
  <c r="H313" i="4" s="1"/>
  <c r="G167" i="4"/>
  <c r="H167" i="4" s="1"/>
  <c r="G309" i="4"/>
  <c r="H309" i="4" s="1"/>
  <c r="G294" i="4"/>
  <c r="H294" i="4" s="1"/>
  <c r="G285" i="4"/>
  <c r="H285" i="4" s="1"/>
  <c r="G282" i="4"/>
  <c r="H282" i="4" s="1"/>
  <c r="G325" i="4"/>
  <c r="H325" i="4" s="1"/>
  <c r="G287" i="4"/>
  <c r="H287" i="4" s="1"/>
  <c r="G280" i="4"/>
  <c r="H280" i="4" s="1"/>
  <c r="G310" i="4"/>
  <c r="H310" i="4" s="1"/>
  <c r="I310" i="4" s="1"/>
  <c r="G189" i="4"/>
  <c r="G198" i="4"/>
  <c r="H198" i="4" s="1"/>
  <c r="G322" i="4"/>
  <c r="H322" i="4" s="1"/>
  <c r="I322" i="4" s="1"/>
  <c r="G175" i="4"/>
  <c r="H175" i="4" s="1"/>
  <c r="I175" i="4" s="1"/>
  <c r="D33" i="3"/>
  <c r="D32" i="3"/>
  <c r="D31" i="3"/>
  <c r="D30" i="3"/>
  <c r="D29" i="3"/>
  <c r="D26" i="3"/>
  <c r="D37" i="3"/>
  <c r="D35" i="3"/>
  <c r="D25" i="3"/>
  <c r="D27" i="3"/>
  <c r="D36" i="3"/>
  <c r="K13" i="4"/>
  <c r="K12" i="4" s="1"/>
  <c r="FQ122" i="4"/>
  <c r="F171" i="4" l="1"/>
  <c r="G171" i="4" s="1"/>
  <c r="H171" i="4" s="1"/>
  <c r="I171" i="4" s="1"/>
  <c r="K97" i="4"/>
  <c r="K94" i="4"/>
  <c r="K90" i="4"/>
  <c r="K89" i="4"/>
  <c r="K96" i="4"/>
  <c r="K93" i="4"/>
  <c r="K95" i="4"/>
  <c r="K100" i="4"/>
  <c r="K92" i="4"/>
  <c r="K99" i="4"/>
  <c r="K91" i="4"/>
  <c r="K98" i="4"/>
  <c r="K70" i="4"/>
  <c r="K72" i="4" s="1"/>
  <c r="K81" i="4" s="1"/>
  <c r="K83" i="4" s="1"/>
  <c r="K85" i="4" s="1"/>
  <c r="K101" i="4" s="1"/>
  <c r="G240" i="4"/>
  <c r="H240" i="4" s="1"/>
  <c r="G176" i="4"/>
  <c r="H176" i="4" s="1"/>
  <c r="I176" i="4" s="1"/>
  <c r="I287" i="4"/>
  <c r="J287" i="4" s="1"/>
  <c r="I223" i="4"/>
  <c r="J223" i="4" s="1"/>
  <c r="I197" i="4"/>
  <c r="J197" i="4" s="1"/>
  <c r="I192" i="4"/>
  <c r="I256" i="4"/>
  <c r="J256" i="4" s="1"/>
  <c r="H170" i="4"/>
  <c r="I170" i="4" s="1"/>
  <c r="I231" i="4"/>
  <c r="J231" i="4" s="1"/>
  <c r="I172" i="4"/>
  <c r="J172" i="4" s="1"/>
  <c r="I290" i="4"/>
  <c r="I209" i="4"/>
  <c r="J209" i="4" s="1"/>
  <c r="K209" i="4" s="1"/>
  <c r="J175" i="4"/>
  <c r="K175" i="4" s="1"/>
  <c r="I234" i="4"/>
  <c r="J234" i="4" s="1"/>
  <c r="I283" i="4"/>
  <c r="J283" i="4" s="1"/>
  <c r="K283" i="4" s="1"/>
  <c r="I163" i="4"/>
  <c r="J163" i="4" s="1"/>
  <c r="J203" i="4"/>
  <c r="K203" i="4" s="1"/>
  <c r="I226" i="4"/>
  <c r="J226" i="4" s="1"/>
  <c r="K223" i="4"/>
  <c r="L223" i="4" s="1"/>
  <c r="M223" i="4" s="1"/>
  <c r="I186" i="4"/>
  <c r="J186" i="4" s="1"/>
  <c r="I178" i="4"/>
  <c r="J178" i="4" s="1"/>
  <c r="I277" i="4"/>
  <c r="J277" i="4" s="1"/>
  <c r="I285" i="4"/>
  <c r="J285" i="4" s="1"/>
  <c r="K285" i="4" s="1"/>
  <c r="L285" i="4" s="1"/>
  <c r="I264" i="4"/>
  <c r="J264" i="4" s="1"/>
  <c r="K264" i="4" s="1"/>
  <c r="I233" i="4"/>
  <c r="J233" i="4" s="1"/>
  <c r="K233" i="4" s="1"/>
  <c r="I282" i="4"/>
  <c r="J282" i="4" s="1"/>
  <c r="K282" i="4" s="1"/>
  <c r="I184" i="4"/>
  <c r="J184" i="4" s="1"/>
  <c r="K184" i="4" s="1"/>
  <c r="L184" i="4" s="1"/>
  <c r="J162" i="4"/>
  <c r="K162" i="4" s="1"/>
  <c r="L162" i="4" s="1"/>
  <c r="I242" i="4"/>
  <c r="J242" i="4" s="1"/>
  <c r="K242" i="4" s="1"/>
  <c r="I250" i="4"/>
  <c r="J250" i="4" s="1"/>
  <c r="I229" i="4"/>
  <c r="J229" i="4" s="1"/>
  <c r="I210" i="4"/>
  <c r="J210" i="4" s="1"/>
  <c r="I232" i="4"/>
  <c r="J232" i="4" s="1"/>
  <c r="I323" i="4"/>
  <c r="H236" i="4"/>
  <c r="I236" i="4" s="1"/>
  <c r="I266" i="4"/>
  <c r="J266" i="4" s="1"/>
  <c r="I177" i="4"/>
  <c r="I296" i="4"/>
  <c r="J296" i="4" s="1"/>
  <c r="I211" i="4"/>
  <c r="J211" i="4" s="1"/>
  <c r="I201" i="4"/>
  <c r="J201" i="4" s="1"/>
  <c r="K201" i="4" s="1"/>
  <c r="J269" i="4"/>
  <c r="K269" i="4" s="1"/>
  <c r="L269" i="4" s="1"/>
  <c r="I224" i="4"/>
  <c r="J224" i="4" s="1"/>
  <c r="I181" i="4"/>
  <c r="J254" i="4"/>
  <c r="K254" i="4" s="1"/>
  <c r="J212" i="4"/>
  <c r="K212" i="4" s="1"/>
  <c r="J292" i="4"/>
  <c r="K292" i="4" s="1"/>
  <c r="L292" i="4" s="1"/>
  <c r="I319" i="4"/>
  <c r="J319" i="4" s="1"/>
  <c r="I188" i="4"/>
  <c r="J188" i="4" s="1"/>
  <c r="K188" i="4" s="1"/>
  <c r="I274" i="4"/>
  <c r="J274" i="4" s="1"/>
  <c r="J206" i="4"/>
  <c r="K206" i="4" s="1"/>
  <c r="L206" i="4" s="1"/>
  <c r="M206" i="4" s="1"/>
  <c r="I316" i="4"/>
  <c r="I325" i="4"/>
  <c r="J325" i="4" s="1"/>
  <c r="I167" i="4"/>
  <c r="J167" i="4" s="1"/>
  <c r="I220" i="4"/>
  <c r="J220" i="4" s="1"/>
  <c r="J192" i="4"/>
  <c r="K192" i="4" s="1"/>
  <c r="L192" i="4" s="1"/>
  <c r="M192" i="4" s="1"/>
  <c r="N192" i="4" s="1"/>
  <c r="K307" i="4"/>
  <c r="L307" i="4" s="1"/>
  <c r="J322" i="4"/>
  <c r="J166" i="4"/>
  <c r="K166" i="4" s="1"/>
  <c r="I301" i="4"/>
  <c r="J301" i="4" s="1"/>
  <c r="I183" i="4"/>
  <c r="J183" i="4" s="1"/>
  <c r="K183" i="4" s="1"/>
  <c r="I306" i="4"/>
  <c r="J306" i="4" s="1"/>
  <c r="J265" i="4"/>
  <c r="K265" i="4" s="1"/>
  <c r="K284" i="4"/>
  <c r="L284" i="4" s="1"/>
  <c r="J247" i="4"/>
  <c r="K247" i="4" s="1"/>
  <c r="K168" i="4"/>
  <c r="L168" i="4" s="1"/>
  <c r="J180" i="4"/>
  <c r="I173" i="4"/>
  <c r="J267" i="4"/>
  <c r="K267" i="4" s="1"/>
  <c r="I309" i="4"/>
  <c r="J309" i="4" s="1"/>
  <c r="K309" i="4" s="1"/>
  <c r="L309" i="4" s="1"/>
  <c r="M309" i="4" s="1"/>
  <c r="N309" i="4" s="1"/>
  <c r="O309" i="4" s="1"/>
  <c r="P309" i="4" s="1"/>
  <c r="Q309" i="4" s="1"/>
  <c r="R309" i="4" s="1"/>
  <c r="S309" i="4" s="1"/>
  <c r="T309" i="4" s="1"/>
  <c r="U309" i="4" s="1"/>
  <c r="V309" i="4" s="1"/>
  <c r="W309" i="4" s="1"/>
  <c r="X309" i="4" s="1"/>
  <c r="Y309" i="4" s="1"/>
  <c r="Z309" i="4" s="1"/>
  <c r="AA309" i="4" s="1"/>
  <c r="AB309" i="4" s="1"/>
  <c r="AC309" i="4" s="1"/>
  <c r="AD309" i="4" s="1"/>
  <c r="AE309" i="4" s="1"/>
  <c r="AF309" i="4" s="1"/>
  <c r="AG309" i="4" s="1"/>
  <c r="AH309" i="4" s="1"/>
  <c r="AI309" i="4" s="1"/>
  <c r="AJ309" i="4" s="1"/>
  <c r="AK309" i="4" s="1"/>
  <c r="AL309" i="4" s="1"/>
  <c r="AM309" i="4" s="1"/>
  <c r="AN309" i="4" s="1"/>
  <c r="AO309" i="4" s="1"/>
  <c r="AP309" i="4" s="1"/>
  <c r="AQ309" i="4" s="1"/>
  <c r="AR309" i="4" s="1"/>
  <c r="AS309" i="4" s="1"/>
  <c r="AT309" i="4" s="1"/>
  <c r="AU309" i="4" s="1"/>
  <c r="AV309" i="4" s="1"/>
  <c r="AW309" i="4" s="1"/>
  <c r="AX309" i="4" s="1"/>
  <c r="AY309" i="4" s="1"/>
  <c r="AZ309" i="4" s="1"/>
  <c r="BA309" i="4" s="1"/>
  <c r="BB309" i="4" s="1"/>
  <c r="BC309" i="4" s="1"/>
  <c r="BD309" i="4" s="1"/>
  <c r="BE309" i="4" s="1"/>
  <c r="BF309" i="4" s="1"/>
  <c r="BG309" i="4" s="1"/>
  <c r="BH309" i="4" s="1"/>
  <c r="BI309" i="4" s="1"/>
  <c r="BJ309" i="4" s="1"/>
  <c r="BK309" i="4" s="1"/>
  <c r="BL309" i="4" s="1"/>
  <c r="BM309" i="4" s="1"/>
  <c r="BN309" i="4" s="1"/>
  <c r="BO309" i="4" s="1"/>
  <c r="BP309" i="4" s="1"/>
  <c r="BQ309" i="4" s="1"/>
  <c r="BR309" i="4" s="1"/>
  <c r="BS309" i="4" s="1"/>
  <c r="BT309" i="4" s="1"/>
  <c r="BU309" i="4" s="1"/>
  <c r="BV309" i="4" s="1"/>
  <c r="BW309" i="4" s="1"/>
  <c r="BX309" i="4" s="1"/>
  <c r="BY309" i="4" s="1"/>
  <c r="BZ309" i="4" s="1"/>
  <c r="CA309" i="4" s="1"/>
  <c r="CB309" i="4" s="1"/>
  <c r="CC309" i="4" s="1"/>
  <c r="CD309" i="4" s="1"/>
  <c r="CE309" i="4" s="1"/>
  <c r="CF309" i="4" s="1"/>
  <c r="CG309" i="4" s="1"/>
  <c r="CH309" i="4" s="1"/>
  <c r="CI309" i="4" s="1"/>
  <c r="CJ309" i="4" s="1"/>
  <c r="CK309" i="4" s="1"/>
  <c r="CL309" i="4" s="1"/>
  <c r="CM309" i="4" s="1"/>
  <c r="CN309" i="4" s="1"/>
  <c r="CO309" i="4" s="1"/>
  <c r="CP309" i="4" s="1"/>
  <c r="CQ309" i="4" s="1"/>
  <c r="CR309" i="4" s="1"/>
  <c r="CS309" i="4" s="1"/>
  <c r="CT309" i="4" s="1"/>
  <c r="CU309" i="4" s="1"/>
  <c r="CV309" i="4" s="1"/>
  <c r="CW309" i="4" s="1"/>
  <c r="CX309" i="4" s="1"/>
  <c r="CY309" i="4" s="1"/>
  <c r="CZ309" i="4" s="1"/>
  <c r="DA309" i="4" s="1"/>
  <c r="DB309" i="4" s="1"/>
  <c r="DC309" i="4" s="1"/>
  <c r="DD309" i="4" s="1"/>
  <c r="DE309" i="4" s="1"/>
  <c r="DF309" i="4" s="1"/>
  <c r="DG309" i="4" s="1"/>
  <c r="DH309" i="4" s="1"/>
  <c r="DI309" i="4" s="1"/>
  <c r="DJ309" i="4" s="1"/>
  <c r="DK309" i="4" s="1"/>
  <c r="DL309" i="4" s="1"/>
  <c r="DM309" i="4" s="1"/>
  <c r="DN309" i="4" s="1"/>
  <c r="DO309" i="4" s="1"/>
  <c r="DP309" i="4" s="1"/>
  <c r="DQ309" i="4" s="1"/>
  <c r="DR309" i="4" s="1"/>
  <c r="DS309" i="4" s="1"/>
  <c r="DT309" i="4" s="1"/>
  <c r="DU309" i="4" s="1"/>
  <c r="DV309" i="4" s="1"/>
  <c r="DW309" i="4" s="1"/>
  <c r="DX309" i="4" s="1"/>
  <c r="DY309" i="4" s="1"/>
  <c r="DZ309" i="4" s="1"/>
  <c r="EA309" i="4" s="1"/>
  <c r="EB309" i="4" s="1"/>
  <c r="EC309" i="4" s="1"/>
  <c r="ED309" i="4" s="1"/>
  <c r="EE309" i="4" s="1"/>
  <c r="EF309" i="4" s="1"/>
  <c r="EG309" i="4" s="1"/>
  <c r="EH309" i="4" s="1"/>
  <c r="EI309" i="4" s="1"/>
  <c r="EJ309" i="4" s="1"/>
  <c r="EK309" i="4" s="1"/>
  <c r="EL309" i="4" s="1"/>
  <c r="EM309" i="4" s="1"/>
  <c r="EN309" i="4" s="1"/>
  <c r="EO309" i="4" s="1"/>
  <c r="EP309" i="4" s="1"/>
  <c r="EQ309" i="4" s="1"/>
  <c r="ER309" i="4" s="1"/>
  <c r="ES309" i="4" s="1"/>
  <c r="ET309" i="4" s="1"/>
  <c r="EU309" i="4" s="1"/>
  <c r="EV309" i="4" s="1"/>
  <c r="EW309" i="4" s="1"/>
  <c r="EX309" i="4" s="1"/>
  <c r="EY309" i="4" s="1"/>
  <c r="EZ309" i="4" s="1"/>
  <c r="FA309" i="4" s="1"/>
  <c r="FB309" i="4" s="1"/>
  <c r="FC309" i="4" s="1"/>
  <c r="FD309" i="4" s="1"/>
  <c r="FE309" i="4" s="1"/>
  <c r="FF309" i="4" s="1"/>
  <c r="FG309" i="4" s="1"/>
  <c r="FH309" i="4" s="1"/>
  <c r="FI309" i="4" s="1"/>
  <c r="FJ309" i="4" s="1"/>
  <c r="FK309" i="4" s="1"/>
  <c r="FL309" i="4" s="1"/>
  <c r="H216" i="4"/>
  <c r="I216" i="4" s="1"/>
  <c r="I260" i="4"/>
  <c r="L251" i="4"/>
  <c r="M251" i="4" s="1"/>
  <c r="H239" i="4"/>
  <c r="I239" i="4" s="1"/>
  <c r="J239" i="4" s="1"/>
  <c r="I295" i="4"/>
  <c r="J295" i="4" s="1"/>
  <c r="K295" i="4" s="1"/>
  <c r="L295" i="4" s="1"/>
  <c r="M295" i="4" s="1"/>
  <c r="K293" i="4"/>
  <c r="L293" i="4" s="1"/>
  <c r="H321" i="4"/>
  <c r="I190" i="4"/>
  <c r="J190" i="4" s="1"/>
  <c r="K190" i="4" s="1"/>
  <c r="K178" i="4"/>
  <c r="L178" i="4" s="1"/>
  <c r="M178" i="4" s="1"/>
  <c r="N178" i="4" s="1"/>
  <c r="O178" i="4" s="1"/>
  <c r="P178" i="4" s="1"/>
  <c r="Q178" i="4" s="1"/>
  <c r="R178" i="4" s="1"/>
  <c r="S178" i="4" s="1"/>
  <c r="T178" i="4" s="1"/>
  <c r="U178" i="4" s="1"/>
  <c r="V178" i="4" s="1"/>
  <c r="W178" i="4" s="1"/>
  <c r="X178" i="4" s="1"/>
  <c r="Y178" i="4" s="1"/>
  <c r="Z178" i="4" s="1"/>
  <c r="AA178" i="4" s="1"/>
  <c r="AB178" i="4" s="1"/>
  <c r="AC178" i="4" s="1"/>
  <c r="AD178" i="4" s="1"/>
  <c r="AE178" i="4" s="1"/>
  <c r="AF178" i="4" s="1"/>
  <c r="AG178" i="4" s="1"/>
  <c r="AH178" i="4" s="1"/>
  <c r="AI178" i="4" s="1"/>
  <c r="AJ178" i="4" s="1"/>
  <c r="AK178" i="4" s="1"/>
  <c r="AL178" i="4" s="1"/>
  <c r="AM178" i="4" s="1"/>
  <c r="AN178" i="4" s="1"/>
  <c r="AO178" i="4" s="1"/>
  <c r="AP178" i="4" s="1"/>
  <c r="AQ178" i="4" s="1"/>
  <c r="AR178" i="4" s="1"/>
  <c r="AS178" i="4" s="1"/>
  <c r="AT178" i="4" s="1"/>
  <c r="AU178" i="4" s="1"/>
  <c r="AV178" i="4" s="1"/>
  <c r="AW178" i="4" s="1"/>
  <c r="AX178" i="4" s="1"/>
  <c r="AY178" i="4" s="1"/>
  <c r="AZ178" i="4" s="1"/>
  <c r="BA178" i="4" s="1"/>
  <c r="BB178" i="4" s="1"/>
  <c r="BC178" i="4" s="1"/>
  <c r="BD178" i="4" s="1"/>
  <c r="BE178" i="4" s="1"/>
  <c r="BF178" i="4" s="1"/>
  <c r="BG178" i="4" s="1"/>
  <c r="BH178" i="4" s="1"/>
  <c r="BI178" i="4" s="1"/>
  <c r="BJ178" i="4" s="1"/>
  <c r="BK178" i="4" s="1"/>
  <c r="BL178" i="4" s="1"/>
  <c r="BM178" i="4" s="1"/>
  <c r="BN178" i="4" s="1"/>
  <c r="BO178" i="4" s="1"/>
  <c r="BP178" i="4" s="1"/>
  <c r="BQ178" i="4" s="1"/>
  <c r="BR178" i="4" s="1"/>
  <c r="BS178" i="4" s="1"/>
  <c r="BT178" i="4" s="1"/>
  <c r="BU178" i="4" s="1"/>
  <c r="BV178" i="4" s="1"/>
  <c r="BW178" i="4" s="1"/>
  <c r="BX178" i="4" s="1"/>
  <c r="BY178" i="4" s="1"/>
  <c r="BZ178" i="4" s="1"/>
  <c r="CA178" i="4" s="1"/>
  <c r="CB178" i="4" s="1"/>
  <c r="CC178" i="4" s="1"/>
  <c r="CD178" i="4" s="1"/>
  <c r="CE178" i="4" s="1"/>
  <c r="CF178" i="4" s="1"/>
  <c r="CG178" i="4" s="1"/>
  <c r="CH178" i="4" s="1"/>
  <c r="CI178" i="4" s="1"/>
  <c r="CJ178" i="4" s="1"/>
  <c r="CK178" i="4" s="1"/>
  <c r="CL178" i="4" s="1"/>
  <c r="CM178" i="4" s="1"/>
  <c r="CN178" i="4" s="1"/>
  <c r="CO178" i="4" s="1"/>
  <c r="CP178" i="4" s="1"/>
  <c r="CQ178" i="4" s="1"/>
  <c r="CR178" i="4" s="1"/>
  <c r="CS178" i="4" s="1"/>
  <c r="CT178" i="4" s="1"/>
  <c r="CU178" i="4" s="1"/>
  <c r="CV178" i="4" s="1"/>
  <c r="CW178" i="4" s="1"/>
  <c r="CX178" i="4" s="1"/>
  <c r="CY178" i="4" s="1"/>
  <c r="CZ178" i="4" s="1"/>
  <c r="DA178" i="4" s="1"/>
  <c r="DB178" i="4" s="1"/>
  <c r="DC178" i="4" s="1"/>
  <c r="DD178" i="4" s="1"/>
  <c r="DE178" i="4" s="1"/>
  <c r="DF178" i="4" s="1"/>
  <c r="DG178" i="4" s="1"/>
  <c r="DH178" i="4" s="1"/>
  <c r="DI178" i="4" s="1"/>
  <c r="DJ178" i="4" s="1"/>
  <c r="DK178" i="4" s="1"/>
  <c r="DL178" i="4" s="1"/>
  <c r="DM178" i="4" s="1"/>
  <c r="DN178" i="4" s="1"/>
  <c r="DO178" i="4" s="1"/>
  <c r="DP178" i="4" s="1"/>
  <c r="DQ178" i="4" s="1"/>
  <c r="DR178" i="4" s="1"/>
  <c r="DS178" i="4" s="1"/>
  <c r="DT178" i="4" s="1"/>
  <c r="DU178" i="4" s="1"/>
  <c r="DV178" i="4" s="1"/>
  <c r="DW178" i="4" s="1"/>
  <c r="DX178" i="4" s="1"/>
  <c r="DY178" i="4" s="1"/>
  <c r="DZ178" i="4" s="1"/>
  <c r="EA178" i="4" s="1"/>
  <c r="EB178" i="4" s="1"/>
  <c r="EC178" i="4" s="1"/>
  <c r="ED178" i="4" s="1"/>
  <c r="EE178" i="4" s="1"/>
  <c r="EF178" i="4" s="1"/>
  <c r="EG178" i="4" s="1"/>
  <c r="EH178" i="4" s="1"/>
  <c r="EI178" i="4" s="1"/>
  <c r="EJ178" i="4" s="1"/>
  <c r="EK178" i="4" s="1"/>
  <c r="EL178" i="4" s="1"/>
  <c r="EM178" i="4" s="1"/>
  <c r="EN178" i="4" s="1"/>
  <c r="EO178" i="4" s="1"/>
  <c r="EP178" i="4" s="1"/>
  <c r="EQ178" i="4" s="1"/>
  <c r="ER178" i="4" s="1"/>
  <c r="ES178" i="4" s="1"/>
  <c r="ET178" i="4" s="1"/>
  <c r="EU178" i="4" s="1"/>
  <c r="EV178" i="4" s="1"/>
  <c r="EW178" i="4" s="1"/>
  <c r="EX178" i="4" s="1"/>
  <c r="EY178" i="4" s="1"/>
  <c r="EZ178" i="4" s="1"/>
  <c r="FA178" i="4" s="1"/>
  <c r="FB178" i="4" s="1"/>
  <c r="FC178" i="4" s="1"/>
  <c r="FD178" i="4" s="1"/>
  <c r="FE178" i="4" s="1"/>
  <c r="FF178" i="4" s="1"/>
  <c r="FG178" i="4" s="1"/>
  <c r="FH178" i="4" s="1"/>
  <c r="FI178" i="4" s="1"/>
  <c r="FJ178" i="4" s="1"/>
  <c r="FK178" i="4" s="1"/>
  <c r="FL178" i="4" s="1"/>
  <c r="I237" i="4"/>
  <c r="I221" i="4"/>
  <c r="I164" i="4"/>
  <c r="J164" i="4" s="1"/>
  <c r="K164" i="4" s="1"/>
  <c r="L164" i="4" s="1"/>
  <c r="J207" i="4"/>
  <c r="K296" i="4"/>
  <c r="L296" i="4" s="1"/>
  <c r="I315" i="4"/>
  <c r="J315" i="4" s="1"/>
  <c r="J169" i="4"/>
  <c r="K169" i="4" s="1"/>
  <c r="L169" i="4" s="1"/>
  <c r="I198" i="4"/>
  <c r="J198" i="4" s="1"/>
  <c r="J187" i="4"/>
  <c r="J310" i="4"/>
  <c r="I294" i="4"/>
  <c r="H238" i="4"/>
  <c r="H225" i="4"/>
  <c r="I225" i="4" s="1"/>
  <c r="J225" i="4" s="1"/>
  <c r="K225" i="4" s="1"/>
  <c r="L225" i="4" s="1"/>
  <c r="I275" i="4"/>
  <c r="I205" i="4"/>
  <c r="I276" i="4"/>
  <c r="I270" i="4"/>
  <c r="J270" i="4" s="1"/>
  <c r="J261" i="4"/>
  <c r="K261" i="4" s="1"/>
  <c r="H228" i="4"/>
  <c r="I228" i="4" s="1"/>
  <c r="I244" i="4"/>
  <c r="L209" i="4"/>
  <c r="I314" i="4"/>
  <c r="I324" i="4"/>
  <c r="I286" i="4"/>
  <c r="J286" i="4" s="1"/>
  <c r="I213" i="4"/>
  <c r="J299" i="4"/>
  <c r="K299" i="4" s="1"/>
  <c r="I273" i="4"/>
  <c r="H245" i="4"/>
  <c r="I191" i="4"/>
  <c r="J191" i="4" s="1"/>
  <c r="K191" i="4" s="1"/>
  <c r="I248" i="4"/>
  <c r="I218" i="4"/>
  <c r="I214" i="4"/>
  <c r="J214" i="4" s="1"/>
  <c r="K214" i="4" s="1"/>
  <c r="I291" i="4"/>
  <c r="L320" i="4"/>
  <c r="M320" i="4" s="1"/>
  <c r="N320" i="4" s="1"/>
  <c r="I182" i="4"/>
  <c r="J182" i="4" s="1"/>
  <c r="I302" i="4"/>
  <c r="J302" i="4" s="1"/>
  <c r="K302" i="4" s="1"/>
  <c r="L302" i="4" s="1"/>
  <c r="I304" i="4"/>
  <c r="J304" i="4" s="1"/>
  <c r="J312" i="4"/>
  <c r="K312" i="4" s="1"/>
  <c r="K322" i="4"/>
  <c r="L322" i="4" s="1"/>
  <c r="M322" i="4" s="1"/>
  <c r="N322" i="4" s="1"/>
  <c r="O322" i="4" s="1"/>
  <c r="P322" i="4" s="1"/>
  <c r="Q322" i="4" s="1"/>
  <c r="R322" i="4" s="1"/>
  <c r="S322" i="4" s="1"/>
  <c r="T322" i="4" s="1"/>
  <c r="U322" i="4" s="1"/>
  <c r="V322" i="4" s="1"/>
  <c r="W322" i="4" s="1"/>
  <c r="X322" i="4" s="1"/>
  <c r="Y322" i="4" s="1"/>
  <c r="Z322" i="4" s="1"/>
  <c r="AA322" i="4" s="1"/>
  <c r="AB322" i="4" s="1"/>
  <c r="AC322" i="4" s="1"/>
  <c r="AD322" i="4" s="1"/>
  <c r="AE322" i="4" s="1"/>
  <c r="AF322" i="4" s="1"/>
  <c r="AG322" i="4" s="1"/>
  <c r="AH322" i="4" s="1"/>
  <c r="AI322" i="4" s="1"/>
  <c r="AJ322" i="4" s="1"/>
  <c r="AK322" i="4" s="1"/>
  <c r="AL322" i="4" s="1"/>
  <c r="AM322" i="4" s="1"/>
  <c r="AN322" i="4" s="1"/>
  <c r="AO322" i="4" s="1"/>
  <c r="AP322" i="4" s="1"/>
  <c r="AQ322" i="4" s="1"/>
  <c r="AR322" i="4" s="1"/>
  <c r="AS322" i="4" s="1"/>
  <c r="AT322" i="4" s="1"/>
  <c r="AU322" i="4" s="1"/>
  <c r="AV322" i="4" s="1"/>
  <c r="AW322" i="4" s="1"/>
  <c r="AX322" i="4" s="1"/>
  <c r="AY322" i="4" s="1"/>
  <c r="AZ322" i="4" s="1"/>
  <c r="BA322" i="4" s="1"/>
  <c r="BB322" i="4" s="1"/>
  <c r="BC322" i="4" s="1"/>
  <c r="BD322" i="4" s="1"/>
  <c r="BE322" i="4" s="1"/>
  <c r="BF322" i="4" s="1"/>
  <c r="BG322" i="4" s="1"/>
  <c r="BH322" i="4" s="1"/>
  <c r="BI322" i="4" s="1"/>
  <c r="BJ322" i="4" s="1"/>
  <c r="BK322" i="4" s="1"/>
  <c r="BL322" i="4" s="1"/>
  <c r="BM322" i="4" s="1"/>
  <c r="BN322" i="4" s="1"/>
  <c r="BO322" i="4" s="1"/>
  <c r="BP322" i="4" s="1"/>
  <c r="BQ322" i="4" s="1"/>
  <c r="BR322" i="4" s="1"/>
  <c r="BS322" i="4" s="1"/>
  <c r="BT322" i="4" s="1"/>
  <c r="BU322" i="4" s="1"/>
  <c r="BV322" i="4" s="1"/>
  <c r="BW322" i="4" s="1"/>
  <c r="BX322" i="4" s="1"/>
  <c r="BY322" i="4" s="1"/>
  <c r="BZ322" i="4" s="1"/>
  <c r="CA322" i="4" s="1"/>
  <c r="CB322" i="4" s="1"/>
  <c r="CC322" i="4" s="1"/>
  <c r="CD322" i="4" s="1"/>
  <c r="CE322" i="4" s="1"/>
  <c r="CF322" i="4" s="1"/>
  <c r="CG322" i="4" s="1"/>
  <c r="CH322" i="4" s="1"/>
  <c r="CI322" i="4" s="1"/>
  <c r="CJ322" i="4" s="1"/>
  <c r="CK322" i="4" s="1"/>
  <c r="CL322" i="4" s="1"/>
  <c r="CM322" i="4" s="1"/>
  <c r="CN322" i="4" s="1"/>
  <c r="CO322" i="4" s="1"/>
  <c r="CP322" i="4" s="1"/>
  <c r="CQ322" i="4" s="1"/>
  <c r="CR322" i="4" s="1"/>
  <c r="CS322" i="4" s="1"/>
  <c r="CT322" i="4" s="1"/>
  <c r="CU322" i="4" s="1"/>
  <c r="CV322" i="4" s="1"/>
  <c r="CW322" i="4" s="1"/>
  <c r="CX322" i="4" s="1"/>
  <c r="CY322" i="4" s="1"/>
  <c r="CZ322" i="4" s="1"/>
  <c r="DA322" i="4" s="1"/>
  <c r="DB322" i="4" s="1"/>
  <c r="DC322" i="4" s="1"/>
  <c r="DD322" i="4" s="1"/>
  <c r="DE322" i="4" s="1"/>
  <c r="DF322" i="4" s="1"/>
  <c r="DG322" i="4" s="1"/>
  <c r="DH322" i="4" s="1"/>
  <c r="DI322" i="4" s="1"/>
  <c r="DJ322" i="4" s="1"/>
  <c r="DK322" i="4" s="1"/>
  <c r="DL322" i="4" s="1"/>
  <c r="DM322" i="4" s="1"/>
  <c r="DN322" i="4" s="1"/>
  <c r="DO322" i="4" s="1"/>
  <c r="DP322" i="4" s="1"/>
  <c r="DQ322" i="4" s="1"/>
  <c r="DR322" i="4" s="1"/>
  <c r="DS322" i="4" s="1"/>
  <c r="DT322" i="4" s="1"/>
  <c r="DU322" i="4" s="1"/>
  <c r="DV322" i="4" s="1"/>
  <c r="DW322" i="4" s="1"/>
  <c r="DX322" i="4" s="1"/>
  <c r="DY322" i="4" s="1"/>
  <c r="DZ322" i="4" s="1"/>
  <c r="EA322" i="4" s="1"/>
  <c r="EB322" i="4" s="1"/>
  <c r="EC322" i="4" s="1"/>
  <c r="ED322" i="4" s="1"/>
  <c r="EE322" i="4" s="1"/>
  <c r="EF322" i="4" s="1"/>
  <c r="EG322" i="4" s="1"/>
  <c r="EH322" i="4" s="1"/>
  <c r="EI322" i="4" s="1"/>
  <c r="EJ322" i="4" s="1"/>
  <c r="EK322" i="4" s="1"/>
  <c r="EL322" i="4" s="1"/>
  <c r="EM322" i="4" s="1"/>
  <c r="EN322" i="4" s="1"/>
  <c r="EO322" i="4" s="1"/>
  <c r="EP322" i="4" s="1"/>
  <c r="EQ322" i="4" s="1"/>
  <c r="ER322" i="4" s="1"/>
  <c r="ES322" i="4" s="1"/>
  <c r="ET322" i="4" s="1"/>
  <c r="EU322" i="4" s="1"/>
  <c r="EV322" i="4" s="1"/>
  <c r="EW322" i="4" s="1"/>
  <c r="EX322" i="4" s="1"/>
  <c r="EY322" i="4" s="1"/>
  <c r="EZ322" i="4" s="1"/>
  <c r="FA322" i="4" s="1"/>
  <c r="FB322" i="4" s="1"/>
  <c r="FC322" i="4" s="1"/>
  <c r="FD322" i="4" s="1"/>
  <c r="FE322" i="4" s="1"/>
  <c r="FF322" i="4" s="1"/>
  <c r="FG322" i="4" s="1"/>
  <c r="FH322" i="4" s="1"/>
  <c r="FI322" i="4" s="1"/>
  <c r="FJ322" i="4" s="1"/>
  <c r="FK322" i="4" s="1"/>
  <c r="FL322" i="4" s="1"/>
  <c r="K325" i="4"/>
  <c r="L325" i="4" s="1"/>
  <c r="M325" i="4" s="1"/>
  <c r="I222" i="4"/>
  <c r="J222" i="4" s="1"/>
  <c r="K222" i="4" s="1"/>
  <c r="I194" i="4"/>
  <c r="K289" i="4"/>
  <c r="K246" i="4"/>
  <c r="H196" i="4"/>
  <c r="L282" i="4"/>
  <c r="M282" i="4" s="1"/>
  <c r="I278" i="4"/>
  <c r="I313" i="4"/>
  <c r="H255" i="4"/>
  <c r="I300" i="4"/>
  <c r="L264" i="4"/>
  <c r="L217" i="4"/>
  <c r="M217" i="4" s="1"/>
  <c r="L254" i="4"/>
  <c r="M254" i="4" s="1"/>
  <c r="I165" i="4"/>
  <c r="J165" i="4" s="1"/>
  <c r="H258" i="4"/>
  <c r="I317" i="4"/>
  <c r="J317" i="4" s="1"/>
  <c r="K211" i="4"/>
  <c r="L211" i="4" s="1"/>
  <c r="H230" i="4"/>
  <c r="K266" i="4"/>
  <c r="I174" i="4"/>
  <c r="J174" i="4" s="1"/>
  <c r="J308" i="4"/>
  <c r="H241" i="4"/>
  <c r="I268" i="4"/>
  <c r="J268" i="4" s="1"/>
  <c r="I179" i="4"/>
  <c r="I311" i="4"/>
  <c r="J311" i="4" s="1"/>
  <c r="K311" i="4" s="1"/>
  <c r="H272" i="4"/>
  <c r="J271" i="4"/>
  <c r="J200" i="4"/>
  <c r="K200" i="4" s="1"/>
  <c r="H189" i="4"/>
  <c r="I189" i="4" s="1"/>
  <c r="J290" i="4"/>
  <c r="K290" i="4" s="1"/>
  <c r="I280" i="4"/>
  <c r="J280" i="4" s="1"/>
  <c r="H281" i="4"/>
  <c r="I281" i="4" s="1"/>
  <c r="K172" i="4"/>
  <c r="L172" i="4" s="1"/>
  <c r="I297" i="4"/>
  <c r="I235" i="4"/>
  <c r="J185" i="4"/>
  <c r="K185" i="4" s="1"/>
  <c r="L185" i="4" s="1"/>
  <c r="J204" i="4"/>
  <c r="J199" i="4"/>
  <c r="K231" i="4"/>
  <c r="L231" i="4" s="1"/>
  <c r="M231" i="4" s="1"/>
  <c r="I253" i="4"/>
  <c r="I318" i="4"/>
  <c r="J259" i="4"/>
  <c r="K259" i="4" s="1"/>
  <c r="L259" i="4" s="1"/>
  <c r="M259" i="4" s="1"/>
  <c r="I263" i="4"/>
  <c r="J263" i="4" s="1"/>
  <c r="I252" i="4"/>
  <c r="J252" i="4" s="1"/>
  <c r="K252" i="4" s="1"/>
  <c r="L252" i="4" s="1"/>
  <c r="J279" i="4"/>
  <c r="J215" i="4"/>
  <c r="K215" i="4" s="1"/>
  <c r="L215" i="4" s="1"/>
  <c r="M215" i="4" s="1"/>
  <c r="N215" i="4" s="1"/>
  <c r="I249" i="4"/>
  <c r="J249" i="4" s="1"/>
  <c r="K249" i="4" s="1"/>
  <c r="L249" i="4" s="1"/>
  <c r="J208" i="4"/>
  <c r="K208" i="4" s="1"/>
  <c r="L208" i="4" s="1"/>
  <c r="I193" i="4"/>
  <c r="J193" i="4" s="1"/>
  <c r="K305" i="4"/>
  <c r="L305" i="4" s="1"/>
  <c r="M305" i="4" s="1"/>
  <c r="I243" i="4"/>
  <c r="J243" i="4" s="1"/>
  <c r="L288" i="4"/>
  <c r="M288" i="4" s="1"/>
  <c r="I202" i="4"/>
  <c r="J316" i="4"/>
  <c r="I262" i="4"/>
  <c r="J177" i="4"/>
  <c r="I298" i="4"/>
  <c r="I227" i="4"/>
  <c r="J227" i="4" s="1"/>
  <c r="K227" i="4" s="1"/>
  <c r="K303" i="4"/>
  <c r="L303" i="4" s="1"/>
  <c r="M303" i="4" s="1"/>
  <c r="K315" i="4"/>
  <c r="I257" i="4"/>
  <c r="J257" i="4" s="1"/>
  <c r="I195" i="4"/>
  <c r="I219" i="4"/>
  <c r="J219" i="4" s="1"/>
  <c r="K219" i="4" s="1"/>
  <c r="L219" i="4" s="1"/>
  <c r="J102" i="4"/>
  <c r="D49" i="3"/>
  <c r="L13" i="4"/>
  <c r="L12" i="4" s="1"/>
  <c r="FQ124" i="4"/>
  <c r="L70" i="4" l="1"/>
  <c r="L72" i="4" s="1"/>
  <c r="L81" i="4" s="1"/>
  <c r="L83" i="4" s="1"/>
  <c r="L85" i="4" s="1"/>
  <c r="L101" i="4" s="1"/>
  <c r="J105" i="4"/>
  <c r="K226" i="4"/>
  <c r="L226" i="4" s="1"/>
  <c r="K287" i="4"/>
  <c r="L287" i="4" s="1"/>
  <c r="K186" i="4"/>
  <c r="L186" i="4" s="1"/>
  <c r="M186" i="4" s="1"/>
  <c r="N186" i="4" s="1"/>
  <c r="O186" i="4" s="1"/>
  <c r="P186" i="4" s="1"/>
  <c r="Q186" i="4" s="1"/>
  <c r="R186" i="4" s="1"/>
  <c r="S186" i="4" s="1"/>
  <c r="T186" i="4" s="1"/>
  <c r="U186" i="4" s="1"/>
  <c r="V186" i="4" s="1"/>
  <c r="W186" i="4" s="1"/>
  <c r="X186" i="4" s="1"/>
  <c r="Y186" i="4" s="1"/>
  <c r="Z186" i="4" s="1"/>
  <c r="AA186" i="4" s="1"/>
  <c r="AB186" i="4" s="1"/>
  <c r="AC186" i="4" s="1"/>
  <c r="AD186" i="4" s="1"/>
  <c r="AE186" i="4" s="1"/>
  <c r="AF186" i="4" s="1"/>
  <c r="AG186" i="4" s="1"/>
  <c r="AH186" i="4" s="1"/>
  <c r="AI186" i="4" s="1"/>
  <c r="AJ186" i="4" s="1"/>
  <c r="AK186" i="4" s="1"/>
  <c r="AL186" i="4" s="1"/>
  <c r="AM186" i="4" s="1"/>
  <c r="AN186" i="4" s="1"/>
  <c r="AO186" i="4" s="1"/>
  <c r="AP186" i="4" s="1"/>
  <c r="AQ186" i="4" s="1"/>
  <c r="AR186" i="4" s="1"/>
  <c r="AS186" i="4" s="1"/>
  <c r="AT186" i="4" s="1"/>
  <c r="AU186" i="4" s="1"/>
  <c r="AV186" i="4" s="1"/>
  <c r="AW186" i="4" s="1"/>
  <c r="AX186" i="4" s="1"/>
  <c r="AY186" i="4" s="1"/>
  <c r="AZ186" i="4" s="1"/>
  <c r="BA186" i="4" s="1"/>
  <c r="BB186" i="4" s="1"/>
  <c r="BC186" i="4" s="1"/>
  <c r="BD186" i="4" s="1"/>
  <c r="BE186" i="4" s="1"/>
  <c r="BF186" i="4" s="1"/>
  <c r="BG186" i="4" s="1"/>
  <c r="BH186" i="4" s="1"/>
  <c r="BI186" i="4" s="1"/>
  <c r="BJ186" i="4" s="1"/>
  <c r="BK186" i="4" s="1"/>
  <c r="BL186" i="4" s="1"/>
  <c r="BM186" i="4" s="1"/>
  <c r="BN186" i="4" s="1"/>
  <c r="BO186" i="4" s="1"/>
  <c r="BP186" i="4" s="1"/>
  <c r="BQ186" i="4" s="1"/>
  <c r="BR186" i="4" s="1"/>
  <c r="BS186" i="4" s="1"/>
  <c r="BT186" i="4" s="1"/>
  <c r="BU186" i="4" s="1"/>
  <c r="BV186" i="4" s="1"/>
  <c r="BW186" i="4" s="1"/>
  <c r="BX186" i="4" s="1"/>
  <c r="BY186" i="4" s="1"/>
  <c r="BZ186" i="4" s="1"/>
  <c r="CA186" i="4" s="1"/>
  <c r="CB186" i="4" s="1"/>
  <c r="CC186" i="4" s="1"/>
  <c r="CD186" i="4" s="1"/>
  <c r="CE186" i="4" s="1"/>
  <c r="CF186" i="4" s="1"/>
  <c r="CG186" i="4" s="1"/>
  <c r="CH186" i="4" s="1"/>
  <c r="CI186" i="4" s="1"/>
  <c r="CJ186" i="4" s="1"/>
  <c r="CK186" i="4" s="1"/>
  <c r="CL186" i="4" s="1"/>
  <c r="CM186" i="4" s="1"/>
  <c r="CN186" i="4" s="1"/>
  <c r="CO186" i="4" s="1"/>
  <c r="CP186" i="4" s="1"/>
  <c r="CQ186" i="4" s="1"/>
  <c r="CR186" i="4" s="1"/>
  <c r="CS186" i="4" s="1"/>
  <c r="CT186" i="4" s="1"/>
  <c r="CU186" i="4" s="1"/>
  <c r="CV186" i="4" s="1"/>
  <c r="CW186" i="4" s="1"/>
  <c r="CX186" i="4" s="1"/>
  <c r="CY186" i="4" s="1"/>
  <c r="CZ186" i="4" s="1"/>
  <c r="DA186" i="4" s="1"/>
  <c r="DB186" i="4" s="1"/>
  <c r="DC186" i="4" s="1"/>
  <c r="DD186" i="4" s="1"/>
  <c r="DE186" i="4" s="1"/>
  <c r="DF186" i="4" s="1"/>
  <c r="DG186" i="4" s="1"/>
  <c r="DH186" i="4" s="1"/>
  <c r="DI186" i="4" s="1"/>
  <c r="DJ186" i="4" s="1"/>
  <c r="DK186" i="4" s="1"/>
  <c r="DL186" i="4" s="1"/>
  <c r="DM186" i="4" s="1"/>
  <c r="DN186" i="4" s="1"/>
  <c r="DO186" i="4" s="1"/>
  <c r="DP186" i="4" s="1"/>
  <c r="DQ186" i="4" s="1"/>
  <c r="DR186" i="4" s="1"/>
  <c r="DS186" i="4" s="1"/>
  <c r="DT186" i="4" s="1"/>
  <c r="DU186" i="4" s="1"/>
  <c r="DV186" i="4" s="1"/>
  <c r="DW186" i="4" s="1"/>
  <c r="DX186" i="4" s="1"/>
  <c r="DY186" i="4" s="1"/>
  <c r="DZ186" i="4" s="1"/>
  <c r="EA186" i="4" s="1"/>
  <c r="EB186" i="4" s="1"/>
  <c r="EC186" i="4" s="1"/>
  <c r="ED186" i="4" s="1"/>
  <c r="EE186" i="4" s="1"/>
  <c r="EF186" i="4" s="1"/>
  <c r="EG186" i="4" s="1"/>
  <c r="EH186" i="4" s="1"/>
  <c r="EI186" i="4" s="1"/>
  <c r="EJ186" i="4" s="1"/>
  <c r="EK186" i="4" s="1"/>
  <c r="EL186" i="4" s="1"/>
  <c r="EM186" i="4" s="1"/>
  <c r="EN186" i="4" s="1"/>
  <c r="EO186" i="4" s="1"/>
  <c r="EP186" i="4" s="1"/>
  <c r="EQ186" i="4" s="1"/>
  <c r="ER186" i="4" s="1"/>
  <c r="ES186" i="4" s="1"/>
  <c r="ET186" i="4" s="1"/>
  <c r="EU186" i="4" s="1"/>
  <c r="EV186" i="4" s="1"/>
  <c r="EW186" i="4" s="1"/>
  <c r="EX186" i="4" s="1"/>
  <c r="EY186" i="4" s="1"/>
  <c r="EZ186" i="4" s="1"/>
  <c r="FA186" i="4" s="1"/>
  <c r="FB186" i="4" s="1"/>
  <c r="FC186" i="4" s="1"/>
  <c r="FD186" i="4" s="1"/>
  <c r="FE186" i="4" s="1"/>
  <c r="FF186" i="4" s="1"/>
  <c r="FG186" i="4" s="1"/>
  <c r="FH186" i="4" s="1"/>
  <c r="FI186" i="4" s="1"/>
  <c r="FJ186" i="4" s="1"/>
  <c r="FK186" i="4" s="1"/>
  <c r="FL186" i="4" s="1"/>
  <c r="I240" i="4"/>
  <c r="J176" i="4"/>
  <c r="K176" i="4" s="1"/>
  <c r="L95" i="4"/>
  <c r="L99" i="4"/>
  <c r="L96" i="4"/>
  <c r="L92" i="4"/>
  <c r="L98" i="4"/>
  <c r="L90" i="4"/>
  <c r="L89" i="4"/>
  <c r="L93" i="4"/>
  <c r="L94" i="4"/>
  <c r="L100" i="4"/>
  <c r="L97" i="4"/>
  <c r="L91" i="4"/>
  <c r="K197" i="4"/>
  <c r="L197" i="4" s="1"/>
  <c r="M197" i="4" s="1"/>
  <c r="N197" i="4" s="1"/>
  <c r="O197" i="4" s="1"/>
  <c r="P197" i="4" s="1"/>
  <c r="K234" i="4"/>
  <c r="L234" i="4" s="1"/>
  <c r="M234" i="4" s="1"/>
  <c r="N234" i="4" s="1"/>
  <c r="O234" i="4" s="1"/>
  <c r="P234" i="4" s="1"/>
  <c r="Q234" i="4" s="1"/>
  <c r="R234" i="4" s="1"/>
  <c r="S234" i="4" s="1"/>
  <c r="T234" i="4" s="1"/>
  <c r="U234" i="4" s="1"/>
  <c r="V234" i="4" s="1"/>
  <c r="W234" i="4" s="1"/>
  <c r="X234" i="4" s="1"/>
  <c r="Y234" i="4" s="1"/>
  <c r="Z234" i="4" s="1"/>
  <c r="AA234" i="4" s="1"/>
  <c r="AB234" i="4" s="1"/>
  <c r="AC234" i="4" s="1"/>
  <c r="AD234" i="4" s="1"/>
  <c r="AE234" i="4" s="1"/>
  <c r="AF234" i="4" s="1"/>
  <c r="AG234" i="4" s="1"/>
  <c r="AH234" i="4" s="1"/>
  <c r="AI234" i="4" s="1"/>
  <c r="AJ234" i="4" s="1"/>
  <c r="AK234" i="4" s="1"/>
  <c r="AL234" i="4" s="1"/>
  <c r="AM234" i="4" s="1"/>
  <c r="AN234" i="4" s="1"/>
  <c r="AO234" i="4" s="1"/>
  <c r="AP234" i="4" s="1"/>
  <c r="AQ234" i="4" s="1"/>
  <c r="AR234" i="4" s="1"/>
  <c r="AS234" i="4" s="1"/>
  <c r="AT234" i="4" s="1"/>
  <c r="AU234" i="4" s="1"/>
  <c r="AV234" i="4" s="1"/>
  <c r="AW234" i="4" s="1"/>
  <c r="AX234" i="4" s="1"/>
  <c r="AY234" i="4" s="1"/>
  <c r="AZ234" i="4" s="1"/>
  <c r="BA234" i="4" s="1"/>
  <c r="BB234" i="4" s="1"/>
  <c r="BC234" i="4" s="1"/>
  <c r="BD234" i="4" s="1"/>
  <c r="BE234" i="4" s="1"/>
  <c r="BF234" i="4" s="1"/>
  <c r="BG234" i="4" s="1"/>
  <c r="BH234" i="4" s="1"/>
  <c r="BI234" i="4" s="1"/>
  <c r="BJ234" i="4" s="1"/>
  <c r="BK234" i="4" s="1"/>
  <c r="BL234" i="4" s="1"/>
  <c r="BM234" i="4" s="1"/>
  <c r="BN234" i="4" s="1"/>
  <c r="BO234" i="4" s="1"/>
  <c r="BP234" i="4" s="1"/>
  <c r="BQ234" i="4" s="1"/>
  <c r="BR234" i="4" s="1"/>
  <c r="BS234" i="4" s="1"/>
  <c r="BT234" i="4" s="1"/>
  <c r="BU234" i="4" s="1"/>
  <c r="BV234" i="4" s="1"/>
  <c r="BW234" i="4" s="1"/>
  <c r="BX234" i="4" s="1"/>
  <c r="BY234" i="4" s="1"/>
  <c r="BZ234" i="4" s="1"/>
  <c r="CA234" i="4" s="1"/>
  <c r="CB234" i="4" s="1"/>
  <c r="CC234" i="4" s="1"/>
  <c r="CD234" i="4" s="1"/>
  <c r="CE234" i="4" s="1"/>
  <c r="CF234" i="4" s="1"/>
  <c r="CG234" i="4" s="1"/>
  <c r="CH234" i="4" s="1"/>
  <c r="CI234" i="4" s="1"/>
  <c r="CJ234" i="4" s="1"/>
  <c r="CK234" i="4" s="1"/>
  <c r="CL234" i="4" s="1"/>
  <c r="CM234" i="4" s="1"/>
  <c r="CN234" i="4" s="1"/>
  <c r="CO234" i="4" s="1"/>
  <c r="CP234" i="4" s="1"/>
  <c r="CQ234" i="4" s="1"/>
  <c r="CR234" i="4" s="1"/>
  <c r="CS234" i="4" s="1"/>
  <c r="CT234" i="4" s="1"/>
  <c r="CU234" i="4" s="1"/>
  <c r="CV234" i="4" s="1"/>
  <c r="CW234" i="4" s="1"/>
  <c r="CX234" i="4" s="1"/>
  <c r="CY234" i="4" s="1"/>
  <c r="CZ234" i="4" s="1"/>
  <c r="DA234" i="4" s="1"/>
  <c r="DB234" i="4" s="1"/>
  <c r="DC234" i="4" s="1"/>
  <c r="DD234" i="4" s="1"/>
  <c r="DE234" i="4" s="1"/>
  <c r="DF234" i="4" s="1"/>
  <c r="DG234" i="4" s="1"/>
  <c r="DH234" i="4" s="1"/>
  <c r="DI234" i="4" s="1"/>
  <c r="DJ234" i="4" s="1"/>
  <c r="DK234" i="4" s="1"/>
  <c r="DL234" i="4" s="1"/>
  <c r="DM234" i="4" s="1"/>
  <c r="DN234" i="4" s="1"/>
  <c r="DO234" i="4" s="1"/>
  <c r="DP234" i="4" s="1"/>
  <c r="DQ234" i="4" s="1"/>
  <c r="DR234" i="4" s="1"/>
  <c r="DS234" i="4" s="1"/>
  <c r="DT234" i="4" s="1"/>
  <c r="DU234" i="4" s="1"/>
  <c r="DV234" i="4" s="1"/>
  <c r="DW234" i="4" s="1"/>
  <c r="DX234" i="4" s="1"/>
  <c r="DY234" i="4" s="1"/>
  <c r="DZ234" i="4" s="1"/>
  <c r="EA234" i="4" s="1"/>
  <c r="EB234" i="4" s="1"/>
  <c r="EC234" i="4" s="1"/>
  <c r="ED234" i="4" s="1"/>
  <c r="EE234" i="4" s="1"/>
  <c r="EF234" i="4" s="1"/>
  <c r="EG234" i="4" s="1"/>
  <c r="EH234" i="4" s="1"/>
  <c r="EI234" i="4" s="1"/>
  <c r="EJ234" i="4" s="1"/>
  <c r="EK234" i="4" s="1"/>
  <c r="EL234" i="4" s="1"/>
  <c r="EM234" i="4" s="1"/>
  <c r="EN234" i="4" s="1"/>
  <c r="EO234" i="4" s="1"/>
  <c r="EP234" i="4" s="1"/>
  <c r="EQ234" i="4" s="1"/>
  <c r="ER234" i="4" s="1"/>
  <c r="ES234" i="4" s="1"/>
  <c r="ET234" i="4" s="1"/>
  <c r="EU234" i="4" s="1"/>
  <c r="EV234" i="4" s="1"/>
  <c r="EW234" i="4" s="1"/>
  <c r="EX234" i="4" s="1"/>
  <c r="EY234" i="4" s="1"/>
  <c r="EZ234" i="4" s="1"/>
  <c r="FA234" i="4" s="1"/>
  <c r="FB234" i="4" s="1"/>
  <c r="FC234" i="4" s="1"/>
  <c r="FD234" i="4" s="1"/>
  <c r="FE234" i="4" s="1"/>
  <c r="FF234" i="4" s="1"/>
  <c r="FG234" i="4" s="1"/>
  <c r="FH234" i="4" s="1"/>
  <c r="FI234" i="4" s="1"/>
  <c r="FJ234" i="4" s="1"/>
  <c r="FK234" i="4" s="1"/>
  <c r="FL234" i="4" s="1"/>
  <c r="K210" i="4"/>
  <c r="L210" i="4" s="1"/>
  <c r="M210" i="4" s="1"/>
  <c r="O192" i="4"/>
  <c r="P192" i="4" s="1"/>
  <c r="Q192" i="4" s="1"/>
  <c r="R192" i="4" s="1"/>
  <c r="S192" i="4" s="1"/>
  <c r="T192" i="4" s="1"/>
  <c r="U192" i="4" s="1"/>
  <c r="V192" i="4" s="1"/>
  <c r="W192" i="4" s="1"/>
  <c r="X192" i="4" s="1"/>
  <c r="Y192" i="4" s="1"/>
  <c r="Z192" i="4" s="1"/>
  <c r="AA192" i="4" s="1"/>
  <c r="AB192" i="4" s="1"/>
  <c r="AC192" i="4" s="1"/>
  <c r="AD192" i="4" s="1"/>
  <c r="AE192" i="4" s="1"/>
  <c r="AF192" i="4" s="1"/>
  <c r="AG192" i="4" s="1"/>
  <c r="AH192" i="4" s="1"/>
  <c r="AI192" i="4" s="1"/>
  <c r="AJ192" i="4" s="1"/>
  <c r="AK192" i="4" s="1"/>
  <c r="AL192" i="4" s="1"/>
  <c r="AM192" i="4" s="1"/>
  <c r="AN192" i="4" s="1"/>
  <c r="AO192" i="4" s="1"/>
  <c r="AP192" i="4" s="1"/>
  <c r="AQ192" i="4" s="1"/>
  <c r="AR192" i="4" s="1"/>
  <c r="AS192" i="4" s="1"/>
  <c r="AT192" i="4" s="1"/>
  <c r="AU192" i="4" s="1"/>
  <c r="AV192" i="4" s="1"/>
  <c r="AW192" i="4" s="1"/>
  <c r="AX192" i="4" s="1"/>
  <c r="AY192" i="4" s="1"/>
  <c r="AZ192" i="4" s="1"/>
  <c r="BA192" i="4" s="1"/>
  <c r="BB192" i="4" s="1"/>
  <c r="BC192" i="4" s="1"/>
  <c r="BD192" i="4" s="1"/>
  <c r="BE192" i="4" s="1"/>
  <c r="BF192" i="4" s="1"/>
  <c r="BG192" i="4" s="1"/>
  <c r="BH192" i="4" s="1"/>
  <c r="BI192" i="4" s="1"/>
  <c r="BJ192" i="4" s="1"/>
  <c r="BK192" i="4" s="1"/>
  <c r="BL192" i="4" s="1"/>
  <c r="BM192" i="4" s="1"/>
  <c r="BN192" i="4" s="1"/>
  <c r="BO192" i="4" s="1"/>
  <c r="BP192" i="4" s="1"/>
  <c r="BQ192" i="4" s="1"/>
  <c r="BR192" i="4" s="1"/>
  <c r="BS192" i="4" s="1"/>
  <c r="BT192" i="4" s="1"/>
  <c r="BU192" i="4" s="1"/>
  <c r="BV192" i="4" s="1"/>
  <c r="BW192" i="4" s="1"/>
  <c r="BX192" i="4" s="1"/>
  <c r="BY192" i="4" s="1"/>
  <c r="BZ192" i="4" s="1"/>
  <c r="CA192" i="4" s="1"/>
  <c r="CB192" i="4" s="1"/>
  <c r="CC192" i="4" s="1"/>
  <c r="CD192" i="4" s="1"/>
  <c r="CE192" i="4" s="1"/>
  <c r="CF192" i="4" s="1"/>
  <c r="CG192" i="4" s="1"/>
  <c r="CH192" i="4" s="1"/>
  <c r="CI192" i="4" s="1"/>
  <c r="CJ192" i="4" s="1"/>
  <c r="CK192" i="4" s="1"/>
  <c r="CL192" i="4" s="1"/>
  <c r="CM192" i="4" s="1"/>
  <c r="CN192" i="4" s="1"/>
  <c r="CO192" i="4" s="1"/>
  <c r="CP192" i="4" s="1"/>
  <c r="CQ192" i="4" s="1"/>
  <c r="CR192" i="4" s="1"/>
  <c r="CS192" i="4" s="1"/>
  <c r="CT192" i="4" s="1"/>
  <c r="CU192" i="4" s="1"/>
  <c r="CV192" i="4" s="1"/>
  <c r="CW192" i="4" s="1"/>
  <c r="CX192" i="4" s="1"/>
  <c r="CY192" i="4" s="1"/>
  <c r="CZ192" i="4" s="1"/>
  <c r="DA192" i="4" s="1"/>
  <c r="DB192" i="4" s="1"/>
  <c r="DC192" i="4" s="1"/>
  <c r="DD192" i="4" s="1"/>
  <c r="DE192" i="4" s="1"/>
  <c r="DF192" i="4" s="1"/>
  <c r="DG192" i="4" s="1"/>
  <c r="DH192" i="4" s="1"/>
  <c r="DI192" i="4" s="1"/>
  <c r="DJ192" i="4" s="1"/>
  <c r="DK192" i="4" s="1"/>
  <c r="DL192" i="4" s="1"/>
  <c r="DM192" i="4" s="1"/>
  <c r="DN192" i="4" s="1"/>
  <c r="DO192" i="4" s="1"/>
  <c r="DP192" i="4" s="1"/>
  <c r="DQ192" i="4" s="1"/>
  <c r="DR192" i="4" s="1"/>
  <c r="DS192" i="4" s="1"/>
  <c r="DT192" i="4" s="1"/>
  <c r="DU192" i="4" s="1"/>
  <c r="DV192" i="4" s="1"/>
  <c r="DW192" i="4" s="1"/>
  <c r="DX192" i="4" s="1"/>
  <c r="DY192" i="4" s="1"/>
  <c r="DZ192" i="4" s="1"/>
  <c r="EA192" i="4" s="1"/>
  <c r="EB192" i="4" s="1"/>
  <c r="EC192" i="4" s="1"/>
  <c r="ED192" i="4" s="1"/>
  <c r="EE192" i="4" s="1"/>
  <c r="EF192" i="4" s="1"/>
  <c r="EG192" i="4" s="1"/>
  <c r="EH192" i="4" s="1"/>
  <c r="EI192" i="4" s="1"/>
  <c r="EJ192" i="4" s="1"/>
  <c r="EK192" i="4" s="1"/>
  <c r="EL192" i="4" s="1"/>
  <c r="EM192" i="4" s="1"/>
  <c r="EN192" i="4" s="1"/>
  <c r="EO192" i="4" s="1"/>
  <c r="EP192" i="4" s="1"/>
  <c r="EQ192" i="4" s="1"/>
  <c r="ER192" i="4" s="1"/>
  <c r="ES192" i="4" s="1"/>
  <c r="ET192" i="4" s="1"/>
  <c r="EU192" i="4" s="1"/>
  <c r="EV192" i="4" s="1"/>
  <c r="EW192" i="4" s="1"/>
  <c r="EX192" i="4" s="1"/>
  <c r="EY192" i="4" s="1"/>
  <c r="EZ192" i="4" s="1"/>
  <c r="FA192" i="4" s="1"/>
  <c r="FB192" i="4" s="1"/>
  <c r="FC192" i="4" s="1"/>
  <c r="FD192" i="4" s="1"/>
  <c r="FE192" i="4" s="1"/>
  <c r="FF192" i="4" s="1"/>
  <c r="FG192" i="4" s="1"/>
  <c r="FH192" i="4" s="1"/>
  <c r="FI192" i="4" s="1"/>
  <c r="FJ192" i="4" s="1"/>
  <c r="FK192" i="4" s="1"/>
  <c r="FL192" i="4" s="1"/>
  <c r="L175" i="4"/>
  <c r="M175" i="4" s="1"/>
  <c r="N175" i="4" s="1"/>
  <c r="O175" i="4" s="1"/>
  <c r="P175" i="4" s="1"/>
  <c r="Q175" i="4" s="1"/>
  <c r="R175" i="4" s="1"/>
  <c r="S175" i="4" s="1"/>
  <c r="T175" i="4" s="1"/>
  <c r="U175" i="4" s="1"/>
  <c r="V175" i="4" s="1"/>
  <c r="W175" i="4" s="1"/>
  <c r="X175" i="4" s="1"/>
  <c r="Y175" i="4" s="1"/>
  <c r="Z175" i="4" s="1"/>
  <c r="AA175" i="4" s="1"/>
  <c r="AB175" i="4" s="1"/>
  <c r="AC175" i="4" s="1"/>
  <c r="AD175" i="4" s="1"/>
  <c r="AE175" i="4" s="1"/>
  <c r="AF175" i="4" s="1"/>
  <c r="AG175" i="4" s="1"/>
  <c r="AH175" i="4" s="1"/>
  <c r="AI175" i="4" s="1"/>
  <c r="AJ175" i="4" s="1"/>
  <c r="AK175" i="4" s="1"/>
  <c r="AL175" i="4" s="1"/>
  <c r="AM175" i="4" s="1"/>
  <c r="AN175" i="4" s="1"/>
  <c r="AO175" i="4" s="1"/>
  <c r="AP175" i="4" s="1"/>
  <c r="AQ175" i="4" s="1"/>
  <c r="AR175" i="4" s="1"/>
  <c r="AS175" i="4" s="1"/>
  <c r="AT175" i="4" s="1"/>
  <c r="AU175" i="4" s="1"/>
  <c r="AV175" i="4" s="1"/>
  <c r="AW175" i="4" s="1"/>
  <c r="AX175" i="4" s="1"/>
  <c r="AY175" i="4" s="1"/>
  <c r="AZ175" i="4" s="1"/>
  <c r="BA175" i="4" s="1"/>
  <c r="BB175" i="4" s="1"/>
  <c r="BC175" i="4" s="1"/>
  <c r="BD175" i="4" s="1"/>
  <c r="BE175" i="4" s="1"/>
  <c r="BF175" i="4" s="1"/>
  <c r="BG175" i="4" s="1"/>
  <c r="BH175" i="4" s="1"/>
  <c r="BI175" i="4" s="1"/>
  <c r="BJ175" i="4" s="1"/>
  <c r="BK175" i="4" s="1"/>
  <c r="BL175" i="4" s="1"/>
  <c r="BM175" i="4" s="1"/>
  <c r="BN175" i="4" s="1"/>
  <c r="BO175" i="4" s="1"/>
  <c r="BP175" i="4" s="1"/>
  <c r="BQ175" i="4" s="1"/>
  <c r="BR175" i="4" s="1"/>
  <c r="BS175" i="4" s="1"/>
  <c r="BT175" i="4" s="1"/>
  <c r="BU175" i="4" s="1"/>
  <c r="BV175" i="4" s="1"/>
  <c r="BW175" i="4" s="1"/>
  <c r="BX175" i="4" s="1"/>
  <c r="BY175" i="4" s="1"/>
  <c r="BZ175" i="4" s="1"/>
  <c r="CA175" i="4" s="1"/>
  <c r="CB175" i="4" s="1"/>
  <c r="CC175" i="4" s="1"/>
  <c r="CD175" i="4" s="1"/>
  <c r="CE175" i="4" s="1"/>
  <c r="CF175" i="4" s="1"/>
  <c r="CG175" i="4" s="1"/>
  <c r="CH175" i="4" s="1"/>
  <c r="CI175" i="4" s="1"/>
  <c r="CJ175" i="4" s="1"/>
  <c r="CK175" i="4" s="1"/>
  <c r="CL175" i="4" s="1"/>
  <c r="CM175" i="4" s="1"/>
  <c r="CN175" i="4" s="1"/>
  <c r="CO175" i="4" s="1"/>
  <c r="CP175" i="4" s="1"/>
  <c r="CQ175" i="4" s="1"/>
  <c r="CR175" i="4" s="1"/>
  <c r="CS175" i="4" s="1"/>
  <c r="CT175" i="4" s="1"/>
  <c r="CU175" i="4" s="1"/>
  <c r="CV175" i="4" s="1"/>
  <c r="CW175" i="4" s="1"/>
  <c r="CX175" i="4" s="1"/>
  <c r="CY175" i="4" s="1"/>
  <c r="CZ175" i="4" s="1"/>
  <c r="DA175" i="4" s="1"/>
  <c r="DB175" i="4" s="1"/>
  <c r="DC175" i="4" s="1"/>
  <c r="DD175" i="4" s="1"/>
  <c r="DE175" i="4" s="1"/>
  <c r="DF175" i="4" s="1"/>
  <c r="DG175" i="4" s="1"/>
  <c r="DH175" i="4" s="1"/>
  <c r="DI175" i="4" s="1"/>
  <c r="DJ175" i="4" s="1"/>
  <c r="DK175" i="4" s="1"/>
  <c r="DL175" i="4" s="1"/>
  <c r="DM175" i="4" s="1"/>
  <c r="DN175" i="4" s="1"/>
  <c r="DO175" i="4" s="1"/>
  <c r="DP175" i="4" s="1"/>
  <c r="DQ175" i="4" s="1"/>
  <c r="DR175" i="4" s="1"/>
  <c r="DS175" i="4" s="1"/>
  <c r="DT175" i="4" s="1"/>
  <c r="DU175" i="4" s="1"/>
  <c r="DV175" i="4" s="1"/>
  <c r="DW175" i="4" s="1"/>
  <c r="DX175" i="4" s="1"/>
  <c r="DY175" i="4" s="1"/>
  <c r="DZ175" i="4" s="1"/>
  <c r="EA175" i="4" s="1"/>
  <c r="EB175" i="4" s="1"/>
  <c r="EC175" i="4" s="1"/>
  <c r="ED175" i="4" s="1"/>
  <c r="EE175" i="4" s="1"/>
  <c r="EF175" i="4" s="1"/>
  <c r="EG175" i="4" s="1"/>
  <c r="EH175" i="4" s="1"/>
  <c r="EI175" i="4" s="1"/>
  <c r="EJ175" i="4" s="1"/>
  <c r="EK175" i="4" s="1"/>
  <c r="EL175" i="4" s="1"/>
  <c r="EM175" i="4" s="1"/>
  <c r="EN175" i="4" s="1"/>
  <c r="EO175" i="4" s="1"/>
  <c r="EP175" i="4" s="1"/>
  <c r="EQ175" i="4" s="1"/>
  <c r="ER175" i="4" s="1"/>
  <c r="ES175" i="4" s="1"/>
  <c r="ET175" i="4" s="1"/>
  <c r="EU175" i="4" s="1"/>
  <c r="EV175" i="4" s="1"/>
  <c r="EW175" i="4" s="1"/>
  <c r="EX175" i="4" s="1"/>
  <c r="EY175" i="4" s="1"/>
  <c r="EZ175" i="4" s="1"/>
  <c r="FA175" i="4" s="1"/>
  <c r="FB175" i="4" s="1"/>
  <c r="FC175" i="4" s="1"/>
  <c r="FD175" i="4" s="1"/>
  <c r="FE175" i="4" s="1"/>
  <c r="FF175" i="4" s="1"/>
  <c r="FG175" i="4" s="1"/>
  <c r="FH175" i="4" s="1"/>
  <c r="FI175" i="4" s="1"/>
  <c r="FJ175" i="4" s="1"/>
  <c r="FK175" i="4" s="1"/>
  <c r="FL175" i="4" s="1"/>
  <c r="K165" i="4"/>
  <c r="L165" i="4" s="1"/>
  <c r="M165" i="4" s="1"/>
  <c r="N165" i="4" s="1"/>
  <c r="N254" i="4"/>
  <c r="O254" i="4" s="1"/>
  <c r="N282" i="4"/>
  <c r="O282" i="4" s="1"/>
  <c r="P282" i="4" s="1"/>
  <c r="K198" i="4"/>
  <c r="L198" i="4" s="1"/>
  <c r="M198" i="4" s="1"/>
  <c r="L212" i="4"/>
  <c r="M212" i="4" s="1"/>
  <c r="K229" i="4"/>
  <c r="L229" i="4" s="1"/>
  <c r="M229" i="4" s="1"/>
  <c r="M292" i="4"/>
  <c r="N292" i="4" s="1"/>
  <c r="O292" i="4" s="1"/>
  <c r="P292" i="4" s="1"/>
  <c r="J189" i="4"/>
  <c r="K189" i="4" s="1"/>
  <c r="L189" i="4" s="1"/>
  <c r="K270" i="4"/>
  <c r="L270" i="4" s="1"/>
  <c r="M270" i="4" s="1"/>
  <c r="N270" i="4" s="1"/>
  <c r="O270" i="4" s="1"/>
  <c r="L203" i="4"/>
  <c r="M203" i="4" s="1"/>
  <c r="N203" i="4" s="1"/>
  <c r="O203" i="4" s="1"/>
  <c r="P203" i="4" s="1"/>
  <c r="Q203" i="4" s="1"/>
  <c r="R203" i="4" s="1"/>
  <c r="S203" i="4" s="1"/>
  <c r="T203" i="4" s="1"/>
  <c r="U203" i="4" s="1"/>
  <c r="V203" i="4" s="1"/>
  <c r="W203" i="4" s="1"/>
  <c r="X203" i="4" s="1"/>
  <c r="Y203" i="4" s="1"/>
  <c r="Z203" i="4" s="1"/>
  <c r="AA203" i="4" s="1"/>
  <c r="AB203" i="4" s="1"/>
  <c r="AC203" i="4" s="1"/>
  <c r="AD203" i="4" s="1"/>
  <c r="AE203" i="4" s="1"/>
  <c r="AF203" i="4" s="1"/>
  <c r="AG203" i="4" s="1"/>
  <c r="AH203" i="4" s="1"/>
  <c r="AI203" i="4" s="1"/>
  <c r="AJ203" i="4" s="1"/>
  <c r="AK203" i="4" s="1"/>
  <c r="AL203" i="4" s="1"/>
  <c r="AM203" i="4" s="1"/>
  <c r="AN203" i="4" s="1"/>
  <c r="AO203" i="4" s="1"/>
  <c r="AP203" i="4" s="1"/>
  <c r="AQ203" i="4" s="1"/>
  <c r="AR203" i="4" s="1"/>
  <c r="AS203" i="4" s="1"/>
  <c r="AT203" i="4" s="1"/>
  <c r="AU203" i="4" s="1"/>
  <c r="AV203" i="4" s="1"/>
  <c r="AW203" i="4" s="1"/>
  <c r="AX203" i="4" s="1"/>
  <c r="AY203" i="4" s="1"/>
  <c r="AZ203" i="4" s="1"/>
  <c r="BA203" i="4" s="1"/>
  <c r="BB203" i="4" s="1"/>
  <c r="BC203" i="4" s="1"/>
  <c r="BD203" i="4" s="1"/>
  <c r="BE203" i="4" s="1"/>
  <c r="BF203" i="4" s="1"/>
  <c r="BG203" i="4" s="1"/>
  <c r="BH203" i="4" s="1"/>
  <c r="BI203" i="4" s="1"/>
  <c r="BJ203" i="4" s="1"/>
  <c r="BK203" i="4" s="1"/>
  <c r="BL203" i="4" s="1"/>
  <c r="BM203" i="4" s="1"/>
  <c r="BN203" i="4" s="1"/>
  <c r="BO203" i="4" s="1"/>
  <c r="BP203" i="4" s="1"/>
  <c r="BQ203" i="4" s="1"/>
  <c r="BR203" i="4" s="1"/>
  <c r="BS203" i="4" s="1"/>
  <c r="BT203" i="4" s="1"/>
  <c r="BU203" i="4" s="1"/>
  <c r="BV203" i="4" s="1"/>
  <c r="BW203" i="4" s="1"/>
  <c r="BX203" i="4" s="1"/>
  <c r="BY203" i="4" s="1"/>
  <c r="BZ203" i="4" s="1"/>
  <c r="CA203" i="4" s="1"/>
  <c r="CB203" i="4" s="1"/>
  <c r="CC203" i="4" s="1"/>
  <c r="CD203" i="4" s="1"/>
  <c r="CE203" i="4" s="1"/>
  <c r="CF203" i="4" s="1"/>
  <c r="CG203" i="4" s="1"/>
  <c r="CH203" i="4" s="1"/>
  <c r="CI203" i="4" s="1"/>
  <c r="CJ203" i="4" s="1"/>
  <c r="CK203" i="4" s="1"/>
  <c r="CL203" i="4" s="1"/>
  <c r="CM203" i="4" s="1"/>
  <c r="CN203" i="4" s="1"/>
  <c r="CO203" i="4" s="1"/>
  <c r="CP203" i="4" s="1"/>
  <c r="CQ203" i="4" s="1"/>
  <c r="CR203" i="4" s="1"/>
  <c r="CS203" i="4" s="1"/>
  <c r="CT203" i="4" s="1"/>
  <c r="CU203" i="4" s="1"/>
  <c r="CV203" i="4" s="1"/>
  <c r="CW203" i="4" s="1"/>
  <c r="CX203" i="4" s="1"/>
  <c r="CY203" i="4" s="1"/>
  <c r="CZ203" i="4" s="1"/>
  <c r="DA203" i="4" s="1"/>
  <c r="DB203" i="4" s="1"/>
  <c r="DC203" i="4" s="1"/>
  <c r="DD203" i="4" s="1"/>
  <c r="DE203" i="4" s="1"/>
  <c r="DF203" i="4" s="1"/>
  <c r="DG203" i="4" s="1"/>
  <c r="DH203" i="4" s="1"/>
  <c r="DI203" i="4" s="1"/>
  <c r="DJ203" i="4" s="1"/>
  <c r="DK203" i="4" s="1"/>
  <c r="DL203" i="4" s="1"/>
  <c r="DM203" i="4" s="1"/>
  <c r="DN203" i="4" s="1"/>
  <c r="DO203" i="4" s="1"/>
  <c r="DP203" i="4" s="1"/>
  <c r="DQ203" i="4" s="1"/>
  <c r="DR203" i="4" s="1"/>
  <c r="DS203" i="4" s="1"/>
  <c r="DT203" i="4" s="1"/>
  <c r="DU203" i="4" s="1"/>
  <c r="DV203" i="4" s="1"/>
  <c r="DW203" i="4" s="1"/>
  <c r="DX203" i="4" s="1"/>
  <c r="DY203" i="4" s="1"/>
  <c r="DZ203" i="4" s="1"/>
  <c r="EA203" i="4" s="1"/>
  <c r="EB203" i="4" s="1"/>
  <c r="EC203" i="4" s="1"/>
  <c r="ED203" i="4" s="1"/>
  <c r="EE203" i="4" s="1"/>
  <c r="EF203" i="4" s="1"/>
  <c r="EG203" i="4" s="1"/>
  <c r="EH203" i="4" s="1"/>
  <c r="EI203" i="4" s="1"/>
  <c r="EJ203" i="4" s="1"/>
  <c r="EK203" i="4" s="1"/>
  <c r="EL203" i="4" s="1"/>
  <c r="EM203" i="4" s="1"/>
  <c r="EN203" i="4" s="1"/>
  <c r="EO203" i="4" s="1"/>
  <c r="EP203" i="4" s="1"/>
  <c r="EQ203" i="4" s="1"/>
  <c r="ER203" i="4" s="1"/>
  <c r="ES203" i="4" s="1"/>
  <c r="ET203" i="4" s="1"/>
  <c r="EU203" i="4" s="1"/>
  <c r="EV203" i="4" s="1"/>
  <c r="EW203" i="4" s="1"/>
  <c r="EX203" i="4" s="1"/>
  <c r="EY203" i="4" s="1"/>
  <c r="EZ203" i="4" s="1"/>
  <c r="FA203" i="4" s="1"/>
  <c r="FB203" i="4" s="1"/>
  <c r="FC203" i="4" s="1"/>
  <c r="FD203" i="4" s="1"/>
  <c r="FE203" i="4" s="1"/>
  <c r="FF203" i="4" s="1"/>
  <c r="FG203" i="4" s="1"/>
  <c r="FH203" i="4" s="1"/>
  <c r="FI203" i="4" s="1"/>
  <c r="FJ203" i="4" s="1"/>
  <c r="FK203" i="4" s="1"/>
  <c r="FL203" i="4" s="1"/>
  <c r="K220" i="4"/>
  <c r="L220" i="4" s="1"/>
  <c r="M220" i="4" s="1"/>
  <c r="N220" i="4" s="1"/>
  <c r="O220" i="4" s="1"/>
  <c r="P220" i="4" s="1"/>
  <c r="Q220" i="4" s="1"/>
  <c r="R220" i="4" s="1"/>
  <c r="S220" i="4" s="1"/>
  <c r="T220" i="4" s="1"/>
  <c r="U220" i="4" s="1"/>
  <c r="V220" i="4" s="1"/>
  <c r="W220" i="4" s="1"/>
  <c r="X220" i="4" s="1"/>
  <c r="Y220" i="4" s="1"/>
  <c r="Z220" i="4" s="1"/>
  <c r="AA220" i="4" s="1"/>
  <c r="AB220" i="4" s="1"/>
  <c r="AC220" i="4" s="1"/>
  <c r="AD220" i="4" s="1"/>
  <c r="AE220" i="4" s="1"/>
  <c r="AF220" i="4" s="1"/>
  <c r="AG220" i="4" s="1"/>
  <c r="AH220" i="4" s="1"/>
  <c r="AI220" i="4" s="1"/>
  <c r="AJ220" i="4" s="1"/>
  <c r="AK220" i="4" s="1"/>
  <c r="AL220" i="4" s="1"/>
  <c r="AM220" i="4" s="1"/>
  <c r="AN220" i="4" s="1"/>
  <c r="AO220" i="4" s="1"/>
  <c r="AP220" i="4" s="1"/>
  <c r="AQ220" i="4" s="1"/>
  <c r="AR220" i="4" s="1"/>
  <c r="AS220" i="4" s="1"/>
  <c r="AT220" i="4" s="1"/>
  <c r="AU220" i="4" s="1"/>
  <c r="AV220" i="4" s="1"/>
  <c r="AW220" i="4" s="1"/>
  <c r="AX220" i="4" s="1"/>
  <c r="AY220" i="4" s="1"/>
  <c r="AZ220" i="4" s="1"/>
  <c r="BA220" i="4" s="1"/>
  <c r="BB220" i="4" s="1"/>
  <c r="BC220" i="4" s="1"/>
  <c r="BD220" i="4" s="1"/>
  <c r="BE220" i="4" s="1"/>
  <c r="BF220" i="4" s="1"/>
  <c r="BG220" i="4" s="1"/>
  <c r="BH220" i="4" s="1"/>
  <c r="BI220" i="4" s="1"/>
  <c r="BJ220" i="4" s="1"/>
  <c r="BK220" i="4" s="1"/>
  <c r="BL220" i="4" s="1"/>
  <c r="BM220" i="4" s="1"/>
  <c r="BN220" i="4" s="1"/>
  <c r="BO220" i="4" s="1"/>
  <c r="BP220" i="4" s="1"/>
  <c r="BQ220" i="4" s="1"/>
  <c r="BR220" i="4" s="1"/>
  <c r="BS220" i="4" s="1"/>
  <c r="BT220" i="4" s="1"/>
  <c r="BU220" i="4" s="1"/>
  <c r="BV220" i="4" s="1"/>
  <c r="BW220" i="4" s="1"/>
  <c r="BX220" i="4" s="1"/>
  <c r="BY220" i="4" s="1"/>
  <c r="BZ220" i="4" s="1"/>
  <c r="CA220" i="4" s="1"/>
  <c r="CB220" i="4" s="1"/>
  <c r="CC220" i="4" s="1"/>
  <c r="CD220" i="4" s="1"/>
  <c r="CE220" i="4" s="1"/>
  <c r="CF220" i="4" s="1"/>
  <c r="CG220" i="4" s="1"/>
  <c r="CH220" i="4" s="1"/>
  <c r="CI220" i="4" s="1"/>
  <c r="CJ220" i="4" s="1"/>
  <c r="CK220" i="4" s="1"/>
  <c r="CL220" i="4" s="1"/>
  <c r="CM220" i="4" s="1"/>
  <c r="CN220" i="4" s="1"/>
  <c r="CO220" i="4" s="1"/>
  <c r="CP220" i="4" s="1"/>
  <c r="CQ220" i="4" s="1"/>
  <c r="CR220" i="4" s="1"/>
  <c r="CS220" i="4" s="1"/>
  <c r="CT220" i="4" s="1"/>
  <c r="CU220" i="4" s="1"/>
  <c r="CV220" i="4" s="1"/>
  <c r="CW220" i="4" s="1"/>
  <c r="CX220" i="4" s="1"/>
  <c r="CY220" i="4" s="1"/>
  <c r="CZ220" i="4" s="1"/>
  <c r="DA220" i="4" s="1"/>
  <c r="DB220" i="4" s="1"/>
  <c r="DC220" i="4" s="1"/>
  <c r="DD220" i="4" s="1"/>
  <c r="DE220" i="4" s="1"/>
  <c r="DF220" i="4" s="1"/>
  <c r="DG220" i="4" s="1"/>
  <c r="DH220" i="4" s="1"/>
  <c r="DI220" i="4" s="1"/>
  <c r="DJ220" i="4" s="1"/>
  <c r="DK220" i="4" s="1"/>
  <c r="DL220" i="4" s="1"/>
  <c r="DM220" i="4" s="1"/>
  <c r="DN220" i="4" s="1"/>
  <c r="DO220" i="4" s="1"/>
  <c r="DP220" i="4" s="1"/>
  <c r="DQ220" i="4" s="1"/>
  <c r="DR220" i="4" s="1"/>
  <c r="DS220" i="4" s="1"/>
  <c r="DT220" i="4" s="1"/>
  <c r="DU220" i="4" s="1"/>
  <c r="DV220" i="4" s="1"/>
  <c r="DW220" i="4" s="1"/>
  <c r="DX220" i="4" s="1"/>
  <c r="DY220" i="4" s="1"/>
  <c r="DZ220" i="4" s="1"/>
  <c r="EA220" i="4" s="1"/>
  <c r="EB220" i="4" s="1"/>
  <c r="EC220" i="4" s="1"/>
  <c r="ED220" i="4" s="1"/>
  <c r="EE220" i="4" s="1"/>
  <c r="EF220" i="4" s="1"/>
  <c r="EG220" i="4" s="1"/>
  <c r="EH220" i="4" s="1"/>
  <c r="EI220" i="4" s="1"/>
  <c r="EJ220" i="4" s="1"/>
  <c r="EK220" i="4" s="1"/>
  <c r="EL220" i="4" s="1"/>
  <c r="EM220" i="4" s="1"/>
  <c r="EN220" i="4" s="1"/>
  <c r="EO220" i="4" s="1"/>
  <c r="EP220" i="4" s="1"/>
  <c r="EQ220" i="4" s="1"/>
  <c r="ER220" i="4" s="1"/>
  <c r="ES220" i="4" s="1"/>
  <c r="ET220" i="4" s="1"/>
  <c r="EU220" i="4" s="1"/>
  <c r="EV220" i="4" s="1"/>
  <c r="EW220" i="4" s="1"/>
  <c r="EX220" i="4" s="1"/>
  <c r="EY220" i="4" s="1"/>
  <c r="EZ220" i="4" s="1"/>
  <c r="FA220" i="4" s="1"/>
  <c r="FB220" i="4" s="1"/>
  <c r="FC220" i="4" s="1"/>
  <c r="FD220" i="4" s="1"/>
  <c r="FE220" i="4" s="1"/>
  <c r="FF220" i="4" s="1"/>
  <c r="FG220" i="4" s="1"/>
  <c r="FH220" i="4" s="1"/>
  <c r="FI220" i="4" s="1"/>
  <c r="FJ220" i="4" s="1"/>
  <c r="FK220" i="4" s="1"/>
  <c r="FL220" i="4" s="1"/>
  <c r="K256" i="4"/>
  <c r="L256" i="4" s="1"/>
  <c r="M256" i="4" s="1"/>
  <c r="N256" i="4" s="1"/>
  <c r="O256" i="4" s="1"/>
  <c r="P256" i="4" s="1"/>
  <c r="Q256" i="4" s="1"/>
  <c r="R256" i="4" s="1"/>
  <c r="S256" i="4" s="1"/>
  <c r="T256" i="4" s="1"/>
  <c r="U256" i="4" s="1"/>
  <c r="V256" i="4" s="1"/>
  <c r="W256" i="4" s="1"/>
  <c r="X256" i="4" s="1"/>
  <c r="Y256" i="4" s="1"/>
  <c r="Z256" i="4" s="1"/>
  <c r="AA256" i="4" s="1"/>
  <c r="AB256" i="4" s="1"/>
  <c r="AC256" i="4" s="1"/>
  <c r="AD256" i="4" s="1"/>
  <c r="AE256" i="4" s="1"/>
  <c r="AF256" i="4" s="1"/>
  <c r="AG256" i="4" s="1"/>
  <c r="AH256" i="4" s="1"/>
  <c r="AI256" i="4" s="1"/>
  <c r="AJ256" i="4" s="1"/>
  <c r="AK256" i="4" s="1"/>
  <c r="AL256" i="4" s="1"/>
  <c r="AM256" i="4" s="1"/>
  <c r="AN256" i="4" s="1"/>
  <c r="AO256" i="4" s="1"/>
  <c r="AP256" i="4" s="1"/>
  <c r="AQ256" i="4" s="1"/>
  <c r="AR256" i="4" s="1"/>
  <c r="AS256" i="4" s="1"/>
  <c r="AT256" i="4" s="1"/>
  <c r="AU256" i="4" s="1"/>
  <c r="AV256" i="4" s="1"/>
  <c r="AW256" i="4" s="1"/>
  <c r="AX256" i="4" s="1"/>
  <c r="AY256" i="4" s="1"/>
  <c r="AZ256" i="4" s="1"/>
  <c r="BA256" i="4" s="1"/>
  <c r="BB256" i="4" s="1"/>
  <c r="BC256" i="4" s="1"/>
  <c r="BD256" i="4" s="1"/>
  <c r="BE256" i="4" s="1"/>
  <c r="BF256" i="4" s="1"/>
  <c r="BG256" i="4" s="1"/>
  <c r="BH256" i="4" s="1"/>
  <c r="BI256" i="4" s="1"/>
  <c r="BJ256" i="4" s="1"/>
  <c r="BK256" i="4" s="1"/>
  <c r="BL256" i="4" s="1"/>
  <c r="BM256" i="4" s="1"/>
  <c r="BN256" i="4" s="1"/>
  <c r="BO256" i="4" s="1"/>
  <c r="BP256" i="4" s="1"/>
  <c r="BQ256" i="4" s="1"/>
  <c r="BR256" i="4" s="1"/>
  <c r="BS256" i="4" s="1"/>
  <c r="BT256" i="4" s="1"/>
  <c r="BU256" i="4" s="1"/>
  <c r="BV256" i="4" s="1"/>
  <c r="BW256" i="4" s="1"/>
  <c r="BX256" i="4" s="1"/>
  <c r="BY256" i="4" s="1"/>
  <c r="BZ256" i="4" s="1"/>
  <c r="CA256" i="4" s="1"/>
  <c r="CB256" i="4" s="1"/>
  <c r="CC256" i="4" s="1"/>
  <c r="CD256" i="4" s="1"/>
  <c r="CE256" i="4" s="1"/>
  <c r="CF256" i="4" s="1"/>
  <c r="CG256" i="4" s="1"/>
  <c r="CH256" i="4" s="1"/>
  <c r="CI256" i="4" s="1"/>
  <c r="CJ256" i="4" s="1"/>
  <c r="CK256" i="4" s="1"/>
  <c r="CL256" i="4" s="1"/>
  <c r="CM256" i="4" s="1"/>
  <c r="CN256" i="4" s="1"/>
  <c r="CO256" i="4" s="1"/>
  <c r="CP256" i="4" s="1"/>
  <c r="CQ256" i="4" s="1"/>
  <c r="CR256" i="4" s="1"/>
  <c r="CS256" i="4" s="1"/>
  <c r="CT256" i="4" s="1"/>
  <c r="CU256" i="4" s="1"/>
  <c r="CV256" i="4" s="1"/>
  <c r="CW256" i="4" s="1"/>
  <c r="CX256" i="4" s="1"/>
  <c r="CY256" i="4" s="1"/>
  <c r="CZ256" i="4" s="1"/>
  <c r="DA256" i="4" s="1"/>
  <c r="DB256" i="4" s="1"/>
  <c r="DC256" i="4" s="1"/>
  <c r="DD256" i="4" s="1"/>
  <c r="DE256" i="4" s="1"/>
  <c r="DF256" i="4" s="1"/>
  <c r="DG256" i="4" s="1"/>
  <c r="DH256" i="4" s="1"/>
  <c r="DI256" i="4" s="1"/>
  <c r="DJ256" i="4" s="1"/>
  <c r="DK256" i="4" s="1"/>
  <c r="DL256" i="4" s="1"/>
  <c r="DM256" i="4" s="1"/>
  <c r="DN256" i="4" s="1"/>
  <c r="DO256" i="4" s="1"/>
  <c r="DP256" i="4" s="1"/>
  <c r="DQ256" i="4" s="1"/>
  <c r="DR256" i="4" s="1"/>
  <c r="DS256" i="4" s="1"/>
  <c r="DT256" i="4" s="1"/>
  <c r="DU256" i="4" s="1"/>
  <c r="DV256" i="4" s="1"/>
  <c r="DW256" i="4" s="1"/>
  <c r="DX256" i="4" s="1"/>
  <c r="DY256" i="4" s="1"/>
  <c r="DZ256" i="4" s="1"/>
  <c r="EA256" i="4" s="1"/>
  <c r="EB256" i="4" s="1"/>
  <c r="EC256" i="4" s="1"/>
  <c r="ED256" i="4" s="1"/>
  <c r="EE256" i="4" s="1"/>
  <c r="EF256" i="4" s="1"/>
  <c r="EG256" i="4" s="1"/>
  <c r="EH256" i="4" s="1"/>
  <c r="EI256" i="4" s="1"/>
  <c r="EJ256" i="4" s="1"/>
  <c r="EK256" i="4" s="1"/>
  <c r="EL256" i="4" s="1"/>
  <c r="EM256" i="4" s="1"/>
  <c r="EN256" i="4" s="1"/>
  <c r="EO256" i="4" s="1"/>
  <c r="EP256" i="4" s="1"/>
  <c r="EQ256" i="4" s="1"/>
  <c r="ER256" i="4" s="1"/>
  <c r="ES256" i="4" s="1"/>
  <c r="ET256" i="4" s="1"/>
  <c r="EU256" i="4" s="1"/>
  <c r="EV256" i="4" s="1"/>
  <c r="EW256" i="4" s="1"/>
  <c r="EX256" i="4" s="1"/>
  <c r="EY256" i="4" s="1"/>
  <c r="EZ256" i="4" s="1"/>
  <c r="FA256" i="4" s="1"/>
  <c r="FB256" i="4" s="1"/>
  <c r="FC256" i="4" s="1"/>
  <c r="FD256" i="4" s="1"/>
  <c r="FE256" i="4" s="1"/>
  <c r="FF256" i="4" s="1"/>
  <c r="FG256" i="4" s="1"/>
  <c r="FH256" i="4" s="1"/>
  <c r="FI256" i="4" s="1"/>
  <c r="FJ256" i="4" s="1"/>
  <c r="FK256" i="4" s="1"/>
  <c r="FL256" i="4" s="1"/>
  <c r="J171" i="4"/>
  <c r="K171" i="4" s="1"/>
  <c r="K224" i="4"/>
  <c r="L224" i="4" s="1"/>
  <c r="M224" i="4" s="1"/>
  <c r="N224" i="4" s="1"/>
  <c r="O224" i="4" s="1"/>
  <c r="P224" i="4" s="1"/>
  <c r="Q224" i="4" s="1"/>
  <c r="R224" i="4" s="1"/>
  <c r="S224" i="4" s="1"/>
  <c r="T224" i="4" s="1"/>
  <c r="U224" i="4" s="1"/>
  <c r="V224" i="4" s="1"/>
  <c r="W224" i="4" s="1"/>
  <c r="X224" i="4" s="1"/>
  <c r="Y224" i="4" s="1"/>
  <c r="Z224" i="4" s="1"/>
  <c r="AA224" i="4" s="1"/>
  <c r="AB224" i="4" s="1"/>
  <c r="AC224" i="4" s="1"/>
  <c r="AD224" i="4" s="1"/>
  <c r="AE224" i="4" s="1"/>
  <c r="AF224" i="4" s="1"/>
  <c r="AG224" i="4" s="1"/>
  <c r="AH224" i="4" s="1"/>
  <c r="AI224" i="4" s="1"/>
  <c r="AJ224" i="4" s="1"/>
  <c r="AK224" i="4" s="1"/>
  <c r="AL224" i="4" s="1"/>
  <c r="AM224" i="4" s="1"/>
  <c r="AN224" i="4" s="1"/>
  <c r="AO224" i="4" s="1"/>
  <c r="AP224" i="4" s="1"/>
  <c r="AQ224" i="4" s="1"/>
  <c r="AR224" i="4" s="1"/>
  <c r="AS224" i="4" s="1"/>
  <c r="AT224" i="4" s="1"/>
  <c r="AU224" i="4" s="1"/>
  <c r="AV224" i="4" s="1"/>
  <c r="AW224" i="4" s="1"/>
  <c r="AX224" i="4" s="1"/>
  <c r="AY224" i="4" s="1"/>
  <c r="AZ224" i="4" s="1"/>
  <c r="BA224" i="4" s="1"/>
  <c r="BB224" i="4" s="1"/>
  <c r="BC224" i="4" s="1"/>
  <c r="BD224" i="4" s="1"/>
  <c r="BE224" i="4" s="1"/>
  <c r="BF224" i="4" s="1"/>
  <c r="BG224" i="4" s="1"/>
  <c r="BH224" i="4" s="1"/>
  <c r="BI224" i="4" s="1"/>
  <c r="BJ224" i="4" s="1"/>
  <c r="BK224" i="4" s="1"/>
  <c r="BL224" i="4" s="1"/>
  <c r="BM224" i="4" s="1"/>
  <c r="BN224" i="4" s="1"/>
  <c r="BO224" i="4" s="1"/>
  <c r="BP224" i="4" s="1"/>
  <c r="BQ224" i="4" s="1"/>
  <c r="BR224" i="4" s="1"/>
  <c r="BS224" i="4" s="1"/>
  <c r="BT224" i="4" s="1"/>
  <c r="BU224" i="4" s="1"/>
  <c r="BV224" i="4" s="1"/>
  <c r="BW224" i="4" s="1"/>
  <c r="BX224" i="4" s="1"/>
  <c r="BY224" i="4" s="1"/>
  <c r="BZ224" i="4" s="1"/>
  <c r="CA224" i="4" s="1"/>
  <c r="CB224" i="4" s="1"/>
  <c r="CC224" i="4" s="1"/>
  <c r="CD224" i="4" s="1"/>
  <c r="CE224" i="4" s="1"/>
  <c r="CF224" i="4" s="1"/>
  <c r="CG224" i="4" s="1"/>
  <c r="CH224" i="4" s="1"/>
  <c r="CI224" i="4" s="1"/>
  <c r="CJ224" i="4" s="1"/>
  <c r="CK224" i="4" s="1"/>
  <c r="CL224" i="4" s="1"/>
  <c r="CM224" i="4" s="1"/>
  <c r="CN224" i="4" s="1"/>
  <c r="CO224" i="4" s="1"/>
  <c r="CP224" i="4" s="1"/>
  <c r="CQ224" i="4" s="1"/>
  <c r="CR224" i="4" s="1"/>
  <c r="CS224" i="4" s="1"/>
  <c r="CT224" i="4" s="1"/>
  <c r="CU224" i="4" s="1"/>
  <c r="CV224" i="4" s="1"/>
  <c r="CW224" i="4" s="1"/>
  <c r="CX224" i="4" s="1"/>
  <c r="CY224" i="4" s="1"/>
  <c r="CZ224" i="4" s="1"/>
  <c r="DA224" i="4" s="1"/>
  <c r="DB224" i="4" s="1"/>
  <c r="DC224" i="4" s="1"/>
  <c r="DD224" i="4" s="1"/>
  <c r="DE224" i="4" s="1"/>
  <c r="DF224" i="4" s="1"/>
  <c r="DG224" i="4" s="1"/>
  <c r="DH224" i="4" s="1"/>
  <c r="DI224" i="4" s="1"/>
  <c r="DJ224" i="4" s="1"/>
  <c r="DK224" i="4" s="1"/>
  <c r="DL224" i="4" s="1"/>
  <c r="DM224" i="4" s="1"/>
  <c r="DN224" i="4" s="1"/>
  <c r="DO224" i="4" s="1"/>
  <c r="DP224" i="4" s="1"/>
  <c r="DQ224" i="4" s="1"/>
  <c r="DR224" i="4" s="1"/>
  <c r="DS224" i="4" s="1"/>
  <c r="DT224" i="4" s="1"/>
  <c r="DU224" i="4" s="1"/>
  <c r="DV224" i="4" s="1"/>
  <c r="DW224" i="4" s="1"/>
  <c r="DX224" i="4" s="1"/>
  <c r="DY224" i="4" s="1"/>
  <c r="DZ224" i="4" s="1"/>
  <c r="EA224" i="4" s="1"/>
  <c r="EB224" i="4" s="1"/>
  <c r="EC224" i="4" s="1"/>
  <c r="ED224" i="4" s="1"/>
  <c r="EE224" i="4" s="1"/>
  <c r="EF224" i="4" s="1"/>
  <c r="EG224" i="4" s="1"/>
  <c r="EH224" i="4" s="1"/>
  <c r="EI224" i="4" s="1"/>
  <c r="EJ224" i="4" s="1"/>
  <c r="EK224" i="4" s="1"/>
  <c r="EL224" i="4" s="1"/>
  <c r="EM224" i="4" s="1"/>
  <c r="EN224" i="4" s="1"/>
  <c r="EO224" i="4" s="1"/>
  <c r="EP224" i="4" s="1"/>
  <c r="EQ224" i="4" s="1"/>
  <c r="ER224" i="4" s="1"/>
  <c r="ES224" i="4" s="1"/>
  <c r="ET224" i="4" s="1"/>
  <c r="EU224" i="4" s="1"/>
  <c r="EV224" i="4" s="1"/>
  <c r="EW224" i="4" s="1"/>
  <c r="EX224" i="4" s="1"/>
  <c r="EY224" i="4" s="1"/>
  <c r="EZ224" i="4" s="1"/>
  <c r="FA224" i="4" s="1"/>
  <c r="FB224" i="4" s="1"/>
  <c r="FC224" i="4" s="1"/>
  <c r="FD224" i="4" s="1"/>
  <c r="FE224" i="4" s="1"/>
  <c r="FF224" i="4" s="1"/>
  <c r="FG224" i="4" s="1"/>
  <c r="FH224" i="4" s="1"/>
  <c r="FI224" i="4" s="1"/>
  <c r="FJ224" i="4" s="1"/>
  <c r="FK224" i="4" s="1"/>
  <c r="FL224" i="4" s="1"/>
  <c r="K163" i="4"/>
  <c r="L163" i="4" s="1"/>
  <c r="M163" i="4" s="1"/>
  <c r="N163" i="4" s="1"/>
  <c r="O163" i="4" s="1"/>
  <c r="P163" i="4" s="1"/>
  <c r="Q163" i="4" s="1"/>
  <c r="R163" i="4" s="1"/>
  <c r="S163" i="4" s="1"/>
  <c r="T163" i="4" s="1"/>
  <c r="U163" i="4" s="1"/>
  <c r="V163" i="4" s="1"/>
  <c r="W163" i="4" s="1"/>
  <c r="X163" i="4" s="1"/>
  <c r="Y163" i="4" s="1"/>
  <c r="Z163" i="4" s="1"/>
  <c r="AA163" i="4" s="1"/>
  <c r="AB163" i="4" s="1"/>
  <c r="AC163" i="4" s="1"/>
  <c r="AD163" i="4" s="1"/>
  <c r="AE163" i="4" s="1"/>
  <c r="AF163" i="4" s="1"/>
  <c r="AG163" i="4" s="1"/>
  <c r="AH163" i="4" s="1"/>
  <c r="AI163" i="4" s="1"/>
  <c r="AJ163" i="4" s="1"/>
  <c r="AK163" i="4" s="1"/>
  <c r="AL163" i="4" s="1"/>
  <c r="AM163" i="4" s="1"/>
  <c r="AN163" i="4" s="1"/>
  <c r="AO163" i="4" s="1"/>
  <c r="AP163" i="4" s="1"/>
  <c r="AQ163" i="4" s="1"/>
  <c r="AR163" i="4" s="1"/>
  <c r="AS163" i="4" s="1"/>
  <c r="AT163" i="4" s="1"/>
  <c r="AU163" i="4" s="1"/>
  <c r="AV163" i="4" s="1"/>
  <c r="AW163" i="4" s="1"/>
  <c r="AX163" i="4" s="1"/>
  <c r="AY163" i="4" s="1"/>
  <c r="AZ163" i="4" s="1"/>
  <c r="BA163" i="4" s="1"/>
  <c r="BB163" i="4" s="1"/>
  <c r="BC163" i="4" s="1"/>
  <c r="BD163" i="4" s="1"/>
  <c r="BE163" i="4" s="1"/>
  <c r="BF163" i="4" s="1"/>
  <c r="BG163" i="4" s="1"/>
  <c r="BH163" i="4" s="1"/>
  <c r="BI163" i="4" s="1"/>
  <c r="BJ163" i="4" s="1"/>
  <c r="BK163" i="4" s="1"/>
  <c r="BL163" i="4" s="1"/>
  <c r="BM163" i="4" s="1"/>
  <c r="BN163" i="4" s="1"/>
  <c r="BO163" i="4" s="1"/>
  <c r="BP163" i="4" s="1"/>
  <c r="BQ163" i="4" s="1"/>
  <c r="BR163" i="4" s="1"/>
  <c r="BS163" i="4" s="1"/>
  <c r="BT163" i="4" s="1"/>
  <c r="BU163" i="4" s="1"/>
  <c r="BV163" i="4" s="1"/>
  <c r="BW163" i="4" s="1"/>
  <c r="BX163" i="4" s="1"/>
  <c r="BY163" i="4" s="1"/>
  <c r="BZ163" i="4" s="1"/>
  <c r="CA163" i="4" s="1"/>
  <c r="CB163" i="4" s="1"/>
  <c r="CC163" i="4" s="1"/>
  <c r="CD163" i="4" s="1"/>
  <c r="CE163" i="4" s="1"/>
  <c r="CF163" i="4" s="1"/>
  <c r="CG163" i="4" s="1"/>
  <c r="CH163" i="4" s="1"/>
  <c r="CI163" i="4" s="1"/>
  <c r="CJ163" i="4" s="1"/>
  <c r="CK163" i="4" s="1"/>
  <c r="CL163" i="4" s="1"/>
  <c r="CM163" i="4" s="1"/>
  <c r="CN163" i="4" s="1"/>
  <c r="CO163" i="4" s="1"/>
  <c r="CP163" i="4" s="1"/>
  <c r="CQ163" i="4" s="1"/>
  <c r="CR163" i="4" s="1"/>
  <c r="CS163" i="4" s="1"/>
  <c r="CT163" i="4" s="1"/>
  <c r="CU163" i="4" s="1"/>
  <c r="CV163" i="4" s="1"/>
  <c r="CW163" i="4" s="1"/>
  <c r="CX163" i="4" s="1"/>
  <c r="CY163" i="4" s="1"/>
  <c r="CZ163" i="4" s="1"/>
  <c r="DA163" i="4" s="1"/>
  <c r="DB163" i="4" s="1"/>
  <c r="DC163" i="4" s="1"/>
  <c r="DD163" i="4" s="1"/>
  <c r="DE163" i="4" s="1"/>
  <c r="DF163" i="4" s="1"/>
  <c r="DG163" i="4" s="1"/>
  <c r="DH163" i="4" s="1"/>
  <c r="DI163" i="4" s="1"/>
  <c r="DJ163" i="4" s="1"/>
  <c r="DK163" i="4" s="1"/>
  <c r="DL163" i="4" s="1"/>
  <c r="DM163" i="4" s="1"/>
  <c r="DN163" i="4" s="1"/>
  <c r="DO163" i="4" s="1"/>
  <c r="DP163" i="4" s="1"/>
  <c r="DQ163" i="4" s="1"/>
  <c r="DR163" i="4" s="1"/>
  <c r="DS163" i="4" s="1"/>
  <c r="DT163" i="4" s="1"/>
  <c r="DU163" i="4" s="1"/>
  <c r="DV163" i="4" s="1"/>
  <c r="DW163" i="4" s="1"/>
  <c r="DX163" i="4" s="1"/>
  <c r="DY163" i="4" s="1"/>
  <c r="DZ163" i="4" s="1"/>
  <c r="EA163" i="4" s="1"/>
  <c r="EB163" i="4" s="1"/>
  <c r="EC163" i="4" s="1"/>
  <c r="ED163" i="4" s="1"/>
  <c r="EE163" i="4" s="1"/>
  <c r="EF163" i="4" s="1"/>
  <c r="EG163" i="4" s="1"/>
  <c r="EH163" i="4" s="1"/>
  <c r="EI163" i="4" s="1"/>
  <c r="EJ163" i="4" s="1"/>
  <c r="EK163" i="4" s="1"/>
  <c r="EL163" i="4" s="1"/>
  <c r="EM163" i="4" s="1"/>
  <c r="EN163" i="4" s="1"/>
  <c r="EO163" i="4" s="1"/>
  <c r="EP163" i="4" s="1"/>
  <c r="EQ163" i="4" s="1"/>
  <c r="ER163" i="4" s="1"/>
  <c r="ES163" i="4" s="1"/>
  <c r="ET163" i="4" s="1"/>
  <c r="EU163" i="4" s="1"/>
  <c r="EV163" i="4" s="1"/>
  <c r="EW163" i="4" s="1"/>
  <c r="EX163" i="4" s="1"/>
  <c r="EY163" i="4" s="1"/>
  <c r="EZ163" i="4" s="1"/>
  <c r="FA163" i="4" s="1"/>
  <c r="FB163" i="4" s="1"/>
  <c r="FC163" i="4" s="1"/>
  <c r="FD163" i="4" s="1"/>
  <c r="FE163" i="4" s="1"/>
  <c r="FF163" i="4" s="1"/>
  <c r="FG163" i="4" s="1"/>
  <c r="FH163" i="4" s="1"/>
  <c r="FI163" i="4" s="1"/>
  <c r="FJ163" i="4" s="1"/>
  <c r="FK163" i="4" s="1"/>
  <c r="FL163" i="4" s="1"/>
  <c r="K286" i="4"/>
  <c r="L286" i="4" s="1"/>
  <c r="J170" i="4"/>
  <c r="J216" i="4"/>
  <c r="K216" i="4" s="1"/>
  <c r="K277" i="4"/>
  <c r="M70" i="4"/>
  <c r="M72" i="4" s="1"/>
  <c r="M81" i="4" s="1"/>
  <c r="M83" i="4" s="1"/>
  <c r="M249" i="4"/>
  <c r="N249" i="4" s="1"/>
  <c r="O249" i="4" s="1"/>
  <c r="P249" i="4" s="1"/>
  <c r="L267" i="4"/>
  <c r="M267" i="4" s="1"/>
  <c r="N267" i="4" s="1"/>
  <c r="J324" i="4"/>
  <c r="K324" i="4" s="1"/>
  <c r="J323" i="4"/>
  <c r="K323" i="4" s="1"/>
  <c r="O215" i="4"/>
  <c r="P215" i="4" s="1"/>
  <c r="Q215" i="4" s="1"/>
  <c r="R215" i="4" s="1"/>
  <c r="S215" i="4" s="1"/>
  <c r="T215" i="4" s="1"/>
  <c r="U215" i="4" s="1"/>
  <c r="V215" i="4" s="1"/>
  <c r="W215" i="4" s="1"/>
  <c r="X215" i="4" s="1"/>
  <c r="Y215" i="4" s="1"/>
  <c r="Z215" i="4" s="1"/>
  <c r="AA215" i="4" s="1"/>
  <c r="AB215" i="4" s="1"/>
  <c r="AC215" i="4" s="1"/>
  <c r="AD215" i="4" s="1"/>
  <c r="AE215" i="4" s="1"/>
  <c r="AF215" i="4" s="1"/>
  <c r="L227" i="4"/>
  <c r="M227" i="4" s="1"/>
  <c r="K274" i="4"/>
  <c r="L274" i="4" s="1"/>
  <c r="J236" i="4"/>
  <c r="K236" i="4" s="1"/>
  <c r="M307" i="4"/>
  <c r="N307" i="4" s="1"/>
  <c r="L265" i="4"/>
  <c r="M265" i="4" s="1"/>
  <c r="L183" i="4"/>
  <c r="M183" i="4" s="1"/>
  <c r="N183" i="4" s="1"/>
  <c r="N206" i="4"/>
  <c r="O206" i="4" s="1"/>
  <c r="P206" i="4" s="1"/>
  <c r="Q206" i="4" s="1"/>
  <c r="L201" i="4"/>
  <c r="M201" i="4" s="1"/>
  <c r="M285" i="4"/>
  <c r="M185" i="4"/>
  <c r="N185" i="4" s="1"/>
  <c r="O185" i="4" s="1"/>
  <c r="P185" i="4" s="1"/>
  <c r="Q185" i="4" s="1"/>
  <c r="R185" i="4" s="1"/>
  <c r="S185" i="4" s="1"/>
  <c r="T185" i="4" s="1"/>
  <c r="U185" i="4" s="1"/>
  <c r="V185" i="4" s="1"/>
  <c r="W185" i="4" s="1"/>
  <c r="X185" i="4" s="1"/>
  <c r="Y185" i="4" s="1"/>
  <c r="Z185" i="4" s="1"/>
  <c r="AA185" i="4" s="1"/>
  <c r="AB185" i="4" s="1"/>
  <c r="AC185" i="4" s="1"/>
  <c r="AD185" i="4" s="1"/>
  <c r="AE185" i="4" s="1"/>
  <c r="AF185" i="4" s="1"/>
  <c r="AG185" i="4" s="1"/>
  <c r="AH185" i="4" s="1"/>
  <c r="AI185" i="4" s="1"/>
  <c r="AJ185" i="4" s="1"/>
  <c r="AK185" i="4" s="1"/>
  <c r="AL185" i="4" s="1"/>
  <c r="AM185" i="4" s="1"/>
  <c r="AN185" i="4" s="1"/>
  <c r="AO185" i="4" s="1"/>
  <c r="AP185" i="4" s="1"/>
  <c r="AQ185" i="4" s="1"/>
  <c r="AR185" i="4" s="1"/>
  <c r="AS185" i="4" s="1"/>
  <c r="AT185" i="4" s="1"/>
  <c r="AU185" i="4" s="1"/>
  <c r="AV185" i="4" s="1"/>
  <c r="AW185" i="4" s="1"/>
  <c r="AX185" i="4" s="1"/>
  <c r="AY185" i="4" s="1"/>
  <c r="AZ185" i="4" s="1"/>
  <c r="BA185" i="4" s="1"/>
  <c r="BB185" i="4" s="1"/>
  <c r="BC185" i="4" s="1"/>
  <c r="BD185" i="4" s="1"/>
  <c r="BE185" i="4" s="1"/>
  <c r="BF185" i="4" s="1"/>
  <c r="BG185" i="4" s="1"/>
  <c r="BH185" i="4" s="1"/>
  <c r="BI185" i="4" s="1"/>
  <c r="BJ185" i="4" s="1"/>
  <c r="BK185" i="4" s="1"/>
  <c r="BL185" i="4" s="1"/>
  <c r="BM185" i="4" s="1"/>
  <c r="BN185" i="4" s="1"/>
  <c r="BO185" i="4" s="1"/>
  <c r="BP185" i="4" s="1"/>
  <c r="BQ185" i="4" s="1"/>
  <c r="BR185" i="4" s="1"/>
  <c r="BS185" i="4" s="1"/>
  <c r="BT185" i="4" s="1"/>
  <c r="BU185" i="4" s="1"/>
  <c r="BV185" i="4" s="1"/>
  <c r="BW185" i="4" s="1"/>
  <c r="BX185" i="4" s="1"/>
  <c r="BY185" i="4" s="1"/>
  <c r="BZ185" i="4" s="1"/>
  <c r="CA185" i="4" s="1"/>
  <c r="CB185" i="4" s="1"/>
  <c r="CC185" i="4" s="1"/>
  <c r="CD185" i="4" s="1"/>
  <c r="CE185" i="4" s="1"/>
  <c r="CF185" i="4" s="1"/>
  <c r="CG185" i="4" s="1"/>
  <c r="CH185" i="4" s="1"/>
  <c r="CI185" i="4" s="1"/>
  <c r="CJ185" i="4" s="1"/>
  <c r="CK185" i="4" s="1"/>
  <c r="CL185" i="4" s="1"/>
  <c r="CM185" i="4" s="1"/>
  <c r="CN185" i="4" s="1"/>
  <c r="CO185" i="4" s="1"/>
  <c r="CP185" i="4" s="1"/>
  <c r="CQ185" i="4" s="1"/>
  <c r="CR185" i="4" s="1"/>
  <c r="CS185" i="4" s="1"/>
  <c r="CT185" i="4" s="1"/>
  <c r="CU185" i="4" s="1"/>
  <c r="CV185" i="4" s="1"/>
  <c r="CW185" i="4" s="1"/>
  <c r="CX185" i="4" s="1"/>
  <c r="CY185" i="4" s="1"/>
  <c r="CZ185" i="4" s="1"/>
  <c r="DA185" i="4" s="1"/>
  <c r="DB185" i="4" s="1"/>
  <c r="DC185" i="4" s="1"/>
  <c r="DD185" i="4" s="1"/>
  <c r="DE185" i="4" s="1"/>
  <c r="DF185" i="4" s="1"/>
  <c r="DG185" i="4" s="1"/>
  <c r="DH185" i="4" s="1"/>
  <c r="DI185" i="4" s="1"/>
  <c r="DJ185" i="4" s="1"/>
  <c r="DK185" i="4" s="1"/>
  <c r="DL185" i="4" s="1"/>
  <c r="DM185" i="4" s="1"/>
  <c r="DN185" i="4" s="1"/>
  <c r="DO185" i="4" s="1"/>
  <c r="DP185" i="4" s="1"/>
  <c r="DQ185" i="4" s="1"/>
  <c r="DR185" i="4" s="1"/>
  <c r="DS185" i="4" s="1"/>
  <c r="DT185" i="4" s="1"/>
  <c r="DU185" i="4" s="1"/>
  <c r="DV185" i="4" s="1"/>
  <c r="DW185" i="4" s="1"/>
  <c r="DX185" i="4" s="1"/>
  <c r="DY185" i="4" s="1"/>
  <c r="DZ185" i="4" s="1"/>
  <c r="EA185" i="4" s="1"/>
  <c r="EB185" i="4" s="1"/>
  <c r="EC185" i="4" s="1"/>
  <c r="ED185" i="4" s="1"/>
  <c r="EE185" i="4" s="1"/>
  <c r="EF185" i="4" s="1"/>
  <c r="EG185" i="4" s="1"/>
  <c r="EH185" i="4" s="1"/>
  <c r="EI185" i="4" s="1"/>
  <c r="EJ185" i="4" s="1"/>
  <c r="EK185" i="4" s="1"/>
  <c r="EL185" i="4" s="1"/>
  <c r="EM185" i="4" s="1"/>
  <c r="EN185" i="4" s="1"/>
  <c r="EO185" i="4" s="1"/>
  <c r="EP185" i="4" s="1"/>
  <c r="EQ185" i="4" s="1"/>
  <c r="ER185" i="4" s="1"/>
  <c r="ES185" i="4" s="1"/>
  <c r="ET185" i="4" s="1"/>
  <c r="EU185" i="4" s="1"/>
  <c r="EV185" i="4" s="1"/>
  <c r="EW185" i="4" s="1"/>
  <c r="EX185" i="4" s="1"/>
  <c r="EY185" i="4" s="1"/>
  <c r="EZ185" i="4" s="1"/>
  <c r="FA185" i="4" s="1"/>
  <c r="FB185" i="4" s="1"/>
  <c r="FC185" i="4" s="1"/>
  <c r="FD185" i="4" s="1"/>
  <c r="FE185" i="4" s="1"/>
  <c r="FF185" i="4" s="1"/>
  <c r="FG185" i="4" s="1"/>
  <c r="FH185" i="4" s="1"/>
  <c r="FI185" i="4" s="1"/>
  <c r="FJ185" i="4" s="1"/>
  <c r="FK185" i="4" s="1"/>
  <c r="FL185" i="4" s="1"/>
  <c r="M293" i="4"/>
  <c r="N293" i="4" s="1"/>
  <c r="O293" i="4" s="1"/>
  <c r="P293" i="4" s="1"/>
  <c r="Q293" i="4" s="1"/>
  <c r="L299" i="4"/>
  <c r="M299" i="4" s="1"/>
  <c r="N299" i="4" s="1"/>
  <c r="O299" i="4" s="1"/>
  <c r="P299" i="4" s="1"/>
  <c r="Q299" i="4" s="1"/>
  <c r="R299" i="4" s="1"/>
  <c r="S299" i="4" s="1"/>
  <c r="T299" i="4" s="1"/>
  <c r="U299" i="4" s="1"/>
  <c r="V299" i="4" s="1"/>
  <c r="W299" i="4" s="1"/>
  <c r="X299" i="4" s="1"/>
  <c r="Y299" i="4" s="1"/>
  <c r="Z299" i="4" s="1"/>
  <c r="AA299" i="4" s="1"/>
  <c r="AB299" i="4" s="1"/>
  <c r="AC299" i="4" s="1"/>
  <c r="AD299" i="4" s="1"/>
  <c r="AE299" i="4" s="1"/>
  <c r="AF299" i="4" s="1"/>
  <c r="AG299" i="4" s="1"/>
  <c r="AH299" i="4" s="1"/>
  <c r="AI299" i="4" s="1"/>
  <c r="AJ299" i="4" s="1"/>
  <c r="AK299" i="4" s="1"/>
  <c r="AL299" i="4" s="1"/>
  <c r="AM299" i="4" s="1"/>
  <c r="AN299" i="4" s="1"/>
  <c r="AO299" i="4" s="1"/>
  <c r="AP299" i="4" s="1"/>
  <c r="AQ299" i="4" s="1"/>
  <c r="AR299" i="4" s="1"/>
  <c r="AS299" i="4" s="1"/>
  <c r="AT299" i="4" s="1"/>
  <c r="AU299" i="4" s="1"/>
  <c r="AV299" i="4" s="1"/>
  <c r="AW299" i="4" s="1"/>
  <c r="AX299" i="4" s="1"/>
  <c r="AY299" i="4" s="1"/>
  <c r="AZ299" i="4" s="1"/>
  <c r="BA299" i="4" s="1"/>
  <c r="BB299" i="4" s="1"/>
  <c r="BC299" i="4" s="1"/>
  <c r="BD299" i="4" s="1"/>
  <c r="BE299" i="4" s="1"/>
  <c r="BF299" i="4" s="1"/>
  <c r="BG299" i="4" s="1"/>
  <c r="BH299" i="4" s="1"/>
  <c r="BI299" i="4" s="1"/>
  <c r="BJ299" i="4" s="1"/>
  <c r="BK299" i="4" s="1"/>
  <c r="BL299" i="4" s="1"/>
  <c r="BM299" i="4" s="1"/>
  <c r="BN299" i="4" s="1"/>
  <c r="BO299" i="4" s="1"/>
  <c r="BP299" i="4" s="1"/>
  <c r="BQ299" i="4" s="1"/>
  <c r="BR299" i="4" s="1"/>
  <c r="BS299" i="4" s="1"/>
  <c r="BT299" i="4" s="1"/>
  <c r="BU299" i="4" s="1"/>
  <c r="BV299" i="4" s="1"/>
  <c r="BW299" i="4" s="1"/>
  <c r="BX299" i="4" s="1"/>
  <c r="BY299" i="4" s="1"/>
  <c r="BZ299" i="4" s="1"/>
  <c r="CA299" i="4" s="1"/>
  <c r="CB299" i="4" s="1"/>
  <c r="CC299" i="4" s="1"/>
  <c r="CD299" i="4" s="1"/>
  <c r="CE299" i="4" s="1"/>
  <c r="CF299" i="4" s="1"/>
  <c r="CG299" i="4" s="1"/>
  <c r="CH299" i="4" s="1"/>
  <c r="CI299" i="4" s="1"/>
  <c r="CJ299" i="4" s="1"/>
  <c r="CK299" i="4" s="1"/>
  <c r="CL299" i="4" s="1"/>
  <c r="CM299" i="4" s="1"/>
  <c r="CN299" i="4" s="1"/>
  <c r="CO299" i="4" s="1"/>
  <c r="CP299" i="4" s="1"/>
  <c r="CQ299" i="4" s="1"/>
  <c r="CR299" i="4" s="1"/>
  <c r="CS299" i="4" s="1"/>
  <c r="CT299" i="4" s="1"/>
  <c r="CU299" i="4" s="1"/>
  <c r="CV299" i="4" s="1"/>
  <c r="CW299" i="4" s="1"/>
  <c r="CX299" i="4" s="1"/>
  <c r="CY299" i="4" s="1"/>
  <c r="CZ299" i="4" s="1"/>
  <c r="DA299" i="4" s="1"/>
  <c r="DB299" i="4" s="1"/>
  <c r="DC299" i="4" s="1"/>
  <c r="DD299" i="4" s="1"/>
  <c r="DE299" i="4" s="1"/>
  <c r="DF299" i="4" s="1"/>
  <c r="DG299" i="4" s="1"/>
  <c r="DH299" i="4" s="1"/>
  <c r="DI299" i="4" s="1"/>
  <c r="DJ299" i="4" s="1"/>
  <c r="DK299" i="4" s="1"/>
  <c r="DL299" i="4" s="1"/>
  <c r="DM299" i="4" s="1"/>
  <c r="DN299" i="4" s="1"/>
  <c r="DO299" i="4" s="1"/>
  <c r="DP299" i="4" s="1"/>
  <c r="DQ299" i="4" s="1"/>
  <c r="DR299" i="4" s="1"/>
  <c r="DS299" i="4" s="1"/>
  <c r="DT299" i="4" s="1"/>
  <c r="DU299" i="4" s="1"/>
  <c r="DV299" i="4" s="1"/>
  <c r="DW299" i="4" s="1"/>
  <c r="DX299" i="4" s="1"/>
  <c r="DY299" i="4" s="1"/>
  <c r="DZ299" i="4" s="1"/>
  <c r="EA299" i="4" s="1"/>
  <c r="EB299" i="4" s="1"/>
  <c r="EC299" i="4" s="1"/>
  <c r="ED299" i="4" s="1"/>
  <c r="EE299" i="4" s="1"/>
  <c r="EF299" i="4" s="1"/>
  <c r="EG299" i="4" s="1"/>
  <c r="EH299" i="4" s="1"/>
  <c r="EI299" i="4" s="1"/>
  <c r="EJ299" i="4" s="1"/>
  <c r="EK299" i="4" s="1"/>
  <c r="EL299" i="4" s="1"/>
  <c r="EM299" i="4" s="1"/>
  <c r="EN299" i="4" s="1"/>
  <c r="EO299" i="4" s="1"/>
  <c r="EP299" i="4" s="1"/>
  <c r="EQ299" i="4" s="1"/>
  <c r="ER299" i="4" s="1"/>
  <c r="ES299" i="4" s="1"/>
  <c r="ET299" i="4" s="1"/>
  <c r="EU299" i="4" s="1"/>
  <c r="EV299" i="4" s="1"/>
  <c r="EW299" i="4" s="1"/>
  <c r="EX299" i="4" s="1"/>
  <c r="EY299" i="4" s="1"/>
  <c r="EZ299" i="4" s="1"/>
  <c r="FA299" i="4" s="1"/>
  <c r="FB299" i="4" s="1"/>
  <c r="FC299" i="4" s="1"/>
  <c r="FD299" i="4" s="1"/>
  <c r="FE299" i="4" s="1"/>
  <c r="FF299" i="4" s="1"/>
  <c r="FG299" i="4" s="1"/>
  <c r="FH299" i="4" s="1"/>
  <c r="FI299" i="4" s="1"/>
  <c r="FJ299" i="4" s="1"/>
  <c r="FK299" i="4" s="1"/>
  <c r="FL299" i="4" s="1"/>
  <c r="K317" i="4"/>
  <c r="L317" i="4" s="1"/>
  <c r="L242" i="4"/>
  <c r="K280" i="4"/>
  <c r="L280" i="4" s="1"/>
  <c r="K239" i="4"/>
  <c r="N231" i="4"/>
  <c r="O231" i="4" s="1"/>
  <c r="P231" i="4" s="1"/>
  <c r="Q231" i="4" s="1"/>
  <c r="R231" i="4" s="1"/>
  <c r="S231" i="4" s="1"/>
  <c r="T231" i="4" s="1"/>
  <c r="U231" i="4" s="1"/>
  <c r="V231" i="4" s="1"/>
  <c r="W231" i="4" s="1"/>
  <c r="X231" i="4" s="1"/>
  <c r="Y231" i="4" s="1"/>
  <c r="Z231" i="4" s="1"/>
  <c r="AA231" i="4" s="1"/>
  <c r="AB231" i="4" s="1"/>
  <c r="AC231" i="4" s="1"/>
  <c r="AD231" i="4" s="1"/>
  <c r="AE231" i="4" s="1"/>
  <c r="AF231" i="4" s="1"/>
  <c r="AG231" i="4" s="1"/>
  <c r="AH231" i="4" s="1"/>
  <c r="AI231" i="4" s="1"/>
  <c r="AJ231" i="4" s="1"/>
  <c r="AK231" i="4" s="1"/>
  <c r="AL231" i="4" s="1"/>
  <c r="AM231" i="4" s="1"/>
  <c r="AN231" i="4" s="1"/>
  <c r="AO231" i="4" s="1"/>
  <c r="AP231" i="4" s="1"/>
  <c r="AQ231" i="4" s="1"/>
  <c r="AR231" i="4" s="1"/>
  <c r="AS231" i="4" s="1"/>
  <c r="AT231" i="4" s="1"/>
  <c r="AU231" i="4" s="1"/>
  <c r="AV231" i="4" s="1"/>
  <c r="AW231" i="4" s="1"/>
  <c r="AX231" i="4" s="1"/>
  <c r="AY231" i="4" s="1"/>
  <c r="AZ231" i="4" s="1"/>
  <c r="BA231" i="4" s="1"/>
  <c r="BB231" i="4" s="1"/>
  <c r="BC231" i="4" s="1"/>
  <c r="BD231" i="4" s="1"/>
  <c r="BE231" i="4" s="1"/>
  <c r="BF231" i="4" s="1"/>
  <c r="BG231" i="4" s="1"/>
  <c r="BH231" i="4" s="1"/>
  <c r="BI231" i="4" s="1"/>
  <c r="BJ231" i="4" s="1"/>
  <c r="BK231" i="4" s="1"/>
  <c r="BL231" i="4" s="1"/>
  <c r="BM231" i="4" s="1"/>
  <c r="BN231" i="4" s="1"/>
  <c r="BO231" i="4" s="1"/>
  <c r="BP231" i="4" s="1"/>
  <c r="BQ231" i="4" s="1"/>
  <c r="BR231" i="4" s="1"/>
  <c r="BS231" i="4" s="1"/>
  <c r="BT231" i="4" s="1"/>
  <c r="BU231" i="4" s="1"/>
  <c r="BV231" i="4" s="1"/>
  <c r="BW231" i="4" s="1"/>
  <c r="BX231" i="4" s="1"/>
  <c r="BY231" i="4" s="1"/>
  <c r="BZ231" i="4" s="1"/>
  <c r="CA231" i="4" s="1"/>
  <c r="CB231" i="4" s="1"/>
  <c r="CC231" i="4" s="1"/>
  <c r="CD231" i="4" s="1"/>
  <c r="CE231" i="4" s="1"/>
  <c r="CF231" i="4" s="1"/>
  <c r="CG231" i="4" s="1"/>
  <c r="CH231" i="4" s="1"/>
  <c r="CI231" i="4" s="1"/>
  <c r="CJ231" i="4" s="1"/>
  <c r="CK231" i="4" s="1"/>
  <c r="CL231" i="4" s="1"/>
  <c r="CM231" i="4" s="1"/>
  <c r="CN231" i="4" s="1"/>
  <c r="CO231" i="4" s="1"/>
  <c r="CP231" i="4" s="1"/>
  <c r="CQ231" i="4" s="1"/>
  <c r="CR231" i="4" s="1"/>
  <c r="CS231" i="4" s="1"/>
  <c r="CT231" i="4" s="1"/>
  <c r="CU231" i="4" s="1"/>
  <c r="CV231" i="4" s="1"/>
  <c r="CW231" i="4" s="1"/>
  <c r="CX231" i="4" s="1"/>
  <c r="CY231" i="4" s="1"/>
  <c r="CZ231" i="4" s="1"/>
  <c r="DA231" i="4" s="1"/>
  <c r="DB231" i="4" s="1"/>
  <c r="DC231" i="4" s="1"/>
  <c r="DD231" i="4" s="1"/>
  <c r="DE231" i="4" s="1"/>
  <c r="DF231" i="4" s="1"/>
  <c r="DG231" i="4" s="1"/>
  <c r="DH231" i="4" s="1"/>
  <c r="DI231" i="4" s="1"/>
  <c r="DJ231" i="4" s="1"/>
  <c r="DK231" i="4" s="1"/>
  <c r="DL231" i="4" s="1"/>
  <c r="DM231" i="4" s="1"/>
  <c r="DN231" i="4" s="1"/>
  <c r="DO231" i="4" s="1"/>
  <c r="DP231" i="4" s="1"/>
  <c r="DQ231" i="4" s="1"/>
  <c r="DR231" i="4" s="1"/>
  <c r="DS231" i="4" s="1"/>
  <c r="DT231" i="4" s="1"/>
  <c r="DU231" i="4" s="1"/>
  <c r="DV231" i="4" s="1"/>
  <c r="DW231" i="4" s="1"/>
  <c r="DX231" i="4" s="1"/>
  <c r="DY231" i="4" s="1"/>
  <c r="DZ231" i="4" s="1"/>
  <c r="EA231" i="4" s="1"/>
  <c r="EB231" i="4" s="1"/>
  <c r="EC231" i="4" s="1"/>
  <c r="ED231" i="4" s="1"/>
  <c r="EE231" i="4" s="1"/>
  <c r="EF231" i="4" s="1"/>
  <c r="EG231" i="4" s="1"/>
  <c r="EH231" i="4" s="1"/>
  <c r="EI231" i="4" s="1"/>
  <c r="EJ231" i="4" s="1"/>
  <c r="EK231" i="4" s="1"/>
  <c r="EL231" i="4" s="1"/>
  <c r="EM231" i="4" s="1"/>
  <c r="EN231" i="4" s="1"/>
  <c r="EO231" i="4" s="1"/>
  <c r="EP231" i="4" s="1"/>
  <c r="EQ231" i="4" s="1"/>
  <c r="ER231" i="4" s="1"/>
  <c r="ES231" i="4" s="1"/>
  <c r="ET231" i="4" s="1"/>
  <c r="EU231" i="4" s="1"/>
  <c r="EV231" i="4" s="1"/>
  <c r="EW231" i="4" s="1"/>
  <c r="EX231" i="4" s="1"/>
  <c r="EY231" i="4" s="1"/>
  <c r="EZ231" i="4" s="1"/>
  <c r="FA231" i="4" s="1"/>
  <c r="FB231" i="4" s="1"/>
  <c r="FC231" i="4" s="1"/>
  <c r="FD231" i="4" s="1"/>
  <c r="FE231" i="4" s="1"/>
  <c r="FF231" i="4" s="1"/>
  <c r="FG231" i="4" s="1"/>
  <c r="FH231" i="4" s="1"/>
  <c r="FI231" i="4" s="1"/>
  <c r="FJ231" i="4" s="1"/>
  <c r="FK231" i="4" s="1"/>
  <c r="FL231" i="4" s="1"/>
  <c r="K279" i="4"/>
  <c r="L279" i="4" s="1"/>
  <c r="M279" i="4" s="1"/>
  <c r="N279" i="4" s="1"/>
  <c r="L190" i="4"/>
  <c r="M190" i="4" s="1"/>
  <c r="N190" i="4" s="1"/>
  <c r="K271" i="4"/>
  <c r="L271" i="4" s="1"/>
  <c r="M271" i="4" s="1"/>
  <c r="N271" i="4" s="1"/>
  <c r="O271" i="4" s="1"/>
  <c r="P271" i="4" s="1"/>
  <c r="Q271" i="4" s="1"/>
  <c r="R271" i="4" s="1"/>
  <c r="S271" i="4" s="1"/>
  <c r="O320" i="4"/>
  <c r="P320" i="4" s="1"/>
  <c r="Q320" i="4" s="1"/>
  <c r="R320" i="4" s="1"/>
  <c r="S320" i="4" s="1"/>
  <c r="T320" i="4" s="1"/>
  <c r="U320" i="4" s="1"/>
  <c r="V320" i="4" s="1"/>
  <c r="W320" i="4" s="1"/>
  <c r="X320" i="4" s="1"/>
  <c r="Y320" i="4" s="1"/>
  <c r="Z320" i="4" s="1"/>
  <c r="AA320" i="4" s="1"/>
  <c r="AB320" i="4" s="1"/>
  <c r="AC320" i="4" s="1"/>
  <c r="AD320" i="4" s="1"/>
  <c r="AE320" i="4" s="1"/>
  <c r="AF320" i="4" s="1"/>
  <c r="AG320" i="4" s="1"/>
  <c r="AH320" i="4" s="1"/>
  <c r="AI320" i="4" s="1"/>
  <c r="AJ320" i="4" s="1"/>
  <c r="AK320" i="4" s="1"/>
  <c r="AL320" i="4" s="1"/>
  <c r="AM320" i="4" s="1"/>
  <c r="AN320" i="4" s="1"/>
  <c r="L283" i="4"/>
  <c r="M283" i="4" s="1"/>
  <c r="N283" i="4" s="1"/>
  <c r="J240" i="4"/>
  <c r="K319" i="4"/>
  <c r="L233" i="4"/>
  <c r="J181" i="4"/>
  <c r="M169" i="4"/>
  <c r="N169" i="4" s="1"/>
  <c r="O169" i="4" s="1"/>
  <c r="P169" i="4" s="1"/>
  <c r="Q169" i="4" s="1"/>
  <c r="R169" i="4" s="1"/>
  <c r="S169" i="4" s="1"/>
  <c r="T169" i="4" s="1"/>
  <c r="U169" i="4" s="1"/>
  <c r="V169" i="4" s="1"/>
  <c r="W169" i="4" s="1"/>
  <c r="X169" i="4" s="1"/>
  <c r="Y169" i="4" s="1"/>
  <c r="Z169" i="4" s="1"/>
  <c r="AA169" i="4" s="1"/>
  <c r="AB169" i="4" s="1"/>
  <c r="AC169" i="4" s="1"/>
  <c r="AD169" i="4" s="1"/>
  <c r="AE169" i="4" s="1"/>
  <c r="AF169" i="4" s="1"/>
  <c r="AG169" i="4" s="1"/>
  <c r="AH169" i="4" s="1"/>
  <c r="AI169" i="4" s="1"/>
  <c r="AJ169" i="4" s="1"/>
  <c r="AK169" i="4" s="1"/>
  <c r="AL169" i="4" s="1"/>
  <c r="AM169" i="4" s="1"/>
  <c r="AN169" i="4" s="1"/>
  <c r="AO169" i="4" s="1"/>
  <c r="AP169" i="4" s="1"/>
  <c r="AQ169" i="4" s="1"/>
  <c r="AR169" i="4" s="1"/>
  <c r="AS169" i="4" s="1"/>
  <c r="AT169" i="4" s="1"/>
  <c r="AU169" i="4" s="1"/>
  <c r="AV169" i="4" s="1"/>
  <c r="AW169" i="4" s="1"/>
  <c r="AX169" i="4" s="1"/>
  <c r="AY169" i="4" s="1"/>
  <c r="AZ169" i="4" s="1"/>
  <c r="BA169" i="4" s="1"/>
  <c r="BB169" i="4" s="1"/>
  <c r="BC169" i="4" s="1"/>
  <c r="BD169" i="4" s="1"/>
  <c r="BE169" i="4" s="1"/>
  <c r="BF169" i="4" s="1"/>
  <c r="BG169" i="4" s="1"/>
  <c r="BH169" i="4" s="1"/>
  <c r="BI169" i="4" s="1"/>
  <c r="BJ169" i="4" s="1"/>
  <c r="BK169" i="4" s="1"/>
  <c r="BL169" i="4" s="1"/>
  <c r="BM169" i="4" s="1"/>
  <c r="BN169" i="4" s="1"/>
  <c r="BO169" i="4" s="1"/>
  <c r="BP169" i="4" s="1"/>
  <c r="BQ169" i="4" s="1"/>
  <c r="BR169" i="4" s="1"/>
  <c r="BS169" i="4" s="1"/>
  <c r="BT169" i="4" s="1"/>
  <c r="BU169" i="4" s="1"/>
  <c r="BV169" i="4" s="1"/>
  <c r="BW169" i="4" s="1"/>
  <c r="BX169" i="4" s="1"/>
  <c r="BY169" i="4" s="1"/>
  <c r="BZ169" i="4" s="1"/>
  <c r="CA169" i="4" s="1"/>
  <c r="CB169" i="4" s="1"/>
  <c r="CC169" i="4" s="1"/>
  <c r="CD169" i="4" s="1"/>
  <c r="CE169" i="4" s="1"/>
  <c r="CF169" i="4" s="1"/>
  <c r="CG169" i="4" s="1"/>
  <c r="CH169" i="4" s="1"/>
  <c r="CI169" i="4" s="1"/>
  <c r="CJ169" i="4" s="1"/>
  <c r="CK169" i="4" s="1"/>
  <c r="CL169" i="4" s="1"/>
  <c r="CM169" i="4" s="1"/>
  <c r="CN169" i="4" s="1"/>
  <c r="CO169" i="4" s="1"/>
  <c r="CP169" i="4" s="1"/>
  <c r="CQ169" i="4" s="1"/>
  <c r="CR169" i="4" s="1"/>
  <c r="CS169" i="4" s="1"/>
  <c r="CT169" i="4" s="1"/>
  <c r="CU169" i="4" s="1"/>
  <c r="CV169" i="4" s="1"/>
  <c r="CW169" i="4" s="1"/>
  <c r="CX169" i="4" s="1"/>
  <c r="CY169" i="4" s="1"/>
  <c r="CZ169" i="4" s="1"/>
  <c r="DA169" i="4" s="1"/>
  <c r="DB169" i="4" s="1"/>
  <c r="DC169" i="4" s="1"/>
  <c r="DD169" i="4" s="1"/>
  <c r="DE169" i="4" s="1"/>
  <c r="DF169" i="4" s="1"/>
  <c r="DG169" i="4" s="1"/>
  <c r="DH169" i="4" s="1"/>
  <c r="DI169" i="4" s="1"/>
  <c r="DJ169" i="4" s="1"/>
  <c r="DK169" i="4" s="1"/>
  <c r="DL169" i="4" s="1"/>
  <c r="DM169" i="4" s="1"/>
  <c r="DN169" i="4" s="1"/>
  <c r="DO169" i="4" s="1"/>
  <c r="DP169" i="4" s="1"/>
  <c r="DQ169" i="4" s="1"/>
  <c r="DR169" i="4" s="1"/>
  <c r="DS169" i="4" s="1"/>
  <c r="DT169" i="4" s="1"/>
  <c r="DU169" i="4" s="1"/>
  <c r="DV169" i="4" s="1"/>
  <c r="DW169" i="4" s="1"/>
  <c r="DX169" i="4" s="1"/>
  <c r="DY169" i="4" s="1"/>
  <c r="DZ169" i="4" s="1"/>
  <c r="EA169" i="4" s="1"/>
  <c r="EB169" i="4" s="1"/>
  <c r="EC169" i="4" s="1"/>
  <c r="ED169" i="4" s="1"/>
  <c r="EE169" i="4" s="1"/>
  <c r="EF169" i="4" s="1"/>
  <c r="EG169" i="4" s="1"/>
  <c r="EH169" i="4" s="1"/>
  <c r="EI169" i="4" s="1"/>
  <c r="EJ169" i="4" s="1"/>
  <c r="EK169" i="4" s="1"/>
  <c r="EL169" i="4" s="1"/>
  <c r="EM169" i="4" s="1"/>
  <c r="EN169" i="4" s="1"/>
  <c r="EO169" i="4" s="1"/>
  <c r="EP169" i="4" s="1"/>
  <c r="EQ169" i="4" s="1"/>
  <c r="ER169" i="4" s="1"/>
  <c r="ES169" i="4" s="1"/>
  <c r="ET169" i="4" s="1"/>
  <c r="EU169" i="4" s="1"/>
  <c r="EV169" i="4" s="1"/>
  <c r="EW169" i="4" s="1"/>
  <c r="EX169" i="4" s="1"/>
  <c r="EY169" i="4" s="1"/>
  <c r="EZ169" i="4" s="1"/>
  <c r="FA169" i="4" s="1"/>
  <c r="FB169" i="4" s="1"/>
  <c r="FC169" i="4" s="1"/>
  <c r="FD169" i="4" s="1"/>
  <c r="FE169" i="4" s="1"/>
  <c r="FF169" i="4" s="1"/>
  <c r="FG169" i="4" s="1"/>
  <c r="FH169" i="4" s="1"/>
  <c r="FI169" i="4" s="1"/>
  <c r="FJ169" i="4" s="1"/>
  <c r="FK169" i="4" s="1"/>
  <c r="FL169" i="4" s="1"/>
  <c r="M269" i="4"/>
  <c r="N269" i="4" s="1"/>
  <c r="K167" i="4"/>
  <c r="K263" i="4"/>
  <c r="L263" i="4" s="1"/>
  <c r="N305" i="4"/>
  <c r="O305" i="4" s="1"/>
  <c r="P305" i="4" s="1"/>
  <c r="Q305" i="4" s="1"/>
  <c r="R305" i="4" s="1"/>
  <c r="S305" i="4" s="1"/>
  <c r="T305" i="4" s="1"/>
  <c r="U305" i="4" s="1"/>
  <c r="V305" i="4" s="1"/>
  <c r="W305" i="4" s="1"/>
  <c r="X305" i="4" s="1"/>
  <c r="Y305" i="4" s="1"/>
  <c r="Z305" i="4" s="1"/>
  <c r="AA305" i="4" s="1"/>
  <c r="AB305" i="4" s="1"/>
  <c r="AC305" i="4" s="1"/>
  <c r="AD305" i="4" s="1"/>
  <c r="AE305" i="4" s="1"/>
  <c r="AF305" i="4" s="1"/>
  <c r="AG305" i="4" s="1"/>
  <c r="AH305" i="4" s="1"/>
  <c r="AI305" i="4" s="1"/>
  <c r="AJ305" i="4" s="1"/>
  <c r="AK305" i="4" s="1"/>
  <c r="AL305" i="4" s="1"/>
  <c r="AM305" i="4" s="1"/>
  <c r="AN305" i="4" s="1"/>
  <c r="AO305" i="4" s="1"/>
  <c r="AP305" i="4" s="1"/>
  <c r="AQ305" i="4" s="1"/>
  <c r="AR305" i="4" s="1"/>
  <c r="AS305" i="4" s="1"/>
  <c r="AT305" i="4" s="1"/>
  <c r="AU305" i="4" s="1"/>
  <c r="AV305" i="4" s="1"/>
  <c r="AW305" i="4" s="1"/>
  <c r="AX305" i="4" s="1"/>
  <c r="AY305" i="4" s="1"/>
  <c r="AZ305" i="4" s="1"/>
  <c r="BA305" i="4" s="1"/>
  <c r="BB305" i="4" s="1"/>
  <c r="BC305" i="4" s="1"/>
  <c r="BD305" i="4" s="1"/>
  <c r="BE305" i="4" s="1"/>
  <c r="BF305" i="4" s="1"/>
  <c r="BG305" i="4" s="1"/>
  <c r="BH305" i="4" s="1"/>
  <c r="BI305" i="4" s="1"/>
  <c r="BJ305" i="4" s="1"/>
  <c r="BK305" i="4" s="1"/>
  <c r="BL305" i="4" s="1"/>
  <c r="BM305" i="4" s="1"/>
  <c r="BN305" i="4" s="1"/>
  <c r="BO305" i="4" s="1"/>
  <c r="BP305" i="4" s="1"/>
  <c r="BQ305" i="4" s="1"/>
  <c r="BR305" i="4" s="1"/>
  <c r="BS305" i="4" s="1"/>
  <c r="BT305" i="4" s="1"/>
  <c r="BU305" i="4" s="1"/>
  <c r="BV305" i="4" s="1"/>
  <c r="BW305" i="4" s="1"/>
  <c r="BX305" i="4" s="1"/>
  <c r="BY305" i="4" s="1"/>
  <c r="BZ305" i="4" s="1"/>
  <c r="CA305" i="4" s="1"/>
  <c r="CB305" i="4" s="1"/>
  <c r="CC305" i="4" s="1"/>
  <c r="CD305" i="4" s="1"/>
  <c r="CE305" i="4" s="1"/>
  <c r="CF305" i="4" s="1"/>
  <c r="CG305" i="4" s="1"/>
  <c r="CH305" i="4" s="1"/>
  <c r="CI305" i="4" s="1"/>
  <c r="CJ305" i="4" s="1"/>
  <c r="CK305" i="4" s="1"/>
  <c r="CL305" i="4" s="1"/>
  <c r="CM305" i="4" s="1"/>
  <c r="CN305" i="4" s="1"/>
  <c r="CO305" i="4" s="1"/>
  <c r="CP305" i="4" s="1"/>
  <c r="CQ305" i="4" s="1"/>
  <c r="CR305" i="4" s="1"/>
  <c r="CS305" i="4" s="1"/>
  <c r="CT305" i="4" s="1"/>
  <c r="CU305" i="4" s="1"/>
  <c r="CV305" i="4" s="1"/>
  <c r="CW305" i="4" s="1"/>
  <c r="CX305" i="4" s="1"/>
  <c r="CY305" i="4" s="1"/>
  <c r="CZ305" i="4" s="1"/>
  <c r="DA305" i="4" s="1"/>
  <c r="DB305" i="4" s="1"/>
  <c r="DC305" i="4" s="1"/>
  <c r="DD305" i="4" s="1"/>
  <c r="DE305" i="4" s="1"/>
  <c r="DF305" i="4" s="1"/>
  <c r="DG305" i="4" s="1"/>
  <c r="DH305" i="4" s="1"/>
  <c r="DI305" i="4" s="1"/>
  <c r="DJ305" i="4" s="1"/>
  <c r="DK305" i="4" s="1"/>
  <c r="DL305" i="4" s="1"/>
  <c r="DM305" i="4" s="1"/>
  <c r="DN305" i="4" s="1"/>
  <c r="DO305" i="4" s="1"/>
  <c r="DP305" i="4" s="1"/>
  <c r="DQ305" i="4" s="1"/>
  <c r="DR305" i="4" s="1"/>
  <c r="DS305" i="4" s="1"/>
  <c r="DT305" i="4" s="1"/>
  <c r="DU305" i="4" s="1"/>
  <c r="DV305" i="4" s="1"/>
  <c r="DW305" i="4" s="1"/>
  <c r="DX305" i="4" s="1"/>
  <c r="DY305" i="4" s="1"/>
  <c r="DZ305" i="4" s="1"/>
  <c r="EA305" i="4" s="1"/>
  <c r="EB305" i="4" s="1"/>
  <c r="EC305" i="4" s="1"/>
  <c r="ED305" i="4" s="1"/>
  <c r="EE305" i="4" s="1"/>
  <c r="EF305" i="4" s="1"/>
  <c r="EG305" i="4" s="1"/>
  <c r="EH305" i="4" s="1"/>
  <c r="EI305" i="4" s="1"/>
  <c r="EJ305" i="4" s="1"/>
  <c r="EK305" i="4" s="1"/>
  <c r="EL305" i="4" s="1"/>
  <c r="EM305" i="4" s="1"/>
  <c r="EN305" i="4" s="1"/>
  <c r="EO305" i="4" s="1"/>
  <c r="EP305" i="4" s="1"/>
  <c r="EQ305" i="4" s="1"/>
  <c r="ER305" i="4" s="1"/>
  <c r="ES305" i="4" s="1"/>
  <c r="ET305" i="4" s="1"/>
  <c r="EU305" i="4" s="1"/>
  <c r="EV305" i="4" s="1"/>
  <c r="EW305" i="4" s="1"/>
  <c r="EX305" i="4" s="1"/>
  <c r="EY305" i="4" s="1"/>
  <c r="EZ305" i="4" s="1"/>
  <c r="FA305" i="4" s="1"/>
  <c r="FB305" i="4" s="1"/>
  <c r="FC305" i="4" s="1"/>
  <c r="FD305" i="4" s="1"/>
  <c r="FE305" i="4" s="1"/>
  <c r="FF305" i="4" s="1"/>
  <c r="FG305" i="4" s="1"/>
  <c r="FH305" i="4" s="1"/>
  <c r="FI305" i="4" s="1"/>
  <c r="FJ305" i="4" s="1"/>
  <c r="FK305" i="4" s="1"/>
  <c r="FL305" i="4" s="1"/>
  <c r="M284" i="4"/>
  <c r="N284" i="4" s="1"/>
  <c r="O284" i="4" s="1"/>
  <c r="K306" i="4"/>
  <c r="L306" i="4" s="1"/>
  <c r="M306" i="4" s="1"/>
  <c r="N306" i="4" s="1"/>
  <c r="O306" i="4" s="1"/>
  <c r="M172" i="4"/>
  <c r="N172" i="4" s="1"/>
  <c r="O172" i="4" s="1"/>
  <c r="L200" i="4"/>
  <c r="M200" i="4" s="1"/>
  <c r="N200" i="4" s="1"/>
  <c r="O200" i="4" s="1"/>
  <c r="P200" i="4" s="1"/>
  <c r="Q200" i="4" s="1"/>
  <c r="R200" i="4" s="1"/>
  <c r="S200" i="4" s="1"/>
  <c r="T200" i="4" s="1"/>
  <c r="U200" i="4" s="1"/>
  <c r="V200" i="4" s="1"/>
  <c r="W200" i="4" s="1"/>
  <c r="X200" i="4" s="1"/>
  <c r="Y200" i="4" s="1"/>
  <c r="Z200" i="4" s="1"/>
  <c r="AA200" i="4" s="1"/>
  <c r="AB200" i="4" s="1"/>
  <c r="AC200" i="4" s="1"/>
  <c r="AD200" i="4" s="1"/>
  <c r="AE200" i="4" s="1"/>
  <c r="AF200" i="4" s="1"/>
  <c r="AG200" i="4" s="1"/>
  <c r="AH200" i="4" s="1"/>
  <c r="AI200" i="4" s="1"/>
  <c r="AJ200" i="4" s="1"/>
  <c r="AK200" i="4" s="1"/>
  <c r="AL200" i="4" s="1"/>
  <c r="AM200" i="4" s="1"/>
  <c r="AN200" i="4" s="1"/>
  <c r="AO200" i="4" s="1"/>
  <c r="AP200" i="4" s="1"/>
  <c r="AQ200" i="4" s="1"/>
  <c r="AR200" i="4" s="1"/>
  <c r="AS200" i="4" s="1"/>
  <c r="AT200" i="4" s="1"/>
  <c r="AU200" i="4" s="1"/>
  <c r="AV200" i="4" s="1"/>
  <c r="AW200" i="4" s="1"/>
  <c r="AX200" i="4" s="1"/>
  <c r="AY200" i="4" s="1"/>
  <c r="AZ200" i="4" s="1"/>
  <c r="BA200" i="4" s="1"/>
  <c r="BB200" i="4" s="1"/>
  <c r="BC200" i="4" s="1"/>
  <c r="BD200" i="4" s="1"/>
  <c r="BE200" i="4" s="1"/>
  <c r="BF200" i="4" s="1"/>
  <c r="BG200" i="4" s="1"/>
  <c r="BH200" i="4" s="1"/>
  <c r="BI200" i="4" s="1"/>
  <c r="BJ200" i="4" s="1"/>
  <c r="BK200" i="4" s="1"/>
  <c r="BL200" i="4" s="1"/>
  <c r="BM200" i="4" s="1"/>
  <c r="BN200" i="4" s="1"/>
  <c r="BO200" i="4" s="1"/>
  <c r="BP200" i="4" s="1"/>
  <c r="BQ200" i="4" s="1"/>
  <c r="BR200" i="4" s="1"/>
  <c r="BS200" i="4" s="1"/>
  <c r="BT200" i="4" s="1"/>
  <c r="BU200" i="4" s="1"/>
  <c r="BV200" i="4" s="1"/>
  <c r="BW200" i="4" s="1"/>
  <c r="BX200" i="4" s="1"/>
  <c r="BY200" i="4" s="1"/>
  <c r="BZ200" i="4" s="1"/>
  <c r="CA200" i="4" s="1"/>
  <c r="CB200" i="4" s="1"/>
  <c r="CC200" i="4" s="1"/>
  <c r="CD200" i="4" s="1"/>
  <c r="CE200" i="4" s="1"/>
  <c r="CF200" i="4" s="1"/>
  <c r="CG200" i="4" s="1"/>
  <c r="CH200" i="4" s="1"/>
  <c r="CI200" i="4" s="1"/>
  <c r="CJ200" i="4" s="1"/>
  <c r="CK200" i="4" s="1"/>
  <c r="CL200" i="4" s="1"/>
  <c r="CM200" i="4" s="1"/>
  <c r="CN200" i="4" s="1"/>
  <c r="CO200" i="4" s="1"/>
  <c r="CP200" i="4" s="1"/>
  <c r="CQ200" i="4" s="1"/>
  <c r="CR200" i="4" s="1"/>
  <c r="CS200" i="4" s="1"/>
  <c r="CT200" i="4" s="1"/>
  <c r="CU200" i="4" s="1"/>
  <c r="CV200" i="4" s="1"/>
  <c r="CW200" i="4" s="1"/>
  <c r="CX200" i="4" s="1"/>
  <c r="CY200" i="4" s="1"/>
  <c r="CZ200" i="4" s="1"/>
  <c r="DA200" i="4" s="1"/>
  <c r="DB200" i="4" s="1"/>
  <c r="DC200" i="4" s="1"/>
  <c r="DD200" i="4" s="1"/>
  <c r="DE200" i="4" s="1"/>
  <c r="DF200" i="4" s="1"/>
  <c r="DG200" i="4" s="1"/>
  <c r="DH200" i="4" s="1"/>
  <c r="DI200" i="4" s="1"/>
  <c r="DJ200" i="4" s="1"/>
  <c r="DK200" i="4" s="1"/>
  <c r="DL200" i="4" s="1"/>
  <c r="DM200" i="4" s="1"/>
  <c r="DN200" i="4" s="1"/>
  <c r="DO200" i="4" s="1"/>
  <c r="DP200" i="4" s="1"/>
  <c r="DQ200" i="4" s="1"/>
  <c r="DR200" i="4" s="1"/>
  <c r="DS200" i="4" s="1"/>
  <c r="DT200" i="4" s="1"/>
  <c r="DU200" i="4" s="1"/>
  <c r="DV200" i="4" s="1"/>
  <c r="DW200" i="4" s="1"/>
  <c r="DX200" i="4" s="1"/>
  <c r="DY200" i="4" s="1"/>
  <c r="DZ200" i="4" s="1"/>
  <c r="EA200" i="4" s="1"/>
  <c r="EB200" i="4" s="1"/>
  <c r="EC200" i="4" s="1"/>
  <c r="ED200" i="4" s="1"/>
  <c r="EE200" i="4" s="1"/>
  <c r="EF200" i="4" s="1"/>
  <c r="EG200" i="4" s="1"/>
  <c r="EH200" i="4" s="1"/>
  <c r="EI200" i="4" s="1"/>
  <c r="EJ200" i="4" s="1"/>
  <c r="EK200" i="4" s="1"/>
  <c r="EL200" i="4" s="1"/>
  <c r="EM200" i="4" s="1"/>
  <c r="EN200" i="4" s="1"/>
  <c r="EO200" i="4" s="1"/>
  <c r="EP200" i="4" s="1"/>
  <c r="EQ200" i="4" s="1"/>
  <c r="ER200" i="4" s="1"/>
  <c r="ES200" i="4" s="1"/>
  <c r="ET200" i="4" s="1"/>
  <c r="EU200" i="4" s="1"/>
  <c r="EV200" i="4" s="1"/>
  <c r="EW200" i="4" s="1"/>
  <c r="EX200" i="4" s="1"/>
  <c r="EY200" i="4" s="1"/>
  <c r="EZ200" i="4" s="1"/>
  <c r="FA200" i="4" s="1"/>
  <c r="FB200" i="4" s="1"/>
  <c r="FC200" i="4" s="1"/>
  <c r="FD200" i="4" s="1"/>
  <c r="FE200" i="4" s="1"/>
  <c r="FF200" i="4" s="1"/>
  <c r="FG200" i="4" s="1"/>
  <c r="FH200" i="4" s="1"/>
  <c r="FI200" i="4" s="1"/>
  <c r="FJ200" i="4" s="1"/>
  <c r="FK200" i="4" s="1"/>
  <c r="FL200" i="4" s="1"/>
  <c r="M168" i="4"/>
  <c r="N168" i="4" s="1"/>
  <c r="K268" i="4"/>
  <c r="J195" i="4"/>
  <c r="K195" i="4" s="1"/>
  <c r="L195" i="4" s="1"/>
  <c r="M195" i="4" s="1"/>
  <c r="J262" i="4"/>
  <c r="K204" i="4"/>
  <c r="I241" i="4"/>
  <c r="J241" i="4" s="1"/>
  <c r="K241" i="4" s="1"/>
  <c r="L241" i="4" s="1"/>
  <c r="M241" i="4" s="1"/>
  <c r="I258" i="4"/>
  <c r="J258" i="4" s="1"/>
  <c r="K258" i="4" s="1"/>
  <c r="L258" i="4" s="1"/>
  <c r="M258" i="4" s="1"/>
  <c r="N258" i="4" s="1"/>
  <c r="M208" i="4"/>
  <c r="N208" i="4" s="1"/>
  <c r="K232" i="4"/>
  <c r="L232" i="4" s="1"/>
  <c r="M232" i="4" s="1"/>
  <c r="N232" i="4" s="1"/>
  <c r="O232" i="4" s="1"/>
  <c r="P232" i="4" s="1"/>
  <c r="Q232" i="4" s="1"/>
  <c r="R232" i="4" s="1"/>
  <c r="S232" i="4" s="1"/>
  <c r="T232" i="4" s="1"/>
  <c r="U232" i="4" s="1"/>
  <c r="V232" i="4" s="1"/>
  <c r="W232" i="4" s="1"/>
  <c r="X232" i="4" s="1"/>
  <c r="Y232" i="4" s="1"/>
  <c r="Z232" i="4" s="1"/>
  <c r="AA232" i="4" s="1"/>
  <c r="AB232" i="4" s="1"/>
  <c r="AC232" i="4" s="1"/>
  <c r="AD232" i="4" s="1"/>
  <c r="AE232" i="4" s="1"/>
  <c r="AF232" i="4" s="1"/>
  <c r="AG232" i="4" s="1"/>
  <c r="AH232" i="4" s="1"/>
  <c r="AI232" i="4" s="1"/>
  <c r="AJ232" i="4" s="1"/>
  <c r="AK232" i="4" s="1"/>
  <c r="AL232" i="4" s="1"/>
  <c r="AM232" i="4" s="1"/>
  <c r="AN232" i="4" s="1"/>
  <c r="AO232" i="4" s="1"/>
  <c r="AP232" i="4" s="1"/>
  <c r="AQ232" i="4" s="1"/>
  <c r="AR232" i="4" s="1"/>
  <c r="AS232" i="4" s="1"/>
  <c r="AT232" i="4" s="1"/>
  <c r="AU232" i="4" s="1"/>
  <c r="AV232" i="4" s="1"/>
  <c r="AW232" i="4" s="1"/>
  <c r="AX232" i="4" s="1"/>
  <c r="AY232" i="4" s="1"/>
  <c r="AZ232" i="4" s="1"/>
  <c r="BA232" i="4" s="1"/>
  <c r="BB232" i="4" s="1"/>
  <c r="BC232" i="4" s="1"/>
  <c r="BD232" i="4" s="1"/>
  <c r="BE232" i="4" s="1"/>
  <c r="BF232" i="4" s="1"/>
  <c r="BG232" i="4" s="1"/>
  <c r="BH232" i="4" s="1"/>
  <c r="BI232" i="4" s="1"/>
  <c r="BJ232" i="4" s="1"/>
  <c r="BK232" i="4" s="1"/>
  <c r="BL232" i="4" s="1"/>
  <c r="BM232" i="4" s="1"/>
  <c r="BN232" i="4" s="1"/>
  <c r="BO232" i="4" s="1"/>
  <c r="BP232" i="4" s="1"/>
  <c r="BQ232" i="4" s="1"/>
  <c r="BR232" i="4" s="1"/>
  <c r="BS232" i="4" s="1"/>
  <c r="BT232" i="4" s="1"/>
  <c r="BU232" i="4" s="1"/>
  <c r="BV232" i="4" s="1"/>
  <c r="BW232" i="4" s="1"/>
  <c r="BX232" i="4" s="1"/>
  <c r="BY232" i="4" s="1"/>
  <c r="BZ232" i="4" s="1"/>
  <c r="CA232" i="4" s="1"/>
  <c r="CB232" i="4" s="1"/>
  <c r="CC232" i="4" s="1"/>
  <c r="CD232" i="4" s="1"/>
  <c r="CE232" i="4" s="1"/>
  <c r="CF232" i="4" s="1"/>
  <c r="CG232" i="4" s="1"/>
  <c r="CH232" i="4" s="1"/>
  <c r="CI232" i="4" s="1"/>
  <c r="CJ232" i="4" s="1"/>
  <c r="CK232" i="4" s="1"/>
  <c r="CL232" i="4" s="1"/>
  <c r="CM232" i="4" s="1"/>
  <c r="CN232" i="4" s="1"/>
  <c r="CO232" i="4" s="1"/>
  <c r="CP232" i="4" s="1"/>
  <c r="CQ232" i="4" s="1"/>
  <c r="CR232" i="4" s="1"/>
  <c r="CS232" i="4" s="1"/>
  <c r="CT232" i="4" s="1"/>
  <c r="CU232" i="4" s="1"/>
  <c r="CV232" i="4" s="1"/>
  <c r="CW232" i="4" s="1"/>
  <c r="CX232" i="4" s="1"/>
  <c r="CY232" i="4" s="1"/>
  <c r="CZ232" i="4" s="1"/>
  <c r="DA232" i="4" s="1"/>
  <c r="DB232" i="4" s="1"/>
  <c r="DC232" i="4" s="1"/>
  <c r="DD232" i="4" s="1"/>
  <c r="DE232" i="4" s="1"/>
  <c r="DF232" i="4" s="1"/>
  <c r="DG232" i="4" s="1"/>
  <c r="DH232" i="4" s="1"/>
  <c r="DI232" i="4" s="1"/>
  <c r="DJ232" i="4" s="1"/>
  <c r="DK232" i="4" s="1"/>
  <c r="DL232" i="4" s="1"/>
  <c r="DM232" i="4" s="1"/>
  <c r="DN232" i="4" s="1"/>
  <c r="DO232" i="4" s="1"/>
  <c r="DP232" i="4" s="1"/>
  <c r="DQ232" i="4" s="1"/>
  <c r="DR232" i="4" s="1"/>
  <c r="DS232" i="4" s="1"/>
  <c r="DT232" i="4" s="1"/>
  <c r="DU232" i="4" s="1"/>
  <c r="DV232" i="4" s="1"/>
  <c r="DW232" i="4" s="1"/>
  <c r="DX232" i="4" s="1"/>
  <c r="DY232" i="4" s="1"/>
  <c r="DZ232" i="4" s="1"/>
  <c r="EA232" i="4" s="1"/>
  <c r="EB232" i="4" s="1"/>
  <c r="EC232" i="4" s="1"/>
  <c r="ED232" i="4" s="1"/>
  <c r="EE232" i="4" s="1"/>
  <c r="EF232" i="4" s="1"/>
  <c r="EG232" i="4" s="1"/>
  <c r="EH232" i="4" s="1"/>
  <c r="EI232" i="4" s="1"/>
  <c r="EJ232" i="4" s="1"/>
  <c r="EK232" i="4" s="1"/>
  <c r="EL232" i="4" s="1"/>
  <c r="EM232" i="4" s="1"/>
  <c r="EN232" i="4" s="1"/>
  <c r="EO232" i="4" s="1"/>
  <c r="EP232" i="4" s="1"/>
  <c r="EQ232" i="4" s="1"/>
  <c r="ER232" i="4" s="1"/>
  <c r="ES232" i="4" s="1"/>
  <c r="ET232" i="4" s="1"/>
  <c r="EU232" i="4" s="1"/>
  <c r="EV232" i="4" s="1"/>
  <c r="EW232" i="4" s="1"/>
  <c r="EX232" i="4" s="1"/>
  <c r="EY232" i="4" s="1"/>
  <c r="EZ232" i="4" s="1"/>
  <c r="FA232" i="4" s="1"/>
  <c r="FB232" i="4" s="1"/>
  <c r="FC232" i="4" s="1"/>
  <c r="FD232" i="4" s="1"/>
  <c r="FE232" i="4" s="1"/>
  <c r="FF232" i="4" s="1"/>
  <c r="FG232" i="4" s="1"/>
  <c r="FH232" i="4" s="1"/>
  <c r="FI232" i="4" s="1"/>
  <c r="FJ232" i="4" s="1"/>
  <c r="FK232" i="4" s="1"/>
  <c r="FL232" i="4" s="1"/>
  <c r="K310" i="4"/>
  <c r="J228" i="4"/>
  <c r="K228" i="4" s="1"/>
  <c r="L247" i="4"/>
  <c r="N217" i="4"/>
  <c r="O217" i="4" s="1"/>
  <c r="J294" i="4"/>
  <c r="K294" i="4" s="1"/>
  <c r="L294" i="4" s="1"/>
  <c r="K207" i="4"/>
  <c r="L207" i="4" s="1"/>
  <c r="J273" i="4"/>
  <c r="L188" i="4"/>
  <c r="M188" i="4" s="1"/>
  <c r="N188" i="4" s="1"/>
  <c r="M211" i="4"/>
  <c r="N211" i="4" s="1"/>
  <c r="O211" i="4" s="1"/>
  <c r="P211" i="4" s="1"/>
  <c r="Q211" i="4" s="1"/>
  <c r="R211" i="4" s="1"/>
  <c r="S211" i="4" s="1"/>
  <c r="T211" i="4" s="1"/>
  <c r="U211" i="4" s="1"/>
  <c r="V211" i="4" s="1"/>
  <c r="W211" i="4" s="1"/>
  <c r="X211" i="4" s="1"/>
  <c r="Y211" i="4" s="1"/>
  <c r="Z211" i="4" s="1"/>
  <c r="AA211" i="4" s="1"/>
  <c r="AB211" i="4" s="1"/>
  <c r="AC211" i="4" s="1"/>
  <c r="AD211" i="4" s="1"/>
  <c r="AE211" i="4" s="1"/>
  <c r="AF211" i="4" s="1"/>
  <c r="AG211" i="4" s="1"/>
  <c r="AH211" i="4" s="1"/>
  <c r="AI211" i="4" s="1"/>
  <c r="AJ211" i="4" s="1"/>
  <c r="AK211" i="4" s="1"/>
  <c r="AL211" i="4" s="1"/>
  <c r="AM211" i="4" s="1"/>
  <c r="AN211" i="4" s="1"/>
  <c r="AO211" i="4" s="1"/>
  <c r="AP211" i="4" s="1"/>
  <c r="AQ211" i="4" s="1"/>
  <c r="AR211" i="4" s="1"/>
  <c r="AS211" i="4" s="1"/>
  <c r="AT211" i="4" s="1"/>
  <c r="AU211" i="4" s="1"/>
  <c r="AV211" i="4" s="1"/>
  <c r="AW211" i="4" s="1"/>
  <c r="AX211" i="4" s="1"/>
  <c r="AY211" i="4" s="1"/>
  <c r="AZ211" i="4" s="1"/>
  <c r="BA211" i="4" s="1"/>
  <c r="BB211" i="4" s="1"/>
  <c r="BC211" i="4" s="1"/>
  <c r="BD211" i="4" s="1"/>
  <c r="BE211" i="4" s="1"/>
  <c r="BF211" i="4" s="1"/>
  <c r="BG211" i="4" s="1"/>
  <c r="BH211" i="4" s="1"/>
  <c r="BI211" i="4" s="1"/>
  <c r="BJ211" i="4" s="1"/>
  <c r="BK211" i="4" s="1"/>
  <c r="BL211" i="4" s="1"/>
  <c r="BM211" i="4" s="1"/>
  <c r="BN211" i="4" s="1"/>
  <c r="BO211" i="4" s="1"/>
  <c r="BP211" i="4" s="1"/>
  <c r="BQ211" i="4" s="1"/>
  <c r="BR211" i="4" s="1"/>
  <c r="BS211" i="4" s="1"/>
  <c r="BT211" i="4" s="1"/>
  <c r="BU211" i="4" s="1"/>
  <c r="BV211" i="4" s="1"/>
  <c r="BW211" i="4" s="1"/>
  <c r="BX211" i="4" s="1"/>
  <c r="BY211" i="4" s="1"/>
  <c r="BZ211" i="4" s="1"/>
  <c r="CA211" i="4" s="1"/>
  <c r="CB211" i="4" s="1"/>
  <c r="CC211" i="4" s="1"/>
  <c r="CD211" i="4" s="1"/>
  <c r="CE211" i="4" s="1"/>
  <c r="CF211" i="4" s="1"/>
  <c r="CG211" i="4" s="1"/>
  <c r="CH211" i="4" s="1"/>
  <c r="CI211" i="4" s="1"/>
  <c r="CJ211" i="4" s="1"/>
  <c r="CK211" i="4" s="1"/>
  <c r="CL211" i="4" s="1"/>
  <c r="CM211" i="4" s="1"/>
  <c r="CN211" i="4" s="1"/>
  <c r="CO211" i="4" s="1"/>
  <c r="CP211" i="4" s="1"/>
  <c r="CQ211" i="4" s="1"/>
  <c r="CR211" i="4" s="1"/>
  <c r="CS211" i="4" s="1"/>
  <c r="CT211" i="4" s="1"/>
  <c r="CU211" i="4" s="1"/>
  <c r="CV211" i="4" s="1"/>
  <c r="CW211" i="4" s="1"/>
  <c r="CX211" i="4" s="1"/>
  <c r="CY211" i="4" s="1"/>
  <c r="CZ211" i="4" s="1"/>
  <c r="DA211" i="4" s="1"/>
  <c r="DB211" i="4" s="1"/>
  <c r="DC211" i="4" s="1"/>
  <c r="DD211" i="4" s="1"/>
  <c r="DE211" i="4" s="1"/>
  <c r="DF211" i="4" s="1"/>
  <c r="DG211" i="4" s="1"/>
  <c r="DH211" i="4" s="1"/>
  <c r="DI211" i="4" s="1"/>
  <c r="DJ211" i="4" s="1"/>
  <c r="DK211" i="4" s="1"/>
  <c r="DL211" i="4" s="1"/>
  <c r="DM211" i="4" s="1"/>
  <c r="DN211" i="4" s="1"/>
  <c r="DO211" i="4" s="1"/>
  <c r="DP211" i="4" s="1"/>
  <c r="DQ211" i="4" s="1"/>
  <c r="DR211" i="4" s="1"/>
  <c r="DS211" i="4" s="1"/>
  <c r="DT211" i="4" s="1"/>
  <c r="DU211" i="4" s="1"/>
  <c r="DV211" i="4" s="1"/>
  <c r="DW211" i="4" s="1"/>
  <c r="DX211" i="4" s="1"/>
  <c r="DY211" i="4" s="1"/>
  <c r="DZ211" i="4" s="1"/>
  <c r="EA211" i="4" s="1"/>
  <c r="EB211" i="4" s="1"/>
  <c r="EC211" i="4" s="1"/>
  <c r="ED211" i="4" s="1"/>
  <c r="EE211" i="4" s="1"/>
  <c r="EF211" i="4" s="1"/>
  <c r="EG211" i="4" s="1"/>
  <c r="EH211" i="4" s="1"/>
  <c r="EI211" i="4" s="1"/>
  <c r="EJ211" i="4" s="1"/>
  <c r="EK211" i="4" s="1"/>
  <c r="EL211" i="4" s="1"/>
  <c r="EM211" i="4" s="1"/>
  <c r="EN211" i="4" s="1"/>
  <c r="EO211" i="4" s="1"/>
  <c r="EP211" i="4" s="1"/>
  <c r="EQ211" i="4" s="1"/>
  <c r="ER211" i="4" s="1"/>
  <c r="ES211" i="4" s="1"/>
  <c r="ET211" i="4" s="1"/>
  <c r="EU211" i="4" s="1"/>
  <c r="EV211" i="4" s="1"/>
  <c r="EW211" i="4" s="1"/>
  <c r="EX211" i="4" s="1"/>
  <c r="EY211" i="4" s="1"/>
  <c r="EZ211" i="4" s="1"/>
  <c r="FA211" i="4" s="1"/>
  <c r="FB211" i="4" s="1"/>
  <c r="FC211" i="4" s="1"/>
  <c r="FD211" i="4" s="1"/>
  <c r="FE211" i="4" s="1"/>
  <c r="FF211" i="4" s="1"/>
  <c r="FG211" i="4" s="1"/>
  <c r="FH211" i="4" s="1"/>
  <c r="FI211" i="4" s="1"/>
  <c r="FJ211" i="4" s="1"/>
  <c r="FK211" i="4" s="1"/>
  <c r="FL211" i="4" s="1"/>
  <c r="P254" i="4"/>
  <c r="Q254" i="4" s="1"/>
  <c r="R254" i="4" s="1"/>
  <c r="S254" i="4" s="1"/>
  <c r="T254" i="4" s="1"/>
  <c r="U254" i="4" s="1"/>
  <c r="V254" i="4" s="1"/>
  <c r="W254" i="4" s="1"/>
  <c r="X254" i="4" s="1"/>
  <c r="Y254" i="4" s="1"/>
  <c r="Z254" i="4" s="1"/>
  <c r="AA254" i="4" s="1"/>
  <c r="AB254" i="4" s="1"/>
  <c r="AC254" i="4" s="1"/>
  <c r="AD254" i="4" s="1"/>
  <c r="AE254" i="4" s="1"/>
  <c r="AF254" i="4" s="1"/>
  <c r="AG254" i="4" s="1"/>
  <c r="AH254" i="4" s="1"/>
  <c r="AI254" i="4" s="1"/>
  <c r="AJ254" i="4" s="1"/>
  <c r="AK254" i="4" s="1"/>
  <c r="AL254" i="4" s="1"/>
  <c r="AM254" i="4" s="1"/>
  <c r="AN254" i="4" s="1"/>
  <c r="AO254" i="4" s="1"/>
  <c r="AP254" i="4" s="1"/>
  <c r="AQ254" i="4" s="1"/>
  <c r="AR254" i="4" s="1"/>
  <c r="AS254" i="4" s="1"/>
  <c r="AT254" i="4" s="1"/>
  <c r="AU254" i="4" s="1"/>
  <c r="AV254" i="4" s="1"/>
  <c r="AW254" i="4" s="1"/>
  <c r="AX254" i="4" s="1"/>
  <c r="AY254" i="4" s="1"/>
  <c r="AZ254" i="4" s="1"/>
  <c r="BA254" i="4" s="1"/>
  <c r="BB254" i="4" s="1"/>
  <c r="BC254" i="4" s="1"/>
  <c r="BD254" i="4" s="1"/>
  <c r="BE254" i="4" s="1"/>
  <c r="BF254" i="4" s="1"/>
  <c r="BG254" i="4" s="1"/>
  <c r="BH254" i="4" s="1"/>
  <c r="BI254" i="4" s="1"/>
  <c r="BJ254" i="4" s="1"/>
  <c r="BK254" i="4" s="1"/>
  <c r="BL254" i="4" s="1"/>
  <c r="BM254" i="4" s="1"/>
  <c r="BN254" i="4" s="1"/>
  <c r="BO254" i="4" s="1"/>
  <c r="BP254" i="4" s="1"/>
  <c r="BQ254" i="4" s="1"/>
  <c r="BR254" i="4" s="1"/>
  <c r="BS254" i="4" s="1"/>
  <c r="BT254" i="4" s="1"/>
  <c r="BU254" i="4" s="1"/>
  <c r="BV254" i="4" s="1"/>
  <c r="BW254" i="4" s="1"/>
  <c r="BX254" i="4" s="1"/>
  <c r="BY254" i="4" s="1"/>
  <c r="BZ254" i="4" s="1"/>
  <c r="CA254" i="4" s="1"/>
  <c r="CB254" i="4" s="1"/>
  <c r="CC254" i="4" s="1"/>
  <c r="CD254" i="4" s="1"/>
  <c r="CE254" i="4" s="1"/>
  <c r="CF254" i="4" s="1"/>
  <c r="CG254" i="4" s="1"/>
  <c r="CH254" i="4" s="1"/>
  <c r="CI254" i="4" s="1"/>
  <c r="CJ254" i="4" s="1"/>
  <c r="CK254" i="4" s="1"/>
  <c r="CL254" i="4" s="1"/>
  <c r="CM254" i="4" s="1"/>
  <c r="CN254" i="4" s="1"/>
  <c r="CO254" i="4" s="1"/>
  <c r="CP254" i="4" s="1"/>
  <c r="CQ254" i="4" s="1"/>
  <c r="CR254" i="4" s="1"/>
  <c r="CS254" i="4" s="1"/>
  <c r="CT254" i="4" s="1"/>
  <c r="CU254" i="4" s="1"/>
  <c r="CV254" i="4" s="1"/>
  <c r="CW254" i="4" s="1"/>
  <c r="CX254" i="4" s="1"/>
  <c r="CY254" i="4" s="1"/>
  <c r="CZ254" i="4" s="1"/>
  <c r="DA254" i="4" s="1"/>
  <c r="DB254" i="4" s="1"/>
  <c r="DC254" i="4" s="1"/>
  <c r="DD254" i="4" s="1"/>
  <c r="DE254" i="4" s="1"/>
  <c r="DF254" i="4" s="1"/>
  <c r="DG254" i="4" s="1"/>
  <c r="DH254" i="4" s="1"/>
  <c r="DI254" i="4" s="1"/>
  <c r="DJ254" i="4" s="1"/>
  <c r="DK254" i="4" s="1"/>
  <c r="DL254" i="4" s="1"/>
  <c r="DM254" i="4" s="1"/>
  <c r="DN254" i="4" s="1"/>
  <c r="DO254" i="4" s="1"/>
  <c r="DP254" i="4" s="1"/>
  <c r="DQ254" i="4" s="1"/>
  <c r="DR254" i="4" s="1"/>
  <c r="DS254" i="4" s="1"/>
  <c r="DT254" i="4" s="1"/>
  <c r="DU254" i="4" s="1"/>
  <c r="DV254" i="4" s="1"/>
  <c r="DW254" i="4" s="1"/>
  <c r="DX254" i="4" s="1"/>
  <c r="DY254" i="4" s="1"/>
  <c r="DZ254" i="4" s="1"/>
  <c r="EA254" i="4" s="1"/>
  <c r="EB254" i="4" s="1"/>
  <c r="EC254" i="4" s="1"/>
  <c r="ED254" i="4" s="1"/>
  <c r="EE254" i="4" s="1"/>
  <c r="EF254" i="4" s="1"/>
  <c r="EG254" i="4" s="1"/>
  <c r="EH254" i="4" s="1"/>
  <c r="EI254" i="4" s="1"/>
  <c r="EJ254" i="4" s="1"/>
  <c r="EK254" i="4" s="1"/>
  <c r="EL254" i="4" s="1"/>
  <c r="EM254" i="4" s="1"/>
  <c r="EN254" i="4" s="1"/>
  <c r="EO254" i="4" s="1"/>
  <c r="EP254" i="4" s="1"/>
  <c r="EQ254" i="4" s="1"/>
  <c r="ER254" i="4" s="1"/>
  <c r="ES254" i="4" s="1"/>
  <c r="ET254" i="4" s="1"/>
  <c r="EU254" i="4" s="1"/>
  <c r="EV254" i="4" s="1"/>
  <c r="EW254" i="4" s="1"/>
  <c r="EX254" i="4" s="1"/>
  <c r="EY254" i="4" s="1"/>
  <c r="EZ254" i="4" s="1"/>
  <c r="FA254" i="4" s="1"/>
  <c r="FB254" i="4" s="1"/>
  <c r="FC254" i="4" s="1"/>
  <c r="FD254" i="4" s="1"/>
  <c r="FE254" i="4" s="1"/>
  <c r="FF254" i="4" s="1"/>
  <c r="FG254" i="4" s="1"/>
  <c r="FH254" i="4" s="1"/>
  <c r="FI254" i="4" s="1"/>
  <c r="FJ254" i="4" s="1"/>
  <c r="FK254" i="4" s="1"/>
  <c r="FL254" i="4" s="1"/>
  <c r="J235" i="4"/>
  <c r="K235" i="4" s="1"/>
  <c r="L235" i="4" s="1"/>
  <c r="L246" i="4"/>
  <c r="M264" i="4"/>
  <c r="N264" i="4" s="1"/>
  <c r="O264" i="4" s="1"/>
  <c r="P264" i="4" s="1"/>
  <c r="K187" i="4"/>
  <c r="L315" i="4"/>
  <c r="M315" i="4" s="1"/>
  <c r="M302" i="4"/>
  <c r="N302" i="4" s="1"/>
  <c r="O302" i="4" s="1"/>
  <c r="P302" i="4" s="1"/>
  <c r="Q302" i="4" s="1"/>
  <c r="N303" i="4"/>
  <c r="O303" i="4" s="1"/>
  <c r="L261" i="4"/>
  <c r="M261" i="4" s="1"/>
  <c r="N261" i="4" s="1"/>
  <c r="K301" i="4"/>
  <c r="L301" i="4" s="1"/>
  <c r="M301" i="4" s="1"/>
  <c r="N301" i="4" s="1"/>
  <c r="O301" i="4" s="1"/>
  <c r="P301" i="4" s="1"/>
  <c r="Q301" i="4" s="1"/>
  <c r="R301" i="4" s="1"/>
  <c r="S301" i="4" s="1"/>
  <c r="T301" i="4" s="1"/>
  <c r="U301" i="4" s="1"/>
  <c r="V301" i="4" s="1"/>
  <c r="W301" i="4" s="1"/>
  <c r="X301" i="4" s="1"/>
  <c r="Y301" i="4" s="1"/>
  <c r="Z301" i="4" s="1"/>
  <c r="AA301" i="4" s="1"/>
  <c r="AB301" i="4" s="1"/>
  <c r="AC301" i="4" s="1"/>
  <c r="AD301" i="4" s="1"/>
  <c r="AE301" i="4" s="1"/>
  <c r="AF301" i="4" s="1"/>
  <c r="AG301" i="4" s="1"/>
  <c r="AH301" i="4" s="1"/>
  <c r="AI301" i="4" s="1"/>
  <c r="AJ301" i="4" s="1"/>
  <c r="AK301" i="4" s="1"/>
  <c r="AL301" i="4" s="1"/>
  <c r="AM301" i="4" s="1"/>
  <c r="AN301" i="4" s="1"/>
  <c r="AO301" i="4" s="1"/>
  <c r="AP301" i="4" s="1"/>
  <c r="AQ301" i="4" s="1"/>
  <c r="AR301" i="4" s="1"/>
  <c r="AS301" i="4" s="1"/>
  <c r="AT301" i="4" s="1"/>
  <c r="AU301" i="4" s="1"/>
  <c r="AV301" i="4" s="1"/>
  <c r="AW301" i="4" s="1"/>
  <c r="AX301" i="4" s="1"/>
  <c r="AY301" i="4" s="1"/>
  <c r="AZ301" i="4" s="1"/>
  <c r="BA301" i="4" s="1"/>
  <c r="BB301" i="4" s="1"/>
  <c r="BC301" i="4" s="1"/>
  <c r="BD301" i="4" s="1"/>
  <c r="BE301" i="4" s="1"/>
  <c r="BF301" i="4" s="1"/>
  <c r="BG301" i="4" s="1"/>
  <c r="BH301" i="4" s="1"/>
  <c r="BI301" i="4" s="1"/>
  <c r="BJ301" i="4" s="1"/>
  <c r="BK301" i="4" s="1"/>
  <c r="BL301" i="4" s="1"/>
  <c r="BM301" i="4" s="1"/>
  <c r="BN301" i="4" s="1"/>
  <c r="BO301" i="4" s="1"/>
  <c r="BP301" i="4" s="1"/>
  <c r="BQ301" i="4" s="1"/>
  <c r="BR301" i="4" s="1"/>
  <c r="BS301" i="4" s="1"/>
  <c r="BT301" i="4" s="1"/>
  <c r="BU301" i="4" s="1"/>
  <c r="BV301" i="4" s="1"/>
  <c r="BW301" i="4" s="1"/>
  <c r="BX301" i="4" s="1"/>
  <c r="BY301" i="4" s="1"/>
  <c r="BZ301" i="4" s="1"/>
  <c r="CA301" i="4" s="1"/>
  <c r="CB301" i="4" s="1"/>
  <c r="CC301" i="4" s="1"/>
  <c r="CD301" i="4" s="1"/>
  <c r="CE301" i="4" s="1"/>
  <c r="CF301" i="4" s="1"/>
  <c r="CG301" i="4" s="1"/>
  <c r="CH301" i="4" s="1"/>
  <c r="CI301" i="4" s="1"/>
  <c r="CJ301" i="4" s="1"/>
  <c r="CK301" i="4" s="1"/>
  <c r="CL301" i="4" s="1"/>
  <c r="CM301" i="4" s="1"/>
  <c r="CN301" i="4" s="1"/>
  <c r="CO301" i="4" s="1"/>
  <c r="CP301" i="4" s="1"/>
  <c r="CQ301" i="4" s="1"/>
  <c r="CR301" i="4" s="1"/>
  <c r="CS301" i="4" s="1"/>
  <c r="CT301" i="4" s="1"/>
  <c r="CU301" i="4" s="1"/>
  <c r="CV301" i="4" s="1"/>
  <c r="CW301" i="4" s="1"/>
  <c r="CX301" i="4" s="1"/>
  <c r="CY301" i="4" s="1"/>
  <c r="CZ301" i="4" s="1"/>
  <c r="DA301" i="4" s="1"/>
  <c r="DB301" i="4" s="1"/>
  <c r="DC301" i="4" s="1"/>
  <c r="DD301" i="4" s="1"/>
  <c r="DE301" i="4" s="1"/>
  <c r="DF301" i="4" s="1"/>
  <c r="DG301" i="4" s="1"/>
  <c r="DH301" i="4" s="1"/>
  <c r="DI301" i="4" s="1"/>
  <c r="DJ301" i="4" s="1"/>
  <c r="DK301" i="4" s="1"/>
  <c r="DL301" i="4" s="1"/>
  <c r="DM301" i="4" s="1"/>
  <c r="DN301" i="4" s="1"/>
  <c r="DO301" i="4" s="1"/>
  <c r="DP301" i="4" s="1"/>
  <c r="DQ301" i="4" s="1"/>
  <c r="DR301" i="4" s="1"/>
  <c r="DS301" i="4" s="1"/>
  <c r="DT301" i="4" s="1"/>
  <c r="DU301" i="4" s="1"/>
  <c r="DV301" i="4" s="1"/>
  <c r="DW301" i="4" s="1"/>
  <c r="DX301" i="4" s="1"/>
  <c r="DY301" i="4" s="1"/>
  <c r="DZ301" i="4" s="1"/>
  <c r="EA301" i="4" s="1"/>
  <c r="EB301" i="4" s="1"/>
  <c r="EC301" i="4" s="1"/>
  <c r="ED301" i="4" s="1"/>
  <c r="EE301" i="4" s="1"/>
  <c r="EF301" i="4" s="1"/>
  <c r="EG301" i="4" s="1"/>
  <c r="EH301" i="4" s="1"/>
  <c r="EI301" i="4" s="1"/>
  <c r="EJ301" i="4" s="1"/>
  <c r="EK301" i="4" s="1"/>
  <c r="EL301" i="4" s="1"/>
  <c r="EM301" i="4" s="1"/>
  <c r="EN301" i="4" s="1"/>
  <c r="EO301" i="4" s="1"/>
  <c r="EP301" i="4" s="1"/>
  <c r="EQ301" i="4" s="1"/>
  <c r="ER301" i="4" s="1"/>
  <c r="ES301" i="4" s="1"/>
  <c r="ET301" i="4" s="1"/>
  <c r="EU301" i="4" s="1"/>
  <c r="EV301" i="4" s="1"/>
  <c r="EW301" i="4" s="1"/>
  <c r="EX301" i="4" s="1"/>
  <c r="EY301" i="4" s="1"/>
  <c r="EZ301" i="4" s="1"/>
  <c r="FA301" i="4" s="1"/>
  <c r="FB301" i="4" s="1"/>
  <c r="FC301" i="4" s="1"/>
  <c r="FD301" i="4" s="1"/>
  <c r="FE301" i="4" s="1"/>
  <c r="FF301" i="4" s="1"/>
  <c r="FG301" i="4" s="1"/>
  <c r="FH301" i="4" s="1"/>
  <c r="FI301" i="4" s="1"/>
  <c r="FJ301" i="4" s="1"/>
  <c r="FK301" i="4" s="1"/>
  <c r="FL301" i="4" s="1"/>
  <c r="J237" i="4"/>
  <c r="K237" i="4" s="1"/>
  <c r="I255" i="4"/>
  <c r="J255" i="4" s="1"/>
  <c r="K255" i="4" s="1"/>
  <c r="L255" i="4" s="1"/>
  <c r="J218" i="4"/>
  <c r="J314" i="4"/>
  <c r="K314" i="4" s="1"/>
  <c r="L314" i="4" s="1"/>
  <c r="M314" i="4" s="1"/>
  <c r="N314" i="4" s="1"/>
  <c r="O314" i="4" s="1"/>
  <c r="P314" i="4" s="1"/>
  <c r="Q314" i="4" s="1"/>
  <c r="R314" i="4" s="1"/>
  <c r="S314" i="4" s="1"/>
  <c r="T314" i="4" s="1"/>
  <c r="U314" i="4" s="1"/>
  <c r="V314" i="4" s="1"/>
  <c r="W314" i="4" s="1"/>
  <c r="X314" i="4" s="1"/>
  <c r="Y314" i="4" s="1"/>
  <c r="Z314" i="4" s="1"/>
  <c r="AA314" i="4" s="1"/>
  <c r="AB314" i="4" s="1"/>
  <c r="AC314" i="4" s="1"/>
  <c r="AD314" i="4" s="1"/>
  <c r="AE314" i="4" s="1"/>
  <c r="AF314" i="4" s="1"/>
  <c r="AG314" i="4" s="1"/>
  <c r="AH314" i="4" s="1"/>
  <c r="AI314" i="4" s="1"/>
  <c r="AJ314" i="4" s="1"/>
  <c r="AK314" i="4" s="1"/>
  <c r="AL314" i="4" s="1"/>
  <c r="AM314" i="4" s="1"/>
  <c r="AN314" i="4" s="1"/>
  <c r="AO314" i="4" s="1"/>
  <c r="AP314" i="4" s="1"/>
  <c r="AQ314" i="4" s="1"/>
  <c r="AR314" i="4" s="1"/>
  <c r="AS314" i="4" s="1"/>
  <c r="AT314" i="4" s="1"/>
  <c r="AU314" i="4" s="1"/>
  <c r="AV314" i="4" s="1"/>
  <c r="AW314" i="4" s="1"/>
  <c r="AX314" i="4" s="1"/>
  <c r="AY314" i="4" s="1"/>
  <c r="AZ314" i="4" s="1"/>
  <c r="BA314" i="4" s="1"/>
  <c r="BB314" i="4" s="1"/>
  <c r="BC314" i="4" s="1"/>
  <c r="BD314" i="4" s="1"/>
  <c r="BE314" i="4" s="1"/>
  <c r="BF314" i="4" s="1"/>
  <c r="BG314" i="4" s="1"/>
  <c r="BH314" i="4" s="1"/>
  <c r="BI314" i="4" s="1"/>
  <c r="BJ314" i="4" s="1"/>
  <c r="BK314" i="4" s="1"/>
  <c r="BL314" i="4" s="1"/>
  <c r="BM314" i="4" s="1"/>
  <c r="BN314" i="4" s="1"/>
  <c r="BO314" i="4" s="1"/>
  <c r="BP314" i="4" s="1"/>
  <c r="BQ314" i="4" s="1"/>
  <c r="BR314" i="4" s="1"/>
  <c r="BS314" i="4" s="1"/>
  <c r="BT314" i="4" s="1"/>
  <c r="BU314" i="4" s="1"/>
  <c r="BV314" i="4" s="1"/>
  <c r="BW314" i="4" s="1"/>
  <c r="BX314" i="4" s="1"/>
  <c r="BY314" i="4" s="1"/>
  <c r="BZ314" i="4" s="1"/>
  <c r="CA314" i="4" s="1"/>
  <c r="CB314" i="4" s="1"/>
  <c r="CC314" i="4" s="1"/>
  <c r="CD314" i="4" s="1"/>
  <c r="CE314" i="4" s="1"/>
  <c r="CF314" i="4" s="1"/>
  <c r="CG314" i="4" s="1"/>
  <c r="CH314" i="4" s="1"/>
  <c r="CI314" i="4" s="1"/>
  <c r="CJ314" i="4" s="1"/>
  <c r="CK314" i="4" s="1"/>
  <c r="CL314" i="4" s="1"/>
  <c r="CM314" i="4" s="1"/>
  <c r="CN314" i="4" s="1"/>
  <c r="CO314" i="4" s="1"/>
  <c r="CP314" i="4" s="1"/>
  <c r="CQ314" i="4" s="1"/>
  <c r="CR314" i="4" s="1"/>
  <c r="CS314" i="4" s="1"/>
  <c r="CT314" i="4" s="1"/>
  <c r="CU314" i="4" s="1"/>
  <c r="CV314" i="4" s="1"/>
  <c r="CW314" i="4" s="1"/>
  <c r="CX314" i="4" s="1"/>
  <c r="CY314" i="4" s="1"/>
  <c r="CZ314" i="4" s="1"/>
  <c r="DA314" i="4" s="1"/>
  <c r="DB314" i="4" s="1"/>
  <c r="DC314" i="4" s="1"/>
  <c r="DD314" i="4" s="1"/>
  <c r="DE314" i="4" s="1"/>
  <c r="DF314" i="4" s="1"/>
  <c r="DG314" i="4" s="1"/>
  <c r="DH314" i="4" s="1"/>
  <c r="DI314" i="4" s="1"/>
  <c r="DJ314" i="4" s="1"/>
  <c r="DK314" i="4" s="1"/>
  <c r="DL314" i="4" s="1"/>
  <c r="DM314" i="4" s="1"/>
  <c r="DN314" i="4" s="1"/>
  <c r="DO314" i="4" s="1"/>
  <c r="DP314" i="4" s="1"/>
  <c r="DQ314" i="4" s="1"/>
  <c r="DR314" i="4" s="1"/>
  <c r="DS314" i="4" s="1"/>
  <c r="DT314" i="4" s="1"/>
  <c r="DU314" i="4" s="1"/>
  <c r="DV314" i="4" s="1"/>
  <c r="DW314" i="4" s="1"/>
  <c r="DX314" i="4" s="1"/>
  <c r="DY314" i="4" s="1"/>
  <c r="DZ314" i="4" s="1"/>
  <c r="EA314" i="4" s="1"/>
  <c r="EB314" i="4" s="1"/>
  <c r="EC314" i="4" s="1"/>
  <c r="ED314" i="4" s="1"/>
  <c r="EE314" i="4" s="1"/>
  <c r="EF314" i="4" s="1"/>
  <c r="EG314" i="4" s="1"/>
  <c r="EH314" i="4" s="1"/>
  <c r="EI314" i="4" s="1"/>
  <c r="EJ314" i="4" s="1"/>
  <c r="EK314" i="4" s="1"/>
  <c r="EL314" i="4" s="1"/>
  <c r="EM314" i="4" s="1"/>
  <c r="EN314" i="4" s="1"/>
  <c r="EO314" i="4" s="1"/>
  <c r="EP314" i="4" s="1"/>
  <c r="EQ314" i="4" s="1"/>
  <c r="ER314" i="4" s="1"/>
  <c r="ES314" i="4" s="1"/>
  <c r="ET314" i="4" s="1"/>
  <c r="EU314" i="4" s="1"/>
  <c r="EV314" i="4" s="1"/>
  <c r="EW314" i="4" s="1"/>
  <c r="EX314" i="4" s="1"/>
  <c r="EY314" i="4" s="1"/>
  <c r="EZ314" i="4" s="1"/>
  <c r="FA314" i="4" s="1"/>
  <c r="FB314" i="4" s="1"/>
  <c r="FC314" i="4" s="1"/>
  <c r="FD314" i="4" s="1"/>
  <c r="FE314" i="4" s="1"/>
  <c r="FF314" i="4" s="1"/>
  <c r="FG314" i="4" s="1"/>
  <c r="FH314" i="4" s="1"/>
  <c r="FI314" i="4" s="1"/>
  <c r="FJ314" i="4" s="1"/>
  <c r="FK314" i="4" s="1"/>
  <c r="FL314" i="4" s="1"/>
  <c r="J205" i="4"/>
  <c r="K205" i="4" s="1"/>
  <c r="L205" i="4" s="1"/>
  <c r="L312" i="4"/>
  <c r="K177" i="4"/>
  <c r="L177" i="4" s="1"/>
  <c r="M177" i="4" s="1"/>
  <c r="M252" i="4"/>
  <c r="N252" i="4" s="1"/>
  <c r="O252" i="4" s="1"/>
  <c r="P252" i="4" s="1"/>
  <c r="Q252" i="4" s="1"/>
  <c r="R252" i="4" s="1"/>
  <c r="S252" i="4" s="1"/>
  <c r="T252" i="4" s="1"/>
  <c r="U252" i="4" s="1"/>
  <c r="V252" i="4" s="1"/>
  <c r="W252" i="4" s="1"/>
  <c r="X252" i="4" s="1"/>
  <c r="Y252" i="4" s="1"/>
  <c r="Z252" i="4" s="1"/>
  <c r="AA252" i="4" s="1"/>
  <c r="AB252" i="4" s="1"/>
  <c r="AC252" i="4" s="1"/>
  <c r="AD252" i="4" s="1"/>
  <c r="AE252" i="4" s="1"/>
  <c r="AF252" i="4" s="1"/>
  <c r="AG252" i="4" s="1"/>
  <c r="AH252" i="4" s="1"/>
  <c r="AI252" i="4" s="1"/>
  <c r="AJ252" i="4" s="1"/>
  <c r="AK252" i="4" s="1"/>
  <c r="AL252" i="4" s="1"/>
  <c r="AM252" i="4" s="1"/>
  <c r="AN252" i="4" s="1"/>
  <c r="AO252" i="4" s="1"/>
  <c r="AP252" i="4" s="1"/>
  <c r="AQ252" i="4" s="1"/>
  <c r="AR252" i="4" s="1"/>
  <c r="AS252" i="4" s="1"/>
  <c r="AT252" i="4" s="1"/>
  <c r="AU252" i="4" s="1"/>
  <c r="AV252" i="4" s="1"/>
  <c r="AW252" i="4" s="1"/>
  <c r="AX252" i="4" s="1"/>
  <c r="AY252" i="4" s="1"/>
  <c r="AZ252" i="4" s="1"/>
  <c r="BA252" i="4" s="1"/>
  <c r="BB252" i="4" s="1"/>
  <c r="BC252" i="4" s="1"/>
  <c r="BD252" i="4" s="1"/>
  <c r="BE252" i="4" s="1"/>
  <c r="BF252" i="4" s="1"/>
  <c r="BG252" i="4" s="1"/>
  <c r="BH252" i="4" s="1"/>
  <c r="BI252" i="4" s="1"/>
  <c r="BJ252" i="4" s="1"/>
  <c r="BK252" i="4" s="1"/>
  <c r="BL252" i="4" s="1"/>
  <c r="BM252" i="4" s="1"/>
  <c r="BN252" i="4" s="1"/>
  <c r="BO252" i="4" s="1"/>
  <c r="BP252" i="4" s="1"/>
  <c r="BQ252" i="4" s="1"/>
  <c r="BR252" i="4" s="1"/>
  <c r="BS252" i="4" s="1"/>
  <c r="BT252" i="4" s="1"/>
  <c r="BU252" i="4" s="1"/>
  <c r="BV252" i="4" s="1"/>
  <c r="BW252" i="4" s="1"/>
  <c r="BX252" i="4" s="1"/>
  <c r="BY252" i="4" s="1"/>
  <c r="BZ252" i="4" s="1"/>
  <c r="CA252" i="4" s="1"/>
  <c r="CB252" i="4" s="1"/>
  <c r="CC252" i="4" s="1"/>
  <c r="CD252" i="4" s="1"/>
  <c r="CE252" i="4" s="1"/>
  <c r="CF252" i="4" s="1"/>
  <c r="CG252" i="4" s="1"/>
  <c r="CH252" i="4" s="1"/>
  <c r="CI252" i="4" s="1"/>
  <c r="CJ252" i="4" s="1"/>
  <c r="CK252" i="4" s="1"/>
  <c r="CL252" i="4" s="1"/>
  <c r="CM252" i="4" s="1"/>
  <c r="CN252" i="4" s="1"/>
  <c r="CO252" i="4" s="1"/>
  <c r="CP252" i="4" s="1"/>
  <c r="CQ252" i="4" s="1"/>
  <c r="CR252" i="4" s="1"/>
  <c r="CS252" i="4" s="1"/>
  <c r="CT252" i="4" s="1"/>
  <c r="CU252" i="4" s="1"/>
  <c r="CV252" i="4" s="1"/>
  <c r="CW252" i="4" s="1"/>
  <c r="CX252" i="4" s="1"/>
  <c r="CY252" i="4" s="1"/>
  <c r="CZ252" i="4" s="1"/>
  <c r="DA252" i="4" s="1"/>
  <c r="DB252" i="4" s="1"/>
  <c r="DC252" i="4" s="1"/>
  <c r="DD252" i="4" s="1"/>
  <c r="DE252" i="4" s="1"/>
  <c r="DF252" i="4" s="1"/>
  <c r="DG252" i="4" s="1"/>
  <c r="DH252" i="4" s="1"/>
  <c r="DI252" i="4" s="1"/>
  <c r="DJ252" i="4" s="1"/>
  <c r="DK252" i="4" s="1"/>
  <c r="DL252" i="4" s="1"/>
  <c r="DM252" i="4" s="1"/>
  <c r="DN252" i="4" s="1"/>
  <c r="DO252" i="4" s="1"/>
  <c r="DP252" i="4" s="1"/>
  <c r="DQ252" i="4" s="1"/>
  <c r="DR252" i="4" s="1"/>
  <c r="DS252" i="4" s="1"/>
  <c r="DT252" i="4" s="1"/>
  <c r="DU252" i="4" s="1"/>
  <c r="DV252" i="4" s="1"/>
  <c r="DW252" i="4" s="1"/>
  <c r="DX252" i="4" s="1"/>
  <c r="DY252" i="4" s="1"/>
  <c r="DZ252" i="4" s="1"/>
  <c r="EA252" i="4" s="1"/>
  <c r="EB252" i="4" s="1"/>
  <c r="EC252" i="4" s="1"/>
  <c r="ED252" i="4" s="1"/>
  <c r="EE252" i="4" s="1"/>
  <c r="EF252" i="4" s="1"/>
  <c r="EG252" i="4" s="1"/>
  <c r="EH252" i="4" s="1"/>
  <c r="EI252" i="4" s="1"/>
  <c r="EJ252" i="4" s="1"/>
  <c r="EK252" i="4" s="1"/>
  <c r="EL252" i="4" s="1"/>
  <c r="EM252" i="4" s="1"/>
  <c r="EN252" i="4" s="1"/>
  <c r="EO252" i="4" s="1"/>
  <c r="EP252" i="4" s="1"/>
  <c r="EQ252" i="4" s="1"/>
  <c r="ER252" i="4" s="1"/>
  <c r="ES252" i="4" s="1"/>
  <c r="ET252" i="4" s="1"/>
  <c r="EU252" i="4" s="1"/>
  <c r="EV252" i="4" s="1"/>
  <c r="EW252" i="4" s="1"/>
  <c r="EX252" i="4" s="1"/>
  <c r="EY252" i="4" s="1"/>
  <c r="EZ252" i="4" s="1"/>
  <c r="FA252" i="4" s="1"/>
  <c r="FB252" i="4" s="1"/>
  <c r="FC252" i="4" s="1"/>
  <c r="FD252" i="4" s="1"/>
  <c r="FE252" i="4" s="1"/>
  <c r="FF252" i="4" s="1"/>
  <c r="FG252" i="4" s="1"/>
  <c r="FH252" i="4" s="1"/>
  <c r="FI252" i="4" s="1"/>
  <c r="FJ252" i="4" s="1"/>
  <c r="FK252" i="4" s="1"/>
  <c r="FL252" i="4" s="1"/>
  <c r="I272" i="4"/>
  <c r="M209" i="4"/>
  <c r="N209" i="4" s="1"/>
  <c r="O209" i="4" s="1"/>
  <c r="I321" i="4"/>
  <c r="L222" i="4"/>
  <c r="M222" i="4" s="1"/>
  <c r="N222" i="4" s="1"/>
  <c r="O222" i="4" s="1"/>
  <c r="P222" i="4" s="1"/>
  <c r="Q222" i="4" s="1"/>
  <c r="R222" i="4" s="1"/>
  <c r="S222" i="4" s="1"/>
  <c r="T222" i="4" s="1"/>
  <c r="U222" i="4" s="1"/>
  <c r="V222" i="4" s="1"/>
  <c r="W222" i="4" s="1"/>
  <c r="X222" i="4" s="1"/>
  <c r="Y222" i="4" s="1"/>
  <c r="Z222" i="4" s="1"/>
  <c r="AA222" i="4" s="1"/>
  <c r="AB222" i="4" s="1"/>
  <c r="AC222" i="4" s="1"/>
  <c r="AD222" i="4" s="1"/>
  <c r="AE222" i="4" s="1"/>
  <c r="AF222" i="4" s="1"/>
  <c r="AG222" i="4" s="1"/>
  <c r="AH222" i="4" s="1"/>
  <c r="AI222" i="4" s="1"/>
  <c r="AJ222" i="4" s="1"/>
  <c r="AK222" i="4" s="1"/>
  <c r="AL222" i="4" s="1"/>
  <c r="AM222" i="4" s="1"/>
  <c r="AN222" i="4" s="1"/>
  <c r="AO222" i="4" s="1"/>
  <c r="AP222" i="4" s="1"/>
  <c r="AQ222" i="4" s="1"/>
  <c r="AR222" i="4" s="1"/>
  <c r="AS222" i="4" s="1"/>
  <c r="AT222" i="4" s="1"/>
  <c r="AU222" i="4" s="1"/>
  <c r="AV222" i="4" s="1"/>
  <c r="AW222" i="4" s="1"/>
  <c r="AX222" i="4" s="1"/>
  <c r="AY222" i="4" s="1"/>
  <c r="AZ222" i="4" s="1"/>
  <c r="BA222" i="4" s="1"/>
  <c r="BB222" i="4" s="1"/>
  <c r="BC222" i="4" s="1"/>
  <c r="BD222" i="4" s="1"/>
  <c r="BE222" i="4" s="1"/>
  <c r="BF222" i="4" s="1"/>
  <c r="BG222" i="4" s="1"/>
  <c r="BH222" i="4" s="1"/>
  <c r="BI222" i="4" s="1"/>
  <c r="BJ222" i="4" s="1"/>
  <c r="BK222" i="4" s="1"/>
  <c r="BL222" i="4" s="1"/>
  <c r="BM222" i="4" s="1"/>
  <c r="BN222" i="4" s="1"/>
  <c r="BO222" i="4" s="1"/>
  <c r="BP222" i="4" s="1"/>
  <c r="BQ222" i="4" s="1"/>
  <c r="BR222" i="4" s="1"/>
  <c r="BS222" i="4" s="1"/>
  <c r="BT222" i="4" s="1"/>
  <c r="BU222" i="4" s="1"/>
  <c r="BV222" i="4" s="1"/>
  <c r="BW222" i="4" s="1"/>
  <c r="BX222" i="4" s="1"/>
  <c r="BY222" i="4" s="1"/>
  <c r="BZ222" i="4" s="1"/>
  <c r="CA222" i="4" s="1"/>
  <c r="CB222" i="4" s="1"/>
  <c r="CC222" i="4" s="1"/>
  <c r="CD222" i="4" s="1"/>
  <c r="CE222" i="4" s="1"/>
  <c r="CF222" i="4" s="1"/>
  <c r="CG222" i="4" s="1"/>
  <c r="CH222" i="4" s="1"/>
  <c r="CI222" i="4" s="1"/>
  <c r="CJ222" i="4" s="1"/>
  <c r="CK222" i="4" s="1"/>
  <c r="CL222" i="4" s="1"/>
  <c r="CM222" i="4" s="1"/>
  <c r="CN222" i="4" s="1"/>
  <c r="CO222" i="4" s="1"/>
  <c r="CP222" i="4" s="1"/>
  <c r="CQ222" i="4" s="1"/>
  <c r="CR222" i="4" s="1"/>
  <c r="CS222" i="4" s="1"/>
  <c r="CT222" i="4" s="1"/>
  <c r="CU222" i="4" s="1"/>
  <c r="CV222" i="4" s="1"/>
  <c r="CW222" i="4" s="1"/>
  <c r="CX222" i="4" s="1"/>
  <c r="CY222" i="4" s="1"/>
  <c r="CZ222" i="4" s="1"/>
  <c r="DA222" i="4" s="1"/>
  <c r="DB222" i="4" s="1"/>
  <c r="DC222" i="4" s="1"/>
  <c r="DD222" i="4" s="1"/>
  <c r="DE222" i="4" s="1"/>
  <c r="DF222" i="4" s="1"/>
  <c r="DG222" i="4" s="1"/>
  <c r="DH222" i="4" s="1"/>
  <c r="DI222" i="4" s="1"/>
  <c r="DJ222" i="4" s="1"/>
  <c r="DK222" i="4" s="1"/>
  <c r="DL222" i="4" s="1"/>
  <c r="DM222" i="4" s="1"/>
  <c r="DN222" i="4" s="1"/>
  <c r="DO222" i="4" s="1"/>
  <c r="DP222" i="4" s="1"/>
  <c r="DQ222" i="4" s="1"/>
  <c r="DR222" i="4" s="1"/>
  <c r="DS222" i="4" s="1"/>
  <c r="DT222" i="4" s="1"/>
  <c r="DU222" i="4" s="1"/>
  <c r="DV222" i="4" s="1"/>
  <c r="DW222" i="4" s="1"/>
  <c r="DX222" i="4" s="1"/>
  <c r="DY222" i="4" s="1"/>
  <c r="DZ222" i="4" s="1"/>
  <c r="EA222" i="4" s="1"/>
  <c r="EB222" i="4" s="1"/>
  <c r="EC222" i="4" s="1"/>
  <c r="ED222" i="4" s="1"/>
  <c r="EE222" i="4" s="1"/>
  <c r="EF222" i="4" s="1"/>
  <c r="EG222" i="4" s="1"/>
  <c r="EH222" i="4" s="1"/>
  <c r="EI222" i="4" s="1"/>
  <c r="EJ222" i="4" s="1"/>
  <c r="EK222" i="4" s="1"/>
  <c r="EL222" i="4" s="1"/>
  <c r="EM222" i="4" s="1"/>
  <c r="EN222" i="4" s="1"/>
  <c r="EO222" i="4" s="1"/>
  <c r="EP222" i="4" s="1"/>
  <c r="EQ222" i="4" s="1"/>
  <c r="ER222" i="4" s="1"/>
  <c r="ES222" i="4" s="1"/>
  <c r="ET222" i="4" s="1"/>
  <c r="EU222" i="4" s="1"/>
  <c r="EV222" i="4" s="1"/>
  <c r="EW222" i="4" s="1"/>
  <c r="EX222" i="4" s="1"/>
  <c r="EY222" i="4" s="1"/>
  <c r="EZ222" i="4" s="1"/>
  <c r="FA222" i="4" s="1"/>
  <c r="FB222" i="4" s="1"/>
  <c r="FC222" i="4" s="1"/>
  <c r="FD222" i="4" s="1"/>
  <c r="FE222" i="4" s="1"/>
  <c r="FF222" i="4" s="1"/>
  <c r="FG222" i="4" s="1"/>
  <c r="FH222" i="4" s="1"/>
  <c r="FI222" i="4" s="1"/>
  <c r="FJ222" i="4" s="1"/>
  <c r="FK222" i="4" s="1"/>
  <c r="FL222" i="4" s="1"/>
  <c r="L166" i="4"/>
  <c r="J248" i="4"/>
  <c r="K248" i="4" s="1"/>
  <c r="L214" i="4"/>
  <c r="J275" i="4"/>
  <c r="K275" i="4" s="1"/>
  <c r="L275" i="4" s="1"/>
  <c r="M275" i="4" s="1"/>
  <c r="N275" i="4" s="1"/>
  <c r="N325" i="4"/>
  <c r="O325" i="4" s="1"/>
  <c r="M164" i="4"/>
  <c r="J173" i="4"/>
  <c r="K173" i="4" s="1"/>
  <c r="L173" i="4" s="1"/>
  <c r="L191" i="4"/>
  <c r="M191" i="4" s="1"/>
  <c r="N191" i="4" s="1"/>
  <c r="J300" i="4"/>
  <c r="K300" i="4" s="1"/>
  <c r="L300" i="4" s="1"/>
  <c r="L311" i="4"/>
  <c r="L289" i="4"/>
  <c r="M289" i="4" s="1"/>
  <c r="N289" i="4" s="1"/>
  <c r="O289" i="4" s="1"/>
  <c r="P289" i="4" s="1"/>
  <c r="Q289" i="4" s="1"/>
  <c r="R289" i="4" s="1"/>
  <c r="S289" i="4" s="1"/>
  <c r="T289" i="4" s="1"/>
  <c r="U289" i="4" s="1"/>
  <c r="V289" i="4" s="1"/>
  <c r="W289" i="4" s="1"/>
  <c r="X289" i="4" s="1"/>
  <c r="Y289" i="4" s="1"/>
  <c r="Z289" i="4" s="1"/>
  <c r="AA289" i="4" s="1"/>
  <c r="AB289" i="4" s="1"/>
  <c r="AC289" i="4" s="1"/>
  <c r="AD289" i="4" s="1"/>
  <c r="AE289" i="4" s="1"/>
  <c r="AF289" i="4" s="1"/>
  <c r="AG289" i="4" s="1"/>
  <c r="AH289" i="4" s="1"/>
  <c r="AI289" i="4" s="1"/>
  <c r="AJ289" i="4" s="1"/>
  <c r="AK289" i="4" s="1"/>
  <c r="AL289" i="4" s="1"/>
  <c r="AM289" i="4" s="1"/>
  <c r="AN289" i="4" s="1"/>
  <c r="AO289" i="4" s="1"/>
  <c r="AP289" i="4" s="1"/>
  <c r="AQ289" i="4" s="1"/>
  <c r="AR289" i="4" s="1"/>
  <c r="AS289" i="4" s="1"/>
  <c r="AT289" i="4" s="1"/>
  <c r="AU289" i="4" s="1"/>
  <c r="AV289" i="4" s="1"/>
  <c r="AW289" i="4" s="1"/>
  <c r="AX289" i="4" s="1"/>
  <c r="AY289" i="4" s="1"/>
  <c r="AZ289" i="4" s="1"/>
  <c r="BA289" i="4" s="1"/>
  <c r="BB289" i="4" s="1"/>
  <c r="BC289" i="4" s="1"/>
  <c r="BD289" i="4" s="1"/>
  <c r="BE289" i="4" s="1"/>
  <c r="BF289" i="4" s="1"/>
  <c r="BG289" i="4" s="1"/>
  <c r="BH289" i="4" s="1"/>
  <c r="BI289" i="4" s="1"/>
  <c r="BJ289" i="4" s="1"/>
  <c r="BK289" i="4" s="1"/>
  <c r="BL289" i="4" s="1"/>
  <c r="BM289" i="4" s="1"/>
  <c r="BN289" i="4" s="1"/>
  <c r="BO289" i="4" s="1"/>
  <c r="BP289" i="4" s="1"/>
  <c r="BQ289" i="4" s="1"/>
  <c r="BR289" i="4" s="1"/>
  <c r="BS289" i="4" s="1"/>
  <c r="BT289" i="4" s="1"/>
  <c r="BU289" i="4" s="1"/>
  <c r="BV289" i="4" s="1"/>
  <c r="BW289" i="4" s="1"/>
  <c r="BX289" i="4" s="1"/>
  <c r="BY289" i="4" s="1"/>
  <c r="BZ289" i="4" s="1"/>
  <c r="CA289" i="4" s="1"/>
  <c r="CB289" i="4" s="1"/>
  <c r="CC289" i="4" s="1"/>
  <c r="CD289" i="4" s="1"/>
  <c r="CE289" i="4" s="1"/>
  <c r="CF289" i="4" s="1"/>
  <c r="CG289" i="4" s="1"/>
  <c r="CH289" i="4" s="1"/>
  <c r="CI289" i="4" s="1"/>
  <c r="CJ289" i="4" s="1"/>
  <c r="CK289" i="4" s="1"/>
  <c r="CL289" i="4" s="1"/>
  <c r="CM289" i="4" s="1"/>
  <c r="CN289" i="4" s="1"/>
  <c r="CO289" i="4" s="1"/>
  <c r="CP289" i="4" s="1"/>
  <c r="CQ289" i="4" s="1"/>
  <c r="CR289" i="4" s="1"/>
  <c r="CS289" i="4" s="1"/>
  <c r="CT289" i="4" s="1"/>
  <c r="CU289" i="4" s="1"/>
  <c r="CV289" i="4" s="1"/>
  <c r="CW289" i="4" s="1"/>
  <c r="CX289" i="4" s="1"/>
  <c r="CY289" i="4" s="1"/>
  <c r="CZ289" i="4" s="1"/>
  <c r="DA289" i="4" s="1"/>
  <c r="DB289" i="4" s="1"/>
  <c r="DC289" i="4" s="1"/>
  <c r="DD289" i="4" s="1"/>
  <c r="DE289" i="4" s="1"/>
  <c r="DF289" i="4" s="1"/>
  <c r="DG289" i="4" s="1"/>
  <c r="DH289" i="4" s="1"/>
  <c r="DI289" i="4" s="1"/>
  <c r="DJ289" i="4" s="1"/>
  <c r="DK289" i="4" s="1"/>
  <c r="DL289" i="4" s="1"/>
  <c r="DM289" i="4" s="1"/>
  <c r="DN289" i="4" s="1"/>
  <c r="DO289" i="4" s="1"/>
  <c r="DP289" i="4" s="1"/>
  <c r="DQ289" i="4" s="1"/>
  <c r="DR289" i="4" s="1"/>
  <c r="DS289" i="4" s="1"/>
  <c r="DT289" i="4" s="1"/>
  <c r="DU289" i="4" s="1"/>
  <c r="DV289" i="4" s="1"/>
  <c r="DW289" i="4" s="1"/>
  <c r="DX289" i="4" s="1"/>
  <c r="DY289" i="4" s="1"/>
  <c r="DZ289" i="4" s="1"/>
  <c r="EA289" i="4" s="1"/>
  <c r="EB289" i="4" s="1"/>
  <c r="EC289" i="4" s="1"/>
  <c r="ED289" i="4" s="1"/>
  <c r="EE289" i="4" s="1"/>
  <c r="EF289" i="4" s="1"/>
  <c r="EG289" i="4" s="1"/>
  <c r="EH289" i="4" s="1"/>
  <c r="EI289" i="4" s="1"/>
  <c r="EJ289" i="4" s="1"/>
  <c r="EK289" i="4" s="1"/>
  <c r="EL289" i="4" s="1"/>
  <c r="EM289" i="4" s="1"/>
  <c r="EN289" i="4" s="1"/>
  <c r="EO289" i="4" s="1"/>
  <c r="EP289" i="4" s="1"/>
  <c r="EQ289" i="4" s="1"/>
  <c r="ER289" i="4" s="1"/>
  <c r="ES289" i="4" s="1"/>
  <c r="ET289" i="4" s="1"/>
  <c r="EU289" i="4" s="1"/>
  <c r="EV289" i="4" s="1"/>
  <c r="EW289" i="4" s="1"/>
  <c r="EX289" i="4" s="1"/>
  <c r="EY289" i="4" s="1"/>
  <c r="EZ289" i="4" s="1"/>
  <c r="FA289" i="4" s="1"/>
  <c r="FB289" i="4" s="1"/>
  <c r="FC289" i="4" s="1"/>
  <c r="FD289" i="4" s="1"/>
  <c r="FE289" i="4" s="1"/>
  <c r="FF289" i="4" s="1"/>
  <c r="FG289" i="4" s="1"/>
  <c r="FH289" i="4" s="1"/>
  <c r="FI289" i="4" s="1"/>
  <c r="FJ289" i="4" s="1"/>
  <c r="FK289" i="4" s="1"/>
  <c r="FL289" i="4" s="1"/>
  <c r="N288" i="4"/>
  <c r="O288" i="4" s="1"/>
  <c r="K304" i="4"/>
  <c r="L304" i="4" s="1"/>
  <c r="J313" i="4"/>
  <c r="J194" i="4"/>
  <c r="K194" i="4" s="1"/>
  <c r="L194" i="4" s="1"/>
  <c r="M194" i="4" s="1"/>
  <c r="J298" i="4"/>
  <c r="K298" i="4" s="1"/>
  <c r="L266" i="4"/>
  <c r="K250" i="4"/>
  <c r="L250" i="4" s="1"/>
  <c r="M250" i="4" s="1"/>
  <c r="J278" i="4"/>
  <c r="K243" i="4"/>
  <c r="L243" i="4" s="1"/>
  <c r="M243" i="4" s="1"/>
  <c r="J244" i="4"/>
  <c r="K244" i="4" s="1"/>
  <c r="M225" i="4"/>
  <c r="N225" i="4" s="1"/>
  <c r="N259" i="4"/>
  <c r="O259" i="4" s="1"/>
  <c r="P259" i="4" s="1"/>
  <c r="Q259" i="4" s="1"/>
  <c r="R259" i="4" s="1"/>
  <c r="S259" i="4" s="1"/>
  <c r="T259" i="4" s="1"/>
  <c r="U259" i="4" s="1"/>
  <c r="V259" i="4" s="1"/>
  <c r="W259" i="4" s="1"/>
  <c r="X259" i="4" s="1"/>
  <c r="Y259" i="4" s="1"/>
  <c r="Z259" i="4" s="1"/>
  <c r="AA259" i="4" s="1"/>
  <c r="AB259" i="4" s="1"/>
  <c r="AC259" i="4" s="1"/>
  <c r="AD259" i="4" s="1"/>
  <c r="AE259" i="4" s="1"/>
  <c r="AF259" i="4" s="1"/>
  <c r="AG259" i="4" s="1"/>
  <c r="AH259" i="4" s="1"/>
  <c r="AI259" i="4" s="1"/>
  <c r="AJ259" i="4" s="1"/>
  <c r="AK259" i="4" s="1"/>
  <c r="AL259" i="4" s="1"/>
  <c r="AM259" i="4" s="1"/>
  <c r="AN259" i="4" s="1"/>
  <c r="AO259" i="4" s="1"/>
  <c r="AP259" i="4" s="1"/>
  <c r="AQ259" i="4" s="1"/>
  <c r="AR259" i="4" s="1"/>
  <c r="AS259" i="4" s="1"/>
  <c r="AT259" i="4" s="1"/>
  <c r="AU259" i="4" s="1"/>
  <c r="AV259" i="4" s="1"/>
  <c r="AW259" i="4" s="1"/>
  <c r="AX259" i="4" s="1"/>
  <c r="AY259" i="4" s="1"/>
  <c r="AZ259" i="4" s="1"/>
  <c r="BA259" i="4" s="1"/>
  <c r="BB259" i="4" s="1"/>
  <c r="BC259" i="4" s="1"/>
  <c r="BD259" i="4" s="1"/>
  <c r="BE259" i="4" s="1"/>
  <c r="BF259" i="4" s="1"/>
  <c r="BG259" i="4" s="1"/>
  <c r="BH259" i="4" s="1"/>
  <c r="BI259" i="4" s="1"/>
  <c r="BJ259" i="4" s="1"/>
  <c r="BK259" i="4" s="1"/>
  <c r="BL259" i="4" s="1"/>
  <c r="BM259" i="4" s="1"/>
  <c r="BN259" i="4" s="1"/>
  <c r="BO259" i="4" s="1"/>
  <c r="BP259" i="4" s="1"/>
  <c r="BQ259" i="4" s="1"/>
  <c r="BR259" i="4" s="1"/>
  <c r="BS259" i="4" s="1"/>
  <c r="BT259" i="4" s="1"/>
  <c r="BU259" i="4" s="1"/>
  <c r="BV259" i="4" s="1"/>
  <c r="BW259" i="4" s="1"/>
  <c r="BX259" i="4" s="1"/>
  <c r="BY259" i="4" s="1"/>
  <c r="BZ259" i="4" s="1"/>
  <c r="CA259" i="4" s="1"/>
  <c r="CB259" i="4" s="1"/>
  <c r="CC259" i="4" s="1"/>
  <c r="CD259" i="4" s="1"/>
  <c r="CE259" i="4" s="1"/>
  <c r="CF259" i="4" s="1"/>
  <c r="CG259" i="4" s="1"/>
  <c r="CH259" i="4" s="1"/>
  <c r="CI259" i="4" s="1"/>
  <c r="CJ259" i="4" s="1"/>
  <c r="CK259" i="4" s="1"/>
  <c r="CL259" i="4" s="1"/>
  <c r="CM259" i="4" s="1"/>
  <c r="CN259" i="4" s="1"/>
  <c r="CO259" i="4" s="1"/>
  <c r="CP259" i="4" s="1"/>
  <c r="CQ259" i="4" s="1"/>
  <c r="CR259" i="4" s="1"/>
  <c r="CS259" i="4" s="1"/>
  <c r="CT259" i="4" s="1"/>
  <c r="CU259" i="4" s="1"/>
  <c r="CV259" i="4" s="1"/>
  <c r="CW259" i="4" s="1"/>
  <c r="CX259" i="4" s="1"/>
  <c r="CY259" i="4" s="1"/>
  <c r="CZ259" i="4" s="1"/>
  <c r="DA259" i="4" s="1"/>
  <c r="DB259" i="4" s="1"/>
  <c r="DC259" i="4" s="1"/>
  <c r="DD259" i="4" s="1"/>
  <c r="DE259" i="4" s="1"/>
  <c r="DF259" i="4" s="1"/>
  <c r="DG259" i="4" s="1"/>
  <c r="DH259" i="4" s="1"/>
  <c r="DI259" i="4" s="1"/>
  <c r="DJ259" i="4" s="1"/>
  <c r="DK259" i="4" s="1"/>
  <c r="DL259" i="4" s="1"/>
  <c r="DM259" i="4" s="1"/>
  <c r="DN259" i="4" s="1"/>
  <c r="DO259" i="4" s="1"/>
  <c r="DP259" i="4" s="1"/>
  <c r="DQ259" i="4" s="1"/>
  <c r="DR259" i="4" s="1"/>
  <c r="DS259" i="4" s="1"/>
  <c r="DT259" i="4" s="1"/>
  <c r="DU259" i="4" s="1"/>
  <c r="DV259" i="4" s="1"/>
  <c r="DW259" i="4" s="1"/>
  <c r="DX259" i="4" s="1"/>
  <c r="DY259" i="4" s="1"/>
  <c r="DZ259" i="4" s="1"/>
  <c r="EA259" i="4" s="1"/>
  <c r="EB259" i="4" s="1"/>
  <c r="EC259" i="4" s="1"/>
  <c r="ED259" i="4" s="1"/>
  <c r="EE259" i="4" s="1"/>
  <c r="EF259" i="4" s="1"/>
  <c r="EG259" i="4" s="1"/>
  <c r="EH259" i="4" s="1"/>
  <c r="EI259" i="4" s="1"/>
  <c r="EJ259" i="4" s="1"/>
  <c r="EK259" i="4" s="1"/>
  <c r="EL259" i="4" s="1"/>
  <c r="EM259" i="4" s="1"/>
  <c r="EN259" i="4" s="1"/>
  <c r="EO259" i="4" s="1"/>
  <c r="EP259" i="4" s="1"/>
  <c r="EQ259" i="4" s="1"/>
  <c r="ER259" i="4" s="1"/>
  <c r="ES259" i="4" s="1"/>
  <c r="ET259" i="4" s="1"/>
  <c r="EU259" i="4" s="1"/>
  <c r="EV259" i="4" s="1"/>
  <c r="EW259" i="4" s="1"/>
  <c r="EX259" i="4" s="1"/>
  <c r="EY259" i="4" s="1"/>
  <c r="EZ259" i="4" s="1"/>
  <c r="FA259" i="4" s="1"/>
  <c r="FB259" i="4" s="1"/>
  <c r="FC259" i="4" s="1"/>
  <c r="FD259" i="4" s="1"/>
  <c r="FE259" i="4" s="1"/>
  <c r="FF259" i="4" s="1"/>
  <c r="FG259" i="4" s="1"/>
  <c r="FH259" i="4" s="1"/>
  <c r="FI259" i="4" s="1"/>
  <c r="FJ259" i="4" s="1"/>
  <c r="FK259" i="4" s="1"/>
  <c r="FL259" i="4" s="1"/>
  <c r="J221" i="4"/>
  <c r="M219" i="4"/>
  <c r="N219" i="4" s="1"/>
  <c r="O219" i="4" s="1"/>
  <c r="P219" i="4" s="1"/>
  <c r="Q219" i="4" s="1"/>
  <c r="R219" i="4" s="1"/>
  <c r="S219" i="4" s="1"/>
  <c r="T219" i="4" s="1"/>
  <c r="U219" i="4" s="1"/>
  <c r="V219" i="4" s="1"/>
  <c r="W219" i="4" s="1"/>
  <c r="X219" i="4" s="1"/>
  <c r="Y219" i="4" s="1"/>
  <c r="Z219" i="4" s="1"/>
  <c r="AA219" i="4" s="1"/>
  <c r="AB219" i="4" s="1"/>
  <c r="AC219" i="4" s="1"/>
  <c r="AD219" i="4" s="1"/>
  <c r="AE219" i="4" s="1"/>
  <c r="AF219" i="4" s="1"/>
  <c r="AG219" i="4" s="1"/>
  <c r="AH219" i="4" s="1"/>
  <c r="AI219" i="4" s="1"/>
  <c r="AJ219" i="4" s="1"/>
  <c r="AK219" i="4" s="1"/>
  <c r="AL219" i="4" s="1"/>
  <c r="AM219" i="4" s="1"/>
  <c r="AN219" i="4" s="1"/>
  <c r="AO219" i="4" s="1"/>
  <c r="AP219" i="4" s="1"/>
  <c r="AQ219" i="4" s="1"/>
  <c r="AR219" i="4" s="1"/>
  <c r="AS219" i="4" s="1"/>
  <c r="AT219" i="4" s="1"/>
  <c r="AU219" i="4" s="1"/>
  <c r="AV219" i="4" s="1"/>
  <c r="AW219" i="4" s="1"/>
  <c r="AX219" i="4" s="1"/>
  <c r="AY219" i="4" s="1"/>
  <c r="AZ219" i="4" s="1"/>
  <c r="BA219" i="4" s="1"/>
  <c r="BB219" i="4" s="1"/>
  <c r="BC219" i="4" s="1"/>
  <c r="BD219" i="4" s="1"/>
  <c r="BE219" i="4" s="1"/>
  <c r="BF219" i="4" s="1"/>
  <c r="BG219" i="4" s="1"/>
  <c r="BH219" i="4" s="1"/>
  <c r="BI219" i="4" s="1"/>
  <c r="BJ219" i="4" s="1"/>
  <c r="BK219" i="4" s="1"/>
  <c r="BL219" i="4" s="1"/>
  <c r="BM219" i="4" s="1"/>
  <c r="BN219" i="4" s="1"/>
  <c r="BO219" i="4" s="1"/>
  <c r="BP219" i="4" s="1"/>
  <c r="BQ219" i="4" s="1"/>
  <c r="BR219" i="4" s="1"/>
  <c r="BS219" i="4" s="1"/>
  <c r="BT219" i="4" s="1"/>
  <c r="BU219" i="4" s="1"/>
  <c r="BV219" i="4" s="1"/>
  <c r="BW219" i="4" s="1"/>
  <c r="BX219" i="4" s="1"/>
  <c r="BY219" i="4" s="1"/>
  <c r="BZ219" i="4" s="1"/>
  <c r="CA219" i="4" s="1"/>
  <c r="CB219" i="4" s="1"/>
  <c r="CC219" i="4" s="1"/>
  <c r="CD219" i="4" s="1"/>
  <c r="CE219" i="4" s="1"/>
  <c r="CF219" i="4" s="1"/>
  <c r="CG219" i="4" s="1"/>
  <c r="CH219" i="4" s="1"/>
  <c r="CI219" i="4" s="1"/>
  <c r="CJ219" i="4" s="1"/>
  <c r="CK219" i="4" s="1"/>
  <c r="CL219" i="4" s="1"/>
  <c r="CM219" i="4" s="1"/>
  <c r="CN219" i="4" s="1"/>
  <c r="CO219" i="4" s="1"/>
  <c r="CP219" i="4" s="1"/>
  <c r="CQ219" i="4" s="1"/>
  <c r="CR219" i="4" s="1"/>
  <c r="CS219" i="4" s="1"/>
  <c r="CT219" i="4" s="1"/>
  <c r="CU219" i="4" s="1"/>
  <c r="CV219" i="4" s="1"/>
  <c r="CW219" i="4" s="1"/>
  <c r="CX219" i="4" s="1"/>
  <c r="CY219" i="4" s="1"/>
  <c r="CZ219" i="4" s="1"/>
  <c r="DA219" i="4" s="1"/>
  <c r="DB219" i="4" s="1"/>
  <c r="DC219" i="4" s="1"/>
  <c r="DD219" i="4" s="1"/>
  <c r="DE219" i="4" s="1"/>
  <c r="DF219" i="4" s="1"/>
  <c r="DG219" i="4" s="1"/>
  <c r="DH219" i="4" s="1"/>
  <c r="DI219" i="4" s="1"/>
  <c r="DJ219" i="4" s="1"/>
  <c r="DK219" i="4" s="1"/>
  <c r="DL219" i="4" s="1"/>
  <c r="DM219" i="4" s="1"/>
  <c r="DN219" i="4" s="1"/>
  <c r="DO219" i="4" s="1"/>
  <c r="DP219" i="4" s="1"/>
  <c r="DQ219" i="4" s="1"/>
  <c r="DR219" i="4" s="1"/>
  <c r="DS219" i="4" s="1"/>
  <c r="DT219" i="4" s="1"/>
  <c r="DU219" i="4" s="1"/>
  <c r="DV219" i="4" s="1"/>
  <c r="DW219" i="4" s="1"/>
  <c r="DX219" i="4" s="1"/>
  <c r="DY219" i="4" s="1"/>
  <c r="DZ219" i="4" s="1"/>
  <c r="EA219" i="4" s="1"/>
  <c r="EB219" i="4" s="1"/>
  <c r="EC219" i="4" s="1"/>
  <c r="ED219" i="4" s="1"/>
  <c r="EE219" i="4" s="1"/>
  <c r="EF219" i="4" s="1"/>
  <c r="EG219" i="4" s="1"/>
  <c r="EH219" i="4" s="1"/>
  <c r="EI219" i="4" s="1"/>
  <c r="EJ219" i="4" s="1"/>
  <c r="EK219" i="4" s="1"/>
  <c r="EL219" i="4" s="1"/>
  <c r="EM219" i="4" s="1"/>
  <c r="EN219" i="4" s="1"/>
  <c r="EO219" i="4" s="1"/>
  <c r="EP219" i="4" s="1"/>
  <c r="EQ219" i="4" s="1"/>
  <c r="ER219" i="4" s="1"/>
  <c r="ES219" i="4" s="1"/>
  <c r="ET219" i="4" s="1"/>
  <c r="EU219" i="4" s="1"/>
  <c r="EV219" i="4" s="1"/>
  <c r="EW219" i="4" s="1"/>
  <c r="EX219" i="4" s="1"/>
  <c r="EY219" i="4" s="1"/>
  <c r="EZ219" i="4" s="1"/>
  <c r="FA219" i="4" s="1"/>
  <c r="FB219" i="4" s="1"/>
  <c r="FC219" i="4" s="1"/>
  <c r="FD219" i="4" s="1"/>
  <c r="FE219" i="4" s="1"/>
  <c r="FF219" i="4" s="1"/>
  <c r="FG219" i="4" s="1"/>
  <c r="FH219" i="4" s="1"/>
  <c r="FI219" i="4" s="1"/>
  <c r="FJ219" i="4" s="1"/>
  <c r="FK219" i="4" s="1"/>
  <c r="FL219" i="4" s="1"/>
  <c r="J202" i="4"/>
  <c r="K202" i="4" s="1"/>
  <c r="L202" i="4" s="1"/>
  <c r="M202" i="4" s="1"/>
  <c r="N202" i="4" s="1"/>
  <c r="O202" i="4" s="1"/>
  <c r="P202" i="4" s="1"/>
  <c r="Q202" i="4" s="1"/>
  <c r="R202" i="4" s="1"/>
  <c r="S202" i="4" s="1"/>
  <c r="T202" i="4" s="1"/>
  <c r="U202" i="4" s="1"/>
  <c r="V202" i="4" s="1"/>
  <c r="W202" i="4" s="1"/>
  <c r="X202" i="4" s="1"/>
  <c r="Y202" i="4" s="1"/>
  <c r="Z202" i="4" s="1"/>
  <c r="AA202" i="4" s="1"/>
  <c r="AB202" i="4" s="1"/>
  <c r="AC202" i="4" s="1"/>
  <c r="AD202" i="4" s="1"/>
  <c r="AE202" i="4" s="1"/>
  <c r="AF202" i="4" s="1"/>
  <c r="AG202" i="4" s="1"/>
  <c r="AH202" i="4" s="1"/>
  <c r="AI202" i="4" s="1"/>
  <c r="AJ202" i="4" s="1"/>
  <c r="AK202" i="4" s="1"/>
  <c r="AL202" i="4" s="1"/>
  <c r="AM202" i="4" s="1"/>
  <c r="AN202" i="4" s="1"/>
  <c r="AO202" i="4" s="1"/>
  <c r="AP202" i="4" s="1"/>
  <c r="AQ202" i="4" s="1"/>
  <c r="AR202" i="4" s="1"/>
  <c r="AS202" i="4" s="1"/>
  <c r="AT202" i="4" s="1"/>
  <c r="AU202" i="4" s="1"/>
  <c r="AV202" i="4" s="1"/>
  <c r="AW202" i="4" s="1"/>
  <c r="AX202" i="4" s="1"/>
  <c r="AY202" i="4" s="1"/>
  <c r="AZ202" i="4" s="1"/>
  <c r="BA202" i="4" s="1"/>
  <c r="BB202" i="4" s="1"/>
  <c r="BC202" i="4" s="1"/>
  <c r="BD202" i="4" s="1"/>
  <c r="BE202" i="4" s="1"/>
  <c r="BF202" i="4" s="1"/>
  <c r="BG202" i="4" s="1"/>
  <c r="BH202" i="4" s="1"/>
  <c r="BI202" i="4" s="1"/>
  <c r="BJ202" i="4" s="1"/>
  <c r="BK202" i="4" s="1"/>
  <c r="BL202" i="4" s="1"/>
  <c r="BM202" i="4" s="1"/>
  <c r="BN202" i="4" s="1"/>
  <c r="BO202" i="4" s="1"/>
  <c r="BP202" i="4" s="1"/>
  <c r="BQ202" i="4" s="1"/>
  <c r="BR202" i="4" s="1"/>
  <c r="BS202" i="4" s="1"/>
  <c r="BT202" i="4" s="1"/>
  <c r="BU202" i="4" s="1"/>
  <c r="BV202" i="4" s="1"/>
  <c r="BW202" i="4" s="1"/>
  <c r="BX202" i="4" s="1"/>
  <c r="BY202" i="4" s="1"/>
  <c r="BZ202" i="4" s="1"/>
  <c r="CA202" i="4" s="1"/>
  <c r="CB202" i="4" s="1"/>
  <c r="CC202" i="4" s="1"/>
  <c r="CD202" i="4" s="1"/>
  <c r="CE202" i="4" s="1"/>
  <c r="CF202" i="4" s="1"/>
  <c r="CG202" i="4" s="1"/>
  <c r="CH202" i="4" s="1"/>
  <c r="CI202" i="4" s="1"/>
  <c r="CJ202" i="4" s="1"/>
  <c r="CK202" i="4" s="1"/>
  <c r="CL202" i="4" s="1"/>
  <c r="CM202" i="4" s="1"/>
  <c r="CN202" i="4" s="1"/>
  <c r="CO202" i="4" s="1"/>
  <c r="CP202" i="4" s="1"/>
  <c r="CQ202" i="4" s="1"/>
  <c r="CR202" i="4" s="1"/>
  <c r="CS202" i="4" s="1"/>
  <c r="CT202" i="4" s="1"/>
  <c r="CU202" i="4" s="1"/>
  <c r="CV202" i="4" s="1"/>
  <c r="CW202" i="4" s="1"/>
  <c r="CX202" i="4" s="1"/>
  <c r="CY202" i="4" s="1"/>
  <c r="CZ202" i="4" s="1"/>
  <c r="DA202" i="4" s="1"/>
  <c r="DB202" i="4" s="1"/>
  <c r="DC202" i="4" s="1"/>
  <c r="DD202" i="4" s="1"/>
  <c r="DE202" i="4" s="1"/>
  <c r="DF202" i="4" s="1"/>
  <c r="DG202" i="4" s="1"/>
  <c r="DH202" i="4" s="1"/>
  <c r="DI202" i="4" s="1"/>
  <c r="DJ202" i="4" s="1"/>
  <c r="DK202" i="4" s="1"/>
  <c r="DL202" i="4" s="1"/>
  <c r="DM202" i="4" s="1"/>
  <c r="DN202" i="4" s="1"/>
  <c r="DO202" i="4" s="1"/>
  <c r="DP202" i="4" s="1"/>
  <c r="DQ202" i="4" s="1"/>
  <c r="DR202" i="4" s="1"/>
  <c r="DS202" i="4" s="1"/>
  <c r="DT202" i="4" s="1"/>
  <c r="DU202" i="4" s="1"/>
  <c r="DV202" i="4" s="1"/>
  <c r="DW202" i="4" s="1"/>
  <c r="DX202" i="4" s="1"/>
  <c r="DY202" i="4" s="1"/>
  <c r="DZ202" i="4" s="1"/>
  <c r="EA202" i="4" s="1"/>
  <c r="EB202" i="4" s="1"/>
  <c r="EC202" i="4" s="1"/>
  <c r="ED202" i="4" s="1"/>
  <c r="EE202" i="4" s="1"/>
  <c r="EF202" i="4" s="1"/>
  <c r="EG202" i="4" s="1"/>
  <c r="EH202" i="4" s="1"/>
  <c r="EI202" i="4" s="1"/>
  <c r="EJ202" i="4" s="1"/>
  <c r="EK202" i="4" s="1"/>
  <c r="EL202" i="4" s="1"/>
  <c r="EM202" i="4" s="1"/>
  <c r="EN202" i="4" s="1"/>
  <c r="EO202" i="4" s="1"/>
  <c r="EP202" i="4" s="1"/>
  <c r="EQ202" i="4" s="1"/>
  <c r="ER202" i="4" s="1"/>
  <c r="ES202" i="4" s="1"/>
  <c r="ET202" i="4" s="1"/>
  <c r="EU202" i="4" s="1"/>
  <c r="EV202" i="4" s="1"/>
  <c r="EW202" i="4" s="1"/>
  <c r="EX202" i="4" s="1"/>
  <c r="EY202" i="4" s="1"/>
  <c r="EZ202" i="4" s="1"/>
  <c r="FA202" i="4" s="1"/>
  <c r="FB202" i="4" s="1"/>
  <c r="FC202" i="4" s="1"/>
  <c r="FD202" i="4" s="1"/>
  <c r="FE202" i="4" s="1"/>
  <c r="FF202" i="4" s="1"/>
  <c r="FG202" i="4" s="1"/>
  <c r="FH202" i="4" s="1"/>
  <c r="FI202" i="4" s="1"/>
  <c r="FJ202" i="4" s="1"/>
  <c r="FK202" i="4" s="1"/>
  <c r="FL202" i="4" s="1"/>
  <c r="J260" i="4"/>
  <c r="J281" i="4"/>
  <c r="K281" i="4" s="1"/>
  <c r="L281" i="4" s="1"/>
  <c r="M184" i="4"/>
  <c r="N184" i="4" s="1"/>
  <c r="O184" i="4" s="1"/>
  <c r="P184" i="4" s="1"/>
  <c r="Q184" i="4" s="1"/>
  <c r="R184" i="4" s="1"/>
  <c r="S184" i="4" s="1"/>
  <c r="T184" i="4" s="1"/>
  <c r="U184" i="4" s="1"/>
  <c r="V184" i="4" s="1"/>
  <c r="W184" i="4" s="1"/>
  <c r="X184" i="4" s="1"/>
  <c r="Y184" i="4" s="1"/>
  <c r="Z184" i="4" s="1"/>
  <c r="AA184" i="4" s="1"/>
  <c r="AB184" i="4" s="1"/>
  <c r="AC184" i="4" s="1"/>
  <c r="AD184" i="4" s="1"/>
  <c r="AE184" i="4" s="1"/>
  <c r="AF184" i="4" s="1"/>
  <c r="AG184" i="4" s="1"/>
  <c r="AH184" i="4" s="1"/>
  <c r="AI184" i="4" s="1"/>
  <c r="AJ184" i="4" s="1"/>
  <c r="AK184" i="4" s="1"/>
  <c r="AL184" i="4" s="1"/>
  <c r="AM184" i="4" s="1"/>
  <c r="AN184" i="4" s="1"/>
  <c r="AO184" i="4" s="1"/>
  <c r="AP184" i="4" s="1"/>
  <c r="AQ184" i="4" s="1"/>
  <c r="AR184" i="4" s="1"/>
  <c r="AS184" i="4" s="1"/>
  <c r="AT184" i="4" s="1"/>
  <c r="AU184" i="4" s="1"/>
  <c r="AV184" i="4" s="1"/>
  <c r="AW184" i="4" s="1"/>
  <c r="AX184" i="4" s="1"/>
  <c r="AY184" i="4" s="1"/>
  <c r="AZ184" i="4" s="1"/>
  <c r="BA184" i="4" s="1"/>
  <c r="BB184" i="4" s="1"/>
  <c r="BC184" i="4" s="1"/>
  <c r="BD184" i="4" s="1"/>
  <c r="BE184" i="4" s="1"/>
  <c r="BF184" i="4" s="1"/>
  <c r="BG184" i="4" s="1"/>
  <c r="BH184" i="4" s="1"/>
  <c r="BI184" i="4" s="1"/>
  <c r="BJ184" i="4" s="1"/>
  <c r="BK184" i="4" s="1"/>
  <c r="BL184" i="4" s="1"/>
  <c r="BM184" i="4" s="1"/>
  <c r="BN184" i="4" s="1"/>
  <c r="BO184" i="4" s="1"/>
  <c r="BP184" i="4" s="1"/>
  <c r="BQ184" i="4" s="1"/>
  <c r="BR184" i="4" s="1"/>
  <c r="BS184" i="4" s="1"/>
  <c r="BT184" i="4" s="1"/>
  <c r="BU184" i="4" s="1"/>
  <c r="BV184" i="4" s="1"/>
  <c r="BW184" i="4" s="1"/>
  <c r="BX184" i="4" s="1"/>
  <c r="BY184" i="4" s="1"/>
  <c r="BZ184" i="4" s="1"/>
  <c r="CA184" i="4" s="1"/>
  <c r="CB184" i="4" s="1"/>
  <c r="CC184" i="4" s="1"/>
  <c r="CD184" i="4" s="1"/>
  <c r="CE184" i="4" s="1"/>
  <c r="CF184" i="4" s="1"/>
  <c r="CG184" i="4" s="1"/>
  <c r="CH184" i="4" s="1"/>
  <c r="CI184" i="4" s="1"/>
  <c r="CJ184" i="4" s="1"/>
  <c r="CK184" i="4" s="1"/>
  <c r="CL184" i="4" s="1"/>
  <c r="CM184" i="4" s="1"/>
  <c r="CN184" i="4" s="1"/>
  <c r="CO184" i="4" s="1"/>
  <c r="CP184" i="4" s="1"/>
  <c r="CQ184" i="4" s="1"/>
  <c r="CR184" i="4" s="1"/>
  <c r="CS184" i="4" s="1"/>
  <c r="CT184" i="4" s="1"/>
  <c r="CU184" i="4" s="1"/>
  <c r="CV184" i="4" s="1"/>
  <c r="CW184" i="4" s="1"/>
  <c r="CX184" i="4" s="1"/>
  <c r="CY184" i="4" s="1"/>
  <c r="CZ184" i="4" s="1"/>
  <c r="DA184" i="4" s="1"/>
  <c r="DB184" i="4" s="1"/>
  <c r="DC184" i="4" s="1"/>
  <c r="DD184" i="4" s="1"/>
  <c r="DE184" i="4" s="1"/>
  <c r="DF184" i="4" s="1"/>
  <c r="DG184" i="4" s="1"/>
  <c r="DH184" i="4" s="1"/>
  <c r="DI184" i="4" s="1"/>
  <c r="DJ184" i="4" s="1"/>
  <c r="DK184" i="4" s="1"/>
  <c r="DL184" i="4" s="1"/>
  <c r="DM184" i="4" s="1"/>
  <c r="DN184" i="4" s="1"/>
  <c r="DO184" i="4" s="1"/>
  <c r="DP184" i="4" s="1"/>
  <c r="DQ184" i="4" s="1"/>
  <c r="DR184" i="4" s="1"/>
  <c r="DS184" i="4" s="1"/>
  <c r="DT184" i="4" s="1"/>
  <c r="DU184" i="4" s="1"/>
  <c r="DV184" i="4" s="1"/>
  <c r="DW184" i="4" s="1"/>
  <c r="DX184" i="4" s="1"/>
  <c r="DY184" i="4" s="1"/>
  <c r="DZ184" i="4" s="1"/>
  <c r="EA184" i="4" s="1"/>
  <c r="EB184" i="4" s="1"/>
  <c r="EC184" i="4" s="1"/>
  <c r="ED184" i="4" s="1"/>
  <c r="EE184" i="4" s="1"/>
  <c r="EF184" i="4" s="1"/>
  <c r="EG184" i="4" s="1"/>
  <c r="EH184" i="4" s="1"/>
  <c r="EI184" i="4" s="1"/>
  <c r="EJ184" i="4" s="1"/>
  <c r="EK184" i="4" s="1"/>
  <c r="EL184" i="4" s="1"/>
  <c r="EM184" i="4" s="1"/>
  <c r="EN184" i="4" s="1"/>
  <c r="EO184" i="4" s="1"/>
  <c r="EP184" i="4" s="1"/>
  <c r="EQ184" i="4" s="1"/>
  <c r="ER184" i="4" s="1"/>
  <c r="ES184" i="4" s="1"/>
  <c r="ET184" i="4" s="1"/>
  <c r="EU184" i="4" s="1"/>
  <c r="EV184" i="4" s="1"/>
  <c r="EW184" i="4" s="1"/>
  <c r="EX184" i="4" s="1"/>
  <c r="EY184" i="4" s="1"/>
  <c r="EZ184" i="4" s="1"/>
  <c r="FA184" i="4" s="1"/>
  <c r="FB184" i="4" s="1"/>
  <c r="FC184" i="4" s="1"/>
  <c r="FD184" i="4" s="1"/>
  <c r="FE184" i="4" s="1"/>
  <c r="FF184" i="4" s="1"/>
  <c r="FG184" i="4" s="1"/>
  <c r="FH184" i="4" s="1"/>
  <c r="FI184" i="4" s="1"/>
  <c r="FJ184" i="4" s="1"/>
  <c r="FK184" i="4" s="1"/>
  <c r="FL184" i="4" s="1"/>
  <c r="N251" i="4"/>
  <c r="O251" i="4" s="1"/>
  <c r="P251" i="4" s="1"/>
  <c r="Q251" i="4" s="1"/>
  <c r="R251" i="4" s="1"/>
  <c r="S251" i="4" s="1"/>
  <c r="T251" i="4" s="1"/>
  <c r="U251" i="4" s="1"/>
  <c r="V251" i="4" s="1"/>
  <c r="W251" i="4" s="1"/>
  <c r="X251" i="4" s="1"/>
  <c r="Y251" i="4" s="1"/>
  <c r="Z251" i="4" s="1"/>
  <c r="AA251" i="4" s="1"/>
  <c r="AB251" i="4" s="1"/>
  <c r="AC251" i="4" s="1"/>
  <c r="AD251" i="4" s="1"/>
  <c r="AE251" i="4" s="1"/>
  <c r="AF251" i="4" s="1"/>
  <c r="AG251" i="4" s="1"/>
  <c r="AH251" i="4" s="1"/>
  <c r="AI251" i="4" s="1"/>
  <c r="AJ251" i="4" s="1"/>
  <c r="AK251" i="4" s="1"/>
  <c r="AL251" i="4" s="1"/>
  <c r="AM251" i="4" s="1"/>
  <c r="AN251" i="4" s="1"/>
  <c r="AO251" i="4" s="1"/>
  <c r="AP251" i="4" s="1"/>
  <c r="AQ251" i="4" s="1"/>
  <c r="AR251" i="4" s="1"/>
  <c r="AS251" i="4" s="1"/>
  <c r="AT251" i="4" s="1"/>
  <c r="AU251" i="4" s="1"/>
  <c r="AV251" i="4" s="1"/>
  <c r="AW251" i="4" s="1"/>
  <c r="AX251" i="4" s="1"/>
  <c r="AY251" i="4" s="1"/>
  <c r="AZ251" i="4" s="1"/>
  <c r="BA251" i="4" s="1"/>
  <c r="BB251" i="4" s="1"/>
  <c r="BC251" i="4" s="1"/>
  <c r="BD251" i="4" s="1"/>
  <c r="BE251" i="4" s="1"/>
  <c r="BF251" i="4" s="1"/>
  <c r="BG251" i="4" s="1"/>
  <c r="BH251" i="4" s="1"/>
  <c r="BI251" i="4" s="1"/>
  <c r="BJ251" i="4" s="1"/>
  <c r="BK251" i="4" s="1"/>
  <c r="BL251" i="4" s="1"/>
  <c r="BM251" i="4" s="1"/>
  <c r="BN251" i="4" s="1"/>
  <c r="BO251" i="4" s="1"/>
  <c r="BP251" i="4" s="1"/>
  <c r="BQ251" i="4" s="1"/>
  <c r="BR251" i="4" s="1"/>
  <c r="BS251" i="4" s="1"/>
  <c r="BT251" i="4" s="1"/>
  <c r="BU251" i="4" s="1"/>
  <c r="BV251" i="4" s="1"/>
  <c r="BW251" i="4" s="1"/>
  <c r="BX251" i="4" s="1"/>
  <c r="BY251" i="4" s="1"/>
  <c r="BZ251" i="4" s="1"/>
  <c r="CA251" i="4" s="1"/>
  <c r="CB251" i="4" s="1"/>
  <c r="CC251" i="4" s="1"/>
  <c r="CD251" i="4" s="1"/>
  <c r="CE251" i="4" s="1"/>
  <c r="CF251" i="4" s="1"/>
  <c r="CG251" i="4" s="1"/>
  <c r="CH251" i="4" s="1"/>
  <c r="CI251" i="4" s="1"/>
  <c r="CJ251" i="4" s="1"/>
  <c r="CK251" i="4" s="1"/>
  <c r="CL251" i="4" s="1"/>
  <c r="CM251" i="4" s="1"/>
  <c r="CN251" i="4" s="1"/>
  <c r="CO251" i="4" s="1"/>
  <c r="CP251" i="4" s="1"/>
  <c r="CQ251" i="4" s="1"/>
  <c r="CR251" i="4" s="1"/>
  <c r="CS251" i="4" s="1"/>
  <c r="CT251" i="4" s="1"/>
  <c r="CU251" i="4" s="1"/>
  <c r="CV251" i="4" s="1"/>
  <c r="CW251" i="4" s="1"/>
  <c r="CX251" i="4" s="1"/>
  <c r="CY251" i="4" s="1"/>
  <c r="CZ251" i="4" s="1"/>
  <c r="DA251" i="4" s="1"/>
  <c r="DB251" i="4" s="1"/>
  <c r="DC251" i="4" s="1"/>
  <c r="DD251" i="4" s="1"/>
  <c r="DE251" i="4" s="1"/>
  <c r="DF251" i="4" s="1"/>
  <c r="DG251" i="4" s="1"/>
  <c r="DH251" i="4" s="1"/>
  <c r="DI251" i="4" s="1"/>
  <c r="DJ251" i="4" s="1"/>
  <c r="DK251" i="4" s="1"/>
  <c r="DL251" i="4" s="1"/>
  <c r="DM251" i="4" s="1"/>
  <c r="DN251" i="4" s="1"/>
  <c r="DO251" i="4" s="1"/>
  <c r="DP251" i="4" s="1"/>
  <c r="DQ251" i="4" s="1"/>
  <c r="DR251" i="4" s="1"/>
  <c r="DS251" i="4" s="1"/>
  <c r="DT251" i="4" s="1"/>
  <c r="DU251" i="4" s="1"/>
  <c r="DV251" i="4" s="1"/>
  <c r="DW251" i="4" s="1"/>
  <c r="DX251" i="4" s="1"/>
  <c r="DY251" i="4" s="1"/>
  <c r="DZ251" i="4" s="1"/>
  <c r="EA251" i="4" s="1"/>
  <c r="EB251" i="4" s="1"/>
  <c r="EC251" i="4" s="1"/>
  <c r="ED251" i="4" s="1"/>
  <c r="EE251" i="4" s="1"/>
  <c r="EF251" i="4" s="1"/>
  <c r="EG251" i="4" s="1"/>
  <c r="EH251" i="4" s="1"/>
  <c r="EI251" i="4" s="1"/>
  <c r="EJ251" i="4" s="1"/>
  <c r="EK251" i="4" s="1"/>
  <c r="EL251" i="4" s="1"/>
  <c r="EM251" i="4" s="1"/>
  <c r="EN251" i="4" s="1"/>
  <c r="EO251" i="4" s="1"/>
  <c r="EP251" i="4" s="1"/>
  <c r="EQ251" i="4" s="1"/>
  <c r="ER251" i="4" s="1"/>
  <c r="ES251" i="4" s="1"/>
  <c r="ET251" i="4" s="1"/>
  <c r="EU251" i="4" s="1"/>
  <c r="EV251" i="4" s="1"/>
  <c r="EW251" i="4" s="1"/>
  <c r="EX251" i="4" s="1"/>
  <c r="EY251" i="4" s="1"/>
  <c r="EZ251" i="4" s="1"/>
  <c r="FA251" i="4" s="1"/>
  <c r="FB251" i="4" s="1"/>
  <c r="FC251" i="4" s="1"/>
  <c r="FD251" i="4" s="1"/>
  <c r="FE251" i="4" s="1"/>
  <c r="FF251" i="4" s="1"/>
  <c r="FG251" i="4" s="1"/>
  <c r="FH251" i="4" s="1"/>
  <c r="FI251" i="4" s="1"/>
  <c r="FJ251" i="4" s="1"/>
  <c r="FK251" i="4" s="1"/>
  <c r="FL251" i="4" s="1"/>
  <c r="M226" i="4"/>
  <c r="N226" i="4" s="1"/>
  <c r="O226" i="4" s="1"/>
  <c r="P226" i="4" s="1"/>
  <c r="Q226" i="4" s="1"/>
  <c r="R226" i="4" s="1"/>
  <c r="S226" i="4" s="1"/>
  <c r="T226" i="4" s="1"/>
  <c r="U226" i="4" s="1"/>
  <c r="V226" i="4" s="1"/>
  <c r="W226" i="4" s="1"/>
  <c r="X226" i="4" s="1"/>
  <c r="Y226" i="4" s="1"/>
  <c r="Z226" i="4" s="1"/>
  <c r="AA226" i="4" s="1"/>
  <c r="AB226" i="4" s="1"/>
  <c r="AC226" i="4" s="1"/>
  <c r="AD226" i="4" s="1"/>
  <c r="AE226" i="4" s="1"/>
  <c r="AF226" i="4" s="1"/>
  <c r="AG226" i="4" s="1"/>
  <c r="AH226" i="4" s="1"/>
  <c r="AI226" i="4" s="1"/>
  <c r="AJ226" i="4" s="1"/>
  <c r="AK226" i="4" s="1"/>
  <c r="AL226" i="4" s="1"/>
  <c r="AM226" i="4" s="1"/>
  <c r="AN226" i="4" s="1"/>
  <c r="AO226" i="4" s="1"/>
  <c r="AP226" i="4" s="1"/>
  <c r="AQ226" i="4" s="1"/>
  <c r="AR226" i="4" s="1"/>
  <c r="AS226" i="4" s="1"/>
  <c r="AT226" i="4" s="1"/>
  <c r="AU226" i="4" s="1"/>
  <c r="AV226" i="4" s="1"/>
  <c r="AW226" i="4" s="1"/>
  <c r="AX226" i="4" s="1"/>
  <c r="AY226" i="4" s="1"/>
  <c r="AZ226" i="4" s="1"/>
  <c r="BA226" i="4" s="1"/>
  <c r="BB226" i="4" s="1"/>
  <c r="BC226" i="4" s="1"/>
  <c r="BD226" i="4" s="1"/>
  <c r="BE226" i="4" s="1"/>
  <c r="BF226" i="4" s="1"/>
  <c r="BG226" i="4" s="1"/>
  <c r="BH226" i="4" s="1"/>
  <c r="BI226" i="4" s="1"/>
  <c r="BJ226" i="4" s="1"/>
  <c r="BK226" i="4" s="1"/>
  <c r="BL226" i="4" s="1"/>
  <c r="BM226" i="4" s="1"/>
  <c r="BN226" i="4" s="1"/>
  <c r="BO226" i="4" s="1"/>
  <c r="BP226" i="4" s="1"/>
  <c r="BQ226" i="4" s="1"/>
  <c r="BR226" i="4" s="1"/>
  <c r="BS226" i="4" s="1"/>
  <c r="BT226" i="4" s="1"/>
  <c r="BU226" i="4" s="1"/>
  <c r="BV226" i="4" s="1"/>
  <c r="BW226" i="4" s="1"/>
  <c r="BX226" i="4" s="1"/>
  <c r="BY226" i="4" s="1"/>
  <c r="BZ226" i="4" s="1"/>
  <c r="CA226" i="4" s="1"/>
  <c r="CB226" i="4" s="1"/>
  <c r="CC226" i="4" s="1"/>
  <c r="CD226" i="4" s="1"/>
  <c r="CE226" i="4" s="1"/>
  <c r="CF226" i="4" s="1"/>
  <c r="CG226" i="4" s="1"/>
  <c r="CH226" i="4" s="1"/>
  <c r="CI226" i="4" s="1"/>
  <c r="CJ226" i="4" s="1"/>
  <c r="CK226" i="4" s="1"/>
  <c r="CL226" i="4" s="1"/>
  <c r="CM226" i="4" s="1"/>
  <c r="CN226" i="4" s="1"/>
  <c r="CO226" i="4" s="1"/>
  <c r="CP226" i="4" s="1"/>
  <c r="CQ226" i="4" s="1"/>
  <c r="CR226" i="4" s="1"/>
  <c r="CS226" i="4" s="1"/>
  <c r="CT226" i="4" s="1"/>
  <c r="CU226" i="4" s="1"/>
  <c r="CV226" i="4" s="1"/>
  <c r="CW226" i="4" s="1"/>
  <c r="CX226" i="4" s="1"/>
  <c r="CY226" i="4" s="1"/>
  <c r="CZ226" i="4" s="1"/>
  <c r="DA226" i="4" s="1"/>
  <c r="DB226" i="4" s="1"/>
  <c r="DC226" i="4" s="1"/>
  <c r="DD226" i="4" s="1"/>
  <c r="DE226" i="4" s="1"/>
  <c r="DF226" i="4" s="1"/>
  <c r="DG226" i="4" s="1"/>
  <c r="DH226" i="4" s="1"/>
  <c r="DI226" i="4" s="1"/>
  <c r="DJ226" i="4" s="1"/>
  <c r="DK226" i="4" s="1"/>
  <c r="DL226" i="4" s="1"/>
  <c r="DM226" i="4" s="1"/>
  <c r="DN226" i="4" s="1"/>
  <c r="DO226" i="4" s="1"/>
  <c r="DP226" i="4" s="1"/>
  <c r="DQ226" i="4" s="1"/>
  <c r="DR226" i="4" s="1"/>
  <c r="DS226" i="4" s="1"/>
  <c r="DT226" i="4" s="1"/>
  <c r="DU226" i="4" s="1"/>
  <c r="DV226" i="4" s="1"/>
  <c r="DW226" i="4" s="1"/>
  <c r="DX226" i="4" s="1"/>
  <c r="DY226" i="4" s="1"/>
  <c r="DZ226" i="4" s="1"/>
  <c r="EA226" i="4" s="1"/>
  <c r="EB226" i="4" s="1"/>
  <c r="EC226" i="4" s="1"/>
  <c r="ED226" i="4" s="1"/>
  <c r="EE226" i="4" s="1"/>
  <c r="EF226" i="4" s="1"/>
  <c r="EG226" i="4" s="1"/>
  <c r="EH226" i="4" s="1"/>
  <c r="EI226" i="4" s="1"/>
  <c r="EJ226" i="4" s="1"/>
  <c r="EK226" i="4" s="1"/>
  <c r="EL226" i="4" s="1"/>
  <c r="EM226" i="4" s="1"/>
  <c r="EN226" i="4" s="1"/>
  <c r="EO226" i="4" s="1"/>
  <c r="EP226" i="4" s="1"/>
  <c r="EQ226" i="4" s="1"/>
  <c r="ER226" i="4" s="1"/>
  <c r="ES226" i="4" s="1"/>
  <c r="ET226" i="4" s="1"/>
  <c r="EU226" i="4" s="1"/>
  <c r="EV226" i="4" s="1"/>
  <c r="EW226" i="4" s="1"/>
  <c r="EX226" i="4" s="1"/>
  <c r="EY226" i="4" s="1"/>
  <c r="EZ226" i="4" s="1"/>
  <c r="FA226" i="4" s="1"/>
  <c r="FB226" i="4" s="1"/>
  <c r="FC226" i="4" s="1"/>
  <c r="FD226" i="4" s="1"/>
  <c r="FE226" i="4" s="1"/>
  <c r="FF226" i="4" s="1"/>
  <c r="FG226" i="4" s="1"/>
  <c r="FH226" i="4" s="1"/>
  <c r="FI226" i="4" s="1"/>
  <c r="FJ226" i="4" s="1"/>
  <c r="FK226" i="4" s="1"/>
  <c r="FL226" i="4" s="1"/>
  <c r="K174" i="4"/>
  <c r="L174" i="4" s="1"/>
  <c r="M174" i="4" s="1"/>
  <c r="L290" i="4"/>
  <c r="M290" i="4" s="1"/>
  <c r="I245" i="4"/>
  <c r="J213" i="4"/>
  <c r="J297" i="4"/>
  <c r="K297" i="4" s="1"/>
  <c r="L297" i="4" s="1"/>
  <c r="K257" i="4"/>
  <c r="L257" i="4" s="1"/>
  <c r="K193" i="4"/>
  <c r="K308" i="4"/>
  <c r="L308" i="4" s="1"/>
  <c r="I230" i="4"/>
  <c r="J230" i="4" s="1"/>
  <c r="K230" i="4" s="1"/>
  <c r="I196" i="4"/>
  <c r="J196" i="4" s="1"/>
  <c r="J253" i="4"/>
  <c r="J276" i="4"/>
  <c r="K276" i="4" s="1"/>
  <c r="L276" i="4" s="1"/>
  <c r="M276" i="4" s="1"/>
  <c r="M296" i="4"/>
  <c r="N296" i="4" s="1"/>
  <c r="O296" i="4" s="1"/>
  <c r="P296" i="4" s="1"/>
  <c r="Q296" i="4" s="1"/>
  <c r="R296" i="4" s="1"/>
  <c r="S296" i="4" s="1"/>
  <c r="T296" i="4" s="1"/>
  <c r="U296" i="4" s="1"/>
  <c r="V296" i="4" s="1"/>
  <c r="W296" i="4" s="1"/>
  <c r="X296" i="4" s="1"/>
  <c r="Y296" i="4" s="1"/>
  <c r="Z296" i="4" s="1"/>
  <c r="AA296" i="4" s="1"/>
  <c r="AB296" i="4" s="1"/>
  <c r="AC296" i="4" s="1"/>
  <c r="AD296" i="4" s="1"/>
  <c r="AE296" i="4" s="1"/>
  <c r="AF296" i="4" s="1"/>
  <c r="AG296" i="4" s="1"/>
  <c r="AH296" i="4" s="1"/>
  <c r="AI296" i="4" s="1"/>
  <c r="AJ296" i="4" s="1"/>
  <c r="AK296" i="4" s="1"/>
  <c r="AL296" i="4" s="1"/>
  <c r="AM296" i="4" s="1"/>
  <c r="AN296" i="4" s="1"/>
  <c r="AO296" i="4" s="1"/>
  <c r="AP296" i="4" s="1"/>
  <c r="AQ296" i="4" s="1"/>
  <c r="AR296" i="4" s="1"/>
  <c r="AS296" i="4" s="1"/>
  <c r="AT296" i="4" s="1"/>
  <c r="AU296" i="4" s="1"/>
  <c r="AV296" i="4" s="1"/>
  <c r="AW296" i="4" s="1"/>
  <c r="AX296" i="4" s="1"/>
  <c r="AY296" i="4" s="1"/>
  <c r="AZ296" i="4" s="1"/>
  <c r="BA296" i="4" s="1"/>
  <c r="BB296" i="4" s="1"/>
  <c r="BC296" i="4" s="1"/>
  <c r="BD296" i="4" s="1"/>
  <c r="BE296" i="4" s="1"/>
  <c r="BF296" i="4" s="1"/>
  <c r="BG296" i="4" s="1"/>
  <c r="BH296" i="4" s="1"/>
  <c r="BI296" i="4" s="1"/>
  <c r="BJ296" i="4" s="1"/>
  <c r="BK296" i="4" s="1"/>
  <c r="BL296" i="4" s="1"/>
  <c r="BM296" i="4" s="1"/>
  <c r="BN296" i="4" s="1"/>
  <c r="BO296" i="4" s="1"/>
  <c r="BP296" i="4" s="1"/>
  <c r="BQ296" i="4" s="1"/>
  <c r="BR296" i="4" s="1"/>
  <c r="BS296" i="4" s="1"/>
  <c r="BT296" i="4" s="1"/>
  <c r="BU296" i="4" s="1"/>
  <c r="BV296" i="4" s="1"/>
  <c r="BW296" i="4" s="1"/>
  <c r="BX296" i="4" s="1"/>
  <c r="BY296" i="4" s="1"/>
  <c r="BZ296" i="4" s="1"/>
  <c r="CA296" i="4" s="1"/>
  <c r="CB296" i="4" s="1"/>
  <c r="CC296" i="4" s="1"/>
  <c r="CD296" i="4" s="1"/>
  <c r="CE296" i="4" s="1"/>
  <c r="CF296" i="4" s="1"/>
  <c r="CG296" i="4" s="1"/>
  <c r="CH296" i="4" s="1"/>
  <c r="CI296" i="4" s="1"/>
  <c r="CJ296" i="4" s="1"/>
  <c r="CK296" i="4" s="1"/>
  <c r="CL296" i="4" s="1"/>
  <c r="CM296" i="4" s="1"/>
  <c r="CN296" i="4" s="1"/>
  <c r="CO296" i="4" s="1"/>
  <c r="CP296" i="4" s="1"/>
  <c r="CQ296" i="4" s="1"/>
  <c r="CR296" i="4" s="1"/>
  <c r="CS296" i="4" s="1"/>
  <c r="CT296" i="4" s="1"/>
  <c r="CU296" i="4" s="1"/>
  <c r="CV296" i="4" s="1"/>
  <c r="CW296" i="4" s="1"/>
  <c r="CX296" i="4" s="1"/>
  <c r="CY296" i="4" s="1"/>
  <c r="CZ296" i="4" s="1"/>
  <c r="DA296" i="4" s="1"/>
  <c r="DB296" i="4" s="1"/>
  <c r="DC296" i="4" s="1"/>
  <c r="DD296" i="4" s="1"/>
  <c r="DE296" i="4" s="1"/>
  <c r="DF296" i="4" s="1"/>
  <c r="DG296" i="4" s="1"/>
  <c r="DH296" i="4" s="1"/>
  <c r="DI296" i="4" s="1"/>
  <c r="DJ296" i="4" s="1"/>
  <c r="DK296" i="4" s="1"/>
  <c r="DL296" i="4" s="1"/>
  <c r="DM296" i="4" s="1"/>
  <c r="DN296" i="4" s="1"/>
  <c r="DO296" i="4" s="1"/>
  <c r="DP296" i="4" s="1"/>
  <c r="DQ296" i="4" s="1"/>
  <c r="DR296" i="4" s="1"/>
  <c r="DS296" i="4" s="1"/>
  <c r="DT296" i="4" s="1"/>
  <c r="DU296" i="4" s="1"/>
  <c r="DV296" i="4" s="1"/>
  <c r="DW296" i="4" s="1"/>
  <c r="DX296" i="4" s="1"/>
  <c r="DY296" i="4" s="1"/>
  <c r="DZ296" i="4" s="1"/>
  <c r="EA296" i="4" s="1"/>
  <c r="EB296" i="4" s="1"/>
  <c r="EC296" i="4" s="1"/>
  <c r="ED296" i="4" s="1"/>
  <c r="EE296" i="4" s="1"/>
  <c r="EF296" i="4" s="1"/>
  <c r="EG296" i="4" s="1"/>
  <c r="EH296" i="4" s="1"/>
  <c r="EI296" i="4" s="1"/>
  <c r="EJ296" i="4" s="1"/>
  <c r="EK296" i="4" s="1"/>
  <c r="EL296" i="4" s="1"/>
  <c r="EM296" i="4" s="1"/>
  <c r="EN296" i="4" s="1"/>
  <c r="EO296" i="4" s="1"/>
  <c r="EP296" i="4" s="1"/>
  <c r="EQ296" i="4" s="1"/>
  <c r="ER296" i="4" s="1"/>
  <c r="ES296" i="4" s="1"/>
  <c r="ET296" i="4" s="1"/>
  <c r="EU296" i="4" s="1"/>
  <c r="EV296" i="4" s="1"/>
  <c r="EW296" i="4" s="1"/>
  <c r="EX296" i="4" s="1"/>
  <c r="EY296" i="4" s="1"/>
  <c r="EZ296" i="4" s="1"/>
  <c r="FA296" i="4" s="1"/>
  <c r="FB296" i="4" s="1"/>
  <c r="FC296" i="4" s="1"/>
  <c r="FD296" i="4" s="1"/>
  <c r="FE296" i="4" s="1"/>
  <c r="FF296" i="4" s="1"/>
  <c r="FG296" i="4" s="1"/>
  <c r="FH296" i="4" s="1"/>
  <c r="FI296" i="4" s="1"/>
  <c r="FJ296" i="4" s="1"/>
  <c r="FK296" i="4" s="1"/>
  <c r="FL296" i="4" s="1"/>
  <c r="M162" i="4"/>
  <c r="N162" i="4" s="1"/>
  <c r="O162" i="4" s="1"/>
  <c r="P162" i="4" s="1"/>
  <c r="Q162" i="4" s="1"/>
  <c r="R162" i="4" s="1"/>
  <c r="S162" i="4" s="1"/>
  <c r="T162" i="4" s="1"/>
  <c r="U162" i="4" s="1"/>
  <c r="V162" i="4" s="1"/>
  <c r="W162" i="4" s="1"/>
  <c r="X162" i="4" s="1"/>
  <c r="Y162" i="4" s="1"/>
  <c r="Z162" i="4" s="1"/>
  <c r="AA162" i="4" s="1"/>
  <c r="AB162" i="4" s="1"/>
  <c r="AC162" i="4" s="1"/>
  <c r="AD162" i="4" s="1"/>
  <c r="AE162" i="4" s="1"/>
  <c r="AF162" i="4" s="1"/>
  <c r="AG162" i="4" s="1"/>
  <c r="AH162" i="4" s="1"/>
  <c r="AI162" i="4" s="1"/>
  <c r="AJ162" i="4" s="1"/>
  <c r="AK162" i="4" s="1"/>
  <c r="AL162" i="4" s="1"/>
  <c r="AM162" i="4" s="1"/>
  <c r="AN162" i="4" s="1"/>
  <c r="AO162" i="4" s="1"/>
  <c r="AP162" i="4" s="1"/>
  <c r="AQ162" i="4" s="1"/>
  <c r="AR162" i="4" s="1"/>
  <c r="AS162" i="4" s="1"/>
  <c r="AT162" i="4" s="1"/>
  <c r="AU162" i="4" s="1"/>
  <c r="AV162" i="4" s="1"/>
  <c r="AW162" i="4" s="1"/>
  <c r="AX162" i="4" s="1"/>
  <c r="AY162" i="4" s="1"/>
  <c r="AZ162" i="4" s="1"/>
  <c r="BA162" i="4" s="1"/>
  <c r="BB162" i="4" s="1"/>
  <c r="BC162" i="4" s="1"/>
  <c r="BD162" i="4" s="1"/>
  <c r="BE162" i="4" s="1"/>
  <c r="BF162" i="4" s="1"/>
  <c r="BG162" i="4" s="1"/>
  <c r="BH162" i="4" s="1"/>
  <c r="BI162" i="4" s="1"/>
  <c r="BJ162" i="4" s="1"/>
  <c r="BK162" i="4" s="1"/>
  <c r="BL162" i="4" s="1"/>
  <c r="BM162" i="4" s="1"/>
  <c r="BN162" i="4" s="1"/>
  <c r="BO162" i="4" s="1"/>
  <c r="BP162" i="4" s="1"/>
  <c r="BQ162" i="4" s="1"/>
  <c r="BR162" i="4" s="1"/>
  <c r="BS162" i="4" s="1"/>
  <c r="BT162" i="4" s="1"/>
  <c r="BU162" i="4" s="1"/>
  <c r="BV162" i="4" s="1"/>
  <c r="BW162" i="4" s="1"/>
  <c r="BX162" i="4" s="1"/>
  <c r="BY162" i="4" s="1"/>
  <c r="BZ162" i="4" s="1"/>
  <c r="CA162" i="4" s="1"/>
  <c r="CB162" i="4" s="1"/>
  <c r="CC162" i="4" s="1"/>
  <c r="CD162" i="4" s="1"/>
  <c r="CE162" i="4" s="1"/>
  <c r="CF162" i="4" s="1"/>
  <c r="CG162" i="4" s="1"/>
  <c r="CH162" i="4" s="1"/>
  <c r="CI162" i="4" s="1"/>
  <c r="CJ162" i="4" s="1"/>
  <c r="CK162" i="4" s="1"/>
  <c r="CL162" i="4" s="1"/>
  <c r="CM162" i="4" s="1"/>
  <c r="CN162" i="4" s="1"/>
  <c r="CO162" i="4" s="1"/>
  <c r="CP162" i="4" s="1"/>
  <c r="CQ162" i="4" s="1"/>
  <c r="CR162" i="4" s="1"/>
  <c r="CS162" i="4" s="1"/>
  <c r="CT162" i="4" s="1"/>
  <c r="CU162" i="4" s="1"/>
  <c r="CV162" i="4" s="1"/>
  <c r="CW162" i="4" s="1"/>
  <c r="CX162" i="4" s="1"/>
  <c r="CY162" i="4" s="1"/>
  <c r="CZ162" i="4" s="1"/>
  <c r="DA162" i="4" s="1"/>
  <c r="DB162" i="4" s="1"/>
  <c r="DC162" i="4" s="1"/>
  <c r="DD162" i="4" s="1"/>
  <c r="DE162" i="4" s="1"/>
  <c r="DF162" i="4" s="1"/>
  <c r="DG162" i="4" s="1"/>
  <c r="DH162" i="4" s="1"/>
  <c r="DI162" i="4" s="1"/>
  <c r="DJ162" i="4" s="1"/>
  <c r="DK162" i="4" s="1"/>
  <c r="DL162" i="4" s="1"/>
  <c r="DM162" i="4" s="1"/>
  <c r="DN162" i="4" s="1"/>
  <c r="DO162" i="4" s="1"/>
  <c r="DP162" i="4" s="1"/>
  <c r="DQ162" i="4" s="1"/>
  <c r="DR162" i="4" s="1"/>
  <c r="DS162" i="4" s="1"/>
  <c r="DT162" i="4" s="1"/>
  <c r="DU162" i="4" s="1"/>
  <c r="DV162" i="4" s="1"/>
  <c r="DW162" i="4" s="1"/>
  <c r="DX162" i="4" s="1"/>
  <c r="DY162" i="4" s="1"/>
  <c r="DZ162" i="4" s="1"/>
  <c r="EA162" i="4" s="1"/>
  <c r="EB162" i="4" s="1"/>
  <c r="EC162" i="4" s="1"/>
  <c r="ED162" i="4" s="1"/>
  <c r="EE162" i="4" s="1"/>
  <c r="EF162" i="4" s="1"/>
  <c r="EG162" i="4" s="1"/>
  <c r="EH162" i="4" s="1"/>
  <c r="EI162" i="4" s="1"/>
  <c r="EJ162" i="4" s="1"/>
  <c r="EK162" i="4" s="1"/>
  <c r="EL162" i="4" s="1"/>
  <c r="EM162" i="4" s="1"/>
  <c r="EN162" i="4" s="1"/>
  <c r="EO162" i="4" s="1"/>
  <c r="EP162" i="4" s="1"/>
  <c r="EQ162" i="4" s="1"/>
  <c r="ER162" i="4" s="1"/>
  <c r="ES162" i="4" s="1"/>
  <c r="ET162" i="4" s="1"/>
  <c r="EU162" i="4" s="1"/>
  <c r="EV162" i="4" s="1"/>
  <c r="EW162" i="4" s="1"/>
  <c r="EX162" i="4" s="1"/>
  <c r="EY162" i="4" s="1"/>
  <c r="EZ162" i="4" s="1"/>
  <c r="FA162" i="4" s="1"/>
  <c r="FB162" i="4" s="1"/>
  <c r="FC162" i="4" s="1"/>
  <c r="FD162" i="4" s="1"/>
  <c r="FE162" i="4" s="1"/>
  <c r="FF162" i="4" s="1"/>
  <c r="FG162" i="4" s="1"/>
  <c r="FH162" i="4" s="1"/>
  <c r="FI162" i="4" s="1"/>
  <c r="FJ162" i="4" s="1"/>
  <c r="FK162" i="4" s="1"/>
  <c r="FL162" i="4" s="1"/>
  <c r="K180" i="4"/>
  <c r="L180" i="4" s="1"/>
  <c r="N295" i="4"/>
  <c r="O295" i="4" s="1"/>
  <c r="P295" i="4" s="1"/>
  <c r="Q295" i="4" s="1"/>
  <c r="R295" i="4" s="1"/>
  <c r="S295" i="4" s="1"/>
  <c r="T295" i="4" s="1"/>
  <c r="U295" i="4" s="1"/>
  <c r="V295" i="4" s="1"/>
  <c r="W295" i="4" s="1"/>
  <c r="X295" i="4" s="1"/>
  <c r="Y295" i="4" s="1"/>
  <c r="Z295" i="4" s="1"/>
  <c r="AA295" i="4" s="1"/>
  <c r="AB295" i="4" s="1"/>
  <c r="AC295" i="4" s="1"/>
  <c r="AD295" i="4" s="1"/>
  <c r="AE295" i="4" s="1"/>
  <c r="AF295" i="4" s="1"/>
  <c r="AG295" i="4" s="1"/>
  <c r="AH295" i="4" s="1"/>
  <c r="AI295" i="4" s="1"/>
  <c r="AJ295" i="4" s="1"/>
  <c r="AK295" i="4" s="1"/>
  <c r="AL295" i="4" s="1"/>
  <c r="AM295" i="4" s="1"/>
  <c r="AN295" i="4" s="1"/>
  <c r="AO295" i="4" s="1"/>
  <c r="AP295" i="4" s="1"/>
  <c r="AQ295" i="4" s="1"/>
  <c r="AR295" i="4" s="1"/>
  <c r="AS295" i="4" s="1"/>
  <c r="AT295" i="4" s="1"/>
  <c r="AU295" i="4" s="1"/>
  <c r="AV295" i="4" s="1"/>
  <c r="AW295" i="4" s="1"/>
  <c r="AX295" i="4" s="1"/>
  <c r="AY295" i="4" s="1"/>
  <c r="AZ295" i="4" s="1"/>
  <c r="BA295" i="4" s="1"/>
  <c r="BB295" i="4" s="1"/>
  <c r="BC295" i="4" s="1"/>
  <c r="BD295" i="4" s="1"/>
  <c r="BE295" i="4" s="1"/>
  <c r="BF295" i="4" s="1"/>
  <c r="BG295" i="4" s="1"/>
  <c r="BH295" i="4" s="1"/>
  <c r="BI295" i="4" s="1"/>
  <c r="BJ295" i="4" s="1"/>
  <c r="BK295" i="4" s="1"/>
  <c r="BL295" i="4" s="1"/>
  <c r="BM295" i="4" s="1"/>
  <c r="BN295" i="4" s="1"/>
  <c r="BO295" i="4" s="1"/>
  <c r="BP295" i="4" s="1"/>
  <c r="BQ295" i="4" s="1"/>
  <c r="BR295" i="4" s="1"/>
  <c r="BS295" i="4" s="1"/>
  <c r="BT295" i="4" s="1"/>
  <c r="BU295" i="4" s="1"/>
  <c r="BV295" i="4" s="1"/>
  <c r="BW295" i="4" s="1"/>
  <c r="BX295" i="4" s="1"/>
  <c r="BY295" i="4" s="1"/>
  <c r="BZ295" i="4" s="1"/>
  <c r="CA295" i="4" s="1"/>
  <c r="CB295" i="4" s="1"/>
  <c r="CC295" i="4" s="1"/>
  <c r="CD295" i="4" s="1"/>
  <c r="CE295" i="4" s="1"/>
  <c r="CF295" i="4" s="1"/>
  <c r="CG295" i="4" s="1"/>
  <c r="CH295" i="4" s="1"/>
  <c r="CI295" i="4" s="1"/>
  <c r="CJ295" i="4" s="1"/>
  <c r="CK295" i="4" s="1"/>
  <c r="CL295" i="4" s="1"/>
  <c r="CM295" i="4" s="1"/>
  <c r="CN295" i="4" s="1"/>
  <c r="CO295" i="4" s="1"/>
  <c r="CP295" i="4" s="1"/>
  <c r="CQ295" i="4" s="1"/>
  <c r="CR295" i="4" s="1"/>
  <c r="CS295" i="4" s="1"/>
  <c r="CT295" i="4" s="1"/>
  <c r="CU295" i="4" s="1"/>
  <c r="CV295" i="4" s="1"/>
  <c r="CW295" i="4" s="1"/>
  <c r="CX295" i="4" s="1"/>
  <c r="CY295" i="4" s="1"/>
  <c r="CZ295" i="4" s="1"/>
  <c r="DA295" i="4" s="1"/>
  <c r="DB295" i="4" s="1"/>
  <c r="DC295" i="4" s="1"/>
  <c r="DD295" i="4" s="1"/>
  <c r="DE295" i="4" s="1"/>
  <c r="DF295" i="4" s="1"/>
  <c r="DG295" i="4" s="1"/>
  <c r="DH295" i="4" s="1"/>
  <c r="DI295" i="4" s="1"/>
  <c r="DJ295" i="4" s="1"/>
  <c r="DK295" i="4" s="1"/>
  <c r="DL295" i="4" s="1"/>
  <c r="DM295" i="4" s="1"/>
  <c r="DN295" i="4" s="1"/>
  <c r="DO295" i="4" s="1"/>
  <c r="DP295" i="4" s="1"/>
  <c r="DQ295" i="4" s="1"/>
  <c r="DR295" i="4" s="1"/>
  <c r="DS295" i="4" s="1"/>
  <c r="DT295" i="4" s="1"/>
  <c r="DU295" i="4" s="1"/>
  <c r="DV295" i="4" s="1"/>
  <c r="DW295" i="4" s="1"/>
  <c r="DX295" i="4" s="1"/>
  <c r="DY295" i="4" s="1"/>
  <c r="DZ295" i="4" s="1"/>
  <c r="EA295" i="4" s="1"/>
  <c r="EB295" i="4" s="1"/>
  <c r="EC295" i="4" s="1"/>
  <c r="ED295" i="4" s="1"/>
  <c r="EE295" i="4" s="1"/>
  <c r="EF295" i="4" s="1"/>
  <c r="EG295" i="4" s="1"/>
  <c r="EH295" i="4" s="1"/>
  <c r="EI295" i="4" s="1"/>
  <c r="EJ295" i="4" s="1"/>
  <c r="EK295" i="4" s="1"/>
  <c r="EL295" i="4" s="1"/>
  <c r="EM295" i="4" s="1"/>
  <c r="EN295" i="4" s="1"/>
  <c r="EO295" i="4" s="1"/>
  <c r="EP295" i="4" s="1"/>
  <c r="EQ295" i="4" s="1"/>
  <c r="ER295" i="4" s="1"/>
  <c r="ES295" i="4" s="1"/>
  <c r="ET295" i="4" s="1"/>
  <c r="EU295" i="4" s="1"/>
  <c r="EV295" i="4" s="1"/>
  <c r="EW295" i="4" s="1"/>
  <c r="EX295" i="4" s="1"/>
  <c r="EY295" i="4" s="1"/>
  <c r="EZ295" i="4" s="1"/>
  <c r="FA295" i="4" s="1"/>
  <c r="FB295" i="4" s="1"/>
  <c r="FC295" i="4" s="1"/>
  <c r="FD295" i="4" s="1"/>
  <c r="FE295" i="4" s="1"/>
  <c r="FF295" i="4" s="1"/>
  <c r="FG295" i="4" s="1"/>
  <c r="FH295" i="4" s="1"/>
  <c r="FI295" i="4" s="1"/>
  <c r="FJ295" i="4" s="1"/>
  <c r="FK295" i="4" s="1"/>
  <c r="FL295" i="4" s="1"/>
  <c r="K316" i="4"/>
  <c r="L316" i="4" s="1"/>
  <c r="M316" i="4" s="1"/>
  <c r="N316" i="4" s="1"/>
  <c r="O316" i="4" s="1"/>
  <c r="P316" i="4" s="1"/>
  <c r="N223" i="4"/>
  <c r="O223" i="4" s="1"/>
  <c r="P223" i="4" s="1"/>
  <c r="J318" i="4"/>
  <c r="J179" i="4"/>
  <c r="K179" i="4" s="1"/>
  <c r="N201" i="4"/>
  <c r="O201" i="4" s="1"/>
  <c r="P201" i="4" s="1"/>
  <c r="Q201" i="4" s="1"/>
  <c r="R201" i="4" s="1"/>
  <c r="S201" i="4" s="1"/>
  <c r="T201" i="4" s="1"/>
  <c r="U201" i="4" s="1"/>
  <c r="V201" i="4" s="1"/>
  <c r="W201" i="4" s="1"/>
  <c r="X201" i="4" s="1"/>
  <c r="Y201" i="4" s="1"/>
  <c r="Z201" i="4" s="1"/>
  <c r="AA201" i="4" s="1"/>
  <c r="AB201" i="4" s="1"/>
  <c r="AC201" i="4" s="1"/>
  <c r="AD201" i="4" s="1"/>
  <c r="AE201" i="4" s="1"/>
  <c r="AF201" i="4" s="1"/>
  <c r="AG201" i="4" s="1"/>
  <c r="AH201" i="4" s="1"/>
  <c r="AI201" i="4" s="1"/>
  <c r="AJ201" i="4" s="1"/>
  <c r="AK201" i="4" s="1"/>
  <c r="AL201" i="4" s="1"/>
  <c r="AM201" i="4" s="1"/>
  <c r="AN201" i="4" s="1"/>
  <c r="AO201" i="4" s="1"/>
  <c r="AP201" i="4" s="1"/>
  <c r="AQ201" i="4" s="1"/>
  <c r="AR201" i="4" s="1"/>
  <c r="AS201" i="4" s="1"/>
  <c r="AT201" i="4" s="1"/>
  <c r="AU201" i="4" s="1"/>
  <c r="AV201" i="4" s="1"/>
  <c r="AW201" i="4" s="1"/>
  <c r="AX201" i="4" s="1"/>
  <c r="AY201" i="4" s="1"/>
  <c r="AZ201" i="4" s="1"/>
  <c r="BA201" i="4" s="1"/>
  <c r="BB201" i="4" s="1"/>
  <c r="BC201" i="4" s="1"/>
  <c r="BD201" i="4" s="1"/>
  <c r="BE201" i="4" s="1"/>
  <c r="BF201" i="4" s="1"/>
  <c r="BG201" i="4" s="1"/>
  <c r="BH201" i="4" s="1"/>
  <c r="BI201" i="4" s="1"/>
  <c r="BJ201" i="4" s="1"/>
  <c r="BK201" i="4" s="1"/>
  <c r="BL201" i="4" s="1"/>
  <c r="BM201" i="4" s="1"/>
  <c r="BN201" i="4" s="1"/>
  <c r="BO201" i="4" s="1"/>
  <c r="BP201" i="4" s="1"/>
  <c r="BQ201" i="4" s="1"/>
  <c r="BR201" i="4" s="1"/>
  <c r="BS201" i="4" s="1"/>
  <c r="BT201" i="4" s="1"/>
  <c r="BU201" i="4" s="1"/>
  <c r="BV201" i="4" s="1"/>
  <c r="BW201" i="4" s="1"/>
  <c r="BX201" i="4" s="1"/>
  <c r="BY201" i="4" s="1"/>
  <c r="BZ201" i="4" s="1"/>
  <c r="CA201" i="4" s="1"/>
  <c r="CB201" i="4" s="1"/>
  <c r="CC201" i="4" s="1"/>
  <c r="CD201" i="4" s="1"/>
  <c r="CE201" i="4" s="1"/>
  <c r="CF201" i="4" s="1"/>
  <c r="CG201" i="4" s="1"/>
  <c r="CH201" i="4" s="1"/>
  <c r="CI201" i="4" s="1"/>
  <c r="CJ201" i="4" s="1"/>
  <c r="CK201" i="4" s="1"/>
  <c r="CL201" i="4" s="1"/>
  <c r="CM201" i="4" s="1"/>
  <c r="CN201" i="4" s="1"/>
  <c r="CO201" i="4" s="1"/>
  <c r="CP201" i="4" s="1"/>
  <c r="CQ201" i="4" s="1"/>
  <c r="CR201" i="4" s="1"/>
  <c r="CS201" i="4" s="1"/>
  <c r="CT201" i="4" s="1"/>
  <c r="CU201" i="4" s="1"/>
  <c r="CV201" i="4" s="1"/>
  <c r="CW201" i="4" s="1"/>
  <c r="CX201" i="4" s="1"/>
  <c r="CY201" i="4" s="1"/>
  <c r="CZ201" i="4" s="1"/>
  <c r="DA201" i="4" s="1"/>
  <c r="DB201" i="4" s="1"/>
  <c r="DC201" i="4" s="1"/>
  <c r="DD201" i="4" s="1"/>
  <c r="DE201" i="4" s="1"/>
  <c r="DF201" i="4" s="1"/>
  <c r="DG201" i="4" s="1"/>
  <c r="DH201" i="4" s="1"/>
  <c r="DI201" i="4" s="1"/>
  <c r="DJ201" i="4" s="1"/>
  <c r="DK201" i="4" s="1"/>
  <c r="DL201" i="4" s="1"/>
  <c r="DM201" i="4" s="1"/>
  <c r="DN201" i="4" s="1"/>
  <c r="DO201" i="4" s="1"/>
  <c r="DP201" i="4" s="1"/>
  <c r="DQ201" i="4" s="1"/>
  <c r="DR201" i="4" s="1"/>
  <c r="DS201" i="4" s="1"/>
  <c r="DT201" i="4" s="1"/>
  <c r="DU201" i="4" s="1"/>
  <c r="DV201" i="4" s="1"/>
  <c r="DW201" i="4" s="1"/>
  <c r="DX201" i="4" s="1"/>
  <c r="DY201" i="4" s="1"/>
  <c r="DZ201" i="4" s="1"/>
  <c r="EA201" i="4" s="1"/>
  <c r="EB201" i="4" s="1"/>
  <c r="EC201" i="4" s="1"/>
  <c r="ED201" i="4" s="1"/>
  <c r="EE201" i="4" s="1"/>
  <c r="EF201" i="4" s="1"/>
  <c r="EG201" i="4" s="1"/>
  <c r="EH201" i="4" s="1"/>
  <c r="EI201" i="4" s="1"/>
  <c r="EJ201" i="4" s="1"/>
  <c r="EK201" i="4" s="1"/>
  <c r="EL201" i="4" s="1"/>
  <c r="EM201" i="4" s="1"/>
  <c r="EN201" i="4" s="1"/>
  <c r="EO201" i="4" s="1"/>
  <c r="EP201" i="4" s="1"/>
  <c r="EQ201" i="4" s="1"/>
  <c r="ER201" i="4" s="1"/>
  <c r="ES201" i="4" s="1"/>
  <c r="ET201" i="4" s="1"/>
  <c r="EU201" i="4" s="1"/>
  <c r="EV201" i="4" s="1"/>
  <c r="EW201" i="4" s="1"/>
  <c r="EX201" i="4" s="1"/>
  <c r="EY201" i="4" s="1"/>
  <c r="EZ201" i="4" s="1"/>
  <c r="FA201" i="4" s="1"/>
  <c r="FB201" i="4" s="1"/>
  <c r="FC201" i="4" s="1"/>
  <c r="FD201" i="4" s="1"/>
  <c r="FE201" i="4" s="1"/>
  <c r="FF201" i="4" s="1"/>
  <c r="FG201" i="4" s="1"/>
  <c r="FH201" i="4" s="1"/>
  <c r="FI201" i="4" s="1"/>
  <c r="FJ201" i="4" s="1"/>
  <c r="FK201" i="4" s="1"/>
  <c r="FL201" i="4" s="1"/>
  <c r="L277" i="4"/>
  <c r="M277" i="4" s="1"/>
  <c r="K199" i="4"/>
  <c r="J291" i="4"/>
  <c r="K291" i="4" s="1"/>
  <c r="L291" i="4" s="1"/>
  <c r="K182" i="4"/>
  <c r="L182" i="4" s="1"/>
  <c r="I238" i="4"/>
  <c r="K102" i="4"/>
  <c r="M13" i="4"/>
  <c r="M12" i="4" s="1"/>
  <c r="J107" i="4" l="1"/>
  <c r="N212" i="4"/>
  <c r="O212" i="4" s="1"/>
  <c r="P212" i="4" s="1"/>
  <c r="Q212" i="4" s="1"/>
  <c r="R212" i="4" s="1"/>
  <c r="S212" i="4" s="1"/>
  <c r="T212" i="4" s="1"/>
  <c r="U212" i="4" s="1"/>
  <c r="V212" i="4" s="1"/>
  <c r="W212" i="4" s="1"/>
  <c r="X212" i="4" s="1"/>
  <c r="Y212" i="4" s="1"/>
  <c r="Z212" i="4" s="1"/>
  <c r="AA212" i="4" s="1"/>
  <c r="AB212" i="4" s="1"/>
  <c r="AC212" i="4" s="1"/>
  <c r="AD212" i="4" s="1"/>
  <c r="AE212" i="4" s="1"/>
  <c r="AF212" i="4" s="1"/>
  <c r="AG212" i="4" s="1"/>
  <c r="AH212" i="4" s="1"/>
  <c r="AI212" i="4" s="1"/>
  <c r="AJ212" i="4" s="1"/>
  <c r="AK212" i="4" s="1"/>
  <c r="AL212" i="4" s="1"/>
  <c r="AM212" i="4" s="1"/>
  <c r="AN212" i="4" s="1"/>
  <c r="AO212" i="4" s="1"/>
  <c r="AP212" i="4" s="1"/>
  <c r="AQ212" i="4" s="1"/>
  <c r="AR212" i="4" s="1"/>
  <c r="AS212" i="4" s="1"/>
  <c r="AT212" i="4" s="1"/>
  <c r="AU212" i="4" s="1"/>
  <c r="AV212" i="4" s="1"/>
  <c r="AW212" i="4" s="1"/>
  <c r="AX212" i="4" s="1"/>
  <c r="AY212" i="4" s="1"/>
  <c r="AZ212" i="4" s="1"/>
  <c r="BA212" i="4" s="1"/>
  <c r="BB212" i="4" s="1"/>
  <c r="BC212" i="4" s="1"/>
  <c r="BD212" i="4" s="1"/>
  <c r="BE212" i="4" s="1"/>
  <c r="BF212" i="4" s="1"/>
  <c r="BG212" i="4" s="1"/>
  <c r="BH212" i="4" s="1"/>
  <c r="BI212" i="4" s="1"/>
  <c r="BJ212" i="4" s="1"/>
  <c r="BK212" i="4" s="1"/>
  <c r="BL212" i="4" s="1"/>
  <c r="BM212" i="4" s="1"/>
  <c r="BN212" i="4" s="1"/>
  <c r="BO212" i="4" s="1"/>
  <c r="BP212" i="4" s="1"/>
  <c r="BQ212" i="4" s="1"/>
  <c r="BR212" i="4" s="1"/>
  <c r="BS212" i="4" s="1"/>
  <c r="BT212" i="4" s="1"/>
  <c r="BU212" i="4" s="1"/>
  <c r="BV212" i="4" s="1"/>
  <c r="BW212" i="4" s="1"/>
  <c r="BX212" i="4" s="1"/>
  <c r="BY212" i="4" s="1"/>
  <c r="BZ212" i="4" s="1"/>
  <c r="CA212" i="4" s="1"/>
  <c r="CB212" i="4" s="1"/>
  <c r="CC212" i="4" s="1"/>
  <c r="CD212" i="4" s="1"/>
  <c r="CE212" i="4" s="1"/>
  <c r="CF212" i="4" s="1"/>
  <c r="CG212" i="4" s="1"/>
  <c r="CH212" i="4" s="1"/>
  <c r="CI212" i="4" s="1"/>
  <c r="CJ212" i="4" s="1"/>
  <c r="CK212" i="4" s="1"/>
  <c r="CL212" i="4" s="1"/>
  <c r="CM212" i="4" s="1"/>
  <c r="CN212" i="4" s="1"/>
  <c r="CO212" i="4" s="1"/>
  <c r="CP212" i="4" s="1"/>
  <c r="CQ212" i="4" s="1"/>
  <c r="CR212" i="4" s="1"/>
  <c r="CS212" i="4" s="1"/>
  <c r="CT212" i="4" s="1"/>
  <c r="CU212" i="4" s="1"/>
  <c r="CV212" i="4" s="1"/>
  <c r="CW212" i="4" s="1"/>
  <c r="CX212" i="4" s="1"/>
  <c r="CY212" i="4" s="1"/>
  <c r="CZ212" i="4" s="1"/>
  <c r="DA212" i="4" s="1"/>
  <c r="DB212" i="4" s="1"/>
  <c r="DC212" i="4" s="1"/>
  <c r="DD212" i="4" s="1"/>
  <c r="DE212" i="4" s="1"/>
  <c r="DF212" i="4" s="1"/>
  <c r="DG212" i="4" s="1"/>
  <c r="DH212" i="4" s="1"/>
  <c r="DI212" i="4" s="1"/>
  <c r="DJ212" i="4" s="1"/>
  <c r="DK212" i="4" s="1"/>
  <c r="DL212" i="4" s="1"/>
  <c r="DM212" i="4" s="1"/>
  <c r="DN212" i="4" s="1"/>
  <c r="DO212" i="4" s="1"/>
  <c r="DP212" i="4" s="1"/>
  <c r="DQ212" i="4" s="1"/>
  <c r="DR212" i="4" s="1"/>
  <c r="DS212" i="4" s="1"/>
  <c r="DT212" i="4" s="1"/>
  <c r="DU212" i="4" s="1"/>
  <c r="DV212" i="4" s="1"/>
  <c r="DW212" i="4" s="1"/>
  <c r="DX212" i="4" s="1"/>
  <c r="DY212" i="4" s="1"/>
  <c r="DZ212" i="4" s="1"/>
  <c r="EA212" i="4" s="1"/>
  <c r="EB212" i="4" s="1"/>
  <c r="EC212" i="4" s="1"/>
  <c r="ED212" i="4" s="1"/>
  <c r="EE212" i="4" s="1"/>
  <c r="EF212" i="4" s="1"/>
  <c r="EG212" i="4" s="1"/>
  <c r="EH212" i="4" s="1"/>
  <c r="EI212" i="4" s="1"/>
  <c r="EJ212" i="4" s="1"/>
  <c r="EK212" i="4" s="1"/>
  <c r="EL212" i="4" s="1"/>
  <c r="EM212" i="4" s="1"/>
  <c r="EN212" i="4" s="1"/>
  <c r="EO212" i="4" s="1"/>
  <c r="EP212" i="4" s="1"/>
  <c r="EQ212" i="4" s="1"/>
  <c r="ER212" i="4" s="1"/>
  <c r="ES212" i="4" s="1"/>
  <c r="ET212" i="4" s="1"/>
  <c r="EU212" i="4" s="1"/>
  <c r="EV212" i="4" s="1"/>
  <c r="EW212" i="4" s="1"/>
  <c r="EX212" i="4" s="1"/>
  <c r="EY212" i="4" s="1"/>
  <c r="EZ212" i="4" s="1"/>
  <c r="FA212" i="4" s="1"/>
  <c r="FB212" i="4" s="1"/>
  <c r="FC212" i="4" s="1"/>
  <c r="FD212" i="4" s="1"/>
  <c r="FE212" i="4" s="1"/>
  <c r="FF212" i="4" s="1"/>
  <c r="FG212" i="4" s="1"/>
  <c r="FH212" i="4" s="1"/>
  <c r="FI212" i="4" s="1"/>
  <c r="FJ212" i="4" s="1"/>
  <c r="FK212" i="4" s="1"/>
  <c r="FL212" i="4" s="1"/>
  <c r="Q292" i="4"/>
  <c r="R292" i="4" s="1"/>
  <c r="S292" i="4" s="1"/>
  <c r="T292" i="4" s="1"/>
  <c r="U292" i="4" s="1"/>
  <c r="V292" i="4" s="1"/>
  <c r="W292" i="4" s="1"/>
  <c r="X292" i="4" s="1"/>
  <c r="Y292" i="4" s="1"/>
  <c r="Z292" i="4" s="1"/>
  <c r="AA292" i="4" s="1"/>
  <c r="AB292" i="4" s="1"/>
  <c r="AC292" i="4" s="1"/>
  <c r="AD292" i="4" s="1"/>
  <c r="AE292" i="4" s="1"/>
  <c r="AF292" i="4" s="1"/>
  <c r="AG292" i="4" s="1"/>
  <c r="AH292" i="4" s="1"/>
  <c r="AI292" i="4" s="1"/>
  <c r="AJ292" i="4" s="1"/>
  <c r="AK292" i="4" s="1"/>
  <c r="AL292" i="4" s="1"/>
  <c r="AM292" i="4" s="1"/>
  <c r="AN292" i="4" s="1"/>
  <c r="AO292" i="4" s="1"/>
  <c r="AP292" i="4" s="1"/>
  <c r="AQ292" i="4" s="1"/>
  <c r="AR292" i="4" s="1"/>
  <c r="AS292" i="4" s="1"/>
  <c r="AT292" i="4" s="1"/>
  <c r="AU292" i="4" s="1"/>
  <c r="AV292" i="4" s="1"/>
  <c r="AW292" i="4" s="1"/>
  <c r="AX292" i="4" s="1"/>
  <c r="AY292" i="4" s="1"/>
  <c r="AZ292" i="4" s="1"/>
  <c r="BA292" i="4" s="1"/>
  <c r="BB292" i="4" s="1"/>
  <c r="BC292" i="4" s="1"/>
  <c r="BD292" i="4" s="1"/>
  <c r="BE292" i="4" s="1"/>
  <c r="BF292" i="4" s="1"/>
  <c r="BG292" i="4" s="1"/>
  <c r="BH292" i="4" s="1"/>
  <c r="BI292" i="4" s="1"/>
  <c r="BJ292" i="4" s="1"/>
  <c r="BK292" i="4" s="1"/>
  <c r="BL292" i="4" s="1"/>
  <c r="BM292" i="4" s="1"/>
  <c r="BN292" i="4" s="1"/>
  <c r="BO292" i="4" s="1"/>
  <c r="BP292" i="4" s="1"/>
  <c r="BQ292" i="4" s="1"/>
  <c r="BR292" i="4" s="1"/>
  <c r="BS292" i="4" s="1"/>
  <c r="BT292" i="4" s="1"/>
  <c r="BU292" i="4" s="1"/>
  <c r="BV292" i="4" s="1"/>
  <c r="BW292" i="4" s="1"/>
  <c r="BX292" i="4" s="1"/>
  <c r="BY292" i="4" s="1"/>
  <c r="BZ292" i="4" s="1"/>
  <c r="CA292" i="4" s="1"/>
  <c r="CB292" i="4" s="1"/>
  <c r="CC292" i="4" s="1"/>
  <c r="CD292" i="4" s="1"/>
  <c r="CE292" i="4" s="1"/>
  <c r="CF292" i="4" s="1"/>
  <c r="CG292" i="4" s="1"/>
  <c r="CH292" i="4" s="1"/>
  <c r="CI292" i="4" s="1"/>
  <c r="CJ292" i="4" s="1"/>
  <c r="CK292" i="4" s="1"/>
  <c r="CL292" i="4" s="1"/>
  <c r="CM292" i="4" s="1"/>
  <c r="CN292" i="4" s="1"/>
  <c r="CO292" i="4" s="1"/>
  <c r="CP292" i="4" s="1"/>
  <c r="CQ292" i="4" s="1"/>
  <c r="CR292" i="4" s="1"/>
  <c r="CS292" i="4" s="1"/>
  <c r="CT292" i="4" s="1"/>
  <c r="CU292" i="4" s="1"/>
  <c r="CV292" i="4" s="1"/>
  <c r="CW292" i="4" s="1"/>
  <c r="CX292" i="4" s="1"/>
  <c r="CY292" i="4" s="1"/>
  <c r="CZ292" i="4" s="1"/>
  <c r="DA292" i="4" s="1"/>
  <c r="DB292" i="4" s="1"/>
  <c r="DC292" i="4" s="1"/>
  <c r="DD292" i="4" s="1"/>
  <c r="DE292" i="4" s="1"/>
  <c r="DF292" i="4" s="1"/>
  <c r="DG292" i="4" s="1"/>
  <c r="DH292" i="4" s="1"/>
  <c r="DI292" i="4" s="1"/>
  <c r="DJ292" i="4" s="1"/>
  <c r="DK292" i="4" s="1"/>
  <c r="DL292" i="4" s="1"/>
  <c r="DM292" i="4" s="1"/>
  <c r="DN292" i="4" s="1"/>
  <c r="DO292" i="4" s="1"/>
  <c r="DP292" i="4" s="1"/>
  <c r="DQ292" i="4" s="1"/>
  <c r="DR292" i="4" s="1"/>
  <c r="DS292" i="4" s="1"/>
  <c r="DT292" i="4" s="1"/>
  <c r="DU292" i="4" s="1"/>
  <c r="DV292" i="4" s="1"/>
  <c r="DW292" i="4" s="1"/>
  <c r="DX292" i="4" s="1"/>
  <c r="DY292" i="4" s="1"/>
  <c r="DZ292" i="4" s="1"/>
  <c r="EA292" i="4" s="1"/>
  <c r="EB292" i="4" s="1"/>
  <c r="EC292" i="4" s="1"/>
  <c r="ED292" i="4" s="1"/>
  <c r="EE292" i="4" s="1"/>
  <c r="EF292" i="4" s="1"/>
  <c r="EG292" i="4" s="1"/>
  <c r="EH292" i="4" s="1"/>
  <c r="EI292" i="4" s="1"/>
  <c r="EJ292" i="4" s="1"/>
  <c r="EK292" i="4" s="1"/>
  <c r="EL292" i="4" s="1"/>
  <c r="EM292" i="4" s="1"/>
  <c r="EN292" i="4" s="1"/>
  <c r="EO292" i="4" s="1"/>
  <c r="EP292" i="4" s="1"/>
  <c r="EQ292" i="4" s="1"/>
  <c r="ER292" i="4" s="1"/>
  <c r="ES292" i="4" s="1"/>
  <c r="ET292" i="4" s="1"/>
  <c r="EU292" i="4" s="1"/>
  <c r="EV292" i="4" s="1"/>
  <c r="EW292" i="4" s="1"/>
  <c r="EX292" i="4" s="1"/>
  <c r="EY292" i="4" s="1"/>
  <c r="EZ292" i="4" s="1"/>
  <c r="FA292" i="4" s="1"/>
  <c r="FB292" i="4" s="1"/>
  <c r="FC292" i="4" s="1"/>
  <c r="FD292" i="4" s="1"/>
  <c r="FE292" i="4" s="1"/>
  <c r="FF292" i="4" s="1"/>
  <c r="FG292" i="4" s="1"/>
  <c r="FH292" i="4" s="1"/>
  <c r="FI292" i="4" s="1"/>
  <c r="FJ292" i="4" s="1"/>
  <c r="FK292" i="4" s="1"/>
  <c r="FL292" i="4" s="1"/>
  <c r="Q282" i="4"/>
  <c r="R282" i="4" s="1"/>
  <c r="S282" i="4" s="1"/>
  <c r="T282" i="4" s="1"/>
  <c r="U282" i="4" s="1"/>
  <c r="V282" i="4" s="1"/>
  <c r="W282" i="4" s="1"/>
  <c r="X282" i="4" s="1"/>
  <c r="Y282" i="4" s="1"/>
  <c r="Z282" i="4" s="1"/>
  <c r="AA282" i="4" s="1"/>
  <c r="AB282" i="4" s="1"/>
  <c r="AC282" i="4" s="1"/>
  <c r="AD282" i="4" s="1"/>
  <c r="AE282" i="4" s="1"/>
  <c r="AF282" i="4" s="1"/>
  <c r="AG282" i="4" s="1"/>
  <c r="AH282" i="4" s="1"/>
  <c r="AI282" i="4" s="1"/>
  <c r="AJ282" i="4" s="1"/>
  <c r="AK282" i="4" s="1"/>
  <c r="AL282" i="4" s="1"/>
  <c r="AM282" i="4" s="1"/>
  <c r="AN282" i="4" s="1"/>
  <c r="AO282" i="4" s="1"/>
  <c r="AP282" i="4" s="1"/>
  <c r="AQ282" i="4" s="1"/>
  <c r="AR282" i="4" s="1"/>
  <c r="AS282" i="4" s="1"/>
  <c r="AT282" i="4" s="1"/>
  <c r="AU282" i="4" s="1"/>
  <c r="AV282" i="4" s="1"/>
  <c r="AW282" i="4" s="1"/>
  <c r="AX282" i="4" s="1"/>
  <c r="AY282" i="4" s="1"/>
  <c r="AZ282" i="4" s="1"/>
  <c r="BA282" i="4" s="1"/>
  <c r="BB282" i="4" s="1"/>
  <c r="BC282" i="4" s="1"/>
  <c r="BD282" i="4" s="1"/>
  <c r="BE282" i="4" s="1"/>
  <c r="BF282" i="4" s="1"/>
  <c r="BG282" i="4" s="1"/>
  <c r="BH282" i="4" s="1"/>
  <c r="BI282" i="4" s="1"/>
  <c r="BJ282" i="4" s="1"/>
  <c r="BK282" i="4" s="1"/>
  <c r="BL282" i="4" s="1"/>
  <c r="BM282" i="4" s="1"/>
  <c r="BN282" i="4" s="1"/>
  <c r="BO282" i="4" s="1"/>
  <c r="BP282" i="4" s="1"/>
  <c r="BQ282" i="4" s="1"/>
  <c r="BR282" i="4" s="1"/>
  <c r="BS282" i="4" s="1"/>
  <c r="BT282" i="4" s="1"/>
  <c r="BU282" i="4" s="1"/>
  <c r="BV282" i="4" s="1"/>
  <c r="BW282" i="4" s="1"/>
  <c r="BX282" i="4" s="1"/>
  <c r="BY282" i="4" s="1"/>
  <c r="BZ282" i="4" s="1"/>
  <c r="CA282" i="4" s="1"/>
  <c r="CB282" i="4" s="1"/>
  <c r="CC282" i="4" s="1"/>
  <c r="CD282" i="4" s="1"/>
  <c r="CE282" i="4" s="1"/>
  <c r="CF282" i="4" s="1"/>
  <c r="CG282" i="4" s="1"/>
  <c r="CH282" i="4" s="1"/>
  <c r="CI282" i="4" s="1"/>
  <c r="CJ282" i="4" s="1"/>
  <c r="CK282" i="4" s="1"/>
  <c r="CL282" i="4" s="1"/>
  <c r="CM282" i="4" s="1"/>
  <c r="CN282" i="4" s="1"/>
  <c r="CO282" i="4" s="1"/>
  <c r="CP282" i="4" s="1"/>
  <c r="CQ282" i="4" s="1"/>
  <c r="CR282" i="4" s="1"/>
  <c r="CS282" i="4" s="1"/>
  <c r="CT282" i="4" s="1"/>
  <c r="CU282" i="4" s="1"/>
  <c r="CV282" i="4" s="1"/>
  <c r="CW282" i="4" s="1"/>
  <c r="CX282" i="4" s="1"/>
  <c r="CY282" i="4" s="1"/>
  <c r="CZ282" i="4" s="1"/>
  <c r="DA282" i="4" s="1"/>
  <c r="DB282" i="4" s="1"/>
  <c r="DC282" i="4" s="1"/>
  <c r="DD282" i="4" s="1"/>
  <c r="DE282" i="4" s="1"/>
  <c r="DF282" i="4" s="1"/>
  <c r="DG282" i="4" s="1"/>
  <c r="DH282" i="4" s="1"/>
  <c r="DI282" i="4" s="1"/>
  <c r="DJ282" i="4" s="1"/>
  <c r="DK282" i="4" s="1"/>
  <c r="DL282" i="4" s="1"/>
  <c r="DM282" i="4" s="1"/>
  <c r="DN282" i="4" s="1"/>
  <c r="DO282" i="4" s="1"/>
  <c r="DP282" i="4" s="1"/>
  <c r="DQ282" i="4" s="1"/>
  <c r="DR282" i="4" s="1"/>
  <c r="DS282" i="4" s="1"/>
  <c r="DT282" i="4" s="1"/>
  <c r="DU282" i="4" s="1"/>
  <c r="DV282" i="4" s="1"/>
  <c r="DW282" i="4" s="1"/>
  <c r="DX282" i="4" s="1"/>
  <c r="DY282" i="4" s="1"/>
  <c r="DZ282" i="4" s="1"/>
  <c r="EA282" i="4" s="1"/>
  <c r="EB282" i="4" s="1"/>
  <c r="EC282" i="4" s="1"/>
  <c r="ED282" i="4" s="1"/>
  <c r="EE282" i="4" s="1"/>
  <c r="EF282" i="4" s="1"/>
  <c r="EG282" i="4" s="1"/>
  <c r="EH282" i="4" s="1"/>
  <c r="EI282" i="4" s="1"/>
  <c r="EJ282" i="4" s="1"/>
  <c r="EK282" i="4" s="1"/>
  <c r="EL282" i="4" s="1"/>
  <c r="EM282" i="4" s="1"/>
  <c r="EN282" i="4" s="1"/>
  <c r="EO282" i="4" s="1"/>
  <c r="EP282" i="4" s="1"/>
  <c r="EQ282" i="4" s="1"/>
  <c r="ER282" i="4" s="1"/>
  <c r="ES282" i="4" s="1"/>
  <c r="ET282" i="4" s="1"/>
  <c r="EU282" i="4" s="1"/>
  <c r="EV282" i="4" s="1"/>
  <c r="EW282" i="4" s="1"/>
  <c r="EX282" i="4" s="1"/>
  <c r="EY282" i="4" s="1"/>
  <c r="EZ282" i="4" s="1"/>
  <c r="FA282" i="4" s="1"/>
  <c r="FB282" i="4" s="1"/>
  <c r="FC282" i="4" s="1"/>
  <c r="FD282" i="4" s="1"/>
  <c r="FE282" i="4" s="1"/>
  <c r="FF282" i="4" s="1"/>
  <c r="FG282" i="4" s="1"/>
  <c r="FH282" i="4" s="1"/>
  <c r="FI282" i="4" s="1"/>
  <c r="FJ282" i="4" s="1"/>
  <c r="FK282" i="4" s="1"/>
  <c r="FL282" i="4" s="1"/>
  <c r="Q197" i="4"/>
  <c r="R197" i="4" s="1"/>
  <c r="S197" i="4" s="1"/>
  <c r="T197" i="4" s="1"/>
  <c r="U197" i="4" s="1"/>
  <c r="V197" i="4" s="1"/>
  <c r="W197" i="4" s="1"/>
  <c r="X197" i="4" s="1"/>
  <c r="Y197" i="4" s="1"/>
  <c r="Z197" i="4" s="1"/>
  <c r="AA197" i="4" s="1"/>
  <c r="AB197" i="4" s="1"/>
  <c r="AC197" i="4" s="1"/>
  <c r="AD197" i="4" s="1"/>
  <c r="AE197" i="4" s="1"/>
  <c r="AF197" i="4" s="1"/>
  <c r="AG197" i="4" s="1"/>
  <c r="AH197" i="4" s="1"/>
  <c r="AI197" i="4" s="1"/>
  <c r="AJ197" i="4" s="1"/>
  <c r="AK197" i="4" s="1"/>
  <c r="AL197" i="4" s="1"/>
  <c r="AM197" i="4" s="1"/>
  <c r="AN197" i="4" s="1"/>
  <c r="AO197" i="4" s="1"/>
  <c r="AP197" i="4" s="1"/>
  <c r="AQ197" i="4" s="1"/>
  <c r="AR197" i="4" s="1"/>
  <c r="AS197" i="4" s="1"/>
  <c r="AT197" i="4" s="1"/>
  <c r="AU197" i="4" s="1"/>
  <c r="AV197" i="4" s="1"/>
  <c r="AW197" i="4" s="1"/>
  <c r="AX197" i="4" s="1"/>
  <c r="AY197" i="4" s="1"/>
  <c r="AZ197" i="4" s="1"/>
  <c r="BA197" i="4" s="1"/>
  <c r="BB197" i="4" s="1"/>
  <c r="BC197" i="4" s="1"/>
  <c r="BD197" i="4" s="1"/>
  <c r="BE197" i="4" s="1"/>
  <c r="BF197" i="4" s="1"/>
  <c r="BG197" i="4" s="1"/>
  <c r="BH197" i="4" s="1"/>
  <c r="BI197" i="4" s="1"/>
  <c r="BJ197" i="4" s="1"/>
  <c r="BK197" i="4" s="1"/>
  <c r="BL197" i="4" s="1"/>
  <c r="BM197" i="4" s="1"/>
  <c r="BN197" i="4" s="1"/>
  <c r="BO197" i="4" s="1"/>
  <c r="BP197" i="4" s="1"/>
  <c r="BQ197" i="4" s="1"/>
  <c r="BR197" i="4" s="1"/>
  <c r="BS197" i="4" s="1"/>
  <c r="BT197" i="4" s="1"/>
  <c r="BU197" i="4" s="1"/>
  <c r="BV197" i="4" s="1"/>
  <c r="BW197" i="4" s="1"/>
  <c r="BX197" i="4" s="1"/>
  <c r="BY197" i="4" s="1"/>
  <c r="BZ197" i="4" s="1"/>
  <c r="CA197" i="4" s="1"/>
  <c r="CB197" i="4" s="1"/>
  <c r="CC197" i="4" s="1"/>
  <c r="CD197" i="4" s="1"/>
  <c r="CE197" i="4" s="1"/>
  <c r="CF197" i="4" s="1"/>
  <c r="CG197" i="4" s="1"/>
  <c r="CH197" i="4" s="1"/>
  <c r="CI197" i="4" s="1"/>
  <c r="CJ197" i="4" s="1"/>
  <c r="CK197" i="4" s="1"/>
  <c r="CL197" i="4" s="1"/>
  <c r="CM197" i="4" s="1"/>
  <c r="CN197" i="4" s="1"/>
  <c r="CO197" i="4" s="1"/>
  <c r="CP197" i="4" s="1"/>
  <c r="CQ197" i="4" s="1"/>
  <c r="CR197" i="4" s="1"/>
  <c r="CS197" i="4" s="1"/>
  <c r="CT197" i="4" s="1"/>
  <c r="CU197" i="4" s="1"/>
  <c r="CV197" i="4" s="1"/>
  <c r="CW197" i="4" s="1"/>
  <c r="CX197" i="4" s="1"/>
  <c r="CY197" i="4" s="1"/>
  <c r="CZ197" i="4" s="1"/>
  <c r="DA197" i="4" s="1"/>
  <c r="DB197" i="4" s="1"/>
  <c r="DC197" i="4" s="1"/>
  <c r="DD197" i="4" s="1"/>
  <c r="DE197" i="4" s="1"/>
  <c r="DF197" i="4" s="1"/>
  <c r="DG197" i="4" s="1"/>
  <c r="DH197" i="4" s="1"/>
  <c r="DI197" i="4" s="1"/>
  <c r="DJ197" i="4" s="1"/>
  <c r="DK197" i="4" s="1"/>
  <c r="DL197" i="4" s="1"/>
  <c r="DM197" i="4" s="1"/>
  <c r="DN197" i="4" s="1"/>
  <c r="DO197" i="4" s="1"/>
  <c r="DP197" i="4" s="1"/>
  <c r="DQ197" i="4" s="1"/>
  <c r="DR197" i="4" s="1"/>
  <c r="DS197" i="4" s="1"/>
  <c r="DT197" i="4" s="1"/>
  <c r="DU197" i="4" s="1"/>
  <c r="DV197" i="4" s="1"/>
  <c r="DW197" i="4" s="1"/>
  <c r="DX197" i="4" s="1"/>
  <c r="DY197" i="4" s="1"/>
  <c r="DZ197" i="4" s="1"/>
  <c r="EA197" i="4" s="1"/>
  <c r="EB197" i="4" s="1"/>
  <c r="EC197" i="4" s="1"/>
  <c r="ED197" i="4" s="1"/>
  <c r="EE197" i="4" s="1"/>
  <c r="EF197" i="4" s="1"/>
  <c r="EG197" i="4" s="1"/>
  <c r="EH197" i="4" s="1"/>
  <c r="EI197" i="4" s="1"/>
  <c r="EJ197" i="4" s="1"/>
  <c r="EK197" i="4" s="1"/>
  <c r="EL197" i="4" s="1"/>
  <c r="EM197" i="4" s="1"/>
  <c r="EN197" i="4" s="1"/>
  <c r="EO197" i="4" s="1"/>
  <c r="EP197" i="4" s="1"/>
  <c r="EQ197" i="4" s="1"/>
  <c r="ER197" i="4" s="1"/>
  <c r="ES197" i="4" s="1"/>
  <c r="ET197" i="4" s="1"/>
  <c r="EU197" i="4" s="1"/>
  <c r="EV197" i="4" s="1"/>
  <c r="EW197" i="4" s="1"/>
  <c r="EX197" i="4" s="1"/>
  <c r="EY197" i="4" s="1"/>
  <c r="EZ197" i="4" s="1"/>
  <c r="FA197" i="4" s="1"/>
  <c r="FB197" i="4" s="1"/>
  <c r="FC197" i="4" s="1"/>
  <c r="FD197" i="4" s="1"/>
  <c r="FE197" i="4" s="1"/>
  <c r="FF197" i="4" s="1"/>
  <c r="FG197" i="4" s="1"/>
  <c r="FH197" i="4" s="1"/>
  <c r="FI197" i="4" s="1"/>
  <c r="FJ197" i="4" s="1"/>
  <c r="FK197" i="4" s="1"/>
  <c r="FL197" i="4" s="1"/>
  <c r="R293" i="4"/>
  <c r="S293" i="4" s="1"/>
  <c r="T293" i="4" s="1"/>
  <c r="U293" i="4" s="1"/>
  <c r="V293" i="4" s="1"/>
  <c r="W293" i="4" s="1"/>
  <c r="X293" i="4" s="1"/>
  <c r="Y293" i="4" s="1"/>
  <c r="Z293" i="4" s="1"/>
  <c r="AA293" i="4" s="1"/>
  <c r="AB293" i="4" s="1"/>
  <c r="AC293" i="4" s="1"/>
  <c r="AD293" i="4" s="1"/>
  <c r="AE293" i="4" s="1"/>
  <c r="AF293" i="4" s="1"/>
  <c r="AG293" i="4" s="1"/>
  <c r="AH293" i="4" s="1"/>
  <c r="AI293" i="4" s="1"/>
  <c r="AJ293" i="4" s="1"/>
  <c r="AK293" i="4" s="1"/>
  <c r="AL293" i="4" s="1"/>
  <c r="AM293" i="4" s="1"/>
  <c r="AN293" i="4" s="1"/>
  <c r="AO293" i="4" s="1"/>
  <c r="AP293" i="4" s="1"/>
  <c r="AQ293" i="4" s="1"/>
  <c r="AR293" i="4" s="1"/>
  <c r="AS293" i="4" s="1"/>
  <c r="AT293" i="4" s="1"/>
  <c r="AU293" i="4" s="1"/>
  <c r="AV293" i="4" s="1"/>
  <c r="AW293" i="4" s="1"/>
  <c r="AX293" i="4" s="1"/>
  <c r="AY293" i="4" s="1"/>
  <c r="AZ293" i="4" s="1"/>
  <c r="BA293" i="4" s="1"/>
  <c r="BB293" i="4" s="1"/>
  <c r="BC293" i="4" s="1"/>
  <c r="BD293" i="4" s="1"/>
  <c r="BE293" i="4" s="1"/>
  <c r="BF293" i="4" s="1"/>
  <c r="BG293" i="4" s="1"/>
  <c r="BH293" i="4" s="1"/>
  <c r="BI293" i="4" s="1"/>
  <c r="BJ293" i="4" s="1"/>
  <c r="BK293" i="4" s="1"/>
  <c r="BL293" i="4" s="1"/>
  <c r="BM293" i="4" s="1"/>
  <c r="BN293" i="4" s="1"/>
  <c r="BO293" i="4" s="1"/>
  <c r="BP293" i="4" s="1"/>
  <c r="BQ293" i="4" s="1"/>
  <c r="BR293" i="4" s="1"/>
  <c r="BS293" i="4" s="1"/>
  <c r="BT293" i="4" s="1"/>
  <c r="BU293" i="4" s="1"/>
  <c r="BV293" i="4" s="1"/>
  <c r="BW293" i="4" s="1"/>
  <c r="BX293" i="4" s="1"/>
  <c r="BY293" i="4" s="1"/>
  <c r="BZ293" i="4" s="1"/>
  <c r="CA293" i="4" s="1"/>
  <c r="CB293" i="4" s="1"/>
  <c r="CC293" i="4" s="1"/>
  <c r="CD293" i="4" s="1"/>
  <c r="CE293" i="4" s="1"/>
  <c r="CF293" i="4" s="1"/>
  <c r="CG293" i="4" s="1"/>
  <c r="CH293" i="4" s="1"/>
  <c r="CI293" i="4" s="1"/>
  <c r="CJ293" i="4" s="1"/>
  <c r="CK293" i="4" s="1"/>
  <c r="CL293" i="4" s="1"/>
  <c r="CM293" i="4" s="1"/>
  <c r="CN293" i="4" s="1"/>
  <c r="CO293" i="4" s="1"/>
  <c r="CP293" i="4" s="1"/>
  <c r="CQ293" i="4" s="1"/>
  <c r="CR293" i="4" s="1"/>
  <c r="CS293" i="4" s="1"/>
  <c r="CT293" i="4" s="1"/>
  <c r="CU293" i="4" s="1"/>
  <c r="CV293" i="4" s="1"/>
  <c r="CW293" i="4" s="1"/>
  <c r="CX293" i="4" s="1"/>
  <c r="CY293" i="4" s="1"/>
  <c r="CZ293" i="4" s="1"/>
  <c r="DA293" i="4" s="1"/>
  <c r="DB293" i="4" s="1"/>
  <c r="DC293" i="4" s="1"/>
  <c r="DD293" i="4" s="1"/>
  <c r="DE293" i="4" s="1"/>
  <c r="DF293" i="4" s="1"/>
  <c r="DG293" i="4" s="1"/>
  <c r="DH293" i="4" s="1"/>
  <c r="DI293" i="4" s="1"/>
  <c r="DJ293" i="4" s="1"/>
  <c r="DK293" i="4" s="1"/>
  <c r="DL293" i="4" s="1"/>
  <c r="DM293" i="4" s="1"/>
  <c r="DN293" i="4" s="1"/>
  <c r="DO293" i="4" s="1"/>
  <c r="DP293" i="4" s="1"/>
  <c r="DQ293" i="4" s="1"/>
  <c r="DR293" i="4" s="1"/>
  <c r="DS293" i="4" s="1"/>
  <c r="DT293" i="4" s="1"/>
  <c r="DU293" i="4" s="1"/>
  <c r="DV293" i="4" s="1"/>
  <c r="DW293" i="4" s="1"/>
  <c r="DX293" i="4" s="1"/>
  <c r="DY293" i="4" s="1"/>
  <c r="DZ293" i="4" s="1"/>
  <c r="EA293" i="4" s="1"/>
  <c r="EB293" i="4" s="1"/>
  <c r="EC293" i="4" s="1"/>
  <c r="ED293" i="4" s="1"/>
  <c r="EE293" i="4" s="1"/>
  <c r="EF293" i="4" s="1"/>
  <c r="EG293" i="4" s="1"/>
  <c r="EH293" i="4" s="1"/>
  <c r="EI293" i="4" s="1"/>
  <c r="EJ293" i="4" s="1"/>
  <c r="EK293" i="4" s="1"/>
  <c r="EL293" i="4" s="1"/>
  <c r="EM293" i="4" s="1"/>
  <c r="EN293" i="4" s="1"/>
  <c r="EO293" i="4" s="1"/>
  <c r="EP293" i="4" s="1"/>
  <c r="EQ293" i="4" s="1"/>
  <c r="ER293" i="4" s="1"/>
  <c r="ES293" i="4" s="1"/>
  <c r="ET293" i="4" s="1"/>
  <c r="EU293" i="4" s="1"/>
  <c r="EV293" i="4" s="1"/>
  <c r="EW293" i="4" s="1"/>
  <c r="EX293" i="4" s="1"/>
  <c r="EY293" i="4" s="1"/>
  <c r="EZ293" i="4" s="1"/>
  <c r="FA293" i="4" s="1"/>
  <c r="FB293" i="4" s="1"/>
  <c r="FC293" i="4" s="1"/>
  <c r="FD293" i="4" s="1"/>
  <c r="FE293" i="4" s="1"/>
  <c r="FF293" i="4" s="1"/>
  <c r="FG293" i="4" s="1"/>
  <c r="FH293" i="4" s="1"/>
  <c r="FI293" i="4" s="1"/>
  <c r="FJ293" i="4" s="1"/>
  <c r="FK293" i="4" s="1"/>
  <c r="FL293" i="4" s="1"/>
  <c r="N198" i="4"/>
  <c r="O198" i="4" s="1"/>
  <c r="P198" i="4" s="1"/>
  <c r="Q198" i="4" s="1"/>
  <c r="R198" i="4" s="1"/>
  <c r="S198" i="4" s="1"/>
  <c r="T198" i="4" s="1"/>
  <c r="U198" i="4" s="1"/>
  <c r="V198" i="4" s="1"/>
  <c r="W198" i="4" s="1"/>
  <c r="X198" i="4" s="1"/>
  <c r="Y198" i="4" s="1"/>
  <c r="Z198" i="4" s="1"/>
  <c r="AA198" i="4" s="1"/>
  <c r="AB198" i="4" s="1"/>
  <c r="AC198" i="4" s="1"/>
  <c r="AD198" i="4" s="1"/>
  <c r="AE198" i="4" s="1"/>
  <c r="AF198" i="4" s="1"/>
  <c r="AG198" i="4" s="1"/>
  <c r="AH198" i="4" s="1"/>
  <c r="AI198" i="4" s="1"/>
  <c r="AJ198" i="4" s="1"/>
  <c r="AK198" i="4" s="1"/>
  <c r="AL198" i="4" s="1"/>
  <c r="AM198" i="4" s="1"/>
  <c r="AN198" i="4" s="1"/>
  <c r="AO198" i="4" s="1"/>
  <c r="AP198" i="4" s="1"/>
  <c r="AQ198" i="4" s="1"/>
  <c r="AR198" i="4" s="1"/>
  <c r="AS198" i="4" s="1"/>
  <c r="AT198" i="4" s="1"/>
  <c r="AU198" i="4" s="1"/>
  <c r="AV198" i="4" s="1"/>
  <c r="AW198" i="4" s="1"/>
  <c r="AX198" i="4" s="1"/>
  <c r="AY198" i="4" s="1"/>
  <c r="AZ198" i="4" s="1"/>
  <c r="L216" i="4"/>
  <c r="M216" i="4" s="1"/>
  <c r="N216" i="4" s="1"/>
  <c r="O216" i="4" s="1"/>
  <c r="P216" i="4" s="1"/>
  <c r="Q216" i="4" s="1"/>
  <c r="R216" i="4" s="1"/>
  <c r="S216" i="4" s="1"/>
  <c r="T216" i="4" s="1"/>
  <c r="U216" i="4" s="1"/>
  <c r="N229" i="4"/>
  <c r="O229" i="4" s="1"/>
  <c r="L176" i="4"/>
  <c r="M92" i="4"/>
  <c r="M93" i="4"/>
  <c r="M95" i="4"/>
  <c r="M96" i="4"/>
  <c r="M94" i="4"/>
  <c r="M89" i="4"/>
  <c r="M91" i="4"/>
  <c r="M98" i="4"/>
  <c r="M99" i="4"/>
  <c r="M97" i="4"/>
  <c r="M100" i="4"/>
  <c r="M90" i="4"/>
  <c r="K105" i="4"/>
  <c r="M287" i="4"/>
  <c r="N287" i="4" s="1"/>
  <c r="O287" i="4" s="1"/>
  <c r="P287" i="4" s="1"/>
  <c r="Q287" i="4" s="1"/>
  <c r="R287" i="4" s="1"/>
  <c r="S287" i="4" s="1"/>
  <c r="T287" i="4" s="1"/>
  <c r="U287" i="4" s="1"/>
  <c r="V287" i="4" s="1"/>
  <c r="W287" i="4" s="1"/>
  <c r="X287" i="4" s="1"/>
  <c r="Y287" i="4" s="1"/>
  <c r="Z287" i="4" s="1"/>
  <c r="AA287" i="4" s="1"/>
  <c r="AB287" i="4" s="1"/>
  <c r="AC287" i="4" s="1"/>
  <c r="AD287" i="4" s="1"/>
  <c r="AE287" i="4" s="1"/>
  <c r="AF287" i="4" s="1"/>
  <c r="AG287" i="4" s="1"/>
  <c r="AH287" i="4" s="1"/>
  <c r="AI287" i="4" s="1"/>
  <c r="AJ287" i="4" s="1"/>
  <c r="AK287" i="4" s="1"/>
  <c r="AL287" i="4" s="1"/>
  <c r="AM287" i="4" s="1"/>
  <c r="AN287" i="4" s="1"/>
  <c r="AO287" i="4" s="1"/>
  <c r="AP287" i="4" s="1"/>
  <c r="AQ287" i="4" s="1"/>
  <c r="AR287" i="4" s="1"/>
  <c r="AS287" i="4" s="1"/>
  <c r="AT287" i="4" s="1"/>
  <c r="AU287" i="4" s="1"/>
  <c r="AV287" i="4" s="1"/>
  <c r="AW287" i="4" s="1"/>
  <c r="AX287" i="4" s="1"/>
  <c r="AY287" i="4" s="1"/>
  <c r="AZ287" i="4" s="1"/>
  <c r="BA287" i="4" s="1"/>
  <c r="BB287" i="4" s="1"/>
  <c r="BC287" i="4" s="1"/>
  <c r="BD287" i="4" s="1"/>
  <c r="BE287" i="4" s="1"/>
  <c r="BF287" i="4" s="1"/>
  <c r="BG287" i="4" s="1"/>
  <c r="BH287" i="4" s="1"/>
  <c r="BI287" i="4" s="1"/>
  <c r="BJ287" i="4" s="1"/>
  <c r="BK287" i="4" s="1"/>
  <c r="BL287" i="4" s="1"/>
  <c r="BM287" i="4" s="1"/>
  <c r="BN287" i="4" s="1"/>
  <c r="BO287" i="4" s="1"/>
  <c r="BP287" i="4" s="1"/>
  <c r="BQ287" i="4" s="1"/>
  <c r="BR287" i="4" s="1"/>
  <c r="BS287" i="4" s="1"/>
  <c r="BT287" i="4" s="1"/>
  <c r="BU287" i="4" s="1"/>
  <c r="BV287" i="4" s="1"/>
  <c r="BW287" i="4" s="1"/>
  <c r="BX287" i="4" s="1"/>
  <c r="BY287" i="4" s="1"/>
  <c r="BZ287" i="4" s="1"/>
  <c r="CA287" i="4" s="1"/>
  <c r="CB287" i="4" s="1"/>
  <c r="CC287" i="4" s="1"/>
  <c r="CD287" i="4" s="1"/>
  <c r="CE287" i="4" s="1"/>
  <c r="CF287" i="4" s="1"/>
  <c r="CG287" i="4" s="1"/>
  <c r="CH287" i="4" s="1"/>
  <c r="CI287" i="4" s="1"/>
  <c r="CJ287" i="4" s="1"/>
  <c r="CK287" i="4" s="1"/>
  <c r="CL287" i="4" s="1"/>
  <c r="CM287" i="4" s="1"/>
  <c r="CN287" i="4" s="1"/>
  <c r="CO287" i="4" s="1"/>
  <c r="CP287" i="4" s="1"/>
  <c r="CQ287" i="4" s="1"/>
  <c r="CR287" i="4" s="1"/>
  <c r="CS287" i="4" s="1"/>
  <c r="CT287" i="4" s="1"/>
  <c r="CU287" i="4" s="1"/>
  <c r="CV287" i="4" s="1"/>
  <c r="CW287" i="4" s="1"/>
  <c r="CX287" i="4" s="1"/>
  <c r="CY287" i="4" s="1"/>
  <c r="CZ287" i="4" s="1"/>
  <c r="DA287" i="4" s="1"/>
  <c r="DB287" i="4" s="1"/>
  <c r="DC287" i="4" s="1"/>
  <c r="DD287" i="4" s="1"/>
  <c r="DE287" i="4" s="1"/>
  <c r="DF287" i="4" s="1"/>
  <c r="DG287" i="4" s="1"/>
  <c r="DH287" i="4" s="1"/>
  <c r="DI287" i="4" s="1"/>
  <c r="DJ287" i="4" s="1"/>
  <c r="DK287" i="4" s="1"/>
  <c r="DL287" i="4" s="1"/>
  <c r="DM287" i="4" s="1"/>
  <c r="DN287" i="4" s="1"/>
  <c r="DO287" i="4" s="1"/>
  <c r="DP287" i="4" s="1"/>
  <c r="DQ287" i="4" s="1"/>
  <c r="DR287" i="4" s="1"/>
  <c r="DS287" i="4" s="1"/>
  <c r="DT287" i="4" s="1"/>
  <c r="DU287" i="4" s="1"/>
  <c r="DV287" i="4" s="1"/>
  <c r="DW287" i="4" s="1"/>
  <c r="DX287" i="4" s="1"/>
  <c r="DY287" i="4" s="1"/>
  <c r="DZ287" i="4" s="1"/>
  <c r="EA287" i="4" s="1"/>
  <c r="EB287" i="4" s="1"/>
  <c r="EC287" i="4" s="1"/>
  <c r="ED287" i="4" s="1"/>
  <c r="EE287" i="4" s="1"/>
  <c r="EF287" i="4" s="1"/>
  <c r="EG287" i="4" s="1"/>
  <c r="EH287" i="4" s="1"/>
  <c r="EI287" i="4" s="1"/>
  <c r="EJ287" i="4" s="1"/>
  <c r="EK287" i="4" s="1"/>
  <c r="EL287" i="4" s="1"/>
  <c r="EM287" i="4" s="1"/>
  <c r="EN287" i="4" s="1"/>
  <c r="EO287" i="4" s="1"/>
  <c r="EP287" i="4" s="1"/>
  <c r="EQ287" i="4" s="1"/>
  <c r="ER287" i="4" s="1"/>
  <c r="ES287" i="4" s="1"/>
  <c r="ET287" i="4" s="1"/>
  <c r="EU287" i="4" s="1"/>
  <c r="EV287" i="4" s="1"/>
  <c r="EW287" i="4" s="1"/>
  <c r="EX287" i="4" s="1"/>
  <c r="EY287" i="4" s="1"/>
  <c r="EZ287" i="4" s="1"/>
  <c r="FA287" i="4" s="1"/>
  <c r="FB287" i="4" s="1"/>
  <c r="FC287" i="4" s="1"/>
  <c r="FD287" i="4" s="1"/>
  <c r="FE287" i="4" s="1"/>
  <c r="FF287" i="4" s="1"/>
  <c r="FG287" i="4" s="1"/>
  <c r="FH287" i="4" s="1"/>
  <c r="FI287" i="4" s="1"/>
  <c r="FJ287" i="4" s="1"/>
  <c r="FK287" i="4" s="1"/>
  <c r="FL287" i="4" s="1"/>
  <c r="O190" i="4"/>
  <c r="N194" i="4"/>
  <c r="O194" i="4" s="1"/>
  <c r="P194" i="4" s="1"/>
  <c r="Q194" i="4" s="1"/>
  <c r="R194" i="4" s="1"/>
  <c r="S194" i="4" s="1"/>
  <c r="T194" i="4" s="1"/>
  <c r="U194" i="4" s="1"/>
  <c r="V194" i="4" s="1"/>
  <c r="W194" i="4" s="1"/>
  <c r="X194" i="4" s="1"/>
  <c r="Y194" i="4" s="1"/>
  <c r="Z194" i="4" s="1"/>
  <c r="AA194" i="4" s="1"/>
  <c r="AB194" i="4" s="1"/>
  <c r="AC194" i="4" s="1"/>
  <c r="AD194" i="4" s="1"/>
  <c r="AE194" i="4" s="1"/>
  <c r="AF194" i="4" s="1"/>
  <c r="AG194" i="4" s="1"/>
  <c r="AH194" i="4" s="1"/>
  <c r="AI194" i="4" s="1"/>
  <c r="AJ194" i="4" s="1"/>
  <c r="AK194" i="4" s="1"/>
  <c r="AL194" i="4" s="1"/>
  <c r="AM194" i="4" s="1"/>
  <c r="AN194" i="4" s="1"/>
  <c r="AO194" i="4" s="1"/>
  <c r="AP194" i="4" s="1"/>
  <c r="AQ194" i="4" s="1"/>
  <c r="AR194" i="4" s="1"/>
  <c r="AS194" i="4" s="1"/>
  <c r="AT194" i="4" s="1"/>
  <c r="AU194" i="4" s="1"/>
  <c r="AV194" i="4" s="1"/>
  <c r="AW194" i="4" s="1"/>
  <c r="AX194" i="4" s="1"/>
  <c r="AY194" i="4" s="1"/>
  <c r="AZ194" i="4" s="1"/>
  <c r="BA194" i="4" s="1"/>
  <c r="BB194" i="4" s="1"/>
  <c r="BC194" i="4" s="1"/>
  <c r="BD194" i="4" s="1"/>
  <c r="BE194" i="4" s="1"/>
  <c r="BF194" i="4" s="1"/>
  <c r="BG194" i="4" s="1"/>
  <c r="BH194" i="4" s="1"/>
  <c r="BI194" i="4" s="1"/>
  <c r="BJ194" i="4" s="1"/>
  <c r="BK194" i="4" s="1"/>
  <c r="BL194" i="4" s="1"/>
  <c r="BM194" i="4" s="1"/>
  <c r="BN194" i="4" s="1"/>
  <c r="BO194" i="4" s="1"/>
  <c r="BP194" i="4" s="1"/>
  <c r="BQ194" i="4" s="1"/>
  <c r="BR194" i="4" s="1"/>
  <c r="BS194" i="4" s="1"/>
  <c r="BT194" i="4" s="1"/>
  <c r="BU194" i="4" s="1"/>
  <c r="BV194" i="4" s="1"/>
  <c r="BW194" i="4" s="1"/>
  <c r="BX194" i="4" s="1"/>
  <c r="BY194" i="4" s="1"/>
  <c r="BZ194" i="4" s="1"/>
  <c r="CA194" i="4" s="1"/>
  <c r="CB194" i="4" s="1"/>
  <c r="CC194" i="4" s="1"/>
  <c r="CD194" i="4" s="1"/>
  <c r="CE194" i="4" s="1"/>
  <c r="CF194" i="4" s="1"/>
  <c r="CG194" i="4" s="1"/>
  <c r="CH194" i="4" s="1"/>
  <c r="CI194" i="4" s="1"/>
  <c r="CJ194" i="4" s="1"/>
  <c r="CK194" i="4" s="1"/>
  <c r="CL194" i="4" s="1"/>
  <c r="CM194" i="4" s="1"/>
  <c r="CN194" i="4" s="1"/>
  <c r="CO194" i="4" s="1"/>
  <c r="CP194" i="4" s="1"/>
  <c r="CQ194" i="4" s="1"/>
  <c r="CR194" i="4" s="1"/>
  <c r="CS194" i="4" s="1"/>
  <c r="CT194" i="4" s="1"/>
  <c r="CU194" i="4" s="1"/>
  <c r="CV194" i="4" s="1"/>
  <c r="CW194" i="4" s="1"/>
  <c r="CX194" i="4" s="1"/>
  <c r="CY194" i="4" s="1"/>
  <c r="CZ194" i="4" s="1"/>
  <c r="DA194" i="4" s="1"/>
  <c r="DB194" i="4" s="1"/>
  <c r="DC194" i="4" s="1"/>
  <c r="DD194" i="4" s="1"/>
  <c r="DE194" i="4" s="1"/>
  <c r="DF194" i="4" s="1"/>
  <c r="DG194" i="4" s="1"/>
  <c r="DH194" i="4" s="1"/>
  <c r="DI194" i="4" s="1"/>
  <c r="DJ194" i="4" s="1"/>
  <c r="DK194" i="4" s="1"/>
  <c r="DL194" i="4" s="1"/>
  <c r="DM194" i="4" s="1"/>
  <c r="DN194" i="4" s="1"/>
  <c r="DO194" i="4" s="1"/>
  <c r="DP194" i="4" s="1"/>
  <c r="DQ194" i="4" s="1"/>
  <c r="DR194" i="4" s="1"/>
  <c r="DS194" i="4" s="1"/>
  <c r="DT194" i="4" s="1"/>
  <c r="DU194" i="4" s="1"/>
  <c r="DV194" i="4" s="1"/>
  <c r="DW194" i="4" s="1"/>
  <c r="DX194" i="4" s="1"/>
  <c r="DY194" i="4" s="1"/>
  <c r="DZ194" i="4" s="1"/>
  <c r="EA194" i="4" s="1"/>
  <c r="EB194" i="4" s="1"/>
  <c r="EC194" i="4" s="1"/>
  <c r="ED194" i="4" s="1"/>
  <c r="EE194" i="4" s="1"/>
  <c r="EF194" i="4" s="1"/>
  <c r="EG194" i="4" s="1"/>
  <c r="EH194" i="4" s="1"/>
  <c r="EI194" i="4" s="1"/>
  <c r="EJ194" i="4" s="1"/>
  <c r="EK194" i="4" s="1"/>
  <c r="EL194" i="4" s="1"/>
  <c r="EM194" i="4" s="1"/>
  <c r="EN194" i="4" s="1"/>
  <c r="EO194" i="4" s="1"/>
  <c r="EP194" i="4" s="1"/>
  <c r="EQ194" i="4" s="1"/>
  <c r="ER194" i="4" s="1"/>
  <c r="ES194" i="4" s="1"/>
  <c r="ET194" i="4" s="1"/>
  <c r="EU194" i="4" s="1"/>
  <c r="EV194" i="4" s="1"/>
  <c r="EW194" i="4" s="1"/>
  <c r="EX194" i="4" s="1"/>
  <c r="EY194" i="4" s="1"/>
  <c r="EZ194" i="4" s="1"/>
  <c r="FA194" i="4" s="1"/>
  <c r="FB194" i="4" s="1"/>
  <c r="FC194" i="4" s="1"/>
  <c r="FD194" i="4" s="1"/>
  <c r="FE194" i="4" s="1"/>
  <c r="FF194" i="4" s="1"/>
  <c r="FG194" i="4" s="1"/>
  <c r="FH194" i="4" s="1"/>
  <c r="FI194" i="4" s="1"/>
  <c r="FJ194" i="4" s="1"/>
  <c r="FK194" i="4" s="1"/>
  <c r="FL194" i="4" s="1"/>
  <c r="N227" i="4"/>
  <c r="P217" i="4"/>
  <c r="Q217" i="4" s="1"/>
  <c r="R217" i="4" s="1"/>
  <c r="S217" i="4" s="1"/>
  <c r="T217" i="4" s="1"/>
  <c r="U217" i="4" s="1"/>
  <c r="V217" i="4" s="1"/>
  <c r="W217" i="4" s="1"/>
  <c r="X217" i="4" s="1"/>
  <c r="Y217" i="4" s="1"/>
  <c r="Z217" i="4" s="1"/>
  <c r="AA217" i="4" s="1"/>
  <c r="AB217" i="4" s="1"/>
  <c r="AC217" i="4" s="1"/>
  <c r="AD217" i="4" s="1"/>
  <c r="AE217" i="4" s="1"/>
  <c r="AF217" i="4" s="1"/>
  <c r="AG217" i="4" s="1"/>
  <c r="AH217" i="4" s="1"/>
  <c r="AI217" i="4" s="1"/>
  <c r="AJ217" i="4" s="1"/>
  <c r="AK217" i="4" s="1"/>
  <c r="AL217" i="4" s="1"/>
  <c r="AM217" i="4" s="1"/>
  <c r="AN217" i="4" s="1"/>
  <c r="AO217" i="4" s="1"/>
  <c r="AP217" i="4" s="1"/>
  <c r="AQ217" i="4" s="1"/>
  <c r="AR217" i="4" s="1"/>
  <c r="AS217" i="4" s="1"/>
  <c r="AT217" i="4" s="1"/>
  <c r="AU217" i="4" s="1"/>
  <c r="AV217" i="4" s="1"/>
  <c r="AW217" i="4" s="1"/>
  <c r="AX217" i="4" s="1"/>
  <c r="AY217" i="4" s="1"/>
  <c r="AZ217" i="4" s="1"/>
  <c r="BA217" i="4" s="1"/>
  <c r="BB217" i="4" s="1"/>
  <c r="BC217" i="4" s="1"/>
  <c r="BD217" i="4" s="1"/>
  <c r="BE217" i="4" s="1"/>
  <c r="BF217" i="4" s="1"/>
  <c r="BG217" i="4" s="1"/>
  <c r="BH217" i="4" s="1"/>
  <c r="BI217" i="4" s="1"/>
  <c r="BJ217" i="4" s="1"/>
  <c r="BK217" i="4" s="1"/>
  <c r="BL217" i="4" s="1"/>
  <c r="BM217" i="4" s="1"/>
  <c r="BN217" i="4" s="1"/>
  <c r="BO217" i="4" s="1"/>
  <c r="BP217" i="4" s="1"/>
  <c r="BQ217" i="4" s="1"/>
  <c r="BR217" i="4" s="1"/>
  <c r="BS217" i="4" s="1"/>
  <c r="BT217" i="4" s="1"/>
  <c r="BU217" i="4" s="1"/>
  <c r="BV217" i="4" s="1"/>
  <c r="BW217" i="4" s="1"/>
  <c r="BX217" i="4" s="1"/>
  <c r="BY217" i="4" s="1"/>
  <c r="BZ217" i="4" s="1"/>
  <c r="CA217" i="4" s="1"/>
  <c r="CB217" i="4" s="1"/>
  <c r="CC217" i="4" s="1"/>
  <c r="CD217" i="4" s="1"/>
  <c r="CE217" i="4" s="1"/>
  <c r="CF217" i="4" s="1"/>
  <c r="CG217" i="4" s="1"/>
  <c r="CH217" i="4" s="1"/>
  <c r="CI217" i="4" s="1"/>
  <c r="CJ217" i="4" s="1"/>
  <c r="CK217" i="4" s="1"/>
  <c r="CL217" i="4" s="1"/>
  <c r="CM217" i="4" s="1"/>
  <c r="CN217" i="4" s="1"/>
  <c r="CO217" i="4" s="1"/>
  <c r="CP217" i="4" s="1"/>
  <c r="CQ217" i="4" s="1"/>
  <c r="CR217" i="4" s="1"/>
  <c r="CS217" i="4" s="1"/>
  <c r="CT217" i="4" s="1"/>
  <c r="CU217" i="4" s="1"/>
  <c r="CV217" i="4" s="1"/>
  <c r="CW217" i="4" s="1"/>
  <c r="CX217" i="4" s="1"/>
  <c r="CY217" i="4" s="1"/>
  <c r="CZ217" i="4" s="1"/>
  <c r="DA217" i="4" s="1"/>
  <c r="DB217" i="4" s="1"/>
  <c r="DC217" i="4" s="1"/>
  <c r="DD217" i="4" s="1"/>
  <c r="DE217" i="4" s="1"/>
  <c r="DF217" i="4" s="1"/>
  <c r="DG217" i="4" s="1"/>
  <c r="DH217" i="4" s="1"/>
  <c r="DI217" i="4" s="1"/>
  <c r="DJ217" i="4" s="1"/>
  <c r="DK217" i="4" s="1"/>
  <c r="DL217" i="4" s="1"/>
  <c r="DM217" i="4" s="1"/>
  <c r="DN217" i="4" s="1"/>
  <c r="DO217" i="4" s="1"/>
  <c r="DP217" i="4" s="1"/>
  <c r="DQ217" i="4" s="1"/>
  <c r="DR217" i="4" s="1"/>
  <c r="DS217" i="4" s="1"/>
  <c r="DT217" i="4" s="1"/>
  <c r="DU217" i="4" s="1"/>
  <c r="DV217" i="4" s="1"/>
  <c r="DW217" i="4" s="1"/>
  <c r="DX217" i="4" s="1"/>
  <c r="DY217" i="4" s="1"/>
  <c r="DZ217" i="4" s="1"/>
  <c r="EA217" i="4" s="1"/>
  <c r="EB217" i="4" s="1"/>
  <c r="EC217" i="4" s="1"/>
  <c r="ED217" i="4" s="1"/>
  <c r="EE217" i="4" s="1"/>
  <c r="EF217" i="4" s="1"/>
  <c r="EG217" i="4" s="1"/>
  <c r="EH217" i="4" s="1"/>
  <c r="EI217" i="4" s="1"/>
  <c r="EJ217" i="4" s="1"/>
  <c r="EK217" i="4" s="1"/>
  <c r="EL217" i="4" s="1"/>
  <c r="EM217" i="4" s="1"/>
  <c r="EN217" i="4" s="1"/>
  <c r="EO217" i="4" s="1"/>
  <c r="EP217" i="4" s="1"/>
  <c r="EQ217" i="4" s="1"/>
  <c r="ER217" i="4" s="1"/>
  <c r="ES217" i="4" s="1"/>
  <c r="ET217" i="4" s="1"/>
  <c r="EU217" i="4" s="1"/>
  <c r="EV217" i="4" s="1"/>
  <c r="EW217" i="4" s="1"/>
  <c r="EX217" i="4" s="1"/>
  <c r="EY217" i="4" s="1"/>
  <c r="EZ217" i="4" s="1"/>
  <c r="FA217" i="4" s="1"/>
  <c r="FB217" i="4" s="1"/>
  <c r="FC217" i="4" s="1"/>
  <c r="FD217" i="4" s="1"/>
  <c r="FE217" i="4" s="1"/>
  <c r="FF217" i="4" s="1"/>
  <c r="FG217" i="4" s="1"/>
  <c r="FH217" i="4" s="1"/>
  <c r="FI217" i="4" s="1"/>
  <c r="FJ217" i="4" s="1"/>
  <c r="FK217" i="4" s="1"/>
  <c r="FL217" i="4" s="1"/>
  <c r="M280" i="4"/>
  <c r="N280" i="4" s="1"/>
  <c r="L171" i="4"/>
  <c r="M171" i="4" s="1"/>
  <c r="N171" i="4" s="1"/>
  <c r="O183" i="4"/>
  <c r="P183" i="4" s="1"/>
  <c r="Q249" i="4"/>
  <c r="R249" i="4" s="1"/>
  <c r="S249" i="4" s="1"/>
  <c r="T249" i="4" s="1"/>
  <c r="U249" i="4" s="1"/>
  <c r="V249" i="4" s="1"/>
  <c r="W249" i="4" s="1"/>
  <c r="X249" i="4" s="1"/>
  <c r="Y249" i="4" s="1"/>
  <c r="Z249" i="4" s="1"/>
  <c r="AA249" i="4" s="1"/>
  <c r="AB249" i="4" s="1"/>
  <c r="AC249" i="4" s="1"/>
  <c r="AD249" i="4" s="1"/>
  <c r="AE249" i="4" s="1"/>
  <c r="AF249" i="4" s="1"/>
  <c r="AG249" i="4" s="1"/>
  <c r="AH249" i="4" s="1"/>
  <c r="AI249" i="4" s="1"/>
  <c r="AJ249" i="4" s="1"/>
  <c r="AK249" i="4" s="1"/>
  <c r="AL249" i="4" s="1"/>
  <c r="AM249" i="4" s="1"/>
  <c r="AN249" i="4" s="1"/>
  <c r="AO249" i="4" s="1"/>
  <c r="AP249" i="4" s="1"/>
  <c r="AQ249" i="4" s="1"/>
  <c r="AR249" i="4" s="1"/>
  <c r="AS249" i="4" s="1"/>
  <c r="AT249" i="4" s="1"/>
  <c r="AU249" i="4" s="1"/>
  <c r="AV249" i="4" s="1"/>
  <c r="AW249" i="4" s="1"/>
  <c r="AX249" i="4" s="1"/>
  <c r="AY249" i="4" s="1"/>
  <c r="AZ249" i="4" s="1"/>
  <c r="BA249" i="4" s="1"/>
  <c r="BB249" i="4" s="1"/>
  <c r="BC249" i="4" s="1"/>
  <c r="BD249" i="4" s="1"/>
  <c r="BE249" i="4" s="1"/>
  <c r="BF249" i="4" s="1"/>
  <c r="BG249" i="4" s="1"/>
  <c r="BH249" i="4" s="1"/>
  <c r="BI249" i="4" s="1"/>
  <c r="BJ249" i="4" s="1"/>
  <c r="BK249" i="4" s="1"/>
  <c r="BL249" i="4" s="1"/>
  <c r="BM249" i="4" s="1"/>
  <c r="BN249" i="4" s="1"/>
  <c r="BO249" i="4" s="1"/>
  <c r="BP249" i="4" s="1"/>
  <c r="BQ249" i="4" s="1"/>
  <c r="BR249" i="4" s="1"/>
  <c r="BS249" i="4" s="1"/>
  <c r="BT249" i="4" s="1"/>
  <c r="BU249" i="4" s="1"/>
  <c r="BV249" i="4" s="1"/>
  <c r="BW249" i="4" s="1"/>
  <c r="BX249" i="4" s="1"/>
  <c r="BY249" i="4" s="1"/>
  <c r="BZ249" i="4" s="1"/>
  <c r="CA249" i="4" s="1"/>
  <c r="CB249" i="4" s="1"/>
  <c r="CC249" i="4" s="1"/>
  <c r="CD249" i="4" s="1"/>
  <c r="CE249" i="4" s="1"/>
  <c r="CF249" i="4" s="1"/>
  <c r="CG249" i="4" s="1"/>
  <c r="CH249" i="4" s="1"/>
  <c r="CI249" i="4" s="1"/>
  <c r="CJ249" i="4" s="1"/>
  <c r="CK249" i="4" s="1"/>
  <c r="CL249" i="4" s="1"/>
  <c r="CM249" i="4" s="1"/>
  <c r="CN249" i="4" s="1"/>
  <c r="CO249" i="4" s="1"/>
  <c r="CP249" i="4" s="1"/>
  <c r="CQ249" i="4" s="1"/>
  <c r="CR249" i="4" s="1"/>
  <c r="CS249" i="4" s="1"/>
  <c r="CT249" i="4" s="1"/>
  <c r="CU249" i="4" s="1"/>
  <c r="CV249" i="4" s="1"/>
  <c r="CW249" i="4" s="1"/>
  <c r="CX249" i="4" s="1"/>
  <c r="CY249" i="4" s="1"/>
  <c r="CZ249" i="4" s="1"/>
  <c r="DA249" i="4" s="1"/>
  <c r="DB249" i="4" s="1"/>
  <c r="DC249" i="4" s="1"/>
  <c r="DD249" i="4" s="1"/>
  <c r="DE249" i="4" s="1"/>
  <c r="DF249" i="4" s="1"/>
  <c r="DG249" i="4" s="1"/>
  <c r="DH249" i="4" s="1"/>
  <c r="DI249" i="4" s="1"/>
  <c r="DJ249" i="4" s="1"/>
  <c r="DK249" i="4" s="1"/>
  <c r="DL249" i="4" s="1"/>
  <c r="DM249" i="4" s="1"/>
  <c r="DN249" i="4" s="1"/>
  <c r="DO249" i="4" s="1"/>
  <c r="DP249" i="4" s="1"/>
  <c r="DQ249" i="4" s="1"/>
  <c r="DR249" i="4" s="1"/>
  <c r="DS249" i="4" s="1"/>
  <c r="DT249" i="4" s="1"/>
  <c r="DU249" i="4" s="1"/>
  <c r="DV249" i="4" s="1"/>
  <c r="DW249" i="4" s="1"/>
  <c r="DX249" i="4" s="1"/>
  <c r="DY249" i="4" s="1"/>
  <c r="DZ249" i="4" s="1"/>
  <c r="EA249" i="4" s="1"/>
  <c r="EB249" i="4" s="1"/>
  <c r="EC249" i="4" s="1"/>
  <c r="ED249" i="4" s="1"/>
  <c r="EE249" i="4" s="1"/>
  <c r="EF249" i="4" s="1"/>
  <c r="EG249" i="4" s="1"/>
  <c r="EH249" i="4" s="1"/>
  <c r="EI249" i="4" s="1"/>
  <c r="EJ249" i="4" s="1"/>
  <c r="EK249" i="4" s="1"/>
  <c r="EL249" i="4" s="1"/>
  <c r="EM249" i="4" s="1"/>
  <c r="EN249" i="4" s="1"/>
  <c r="EO249" i="4" s="1"/>
  <c r="EP249" i="4" s="1"/>
  <c r="EQ249" i="4" s="1"/>
  <c r="ER249" i="4" s="1"/>
  <c r="ES249" i="4" s="1"/>
  <c r="ET249" i="4" s="1"/>
  <c r="EU249" i="4" s="1"/>
  <c r="EV249" i="4" s="1"/>
  <c r="EW249" i="4" s="1"/>
  <c r="EX249" i="4" s="1"/>
  <c r="EY249" i="4" s="1"/>
  <c r="EZ249" i="4" s="1"/>
  <c r="FA249" i="4" s="1"/>
  <c r="FB249" i="4" s="1"/>
  <c r="FC249" i="4" s="1"/>
  <c r="FD249" i="4" s="1"/>
  <c r="FE249" i="4" s="1"/>
  <c r="FF249" i="4" s="1"/>
  <c r="FG249" i="4" s="1"/>
  <c r="FH249" i="4" s="1"/>
  <c r="FI249" i="4" s="1"/>
  <c r="FJ249" i="4" s="1"/>
  <c r="FK249" i="4" s="1"/>
  <c r="FL249" i="4" s="1"/>
  <c r="K170" i="4"/>
  <c r="L323" i="4"/>
  <c r="M323" i="4" s="1"/>
  <c r="AO320" i="4"/>
  <c r="AP320" i="4" s="1"/>
  <c r="AQ320" i="4" s="1"/>
  <c r="AR320" i="4" s="1"/>
  <c r="AS320" i="4" s="1"/>
  <c r="AT320" i="4" s="1"/>
  <c r="AU320" i="4" s="1"/>
  <c r="AV320" i="4" s="1"/>
  <c r="AW320" i="4" s="1"/>
  <c r="AX320" i="4" s="1"/>
  <c r="AY320" i="4" s="1"/>
  <c r="AZ320" i="4" s="1"/>
  <c r="BA320" i="4" s="1"/>
  <c r="BB320" i="4" s="1"/>
  <c r="BC320" i="4" s="1"/>
  <c r="BD320" i="4" s="1"/>
  <c r="BE320" i="4" s="1"/>
  <c r="BF320" i="4" s="1"/>
  <c r="BG320" i="4" s="1"/>
  <c r="BH320" i="4" s="1"/>
  <c r="BI320" i="4" s="1"/>
  <c r="BJ320" i="4" s="1"/>
  <c r="BK320" i="4" s="1"/>
  <c r="BL320" i="4" s="1"/>
  <c r="BM320" i="4" s="1"/>
  <c r="BN320" i="4" s="1"/>
  <c r="BO320" i="4" s="1"/>
  <c r="BP320" i="4" s="1"/>
  <c r="BQ320" i="4" s="1"/>
  <c r="BR320" i="4" s="1"/>
  <c r="BS320" i="4" s="1"/>
  <c r="BT320" i="4" s="1"/>
  <c r="BU320" i="4" s="1"/>
  <c r="BV320" i="4" s="1"/>
  <c r="BW320" i="4" s="1"/>
  <c r="BX320" i="4" s="1"/>
  <c r="BY320" i="4" s="1"/>
  <c r="BZ320" i="4" s="1"/>
  <c r="CA320" i="4" s="1"/>
  <c r="CB320" i="4" s="1"/>
  <c r="CC320" i="4" s="1"/>
  <c r="CD320" i="4" s="1"/>
  <c r="CE320" i="4" s="1"/>
  <c r="CF320" i="4" s="1"/>
  <c r="CG320" i="4" s="1"/>
  <c r="CH320" i="4" s="1"/>
  <c r="CI320" i="4" s="1"/>
  <c r="CJ320" i="4" s="1"/>
  <c r="CK320" i="4" s="1"/>
  <c r="CL320" i="4" s="1"/>
  <c r="CM320" i="4" s="1"/>
  <c r="CN320" i="4" s="1"/>
  <c r="CO320" i="4" s="1"/>
  <c r="CP320" i="4" s="1"/>
  <c r="CQ320" i="4" s="1"/>
  <c r="CR320" i="4" s="1"/>
  <c r="CS320" i="4" s="1"/>
  <c r="CT320" i="4" s="1"/>
  <c r="CU320" i="4" s="1"/>
  <c r="CV320" i="4" s="1"/>
  <c r="CW320" i="4" s="1"/>
  <c r="CX320" i="4" s="1"/>
  <c r="CY320" i="4" s="1"/>
  <c r="CZ320" i="4" s="1"/>
  <c r="DA320" i="4" s="1"/>
  <c r="DB320" i="4" s="1"/>
  <c r="DC320" i="4" s="1"/>
  <c r="DD320" i="4" s="1"/>
  <c r="DE320" i="4" s="1"/>
  <c r="DF320" i="4" s="1"/>
  <c r="DG320" i="4" s="1"/>
  <c r="DH320" i="4" s="1"/>
  <c r="DI320" i="4" s="1"/>
  <c r="DJ320" i="4" s="1"/>
  <c r="DK320" i="4" s="1"/>
  <c r="DL320" i="4" s="1"/>
  <c r="DM320" i="4" s="1"/>
  <c r="DN320" i="4" s="1"/>
  <c r="DO320" i="4" s="1"/>
  <c r="DP320" i="4" s="1"/>
  <c r="DQ320" i="4" s="1"/>
  <c r="DR320" i="4" s="1"/>
  <c r="DS320" i="4" s="1"/>
  <c r="DT320" i="4" s="1"/>
  <c r="DU320" i="4" s="1"/>
  <c r="DV320" i="4" s="1"/>
  <c r="DW320" i="4" s="1"/>
  <c r="DX320" i="4" s="1"/>
  <c r="DY320" i="4" s="1"/>
  <c r="DZ320" i="4" s="1"/>
  <c r="EA320" i="4" s="1"/>
  <c r="EB320" i="4" s="1"/>
  <c r="EC320" i="4" s="1"/>
  <c r="ED320" i="4" s="1"/>
  <c r="EE320" i="4" s="1"/>
  <c r="EF320" i="4" s="1"/>
  <c r="EG320" i="4" s="1"/>
  <c r="EH320" i="4" s="1"/>
  <c r="EI320" i="4" s="1"/>
  <c r="EJ320" i="4" s="1"/>
  <c r="EK320" i="4" s="1"/>
  <c r="EL320" i="4" s="1"/>
  <c r="EM320" i="4" s="1"/>
  <c r="EN320" i="4" s="1"/>
  <c r="EO320" i="4" s="1"/>
  <c r="EP320" i="4" s="1"/>
  <c r="EQ320" i="4" s="1"/>
  <c r="ER320" i="4" s="1"/>
  <c r="ES320" i="4" s="1"/>
  <c r="ET320" i="4" s="1"/>
  <c r="EU320" i="4" s="1"/>
  <c r="EV320" i="4" s="1"/>
  <c r="EW320" i="4" s="1"/>
  <c r="EX320" i="4" s="1"/>
  <c r="EY320" i="4" s="1"/>
  <c r="EZ320" i="4" s="1"/>
  <c r="FA320" i="4" s="1"/>
  <c r="FB320" i="4" s="1"/>
  <c r="FC320" i="4" s="1"/>
  <c r="FD320" i="4" s="1"/>
  <c r="FE320" i="4" s="1"/>
  <c r="FF320" i="4" s="1"/>
  <c r="FG320" i="4" s="1"/>
  <c r="FH320" i="4" s="1"/>
  <c r="FI320" i="4" s="1"/>
  <c r="FJ320" i="4" s="1"/>
  <c r="FK320" i="4" s="1"/>
  <c r="FL320" i="4" s="1"/>
  <c r="O258" i="4"/>
  <c r="P258" i="4" s="1"/>
  <c r="Q223" i="4"/>
  <c r="R223" i="4" s="1"/>
  <c r="S223" i="4" s="1"/>
  <c r="T223" i="4" s="1"/>
  <c r="U223" i="4" s="1"/>
  <c r="V223" i="4" s="1"/>
  <c r="W223" i="4" s="1"/>
  <c r="X223" i="4" s="1"/>
  <c r="Y223" i="4" s="1"/>
  <c r="Z223" i="4" s="1"/>
  <c r="AA223" i="4" s="1"/>
  <c r="AB223" i="4" s="1"/>
  <c r="AC223" i="4" s="1"/>
  <c r="AD223" i="4" s="1"/>
  <c r="AE223" i="4" s="1"/>
  <c r="AF223" i="4" s="1"/>
  <c r="AG223" i="4" s="1"/>
  <c r="AH223" i="4" s="1"/>
  <c r="AI223" i="4" s="1"/>
  <c r="AJ223" i="4" s="1"/>
  <c r="AK223" i="4" s="1"/>
  <c r="AL223" i="4" s="1"/>
  <c r="AM223" i="4" s="1"/>
  <c r="AN223" i="4" s="1"/>
  <c r="AO223" i="4" s="1"/>
  <c r="AP223" i="4" s="1"/>
  <c r="AQ223" i="4" s="1"/>
  <c r="AR223" i="4" s="1"/>
  <c r="AS223" i="4" s="1"/>
  <c r="AT223" i="4" s="1"/>
  <c r="AU223" i="4" s="1"/>
  <c r="AV223" i="4" s="1"/>
  <c r="AW223" i="4" s="1"/>
  <c r="AX223" i="4" s="1"/>
  <c r="AY223" i="4" s="1"/>
  <c r="AZ223" i="4" s="1"/>
  <c r="BA223" i="4" s="1"/>
  <c r="BB223" i="4" s="1"/>
  <c r="BC223" i="4" s="1"/>
  <c r="BD223" i="4" s="1"/>
  <c r="BE223" i="4" s="1"/>
  <c r="BF223" i="4" s="1"/>
  <c r="BG223" i="4" s="1"/>
  <c r="BH223" i="4" s="1"/>
  <c r="BI223" i="4" s="1"/>
  <c r="BJ223" i="4" s="1"/>
  <c r="BK223" i="4" s="1"/>
  <c r="BL223" i="4" s="1"/>
  <c r="BM223" i="4" s="1"/>
  <c r="BN223" i="4" s="1"/>
  <c r="BO223" i="4" s="1"/>
  <c r="BP223" i="4" s="1"/>
  <c r="BQ223" i="4" s="1"/>
  <c r="BR223" i="4" s="1"/>
  <c r="BS223" i="4" s="1"/>
  <c r="BT223" i="4" s="1"/>
  <c r="BU223" i="4" s="1"/>
  <c r="BV223" i="4" s="1"/>
  <c r="BW223" i="4" s="1"/>
  <c r="BX223" i="4" s="1"/>
  <c r="BY223" i="4" s="1"/>
  <c r="BZ223" i="4" s="1"/>
  <c r="CA223" i="4" s="1"/>
  <c r="CB223" i="4" s="1"/>
  <c r="CC223" i="4" s="1"/>
  <c r="CD223" i="4" s="1"/>
  <c r="CE223" i="4" s="1"/>
  <c r="CF223" i="4" s="1"/>
  <c r="CG223" i="4" s="1"/>
  <c r="CH223" i="4" s="1"/>
  <c r="CI223" i="4" s="1"/>
  <c r="CJ223" i="4" s="1"/>
  <c r="CK223" i="4" s="1"/>
  <c r="CL223" i="4" s="1"/>
  <c r="CM223" i="4" s="1"/>
  <c r="CN223" i="4" s="1"/>
  <c r="CO223" i="4" s="1"/>
  <c r="CP223" i="4" s="1"/>
  <c r="CQ223" i="4" s="1"/>
  <c r="CR223" i="4" s="1"/>
  <c r="CS223" i="4" s="1"/>
  <c r="CT223" i="4" s="1"/>
  <c r="CU223" i="4" s="1"/>
  <c r="CV223" i="4" s="1"/>
  <c r="CW223" i="4" s="1"/>
  <c r="CX223" i="4" s="1"/>
  <c r="CY223" i="4" s="1"/>
  <c r="CZ223" i="4" s="1"/>
  <c r="DA223" i="4" s="1"/>
  <c r="DB223" i="4" s="1"/>
  <c r="DC223" i="4" s="1"/>
  <c r="DD223" i="4" s="1"/>
  <c r="DE223" i="4" s="1"/>
  <c r="DF223" i="4" s="1"/>
  <c r="DG223" i="4" s="1"/>
  <c r="DH223" i="4" s="1"/>
  <c r="DI223" i="4" s="1"/>
  <c r="DJ223" i="4" s="1"/>
  <c r="DK223" i="4" s="1"/>
  <c r="DL223" i="4" s="1"/>
  <c r="DM223" i="4" s="1"/>
  <c r="DN223" i="4" s="1"/>
  <c r="DO223" i="4" s="1"/>
  <c r="DP223" i="4" s="1"/>
  <c r="DQ223" i="4" s="1"/>
  <c r="DR223" i="4" s="1"/>
  <c r="DS223" i="4" s="1"/>
  <c r="DT223" i="4" s="1"/>
  <c r="DU223" i="4" s="1"/>
  <c r="DV223" i="4" s="1"/>
  <c r="DW223" i="4" s="1"/>
  <c r="DX223" i="4" s="1"/>
  <c r="DY223" i="4" s="1"/>
  <c r="DZ223" i="4" s="1"/>
  <c r="EA223" i="4" s="1"/>
  <c r="EB223" i="4" s="1"/>
  <c r="EC223" i="4" s="1"/>
  <c r="ED223" i="4" s="1"/>
  <c r="EE223" i="4" s="1"/>
  <c r="EF223" i="4" s="1"/>
  <c r="EG223" i="4" s="1"/>
  <c r="EH223" i="4" s="1"/>
  <c r="EI223" i="4" s="1"/>
  <c r="EJ223" i="4" s="1"/>
  <c r="EK223" i="4" s="1"/>
  <c r="EL223" i="4" s="1"/>
  <c r="EM223" i="4" s="1"/>
  <c r="EN223" i="4" s="1"/>
  <c r="EO223" i="4" s="1"/>
  <c r="EP223" i="4" s="1"/>
  <c r="EQ223" i="4" s="1"/>
  <c r="ER223" i="4" s="1"/>
  <c r="ES223" i="4" s="1"/>
  <c r="ET223" i="4" s="1"/>
  <c r="EU223" i="4" s="1"/>
  <c r="EV223" i="4" s="1"/>
  <c r="EW223" i="4" s="1"/>
  <c r="EX223" i="4" s="1"/>
  <c r="EY223" i="4" s="1"/>
  <c r="EZ223" i="4" s="1"/>
  <c r="FA223" i="4" s="1"/>
  <c r="FB223" i="4" s="1"/>
  <c r="FC223" i="4" s="1"/>
  <c r="FD223" i="4" s="1"/>
  <c r="FE223" i="4" s="1"/>
  <c r="FF223" i="4" s="1"/>
  <c r="FG223" i="4" s="1"/>
  <c r="FH223" i="4" s="1"/>
  <c r="FI223" i="4" s="1"/>
  <c r="FJ223" i="4" s="1"/>
  <c r="FK223" i="4" s="1"/>
  <c r="FL223" i="4" s="1"/>
  <c r="N70" i="4"/>
  <c r="N72" i="4" s="1"/>
  <c r="N81" i="4" s="1"/>
  <c r="N83" i="4" s="1"/>
  <c r="N85" i="4" s="1"/>
  <c r="N101" i="4" s="1"/>
  <c r="L248" i="4"/>
  <c r="M317" i="4"/>
  <c r="N317" i="4" s="1"/>
  <c r="O317" i="4" s="1"/>
  <c r="P317" i="4" s="1"/>
  <c r="Q317" i="4" s="1"/>
  <c r="R317" i="4" s="1"/>
  <c r="S317" i="4" s="1"/>
  <c r="T317" i="4" s="1"/>
  <c r="U317" i="4" s="1"/>
  <c r="V317" i="4" s="1"/>
  <c r="W317" i="4" s="1"/>
  <c r="X317" i="4" s="1"/>
  <c r="Y317" i="4" s="1"/>
  <c r="Z317" i="4" s="1"/>
  <c r="AA317" i="4" s="1"/>
  <c r="AB317" i="4" s="1"/>
  <c r="AC317" i="4" s="1"/>
  <c r="AD317" i="4" s="1"/>
  <c r="AE317" i="4" s="1"/>
  <c r="AF317" i="4" s="1"/>
  <c r="AG317" i="4" s="1"/>
  <c r="AH317" i="4" s="1"/>
  <c r="AI317" i="4" s="1"/>
  <c r="AJ317" i="4" s="1"/>
  <c r="AK317" i="4" s="1"/>
  <c r="AL317" i="4" s="1"/>
  <c r="AM317" i="4" s="1"/>
  <c r="AN317" i="4" s="1"/>
  <c r="AO317" i="4" s="1"/>
  <c r="AP317" i="4" s="1"/>
  <c r="AQ317" i="4" s="1"/>
  <c r="AR317" i="4" s="1"/>
  <c r="AS317" i="4" s="1"/>
  <c r="AT317" i="4" s="1"/>
  <c r="AU317" i="4" s="1"/>
  <c r="AV317" i="4" s="1"/>
  <c r="AW317" i="4" s="1"/>
  <c r="AX317" i="4" s="1"/>
  <c r="AY317" i="4" s="1"/>
  <c r="AZ317" i="4" s="1"/>
  <c r="BA317" i="4" s="1"/>
  <c r="BB317" i="4" s="1"/>
  <c r="BC317" i="4" s="1"/>
  <c r="BD317" i="4" s="1"/>
  <c r="BE317" i="4" s="1"/>
  <c r="BF317" i="4" s="1"/>
  <c r="BG317" i="4" s="1"/>
  <c r="BH317" i="4" s="1"/>
  <c r="BI317" i="4" s="1"/>
  <c r="BJ317" i="4" s="1"/>
  <c r="BK317" i="4" s="1"/>
  <c r="BL317" i="4" s="1"/>
  <c r="BM317" i="4" s="1"/>
  <c r="BN317" i="4" s="1"/>
  <c r="BO317" i="4" s="1"/>
  <c r="BP317" i="4" s="1"/>
  <c r="BQ317" i="4" s="1"/>
  <c r="BR317" i="4" s="1"/>
  <c r="BS317" i="4" s="1"/>
  <c r="BT317" i="4" s="1"/>
  <c r="BU317" i="4" s="1"/>
  <c r="BV317" i="4" s="1"/>
  <c r="BW317" i="4" s="1"/>
  <c r="BX317" i="4" s="1"/>
  <c r="BY317" i="4" s="1"/>
  <c r="BZ317" i="4" s="1"/>
  <c r="CA317" i="4" s="1"/>
  <c r="CB317" i="4" s="1"/>
  <c r="CC317" i="4" s="1"/>
  <c r="CD317" i="4" s="1"/>
  <c r="CE317" i="4" s="1"/>
  <c r="CF317" i="4" s="1"/>
  <c r="CG317" i="4" s="1"/>
  <c r="CH317" i="4" s="1"/>
  <c r="CI317" i="4" s="1"/>
  <c r="CJ317" i="4" s="1"/>
  <c r="CK317" i="4" s="1"/>
  <c r="CL317" i="4" s="1"/>
  <c r="CM317" i="4" s="1"/>
  <c r="CN317" i="4" s="1"/>
  <c r="CO317" i="4" s="1"/>
  <c r="CP317" i="4" s="1"/>
  <c r="CQ317" i="4" s="1"/>
  <c r="CR317" i="4" s="1"/>
  <c r="CS317" i="4" s="1"/>
  <c r="CT317" i="4" s="1"/>
  <c r="CU317" i="4" s="1"/>
  <c r="CV317" i="4" s="1"/>
  <c r="CW317" i="4" s="1"/>
  <c r="CX317" i="4" s="1"/>
  <c r="CY317" i="4" s="1"/>
  <c r="CZ317" i="4" s="1"/>
  <c r="DA317" i="4" s="1"/>
  <c r="DB317" i="4" s="1"/>
  <c r="DC317" i="4" s="1"/>
  <c r="DD317" i="4" s="1"/>
  <c r="DE317" i="4" s="1"/>
  <c r="DF317" i="4" s="1"/>
  <c r="DG317" i="4" s="1"/>
  <c r="DH317" i="4" s="1"/>
  <c r="DI317" i="4" s="1"/>
  <c r="DJ317" i="4" s="1"/>
  <c r="DK317" i="4" s="1"/>
  <c r="DL317" i="4" s="1"/>
  <c r="DM317" i="4" s="1"/>
  <c r="DN317" i="4" s="1"/>
  <c r="DO317" i="4" s="1"/>
  <c r="DP317" i="4" s="1"/>
  <c r="DQ317" i="4" s="1"/>
  <c r="DR317" i="4" s="1"/>
  <c r="DS317" i="4" s="1"/>
  <c r="DT317" i="4" s="1"/>
  <c r="DU317" i="4" s="1"/>
  <c r="DV317" i="4" s="1"/>
  <c r="DW317" i="4" s="1"/>
  <c r="DX317" i="4" s="1"/>
  <c r="DY317" i="4" s="1"/>
  <c r="DZ317" i="4" s="1"/>
  <c r="EA317" i="4" s="1"/>
  <c r="EB317" i="4" s="1"/>
  <c r="EC317" i="4" s="1"/>
  <c r="ED317" i="4" s="1"/>
  <c r="EE317" i="4" s="1"/>
  <c r="EF317" i="4" s="1"/>
  <c r="EG317" i="4" s="1"/>
  <c r="EH317" i="4" s="1"/>
  <c r="EI317" i="4" s="1"/>
  <c r="EJ317" i="4" s="1"/>
  <c r="EK317" i="4" s="1"/>
  <c r="EL317" i="4" s="1"/>
  <c r="EM317" i="4" s="1"/>
  <c r="EN317" i="4" s="1"/>
  <c r="EO317" i="4" s="1"/>
  <c r="EP317" i="4" s="1"/>
  <c r="EQ317" i="4" s="1"/>
  <c r="ER317" i="4" s="1"/>
  <c r="ES317" i="4" s="1"/>
  <c r="ET317" i="4" s="1"/>
  <c r="EU317" i="4" s="1"/>
  <c r="EV317" i="4" s="1"/>
  <c r="EW317" i="4" s="1"/>
  <c r="EX317" i="4" s="1"/>
  <c r="EY317" i="4" s="1"/>
  <c r="EZ317" i="4" s="1"/>
  <c r="FA317" i="4" s="1"/>
  <c r="FB317" i="4" s="1"/>
  <c r="FC317" i="4" s="1"/>
  <c r="FD317" i="4" s="1"/>
  <c r="FE317" i="4" s="1"/>
  <c r="FF317" i="4" s="1"/>
  <c r="FG317" i="4" s="1"/>
  <c r="FH317" i="4" s="1"/>
  <c r="FI317" i="4" s="1"/>
  <c r="FJ317" i="4" s="1"/>
  <c r="FK317" i="4" s="1"/>
  <c r="FL317" i="4" s="1"/>
  <c r="L324" i="4"/>
  <c r="M324" i="4" s="1"/>
  <c r="N324" i="4" s="1"/>
  <c r="O324" i="4" s="1"/>
  <c r="P324" i="4" s="1"/>
  <c r="Q324" i="4" s="1"/>
  <c r="R324" i="4" s="1"/>
  <c r="S324" i="4" s="1"/>
  <c r="T324" i="4" s="1"/>
  <c r="U324" i="4" s="1"/>
  <c r="V324" i="4" s="1"/>
  <c r="W324" i="4" s="1"/>
  <c r="X324" i="4" s="1"/>
  <c r="Y324" i="4" s="1"/>
  <c r="Z324" i="4" s="1"/>
  <c r="AA324" i="4" s="1"/>
  <c r="AB324" i="4" s="1"/>
  <c r="AC324" i="4" s="1"/>
  <c r="AD324" i="4" s="1"/>
  <c r="AE324" i="4" s="1"/>
  <c r="AF324" i="4" s="1"/>
  <c r="AG324" i="4" s="1"/>
  <c r="AH324" i="4" s="1"/>
  <c r="AI324" i="4" s="1"/>
  <c r="AJ324" i="4" s="1"/>
  <c r="AK324" i="4" s="1"/>
  <c r="AL324" i="4" s="1"/>
  <c r="AM324" i="4" s="1"/>
  <c r="AN324" i="4" s="1"/>
  <c r="AO324" i="4" s="1"/>
  <c r="AP324" i="4" s="1"/>
  <c r="AQ324" i="4" s="1"/>
  <c r="AR324" i="4" s="1"/>
  <c r="AS324" i="4" s="1"/>
  <c r="AT324" i="4" s="1"/>
  <c r="AU324" i="4" s="1"/>
  <c r="AV324" i="4" s="1"/>
  <c r="AW324" i="4" s="1"/>
  <c r="AX324" i="4" s="1"/>
  <c r="AY324" i="4" s="1"/>
  <c r="AZ324" i="4" s="1"/>
  <c r="BA324" i="4" s="1"/>
  <c r="BB324" i="4" s="1"/>
  <c r="BC324" i="4" s="1"/>
  <c r="BD324" i="4" s="1"/>
  <c r="BE324" i="4" s="1"/>
  <c r="BF324" i="4" s="1"/>
  <c r="BG324" i="4" s="1"/>
  <c r="BH324" i="4" s="1"/>
  <c r="BI324" i="4" s="1"/>
  <c r="BJ324" i="4" s="1"/>
  <c r="BK324" i="4" s="1"/>
  <c r="BL324" i="4" s="1"/>
  <c r="BM324" i="4" s="1"/>
  <c r="BN324" i="4" s="1"/>
  <c r="BO324" i="4" s="1"/>
  <c r="BP324" i="4" s="1"/>
  <c r="BQ324" i="4" s="1"/>
  <c r="BR324" i="4" s="1"/>
  <c r="BS324" i="4" s="1"/>
  <c r="BT324" i="4" s="1"/>
  <c r="BU324" i="4" s="1"/>
  <c r="BV324" i="4" s="1"/>
  <c r="BW324" i="4" s="1"/>
  <c r="BX324" i="4" s="1"/>
  <c r="BY324" i="4" s="1"/>
  <c r="BZ324" i="4" s="1"/>
  <c r="CA324" i="4" s="1"/>
  <c r="CB324" i="4" s="1"/>
  <c r="CC324" i="4" s="1"/>
  <c r="CD324" i="4" s="1"/>
  <c r="CE324" i="4" s="1"/>
  <c r="CF324" i="4" s="1"/>
  <c r="CG324" i="4" s="1"/>
  <c r="CH324" i="4" s="1"/>
  <c r="CI324" i="4" s="1"/>
  <c r="CJ324" i="4" s="1"/>
  <c r="CK324" i="4" s="1"/>
  <c r="CL324" i="4" s="1"/>
  <c r="CM324" i="4" s="1"/>
  <c r="CN324" i="4" s="1"/>
  <c r="CO324" i="4" s="1"/>
  <c r="CP324" i="4" s="1"/>
  <c r="CQ324" i="4" s="1"/>
  <c r="CR324" i="4" s="1"/>
  <c r="CS324" i="4" s="1"/>
  <c r="CT324" i="4" s="1"/>
  <c r="CU324" i="4" s="1"/>
  <c r="CV324" i="4" s="1"/>
  <c r="CW324" i="4" s="1"/>
  <c r="CX324" i="4" s="1"/>
  <c r="CY324" i="4" s="1"/>
  <c r="CZ324" i="4" s="1"/>
  <c r="DA324" i="4" s="1"/>
  <c r="DB324" i="4" s="1"/>
  <c r="DC324" i="4" s="1"/>
  <c r="DD324" i="4" s="1"/>
  <c r="DE324" i="4" s="1"/>
  <c r="DF324" i="4" s="1"/>
  <c r="DG324" i="4" s="1"/>
  <c r="DH324" i="4" s="1"/>
  <c r="DI324" i="4" s="1"/>
  <c r="DJ324" i="4" s="1"/>
  <c r="DK324" i="4" s="1"/>
  <c r="DL324" i="4" s="1"/>
  <c r="DM324" i="4" s="1"/>
  <c r="DN324" i="4" s="1"/>
  <c r="DO324" i="4" s="1"/>
  <c r="DP324" i="4" s="1"/>
  <c r="DQ324" i="4" s="1"/>
  <c r="DR324" i="4" s="1"/>
  <c r="DS324" i="4" s="1"/>
  <c r="DT324" i="4" s="1"/>
  <c r="DU324" i="4" s="1"/>
  <c r="DV324" i="4" s="1"/>
  <c r="DW324" i="4" s="1"/>
  <c r="DX324" i="4" s="1"/>
  <c r="DY324" i="4" s="1"/>
  <c r="DZ324" i="4" s="1"/>
  <c r="EA324" i="4" s="1"/>
  <c r="EB324" i="4" s="1"/>
  <c r="EC324" i="4" s="1"/>
  <c r="ED324" i="4" s="1"/>
  <c r="EE324" i="4" s="1"/>
  <c r="EF324" i="4" s="1"/>
  <c r="EG324" i="4" s="1"/>
  <c r="EH324" i="4" s="1"/>
  <c r="EI324" i="4" s="1"/>
  <c r="EJ324" i="4" s="1"/>
  <c r="EK324" i="4" s="1"/>
  <c r="EL324" i="4" s="1"/>
  <c r="EM324" i="4" s="1"/>
  <c r="EN324" i="4" s="1"/>
  <c r="EO324" i="4" s="1"/>
  <c r="EP324" i="4" s="1"/>
  <c r="EQ324" i="4" s="1"/>
  <c r="ER324" i="4" s="1"/>
  <c r="ES324" i="4" s="1"/>
  <c r="ET324" i="4" s="1"/>
  <c r="EU324" i="4" s="1"/>
  <c r="EV324" i="4" s="1"/>
  <c r="EW324" i="4" s="1"/>
  <c r="EX324" i="4" s="1"/>
  <c r="EY324" i="4" s="1"/>
  <c r="EZ324" i="4" s="1"/>
  <c r="FA324" i="4" s="1"/>
  <c r="FB324" i="4" s="1"/>
  <c r="FC324" i="4" s="1"/>
  <c r="FD324" i="4" s="1"/>
  <c r="FE324" i="4" s="1"/>
  <c r="FF324" i="4" s="1"/>
  <c r="FG324" i="4" s="1"/>
  <c r="FH324" i="4" s="1"/>
  <c r="FI324" i="4" s="1"/>
  <c r="FJ324" i="4" s="1"/>
  <c r="FK324" i="4" s="1"/>
  <c r="FL324" i="4" s="1"/>
  <c r="N243" i="4"/>
  <c r="O243" i="4" s="1"/>
  <c r="P243" i="4" s="1"/>
  <c r="Q243" i="4" s="1"/>
  <c r="R243" i="4" s="1"/>
  <c r="S243" i="4" s="1"/>
  <c r="T243" i="4" s="1"/>
  <c r="U243" i="4" s="1"/>
  <c r="V243" i="4" s="1"/>
  <c r="W243" i="4" s="1"/>
  <c r="X243" i="4" s="1"/>
  <c r="Y243" i="4" s="1"/>
  <c r="Z243" i="4" s="1"/>
  <c r="AA243" i="4" s="1"/>
  <c r="AB243" i="4" s="1"/>
  <c r="AC243" i="4" s="1"/>
  <c r="AD243" i="4" s="1"/>
  <c r="AE243" i="4" s="1"/>
  <c r="AF243" i="4" s="1"/>
  <c r="AG243" i="4" s="1"/>
  <c r="AH243" i="4" s="1"/>
  <c r="AI243" i="4" s="1"/>
  <c r="AJ243" i="4" s="1"/>
  <c r="AK243" i="4" s="1"/>
  <c r="AL243" i="4" s="1"/>
  <c r="AM243" i="4" s="1"/>
  <c r="AN243" i="4" s="1"/>
  <c r="AO243" i="4" s="1"/>
  <c r="AP243" i="4" s="1"/>
  <c r="AQ243" i="4" s="1"/>
  <c r="AR243" i="4" s="1"/>
  <c r="AS243" i="4" s="1"/>
  <c r="AT243" i="4" s="1"/>
  <c r="AU243" i="4" s="1"/>
  <c r="AV243" i="4" s="1"/>
  <c r="AW243" i="4" s="1"/>
  <c r="AX243" i="4" s="1"/>
  <c r="AY243" i="4" s="1"/>
  <c r="AZ243" i="4" s="1"/>
  <c r="BA243" i="4" s="1"/>
  <c r="BB243" i="4" s="1"/>
  <c r="BC243" i="4" s="1"/>
  <c r="BD243" i="4" s="1"/>
  <c r="BE243" i="4" s="1"/>
  <c r="BF243" i="4" s="1"/>
  <c r="BG243" i="4" s="1"/>
  <c r="BH243" i="4" s="1"/>
  <c r="BI243" i="4" s="1"/>
  <c r="BJ243" i="4" s="1"/>
  <c r="BK243" i="4" s="1"/>
  <c r="BL243" i="4" s="1"/>
  <c r="BM243" i="4" s="1"/>
  <c r="BN243" i="4" s="1"/>
  <c r="BO243" i="4" s="1"/>
  <c r="BP243" i="4" s="1"/>
  <c r="BQ243" i="4" s="1"/>
  <c r="BR243" i="4" s="1"/>
  <c r="BS243" i="4" s="1"/>
  <c r="BT243" i="4" s="1"/>
  <c r="BU243" i="4" s="1"/>
  <c r="BV243" i="4" s="1"/>
  <c r="BW243" i="4" s="1"/>
  <c r="BX243" i="4" s="1"/>
  <c r="BY243" i="4" s="1"/>
  <c r="BZ243" i="4" s="1"/>
  <c r="CA243" i="4" s="1"/>
  <c r="CB243" i="4" s="1"/>
  <c r="CC243" i="4" s="1"/>
  <c r="CD243" i="4" s="1"/>
  <c r="CE243" i="4" s="1"/>
  <c r="CF243" i="4" s="1"/>
  <c r="CG243" i="4" s="1"/>
  <c r="CH243" i="4" s="1"/>
  <c r="CI243" i="4" s="1"/>
  <c r="CJ243" i="4" s="1"/>
  <c r="CK243" i="4" s="1"/>
  <c r="CL243" i="4" s="1"/>
  <c r="CM243" i="4" s="1"/>
  <c r="CN243" i="4" s="1"/>
  <c r="CO243" i="4" s="1"/>
  <c r="CP243" i="4" s="1"/>
  <c r="CQ243" i="4" s="1"/>
  <c r="CR243" i="4" s="1"/>
  <c r="CS243" i="4" s="1"/>
  <c r="CT243" i="4" s="1"/>
  <c r="CU243" i="4" s="1"/>
  <c r="CV243" i="4" s="1"/>
  <c r="CW243" i="4" s="1"/>
  <c r="CX243" i="4" s="1"/>
  <c r="CY243" i="4" s="1"/>
  <c r="CZ243" i="4" s="1"/>
  <c r="DA243" i="4" s="1"/>
  <c r="DB243" i="4" s="1"/>
  <c r="DC243" i="4" s="1"/>
  <c r="DD243" i="4" s="1"/>
  <c r="DE243" i="4" s="1"/>
  <c r="DF243" i="4" s="1"/>
  <c r="DG243" i="4" s="1"/>
  <c r="DH243" i="4" s="1"/>
  <c r="DI243" i="4" s="1"/>
  <c r="DJ243" i="4" s="1"/>
  <c r="DK243" i="4" s="1"/>
  <c r="DL243" i="4" s="1"/>
  <c r="DM243" i="4" s="1"/>
  <c r="DN243" i="4" s="1"/>
  <c r="DO243" i="4" s="1"/>
  <c r="DP243" i="4" s="1"/>
  <c r="DQ243" i="4" s="1"/>
  <c r="DR243" i="4" s="1"/>
  <c r="DS243" i="4" s="1"/>
  <c r="DT243" i="4" s="1"/>
  <c r="DU243" i="4" s="1"/>
  <c r="DV243" i="4" s="1"/>
  <c r="DW243" i="4" s="1"/>
  <c r="DX243" i="4" s="1"/>
  <c r="DY243" i="4" s="1"/>
  <c r="DZ243" i="4" s="1"/>
  <c r="EA243" i="4" s="1"/>
  <c r="EB243" i="4" s="1"/>
  <c r="EC243" i="4" s="1"/>
  <c r="ED243" i="4" s="1"/>
  <c r="EE243" i="4" s="1"/>
  <c r="EF243" i="4" s="1"/>
  <c r="EG243" i="4" s="1"/>
  <c r="EH243" i="4" s="1"/>
  <c r="EI243" i="4" s="1"/>
  <c r="EJ243" i="4" s="1"/>
  <c r="EK243" i="4" s="1"/>
  <c r="EL243" i="4" s="1"/>
  <c r="EM243" i="4" s="1"/>
  <c r="EN243" i="4" s="1"/>
  <c r="EO243" i="4" s="1"/>
  <c r="EP243" i="4" s="1"/>
  <c r="EQ243" i="4" s="1"/>
  <c r="ER243" i="4" s="1"/>
  <c r="ES243" i="4" s="1"/>
  <c r="ET243" i="4" s="1"/>
  <c r="EU243" i="4" s="1"/>
  <c r="EV243" i="4" s="1"/>
  <c r="EW243" i="4" s="1"/>
  <c r="EX243" i="4" s="1"/>
  <c r="EY243" i="4" s="1"/>
  <c r="EZ243" i="4" s="1"/>
  <c r="FA243" i="4" s="1"/>
  <c r="FB243" i="4" s="1"/>
  <c r="FC243" i="4" s="1"/>
  <c r="FD243" i="4" s="1"/>
  <c r="FE243" i="4" s="1"/>
  <c r="FF243" i="4" s="1"/>
  <c r="FG243" i="4" s="1"/>
  <c r="FH243" i="4" s="1"/>
  <c r="FI243" i="4" s="1"/>
  <c r="FJ243" i="4" s="1"/>
  <c r="FK243" i="4" s="1"/>
  <c r="FL243" i="4" s="1"/>
  <c r="AG215" i="4"/>
  <c r="AH215" i="4" s="1"/>
  <c r="AI215" i="4" s="1"/>
  <c r="AJ215" i="4" s="1"/>
  <c r="AK215" i="4" s="1"/>
  <c r="AL215" i="4" s="1"/>
  <c r="AM215" i="4" s="1"/>
  <c r="AN215" i="4" s="1"/>
  <c r="AO215" i="4" s="1"/>
  <c r="AP215" i="4" s="1"/>
  <c r="AQ215" i="4" s="1"/>
  <c r="AR215" i="4" s="1"/>
  <c r="AS215" i="4" s="1"/>
  <c r="AT215" i="4" s="1"/>
  <c r="AU215" i="4" s="1"/>
  <c r="AV215" i="4" s="1"/>
  <c r="AW215" i="4" s="1"/>
  <c r="AX215" i="4" s="1"/>
  <c r="AY215" i="4" s="1"/>
  <c r="AZ215" i="4" s="1"/>
  <c r="BA215" i="4" s="1"/>
  <c r="BB215" i="4" s="1"/>
  <c r="BC215" i="4" s="1"/>
  <c r="BD215" i="4" s="1"/>
  <c r="BE215" i="4" s="1"/>
  <c r="BF215" i="4" s="1"/>
  <c r="BG215" i="4" s="1"/>
  <c r="BH215" i="4" s="1"/>
  <c r="BI215" i="4" s="1"/>
  <c r="BJ215" i="4" s="1"/>
  <c r="BK215" i="4" s="1"/>
  <c r="BL215" i="4" s="1"/>
  <c r="BM215" i="4" s="1"/>
  <c r="BN215" i="4" s="1"/>
  <c r="BO215" i="4" s="1"/>
  <c r="BP215" i="4" s="1"/>
  <c r="BQ215" i="4" s="1"/>
  <c r="BR215" i="4" s="1"/>
  <c r="BS215" i="4" s="1"/>
  <c r="BT215" i="4" s="1"/>
  <c r="BU215" i="4" s="1"/>
  <c r="BV215" i="4" s="1"/>
  <c r="BW215" i="4" s="1"/>
  <c r="BX215" i="4" s="1"/>
  <c r="BY215" i="4" s="1"/>
  <c r="BZ215" i="4" s="1"/>
  <c r="CA215" i="4" s="1"/>
  <c r="CB215" i="4" s="1"/>
  <c r="CC215" i="4" s="1"/>
  <c r="CD215" i="4" s="1"/>
  <c r="CE215" i="4" s="1"/>
  <c r="CF215" i="4" s="1"/>
  <c r="CG215" i="4" s="1"/>
  <c r="CH215" i="4" s="1"/>
  <c r="CI215" i="4" s="1"/>
  <c r="CJ215" i="4" s="1"/>
  <c r="CK215" i="4" s="1"/>
  <c r="CL215" i="4" s="1"/>
  <c r="CM215" i="4" s="1"/>
  <c r="CN215" i="4" s="1"/>
  <c r="CO215" i="4" s="1"/>
  <c r="CP215" i="4" s="1"/>
  <c r="CQ215" i="4" s="1"/>
  <c r="CR215" i="4" s="1"/>
  <c r="CS215" i="4" s="1"/>
  <c r="CT215" i="4" s="1"/>
  <c r="CU215" i="4" s="1"/>
  <c r="CV215" i="4" s="1"/>
  <c r="CW215" i="4" s="1"/>
  <c r="CX215" i="4" s="1"/>
  <c r="CY215" i="4" s="1"/>
  <c r="CZ215" i="4" s="1"/>
  <c r="DA215" i="4" s="1"/>
  <c r="DB215" i="4" s="1"/>
  <c r="DC215" i="4" s="1"/>
  <c r="DD215" i="4" s="1"/>
  <c r="DE215" i="4" s="1"/>
  <c r="DF215" i="4" s="1"/>
  <c r="DG215" i="4" s="1"/>
  <c r="DH215" i="4" s="1"/>
  <c r="DI215" i="4" s="1"/>
  <c r="DJ215" i="4" s="1"/>
  <c r="DK215" i="4" s="1"/>
  <c r="DL215" i="4" s="1"/>
  <c r="DM215" i="4" s="1"/>
  <c r="DN215" i="4" s="1"/>
  <c r="DO215" i="4" s="1"/>
  <c r="DP215" i="4" s="1"/>
  <c r="DQ215" i="4" s="1"/>
  <c r="DR215" i="4" s="1"/>
  <c r="DS215" i="4" s="1"/>
  <c r="DT215" i="4" s="1"/>
  <c r="DU215" i="4" s="1"/>
  <c r="DV215" i="4" s="1"/>
  <c r="DW215" i="4" s="1"/>
  <c r="DX215" i="4" s="1"/>
  <c r="DY215" i="4" s="1"/>
  <c r="DZ215" i="4" s="1"/>
  <c r="EA215" i="4" s="1"/>
  <c r="EB215" i="4" s="1"/>
  <c r="EC215" i="4" s="1"/>
  <c r="ED215" i="4" s="1"/>
  <c r="EE215" i="4" s="1"/>
  <c r="EF215" i="4" s="1"/>
  <c r="EG215" i="4" s="1"/>
  <c r="EH215" i="4" s="1"/>
  <c r="EI215" i="4" s="1"/>
  <c r="EJ215" i="4" s="1"/>
  <c r="EK215" i="4" s="1"/>
  <c r="EL215" i="4" s="1"/>
  <c r="EM215" i="4" s="1"/>
  <c r="EN215" i="4" s="1"/>
  <c r="EO215" i="4" s="1"/>
  <c r="EP215" i="4" s="1"/>
  <c r="EQ215" i="4" s="1"/>
  <c r="ER215" i="4" s="1"/>
  <c r="ES215" i="4" s="1"/>
  <c r="ET215" i="4" s="1"/>
  <c r="EU215" i="4" s="1"/>
  <c r="EV215" i="4" s="1"/>
  <c r="EW215" i="4" s="1"/>
  <c r="EX215" i="4" s="1"/>
  <c r="EY215" i="4" s="1"/>
  <c r="EZ215" i="4" s="1"/>
  <c r="FA215" i="4" s="1"/>
  <c r="FB215" i="4" s="1"/>
  <c r="FC215" i="4" s="1"/>
  <c r="FD215" i="4" s="1"/>
  <c r="FE215" i="4" s="1"/>
  <c r="FF215" i="4" s="1"/>
  <c r="FG215" i="4" s="1"/>
  <c r="FH215" i="4" s="1"/>
  <c r="FI215" i="4" s="1"/>
  <c r="FJ215" i="4" s="1"/>
  <c r="FK215" i="4" s="1"/>
  <c r="FL215" i="4" s="1"/>
  <c r="M257" i="4"/>
  <c r="N257" i="4" s="1"/>
  <c r="O257" i="4" s="1"/>
  <c r="P257" i="4" s="1"/>
  <c r="Q257" i="4" s="1"/>
  <c r="R257" i="4" s="1"/>
  <c r="S257" i="4" s="1"/>
  <c r="T257" i="4" s="1"/>
  <c r="U257" i="4" s="1"/>
  <c r="V257" i="4" s="1"/>
  <c r="W257" i="4" s="1"/>
  <c r="X257" i="4" s="1"/>
  <c r="Y257" i="4" s="1"/>
  <c r="Z257" i="4" s="1"/>
  <c r="AA257" i="4" s="1"/>
  <c r="AB257" i="4" s="1"/>
  <c r="AC257" i="4" s="1"/>
  <c r="AD257" i="4" s="1"/>
  <c r="AE257" i="4" s="1"/>
  <c r="AF257" i="4" s="1"/>
  <c r="AG257" i="4" s="1"/>
  <c r="AH257" i="4" s="1"/>
  <c r="AI257" i="4" s="1"/>
  <c r="AJ257" i="4" s="1"/>
  <c r="AK257" i="4" s="1"/>
  <c r="AL257" i="4" s="1"/>
  <c r="AM257" i="4" s="1"/>
  <c r="AN257" i="4" s="1"/>
  <c r="AO257" i="4" s="1"/>
  <c r="AP257" i="4" s="1"/>
  <c r="AQ257" i="4" s="1"/>
  <c r="AR257" i="4" s="1"/>
  <c r="AS257" i="4" s="1"/>
  <c r="AT257" i="4" s="1"/>
  <c r="AU257" i="4" s="1"/>
  <c r="AV257" i="4" s="1"/>
  <c r="AW257" i="4" s="1"/>
  <c r="AX257" i="4" s="1"/>
  <c r="AY257" i="4" s="1"/>
  <c r="AZ257" i="4" s="1"/>
  <c r="BA257" i="4" s="1"/>
  <c r="BB257" i="4" s="1"/>
  <c r="BC257" i="4" s="1"/>
  <c r="BD257" i="4" s="1"/>
  <c r="BE257" i="4" s="1"/>
  <c r="BF257" i="4" s="1"/>
  <c r="BG257" i="4" s="1"/>
  <c r="BH257" i="4" s="1"/>
  <c r="BI257" i="4" s="1"/>
  <c r="BJ257" i="4" s="1"/>
  <c r="BK257" i="4" s="1"/>
  <c r="BL257" i="4" s="1"/>
  <c r="BM257" i="4" s="1"/>
  <c r="BN257" i="4" s="1"/>
  <c r="BO257" i="4" s="1"/>
  <c r="BP257" i="4" s="1"/>
  <c r="BQ257" i="4" s="1"/>
  <c r="BR257" i="4" s="1"/>
  <c r="BS257" i="4" s="1"/>
  <c r="BT257" i="4" s="1"/>
  <c r="BU257" i="4" s="1"/>
  <c r="BV257" i="4" s="1"/>
  <c r="BW257" i="4" s="1"/>
  <c r="BX257" i="4" s="1"/>
  <c r="BY257" i="4" s="1"/>
  <c r="BZ257" i="4" s="1"/>
  <c r="CA257" i="4" s="1"/>
  <c r="CB257" i="4" s="1"/>
  <c r="CC257" i="4" s="1"/>
  <c r="CD257" i="4" s="1"/>
  <c r="CE257" i="4" s="1"/>
  <c r="CF257" i="4" s="1"/>
  <c r="CG257" i="4" s="1"/>
  <c r="CH257" i="4" s="1"/>
  <c r="CI257" i="4" s="1"/>
  <c r="CJ257" i="4" s="1"/>
  <c r="CK257" i="4" s="1"/>
  <c r="CL257" i="4" s="1"/>
  <c r="CM257" i="4" s="1"/>
  <c r="CN257" i="4" s="1"/>
  <c r="CO257" i="4" s="1"/>
  <c r="CP257" i="4" s="1"/>
  <c r="CQ257" i="4" s="1"/>
  <c r="CR257" i="4" s="1"/>
  <c r="CS257" i="4" s="1"/>
  <c r="CT257" i="4" s="1"/>
  <c r="CU257" i="4" s="1"/>
  <c r="CV257" i="4" s="1"/>
  <c r="CW257" i="4" s="1"/>
  <c r="CX257" i="4" s="1"/>
  <c r="CY257" i="4" s="1"/>
  <c r="CZ257" i="4" s="1"/>
  <c r="DA257" i="4" s="1"/>
  <c r="DB257" i="4" s="1"/>
  <c r="DC257" i="4" s="1"/>
  <c r="DD257" i="4" s="1"/>
  <c r="DE257" i="4" s="1"/>
  <c r="DF257" i="4" s="1"/>
  <c r="DG257" i="4" s="1"/>
  <c r="DH257" i="4" s="1"/>
  <c r="DI257" i="4" s="1"/>
  <c r="DJ257" i="4" s="1"/>
  <c r="DK257" i="4" s="1"/>
  <c r="DL257" i="4" s="1"/>
  <c r="DM257" i="4" s="1"/>
  <c r="DN257" i="4" s="1"/>
  <c r="DO257" i="4" s="1"/>
  <c r="DP257" i="4" s="1"/>
  <c r="DQ257" i="4" s="1"/>
  <c r="DR257" i="4" s="1"/>
  <c r="DS257" i="4" s="1"/>
  <c r="DT257" i="4" s="1"/>
  <c r="DU257" i="4" s="1"/>
  <c r="DV257" i="4" s="1"/>
  <c r="DW257" i="4" s="1"/>
  <c r="DX257" i="4" s="1"/>
  <c r="DY257" i="4" s="1"/>
  <c r="DZ257" i="4" s="1"/>
  <c r="EA257" i="4" s="1"/>
  <c r="EB257" i="4" s="1"/>
  <c r="EC257" i="4" s="1"/>
  <c r="ED257" i="4" s="1"/>
  <c r="EE257" i="4" s="1"/>
  <c r="EF257" i="4" s="1"/>
  <c r="EG257" i="4" s="1"/>
  <c r="EH257" i="4" s="1"/>
  <c r="EI257" i="4" s="1"/>
  <c r="EJ257" i="4" s="1"/>
  <c r="EK257" i="4" s="1"/>
  <c r="EL257" i="4" s="1"/>
  <c r="EM257" i="4" s="1"/>
  <c r="EN257" i="4" s="1"/>
  <c r="EO257" i="4" s="1"/>
  <c r="EP257" i="4" s="1"/>
  <c r="EQ257" i="4" s="1"/>
  <c r="ER257" i="4" s="1"/>
  <c r="ES257" i="4" s="1"/>
  <c r="ET257" i="4" s="1"/>
  <c r="EU257" i="4" s="1"/>
  <c r="EV257" i="4" s="1"/>
  <c r="EW257" i="4" s="1"/>
  <c r="EX257" i="4" s="1"/>
  <c r="EY257" i="4" s="1"/>
  <c r="EZ257" i="4" s="1"/>
  <c r="FA257" i="4" s="1"/>
  <c r="FB257" i="4" s="1"/>
  <c r="FC257" i="4" s="1"/>
  <c r="FD257" i="4" s="1"/>
  <c r="FE257" i="4" s="1"/>
  <c r="FF257" i="4" s="1"/>
  <c r="FG257" i="4" s="1"/>
  <c r="FH257" i="4" s="1"/>
  <c r="FI257" i="4" s="1"/>
  <c r="FJ257" i="4" s="1"/>
  <c r="FK257" i="4" s="1"/>
  <c r="FL257" i="4" s="1"/>
  <c r="N265" i="4"/>
  <c r="O265" i="4" s="1"/>
  <c r="P265" i="4" s="1"/>
  <c r="Q265" i="4" s="1"/>
  <c r="R265" i="4" s="1"/>
  <c r="S265" i="4" s="1"/>
  <c r="T265" i="4" s="1"/>
  <c r="U265" i="4" s="1"/>
  <c r="V265" i="4" s="1"/>
  <c r="W265" i="4" s="1"/>
  <c r="X265" i="4" s="1"/>
  <c r="Y265" i="4" s="1"/>
  <c r="Z265" i="4" s="1"/>
  <c r="AA265" i="4" s="1"/>
  <c r="AB265" i="4" s="1"/>
  <c r="AC265" i="4" s="1"/>
  <c r="AD265" i="4" s="1"/>
  <c r="AE265" i="4" s="1"/>
  <c r="AF265" i="4" s="1"/>
  <c r="AG265" i="4" s="1"/>
  <c r="AH265" i="4" s="1"/>
  <c r="AI265" i="4" s="1"/>
  <c r="AJ265" i="4" s="1"/>
  <c r="AK265" i="4" s="1"/>
  <c r="AL265" i="4" s="1"/>
  <c r="AM265" i="4" s="1"/>
  <c r="AN265" i="4" s="1"/>
  <c r="AO265" i="4" s="1"/>
  <c r="AP265" i="4" s="1"/>
  <c r="AQ265" i="4" s="1"/>
  <c r="AR265" i="4" s="1"/>
  <c r="AS265" i="4" s="1"/>
  <c r="AT265" i="4" s="1"/>
  <c r="AU265" i="4" s="1"/>
  <c r="AV265" i="4" s="1"/>
  <c r="AW265" i="4" s="1"/>
  <c r="AX265" i="4" s="1"/>
  <c r="AY265" i="4" s="1"/>
  <c r="AZ265" i="4" s="1"/>
  <c r="BA265" i="4" s="1"/>
  <c r="BB265" i="4" s="1"/>
  <c r="BC265" i="4" s="1"/>
  <c r="BD265" i="4" s="1"/>
  <c r="BE265" i="4" s="1"/>
  <c r="BF265" i="4" s="1"/>
  <c r="BG265" i="4" s="1"/>
  <c r="BH265" i="4" s="1"/>
  <c r="BI265" i="4" s="1"/>
  <c r="BJ265" i="4" s="1"/>
  <c r="BK265" i="4" s="1"/>
  <c r="BL265" i="4" s="1"/>
  <c r="BM265" i="4" s="1"/>
  <c r="BN265" i="4" s="1"/>
  <c r="BO265" i="4" s="1"/>
  <c r="BP265" i="4" s="1"/>
  <c r="BQ265" i="4" s="1"/>
  <c r="BR265" i="4" s="1"/>
  <c r="BS265" i="4" s="1"/>
  <c r="BT265" i="4" s="1"/>
  <c r="BU265" i="4" s="1"/>
  <c r="BV265" i="4" s="1"/>
  <c r="BW265" i="4" s="1"/>
  <c r="BX265" i="4" s="1"/>
  <c r="BY265" i="4" s="1"/>
  <c r="BZ265" i="4" s="1"/>
  <c r="CA265" i="4" s="1"/>
  <c r="CB265" i="4" s="1"/>
  <c r="CC265" i="4" s="1"/>
  <c r="CD265" i="4" s="1"/>
  <c r="CE265" i="4" s="1"/>
  <c r="CF265" i="4" s="1"/>
  <c r="CG265" i="4" s="1"/>
  <c r="CH265" i="4" s="1"/>
  <c r="CI265" i="4" s="1"/>
  <c r="CJ265" i="4" s="1"/>
  <c r="CK265" i="4" s="1"/>
  <c r="CL265" i="4" s="1"/>
  <c r="CM265" i="4" s="1"/>
  <c r="CN265" i="4" s="1"/>
  <c r="CO265" i="4" s="1"/>
  <c r="CP265" i="4" s="1"/>
  <c r="CQ265" i="4" s="1"/>
  <c r="CR265" i="4" s="1"/>
  <c r="CS265" i="4" s="1"/>
  <c r="CT265" i="4" s="1"/>
  <c r="CU265" i="4" s="1"/>
  <c r="CV265" i="4" s="1"/>
  <c r="CW265" i="4" s="1"/>
  <c r="CX265" i="4" s="1"/>
  <c r="CY265" i="4" s="1"/>
  <c r="CZ265" i="4" s="1"/>
  <c r="DA265" i="4" s="1"/>
  <c r="DB265" i="4" s="1"/>
  <c r="DC265" i="4" s="1"/>
  <c r="DD265" i="4" s="1"/>
  <c r="DE265" i="4" s="1"/>
  <c r="DF265" i="4" s="1"/>
  <c r="DG265" i="4" s="1"/>
  <c r="DH265" i="4" s="1"/>
  <c r="DI265" i="4" s="1"/>
  <c r="DJ265" i="4" s="1"/>
  <c r="DK265" i="4" s="1"/>
  <c r="DL265" i="4" s="1"/>
  <c r="DM265" i="4" s="1"/>
  <c r="DN265" i="4" s="1"/>
  <c r="DO265" i="4" s="1"/>
  <c r="DP265" i="4" s="1"/>
  <c r="DQ265" i="4" s="1"/>
  <c r="DR265" i="4" s="1"/>
  <c r="DS265" i="4" s="1"/>
  <c r="DT265" i="4" s="1"/>
  <c r="DU265" i="4" s="1"/>
  <c r="DV265" i="4" s="1"/>
  <c r="DW265" i="4" s="1"/>
  <c r="DX265" i="4" s="1"/>
  <c r="DY265" i="4" s="1"/>
  <c r="DZ265" i="4" s="1"/>
  <c r="EA265" i="4" s="1"/>
  <c r="EB265" i="4" s="1"/>
  <c r="EC265" i="4" s="1"/>
  <c r="ED265" i="4" s="1"/>
  <c r="EE265" i="4" s="1"/>
  <c r="EF265" i="4" s="1"/>
  <c r="EG265" i="4" s="1"/>
  <c r="EH265" i="4" s="1"/>
  <c r="EI265" i="4" s="1"/>
  <c r="EJ265" i="4" s="1"/>
  <c r="EK265" i="4" s="1"/>
  <c r="EL265" i="4" s="1"/>
  <c r="EM265" i="4" s="1"/>
  <c r="EN265" i="4" s="1"/>
  <c r="EO265" i="4" s="1"/>
  <c r="EP265" i="4" s="1"/>
  <c r="EQ265" i="4" s="1"/>
  <c r="ER265" i="4" s="1"/>
  <c r="ES265" i="4" s="1"/>
  <c r="ET265" i="4" s="1"/>
  <c r="EU265" i="4" s="1"/>
  <c r="EV265" i="4" s="1"/>
  <c r="EW265" i="4" s="1"/>
  <c r="EX265" i="4" s="1"/>
  <c r="EY265" i="4" s="1"/>
  <c r="EZ265" i="4" s="1"/>
  <c r="FA265" i="4" s="1"/>
  <c r="FB265" i="4" s="1"/>
  <c r="FC265" i="4" s="1"/>
  <c r="FD265" i="4" s="1"/>
  <c r="FE265" i="4" s="1"/>
  <c r="FF265" i="4" s="1"/>
  <c r="FG265" i="4" s="1"/>
  <c r="FH265" i="4" s="1"/>
  <c r="FI265" i="4" s="1"/>
  <c r="FJ265" i="4" s="1"/>
  <c r="FK265" i="4" s="1"/>
  <c r="FL265" i="4" s="1"/>
  <c r="M274" i="4"/>
  <c r="K181" i="4"/>
  <c r="L181" i="4" s="1"/>
  <c r="M181" i="4" s="1"/>
  <c r="O283" i="4"/>
  <c r="P283" i="4" s="1"/>
  <c r="Q283" i="4" s="1"/>
  <c r="R283" i="4" s="1"/>
  <c r="S283" i="4" s="1"/>
  <c r="T283" i="4" s="1"/>
  <c r="U283" i="4" s="1"/>
  <c r="V283" i="4" s="1"/>
  <c r="W283" i="4" s="1"/>
  <c r="X283" i="4" s="1"/>
  <c r="Y283" i="4" s="1"/>
  <c r="Z283" i="4" s="1"/>
  <c r="AA283" i="4" s="1"/>
  <c r="AB283" i="4" s="1"/>
  <c r="AC283" i="4" s="1"/>
  <c r="AD283" i="4" s="1"/>
  <c r="AE283" i="4" s="1"/>
  <c r="AF283" i="4" s="1"/>
  <c r="AG283" i="4" s="1"/>
  <c r="AH283" i="4" s="1"/>
  <c r="AI283" i="4" s="1"/>
  <c r="AJ283" i="4" s="1"/>
  <c r="AK283" i="4" s="1"/>
  <c r="AL283" i="4" s="1"/>
  <c r="AM283" i="4" s="1"/>
  <c r="AN283" i="4" s="1"/>
  <c r="AO283" i="4" s="1"/>
  <c r="AP283" i="4" s="1"/>
  <c r="AQ283" i="4" s="1"/>
  <c r="AR283" i="4" s="1"/>
  <c r="AS283" i="4" s="1"/>
  <c r="AT283" i="4" s="1"/>
  <c r="AU283" i="4" s="1"/>
  <c r="AV283" i="4" s="1"/>
  <c r="AW283" i="4" s="1"/>
  <c r="AX283" i="4" s="1"/>
  <c r="AY283" i="4" s="1"/>
  <c r="AZ283" i="4" s="1"/>
  <c r="BA283" i="4" s="1"/>
  <c r="BB283" i="4" s="1"/>
  <c r="BC283" i="4" s="1"/>
  <c r="BD283" i="4" s="1"/>
  <c r="BE283" i="4" s="1"/>
  <c r="BF283" i="4" s="1"/>
  <c r="BG283" i="4" s="1"/>
  <c r="BH283" i="4" s="1"/>
  <c r="BI283" i="4" s="1"/>
  <c r="BJ283" i="4" s="1"/>
  <c r="BK283" i="4" s="1"/>
  <c r="BL283" i="4" s="1"/>
  <c r="BM283" i="4" s="1"/>
  <c r="BN283" i="4" s="1"/>
  <c r="BO283" i="4" s="1"/>
  <c r="BP283" i="4" s="1"/>
  <c r="BQ283" i="4" s="1"/>
  <c r="BR283" i="4" s="1"/>
  <c r="BS283" i="4" s="1"/>
  <c r="BT283" i="4" s="1"/>
  <c r="BU283" i="4" s="1"/>
  <c r="BV283" i="4" s="1"/>
  <c r="BW283" i="4" s="1"/>
  <c r="BX283" i="4" s="1"/>
  <c r="BY283" i="4" s="1"/>
  <c r="BZ283" i="4" s="1"/>
  <c r="CA283" i="4" s="1"/>
  <c r="CB283" i="4" s="1"/>
  <c r="CC283" i="4" s="1"/>
  <c r="CD283" i="4" s="1"/>
  <c r="CE283" i="4" s="1"/>
  <c r="CF283" i="4" s="1"/>
  <c r="CG283" i="4" s="1"/>
  <c r="CH283" i="4" s="1"/>
  <c r="CI283" i="4" s="1"/>
  <c r="CJ283" i="4" s="1"/>
  <c r="CK283" i="4" s="1"/>
  <c r="CL283" i="4" s="1"/>
  <c r="CM283" i="4" s="1"/>
  <c r="CN283" i="4" s="1"/>
  <c r="CO283" i="4" s="1"/>
  <c r="CP283" i="4" s="1"/>
  <c r="CQ283" i="4" s="1"/>
  <c r="CR283" i="4" s="1"/>
  <c r="CS283" i="4" s="1"/>
  <c r="CT283" i="4" s="1"/>
  <c r="CU283" i="4" s="1"/>
  <c r="CV283" i="4" s="1"/>
  <c r="CW283" i="4" s="1"/>
  <c r="CX283" i="4" s="1"/>
  <c r="CY283" i="4" s="1"/>
  <c r="CZ283" i="4" s="1"/>
  <c r="DA283" i="4" s="1"/>
  <c r="DB283" i="4" s="1"/>
  <c r="DC283" i="4" s="1"/>
  <c r="DD283" i="4" s="1"/>
  <c r="DE283" i="4" s="1"/>
  <c r="DF283" i="4" s="1"/>
  <c r="DG283" i="4" s="1"/>
  <c r="DH283" i="4" s="1"/>
  <c r="DI283" i="4" s="1"/>
  <c r="DJ283" i="4" s="1"/>
  <c r="DK283" i="4" s="1"/>
  <c r="DL283" i="4" s="1"/>
  <c r="DM283" i="4" s="1"/>
  <c r="DN283" i="4" s="1"/>
  <c r="DO283" i="4" s="1"/>
  <c r="DP283" i="4" s="1"/>
  <c r="DQ283" i="4" s="1"/>
  <c r="DR283" i="4" s="1"/>
  <c r="DS283" i="4" s="1"/>
  <c r="DT283" i="4" s="1"/>
  <c r="DU283" i="4" s="1"/>
  <c r="DV283" i="4" s="1"/>
  <c r="DW283" i="4" s="1"/>
  <c r="DX283" i="4" s="1"/>
  <c r="DY283" i="4" s="1"/>
  <c r="DZ283" i="4" s="1"/>
  <c r="EA283" i="4" s="1"/>
  <c r="EB283" i="4" s="1"/>
  <c r="EC283" i="4" s="1"/>
  <c r="ED283" i="4" s="1"/>
  <c r="EE283" i="4" s="1"/>
  <c r="EF283" i="4" s="1"/>
  <c r="EG283" i="4" s="1"/>
  <c r="EH283" i="4" s="1"/>
  <c r="EI283" i="4" s="1"/>
  <c r="EJ283" i="4" s="1"/>
  <c r="EK283" i="4" s="1"/>
  <c r="EL283" i="4" s="1"/>
  <c r="EM283" i="4" s="1"/>
  <c r="EN283" i="4" s="1"/>
  <c r="EO283" i="4" s="1"/>
  <c r="EP283" i="4" s="1"/>
  <c r="EQ283" i="4" s="1"/>
  <c r="ER283" i="4" s="1"/>
  <c r="ES283" i="4" s="1"/>
  <c r="ET283" i="4" s="1"/>
  <c r="EU283" i="4" s="1"/>
  <c r="EV283" i="4" s="1"/>
  <c r="EW283" i="4" s="1"/>
  <c r="EX283" i="4" s="1"/>
  <c r="EY283" i="4" s="1"/>
  <c r="EZ283" i="4" s="1"/>
  <c r="FA283" i="4" s="1"/>
  <c r="FB283" i="4" s="1"/>
  <c r="FC283" i="4" s="1"/>
  <c r="FD283" i="4" s="1"/>
  <c r="FE283" i="4" s="1"/>
  <c r="FF283" i="4" s="1"/>
  <c r="FG283" i="4" s="1"/>
  <c r="FH283" i="4" s="1"/>
  <c r="FI283" i="4" s="1"/>
  <c r="FJ283" i="4" s="1"/>
  <c r="FK283" i="4" s="1"/>
  <c r="FL283" i="4" s="1"/>
  <c r="L236" i="4"/>
  <c r="M236" i="4" s="1"/>
  <c r="M300" i="4"/>
  <c r="N300" i="4" s="1"/>
  <c r="O300" i="4" s="1"/>
  <c r="P300" i="4" s="1"/>
  <c r="Q300" i="4" s="1"/>
  <c r="R300" i="4" s="1"/>
  <c r="S300" i="4" s="1"/>
  <c r="T300" i="4" s="1"/>
  <c r="U300" i="4" s="1"/>
  <c r="V300" i="4" s="1"/>
  <c r="W300" i="4" s="1"/>
  <c r="X300" i="4" s="1"/>
  <c r="Y300" i="4" s="1"/>
  <c r="Z300" i="4" s="1"/>
  <c r="AA300" i="4" s="1"/>
  <c r="AB300" i="4" s="1"/>
  <c r="AC300" i="4" s="1"/>
  <c r="AD300" i="4" s="1"/>
  <c r="AE300" i="4" s="1"/>
  <c r="AF300" i="4" s="1"/>
  <c r="AG300" i="4" s="1"/>
  <c r="AH300" i="4" s="1"/>
  <c r="AI300" i="4" s="1"/>
  <c r="AJ300" i="4" s="1"/>
  <c r="AK300" i="4" s="1"/>
  <c r="AL300" i="4" s="1"/>
  <c r="AM300" i="4" s="1"/>
  <c r="AN300" i="4" s="1"/>
  <c r="AO300" i="4" s="1"/>
  <c r="AP300" i="4" s="1"/>
  <c r="AQ300" i="4" s="1"/>
  <c r="AR300" i="4" s="1"/>
  <c r="AS300" i="4" s="1"/>
  <c r="AT300" i="4" s="1"/>
  <c r="AU300" i="4" s="1"/>
  <c r="AV300" i="4" s="1"/>
  <c r="AW300" i="4" s="1"/>
  <c r="AX300" i="4" s="1"/>
  <c r="AY300" i="4" s="1"/>
  <c r="AZ300" i="4" s="1"/>
  <c r="BA300" i="4" s="1"/>
  <c r="BB300" i="4" s="1"/>
  <c r="BC300" i="4" s="1"/>
  <c r="BD300" i="4" s="1"/>
  <c r="BE300" i="4" s="1"/>
  <c r="BF300" i="4" s="1"/>
  <c r="BG300" i="4" s="1"/>
  <c r="BH300" i="4" s="1"/>
  <c r="BI300" i="4" s="1"/>
  <c r="BJ300" i="4" s="1"/>
  <c r="BK300" i="4" s="1"/>
  <c r="BL300" i="4" s="1"/>
  <c r="BM300" i="4" s="1"/>
  <c r="BN300" i="4" s="1"/>
  <c r="BO300" i="4" s="1"/>
  <c r="BP300" i="4" s="1"/>
  <c r="BQ300" i="4" s="1"/>
  <c r="BR300" i="4" s="1"/>
  <c r="BS300" i="4" s="1"/>
  <c r="BT300" i="4" s="1"/>
  <c r="BU300" i="4" s="1"/>
  <c r="BV300" i="4" s="1"/>
  <c r="BW300" i="4" s="1"/>
  <c r="BX300" i="4" s="1"/>
  <c r="BY300" i="4" s="1"/>
  <c r="BZ300" i="4" s="1"/>
  <c r="CA300" i="4" s="1"/>
  <c r="CB300" i="4" s="1"/>
  <c r="CC300" i="4" s="1"/>
  <c r="CD300" i="4" s="1"/>
  <c r="CE300" i="4" s="1"/>
  <c r="CF300" i="4" s="1"/>
  <c r="CG300" i="4" s="1"/>
  <c r="CH300" i="4" s="1"/>
  <c r="CI300" i="4" s="1"/>
  <c r="CJ300" i="4" s="1"/>
  <c r="CK300" i="4" s="1"/>
  <c r="CL300" i="4" s="1"/>
  <c r="CM300" i="4" s="1"/>
  <c r="CN300" i="4" s="1"/>
  <c r="CO300" i="4" s="1"/>
  <c r="CP300" i="4" s="1"/>
  <c r="CQ300" i="4" s="1"/>
  <c r="CR300" i="4" s="1"/>
  <c r="CS300" i="4" s="1"/>
  <c r="CT300" i="4" s="1"/>
  <c r="CU300" i="4" s="1"/>
  <c r="CV300" i="4" s="1"/>
  <c r="CW300" i="4" s="1"/>
  <c r="CX300" i="4" s="1"/>
  <c r="CY300" i="4" s="1"/>
  <c r="CZ300" i="4" s="1"/>
  <c r="DA300" i="4" s="1"/>
  <c r="DB300" i="4" s="1"/>
  <c r="DC300" i="4" s="1"/>
  <c r="DD300" i="4" s="1"/>
  <c r="DE300" i="4" s="1"/>
  <c r="DF300" i="4" s="1"/>
  <c r="DG300" i="4" s="1"/>
  <c r="DH300" i="4" s="1"/>
  <c r="DI300" i="4" s="1"/>
  <c r="DJ300" i="4" s="1"/>
  <c r="DK300" i="4" s="1"/>
  <c r="DL300" i="4" s="1"/>
  <c r="DM300" i="4" s="1"/>
  <c r="DN300" i="4" s="1"/>
  <c r="DO300" i="4" s="1"/>
  <c r="DP300" i="4" s="1"/>
  <c r="DQ300" i="4" s="1"/>
  <c r="DR300" i="4" s="1"/>
  <c r="DS300" i="4" s="1"/>
  <c r="DT300" i="4" s="1"/>
  <c r="DU300" i="4" s="1"/>
  <c r="DV300" i="4" s="1"/>
  <c r="DW300" i="4" s="1"/>
  <c r="DX300" i="4" s="1"/>
  <c r="DY300" i="4" s="1"/>
  <c r="DZ300" i="4" s="1"/>
  <c r="EA300" i="4" s="1"/>
  <c r="EB300" i="4" s="1"/>
  <c r="EC300" i="4" s="1"/>
  <c r="ED300" i="4" s="1"/>
  <c r="EE300" i="4" s="1"/>
  <c r="EF300" i="4" s="1"/>
  <c r="EG300" i="4" s="1"/>
  <c r="EH300" i="4" s="1"/>
  <c r="EI300" i="4" s="1"/>
  <c r="EJ300" i="4" s="1"/>
  <c r="EK300" i="4" s="1"/>
  <c r="EL300" i="4" s="1"/>
  <c r="EM300" i="4" s="1"/>
  <c r="EN300" i="4" s="1"/>
  <c r="EO300" i="4" s="1"/>
  <c r="EP300" i="4" s="1"/>
  <c r="EQ300" i="4" s="1"/>
  <c r="ER300" i="4" s="1"/>
  <c r="ES300" i="4" s="1"/>
  <c r="ET300" i="4" s="1"/>
  <c r="EU300" i="4" s="1"/>
  <c r="EV300" i="4" s="1"/>
  <c r="EW300" i="4" s="1"/>
  <c r="EX300" i="4" s="1"/>
  <c r="EY300" i="4" s="1"/>
  <c r="EZ300" i="4" s="1"/>
  <c r="FA300" i="4" s="1"/>
  <c r="FB300" i="4" s="1"/>
  <c r="FC300" i="4" s="1"/>
  <c r="FD300" i="4" s="1"/>
  <c r="FE300" i="4" s="1"/>
  <c r="FF300" i="4" s="1"/>
  <c r="FG300" i="4" s="1"/>
  <c r="FH300" i="4" s="1"/>
  <c r="FI300" i="4" s="1"/>
  <c r="FJ300" i="4" s="1"/>
  <c r="FK300" i="4" s="1"/>
  <c r="FL300" i="4" s="1"/>
  <c r="L167" i="4"/>
  <c r="O279" i="4"/>
  <c r="P279" i="4" s="1"/>
  <c r="Q279" i="4" s="1"/>
  <c r="R279" i="4" s="1"/>
  <c r="S279" i="4" s="1"/>
  <c r="T279" i="4" s="1"/>
  <c r="U279" i="4" s="1"/>
  <c r="V279" i="4" s="1"/>
  <c r="W279" i="4" s="1"/>
  <c r="X279" i="4" s="1"/>
  <c r="Y279" i="4" s="1"/>
  <c r="Z279" i="4" s="1"/>
  <c r="AA279" i="4" s="1"/>
  <c r="AB279" i="4" s="1"/>
  <c r="AC279" i="4" s="1"/>
  <c r="AD279" i="4" s="1"/>
  <c r="AE279" i="4" s="1"/>
  <c r="AF279" i="4" s="1"/>
  <c r="AG279" i="4" s="1"/>
  <c r="AH279" i="4" s="1"/>
  <c r="AI279" i="4" s="1"/>
  <c r="AJ279" i="4" s="1"/>
  <c r="AK279" i="4" s="1"/>
  <c r="AL279" i="4" s="1"/>
  <c r="AM279" i="4" s="1"/>
  <c r="AN279" i="4" s="1"/>
  <c r="AO279" i="4" s="1"/>
  <c r="AP279" i="4" s="1"/>
  <c r="AQ279" i="4" s="1"/>
  <c r="AR279" i="4" s="1"/>
  <c r="AS279" i="4" s="1"/>
  <c r="AT279" i="4" s="1"/>
  <c r="AU279" i="4" s="1"/>
  <c r="AV279" i="4" s="1"/>
  <c r="AW279" i="4" s="1"/>
  <c r="AX279" i="4" s="1"/>
  <c r="AY279" i="4" s="1"/>
  <c r="AZ279" i="4" s="1"/>
  <c r="BA279" i="4" s="1"/>
  <c r="BB279" i="4" s="1"/>
  <c r="BC279" i="4" s="1"/>
  <c r="BD279" i="4" s="1"/>
  <c r="BE279" i="4" s="1"/>
  <c r="BF279" i="4" s="1"/>
  <c r="BG279" i="4" s="1"/>
  <c r="BH279" i="4" s="1"/>
  <c r="BI279" i="4" s="1"/>
  <c r="BJ279" i="4" s="1"/>
  <c r="BK279" i="4" s="1"/>
  <c r="BL279" i="4" s="1"/>
  <c r="BM279" i="4" s="1"/>
  <c r="BN279" i="4" s="1"/>
  <c r="BO279" i="4" s="1"/>
  <c r="BP279" i="4" s="1"/>
  <c r="BQ279" i="4" s="1"/>
  <c r="BR279" i="4" s="1"/>
  <c r="BS279" i="4" s="1"/>
  <c r="BT279" i="4" s="1"/>
  <c r="BU279" i="4" s="1"/>
  <c r="BV279" i="4" s="1"/>
  <c r="BW279" i="4" s="1"/>
  <c r="BX279" i="4" s="1"/>
  <c r="BY279" i="4" s="1"/>
  <c r="N174" i="4"/>
  <c r="O174" i="4" s="1"/>
  <c r="M311" i="4"/>
  <c r="N311" i="4" s="1"/>
  <c r="L268" i="4"/>
  <c r="M268" i="4" s="1"/>
  <c r="N268" i="4" s="1"/>
  <c r="O268" i="4" s="1"/>
  <c r="P268" i="4" s="1"/>
  <c r="Q268" i="4" s="1"/>
  <c r="R268" i="4" s="1"/>
  <c r="S268" i="4" s="1"/>
  <c r="T268" i="4" s="1"/>
  <c r="U268" i="4" s="1"/>
  <c r="V268" i="4" s="1"/>
  <c r="W268" i="4" s="1"/>
  <c r="X268" i="4" s="1"/>
  <c r="Y268" i="4" s="1"/>
  <c r="Z268" i="4" s="1"/>
  <c r="AA268" i="4" s="1"/>
  <c r="AB268" i="4" s="1"/>
  <c r="AC268" i="4" s="1"/>
  <c r="AD268" i="4" s="1"/>
  <c r="AE268" i="4" s="1"/>
  <c r="AF268" i="4" s="1"/>
  <c r="AG268" i="4" s="1"/>
  <c r="AH268" i="4" s="1"/>
  <c r="AI268" i="4" s="1"/>
  <c r="AJ268" i="4" s="1"/>
  <c r="AK268" i="4" s="1"/>
  <c r="AL268" i="4" s="1"/>
  <c r="AM268" i="4" s="1"/>
  <c r="AN268" i="4" s="1"/>
  <c r="AO268" i="4" s="1"/>
  <c r="AP268" i="4" s="1"/>
  <c r="AQ268" i="4" s="1"/>
  <c r="AR268" i="4" s="1"/>
  <c r="AS268" i="4" s="1"/>
  <c r="AT268" i="4" s="1"/>
  <c r="AU268" i="4" s="1"/>
  <c r="AV268" i="4" s="1"/>
  <c r="AW268" i="4" s="1"/>
  <c r="AX268" i="4" s="1"/>
  <c r="AY268" i="4" s="1"/>
  <c r="AZ268" i="4" s="1"/>
  <c r="BA268" i="4" s="1"/>
  <c r="BB268" i="4" s="1"/>
  <c r="BC268" i="4" s="1"/>
  <c r="BD268" i="4" s="1"/>
  <c r="BE268" i="4" s="1"/>
  <c r="BF268" i="4" s="1"/>
  <c r="BG268" i="4" s="1"/>
  <c r="BH268" i="4" s="1"/>
  <c r="BI268" i="4" s="1"/>
  <c r="BJ268" i="4" s="1"/>
  <c r="BK268" i="4" s="1"/>
  <c r="BL268" i="4" s="1"/>
  <c r="BM268" i="4" s="1"/>
  <c r="BN268" i="4" s="1"/>
  <c r="BO268" i="4" s="1"/>
  <c r="BP268" i="4" s="1"/>
  <c r="BQ268" i="4" s="1"/>
  <c r="BR268" i="4" s="1"/>
  <c r="BS268" i="4" s="1"/>
  <c r="BT268" i="4" s="1"/>
  <c r="BU268" i="4" s="1"/>
  <c r="BV268" i="4" s="1"/>
  <c r="BW268" i="4" s="1"/>
  <c r="BX268" i="4" s="1"/>
  <c r="BY268" i="4" s="1"/>
  <c r="BZ268" i="4" s="1"/>
  <c r="CA268" i="4" s="1"/>
  <c r="CB268" i="4" s="1"/>
  <c r="CC268" i="4" s="1"/>
  <c r="CD268" i="4" s="1"/>
  <c r="CE268" i="4" s="1"/>
  <c r="CF268" i="4" s="1"/>
  <c r="CG268" i="4" s="1"/>
  <c r="CH268" i="4" s="1"/>
  <c r="CI268" i="4" s="1"/>
  <c r="CJ268" i="4" s="1"/>
  <c r="CK268" i="4" s="1"/>
  <c r="CL268" i="4" s="1"/>
  <c r="CM268" i="4" s="1"/>
  <c r="CN268" i="4" s="1"/>
  <c r="CO268" i="4" s="1"/>
  <c r="CP268" i="4" s="1"/>
  <c r="CQ268" i="4" s="1"/>
  <c r="CR268" i="4" s="1"/>
  <c r="CS268" i="4" s="1"/>
  <c r="CT268" i="4" s="1"/>
  <c r="CU268" i="4" s="1"/>
  <c r="CV268" i="4" s="1"/>
  <c r="CW268" i="4" s="1"/>
  <c r="CX268" i="4" s="1"/>
  <c r="CY268" i="4" s="1"/>
  <c r="CZ268" i="4" s="1"/>
  <c r="DA268" i="4" s="1"/>
  <c r="DB268" i="4" s="1"/>
  <c r="DC268" i="4" s="1"/>
  <c r="DD268" i="4" s="1"/>
  <c r="DE268" i="4" s="1"/>
  <c r="DF268" i="4" s="1"/>
  <c r="DG268" i="4" s="1"/>
  <c r="DH268" i="4" s="1"/>
  <c r="DI268" i="4" s="1"/>
  <c r="DJ268" i="4" s="1"/>
  <c r="DK268" i="4" s="1"/>
  <c r="DL268" i="4" s="1"/>
  <c r="DM268" i="4" s="1"/>
  <c r="DN268" i="4" s="1"/>
  <c r="DO268" i="4" s="1"/>
  <c r="DP268" i="4" s="1"/>
  <c r="DQ268" i="4" s="1"/>
  <c r="DR268" i="4" s="1"/>
  <c r="DS268" i="4" s="1"/>
  <c r="DT268" i="4" s="1"/>
  <c r="DU268" i="4" s="1"/>
  <c r="DV268" i="4" s="1"/>
  <c r="DW268" i="4" s="1"/>
  <c r="DX268" i="4" s="1"/>
  <c r="DY268" i="4" s="1"/>
  <c r="DZ268" i="4" s="1"/>
  <c r="EA268" i="4" s="1"/>
  <c r="EB268" i="4" s="1"/>
  <c r="EC268" i="4" s="1"/>
  <c r="ED268" i="4" s="1"/>
  <c r="EE268" i="4" s="1"/>
  <c r="EF268" i="4" s="1"/>
  <c r="EG268" i="4" s="1"/>
  <c r="EH268" i="4" s="1"/>
  <c r="EI268" i="4" s="1"/>
  <c r="EJ268" i="4" s="1"/>
  <c r="EK268" i="4" s="1"/>
  <c r="EL268" i="4" s="1"/>
  <c r="EM268" i="4" s="1"/>
  <c r="EN268" i="4" s="1"/>
  <c r="EO268" i="4" s="1"/>
  <c r="EP268" i="4" s="1"/>
  <c r="EQ268" i="4" s="1"/>
  <c r="ER268" i="4" s="1"/>
  <c r="ES268" i="4" s="1"/>
  <c r="ET268" i="4" s="1"/>
  <c r="EU268" i="4" s="1"/>
  <c r="EV268" i="4" s="1"/>
  <c r="EW268" i="4" s="1"/>
  <c r="EX268" i="4" s="1"/>
  <c r="EY268" i="4" s="1"/>
  <c r="EZ268" i="4" s="1"/>
  <c r="FA268" i="4" s="1"/>
  <c r="FB268" i="4" s="1"/>
  <c r="FC268" i="4" s="1"/>
  <c r="FD268" i="4" s="1"/>
  <c r="FE268" i="4" s="1"/>
  <c r="FF268" i="4" s="1"/>
  <c r="FG268" i="4" s="1"/>
  <c r="FH268" i="4" s="1"/>
  <c r="FI268" i="4" s="1"/>
  <c r="FJ268" i="4" s="1"/>
  <c r="FK268" i="4" s="1"/>
  <c r="FL268" i="4" s="1"/>
  <c r="L319" i="4"/>
  <c r="K240" i="4"/>
  <c r="M242" i="4"/>
  <c r="N242" i="4" s="1"/>
  <c r="BA198" i="4"/>
  <c r="BB198" i="4" s="1"/>
  <c r="BC198" i="4" s="1"/>
  <c r="BD198" i="4" s="1"/>
  <c r="BE198" i="4" s="1"/>
  <c r="BF198" i="4" s="1"/>
  <c r="BG198" i="4" s="1"/>
  <c r="BH198" i="4" s="1"/>
  <c r="BI198" i="4" s="1"/>
  <c r="BJ198" i="4" s="1"/>
  <c r="BK198" i="4" s="1"/>
  <c r="BL198" i="4" s="1"/>
  <c r="BM198" i="4" s="1"/>
  <c r="BN198" i="4" s="1"/>
  <c r="BO198" i="4" s="1"/>
  <c r="BP198" i="4" s="1"/>
  <c r="BQ198" i="4" s="1"/>
  <c r="BR198" i="4" s="1"/>
  <c r="BS198" i="4" s="1"/>
  <c r="BT198" i="4" s="1"/>
  <c r="BU198" i="4" s="1"/>
  <c r="BV198" i="4" s="1"/>
  <c r="BW198" i="4" s="1"/>
  <c r="BX198" i="4" s="1"/>
  <c r="BY198" i="4" s="1"/>
  <c r="BZ198" i="4" s="1"/>
  <c r="CA198" i="4" s="1"/>
  <c r="CB198" i="4" s="1"/>
  <c r="CC198" i="4" s="1"/>
  <c r="CD198" i="4" s="1"/>
  <c r="CE198" i="4" s="1"/>
  <c r="CF198" i="4" s="1"/>
  <c r="CG198" i="4" s="1"/>
  <c r="CH198" i="4" s="1"/>
  <c r="CI198" i="4" s="1"/>
  <c r="CJ198" i="4" s="1"/>
  <c r="CK198" i="4" s="1"/>
  <c r="CL198" i="4" s="1"/>
  <c r="CM198" i="4" s="1"/>
  <c r="CN198" i="4" s="1"/>
  <c r="CO198" i="4" s="1"/>
  <c r="CP198" i="4" s="1"/>
  <c r="CQ198" i="4" s="1"/>
  <c r="CR198" i="4" s="1"/>
  <c r="CS198" i="4" s="1"/>
  <c r="CT198" i="4" s="1"/>
  <c r="CU198" i="4" s="1"/>
  <c r="CV198" i="4" s="1"/>
  <c r="CW198" i="4" s="1"/>
  <c r="CX198" i="4" s="1"/>
  <c r="CY198" i="4" s="1"/>
  <c r="CZ198" i="4" s="1"/>
  <c r="DA198" i="4" s="1"/>
  <c r="DB198" i="4" s="1"/>
  <c r="DC198" i="4" s="1"/>
  <c r="DD198" i="4" s="1"/>
  <c r="DE198" i="4" s="1"/>
  <c r="DF198" i="4" s="1"/>
  <c r="DG198" i="4" s="1"/>
  <c r="DH198" i="4" s="1"/>
  <c r="DI198" i="4" s="1"/>
  <c r="DJ198" i="4" s="1"/>
  <c r="DK198" i="4" s="1"/>
  <c r="DL198" i="4" s="1"/>
  <c r="DM198" i="4" s="1"/>
  <c r="DN198" i="4" s="1"/>
  <c r="DO198" i="4" s="1"/>
  <c r="DP198" i="4" s="1"/>
  <c r="DQ198" i="4" s="1"/>
  <c r="DR198" i="4" s="1"/>
  <c r="DS198" i="4" s="1"/>
  <c r="DT198" i="4" s="1"/>
  <c r="DU198" i="4" s="1"/>
  <c r="DV198" i="4" s="1"/>
  <c r="DW198" i="4" s="1"/>
  <c r="DX198" i="4" s="1"/>
  <c r="DY198" i="4" s="1"/>
  <c r="DZ198" i="4" s="1"/>
  <c r="EA198" i="4" s="1"/>
  <c r="EB198" i="4" s="1"/>
  <c r="EC198" i="4" s="1"/>
  <c r="ED198" i="4" s="1"/>
  <c r="EE198" i="4" s="1"/>
  <c r="EF198" i="4" s="1"/>
  <c r="EG198" i="4" s="1"/>
  <c r="EH198" i="4" s="1"/>
  <c r="EI198" i="4" s="1"/>
  <c r="EJ198" i="4" s="1"/>
  <c r="EK198" i="4" s="1"/>
  <c r="EL198" i="4" s="1"/>
  <c r="EM198" i="4" s="1"/>
  <c r="EN198" i="4" s="1"/>
  <c r="EO198" i="4" s="1"/>
  <c r="EP198" i="4" s="1"/>
  <c r="EQ198" i="4" s="1"/>
  <c r="ER198" i="4" s="1"/>
  <c r="ES198" i="4" s="1"/>
  <c r="ET198" i="4" s="1"/>
  <c r="EU198" i="4" s="1"/>
  <c r="EV198" i="4" s="1"/>
  <c r="EW198" i="4" s="1"/>
  <c r="EX198" i="4" s="1"/>
  <c r="EY198" i="4" s="1"/>
  <c r="EZ198" i="4" s="1"/>
  <c r="FA198" i="4" s="1"/>
  <c r="FB198" i="4" s="1"/>
  <c r="FC198" i="4" s="1"/>
  <c r="FD198" i="4" s="1"/>
  <c r="FE198" i="4" s="1"/>
  <c r="FF198" i="4" s="1"/>
  <c r="FG198" i="4" s="1"/>
  <c r="FH198" i="4" s="1"/>
  <c r="FI198" i="4" s="1"/>
  <c r="FJ198" i="4" s="1"/>
  <c r="FK198" i="4" s="1"/>
  <c r="FL198" i="4" s="1"/>
  <c r="O267" i="4"/>
  <c r="P267" i="4" s="1"/>
  <c r="M233" i="4"/>
  <c r="M235" i="4"/>
  <c r="N235" i="4" s="1"/>
  <c r="O235" i="4" s="1"/>
  <c r="P235" i="4" s="1"/>
  <c r="Q235" i="4" s="1"/>
  <c r="R235" i="4" s="1"/>
  <c r="S235" i="4" s="1"/>
  <c r="T235" i="4" s="1"/>
  <c r="U235" i="4" s="1"/>
  <c r="V235" i="4" s="1"/>
  <c r="W235" i="4" s="1"/>
  <c r="X235" i="4" s="1"/>
  <c r="Y235" i="4" s="1"/>
  <c r="Z235" i="4" s="1"/>
  <c r="AA235" i="4" s="1"/>
  <c r="AB235" i="4" s="1"/>
  <c r="AC235" i="4" s="1"/>
  <c r="AD235" i="4" s="1"/>
  <c r="AE235" i="4" s="1"/>
  <c r="AF235" i="4" s="1"/>
  <c r="AG235" i="4" s="1"/>
  <c r="AH235" i="4" s="1"/>
  <c r="AI235" i="4" s="1"/>
  <c r="AJ235" i="4" s="1"/>
  <c r="AK235" i="4" s="1"/>
  <c r="AL235" i="4" s="1"/>
  <c r="AM235" i="4" s="1"/>
  <c r="AN235" i="4" s="1"/>
  <c r="AO235" i="4" s="1"/>
  <c r="AP235" i="4" s="1"/>
  <c r="AQ235" i="4" s="1"/>
  <c r="AR235" i="4" s="1"/>
  <c r="AS235" i="4" s="1"/>
  <c r="AT235" i="4" s="1"/>
  <c r="AU235" i="4" s="1"/>
  <c r="AV235" i="4" s="1"/>
  <c r="AW235" i="4" s="1"/>
  <c r="AX235" i="4" s="1"/>
  <c r="AY235" i="4" s="1"/>
  <c r="AZ235" i="4" s="1"/>
  <c r="BA235" i="4" s="1"/>
  <c r="BB235" i="4" s="1"/>
  <c r="BC235" i="4" s="1"/>
  <c r="BD235" i="4" s="1"/>
  <c r="BE235" i="4" s="1"/>
  <c r="BF235" i="4" s="1"/>
  <c r="BG235" i="4" s="1"/>
  <c r="BH235" i="4" s="1"/>
  <c r="BI235" i="4" s="1"/>
  <c r="BJ235" i="4" s="1"/>
  <c r="BK235" i="4" s="1"/>
  <c r="BL235" i="4" s="1"/>
  <c r="BM235" i="4" s="1"/>
  <c r="BN235" i="4" s="1"/>
  <c r="BO235" i="4" s="1"/>
  <c r="BP235" i="4" s="1"/>
  <c r="BQ235" i="4" s="1"/>
  <c r="BR235" i="4" s="1"/>
  <c r="BS235" i="4" s="1"/>
  <c r="BT235" i="4" s="1"/>
  <c r="BU235" i="4" s="1"/>
  <c r="BV235" i="4" s="1"/>
  <c r="BW235" i="4" s="1"/>
  <c r="BX235" i="4" s="1"/>
  <c r="BY235" i="4" s="1"/>
  <c r="BZ235" i="4" s="1"/>
  <c r="CA235" i="4" s="1"/>
  <c r="CB235" i="4" s="1"/>
  <c r="CC235" i="4" s="1"/>
  <c r="CD235" i="4" s="1"/>
  <c r="CE235" i="4" s="1"/>
  <c r="CF235" i="4" s="1"/>
  <c r="CG235" i="4" s="1"/>
  <c r="CH235" i="4" s="1"/>
  <c r="CI235" i="4" s="1"/>
  <c r="CJ235" i="4" s="1"/>
  <c r="CK235" i="4" s="1"/>
  <c r="CL235" i="4" s="1"/>
  <c r="CM235" i="4" s="1"/>
  <c r="CN235" i="4" s="1"/>
  <c r="CO235" i="4" s="1"/>
  <c r="CP235" i="4" s="1"/>
  <c r="CQ235" i="4" s="1"/>
  <c r="CR235" i="4" s="1"/>
  <c r="CS235" i="4" s="1"/>
  <c r="CT235" i="4" s="1"/>
  <c r="CU235" i="4" s="1"/>
  <c r="CV235" i="4" s="1"/>
  <c r="CW235" i="4" s="1"/>
  <c r="CX235" i="4" s="1"/>
  <c r="CY235" i="4" s="1"/>
  <c r="CZ235" i="4" s="1"/>
  <c r="DA235" i="4" s="1"/>
  <c r="DB235" i="4" s="1"/>
  <c r="DC235" i="4" s="1"/>
  <c r="DD235" i="4" s="1"/>
  <c r="DE235" i="4" s="1"/>
  <c r="DF235" i="4" s="1"/>
  <c r="DG235" i="4" s="1"/>
  <c r="DH235" i="4" s="1"/>
  <c r="DI235" i="4" s="1"/>
  <c r="DJ235" i="4" s="1"/>
  <c r="DK235" i="4" s="1"/>
  <c r="DL235" i="4" s="1"/>
  <c r="DM235" i="4" s="1"/>
  <c r="DN235" i="4" s="1"/>
  <c r="DO235" i="4" s="1"/>
  <c r="DP235" i="4" s="1"/>
  <c r="DQ235" i="4" s="1"/>
  <c r="DR235" i="4" s="1"/>
  <c r="DS235" i="4" s="1"/>
  <c r="DT235" i="4" s="1"/>
  <c r="DU235" i="4" s="1"/>
  <c r="DV235" i="4" s="1"/>
  <c r="DW235" i="4" s="1"/>
  <c r="DX235" i="4" s="1"/>
  <c r="DY235" i="4" s="1"/>
  <c r="DZ235" i="4" s="1"/>
  <c r="EA235" i="4" s="1"/>
  <c r="EB235" i="4" s="1"/>
  <c r="EC235" i="4" s="1"/>
  <c r="ED235" i="4" s="1"/>
  <c r="EE235" i="4" s="1"/>
  <c r="EF235" i="4" s="1"/>
  <c r="EG235" i="4" s="1"/>
  <c r="EH235" i="4" s="1"/>
  <c r="EI235" i="4" s="1"/>
  <c r="EJ235" i="4" s="1"/>
  <c r="EK235" i="4" s="1"/>
  <c r="EL235" i="4" s="1"/>
  <c r="EM235" i="4" s="1"/>
  <c r="EN235" i="4" s="1"/>
  <c r="EO235" i="4" s="1"/>
  <c r="EP235" i="4" s="1"/>
  <c r="EQ235" i="4" s="1"/>
  <c r="ER235" i="4" s="1"/>
  <c r="ES235" i="4" s="1"/>
  <c r="ET235" i="4" s="1"/>
  <c r="EU235" i="4" s="1"/>
  <c r="EV235" i="4" s="1"/>
  <c r="EW235" i="4" s="1"/>
  <c r="EX235" i="4" s="1"/>
  <c r="EY235" i="4" s="1"/>
  <c r="EZ235" i="4" s="1"/>
  <c r="FA235" i="4" s="1"/>
  <c r="FB235" i="4" s="1"/>
  <c r="FC235" i="4" s="1"/>
  <c r="FD235" i="4" s="1"/>
  <c r="FE235" i="4" s="1"/>
  <c r="FF235" i="4" s="1"/>
  <c r="FG235" i="4" s="1"/>
  <c r="FH235" i="4" s="1"/>
  <c r="FI235" i="4" s="1"/>
  <c r="FJ235" i="4" s="1"/>
  <c r="FK235" i="4" s="1"/>
  <c r="FL235" i="4" s="1"/>
  <c r="O269" i="4"/>
  <c r="P269" i="4" s="1"/>
  <c r="Q269" i="4" s="1"/>
  <c r="R269" i="4" s="1"/>
  <c r="S269" i="4" s="1"/>
  <c r="T269" i="4" s="1"/>
  <c r="U269" i="4" s="1"/>
  <c r="V269" i="4" s="1"/>
  <c r="W269" i="4" s="1"/>
  <c r="X269" i="4" s="1"/>
  <c r="Y269" i="4" s="1"/>
  <c r="Z269" i="4" s="1"/>
  <c r="L239" i="4"/>
  <c r="M239" i="4" s="1"/>
  <c r="N239" i="4" s="1"/>
  <c r="O239" i="4" s="1"/>
  <c r="T271" i="4"/>
  <c r="U271" i="4" s="1"/>
  <c r="V271" i="4" s="1"/>
  <c r="W271" i="4" s="1"/>
  <c r="X271" i="4" s="1"/>
  <c r="Y271" i="4" s="1"/>
  <c r="Z271" i="4" s="1"/>
  <c r="AA271" i="4" s="1"/>
  <c r="AB271" i="4" s="1"/>
  <c r="AC271" i="4" s="1"/>
  <c r="AD271" i="4" s="1"/>
  <c r="AE271" i="4" s="1"/>
  <c r="AF271" i="4" s="1"/>
  <c r="AG271" i="4" s="1"/>
  <c r="AH271" i="4" s="1"/>
  <c r="AI271" i="4" s="1"/>
  <c r="AJ271" i="4" s="1"/>
  <c r="AK271" i="4" s="1"/>
  <c r="AL271" i="4" s="1"/>
  <c r="AM271" i="4" s="1"/>
  <c r="AN271" i="4" s="1"/>
  <c r="AO271" i="4" s="1"/>
  <c r="AP271" i="4" s="1"/>
  <c r="AQ271" i="4" s="1"/>
  <c r="AR271" i="4" s="1"/>
  <c r="AS271" i="4" s="1"/>
  <c r="AT271" i="4" s="1"/>
  <c r="AU271" i="4" s="1"/>
  <c r="AV271" i="4" s="1"/>
  <c r="AW271" i="4" s="1"/>
  <c r="AX271" i="4" s="1"/>
  <c r="AY271" i="4" s="1"/>
  <c r="AZ271" i="4" s="1"/>
  <c r="BA271" i="4" s="1"/>
  <c r="BB271" i="4" s="1"/>
  <c r="BC271" i="4" s="1"/>
  <c r="BD271" i="4" s="1"/>
  <c r="BE271" i="4" s="1"/>
  <c r="BF271" i="4" s="1"/>
  <c r="BG271" i="4" s="1"/>
  <c r="BH271" i="4" s="1"/>
  <c r="BI271" i="4" s="1"/>
  <c r="BJ271" i="4" s="1"/>
  <c r="BK271" i="4" s="1"/>
  <c r="BL271" i="4" s="1"/>
  <c r="BM271" i="4" s="1"/>
  <c r="BN271" i="4" s="1"/>
  <c r="BO271" i="4" s="1"/>
  <c r="BP271" i="4" s="1"/>
  <c r="BQ271" i="4" s="1"/>
  <c r="BR271" i="4" s="1"/>
  <c r="BS271" i="4" s="1"/>
  <c r="BT271" i="4" s="1"/>
  <c r="BU271" i="4" s="1"/>
  <c r="BV271" i="4" s="1"/>
  <c r="BW271" i="4" s="1"/>
  <c r="BX271" i="4" s="1"/>
  <c r="BY271" i="4" s="1"/>
  <c r="BZ271" i="4" s="1"/>
  <c r="CA271" i="4" s="1"/>
  <c r="CB271" i="4" s="1"/>
  <c r="CC271" i="4" s="1"/>
  <c r="CD271" i="4" s="1"/>
  <c r="CE271" i="4" s="1"/>
  <c r="CF271" i="4" s="1"/>
  <c r="CG271" i="4" s="1"/>
  <c r="CH271" i="4" s="1"/>
  <c r="CI271" i="4" s="1"/>
  <c r="CJ271" i="4" s="1"/>
  <c r="CK271" i="4" s="1"/>
  <c r="CL271" i="4" s="1"/>
  <c r="CM271" i="4" s="1"/>
  <c r="CN271" i="4" s="1"/>
  <c r="CO271" i="4" s="1"/>
  <c r="CP271" i="4" s="1"/>
  <c r="CQ271" i="4" s="1"/>
  <c r="CR271" i="4" s="1"/>
  <c r="CS271" i="4" s="1"/>
  <c r="CT271" i="4" s="1"/>
  <c r="CU271" i="4" s="1"/>
  <c r="CV271" i="4" s="1"/>
  <c r="CW271" i="4" s="1"/>
  <c r="CX271" i="4" s="1"/>
  <c r="CY271" i="4" s="1"/>
  <c r="CZ271" i="4" s="1"/>
  <c r="DA271" i="4" s="1"/>
  <c r="DB271" i="4" s="1"/>
  <c r="DC271" i="4" s="1"/>
  <c r="DD271" i="4" s="1"/>
  <c r="DE271" i="4" s="1"/>
  <c r="DF271" i="4" s="1"/>
  <c r="DG271" i="4" s="1"/>
  <c r="DH271" i="4" s="1"/>
  <c r="DI271" i="4" s="1"/>
  <c r="DJ271" i="4" s="1"/>
  <c r="DK271" i="4" s="1"/>
  <c r="DL271" i="4" s="1"/>
  <c r="DM271" i="4" s="1"/>
  <c r="DN271" i="4" s="1"/>
  <c r="DO271" i="4" s="1"/>
  <c r="DP271" i="4" s="1"/>
  <c r="DQ271" i="4" s="1"/>
  <c r="DR271" i="4" s="1"/>
  <c r="DS271" i="4" s="1"/>
  <c r="DT271" i="4" s="1"/>
  <c r="DU271" i="4" s="1"/>
  <c r="DV271" i="4" s="1"/>
  <c r="DW271" i="4" s="1"/>
  <c r="DX271" i="4" s="1"/>
  <c r="DY271" i="4" s="1"/>
  <c r="DZ271" i="4" s="1"/>
  <c r="EA271" i="4" s="1"/>
  <c r="EB271" i="4" s="1"/>
  <c r="EC271" i="4" s="1"/>
  <c r="ED271" i="4" s="1"/>
  <c r="EE271" i="4" s="1"/>
  <c r="EF271" i="4" s="1"/>
  <c r="EG271" i="4" s="1"/>
  <c r="EH271" i="4" s="1"/>
  <c r="EI271" i="4" s="1"/>
  <c r="EJ271" i="4" s="1"/>
  <c r="EK271" i="4" s="1"/>
  <c r="EL271" i="4" s="1"/>
  <c r="EM271" i="4" s="1"/>
  <c r="EN271" i="4" s="1"/>
  <c r="EO271" i="4" s="1"/>
  <c r="EP271" i="4" s="1"/>
  <c r="EQ271" i="4" s="1"/>
  <c r="ER271" i="4" s="1"/>
  <c r="ES271" i="4" s="1"/>
  <c r="ET271" i="4" s="1"/>
  <c r="EU271" i="4" s="1"/>
  <c r="EV271" i="4" s="1"/>
  <c r="EW271" i="4" s="1"/>
  <c r="EX271" i="4" s="1"/>
  <c r="EY271" i="4" s="1"/>
  <c r="EZ271" i="4" s="1"/>
  <c r="FA271" i="4" s="1"/>
  <c r="FB271" i="4" s="1"/>
  <c r="FC271" i="4" s="1"/>
  <c r="FD271" i="4" s="1"/>
  <c r="FE271" i="4" s="1"/>
  <c r="FF271" i="4" s="1"/>
  <c r="FG271" i="4" s="1"/>
  <c r="FH271" i="4" s="1"/>
  <c r="FI271" i="4" s="1"/>
  <c r="FJ271" i="4" s="1"/>
  <c r="FK271" i="4" s="1"/>
  <c r="FL271" i="4" s="1"/>
  <c r="O307" i="4"/>
  <c r="P307" i="4" s="1"/>
  <c r="Q307" i="4" s="1"/>
  <c r="R307" i="4" s="1"/>
  <c r="S307" i="4" s="1"/>
  <c r="T307" i="4" s="1"/>
  <c r="U307" i="4" s="1"/>
  <c r="V307" i="4" s="1"/>
  <c r="W307" i="4" s="1"/>
  <c r="X307" i="4" s="1"/>
  <c r="Y307" i="4" s="1"/>
  <c r="Z307" i="4" s="1"/>
  <c r="AA307" i="4" s="1"/>
  <c r="AB307" i="4" s="1"/>
  <c r="AC307" i="4" s="1"/>
  <c r="AD307" i="4" s="1"/>
  <c r="AE307" i="4" s="1"/>
  <c r="AF307" i="4" s="1"/>
  <c r="AG307" i="4" s="1"/>
  <c r="AH307" i="4" s="1"/>
  <c r="AI307" i="4" s="1"/>
  <c r="AJ307" i="4" s="1"/>
  <c r="AK307" i="4" s="1"/>
  <c r="AL307" i="4" s="1"/>
  <c r="AM307" i="4" s="1"/>
  <c r="AN307" i="4" s="1"/>
  <c r="AO307" i="4" s="1"/>
  <c r="AP307" i="4" s="1"/>
  <c r="AQ307" i="4" s="1"/>
  <c r="AR307" i="4" s="1"/>
  <c r="AS307" i="4" s="1"/>
  <c r="AT307" i="4" s="1"/>
  <c r="AU307" i="4" s="1"/>
  <c r="AV307" i="4" s="1"/>
  <c r="AW307" i="4" s="1"/>
  <c r="AX307" i="4" s="1"/>
  <c r="AY307" i="4" s="1"/>
  <c r="AZ307" i="4" s="1"/>
  <c r="BA307" i="4" s="1"/>
  <c r="BB307" i="4" s="1"/>
  <c r="BC307" i="4" s="1"/>
  <c r="BD307" i="4" s="1"/>
  <c r="BE307" i="4" s="1"/>
  <c r="BF307" i="4" s="1"/>
  <c r="BG307" i="4" s="1"/>
  <c r="BH307" i="4" s="1"/>
  <c r="BI307" i="4" s="1"/>
  <c r="BJ307" i="4" s="1"/>
  <c r="BK307" i="4" s="1"/>
  <c r="BL307" i="4" s="1"/>
  <c r="BM307" i="4" s="1"/>
  <c r="BN307" i="4" s="1"/>
  <c r="BO307" i="4" s="1"/>
  <c r="BP307" i="4" s="1"/>
  <c r="BQ307" i="4" s="1"/>
  <c r="BR307" i="4" s="1"/>
  <c r="BS307" i="4" s="1"/>
  <c r="BT307" i="4" s="1"/>
  <c r="BU307" i="4" s="1"/>
  <c r="BV307" i="4" s="1"/>
  <c r="BW307" i="4" s="1"/>
  <c r="BX307" i="4" s="1"/>
  <c r="BY307" i="4" s="1"/>
  <c r="BZ307" i="4" s="1"/>
  <c r="CA307" i="4" s="1"/>
  <c r="CB307" i="4" s="1"/>
  <c r="CC307" i="4" s="1"/>
  <c r="CD307" i="4" s="1"/>
  <c r="CE307" i="4" s="1"/>
  <c r="CF307" i="4" s="1"/>
  <c r="CG307" i="4" s="1"/>
  <c r="CH307" i="4" s="1"/>
  <c r="CI307" i="4" s="1"/>
  <c r="CJ307" i="4" s="1"/>
  <c r="CK307" i="4" s="1"/>
  <c r="CL307" i="4" s="1"/>
  <c r="CM307" i="4" s="1"/>
  <c r="CN307" i="4" s="1"/>
  <c r="CO307" i="4" s="1"/>
  <c r="CP307" i="4" s="1"/>
  <c r="CQ307" i="4" s="1"/>
  <c r="CR307" i="4" s="1"/>
  <c r="CS307" i="4" s="1"/>
  <c r="CT307" i="4" s="1"/>
  <c r="CU307" i="4" s="1"/>
  <c r="CV307" i="4" s="1"/>
  <c r="CW307" i="4" s="1"/>
  <c r="CX307" i="4" s="1"/>
  <c r="CY307" i="4" s="1"/>
  <c r="CZ307" i="4" s="1"/>
  <c r="DA307" i="4" s="1"/>
  <c r="DB307" i="4" s="1"/>
  <c r="DC307" i="4" s="1"/>
  <c r="DD307" i="4" s="1"/>
  <c r="DE307" i="4" s="1"/>
  <c r="DF307" i="4" s="1"/>
  <c r="DG307" i="4" s="1"/>
  <c r="DH307" i="4" s="1"/>
  <c r="DI307" i="4" s="1"/>
  <c r="DJ307" i="4" s="1"/>
  <c r="DK307" i="4" s="1"/>
  <c r="DL307" i="4" s="1"/>
  <c r="DM307" i="4" s="1"/>
  <c r="DN307" i="4" s="1"/>
  <c r="DO307" i="4" s="1"/>
  <c r="DP307" i="4" s="1"/>
  <c r="DQ307" i="4" s="1"/>
  <c r="DR307" i="4" s="1"/>
  <c r="DS307" i="4" s="1"/>
  <c r="DT307" i="4" s="1"/>
  <c r="DU307" i="4" s="1"/>
  <c r="DV307" i="4" s="1"/>
  <c r="DW307" i="4" s="1"/>
  <c r="DX307" i="4" s="1"/>
  <c r="DY307" i="4" s="1"/>
  <c r="DZ307" i="4" s="1"/>
  <c r="EA307" i="4" s="1"/>
  <c r="EB307" i="4" s="1"/>
  <c r="EC307" i="4" s="1"/>
  <c r="ED307" i="4" s="1"/>
  <c r="EE307" i="4" s="1"/>
  <c r="EF307" i="4" s="1"/>
  <c r="EG307" i="4" s="1"/>
  <c r="EH307" i="4" s="1"/>
  <c r="EI307" i="4" s="1"/>
  <c r="EJ307" i="4" s="1"/>
  <c r="EK307" i="4" s="1"/>
  <c r="EL307" i="4" s="1"/>
  <c r="EM307" i="4" s="1"/>
  <c r="EN307" i="4" s="1"/>
  <c r="EO307" i="4" s="1"/>
  <c r="EP307" i="4" s="1"/>
  <c r="EQ307" i="4" s="1"/>
  <c r="ER307" i="4" s="1"/>
  <c r="ES307" i="4" s="1"/>
  <c r="ET307" i="4" s="1"/>
  <c r="EU307" i="4" s="1"/>
  <c r="EV307" i="4" s="1"/>
  <c r="EW307" i="4" s="1"/>
  <c r="EX307" i="4" s="1"/>
  <c r="EY307" i="4" s="1"/>
  <c r="EZ307" i="4" s="1"/>
  <c r="FA307" i="4" s="1"/>
  <c r="FB307" i="4" s="1"/>
  <c r="FC307" i="4" s="1"/>
  <c r="FD307" i="4" s="1"/>
  <c r="FE307" i="4" s="1"/>
  <c r="FF307" i="4" s="1"/>
  <c r="FG307" i="4" s="1"/>
  <c r="FH307" i="4" s="1"/>
  <c r="FI307" i="4" s="1"/>
  <c r="FJ307" i="4" s="1"/>
  <c r="FK307" i="4" s="1"/>
  <c r="FL307" i="4" s="1"/>
  <c r="K196" i="4"/>
  <c r="L196" i="4" s="1"/>
  <c r="M196" i="4" s="1"/>
  <c r="M189" i="4"/>
  <c r="P288" i="4"/>
  <c r="Q288" i="4" s="1"/>
  <c r="R288" i="4" s="1"/>
  <c r="S288" i="4" s="1"/>
  <c r="T288" i="4" s="1"/>
  <c r="U288" i="4" s="1"/>
  <c r="V288" i="4" s="1"/>
  <c r="W288" i="4" s="1"/>
  <c r="X288" i="4" s="1"/>
  <c r="Y288" i="4" s="1"/>
  <c r="Z288" i="4" s="1"/>
  <c r="AA288" i="4" s="1"/>
  <c r="AB288" i="4" s="1"/>
  <c r="AC288" i="4" s="1"/>
  <c r="AD288" i="4" s="1"/>
  <c r="AE288" i="4" s="1"/>
  <c r="AF288" i="4" s="1"/>
  <c r="AG288" i="4" s="1"/>
  <c r="AH288" i="4" s="1"/>
  <c r="AI288" i="4" s="1"/>
  <c r="AJ288" i="4" s="1"/>
  <c r="AK288" i="4" s="1"/>
  <c r="AL288" i="4" s="1"/>
  <c r="AM288" i="4" s="1"/>
  <c r="AN288" i="4" s="1"/>
  <c r="AO288" i="4" s="1"/>
  <c r="AP288" i="4" s="1"/>
  <c r="AQ288" i="4" s="1"/>
  <c r="AR288" i="4" s="1"/>
  <c r="AS288" i="4" s="1"/>
  <c r="AT288" i="4" s="1"/>
  <c r="AU288" i="4" s="1"/>
  <c r="AV288" i="4" s="1"/>
  <c r="AW288" i="4" s="1"/>
  <c r="AX288" i="4" s="1"/>
  <c r="AY288" i="4" s="1"/>
  <c r="AZ288" i="4" s="1"/>
  <c r="BA288" i="4" s="1"/>
  <c r="BB288" i="4" s="1"/>
  <c r="BC288" i="4" s="1"/>
  <c r="BD288" i="4" s="1"/>
  <c r="BE288" i="4" s="1"/>
  <c r="BF288" i="4" s="1"/>
  <c r="BG288" i="4" s="1"/>
  <c r="BH288" i="4" s="1"/>
  <c r="BI288" i="4" s="1"/>
  <c r="BJ288" i="4" s="1"/>
  <c r="BK288" i="4" s="1"/>
  <c r="BL288" i="4" s="1"/>
  <c r="BM288" i="4" s="1"/>
  <c r="BN288" i="4" s="1"/>
  <c r="BO288" i="4" s="1"/>
  <c r="BP288" i="4" s="1"/>
  <c r="BQ288" i="4" s="1"/>
  <c r="BR288" i="4" s="1"/>
  <c r="BS288" i="4" s="1"/>
  <c r="BT288" i="4" s="1"/>
  <c r="BU288" i="4" s="1"/>
  <c r="BV288" i="4" s="1"/>
  <c r="BW288" i="4" s="1"/>
  <c r="BX288" i="4" s="1"/>
  <c r="BY288" i="4" s="1"/>
  <c r="BZ288" i="4" s="1"/>
  <c r="CA288" i="4" s="1"/>
  <c r="CB288" i="4" s="1"/>
  <c r="CC288" i="4" s="1"/>
  <c r="CD288" i="4" s="1"/>
  <c r="CE288" i="4" s="1"/>
  <c r="CF288" i="4" s="1"/>
  <c r="CG288" i="4" s="1"/>
  <c r="CH288" i="4" s="1"/>
  <c r="CI288" i="4" s="1"/>
  <c r="CJ288" i="4" s="1"/>
  <c r="CK288" i="4" s="1"/>
  <c r="CL288" i="4" s="1"/>
  <c r="CM288" i="4" s="1"/>
  <c r="CN288" i="4" s="1"/>
  <c r="CO288" i="4" s="1"/>
  <c r="CP288" i="4" s="1"/>
  <c r="CQ288" i="4" s="1"/>
  <c r="CR288" i="4" s="1"/>
  <c r="CS288" i="4" s="1"/>
  <c r="CT288" i="4" s="1"/>
  <c r="CU288" i="4" s="1"/>
  <c r="CV288" i="4" s="1"/>
  <c r="CW288" i="4" s="1"/>
  <c r="CX288" i="4" s="1"/>
  <c r="CY288" i="4" s="1"/>
  <c r="CZ288" i="4" s="1"/>
  <c r="DA288" i="4" s="1"/>
  <c r="DB288" i="4" s="1"/>
  <c r="DC288" i="4" s="1"/>
  <c r="DD288" i="4" s="1"/>
  <c r="DE288" i="4" s="1"/>
  <c r="DF288" i="4" s="1"/>
  <c r="DG288" i="4" s="1"/>
  <c r="DH288" i="4" s="1"/>
  <c r="DI288" i="4" s="1"/>
  <c r="DJ288" i="4" s="1"/>
  <c r="DK288" i="4" s="1"/>
  <c r="DL288" i="4" s="1"/>
  <c r="DM288" i="4" s="1"/>
  <c r="DN288" i="4" s="1"/>
  <c r="DO288" i="4" s="1"/>
  <c r="DP288" i="4" s="1"/>
  <c r="DQ288" i="4" s="1"/>
  <c r="DR288" i="4" s="1"/>
  <c r="DS288" i="4" s="1"/>
  <c r="DT288" i="4" s="1"/>
  <c r="DU288" i="4" s="1"/>
  <c r="DV288" i="4" s="1"/>
  <c r="DW288" i="4" s="1"/>
  <c r="DX288" i="4" s="1"/>
  <c r="DY288" i="4" s="1"/>
  <c r="DZ288" i="4" s="1"/>
  <c r="EA288" i="4" s="1"/>
  <c r="EB288" i="4" s="1"/>
  <c r="EC288" i="4" s="1"/>
  <c r="ED288" i="4" s="1"/>
  <c r="EE288" i="4" s="1"/>
  <c r="EF288" i="4" s="1"/>
  <c r="EG288" i="4" s="1"/>
  <c r="EH288" i="4" s="1"/>
  <c r="EI288" i="4" s="1"/>
  <c r="EJ288" i="4" s="1"/>
  <c r="EK288" i="4" s="1"/>
  <c r="EL288" i="4" s="1"/>
  <c r="EM288" i="4" s="1"/>
  <c r="EN288" i="4" s="1"/>
  <c r="EO288" i="4" s="1"/>
  <c r="EP288" i="4" s="1"/>
  <c r="EQ288" i="4" s="1"/>
  <c r="ER288" i="4" s="1"/>
  <c r="ES288" i="4" s="1"/>
  <c r="ET288" i="4" s="1"/>
  <c r="EU288" i="4" s="1"/>
  <c r="EV288" i="4" s="1"/>
  <c r="EW288" i="4" s="1"/>
  <c r="EX288" i="4" s="1"/>
  <c r="EY288" i="4" s="1"/>
  <c r="EZ288" i="4" s="1"/>
  <c r="FA288" i="4" s="1"/>
  <c r="FB288" i="4" s="1"/>
  <c r="FC288" i="4" s="1"/>
  <c r="FD288" i="4" s="1"/>
  <c r="FE288" i="4" s="1"/>
  <c r="FF288" i="4" s="1"/>
  <c r="FG288" i="4" s="1"/>
  <c r="FH288" i="4" s="1"/>
  <c r="FI288" i="4" s="1"/>
  <c r="FJ288" i="4" s="1"/>
  <c r="FK288" i="4" s="1"/>
  <c r="FL288" i="4" s="1"/>
  <c r="L228" i="4"/>
  <c r="M228" i="4" s="1"/>
  <c r="N228" i="4" s="1"/>
  <c r="N290" i="4"/>
  <c r="O290" i="4" s="1"/>
  <c r="M255" i="4"/>
  <c r="N255" i="4" s="1"/>
  <c r="N177" i="4"/>
  <c r="O177" i="4" s="1"/>
  <c r="P177" i="4" s="1"/>
  <c r="Q177" i="4" s="1"/>
  <c r="R177" i="4" s="1"/>
  <c r="S177" i="4" s="1"/>
  <c r="T177" i="4" s="1"/>
  <c r="U177" i="4" s="1"/>
  <c r="V177" i="4" s="1"/>
  <c r="W177" i="4" s="1"/>
  <c r="X177" i="4" s="1"/>
  <c r="Y177" i="4" s="1"/>
  <c r="Z177" i="4" s="1"/>
  <c r="AA177" i="4" s="1"/>
  <c r="AB177" i="4" s="1"/>
  <c r="AC177" i="4" s="1"/>
  <c r="AD177" i="4" s="1"/>
  <c r="AE177" i="4" s="1"/>
  <c r="AF177" i="4" s="1"/>
  <c r="AG177" i="4" s="1"/>
  <c r="AH177" i="4" s="1"/>
  <c r="AI177" i="4" s="1"/>
  <c r="AJ177" i="4" s="1"/>
  <c r="AK177" i="4" s="1"/>
  <c r="AL177" i="4" s="1"/>
  <c r="AM177" i="4" s="1"/>
  <c r="AN177" i="4" s="1"/>
  <c r="AO177" i="4" s="1"/>
  <c r="AP177" i="4" s="1"/>
  <c r="AQ177" i="4" s="1"/>
  <c r="AR177" i="4" s="1"/>
  <c r="AS177" i="4" s="1"/>
  <c r="AT177" i="4" s="1"/>
  <c r="AU177" i="4" s="1"/>
  <c r="AV177" i="4" s="1"/>
  <c r="AW177" i="4" s="1"/>
  <c r="AX177" i="4" s="1"/>
  <c r="AY177" i="4" s="1"/>
  <c r="AZ177" i="4" s="1"/>
  <c r="BA177" i="4" s="1"/>
  <c r="BB177" i="4" s="1"/>
  <c r="BC177" i="4" s="1"/>
  <c r="BD177" i="4" s="1"/>
  <c r="BE177" i="4" s="1"/>
  <c r="BF177" i="4" s="1"/>
  <c r="BG177" i="4" s="1"/>
  <c r="BH177" i="4" s="1"/>
  <c r="BI177" i="4" s="1"/>
  <c r="BJ177" i="4" s="1"/>
  <c r="BK177" i="4" s="1"/>
  <c r="BL177" i="4" s="1"/>
  <c r="BM177" i="4" s="1"/>
  <c r="BN177" i="4" s="1"/>
  <c r="BO177" i="4" s="1"/>
  <c r="BP177" i="4" s="1"/>
  <c r="BQ177" i="4" s="1"/>
  <c r="BR177" i="4" s="1"/>
  <c r="BS177" i="4" s="1"/>
  <c r="BT177" i="4" s="1"/>
  <c r="BU177" i="4" s="1"/>
  <c r="BV177" i="4" s="1"/>
  <c r="BW177" i="4" s="1"/>
  <c r="BX177" i="4" s="1"/>
  <c r="BY177" i="4" s="1"/>
  <c r="BZ177" i="4" s="1"/>
  <c r="CA177" i="4" s="1"/>
  <c r="CB177" i="4" s="1"/>
  <c r="CC177" i="4" s="1"/>
  <c r="CD177" i="4" s="1"/>
  <c r="CE177" i="4" s="1"/>
  <c r="CF177" i="4" s="1"/>
  <c r="CG177" i="4" s="1"/>
  <c r="CH177" i="4" s="1"/>
  <c r="CI177" i="4" s="1"/>
  <c r="CJ177" i="4" s="1"/>
  <c r="CK177" i="4" s="1"/>
  <c r="CL177" i="4" s="1"/>
  <c r="CM177" i="4" s="1"/>
  <c r="CN177" i="4" s="1"/>
  <c r="CO177" i="4" s="1"/>
  <c r="CP177" i="4" s="1"/>
  <c r="CQ177" i="4" s="1"/>
  <c r="CR177" i="4" s="1"/>
  <c r="CS177" i="4" s="1"/>
  <c r="CT177" i="4" s="1"/>
  <c r="CU177" i="4" s="1"/>
  <c r="CV177" i="4" s="1"/>
  <c r="CW177" i="4" s="1"/>
  <c r="CX177" i="4" s="1"/>
  <c r="CY177" i="4" s="1"/>
  <c r="CZ177" i="4" s="1"/>
  <c r="DA177" i="4" s="1"/>
  <c r="DB177" i="4" s="1"/>
  <c r="DC177" i="4" s="1"/>
  <c r="DD177" i="4" s="1"/>
  <c r="DE177" i="4" s="1"/>
  <c r="DF177" i="4" s="1"/>
  <c r="DG177" i="4" s="1"/>
  <c r="DH177" i="4" s="1"/>
  <c r="DI177" i="4" s="1"/>
  <c r="DJ177" i="4" s="1"/>
  <c r="DK177" i="4" s="1"/>
  <c r="DL177" i="4" s="1"/>
  <c r="DM177" i="4" s="1"/>
  <c r="DN177" i="4" s="1"/>
  <c r="DO177" i="4" s="1"/>
  <c r="DP177" i="4" s="1"/>
  <c r="DQ177" i="4" s="1"/>
  <c r="DR177" i="4" s="1"/>
  <c r="DS177" i="4" s="1"/>
  <c r="DT177" i="4" s="1"/>
  <c r="DU177" i="4" s="1"/>
  <c r="DV177" i="4" s="1"/>
  <c r="DW177" i="4" s="1"/>
  <c r="DX177" i="4" s="1"/>
  <c r="DY177" i="4" s="1"/>
  <c r="DZ177" i="4" s="1"/>
  <c r="EA177" i="4" s="1"/>
  <c r="EB177" i="4" s="1"/>
  <c r="EC177" i="4" s="1"/>
  <c r="ED177" i="4" s="1"/>
  <c r="EE177" i="4" s="1"/>
  <c r="EF177" i="4" s="1"/>
  <c r="EG177" i="4" s="1"/>
  <c r="EH177" i="4" s="1"/>
  <c r="EI177" i="4" s="1"/>
  <c r="EJ177" i="4" s="1"/>
  <c r="EK177" i="4" s="1"/>
  <c r="EL177" i="4" s="1"/>
  <c r="EM177" i="4" s="1"/>
  <c r="EN177" i="4" s="1"/>
  <c r="EO177" i="4" s="1"/>
  <c r="EP177" i="4" s="1"/>
  <c r="EQ177" i="4" s="1"/>
  <c r="ER177" i="4" s="1"/>
  <c r="ES177" i="4" s="1"/>
  <c r="ET177" i="4" s="1"/>
  <c r="EU177" i="4" s="1"/>
  <c r="EV177" i="4" s="1"/>
  <c r="EW177" i="4" s="1"/>
  <c r="EX177" i="4" s="1"/>
  <c r="EY177" i="4" s="1"/>
  <c r="EZ177" i="4" s="1"/>
  <c r="FA177" i="4" s="1"/>
  <c r="FB177" i="4" s="1"/>
  <c r="FC177" i="4" s="1"/>
  <c r="FD177" i="4" s="1"/>
  <c r="FE177" i="4" s="1"/>
  <c r="FF177" i="4" s="1"/>
  <c r="FG177" i="4" s="1"/>
  <c r="FH177" i="4" s="1"/>
  <c r="FI177" i="4" s="1"/>
  <c r="FJ177" i="4" s="1"/>
  <c r="FK177" i="4" s="1"/>
  <c r="FL177" i="4" s="1"/>
  <c r="L237" i="4"/>
  <c r="M237" i="4" s="1"/>
  <c r="N285" i="4"/>
  <c r="O285" i="4" s="1"/>
  <c r="P285" i="4" s="1"/>
  <c r="Q285" i="4" s="1"/>
  <c r="R285" i="4" s="1"/>
  <c r="S285" i="4" s="1"/>
  <c r="T285" i="4" s="1"/>
  <c r="U285" i="4" s="1"/>
  <c r="V285" i="4" s="1"/>
  <c r="W285" i="4" s="1"/>
  <c r="X285" i="4" s="1"/>
  <c r="Y285" i="4" s="1"/>
  <c r="Z285" i="4" s="1"/>
  <c r="AA285" i="4" s="1"/>
  <c r="AB285" i="4" s="1"/>
  <c r="AC285" i="4" s="1"/>
  <c r="AD285" i="4" s="1"/>
  <c r="AE285" i="4" s="1"/>
  <c r="AF285" i="4" s="1"/>
  <c r="AG285" i="4" s="1"/>
  <c r="AH285" i="4" s="1"/>
  <c r="AI285" i="4" s="1"/>
  <c r="AJ285" i="4" s="1"/>
  <c r="AK285" i="4" s="1"/>
  <c r="AL285" i="4" s="1"/>
  <c r="AM285" i="4" s="1"/>
  <c r="AN285" i="4" s="1"/>
  <c r="AO285" i="4" s="1"/>
  <c r="AP285" i="4" s="1"/>
  <c r="AQ285" i="4" s="1"/>
  <c r="AR285" i="4" s="1"/>
  <c r="AS285" i="4" s="1"/>
  <c r="AT285" i="4" s="1"/>
  <c r="AU285" i="4" s="1"/>
  <c r="AV285" i="4" s="1"/>
  <c r="AW285" i="4" s="1"/>
  <c r="AX285" i="4" s="1"/>
  <c r="AY285" i="4" s="1"/>
  <c r="AZ285" i="4" s="1"/>
  <c r="BA285" i="4" s="1"/>
  <c r="BB285" i="4" s="1"/>
  <c r="BC285" i="4" s="1"/>
  <c r="BD285" i="4" s="1"/>
  <c r="BE285" i="4" s="1"/>
  <c r="BF285" i="4" s="1"/>
  <c r="BG285" i="4" s="1"/>
  <c r="BH285" i="4" s="1"/>
  <c r="BI285" i="4" s="1"/>
  <c r="BJ285" i="4" s="1"/>
  <c r="BK285" i="4" s="1"/>
  <c r="BL285" i="4" s="1"/>
  <c r="BM285" i="4" s="1"/>
  <c r="BN285" i="4" s="1"/>
  <c r="BO285" i="4" s="1"/>
  <c r="BP285" i="4" s="1"/>
  <c r="BQ285" i="4" s="1"/>
  <c r="BR285" i="4" s="1"/>
  <c r="BS285" i="4" s="1"/>
  <c r="BT285" i="4" s="1"/>
  <c r="BU285" i="4" s="1"/>
  <c r="BV285" i="4" s="1"/>
  <c r="BW285" i="4" s="1"/>
  <c r="BX285" i="4" s="1"/>
  <c r="BY285" i="4" s="1"/>
  <c r="BZ285" i="4" s="1"/>
  <c r="CA285" i="4" s="1"/>
  <c r="CB285" i="4" s="1"/>
  <c r="CC285" i="4" s="1"/>
  <c r="CD285" i="4" s="1"/>
  <c r="CE285" i="4" s="1"/>
  <c r="CF285" i="4" s="1"/>
  <c r="CG285" i="4" s="1"/>
  <c r="CH285" i="4" s="1"/>
  <c r="CI285" i="4" s="1"/>
  <c r="CJ285" i="4" s="1"/>
  <c r="CK285" i="4" s="1"/>
  <c r="CL285" i="4" s="1"/>
  <c r="CM285" i="4" s="1"/>
  <c r="CN285" i="4" s="1"/>
  <c r="CO285" i="4" s="1"/>
  <c r="CP285" i="4" s="1"/>
  <c r="CQ285" i="4" s="1"/>
  <c r="CR285" i="4" s="1"/>
  <c r="CS285" i="4" s="1"/>
  <c r="CT285" i="4" s="1"/>
  <c r="CU285" i="4" s="1"/>
  <c r="CV285" i="4" s="1"/>
  <c r="CW285" i="4" s="1"/>
  <c r="CX285" i="4" s="1"/>
  <c r="CY285" i="4" s="1"/>
  <c r="CZ285" i="4" s="1"/>
  <c r="DA285" i="4" s="1"/>
  <c r="DB285" i="4" s="1"/>
  <c r="DC285" i="4" s="1"/>
  <c r="DD285" i="4" s="1"/>
  <c r="DE285" i="4" s="1"/>
  <c r="DF285" i="4" s="1"/>
  <c r="DG285" i="4" s="1"/>
  <c r="DH285" i="4" s="1"/>
  <c r="DI285" i="4" s="1"/>
  <c r="DJ285" i="4" s="1"/>
  <c r="DK285" i="4" s="1"/>
  <c r="DL285" i="4" s="1"/>
  <c r="DM285" i="4" s="1"/>
  <c r="DN285" i="4" s="1"/>
  <c r="DO285" i="4" s="1"/>
  <c r="DP285" i="4" s="1"/>
  <c r="DQ285" i="4" s="1"/>
  <c r="DR285" i="4" s="1"/>
  <c r="DS285" i="4" s="1"/>
  <c r="DT285" i="4" s="1"/>
  <c r="DU285" i="4" s="1"/>
  <c r="DV285" i="4" s="1"/>
  <c r="DW285" i="4" s="1"/>
  <c r="DX285" i="4" s="1"/>
  <c r="DY285" i="4" s="1"/>
  <c r="DZ285" i="4" s="1"/>
  <c r="EA285" i="4" s="1"/>
  <c r="EB285" i="4" s="1"/>
  <c r="EC285" i="4" s="1"/>
  <c r="ED285" i="4" s="1"/>
  <c r="EE285" i="4" s="1"/>
  <c r="EF285" i="4" s="1"/>
  <c r="EG285" i="4" s="1"/>
  <c r="EH285" i="4" s="1"/>
  <c r="EI285" i="4" s="1"/>
  <c r="EJ285" i="4" s="1"/>
  <c r="EK285" i="4" s="1"/>
  <c r="EL285" i="4" s="1"/>
  <c r="EM285" i="4" s="1"/>
  <c r="EN285" i="4" s="1"/>
  <c r="EO285" i="4" s="1"/>
  <c r="EP285" i="4" s="1"/>
  <c r="EQ285" i="4" s="1"/>
  <c r="ER285" i="4" s="1"/>
  <c r="ES285" i="4" s="1"/>
  <c r="ET285" i="4" s="1"/>
  <c r="EU285" i="4" s="1"/>
  <c r="EV285" i="4" s="1"/>
  <c r="EW285" i="4" s="1"/>
  <c r="EX285" i="4" s="1"/>
  <c r="EY285" i="4" s="1"/>
  <c r="EZ285" i="4" s="1"/>
  <c r="FA285" i="4" s="1"/>
  <c r="FB285" i="4" s="1"/>
  <c r="FC285" i="4" s="1"/>
  <c r="FD285" i="4" s="1"/>
  <c r="FE285" i="4" s="1"/>
  <c r="FF285" i="4" s="1"/>
  <c r="FG285" i="4" s="1"/>
  <c r="FH285" i="4" s="1"/>
  <c r="FI285" i="4" s="1"/>
  <c r="FJ285" i="4" s="1"/>
  <c r="FK285" i="4" s="1"/>
  <c r="FL285" i="4" s="1"/>
  <c r="Q264" i="4"/>
  <c r="R264" i="4" s="1"/>
  <c r="S264" i="4" s="1"/>
  <c r="T264" i="4" s="1"/>
  <c r="U264" i="4" s="1"/>
  <c r="V264" i="4" s="1"/>
  <c r="W264" i="4" s="1"/>
  <c r="X264" i="4" s="1"/>
  <c r="Y264" i="4" s="1"/>
  <c r="Z264" i="4" s="1"/>
  <c r="AA264" i="4" s="1"/>
  <c r="AB264" i="4" s="1"/>
  <c r="AC264" i="4" s="1"/>
  <c r="AD264" i="4" s="1"/>
  <c r="AE264" i="4" s="1"/>
  <c r="AF264" i="4" s="1"/>
  <c r="AG264" i="4" s="1"/>
  <c r="AH264" i="4" s="1"/>
  <c r="AI264" i="4" s="1"/>
  <c r="AJ264" i="4" s="1"/>
  <c r="AK264" i="4" s="1"/>
  <c r="AL264" i="4" s="1"/>
  <c r="AM264" i="4" s="1"/>
  <c r="AN264" i="4" s="1"/>
  <c r="AO264" i="4" s="1"/>
  <c r="AP264" i="4" s="1"/>
  <c r="AQ264" i="4" s="1"/>
  <c r="AR264" i="4" s="1"/>
  <c r="AS264" i="4" s="1"/>
  <c r="AT264" i="4" s="1"/>
  <c r="AU264" i="4" s="1"/>
  <c r="AV264" i="4" s="1"/>
  <c r="AW264" i="4" s="1"/>
  <c r="AX264" i="4" s="1"/>
  <c r="AY264" i="4" s="1"/>
  <c r="AZ264" i="4" s="1"/>
  <c r="BA264" i="4" s="1"/>
  <c r="BB264" i="4" s="1"/>
  <c r="BC264" i="4" s="1"/>
  <c r="BD264" i="4" s="1"/>
  <c r="BE264" i="4" s="1"/>
  <c r="BF264" i="4" s="1"/>
  <c r="BG264" i="4" s="1"/>
  <c r="BH264" i="4" s="1"/>
  <c r="BI264" i="4" s="1"/>
  <c r="BJ264" i="4" s="1"/>
  <c r="BK264" i="4" s="1"/>
  <c r="BL264" i="4" s="1"/>
  <c r="BM264" i="4" s="1"/>
  <c r="BN264" i="4" s="1"/>
  <c r="BO264" i="4" s="1"/>
  <c r="BP264" i="4" s="1"/>
  <c r="BQ264" i="4" s="1"/>
  <c r="BR264" i="4" s="1"/>
  <c r="BS264" i="4" s="1"/>
  <c r="BT264" i="4" s="1"/>
  <c r="BU264" i="4" s="1"/>
  <c r="BV264" i="4" s="1"/>
  <c r="BW264" i="4" s="1"/>
  <c r="BX264" i="4" s="1"/>
  <c r="BY264" i="4" s="1"/>
  <c r="BZ264" i="4" s="1"/>
  <c r="CA264" i="4" s="1"/>
  <c r="CB264" i="4" s="1"/>
  <c r="CC264" i="4" s="1"/>
  <c r="CD264" i="4" s="1"/>
  <c r="CE264" i="4" s="1"/>
  <c r="CF264" i="4" s="1"/>
  <c r="CG264" i="4" s="1"/>
  <c r="CH264" i="4" s="1"/>
  <c r="CI264" i="4" s="1"/>
  <c r="CJ264" i="4" s="1"/>
  <c r="CK264" i="4" s="1"/>
  <c r="CL264" i="4" s="1"/>
  <c r="CM264" i="4" s="1"/>
  <c r="CN264" i="4" s="1"/>
  <c r="CO264" i="4" s="1"/>
  <c r="CP264" i="4" s="1"/>
  <c r="CQ264" i="4" s="1"/>
  <c r="CR264" i="4" s="1"/>
  <c r="CS264" i="4" s="1"/>
  <c r="CT264" i="4" s="1"/>
  <c r="CU264" i="4" s="1"/>
  <c r="CV264" i="4" s="1"/>
  <c r="CW264" i="4" s="1"/>
  <c r="CX264" i="4" s="1"/>
  <c r="CY264" i="4" s="1"/>
  <c r="CZ264" i="4" s="1"/>
  <c r="DA264" i="4" s="1"/>
  <c r="DB264" i="4" s="1"/>
  <c r="DC264" i="4" s="1"/>
  <c r="DD264" i="4" s="1"/>
  <c r="DE264" i="4" s="1"/>
  <c r="DF264" i="4" s="1"/>
  <c r="DG264" i="4" s="1"/>
  <c r="DH264" i="4" s="1"/>
  <c r="DI264" i="4" s="1"/>
  <c r="DJ264" i="4" s="1"/>
  <c r="DK264" i="4" s="1"/>
  <c r="DL264" i="4" s="1"/>
  <c r="DM264" i="4" s="1"/>
  <c r="DN264" i="4" s="1"/>
  <c r="DO264" i="4" s="1"/>
  <c r="DP264" i="4" s="1"/>
  <c r="DQ264" i="4" s="1"/>
  <c r="DR264" i="4" s="1"/>
  <c r="DS264" i="4" s="1"/>
  <c r="DT264" i="4" s="1"/>
  <c r="DU264" i="4" s="1"/>
  <c r="DV264" i="4" s="1"/>
  <c r="DW264" i="4" s="1"/>
  <c r="DX264" i="4" s="1"/>
  <c r="DY264" i="4" s="1"/>
  <c r="DZ264" i="4" s="1"/>
  <c r="EA264" i="4" s="1"/>
  <c r="EB264" i="4" s="1"/>
  <c r="EC264" i="4" s="1"/>
  <c r="ED264" i="4" s="1"/>
  <c r="EE264" i="4" s="1"/>
  <c r="EF264" i="4" s="1"/>
  <c r="EG264" i="4" s="1"/>
  <c r="EH264" i="4" s="1"/>
  <c r="EI264" i="4" s="1"/>
  <c r="EJ264" i="4" s="1"/>
  <c r="EK264" i="4" s="1"/>
  <c r="EL264" i="4" s="1"/>
  <c r="EM264" i="4" s="1"/>
  <c r="EN264" i="4" s="1"/>
  <c r="EO264" i="4" s="1"/>
  <c r="EP264" i="4" s="1"/>
  <c r="EQ264" i="4" s="1"/>
  <c r="ER264" i="4" s="1"/>
  <c r="ES264" i="4" s="1"/>
  <c r="ET264" i="4" s="1"/>
  <c r="EU264" i="4" s="1"/>
  <c r="EV264" i="4" s="1"/>
  <c r="EW264" i="4" s="1"/>
  <c r="EX264" i="4" s="1"/>
  <c r="EY264" i="4" s="1"/>
  <c r="EZ264" i="4" s="1"/>
  <c r="FA264" i="4" s="1"/>
  <c r="FB264" i="4" s="1"/>
  <c r="FC264" i="4" s="1"/>
  <c r="FD264" i="4" s="1"/>
  <c r="FE264" i="4" s="1"/>
  <c r="FF264" i="4" s="1"/>
  <c r="FG264" i="4" s="1"/>
  <c r="FH264" i="4" s="1"/>
  <c r="FI264" i="4" s="1"/>
  <c r="FJ264" i="4" s="1"/>
  <c r="FK264" i="4" s="1"/>
  <c r="FL264" i="4" s="1"/>
  <c r="P209" i="4"/>
  <c r="Q209" i="4" s="1"/>
  <c r="R209" i="4" s="1"/>
  <c r="S209" i="4" s="1"/>
  <c r="T209" i="4" s="1"/>
  <c r="U209" i="4" s="1"/>
  <c r="V209" i="4" s="1"/>
  <c r="W209" i="4" s="1"/>
  <c r="X209" i="4" s="1"/>
  <c r="Y209" i="4" s="1"/>
  <c r="Z209" i="4" s="1"/>
  <c r="AA209" i="4" s="1"/>
  <c r="AB209" i="4" s="1"/>
  <c r="AC209" i="4" s="1"/>
  <c r="AD209" i="4" s="1"/>
  <c r="AE209" i="4" s="1"/>
  <c r="AF209" i="4" s="1"/>
  <c r="AG209" i="4" s="1"/>
  <c r="AH209" i="4" s="1"/>
  <c r="AI209" i="4" s="1"/>
  <c r="AJ209" i="4" s="1"/>
  <c r="AK209" i="4" s="1"/>
  <c r="AL209" i="4" s="1"/>
  <c r="AM209" i="4" s="1"/>
  <c r="AN209" i="4" s="1"/>
  <c r="AO209" i="4" s="1"/>
  <c r="AP209" i="4" s="1"/>
  <c r="AQ209" i="4" s="1"/>
  <c r="AR209" i="4" s="1"/>
  <c r="AS209" i="4" s="1"/>
  <c r="AT209" i="4" s="1"/>
  <c r="AU209" i="4" s="1"/>
  <c r="AV209" i="4" s="1"/>
  <c r="AW209" i="4" s="1"/>
  <c r="AX209" i="4" s="1"/>
  <c r="AY209" i="4" s="1"/>
  <c r="AZ209" i="4" s="1"/>
  <c r="BA209" i="4" s="1"/>
  <c r="BB209" i="4" s="1"/>
  <c r="BC209" i="4" s="1"/>
  <c r="BD209" i="4" s="1"/>
  <c r="BE209" i="4" s="1"/>
  <c r="BF209" i="4" s="1"/>
  <c r="BG209" i="4" s="1"/>
  <c r="BH209" i="4" s="1"/>
  <c r="BI209" i="4" s="1"/>
  <c r="BJ209" i="4" s="1"/>
  <c r="BK209" i="4" s="1"/>
  <c r="BL209" i="4" s="1"/>
  <c r="BM209" i="4" s="1"/>
  <c r="BN209" i="4" s="1"/>
  <c r="BO209" i="4" s="1"/>
  <c r="BP209" i="4" s="1"/>
  <c r="BQ209" i="4" s="1"/>
  <c r="BR209" i="4" s="1"/>
  <c r="BS209" i="4" s="1"/>
  <c r="BT209" i="4" s="1"/>
  <c r="BU209" i="4" s="1"/>
  <c r="BV209" i="4" s="1"/>
  <c r="BW209" i="4" s="1"/>
  <c r="BX209" i="4" s="1"/>
  <c r="BY209" i="4" s="1"/>
  <c r="BZ209" i="4" s="1"/>
  <c r="CA209" i="4" s="1"/>
  <c r="CB209" i="4" s="1"/>
  <c r="CC209" i="4" s="1"/>
  <c r="CD209" i="4" s="1"/>
  <c r="CE209" i="4" s="1"/>
  <c r="CF209" i="4" s="1"/>
  <c r="CG209" i="4" s="1"/>
  <c r="CH209" i="4" s="1"/>
  <c r="CI209" i="4" s="1"/>
  <c r="CJ209" i="4" s="1"/>
  <c r="CK209" i="4" s="1"/>
  <c r="CL209" i="4" s="1"/>
  <c r="CM209" i="4" s="1"/>
  <c r="CN209" i="4" s="1"/>
  <c r="CO209" i="4" s="1"/>
  <c r="CP209" i="4" s="1"/>
  <c r="CQ209" i="4" s="1"/>
  <c r="CR209" i="4" s="1"/>
  <c r="CS209" i="4" s="1"/>
  <c r="CT209" i="4" s="1"/>
  <c r="CU209" i="4" s="1"/>
  <c r="CV209" i="4" s="1"/>
  <c r="CW209" i="4" s="1"/>
  <c r="CX209" i="4" s="1"/>
  <c r="CY209" i="4" s="1"/>
  <c r="CZ209" i="4" s="1"/>
  <c r="DA209" i="4" s="1"/>
  <c r="DB209" i="4" s="1"/>
  <c r="DC209" i="4" s="1"/>
  <c r="DD209" i="4" s="1"/>
  <c r="DE209" i="4" s="1"/>
  <c r="DF209" i="4" s="1"/>
  <c r="DG209" i="4" s="1"/>
  <c r="DH209" i="4" s="1"/>
  <c r="DI209" i="4" s="1"/>
  <c r="DJ209" i="4" s="1"/>
  <c r="DK209" i="4" s="1"/>
  <c r="DL209" i="4" s="1"/>
  <c r="DM209" i="4" s="1"/>
  <c r="DN209" i="4" s="1"/>
  <c r="DO209" i="4" s="1"/>
  <c r="DP209" i="4" s="1"/>
  <c r="DQ209" i="4" s="1"/>
  <c r="DR209" i="4" s="1"/>
  <c r="DS209" i="4" s="1"/>
  <c r="DT209" i="4" s="1"/>
  <c r="DU209" i="4" s="1"/>
  <c r="DV209" i="4" s="1"/>
  <c r="DW209" i="4" s="1"/>
  <c r="DX209" i="4" s="1"/>
  <c r="DY209" i="4" s="1"/>
  <c r="DZ209" i="4" s="1"/>
  <c r="EA209" i="4" s="1"/>
  <c r="EB209" i="4" s="1"/>
  <c r="EC209" i="4" s="1"/>
  <c r="ED209" i="4" s="1"/>
  <c r="EE209" i="4" s="1"/>
  <c r="EF209" i="4" s="1"/>
  <c r="EG209" i="4" s="1"/>
  <c r="EH209" i="4" s="1"/>
  <c r="EI209" i="4" s="1"/>
  <c r="EJ209" i="4" s="1"/>
  <c r="EK209" i="4" s="1"/>
  <c r="EL209" i="4" s="1"/>
  <c r="EM209" i="4" s="1"/>
  <c r="EN209" i="4" s="1"/>
  <c r="EO209" i="4" s="1"/>
  <c r="EP209" i="4" s="1"/>
  <c r="EQ209" i="4" s="1"/>
  <c r="ER209" i="4" s="1"/>
  <c r="ES209" i="4" s="1"/>
  <c r="ET209" i="4" s="1"/>
  <c r="EU209" i="4" s="1"/>
  <c r="EV209" i="4" s="1"/>
  <c r="EW209" i="4" s="1"/>
  <c r="EX209" i="4" s="1"/>
  <c r="EY209" i="4" s="1"/>
  <c r="EZ209" i="4" s="1"/>
  <c r="FA209" i="4" s="1"/>
  <c r="FB209" i="4" s="1"/>
  <c r="FC209" i="4" s="1"/>
  <c r="FD209" i="4" s="1"/>
  <c r="FE209" i="4" s="1"/>
  <c r="FF209" i="4" s="1"/>
  <c r="FG209" i="4" s="1"/>
  <c r="FH209" i="4" s="1"/>
  <c r="FI209" i="4" s="1"/>
  <c r="FJ209" i="4" s="1"/>
  <c r="FK209" i="4" s="1"/>
  <c r="FL209" i="4" s="1"/>
  <c r="Q316" i="4"/>
  <c r="R316" i="4" s="1"/>
  <c r="S316" i="4" s="1"/>
  <c r="T316" i="4" s="1"/>
  <c r="U316" i="4" s="1"/>
  <c r="V316" i="4" s="1"/>
  <c r="W316" i="4" s="1"/>
  <c r="X316" i="4" s="1"/>
  <c r="Y316" i="4" s="1"/>
  <c r="Z316" i="4" s="1"/>
  <c r="AA316" i="4" s="1"/>
  <c r="AB316" i="4" s="1"/>
  <c r="AC316" i="4" s="1"/>
  <c r="AD316" i="4" s="1"/>
  <c r="AE316" i="4" s="1"/>
  <c r="AF316" i="4" s="1"/>
  <c r="AG316" i="4" s="1"/>
  <c r="AH316" i="4" s="1"/>
  <c r="AI316" i="4" s="1"/>
  <c r="AJ316" i="4" s="1"/>
  <c r="AK316" i="4" s="1"/>
  <c r="AL316" i="4" s="1"/>
  <c r="AM316" i="4" s="1"/>
  <c r="AN316" i="4" s="1"/>
  <c r="AO316" i="4" s="1"/>
  <c r="AP316" i="4" s="1"/>
  <c r="AQ316" i="4" s="1"/>
  <c r="AR316" i="4" s="1"/>
  <c r="AS316" i="4" s="1"/>
  <c r="AT316" i="4" s="1"/>
  <c r="AU316" i="4" s="1"/>
  <c r="AV316" i="4" s="1"/>
  <c r="AW316" i="4" s="1"/>
  <c r="AX316" i="4" s="1"/>
  <c r="AY316" i="4" s="1"/>
  <c r="AZ316" i="4" s="1"/>
  <c r="BA316" i="4" s="1"/>
  <c r="BB316" i="4" s="1"/>
  <c r="BC316" i="4" s="1"/>
  <c r="BD316" i="4" s="1"/>
  <c r="BE316" i="4" s="1"/>
  <c r="BF316" i="4" s="1"/>
  <c r="BG316" i="4" s="1"/>
  <c r="BH316" i="4" s="1"/>
  <c r="BI316" i="4" s="1"/>
  <c r="BJ316" i="4" s="1"/>
  <c r="BK316" i="4" s="1"/>
  <c r="BL316" i="4" s="1"/>
  <c r="BM316" i="4" s="1"/>
  <c r="BN316" i="4" s="1"/>
  <c r="BO316" i="4" s="1"/>
  <c r="BP316" i="4" s="1"/>
  <c r="BQ316" i="4" s="1"/>
  <c r="BR316" i="4" s="1"/>
  <c r="BS316" i="4" s="1"/>
  <c r="BT316" i="4" s="1"/>
  <c r="BU316" i="4" s="1"/>
  <c r="BV316" i="4" s="1"/>
  <c r="BW316" i="4" s="1"/>
  <c r="BX316" i="4" s="1"/>
  <c r="BY316" i="4" s="1"/>
  <c r="BZ316" i="4" s="1"/>
  <c r="CA316" i="4" s="1"/>
  <c r="CB316" i="4" s="1"/>
  <c r="CC316" i="4" s="1"/>
  <c r="CD316" i="4" s="1"/>
  <c r="CE316" i="4" s="1"/>
  <c r="CF316" i="4" s="1"/>
  <c r="CG316" i="4" s="1"/>
  <c r="CH316" i="4" s="1"/>
  <c r="CI316" i="4" s="1"/>
  <c r="CJ316" i="4" s="1"/>
  <c r="CK316" i="4" s="1"/>
  <c r="CL316" i="4" s="1"/>
  <c r="CM316" i="4" s="1"/>
  <c r="CN316" i="4" s="1"/>
  <c r="CO316" i="4" s="1"/>
  <c r="CP316" i="4" s="1"/>
  <c r="CQ316" i="4" s="1"/>
  <c r="CR316" i="4" s="1"/>
  <c r="CS316" i="4" s="1"/>
  <c r="CT316" i="4" s="1"/>
  <c r="CU316" i="4" s="1"/>
  <c r="CV316" i="4" s="1"/>
  <c r="CW316" i="4" s="1"/>
  <c r="CX316" i="4" s="1"/>
  <c r="CY316" i="4" s="1"/>
  <c r="CZ316" i="4" s="1"/>
  <c r="DA316" i="4" s="1"/>
  <c r="DB316" i="4" s="1"/>
  <c r="DC316" i="4" s="1"/>
  <c r="DD316" i="4" s="1"/>
  <c r="DE316" i="4" s="1"/>
  <c r="DF316" i="4" s="1"/>
  <c r="DG316" i="4" s="1"/>
  <c r="DH316" i="4" s="1"/>
  <c r="DI316" i="4" s="1"/>
  <c r="DJ316" i="4" s="1"/>
  <c r="DK316" i="4" s="1"/>
  <c r="DL316" i="4" s="1"/>
  <c r="DM316" i="4" s="1"/>
  <c r="DN316" i="4" s="1"/>
  <c r="DO316" i="4" s="1"/>
  <c r="DP316" i="4" s="1"/>
  <c r="DQ316" i="4" s="1"/>
  <c r="DR316" i="4" s="1"/>
  <c r="DS316" i="4" s="1"/>
  <c r="DT316" i="4" s="1"/>
  <c r="DU316" i="4" s="1"/>
  <c r="DV316" i="4" s="1"/>
  <c r="DW316" i="4" s="1"/>
  <c r="DX316" i="4" s="1"/>
  <c r="DY316" i="4" s="1"/>
  <c r="DZ316" i="4" s="1"/>
  <c r="EA316" i="4" s="1"/>
  <c r="EB316" i="4" s="1"/>
  <c r="EC316" i="4" s="1"/>
  <c r="ED316" i="4" s="1"/>
  <c r="EE316" i="4" s="1"/>
  <c r="EF316" i="4" s="1"/>
  <c r="EG316" i="4" s="1"/>
  <c r="EH316" i="4" s="1"/>
  <c r="EI316" i="4" s="1"/>
  <c r="EJ316" i="4" s="1"/>
  <c r="EK316" i="4" s="1"/>
  <c r="EL316" i="4" s="1"/>
  <c r="EM316" i="4" s="1"/>
  <c r="EN316" i="4" s="1"/>
  <c r="EO316" i="4" s="1"/>
  <c r="EP316" i="4" s="1"/>
  <c r="EQ316" i="4" s="1"/>
  <c r="ER316" i="4" s="1"/>
  <c r="ES316" i="4" s="1"/>
  <c r="ET316" i="4" s="1"/>
  <c r="EU316" i="4" s="1"/>
  <c r="EV316" i="4" s="1"/>
  <c r="EW316" i="4" s="1"/>
  <c r="EX316" i="4" s="1"/>
  <c r="EY316" i="4" s="1"/>
  <c r="EZ316" i="4" s="1"/>
  <c r="FA316" i="4" s="1"/>
  <c r="FB316" i="4" s="1"/>
  <c r="FC316" i="4" s="1"/>
  <c r="FD316" i="4" s="1"/>
  <c r="FE316" i="4" s="1"/>
  <c r="FF316" i="4" s="1"/>
  <c r="FG316" i="4" s="1"/>
  <c r="FH316" i="4" s="1"/>
  <c r="FI316" i="4" s="1"/>
  <c r="FJ316" i="4" s="1"/>
  <c r="FK316" i="4" s="1"/>
  <c r="FL316" i="4" s="1"/>
  <c r="O208" i="4"/>
  <c r="P208" i="4" s="1"/>
  <c r="L179" i="4"/>
  <c r="M179" i="4" s="1"/>
  <c r="N179" i="4" s="1"/>
  <c r="O179" i="4" s="1"/>
  <c r="P179" i="4" s="1"/>
  <c r="Q179" i="4" s="1"/>
  <c r="R179" i="4" s="1"/>
  <c r="S179" i="4" s="1"/>
  <c r="T179" i="4" s="1"/>
  <c r="U179" i="4" s="1"/>
  <c r="V179" i="4" s="1"/>
  <c r="W179" i="4" s="1"/>
  <c r="X179" i="4" s="1"/>
  <c r="Y179" i="4" s="1"/>
  <c r="Z179" i="4" s="1"/>
  <c r="AA179" i="4" s="1"/>
  <c r="AB179" i="4" s="1"/>
  <c r="AC179" i="4" s="1"/>
  <c r="AD179" i="4" s="1"/>
  <c r="AE179" i="4" s="1"/>
  <c r="AF179" i="4" s="1"/>
  <c r="AG179" i="4" s="1"/>
  <c r="AH179" i="4" s="1"/>
  <c r="AI179" i="4" s="1"/>
  <c r="AJ179" i="4" s="1"/>
  <c r="AK179" i="4" s="1"/>
  <c r="AL179" i="4" s="1"/>
  <c r="AM179" i="4" s="1"/>
  <c r="AN179" i="4" s="1"/>
  <c r="AO179" i="4" s="1"/>
  <c r="AP179" i="4" s="1"/>
  <c r="AQ179" i="4" s="1"/>
  <c r="AR179" i="4" s="1"/>
  <c r="AS179" i="4" s="1"/>
  <c r="AT179" i="4" s="1"/>
  <c r="AU179" i="4" s="1"/>
  <c r="AV179" i="4" s="1"/>
  <c r="AW179" i="4" s="1"/>
  <c r="AX179" i="4" s="1"/>
  <c r="AY179" i="4" s="1"/>
  <c r="AZ179" i="4" s="1"/>
  <c r="BA179" i="4" s="1"/>
  <c r="BB179" i="4" s="1"/>
  <c r="BC179" i="4" s="1"/>
  <c r="BD179" i="4" s="1"/>
  <c r="BE179" i="4" s="1"/>
  <c r="BF179" i="4" s="1"/>
  <c r="BG179" i="4" s="1"/>
  <c r="BH179" i="4" s="1"/>
  <c r="BI179" i="4" s="1"/>
  <c r="BJ179" i="4" s="1"/>
  <c r="BK179" i="4" s="1"/>
  <c r="BL179" i="4" s="1"/>
  <c r="BM179" i="4" s="1"/>
  <c r="BN179" i="4" s="1"/>
  <c r="BO179" i="4" s="1"/>
  <c r="BP179" i="4" s="1"/>
  <c r="BQ179" i="4" s="1"/>
  <c r="BR179" i="4" s="1"/>
  <c r="BS179" i="4" s="1"/>
  <c r="BT179" i="4" s="1"/>
  <c r="BU179" i="4" s="1"/>
  <c r="BV179" i="4" s="1"/>
  <c r="BW179" i="4" s="1"/>
  <c r="BX179" i="4" s="1"/>
  <c r="BY179" i="4" s="1"/>
  <c r="BZ179" i="4" s="1"/>
  <c r="CA179" i="4" s="1"/>
  <c r="CB179" i="4" s="1"/>
  <c r="CC179" i="4" s="1"/>
  <c r="CD179" i="4" s="1"/>
  <c r="CE179" i="4" s="1"/>
  <c r="CF179" i="4" s="1"/>
  <c r="CG179" i="4" s="1"/>
  <c r="CH179" i="4" s="1"/>
  <c r="CI179" i="4" s="1"/>
  <c r="CJ179" i="4" s="1"/>
  <c r="CK179" i="4" s="1"/>
  <c r="CL179" i="4" s="1"/>
  <c r="CM179" i="4" s="1"/>
  <c r="CN179" i="4" s="1"/>
  <c r="CO179" i="4" s="1"/>
  <c r="CP179" i="4" s="1"/>
  <c r="CQ179" i="4" s="1"/>
  <c r="CR179" i="4" s="1"/>
  <c r="CS179" i="4" s="1"/>
  <c r="CT179" i="4" s="1"/>
  <c r="CU179" i="4" s="1"/>
  <c r="CV179" i="4" s="1"/>
  <c r="CW179" i="4" s="1"/>
  <c r="CX179" i="4" s="1"/>
  <c r="CY179" i="4" s="1"/>
  <c r="CZ179" i="4" s="1"/>
  <c r="DA179" i="4" s="1"/>
  <c r="DB179" i="4" s="1"/>
  <c r="DC179" i="4" s="1"/>
  <c r="DD179" i="4" s="1"/>
  <c r="DE179" i="4" s="1"/>
  <c r="DF179" i="4" s="1"/>
  <c r="DG179" i="4" s="1"/>
  <c r="DH179" i="4" s="1"/>
  <c r="DI179" i="4" s="1"/>
  <c r="DJ179" i="4" s="1"/>
  <c r="DK179" i="4" s="1"/>
  <c r="DL179" i="4" s="1"/>
  <c r="DM179" i="4" s="1"/>
  <c r="DN179" i="4" s="1"/>
  <c r="DO179" i="4" s="1"/>
  <c r="DP179" i="4" s="1"/>
  <c r="DQ179" i="4" s="1"/>
  <c r="DR179" i="4" s="1"/>
  <c r="DS179" i="4" s="1"/>
  <c r="DT179" i="4" s="1"/>
  <c r="DU179" i="4" s="1"/>
  <c r="DV179" i="4" s="1"/>
  <c r="DW179" i="4" s="1"/>
  <c r="DX179" i="4" s="1"/>
  <c r="DY179" i="4" s="1"/>
  <c r="DZ179" i="4" s="1"/>
  <c r="EA179" i="4" s="1"/>
  <c r="EB179" i="4" s="1"/>
  <c r="EC179" i="4" s="1"/>
  <c r="ED179" i="4" s="1"/>
  <c r="EE179" i="4" s="1"/>
  <c r="EF179" i="4" s="1"/>
  <c r="EG179" i="4" s="1"/>
  <c r="EH179" i="4" s="1"/>
  <c r="EI179" i="4" s="1"/>
  <c r="EJ179" i="4" s="1"/>
  <c r="EK179" i="4" s="1"/>
  <c r="EL179" i="4" s="1"/>
  <c r="EM179" i="4" s="1"/>
  <c r="EN179" i="4" s="1"/>
  <c r="EO179" i="4" s="1"/>
  <c r="EP179" i="4" s="1"/>
  <c r="EQ179" i="4" s="1"/>
  <c r="ER179" i="4" s="1"/>
  <c r="ES179" i="4" s="1"/>
  <c r="ET179" i="4" s="1"/>
  <c r="EU179" i="4" s="1"/>
  <c r="EV179" i="4" s="1"/>
  <c r="EW179" i="4" s="1"/>
  <c r="EX179" i="4" s="1"/>
  <c r="EY179" i="4" s="1"/>
  <c r="EZ179" i="4" s="1"/>
  <c r="FA179" i="4" s="1"/>
  <c r="FB179" i="4" s="1"/>
  <c r="FC179" i="4" s="1"/>
  <c r="FD179" i="4" s="1"/>
  <c r="FE179" i="4" s="1"/>
  <c r="FF179" i="4" s="1"/>
  <c r="FG179" i="4" s="1"/>
  <c r="FH179" i="4" s="1"/>
  <c r="FI179" i="4" s="1"/>
  <c r="FJ179" i="4" s="1"/>
  <c r="FK179" i="4" s="1"/>
  <c r="FL179" i="4" s="1"/>
  <c r="M207" i="4"/>
  <c r="N207" i="4" s="1"/>
  <c r="P229" i="4"/>
  <c r="Q229" i="4" s="1"/>
  <c r="R229" i="4" s="1"/>
  <c r="S229" i="4" s="1"/>
  <c r="T229" i="4" s="1"/>
  <c r="U229" i="4" s="1"/>
  <c r="V229" i="4" s="1"/>
  <c r="W229" i="4" s="1"/>
  <c r="X229" i="4" s="1"/>
  <c r="Y229" i="4" s="1"/>
  <c r="Z229" i="4" s="1"/>
  <c r="AA229" i="4" s="1"/>
  <c r="AB229" i="4" s="1"/>
  <c r="AC229" i="4" s="1"/>
  <c r="AD229" i="4" s="1"/>
  <c r="AE229" i="4" s="1"/>
  <c r="AF229" i="4" s="1"/>
  <c r="AG229" i="4" s="1"/>
  <c r="AH229" i="4" s="1"/>
  <c r="AI229" i="4" s="1"/>
  <c r="AJ229" i="4" s="1"/>
  <c r="AK229" i="4" s="1"/>
  <c r="AL229" i="4" s="1"/>
  <c r="AM229" i="4" s="1"/>
  <c r="AN229" i="4" s="1"/>
  <c r="AO229" i="4" s="1"/>
  <c r="AP229" i="4" s="1"/>
  <c r="AQ229" i="4" s="1"/>
  <c r="AR229" i="4" s="1"/>
  <c r="AS229" i="4" s="1"/>
  <c r="AT229" i="4" s="1"/>
  <c r="AU229" i="4" s="1"/>
  <c r="AV229" i="4" s="1"/>
  <c r="AW229" i="4" s="1"/>
  <c r="AX229" i="4" s="1"/>
  <c r="AY229" i="4" s="1"/>
  <c r="AZ229" i="4" s="1"/>
  <c r="BA229" i="4" s="1"/>
  <c r="BB229" i="4" s="1"/>
  <c r="BC229" i="4" s="1"/>
  <c r="BD229" i="4" s="1"/>
  <c r="BE229" i="4" s="1"/>
  <c r="BF229" i="4" s="1"/>
  <c r="BG229" i="4" s="1"/>
  <c r="BH229" i="4" s="1"/>
  <c r="BI229" i="4" s="1"/>
  <c r="BJ229" i="4" s="1"/>
  <c r="BK229" i="4" s="1"/>
  <c r="BL229" i="4" s="1"/>
  <c r="BM229" i="4" s="1"/>
  <c r="BN229" i="4" s="1"/>
  <c r="BO229" i="4" s="1"/>
  <c r="BP229" i="4" s="1"/>
  <c r="BQ229" i="4" s="1"/>
  <c r="BR229" i="4" s="1"/>
  <c r="BS229" i="4" s="1"/>
  <c r="BT229" i="4" s="1"/>
  <c r="BU229" i="4" s="1"/>
  <c r="BV229" i="4" s="1"/>
  <c r="BW229" i="4" s="1"/>
  <c r="BX229" i="4" s="1"/>
  <c r="BY229" i="4" s="1"/>
  <c r="BZ229" i="4" s="1"/>
  <c r="CA229" i="4" s="1"/>
  <c r="CB229" i="4" s="1"/>
  <c r="CC229" i="4" s="1"/>
  <c r="CD229" i="4" s="1"/>
  <c r="CE229" i="4" s="1"/>
  <c r="CF229" i="4" s="1"/>
  <c r="CG229" i="4" s="1"/>
  <c r="CH229" i="4" s="1"/>
  <c r="CI229" i="4" s="1"/>
  <c r="CJ229" i="4" s="1"/>
  <c r="CK229" i="4" s="1"/>
  <c r="CL229" i="4" s="1"/>
  <c r="CM229" i="4" s="1"/>
  <c r="CN229" i="4" s="1"/>
  <c r="CO229" i="4" s="1"/>
  <c r="CP229" i="4" s="1"/>
  <c r="CQ229" i="4" s="1"/>
  <c r="CR229" i="4" s="1"/>
  <c r="CS229" i="4" s="1"/>
  <c r="CT229" i="4" s="1"/>
  <c r="CU229" i="4" s="1"/>
  <c r="CV229" i="4" s="1"/>
  <c r="CW229" i="4" s="1"/>
  <c r="CX229" i="4" s="1"/>
  <c r="CY229" i="4" s="1"/>
  <c r="CZ229" i="4" s="1"/>
  <c r="DA229" i="4" s="1"/>
  <c r="DB229" i="4" s="1"/>
  <c r="DC229" i="4" s="1"/>
  <c r="DD229" i="4" s="1"/>
  <c r="DE229" i="4" s="1"/>
  <c r="DF229" i="4" s="1"/>
  <c r="DG229" i="4" s="1"/>
  <c r="DH229" i="4" s="1"/>
  <c r="DI229" i="4" s="1"/>
  <c r="DJ229" i="4" s="1"/>
  <c r="DK229" i="4" s="1"/>
  <c r="DL229" i="4" s="1"/>
  <c r="DM229" i="4" s="1"/>
  <c r="DN229" i="4" s="1"/>
  <c r="DO229" i="4" s="1"/>
  <c r="DP229" i="4" s="1"/>
  <c r="DQ229" i="4" s="1"/>
  <c r="DR229" i="4" s="1"/>
  <c r="DS229" i="4" s="1"/>
  <c r="DT229" i="4" s="1"/>
  <c r="DU229" i="4" s="1"/>
  <c r="DV229" i="4" s="1"/>
  <c r="DW229" i="4" s="1"/>
  <c r="DX229" i="4" s="1"/>
  <c r="DY229" i="4" s="1"/>
  <c r="DZ229" i="4" s="1"/>
  <c r="EA229" i="4" s="1"/>
  <c r="EB229" i="4" s="1"/>
  <c r="EC229" i="4" s="1"/>
  <c r="ED229" i="4" s="1"/>
  <c r="EE229" i="4" s="1"/>
  <c r="EF229" i="4" s="1"/>
  <c r="EG229" i="4" s="1"/>
  <c r="EH229" i="4" s="1"/>
  <c r="EI229" i="4" s="1"/>
  <c r="EJ229" i="4" s="1"/>
  <c r="EK229" i="4" s="1"/>
  <c r="EL229" i="4" s="1"/>
  <c r="EM229" i="4" s="1"/>
  <c r="EN229" i="4" s="1"/>
  <c r="EO229" i="4" s="1"/>
  <c r="EP229" i="4" s="1"/>
  <c r="EQ229" i="4" s="1"/>
  <c r="ER229" i="4" s="1"/>
  <c r="ES229" i="4" s="1"/>
  <c r="ET229" i="4" s="1"/>
  <c r="EU229" i="4" s="1"/>
  <c r="EV229" i="4" s="1"/>
  <c r="EW229" i="4" s="1"/>
  <c r="EX229" i="4" s="1"/>
  <c r="EY229" i="4" s="1"/>
  <c r="EZ229" i="4" s="1"/>
  <c r="FA229" i="4" s="1"/>
  <c r="FB229" i="4" s="1"/>
  <c r="FC229" i="4" s="1"/>
  <c r="FD229" i="4" s="1"/>
  <c r="FE229" i="4" s="1"/>
  <c r="FF229" i="4" s="1"/>
  <c r="FG229" i="4" s="1"/>
  <c r="FH229" i="4" s="1"/>
  <c r="FI229" i="4" s="1"/>
  <c r="FJ229" i="4" s="1"/>
  <c r="FK229" i="4" s="1"/>
  <c r="FL229" i="4" s="1"/>
  <c r="M173" i="4"/>
  <c r="N173" i="4" s="1"/>
  <c r="O173" i="4" s="1"/>
  <c r="P173" i="4" s="1"/>
  <c r="N277" i="4"/>
  <c r="O277" i="4" s="1"/>
  <c r="P277" i="4" s="1"/>
  <c r="Q277" i="4" s="1"/>
  <c r="J245" i="4"/>
  <c r="K245" i="4" s="1"/>
  <c r="L245" i="4" s="1"/>
  <c r="M247" i="4"/>
  <c r="N247" i="4" s="1"/>
  <c r="N164" i="4"/>
  <c r="J321" i="4"/>
  <c r="K321" i="4" s="1"/>
  <c r="L193" i="4"/>
  <c r="M193" i="4" s="1"/>
  <c r="P284" i="4"/>
  <c r="Q284" i="4" s="1"/>
  <c r="R284" i="4" s="1"/>
  <c r="S284" i="4" s="1"/>
  <c r="T284" i="4" s="1"/>
  <c r="U284" i="4" s="1"/>
  <c r="V284" i="4" s="1"/>
  <c r="W284" i="4" s="1"/>
  <c r="X284" i="4" s="1"/>
  <c r="Y284" i="4" s="1"/>
  <c r="Z284" i="4" s="1"/>
  <c r="AA284" i="4" s="1"/>
  <c r="AB284" i="4" s="1"/>
  <c r="AC284" i="4" s="1"/>
  <c r="AD284" i="4" s="1"/>
  <c r="AE284" i="4" s="1"/>
  <c r="AF284" i="4" s="1"/>
  <c r="AG284" i="4" s="1"/>
  <c r="AH284" i="4" s="1"/>
  <c r="AI284" i="4" s="1"/>
  <c r="AJ284" i="4" s="1"/>
  <c r="AK284" i="4" s="1"/>
  <c r="AL284" i="4" s="1"/>
  <c r="AM284" i="4" s="1"/>
  <c r="AN284" i="4" s="1"/>
  <c r="AO284" i="4" s="1"/>
  <c r="AP284" i="4" s="1"/>
  <c r="AQ284" i="4" s="1"/>
  <c r="AR284" i="4" s="1"/>
  <c r="AS284" i="4" s="1"/>
  <c r="AT284" i="4" s="1"/>
  <c r="AU284" i="4" s="1"/>
  <c r="AV284" i="4" s="1"/>
  <c r="AW284" i="4" s="1"/>
  <c r="AX284" i="4" s="1"/>
  <c r="AY284" i="4" s="1"/>
  <c r="AZ284" i="4" s="1"/>
  <c r="BA284" i="4" s="1"/>
  <c r="BB284" i="4" s="1"/>
  <c r="BC284" i="4" s="1"/>
  <c r="BD284" i="4" s="1"/>
  <c r="BE284" i="4" s="1"/>
  <c r="BF284" i="4" s="1"/>
  <c r="BG284" i="4" s="1"/>
  <c r="BH284" i="4" s="1"/>
  <c r="BI284" i="4" s="1"/>
  <c r="BJ284" i="4" s="1"/>
  <c r="BK284" i="4" s="1"/>
  <c r="BL284" i="4" s="1"/>
  <c r="BM284" i="4" s="1"/>
  <c r="BN284" i="4" s="1"/>
  <c r="BO284" i="4" s="1"/>
  <c r="BP284" i="4" s="1"/>
  <c r="BQ284" i="4" s="1"/>
  <c r="BR284" i="4" s="1"/>
  <c r="BS284" i="4" s="1"/>
  <c r="BT284" i="4" s="1"/>
  <c r="BU284" i="4" s="1"/>
  <c r="BV284" i="4" s="1"/>
  <c r="BW284" i="4" s="1"/>
  <c r="BX284" i="4" s="1"/>
  <c r="BY284" i="4" s="1"/>
  <c r="BZ284" i="4" s="1"/>
  <c r="CA284" i="4" s="1"/>
  <c r="CB284" i="4" s="1"/>
  <c r="CC284" i="4" s="1"/>
  <c r="CD284" i="4" s="1"/>
  <c r="CE284" i="4" s="1"/>
  <c r="CF284" i="4" s="1"/>
  <c r="CG284" i="4" s="1"/>
  <c r="CH284" i="4" s="1"/>
  <c r="CI284" i="4" s="1"/>
  <c r="CJ284" i="4" s="1"/>
  <c r="CK284" i="4" s="1"/>
  <c r="CL284" i="4" s="1"/>
  <c r="CM284" i="4" s="1"/>
  <c r="CN284" i="4" s="1"/>
  <c r="CO284" i="4" s="1"/>
  <c r="CP284" i="4" s="1"/>
  <c r="CQ284" i="4" s="1"/>
  <c r="CR284" i="4" s="1"/>
  <c r="CS284" i="4" s="1"/>
  <c r="CT284" i="4" s="1"/>
  <c r="CU284" i="4" s="1"/>
  <c r="CV284" i="4" s="1"/>
  <c r="CW284" i="4" s="1"/>
  <c r="CX284" i="4" s="1"/>
  <c r="CY284" i="4" s="1"/>
  <c r="CZ284" i="4" s="1"/>
  <c r="DA284" i="4" s="1"/>
  <c r="DB284" i="4" s="1"/>
  <c r="DC284" i="4" s="1"/>
  <c r="DD284" i="4" s="1"/>
  <c r="DE284" i="4" s="1"/>
  <c r="DF284" i="4" s="1"/>
  <c r="DG284" i="4" s="1"/>
  <c r="DH284" i="4" s="1"/>
  <c r="DI284" i="4" s="1"/>
  <c r="DJ284" i="4" s="1"/>
  <c r="DK284" i="4" s="1"/>
  <c r="DL284" i="4" s="1"/>
  <c r="DM284" i="4" s="1"/>
  <c r="DN284" i="4" s="1"/>
  <c r="DO284" i="4" s="1"/>
  <c r="DP284" i="4" s="1"/>
  <c r="DQ284" i="4" s="1"/>
  <c r="DR284" i="4" s="1"/>
  <c r="DS284" i="4" s="1"/>
  <c r="DT284" i="4" s="1"/>
  <c r="DU284" i="4" s="1"/>
  <c r="DV284" i="4" s="1"/>
  <c r="DW284" i="4" s="1"/>
  <c r="DX284" i="4" s="1"/>
  <c r="DY284" i="4" s="1"/>
  <c r="DZ284" i="4" s="1"/>
  <c r="EA284" i="4" s="1"/>
  <c r="EB284" i="4" s="1"/>
  <c r="EC284" i="4" s="1"/>
  <c r="ED284" i="4" s="1"/>
  <c r="EE284" i="4" s="1"/>
  <c r="EF284" i="4" s="1"/>
  <c r="EG284" i="4" s="1"/>
  <c r="EH284" i="4" s="1"/>
  <c r="EI284" i="4" s="1"/>
  <c r="EJ284" i="4" s="1"/>
  <c r="EK284" i="4" s="1"/>
  <c r="EL284" i="4" s="1"/>
  <c r="EM284" i="4" s="1"/>
  <c r="EN284" i="4" s="1"/>
  <c r="EO284" i="4" s="1"/>
  <c r="EP284" i="4" s="1"/>
  <c r="EQ284" i="4" s="1"/>
  <c r="ER284" i="4" s="1"/>
  <c r="ES284" i="4" s="1"/>
  <c r="ET284" i="4" s="1"/>
  <c r="EU284" i="4" s="1"/>
  <c r="EV284" i="4" s="1"/>
  <c r="EW284" i="4" s="1"/>
  <c r="EX284" i="4" s="1"/>
  <c r="EY284" i="4" s="1"/>
  <c r="EZ284" i="4" s="1"/>
  <c r="FA284" i="4" s="1"/>
  <c r="FB284" i="4" s="1"/>
  <c r="FC284" i="4" s="1"/>
  <c r="FD284" i="4" s="1"/>
  <c r="FE284" i="4" s="1"/>
  <c r="FF284" i="4" s="1"/>
  <c r="FG284" i="4" s="1"/>
  <c r="FH284" i="4" s="1"/>
  <c r="FI284" i="4" s="1"/>
  <c r="FJ284" i="4" s="1"/>
  <c r="FK284" i="4" s="1"/>
  <c r="FL284" i="4" s="1"/>
  <c r="M266" i="4"/>
  <c r="N266" i="4" s="1"/>
  <c r="O266" i="4" s="1"/>
  <c r="M304" i="4"/>
  <c r="N304" i="4" s="1"/>
  <c r="O304" i="4" s="1"/>
  <c r="P306" i="4"/>
  <c r="Q306" i="4" s="1"/>
  <c r="R306" i="4" s="1"/>
  <c r="S306" i="4" s="1"/>
  <c r="T306" i="4" s="1"/>
  <c r="U306" i="4" s="1"/>
  <c r="V306" i="4" s="1"/>
  <c r="W306" i="4" s="1"/>
  <c r="X306" i="4" s="1"/>
  <c r="Y306" i="4" s="1"/>
  <c r="Z306" i="4" s="1"/>
  <c r="AA306" i="4" s="1"/>
  <c r="AB306" i="4" s="1"/>
  <c r="AC306" i="4" s="1"/>
  <c r="AD306" i="4" s="1"/>
  <c r="AE306" i="4" s="1"/>
  <c r="AF306" i="4" s="1"/>
  <c r="AG306" i="4" s="1"/>
  <c r="AH306" i="4" s="1"/>
  <c r="AI306" i="4" s="1"/>
  <c r="AJ306" i="4" s="1"/>
  <c r="AK306" i="4" s="1"/>
  <c r="AL306" i="4" s="1"/>
  <c r="AM306" i="4" s="1"/>
  <c r="AN306" i="4" s="1"/>
  <c r="AO306" i="4" s="1"/>
  <c r="AP306" i="4" s="1"/>
  <c r="AQ306" i="4" s="1"/>
  <c r="AR306" i="4" s="1"/>
  <c r="AS306" i="4" s="1"/>
  <c r="AT306" i="4" s="1"/>
  <c r="AU306" i="4" s="1"/>
  <c r="AV306" i="4" s="1"/>
  <c r="AW306" i="4" s="1"/>
  <c r="AX306" i="4" s="1"/>
  <c r="AY306" i="4" s="1"/>
  <c r="AZ306" i="4" s="1"/>
  <c r="BA306" i="4" s="1"/>
  <c r="BB306" i="4" s="1"/>
  <c r="BC306" i="4" s="1"/>
  <c r="BD306" i="4" s="1"/>
  <c r="BE306" i="4" s="1"/>
  <c r="BF306" i="4" s="1"/>
  <c r="BG306" i="4" s="1"/>
  <c r="BH306" i="4" s="1"/>
  <c r="BI306" i="4" s="1"/>
  <c r="BJ306" i="4" s="1"/>
  <c r="BK306" i="4" s="1"/>
  <c r="BL306" i="4" s="1"/>
  <c r="BM306" i="4" s="1"/>
  <c r="BN306" i="4" s="1"/>
  <c r="BO306" i="4" s="1"/>
  <c r="BP306" i="4" s="1"/>
  <c r="BQ306" i="4" s="1"/>
  <c r="BR306" i="4" s="1"/>
  <c r="BS306" i="4" s="1"/>
  <c r="BT306" i="4" s="1"/>
  <c r="BU306" i="4" s="1"/>
  <c r="BV306" i="4" s="1"/>
  <c r="BW306" i="4" s="1"/>
  <c r="BX306" i="4" s="1"/>
  <c r="BY306" i="4" s="1"/>
  <c r="BZ306" i="4" s="1"/>
  <c r="CA306" i="4" s="1"/>
  <c r="CB306" i="4" s="1"/>
  <c r="CC306" i="4" s="1"/>
  <c r="CD306" i="4" s="1"/>
  <c r="CE306" i="4" s="1"/>
  <c r="CF306" i="4" s="1"/>
  <c r="CG306" i="4" s="1"/>
  <c r="CH306" i="4" s="1"/>
  <c r="CI306" i="4" s="1"/>
  <c r="CJ306" i="4" s="1"/>
  <c r="CK306" i="4" s="1"/>
  <c r="CL306" i="4" s="1"/>
  <c r="CM306" i="4" s="1"/>
  <c r="CN306" i="4" s="1"/>
  <c r="CO306" i="4" s="1"/>
  <c r="CP306" i="4" s="1"/>
  <c r="CQ306" i="4" s="1"/>
  <c r="CR306" i="4" s="1"/>
  <c r="CS306" i="4" s="1"/>
  <c r="CT306" i="4" s="1"/>
  <c r="CU306" i="4" s="1"/>
  <c r="CV306" i="4" s="1"/>
  <c r="CW306" i="4" s="1"/>
  <c r="CX306" i="4" s="1"/>
  <c r="CY306" i="4" s="1"/>
  <c r="CZ306" i="4" s="1"/>
  <c r="DA306" i="4" s="1"/>
  <c r="DB306" i="4" s="1"/>
  <c r="DC306" i="4" s="1"/>
  <c r="DD306" i="4" s="1"/>
  <c r="DE306" i="4" s="1"/>
  <c r="DF306" i="4" s="1"/>
  <c r="DG306" i="4" s="1"/>
  <c r="DH306" i="4" s="1"/>
  <c r="DI306" i="4" s="1"/>
  <c r="DJ306" i="4" s="1"/>
  <c r="DK306" i="4" s="1"/>
  <c r="DL306" i="4" s="1"/>
  <c r="DM306" i="4" s="1"/>
  <c r="DN306" i="4" s="1"/>
  <c r="DO306" i="4" s="1"/>
  <c r="DP306" i="4" s="1"/>
  <c r="DQ306" i="4" s="1"/>
  <c r="DR306" i="4" s="1"/>
  <c r="DS306" i="4" s="1"/>
  <c r="DT306" i="4" s="1"/>
  <c r="DU306" i="4" s="1"/>
  <c r="DV306" i="4" s="1"/>
  <c r="DW306" i="4" s="1"/>
  <c r="DX306" i="4" s="1"/>
  <c r="DY306" i="4" s="1"/>
  <c r="DZ306" i="4" s="1"/>
  <c r="EA306" i="4" s="1"/>
  <c r="EB306" i="4" s="1"/>
  <c r="EC306" i="4" s="1"/>
  <c r="ED306" i="4" s="1"/>
  <c r="EE306" i="4" s="1"/>
  <c r="EF306" i="4" s="1"/>
  <c r="EG306" i="4" s="1"/>
  <c r="EH306" i="4" s="1"/>
  <c r="EI306" i="4" s="1"/>
  <c r="EJ306" i="4" s="1"/>
  <c r="EK306" i="4" s="1"/>
  <c r="EL306" i="4" s="1"/>
  <c r="EM306" i="4" s="1"/>
  <c r="EN306" i="4" s="1"/>
  <c r="EO306" i="4" s="1"/>
  <c r="EP306" i="4" s="1"/>
  <c r="EQ306" i="4" s="1"/>
  <c r="ER306" i="4" s="1"/>
  <c r="ES306" i="4" s="1"/>
  <c r="ET306" i="4" s="1"/>
  <c r="EU306" i="4" s="1"/>
  <c r="EV306" i="4" s="1"/>
  <c r="EW306" i="4" s="1"/>
  <c r="EX306" i="4" s="1"/>
  <c r="EY306" i="4" s="1"/>
  <c r="EZ306" i="4" s="1"/>
  <c r="FA306" i="4" s="1"/>
  <c r="FB306" i="4" s="1"/>
  <c r="FC306" i="4" s="1"/>
  <c r="FD306" i="4" s="1"/>
  <c r="FE306" i="4" s="1"/>
  <c r="FF306" i="4" s="1"/>
  <c r="FG306" i="4" s="1"/>
  <c r="FH306" i="4" s="1"/>
  <c r="FI306" i="4" s="1"/>
  <c r="FJ306" i="4" s="1"/>
  <c r="FK306" i="4" s="1"/>
  <c r="FL306" i="4" s="1"/>
  <c r="O165" i="4"/>
  <c r="P165" i="4" s="1"/>
  <c r="Q165" i="4" s="1"/>
  <c r="R165" i="4" s="1"/>
  <c r="S165" i="4" s="1"/>
  <c r="T165" i="4" s="1"/>
  <c r="U165" i="4" s="1"/>
  <c r="V165" i="4" s="1"/>
  <c r="W165" i="4" s="1"/>
  <c r="X165" i="4" s="1"/>
  <c r="Y165" i="4" s="1"/>
  <c r="Z165" i="4" s="1"/>
  <c r="AA165" i="4" s="1"/>
  <c r="AB165" i="4" s="1"/>
  <c r="AC165" i="4" s="1"/>
  <c r="AD165" i="4" s="1"/>
  <c r="AE165" i="4" s="1"/>
  <c r="AF165" i="4" s="1"/>
  <c r="AG165" i="4" s="1"/>
  <c r="AH165" i="4" s="1"/>
  <c r="AI165" i="4" s="1"/>
  <c r="AJ165" i="4" s="1"/>
  <c r="AK165" i="4" s="1"/>
  <c r="AL165" i="4" s="1"/>
  <c r="AM165" i="4" s="1"/>
  <c r="AN165" i="4" s="1"/>
  <c r="AO165" i="4" s="1"/>
  <c r="AP165" i="4" s="1"/>
  <c r="AQ165" i="4" s="1"/>
  <c r="AR165" i="4" s="1"/>
  <c r="AS165" i="4" s="1"/>
  <c r="AT165" i="4" s="1"/>
  <c r="AU165" i="4" s="1"/>
  <c r="AV165" i="4" s="1"/>
  <c r="AW165" i="4" s="1"/>
  <c r="AX165" i="4" s="1"/>
  <c r="AY165" i="4" s="1"/>
  <c r="AZ165" i="4" s="1"/>
  <c r="BA165" i="4" s="1"/>
  <c r="BB165" i="4" s="1"/>
  <c r="BC165" i="4" s="1"/>
  <c r="BD165" i="4" s="1"/>
  <c r="BE165" i="4" s="1"/>
  <c r="BF165" i="4" s="1"/>
  <c r="BG165" i="4" s="1"/>
  <c r="BH165" i="4" s="1"/>
  <c r="BI165" i="4" s="1"/>
  <c r="BJ165" i="4" s="1"/>
  <c r="BK165" i="4" s="1"/>
  <c r="BL165" i="4" s="1"/>
  <c r="BM165" i="4" s="1"/>
  <c r="BN165" i="4" s="1"/>
  <c r="BO165" i="4" s="1"/>
  <c r="BP165" i="4" s="1"/>
  <c r="BQ165" i="4" s="1"/>
  <c r="BR165" i="4" s="1"/>
  <c r="BS165" i="4" s="1"/>
  <c r="BT165" i="4" s="1"/>
  <c r="BU165" i="4" s="1"/>
  <c r="BV165" i="4" s="1"/>
  <c r="BW165" i="4" s="1"/>
  <c r="BX165" i="4" s="1"/>
  <c r="BY165" i="4" s="1"/>
  <c r="BZ165" i="4" s="1"/>
  <c r="CA165" i="4" s="1"/>
  <c r="CB165" i="4" s="1"/>
  <c r="CC165" i="4" s="1"/>
  <c r="CD165" i="4" s="1"/>
  <c r="CE165" i="4" s="1"/>
  <c r="CF165" i="4" s="1"/>
  <c r="CG165" i="4" s="1"/>
  <c r="CH165" i="4" s="1"/>
  <c r="CI165" i="4" s="1"/>
  <c r="CJ165" i="4" s="1"/>
  <c r="CK165" i="4" s="1"/>
  <c r="CL165" i="4" s="1"/>
  <c r="CM165" i="4" s="1"/>
  <c r="CN165" i="4" s="1"/>
  <c r="CO165" i="4" s="1"/>
  <c r="CP165" i="4" s="1"/>
  <c r="CQ165" i="4" s="1"/>
  <c r="CR165" i="4" s="1"/>
  <c r="CS165" i="4" s="1"/>
  <c r="CT165" i="4" s="1"/>
  <c r="CU165" i="4" s="1"/>
  <c r="CV165" i="4" s="1"/>
  <c r="CW165" i="4" s="1"/>
  <c r="CX165" i="4" s="1"/>
  <c r="CY165" i="4" s="1"/>
  <c r="CZ165" i="4" s="1"/>
  <c r="DA165" i="4" s="1"/>
  <c r="DB165" i="4" s="1"/>
  <c r="DC165" i="4" s="1"/>
  <c r="DD165" i="4" s="1"/>
  <c r="DE165" i="4" s="1"/>
  <c r="DF165" i="4" s="1"/>
  <c r="DG165" i="4" s="1"/>
  <c r="DH165" i="4" s="1"/>
  <c r="DI165" i="4" s="1"/>
  <c r="DJ165" i="4" s="1"/>
  <c r="DK165" i="4" s="1"/>
  <c r="DL165" i="4" s="1"/>
  <c r="DM165" i="4" s="1"/>
  <c r="DN165" i="4" s="1"/>
  <c r="DO165" i="4" s="1"/>
  <c r="DP165" i="4" s="1"/>
  <c r="DQ165" i="4" s="1"/>
  <c r="DR165" i="4" s="1"/>
  <c r="DS165" i="4" s="1"/>
  <c r="DT165" i="4" s="1"/>
  <c r="DU165" i="4" s="1"/>
  <c r="DV165" i="4" s="1"/>
  <c r="DW165" i="4" s="1"/>
  <c r="DX165" i="4" s="1"/>
  <c r="DY165" i="4" s="1"/>
  <c r="DZ165" i="4" s="1"/>
  <c r="EA165" i="4" s="1"/>
  <c r="EB165" i="4" s="1"/>
  <c r="EC165" i="4" s="1"/>
  <c r="ED165" i="4" s="1"/>
  <c r="EE165" i="4" s="1"/>
  <c r="EF165" i="4" s="1"/>
  <c r="EG165" i="4" s="1"/>
  <c r="EH165" i="4" s="1"/>
  <c r="EI165" i="4" s="1"/>
  <c r="EJ165" i="4" s="1"/>
  <c r="EK165" i="4" s="1"/>
  <c r="EL165" i="4" s="1"/>
  <c r="EM165" i="4" s="1"/>
  <c r="EN165" i="4" s="1"/>
  <c r="EO165" i="4" s="1"/>
  <c r="EP165" i="4" s="1"/>
  <c r="EQ165" i="4" s="1"/>
  <c r="ER165" i="4" s="1"/>
  <c r="ES165" i="4" s="1"/>
  <c r="ET165" i="4" s="1"/>
  <c r="EU165" i="4" s="1"/>
  <c r="EV165" i="4" s="1"/>
  <c r="EW165" i="4" s="1"/>
  <c r="EX165" i="4" s="1"/>
  <c r="EY165" i="4" s="1"/>
  <c r="EZ165" i="4" s="1"/>
  <c r="FA165" i="4" s="1"/>
  <c r="FB165" i="4" s="1"/>
  <c r="FC165" i="4" s="1"/>
  <c r="FD165" i="4" s="1"/>
  <c r="FE165" i="4" s="1"/>
  <c r="FF165" i="4" s="1"/>
  <c r="FG165" i="4" s="1"/>
  <c r="FH165" i="4" s="1"/>
  <c r="FI165" i="4" s="1"/>
  <c r="FJ165" i="4" s="1"/>
  <c r="FK165" i="4" s="1"/>
  <c r="FL165" i="4" s="1"/>
  <c r="J238" i="4"/>
  <c r="K260" i="4"/>
  <c r="L260" i="4" s="1"/>
  <c r="K278" i="4"/>
  <c r="K218" i="4"/>
  <c r="L218" i="4" s="1"/>
  <c r="M218" i="4" s="1"/>
  <c r="N218" i="4" s="1"/>
  <c r="O218" i="4" s="1"/>
  <c r="P218" i="4" s="1"/>
  <c r="Q218" i="4" s="1"/>
  <c r="R218" i="4" s="1"/>
  <c r="S218" i="4" s="1"/>
  <c r="T218" i="4" s="1"/>
  <c r="U218" i="4" s="1"/>
  <c r="V218" i="4" s="1"/>
  <c r="W218" i="4" s="1"/>
  <c r="X218" i="4" s="1"/>
  <c r="M291" i="4"/>
  <c r="N291" i="4" s="1"/>
  <c r="O291" i="4" s="1"/>
  <c r="P291" i="4" s="1"/>
  <c r="Q291" i="4" s="1"/>
  <c r="R291" i="4" s="1"/>
  <c r="S291" i="4" s="1"/>
  <c r="T291" i="4" s="1"/>
  <c r="U291" i="4" s="1"/>
  <c r="V291" i="4" s="1"/>
  <c r="W291" i="4" s="1"/>
  <c r="X291" i="4" s="1"/>
  <c r="Y291" i="4" s="1"/>
  <c r="Z291" i="4" s="1"/>
  <c r="AA291" i="4" s="1"/>
  <c r="AB291" i="4" s="1"/>
  <c r="AC291" i="4" s="1"/>
  <c r="AD291" i="4" s="1"/>
  <c r="AE291" i="4" s="1"/>
  <c r="AF291" i="4" s="1"/>
  <c r="AG291" i="4" s="1"/>
  <c r="AH291" i="4" s="1"/>
  <c r="AI291" i="4" s="1"/>
  <c r="AJ291" i="4" s="1"/>
  <c r="AK291" i="4" s="1"/>
  <c r="AL291" i="4" s="1"/>
  <c r="AM291" i="4" s="1"/>
  <c r="AN291" i="4" s="1"/>
  <c r="AO291" i="4" s="1"/>
  <c r="AP291" i="4" s="1"/>
  <c r="AQ291" i="4" s="1"/>
  <c r="AR291" i="4" s="1"/>
  <c r="AS291" i="4" s="1"/>
  <c r="AT291" i="4" s="1"/>
  <c r="AU291" i="4" s="1"/>
  <c r="AV291" i="4" s="1"/>
  <c r="AW291" i="4" s="1"/>
  <c r="AX291" i="4" s="1"/>
  <c r="AY291" i="4" s="1"/>
  <c r="AZ291" i="4" s="1"/>
  <c r="BA291" i="4" s="1"/>
  <c r="BB291" i="4" s="1"/>
  <c r="BC291" i="4" s="1"/>
  <c r="BD291" i="4" s="1"/>
  <c r="BE291" i="4" s="1"/>
  <c r="BF291" i="4" s="1"/>
  <c r="BG291" i="4" s="1"/>
  <c r="BH291" i="4" s="1"/>
  <c r="BI291" i="4" s="1"/>
  <c r="BJ291" i="4" s="1"/>
  <c r="BK291" i="4" s="1"/>
  <c r="BL291" i="4" s="1"/>
  <c r="BM291" i="4" s="1"/>
  <c r="BN291" i="4" s="1"/>
  <c r="BO291" i="4" s="1"/>
  <c r="BP291" i="4" s="1"/>
  <c r="BQ291" i="4" s="1"/>
  <c r="BR291" i="4" s="1"/>
  <c r="BS291" i="4" s="1"/>
  <c r="BT291" i="4" s="1"/>
  <c r="BU291" i="4" s="1"/>
  <c r="BV291" i="4" s="1"/>
  <c r="BW291" i="4" s="1"/>
  <c r="BX291" i="4" s="1"/>
  <c r="BY291" i="4" s="1"/>
  <c r="BZ291" i="4" s="1"/>
  <c r="CA291" i="4" s="1"/>
  <c r="CB291" i="4" s="1"/>
  <c r="CC291" i="4" s="1"/>
  <c r="CD291" i="4" s="1"/>
  <c r="CE291" i="4" s="1"/>
  <c r="CF291" i="4" s="1"/>
  <c r="CG291" i="4" s="1"/>
  <c r="CH291" i="4" s="1"/>
  <c r="CI291" i="4" s="1"/>
  <c r="CJ291" i="4" s="1"/>
  <c r="CK291" i="4" s="1"/>
  <c r="CL291" i="4" s="1"/>
  <c r="CM291" i="4" s="1"/>
  <c r="CN291" i="4" s="1"/>
  <c r="CO291" i="4" s="1"/>
  <c r="CP291" i="4" s="1"/>
  <c r="CQ291" i="4" s="1"/>
  <c r="CR291" i="4" s="1"/>
  <c r="CS291" i="4" s="1"/>
  <c r="CT291" i="4" s="1"/>
  <c r="CU291" i="4" s="1"/>
  <c r="CV291" i="4" s="1"/>
  <c r="CW291" i="4" s="1"/>
  <c r="CX291" i="4" s="1"/>
  <c r="CY291" i="4" s="1"/>
  <c r="CZ291" i="4" s="1"/>
  <c r="DA291" i="4" s="1"/>
  <c r="DB291" i="4" s="1"/>
  <c r="DC291" i="4" s="1"/>
  <c r="DD291" i="4" s="1"/>
  <c r="DE291" i="4" s="1"/>
  <c r="DF291" i="4" s="1"/>
  <c r="DG291" i="4" s="1"/>
  <c r="DH291" i="4" s="1"/>
  <c r="DI291" i="4" s="1"/>
  <c r="DJ291" i="4" s="1"/>
  <c r="DK291" i="4" s="1"/>
  <c r="DL291" i="4" s="1"/>
  <c r="DM291" i="4" s="1"/>
  <c r="DN291" i="4" s="1"/>
  <c r="DO291" i="4" s="1"/>
  <c r="DP291" i="4" s="1"/>
  <c r="DQ291" i="4" s="1"/>
  <c r="DR291" i="4" s="1"/>
  <c r="DS291" i="4" s="1"/>
  <c r="DT291" i="4" s="1"/>
  <c r="DU291" i="4" s="1"/>
  <c r="DV291" i="4" s="1"/>
  <c r="DW291" i="4" s="1"/>
  <c r="DX291" i="4" s="1"/>
  <c r="DY291" i="4" s="1"/>
  <c r="DZ291" i="4" s="1"/>
  <c r="EA291" i="4" s="1"/>
  <c r="EB291" i="4" s="1"/>
  <c r="EC291" i="4" s="1"/>
  <c r="ED291" i="4" s="1"/>
  <c r="EE291" i="4" s="1"/>
  <c r="EF291" i="4" s="1"/>
  <c r="EG291" i="4" s="1"/>
  <c r="EH291" i="4" s="1"/>
  <c r="EI291" i="4" s="1"/>
  <c r="EJ291" i="4" s="1"/>
  <c r="EK291" i="4" s="1"/>
  <c r="EL291" i="4" s="1"/>
  <c r="EM291" i="4" s="1"/>
  <c r="EN291" i="4" s="1"/>
  <c r="EO291" i="4" s="1"/>
  <c r="EP291" i="4" s="1"/>
  <c r="EQ291" i="4" s="1"/>
  <c r="ER291" i="4" s="1"/>
  <c r="ES291" i="4" s="1"/>
  <c r="ET291" i="4" s="1"/>
  <c r="EU291" i="4" s="1"/>
  <c r="EV291" i="4" s="1"/>
  <c r="EW291" i="4" s="1"/>
  <c r="EX291" i="4" s="1"/>
  <c r="EY291" i="4" s="1"/>
  <c r="EZ291" i="4" s="1"/>
  <c r="FA291" i="4" s="1"/>
  <c r="FB291" i="4" s="1"/>
  <c r="FC291" i="4" s="1"/>
  <c r="FD291" i="4" s="1"/>
  <c r="FE291" i="4" s="1"/>
  <c r="FF291" i="4" s="1"/>
  <c r="FG291" i="4" s="1"/>
  <c r="FH291" i="4" s="1"/>
  <c r="FI291" i="4" s="1"/>
  <c r="FJ291" i="4" s="1"/>
  <c r="FK291" i="4" s="1"/>
  <c r="FL291" i="4" s="1"/>
  <c r="R206" i="4"/>
  <c r="S206" i="4" s="1"/>
  <c r="T206" i="4" s="1"/>
  <c r="U206" i="4" s="1"/>
  <c r="V206" i="4" s="1"/>
  <c r="W206" i="4" s="1"/>
  <c r="X206" i="4" s="1"/>
  <c r="Y206" i="4" s="1"/>
  <c r="Z206" i="4" s="1"/>
  <c r="AA206" i="4" s="1"/>
  <c r="AB206" i="4" s="1"/>
  <c r="AC206" i="4" s="1"/>
  <c r="AD206" i="4" s="1"/>
  <c r="AE206" i="4" s="1"/>
  <c r="AF206" i="4" s="1"/>
  <c r="AG206" i="4" s="1"/>
  <c r="AH206" i="4" s="1"/>
  <c r="AI206" i="4" s="1"/>
  <c r="AJ206" i="4" s="1"/>
  <c r="AK206" i="4" s="1"/>
  <c r="AL206" i="4" s="1"/>
  <c r="AM206" i="4" s="1"/>
  <c r="AN206" i="4" s="1"/>
  <c r="AO206" i="4" s="1"/>
  <c r="AP206" i="4" s="1"/>
  <c r="AQ206" i="4" s="1"/>
  <c r="AR206" i="4" s="1"/>
  <c r="AS206" i="4" s="1"/>
  <c r="AT206" i="4" s="1"/>
  <c r="AU206" i="4" s="1"/>
  <c r="AV206" i="4" s="1"/>
  <c r="AW206" i="4" s="1"/>
  <c r="AX206" i="4" s="1"/>
  <c r="AY206" i="4" s="1"/>
  <c r="AZ206" i="4" s="1"/>
  <c r="BA206" i="4" s="1"/>
  <c r="BB206" i="4" s="1"/>
  <c r="BC206" i="4" s="1"/>
  <c r="BD206" i="4" s="1"/>
  <c r="BE206" i="4" s="1"/>
  <c r="BF206" i="4" s="1"/>
  <c r="BG206" i="4" s="1"/>
  <c r="BH206" i="4" s="1"/>
  <c r="BI206" i="4" s="1"/>
  <c r="BJ206" i="4" s="1"/>
  <c r="BK206" i="4" s="1"/>
  <c r="BL206" i="4" s="1"/>
  <c r="BM206" i="4" s="1"/>
  <c r="BN206" i="4" s="1"/>
  <c r="BO206" i="4" s="1"/>
  <c r="BP206" i="4" s="1"/>
  <c r="BQ206" i="4" s="1"/>
  <c r="BR206" i="4" s="1"/>
  <c r="BS206" i="4" s="1"/>
  <c r="BT206" i="4" s="1"/>
  <c r="BU206" i="4" s="1"/>
  <c r="BV206" i="4" s="1"/>
  <c r="BW206" i="4" s="1"/>
  <c r="BX206" i="4" s="1"/>
  <c r="BY206" i="4" s="1"/>
  <c r="BZ206" i="4" s="1"/>
  <c r="CA206" i="4" s="1"/>
  <c r="CB206" i="4" s="1"/>
  <c r="CC206" i="4" s="1"/>
  <c r="CD206" i="4" s="1"/>
  <c r="CE206" i="4" s="1"/>
  <c r="CF206" i="4" s="1"/>
  <c r="CG206" i="4" s="1"/>
  <c r="CH206" i="4" s="1"/>
  <c r="CI206" i="4" s="1"/>
  <c r="CJ206" i="4" s="1"/>
  <c r="CK206" i="4" s="1"/>
  <c r="CL206" i="4" s="1"/>
  <c r="CM206" i="4" s="1"/>
  <c r="CN206" i="4" s="1"/>
  <c r="CO206" i="4" s="1"/>
  <c r="CP206" i="4" s="1"/>
  <c r="CQ206" i="4" s="1"/>
  <c r="CR206" i="4" s="1"/>
  <c r="CS206" i="4" s="1"/>
  <c r="CT206" i="4" s="1"/>
  <c r="CU206" i="4" s="1"/>
  <c r="CV206" i="4" s="1"/>
  <c r="CW206" i="4" s="1"/>
  <c r="CX206" i="4" s="1"/>
  <c r="CY206" i="4" s="1"/>
  <c r="CZ206" i="4" s="1"/>
  <c r="DA206" i="4" s="1"/>
  <c r="DB206" i="4" s="1"/>
  <c r="DC206" i="4" s="1"/>
  <c r="DD206" i="4" s="1"/>
  <c r="DE206" i="4" s="1"/>
  <c r="DF206" i="4" s="1"/>
  <c r="DG206" i="4" s="1"/>
  <c r="DH206" i="4" s="1"/>
  <c r="DI206" i="4" s="1"/>
  <c r="DJ206" i="4" s="1"/>
  <c r="DK206" i="4" s="1"/>
  <c r="DL206" i="4" s="1"/>
  <c r="DM206" i="4" s="1"/>
  <c r="DN206" i="4" s="1"/>
  <c r="DO206" i="4" s="1"/>
  <c r="DP206" i="4" s="1"/>
  <c r="DQ206" i="4" s="1"/>
  <c r="DR206" i="4" s="1"/>
  <c r="DS206" i="4" s="1"/>
  <c r="DT206" i="4" s="1"/>
  <c r="DU206" i="4" s="1"/>
  <c r="DV206" i="4" s="1"/>
  <c r="DW206" i="4" s="1"/>
  <c r="DX206" i="4" s="1"/>
  <c r="DY206" i="4" s="1"/>
  <c r="DZ206" i="4" s="1"/>
  <c r="EA206" i="4" s="1"/>
  <c r="EB206" i="4" s="1"/>
  <c r="EC206" i="4" s="1"/>
  <c r="ED206" i="4" s="1"/>
  <c r="EE206" i="4" s="1"/>
  <c r="EF206" i="4" s="1"/>
  <c r="EG206" i="4" s="1"/>
  <c r="EH206" i="4" s="1"/>
  <c r="EI206" i="4" s="1"/>
  <c r="EJ206" i="4" s="1"/>
  <c r="EK206" i="4" s="1"/>
  <c r="EL206" i="4" s="1"/>
  <c r="EM206" i="4" s="1"/>
  <c r="EN206" i="4" s="1"/>
  <c r="EO206" i="4" s="1"/>
  <c r="EP206" i="4" s="1"/>
  <c r="EQ206" i="4" s="1"/>
  <c r="ER206" i="4" s="1"/>
  <c r="ES206" i="4" s="1"/>
  <c r="ET206" i="4" s="1"/>
  <c r="EU206" i="4" s="1"/>
  <c r="EV206" i="4" s="1"/>
  <c r="EW206" i="4" s="1"/>
  <c r="EX206" i="4" s="1"/>
  <c r="EY206" i="4" s="1"/>
  <c r="EZ206" i="4" s="1"/>
  <c r="FA206" i="4" s="1"/>
  <c r="FB206" i="4" s="1"/>
  <c r="FC206" i="4" s="1"/>
  <c r="FD206" i="4" s="1"/>
  <c r="FE206" i="4" s="1"/>
  <c r="FF206" i="4" s="1"/>
  <c r="FG206" i="4" s="1"/>
  <c r="FH206" i="4" s="1"/>
  <c r="FI206" i="4" s="1"/>
  <c r="FJ206" i="4" s="1"/>
  <c r="FK206" i="4" s="1"/>
  <c r="FL206" i="4" s="1"/>
  <c r="K318" i="4"/>
  <c r="L187" i="4"/>
  <c r="M187" i="4" s="1"/>
  <c r="M294" i="4"/>
  <c r="N241" i="4"/>
  <c r="O241" i="4" s="1"/>
  <c r="P241" i="4" s="1"/>
  <c r="Q241" i="4" s="1"/>
  <c r="R241" i="4" s="1"/>
  <c r="S241" i="4" s="1"/>
  <c r="T241" i="4" s="1"/>
  <c r="U241" i="4" s="1"/>
  <c r="V241" i="4" s="1"/>
  <c r="W241" i="4" s="1"/>
  <c r="X241" i="4" s="1"/>
  <c r="Y241" i="4" s="1"/>
  <c r="Z241" i="4" s="1"/>
  <c r="AA241" i="4" s="1"/>
  <c r="AB241" i="4" s="1"/>
  <c r="AC241" i="4" s="1"/>
  <c r="AD241" i="4" s="1"/>
  <c r="AE241" i="4" s="1"/>
  <c r="AF241" i="4" s="1"/>
  <c r="AG241" i="4" s="1"/>
  <c r="AH241" i="4" s="1"/>
  <c r="AI241" i="4" s="1"/>
  <c r="AJ241" i="4" s="1"/>
  <c r="AK241" i="4" s="1"/>
  <c r="AL241" i="4" s="1"/>
  <c r="AM241" i="4" s="1"/>
  <c r="AN241" i="4" s="1"/>
  <c r="AO241" i="4" s="1"/>
  <c r="AP241" i="4" s="1"/>
  <c r="AQ241" i="4" s="1"/>
  <c r="AR241" i="4" s="1"/>
  <c r="AS241" i="4" s="1"/>
  <c r="AT241" i="4" s="1"/>
  <c r="AU241" i="4" s="1"/>
  <c r="AV241" i="4" s="1"/>
  <c r="AW241" i="4" s="1"/>
  <c r="AX241" i="4" s="1"/>
  <c r="AY241" i="4" s="1"/>
  <c r="AZ241" i="4" s="1"/>
  <c r="BA241" i="4" s="1"/>
  <c r="BB241" i="4" s="1"/>
  <c r="BC241" i="4" s="1"/>
  <c r="BD241" i="4" s="1"/>
  <c r="BE241" i="4" s="1"/>
  <c r="BF241" i="4" s="1"/>
  <c r="BG241" i="4" s="1"/>
  <c r="BH241" i="4" s="1"/>
  <c r="BI241" i="4" s="1"/>
  <c r="BJ241" i="4" s="1"/>
  <c r="BK241" i="4" s="1"/>
  <c r="BL241" i="4" s="1"/>
  <c r="BM241" i="4" s="1"/>
  <c r="BN241" i="4" s="1"/>
  <c r="BO241" i="4" s="1"/>
  <c r="BP241" i="4" s="1"/>
  <c r="BQ241" i="4" s="1"/>
  <c r="BR241" i="4" s="1"/>
  <c r="BS241" i="4" s="1"/>
  <c r="BT241" i="4" s="1"/>
  <c r="BU241" i="4" s="1"/>
  <c r="BV241" i="4" s="1"/>
  <c r="BW241" i="4" s="1"/>
  <c r="BX241" i="4" s="1"/>
  <c r="BY241" i="4" s="1"/>
  <c r="BZ241" i="4" s="1"/>
  <c r="CA241" i="4" s="1"/>
  <c r="CB241" i="4" s="1"/>
  <c r="CC241" i="4" s="1"/>
  <c r="CD241" i="4" s="1"/>
  <c r="CE241" i="4" s="1"/>
  <c r="CF241" i="4" s="1"/>
  <c r="CG241" i="4" s="1"/>
  <c r="CH241" i="4" s="1"/>
  <c r="CI241" i="4" s="1"/>
  <c r="CJ241" i="4" s="1"/>
  <c r="CK241" i="4" s="1"/>
  <c r="CL241" i="4" s="1"/>
  <c r="CM241" i="4" s="1"/>
  <c r="CN241" i="4" s="1"/>
  <c r="CO241" i="4" s="1"/>
  <c r="CP241" i="4" s="1"/>
  <c r="CQ241" i="4" s="1"/>
  <c r="CR241" i="4" s="1"/>
  <c r="CS241" i="4" s="1"/>
  <c r="CT241" i="4" s="1"/>
  <c r="CU241" i="4" s="1"/>
  <c r="CV241" i="4" s="1"/>
  <c r="CW241" i="4" s="1"/>
  <c r="CX241" i="4" s="1"/>
  <c r="CY241" i="4" s="1"/>
  <c r="CZ241" i="4" s="1"/>
  <c r="DA241" i="4" s="1"/>
  <c r="DB241" i="4" s="1"/>
  <c r="DC241" i="4" s="1"/>
  <c r="DD241" i="4" s="1"/>
  <c r="DE241" i="4" s="1"/>
  <c r="DF241" i="4" s="1"/>
  <c r="DG241" i="4" s="1"/>
  <c r="DH241" i="4" s="1"/>
  <c r="DI241" i="4" s="1"/>
  <c r="DJ241" i="4" s="1"/>
  <c r="DK241" i="4" s="1"/>
  <c r="DL241" i="4" s="1"/>
  <c r="DM241" i="4" s="1"/>
  <c r="DN241" i="4" s="1"/>
  <c r="DO241" i="4" s="1"/>
  <c r="DP241" i="4" s="1"/>
  <c r="DQ241" i="4" s="1"/>
  <c r="DR241" i="4" s="1"/>
  <c r="DS241" i="4" s="1"/>
  <c r="DT241" i="4" s="1"/>
  <c r="DU241" i="4" s="1"/>
  <c r="DV241" i="4" s="1"/>
  <c r="DW241" i="4" s="1"/>
  <c r="DX241" i="4" s="1"/>
  <c r="DY241" i="4" s="1"/>
  <c r="DZ241" i="4" s="1"/>
  <c r="EA241" i="4" s="1"/>
  <c r="EB241" i="4" s="1"/>
  <c r="EC241" i="4" s="1"/>
  <c r="ED241" i="4" s="1"/>
  <c r="EE241" i="4" s="1"/>
  <c r="EF241" i="4" s="1"/>
  <c r="EG241" i="4" s="1"/>
  <c r="EH241" i="4" s="1"/>
  <c r="EI241" i="4" s="1"/>
  <c r="EJ241" i="4" s="1"/>
  <c r="EK241" i="4" s="1"/>
  <c r="EL241" i="4" s="1"/>
  <c r="EM241" i="4" s="1"/>
  <c r="EN241" i="4" s="1"/>
  <c r="EO241" i="4" s="1"/>
  <c r="EP241" i="4" s="1"/>
  <c r="EQ241" i="4" s="1"/>
  <c r="ER241" i="4" s="1"/>
  <c r="ES241" i="4" s="1"/>
  <c r="ET241" i="4" s="1"/>
  <c r="EU241" i="4" s="1"/>
  <c r="EV241" i="4" s="1"/>
  <c r="EW241" i="4" s="1"/>
  <c r="EX241" i="4" s="1"/>
  <c r="EY241" i="4" s="1"/>
  <c r="EZ241" i="4" s="1"/>
  <c r="FA241" i="4" s="1"/>
  <c r="FB241" i="4" s="1"/>
  <c r="FC241" i="4" s="1"/>
  <c r="FD241" i="4" s="1"/>
  <c r="FE241" i="4" s="1"/>
  <c r="FF241" i="4" s="1"/>
  <c r="FG241" i="4" s="1"/>
  <c r="FH241" i="4" s="1"/>
  <c r="FI241" i="4" s="1"/>
  <c r="FJ241" i="4" s="1"/>
  <c r="FK241" i="4" s="1"/>
  <c r="FL241" i="4" s="1"/>
  <c r="M180" i="4"/>
  <c r="N180" i="4" s="1"/>
  <c r="M182" i="4"/>
  <c r="N182" i="4" s="1"/>
  <c r="O182" i="4" s="1"/>
  <c r="P182" i="4" s="1"/>
  <c r="Q182" i="4" s="1"/>
  <c r="R182" i="4" s="1"/>
  <c r="S182" i="4" s="1"/>
  <c r="T182" i="4" s="1"/>
  <c r="U182" i="4" s="1"/>
  <c r="V182" i="4" s="1"/>
  <c r="W182" i="4" s="1"/>
  <c r="X182" i="4" s="1"/>
  <c r="Y182" i="4" s="1"/>
  <c r="Z182" i="4" s="1"/>
  <c r="AA182" i="4" s="1"/>
  <c r="AB182" i="4" s="1"/>
  <c r="AC182" i="4" s="1"/>
  <c r="AD182" i="4" s="1"/>
  <c r="AE182" i="4" s="1"/>
  <c r="AF182" i="4" s="1"/>
  <c r="AG182" i="4" s="1"/>
  <c r="AH182" i="4" s="1"/>
  <c r="AI182" i="4" s="1"/>
  <c r="AJ182" i="4" s="1"/>
  <c r="AK182" i="4" s="1"/>
  <c r="AL182" i="4" s="1"/>
  <c r="AM182" i="4" s="1"/>
  <c r="AN182" i="4" s="1"/>
  <c r="AO182" i="4" s="1"/>
  <c r="AP182" i="4" s="1"/>
  <c r="AQ182" i="4" s="1"/>
  <c r="AR182" i="4" s="1"/>
  <c r="AS182" i="4" s="1"/>
  <c r="AT182" i="4" s="1"/>
  <c r="AU182" i="4" s="1"/>
  <c r="AV182" i="4" s="1"/>
  <c r="AW182" i="4" s="1"/>
  <c r="AX182" i="4" s="1"/>
  <c r="AY182" i="4" s="1"/>
  <c r="AZ182" i="4" s="1"/>
  <c r="BA182" i="4" s="1"/>
  <c r="BB182" i="4" s="1"/>
  <c r="BC182" i="4" s="1"/>
  <c r="BD182" i="4" s="1"/>
  <c r="BE182" i="4" s="1"/>
  <c r="BF182" i="4" s="1"/>
  <c r="BG182" i="4" s="1"/>
  <c r="BH182" i="4" s="1"/>
  <c r="BI182" i="4" s="1"/>
  <c r="BJ182" i="4" s="1"/>
  <c r="BK182" i="4" s="1"/>
  <c r="BL182" i="4" s="1"/>
  <c r="BM182" i="4" s="1"/>
  <c r="BN182" i="4" s="1"/>
  <c r="BO182" i="4" s="1"/>
  <c r="BP182" i="4" s="1"/>
  <c r="BQ182" i="4" s="1"/>
  <c r="BR182" i="4" s="1"/>
  <c r="BS182" i="4" s="1"/>
  <c r="BT182" i="4" s="1"/>
  <c r="BU182" i="4" s="1"/>
  <c r="BV182" i="4" s="1"/>
  <c r="BW182" i="4" s="1"/>
  <c r="BX182" i="4" s="1"/>
  <c r="BY182" i="4" s="1"/>
  <c r="BZ182" i="4" s="1"/>
  <c r="CA182" i="4" s="1"/>
  <c r="CB182" i="4" s="1"/>
  <c r="CC182" i="4" s="1"/>
  <c r="CD182" i="4" s="1"/>
  <c r="CE182" i="4" s="1"/>
  <c r="CF182" i="4" s="1"/>
  <c r="CG182" i="4" s="1"/>
  <c r="CH182" i="4" s="1"/>
  <c r="CI182" i="4" s="1"/>
  <c r="CJ182" i="4" s="1"/>
  <c r="CK182" i="4" s="1"/>
  <c r="CL182" i="4" s="1"/>
  <c r="CM182" i="4" s="1"/>
  <c r="CN182" i="4" s="1"/>
  <c r="CO182" i="4" s="1"/>
  <c r="CP182" i="4" s="1"/>
  <c r="CQ182" i="4" s="1"/>
  <c r="CR182" i="4" s="1"/>
  <c r="CS182" i="4" s="1"/>
  <c r="CT182" i="4" s="1"/>
  <c r="CU182" i="4" s="1"/>
  <c r="CV182" i="4" s="1"/>
  <c r="CW182" i="4" s="1"/>
  <c r="CX182" i="4" s="1"/>
  <c r="CY182" i="4" s="1"/>
  <c r="CZ182" i="4" s="1"/>
  <c r="DA182" i="4" s="1"/>
  <c r="DB182" i="4" s="1"/>
  <c r="DC182" i="4" s="1"/>
  <c r="DD182" i="4" s="1"/>
  <c r="DE182" i="4" s="1"/>
  <c r="DF182" i="4" s="1"/>
  <c r="DG182" i="4" s="1"/>
  <c r="DH182" i="4" s="1"/>
  <c r="DI182" i="4" s="1"/>
  <c r="DJ182" i="4" s="1"/>
  <c r="DK182" i="4" s="1"/>
  <c r="DL182" i="4" s="1"/>
  <c r="DM182" i="4" s="1"/>
  <c r="DN182" i="4" s="1"/>
  <c r="DO182" i="4" s="1"/>
  <c r="DP182" i="4" s="1"/>
  <c r="DQ182" i="4" s="1"/>
  <c r="DR182" i="4" s="1"/>
  <c r="DS182" i="4" s="1"/>
  <c r="DT182" i="4" s="1"/>
  <c r="DU182" i="4" s="1"/>
  <c r="DV182" i="4" s="1"/>
  <c r="DW182" i="4" s="1"/>
  <c r="DX182" i="4" s="1"/>
  <c r="DY182" i="4" s="1"/>
  <c r="DZ182" i="4" s="1"/>
  <c r="EA182" i="4" s="1"/>
  <c r="EB182" i="4" s="1"/>
  <c r="EC182" i="4" s="1"/>
  <c r="ED182" i="4" s="1"/>
  <c r="EE182" i="4" s="1"/>
  <c r="EF182" i="4" s="1"/>
  <c r="EG182" i="4" s="1"/>
  <c r="EH182" i="4" s="1"/>
  <c r="EI182" i="4" s="1"/>
  <c r="EJ182" i="4" s="1"/>
  <c r="EK182" i="4" s="1"/>
  <c r="EL182" i="4" s="1"/>
  <c r="EM182" i="4" s="1"/>
  <c r="EN182" i="4" s="1"/>
  <c r="EO182" i="4" s="1"/>
  <c r="EP182" i="4" s="1"/>
  <c r="EQ182" i="4" s="1"/>
  <c r="ER182" i="4" s="1"/>
  <c r="ES182" i="4" s="1"/>
  <c r="ET182" i="4" s="1"/>
  <c r="EU182" i="4" s="1"/>
  <c r="EV182" i="4" s="1"/>
  <c r="EW182" i="4" s="1"/>
  <c r="EX182" i="4" s="1"/>
  <c r="EY182" i="4" s="1"/>
  <c r="EZ182" i="4" s="1"/>
  <c r="FA182" i="4" s="1"/>
  <c r="FB182" i="4" s="1"/>
  <c r="FC182" i="4" s="1"/>
  <c r="FD182" i="4" s="1"/>
  <c r="FE182" i="4" s="1"/>
  <c r="FF182" i="4" s="1"/>
  <c r="FG182" i="4" s="1"/>
  <c r="FH182" i="4" s="1"/>
  <c r="FI182" i="4" s="1"/>
  <c r="FJ182" i="4" s="1"/>
  <c r="FK182" i="4" s="1"/>
  <c r="FL182" i="4" s="1"/>
  <c r="O275" i="4"/>
  <c r="P275" i="4" s="1"/>
  <c r="Q275" i="4" s="1"/>
  <c r="R275" i="4" s="1"/>
  <c r="S275" i="4" s="1"/>
  <c r="T275" i="4" s="1"/>
  <c r="U275" i="4" s="1"/>
  <c r="V275" i="4" s="1"/>
  <c r="W275" i="4" s="1"/>
  <c r="X275" i="4" s="1"/>
  <c r="Y275" i="4" s="1"/>
  <c r="Z275" i="4" s="1"/>
  <c r="AA275" i="4" s="1"/>
  <c r="AB275" i="4" s="1"/>
  <c r="AC275" i="4" s="1"/>
  <c r="AD275" i="4" s="1"/>
  <c r="AE275" i="4" s="1"/>
  <c r="AF275" i="4" s="1"/>
  <c r="AG275" i="4" s="1"/>
  <c r="AH275" i="4" s="1"/>
  <c r="AI275" i="4" s="1"/>
  <c r="AJ275" i="4" s="1"/>
  <c r="AK275" i="4" s="1"/>
  <c r="AL275" i="4" s="1"/>
  <c r="AM275" i="4" s="1"/>
  <c r="AN275" i="4" s="1"/>
  <c r="AO275" i="4" s="1"/>
  <c r="AP275" i="4" s="1"/>
  <c r="AQ275" i="4" s="1"/>
  <c r="AR275" i="4" s="1"/>
  <c r="AS275" i="4" s="1"/>
  <c r="AT275" i="4" s="1"/>
  <c r="AU275" i="4" s="1"/>
  <c r="AV275" i="4" s="1"/>
  <c r="AW275" i="4" s="1"/>
  <c r="AX275" i="4" s="1"/>
  <c r="AY275" i="4" s="1"/>
  <c r="AZ275" i="4" s="1"/>
  <c r="BA275" i="4" s="1"/>
  <c r="BB275" i="4" s="1"/>
  <c r="BC275" i="4" s="1"/>
  <c r="BD275" i="4" s="1"/>
  <c r="BE275" i="4" s="1"/>
  <c r="BF275" i="4" s="1"/>
  <c r="BG275" i="4" s="1"/>
  <c r="BH275" i="4" s="1"/>
  <c r="BI275" i="4" s="1"/>
  <c r="BJ275" i="4" s="1"/>
  <c r="BK275" i="4" s="1"/>
  <c r="BL275" i="4" s="1"/>
  <c r="BM275" i="4" s="1"/>
  <c r="BN275" i="4" s="1"/>
  <c r="BO275" i="4" s="1"/>
  <c r="BP275" i="4" s="1"/>
  <c r="BQ275" i="4" s="1"/>
  <c r="BR275" i="4" s="1"/>
  <c r="BS275" i="4" s="1"/>
  <c r="BT275" i="4" s="1"/>
  <c r="BU275" i="4" s="1"/>
  <c r="BV275" i="4" s="1"/>
  <c r="BW275" i="4" s="1"/>
  <c r="BX275" i="4" s="1"/>
  <c r="BY275" i="4" s="1"/>
  <c r="BZ275" i="4" s="1"/>
  <c r="CA275" i="4" s="1"/>
  <c r="CB275" i="4" s="1"/>
  <c r="CC275" i="4" s="1"/>
  <c r="CD275" i="4" s="1"/>
  <c r="CE275" i="4" s="1"/>
  <c r="CF275" i="4" s="1"/>
  <c r="CG275" i="4" s="1"/>
  <c r="CH275" i="4" s="1"/>
  <c r="CI275" i="4" s="1"/>
  <c r="CJ275" i="4" s="1"/>
  <c r="CK275" i="4" s="1"/>
  <c r="CL275" i="4" s="1"/>
  <c r="CM275" i="4" s="1"/>
  <c r="CN275" i="4" s="1"/>
  <c r="CO275" i="4" s="1"/>
  <c r="CP275" i="4" s="1"/>
  <c r="CQ275" i="4" s="1"/>
  <c r="CR275" i="4" s="1"/>
  <c r="CS275" i="4" s="1"/>
  <c r="CT275" i="4" s="1"/>
  <c r="CU275" i="4" s="1"/>
  <c r="CV275" i="4" s="1"/>
  <c r="CW275" i="4" s="1"/>
  <c r="CX275" i="4" s="1"/>
  <c r="CY275" i="4" s="1"/>
  <c r="CZ275" i="4" s="1"/>
  <c r="DA275" i="4" s="1"/>
  <c r="DB275" i="4" s="1"/>
  <c r="DC275" i="4" s="1"/>
  <c r="DD275" i="4" s="1"/>
  <c r="DE275" i="4" s="1"/>
  <c r="DF275" i="4" s="1"/>
  <c r="DG275" i="4" s="1"/>
  <c r="DH275" i="4" s="1"/>
  <c r="DI275" i="4" s="1"/>
  <c r="DJ275" i="4" s="1"/>
  <c r="DK275" i="4" s="1"/>
  <c r="DL275" i="4" s="1"/>
  <c r="DM275" i="4" s="1"/>
  <c r="DN275" i="4" s="1"/>
  <c r="DO275" i="4" s="1"/>
  <c r="DP275" i="4" s="1"/>
  <c r="DQ275" i="4" s="1"/>
  <c r="DR275" i="4" s="1"/>
  <c r="DS275" i="4" s="1"/>
  <c r="DT275" i="4" s="1"/>
  <c r="DU275" i="4" s="1"/>
  <c r="DV275" i="4" s="1"/>
  <c r="DW275" i="4" s="1"/>
  <c r="DX275" i="4" s="1"/>
  <c r="DY275" i="4" s="1"/>
  <c r="DZ275" i="4" s="1"/>
  <c r="EA275" i="4" s="1"/>
  <c r="EB275" i="4" s="1"/>
  <c r="EC275" i="4" s="1"/>
  <c r="ED275" i="4" s="1"/>
  <c r="EE275" i="4" s="1"/>
  <c r="EF275" i="4" s="1"/>
  <c r="EG275" i="4" s="1"/>
  <c r="EH275" i="4" s="1"/>
  <c r="EI275" i="4" s="1"/>
  <c r="EJ275" i="4" s="1"/>
  <c r="EK275" i="4" s="1"/>
  <c r="EL275" i="4" s="1"/>
  <c r="EM275" i="4" s="1"/>
  <c r="EN275" i="4" s="1"/>
  <c r="EO275" i="4" s="1"/>
  <c r="EP275" i="4" s="1"/>
  <c r="EQ275" i="4" s="1"/>
  <c r="ER275" i="4" s="1"/>
  <c r="ES275" i="4" s="1"/>
  <c r="ET275" i="4" s="1"/>
  <c r="EU275" i="4" s="1"/>
  <c r="EV275" i="4" s="1"/>
  <c r="EW275" i="4" s="1"/>
  <c r="EX275" i="4" s="1"/>
  <c r="EY275" i="4" s="1"/>
  <c r="EZ275" i="4" s="1"/>
  <c r="FA275" i="4" s="1"/>
  <c r="FB275" i="4" s="1"/>
  <c r="FC275" i="4" s="1"/>
  <c r="FD275" i="4" s="1"/>
  <c r="FE275" i="4" s="1"/>
  <c r="FF275" i="4" s="1"/>
  <c r="FG275" i="4" s="1"/>
  <c r="FH275" i="4" s="1"/>
  <c r="FI275" i="4" s="1"/>
  <c r="FJ275" i="4" s="1"/>
  <c r="FK275" i="4" s="1"/>
  <c r="FL275" i="4" s="1"/>
  <c r="O261" i="4"/>
  <c r="P261" i="4" s="1"/>
  <c r="Q261" i="4" s="1"/>
  <c r="R261" i="4" s="1"/>
  <c r="S261" i="4" s="1"/>
  <c r="T261" i="4" s="1"/>
  <c r="U261" i="4" s="1"/>
  <c r="V261" i="4" s="1"/>
  <c r="W261" i="4" s="1"/>
  <c r="X261" i="4" s="1"/>
  <c r="Y261" i="4" s="1"/>
  <c r="Z261" i="4" s="1"/>
  <c r="AA261" i="4" s="1"/>
  <c r="AB261" i="4" s="1"/>
  <c r="AC261" i="4" s="1"/>
  <c r="AD261" i="4" s="1"/>
  <c r="AE261" i="4" s="1"/>
  <c r="AF261" i="4" s="1"/>
  <c r="AG261" i="4" s="1"/>
  <c r="AH261" i="4" s="1"/>
  <c r="AI261" i="4" s="1"/>
  <c r="AJ261" i="4" s="1"/>
  <c r="AK261" i="4" s="1"/>
  <c r="AL261" i="4" s="1"/>
  <c r="AM261" i="4" s="1"/>
  <c r="AN261" i="4" s="1"/>
  <c r="AO261" i="4" s="1"/>
  <c r="AP261" i="4" s="1"/>
  <c r="AQ261" i="4" s="1"/>
  <c r="AR261" i="4" s="1"/>
  <c r="AS261" i="4" s="1"/>
  <c r="AT261" i="4" s="1"/>
  <c r="AU261" i="4" s="1"/>
  <c r="AV261" i="4" s="1"/>
  <c r="AW261" i="4" s="1"/>
  <c r="AX261" i="4" s="1"/>
  <c r="AY261" i="4" s="1"/>
  <c r="AZ261" i="4" s="1"/>
  <c r="BA261" i="4" s="1"/>
  <c r="BB261" i="4" s="1"/>
  <c r="BC261" i="4" s="1"/>
  <c r="BD261" i="4" s="1"/>
  <c r="BE261" i="4" s="1"/>
  <c r="BF261" i="4" s="1"/>
  <c r="BG261" i="4" s="1"/>
  <c r="BH261" i="4" s="1"/>
  <c r="BI261" i="4" s="1"/>
  <c r="BJ261" i="4" s="1"/>
  <c r="BK261" i="4" s="1"/>
  <c r="BL261" i="4" s="1"/>
  <c r="BM261" i="4" s="1"/>
  <c r="BN261" i="4" s="1"/>
  <c r="BO261" i="4" s="1"/>
  <c r="BP261" i="4" s="1"/>
  <c r="BQ261" i="4" s="1"/>
  <c r="BR261" i="4" s="1"/>
  <c r="BS261" i="4" s="1"/>
  <c r="BT261" i="4" s="1"/>
  <c r="BU261" i="4" s="1"/>
  <c r="BV261" i="4" s="1"/>
  <c r="BW261" i="4" s="1"/>
  <c r="BX261" i="4" s="1"/>
  <c r="BY261" i="4" s="1"/>
  <c r="BZ261" i="4" s="1"/>
  <c r="CA261" i="4" s="1"/>
  <c r="CB261" i="4" s="1"/>
  <c r="CC261" i="4" s="1"/>
  <c r="CD261" i="4" s="1"/>
  <c r="CE261" i="4" s="1"/>
  <c r="CF261" i="4" s="1"/>
  <c r="CG261" i="4" s="1"/>
  <c r="CH261" i="4" s="1"/>
  <c r="CI261" i="4" s="1"/>
  <c r="CJ261" i="4" s="1"/>
  <c r="CK261" i="4" s="1"/>
  <c r="CL261" i="4" s="1"/>
  <c r="CM261" i="4" s="1"/>
  <c r="CN261" i="4" s="1"/>
  <c r="CO261" i="4" s="1"/>
  <c r="CP261" i="4" s="1"/>
  <c r="CQ261" i="4" s="1"/>
  <c r="CR261" i="4" s="1"/>
  <c r="CS261" i="4" s="1"/>
  <c r="CT261" i="4" s="1"/>
  <c r="CU261" i="4" s="1"/>
  <c r="CV261" i="4" s="1"/>
  <c r="CW261" i="4" s="1"/>
  <c r="CX261" i="4" s="1"/>
  <c r="CY261" i="4" s="1"/>
  <c r="CZ261" i="4" s="1"/>
  <c r="DA261" i="4" s="1"/>
  <c r="DB261" i="4" s="1"/>
  <c r="DC261" i="4" s="1"/>
  <c r="DD261" i="4" s="1"/>
  <c r="DE261" i="4" s="1"/>
  <c r="DF261" i="4" s="1"/>
  <c r="DG261" i="4" s="1"/>
  <c r="DH261" i="4" s="1"/>
  <c r="DI261" i="4" s="1"/>
  <c r="DJ261" i="4" s="1"/>
  <c r="DK261" i="4" s="1"/>
  <c r="DL261" i="4" s="1"/>
  <c r="DM261" i="4" s="1"/>
  <c r="DN261" i="4" s="1"/>
  <c r="DO261" i="4" s="1"/>
  <c r="DP261" i="4" s="1"/>
  <c r="DQ261" i="4" s="1"/>
  <c r="DR261" i="4" s="1"/>
  <c r="DS261" i="4" s="1"/>
  <c r="DT261" i="4" s="1"/>
  <c r="DU261" i="4" s="1"/>
  <c r="DV261" i="4" s="1"/>
  <c r="DW261" i="4" s="1"/>
  <c r="DX261" i="4" s="1"/>
  <c r="DY261" i="4" s="1"/>
  <c r="DZ261" i="4" s="1"/>
  <c r="EA261" i="4" s="1"/>
  <c r="EB261" i="4" s="1"/>
  <c r="EC261" i="4" s="1"/>
  <c r="ED261" i="4" s="1"/>
  <c r="EE261" i="4" s="1"/>
  <c r="EF261" i="4" s="1"/>
  <c r="EG261" i="4" s="1"/>
  <c r="EH261" i="4" s="1"/>
  <c r="EI261" i="4" s="1"/>
  <c r="EJ261" i="4" s="1"/>
  <c r="EK261" i="4" s="1"/>
  <c r="EL261" i="4" s="1"/>
  <c r="EM261" i="4" s="1"/>
  <c r="EN261" i="4" s="1"/>
  <c r="EO261" i="4" s="1"/>
  <c r="EP261" i="4" s="1"/>
  <c r="EQ261" i="4" s="1"/>
  <c r="ER261" i="4" s="1"/>
  <c r="ES261" i="4" s="1"/>
  <c r="ET261" i="4" s="1"/>
  <c r="EU261" i="4" s="1"/>
  <c r="EV261" i="4" s="1"/>
  <c r="EW261" i="4" s="1"/>
  <c r="EX261" i="4" s="1"/>
  <c r="EY261" i="4" s="1"/>
  <c r="EZ261" i="4" s="1"/>
  <c r="FA261" i="4" s="1"/>
  <c r="FB261" i="4" s="1"/>
  <c r="FC261" i="4" s="1"/>
  <c r="FD261" i="4" s="1"/>
  <c r="FE261" i="4" s="1"/>
  <c r="FF261" i="4" s="1"/>
  <c r="FG261" i="4" s="1"/>
  <c r="FH261" i="4" s="1"/>
  <c r="FI261" i="4" s="1"/>
  <c r="FJ261" i="4" s="1"/>
  <c r="FK261" i="4" s="1"/>
  <c r="FL261" i="4" s="1"/>
  <c r="O188" i="4"/>
  <c r="P188" i="4" s="1"/>
  <c r="Q188" i="4" s="1"/>
  <c r="R188" i="4" s="1"/>
  <c r="S188" i="4" s="1"/>
  <c r="N315" i="4"/>
  <c r="O315" i="4" s="1"/>
  <c r="P315" i="4" s="1"/>
  <c r="Q315" i="4" s="1"/>
  <c r="R315" i="4" s="1"/>
  <c r="S315" i="4" s="1"/>
  <c r="T315" i="4" s="1"/>
  <c r="U315" i="4" s="1"/>
  <c r="V315" i="4" s="1"/>
  <c r="W315" i="4" s="1"/>
  <c r="X315" i="4" s="1"/>
  <c r="Y315" i="4" s="1"/>
  <c r="Z315" i="4" s="1"/>
  <c r="AA315" i="4" s="1"/>
  <c r="AB315" i="4" s="1"/>
  <c r="AC315" i="4" s="1"/>
  <c r="AD315" i="4" s="1"/>
  <c r="AE315" i="4" s="1"/>
  <c r="AF315" i="4" s="1"/>
  <c r="AG315" i="4" s="1"/>
  <c r="AH315" i="4" s="1"/>
  <c r="AI315" i="4" s="1"/>
  <c r="AJ315" i="4" s="1"/>
  <c r="AK315" i="4" s="1"/>
  <c r="AL315" i="4" s="1"/>
  <c r="AM315" i="4" s="1"/>
  <c r="AN315" i="4" s="1"/>
  <c r="AO315" i="4" s="1"/>
  <c r="AP315" i="4" s="1"/>
  <c r="AQ315" i="4" s="1"/>
  <c r="AR315" i="4" s="1"/>
  <c r="AS315" i="4" s="1"/>
  <c r="AT315" i="4" s="1"/>
  <c r="AU315" i="4" s="1"/>
  <c r="AV315" i="4" s="1"/>
  <c r="AW315" i="4" s="1"/>
  <c r="AX315" i="4" s="1"/>
  <c r="AY315" i="4" s="1"/>
  <c r="AZ315" i="4" s="1"/>
  <c r="BA315" i="4" s="1"/>
  <c r="BB315" i="4" s="1"/>
  <c r="BC315" i="4" s="1"/>
  <c r="BD315" i="4" s="1"/>
  <c r="BE315" i="4" s="1"/>
  <c r="BF315" i="4" s="1"/>
  <c r="BG315" i="4" s="1"/>
  <c r="BH315" i="4" s="1"/>
  <c r="BI315" i="4" s="1"/>
  <c r="BJ315" i="4" s="1"/>
  <c r="BK315" i="4" s="1"/>
  <c r="BL315" i="4" s="1"/>
  <c r="BM315" i="4" s="1"/>
  <c r="BN315" i="4" s="1"/>
  <c r="BO315" i="4" s="1"/>
  <c r="BP315" i="4" s="1"/>
  <c r="BQ315" i="4" s="1"/>
  <c r="BR315" i="4" s="1"/>
  <c r="BS315" i="4" s="1"/>
  <c r="BT315" i="4" s="1"/>
  <c r="BU315" i="4" s="1"/>
  <c r="BV315" i="4" s="1"/>
  <c r="BW315" i="4" s="1"/>
  <c r="BX315" i="4" s="1"/>
  <c r="BY315" i="4" s="1"/>
  <c r="BZ315" i="4" s="1"/>
  <c r="CA315" i="4" s="1"/>
  <c r="CB315" i="4" s="1"/>
  <c r="CC315" i="4" s="1"/>
  <c r="CD315" i="4" s="1"/>
  <c r="CE315" i="4" s="1"/>
  <c r="CF315" i="4" s="1"/>
  <c r="CG315" i="4" s="1"/>
  <c r="CH315" i="4" s="1"/>
  <c r="CI315" i="4" s="1"/>
  <c r="CJ315" i="4" s="1"/>
  <c r="CK315" i="4" s="1"/>
  <c r="CL315" i="4" s="1"/>
  <c r="CM315" i="4" s="1"/>
  <c r="CN315" i="4" s="1"/>
  <c r="CO315" i="4" s="1"/>
  <c r="CP315" i="4" s="1"/>
  <c r="CQ315" i="4" s="1"/>
  <c r="CR315" i="4" s="1"/>
  <c r="CS315" i="4" s="1"/>
  <c r="CT315" i="4" s="1"/>
  <c r="CU315" i="4" s="1"/>
  <c r="CV315" i="4" s="1"/>
  <c r="CW315" i="4" s="1"/>
  <c r="CX315" i="4" s="1"/>
  <c r="CY315" i="4" s="1"/>
  <c r="CZ315" i="4" s="1"/>
  <c r="DA315" i="4" s="1"/>
  <c r="DB315" i="4" s="1"/>
  <c r="DC315" i="4" s="1"/>
  <c r="DD315" i="4" s="1"/>
  <c r="DE315" i="4" s="1"/>
  <c r="DF315" i="4" s="1"/>
  <c r="DG315" i="4" s="1"/>
  <c r="DH315" i="4" s="1"/>
  <c r="DI315" i="4" s="1"/>
  <c r="DJ315" i="4" s="1"/>
  <c r="DK315" i="4" s="1"/>
  <c r="DL315" i="4" s="1"/>
  <c r="DM315" i="4" s="1"/>
  <c r="DN315" i="4" s="1"/>
  <c r="DO315" i="4" s="1"/>
  <c r="DP315" i="4" s="1"/>
  <c r="DQ315" i="4" s="1"/>
  <c r="DR315" i="4" s="1"/>
  <c r="DS315" i="4" s="1"/>
  <c r="DT315" i="4" s="1"/>
  <c r="DU315" i="4" s="1"/>
  <c r="DV315" i="4" s="1"/>
  <c r="DW315" i="4" s="1"/>
  <c r="DX315" i="4" s="1"/>
  <c r="DY315" i="4" s="1"/>
  <c r="DZ315" i="4" s="1"/>
  <c r="EA315" i="4" s="1"/>
  <c r="EB315" i="4" s="1"/>
  <c r="EC315" i="4" s="1"/>
  <c r="ED315" i="4" s="1"/>
  <c r="EE315" i="4" s="1"/>
  <c r="EF315" i="4" s="1"/>
  <c r="EG315" i="4" s="1"/>
  <c r="EH315" i="4" s="1"/>
  <c r="EI315" i="4" s="1"/>
  <c r="EJ315" i="4" s="1"/>
  <c r="EK315" i="4" s="1"/>
  <c r="EL315" i="4" s="1"/>
  <c r="EM315" i="4" s="1"/>
  <c r="EN315" i="4" s="1"/>
  <c r="EO315" i="4" s="1"/>
  <c r="EP315" i="4" s="1"/>
  <c r="EQ315" i="4" s="1"/>
  <c r="ER315" i="4" s="1"/>
  <c r="ES315" i="4" s="1"/>
  <c r="ET315" i="4" s="1"/>
  <c r="EU315" i="4" s="1"/>
  <c r="EV315" i="4" s="1"/>
  <c r="EW315" i="4" s="1"/>
  <c r="EX315" i="4" s="1"/>
  <c r="EY315" i="4" s="1"/>
  <c r="EZ315" i="4" s="1"/>
  <c r="FA315" i="4" s="1"/>
  <c r="FB315" i="4" s="1"/>
  <c r="FC315" i="4" s="1"/>
  <c r="FD315" i="4" s="1"/>
  <c r="FE315" i="4" s="1"/>
  <c r="FF315" i="4" s="1"/>
  <c r="FG315" i="4" s="1"/>
  <c r="FH315" i="4" s="1"/>
  <c r="FI315" i="4" s="1"/>
  <c r="FJ315" i="4" s="1"/>
  <c r="FK315" i="4" s="1"/>
  <c r="FL315" i="4" s="1"/>
  <c r="N276" i="4"/>
  <c r="O276" i="4" s="1"/>
  <c r="P276" i="4" s="1"/>
  <c r="Q276" i="4" s="1"/>
  <c r="R276" i="4" s="1"/>
  <c r="S276" i="4" s="1"/>
  <c r="T276" i="4" s="1"/>
  <c r="U276" i="4" s="1"/>
  <c r="V276" i="4" s="1"/>
  <c r="W276" i="4" s="1"/>
  <c r="X276" i="4" s="1"/>
  <c r="Y276" i="4" s="1"/>
  <c r="Z276" i="4" s="1"/>
  <c r="AA276" i="4" s="1"/>
  <c r="AB276" i="4" s="1"/>
  <c r="AC276" i="4" s="1"/>
  <c r="AD276" i="4" s="1"/>
  <c r="AE276" i="4" s="1"/>
  <c r="AF276" i="4" s="1"/>
  <c r="AG276" i="4" s="1"/>
  <c r="AH276" i="4" s="1"/>
  <c r="AI276" i="4" s="1"/>
  <c r="AJ276" i="4" s="1"/>
  <c r="AK276" i="4" s="1"/>
  <c r="AL276" i="4" s="1"/>
  <c r="AM276" i="4" s="1"/>
  <c r="AN276" i="4" s="1"/>
  <c r="AO276" i="4" s="1"/>
  <c r="AP276" i="4" s="1"/>
  <c r="AQ276" i="4" s="1"/>
  <c r="AR276" i="4" s="1"/>
  <c r="AS276" i="4" s="1"/>
  <c r="AT276" i="4" s="1"/>
  <c r="AU276" i="4" s="1"/>
  <c r="AV276" i="4" s="1"/>
  <c r="AW276" i="4" s="1"/>
  <c r="AX276" i="4" s="1"/>
  <c r="AY276" i="4" s="1"/>
  <c r="AZ276" i="4" s="1"/>
  <c r="BA276" i="4" s="1"/>
  <c r="BB276" i="4" s="1"/>
  <c r="BC276" i="4" s="1"/>
  <c r="BD276" i="4" s="1"/>
  <c r="BE276" i="4" s="1"/>
  <c r="BF276" i="4" s="1"/>
  <c r="BG276" i="4" s="1"/>
  <c r="BH276" i="4" s="1"/>
  <c r="BI276" i="4" s="1"/>
  <c r="BJ276" i="4" s="1"/>
  <c r="BK276" i="4" s="1"/>
  <c r="BL276" i="4" s="1"/>
  <c r="BM276" i="4" s="1"/>
  <c r="BN276" i="4" s="1"/>
  <c r="BO276" i="4" s="1"/>
  <c r="BP276" i="4" s="1"/>
  <c r="BQ276" i="4" s="1"/>
  <c r="BR276" i="4" s="1"/>
  <c r="BS276" i="4" s="1"/>
  <c r="BT276" i="4" s="1"/>
  <c r="BU276" i="4" s="1"/>
  <c r="BV276" i="4" s="1"/>
  <c r="BW276" i="4" s="1"/>
  <c r="BX276" i="4" s="1"/>
  <c r="BY276" i="4" s="1"/>
  <c r="BZ276" i="4" s="1"/>
  <c r="CA276" i="4" s="1"/>
  <c r="CB276" i="4" s="1"/>
  <c r="CC276" i="4" s="1"/>
  <c r="CD276" i="4" s="1"/>
  <c r="CE276" i="4" s="1"/>
  <c r="CF276" i="4" s="1"/>
  <c r="CG276" i="4" s="1"/>
  <c r="CH276" i="4" s="1"/>
  <c r="CI276" i="4" s="1"/>
  <c r="CJ276" i="4" s="1"/>
  <c r="CK276" i="4" s="1"/>
  <c r="CL276" i="4" s="1"/>
  <c r="CM276" i="4" s="1"/>
  <c r="CN276" i="4" s="1"/>
  <c r="CO276" i="4" s="1"/>
  <c r="CP276" i="4" s="1"/>
  <c r="CQ276" i="4" s="1"/>
  <c r="CR276" i="4" s="1"/>
  <c r="CS276" i="4" s="1"/>
  <c r="CT276" i="4" s="1"/>
  <c r="CU276" i="4" s="1"/>
  <c r="CV276" i="4" s="1"/>
  <c r="CW276" i="4" s="1"/>
  <c r="CX276" i="4" s="1"/>
  <c r="CY276" i="4" s="1"/>
  <c r="CZ276" i="4" s="1"/>
  <c r="DA276" i="4" s="1"/>
  <c r="DB276" i="4" s="1"/>
  <c r="DC276" i="4" s="1"/>
  <c r="DD276" i="4" s="1"/>
  <c r="DE276" i="4" s="1"/>
  <c r="DF276" i="4" s="1"/>
  <c r="DG276" i="4" s="1"/>
  <c r="DH276" i="4" s="1"/>
  <c r="DI276" i="4" s="1"/>
  <c r="DJ276" i="4" s="1"/>
  <c r="DK276" i="4" s="1"/>
  <c r="DL276" i="4" s="1"/>
  <c r="DM276" i="4" s="1"/>
  <c r="DN276" i="4" s="1"/>
  <c r="DO276" i="4" s="1"/>
  <c r="DP276" i="4" s="1"/>
  <c r="DQ276" i="4" s="1"/>
  <c r="DR276" i="4" s="1"/>
  <c r="DS276" i="4" s="1"/>
  <c r="DT276" i="4" s="1"/>
  <c r="DU276" i="4" s="1"/>
  <c r="DV276" i="4" s="1"/>
  <c r="DW276" i="4" s="1"/>
  <c r="DX276" i="4" s="1"/>
  <c r="DY276" i="4" s="1"/>
  <c r="DZ276" i="4" s="1"/>
  <c r="EA276" i="4" s="1"/>
  <c r="EB276" i="4" s="1"/>
  <c r="EC276" i="4" s="1"/>
  <c r="ED276" i="4" s="1"/>
  <c r="EE276" i="4" s="1"/>
  <c r="EF276" i="4" s="1"/>
  <c r="EG276" i="4" s="1"/>
  <c r="EH276" i="4" s="1"/>
  <c r="EI276" i="4" s="1"/>
  <c r="EJ276" i="4" s="1"/>
  <c r="EK276" i="4" s="1"/>
  <c r="EL276" i="4" s="1"/>
  <c r="EM276" i="4" s="1"/>
  <c r="EN276" i="4" s="1"/>
  <c r="EO276" i="4" s="1"/>
  <c r="EP276" i="4" s="1"/>
  <c r="EQ276" i="4" s="1"/>
  <c r="ER276" i="4" s="1"/>
  <c r="ES276" i="4" s="1"/>
  <c r="ET276" i="4" s="1"/>
  <c r="EU276" i="4" s="1"/>
  <c r="EV276" i="4" s="1"/>
  <c r="EW276" i="4" s="1"/>
  <c r="EX276" i="4" s="1"/>
  <c r="EY276" i="4" s="1"/>
  <c r="EZ276" i="4" s="1"/>
  <c r="FA276" i="4" s="1"/>
  <c r="FB276" i="4" s="1"/>
  <c r="FC276" i="4" s="1"/>
  <c r="FD276" i="4" s="1"/>
  <c r="FE276" i="4" s="1"/>
  <c r="FF276" i="4" s="1"/>
  <c r="FG276" i="4" s="1"/>
  <c r="FH276" i="4" s="1"/>
  <c r="FI276" i="4" s="1"/>
  <c r="FJ276" i="4" s="1"/>
  <c r="FK276" i="4" s="1"/>
  <c r="FL276" i="4" s="1"/>
  <c r="M214" i="4"/>
  <c r="N214" i="4" s="1"/>
  <c r="O214" i="4" s="1"/>
  <c r="L310" i="4"/>
  <c r="M310" i="4" s="1"/>
  <c r="N310" i="4" s="1"/>
  <c r="L204" i="4"/>
  <c r="M204" i="4" s="1"/>
  <c r="O191" i="4"/>
  <c r="P191" i="4" s="1"/>
  <c r="Q191" i="4" s="1"/>
  <c r="R191" i="4" s="1"/>
  <c r="S191" i="4" s="1"/>
  <c r="T191" i="4" s="1"/>
  <c r="U191" i="4" s="1"/>
  <c r="V191" i="4" s="1"/>
  <c r="W191" i="4" s="1"/>
  <c r="X191" i="4" s="1"/>
  <c r="Y191" i="4" s="1"/>
  <c r="Z191" i="4" s="1"/>
  <c r="AA191" i="4" s="1"/>
  <c r="AB191" i="4" s="1"/>
  <c r="AC191" i="4" s="1"/>
  <c r="AD191" i="4" s="1"/>
  <c r="AE191" i="4" s="1"/>
  <c r="AF191" i="4" s="1"/>
  <c r="AG191" i="4" s="1"/>
  <c r="AH191" i="4" s="1"/>
  <c r="AI191" i="4" s="1"/>
  <c r="AJ191" i="4" s="1"/>
  <c r="AK191" i="4" s="1"/>
  <c r="AL191" i="4" s="1"/>
  <c r="AM191" i="4" s="1"/>
  <c r="AN191" i="4" s="1"/>
  <c r="AO191" i="4" s="1"/>
  <c r="AP191" i="4" s="1"/>
  <c r="AQ191" i="4" s="1"/>
  <c r="AR191" i="4" s="1"/>
  <c r="AS191" i="4" s="1"/>
  <c r="AT191" i="4" s="1"/>
  <c r="AU191" i="4" s="1"/>
  <c r="AV191" i="4" s="1"/>
  <c r="AW191" i="4" s="1"/>
  <c r="AX191" i="4" s="1"/>
  <c r="AY191" i="4" s="1"/>
  <c r="AZ191" i="4" s="1"/>
  <c r="BA191" i="4" s="1"/>
  <c r="BB191" i="4" s="1"/>
  <c r="BC191" i="4" s="1"/>
  <c r="BD191" i="4" s="1"/>
  <c r="BE191" i="4" s="1"/>
  <c r="BF191" i="4" s="1"/>
  <c r="BG191" i="4" s="1"/>
  <c r="BH191" i="4" s="1"/>
  <c r="BI191" i="4" s="1"/>
  <c r="BJ191" i="4" s="1"/>
  <c r="BK191" i="4" s="1"/>
  <c r="BL191" i="4" s="1"/>
  <c r="BM191" i="4" s="1"/>
  <c r="BN191" i="4" s="1"/>
  <c r="BO191" i="4" s="1"/>
  <c r="BP191" i="4" s="1"/>
  <c r="BQ191" i="4" s="1"/>
  <c r="BR191" i="4" s="1"/>
  <c r="BS191" i="4" s="1"/>
  <c r="BT191" i="4" s="1"/>
  <c r="BU191" i="4" s="1"/>
  <c r="BV191" i="4" s="1"/>
  <c r="BW191" i="4" s="1"/>
  <c r="BX191" i="4" s="1"/>
  <c r="BY191" i="4" s="1"/>
  <c r="BZ191" i="4" s="1"/>
  <c r="CA191" i="4" s="1"/>
  <c r="CB191" i="4" s="1"/>
  <c r="CC191" i="4" s="1"/>
  <c r="CD191" i="4" s="1"/>
  <c r="CE191" i="4" s="1"/>
  <c r="CF191" i="4" s="1"/>
  <c r="CG191" i="4" s="1"/>
  <c r="CH191" i="4" s="1"/>
  <c r="CI191" i="4" s="1"/>
  <c r="CJ191" i="4" s="1"/>
  <c r="CK191" i="4" s="1"/>
  <c r="CL191" i="4" s="1"/>
  <c r="CM191" i="4" s="1"/>
  <c r="CN191" i="4" s="1"/>
  <c r="CO191" i="4" s="1"/>
  <c r="CP191" i="4" s="1"/>
  <c r="CQ191" i="4" s="1"/>
  <c r="CR191" i="4" s="1"/>
  <c r="CS191" i="4" s="1"/>
  <c r="CT191" i="4" s="1"/>
  <c r="CU191" i="4" s="1"/>
  <c r="CV191" i="4" s="1"/>
  <c r="CW191" i="4" s="1"/>
  <c r="CX191" i="4" s="1"/>
  <c r="CY191" i="4" s="1"/>
  <c r="CZ191" i="4" s="1"/>
  <c r="DA191" i="4" s="1"/>
  <c r="DB191" i="4" s="1"/>
  <c r="DC191" i="4" s="1"/>
  <c r="DD191" i="4" s="1"/>
  <c r="DE191" i="4" s="1"/>
  <c r="DF191" i="4" s="1"/>
  <c r="DG191" i="4" s="1"/>
  <c r="DH191" i="4" s="1"/>
  <c r="DI191" i="4" s="1"/>
  <c r="DJ191" i="4" s="1"/>
  <c r="DK191" i="4" s="1"/>
  <c r="DL191" i="4" s="1"/>
  <c r="DM191" i="4" s="1"/>
  <c r="DN191" i="4" s="1"/>
  <c r="DO191" i="4" s="1"/>
  <c r="DP191" i="4" s="1"/>
  <c r="DQ191" i="4" s="1"/>
  <c r="DR191" i="4" s="1"/>
  <c r="DS191" i="4" s="1"/>
  <c r="DT191" i="4" s="1"/>
  <c r="DU191" i="4" s="1"/>
  <c r="DV191" i="4" s="1"/>
  <c r="DW191" i="4" s="1"/>
  <c r="DX191" i="4" s="1"/>
  <c r="DY191" i="4" s="1"/>
  <c r="DZ191" i="4" s="1"/>
  <c r="EA191" i="4" s="1"/>
  <c r="EB191" i="4" s="1"/>
  <c r="EC191" i="4" s="1"/>
  <c r="ED191" i="4" s="1"/>
  <c r="EE191" i="4" s="1"/>
  <c r="EF191" i="4" s="1"/>
  <c r="EG191" i="4" s="1"/>
  <c r="EH191" i="4" s="1"/>
  <c r="EI191" i="4" s="1"/>
  <c r="EJ191" i="4" s="1"/>
  <c r="EK191" i="4" s="1"/>
  <c r="EL191" i="4" s="1"/>
  <c r="EM191" i="4" s="1"/>
  <c r="EN191" i="4" s="1"/>
  <c r="EO191" i="4" s="1"/>
  <c r="EP191" i="4" s="1"/>
  <c r="EQ191" i="4" s="1"/>
  <c r="ER191" i="4" s="1"/>
  <c r="ES191" i="4" s="1"/>
  <c r="ET191" i="4" s="1"/>
  <c r="EU191" i="4" s="1"/>
  <c r="EV191" i="4" s="1"/>
  <c r="EW191" i="4" s="1"/>
  <c r="EX191" i="4" s="1"/>
  <c r="EY191" i="4" s="1"/>
  <c r="EZ191" i="4" s="1"/>
  <c r="FA191" i="4" s="1"/>
  <c r="FB191" i="4" s="1"/>
  <c r="FC191" i="4" s="1"/>
  <c r="FD191" i="4" s="1"/>
  <c r="FE191" i="4" s="1"/>
  <c r="FF191" i="4" s="1"/>
  <c r="FG191" i="4" s="1"/>
  <c r="FH191" i="4" s="1"/>
  <c r="FI191" i="4" s="1"/>
  <c r="FJ191" i="4" s="1"/>
  <c r="FK191" i="4" s="1"/>
  <c r="FL191" i="4" s="1"/>
  <c r="L244" i="4"/>
  <c r="M244" i="4" s="1"/>
  <c r="P190" i="4"/>
  <c r="Q190" i="4" s="1"/>
  <c r="P325" i="4"/>
  <c r="Q325" i="4" s="1"/>
  <c r="R325" i="4" s="1"/>
  <c r="S325" i="4" s="1"/>
  <c r="T325" i="4" s="1"/>
  <c r="U325" i="4" s="1"/>
  <c r="V325" i="4" s="1"/>
  <c r="W325" i="4" s="1"/>
  <c r="X325" i="4" s="1"/>
  <c r="Y325" i="4" s="1"/>
  <c r="Z325" i="4" s="1"/>
  <c r="AA325" i="4" s="1"/>
  <c r="AB325" i="4" s="1"/>
  <c r="AC325" i="4" s="1"/>
  <c r="AD325" i="4" s="1"/>
  <c r="AE325" i="4" s="1"/>
  <c r="AF325" i="4" s="1"/>
  <c r="AG325" i="4" s="1"/>
  <c r="AH325" i="4" s="1"/>
  <c r="AI325" i="4" s="1"/>
  <c r="AJ325" i="4" s="1"/>
  <c r="AK325" i="4" s="1"/>
  <c r="AL325" i="4" s="1"/>
  <c r="AM325" i="4" s="1"/>
  <c r="AN325" i="4" s="1"/>
  <c r="AO325" i="4" s="1"/>
  <c r="AP325" i="4" s="1"/>
  <c r="AQ325" i="4" s="1"/>
  <c r="AR325" i="4" s="1"/>
  <c r="AS325" i="4" s="1"/>
  <c r="AT325" i="4" s="1"/>
  <c r="AU325" i="4" s="1"/>
  <c r="AV325" i="4" s="1"/>
  <c r="AW325" i="4" s="1"/>
  <c r="AX325" i="4" s="1"/>
  <c r="AY325" i="4" s="1"/>
  <c r="AZ325" i="4" s="1"/>
  <c r="BA325" i="4" s="1"/>
  <c r="BB325" i="4" s="1"/>
  <c r="BC325" i="4" s="1"/>
  <c r="BD325" i="4" s="1"/>
  <c r="BE325" i="4" s="1"/>
  <c r="BF325" i="4" s="1"/>
  <c r="BG325" i="4" s="1"/>
  <c r="BH325" i="4" s="1"/>
  <c r="BI325" i="4" s="1"/>
  <c r="BJ325" i="4" s="1"/>
  <c r="BK325" i="4" s="1"/>
  <c r="BL325" i="4" s="1"/>
  <c r="BM325" i="4" s="1"/>
  <c r="BN325" i="4" s="1"/>
  <c r="BO325" i="4" s="1"/>
  <c r="BP325" i="4" s="1"/>
  <c r="BQ325" i="4" s="1"/>
  <c r="BR325" i="4" s="1"/>
  <c r="BS325" i="4" s="1"/>
  <c r="BT325" i="4" s="1"/>
  <c r="BU325" i="4" s="1"/>
  <c r="BV325" i="4" s="1"/>
  <c r="BW325" i="4" s="1"/>
  <c r="BX325" i="4" s="1"/>
  <c r="BY325" i="4" s="1"/>
  <c r="BZ325" i="4" s="1"/>
  <c r="CA325" i="4" s="1"/>
  <c r="CB325" i="4" s="1"/>
  <c r="CC325" i="4" s="1"/>
  <c r="CD325" i="4" s="1"/>
  <c r="CE325" i="4" s="1"/>
  <c r="CF325" i="4" s="1"/>
  <c r="CG325" i="4" s="1"/>
  <c r="CH325" i="4" s="1"/>
  <c r="CI325" i="4" s="1"/>
  <c r="CJ325" i="4" s="1"/>
  <c r="CK325" i="4" s="1"/>
  <c r="CL325" i="4" s="1"/>
  <c r="CM325" i="4" s="1"/>
  <c r="CN325" i="4" s="1"/>
  <c r="CO325" i="4" s="1"/>
  <c r="CP325" i="4" s="1"/>
  <c r="CQ325" i="4" s="1"/>
  <c r="CR325" i="4" s="1"/>
  <c r="CS325" i="4" s="1"/>
  <c r="CT325" i="4" s="1"/>
  <c r="CU325" i="4" s="1"/>
  <c r="CV325" i="4" s="1"/>
  <c r="CW325" i="4" s="1"/>
  <c r="CX325" i="4" s="1"/>
  <c r="CY325" i="4" s="1"/>
  <c r="CZ325" i="4" s="1"/>
  <c r="DA325" i="4" s="1"/>
  <c r="DB325" i="4" s="1"/>
  <c r="DC325" i="4" s="1"/>
  <c r="DD325" i="4" s="1"/>
  <c r="DE325" i="4" s="1"/>
  <c r="DF325" i="4" s="1"/>
  <c r="DG325" i="4" s="1"/>
  <c r="DH325" i="4" s="1"/>
  <c r="DI325" i="4" s="1"/>
  <c r="DJ325" i="4" s="1"/>
  <c r="DK325" i="4" s="1"/>
  <c r="DL325" i="4" s="1"/>
  <c r="DM325" i="4" s="1"/>
  <c r="DN325" i="4" s="1"/>
  <c r="DO325" i="4" s="1"/>
  <c r="DP325" i="4" s="1"/>
  <c r="DQ325" i="4" s="1"/>
  <c r="DR325" i="4" s="1"/>
  <c r="DS325" i="4" s="1"/>
  <c r="DT325" i="4" s="1"/>
  <c r="DU325" i="4" s="1"/>
  <c r="DV325" i="4" s="1"/>
  <c r="DW325" i="4" s="1"/>
  <c r="DX325" i="4" s="1"/>
  <c r="DY325" i="4" s="1"/>
  <c r="DZ325" i="4" s="1"/>
  <c r="EA325" i="4" s="1"/>
  <c r="EB325" i="4" s="1"/>
  <c r="EC325" i="4" s="1"/>
  <c r="ED325" i="4" s="1"/>
  <c r="EE325" i="4" s="1"/>
  <c r="EF325" i="4" s="1"/>
  <c r="EG325" i="4" s="1"/>
  <c r="EH325" i="4" s="1"/>
  <c r="EI325" i="4" s="1"/>
  <c r="EJ325" i="4" s="1"/>
  <c r="EK325" i="4" s="1"/>
  <c r="EL325" i="4" s="1"/>
  <c r="EM325" i="4" s="1"/>
  <c r="EN325" i="4" s="1"/>
  <c r="EO325" i="4" s="1"/>
  <c r="EP325" i="4" s="1"/>
  <c r="EQ325" i="4" s="1"/>
  <c r="ER325" i="4" s="1"/>
  <c r="ES325" i="4" s="1"/>
  <c r="ET325" i="4" s="1"/>
  <c r="EU325" i="4" s="1"/>
  <c r="EV325" i="4" s="1"/>
  <c r="EW325" i="4" s="1"/>
  <c r="EX325" i="4" s="1"/>
  <c r="EY325" i="4" s="1"/>
  <c r="EZ325" i="4" s="1"/>
  <c r="FA325" i="4" s="1"/>
  <c r="FB325" i="4" s="1"/>
  <c r="FC325" i="4" s="1"/>
  <c r="FD325" i="4" s="1"/>
  <c r="FE325" i="4" s="1"/>
  <c r="FF325" i="4" s="1"/>
  <c r="FG325" i="4" s="1"/>
  <c r="FH325" i="4" s="1"/>
  <c r="FI325" i="4" s="1"/>
  <c r="FJ325" i="4" s="1"/>
  <c r="FK325" i="4" s="1"/>
  <c r="FL325" i="4" s="1"/>
  <c r="P303" i="4"/>
  <c r="Q303" i="4" s="1"/>
  <c r="R303" i="4" s="1"/>
  <c r="S303" i="4" s="1"/>
  <c r="T303" i="4" s="1"/>
  <c r="U303" i="4" s="1"/>
  <c r="V303" i="4" s="1"/>
  <c r="W303" i="4" s="1"/>
  <c r="X303" i="4" s="1"/>
  <c r="Y303" i="4" s="1"/>
  <c r="Z303" i="4" s="1"/>
  <c r="AA303" i="4" s="1"/>
  <c r="AB303" i="4" s="1"/>
  <c r="AC303" i="4" s="1"/>
  <c r="AD303" i="4" s="1"/>
  <c r="AE303" i="4" s="1"/>
  <c r="AF303" i="4" s="1"/>
  <c r="AG303" i="4" s="1"/>
  <c r="AH303" i="4" s="1"/>
  <c r="AI303" i="4" s="1"/>
  <c r="AJ303" i="4" s="1"/>
  <c r="AK303" i="4" s="1"/>
  <c r="AL303" i="4" s="1"/>
  <c r="AM303" i="4" s="1"/>
  <c r="AN303" i="4" s="1"/>
  <c r="AO303" i="4" s="1"/>
  <c r="AP303" i="4" s="1"/>
  <c r="AQ303" i="4" s="1"/>
  <c r="AR303" i="4" s="1"/>
  <c r="AS303" i="4" s="1"/>
  <c r="AT303" i="4" s="1"/>
  <c r="AU303" i="4" s="1"/>
  <c r="AV303" i="4" s="1"/>
  <c r="AW303" i="4" s="1"/>
  <c r="AX303" i="4" s="1"/>
  <c r="AY303" i="4" s="1"/>
  <c r="AZ303" i="4" s="1"/>
  <c r="BA303" i="4" s="1"/>
  <c r="BB303" i="4" s="1"/>
  <c r="BC303" i="4" s="1"/>
  <c r="BD303" i="4" s="1"/>
  <c r="BE303" i="4" s="1"/>
  <c r="BF303" i="4" s="1"/>
  <c r="BG303" i="4" s="1"/>
  <c r="BH303" i="4" s="1"/>
  <c r="BI303" i="4" s="1"/>
  <c r="BJ303" i="4" s="1"/>
  <c r="BK303" i="4" s="1"/>
  <c r="BL303" i="4" s="1"/>
  <c r="BM303" i="4" s="1"/>
  <c r="BN303" i="4" s="1"/>
  <c r="BO303" i="4" s="1"/>
  <c r="BP303" i="4" s="1"/>
  <c r="BQ303" i="4" s="1"/>
  <c r="BR303" i="4" s="1"/>
  <c r="BS303" i="4" s="1"/>
  <c r="BT303" i="4" s="1"/>
  <c r="BU303" i="4" s="1"/>
  <c r="BV303" i="4" s="1"/>
  <c r="BW303" i="4" s="1"/>
  <c r="BX303" i="4" s="1"/>
  <c r="BY303" i="4" s="1"/>
  <c r="BZ303" i="4" s="1"/>
  <c r="CA303" i="4" s="1"/>
  <c r="CB303" i="4" s="1"/>
  <c r="CC303" i="4" s="1"/>
  <c r="CD303" i="4" s="1"/>
  <c r="CE303" i="4" s="1"/>
  <c r="CF303" i="4" s="1"/>
  <c r="CG303" i="4" s="1"/>
  <c r="CH303" i="4" s="1"/>
  <c r="CI303" i="4" s="1"/>
  <c r="CJ303" i="4" s="1"/>
  <c r="CK303" i="4" s="1"/>
  <c r="CL303" i="4" s="1"/>
  <c r="CM303" i="4" s="1"/>
  <c r="CN303" i="4" s="1"/>
  <c r="CO303" i="4" s="1"/>
  <c r="CP303" i="4" s="1"/>
  <c r="CQ303" i="4" s="1"/>
  <c r="CR303" i="4" s="1"/>
  <c r="CS303" i="4" s="1"/>
  <c r="CT303" i="4" s="1"/>
  <c r="CU303" i="4" s="1"/>
  <c r="CV303" i="4" s="1"/>
  <c r="CW303" i="4" s="1"/>
  <c r="CX303" i="4" s="1"/>
  <c r="CY303" i="4" s="1"/>
  <c r="CZ303" i="4" s="1"/>
  <c r="DA303" i="4" s="1"/>
  <c r="DB303" i="4" s="1"/>
  <c r="DC303" i="4" s="1"/>
  <c r="DD303" i="4" s="1"/>
  <c r="DE303" i="4" s="1"/>
  <c r="DF303" i="4" s="1"/>
  <c r="DG303" i="4" s="1"/>
  <c r="DH303" i="4" s="1"/>
  <c r="DI303" i="4" s="1"/>
  <c r="DJ303" i="4" s="1"/>
  <c r="DK303" i="4" s="1"/>
  <c r="DL303" i="4" s="1"/>
  <c r="DM303" i="4" s="1"/>
  <c r="DN303" i="4" s="1"/>
  <c r="DO303" i="4" s="1"/>
  <c r="DP303" i="4" s="1"/>
  <c r="DQ303" i="4" s="1"/>
  <c r="DR303" i="4" s="1"/>
  <c r="DS303" i="4" s="1"/>
  <c r="DT303" i="4" s="1"/>
  <c r="DU303" i="4" s="1"/>
  <c r="DV303" i="4" s="1"/>
  <c r="DW303" i="4" s="1"/>
  <c r="DX303" i="4" s="1"/>
  <c r="DY303" i="4" s="1"/>
  <c r="DZ303" i="4" s="1"/>
  <c r="EA303" i="4" s="1"/>
  <c r="EB303" i="4" s="1"/>
  <c r="EC303" i="4" s="1"/>
  <c r="ED303" i="4" s="1"/>
  <c r="EE303" i="4" s="1"/>
  <c r="EF303" i="4" s="1"/>
  <c r="EG303" i="4" s="1"/>
  <c r="EH303" i="4" s="1"/>
  <c r="EI303" i="4" s="1"/>
  <c r="EJ303" i="4" s="1"/>
  <c r="EK303" i="4" s="1"/>
  <c r="EL303" i="4" s="1"/>
  <c r="EM303" i="4" s="1"/>
  <c r="EN303" i="4" s="1"/>
  <c r="EO303" i="4" s="1"/>
  <c r="EP303" i="4" s="1"/>
  <c r="EQ303" i="4" s="1"/>
  <c r="ER303" i="4" s="1"/>
  <c r="ES303" i="4" s="1"/>
  <c r="ET303" i="4" s="1"/>
  <c r="EU303" i="4" s="1"/>
  <c r="EV303" i="4" s="1"/>
  <c r="EW303" i="4" s="1"/>
  <c r="EX303" i="4" s="1"/>
  <c r="EY303" i="4" s="1"/>
  <c r="EZ303" i="4" s="1"/>
  <c r="FA303" i="4" s="1"/>
  <c r="FB303" i="4" s="1"/>
  <c r="FC303" i="4" s="1"/>
  <c r="FD303" i="4" s="1"/>
  <c r="FE303" i="4" s="1"/>
  <c r="FF303" i="4" s="1"/>
  <c r="FG303" i="4" s="1"/>
  <c r="FH303" i="4" s="1"/>
  <c r="FI303" i="4" s="1"/>
  <c r="FJ303" i="4" s="1"/>
  <c r="FK303" i="4" s="1"/>
  <c r="FL303" i="4" s="1"/>
  <c r="J272" i="4"/>
  <c r="N250" i="4"/>
  <c r="O250" i="4" s="1"/>
  <c r="K262" i="4"/>
  <c r="L262" i="4" s="1"/>
  <c r="M205" i="4"/>
  <c r="N205" i="4" s="1"/>
  <c r="P172" i="4"/>
  <c r="Q172" i="4" s="1"/>
  <c r="R172" i="4" s="1"/>
  <c r="S172" i="4" s="1"/>
  <c r="T172" i="4" s="1"/>
  <c r="U172" i="4" s="1"/>
  <c r="V172" i="4" s="1"/>
  <c r="W172" i="4" s="1"/>
  <c r="X172" i="4" s="1"/>
  <c r="Y172" i="4" s="1"/>
  <c r="Z172" i="4" s="1"/>
  <c r="AA172" i="4" s="1"/>
  <c r="AB172" i="4" s="1"/>
  <c r="AC172" i="4" s="1"/>
  <c r="AD172" i="4" s="1"/>
  <c r="AE172" i="4" s="1"/>
  <c r="AF172" i="4" s="1"/>
  <c r="AG172" i="4" s="1"/>
  <c r="AH172" i="4" s="1"/>
  <c r="AI172" i="4" s="1"/>
  <c r="AJ172" i="4" s="1"/>
  <c r="AK172" i="4" s="1"/>
  <c r="AL172" i="4" s="1"/>
  <c r="AM172" i="4" s="1"/>
  <c r="AN172" i="4" s="1"/>
  <c r="AO172" i="4" s="1"/>
  <c r="AP172" i="4" s="1"/>
  <c r="AQ172" i="4" s="1"/>
  <c r="AR172" i="4" s="1"/>
  <c r="AS172" i="4" s="1"/>
  <c r="AT172" i="4" s="1"/>
  <c r="AU172" i="4" s="1"/>
  <c r="AV172" i="4" s="1"/>
  <c r="AW172" i="4" s="1"/>
  <c r="AX172" i="4" s="1"/>
  <c r="AY172" i="4" s="1"/>
  <c r="AZ172" i="4" s="1"/>
  <c r="BA172" i="4" s="1"/>
  <c r="BB172" i="4" s="1"/>
  <c r="BC172" i="4" s="1"/>
  <c r="BD172" i="4" s="1"/>
  <c r="BE172" i="4" s="1"/>
  <c r="BF172" i="4" s="1"/>
  <c r="BG172" i="4" s="1"/>
  <c r="BH172" i="4" s="1"/>
  <c r="BI172" i="4" s="1"/>
  <c r="BJ172" i="4" s="1"/>
  <c r="BK172" i="4" s="1"/>
  <c r="BL172" i="4" s="1"/>
  <c r="BM172" i="4" s="1"/>
  <c r="BN172" i="4" s="1"/>
  <c r="BO172" i="4" s="1"/>
  <c r="BP172" i="4" s="1"/>
  <c r="BQ172" i="4" s="1"/>
  <c r="BR172" i="4" s="1"/>
  <c r="BS172" i="4" s="1"/>
  <c r="BT172" i="4" s="1"/>
  <c r="BU172" i="4" s="1"/>
  <c r="BV172" i="4" s="1"/>
  <c r="BW172" i="4" s="1"/>
  <c r="BX172" i="4" s="1"/>
  <c r="BY172" i="4" s="1"/>
  <c r="BZ172" i="4" s="1"/>
  <c r="CA172" i="4" s="1"/>
  <c r="CB172" i="4" s="1"/>
  <c r="CC172" i="4" s="1"/>
  <c r="CD172" i="4" s="1"/>
  <c r="CE172" i="4" s="1"/>
  <c r="CF172" i="4" s="1"/>
  <c r="CG172" i="4" s="1"/>
  <c r="CH172" i="4" s="1"/>
  <c r="CI172" i="4" s="1"/>
  <c r="CJ172" i="4" s="1"/>
  <c r="CK172" i="4" s="1"/>
  <c r="CL172" i="4" s="1"/>
  <c r="CM172" i="4" s="1"/>
  <c r="CN172" i="4" s="1"/>
  <c r="CO172" i="4" s="1"/>
  <c r="CP172" i="4" s="1"/>
  <c r="CQ172" i="4" s="1"/>
  <c r="CR172" i="4" s="1"/>
  <c r="CS172" i="4" s="1"/>
  <c r="CT172" i="4" s="1"/>
  <c r="CU172" i="4" s="1"/>
  <c r="CV172" i="4" s="1"/>
  <c r="CW172" i="4" s="1"/>
  <c r="CX172" i="4" s="1"/>
  <c r="CY172" i="4" s="1"/>
  <c r="CZ172" i="4" s="1"/>
  <c r="DA172" i="4" s="1"/>
  <c r="DB172" i="4" s="1"/>
  <c r="DC172" i="4" s="1"/>
  <c r="DD172" i="4" s="1"/>
  <c r="DE172" i="4" s="1"/>
  <c r="DF172" i="4" s="1"/>
  <c r="DG172" i="4" s="1"/>
  <c r="DH172" i="4" s="1"/>
  <c r="DI172" i="4" s="1"/>
  <c r="DJ172" i="4" s="1"/>
  <c r="DK172" i="4" s="1"/>
  <c r="DL172" i="4" s="1"/>
  <c r="DM172" i="4" s="1"/>
  <c r="DN172" i="4" s="1"/>
  <c r="DO172" i="4" s="1"/>
  <c r="DP172" i="4" s="1"/>
  <c r="DQ172" i="4" s="1"/>
  <c r="DR172" i="4" s="1"/>
  <c r="DS172" i="4" s="1"/>
  <c r="DT172" i="4" s="1"/>
  <c r="DU172" i="4" s="1"/>
  <c r="DV172" i="4" s="1"/>
  <c r="DW172" i="4" s="1"/>
  <c r="DX172" i="4" s="1"/>
  <c r="DY172" i="4" s="1"/>
  <c r="DZ172" i="4" s="1"/>
  <c r="EA172" i="4" s="1"/>
  <c r="EB172" i="4" s="1"/>
  <c r="EC172" i="4" s="1"/>
  <c r="ED172" i="4" s="1"/>
  <c r="EE172" i="4" s="1"/>
  <c r="EF172" i="4" s="1"/>
  <c r="EG172" i="4" s="1"/>
  <c r="EH172" i="4" s="1"/>
  <c r="EI172" i="4" s="1"/>
  <c r="EJ172" i="4" s="1"/>
  <c r="EK172" i="4" s="1"/>
  <c r="EL172" i="4" s="1"/>
  <c r="EM172" i="4" s="1"/>
  <c r="EN172" i="4" s="1"/>
  <c r="EO172" i="4" s="1"/>
  <c r="EP172" i="4" s="1"/>
  <c r="EQ172" i="4" s="1"/>
  <c r="ER172" i="4" s="1"/>
  <c r="ES172" i="4" s="1"/>
  <c r="ET172" i="4" s="1"/>
  <c r="EU172" i="4" s="1"/>
  <c r="EV172" i="4" s="1"/>
  <c r="EW172" i="4" s="1"/>
  <c r="EX172" i="4" s="1"/>
  <c r="EY172" i="4" s="1"/>
  <c r="EZ172" i="4" s="1"/>
  <c r="FA172" i="4" s="1"/>
  <c r="FB172" i="4" s="1"/>
  <c r="FC172" i="4" s="1"/>
  <c r="FD172" i="4" s="1"/>
  <c r="FE172" i="4" s="1"/>
  <c r="FF172" i="4" s="1"/>
  <c r="FG172" i="4" s="1"/>
  <c r="FH172" i="4" s="1"/>
  <c r="FI172" i="4" s="1"/>
  <c r="FJ172" i="4" s="1"/>
  <c r="FK172" i="4" s="1"/>
  <c r="FL172" i="4" s="1"/>
  <c r="K273" i="4"/>
  <c r="L273" i="4" s="1"/>
  <c r="M273" i="4" s="1"/>
  <c r="N273" i="4" s="1"/>
  <c r="O273" i="4" s="1"/>
  <c r="P273" i="4" s="1"/>
  <c r="Q273" i="4" s="1"/>
  <c r="R273" i="4" s="1"/>
  <c r="S273" i="4" s="1"/>
  <c r="T273" i="4" s="1"/>
  <c r="U273" i="4" s="1"/>
  <c r="V273" i="4" s="1"/>
  <c r="W273" i="4" s="1"/>
  <c r="X273" i="4" s="1"/>
  <c r="Y273" i="4" s="1"/>
  <c r="Z273" i="4" s="1"/>
  <c r="AA273" i="4" s="1"/>
  <c r="AB273" i="4" s="1"/>
  <c r="AC273" i="4" s="1"/>
  <c r="AD273" i="4" s="1"/>
  <c r="AE273" i="4" s="1"/>
  <c r="AF273" i="4" s="1"/>
  <c r="AG273" i="4" s="1"/>
  <c r="AH273" i="4" s="1"/>
  <c r="AI273" i="4" s="1"/>
  <c r="AJ273" i="4" s="1"/>
  <c r="AK273" i="4" s="1"/>
  <c r="AL273" i="4" s="1"/>
  <c r="AM273" i="4" s="1"/>
  <c r="AN273" i="4" s="1"/>
  <c r="AO273" i="4" s="1"/>
  <c r="AP273" i="4" s="1"/>
  <c r="AQ273" i="4" s="1"/>
  <c r="AR273" i="4" s="1"/>
  <c r="AS273" i="4" s="1"/>
  <c r="AT273" i="4" s="1"/>
  <c r="AU273" i="4" s="1"/>
  <c r="AV273" i="4" s="1"/>
  <c r="AW273" i="4" s="1"/>
  <c r="AX273" i="4" s="1"/>
  <c r="AY273" i="4" s="1"/>
  <c r="AZ273" i="4" s="1"/>
  <c r="BA273" i="4" s="1"/>
  <c r="BB273" i="4" s="1"/>
  <c r="BC273" i="4" s="1"/>
  <c r="BD273" i="4" s="1"/>
  <c r="BE273" i="4" s="1"/>
  <c r="BF273" i="4" s="1"/>
  <c r="BG273" i="4" s="1"/>
  <c r="BH273" i="4" s="1"/>
  <c r="BI273" i="4" s="1"/>
  <c r="BJ273" i="4" s="1"/>
  <c r="BK273" i="4" s="1"/>
  <c r="BL273" i="4" s="1"/>
  <c r="BM273" i="4" s="1"/>
  <c r="BN273" i="4" s="1"/>
  <c r="BO273" i="4" s="1"/>
  <c r="BP273" i="4" s="1"/>
  <c r="BQ273" i="4" s="1"/>
  <c r="BR273" i="4" s="1"/>
  <c r="BS273" i="4" s="1"/>
  <c r="BT273" i="4" s="1"/>
  <c r="BU273" i="4" s="1"/>
  <c r="BV273" i="4" s="1"/>
  <c r="BW273" i="4" s="1"/>
  <c r="BX273" i="4" s="1"/>
  <c r="BY273" i="4" s="1"/>
  <c r="BZ273" i="4" s="1"/>
  <c r="CA273" i="4" s="1"/>
  <c r="CB273" i="4" s="1"/>
  <c r="CC273" i="4" s="1"/>
  <c r="CD273" i="4" s="1"/>
  <c r="CE273" i="4" s="1"/>
  <c r="CF273" i="4" s="1"/>
  <c r="CG273" i="4" s="1"/>
  <c r="CH273" i="4" s="1"/>
  <c r="CI273" i="4" s="1"/>
  <c r="CJ273" i="4" s="1"/>
  <c r="CK273" i="4" s="1"/>
  <c r="CL273" i="4" s="1"/>
  <c r="CM273" i="4" s="1"/>
  <c r="CN273" i="4" s="1"/>
  <c r="CO273" i="4" s="1"/>
  <c r="CP273" i="4" s="1"/>
  <c r="CQ273" i="4" s="1"/>
  <c r="CR273" i="4" s="1"/>
  <c r="CS273" i="4" s="1"/>
  <c r="CT273" i="4" s="1"/>
  <c r="CU273" i="4" s="1"/>
  <c r="CV273" i="4" s="1"/>
  <c r="CW273" i="4" s="1"/>
  <c r="CX273" i="4" s="1"/>
  <c r="CY273" i="4" s="1"/>
  <c r="CZ273" i="4" s="1"/>
  <c r="DA273" i="4" s="1"/>
  <c r="DB273" i="4" s="1"/>
  <c r="DC273" i="4" s="1"/>
  <c r="DD273" i="4" s="1"/>
  <c r="DE273" i="4" s="1"/>
  <c r="DF273" i="4" s="1"/>
  <c r="DG273" i="4" s="1"/>
  <c r="DH273" i="4" s="1"/>
  <c r="DI273" i="4" s="1"/>
  <c r="DJ273" i="4" s="1"/>
  <c r="DK273" i="4" s="1"/>
  <c r="DL273" i="4" s="1"/>
  <c r="DM273" i="4" s="1"/>
  <c r="DN273" i="4" s="1"/>
  <c r="DO273" i="4" s="1"/>
  <c r="DP273" i="4" s="1"/>
  <c r="DQ273" i="4" s="1"/>
  <c r="DR273" i="4" s="1"/>
  <c r="DS273" i="4" s="1"/>
  <c r="DT273" i="4" s="1"/>
  <c r="DU273" i="4" s="1"/>
  <c r="DV273" i="4" s="1"/>
  <c r="DW273" i="4" s="1"/>
  <c r="DX273" i="4" s="1"/>
  <c r="DY273" i="4" s="1"/>
  <c r="DZ273" i="4" s="1"/>
  <c r="EA273" i="4" s="1"/>
  <c r="EB273" i="4" s="1"/>
  <c r="EC273" i="4" s="1"/>
  <c r="ED273" i="4" s="1"/>
  <c r="EE273" i="4" s="1"/>
  <c r="EF273" i="4" s="1"/>
  <c r="EG273" i="4" s="1"/>
  <c r="EH273" i="4" s="1"/>
  <c r="EI273" i="4" s="1"/>
  <c r="EJ273" i="4" s="1"/>
  <c r="EK273" i="4" s="1"/>
  <c r="EL273" i="4" s="1"/>
  <c r="EM273" i="4" s="1"/>
  <c r="EN273" i="4" s="1"/>
  <c r="EO273" i="4" s="1"/>
  <c r="EP273" i="4" s="1"/>
  <c r="EQ273" i="4" s="1"/>
  <c r="ER273" i="4" s="1"/>
  <c r="ES273" i="4" s="1"/>
  <c r="ET273" i="4" s="1"/>
  <c r="EU273" i="4" s="1"/>
  <c r="EV273" i="4" s="1"/>
  <c r="EW273" i="4" s="1"/>
  <c r="EX273" i="4" s="1"/>
  <c r="EY273" i="4" s="1"/>
  <c r="EZ273" i="4" s="1"/>
  <c r="FA273" i="4" s="1"/>
  <c r="FB273" i="4" s="1"/>
  <c r="FC273" i="4" s="1"/>
  <c r="FD273" i="4" s="1"/>
  <c r="FE273" i="4" s="1"/>
  <c r="FF273" i="4" s="1"/>
  <c r="FG273" i="4" s="1"/>
  <c r="FH273" i="4" s="1"/>
  <c r="FI273" i="4" s="1"/>
  <c r="FJ273" i="4" s="1"/>
  <c r="FK273" i="4" s="1"/>
  <c r="FL273" i="4" s="1"/>
  <c r="Q267" i="4"/>
  <c r="R267" i="4" s="1"/>
  <c r="P270" i="4"/>
  <c r="Q270" i="4" s="1"/>
  <c r="R270" i="4" s="1"/>
  <c r="S270" i="4" s="1"/>
  <c r="T270" i="4" s="1"/>
  <c r="U270" i="4" s="1"/>
  <c r="V270" i="4" s="1"/>
  <c r="W270" i="4" s="1"/>
  <c r="X270" i="4" s="1"/>
  <c r="Y270" i="4" s="1"/>
  <c r="Z270" i="4" s="1"/>
  <c r="AA270" i="4" s="1"/>
  <c r="AB270" i="4" s="1"/>
  <c r="AC270" i="4" s="1"/>
  <c r="AD270" i="4" s="1"/>
  <c r="AE270" i="4" s="1"/>
  <c r="AF270" i="4" s="1"/>
  <c r="AG270" i="4" s="1"/>
  <c r="AH270" i="4" s="1"/>
  <c r="AI270" i="4" s="1"/>
  <c r="AJ270" i="4" s="1"/>
  <c r="AK270" i="4" s="1"/>
  <c r="AL270" i="4" s="1"/>
  <c r="AM270" i="4" s="1"/>
  <c r="AN270" i="4" s="1"/>
  <c r="AO270" i="4" s="1"/>
  <c r="AP270" i="4" s="1"/>
  <c r="AQ270" i="4" s="1"/>
  <c r="AR270" i="4" s="1"/>
  <c r="AS270" i="4" s="1"/>
  <c r="AT270" i="4" s="1"/>
  <c r="AU270" i="4" s="1"/>
  <c r="AV270" i="4" s="1"/>
  <c r="AW270" i="4" s="1"/>
  <c r="AX270" i="4" s="1"/>
  <c r="AY270" i="4" s="1"/>
  <c r="AZ270" i="4" s="1"/>
  <c r="BA270" i="4" s="1"/>
  <c r="BB270" i="4" s="1"/>
  <c r="BC270" i="4" s="1"/>
  <c r="BD270" i="4" s="1"/>
  <c r="BE270" i="4" s="1"/>
  <c r="BF270" i="4" s="1"/>
  <c r="BG270" i="4" s="1"/>
  <c r="BH270" i="4" s="1"/>
  <c r="BI270" i="4" s="1"/>
  <c r="BJ270" i="4" s="1"/>
  <c r="BK270" i="4" s="1"/>
  <c r="BL270" i="4" s="1"/>
  <c r="BM270" i="4" s="1"/>
  <c r="BN270" i="4" s="1"/>
  <c r="BO270" i="4" s="1"/>
  <c r="BP270" i="4" s="1"/>
  <c r="BQ270" i="4" s="1"/>
  <c r="BR270" i="4" s="1"/>
  <c r="BS270" i="4" s="1"/>
  <c r="BT270" i="4" s="1"/>
  <c r="BU270" i="4" s="1"/>
  <c r="BV270" i="4" s="1"/>
  <c r="BW270" i="4" s="1"/>
  <c r="BX270" i="4" s="1"/>
  <c r="BY270" i="4" s="1"/>
  <c r="BZ270" i="4" s="1"/>
  <c r="CA270" i="4" s="1"/>
  <c r="CB270" i="4" s="1"/>
  <c r="CC270" i="4" s="1"/>
  <c r="CD270" i="4" s="1"/>
  <c r="CE270" i="4" s="1"/>
  <c r="CF270" i="4" s="1"/>
  <c r="CG270" i="4" s="1"/>
  <c r="CH270" i="4" s="1"/>
  <c r="CI270" i="4" s="1"/>
  <c r="CJ270" i="4" s="1"/>
  <c r="CK270" i="4" s="1"/>
  <c r="CL270" i="4" s="1"/>
  <c r="CM270" i="4" s="1"/>
  <c r="CN270" i="4" s="1"/>
  <c r="CO270" i="4" s="1"/>
  <c r="CP270" i="4" s="1"/>
  <c r="CQ270" i="4" s="1"/>
  <c r="CR270" i="4" s="1"/>
  <c r="CS270" i="4" s="1"/>
  <c r="CT270" i="4" s="1"/>
  <c r="CU270" i="4" s="1"/>
  <c r="CV270" i="4" s="1"/>
  <c r="CW270" i="4" s="1"/>
  <c r="CX270" i="4" s="1"/>
  <c r="CY270" i="4" s="1"/>
  <c r="CZ270" i="4" s="1"/>
  <c r="DA270" i="4" s="1"/>
  <c r="DB270" i="4" s="1"/>
  <c r="DC270" i="4" s="1"/>
  <c r="DD270" i="4" s="1"/>
  <c r="DE270" i="4" s="1"/>
  <c r="DF270" i="4" s="1"/>
  <c r="DG270" i="4" s="1"/>
  <c r="DH270" i="4" s="1"/>
  <c r="DI270" i="4" s="1"/>
  <c r="DJ270" i="4" s="1"/>
  <c r="DK270" i="4" s="1"/>
  <c r="DL270" i="4" s="1"/>
  <c r="DM270" i="4" s="1"/>
  <c r="DN270" i="4" s="1"/>
  <c r="DO270" i="4" s="1"/>
  <c r="DP270" i="4" s="1"/>
  <c r="DQ270" i="4" s="1"/>
  <c r="DR270" i="4" s="1"/>
  <c r="DS270" i="4" s="1"/>
  <c r="DT270" i="4" s="1"/>
  <c r="DU270" i="4" s="1"/>
  <c r="DV270" i="4" s="1"/>
  <c r="DW270" i="4" s="1"/>
  <c r="DX270" i="4" s="1"/>
  <c r="DY270" i="4" s="1"/>
  <c r="DZ270" i="4" s="1"/>
  <c r="EA270" i="4" s="1"/>
  <c r="EB270" i="4" s="1"/>
  <c r="EC270" i="4" s="1"/>
  <c r="ED270" i="4" s="1"/>
  <c r="EE270" i="4" s="1"/>
  <c r="EF270" i="4" s="1"/>
  <c r="EG270" i="4" s="1"/>
  <c r="EH270" i="4" s="1"/>
  <c r="EI270" i="4" s="1"/>
  <c r="EJ270" i="4" s="1"/>
  <c r="EK270" i="4" s="1"/>
  <c r="EL270" i="4" s="1"/>
  <c r="EM270" i="4" s="1"/>
  <c r="EN270" i="4" s="1"/>
  <c r="EO270" i="4" s="1"/>
  <c r="EP270" i="4" s="1"/>
  <c r="EQ270" i="4" s="1"/>
  <c r="ER270" i="4" s="1"/>
  <c r="ES270" i="4" s="1"/>
  <c r="ET270" i="4" s="1"/>
  <c r="EU270" i="4" s="1"/>
  <c r="EV270" i="4" s="1"/>
  <c r="EW270" i="4" s="1"/>
  <c r="EX270" i="4" s="1"/>
  <c r="EY270" i="4" s="1"/>
  <c r="EZ270" i="4" s="1"/>
  <c r="FA270" i="4" s="1"/>
  <c r="FB270" i="4" s="1"/>
  <c r="FC270" i="4" s="1"/>
  <c r="FD270" i="4" s="1"/>
  <c r="FE270" i="4" s="1"/>
  <c r="FF270" i="4" s="1"/>
  <c r="FG270" i="4" s="1"/>
  <c r="FH270" i="4" s="1"/>
  <c r="FI270" i="4" s="1"/>
  <c r="FJ270" i="4" s="1"/>
  <c r="FK270" i="4" s="1"/>
  <c r="FL270" i="4" s="1"/>
  <c r="M263" i="4"/>
  <c r="N263" i="4" s="1"/>
  <c r="O263" i="4" s="1"/>
  <c r="P263" i="4" s="1"/>
  <c r="Q263" i="4" s="1"/>
  <c r="R263" i="4" s="1"/>
  <c r="S263" i="4" s="1"/>
  <c r="T263" i="4" s="1"/>
  <c r="U263" i="4" s="1"/>
  <c r="V263" i="4" s="1"/>
  <c r="W263" i="4" s="1"/>
  <c r="X263" i="4" s="1"/>
  <c r="Y263" i="4" s="1"/>
  <c r="Z263" i="4" s="1"/>
  <c r="AA263" i="4" s="1"/>
  <c r="AB263" i="4" s="1"/>
  <c r="AC263" i="4" s="1"/>
  <c r="AD263" i="4" s="1"/>
  <c r="AE263" i="4" s="1"/>
  <c r="AF263" i="4" s="1"/>
  <c r="AG263" i="4" s="1"/>
  <c r="AH263" i="4" s="1"/>
  <c r="AI263" i="4" s="1"/>
  <c r="AJ263" i="4" s="1"/>
  <c r="AK263" i="4" s="1"/>
  <c r="AL263" i="4" s="1"/>
  <c r="AM263" i="4" s="1"/>
  <c r="AN263" i="4" s="1"/>
  <c r="AO263" i="4" s="1"/>
  <c r="AP263" i="4" s="1"/>
  <c r="AQ263" i="4" s="1"/>
  <c r="AR263" i="4" s="1"/>
  <c r="AS263" i="4" s="1"/>
  <c r="AT263" i="4" s="1"/>
  <c r="AU263" i="4" s="1"/>
  <c r="AV263" i="4" s="1"/>
  <c r="AW263" i="4" s="1"/>
  <c r="AX263" i="4" s="1"/>
  <c r="AY263" i="4" s="1"/>
  <c r="AZ263" i="4" s="1"/>
  <c r="BA263" i="4" s="1"/>
  <c r="BB263" i="4" s="1"/>
  <c r="BC263" i="4" s="1"/>
  <c r="BD263" i="4" s="1"/>
  <c r="BE263" i="4" s="1"/>
  <c r="BF263" i="4" s="1"/>
  <c r="BG263" i="4" s="1"/>
  <c r="BH263" i="4" s="1"/>
  <c r="BI263" i="4" s="1"/>
  <c r="BJ263" i="4" s="1"/>
  <c r="BK263" i="4" s="1"/>
  <c r="BL263" i="4" s="1"/>
  <c r="BM263" i="4" s="1"/>
  <c r="BN263" i="4" s="1"/>
  <c r="BO263" i="4" s="1"/>
  <c r="BP263" i="4" s="1"/>
  <c r="BQ263" i="4" s="1"/>
  <c r="BR263" i="4" s="1"/>
  <c r="BS263" i="4" s="1"/>
  <c r="BT263" i="4" s="1"/>
  <c r="BU263" i="4" s="1"/>
  <c r="BV263" i="4" s="1"/>
  <c r="BW263" i="4" s="1"/>
  <c r="BX263" i="4" s="1"/>
  <c r="BY263" i="4" s="1"/>
  <c r="BZ263" i="4" s="1"/>
  <c r="CA263" i="4" s="1"/>
  <c r="CB263" i="4" s="1"/>
  <c r="CC263" i="4" s="1"/>
  <c r="CD263" i="4" s="1"/>
  <c r="CE263" i="4" s="1"/>
  <c r="CF263" i="4" s="1"/>
  <c r="CG263" i="4" s="1"/>
  <c r="CH263" i="4" s="1"/>
  <c r="CI263" i="4" s="1"/>
  <c r="CJ263" i="4" s="1"/>
  <c r="CK263" i="4" s="1"/>
  <c r="CL263" i="4" s="1"/>
  <c r="CM263" i="4" s="1"/>
  <c r="CN263" i="4" s="1"/>
  <c r="CO263" i="4" s="1"/>
  <c r="CP263" i="4" s="1"/>
  <c r="CQ263" i="4" s="1"/>
  <c r="CR263" i="4" s="1"/>
  <c r="CS263" i="4" s="1"/>
  <c r="CT263" i="4" s="1"/>
  <c r="CU263" i="4" s="1"/>
  <c r="CV263" i="4" s="1"/>
  <c r="CW263" i="4" s="1"/>
  <c r="CX263" i="4" s="1"/>
  <c r="CY263" i="4" s="1"/>
  <c r="CZ263" i="4" s="1"/>
  <c r="DA263" i="4" s="1"/>
  <c r="DB263" i="4" s="1"/>
  <c r="DC263" i="4" s="1"/>
  <c r="DD263" i="4" s="1"/>
  <c r="DE263" i="4" s="1"/>
  <c r="DF263" i="4" s="1"/>
  <c r="DG263" i="4" s="1"/>
  <c r="DH263" i="4" s="1"/>
  <c r="DI263" i="4" s="1"/>
  <c r="DJ263" i="4" s="1"/>
  <c r="DK263" i="4" s="1"/>
  <c r="DL263" i="4" s="1"/>
  <c r="DM263" i="4" s="1"/>
  <c r="DN263" i="4" s="1"/>
  <c r="DO263" i="4" s="1"/>
  <c r="DP263" i="4" s="1"/>
  <c r="DQ263" i="4" s="1"/>
  <c r="DR263" i="4" s="1"/>
  <c r="DS263" i="4" s="1"/>
  <c r="DT263" i="4" s="1"/>
  <c r="DU263" i="4" s="1"/>
  <c r="DV263" i="4" s="1"/>
  <c r="DW263" i="4" s="1"/>
  <c r="DX263" i="4" s="1"/>
  <c r="DY263" i="4" s="1"/>
  <c r="DZ263" i="4" s="1"/>
  <c r="EA263" i="4" s="1"/>
  <c r="EB263" i="4" s="1"/>
  <c r="EC263" i="4" s="1"/>
  <c r="ED263" i="4" s="1"/>
  <c r="EE263" i="4" s="1"/>
  <c r="EF263" i="4" s="1"/>
  <c r="EG263" i="4" s="1"/>
  <c r="EH263" i="4" s="1"/>
  <c r="EI263" i="4" s="1"/>
  <c r="EJ263" i="4" s="1"/>
  <c r="EK263" i="4" s="1"/>
  <c r="EL263" i="4" s="1"/>
  <c r="EM263" i="4" s="1"/>
  <c r="EN263" i="4" s="1"/>
  <c r="EO263" i="4" s="1"/>
  <c r="EP263" i="4" s="1"/>
  <c r="EQ263" i="4" s="1"/>
  <c r="ER263" i="4" s="1"/>
  <c r="ES263" i="4" s="1"/>
  <c r="ET263" i="4" s="1"/>
  <c r="EU263" i="4" s="1"/>
  <c r="EV263" i="4" s="1"/>
  <c r="EW263" i="4" s="1"/>
  <c r="EX263" i="4" s="1"/>
  <c r="EY263" i="4" s="1"/>
  <c r="EZ263" i="4" s="1"/>
  <c r="FA263" i="4" s="1"/>
  <c r="FB263" i="4" s="1"/>
  <c r="FC263" i="4" s="1"/>
  <c r="FD263" i="4" s="1"/>
  <c r="FE263" i="4" s="1"/>
  <c r="FF263" i="4" s="1"/>
  <c r="FG263" i="4" s="1"/>
  <c r="FH263" i="4" s="1"/>
  <c r="FI263" i="4" s="1"/>
  <c r="FJ263" i="4" s="1"/>
  <c r="FK263" i="4" s="1"/>
  <c r="FL263" i="4" s="1"/>
  <c r="L199" i="4"/>
  <c r="M297" i="4"/>
  <c r="N297" i="4" s="1"/>
  <c r="M246" i="4"/>
  <c r="N195" i="4"/>
  <c r="O195" i="4" s="1"/>
  <c r="P195" i="4" s="1"/>
  <c r="Q195" i="4" s="1"/>
  <c r="R195" i="4" s="1"/>
  <c r="S195" i="4" s="1"/>
  <c r="T195" i="4" s="1"/>
  <c r="U195" i="4" s="1"/>
  <c r="V195" i="4" s="1"/>
  <c r="W195" i="4" s="1"/>
  <c r="X195" i="4" s="1"/>
  <c r="Y195" i="4" s="1"/>
  <c r="Z195" i="4" s="1"/>
  <c r="AA195" i="4" s="1"/>
  <c r="AB195" i="4" s="1"/>
  <c r="AC195" i="4" s="1"/>
  <c r="AD195" i="4" s="1"/>
  <c r="AE195" i="4" s="1"/>
  <c r="AF195" i="4" s="1"/>
  <c r="AG195" i="4" s="1"/>
  <c r="AH195" i="4" s="1"/>
  <c r="AI195" i="4" s="1"/>
  <c r="AJ195" i="4" s="1"/>
  <c r="AK195" i="4" s="1"/>
  <c r="AL195" i="4" s="1"/>
  <c r="AM195" i="4" s="1"/>
  <c r="AN195" i="4" s="1"/>
  <c r="AO195" i="4" s="1"/>
  <c r="AP195" i="4" s="1"/>
  <c r="AQ195" i="4" s="1"/>
  <c r="AR195" i="4" s="1"/>
  <c r="AS195" i="4" s="1"/>
  <c r="AT195" i="4" s="1"/>
  <c r="AU195" i="4" s="1"/>
  <c r="AV195" i="4" s="1"/>
  <c r="AW195" i="4" s="1"/>
  <c r="AX195" i="4" s="1"/>
  <c r="AY195" i="4" s="1"/>
  <c r="AZ195" i="4" s="1"/>
  <c r="BA195" i="4" s="1"/>
  <c r="BB195" i="4" s="1"/>
  <c r="BC195" i="4" s="1"/>
  <c r="BD195" i="4" s="1"/>
  <c r="BE195" i="4" s="1"/>
  <c r="BF195" i="4" s="1"/>
  <c r="BG195" i="4" s="1"/>
  <c r="BH195" i="4" s="1"/>
  <c r="BI195" i="4" s="1"/>
  <c r="BJ195" i="4" s="1"/>
  <c r="BK195" i="4" s="1"/>
  <c r="BL195" i="4" s="1"/>
  <c r="BM195" i="4" s="1"/>
  <c r="BN195" i="4" s="1"/>
  <c r="BO195" i="4" s="1"/>
  <c r="BP195" i="4" s="1"/>
  <c r="BQ195" i="4" s="1"/>
  <c r="BR195" i="4" s="1"/>
  <c r="BS195" i="4" s="1"/>
  <c r="BT195" i="4" s="1"/>
  <c r="BU195" i="4" s="1"/>
  <c r="BV195" i="4" s="1"/>
  <c r="BW195" i="4" s="1"/>
  <c r="BX195" i="4" s="1"/>
  <c r="BY195" i="4" s="1"/>
  <c r="BZ195" i="4" s="1"/>
  <c r="CA195" i="4" s="1"/>
  <c r="CB195" i="4" s="1"/>
  <c r="CC195" i="4" s="1"/>
  <c r="CD195" i="4" s="1"/>
  <c r="CE195" i="4" s="1"/>
  <c r="CF195" i="4" s="1"/>
  <c r="CG195" i="4" s="1"/>
  <c r="CH195" i="4" s="1"/>
  <c r="CI195" i="4" s="1"/>
  <c r="CJ195" i="4" s="1"/>
  <c r="CK195" i="4" s="1"/>
  <c r="CL195" i="4" s="1"/>
  <c r="CM195" i="4" s="1"/>
  <c r="CN195" i="4" s="1"/>
  <c r="CO195" i="4" s="1"/>
  <c r="CP195" i="4" s="1"/>
  <c r="CQ195" i="4" s="1"/>
  <c r="CR195" i="4" s="1"/>
  <c r="CS195" i="4" s="1"/>
  <c r="CT195" i="4" s="1"/>
  <c r="CU195" i="4" s="1"/>
  <c r="CV195" i="4" s="1"/>
  <c r="CW195" i="4" s="1"/>
  <c r="CX195" i="4" s="1"/>
  <c r="CY195" i="4" s="1"/>
  <c r="CZ195" i="4" s="1"/>
  <c r="DA195" i="4" s="1"/>
  <c r="DB195" i="4" s="1"/>
  <c r="DC195" i="4" s="1"/>
  <c r="DD195" i="4" s="1"/>
  <c r="DE195" i="4" s="1"/>
  <c r="DF195" i="4" s="1"/>
  <c r="DG195" i="4" s="1"/>
  <c r="DH195" i="4" s="1"/>
  <c r="DI195" i="4" s="1"/>
  <c r="DJ195" i="4" s="1"/>
  <c r="DK195" i="4" s="1"/>
  <c r="DL195" i="4" s="1"/>
  <c r="DM195" i="4" s="1"/>
  <c r="DN195" i="4" s="1"/>
  <c r="DO195" i="4" s="1"/>
  <c r="DP195" i="4" s="1"/>
  <c r="DQ195" i="4" s="1"/>
  <c r="DR195" i="4" s="1"/>
  <c r="DS195" i="4" s="1"/>
  <c r="DT195" i="4" s="1"/>
  <c r="DU195" i="4" s="1"/>
  <c r="DV195" i="4" s="1"/>
  <c r="DW195" i="4" s="1"/>
  <c r="DX195" i="4" s="1"/>
  <c r="DY195" i="4" s="1"/>
  <c r="DZ195" i="4" s="1"/>
  <c r="EA195" i="4" s="1"/>
  <c r="EB195" i="4" s="1"/>
  <c r="EC195" i="4" s="1"/>
  <c r="ED195" i="4" s="1"/>
  <c r="EE195" i="4" s="1"/>
  <c r="EF195" i="4" s="1"/>
  <c r="EG195" i="4" s="1"/>
  <c r="EH195" i="4" s="1"/>
  <c r="EI195" i="4" s="1"/>
  <c r="EJ195" i="4" s="1"/>
  <c r="EK195" i="4" s="1"/>
  <c r="EL195" i="4" s="1"/>
  <c r="EM195" i="4" s="1"/>
  <c r="EN195" i="4" s="1"/>
  <c r="EO195" i="4" s="1"/>
  <c r="EP195" i="4" s="1"/>
  <c r="EQ195" i="4" s="1"/>
  <c r="ER195" i="4" s="1"/>
  <c r="ES195" i="4" s="1"/>
  <c r="ET195" i="4" s="1"/>
  <c r="EU195" i="4" s="1"/>
  <c r="EV195" i="4" s="1"/>
  <c r="EW195" i="4" s="1"/>
  <c r="EX195" i="4" s="1"/>
  <c r="EY195" i="4" s="1"/>
  <c r="EZ195" i="4" s="1"/>
  <c r="FA195" i="4" s="1"/>
  <c r="FB195" i="4" s="1"/>
  <c r="FC195" i="4" s="1"/>
  <c r="FD195" i="4" s="1"/>
  <c r="FE195" i="4" s="1"/>
  <c r="FF195" i="4" s="1"/>
  <c r="FG195" i="4" s="1"/>
  <c r="FH195" i="4" s="1"/>
  <c r="FI195" i="4" s="1"/>
  <c r="FJ195" i="4" s="1"/>
  <c r="FK195" i="4" s="1"/>
  <c r="FL195" i="4" s="1"/>
  <c r="N210" i="4"/>
  <c r="O210" i="4" s="1"/>
  <c r="M308" i="4"/>
  <c r="K221" i="4"/>
  <c r="L221" i="4" s="1"/>
  <c r="M281" i="4"/>
  <c r="N281" i="4" s="1"/>
  <c r="O281" i="4" s="1"/>
  <c r="K313" i="4"/>
  <c r="L313" i="4" s="1"/>
  <c r="M166" i="4"/>
  <c r="N166" i="4" s="1"/>
  <c r="O166" i="4" s="1"/>
  <c r="L230" i="4"/>
  <c r="K213" i="4"/>
  <c r="L213" i="4" s="1"/>
  <c r="M213" i="4" s="1"/>
  <c r="M312" i="4"/>
  <c r="N312" i="4" s="1"/>
  <c r="O312" i="4" s="1"/>
  <c r="P312" i="4" s="1"/>
  <c r="Q312" i="4" s="1"/>
  <c r="R312" i="4" s="1"/>
  <c r="S312" i="4" s="1"/>
  <c r="T312" i="4" s="1"/>
  <c r="U312" i="4" s="1"/>
  <c r="V312" i="4" s="1"/>
  <c r="W312" i="4" s="1"/>
  <c r="O225" i="4"/>
  <c r="P225" i="4" s="1"/>
  <c r="Q225" i="4" s="1"/>
  <c r="R225" i="4" s="1"/>
  <c r="S225" i="4" s="1"/>
  <c r="T225" i="4" s="1"/>
  <c r="U225" i="4" s="1"/>
  <c r="V225" i="4" s="1"/>
  <c r="W225" i="4" s="1"/>
  <c r="X225" i="4" s="1"/>
  <c r="Y225" i="4" s="1"/>
  <c r="Z225" i="4" s="1"/>
  <c r="AA225" i="4" s="1"/>
  <c r="AB225" i="4" s="1"/>
  <c r="AC225" i="4" s="1"/>
  <c r="AD225" i="4" s="1"/>
  <c r="AE225" i="4" s="1"/>
  <c r="AF225" i="4" s="1"/>
  <c r="AG225" i="4" s="1"/>
  <c r="AH225" i="4" s="1"/>
  <c r="AI225" i="4" s="1"/>
  <c r="AJ225" i="4" s="1"/>
  <c r="AK225" i="4" s="1"/>
  <c r="AL225" i="4" s="1"/>
  <c r="AM225" i="4" s="1"/>
  <c r="AN225" i="4" s="1"/>
  <c r="AO225" i="4" s="1"/>
  <c r="AP225" i="4" s="1"/>
  <c r="AQ225" i="4" s="1"/>
  <c r="AR225" i="4" s="1"/>
  <c r="AS225" i="4" s="1"/>
  <c r="AT225" i="4" s="1"/>
  <c r="AU225" i="4" s="1"/>
  <c r="AV225" i="4" s="1"/>
  <c r="AW225" i="4" s="1"/>
  <c r="AX225" i="4" s="1"/>
  <c r="AY225" i="4" s="1"/>
  <c r="AZ225" i="4" s="1"/>
  <c r="BA225" i="4" s="1"/>
  <c r="BB225" i="4" s="1"/>
  <c r="BC225" i="4" s="1"/>
  <c r="BD225" i="4" s="1"/>
  <c r="BE225" i="4" s="1"/>
  <c r="BF225" i="4" s="1"/>
  <c r="BG225" i="4" s="1"/>
  <c r="BH225" i="4" s="1"/>
  <c r="BI225" i="4" s="1"/>
  <c r="BJ225" i="4" s="1"/>
  <c r="BK225" i="4" s="1"/>
  <c r="BL225" i="4" s="1"/>
  <c r="BM225" i="4" s="1"/>
  <c r="BN225" i="4" s="1"/>
  <c r="BO225" i="4" s="1"/>
  <c r="BP225" i="4" s="1"/>
  <c r="BQ225" i="4" s="1"/>
  <c r="BR225" i="4" s="1"/>
  <c r="BS225" i="4" s="1"/>
  <c r="BT225" i="4" s="1"/>
  <c r="BU225" i="4" s="1"/>
  <c r="BV225" i="4" s="1"/>
  <c r="BW225" i="4" s="1"/>
  <c r="BX225" i="4" s="1"/>
  <c r="BY225" i="4" s="1"/>
  <c r="BZ225" i="4" s="1"/>
  <c r="CA225" i="4" s="1"/>
  <c r="CB225" i="4" s="1"/>
  <c r="CC225" i="4" s="1"/>
  <c r="CD225" i="4" s="1"/>
  <c r="CE225" i="4" s="1"/>
  <c r="CF225" i="4" s="1"/>
  <c r="CG225" i="4" s="1"/>
  <c r="CH225" i="4" s="1"/>
  <c r="CI225" i="4" s="1"/>
  <c r="CJ225" i="4" s="1"/>
  <c r="CK225" i="4" s="1"/>
  <c r="CL225" i="4" s="1"/>
  <c r="CM225" i="4" s="1"/>
  <c r="CN225" i="4" s="1"/>
  <c r="CO225" i="4" s="1"/>
  <c r="CP225" i="4" s="1"/>
  <c r="CQ225" i="4" s="1"/>
  <c r="CR225" i="4" s="1"/>
  <c r="CS225" i="4" s="1"/>
  <c r="CT225" i="4" s="1"/>
  <c r="CU225" i="4" s="1"/>
  <c r="CV225" i="4" s="1"/>
  <c r="CW225" i="4" s="1"/>
  <c r="CX225" i="4" s="1"/>
  <c r="CY225" i="4" s="1"/>
  <c r="CZ225" i="4" s="1"/>
  <c r="DA225" i="4" s="1"/>
  <c r="DB225" i="4" s="1"/>
  <c r="DC225" i="4" s="1"/>
  <c r="DD225" i="4" s="1"/>
  <c r="DE225" i="4" s="1"/>
  <c r="DF225" i="4" s="1"/>
  <c r="DG225" i="4" s="1"/>
  <c r="DH225" i="4" s="1"/>
  <c r="DI225" i="4" s="1"/>
  <c r="DJ225" i="4" s="1"/>
  <c r="DK225" i="4" s="1"/>
  <c r="DL225" i="4" s="1"/>
  <c r="DM225" i="4" s="1"/>
  <c r="DN225" i="4" s="1"/>
  <c r="DO225" i="4" s="1"/>
  <c r="DP225" i="4" s="1"/>
  <c r="DQ225" i="4" s="1"/>
  <c r="DR225" i="4" s="1"/>
  <c r="DS225" i="4" s="1"/>
  <c r="DT225" i="4" s="1"/>
  <c r="DU225" i="4" s="1"/>
  <c r="DV225" i="4" s="1"/>
  <c r="DW225" i="4" s="1"/>
  <c r="DX225" i="4" s="1"/>
  <c r="DY225" i="4" s="1"/>
  <c r="DZ225" i="4" s="1"/>
  <c r="EA225" i="4" s="1"/>
  <c r="EB225" i="4" s="1"/>
  <c r="EC225" i="4" s="1"/>
  <c r="ED225" i="4" s="1"/>
  <c r="EE225" i="4" s="1"/>
  <c r="EF225" i="4" s="1"/>
  <c r="EG225" i="4" s="1"/>
  <c r="EH225" i="4" s="1"/>
  <c r="EI225" i="4" s="1"/>
  <c r="EJ225" i="4" s="1"/>
  <c r="EK225" i="4" s="1"/>
  <c r="EL225" i="4" s="1"/>
  <c r="EM225" i="4" s="1"/>
  <c r="EN225" i="4" s="1"/>
  <c r="EO225" i="4" s="1"/>
  <c r="EP225" i="4" s="1"/>
  <c r="EQ225" i="4" s="1"/>
  <c r="ER225" i="4" s="1"/>
  <c r="ES225" i="4" s="1"/>
  <c r="ET225" i="4" s="1"/>
  <c r="EU225" i="4" s="1"/>
  <c r="EV225" i="4" s="1"/>
  <c r="EW225" i="4" s="1"/>
  <c r="EX225" i="4" s="1"/>
  <c r="EY225" i="4" s="1"/>
  <c r="EZ225" i="4" s="1"/>
  <c r="FA225" i="4" s="1"/>
  <c r="FB225" i="4" s="1"/>
  <c r="FC225" i="4" s="1"/>
  <c r="FD225" i="4" s="1"/>
  <c r="FE225" i="4" s="1"/>
  <c r="FF225" i="4" s="1"/>
  <c r="FG225" i="4" s="1"/>
  <c r="FH225" i="4" s="1"/>
  <c r="FI225" i="4" s="1"/>
  <c r="FJ225" i="4" s="1"/>
  <c r="FK225" i="4" s="1"/>
  <c r="FL225" i="4" s="1"/>
  <c r="M286" i="4"/>
  <c r="N286" i="4" s="1"/>
  <c r="K253" i="4"/>
  <c r="L253" i="4" s="1"/>
  <c r="L298" i="4"/>
  <c r="R302" i="4"/>
  <c r="S302" i="4" s="1"/>
  <c r="T302" i="4" s="1"/>
  <c r="U302" i="4" s="1"/>
  <c r="V302" i="4" s="1"/>
  <c r="W302" i="4" s="1"/>
  <c r="X302" i="4" s="1"/>
  <c r="Y302" i="4" s="1"/>
  <c r="Z302" i="4" s="1"/>
  <c r="AA302" i="4" s="1"/>
  <c r="AB302" i="4" s="1"/>
  <c r="AC302" i="4" s="1"/>
  <c r="AD302" i="4" s="1"/>
  <c r="AE302" i="4" s="1"/>
  <c r="AF302" i="4" s="1"/>
  <c r="AG302" i="4" s="1"/>
  <c r="AH302" i="4" s="1"/>
  <c r="AI302" i="4" s="1"/>
  <c r="AJ302" i="4" s="1"/>
  <c r="AK302" i="4" s="1"/>
  <c r="AL302" i="4" s="1"/>
  <c r="AM302" i="4" s="1"/>
  <c r="AN302" i="4" s="1"/>
  <c r="AO302" i="4" s="1"/>
  <c r="AP302" i="4" s="1"/>
  <c r="AQ302" i="4" s="1"/>
  <c r="AR302" i="4" s="1"/>
  <c r="AS302" i="4" s="1"/>
  <c r="AT302" i="4" s="1"/>
  <c r="AU302" i="4" s="1"/>
  <c r="AV302" i="4" s="1"/>
  <c r="AW302" i="4" s="1"/>
  <c r="AX302" i="4" s="1"/>
  <c r="AY302" i="4" s="1"/>
  <c r="AZ302" i="4" s="1"/>
  <c r="BA302" i="4" s="1"/>
  <c r="BB302" i="4" s="1"/>
  <c r="BC302" i="4" s="1"/>
  <c r="BD302" i="4" s="1"/>
  <c r="BE302" i="4" s="1"/>
  <c r="BF302" i="4" s="1"/>
  <c r="BG302" i="4" s="1"/>
  <c r="BH302" i="4" s="1"/>
  <c r="BI302" i="4" s="1"/>
  <c r="BJ302" i="4" s="1"/>
  <c r="BK302" i="4" s="1"/>
  <c r="BL302" i="4" s="1"/>
  <c r="BM302" i="4" s="1"/>
  <c r="BN302" i="4" s="1"/>
  <c r="BO302" i="4" s="1"/>
  <c r="BP302" i="4" s="1"/>
  <c r="BQ302" i="4" s="1"/>
  <c r="BR302" i="4" s="1"/>
  <c r="BS302" i="4" s="1"/>
  <c r="BT302" i="4" s="1"/>
  <c r="BU302" i="4" s="1"/>
  <c r="BV302" i="4" s="1"/>
  <c r="BW302" i="4" s="1"/>
  <c r="BX302" i="4" s="1"/>
  <c r="BY302" i="4" s="1"/>
  <c r="BZ302" i="4" s="1"/>
  <c r="CA302" i="4" s="1"/>
  <c r="CB302" i="4" s="1"/>
  <c r="CC302" i="4" s="1"/>
  <c r="CD302" i="4" s="1"/>
  <c r="CE302" i="4" s="1"/>
  <c r="CF302" i="4" s="1"/>
  <c r="CG302" i="4" s="1"/>
  <c r="CH302" i="4" s="1"/>
  <c r="CI302" i="4" s="1"/>
  <c r="CJ302" i="4" s="1"/>
  <c r="CK302" i="4" s="1"/>
  <c r="CL302" i="4" s="1"/>
  <c r="CM302" i="4" s="1"/>
  <c r="CN302" i="4" s="1"/>
  <c r="CO302" i="4" s="1"/>
  <c r="CP302" i="4" s="1"/>
  <c r="CQ302" i="4" s="1"/>
  <c r="CR302" i="4" s="1"/>
  <c r="CS302" i="4" s="1"/>
  <c r="CT302" i="4" s="1"/>
  <c r="CU302" i="4" s="1"/>
  <c r="CV302" i="4" s="1"/>
  <c r="CW302" i="4" s="1"/>
  <c r="CX302" i="4" s="1"/>
  <c r="CY302" i="4" s="1"/>
  <c r="CZ302" i="4" s="1"/>
  <c r="DA302" i="4" s="1"/>
  <c r="DB302" i="4" s="1"/>
  <c r="DC302" i="4" s="1"/>
  <c r="DD302" i="4" s="1"/>
  <c r="DE302" i="4" s="1"/>
  <c r="DF302" i="4" s="1"/>
  <c r="DG302" i="4" s="1"/>
  <c r="DH302" i="4" s="1"/>
  <c r="DI302" i="4" s="1"/>
  <c r="DJ302" i="4" s="1"/>
  <c r="DK302" i="4" s="1"/>
  <c r="DL302" i="4" s="1"/>
  <c r="DM302" i="4" s="1"/>
  <c r="DN302" i="4" s="1"/>
  <c r="DO302" i="4" s="1"/>
  <c r="DP302" i="4" s="1"/>
  <c r="DQ302" i="4" s="1"/>
  <c r="DR302" i="4" s="1"/>
  <c r="DS302" i="4" s="1"/>
  <c r="DT302" i="4" s="1"/>
  <c r="DU302" i="4" s="1"/>
  <c r="DV302" i="4" s="1"/>
  <c r="DW302" i="4" s="1"/>
  <c r="DX302" i="4" s="1"/>
  <c r="DY302" i="4" s="1"/>
  <c r="DZ302" i="4" s="1"/>
  <c r="EA302" i="4" s="1"/>
  <c r="EB302" i="4" s="1"/>
  <c r="EC302" i="4" s="1"/>
  <c r="ED302" i="4" s="1"/>
  <c r="EE302" i="4" s="1"/>
  <c r="EF302" i="4" s="1"/>
  <c r="EG302" i="4" s="1"/>
  <c r="EH302" i="4" s="1"/>
  <c r="EI302" i="4" s="1"/>
  <c r="EJ302" i="4" s="1"/>
  <c r="EK302" i="4" s="1"/>
  <c r="EL302" i="4" s="1"/>
  <c r="EM302" i="4" s="1"/>
  <c r="EN302" i="4" s="1"/>
  <c r="EO302" i="4" s="1"/>
  <c r="EP302" i="4" s="1"/>
  <c r="EQ302" i="4" s="1"/>
  <c r="ER302" i="4" s="1"/>
  <c r="ES302" i="4" s="1"/>
  <c r="ET302" i="4" s="1"/>
  <c r="EU302" i="4" s="1"/>
  <c r="EV302" i="4" s="1"/>
  <c r="EW302" i="4" s="1"/>
  <c r="EX302" i="4" s="1"/>
  <c r="EY302" i="4" s="1"/>
  <c r="EZ302" i="4" s="1"/>
  <c r="FA302" i="4" s="1"/>
  <c r="FB302" i="4" s="1"/>
  <c r="FC302" i="4" s="1"/>
  <c r="FD302" i="4" s="1"/>
  <c r="FE302" i="4" s="1"/>
  <c r="FF302" i="4" s="1"/>
  <c r="FG302" i="4" s="1"/>
  <c r="FH302" i="4" s="1"/>
  <c r="FI302" i="4" s="1"/>
  <c r="FJ302" i="4" s="1"/>
  <c r="FK302" i="4" s="1"/>
  <c r="FL302" i="4" s="1"/>
  <c r="O168" i="4"/>
  <c r="M85" i="4"/>
  <c r="M101" i="4" s="1"/>
  <c r="O70" i="4"/>
  <c r="O72" i="4" s="1"/>
  <c r="O81" i="4" s="1"/>
  <c r="L102" i="4"/>
  <c r="N13" i="4"/>
  <c r="O13" i="4" s="1"/>
  <c r="K107" i="4" l="1"/>
  <c r="O280" i="4"/>
  <c r="P280" i="4" s="1"/>
  <c r="Q280" i="4" s="1"/>
  <c r="R280" i="4" s="1"/>
  <c r="S280" i="4" s="1"/>
  <c r="T280" i="4" s="1"/>
  <c r="U280" i="4" s="1"/>
  <c r="V280" i="4" s="1"/>
  <c r="W280" i="4" s="1"/>
  <c r="X280" i="4" s="1"/>
  <c r="Y280" i="4" s="1"/>
  <c r="Z280" i="4" s="1"/>
  <c r="AA280" i="4" s="1"/>
  <c r="AB280" i="4" s="1"/>
  <c r="AC280" i="4" s="1"/>
  <c r="AD280" i="4" s="1"/>
  <c r="AE280" i="4" s="1"/>
  <c r="AF280" i="4" s="1"/>
  <c r="AG280" i="4" s="1"/>
  <c r="AH280" i="4" s="1"/>
  <c r="AI280" i="4" s="1"/>
  <c r="AJ280" i="4" s="1"/>
  <c r="AK280" i="4" s="1"/>
  <c r="AL280" i="4" s="1"/>
  <c r="AM280" i="4" s="1"/>
  <c r="AN280" i="4" s="1"/>
  <c r="AO280" i="4" s="1"/>
  <c r="AP280" i="4" s="1"/>
  <c r="AQ280" i="4" s="1"/>
  <c r="AR280" i="4" s="1"/>
  <c r="AS280" i="4" s="1"/>
  <c r="AT280" i="4" s="1"/>
  <c r="AU280" i="4" s="1"/>
  <c r="AV280" i="4" s="1"/>
  <c r="AW280" i="4" s="1"/>
  <c r="AX280" i="4" s="1"/>
  <c r="AY280" i="4" s="1"/>
  <c r="AZ280" i="4" s="1"/>
  <c r="BA280" i="4" s="1"/>
  <c r="BB280" i="4" s="1"/>
  <c r="BC280" i="4" s="1"/>
  <c r="BD280" i="4" s="1"/>
  <c r="BE280" i="4" s="1"/>
  <c r="BF280" i="4" s="1"/>
  <c r="BG280" i="4" s="1"/>
  <c r="BH280" i="4" s="1"/>
  <c r="BI280" i="4" s="1"/>
  <c r="BJ280" i="4" s="1"/>
  <c r="BK280" i="4" s="1"/>
  <c r="BL280" i="4" s="1"/>
  <c r="BM280" i="4" s="1"/>
  <c r="BN280" i="4" s="1"/>
  <c r="BO280" i="4" s="1"/>
  <c r="BP280" i="4" s="1"/>
  <c r="BQ280" i="4" s="1"/>
  <c r="BR280" i="4" s="1"/>
  <c r="BS280" i="4" s="1"/>
  <c r="BT280" i="4" s="1"/>
  <c r="BU280" i="4" s="1"/>
  <c r="BV280" i="4" s="1"/>
  <c r="BW280" i="4" s="1"/>
  <c r="BX280" i="4" s="1"/>
  <c r="BY280" i="4" s="1"/>
  <c r="BZ280" i="4" s="1"/>
  <c r="CA280" i="4" s="1"/>
  <c r="CB280" i="4" s="1"/>
  <c r="CC280" i="4" s="1"/>
  <c r="CD280" i="4" s="1"/>
  <c r="CE280" i="4" s="1"/>
  <c r="CF280" i="4" s="1"/>
  <c r="CG280" i="4" s="1"/>
  <c r="CH280" i="4" s="1"/>
  <c r="CI280" i="4" s="1"/>
  <c r="CJ280" i="4" s="1"/>
  <c r="CK280" i="4" s="1"/>
  <c r="CL280" i="4" s="1"/>
  <c r="CM280" i="4" s="1"/>
  <c r="CN280" i="4" s="1"/>
  <c r="CO280" i="4" s="1"/>
  <c r="CP280" i="4" s="1"/>
  <c r="CQ280" i="4" s="1"/>
  <c r="CR280" i="4" s="1"/>
  <c r="CS280" i="4" s="1"/>
  <c r="CT280" i="4" s="1"/>
  <c r="CU280" i="4" s="1"/>
  <c r="CV280" i="4" s="1"/>
  <c r="CW280" i="4" s="1"/>
  <c r="CX280" i="4" s="1"/>
  <c r="CY280" i="4" s="1"/>
  <c r="CZ280" i="4" s="1"/>
  <c r="DA280" i="4" s="1"/>
  <c r="DB280" i="4" s="1"/>
  <c r="DC280" i="4" s="1"/>
  <c r="DD280" i="4" s="1"/>
  <c r="DE280" i="4" s="1"/>
  <c r="DF280" i="4" s="1"/>
  <c r="DG280" i="4" s="1"/>
  <c r="DH280" i="4" s="1"/>
  <c r="DI280" i="4" s="1"/>
  <c r="DJ280" i="4" s="1"/>
  <c r="DK280" i="4" s="1"/>
  <c r="DL280" i="4" s="1"/>
  <c r="DM280" i="4" s="1"/>
  <c r="DN280" i="4" s="1"/>
  <c r="DO280" i="4" s="1"/>
  <c r="DP280" i="4" s="1"/>
  <c r="DQ280" i="4" s="1"/>
  <c r="DR280" i="4" s="1"/>
  <c r="DS280" i="4" s="1"/>
  <c r="DT280" i="4" s="1"/>
  <c r="DU280" i="4" s="1"/>
  <c r="DV280" i="4" s="1"/>
  <c r="DW280" i="4" s="1"/>
  <c r="DX280" i="4" s="1"/>
  <c r="DY280" i="4" s="1"/>
  <c r="DZ280" i="4" s="1"/>
  <c r="EA280" i="4" s="1"/>
  <c r="EB280" i="4" s="1"/>
  <c r="EC280" i="4" s="1"/>
  <c r="ED280" i="4" s="1"/>
  <c r="EE280" i="4" s="1"/>
  <c r="EF280" i="4" s="1"/>
  <c r="EG280" i="4" s="1"/>
  <c r="EH280" i="4" s="1"/>
  <c r="EI280" i="4" s="1"/>
  <c r="EJ280" i="4" s="1"/>
  <c r="EK280" i="4" s="1"/>
  <c r="EL280" i="4" s="1"/>
  <c r="EM280" i="4" s="1"/>
  <c r="EN280" i="4" s="1"/>
  <c r="EO280" i="4" s="1"/>
  <c r="EP280" i="4" s="1"/>
  <c r="EQ280" i="4" s="1"/>
  <c r="ER280" i="4" s="1"/>
  <c r="ES280" i="4" s="1"/>
  <c r="ET280" i="4" s="1"/>
  <c r="EU280" i="4" s="1"/>
  <c r="EV280" i="4" s="1"/>
  <c r="EW280" i="4" s="1"/>
  <c r="EX280" i="4" s="1"/>
  <c r="EY280" i="4" s="1"/>
  <c r="EZ280" i="4" s="1"/>
  <c r="FA280" i="4" s="1"/>
  <c r="FB280" i="4" s="1"/>
  <c r="FC280" i="4" s="1"/>
  <c r="FD280" i="4" s="1"/>
  <c r="FE280" i="4" s="1"/>
  <c r="FF280" i="4" s="1"/>
  <c r="FG280" i="4" s="1"/>
  <c r="FH280" i="4" s="1"/>
  <c r="FI280" i="4" s="1"/>
  <c r="FJ280" i="4" s="1"/>
  <c r="FK280" i="4" s="1"/>
  <c r="FL280" i="4" s="1"/>
  <c r="N236" i="4"/>
  <c r="Q183" i="4"/>
  <c r="R183" i="4" s="1"/>
  <c r="S183" i="4" s="1"/>
  <c r="T183" i="4" s="1"/>
  <c r="U183" i="4" s="1"/>
  <c r="V183" i="4" s="1"/>
  <c r="W183" i="4" s="1"/>
  <c r="X183" i="4" s="1"/>
  <c r="Y183" i="4" s="1"/>
  <c r="Z183" i="4" s="1"/>
  <c r="AA183" i="4" s="1"/>
  <c r="AB183" i="4" s="1"/>
  <c r="AC183" i="4" s="1"/>
  <c r="AD183" i="4" s="1"/>
  <c r="AE183" i="4" s="1"/>
  <c r="AF183" i="4" s="1"/>
  <c r="AG183" i="4" s="1"/>
  <c r="AH183" i="4" s="1"/>
  <c r="AI183" i="4" s="1"/>
  <c r="AJ183" i="4" s="1"/>
  <c r="AK183" i="4" s="1"/>
  <c r="AL183" i="4" s="1"/>
  <c r="AM183" i="4" s="1"/>
  <c r="AN183" i="4" s="1"/>
  <c r="AO183" i="4" s="1"/>
  <c r="AP183" i="4" s="1"/>
  <c r="AQ183" i="4" s="1"/>
  <c r="AR183" i="4" s="1"/>
  <c r="AS183" i="4" s="1"/>
  <c r="AT183" i="4" s="1"/>
  <c r="AU183" i="4" s="1"/>
  <c r="AV183" i="4" s="1"/>
  <c r="AW183" i="4" s="1"/>
  <c r="AX183" i="4" s="1"/>
  <c r="AY183" i="4" s="1"/>
  <c r="AZ183" i="4" s="1"/>
  <c r="BA183" i="4" s="1"/>
  <c r="BB183" i="4" s="1"/>
  <c r="BC183" i="4" s="1"/>
  <c r="BD183" i="4" s="1"/>
  <c r="BE183" i="4" s="1"/>
  <c r="BF183" i="4" s="1"/>
  <c r="BG183" i="4" s="1"/>
  <c r="BH183" i="4" s="1"/>
  <c r="BI183" i="4" s="1"/>
  <c r="BJ183" i="4" s="1"/>
  <c r="BK183" i="4" s="1"/>
  <c r="BL183" i="4" s="1"/>
  <c r="BM183" i="4" s="1"/>
  <c r="BN183" i="4" s="1"/>
  <c r="BO183" i="4" s="1"/>
  <c r="BP183" i="4" s="1"/>
  <c r="BQ183" i="4" s="1"/>
  <c r="BR183" i="4" s="1"/>
  <c r="BS183" i="4" s="1"/>
  <c r="BT183" i="4" s="1"/>
  <c r="BU183" i="4" s="1"/>
  <c r="BV183" i="4" s="1"/>
  <c r="BW183" i="4" s="1"/>
  <c r="BX183" i="4" s="1"/>
  <c r="BY183" i="4" s="1"/>
  <c r="BZ183" i="4" s="1"/>
  <c r="CA183" i="4" s="1"/>
  <c r="CB183" i="4" s="1"/>
  <c r="CC183" i="4" s="1"/>
  <c r="CD183" i="4" s="1"/>
  <c r="CE183" i="4" s="1"/>
  <c r="CF183" i="4" s="1"/>
  <c r="CG183" i="4" s="1"/>
  <c r="CH183" i="4" s="1"/>
  <c r="CI183" i="4" s="1"/>
  <c r="CJ183" i="4" s="1"/>
  <c r="CK183" i="4" s="1"/>
  <c r="CL183" i="4" s="1"/>
  <c r="CM183" i="4" s="1"/>
  <c r="CN183" i="4" s="1"/>
  <c r="CO183" i="4" s="1"/>
  <c r="CP183" i="4" s="1"/>
  <c r="CQ183" i="4" s="1"/>
  <c r="CR183" i="4" s="1"/>
  <c r="CS183" i="4" s="1"/>
  <c r="CT183" i="4" s="1"/>
  <c r="CU183" i="4" s="1"/>
  <c r="CV183" i="4" s="1"/>
  <c r="CW183" i="4" s="1"/>
  <c r="CX183" i="4" s="1"/>
  <c r="CY183" i="4" s="1"/>
  <c r="CZ183" i="4" s="1"/>
  <c r="DA183" i="4" s="1"/>
  <c r="DB183" i="4" s="1"/>
  <c r="DC183" i="4" s="1"/>
  <c r="DD183" i="4" s="1"/>
  <c r="DE183" i="4" s="1"/>
  <c r="DF183" i="4" s="1"/>
  <c r="DG183" i="4" s="1"/>
  <c r="DH183" i="4" s="1"/>
  <c r="DI183" i="4" s="1"/>
  <c r="DJ183" i="4" s="1"/>
  <c r="DK183" i="4" s="1"/>
  <c r="DL183" i="4" s="1"/>
  <c r="DM183" i="4" s="1"/>
  <c r="DN183" i="4" s="1"/>
  <c r="DO183" i="4" s="1"/>
  <c r="DP183" i="4" s="1"/>
  <c r="DQ183" i="4" s="1"/>
  <c r="DR183" i="4" s="1"/>
  <c r="DS183" i="4" s="1"/>
  <c r="DT183" i="4" s="1"/>
  <c r="DU183" i="4" s="1"/>
  <c r="DV183" i="4" s="1"/>
  <c r="DW183" i="4" s="1"/>
  <c r="DX183" i="4" s="1"/>
  <c r="DY183" i="4" s="1"/>
  <c r="DZ183" i="4" s="1"/>
  <c r="EA183" i="4" s="1"/>
  <c r="EB183" i="4" s="1"/>
  <c r="EC183" i="4" s="1"/>
  <c r="ED183" i="4" s="1"/>
  <c r="EE183" i="4" s="1"/>
  <c r="EF183" i="4" s="1"/>
  <c r="EG183" i="4" s="1"/>
  <c r="EH183" i="4" s="1"/>
  <c r="EI183" i="4" s="1"/>
  <c r="EJ183" i="4" s="1"/>
  <c r="EK183" i="4" s="1"/>
  <c r="EL183" i="4" s="1"/>
  <c r="EM183" i="4" s="1"/>
  <c r="EN183" i="4" s="1"/>
  <c r="EO183" i="4" s="1"/>
  <c r="EP183" i="4" s="1"/>
  <c r="EQ183" i="4" s="1"/>
  <c r="ER183" i="4" s="1"/>
  <c r="ES183" i="4" s="1"/>
  <c r="ET183" i="4" s="1"/>
  <c r="EU183" i="4" s="1"/>
  <c r="EV183" i="4" s="1"/>
  <c r="EW183" i="4" s="1"/>
  <c r="EX183" i="4" s="1"/>
  <c r="EY183" i="4" s="1"/>
  <c r="EZ183" i="4" s="1"/>
  <c r="FA183" i="4" s="1"/>
  <c r="FB183" i="4" s="1"/>
  <c r="FC183" i="4" s="1"/>
  <c r="FD183" i="4" s="1"/>
  <c r="FE183" i="4" s="1"/>
  <c r="FF183" i="4" s="1"/>
  <c r="FG183" i="4" s="1"/>
  <c r="FH183" i="4" s="1"/>
  <c r="FI183" i="4" s="1"/>
  <c r="FJ183" i="4" s="1"/>
  <c r="FK183" i="4" s="1"/>
  <c r="FL183" i="4" s="1"/>
  <c r="P174" i="4"/>
  <c r="Q174" i="4" s="1"/>
  <c r="R174" i="4" s="1"/>
  <c r="S174" i="4" s="1"/>
  <c r="T174" i="4" s="1"/>
  <c r="U174" i="4" s="1"/>
  <c r="V174" i="4" s="1"/>
  <c r="W174" i="4" s="1"/>
  <c r="X174" i="4" s="1"/>
  <c r="Y174" i="4" s="1"/>
  <c r="Z174" i="4" s="1"/>
  <c r="AA174" i="4" s="1"/>
  <c r="AB174" i="4" s="1"/>
  <c r="AC174" i="4" s="1"/>
  <c r="AD174" i="4" s="1"/>
  <c r="AE174" i="4" s="1"/>
  <c r="AF174" i="4" s="1"/>
  <c r="AG174" i="4" s="1"/>
  <c r="AH174" i="4" s="1"/>
  <c r="AI174" i="4" s="1"/>
  <c r="AJ174" i="4" s="1"/>
  <c r="AK174" i="4" s="1"/>
  <c r="AL174" i="4" s="1"/>
  <c r="AM174" i="4" s="1"/>
  <c r="AN174" i="4" s="1"/>
  <c r="AO174" i="4" s="1"/>
  <c r="AP174" i="4" s="1"/>
  <c r="AQ174" i="4" s="1"/>
  <c r="AR174" i="4" s="1"/>
  <c r="AS174" i="4" s="1"/>
  <c r="AT174" i="4" s="1"/>
  <c r="AU174" i="4" s="1"/>
  <c r="AV174" i="4" s="1"/>
  <c r="AW174" i="4" s="1"/>
  <c r="AX174" i="4" s="1"/>
  <c r="AY174" i="4" s="1"/>
  <c r="AZ174" i="4" s="1"/>
  <c r="BA174" i="4" s="1"/>
  <c r="BB174" i="4" s="1"/>
  <c r="BC174" i="4" s="1"/>
  <c r="BD174" i="4" s="1"/>
  <c r="BE174" i="4" s="1"/>
  <c r="BF174" i="4" s="1"/>
  <c r="BG174" i="4" s="1"/>
  <c r="BH174" i="4" s="1"/>
  <c r="BI174" i="4" s="1"/>
  <c r="BJ174" i="4" s="1"/>
  <c r="BK174" i="4" s="1"/>
  <c r="BL174" i="4" s="1"/>
  <c r="BM174" i="4" s="1"/>
  <c r="BN174" i="4" s="1"/>
  <c r="BO174" i="4" s="1"/>
  <c r="BP174" i="4" s="1"/>
  <c r="BQ174" i="4" s="1"/>
  <c r="BR174" i="4" s="1"/>
  <c r="BS174" i="4" s="1"/>
  <c r="BT174" i="4" s="1"/>
  <c r="BU174" i="4" s="1"/>
  <c r="BV174" i="4" s="1"/>
  <c r="BW174" i="4" s="1"/>
  <c r="BX174" i="4" s="1"/>
  <c r="BY174" i="4" s="1"/>
  <c r="BZ174" i="4" s="1"/>
  <c r="CA174" i="4" s="1"/>
  <c r="CB174" i="4" s="1"/>
  <c r="CC174" i="4" s="1"/>
  <c r="CD174" i="4" s="1"/>
  <c r="CE174" i="4" s="1"/>
  <c r="CF174" i="4" s="1"/>
  <c r="CG174" i="4" s="1"/>
  <c r="CH174" i="4" s="1"/>
  <c r="CI174" i="4" s="1"/>
  <c r="CJ174" i="4" s="1"/>
  <c r="CK174" i="4" s="1"/>
  <c r="CL174" i="4" s="1"/>
  <c r="CM174" i="4" s="1"/>
  <c r="CN174" i="4" s="1"/>
  <c r="CO174" i="4" s="1"/>
  <c r="CP174" i="4" s="1"/>
  <c r="CQ174" i="4" s="1"/>
  <c r="CR174" i="4" s="1"/>
  <c r="CS174" i="4" s="1"/>
  <c r="CT174" i="4" s="1"/>
  <c r="CU174" i="4" s="1"/>
  <c r="CV174" i="4" s="1"/>
  <c r="CW174" i="4" s="1"/>
  <c r="CX174" i="4" s="1"/>
  <c r="CY174" i="4" s="1"/>
  <c r="CZ174" i="4" s="1"/>
  <c r="DA174" i="4" s="1"/>
  <c r="DB174" i="4" s="1"/>
  <c r="DC174" i="4" s="1"/>
  <c r="DD174" i="4" s="1"/>
  <c r="DE174" i="4" s="1"/>
  <c r="DF174" i="4" s="1"/>
  <c r="DG174" i="4" s="1"/>
  <c r="DH174" i="4" s="1"/>
  <c r="DI174" i="4" s="1"/>
  <c r="DJ174" i="4" s="1"/>
  <c r="DK174" i="4" s="1"/>
  <c r="DL174" i="4" s="1"/>
  <c r="DM174" i="4" s="1"/>
  <c r="DN174" i="4" s="1"/>
  <c r="DO174" i="4" s="1"/>
  <c r="DP174" i="4" s="1"/>
  <c r="DQ174" i="4" s="1"/>
  <c r="DR174" i="4" s="1"/>
  <c r="DS174" i="4" s="1"/>
  <c r="DT174" i="4" s="1"/>
  <c r="DU174" i="4" s="1"/>
  <c r="DV174" i="4" s="1"/>
  <c r="DW174" i="4" s="1"/>
  <c r="DX174" i="4" s="1"/>
  <c r="DY174" i="4" s="1"/>
  <c r="DZ174" i="4" s="1"/>
  <c r="EA174" i="4" s="1"/>
  <c r="EB174" i="4" s="1"/>
  <c r="EC174" i="4" s="1"/>
  <c r="ED174" i="4" s="1"/>
  <c r="EE174" i="4" s="1"/>
  <c r="EF174" i="4" s="1"/>
  <c r="EG174" i="4" s="1"/>
  <c r="EH174" i="4" s="1"/>
  <c r="EI174" i="4" s="1"/>
  <c r="EJ174" i="4" s="1"/>
  <c r="EK174" i="4" s="1"/>
  <c r="EL174" i="4" s="1"/>
  <c r="EM174" i="4" s="1"/>
  <c r="EN174" i="4" s="1"/>
  <c r="EO174" i="4" s="1"/>
  <c r="EP174" i="4" s="1"/>
  <c r="EQ174" i="4" s="1"/>
  <c r="ER174" i="4" s="1"/>
  <c r="ES174" i="4" s="1"/>
  <c r="ET174" i="4" s="1"/>
  <c r="EU174" i="4" s="1"/>
  <c r="EV174" i="4" s="1"/>
  <c r="EW174" i="4" s="1"/>
  <c r="EX174" i="4" s="1"/>
  <c r="EY174" i="4" s="1"/>
  <c r="EZ174" i="4" s="1"/>
  <c r="FA174" i="4" s="1"/>
  <c r="FB174" i="4" s="1"/>
  <c r="FC174" i="4" s="1"/>
  <c r="FD174" i="4" s="1"/>
  <c r="FE174" i="4" s="1"/>
  <c r="FF174" i="4" s="1"/>
  <c r="FG174" i="4" s="1"/>
  <c r="FH174" i="4" s="1"/>
  <c r="FI174" i="4" s="1"/>
  <c r="FJ174" i="4" s="1"/>
  <c r="FK174" i="4" s="1"/>
  <c r="FL174" i="4" s="1"/>
  <c r="V216" i="4"/>
  <c r="W216" i="4" s="1"/>
  <c r="X216" i="4" s="1"/>
  <c r="Y216" i="4" s="1"/>
  <c r="Z216" i="4" s="1"/>
  <c r="AA216" i="4" s="1"/>
  <c r="AB216" i="4" s="1"/>
  <c r="AC216" i="4" s="1"/>
  <c r="AD216" i="4" s="1"/>
  <c r="AE216" i="4" s="1"/>
  <c r="AF216" i="4" s="1"/>
  <c r="AG216" i="4" s="1"/>
  <c r="AH216" i="4" s="1"/>
  <c r="AI216" i="4" s="1"/>
  <c r="AJ216" i="4" s="1"/>
  <c r="AK216" i="4" s="1"/>
  <c r="AL216" i="4" s="1"/>
  <c r="AM216" i="4" s="1"/>
  <c r="AN216" i="4" s="1"/>
  <c r="AO216" i="4" s="1"/>
  <c r="AP216" i="4" s="1"/>
  <c r="AQ216" i="4" s="1"/>
  <c r="AR216" i="4" s="1"/>
  <c r="AS216" i="4" s="1"/>
  <c r="AT216" i="4" s="1"/>
  <c r="AU216" i="4" s="1"/>
  <c r="AV216" i="4" s="1"/>
  <c r="AW216" i="4" s="1"/>
  <c r="AX216" i="4" s="1"/>
  <c r="AY216" i="4" s="1"/>
  <c r="AZ216" i="4" s="1"/>
  <c r="BA216" i="4" s="1"/>
  <c r="BB216" i="4" s="1"/>
  <c r="BC216" i="4" s="1"/>
  <c r="BD216" i="4" s="1"/>
  <c r="BE216" i="4" s="1"/>
  <c r="BF216" i="4" s="1"/>
  <c r="BG216" i="4" s="1"/>
  <c r="BH216" i="4" s="1"/>
  <c r="BI216" i="4" s="1"/>
  <c r="BJ216" i="4" s="1"/>
  <c r="BK216" i="4" s="1"/>
  <c r="BL216" i="4" s="1"/>
  <c r="BM216" i="4" s="1"/>
  <c r="BN216" i="4" s="1"/>
  <c r="BO216" i="4" s="1"/>
  <c r="BP216" i="4" s="1"/>
  <c r="BQ216" i="4" s="1"/>
  <c r="BR216" i="4" s="1"/>
  <c r="BS216" i="4" s="1"/>
  <c r="BT216" i="4" s="1"/>
  <c r="BU216" i="4" s="1"/>
  <c r="BV216" i="4" s="1"/>
  <c r="BW216" i="4" s="1"/>
  <c r="BX216" i="4" s="1"/>
  <c r="BY216" i="4" s="1"/>
  <c r="BZ216" i="4" s="1"/>
  <c r="CA216" i="4" s="1"/>
  <c r="CB216" i="4" s="1"/>
  <c r="CC216" i="4" s="1"/>
  <c r="CD216" i="4" s="1"/>
  <c r="CE216" i="4" s="1"/>
  <c r="CF216" i="4" s="1"/>
  <c r="CG216" i="4" s="1"/>
  <c r="CH216" i="4" s="1"/>
  <c r="CI216" i="4" s="1"/>
  <c r="CJ216" i="4" s="1"/>
  <c r="CK216" i="4" s="1"/>
  <c r="CL216" i="4" s="1"/>
  <c r="CM216" i="4" s="1"/>
  <c r="CN216" i="4" s="1"/>
  <c r="CO216" i="4" s="1"/>
  <c r="CP216" i="4" s="1"/>
  <c r="CQ216" i="4" s="1"/>
  <c r="CR216" i="4" s="1"/>
  <c r="CS216" i="4" s="1"/>
  <c r="CT216" i="4" s="1"/>
  <c r="CU216" i="4" s="1"/>
  <c r="CV216" i="4" s="1"/>
  <c r="CW216" i="4" s="1"/>
  <c r="CX216" i="4" s="1"/>
  <c r="CY216" i="4" s="1"/>
  <c r="CZ216" i="4" s="1"/>
  <c r="DA216" i="4" s="1"/>
  <c r="DB216" i="4" s="1"/>
  <c r="DC216" i="4" s="1"/>
  <c r="DD216" i="4" s="1"/>
  <c r="DE216" i="4" s="1"/>
  <c r="DF216" i="4" s="1"/>
  <c r="DG216" i="4" s="1"/>
  <c r="DH216" i="4" s="1"/>
  <c r="DI216" i="4" s="1"/>
  <c r="DJ216" i="4" s="1"/>
  <c r="DK216" i="4" s="1"/>
  <c r="DL216" i="4" s="1"/>
  <c r="DM216" i="4" s="1"/>
  <c r="DN216" i="4" s="1"/>
  <c r="DO216" i="4" s="1"/>
  <c r="DP216" i="4" s="1"/>
  <c r="DQ216" i="4" s="1"/>
  <c r="DR216" i="4" s="1"/>
  <c r="DS216" i="4" s="1"/>
  <c r="DT216" i="4" s="1"/>
  <c r="DU216" i="4" s="1"/>
  <c r="DV216" i="4" s="1"/>
  <c r="DW216" i="4" s="1"/>
  <c r="DX216" i="4" s="1"/>
  <c r="DY216" i="4" s="1"/>
  <c r="DZ216" i="4" s="1"/>
  <c r="EA216" i="4" s="1"/>
  <c r="EB216" i="4" s="1"/>
  <c r="EC216" i="4" s="1"/>
  <c r="ED216" i="4" s="1"/>
  <c r="EE216" i="4" s="1"/>
  <c r="EF216" i="4" s="1"/>
  <c r="EG216" i="4" s="1"/>
  <c r="EH216" i="4" s="1"/>
  <c r="EI216" i="4" s="1"/>
  <c r="EJ216" i="4" s="1"/>
  <c r="EK216" i="4" s="1"/>
  <c r="EL216" i="4" s="1"/>
  <c r="EM216" i="4" s="1"/>
  <c r="EN216" i="4" s="1"/>
  <c r="EO216" i="4" s="1"/>
  <c r="EP216" i="4" s="1"/>
  <c r="EQ216" i="4" s="1"/>
  <c r="ER216" i="4" s="1"/>
  <c r="ES216" i="4" s="1"/>
  <c r="ET216" i="4" s="1"/>
  <c r="EU216" i="4" s="1"/>
  <c r="EV216" i="4" s="1"/>
  <c r="EW216" i="4" s="1"/>
  <c r="EX216" i="4" s="1"/>
  <c r="EY216" i="4" s="1"/>
  <c r="EZ216" i="4" s="1"/>
  <c r="FA216" i="4" s="1"/>
  <c r="FB216" i="4" s="1"/>
  <c r="FC216" i="4" s="1"/>
  <c r="FD216" i="4" s="1"/>
  <c r="FE216" i="4" s="1"/>
  <c r="FF216" i="4" s="1"/>
  <c r="FG216" i="4" s="1"/>
  <c r="FH216" i="4" s="1"/>
  <c r="FI216" i="4" s="1"/>
  <c r="FJ216" i="4" s="1"/>
  <c r="FK216" i="4" s="1"/>
  <c r="FL216" i="4" s="1"/>
  <c r="Q258" i="4"/>
  <c r="R258" i="4" s="1"/>
  <c r="S258" i="4" s="1"/>
  <c r="T258" i="4" s="1"/>
  <c r="U258" i="4" s="1"/>
  <c r="V258" i="4" s="1"/>
  <c r="W258" i="4" s="1"/>
  <c r="X258" i="4" s="1"/>
  <c r="Y258" i="4" s="1"/>
  <c r="Z258" i="4" s="1"/>
  <c r="AA258" i="4" s="1"/>
  <c r="AB258" i="4" s="1"/>
  <c r="AC258" i="4" s="1"/>
  <c r="AD258" i="4" s="1"/>
  <c r="AE258" i="4" s="1"/>
  <c r="AF258" i="4" s="1"/>
  <c r="AG258" i="4" s="1"/>
  <c r="AH258" i="4" s="1"/>
  <c r="AI258" i="4" s="1"/>
  <c r="AJ258" i="4" s="1"/>
  <c r="AK258" i="4" s="1"/>
  <c r="AL258" i="4" s="1"/>
  <c r="AM258" i="4" s="1"/>
  <c r="AN258" i="4" s="1"/>
  <c r="AO258" i="4" s="1"/>
  <c r="AP258" i="4" s="1"/>
  <c r="AQ258" i="4" s="1"/>
  <c r="AR258" i="4" s="1"/>
  <c r="AS258" i="4" s="1"/>
  <c r="AT258" i="4" s="1"/>
  <c r="AU258" i="4" s="1"/>
  <c r="AV258" i="4" s="1"/>
  <c r="AW258" i="4" s="1"/>
  <c r="AX258" i="4" s="1"/>
  <c r="AY258" i="4" s="1"/>
  <c r="AZ258" i="4" s="1"/>
  <c r="BA258" i="4" s="1"/>
  <c r="BB258" i="4" s="1"/>
  <c r="BC258" i="4" s="1"/>
  <c r="BD258" i="4" s="1"/>
  <c r="BE258" i="4" s="1"/>
  <c r="BF258" i="4" s="1"/>
  <c r="BG258" i="4" s="1"/>
  <c r="BH258" i="4" s="1"/>
  <c r="BI258" i="4" s="1"/>
  <c r="BJ258" i="4" s="1"/>
  <c r="BK258" i="4" s="1"/>
  <c r="BL258" i="4" s="1"/>
  <c r="BM258" i="4" s="1"/>
  <c r="BN258" i="4" s="1"/>
  <c r="BO258" i="4" s="1"/>
  <c r="BP258" i="4" s="1"/>
  <c r="BQ258" i="4" s="1"/>
  <c r="BR258" i="4" s="1"/>
  <c r="BS258" i="4" s="1"/>
  <c r="BT258" i="4" s="1"/>
  <c r="BU258" i="4" s="1"/>
  <c r="BV258" i="4" s="1"/>
  <c r="BW258" i="4" s="1"/>
  <c r="BX258" i="4" s="1"/>
  <c r="BY258" i="4" s="1"/>
  <c r="BZ258" i="4" s="1"/>
  <c r="CA258" i="4" s="1"/>
  <c r="CB258" i="4" s="1"/>
  <c r="CC258" i="4" s="1"/>
  <c r="CD258" i="4" s="1"/>
  <c r="CE258" i="4" s="1"/>
  <c r="CF258" i="4" s="1"/>
  <c r="CG258" i="4" s="1"/>
  <c r="CH258" i="4" s="1"/>
  <c r="CI258" i="4" s="1"/>
  <c r="CJ258" i="4" s="1"/>
  <c r="CK258" i="4" s="1"/>
  <c r="CL258" i="4" s="1"/>
  <c r="CM258" i="4" s="1"/>
  <c r="CN258" i="4" s="1"/>
  <c r="CO258" i="4" s="1"/>
  <c r="CP258" i="4" s="1"/>
  <c r="CQ258" i="4" s="1"/>
  <c r="CR258" i="4" s="1"/>
  <c r="CS258" i="4" s="1"/>
  <c r="CT258" i="4" s="1"/>
  <c r="CU258" i="4" s="1"/>
  <c r="CV258" i="4" s="1"/>
  <c r="CW258" i="4" s="1"/>
  <c r="CX258" i="4" s="1"/>
  <c r="CY258" i="4" s="1"/>
  <c r="CZ258" i="4" s="1"/>
  <c r="DA258" i="4" s="1"/>
  <c r="DB258" i="4" s="1"/>
  <c r="DC258" i="4" s="1"/>
  <c r="DD258" i="4" s="1"/>
  <c r="DE258" i="4" s="1"/>
  <c r="DF258" i="4" s="1"/>
  <c r="DG258" i="4" s="1"/>
  <c r="DH258" i="4" s="1"/>
  <c r="DI258" i="4" s="1"/>
  <c r="DJ258" i="4" s="1"/>
  <c r="DK258" i="4" s="1"/>
  <c r="DL258" i="4" s="1"/>
  <c r="DM258" i="4" s="1"/>
  <c r="DN258" i="4" s="1"/>
  <c r="DO258" i="4" s="1"/>
  <c r="DP258" i="4" s="1"/>
  <c r="DQ258" i="4" s="1"/>
  <c r="DR258" i="4" s="1"/>
  <c r="DS258" i="4" s="1"/>
  <c r="DT258" i="4" s="1"/>
  <c r="DU258" i="4" s="1"/>
  <c r="DV258" i="4" s="1"/>
  <c r="DW258" i="4" s="1"/>
  <c r="DX258" i="4" s="1"/>
  <c r="DY258" i="4" s="1"/>
  <c r="DZ258" i="4" s="1"/>
  <c r="EA258" i="4" s="1"/>
  <c r="EB258" i="4" s="1"/>
  <c r="EC258" i="4" s="1"/>
  <c r="ED258" i="4" s="1"/>
  <c r="EE258" i="4" s="1"/>
  <c r="EF258" i="4" s="1"/>
  <c r="EG258" i="4" s="1"/>
  <c r="EH258" i="4" s="1"/>
  <c r="EI258" i="4" s="1"/>
  <c r="EJ258" i="4" s="1"/>
  <c r="EK258" i="4" s="1"/>
  <c r="EL258" i="4" s="1"/>
  <c r="EM258" i="4" s="1"/>
  <c r="EN258" i="4" s="1"/>
  <c r="EO258" i="4" s="1"/>
  <c r="EP258" i="4" s="1"/>
  <c r="EQ258" i="4" s="1"/>
  <c r="ER258" i="4" s="1"/>
  <c r="ES258" i="4" s="1"/>
  <c r="ET258" i="4" s="1"/>
  <c r="EU258" i="4" s="1"/>
  <c r="EV258" i="4" s="1"/>
  <c r="EW258" i="4" s="1"/>
  <c r="EX258" i="4" s="1"/>
  <c r="EY258" i="4" s="1"/>
  <c r="EZ258" i="4" s="1"/>
  <c r="FA258" i="4" s="1"/>
  <c r="FB258" i="4" s="1"/>
  <c r="FC258" i="4" s="1"/>
  <c r="FD258" i="4" s="1"/>
  <c r="FE258" i="4" s="1"/>
  <c r="FF258" i="4" s="1"/>
  <c r="FG258" i="4" s="1"/>
  <c r="FH258" i="4" s="1"/>
  <c r="FI258" i="4" s="1"/>
  <c r="FJ258" i="4" s="1"/>
  <c r="FK258" i="4" s="1"/>
  <c r="FL258" i="4" s="1"/>
  <c r="M176" i="4"/>
  <c r="N176" i="4" s="1"/>
  <c r="O176" i="4" s="1"/>
  <c r="P176" i="4" s="1"/>
  <c r="Q176" i="4" s="1"/>
  <c r="R176" i="4" s="1"/>
  <c r="S176" i="4" s="1"/>
  <c r="T176" i="4" s="1"/>
  <c r="U176" i="4" s="1"/>
  <c r="V176" i="4" s="1"/>
  <c r="W176" i="4" s="1"/>
  <c r="X176" i="4" s="1"/>
  <c r="Y176" i="4" s="1"/>
  <c r="Z176" i="4" s="1"/>
  <c r="AA176" i="4" s="1"/>
  <c r="AB176" i="4" s="1"/>
  <c r="AC176" i="4" s="1"/>
  <c r="AD176" i="4" s="1"/>
  <c r="AE176" i="4" s="1"/>
  <c r="AF176" i="4" s="1"/>
  <c r="AG176" i="4" s="1"/>
  <c r="AH176" i="4" s="1"/>
  <c r="AI176" i="4" s="1"/>
  <c r="AJ176" i="4" s="1"/>
  <c r="AK176" i="4" s="1"/>
  <c r="AL176" i="4" s="1"/>
  <c r="AM176" i="4" s="1"/>
  <c r="AN176" i="4" s="1"/>
  <c r="AO176" i="4" s="1"/>
  <c r="AP176" i="4" s="1"/>
  <c r="AQ176" i="4" s="1"/>
  <c r="AR176" i="4" s="1"/>
  <c r="AS176" i="4" s="1"/>
  <c r="AT176" i="4" s="1"/>
  <c r="AU176" i="4" s="1"/>
  <c r="AV176" i="4" s="1"/>
  <c r="AW176" i="4" s="1"/>
  <c r="AX176" i="4" s="1"/>
  <c r="AY176" i="4" s="1"/>
  <c r="AZ176" i="4" s="1"/>
  <c r="BA176" i="4" s="1"/>
  <c r="BB176" i="4" s="1"/>
  <c r="BC176" i="4" s="1"/>
  <c r="BD176" i="4" s="1"/>
  <c r="BE176" i="4" s="1"/>
  <c r="BF176" i="4" s="1"/>
  <c r="BG176" i="4" s="1"/>
  <c r="BH176" i="4" s="1"/>
  <c r="BI176" i="4" s="1"/>
  <c r="BJ176" i="4" s="1"/>
  <c r="BK176" i="4" s="1"/>
  <c r="BL176" i="4" s="1"/>
  <c r="BM176" i="4" s="1"/>
  <c r="BN176" i="4" s="1"/>
  <c r="BO176" i="4" s="1"/>
  <c r="BP176" i="4" s="1"/>
  <c r="BQ176" i="4" s="1"/>
  <c r="L105" i="4"/>
  <c r="O171" i="4"/>
  <c r="P171" i="4" s="1"/>
  <c r="Q171" i="4" s="1"/>
  <c r="R171" i="4" s="1"/>
  <c r="S171" i="4" s="1"/>
  <c r="T171" i="4" s="1"/>
  <c r="U171" i="4" s="1"/>
  <c r="V171" i="4" s="1"/>
  <c r="W171" i="4" s="1"/>
  <c r="X171" i="4" s="1"/>
  <c r="Y171" i="4" s="1"/>
  <c r="Z171" i="4" s="1"/>
  <c r="AA171" i="4" s="1"/>
  <c r="AB171" i="4" s="1"/>
  <c r="AC171" i="4" s="1"/>
  <c r="AD171" i="4" s="1"/>
  <c r="AE171" i="4" s="1"/>
  <c r="AF171" i="4" s="1"/>
  <c r="AG171" i="4" s="1"/>
  <c r="AH171" i="4" s="1"/>
  <c r="AI171" i="4" s="1"/>
  <c r="AJ171" i="4" s="1"/>
  <c r="AK171" i="4" s="1"/>
  <c r="AL171" i="4" s="1"/>
  <c r="AM171" i="4" s="1"/>
  <c r="AN171" i="4" s="1"/>
  <c r="AO171" i="4" s="1"/>
  <c r="AP171" i="4" s="1"/>
  <c r="AQ171" i="4" s="1"/>
  <c r="AR171" i="4" s="1"/>
  <c r="AS171" i="4" s="1"/>
  <c r="AT171" i="4" s="1"/>
  <c r="AU171" i="4" s="1"/>
  <c r="AV171" i="4" s="1"/>
  <c r="AW171" i="4" s="1"/>
  <c r="AX171" i="4" s="1"/>
  <c r="AY171" i="4" s="1"/>
  <c r="AZ171" i="4" s="1"/>
  <c r="BA171" i="4" s="1"/>
  <c r="BB171" i="4" s="1"/>
  <c r="BC171" i="4" s="1"/>
  <c r="BD171" i="4" s="1"/>
  <c r="BE171" i="4" s="1"/>
  <c r="BF171" i="4" s="1"/>
  <c r="BG171" i="4" s="1"/>
  <c r="BH171" i="4" s="1"/>
  <c r="BI171" i="4" s="1"/>
  <c r="BJ171" i="4" s="1"/>
  <c r="BK171" i="4" s="1"/>
  <c r="BL171" i="4" s="1"/>
  <c r="BM171" i="4" s="1"/>
  <c r="BN171" i="4" s="1"/>
  <c r="BO171" i="4" s="1"/>
  <c r="BP171" i="4" s="1"/>
  <c r="BQ171" i="4" s="1"/>
  <c r="BR171" i="4" s="1"/>
  <c r="BS171" i="4" s="1"/>
  <c r="BT171" i="4" s="1"/>
  <c r="BU171" i="4" s="1"/>
  <c r="BV171" i="4" s="1"/>
  <c r="BW171" i="4" s="1"/>
  <c r="BX171" i="4" s="1"/>
  <c r="BY171" i="4" s="1"/>
  <c r="BZ171" i="4" s="1"/>
  <c r="CA171" i="4" s="1"/>
  <c r="CB171" i="4" s="1"/>
  <c r="CC171" i="4" s="1"/>
  <c r="CD171" i="4" s="1"/>
  <c r="CE171" i="4" s="1"/>
  <c r="CF171" i="4" s="1"/>
  <c r="CG171" i="4" s="1"/>
  <c r="CH171" i="4" s="1"/>
  <c r="CI171" i="4" s="1"/>
  <c r="CJ171" i="4" s="1"/>
  <c r="CK171" i="4" s="1"/>
  <c r="CL171" i="4" s="1"/>
  <c r="CM171" i="4" s="1"/>
  <c r="CN171" i="4" s="1"/>
  <c r="CO171" i="4" s="1"/>
  <c r="CP171" i="4" s="1"/>
  <c r="CQ171" i="4" s="1"/>
  <c r="CR171" i="4" s="1"/>
  <c r="CS171" i="4" s="1"/>
  <c r="CT171" i="4" s="1"/>
  <c r="CU171" i="4" s="1"/>
  <c r="CV171" i="4" s="1"/>
  <c r="CW171" i="4" s="1"/>
  <c r="CX171" i="4" s="1"/>
  <c r="CY171" i="4" s="1"/>
  <c r="CZ171" i="4" s="1"/>
  <c r="DA171" i="4" s="1"/>
  <c r="DB171" i="4" s="1"/>
  <c r="DC171" i="4" s="1"/>
  <c r="DD171" i="4" s="1"/>
  <c r="DE171" i="4" s="1"/>
  <c r="DF171" i="4" s="1"/>
  <c r="DG171" i="4" s="1"/>
  <c r="DH171" i="4" s="1"/>
  <c r="DI171" i="4" s="1"/>
  <c r="DJ171" i="4" s="1"/>
  <c r="DK171" i="4" s="1"/>
  <c r="DL171" i="4" s="1"/>
  <c r="DM171" i="4" s="1"/>
  <c r="DN171" i="4" s="1"/>
  <c r="DO171" i="4" s="1"/>
  <c r="DP171" i="4" s="1"/>
  <c r="DQ171" i="4" s="1"/>
  <c r="DR171" i="4" s="1"/>
  <c r="DS171" i="4" s="1"/>
  <c r="DT171" i="4" s="1"/>
  <c r="DU171" i="4" s="1"/>
  <c r="DV171" i="4" s="1"/>
  <c r="DW171" i="4" s="1"/>
  <c r="DX171" i="4" s="1"/>
  <c r="DY171" i="4" s="1"/>
  <c r="DZ171" i="4" s="1"/>
  <c r="EA171" i="4" s="1"/>
  <c r="EB171" i="4" s="1"/>
  <c r="EC171" i="4" s="1"/>
  <c r="ED171" i="4" s="1"/>
  <c r="EE171" i="4" s="1"/>
  <c r="EF171" i="4" s="1"/>
  <c r="EG171" i="4" s="1"/>
  <c r="EH171" i="4" s="1"/>
  <c r="EI171" i="4" s="1"/>
  <c r="EJ171" i="4" s="1"/>
  <c r="EK171" i="4" s="1"/>
  <c r="EL171" i="4" s="1"/>
  <c r="EM171" i="4" s="1"/>
  <c r="EN171" i="4" s="1"/>
  <c r="EO171" i="4" s="1"/>
  <c r="EP171" i="4" s="1"/>
  <c r="EQ171" i="4" s="1"/>
  <c r="ER171" i="4" s="1"/>
  <c r="ES171" i="4" s="1"/>
  <c r="ET171" i="4" s="1"/>
  <c r="EU171" i="4" s="1"/>
  <c r="EV171" i="4" s="1"/>
  <c r="EW171" i="4" s="1"/>
  <c r="EX171" i="4" s="1"/>
  <c r="EY171" i="4" s="1"/>
  <c r="EZ171" i="4" s="1"/>
  <c r="FA171" i="4" s="1"/>
  <c r="FB171" i="4" s="1"/>
  <c r="FC171" i="4" s="1"/>
  <c r="FD171" i="4" s="1"/>
  <c r="FE171" i="4" s="1"/>
  <c r="FF171" i="4" s="1"/>
  <c r="FG171" i="4" s="1"/>
  <c r="FH171" i="4" s="1"/>
  <c r="FI171" i="4" s="1"/>
  <c r="FJ171" i="4" s="1"/>
  <c r="FK171" i="4" s="1"/>
  <c r="FL171" i="4" s="1"/>
  <c r="O255" i="4"/>
  <c r="P255" i="4" s="1"/>
  <c r="P290" i="4"/>
  <c r="O227" i="4"/>
  <c r="P227" i="4" s="1"/>
  <c r="Q227" i="4" s="1"/>
  <c r="R227" i="4" s="1"/>
  <c r="S227" i="4" s="1"/>
  <c r="T227" i="4" s="1"/>
  <c r="U227" i="4" s="1"/>
  <c r="V227" i="4" s="1"/>
  <c r="W227" i="4" s="1"/>
  <c r="X227" i="4" s="1"/>
  <c r="Y227" i="4" s="1"/>
  <c r="Z227" i="4" s="1"/>
  <c r="AA227" i="4" s="1"/>
  <c r="AB227" i="4" s="1"/>
  <c r="AC227" i="4" s="1"/>
  <c r="AD227" i="4" s="1"/>
  <c r="AE227" i="4" s="1"/>
  <c r="AF227" i="4" s="1"/>
  <c r="AG227" i="4" s="1"/>
  <c r="AH227" i="4" s="1"/>
  <c r="AI227" i="4" s="1"/>
  <c r="AJ227" i="4" s="1"/>
  <c r="AK227" i="4" s="1"/>
  <c r="AL227" i="4" s="1"/>
  <c r="AM227" i="4" s="1"/>
  <c r="AN227" i="4" s="1"/>
  <c r="AO227" i="4" s="1"/>
  <c r="AP227" i="4" s="1"/>
  <c r="AQ227" i="4" s="1"/>
  <c r="AR227" i="4" s="1"/>
  <c r="AS227" i="4" s="1"/>
  <c r="AT227" i="4" s="1"/>
  <c r="AU227" i="4" s="1"/>
  <c r="AV227" i="4" s="1"/>
  <c r="AW227" i="4" s="1"/>
  <c r="AX227" i="4" s="1"/>
  <c r="AY227" i="4" s="1"/>
  <c r="AZ227" i="4" s="1"/>
  <c r="BA227" i="4" s="1"/>
  <c r="BB227" i="4" s="1"/>
  <c r="BC227" i="4" s="1"/>
  <c r="BD227" i="4" s="1"/>
  <c r="BE227" i="4" s="1"/>
  <c r="BF227" i="4" s="1"/>
  <c r="BG227" i="4" s="1"/>
  <c r="BH227" i="4" s="1"/>
  <c r="BI227" i="4" s="1"/>
  <c r="BJ227" i="4" s="1"/>
  <c r="BK227" i="4" s="1"/>
  <c r="BL227" i="4" s="1"/>
  <c r="BM227" i="4" s="1"/>
  <c r="BN227" i="4" s="1"/>
  <c r="BO227" i="4" s="1"/>
  <c r="BP227" i="4" s="1"/>
  <c r="BQ227" i="4" s="1"/>
  <c r="BR227" i="4" s="1"/>
  <c r="BS227" i="4" s="1"/>
  <c r="BT227" i="4" s="1"/>
  <c r="BU227" i="4" s="1"/>
  <c r="BV227" i="4" s="1"/>
  <c r="BW227" i="4" s="1"/>
  <c r="BX227" i="4" s="1"/>
  <c r="BY227" i="4" s="1"/>
  <c r="BZ227" i="4" s="1"/>
  <c r="CA227" i="4" s="1"/>
  <c r="CB227" i="4" s="1"/>
  <c r="CC227" i="4" s="1"/>
  <c r="CD227" i="4" s="1"/>
  <c r="CE227" i="4" s="1"/>
  <c r="CF227" i="4" s="1"/>
  <c r="CG227" i="4" s="1"/>
  <c r="CH227" i="4" s="1"/>
  <c r="CI227" i="4" s="1"/>
  <c r="CJ227" i="4" s="1"/>
  <c r="CK227" i="4" s="1"/>
  <c r="CL227" i="4" s="1"/>
  <c r="CM227" i="4" s="1"/>
  <c r="CN227" i="4" s="1"/>
  <c r="CO227" i="4" s="1"/>
  <c r="CP227" i="4" s="1"/>
  <c r="CQ227" i="4" s="1"/>
  <c r="CR227" i="4" s="1"/>
  <c r="CS227" i="4" s="1"/>
  <c r="CT227" i="4" s="1"/>
  <c r="CU227" i="4" s="1"/>
  <c r="CV227" i="4" s="1"/>
  <c r="CW227" i="4" s="1"/>
  <c r="CX227" i="4" s="1"/>
  <c r="CY227" i="4" s="1"/>
  <c r="CZ227" i="4" s="1"/>
  <c r="DA227" i="4" s="1"/>
  <c r="DB227" i="4" s="1"/>
  <c r="DC227" i="4" s="1"/>
  <c r="DD227" i="4" s="1"/>
  <c r="DE227" i="4" s="1"/>
  <c r="DF227" i="4" s="1"/>
  <c r="DG227" i="4" s="1"/>
  <c r="DH227" i="4" s="1"/>
  <c r="DI227" i="4" s="1"/>
  <c r="DJ227" i="4" s="1"/>
  <c r="DK227" i="4" s="1"/>
  <c r="DL227" i="4" s="1"/>
  <c r="DM227" i="4" s="1"/>
  <c r="DN227" i="4" s="1"/>
  <c r="DO227" i="4" s="1"/>
  <c r="DP227" i="4" s="1"/>
  <c r="DQ227" i="4" s="1"/>
  <c r="DR227" i="4" s="1"/>
  <c r="DS227" i="4" s="1"/>
  <c r="DT227" i="4" s="1"/>
  <c r="DU227" i="4" s="1"/>
  <c r="DV227" i="4" s="1"/>
  <c r="DW227" i="4" s="1"/>
  <c r="DX227" i="4" s="1"/>
  <c r="DY227" i="4" s="1"/>
  <c r="DZ227" i="4" s="1"/>
  <c r="EA227" i="4" s="1"/>
  <c r="EB227" i="4" s="1"/>
  <c r="EC227" i="4" s="1"/>
  <c r="ED227" i="4" s="1"/>
  <c r="EE227" i="4" s="1"/>
  <c r="EF227" i="4" s="1"/>
  <c r="EG227" i="4" s="1"/>
  <c r="EH227" i="4" s="1"/>
  <c r="EI227" i="4" s="1"/>
  <c r="EJ227" i="4" s="1"/>
  <c r="EK227" i="4" s="1"/>
  <c r="EL227" i="4" s="1"/>
  <c r="EM227" i="4" s="1"/>
  <c r="EN227" i="4" s="1"/>
  <c r="EO227" i="4" s="1"/>
  <c r="EP227" i="4" s="1"/>
  <c r="EQ227" i="4" s="1"/>
  <c r="ER227" i="4" s="1"/>
  <c r="ES227" i="4" s="1"/>
  <c r="ET227" i="4" s="1"/>
  <c r="EU227" i="4" s="1"/>
  <c r="EV227" i="4" s="1"/>
  <c r="EW227" i="4" s="1"/>
  <c r="EX227" i="4" s="1"/>
  <c r="EY227" i="4" s="1"/>
  <c r="EZ227" i="4" s="1"/>
  <c r="FA227" i="4" s="1"/>
  <c r="FB227" i="4" s="1"/>
  <c r="FC227" i="4" s="1"/>
  <c r="FD227" i="4" s="1"/>
  <c r="FE227" i="4" s="1"/>
  <c r="FF227" i="4" s="1"/>
  <c r="FG227" i="4" s="1"/>
  <c r="FH227" i="4" s="1"/>
  <c r="FI227" i="4" s="1"/>
  <c r="FJ227" i="4" s="1"/>
  <c r="FK227" i="4" s="1"/>
  <c r="FL227" i="4" s="1"/>
  <c r="P266" i="4"/>
  <c r="Q266" i="4" s="1"/>
  <c r="N323" i="4"/>
  <c r="O323" i="4" s="1"/>
  <c r="P323" i="4" s="1"/>
  <c r="Q323" i="4" s="1"/>
  <c r="R323" i="4" s="1"/>
  <c r="S323" i="4" s="1"/>
  <c r="T323" i="4" s="1"/>
  <c r="U323" i="4" s="1"/>
  <c r="V323" i="4" s="1"/>
  <c r="W323" i="4" s="1"/>
  <c r="X323" i="4" s="1"/>
  <c r="Y323" i="4" s="1"/>
  <c r="Z323" i="4" s="1"/>
  <c r="AA323" i="4" s="1"/>
  <c r="AB323" i="4" s="1"/>
  <c r="AC323" i="4" s="1"/>
  <c r="AD323" i="4" s="1"/>
  <c r="AE323" i="4" s="1"/>
  <c r="AF323" i="4" s="1"/>
  <c r="AG323" i="4" s="1"/>
  <c r="AH323" i="4" s="1"/>
  <c r="AI323" i="4" s="1"/>
  <c r="AJ323" i="4" s="1"/>
  <c r="AK323" i="4" s="1"/>
  <c r="AL323" i="4" s="1"/>
  <c r="AM323" i="4" s="1"/>
  <c r="AN323" i="4" s="1"/>
  <c r="AO323" i="4" s="1"/>
  <c r="AP323" i="4" s="1"/>
  <c r="AQ323" i="4" s="1"/>
  <c r="AR323" i="4" s="1"/>
  <c r="AS323" i="4" s="1"/>
  <c r="AT323" i="4" s="1"/>
  <c r="AU323" i="4" s="1"/>
  <c r="AV323" i="4" s="1"/>
  <c r="AW323" i="4" s="1"/>
  <c r="AX323" i="4" s="1"/>
  <c r="AY323" i="4" s="1"/>
  <c r="AZ323" i="4" s="1"/>
  <c r="BA323" i="4" s="1"/>
  <c r="BB323" i="4" s="1"/>
  <c r="BC323" i="4" s="1"/>
  <c r="BD323" i="4" s="1"/>
  <c r="BE323" i="4" s="1"/>
  <c r="BF323" i="4" s="1"/>
  <c r="BG323" i="4" s="1"/>
  <c r="BH323" i="4" s="1"/>
  <c r="BI323" i="4" s="1"/>
  <c r="BJ323" i="4" s="1"/>
  <c r="BK323" i="4" s="1"/>
  <c r="BL323" i="4" s="1"/>
  <c r="BM323" i="4" s="1"/>
  <c r="BN323" i="4" s="1"/>
  <c r="BO323" i="4" s="1"/>
  <c r="BP323" i="4" s="1"/>
  <c r="BQ323" i="4" s="1"/>
  <c r="BR323" i="4" s="1"/>
  <c r="BS323" i="4" s="1"/>
  <c r="BT323" i="4" s="1"/>
  <c r="BU323" i="4" s="1"/>
  <c r="BV323" i="4" s="1"/>
  <c r="BW323" i="4" s="1"/>
  <c r="BX323" i="4" s="1"/>
  <c r="BY323" i="4" s="1"/>
  <c r="BZ323" i="4" s="1"/>
  <c r="CA323" i="4" s="1"/>
  <c r="CB323" i="4" s="1"/>
  <c r="CC323" i="4" s="1"/>
  <c r="CD323" i="4" s="1"/>
  <c r="CE323" i="4" s="1"/>
  <c r="CF323" i="4" s="1"/>
  <c r="CG323" i="4" s="1"/>
  <c r="CH323" i="4" s="1"/>
  <c r="CI323" i="4" s="1"/>
  <c r="CJ323" i="4" s="1"/>
  <c r="CK323" i="4" s="1"/>
  <c r="CL323" i="4" s="1"/>
  <c r="CM323" i="4" s="1"/>
  <c r="CN323" i="4" s="1"/>
  <c r="CO323" i="4" s="1"/>
  <c r="CP323" i="4" s="1"/>
  <c r="CQ323" i="4" s="1"/>
  <c r="CR323" i="4" s="1"/>
  <c r="CS323" i="4" s="1"/>
  <c r="CT323" i="4" s="1"/>
  <c r="CU323" i="4" s="1"/>
  <c r="CV323" i="4" s="1"/>
  <c r="CW323" i="4" s="1"/>
  <c r="CX323" i="4" s="1"/>
  <c r="CY323" i="4" s="1"/>
  <c r="CZ323" i="4" s="1"/>
  <c r="DA323" i="4" s="1"/>
  <c r="DB323" i="4" s="1"/>
  <c r="DC323" i="4" s="1"/>
  <c r="DD323" i="4" s="1"/>
  <c r="DE323" i="4" s="1"/>
  <c r="DF323" i="4" s="1"/>
  <c r="DG323" i="4" s="1"/>
  <c r="DH323" i="4" s="1"/>
  <c r="DI323" i="4" s="1"/>
  <c r="DJ323" i="4" s="1"/>
  <c r="DK323" i="4" s="1"/>
  <c r="DL323" i="4" s="1"/>
  <c r="DM323" i="4" s="1"/>
  <c r="DN323" i="4" s="1"/>
  <c r="DO323" i="4" s="1"/>
  <c r="DP323" i="4" s="1"/>
  <c r="DQ323" i="4" s="1"/>
  <c r="DR323" i="4" s="1"/>
  <c r="DS323" i="4" s="1"/>
  <c r="DT323" i="4" s="1"/>
  <c r="DU323" i="4" s="1"/>
  <c r="DV323" i="4" s="1"/>
  <c r="DW323" i="4" s="1"/>
  <c r="DX323" i="4" s="1"/>
  <c r="DY323" i="4" s="1"/>
  <c r="DZ323" i="4" s="1"/>
  <c r="EA323" i="4" s="1"/>
  <c r="EB323" i="4" s="1"/>
  <c r="EC323" i="4" s="1"/>
  <c r="ED323" i="4" s="1"/>
  <c r="EE323" i="4" s="1"/>
  <c r="EF323" i="4" s="1"/>
  <c r="EG323" i="4" s="1"/>
  <c r="EH323" i="4" s="1"/>
  <c r="EI323" i="4" s="1"/>
  <c r="EJ323" i="4" s="1"/>
  <c r="EK323" i="4" s="1"/>
  <c r="EL323" i="4" s="1"/>
  <c r="EM323" i="4" s="1"/>
  <c r="EN323" i="4" s="1"/>
  <c r="EO323" i="4" s="1"/>
  <c r="EP323" i="4" s="1"/>
  <c r="EQ323" i="4" s="1"/>
  <c r="ER323" i="4" s="1"/>
  <c r="ES323" i="4" s="1"/>
  <c r="ET323" i="4" s="1"/>
  <c r="EU323" i="4" s="1"/>
  <c r="EV323" i="4" s="1"/>
  <c r="EW323" i="4" s="1"/>
  <c r="EX323" i="4" s="1"/>
  <c r="EY323" i="4" s="1"/>
  <c r="EZ323" i="4" s="1"/>
  <c r="FA323" i="4" s="1"/>
  <c r="FB323" i="4" s="1"/>
  <c r="FC323" i="4" s="1"/>
  <c r="FD323" i="4" s="1"/>
  <c r="FE323" i="4" s="1"/>
  <c r="FF323" i="4" s="1"/>
  <c r="FG323" i="4" s="1"/>
  <c r="FH323" i="4" s="1"/>
  <c r="FI323" i="4" s="1"/>
  <c r="FJ323" i="4" s="1"/>
  <c r="FK323" i="4" s="1"/>
  <c r="FL323" i="4" s="1"/>
  <c r="N204" i="4"/>
  <c r="O204" i="4" s="1"/>
  <c r="P204" i="4" s="1"/>
  <c r="L170" i="4"/>
  <c r="M170" i="4" s="1"/>
  <c r="O310" i="4"/>
  <c r="P310" i="4" s="1"/>
  <c r="Q310" i="4" s="1"/>
  <c r="R310" i="4" s="1"/>
  <c r="S310" i="4" s="1"/>
  <c r="T310" i="4" s="1"/>
  <c r="O180" i="4"/>
  <c r="P180" i="4" s="1"/>
  <c r="Q180" i="4" s="1"/>
  <c r="R180" i="4" s="1"/>
  <c r="S180" i="4" s="1"/>
  <c r="T180" i="4" s="1"/>
  <c r="U180" i="4" s="1"/>
  <c r="V180" i="4" s="1"/>
  <c r="W180" i="4" s="1"/>
  <c r="X180" i="4" s="1"/>
  <c r="Y180" i="4" s="1"/>
  <c r="Z180" i="4" s="1"/>
  <c r="AA180" i="4" s="1"/>
  <c r="AB180" i="4" s="1"/>
  <c r="AC180" i="4" s="1"/>
  <c r="AD180" i="4" s="1"/>
  <c r="AE180" i="4" s="1"/>
  <c r="AF180" i="4" s="1"/>
  <c r="AG180" i="4" s="1"/>
  <c r="AH180" i="4" s="1"/>
  <c r="AI180" i="4" s="1"/>
  <c r="AJ180" i="4" s="1"/>
  <c r="AK180" i="4" s="1"/>
  <c r="AL180" i="4" s="1"/>
  <c r="AM180" i="4" s="1"/>
  <c r="AN180" i="4" s="1"/>
  <c r="AO180" i="4" s="1"/>
  <c r="AP180" i="4" s="1"/>
  <c r="AQ180" i="4" s="1"/>
  <c r="AR180" i="4" s="1"/>
  <c r="AS180" i="4" s="1"/>
  <c r="AT180" i="4" s="1"/>
  <c r="AU180" i="4" s="1"/>
  <c r="AV180" i="4" s="1"/>
  <c r="AW180" i="4" s="1"/>
  <c r="AX180" i="4" s="1"/>
  <c r="AY180" i="4" s="1"/>
  <c r="AZ180" i="4" s="1"/>
  <c r="BA180" i="4" s="1"/>
  <c r="BB180" i="4" s="1"/>
  <c r="BC180" i="4" s="1"/>
  <c r="BD180" i="4" s="1"/>
  <c r="BE180" i="4" s="1"/>
  <c r="BF180" i="4" s="1"/>
  <c r="BG180" i="4" s="1"/>
  <c r="BH180" i="4" s="1"/>
  <c r="BI180" i="4" s="1"/>
  <c r="BJ180" i="4" s="1"/>
  <c r="BK180" i="4" s="1"/>
  <c r="BL180" i="4" s="1"/>
  <c r="BM180" i="4" s="1"/>
  <c r="BN180" i="4" s="1"/>
  <c r="BO180" i="4" s="1"/>
  <c r="BP180" i="4" s="1"/>
  <c r="BQ180" i="4" s="1"/>
  <c r="BR180" i="4" s="1"/>
  <c r="BS180" i="4" s="1"/>
  <c r="BT180" i="4" s="1"/>
  <c r="BU180" i="4" s="1"/>
  <c r="BV180" i="4" s="1"/>
  <c r="BW180" i="4" s="1"/>
  <c r="BX180" i="4" s="1"/>
  <c r="BY180" i="4" s="1"/>
  <c r="BZ180" i="4" s="1"/>
  <c r="CA180" i="4" s="1"/>
  <c r="CB180" i="4" s="1"/>
  <c r="CC180" i="4" s="1"/>
  <c r="CD180" i="4" s="1"/>
  <c r="CE180" i="4" s="1"/>
  <c r="CF180" i="4" s="1"/>
  <c r="CG180" i="4" s="1"/>
  <c r="CH180" i="4" s="1"/>
  <c r="CI180" i="4" s="1"/>
  <c r="CJ180" i="4" s="1"/>
  <c r="CK180" i="4" s="1"/>
  <c r="CL180" i="4" s="1"/>
  <c r="CM180" i="4" s="1"/>
  <c r="CN180" i="4" s="1"/>
  <c r="CO180" i="4" s="1"/>
  <c r="CP180" i="4" s="1"/>
  <c r="CQ180" i="4" s="1"/>
  <c r="CR180" i="4" s="1"/>
  <c r="CS180" i="4" s="1"/>
  <c r="CT180" i="4" s="1"/>
  <c r="CU180" i="4" s="1"/>
  <c r="CV180" i="4" s="1"/>
  <c r="CW180" i="4" s="1"/>
  <c r="CX180" i="4" s="1"/>
  <c r="CY180" i="4" s="1"/>
  <c r="CZ180" i="4" s="1"/>
  <c r="DA180" i="4" s="1"/>
  <c r="DB180" i="4" s="1"/>
  <c r="DC180" i="4" s="1"/>
  <c r="DD180" i="4" s="1"/>
  <c r="DE180" i="4" s="1"/>
  <c r="DF180" i="4" s="1"/>
  <c r="DG180" i="4" s="1"/>
  <c r="DH180" i="4" s="1"/>
  <c r="DI180" i="4" s="1"/>
  <c r="DJ180" i="4" s="1"/>
  <c r="DK180" i="4" s="1"/>
  <c r="DL180" i="4" s="1"/>
  <c r="DM180" i="4" s="1"/>
  <c r="DN180" i="4" s="1"/>
  <c r="DO180" i="4" s="1"/>
  <c r="DP180" i="4" s="1"/>
  <c r="DQ180" i="4" s="1"/>
  <c r="DR180" i="4" s="1"/>
  <c r="DS180" i="4" s="1"/>
  <c r="DT180" i="4" s="1"/>
  <c r="DU180" i="4" s="1"/>
  <c r="DV180" i="4" s="1"/>
  <c r="DW180" i="4" s="1"/>
  <c r="DX180" i="4" s="1"/>
  <c r="DY180" i="4" s="1"/>
  <c r="DZ180" i="4" s="1"/>
  <c r="EA180" i="4" s="1"/>
  <c r="EB180" i="4" s="1"/>
  <c r="EC180" i="4" s="1"/>
  <c r="ED180" i="4" s="1"/>
  <c r="EE180" i="4" s="1"/>
  <c r="EF180" i="4" s="1"/>
  <c r="EG180" i="4" s="1"/>
  <c r="EH180" i="4" s="1"/>
  <c r="EI180" i="4" s="1"/>
  <c r="EJ180" i="4" s="1"/>
  <c r="EK180" i="4" s="1"/>
  <c r="EL180" i="4" s="1"/>
  <c r="EM180" i="4" s="1"/>
  <c r="EN180" i="4" s="1"/>
  <c r="EO180" i="4" s="1"/>
  <c r="EP180" i="4" s="1"/>
  <c r="EQ180" i="4" s="1"/>
  <c r="ER180" i="4" s="1"/>
  <c r="ES180" i="4" s="1"/>
  <c r="ET180" i="4" s="1"/>
  <c r="EU180" i="4" s="1"/>
  <c r="EV180" i="4" s="1"/>
  <c r="EW180" i="4" s="1"/>
  <c r="EX180" i="4" s="1"/>
  <c r="EY180" i="4" s="1"/>
  <c r="EZ180" i="4" s="1"/>
  <c r="FA180" i="4" s="1"/>
  <c r="FB180" i="4" s="1"/>
  <c r="FC180" i="4" s="1"/>
  <c r="FD180" i="4" s="1"/>
  <c r="FE180" i="4" s="1"/>
  <c r="FF180" i="4" s="1"/>
  <c r="FG180" i="4" s="1"/>
  <c r="FH180" i="4" s="1"/>
  <c r="FI180" i="4" s="1"/>
  <c r="FJ180" i="4" s="1"/>
  <c r="FK180" i="4" s="1"/>
  <c r="FL180" i="4" s="1"/>
  <c r="O242" i="4"/>
  <c r="N274" i="4"/>
  <c r="O274" i="4" s="1"/>
  <c r="BZ279" i="4"/>
  <c r="CA279" i="4" s="1"/>
  <c r="CB279" i="4" s="1"/>
  <c r="CC279" i="4" s="1"/>
  <c r="CD279" i="4" s="1"/>
  <c r="CE279" i="4" s="1"/>
  <c r="CF279" i="4" s="1"/>
  <c r="CG279" i="4" s="1"/>
  <c r="CH279" i="4" s="1"/>
  <c r="CI279" i="4" s="1"/>
  <c r="CJ279" i="4" s="1"/>
  <c r="CK279" i="4" s="1"/>
  <c r="CL279" i="4" s="1"/>
  <c r="CM279" i="4" s="1"/>
  <c r="CN279" i="4" s="1"/>
  <c r="CO279" i="4" s="1"/>
  <c r="CP279" i="4" s="1"/>
  <c r="CQ279" i="4" s="1"/>
  <c r="CR279" i="4" s="1"/>
  <c r="CS279" i="4" s="1"/>
  <c r="CT279" i="4" s="1"/>
  <c r="CU279" i="4" s="1"/>
  <c r="CV279" i="4" s="1"/>
  <c r="CW279" i="4" s="1"/>
  <c r="CX279" i="4" s="1"/>
  <c r="CY279" i="4" s="1"/>
  <c r="CZ279" i="4" s="1"/>
  <c r="DA279" i="4" s="1"/>
  <c r="DB279" i="4" s="1"/>
  <c r="DC279" i="4" s="1"/>
  <c r="DD279" i="4" s="1"/>
  <c r="DE279" i="4" s="1"/>
  <c r="DF279" i="4" s="1"/>
  <c r="DG279" i="4" s="1"/>
  <c r="DH279" i="4" s="1"/>
  <c r="DI279" i="4" s="1"/>
  <c r="DJ279" i="4" s="1"/>
  <c r="DK279" i="4" s="1"/>
  <c r="DL279" i="4" s="1"/>
  <c r="DM279" i="4" s="1"/>
  <c r="DN279" i="4" s="1"/>
  <c r="DO279" i="4" s="1"/>
  <c r="DP279" i="4" s="1"/>
  <c r="DQ279" i="4" s="1"/>
  <c r="DR279" i="4" s="1"/>
  <c r="DS279" i="4" s="1"/>
  <c r="DT279" i="4" s="1"/>
  <c r="DU279" i="4" s="1"/>
  <c r="DV279" i="4" s="1"/>
  <c r="DW279" i="4" s="1"/>
  <c r="DX279" i="4" s="1"/>
  <c r="DY279" i="4" s="1"/>
  <c r="DZ279" i="4" s="1"/>
  <c r="EA279" i="4" s="1"/>
  <c r="EB279" i="4" s="1"/>
  <c r="EC279" i="4" s="1"/>
  <c r="ED279" i="4" s="1"/>
  <c r="EE279" i="4" s="1"/>
  <c r="EF279" i="4" s="1"/>
  <c r="EG279" i="4" s="1"/>
  <c r="EH279" i="4" s="1"/>
  <c r="EI279" i="4" s="1"/>
  <c r="EJ279" i="4" s="1"/>
  <c r="EK279" i="4" s="1"/>
  <c r="EL279" i="4" s="1"/>
  <c r="EM279" i="4" s="1"/>
  <c r="EN279" i="4" s="1"/>
  <c r="EO279" i="4" s="1"/>
  <c r="EP279" i="4" s="1"/>
  <c r="EQ279" i="4" s="1"/>
  <c r="ER279" i="4" s="1"/>
  <c r="ES279" i="4" s="1"/>
  <c r="ET279" i="4" s="1"/>
  <c r="EU279" i="4" s="1"/>
  <c r="EV279" i="4" s="1"/>
  <c r="EW279" i="4" s="1"/>
  <c r="EX279" i="4" s="1"/>
  <c r="EY279" i="4" s="1"/>
  <c r="EZ279" i="4" s="1"/>
  <c r="FA279" i="4" s="1"/>
  <c r="FB279" i="4" s="1"/>
  <c r="FC279" i="4" s="1"/>
  <c r="FD279" i="4" s="1"/>
  <c r="FE279" i="4" s="1"/>
  <c r="FF279" i="4" s="1"/>
  <c r="FG279" i="4" s="1"/>
  <c r="FH279" i="4" s="1"/>
  <c r="FI279" i="4" s="1"/>
  <c r="FJ279" i="4" s="1"/>
  <c r="FK279" i="4" s="1"/>
  <c r="FL279" i="4" s="1"/>
  <c r="N196" i="4"/>
  <c r="O196" i="4" s="1"/>
  <c r="P196" i="4" s="1"/>
  <c r="Q196" i="4" s="1"/>
  <c r="R196" i="4" s="1"/>
  <c r="S196" i="4" s="1"/>
  <c r="T196" i="4" s="1"/>
  <c r="U196" i="4" s="1"/>
  <c r="V196" i="4" s="1"/>
  <c r="W196" i="4" s="1"/>
  <c r="X196" i="4" s="1"/>
  <c r="Y196" i="4" s="1"/>
  <c r="Z196" i="4" s="1"/>
  <c r="AA196" i="4" s="1"/>
  <c r="AB196" i="4" s="1"/>
  <c r="AC196" i="4" s="1"/>
  <c r="AD196" i="4" s="1"/>
  <c r="AE196" i="4" s="1"/>
  <c r="AF196" i="4" s="1"/>
  <c r="AG196" i="4" s="1"/>
  <c r="AH196" i="4" s="1"/>
  <c r="AI196" i="4" s="1"/>
  <c r="AJ196" i="4" s="1"/>
  <c r="AK196" i="4" s="1"/>
  <c r="AL196" i="4" s="1"/>
  <c r="AM196" i="4" s="1"/>
  <c r="AN196" i="4" s="1"/>
  <c r="AO196" i="4" s="1"/>
  <c r="AP196" i="4" s="1"/>
  <c r="AQ196" i="4" s="1"/>
  <c r="AR196" i="4" s="1"/>
  <c r="AS196" i="4" s="1"/>
  <c r="AT196" i="4" s="1"/>
  <c r="AU196" i="4" s="1"/>
  <c r="AV196" i="4" s="1"/>
  <c r="AW196" i="4" s="1"/>
  <c r="AX196" i="4" s="1"/>
  <c r="AY196" i="4" s="1"/>
  <c r="AZ196" i="4" s="1"/>
  <c r="BA196" i="4" s="1"/>
  <c r="BB196" i="4" s="1"/>
  <c r="BC196" i="4" s="1"/>
  <c r="BD196" i="4" s="1"/>
  <c r="BE196" i="4" s="1"/>
  <c r="BF196" i="4" s="1"/>
  <c r="BG196" i="4" s="1"/>
  <c r="BH196" i="4" s="1"/>
  <c r="BI196" i="4" s="1"/>
  <c r="BJ196" i="4" s="1"/>
  <c r="BK196" i="4" s="1"/>
  <c r="BL196" i="4" s="1"/>
  <c r="BM196" i="4" s="1"/>
  <c r="BN196" i="4" s="1"/>
  <c r="BO196" i="4" s="1"/>
  <c r="BP196" i="4" s="1"/>
  <c r="BQ196" i="4" s="1"/>
  <c r="BR196" i="4" s="1"/>
  <c r="BS196" i="4" s="1"/>
  <c r="BT196" i="4" s="1"/>
  <c r="BU196" i="4" s="1"/>
  <c r="BV196" i="4" s="1"/>
  <c r="BW196" i="4" s="1"/>
  <c r="BX196" i="4" s="1"/>
  <c r="BY196" i="4" s="1"/>
  <c r="BZ196" i="4" s="1"/>
  <c r="CA196" i="4" s="1"/>
  <c r="CB196" i="4" s="1"/>
  <c r="CC196" i="4" s="1"/>
  <c r="CD196" i="4" s="1"/>
  <c r="CE196" i="4" s="1"/>
  <c r="CF196" i="4" s="1"/>
  <c r="CG196" i="4" s="1"/>
  <c r="CH196" i="4" s="1"/>
  <c r="CI196" i="4" s="1"/>
  <c r="CJ196" i="4" s="1"/>
  <c r="CK196" i="4" s="1"/>
  <c r="CL196" i="4" s="1"/>
  <c r="CM196" i="4" s="1"/>
  <c r="CN196" i="4" s="1"/>
  <c r="CO196" i="4" s="1"/>
  <c r="CP196" i="4" s="1"/>
  <c r="CQ196" i="4" s="1"/>
  <c r="CR196" i="4" s="1"/>
  <c r="CS196" i="4" s="1"/>
  <c r="CT196" i="4" s="1"/>
  <c r="CU196" i="4" s="1"/>
  <c r="CV196" i="4" s="1"/>
  <c r="CW196" i="4" s="1"/>
  <c r="CX196" i="4" s="1"/>
  <c r="CY196" i="4" s="1"/>
  <c r="CZ196" i="4" s="1"/>
  <c r="DA196" i="4" s="1"/>
  <c r="DB196" i="4" s="1"/>
  <c r="DC196" i="4" s="1"/>
  <c r="DD196" i="4" s="1"/>
  <c r="DE196" i="4" s="1"/>
  <c r="DF196" i="4" s="1"/>
  <c r="DG196" i="4" s="1"/>
  <c r="DH196" i="4" s="1"/>
  <c r="DI196" i="4" s="1"/>
  <c r="DJ196" i="4" s="1"/>
  <c r="DK196" i="4" s="1"/>
  <c r="DL196" i="4" s="1"/>
  <c r="DM196" i="4" s="1"/>
  <c r="DN196" i="4" s="1"/>
  <c r="DO196" i="4" s="1"/>
  <c r="DP196" i="4" s="1"/>
  <c r="DQ196" i="4" s="1"/>
  <c r="DR196" i="4" s="1"/>
  <c r="DS196" i="4" s="1"/>
  <c r="DT196" i="4" s="1"/>
  <c r="DU196" i="4" s="1"/>
  <c r="DV196" i="4" s="1"/>
  <c r="DW196" i="4" s="1"/>
  <c r="DX196" i="4" s="1"/>
  <c r="DY196" i="4" s="1"/>
  <c r="DZ196" i="4" s="1"/>
  <c r="EA196" i="4" s="1"/>
  <c r="EB196" i="4" s="1"/>
  <c r="EC196" i="4" s="1"/>
  <c r="ED196" i="4" s="1"/>
  <c r="EE196" i="4" s="1"/>
  <c r="EF196" i="4" s="1"/>
  <c r="EG196" i="4" s="1"/>
  <c r="EH196" i="4" s="1"/>
  <c r="EI196" i="4" s="1"/>
  <c r="EJ196" i="4" s="1"/>
  <c r="EK196" i="4" s="1"/>
  <c r="EL196" i="4" s="1"/>
  <c r="EM196" i="4" s="1"/>
  <c r="M248" i="4"/>
  <c r="N248" i="4" s="1"/>
  <c r="O248" i="4" s="1"/>
  <c r="P239" i="4"/>
  <c r="Q239" i="4" s="1"/>
  <c r="R239" i="4" s="1"/>
  <c r="S239" i="4" s="1"/>
  <c r="T239" i="4" s="1"/>
  <c r="U239" i="4" s="1"/>
  <c r="V239" i="4" s="1"/>
  <c r="W239" i="4" s="1"/>
  <c r="X239" i="4" s="1"/>
  <c r="Y239" i="4" s="1"/>
  <c r="Z239" i="4" s="1"/>
  <c r="AA239" i="4" s="1"/>
  <c r="AB239" i="4" s="1"/>
  <c r="AC239" i="4" s="1"/>
  <c r="AD239" i="4" s="1"/>
  <c r="AE239" i="4" s="1"/>
  <c r="AF239" i="4" s="1"/>
  <c r="AG239" i="4" s="1"/>
  <c r="AH239" i="4" s="1"/>
  <c r="AI239" i="4" s="1"/>
  <c r="AJ239" i="4" s="1"/>
  <c r="AK239" i="4" s="1"/>
  <c r="AL239" i="4" s="1"/>
  <c r="AM239" i="4" s="1"/>
  <c r="AN239" i="4" s="1"/>
  <c r="AO239" i="4" s="1"/>
  <c r="AP239" i="4" s="1"/>
  <c r="AQ239" i="4" s="1"/>
  <c r="AR239" i="4" s="1"/>
  <c r="AS239" i="4" s="1"/>
  <c r="AT239" i="4" s="1"/>
  <c r="AU239" i="4" s="1"/>
  <c r="AV239" i="4" s="1"/>
  <c r="AW239" i="4" s="1"/>
  <c r="AX239" i="4" s="1"/>
  <c r="AY239" i="4" s="1"/>
  <c r="AZ239" i="4" s="1"/>
  <c r="BA239" i="4" s="1"/>
  <c r="BB239" i="4" s="1"/>
  <c r="BC239" i="4" s="1"/>
  <c r="BD239" i="4" s="1"/>
  <c r="BE239" i="4" s="1"/>
  <c r="BF239" i="4" s="1"/>
  <c r="BG239" i="4" s="1"/>
  <c r="BH239" i="4" s="1"/>
  <c r="BI239" i="4" s="1"/>
  <c r="BJ239" i="4" s="1"/>
  <c r="BK239" i="4" s="1"/>
  <c r="BL239" i="4" s="1"/>
  <c r="BM239" i="4" s="1"/>
  <c r="BN239" i="4" s="1"/>
  <c r="BO239" i="4" s="1"/>
  <c r="BP239" i="4" s="1"/>
  <c r="BQ239" i="4" s="1"/>
  <c r="BR239" i="4" s="1"/>
  <c r="BS239" i="4" s="1"/>
  <c r="BT239" i="4" s="1"/>
  <c r="BU239" i="4" s="1"/>
  <c r="BV239" i="4" s="1"/>
  <c r="BW239" i="4" s="1"/>
  <c r="BX239" i="4" s="1"/>
  <c r="BY239" i="4" s="1"/>
  <c r="BZ239" i="4" s="1"/>
  <c r="CA239" i="4" s="1"/>
  <c r="CB239" i="4" s="1"/>
  <c r="CC239" i="4" s="1"/>
  <c r="CD239" i="4" s="1"/>
  <c r="CE239" i="4" s="1"/>
  <c r="CF239" i="4" s="1"/>
  <c r="CG239" i="4" s="1"/>
  <c r="CH239" i="4" s="1"/>
  <c r="CI239" i="4" s="1"/>
  <c r="CJ239" i="4" s="1"/>
  <c r="CK239" i="4" s="1"/>
  <c r="CL239" i="4" s="1"/>
  <c r="CM239" i="4" s="1"/>
  <c r="CN239" i="4" s="1"/>
  <c r="CO239" i="4" s="1"/>
  <c r="CP239" i="4" s="1"/>
  <c r="CQ239" i="4" s="1"/>
  <c r="CR239" i="4" s="1"/>
  <c r="CS239" i="4" s="1"/>
  <c r="CT239" i="4" s="1"/>
  <c r="CU239" i="4" s="1"/>
  <c r="CV239" i="4" s="1"/>
  <c r="CW239" i="4" s="1"/>
  <c r="CX239" i="4" s="1"/>
  <c r="CY239" i="4" s="1"/>
  <c r="CZ239" i="4" s="1"/>
  <c r="DA239" i="4" s="1"/>
  <c r="DB239" i="4" s="1"/>
  <c r="DC239" i="4" s="1"/>
  <c r="DD239" i="4" s="1"/>
  <c r="DE239" i="4" s="1"/>
  <c r="DF239" i="4" s="1"/>
  <c r="DG239" i="4" s="1"/>
  <c r="DH239" i="4" s="1"/>
  <c r="DI239" i="4" s="1"/>
  <c r="DJ239" i="4" s="1"/>
  <c r="DK239" i="4" s="1"/>
  <c r="DL239" i="4" s="1"/>
  <c r="DM239" i="4" s="1"/>
  <c r="DN239" i="4" s="1"/>
  <c r="DO239" i="4" s="1"/>
  <c r="DP239" i="4" s="1"/>
  <c r="DQ239" i="4" s="1"/>
  <c r="DR239" i="4" s="1"/>
  <c r="DS239" i="4" s="1"/>
  <c r="DT239" i="4" s="1"/>
  <c r="DU239" i="4" s="1"/>
  <c r="DV239" i="4" s="1"/>
  <c r="DW239" i="4" s="1"/>
  <c r="DX239" i="4" s="1"/>
  <c r="DY239" i="4" s="1"/>
  <c r="DZ239" i="4" s="1"/>
  <c r="EA239" i="4" s="1"/>
  <c r="EB239" i="4" s="1"/>
  <c r="EC239" i="4" s="1"/>
  <c r="ED239" i="4" s="1"/>
  <c r="EE239" i="4" s="1"/>
  <c r="EF239" i="4" s="1"/>
  <c r="EG239" i="4" s="1"/>
  <c r="EH239" i="4" s="1"/>
  <c r="EI239" i="4" s="1"/>
  <c r="EJ239" i="4" s="1"/>
  <c r="EK239" i="4" s="1"/>
  <c r="EL239" i="4" s="1"/>
  <c r="EM239" i="4" s="1"/>
  <c r="EN239" i="4" s="1"/>
  <c r="EO239" i="4" s="1"/>
  <c r="EP239" i="4" s="1"/>
  <c r="EQ239" i="4" s="1"/>
  <c r="ER239" i="4" s="1"/>
  <c r="ES239" i="4" s="1"/>
  <c r="ET239" i="4" s="1"/>
  <c r="EU239" i="4" s="1"/>
  <c r="EV239" i="4" s="1"/>
  <c r="EW239" i="4" s="1"/>
  <c r="EX239" i="4" s="1"/>
  <c r="EY239" i="4" s="1"/>
  <c r="EZ239" i="4" s="1"/>
  <c r="FA239" i="4" s="1"/>
  <c r="FB239" i="4" s="1"/>
  <c r="FC239" i="4" s="1"/>
  <c r="FD239" i="4" s="1"/>
  <c r="FE239" i="4" s="1"/>
  <c r="FF239" i="4" s="1"/>
  <c r="FG239" i="4" s="1"/>
  <c r="FH239" i="4" s="1"/>
  <c r="FI239" i="4" s="1"/>
  <c r="FJ239" i="4" s="1"/>
  <c r="FK239" i="4" s="1"/>
  <c r="FL239" i="4" s="1"/>
  <c r="N181" i="4"/>
  <c r="O181" i="4" s="1"/>
  <c r="P181" i="4" s="1"/>
  <c r="Q181" i="4" s="1"/>
  <c r="R181" i="4" s="1"/>
  <c r="S181" i="4" s="1"/>
  <c r="T181" i="4" s="1"/>
  <c r="U181" i="4" s="1"/>
  <c r="V181" i="4" s="1"/>
  <c r="W181" i="4" s="1"/>
  <c r="X181" i="4" s="1"/>
  <c r="Y181" i="4" s="1"/>
  <c r="Z181" i="4" s="1"/>
  <c r="AA181" i="4" s="1"/>
  <c r="AB181" i="4" s="1"/>
  <c r="AC181" i="4" s="1"/>
  <c r="AD181" i="4" s="1"/>
  <c r="AE181" i="4" s="1"/>
  <c r="AF181" i="4" s="1"/>
  <c r="AG181" i="4" s="1"/>
  <c r="AH181" i="4" s="1"/>
  <c r="AI181" i="4" s="1"/>
  <c r="AJ181" i="4" s="1"/>
  <c r="AK181" i="4" s="1"/>
  <c r="AL181" i="4" s="1"/>
  <c r="AM181" i="4" s="1"/>
  <c r="AN181" i="4" s="1"/>
  <c r="AO181" i="4" s="1"/>
  <c r="AP181" i="4" s="1"/>
  <c r="AQ181" i="4" s="1"/>
  <c r="AR181" i="4" s="1"/>
  <c r="AS181" i="4" s="1"/>
  <c r="AT181" i="4" s="1"/>
  <c r="AU181" i="4" s="1"/>
  <c r="AV181" i="4" s="1"/>
  <c r="AW181" i="4" s="1"/>
  <c r="AX181" i="4" s="1"/>
  <c r="AY181" i="4" s="1"/>
  <c r="AZ181" i="4" s="1"/>
  <c r="BA181" i="4" s="1"/>
  <c r="BB181" i="4" s="1"/>
  <c r="BC181" i="4" s="1"/>
  <c r="BD181" i="4" s="1"/>
  <c r="BE181" i="4" s="1"/>
  <c r="BF181" i="4" s="1"/>
  <c r="BG181" i="4" s="1"/>
  <c r="BH181" i="4" s="1"/>
  <c r="BI181" i="4" s="1"/>
  <c r="BJ181" i="4" s="1"/>
  <c r="BK181" i="4" s="1"/>
  <c r="BL181" i="4" s="1"/>
  <c r="BM181" i="4" s="1"/>
  <c r="BN181" i="4" s="1"/>
  <c r="BO181" i="4" s="1"/>
  <c r="BP181" i="4" s="1"/>
  <c r="BQ181" i="4" s="1"/>
  <c r="BR181" i="4" s="1"/>
  <c r="BS181" i="4" s="1"/>
  <c r="BT181" i="4" s="1"/>
  <c r="BU181" i="4" s="1"/>
  <c r="BV181" i="4" s="1"/>
  <c r="BW181" i="4" s="1"/>
  <c r="BX181" i="4" s="1"/>
  <c r="BY181" i="4" s="1"/>
  <c r="BZ181" i="4" s="1"/>
  <c r="CA181" i="4" s="1"/>
  <c r="CB181" i="4" s="1"/>
  <c r="CC181" i="4" s="1"/>
  <c r="CD181" i="4" s="1"/>
  <c r="CE181" i="4" s="1"/>
  <c r="CF181" i="4" s="1"/>
  <c r="CG181" i="4" s="1"/>
  <c r="CH181" i="4" s="1"/>
  <c r="CI181" i="4" s="1"/>
  <c r="CJ181" i="4" s="1"/>
  <c r="CK181" i="4" s="1"/>
  <c r="CL181" i="4" s="1"/>
  <c r="CM181" i="4" s="1"/>
  <c r="CN181" i="4" s="1"/>
  <c r="CO181" i="4" s="1"/>
  <c r="CP181" i="4" s="1"/>
  <c r="CQ181" i="4" s="1"/>
  <c r="CR181" i="4" s="1"/>
  <c r="CS181" i="4" s="1"/>
  <c r="CT181" i="4" s="1"/>
  <c r="CU181" i="4" s="1"/>
  <c r="CV181" i="4" s="1"/>
  <c r="CW181" i="4" s="1"/>
  <c r="CX181" i="4" s="1"/>
  <c r="CY181" i="4" s="1"/>
  <c r="CZ181" i="4" s="1"/>
  <c r="DA181" i="4" s="1"/>
  <c r="DB181" i="4" s="1"/>
  <c r="DC181" i="4" s="1"/>
  <c r="DD181" i="4" s="1"/>
  <c r="DE181" i="4" s="1"/>
  <c r="DF181" i="4" s="1"/>
  <c r="DG181" i="4" s="1"/>
  <c r="DH181" i="4" s="1"/>
  <c r="DI181" i="4" s="1"/>
  <c r="DJ181" i="4" s="1"/>
  <c r="DK181" i="4" s="1"/>
  <c r="DL181" i="4" s="1"/>
  <c r="DM181" i="4" s="1"/>
  <c r="DN181" i="4" s="1"/>
  <c r="DO181" i="4" s="1"/>
  <c r="DP181" i="4" s="1"/>
  <c r="DQ181" i="4" s="1"/>
  <c r="DR181" i="4" s="1"/>
  <c r="DS181" i="4" s="1"/>
  <c r="DT181" i="4" s="1"/>
  <c r="DU181" i="4" s="1"/>
  <c r="DV181" i="4" s="1"/>
  <c r="DW181" i="4" s="1"/>
  <c r="DX181" i="4" s="1"/>
  <c r="DY181" i="4" s="1"/>
  <c r="DZ181" i="4" s="1"/>
  <c r="EA181" i="4" s="1"/>
  <c r="EB181" i="4" s="1"/>
  <c r="EC181" i="4" s="1"/>
  <c r="ED181" i="4" s="1"/>
  <c r="EE181" i="4" s="1"/>
  <c r="EF181" i="4" s="1"/>
  <c r="EG181" i="4" s="1"/>
  <c r="EH181" i="4" s="1"/>
  <c r="EI181" i="4" s="1"/>
  <c r="EJ181" i="4" s="1"/>
  <c r="EK181" i="4" s="1"/>
  <c r="EL181" i="4" s="1"/>
  <c r="EM181" i="4" s="1"/>
  <c r="EN181" i="4" s="1"/>
  <c r="EO181" i="4" s="1"/>
  <c r="EP181" i="4" s="1"/>
  <c r="EQ181" i="4" s="1"/>
  <c r="ER181" i="4" s="1"/>
  <c r="ES181" i="4" s="1"/>
  <c r="ET181" i="4" s="1"/>
  <c r="EU181" i="4" s="1"/>
  <c r="EV181" i="4" s="1"/>
  <c r="EW181" i="4" s="1"/>
  <c r="EX181" i="4" s="1"/>
  <c r="EY181" i="4" s="1"/>
  <c r="EZ181" i="4" s="1"/>
  <c r="FA181" i="4" s="1"/>
  <c r="FB181" i="4" s="1"/>
  <c r="FC181" i="4" s="1"/>
  <c r="FD181" i="4" s="1"/>
  <c r="FE181" i="4" s="1"/>
  <c r="FF181" i="4" s="1"/>
  <c r="FG181" i="4" s="1"/>
  <c r="FH181" i="4" s="1"/>
  <c r="FI181" i="4" s="1"/>
  <c r="FJ181" i="4" s="1"/>
  <c r="FK181" i="4" s="1"/>
  <c r="FL181" i="4" s="1"/>
  <c r="AA269" i="4"/>
  <c r="AB269" i="4" s="1"/>
  <c r="AC269" i="4" s="1"/>
  <c r="AD269" i="4" s="1"/>
  <c r="AE269" i="4" s="1"/>
  <c r="AF269" i="4" s="1"/>
  <c r="AG269" i="4" s="1"/>
  <c r="AH269" i="4" s="1"/>
  <c r="AI269" i="4" s="1"/>
  <c r="AJ269" i="4" s="1"/>
  <c r="AK269" i="4" s="1"/>
  <c r="AL269" i="4" s="1"/>
  <c r="AM269" i="4" s="1"/>
  <c r="AN269" i="4" s="1"/>
  <c r="AO269" i="4" s="1"/>
  <c r="AP269" i="4" s="1"/>
  <c r="AQ269" i="4" s="1"/>
  <c r="AR269" i="4" s="1"/>
  <c r="AS269" i="4" s="1"/>
  <c r="AT269" i="4" s="1"/>
  <c r="AU269" i="4" s="1"/>
  <c r="AV269" i="4" s="1"/>
  <c r="AW269" i="4" s="1"/>
  <c r="AX269" i="4" s="1"/>
  <c r="AY269" i="4" s="1"/>
  <c r="AZ269" i="4" s="1"/>
  <c r="BA269" i="4" s="1"/>
  <c r="BB269" i="4" s="1"/>
  <c r="BC269" i="4" s="1"/>
  <c r="BD269" i="4" s="1"/>
  <c r="BE269" i="4" s="1"/>
  <c r="BF269" i="4" s="1"/>
  <c r="BG269" i="4" s="1"/>
  <c r="BH269" i="4" s="1"/>
  <c r="BI269" i="4" s="1"/>
  <c r="BJ269" i="4" s="1"/>
  <c r="BK269" i="4" s="1"/>
  <c r="BL269" i="4" s="1"/>
  <c r="BM269" i="4" s="1"/>
  <c r="BN269" i="4" s="1"/>
  <c r="BO269" i="4" s="1"/>
  <c r="BP269" i="4" s="1"/>
  <c r="BQ269" i="4" s="1"/>
  <c r="BR269" i="4" s="1"/>
  <c r="BS269" i="4" s="1"/>
  <c r="BT269" i="4" s="1"/>
  <c r="BU269" i="4" s="1"/>
  <c r="BV269" i="4" s="1"/>
  <c r="BW269" i="4" s="1"/>
  <c r="BX269" i="4" s="1"/>
  <c r="BY269" i="4" s="1"/>
  <c r="BZ269" i="4" s="1"/>
  <c r="CA269" i="4" s="1"/>
  <c r="CB269" i="4" s="1"/>
  <c r="CC269" i="4" s="1"/>
  <c r="CD269" i="4" s="1"/>
  <c r="CE269" i="4" s="1"/>
  <c r="CF269" i="4" s="1"/>
  <c r="CG269" i="4" s="1"/>
  <c r="CH269" i="4" s="1"/>
  <c r="CI269" i="4" s="1"/>
  <c r="CJ269" i="4" s="1"/>
  <c r="CK269" i="4" s="1"/>
  <c r="CL269" i="4" s="1"/>
  <c r="CM269" i="4" s="1"/>
  <c r="CN269" i="4" s="1"/>
  <c r="CO269" i="4" s="1"/>
  <c r="CP269" i="4" s="1"/>
  <c r="CQ269" i="4" s="1"/>
  <c r="CR269" i="4" s="1"/>
  <c r="CS269" i="4" s="1"/>
  <c r="CT269" i="4" s="1"/>
  <c r="CU269" i="4" s="1"/>
  <c r="CV269" i="4" s="1"/>
  <c r="CW269" i="4" s="1"/>
  <c r="CX269" i="4" s="1"/>
  <c r="CY269" i="4" s="1"/>
  <c r="CZ269" i="4" s="1"/>
  <c r="DA269" i="4" s="1"/>
  <c r="DB269" i="4" s="1"/>
  <c r="DC269" i="4" s="1"/>
  <c r="DD269" i="4" s="1"/>
  <c r="DE269" i="4" s="1"/>
  <c r="DF269" i="4" s="1"/>
  <c r="DG269" i="4" s="1"/>
  <c r="DH269" i="4" s="1"/>
  <c r="DI269" i="4" s="1"/>
  <c r="DJ269" i="4" s="1"/>
  <c r="DK269" i="4" s="1"/>
  <c r="DL269" i="4" s="1"/>
  <c r="DM269" i="4" s="1"/>
  <c r="DN269" i="4" s="1"/>
  <c r="DO269" i="4" s="1"/>
  <c r="DP269" i="4" s="1"/>
  <c r="DQ269" i="4" s="1"/>
  <c r="DR269" i="4" s="1"/>
  <c r="DS269" i="4" s="1"/>
  <c r="DT269" i="4" s="1"/>
  <c r="DU269" i="4" s="1"/>
  <c r="DV269" i="4" s="1"/>
  <c r="DW269" i="4" s="1"/>
  <c r="DX269" i="4" s="1"/>
  <c r="DY269" i="4" s="1"/>
  <c r="DZ269" i="4" s="1"/>
  <c r="EA269" i="4" s="1"/>
  <c r="EB269" i="4" s="1"/>
  <c r="EC269" i="4" s="1"/>
  <c r="ED269" i="4" s="1"/>
  <c r="EE269" i="4" s="1"/>
  <c r="EF269" i="4" s="1"/>
  <c r="EG269" i="4" s="1"/>
  <c r="EH269" i="4" s="1"/>
  <c r="EI269" i="4" s="1"/>
  <c r="EJ269" i="4" s="1"/>
  <c r="EK269" i="4" s="1"/>
  <c r="EL269" i="4" s="1"/>
  <c r="EM269" i="4" s="1"/>
  <c r="EN269" i="4" s="1"/>
  <c r="EO269" i="4" s="1"/>
  <c r="EP269" i="4" s="1"/>
  <c r="EQ269" i="4" s="1"/>
  <c r="ER269" i="4" s="1"/>
  <c r="ES269" i="4" s="1"/>
  <c r="ET269" i="4" s="1"/>
  <c r="EU269" i="4" s="1"/>
  <c r="EV269" i="4" s="1"/>
  <c r="EW269" i="4" s="1"/>
  <c r="EX269" i="4" s="1"/>
  <c r="EY269" i="4" s="1"/>
  <c r="EZ269" i="4" s="1"/>
  <c r="FA269" i="4" s="1"/>
  <c r="FB269" i="4" s="1"/>
  <c r="FC269" i="4" s="1"/>
  <c r="FD269" i="4" s="1"/>
  <c r="FE269" i="4" s="1"/>
  <c r="FF269" i="4" s="1"/>
  <c r="FG269" i="4" s="1"/>
  <c r="FH269" i="4" s="1"/>
  <c r="FI269" i="4" s="1"/>
  <c r="FJ269" i="4" s="1"/>
  <c r="FK269" i="4" s="1"/>
  <c r="FL269" i="4" s="1"/>
  <c r="O228" i="4"/>
  <c r="P228" i="4" s="1"/>
  <c r="Q228" i="4" s="1"/>
  <c r="R228" i="4" s="1"/>
  <c r="S228" i="4" s="1"/>
  <c r="T228" i="4" s="1"/>
  <c r="U228" i="4" s="1"/>
  <c r="V228" i="4" s="1"/>
  <c r="W228" i="4" s="1"/>
  <c r="X228" i="4" s="1"/>
  <c r="Y228" i="4" s="1"/>
  <c r="Z228" i="4" s="1"/>
  <c r="AA228" i="4" s="1"/>
  <c r="AB228" i="4" s="1"/>
  <c r="AC228" i="4" s="1"/>
  <c r="AD228" i="4" s="1"/>
  <c r="AE228" i="4" s="1"/>
  <c r="AF228" i="4" s="1"/>
  <c r="AG228" i="4" s="1"/>
  <c r="AH228" i="4" s="1"/>
  <c r="AI228" i="4" s="1"/>
  <c r="AJ228" i="4" s="1"/>
  <c r="AK228" i="4" s="1"/>
  <c r="AL228" i="4" s="1"/>
  <c r="AM228" i="4" s="1"/>
  <c r="AN228" i="4" s="1"/>
  <c r="AO228" i="4" s="1"/>
  <c r="AP228" i="4" s="1"/>
  <c r="AQ228" i="4" s="1"/>
  <c r="AR228" i="4" s="1"/>
  <c r="AS228" i="4" s="1"/>
  <c r="AT228" i="4" s="1"/>
  <c r="AU228" i="4" s="1"/>
  <c r="AV228" i="4" s="1"/>
  <c r="AW228" i="4" s="1"/>
  <c r="AX228" i="4" s="1"/>
  <c r="AY228" i="4" s="1"/>
  <c r="AZ228" i="4" s="1"/>
  <c r="BA228" i="4" s="1"/>
  <c r="BB228" i="4" s="1"/>
  <c r="BC228" i="4" s="1"/>
  <c r="BD228" i="4" s="1"/>
  <c r="BE228" i="4" s="1"/>
  <c r="BF228" i="4" s="1"/>
  <c r="BG228" i="4" s="1"/>
  <c r="BH228" i="4" s="1"/>
  <c r="BI228" i="4" s="1"/>
  <c r="BJ228" i="4" s="1"/>
  <c r="BK228" i="4" s="1"/>
  <c r="BL228" i="4" s="1"/>
  <c r="BM228" i="4" s="1"/>
  <c r="BN228" i="4" s="1"/>
  <c r="BO228" i="4" s="1"/>
  <c r="BP228" i="4" s="1"/>
  <c r="BQ228" i="4" s="1"/>
  <c r="BR228" i="4" s="1"/>
  <c r="BS228" i="4" s="1"/>
  <c r="BT228" i="4" s="1"/>
  <c r="BU228" i="4" s="1"/>
  <c r="BV228" i="4" s="1"/>
  <c r="BW228" i="4" s="1"/>
  <c r="BX228" i="4" s="1"/>
  <c r="BY228" i="4" s="1"/>
  <c r="BZ228" i="4" s="1"/>
  <c r="CA228" i="4" s="1"/>
  <c r="CB228" i="4" s="1"/>
  <c r="CC228" i="4" s="1"/>
  <c r="CD228" i="4" s="1"/>
  <c r="CE228" i="4" s="1"/>
  <c r="CF228" i="4" s="1"/>
  <c r="CG228" i="4" s="1"/>
  <c r="CH228" i="4" s="1"/>
  <c r="CI228" i="4" s="1"/>
  <c r="CJ228" i="4" s="1"/>
  <c r="CK228" i="4" s="1"/>
  <c r="CL228" i="4" s="1"/>
  <c r="CM228" i="4" s="1"/>
  <c r="CN228" i="4" s="1"/>
  <c r="CO228" i="4" s="1"/>
  <c r="CP228" i="4" s="1"/>
  <c r="CQ228" i="4" s="1"/>
  <c r="CR228" i="4" s="1"/>
  <c r="CS228" i="4" s="1"/>
  <c r="CT228" i="4" s="1"/>
  <c r="CU228" i="4" s="1"/>
  <c r="CV228" i="4" s="1"/>
  <c r="CW228" i="4" s="1"/>
  <c r="CX228" i="4" s="1"/>
  <c r="CY228" i="4" s="1"/>
  <c r="CZ228" i="4" s="1"/>
  <c r="DA228" i="4" s="1"/>
  <c r="DB228" i="4" s="1"/>
  <c r="DC228" i="4" s="1"/>
  <c r="DD228" i="4" s="1"/>
  <c r="DE228" i="4" s="1"/>
  <c r="DF228" i="4" s="1"/>
  <c r="DG228" i="4" s="1"/>
  <c r="DH228" i="4" s="1"/>
  <c r="DI228" i="4" s="1"/>
  <c r="DJ228" i="4" s="1"/>
  <c r="DK228" i="4" s="1"/>
  <c r="DL228" i="4" s="1"/>
  <c r="DM228" i="4" s="1"/>
  <c r="DN228" i="4" s="1"/>
  <c r="DO228" i="4" s="1"/>
  <c r="DP228" i="4" s="1"/>
  <c r="DQ228" i="4" s="1"/>
  <c r="DR228" i="4" s="1"/>
  <c r="DS228" i="4" s="1"/>
  <c r="DT228" i="4" s="1"/>
  <c r="DU228" i="4" s="1"/>
  <c r="DV228" i="4" s="1"/>
  <c r="DW228" i="4" s="1"/>
  <c r="DX228" i="4" s="1"/>
  <c r="DY228" i="4" s="1"/>
  <c r="DZ228" i="4" s="1"/>
  <c r="EA228" i="4" s="1"/>
  <c r="EB228" i="4" s="1"/>
  <c r="EC228" i="4" s="1"/>
  <c r="ED228" i="4" s="1"/>
  <c r="EE228" i="4" s="1"/>
  <c r="EF228" i="4" s="1"/>
  <c r="EG228" i="4" s="1"/>
  <c r="EH228" i="4" s="1"/>
  <c r="EI228" i="4" s="1"/>
  <c r="EJ228" i="4" s="1"/>
  <c r="EK228" i="4" s="1"/>
  <c r="EL228" i="4" s="1"/>
  <c r="EM228" i="4" s="1"/>
  <c r="EN228" i="4" s="1"/>
  <c r="EO228" i="4" s="1"/>
  <c r="EP228" i="4" s="1"/>
  <c r="EQ228" i="4" s="1"/>
  <c r="ER228" i="4" s="1"/>
  <c r="ES228" i="4" s="1"/>
  <c r="ET228" i="4" s="1"/>
  <c r="EU228" i="4" s="1"/>
  <c r="EV228" i="4" s="1"/>
  <c r="EW228" i="4" s="1"/>
  <c r="EX228" i="4" s="1"/>
  <c r="EY228" i="4" s="1"/>
  <c r="EZ228" i="4" s="1"/>
  <c r="FA228" i="4" s="1"/>
  <c r="FB228" i="4" s="1"/>
  <c r="FC228" i="4" s="1"/>
  <c r="FD228" i="4" s="1"/>
  <c r="FE228" i="4" s="1"/>
  <c r="FF228" i="4" s="1"/>
  <c r="FG228" i="4" s="1"/>
  <c r="FH228" i="4" s="1"/>
  <c r="FI228" i="4" s="1"/>
  <c r="FJ228" i="4" s="1"/>
  <c r="FK228" i="4" s="1"/>
  <c r="FL228" i="4" s="1"/>
  <c r="M167" i="4"/>
  <c r="P281" i="4"/>
  <c r="Q281" i="4" s="1"/>
  <c r="N193" i="4"/>
  <c r="O193" i="4" s="1"/>
  <c r="P193" i="4" s="1"/>
  <c r="Q193" i="4" s="1"/>
  <c r="R193" i="4" s="1"/>
  <c r="S193" i="4" s="1"/>
  <c r="T193" i="4" s="1"/>
  <c r="U193" i="4" s="1"/>
  <c r="V193" i="4" s="1"/>
  <c r="W193" i="4" s="1"/>
  <c r="X193" i="4" s="1"/>
  <c r="Y193" i="4" s="1"/>
  <c r="Z193" i="4" s="1"/>
  <c r="AA193" i="4" s="1"/>
  <c r="AB193" i="4" s="1"/>
  <c r="AC193" i="4" s="1"/>
  <c r="AD193" i="4" s="1"/>
  <c r="AE193" i="4" s="1"/>
  <c r="AF193" i="4" s="1"/>
  <c r="AG193" i="4" s="1"/>
  <c r="AH193" i="4" s="1"/>
  <c r="AI193" i="4" s="1"/>
  <c r="AJ193" i="4" s="1"/>
  <c r="AK193" i="4" s="1"/>
  <c r="AL193" i="4" s="1"/>
  <c r="AM193" i="4" s="1"/>
  <c r="AN193" i="4" s="1"/>
  <c r="AO193" i="4" s="1"/>
  <c r="AP193" i="4" s="1"/>
  <c r="AQ193" i="4" s="1"/>
  <c r="AR193" i="4" s="1"/>
  <c r="AS193" i="4" s="1"/>
  <c r="AT193" i="4" s="1"/>
  <c r="AU193" i="4" s="1"/>
  <c r="AV193" i="4" s="1"/>
  <c r="AW193" i="4" s="1"/>
  <c r="AX193" i="4" s="1"/>
  <c r="AY193" i="4" s="1"/>
  <c r="AZ193" i="4" s="1"/>
  <c r="BA193" i="4" s="1"/>
  <c r="BB193" i="4" s="1"/>
  <c r="BC193" i="4" s="1"/>
  <c r="BD193" i="4" s="1"/>
  <c r="BE193" i="4" s="1"/>
  <c r="BF193" i="4" s="1"/>
  <c r="BG193" i="4" s="1"/>
  <c r="BH193" i="4" s="1"/>
  <c r="BI193" i="4" s="1"/>
  <c r="BJ193" i="4" s="1"/>
  <c r="BK193" i="4" s="1"/>
  <c r="BL193" i="4" s="1"/>
  <c r="BM193" i="4" s="1"/>
  <c r="BN193" i="4" s="1"/>
  <c r="BO193" i="4" s="1"/>
  <c r="BP193" i="4" s="1"/>
  <c r="BQ193" i="4" s="1"/>
  <c r="BR193" i="4" s="1"/>
  <c r="BS193" i="4" s="1"/>
  <c r="BT193" i="4" s="1"/>
  <c r="BU193" i="4" s="1"/>
  <c r="BV193" i="4" s="1"/>
  <c r="BW193" i="4" s="1"/>
  <c r="BX193" i="4" s="1"/>
  <c r="BY193" i="4" s="1"/>
  <c r="BZ193" i="4" s="1"/>
  <c r="CA193" i="4" s="1"/>
  <c r="CB193" i="4" s="1"/>
  <c r="CC193" i="4" s="1"/>
  <c r="CD193" i="4" s="1"/>
  <c r="CE193" i="4" s="1"/>
  <c r="CF193" i="4" s="1"/>
  <c r="CG193" i="4" s="1"/>
  <c r="CH193" i="4" s="1"/>
  <c r="CI193" i="4" s="1"/>
  <c r="CJ193" i="4" s="1"/>
  <c r="CK193" i="4" s="1"/>
  <c r="CL193" i="4" s="1"/>
  <c r="CM193" i="4" s="1"/>
  <c r="CN193" i="4" s="1"/>
  <c r="CO193" i="4" s="1"/>
  <c r="CP193" i="4" s="1"/>
  <c r="CQ193" i="4" s="1"/>
  <c r="CR193" i="4" s="1"/>
  <c r="CS193" i="4" s="1"/>
  <c r="CT193" i="4" s="1"/>
  <c r="CU193" i="4" s="1"/>
  <c r="CV193" i="4" s="1"/>
  <c r="CW193" i="4" s="1"/>
  <c r="CX193" i="4" s="1"/>
  <c r="CY193" i="4" s="1"/>
  <c r="CZ193" i="4" s="1"/>
  <c r="DA193" i="4" s="1"/>
  <c r="DB193" i="4" s="1"/>
  <c r="DC193" i="4" s="1"/>
  <c r="DD193" i="4" s="1"/>
  <c r="DE193" i="4" s="1"/>
  <c r="DF193" i="4" s="1"/>
  <c r="DG193" i="4" s="1"/>
  <c r="DH193" i="4" s="1"/>
  <c r="DI193" i="4" s="1"/>
  <c r="DJ193" i="4" s="1"/>
  <c r="DK193" i="4" s="1"/>
  <c r="DL193" i="4" s="1"/>
  <c r="DM193" i="4" s="1"/>
  <c r="DN193" i="4" s="1"/>
  <c r="DO193" i="4" s="1"/>
  <c r="DP193" i="4" s="1"/>
  <c r="DQ193" i="4" s="1"/>
  <c r="DR193" i="4" s="1"/>
  <c r="DS193" i="4" s="1"/>
  <c r="DT193" i="4" s="1"/>
  <c r="DU193" i="4" s="1"/>
  <c r="DV193" i="4" s="1"/>
  <c r="DW193" i="4" s="1"/>
  <c r="DX193" i="4" s="1"/>
  <c r="DY193" i="4" s="1"/>
  <c r="DZ193" i="4" s="1"/>
  <c r="EA193" i="4" s="1"/>
  <c r="EB193" i="4" s="1"/>
  <c r="EC193" i="4" s="1"/>
  <c r="ED193" i="4" s="1"/>
  <c r="EE193" i="4" s="1"/>
  <c r="EF193" i="4" s="1"/>
  <c r="EG193" i="4" s="1"/>
  <c r="EH193" i="4" s="1"/>
  <c r="EI193" i="4" s="1"/>
  <c r="EJ193" i="4" s="1"/>
  <c r="EK193" i="4" s="1"/>
  <c r="EL193" i="4" s="1"/>
  <c r="EM193" i="4" s="1"/>
  <c r="EN193" i="4" s="1"/>
  <c r="EO193" i="4" s="1"/>
  <c r="EP193" i="4" s="1"/>
  <c r="EQ193" i="4" s="1"/>
  <c r="ER193" i="4" s="1"/>
  <c r="ES193" i="4" s="1"/>
  <c r="ET193" i="4" s="1"/>
  <c r="EU193" i="4" s="1"/>
  <c r="EV193" i="4" s="1"/>
  <c r="EW193" i="4" s="1"/>
  <c r="EX193" i="4" s="1"/>
  <c r="EY193" i="4" s="1"/>
  <c r="EZ193" i="4" s="1"/>
  <c r="FA193" i="4" s="1"/>
  <c r="FB193" i="4" s="1"/>
  <c r="FC193" i="4" s="1"/>
  <c r="FD193" i="4" s="1"/>
  <c r="FE193" i="4" s="1"/>
  <c r="FF193" i="4" s="1"/>
  <c r="FG193" i="4" s="1"/>
  <c r="FH193" i="4" s="1"/>
  <c r="FI193" i="4" s="1"/>
  <c r="FJ193" i="4" s="1"/>
  <c r="FK193" i="4" s="1"/>
  <c r="FL193" i="4" s="1"/>
  <c r="M319" i="4"/>
  <c r="N319" i="4" s="1"/>
  <c r="N233" i="4"/>
  <c r="O233" i="4" s="1"/>
  <c r="P233" i="4" s="1"/>
  <c r="Q233" i="4" s="1"/>
  <c r="R233" i="4" s="1"/>
  <c r="S233" i="4" s="1"/>
  <c r="T233" i="4" s="1"/>
  <c r="U233" i="4" s="1"/>
  <c r="V233" i="4" s="1"/>
  <c r="W233" i="4" s="1"/>
  <c r="X233" i="4" s="1"/>
  <c r="Y233" i="4" s="1"/>
  <c r="Z233" i="4" s="1"/>
  <c r="AA233" i="4" s="1"/>
  <c r="AB233" i="4" s="1"/>
  <c r="AC233" i="4" s="1"/>
  <c r="AD233" i="4" s="1"/>
  <c r="AE233" i="4" s="1"/>
  <c r="AF233" i="4" s="1"/>
  <c r="AG233" i="4" s="1"/>
  <c r="AH233" i="4" s="1"/>
  <c r="AI233" i="4" s="1"/>
  <c r="AJ233" i="4" s="1"/>
  <c r="AK233" i="4" s="1"/>
  <c r="X312" i="4"/>
  <c r="Y312" i="4" s="1"/>
  <c r="Z312" i="4" s="1"/>
  <c r="AA312" i="4" s="1"/>
  <c r="AB312" i="4" s="1"/>
  <c r="AC312" i="4" s="1"/>
  <c r="AD312" i="4" s="1"/>
  <c r="AE312" i="4" s="1"/>
  <c r="AF312" i="4" s="1"/>
  <c r="AG312" i="4" s="1"/>
  <c r="AH312" i="4" s="1"/>
  <c r="AI312" i="4" s="1"/>
  <c r="AJ312" i="4" s="1"/>
  <c r="AK312" i="4" s="1"/>
  <c r="AL312" i="4" s="1"/>
  <c r="AM312" i="4" s="1"/>
  <c r="AN312" i="4" s="1"/>
  <c r="AO312" i="4" s="1"/>
  <c r="AP312" i="4" s="1"/>
  <c r="AQ312" i="4" s="1"/>
  <c r="AR312" i="4" s="1"/>
  <c r="AS312" i="4" s="1"/>
  <c r="AT312" i="4" s="1"/>
  <c r="AU312" i="4" s="1"/>
  <c r="AV312" i="4" s="1"/>
  <c r="AW312" i="4" s="1"/>
  <c r="AX312" i="4" s="1"/>
  <c r="AY312" i="4" s="1"/>
  <c r="AZ312" i="4" s="1"/>
  <c r="BA312" i="4" s="1"/>
  <c r="BB312" i="4" s="1"/>
  <c r="BC312" i="4" s="1"/>
  <c r="BD312" i="4" s="1"/>
  <c r="BE312" i="4" s="1"/>
  <c r="BF312" i="4" s="1"/>
  <c r="BG312" i="4" s="1"/>
  <c r="BH312" i="4" s="1"/>
  <c r="BI312" i="4" s="1"/>
  <c r="BJ312" i="4" s="1"/>
  <c r="BK312" i="4" s="1"/>
  <c r="BL312" i="4" s="1"/>
  <c r="BM312" i="4" s="1"/>
  <c r="BN312" i="4" s="1"/>
  <c r="BO312" i="4" s="1"/>
  <c r="BP312" i="4" s="1"/>
  <c r="BQ312" i="4" s="1"/>
  <c r="BR312" i="4" s="1"/>
  <c r="BS312" i="4" s="1"/>
  <c r="BT312" i="4" s="1"/>
  <c r="BU312" i="4" s="1"/>
  <c r="BV312" i="4" s="1"/>
  <c r="BW312" i="4" s="1"/>
  <c r="BX312" i="4" s="1"/>
  <c r="BY312" i="4" s="1"/>
  <c r="BZ312" i="4" s="1"/>
  <c r="CA312" i="4" s="1"/>
  <c r="CB312" i="4" s="1"/>
  <c r="CC312" i="4" s="1"/>
  <c r="CD312" i="4" s="1"/>
  <c r="CE312" i="4" s="1"/>
  <c r="CF312" i="4" s="1"/>
  <c r="CG312" i="4" s="1"/>
  <c r="CH312" i="4" s="1"/>
  <c r="CI312" i="4" s="1"/>
  <c r="CJ312" i="4" s="1"/>
  <c r="CK312" i="4" s="1"/>
  <c r="CL312" i="4" s="1"/>
  <c r="CM312" i="4" s="1"/>
  <c r="CN312" i="4" s="1"/>
  <c r="CO312" i="4" s="1"/>
  <c r="CP312" i="4" s="1"/>
  <c r="CQ312" i="4" s="1"/>
  <c r="CR312" i="4" s="1"/>
  <c r="CS312" i="4" s="1"/>
  <c r="CT312" i="4" s="1"/>
  <c r="CU312" i="4" s="1"/>
  <c r="CV312" i="4" s="1"/>
  <c r="CW312" i="4" s="1"/>
  <c r="CX312" i="4" s="1"/>
  <c r="CY312" i="4" s="1"/>
  <c r="CZ312" i="4" s="1"/>
  <c r="DA312" i="4" s="1"/>
  <c r="DB312" i="4" s="1"/>
  <c r="DC312" i="4" s="1"/>
  <c r="DD312" i="4" s="1"/>
  <c r="DE312" i="4" s="1"/>
  <c r="DF312" i="4" s="1"/>
  <c r="DG312" i="4" s="1"/>
  <c r="DH312" i="4" s="1"/>
  <c r="DI312" i="4" s="1"/>
  <c r="DJ312" i="4" s="1"/>
  <c r="DK312" i="4" s="1"/>
  <c r="DL312" i="4" s="1"/>
  <c r="DM312" i="4" s="1"/>
  <c r="DN312" i="4" s="1"/>
  <c r="DO312" i="4" s="1"/>
  <c r="DP312" i="4" s="1"/>
  <c r="DQ312" i="4" s="1"/>
  <c r="DR312" i="4" s="1"/>
  <c r="DS312" i="4" s="1"/>
  <c r="DT312" i="4" s="1"/>
  <c r="DU312" i="4" s="1"/>
  <c r="DV312" i="4" s="1"/>
  <c r="DW312" i="4" s="1"/>
  <c r="DX312" i="4" s="1"/>
  <c r="DY312" i="4" s="1"/>
  <c r="DZ312" i="4" s="1"/>
  <c r="EA312" i="4" s="1"/>
  <c r="EB312" i="4" s="1"/>
  <c r="EC312" i="4" s="1"/>
  <c r="ED312" i="4" s="1"/>
  <c r="EE312" i="4" s="1"/>
  <c r="EF312" i="4" s="1"/>
  <c r="EG312" i="4" s="1"/>
  <c r="EH312" i="4" s="1"/>
  <c r="EI312" i="4" s="1"/>
  <c r="EJ312" i="4" s="1"/>
  <c r="EK312" i="4" s="1"/>
  <c r="EL312" i="4" s="1"/>
  <c r="EM312" i="4" s="1"/>
  <c r="EN312" i="4" s="1"/>
  <c r="EO312" i="4" s="1"/>
  <c r="EP312" i="4" s="1"/>
  <c r="EQ312" i="4" s="1"/>
  <c r="ER312" i="4" s="1"/>
  <c r="ES312" i="4" s="1"/>
  <c r="ET312" i="4" s="1"/>
  <c r="EU312" i="4" s="1"/>
  <c r="EV312" i="4" s="1"/>
  <c r="EW312" i="4" s="1"/>
  <c r="EX312" i="4" s="1"/>
  <c r="EY312" i="4" s="1"/>
  <c r="EZ312" i="4" s="1"/>
  <c r="FA312" i="4" s="1"/>
  <c r="FB312" i="4" s="1"/>
  <c r="FC312" i="4" s="1"/>
  <c r="FD312" i="4" s="1"/>
  <c r="FE312" i="4" s="1"/>
  <c r="FF312" i="4" s="1"/>
  <c r="FG312" i="4" s="1"/>
  <c r="FH312" i="4" s="1"/>
  <c r="FI312" i="4" s="1"/>
  <c r="FJ312" i="4" s="1"/>
  <c r="FK312" i="4" s="1"/>
  <c r="FL312" i="4" s="1"/>
  <c r="O311" i="4"/>
  <c r="P311" i="4" s="1"/>
  <c r="Q311" i="4" s="1"/>
  <c r="R311" i="4" s="1"/>
  <c r="S311" i="4" s="1"/>
  <c r="T311" i="4" s="1"/>
  <c r="U311" i="4" s="1"/>
  <c r="V311" i="4" s="1"/>
  <c r="W311" i="4" s="1"/>
  <c r="X311" i="4" s="1"/>
  <c r="Y311" i="4" s="1"/>
  <c r="Z311" i="4" s="1"/>
  <c r="AA311" i="4" s="1"/>
  <c r="AB311" i="4" s="1"/>
  <c r="AC311" i="4" s="1"/>
  <c r="AD311" i="4" s="1"/>
  <c r="AE311" i="4" s="1"/>
  <c r="AF311" i="4" s="1"/>
  <c r="AG311" i="4" s="1"/>
  <c r="AH311" i="4" s="1"/>
  <c r="AI311" i="4" s="1"/>
  <c r="AJ311" i="4" s="1"/>
  <c r="AK311" i="4" s="1"/>
  <c r="AL311" i="4" s="1"/>
  <c r="AM311" i="4" s="1"/>
  <c r="AN311" i="4" s="1"/>
  <c r="AO311" i="4" s="1"/>
  <c r="AP311" i="4" s="1"/>
  <c r="AQ311" i="4" s="1"/>
  <c r="AR311" i="4" s="1"/>
  <c r="AS311" i="4" s="1"/>
  <c r="AT311" i="4" s="1"/>
  <c r="AU311" i="4" s="1"/>
  <c r="AV311" i="4" s="1"/>
  <c r="AW311" i="4" s="1"/>
  <c r="AX311" i="4" s="1"/>
  <c r="AY311" i="4" s="1"/>
  <c r="AZ311" i="4" s="1"/>
  <c r="BA311" i="4" s="1"/>
  <c r="BB311" i="4" s="1"/>
  <c r="BC311" i="4" s="1"/>
  <c r="BD311" i="4" s="1"/>
  <c r="BE311" i="4" s="1"/>
  <c r="BF311" i="4" s="1"/>
  <c r="BG311" i="4" s="1"/>
  <c r="BH311" i="4" s="1"/>
  <c r="BI311" i="4" s="1"/>
  <c r="BJ311" i="4" s="1"/>
  <c r="BK311" i="4" s="1"/>
  <c r="BL311" i="4" s="1"/>
  <c r="BM311" i="4" s="1"/>
  <c r="BN311" i="4" s="1"/>
  <c r="BO311" i="4" s="1"/>
  <c r="BP311" i="4" s="1"/>
  <c r="BQ311" i="4" s="1"/>
  <c r="BR311" i="4" s="1"/>
  <c r="BS311" i="4" s="1"/>
  <c r="BT311" i="4" s="1"/>
  <c r="BU311" i="4" s="1"/>
  <c r="BV311" i="4" s="1"/>
  <c r="BW311" i="4" s="1"/>
  <c r="BX311" i="4" s="1"/>
  <c r="BY311" i="4" s="1"/>
  <c r="BZ311" i="4" s="1"/>
  <c r="CA311" i="4" s="1"/>
  <c r="CB311" i="4" s="1"/>
  <c r="CC311" i="4" s="1"/>
  <c r="CD311" i="4" s="1"/>
  <c r="CE311" i="4" s="1"/>
  <c r="CF311" i="4" s="1"/>
  <c r="CG311" i="4" s="1"/>
  <c r="CH311" i="4" s="1"/>
  <c r="CI311" i="4" s="1"/>
  <c r="CJ311" i="4" s="1"/>
  <c r="CK311" i="4" s="1"/>
  <c r="CL311" i="4" s="1"/>
  <c r="CM311" i="4" s="1"/>
  <c r="CN311" i="4" s="1"/>
  <c r="CO311" i="4" s="1"/>
  <c r="CP311" i="4" s="1"/>
  <c r="CQ311" i="4" s="1"/>
  <c r="CR311" i="4" s="1"/>
  <c r="CS311" i="4" s="1"/>
  <c r="CT311" i="4" s="1"/>
  <c r="CU311" i="4" s="1"/>
  <c r="CV311" i="4" s="1"/>
  <c r="CW311" i="4" s="1"/>
  <c r="CX311" i="4" s="1"/>
  <c r="CY311" i="4" s="1"/>
  <c r="CZ311" i="4" s="1"/>
  <c r="DA311" i="4" s="1"/>
  <c r="DB311" i="4" s="1"/>
  <c r="DC311" i="4" s="1"/>
  <c r="DD311" i="4" s="1"/>
  <c r="DE311" i="4" s="1"/>
  <c r="DF311" i="4" s="1"/>
  <c r="DG311" i="4" s="1"/>
  <c r="DH311" i="4" s="1"/>
  <c r="DI311" i="4" s="1"/>
  <c r="DJ311" i="4" s="1"/>
  <c r="DK311" i="4" s="1"/>
  <c r="DL311" i="4" s="1"/>
  <c r="DM311" i="4" s="1"/>
  <c r="DN311" i="4" s="1"/>
  <c r="DO311" i="4" s="1"/>
  <c r="DP311" i="4" s="1"/>
  <c r="DQ311" i="4" s="1"/>
  <c r="DR311" i="4" s="1"/>
  <c r="DS311" i="4" s="1"/>
  <c r="DT311" i="4" s="1"/>
  <c r="DU311" i="4" s="1"/>
  <c r="DV311" i="4" s="1"/>
  <c r="DW311" i="4" s="1"/>
  <c r="DX311" i="4" s="1"/>
  <c r="DY311" i="4" s="1"/>
  <c r="DZ311" i="4" s="1"/>
  <c r="EA311" i="4" s="1"/>
  <c r="EB311" i="4" s="1"/>
  <c r="EC311" i="4" s="1"/>
  <c r="ED311" i="4" s="1"/>
  <c r="EE311" i="4" s="1"/>
  <c r="EF311" i="4" s="1"/>
  <c r="EG311" i="4" s="1"/>
  <c r="EH311" i="4" s="1"/>
  <c r="EI311" i="4" s="1"/>
  <c r="EJ311" i="4" s="1"/>
  <c r="EK311" i="4" s="1"/>
  <c r="EL311" i="4" s="1"/>
  <c r="EM311" i="4" s="1"/>
  <c r="EN311" i="4" s="1"/>
  <c r="EO311" i="4" s="1"/>
  <c r="EP311" i="4" s="1"/>
  <c r="EQ311" i="4" s="1"/>
  <c r="ER311" i="4" s="1"/>
  <c r="ES311" i="4" s="1"/>
  <c r="ET311" i="4" s="1"/>
  <c r="EU311" i="4" s="1"/>
  <c r="EV311" i="4" s="1"/>
  <c r="EW311" i="4" s="1"/>
  <c r="EX311" i="4" s="1"/>
  <c r="EY311" i="4" s="1"/>
  <c r="EZ311" i="4" s="1"/>
  <c r="FA311" i="4" s="1"/>
  <c r="FB311" i="4" s="1"/>
  <c r="FC311" i="4" s="1"/>
  <c r="FD311" i="4" s="1"/>
  <c r="FE311" i="4" s="1"/>
  <c r="FF311" i="4" s="1"/>
  <c r="FG311" i="4" s="1"/>
  <c r="FH311" i="4" s="1"/>
  <c r="FI311" i="4" s="1"/>
  <c r="FJ311" i="4" s="1"/>
  <c r="FK311" i="4" s="1"/>
  <c r="FL311" i="4" s="1"/>
  <c r="N213" i="4"/>
  <c r="O213" i="4" s="1"/>
  <c r="P210" i="4"/>
  <c r="Q210" i="4" s="1"/>
  <c r="R210" i="4" s="1"/>
  <c r="S210" i="4" s="1"/>
  <c r="T210" i="4" s="1"/>
  <c r="U210" i="4" s="1"/>
  <c r="V210" i="4" s="1"/>
  <c r="W210" i="4" s="1"/>
  <c r="X210" i="4" s="1"/>
  <c r="Y210" i="4" s="1"/>
  <c r="Z210" i="4" s="1"/>
  <c r="AA210" i="4" s="1"/>
  <c r="AB210" i="4" s="1"/>
  <c r="AC210" i="4" s="1"/>
  <c r="AD210" i="4" s="1"/>
  <c r="AE210" i="4" s="1"/>
  <c r="AF210" i="4" s="1"/>
  <c r="AG210" i="4" s="1"/>
  <c r="AH210" i="4" s="1"/>
  <c r="AI210" i="4" s="1"/>
  <c r="AJ210" i="4" s="1"/>
  <c r="AK210" i="4" s="1"/>
  <c r="AL210" i="4" s="1"/>
  <c r="AM210" i="4" s="1"/>
  <c r="AN210" i="4" s="1"/>
  <c r="AO210" i="4" s="1"/>
  <c r="AP210" i="4" s="1"/>
  <c r="AQ210" i="4" s="1"/>
  <c r="AR210" i="4" s="1"/>
  <c r="AS210" i="4" s="1"/>
  <c r="AT210" i="4" s="1"/>
  <c r="AU210" i="4" s="1"/>
  <c r="AV210" i="4" s="1"/>
  <c r="AW210" i="4" s="1"/>
  <c r="AX210" i="4" s="1"/>
  <c r="AY210" i="4" s="1"/>
  <c r="AZ210" i="4" s="1"/>
  <c r="BA210" i="4" s="1"/>
  <c r="BB210" i="4" s="1"/>
  <c r="BC210" i="4" s="1"/>
  <c r="BD210" i="4" s="1"/>
  <c r="BE210" i="4" s="1"/>
  <c r="BF210" i="4" s="1"/>
  <c r="BG210" i="4" s="1"/>
  <c r="BH210" i="4" s="1"/>
  <c r="BI210" i="4" s="1"/>
  <c r="BJ210" i="4" s="1"/>
  <c r="BK210" i="4" s="1"/>
  <c r="BL210" i="4" s="1"/>
  <c r="BM210" i="4" s="1"/>
  <c r="BN210" i="4" s="1"/>
  <c r="BO210" i="4" s="1"/>
  <c r="BP210" i="4" s="1"/>
  <c r="BQ210" i="4" s="1"/>
  <c r="BR210" i="4" s="1"/>
  <c r="BS210" i="4" s="1"/>
  <c r="BT210" i="4" s="1"/>
  <c r="BU210" i="4" s="1"/>
  <c r="BV210" i="4" s="1"/>
  <c r="BW210" i="4" s="1"/>
  <c r="BX210" i="4" s="1"/>
  <c r="BY210" i="4" s="1"/>
  <c r="BZ210" i="4" s="1"/>
  <c r="CA210" i="4" s="1"/>
  <c r="CB210" i="4" s="1"/>
  <c r="CC210" i="4" s="1"/>
  <c r="CD210" i="4" s="1"/>
  <c r="CE210" i="4" s="1"/>
  <c r="CF210" i="4" s="1"/>
  <c r="CG210" i="4" s="1"/>
  <c r="CH210" i="4" s="1"/>
  <c r="CI210" i="4" s="1"/>
  <c r="CJ210" i="4" s="1"/>
  <c r="CK210" i="4" s="1"/>
  <c r="CL210" i="4" s="1"/>
  <c r="CM210" i="4" s="1"/>
  <c r="CN210" i="4" s="1"/>
  <c r="CO210" i="4" s="1"/>
  <c r="CP210" i="4" s="1"/>
  <c r="CQ210" i="4" s="1"/>
  <c r="CR210" i="4" s="1"/>
  <c r="CS210" i="4" s="1"/>
  <c r="CT210" i="4" s="1"/>
  <c r="CU210" i="4" s="1"/>
  <c r="CV210" i="4" s="1"/>
  <c r="CW210" i="4" s="1"/>
  <c r="CX210" i="4" s="1"/>
  <c r="CY210" i="4" s="1"/>
  <c r="CZ210" i="4" s="1"/>
  <c r="DA210" i="4" s="1"/>
  <c r="DB210" i="4" s="1"/>
  <c r="DC210" i="4" s="1"/>
  <c r="DD210" i="4" s="1"/>
  <c r="DE210" i="4" s="1"/>
  <c r="DF210" i="4" s="1"/>
  <c r="DG210" i="4" s="1"/>
  <c r="DH210" i="4" s="1"/>
  <c r="DI210" i="4" s="1"/>
  <c r="DJ210" i="4" s="1"/>
  <c r="DK210" i="4" s="1"/>
  <c r="DL210" i="4" s="1"/>
  <c r="DM210" i="4" s="1"/>
  <c r="DN210" i="4" s="1"/>
  <c r="DO210" i="4" s="1"/>
  <c r="DP210" i="4" s="1"/>
  <c r="DQ210" i="4" s="1"/>
  <c r="DR210" i="4" s="1"/>
  <c r="DS210" i="4" s="1"/>
  <c r="DT210" i="4" s="1"/>
  <c r="DU210" i="4" s="1"/>
  <c r="DV210" i="4" s="1"/>
  <c r="DW210" i="4" s="1"/>
  <c r="DX210" i="4" s="1"/>
  <c r="DY210" i="4" s="1"/>
  <c r="DZ210" i="4" s="1"/>
  <c r="EA210" i="4" s="1"/>
  <c r="EB210" i="4" s="1"/>
  <c r="EC210" i="4" s="1"/>
  <c r="ED210" i="4" s="1"/>
  <c r="EE210" i="4" s="1"/>
  <c r="EF210" i="4" s="1"/>
  <c r="EG210" i="4" s="1"/>
  <c r="EH210" i="4" s="1"/>
  <c r="EI210" i="4" s="1"/>
  <c r="EJ210" i="4" s="1"/>
  <c r="EK210" i="4" s="1"/>
  <c r="EL210" i="4" s="1"/>
  <c r="EM210" i="4" s="1"/>
  <c r="EN210" i="4" s="1"/>
  <c r="EO210" i="4" s="1"/>
  <c r="EP210" i="4" s="1"/>
  <c r="EQ210" i="4" s="1"/>
  <c r="ER210" i="4" s="1"/>
  <c r="ES210" i="4" s="1"/>
  <c r="ET210" i="4" s="1"/>
  <c r="EU210" i="4" s="1"/>
  <c r="EV210" i="4" s="1"/>
  <c r="EW210" i="4" s="1"/>
  <c r="EX210" i="4" s="1"/>
  <c r="EY210" i="4" s="1"/>
  <c r="EZ210" i="4" s="1"/>
  <c r="FA210" i="4" s="1"/>
  <c r="FB210" i="4" s="1"/>
  <c r="FC210" i="4" s="1"/>
  <c r="FD210" i="4" s="1"/>
  <c r="FE210" i="4" s="1"/>
  <c r="FF210" i="4" s="1"/>
  <c r="FG210" i="4" s="1"/>
  <c r="FH210" i="4" s="1"/>
  <c r="FI210" i="4" s="1"/>
  <c r="FJ210" i="4" s="1"/>
  <c r="FK210" i="4" s="1"/>
  <c r="FL210" i="4" s="1"/>
  <c r="L240" i="4"/>
  <c r="M240" i="4" s="1"/>
  <c r="N240" i="4" s="1"/>
  <c r="O240" i="4" s="1"/>
  <c r="O286" i="4"/>
  <c r="P286" i="4" s="1"/>
  <c r="Q286" i="4" s="1"/>
  <c r="R286" i="4" s="1"/>
  <c r="S286" i="4" s="1"/>
  <c r="T286" i="4" s="1"/>
  <c r="U286" i="4" s="1"/>
  <c r="V286" i="4" s="1"/>
  <c r="W286" i="4" s="1"/>
  <c r="X286" i="4" s="1"/>
  <c r="Y286" i="4" s="1"/>
  <c r="Z286" i="4" s="1"/>
  <c r="AA286" i="4" s="1"/>
  <c r="AB286" i="4" s="1"/>
  <c r="AC286" i="4" s="1"/>
  <c r="AD286" i="4" s="1"/>
  <c r="AE286" i="4" s="1"/>
  <c r="AF286" i="4" s="1"/>
  <c r="AG286" i="4" s="1"/>
  <c r="AH286" i="4" s="1"/>
  <c r="AI286" i="4" s="1"/>
  <c r="AJ286" i="4" s="1"/>
  <c r="AK286" i="4" s="1"/>
  <c r="AL286" i="4" s="1"/>
  <c r="AM286" i="4" s="1"/>
  <c r="AN286" i="4" s="1"/>
  <c r="AO286" i="4" s="1"/>
  <c r="AP286" i="4" s="1"/>
  <c r="AQ286" i="4" s="1"/>
  <c r="AR286" i="4" s="1"/>
  <c r="AS286" i="4" s="1"/>
  <c r="AT286" i="4" s="1"/>
  <c r="AU286" i="4" s="1"/>
  <c r="AV286" i="4" s="1"/>
  <c r="AW286" i="4" s="1"/>
  <c r="AX286" i="4" s="1"/>
  <c r="AY286" i="4" s="1"/>
  <c r="AZ286" i="4" s="1"/>
  <c r="BA286" i="4" s="1"/>
  <c r="BB286" i="4" s="1"/>
  <c r="BC286" i="4" s="1"/>
  <c r="BD286" i="4" s="1"/>
  <c r="BE286" i="4" s="1"/>
  <c r="BF286" i="4" s="1"/>
  <c r="BG286" i="4" s="1"/>
  <c r="BH286" i="4" s="1"/>
  <c r="BI286" i="4" s="1"/>
  <c r="BJ286" i="4" s="1"/>
  <c r="BK286" i="4" s="1"/>
  <c r="BL286" i="4" s="1"/>
  <c r="BM286" i="4" s="1"/>
  <c r="BN286" i="4" s="1"/>
  <c r="BO286" i="4" s="1"/>
  <c r="BP286" i="4" s="1"/>
  <c r="BQ286" i="4" s="1"/>
  <c r="BR286" i="4" s="1"/>
  <c r="BS286" i="4" s="1"/>
  <c r="BT286" i="4" s="1"/>
  <c r="BU286" i="4" s="1"/>
  <c r="BV286" i="4" s="1"/>
  <c r="BW286" i="4" s="1"/>
  <c r="BX286" i="4" s="1"/>
  <c r="BY286" i="4" s="1"/>
  <c r="BZ286" i="4" s="1"/>
  <c r="CA286" i="4" s="1"/>
  <c r="CB286" i="4" s="1"/>
  <c r="CC286" i="4" s="1"/>
  <c r="CD286" i="4" s="1"/>
  <c r="CE286" i="4" s="1"/>
  <c r="CF286" i="4" s="1"/>
  <c r="CG286" i="4" s="1"/>
  <c r="CH286" i="4" s="1"/>
  <c r="CI286" i="4" s="1"/>
  <c r="CJ286" i="4" s="1"/>
  <c r="CK286" i="4" s="1"/>
  <c r="CL286" i="4" s="1"/>
  <c r="CM286" i="4" s="1"/>
  <c r="CN286" i="4" s="1"/>
  <c r="CO286" i="4" s="1"/>
  <c r="CP286" i="4" s="1"/>
  <c r="CQ286" i="4" s="1"/>
  <c r="CR286" i="4" s="1"/>
  <c r="CS286" i="4" s="1"/>
  <c r="CT286" i="4" s="1"/>
  <c r="CU286" i="4" s="1"/>
  <c r="CV286" i="4" s="1"/>
  <c r="CW286" i="4" s="1"/>
  <c r="CX286" i="4" s="1"/>
  <c r="CY286" i="4" s="1"/>
  <c r="CZ286" i="4" s="1"/>
  <c r="DA286" i="4" s="1"/>
  <c r="DB286" i="4" s="1"/>
  <c r="DC286" i="4" s="1"/>
  <c r="DD286" i="4" s="1"/>
  <c r="DE286" i="4" s="1"/>
  <c r="DF286" i="4" s="1"/>
  <c r="DG286" i="4" s="1"/>
  <c r="DH286" i="4" s="1"/>
  <c r="DI286" i="4" s="1"/>
  <c r="DJ286" i="4" s="1"/>
  <c r="DK286" i="4" s="1"/>
  <c r="DL286" i="4" s="1"/>
  <c r="DM286" i="4" s="1"/>
  <c r="DN286" i="4" s="1"/>
  <c r="DO286" i="4" s="1"/>
  <c r="DP286" i="4" s="1"/>
  <c r="DQ286" i="4" s="1"/>
  <c r="DR286" i="4" s="1"/>
  <c r="DS286" i="4" s="1"/>
  <c r="DT286" i="4" s="1"/>
  <c r="DU286" i="4" s="1"/>
  <c r="DV286" i="4" s="1"/>
  <c r="DW286" i="4" s="1"/>
  <c r="DX286" i="4" s="1"/>
  <c r="DY286" i="4" s="1"/>
  <c r="DZ286" i="4" s="1"/>
  <c r="EA286" i="4" s="1"/>
  <c r="EB286" i="4" s="1"/>
  <c r="EC286" i="4" s="1"/>
  <c r="ED286" i="4" s="1"/>
  <c r="EE286" i="4" s="1"/>
  <c r="EF286" i="4" s="1"/>
  <c r="EG286" i="4" s="1"/>
  <c r="EH286" i="4" s="1"/>
  <c r="EI286" i="4" s="1"/>
  <c r="EJ286" i="4" s="1"/>
  <c r="EK286" i="4" s="1"/>
  <c r="EL286" i="4" s="1"/>
  <c r="EM286" i="4" s="1"/>
  <c r="EN286" i="4" s="1"/>
  <c r="EO286" i="4" s="1"/>
  <c r="EP286" i="4" s="1"/>
  <c r="EQ286" i="4" s="1"/>
  <c r="ER286" i="4" s="1"/>
  <c r="ES286" i="4" s="1"/>
  <c r="ET286" i="4" s="1"/>
  <c r="EU286" i="4" s="1"/>
  <c r="EV286" i="4" s="1"/>
  <c r="EW286" i="4" s="1"/>
  <c r="EX286" i="4" s="1"/>
  <c r="EY286" i="4" s="1"/>
  <c r="EZ286" i="4" s="1"/>
  <c r="FA286" i="4" s="1"/>
  <c r="FB286" i="4" s="1"/>
  <c r="FC286" i="4" s="1"/>
  <c r="FD286" i="4" s="1"/>
  <c r="FE286" i="4" s="1"/>
  <c r="FF286" i="4" s="1"/>
  <c r="FG286" i="4" s="1"/>
  <c r="FH286" i="4" s="1"/>
  <c r="FI286" i="4" s="1"/>
  <c r="FJ286" i="4" s="1"/>
  <c r="FK286" i="4" s="1"/>
  <c r="FL286" i="4" s="1"/>
  <c r="P214" i="4"/>
  <c r="Q214" i="4" s="1"/>
  <c r="R214" i="4" s="1"/>
  <c r="S214" i="4" s="1"/>
  <c r="T214" i="4" s="1"/>
  <c r="U214" i="4" s="1"/>
  <c r="V214" i="4" s="1"/>
  <c r="W214" i="4" s="1"/>
  <c r="X214" i="4" s="1"/>
  <c r="Y214" i="4" s="1"/>
  <c r="Z214" i="4" s="1"/>
  <c r="AA214" i="4" s="1"/>
  <c r="AB214" i="4" s="1"/>
  <c r="AC214" i="4" s="1"/>
  <c r="AD214" i="4" s="1"/>
  <c r="AE214" i="4" s="1"/>
  <c r="AF214" i="4" s="1"/>
  <c r="AG214" i="4" s="1"/>
  <c r="AH214" i="4" s="1"/>
  <c r="AI214" i="4" s="1"/>
  <c r="AJ214" i="4" s="1"/>
  <c r="AK214" i="4" s="1"/>
  <c r="AL214" i="4" s="1"/>
  <c r="AM214" i="4" s="1"/>
  <c r="AN214" i="4" s="1"/>
  <c r="AO214" i="4" s="1"/>
  <c r="AP214" i="4" s="1"/>
  <c r="AQ214" i="4" s="1"/>
  <c r="AR214" i="4" s="1"/>
  <c r="AS214" i="4" s="1"/>
  <c r="AT214" i="4" s="1"/>
  <c r="AU214" i="4" s="1"/>
  <c r="AV214" i="4" s="1"/>
  <c r="AW214" i="4" s="1"/>
  <c r="AX214" i="4" s="1"/>
  <c r="AY214" i="4" s="1"/>
  <c r="AZ214" i="4" s="1"/>
  <c r="BA214" i="4" s="1"/>
  <c r="BB214" i="4" s="1"/>
  <c r="BC214" i="4" s="1"/>
  <c r="BD214" i="4" s="1"/>
  <c r="BE214" i="4" s="1"/>
  <c r="BF214" i="4" s="1"/>
  <c r="BG214" i="4" s="1"/>
  <c r="BH214" i="4" s="1"/>
  <c r="BI214" i="4" s="1"/>
  <c r="BJ214" i="4" s="1"/>
  <c r="BK214" i="4" s="1"/>
  <c r="BL214" i="4" s="1"/>
  <c r="BM214" i="4" s="1"/>
  <c r="BN214" i="4" s="1"/>
  <c r="BO214" i="4" s="1"/>
  <c r="BP214" i="4" s="1"/>
  <c r="BQ214" i="4" s="1"/>
  <c r="BR214" i="4" s="1"/>
  <c r="BS214" i="4" s="1"/>
  <c r="BT214" i="4" s="1"/>
  <c r="BU214" i="4" s="1"/>
  <c r="BV214" i="4" s="1"/>
  <c r="BW214" i="4" s="1"/>
  <c r="BX214" i="4" s="1"/>
  <c r="BY214" i="4" s="1"/>
  <c r="BZ214" i="4" s="1"/>
  <c r="CA214" i="4" s="1"/>
  <c r="CB214" i="4" s="1"/>
  <c r="CC214" i="4" s="1"/>
  <c r="CD214" i="4" s="1"/>
  <c r="CE214" i="4" s="1"/>
  <c r="CF214" i="4" s="1"/>
  <c r="CG214" i="4" s="1"/>
  <c r="CH214" i="4" s="1"/>
  <c r="CI214" i="4" s="1"/>
  <c r="CJ214" i="4" s="1"/>
  <c r="CK214" i="4" s="1"/>
  <c r="CL214" i="4" s="1"/>
  <c r="CM214" i="4" s="1"/>
  <c r="CN214" i="4" s="1"/>
  <c r="CO214" i="4" s="1"/>
  <c r="CP214" i="4" s="1"/>
  <c r="CQ214" i="4" s="1"/>
  <c r="CR214" i="4" s="1"/>
  <c r="CS214" i="4" s="1"/>
  <c r="CT214" i="4" s="1"/>
  <c r="CU214" i="4" s="1"/>
  <c r="CV214" i="4" s="1"/>
  <c r="CW214" i="4" s="1"/>
  <c r="CX214" i="4" s="1"/>
  <c r="CY214" i="4" s="1"/>
  <c r="CZ214" i="4" s="1"/>
  <c r="DA214" i="4" s="1"/>
  <c r="DB214" i="4" s="1"/>
  <c r="DC214" i="4" s="1"/>
  <c r="DD214" i="4" s="1"/>
  <c r="DE214" i="4" s="1"/>
  <c r="DF214" i="4" s="1"/>
  <c r="DG214" i="4" s="1"/>
  <c r="DH214" i="4" s="1"/>
  <c r="DI214" i="4" s="1"/>
  <c r="DJ214" i="4" s="1"/>
  <c r="DK214" i="4" s="1"/>
  <c r="DL214" i="4" s="1"/>
  <c r="DM214" i="4" s="1"/>
  <c r="DN214" i="4" s="1"/>
  <c r="DO214" i="4" s="1"/>
  <c r="DP214" i="4" s="1"/>
  <c r="DQ214" i="4" s="1"/>
  <c r="DR214" i="4" s="1"/>
  <c r="DS214" i="4" s="1"/>
  <c r="DT214" i="4" s="1"/>
  <c r="DU214" i="4" s="1"/>
  <c r="DV214" i="4" s="1"/>
  <c r="DW214" i="4" s="1"/>
  <c r="DX214" i="4" s="1"/>
  <c r="DY214" i="4" s="1"/>
  <c r="DZ214" i="4" s="1"/>
  <c r="EA214" i="4" s="1"/>
  <c r="EB214" i="4" s="1"/>
  <c r="EC214" i="4" s="1"/>
  <c r="ED214" i="4" s="1"/>
  <c r="EE214" i="4" s="1"/>
  <c r="EF214" i="4" s="1"/>
  <c r="EG214" i="4" s="1"/>
  <c r="EH214" i="4" s="1"/>
  <c r="EI214" i="4" s="1"/>
  <c r="EJ214" i="4" s="1"/>
  <c r="EK214" i="4" s="1"/>
  <c r="EL214" i="4" s="1"/>
  <c r="EM214" i="4" s="1"/>
  <c r="EN214" i="4" s="1"/>
  <c r="EO214" i="4" s="1"/>
  <c r="EP214" i="4" s="1"/>
  <c r="EQ214" i="4" s="1"/>
  <c r="ER214" i="4" s="1"/>
  <c r="ES214" i="4" s="1"/>
  <c r="ET214" i="4" s="1"/>
  <c r="EU214" i="4" s="1"/>
  <c r="EV214" i="4" s="1"/>
  <c r="EW214" i="4" s="1"/>
  <c r="EX214" i="4" s="1"/>
  <c r="EY214" i="4" s="1"/>
  <c r="EZ214" i="4" s="1"/>
  <c r="FA214" i="4" s="1"/>
  <c r="FB214" i="4" s="1"/>
  <c r="FC214" i="4" s="1"/>
  <c r="FD214" i="4" s="1"/>
  <c r="FE214" i="4" s="1"/>
  <c r="FF214" i="4" s="1"/>
  <c r="FG214" i="4" s="1"/>
  <c r="FH214" i="4" s="1"/>
  <c r="FI214" i="4" s="1"/>
  <c r="FJ214" i="4" s="1"/>
  <c r="FK214" i="4" s="1"/>
  <c r="FL214" i="4" s="1"/>
  <c r="N189" i="4"/>
  <c r="O189" i="4" s="1"/>
  <c r="N237" i="4"/>
  <c r="O237" i="4" s="1"/>
  <c r="O236" i="4"/>
  <c r="P236" i="4" s="1"/>
  <c r="O164" i="4"/>
  <c r="P164" i="4" s="1"/>
  <c r="Q164" i="4" s="1"/>
  <c r="R164" i="4" s="1"/>
  <c r="S164" i="4" s="1"/>
  <c r="T164" i="4" s="1"/>
  <c r="U164" i="4" s="1"/>
  <c r="V164" i="4" s="1"/>
  <c r="W164" i="4" s="1"/>
  <c r="X164" i="4" s="1"/>
  <c r="Y164" i="4" s="1"/>
  <c r="Z164" i="4" s="1"/>
  <c r="AA164" i="4" s="1"/>
  <c r="AB164" i="4" s="1"/>
  <c r="AC164" i="4" s="1"/>
  <c r="AD164" i="4" s="1"/>
  <c r="AE164" i="4" s="1"/>
  <c r="AF164" i="4" s="1"/>
  <c r="AG164" i="4" s="1"/>
  <c r="AH164" i="4" s="1"/>
  <c r="AI164" i="4" s="1"/>
  <c r="AJ164" i="4" s="1"/>
  <c r="AK164" i="4" s="1"/>
  <c r="AL164" i="4" s="1"/>
  <c r="AM164" i="4" s="1"/>
  <c r="AN164" i="4" s="1"/>
  <c r="AO164" i="4" s="1"/>
  <c r="AP164" i="4" s="1"/>
  <c r="AQ164" i="4" s="1"/>
  <c r="AR164" i="4" s="1"/>
  <c r="AS164" i="4" s="1"/>
  <c r="AT164" i="4" s="1"/>
  <c r="AU164" i="4" s="1"/>
  <c r="AV164" i="4" s="1"/>
  <c r="AW164" i="4" s="1"/>
  <c r="AX164" i="4" s="1"/>
  <c r="AY164" i="4" s="1"/>
  <c r="AZ164" i="4" s="1"/>
  <c r="BA164" i="4" s="1"/>
  <c r="BB164" i="4" s="1"/>
  <c r="BC164" i="4" s="1"/>
  <c r="BD164" i="4" s="1"/>
  <c r="BE164" i="4" s="1"/>
  <c r="BF164" i="4" s="1"/>
  <c r="BG164" i="4" s="1"/>
  <c r="BH164" i="4" s="1"/>
  <c r="BI164" i="4" s="1"/>
  <c r="BJ164" i="4" s="1"/>
  <c r="BK164" i="4" s="1"/>
  <c r="BL164" i="4" s="1"/>
  <c r="BM164" i="4" s="1"/>
  <c r="BN164" i="4" s="1"/>
  <c r="BO164" i="4" s="1"/>
  <c r="BP164" i="4" s="1"/>
  <c r="BQ164" i="4" s="1"/>
  <c r="BR164" i="4" s="1"/>
  <c r="BS164" i="4" s="1"/>
  <c r="BT164" i="4" s="1"/>
  <c r="BU164" i="4" s="1"/>
  <c r="BV164" i="4" s="1"/>
  <c r="BW164" i="4" s="1"/>
  <c r="BX164" i="4" s="1"/>
  <c r="BY164" i="4" s="1"/>
  <c r="BZ164" i="4" s="1"/>
  <c r="CA164" i="4" s="1"/>
  <c r="CB164" i="4" s="1"/>
  <c r="CC164" i="4" s="1"/>
  <c r="CD164" i="4" s="1"/>
  <c r="CE164" i="4" s="1"/>
  <c r="CF164" i="4" s="1"/>
  <c r="CG164" i="4" s="1"/>
  <c r="CH164" i="4" s="1"/>
  <c r="CI164" i="4" s="1"/>
  <c r="CJ164" i="4" s="1"/>
  <c r="CK164" i="4" s="1"/>
  <c r="CL164" i="4" s="1"/>
  <c r="CM164" i="4" s="1"/>
  <c r="CN164" i="4" s="1"/>
  <c r="CO164" i="4" s="1"/>
  <c r="CP164" i="4" s="1"/>
  <c r="CQ164" i="4" s="1"/>
  <c r="CR164" i="4" s="1"/>
  <c r="CS164" i="4" s="1"/>
  <c r="CT164" i="4" s="1"/>
  <c r="CU164" i="4" s="1"/>
  <c r="CV164" i="4" s="1"/>
  <c r="CW164" i="4" s="1"/>
  <c r="CX164" i="4" s="1"/>
  <c r="CY164" i="4" s="1"/>
  <c r="CZ164" i="4" s="1"/>
  <c r="DA164" i="4" s="1"/>
  <c r="DB164" i="4" s="1"/>
  <c r="DC164" i="4" s="1"/>
  <c r="DD164" i="4" s="1"/>
  <c r="DE164" i="4" s="1"/>
  <c r="DF164" i="4" s="1"/>
  <c r="DG164" i="4" s="1"/>
  <c r="DH164" i="4" s="1"/>
  <c r="DI164" i="4" s="1"/>
  <c r="DJ164" i="4" s="1"/>
  <c r="DK164" i="4" s="1"/>
  <c r="DL164" i="4" s="1"/>
  <c r="DM164" i="4" s="1"/>
  <c r="DN164" i="4" s="1"/>
  <c r="DO164" i="4" s="1"/>
  <c r="DP164" i="4" s="1"/>
  <c r="DQ164" i="4" s="1"/>
  <c r="DR164" i="4" s="1"/>
  <c r="DS164" i="4" s="1"/>
  <c r="DT164" i="4" s="1"/>
  <c r="DU164" i="4" s="1"/>
  <c r="DV164" i="4" s="1"/>
  <c r="DW164" i="4" s="1"/>
  <c r="DX164" i="4" s="1"/>
  <c r="DY164" i="4" s="1"/>
  <c r="DZ164" i="4" s="1"/>
  <c r="EA164" i="4" s="1"/>
  <c r="EB164" i="4" s="1"/>
  <c r="EC164" i="4" s="1"/>
  <c r="ED164" i="4" s="1"/>
  <c r="EE164" i="4" s="1"/>
  <c r="EF164" i="4" s="1"/>
  <c r="EG164" i="4" s="1"/>
  <c r="EH164" i="4" s="1"/>
  <c r="EI164" i="4" s="1"/>
  <c r="EJ164" i="4" s="1"/>
  <c r="EK164" i="4" s="1"/>
  <c r="EL164" i="4" s="1"/>
  <c r="EM164" i="4" s="1"/>
  <c r="EN164" i="4" s="1"/>
  <c r="EO164" i="4" s="1"/>
  <c r="EP164" i="4" s="1"/>
  <c r="EQ164" i="4" s="1"/>
  <c r="ER164" i="4" s="1"/>
  <c r="ES164" i="4" s="1"/>
  <c r="ET164" i="4" s="1"/>
  <c r="EU164" i="4" s="1"/>
  <c r="EV164" i="4" s="1"/>
  <c r="EW164" i="4" s="1"/>
  <c r="EX164" i="4" s="1"/>
  <c r="EY164" i="4" s="1"/>
  <c r="EZ164" i="4" s="1"/>
  <c r="FA164" i="4" s="1"/>
  <c r="FB164" i="4" s="1"/>
  <c r="FC164" i="4" s="1"/>
  <c r="FD164" i="4" s="1"/>
  <c r="FE164" i="4" s="1"/>
  <c r="FF164" i="4" s="1"/>
  <c r="FG164" i="4" s="1"/>
  <c r="FH164" i="4" s="1"/>
  <c r="FI164" i="4" s="1"/>
  <c r="FJ164" i="4" s="1"/>
  <c r="FK164" i="4" s="1"/>
  <c r="FL164" i="4" s="1"/>
  <c r="O297" i="4"/>
  <c r="P297" i="4" s="1"/>
  <c r="Q297" i="4" s="1"/>
  <c r="R297" i="4" s="1"/>
  <c r="S297" i="4" s="1"/>
  <c r="T297" i="4" s="1"/>
  <c r="U297" i="4" s="1"/>
  <c r="V297" i="4" s="1"/>
  <c r="W297" i="4" s="1"/>
  <c r="X297" i="4" s="1"/>
  <c r="Y297" i="4" s="1"/>
  <c r="Z297" i="4" s="1"/>
  <c r="AA297" i="4" s="1"/>
  <c r="AB297" i="4" s="1"/>
  <c r="AC297" i="4" s="1"/>
  <c r="AD297" i="4" s="1"/>
  <c r="AE297" i="4" s="1"/>
  <c r="AF297" i="4" s="1"/>
  <c r="AG297" i="4" s="1"/>
  <c r="AH297" i="4" s="1"/>
  <c r="AI297" i="4" s="1"/>
  <c r="AJ297" i="4" s="1"/>
  <c r="AK297" i="4" s="1"/>
  <c r="AL297" i="4" s="1"/>
  <c r="AM297" i="4" s="1"/>
  <c r="AN297" i="4" s="1"/>
  <c r="AO297" i="4" s="1"/>
  <c r="AP297" i="4" s="1"/>
  <c r="AQ297" i="4" s="1"/>
  <c r="AR297" i="4" s="1"/>
  <c r="AS297" i="4" s="1"/>
  <c r="AT297" i="4" s="1"/>
  <c r="AU297" i="4" s="1"/>
  <c r="AV297" i="4" s="1"/>
  <c r="AW297" i="4" s="1"/>
  <c r="AX297" i="4" s="1"/>
  <c r="AY297" i="4" s="1"/>
  <c r="AZ297" i="4" s="1"/>
  <c r="BA297" i="4" s="1"/>
  <c r="BB297" i="4" s="1"/>
  <c r="BC297" i="4" s="1"/>
  <c r="BD297" i="4" s="1"/>
  <c r="BE297" i="4" s="1"/>
  <c r="BF297" i="4" s="1"/>
  <c r="BG297" i="4" s="1"/>
  <c r="BH297" i="4" s="1"/>
  <c r="BI297" i="4" s="1"/>
  <c r="BJ297" i="4" s="1"/>
  <c r="BK297" i="4" s="1"/>
  <c r="BL297" i="4" s="1"/>
  <c r="BM297" i="4" s="1"/>
  <c r="BN297" i="4" s="1"/>
  <c r="BO297" i="4" s="1"/>
  <c r="BP297" i="4" s="1"/>
  <c r="BQ297" i="4" s="1"/>
  <c r="M221" i="4"/>
  <c r="N221" i="4" s="1"/>
  <c r="O221" i="4" s="1"/>
  <c r="P221" i="4" s="1"/>
  <c r="Q221" i="4" s="1"/>
  <c r="R221" i="4" s="1"/>
  <c r="S221" i="4" s="1"/>
  <c r="T221" i="4" s="1"/>
  <c r="U221" i="4" s="1"/>
  <c r="V221" i="4" s="1"/>
  <c r="W221" i="4" s="1"/>
  <c r="X221" i="4" s="1"/>
  <c r="Y221" i="4" s="1"/>
  <c r="Z221" i="4" s="1"/>
  <c r="AA221" i="4" s="1"/>
  <c r="AB221" i="4" s="1"/>
  <c r="AC221" i="4" s="1"/>
  <c r="AD221" i="4" s="1"/>
  <c r="AE221" i="4" s="1"/>
  <c r="AF221" i="4" s="1"/>
  <c r="AG221" i="4" s="1"/>
  <c r="AH221" i="4" s="1"/>
  <c r="AI221" i="4" s="1"/>
  <c r="AJ221" i="4" s="1"/>
  <c r="AK221" i="4" s="1"/>
  <c r="AL221" i="4" s="1"/>
  <c r="AM221" i="4" s="1"/>
  <c r="AN221" i="4" s="1"/>
  <c r="AO221" i="4" s="1"/>
  <c r="AP221" i="4" s="1"/>
  <c r="AQ221" i="4" s="1"/>
  <c r="AR221" i="4" s="1"/>
  <c r="AS221" i="4" s="1"/>
  <c r="AT221" i="4" s="1"/>
  <c r="AU221" i="4" s="1"/>
  <c r="AV221" i="4" s="1"/>
  <c r="AW221" i="4" s="1"/>
  <c r="AX221" i="4" s="1"/>
  <c r="AY221" i="4" s="1"/>
  <c r="AZ221" i="4" s="1"/>
  <c r="BA221" i="4" s="1"/>
  <c r="BB221" i="4" s="1"/>
  <c r="BC221" i="4" s="1"/>
  <c r="BD221" i="4" s="1"/>
  <c r="BE221" i="4" s="1"/>
  <c r="BF221" i="4" s="1"/>
  <c r="BG221" i="4" s="1"/>
  <c r="BH221" i="4" s="1"/>
  <c r="BI221" i="4" s="1"/>
  <c r="BJ221" i="4" s="1"/>
  <c r="BK221" i="4" s="1"/>
  <c r="BL221" i="4" s="1"/>
  <c r="BM221" i="4" s="1"/>
  <c r="BN221" i="4" s="1"/>
  <c r="BO221" i="4" s="1"/>
  <c r="BP221" i="4" s="1"/>
  <c r="BQ221" i="4" s="1"/>
  <c r="BR221" i="4" s="1"/>
  <c r="BS221" i="4" s="1"/>
  <c r="BT221" i="4" s="1"/>
  <c r="BU221" i="4" s="1"/>
  <c r="BV221" i="4" s="1"/>
  <c r="BW221" i="4" s="1"/>
  <c r="BX221" i="4" s="1"/>
  <c r="BY221" i="4" s="1"/>
  <c r="BZ221" i="4" s="1"/>
  <c r="CA221" i="4" s="1"/>
  <c r="CB221" i="4" s="1"/>
  <c r="CC221" i="4" s="1"/>
  <c r="CD221" i="4" s="1"/>
  <c r="CE221" i="4" s="1"/>
  <c r="CF221" i="4" s="1"/>
  <c r="CG221" i="4" s="1"/>
  <c r="CH221" i="4" s="1"/>
  <c r="CI221" i="4" s="1"/>
  <c r="CJ221" i="4" s="1"/>
  <c r="CK221" i="4" s="1"/>
  <c r="CL221" i="4" s="1"/>
  <c r="CM221" i="4" s="1"/>
  <c r="CN221" i="4" s="1"/>
  <c r="CO221" i="4" s="1"/>
  <c r="CP221" i="4" s="1"/>
  <c r="CQ221" i="4" s="1"/>
  <c r="CR221" i="4" s="1"/>
  <c r="CS221" i="4" s="1"/>
  <c r="CT221" i="4" s="1"/>
  <c r="CU221" i="4" s="1"/>
  <c r="CV221" i="4" s="1"/>
  <c r="CW221" i="4" s="1"/>
  <c r="CX221" i="4" s="1"/>
  <c r="CY221" i="4" s="1"/>
  <c r="CZ221" i="4" s="1"/>
  <c r="DA221" i="4" s="1"/>
  <c r="DB221" i="4" s="1"/>
  <c r="DC221" i="4" s="1"/>
  <c r="DD221" i="4" s="1"/>
  <c r="DE221" i="4" s="1"/>
  <c r="DF221" i="4" s="1"/>
  <c r="DG221" i="4" s="1"/>
  <c r="DH221" i="4" s="1"/>
  <c r="DI221" i="4" s="1"/>
  <c r="DJ221" i="4" s="1"/>
  <c r="DK221" i="4" s="1"/>
  <c r="DL221" i="4" s="1"/>
  <c r="DM221" i="4" s="1"/>
  <c r="DN221" i="4" s="1"/>
  <c r="DO221" i="4" s="1"/>
  <c r="DP221" i="4" s="1"/>
  <c r="DQ221" i="4" s="1"/>
  <c r="DR221" i="4" s="1"/>
  <c r="DS221" i="4" s="1"/>
  <c r="DT221" i="4" s="1"/>
  <c r="DU221" i="4" s="1"/>
  <c r="DV221" i="4" s="1"/>
  <c r="DW221" i="4" s="1"/>
  <c r="DX221" i="4" s="1"/>
  <c r="DY221" i="4" s="1"/>
  <c r="DZ221" i="4" s="1"/>
  <c r="EA221" i="4" s="1"/>
  <c r="EB221" i="4" s="1"/>
  <c r="EC221" i="4" s="1"/>
  <c r="ED221" i="4" s="1"/>
  <c r="EE221" i="4" s="1"/>
  <c r="EF221" i="4" s="1"/>
  <c r="EG221" i="4" s="1"/>
  <c r="EH221" i="4" s="1"/>
  <c r="EI221" i="4" s="1"/>
  <c r="EJ221" i="4" s="1"/>
  <c r="EK221" i="4" s="1"/>
  <c r="EL221" i="4" s="1"/>
  <c r="EM221" i="4" s="1"/>
  <c r="EN221" i="4" s="1"/>
  <c r="EO221" i="4" s="1"/>
  <c r="EP221" i="4" s="1"/>
  <c r="EQ221" i="4" s="1"/>
  <c r="ER221" i="4" s="1"/>
  <c r="ES221" i="4" s="1"/>
  <c r="ET221" i="4" s="1"/>
  <c r="EU221" i="4" s="1"/>
  <c r="EV221" i="4" s="1"/>
  <c r="EW221" i="4" s="1"/>
  <c r="EX221" i="4" s="1"/>
  <c r="EY221" i="4" s="1"/>
  <c r="EZ221" i="4" s="1"/>
  <c r="FA221" i="4" s="1"/>
  <c r="FB221" i="4" s="1"/>
  <c r="FC221" i="4" s="1"/>
  <c r="FD221" i="4" s="1"/>
  <c r="FE221" i="4" s="1"/>
  <c r="FF221" i="4" s="1"/>
  <c r="FG221" i="4" s="1"/>
  <c r="FH221" i="4" s="1"/>
  <c r="FI221" i="4" s="1"/>
  <c r="FJ221" i="4" s="1"/>
  <c r="FK221" i="4" s="1"/>
  <c r="FL221" i="4" s="1"/>
  <c r="L321" i="4"/>
  <c r="M321" i="4" s="1"/>
  <c r="N321" i="4" s="1"/>
  <c r="O321" i="4" s="1"/>
  <c r="P321" i="4" s="1"/>
  <c r="Q321" i="4" s="1"/>
  <c r="R321" i="4" s="1"/>
  <c r="S321" i="4" s="1"/>
  <c r="T321" i="4" s="1"/>
  <c r="U321" i="4" s="1"/>
  <c r="V321" i="4" s="1"/>
  <c r="W321" i="4" s="1"/>
  <c r="X321" i="4" s="1"/>
  <c r="Y321" i="4" s="1"/>
  <c r="Z321" i="4" s="1"/>
  <c r="AA321" i="4" s="1"/>
  <c r="AB321" i="4" s="1"/>
  <c r="AC321" i="4" s="1"/>
  <c r="AD321" i="4" s="1"/>
  <c r="AE321" i="4" s="1"/>
  <c r="AF321" i="4" s="1"/>
  <c r="AG321" i="4" s="1"/>
  <c r="AH321" i="4" s="1"/>
  <c r="AI321" i="4" s="1"/>
  <c r="AJ321" i="4" s="1"/>
  <c r="AK321" i="4" s="1"/>
  <c r="AL321" i="4" s="1"/>
  <c r="AM321" i="4" s="1"/>
  <c r="AN321" i="4" s="1"/>
  <c r="AO321" i="4" s="1"/>
  <c r="AP321" i="4" s="1"/>
  <c r="AQ321" i="4" s="1"/>
  <c r="AR321" i="4" s="1"/>
  <c r="AS321" i="4" s="1"/>
  <c r="AT321" i="4" s="1"/>
  <c r="AU321" i="4" s="1"/>
  <c r="AV321" i="4" s="1"/>
  <c r="AW321" i="4" s="1"/>
  <c r="AX321" i="4" s="1"/>
  <c r="AY321" i="4" s="1"/>
  <c r="AZ321" i="4" s="1"/>
  <c r="BA321" i="4" s="1"/>
  <c r="BB321" i="4" s="1"/>
  <c r="BC321" i="4" s="1"/>
  <c r="BD321" i="4" s="1"/>
  <c r="BE321" i="4" s="1"/>
  <c r="BF321" i="4" s="1"/>
  <c r="BG321" i="4" s="1"/>
  <c r="BH321" i="4" s="1"/>
  <c r="Q173" i="4"/>
  <c r="R173" i="4" s="1"/>
  <c r="S173" i="4" s="1"/>
  <c r="T173" i="4" s="1"/>
  <c r="U173" i="4" s="1"/>
  <c r="V173" i="4" s="1"/>
  <c r="W173" i="4" s="1"/>
  <c r="X173" i="4" s="1"/>
  <c r="Y173" i="4" s="1"/>
  <c r="Z173" i="4" s="1"/>
  <c r="AA173" i="4" s="1"/>
  <c r="AB173" i="4" s="1"/>
  <c r="AC173" i="4" s="1"/>
  <c r="AD173" i="4" s="1"/>
  <c r="AE173" i="4" s="1"/>
  <c r="AF173" i="4" s="1"/>
  <c r="AG173" i="4" s="1"/>
  <c r="AH173" i="4" s="1"/>
  <c r="AI173" i="4" s="1"/>
  <c r="AJ173" i="4" s="1"/>
  <c r="AK173" i="4" s="1"/>
  <c r="AL173" i="4" s="1"/>
  <c r="AM173" i="4" s="1"/>
  <c r="AN173" i="4" s="1"/>
  <c r="AO173" i="4" s="1"/>
  <c r="AP173" i="4" s="1"/>
  <c r="AQ173" i="4" s="1"/>
  <c r="AR173" i="4" s="1"/>
  <c r="AS173" i="4" s="1"/>
  <c r="AT173" i="4" s="1"/>
  <c r="AU173" i="4" s="1"/>
  <c r="AV173" i="4" s="1"/>
  <c r="AW173" i="4" s="1"/>
  <c r="AX173" i="4" s="1"/>
  <c r="AY173" i="4" s="1"/>
  <c r="AZ173" i="4" s="1"/>
  <c r="BA173" i="4" s="1"/>
  <c r="BB173" i="4" s="1"/>
  <c r="BC173" i="4" s="1"/>
  <c r="BD173" i="4" s="1"/>
  <c r="BE173" i="4" s="1"/>
  <c r="BF173" i="4" s="1"/>
  <c r="BG173" i="4" s="1"/>
  <c r="BH173" i="4" s="1"/>
  <c r="BI173" i="4" s="1"/>
  <c r="BJ173" i="4" s="1"/>
  <c r="BK173" i="4" s="1"/>
  <c r="BL173" i="4" s="1"/>
  <c r="BM173" i="4" s="1"/>
  <c r="BN173" i="4" s="1"/>
  <c r="BO173" i="4" s="1"/>
  <c r="BP173" i="4" s="1"/>
  <c r="BQ173" i="4" s="1"/>
  <c r="BR173" i="4" s="1"/>
  <c r="BS173" i="4" s="1"/>
  <c r="BT173" i="4" s="1"/>
  <c r="BU173" i="4" s="1"/>
  <c r="BV173" i="4" s="1"/>
  <c r="BW173" i="4" s="1"/>
  <c r="BX173" i="4" s="1"/>
  <c r="BY173" i="4" s="1"/>
  <c r="BZ173" i="4" s="1"/>
  <c r="CA173" i="4" s="1"/>
  <c r="CB173" i="4" s="1"/>
  <c r="CC173" i="4" s="1"/>
  <c r="CD173" i="4" s="1"/>
  <c r="CE173" i="4" s="1"/>
  <c r="CF173" i="4" s="1"/>
  <c r="CG173" i="4" s="1"/>
  <c r="CH173" i="4" s="1"/>
  <c r="CI173" i="4" s="1"/>
  <c r="CJ173" i="4" s="1"/>
  <c r="CK173" i="4" s="1"/>
  <c r="CL173" i="4" s="1"/>
  <c r="CM173" i="4" s="1"/>
  <c r="CN173" i="4" s="1"/>
  <c r="CO173" i="4" s="1"/>
  <c r="CP173" i="4" s="1"/>
  <c r="CQ173" i="4" s="1"/>
  <c r="CR173" i="4" s="1"/>
  <c r="CS173" i="4" s="1"/>
  <c r="CT173" i="4" s="1"/>
  <c r="CU173" i="4" s="1"/>
  <c r="CV173" i="4" s="1"/>
  <c r="CW173" i="4" s="1"/>
  <c r="CX173" i="4" s="1"/>
  <c r="CY173" i="4" s="1"/>
  <c r="CZ173" i="4" s="1"/>
  <c r="DA173" i="4" s="1"/>
  <c r="DB173" i="4" s="1"/>
  <c r="DC173" i="4" s="1"/>
  <c r="DD173" i="4" s="1"/>
  <c r="DE173" i="4" s="1"/>
  <c r="DF173" i="4" s="1"/>
  <c r="DG173" i="4" s="1"/>
  <c r="DH173" i="4" s="1"/>
  <c r="DI173" i="4" s="1"/>
  <c r="DJ173" i="4" s="1"/>
  <c r="DK173" i="4" s="1"/>
  <c r="DL173" i="4" s="1"/>
  <c r="DM173" i="4" s="1"/>
  <c r="DN173" i="4" s="1"/>
  <c r="DO173" i="4" s="1"/>
  <c r="DP173" i="4" s="1"/>
  <c r="DQ173" i="4" s="1"/>
  <c r="DR173" i="4" s="1"/>
  <c r="DS173" i="4" s="1"/>
  <c r="DT173" i="4" s="1"/>
  <c r="DU173" i="4" s="1"/>
  <c r="DV173" i="4" s="1"/>
  <c r="DW173" i="4" s="1"/>
  <c r="DX173" i="4" s="1"/>
  <c r="DY173" i="4" s="1"/>
  <c r="DZ173" i="4" s="1"/>
  <c r="EA173" i="4" s="1"/>
  <c r="EB173" i="4" s="1"/>
  <c r="EC173" i="4" s="1"/>
  <c r="ED173" i="4" s="1"/>
  <c r="EE173" i="4" s="1"/>
  <c r="EF173" i="4" s="1"/>
  <c r="EG173" i="4" s="1"/>
  <c r="EH173" i="4" s="1"/>
  <c r="EI173" i="4" s="1"/>
  <c r="EJ173" i="4" s="1"/>
  <c r="EK173" i="4" s="1"/>
  <c r="EL173" i="4" s="1"/>
  <c r="EM173" i="4" s="1"/>
  <c r="EN173" i="4" s="1"/>
  <c r="EO173" i="4" s="1"/>
  <c r="EP173" i="4" s="1"/>
  <c r="EQ173" i="4" s="1"/>
  <c r="ER173" i="4" s="1"/>
  <c r="ES173" i="4" s="1"/>
  <c r="ET173" i="4" s="1"/>
  <c r="EU173" i="4" s="1"/>
  <c r="EV173" i="4" s="1"/>
  <c r="EW173" i="4" s="1"/>
  <c r="EX173" i="4" s="1"/>
  <c r="EY173" i="4" s="1"/>
  <c r="EZ173" i="4" s="1"/>
  <c r="FA173" i="4" s="1"/>
  <c r="FB173" i="4" s="1"/>
  <c r="FC173" i="4" s="1"/>
  <c r="FD173" i="4" s="1"/>
  <c r="FE173" i="4" s="1"/>
  <c r="FF173" i="4" s="1"/>
  <c r="FG173" i="4" s="1"/>
  <c r="FH173" i="4" s="1"/>
  <c r="FI173" i="4" s="1"/>
  <c r="FJ173" i="4" s="1"/>
  <c r="FK173" i="4" s="1"/>
  <c r="FL173" i="4" s="1"/>
  <c r="Q208" i="4"/>
  <c r="R208" i="4" s="1"/>
  <c r="S208" i="4" s="1"/>
  <c r="T208" i="4" s="1"/>
  <c r="U208" i="4" s="1"/>
  <c r="V208" i="4" s="1"/>
  <c r="W208" i="4" s="1"/>
  <c r="X208" i="4" s="1"/>
  <c r="Y208" i="4" s="1"/>
  <c r="Z208" i="4" s="1"/>
  <c r="AA208" i="4" s="1"/>
  <c r="AB208" i="4" s="1"/>
  <c r="AC208" i="4" s="1"/>
  <c r="AD208" i="4" s="1"/>
  <c r="AE208" i="4" s="1"/>
  <c r="AF208" i="4" s="1"/>
  <c r="AG208" i="4" s="1"/>
  <c r="AH208" i="4" s="1"/>
  <c r="AI208" i="4" s="1"/>
  <c r="AJ208" i="4" s="1"/>
  <c r="AK208" i="4" s="1"/>
  <c r="AL208" i="4" s="1"/>
  <c r="AM208" i="4" s="1"/>
  <c r="AN208" i="4" s="1"/>
  <c r="AO208" i="4" s="1"/>
  <c r="AP208" i="4" s="1"/>
  <c r="AQ208" i="4" s="1"/>
  <c r="AR208" i="4" s="1"/>
  <c r="AS208" i="4" s="1"/>
  <c r="AT208" i="4" s="1"/>
  <c r="AU208" i="4" s="1"/>
  <c r="AV208" i="4" s="1"/>
  <c r="AW208" i="4" s="1"/>
  <c r="AX208" i="4" s="1"/>
  <c r="AY208" i="4" s="1"/>
  <c r="AZ208" i="4" s="1"/>
  <c r="BA208" i="4" s="1"/>
  <c r="BB208" i="4" s="1"/>
  <c r="BC208" i="4" s="1"/>
  <c r="BD208" i="4" s="1"/>
  <c r="BE208" i="4" s="1"/>
  <c r="BF208" i="4" s="1"/>
  <c r="BG208" i="4" s="1"/>
  <c r="BH208" i="4" s="1"/>
  <c r="BI208" i="4" s="1"/>
  <c r="BJ208" i="4" s="1"/>
  <c r="BK208" i="4" s="1"/>
  <c r="BL208" i="4" s="1"/>
  <c r="BM208" i="4" s="1"/>
  <c r="BN208" i="4" s="1"/>
  <c r="BO208" i="4" s="1"/>
  <c r="BP208" i="4" s="1"/>
  <c r="BQ208" i="4" s="1"/>
  <c r="BR208" i="4" s="1"/>
  <c r="BS208" i="4" s="1"/>
  <c r="BT208" i="4" s="1"/>
  <c r="BU208" i="4" s="1"/>
  <c r="BV208" i="4" s="1"/>
  <c r="BW208" i="4" s="1"/>
  <c r="BX208" i="4" s="1"/>
  <c r="BY208" i="4" s="1"/>
  <c r="BZ208" i="4" s="1"/>
  <c r="CA208" i="4" s="1"/>
  <c r="CB208" i="4" s="1"/>
  <c r="CC208" i="4" s="1"/>
  <c r="CD208" i="4" s="1"/>
  <c r="CE208" i="4" s="1"/>
  <c r="CF208" i="4" s="1"/>
  <c r="CG208" i="4" s="1"/>
  <c r="CH208" i="4" s="1"/>
  <c r="CI208" i="4" s="1"/>
  <c r="CJ208" i="4" s="1"/>
  <c r="CK208" i="4" s="1"/>
  <c r="CL208" i="4" s="1"/>
  <c r="CM208" i="4" s="1"/>
  <c r="CN208" i="4" s="1"/>
  <c r="CO208" i="4" s="1"/>
  <c r="CP208" i="4" s="1"/>
  <c r="CQ208" i="4" s="1"/>
  <c r="CR208" i="4" s="1"/>
  <c r="CS208" i="4" s="1"/>
  <c r="CT208" i="4" s="1"/>
  <c r="CU208" i="4" s="1"/>
  <c r="CV208" i="4" s="1"/>
  <c r="CW208" i="4" s="1"/>
  <c r="CX208" i="4" s="1"/>
  <c r="CY208" i="4" s="1"/>
  <c r="CZ208" i="4" s="1"/>
  <c r="DA208" i="4" s="1"/>
  <c r="DB208" i="4" s="1"/>
  <c r="DC208" i="4" s="1"/>
  <c r="DD208" i="4" s="1"/>
  <c r="DE208" i="4" s="1"/>
  <c r="DF208" i="4" s="1"/>
  <c r="DG208" i="4" s="1"/>
  <c r="DH208" i="4" s="1"/>
  <c r="DI208" i="4" s="1"/>
  <c r="DJ208" i="4" s="1"/>
  <c r="DK208" i="4" s="1"/>
  <c r="DL208" i="4" s="1"/>
  <c r="DM208" i="4" s="1"/>
  <c r="DN208" i="4" s="1"/>
  <c r="DO208" i="4" s="1"/>
  <c r="DP208" i="4" s="1"/>
  <c r="DQ208" i="4" s="1"/>
  <c r="DR208" i="4" s="1"/>
  <c r="DS208" i="4" s="1"/>
  <c r="DT208" i="4" s="1"/>
  <c r="DU208" i="4" s="1"/>
  <c r="DV208" i="4" s="1"/>
  <c r="DW208" i="4" s="1"/>
  <c r="DX208" i="4" s="1"/>
  <c r="DY208" i="4" s="1"/>
  <c r="DZ208" i="4" s="1"/>
  <c r="EA208" i="4" s="1"/>
  <c r="EB208" i="4" s="1"/>
  <c r="EC208" i="4" s="1"/>
  <c r="ED208" i="4" s="1"/>
  <c r="EE208" i="4" s="1"/>
  <c r="EF208" i="4" s="1"/>
  <c r="EG208" i="4" s="1"/>
  <c r="EH208" i="4" s="1"/>
  <c r="EI208" i="4" s="1"/>
  <c r="EJ208" i="4" s="1"/>
  <c r="EK208" i="4" s="1"/>
  <c r="EL208" i="4" s="1"/>
  <c r="EM208" i="4" s="1"/>
  <c r="EN208" i="4" s="1"/>
  <c r="EO208" i="4" s="1"/>
  <c r="EP208" i="4" s="1"/>
  <c r="EQ208" i="4" s="1"/>
  <c r="ER208" i="4" s="1"/>
  <c r="ES208" i="4" s="1"/>
  <c r="ET208" i="4" s="1"/>
  <c r="EU208" i="4" s="1"/>
  <c r="EV208" i="4" s="1"/>
  <c r="EW208" i="4" s="1"/>
  <c r="EX208" i="4" s="1"/>
  <c r="EY208" i="4" s="1"/>
  <c r="EZ208" i="4" s="1"/>
  <c r="FA208" i="4" s="1"/>
  <c r="FB208" i="4" s="1"/>
  <c r="FC208" i="4" s="1"/>
  <c r="FD208" i="4" s="1"/>
  <c r="FE208" i="4" s="1"/>
  <c r="FF208" i="4" s="1"/>
  <c r="FG208" i="4" s="1"/>
  <c r="FH208" i="4" s="1"/>
  <c r="FI208" i="4" s="1"/>
  <c r="FJ208" i="4" s="1"/>
  <c r="FK208" i="4" s="1"/>
  <c r="FL208" i="4" s="1"/>
  <c r="P250" i="4"/>
  <c r="Q250" i="4" s="1"/>
  <c r="R250" i="4" s="1"/>
  <c r="S250" i="4" s="1"/>
  <c r="T250" i="4" s="1"/>
  <c r="U250" i="4" s="1"/>
  <c r="V250" i="4" s="1"/>
  <c r="W250" i="4" s="1"/>
  <c r="X250" i="4" s="1"/>
  <c r="Y250" i="4" s="1"/>
  <c r="Z250" i="4" s="1"/>
  <c r="AA250" i="4" s="1"/>
  <c r="AB250" i="4" s="1"/>
  <c r="AC250" i="4" s="1"/>
  <c r="AD250" i="4" s="1"/>
  <c r="AE250" i="4" s="1"/>
  <c r="AF250" i="4" s="1"/>
  <c r="AG250" i="4" s="1"/>
  <c r="AH250" i="4" s="1"/>
  <c r="AI250" i="4" s="1"/>
  <c r="AJ250" i="4" s="1"/>
  <c r="AK250" i="4" s="1"/>
  <c r="AL250" i="4" s="1"/>
  <c r="AM250" i="4" s="1"/>
  <c r="AN250" i="4" s="1"/>
  <c r="AO250" i="4" s="1"/>
  <c r="AP250" i="4" s="1"/>
  <c r="AQ250" i="4" s="1"/>
  <c r="AR250" i="4" s="1"/>
  <c r="AS250" i="4" s="1"/>
  <c r="AT250" i="4" s="1"/>
  <c r="AU250" i="4" s="1"/>
  <c r="AV250" i="4" s="1"/>
  <c r="AW250" i="4" s="1"/>
  <c r="AX250" i="4" s="1"/>
  <c r="AY250" i="4" s="1"/>
  <c r="AZ250" i="4" s="1"/>
  <c r="BA250" i="4" s="1"/>
  <c r="BB250" i="4" s="1"/>
  <c r="BC250" i="4" s="1"/>
  <c r="BD250" i="4" s="1"/>
  <c r="BE250" i="4" s="1"/>
  <c r="BF250" i="4" s="1"/>
  <c r="BG250" i="4" s="1"/>
  <c r="BH250" i="4" s="1"/>
  <c r="BI250" i="4" s="1"/>
  <c r="BJ250" i="4" s="1"/>
  <c r="BK250" i="4" s="1"/>
  <c r="BL250" i="4" s="1"/>
  <c r="BM250" i="4" s="1"/>
  <c r="BN250" i="4" s="1"/>
  <c r="BO250" i="4" s="1"/>
  <c r="BP250" i="4" s="1"/>
  <c r="BQ250" i="4" s="1"/>
  <c r="BR250" i="4" s="1"/>
  <c r="BS250" i="4" s="1"/>
  <c r="BT250" i="4" s="1"/>
  <c r="BU250" i="4" s="1"/>
  <c r="BV250" i="4" s="1"/>
  <c r="BW250" i="4" s="1"/>
  <c r="BX250" i="4" s="1"/>
  <c r="BY250" i="4" s="1"/>
  <c r="BZ250" i="4" s="1"/>
  <c r="CA250" i="4" s="1"/>
  <c r="CB250" i="4" s="1"/>
  <c r="CC250" i="4" s="1"/>
  <c r="CD250" i="4" s="1"/>
  <c r="CE250" i="4" s="1"/>
  <c r="CF250" i="4" s="1"/>
  <c r="CG250" i="4" s="1"/>
  <c r="CH250" i="4" s="1"/>
  <c r="CI250" i="4" s="1"/>
  <c r="CJ250" i="4" s="1"/>
  <c r="CK250" i="4" s="1"/>
  <c r="CL250" i="4" s="1"/>
  <c r="CM250" i="4" s="1"/>
  <c r="CN250" i="4" s="1"/>
  <c r="CO250" i="4" s="1"/>
  <c r="CP250" i="4" s="1"/>
  <c r="CQ250" i="4" s="1"/>
  <c r="CR250" i="4" s="1"/>
  <c r="CS250" i="4" s="1"/>
  <c r="CT250" i="4" s="1"/>
  <c r="CU250" i="4" s="1"/>
  <c r="CV250" i="4" s="1"/>
  <c r="CW250" i="4" s="1"/>
  <c r="CX250" i="4" s="1"/>
  <c r="CY250" i="4" s="1"/>
  <c r="CZ250" i="4" s="1"/>
  <c r="DA250" i="4" s="1"/>
  <c r="DB250" i="4" s="1"/>
  <c r="DC250" i="4" s="1"/>
  <c r="DD250" i="4" s="1"/>
  <c r="DE250" i="4" s="1"/>
  <c r="DF250" i="4" s="1"/>
  <c r="DG250" i="4" s="1"/>
  <c r="DH250" i="4" s="1"/>
  <c r="DI250" i="4" s="1"/>
  <c r="DJ250" i="4" s="1"/>
  <c r="DK250" i="4" s="1"/>
  <c r="DL250" i="4" s="1"/>
  <c r="DM250" i="4" s="1"/>
  <c r="DN250" i="4" s="1"/>
  <c r="DO250" i="4" s="1"/>
  <c r="DP250" i="4" s="1"/>
  <c r="DQ250" i="4" s="1"/>
  <c r="DR250" i="4" s="1"/>
  <c r="DS250" i="4" s="1"/>
  <c r="DT250" i="4" s="1"/>
  <c r="DU250" i="4" s="1"/>
  <c r="DV250" i="4" s="1"/>
  <c r="DW250" i="4" s="1"/>
  <c r="DX250" i="4" s="1"/>
  <c r="DY250" i="4" s="1"/>
  <c r="DZ250" i="4" s="1"/>
  <c r="EA250" i="4" s="1"/>
  <c r="EB250" i="4" s="1"/>
  <c r="EC250" i="4" s="1"/>
  <c r="ED250" i="4" s="1"/>
  <c r="EE250" i="4" s="1"/>
  <c r="EF250" i="4" s="1"/>
  <c r="EG250" i="4" s="1"/>
  <c r="EH250" i="4" s="1"/>
  <c r="EI250" i="4" s="1"/>
  <c r="EJ250" i="4" s="1"/>
  <c r="EK250" i="4" s="1"/>
  <c r="EL250" i="4" s="1"/>
  <c r="EM250" i="4" s="1"/>
  <c r="EN250" i="4" s="1"/>
  <c r="EO250" i="4" s="1"/>
  <c r="EP250" i="4" s="1"/>
  <c r="EQ250" i="4" s="1"/>
  <c r="ER250" i="4" s="1"/>
  <c r="ES250" i="4" s="1"/>
  <c r="ET250" i="4" s="1"/>
  <c r="EU250" i="4" s="1"/>
  <c r="EV250" i="4" s="1"/>
  <c r="EW250" i="4" s="1"/>
  <c r="EX250" i="4" s="1"/>
  <c r="EY250" i="4" s="1"/>
  <c r="EZ250" i="4" s="1"/>
  <c r="FA250" i="4" s="1"/>
  <c r="FB250" i="4" s="1"/>
  <c r="FC250" i="4" s="1"/>
  <c r="FD250" i="4" s="1"/>
  <c r="FE250" i="4" s="1"/>
  <c r="FF250" i="4" s="1"/>
  <c r="FG250" i="4" s="1"/>
  <c r="FH250" i="4" s="1"/>
  <c r="FI250" i="4" s="1"/>
  <c r="FJ250" i="4" s="1"/>
  <c r="FK250" i="4" s="1"/>
  <c r="FL250" i="4" s="1"/>
  <c r="P166" i="4"/>
  <c r="Q166" i="4" s="1"/>
  <c r="R166" i="4" s="1"/>
  <c r="S166" i="4" s="1"/>
  <c r="T166" i="4" s="1"/>
  <c r="U166" i="4" s="1"/>
  <c r="V166" i="4" s="1"/>
  <c r="W166" i="4" s="1"/>
  <c r="X166" i="4" s="1"/>
  <c r="Y166" i="4" s="1"/>
  <c r="Z166" i="4" s="1"/>
  <c r="AA166" i="4" s="1"/>
  <c r="AB166" i="4" s="1"/>
  <c r="AC166" i="4" s="1"/>
  <c r="AD166" i="4" s="1"/>
  <c r="AE166" i="4" s="1"/>
  <c r="AF166" i="4" s="1"/>
  <c r="AG166" i="4" s="1"/>
  <c r="AH166" i="4" s="1"/>
  <c r="AI166" i="4" s="1"/>
  <c r="AJ166" i="4" s="1"/>
  <c r="AK166" i="4" s="1"/>
  <c r="AL166" i="4" s="1"/>
  <c r="AM166" i="4" s="1"/>
  <c r="AN166" i="4" s="1"/>
  <c r="AO166" i="4" s="1"/>
  <c r="AP166" i="4" s="1"/>
  <c r="AQ166" i="4" s="1"/>
  <c r="AR166" i="4" s="1"/>
  <c r="AS166" i="4" s="1"/>
  <c r="AT166" i="4" s="1"/>
  <c r="AU166" i="4" s="1"/>
  <c r="AV166" i="4" s="1"/>
  <c r="AW166" i="4" s="1"/>
  <c r="AX166" i="4" s="1"/>
  <c r="AY166" i="4" s="1"/>
  <c r="AZ166" i="4" s="1"/>
  <c r="BA166" i="4" s="1"/>
  <c r="BB166" i="4" s="1"/>
  <c r="BC166" i="4" s="1"/>
  <c r="BD166" i="4" s="1"/>
  <c r="BE166" i="4" s="1"/>
  <c r="BF166" i="4" s="1"/>
  <c r="BG166" i="4" s="1"/>
  <c r="BH166" i="4" s="1"/>
  <c r="BI166" i="4" s="1"/>
  <c r="BJ166" i="4" s="1"/>
  <c r="BK166" i="4" s="1"/>
  <c r="BL166" i="4" s="1"/>
  <c r="BM166" i="4" s="1"/>
  <c r="BN166" i="4" s="1"/>
  <c r="BO166" i="4" s="1"/>
  <c r="BP166" i="4" s="1"/>
  <c r="BQ166" i="4" s="1"/>
  <c r="BR166" i="4" s="1"/>
  <c r="BS166" i="4" s="1"/>
  <c r="BT166" i="4" s="1"/>
  <c r="BU166" i="4" s="1"/>
  <c r="BV166" i="4" s="1"/>
  <c r="BW166" i="4" s="1"/>
  <c r="BX166" i="4" s="1"/>
  <c r="BY166" i="4" s="1"/>
  <c r="BZ166" i="4" s="1"/>
  <c r="CA166" i="4" s="1"/>
  <c r="CB166" i="4" s="1"/>
  <c r="CC166" i="4" s="1"/>
  <c r="CD166" i="4" s="1"/>
  <c r="CE166" i="4" s="1"/>
  <c r="CF166" i="4" s="1"/>
  <c r="CG166" i="4" s="1"/>
  <c r="CH166" i="4" s="1"/>
  <c r="CI166" i="4" s="1"/>
  <c r="CJ166" i="4" s="1"/>
  <c r="CK166" i="4" s="1"/>
  <c r="CL166" i="4" s="1"/>
  <c r="CM166" i="4" s="1"/>
  <c r="CN166" i="4" s="1"/>
  <c r="CO166" i="4" s="1"/>
  <c r="CP166" i="4" s="1"/>
  <c r="CQ166" i="4" s="1"/>
  <c r="CR166" i="4" s="1"/>
  <c r="CS166" i="4" s="1"/>
  <c r="CT166" i="4" s="1"/>
  <c r="CU166" i="4" s="1"/>
  <c r="CV166" i="4" s="1"/>
  <c r="CW166" i="4" s="1"/>
  <c r="CX166" i="4" s="1"/>
  <c r="CY166" i="4" s="1"/>
  <c r="CZ166" i="4" s="1"/>
  <c r="DA166" i="4" s="1"/>
  <c r="DB166" i="4" s="1"/>
  <c r="DC166" i="4" s="1"/>
  <c r="DD166" i="4" s="1"/>
  <c r="DE166" i="4" s="1"/>
  <c r="DF166" i="4" s="1"/>
  <c r="DG166" i="4" s="1"/>
  <c r="DH166" i="4" s="1"/>
  <c r="DI166" i="4" s="1"/>
  <c r="DJ166" i="4" s="1"/>
  <c r="DK166" i="4" s="1"/>
  <c r="DL166" i="4" s="1"/>
  <c r="DM166" i="4" s="1"/>
  <c r="DN166" i="4" s="1"/>
  <c r="DO166" i="4" s="1"/>
  <c r="DP166" i="4" s="1"/>
  <c r="DQ166" i="4" s="1"/>
  <c r="DR166" i="4" s="1"/>
  <c r="DS166" i="4" s="1"/>
  <c r="DT166" i="4" s="1"/>
  <c r="DU166" i="4" s="1"/>
  <c r="DV166" i="4" s="1"/>
  <c r="DW166" i="4" s="1"/>
  <c r="DX166" i="4" s="1"/>
  <c r="DY166" i="4" s="1"/>
  <c r="DZ166" i="4" s="1"/>
  <c r="EA166" i="4" s="1"/>
  <c r="EB166" i="4" s="1"/>
  <c r="EC166" i="4" s="1"/>
  <c r="ED166" i="4" s="1"/>
  <c r="EE166" i="4" s="1"/>
  <c r="EF166" i="4" s="1"/>
  <c r="EG166" i="4" s="1"/>
  <c r="EH166" i="4" s="1"/>
  <c r="EI166" i="4" s="1"/>
  <c r="EJ166" i="4" s="1"/>
  <c r="EK166" i="4" s="1"/>
  <c r="EL166" i="4" s="1"/>
  <c r="EM166" i="4" s="1"/>
  <c r="EN166" i="4" s="1"/>
  <c r="EO166" i="4" s="1"/>
  <c r="EP166" i="4" s="1"/>
  <c r="EQ166" i="4" s="1"/>
  <c r="ER166" i="4" s="1"/>
  <c r="ES166" i="4" s="1"/>
  <c r="ET166" i="4" s="1"/>
  <c r="EU166" i="4" s="1"/>
  <c r="EV166" i="4" s="1"/>
  <c r="EW166" i="4" s="1"/>
  <c r="EX166" i="4" s="1"/>
  <c r="EY166" i="4" s="1"/>
  <c r="EZ166" i="4" s="1"/>
  <c r="FA166" i="4" s="1"/>
  <c r="FB166" i="4" s="1"/>
  <c r="FC166" i="4" s="1"/>
  <c r="FD166" i="4" s="1"/>
  <c r="FE166" i="4" s="1"/>
  <c r="FF166" i="4" s="1"/>
  <c r="FG166" i="4" s="1"/>
  <c r="FH166" i="4" s="1"/>
  <c r="FI166" i="4" s="1"/>
  <c r="FJ166" i="4" s="1"/>
  <c r="FK166" i="4" s="1"/>
  <c r="FL166" i="4" s="1"/>
  <c r="P304" i="4"/>
  <c r="Q304" i="4" s="1"/>
  <c r="R304" i="4" s="1"/>
  <c r="S304" i="4" s="1"/>
  <c r="T304" i="4" s="1"/>
  <c r="U304" i="4" s="1"/>
  <c r="V304" i="4" s="1"/>
  <c r="W304" i="4" s="1"/>
  <c r="X304" i="4" s="1"/>
  <c r="Y304" i="4" s="1"/>
  <c r="Z304" i="4" s="1"/>
  <c r="AA304" i="4" s="1"/>
  <c r="AB304" i="4" s="1"/>
  <c r="AC304" i="4" s="1"/>
  <c r="AD304" i="4" s="1"/>
  <c r="AE304" i="4" s="1"/>
  <c r="AF304" i="4" s="1"/>
  <c r="AG304" i="4" s="1"/>
  <c r="AH304" i="4" s="1"/>
  <c r="AI304" i="4" s="1"/>
  <c r="AJ304" i="4" s="1"/>
  <c r="AK304" i="4" s="1"/>
  <c r="AL304" i="4" s="1"/>
  <c r="AM304" i="4" s="1"/>
  <c r="AN304" i="4" s="1"/>
  <c r="AO304" i="4" s="1"/>
  <c r="AP304" i="4" s="1"/>
  <c r="AQ304" i="4" s="1"/>
  <c r="AR304" i="4" s="1"/>
  <c r="AS304" i="4" s="1"/>
  <c r="AT304" i="4" s="1"/>
  <c r="AU304" i="4" s="1"/>
  <c r="AV304" i="4" s="1"/>
  <c r="AW304" i="4" s="1"/>
  <c r="AX304" i="4" s="1"/>
  <c r="AY304" i="4" s="1"/>
  <c r="AZ304" i="4" s="1"/>
  <c r="BA304" i="4" s="1"/>
  <c r="BB304" i="4" s="1"/>
  <c r="BC304" i="4" s="1"/>
  <c r="BD304" i="4" s="1"/>
  <c r="BE304" i="4" s="1"/>
  <c r="BF304" i="4" s="1"/>
  <c r="BG304" i="4" s="1"/>
  <c r="BH304" i="4" s="1"/>
  <c r="BI304" i="4" s="1"/>
  <c r="BJ304" i="4" s="1"/>
  <c r="BK304" i="4" s="1"/>
  <c r="BL304" i="4" s="1"/>
  <c r="BM304" i="4" s="1"/>
  <c r="BN304" i="4" s="1"/>
  <c r="BO304" i="4" s="1"/>
  <c r="BP304" i="4" s="1"/>
  <c r="BQ304" i="4" s="1"/>
  <c r="BR304" i="4" s="1"/>
  <c r="BS304" i="4" s="1"/>
  <c r="BT304" i="4" s="1"/>
  <c r="BU304" i="4" s="1"/>
  <c r="BV304" i="4" s="1"/>
  <c r="BW304" i="4" s="1"/>
  <c r="BX304" i="4" s="1"/>
  <c r="BY304" i="4" s="1"/>
  <c r="BZ304" i="4" s="1"/>
  <c r="CA304" i="4" s="1"/>
  <c r="CB304" i="4" s="1"/>
  <c r="CC304" i="4" s="1"/>
  <c r="CD304" i="4" s="1"/>
  <c r="CE304" i="4" s="1"/>
  <c r="CF304" i="4" s="1"/>
  <c r="CG304" i="4" s="1"/>
  <c r="CH304" i="4" s="1"/>
  <c r="CI304" i="4" s="1"/>
  <c r="CJ304" i="4" s="1"/>
  <c r="CK304" i="4" s="1"/>
  <c r="CL304" i="4" s="1"/>
  <c r="CM304" i="4" s="1"/>
  <c r="CN304" i="4" s="1"/>
  <c r="CO304" i="4" s="1"/>
  <c r="CP304" i="4" s="1"/>
  <c r="CQ304" i="4" s="1"/>
  <c r="CR304" i="4" s="1"/>
  <c r="CS304" i="4" s="1"/>
  <c r="CT304" i="4" s="1"/>
  <c r="CU304" i="4" s="1"/>
  <c r="CV304" i="4" s="1"/>
  <c r="CW304" i="4" s="1"/>
  <c r="CX304" i="4" s="1"/>
  <c r="CY304" i="4" s="1"/>
  <c r="CZ304" i="4" s="1"/>
  <c r="DA304" i="4" s="1"/>
  <c r="DB304" i="4" s="1"/>
  <c r="DC304" i="4" s="1"/>
  <c r="DD304" i="4" s="1"/>
  <c r="DE304" i="4" s="1"/>
  <c r="DF304" i="4" s="1"/>
  <c r="DG304" i="4" s="1"/>
  <c r="DH304" i="4" s="1"/>
  <c r="DI304" i="4" s="1"/>
  <c r="DJ304" i="4" s="1"/>
  <c r="DK304" i="4" s="1"/>
  <c r="DL304" i="4" s="1"/>
  <c r="DM304" i="4" s="1"/>
  <c r="DN304" i="4" s="1"/>
  <c r="DO304" i="4" s="1"/>
  <c r="DP304" i="4" s="1"/>
  <c r="DQ304" i="4" s="1"/>
  <c r="DR304" i="4" s="1"/>
  <c r="DS304" i="4" s="1"/>
  <c r="DT304" i="4" s="1"/>
  <c r="DU304" i="4" s="1"/>
  <c r="DV304" i="4" s="1"/>
  <c r="DW304" i="4" s="1"/>
  <c r="DX304" i="4" s="1"/>
  <c r="DY304" i="4" s="1"/>
  <c r="DZ304" i="4" s="1"/>
  <c r="EA304" i="4" s="1"/>
  <c r="EB304" i="4" s="1"/>
  <c r="EC304" i="4" s="1"/>
  <c r="ED304" i="4" s="1"/>
  <c r="EE304" i="4" s="1"/>
  <c r="EF304" i="4" s="1"/>
  <c r="EG304" i="4" s="1"/>
  <c r="EH304" i="4" s="1"/>
  <c r="EI304" i="4" s="1"/>
  <c r="EJ304" i="4" s="1"/>
  <c r="EK304" i="4" s="1"/>
  <c r="EL304" i="4" s="1"/>
  <c r="EM304" i="4" s="1"/>
  <c r="EN304" i="4" s="1"/>
  <c r="EO304" i="4" s="1"/>
  <c r="EP304" i="4" s="1"/>
  <c r="EQ304" i="4" s="1"/>
  <c r="ER304" i="4" s="1"/>
  <c r="ES304" i="4" s="1"/>
  <c r="ET304" i="4" s="1"/>
  <c r="EU304" i="4" s="1"/>
  <c r="EV304" i="4" s="1"/>
  <c r="EW304" i="4" s="1"/>
  <c r="EX304" i="4" s="1"/>
  <c r="EY304" i="4" s="1"/>
  <c r="EZ304" i="4" s="1"/>
  <c r="FA304" i="4" s="1"/>
  <c r="FB304" i="4" s="1"/>
  <c r="FC304" i="4" s="1"/>
  <c r="FD304" i="4" s="1"/>
  <c r="FE304" i="4" s="1"/>
  <c r="FF304" i="4" s="1"/>
  <c r="FG304" i="4" s="1"/>
  <c r="FH304" i="4" s="1"/>
  <c r="FI304" i="4" s="1"/>
  <c r="FJ304" i="4" s="1"/>
  <c r="FK304" i="4" s="1"/>
  <c r="FL304" i="4" s="1"/>
  <c r="M298" i="4"/>
  <c r="N298" i="4" s="1"/>
  <c r="O298" i="4" s="1"/>
  <c r="P298" i="4" s="1"/>
  <c r="Q298" i="4" s="1"/>
  <c r="R298" i="4" s="1"/>
  <c r="S298" i="4" s="1"/>
  <c r="T298" i="4" s="1"/>
  <c r="U298" i="4" s="1"/>
  <c r="V298" i="4" s="1"/>
  <c r="W298" i="4" s="1"/>
  <c r="X298" i="4" s="1"/>
  <c r="Y298" i="4" s="1"/>
  <c r="Z298" i="4" s="1"/>
  <c r="AA298" i="4" s="1"/>
  <c r="AB298" i="4" s="1"/>
  <c r="AC298" i="4" s="1"/>
  <c r="AD298" i="4" s="1"/>
  <c r="AE298" i="4" s="1"/>
  <c r="AF298" i="4" s="1"/>
  <c r="AG298" i="4" s="1"/>
  <c r="AH298" i="4" s="1"/>
  <c r="AI298" i="4" s="1"/>
  <c r="AJ298" i="4" s="1"/>
  <c r="AK298" i="4" s="1"/>
  <c r="AL298" i="4" s="1"/>
  <c r="AM298" i="4" s="1"/>
  <c r="AN298" i="4" s="1"/>
  <c r="AO298" i="4" s="1"/>
  <c r="AP298" i="4" s="1"/>
  <c r="AQ298" i="4" s="1"/>
  <c r="AR298" i="4" s="1"/>
  <c r="AS298" i="4" s="1"/>
  <c r="AT298" i="4" s="1"/>
  <c r="AU298" i="4" s="1"/>
  <c r="AV298" i="4" s="1"/>
  <c r="AW298" i="4" s="1"/>
  <c r="M253" i="4"/>
  <c r="N253" i="4" s="1"/>
  <c r="O253" i="4" s="1"/>
  <c r="P253" i="4" s="1"/>
  <c r="Q253" i="4" s="1"/>
  <c r="R190" i="4"/>
  <c r="S190" i="4" s="1"/>
  <c r="T190" i="4" s="1"/>
  <c r="U190" i="4" s="1"/>
  <c r="V190" i="4" s="1"/>
  <c r="W190" i="4" s="1"/>
  <c r="X190" i="4" s="1"/>
  <c r="Y190" i="4" s="1"/>
  <c r="Z190" i="4" s="1"/>
  <c r="AA190" i="4" s="1"/>
  <c r="AB190" i="4" s="1"/>
  <c r="AC190" i="4" s="1"/>
  <c r="AD190" i="4" s="1"/>
  <c r="AE190" i="4" s="1"/>
  <c r="AF190" i="4" s="1"/>
  <c r="AG190" i="4" s="1"/>
  <c r="AH190" i="4" s="1"/>
  <c r="AI190" i="4" s="1"/>
  <c r="AJ190" i="4" s="1"/>
  <c r="AK190" i="4" s="1"/>
  <c r="AL190" i="4" s="1"/>
  <c r="AM190" i="4" s="1"/>
  <c r="AN190" i="4" s="1"/>
  <c r="AO190" i="4" s="1"/>
  <c r="AP190" i="4" s="1"/>
  <c r="AQ190" i="4" s="1"/>
  <c r="AR190" i="4" s="1"/>
  <c r="AS190" i="4" s="1"/>
  <c r="AT190" i="4" s="1"/>
  <c r="AU190" i="4" s="1"/>
  <c r="AV190" i="4" s="1"/>
  <c r="AW190" i="4" s="1"/>
  <c r="AX190" i="4" s="1"/>
  <c r="AY190" i="4" s="1"/>
  <c r="AZ190" i="4" s="1"/>
  <c r="BA190" i="4" s="1"/>
  <c r="BB190" i="4" s="1"/>
  <c r="BC190" i="4" s="1"/>
  <c r="BD190" i="4" s="1"/>
  <c r="BE190" i="4" s="1"/>
  <c r="BF190" i="4" s="1"/>
  <c r="BG190" i="4" s="1"/>
  <c r="BH190" i="4" s="1"/>
  <c r="BI190" i="4" s="1"/>
  <c r="BJ190" i="4" s="1"/>
  <c r="BK190" i="4" s="1"/>
  <c r="BL190" i="4" s="1"/>
  <c r="BM190" i="4" s="1"/>
  <c r="BN190" i="4" s="1"/>
  <c r="BO190" i="4" s="1"/>
  <c r="BP190" i="4" s="1"/>
  <c r="BQ190" i="4" s="1"/>
  <c r="BR190" i="4" s="1"/>
  <c r="BS190" i="4" s="1"/>
  <c r="BT190" i="4" s="1"/>
  <c r="BU190" i="4" s="1"/>
  <c r="BV190" i="4" s="1"/>
  <c r="BW190" i="4" s="1"/>
  <c r="BX190" i="4" s="1"/>
  <c r="BY190" i="4" s="1"/>
  <c r="BZ190" i="4" s="1"/>
  <c r="CA190" i="4" s="1"/>
  <c r="CB190" i="4" s="1"/>
  <c r="CC190" i="4" s="1"/>
  <c r="CD190" i="4" s="1"/>
  <c r="CE190" i="4" s="1"/>
  <c r="CF190" i="4" s="1"/>
  <c r="CG190" i="4" s="1"/>
  <c r="CH190" i="4" s="1"/>
  <c r="CI190" i="4" s="1"/>
  <c r="CJ190" i="4" s="1"/>
  <c r="CK190" i="4" s="1"/>
  <c r="CL190" i="4" s="1"/>
  <c r="CM190" i="4" s="1"/>
  <c r="CN190" i="4" s="1"/>
  <c r="CO190" i="4" s="1"/>
  <c r="CP190" i="4" s="1"/>
  <c r="CQ190" i="4" s="1"/>
  <c r="CR190" i="4" s="1"/>
  <c r="CS190" i="4" s="1"/>
  <c r="CT190" i="4" s="1"/>
  <c r="CU190" i="4" s="1"/>
  <c r="CV190" i="4" s="1"/>
  <c r="CW190" i="4" s="1"/>
  <c r="CX190" i="4" s="1"/>
  <c r="CY190" i="4" s="1"/>
  <c r="CZ190" i="4" s="1"/>
  <c r="DA190" i="4" s="1"/>
  <c r="DB190" i="4" s="1"/>
  <c r="DC190" i="4" s="1"/>
  <c r="DD190" i="4" s="1"/>
  <c r="DE190" i="4" s="1"/>
  <c r="DF190" i="4" s="1"/>
  <c r="DG190" i="4" s="1"/>
  <c r="DH190" i="4" s="1"/>
  <c r="DI190" i="4" s="1"/>
  <c r="DJ190" i="4" s="1"/>
  <c r="DK190" i="4" s="1"/>
  <c r="DL190" i="4" s="1"/>
  <c r="DM190" i="4" s="1"/>
  <c r="DN190" i="4" s="1"/>
  <c r="DO190" i="4" s="1"/>
  <c r="DP190" i="4" s="1"/>
  <c r="DQ190" i="4" s="1"/>
  <c r="DR190" i="4" s="1"/>
  <c r="DS190" i="4" s="1"/>
  <c r="DT190" i="4" s="1"/>
  <c r="DU190" i="4" s="1"/>
  <c r="DV190" i="4" s="1"/>
  <c r="DW190" i="4" s="1"/>
  <c r="DX190" i="4" s="1"/>
  <c r="DY190" i="4" s="1"/>
  <c r="DZ190" i="4" s="1"/>
  <c r="EA190" i="4" s="1"/>
  <c r="EB190" i="4" s="1"/>
  <c r="EC190" i="4" s="1"/>
  <c r="ED190" i="4" s="1"/>
  <c r="EE190" i="4" s="1"/>
  <c r="EF190" i="4" s="1"/>
  <c r="EG190" i="4" s="1"/>
  <c r="EH190" i="4" s="1"/>
  <c r="EI190" i="4" s="1"/>
  <c r="EJ190" i="4" s="1"/>
  <c r="EK190" i="4" s="1"/>
  <c r="EL190" i="4" s="1"/>
  <c r="EM190" i="4" s="1"/>
  <c r="EN190" i="4" s="1"/>
  <c r="EO190" i="4" s="1"/>
  <c r="EP190" i="4" s="1"/>
  <c r="EQ190" i="4" s="1"/>
  <c r="ER190" i="4" s="1"/>
  <c r="ES190" i="4" s="1"/>
  <c r="ET190" i="4" s="1"/>
  <c r="EU190" i="4" s="1"/>
  <c r="EV190" i="4" s="1"/>
  <c r="EW190" i="4" s="1"/>
  <c r="EX190" i="4" s="1"/>
  <c r="EY190" i="4" s="1"/>
  <c r="EZ190" i="4" s="1"/>
  <c r="FA190" i="4" s="1"/>
  <c r="FB190" i="4" s="1"/>
  <c r="FC190" i="4" s="1"/>
  <c r="FD190" i="4" s="1"/>
  <c r="FE190" i="4" s="1"/>
  <c r="FF190" i="4" s="1"/>
  <c r="FG190" i="4" s="1"/>
  <c r="FH190" i="4" s="1"/>
  <c r="FI190" i="4" s="1"/>
  <c r="FJ190" i="4" s="1"/>
  <c r="FK190" i="4" s="1"/>
  <c r="FL190" i="4" s="1"/>
  <c r="O247" i="4"/>
  <c r="P247" i="4" s="1"/>
  <c r="Q247" i="4" s="1"/>
  <c r="R247" i="4" s="1"/>
  <c r="S247" i="4" s="1"/>
  <c r="T247" i="4" s="1"/>
  <c r="U247" i="4" s="1"/>
  <c r="V247" i="4" s="1"/>
  <c r="W247" i="4" s="1"/>
  <c r="X247" i="4" s="1"/>
  <c r="Y247" i="4" s="1"/>
  <c r="Z247" i="4" s="1"/>
  <c r="AA247" i="4" s="1"/>
  <c r="AB247" i="4" s="1"/>
  <c r="AC247" i="4" s="1"/>
  <c r="AD247" i="4" s="1"/>
  <c r="AE247" i="4" s="1"/>
  <c r="AF247" i="4" s="1"/>
  <c r="AG247" i="4" s="1"/>
  <c r="AH247" i="4" s="1"/>
  <c r="AI247" i="4" s="1"/>
  <c r="AJ247" i="4" s="1"/>
  <c r="AK247" i="4" s="1"/>
  <c r="AL247" i="4" s="1"/>
  <c r="AM247" i="4" s="1"/>
  <c r="AN247" i="4" s="1"/>
  <c r="AO247" i="4" s="1"/>
  <c r="AP247" i="4" s="1"/>
  <c r="AQ247" i="4" s="1"/>
  <c r="AR247" i="4" s="1"/>
  <c r="AS247" i="4" s="1"/>
  <c r="AT247" i="4" s="1"/>
  <c r="AU247" i="4" s="1"/>
  <c r="AV247" i="4" s="1"/>
  <c r="AW247" i="4" s="1"/>
  <c r="AX247" i="4" s="1"/>
  <c r="AY247" i="4" s="1"/>
  <c r="AZ247" i="4" s="1"/>
  <c r="BA247" i="4" s="1"/>
  <c r="BB247" i="4" s="1"/>
  <c r="BC247" i="4" s="1"/>
  <c r="BD247" i="4" s="1"/>
  <c r="BE247" i="4" s="1"/>
  <c r="BF247" i="4" s="1"/>
  <c r="BG247" i="4" s="1"/>
  <c r="BH247" i="4" s="1"/>
  <c r="BI247" i="4" s="1"/>
  <c r="BJ247" i="4" s="1"/>
  <c r="BK247" i="4" s="1"/>
  <c r="BL247" i="4" s="1"/>
  <c r="BM247" i="4" s="1"/>
  <c r="BN247" i="4" s="1"/>
  <c r="BO247" i="4" s="1"/>
  <c r="BP247" i="4" s="1"/>
  <c r="BQ247" i="4" s="1"/>
  <c r="BR247" i="4" s="1"/>
  <c r="BS247" i="4" s="1"/>
  <c r="BT247" i="4" s="1"/>
  <c r="BU247" i="4" s="1"/>
  <c r="BV247" i="4" s="1"/>
  <c r="BW247" i="4" s="1"/>
  <c r="BX247" i="4" s="1"/>
  <c r="BY247" i="4" s="1"/>
  <c r="BZ247" i="4" s="1"/>
  <c r="CA247" i="4" s="1"/>
  <c r="CB247" i="4" s="1"/>
  <c r="CC247" i="4" s="1"/>
  <c r="CD247" i="4" s="1"/>
  <c r="CE247" i="4" s="1"/>
  <c r="CF247" i="4" s="1"/>
  <c r="CG247" i="4" s="1"/>
  <c r="CH247" i="4" s="1"/>
  <c r="CI247" i="4" s="1"/>
  <c r="CJ247" i="4" s="1"/>
  <c r="CK247" i="4" s="1"/>
  <c r="CL247" i="4" s="1"/>
  <c r="CM247" i="4" s="1"/>
  <c r="CN247" i="4" s="1"/>
  <c r="CO247" i="4" s="1"/>
  <c r="CP247" i="4" s="1"/>
  <c r="CQ247" i="4" s="1"/>
  <c r="CR247" i="4" s="1"/>
  <c r="CS247" i="4" s="1"/>
  <c r="CT247" i="4" s="1"/>
  <c r="CU247" i="4" s="1"/>
  <c r="CV247" i="4" s="1"/>
  <c r="CW247" i="4" s="1"/>
  <c r="CX247" i="4" s="1"/>
  <c r="CY247" i="4" s="1"/>
  <c r="CZ247" i="4" s="1"/>
  <c r="DA247" i="4" s="1"/>
  <c r="DB247" i="4" s="1"/>
  <c r="DC247" i="4" s="1"/>
  <c r="DD247" i="4" s="1"/>
  <c r="DE247" i="4" s="1"/>
  <c r="DF247" i="4" s="1"/>
  <c r="DG247" i="4" s="1"/>
  <c r="DH247" i="4" s="1"/>
  <c r="DI247" i="4" s="1"/>
  <c r="DJ247" i="4" s="1"/>
  <c r="DK247" i="4" s="1"/>
  <c r="DL247" i="4" s="1"/>
  <c r="DM247" i="4" s="1"/>
  <c r="DN247" i="4" s="1"/>
  <c r="DO247" i="4" s="1"/>
  <c r="DP247" i="4" s="1"/>
  <c r="DQ247" i="4" s="1"/>
  <c r="DR247" i="4" s="1"/>
  <c r="DS247" i="4" s="1"/>
  <c r="DT247" i="4" s="1"/>
  <c r="DU247" i="4" s="1"/>
  <c r="DV247" i="4" s="1"/>
  <c r="DW247" i="4" s="1"/>
  <c r="DX247" i="4" s="1"/>
  <c r="DY247" i="4" s="1"/>
  <c r="DZ247" i="4" s="1"/>
  <c r="EA247" i="4" s="1"/>
  <c r="EB247" i="4" s="1"/>
  <c r="EC247" i="4" s="1"/>
  <c r="ED247" i="4" s="1"/>
  <c r="EE247" i="4" s="1"/>
  <c r="EF247" i="4" s="1"/>
  <c r="EG247" i="4" s="1"/>
  <c r="EH247" i="4" s="1"/>
  <c r="EI247" i="4" s="1"/>
  <c r="EJ247" i="4" s="1"/>
  <c r="EK247" i="4" s="1"/>
  <c r="EL247" i="4" s="1"/>
  <c r="EM247" i="4" s="1"/>
  <c r="EN247" i="4" s="1"/>
  <c r="EO247" i="4" s="1"/>
  <c r="EP247" i="4" s="1"/>
  <c r="EQ247" i="4" s="1"/>
  <c r="ER247" i="4" s="1"/>
  <c r="ES247" i="4" s="1"/>
  <c r="ET247" i="4" s="1"/>
  <c r="EU247" i="4" s="1"/>
  <c r="EV247" i="4" s="1"/>
  <c r="EW247" i="4" s="1"/>
  <c r="EX247" i="4" s="1"/>
  <c r="EY247" i="4" s="1"/>
  <c r="EZ247" i="4" s="1"/>
  <c r="FA247" i="4" s="1"/>
  <c r="FB247" i="4" s="1"/>
  <c r="FC247" i="4" s="1"/>
  <c r="FD247" i="4" s="1"/>
  <c r="FE247" i="4" s="1"/>
  <c r="FF247" i="4" s="1"/>
  <c r="FG247" i="4" s="1"/>
  <c r="FH247" i="4" s="1"/>
  <c r="FI247" i="4" s="1"/>
  <c r="FJ247" i="4" s="1"/>
  <c r="FK247" i="4" s="1"/>
  <c r="FL247" i="4" s="1"/>
  <c r="Y218" i="4"/>
  <c r="Z218" i="4" s="1"/>
  <c r="AA218" i="4" s="1"/>
  <c r="AB218" i="4" s="1"/>
  <c r="AC218" i="4" s="1"/>
  <c r="AD218" i="4" s="1"/>
  <c r="AE218" i="4" s="1"/>
  <c r="AF218" i="4" s="1"/>
  <c r="AG218" i="4" s="1"/>
  <c r="AH218" i="4" s="1"/>
  <c r="AI218" i="4" s="1"/>
  <c r="AJ218" i="4" s="1"/>
  <c r="AK218" i="4" s="1"/>
  <c r="AL218" i="4" s="1"/>
  <c r="AM218" i="4" s="1"/>
  <c r="AN218" i="4" s="1"/>
  <c r="AO218" i="4" s="1"/>
  <c r="AP218" i="4" s="1"/>
  <c r="AQ218" i="4" s="1"/>
  <c r="AR218" i="4" s="1"/>
  <c r="AS218" i="4" s="1"/>
  <c r="AT218" i="4" s="1"/>
  <c r="AU218" i="4" s="1"/>
  <c r="AV218" i="4" s="1"/>
  <c r="AW218" i="4" s="1"/>
  <c r="AX218" i="4" s="1"/>
  <c r="AY218" i="4" s="1"/>
  <c r="AZ218" i="4" s="1"/>
  <c r="BA218" i="4" s="1"/>
  <c r="BB218" i="4" s="1"/>
  <c r="BC218" i="4" s="1"/>
  <c r="BD218" i="4" s="1"/>
  <c r="BE218" i="4" s="1"/>
  <c r="BF218" i="4" s="1"/>
  <c r="BG218" i="4" s="1"/>
  <c r="BH218" i="4" s="1"/>
  <c r="BI218" i="4" s="1"/>
  <c r="BJ218" i="4" s="1"/>
  <c r="BK218" i="4" s="1"/>
  <c r="BL218" i="4" s="1"/>
  <c r="BM218" i="4" s="1"/>
  <c r="BN218" i="4" s="1"/>
  <c r="BO218" i="4" s="1"/>
  <c r="BP218" i="4" s="1"/>
  <c r="BQ218" i="4" s="1"/>
  <c r="BR218" i="4" s="1"/>
  <c r="BS218" i="4" s="1"/>
  <c r="BT218" i="4" s="1"/>
  <c r="BU218" i="4" s="1"/>
  <c r="BV218" i="4" s="1"/>
  <c r="BW218" i="4" s="1"/>
  <c r="BX218" i="4" s="1"/>
  <c r="BY218" i="4" s="1"/>
  <c r="BZ218" i="4" s="1"/>
  <c r="CA218" i="4" s="1"/>
  <c r="CB218" i="4" s="1"/>
  <c r="CC218" i="4" s="1"/>
  <c r="CD218" i="4" s="1"/>
  <c r="CE218" i="4" s="1"/>
  <c r="CF218" i="4" s="1"/>
  <c r="CG218" i="4" s="1"/>
  <c r="CH218" i="4" s="1"/>
  <c r="CI218" i="4" s="1"/>
  <c r="CJ218" i="4" s="1"/>
  <c r="CK218" i="4" s="1"/>
  <c r="CL218" i="4" s="1"/>
  <c r="CM218" i="4" s="1"/>
  <c r="CN218" i="4" s="1"/>
  <c r="CO218" i="4" s="1"/>
  <c r="CP218" i="4" s="1"/>
  <c r="CQ218" i="4" s="1"/>
  <c r="CR218" i="4" s="1"/>
  <c r="CS218" i="4" s="1"/>
  <c r="CT218" i="4" s="1"/>
  <c r="CU218" i="4" s="1"/>
  <c r="CV218" i="4" s="1"/>
  <c r="CW218" i="4" s="1"/>
  <c r="CX218" i="4" s="1"/>
  <c r="CY218" i="4" s="1"/>
  <c r="CZ218" i="4" s="1"/>
  <c r="DA218" i="4" s="1"/>
  <c r="DB218" i="4" s="1"/>
  <c r="DC218" i="4" s="1"/>
  <c r="DD218" i="4" s="1"/>
  <c r="DE218" i="4" s="1"/>
  <c r="DF218" i="4" s="1"/>
  <c r="DG218" i="4" s="1"/>
  <c r="DH218" i="4" s="1"/>
  <c r="DI218" i="4" s="1"/>
  <c r="DJ218" i="4" s="1"/>
  <c r="DK218" i="4" s="1"/>
  <c r="DL218" i="4" s="1"/>
  <c r="DM218" i="4" s="1"/>
  <c r="DN218" i="4" s="1"/>
  <c r="DO218" i="4" s="1"/>
  <c r="DP218" i="4" s="1"/>
  <c r="DQ218" i="4" s="1"/>
  <c r="DR218" i="4" s="1"/>
  <c r="DS218" i="4" s="1"/>
  <c r="DT218" i="4" s="1"/>
  <c r="DU218" i="4" s="1"/>
  <c r="DV218" i="4" s="1"/>
  <c r="DW218" i="4" s="1"/>
  <c r="DX218" i="4" s="1"/>
  <c r="DY218" i="4" s="1"/>
  <c r="DZ218" i="4" s="1"/>
  <c r="EA218" i="4" s="1"/>
  <c r="EB218" i="4" s="1"/>
  <c r="EC218" i="4" s="1"/>
  <c r="ED218" i="4" s="1"/>
  <c r="EE218" i="4" s="1"/>
  <c r="EF218" i="4" s="1"/>
  <c r="EG218" i="4" s="1"/>
  <c r="EH218" i="4" s="1"/>
  <c r="EI218" i="4" s="1"/>
  <c r="EJ218" i="4" s="1"/>
  <c r="EK218" i="4" s="1"/>
  <c r="EL218" i="4" s="1"/>
  <c r="EM218" i="4" s="1"/>
  <c r="EN218" i="4" s="1"/>
  <c r="EO218" i="4" s="1"/>
  <c r="EP218" i="4" s="1"/>
  <c r="EQ218" i="4" s="1"/>
  <c r="ER218" i="4" s="1"/>
  <c r="ES218" i="4" s="1"/>
  <c r="ET218" i="4" s="1"/>
  <c r="EU218" i="4" s="1"/>
  <c r="EV218" i="4" s="1"/>
  <c r="EW218" i="4" s="1"/>
  <c r="EX218" i="4" s="1"/>
  <c r="EY218" i="4" s="1"/>
  <c r="EZ218" i="4" s="1"/>
  <c r="FA218" i="4" s="1"/>
  <c r="FB218" i="4" s="1"/>
  <c r="FC218" i="4" s="1"/>
  <c r="FD218" i="4" s="1"/>
  <c r="FE218" i="4" s="1"/>
  <c r="FF218" i="4" s="1"/>
  <c r="FG218" i="4" s="1"/>
  <c r="FH218" i="4" s="1"/>
  <c r="FI218" i="4" s="1"/>
  <c r="FJ218" i="4" s="1"/>
  <c r="FK218" i="4" s="1"/>
  <c r="FL218" i="4" s="1"/>
  <c r="M245" i="4"/>
  <c r="O207" i="4"/>
  <c r="P207" i="4" s="1"/>
  <c r="Q207" i="4" s="1"/>
  <c r="R207" i="4" s="1"/>
  <c r="S207" i="4" s="1"/>
  <c r="T207" i="4" s="1"/>
  <c r="U207" i="4" s="1"/>
  <c r="V207" i="4" s="1"/>
  <c r="W207" i="4" s="1"/>
  <c r="X207" i="4" s="1"/>
  <c r="Y207" i="4" s="1"/>
  <c r="Z207" i="4" s="1"/>
  <c r="AA207" i="4" s="1"/>
  <c r="AB207" i="4" s="1"/>
  <c r="AC207" i="4" s="1"/>
  <c r="AD207" i="4" s="1"/>
  <c r="AE207" i="4" s="1"/>
  <c r="AF207" i="4" s="1"/>
  <c r="AG207" i="4" s="1"/>
  <c r="AH207" i="4" s="1"/>
  <c r="AI207" i="4" s="1"/>
  <c r="AJ207" i="4" s="1"/>
  <c r="AK207" i="4" s="1"/>
  <c r="AL207" i="4" s="1"/>
  <c r="AM207" i="4" s="1"/>
  <c r="AN207" i="4" s="1"/>
  <c r="AO207" i="4" s="1"/>
  <c r="AP207" i="4" s="1"/>
  <c r="AQ207" i="4" s="1"/>
  <c r="AR207" i="4" s="1"/>
  <c r="AS207" i="4" s="1"/>
  <c r="AT207" i="4" s="1"/>
  <c r="AU207" i="4" s="1"/>
  <c r="AV207" i="4" s="1"/>
  <c r="AW207" i="4" s="1"/>
  <c r="AX207" i="4" s="1"/>
  <c r="AY207" i="4" s="1"/>
  <c r="AZ207" i="4" s="1"/>
  <c r="BA207" i="4" s="1"/>
  <c r="BB207" i="4" s="1"/>
  <c r="BC207" i="4" s="1"/>
  <c r="BD207" i="4" s="1"/>
  <c r="BE207" i="4" s="1"/>
  <c r="BF207" i="4" s="1"/>
  <c r="BG207" i="4" s="1"/>
  <c r="BH207" i="4" s="1"/>
  <c r="BI207" i="4" s="1"/>
  <c r="BJ207" i="4" s="1"/>
  <c r="BK207" i="4" s="1"/>
  <c r="BL207" i="4" s="1"/>
  <c r="BM207" i="4" s="1"/>
  <c r="BN207" i="4" s="1"/>
  <c r="BO207" i="4" s="1"/>
  <c r="BP207" i="4" s="1"/>
  <c r="BQ207" i="4" s="1"/>
  <c r="BR207" i="4" s="1"/>
  <c r="BS207" i="4" s="1"/>
  <c r="BT207" i="4" s="1"/>
  <c r="BU207" i="4" s="1"/>
  <c r="BV207" i="4" s="1"/>
  <c r="BW207" i="4" s="1"/>
  <c r="BX207" i="4" s="1"/>
  <c r="BY207" i="4" s="1"/>
  <c r="BZ207" i="4" s="1"/>
  <c r="CA207" i="4" s="1"/>
  <c r="CB207" i="4" s="1"/>
  <c r="CC207" i="4" s="1"/>
  <c r="CD207" i="4" s="1"/>
  <c r="CE207" i="4" s="1"/>
  <c r="CF207" i="4" s="1"/>
  <c r="CG207" i="4" s="1"/>
  <c r="CH207" i="4" s="1"/>
  <c r="CI207" i="4" s="1"/>
  <c r="CJ207" i="4" s="1"/>
  <c r="CK207" i="4" s="1"/>
  <c r="CL207" i="4" s="1"/>
  <c r="CM207" i="4" s="1"/>
  <c r="CN207" i="4" s="1"/>
  <c r="CO207" i="4" s="1"/>
  <c r="CP207" i="4" s="1"/>
  <c r="CQ207" i="4" s="1"/>
  <c r="CR207" i="4" s="1"/>
  <c r="CS207" i="4" s="1"/>
  <c r="CT207" i="4" s="1"/>
  <c r="CU207" i="4" s="1"/>
  <c r="CV207" i="4" s="1"/>
  <c r="CW207" i="4" s="1"/>
  <c r="CX207" i="4" s="1"/>
  <c r="CY207" i="4" s="1"/>
  <c r="CZ207" i="4" s="1"/>
  <c r="DA207" i="4" s="1"/>
  <c r="DB207" i="4" s="1"/>
  <c r="DC207" i="4" s="1"/>
  <c r="DD207" i="4" s="1"/>
  <c r="DE207" i="4" s="1"/>
  <c r="DF207" i="4" s="1"/>
  <c r="DG207" i="4" s="1"/>
  <c r="DH207" i="4" s="1"/>
  <c r="DI207" i="4" s="1"/>
  <c r="DJ207" i="4" s="1"/>
  <c r="DK207" i="4" s="1"/>
  <c r="DL207" i="4" s="1"/>
  <c r="DM207" i="4" s="1"/>
  <c r="DN207" i="4" s="1"/>
  <c r="DO207" i="4" s="1"/>
  <c r="DP207" i="4" s="1"/>
  <c r="DQ207" i="4" s="1"/>
  <c r="DR207" i="4" s="1"/>
  <c r="DS207" i="4" s="1"/>
  <c r="DT207" i="4" s="1"/>
  <c r="DU207" i="4" s="1"/>
  <c r="DV207" i="4" s="1"/>
  <c r="DW207" i="4" s="1"/>
  <c r="DX207" i="4" s="1"/>
  <c r="DY207" i="4" s="1"/>
  <c r="DZ207" i="4" s="1"/>
  <c r="EA207" i="4" s="1"/>
  <c r="EB207" i="4" s="1"/>
  <c r="EC207" i="4" s="1"/>
  <c r="ED207" i="4" s="1"/>
  <c r="EE207" i="4" s="1"/>
  <c r="EF207" i="4" s="1"/>
  <c r="EG207" i="4" s="1"/>
  <c r="EH207" i="4" s="1"/>
  <c r="EI207" i="4" s="1"/>
  <c r="EJ207" i="4" s="1"/>
  <c r="EK207" i="4" s="1"/>
  <c r="EL207" i="4" s="1"/>
  <c r="EM207" i="4" s="1"/>
  <c r="EN207" i="4" s="1"/>
  <c r="EO207" i="4" s="1"/>
  <c r="EP207" i="4" s="1"/>
  <c r="EQ207" i="4" s="1"/>
  <c r="ER207" i="4" s="1"/>
  <c r="ES207" i="4" s="1"/>
  <c r="ET207" i="4" s="1"/>
  <c r="EU207" i="4" s="1"/>
  <c r="EV207" i="4" s="1"/>
  <c r="EW207" i="4" s="1"/>
  <c r="EX207" i="4" s="1"/>
  <c r="EY207" i="4" s="1"/>
  <c r="EZ207" i="4" s="1"/>
  <c r="FA207" i="4" s="1"/>
  <c r="FB207" i="4" s="1"/>
  <c r="FC207" i="4" s="1"/>
  <c r="FD207" i="4" s="1"/>
  <c r="FE207" i="4" s="1"/>
  <c r="FF207" i="4" s="1"/>
  <c r="FG207" i="4" s="1"/>
  <c r="FH207" i="4" s="1"/>
  <c r="FI207" i="4" s="1"/>
  <c r="FJ207" i="4" s="1"/>
  <c r="FK207" i="4" s="1"/>
  <c r="FL207" i="4" s="1"/>
  <c r="N246" i="4"/>
  <c r="L318" i="4"/>
  <c r="M318" i="4" s="1"/>
  <c r="N318" i="4" s="1"/>
  <c r="O318" i="4" s="1"/>
  <c r="P318" i="4" s="1"/>
  <c r="Q318" i="4" s="1"/>
  <c r="R318" i="4" s="1"/>
  <c r="S318" i="4" s="1"/>
  <c r="T318" i="4" s="1"/>
  <c r="U318" i="4" s="1"/>
  <c r="V318" i="4" s="1"/>
  <c r="W318" i="4" s="1"/>
  <c r="X318" i="4" s="1"/>
  <c r="Y318" i="4" s="1"/>
  <c r="Z318" i="4" s="1"/>
  <c r="AA318" i="4" s="1"/>
  <c r="AB318" i="4" s="1"/>
  <c r="AC318" i="4" s="1"/>
  <c r="AD318" i="4" s="1"/>
  <c r="AE318" i="4" s="1"/>
  <c r="AF318" i="4" s="1"/>
  <c r="AG318" i="4" s="1"/>
  <c r="AH318" i="4" s="1"/>
  <c r="AI318" i="4" s="1"/>
  <c r="AJ318" i="4" s="1"/>
  <c r="AK318" i="4" s="1"/>
  <c r="AL318" i="4" s="1"/>
  <c r="AM318" i="4" s="1"/>
  <c r="AN318" i="4" s="1"/>
  <c r="AO318" i="4" s="1"/>
  <c r="AP318" i="4" s="1"/>
  <c r="AQ318" i="4" s="1"/>
  <c r="AR318" i="4" s="1"/>
  <c r="AS318" i="4" s="1"/>
  <c r="AT318" i="4" s="1"/>
  <c r="AU318" i="4" s="1"/>
  <c r="AV318" i="4" s="1"/>
  <c r="AW318" i="4" s="1"/>
  <c r="AX318" i="4" s="1"/>
  <c r="AY318" i="4" s="1"/>
  <c r="AZ318" i="4" s="1"/>
  <c r="BA318" i="4" s="1"/>
  <c r="BB318" i="4" s="1"/>
  <c r="BC318" i="4" s="1"/>
  <c r="BD318" i="4" s="1"/>
  <c r="BE318" i="4" s="1"/>
  <c r="BF318" i="4" s="1"/>
  <c r="BG318" i="4" s="1"/>
  <c r="BH318" i="4" s="1"/>
  <c r="BI318" i="4" s="1"/>
  <c r="BJ318" i="4" s="1"/>
  <c r="BK318" i="4" s="1"/>
  <c r="BL318" i="4" s="1"/>
  <c r="BM318" i="4" s="1"/>
  <c r="BN318" i="4" s="1"/>
  <c r="BO318" i="4" s="1"/>
  <c r="BP318" i="4" s="1"/>
  <c r="BQ318" i="4" s="1"/>
  <c r="BR318" i="4" s="1"/>
  <c r="BS318" i="4" s="1"/>
  <c r="BT318" i="4" s="1"/>
  <c r="BU318" i="4" s="1"/>
  <c r="BV318" i="4" s="1"/>
  <c r="BW318" i="4" s="1"/>
  <c r="BX318" i="4" s="1"/>
  <c r="BY318" i="4" s="1"/>
  <c r="BZ318" i="4" s="1"/>
  <c r="CA318" i="4" s="1"/>
  <c r="CB318" i="4" s="1"/>
  <c r="CC318" i="4" s="1"/>
  <c r="CD318" i="4" s="1"/>
  <c r="CE318" i="4" s="1"/>
  <c r="CF318" i="4" s="1"/>
  <c r="CG318" i="4" s="1"/>
  <c r="CH318" i="4" s="1"/>
  <c r="CI318" i="4" s="1"/>
  <c r="CJ318" i="4" s="1"/>
  <c r="CK318" i="4" s="1"/>
  <c r="CL318" i="4" s="1"/>
  <c r="CM318" i="4" s="1"/>
  <c r="CN318" i="4" s="1"/>
  <c r="CO318" i="4" s="1"/>
  <c r="CP318" i="4" s="1"/>
  <c r="CQ318" i="4" s="1"/>
  <c r="CR318" i="4" s="1"/>
  <c r="CS318" i="4" s="1"/>
  <c r="CT318" i="4" s="1"/>
  <c r="CU318" i="4" s="1"/>
  <c r="CV318" i="4" s="1"/>
  <c r="CW318" i="4" s="1"/>
  <c r="CX318" i="4" s="1"/>
  <c r="CY318" i="4" s="1"/>
  <c r="CZ318" i="4" s="1"/>
  <c r="DA318" i="4" s="1"/>
  <c r="DB318" i="4" s="1"/>
  <c r="DC318" i="4" s="1"/>
  <c r="DD318" i="4" s="1"/>
  <c r="DE318" i="4" s="1"/>
  <c r="DF318" i="4" s="1"/>
  <c r="DG318" i="4" s="1"/>
  <c r="DH318" i="4" s="1"/>
  <c r="DI318" i="4" s="1"/>
  <c r="DJ318" i="4" s="1"/>
  <c r="DK318" i="4" s="1"/>
  <c r="DL318" i="4" s="1"/>
  <c r="DM318" i="4" s="1"/>
  <c r="DN318" i="4" s="1"/>
  <c r="DO318" i="4" s="1"/>
  <c r="DP318" i="4" s="1"/>
  <c r="DQ318" i="4" s="1"/>
  <c r="DR318" i="4" s="1"/>
  <c r="DS318" i="4" s="1"/>
  <c r="DT318" i="4" s="1"/>
  <c r="DU318" i="4" s="1"/>
  <c r="DV318" i="4" s="1"/>
  <c r="DW318" i="4" s="1"/>
  <c r="DX318" i="4" s="1"/>
  <c r="DY318" i="4" s="1"/>
  <c r="DZ318" i="4" s="1"/>
  <c r="EA318" i="4" s="1"/>
  <c r="EB318" i="4" s="1"/>
  <c r="EC318" i="4" s="1"/>
  <c r="ED318" i="4" s="1"/>
  <c r="EE318" i="4" s="1"/>
  <c r="EF318" i="4" s="1"/>
  <c r="EG318" i="4" s="1"/>
  <c r="EH318" i="4" s="1"/>
  <c r="EI318" i="4" s="1"/>
  <c r="EJ318" i="4" s="1"/>
  <c r="EK318" i="4" s="1"/>
  <c r="EL318" i="4" s="1"/>
  <c r="EM318" i="4" s="1"/>
  <c r="EN318" i="4" s="1"/>
  <c r="EO318" i="4" s="1"/>
  <c r="EP318" i="4" s="1"/>
  <c r="EQ318" i="4" s="1"/>
  <c r="ER318" i="4" s="1"/>
  <c r="ES318" i="4" s="1"/>
  <c r="ET318" i="4" s="1"/>
  <c r="EU318" i="4" s="1"/>
  <c r="EV318" i="4" s="1"/>
  <c r="EW318" i="4" s="1"/>
  <c r="EX318" i="4" s="1"/>
  <c r="EY318" i="4" s="1"/>
  <c r="EZ318" i="4" s="1"/>
  <c r="FA318" i="4" s="1"/>
  <c r="FB318" i="4" s="1"/>
  <c r="FC318" i="4" s="1"/>
  <c r="FD318" i="4" s="1"/>
  <c r="FE318" i="4" s="1"/>
  <c r="FF318" i="4" s="1"/>
  <c r="FG318" i="4" s="1"/>
  <c r="FH318" i="4" s="1"/>
  <c r="FI318" i="4" s="1"/>
  <c r="FJ318" i="4" s="1"/>
  <c r="FK318" i="4" s="1"/>
  <c r="FL318" i="4" s="1"/>
  <c r="M313" i="4"/>
  <c r="N313" i="4" s="1"/>
  <c r="O313" i="4" s="1"/>
  <c r="P313" i="4" s="1"/>
  <c r="M262" i="4"/>
  <c r="N262" i="4" s="1"/>
  <c r="O262" i="4" s="1"/>
  <c r="P262" i="4" s="1"/>
  <c r="Q262" i="4" s="1"/>
  <c r="R262" i="4" s="1"/>
  <c r="S262" i="4" s="1"/>
  <c r="T262" i="4" s="1"/>
  <c r="U262" i="4" s="1"/>
  <c r="V262" i="4" s="1"/>
  <c r="W262" i="4" s="1"/>
  <c r="X262" i="4" s="1"/>
  <c r="Y262" i="4" s="1"/>
  <c r="Z262" i="4" s="1"/>
  <c r="AA262" i="4" s="1"/>
  <c r="AB262" i="4" s="1"/>
  <c r="AC262" i="4" s="1"/>
  <c r="AD262" i="4" s="1"/>
  <c r="AE262" i="4" s="1"/>
  <c r="AF262" i="4" s="1"/>
  <c r="AG262" i="4" s="1"/>
  <c r="AH262" i="4" s="1"/>
  <c r="AI262" i="4" s="1"/>
  <c r="AJ262" i="4" s="1"/>
  <c r="AK262" i="4" s="1"/>
  <c r="AL262" i="4" s="1"/>
  <c r="AM262" i="4" s="1"/>
  <c r="AN262" i="4" s="1"/>
  <c r="AO262" i="4" s="1"/>
  <c r="AP262" i="4" s="1"/>
  <c r="AQ262" i="4" s="1"/>
  <c r="AR262" i="4" s="1"/>
  <c r="AS262" i="4" s="1"/>
  <c r="AT262" i="4" s="1"/>
  <c r="AU262" i="4" s="1"/>
  <c r="AV262" i="4" s="1"/>
  <c r="AW262" i="4" s="1"/>
  <c r="AX262" i="4" s="1"/>
  <c r="AY262" i="4" s="1"/>
  <c r="AZ262" i="4" s="1"/>
  <c r="BA262" i="4" s="1"/>
  <c r="BB262" i="4" s="1"/>
  <c r="BC262" i="4" s="1"/>
  <c r="BD262" i="4" s="1"/>
  <c r="BE262" i="4" s="1"/>
  <c r="BF262" i="4" s="1"/>
  <c r="BG262" i="4" s="1"/>
  <c r="BH262" i="4" s="1"/>
  <c r="BI262" i="4" s="1"/>
  <c r="BJ262" i="4" s="1"/>
  <c r="BK262" i="4" s="1"/>
  <c r="BL262" i="4" s="1"/>
  <c r="BM262" i="4" s="1"/>
  <c r="BN262" i="4" s="1"/>
  <c r="BO262" i="4" s="1"/>
  <c r="BP262" i="4" s="1"/>
  <c r="BQ262" i="4" s="1"/>
  <c r="BR262" i="4" s="1"/>
  <c r="BS262" i="4" s="1"/>
  <c r="BT262" i="4" s="1"/>
  <c r="BU262" i="4" s="1"/>
  <c r="BV262" i="4" s="1"/>
  <c r="BW262" i="4" s="1"/>
  <c r="BX262" i="4" s="1"/>
  <c r="BY262" i="4" s="1"/>
  <c r="BZ262" i="4" s="1"/>
  <c r="CA262" i="4" s="1"/>
  <c r="CB262" i="4" s="1"/>
  <c r="CC262" i="4" s="1"/>
  <c r="CD262" i="4" s="1"/>
  <c r="CE262" i="4" s="1"/>
  <c r="CF262" i="4" s="1"/>
  <c r="CG262" i="4" s="1"/>
  <c r="CH262" i="4" s="1"/>
  <c r="CI262" i="4" s="1"/>
  <c r="CJ262" i="4" s="1"/>
  <c r="CK262" i="4" s="1"/>
  <c r="CL262" i="4" s="1"/>
  <c r="CM262" i="4" s="1"/>
  <c r="CN262" i="4" s="1"/>
  <c r="CO262" i="4" s="1"/>
  <c r="CP262" i="4" s="1"/>
  <c r="CQ262" i="4" s="1"/>
  <c r="CR262" i="4" s="1"/>
  <c r="CS262" i="4" s="1"/>
  <c r="CT262" i="4" s="1"/>
  <c r="CU262" i="4" s="1"/>
  <c r="CV262" i="4" s="1"/>
  <c r="CW262" i="4" s="1"/>
  <c r="CX262" i="4" s="1"/>
  <c r="CY262" i="4" s="1"/>
  <c r="CZ262" i="4" s="1"/>
  <c r="DA262" i="4" s="1"/>
  <c r="DB262" i="4" s="1"/>
  <c r="DC262" i="4" s="1"/>
  <c r="DD262" i="4" s="1"/>
  <c r="DE262" i="4" s="1"/>
  <c r="DF262" i="4" s="1"/>
  <c r="DG262" i="4" s="1"/>
  <c r="DH262" i="4" s="1"/>
  <c r="DI262" i="4" s="1"/>
  <c r="DJ262" i="4" s="1"/>
  <c r="DK262" i="4" s="1"/>
  <c r="DL262" i="4" s="1"/>
  <c r="DM262" i="4" s="1"/>
  <c r="DN262" i="4" s="1"/>
  <c r="DO262" i="4" s="1"/>
  <c r="DP262" i="4" s="1"/>
  <c r="DQ262" i="4" s="1"/>
  <c r="DR262" i="4" s="1"/>
  <c r="DS262" i="4" s="1"/>
  <c r="DT262" i="4" s="1"/>
  <c r="DU262" i="4" s="1"/>
  <c r="DV262" i="4" s="1"/>
  <c r="DW262" i="4" s="1"/>
  <c r="DX262" i="4" s="1"/>
  <c r="DY262" i="4" s="1"/>
  <c r="DZ262" i="4" s="1"/>
  <c r="EA262" i="4" s="1"/>
  <c r="EB262" i="4" s="1"/>
  <c r="EC262" i="4" s="1"/>
  <c r="ED262" i="4" s="1"/>
  <c r="EE262" i="4" s="1"/>
  <c r="EF262" i="4" s="1"/>
  <c r="EG262" i="4" s="1"/>
  <c r="EH262" i="4" s="1"/>
  <c r="EI262" i="4" s="1"/>
  <c r="EJ262" i="4" s="1"/>
  <c r="EK262" i="4" s="1"/>
  <c r="EL262" i="4" s="1"/>
  <c r="EM262" i="4" s="1"/>
  <c r="EN262" i="4" s="1"/>
  <c r="EO262" i="4" s="1"/>
  <c r="EP262" i="4" s="1"/>
  <c r="EQ262" i="4" s="1"/>
  <c r="ER262" i="4" s="1"/>
  <c r="ES262" i="4" s="1"/>
  <c r="ET262" i="4" s="1"/>
  <c r="EU262" i="4" s="1"/>
  <c r="EV262" i="4" s="1"/>
  <c r="EW262" i="4" s="1"/>
  <c r="EX262" i="4" s="1"/>
  <c r="EY262" i="4" s="1"/>
  <c r="EZ262" i="4" s="1"/>
  <c r="FA262" i="4" s="1"/>
  <c r="FB262" i="4" s="1"/>
  <c r="FC262" i="4" s="1"/>
  <c r="FD262" i="4" s="1"/>
  <c r="FE262" i="4" s="1"/>
  <c r="FF262" i="4" s="1"/>
  <c r="FG262" i="4" s="1"/>
  <c r="FH262" i="4" s="1"/>
  <c r="FI262" i="4" s="1"/>
  <c r="FJ262" i="4" s="1"/>
  <c r="FK262" i="4" s="1"/>
  <c r="FL262" i="4" s="1"/>
  <c r="S267" i="4"/>
  <c r="T267" i="4" s="1"/>
  <c r="U267" i="4" s="1"/>
  <c r="V267" i="4" s="1"/>
  <c r="W267" i="4" s="1"/>
  <c r="X267" i="4" s="1"/>
  <c r="Y267" i="4" s="1"/>
  <c r="Z267" i="4" s="1"/>
  <c r="AA267" i="4" s="1"/>
  <c r="AB267" i="4" s="1"/>
  <c r="AC267" i="4" s="1"/>
  <c r="AD267" i="4" s="1"/>
  <c r="AE267" i="4" s="1"/>
  <c r="AF267" i="4" s="1"/>
  <c r="AG267" i="4" s="1"/>
  <c r="AH267" i="4" s="1"/>
  <c r="AI267" i="4" s="1"/>
  <c r="AJ267" i="4" s="1"/>
  <c r="AK267" i="4" s="1"/>
  <c r="AL267" i="4" s="1"/>
  <c r="AM267" i="4" s="1"/>
  <c r="AN267" i="4" s="1"/>
  <c r="AO267" i="4" s="1"/>
  <c r="AP267" i="4" s="1"/>
  <c r="AQ267" i="4" s="1"/>
  <c r="AR267" i="4" s="1"/>
  <c r="AS267" i="4" s="1"/>
  <c r="AT267" i="4" s="1"/>
  <c r="AU267" i="4" s="1"/>
  <c r="AV267" i="4" s="1"/>
  <c r="AW267" i="4" s="1"/>
  <c r="AX267" i="4" s="1"/>
  <c r="AY267" i="4" s="1"/>
  <c r="AZ267" i="4" s="1"/>
  <c r="BA267" i="4" s="1"/>
  <c r="BB267" i="4" s="1"/>
  <c r="BC267" i="4" s="1"/>
  <c r="BD267" i="4" s="1"/>
  <c r="BE267" i="4" s="1"/>
  <c r="BF267" i="4" s="1"/>
  <c r="BG267" i="4" s="1"/>
  <c r="BH267" i="4" s="1"/>
  <c r="BI267" i="4" s="1"/>
  <c r="BJ267" i="4" s="1"/>
  <c r="BK267" i="4" s="1"/>
  <c r="BL267" i="4" s="1"/>
  <c r="BM267" i="4" s="1"/>
  <c r="BN267" i="4" s="1"/>
  <c r="BO267" i="4" s="1"/>
  <c r="BP267" i="4" s="1"/>
  <c r="BQ267" i="4" s="1"/>
  <c r="BR267" i="4" s="1"/>
  <c r="BS267" i="4" s="1"/>
  <c r="BT267" i="4" s="1"/>
  <c r="BU267" i="4" s="1"/>
  <c r="BV267" i="4" s="1"/>
  <c r="BW267" i="4" s="1"/>
  <c r="BX267" i="4" s="1"/>
  <c r="BY267" i="4" s="1"/>
  <c r="BZ267" i="4" s="1"/>
  <c r="CA267" i="4" s="1"/>
  <c r="CB267" i="4" s="1"/>
  <c r="CC267" i="4" s="1"/>
  <c r="CD267" i="4" s="1"/>
  <c r="CE267" i="4" s="1"/>
  <c r="CF267" i="4" s="1"/>
  <c r="CG267" i="4" s="1"/>
  <c r="CH267" i="4" s="1"/>
  <c r="CI267" i="4" s="1"/>
  <c r="CJ267" i="4" s="1"/>
  <c r="CK267" i="4" s="1"/>
  <c r="CL267" i="4" s="1"/>
  <c r="CM267" i="4" s="1"/>
  <c r="CN267" i="4" s="1"/>
  <c r="CO267" i="4" s="1"/>
  <c r="CP267" i="4" s="1"/>
  <c r="CQ267" i="4" s="1"/>
  <c r="CR267" i="4" s="1"/>
  <c r="CS267" i="4" s="1"/>
  <c r="CT267" i="4" s="1"/>
  <c r="CU267" i="4" s="1"/>
  <c r="CV267" i="4" s="1"/>
  <c r="CW267" i="4" s="1"/>
  <c r="CX267" i="4" s="1"/>
  <c r="CY267" i="4" s="1"/>
  <c r="CZ267" i="4" s="1"/>
  <c r="DA267" i="4" s="1"/>
  <c r="DB267" i="4" s="1"/>
  <c r="DC267" i="4" s="1"/>
  <c r="DD267" i="4" s="1"/>
  <c r="DE267" i="4" s="1"/>
  <c r="DF267" i="4" s="1"/>
  <c r="DG267" i="4" s="1"/>
  <c r="DH267" i="4" s="1"/>
  <c r="DI267" i="4" s="1"/>
  <c r="DJ267" i="4" s="1"/>
  <c r="DK267" i="4" s="1"/>
  <c r="DL267" i="4" s="1"/>
  <c r="DM267" i="4" s="1"/>
  <c r="DN267" i="4" s="1"/>
  <c r="DO267" i="4" s="1"/>
  <c r="DP267" i="4" s="1"/>
  <c r="DQ267" i="4" s="1"/>
  <c r="DR267" i="4" s="1"/>
  <c r="DS267" i="4" s="1"/>
  <c r="DT267" i="4" s="1"/>
  <c r="DU267" i="4" s="1"/>
  <c r="DV267" i="4" s="1"/>
  <c r="DW267" i="4" s="1"/>
  <c r="DX267" i="4" s="1"/>
  <c r="DY267" i="4" s="1"/>
  <c r="DZ267" i="4" s="1"/>
  <c r="EA267" i="4" s="1"/>
  <c r="EB267" i="4" s="1"/>
  <c r="EC267" i="4" s="1"/>
  <c r="ED267" i="4" s="1"/>
  <c r="EE267" i="4" s="1"/>
  <c r="EF267" i="4" s="1"/>
  <c r="EG267" i="4" s="1"/>
  <c r="EH267" i="4" s="1"/>
  <c r="EI267" i="4" s="1"/>
  <c r="EJ267" i="4" s="1"/>
  <c r="EK267" i="4" s="1"/>
  <c r="EL267" i="4" s="1"/>
  <c r="EM267" i="4" s="1"/>
  <c r="EN267" i="4" s="1"/>
  <c r="EO267" i="4" s="1"/>
  <c r="EP267" i="4" s="1"/>
  <c r="EQ267" i="4" s="1"/>
  <c r="ER267" i="4" s="1"/>
  <c r="ES267" i="4" s="1"/>
  <c r="ET267" i="4" s="1"/>
  <c r="EU267" i="4" s="1"/>
  <c r="EV267" i="4" s="1"/>
  <c r="EW267" i="4" s="1"/>
  <c r="EX267" i="4" s="1"/>
  <c r="EY267" i="4" s="1"/>
  <c r="EZ267" i="4" s="1"/>
  <c r="FA267" i="4" s="1"/>
  <c r="FB267" i="4" s="1"/>
  <c r="FC267" i="4" s="1"/>
  <c r="FD267" i="4" s="1"/>
  <c r="FE267" i="4" s="1"/>
  <c r="FF267" i="4" s="1"/>
  <c r="FG267" i="4" s="1"/>
  <c r="FH267" i="4" s="1"/>
  <c r="FI267" i="4" s="1"/>
  <c r="FJ267" i="4" s="1"/>
  <c r="FK267" i="4" s="1"/>
  <c r="FL267" i="4" s="1"/>
  <c r="Q290" i="4"/>
  <c r="R290" i="4" s="1"/>
  <c r="S290" i="4" s="1"/>
  <c r="T290" i="4" s="1"/>
  <c r="U290" i="4" s="1"/>
  <c r="V290" i="4" s="1"/>
  <c r="W290" i="4" s="1"/>
  <c r="X290" i="4" s="1"/>
  <c r="Y290" i="4" s="1"/>
  <c r="Z290" i="4" s="1"/>
  <c r="AA290" i="4" s="1"/>
  <c r="AB290" i="4" s="1"/>
  <c r="AC290" i="4" s="1"/>
  <c r="AD290" i="4" s="1"/>
  <c r="AE290" i="4" s="1"/>
  <c r="AF290" i="4" s="1"/>
  <c r="AG290" i="4" s="1"/>
  <c r="AH290" i="4" s="1"/>
  <c r="AI290" i="4" s="1"/>
  <c r="AJ290" i="4" s="1"/>
  <c r="AK290" i="4" s="1"/>
  <c r="AL290" i="4" s="1"/>
  <c r="AM290" i="4" s="1"/>
  <c r="AN290" i="4" s="1"/>
  <c r="AO290" i="4" s="1"/>
  <c r="AP290" i="4" s="1"/>
  <c r="AQ290" i="4" s="1"/>
  <c r="AR290" i="4" s="1"/>
  <c r="AS290" i="4" s="1"/>
  <c r="AT290" i="4" s="1"/>
  <c r="AU290" i="4" s="1"/>
  <c r="AV290" i="4" s="1"/>
  <c r="AW290" i="4" s="1"/>
  <c r="AX290" i="4" s="1"/>
  <c r="AY290" i="4" s="1"/>
  <c r="AZ290" i="4" s="1"/>
  <c r="BA290" i="4" s="1"/>
  <c r="BB290" i="4" s="1"/>
  <c r="BC290" i="4" s="1"/>
  <c r="BD290" i="4" s="1"/>
  <c r="BE290" i="4" s="1"/>
  <c r="BF290" i="4" s="1"/>
  <c r="BG290" i="4" s="1"/>
  <c r="BH290" i="4" s="1"/>
  <c r="BI290" i="4" s="1"/>
  <c r="BJ290" i="4" s="1"/>
  <c r="BK290" i="4" s="1"/>
  <c r="BL290" i="4" s="1"/>
  <c r="BM290" i="4" s="1"/>
  <c r="BN290" i="4" s="1"/>
  <c r="BO290" i="4" s="1"/>
  <c r="BP290" i="4" s="1"/>
  <c r="BQ290" i="4" s="1"/>
  <c r="BR290" i="4" s="1"/>
  <c r="BS290" i="4" s="1"/>
  <c r="BT290" i="4" s="1"/>
  <c r="BU290" i="4" s="1"/>
  <c r="BV290" i="4" s="1"/>
  <c r="BW290" i="4" s="1"/>
  <c r="BX290" i="4" s="1"/>
  <c r="BY290" i="4" s="1"/>
  <c r="BZ290" i="4" s="1"/>
  <c r="CA290" i="4" s="1"/>
  <c r="CB290" i="4" s="1"/>
  <c r="CC290" i="4" s="1"/>
  <c r="CD290" i="4" s="1"/>
  <c r="CE290" i="4" s="1"/>
  <c r="CF290" i="4" s="1"/>
  <c r="CG290" i="4" s="1"/>
  <c r="CH290" i="4" s="1"/>
  <c r="CI290" i="4" s="1"/>
  <c r="CJ290" i="4" s="1"/>
  <c r="CK290" i="4" s="1"/>
  <c r="CL290" i="4" s="1"/>
  <c r="CM290" i="4" s="1"/>
  <c r="CN290" i="4" s="1"/>
  <c r="CO290" i="4" s="1"/>
  <c r="CP290" i="4" s="1"/>
  <c r="CQ290" i="4" s="1"/>
  <c r="CR290" i="4" s="1"/>
  <c r="CS290" i="4" s="1"/>
  <c r="CT290" i="4" s="1"/>
  <c r="CU290" i="4" s="1"/>
  <c r="CV290" i="4" s="1"/>
  <c r="CW290" i="4" s="1"/>
  <c r="CX290" i="4" s="1"/>
  <c r="CY290" i="4" s="1"/>
  <c r="CZ290" i="4" s="1"/>
  <c r="DA290" i="4" s="1"/>
  <c r="DB290" i="4" s="1"/>
  <c r="DC290" i="4" s="1"/>
  <c r="DD290" i="4" s="1"/>
  <c r="DE290" i="4" s="1"/>
  <c r="DF290" i="4" s="1"/>
  <c r="DG290" i="4" s="1"/>
  <c r="DH290" i="4" s="1"/>
  <c r="DI290" i="4" s="1"/>
  <c r="DJ290" i="4" s="1"/>
  <c r="DK290" i="4" s="1"/>
  <c r="DL290" i="4" s="1"/>
  <c r="DM290" i="4" s="1"/>
  <c r="DN290" i="4" s="1"/>
  <c r="DO290" i="4" s="1"/>
  <c r="DP290" i="4" s="1"/>
  <c r="DQ290" i="4" s="1"/>
  <c r="DR290" i="4" s="1"/>
  <c r="DS290" i="4" s="1"/>
  <c r="DT290" i="4" s="1"/>
  <c r="DU290" i="4" s="1"/>
  <c r="DV290" i="4" s="1"/>
  <c r="DW290" i="4" s="1"/>
  <c r="DX290" i="4" s="1"/>
  <c r="DY290" i="4" s="1"/>
  <c r="DZ290" i="4" s="1"/>
  <c r="EA290" i="4" s="1"/>
  <c r="EB290" i="4" s="1"/>
  <c r="EC290" i="4" s="1"/>
  <c r="ED290" i="4" s="1"/>
  <c r="EE290" i="4" s="1"/>
  <c r="EF290" i="4" s="1"/>
  <c r="EG290" i="4" s="1"/>
  <c r="EH290" i="4" s="1"/>
  <c r="EI290" i="4" s="1"/>
  <c r="EJ290" i="4" s="1"/>
  <c r="EK290" i="4" s="1"/>
  <c r="EL290" i="4" s="1"/>
  <c r="EM290" i="4" s="1"/>
  <c r="EN290" i="4" s="1"/>
  <c r="EO290" i="4" s="1"/>
  <c r="EP290" i="4" s="1"/>
  <c r="EQ290" i="4" s="1"/>
  <c r="ER290" i="4" s="1"/>
  <c r="ES290" i="4" s="1"/>
  <c r="ET290" i="4" s="1"/>
  <c r="EU290" i="4" s="1"/>
  <c r="EV290" i="4" s="1"/>
  <c r="EW290" i="4" s="1"/>
  <c r="EX290" i="4" s="1"/>
  <c r="EY290" i="4" s="1"/>
  <c r="EZ290" i="4" s="1"/>
  <c r="FA290" i="4" s="1"/>
  <c r="FB290" i="4" s="1"/>
  <c r="FC290" i="4" s="1"/>
  <c r="FD290" i="4" s="1"/>
  <c r="FE290" i="4" s="1"/>
  <c r="FF290" i="4" s="1"/>
  <c r="FG290" i="4" s="1"/>
  <c r="FH290" i="4" s="1"/>
  <c r="FI290" i="4" s="1"/>
  <c r="FJ290" i="4" s="1"/>
  <c r="FK290" i="4" s="1"/>
  <c r="FL290" i="4" s="1"/>
  <c r="P70" i="4"/>
  <c r="P72" i="4" s="1"/>
  <c r="P81" i="4" s="1"/>
  <c r="P83" i="4" s="1"/>
  <c r="P85" i="4" s="1"/>
  <c r="P101" i="4" s="1"/>
  <c r="L278" i="4"/>
  <c r="M278" i="4" s="1"/>
  <c r="M199" i="4"/>
  <c r="N199" i="4" s="1"/>
  <c r="O199" i="4" s="1"/>
  <c r="P199" i="4" s="1"/>
  <c r="Q199" i="4" s="1"/>
  <c r="R199" i="4" s="1"/>
  <c r="S199" i="4" s="1"/>
  <c r="K272" i="4"/>
  <c r="L272" i="4" s="1"/>
  <c r="M272" i="4" s="1"/>
  <c r="N272" i="4" s="1"/>
  <c r="O272" i="4" s="1"/>
  <c r="P272" i="4" s="1"/>
  <c r="Q272" i="4" s="1"/>
  <c r="R272" i="4" s="1"/>
  <c r="S272" i="4" s="1"/>
  <c r="T272" i="4" s="1"/>
  <c r="U272" i="4" s="1"/>
  <c r="V272" i="4" s="1"/>
  <c r="W272" i="4" s="1"/>
  <c r="X272" i="4" s="1"/>
  <c r="Y272" i="4" s="1"/>
  <c r="Z272" i="4" s="1"/>
  <c r="AA272" i="4" s="1"/>
  <c r="AB272" i="4" s="1"/>
  <c r="AC272" i="4" s="1"/>
  <c r="AD272" i="4" s="1"/>
  <c r="AE272" i="4" s="1"/>
  <c r="AF272" i="4" s="1"/>
  <c r="AG272" i="4" s="1"/>
  <c r="AH272" i="4" s="1"/>
  <c r="AI272" i="4" s="1"/>
  <c r="AJ272" i="4" s="1"/>
  <c r="AK272" i="4" s="1"/>
  <c r="AL272" i="4" s="1"/>
  <c r="AM272" i="4" s="1"/>
  <c r="AN272" i="4" s="1"/>
  <c r="AO272" i="4" s="1"/>
  <c r="AP272" i="4" s="1"/>
  <c r="AQ272" i="4" s="1"/>
  <c r="AR272" i="4" s="1"/>
  <c r="AS272" i="4" s="1"/>
  <c r="AT272" i="4" s="1"/>
  <c r="AU272" i="4" s="1"/>
  <c r="AV272" i="4" s="1"/>
  <c r="AW272" i="4" s="1"/>
  <c r="AX272" i="4" s="1"/>
  <c r="AY272" i="4" s="1"/>
  <c r="AZ272" i="4" s="1"/>
  <c r="BA272" i="4" s="1"/>
  <c r="BB272" i="4" s="1"/>
  <c r="BC272" i="4" s="1"/>
  <c r="BD272" i="4" s="1"/>
  <c r="BE272" i="4" s="1"/>
  <c r="BF272" i="4" s="1"/>
  <c r="BG272" i="4" s="1"/>
  <c r="BH272" i="4" s="1"/>
  <c r="BI272" i="4" s="1"/>
  <c r="BJ272" i="4" s="1"/>
  <c r="BK272" i="4" s="1"/>
  <c r="BL272" i="4" s="1"/>
  <c r="BM272" i="4" s="1"/>
  <c r="BN272" i="4" s="1"/>
  <c r="BO272" i="4" s="1"/>
  <c r="BP272" i="4" s="1"/>
  <c r="BQ272" i="4" s="1"/>
  <c r="BR272" i="4" s="1"/>
  <c r="BS272" i="4" s="1"/>
  <c r="BT272" i="4" s="1"/>
  <c r="BU272" i="4" s="1"/>
  <c r="BV272" i="4" s="1"/>
  <c r="BW272" i="4" s="1"/>
  <c r="BX272" i="4" s="1"/>
  <c r="BY272" i="4" s="1"/>
  <c r="BZ272" i="4" s="1"/>
  <c r="CA272" i="4" s="1"/>
  <c r="CB272" i="4" s="1"/>
  <c r="CC272" i="4" s="1"/>
  <c r="CD272" i="4" s="1"/>
  <c r="CE272" i="4" s="1"/>
  <c r="CF272" i="4" s="1"/>
  <c r="CG272" i="4" s="1"/>
  <c r="CH272" i="4" s="1"/>
  <c r="CI272" i="4" s="1"/>
  <c r="CJ272" i="4" s="1"/>
  <c r="CK272" i="4" s="1"/>
  <c r="CL272" i="4" s="1"/>
  <c r="CM272" i="4" s="1"/>
  <c r="CN272" i="4" s="1"/>
  <c r="CO272" i="4" s="1"/>
  <c r="CP272" i="4" s="1"/>
  <c r="CQ272" i="4" s="1"/>
  <c r="CR272" i="4" s="1"/>
  <c r="CS272" i="4" s="1"/>
  <c r="CT272" i="4" s="1"/>
  <c r="CU272" i="4" s="1"/>
  <c r="CV272" i="4" s="1"/>
  <c r="CW272" i="4" s="1"/>
  <c r="CX272" i="4" s="1"/>
  <c r="CY272" i="4" s="1"/>
  <c r="CZ272" i="4" s="1"/>
  <c r="DA272" i="4" s="1"/>
  <c r="DB272" i="4" s="1"/>
  <c r="DC272" i="4" s="1"/>
  <c r="DD272" i="4" s="1"/>
  <c r="DE272" i="4" s="1"/>
  <c r="DF272" i="4" s="1"/>
  <c r="DG272" i="4" s="1"/>
  <c r="DH272" i="4" s="1"/>
  <c r="DI272" i="4" s="1"/>
  <c r="DJ272" i="4" s="1"/>
  <c r="DK272" i="4" s="1"/>
  <c r="DL272" i="4" s="1"/>
  <c r="DM272" i="4" s="1"/>
  <c r="DN272" i="4" s="1"/>
  <c r="DO272" i="4" s="1"/>
  <c r="DP272" i="4" s="1"/>
  <c r="DQ272" i="4" s="1"/>
  <c r="DR272" i="4" s="1"/>
  <c r="DS272" i="4" s="1"/>
  <c r="DT272" i="4" s="1"/>
  <c r="DU272" i="4" s="1"/>
  <c r="DV272" i="4" s="1"/>
  <c r="DW272" i="4" s="1"/>
  <c r="DX272" i="4" s="1"/>
  <c r="DY272" i="4" s="1"/>
  <c r="DZ272" i="4" s="1"/>
  <c r="EA272" i="4" s="1"/>
  <c r="EB272" i="4" s="1"/>
  <c r="EC272" i="4" s="1"/>
  <c r="ED272" i="4" s="1"/>
  <c r="EE272" i="4" s="1"/>
  <c r="EF272" i="4" s="1"/>
  <c r="EG272" i="4" s="1"/>
  <c r="EH272" i="4" s="1"/>
  <c r="EI272" i="4" s="1"/>
  <c r="EJ272" i="4" s="1"/>
  <c r="EK272" i="4" s="1"/>
  <c r="EL272" i="4" s="1"/>
  <c r="EM272" i="4" s="1"/>
  <c r="EN272" i="4" s="1"/>
  <c r="EO272" i="4" s="1"/>
  <c r="EP272" i="4" s="1"/>
  <c r="EQ272" i="4" s="1"/>
  <c r="ER272" i="4" s="1"/>
  <c r="ES272" i="4" s="1"/>
  <c r="ET272" i="4" s="1"/>
  <c r="EU272" i="4" s="1"/>
  <c r="EV272" i="4" s="1"/>
  <c r="EW272" i="4" s="1"/>
  <c r="EX272" i="4" s="1"/>
  <c r="EY272" i="4" s="1"/>
  <c r="EZ272" i="4" s="1"/>
  <c r="FA272" i="4" s="1"/>
  <c r="FB272" i="4" s="1"/>
  <c r="FC272" i="4" s="1"/>
  <c r="FD272" i="4" s="1"/>
  <c r="FE272" i="4" s="1"/>
  <c r="FF272" i="4" s="1"/>
  <c r="FG272" i="4" s="1"/>
  <c r="FH272" i="4" s="1"/>
  <c r="FI272" i="4" s="1"/>
  <c r="FJ272" i="4" s="1"/>
  <c r="FK272" i="4" s="1"/>
  <c r="FL272" i="4" s="1"/>
  <c r="N244" i="4"/>
  <c r="O244" i="4" s="1"/>
  <c r="P244" i="4" s="1"/>
  <c r="Q244" i="4" s="1"/>
  <c r="R244" i="4" s="1"/>
  <c r="S244" i="4" s="1"/>
  <c r="T244" i="4" s="1"/>
  <c r="U244" i="4" s="1"/>
  <c r="V244" i="4" s="1"/>
  <c r="W244" i="4" s="1"/>
  <c r="X244" i="4" s="1"/>
  <c r="Y244" i="4" s="1"/>
  <c r="Z244" i="4" s="1"/>
  <c r="AA244" i="4" s="1"/>
  <c r="AB244" i="4" s="1"/>
  <c r="AC244" i="4" s="1"/>
  <c r="AD244" i="4" s="1"/>
  <c r="AE244" i="4" s="1"/>
  <c r="AF244" i="4" s="1"/>
  <c r="AG244" i="4" s="1"/>
  <c r="AH244" i="4" s="1"/>
  <c r="AI244" i="4" s="1"/>
  <c r="AJ244" i="4" s="1"/>
  <c r="AK244" i="4" s="1"/>
  <c r="AL244" i="4" s="1"/>
  <c r="AM244" i="4" s="1"/>
  <c r="AN244" i="4" s="1"/>
  <c r="AO244" i="4" s="1"/>
  <c r="AP244" i="4" s="1"/>
  <c r="AQ244" i="4" s="1"/>
  <c r="AR244" i="4" s="1"/>
  <c r="AS244" i="4" s="1"/>
  <c r="AT244" i="4" s="1"/>
  <c r="AU244" i="4" s="1"/>
  <c r="AV244" i="4" s="1"/>
  <c r="AW244" i="4" s="1"/>
  <c r="AX244" i="4" s="1"/>
  <c r="AY244" i="4" s="1"/>
  <c r="AZ244" i="4" s="1"/>
  <c r="BA244" i="4" s="1"/>
  <c r="BB244" i="4" s="1"/>
  <c r="BC244" i="4" s="1"/>
  <c r="BD244" i="4" s="1"/>
  <c r="BE244" i="4" s="1"/>
  <c r="BF244" i="4" s="1"/>
  <c r="BG244" i="4" s="1"/>
  <c r="BH244" i="4" s="1"/>
  <c r="BI244" i="4" s="1"/>
  <c r="BJ244" i="4" s="1"/>
  <c r="BK244" i="4" s="1"/>
  <c r="BL244" i="4" s="1"/>
  <c r="BM244" i="4" s="1"/>
  <c r="BN244" i="4" s="1"/>
  <c r="BO244" i="4" s="1"/>
  <c r="BP244" i="4" s="1"/>
  <c r="BQ244" i="4" s="1"/>
  <c r="BR244" i="4" s="1"/>
  <c r="BS244" i="4" s="1"/>
  <c r="BT244" i="4" s="1"/>
  <c r="BU244" i="4" s="1"/>
  <c r="BV244" i="4" s="1"/>
  <c r="BW244" i="4" s="1"/>
  <c r="BX244" i="4" s="1"/>
  <c r="BY244" i="4" s="1"/>
  <c r="BZ244" i="4" s="1"/>
  <c r="CA244" i="4" s="1"/>
  <c r="CB244" i="4" s="1"/>
  <c r="CC244" i="4" s="1"/>
  <c r="CD244" i="4" s="1"/>
  <c r="CE244" i="4" s="1"/>
  <c r="CF244" i="4" s="1"/>
  <c r="CG244" i="4" s="1"/>
  <c r="CH244" i="4" s="1"/>
  <c r="CI244" i="4" s="1"/>
  <c r="CJ244" i="4" s="1"/>
  <c r="CK244" i="4" s="1"/>
  <c r="CL244" i="4" s="1"/>
  <c r="CM244" i="4" s="1"/>
  <c r="CN244" i="4" s="1"/>
  <c r="CO244" i="4" s="1"/>
  <c r="CP244" i="4" s="1"/>
  <c r="CQ244" i="4" s="1"/>
  <c r="CR244" i="4" s="1"/>
  <c r="CS244" i="4" s="1"/>
  <c r="CT244" i="4" s="1"/>
  <c r="CU244" i="4" s="1"/>
  <c r="CV244" i="4" s="1"/>
  <c r="CW244" i="4" s="1"/>
  <c r="CX244" i="4" s="1"/>
  <c r="CY244" i="4" s="1"/>
  <c r="CZ244" i="4" s="1"/>
  <c r="DA244" i="4" s="1"/>
  <c r="DB244" i="4" s="1"/>
  <c r="DC244" i="4" s="1"/>
  <c r="DD244" i="4" s="1"/>
  <c r="DE244" i="4" s="1"/>
  <c r="DF244" i="4" s="1"/>
  <c r="DG244" i="4" s="1"/>
  <c r="DH244" i="4" s="1"/>
  <c r="DI244" i="4" s="1"/>
  <c r="DJ244" i="4" s="1"/>
  <c r="DK244" i="4" s="1"/>
  <c r="DL244" i="4" s="1"/>
  <c r="DM244" i="4" s="1"/>
  <c r="DN244" i="4" s="1"/>
  <c r="DO244" i="4" s="1"/>
  <c r="DP244" i="4" s="1"/>
  <c r="DQ244" i="4" s="1"/>
  <c r="DR244" i="4" s="1"/>
  <c r="DS244" i="4" s="1"/>
  <c r="DT244" i="4" s="1"/>
  <c r="DU244" i="4" s="1"/>
  <c r="DV244" i="4" s="1"/>
  <c r="DW244" i="4" s="1"/>
  <c r="DX244" i="4" s="1"/>
  <c r="DY244" i="4" s="1"/>
  <c r="DZ244" i="4" s="1"/>
  <c r="EA244" i="4" s="1"/>
  <c r="EB244" i="4" s="1"/>
  <c r="EC244" i="4" s="1"/>
  <c r="ED244" i="4" s="1"/>
  <c r="EE244" i="4" s="1"/>
  <c r="EF244" i="4" s="1"/>
  <c r="EG244" i="4" s="1"/>
  <c r="EH244" i="4" s="1"/>
  <c r="EI244" i="4" s="1"/>
  <c r="EJ244" i="4" s="1"/>
  <c r="EK244" i="4" s="1"/>
  <c r="EL244" i="4" s="1"/>
  <c r="EM244" i="4" s="1"/>
  <c r="EN244" i="4" s="1"/>
  <c r="EO244" i="4" s="1"/>
  <c r="EP244" i="4" s="1"/>
  <c r="EQ244" i="4" s="1"/>
  <c r="ER244" i="4" s="1"/>
  <c r="ES244" i="4" s="1"/>
  <c r="ET244" i="4" s="1"/>
  <c r="EU244" i="4" s="1"/>
  <c r="EV244" i="4" s="1"/>
  <c r="EW244" i="4" s="1"/>
  <c r="EX244" i="4" s="1"/>
  <c r="EY244" i="4" s="1"/>
  <c r="EZ244" i="4" s="1"/>
  <c r="FA244" i="4" s="1"/>
  <c r="FB244" i="4" s="1"/>
  <c r="FC244" i="4" s="1"/>
  <c r="FD244" i="4" s="1"/>
  <c r="FE244" i="4" s="1"/>
  <c r="FF244" i="4" s="1"/>
  <c r="FG244" i="4" s="1"/>
  <c r="FH244" i="4" s="1"/>
  <c r="FI244" i="4" s="1"/>
  <c r="FJ244" i="4" s="1"/>
  <c r="FK244" i="4" s="1"/>
  <c r="FL244" i="4" s="1"/>
  <c r="N294" i="4"/>
  <c r="O294" i="4" s="1"/>
  <c r="P294" i="4" s="1"/>
  <c r="Q294" i="4" s="1"/>
  <c r="R294" i="4" s="1"/>
  <c r="S294" i="4" s="1"/>
  <c r="T294" i="4" s="1"/>
  <c r="U294" i="4" s="1"/>
  <c r="V294" i="4" s="1"/>
  <c r="W294" i="4" s="1"/>
  <c r="X294" i="4" s="1"/>
  <c r="Y294" i="4" s="1"/>
  <c r="Z294" i="4" s="1"/>
  <c r="AA294" i="4" s="1"/>
  <c r="AB294" i="4" s="1"/>
  <c r="AC294" i="4" s="1"/>
  <c r="AD294" i="4" s="1"/>
  <c r="AE294" i="4" s="1"/>
  <c r="AF294" i="4" s="1"/>
  <c r="AG294" i="4" s="1"/>
  <c r="AH294" i="4" s="1"/>
  <c r="AI294" i="4" s="1"/>
  <c r="AJ294" i="4" s="1"/>
  <c r="AK294" i="4" s="1"/>
  <c r="AL294" i="4" s="1"/>
  <c r="AM294" i="4" s="1"/>
  <c r="AN294" i="4" s="1"/>
  <c r="AO294" i="4" s="1"/>
  <c r="AP294" i="4" s="1"/>
  <c r="AQ294" i="4" s="1"/>
  <c r="AR294" i="4" s="1"/>
  <c r="AS294" i="4" s="1"/>
  <c r="AT294" i="4" s="1"/>
  <c r="AU294" i="4" s="1"/>
  <c r="AV294" i="4" s="1"/>
  <c r="AW294" i="4" s="1"/>
  <c r="AX294" i="4" s="1"/>
  <c r="AY294" i="4" s="1"/>
  <c r="AZ294" i="4" s="1"/>
  <c r="BA294" i="4" s="1"/>
  <c r="BB294" i="4" s="1"/>
  <c r="BC294" i="4" s="1"/>
  <c r="BD294" i="4" s="1"/>
  <c r="BE294" i="4" s="1"/>
  <c r="BF294" i="4" s="1"/>
  <c r="BG294" i="4" s="1"/>
  <c r="BH294" i="4" s="1"/>
  <c r="BI294" i="4" s="1"/>
  <c r="BJ294" i="4" s="1"/>
  <c r="BK294" i="4" s="1"/>
  <c r="BL294" i="4" s="1"/>
  <c r="BM294" i="4" s="1"/>
  <c r="BN294" i="4" s="1"/>
  <c r="BO294" i="4" s="1"/>
  <c r="BP294" i="4" s="1"/>
  <c r="BQ294" i="4" s="1"/>
  <c r="BR294" i="4" s="1"/>
  <c r="BS294" i="4" s="1"/>
  <c r="BT294" i="4" s="1"/>
  <c r="BU294" i="4" s="1"/>
  <c r="BV294" i="4" s="1"/>
  <c r="BW294" i="4" s="1"/>
  <c r="BX294" i="4" s="1"/>
  <c r="BY294" i="4" s="1"/>
  <c r="BZ294" i="4" s="1"/>
  <c r="CA294" i="4" s="1"/>
  <c r="CB294" i="4" s="1"/>
  <c r="CC294" i="4" s="1"/>
  <c r="CD294" i="4" s="1"/>
  <c r="CE294" i="4" s="1"/>
  <c r="CF294" i="4" s="1"/>
  <c r="CG294" i="4" s="1"/>
  <c r="CH294" i="4" s="1"/>
  <c r="CI294" i="4" s="1"/>
  <c r="CJ294" i="4" s="1"/>
  <c r="CK294" i="4" s="1"/>
  <c r="CL294" i="4" s="1"/>
  <c r="CM294" i="4" s="1"/>
  <c r="CN294" i="4" s="1"/>
  <c r="CO294" i="4" s="1"/>
  <c r="CP294" i="4" s="1"/>
  <c r="CQ294" i="4" s="1"/>
  <c r="CR294" i="4" s="1"/>
  <c r="CS294" i="4" s="1"/>
  <c r="CT294" i="4" s="1"/>
  <c r="CU294" i="4" s="1"/>
  <c r="CV294" i="4" s="1"/>
  <c r="CW294" i="4" s="1"/>
  <c r="CX294" i="4" s="1"/>
  <c r="CY294" i="4" s="1"/>
  <c r="CZ294" i="4" s="1"/>
  <c r="DA294" i="4" s="1"/>
  <c r="DB294" i="4" s="1"/>
  <c r="DC294" i="4" s="1"/>
  <c r="DD294" i="4" s="1"/>
  <c r="DE294" i="4" s="1"/>
  <c r="DF294" i="4" s="1"/>
  <c r="DG294" i="4" s="1"/>
  <c r="DH294" i="4" s="1"/>
  <c r="DI294" i="4" s="1"/>
  <c r="DJ294" i="4" s="1"/>
  <c r="DK294" i="4" s="1"/>
  <c r="DL294" i="4" s="1"/>
  <c r="DM294" i="4" s="1"/>
  <c r="DN294" i="4" s="1"/>
  <c r="DO294" i="4" s="1"/>
  <c r="DP294" i="4" s="1"/>
  <c r="DQ294" i="4" s="1"/>
  <c r="DR294" i="4" s="1"/>
  <c r="DS294" i="4" s="1"/>
  <c r="DT294" i="4" s="1"/>
  <c r="DU294" i="4" s="1"/>
  <c r="DV294" i="4" s="1"/>
  <c r="DW294" i="4" s="1"/>
  <c r="DX294" i="4" s="1"/>
  <c r="DY294" i="4" s="1"/>
  <c r="DZ294" i="4" s="1"/>
  <c r="EA294" i="4" s="1"/>
  <c r="EB294" i="4" s="1"/>
  <c r="EC294" i="4" s="1"/>
  <c r="ED294" i="4" s="1"/>
  <c r="EE294" i="4" s="1"/>
  <c r="EF294" i="4" s="1"/>
  <c r="EG294" i="4" s="1"/>
  <c r="EH294" i="4" s="1"/>
  <c r="EI294" i="4" s="1"/>
  <c r="EJ294" i="4" s="1"/>
  <c r="EK294" i="4" s="1"/>
  <c r="EL294" i="4" s="1"/>
  <c r="EM294" i="4" s="1"/>
  <c r="EN294" i="4" s="1"/>
  <c r="EO294" i="4" s="1"/>
  <c r="EP294" i="4" s="1"/>
  <c r="EQ294" i="4" s="1"/>
  <c r="ER294" i="4" s="1"/>
  <c r="ES294" i="4" s="1"/>
  <c r="ET294" i="4" s="1"/>
  <c r="EU294" i="4" s="1"/>
  <c r="EV294" i="4" s="1"/>
  <c r="EW294" i="4" s="1"/>
  <c r="EX294" i="4" s="1"/>
  <c r="EY294" i="4" s="1"/>
  <c r="EZ294" i="4" s="1"/>
  <c r="FA294" i="4" s="1"/>
  <c r="FB294" i="4" s="1"/>
  <c r="FC294" i="4" s="1"/>
  <c r="FD294" i="4" s="1"/>
  <c r="FE294" i="4" s="1"/>
  <c r="FF294" i="4" s="1"/>
  <c r="FG294" i="4" s="1"/>
  <c r="FH294" i="4" s="1"/>
  <c r="FI294" i="4" s="1"/>
  <c r="FJ294" i="4" s="1"/>
  <c r="FK294" i="4" s="1"/>
  <c r="FL294" i="4" s="1"/>
  <c r="R277" i="4"/>
  <c r="S277" i="4" s="1"/>
  <c r="T277" i="4" s="1"/>
  <c r="U277" i="4" s="1"/>
  <c r="V277" i="4" s="1"/>
  <c r="W277" i="4" s="1"/>
  <c r="X277" i="4" s="1"/>
  <c r="Y277" i="4" s="1"/>
  <c r="Z277" i="4" s="1"/>
  <c r="AA277" i="4" s="1"/>
  <c r="AB277" i="4" s="1"/>
  <c r="AC277" i="4" s="1"/>
  <c r="AD277" i="4" s="1"/>
  <c r="AE277" i="4" s="1"/>
  <c r="AF277" i="4" s="1"/>
  <c r="AG277" i="4" s="1"/>
  <c r="AH277" i="4" s="1"/>
  <c r="AI277" i="4" s="1"/>
  <c r="AJ277" i="4" s="1"/>
  <c r="AK277" i="4" s="1"/>
  <c r="AL277" i="4" s="1"/>
  <c r="AM277" i="4" s="1"/>
  <c r="AN277" i="4" s="1"/>
  <c r="AO277" i="4" s="1"/>
  <c r="AP277" i="4" s="1"/>
  <c r="AQ277" i="4" s="1"/>
  <c r="AR277" i="4" s="1"/>
  <c r="AS277" i="4" s="1"/>
  <c r="AT277" i="4" s="1"/>
  <c r="AU277" i="4" s="1"/>
  <c r="AV277" i="4" s="1"/>
  <c r="AW277" i="4" s="1"/>
  <c r="AX277" i="4" s="1"/>
  <c r="AY277" i="4" s="1"/>
  <c r="AZ277" i="4" s="1"/>
  <c r="BA277" i="4" s="1"/>
  <c r="BB277" i="4" s="1"/>
  <c r="BC277" i="4" s="1"/>
  <c r="BD277" i="4" s="1"/>
  <c r="BE277" i="4" s="1"/>
  <c r="BF277" i="4" s="1"/>
  <c r="BG277" i="4" s="1"/>
  <c r="BH277" i="4" s="1"/>
  <c r="BI277" i="4" s="1"/>
  <c r="BJ277" i="4" s="1"/>
  <c r="BK277" i="4" s="1"/>
  <c r="BL277" i="4" s="1"/>
  <c r="BM277" i="4" s="1"/>
  <c r="BN277" i="4" s="1"/>
  <c r="BO277" i="4" s="1"/>
  <c r="BP277" i="4" s="1"/>
  <c r="BQ277" i="4" s="1"/>
  <c r="BR277" i="4" s="1"/>
  <c r="BS277" i="4" s="1"/>
  <c r="BT277" i="4" s="1"/>
  <c r="BU277" i="4" s="1"/>
  <c r="BV277" i="4" s="1"/>
  <c r="BW277" i="4" s="1"/>
  <c r="BX277" i="4" s="1"/>
  <c r="BY277" i="4" s="1"/>
  <c r="BZ277" i="4" s="1"/>
  <c r="CA277" i="4" s="1"/>
  <c r="CB277" i="4" s="1"/>
  <c r="CC277" i="4" s="1"/>
  <c r="CD277" i="4" s="1"/>
  <c r="CE277" i="4" s="1"/>
  <c r="CF277" i="4" s="1"/>
  <c r="CG277" i="4" s="1"/>
  <c r="CH277" i="4" s="1"/>
  <c r="CI277" i="4" s="1"/>
  <c r="CJ277" i="4" s="1"/>
  <c r="CK277" i="4" s="1"/>
  <c r="CL277" i="4" s="1"/>
  <c r="CM277" i="4" s="1"/>
  <c r="CN277" i="4" s="1"/>
  <c r="CO277" i="4" s="1"/>
  <c r="CP277" i="4" s="1"/>
  <c r="CQ277" i="4" s="1"/>
  <c r="CR277" i="4" s="1"/>
  <c r="CS277" i="4" s="1"/>
  <c r="CT277" i="4" s="1"/>
  <c r="CU277" i="4" s="1"/>
  <c r="CV277" i="4" s="1"/>
  <c r="CW277" i="4" s="1"/>
  <c r="CX277" i="4" s="1"/>
  <c r="CY277" i="4" s="1"/>
  <c r="CZ277" i="4" s="1"/>
  <c r="DA277" i="4" s="1"/>
  <c r="DB277" i="4" s="1"/>
  <c r="DC277" i="4" s="1"/>
  <c r="DD277" i="4" s="1"/>
  <c r="DE277" i="4" s="1"/>
  <c r="DF277" i="4" s="1"/>
  <c r="DG277" i="4" s="1"/>
  <c r="DH277" i="4" s="1"/>
  <c r="DI277" i="4" s="1"/>
  <c r="DJ277" i="4" s="1"/>
  <c r="DK277" i="4" s="1"/>
  <c r="DL277" i="4" s="1"/>
  <c r="DM277" i="4" s="1"/>
  <c r="DN277" i="4" s="1"/>
  <c r="DO277" i="4" s="1"/>
  <c r="DP277" i="4" s="1"/>
  <c r="DQ277" i="4" s="1"/>
  <c r="DR277" i="4" s="1"/>
  <c r="DS277" i="4" s="1"/>
  <c r="DT277" i="4" s="1"/>
  <c r="DU277" i="4" s="1"/>
  <c r="DV277" i="4" s="1"/>
  <c r="DW277" i="4" s="1"/>
  <c r="DX277" i="4" s="1"/>
  <c r="DY277" i="4" s="1"/>
  <c r="DZ277" i="4" s="1"/>
  <c r="EA277" i="4" s="1"/>
  <c r="EB277" i="4" s="1"/>
  <c r="EC277" i="4" s="1"/>
  <c r="ED277" i="4" s="1"/>
  <c r="EE277" i="4" s="1"/>
  <c r="EF277" i="4" s="1"/>
  <c r="EG277" i="4" s="1"/>
  <c r="EH277" i="4" s="1"/>
  <c r="EI277" i="4" s="1"/>
  <c r="EJ277" i="4" s="1"/>
  <c r="EK277" i="4" s="1"/>
  <c r="EL277" i="4" s="1"/>
  <c r="EM277" i="4" s="1"/>
  <c r="EN277" i="4" s="1"/>
  <c r="EO277" i="4" s="1"/>
  <c r="EP277" i="4" s="1"/>
  <c r="EQ277" i="4" s="1"/>
  <c r="ER277" i="4" s="1"/>
  <c r="ES277" i="4" s="1"/>
  <c r="ET277" i="4" s="1"/>
  <c r="EU277" i="4" s="1"/>
  <c r="EV277" i="4" s="1"/>
  <c r="EW277" i="4" s="1"/>
  <c r="EX277" i="4" s="1"/>
  <c r="EY277" i="4" s="1"/>
  <c r="EZ277" i="4" s="1"/>
  <c r="FA277" i="4" s="1"/>
  <c r="FB277" i="4" s="1"/>
  <c r="FC277" i="4" s="1"/>
  <c r="FD277" i="4" s="1"/>
  <c r="FE277" i="4" s="1"/>
  <c r="FF277" i="4" s="1"/>
  <c r="FG277" i="4" s="1"/>
  <c r="FH277" i="4" s="1"/>
  <c r="FI277" i="4" s="1"/>
  <c r="FJ277" i="4" s="1"/>
  <c r="FK277" i="4" s="1"/>
  <c r="FL277" i="4" s="1"/>
  <c r="N308" i="4"/>
  <c r="O308" i="4" s="1"/>
  <c r="T188" i="4"/>
  <c r="U188" i="4" s="1"/>
  <c r="V188" i="4" s="1"/>
  <c r="W188" i="4" s="1"/>
  <c r="X188" i="4" s="1"/>
  <c r="Y188" i="4" s="1"/>
  <c r="Z188" i="4" s="1"/>
  <c r="AA188" i="4" s="1"/>
  <c r="AB188" i="4" s="1"/>
  <c r="AC188" i="4" s="1"/>
  <c r="AD188" i="4" s="1"/>
  <c r="AE188" i="4" s="1"/>
  <c r="AF188" i="4" s="1"/>
  <c r="AG188" i="4" s="1"/>
  <c r="AH188" i="4" s="1"/>
  <c r="AI188" i="4" s="1"/>
  <c r="AJ188" i="4" s="1"/>
  <c r="AK188" i="4" s="1"/>
  <c r="AL188" i="4" s="1"/>
  <c r="AM188" i="4" s="1"/>
  <c r="AN188" i="4" s="1"/>
  <c r="AO188" i="4" s="1"/>
  <c r="AP188" i="4" s="1"/>
  <c r="AQ188" i="4" s="1"/>
  <c r="AR188" i="4" s="1"/>
  <c r="AS188" i="4" s="1"/>
  <c r="AT188" i="4" s="1"/>
  <c r="AU188" i="4" s="1"/>
  <c r="AV188" i="4" s="1"/>
  <c r="AW188" i="4" s="1"/>
  <c r="AX188" i="4" s="1"/>
  <c r="AY188" i="4" s="1"/>
  <c r="AZ188" i="4" s="1"/>
  <c r="BA188" i="4" s="1"/>
  <c r="BB188" i="4" s="1"/>
  <c r="BC188" i="4" s="1"/>
  <c r="BD188" i="4" s="1"/>
  <c r="BE188" i="4" s="1"/>
  <c r="BF188" i="4" s="1"/>
  <c r="BG188" i="4" s="1"/>
  <c r="BH188" i="4" s="1"/>
  <c r="BI188" i="4" s="1"/>
  <c r="BJ188" i="4" s="1"/>
  <c r="BK188" i="4" s="1"/>
  <c r="BL188" i="4" s="1"/>
  <c r="BM188" i="4" s="1"/>
  <c r="BN188" i="4" s="1"/>
  <c r="BO188" i="4" s="1"/>
  <c r="BP188" i="4" s="1"/>
  <c r="BQ188" i="4" s="1"/>
  <c r="BR188" i="4" s="1"/>
  <c r="BS188" i="4" s="1"/>
  <c r="BT188" i="4" s="1"/>
  <c r="BU188" i="4" s="1"/>
  <c r="BV188" i="4" s="1"/>
  <c r="BW188" i="4" s="1"/>
  <c r="BX188" i="4" s="1"/>
  <c r="BY188" i="4" s="1"/>
  <c r="BZ188" i="4" s="1"/>
  <c r="CA188" i="4" s="1"/>
  <c r="CB188" i="4" s="1"/>
  <c r="CC188" i="4" s="1"/>
  <c r="CD188" i="4" s="1"/>
  <c r="CE188" i="4" s="1"/>
  <c r="CF188" i="4" s="1"/>
  <c r="CG188" i="4" s="1"/>
  <c r="CH188" i="4" s="1"/>
  <c r="CI188" i="4" s="1"/>
  <c r="CJ188" i="4" s="1"/>
  <c r="CK188" i="4" s="1"/>
  <c r="CL188" i="4" s="1"/>
  <c r="CM188" i="4" s="1"/>
  <c r="CN188" i="4" s="1"/>
  <c r="CO188" i="4" s="1"/>
  <c r="CP188" i="4" s="1"/>
  <c r="CQ188" i="4" s="1"/>
  <c r="CR188" i="4" s="1"/>
  <c r="CS188" i="4" s="1"/>
  <c r="CT188" i="4" s="1"/>
  <c r="CU188" i="4" s="1"/>
  <c r="CV188" i="4" s="1"/>
  <c r="CW188" i="4" s="1"/>
  <c r="CX188" i="4" s="1"/>
  <c r="CY188" i="4" s="1"/>
  <c r="CZ188" i="4" s="1"/>
  <c r="DA188" i="4" s="1"/>
  <c r="DB188" i="4" s="1"/>
  <c r="DC188" i="4" s="1"/>
  <c r="DD188" i="4" s="1"/>
  <c r="DE188" i="4" s="1"/>
  <c r="DF188" i="4" s="1"/>
  <c r="DG188" i="4" s="1"/>
  <c r="DH188" i="4" s="1"/>
  <c r="DI188" i="4" s="1"/>
  <c r="DJ188" i="4" s="1"/>
  <c r="DK188" i="4" s="1"/>
  <c r="DL188" i="4" s="1"/>
  <c r="DM188" i="4" s="1"/>
  <c r="DN188" i="4" s="1"/>
  <c r="DO188" i="4" s="1"/>
  <c r="DP188" i="4" s="1"/>
  <c r="DQ188" i="4" s="1"/>
  <c r="DR188" i="4" s="1"/>
  <c r="DS188" i="4" s="1"/>
  <c r="DT188" i="4" s="1"/>
  <c r="DU188" i="4" s="1"/>
  <c r="DV188" i="4" s="1"/>
  <c r="DW188" i="4" s="1"/>
  <c r="DX188" i="4" s="1"/>
  <c r="DY188" i="4" s="1"/>
  <c r="DZ188" i="4" s="1"/>
  <c r="EA188" i="4" s="1"/>
  <c r="EB188" i="4" s="1"/>
  <c r="EC188" i="4" s="1"/>
  <c r="ED188" i="4" s="1"/>
  <c r="EE188" i="4" s="1"/>
  <c r="EF188" i="4" s="1"/>
  <c r="EG188" i="4" s="1"/>
  <c r="EH188" i="4" s="1"/>
  <c r="EI188" i="4" s="1"/>
  <c r="EJ188" i="4" s="1"/>
  <c r="EK188" i="4" s="1"/>
  <c r="EL188" i="4" s="1"/>
  <c r="EM188" i="4" s="1"/>
  <c r="EN188" i="4" s="1"/>
  <c r="EO188" i="4" s="1"/>
  <c r="EP188" i="4" s="1"/>
  <c r="EQ188" i="4" s="1"/>
  <c r="ER188" i="4" s="1"/>
  <c r="ES188" i="4" s="1"/>
  <c r="ET188" i="4" s="1"/>
  <c r="EU188" i="4" s="1"/>
  <c r="EV188" i="4" s="1"/>
  <c r="EW188" i="4" s="1"/>
  <c r="EX188" i="4" s="1"/>
  <c r="EY188" i="4" s="1"/>
  <c r="EZ188" i="4" s="1"/>
  <c r="FA188" i="4" s="1"/>
  <c r="FB188" i="4" s="1"/>
  <c r="FC188" i="4" s="1"/>
  <c r="FD188" i="4" s="1"/>
  <c r="FE188" i="4" s="1"/>
  <c r="FF188" i="4" s="1"/>
  <c r="FG188" i="4" s="1"/>
  <c r="FH188" i="4" s="1"/>
  <c r="FI188" i="4" s="1"/>
  <c r="FJ188" i="4" s="1"/>
  <c r="FK188" i="4" s="1"/>
  <c r="FL188" i="4" s="1"/>
  <c r="P168" i="4"/>
  <c r="Q168" i="4" s="1"/>
  <c r="R168" i="4" s="1"/>
  <c r="S168" i="4" s="1"/>
  <c r="T168" i="4" s="1"/>
  <c r="U168" i="4" s="1"/>
  <c r="V168" i="4" s="1"/>
  <c r="W168" i="4" s="1"/>
  <c r="X168" i="4" s="1"/>
  <c r="Y168" i="4" s="1"/>
  <c r="Z168" i="4" s="1"/>
  <c r="AA168" i="4" s="1"/>
  <c r="AB168" i="4" s="1"/>
  <c r="AC168" i="4" s="1"/>
  <c r="AD168" i="4" s="1"/>
  <c r="AE168" i="4" s="1"/>
  <c r="AF168" i="4" s="1"/>
  <c r="AG168" i="4" s="1"/>
  <c r="AH168" i="4" s="1"/>
  <c r="AI168" i="4" s="1"/>
  <c r="AJ168" i="4" s="1"/>
  <c r="AK168" i="4" s="1"/>
  <c r="AL168" i="4" s="1"/>
  <c r="AM168" i="4" s="1"/>
  <c r="AN168" i="4" s="1"/>
  <c r="AO168" i="4" s="1"/>
  <c r="AP168" i="4" s="1"/>
  <c r="AQ168" i="4" s="1"/>
  <c r="AR168" i="4" s="1"/>
  <c r="AS168" i="4" s="1"/>
  <c r="AT168" i="4" s="1"/>
  <c r="AU168" i="4" s="1"/>
  <c r="AV168" i="4" s="1"/>
  <c r="AW168" i="4" s="1"/>
  <c r="AX168" i="4" s="1"/>
  <c r="AY168" i="4" s="1"/>
  <c r="AZ168" i="4" s="1"/>
  <c r="BA168" i="4" s="1"/>
  <c r="BB168" i="4" s="1"/>
  <c r="BC168" i="4" s="1"/>
  <c r="BD168" i="4" s="1"/>
  <c r="BE168" i="4" s="1"/>
  <c r="BF168" i="4" s="1"/>
  <c r="BG168" i="4" s="1"/>
  <c r="BH168" i="4" s="1"/>
  <c r="BI168" i="4" s="1"/>
  <c r="BJ168" i="4" s="1"/>
  <c r="BK168" i="4" s="1"/>
  <c r="BL168" i="4" s="1"/>
  <c r="BM168" i="4" s="1"/>
  <c r="BN168" i="4" s="1"/>
  <c r="BO168" i="4" s="1"/>
  <c r="BP168" i="4" s="1"/>
  <c r="BQ168" i="4" s="1"/>
  <c r="BR168" i="4" s="1"/>
  <c r="BS168" i="4" s="1"/>
  <c r="BT168" i="4" s="1"/>
  <c r="BU168" i="4" s="1"/>
  <c r="BV168" i="4" s="1"/>
  <c r="BW168" i="4" s="1"/>
  <c r="BX168" i="4" s="1"/>
  <c r="BY168" i="4" s="1"/>
  <c r="BZ168" i="4" s="1"/>
  <c r="CA168" i="4" s="1"/>
  <c r="CB168" i="4" s="1"/>
  <c r="CC168" i="4" s="1"/>
  <c r="CD168" i="4" s="1"/>
  <c r="CE168" i="4" s="1"/>
  <c r="CF168" i="4" s="1"/>
  <c r="CG168" i="4" s="1"/>
  <c r="CH168" i="4" s="1"/>
  <c r="CI168" i="4" s="1"/>
  <c r="CJ168" i="4" s="1"/>
  <c r="CK168" i="4" s="1"/>
  <c r="CL168" i="4" s="1"/>
  <c r="CM168" i="4" s="1"/>
  <c r="CN168" i="4" s="1"/>
  <c r="CO168" i="4" s="1"/>
  <c r="CP168" i="4" s="1"/>
  <c r="M230" i="4"/>
  <c r="M260" i="4"/>
  <c r="N260" i="4" s="1"/>
  <c r="O260" i="4" s="1"/>
  <c r="P260" i="4" s="1"/>
  <c r="Q260" i="4" s="1"/>
  <c r="R260" i="4" s="1"/>
  <c r="S260" i="4" s="1"/>
  <c r="T260" i="4" s="1"/>
  <c r="U260" i="4" s="1"/>
  <c r="V260" i="4" s="1"/>
  <c r="W260" i="4" s="1"/>
  <c r="X260" i="4" s="1"/>
  <c r="Y260" i="4" s="1"/>
  <c r="Z260" i="4" s="1"/>
  <c r="AA260" i="4" s="1"/>
  <c r="AB260" i="4" s="1"/>
  <c r="AC260" i="4" s="1"/>
  <c r="AD260" i="4" s="1"/>
  <c r="AE260" i="4" s="1"/>
  <c r="AF260" i="4" s="1"/>
  <c r="AG260" i="4" s="1"/>
  <c r="AH260" i="4" s="1"/>
  <c r="AI260" i="4" s="1"/>
  <c r="AJ260" i="4" s="1"/>
  <c r="AK260" i="4" s="1"/>
  <c r="AL260" i="4" s="1"/>
  <c r="AM260" i="4" s="1"/>
  <c r="AN260" i="4" s="1"/>
  <c r="AO260" i="4" s="1"/>
  <c r="AP260" i="4" s="1"/>
  <c r="AQ260" i="4" s="1"/>
  <c r="AR260" i="4" s="1"/>
  <c r="AS260" i="4" s="1"/>
  <c r="AT260" i="4" s="1"/>
  <c r="AU260" i="4" s="1"/>
  <c r="AV260" i="4" s="1"/>
  <c r="AW260" i="4" s="1"/>
  <c r="AX260" i="4" s="1"/>
  <c r="AY260" i="4" s="1"/>
  <c r="AZ260" i="4" s="1"/>
  <c r="BA260" i="4" s="1"/>
  <c r="BB260" i="4" s="1"/>
  <c r="BC260" i="4" s="1"/>
  <c r="BD260" i="4" s="1"/>
  <c r="BE260" i="4" s="1"/>
  <c r="BF260" i="4" s="1"/>
  <c r="BG260" i="4" s="1"/>
  <c r="BH260" i="4" s="1"/>
  <c r="BI260" i="4" s="1"/>
  <c r="BJ260" i="4" s="1"/>
  <c r="BK260" i="4" s="1"/>
  <c r="BL260" i="4" s="1"/>
  <c r="BM260" i="4" s="1"/>
  <c r="BN260" i="4" s="1"/>
  <c r="BO260" i="4" s="1"/>
  <c r="BP260" i="4" s="1"/>
  <c r="BQ260" i="4" s="1"/>
  <c r="BR260" i="4" s="1"/>
  <c r="BS260" i="4" s="1"/>
  <c r="BT260" i="4" s="1"/>
  <c r="BU260" i="4" s="1"/>
  <c r="BV260" i="4" s="1"/>
  <c r="BW260" i="4" s="1"/>
  <c r="BX260" i="4" s="1"/>
  <c r="BY260" i="4" s="1"/>
  <c r="BZ260" i="4" s="1"/>
  <c r="CA260" i="4" s="1"/>
  <c r="CB260" i="4" s="1"/>
  <c r="CC260" i="4" s="1"/>
  <c r="CD260" i="4" s="1"/>
  <c r="CE260" i="4" s="1"/>
  <c r="CF260" i="4" s="1"/>
  <c r="CG260" i="4" s="1"/>
  <c r="CH260" i="4" s="1"/>
  <c r="CI260" i="4" s="1"/>
  <c r="CJ260" i="4" s="1"/>
  <c r="CK260" i="4" s="1"/>
  <c r="CL260" i="4" s="1"/>
  <c r="CM260" i="4" s="1"/>
  <c r="CN260" i="4" s="1"/>
  <c r="CO260" i="4" s="1"/>
  <c r="CP260" i="4" s="1"/>
  <c r="CQ260" i="4" s="1"/>
  <c r="CR260" i="4" s="1"/>
  <c r="CS260" i="4" s="1"/>
  <c r="CT260" i="4" s="1"/>
  <c r="CU260" i="4" s="1"/>
  <c r="CV260" i="4" s="1"/>
  <c r="CW260" i="4" s="1"/>
  <c r="CX260" i="4" s="1"/>
  <c r="CY260" i="4" s="1"/>
  <c r="CZ260" i="4" s="1"/>
  <c r="DA260" i="4" s="1"/>
  <c r="DB260" i="4" s="1"/>
  <c r="DC260" i="4" s="1"/>
  <c r="DD260" i="4" s="1"/>
  <c r="DE260" i="4" s="1"/>
  <c r="DF260" i="4" s="1"/>
  <c r="DG260" i="4" s="1"/>
  <c r="DH260" i="4" s="1"/>
  <c r="DI260" i="4" s="1"/>
  <c r="DJ260" i="4" s="1"/>
  <c r="DK260" i="4" s="1"/>
  <c r="DL260" i="4" s="1"/>
  <c r="DM260" i="4" s="1"/>
  <c r="DN260" i="4" s="1"/>
  <c r="DO260" i="4" s="1"/>
  <c r="DP260" i="4" s="1"/>
  <c r="DQ260" i="4" s="1"/>
  <c r="DR260" i="4" s="1"/>
  <c r="DS260" i="4" s="1"/>
  <c r="DT260" i="4" s="1"/>
  <c r="DU260" i="4" s="1"/>
  <c r="DV260" i="4" s="1"/>
  <c r="DW260" i="4" s="1"/>
  <c r="DX260" i="4" s="1"/>
  <c r="DY260" i="4" s="1"/>
  <c r="DZ260" i="4" s="1"/>
  <c r="EA260" i="4" s="1"/>
  <c r="EB260" i="4" s="1"/>
  <c r="EC260" i="4" s="1"/>
  <c r="ED260" i="4" s="1"/>
  <c r="EE260" i="4" s="1"/>
  <c r="EF260" i="4" s="1"/>
  <c r="EG260" i="4" s="1"/>
  <c r="EH260" i="4" s="1"/>
  <c r="EI260" i="4" s="1"/>
  <c r="EJ260" i="4" s="1"/>
  <c r="EK260" i="4" s="1"/>
  <c r="EL260" i="4" s="1"/>
  <c r="EM260" i="4" s="1"/>
  <c r="EN260" i="4" s="1"/>
  <c r="EO260" i="4" s="1"/>
  <c r="EP260" i="4" s="1"/>
  <c r="EQ260" i="4" s="1"/>
  <c r="ER260" i="4" s="1"/>
  <c r="ES260" i="4" s="1"/>
  <c r="ET260" i="4" s="1"/>
  <c r="EU260" i="4" s="1"/>
  <c r="EV260" i="4" s="1"/>
  <c r="EW260" i="4" s="1"/>
  <c r="EX260" i="4" s="1"/>
  <c r="EY260" i="4" s="1"/>
  <c r="EZ260" i="4" s="1"/>
  <c r="FA260" i="4" s="1"/>
  <c r="FB260" i="4" s="1"/>
  <c r="FC260" i="4" s="1"/>
  <c r="FD260" i="4" s="1"/>
  <c r="FE260" i="4" s="1"/>
  <c r="FF260" i="4" s="1"/>
  <c r="FG260" i="4" s="1"/>
  <c r="FH260" i="4" s="1"/>
  <c r="FI260" i="4" s="1"/>
  <c r="FJ260" i="4" s="1"/>
  <c r="FK260" i="4" s="1"/>
  <c r="FL260" i="4" s="1"/>
  <c r="N187" i="4"/>
  <c r="O205" i="4"/>
  <c r="P205" i="4" s="1"/>
  <c r="K238" i="4"/>
  <c r="L238" i="4" s="1"/>
  <c r="O83" i="4"/>
  <c r="M102" i="4"/>
  <c r="N12" i="4"/>
  <c r="D46" i="3"/>
  <c r="D52" i="3"/>
  <c r="D41" i="3"/>
  <c r="D44" i="3"/>
  <c r="O12" i="4"/>
  <c r="P13" i="4"/>
  <c r="R281" i="4" l="1"/>
  <c r="S281" i="4" s="1"/>
  <c r="T281" i="4" s="1"/>
  <c r="U281" i="4" s="1"/>
  <c r="V281" i="4" s="1"/>
  <c r="W281" i="4" s="1"/>
  <c r="X281" i="4" s="1"/>
  <c r="Y281" i="4" s="1"/>
  <c r="Z281" i="4" s="1"/>
  <c r="AA281" i="4" s="1"/>
  <c r="AB281" i="4" s="1"/>
  <c r="AC281" i="4" s="1"/>
  <c r="AD281" i="4" s="1"/>
  <c r="AE281" i="4" s="1"/>
  <c r="AF281" i="4" s="1"/>
  <c r="AG281" i="4" s="1"/>
  <c r="AH281" i="4" s="1"/>
  <c r="AI281" i="4" s="1"/>
  <c r="AJ281" i="4" s="1"/>
  <c r="AK281" i="4" s="1"/>
  <c r="AL281" i="4" s="1"/>
  <c r="AM281" i="4" s="1"/>
  <c r="AN281" i="4" s="1"/>
  <c r="AO281" i="4" s="1"/>
  <c r="AP281" i="4" s="1"/>
  <c r="AQ281" i="4" s="1"/>
  <c r="AR281" i="4" s="1"/>
  <c r="AS281" i="4" s="1"/>
  <c r="AT281" i="4" s="1"/>
  <c r="AU281" i="4" s="1"/>
  <c r="AV281" i="4" s="1"/>
  <c r="AW281" i="4" s="1"/>
  <c r="AX281" i="4" s="1"/>
  <c r="AY281" i="4" s="1"/>
  <c r="AZ281" i="4" s="1"/>
  <c r="BA281" i="4" s="1"/>
  <c r="BB281" i="4" s="1"/>
  <c r="BC281" i="4" s="1"/>
  <c r="BD281" i="4" s="1"/>
  <c r="BE281" i="4" s="1"/>
  <c r="BF281" i="4" s="1"/>
  <c r="BG281" i="4" s="1"/>
  <c r="BH281" i="4" s="1"/>
  <c r="BI281" i="4" s="1"/>
  <c r="BJ281" i="4" s="1"/>
  <c r="BK281" i="4" s="1"/>
  <c r="BL281" i="4" s="1"/>
  <c r="BM281" i="4" s="1"/>
  <c r="BN281" i="4" s="1"/>
  <c r="BO281" i="4" s="1"/>
  <c r="BP281" i="4" s="1"/>
  <c r="BQ281" i="4" s="1"/>
  <c r="BR281" i="4" s="1"/>
  <c r="BS281" i="4" s="1"/>
  <c r="BT281" i="4" s="1"/>
  <c r="BU281" i="4" s="1"/>
  <c r="BV281" i="4" s="1"/>
  <c r="BW281" i="4" s="1"/>
  <c r="BX281" i="4" s="1"/>
  <c r="BY281" i="4" s="1"/>
  <c r="BZ281" i="4" s="1"/>
  <c r="CA281" i="4" s="1"/>
  <c r="CB281" i="4" s="1"/>
  <c r="CC281" i="4" s="1"/>
  <c r="CD281" i="4" s="1"/>
  <c r="CE281" i="4" s="1"/>
  <c r="CF281" i="4" s="1"/>
  <c r="CG281" i="4" s="1"/>
  <c r="CH281" i="4" s="1"/>
  <c r="CI281" i="4" s="1"/>
  <c r="CJ281" i="4" s="1"/>
  <c r="CK281" i="4" s="1"/>
  <c r="CL281" i="4" s="1"/>
  <c r="CM281" i="4" s="1"/>
  <c r="CN281" i="4" s="1"/>
  <c r="CO281" i="4" s="1"/>
  <c r="CP281" i="4" s="1"/>
  <c r="CQ281" i="4" s="1"/>
  <c r="CR281" i="4" s="1"/>
  <c r="CS281" i="4" s="1"/>
  <c r="CT281" i="4" s="1"/>
  <c r="CU281" i="4" s="1"/>
  <c r="CV281" i="4" s="1"/>
  <c r="CW281" i="4" s="1"/>
  <c r="CX281" i="4" s="1"/>
  <c r="CY281" i="4" s="1"/>
  <c r="CZ281" i="4" s="1"/>
  <c r="DA281" i="4" s="1"/>
  <c r="DB281" i="4" s="1"/>
  <c r="DC281" i="4" s="1"/>
  <c r="DD281" i="4" s="1"/>
  <c r="DE281" i="4" s="1"/>
  <c r="DF281" i="4" s="1"/>
  <c r="DG281" i="4" s="1"/>
  <c r="DH281" i="4" s="1"/>
  <c r="DI281" i="4" s="1"/>
  <c r="DJ281" i="4" s="1"/>
  <c r="DK281" i="4" s="1"/>
  <c r="DL281" i="4" s="1"/>
  <c r="DM281" i="4" s="1"/>
  <c r="DN281" i="4" s="1"/>
  <c r="DO281" i="4" s="1"/>
  <c r="DP281" i="4" s="1"/>
  <c r="DQ281" i="4" s="1"/>
  <c r="DR281" i="4" s="1"/>
  <c r="DS281" i="4" s="1"/>
  <c r="DT281" i="4" s="1"/>
  <c r="DU281" i="4" s="1"/>
  <c r="DV281" i="4" s="1"/>
  <c r="DW281" i="4" s="1"/>
  <c r="DX281" i="4" s="1"/>
  <c r="DY281" i="4" s="1"/>
  <c r="DZ281" i="4" s="1"/>
  <c r="EA281" i="4" s="1"/>
  <c r="EB281" i="4" s="1"/>
  <c r="EC281" i="4" s="1"/>
  <c r="ED281" i="4" s="1"/>
  <c r="EE281" i="4" s="1"/>
  <c r="EF281" i="4" s="1"/>
  <c r="EG281" i="4" s="1"/>
  <c r="EH281" i="4" s="1"/>
  <c r="EI281" i="4" s="1"/>
  <c r="EJ281" i="4" s="1"/>
  <c r="EK281" i="4" s="1"/>
  <c r="EL281" i="4" s="1"/>
  <c r="EM281" i="4" s="1"/>
  <c r="EN281" i="4" s="1"/>
  <c r="EO281" i="4" s="1"/>
  <c r="EP281" i="4" s="1"/>
  <c r="EQ281" i="4" s="1"/>
  <c r="ER281" i="4" s="1"/>
  <c r="ES281" i="4" s="1"/>
  <c r="ET281" i="4" s="1"/>
  <c r="EU281" i="4" s="1"/>
  <c r="EV281" i="4" s="1"/>
  <c r="EW281" i="4" s="1"/>
  <c r="EX281" i="4" s="1"/>
  <c r="EY281" i="4" s="1"/>
  <c r="EZ281" i="4" s="1"/>
  <c r="FA281" i="4" s="1"/>
  <c r="FB281" i="4" s="1"/>
  <c r="FC281" i="4" s="1"/>
  <c r="FD281" i="4" s="1"/>
  <c r="FE281" i="4" s="1"/>
  <c r="FF281" i="4" s="1"/>
  <c r="FG281" i="4" s="1"/>
  <c r="FH281" i="4" s="1"/>
  <c r="FI281" i="4" s="1"/>
  <c r="FJ281" i="4" s="1"/>
  <c r="FK281" i="4" s="1"/>
  <c r="FL281" i="4" s="1"/>
  <c r="Q255" i="4"/>
  <c r="R255" i="4" s="1"/>
  <c r="S255" i="4" s="1"/>
  <c r="T255" i="4" s="1"/>
  <c r="U255" i="4" s="1"/>
  <c r="V255" i="4" s="1"/>
  <c r="W255" i="4" s="1"/>
  <c r="X255" i="4" s="1"/>
  <c r="Y255" i="4" s="1"/>
  <c r="Z255" i="4" s="1"/>
  <c r="AA255" i="4" s="1"/>
  <c r="AB255" i="4" s="1"/>
  <c r="AC255" i="4" s="1"/>
  <c r="AD255" i="4" s="1"/>
  <c r="AE255" i="4" s="1"/>
  <c r="AF255" i="4" s="1"/>
  <c r="AG255" i="4" s="1"/>
  <c r="AH255" i="4" s="1"/>
  <c r="AI255" i="4" s="1"/>
  <c r="AJ255" i="4" s="1"/>
  <c r="AK255" i="4" s="1"/>
  <c r="AL255" i="4" s="1"/>
  <c r="AM255" i="4" s="1"/>
  <c r="AN255" i="4" s="1"/>
  <c r="AO255" i="4" s="1"/>
  <c r="AP255" i="4" s="1"/>
  <c r="AQ255" i="4" s="1"/>
  <c r="AR255" i="4" s="1"/>
  <c r="AS255" i="4" s="1"/>
  <c r="AT255" i="4" s="1"/>
  <c r="AU255" i="4" s="1"/>
  <c r="AV255" i="4" s="1"/>
  <c r="AW255" i="4" s="1"/>
  <c r="AX255" i="4" s="1"/>
  <c r="AY255" i="4" s="1"/>
  <c r="AZ255" i="4" s="1"/>
  <c r="BA255" i="4" s="1"/>
  <c r="BB255" i="4" s="1"/>
  <c r="BC255" i="4" s="1"/>
  <c r="BD255" i="4" s="1"/>
  <c r="BE255" i="4" s="1"/>
  <c r="BF255" i="4" s="1"/>
  <c r="BG255" i="4" s="1"/>
  <c r="BH255" i="4" s="1"/>
  <c r="BI255" i="4" s="1"/>
  <c r="BJ255" i="4" s="1"/>
  <c r="BK255" i="4" s="1"/>
  <c r="BL255" i="4" s="1"/>
  <c r="BM255" i="4" s="1"/>
  <c r="BN255" i="4" s="1"/>
  <c r="BO255" i="4" s="1"/>
  <c r="BP255" i="4" s="1"/>
  <c r="BQ255" i="4" s="1"/>
  <c r="BR255" i="4" s="1"/>
  <c r="BS255" i="4" s="1"/>
  <c r="BT255" i="4" s="1"/>
  <c r="BU255" i="4" s="1"/>
  <c r="BV255" i="4" s="1"/>
  <c r="BW255" i="4" s="1"/>
  <c r="BX255" i="4" s="1"/>
  <c r="BY255" i="4" s="1"/>
  <c r="BZ255" i="4" s="1"/>
  <c r="CA255" i="4" s="1"/>
  <c r="CB255" i="4" s="1"/>
  <c r="CC255" i="4" s="1"/>
  <c r="CD255" i="4" s="1"/>
  <c r="CE255" i="4" s="1"/>
  <c r="CF255" i="4" s="1"/>
  <c r="CG255" i="4" s="1"/>
  <c r="CH255" i="4" s="1"/>
  <c r="CI255" i="4" s="1"/>
  <c r="CJ255" i="4" s="1"/>
  <c r="CK255" i="4" s="1"/>
  <c r="CL255" i="4" s="1"/>
  <c r="CM255" i="4" s="1"/>
  <c r="CN255" i="4" s="1"/>
  <c r="CO255" i="4" s="1"/>
  <c r="CP255" i="4" s="1"/>
  <c r="CQ255" i="4" s="1"/>
  <c r="CR255" i="4" s="1"/>
  <c r="CS255" i="4" s="1"/>
  <c r="CT255" i="4" s="1"/>
  <c r="CU255" i="4" s="1"/>
  <c r="CV255" i="4" s="1"/>
  <c r="CW255" i="4" s="1"/>
  <c r="CX255" i="4" s="1"/>
  <c r="CY255" i="4" s="1"/>
  <c r="CZ255" i="4" s="1"/>
  <c r="DA255" i="4" s="1"/>
  <c r="DB255" i="4" s="1"/>
  <c r="DC255" i="4" s="1"/>
  <c r="DD255" i="4" s="1"/>
  <c r="DE255" i="4" s="1"/>
  <c r="DF255" i="4" s="1"/>
  <c r="DG255" i="4" s="1"/>
  <c r="DH255" i="4" s="1"/>
  <c r="DI255" i="4" s="1"/>
  <c r="DJ255" i="4" s="1"/>
  <c r="DK255" i="4" s="1"/>
  <c r="DL255" i="4" s="1"/>
  <c r="DM255" i="4" s="1"/>
  <c r="DN255" i="4" s="1"/>
  <c r="DO255" i="4" s="1"/>
  <c r="DP255" i="4" s="1"/>
  <c r="DQ255" i="4" s="1"/>
  <c r="DR255" i="4" s="1"/>
  <c r="DS255" i="4" s="1"/>
  <c r="DT255" i="4" s="1"/>
  <c r="DU255" i="4" s="1"/>
  <c r="DV255" i="4" s="1"/>
  <c r="DW255" i="4" s="1"/>
  <c r="DX255" i="4" s="1"/>
  <c r="DY255" i="4" s="1"/>
  <c r="DZ255" i="4" s="1"/>
  <c r="EA255" i="4" s="1"/>
  <c r="EB255" i="4" s="1"/>
  <c r="EC255" i="4" s="1"/>
  <c r="ED255" i="4" s="1"/>
  <c r="EE255" i="4" s="1"/>
  <c r="EF255" i="4" s="1"/>
  <c r="EG255" i="4" s="1"/>
  <c r="EH255" i="4" s="1"/>
  <c r="EI255" i="4" s="1"/>
  <c r="EJ255" i="4" s="1"/>
  <c r="EK255" i="4" s="1"/>
  <c r="EL255" i="4" s="1"/>
  <c r="EM255" i="4" s="1"/>
  <c r="EN255" i="4" s="1"/>
  <c r="EO255" i="4" s="1"/>
  <c r="EP255" i="4" s="1"/>
  <c r="EQ255" i="4" s="1"/>
  <c r="ER255" i="4" s="1"/>
  <c r="ES255" i="4" s="1"/>
  <c r="ET255" i="4" s="1"/>
  <c r="EU255" i="4" s="1"/>
  <c r="EV255" i="4" s="1"/>
  <c r="EW255" i="4" s="1"/>
  <c r="EX255" i="4" s="1"/>
  <c r="EY255" i="4" s="1"/>
  <c r="EZ255" i="4" s="1"/>
  <c r="FA255" i="4" s="1"/>
  <c r="FB255" i="4" s="1"/>
  <c r="FC255" i="4" s="1"/>
  <c r="FD255" i="4" s="1"/>
  <c r="FE255" i="4" s="1"/>
  <c r="FF255" i="4" s="1"/>
  <c r="FG255" i="4" s="1"/>
  <c r="FH255" i="4" s="1"/>
  <c r="FI255" i="4" s="1"/>
  <c r="FJ255" i="4" s="1"/>
  <c r="FK255" i="4" s="1"/>
  <c r="FL255" i="4" s="1"/>
  <c r="L107" i="4"/>
  <c r="Q204" i="4"/>
  <c r="R204" i="4" s="1"/>
  <c r="S204" i="4" s="1"/>
  <c r="T204" i="4" s="1"/>
  <c r="U204" i="4" s="1"/>
  <c r="V204" i="4" s="1"/>
  <c r="W204" i="4" s="1"/>
  <c r="X204" i="4" s="1"/>
  <c r="Y204" i="4" s="1"/>
  <c r="Z204" i="4" s="1"/>
  <c r="AA204" i="4" s="1"/>
  <c r="AB204" i="4" s="1"/>
  <c r="AC204" i="4" s="1"/>
  <c r="AD204" i="4" s="1"/>
  <c r="AE204" i="4" s="1"/>
  <c r="AF204" i="4" s="1"/>
  <c r="AG204" i="4" s="1"/>
  <c r="AH204" i="4" s="1"/>
  <c r="AI204" i="4" s="1"/>
  <c r="AJ204" i="4" s="1"/>
  <c r="AK204" i="4" s="1"/>
  <c r="AL204" i="4" s="1"/>
  <c r="AM204" i="4" s="1"/>
  <c r="AN204" i="4" s="1"/>
  <c r="AO204" i="4" s="1"/>
  <c r="AP204" i="4" s="1"/>
  <c r="AQ204" i="4" s="1"/>
  <c r="AR204" i="4" s="1"/>
  <c r="AS204" i="4" s="1"/>
  <c r="AT204" i="4" s="1"/>
  <c r="AU204" i="4" s="1"/>
  <c r="AV204" i="4" s="1"/>
  <c r="AW204" i="4" s="1"/>
  <c r="AX204" i="4" s="1"/>
  <c r="AY204" i="4" s="1"/>
  <c r="AZ204" i="4" s="1"/>
  <c r="BA204" i="4" s="1"/>
  <c r="BB204" i="4" s="1"/>
  <c r="BC204" i="4" s="1"/>
  <c r="BD204" i="4" s="1"/>
  <c r="BE204" i="4" s="1"/>
  <c r="BF204" i="4" s="1"/>
  <c r="BG204" i="4" s="1"/>
  <c r="BH204" i="4" s="1"/>
  <c r="BI204" i="4" s="1"/>
  <c r="BJ204" i="4" s="1"/>
  <c r="BK204" i="4" s="1"/>
  <c r="BL204" i="4" s="1"/>
  <c r="BM204" i="4" s="1"/>
  <c r="BN204" i="4" s="1"/>
  <c r="BO204" i="4" s="1"/>
  <c r="BP204" i="4" s="1"/>
  <c r="BQ204" i="4" s="1"/>
  <c r="BR204" i="4" s="1"/>
  <c r="BS204" i="4" s="1"/>
  <c r="BT204" i="4" s="1"/>
  <c r="BU204" i="4" s="1"/>
  <c r="BV204" i="4" s="1"/>
  <c r="BW204" i="4" s="1"/>
  <c r="BX204" i="4" s="1"/>
  <c r="BY204" i="4" s="1"/>
  <c r="BZ204" i="4" s="1"/>
  <c r="CA204" i="4" s="1"/>
  <c r="CB204" i="4" s="1"/>
  <c r="CC204" i="4" s="1"/>
  <c r="CD204" i="4" s="1"/>
  <c r="CE204" i="4" s="1"/>
  <c r="CF204" i="4" s="1"/>
  <c r="CG204" i="4" s="1"/>
  <c r="CH204" i="4" s="1"/>
  <c r="CI204" i="4" s="1"/>
  <c r="CJ204" i="4" s="1"/>
  <c r="CK204" i="4" s="1"/>
  <c r="CL204" i="4" s="1"/>
  <c r="CM204" i="4" s="1"/>
  <c r="CN204" i="4" s="1"/>
  <c r="CO204" i="4" s="1"/>
  <c r="CP204" i="4" s="1"/>
  <c r="CQ204" i="4" s="1"/>
  <c r="CR204" i="4" s="1"/>
  <c r="CS204" i="4" s="1"/>
  <c r="CT204" i="4" s="1"/>
  <c r="CU204" i="4" s="1"/>
  <c r="CV204" i="4" s="1"/>
  <c r="CW204" i="4" s="1"/>
  <c r="CX204" i="4" s="1"/>
  <c r="CY204" i="4" s="1"/>
  <c r="CZ204" i="4" s="1"/>
  <c r="DA204" i="4" s="1"/>
  <c r="DB204" i="4" s="1"/>
  <c r="DC204" i="4" s="1"/>
  <c r="DD204" i="4" s="1"/>
  <c r="DE204" i="4" s="1"/>
  <c r="DF204" i="4" s="1"/>
  <c r="DG204" i="4" s="1"/>
  <c r="DH204" i="4" s="1"/>
  <c r="DI204" i="4" s="1"/>
  <c r="DJ204" i="4" s="1"/>
  <c r="DK204" i="4" s="1"/>
  <c r="DL204" i="4" s="1"/>
  <c r="DM204" i="4" s="1"/>
  <c r="DN204" i="4" s="1"/>
  <c r="DO204" i="4" s="1"/>
  <c r="DP204" i="4" s="1"/>
  <c r="DQ204" i="4" s="1"/>
  <c r="DR204" i="4" s="1"/>
  <c r="DS204" i="4" s="1"/>
  <c r="DT204" i="4" s="1"/>
  <c r="DU204" i="4" s="1"/>
  <c r="DV204" i="4" s="1"/>
  <c r="DW204" i="4" s="1"/>
  <c r="DX204" i="4" s="1"/>
  <c r="DY204" i="4" s="1"/>
  <c r="DZ204" i="4" s="1"/>
  <c r="EA204" i="4" s="1"/>
  <c r="EB204" i="4" s="1"/>
  <c r="EC204" i="4" s="1"/>
  <c r="ED204" i="4" s="1"/>
  <c r="EE204" i="4" s="1"/>
  <c r="EF204" i="4" s="1"/>
  <c r="EG204" i="4" s="1"/>
  <c r="EH204" i="4" s="1"/>
  <c r="EI204" i="4" s="1"/>
  <c r="EJ204" i="4" s="1"/>
  <c r="EK204" i="4" s="1"/>
  <c r="EL204" i="4" s="1"/>
  <c r="EM204" i="4" s="1"/>
  <c r="EN204" i="4" s="1"/>
  <c r="EO204" i="4" s="1"/>
  <c r="EP204" i="4" s="1"/>
  <c r="EQ204" i="4" s="1"/>
  <c r="ER204" i="4" s="1"/>
  <c r="ES204" i="4" s="1"/>
  <c r="ET204" i="4" s="1"/>
  <c r="EU204" i="4" s="1"/>
  <c r="EV204" i="4" s="1"/>
  <c r="EW204" i="4" s="1"/>
  <c r="EX204" i="4" s="1"/>
  <c r="EY204" i="4" s="1"/>
  <c r="EZ204" i="4" s="1"/>
  <c r="FA204" i="4" s="1"/>
  <c r="FB204" i="4" s="1"/>
  <c r="FC204" i="4" s="1"/>
  <c r="FD204" i="4" s="1"/>
  <c r="FE204" i="4" s="1"/>
  <c r="FF204" i="4" s="1"/>
  <c r="FG204" i="4" s="1"/>
  <c r="FH204" i="4" s="1"/>
  <c r="FI204" i="4" s="1"/>
  <c r="FJ204" i="4" s="1"/>
  <c r="FK204" i="4" s="1"/>
  <c r="FL204" i="4" s="1"/>
  <c r="P213" i="4"/>
  <c r="Q213" i="4" s="1"/>
  <c r="R213" i="4" s="1"/>
  <c r="S213" i="4" s="1"/>
  <c r="T213" i="4" s="1"/>
  <c r="U213" i="4" s="1"/>
  <c r="V213" i="4" s="1"/>
  <c r="W213" i="4" s="1"/>
  <c r="X213" i="4" s="1"/>
  <c r="Y213" i="4" s="1"/>
  <c r="Z213" i="4" s="1"/>
  <c r="AA213" i="4" s="1"/>
  <c r="AB213" i="4" s="1"/>
  <c r="AC213" i="4" s="1"/>
  <c r="AD213" i="4" s="1"/>
  <c r="AE213" i="4" s="1"/>
  <c r="AF213" i="4" s="1"/>
  <c r="AG213" i="4" s="1"/>
  <c r="AH213" i="4" s="1"/>
  <c r="AI213" i="4" s="1"/>
  <c r="AJ213" i="4" s="1"/>
  <c r="AK213" i="4" s="1"/>
  <c r="BR176" i="4"/>
  <c r="BS176" i="4" s="1"/>
  <c r="BT176" i="4" s="1"/>
  <c r="BU176" i="4" s="1"/>
  <c r="BV176" i="4" s="1"/>
  <c r="BW176" i="4" s="1"/>
  <c r="BX176" i="4" s="1"/>
  <c r="BY176" i="4" s="1"/>
  <c r="BZ176" i="4" s="1"/>
  <c r="CA176" i="4" s="1"/>
  <c r="CB176" i="4" s="1"/>
  <c r="CC176" i="4" s="1"/>
  <c r="CD176" i="4" s="1"/>
  <c r="CE176" i="4" s="1"/>
  <c r="CF176" i="4" s="1"/>
  <c r="CG176" i="4" s="1"/>
  <c r="CH176" i="4" s="1"/>
  <c r="CI176" i="4" s="1"/>
  <c r="CJ176" i="4" s="1"/>
  <c r="CK176" i="4" s="1"/>
  <c r="CL176" i="4" s="1"/>
  <c r="CM176" i="4" s="1"/>
  <c r="CN176" i="4" s="1"/>
  <c r="CO176" i="4" s="1"/>
  <c r="CP176" i="4" s="1"/>
  <c r="CQ176" i="4" s="1"/>
  <c r="CR176" i="4" s="1"/>
  <c r="CS176" i="4" s="1"/>
  <c r="CT176" i="4" s="1"/>
  <c r="CU176" i="4" s="1"/>
  <c r="CV176" i="4" s="1"/>
  <c r="CW176" i="4" s="1"/>
  <c r="CX176" i="4" s="1"/>
  <c r="CY176" i="4" s="1"/>
  <c r="CZ176" i="4" s="1"/>
  <c r="DA176" i="4" s="1"/>
  <c r="DB176" i="4" s="1"/>
  <c r="DC176" i="4" s="1"/>
  <c r="DD176" i="4" s="1"/>
  <c r="DE176" i="4" s="1"/>
  <c r="DF176" i="4" s="1"/>
  <c r="DG176" i="4" s="1"/>
  <c r="DH176" i="4" s="1"/>
  <c r="DI176" i="4" s="1"/>
  <c r="DJ176" i="4" s="1"/>
  <c r="DK176" i="4" s="1"/>
  <c r="DL176" i="4" s="1"/>
  <c r="DM176" i="4" s="1"/>
  <c r="DN176" i="4" s="1"/>
  <c r="DO176" i="4" s="1"/>
  <c r="DP176" i="4" s="1"/>
  <c r="DQ176" i="4" s="1"/>
  <c r="DR176" i="4" s="1"/>
  <c r="DS176" i="4" s="1"/>
  <c r="DT176" i="4" s="1"/>
  <c r="DU176" i="4" s="1"/>
  <c r="DV176" i="4" s="1"/>
  <c r="DW176" i="4" s="1"/>
  <c r="DX176" i="4" s="1"/>
  <c r="DY176" i="4" s="1"/>
  <c r="DZ176" i="4" s="1"/>
  <c r="EA176" i="4" s="1"/>
  <c r="EB176" i="4" s="1"/>
  <c r="EC176" i="4" s="1"/>
  <c r="ED176" i="4" s="1"/>
  <c r="EE176" i="4" s="1"/>
  <c r="EF176" i="4" s="1"/>
  <c r="EG176" i="4" s="1"/>
  <c r="EH176" i="4" s="1"/>
  <c r="EI176" i="4" s="1"/>
  <c r="EJ176" i="4" s="1"/>
  <c r="EK176" i="4" s="1"/>
  <c r="EL176" i="4" s="1"/>
  <c r="EM176" i="4" s="1"/>
  <c r="EN176" i="4" s="1"/>
  <c r="EO176" i="4" s="1"/>
  <c r="EP176" i="4" s="1"/>
  <c r="EQ176" i="4" s="1"/>
  <c r="ER176" i="4" s="1"/>
  <c r="ES176" i="4" s="1"/>
  <c r="ET176" i="4" s="1"/>
  <c r="EU176" i="4" s="1"/>
  <c r="EV176" i="4" s="1"/>
  <c r="EW176" i="4" s="1"/>
  <c r="EX176" i="4" s="1"/>
  <c r="EY176" i="4" s="1"/>
  <c r="EZ176" i="4" s="1"/>
  <c r="FA176" i="4" s="1"/>
  <c r="FB176" i="4" s="1"/>
  <c r="FC176" i="4" s="1"/>
  <c r="FD176" i="4" s="1"/>
  <c r="FE176" i="4" s="1"/>
  <c r="FF176" i="4" s="1"/>
  <c r="FG176" i="4" s="1"/>
  <c r="FH176" i="4" s="1"/>
  <c r="FI176" i="4" s="1"/>
  <c r="FJ176" i="4" s="1"/>
  <c r="FK176" i="4" s="1"/>
  <c r="FL176" i="4" s="1"/>
  <c r="M105" i="4"/>
  <c r="O89" i="4"/>
  <c r="O92" i="4"/>
  <c r="O97" i="4"/>
  <c r="O99" i="4"/>
  <c r="O91" i="4"/>
  <c r="O90" i="4"/>
  <c r="O98" i="4"/>
  <c r="O94" i="4"/>
  <c r="O96" i="4"/>
  <c r="O100" i="4"/>
  <c r="O95" i="4"/>
  <c r="O93" i="4"/>
  <c r="N94" i="4"/>
  <c r="N99" i="4"/>
  <c r="N93" i="4"/>
  <c r="N98" i="4"/>
  <c r="N89" i="4"/>
  <c r="N95" i="4"/>
  <c r="N92" i="4"/>
  <c r="N90" i="4"/>
  <c r="N97" i="4"/>
  <c r="N96" i="4"/>
  <c r="N100" i="4"/>
  <c r="N91" i="4"/>
  <c r="R266" i="4"/>
  <c r="S266" i="4" s="1"/>
  <c r="T266" i="4" s="1"/>
  <c r="U266" i="4" s="1"/>
  <c r="V266" i="4" s="1"/>
  <c r="W266" i="4" s="1"/>
  <c r="X266" i="4" s="1"/>
  <c r="Y266" i="4" s="1"/>
  <c r="Z266" i="4" s="1"/>
  <c r="AA266" i="4" s="1"/>
  <c r="AB266" i="4" s="1"/>
  <c r="AC266" i="4" s="1"/>
  <c r="AD266" i="4" s="1"/>
  <c r="AE266" i="4" s="1"/>
  <c r="AF266" i="4" s="1"/>
  <c r="AG266" i="4" s="1"/>
  <c r="AH266" i="4" s="1"/>
  <c r="AI266" i="4" s="1"/>
  <c r="AJ266" i="4" s="1"/>
  <c r="AK266" i="4" s="1"/>
  <c r="AL266" i="4" s="1"/>
  <c r="AM266" i="4" s="1"/>
  <c r="AN266" i="4" s="1"/>
  <c r="AO266" i="4" s="1"/>
  <c r="AP266" i="4" s="1"/>
  <c r="AQ266" i="4" s="1"/>
  <c r="AR266" i="4" s="1"/>
  <c r="AS266" i="4" s="1"/>
  <c r="AT266" i="4" s="1"/>
  <c r="AU266" i="4" s="1"/>
  <c r="AV266" i="4" s="1"/>
  <c r="AW266" i="4" s="1"/>
  <c r="AX266" i="4" s="1"/>
  <c r="AY266" i="4" s="1"/>
  <c r="AZ266" i="4" s="1"/>
  <c r="BA266" i="4" s="1"/>
  <c r="BB266" i="4" s="1"/>
  <c r="BC266" i="4" s="1"/>
  <c r="BD266" i="4" s="1"/>
  <c r="BE266" i="4" s="1"/>
  <c r="BF266" i="4" s="1"/>
  <c r="BG266" i="4" s="1"/>
  <c r="BH266" i="4" s="1"/>
  <c r="BI266" i="4" s="1"/>
  <c r="BJ266" i="4" s="1"/>
  <c r="BK266" i="4" s="1"/>
  <c r="BL266" i="4" s="1"/>
  <c r="BM266" i="4" s="1"/>
  <c r="BN266" i="4" s="1"/>
  <c r="BO266" i="4" s="1"/>
  <c r="BP266" i="4" s="1"/>
  <c r="BQ266" i="4" s="1"/>
  <c r="BR266" i="4" s="1"/>
  <c r="BS266" i="4" s="1"/>
  <c r="BT266" i="4" s="1"/>
  <c r="BU266" i="4" s="1"/>
  <c r="BV266" i="4" s="1"/>
  <c r="BW266" i="4" s="1"/>
  <c r="BX266" i="4" s="1"/>
  <c r="BY266" i="4" s="1"/>
  <c r="BZ266" i="4" s="1"/>
  <c r="CA266" i="4" s="1"/>
  <c r="CB266" i="4" s="1"/>
  <c r="CC266" i="4" s="1"/>
  <c r="CD266" i="4" s="1"/>
  <c r="CE266" i="4" s="1"/>
  <c r="CF266" i="4" s="1"/>
  <c r="CG266" i="4" s="1"/>
  <c r="CH266" i="4" s="1"/>
  <c r="CI266" i="4" s="1"/>
  <c r="CJ266" i="4" s="1"/>
  <c r="CK266" i="4" s="1"/>
  <c r="CL266" i="4" s="1"/>
  <c r="CM266" i="4" s="1"/>
  <c r="CN266" i="4" s="1"/>
  <c r="CO266" i="4" s="1"/>
  <c r="CP266" i="4" s="1"/>
  <c r="CQ266" i="4" s="1"/>
  <c r="CR266" i="4" s="1"/>
  <c r="CS266" i="4" s="1"/>
  <c r="CT266" i="4" s="1"/>
  <c r="CU266" i="4" s="1"/>
  <c r="CV266" i="4" s="1"/>
  <c r="CW266" i="4" s="1"/>
  <c r="CX266" i="4" s="1"/>
  <c r="CY266" i="4" s="1"/>
  <c r="CZ266" i="4" s="1"/>
  <c r="DA266" i="4" s="1"/>
  <c r="DB266" i="4" s="1"/>
  <c r="DC266" i="4" s="1"/>
  <c r="DD266" i="4" s="1"/>
  <c r="DE266" i="4" s="1"/>
  <c r="DF266" i="4" s="1"/>
  <c r="DG266" i="4" s="1"/>
  <c r="DH266" i="4" s="1"/>
  <c r="DI266" i="4" s="1"/>
  <c r="DJ266" i="4" s="1"/>
  <c r="DK266" i="4" s="1"/>
  <c r="DL266" i="4" s="1"/>
  <c r="DM266" i="4" s="1"/>
  <c r="DN266" i="4" s="1"/>
  <c r="DO266" i="4" s="1"/>
  <c r="DP266" i="4" s="1"/>
  <c r="DQ266" i="4" s="1"/>
  <c r="DR266" i="4" s="1"/>
  <c r="DS266" i="4" s="1"/>
  <c r="DT266" i="4" s="1"/>
  <c r="DU266" i="4" s="1"/>
  <c r="DV266" i="4" s="1"/>
  <c r="DW266" i="4" s="1"/>
  <c r="DX266" i="4" s="1"/>
  <c r="DY266" i="4" s="1"/>
  <c r="DZ266" i="4" s="1"/>
  <c r="EA266" i="4" s="1"/>
  <c r="EB266" i="4" s="1"/>
  <c r="EC266" i="4" s="1"/>
  <c r="ED266" i="4" s="1"/>
  <c r="EE266" i="4" s="1"/>
  <c r="EF266" i="4" s="1"/>
  <c r="EG266" i="4" s="1"/>
  <c r="EH266" i="4" s="1"/>
  <c r="EI266" i="4" s="1"/>
  <c r="EJ266" i="4" s="1"/>
  <c r="EK266" i="4" s="1"/>
  <c r="EL266" i="4" s="1"/>
  <c r="EM266" i="4" s="1"/>
  <c r="EN266" i="4" s="1"/>
  <c r="EO266" i="4" s="1"/>
  <c r="EP266" i="4" s="1"/>
  <c r="EQ266" i="4" s="1"/>
  <c r="ER266" i="4" s="1"/>
  <c r="ES266" i="4" s="1"/>
  <c r="ET266" i="4" s="1"/>
  <c r="EU266" i="4" s="1"/>
  <c r="EV266" i="4" s="1"/>
  <c r="EW266" i="4" s="1"/>
  <c r="EX266" i="4" s="1"/>
  <c r="EY266" i="4" s="1"/>
  <c r="EZ266" i="4" s="1"/>
  <c r="FA266" i="4" s="1"/>
  <c r="FB266" i="4" s="1"/>
  <c r="FC266" i="4" s="1"/>
  <c r="FD266" i="4" s="1"/>
  <c r="FE266" i="4" s="1"/>
  <c r="FF266" i="4" s="1"/>
  <c r="FG266" i="4" s="1"/>
  <c r="FH266" i="4" s="1"/>
  <c r="FI266" i="4" s="1"/>
  <c r="FJ266" i="4" s="1"/>
  <c r="FK266" i="4" s="1"/>
  <c r="FL266" i="4" s="1"/>
  <c r="T199" i="4"/>
  <c r="U199" i="4" s="1"/>
  <c r="V199" i="4" s="1"/>
  <c r="W199" i="4" s="1"/>
  <c r="X199" i="4" s="1"/>
  <c r="Y199" i="4" s="1"/>
  <c r="Z199" i="4" s="1"/>
  <c r="AA199" i="4" s="1"/>
  <c r="AB199" i="4" s="1"/>
  <c r="AC199" i="4" s="1"/>
  <c r="AD199" i="4" s="1"/>
  <c r="AE199" i="4" s="1"/>
  <c r="AF199" i="4" s="1"/>
  <c r="AG199" i="4" s="1"/>
  <c r="AH199" i="4" s="1"/>
  <c r="AI199" i="4" s="1"/>
  <c r="AJ199" i="4" s="1"/>
  <c r="AK199" i="4" s="1"/>
  <c r="AL199" i="4" s="1"/>
  <c r="AM199" i="4" s="1"/>
  <c r="AN199" i="4" s="1"/>
  <c r="AO199" i="4" s="1"/>
  <c r="AP199" i="4" s="1"/>
  <c r="AQ199" i="4" s="1"/>
  <c r="AR199" i="4" s="1"/>
  <c r="AS199" i="4" s="1"/>
  <c r="AT199" i="4" s="1"/>
  <c r="AU199" i="4" s="1"/>
  <c r="AV199" i="4" s="1"/>
  <c r="AW199" i="4" s="1"/>
  <c r="AX199" i="4" s="1"/>
  <c r="AY199" i="4" s="1"/>
  <c r="AZ199" i="4" s="1"/>
  <c r="BA199" i="4" s="1"/>
  <c r="BB199" i="4" s="1"/>
  <c r="BC199" i="4" s="1"/>
  <c r="BD199" i="4" s="1"/>
  <c r="BE199" i="4" s="1"/>
  <c r="BF199" i="4" s="1"/>
  <c r="BG199" i="4" s="1"/>
  <c r="BH199" i="4" s="1"/>
  <c r="BI199" i="4" s="1"/>
  <c r="BJ199" i="4" s="1"/>
  <c r="BK199" i="4" s="1"/>
  <c r="BL199" i="4" s="1"/>
  <c r="BM199" i="4" s="1"/>
  <c r="BN199" i="4" s="1"/>
  <c r="BO199" i="4" s="1"/>
  <c r="BP199" i="4" s="1"/>
  <c r="BQ199" i="4" s="1"/>
  <c r="BR199" i="4" s="1"/>
  <c r="BS199" i="4" s="1"/>
  <c r="BT199" i="4" s="1"/>
  <c r="BU199" i="4" s="1"/>
  <c r="BV199" i="4" s="1"/>
  <c r="BW199" i="4" s="1"/>
  <c r="BX199" i="4" s="1"/>
  <c r="BY199" i="4" s="1"/>
  <c r="BZ199" i="4" s="1"/>
  <c r="CA199" i="4" s="1"/>
  <c r="CB199" i="4" s="1"/>
  <c r="CC199" i="4" s="1"/>
  <c r="CD199" i="4" s="1"/>
  <c r="CE199" i="4" s="1"/>
  <c r="CF199" i="4" s="1"/>
  <c r="CG199" i="4" s="1"/>
  <c r="CH199" i="4" s="1"/>
  <c r="CI199" i="4" s="1"/>
  <c r="CJ199" i="4" s="1"/>
  <c r="CK199" i="4" s="1"/>
  <c r="CL199" i="4" s="1"/>
  <c r="CM199" i="4" s="1"/>
  <c r="CN199" i="4" s="1"/>
  <c r="CO199" i="4" s="1"/>
  <c r="CP199" i="4" s="1"/>
  <c r="CQ199" i="4" s="1"/>
  <c r="CR199" i="4" s="1"/>
  <c r="CS199" i="4" s="1"/>
  <c r="CT199" i="4" s="1"/>
  <c r="CU199" i="4" s="1"/>
  <c r="CV199" i="4" s="1"/>
  <c r="CW199" i="4" s="1"/>
  <c r="CX199" i="4" s="1"/>
  <c r="CY199" i="4" s="1"/>
  <c r="CZ199" i="4" s="1"/>
  <c r="DA199" i="4" s="1"/>
  <c r="DB199" i="4" s="1"/>
  <c r="DC199" i="4" s="1"/>
  <c r="DD199" i="4" s="1"/>
  <c r="DE199" i="4" s="1"/>
  <c r="DF199" i="4" s="1"/>
  <c r="DG199" i="4" s="1"/>
  <c r="DH199" i="4" s="1"/>
  <c r="DI199" i="4" s="1"/>
  <c r="DJ199" i="4" s="1"/>
  <c r="DK199" i="4" s="1"/>
  <c r="DL199" i="4" s="1"/>
  <c r="DM199" i="4" s="1"/>
  <c r="DN199" i="4" s="1"/>
  <c r="DO199" i="4" s="1"/>
  <c r="DP199" i="4" s="1"/>
  <c r="DQ199" i="4" s="1"/>
  <c r="DR199" i="4" s="1"/>
  <c r="DS199" i="4" s="1"/>
  <c r="DT199" i="4" s="1"/>
  <c r="DU199" i="4" s="1"/>
  <c r="DV199" i="4" s="1"/>
  <c r="DW199" i="4" s="1"/>
  <c r="DX199" i="4" s="1"/>
  <c r="DY199" i="4" s="1"/>
  <c r="DZ199" i="4" s="1"/>
  <c r="EA199" i="4" s="1"/>
  <c r="EB199" i="4" s="1"/>
  <c r="EC199" i="4" s="1"/>
  <c r="ED199" i="4" s="1"/>
  <c r="EE199" i="4" s="1"/>
  <c r="EF199" i="4" s="1"/>
  <c r="EG199" i="4" s="1"/>
  <c r="EH199" i="4" s="1"/>
  <c r="EI199" i="4" s="1"/>
  <c r="EJ199" i="4" s="1"/>
  <c r="EK199" i="4" s="1"/>
  <c r="EL199" i="4" s="1"/>
  <c r="EM199" i="4" s="1"/>
  <c r="EN199" i="4" s="1"/>
  <c r="EO199" i="4" s="1"/>
  <c r="EP199" i="4" s="1"/>
  <c r="EQ199" i="4" s="1"/>
  <c r="ER199" i="4" s="1"/>
  <c r="ES199" i="4" s="1"/>
  <c r="ET199" i="4" s="1"/>
  <c r="EU199" i="4" s="1"/>
  <c r="EV199" i="4" s="1"/>
  <c r="EW199" i="4" s="1"/>
  <c r="EX199" i="4" s="1"/>
  <c r="EY199" i="4" s="1"/>
  <c r="EZ199" i="4" s="1"/>
  <c r="FA199" i="4" s="1"/>
  <c r="FB199" i="4" s="1"/>
  <c r="FC199" i="4" s="1"/>
  <c r="FD199" i="4" s="1"/>
  <c r="FE199" i="4" s="1"/>
  <c r="FF199" i="4" s="1"/>
  <c r="FG199" i="4" s="1"/>
  <c r="FH199" i="4" s="1"/>
  <c r="FI199" i="4" s="1"/>
  <c r="FJ199" i="4" s="1"/>
  <c r="FK199" i="4" s="1"/>
  <c r="FL199" i="4" s="1"/>
  <c r="EN196" i="4"/>
  <c r="EO196" i="4" s="1"/>
  <c r="EP196" i="4" s="1"/>
  <c r="EQ196" i="4" s="1"/>
  <c r="ER196" i="4" s="1"/>
  <c r="ES196" i="4" s="1"/>
  <c r="ET196" i="4" s="1"/>
  <c r="EU196" i="4" s="1"/>
  <c r="EV196" i="4" s="1"/>
  <c r="EW196" i="4" s="1"/>
  <c r="EX196" i="4" s="1"/>
  <c r="EY196" i="4" s="1"/>
  <c r="EZ196" i="4" s="1"/>
  <c r="FA196" i="4" s="1"/>
  <c r="FB196" i="4" s="1"/>
  <c r="FC196" i="4" s="1"/>
  <c r="FD196" i="4" s="1"/>
  <c r="FE196" i="4" s="1"/>
  <c r="FF196" i="4" s="1"/>
  <c r="FG196" i="4" s="1"/>
  <c r="FH196" i="4" s="1"/>
  <c r="FI196" i="4" s="1"/>
  <c r="FJ196" i="4" s="1"/>
  <c r="FK196" i="4" s="1"/>
  <c r="FL196" i="4" s="1"/>
  <c r="N170" i="4"/>
  <c r="O170" i="4" s="1"/>
  <c r="P170" i="4" s="1"/>
  <c r="Q170" i="4" s="1"/>
  <c r="R170" i="4" s="1"/>
  <c r="S170" i="4" s="1"/>
  <c r="T170" i="4" s="1"/>
  <c r="U170" i="4" s="1"/>
  <c r="V170" i="4" s="1"/>
  <c r="W170" i="4" s="1"/>
  <c r="X170" i="4" s="1"/>
  <c r="Y170" i="4" s="1"/>
  <c r="Z170" i="4" s="1"/>
  <c r="AA170" i="4" s="1"/>
  <c r="AB170" i="4" s="1"/>
  <c r="AC170" i="4" s="1"/>
  <c r="AD170" i="4" s="1"/>
  <c r="AE170" i="4" s="1"/>
  <c r="AF170" i="4" s="1"/>
  <c r="AG170" i="4" s="1"/>
  <c r="AH170" i="4" s="1"/>
  <c r="AI170" i="4" s="1"/>
  <c r="AJ170" i="4" s="1"/>
  <c r="AK170" i="4" s="1"/>
  <c r="AL170" i="4" s="1"/>
  <c r="AM170" i="4" s="1"/>
  <c r="AN170" i="4" s="1"/>
  <c r="AO170" i="4" s="1"/>
  <c r="AP170" i="4" s="1"/>
  <c r="AQ170" i="4" s="1"/>
  <c r="AR170" i="4" s="1"/>
  <c r="AS170" i="4" s="1"/>
  <c r="AT170" i="4" s="1"/>
  <c r="AU170" i="4" s="1"/>
  <c r="AV170" i="4" s="1"/>
  <c r="AW170" i="4" s="1"/>
  <c r="AX170" i="4" s="1"/>
  <c r="AY170" i="4" s="1"/>
  <c r="AZ170" i="4" s="1"/>
  <c r="BA170" i="4" s="1"/>
  <c r="BB170" i="4" s="1"/>
  <c r="BC170" i="4" s="1"/>
  <c r="BD170" i="4" s="1"/>
  <c r="BE170" i="4" s="1"/>
  <c r="BF170" i="4" s="1"/>
  <c r="BG170" i="4" s="1"/>
  <c r="BH170" i="4" s="1"/>
  <c r="BI170" i="4" s="1"/>
  <c r="BJ170" i="4" s="1"/>
  <c r="BK170" i="4" s="1"/>
  <c r="BL170" i="4" s="1"/>
  <c r="BM170" i="4" s="1"/>
  <c r="BN170" i="4" s="1"/>
  <c r="BO170" i="4" s="1"/>
  <c r="BP170" i="4" s="1"/>
  <c r="BQ170" i="4" s="1"/>
  <c r="BR170" i="4" s="1"/>
  <c r="BS170" i="4" s="1"/>
  <c r="BT170" i="4" s="1"/>
  <c r="BU170" i="4" s="1"/>
  <c r="BV170" i="4" s="1"/>
  <c r="BW170" i="4" s="1"/>
  <c r="BX170" i="4" s="1"/>
  <c r="BY170" i="4" s="1"/>
  <c r="BZ170" i="4" s="1"/>
  <c r="CA170" i="4" s="1"/>
  <c r="CB170" i="4" s="1"/>
  <c r="CC170" i="4" s="1"/>
  <c r="CD170" i="4" s="1"/>
  <c r="CE170" i="4" s="1"/>
  <c r="CF170" i="4" s="1"/>
  <c r="CG170" i="4" s="1"/>
  <c r="CH170" i="4" s="1"/>
  <c r="CI170" i="4" s="1"/>
  <c r="CJ170" i="4" s="1"/>
  <c r="CK170" i="4" s="1"/>
  <c r="CL170" i="4" s="1"/>
  <c r="CM170" i="4" s="1"/>
  <c r="CN170" i="4" s="1"/>
  <c r="CO170" i="4" s="1"/>
  <c r="CP170" i="4" s="1"/>
  <c r="CQ170" i="4" s="1"/>
  <c r="CR170" i="4" s="1"/>
  <c r="CS170" i="4" s="1"/>
  <c r="CT170" i="4" s="1"/>
  <c r="CU170" i="4" s="1"/>
  <c r="CV170" i="4" s="1"/>
  <c r="CW170" i="4" s="1"/>
  <c r="CX170" i="4" s="1"/>
  <c r="CY170" i="4" s="1"/>
  <c r="CZ170" i="4" s="1"/>
  <c r="DA170" i="4" s="1"/>
  <c r="DB170" i="4" s="1"/>
  <c r="DC170" i="4" s="1"/>
  <c r="DD170" i="4" s="1"/>
  <c r="DE170" i="4" s="1"/>
  <c r="DF170" i="4" s="1"/>
  <c r="DG170" i="4" s="1"/>
  <c r="DH170" i="4" s="1"/>
  <c r="DI170" i="4" s="1"/>
  <c r="DJ170" i="4" s="1"/>
  <c r="DK170" i="4" s="1"/>
  <c r="DL170" i="4" s="1"/>
  <c r="DM170" i="4" s="1"/>
  <c r="DN170" i="4" s="1"/>
  <c r="DO170" i="4" s="1"/>
  <c r="DP170" i="4" s="1"/>
  <c r="DQ170" i="4" s="1"/>
  <c r="DR170" i="4" s="1"/>
  <c r="DS170" i="4" s="1"/>
  <c r="DT170" i="4" s="1"/>
  <c r="DU170" i="4" s="1"/>
  <c r="DV170" i="4" s="1"/>
  <c r="DW170" i="4" s="1"/>
  <c r="DX170" i="4" s="1"/>
  <c r="DY170" i="4" s="1"/>
  <c r="DZ170" i="4" s="1"/>
  <c r="EA170" i="4" s="1"/>
  <c r="EB170" i="4" s="1"/>
  <c r="EC170" i="4" s="1"/>
  <c r="ED170" i="4" s="1"/>
  <c r="EE170" i="4" s="1"/>
  <c r="EF170" i="4" s="1"/>
  <c r="EG170" i="4" s="1"/>
  <c r="EH170" i="4" s="1"/>
  <c r="EI170" i="4" s="1"/>
  <c r="EJ170" i="4" s="1"/>
  <c r="EK170" i="4" s="1"/>
  <c r="EL170" i="4" s="1"/>
  <c r="EM170" i="4" s="1"/>
  <c r="EN170" i="4" s="1"/>
  <c r="EO170" i="4" s="1"/>
  <c r="EP170" i="4" s="1"/>
  <c r="EQ170" i="4" s="1"/>
  <c r="ER170" i="4" s="1"/>
  <c r="ES170" i="4" s="1"/>
  <c r="ET170" i="4" s="1"/>
  <c r="EU170" i="4" s="1"/>
  <c r="EV170" i="4" s="1"/>
  <c r="EW170" i="4" s="1"/>
  <c r="EX170" i="4" s="1"/>
  <c r="EY170" i="4" s="1"/>
  <c r="EZ170" i="4" s="1"/>
  <c r="FA170" i="4" s="1"/>
  <c r="FB170" i="4" s="1"/>
  <c r="FC170" i="4" s="1"/>
  <c r="FD170" i="4" s="1"/>
  <c r="FE170" i="4" s="1"/>
  <c r="FF170" i="4" s="1"/>
  <c r="FG170" i="4" s="1"/>
  <c r="FH170" i="4" s="1"/>
  <c r="FI170" i="4" s="1"/>
  <c r="FJ170" i="4" s="1"/>
  <c r="FK170" i="4" s="1"/>
  <c r="FL170" i="4" s="1"/>
  <c r="R253" i="4"/>
  <c r="S253" i="4" s="1"/>
  <c r="T253" i="4" s="1"/>
  <c r="U253" i="4" s="1"/>
  <c r="V253" i="4" s="1"/>
  <c r="W253" i="4" s="1"/>
  <c r="X253" i="4" s="1"/>
  <c r="Y253" i="4" s="1"/>
  <c r="Z253" i="4" s="1"/>
  <c r="AA253" i="4" s="1"/>
  <c r="AB253" i="4" s="1"/>
  <c r="AC253" i="4" s="1"/>
  <c r="AD253" i="4" s="1"/>
  <c r="AE253" i="4" s="1"/>
  <c r="AF253" i="4" s="1"/>
  <c r="AG253" i="4" s="1"/>
  <c r="AH253" i="4" s="1"/>
  <c r="AI253" i="4" s="1"/>
  <c r="AJ253" i="4" s="1"/>
  <c r="AK253" i="4" s="1"/>
  <c r="AL253" i="4" s="1"/>
  <c r="AM253" i="4" s="1"/>
  <c r="AN253" i="4" s="1"/>
  <c r="AO253" i="4" s="1"/>
  <c r="AP253" i="4" s="1"/>
  <c r="AQ253" i="4" s="1"/>
  <c r="AR253" i="4" s="1"/>
  <c r="AS253" i="4" s="1"/>
  <c r="AT253" i="4" s="1"/>
  <c r="AU253" i="4" s="1"/>
  <c r="AV253" i="4" s="1"/>
  <c r="AW253" i="4" s="1"/>
  <c r="AX253" i="4" s="1"/>
  <c r="AY253" i="4" s="1"/>
  <c r="AZ253" i="4" s="1"/>
  <c r="BA253" i="4" s="1"/>
  <c r="BB253" i="4" s="1"/>
  <c r="BC253" i="4" s="1"/>
  <c r="BD253" i="4" s="1"/>
  <c r="BE253" i="4" s="1"/>
  <c r="BF253" i="4" s="1"/>
  <c r="BG253" i="4" s="1"/>
  <c r="BH253" i="4" s="1"/>
  <c r="BI253" i="4" s="1"/>
  <c r="BJ253" i="4" s="1"/>
  <c r="BK253" i="4" s="1"/>
  <c r="BL253" i="4" s="1"/>
  <c r="BM253" i="4" s="1"/>
  <c r="BN253" i="4" s="1"/>
  <c r="BO253" i="4" s="1"/>
  <c r="BP253" i="4" s="1"/>
  <c r="BQ253" i="4" s="1"/>
  <c r="BR253" i="4" s="1"/>
  <c r="BS253" i="4" s="1"/>
  <c r="BT253" i="4" s="1"/>
  <c r="BU253" i="4" s="1"/>
  <c r="BV253" i="4" s="1"/>
  <c r="BW253" i="4" s="1"/>
  <c r="BX253" i="4" s="1"/>
  <c r="BY253" i="4" s="1"/>
  <c r="BZ253" i="4" s="1"/>
  <c r="CA253" i="4" s="1"/>
  <c r="CB253" i="4" s="1"/>
  <c r="CC253" i="4" s="1"/>
  <c r="CD253" i="4" s="1"/>
  <c r="CE253" i="4" s="1"/>
  <c r="CF253" i="4" s="1"/>
  <c r="CG253" i="4" s="1"/>
  <c r="CH253" i="4" s="1"/>
  <c r="CI253" i="4" s="1"/>
  <c r="CJ253" i="4" s="1"/>
  <c r="CK253" i="4" s="1"/>
  <c r="CL253" i="4" s="1"/>
  <c r="CM253" i="4" s="1"/>
  <c r="CN253" i="4" s="1"/>
  <c r="CO253" i="4" s="1"/>
  <c r="CP253" i="4" s="1"/>
  <c r="CQ253" i="4" s="1"/>
  <c r="CR253" i="4" s="1"/>
  <c r="CS253" i="4" s="1"/>
  <c r="CT253" i="4" s="1"/>
  <c r="CU253" i="4" s="1"/>
  <c r="CV253" i="4" s="1"/>
  <c r="CW253" i="4" s="1"/>
  <c r="CX253" i="4" s="1"/>
  <c r="CY253" i="4" s="1"/>
  <c r="CZ253" i="4" s="1"/>
  <c r="DA253" i="4" s="1"/>
  <c r="DB253" i="4" s="1"/>
  <c r="DC253" i="4" s="1"/>
  <c r="DD253" i="4" s="1"/>
  <c r="DE253" i="4" s="1"/>
  <c r="DF253" i="4" s="1"/>
  <c r="DG253" i="4" s="1"/>
  <c r="DH253" i="4" s="1"/>
  <c r="DI253" i="4" s="1"/>
  <c r="DJ253" i="4" s="1"/>
  <c r="DK253" i="4" s="1"/>
  <c r="DL253" i="4" s="1"/>
  <c r="DM253" i="4" s="1"/>
  <c r="DN253" i="4" s="1"/>
  <c r="DO253" i="4" s="1"/>
  <c r="DP253" i="4" s="1"/>
  <c r="DQ253" i="4" s="1"/>
  <c r="DR253" i="4" s="1"/>
  <c r="DS253" i="4" s="1"/>
  <c r="DT253" i="4" s="1"/>
  <c r="DU253" i="4" s="1"/>
  <c r="DV253" i="4" s="1"/>
  <c r="DW253" i="4" s="1"/>
  <c r="DX253" i="4" s="1"/>
  <c r="DY253" i="4" s="1"/>
  <c r="DZ253" i="4" s="1"/>
  <c r="EA253" i="4" s="1"/>
  <c r="EB253" i="4" s="1"/>
  <c r="EC253" i="4" s="1"/>
  <c r="ED253" i="4" s="1"/>
  <c r="EE253" i="4" s="1"/>
  <c r="EF253" i="4" s="1"/>
  <c r="EG253" i="4" s="1"/>
  <c r="EH253" i="4" s="1"/>
  <c r="EI253" i="4" s="1"/>
  <c r="EJ253" i="4" s="1"/>
  <c r="EK253" i="4" s="1"/>
  <c r="EL253" i="4" s="1"/>
  <c r="EM253" i="4" s="1"/>
  <c r="EN253" i="4" s="1"/>
  <c r="EO253" i="4" s="1"/>
  <c r="EP253" i="4" s="1"/>
  <c r="EQ253" i="4" s="1"/>
  <c r="ER253" i="4" s="1"/>
  <c r="ES253" i="4" s="1"/>
  <c r="ET253" i="4" s="1"/>
  <c r="EU253" i="4" s="1"/>
  <c r="EV253" i="4" s="1"/>
  <c r="EW253" i="4" s="1"/>
  <c r="EX253" i="4" s="1"/>
  <c r="EY253" i="4" s="1"/>
  <c r="EZ253" i="4" s="1"/>
  <c r="FA253" i="4" s="1"/>
  <c r="FB253" i="4" s="1"/>
  <c r="FC253" i="4" s="1"/>
  <c r="FD253" i="4" s="1"/>
  <c r="FE253" i="4" s="1"/>
  <c r="FF253" i="4" s="1"/>
  <c r="FG253" i="4" s="1"/>
  <c r="FH253" i="4" s="1"/>
  <c r="FI253" i="4" s="1"/>
  <c r="FJ253" i="4" s="1"/>
  <c r="FK253" i="4" s="1"/>
  <c r="FL253" i="4" s="1"/>
  <c r="P248" i="4"/>
  <c r="Q248" i="4" s="1"/>
  <c r="R248" i="4" s="1"/>
  <c r="S248" i="4" s="1"/>
  <c r="T248" i="4" s="1"/>
  <c r="U248" i="4" s="1"/>
  <c r="V248" i="4" s="1"/>
  <c r="W248" i="4" s="1"/>
  <c r="X248" i="4" s="1"/>
  <c r="Y248" i="4" s="1"/>
  <c r="Z248" i="4" s="1"/>
  <c r="AA248" i="4" s="1"/>
  <c r="AB248" i="4" s="1"/>
  <c r="AC248" i="4" s="1"/>
  <c r="AD248" i="4" s="1"/>
  <c r="AE248" i="4" s="1"/>
  <c r="AF248" i="4" s="1"/>
  <c r="AG248" i="4" s="1"/>
  <c r="AH248" i="4" s="1"/>
  <c r="AI248" i="4" s="1"/>
  <c r="AJ248" i="4" s="1"/>
  <c r="AK248" i="4" s="1"/>
  <c r="AL248" i="4" s="1"/>
  <c r="AM248" i="4" s="1"/>
  <c r="AN248" i="4" s="1"/>
  <c r="AO248" i="4" s="1"/>
  <c r="AP248" i="4" s="1"/>
  <c r="AQ248" i="4" s="1"/>
  <c r="AR248" i="4" s="1"/>
  <c r="AS248" i="4" s="1"/>
  <c r="AT248" i="4" s="1"/>
  <c r="AU248" i="4" s="1"/>
  <c r="AV248" i="4" s="1"/>
  <c r="AW248" i="4" s="1"/>
  <c r="AX248" i="4" s="1"/>
  <c r="AY248" i="4" s="1"/>
  <c r="AZ248" i="4" s="1"/>
  <c r="BA248" i="4" s="1"/>
  <c r="BB248" i="4" s="1"/>
  <c r="BC248" i="4" s="1"/>
  <c r="BD248" i="4" s="1"/>
  <c r="BE248" i="4" s="1"/>
  <c r="BF248" i="4" s="1"/>
  <c r="BG248" i="4" s="1"/>
  <c r="BH248" i="4" s="1"/>
  <c r="BI248" i="4" s="1"/>
  <c r="BJ248" i="4" s="1"/>
  <c r="BK248" i="4" s="1"/>
  <c r="BL248" i="4" s="1"/>
  <c r="BM248" i="4" s="1"/>
  <c r="BN248" i="4" s="1"/>
  <c r="BO248" i="4" s="1"/>
  <c r="BP248" i="4" s="1"/>
  <c r="BQ248" i="4" s="1"/>
  <c r="BR248" i="4" s="1"/>
  <c r="BS248" i="4" s="1"/>
  <c r="BT248" i="4" s="1"/>
  <c r="BU248" i="4" s="1"/>
  <c r="BV248" i="4" s="1"/>
  <c r="BW248" i="4" s="1"/>
  <c r="BX248" i="4" s="1"/>
  <c r="BY248" i="4" s="1"/>
  <c r="BZ248" i="4" s="1"/>
  <c r="CA248" i="4" s="1"/>
  <c r="CB248" i="4" s="1"/>
  <c r="CC248" i="4" s="1"/>
  <c r="CD248" i="4" s="1"/>
  <c r="CE248" i="4" s="1"/>
  <c r="CF248" i="4" s="1"/>
  <c r="CG248" i="4" s="1"/>
  <c r="CH248" i="4" s="1"/>
  <c r="CI248" i="4" s="1"/>
  <c r="CJ248" i="4" s="1"/>
  <c r="CK248" i="4" s="1"/>
  <c r="CL248" i="4" s="1"/>
  <c r="CM248" i="4" s="1"/>
  <c r="CN248" i="4" s="1"/>
  <c r="CO248" i="4" s="1"/>
  <c r="CP248" i="4" s="1"/>
  <c r="CQ248" i="4" s="1"/>
  <c r="CR248" i="4" s="1"/>
  <c r="CS248" i="4" s="1"/>
  <c r="CT248" i="4" s="1"/>
  <c r="CU248" i="4" s="1"/>
  <c r="CV248" i="4" s="1"/>
  <c r="CW248" i="4" s="1"/>
  <c r="CX248" i="4" s="1"/>
  <c r="CY248" i="4" s="1"/>
  <c r="CZ248" i="4" s="1"/>
  <c r="DA248" i="4" s="1"/>
  <c r="DB248" i="4" s="1"/>
  <c r="DC248" i="4" s="1"/>
  <c r="DD248" i="4" s="1"/>
  <c r="DE248" i="4" s="1"/>
  <c r="DF248" i="4" s="1"/>
  <c r="DG248" i="4" s="1"/>
  <c r="DH248" i="4" s="1"/>
  <c r="DI248" i="4" s="1"/>
  <c r="DJ248" i="4" s="1"/>
  <c r="DK248" i="4" s="1"/>
  <c r="DL248" i="4" s="1"/>
  <c r="DM248" i="4" s="1"/>
  <c r="DN248" i="4" s="1"/>
  <c r="DO248" i="4" s="1"/>
  <c r="DP248" i="4" s="1"/>
  <c r="DQ248" i="4" s="1"/>
  <c r="DR248" i="4" s="1"/>
  <c r="DS248" i="4" s="1"/>
  <c r="DT248" i="4" s="1"/>
  <c r="DU248" i="4" s="1"/>
  <c r="DV248" i="4" s="1"/>
  <c r="DW248" i="4" s="1"/>
  <c r="DX248" i="4" s="1"/>
  <c r="DY248" i="4" s="1"/>
  <c r="DZ248" i="4" s="1"/>
  <c r="EA248" i="4" s="1"/>
  <c r="EB248" i="4" s="1"/>
  <c r="EC248" i="4" s="1"/>
  <c r="ED248" i="4" s="1"/>
  <c r="EE248" i="4" s="1"/>
  <c r="EF248" i="4" s="1"/>
  <c r="EG248" i="4" s="1"/>
  <c r="EH248" i="4" s="1"/>
  <c r="EI248" i="4" s="1"/>
  <c r="EJ248" i="4" s="1"/>
  <c r="EK248" i="4" s="1"/>
  <c r="EL248" i="4" s="1"/>
  <c r="EM248" i="4" s="1"/>
  <c r="EN248" i="4" s="1"/>
  <c r="EO248" i="4" s="1"/>
  <c r="EP248" i="4" s="1"/>
  <c r="EQ248" i="4" s="1"/>
  <c r="ER248" i="4" s="1"/>
  <c r="ES248" i="4" s="1"/>
  <c r="ET248" i="4" s="1"/>
  <c r="EU248" i="4" s="1"/>
  <c r="EV248" i="4" s="1"/>
  <c r="EW248" i="4" s="1"/>
  <c r="EX248" i="4" s="1"/>
  <c r="EY248" i="4" s="1"/>
  <c r="EZ248" i="4" s="1"/>
  <c r="FA248" i="4" s="1"/>
  <c r="FB248" i="4" s="1"/>
  <c r="FC248" i="4" s="1"/>
  <c r="FD248" i="4" s="1"/>
  <c r="FE248" i="4" s="1"/>
  <c r="FF248" i="4" s="1"/>
  <c r="FG248" i="4" s="1"/>
  <c r="FH248" i="4" s="1"/>
  <c r="FI248" i="4" s="1"/>
  <c r="FJ248" i="4" s="1"/>
  <c r="FK248" i="4" s="1"/>
  <c r="FL248" i="4" s="1"/>
  <c r="Q205" i="4"/>
  <c r="R205" i="4" s="1"/>
  <c r="S205" i="4" s="1"/>
  <c r="T205" i="4" s="1"/>
  <c r="U205" i="4" s="1"/>
  <c r="V205" i="4" s="1"/>
  <c r="W205" i="4" s="1"/>
  <c r="X205" i="4" s="1"/>
  <c r="Y205" i="4" s="1"/>
  <c r="Z205" i="4" s="1"/>
  <c r="AA205" i="4" s="1"/>
  <c r="AB205" i="4" s="1"/>
  <c r="AC205" i="4" s="1"/>
  <c r="AD205" i="4" s="1"/>
  <c r="AE205" i="4" s="1"/>
  <c r="AF205" i="4" s="1"/>
  <c r="AG205" i="4" s="1"/>
  <c r="AH205" i="4" s="1"/>
  <c r="AI205" i="4" s="1"/>
  <c r="AJ205" i="4" s="1"/>
  <c r="AK205" i="4" s="1"/>
  <c r="AL205" i="4" s="1"/>
  <c r="AM205" i="4" s="1"/>
  <c r="AN205" i="4" s="1"/>
  <c r="AO205" i="4" s="1"/>
  <c r="AP205" i="4" s="1"/>
  <c r="AQ205" i="4" s="1"/>
  <c r="AR205" i="4" s="1"/>
  <c r="AS205" i="4" s="1"/>
  <c r="AT205" i="4" s="1"/>
  <c r="AU205" i="4" s="1"/>
  <c r="AV205" i="4" s="1"/>
  <c r="AW205" i="4" s="1"/>
  <c r="AX205" i="4" s="1"/>
  <c r="AY205" i="4" s="1"/>
  <c r="AZ205" i="4" s="1"/>
  <c r="BA205" i="4" s="1"/>
  <c r="BB205" i="4" s="1"/>
  <c r="BC205" i="4" s="1"/>
  <c r="BD205" i="4" s="1"/>
  <c r="BE205" i="4" s="1"/>
  <c r="BF205" i="4" s="1"/>
  <c r="BG205" i="4" s="1"/>
  <c r="BH205" i="4" s="1"/>
  <c r="BI205" i="4" s="1"/>
  <c r="BJ205" i="4" s="1"/>
  <c r="BK205" i="4" s="1"/>
  <c r="BL205" i="4" s="1"/>
  <c r="BM205" i="4" s="1"/>
  <c r="BN205" i="4" s="1"/>
  <c r="BO205" i="4" s="1"/>
  <c r="BP205" i="4" s="1"/>
  <c r="BQ205" i="4" s="1"/>
  <c r="BR205" i="4" s="1"/>
  <c r="BS205" i="4" s="1"/>
  <c r="BT205" i="4" s="1"/>
  <c r="BU205" i="4" s="1"/>
  <c r="BV205" i="4" s="1"/>
  <c r="BW205" i="4" s="1"/>
  <c r="BX205" i="4" s="1"/>
  <c r="BY205" i="4" s="1"/>
  <c r="BZ205" i="4" s="1"/>
  <c r="CA205" i="4" s="1"/>
  <c r="CB205" i="4" s="1"/>
  <c r="CC205" i="4" s="1"/>
  <c r="CD205" i="4" s="1"/>
  <c r="CE205" i="4" s="1"/>
  <c r="CF205" i="4" s="1"/>
  <c r="CG205" i="4" s="1"/>
  <c r="CH205" i="4" s="1"/>
  <c r="CI205" i="4" s="1"/>
  <c r="CJ205" i="4" s="1"/>
  <c r="CK205" i="4" s="1"/>
  <c r="CL205" i="4" s="1"/>
  <c r="CM205" i="4" s="1"/>
  <c r="CN205" i="4" s="1"/>
  <c r="CO205" i="4" s="1"/>
  <c r="CP205" i="4" s="1"/>
  <c r="CQ205" i="4" s="1"/>
  <c r="CR205" i="4" s="1"/>
  <c r="CS205" i="4" s="1"/>
  <c r="CT205" i="4" s="1"/>
  <c r="CU205" i="4" s="1"/>
  <c r="CV205" i="4" s="1"/>
  <c r="CW205" i="4" s="1"/>
  <c r="CX205" i="4" s="1"/>
  <c r="CY205" i="4" s="1"/>
  <c r="CZ205" i="4" s="1"/>
  <c r="DA205" i="4" s="1"/>
  <c r="DB205" i="4" s="1"/>
  <c r="DC205" i="4" s="1"/>
  <c r="DD205" i="4" s="1"/>
  <c r="DE205" i="4" s="1"/>
  <c r="DF205" i="4" s="1"/>
  <c r="DG205" i="4" s="1"/>
  <c r="DH205" i="4" s="1"/>
  <c r="DI205" i="4" s="1"/>
  <c r="DJ205" i="4" s="1"/>
  <c r="DK205" i="4" s="1"/>
  <c r="DL205" i="4" s="1"/>
  <c r="DM205" i="4" s="1"/>
  <c r="DN205" i="4" s="1"/>
  <c r="DO205" i="4" s="1"/>
  <c r="DP205" i="4" s="1"/>
  <c r="DQ205" i="4" s="1"/>
  <c r="DR205" i="4" s="1"/>
  <c r="DS205" i="4" s="1"/>
  <c r="DT205" i="4" s="1"/>
  <c r="DU205" i="4" s="1"/>
  <c r="DV205" i="4" s="1"/>
  <c r="DW205" i="4" s="1"/>
  <c r="DX205" i="4" s="1"/>
  <c r="DY205" i="4" s="1"/>
  <c r="DZ205" i="4" s="1"/>
  <c r="EA205" i="4" s="1"/>
  <c r="EB205" i="4" s="1"/>
  <c r="EC205" i="4" s="1"/>
  <c r="ED205" i="4" s="1"/>
  <c r="EE205" i="4" s="1"/>
  <c r="EF205" i="4" s="1"/>
  <c r="EG205" i="4" s="1"/>
  <c r="EH205" i="4" s="1"/>
  <c r="EI205" i="4" s="1"/>
  <c r="EJ205" i="4" s="1"/>
  <c r="EK205" i="4" s="1"/>
  <c r="EL205" i="4" s="1"/>
  <c r="EM205" i="4" s="1"/>
  <c r="EN205" i="4" s="1"/>
  <c r="EO205" i="4" s="1"/>
  <c r="EP205" i="4" s="1"/>
  <c r="EQ205" i="4" s="1"/>
  <c r="ER205" i="4" s="1"/>
  <c r="ES205" i="4" s="1"/>
  <c r="ET205" i="4" s="1"/>
  <c r="EU205" i="4" s="1"/>
  <c r="EV205" i="4" s="1"/>
  <c r="EW205" i="4" s="1"/>
  <c r="EX205" i="4" s="1"/>
  <c r="EY205" i="4" s="1"/>
  <c r="EZ205" i="4" s="1"/>
  <c r="FA205" i="4" s="1"/>
  <c r="FB205" i="4" s="1"/>
  <c r="FC205" i="4" s="1"/>
  <c r="FD205" i="4" s="1"/>
  <c r="FE205" i="4" s="1"/>
  <c r="FF205" i="4" s="1"/>
  <c r="FG205" i="4" s="1"/>
  <c r="FH205" i="4" s="1"/>
  <c r="FI205" i="4" s="1"/>
  <c r="FJ205" i="4" s="1"/>
  <c r="FK205" i="4" s="1"/>
  <c r="FL205" i="4" s="1"/>
  <c r="AL233" i="4"/>
  <c r="AM233" i="4" s="1"/>
  <c r="AN233" i="4" s="1"/>
  <c r="AO233" i="4" s="1"/>
  <c r="AP233" i="4" s="1"/>
  <c r="AQ233" i="4" s="1"/>
  <c r="AR233" i="4" s="1"/>
  <c r="AS233" i="4" s="1"/>
  <c r="AT233" i="4" s="1"/>
  <c r="AU233" i="4" s="1"/>
  <c r="AV233" i="4" s="1"/>
  <c r="AW233" i="4" s="1"/>
  <c r="AX233" i="4" s="1"/>
  <c r="AY233" i="4" s="1"/>
  <c r="AZ233" i="4" s="1"/>
  <c r="BA233" i="4" s="1"/>
  <c r="BB233" i="4" s="1"/>
  <c r="BC233" i="4" s="1"/>
  <c r="BD233" i="4" s="1"/>
  <c r="BE233" i="4" s="1"/>
  <c r="BF233" i="4" s="1"/>
  <c r="BG233" i="4" s="1"/>
  <c r="BH233" i="4" s="1"/>
  <c r="BI233" i="4" s="1"/>
  <c r="BJ233" i="4" s="1"/>
  <c r="BK233" i="4" s="1"/>
  <c r="BL233" i="4" s="1"/>
  <c r="BM233" i="4" s="1"/>
  <c r="BN233" i="4" s="1"/>
  <c r="BO233" i="4" s="1"/>
  <c r="BP233" i="4" s="1"/>
  <c r="BQ233" i="4" s="1"/>
  <c r="BR233" i="4" s="1"/>
  <c r="BS233" i="4" s="1"/>
  <c r="BT233" i="4" s="1"/>
  <c r="BU233" i="4" s="1"/>
  <c r="BV233" i="4" s="1"/>
  <c r="BW233" i="4" s="1"/>
  <c r="BX233" i="4" s="1"/>
  <c r="BY233" i="4" s="1"/>
  <c r="BZ233" i="4" s="1"/>
  <c r="CA233" i="4" s="1"/>
  <c r="CB233" i="4" s="1"/>
  <c r="CC233" i="4" s="1"/>
  <c r="CD233" i="4" s="1"/>
  <c r="CE233" i="4" s="1"/>
  <c r="CF233" i="4" s="1"/>
  <c r="CG233" i="4" s="1"/>
  <c r="CH233" i="4" s="1"/>
  <c r="CI233" i="4" s="1"/>
  <c r="CJ233" i="4" s="1"/>
  <c r="CK233" i="4" s="1"/>
  <c r="CL233" i="4" s="1"/>
  <c r="CM233" i="4" s="1"/>
  <c r="CN233" i="4" s="1"/>
  <c r="CO233" i="4" s="1"/>
  <c r="CP233" i="4" s="1"/>
  <c r="CQ233" i="4" s="1"/>
  <c r="CR233" i="4" s="1"/>
  <c r="CS233" i="4" s="1"/>
  <c r="CT233" i="4" s="1"/>
  <c r="CU233" i="4" s="1"/>
  <c r="CV233" i="4" s="1"/>
  <c r="CW233" i="4" s="1"/>
  <c r="CX233" i="4" s="1"/>
  <c r="CY233" i="4" s="1"/>
  <c r="CZ233" i="4" s="1"/>
  <c r="DA233" i="4" s="1"/>
  <c r="DB233" i="4" s="1"/>
  <c r="DC233" i="4" s="1"/>
  <c r="DD233" i="4" s="1"/>
  <c r="DE233" i="4" s="1"/>
  <c r="DF233" i="4" s="1"/>
  <c r="DG233" i="4" s="1"/>
  <c r="DH233" i="4" s="1"/>
  <c r="DI233" i="4" s="1"/>
  <c r="DJ233" i="4" s="1"/>
  <c r="DK233" i="4" s="1"/>
  <c r="DL233" i="4" s="1"/>
  <c r="DM233" i="4" s="1"/>
  <c r="DN233" i="4" s="1"/>
  <c r="DO233" i="4" s="1"/>
  <c r="DP233" i="4" s="1"/>
  <c r="DQ233" i="4" s="1"/>
  <c r="DR233" i="4" s="1"/>
  <c r="DS233" i="4" s="1"/>
  <c r="DT233" i="4" s="1"/>
  <c r="DU233" i="4" s="1"/>
  <c r="DV233" i="4" s="1"/>
  <c r="DW233" i="4" s="1"/>
  <c r="DX233" i="4" s="1"/>
  <c r="DY233" i="4" s="1"/>
  <c r="DZ233" i="4" s="1"/>
  <c r="EA233" i="4" s="1"/>
  <c r="EB233" i="4" s="1"/>
  <c r="EC233" i="4" s="1"/>
  <c r="ED233" i="4" s="1"/>
  <c r="EE233" i="4" s="1"/>
  <c r="EF233" i="4" s="1"/>
  <c r="EG233" i="4" s="1"/>
  <c r="EH233" i="4" s="1"/>
  <c r="EI233" i="4" s="1"/>
  <c r="EJ233" i="4" s="1"/>
  <c r="EK233" i="4" s="1"/>
  <c r="EL233" i="4" s="1"/>
  <c r="EM233" i="4" s="1"/>
  <c r="EN233" i="4" s="1"/>
  <c r="EO233" i="4" s="1"/>
  <c r="EP233" i="4" s="1"/>
  <c r="EQ233" i="4" s="1"/>
  <c r="ER233" i="4" s="1"/>
  <c r="ES233" i="4" s="1"/>
  <c r="ET233" i="4" s="1"/>
  <c r="EU233" i="4" s="1"/>
  <c r="EV233" i="4" s="1"/>
  <c r="EW233" i="4" s="1"/>
  <c r="EX233" i="4" s="1"/>
  <c r="EY233" i="4" s="1"/>
  <c r="EZ233" i="4" s="1"/>
  <c r="FA233" i="4" s="1"/>
  <c r="FB233" i="4" s="1"/>
  <c r="FC233" i="4" s="1"/>
  <c r="FD233" i="4" s="1"/>
  <c r="FE233" i="4" s="1"/>
  <c r="FF233" i="4" s="1"/>
  <c r="FG233" i="4" s="1"/>
  <c r="FH233" i="4" s="1"/>
  <c r="FI233" i="4" s="1"/>
  <c r="FJ233" i="4" s="1"/>
  <c r="FK233" i="4" s="1"/>
  <c r="FL233" i="4" s="1"/>
  <c r="U310" i="4"/>
  <c r="V310" i="4" s="1"/>
  <c r="W310" i="4" s="1"/>
  <c r="X310" i="4" s="1"/>
  <c r="Y310" i="4" s="1"/>
  <c r="Z310" i="4" s="1"/>
  <c r="AA310" i="4" s="1"/>
  <c r="AB310" i="4" s="1"/>
  <c r="AC310" i="4" s="1"/>
  <c r="AD310" i="4" s="1"/>
  <c r="AE310" i="4" s="1"/>
  <c r="AF310" i="4" s="1"/>
  <c r="AG310" i="4" s="1"/>
  <c r="AH310" i="4" s="1"/>
  <c r="AI310" i="4" s="1"/>
  <c r="AJ310" i="4" s="1"/>
  <c r="AK310" i="4" s="1"/>
  <c r="AL310" i="4" s="1"/>
  <c r="AM310" i="4" s="1"/>
  <c r="AN310" i="4" s="1"/>
  <c r="AO310" i="4" s="1"/>
  <c r="AP310" i="4" s="1"/>
  <c r="AQ310" i="4" s="1"/>
  <c r="AR310" i="4" s="1"/>
  <c r="AS310" i="4" s="1"/>
  <c r="AT310" i="4" s="1"/>
  <c r="AU310" i="4" s="1"/>
  <c r="AV310" i="4" s="1"/>
  <c r="AW310" i="4" s="1"/>
  <c r="AX310" i="4" s="1"/>
  <c r="AY310" i="4" s="1"/>
  <c r="AZ310" i="4" s="1"/>
  <c r="BA310" i="4" s="1"/>
  <c r="BB310" i="4" s="1"/>
  <c r="BC310" i="4" s="1"/>
  <c r="BD310" i="4" s="1"/>
  <c r="BE310" i="4" s="1"/>
  <c r="BF310" i="4" s="1"/>
  <c r="BG310" i="4" s="1"/>
  <c r="BH310" i="4" s="1"/>
  <c r="BI310" i="4" s="1"/>
  <c r="BJ310" i="4" s="1"/>
  <c r="BK310" i="4" s="1"/>
  <c r="BL310" i="4" s="1"/>
  <c r="BM310" i="4" s="1"/>
  <c r="BN310" i="4" s="1"/>
  <c r="BO310" i="4" s="1"/>
  <c r="BP310" i="4" s="1"/>
  <c r="BQ310" i="4" s="1"/>
  <c r="BR310" i="4" s="1"/>
  <c r="BS310" i="4" s="1"/>
  <c r="BT310" i="4" s="1"/>
  <c r="BU310" i="4" s="1"/>
  <c r="BV310" i="4" s="1"/>
  <c r="BW310" i="4" s="1"/>
  <c r="BX310" i="4" s="1"/>
  <c r="BY310" i="4" s="1"/>
  <c r="BZ310" i="4" s="1"/>
  <c r="CA310" i="4" s="1"/>
  <c r="CB310" i="4" s="1"/>
  <c r="CC310" i="4" s="1"/>
  <c r="CD310" i="4" s="1"/>
  <c r="CE310" i="4" s="1"/>
  <c r="CF310" i="4" s="1"/>
  <c r="CG310" i="4" s="1"/>
  <c r="CH310" i="4" s="1"/>
  <c r="CI310" i="4" s="1"/>
  <c r="CJ310" i="4" s="1"/>
  <c r="CK310" i="4" s="1"/>
  <c r="CL310" i="4" s="1"/>
  <c r="CM310" i="4" s="1"/>
  <c r="CN310" i="4" s="1"/>
  <c r="CO310" i="4" s="1"/>
  <c r="CP310" i="4" s="1"/>
  <c r="CQ310" i="4" s="1"/>
  <c r="CR310" i="4" s="1"/>
  <c r="CS310" i="4" s="1"/>
  <c r="CT310" i="4" s="1"/>
  <c r="CU310" i="4" s="1"/>
  <c r="CV310" i="4" s="1"/>
  <c r="CW310" i="4" s="1"/>
  <c r="CX310" i="4" s="1"/>
  <c r="CY310" i="4" s="1"/>
  <c r="CZ310" i="4" s="1"/>
  <c r="DA310" i="4" s="1"/>
  <c r="DB310" i="4" s="1"/>
  <c r="DC310" i="4" s="1"/>
  <c r="DD310" i="4" s="1"/>
  <c r="DE310" i="4" s="1"/>
  <c r="DF310" i="4" s="1"/>
  <c r="DG310" i="4" s="1"/>
  <c r="DH310" i="4" s="1"/>
  <c r="DI310" i="4" s="1"/>
  <c r="DJ310" i="4" s="1"/>
  <c r="DK310" i="4" s="1"/>
  <c r="DL310" i="4" s="1"/>
  <c r="DM310" i="4" s="1"/>
  <c r="DN310" i="4" s="1"/>
  <c r="DO310" i="4" s="1"/>
  <c r="DP310" i="4" s="1"/>
  <c r="DQ310" i="4" s="1"/>
  <c r="DR310" i="4" s="1"/>
  <c r="DS310" i="4" s="1"/>
  <c r="DT310" i="4" s="1"/>
  <c r="DU310" i="4" s="1"/>
  <c r="DV310" i="4" s="1"/>
  <c r="DW310" i="4" s="1"/>
  <c r="DX310" i="4" s="1"/>
  <c r="DY310" i="4" s="1"/>
  <c r="DZ310" i="4" s="1"/>
  <c r="EA310" i="4" s="1"/>
  <c r="EB310" i="4" s="1"/>
  <c r="EC310" i="4" s="1"/>
  <c r="ED310" i="4" s="1"/>
  <c r="EE310" i="4" s="1"/>
  <c r="EF310" i="4" s="1"/>
  <c r="EG310" i="4" s="1"/>
  <c r="EH310" i="4" s="1"/>
  <c r="EI310" i="4" s="1"/>
  <c r="EJ310" i="4" s="1"/>
  <c r="EK310" i="4" s="1"/>
  <c r="EL310" i="4" s="1"/>
  <c r="EM310" i="4" s="1"/>
  <c r="EN310" i="4" s="1"/>
  <c r="EO310" i="4" s="1"/>
  <c r="EP310" i="4" s="1"/>
  <c r="EQ310" i="4" s="1"/>
  <c r="ER310" i="4" s="1"/>
  <c r="ES310" i="4" s="1"/>
  <c r="ET310" i="4" s="1"/>
  <c r="EU310" i="4" s="1"/>
  <c r="EV310" i="4" s="1"/>
  <c r="EW310" i="4" s="1"/>
  <c r="EX310" i="4" s="1"/>
  <c r="EY310" i="4" s="1"/>
  <c r="EZ310" i="4" s="1"/>
  <c r="FA310" i="4" s="1"/>
  <c r="FB310" i="4" s="1"/>
  <c r="FC310" i="4" s="1"/>
  <c r="FD310" i="4" s="1"/>
  <c r="FE310" i="4" s="1"/>
  <c r="FF310" i="4" s="1"/>
  <c r="FG310" i="4" s="1"/>
  <c r="FH310" i="4" s="1"/>
  <c r="FI310" i="4" s="1"/>
  <c r="FJ310" i="4" s="1"/>
  <c r="FK310" i="4" s="1"/>
  <c r="FL310" i="4" s="1"/>
  <c r="O319" i="4"/>
  <c r="P319" i="4" s="1"/>
  <c r="P274" i="4"/>
  <c r="P242" i="4"/>
  <c r="Q242" i="4" s="1"/>
  <c r="R242" i="4" s="1"/>
  <c r="S242" i="4" s="1"/>
  <c r="T242" i="4" s="1"/>
  <c r="U242" i="4" s="1"/>
  <c r="V242" i="4" s="1"/>
  <c r="W242" i="4" s="1"/>
  <c r="X242" i="4" s="1"/>
  <c r="Y242" i="4" s="1"/>
  <c r="Z242" i="4" s="1"/>
  <c r="AA242" i="4" s="1"/>
  <c r="AB242" i="4" s="1"/>
  <c r="AC242" i="4" s="1"/>
  <c r="AD242" i="4" s="1"/>
  <c r="AE242" i="4" s="1"/>
  <c r="AF242" i="4" s="1"/>
  <c r="AG242" i="4" s="1"/>
  <c r="AH242" i="4" s="1"/>
  <c r="AI242" i="4" s="1"/>
  <c r="AJ242" i="4" s="1"/>
  <c r="AK242" i="4" s="1"/>
  <c r="AL242" i="4" s="1"/>
  <c r="AM242" i="4" s="1"/>
  <c r="AN242" i="4" s="1"/>
  <c r="AO242" i="4" s="1"/>
  <c r="AP242" i="4" s="1"/>
  <c r="AQ242" i="4" s="1"/>
  <c r="AR242" i="4" s="1"/>
  <c r="AS242" i="4" s="1"/>
  <c r="AT242" i="4" s="1"/>
  <c r="AU242" i="4" s="1"/>
  <c r="AV242" i="4" s="1"/>
  <c r="AW242" i="4" s="1"/>
  <c r="AX242" i="4" s="1"/>
  <c r="AY242" i="4" s="1"/>
  <c r="AZ242" i="4" s="1"/>
  <c r="BA242" i="4" s="1"/>
  <c r="BB242" i="4" s="1"/>
  <c r="BC242" i="4" s="1"/>
  <c r="BD242" i="4" s="1"/>
  <c r="BE242" i="4" s="1"/>
  <c r="BF242" i="4" s="1"/>
  <c r="BG242" i="4" s="1"/>
  <c r="BH242" i="4" s="1"/>
  <c r="BI242" i="4" s="1"/>
  <c r="BJ242" i="4" s="1"/>
  <c r="BK242" i="4" s="1"/>
  <c r="BL242" i="4" s="1"/>
  <c r="BM242" i="4" s="1"/>
  <c r="BN242" i="4" s="1"/>
  <c r="BO242" i="4" s="1"/>
  <c r="BP242" i="4" s="1"/>
  <c r="BQ242" i="4" s="1"/>
  <c r="BR242" i="4" s="1"/>
  <c r="BS242" i="4" s="1"/>
  <c r="BT242" i="4" s="1"/>
  <c r="BU242" i="4" s="1"/>
  <c r="BV242" i="4" s="1"/>
  <c r="BW242" i="4" s="1"/>
  <c r="BX242" i="4" s="1"/>
  <c r="BY242" i="4" s="1"/>
  <c r="BZ242" i="4" s="1"/>
  <c r="CA242" i="4" s="1"/>
  <c r="CB242" i="4" s="1"/>
  <c r="CC242" i="4" s="1"/>
  <c r="CD242" i="4" s="1"/>
  <c r="CE242" i="4" s="1"/>
  <c r="CF242" i="4" s="1"/>
  <c r="CG242" i="4" s="1"/>
  <c r="CH242" i="4" s="1"/>
  <c r="CI242" i="4" s="1"/>
  <c r="CJ242" i="4" s="1"/>
  <c r="CK242" i="4" s="1"/>
  <c r="CL242" i="4" s="1"/>
  <c r="CM242" i="4" s="1"/>
  <c r="CN242" i="4" s="1"/>
  <c r="CO242" i="4" s="1"/>
  <c r="CP242" i="4" s="1"/>
  <c r="CQ242" i="4" s="1"/>
  <c r="CR242" i="4" s="1"/>
  <c r="CS242" i="4" s="1"/>
  <c r="CT242" i="4" s="1"/>
  <c r="CU242" i="4" s="1"/>
  <c r="CV242" i="4" s="1"/>
  <c r="CW242" i="4" s="1"/>
  <c r="CX242" i="4" s="1"/>
  <c r="CY242" i="4" s="1"/>
  <c r="CZ242" i="4" s="1"/>
  <c r="DA242" i="4" s="1"/>
  <c r="DB242" i="4" s="1"/>
  <c r="DC242" i="4" s="1"/>
  <c r="DD242" i="4" s="1"/>
  <c r="DE242" i="4" s="1"/>
  <c r="DF242" i="4" s="1"/>
  <c r="DG242" i="4" s="1"/>
  <c r="DH242" i="4" s="1"/>
  <c r="DI242" i="4" s="1"/>
  <c r="DJ242" i="4" s="1"/>
  <c r="DK242" i="4" s="1"/>
  <c r="DL242" i="4" s="1"/>
  <c r="DM242" i="4" s="1"/>
  <c r="DN242" i="4" s="1"/>
  <c r="DO242" i="4" s="1"/>
  <c r="DP242" i="4" s="1"/>
  <c r="DQ242" i="4" s="1"/>
  <c r="DR242" i="4" s="1"/>
  <c r="DS242" i="4" s="1"/>
  <c r="DT242" i="4" s="1"/>
  <c r="DU242" i="4" s="1"/>
  <c r="DV242" i="4" s="1"/>
  <c r="DW242" i="4" s="1"/>
  <c r="DX242" i="4" s="1"/>
  <c r="DY242" i="4" s="1"/>
  <c r="DZ242" i="4" s="1"/>
  <c r="EA242" i="4" s="1"/>
  <c r="EB242" i="4" s="1"/>
  <c r="EC242" i="4" s="1"/>
  <c r="ED242" i="4" s="1"/>
  <c r="EE242" i="4" s="1"/>
  <c r="EF242" i="4" s="1"/>
  <c r="EG242" i="4" s="1"/>
  <c r="EH242" i="4" s="1"/>
  <c r="EI242" i="4" s="1"/>
  <c r="EJ242" i="4" s="1"/>
  <c r="EK242" i="4" s="1"/>
  <c r="EL242" i="4" s="1"/>
  <c r="EM242" i="4" s="1"/>
  <c r="EN242" i="4" s="1"/>
  <c r="EO242" i="4" s="1"/>
  <c r="EP242" i="4" s="1"/>
  <c r="EQ242" i="4" s="1"/>
  <c r="ER242" i="4" s="1"/>
  <c r="ES242" i="4" s="1"/>
  <c r="ET242" i="4" s="1"/>
  <c r="EU242" i="4" s="1"/>
  <c r="EV242" i="4" s="1"/>
  <c r="EW242" i="4" s="1"/>
  <c r="EX242" i="4" s="1"/>
  <c r="EY242" i="4" s="1"/>
  <c r="EZ242" i="4" s="1"/>
  <c r="FA242" i="4" s="1"/>
  <c r="FB242" i="4" s="1"/>
  <c r="FC242" i="4" s="1"/>
  <c r="FD242" i="4" s="1"/>
  <c r="FE242" i="4" s="1"/>
  <c r="FF242" i="4" s="1"/>
  <c r="FG242" i="4" s="1"/>
  <c r="FH242" i="4" s="1"/>
  <c r="FI242" i="4" s="1"/>
  <c r="FJ242" i="4" s="1"/>
  <c r="FK242" i="4" s="1"/>
  <c r="FL242" i="4" s="1"/>
  <c r="O246" i="4"/>
  <c r="P246" i="4" s="1"/>
  <c r="P189" i="4"/>
  <c r="Q189" i="4" s="1"/>
  <c r="R189" i="4" s="1"/>
  <c r="S189" i="4" s="1"/>
  <c r="T189" i="4" s="1"/>
  <c r="U189" i="4" s="1"/>
  <c r="V189" i="4" s="1"/>
  <c r="W189" i="4" s="1"/>
  <c r="X189" i="4" s="1"/>
  <c r="Y189" i="4" s="1"/>
  <c r="Z189" i="4" s="1"/>
  <c r="AA189" i="4" s="1"/>
  <c r="AB189" i="4" s="1"/>
  <c r="AC189" i="4" s="1"/>
  <c r="AD189" i="4" s="1"/>
  <c r="AE189" i="4" s="1"/>
  <c r="AF189" i="4" s="1"/>
  <c r="AG189" i="4" s="1"/>
  <c r="AH189" i="4" s="1"/>
  <c r="AI189" i="4" s="1"/>
  <c r="AJ189" i="4" s="1"/>
  <c r="AK189" i="4" s="1"/>
  <c r="AL189" i="4" s="1"/>
  <c r="AM189" i="4" s="1"/>
  <c r="AN189" i="4" s="1"/>
  <c r="AO189" i="4" s="1"/>
  <c r="AP189" i="4" s="1"/>
  <c r="AQ189" i="4" s="1"/>
  <c r="AR189" i="4" s="1"/>
  <c r="AS189" i="4" s="1"/>
  <c r="AT189" i="4" s="1"/>
  <c r="AU189" i="4" s="1"/>
  <c r="AV189" i="4" s="1"/>
  <c r="AW189" i="4" s="1"/>
  <c r="AX189" i="4" s="1"/>
  <c r="AY189" i="4" s="1"/>
  <c r="AZ189" i="4" s="1"/>
  <c r="BA189" i="4" s="1"/>
  <c r="BB189" i="4" s="1"/>
  <c r="BC189" i="4" s="1"/>
  <c r="BD189" i="4" s="1"/>
  <c r="BE189" i="4" s="1"/>
  <c r="BF189" i="4" s="1"/>
  <c r="BG189" i="4" s="1"/>
  <c r="BH189" i="4" s="1"/>
  <c r="BI189" i="4" s="1"/>
  <c r="BJ189" i="4" s="1"/>
  <c r="BK189" i="4" s="1"/>
  <c r="BL189" i="4" s="1"/>
  <c r="BM189" i="4" s="1"/>
  <c r="BN189" i="4" s="1"/>
  <c r="BO189" i="4" s="1"/>
  <c r="BP189" i="4" s="1"/>
  <c r="BQ189" i="4" s="1"/>
  <c r="BR189" i="4" s="1"/>
  <c r="BS189" i="4" s="1"/>
  <c r="BT189" i="4" s="1"/>
  <c r="BU189" i="4" s="1"/>
  <c r="BV189" i="4" s="1"/>
  <c r="BW189" i="4" s="1"/>
  <c r="BX189" i="4" s="1"/>
  <c r="BY189" i="4" s="1"/>
  <c r="BZ189" i="4" s="1"/>
  <c r="CA189" i="4" s="1"/>
  <c r="CB189" i="4" s="1"/>
  <c r="CC189" i="4" s="1"/>
  <c r="CD189" i="4" s="1"/>
  <c r="CE189" i="4" s="1"/>
  <c r="CF189" i="4" s="1"/>
  <c r="CG189" i="4" s="1"/>
  <c r="CH189" i="4" s="1"/>
  <c r="CI189" i="4" s="1"/>
  <c r="CJ189" i="4" s="1"/>
  <c r="CK189" i="4" s="1"/>
  <c r="CL189" i="4" s="1"/>
  <c r="CM189" i="4" s="1"/>
  <c r="CN189" i="4" s="1"/>
  <c r="CO189" i="4" s="1"/>
  <c r="CP189" i="4" s="1"/>
  <c r="CQ189" i="4" s="1"/>
  <c r="CR189" i="4" s="1"/>
  <c r="CS189" i="4" s="1"/>
  <c r="CT189" i="4" s="1"/>
  <c r="CU189" i="4" s="1"/>
  <c r="CV189" i="4" s="1"/>
  <c r="CW189" i="4" s="1"/>
  <c r="CX189" i="4" s="1"/>
  <c r="CY189" i="4" s="1"/>
  <c r="CZ189" i="4" s="1"/>
  <c r="DA189" i="4" s="1"/>
  <c r="DB189" i="4" s="1"/>
  <c r="DC189" i="4" s="1"/>
  <c r="DD189" i="4" s="1"/>
  <c r="DE189" i="4" s="1"/>
  <c r="DF189" i="4" s="1"/>
  <c r="DG189" i="4" s="1"/>
  <c r="DH189" i="4" s="1"/>
  <c r="DI189" i="4" s="1"/>
  <c r="DJ189" i="4" s="1"/>
  <c r="DK189" i="4" s="1"/>
  <c r="DL189" i="4" s="1"/>
  <c r="DM189" i="4" s="1"/>
  <c r="DN189" i="4" s="1"/>
  <c r="DO189" i="4" s="1"/>
  <c r="DP189" i="4" s="1"/>
  <c r="DQ189" i="4" s="1"/>
  <c r="DR189" i="4" s="1"/>
  <c r="DS189" i="4" s="1"/>
  <c r="DT189" i="4" s="1"/>
  <c r="DU189" i="4" s="1"/>
  <c r="DV189" i="4" s="1"/>
  <c r="DW189" i="4" s="1"/>
  <c r="DX189" i="4" s="1"/>
  <c r="DY189" i="4" s="1"/>
  <c r="DZ189" i="4" s="1"/>
  <c r="EA189" i="4" s="1"/>
  <c r="EB189" i="4" s="1"/>
  <c r="EC189" i="4" s="1"/>
  <c r="ED189" i="4" s="1"/>
  <c r="EE189" i="4" s="1"/>
  <c r="EF189" i="4" s="1"/>
  <c r="EG189" i="4" s="1"/>
  <c r="EH189" i="4" s="1"/>
  <c r="EI189" i="4" s="1"/>
  <c r="EJ189" i="4" s="1"/>
  <c r="EK189" i="4" s="1"/>
  <c r="EL189" i="4" s="1"/>
  <c r="EM189" i="4" s="1"/>
  <c r="EN189" i="4" s="1"/>
  <c r="EO189" i="4" s="1"/>
  <c r="EP189" i="4" s="1"/>
  <c r="EQ189" i="4" s="1"/>
  <c r="ER189" i="4" s="1"/>
  <c r="ES189" i="4" s="1"/>
  <c r="ET189" i="4" s="1"/>
  <c r="EU189" i="4" s="1"/>
  <c r="EV189" i="4" s="1"/>
  <c r="EW189" i="4" s="1"/>
  <c r="EX189" i="4" s="1"/>
  <c r="EY189" i="4" s="1"/>
  <c r="EZ189" i="4" s="1"/>
  <c r="FA189" i="4" s="1"/>
  <c r="FB189" i="4" s="1"/>
  <c r="FC189" i="4" s="1"/>
  <c r="FD189" i="4" s="1"/>
  <c r="FE189" i="4" s="1"/>
  <c r="FF189" i="4" s="1"/>
  <c r="FG189" i="4" s="1"/>
  <c r="FH189" i="4" s="1"/>
  <c r="FI189" i="4" s="1"/>
  <c r="FJ189" i="4" s="1"/>
  <c r="FK189" i="4" s="1"/>
  <c r="FL189" i="4" s="1"/>
  <c r="Q236" i="4"/>
  <c r="R236" i="4" s="1"/>
  <c r="S236" i="4" s="1"/>
  <c r="T236" i="4" s="1"/>
  <c r="U236" i="4" s="1"/>
  <c r="V236" i="4" s="1"/>
  <c r="W236" i="4" s="1"/>
  <c r="X236" i="4" s="1"/>
  <c r="Y236" i="4" s="1"/>
  <c r="Z236" i="4" s="1"/>
  <c r="AA236" i="4" s="1"/>
  <c r="AB236" i="4" s="1"/>
  <c r="AC236" i="4" s="1"/>
  <c r="AD236" i="4" s="1"/>
  <c r="AE236" i="4" s="1"/>
  <c r="AF236" i="4" s="1"/>
  <c r="AG236" i="4" s="1"/>
  <c r="AH236" i="4" s="1"/>
  <c r="AI236" i="4" s="1"/>
  <c r="AJ236" i="4" s="1"/>
  <c r="AK236" i="4" s="1"/>
  <c r="AL236" i="4" s="1"/>
  <c r="AM236" i="4" s="1"/>
  <c r="AN236" i="4" s="1"/>
  <c r="AO236" i="4" s="1"/>
  <c r="AP236" i="4" s="1"/>
  <c r="AQ236" i="4" s="1"/>
  <c r="AR236" i="4" s="1"/>
  <c r="AS236" i="4" s="1"/>
  <c r="AT236" i="4" s="1"/>
  <c r="AU236" i="4" s="1"/>
  <c r="AV236" i="4" s="1"/>
  <c r="AW236" i="4" s="1"/>
  <c r="AX236" i="4" s="1"/>
  <c r="AY236" i="4" s="1"/>
  <c r="AZ236" i="4" s="1"/>
  <c r="BA236" i="4" s="1"/>
  <c r="BB236" i="4" s="1"/>
  <c r="BC236" i="4" s="1"/>
  <c r="BD236" i="4" s="1"/>
  <c r="BE236" i="4" s="1"/>
  <c r="BF236" i="4" s="1"/>
  <c r="BG236" i="4" s="1"/>
  <c r="BH236" i="4" s="1"/>
  <c r="BI236" i="4" s="1"/>
  <c r="BJ236" i="4" s="1"/>
  <c r="BK236" i="4" s="1"/>
  <c r="BL236" i="4" s="1"/>
  <c r="BM236" i="4" s="1"/>
  <c r="BN236" i="4" s="1"/>
  <c r="BO236" i="4" s="1"/>
  <c r="BP236" i="4" s="1"/>
  <c r="BQ236" i="4" s="1"/>
  <c r="BR236" i="4" s="1"/>
  <c r="BS236" i="4" s="1"/>
  <c r="BT236" i="4" s="1"/>
  <c r="BU236" i="4" s="1"/>
  <c r="BV236" i="4" s="1"/>
  <c r="BW236" i="4" s="1"/>
  <c r="BX236" i="4" s="1"/>
  <c r="BY236" i="4" s="1"/>
  <c r="BZ236" i="4" s="1"/>
  <c r="CA236" i="4" s="1"/>
  <c r="CB236" i="4" s="1"/>
  <c r="CC236" i="4" s="1"/>
  <c r="CD236" i="4" s="1"/>
  <c r="CE236" i="4" s="1"/>
  <c r="CF236" i="4" s="1"/>
  <c r="CG236" i="4" s="1"/>
  <c r="CH236" i="4" s="1"/>
  <c r="CI236" i="4" s="1"/>
  <c r="CJ236" i="4" s="1"/>
  <c r="CK236" i="4" s="1"/>
  <c r="CL236" i="4" s="1"/>
  <c r="CM236" i="4" s="1"/>
  <c r="CN236" i="4" s="1"/>
  <c r="CO236" i="4" s="1"/>
  <c r="CP236" i="4" s="1"/>
  <c r="CQ236" i="4" s="1"/>
  <c r="CR236" i="4" s="1"/>
  <c r="CS236" i="4" s="1"/>
  <c r="CT236" i="4" s="1"/>
  <c r="CU236" i="4" s="1"/>
  <c r="CV236" i="4" s="1"/>
  <c r="CW236" i="4" s="1"/>
  <c r="CX236" i="4" s="1"/>
  <c r="CY236" i="4" s="1"/>
  <c r="CZ236" i="4" s="1"/>
  <c r="DA236" i="4" s="1"/>
  <c r="DB236" i="4" s="1"/>
  <c r="DC236" i="4" s="1"/>
  <c r="DD236" i="4" s="1"/>
  <c r="DE236" i="4" s="1"/>
  <c r="DF236" i="4" s="1"/>
  <c r="DG236" i="4" s="1"/>
  <c r="DH236" i="4" s="1"/>
  <c r="DI236" i="4" s="1"/>
  <c r="DJ236" i="4" s="1"/>
  <c r="DK236" i="4" s="1"/>
  <c r="DL236" i="4" s="1"/>
  <c r="DM236" i="4" s="1"/>
  <c r="DN236" i="4" s="1"/>
  <c r="DO236" i="4" s="1"/>
  <c r="DP236" i="4" s="1"/>
  <c r="DQ236" i="4" s="1"/>
  <c r="DR236" i="4" s="1"/>
  <c r="DS236" i="4" s="1"/>
  <c r="DT236" i="4" s="1"/>
  <c r="DU236" i="4" s="1"/>
  <c r="DV236" i="4" s="1"/>
  <c r="DW236" i="4" s="1"/>
  <c r="DX236" i="4" s="1"/>
  <c r="DY236" i="4" s="1"/>
  <c r="DZ236" i="4" s="1"/>
  <c r="EA236" i="4" s="1"/>
  <c r="EB236" i="4" s="1"/>
  <c r="EC236" i="4" s="1"/>
  <c r="ED236" i="4" s="1"/>
  <c r="EE236" i="4" s="1"/>
  <c r="EF236" i="4" s="1"/>
  <c r="EG236" i="4" s="1"/>
  <c r="EH236" i="4" s="1"/>
  <c r="EI236" i="4" s="1"/>
  <c r="EJ236" i="4" s="1"/>
  <c r="EK236" i="4" s="1"/>
  <c r="EL236" i="4" s="1"/>
  <c r="EM236" i="4" s="1"/>
  <c r="EN236" i="4" s="1"/>
  <c r="EO236" i="4" s="1"/>
  <c r="EP236" i="4" s="1"/>
  <c r="EQ236" i="4" s="1"/>
  <c r="ER236" i="4" s="1"/>
  <c r="ES236" i="4" s="1"/>
  <c r="ET236" i="4" s="1"/>
  <c r="EU236" i="4" s="1"/>
  <c r="EV236" i="4" s="1"/>
  <c r="EW236" i="4" s="1"/>
  <c r="EX236" i="4" s="1"/>
  <c r="EY236" i="4" s="1"/>
  <c r="EZ236" i="4" s="1"/>
  <c r="FA236" i="4" s="1"/>
  <c r="FB236" i="4" s="1"/>
  <c r="FC236" i="4" s="1"/>
  <c r="FD236" i="4" s="1"/>
  <c r="FE236" i="4" s="1"/>
  <c r="FF236" i="4" s="1"/>
  <c r="FG236" i="4" s="1"/>
  <c r="FH236" i="4" s="1"/>
  <c r="FI236" i="4" s="1"/>
  <c r="FJ236" i="4" s="1"/>
  <c r="FK236" i="4" s="1"/>
  <c r="FL236" i="4" s="1"/>
  <c r="P237" i="4"/>
  <c r="Q237" i="4" s="1"/>
  <c r="R237" i="4" s="1"/>
  <c r="S237" i="4" s="1"/>
  <c r="T237" i="4" s="1"/>
  <c r="U237" i="4" s="1"/>
  <c r="V237" i="4" s="1"/>
  <c r="W237" i="4" s="1"/>
  <c r="X237" i="4" s="1"/>
  <c r="Y237" i="4" s="1"/>
  <c r="Z237" i="4" s="1"/>
  <c r="AA237" i="4" s="1"/>
  <c r="AB237" i="4" s="1"/>
  <c r="AC237" i="4" s="1"/>
  <c r="AD237" i="4" s="1"/>
  <c r="AE237" i="4" s="1"/>
  <c r="AF237" i="4" s="1"/>
  <c r="AG237" i="4" s="1"/>
  <c r="AH237" i="4" s="1"/>
  <c r="AI237" i="4" s="1"/>
  <c r="AJ237" i="4" s="1"/>
  <c r="AK237" i="4" s="1"/>
  <c r="AL237" i="4" s="1"/>
  <c r="AM237" i="4" s="1"/>
  <c r="AN237" i="4" s="1"/>
  <c r="AO237" i="4" s="1"/>
  <c r="AP237" i="4" s="1"/>
  <c r="AQ237" i="4" s="1"/>
  <c r="AR237" i="4" s="1"/>
  <c r="AS237" i="4" s="1"/>
  <c r="AT237" i="4" s="1"/>
  <c r="AU237" i="4" s="1"/>
  <c r="AV237" i="4" s="1"/>
  <c r="AW237" i="4" s="1"/>
  <c r="AX237" i="4" s="1"/>
  <c r="AY237" i="4" s="1"/>
  <c r="AZ237" i="4" s="1"/>
  <c r="BA237" i="4" s="1"/>
  <c r="BB237" i="4" s="1"/>
  <c r="BC237" i="4" s="1"/>
  <c r="BD237" i="4" s="1"/>
  <c r="BE237" i="4" s="1"/>
  <c r="BF237" i="4" s="1"/>
  <c r="BG237" i="4" s="1"/>
  <c r="BH237" i="4" s="1"/>
  <c r="BI237" i="4" s="1"/>
  <c r="BJ237" i="4" s="1"/>
  <c r="BK237" i="4" s="1"/>
  <c r="BL237" i="4" s="1"/>
  <c r="BM237" i="4" s="1"/>
  <c r="BN237" i="4" s="1"/>
  <c r="BO237" i="4" s="1"/>
  <c r="BP237" i="4" s="1"/>
  <c r="BQ237" i="4" s="1"/>
  <c r="BR237" i="4" s="1"/>
  <c r="BS237" i="4" s="1"/>
  <c r="BT237" i="4" s="1"/>
  <c r="BU237" i="4" s="1"/>
  <c r="BV237" i="4" s="1"/>
  <c r="BW237" i="4" s="1"/>
  <c r="BX237" i="4" s="1"/>
  <c r="BY237" i="4" s="1"/>
  <c r="BZ237" i="4" s="1"/>
  <c r="CA237" i="4" s="1"/>
  <c r="CB237" i="4" s="1"/>
  <c r="CC237" i="4" s="1"/>
  <c r="CD237" i="4" s="1"/>
  <c r="CE237" i="4" s="1"/>
  <c r="CF237" i="4" s="1"/>
  <c r="CG237" i="4" s="1"/>
  <c r="CH237" i="4" s="1"/>
  <c r="CI237" i="4" s="1"/>
  <c r="CJ237" i="4" s="1"/>
  <c r="CK237" i="4" s="1"/>
  <c r="CL237" i="4" s="1"/>
  <c r="CM237" i="4" s="1"/>
  <c r="CN237" i="4" s="1"/>
  <c r="CO237" i="4" s="1"/>
  <c r="CP237" i="4" s="1"/>
  <c r="CQ237" i="4" s="1"/>
  <c r="CR237" i="4" s="1"/>
  <c r="CS237" i="4" s="1"/>
  <c r="CT237" i="4" s="1"/>
  <c r="CU237" i="4" s="1"/>
  <c r="CV237" i="4" s="1"/>
  <c r="CW237" i="4" s="1"/>
  <c r="CX237" i="4" s="1"/>
  <c r="CY237" i="4" s="1"/>
  <c r="CZ237" i="4" s="1"/>
  <c r="DA237" i="4" s="1"/>
  <c r="DB237" i="4" s="1"/>
  <c r="DC237" i="4" s="1"/>
  <c r="DD237" i="4" s="1"/>
  <c r="DE237" i="4" s="1"/>
  <c r="DF237" i="4" s="1"/>
  <c r="DG237" i="4" s="1"/>
  <c r="DH237" i="4" s="1"/>
  <c r="DI237" i="4" s="1"/>
  <c r="DJ237" i="4" s="1"/>
  <c r="DK237" i="4" s="1"/>
  <c r="DL237" i="4" s="1"/>
  <c r="DM237" i="4" s="1"/>
  <c r="DN237" i="4" s="1"/>
  <c r="DO237" i="4" s="1"/>
  <c r="DP237" i="4" s="1"/>
  <c r="DQ237" i="4" s="1"/>
  <c r="DR237" i="4" s="1"/>
  <c r="DS237" i="4" s="1"/>
  <c r="DT237" i="4" s="1"/>
  <c r="DU237" i="4" s="1"/>
  <c r="DV237" i="4" s="1"/>
  <c r="DW237" i="4" s="1"/>
  <c r="DX237" i="4" s="1"/>
  <c r="DY237" i="4" s="1"/>
  <c r="DZ237" i="4" s="1"/>
  <c r="EA237" i="4" s="1"/>
  <c r="EB237" i="4" s="1"/>
  <c r="EC237" i="4" s="1"/>
  <c r="ED237" i="4" s="1"/>
  <c r="EE237" i="4" s="1"/>
  <c r="EF237" i="4" s="1"/>
  <c r="EG237" i="4" s="1"/>
  <c r="EH237" i="4" s="1"/>
  <c r="EI237" i="4" s="1"/>
  <c r="EJ237" i="4" s="1"/>
  <c r="EK237" i="4" s="1"/>
  <c r="EL237" i="4" s="1"/>
  <c r="EM237" i="4" s="1"/>
  <c r="EN237" i="4" s="1"/>
  <c r="EO237" i="4" s="1"/>
  <c r="EP237" i="4" s="1"/>
  <c r="EQ237" i="4" s="1"/>
  <c r="ER237" i="4" s="1"/>
  <c r="ES237" i="4" s="1"/>
  <c r="ET237" i="4" s="1"/>
  <c r="EU237" i="4" s="1"/>
  <c r="EV237" i="4" s="1"/>
  <c r="EW237" i="4" s="1"/>
  <c r="EX237" i="4" s="1"/>
  <c r="EY237" i="4" s="1"/>
  <c r="EZ237" i="4" s="1"/>
  <c r="FA237" i="4" s="1"/>
  <c r="FB237" i="4" s="1"/>
  <c r="FC237" i="4" s="1"/>
  <c r="FD237" i="4" s="1"/>
  <c r="FE237" i="4" s="1"/>
  <c r="FF237" i="4" s="1"/>
  <c r="FG237" i="4" s="1"/>
  <c r="FH237" i="4" s="1"/>
  <c r="FI237" i="4" s="1"/>
  <c r="FJ237" i="4" s="1"/>
  <c r="FK237" i="4" s="1"/>
  <c r="FL237" i="4" s="1"/>
  <c r="N278" i="4"/>
  <c r="O278" i="4" s="1"/>
  <c r="P278" i="4" s="1"/>
  <c r="Q278" i="4" s="1"/>
  <c r="R278" i="4" s="1"/>
  <c r="S278" i="4" s="1"/>
  <c r="T278" i="4" s="1"/>
  <c r="U278" i="4" s="1"/>
  <c r="V278" i="4" s="1"/>
  <c r="W278" i="4" s="1"/>
  <c r="X278" i="4" s="1"/>
  <c r="Y278" i="4" s="1"/>
  <c r="Z278" i="4" s="1"/>
  <c r="AA278" i="4" s="1"/>
  <c r="AB278" i="4" s="1"/>
  <c r="AC278" i="4" s="1"/>
  <c r="AD278" i="4" s="1"/>
  <c r="AE278" i="4" s="1"/>
  <c r="AF278" i="4" s="1"/>
  <c r="AG278" i="4" s="1"/>
  <c r="AH278" i="4" s="1"/>
  <c r="AI278" i="4" s="1"/>
  <c r="AJ278" i="4" s="1"/>
  <c r="AK278" i="4" s="1"/>
  <c r="AL278" i="4" s="1"/>
  <c r="AM278" i="4" s="1"/>
  <c r="AN278" i="4" s="1"/>
  <c r="AO278" i="4" s="1"/>
  <c r="AP278" i="4" s="1"/>
  <c r="AQ278" i="4" s="1"/>
  <c r="AR278" i="4" s="1"/>
  <c r="AS278" i="4" s="1"/>
  <c r="AT278" i="4" s="1"/>
  <c r="AU278" i="4" s="1"/>
  <c r="AV278" i="4" s="1"/>
  <c r="AW278" i="4" s="1"/>
  <c r="AX278" i="4" s="1"/>
  <c r="AY278" i="4" s="1"/>
  <c r="AZ278" i="4" s="1"/>
  <c r="BA278" i="4" s="1"/>
  <c r="BB278" i="4" s="1"/>
  <c r="BC278" i="4" s="1"/>
  <c r="BD278" i="4" s="1"/>
  <c r="BE278" i="4" s="1"/>
  <c r="BF278" i="4" s="1"/>
  <c r="BG278" i="4" s="1"/>
  <c r="BH278" i="4" s="1"/>
  <c r="BI278" i="4" s="1"/>
  <c r="BJ278" i="4" s="1"/>
  <c r="BK278" i="4" s="1"/>
  <c r="BL278" i="4" s="1"/>
  <c r="BM278" i="4" s="1"/>
  <c r="BN278" i="4" s="1"/>
  <c r="BO278" i="4" s="1"/>
  <c r="BP278" i="4" s="1"/>
  <c r="BQ278" i="4" s="1"/>
  <c r="BR278" i="4" s="1"/>
  <c r="BS278" i="4" s="1"/>
  <c r="BT278" i="4" s="1"/>
  <c r="BU278" i="4" s="1"/>
  <c r="BV278" i="4" s="1"/>
  <c r="BW278" i="4" s="1"/>
  <c r="BX278" i="4" s="1"/>
  <c r="BY278" i="4" s="1"/>
  <c r="BZ278" i="4" s="1"/>
  <c r="CA278" i="4" s="1"/>
  <c r="CB278" i="4" s="1"/>
  <c r="CC278" i="4" s="1"/>
  <c r="CD278" i="4" s="1"/>
  <c r="CE278" i="4" s="1"/>
  <c r="CF278" i="4" s="1"/>
  <c r="CG278" i="4" s="1"/>
  <c r="CH278" i="4" s="1"/>
  <c r="CI278" i="4" s="1"/>
  <c r="CJ278" i="4" s="1"/>
  <c r="CK278" i="4" s="1"/>
  <c r="CL278" i="4" s="1"/>
  <c r="CM278" i="4" s="1"/>
  <c r="CN278" i="4" s="1"/>
  <c r="CO278" i="4" s="1"/>
  <c r="CP278" i="4" s="1"/>
  <c r="CQ278" i="4" s="1"/>
  <c r="CR278" i="4" s="1"/>
  <c r="CS278" i="4" s="1"/>
  <c r="CT278" i="4" s="1"/>
  <c r="CU278" i="4" s="1"/>
  <c r="CV278" i="4" s="1"/>
  <c r="CW278" i="4" s="1"/>
  <c r="CX278" i="4" s="1"/>
  <c r="CY278" i="4" s="1"/>
  <c r="CZ278" i="4" s="1"/>
  <c r="DA278" i="4" s="1"/>
  <c r="DB278" i="4" s="1"/>
  <c r="DC278" i="4" s="1"/>
  <c r="DD278" i="4" s="1"/>
  <c r="DE278" i="4" s="1"/>
  <c r="DF278" i="4" s="1"/>
  <c r="DG278" i="4" s="1"/>
  <c r="DH278" i="4" s="1"/>
  <c r="DI278" i="4" s="1"/>
  <c r="DJ278" i="4" s="1"/>
  <c r="DK278" i="4" s="1"/>
  <c r="DL278" i="4" s="1"/>
  <c r="DM278" i="4" s="1"/>
  <c r="DN278" i="4" s="1"/>
  <c r="DO278" i="4" s="1"/>
  <c r="DP278" i="4" s="1"/>
  <c r="DQ278" i="4" s="1"/>
  <c r="DR278" i="4" s="1"/>
  <c r="DS278" i="4" s="1"/>
  <c r="DT278" i="4" s="1"/>
  <c r="DU278" i="4" s="1"/>
  <c r="DV278" i="4" s="1"/>
  <c r="DW278" i="4" s="1"/>
  <c r="DX278" i="4" s="1"/>
  <c r="DY278" i="4" s="1"/>
  <c r="DZ278" i="4" s="1"/>
  <c r="EA278" i="4" s="1"/>
  <c r="EB278" i="4" s="1"/>
  <c r="EC278" i="4" s="1"/>
  <c r="ED278" i="4" s="1"/>
  <c r="EE278" i="4" s="1"/>
  <c r="EF278" i="4" s="1"/>
  <c r="EG278" i="4" s="1"/>
  <c r="EH278" i="4" s="1"/>
  <c r="EI278" i="4" s="1"/>
  <c r="EJ278" i="4" s="1"/>
  <c r="EK278" i="4" s="1"/>
  <c r="EL278" i="4" s="1"/>
  <c r="EM278" i="4" s="1"/>
  <c r="EN278" i="4" s="1"/>
  <c r="EO278" i="4" s="1"/>
  <c r="EP278" i="4" s="1"/>
  <c r="EQ278" i="4" s="1"/>
  <c r="ER278" i="4" s="1"/>
  <c r="ES278" i="4" s="1"/>
  <c r="ET278" i="4" s="1"/>
  <c r="EU278" i="4" s="1"/>
  <c r="EV278" i="4" s="1"/>
  <c r="EW278" i="4" s="1"/>
  <c r="EX278" i="4" s="1"/>
  <c r="EY278" i="4" s="1"/>
  <c r="EZ278" i="4" s="1"/>
  <c r="FA278" i="4" s="1"/>
  <c r="FB278" i="4" s="1"/>
  <c r="FC278" i="4" s="1"/>
  <c r="FD278" i="4" s="1"/>
  <c r="FE278" i="4" s="1"/>
  <c r="FF278" i="4" s="1"/>
  <c r="FG278" i="4" s="1"/>
  <c r="FH278" i="4" s="1"/>
  <c r="FI278" i="4" s="1"/>
  <c r="FJ278" i="4" s="1"/>
  <c r="FK278" i="4" s="1"/>
  <c r="FL278" i="4" s="1"/>
  <c r="N167" i="4"/>
  <c r="P240" i="4"/>
  <c r="Q240" i="4" s="1"/>
  <c r="R240" i="4" s="1"/>
  <c r="S240" i="4" s="1"/>
  <c r="T240" i="4" s="1"/>
  <c r="U240" i="4" s="1"/>
  <c r="V240" i="4" s="1"/>
  <c r="W240" i="4" s="1"/>
  <c r="X240" i="4" s="1"/>
  <c r="Y240" i="4" s="1"/>
  <c r="Z240" i="4" s="1"/>
  <c r="AA240" i="4" s="1"/>
  <c r="AB240" i="4" s="1"/>
  <c r="AC240" i="4" s="1"/>
  <c r="AD240" i="4" s="1"/>
  <c r="AE240" i="4" s="1"/>
  <c r="AF240" i="4" s="1"/>
  <c r="AG240" i="4" s="1"/>
  <c r="AH240" i="4" s="1"/>
  <c r="AI240" i="4" s="1"/>
  <c r="AJ240" i="4" s="1"/>
  <c r="AK240" i="4" s="1"/>
  <c r="AL240" i="4" s="1"/>
  <c r="AM240" i="4" s="1"/>
  <c r="AN240" i="4" s="1"/>
  <c r="AO240" i="4" s="1"/>
  <c r="AP240" i="4" s="1"/>
  <c r="AQ240" i="4" s="1"/>
  <c r="AR240" i="4" s="1"/>
  <c r="AS240" i="4" s="1"/>
  <c r="AT240" i="4" s="1"/>
  <c r="AU240" i="4" s="1"/>
  <c r="AV240" i="4" s="1"/>
  <c r="AW240" i="4" s="1"/>
  <c r="AX240" i="4" s="1"/>
  <c r="AY240" i="4" s="1"/>
  <c r="AZ240" i="4" s="1"/>
  <c r="BA240" i="4" s="1"/>
  <c r="BB240" i="4" s="1"/>
  <c r="BC240" i="4" s="1"/>
  <c r="BD240" i="4" s="1"/>
  <c r="BE240" i="4" s="1"/>
  <c r="BF240" i="4" s="1"/>
  <c r="BG240" i="4" s="1"/>
  <c r="BH240" i="4" s="1"/>
  <c r="BI240" i="4" s="1"/>
  <c r="BJ240" i="4" s="1"/>
  <c r="BK240" i="4" s="1"/>
  <c r="BL240" i="4" s="1"/>
  <c r="BM240" i="4" s="1"/>
  <c r="BN240" i="4" s="1"/>
  <c r="BO240" i="4" s="1"/>
  <c r="BP240" i="4" s="1"/>
  <c r="BQ240" i="4" s="1"/>
  <c r="BR240" i="4" s="1"/>
  <c r="BS240" i="4" s="1"/>
  <c r="BT240" i="4" s="1"/>
  <c r="BU240" i="4" s="1"/>
  <c r="BV240" i="4" s="1"/>
  <c r="BW240" i="4" s="1"/>
  <c r="BX240" i="4" s="1"/>
  <c r="BY240" i="4" s="1"/>
  <c r="BZ240" i="4" s="1"/>
  <c r="CA240" i="4" s="1"/>
  <c r="CB240" i="4" s="1"/>
  <c r="CC240" i="4" s="1"/>
  <c r="CD240" i="4" s="1"/>
  <c r="CE240" i="4" s="1"/>
  <c r="CF240" i="4" s="1"/>
  <c r="CG240" i="4" s="1"/>
  <c r="CH240" i="4" s="1"/>
  <c r="CI240" i="4" s="1"/>
  <c r="CJ240" i="4" s="1"/>
  <c r="CK240" i="4" s="1"/>
  <c r="CL240" i="4" s="1"/>
  <c r="CM240" i="4" s="1"/>
  <c r="CN240" i="4" s="1"/>
  <c r="CO240" i="4" s="1"/>
  <c r="CP240" i="4" s="1"/>
  <c r="CQ240" i="4" s="1"/>
  <c r="CR240" i="4" s="1"/>
  <c r="CS240" i="4" s="1"/>
  <c r="CT240" i="4" s="1"/>
  <c r="CU240" i="4" s="1"/>
  <c r="CV240" i="4" s="1"/>
  <c r="CW240" i="4" s="1"/>
  <c r="CX240" i="4" s="1"/>
  <c r="CY240" i="4" s="1"/>
  <c r="CZ240" i="4" s="1"/>
  <c r="DA240" i="4" s="1"/>
  <c r="DB240" i="4" s="1"/>
  <c r="DC240" i="4" s="1"/>
  <c r="DD240" i="4" s="1"/>
  <c r="DE240" i="4" s="1"/>
  <c r="DF240" i="4" s="1"/>
  <c r="DG240" i="4" s="1"/>
  <c r="DH240" i="4" s="1"/>
  <c r="DI240" i="4" s="1"/>
  <c r="DJ240" i="4" s="1"/>
  <c r="DK240" i="4" s="1"/>
  <c r="DL240" i="4" s="1"/>
  <c r="DM240" i="4" s="1"/>
  <c r="DN240" i="4" s="1"/>
  <c r="DO240" i="4" s="1"/>
  <c r="DP240" i="4" s="1"/>
  <c r="DQ240" i="4" s="1"/>
  <c r="DR240" i="4" s="1"/>
  <c r="DS240" i="4" s="1"/>
  <c r="DT240" i="4" s="1"/>
  <c r="DU240" i="4" s="1"/>
  <c r="DV240" i="4" s="1"/>
  <c r="DW240" i="4" s="1"/>
  <c r="DX240" i="4" s="1"/>
  <c r="DY240" i="4" s="1"/>
  <c r="DZ240" i="4" s="1"/>
  <c r="EA240" i="4" s="1"/>
  <c r="EB240" i="4" s="1"/>
  <c r="EC240" i="4" s="1"/>
  <c r="ED240" i="4" s="1"/>
  <c r="EE240" i="4" s="1"/>
  <c r="EF240" i="4" s="1"/>
  <c r="EG240" i="4" s="1"/>
  <c r="EH240" i="4" s="1"/>
  <c r="EI240" i="4" s="1"/>
  <c r="EJ240" i="4" s="1"/>
  <c r="EK240" i="4" s="1"/>
  <c r="EL240" i="4" s="1"/>
  <c r="EM240" i="4" s="1"/>
  <c r="EN240" i="4" s="1"/>
  <c r="EO240" i="4" s="1"/>
  <c r="EP240" i="4" s="1"/>
  <c r="EQ240" i="4" s="1"/>
  <c r="ER240" i="4" s="1"/>
  <c r="ES240" i="4" s="1"/>
  <c r="ET240" i="4" s="1"/>
  <c r="EU240" i="4" s="1"/>
  <c r="EV240" i="4" s="1"/>
  <c r="EW240" i="4" s="1"/>
  <c r="EX240" i="4" s="1"/>
  <c r="EY240" i="4" s="1"/>
  <c r="EZ240" i="4" s="1"/>
  <c r="FA240" i="4" s="1"/>
  <c r="FB240" i="4" s="1"/>
  <c r="FC240" i="4" s="1"/>
  <c r="FD240" i="4" s="1"/>
  <c r="FE240" i="4" s="1"/>
  <c r="FF240" i="4" s="1"/>
  <c r="FG240" i="4" s="1"/>
  <c r="FH240" i="4" s="1"/>
  <c r="FI240" i="4" s="1"/>
  <c r="FJ240" i="4" s="1"/>
  <c r="FK240" i="4" s="1"/>
  <c r="FL240" i="4" s="1"/>
  <c r="Q313" i="4"/>
  <c r="R313" i="4" s="1"/>
  <c r="S313" i="4" s="1"/>
  <c r="T313" i="4" s="1"/>
  <c r="U313" i="4" s="1"/>
  <c r="V313" i="4" s="1"/>
  <c r="W313" i="4" s="1"/>
  <c r="X313" i="4" s="1"/>
  <c r="Y313" i="4" s="1"/>
  <c r="Z313" i="4" s="1"/>
  <c r="AA313" i="4" s="1"/>
  <c r="AB313" i="4" s="1"/>
  <c r="AC313" i="4" s="1"/>
  <c r="AD313" i="4" s="1"/>
  <c r="AE313" i="4" s="1"/>
  <c r="AF313" i="4" s="1"/>
  <c r="AG313" i="4" s="1"/>
  <c r="AH313" i="4" s="1"/>
  <c r="AI313" i="4" s="1"/>
  <c r="AJ313" i="4" s="1"/>
  <c r="AK313" i="4" s="1"/>
  <c r="AL313" i="4" s="1"/>
  <c r="AM313" i="4" s="1"/>
  <c r="AN313" i="4" s="1"/>
  <c r="AO313" i="4" s="1"/>
  <c r="AP313" i="4" s="1"/>
  <c r="AQ313" i="4" s="1"/>
  <c r="AR313" i="4" s="1"/>
  <c r="AS313" i="4" s="1"/>
  <c r="AT313" i="4" s="1"/>
  <c r="AU313" i="4" s="1"/>
  <c r="AV313" i="4" s="1"/>
  <c r="AW313" i="4" s="1"/>
  <c r="AX313" i="4" s="1"/>
  <c r="AY313" i="4" s="1"/>
  <c r="AZ313" i="4" s="1"/>
  <c r="BA313" i="4" s="1"/>
  <c r="BB313" i="4" s="1"/>
  <c r="BC313" i="4" s="1"/>
  <c r="BD313" i="4" s="1"/>
  <c r="BE313" i="4" s="1"/>
  <c r="BF313" i="4" s="1"/>
  <c r="BG313" i="4" s="1"/>
  <c r="BH313" i="4" s="1"/>
  <c r="BI313" i="4" s="1"/>
  <c r="BJ313" i="4" s="1"/>
  <c r="BK313" i="4" s="1"/>
  <c r="BL313" i="4" s="1"/>
  <c r="BM313" i="4" s="1"/>
  <c r="BN313" i="4" s="1"/>
  <c r="BO313" i="4" s="1"/>
  <c r="BP313" i="4" s="1"/>
  <c r="BQ313" i="4" s="1"/>
  <c r="BR313" i="4" s="1"/>
  <c r="BS313" i="4" s="1"/>
  <c r="BT313" i="4" s="1"/>
  <c r="BU313" i="4" s="1"/>
  <c r="BV313" i="4" s="1"/>
  <c r="BW313" i="4" s="1"/>
  <c r="BX313" i="4" s="1"/>
  <c r="BY313" i="4" s="1"/>
  <c r="BZ313" i="4" s="1"/>
  <c r="CA313" i="4" s="1"/>
  <c r="CB313" i="4" s="1"/>
  <c r="CC313" i="4" s="1"/>
  <c r="CD313" i="4" s="1"/>
  <c r="CE313" i="4" s="1"/>
  <c r="CF313" i="4" s="1"/>
  <c r="CG313" i="4" s="1"/>
  <c r="CH313" i="4" s="1"/>
  <c r="CI313" i="4" s="1"/>
  <c r="CJ313" i="4" s="1"/>
  <c r="CK313" i="4" s="1"/>
  <c r="CL313" i="4" s="1"/>
  <c r="CM313" i="4" s="1"/>
  <c r="CN313" i="4" s="1"/>
  <c r="CO313" i="4" s="1"/>
  <c r="CP313" i="4" s="1"/>
  <c r="CQ313" i="4" s="1"/>
  <c r="CR313" i="4" s="1"/>
  <c r="CS313" i="4" s="1"/>
  <c r="CT313" i="4" s="1"/>
  <c r="CU313" i="4" s="1"/>
  <c r="CV313" i="4" s="1"/>
  <c r="CW313" i="4" s="1"/>
  <c r="CX313" i="4" s="1"/>
  <c r="CY313" i="4" s="1"/>
  <c r="CZ313" i="4" s="1"/>
  <c r="DA313" i="4" s="1"/>
  <c r="DB313" i="4" s="1"/>
  <c r="DC313" i="4" s="1"/>
  <c r="DD313" i="4" s="1"/>
  <c r="DE313" i="4" s="1"/>
  <c r="DF313" i="4" s="1"/>
  <c r="DG313" i="4" s="1"/>
  <c r="DH313" i="4" s="1"/>
  <c r="DI313" i="4" s="1"/>
  <c r="DJ313" i="4" s="1"/>
  <c r="DK313" i="4" s="1"/>
  <c r="DL313" i="4" s="1"/>
  <c r="DM313" i="4" s="1"/>
  <c r="DN313" i="4" s="1"/>
  <c r="DO313" i="4" s="1"/>
  <c r="DP313" i="4" s="1"/>
  <c r="DQ313" i="4" s="1"/>
  <c r="DR313" i="4" s="1"/>
  <c r="DS313" i="4" s="1"/>
  <c r="DT313" i="4" s="1"/>
  <c r="DU313" i="4" s="1"/>
  <c r="DV313" i="4" s="1"/>
  <c r="DW313" i="4" s="1"/>
  <c r="DX313" i="4" s="1"/>
  <c r="DY313" i="4" s="1"/>
  <c r="DZ313" i="4" s="1"/>
  <c r="EA313" i="4" s="1"/>
  <c r="EB313" i="4" s="1"/>
  <c r="EC313" i="4" s="1"/>
  <c r="ED313" i="4" s="1"/>
  <c r="EE313" i="4" s="1"/>
  <c r="EF313" i="4" s="1"/>
  <c r="EG313" i="4" s="1"/>
  <c r="EH313" i="4" s="1"/>
  <c r="EI313" i="4" s="1"/>
  <c r="EJ313" i="4" s="1"/>
  <c r="EK313" i="4" s="1"/>
  <c r="EL313" i="4" s="1"/>
  <c r="EM313" i="4" s="1"/>
  <c r="EN313" i="4" s="1"/>
  <c r="EO313" i="4" s="1"/>
  <c r="EP313" i="4" s="1"/>
  <c r="EQ313" i="4" s="1"/>
  <c r="ER313" i="4" s="1"/>
  <c r="ES313" i="4" s="1"/>
  <c r="ET313" i="4" s="1"/>
  <c r="EU313" i="4" s="1"/>
  <c r="EV313" i="4" s="1"/>
  <c r="EW313" i="4" s="1"/>
  <c r="EX313" i="4" s="1"/>
  <c r="EY313" i="4" s="1"/>
  <c r="EZ313" i="4" s="1"/>
  <c r="FA313" i="4" s="1"/>
  <c r="FB313" i="4" s="1"/>
  <c r="FC313" i="4" s="1"/>
  <c r="FD313" i="4" s="1"/>
  <c r="FE313" i="4" s="1"/>
  <c r="FF313" i="4" s="1"/>
  <c r="FG313" i="4" s="1"/>
  <c r="FH313" i="4" s="1"/>
  <c r="FI313" i="4" s="1"/>
  <c r="FJ313" i="4" s="1"/>
  <c r="FK313" i="4" s="1"/>
  <c r="FL313" i="4" s="1"/>
  <c r="N245" i="4"/>
  <c r="O245" i="4" s="1"/>
  <c r="P245" i="4" s="1"/>
  <c r="P308" i="4"/>
  <c r="Q308" i="4" s="1"/>
  <c r="R308" i="4" s="1"/>
  <c r="S308" i="4" s="1"/>
  <c r="T308" i="4" s="1"/>
  <c r="U308" i="4" s="1"/>
  <c r="V308" i="4" s="1"/>
  <c r="W308" i="4" s="1"/>
  <c r="X308" i="4" s="1"/>
  <c r="Y308" i="4" s="1"/>
  <c r="Z308" i="4" s="1"/>
  <c r="AA308" i="4" s="1"/>
  <c r="AB308" i="4" s="1"/>
  <c r="AC308" i="4" s="1"/>
  <c r="AD308" i="4" s="1"/>
  <c r="AE308" i="4" s="1"/>
  <c r="AF308" i="4" s="1"/>
  <c r="AG308" i="4" s="1"/>
  <c r="AH308" i="4" s="1"/>
  <c r="AI308" i="4" s="1"/>
  <c r="AJ308" i="4" s="1"/>
  <c r="AK308" i="4" s="1"/>
  <c r="AL308" i="4" s="1"/>
  <c r="AM308" i="4" s="1"/>
  <c r="AN308" i="4" s="1"/>
  <c r="AO308" i="4" s="1"/>
  <c r="AP308" i="4" s="1"/>
  <c r="AQ308" i="4" s="1"/>
  <c r="AR308" i="4" s="1"/>
  <c r="AS308" i="4" s="1"/>
  <c r="AT308" i="4" s="1"/>
  <c r="AU308" i="4" s="1"/>
  <c r="AV308" i="4" s="1"/>
  <c r="AW308" i="4" s="1"/>
  <c r="AX308" i="4" s="1"/>
  <c r="AY308" i="4" s="1"/>
  <c r="AZ308" i="4" s="1"/>
  <c r="BA308" i="4" s="1"/>
  <c r="BB308" i="4" s="1"/>
  <c r="BC308" i="4" s="1"/>
  <c r="BD308" i="4" s="1"/>
  <c r="BE308" i="4" s="1"/>
  <c r="BF308" i="4" s="1"/>
  <c r="BG308" i="4" s="1"/>
  <c r="BH308" i="4" s="1"/>
  <c r="BI308" i="4" s="1"/>
  <c r="BJ308" i="4" s="1"/>
  <c r="BK308" i="4" s="1"/>
  <c r="BL308" i="4" s="1"/>
  <c r="BM308" i="4" s="1"/>
  <c r="BN308" i="4" s="1"/>
  <c r="BO308" i="4" s="1"/>
  <c r="BP308" i="4" s="1"/>
  <c r="BQ308" i="4" s="1"/>
  <c r="BR308" i="4" s="1"/>
  <c r="BS308" i="4" s="1"/>
  <c r="BT308" i="4" s="1"/>
  <c r="BU308" i="4" s="1"/>
  <c r="BV308" i="4" s="1"/>
  <c r="BW308" i="4" s="1"/>
  <c r="BX308" i="4" s="1"/>
  <c r="BY308" i="4" s="1"/>
  <c r="BZ308" i="4" s="1"/>
  <c r="CA308" i="4" s="1"/>
  <c r="CB308" i="4" s="1"/>
  <c r="CC308" i="4" s="1"/>
  <c r="CD308" i="4" s="1"/>
  <c r="CE308" i="4" s="1"/>
  <c r="CF308" i="4" s="1"/>
  <c r="CG308" i="4" s="1"/>
  <c r="CH308" i="4" s="1"/>
  <c r="CI308" i="4" s="1"/>
  <c r="CJ308" i="4" s="1"/>
  <c r="CK308" i="4" s="1"/>
  <c r="CL308" i="4" s="1"/>
  <c r="CM308" i="4" s="1"/>
  <c r="CN308" i="4" s="1"/>
  <c r="CO308" i="4" s="1"/>
  <c r="CP308" i="4" s="1"/>
  <c r="CQ308" i="4" s="1"/>
  <c r="CR308" i="4" s="1"/>
  <c r="CS308" i="4" s="1"/>
  <c r="CT308" i="4" s="1"/>
  <c r="CU308" i="4" s="1"/>
  <c r="CV308" i="4" s="1"/>
  <c r="CW308" i="4" s="1"/>
  <c r="CX308" i="4" s="1"/>
  <c r="CY308" i="4" s="1"/>
  <c r="CZ308" i="4" s="1"/>
  <c r="DA308" i="4" s="1"/>
  <c r="DB308" i="4" s="1"/>
  <c r="DC308" i="4" s="1"/>
  <c r="DD308" i="4" s="1"/>
  <c r="DE308" i="4" s="1"/>
  <c r="DF308" i="4" s="1"/>
  <c r="DG308" i="4" s="1"/>
  <c r="DH308" i="4" s="1"/>
  <c r="DI308" i="4" s="1"/>
  <c r="DJ308" i="4" s="1"/>
  <c r="DK308" i="4" s="1"/>
  <c r="DL308" i="4" s="1"/>
  <c r="DM308" i="4" s="1"/>
  <c r="DN308" i="4" s="1"/>
  <c r="DO308" i="4" s="1"/>
  <c r="DP308" i="4" s="1"/>
  <c r="DQ308" i="4" s="1"/>
  <c r="DR308" i="4" s="1"/>
  <c r="DS308" i="4" s="1"/>
  <c r="DT308" i="4" s="1"/>
  <c r="DU308" i="4" s="1"/>
  <c r="DV308" i="4" s="1"/>
  <c r="DW308" i="4" s="1"/>
  <c r="DX308" i="4" s="1"/>
  <c r="DY308" i="4" s="1"/>
  <c r="DZ308" i="4" s="1"/>
  <c r="EA308" i="4" s="1"/>
  <c r="EB308" i="4" s="1"/>
  <c r="EC308" i="4" s="1"/>
  <c r="ED308" i="4" s="1"/>
  <c r="EE308" i="4" s="1"/>
  <c r="EF308" i="4" s="1"/>
  <c r="EG308" i="4" s="1"/>
  <c r="EH308" i="4" s="1"/>
  <c r="EI308" i="4" s="1"/>
  <c r="EJ308" i="4" s="1"/>
  <c r="EK308" i="4" s="1"/>
  <c r="EL308" i="4" s="1"/>
  <c r="EM308" i="4" s="1"/>
  <c r="EN308" i="4" s="1"/>
  <c r="EO308" i="4" s="1"/>
  <c r="EP308" i="4" s="1"/>
  <c r="EQ308" i="4" s="1"/>
  <c r="ER308" i="4" s="1"/>
  <c r="ES308" i="4" s="1"/>
  <c r="ET308" i="4" s="1"/>
  <c r="EU308" i="4" s="1"/>
  <c r="EV308" i="4" s="1"/>
  <c r="EW308" i="4" s="1"/>
  <c r="EX308" i="4" s="1"/>
  <c r="EY308" i="4" s="1"/>
  <c r="EZ308" i="4" s="1"/>
  <c r="FA308" i="4" s="1"/>
  <c r="FB308" i="4" s="1"/>
  <c r="FC308" i="4" s="1"/>
  <c r="FD308" i="4" s="1"/>
  <c r="FE308" i="4" s="1"/>
  <c r="FF308" i="4" s="1"/>
  <c r="FG308" i="4" s="1"/>
  <c r="FH308" i="4" s="1"/>
  <c r="FI308" i="4" s="1"/>
  <c r="FJ308" i="4" s="1"/>
  <c r="FK308" i="4" s="1"/>
  <c r="FL308" i="4" s="1"/>
  <c r="M238" i="4"/>
  <c r="N238" i="4" s="1"/>
  <c r="O238" i="4" s="1"/>
  <c r="P238" i="4" s="1"/>
  <c r="Q238" i="4" s="1"/>
  <c r="R238" i="4" s="1"/>
  <c r="S238" i="4" s="1"/>
  <c r="T238" i="4" s="1"/>
  <c r="U238" i="4" s="1"/>
  <c r="V238" i="4" s="1"/>
  <c r="W238" i="4" s="1"/>
  <c r="X238" i="4" s="1"/>
  <c r="Y238" i="4" s="1"/>
  <c r="Z238" i="4" s="1"/>
  <c r="AA238" i="4" s="1"/>
  <c r="AB238" i="4" s="1"/>
  <c r="AC238" i="4" s="1"/>
  <c r="AD238" i="4" s="1"/>
  <c r="AE238" i="4" s="1"/>
  <c r="AF238" i="4" s="1"/>
  <c r="AG238" i="4" s="1"/>
  <c r="AH238" i="4" s="1"/>
  <c r="AI238" i="4" s="1"/>
  <c r="AJ238" i="4" s="1"/>
  <c r="AK238" i="4" s="1"/>
  <c r="AL238" i="4" s="1"/>
  <c r="AM238" i="4" s="1"/>
  <c r="AN238" i="4" s="1"/>
  <c r="AO238" i="4" s="1"/>
  <c r="AP238" i="4" s="1"/>
  <c r="AQ238" i="4" s="1"/>
  <c r="AR238" i="4" s="1"/>
  <c r="AS238" i="4" s="1"/>
  <c r="AT238" i="4" s="1"/>
  <c r="AU238" i="4" s="1"/>
  <c r="AV238" i="4" s="1"/>
  <c r="AW238" i="4" s="1"/>
  <c r="AX238" i="4" s="1"/>
  <c r="AY238" i="4" s="1"/>
  <c r="AZ238" i="4" s="1"/>
  <c r="BA238" i="4" s="1"/>
  <c r="BB238" i="4" s="1"/>
  <c r="BC238" i="4" s="1"/>
  <c r="BD238" i="4" s="1"/>
  <c r="BE238" i="4" s="1"/>
  <c r="BF238" i="4" s="1"/>
  <c r="BG238" i="4" s="1"/>
  <c r="BH238" i="4" s="1"/>
  <c r="BI238" i="4" s="1"/>
  <c r="BJ238" i="4" s="1"/>
  <c r="BK238" i="4" s="1"/>
  <c r="BL238" i="4" s="1"/>
  <c r="BM238" i="4" s="1"/>
  <c r="BN238" i="4" s="1"/>
  <c r="BO238" i="4" s="1"/>
  <c r="BP238" i="4" s="1"/>
  <c r="BQ238" i="4" s="1"/>
  <c r="BR238" i="4" s="1"/>
  <c r="BS238" i="4" s="1"/>
  <c r="BT238" i="4" s="1"/>
  <c r="BU238" i="4" s="1"/>
  <c r="BV238" i="4" s="1"/>
  <c r="BW238" i="4" s="1"/>
  <c r="BX238" i="4" s="1"/>
  <c r="BY238" i="4" s="1"/>
  <c r="BZ238" i="4" s="1"/>
  <c r="CA238" i="4" s="1"/>
  <c r="CB238" i="4" s="1"/>
  <c r="CC238" i="4" s="1"/>
  <c r="CD238" i="4" s="1"/>
  <c r="CE238" i="4" s="1"/>
  <c r="CF238" i="4" s="1"/>
  <c r="CG238" i="4" s="1"/>
  <c r="CH238" i="4" s="1"/>
  <c r="CI238" i="4" s="1"/>
  <c r="CJ238" i="4" s="1"/>
  <c r="CK238" i="4" s="1"/>
  <c r="CL238" i="4" s="1"/>
  <c r="CM238" i="4" s="1"/>
  <c r="CN238" i="4" s="1"/>
  <c r="CO238" i="4" s="1"/>
  <c r="CP238" i="4" s="1"/>
  <c r="CQ238" i="4" s="1"/>
  <c r="CR238" i="4" s="1"/>
  <c r="CS238" i="4" s="1"/>
  <c r="CT238" i="4" s="1"/>
  <c r="CU238" i="4" s="1"/>
  <c r="CV238" i="4" s="1"/>
  <c r="CW238" i="4" s="1"/>
  <c r="CX238" i="4" s="1"/>
  <c r="CY238" i="4" s="1"/>
  <c r="CZ238" i="4" s="1"/>
  <c r="DA238" i="4" s="1"/>
  <c r="DB238" i="4" s="1"/>
  <c r="DC238" i="4" s="1"/>
  <c r="DD238" i="4" s="1"/>
  <c r="DE238" i="4" s="1"/>
  <c r="DF238" i="4" s="1"/>
  <c r="DG238" i="4" s="1"/>
  <c r="DH238" i="4" s="1"/>
  <c r="DI238" i="4" s="1"/>
  <c r="DJ238" i="4" s="1"/>
  <c r="DK238" i="4" s="1"/>
  <c r="DL238" i="4" s="1"/>
  <c r="DM238" i="4" s="1"/>
  <c r="DN238" i="4" s="1"/>
  <c r="DO238" i="4" s="1"/>
  <c r="DP238" i="4" s="1"/>
  <c r="DQ238" i="4" s="1"/>
  <c r="DR238" i="4" s="1"/>
  <c r="DS238" i="4" s="1"/>
  <c r="DT238" i="4" s="1"/>
  <c r="DU238" i="4" s="1"/>
  <c r="DV238" i="4" s="1"/>
  <c r="DW238" i="4" s="1"/>
  <c r="DX238" i="4" s="1"/>
  <c r="DY238" i="4" s="1"/>
  <c r="DZ238" i="4" s="1"/>
  <c r="EA238" i="4" s="1"/>
  <c r="EB238" i="4" s="1"/>
  <c r="EC238" i="4" s="1"/>
  <c r="ED238" i="4" s="1"/>
  <c r="EE238" i="4" s="1"/>
  <c r="EF238" i="4" s="1"/>
  <c r="EG238" i="4" s="1"/>
  <c r="EH238" i="4" s="1"/>
  <c r="EI238" i="4" s="1"/>
  <c r="EJ238" i="4" s="1"/>
  <c r="EK238" i="4" s="1"/>
  <c r="EL238" i="4" s="1"/>
  <c r="EM238" i="4" s="1"/>
  <c r="EN238" i="4" s="1"/>
  <c r="EO238" i="4" s="1"/>
  <c r="EP238" i="4" s="1"/>
  <c r="EQ238" i="4" s="1"/>
  <c r="ER238" i="4" s="1"/>
  <c r="ES238" i="4" s="1"/>
  <c r="ET238" i="4" s="1"/>
  <c r="EU238" i="4" s="1"/>
  <c r="EV238" i="4" s="1"/>
  <c r="EW238" i="4" s="1"/>
  <c r="EX238" i="4" s="1"/>
  <c r="EY238" i="4" s="1"/>
  <c r="EZ238" i="4" s="1"/>
  <c r="FA238" i="4" s="1"/>
  <c r="FB238" i="4" s="1"/>
  <c r="FC238" i="4" s="1"/>
  <c r="FD238" i="4" s="1"/>
  <c r="FE238" i="4" s="1"/>
  <c r="FF238" i="4" s="1"/>
  <c r="FG238" i="4" s="1"/>
  <c r="FH238" i="4" s="1"/>
  <c r="FI238" i="4" s="1"/>
  <c r="FJ238" i="4" s="1"/>
  <c r="FK238" i="4" s="1"/>
  <c r="FL238" i="4" s="1"/>
  <c r="BI321" i="4"/>
  <c r="BJ321" i="4" s="1"/>
  <c r="BK321" i="4" s="1"/>
  <c r="BL321" i="4" s="1"/>
  <c r="BM321" i="4" s="1"/>
  <c r="BN321" i="4" s="1"/>
  <c r="BO321" i="4" s="1"/>
  <c r="BP321" i="4" s="1"/>
  <c r="BQ321" i="4" s="1"/>
  <c r="BR321" i="4" s="1"/>
  <c r="BS321" i="4" s="1"/>
  <c r="BT321" i="4" s="1"/>
  <c r="BU321" i="4" s="1"/>
  <c r="BV321" i="4" s="1"/>
  <c r="BW321" i="4" s="1"/>
  <c r="BX321" i="4" s="1"/>
  <c r="BY321" i="4" s="1"/>
  <c r="BZ321" i="4" s="1"/>
  <c r="CA321" i="4" s="1"/>
  <c r="CB321" i="4" s="1"/>
  <c r="CC321" i="4" s="1"/>
  <c r="CD321" i="4" s="1"/>
  <c r="CE321" i="4" s="1"/>
  <c r="CF321" i="4" s="1"/>
  <c r="CG321" i="4" s="1"/>
  <c r="CH321" i="4" s="1"/>
  <c r="CI321" i="4" s="1"/>
  <c r="CJ321" i="4" s="1"/>
  <c r="CK321" i="4" s="1"/>
  <c r="CL321" i="4" s="1"/>
  <c r="CM321" i="4" s="1"/>
  <c r="CN321" i="4" s="1"/>
  <c r="CO321" i="4" s="1"/>
  <c r="CP321" i="4" s="1"/>
  <c r="CQ321" i="4" s="1"/>
  <c r="CR321" i="4" s="1"/>
  <c r="CS321" i="4" s="1"/>
  <c r="CT321" i="4" s="1"/>
  <c r="CU321" i="4" s="1"/>
  <c r="CV321" i="4" s="1"/>
  <c r="CW321" i="4" s="1"/>
  <c r="CX321" i="4" s="1"/>
  <c r="CY321" i="4" s="1"/>
  <c r="CZ321" i="4" s="1"/>
  <c r="DA321" i="4" s="1"/>
  <c r="DB321" i="4" s="1"/>
  <c r="DC321" i="4" s="1"/>
  <c r="DD321" i="4" s="1"/>
  <c r="DE321" i="4" s="1"/>
  <c r="DF321" i="4" s="1"/>
  <c r="DG321" i="4" s="1"/>
  <c r="DH321" i="4" s="1"/>
  <c r="DI321" i="4" s="1"/>
  <c r="DJ321" i="4" s="1"/>
  <c r="DK321" i="4" s="1"/>
  <c r="DL321" i="4" s="1"/>
  <c r="DM321" i="4" s="1"/>
  <c r="DN321" i="4" s="1"/>
  <c r="DO321" i="4" s="1"/>
  <c r="DP321" i="4" s="1"/>
  <c r="DQ321" i="4" s="1"/>
  <c r="DR321" i="4" s="1"/>
  <c r="DS321" i="4" s="1"/>
  <c r="DT321" i="4" s="1"/>
  <c r="DU321" i="4" s="1"/>
  <c r="DV321" i="4" s="1"/>
  <c r="DW321" i="4" s="1"/>
  <c r="DX321" i="4" s="1"/>
  <c r="DY321" i="4" s="1"/>
  <c r="DZ321" i="4" s="1"/>
  <c r="EA321" i="4" s="1"/>
  <c r="EB321" i="4" s="1"/>
  <c r="EC321" i="4" s="1"/>
  <c r="ED321" i="4" s="1"/>
  <c r="EE321" i="4" s="1"/>
  <c r="EF321" i="4" s="1"/>
  <c r="EG321" i="4" s="1"/>
  <c r="EH321" i="4" s="1"/>
  <c r="EI321" i="4" s="1"/>
  <c r="EJ321" i="4" s="1"/>
  <c r="EK321" i="4" s="1"/>
  <c r="EL321" i="4" s="1"/>
  <c r="EM321" i="4" s="1"/>
  <c r="EN321" i="4" s="1"/>
  <c r="EO321" i="4" s="1"/>
  <c r="EP321" i="4" s="1"/>
  <c r="EQ321" i="4" s="1"/>
  <c r="ER321" i="4" s="1"/>
  <c r="ES321" i="4" s="1"/>
  <c r="ET321" i="4" s="1"/>
  <c r="EU321" i="4" s="1"/>
  <c r="EV321" i="4" s="1"/>
  <c r="EW321" i="4" s="1"/>
  <c r="EX321" i="4" s="1"/>
  <c r="EY321" i="4" s="1"/>
  <c r="EZ321" i="4" s="1"/>
  <c r="FA321" i="4" s="1"/>
  <c r="FB321" i="4" s="1"/>
  <c r="FC321" i="4" s="1"/>
  <c r="FD321" i="4" s="1"/>
  <c r="FE321" i="4" s="1"/>
  <c r="FF321" i="4" s="1"/>
  <c r="FG321" i="4" s="1"/>
  <c r="FH321" i="4" s="1"/>
  <c r="FI321" i="4" s="1"/>
  <c r="FJ321" i="4" s="1"/>
  <c r="FK321" i="4" s="1"/>
  <c r="FL321" i="4" s="1"/>
  <c r="O187" i="4"/>
  <c r="P187" i="4" s="1"/>
  <c r="Q187" i="4" s="1"/>
  <c r="R187" i="4" s="1"/>
  <c r="S187" i="4" s="1"/>
  <c r="T187" i="4" s="1"/>
  <c r="U187" i="4" s="1"/>
  <c r="V187" i="4" s="1"/>
  <c r="W187" i="4" s="1"/>
  <c r="X187" i="4" s="1"/>
  <c r="Y187" i="4" s="1"/>
  <c r="Z187" i="4" s="1"/>
  <c r="AA187" i="4" s="1"/>
  <c r="AB187" i="4" s="1"/>
  <c r="AC187" i="4" s="1"/>
  <c r="AD187" i="4" s="1"/>
  <c r="AE187" i="4" s="1"/>
  <c r="AF187" i="4" s="1"/>
  <c r="AG187" i="4" s="1"/>
  <c r="AH187" i="4" s="1"/>
  <c r="AI187" i="4" s="1"/>
  <c r="AJ187" i="4" s="1"/>
  <c r="AK187" i="4" s="1"/>
  <c r="AL187" i="4" s="1"/>
  <c r="AM187" i="4" s="1"/>
  <c r="AN187" i="4" s="1"/>
  <c r="AO187" i="4" s="1"/>
  <c r="AP187" i="4" s="1"/>
  <c r="AQ187" i="4" s="1"/>
  <c r="AR187" i="4" s="1"/>
  <c r="AS187" i="4" s="1"/>
  <c r="AT187" i="4" s="1"/>
  <c r="AU187" i="4" s="1"/>
  <c r="AV187" i="4" s="1"/>
  <c r="AW187" i="4" s="1"/>
  <c r="AX187" i="4" s="1"/>
  <c r="AY187" i="4" s="1"/>
  <c r="AZ187" i="4" s="1"/>
  <c r="BA187" i="4" s="1"/>
  <c r="BB187" i="4" s="1"/>
  <c r="BC187" i="4" s="1"/>
  <c r="BD187" i="4" s="1"/>
  <c r="BE187" i="4" s="1"/>
  <c r="BF187" i="4" s="1"/>
  <c r="BG187" i="4" s="1"/>
  <c r="BH187" i="4" s="1"/>
  <c r="BI187" i="4" s="1"/>
  <c r="BJ187" i="4" s="1"/>
  <c r="BK187" i="4" s="1"/>
  <c r="BL187" i="4" s="1"/>
  <c r="BM187" i="4" s="1"/>
  <c r="BN187" i="4" s="1"/>
  <c r="BO187" i="4" s="1"/>
  <c r="BP187" i="4" s="1"/>
  <c r="BQ187" i="4" s="1"/>
  <c r="BR187" i="4" s="1"/>
  <c r="BS187" i="4" s="1"/>
  <c r="BT187" i="4" s="1"/>
  <c r="BU187" i="4" s="1"/>
  <c r="BV187" i="4" s="1"/>
  <c r="BW187" i="4" s="1"/>
  <c r="BX187" i="4" s="1"/>
  <c r="BY187" i="4" s="1"/>
  <c r="BZ187" i="4" s="1"/>
  <c r="CA187" i="4" s="1"/>
  <c r="CB187" i="4" s="1"/>
  <c r="CC187" i="4" s="1"/>
  <c r="CD187" i="4" s="1"/>
  <c r="CE187" i="4" s="1"/>
  <c r="CF187" i="4" s="1"/>
  <c r="CG187" i="4" s="1"/>
  <c r="CH187" i="4" s="1"/>
  <c r="CI187" i="4" s="1"/>
  <c r="CJ187" i="4" s="1"/>
  <c r="CK187" i="4" s="1"/>
  <c r="CL187" i="4" s="1"/>
  <c r="CM187" i="4" s="1"/>
  <c r="CN187" i="4" s="1"/>
  <c r="CO187" i="4" s="1"/>
  <c r="CP187" i="4" s="1"/>
  <c r="CQ187" i="4" s="1"/>
  <c r="CR187" i="4" s="1"/>
  <c r="CS187" i="4" s="1"/>
  <c r="CT187" i="4" s="1"/>
  <c r="CU187" i="4" s="1"/>
  <c r="CV187" i="4" s="1"/>
  <c r="CW187" i="4" s="1"/>
  <c r="CX187" i="4" s="1"/>
  <c r="CY187" i="4" s="1"/>
  <c r="CZ187" i="4" s="1"/>
  <c r="DA187" i="4" s="1"/>
  <c r="DB187" i="4" s="1"/>
  <c r="DC187" i="4" s="1"/>
  <c r="DD187" i="4" s="1"/>
  <c r="DE187" i="4" s="1"/>
  <c r="DF187" i="4" s="1"/>
  <c r="DG187" i="4" s="1"/>
  <c r="DH187" i="4" s="1"/>
  <c r="DI187" i="4" s="1"/>
  <c r="DJ187" i="4" s="1"/>
  <c r="DK187" i="4" s="1"/>
  <c r="DL187" i="4" s="1"/>
  <c r="DM187" i="4" s="1"/>
  <c r="DN187" i="4" s="1"/>
  <c r="DO187" i="4" s="1"/>
  <c r="DP187" i="4" s="1"/>
  <c r="DQ187" i="4" s="1"/>
  <c r="DR187" i="4" s="1"/>
  <c r="DS187" i="4" s="1"/>
  <c r="DT187" i="4" s="1"/>
  <c r="DU187" i="4" s="1"/>
  <c r="DV187" i="4" s="1"/>
  <c r="DW187" i="4" s="1"/>
  <c r="DX187" i="4" s="1"/>
  <c r="DY187" i="4" s="1"/>
  <c r="DZ187" i="4" s="1"/>
  <c r="EA187" i="4" s="1"/>
  <c r="EB187" i="4" s="1"/>
  <c r="EC187" i="4" s="1"/>
  <c r="ED187" i="4" s="1"/>
  <c r="EE187" i="4" s="1"/>
  <c r="EF187" i="4" s="1"/>
  <c r="EG187" i="4" s="1"/>
  <c r="EH187" i="4" s="1"/>
  <c r="EI187" i="4" s="1"/>
  <c r="EJ187" i="4" s="1"/>
  <c r="EK187" i="4" s="1"/>
  <c r="EL187" i="4" s="1"/>
  <c r="EM187" i="4" s="1"/>
  <c r="EN187" i="4" s="1"/>
  <c r="EO187" i="4" s="1"/>
  <c r="EP187" i="4" s="1"/>
  <c r="EQ187" i="4" s="1"/>
  <c r="ER187" i="4" s="1"/>
  <c r="ES187" i="4" s="1"/>
  <c r="ET187" i="4" s="1"/>
  <c r="EU187" i="4" s="1"/>
  <c r="EV187" i="4" s="1"/>
  <c r="EW187" i="4" s="1"/>
  <c r="EX187" i="4" s="1"/>
  <c r="EY187" i="4" s="1"/>
  <c r="EZ187" i="4" s="1"/>
  <c r="FA187" i="4" s="1"/>
  <c r="FB187" i="4" s="1"/>
  <c r="FC187" i="4" s="1"/>
  <c r="FD187" i="4" s="1"/>
  <c r="FE187" i="4" s="1"/>
  <c r="FF187" i="4" s="1"/>
  <c r="FG187" i="4" s="1"/>
  <c r="FH187" i="4" s="1"/>
  <c r="FI187" i="4" s="1"/>
  <c r="FJ187" i="4" s="1"/>
  <c r="FK187" i="4" s="1"/>
  <c r="FL187" i="4" s="1"/>
  <c r="AX298" i="4"/>
  <c r="AY298" i="4" s="1"/>
  <c r="AZ298" i="4" s="1"/>
  <c r="BA298" i="4" s="1"/>
  <c r="BB298" i="4" s="1"/>
  <c r="BC298" i="4" s="1"/>
  <c r="BD298" i="4" s="1"/>
  <c r="BE298" i="4" s="1"/>
  <c r="BF298" i="4" s="1"/>
  <c r="BG298" i="4" s="1"/>
  <c r="BH298" i="4" s="1"/>
  <c r="BI298" i="4" s="1"/>
  <c r="BJ298" i="4" s="1"/>
  <c r="BK298" i="4" s="1"/>
  <c r="BL298" i="4" s="1"/>
  <c r="BM298" i="4" s="1"/>
  <c r="BN298" i="4" s="1"/>
  <c r="BO298" i="4" s="1"/>
  <c r="BP298" i="4" s="1"/>
  <c r="BQ298" i="4" s="1"/>
  <c r="BR298" i="4" s="1"/>
  <c r="BS298" i="4" s="1"/>
  <c r="BT298" i="4" s="1"/>
  <c r="BU298" i="4" s="1"/>
  <c r="BV298" i="4" s="1"/>
  <c r="BW298" i="4" s="1"/>
  <c r="BX298" i="4" s="1"/>
  <c r="BY298" i="4" s="1"/>
  <c r="BZ298" i="4" s="1"/>
  <c r="CA298" i="4" s="1"/>
  <c r="CB298" i="4" s="1"/>
  <c r="CC298" i="4" s="1"/>
  <c r="CD298" i="4" s="1"/>
  <c r="CE298" i="4" s="1"/>
  <c r="CF298" i="4" s="1"/>
  <c r="CG298" i="4" s="1"/>
  <c r="CH298" i="4" s="1"/>
  <c r="CI298" i="4" s="1"/>
  <c r="CJ298" i="4" s="1"/>
  <c r="CK298" i="4" s="1"/>
  <c r="CL298" i="4" s="1"/>
  <c r="CM298" i="4" s="1"/>
  <c r="CN298" i="4" s="1"/>
  <c r="CO298" i="4" s="1"/>
  <c r="CP298" i="4" s="1"/>
  <c r="CQ298" i="4" s="1"/>
  <c r="CR298" i="4" s="1"/>
  <c r="CS298" i="4" s="1"/>
  <c r="CT298" i="4" s="1"/>
  <c r="CU298" i="4" s="1"/>
  <c r="CV298" i="4" s="1"/>
  <c r="CW298" i="4" s="1"/>
  <c r="CX298" i="4" s="1"/>
  <c r="CY298" i="4" s="1"/>
  <c r="CZ298" i="4" s="1"/>
  <c r="DA298" i="4" s="1"/>
  <c r="DB298" i="4" s="1"/>
  <c r="DC298" i="4" s="1"/>
  <c r="DD298" i="4" s="1"/>
  <c r="DE298" i="4" s="1"/>
  <c r="DF298" i="4" s="1"/>
  <c r="DG298" i="4" s="1"/>
  <c r="DH298" i="4" s="1"/>
  <c r="DI298" i="4" s="1"/>
  <c r="DJ298" i="4" s="1"/>
  <c r="DK298" i="4" s="1"/>
  <c r="DL298" i="4" s="1"/>
  <c r="DM298" i="4" s="1"/>
  <c r="DN298" i="4" s="1"/>
  <c r="DO298" i="4" s="1"/>
  <c r="DP298" i="4" s="1"/>
  <c r="DQ298" i="4" s="1"/>
  <c r="DR298" i="4" s="1"/>
  <c r="DS298" i="4" s="1"/>
  <c r="DT298" i="4" s="1"/>
  <c r="DU298" i="4" s="1"/>
  <c r="DV298" i="4" s="1"/>
  <c r="DW298" i="4" s="1"/>
  <c r="DX298" i="4" s="1"/>
  <c r="DY298" i="4" s="1"/>
  <c r="DZ298" i="4" s="1"/>
  <c r="EA298" i="4" s="1"/>
  <c r="EB298" i="4" s="1"/>
  <c r="EC298" i="4" s="1"/>
  <c r="ED298" i="4" s="1"/>
  <c r="EE298" i="4" s="1"/>
  <c r="EF298" i="4" s="1"/>
  <c r="EG298" i="4" s="1"/>
  <c r="EH298" i="4" s="1"/>
  <c r="EI298" i="4" s="1"/>
  <c r="EJ298" i="4" s="1"/>
  <c r="EK298" i="4" s="1"/>
  <c r="EL298" i="4" s="1"/>
  <c r="EM298" i="4" s="1"/>
  <c r="EN298" i="4" s="1"/>
  <c r="EO298" i="4" s="1"/>
  <c r="EP298" i="4" s="1"/>
  <c r="EQ298" i="4" s="1"/>
  <c r="ER298" i="4" s="1"/>
  <c r="ES298" i="4" s="1"/>
  <c r="ET298" i="4" s="1"/>
  <c r="EU298" i="4" s="1"/>
  <c r="EV298" i="4" s="1"/>
  <c r="EW298" i="4" s="1"/>
  <c r="EX298" i="4" s="1"/>
  <c r="EY298" i="4" s="1"/>
  <c r="EZ298" i="4" s="1"/>
  <c r="FA298" i="4" s="1"/>
  <c r="FB298" i="4" s="1"/>
  <c r="FC298" i="4" s="1"/>
  <c r="FD298" i="4" s="1"/>
  <c r="FE298" i="4" s="1"/>
  <c r="FF298" i="4" s="1"/>
  <c r="FG298" i="4" s="1"/>
  <c r="FH298" i="4" s="1"/>
  <c r="FI298" i="4" s="1"/>
  <c r="FJ298" i="4" s="1"/>
  <c r="FK298" i="4" s="1"/>
  <c r="FL298" i="4" s="1"/>
  <c r="BR297" i="4"/>
  <c r="BS297" i="4" s="1"/>
  <c r="BT297" i="4" s="1"/>
  <c r="BU297" i="4" s="1"/>
  <c r="BV297" i="4" s="1"/>
  <c r="BW297" i="4" s="1"/>
  <c r="BX297" i="4" s="1"/>
  <c r="BY297" i="4" s="1"/>
  <c r="BZ297" i="4" s="1"/>
  <c r="CA297" i="4" s="1"/>
  <c r="CB297" i="4" s="1"/>
  <c r="CC297" i="4" s="1"/>
  <c r="CD297" i="4" s="1"/>
  <c r="CE297" i="4" s="1"/>
  <c r="CF297" i="4" s="1"/>
  <c r="CG297" i="4" s="1"/>
  <c r="CH297" i="4" s="1"/>
  <c r="CI297" i="4" s="1"/>
  <c r="CJ297" i="4" s="1"/>
  <c r="CK297" i="4" s="1"/>
  <c r="CL297" i="4" s="1"/>
  <c r="CM297" i="4" s="1"/>
  <c r="CN297" i="4" s="1"/>
  <c r="CO297" i="4" s="1"/>
  <c r="CP297" i="4" s="1"/>
  <c r="CQ297" i="4" s="1"/>
  <c r="CR297" i="4" s="1"/>
  <c r="CS297" i="4" s="1"/>
  <c r="CT297" i="4" s="1"/>
  <c r="CU297" i="4" s="1"/>
  <c r="CV297" i="4" s="1"/>
  <c r="CW297" i="4" s="1"/>
  <c r="CX297" i="4" s="1"/>
  <c r="CY297" i="4" s="1"/>
  <c r="CZ297" i="4" s="1"/>
  <c r="DA297" i="4" s="1"/>
  <c r="DB297" i="4" s="1"/>
  <c r="DC297" i="4" s="1"/>
  <c r="DD297" i="4" s="1"/>
  <c r="DE297" i="4" s="1"/>
  <c r="DF297" i="4" s="1"/>
  <c r="DG297" i="4" s="1"/>
  <c r="DH297" i="4" s="1"/>
  <c r="DI297" i="4" s="1"/>
  <c r="DJ297" i="4" s="1"/>
  <c r="DK297" i="4" s="1"/>
  <c r="DL297" i="4" s="1"/>
  <c r="DM297" i="4" s="1"/>
  <c r="DN297" i="4" s="1"/>
  <c r="DO297" i="4" s="1"/>
  <c r="DP297" i="4" s="1"/>
  <c r="DQ297" i="4" s="1"/>
  <c r="DR297" i="4" s="1"/>
  <c r="DS297" i="4" s="1"/>
  <c r="DT297" i="4" s="1"/>
  <c r="DU297" i="4" s="1"/>
  <c r="DV297" i="4" s="1"/>
  <c r="DW297" i="4" s="1"/>
  <c r="DX297" i="4" s="1"/>
  <c r="DY297" i="4" s="1"/>
  <c r="DZ297" i="4" s="1"/>
  <c r="EA297" i="4" s="1"/>
  <c r="EB297" i="4" s="1"/>
  <c r="EC297" i="4" s="1"/>
  <c r="ED297" i="4" s="1"/>
  <c r="EE297" i="4" s="1"/>
  <c r="EF297" i="4" s="1"/>
  <c r="EG297" i="4" s="1"/>
  <c r="EH297" i="4" s="1"/>
  <c r="EI297" i="4" s="1"/>
  <c r="EJ297" i="4" s="1"/>
  <c r="EK297" i="4" s="1"/>
  <c r="EL297" i="4" s="1"/>
  <c r="EM297" i="4" s="1"/>
  <c r="EN297" i="4" s="1"/>
  <c r="EO297" i="4" s="1"/>
  <c r="EP297" i="4" s="1"/>
  <c r="EQ297" i="4" s="1"/>
  <c r="ER297" i="4" s="1"/>
  <c r="ES297" i="4" s="1"/>
  <c r="ET297" i="4" s="1"/>
  <c r="EU297" i="4" s="1"/>
  <c r="EV297" i="4" s="1"/>
  <c r="EW297" i="4" s="1"/>
  <c r="EX297" i="4" s="1"/>
  <c r="EY297" i="4" s="1"/>
  <c r="EZ297" i="4" s="1"/>
  <c r="FA297" i="4" s="1"/>
  <c r="FB297" i="4" s="1"/>
  <c r="FC297" i="4" s="1"/>
  <c r="FD297" i="4" s="1"/>
  <c r="FE297" i="4" s="1"/>
  <c r="FF297" i="4" s="1"/>
  <c r="FG297" i="4" s="1"/>
  <c r="FH297" i="4" s="1"/>
  <c r="FI297" i="4" s="1"/>
  <c r="FJ297" i="4" s="1"/>
  <c r="FK297" i="4" s="1"/>
  <c r="FL297" i="4" s="1"/>
  <c r="N230" i="4"/>
  <c r="O230" i="4" s="1"/>
  <c r="P230" i="4" s="1"/>
  <c r="CQ168" i="4"/>
  <c r="CR168" i="4" s="1"/>
  <c r="CS168" i="4" s="1"/>
  <c r="CT168" i="4" s="1"/>
  <c r="CU168" i="4" s="1"/>
  <c r="CV168" i="4" s="1"/>
  <c r="CW168" i="4" s="1"/>
  <c r="CX168" i="4" s="1"/>
  <c r="CY168" i="4" s="1"/>
  <c r="CZ168" i="4" s="1"/>
  <c r="DA168" i="4" s="1"/>
  <c r="DB168" i="4" s="1"/>
  <c r="DC168" i="4" s="1"/>
  <c r="DD168" i="4" s="1"/>
  <c r="DE168" i="4" s="1"/>
  <c r="DF168" i="4" s="1"/>
  <c r="DG168" i="4" s="1"/>
  <c r="DH168" i="4" s="1"/>
  <c r="DI168" i="4" s="1"/>
  <c r="DJ168" i="4" s="1"/>
  <c r="DK168" i="4" s="1"/>
  <c r="DL168" i="4" s="1"/>
  <c r="DM168" i="4" s="1"/>
  <c r="DN168" i="4" s="1"/>
  <c r="DO168" i="4" s="1"/>
  <c r="DP168" i="4" s="1"/>
  <c r="DQ168" i="4" s="1"/>
  <c r="DR168" i="4" s="1"/>
  <c r="DS168" i="4" s="1"/>
  <c r="DT168" i="4" s="1"/>
  <c r="DU168" i="4" s="1"/>
  <c r="DV168" i="4" s="1"/>
  <c r="DW168" i="4" s="1"/>
  <c r="DX168" i="4" s="1"/>
  <c r="DY168" i="4" s="1"/>
  <c r="DZ168" i="4" s="1"/>
  <c r="EA168" i="4" s="1"/>
  <c r="EB168" i="4" s="1"/>
  <c r="EC168" i="4" s="1"/>
  <c r="ED168" i="4" s="1"/>
  <c r="EE168" i="4" s="1"/>
  <c r="EF168" i="4" s="1"/>
  <c r="EG168" i="4" s="1"/>
  <c r="EH168" i="4" s="1"/>
  <c r="EI168" i="4" s="1"/>
  <c r="EJ168" i="4" s="1"/>
  <c r="EK168" i="4" s="1"/>
  <c r="EL168" i="4" s="1"/>
  <c r="EM168" i="4" s="1"/>
  <c r="EN168" i="4" s="1"/>
  <c r="EO168" i="4" s="1"/>
  <c r="EP168" i="4" s="1"/>
  <c r="EQ168" i="4" s="1"/>
  <c r="ER168" i="4" s="1"/>
  <c r="ES168" i="4" s="1"/>
  <c r="ET168" i="4" s="1"/>
  <c r="EU168" i="4" s="1"/>
  <c r="EV168" i="4" s="1"/>
  <c r="EW168" i="4" s="1"/>
  <c r="EX168" i="4" s="1"/>
  <c r="EY168" i="4" s="1"/>
  <c r="EZ168" i="4" s="1"/>
  <c r="FA168" i="4" s="1"/>
  <c r="FB168" i="4" s="1"/>
  <c r="FC168" i="4" s="1"/>
  <c r="FD168" i="4" s="1"/>
  <c r="FE168" i="4" s="1"/>
  <c r="FF168" i="4" s="1"/>
  <c r="FG168" i="4" s="1"/>
  <c r="FH168" i="4" s="1"/>
  <c r="FI168" i="4" s="1"/>
  <c r="FJ168" i="4" s="1"/>
  <c r="FK168" i="4" s="1"/>
  <c r="FL168" i="4" s="1"/>
  <c r="AL213" i="4"/>
  <c r="AM213" i="4" s="1"/>
  <c r="AN213" i="4" s="1"/>
  <c r="AO213" i="4" s="1"/>
  <c r="AP213" i="4" s="1"/>
  <c r="AQ213" i="4" s="1"/>
  <c r="AR213" i="4" s="1"/>
  <c r="AS213" i="4" s="1"/>
  <c r="AT213" i="4" s="1"/>
  <c r="AU213" i="4" s="1"/>
  <c r="AV213" i="4" s="1"/>
  <c r="AW213" i="4" s="1"/>
  <c r="AX213" i="4" s="1"/>
  <c r="AY213" i="4" s="1"/>
  <c r="AZ213" i="4" s="1"/>
  <c r="BA213" i="4" s="1"/>
  <c r="BB213" i="4" s="1"/>
  <c r="BC213" i="4" s="1"/>
  <c r="BD213" i="4" s="1"/>
  <c r="BE213" i="4" s="1"/>
  <c r="BF213" i="4" s="1"/>
  <c r="BG213" i="4" s="1"/>
  <c r="BH213" i="4" s="1"/>
  <c r="BI213" i="4" s="1"/>
  <c r="BJ213" i="4" s="1"/>
  <c r="BK213" i="4" s="1"/>
  <c r="BL213" i="4" s="1"/>
  <c r="BM213" i="4" s="1"/>
  <c r="BN213" i="4" s="1"/>
  <c r="BO213" i="4" s="1"/>
  <c r="BP213" i="4" s="1"/>
  <c r="BQ213" i="4" s="1"/>
  <c r="BR213" i="4" s="1"/>
  <c r="BS213" i="4" s="1"/>
  <c r="BT213" i="4" s="1"/>
  <c r="BU213" i="4" s="1"/>
  <c r="BV213" i="4" s="1"/>
  <c r="BW213" i="4" s="1"/>
  <c r="BX213" i="4" s="1"/>
  <c r="BY213" i="4" s="1"/>
  <c r="BZ213" i="4" s="1"/>
  <c r="CA213" i="4" s="1"/>
  <c r="CB213" i="4" s="1"/>
  <c r="CC213" i="4" s="1"/>
  <c r="CD213" i="4" s="1"/>
  <c r="CE213" i="4" s="1"/>
  <c r="CF213" i="4" s="1"/>
  <c r="CG213" i="4" s="1"/>
  <c r="CH213" i="4" s="1"/>
  <c r="CI213" i="4" s="1"/>
  <c r="CJ213" i="4" s="1"/>
  <c r="CK213" i="4" s="1"/>
  <c r="CL213" i="4" s="1"/>
  <c r="CM213" i="4" s="1"/>
  <c r="CN213" i="4" s="1"/>
  <c r="CO213" i="4" s="1"/>
  <c r="CP213" i="4" s="1"/>
  <c r="CQ213" i="4" s="1"/>
  <c r="CR213" i="4" s="1"/>
  <c r="CS213" i="4" s="1"/>
  <c r="CT213" i="4" s="1"/>
  <c r="CU213" i="4" s="1"/>
  <c r="CV213" i="4" s="1"/>
  <c r="CW213" i="4" s="1"/>
  <c r="CX213" i="4" s="1"/>
  <c r="CY213" i="4" s="1"/>
  <c r="CZ213" i="4" s="1"/>
  <c r="DA213" i="4" s="1"/>
  <c r="DB213" i="4" s="1"/>
  <c r="DC213" i="4" s="1"/>
  <c r="DD213" i="4" s="1"/>
  <c r="DE213" i="4" s="1"/>
  <c r="DF213" i="4" s="1"/>
  <c r="DG213" i="4" s="1"/>
  <c r="DH213" i="4" s="1"/>
  <c r="DI213" i="4" s="1"/>
  <c r="DJ213" i="4" s="1"/>
  <c r="DK213" i="4" s="1"/>
  <c r="DL213" i="4" s="1"/>
  <c r="DM213" i="4" s="1"/>
  <c r="DN213" i="4" s="1"/>
  <c r="DO213" i="4" s="1"/>
  <c r="DP213" i="4" s="1"/>
  <c r="DQ213" i="4" s="1"/>
  <c r="DR213" i="4" s="1"/>
  <c r="DS213" i="4" s="1"/>
  <c r="DT213" i="4" s="1"/>
  <c r="DU213" i="4" s="1"/>
  <c r="DV213" i="4" s="1"/>
  <c r="DW213" i="4" s="1"/>
  <c r="DX213" i="4" s="1"/>
  <c r="DY213" i="4" s="1"/>
  <c r="DZ213" i="4" s="1"/>
  <c r="EA213" i="4" s="1"/>
  <c r="EB213" i="4" s="1"/>
  <c r="EC213" i="4" s="1"/>
  <c r="ED213" i="4" s="1"/>
  <c r="EE213" i="4" s="1"/>
  <c r="EF213" i="4" s="1"/>
  <c r="EG213" i="4" s="1"/>
  <c r="EH213" i="4" s="1"/>
  <c r="EI213" i="4" s="1"/>
  <c r="EJ213" i="4" s="1"/>
  <c r="EK213" i="4" s="1"/>
  <c r="EL213" i="4" s="1"/>
  <c r="EM213" i="4" s="1"/>
  <c r="EN213" i="4" s="1"/>
  <c r="EO213" i="4" s="1"/>
  <c r="EP213" i="4" s="1"/>
  <c r="EQ213" i="4" s="1"/>
  <c r="ER213" i="4" s="1"/>
  <c r="ES213" i="4" s="1"/>
  <c r="ET213" i="4" s="1"/>
  <c r="EU213" i="4" s="1"/>
  <c r="EV213" i="4" s="1"/>
  <c r="EW213" i="4" s="1"/>
  <c r="EX213" i="4" s="1"/>
  <c r="EY213" i="4" s="1"/>
  <c r="EZ213" i="4" s="1"/>
  <c r="FA213" i="4" s="1"/>
  <c r="FB213" i="4" s="1"/>
  <c r="FC213" i="4" s="1"/>
  <c r="FD213" i="4" s="1"/>
  <c r="FE213" i="4" s="1"/>
  <c r="FF213" i="4" s="1"/>
  <c r="FG213" i="4" s="1"/>
  <c r="FH213" i="4" s="1"/>
  <c r="FI213" i="4" s="1"/>
  <c r="FJ213" i="4" s="1"/>
  <c r="FK213" i="4" s="1"/>
  <c r="FL213" i="4" s="1"/>
  <c r="O85" i="4"/>
  <c r="O101" i="4" s="1"/>
  <c r="R70" i="4"/>
  <c r="R72" i="4" s="1"/>
  <c r="R81" i="4" s="1"/>
  <c r="R83" i="4" s="1"/>
  <c r="R85" i="4" s="1"/>
  <c r="R101" i="4" s="1"/>
  <c r="Q70" i="4"/>
  <c r="Q72" i="4" s="1"/>
  <c r="Q81" i="4" s="1"/>
  <c r="P12" i="4"/>
  <c r="Q13" i="4"/>
  <c r="M107" i="4" l="1"/>
  <c r="S70" i="4"/>
  <c r="S72" i="4" s="1"/>
  <c r="S81" i="4" s="1"/>
  <c r="S83" i="4" s="1"/>
  <c r="S85" i="4" s="1"/>
  <c r="S101" i="4" s="1"/>
  <c r="P94" i="4"/>
  <c r="P91" i="4"/>
  <c r="P93" i="4"/>
  <c r="P89" i="4"/>
  <c r="P99" i="4"/>
  <c r="P90" i="4"/>
  <c r="P92" i="4"/>
  <c r="P97" i="4"/>
  <c r="P98" i="4"/>
  <c r="P96" i="4"/>
  <c r="P95" i="4"/>
  <c r="P100" i="4"/>
  <c r="Q319" i="4"/>
  <c r="R319" i="4" s="1"/>
  <c r="S319" i="4" s="1"/>
  <c r="T319" i="4" s="1"/>
  <c r="U319" i="4" s="1"/>
  <c r="V319" i="4" s="1"/>
  <c r="W319" i="4" s="1"/>
  <c r="X319" i="4" s="1"/>
  <c r="Y319" i="4" s="1"/>
  <c r="Z319" i="4" s="1"/>
  <c r="AA319" i="4" s="1"/>
  <c r="AB319" i="4" s="1"/>
  <c r="AC319" i="4" s="1"/>
  <c r="AD319" i="4" s="1"/>
  <c r="AE319" i="4" s="1"/>
  <c r="AF319" i="4" s="1"/>
  <c r="AG319" i="4" s="1"/>
  <c r="AH319" i="4" s="1"/>
  <c r="AI319" i="4" s="1"/>
  <c r="AJ319" i="4" s="1"/>
  <c r="AK319" i="4" s="1"/>
  <c r="AL319" i="4" s="1"/>
  <c r="AM319" i="4" s="1"/>
  <c r="AN319" i="4" s="1"/>
  <c r="AO319" i="4" s="1"/>
  <c r="AP319" i="4" s="1"/>
  <c r="AQ319" i="4" s="1"/>
  <c r="AR319" i="4" s="1"/>
  <c r="AS319" i="4" s="1"/>
  <c r="AT319" i="4" s="1"/>
  <c r="AU319" i="4" s="1"/>
  <c r="AV319" i="4" s="1"/>
  <c r="AW319" i="4" s="1"/>
  <c r="AX319" i="4" s="1"/>
  <c r="AY319" i="4" s="1"/>
  <c r="AZ319" i="4" s="1"/>
  <c r="BA319" i="4" s="1"/>
  <c r="BB319" i="4" s="1"/>
  <c r="BC319" i="4" s="1"/>
  <c r="BD319" i="4" s="1"/>
  <c r="BE319" i="4" s="1"/>
  <c r="BF319" i="4" s="1"/>
  <c r="BG319" i="4" s="1"/>
  <c r="BH319" i="4" s="1"/>
  <c r="BI319" i="4" s="1"/>
  <c r="BJ319" i="4" s="1"/>
  <c r="BK319" i="4" s="1"/>
  <c r="BL319" i="4" s="1"/>
  <c r="BM319" i="4" s="1"/>
  <c r="BN319" i="4" s="1"/>
  <c r="BO319" i="4" s="1"/>
  <c r="BP319" i="4" s="1"/>
  <c r="BQ319" i="4" s="1"/>
  <c r="BR319" i="4" s="1"/>
  <c r="BS319" i="4" s="1"/>
  <c r="BT319" i="4" s="1"/>
  <c r="BU319" i="4" s="1"/>
  <c r="BV319" i="4" s="1"/>
  <c r="BW319" i="4" s="1"/>
  <c r="BX319" i="4" s="1"/>
  <c r="BY319" i="4" s="1"/>
  <c r="BZ319" i="4" s="1"/>
  <c r="CA319" i="4" s="1"/>
  <c r="CB319" i="4" s="1"/>
  <c r="CC319" i="4" s="1"/>
  <c r="CD319" i="4" s="1"/>
  <c r="CE319" i="4" s="1"/>
  <c r="CF319" i="4" s="1"/>
  <c r="CG319" i="4" s="1"/>
  <c r="CH319" i="4" s="1"/>
  <c r="CI319" i="4" s="1"/>
  <c r="CJ319" i="4" s="1"/>
  <c r="CK319" i="4" s="1"/>
  <c r="CL319" i="4" s="1"/>
  <c r="CM319" i="4" s="1"/>
  <c r="CN319" i="4" s="1"/>
  <c r="CO319" i="4" s="1"/>
  <c r="CP319" i="4" s="1"/>
  <c r="CQ319" i="4" s="1"/>
  <c r="CR319" i="4" s="1"/>
  <c r="CS319" i="4" s="1"/>
  <c r="CT319" i="4" s="1"/>
  <c r="CU319" i="4" s="1"/>
  <c r="CV319" i="4" s="1"/>
  <c r="CW319" i="4" s="1"/>
  <c r="CX319" i="4" s="1"/>
  <c r="CY319" i="4" s="1"/>
  <c r="CZ319" i="4" s="1"/>
  <c r="DA319" i="4" s="1"/>
  <c r="DB319" i="4" s="1"/>
  <c r="DC319" i="4" s="1"/>
  <c r="DD319" i="4" s="1"/>
  <c r="DE319" i="4" s="1"/>
  <c r="DF319" i="4" s="1"/>
  <c r="DG319" i="4" s="1"/>
  <c r="DH319" i="4" s="1"/>
  <c r="DI319" i="4" s="1"/>
  <c r="DJ319" i="4" s="1"/>
  <c r="DK319" i="4" s="1"/>
  <c r="DL319" i="4" s="1"/>
  <c r="DM319" i="4" s="1"/>
  <c r="DN319" i="4" s="1"/>
  <c r="DO319" i="4" s="1"/>
  <c r="DP319" i="4" s="1"/>
  <c r="DQ319" i="4" s="1"/>
  <c r="DR319" i="4" s="1"/>
  <c r="DS319" i="4" s="1"/>
  <c r="DT319" i="4" s="1"/>
  <c r="DU319" i="4" s="1"/>
  <c r="DV319" i="4" s="1"/>
  <c r="DW319" i="4" s="1"/>
  <c r="DX319" i="4" s="1"/>
  <c r="DY319" i="4" s="1"/>
  <c r="DZ319" i="4" s="1"/>
  <c r="EA319" i="4" s="1"/>
  <c r="EB319" i="4" s="1"/>
  <c r="EC319" i="4" s="1"/>
  <c r="ED319" i="4" s="1"/>
  <c r="EE319" i="4" s="1"/>
  <c r="EF319" i="4" s="1"/>
  <c r="EG319" i="4" s="1"/>
  <c r="EH319" i="4" s="1"/>
  <c r="EI319" i="4" s="1"/>
  <c r="EJ319" i="4" s="1"/>
  <c r="EK319" i="4" s="1"/>
  <c r="EL319" i="4" s="1"/>
  <c r="EM319" i="4" s="1"/>
  <c r="EN319" i="4" s="1"/>
  <c r="EO319" i="4" s="1"/>
  <c r="EP319" i="4" s="1"/>
  <c r="EQ319" i="4" s="1"/>
  <c r="ER319" i="4" s="1"/>
  <c r="ES319" i="4" s="1"/>
  <c r="ET319" i="4" s="1"/>
  <c r="EU319" i="4" s="1"/>
  <c r="EV319" i="4" s="1"/>
  <c r="EW319" i="4" s="1"/>
  <c r="EX319" i="4" s="1"/>
  <c r="EY319" i="4" s="1"/>
  <c r="EZ319" i="4" s="1"/>
  <c r="FA319" i="4" s="1"/>
  <c r="FB319" i="4" s="1"/>
  <c r="FC319" i="4" s="1"/>
  <c r="FD319" i="4" s="1"/>
  <c r="FE319" i="4" s="1"/>
  <c r="FF319" i="4" s="1"/>
  <c r="FG319" i="4" s="1"/>
  <c r="FH319" i="4" s="1"/>
  <c r="FI319" i="4" s="1"/>
  <c r="FJ319" i="4" s="1"/>
  <c r="FK319" i="4" s="1"/>
  <c r="FL319" i="4" s="1"/>
  <c r="Q274" i="4"/>
  <c r="R274" i="4" s="1"/>
  <c r="S274" i="4" s="1"/>
  <c r="T274" i="4" s="1"/>
  <c r="U274" i="4" s="1"/>
  <c r="V274" i="4" s="1"/>
  <c r="W274" i="4" s="1"/>
  <c r="X274" i="4" s="1"/>
  <c r="Y274" i="4" s="1"/>
  <c r="Z274" i="4" s="1"/>
  <c r="AA274" i="4" s="1"/>
  <c r="AB274" i="4" s="1"/>
  <c r="AC274" i="4" s="1"/>
  <c r="AD274" i="4" s="1"/>
  <c r="AE274" i="4" s="1"/>
  <c r="AF274" i="4" s="1"/>
  <c r="AG274" i="4" s="1"/>
  <c r="AH274" i="4" s="1"/>
  <c r="AI274" i="4" s="1"/>
  <c r="AJ274" i="4" s="1"/>
  <c r="AK274" i="4" s="1"/>
  <c r="AL274" i="4" s="1"/>
  <c r="AM274" i="4" s="1"/>
  <c r="AN274" i="4" s="1"/>
  <c r="AO274" i="4" s="1"/>
  <c r="AP274" i="4" s="1"/>
  <c r="AQ274" i="4" s="1"/>
  <c r="AR274" i="4" s="1"/>
  <c r="AS274" i="4" s="1"/>
  <c r="AT274" i="4" s="1"/>
  <c r="AU274" i="4" s="1"/>
  <c r="AV274" i="4" s="1"/>
  <c r="AW274" i="4" s="1"/>
  <c r="AX274" i="4" s="1"/>
  <c r="AY274" i="4" s="1"/>
  <c r="AZ274" i="4" s="1"/>
  <c r="BA274" i="4" s="1"/>
  <c r="BB274" i="4" s="1"/>
  <c r="BC274" i="4" s="1"/>
  <c r="BD274" i="4" s="1"/>
  <c r="BE274" i="4" s="1"/>
  <c r="BF274" i="4" s="1"/>
  <c r="BG274" i="4" s="1"/>
  <c r="BH274" i="4" s="1"/>
  <c r="BI274" i="4" s="1"/>
  <c r="BJ274" i="4" s="1"/>
  <c r="BK274" i="4" s="1"/>
  <c r="BL274" i="4" s="1"/>
  <c r="BM274" i="4" s="1"/>
  <c r="BN274" i="4" s="1"/>
  <c r="BO274" i="4" s="1"/>
  <c r="BP274" i="4" s="1"/>
  <c r="BQ274" i="4" s="1"/>
  <c r="BR274" i="4" s="1"/>
  <c r="BS274" i="4" s="1"/>
  <c r="BT274" i="4" s="1"/>
  <c r="BU274" i="4" s="1"/>
  <c r="BV274" i="4" s="1"/>
  <c r="BW274" i="4" s="1"/>
  <c r="BX274" i="4" s="1"/>
  <c r="BY274" i="4" s="1"/>
  <c r="BZ274" i="4" s="1"/>
  <c r="CA274" i="4" s="1"/>
  <c r="CB274" i="4" s="1"/>
  <c r="CC274" i="4" s="1"/>
  <c r="CD274" i="4" s="1"/>
  <c r="CE274" i="4" s="1"/>
  <c r="CF274" i="4" s="1"/>
  <c r="CG274" i="4" s="1"/>
  <c r="CH274" i="4" s="1"/>
  <c r="CI274" i="4" s="1"/>
  <c r="CJ274" i="4" s="1"/>
  <c r="CK274" i="4" s="1"/>
  <c r="CL274" i="4" s="1"/>
  <c r="CM274" i="4" s="1"/>
  <c r="CN274" i="4" s="1"/>
  <c r="CO274" i="4" s="1"/>
  <c r="CP274" i="4" s="1"/>
  <c r="CQ274" i="4" s="1"/>
  <c r="CR274" i="4" s="1"/>
  <c r="CS274" i="4" s="1"/>
  <c r="CT274" i="4" s="1"/>
  <c r="CU274" i="4" s="1"/>
  <c r="CV274" i="4" s="1"/>
  <c r="CW274" i="4" s="1"/>
  <c r="CX274" i="4" s="1"/>
  <c r="CY274" i="4" s="1"/>
  <c r="CZ274" i="4" s="1"/>
  <c r="DA274" i="4" s="1"/>
  <c r="DB274" i="4" s="1"/>
  <c r="DC274" i="4" s="1"/>
  <c r="DD274" i="4" s="1"/>
  <c r="DE274" i="4" s="1"/>
  <c r="DF274" i="4" s="1"/>
  <c r="DG274" i="4" s="1"/>
  <c r="DH274" i="4" s="1"/>
  <c r="DI274" i="4" s="1"/>
  <c r="DJ274" i="4" s="1"/>
  <c r="DK274" i="4" s="1"/>
  <c r="DL274" i="4" s="1"/>
  <c r="DM274" i="4" s="1"/>
  <c r="DN274" i="4" s="1"/>
  <c r="DO274" i="4" s="1"/>
  <c r="DP274" i="4" s="1"/>
  <c r="DQ274" i="4" s="1"/>
  <c r="DR274" i="4" s="1"/>
  <c r="DS274" i="4" s="1"/>
  <c r="DT274" i="4" s="1"/>
  <c r="DU274" i="4" s="1"/>
  <c r="DV274" i="4" s="1"/>
  <c r="DW274" i="4" s="1"/>
  <c r="DX274" i="4" s="1"/>
  <c r="DY274" i="4" s="1"/>
  <c r="DZ274" i="4" s="1"/>
  <c r="EA274" i="4" s="1"/>
  <c r="EB274" i="4" s="1"/>
  <c r="EC274" i="4" s="1"/>
  <c r="ED274" i="4" s="1"/>
  <c r="EE274" i="4" s="1"/>
  <c r="EF274" i="4" s="1"/>
  <c r="EG274" i="4" s="1"/>
  <c r="EH274" i="4" s="1"/>
  <c r="EI274" i="4" s="1"/>
  <c r="EJ274" i="4" s="1"/>
  <c r="EK274" i="4" s="1"/>
  <c r="EL274" i="4" s="1"/>
  <c r="EM274" i="4" s="1"/>
  <c r="EN274" i="4" s="1"/>
  <c r="EO274" i="4" s="1"/>
  <c r="EP274" i="4" s="1"/>
  <c r="EQ274" i="4" s="1"/>
  <c r="ER274" i="4" s="1"/>
  <c r="ES274" i="4" s="1"/>
  <c r="ET274" i="4" s="1"/>
  <c r="EU274" i="4" s="1"/>
  <c r="EV274" i="4" s="1"/>
  <c r="EW274" i="4" s="1"/>
  <c r="EX274" i="4" s="1"/>
  <c r="EY274" i="4" s="1"/>
  <c r="EZ274" i="4" s="1"/>
  <c r="FA274" i="4" s="1"/>
  <c r="FB274" i="4" s="1"/>
  <c r="FC274" i="4" s="1"/>
  <c r="FD274" i="4" s="1"/>
  <c r="FE274" i="4" s="1"/>
  <c r="FF274" i="4" s="1"/>
  <c r="FG274" i="4" s="1"/>
  <c r="FH274" i="4" s="1"/>
  <c r="FI274" i="4" s="1"/>
  <c r="FJ274" i="4" s="1"/>
  <c r="FK274" i="4" s="1"/>
  <c r="FL274" i="4" s="1"/>
  <c r="Q246" i="4"/>
  <c r="R246" i="4" s="1"/>
  <c r="S246" i="4" s="1"/>
  <c r="T246" i="4" s="1"/>
  <c r="U246" i="4" s="1"/>
  <c r="V246" i="4" s="1"/>
  <c r="W246" i="4" s="1"/>
  <c r="X246" i="4" s="1"/>
  <c r="Y246" i="4" s="1"/>
  <c r="Q245" i="4"/>
  <c r="R245" i="4" s="1"/>
  <c r="S245" i="4" s="1"/>
  <c r="T245" i="4" s="1"/>
  <c r="U245" i="4" s="1"/>
  <c r="V245" i="4" s="1"/>
  <c r="W245" i="4" s="1"/>
  <c r="X245" i="4" s="1"/>
  <c r="Y245" i="4" s="1"/>
  <c r="Z245" i="4" s="1"/>
  <c r="AA245" i="4" s="1"/>
  <c r="AB245" i="4" s="1"/>
  <c r="AC245" i="4" s="1"/>
  <c r="AD245" i="4" s="1"/>
  <c r="AE245" i="4" s="1"/>
  <c r="AF245" i="4" s="1"/>
  <c r="AG245" i="4" s="1"/>
  <c r="AH245" i="4" s="1"/>
  <c r="AI245" i="4" s="1"/>
  <c r="AJ245" i="4" s="1"/>
  <c r="AK245" i="4" s="1"/>
  <c r="AL245" i="4" s="1"/>
  <c r="AM245" i="4" s="1"/>
  <c r="AN245" i="4" s="1"/>
  <c r="AO245" i="4" s="1"/>
  <c r="AP245" i="4" s="1"/>
  <c r="AQ245" i="4" s="1"/>
  <c r="AR245" i="4" s="1"/>
  <c r="AS245" i="4" s="1"/>
  <c r="AT245" i="4" s="1"/>
  <c r="AU245" i="4" s="1"/>
  <c r="AV245" i="4" s="1"/>
  <c r="AW245" i="4" s="1"/>
  <c r="AX245" i="4" s="1"/>
  <c r="AY245" i="4" s="1"/>
  <c r="AZ245" i="4" s="1"/>
  <c r="BA245" i="4" s="1"/>
  <c r="BB245" i="4" s="1"/>
  <c r="BC245" i="4" s="1"/>
  <c r="BD245" i="4" s="1"/>
  <c r="BE245" i="4" s="1"/>
  <c r="BF245" i="4" s="1"/>
  <c r="BG245" i="4" s="1"/>
  <c r="BH245" i="4" s="1"/>
  <c r="BI245" i="4" s="1"/>
  <c r="BJ245" i="4" s="1"/>
  <c r="BK245" i="4" s="1"/>
  <c r="BL245" i="4" s="1"/>
  <c r="BM245" i="4" s="1"/>
  <c r="BN245" i="4" s="1"/>
  <c r="BO245" i="4" s="1"/>
  <c r="BP245" i="4" s="1"/>
  <c r="BQ245" i="4" s="1"/>
  <c r="BR245" i="4" s="1"/>
  <c r="BS245" i="4" s="1"/>
  <c r="BT245" i="4" s="1"/>
  <c r="BU245" i="4" s="1"/>
  <c r="BV245" i="4" s="1"/>
  <c r="BW245" i="4" s="1"/>
  <c r="BX245" i="4" s="1"/>
  <c r="BY245" i="4" s="1"/>
  <c r="BZ245" i="4" s="1"/>
  <c r="CA245" i="4" s="1"/>
  <c r="CB245" i="4" s="1"/>
  <c r="CC245" i="4" s="1"/>
  <c r="CD245" i="4" s="1"/>
  <c r="CE245" i="4" s="1"/>
  <c r="CF245" i="4" s="1"/>
  <c r="CG245" i="4" s="1"/>
  <c r="CH245" i="4" s="1"/>
  <c r="CI245" i="4" s="1"/>
  <c r="CJ245" i="4" s="1"/>
  <c r="CK245" i="4" s="1"/>
  <c r="CL245" i="4" s="1"/>
  <c r="CM245" i="4" s="1"/>
  <c r="CN245" i="4" s="1"/>
  <c r="CO245" i="4" s="1"/>
  <c r="CP245" i="4" s="1"/>
  <c r="CQ245" i="4" s="1"/>
  <c r="CR245" i="4" s="1"/>
  <c r="CS245" i="4" s="1"/>
  <c r="CT245" i="4" s="1"/>
  <c r="CU245" i="4" s="1"/>
  <c r="CV245" i="4" s="1"/>
  <c r="CW245" i="4" s="1"/>
  <c r="CX245" i="4" s="1"/>
  <c r="CY245" i="4" s="1"/>
  <c r="CZ245" i="4" s="1"/>
  <c r="DA245" i="4" s="1"/>
  <c r="DB245" i="4" s="1"/>
  <c r="DC245" i="4" s="1"/>
  <c r="DD245" i="4" s="1"/>
  <c r="DE245" i="4" s="1"/>
  <c r="DF245" i="4" s="1"/>
  <c r="DG245" i="4" s="1"/>
  <c r="DH245" i="4" s="1"/>
  <c r="DI245" i="4" s="1"/>
  <c r="DJ245" i="4" s="1"/>
  <c r="DK245" i="4" s="1"/>
  <c r="DL245" i="4" s="1"/>
  <c r="DM245" i="4" s="1"/>
  <c r="DN245" i="4" s="1"/>
  <c r="DO245" i="4" s="1"/>
  <c r="DP245" i="4" s="1"/>
  <c r="DQ245" i="4" s="1"/>
  <c r="DR245" i="4" s="1"/>
  <c r="DS245" i="4" s="1"/>
  <c r="DT245" i="4" s="1"/>
  <c r="DU245" i="4" s="1"/>
  <c r="DV245" i="4" s="1"/>
  <c r="DW245" i="4" s="1"/>
  <c r="DX245" i="4" s="1"/>
  <c r="DY245" i="4" s="1"/>
  <c r="DZ245" i="4" s="1"/>
  <c r="EA245" i="4" s="1"/>
  <c r="EB245" i="4" s="1"/>
  <c r="EC245" i="4" s="1"/>
  <c r="ED245" i="4" s="1"/>
  <c r="EE245" i="4" s="1"/>
  <c r="EF245" i="4" s="1"/>
  <c r="EG245" i="4" s="1"/>
  <c r="EH245" i="4" s="1"/>
  <c r="EI245" i="4" s="1"/>
  <c r="EJ245" i="4" s="1"/>
  <c r="EK245" i="4" s="1"/>
  <c r="EL245" i="4" s="1"/>
  <c r="EM245" i="4" s="1"/>
  <c r="EN245" i="4" s="1"/>
  <c r="EO245" i="4" s="1"/>
  <c r="EP245" i="4" s="1"/>
  <c r="EQ245" i="4" s="1"/>
  <c r="ER245" i="4" s="1"/>
  <c r="ES245" i="4" s="1"/>
  <c r="ET245" i="4" s="1"/>
  <c r="EU245" i="4" s="1"/>
  <c r="EV245" i="4" s="1"/>
  <c r="EW245" i="4" s="1"/>
  <c r="EX245" i="4" s="1"/>
  <c r="EY245" i="4" s="1"/>
  <c r="EZ245" i="4" s="1"/>
  <c r="FA245" i="4" s="1"/>
  <c r="FB245" i="4" s="1"/>
  <c r="FC245" i="4" s="1"/>
  <c r="FD245" i="4" s="1"/>
  <c r="FE245" i="4" s="1"/>
  <c r="FF245" i="4" s="1"/>
  <c r="FG245" i="4" s="1"/>
  <c r="FH245" i="4" s="1"/>
  <c r="FI245" i="4" s="1"/>
  <c r="FJ245" i="4" s="1"/>
  <c r="FK245" i="4" s="1"/>
  <c r="FL245" i="4" s="1"/>
  <c r="O167" i="4"/>
  <c r="P167" i="4" s="1"/>
  <c r="Q167" i="4" s="1"/>
  <c r="R167" i="4" s="1"/>
  <c r="S167" i="4" s="1"/>
  <c r="T167" i="4" s="1"/>
  <c r="U167" i="4" s="1"/>
  <c r="V167" i="4" s="1"/>
  <c r="W167" i="4" s="1"/>
  <c r="X167" i="4" s="1"/>
  <c r="Y167" i="4" s="1"/>
  <c r="Z167" i="4" s="1"/>
  <c r="AA167" i="4" s="1"/>
  <c r="AB167" i="4" s="1"/>
  <c r="AC167" i="4" s="1"/>
  <c r="AD167" i="4" s="1"/>
  <c r="AE167" i="4" s="1"/>
  <c r="AF167" i="4" s="1"/>
  <c r="AG167" i="4" s="1"/>
  <c r="AH167" i="4" s="1"/>
  <c r="AI167" i="4" s="1"/>
  <c r="AJ167" i="4" s="1"/>
  <c r="AK167" i="4" s="1"/>
  <c r="AL167" i="4" s="1"/>
  <c r="AM167" i="4" s="1"/>
  <c r="AN167" i="4" s="1"/>
  <c r="AO167" i="4" s="1"/>
  <c r="AP167" i="4" s="1"/>
  <c r="AQ167" i="4" s="1"/>
  <c r="AR167" i="4" s="1"/>
  <c r="AS167" i="4" s="1"/>
  <c r="AT167" i="4" s="1"/>
  <c r="AU167" i="4" s="1"/>
  <c r="Q230" i="4"/>
  <c r="R230" i="4" s="1"/>
  <c r="S230" i="4" s="1"/>
  <c r="T230" i="4" s="1"/>
  <c r="U230" i="4" s="1"/>
  <c r="V230" i="4" s="1"/>
  <c r="W230" i="4" s="1"/>
  <c r="X230" i="4" s="1"/>
  <c r="Y230" i="4" s="1"/>
  <c r="Z230" i="4" s="1"/>
  <c r="AA230" i="4" s="1"/>
  <c r="AB230" i="4" s="1"/>
  <c r="AC230" i="4" s="1"/>
  <c r="AD230" i="4" s="1"/>
  <c r="AE230" i="4" s="1"/>
  <c r="AF230" i="4" s="1"/>
  <c r="AG230" i="4" s="1"/>
  <c r="AH230" i="4" s="1"/>
  <c r="AI230" i="4" s="1"/>
  <c r="AJ230" i="4" s="1"/>
  <c r="AK230" i="4" s="1"/>
  <c r="AL230" i="4" s="1"/>
  <c r="AM230" i="4" s="1"/>
  <c r="AN230" i="4" s="1"/>
  <c r="AO230" i="4" s="1"/>
  <c r="AP230" i="4" s="1"/>
  <c r="AQ230" i="4" s="1"/>
  <c r="AR230" i="4" s="1"/>
  <c r="AS230" i="4" s="1"/>
  <c r="AT230" i="4" s="1"/>
  <c r="AU230" i="4" s="1"/>
  <c r="AV230" i="4" s="1"/>
  <c r="AW230" i="4" s="1"/>
  <c r="AX230" i="4" s="1"/>
  <c r="AY230" i="4" s="1"/>
  <c r="AZ230" i="4" s="1"/>
  <c r="BA230" i="4" s="1"/>
  <c r="BB230" i="4" s="1"/>
  <c r="BC230" i="4" s="1"/>
  <c r="BD230" i="4" s="1"/>
  <c r="BE230" i="4" s="1"/>
  <c r="BF230" i="4" s="1"/>
  <c r="BG230" i="4" s="1"/>
  <c r="BH230" i="4" s="1"/>
  <c r="BI230" i="4" s="1"/>
  <c r="BJ230" i="4" s="1"/>
  <c r="BK230" i="4" s="1"/>
  <c r="BL230" i="4" s="1"/>
  <c r="BM230" i="4" s="1"/>
  <c r="BN230" i="4" s="1"/>
  <c r="BO230" i="4" s="1"/>
  <c r="BP230" i="4" s="1"/>
  <c r="BQ230" i="4" s="1"/>
  <c r="BR230" i="4" s="1"/>
  <c r="BS230" i="4" s="1"/>
  <c r="BT230" i="4" s="1"/>
  <c r="BU230" i="4" s="1"/>
  <c r="BV230" i="4" s="1"/>
  <c r="BW230" i="4" s="1"/>
  <c r="BX230" i="4" s="1"/>
  <c r="BY230" i="4" s="1"/>
  <c r="BZ230" i="4" s="1"/>
  <c r="CA230" i="4" s="1"/>
  <c r="CB230" i="4" s="1"/>
  <c r="CC230" i="4" s="1"/>
  <c r="CD230" i="4" s="1"/>
  <c r="CE230" i="4" s="1"/>
  <c r="CF230" i="4" s="1"/>
  <c r="CG230" i="4" s="1"/>
  <c r="CH230" i="4" s="1"/>
  <c r="CI230" i="4" s="1"/>
  <c r="CJ230" i="4" s="1"/>
  <c r="CK230" i="4" s="1"/>
  <c r="CL230" i="4" s="1"/>
  <c r="CM230" i="4" s="1"/>
  <c r="CN230" i="4" s="1"/>
  <c r="CO230" i="4" s="1"/>
  <c r="CP230" i="4" s="1"/>
  <c r="CQ230" i="4" s="1"/>
  <c r="CR230" i="4" s="1"/>
  <c r="CS230" i="4" s="1"/>
  <c r="CT230" i="4" s="1"/>
  <c r="CU230" i="4" s="1"/>
  <c r="CV230" i="4" s="1"/>
  <c r="CW230" i="4" s="1"/>
  <c r="CX230" i="4" s="1"/>
  <c r="CY230" i="4" s="1"/>
  <c r="CZ230" i="4" s="1"/>
  <c r="DA230" i="4" s="1"/>
  <c r="DB230" i="4" s="1"/>
  <c r="DC230" i="4" s="1"/>
  <c r="DD230" i="4" s="1"/>
  <c r="DE230" i="4" s="1"/>
  <c r="DF230" i="4" s="1"/>
  <c r="DG230" i="4" s="1"/>
  <c r="DH230" i="4" s="1"/>
  <c r="DI230" i="4" s="1"/>
  <c r="DJ230" i="4" s="1"/>
  <c r="DK230" i="4" s="1"/>
  <c r="DL230" i="4" s="1"/>
  <c r="DM230" i="4" s="1"/>
  <c r="DN230" i="4" s="1"/>
  <c r="DO230" i="4" s="1"/>
  <c r="DP230" i="4" s="1"/>
  <c r="DQ230" i="4" s="1"/>
  <c r="DR230" i="4" s="1"/>
  <c r="DS230" i="4" s="1"/>
  <c r="DT230" i="4" s="1"/>
  <c r="DU230" i="4" s="1"/>
  <c r="DV230" i="4" s="1"/>
  <c r="DW230" i="4" s="1"/>
  <c r="DX230" i="4" s="1"/>
  <c r="DY230" i="4" s="1"/>
  <c r="DZ230" i="4" s="1"/>
  <c r="EA230" i="4" s="1"/>
  <c r="EB230" i="4" s="1"/>
  <c r="EC230" i="4" s="1"/>
  <c r="ED230" i="4" s="1"/>
  <c r="EE230" i="4" s="1"/>
  <c r="EF230" i="4" s="1"/>
  <c r="EG230" i="4" s="1"/>
  <c r="EH230" i="4" s="1"/>
  <c r="EI230" i="4" s="1"/>
  <c r="EJ230" i="4" s="1"/>
  <c r="EK230" i="4" s="1"/>
  <c r="EL230" i="4" s="1"/>
  <c r="EM230" i="4" s="1"/>
  <c r="EN230" i="4" s="1"/>
  <c r="EO230" i="4" s="1"/>
  <c r="EP230" i="4" s="1"/>
  <c r="EQ230" i="4" s="1"/>
  <c r="ER230" i="4" s="1"/>
  <c r="ES230" i="4" s="1"/>
  <c r="ET230" i="4" s="1"/>
  <c r="EU230" i="4" s="1"/>
  <c r="EV230" i="4" s="1"/>
  <c r="EW230" i="4" s="1"/>
  <c r="EX230" i="4" s="1"/>
  <c r="EY230" i="4" s="1"/>
  <c r="EZ230" i="4" s="1"/>
  <c r="FA230" i="4" s="1"/>
  <c r="FB230" i="4" s="1"/>
  <c r="FC230" i="4" s="1"/>
  <c r="FD230" i="4" s="1"/>
  <c r="FE230" i="4" s="1"/>
  <c r="FF230" i="4" s="1"/>
  <c r="FG230" i="4" s="1"/>
  <c r="FH230" i="4" s="1"/>
  <c r="FI230" i="4" s="1"/>
  <c r="FJ230" i="4" s="1"/>
  <c r="FK230" i="4" s="1"/>
  <c r="FL230" i="4" s="1"/>
  <c r="Q83" i="4"/>
  <c r="O102" i="4"/>
  <c r="N102" i="4"/>
  <c r="Q12" i="4"/>
  <c r="R13" i="4"/>
  <c r="Q92" i="4" l="1"/>
  <c r="Q94" i="4"/>
  <c r="Q97" i="4"/>
  <c r="Q98" i="4"/>
  <c r="Q95" i="4"/>
  <c r="Q96" i="4"/>
  <c r="Q89" i="4"/>
  <c r="Q90" i="4"/>
  <c r="Q100" i="4"/>
  <c r="Q91" i="4"/>
  <c r="Q99" i="4"/>
  <c r="Q93" i="4"/>
  <c r="O105" i="4"/>
  <c r="N105" i="4"/>
  <c r="AV167" i="4"/>
  <c r="AW167" i="4" s="1"/>
  <c r="AX167" i="4" s="1"/>
  <c r="AY167" i="4" s="1"/>
  <c r="AZ167" i="4" s="1"/>
  <c r="BA167" i="4" s="1"/>
  <c r="BB167" i="4" s="1"/>
  <c r="BC167" i="4" s="1"/>
  <c r="BD167" i="4" s="1"/>
  <c r="BE167" i="4" s="1"/>
  <c r="BF167" i="4" s="1"/>
  <c r="BG167" i="4" s="1"/>
  <c r="BH167" i="4" s="1"/>
  <c r="BI167" i="4" s="1"/>
  <c r="BJ167" i="4" s="1"/>
  <c r="BK167" i="4" s="1"/>
  <c r="BL167" i="4" s="1"/>
  <c r="BM167" i="4" s="1"/>
  <c r="BN167" i="4" s="1"/>
  <c r="BO167" i="4" s="1"/>
  <c r="BP167" i="4" s="1"/>
  <c r="BQ167" i="4" s="1"/>
  <c r="BR167" i="4" s="1"/>
  <c r="BS167" i="4" s="1"/>
  <c r="BT167" i="4" s="1"/>
  <c r="BU167" i="4" s="1"/>
  <c r="BV167" i="4" s="1"/>
  <c r="BW167" i="4" s="1"/>
  <c r="BX167" i="4" s="1"/>
  <c r="BY167" i="4" s="1"/>
  <c r="BZ167" i="4" s="1"/>
  <c r="CA167" i="4" s="1"/>
  <c r="CB167" i="4" s="1"/>
  <c r="CC167" i="4" s="1"/>
  <c r="CD167" i="4" s="1"/>
  <c r="CE167" i="4" s="1"/>
  <c r="CF167" i="4" s="1"/>
  <c r="CG167" i="4" s="1"/>
  <c r="CH167" i="4" s="1"/>
  <c r="CI167" i="4" s="1"/>
  <c r="CJ167" i="4" s="1"/>
  <c r="CK167" i="4" s="1"/>
  <c r="CL167" i="4" s="1"/>
  <c r="CM167" i="4" s="1"/>
  <c r="CN167" i="4" s="1"/>
  <c r="CO167" i="4" s="1"/>
  <c r="CP167" i="4" s="1"/>
  <c r="CQ167" i="4" s="1"/>
  <c r="CR167" i="4" s="1"/>
  <c r="CS167" i="4" s="1"/>
  <c r="CT167" i="4" s="1"/>
  <c r="CU167" i="4" s="1"/>
  <c r="CV167" i="4" s="1"/>
  <c r="CW167" i="4" s="1"/>
  <c r="CX167" i="4" s="1"/>
  <c r="CY167" i="4" s="1"/>
  <c r="CZ167" i="4" s="1"/>
  <c r="DA167" i="4" s="1"/>
  <c r="DB167" i="4" s="1"/>
  <c r="DC167" i="4" s="1"/>
  <c r="DD167" i="4" s="1"/>
  <c r="DE167" i="4" s="1"/>
  <c r="DF167" i="4" s="1"/>
  <c r="DG167" i="4" s="1"/>
  <c r="DH167" i="4" s="1"/>
  <c r="DI167" i="4" s="1"/>
  <c r="DJ167" i="4" s="1"/>
  <c r="DK167" i="4" s="1"/>
  <c r="DL167" i="4" s="1"/>
  <c r="DM167" i="4" s="1"/>
  <c r="DN167" i="4" s="1"/>
  <c r="DO167" i="4" s="1"/>
  <c r="DP167" i="4" s="1"/>
  <c r="DQ167" i="4" s="1"/>
  <c r="DR167" i="4" s="1"/>
  <c r="DS167" i="4" s="1"/>
  <c r="DT167" i="4" s="1"/>
  <c r="DU167" i="4" s="1"/>
  <c r="DV167" i="4" s="1"/>
  <c r="DW167" i="4" s="1"/>
  <c r="DX167" i="4" s="1"/>
  <c r="DY167" i="4" s="1"/>
  <c r="DZ167" i="4" s="1"/>
  <c r="EA167" i="4" s="1"/>
  <c r="EB167" i="4" s="1"/>
  <c r="EC167" i="4" s="1"/>
  <c r="ED167" i="4" s="1"/>
  <c r="EE167" i="4" s="1"/>
  <c r="EF167" i="4" s="1"/>
  <c r="EG167" i="4" s="1"/>
  <c r="EH167" i="4" s="1"/>
  <c r="EI167" i="4" s="1"/>
  <c r="EJ167" i="4" s="1"/>
  <c r="EK167" i="4" s="1"/>
  <c r="EL167" i="4" s="1"/>
  <c r="EM167" i="4" s="1"/>
  <c r="EN167" i="4" s="1"/>
  <c r="EO167" i="4" s="1"/>
  <c r="EP167" i="4" s="1"/>
  <c r="EQ167" i="4" s="1"/>
  <c r="ER167" i="4" s="1"/>
  <c r="ES167" i="4" s="1"/>
  <c r="ET167" i="4" s="1"/>
  <c r="EU167" i="4" s="1"/>
  <c r="EV167" i="4" s="1"/>
  <c r="EW167" i="4" s="1"/>
  <c r="EX167" i="4" s="1"/>
  <c r="EY167" i="4" s="1"/>
  <c r="EZ167" i="4" s="1"/>
  <c r="FA167" i="4" s="1"/>
  <c r="FB167" i="4" s="1"/>
  <c r="FC167" i="4" s="1"/>
  <c r="FD167" i="4" s="1"/>
  <c r="FE167" i="4" s="1"/>
  <c r="FF167" i="4" s="1"/>
  <c r="FG167" i="4" s="1"/>
  <c r="FH167" i="4" s="1"/>
  <c r="FI167" i="4" s="1"/>
  <c r="FJ167" i="4" s="1"/>
  <c r="FK167" i="4" s="1"/>
  <c r="FL167" i="4" s="1"/>
  <c r="T70" i="4"/>
  <c r="T72" i="4" s="1"/>
  <c r="T81" i="4" s="1"/>
  <c r="T83" i="4" s="1"/>
  <c r="T85" i="4" s="1"/>
  <c r="T101" i="4" s="1"/>
  <c r="Z246" i="4"/>
  <c r="AA246" i="4" s="1"/>
  <c r="AB246" i="4" s="1"/>
  <c r="AC246" i="4" s="1"/>
  <c r="AD246" i="4" s="1"/>
  <c r="AE246" i="4" s="1"/>
  <c r="AF246" i="4" s="1"/>
  <c r="AG246" i="4" s="1"/>
  <c r="AH246" i="4" s="1"/>
  <c r="AI246" i="4" s="1"/>
  <c r="AJ246" i="4" s="1"/>
  <c r="AK246" i="4" s="1"/>
  <c r="AL246" i="4" s="1"/>
  <c r="AM246" i="4" s="1"/>
  <c r="AN246" i="4" s="1"/>
  <c r="AO246" i="4" s="1"/>
  <c r="AP246" i="4" s="1"/>
  <c r="AQ246" i="4" s="1"/>
  <c r="AR246" i="4" s="1"/>
  <c r="AS246" i="4" s="1"/>
  <c r="AT246" i="4" s="1"/>
  <c r="AU246" i="4" s="1"/>
  <c r="AV246" i="4" s="1"/>
  <c r="AW246" i="4" s="1"/>
  <c r="AX246" i="4" s="1"/>
  <c r="AY246" i="4" s="1"/>
  <c r="AZ246" i="4" s="1"/>
  <c r="BA246" i="4" s="1"/>
  <c r="BB246" i="4" s="1"/>
  <c r="BC246" i="4" s="1"/>
  <c r="BD246" i="4" s="1"/>
  <c r="BE246" i="4" s="1"/>
  <c r="BF246" i="4" s="1"/>
  <c r="BG246" i="4" s="1"/>
  <c r="BH246" i="4" s="1"/>
  <c r="BI246" i="4" s="1"/>
  <c r="BJ246" i="4" s="1"/>
  <c r="BK246" i="4" s="1"/>
  <c r="BL246" i="4" s="1"/>
  <c r="BM246" i="4" s="1"/>
  <c r="BN246" i="4" s="1"/>
  <c r="BO246" i="4" s="1"/>
  <c r="BP246" i="4" s="1"/>
  <c r="BQ246" i="4" s="1"/>
  <c r="BR246" i="4" s="1"/>
  <c r="BS246" i="4" s="1"/>
  <c r="BT246" i="4" s="1"/>
  <c r="BU246" i="4" s="1"/>
  <c r="BV246" i="4" s="1"/>
  <c r="BW246" i="4" s="1"/>
  <c r="BX246" i="4" s="1"/>
  <c r="BY246" i="4" s="1"/>
  <c r="BZ246" i="4" s="1"/>
  <c r="CA246" i="4" s="1"/>
  <c r="CB246" i="4" s="1"/>
  <c r="CC246" i="4" s="1"/>
  <c r="CD246" i="4" s="1"/>
  <c r="CE246" i="4" s="1"/>
  <c r="CF246" i="4" s="1"/>
  <c r="CG246" i="4" s="1"/>
  <c r="CH246" i="4" s="1"/>
  <c r="CI246" i="4" s="1"/>
  <c r="CJ246" i="4" s="1"/>
  <c r="CK246" i="4" s="1"/>
  <c r="CL246" i="4" s="1"/>
  <c r="CM246" i="4" s="1"/>
  <c r="CN246" i="4" s="1"/>
  <c r="CO246" i="4" s="1"/>
  <c r="CP246" i="4" s="1"/>
  <c r="CQ246" i="4" s="1"/>
  <c r="CR246" i="4" s="1"/>
  <c r="CS246" i="4" s="1"/>
  <c r="CT246" i="4" s="1"/>
  <c r="CU246" i="4" s="1"/>
  <c r="CV246" i="4" s="1"/>
  <c r="CW246" i="4" s="1"/>
  <c r="CX246" i="4" s="1"/>
  <c r="CY246" i="4" s="1"/>
  <c r="CZ246" i="4" s="1"/>
  <c r="DA246" i="4" s="1"/>
  <c r="DB246" i="4" s="1"/>
  <c r="DC246" i="4" s="1"/>
  <c r="DD246" i="4" s="1"/>
  <c r="DE246" i="4" s="1"/>
  <c r="DF246" i="4" s="1"/>
  <c r="DG246" i="4" s="1"/>
  <c r="DH246" i="4" s="1"/>
  <c r="DI246" i="4" s="1"/>
  <c r="DJ246" i="4" s="1"/>
  <c r="DK246" i="4" s="1"/>
  <c r="DL246" i="4" s="1"/>
  <c r="DM246" i="4" s="1"/>
  <c r="DN246" i="4" s="1"/>
  <c r="DO246" i="4" s="1"/>
  <c r="DP246" i="4" s="1"/>
  <c r="DQ246" i="4" s="1"/>
  <c r="DR246" i="4" s="1"/>
  <c r="DS246" i="4" s="1"/>
  <c r="DT246" i="4" s="1"/>
  <c r="DU246" i="4" s="1"/>
  <c r="DV246" i="4" s="1"/>
  <c r="DW246" i="4" s="1"/>
  <c r="DX246" i="4" s="1"/>
  <c r="DY246" i="4" s="1"/>
  <c r="DZ246" i="4" s="1"/>
  <c r="EA246" i="4" s="1"/>
  <c r="EB246" i="4" s="1"/>
  <c r="EC246" i="4" s="1"/>
  <c r="ED246" i="4" s="1"/>
  <c r="EE246" i="4" s="1"/>
  <c r="EF246" i="4" s="1"/>
  <c r="EG246" i="4" s="1"/>
  <c r="EH246" i="4" s="1"/>
  <c r="EI246" i="4" s="1"/>
  <c r="EJ246" i="4" s="1"/>
  <c r="EK246" i="4" s="1"/>
  <c r="EL246" i="4" s="1"/>
  <c r="EM246" i="4" s="1"/>
  <c r="EN246" i="4" s="1"/>
  <c r="EO246" i="4" s="1"/>
  <c r="EP246" i="4" s="1"/>
  <c r="EQ246" i="4" s="1"/>
  <c r="ER246" i="4" s="1"/>
  <c r="ES246" i="4" s="1"/>
  <c r="ET246" i="4" s="1"/>
  <c r="EU246" i="4" s="1"/>
  <c r="EV246" i="4" s="1"/>
  <c r="EW246" i="4" s="1"/>
  <c r="EX246" i="4" s="1"/>
  <c r="EY246" i="4" s="1"/>
  <c r="EZ246" i="4" s="1"/>
  <c r="FA246" i="4" s="1"/>
  <c r="FB246" i="4" s="1"/>
  <c r="FC246" i="4" s="1"/>
  <c r="FD246" i="4" s="1"/>
  <c r="FE246" i="4" s="1"/>
  <c r="FF246" i="4" s="1"/>
  <c r="FG246" i="4" s="1"/>
  <c r="FH246" i="4" s="1"/>
  <c r="FI246" i="4" s="1"/>
  <c r="FJ246" i="4" s="1"/>
  <c r="FK246" i="4" s="1"/>
  <c r="FL246" i="4" s="1"/>
  <c r="Q85" i="4"/>
  <c r="Q101" i="4" s="1"/>
  <c r="P102" i="4"/>
  <c r="U70" i="4"/>
  <c r="U72" i="4" s="1"/>
  <c r="U81" i="4" s="1"/>
  <c r="S13" i="4"/>
  <c r="R12" i="4"/>
  <c r="N107" i="4" l="1"/>
  <c r="O107" i="4"/>
  <c r="P105" i="4"/>
  <c r="R98" i="4"/>
  <c r="R97" i="4"/>
  <c r="R93" i="4"/>
  <c r="R92" i="4"/>
  <c r="R96" i="4"/>
  <c r="R94" i="4"/>
  <c r="R99" i="4"/>
  <c r="R95" i="4"/>
  <c r="R91" i="4"/>
  <c r="R90" i="4"/>
  <c r="R89" i="4"/>
  <c r="R100" i="4"/>
  <c r="U83" i="4"/>
  <c r="Q102" i="4"/>
  <c r="V70" i="4"/>
  <c r="V72" i="4" s="1"/>
  <c r="V81" i="4" s="1"/>
  <c r="T13" i="4"/>
  <c r="S12" i="4"/>
  <c r="P107" i="4" l="1"/>
  <c r="Q105" i="4"/>
  <c r="S94" i="4"/>
  <c r="S91" i="4"/>
  <c r="S97" i="4"/>
  <c r="S92" i="4"/>
  <c r="S96" i="4"/>
  <c r="S95" i="4"/>
  <c r="S98" i="4"/>
  <c r="S89" i="4"/>
  <c r="S100" i="4"/>
  <c r="S90" i="4"/>
  <c r="S93" i="4"/>
  <c r="S99" i="4"/>
  <c r="U85" i="4"/>
  <c r="U101" i="4" s="1"/>
  <c r="V83" i="4"/>
  <c r="V85" i="4" s="1"/>
  <c r="V101" i="4" s="1"/>
  <c r="R102" i="4"/>
  <c r="W70" i="4"/>
  <c r="W72" i="4" s="1"/>
  <c r="W81" i="4" s="1"/>
  <c r="T12" i="4"/>
  <c r="U13" i="4"/>
  <c r="Q107" i="4" l="1"/>
  <c r="K158" i="4"/>
  <c r="T90" i="4"/>
  <c r="T93" i="4"/>
  <c r="T89" i="4"/>
  <c r="T94" i="4"/>
  <c r="T100" i="4"/>
  <c r="T98" i="4"/>
  <c r="T99" i="4"/>
  <c r="T97" i="4"/>
  <c r="T95" i="4"/>
  <c r="T92" i="4"/>
  <c r="T91" i="4"/>
  <c r="T96" i="4"/>
  <c r="R105" i="4"/>
  <c r="J158" i="4"/>
  <c r="W83" i="4"/>
  <c r="S102" i="4"/>
  <c r="X70" i="4"/>
  <c r="X72" i="4" s="1"/>
  <c r="X81" i="4" s="1"/>
  <c r="U12" i="4"/>
  <c r="V13" i="4"/>
  <c r="R107" i="4" l="1"/>
  <c r="G329" i="4"/>
  <c r="S105" i="4"/>
  <c r="U89" i="4"/>
  <c r="U97" i="4"/>
  <c r="U93" i="4"/>
  <c r="U96" i="4"/>
  <c r="U98" i="4"/>
  <c r="U95" i="4"/>
  <c r="U100" i="4"/>
  <c r="U99" i="4"/>
  <c r="U91" i="4"/>
  <c r="U94" i="4"/>
  <c r="U92" i="4"/>
  <c r="U90" i="4"/>
  <c r="W85" i="4"/>
  <c r="W101" i="4" s="1"/>
  <c r="X83" i="4"/>
  <c r="X85" i="4" s="1"/>
  <c r="X101" i="4" s="1"/>
  <c r="T102" i="4"/>
  <c r="Y70" i="4"/>
  <c r="Y72" i="4" s="1"/>
  <c r="Y81" i="4" s="1"/>
  <c r="V12" i="4"/>
  <c r="W13" i="4"/>
  <c r="S107" i="4" l="1"/>
  <c r="H329" i="4"/>
  <c r="J155" i="4"/>
  <c r="J154" i="4"/>
  <c r="J150" i="4"/>
  <c r="M158" i="4"/>
  <c r="J148" i="4"/>
  <c r="J153" i="4"/>
  <c r="L158" i="4"/>
  <c r="J156" i="4"/>
  <c r="J152" i="4"/>
  <c r="J145" i="4"/>
  <c r="E36" i="3"/>
  <c r="V93" i="4"/>
  <c r="V100" i="4"/>
  <c r="V89" i="4"/>
  <c r="V95" i="4"/>
  <c r="V92" i="4"/>
  <c r="V97" i="4"/>
  <c r="V99" i="4"/>
  <c r="V94" i="4"/>
  <c r="V96" i="4"/>
  <c r="V91" i="4"/>
  <c r="V98" i="4"/>
  <c r="V90" i="4"/>
  <c r="J147" i="4"/>
  <c r="J144" i="4"/>
  <c r="J149" i="4"/>
  <c r="J151" i="4"/>
  <c r="T105" i="4"/>
  <c r="J146" i="4"/>
  <c r="Y83" i="4"/>
  <c r="U102" i="4"/>
  <c r="Z70" i="4"/>
  <c r="Z72" i="4" s="1"/>
  <c r="Z81" i="4" s="1"/>
  <c r="X13" i="4"/>
  <c r="W12" i="4"/>
  <c r="T107" i="4" l="1"/>
  <c r="I329" i="4"/>
  <c r="K148" i="4"/>
  <c r="K151" i="4"/>
  <c r="K149" i="4"/>
  <c r="K152" i="4"/>
  <c r="K153" i="4"/>
  <c r="K147" i="4"/>
  <c r="K156" i="4"/>
  <c r="W94" i="4"/>
  <c r="W99" i="4"/>
  <c r="W97" i="4"/>
  <c r="W89" i="4"/>
  <c r="W98" i="4"/>
  <c r="W95" i="4"/>
  <c r="W93" i="4"/>
  <c r="W100" i="4"/>
  <c r="W96" i="4"/>
  <c r="W92" i="4"/>
  <c r="W90" i="4"/>
  <c r="W91" i="4"/>
  <c r="K150" i="4"/>
  <c r="K145" i="4"/>
  <c r="U105" i="4"/>
  <c r="J157" i="4"/>
  <c r="K144" i="4"/>
  <c r="K146" i="4"/>
  <c r="K154" i="4"/>
  <c r="K155" i="4"/>
  <c r="Y85" i="4"/>
  <c r="Y101" i="4" s="1"/>
  <c r="Z83" i="4"/>
  <c r="Z85" i="4" s="1"/>
  <c r="Z101" i="4" s="1"/>
  <c r="V102" i="4"/>
  <c r="AA70" i="4"/>
  <c r="AA72" i="4" s="1"/>
  <c r="AA81" i="4" s="1"/>
  <c r="Y13" i="4"/>
  <c r="X12" i="4"/>
  <c r="U107" i="4" l="1"/>
  <c r="J329" i="4"/>
  <c r="L150" i="4"/>
  <c r="L151" i="4"/>
  <c r="L148" i="4"/>
  <c r="L144" i="4"/>
  <c r="L149" i="4"/>
  <c r="L155" i="4"/>
  <c r="L154" i="4"/>
  <c r="L153" i="4"/>
  <c r="V105" i="4"/>
  <c r="K157" i="4"/>
  <c r="L156" i="4"/>
  <c r="X94" i="4"/>
  <c r="X100" i="4"/>
  <c r="X96" i="4"/>
  <c r="X89" i="4"/>
  <c r="X91" i="4"/>
  <c r="X97" i="4"/>
  <c r="X93" i="4"/>
  <c r="X90" i="4"/>
  <c r="X95" i="4"/>
  <c r="X99" i="4"/>
  <c r="X98" i="4"/>
  <c r="X92" i="4"/>
  <c r="O158" i="4"/>
  <c r="N158" i="4"/>
  <c r="L146" i="4"/>
  <c r="L145" i="4"/>
  <c r="L152" i="4"/>
  <c r="L147" i="4"/>
  <c r="AA83" i="4"/>
  <c r="W102" i="4"/>
  <c r="AB70" i="4"/>
  <c r="AB72" i="4" s="1"/>
  <c r="AB81" i="4" s="1"/>
  <c r="Y12" i="4"/>
  <c r="Z13" i="4"/>
  <c r="V107" i="4" l="1"/>
  <c r="K329" i="4"/>
  <c r="M147" i="4"/>
  <c r="M156" i="4"/>
  <c r="M148" i="4"/>
  <c r="M154" i="4"/>
  <c r="M152" i="4"/>
  <c r="M153" i="4"/>
  <c r="M150" i="4"/>
  <c r="M146" i="4"/>
  <c r="M144" i="4"/>
  <c r="M151" i="4"/>
  <c r="M145" i="4"/>
  <c r="M155" i="4"/>
  <c r="M149" i="4"/>
  <c r="Y90" i="4"/>
  <c r="Y89" i="4"/>
  <c r="Y94" i="4"/>
  <c r="Y96" i="4"/>
  <c r="Y97" i="4"/>
  <c r="Y93" i="4"/>
  <c r="Y99" i="4"/>
  <c r="Y98" i="4"/>
  <c r="Y95" i="4"/>
  <c r="Y92" i="4"/>
  <c r="Y100" i="4"/>
  <c r="Y91" i="4"/>
  <c r="W105" i="4"/>
  <c r="L157" i="4"/>
  <c r="AA85" i="4"/>
  <c r="AA101" i="4" s="1"/>
  <c r="AB83" i="4"/>
  <c r="AB85" i="4" s="1"/>
  <c r="AB101" i="4" s="1"/>
  <c r="X102" i="4"/>
  <c r="AC70" i="4"/>
  <c r="AC72" i="4" s="1"/>
  <c r="AC81" i="4" s="1"/>
  <c r="AA13" i="4"/>
  <c r="Z12" i="4"/>
  <c r="W107" i="4" l="1"/>
  <c r="L329" i="4"/>
  <c r="N155" i="4"/>
  <c r="N146" i="4"/>
  <c r="N150" i="4"/>
  <c r="N145" i="4"/>
  <c r="X105" i="4"/>
  <c r="M157" i="4"/>
  <c r="Q158" i="4"/>
  <c r="N153" i="4"/>
  <c r="N154" i="4"/>
  <c r="N152" i="4"/>
  <c r="Z89" i="4"/>
  <c r="Z100" i="4"/>
  <c r="Z93" i="4"/>
  <c r="Z92" i="4"/>
  <c r="Z97" i="4"/>
  <c r="Z94" i="4"/>
  <c r="Z99" i="4"/>
  <c r="Z96" i="4"/>
  <c r="Z91" i="4"/>
  <c r="Z98" i="4"/>
  <c r="Z95" i="4"/>
  <c r="Z90" i="4"/>
  <c r="P158" i="4"/>
  <c r="N151" i="4"/>
  <c r="N147" i="4"/>
  <c r="N156" i="4"/>
  <c r="N149" i="4"/>
  <c r="N148" i="4"/>
  <c r="N144" i="4"/>
  <c r="AC83" i="4"/>
  <c r="AC85" i="4" s="1"/>
  <c r="AC101" i="4" s="1"/>
  <c r="Y102" i="4"/>
  <c r="AD70" i="4"/>
  <c r="AD72" i="4" s="1"/>
  <c r="AD81" i="4" s="1"/>
  <c r="AA12" i="4"/>
  <c r="AB13" i="4"/>
  <c r="X107" i="4" l="1"/>
  <c r="M329" i="4"/>
  <c r="O150" i="4"/>
  <c r="O153" i="4"/>
  <c r="O145" i="4"/>
  <c r="O146" i="4"/>
  <c r="O152" i="4"/>
  <c r="O147" i="4"/>
  <c r="O149" i="4"/>
  <c r="Y105" i="4"/>
  <c r="N157" i="4"/>
  <c r="O151" i="4"/>
  <c r="AA93" i="4"/>
  <c r="AA96" i="4"/>
  <c r="AA97" i="4"/>
  <c r="AA94" i="4"/>
  <c r="AA98" i="4"/>
  <c r="AA100" i="4"/>
  <c r="AA91" i="4"/>
  <c r="AA90" i="4"/>
  <c r="AA92" i="4"/>
  <c r="AA99" i="4"/>
  <c r="AA95" i="4"/>
  <c r="AA89" i="4"/>
  <c r="O148" i="4"/>
  <c r="O144" i="4"/>
  <c r="R158" i="4"/>
  <c r="O156" i="4"/>
  <c r="O154" i="4"/>
  <c r="O155" i="4"/>
  <c r="AD83" i="4"/>
  <c r="AD85" i="4" s="1"/>
  <c r="AD101" i="4" s="1"/>
  <c r="Z102" i="4"/>
  <c r="AE70" i="4"/>
  <c r="AE72" i="4" s="1"/>
  <c r="AE81" i="4" s="1"/>
  <c r="AB12" i="4"/>
  <c r="AC13" i="4"/>
  <c r="Y107" i="4" l="1"/>
  <c r="N329" i="4"/>
  <c r="P151" i="4"/>
  <c r="P144" i="4"/>
  <c r="AB100" i="4"/>
  <c r="AB91" i="4"/>
  <c r="AB89" i="4"/>
  <c r="AB95" i="4"/>
  <c r="AB94" i="4"/>
  <c r="AB93" i="4"/>
  <c r="AB96" i="4"/>
  <c r="AB98" i="4"/>
  <c r="AB90" i="4"/>
  <c r="AB97" i="4"/>
  <c r="AB99" i="4"/>
  <c r="AB92" i="4"/>
  <c r="S158" i="4"/>
  <c r="P154" i="4"/>
  <c r="P146" i="4"/>
  <c r="P152" i="4"/>
  <c r="P147" i="4"/>
  <c r="P155" i="4"/>
  <c r="P153" i="4"/>
  <c r="Z105" i="4"/>
  <c r="O157" i="4"/>
  <c r="P150" i="4"/>
  <c r="P145" i="4"/>
  <c r="P156" i="4"/>
  <c r="P148" i="4"/>
  <c r="P149" i="4"/>
  <c r="AE83" i="4"/>
  <c r="AE85" i="4" s="1"/>
  <c r="AE101" i="4" s="1"/>
  <c r="AA102" i="4"/>
  <c r="AF70" i="4"/>
  <c r="AF72" i="4" s="1"/>
  <c r="AF81" i="4" s="1"/>
  <c r="AC12" i="4"/>
  <c r="AD13" i="4"/>
  <c r="Z107" i="4" l="1"/>
  <c r="O329" i="4"/>
  <c r="Q154" i="4"/>
  <c r="Q146" i="4"/>
  <c r="Q152" i="4"/>
  <c r="Q145" i="4"/>
  <c r="Q147" i="4"/>
  <c r="Q153" i="4"/>
  <c r="AC96" i="4"/>
  <c r="AC89" i="4"/>
  <c r="AC92" i="4"/>
  <c r="AC91" i="4"/>
  <c r="AC100" i="4"/>
  <c r="AC90" i="4"/>
  <c r="AC98" i="4"/>
  <c r="AC95" i="4"/>
  <c r="AC97" i="4"/>
  <c r="AC99" i="4"/>
  <c r="AC93" i="4"/>
  <c r="AC94" i="4"/>
  <c r="Q156" i="4"/>
  <c r="Q151" i="4"/>
  <c r="Q148" i="4"/>
  <c r="T158" i="4"/>
  <c r="Q149" i="4"/>
  <c r="Q155" i="4"/>
  <c r="AA105" i="4"/>
  <c r="P157" i="4"/>
  <c r="Q150" i="4"/>
  <c r="Q144" i="4"/>
  <c r="AF83" i="4"/>
  <c r="AF85" i="4" s="1"/>
  <c r="AF101" i="4" s="1"/>
  <c r="AB102" i="4"/>
  <c r="AG70" i="4"/>
  <c r="AG72" i="4" s="1"/>
  <c r="AG81" i="4" s="1"/>
  <c r="AE13" i="4"/>
  <c r="AD12" i="4"/>
  <c r="AA107" i="4" l="1"/>
  <c r="P329" i="4"/>
  <c r="R154" i="4"/>
  <c r="R146" i="4"/>
  <c r="R150" i="4"/>
  <c r="R144" i="4"/>
  <c r="R151" i="4"/>
  <c r="R153" i="4"/>
  <c r="R156" i="4"/>
  <c r="R155" i="4"/>
  <c r="R145" i="4"/>
  <c r="AD94" i="4"/>
  <c r="AD90" i="4"/>
  <c r="AD89" i="4"/>
  <c r="AD97" i="4"/>
  <c r="AD100" i="4"/>
  <c r="AD92" i="4"/>
  <c r="AD93" i="4"/>
  <c r="AD98" i="4"/>
  <c r="AD96" i="4"/>
  <c r="AD91" i="4"/>
  <c r="AD95" i="4"/>
  <c r="AD99" i="4"/>
  <c r="AB105" i="4"/>
  <c r="Q157" i="4"/>
  <c r="R149" i="4"/>
  <c r="R152" i="4"/>
  <c r="R147" i="4"/>
  <c r="U158" i="4"/>
  <c r="R148" i="4"/>
  <c r="AG83" i="4"/>
  <c r="AG85" i="4" s="1"/>
  <c r="AG101" i="4" s="1"/>
  <c r="AC102" i="4"/>
  <c r="AH70" i="4"/>
  <c r="AH72" i="4" s="1"/>
  <c r="AH81" i="4" s="1"/>
  <c r="AF13" i="4"/>
  <c r="AE12" i="4"/>
  <c r="AB107" i="4" l="1"/>
  <c r="Q329" i="4"/>
  <c r="S154" i="4"/>
  <c r="S146" i="4"/>
  <c r="S148" i="4"/>
  <c r="S150" i="4"/>
  <c r="S147" i="4"/>
  <c r="S156" i="4"/>
  <c r="S152" i="4"/>
  <c r="S155" i="4"/>
  <c r="S145" i="4"/>
  <c r="AC105" i="4"/>
  <c r="R157" i="4"/>
  <c r="V158" i="4"/>
  <c r="S149" i="4"/>
  <c r="S151" i="4"/>
  <c r="S144" i="4"/>
  <c r="S153" i="4"/>
  <c r="AE89" i="4"/>
  <c r="AE96" i="4"/>
  <c r="AE93" i="4"/>
  <c r="AE95" i="4"/>
  <c r="AE94" i="4"/>
  <c r="AE97" i="4"/>
  <c r="AE98" i="4"/>
  <c r="AE100" i="4"/>
  <c r="AE99" i="4"/>
  <c r="AE90" i="4"/>
  <c r="AE91" i="4"/>
  <c r="AE92" i="4"/>
  <c r="AH83" i="4"/>
  <c r="AH85" i="4" s="1"/>
  <c r="AH101" i="4" s="1"/>
  <c r="AD102" i="4"/>
  <c r="AI70" i="4"/>
  <c r="AI72" i="4" s="1"/>
  <c r="AI81" i="4" s="1"/>
  <c r="AG13" i="4"/>
  <c r="AF12" i="4"/>
  <c r="AC107" i="4" l="1"/>
  <c r="R329" i="4"/>
  <c r="W158" i="4"/>
  <c r="T150" i="4"/>
  <c r="T144" i="4"/>
  <c r="T147" i="4"/>
  <c r="T148" i="4"/>
  <c r="T146" i="4"/>
  <c r="AD105" i="4"/>
  <c r="S157" i="4"/>
  <c r="T156" i="4"/>
  <c r="T155" i="4"/>
  <c r="T154" i="4"/>
  <c r="T153" i="4"/>
  <c r="T151" i="4"/>
  <c r="AF93" i="4"/>
  <c r="AF98" i="4"/>
  <c r="AF94" i="4"/>
  <c r="AF96" i="4"/>
  <c r="AF89" i="4"/>
  <c r="AF92" i="4"/>
  <c r="AF100" i="4"/>
  <c r="AF95" i="4"/>
  <c r="AF99" i="4"/>
  <c r="AF97" i="4"/>
  <c r="AF90" i="4"/>
  <c r="AF91" i="4"/>
  <c r="T152" i="4"/>
  <c r="T145" i="4"/>
  <c r="T149" i="4"/>
  <c r="AI83" i="4"/>
  <c r="AE102" i="4"/>
  <c r="AJ70" i="4"/>
  <c r="AJ72" i="4" s="1"/>
  <c r="AJ81" i="4" s="1"/>
  <c r="AG12" i="4"/>
  <c r="AH13" i="4"/>
  <c r="AD107" i="4" l="1"/>
  <c r="S329" i="4"/>
  <c r="U151" i="4"/>
  <c r="U148" i="4"/>
  <c r="U152" i="4"/>
  <c r="AE105" i="4"/>
  <c r="T157" i="4"/>
  <c r="U149" i="4"/>
  <c r="U153" i="4"/>
  <c r="U146" i="4"/>
  <c r="U154" i="4"/>
  <c r="U155" i="4"/>
  <c r="AG93" i="4"/>
  <c r="AG94" i="4"/>
  <c r="AG92" i="4"/>
  <c r="AG89" i="4"/>
  <c r="AG97" i="4"/>
  <c r="AG90" i="4"/>
  <c r="AG98" i="4"/>
  <c r="AG91" i="4"/>
  <c r="AG96" i="4"/>
  <c r="AG95" i="4"/>
  <c r="AG100" i="4"/>
  <c r="AG99" i="4"/>
  <c r="U145" i="4"/>
  <c r="U150" i="4"/>
  <c r="U147" i="4"/>
  <c r="U144" i="4"/>
  <c r="U156" i="4"/>
  <c r="AI85" i="4"/>
  <c r="AI101" i="4" s="1"/>
  <c r="AJ83" i="4"/>
  <c r="AJ85" i="4" s="1"/>
  <c r="AJ101" i="4" s="1"/>
  <c r="AF102" i="4"/>
  <c r="AK70" i="4"/>
  <c r="AK72" i="4" s="1"/>
  <c r="AK81" i="4" s="1"/>
  <c r="AH12" i="4"/>
  <c r="AI13" i="4"/>
  <c r="AE107" i="4" l="1"/>
  <c r="T329" i="4"/>
  <c r="X158" i="4"/>
  <c r="V145" i="4"/>
  <c r="V152" i="4"/>
  <c r="V147" i="4"/>
  <c r="V149" i="4"/>
  <c r="Y158" i="4"/>
  <c r="V148" i="4"/>
  <c r="V154" i="4"/>
  <c r="V155" i="4"/>
  <c r="V156" i="4"/>
  <c r="V144" i="4"/>
  <c r="V150" i="4"/>
  <c r="AH94" i="4"/>
  <c r="AH91" i="4"/>
  <c r="AH93" i="4"/>
  <c r="AH97" i="4"/>
  <c r="AH99" i="4"/>
  <c r="AH100" i="4"/>
  <c r="AH96" i="4"/>
  <c r="AH95" i="4"/>
  <c r="AH98" i="4"/>
  <c r="AH89" i="4"/>
  <c r="AH92" i="4"/>
  <c r="AH90" i="4"/>
  <c r="V151" i="4"/>
  <c r="V146" i="4"/>
  <c r="AF105" i="4"/>
  <c r="U157" i="4"/>
  <c r="V153" i="4"/>
  <c r="AK83" i="4"/>
  <c r="AG102" i="4"/>
  <c r="AL70" i="4"/>
  <c r="AL72" i="4" s="1"/>
  <c r="AL81" i="4" s="1"/>
  <c r="AJ13" i="4"/>
  <c r="AI12" i="4"/>
  <c r="AF107" i="4" l="1"/>
  <c r="U329" i="4"/>
  <c r="W150" i="4"/>
  <c r="W151" i="4"/>
  <c r="W154" i="4"/>
  <c r="W156" i="4"/>
  <c r="W152" i="4"/>
  <c r="W146" i="4"/>
  <c r="AG105" i="4"/>
  <c r="V157" i="4"/>
  <c r="W149" i="4"/>
  <c r="W145" i="4"/>
  <c r="AI90" i="4"/>
  <c r="AI89" i="4"/>
  <c r="AI95" i="4"/>
  <c r="AI93" i="4"/>
  <c r="AI94" i="4"/>
  <c r="AI100" i="4"/>
  <c r="AI97" i="4"/>
  <c r="AI98" i="4"/>
  <c r="AI91" i="4"/>
  <c r="AI96" i="4"/>
  <c r="AI92" i="4"/>
  <c r="AI99" i="4"/>
  <c r="W147" i="4"/>
  <c r="W144" i="4"/>
  <c r="W155" i="4"/>
  <c r="W148" i="4"/>
  <c r="W153" i="4"/>
  <c r="AK85" i="4"/>
  <c r="AK101" i="4" s="1"/>
  <c r="AL83" i="4"/>
  <c r="AL85" i="4" s="1"/>
  <c r="AL101" i="4" s="1"/>
  <c r="AH102" i="4"/>
  <c r="AM70" i="4"/>
  <c r="AM72" i="4" s="1"/>
  <c r="AM81" i="4" s="1"/>
  <c r="AK13" i="4"/>
  <c r="AJ12" i="4"/>
  <c r="AG107" i="4" l="1"/>
  <c r="V329" i="4"/>
  <c r="AH105" i="4"/>
  <c r="W157" i="4"/>
  <c r="X152" i="4"/>
  <c r="X146" i="4"/>
  <c r="AA158" i="4"/>
  <c r="X153" i="4"/>
  <c r="X151" i="4"/>
  <c r="X155" i="4"/>
  <c r="Z158" i="4"/>
  <c r="X145" i="4"/>
  <c r="X156" i="4"/>
  <c r="X150" i="4"/>
  <c r="X144" i="4"/>
  <c r="AJ89" i="4"/>
  <c r="AJ92" i="4"/>
  <c r="AJ90" i="4"/>
  <c r="AJ93" i="4"/>
  <c r="AJ95" i="4"/>
  <c r="AJ99" i="4"/>
  <c r="AJ98" i="4"/>
  <c r="AJ97" i="4"/>
  <c r="AJ100" i="4"/>
  <c r="AJ96" i="4"/>
  <c r="AJ94" i="4"/>
  <c r="AJ91" i="4"/>
  <c r="X148" i="4"/>
  <c r="X154" i="4"/>
  <c r="X149" i="4"/>
  <c r="X147" i="4"/>
  <c r="AM83" i="4"/>
  <c r="AI102" i="4"/>
  <c r="AN70" i="4"/>
  <c r="AN72" i="4" s="1"/>
  <c r="AN81" i="4" s="1"/>
  <c r="AK12" i="4"/>
  <c r="AL13" i="4"/>
  <c r="AH107" i="4" l="1"/>
  <c r="W329" i="4"/>
  <c r="Y148" i="4"/>
  <c r="Y144" i="4"/>
  <c r="Y150" i="4"/>
  <c r="AK89" i="4"/>
  <c r="AK97" i="4"/>
  <c r="AK99" i="4"/>
  <c r="AK95" i="4"/>
  <c r="AK93" i="4"/>
  <c r="AK94" i="4"/>
  <c r="AK100" i="4"/>
  <c r="AK92" i="4"/>
  <c r="AK96" i="4"/>
  <c r="AK90" i="4"/>
  <c r="AK91" i="4"/>
  <c r="AK98" i="4"/>
  <c r="Y151" i="4"/>
  <c r="Y154" i="4"/>
  <c r="Y146" i="4"/>
  <c r="Y155" i="4"/>
  <c r="Y153" i="4"/>
  <c r="Y147" i="4"/>
  <c r="Y149" i="4"/>
  <c r="Y156" i="4"/>
  <c r="Y145" i="4"/>
  <c r="AI105" i="4"/>
  <c r="X157" i="4"/>
  <c r="Y152" i="4"/>
  <c r="AM85" i="4"/>
  <c r="AM101" i="4" s="1"/>
  <c r="AN83" i="4"/>
  <c r="AN85" i="4" s="1"/>
  <c r="AN101" i="4" s="1"/>
  <c r="AJ102" i="4"/>
  <c r="AO70" i="4"/>
  <c r="AO72" i="4" s="1"/>
  <c r="AO81" i="4" s="1"/>
  <c r="AM13" i="4"/>
  <c r="AL12" i="4"/>
  <c r="AI107" i="4" l="1"/>
  <c r="X329" i="4"/>
  <c r="AB158" i="4"/>
  <c r="Z144" i="4"/>
  <c r="Z154" i="4"/>
  <c r="Z146" i="4"/>
  <c r="Z147" i="4"/>
  <c r="Z155" i="4"/>
  <c r="Z152" i="4"/>
  <c r="Z153" i="4"/>
  <c r="Z156" i="4"/>
  <c r="Z151" i="4"/>
  <c r="Z149" i="4"/>
  <c r="Z145" i="4"/>
  <c r="AJ105" i="4"/>
  <c r="Y157" i="4"/>
  <c r="Z148" i="4"/>
  <c r="AL91" i="4"/>
  <c r="AL100" i="4"/>
  <c r="AL93" i="4"/>
  <c r="AL98" i="4"/>
  <c r="AL89" i="4"/>
  <c r="AL90" i="4"/>
  <c r="AL94" i="4"/>
  <c r="AL97" i="4"/>
  <c r="AL99" i="4"/>
  <c r="AL92" i="4"/>
  <c r="AL95" i="4"/>
  <c r="AL96" i="4"/>
  <c r="AC158" i="4"/>
  <c r="Z150" i="4"/>
  <c r="AO83" i="4"/>
  <c r="AO85" i="4" s="1"/>
  <c r="AO101" i="4" s="1"/>
  <c r="AK102" i="4"/>
  <c r="AP70" i="4"/>
  <c r="AP72" i="4" s="1"/>
  <c r="AP81" i="4" s="1"/>
  <c r="AN13" i="4"/>
  <c r="AM12" i="4"/>
  <c r="AJ107" i="4" l="1"/>
  <c r="Y329" i="4"/>
  <c r="AA146" i="4"/>
  <c r="AA149" i="4"/>
  <c r="AD158" i="4"/>
  <c r="AK105" i="4"/>
  <c r="Z157" i="4"/>
  <c r="AA148" i="4"/>
  <c r="AA144" i="4"/>
  <c r="AA155" i="4"/>
  <c r="AA151" i="4"/>
  <c r="AA156" i="4"/>
  <c r="AA153" i="4"/>
  <c r="AM93" i="4"/>
  <c r="AM100" i="4"/>
  <c r="AM94" i="4"/>
  <c r="AM90" i="4"/>
  <c r="AM97" i="4"/>
  <c r="AM89" i="4"/>
  <c r="AM99" i="4"/>
  <c r="AM95" i="4"/>
  <c r="AM98" i="4"/>
  <c r="AM91" i="4"/>
  <c r="AM96" i="4"/>
  <c r="AM92" i="4"/>
  <c r="AA147" i="4"/>
  <c r="AA150" i="4"/>
  <c r="AA154" i="4"/>
  <c r="AA145" i="4"/>
  <c r="AA152" i="4"/>
  <c r="AP83" i="4"/>
  <c r="AP85" i="4" s="1"/>
  <c r="AP101" i="4" s="1"/>
  <c r="AL102" i="4"/>
  <c r="AQ70" i="4"/>
  <c r="AQ72" i="4" s="1"/>
  <c r="AQ81" i="4" s="1"/>
  <c r="AN12" i="4"/>
  <c r="AO13" i="4"/>
  <c r="AK107" i="4" l="1"/>
  <c r="Z329" i="4"/>
  <c r="AB154" i="4"/>
  <c r="AB151" i="4"/>
  <c r="AL105" i="4"/>
  <c r="AA157" i="4"/>
  <c r="AN94" i="4"/>
  <c r="AN93" i="4"/>
  <c r="AN89" i="4"/>
  <c r="AN97" i="4"/>
  <c r="AN95" i="4"/>
  <c r="AN96" i="4"/>
  <c r="AN90" i="4"/>
  <c r="AN100" i="4"/>
  <c r="AN98" i="4"/>
  <c r="AN92" i="4"/>
  <c r="AN99" i="4"/>
  <c r="AN91" i="4"/>
  <c r="AB147" i="4"/>
  <c r="AE158" i="4"/>
  <c r="AB145" i="4"/>
  <c r="AB153" i="4"/>
  <c r="AB156" i="4"/>
  <c r="AB149" i="4"/>
  <c r="AB146" i="4"/>
  <c r="AB150" i="4"/>
  <c r="AB144" i="4"/>
  <c r="AB155" i="4"/>
  <c r="AB152" i="4"/>
  <c r="AB148" i="4"/>
  <c r="AQ83" i="4"/>
  <c r="AQ85" i="4" s="1"/>
  <c r="AQ101" i="4" s="1"/>
  <c r="AM102" i="4"/>
  <c r="AR70" i="4"/>
  <c r="AR72" i="4" s="1"/>
  <c r="AR81" i="4" s="1"/>
  <c r="AO12" i="4"/>
  <c r="AP13" i="4"/>
  <c r="AL107" i="4" l="1"/>
  <c r="AA329" i="4"/>
  <c r="AC154" i="4"/>
  <c r="AC151" i="4"/>
  <c r="AC153" i="4"/>
  <c r="AC156" i="4"/>
  <c r="AC152" i="4"/>
  <c r="AC147" i="4"/>
  <c r="AC144" i="4"/>
  <c r="AC150" i="4"/>
  <c r="AC148" i="4"/>
  <c r="AM105" i="4"/>
  <c r="AB157" i="4"/>
  <c r="AC149" i="4"/>
  <c r="AC155" i="4"/>
  <c r="AO94" i="4"/>
  <c r="AO89" i="4"/>
  <c r="AO98" i="4"/>
  <c r="AO92" i="4"/>
  <c r="AO97" i="4"/>
  <c r="AO93" i="4"/>
  <c r="AO100" i="4"/>
  <c r="AO96" i="4"/>
  <c r="AO90" i="4"/>
  <c r="AO99" i="4"/>
  <c r="AO91" i="4"/>
  <c r="AO95" i="4"/>
  <c r="AF158" i="4"/>
  <c r="AC146" i="4"/>
  <c r="AC145" i="4"/>
  <c r="AR83" i="4"/>
  <c r="AR85" i="4" s="1"/>
  <c r="AR101" i="4" s="1"/>
  <c r="AN102" i="4"/>
  <c r="AS70" i="4"/>
  <c r="AS72" i="4" s="1"/>
  <c r="AS81" i="4" s="1"/>
  <c r="AQ13" i="4"/>
  <c r="AP12" i="4"/>
  <c r="AM107" i="4" l="1"/>
  <c r="AB329" i="4"/>
  <c r="AD151" i="4"/>
  <c r="AP89" i="4"/>
  <c r="AP93" i="4"/>
  <c r="AP96" i="4"/>
  <c r="AP97" i="4"/>
  <c r="AP94" i="4"/>
  <c r="AP95" i="4"/>
  <c r="AP99" i="4"/>
  <c r="AP90" i="4"/>
  <c r="AP98" i="4"/>
  <c r="AP91" i="4"/>
  <c r="AP92" i="4"/>
  <c r="AP100" i="4"/>
  <c r="AD145" i="4"/>
  <c r="AD147" i="4"/>
  <c r="AD148" i="4"/>
  <c r="AD153" i="4"/>
  <c r="AD149" i="4"/>
  <c r="AD144" i="4"/>
  <c r="AD150" i="4"/>
  <c r="AD155" i="4"/>
  <c r="AD152" i="4"/>
  <c r="AD146" i="4"/>
  <c r="AD156" i="4"/>
  <c r="AN105" i="4"/>
  <c r="AC157" i="4"/>
  <c r="AG158" i="4"/>
  <c r="AD154" i="4"/>
  <c r="AS83" i="4"/>
  <c r="AS85" i="4" s="1"/>
  <c r="AS101" i="4" s="1"/>
  <c r="AO102" i="4"/>
  <c r="AT70" i="4"/>
  <c r="AT72" i="4" s="1"/>
  <c r="AT81" i="4" s="1"/>
  <c r="AQ12" i="4"/>
  <c r="AR13" i="4"/>
  <c r="AN107" i="4" l="1"/>
  <c r="AC329" i="4"/>
  <c r="AE148" i="4"/>
  <c r="AE144" i="4"/>
  <c r="AE155" i="4"/>
  <c r="AE147" i="4"/>
  <c r="AE146" i="4"/>
  <c r="AE153" i="4"/>
  <c r="AE151" i="4"/>
  <c r="AQ90" i="4"/>
  <c r="AQ89" i="4"/>
  <c r="AQ92" i="4"/>
  <c r="AQ95" i="4"/>
  <c r="AQ93" i="4"/>
  <c r="AQ91" i="4"/>
  <c r="AQ97" i="4"/>
  <c r="AQ94" i="4"/>
  <c r="AQ99" i="4"/>
  <c r="AQ98" i="4"/>
  <c r="AQ96" i="4"/>
  <c r="AQ100" i="4"/>
  <c r="AE145" i="4"/>
  <c r="AE154" i="4"/>
  <c r="AE156" i="4"/>
  <c r="AO105" i="4"/>
  <c r="AD157" i="4"/>
  <c r="AE150" i="4"/>
  <c r="AE149" i="4"/>
  <c r="AH158" i="4"/>
  <c r="AE152" i="4"/>
  <c r="AT83" i="4"/>
  <c r="AT85" i="4" s="1"/>
  <c r="AT101" i="4" s="1"/>
  <c r="AP102" i="4"/>
  <c r="AU70" i="4"/>
  <c r="AU72" i="4" s="1"/>
  <c r="AU81" i="4" s="1"/>
  <c r="AS13" i="4"/>
  <c r="AR12" i="4"/>
  <c r="AO107" i="4" l="1"/>
  <c r="AD329" i="4"/>
  <c r="AF146" i="4"/>
  <c r="AF144" i="4"/>
  <c r="AF150" i="4"/>
  <c r="AF155" i="4"/>
  <c r="AF151" i="4"/>
  <c r="AI158" i="4"/>
  <c r="AF153" i="4"/>
  <c r="AF154" i="4"/>
  <c r="AF148" i="4"/>
  <c r="AF145" i="4"/>
  <c r="AF156" i="4"/>
  <c r="AF147" i="4"/>
  <c r="AF149" i="4"/>
  <c r="AR93" i="4"/>
  <c r="AR94" i="4"/>
  <c r="AR95" i="4"/>
  <c r="AR96" i="4"/>
  <c r="AR100" i="4"/>
  <c r="AR89" i="4"/>
  <c r="AR99" i="4"/>
  <c r="AR91" i="4"/>
  <c r="AR90" i="4"/>
  <c r="AR98" i="4"/>
  <c r="AR97" i="4"/>
  <c r="AR92" i="4"/>
  <c r="AP105" i="4"/>
  <c r="AE157" i="4"/>
  <c r="AF152" i="4"/>
  <c r="AU83" i="4"/>
  <c r="AQ102" i="4"/>
  <c r="AV70" i="4"/>
  <c r="AV72" i="4" s="1"/>
  <c r="AV81" i="4" s="1"/>
  <c r="AS12" i="4"/>
  <c r="AT13" i="4"/>
  <c r="AP107" i="4" l="1"/>
  <c r="AE329" i="4"/>
  <c r="AS94" i="4"/>
  <c r="AS96" i="4"/>
  <c r="AS90" i="4"/>
  <c r="AS89" i="4"/>
  <c r="AS93" i="4"/>
  <c r="AS92" i="4"/>
  <c r="AS97" i="4"/>
  <c r="AS91" i="4"/>
  <c r="AS99" i="4"/>
  <c r="AS100" i="4"/>
  <c r="AS98" i="4"/>
  <c r="AS95" i="4"/>
  <c r="AQ105" i="4"/>
  <c r="AF157" i="4"/>
  <c r="AG147" i="4"/>
  <c r="AG156" i="4"/>
  <c r="AG152" i="4"/>
  <c r="AG153" i="4"/>
  <c r="AG155" i="4"/>
  <c r="AG148" i="4"/>
  <c r="AG146" i="4"/>
  <c r="AG144" i="4"/>
  <c r="AG151" i="4"/>
  <c r="AG145" i="4"/>
  <c r="AG150" i="4"/>
  <c r="AG154" i="4"/>
  <c r="AG149" i="4"/>
  <c r="AU85" i="4"/>
  <c r="AU101" i="4" s="1"/>
  <c r="AV83" i="4"/>
  <c r="AV85" i="4" s="1"/>
  <c r="AV101" i="4" s="1"/>
  <c r="AR102" i="4"/>
  <c r="AW70" i="4"/>
  <c r="AW72" i="4" s="1"/>
  <c r="AW81" i="4" s="1"/>
  <c r="AT12" i="4"/>
  <c r="AU13" i="4"/>
  <c r="AQ107" i="4" l="1"/>
  <c r="AF329" i="4"/>
  <c r="AH144" i="4"/>
  <c r="AH147" i="4"/>
  <c r="AH145" i="4"/>
  <c r="AH151" i="4"/>
  <c r="AH149" i="4"/>
  <c r="AH146" i="4"/>
  <c r="AH156" i="4"/>
  <c r="AH150" i="4"/>
  <c r="AT91" i="4"/>
  <c r="AT93" i="4"/>
  <c r="AT96" i="4"/>
  <c r="AT89" i="4"/>
  <c r="AT94" i="4"/>
  <c r="AT97" i="4"/>
  <c r="AT100" i="4"/>
  <c r="AT95" i="4"/>
  <c r="AT99" i="4"/>
  <c r="AT90" i="4"/>
  <c r="AT92" i="4"/>
  <c r="AT98" i="4"/>
  <c r="AR105" i="4"/>
  <c r="AG157" i="4"/>
  <c r="AK158" i="4"/>
  <c r="AH153" i="4"/>
  <c r="AH148" i="4"/>
  <c r="AJ158" i="4"/>
  <c r="AH155" i="4"/>
  <c r="AH152" i="4"/>
  <c r="AH154" i="4"/>
  <c r="AW83" i="4"/>
  <c r="AS102" i="4"/>
  <c r="AX70" i="4"/>
  <c r="AX72" i="4" s="1"/>
  <c r="AX81" i="4" s="1"/>
  <c r="AV13" i="4"/>
  <c r="AU12" i="4"/>
  <c r="AR107" i="4" l="1"/>
  <c r="AG329" i="4"/>
  <c r="AI155" i="4"/>
  <c r="AI149" i="4"/>
  <c r="AI152" i="4"/>
  <c r="AI148" i="4"/>
  <c r="AS105" i="4"/>
  <c r="AH157" i="4"/>
  <c r="AI151" i="4"/>
  <c r="AI156" i="4"/>
  <c r="AI147" i="4"/>
  <c r="AI146" i="4"/>
  <c r="AI145" i="4"/>
  <c r="AI154" i="4"/>
  <c r="AI144" i="4"/>
  <c r="AU94" i="4"/>
  <c r="AU95" i="4"/>
  <c r="AU93" i="4"/>
  <c r="AU89" i="4"/>
  <c r="AU90" i="4"/>
  <c r="AU97" i="4"/>
  <c r="AU99" i="4"/>
  <c r="AU96" i="4"/>
  <c r="AU91" i="4"/>
  <c r="AU100" i="4"/>
  <c r="AU98" i="4"/>
  <c r="AU92" i="4"/>
  <c r="AI153" i="4"/>
  <c r="AI150" i="4"/>
  <c r="AW85" i="4"/>
  <c r="AW101" i="4" s="1"/>
  <c r="AX83" i="4"/>
  <c r="AX85" i="4" s="1"/>
  <c r="AX101" i="4" s="1"/>
  <c r="AT102" i="4"/>
  <c r="AY70" i="4"/>
  <c r="AY72" i="4" s="1"/>
  <c r="AY81" i="4" s="1"/>
  <c r="AV12" i="4"/>
  <c r="AW13" i="4"/>
  <c r="AS107" i="4" l="1"/>
  <c r="AH329" i="4"/>
  <c r="AJ144" i="4"/>
  <c r="AJ148" i="4"/>
  <c r="AJ151" i="4"/>
  <c r="AJ145" i="4"/>
  <c r="AJ150" i="4"/>
  <c r="AJ156" i="4"/>
  <c r="AL158" i="4"/>
  <c r="AJ147" i="4"/>
  <c r="AJ152" i="4"/>
  <c r="AJ153" i="4"/>
  <c r="AJ154" i="4"/>
  <c r="AV89" i="4"/>
  <c r="AV90" i="4"/>
  <c r="AV93" i="4"/>
  <c r="AV92" i="4"/>
  <c r="AV99" i="4"/>
  <c r="AV94" i="4"/>
  <c r="AV97" i="4"/>
  <c r="AV98" i="4"/>
  <c r="AV100" i="4"/>
  <c r="AV91" i="4"/>
  <c r="AV96" i="4"/>
  <c r="AV95" i="4"/>
  <c r="AT105" i="4"/>
  <c r="AI157" i="4"/>
  <c r="AJ155" i="4"/>
  <c r="AJ149" i="4"/>
  <c r="AM158" i="4"/>
  <c r="AJ146" i="4"/>
  <c r="AY83" i="4"/>
  <c r="AU102" i="4"/>
  <c r="AZ70" i="4"/>
  <c r="AZ72" i="4" s="1"/>
  <c r="AZ81" i="4" s="1"/>
  <c r="AX13" i="4"/>
  <c r="AW12" i="4"/>
  <c r="AT107" i="4" l="1"/>
  <c r="AI329" i="4"/>
  <c r="AK148" i="4"/>
  <c r="AK147" i="4"/>
  <c r="AK149" i="4"/>
  <c r="AK154" i="4"/>
  <c r="AK145" i="4"/>
  <c r="AK144" i="4"/>
  <c r="AK151" i="4"/>
  <c r="AK153" i="4"/>
  <c r="AW91" i="4"/>
  <c r="AW89" i="4"/>
  <c r="AW96" i="4"/>
  <c r="AW93" i="4"/>
  <c r="AW98" i="4"/>
  <c r="AW94" i="4"/>
  <c r="AW92" i="4"/>
  <c r="AW100" i="4"/>
  <c r="AW90" i="4"/>
  <c r="AW97" i="4"/>
  <c r="AW99" i="4"/>
  <c r="AW95" i="4"/>
  <c r="AU105" i="4"/>
  <c r="AJ157" i="4"/>
  <c r="AK146" i="4"/>
  <c r="AK152" i="4"/>
  <c r="AK156" i="4"/>
  <c r="AK150" i="4"/>
  <c r="AK155" i="4"/>
  <c r="AY85" i="4"/>
  <c r="AY101" i="4" s="1"/>
  <c r="AZ83" i="4"/>
  <c r="AZ85" i="4" s="1"/>
  <c r="AZ101" i="4" s="1"/>
  <c r="AV102" i="4"/>
  <c r="BA70" i="4"/>
  <c r="BA72" i="4" s="1"/>
  <c r="BA81" i="4" s="1"/>
  <c r="AX12" i="4"/>
  <c r="AY13" i="4"/>
  <c r="AU107" i="4" l="1"/>
  <c r="AJ329" i="4"/>
  <c r="AL148" i="4"/>
  <c r="AL151" i="4"/>
  <c r="AL153" i="4"/>
  <c r="AL146" i="4"/>
  <c r="AO158" i="4"/>
  <c r="AN158" i="4"/>
  <c r="AL150" i="4"/>
  <c r="AL144" i="4"/>
  <c r="AV105" i="4"/>
  <c r="AK157" i="4"/>
  <c r="AL145" i="4"/>
  <c r="AX98" i="4"/>
  <c r="AX97" i="4"/>
  <c r="AX99" i="4"/>
  <c r="AX89" i="4"/>
  <c r="AX96" i="4"/>
  <c r="AX95" i="4"/>
  <c r="AX92" i="4"/>
  <c r="AX91" i="4"/>
  <c r="AX94" i="4"/>
  <c r="AX90" i="4"/>
  <c r="AX100" i="4"/>
  <c r="AX93" i="4"/>
  <c r="AL155" i="4"/>
  <c r="AL156" i="4"/>
  <c r="AL147" i="4"/>
  <c r="AL154" i="4"/>
  <c r="AL152" i="4"/>
  <c r="AL149" i="4"/>
  <c r="BA83" i="4"/>
  <c r="AW102" i="4"/>
  <c r="BB70" i="4"/>
  <c r="BB72" i="4" s="1"/>
  <c r="BB81" i="4" s="1"/>
  <c r="AZ13" i="4"/>
  <c r="AY12" i="4"/>
  <c r="AV107" i="4" l="1"/>
  <c r="AK329" i="4"/>
  <c r="AY94" i="4"/>
  <c r="AY89" i="4"/>
  <c r="AY93" i="4"/>
  <c r="AY97" i="4"/>
  <c r="AY92" i="4"/>
  <c r="AY98" i="4"/>
  <c r="AY99" i="4"/>
  <c r="AY91" i="4"/>
  <c r="AY96" i="4"/>
  <c r="AY95" i="4"/>
  <c r="AY100" i="4"/>
  <c r="AY90" i="4"/>
  <c r="AM155" i="4"/>
  <c r="AM156" i="4"/>
  <c r="AM148" i="4"/>
  <c r="AM147" i="4"/>
  <c r="AM150" i="4"/>
  <c r="AM149" i="4"/>
  <c r="AM146" i="4"/>
  <c r="AM144" i="4"/>
  <c r="AW105" i="4"/>
  <c r="AL157" i="4"/>
  <c r="AM154" i="4"/>
  <c r="AM145" i="4"/>
  <c r="AM151" i="4"/>
  <c r="AM152" i="4"/>
  <c r="AM153" i="4"/>
  <c r="BA85" i="4"/>
  <c r="BA101" i="4" s="1"/>
  <c r="BB83" i="4"/>
  <c r="BB85" i="4" s="1"/>
  <c r="BB101" i="4" s="1"/>
  <c r="AX102" i="4"/>
  <c r="BC70" i="4"/>
  <c r="BC72" i="4" s="1"/>
  <c r="BC81" i="4" s="1"/>
  <c r="AZ12" i="4"/>
  <c r="BA13" i="4"/>
  <c r="AW107" i="4" l="1"/>
  <c r="AL329" i="4"/>
  <c r="AN146" i="4"/>
  <c r="AN150" i="4"/>
  <c r="AN156" i="4"/>
  <c r="AN154" i="4"/>
  <c r="AN153" i="4"/>
  <c r="AN145" i="4"/>
  <c r="AN147" i="4"/>
  <c r="AN152" i="4"/>
  <c r="AN148" i="4"/>
  <c r="AZ89" i="4"/>
  <c r="AZ95" i="4"/>
  <c r="AZ99" i="4"/>
  <c r="AZ93" i="4"/>
  <c r="AZ91" i="4"/>
  <c r="AZ90" i="4"/>
  <c r="AZ97" i="4"/>
  <c r="AZ92" i="4"/>
  <c r="AZ98" i="4"/>
  <c r="AZ94" i="4"/>
  <c r="AZ96" i="4"/>
  <c r="AZ100" i="4"/>
  <c r="AN144" i="4"/>
  <c r="AN155" i="4"/>
  <c r="AN149" i="4"/>
  <c r="AN151" i="4"/>
  <c r="AX105" i="4"/>
  <c r="AM157" i="4"/>
  <c r="AQ158" i="4"/>
  <c r="AP158" i="4"/>
  <c r="BC83" i="4"/>
  <c r="AY102" i="4"/>
  <c r="BD70" i="4"/>
  <c r="BD72" i="4" s="1"/>
  <c r="BD81" i="4" s="1"/>
  <c r="BA12" i="4"/>
  <c r="BB13" i="4"/>
  <c r="AX107" i="4" l="1"/>
  <c r="AM329" i="4"/>
  <c r="AO147" i="4"/>
  <c r="AO146" i="4"/>
  <c r="AO153" i="4"/>
  <c r="AO152" i="4"/>
  <c r="AO154" i="4"/>
  <c r="BA93" i="4"/>
  <c r="BA95" i="4"/>
  <c r="BA94" i="4"/>
  <c r="BA96" i="4"/>
  <c r="BA89" i="4"/>
  <c r="BA97" i="4"/>
  <c r="BA98" i="4"/>
  <c r="BA92" i="4"/>
  <c r="BA91" i="4"/>
  <c r="BA100" i="4"/>
  <c r="BA90" i="4"/>
  <c r="BA99" i="4"/>
  <c r="AY105" i="4"/>
  <c r="AN157" i="4"/>
  <c r="AO150" i="4"/>
  <c r="AO144" i="4"/>
  <c r="AO155" i="4"/>
  <c r="AO148" i="4"/>
  <c r="AO151" i="4"/>
  <c r="AO145" i="4"/>
  <c r="AO149" i="4"/>
  <c r="AO156" i="4"/>
  <c r="BC85" i="4"/>
  <c r="BC101" i="4" s="1"/>
  <c r="BD83" i="4"/>
  <c r="BD85" i="4" s="1"/>
  <c r="BD101" i="4" s="1"/>
  <c r="AZ102" i="4"/>
  <c r="BE70" i="4"/>
  <c r="BE72" i="4" s="1"/>
  <c r="BE81" i="4" s="1"/>
  <c r="BC13" i="4"/>
  <c r="BB12" i="4"/>
  <c r="AY107" i="4" l="1"/>
  <c r="AN329" i="4"/>
  <c r="AP153" i="4"/>
  <c r="AP151" i="4"/>
  <c r="AP149" i="4"/>
  <c r="AP156" i="4"/>
  <c r="AP148" i="4"/>
  <c r="BB93" i="4"/>
  <c r="BB92" i="4"/>
  <c r="BB91" i="4"/>
  <c r="BB94" i="4"/>
  <c r="BB95" i="4"/>
  <c r="BB89" i="4"/>
  <c r="BB97" i="4"/>
  <c r="BB96" i="4"/>
  <c r="BB90" i="4"/>
  <c r="BB98" i="4"/>
  <c r="BB99" i="4"/>
  <c r="BB100" i="4"/>
  <c r="AP144" i="4"/>
  <c r="AZ105" i="4"/>
  <c r="AO157" i="4"/>
  <c r="AP154" i="4"/>
  <c r="AP150" i="4"/>
  <c r="AR158" i="4"/>
  <c r="AP145" i="4"/>
  <c r="AP147" i="4"/>
  <c r="AP152" i="4"/>
  <c r="AP155" i="4"/>
  <c r="AS158" i="4"/>
  <c r="AP146" i="4"/>
  <c r="BE83" i="4"/>
  <c r="BE85" i="4" s="1"/>
  <c r="BE101" i="4" s="1"/>
  <c r="BA102" i="4"/>
  <c r="BF70" i="4"/>
  <c r="BF72" i="4" s="1"/>
  <c r="BF81" i="4" s="1"/>
  <c r="BC12" i="4"/>
  <c r="BD13" i="4"/>
  <c r="AZ107" i="4" l="1"/>
  <c r="AO329" i="4"/>
  <c r="AQ156" i="4"/>
  <c r="AQ149" i="4"/>
  <c r="AT158" i="4"/>
  <c r="BA105" i="4"/>
  <c r="AP157" i="4"/>
  <c r="AQ155" i="4"/>
  <c r="AQ150" i="4"/>
  <c r="AQ154" i="4"/>
  <c r="AQ153" i="4"/>
  <c r="AQ147" i="4"/>
  <c r="AQ145" i="4"/>
  <c r="AQ146" i="4"/>
  <c r="AQ151" i="4"/>
  <c r="AQ148" i="4"/>
  <c r="AQ152" i="4"/>
  <c r="BC94" i="4"/>
  <c r="BC96" i="4"/>
  <c r="BC97" i="4"/>
  <c r="BC89" i="4"/>
  <c r="BC98" i="4"/>
  <c r="BC91" i="4"/>
  <c r="BC93" i="4"/>
  <c r="BC95" i="4"/>
  <c r="BC99" i="4"/>
  <c r="BC100" i="4"/>
  <c r="BC92" i="4"/>
  <c r="BC90" i="4"/>
  <c r="AQ144" i="4"/>
  <c r="BF83" i="4"/>
  <c r="BF85" i="4" s="1"/>
  <c r="BF101" i="4" s="1"/>
  <c r="BB102" i="4"/>
  <c r="BG70" i="4"/>
  <c r="BG72" i="4" s="1"/>
  <c r="BG81" i="4" s="1"/>
  <c r="BE13" i="4"/>
  <c r="BD12" i="4"/>
  <c r="BA107" i="4" l="1"/>
  <c r="AP329" i="4"/>
  <c r="AR150" i="4"/>
  <c r="AU158" i="4"/>
  <c r="AR148" i="4"/>
  <c r="AR153" i="4"/>
  <c r="AR149" i="4"/>
  <c r="AR146" i="4"/>
  <c r="BB105" i="4"/>
  <c r="AQ157" i="4"/>
  <c r="BD89" i="4"/>
  <c r="BD97" i="4"/>
  <c r="BD93" i="4"/>
  <c r="BD96" i="4"/>
  <c r="BD94" i="4"/>
  <c r="BD90" i="4"/>
  <c r="BD100" i="4"/>
  <c r="BD92" i="4"/>
  <c r="BD99" i="4"/>
  <c r="BD91" i="4"/>
  <c r="BD98" i="4"/>
  <c r="BD95" i="4"/>
  <c r="AR151" i="4"/>
  <c r="AR147" i="4"/>
  <c r="AR156" i="4"/>
  <c r="AR144" i="4"/>
  <c r="AR155" i="4"/>
  <c r="AR152" i="4"/>
  <c r="AR145" i="4"/>
  <c r="AR154" i="4"/>
  <c r="BG83" i="4"/>
  <c r="BC102" i="4"/>
  <c r="BH70" i="4"/>
  <c r="BH72" i="4" s="1"/>
  <c r="BH81" i="4" s="1"/>
  <c r="BE12" i="4"/>
  <c r="BF13" i="4"/>
  <c r="BB107" i="4" l="1"/>
  <c r="AQ329" i="4"/>
  <c r="BE97" i="4"/>
  <c r="BE93" i="4"/>
  <c r="BE92" i="4"/>
  <c r="BE98" i="4"/>
  <c r="BE90" i="4"/>
  <c r="BE100" i="4"/>
  <c r="BE96" i="4"/>
  <c r="BE95" i="4"/>
  <c r="BE99" i="4"/>
  <c r="BE89" i="4"/>
  <c r="BE91" i="4"/>
  <c r="BE94" i="4"/>
  <c r="AS146" i="4"/>
  <c r="BC105" i="4"/>
  <c r="AR157" i="4"/>
  <c r="AS147" i="4"/>
  <c r="AS155" i="4"/>
  <c r="AS150" i="4"/>
  <c r="AS156" i="4"/>
  <c r="AS145" i="4"/>
  <c r="AS149" i="4"/>
  <c r="AS144" i="4"/>
  <c r="AS154" i="4"/>
  <c r="AS151" i="4"/>
  <c r="AS152" i="4"/>
  <c r="AS153" i="4"/>
  <c r="AS148" i="4"/>
  <c r="BG85" i="4"/>
  <c r="BG101" i="4" s="1"/>
  <c r="BH83" i="4"/>
  <c r="BH85" i="4" s="1"/>
  <c r="BH101" i="4" s="1"/>
  <c r="BD102" i="4"/>
  <c r="BI70" i="4"/>
  <c r="BI72" i="4" s="1"/>
  <c r="BI81" i="4" s="1"/>
  <c r="BF12" i="4"/>
  <c r="BG13" i="4"/>
  <c r="BC107" i="4" l="1"/>
  <c r="AR329" i="4"/>
  <c r="AT147" i="4"/>
  <c r="AT148" i="4"/>
  <c r="AT152" i="4"/>
  <c r="AT151" i="4"/>
  <c r="AT156" i="4"/>
  <c r="AT155" i="4"/>
  <c r="AT149" i="4"/>
  <c r="BD105" i="4"/>
  <c r="AS157" i="4"/>
  <c r="AT146" i="4"/>
  <c r="AW158" i="4"/>
  <c r="AT144" i="4"/>
  <c r="AT145" i="4"/>
  <c r="BF93" i="4"/>
  <c r="BF96" i="4"/>
  <c r="BF89" i="4"/>
  <c r="BF97" i="4"/>
  <c r="BF94" i="4"/>
  <c r="BF95" i="4"/>
  <c r="BF91" i="4"/>
  <c r="BF100" i="4"/>
  <c r="BF90" i="4"/>
  <c r="BF99" i="4"/>
  <c r="BF92" i="4"/>
  <c r="BF98" i="4"/>
  <c r="AV158" i="4"/>
  <c r="AT154" i="4"/>
  <c r="AT153" i="4"/>
  <c r="AT150" i="4"/>
  <c r="BI83" i="4"/>
  <c r="BE102" i="4"/>
  <c r="BJ70" i="4"/>
  <c r="BJ72" i="4" s="1"/>
  <c r="BJ81" i="4" s="1"/>
  <c r="BH13" i="4"/>
  <c r="BG12" i="4"/>
  <c r="BD107" i="4" l="1"/>
  <c r="AS329" i="4"/>
  <c r="AU153" i="4"/>
  <c r="AU145" i="4"/>
  <c r="AU155" i="4"/>
  <c r="AU147" i="4"/>
  <c r="AU146" i="4"/>
  <c r="AU154" i="4"/>
  <c r="AU144" i="4"/>
  <c r="AU149" i="4"/>
  <c r="BE105" i="4"/>
  <c r="AT157" i="4"/>
  <c r="AU156" i="4"/>
  <c r="BG89" i="4"/>
  <c r="BG99" i="4"/>
  <c r="BG96" i="4"/>
  <c r="BG93" i="4"/>
  <c r="BG92" i="4"/>
  <c r="BG98" i="4"/>
  <c r="BG97" i="4"/>
  <c r="BG94" i="4"/>
  <c r="BG91" i="4"/>
  <c r="BG90" i="4"/>
  <c r="BG100" i="4"/>
  <c r="BG95" i="4"/>
  <c r="AU152" i="4"/>
  <c r="AU150" i="4"/>
  <c r="AU148" i="4"/>
  <c r="AU151" i="4"/>
  <c r="BI85" i="4"/>
  <c r="BI101" i="4" s="1"/>
  <c r="BJ83" i="4"/>
  <c r="BJ85" i="4" s="1"/>
  <c r="BJ101" i="4" s="1"/>
  <c r="BF102" i="4"/>
  <c r="BK70" i="4"/>
  <c r="BK72" i="4" s="1"/>
  <c r="BK81" i="4" s="1"/>
  <c r="BH12" i="4"/>
  <c r="BI13" i="4"/>
  <c r="BE107" i="4" l="1"/>
  <c r="AT329" i="4"/>
  <c r="AV150" i="4"/>
  <c r="AV146" i="4"/>
  <c r="AV153" i="4"/>
  <c r="AV147" i="4"/>
  <c r="AV156" i="4"/>
  <c r="AV149" i="4"/>
  <c r="AV148" i="4"/>
  <c r="AV152" i="4"/>
  <c r="BH100" i="4"/>
  <c r="BH89" i="4"/>
  <c r="BH99" i="4"/>
  <c r="BH91" i="4"/>
  <c r="BH98" i="4"/>
  <c r="BH97" i="4"/>
  <c r="BH90" i="4"/>
  <c r="BH95" i="4"/>
  <c r="BH94" i="4"/>
  <c r="BH96" i="4"/>
  <c r="BH92" i="4"/>
  <c r="BH93" i="4"/>
  <c r="AV154" i="4"/>
  <c r="AV145" i="4"/>
  <c r="AV151" i="4"/>
  <c r="AV144" i="4"/>
  <c r="AX158" i="4"/>
  <c r="AV155" i="4"/>
  <c r="BF105" i="4"/>
  <c r="AU157" i="4"/>
  <c r="AY158" i="4"/>
  <c r="BK83" i="4"/>
  <c r="BG102" i="4"/>
  <c r="BL70" i="4"/>
  <c r="BL72" i="4" s="1"/>
  <c r="BL81" i="4" s="1"/>
  <c r="BI12" i="4"/>
  <c r="BJ13" i="4"/>
  <c r="BF107" i="4" l="1"/>
  <c r="AU329" i="4"/>
  <c r="AW153" i="4"/>
  <c r="AW155" i="4"/>
  <c r="AW145" i="4"/>
  <c r="AW146" i="4"/>
  <c r="AW144" i="4"/>
  <c r="AW148" i="4"/>
  <c r="BI89" i="4"/>
  <c r="BI100" i="4"/>
  <c r="BI96" i="4"/>
  <c r="BI93" i="4"/>
  <c r="BI90" i="4"/>
  <c r="BI94" i="4"/>
  <c r="BI99" i="4"/>
  <c r="BI91" i="4"/>
  <c r="BI98" i="4"/>
  <c r="BI92" i="4"/>
  <c r="BI97" i="4"/>
  <c r="BI95" i="4"/>
  <c r="AW147" i="4"/>
  <c r="AW154" i="4"/>
  <c r="AW151" i="4"/>
  <c r="AW152" i="4"/>
  <c r="AW156" i="4"/>
  <c r="AW149" i="4"/>
  <c r="BG105" i="4"/>
  <c r="AV157" i="4"/>
  <c r="AW150" i="4"/>
  <c r="BK85" i="4"/>
  <c r="BK101" i="4" s="1"/>
  <c r="BL83" i="4"/>
  <c r="BL85" i="4" s="1"/>
  <c r="BL101" i="4" s="1"/>
  <c r="BH102" i="4"/>
  <c r="BM70" i="4"/>
  <c r="BM72" i="4" s="1"/>
  <c r="BM81" i="4" s="1"/>
  <c r="BJ12" i="4"/>
  <c r="BK13" i="4"/>
  <c r="BG107" i="4" l="1"/>
  <c r="AV329" i="4"/>
  <c r="AX144" i="4"/>
  <c r="AX150" i="4"/>
  <c r="AZ158" i="4"/>
  <c r="AX154" i="4"/>
  <c r="AX147" i="4"/>
  <c r="AX149" i="4"/>
  <c r="AX145" i="4"/>
  <c r="AX152" i="4"/>
  <c r="AX156" i="4"/>
  <c r="AX146" i="4"/>
  <c r="BJ93" i="4"/>
  <c r="BJ100" i="4"/>
  <c r="BJ99" i="4"/>
  <c r="BJ89" i="4"/>
  <c r="BJ94" i="4"/>
  <c r="BJ96" i="4"/>
  <c r="BJ98" i="4"/>
  <c r="BJ92" i="4"/>
  <c r="BJ95" i="4"/>
  <c r="BJ91" i="4"/>
  <c r="BJ97" i="4"/>
  <c r="BJ90" i="4"/>
  <c r="AX148" i="4"/>
  <c r="AX153" i="4"/>
  <c r="AX151" i="4"/>
  <c r="BA158" i="4"/>
  <c r="BH105" i="4"/>
  <c r="AW157" i="4"/>
  <c r="AX155" i="4"/>
  <c r="BM83" i="4"/>
  <c r="BI102" i="4"/>
  <c r="BN70" i="4"/>
  <c r="BN72" i="4" s="1"/>
  <c r="BN81" i="4" s="1"/>
  <c r="BL13" i="4"/>
  <c r="BK12" i="4"/>
  <c r="BH107" i="4" l="1"/>
  <c r="AW329" i="4"/>
  <c r="AY152" i="4"/>
  <c r="AY150" i="4"/>
  <c r="AY148" i="4"/>
  <c r="BI105" i="4"/>
  <c r="AX157" i="4"/>
  <c r="AY147" i="4"/>
  <c r="BK93" i="4"/>
  <c r="BK99" i="4"/>
  <c r="BK90" i="4"/>
  <c r="BK89" i="4"/>
  <c r="BK94" i="4"/>
  <c r="BK100" i="4"/>
  <c r="BK92" i="4"/>
  <c r="BK91" i="4"/>
  <c r="BK96" i="4"/>
  <c r="BK97" i="4"/>
  <c r="BK95" i="4"/>
  <c r="BK98" i="4"/>
  <c r="AY146" i="4"/>
  <c r="AY149" i="4"/>
  <c r="AY156" i="4"/>
  <c r="AY144" i="4"/>
  <c r="AY145" i="4"/>
  <c r="AY151" i="4"/>
  <c r="AY154" i="4"/>
  <c r="AY153" i="4"/>
  <c r="AY155" i="4"/>
  <c r="BM85" i="4"/>
  <c r="BM101" i="4" s="1"/>
  <c r="BN83" i="4"/>
  <c r="BN85" i="4" s="1"/>
  <c r="BN101" i="4" s="1"/>
  <c r="BJ102" i="4"/>
  <c r="BO70" i="4"/>
  <c r="BO72" i="4" s="1"/>
  <c r="BO81" i="4" s="1"/>
  <c r="BM13" i="4"/>
  <c r="BL12" i="4"/>
  <c r="BI107" i="4" l="1"/>
  <c r="AX329" i="4"/>
  <c r="AZ154" i="4"/>
  <c r="BJ105" i="4"/>
  <c r="AY157" i="4"/>
  <c r="AZ148" i="4"/>
  <c r="AZ151" i="4"/>
  <c r="AZ146" i="4"/>
  <c r="AZ150" i="4"/>
  <c r="AZ147" i="4"/>
  <c r="AZ152" i="4"/>
  <c r="AZ155" i="4"/>
  <c r="AZ145" i="4"/>
  <c r="BC158" i="4"/>
  <c r="BB158" i="4"/>
  <c r="AZ153" i="4"/>
  <c r="BL91" i="4"/>
  <c r="BL92" i="4"/>
  <c r="BL89" i="4"/>
  <c r="BL93" i="4"/>
  <c r="BL96" i="4"/>
  <c r="BL90" i="4"/>
  <c r="BL94" i="4"/>
  <c r="BL98" i="4"/>
  <c r="BL97" i="4"/>
  <c r="BL100" i="4"/>
  <c r="BL95" i="4"/>
  <c r="BL99" i="4"/>
  <c r="AZ149" i="4"/>
  <c r="AZ156" i="4"/>
  <c r="AZ144" i="4"/>
  <c r="BO83" i="4"/>
  <c r="BK102" i="4"/>
  <c r="BP70" i="4"/>
  <c r="BP72" i="4" s="1"/>
  <c r="BP81" i="4" s="1"/>
  <c r="BN13" i="4"/>
  <c r="BM12" i="4"/>
  <c r="BJ107" i="4" l="1"/>
  <c r="AY329" i="4"/>
  <c r="BA146" i="4"/>
  <c r="BA147" i="4"/>
  <c r="BA148" i="4"/>
  <c r="BA154" i="4"/>
  <c r="BA144" i="4"/>
  <c r="BA150" i="4"/>
  <c r="BM89" i="4"/>
  <c r="BM98" i="4"/>
  <c r="BM99" i="4"/>
  <c r="BM93" i="4"/>
  <c r="BM96" i="4"/>
  <c r="BM94" i="4"/>
  <c r="BM97" i="4"/>
  <c r="BM91" i="4"/>
  <c r="BM90" i="4"/>
  <c r="BM100" i="4"/>
  <c r="BM95" i="4"/>
  <c r="BM92" i="4"/>
  <c r="BK105" i="4"/>
  <c r="AZ157" i="4"/>
  <c r="BA155" i="4"/>
  <c r="BA149" i="4"/>
  <c r="BA153" i="4"/>
  <c r="BA156" i="4"/>
  <c r="BA152" i="4"/>
  <c r="BA145" i="4"/>
  <c r="BA151" i="4"/>
  <c r="BO85" i="4"/>
  <c r="BO101" i="4" s="1"/>
  <c r="BP83" i="4"/>
  <c r="BP85" i="4" s="1"/>
  <c r="BP101" i="4" s="1"/>
  <c r="BL102" i="4"/>
  <c r="BQ70" i="4"/>
  <c r="BQ72" i="4" s="1"/>
  <c r="BQ81" i="4" s="1"/>
  <c r="BN12" i="4"/>
  <c r="BO13" i="4"/>
  <c r="BK107" i="4" l="1"/>
  <c r="AZ329" i="4"/>
  <c r="BB154" i="4"/>
  <c r="BB144" i="4"/>
  <c r="BB155" i="4"/>
  <c r="BB146" i="4"/>
  <c r="BB153" i="4"/>
  <c r="BB150" i="4"/>
  <c r="BB156" i="4"/>
  <c r="BB152" i="4"/>
  <c r="BL105" i="4"/>
  <c r="BA157" i="4"/>
  <c r="BB149" i="4"/>
  <c r="BN94" i="4"/>
  <c r="BN93" i="4"/>
  <c r="BN89" i="4"/>
  <c r="BN98" i="4"/>
  <c r="BN97" i="4"/>
  <c r="BN91" i="4"/>
  <c r="BN96" i="4"/>
  <c r="BN100" i="4"/>
  <c r="BN95" i="4"/>
  <c r="BN90" i="4"/>
  <c r="BN92" i="4"/>
  <c r="BN99" i="4"/>
  <c r="BE158" i="4"/>
  <c r="BD158" i="4"/>
  <c r="BB151" i="4"/>
  <c r="BB147" i="4"/>
  <c r="BB145" i="4"/>
  <c r="BB148" i="4"/>
  <c r="BQ83" i="4"/>
  <c r="BQ85" i="4" s="1"/>
  <c r="BQ101" i="4" s="1"/>
  <c r="BM102" i="4"/>
  <c r="BR70" i="4"/>
  <c r="BR72" i="4" s="1"/>
  <c r="BR81" i="4" s="1"/>
  <c r="BO12" i="4"/>
  <c r="BP13" i="4"/>
  <c r="BL107" i="4" l="1"/>
  <c r="BA329" i="4"/>
  <c r="BC144" i="4"/>
  <c r="BO93" i="4"/>
  <c r="BO91" i="4"/>
  <c r="BO97" i="4"/>
  <c r="BO98" i="4"/>
  <c r="BO96" i="4"/>
  <c r="BO94" i="4"/>
  <c r="BO95" i="4"/>
  <c r="BO100" i="4"/>
  <c r="BO89" i="4"/>
  <c r="BO92" i="4"/>
  <c r="BO90" i="4"/>
  <c r="BO99" i="4"/>
  <c r="BC148" i="4"/>
  <c r="BC149" i="4"/>
  <c r="BC154" i="4"/>
  <c r="BC156" i="4"/>
  <c r="BF158" i="4"/>
  <c r="BC147" i="4"/>
  <c r="BC150" i="4"/>
  <c r="BC151" i="4"/>
  <c r="BC146" i="4"/>
  <c r="BC145" i="4"/>
  <c r="BC152" i="4"/>
  <c r="BM105" i="4"/>
  <c r="BB157" i="4"/>
  <c r="BC155" i="4"/>
  <c r="BC153" i="4"/>
  <c r="BR83" i="4"/>
  <c r="BR85" i="4" s="1"/>
  <c r="BR101" i="4" s="1"/>
  <c r="BN102" i="4"/>
  <c r="BS70" i="4"/>
  <c r="BS72" i="4" s="1"/>
  <c r="BS81" i="4" s="1"/>
  <c r="BQ13" i="4"/>
  <c r="BP12" i="4"/>
  <c r="BM107" i="4" l="1"/>
  <c r="BB329" i="4"/>
  <c r="BD152" i="4"/>
  <c r="BD146" i="4"/>
  <c r="BD148" i="4"/>
  <c r="BP93" i="4"/>
  <c r="BP100" i="4"/>
  <c r="BP94" i="4"/>
  <c r="BP99" i="4"/>
  <c r="BP90" i="4"/>
  <c r="BP97" i="4"/>
  <c r="BP89" i="4"/>
  <c r="BP91" i="4"/>
  <c r="BP96" i="4"/>
  <c r="BP95" i="4"/>
  <c r="BP98" i="4"/>
  <c r="BP92" i="4"/>
  <c r="BD153" i="4"/>
  <c r="BD154" i="4"/>
  <c r="BD151" i="4"/>
  <c r="BN105" i="4"/>
  <c r="BC157" i="4"/>
  <c r="BD145" i="4"/>
  <c r="BD147" i="4"/>
  <c r="BD144" i="4"/>
  <c r="BD155" i="4"/>
  <c r="BG158" i="4"/>
  <c r="BD150" i="4"/>
  <c r="BD156" i="4"/>
  <c r="BD149" i="4"/>
  <c r="BS83" i="4"/>
  <c r="BO102" i="4"/>
  <c r="BT70" i="4"/>
  <c r="BT72" i="4" s="1"/>
  <c r="BT81" i="4" s="1"/>
  <c r="BR13" i="4"/>
  <c r="BQ12" i="4"/>
  <c r="BN107" i="4" l="1"/>
  <c r="BC329" i="4"/>
  <c r="BE149" i="4"/>
  <c r="BE155" i="4"/>
  <c r="BE148" i="4"/>
  <c r="BQ94" i="4"/>
  <c r="BQ100" i="4"/>
  <c r="BQ90" i="4"/>
  <c r="BQ89" i="4"/>
  <c r="BQ99" i="4"/>
  <c r="BQ92" i="4"/>
  <c r="BQ97" i="4"/>
  <c r="BQ91" i="4"/>
  <c r="BQ93" i="4"/>
  <c r="BQ98" i="4"/>
  <c r="BQ95" i="4"/>
  <c r="BQ96" i="4"/>
  <c r="BE147" i="4"/>
  <c r="BE153" i="4"/>
  <c r="BO105" i="4"/>
  <c r="BD157" i="4"/>
  <c r="BE150" i="4"/>
  <c r="BE145" i="4"/>
  <c r="BE151" i="4"/>
  <c r="BE146" i="4"/>
  <c r="BE154" i="4"/>
  <c r="BE156" i="4"/>
  <c r="BE152" i="4"/>
  <c r="BE144" i="4"/>
  <c r="BS85" i="4"/>
  <c r="BS101" i="4" s="1"/>
  <c r="BT83" i="4"/>
  <c r="BT85" i="4" s="1"/>
  <c r="BT101" i="4" s="1"/>
  <c r="BP102" i="4"/>
  <c r="BU70" i="4"/>
  <c r="BU72" i="4" s="1"/>
  <c r="BU81" i="4" s="1"/>
  <c r="BR12" i="4"/>
  <c r="BS13" i="4"/>
  <c r="BO107" i="4" l="1"/>
  <c r="BD329" i="4"/>
  <c r="BF151" i="4"/>
  <c r="BF148" i="4"/>
  <c r="BF150" i="4"/>
  <c r="BF153" i="4"/>
  <c r="BF154" i="4"/>
  <c r="BF144" i="4"/>
  <c r="BF145" i="4"/>
  <c r="BF156" i="4"/>
  <c r="BF147" i="4"/>
  <c r="BF155" i="4"/>
  <c r="BF152" i="4"/>
  <c r="BF149" i="4"/>
  <c r="BR90" i="4"/>
  <c r="BR93" i="4"/>
  <c r="BR98" i="4"/>
  <c r="BR89" i="4"/>
  <c r="BR100" i="4"/>
  <c r="BR94" i="4"/>
  <c r="BR97" i="4"/>
  <c r="BR91" i="4"/>
  <c r="BR96" i="4"/>
  <c r="BR92" i="4"/>
  <c r="BR99" i="4"/>
  <c r="BR95" i="4"/>
  <c r="BH158" i="4"/>
  <c r="BF146" i="4"/>
  <c r="BP105" i="4"/>
  <c r="BE157" i="4"/>
  <c r="BI158" i="4"/>
  <c r="BU83" i="4"/>
  <c r="BQ102" i="4"/>
  <c r="BV70" i="4"/>
  <c r="BV72" i="4" s="1"/>
  <c r="BV81" i="4" s="1"/>
  <c r="BT13" i="4"/>
  <c r="BS12" i="4"/>
  <c r="BP107" i="4" l="1"/>
  <c r="BE329" i="4"/>
  <c r="BG147" i="4"/>
  <c r="BG154" i="4"/>
  <c r="BG152" i="4"/>
  <c r="BG150" i="4"/>
  <c r="BG149" i="4"/>
  <c r="BG155" i="4"/>
  <c r="BG144" i="4"/>
  <c r="BG146" i="4"/>
  <c r="BS97" i="4"/>
  <c r="BS94" i="4"/>
  <c r="BS95" i="4"/>
  <c r="BS90" i="4"/>
  <c r="BS100" i="4"/>
  <c r="BS91" i="4"/>
  <c r="BS93" i="4"/>
  <c r="BS92" i="4"/>
  <c r="BS98" i="4"/>
  <c r="BS99" i="4"/>
  <c r="BS89" i="4"/>
  <c r="BS96" i="4"/>
  <c r="BG153" i="4"/>
  <c r="BG156" i="4"/>
  <c r="BG148" i="4"/>
  <c r="BG151" i="4"/>
  <c r="BQ105" i="4"/>
  <c r="BF157" i="4"/>
  <c r="BG145" i="4"/>
  <c r="BU85" i="4"/>
  <c r="BU101" i="4" s="1"/>
  <c r="BV83" i="4"/>
  <c r="BV85" i="4" s="1"/>
  <c r="BV101" i="4" s="1"/>
  <c r="BR102" i="4"/>
  <c r="BW70" i="4"/>
  <c r="BW72" i="4" s="1"/>
  <c r="BW81" i="4" s="1"/>
  <c r="BT12" i="4"/>
  <c r="BU13" i="4"/>
  <c r="BQ107" i="4" l="1"/>
  <c r="BF329" i="4"/>
  <c r="BR105" i="4"/>
  <c r="BG157" i="4"/>
  <c r="BH152" i="4"/>
  <c r="BJ158" i="4"/>
  <c r="BK158" i="4"/>
  <c r="BH151" i="4"/>
  <c r="BH150" i="4"/>
  <c r="BH154" i="4"/>
  <c r="BH149" i="4"/>
  <c r="BH148" i="4"/>
  <c r="BH147" i="4"/>
  <c r="BH146" i="4"/>
  <c r="BH156" i="4"/>
  <c r="BH153" i="4"/>
  <c r="BT96" i="4"/>
  <c r="BT95" i="4"/>
  <c r="BT93" i="4"/>
  <c r="BT91" i="4"/>
  <c r="BT89" i="4"/>
  <c r="BT100" i="4"/>
  <c r="BT99" i="4"/>
  <c r="BT90" i="4"/>
  <c r="BT97" i="4"/>
  <c r="BT94" i="4"/>
  <c r="BT92" i="4"/>
  <c r="BT98" i="4"/>
  <c r="BH155" i="4"/>
  <c r="BH144" i="4"/>
  <c r="BH145" i="4"/>
  <c r="BW83" i="4"/>
  <c r="BS102" i="4"/>
  <c r="BX70" i="4"/>
  <c r="BX72" i="4" s="1"/>
  <c r="BX81" i="4" s="1"/>
  <c r="BU12" i="4"/>
  <c r="BV13" i="4"/>
  <c r="BR107" i="4" l="1"/>
  <c r="BG329" i="4"/>
  <c r="BI145" i="4"/>
  <c r="BS105" i="4"/>
  <c r="BH157" i="4"/>
  <c r="BI149" i="4"/>
  <c r="BI155" i="4"/>
  <c r="BI147" i="4"/>
  <c r="BI156" i="4"/>
  <c r="BI144" i="4"/>
  <c r="BI153" i="4"/>
  <c r="BI154" i="4"/>
  <c r="BI150" i="4"/>
  <c r="BI148" i="4"/>
  <c r="BI151" i="4"/>
  <c r="BU96" i="4"/>
  <c r="BU95" i="4"/>
  <c r="BU89" i="4"/>
  <c r="BU94" i="4"/>
  <c r="BU90" i="4"/>
  <c r="BU97" i="4"/>
  <c r="BU93" i="4"/>
  <c r="BU98" i="4"/>
  <c r="BU91" i="4"/>
  <c r="BU100" i="4"/>
  <c r="BU92" i="4"/>
  <c r="BU99" i="4"/>
  <c r="BI152" i="4"/>
  <c r="BI146" i="4"/>
  <c r="BW85" i="4"/>
  <c r="BW101" i="4" s="1"/>
  <c r="BX83" i="4"/>
  <c r="BX85" i="4" s="1"/>
  <c r="BX101" i="4" s="1"/>
  <c r="BT102" i="4"/>
  <c r="BY70" i="4"/>
  <c r="BY72" i="4" s="1"/>
  <c r="BY81" i="4" s="1"/>
  <c r="BW13" i="4"/>
  <c r="BV12" i="4"/>
  <c r="BS107" i="4" l="1"/>
  <c r="BH329" i="4"/>
  <c r="BV89" i="4"/>
  <c r="BV94" i="4"/>
  <c r="BV97" i="4"/>
  <c r="BV93" i="4"/>
  <c r="BV100" i="4"/>
  <c r="BV99" i="4"/>
  <c r="BV96" i="4"/>
  <c r="BV91" i="4"/>
  <c r="BV98" i="4"/>
  <c r="BV95" i="4"/>
  <c r="BV92" i="4"/>
  <c r="BV90" i="4"/>
  <c r="BJ156" i="4"/>
  <c r="BJ150" i="4"/>
  <c r="BJ155" i="4"/>
  <c r="BT105" i="4"/>
  <c r="BI157" i="4"/>
  <c r="BJ146" i="4"/>
  <c r="BJ151" i="4"/>
  <c r="BJ147" i="4"/>
  <c r="BM158" i="4"/>
  <c r="BL158" i="4"/>
  <c r="BJ145" i="4"/>
  <c r="BJ153" i="4"/>
  <c r="BJ152" i="4"/>
  <c r="BJ149" i="4"/>
  <c r="BJ154" i="4"/>
  <c r="BJ148" i="4"/>
  <c r="BJ144" i="4"/>
  <c r="BY83" i="4"/>
  <c r="BU102" i="4"/>
  <c r="BZ70" i="4"/>
  <c r="BZ72" i="4" s="1"/>
  <c r="BZ81" i="4" s="1"/>
  <c r="BX13" i="4"/>
  <c r="BW12" i="4"/>
  <c r="BT107" i="4" l="1"/>
  <c r="BI329" i="4"/>
  <c r="BK155" i="4"/>
  <c r="BK148" i="4"/>
  <c r="BK149" i="4"/>
  <c r="BK144" i="4"/>
  <c r="BK156" i="4"/>
  <c r="BK145" i="4"/>
  <c r="BK152" i="4"/>
  <c r="BK147" i="4"/>
  <c r="BK150" i="4"/>
  <c r="BU105" i="4"/>
  <c r="BJ157" i="4"/>
  <c r="BK153" i="4"/>
  <c r="BK146" i="4"/>
  <c r="BW97" i="4"/>
  <c r="BW94" i="4"/>
  <c r="BW93" i="4"/>
  <c r="BW98" i="4"/>
  <c r="BW96" i="4"/>
  <c r="BW95" i="4"/>
  <c r="BW100" i="4"/>
  <c r="BW99" i="4"/>
  <c r="BW90" i="4"/>
  <c r="BW92" i="4"/>
  <c r="BW91" i="4"/>
  <c r="BW89" i="4"/>
  <c r="BK151" i="4"/>
  <c r="BK154" i="4"/>
  <c r="BY85" i="4"/>
  <c r="BY101" i="4" s="1"/>
  <c r="BZ83" i="4"/>
  <c r="BZ85" i="4" s="1"/>
  <c r="BZ101" i="4" s="1"/>
  <c r="BV102" i="4"/>
  <c r="CA70" i="4"/>
  <c r="CA72" i="4" s="1"/>
  <c r="CA81" i="4" s="1"/>
  <c r="BY13" i="4"/>
  <c r="BX12" i="4"/>
  <c r="BU107" i="4" l="1"/>
  <c r="BJ329" i="4"/>
  <c r="BL154" i="4"/>
  <c r="BL145" i="4"/>
  <c r="BL151" i="4"/>
  <c r="BN158" i="4"/>
  <c r="BL149" i="4"/>
  <c r="BO158" i="4"/>
  <c r="BL156" i="4"/>
  <c r="BL150" i="4"/>
  <c r="BL148" i="4"/>
  <c r="BL155" i="4"/>
  <c r="BL153" i="4"/>
  <c r="BL144" i="4"/>
  <c r="BL146" i="4"/>
  <c r="BL152" i="4"/>
  <c r="BX94" i="4"/>
  <c r="BX100" i="4"/>
  <c r="BX90" i="4"/>
  <c r="BX93" i="4"/>
  <c r="BX89" i="4"/>
  <c r="BX99" i="4"/>
  <c r="BX96" i="4"/>
  <c r="BX98" i="4"/>
  <c r="BX97" i="4"/>
  <c r="BX95" i="4"/>
  <c r="BX91" i="4"/>
  <c r="BX92" i="4"/>
  <c r="BV105" i="4"/>
  <c r="BK157" i="4"/>
  <c r="BL147" i="4"/>
  <c r="CA83" i="4"/>
  <c r="BW102" i="4"/>
  <c r="CB70" i="4"/>
  <c r="CB72" i="4" s="1"/>
  <c r="CB81" i="4" s="1"/>
  <c r="BY12" i="4"/>
  <c r="BZ13" i="4"/>
  <c r="BV107" i="4" l="1"/>
  <c r="BK329" i="4"/>
  <c r="BY94" i="4"/>
  <c r="BY98" i="4"/>
  <c r="BY89" i="4"/>
  <c r="BY91" i="4"/>
  <c r="BY93" i="4"/>
  <c r="BY92" i="4"/>
  <c r="BY95" i="4"/>
  <c r="BY99" i="4"/>
  <c r="BY100" i="4"/>
  <c r="BY90" i="4"/>
  <c r="BY97" i="4"/>
  <c r="BY96" i="4"/>
  <c r="BM153" i="4"/>
  <c r="BM150" i="4"/>
  <c r="BM146" i="4"/>
  <c r="BW105" i="4"/>
  <c r="BL157" i="4"/>
  <c r="BM151" i="4"/>
  <c r="BM147" i="4"/>
  <c r="BM144" i="4"/>
  <c r="BM145" i="4"/>
  <c r="BM149" i="4"/>
  <c r="BM156" i="4"/>
  <c r="BM155" i="4"/>
  <c r="BM152" i="4"/>
  <c r="BM154" i="4"/>
  <c r="BM148" i="4"/>
  <c r="CA85" i="4"/>
  <c r="CA101" i="4" s="1"/>
  <c r="CB83" i="4"/>
  <c r="CB85" i="4" s="1"/>
  <c r="CB101" i="4" s="1"/>
  <c r="BX102" i="4"/>
  <c r="CC70" i="4"/>
  <c r="CC72" i="4" s="1"/>
  <c r="CC81" i="4" s="1"/>
  <c r="CA13" i="4"/>
  <c r="BZ12" i="4"/>
  <c r="BW107" i="4" l="1"/>
  <c r="BL329" i="4"/>
  <c r="BN146" i="4"/>
  <c r="BN144" i="4"/>
  <c r="BN153" i="4"/>
  <c r="BN149" i="4"/>
  <c r="BN150" i="4"/>
  <c r="BN147" i="4"/>
  <c r="BZ93" i="4"/>
  <c r="BZ89" i="4"/>
  <c r="BZ94" i="4"/>
  <c r="BZ98" i="4"/>
  <c r="BZ100" i="4"/>
  <c r="BZ99" i="4"/>
  <c r="BZ92" i="4"/>
  <c r="BZ96" i="4"/>
  <c r="BZ97" i="4"/>
  <c r="BZ91" i="4"/>
  <c r="BZ95" i="4"/>
  <c r="BZ90" i="4"/>
  <c r="BN156" i="4"/>
  <c r="BN151" i="4"/>
  <c r="BN148" i="4"/>
  <c r="BX105" i="4"/>
  <c r="BM157" i="4"/>
  <c r="BN152" i="4"/>
  <c r="BQ158" i="4"/>
  <c r="BN145" i="4"/>
  <c r="BN155" i="4"/>
  <c r="BP158" i="4"/>
  <c r="BN154" i="4"/>
  <c r="CC83" i="4"/>
  <c r="CC85" i="4" s="1"/>
  <c r="CC101" i="4" s="1"/>
  <c r="BY102" i="4"/>
  <c r="CD70" i="4"/>
  <c r="CD72" i="4" s="1"/>
  <c r="CD81" i="4" s="1"/>
  <c r="CB13" i="4"/>
  <c r="CA12" i="4"/>
  <c r="BX107" i="4" l="1"/>
  <c r="BM329" i="4"/>
  <c r="CA89" i="4"/>
  <c r="CA93" i="4"/>
  <c r="CA92" i="4"/>
  <c r="CA97" i="4"/>
  <c r="CA99" i="4"/>
  <c r="CA100" i="4"/>
  <c r="CA94" i="4"/>
  <c r="CA91" i="4"/>
  <c r="CA98" i="4"/>
  <c r="CA96" i="4"/>
  <c r="CA95" i="4"/>
  <c r="CA90" i="4"/>
  <c r="BO147" i="4"/>
  <c r="BO149" i="4"/>
  <c r="BO152" i="4"/>
  <c r="BO153" i="4"/>
  <c r="BO148" i="4"/>
  <c r="BO155" i="4"/>
  <c r="BY105" i="4"/>
  <c r="BN157" i="4"/>
  <c r="BO144" i="4"/>
  <c r="BO151" i="4"/>
  <c r="BR158" i="4"/>
  <c r="BO145" i="4"/>
  <c r="BO150" i="4"/>
  <c r="BO146" i="4"/>
  <c r="BO154" i="4"/>
  <c r="BO156" i="4"/>
  <c r="CD83" i="4"/>
  <c r="CD85" i="4" s="1"/>
  <c r="CD101" i="4" s="1"/>
  <c r="BZ102" i="4"/>
  <c r="CE70" i="4"/>
  <c r="CE72" i="4" s="1"/>
  <c r="CE81" i="4" s="1"/>
  <c r="CB12" i="4"/>
  <c r="CC13" i="4"/>
  <c r="BY107" i="4" l="1"/>
  <c r="BN329" i="4"/>
  <c r="BP150" i="4"/>
  <c r="BP151" i="4"/>
  <c r="BP146" i="4"/>
  <c r="BP156" i="4"/>
  <c r="BP149" i="4"/>
  <c r="BP155" i="4"/>
  <c r="BP154" i="4"/>
  <c r="BP152" i="4"/>
  <c r="BZ105" i="4"/>
  <c r="BO157" i="4"/>
  <c r="BS158" i="4"/>
  <c r="BP147" i="4"/>
  <c r="CB89" i="4"/>
  <c r="CB93" i="4"/>
  <c r="CB99" i="4"/>
  <c r="CB90" i="4"/>
  <c r="CB97" i="4"/>
  <c r="CB92" i="4"/>
  <c r="CB94" i="4"/>
  <c r="CB98" i="4"/>
  <c r="CB96" i="4"/>
  <c r="CB95" i="4"/>
  <c r="CB91" i="4"/>
  <c r="CB100" i="4"/>
  <c r="BP148" i="4"/>
  <c r="BP144" i="4"/>
  <c r="BP153" i="4"/>
  <c r="BP145" i="4"/>
  <c r="CE83" i="4"/>
  <c r="CA102" i="4"/>
  <c r="CF70" i="4"/>
  <c r="CF72" i="4" s="1"/>
  <c r="CF81" i="4" s="1"/>
  <c r="CD13" i="4"/>
  <c r="CC12" i="4"/>
  <c r="BZ107" i="4" l="1"/>
  <c r="BO329" i="4"/>
  <c r="BQ149" i="4"/>
  <c r="CC89" i="4"/>
  <c r="CC93" i="4"/>
  <c r="CC94" i="4"/>
  <c r="CC100" i="4"/>
  <c r="CC96" i="4"/>
  <c r="CC92" i="4"/>
  <c r="CC95" i="4"/>
  <c r="CC97" i="4"/>
  <c r="CC91" i="4"/>
  <c r="CC98" i="4"/>
  <c r="CC90" i="4"/>
  <c r="CC99" i="4"/>
  <c r="BQ152" i="4"/>
  <c r="CA105" i="4"/>
  <c r="BP157" i="4"/>
  <c r="BQ153" i="4"/>
  <c r="BQ148" i="4"/>
  <c r="BQ151" i="4"/>
  <c r="BQ147" i="4"/>
  <c r="BQ144" i="4"/>
  <c r="BQ145" i="4"/>
  <c r="BQ156" i="4"/>
  <c r="BQ155" i="4"/>
  <c r="BQ146" i="4"/>
  <c r="BQ154" i="4"/>
  <c r="BQ150" i="4"/>
  <c r="CE85" i="4"/>
  <c r="CE101" i="4" s="1"/>
  <c r="CF83" i="4"/>
  <c r="CF85" i="4" s="1"/>
  <c r="CF101" i="4" s="1"/>
  <c r="CB102" i="4"/>
  <c r="CG70" i="4"/>
  <c r="CG72" i="4" s="1"/>
  <c r="CG81" i="4" s="1"/>
  <c r="CD12" i="4"/>
  <c r="CE13" i="4"/>
  <c r="CA107" i="4" l="1"/>
  <c r="BP329" i="4"/>
  <c r="BR155" i="4"/>
  <c r="BR149" i="4"/>
  <c r="BR148" i="4"/>
  <c r="BR150" i="4"/>
  <c r="BR144" i="4"/>
  <c r="BR147" i="4"/>
  <c r="BR152" i="4"/>
  <c r="BR151" i="4"/>
  <c r="BR154" i="4"/>
  <c r="CD93" i="4"/>
  <c r="CD96" i="4"/>
  <c r="CD95" i="4"/>
  <c r="CD98" i="4"/>
  <c r="CD100" i="4"/>
  <c r="CD91" i="4"/>
  <c r="CD97" i="4"/>
  <c r="CD99" i="4"/>
  <c r="CD92" i="4"/>
  <c r="CD90" i="4"/>
  <c r="CD89" i="4"/>
  <c r="CD94" i="4"/>
  <c r="BU158" i="4"/>
  <c r="BR145" i="4"/>
  <c r="CB105" i="4"/>
  <c r="BQ157" i="4"/>
  <c r="BR156" i="4"/>
  <c r="BT158" i="4"/>
  <c r="BR153" i="4"/>
  <c r="BR146" i="4"/>
  <c r="CG83" i="4"/>
  <c r="CC102" i="4"/>
  <c r="CH70" i="4"/>
  <c r="CH72" i="4" s="1"/>
  <c r="CH81" i="4" s="1"/>
  <c r="CF13" i="4"/>
  <c r="CE12" i="4"/>
  <c r="CB107" i="4" l="1"/>
  <c r="BQ329" i="4"/>
  <c r="BS147" i="4"/>
  <c r="BS144" i="4"/>
  <c r="CE93" i="4"/>
  <c r="CE97" i="4"/>
  <c r="CE90" i="4"/>
  <c r="CE91" i="4"/>
  <c r="CE98" i="4"/>
  <c r="CE96" i="4"/>
  <c r="CE95" i="4"/>
  <c r="CE100" i="4"/>
  <c r="CE99" i="4"/>
  <c r="CE92" i="4"/>
  <c r="CE89" i="4"/>
  <c r="CE94" i="4"/>
  <c r="BS145" i="4"/>
  <c r="BS155" i="4"/>
  <c r="CC105" i="4"/>
  <c r="BR157" i="4"/>
  <c r="BS154" i="4"/>
  <c r="BS153" i="4"/>
  <c r="BS156" i="4"/>
  <c r="BS152" i="4"/>
  <c r="BS150" i="4"/>
  <c r="BS151" i="4"/>
  <c r="BS149" i="4"/>
  <c r="BS146" i="4"/>
  <c r="BS148" i="4"/>
  <c r="CG85" i="4"/>
  <c r="CG101" i="4" s="1"/>
  <c r="CH83" i="4"/>
  <c r="CH85" i="4" s="1"/>
  <c r="CH101" i="4" s="1"/>
  <c r="CD102" i="4"/>
  <c r="CI70" i="4"/>
  <c r="CI72" i="4" s="1"/>
  <c r="CI81" i="4" s="1"/>
  <c r="CF12" i="4"/>
  <c r="CG13" i="4"/>
  <c r="CC107" i="4" l="1"/>
  <c r="BR329" i="4"/>
  <c r="BT148" i="4"/>
  <c r="BT149" i="4"/>
  <c r="BT144" i="4"/>
  <c r="BT145" i="4"/>
  <c r="BT147" i="4"/>
  <c r="BT154" i="4"/>
  <c r="BT152" i="4"/>
  <c r="BT155" i="4"/>
  <c r="BT150" i="4"/>
  <c r="BT156" i="4"/>
  <c r="BT151" i="4"/>
  <c r="CD105" i="4"/>
  <c r="BS157" i="4"/>
  <c r="BT153" i="4"/>
  <c r="BV158" i="4"/>
  <c r="CF93" i="4"/>
  <c r="CF98" i="4"/>
  <c r="CF94" i="4"/>
  <c r="CF97" i="4"/>
  <c r="CF100" i="4"/>
  <c r="CF90" i="4"/>
  <c r="CF89" i="4"/>
  <c r="CF96" i="4"/>
  <c r="CF99" i="4"/>
  <c r="CF95" i="4"/>
  <c r="CF92" i="4"/>
  <c r="CF91" i="4"/>
  <c r="BW158" i="4"/>
  <c r="BT146" i="4"/>
  <c r="CI83" i="4"/>
  <c r="CE102" i="4"/>
  <c r="CJ70" i="4"/>
  <c r="CJ72" i="4" s="1"/>
  <c r="CJ81" i="4" s="1"/>
  <c r="CH13" i="4"/>
  <c r="CG12" i="4"/>
  <c r="CD107" i="4" l="1"/>
  <c r="BS329" i="4"/>
  <c r="BU147" i="4"/>
  <c r="BU154" i="4"/>
  <c r="CE105" i="4"/>
  <c r="BT157" i="4"/>
  <c r="BU151" i="4"/>
  <c r="BU150" i="4"/>
  <c r="BU156" i="4"/>
  <c r="BU155" i="4"/>
  <c r="CG89" i="4"/>
  <c r="CG92" i="4"/>
  <c r="CG93" i="4"/>
  <c r="CG97" i="4"/>
  <c r="CG91" i="4"/>
  <c r="CG96" i="4"/>
  <c r="CG100" i="4"/>
  <c r="CG94" i="4"/>
  <c r="CG95" i="4"/>
  <c r="CG99" i="4"/>
  <c r="CG90" i="4"/>
  <c r="CG98" i="4"/>
  <c r="BU153" i="4"/>
  <c r="BU146" i="4"/>
  <c r="BU144" i="4"/>
  <c r="BU145" i="4"/>
  <c r="BU149" i="4"/>
  <c r="BU148" i="4"/>
  <c r="BU152" i="4"/>
  <c r="CI85" i="4"/>
  <c r="CI101" i="4" s="1"/>
  <c r="CJ83" i="4"/>
  <c r="CJ85" i="4" s="1"/>
  <c r="CJ101" i="4" s="1"/>
  <c r="CF102" i="4"/>
  <c r="CK70" i="4"/>
  <c r="CK72" i="4" s="1"/>
  <c r="CK81" i="4" s="1"/>
  <c r="J44" i="3"/>
  <c r="CH12" i="4"/>
  <c r="CI13" i="4"/>
  <c r="CE107" i="4" l="1"/>
  <c r="BT329" i="4"/>
  <c r="BV155" i="4"/>
  <c r="BV150" i="4"/>
  <c r="BV151" i="4"/>
  <c r="BV148" i="4"/>
  <c r="BV146" i="4"/>
  <c r="BV149" i="4"/>
  <c r="CH93" i="4"/>
  <c r="CH90" i="4"/>
  <c r="CH89" i="4"/>
  <c r="CH96" i="4"/>
  <c r="CH99" i="4"/>
  <c r="CH94" i="4"/>
  <c r="CH97" i="4"/>
  <c r="CH100" i="4"/>
  <c r="CH91" i="4"/>
  <c r="CH95" i="4"/>
  <c r="CH98" i="4"/>
  <c r="CH92" i="4"/>
  <c r="BV147" i="4"/>
  <c r="CF105" i="4"/>
  <c r="BU157" i="4"/>
  <c r="BV153" i="4"/>
  <c r="BV152" i="4"/>
  <c r="BY158" i="4"/>
  <c r="BV145" i="4"/>
  <c r="BV156" i="4"/>
  <c r="BV144" i="4"/>
  <c r="BX158" i="4"/>
  <c r="BV154" i="4"/>
  <c r="CK83" i="4"/>
  <c r="CG102" i="4"/>
  <c r="CL70" i="4"/>
  <c r="CL72" i="4" s="1"/>
  <c r="CL81" i="4" s="1"/>
  <c r="CI12" i="4"/>
  <c r="CJ13" i="4"/>
  <c r="CF107" i="4" l="1"/>
  <c r="BU329" i="4"/>
  <c r="BW145" i="4"/>
  <c r="BW147" i="4"/>
  <c r="BW153" i="4"/>
  <c r="CI94" i="4"/>
  <c r="CI90" i="4"/>
  <c r="CI97" i="4"/>
  <c r="CI89" i="4"/>
  <c r="CI91" i="4"/>
  <c r="CI93" i="4"/>
  <c r="CI98" i="4"/>
  <c r="CI95" i="4"/>
  <c r="CI100" i="4"/>
  <c r="CI92" i="4"/>
  <c r="CI99" i="4"/>
  <c r="CI96" i="4"/>
  <c r="BW150" i="4"/>
  <c r="BW148" i="4"/>
  <c r="BW156" i="4"/>
  <c r="BW146" i="4"/>
  <c r="BW144" i="4"/>
  <c r="BW155" i="4"/>
  <c r="BW149" i="4"/>
  <c r="BW154" i="4"/>
  <c r="CG105" i="4"/>
  <c r="BV157" i="4"/>
  <c r="BW152" i="4"/>
  <c r="BW151" i="4"/>
  <c r="CK85" i="4"/>
  <c r="CK101" i="4" s="1"/>
  <c r="CL83" i="4"/>
  <c r="CL85" i="4" s="1"/>
  <c r="CL101" i="4" s="1"/>
  <c r="CH102" i="4"/>
  <c r="CM70" i="4"/>
  <c r="CM72" i="4" s="1"/>
  <c r="CM81" i="4" s="1"/>
  <c r="CJ12" i="4"/>
  <c r="CK13" i="4"/>
  <c r="CG107" i="4" l="1"/>
  <c r="BV329" i="4"/>
  <c r="BX150" i="4"/>
  <c r="BX156" i="4"/>
  <c r="BX155" i="4"/>
  <c r="BX148" i="4"/>
  <c r="BX146" i="4"/>
  <c r="BX154" i="4"/>
  <c r="BX144" i="4"/>
  <c r="BX152" i="4"/>
  <c r="BX145" i="4"/>
  <c r="CJ94" i="4"/>
  <c r="CJ98" i="4"/>
  <c r="CJ91" i="4"/>
  <c r="CJ93" i="4"/>
  <c r="CJ100" i="4"/>
  <c r="CJ97" i="4"/>
  <c r="CJ89" i="4"/>
  <c r="CJ96" i="4"/>
  <c r="CJ90" i="4"/>
  <c r="CJ95" i="4"/>
  <c r="CJ99" i="4"/>
  <c r="CJ92" i="4"/>
  <c r="BX149" i="4"/>
  <c r="BX151" i="4"/>
  <c r="BX153" i="4"/>
  <c r="CA158" i="4"/>
  <c r="BZ158" i="4"/>
  <c r="BX147" i="4"/>
  <c r="CH105" i="4"/>
  <c r="BW157" i="4"/>
  <c r="CM83" i="4"/>
  <c r="CI102" i="4"/>
  <c r="CN70" i="4"/>
  <c r="CN72" i="4" s="1"/>
  <c r="CN81" i="4" s="1"/>
  <c r="CK12" i="4"/>
  <c r="CL13" i="4"/>
  <c r="CH107" i="4" l="1"/>
  <c r="BW329" i="4"/>
  <c r="CK92" i="4"/>
  <c r="CK96" i="4"/>
  <c r="CK91" i="4"/>
  <c r="CK94" i="4"/>
  <c r="CK99" i="4"/>
  <c r="CK89" i="4"/>
  <c r="CK95" i="4"/>
  <c r="CK97" i="4"/>
  <c r="CK93" i="4"/>
  <c r="CK100" i="4"/>
  <c r="CK98" i="4"/>
  <c r="CK90" i="4"/>
  <c r="BY153" i="4"/>
  <c r="BY155" i="4"/>
  <c r="BY152" i="4"/>
  <c r="BY146" i="4"/>
  <c r="BY151" i="4"/>
  <c r="BY148" i="4"/>
  <c r="BY147" i="4"/>
  <c r="BY154" i="4"/>
  <c r="CI105" i="4"/>
  <c r="BX157" i="4"/>
  <c r="BY149" i="4"/>
  <c r="BY150" i="4"/>
  <c r="BY145" i="4"/>
  <c r="BY144" i="4"/>
  <c r="BY156" i="4"/>
  <c r="CM85" i="4"/>
  <c r="CM101" i="4" s="1"/>
  <c r="CN83" i="4"/>
  <c r="CN85" i="4" s="1"/>
  <c r="CN101" i="4" s="1"/>
  <c r="CJ102" i="4"/>
  <c r="CO70" i="4"/>
  <c r="CO72" i="4" s="1"/>
  <c r="CO81" i="4" s="1"/>
  <c r="CL12" i="4"/>
  <c r="CM13" i="4"/>
  <c r="CI107" i="4" l="1"/>
  <c r="BX329" i="4"/>
  <c r="BZ156" i="4"/>
  <c r="BZ154" i="4"/>
  <c r="BZ149" i="4"/>
  <c r="BZ148" i="4"/>
  <c r="BZ146" i="4"/>
  <c r="BZ151" i="4"/>
  <c r="BZ147" i="4"/>
  <c r="BZ150" i="4"/>
  <c r="BZ152" i="4"/>
  <c r="CL93" i="4"/>
  <c r="CL92" i="4"/>
  <c r="CL89" i="4"/>
  <c r="CL91" i="4"/>
  <c r="CL97" i="4"/>
  <c r="CL94" i="4"/>
  <c r="CL99" i="4"/>
  <c r="CL100" i="4"/>
  <c r="CL98" i="4"/>
  <c r="CL95" i="4"/>
  <c r="CL90" i="4"/>
  <c r="CL96" i="4"/>
  <c r="CJ105" i="4"/>
  <c r="BY157" i="4"/>
  <c r="CC158" i="4"/>
  <c r="BZ145" i="4"/>
  <c r="BZ144" i="4"/>
  <c r="CB158" i="4"/>
  <c r="BZ153" i="4"/>
  <c r="BZ155" i="4"/>
  <c r="CO83" i="4"/>
  <c r="CO85" i="4" s="1"/>
  <c r="CO101" i="4" s="1"/>
  <c r="CK102" i="4"/>
  <c r="CP70" i="4"/>
  <c r="CP72" i="4" s="1"/>
  <c r="CP81" i="4" s="1"/>
  <c r="CM12" i="4"/>
  <c r="CN13" i="4"/>
  <c r="CJ107" i="4" l="1"/>
  <c r="BY329" i="4"/>
  <c r="CA147" i="4"/>
  <c r="CA149" i="4"/>
  <c r="CA144" i="4"/>
  <c r="CK105" i="4"/>
  <c r="BZ157" i="4"/>
  <c r="CA151" i="4"/>
  <c r="CA152" i="4"/>
  <c r="CM90" i="4"/>
  <c r="CM96" i="4"/>
  <c r="CM93" i="4"/>
  <c r="CM94" i="4"/>
  <c r="CM97" i="4"/>
  <c r="CM89" i="4"/>
  <c r="CM92" i="4"/>
  <c r="CM98" i="4"/>
  <c r="CM100" i="4"/>
  <c r="CM91" i="4"/>
  <c r="CM99" i="4"/>
  <c r="CM95" i="4"/>
  <c r="CA153" i="4"/>
  <c r="CD158" i="4"/>
  <c r="CA145" i="4"/>
  <c r="CA150" i="4"/>
  <c r="CA155" i="4"/>
  <c r="CA146" i="4"/>
  <c r="CA156" i="4"/>
  <c r="CA148" i="4"/>
  <c r="CA154" i="4"/>
  <c r="CP83" i="4"/>
  <c r="CP85" i="4" s="1"/>
  <c r="CP101" i="4" s="1"/>
  <c r="CL102" i="4"/>
  <c r="CQ70" i="4"/>
  <c r="CQ72" i="4" s="1"/>
  <c r="CQ81" i="4" s="1"/>
  <c r="CN12" i="4"/>
  <c r="CO13" i="4"/>
  <c r="CK107" i="4" l="1"/>
  <c r="BZ329" i="4"/>
  <c r="CB150" i="4"/>
  <c r="CB146" i="4"/>
  <c r="CL105" i="4"/>
  <c r="CA157" i="4"/>
  <c r="CB147" i="4"/>
  <c r="CB156" i="4"/>
  <c r="CE158" i="4"/>
  <c r="CB152" i="4"/>
  <c r="CB154" i="4"/>
  <c r="CB155" i="4"/>
  <c r="CB144" i="4"/>
  <c r="CB149" i="4"/>
  <c r="CB153" i="4"/>
  <c r="CB148" i="4"/>
  <c r="CN89" i="4"/>
  <c r="CN98" i="4"/>
  <c r="CN94" i="4"/>
  <c r="CN100" i="4"/>
  <c r="CN93" i="4"/>
  <c r="CN99" i="4"/>
  <c r="CN90" i="4"/>
  <c r="CN97" i="4"/>
  <c r="CN96" i="4"/>
  <c r="CN91" i="4"/>
  <c r="CN95" i="4"/>
  <c r="CN92" i="4"/>
  <c r="CB151" i="4"/>
  <c r="CB145" i="4"/>
  <c r="CQ83" i="4"/>
  <c r="CM102" i="4"/>
  <c r="CR70" i="4"/>
  <c r="CR72" i="4" s="1"/>
  <c r="CR81" i="4" s="1"/>
  <c r="CP13" i="4"/>
  <c r="CO12" i="4"/>
  <c r="CL107" i="4" l="1"/>
  <c r="CA329" i="4"/>
  <c r="CC149" i="4"/>
  <c r="CC154" i="4"/>
  <c r="CC144" i="4"/>
  <c r="CC153" i="4"/>
  <c r="CC148" i="4"/>
  <c r="CC156" i="4"/>
  <c r="CM105" i="4"/>
  <c r="CB157" i="4"/>
  <c r="CC147" i="4"/>
  <c r="CC146" i="4"/>
  <c r="CC155" i="4"/>
  <c r="CC150" i="4"/>
  <c r="CC151" i="4"/>
  <c r="CO93" i="4"/>
  <c r="CO99" i="4"/>
  <c r="CO92" i="4"/>
  <c r="CO94" i="4"/>
  <c r="CO89" i="4"/>
  <c r="CO100" i="4"/>
  <c r="CO97" i="4"/>
  <c r="CO95" i="4"/>
  <c r="CO90" i="4"/>
  <c r="CO96" i="4"/>
  <c r="CO98" i="4"/>
  <c r="CO91" i="4"/>
  <c r="CC152" i="4"/>
  <c r="CC145" i="4"/>
  <c r="CQ85" i="4"/>
  <c r="CQ101" i="4" s="1"/>
  <c r="CR83" i="4"/>
  <c r="CR85" i="4" s="1"/>
  <c r="CR101" i="4" s="1"/>
  <c r="CN102" i="4"/>
  <c r="CS70" i="4"/>
  <c r="CS72" i="4" s="1"/>
  <c r="CS81" i="4" s="1"/>
  <c r="CP12" i="4"/>
  <c r="CQ13" i="4"/>
  <c r="CM107" i="4" l="1"/>
  <c r="CB329" i="4"/>
  <c r="CD156" i="4"/>
  <c r="CD144" i="4"/>
  <c r="CD152" i="4"/>
  <c r="CD145" i="4"/>
  <c r="CP94" i="4"/>
  <c r="CP95" i="4"/>
  <c r="CP99" i="4"/>
  <c r="CP89" i="4"/>
  <c r="CP92" i="4"/>
  <c r="CP96" i="4"/>
  <c r="CP97" i="4"/>
  <c r="CP90" i="4"/>
  <c r="CP98" i="4"/>
  <c r="CP100" i="4"/>
  <c r="CP91" i="4"/>
  <c r="CP93" i="4"/>
  <c r="CD155" i="4"/>
  <c r="CD147" i="4"/>
  <c r="CD153" i="4"/>
  <c r="CD150" i="4"/>
  <c r="CD154" i="4"/>
  <c r="CN105" i="4"/>
  <c r="CC157" i="4"/>
  <c r="CF158" i="4"/>
  <c r="CD151" i="4"/>
  <c r="CD149" i="4"/>
  <c r="CD148" i="4"/>
  <c r="CG158" i="4"/>
  <c r="CD146" i="4"/>
  <c r="CS83" i="4"/>
  <c r="CO102" i="4"/>
  <c r="CT70" i="4"/>
  <c r="CT72" i="4" s="1"/>
  <c r="CT81" i="4" s="1"/>
  <c r="CR13" i="4"/>
  <c r="CQ12" i="4"/>
  <c r="CN107" i="4" l="1"/>
  <c r="CC329" i="4"/>
  <c r="CO105" i="4"/>
  <c r="CD157" i="4"/>
  <c r="CE144" i="4"/>
  <c r="CE153" i="4"/>
  <c r="CE154" i="4"/>
  <c r="CE145" i="4"/>
  <c r="CE150" i="4"/>
  <c r="CE152" i="4"/>
  <c r="CE149" i="4"/>
  <c r="CE148" i="4"/>
  <c r="CE151" i="4"/>
  <c r="CE146" i="4"/>
  <c r="CE147" i="4"/>
  <c r="CQ93" i="4"/>
  <c r="CQ94" i="4"/>
  <c r="CQ91" i="4"/>
  <c r="CQ89" i="4"/>
  <c r="CQ99" i="4"/>
  <c r="CQ96" i="4"/>
  <c r="CQ95" i="4"/>
  <c r="CQ90" i="4"/>
  <c r="CQ97" i="4"/>
  <c r="CQ92" i="4"/>
  <c r="CQ98" i="4"/>
  <c r="CQ100" i="4"/>
  <c r="CE156" i="4"/>
  <c r="CE155" i="4"/>
  <c r="CS85" i="4"/>
  <c r="CS101" i="4" s="1"/>
  <c r="CT83" i="4"/>
  <c r="CT85" i="4" s="1"/>
  <c r="CT101" i="4" s="1"/>
  <c r="CP102" i="4"/>
  <c r="CU70" i="4"/>
  <c r="CU72" i="4" s="1"/>
  <c r="CU81" i="4" s="1"/>
  <c r="CS13" i="4"/>
  <c r="CR12" i="4"/>
  <c r="CO107" i="4" l="1"/>
  <c r="CD329" i="4"/>
  <c r="CF151" i="4"/>
  <c r="CF146" i="4"/>
  <c r="CF152" i="4"/>
  <c r="CF154" i="4"/>
  <c r="CR92" i="4"/>
  <c r="CR93" i="4"/>
  <c r="CR99" i="4"/>
  <c r="CR94" i="4"/>
  <c r="CR89" i="4"/>
  <c r="CR98" i="4"/>
  <c r="CR95" i="4"/>
  <c r="CR90" i="4"/>
  <c r="CR97" i="4"/>
  <c r="CR100" i="4"/>
  <c r="CR96" i="4"/>
  <c r="CR91" i="4"/>
  <c r="CF147" i="4"/>
  <c r="CF144" i="4"/>
  <c r="CF148" i="4"/>
  <c r="CF145" i="4"/>
  <c r="CF149" i="4"/>
  <c r="CI158" i="4"/>
  <c r="CF155" i="4"/>
  <c r="CF150" i="4"/>
  <c r="CF156" i="4"/>
  <c r="CP105" i="4"/>
  <c r="CE157" i="4"/>
  <c r="CH158" i="4"/>
  <c r="CF153" i="4"/>
  <c r="CU83" i="4"/>
  <c r="CQ102" i="4"/>
  <c r="CV70" i="4"/>
  <c r="CV72" i="4" s="1"/>
  <c r="CV81" i="4" s="1"/>
  <c r="CS12" i="4"/>
  <c r="CT13" i="4"/>
  <c r="CP107" i="4" l="1"/>
  <c r="CE329" i="4"/>
  <c r="CG145" i="4"/>
  <c r="CG150" i="4"/>
  <c r="CG149" i="4"/>
  <c r="CG153" i="4"/>
  <c r="CG154" i="4"/>
  <c r="CG148" i="4"/>
  <c r="CG147" i="4"/>
  <c r="CG156" i="4"/>
  <c r="CG152" i="4"/>
  <c r="CQ105" i="4"/>
  <c r="CF157" i="4"/>
  <c r="CG144" i="4"/>
  <c r="CG146" i="4"/>
  <c r="CG151" i="4"/>
  <c r="CS100" i="4"/>
  <c r="CS95" i="4"/>
  <c r="CS97" i="4"/>
  <c r="CS89" i="4"/>
  <c r="CS98" i="4"/>
  <c r="CS96" i="4"/>
  <c r="CS91" i="4"/>
  <c r="CS93" i="4"/>
  <c r="CS92" i="4"/>
  <c r="CS99" i="4"/>
  <c r="CS94" i="4"/>
  <c r="CS90" i="4"/>
  <c r="CG155" i="4"/>
  <c r="CU85" i="4"/>
  <c r="CU101" i="4" s="1"/>
  <c r="CV83" i="4"/>
  <c r="CV85" i="4" s="1"/>
  <c r="CV101" i="4" s="1"/>
  <c r="CR102" i="4"/>
  <c r="CW70" i="4"/>
  <c r="CW72" i="4" s="1"/>
  <c r="CW81" i="4" s="1"/>
  <c r="CU13" i="4"/>
  <c r="CT12" i="4"/>
  <c r="CQ107" i="4" l="1"/>
  <c r="CF329" i="4"/>
  <c r="CH151" i="4"/>
  <c r="CH146" i="4"/>
  <c r="CH144" i="4"/>
  <c r="CH153" i="4"/>
  <c r="CH148" i="4"/>
  <c r="CT94" i="4"/>
  <c r="CT90" i="4"/>
  <c r="CT100" i="4"/>
  <c r="CT93" i="4"/>
  <c r="CT89" i="4"/>
  <c r="CT98" i="4"/>
  <c r="CT97" i="4"/>
  <c r="CT91" i="4"/>
  <c r="CT96" i="4"/>
  <c r="CT99" i="4"/>
  <c r="CT95" i="4"/>
  <c r="CT92" i="4"/>
  <c r="CH154" i="4"/>
  <c r="CH147" i="4"/>
  <c r="CH155" i="4"/>
  <c r="CH156" i="4"/>
  <c r="CH150" i="4"/>
  <c r="CR105" i="4"/>
  <c r="CG157" i="4"/>
  <c r="CH152" i="4"/>
  <c r="CK158" i="4"/>
  <c r="CH145" i="4"/>
  <c r="CJ158" i="4"/>
  <c r="CH149" i="4"/>
  <c r="CW83" i="4"/>
  <c r="CS102" i="4"/>
  <c r="CX70" i="4"/>
  <c r="CX72" i="4" s="1"/>
  <c r="CX81" i="4" s="1"/>
  <c r="CU12" i="4"/>
  <c r="CV13" i="4"/>
  <c r="CR107" i="4" l="1"/>
  <c r="CG329" i="4"/>
  <c r="CI155" i="4"/>
  <c r="CI147" i="4"/>
  <c r="CI149" i="4"/>
  <c r="CI148" i="4"/>
  <c r="CI154" i="4"/>
  <c r="CI156" i="4"/>
  <c r="CI151" i="4"/>
  <c r="CI144" i="4"/>
  <c r="CI145" i="4"/>
  <c r="CI150" i="4"/>
  <c r="CI146" i="4"/>
  <c r="CS105" i="4"/>
  <c r="CH157" i="4"/>
  <c r="CI152" i="4"/>
  <c r="CU93" i="4"/>
  <c r="CU94" i="4"/>
  <c r="CU89" i="4"/>
  <c r="CU100" i="4"/>
  <c r="CU97" i="4"/>
  <c r="CU98" i="4"/>
  <c r="CU95" i="4"/>
  <c r="CU99" i="4"/>
  <c r="CU96" i="4"/>
  <c r="CU91" i="4"/>
  <c r="CU92" i="4"/>
  <c r="CU90" i="4"/>
  <c r="CI153" i="4"/>
  <c r="CW85" i="4"/>
  <c r="CW101" i="4" s="1"/>
  <c r="CX83" i="4"/>
  <c r="CX85" i="4" s="1"/>
  <c r="CX101" i="4" s="1"/>
  <c r="CT102" i="4"/>
  <c r="CY70" i="4"/>
  <c r="CY72" i="4" s="1"/>
  <c r="CY81" i="4" s="1"/>
  <c r="CV12" i="4"/>
  <c r="CW13" i="4"/>
  <c r="CS107" i="4" l="1"/>
  <c r="CH329" i="4"/>
  <c r="CT105" i="4"/>
  <c r="CI157" i="4"/>
  <c r="CL158" i="4"/>
  <c r="CJ155" i="4"/>
  <c r="CJ151" i="4"/>
  <c r="CJ154" i="4"/>
  <c r="CJ144" i="4"/>
  <c r="CJ150" i="4"/>
  <c r="CJ153" i="4"/>
  <c r="CJ149" i="4"/>
  <c r="CJ145" i="4"/>
  <c r="CJ147" i="4"/>
  <c r="CJ148" i="4"/>
  <c r="CJ156" i="4"/>
  <c r="CV93" i="4"/>
  <c r="CV90" i="4"/>
  <c r="CV94" i="4"/>
  <c r="CV89" i="4"/>
  <c r="CV92" i="4"/>
  <c r="CV97" i="4"/>
  <c r="CV96" i="4"/>
  <c r="CV95" i="4"/>
  <c r="CV99" i="4"/>
  <c r="CV91" i="4"/>
  <c r="CV100" i="4"/>
  <c r="CV98" i="4"/>
  <c r="CJ152" i="4"/>
  <c r="CM158" i="4"/>
  <c r="CJ146" i="4"/>
  <c r="CY83" i="4"/>
  <c r="CU102" i="4"/>
  <c r="CZ70" i="4"/>
  <c r="CZ72" i="4" s="1"/>
  <c r="CZ81" i="4" s="1"/>
  <c r="CW12" i="4"/>
  <c r="CX13" i="4"/>
  <c r="CT107" i="4" l="1"/>
  <c r="CI329" i="4"/>
  <c r="CK154" i="4"/>
  <c r="CK150" i="4"/>
  <c r="CK153" i="4"/>
  <c r="CK152" i="4"/>
  <c r="CK146" i="4"/>
  <c r="CK149" i="4"/>
  <c r="CK151" i="4"/>
  <c r="CK144" i="4"/>
  <c r="CK145" i="4"/>
  <c r="CK147" i="4"/>
  <c r="CW95" i="4"/>
  <c r="CW94" i="4"/>
  <c r="CW99" i="4"/>
  <c r="CW89" i="4"/>
  <c r="CW96" i="4"/>
  <c r="CW93" i="4"/>
  <c r="CW98" i="4"/>
  <c r="CW97" i="4"/>
  <c r="CW91" i="4"/>
  <c r="CW100" i="4"/>
  <c r="CW90" i="4"/>
  <c r="CW92" i="4"/>
  <c r="CK148" i="4"/>
  <c r="CK155" i="4"/>
  <c r="CK156" i="4"/>
  <c r="CU105" i="4"/>
  <c r="CJ157" i="4"/>
  <c r="CY85" i="4"/>
  <c r="CY101" i="4" s="1"/>
  <c r="CZ83" i="4"/>
  <c r="CZ85" i="4" s="1"/>
  <c r="CZ101" i="4" s="1"/>
  <c r="CV102" i="4"/>
  <c r="DA70" i="4"/>
  <c r="DA72" i="4" s="1"/>
  <c r="DA81" i="4" s="1"/>
  <c r="CY13" i="4"/>
  <c r="CX12" i="4"/>
  <c r="CU107" i="4" l="1"/>
  <c r="CJ329" i="4"/>
  <c r="CL144" i="4"/>
  <c r="CL147" i="4"/>
  <c r="CL145" i="4"/>
  <c r="CX93" i="4"/>
  <c r="CX97" i="4"/>
  <c r="CX98" i="4"/>
  <c r="CX96" i="4"/>
  <c r="CX99" i="4"/>
  <c r="CX94" i="4"/>
  <c r="CX92" i="4"/>
  <c r="CX95" i="4"/>
  <c r="CX90" i="4"/>
  <c r="CX100" i="4"/>
  <c r="CX91" i="4"/>
  <c r="CX89" i="4"/>
  <c r="CV105" i="4"/>
  <c r="CK157" i="4"/>
  <c r="CL154" i="4"/>
  <c r="CL156" i="4"/>
  <c r="CL151" i="4"/>
  <c r="CL150" i="4"/>
  <c r="CO158" i="4"/>
  <c r="CN158" i="4"/>
  <c r="CL152" i="4"/>
  <c r="CL146" i="4"/>
  <c r="CL153" i="4"/>
  <c r="CL149" i="4"/>
  <c r="CL155" i="4"/>
  <c r="CL148" i="4"/>
  <c r="DA83" i="4"/>
  <c r="DA85" i="4" s="1"/>
  <c r="DA101" i="4" s="1"/>
  <c r="CW102" i="4"/>
  <c r="DB70" i="4"/>
  <c r="DB72" i="4" s="1"/>
  <c r="DB81" i="4" s="1"/>
  <c r="CY12" i="4"/>
  <c r="CZ13" i="4"/>
  <c r="CV107" i="4" l="1"/>
  <c r="CK329" i="4"/>
  <c r="CM149" i="4"/>
  <c r="CM146" i="4"/>
  <c r="CM154" i="4"/>
  <c r="CM147" i="4"/>
  <c r="CM151" i="4"/>
  <c r="CM145" i="4"/>
  <c r="CY94" i="4"/>
  <c r="CY93" i="4"/>
  <c r="CY97" i="4"/>
  <c r="CY89" i="4"/>
  <c r="CY95" i="4"/>
  <c r="CY99" i="4"/>
  <c r="CY96" i="4"/>
  <c r="CY100" i="4"/>
  <c r="CY90" i="4"/>
  <c r="CY91" i="4"/>
  <c r="CY98" i="4"/>
  <c r="CY92" i="4"/>
  <c r="CM153" i="4"/>
  <c r="CM150" i="4"/>
  <c r="CM152" i="4"/>
  <c r="CW105" i="4"/>
  <c r="CL157" i="4"/>
  <c r="CP158" i="4"/>
  <c r="CM148" i="4"/>
  <c r="CM144" i="4"/>
  <c r="CM155" i="4"/>
  <c r="CM156" i="4"/>
  <c r="DB83" i="4"/>
  <c r="DB85" i="4" s="1"/>
  <c r="DB101" i="4" s="1"/>
  <c r="CX102" i="4"/>
  <c r="DC70" i="4"/>
  <c r="DC72" i="4" s="1"/>
  <c r="DC81" i="4" s="1"/>
  <c r="CZ12" i="4"/>
  <c r="DA13" i="4"/>
  <c r="CW107" i="4" l="1"/>
  <c r="CL329" i="4"/>
  <c r="CN156" i="4"/>
  <c r="CN150" i="4"/>
  <c r="CN153" i="4"/>
  <c r="CN144" i="4"/>
  <c r="CN154" i="4"/>
  <c r="CN152" i="4"/>
  <c r="CN147" i="4"/>
  <c r="CN155" i="4"/>
  <c r="CN148" i="4"/>
  <c r="CZ93" i="4"/>
  <c r="CZ96" i="4"/>
  <c r="CZ89" i="4"/>
  <c r="CZ92" i="4"/>
  <c r="CZ97" i="4"/>
  <c r="CZ94" i="4"/>
  <c r="CZ91" i="4"/>
  <c r="CZ99" i="4"/>
  <c r="CZ95" i="4"/>
  <c r="CZ90" i="4"/>
  <c r="CZ100" i="4"/>
  <c r="CZ98" i="4"/>
  <c r="CX105" i="4"/>
  <c r="CM157" i="4"/>
  <c r="CN149" i="4"/>
  <c r="CN151" i="4"/>
  <c r="CN145" i="4"/>
  <c r="CQ158" i="4"/>
  <c r="CN146" i="4"/>
  <c r="DC83" i="4"/>
  <c r="CY102" i="4"/>
  <c r="DD70" i="4"/>
  <c r="DD72" i="4" s="1"/>
  <c r="DD81" i="4" s="1"/>
  <c r="DA12" i="4"/>
  <c r="DB13" i="4"/>
  <c r="CX107" i="4" l="1"/>
  <c r="CM329" i="4"/>
  <c r="DA95" i="4"/>
  <c r="DA91" i="4"/>
  <c r="DA94" i="4"/>
  <c r="DA93" i="4"/>
  <c r="DA97" i="4"/>
  <c r="DA89" i="4"/>
  <c r="DA100" i="4"/>
  <c r="DA96" i="4"/>
  <c r="DA99" i="4"/>
  <c r="DA90" i="4"/>
  <c r="DA98" i="4"/>
  <c r="DA92" i="4"/>
  <c r="CO155" i="4"/>
  <c r="CO149" i="4"/>
  <c r="CO154" i="4"/>
  <c r="CY105" i="4"/>
  <c r="CN157" i="4"/>
  <c r="CO145" i="4"/>
  <c r="CO146" i="4"/>
  <c r="CO147" i="4"/>
  <c r="CO151" i="4"/>
  <c r="CO144" i="4"/>
  <c r="CO152" i="4"/>
  <c r="CO148" i="4"/>
  <c r="CO150" i="4"/>
  <c r="CO156" i="4"/>
  <c r="CO153" i="4"/>
  <c r="DC85" i="4"/>
  <c r="DC101" i="4" s="1"/>
  <c r="DD83" i="4"/>
  <c r="DD85" i="4" s="1"/>
  <c r="DD101" i="4" s="1"/>
  <c r="CZ102" i="4"/>
  <c r="DE70" i="4"/>
  <c r="DE72" i="4" s="1"/>
  <c r="DE81" i="4" s="1"/>
  <c r="DB12" i="4"/>
  <c r="DC13" i="4"/>
  <c r="CY107" i="4" l="1"/>
  <c r="CN329" i="4"/>
  <c r="CP146" i="4"/>
  <c r="CP150" i="4"/>
  <c r="CP149" i="4"/>
  <c r="DB97" i="4"/>
  <c r="DB93" i="4"/>
  <c r="DB90" i="4"/>
  <c r="DB94" i="4"/>
  <c r="DB99" i="4"/>
  <c r="DB89" i="4"/>
  <c r="DB95" i="4"/>
  <c r="DB100" i="4"/>
  <c r="DB98" i="4"/>
  <c r="DB92" i="4"/>
  <c r="DB91" i="4"/>
  <c r="DB96" i="4"/>
  <c r="CP156" i="4"/>
  <c r="CP147" i="4"/>
  <c r="CP153" i="4"/>
  <c r="CP145" i="4"/>
  <c r="CP154" i="4"/>
  <c r="CP148" i="4"/>
  <c r="CR158" i="4"/>
  <c r="CP151" i="4"/>
  <c r="CS158" i="4"/>
  <c r="CP155" i="4"/>
  <c r="CZ105" i="4"/>
  <c r="CO157" i="4"/>
  <c r="CP144" i="4"/>
  <c r="CP152" i="4"/>
  <c r="DE83" i="4"/>
  <c r="DA102" i="4"/>
  <c r="DF70" i="4"/>
  <c r="DF72" i="4" s="1"/>
  <c r="DF81" i="4" s="1"/>
  <c r="DD13" i="4"/>
  <c r="DC12" i="4"/>
  <c r="CZ107" i="4" l="1"/>
  <c r="CO329" i="4"/>
  <c r="CQ145" i="4"/>
  <c r="CQ144" i="4"/>
  <c r="CQ148" i="4"/>
  <c r="CQ152" i="4"/>
  <c r="CQ149" i="4"/>
  <c r="CQ154" i="4"/>
  <c r="DA105" i="4"/>
  <c r="CP157" i="4"/>
  <c r="CQ151" i="4"/>
  <c r="CQ146" i="4"/>
  <c r="CQ147" i="4"/>
  <c r="DC95" i="4"/>
  <c r="DC94" i="4"/>
  <c r="DC98" i="4"/>
  <c r="DC93" i="4"/>
  <c r="DC97" i="4"/>
  <c r="DC89" i="4"/>
  <c r="DC91" i="4"/>
  <c r="DC90" i="4"/>
  <c r="DC100" i="4"/>
  <c r="DC92" i="4"/>
  <c r="DC96" i="4"/>
  <c r="DC99" i="4"/>
  <c r="CQ153" i="4"/>
  <c r="CQ156" i="4"/>
  <c r="CQ155" i="4"/>
  <c r="CQ150" i="4"/>
  <c r="DE85" i="4"/>
  <c r="DE101" i="4" s="1"/>
  <c r="DF83" i="4"/>
  <c r="DF85" i="4" s="1"/>
  <c r="DF101" i="4" s="1"/>
  <c r="DB102" i="4"/>
  <c r="DG70" i="4"/>
  <c r="DG72" i="4" s="1"/>
  <c r="DG81" i="4" s="1"/>
  <c r="DD12" i="4"/>
  <c r="DE13" i="4"/>
  <c r="DA107" i="4" l="1"/>
  <c r="CP329" i="4"/>
  <c r="CU158" i="4"/>
  <c r="CR150" i="4"/>
  <c r="CR154" i="4"/>
  <c r="CR155" i="4"/>
  <c r="CR149" i="4"/>
  <c r="CR145" i="4"/>
  <c r="DB105" i="4"/>
  <c r="CQ157" i="4"/>
  <c r="CR151" i="4"/>
  <c r="CR146" i="4"/>
  <c r="CR147" i="4"/>
  <c r="CR144" i="4"/>
  <c r="CR153" i="4"/>
  <c r="CR156" i="4"/>
  <c r="DD89" i="4"/>
  <c r="DD95" i="4"/>
  <c r="DD97" i="4"/>
  <c r="DD100" i="4"/>
  <c r="DD93" i="4"/>
  <c r="DD99" i="4"/>
  <c r="DD98" i="4"/>
  <c r="DD92" i="4"/>
  <c r="DD91" i="4"/>
  <c r="DD96" i="4"/>
  <c r="DD94" i="4"/>
  <c r="DD90" i="4"/>
  <c r="CR152" i="4"/>
  <c r="CT158" i="4"/>
  <c r="CR148" i="4"/>
  <c r="DG83" i="4"/>
  <c r="DC102" i="4"/>
  <c r="DH70" i="4"/>
  <c r="DH72" i="4" s="1"/>
  <c r="DH81" i="4" s="1"/>
  <c r="DE12" i="4"/>
  <c r="DF13" i="4"/>
  <c r="DB107" i="4" l="1"/>
  <c r="CQ329" i="4"/>
  <c r="DC105" i="4"/>
  <c r="CR157" i="4"/>
  <c r="CS151" i="4"/>
  <c r="CS144" i="4"/>
  <c r="CS146" i="4"/>
  <c r="CS148" i="4"/>
  <c r="CS145" i="4"/>
  <c r="CS154" i="4"/>
  <c r="CS155" i="4"/>
  <c r="CS153" i="4"/>
  <c r="CS152" i="4"/>
  <c r="CS147" i="4"/>
  <c r="DE94" i="4"/>
  <c r="DE89" i="4"/>
  <c r="DE93" i="4"/>
  <c r="DE90" i="4"/>
  <c r="DE97" i="4"/>
  <c r="DE96" i="4"/>
  <c r="DE99" i="4"/>
  <c r="DE98" i="4"/>
  <c r="DE95" i="4"/>
  <c r="DE91" i="4"/>
  <c r="DE92" i="4"/>
  <c r="DE100" i="4"/>
  <c r="CS150" i="4"/>
  <c r="CS149" i="4"/>
  <c r="CS156" i="4"/>
  <c r="DG85" i="4"/>
  <c r="DG101" i="4" s="1"/>
  <c r="DH83" i="4"/>
  <c r="DH85" i="4" s="1"/>
  <c r="DH101" i="4" s="1"/>
  <c r="DD102" i="4"/>
  <c r="DI70" i="4"/>
  <c r="DI72" i="4" s="1"/>
  <c r="DI81" i="4" s="1"/>
  <c r="DF12" i="4"/>
  <c r="DG13" i="4"/>
  <c r="DC107" i="4" l="1"/>
  <c r="CR329" i="4"/>
  <c r="CV158" i="4"/>
  <c r="CT152" i="4"/>
  <c r="CT153" i="4"/>
  <c r="CT148" i="4"/>
  <c r="CT145" i="4"/>
  <c r="CT155" i="4"/>
  <c r="CT151" i="4"/>
  <c r="CT149" i="4"/>
  <c r="CT147" i="4"/>
  <c r="CT156" i="4"/>
  <c r="DF93" i="4"/>
  <c r="DF99" i="4"/>
  <c r="DF92" i="4"/>
  <c r="DF95" i="4"/>
  <c r="DF98" i="4"/>
  <c r="DF96" i="4"/>
  <c r="DF100" i="4"/>
  <c r="DF91" i="4"/>
  <c r="DF97" i="4"/>
  <c r="DF90" i="4"/>
  <c r="DF89" i="4"/>
  <c r="DF94" i="4"/>
  <c r="DD105" i="4"/>
  <c r="CS157" i="4"/>
  <c r="CT146" i="4"/>
  <c r="CT154" i="4"/>
  <c r="CT144" i="4"/>
  <c r="CW158" i="4"/>
  <c r="CT150" i="4"/>
  <c r="DI83" i="4"/>
  <c r="DE102" i="4"/>
  <c r="DJ70" i="4"/>
  <c r="DJ72" i="4" s="1"/>
  <c r="DJ81" i="4" s="1"/>
  <c r="DH13" i="4"/>
  <c r="DG12" i="4"/>
  <c r="DD107" i="4" l="1"/>
  <c r="CS329" i="4"/>
  <c r="CU152" i="4"/>
  <c r="DG89" i="4"/>
  <c r="DG100" i="4"/>
  <c r="DG97" i="4"/>
  <c r="DG99" i="4"/>
  <c r="DG94" i="4"/>
  <c r="DG98" i="4"/>
  <c r="DG91" i="4"/>
  <c r="DG92" i="4"/>
  <c r="DG96" i="4"/>
  <c r="DG93" i="4"/>
  <c r="DG95" i="4"/>
  <c r="DG90" i="4"/>
  <c r="DE105" i="4"/>
  <c r="CT157" i="4"/>
  <c r="CU153" i="4"/>
  <c r="CU145" i="4"/>
  <c r="CU150" i="4"/>
  <c r="CU155" i="4"/>
  <c r="CU156" i="4"/>
  <c r="CU154" i="4"/>
  <c r="CU144" i="4"/>
  <c r="CU146" i="4"/>
  <c r="CU147" i="4"/>
  <c r="CU151" i="4"/>
  <c r="CU148" i="4"/>
  <c r="CU149" i="4"/>
  <c r="DI85" i="4"/>
  <c r="DI101" i="4" s="1"/>
  <c r="DJ83" i="4"/>
  <c r="DJ85" i="4" s="1"/>
  <c r="DJ101" i="4" s="1"/>
  <c r="DF102" i="4"/>
  <c r="DK70" i="4"/>
  <c r="DK72" i="4" s="1"/>
  <c r="DK81" i="4" s="1"/>
  <c r="DH12" i="4"/>
  <c r="DI13" i="4"/>
  <c r="DE107" i="4" l="1"/>
  <c r="CT329" i="4"/>
  <c r="CV152" i="4"/>
  <c r="CV155" i="4"/>
  <c r="CV144" i="4"/>
  <c r="DF105" i="4"/>
  <c r="CU157" i="4"/>
  <c r="CV149" i="4"/>
  <c r="CV145" i="4"/>
  <c r="CV153" i="4"/>
  <c r="CV150" i="4"/>
  <c r="CV156" i="4"/>
  <c r="DH89" i="4"/>
  <c r="DH99" i="4"/>
  <c r="DH91" i="4"/>
  <c r="DH95" i="4"/>
  <c r="DH92" i="4"/>
  <c r="DH93" i="4"/>
  <c r="DH94" i="4"/>
  <c r="DH97" i="4"/>
  <c r="DH98" i="4"/>
  <c r="DH90" i="4"/>
  <c r="DH96" i="4"/>
  <c r="DH100" i="4"/>
  <c r="CV148" i="4"/>
  <c r="CV151" i="4"/>
  <c r="CV154" i="4"/>
  <c r="CY158" i="4"/>
  <c r="CV147" i="4"/>
  <c r="CX158" i="4"/>
  <c r="CV146" i="4"/>
  <c r="DK83" i="4"/>
  <c r="DG102" i="4"/>
  <c r="DL70" i="4"/>
  <c r="DL72" i="4" s="1"/>
  <c r="DL81" i="4" s="1"/>
  <c r="DI12" i="4"/>
  <c r="DJ13" i="4"/>
  <c r="DF107" i="4" l="1"/>
  <c r="CU329" i="4"/>
  <c r="CW153" i="4"/>
  <c r="CW154" i="4"/>
  <c r="CW152" i="4"/>
  <c r="CW149" i="4"/>
  <c r="CW150" i="4"/>
  <c r="CW156" i="4"/>
  <c r="CW147" i="4"/>
  <c r="CW148" i="4"/>
  <c r="CW146" i="4"/>
  <c r="DG105" i="4"/>
  <c r="CV157" i="4"/>
  <c r="DI89" i="4"/>
  <c r="DI93" i="4"/>
  <c r="DI94" i="4"/>
  <c r="DI90" i="4"/>
  <c r="DI92" i="4"/>
  <c r="DI97" i="4"/>
  <c r="DI99" i="4"/>
  <c r="DI98" i="4"/>
  <c r="DI96" i="4"/>
  <c r="DI100" i="4"/>
  <c r="DI95" i="4"/>
  <c r="DI91" i="4"/>
  <c r="CW155" i="4"/>
  <c r="CW144" i="4"/>
  <c r="CW151" i="4"/>
  <c r="CW145" i="4"/>
  <c r="DK85" i="4"/>
  <c r="DK101" i="4" s="1"/>
  <c r="DL83" i="4"/>
  <c r="DL85" i="4" s="1"/>
  <c r="DL101" i="4" s="1"/>
  <c r="DH102" i="4"/>
  <c r="DM70" i="4"/>
  <c r="DM72" i="4" s="1"/>
  <c r="DM81" i="4" s="1"/>
  <c r="DK13" i="4"/>
  <c r="DJ12" i="4"/>
  <c r="DG107" i="4" l="1"/>
  <c r="CV329" i="4"/>
  <c r="CX155" i="4"/>
  <c r="DH105" i="4"/>
  <c r="CW157" i="4"/>
  <c r="CX156" i="4"/>
  <c r="CX151" i="4"/>
  <c r="CX154" i="4"/>
  <c r="DJ89" i="4"/>
  <c r="DJ90" i="4"/>
  <c r="DJ94" i="4"/>
  <c r="DJ91" i="4"/>
  <c r="DJ99" i="4"/>
  <c r="DJ93" i="4"/>
  <c r="DJ97" i="4"/>
  <c r="DJ92" i="4"/>
  <c r="DJ100" i="4"/>
  <c r="DJ96" i="4"/>
  <c r="DJ95" i="4"/>
  <c r="DJ98" i="4"/>
  <c r="CX148" i="4"/>
  <c r="CX149" i="4"/>
  <c r="CX153" i="4"/>
  <c r="DA158" i="4"/>
  <c r="CZ158" i="4"/>
  <c r="CX144" i="4"/>
  <c r="CX152" i="4"/>
  <c r="CX145" i="4"/>
  <c r="CX146" i="4"/>
  <c r="CX147" i="4"/>
  <c r="CX150" i="4"/>
  <c r="DM83" i="4"/>
  <c r="DM85" i="4" s="1"/>
  <c r="DM101" i="4" s="1"/>
  <c r="DI102" i="4"/>
  <c r="DN70" i="4"/>
  <c r="DN72" i="4" s="1"/>
  <c r="DN81" i="4" s="1"/>
  <c r="DL13" i="4"/>
  <c r="DK12" i="4"/>
  <c r="DH107" i="4" l="1"/>
  <c r="CW329" i="4"/>
  <c r="CY148" i="4"/>
  <c r="DI105" i="4"/>
  <c r="CX157" i="4"/>
  <c r="DB158" i="4"/>
  <c r="CY145" i="4"/>
  <c r="CY144" i="4"/>
  <c r="CY149" i="4"/>
  <c r="CY153" i="4"/>
  <c r="CY154" i="4"/>
  <c r="CY150" i="4"/>
  <c r="CY151" i="4"/>
  <c r="CY147" i="4"/>
  <c r="CY146" i="4"/>
  <c r="DK93" i="4"/>
  <c r="DK89" i="4"/>
  <c r="DK99" i="4"/>
  <c r="DK94" i="4"/>
  <c r="DK91" i="4"/>
  <c r="DK97" i="4"/>
  <c r="DK98" i="4"/>
  <c r="DK92" i="4"/>
  <c r="DK96" i="4"/>
  <c r="DK90" i="4"/>
  <c r="DK95" i="4"/>
  <c r="DK100" i="4"/>
  <c r="CY155" i="4"/>
  <c r="CY152" i="4"/>
  <c r="CY156" i="4"/>
  <c r="DN83" i="4"/>
  <c r="DN85" i="4" s="1"/>
  <c r="DN101" i="4" s="1"/>
  <c r="DJ102" i="4"/>
  <c r="DO70" i="4"/>
  <c r="DO72" i="4" s="1"/>
  <c r="DO81" i="4" s="1"/>
  <c r="DL12" i="4"/>
  <c r="DM13" i="4"/>
  <c r="DI107" i="4" l="1"/>
  <c r="CX329" i="4"/>
  <c r="CZ149" i="4"/>
  <c r="CZ155" i="4"/>
  <c r="DJ105" i="4"/>
  <c r="CY157" i="4"/>
  <c r="CZ148" i="4"/>
  <c r="DC158" i="4"/>
  <c r="CZ151" i="4"/>
  <c r="CZ153" i="4"/>
  <c r="CZ154" i="4"/>
  <c r="CZ150" i="4"/>
  <c r="CZ156" i="4"/>
  <c r="CZ144" i="4"/>
  <c r="DL89" i="4"/>
  <c r="DL93" i="4"/>
  <c r="DL97" i="4"/>
  <c r="DL95" i="4"/>
  <c r="DL90" i="4"/>
  <c r="DL92" i="4"/>
  <c r="DL98" i="4"/>
  <c r="DL94" i="4"/>
  <c r="DL96" i="4"/>
  <c r="DL100" i="4"/>
  <c r="DL99" i="4"/>
  <c r="DL91" i="4"/>
  <c r="CZ147" i="4"/>
  <c r="CZ152" i="4"/>
  <c r="CZ145" i="4"/>
  <c r="CZ146" i="4"/>
  <c r="DO83" i="4"/>
  <c r="DK102" i="4"/>
  <c r="DP70" i="4"/>
  <c r="DP72" i="4" s="1"/>
  <c r="DP81" i="4" s="1"/>
  <c r="DM12" i="4"/>
  <c r="DN13" i="4"/>
  <c r="DJ107" i="4" l="1"/>
  <c r="CY329" i="4"/>
  <c r="DA156" i="4"/>
  <c r="DA147" i="4"/>
  <c r="DM89" i="4"/>
  <c r="DM93" i="4"/>
  <c r="DM97" i="4"/>
  <c r="DM100" i="4"/>
  <c r="DM92" i="4"/>
  <c r="DM90" i="4"/>
  <c r="DM96" i="4"/>
  <c r="DM94" i="4"/>
  <c r="DM95" i="4"/>
  <c r="DM91" i="4"/>
  <c r="DM99" i="4"/>
  <c r="DM98" i="4"/>
  <c r="DK105" i="4"/>
  <c r="CZ157" i="4"/>
  <c r="DA145" i="4"/>
  <c r="DA152" i="4"/>
  <c r="DA153" i="4"/>
  <c r="DA150" i="4"/>
  <c r="DA148" i="4"/>
  <c r="DA146" i="4"/>
  <c r="DA154" i="4"/>
  <c r="DA149" i="4"/>
  <c r="DA155" i="4"/>
  <c r="DA144" i="4"/>
  <c r="DA151" i="4"/>
  <c r="DO85" i="4"/>
  <c r="DO101" i="4" s="1"/>
  <c r="DP83" i="4"/>
  <c r="DP85" i="4" s="1"/>
  <c r="DP101" i="4" s="1"/>
  <c r="DL102" i="4"/>
  <c r="DQ70" i="4"/>
  <c r="DQ72" i="4" s="1"/>
  <c r="DQ81" i="4" s="1"/>
  <c r="DN12" i="4"/>
  <c r="DO13" i="4"/>
  <c r="DK107" i="4" l="1"/>
  <c r="CZ329" i="4"/>
  <c r="DB144" i="4"/>
  <c r="DB155" i="4"/>
  <c r="DN89" i="4"/>
  <c r="DN93" i="4"/>
  <c r="DN95" i="4"/>
  <c r="DN97" i="4"/>
  <c r="DN92" i="4"/>
  <c r="DN90" i="4"/>
  <c r="DN98" i="4"/>
  <c r="DN96" i="4"/>
  <c r="DN94" i="4"/>
  <c r="DN99" i="4"/>
  <c r="DN100" i="4"/>
  <c r="DN91" i="4"/>
  <c r="DB148" i="4"/>
  <c r="DB153" i="4"/>
  <c r="DB154" i="4"/>
  <c r="DB146" i="4"/>
  <c r="DB150" i="4"/>
  <c r="DL105" i="4"/>
  <c r="DA157" i="4"/>
  <c r="DE158" i="4"/>
  <c r="DB149" i="4"/>
  <c r="DB151" i="4"/>
  <c r="DB152" i="4"/>
  <c r="DB145" i="4"/>
  <c r="DD158" i="4"/>
  <c r="DB147" i="4"/>
  <c r="DB156" i="4"/>
  <c r="DQ83" i="4"/>
  <c r="DM102" i="4"/>
  <c r="DR70" i="4"/>
  <c r="DR72" i="4" s="1"/>
  <c r="DR81" i="4" s="1"/>
  <c r="DP13" i="4"/>
  <c r="DO12" i="4"/>
  <c r="DL107" i="4" l="1"/>
  <c r="DA329" i="4"/>
  <c r="DC150" i="4"/>
  <c r="DC148" i="4"/>
  <c r="DC144" i="4"/>
  <c r="DC152" i="4"/>
  <c r="DC147" i="4"/>
  <c r="DC146" i="4"/>
  <c r="DC155" i="4"/>
  <c r="DC154" i="4"/>
  <c r="DC156" i="4"/>
  <c r="DO93" i="4"/>
  <c r="DO94" i="4"/>
  <c r="DO98" i="4"/>
  <c r="DO97" i="4"/>
  <c r="DO89" i="4"/>
  <c r="DO100" i="4"/>
  <c r="DO96" i="4"/>
  <c r="DO95" i="4"/>
  <c r="DO99" i="4"/>
  <c r="DO91" i="4"/>
  <c r="DO92" i="4"/>
  <c r="DO90" i="4"/>
  <c r="DC149" i="4"/>
  <c r="DC151" i="4"/>
  <c r="DM105" i="4"/>
  <c r="DB157" i="4"/>
  <c r="DC153" i="4"/>
  <c r="DC145" i="4"/>
  <c r="DQ85" i="4"/>
  <c r="DQ101" i="4" s="1"/>
  <c r="DR83" i="4"/>
  <c r="DR85" i="4" s="1"/>
  <c r="DR101" i="4" s="1"/>
  <c r="DN102" i="4"/>
  <c r="DS70" i="4"/>
  <c r="DS72" i="4" s="1"/>
  <c r="DS81" i="4" s="1"/>
  <c r="DQ13" i="4"/>
  <c r="DP12" i="4"/>
  <c r="DM107" i="4" l="1"/>
  <c r="DB329" i="4"/>
  <c r="DD144" i="4"/>
  <c r="DD156" i="4"/>
  <c r="DD151" i="4"/>
  <c r="DD153" i="4"/>
  <c r="DD148" i="4"/>
  <c r="DD150" i="4"/>
  <c r="DD145" i="4"/>
  <c r="DD149" i="4"/>
  <c r="DG158" i="4"/>
  <c r="DD147" i="4"/>
  <c r="DD155" i="4"/>
  <c r="DP93" i="4"/>
  <c r="DP89" i="4"/>
  <c r="DP100" i="4"/>
  <c r="DP94" i="4"/>
  <c r="DP99" i="4"/>
  <c r="DP96" i="4"/>
  <c r="DP97" i="4"/>
  <c r="DP95" i="4"/>
  <c r="DP90" i="4"/>
  <c r="DP98" i="4"/>
  <c r="DP92" i="4"/>
  <c r="DP91" i="4"/>
  <c r="DN105" i="4"/>
  <c r="DC157" i="4"/>
  <c r="DF158" i="4"/>
  <c r="DD146" i="4"/>
  <c r="DD152" i="4"/>
  <c r="DD154" i="4"/>
  <c r="DS83" i="4"/>
  <c r="DO102" i="4"/>
  <c r="DT70" i="4"/>
  <c r="DT72" i="4" s="1"/>
  <c r="DT81" i="4" s="1"/>
  <c r="DQ12" i="4"/>
  <c r="DR13" i="4"/>
  <c r="DN107" i="4" l="1"/>
  <c r="DC329" i="4"/>
  <c r="DE154" i="4"/>
  <c r="DE149" i="4"/>
  <c r="DE152" i="4"/>
  <c r="DE151" i="4"/>
  <c r="DE148" i="4"/>
  <c r="DE155" i="4"/>
  <c r="DE147" i="4"/>
  <c r="DE153" i="4"/>
  <c r="DE144" i="4"/>
  <c r="DE145" i="4"/>
  <c r="DE146" i="4"/>
  <c r="DQ89" i="4"/>
  <c r="DQ96" i="4"/>
  <c r="DQ90" i="4"/>
  <c r="DQ97" i="4"/>
  <c r="DQ93" i="4"/>
  <c r="DQ91" i="4"/>
  <c r="DQ100" i="4"/>
  <c r="DQ99" i="4"/>
  <c r="DQ92" i="4"/>
  <c r="DQ98" i="4"/>
  <c r="DQ95" i="4"/>
  <c r="DQ94" i="4"/>
  <c r="DE156" i="4"/>
  <c r="DO105" i="4"/>
  <c r="DD157" i="4"/>
  <c r="DE150" i="4"/>
  <c r="DS85" i="4"/>
  <c r="DS101" i="4" s="1"/>
  <c r="DT83" i="4"/>
  <c r="DT85" i="4" s="1"/>
  <c r="DT101" i="4" s="1"/>
  <c r="DP102" i="4"/>
  <c r="DU70" i="4"/>
  <c r="DU72" i="4" s="1"/>
  <c r="DU81" i="4" s="1"/>
  <c r="DS13" i="4"/>
  <c r="DR12" i="4"/>
  <c r="DO107" i="4" l="1"/>
  <c r="DD329" i="4"/>
  <c r="DF155" i="4"/>
  <c r="DF152" i="4"/>
  <c r="DF153" i="4"/>
  <c r="DF146" i="4"/>
  <c r="DF147" i="4"/>
  <c r="DF156" i="4"/>
  <c r="DF151" i="4"/>
  <c r="DF144" i="4"/>
  <c r="DF145" i="4"/>
  <c r="DP105" i="4"/>
  <c r="DE157" i="4"/>
  <c r="DI158" i="4"/>
  <c r="DH158" i="4"/>
  <c r="DF148" i="4"/>
  <c r="DF149" i="4"/>
  <c r="DF154" i="4"/>
  <c r="DR89" i="4"/>
  <c r="DR100" i="4"/>
  <c r="DR95" i="4"/>
  <c r="DR94" i="4"/>
  <c r="DR93" i="4"/>
  <c r="DR97" i="4"/>
  <c r="DR96" i="4"/>
  <c r="DR92" i="4"/>
  <c r="DR91" i="4"/>
  <c r="DR99" i="4"/>
  <c r="DR90" i="4"/>
  <c r="DR98" i="4"/>
  <c r="DF150" i="4"/>
  <c r="DU83" i="4"/>
  <c r="DQ102" i="4"/>
  <c r="DV70" i="4"/>
  <c r="DV72" i="4" s="1"/>
  <c r="DV81" i="4" s="1"/>
  <c r="DS12" i="4"/>
  <c r="DT13" i="4"/>
  <c r="DP107" i="4" l="1"/>
  <c r="DE329" i="4"/>
  <c r="DG148" i="4"/>
  <c r="DG151" i="4"/>
  <c r="DG152" i="4"/>
  <c r="DG150" i="4"/>
  <c r="DG155" i="4"/>
  <c r="DQ105" i="4"/>
  <c r="DF157" i="4"/>
  <c r="DG144" i="4"/>
  <c r="DG146" i="4"/>
  <c r="DG156" i="4"/>
  <c r="DG153" i="4"/>
  <c r="DS94" i="4"/>
  <c r="DS91" i="4"/>
  <c r="DS96" i="4"/>
  <c r="DS93" i="4"/>
  <c r="DS100" i="4"/>
  <c r="DS90" i="4"/>
  <c r="DS97" i="4"/>
  <c r="DS89" i="4"/>
  <c r="DS95" i="4"/>
  <c r="DS98" i="4"/>
  <c r="DS99" i="4"/>
  <c r="DS92" i="4"/>
  <c r="DG145" i="4"/>
  <c r="DG147" i="4"/>
  <c r="DG149" i="4"/>
  <c r="DG154" i="4"/>
  <c r="DU85" i="4"/>
  <c r="DU101" i="4" s="1"/>
  <c r="DV83" i="4"/>
  <c r="DV85" i="4" s="1"/>
  <c r="DV101" i="4" s="1"/>
  <c r="DR102" i="4"/>
  <c r="DW70" i="4"/>
  <c r="DW72" i="4" s="1"/>
  <c r="DW81" i="4" s="1"/>
  <c r="DT12" i="4"/>
  <c r="DU13" i="4"/>
  <c r="DQ107" i="4" l="1"/>
  <c r="DF329" i="4"/>
  <c r="DH153" i="4"/>
  <c r="DH152" i="4"/>
  <c r="DH150" i="4"/>
  <c r="DH155" i="4"/>
  <c r="DH147" i="4"/>
  <c r="DH156" i="4"/>
  <c r="DT89" i="4"/>
  <c r="DT91" i="4"/>
  <c r="DT92" i="4"/>
  <c r="DT94" i="4"/>
  <c r="DT100" i="4"/>
  <c r="DT97" i="4"/>
  <c r="DT98" i="4"/>
  <c r="DT99" i="4"/>
  <c r="DT96" i="4"/>
  <c r="DT95" i="4"/>
  <c r="DT93" i="4"/>
  <c r="DT90" i="4"/>
  <c r="DR105" i="4"/>
  <c r="DG157" i="4"/>
  <c r="DH146" i="4"/>
  <c r="DK158" i="4"/>
  <c r="DH149" i="4"/>
  <c r="DH144" i="4"/>
  <c r="DH145" i="4"/>
  <c r="DH151" i="4"/>
  <c r="DH154" i="4"/>
  <c r="DH148" i="4"/>
  <c r="DJ158" i="4"/>
  <c r="DW83" i="4"/>
  <c r="DS102" i="4"/>
  <c r="DX70" i="4"/>
  <c r="DX72" i="4" s="1"/>
  <c r="DX81" i="4" s="1"/>
  <c r="DU12" i="4"/>
  <c r="DV13" i="4"/>
  <c r="DR107" i="4" l="1"/>
  <c r="DG329" i="4"/>
  <c r="DU94" i="4"/>
  <c r="DU99" i="4"/>
  <c r="DU93" i="4"/>
  <c r="DU95" i="4"/>
  <c r="DU90" i="4"/>
  <c r="DU89" i="4"/>
  <c r="DU92" i="4"/>
  <c r="DU98" i="4"/>
  <c r="DU97" i="4"/>
  <c r="DU91" i="4"/>
  <c r="DU100" i="4"/>
  <c r="DU96" i="4"/>
  <c r="DI145" i="4"/>
  <c r="DI153" i="4"/>
  <c r="DI148" i="4"/>
  <c r="DI150" i="4"/>
  <c r="DI149" i="4"/>
  <c r="DI154" i="4"/>
  <c r="DI147" i="4"/>
  <c r="DS105" i="4"/>
  <c r="DH157" i="4"/>
  <c r="DI155" i="4"/>
  <c r="DI156" i="4"/>
  <c r="DI146" i="4"/>
  <c r="DI151" i="4"/>
  <c r="DI152" i="4"/>
  <c r="DI144" i="4"/>
  <c r="DW85" i="4"/>
  <c r="DW101" i="4" s="1"/>
  <c r="DX83" i="4"/>
  <c r="DX85" i="4" s="1"/>
  <c r="DX101" i="4" s="1"/>
  <c r="DT102" i="4"/>
  <c r="DY70" i="4"/>
  <c r="DY72" i="4" s="1"/>
  <c r="DY81" i="4" s="1"/>
  <c r="DW13" i="4"/>
  <c r="DV12" i="4"/>
  <c r="DS107" i="4" l="1"/>
  <c r="DH329" i="4"/>
  <c r="DJ156" i="4"/>
  <c r="DJ147" i="4"/>
  <c r="DJ146" i="4"/>
  <c r="DJ144" i="4"/>
  <c r="DL158" i="4"/>
  <c r="DJ145" i="4"/>
  <c r="DJ150" i="4"/>
  <c r="DJ148" i="4"/>
  <c r="DJ152" i="4"/>
  <c r="DJ154" i="4"/>
  <c r="DJ153" i="4"/>
  <c r="DJ149" i="4"/>
  <c r="DJ155" i="4"/>
  <c r="DT105" i="4"/>
  <c r="DI157" i="4"/>
  <c r="DM158" i="4"/>
  <c r="DV93" i="4"/>
  <c r="DV96" i="4"/>
  <c r="DV97" i="4"/>
  <c r="DV89" i="4"/>
  <c r="DV99" i="4"/>
  <c r="DV95" i="4"/>
  <c r="DV91" i="4"/>
  <c r="DV92" i="4"/>
  <c r="DV100" i="4"/>
  <c r="DV98" i="4"/>
  <c r="DV90" i="4"/>
  <c r="DV94" i="4"/>
  <c r="DJ151" i="4"/>
  <c r="DY83" i="4"/>
  <c r="DY85" i="4" s="1"/>
  <c r="DY101" i="4" s="1"/>
  <c r="DU102" i="4"/>
  <c r="DZ70" i="4"/>
  <c r="DZ72" i="4" s="1"/>
  <c r="DZ81" i="4" s="1"/>
  <c r="DX13" i="4"/>
  <c r="DW12" i="4"/>
  <c r="DT107" i="4" l="1"/>
  <c r="DI329" i="4"/>
  <c r="DW94" i="4"/>
  <c r="DW92" i="4"/>
  <c r="DW89" i="4"/>
  <c r="DW96" i="4"/>
  <c r="DW93" i="4"/>
  <c r="DW98" i="4"/>
  <c r="DW90" i="4"/>
  <c r="DW100" i="4"/>
  <c r="DW91" i="4"/>
  <c r="DW97" i="4"/>
  <c r="DW99" i="4"/>
  <c r="DW95" i="4"/>
  <c r="DK148" i="4"/>
  <c r="DK153" i="4"/>
  <c r="DK145" i="4"/>
  <c r="DK146" i="4"/>
  <c r="DK150" i="4"/>
  <c r="DK149" i="4"/>
  <c r="DK155" i="4"/>
  <c r="DK144" i="4"/>
  <c r="DK154" i="4"/>
  <c r="DK152" i="4"/>
  <c r="DK147" i="4"/>
  <c r="DK151" i="4"/>
  <c r="DU105" i="4"/>
  <c r="DJ157" i="4"/>
  <c r="DN158" i="4"/>
  <c r="DK156" i="4"/>
  <c r="DZ83" i="4"/>
  <c r="DZ85" i="4" s="1"/>
  <c r="DZ101" i="4" s="1"/>
  <c r="DV102" i="4"/>
  <c r="EA70" i="4"/>
  <c r="EA72" i="4" s="1"/>
  <c r="EA81" i="4" s="1"/>
  <c r="DX12" i="4"/>
  <c r="DY13" i="4"/>
  <c r="DU107" i="4" l="1"/>
  <c r="DJ329" i="4"/>
  <c r="DL153" i="4"/>
  <c r="DL148" i="4"/>
  <c r="DL156" i="4"/>
  <c r="DL151" i="4"/>
  <c r="DL144" i="4"/>
  <c r="DL155" i="4"/>
  <c r="DL147" i="4"/>
  <c r="DL149" i="4"/>
  <c r="DL145" i="4"/>
  <c r="DV105" i="4"/>
  <c r="DK157" i="4"/>
  <c r="DL150" i="4"/>
  <c r="DL154" i="4"/>
  <c r="DX89" i="4"/>
  <c r="DX96" i="4"/>
  <c r="DX99" i="4"/>
  <c r="DX100" i="4"/>
  <c r="DX95" i="4"/>
  <c r="DX91" i="4"/>
  <c r="DX93" i="4"/>
  <c r="DX90" i="4"/>
  <c r="DX92" i="4"/>
  <c r="DX97" i="4"/>
  <c r="DX98" i="4"/>
  <c r="DX94" i="4"/>
  <c r="DL152" i="4"/>
  <c r="DO158" i="4"/>
  <c r="DL146" i="4"/>
  <c r="EA83" i="4"/>
  <c r="DW102" i="4"/>
  <c r="EB70" i="4"/>
  <c r="EB72" i="4" s="1"/>
  <c r="EB81" i="4" s="1"/>
  <c r="DY12" i="4"/>
  <c r="DZ13" i="4"/>
  <c r="DV107" i="4" l="1"/>
  <c r="DK329" i="4"/>
  <c r="DM147" i="4"/>
  <c r="DY99" i="4"/>
  <c r="DY94" i="4"/>
  <c r="DY92" i="4"/>
  <c r="DY89" i="4"/>
  <c r="DY96" i="4"/>
  <c r="DY93" i="4"/>
  <c r="DY90" i="4"/>
  <c r="DY100" i="4"/>
  <c r="DY97" i="4"/>
  <c r="DY98" i="4"/>
  <c r="DY91" i="4"/>
  <c r="DY95" i="4"/>
  <c r="DM153" i="4"/>
  <c r="DM152" i="4"/>
  <c r="DM150" i="4"/>
  <c r="DM146" i="4"/>
  <c r="DM145" i="4"/>
  <c r="DM155" i="4"/>
  <c r="DM156" i="4"/>
  <c r="DM148" i="4"/>
  <c r="DM154" i="4"/>
  <c r="DM151" i="4"/>
  <c r="DW105" i="4"/>
  <c r="DL157" i="4"/>
  <c r="DM144" i="4"/>
  <c r="DM149" i="4"/>
  <c r="EA85" i="4"/>
  <c r="EA101" i="4" s="1"/>
  <c r="EB83" i="4"/>
  <c r="EB85" i="4" s="1"/>
  <c r="EB101" i="4" s="1"/>
  <c r="DX102" i="4"/>
  <c r="EC70" i="4"/>
  <c r="EC72" i="4" s="1"/>
  <c r="EC81" i="4" s="1"/>
  <c r="DZ12" i="4"/>
  <c r="EA13" i="4"/>
  <c r="DW107" i="4" l="1"/>
  <c r="DL329" i="4"/>
  <c r="DN144" i="4"/>
  <c r="DN147" i="4"/>
  <c r="DN149" i="4"/>
  <c r="DN154" i="4"/>
  <c r="DN145" i="4"/>
  <c r="DN148" i="4"/>
  <c r="DN150" i="4"/>
  <c r="DX105" i="4"/>
  <c r="DM157" i="4"/>
  <c r="DN146" i="4"/>
  <c r="DZ97" i="4"/>
  <c r="DZ99" i="4"/>
  <c r="DZ93" i="4"/>
  <c r="DZ91" i="4"/>
  <c r="DZ100" i="4"/>
  <c r="DZ95" i="4"/>
  <c r="DZ90" i="4"/>
  <c r="DZ89" i="4"/>
  <c r="DZ96" i="4"/>
  <c r="DZ94" i="4"/>
  <c r="DZ92" i="4"/>
  <c r="DZ98" i="4"/>
  <c r="DN153" i="4"/>
  <c r="DQ158" i="4"/>
  <c r="DN152" i="4"/>
  <c r="DP158" i="4"/>
  <c r="DN155" i="4"/>
  <c r="DN151" i="4"/>
  <c r="DN156" i="4"/>
  <c r="EC83" i="4"/>
  <c r="DY102" i="4"/>
  <c r="ED70" i="4"/>
  <c r="ED72" i="4" s="1"/>
  <c r="ED81" i="4" s="1"/>
  <c r="EB13" i="4"/>
  <c r="EA12" i="4"/>
  <c r="DX107" i="4" l="1"/>
  <c r="DM329" i="4"/>
  <c r="DO144" i="4"/>
  <c r="DO153" i="4"/>
  <c r="DO145" i="4"/>
  <c r="DO156" i="4"/>
  <c r="DO147" i="4"/>
  <c r="DO150" i="4"/>
  <c r="DO149" i="4"/>
  <c r="DO155" i="4"/>
  <c r="DO146" i="4"/>
  <c r="EA94" i="4"/>
  <c r="EA89" i="4"/>
  <c r="EA97" i="4"/>
  <c r="EA90" i="4"/>
  <c r="EA92" i="4"/>
  <c r="EA91" i="4"/>
  <c r="EA98" i="4"/>
  <c r="EA95" i="4"/>
  <c r="EA100" i="4"/>
  <c r="EA96" i="4"/>
  <c r="EA99" i="4"/>
  <c r="EA93" i="4"/>
  <c r="DY105" i="4"/>
  <c r="DN157" i="4"/>
  <c r="DO148" i="4"/>
  <c r="DO151" i="4"/>
  <c r="DO154" i="4"/>
  <c r="DO152" i="4"/>
  <c r="EC85" i="4"/>
  <c r="EC101" i="4" s="1"/>
  <c r="ED83" i="4"/>
  <c r="ED85" i="4" s="1"/>
  <c r="ED101" i="4" s="1"/>
  <c r="DZ102" i="4"/>
  <c r="EE70" i="4"/>
  <c r="EE72" i="4" s="1"/>
  <c r="EE81" i="4" s="1"/>
  <c r="EC13" i="4"/>
  <c r="EB12" i="4"/>
  <c r="DY107" i="4" l="1"/>
  <c r="DN329" i="4"/>
  <c r="DP152" i="4"/>
  <c r="DP147" i="4"/>
  <c r="DP149" i="4"/>
  <c r="DP145" i="4"/>
  <c r="EB89" i="4"/>
  <c r="EB96" i="4"/>
  <c r="EB90" i="4"/>
  <c r="EB93" i="4"/>
  <c r="EB91" i="4"/>
  <c r="EB94" i="4"/>
  <c r="EB98" i="4"/>
  <c r="EB100" i="4"/>
  <c r="EB95" i="4"/>
  <c r="EB97" i="4"/>
  <c r="EB92" i="4"/>
  <c r="EB99" i="4"/>
  <c r="DP156" i="4"/>
  <c r="DP154" i="4"/>
  <c r="DP155" i="4"/>
  <c r="DP148" i="4"/>
  <c r="DZ105" i="4"/>
  <c r="DO157" i="4"/>
  <c r="DP150" i="4"/>
  <c r="DP144" i="4"/>
  <c r="DS158" i="4"/>
  <c r="DP153" i="4"/>
  <c r="DP151" i="4"/>
  <c r="DR158" i="4"/>
  <c r="DP146" i="4"/>
  <c r="EE83" i="4"/>
  <c r="EA102" i="4"/>
  <c r="EF70" i="4"/>
  <c r="EF72" i="4" s="1"/>
  <c r="EF81" i="4" s="1"/>
  <c r="EC12" i="4"/>
  <c r="ED13" i="4"/>
  <c r="DZ107" i="4" l="1"/>
  <c r="DO329" i="4"/>
  <c r="DQ154" i="4"/>
  <c r="DQ146" i="4"/>
  <c r="DQ147" i="4"/>
  <c r="DQ156" i="4"/>
  <c r="DQ153" i="4"/>
  <c r="DQ148" i="4"/>
  <c r="DQ145" i="4"/>
  <c r="EA105" i="4"/>
  <c r="DP157" i="4"/>
  <c r="DQ151" i="4"/>
  <c r="DQ152" i="4"/>
  <c r="DQ149" i="4"/>
  <c r="DQ144" i="4"/>
  <c r="DQ150" i="4"/>
  <c r="EC89" i="4"/>
  <c r="EC93" i="4"/>
  <c r="EC97" i="4"/>
  <c r="EC99" i="4"/>
  <c r="EC98" i="4"/>
  <c r="EC96" i="4"/>
  <c r="EC91" i="4"/>
  <c r="EC90" i="4"/>
  <c r="EC92" i="4"/>
  <c r="EC100" i="4"/>
  <c r="EC95" i="4"/>
  <c r="EC94" i="4"/>
  <c r="DQ155" i="4"/>
  <c r="EE85" i="4"/>
  <c r="EE101" i="4" s="1"/>
  <c r="EF83" i="4"/>
  <c r="EF85" i="4" s="1"/>
  <c r="EF101" i="4" s="1"/>
  <c r="EB102" i="4"/>
  <c r="EG70" i="4"/>
  <c r="EG72" i="4" s="1"/>
  <c r="EG81" i="4" s="1"/>
  <c r="EE13" i="4"/>
  <c r="ED12" i="4"/>
  <c r="EA107" i="4" l="1"/>
  <c r="DP329" i="4"/>
  <c r="DR152" i="4"/>
  <c r="ED93" i="4"/>
  <c r="ED97" i="4"/>
  <c r="ED98" i="4"/>
  <c r="ED89" i="4"/>
  <c r="ED99" i="4"/>
  <c r="ED90" i="4"/>
  <c r="ED96" i="4"/>
  <c r="ED92" i="4"/>
  <c r="ED100" i="4"/>
  <c r="ED91" i="4"/>
  <c r="ED95" i="4"/>
  <c r="ED94" i="4"/>
  <c r="DR148" i="4"/>
  <c r="DR150" i="4"/>
  <c r="DR145" i="4"/>
  <c r="DR149" i="4"/>
  <c r="DR155" i="4"/>
  <c r="DR156" i="4"/>
  <c r="DU158" i="4"/>
  <c r="DT158" i="4"/>
  <c r="DR146" i="4"/>
  <c r="DR151" i="4"/>
  <c r="DR144" i="4"/>
  <c r="DR147" i="4"/>
  <c r="DR153" i="4"/>
  <c r="EB105" i="4"/>
  <c r="DQ157" i="4"/>
  <c r="DR154" i="4"/>
  <c r="EG83" i="4"/>
  <c r="EC102" i="4"/>
  <c r="EH70" i="4"/>
  <c r="EH72" i="4" s="1"/>
  <c r="EH81" i="4" s="1"/>
  <c r="EE12" i="4"/>
  <c r="EF13" i="4"/>
  <c r="EB107" i="4" l="1"/>
  <c r="DQ329" i="4"/>
  <c r="DS148" i="4"/>
  <c r="DS153" i="4"/>
  <c r="EE96" i="4"/>
  <c r="EE90" i="4"/>
  <c r="EE93" i="4"/>
  <c r="EE94" i="4"/>
  <c r="EE97" i="4"/>
  <c r="EE89" i="4"/>
  <c r="EE99" i="4"/>
  <c r="EE92" i="4"/>
  <c r="EE91" i="4"/>
  <c r="EE95" i="4"/>
  <c r="EE98" i="4"/>
  <c r="EE100" i="4"/>
  <c r="DS149" i="4"/>
  <c r="DS150" i="4"/>
  <c r="DS156" i="4"/>
  <c r="DS146" i="4"/>
  <c r="DS152" i="4"/>
  <c r="EC105" i="4"/>
  <c r="DR157" i="4"/>
  <c r="DS155" i="4"/>
  <c r="DS147" i="4"/>
  <c r="DS151" i="4"/>
  <c r="DS144" i="4"/>
  <c r="DS145" i="4"/>
  <c r="DS154" i="4"/>
  <c r="EG85" i="4"/>
  <c r="EG101" i="4" s="1"/>
  <c r="EH83" i="4"/>
  <c r="EH85" i="4" s="1"/>
  <c r="EH101" i="4" s="1"/>
  <c r="ED102" i="4"/>
  <c r="EI70" i="4"/>
  <c r="EI72" i="4" s="1"/>
  <c r="EI81" i="4" s="1"/>
  <c r="EF12" i="4"/>
  <c r="EG13" i="4"/>
  <c r="EC107" i="4" l="1"/>
  <c r="DR329" i="4"/>
  <c r="DT149" i="4"/>
  <c r="DT148" i="4"/>
  <c r="DT145" i="4"/>
  <c r="DT154" i="4"/>
  <c r="DT151" i="4"/>
  <c r="DT144" i="4"/>
  <c r="DT152" i="4"/>
  <c r="DT155" i="4"/>
  <c r="DT153" i="4"/>
  <c r="EF93" i="4"/>
  <c r="EF99" i="4"/>
  <c r="EF97" i="4"/>
  <c r="EF89" i="4"/>
  <c r="EF90" i="4"/>
  <c r="EF91" i="4"/>
  <c r="EF98" i="4"/>
  <c r="EF96" i="4"/>
  <c r="EF92" i="4"/>
  <c r="EF94" i="4"/>
  <c r="EF100" i="4"/>
  <c r="EF95" i="4"/>
  <c r="DT150" i="4"/>
  <c r="DW158" i="4"/>
  <c r="DV158" i="4"/>
  <c r="DT146" i="4"/>
  <c r="DT156" i="4"/>
  <c r="ED105" i="4"/>
  <c r="DS157" i="4"/>
  <c r="DT147" i="4"/>
  <c r="EI83" i="4"/>
  <c r="EE102" i="4"/>
  <c r="EJ70" i="4"/>
  <c r="EJ72" i="4" s="1"/>
  <c r="EJ81" i="4" s="1"/>
  <c r="EH13" i="4"/>
  <c r="EG12" i="4"/>
  <c r="ED107" i="4" l="1"/>
  <c r="DS329" i="4"/>
  <c r="DU145" i="4"/>
  <c r="DU154" i="4"/>
  <c r="DU150" i="4"/>
  <c r="DU152" i="4"/>
  <c r="EG91" i="4"/>
  <c r="EG100" i="4"/>
  <c r="EG89" i="4"/>
  <c r="EG96" i="4"/>
  <c r="EG94" i="4"/>
  <c r="EG92" i="4"/>
  <c r="EG97" i="4"/>
  <c r="EG93" i="4"/>
  <c r="EG95" i="4"/>
  <c r="EG99" i="4"/>
  <c r="EG98" i="4"/>
  <c r="EG90" i="4"/>
  <c r="DU148" i="4"/>
  <c r="DU155" i="4"/>
  <c r="DU151" i="4"/>
  <c r="EE105" i="4"/>
  <c r="DT157" i="4"/>
  <c r="DU147" i="4"/>
  <c r="DU153" i="4"/>
  <c r="DU144" i="4"/>
  <c r="DU156" i="4"/>
  <c r="DU149" i="4"/>
  <c r="DU146" i="4"/>
  <c r="EI85" i="4"/>
  <c r="EI101" i="4" s="1"/>
  <c r="EJ83" i="4"/>
  <c r="EJ85" i="4" s="1"/>
  <c r="EJ101" i="4" s="1"/>
  <c r="EF102" i="4"/>
  <c r="EK70" i="4"/>
  <c r="EK72" i="4" s="1"/>
  <c r="EK81" i="4" s="1"/>
  <c r="EH12" i="4"/>
  <c r="EI13" i="4"/>
  <c r="EE107" i="4" l="1"/>
  <c r="DT329" i="4"/>
  <c r="EH93" i="4"/>
  <c r="EH89" i="4"/>
  <c r="EH95" i="4"/>
  <c r="EH97" i="4"/>
  <c r="EH94" i="4"/>
  <c r="EH99" i="4"/>
  <c r="EH98" i="4"/>
  <c r="EH100" i="4"/>
  <c r="EH92" i="4"/>
  <c r="EH96" i="4"/>
  <c r="EH91" i="4"/>
  <c r="EH90" i="4"/>
  <c r="DV150" i="4"/>
  <c r="DV152" i="4"/>
  <c r="DV144" i="4"/>
  <c r="DV147" i="4"/>
  <c r="DV155" i="4"/>
  <c r="DV146" i="4"/>
  <c r="DV148" i="4"/>
  <c r="DV151" i="4"/>
  <c r="DV156" i="4"/>
  <c r="DV149" i="4"/>
  <c r="EF105" i="4"/>
  <c r="DU157" i="4"/>
  <c r="DV145" i="4"/>
  <c r="DY158" i="4"/>
  <c r="DX158" i="4"/>
  <c r="DV153" i="4"/>
  <c r="DV154" i="4"/>
  <c r="EK83" i="4"/>
  <c r="EK85" i="4" s="1"/>
  <c r="EK101" i="4" s="1"/>
  <c r="EG102" i="4"/>
  <c r="EL70" i="4"/>
  <c r="EL72" i="4" s="1"/>
  <c r="EL81" i="4" s="1"/>
  <c r="EJ13" i="4"/>
  <c r="EI12" i="4"/>
  <c r="EF107" i="4" l="1"/>
  <c r="DU329" i="4"/>
  <c r="DW146" i="4"/>
  <c r="DW151" i="4"/>
  <c r="DW147" i="4"/>
  <c r="DW156" i="4"/>
  <c r="DW155" i="4"/>
  <c r="DW153" i="4"/>
  <c r="DW154" i="4"/>
  <c r="EG105" i="4"/>
  <c r="DV157" i="4"/>
  <c r="DW149" i="4"/>
  <c r="DW152" i="4"/>
  <c r="DW150" i="4"/>
  <c r="EI97" i="4"/>
  <c r="EI93" i="4"/>
  <c r="EI96" i="4"/>
  <c r="EI99" i="4"/>
  <c r="EI98" i="4"/>
  <c r="EI89" i="4"/>
  <c r="EI100" i="4"/>
  <c r="EI91" i="4"/>
  <c r="EI94" i="4"/>
  <c r="EI92" i="4"/>
  <c r="EI95" i="4"/>
  <c r="EI90" i="4"/>
  <c r="DW144" i="4"/>
  <c r="DW148" i="4"/>
  <c r="DW145" i="4"/>
  <c r="DZ158" i="4"/>
  <c r="EL83" i="4"/>
  <c r="EL85" i="4" s="1"/>
  <c r="EL101" i="4" s="1"/>
  <c r="EH102" i="4"/>
  <c r="EM70" i="4"/>
  <c r="EM72" i="4" s="1"/>
  <c r="EM81" i="4" s="1"/>
  <c r="EK13" i="4"/>
  <c r="EJ12" i="4"/>
  <c r="EG107" i="4" l="1"/>
  <c r="DV329" i="4"/>
  <c r="EJ92" i="4"/>
  <c r="EJ98" i="4"/>
  <c r="EJ94" i="4"/>
  <c r="EJ93" i="4"/>
  <c r="EJ89" i="4"/>
  <c r="EJ90" i="4"/>
  <c r="EJ95" i="4"/>
  <c r="EJ100" i="4"/>
  <c r="EJ91" i="4"/>
  <c r="EJ96" i="4"/>
  <c r="EJ99" i="4"/>
  <c r="EJ97" i="4"/>
  <c r="DX152" i="4"/>
  <c r="EH105" i="4"/>
  <c r="DW157" i="4"/>
  <c r="DX156" i="4"/>
  <c r="DX148" i="4"/>
  <c r="EA158" i="4"/>
  <c r="DX150" i="4"/>
  <c r="DX155" i="4"/>
  <c r="DX149" i="4"/>
  <c r="DX144" i="4"/>
  <c r="DX151" i="4"/>
  <c r="DX145" i="4"/>
  <c r="DX146" i="4"/>
  <c r="DX153" i="4"/>
  <c r="DX147" i="4"/>
  <c r="DX154" i="4"/>
  <c r="EM83" i="4"/>
  <c r="EM85" i="4" s="1"/>
  <c r="EM101" i="4" s="1"/>
  <c r="EI102" i="4"/>
  <c r="EN70" i="4"/>
  <c r="EN72" i="4" s="1"/>
  <c r="EN81" i="4" s="1"/>
  <c r="EK12" i="4"/>
  <c r="EL13" i="4"/>
  <c r="EH107" i="4" l="1"/>
  <c r="DW329" i="4"/>
  <c r="DY150" i="4"/>
  <c r="DY145" i="4"/>
  <c r="DY156" i="4"/>
  <c r="DY144" i="4"/>
  <c r="DY148" i="4"/>
  <c r="DY151" i="4"/>
  <c r="DY149" i="4"/>
  <c r="DY153" i="4"/>
  <c r="DY147" i="4"/>
  <c r="DY155" i="4"/>
  <c r="DY146" i="4"/>
  <c r="EB158" i="4"/>
  <c r="EK94" i="4"/>
  <c r="EK98" i="4"/>
  <c r="EK90" i="4"/>
  <c r="EK93" i="4"/>
  <c r="EK95" i="4"/>
  <c r="EK89" i="4"/>
  <c r="EK92" i="4"/>
  <c r="EK99" i="4"/>
  <c r="EK91" i="4"/>
  <c r="EK100" i="4"/>
  <c r="EK97" i="4"/>
  <c r="EK96" i="4"/>
  <c r="EI105" i="4"/>
  <c r="DX157" i="4"/>
  <c r="DY152" i="4"/>
  <c r="DY154" i="4"/>
  <c r="O36" i="3"/>
  <c r="EN83" i="4"/>
  <c r="EN85" i="4" s="1"/>
  <c r="EN101" i="4" s="1"/>
  <c r="EJ102" i="4"/>
  <c r="EO70" i="4"/>
  <c r="EO72" i="4" s="1"/>
  <c r="EO81" i="4" s="1"/>
  <c r="EL12" i="4"/>
  <c r="EM13" i="4"/>
  <c r="EI107" i="4" l="1"/>
  <c r="DX329" i="4"/>
  <c r="DZ152" i="4"/>
  <c r="DZ154" i="4"/>
  <c r="EJ105" i="4"/>
  <c r="DY157" i="4"/>
  <c r="DZ144" i="4"/>
  <c r="EL93" i="4"/>
  <c r="EL97" i="4"/>
  <c r="EL89" i="4"/>
  <c r="EL95" i="4"/>
  <c r="EL91" i="4"/>
  <c r="EL98" i="4"/>
  <c r="EL94" i="4"/>
  <c r="EL96" i="4"/>
  <c r="EL100" i="4"/>
  <c r="EL92" i="4"/>
  <c r="EL90" i="4"/>
  <c r="EL99" i="4"/>
  <c r="DZ150" i="4"/>
  <c r="DZ146" i="4"/>
  <c r="DZ147" i="4"/>
  <c r="EC158" i="4"/>
  <c r="DZ148" i="4"/>
  <c r="DZ153" i="4"/>
  <c r="DZ145" i="4"/>
  <c r="DZ156" i="4"/>
  <c r="DZ155" i="4"/>
  <c r="DZ149" i="4"/>
  <c r="DZ151" i="4"/>
  <c r="EO83" i="4"/>
  <c r="EO85" i="4" s="1"/>
  <c r="EO101" i="4" s="1"/>
  <c r="EK102" i="4"/>
  <c r="EP70" i="4"/>
  <c r="EP72" i="4" s="1"/>
  <c r="EP81" i="4" s="1"/>
  <c r="EM12" i="4"/>
  <c r="EN13" i="4"/>
  <c r="EJ107" i="4" l="1"/>
  <c r="DY329" i="4"/>
  <c r="ED158" i="4"/>
  <c r="EA152" i="4"/>
  <c r="EA149" i="4"/>
  <c r="EA148" i="4"/>
  <c r="EA153" i="4"/>
  <c r="EA156" i="4"/>
  <c r="EA154" i="4"/>
  <c r="EA150" i="4"/>
  <c r="EA145" i="4"/>
  <c r="EA144" i="4"/>
  <c r="EA147" i="4"/>
  <c r="EA155" i="4"/>
  <c r="EA146" i="4"/>
  <c r="EM92" i="4"/>
  <c r="EM94" i="4"/>
  <c r="EM91" i="4"/>
  <c r="EM90" i="4"/>
  <c r="EM89" i="4"/>
  <c r="EM97" i="4"/>
  <c r="EM93" i="4"/>
  <c r="EM98" i="4"/>
  <c r="EM99" i="4"/>
  <c r="EM95" i="4"/>
  <c r="EM100" i="4"/>
  <c r="EM96" i="4"/>
  <c r="EK105" i="4"/>
  <c r="DZ157" i="4"/>
  <c r="EA151" i="4"/>
  <c r="EP83" i="4"/>
  <c r="EP85" i="4" s="1"/>
  <c r="EP101" i="4" s="1"/>
  <c r="EL102" i="4"/>
  <c r="EQ70" i="4"/>
  <c r="EQ72" i="4" s="1"/>
  <c r="EQ81" i="4" s="1"/>
  <c r="EO13" i="4"/>
  <c r="EN12" i="4"/>
  <c r="EK107" i="4" l="1"/>
  <c r="DZ329" i="4"/>
  <c r="EB147" i="4"/>
  <c r="EB145" i="4"/>
  <c r="EN94" i="4"/>
  <c r="EN89" i="4"/>
  <c r="EN99" i="4"/>
  <c r="EN100" i="4"/>
  <c r="EN93" i="4"/>
  <c r="EN91" i="4"/>
  <c r="EN97" i="4"/>
  <c r="EN98" i="4"/>
  <c r="EN96" i="4"/>
  <c r="EN95" i="4"/>
  <c r="EN90" i="4"/>
  <c r="EN92" i="4"/>
  <c r="EB146" i="4"/>
  <c r="EB151" i="4"/>
  <c r="EB149" i="4"/>
  <c r="EB150" i="4"/>
  <c r="EB148" i="4"/>
  <c r="EB156" i="4"/>
  <c r="EB155" i="4"/>
  <c r="EB153" i="4"/>
  <c r="EB152" i="4"/>
  <c r="EB154" i="4"/>
  <c r="EL105" i="4"/>
  <c r="EA157" i="4"/>
  <c r="EE158" i="4"/>
  <c r="EB144" i="4"/>
  <c r="EQ83" i="4"/>
  <c r="EQ85" i="4" s="1"/>
  <c r="EQ101" i="4" s="1"/>
  <c r="EM102" i="4"/>
  <c r="ER70" i="4"/>
  <c r="ER72" i="4" s="1"/>
  <c r="ER81" i="4" s="1"/>
  <c r="EO12" i="4"/>
  <c r="EP13" i="4"/>
  <c r="EL107" i="4" l="1"/>
  <c r="EA329" i="4"/>
  <c r="EO93" i="4"/>
  <c r="EO98" i="4"/>
  <c r="EO96" i="4"/>
  <c r="EO94" i="4"/>
  <c r="EO99" i="4"/>
  <c r="EO100" i="4"/>
  <c r="EO89" i="4"/>
  <c r="EO97" i="4"/>
  <c r="EO90" i="4"/>
  <c r="EO95" i="4"/>
  <c r="EO91" i="4"/>
  <c r="EO92" i="4"/>
  <c r="EC151" i="4"/>
  <c r="EC149" i="4"/>
  <c r="EC147" i="4"/>
  <c r="EC146" i="4"/>
  <c r="EC145" i="4"/>
  <c r="EC148" i="4"/>
  <c r="EF158" i="4"/>
  <c r="EC155" i="4"/>
  <c r="EM105" i="4"/>
  <c r="EB157" i="4"/>
  <c r="EC154" i="4"/>
  <c r="EC150" i="4"/>
  <c r="EC152" i="4"/>
  <c r="EC144" i="4"/>
  <c r="EC153" i="4"/>
  <c r="EC156" i="4"/>
  <c r="ER83" i="4"/>
  <c r="ER85" i="4" s="1"/>
  <c r="ER101" i="4" s="1"/>
  <c r="EN102" i="4"/>
  <c r="ES70" i="4"/>
  <c r="ES72" i="4" s="1"/>
  <c r="ES81" i="4" s="1"/>
  <c r="EQ13" i="4"/>
  <c r="EP12" i="4"/>
  <c r="EM107" i="4" l="1"/>
  <c r="EB329" i="4"/>
  <c r="ED155" i="4"/>
  <c r="ED156" i="4"/>
  <c r="ED154" i="4"/>
  <c r="ED150" i="4"/>
  <c r="ED149" i="4"/>
  <c r="ED151" i="4"/>
  <c r="ED153" i="4"/>
  <c r="ED145" i="4"/>
  <c r="ED148" i="4"/>
  <c r="ED144" i="4"/>
  <c r="EP94" i="4"/>
  <c r="EP92" i="4"/>
  <c r="EP90" i="4"/>
  <c r="EP93" i="4"/>
  <c r="EP99" i="4"/>
  <c r="EP95" i="4"/>
  <c r="EP97" i="4"/>
  <c r="EP100" i="4"/>
  <c r="EP98" i="4"/>
  <c r="EP91" i="4"/>
  <c r="EP96" i="4"/>
  <c r="EP89" i="4"/>
  <c r="EN105" i="4"/>
  <c r="EC157" i="4"/>
  <c r="ED152" i="4"/>
  <c r="EG158" i="4"/>
  <c r="ED147" i="4"/>
  <c r="ED146" i="4"/>
  <c r="ES83" i="4"/>
  <c r="ES85" i="4" s="1"/>
  <c r="ES101" i="4" s="1"/>
  <c r="EO102" i="4"/>
  <c r="ET70" i="4"/>
  <c r="ET72" i="4" s="1"/>
  <c r="ET81" i="4" s="1"/>
  <c r="EQ12" i="4"/>
  <c r="ER13" i="4"/>
  <c r="EN107" i="4" l="1"/>
  <c r="EC329" i="4"/>
  <c r="EE153" i="4"/>
  <c r="EE152" i="4"/>
  <c r="EE156" i="4"/>
  <c r="EE149" i="4"/>
  <c r="EE154" i="4"/>
  <c r="EE148" i="4"/>
  <c r="EO105" i="4"/>
  <c r="ED157" i="4"/>
  <c r="EH158" i="4"/>
  <c r="EE144" i="4"/>
  <c r="EE155" i="4"/>
  <c r="EE145" i="4"/>
  <c r="EQ93" i="4"/>
  <c r="EQ92" i="4"/>
  <c r="EQ90" i="4"/>
  <c r="EQ89" i="4"/>
  <c r="EQ91" i="4"/>
  <c r="EQ97" i="4"/>
  <c r="EQ99" i="4"/>
  <c r="EQ98" i="4"/>
  <c r="EQ100" i="4"/>
  <c r="EQ96" i="4"/>
  <c r="EQ94" i="4"/>
  <c r="EQ95" i="4"/>
  <c r="EE151" i="4"/>
  <c r="EE150" i="4"/>
  <c r="EE147" i="4"/>
  <c r="EE146" i="4"/>
  <c r="ET83" i="4"/>
  <c r="ET85" i="4" s="1"/>
  <c r="ET101" i="4" s="1"/>
  <c r="EP102" i="4"/>
  <c r="EU70" i="4"/>
  <c r="EU72" i="4" s="1"/>
  <c r="EU81" i="4" s="1"/>
  <c r="ER12" i="4"/>
  <c r="ES13" i="4"/>
  <c r="EO107" i="4" l="1"/>
  <c r="ED329" i="4"/>
  <c r="EF156" i="4"/>
  <c r="EF155" i="4"/>
  <c r="ER93" i="4"/>
  <c r="ER94" i="4"/>
  <c r="ER100" i="4"/>
  <c r="ER99" i="4"/>
  <c r="ER97" i="4"/>
  <c r="ER89" i="4"/>
  <c r="ER98" i="4"/>
  <c r="ER96" i="4"/>
  <c r="ER90" i="4"/>
  <c r="ER95" i="4"/>
  <c r="ER91" i="4"/>
  <c r="ER92" i="4"/>
  <c r="EF152" i="4"/>
  <c r="EF144" i="4"/>
  <c r="EF149" i="4"/>
  <c r="EF153" i="4"/>
  <c r="EP105" i="4"/>
  <c r="EE157" i="4"/>
  <c r="EF145" i="4"/>
  <c r="EF150" i="4"/>
  <c r="EI158" i="4"/>
  <c r="EF147" i="4"/>
  <c r="EF151" i="4"/>
  <c r="EF154" i="4"/>
  <c r="EF146" i="4"/>
  <c r="EF148" i="4"/>
  <c r="EU83" i="4"/>
  <c r="EU85" i="4" s="1"/>
  <c r="EU101" i="4" s="1"/>
  <c r="EQ102" i="4"/>
  <c r="EV70" i="4"/>
  <c r="EV72" i="4" s="1"/>
  <c r="EV81" i="4" s="1"/>
  <c r="ES12" i="4"/>
  <c r="ET13" i="4"/>
  <c r="EP107" i="4" l="1"/>
  <c r="EE329" i="4"/>
  <c r="EG149" i="4"/>
  <c r="EG148" i="4"/>
  <c r="EG152" i="4"/>
  <c r="EG155" i="4"/>
  <c r="EG147" i="4"/>
  <c r="EG146" i="4"/>
  <c r="EG154" i="4"/>
  <c r="EG150" i="4"/>
  <c r="EQ105" i="4"/>
  <c r="EF157" i="4"/>
  <c r="EG145" i="4"/>
  <c r="EG151" i="4"/>
  <c r="EJ158" i="4"/>
  <c r="EG153" i="4"/>
  <c r="ES97" i="4"/>
  <c r="ES98" i="4"/>
  <c r="ES96" i="4"/>
  <c r="ES89" i="4"/>
  <c r="ES95" i="4"/>
  <c r="ES93" i="4"/>
  <c r="ES100" i="4"/>
  <c r="ES99" i="4"/>
  <c r="ES92" i="4"/>
  <c r="ES90" i="4"/>
  <c r="ES91" i="4"/>
  <c r="ES94" i="4"/>
  <c r="EG156" i="4"/>
  <c r="EG144" i="4"/>
  <c r="EV83" i="4"/>
  <c r="ER102" i="4"/>
  <c r="EW70" i="4"/>
  <c r="EW72" i="4" s="1"/>
  <c r="EW81" i="4" s="1"/>
  <c r="EU13" i="4"/>
  <c r="ET12" i="4"/>
  <c r="EQ107" i="4" l="1"/>
  <c r="EF329" i="4"/>
  <c r="EH156" i="4"/>
  <c r="EH150" i="4"/>
  <c r="EH151" i="4"/>
  <c r="EH153" i="4"/>
  <c r="EH149" i="4"/>
  <c r="EH144" i="4"/>
  <c r="EH152" i="4"/>
  <c r="ET89" i="4"/>
  <c r="ET93" i="4"/>
  <c r="ET100" i="4"/>
  <c r="ET90" i="4"/>
  <c r="ET97" i="4"/>
  <c r="ET95" i="4"/>
  <c r="ET98" i="4"/>
  <c r="ET94" i="4"/>
  <c r="ET92" i="4"/>
  <c r="ET96" i="4"/>
  <c r="ET99" i="4"/>
  <c r="ET91" i="4"/>
  <c r="EH145" i="4"/>
  <c r="ER105" i="4"/>
  <c r="EG157" i="4"/>
  <c r="EH147" i="4"/>
  <c r="EH148" i="4"/>
  <c r="EH146" i="4"/>
  <c r="EH154" i="4"/>
  <c r="EH155" i="4"/>
  <c r="EV85" i="4"/>
  <c r="EV101" i="4" s="1"/>
  <c r="EW83" i="4"/>
  <c r="EW85" i="4" s="1"/>
  <c r="EW101" i="4" s="1"/>
  <c r="ES102" i="4"/>
  <c r="EX70" i="4"/>
  <c r="EX72" i="4" s="1"/>
  <c r="EX81" i="4" s="1"/>
  <c r="EU12" i="4"/>
  <c r="EV13" i="4"/>
  <c r="ER107" i="4" l="1"/>
  <c r="EG329" i="4"/>
  <c r="EI149" i="4"/>
  <c r="EL158" i="4"/>
  <c r="EI150" i="4"/>
  <c r="EI155" i="4"/>
  <c r="EI152" i="4"/>
  <c r="EI148" i="4"/>
  <c r="EI145" i="4"/>
  <c r="EI154" i="4"/>
  <c r="EI146" i="4"/>
  <c r="EI151" i="4"/>
  <c r="EI153" i="4"/>
  <c r="EU94" i="4"/>
  <c r="EU93" i="4"/>
  <c r="EU89" i="4"/>
  <c r="EU100" i="4"/>
  <c r="EU97" i="4"/>
  <c r="EU99" i="4"/>
  <c r="EU96" i="4"/>
  <c r="EU98" i="4"/>
  <c r="EU90" i="4"/>
  <c r="EU95" i="4"/>
  <c r="EU92" i="4"/>
  <c r="EU91" i="4"/>
  <c r="ES105" i="4"/>
  <c r="EH157" i="4"/>
  <c r="EI147" i="4"/>
  <c r="EI144" i="4"/>
  <c r="EK158" i="4"/>
  <c r="EI156" i="4"/>
  <c r="EX83" i="4"/>
  <c r="ET102" i="4"/>
  <c r="EY70" i="4"/>
  <c r="EY72" i="4" s="1"/>
  <c r="EY81" i="4" s="1"/>
  <c r="EW13" i="4"/>
  <c r="EV12" i="4"/>
  <c r="ES107" i="4" l="1"/>
  <c r="EH329" i="4"/>
  <c r="EJ145" i="4"/>
  <c r="EJ153" i="4"/>
  <c r="EJ156" i="4"/>
  <c r="EJ154" i="4"/>
  <c r="ET105" i="4"/>
  <c r="EI157" i="4"/>
  <c r="EJ149" i="4"/>
  <c r="EJ150" i="4"/>
  <c r="EJ147" i="4"/>
  <c r="EJ151" i="4"/>
  <c r="EJ152" i="4"/>
  <c r="EJ148" i="4"/>
  <c r="EJ155" i="4"/>
  <c r="EJ144" i="4"/>
  <c r="EV94" i="4"/>
  <c r="EV91" i="4"/>
  <c r="EV97" i="4"/>
  <c r="EV89" i="4"/>
  <c r="EV96" i="4"/>
  <c r="EV100" i="4"/>
  <c r="EV98" i="4"/>
  <c r="EV99" i="4"/>
  <c r="EV95" i="4"/>
  <c r="EV92" i="4"/>
  <c r="EV90" i="4"/>
  <c r="EV93" i="4"/>
  <c r="EJ146" i="4"/>
  <c r="EX85" i="4"/>
  <c r="EX101" i="4" s="1"/>
  <c r="EY83" i="4"/>
  <c r="EU102" i="4"/>
  <c r="EZ70" i="4"/>
  <c r="EZ72" i="4" s="1"/>
  <c r="EZ81" i="4" s="1"/>
  <c r="EW12" i="4"/>
  <c r="EX13" i="4"/>
  <c r="ET107" i="4" l="1"/>
  <c r="EI329" i="4"/>
  <c r="EK150" i="4"/>
  <c r="EK154" i="4"/>
  <c r="EK151" i="4"/>
  <c r="EU105" i="4"/>
  <c r="EJ157" i="4"/>
  <c r="EK152" i="4"/>
  <c r="EK153" i="4"/>
  <c r="EK144" i="4"/>
  <c r="EK148" i="4"/>
  <c r="EK155" i="4"/>
  <c r="EM158" i="4"/>
  <c r="EK149" i="4"/>
  <c r="EK147" i="4"/>
  <c r="EK156" i="4"/>
  <c r="EK145" i="4"/>
  <c r="EW94" i="4"/>
  <c r="EW98" i="4"/>
  <c r="EW93" i="4"/>
  <c r="EW99" i="4"/>
  <c r="EW97" i="4"/>
  <c r="EW89" i="4"/>
  <c r="EW100" i="4"/>
  <c r="EW90" i="4"/>
  <c r="EW95" i="4"/>
  <c r="EW92" i="4"/>
  <c r="EW96" i="4"/>
  <c r="EW91" i="4"/>
  <c r="EK146" i="4"/>
  <c r="P37" i="3"/>
  <c r="EY85" i="4"/>
  <c r="EY101" i="4" s="1"/>
  <c r="EZ83" i="4"/>
  <c r="EZ85" i="4" s="1"/>
  <c r="EZ101" i="4" s="1"/>
  <c r="EV102" i="4"/>
  <c r="FA70" i="4"/>
  <c r="FA72" i="4" s="1"/>
  <c r="FA81" i="4" s="1"/>
  <c r="EY13" i="4"/>
  <c r="EX12" i="4"/>
  <c r="EU107" i="4" l="1"/>
  <c r="EJ329" i="4"/>
  <c r="EN158" i="4"/>
  <c r="EL147" i="4"/>
  <c r="EL155" i="4"/>
  <c r="EL145" i="4"/>
  <c r="EL152" i="4"/>
  <c r="EL156" i="4"/>
  <c r="EL148" i="4"/>
  <c r="EL144" i="4"/>
  <c r="EL153" i="4"/>
  <c r="EL150" i="4"/>
  <c r="P36" i="3"/>
  <c r="EX98" i="4"/>
  <c r="EX95" i="4"/>
  <c r="EX93" i="4"/>
  <c r="EX94" i="4"/>
  <c r="EX97" i="4"/>
  <c r="EX89" i="4"/>
  <c r="EX100" i="4"/>
  <c r="EX96" i="4"/>
  <c r="EX92" i="4"/>
  <c r="EX99" i="4"/>
  <c r="EX91" i="4"/>
  <c r="EX90" i="4"/>
  <c r="EL146" i="4"/>
  <c r="EO158" i="4"/>
  <c r="EL154" i="4"/>
  <c r="EL149" i="4"/>
  <c r="EV105" i="4"/>
  <c r="EK157" i="4"/>
  <c r="EL151" i="4"/>
  <c r="FA83" i="4"/>
  <c r="EW102" i="4"/>
  <c r="FB70" i="4"/>
  <c r="FB72" i="4" s="1"/>
  <c r="FB81" i="4" s="1"/>
  <c r="EZ13" i="4"/>
  <c r="EY12" i="4"/>
  <c r="EV107" i="4" l="1"/>
  <c r="EK329" i="4"/>
  <c r="EM156" i="4"/>
  <c r="EY90" i="4"/>
  <c r="EY93" i="4"/>
  <c r="EY92" i="4"/>
  <c r="EY94" i="4"/>
  <c r="EY98" i="4"/>
  <c r="EY97" i="4"/>
  <c r="EY89" i="4"/>
  <c r="EY91" i="4"/>
  <c r="EY100" i="4"/>
  <c r="EY99" i="4"/>
  <c r="EY96" i="4"/>
  <c r="EY95" i="4"/>
  <c r="EM154" i="4"/>
  <c r="EM155" i="4"/>
  <c r="EW105" i="4"/>
  <c r="EL157" i="4"/>
  <c r="EM151" i="4"/>
  <c r="EM152" i="4"/>
  <c r="EM146" i="4"/>
  <c r="EM149" i="4"/>
  <c r="EM147" i="4"/>
  <c r="EM148" i="4"/>
  <c r="EM144" i="4"/>
  <c r="EM150" i="4"/>
  <c r="EM145" i="4"/>
  <c r="EM153" i="4"/>
  <c r="FA85" i="4"/>
  <c r="FA101" i="4" s="1"/>
  <c r="FB83" i="4"/>
  <c r="FB85" i="4" s="1"/>
  <c r="FB101" i="4" s="1"/>
  <c r="EX102" i="4"/>
  <c r="FC70" i="4"/>
  <c r="FC72" i="4" s="1"/>
  <c r="FC81" i="4" s="1"/>
  <c r="P49" i="3"/>
  <c r="EZ12" i="4"/>
  <c r="FA13" i="4"/>
  <c r="EW107" i="4" l="1"/>
  <c r="EL329" i="4"/>
  <c r="EN152" i="4"/>
  <c r="EN145" i="4"/>
  <c r="EN149" i="4"/>
  <c r="EX105" i="4"/>
  <c r="EM157" i="4"/>
  <c r="EQ158" i="4"/>
  <c r="EP158" i="4"/>
  <c r="EN150" i="4"/>
  <c r="EN153" i="4"/>
  <c r="EN151" i="4"/>
  <c r="EN154" i="4"/>
  <c r="EN155" i="4"/>
  <c r="EN147" i="4"/>
  <c r="EN156" i="4"/>
  <c r="EN148" i="4"/>
  <c r="EN146" i="4"/>
  <c r="EZ89" i="4"/>
  <c r="EZ90" i="4"/>
  <c r="EZ96" i="4"/>
  <c r="EZ100" i="4"/>
  <c r="EZ97" i="4"/>
  <c r="EZ98" i="4"/>
  <c r="EZ99" i="4"/>
  <c r="EZ92" i="4"/>
  <c r="EZ91" i="4"/>
  <c r="EZ95" i="4"/>
  <c r="EZ93" i="4"/>
  <c r="EZ94" i="4"/>
  <c r="EN144" i="4"/>
  <c r="FC83" i="4"/>
  <c r="EY102" i="4"/>
  <c r="FD70" i="4"/>
  <c r="FD72" i="4" s="1"/>
  <c r="FD81" i="4" s="1"/>
  <c r="FB13" i="4"/>
  <c r="FA12" i="4"/>
  <c r="EX107" i="4" l="1"/>
  <c r="EM329" i="4"/>
  <c r="EO147" i="4"/>
  <c r="EO148" i="4"/>
  <c r="EO150" i="4"/>
  <c r="FA93" i="4"/>
  <c r="FA94" i="4"/>
  <c r="FA89" i="4"/>
  <c r="FA98" i="4"/>
  <c r="FA90" i="4"/>
  <c r="FA99" i="4"/>
  <c r="FA95" i="4"/>
  <c r="FA96" i="4"/>
  <c r="FA91" i="4"/>
  <c r="FA100" i="4"/>
  <c r="FA92" i="4"/>
  <c r="FA97" i="4"/>
  <c r="EY105" i="4"/>
  <c r="EN157" i="4"/>
  <c r="EO153" i="4"/>
  <c r="EO145" i="4"/>
  <c r="EO154" i="4"/>
  <c r="EO151" i="4"/>
  <c r="EO149" i="4"/>
  <c r="EO146" i="4"/>
  <c r="EO155" i="4"/>
  <c r="EO144" i="4"/>
  <c r="EO152" i="4"/>
  <c r="EO156" i="4"/>
  <c r="FC85" i="4"/>
  <c r="FC101" i="4" s="1"/>
  <c r="FD83" i="4"/>
  <c r="FD85" i="4" s="1"/>
  <c r="FD101" i="4" s="1"/>
  <c r="EZ102" i="4"/>
  <c r="FE70" i="4"/>
  <c r="FE72" i="4" s="1"/>
  <c r="FE81" i="4" s="1"/>
  <c r="FB12" i="4"/>
  <c r="FC13" i="4"/>
  <c r="EY107" i="4" l="1"/>
  <c r="EN329" i="4"/>
  <c r="EP155" i="4"/>
  <c r="EP150" i="4"/>
  <c r="EP152" i="4"/>
  <c r="EP154" i="4"/>
  <c r="FB93" i="4"/>
  <c r="FB98" i="4"/>
  <c r="FB94" i="4"/>
  <c r="FB99" i="4"/>
  <c r="FB96" i="4"/>
  <c r="FB91" i="4"/>
  <c r="FB92" i="4"/>
  <c r="FB97" i="4"/>
  <c r="FB100" i="4"/>
  <c r="FB95" i="4"/>
  <c r="FB90" i="4"/>
  <c r="FB89" i="4"/>
  <c r="EP156" i="4"/>
  <c r="EP151" i="4"/>
  <c r="EP145" i="4"/>
  <c r="EP153" i="4"/>
  <c r="EP146" i="4"/>
  <c r="EP144" i="4"/>
  <c r="EZ105" i="4"/>
  <c r="EO157" i="4"/>
  <c r="EP149" i="4"/>
  <c r="ER158" i="4"/>
  <c r="EP148" i="4"/>
  <c r="EP147" i="4"/>
  <c r="ES158" i="4"/>
  <c r="FE83" i="4"/>
  <c r="FA102" i="4"/>
  <c r="FF70" i="4"/>
  <c r="FF72" i="4" s="1"/>
  <c r="FF81" i="4" s="1"/>
  <c r="FC12" i="4"/>
  <c r="FD13" i="4"/>
  <c r="EZ107" i="4" l="1"/>
  <c r="EO329" i="4"/>
  <c r="EQ152" i="4"/>
  <c r="EQ147" i="4"/>
  <c r="EQ145" i="4"/>
  <c r="EQ146" i="4"/>
  <c r="EQ144" i="4"/>
  <c r="EQ151" i="4"/>
  <c r="EQ155" i="4"/>
  <c r="EQ154" i="4"/>
  <c r="EQ150" i="4"/>
  <c r="FC94" i="4"/>
  <c r="FC93" i="4"/>
  <c r="FC90" i="4"/>
  <c r="FC89" i="4"/>
  <c r="FC92" i="4"/>
  <c r="FC99" i="4"/>
  <c r="FC97" i="4"/>
  <c r="FC95" i="4"/>
  <c r="FC100" i="4"/>
  <c r="FC91" i="4"/>
  <c r="FC96" i="4"/>
  <c r="FC98" i="4"/>
  <c r="EQ156" i="4"/>
  <c r="EQ149" i="4"/>
  <c r="FA105" i="4"/>
  <c r="EP157" i="4"/>
  <c r="EQ153" i="4"/>
  <c r="EQ148" i="4"/>
  <c r="FE85" i="4"/>
  <c r="FE101" i="4" s="1"/>
  <c r="FF83" i="4"/>
  <c r="FF85" i="4" s="1"/>
  <c r="FF101" i="4" s="1"/>
  <c r="FB102" i="4"/>
  <c r="FG70" i="4"/>
  <c r="FG72" i="4" s="1"/>
  <c r="FG81" i="4" s="1"/>
  <c r="FE13" i="4"/>
  <c r="FD12" i="4"/>
  <c r="FA107" i="4" l="1"/>
  <c r="EP329" i="4"/>
  <c r="ER150" i="4"/>
  <c r="ER155" i="4"/>
  <c r="ER145" i="4"/>
  <c r="ER148" i="4"/>
  <c r="ER149" i="4"/>
  <c r="ER154" i="4"/>
  <c r="ER156" i="4"/>
  <c r="ER146" i="4"/>
  <c r="ER147" i="4"/>
  <c r="FD93" i="4"/>
  <c r="FD95" i="4"/>
  <c r="FD90" i="4"/>
  <c r="FD92" i="4"/>
  <c r="FD100" i="4"/>
  <c r="FD97" i="4"/>
  <c r="FD94" i="4"/>
  <c r="FD98" i="4"/>
  <c r="FD91" i="4"/>
  <c r="FD96" i="4"/>
  <c r="FD89" i="4"/>
  <c r="FD99" i="4"/>
  <c r="ER152" i="4"/>
  <c r="ER144" i="4"/>
  <c r="EU158" i="4"/>
  <c r="ER153" i="4"/>
  <c r="FB105" i="4"/>
  <c r="EQ157" i="4"/>
  <c r="ET158" i="4"/>
  <c r="ER151" i="4"/>
  <c r="FG83" i="4"/>
  <c r="FC102" i="4"/>
  <c r="FH70" i="4"/>
  <c r="FH72" i="4" s="1"/>
  <c r="FH81" i="4" s="1"/>
  <c r="FF13" i="4"/>
  <c r="FE12" i="4"/>
  <c r="FB107" i="4" l="1"/>
  <c r="EQ329" i="4"/>
  <c r="ES154" i="4"/>
  <c r="FC105" i="4"/>
  <c r="ER157" i="4"/>
  <c r="ES153" i="4"/>
  <c r="ES149" i="4"/>
  <c r="ES151" i="4"/>
  <c r="ES152" i="4"/>
  <c r="ES155" i="4"/>
  <c r="ES146" i="4"/>
  <c r="ES147" i="4"/>
  <c r="ES156" i="4"/>
  <c r="ES145" i="4"/>
  <c r="FE93" i="4"/>
  <c r="FE89" i="4"/>
  <c r="FE91" i="4"/>
  <c r="FE94" i="4"/>
  <c r="FE100" i="4"/>
  <c r="FE90" i="4"/>
  <c r="FE99" i="4"/>
  <c r="FE96" i="4"/>
  <c r="FE97" i="4"/>
  <c r="FE95" i="4"/>
  <c r="FE98" i="4"/>
  <c r="FE92" i="4"/>
  <c r="ES150" i="4"/>
  <c r="ES144" i="4"/>
  <c r="ES148" i="4"/>
  <c r="FG85" i="4"/>
  <c r="FG101" i="4" s="1"/>
  <c r="FH83" i="4"/>
  <c r="FH85" i="4" s="1"/>
  <c r="FH101" i="4" s="1"/>
  <c r="FD102" i="4"/>
  <c r="FI70" i="4"/>
  <c r="FI72" i="4" s="1"/>
  <c r="FI81" i="4" s="1"/>
  <c r="FF12" i="4"/>
  <c r="FG13" i="4"/>
  <c r="FC107" i="4" l="1"/>
  <c r="ER329" i="4"/>
  <c r="ET147" i="4"/>
  <c r="ET155" i="4"/>
  <c r="ET152" i="4"/>
  <c r="ET145" i="4"/>
  <c r="ET149" i="4"/>
  <c r="ET150" i="4"/>
  <c r="ET154" i="4"/>
  <c r="FD105" i="4"/>
  <c r="ES157" i="4"/>
  <c r="FF94" i="4"/>
  <c r="FF89" i="4"/>
  <c r="FF96" i="4"/>
  <c r="FF93" i="4"/>
  <c r="FF100" i="4"/>
  <c r="FF98" i="4"/>
  <c r="FF97" i="4"/>
  <c r="FF92" i="4"/>
  <c r="FF95" i="4"/>
  <c r="FF91" i="4"/>
  <c r="FF99" i="4"/>
  <c r="FF90" i="4"/>
  <c r="ET144" i="4"/>
  <c r="ET148" i="4"/>
  <c r="ET153" i="4"/>
  <c r="ET151" i="4"/>
  <c r="ET156" i="4"/>
  <c r="ET146" i="4"/>
  <c r="EW158" i="4"/>
  <c r="EV158" i="4"/>
  <c r="FI83" i="4"/>
  <c r="FI85" i="4" s="1"/>
  <c r="FI101" i="4" s="1"/>
  <c r="FE102" i="4"/>
  <c r="FJ70" i="4"/>
  <c r="FJ72" i="4" s="1"/>
  <c r="FJ81" i="4" s="1"/>
  <c r="FH13" i="4"/>
  <c r="FG12" i="4"/>
  <c r="FD107" i="4" l="1"/>
  <c r="ES329" i="4"/>
  <c r="FG89" i="4"/>
  <c r="FG94" i="4"/>
  <c r="FG93" i="4"/>
  <c r="FG92" i="4"/>
  <c r="FG91" i="4"/>
  <c r="FG97" i="4"/>
  <c r="FG100" i="4"/>
  <c r="FG96" i="4"/>
  <c r="FG95" i="4"/>
  <c r="FG98" i="4"/>
  <c r="FG90" i="4"/>
  <c r="FG99" i="4"/>
  <c r="EU144" i="4"/>
  <c r="EU151" i="4"/>
  <c r="EU145" i="4"/>
  <c r="EU148" i="4"/>
  <c r="EU149" i="4"/>
  <c r="EX158" i="4"/>
  <c r="EU154" i="4"/>
  <c r="EU146" i="4"/>
  <c r="EU153" i="4"/>
  <c r="EU150" i="4"/>
  <c r="EU155" i="4"/>
  <c r="EU147" i="4"/>
  <c r="FE105" i="4"/>
  <c r="ET157" i="4"/>
  <c r="EU156" i="4"/>
  <c r="EU152" i="4"/>
  <c r="FJ83" i="4"/>
  <c r="FJ85" i="4" s="1"/>
  <c r="FJ101" i="4" s="1"/>
  <c r="FF102" i="4"/>
  <c r="FK70" i="4"/>
  <c r="FK72" i="4" s="1"/>
  <c r="FK81" i="4" s="1"/>
  <c r="FH12" i="4"/>
  <c r="FI13" i="4"/>
  <c r="FE107" i="4" l="1"/>
  <c r="ET329" i="4"/>
  <c r="EV147" i="4"/>
  <c r="EV148" i="4"/>
  <c r="EY158" i="4"/>
  <c r="EV154" i="4"/>
  <c r="EV145" i="4"/>
  <c r="EV156" i="4"/>
  <c r="EV153" i="4"/>
  <c r="EV150" i="4"/>
  <c r="EV151" i="4"/>
  <c r="FH94" i="4"/>
  <c r="FH99" i="4"/>
  <c r="FH91" i="4"/>
  <c r="FH100" i="4"/>
  <c r="FH96" i="4"/>
  <c r="FH97" i="4"/>
  <c r="FH93" i="4"/>
  <c r="FH95" i="4"/>
  <c r="FH98" i="4"/>
  <c r="FH92" i="4"/>
  <c r="FH89" i="4"/>
  <c r="FH90" i="4"/>
  <c r="EV155" i="4"/>
  <c r="EV144" i="4"/>
  <c r="EV152" i="4"/>
  <c r="EV149" i="4"/>
  <c r="FF105" i="4"/>
  <c r="EU157" i="4"/>
  <c r="EV146" i="4"/>
  <c r="FK83" i="4"/>
  <c r="FG102" i="4"/>
  <c r="FL70" i="4"/>
  <c r="FL72" i="4" s="1"/>
  <c r="FL81" i="4" s="1"/>
  <c r="FJ13" i="4"/>
  <c r="FI12" i="4"/>
  <c r="FF107" i="4" l="1"/>
  <c r="EU329" i="4"/>
  <c r="EW155" i="4"/>
  <c r="EW146" i="4"/>
  <c r="EW156" i="4"/>
  <c r="EW145" i="4"/>
  <c r="EW153" i="4"/>
  <c r="EW149" i="4"/>
  <c r="FI89" i="4"/>
  <c r="FI91" i="4"/>
  <c r="FI94" i="4"/>
  <c r="FI95" i="4"/>
  <c r="FI93" i="4"/>
  <c r="FI96" i="4"/>
  <c r="FI97" i="4"/>
  <c r="FI98" i="4"/>
  <c r="FI99" i="4"/>
  <c r="FI92" i="4"/>
  <c r="FI90" i="4"/>
  <c r="FI100" i="4"/>
  <c r="EW150" i="4"/>
  <c r="EW154" i="4"/>
  <c r="EW147" i="4"/>
  <c r="EW148" i="4"/>
  <c r="EW152" i="4"/>
  <c r="EW144" i="4"/>
  <c r="FG105" i="4"/>
  <c r="EV157" i="4"/>
  <c r="EW151" i="4"/>
  <c r="FK85" i="4"/>
  <c r="FK101" i="4" s="1"/>
  <c r="FL83" i="4"/>
  <c r="FL85" i="4" s="1"/>
  <c r="FL101" i="4" s="1"/>
  <c r="FH102" i="4"/>
  <c r="FM70" i="4"/>
  <c r="FM72" i="4" s="1"/>
  <c r="FM81" i="4" s="1"/>
  <c r="FJ12" i="4"/>
  <c r="FK13" i="4"/>
  <c r="FG107" i="4" l="1"/>
  <c r="EV329" i="4"/>
  <c r="EX155" i="4"/>
  <c r="EX154" i="4"/>
  <c r="EX156" i="4"/>
  <c r="EX146" i="4"/>
  <c r="EX145" i="4"/>
  <c r="EX153" i="4"/>
  <c r="EX147" i="4"/>
  <c r="EX152" i="4"/>
  <c r="EX151" i="4"/>
  <c r="FJ93" i="4"/>
  <c r="FJ97" i="4"/>
  <c r="FJ98" i="4"/>
  <c r="FJ100" i="4"/>
  <c r="FJ95" i="4"/>
  <c r="FJ94" i="4"/>
  <c r="FJ96" i="4"/>
  <c r="FJ92" i="4"/>
  <c r="FJ91" i="4"/>
  <c r="FJ89" i="4"/>
  <c r="FJ99" i="4"/>
  <c r="FJ90" i="4"/>
  <c r="EX148" i="4"/>
  <c r="FA158" i="4"/>
  <c r="EX150" i="4"/>
  <c r="EX144" i="4"/>
  <c r="FH105" i="4"/>
  <c r="EW157" i="4"/>
  <c r="EZ158" i="4"/>
  <c r="EX149" i="4"/>
  <c r="FM83" i="4"/>
  <c r="FI102" i="4"/>
  <c r="FN70" i="4"/>
  <c r="FN72" i="4" s="1"/>
  <c r="FN81" i="4" s="1"/>
  <c r="FL13" i="4"/>
  <c r="FK12" i="4"/>
  <c r="FH107" i="4" l="1"/>
  <c r="EW329" i="4"/>
  <c r="EY150" i="4"/>
  <c r="EY144" i="4"/>
  <c r="EY149" i="4"/>
  <c r="EY156" i="4"/>
  <c r="EY151" i="4"/>
  <c r="EY148" i="4"/>
  <c r="EY146" i="4"/>
  <c r="EY147" i="4"/>
  <c r="EY155" i="4"/>
  <c r="EY152" i="4"/>
  <c r="FI105" i="4"/>
  <c r="EX157" i="4"/>
  <c r="FK94" i="4"/>
  <c r="FK99" i="4"/>
  <c r="FK89" i="4"/>
  <c r="FK95" i="4"/>
  <c r="FK96" i="4"/>
  <c r="FK93" i="4"/>
  <c r="FK97" i="4"/>
  <c r="FK91" i="4"/>
  <c r="FK98" i="4"/>
  <c r="FK92" i="4"/>
  <c r="FK100" i="4"/>
  <c r="FK90" i="4"/>
  <c r="EY145" i="4"/>
  <c r="EY153" i="4"/>
  <c r="EY154" i="4"/>
  <c r="FM85" i="4"/>
  <c r="FM101" i="4" s="1"/>
  <c r="FN83" i="4"/>
  <c r="FN85" i="4" s="1"/>
  <c r="FN101" i="4" s="1"/>
  <c r="FJ102" i="4"/>
  <c r="FO70" i="4"/>
  <c r="FO72" i="4" s="1"/>
  <c r="FO81" i="4" s="1"/>
  <c r="FL12" i="4"/>
  <c r="FM13" i="4"/>
  <c r="FI107" i="4" l="1"/>
  <c r="EX329" i="4"/>
  <c r="EZ154" i="4"/>
  <c r="FJ105" i="4"/>
  <c r="EY157" i="4"/>
  <c r="EZ149" i="4"/>
  <c r="FC158" i="4"/>
  <c r="FL94" i="4"/>
  <c r="FL91" i="4"/>
  <c r="FL97" i="4"/>
  <c r="FL93" i="4"/>
  <c r="FL96" i="4"/>
  <c r="FL92" i="4"/>
  <c r="FL90" i="4"/>
  <c r="FL89" i="4"/>
  <c r="FL100" i="4"/>
  <c r="FL98" i="4"/>
  <c r="FL99" i="4"/>
  <c r="FL95" i="4"/>
  <c r="EZ156" i="4"/>
  <c r="EZ145" i="4"/>
  <c r="FB158" i="4"/>
  <c r="EZ146" i="4"/>
  <c r="EZ152" i="4"/>
  <c r="EZ144" i="4"/>
  <c r="EZ147" i="4"/>
  <c r="EZ148" i="4"/>
  <c r="EZ150" i="4"/>
  <c r="EZ155" i="4"/>
  <c r="EZ153" i="4"/>
  <c r="EZ151" i="4"/>
  <c r="FO83" i="4"/>
  <c r="FK102" i="4"/>
  <c r="FP70" i="4"/>
  <c r="FP72" i="4" s="1"/>
  <c r="FP81" i="4" s="1"/>
  <c r="FN13" i="4"/>
  <c r="FM12" i="4"/>
  <c r="FJ107" i="4" l="1"/>
  <c r="EY329" i="4"/>
  <c r="FA148" i="4"/>
  <c r="FA146" i="4"/>
  <c r="FA150" i="4"/>
  <c r="FA152" i="4"/>
  <c r="FA154" i="4"/>
  <c r="FA153" i="4"/>
  <c r="FA151" i="4"/>
  <c r="FA155" i="4"/>
  <c r="FA156" i="4"/>
  <c r="FA149" i="4"/>
  <c r="FA144" i="4"/>
  <c r="FA145" i="4"/>
  <c r="FK105" i="4"/>
  <c r="EZ157" i="4"/>
  <c r="FM93" i="4"/>
  <c r="FM96" i="4"/>
  <c r="FM90" i="4"/>
  <c r="FM94" i="4"/>
  <c r="FM97" i="4"/>
  <c r="FM89" i="4"/>
  <c r="FM92" i="4"/>
  <c r="FM100" i="4"/>
  <c r="FM98" i="4"/>
  <c r="FM99" i="4"/>
  <c r="FM91" i="4"/>
  <c r="FM95" i="4"/>
  <c r="FA147" i="4"/>
  <c r="FO85" i="4"/>
  <c r="FO101" i="4" s="1"/>
  <c r="FP83" i="4"/>
  <c r="FP85" i="4" s="1"/>
  <c r="FP101" i="4" s="1"/>
  <c r="FL102" i="4"/>
  <c r="FQ70" i="4"/>
  <c r="FQ72" i="4" s="1"/>
  <c r="FQ81" i="4" s="1"/>
  <c r="FN12" i="4"/>
  <c r="FO13" i="4"/>
  <c r="FK107" i="4" l="1"/>
  <c r="EZ329" i="4"/>
  <c r="FB149" i="4"/>
  <c r="FB145" i="4"/>
  <c r="FB154" i="4"/>
  <c r="FB146" i="4"/>
  <c r="FB155" i="4"/>
  <c r="FB156" i="4"/>
  <c r="FB151" i="4"/>
  <c r="FB150" i="4"/>
  <c r="FB147" i="4"/>
  <c r="FE158" i="4"/>
  <c r="FB148" i="4"/>
  <c r="FD158" i="4"/>
  <c r="FB153" i="4"/>
  <c r="FN94" i="4"/>
  <c r="FN90" i="4"/>
  <c r="FN89" i="4"/>
  <c r="FN97" i="4"/>
  <c r="FN93" i="4"/>
  <c r="FN99" i="4"/>
  <c r="FN92" i="4"/>
  <c r="FN96" i="4"/>
  <c r="FN98" i="4"/>
  <c r="FN95" i="4"/>
  <c r="FN100" i="4"/>
  <c r="FN91" i="4"/>
  <c r="FB144" i="4"/>
  <c r="FL105" i="4"/>
  <c r="FA157" i="4"/>
  <c r="FB152" i="4"/>
  <c r="FQ83" i="4"/>
  <c r="FM102" i="4"/>
  <c r="FP13" i="4"/>
  <c r="FO12" i="4"/>
  <c r="FL107" i="4" l="1"/>
  <c r="FA329" i="4"/>
  <c r="FO95" i="4"/>
  <c r="FO94" i="4"/>
  <c r="FO98" i="4"/>
  <c r="FO89" i="4"/>
  <c r="FO97" i="4"/>
  <c r="FO93" i="4"/>
  <c r="FO100" i="4"/>
  <c r="FO99" i="4"/>
  <c r="FO96" i="4"/>
  <c r="FO90" i="4"/>
  <c r="FO92" i="4"/>
  <c r="FO91" i="4"/>
  <c r="FC146" i="4"/>
  <c r="FM105" i="4"/>
  <c r="FB157" i="4"/>
  <c r="FC151" i="4"/>
  <c r="FC154" i="4"/>
  <c r="FC153" i="4"/>
  <c r="FC148" i="4"/>
  <c r="FC150" i="4"/>
  <c r="FC147" i="4"/>
  <c r="FC152" i="4"/>
  <c r="FC144" i="4"/>
  <c r="FC149" i="4"/>
  <c r="FC155" i="4"/>
  <c r="FC156" i="4"/>
  <c r="FC145" i="4"/>
  <c r="FQ85" i="4"/>
  <c r="FQ101" i="4" s="1"/>
  <c r="F36" i="3"/>
  <c r="G36" i="3"/>
  <c r="H36" i="3"/>
  <c r="I36" i="3"/>
  <c r="J36" i="3"/>
  <c r="K36" i="3"/>
  <c r="L36" i="3"/>
  <c r="M36" i="3"/>
  <c r="N36" i="3"/>
  <c r="Q36" i="3"/>
  <c r="FN102" i="4"/>
  <c r="FP12" i="4"/>
  <c r="FQ13" i="4"/>
  <c r="FM107" i="4" l="1"/>
  <c r="FB329" i="4"/>
  <c r="FD155" i="4"/>
  <c r="FD151" i="4"/>
  <c r="FD148" i="4"/>
  <c r="FD152" i="4"/>
  <c r="FQ158" i="4"/>
  <c r="FF158" i="4"/>
  <c r="FI158" i="4"/>
  <c r="FH158" i="4"/>
  <c r="FG158" i="4"/>
  <c r="FP158" i="4"/>
  <c r="FO158" i="4"/>
  <c r="FM158" i="4"/>
  <c r="FK158" i="4"/>
  <c r="FJ158" i="4"/>
  <c r="FL158" i="4"/>
  <c r="FN158" i="4"/>
  <c r="FD154" i="4"/>
  <c r="FP93" i="4"/>
  <c r="FP89" i="4"/>
  <c r="FP91" i="4"/>
  <c r="FP98" i="4"/>
  <c r="FP92" i="4"/>
  <c r="FP90" i="4"/>
  <c r="FP94" i="4"/>
  <c r="FP100" i="4"/>
  <c r="FP96" i="4"/>
  <c r="FP99" i="4"/>
  <c r="FP97" i="4"/>
  <c r="FP95" i="4"/>
  <c r="FN105" i="4"/>
  <c r="FC157" i="4"/>
  <c r="FD144" i="4"/>
  <c r="FD153" i="4"/>
  <c r="FD149" i="4"/>
  <c r="FD150" i="4"/>
  <c r="FD146" i="4"/>
  <c r="FD147" i="4"/>
  <c r="FD156" i="4"/>
  <c r="FD145" i="4"/>
  <c r="E37" i="3"/>
  <c r="F37" i="3"/>
  <c r="G37" i="3"/>
  <c r="H37" i="3"/>
  <c r="I37" i="3"/>
  <c r="J37" i="3"/>
  <c r="K37" i="3"/>
  <c r="L37" i="3"/>
  <c r="M37" i="3"/>
  <c r="N37" i="3"/>
  <c r="O37" i="3"/>
  <c r="Q37" i="3"/>
  <c r="R37" i="3"/>
  <c r="FO102" i="4"/>
  <c r="FQ12" i="4"/>
  <c r="FN107" i="4" l="1"/>
  <c r="FC329" i="4"/>
  <c r="FE152" i="4"/>
  <c r="FE154" i="4"/>
  <c r="FE150" i="4"/>
  <c r="FE151" i="4"/>
  <c r="FQ91" i="4"/>
  <c r="FK146" i="4" s="1"/>
  <c r="FQ89" i="4"/>
  <c r="FP144" i="4" s="1"/>
  <c r="FQ98" i="4"/>
  <c r="FP153" i="4" s="1"/>
  <c r="FQ90" i="4"/>
  <c r="FP145" i="4" s="1"/>
  <c r="FQ92" i="4"/>
  <c r="FP147" i="4" s="1"/>
  <c r="FQ93" i="4"/>
  <c r="FP148" i="4" s="1"/>
  <c r="FQ94" i="4"/>
  <c r="FN149" i="4" s="1"/>
  <c r="FM156" i="4"/>
  <c r="FQ99" i="4"/>
  <c r="FN154" i="4" s="1"/>
  <c r="FQ97" i="4"/>
  <c r="FQ100" i="4"/>
  <c r="FO155" i="4" s="1"/>
  <c r="FQ96" i="4"/>
  <c r="FO151" i="4" s="1"/>
  <c r="FQ95" i="4"/>
  <c r="FK150" i="4" s="1"/>
  <c r="FO105" i="4"/>
  <c r="FD157" i="4"/>
  <c r="FE155" i="4"/>
  <c r="FE149" i="4"/>
  <c r="FE145" i="4"/>
  <c r="FE156" i="4"/>
  <c r="FE147" i="4"/>
  <c r="FE148" i="4"/>
  <c r="FE153" i="4"/>
  <c r="FE146" i="4"/>
  <c r="FE144" i="4"/>
  <c r="C158" i="4"/>
  <c r="E31" i="3"/>
  <c r="E25" i="3"/>
  <c r="E27" i="3"/>
  <c r="E33" i="3"/>
  <c r="E30" i="3"/>
  <c r="E32" i="3"/>
  <c r="E35" i="3"/>
  <c r="E26" i="3"/>
  <c r="E29" i="3"/>
  <c r="F35" i="3"/>
  <c r="F33" i="3"/>
  <c r="F31" i="3"/>
  <c r="F26" i="3"/>
  <c r="F25" i="3"/>
  <c r="F27" i="3"/>
  <c r="F32" i="3"/>
  <c r="F30" i="3"/>
  <c r="F29" i="3"/>
  <c r="G30" i="3"/>
  <c r="G25" i="3"/>
  <c r="G29" i="3"/>
  <c r="G26" i="3"/>
  <c r="G27" i="3"/>
  <c r="G31" i="3"/>
  <c r="G33" i="3"/>
  <c r="G32" i="3"/>
  <c r="G35" i="3"/>
  <c r="H32" i="3"/>
  <c r="H35" i="3"/>
  <c r="H25" i="3"/>
  <c r="H27" i="3"/>
  <c r="H30" i="3"/>
  <c r="H26" i="3"/>
  <c r="H29" i="3"/>
  <c r="H33" i="3"/>
  <c r="H31" i="3"/>
  <c r="I35" i="3"/>
  <c r="I31" i="3"/>
  <c r="I25" i="3"/>
  <c r="I26" i="3"/>
  <c r="I33" i="3"/>
  <c r="I30" i="3"/>
  <c r="I27" i="3"/>
  <c r="I29" i="3"/>
  <c r="I32" i="3"/>
  <c r="J31" i="3"/>
  <c r="J30" i="3"/>
  <c r="J29" i="3"/>
  <c r="J35" i="3"/>
  <c r="J32" i="3"/>
  <c r="J26" i="3"/>
  <c r="J25" i="3"/>
  <c r="J27" i="3"/>
  <c r="J33" i="3"/>
  <c r="K32" i="3"/>
  <c r="K33" i="3"/>
  <c r="K31" i="3"/>
  <c r="K29" i="3"/>
  <c r="K26" i="3"/>
  <c r="K27" i="3"/>
  <c r="K25" i="3"/>
  <c r="K35" i="3"/>
  <c r="K30" i="3"/>
  <c r="L32" i="3"/>
  <c r="L35" i="3"/>
  <c r="L30" i="3"/>
  <c r="L27" i="3"/>
  <c r="L26" i="3"/>
  <c r="L29" i="3"/>
  <c r="L33" i="3"/>
  <c r="L25" i="3"/>
  <c r="L31" i="3"/>
  <c r="M33" i="3"/>
  <c r="M26" i="3"/>
  <c r="M30" i="3"/>
  <c r="M27" i="3"/>
  <c r="M31" i="3"/>
  <c r="M25" i="3"/>
  <c r="M29" i="3"/>
  <c r="M35" i="3"/>
  <c r="M32" i="3"/>
  <c r="N33" i="3"/>
  <c r="N30" i="3"/>
  <c r="N35" i="3"/>
  <c r="N31" i="3"/>
  <c r="N25" i="3"/>
  <c r="N27" i="3"/>
  <c r="N32" i="3"/>
  <c r="N26" i="3"/>
  <c r="N29" i="3"/>
  <c r="O25" i="3"/>
  <c r="O27" i="3"/>
  <c r="O32" i="3"/>
  <c r="O31" i="3"/>
  <c r="O26" i="3"/>
  <c r="O30" i="3"/>
  <c r="O35" i="3"/>
  <c r="O29" i="3"/>
  <c r="O33" i="3"/>
  <c r="Q35" i="3"/>
  <c r="Q30" i="3"/>
  <c r="Q29" i="3"/>
  <c r="Q32" i="3"/>
  <c r="Q33" i="3"/>
  <c r="Q25" i="3"/>
  <c r="Q27" i="3"/>
  <c r="Q26" i="3"/>
  <c r="Q31" i="3"/>
  <c r="R36" i="3"/>
  <c r="R33" i="3"/>
  <c r="R32" i="3"/>
  <c r="R26" i="3"/>
  <c r="R31" i="3"/>
  <c r="R30" i="3"/>
  <c r="R35" i="3"/>
  <c r="R25" i="3"/>
  <c r="R27" i="3"/>
  <c r="R29" i="3"/>
  <c r="P30" i="3"/>
  <c r="P31" i="3"/>
  <c r="P33" i="3"/>
  <c r="P27" i="3"/>
  <c r="P35" i="3"/>
  <c r="P26" i="3"/>
  <c r="P25" i="3"/>
  <c r="P29" i="3"/>
  <c r="P32" i="3"/>
  <c r="FP102" i="4"/>
  <c r="FO107" i="4" l="1"/>
  <c r="FD329" i="4"/>
  <c r="FP151" i="4"/>
  <c r="FL147" i="4"/>
  <c r="FK156" i="4"/>
  <c r="FP156" i="4"/>
  <c r="FN144" i="4"/>
  <c r="FL144" i="4"/>
  <c r="FM155" i="4"/>
  <c r="FN145" i="4"/>
  <c r="FM153" i="4"/>
  <c r="FN148" i="4"/>
  <c r="FQ146" i="4"/>
  <c r="FF146" i="4"/>
  <c r="FG146" i="4"/>
  <c r="FI146" i="4"/>
  <c r="FJ146" i="4"/>
  <c r="FH146" i="4"/>
  <c r="FL146" i="4"/>
  <c r="FO146" i="4"/>
  <c r="FM146" i="4"/>
  <c r="FN146" i="4"/>
  <c r="FP146" i="4"/>
  <c r="FN150" i="4"/>
  <c r="FQ155" i="4"/>
  <c r="FF155" i="4"/>
  <c r="FG155" i="4"/>
  <c r="FI155" i="4"/>
  <c r="FH155" i="4"/>
  <c r="FL155" i="4"/>
  <c r="FJ155" i="4"/>
  <c r="FN155" i="4"/>
  <c r="FK155" i="4"/>
  <c r="FP150" i="4"/>
  <c r="FQ152" i="4"/>
  <c r="FG152" i="4"/>
  <c r="FF152" i="4"/>
  <c r="FH152" i="4"/>
  <c r="FJ152" i="4"/>
  <c r="FI152" i="4"/>
  <c r="FM152" i="4"/>
  <c r="FK152" i="4"/>
  <c r="FO152" i="4"/>
  <c r="FQ151" i="4"/>
  <c r="FG151" i="4"/>
  <c r="FF151" i="4"/>
  <c r="FH151" i="4"/>
  <c r="FI151" i="4"/>
  <c r="FL151" i="4"/>
  <c r="FK151" i="4"/>
  <c r="FJ151" i="4"/>
  <c r="FN151" i="4"/>
  <c r="FQ154" i="4"/>
  <c r="FG154" i="4"/>
  <c r="FF154" i="4"/>
  <c r="FH154" i="4"/>
  <c r="FJ154" i="4"/>
  <c r="FI154" i="4"/>
  <c r="FK154" i="4"/>
  <c r="FL154" i="4"/>
  <c r="FM154" i="4"/>
  <c r="FO154" i="4"/>
  <c r="FQ150" i="4"/>
  <c r="FF150" i="4"/>
  <c r="FG150" i="4"/>
  <c r="FJ150" i="4"/>
  <c r="FI150" i="4"/>
  <c r="FH150" i="4"/>
  <c r="FM150" i="4"/>
  <c r="FO150" i="4"/>
  <c r="FQ156" i="4"/>
  <c r="FG156" i="4"/>
  <c r="FF156" i="4"/>
  <c r="FI156" i="4"/>
  <c r="FJ156" i="4"/>
  <c r="FH156" i="4"/>
  <c r="FL156" i="4"/>
  <c r="FO156" i="4"/>
  <c r="FP154" i="4"/>
  <c r="FQ149" i="4"/>
  <c r="FF149" i="4"/>
  <c r="FG149" i="4"/>
  <c r="FH149" i="4"/>
  <c r="FJ149" i="4"/>
  <c r="FI149" i="4"/>
  <c r="FK149" i="4"/>
  <c r="FL149" i="4"/>
  <c r="FO149" i="4"/>
  <c r="FM149" i="4"/>
  <c r="FL152" i="4"/>
  <c r="FQ148" i="4"/>
  <c r="FF148" i="4"/>
  <c r="FG148" i="4"/>
  <c r="FH148" i="4"/>
  <c r="FI148" i="4"/>
  <c r="FL148" i="4"/>
  <c r="FJ148" i="4"/>
  <c r="FK148" i="4"/>
  <c r="FP149" i="4"/>
  <c r="FQ147" i="4"/>
  <c r="FG147" i="4"/>
  <c r="FF147" i="4"/>
  <c r="FH147" i="4"/>
  <c r="FJ147" i="4"/>
  <c r="FI147" i="4"/>
  <c r="FK147" i="4"/>
  <c r="FO147" i="4"/>
  <c r="FP152" i="4"/>
  <c r="FM151" i="4"/>
  <c r="FQ145" i="4"/>
  <c r="FF145" i="4"/>
  <c r="FG145" i="4"/>
  <c r="FH145" i="4"/>
  <c r="FO145" i="4"/>
  <c r="FI145" i="4"/>
  <c r="FM145" i="4"/>
  <c r="FL145" i="4"/>
  <c r="FK145" i="4"/>
  <c r="FJ145" i="4"/>
  <c r="FM148" i="4"/>
  <c r="FN152" i="4"/>
  <c r="FM147" i="4"/>
  <c r="FQ153" i="4"/>
  <c r="FH153" i="4"/>
  <c r="FF153" i="4"/>
  <c r="FG153" i="4"/>
  <c r="FI153" i="4"/>
  <c r="FL153" i="4"/>
  <c r="FJ153" i="4"/>
  <c r="FK153" i="4"/>
  <c r="FO153" i="4"/>
  <c r="FN153" i="4"/>
  <c r="FL150" i="4"/>
  <c r="FP105" i="4"/>
  <c r="FE157" i="4"/>
  <c r="FN156" i="4"/>
  <c r="FN147" i="4"/>
  <c r="FP155" i="4"/>
  <c r="FQ144" i="4"/>
  <c r="FF144" i="4"/>
  <c r="FI144" i="4"/>
  <c r="FH144" i="4"/>
  <c r="FG144" i="4"/>
  <c r="FJ144" i="4"/>
  <c r="FM144" i="4"/>
  <c r="FO144" i="4"/>
  <c r="FK144" i="4"/>
  <c r="FO148" i="4"/>
  <c r="FQ102" i="4"/>
  <c r="FN157" i="4" s="1"/>
  <c r="FP107" i="4" l="1"/>
  <c r="FE329" i="4"/>
  <c r="FL157" i="4"/>
  <c r="C151" i="4"/>
  <c r="E151" i="4" s="1"/>
  <c r="I53" i="27" s="1"/>
  <c r="C148" i="4"/>
  <c r="E148" i="4" s="1"/>
  <c r="I50" i="27" s="1"/>
  <c r="C153" i="4"/>
  <c r="E153" i="4" s="1"/>
  <c r="I55" i="27" s="1"/>
  <c r="C155" i="4"/>
  <c r="E155" i="4" s="1"/>
  <c r="I57" i="27" s="1"/>
  <c r="FQ105" i="4"/>
  <c r="FQ157" i="4"/>
  <c r="FF157" i="4"/>
  <c r="FJ157" i="4"/>
  <c r="FG157" i="4"/>
  <c r="FH157" i="4"/>
  <c r="FI157" i="4"/>
  <c r="FO157" i="4"/>
  <c r="FM157" i="4"/>
  <c r="FK157" i="4"/>
  <c r="FP157" i="4"/>
  <c r="C156" i="4"/>
  <c r="E156" i="4" s="1"/>
  <c r="C154" i="4"/>
  <c r="E154" i="4" s="1"/>
  <c r="I56" i="27" s="1"/>
  <c r="C152" i="4"/>
  <c r="E152" i="4" s="1"/>
  <c r="I54" i="27" s="1"/>
  <c r="C149" i="4"/>
  <c r="E149" i="4" s="1"/>
  <c r="I51" i="27" s="1"/>
  <c r="C150" i="4"/>
  <c r="E150" i="4" s="1"/>
  <c r="I52" i="27" s="1"/>
  <c r="C147" i="4"/>
  <c r="E147" i="4" s="1"/>
  <c r="I49" i="27" s="1"/>
  <c r="C145" i="4"/>
  <c r="E145" i="4" s="1"/>
  <c r="I47" i="27" s="1"/>
  <c r="C144" i="4"/>
  <c r="E144" i="4" s="1"/>
  <c r="I46" i="27" s="1"/>
  <c r="C146" i="4"/>
  <c r="E146" i="4" s="1"/>
  <c r="I48" i="27" s="1"/>
  <c r="E49" i="3"/>
  <c r="F49" i="3"/>
  <c r="G49" i="3"/>
  <c r="H49" i="3"/>
  <c r="I49" i="3"/>
  <c r="J49" i="3"/>
  <c r="K49" i="3"/>
  <c r="L49" i="3"/>
  <c r="M49" i="3"/>
  <c r="N49" i="3"/>
  <c r="O49" i="3"/>
  <c r="Q49" i="3"/>
  <c r="R49" i="3"/>
  <c r="FQ107" i="4" l="1"/>
  <c r="FF329" i="4"/>
  <c r="FG329" i="4"/>
  <c r="FK329" i="4"/>
  <c r="FH329" i="4"/>
  <c r="FL329" i="4"/>
  <c r="FJ329" i="4"/>
  <c r="FI329" i="4"/>
  <c r="C157" i="4"/>
  <c r="E157" i="4" s="1"/>
  <c r="E52" i="3"/>
  <c r="F52" i="3"/>
  <c r="G52" i="3"/>
  <c r="H52" i="3"/>
  <c r="I52" i="3"/>
  <c r="J52" i="3"/>
  <c r="K52" i="3"/>
  <c r="L52" i="3"/>
  <c r="M52" i="3"/>
  <c r="N52" i="3"/>
  <c r="O52" i="3"/>
  <c r="P52" i="3"/>
  <c r="Q52" i="3"/>
  <c r="R52" i="3"/>
  <c r="E41" i="3"/>
  <c r="F41" i="3"/>
  <c r="G41" i="3"/>
  <c r="H41" i="3"/>
  <c r="I41" i="3"/>
  <c r="J41" i="3"/>
  <c r="K41" i="3"/>
  <c r="L41" i="3"/>
  <c r="M41" i="3"/>
  <c r="N41" i="3"/>
  <c r="O41" i="3"/>
  <c r="P41" i="3"/>
  <c r="Q41" i="3"/>
  <c r="R41" i="3"/>
  <c r="E44" i="3"/>
  <c r="F44" i="3"/>
  <c r="G44" i="3"/>
  <c r="H44" i="3"/>
  <c r="I44" i="3"/>
  <c r="K44" i="3"/>
  <c r="L44" i="3"/>
  <c r="M44" i="3"/>
  <c r="N44" i="3"/>
  <c r="O44" i="3"/>
  <c r="P44" i="3"/>
  <c r="Q44" i="3"/>
  <c r="R44" i="3"/>
  <c r="E46" i="3"/>
  <c r="F46" i="3"/>
  <c r="G46" i="3"/>
  <c r="H46" i="3"/>
  <c r="I46" i="3"/>
  <c r="J46" i="3"/>
  <c r="K46" i="3"/>
  <c r="L46" i="3"/>
  <c r="M46" i="3"/>
  <c r="N46" i="3"/>
  <c r="O46" i="3"/>
  <c r="P46" i="3"/>
  <c r="Q46" i="3"/>
  <c r="R46" i="3"/>
  <c r="D329" i="4" l="1"/>
  <c r="C29" i="4"/>
  <c r="C24" i="4"/>
  <c r="D35" i="27" s="1"/>
  <c r="J24" i="4" l="1"/>
  <c r="J29" i="4"/>
  <c r="E11" i="3" l="1"/>
  <c r="H11" i="3"/>
  <c r="AS17" i="4"/>
  <c r="F11" i="3"/>
  <c r="AL17" i="4"/>
  <c r="J11" i="3"/>
  <c r="G11" i="3"/>
  <c r="O17" i="4"/>
  <c r="AU17" i="4"/>
  <c r="AC17" i="4"/>
  <c r="M11" i="3"/>
  <c r="O11" i="3"/>
  <c r="U17" i="4"/>
  <c r="AG17" i="4"/>
  <c r="S17" i="4"/>
  <c r="AJ17" i="4"/>
  <c r="AQ17" i="4"/>
  <c r="AD17" i="4"/>
  <c r="M17" i="4"/>
  <c r="BA17" i="4"/>
  <c r="AA17" i="4"/>
  <c r="N11" i="3"/>
  <c r="AI17" i="4"/>
  <c r="I11" i="3"/>
  <c r="AR17" i="4"/>
  <c r="L11" i="3"/>
  <c r="X17" i="4"/>
  <c r="R17" i="4"/>
  <c r="AM17" i="4"/>
  <c r="V17" i="4"/>
  <c r="T17" i="4"/>
  <c r="AV17" i="4"/>
  <c r="K11" i="3"/>
  <c r="BD17" i="4"/>
  <c r="AE17" i="4"/>
  <c r="Q17" i="4"/>
  <c r="W17" i="4"/>
  <c r="AP17" i="4"/>
  <c r="AZ17" i="4"/>
  <c r="AB17" i="4"/>
  <c r="AY17" i="4"/>
  <c r="AN17" i="4"/>
  <c r="L17" i="4"/>
  <c r="AO17" i="4"/>
  <c r="AT17" i="4"/>
  <c r="AF17" i="4"/>
  <c r="Z17" i="4"/>
  <c r="AK17" i="4"/>
  <c r="N17" i="4"/>
  <c r="AW17" i="4"/>
  <c r="BP17" i="4"/>
  <c r="BV17" i="4"/>
  <c r="BH17" i="4"/>
  <c r="BW17" i="4"/>
  <c r="BJ17" i="4"/>
  <c r="BQ17" i="4"/>
  <c r="AH17" i="4"/>
  <c r="Y17" i="4"/>
  <c r="BB17" i="4"/>
  <c r="BM17" i="4"/>
  <c r="BC17" i="4"/>
  <c r="BN17" i="4"/>
  <c r="BK17" i="4"/>
  <c r="BR17" i="4"/>
  <c r="BS17" i="4"/>
  <c r="BF17" i="4"/>
  <c r="BL17" i="4"/>
  <c r="BI17" i="4"/>
  <c r="BG17" i="4"/>
  <c r="BO17" i="4"/>
  <c r="P17" i="4"/>
  <c r="BE17" i="4"/>
  <c r="BU17" i="4"/>
  <c r="AX17" i="4"/>
  <c r="CA17" i="4"/>
  <c r="BY17" i="4"/>
  <c r="CH17" i="4"/>
  <c r="CB17" i="4"/>
  <c r="BZ17" i="4"/>
  <c r="CT17" i="4"/>
  <c r="CD17" i="4"/>
  <c r="CI17" i="4"/>
  <c r="CR17" i="4"/>
  <c r="CE17" i="4"/>
  <c r="CC17" i="4"/>
  <c r="CQ17" i="4"/>
  <c r="BX17" i="4"/>
  <c r="CG17" i="4"/>
  <c r="CJ17" i="4"/>
  <c r="CM17" i="4"/>
  <c r="BT17" i="4"/>
  <c r="CU17" i="4"/>
  <c r="CK17" i="4"/>
  <c r="CP17" i="4"/>
  <c r="CL17" i="4"/>
  <c r="DG17" i="4"/>
  <c r="CF17" i="4"/>
  <c r="CY17" i="4"/>
  <c r="DE17" i="4"/>
  <c r="CO17" i="4"/>
  <c r="DD17" i="4"/>
  <c r="CS17" i="4"/>
  <c r="DL17" i="4"/>
  <c r="CV17" i="4"/>
  <c r="DC17" i="4"/>
  <c r="DB17" i="4"/>
  <c r="DQ17" i="4"/>
  <c r="DO17" i="4"/>
  <c r="CN17" i="4"/>
  <c r="CX17" i="4"/>
  <c r="CZ17" i="4"/>
  <c r="DF17" i="4"/>
  <c r="DR17" i="4"/>
  <c r="CW17" i="4"/>
  <c r="EC17" i="4"/>
  <c r="DJ17" i="4"/>
  <c r="DT17" i="4"/>
  <c r="DM17" i="4"/>
  <c r="EE17" i="4"/>
  <c r="DZ17" i="4"/>
  <c r="EI17" i="4"/>
  <c r="DK17" i="4"/>
  <c r="EB17" i="4"/>
  <c r="DI17" i="4"/>
  <c r="DV17" i="4"/>
  <c r="DA17" i="4"/>
  <c r="DU17" i="4"/>
  <c r="DS17" i="4"/>
  <c r="DY17" i="4"/>
  <c r="DP17" i="4"/>
  <c r="EV17" i="4"/>
  <c r="EU17" i="4"/>
  <c r="EK17" i="4"/>
  <c r="EY17" i="4"/>
  <c r="EA17" i="4"/>
  <c r="EL17" i="4"/>
  <c r="EO17" i="4"/>
  <c r="DX17" i="4"/>
  <c r="ED17" i="4"/>
  <c r="EJ17" i="4"/>
  <c r="ET17" i="4"/>
  <c r="EP17" i="4"/>
  <c r="EZ17" i="4"/>
  <c r="EG17" i="4"/>
  <c r="DH17" i="4"/>
  <c r="FK17" i="4"/>
  <c r="EH17" i="4"/>
  <c r="EM17" i="4"/>
  <c r="FC17" i="4"/>
  <c r="DN17" i="4"/>
  <c r="EF17" i="4"/>
  <c r="EW17" i="4"/>
  <c r="EX17" i="4"/>
  <c r="FJ17" i="4"/>
  <c r="EQ17" i="4"/>
  <c r="DW17" i="4"/>
  <c r="ER17" i="4"/>
  <c r="FL17" i="4"/>
  <c r="ES17" i="4"/>
  <c r="FE17" i="4"/>
  <c r="FQ17" i="4"/>
  <c r="FG17" i="4"/>
  <c r="FO17" i="4"/>
  <c r="EN17" i="4"/>
  <c r="FD17" i="4"/>
  <c r="FA17" i="4"/>
  <c r="FB17" i="4"/>
  <c r="FH17" i="4"/>
  <c r="FF17" i="4"/>
  <c r="FP17" i="4"/>
  <c r="FN17" i="4"/>
  <c r="FM17" i="4"/>
  <c r="FI17" i="4"/>
  <c r="K17" i="4"/>
  <c r="E12" i="3" l="1"/>
  <c r="O12" i="3"/>
  <c r="M12" i="3"/>
  <c r="N12" i="3"/>
  <c r="L12" i="3"/>
  <c r="K12" i="3"/>
  <c r="J12" i="3"/>
  <c r="I12" i="3"/>
  <c r="G12" i="3"/>
  <c r="H12" i="3"/>
  <c r="F12" i="3"/>
  <c r="D42" i="3" l="1"/>
  <c r="E42" i="3" l="1"/>
  <c r="I42" i="3"/>
  <c r="K42" i="3"/>
  <c r="F42" i="3"/>
  <c r="O42" i="3"/>
  <c r="G42" i="3"/>
  <c r="J42" i="3"/>
  <c r="P42" i="3"/>
  <c r="R42" i="3"/>
  <c r="M42" i="3"/>
  <c r="H42" i="3"/>
  <c r="L42" i="3"/>
  <c r="Q42" i="3"/>
  <c r="N42" i="3"/>
  <c r="F48" i="3" l="1"/>
  <c r="K48" i="3"/>
  <c r="G48" i="3"/>
  <c r="H48" i="3"/>
  <c r="M48" i="3"/>
  <c r="N48" i="3"/>
  <c r="E48" i="3"/>
  <c r="I48" i="3"/>
  <c r="J48" i="3"/>
  <c r="L48" i="3"/>
  <c r="P48" i="3"/>
  <c r="Q48" i="3"/>
  <c r="R48" i="3"/>
  <c r="O48" i="3"/>
  <c r="D48" i="3"/>
  <c r="J47" i="3"/>
  <c r="M47" i="3"/>
  <c r="F47" i="3"/>
  <c r="G47" i="3"/>
  <c r="L47" i="3"/>
  <c r="R47" i="3"/>
  <c r="K47" i="3"/>
  <c r="E47" i="3" l="1"/>
  <c r="I47" i="3"/>
  <c r="N47" i="3"/>
  <c r="H47" i="3"/>
  <c r="Q47" i="3"/>
  <c r="O47" i="3"/>
  <c r="P47" i="3"/>
  <c r="D47" i="3"/>
  <c r="D45" i="3" l="1"/>
  <c r="R45" i="3"/>
  <c r="G45" i="3" l="1"/>
  <c r="M45" i="3"/>
  <c r="Q45" i="3"/>
  <c r="K45" i="3"/>
  <c r="L45" i="3"/>
  <c r="H45" i="3"/>
  <c r="P45" i="3"/>
  <c r="O45" i="3"/>
  <c r="F45" i="3"/>
  <c r="E45" i="3"/>
  <c r="I45" i="3"/>
  <c r="J45" i="3"/>
  <c r="N45" i="3"/>
  <c r="D43" i="3"/>
  <c r="G43" i="3" l="1"/>
  <c r="E43" i="3"/>
  <c r="H43" i="3"/>
  <c r="Q43" i="3"/>
  <c r="M43" i="3"/>
  <c r="L43" i="3"/>
  <c r="J43" i="3"/>
  <c r="I43" i="3"/>
  <c r="P43" i="3"/>
  <c r="N43" i="3"/>
  <c r="O43" i="3"/>
  <c r="K43" i="3"/>
  <c r="F43" i="3"/>
  <c r="R43" i="3"/>
  <c r="P40" i="3"/>
  <c r="O40" i="3"/>
  <c r="G40" i="3"/>
  <c r="N40" i="3" l="1"/>
  <c r="H40" i="3"/>
  <c r="F40" i="3"/>
  <c r="J40" i="3"/>
  <c r="I40" i="3"/>
  <c r="L40" i="3"/>
  <c r="E40" i="3"/>
  <c r="R40" i="3"/>
  <c r="M40" i="3"/>
  <c r="K40" i="3"/>
  <c r="Q40" i="3"/>
  <c r="D40" i="3"/>
  <c r="E51" i="3"/>
  <c r="G51" i="3"/>
  <c r="F51" i="3"/>
  <c r="M51" i="3"/>
  <c r="D51" i="3"/>
  <c r="N51" i="3"/>
  <c r="O51" i="3"/>
  <c r="I51" i="3"/>
  <c r="H51" i="3"/>
  <c r="I50" i="3"/>
  <c r="H50" i="3"/>
  <c r="M50" i="3"/>
  <c r="K51" i="3"/>
  <c r="P50" i="3"/>
  <c r="E50" i="3"/>
  <c r="Q51" i="3"/>
  <c r="J51" i="3"/>
  <c r="P51" i="3"/>
  <c r="R51" i="3"/>
  <c r="L51" i="3"/>
  <c r="O50" i="3"/>
  <c r="N50" i="3"/>
  <c r="J50" i="3"/>
  <c r="G50" i="3"/>
  <c r="Q50" i="3"/>
  <c r="F50" i="3"/>
  <c r="FP122" i="4"/>
  <c r="AY46" i="24"/>
  <c r="K50" i="3"/>
  <c r="DF46" i="24"/>
  <c r="AN46" i="24"/>
  <c r="AX46" i="24"/>
  <c r="L50" i="3"/>
  <c r="R50" i="3"/>
  <c r="D50" i="3"/>
  <c r="X46" i="24"/>
  <c r="BA46" i="24"/>
  <c r="CN46" i="24"/>
  <c r="AJ46" i="24"/>
  <c r="CD46" i="24"/>
  <c r="AR46" i="24"/>
  <c r="AE46" i="24"/>
  <c r="CT46" i="24"/>
  <c r="CZ46" i="24"/>
  <c r="CS46" i="24"/>
  <c r="S46" i="24"/>
  <c r="CV46" i="24"/>
  <c r="CK46" i="24"/>
  <c r="BD46" i="24"/>
  <c r="DV109" i="4"/>
  <c r="DE46" i="24"/>
  <c r="BD109" i="4"/>
  <c r="BF46" i="24"/>
  <c r="AQ46" i="24"/>
  <c r="EK46" i="24"/>
  <c r="AC46" i="24"/>
  <c r="EE109" i="4"/>
  <c r="FK46" i="24"/>
  <c r="FC46" i="24"/>
  <c r="BB46" i="24" l="1"/>
  <c r="P53" i="3"/>
  <c r="P54" i="3" s="1"/>
  <c r="E53" i="3"/>
  <c r="E54" i="3" s="1"/>
  <c r="L53" i="3"/>
  <c r="L54" i="3" s="1"/>
  <c r="DG46" i="24"/>
  <c r="DI109" i="4"/>
  <c r="FP109" i="4"/>
  <c r="G53" i="3"/>
  <c r="G54" i="3" s="1"/>
  <c r="DG109" i="4"/>
  <c r="BG46" i="24"/>
  <c r="J53" i="3"/>
  <c r="J54" i="3" s="1"/>
  <c r="Z109" i="4"/>
  <c r="CL109" i="4"/>
  <c r="H53" i="3"/>
  <c r="H54" i="3" s="1"/>
  <c r="F53" i="3"/>
  <c r="F54" i="3" s="1"/>
  <c r="BF109" i="4"/>
  <c r="N53" i="3"/>
  <c r="N54" i="3" s="1"/>
  <c r="AT46" i="24"/>
  <c r="I53" i="3"/>
  <c r="I54" i="3" s="1"/>
  <c r="AV122" i="4"/>
  <c r="G56" i="3"/>
  <c r="AH112" i="4"/>
  <c r="AH122" i="4"/>
  <c r="AG46" i="24"/>
  <c r="EG112" i="4"/>
  <c r="EH109" i="4"/>
  <c r="EF46" i="24"/>
  <c r="Q53" i="3"/>
  <c r="Q54" i="3" s="1"/>
  <c r="EW112" i="4"/>
  <c r="ES109" i="4"/>
  <c r="EQ46" i="24"/>
  <c r="EZ46" i="24"/>
  <c r="FB109" i="4"/>
  <c r="FN122" i="4"/>
  <c r="FN112" i="4"/>
  <c r="FO109" i="4"/>
  <c r="FM46" i="24"/>
  <c r="EM46" i="24"/>
  <c r="EO109" i="4"/>
  <c r="FC109" i="4"/>
  <c r="FA46" i="24"/>
  <c r="EQ109" i="4"/>
  <c r="EO46" i="24"/>
  <c r="EW109" i="4"/>
  <c r="EU46" i="24"/>
  <c r="ER109" i="4"/>
  <c r="EP46" i="24"/>
  <c r="EX109" i="4"/>
  <c r="EV46" i="24"/>
  <c r="H56" i="3"/>
  <c r="AT122" i="4"/>
  <c r="AS46" i="24"/>
  <c r="AT112" i="4"/>
  <c r="BR112" i="4"/>
  <c r="BR122" i="4"/>
  <c r="J56" i="3"/>
  <c r="BQ46" i="24"/>
  <c r="ED112" i="4"/>
  <c r="EC46" i="24"/>
  <c r="EE112" i="4"/>
  <c r="EF109" i="4"/>
  <c r="ED46" i="24"/>
  <c r="CX112" i="4"/>
  <c r="CX122" i="4"/>
  <c r="CY109" i="4"/>
  <c r="CW46" i="24"/>
  <c r="AW109" i="4"/>
  <c r="AU46" i="24"/>
  <c r="FL112" i="4"/>
  <c r="FL122" i="4"/>
  <c r="FE109" i="4"/>
  <c r="V112" i="4"/>
  <c r="F56" i="3"/>
  <c r="U46" i="24"/>
  <c r="V122" i="4"/>
  <c r="DN122" i="4"/>
  <c r="N56" i="3"/>
  <c r="DN112" i="4"/>
  <c r="DM46" i="24"/>
  <c r="EU109" i="4"/>
  <c r="EI109" i="4"/>
  <c r="BV46" i="24"/>
  <c r="BX109" i="4"/>
  <c r="FM109" i="4"/>
  <c r="ES46" i="24"/>
  <c r="EB112" i="4"/>
  <c r="EA46" i="24"/>
  <c r="FD46" i="24"/>
  <c r="FF109" i="4"/>
  <c r="K53" i="3"/>
  <c r="K54" i="3" s="1"/>
  <c r="BW112" i="4"/>
  <c r="DJ112" i="4"/>
  <c r="DJ122" i="4"/>
  <c r="DI122" i="4"/>
  <c r="DK109" i="4"/>
  <c r="DI46" i="24"/>
  <c r="EL112" i="4"/>
  <c r="DZ112" i="4"/>
  <c r="O56" i="3"/>
  <c r="DY46" i="24"/>
  <c r="DZ122" i="4"/>
  <c r="O53" i="3"/>
  <c r="O54" i="3" s="1"/>
  <c r="EH112" i="4"/>
  <c r="EG46" i="24"/>
  <c r="DB112" i="4"/>
  <c r="M56" i="3"/>
  <c r="DC109" i="4"/>
  <c r="DA46" i="24"/>
  <c r="DB122" i="4"/>
  <c r="EC109" i="4"/>
  <c r="CR122" i="4"/>
  <c r="CR112" i="4"/>
  <c r="CQ46" i="24"/>
  <c r="CS109" i="4"/>
  <c r="FE46" i="24"/>
  <c r="FG109" i="4"/>
  <c r="DC122" i="4"/>
  <c r="DB46" i="24"/>
  <c r="DD109" i="4"/>
  <c r="DC112" i="4"/>
  <c r="M53" i="3"/>
  <c r="M54" i="3" s="1"/>
  <c r="O112" i="4"/>
  <c r="O122" i="4"/>
  <c r="P109" i="4"/>
  <c r="N46" i="24"/>
  <c r="FN46" i="24"/>
  <c r="EJ46" i="24"/>
  <c r="EL109" i="4"/>
  <c r="AV46" i="24"/>
  <c r="BT109" i="4"/>
  <c r="BR46" i="24"/>
  <c r="AX109" i="4"/>
  <c r="DS112" i="4"/>
  <c r="DS122" i="4"/>
  <c r="DT109" i="4"/>
  <c r="DR46" i="24"/>
  <c r="AR112" i="4"/>
  <c r="AR122" i="4"/>
  <c r="AS109" i="4"/>
  <c r="AA112" i="4"/>
  <c r="Z46" i="24"/>
  <c r="AB109" i="4"/>
  <c r="AA122" i="4"/>
  <c r="AD122" i="4"/>
  <c r="AD112" i="4"/>
  <c r="BG122" i="4"/>
  <c r="BG112" i="4"/>
  <c r="BH109" i="4"/>
  <c r="EN46" i="24"/>
  <c r="EP109" i="4"/>
  <c r="DN109" i="4"/>
  <c r="AE109" i="4"/>
  <c r="DY112" i="4"/>
  <c r="DZ109" i="4"/>
  <c r="DX46" i="24"/>
  <c r="DY122" i="4"/>
  <c r="FM122" i="4"/>
  <c r="FM112" i="4"/>
  <c r="FN109" i="4"/>
  <c r="FL46" i="24"/>
  <c r="DM122" i="4"/>
  <c r="DM112" i="4"/>
  <c r="DL46" i="24"/>
  <c r="R53" i="3"/>
  <c r="R54" i="3" s="1"/>
  <c r="FE122" i="4"/>
  <c r="EY46" i="24"/>
  <c r="FA109" i="4"/>
  <c r="FO122" i="4"/>
  <c r="FO112" i="4"/>
  <c r="FF46" i="24"/>
  <c r="FH109" i="4"/>
  <c r="AL112" i="4"/>
  <c r="AL122" i="4"/>
  <c r="AK46" i="24"/>
  <c r="AM109" i="4"/>
  <c r="AX112" i="4"/>
  <c r="AX122" i="4"/>
  <c r="AW46" i="24"/>
  <c r="CN112" i="4"/>
  <c r="CM46" i="24"/>
  <c r="CN122" i="4"/>
  <c r="CO109" i="4"/>
  <c r="FJ46" i="24"/>
  <c r="FL109" i="4"/>
  <c r="FK122" i="4"/>
  <c r="BN112" i="4"/>
  <c r="BN122" i="4"/>
  <c r="BM46" i="24"/>
  <c r="BM112" i="4"/>
  <c r="U122" i="4"/>
  <c r="U112" i="4"/>
  <c r="V109" i="4"/>
  <c r="T46" i="24"/>
  <c r="AJ112" i="4"/>
  <c r="AJ122" i="4"/>
  <c r="AK109" i="4"/>
  <c r="AI46" i="24"/>
  <c r="CY112" i="4"/>
  <c r="CZ109" i="4"/>
  <c r="CX46" i="24"/>
  <c r="CY122" i="4"/>
  <c r="Q112" i="4"/>
  <c r="P46" i="24"/>
  <c r="R109" i="4"/>
  <c r="Q122" i="4"/>
  <c r="DP109" i="4"/>
  <c r="EI46" i="24"/>
  <c r="EK109" i="4"/>
  <c r="DW112" i="4"/>
  <c r="DW122" i="4"/>
  <c r="BD112" i="4"/>
  <c r="BC46" i="24"/>
  <c r="CI122" i="4"/>
  <c r="CI112" i="4"/>
  <c r="CH46" i="24"/>
  <c r="CJ109" i="4"/>
  <c r="BE109" i="4"/>
  <c r="CV122" i="4"/>
  <c r="CS112" i="4"/>
  <c r="CV112" i="4"/>
  <c r="CU46" i="24"/>
  <c r="CW109" i="4"/>
  <c r="CU122" i="4"/>
  <c r="CF112" i="4"/>
  <c r="CF122" i="4"/>
  <c r="CG109" i="4"/>
  <c r="CE122" i="4"/>
  <c r="CE112" i="4"/>
  <c r="CE46" i="24"/>
  <c r="DU112" i="4"/>
  <c r="DU122" i="4"/>
  <c r="DT46" i="24"/>
  <c r="DV122" i="4"/>
  <c r="DV112" i="4"/>
  <c r="DU46" i="24"/>
  <c r="DW109" i="4"/>
  <c r="AE112" i="4"/>
  <c r="AE122" i="4"/>
  <c r="AF109" i="4"/>
  <c r="AD46" i="24"/>
  <c r="BD122" i="4"/>
  <c r="FB46" i="24"/>
  <c r="FD109" i="4"/>
  <c r="DF122" i="4"/>
  <c r="DF112" i="4"/>
  <c r="BO109" i="4"/>
  <c r="BL112" i="4"/>
  <c r="Z112" i="4"/>
  <c r="Z122" i="4"/>
  <c r="X122" i="4"/>
  <c r="Y46" i="24"/>
  <c r="AA109" i="4"/>
  <c r="K122" i="4"/>
  <c r="BL122" i="4"/>
  <c r="BK46" i="24"/>
  <c r="BM109" i="4"/>
  <c r="BK122" i="4"/>
  <c r="DQ112" i="4"/>
  <c r="DP46" i="24"/>
  <c r="DQ122" i="4"/>
  <c r="DR109" i="4"/>
  <c r="AF112" i="4"/>
  <c r="CG122" i="4"/>
  <c r="CG112" i="4"/>
  <c r="CH109" i="4"/>
  <c r="CF46" i="24"/>
  <c r="DR112" i="4"/>
  <c r="DR122" i="4"/>
  <c r="DS109" i="4"/>
  <c r="DQ46" i="24"/>
  <c r="CQ112" i="4"/>
  <c r="CQ122" i="4"/>
  <c r="CP46" i="24"/>
  <c r="CR109" i="4"/>
  <c r="BX46" i="24"/>
  <c r="BZ109" i="4"/>
  <c r="AB112" i="4"/>
  <c r="AA46" i="24"/>
  <c r="AC109" i="4"/>
  <c r="AB122" i="4"/>
  <c r="FH46" i="24"/>
  <c r="FJ109" i="4"/>
  <c r="DI112" i="4"/>
  <c r="DH46" i="24"/>
  <c r="DL122" i="4"/>
  <c r="DL112" i="4"/>
  <c r="DM109" i="4"/>
  <c r="DK46" i="24"/>
  <c r="DO112" i="4"/>
  <c r="DO122" i="4"/>
  <c r="DN46" i="24"/>
  <c r="CK112" i="4"/>
  <c r="CK122" i="4"/>
  <c r="CJ46" i="24"/>
  <c r="DX109" i="4"/>
  <c r="AQ112" i="4"/>
  <c r="AQ122" i="4"/>
  <c r="AR109" i="4"/>
  <c r="AP122" i="4"/>
  <c r="AP46" i="24"/>
  <c r="CA109" i="4"/>
  <c r="DJ109" i="4"/>
  <c r="DV46" i="24"/>
  <c r="BY46" i="24"/>
  <c r="DP112" i="4"/>
  <c r="DP122" i="4"/>
  <c r="DO46" i="24"/>
  <c r="DQ109" i="4"/>
  <c r="R122" i="4"/>
  <c r="DT122" i="4"/>
  <c r="DT112" i="4"/>
  <c r="BU46" i="24"/>
  <c r="BW109" i="4"/>
  <c r="AY109" i="4"/>
  <c r="CH112" i="4"/>
  <c r="CG46" i="24"/>
  <c r="CI109" i="4"/>
  <c r="CH122" i="4"/>
  <c r="EL46" i="24"/>
  <c r="EN109" i="4"/>
  <c r="EM109" i="4"/>
  <c r="BC122" i="4"/>
  <c r="BC112" i="4"/>
  <c r="DS46" i="24"/>
  <c r="DU109" i="4"/>
  <c r="FK112" i="4"/>
  <c r="BO112" i="4"/>
  <c r="BP109" i="4"/>
  <c r="DD112" i="4"/>
  <c r="DC46" i="24"/>
  <c r="EB46" i="24"/>
  <c r="CW122" i="4"/>
  <c r="CW112" i="4"/>
  <c r="P112" i="4"/>
  <c r="O46" i="24"/>
  <c r="Q109" i="4"/>
  <c r="P122" i="4"/>
  <c r="CS122" i="4"/>
  <c r="CT109" i="4"/>
  <c r="CR46" i="24"/>
  <c r="AO109" i="4"/>
  <c r="AN112" i="4"/>
  <c r="AM46" i="24"/>
  <c r="AN122" i="4"/>
  <c r="DE112" i="4"/>
  <c r="DE122" i="4"/>
  <c r="DF109" i="4"/>
  <c r="DD46" i="24"/>
  <c r="CM109" i="4"/>
  <c r="BI112" i="4"/>
  <c r="BI122" i="4"/>
  <c r="BJ109" i="4"/>
  <c r="BA112" i="4"/>
  <c r="BA122" i="4"/>
  <c r="AZ122" i="4"/>
  <c r="AZ46" i="24"/>
  <c r="BB109" i="4"/>
  <c r="AY112" i="4"/>
  <c r="BN46" i="24"/>
  <c r="EJ109" i="4"/>
  <c r="CX109" i="4"/>
  <c r="S109" i="4"/>
  <c r="AP112" i="4"/>
  <c r="AQ109" i="4"/>
  <c r="AO46" i="24"/>
  <c r="AC122" i="4"/>
  <c r="AC112" i="4"/>
  <c r="AB46" i="24"/>
  <c r="AG112" i="4"/>
  <c r="AH109" i="4"/>
  <c r="AF46" i="24"/>
  <c r="AG122" i="4"/>
  <c r="EH46" i="24"/>
  <c r="Q46" i="24"/>
  <c r="DA122" i="4"/>
  <c r="DA112" i="4"/>
  <c r="DB109" i="4"/>
  <c r="CU112" i="4"/>
  <c r="CV109" i="4"/>
  <c r="EZ109" i="4"/>
  <c r="W112" i="4"/>
  <c r="AD109" i="4"/>
  <c r="N109" i="4"/>
  <c r="M112" i="4"/>
  <c r="L46" i="24"/>
  <c r="M122" i="4"/>
  <c r="CZ112" i="4"/>
  <c r="DA109" i="4"/>
  <c r="CY46" i="24"/>
  <c r="BE112" i="4"/>
  <c r="BE122" i="4"/>
  <c r="BJ122" i="4"/>
  <c r="BJ112" i="4"/>
  <c r="BK109" i="4"/>
  <c r="T112" i="4"/>
  <c r="T122" i="4"/>
  <c r="U109" i="4"/>
  <c r="AG109" i="4"/>
  <c r="AF122" i="4"/>
  <c r="BO122" i="4"/>
  <c r="BB122" i="4"/>
  <c r="BC109" i="4"/>
  <c r="BB112" i="4"/>
  <c r="DD122" i="4"/>
  <c r="W122" i="4"/>
  <c r="V46" i="24"/>
  <c r="X109" i="4"/>
  <c r="BW46" i="24"/>
  <c r="BY109" i="4"/>
  <c r="AS112" i="4"/>
  <c r="AT109" i="4"/>
  <c r="AS122" i="4"/>
  <c r="AI112" i="4"/>
  <c r="AJ109" i="4"/>
  <c r="AH46" i="24"/>
  <c r="FP124" i="4"/>
  <c r="S122" i="4"/>
  <c r="S112" i="4"/>
  <c r="R46" i="24"/>
  <c r="T109" i="4"/>
  <c r="BL46" i="24"/>
  <c r="BH46" i="24"/>
  <c r="AU112" i="4"/>
  <c r="AU122" i="4"/>
  <c r="CT112" i="4"/>
  <c r="CT122" i="4"/>
  <c r="CU109" i="4"/>
  <c r="DL109" i="4"/>
  <c r="DK112" i="4"/>
  <c r="DJ46" i="24"/>
  <c r="DK122" i="4"/>
  <c r="CC109" i="4"/>
  <c r="CA46" i="24"/>
  <c r="K112" i="4"/>
  <c r="L109" i="4"/>
  <c r="J46" i="24"/>
  <c r="CO112" i="4"/>
  <c r="CP109" i="4"/>
  <c r="BI46" i="24"/>
  <c r="BN109" i="4"/>
  <c r="BM122" i="4"/>
  <c r="DE109" i="4"/>
  <c r="CB109" i="4"/>
  <c r="BZ46" i="24"/>
  <c r="DH122" i="4"/>
  <c r="DH112" i="4"/>
  <c r="DG112" i="4"/>
  <c r="R112" i="4"/>
  <c r="BT46" i="24"/>
  <c r="BV109" i="4"/>
  <c r="AV109" i="4"/>
  <c r="AK122" i="4"/>
  <c r="AK112" i="4"/>
  <c r="AL109" i="4"/>
  <c r="BK112" i="4"/>
  <c r="BJ46" i="24"/>
  <c r="BL109" i="4"/>
  <c r="Y112" i="4"/>
  <c r="Y122" i="4"/>
  <c r="CN109" i="4"/>
  <c r="CL46" i="24"/>
  <c r="CM122" i="4"/>
  <c r="CM112" i="4"/>
  <c r="BP112" i="4"/>
  <c r="EI112" i="4"/>
  <c r="BH112" i="4"/>
  <c r="BH122" i="4"/>
  <c r="BI109" i="4"/>
  <c r="L112" i="4"/>
  <c r="M109" i="4"/>
  <c r="K46" i="24"/>
  <c r="EB109" i="4"/>
  <c r="DZ46" i="24"/>
  <c r="EA112" i="4"/>
  <c r="CD109" i="4"/>
  <c r="CB46" i="24"/>
  <c r="D53" i="3"/>
  <c r="L122" i="4"/>
  <c r="DW46" i="24"/>
  <c r="DX122" i="4"/>
  <c r="DX112" i="4"/>
  <c r="DY109" i="4"/>
  <c r="BQ112" i="4"/>
  <c r="BQ122" i="4"/>
  <c r="BR109" i="4"/>
  <c r="BP46" i="24"/>
  <c r="EC112" i="4"/>
  <c r="ED109" i="4"/>
  <c r="CL122" i="4"/>
  <c r="CL112" i="4"/>
  <c r="AM112" i="4"/>
  <c r="AM122" i="4"/>
  <c r="AL46" i="24"/>
  <c r="AN109" i="4"/>
  <c r="EX46" i="24"/>
  <c r="X112" i="4"/>
  <c r="AI122" i="4"/>
  <c r="CZ122" i="4"/>
  <c r="AO122" i="4"/>
  <c r="BQ109" i="4"/>
  <c r="BU109" i="4"/>
  <c r="BS46" i="24"/>
  <c r="AY122" i="4"/>
  <c r="EF112" i="4"/>
  <c r="EG109" i="4"/>
  <c r="DH109" i="4"/>
  <c r="ET109" i="4"/>
  <c r="M46" i="24"/>
  <c r="O109" i="4"/>
  <c r="N112" i="4"/>
  <c r="N122" i="4"/>
  <c r="AZ112" i="4"/>
  <c r="BA109" i="4"/>
  <c r="DG122" i="4"/>
  <c r="Y109" i="4"/>
  <c r="W46" i="24"/>
  <c r="EE46" i="24"/>
  <c r="AO112" i="4"/>
  <c r="FP112" i="4"/>
  <c r="FO46" i="24"/>
  <c r="FQ109" i="4"/>
  <c r="AZ109" i="4"/>
  <c r="FG46" i="24"/>
  <c r="FI109" i="4"/>
  <c r="CF109" i="4"/>
  <c r="ER46" i="24"/>
  <c r="BP122" i="4"/>
  <c r="AP109" i="4"/>
  <c r="BO46" i="24"/>
  <c r="CJ112" i="4"/>
  <c r="CJ122" i="4"/>
  <c r="CI46" i="24"/>
  <c r="CK109" i="4"/>
  <c r="AW122" i="4" l="1"/>
  <c r="AW112" i="4"/>
  <c r="AW113" i="4" s="1"/>
  <c r="AW32" i="4" s="1"/>
  <c r="EV112" i="4"/>
  <c r="EV113" i="4" s="1"/>
  <c r="EV32" i="4" s="1"/>
  <c r="BZ122" i="4"/>
  <c r="CA122" i="4"/>
  <c r="BT122" i="4"/>
  <c r="BT124" i="4" s="1"/>
  <c r="BT128" i="4" s="1"/>
  <c r="CB122" i="4"/>
  <c r="CB124" i="4" s="1"/>
  <c r="CB128" i="4" s="1"/>
  <c r="BU112" i="4"/>
  <c r="BU113" i="4" s="1"/>
  <c r="BU32" i="4" s="1"/>
  <c r="BU122" i="4"/>
  <c r="BT112" i="4"/>
  <c r="BT113" i="4" s="1"/>
  <c r="BT32" i="4" s="1"/>
  <c r="AV112" i="4"/>
  <c r="AV113" i="4" s="1"/>
  <c r="AV32" i="4" s="1"/>
  <c r="CC112" i="4"/>
  <c r="CC113" i="4" s="1"/>
  <c r="CC32" i="4" s="1"/>
  <c r="BV112" i="4"/>
  <c r="BV113" i="4" s="1"/>
  <c r="BV32" i="4" s="1"/>
  <c r="CC122" i="4"/>
  <c r="CC124" i="4" s="1"/>
  <c r="CC128" i="4" s="1"/>
  <c r="BX122" i="4"/>
  <c r="BX124" i="4" s="1"/>
  <c r="BX128" i="4" s="1"/>
  <c r="CB112" i="4"/>
  <c r="CB113" i="4" s="1"/>
  <c r="CB32" i="4" s="1"/>
  <c r="BY122" i="4"/>
  <c r="BY124" i="4" s="1"/>
  <c r="BY128" i="4" s="1"/>
  <c r="BZ112" i="4"/>
  <c r="BZ113" i="4" s="1"/>
  <c r="BZ32" i="4" s="1"/>
  <c r="EK112" i="4"/>
  <c r="EK113" i="4" s="1"/>
  <c r="EK32" i="4" s="1"/>
  <c r="BW122" i="4"/>
  <c r="BW124" i="4" s="1"/>
  <c r="BW128" i="4" s="1"/>
  <c r="ES112" i="4"/>
  <c r="ES113" i="4" s="1"/>
  <c r="ES32" i="4" s="1"/>
  <c r="BX112" i="4"/>
  <c r="BX113" i="4" s="1"/>
  <c r="BX32" i="4" s="1"/>
  <c r="EM112" i="4"/>
  <c r="EY112" i="4"/>
  <c r="EY113" i="4" s="1"/>
  <c r="EY32" i="4" s="1"/>
  <c r="BY112" i="4"/>
  <c r="BV122" i="4"/>
  <c r="CA112" i="4"/>
  <c r="CA113" i="4" s="1"/>
  <c r="CA32" i="4" s="1"/>
  <c r="FH122" i="4"/>
  <c r="FH124" i="4" s="1"/>
  <c r="FH128" i="4" s="1"/>
  <c r="BS112" i="4"/>
  <c r="BS113" i="4" s="1"/>
  <c r="BS32" i="4" s="1"/>
  <c r="FD112" i="4"/>
  <c r="FD113" i="4" s="1"/>
  <c r="FD32" i="4" s="1"/>
  <c r="EO112" i="4"/>
  <c r="EO113" i="4" s="1"/>
  <c r="EO32" i="4" s="1"/>
  <c r="EI122" i="4"/>
  <c r="EI124" i="4" s="1"/>
  <c r="EI128" i="4" s="1"/>
  <c r="EC122" i="4"/>
  <c r="EC124" i="4" s="1"/>
  <c r="EC128" i="4" s="1"/>
  <c r="EZ122" i="4"/>
  <c r="EZ124" i="4" s="1"/>
  <c r="EJ112" i="4"/>
  <c r="EJ113" i="4" s="1"/>
  <c r="EJ32" i="4" s="1"/>
  <c r="EO122" i="4"/>
  <c r="EO124" i="4" s="1"/>
  <c r="EO128" i="4" s="1"/>
  <c r="EA122" i="4"/>
  <c r="EA124" i="4" s="1"/>
  <c r="EM122" i="4"/>
  <c r="EM124" i="4" s="1"/>
  <c r="EM128" i="4" s="1"/>
  <c r="FI122" i="4"/>
  <c r="FI124" i="4" s="1"/>
  <c r="EY122" i="4"/>
  <c r="EY124" i="4" s="1"/>
  <c r="FI112" i="4"/>
  <c r="FI113" i="4" s="1"/>
  <c r="FI32" i="4" s="1"/>
  <c r="FC122" i="4"/>
  <c r="FC124" i="4" s="1"/>
  <c r="FC128" i="4" s="1"/>
  <c r="FG122" i="4"/>
  <c r="FG124" i="4" s="1"/>
  <c r="FG128" i="4" s="1"/>
  <c r="FP128" i="4"/>
  <c r="FQ128" i="4"/>
  <c r="FE124" i="4"/>
  <c r="FE128" i="4" s="1"/>
  <c r="M60" i="3"/>
  <c r="BB113" i="4"/>
  <c r="BB32" i="4" s="1"/>
  <c r="DX124" i="4"/>
  <c r="DX128" i="4" s="1"/>
  <c r="AY113" i="4"/>
  <c r="AY32" i="4" s="1"/>
  <c r="AM113" i="4"/>
  <c r="AM32" i="4" s="1"/>
  <c r="BH124" i="4"/>
  <c r="BH128" i="4" s="1"/>
  <c r="DH124" i="4"/>
  <c r="DH128" i="4" s="1"/>
  <c r="AZ113" i="4"/>
  <c r="AZ32" i="4" s="1"/>
  <c r="N124" i="4"/>
  <c r="N128" i="4" s="1"/>
  <c r="EC113" i="4"/>
  <c r="EC32" i="4" s="1"/>
  <c r="BP113" i="4"/>
  <c r="BP32" i="4" s="1"/>
  <c r="AK124" i="4"/>
  <c r="AK128" i="4" s="1"/>
  <c r="DK124" i="4"/>
  <c r="DK128" i="4" s="1"/>
  <c r="BJ113" i="4"/>
  <c r="BJ32" i="4" s="1"/>
  <c r="FK113" i="4"/>
  <c r="FK32" i="4" s="1"/>
  <c r="R63" i="3"/>
  <c r="CH124" i="4"/>
  <c r="CH128" i="4" s="1"/>
  <c r="CQ113" i="4"/>
  <c r="CQ32" i="4" s="1"/>
  <c r="L63" i="3"/>
  <c r="DV113" i="4"/>
  <c r="DV32" i="4" s="1"/>
  <c r="DM113" i="4"/>
  <c r="DM32" i="4" s="1"/>
  <c r="EU112" i="4"/>
  <c r="EU122" i="4"/>
  <c r="P58" i="3"/>
  <c r="ET46" i="24"/>
  <c r="P56" i="3"/>
  <c r="CX124" i="4"/>
  <c r="CX128" i="4" s="1"/>
  <c r="ET122" i="4"/>
  <c r="BJ124" i="4"/>
  <c r="BJ128" i="4" s="1"/>
  <c r="BI124" i="4"/>
  <c r="BI128" i="4" s="1"/>
  <c r="CS124" i="4"/>
  <c r="CS128" i="4" s="1"/>
  <c r="DP124" i="4"/>
  <c r="DP128" i="4" s="1"/>
  <c r="DQ113" i="4"/>
  <c r="DQ32" i="4" s="1"/>
  <c r="DF113" i="4"/>
  <c r="DF32" i="4" s="1"/>
  <c r="CV113" i="4"/>
  <c r="CV32" i="4" s="1"/>
  <c r="DM124" i="4"/>
  <c r="DM128" i="4" s="1"/>
  <c r="DB124" i="4"/>
  <c r="DB128" i="4" s="1"/>
  <c r="CX113" i="4"/>
  <c r="CX32" i="4" s="1"/>
  <c r="ET112" i="4"/>
  <c r="CJ124" i="4"/>
  <c r="CJ128" i="4" s="1"/>
  <c r="BQ113" i="4"/>
  <c r="BQ32" i="4" s="1"/>
  <c r="N113" i="4"/>
  <c r="N32" i="4" s="1"/>
  <c r="AO124" i="4"/>
  <c r="AO128" i="4" s="1"/>
  <c r="CM113" i="4"/>
  <c r="CM32" i="4" s="1"/>
  <c r="CU113" i="4"/>
  <c r="CU32" i="4" s="1"/>
  <c r="DV124" i="4"/>
  <c r="DV128" i="4" s="1"/>
  <c r="CZ124" i="4"/>
  <c r="CZ128" i="4" s="1"/>
  <c r="EA113" i="4"/>
  <c r="O63" i="3"/>
  <c r="DK113" i="4"/>
  <c r="DK32" i="4" s="1"/>
  <c r="W124" i="4"/>
  <c r="F72" i="3"/>
  <c r="BE124" i="4"/>
  <c r="BI113" i="4"/>
  <c r="BI32" i="4" s="1"/>
  <c r="DP113" i="4"/>
  <c r="DP32" i="4" s="1"/>
  <c r="CK124" i="4"/>
  <c r="CK128" i="4" s="1"/>
  <c r="AB124" i="4"/>
  <c r="AB128" i="4" s="1"/>
  <c r="BK124" i="4"/>
  <c r="BK128" i="4" s="1"/>
  <c r="DF124" i="4"/>
  <c r="DF128" i="4" s="1"/>
  <c r="CS113" i="4"/>
  <c r="CS32" i="4" s="1"/>
  <c r="FG112" i="4"/>
  <c r="AR124" i="4"/>
  <c r="AR128" i="4" s="1"/>
  <c r="DC113" i="4"/>
  <c r="DC32" i="4" s="1"/>
  <c r="M63" i="3"/>
  <c r="F58" i="3"/>
  <c r="J58" i="3"/>
  <c r="BS109" i="4"/>
  <c r="AI124" i="4"/>
  <c r="G72" i="3"/>
  <c r="BQ124" i="4"/>
  <c r="BQ128" i="4" s="1"/>
  <c r="CM124" i="4"/>
  <c r="CM128" i="4" s="1"/>
  <c r="BM124" i="4"/>
  <c r="BM128" i="4" s="1"/>
  <c r="DA113" i="4"/>
  <c r="DA32" i="4" s="1"/>
  <c r="AP113" i="4"/>
  <c r="AP32" i="4" s="1"/>
  <c r="P124" i="4"/>
  <c r="P128" i="4" s="1"/>
  <c r="CK113" i="4"/>
  <c r="CK32" i="4" s="1"/>
  <c r="DR124" i="4"/>
  <c r="DR128" i="4" s="1"/>
  <c r="DU124" i="4"/>
  <c r="DU128" i="4" s="1"/>
  <c r="CV124" i="4"/>
  <c r="CV128" i="4" s="1"/>
  <c r="AJ124" i="4"/>
  <c r="AJ128" i="4" s="1"/>
  <c r="FO113" i="4"/>
  <c r="FO32" i="4" s="1"/>
  <c r="AR113" i="4"/>
  <c r="AR32" i="4" s="1"/>
  <c r="AW124" i="4"/>
  <c r="AW128" i="4" s="1"/>
  <c r="M58" i="3"/>
  <c r="V113" i="4"/>
  <c r="V32" i="4" s="1"/>
  <c r="EW122" i="4"/>
  <c r="EP122" i="4"/>
  <c r="FN113" i="4"/>
  <c r="FN32" i="4" s="1"/>
  <c r="FP113" i="4"/>
  <c r="FP32" i="4" s="1"/>
  <c r="BE113" i="4"/>
  <c r="BE32" i="4" s="1"/>
  <c r="DU113" i="4"/>
  <c r="DU32" i="4" s="1"/>
  <c r="AJ113" i="4"/>
  <c r="AJ32" i="4" s="1"/>
  <c r="CN124" i="4"/>
  <c r="CN128" i="4" s="1"/>
  <c r="FO124" i="4"/>
  <c r="FO128" i="4" s="1"/>
  <c r="DI124" i="4"/>
  <c r="DI128" i="4" s="1"/>
  <c r="EW113" i="4"/>
  <c r="EW32" i="4" s="1"/>
  <c r="EP112" i="4"/>
  <c r="FN124" i="4"/>
  <c r="FN128" i="4" s="1"/>
  <c r="EF122" i="4"/>
  <c r="FC112" i="4"/>
  <c r="FM113" i="4"/>
  <c r="FM32" i="4" s="1"/>
  <c r="DC124" i="4"/>
  <c r="M72" i="3"/>
  <c r="DB113" i="4"/>
  <c r="DB32" i="4" s="1"/>
  <c r="DJ124" i="4"/>
  <c r="DJ128" i="4" s="1"/>
  <c r="BR124" i="4"/>
  <c r="BR128" i="4" s="1"/>
  <c r="EG113" i="4"/>
  <c r="EG32" i="4" s="1"/>
  <c r="CH113" i="4"/>
  <c r="CH32" i="4" s="1"/>
  <c r="DX113" i="4"/>
  <c r="DX32" i="4" s="1"/>
  <c r="CT113" i="4"/>
  <c r="CT32" i="4" s="1"/>
  <c r="AS124" i="4"/>
  <c r="AS128" i="4" s="1"/>
  <c r="P113" i="4"/>
  <c r="P32" i="4" s="1"/>
  <c r="BC113" i="4"/>
  <c r="BC32" i="4" s="1"/>
  <c r="DO113" i="4"/>
  <c r="DO32" i="4" s="1"/>
  <c r="N63" i="3"/>
  <c r="AB113" i="4"/>
  <c r="AB32" i="4" s="1"/>
  <c r="BL124" i="4"/>
  <c r="BL128" i="4" s="1"/>
  <c r="CE113" i="4"/>
  <c r="CE32" i="4" s="1"/>
  <c r="CN113" i="4"/>
  <c r="CN32" i="4" s="1"/>
  <c r="FM124" i="4"/>
  <c r="FM128" i="4" s="1"/>
  <c r="BG113" i="4"/>
  <c r="BG32" i="4" s="1"/>
  <c r="I63" i="3"/>
  <c r="DJ113" i="4"/>
  <c r="DJ32" i="4" s="1"/>
  <c r="BW113" i="4"/>
  <c r="BW32" i="4" s="1"/>
  <c r="FL124" i="4"/>
  <c r="FL128" i="4" s="1"/>
  <c r="EE122" i="4"/>
  <c r="BR113" i="4"/>
  <c r="BR32" i="4" s="1"/>
  <c r="EG122" i="4"/>
  <c r="AI113" i="4"/>
  <c r="AI32" i="4" s="1"/>
  <c r="G63" i="3"/>
  <c r="DE124" i="4"/>
  <c r="DE128" i="4" s="1"/>
  <c r="E72" i="3"/>
  <c r="K124" i="4"/>
  <c r="BD124" i="4"/>
  <c r="BD128" i="4" s="1"/>
  <c r="Q124" i="4"/>
  <c r="Q128" i="4" s="1"/>
  <c r="U113" i="4"/>
  <c r="U32" i="4" s="1"/>
  <c r="BG124" i="4"/>
  <c r="I72" i="3"/>
  <c r="DS124" i="4"/>
  <c r="DS128" i="4" s="1"/>
  <c r="EH122" i="4"/>
  <c r="K56" i="3"/>
  <c r="K58" i="3"/>
  <c r="CD112" i="4"/>
  <c r="CD122" i="4"/>
  <c r="CC46" i="24"/>
  <c r="FL113" i="4"/>
  <c r="FL32" i="4" s="1"/>
  <c r="EE113" i="4"/>
  <c r="EE32" i="4" s="1"/>
  <c r="FD122" i="4"/>
  <c r="FA122" i="4"/>
  <c r="CW113" i="4"/>
  <c r="CW32" i="4" s="1"/>
  <c r="BO124" i="4"/>
  <c r="BO128" i="4" s="1"/>
  <c r="CG113" i="4"/>
  <c r="CG32" i="4" s="1"/>
  <c r="FB122" i="4"/>
  <c r="FA112" i="4"/>
  <c r="AH124" i="4"/>
  <c r="AH128" i="4" s="1"/>
  <c r="BC124" i="4"/>
  <c r="BC128" i="4" s="1"/>
  <c r="R113" i="4"/>
  <c r="R32" i="4" s="1"/>
  <c r="AG124" i="4"/>
  <c r="AG128" i="4" s="1"/>
  <c r="BV124" i="4"/>
  <c r="BV128" i="4" s="1"/>
  <c r="AX124" i="4"/>
  <c r="AX128" i="4" s="1"/>
  <c r="DG124" i="4"/>
  <c r="DG128" i="4" s="1"/>
  <c r="L113" i="4"/>
  <c r="L32" i="4" s="1"/>
  <c r="DG113" i="4"/>
  <c r="DG32" i="4" s="1"/>
  <c r="CW124" i="4"/>
  <c r="CW128" i="4" s="1"/>
  <c r="EL122" i="4"/>
  <c r="DL113" i="4"/>
  <c r="DL32" i="4" s="1"/>
  <c r="CG124" i="4"/>
  <c r="CG128" i="4" s="1"/>
  <c r="CI124" i="4"/>
  <c r="CI128" i="4" s="1"/>
  <c r="AX113" i="4"/>
  <c r="AX32" i="4" s="1"/>
  <c r="EZ112" i="4"/>
  <c r="DY124" i="4"/>
  <c r="DY128" i="4" s="1"/>
  <c r="AD113" i="4"/>
  <c r="AD32" i="4" s="1"/>
  <c r="EK122" i="4"/>
  <c r="FF122" i="4"/>
  <c r="AT113" i="4"/>
  <c r="AT32" i="4" s="1"/>
  <c r="FB112" i="4"/>
  <c r="AH113" i="4"/>
  <c r="AH32" i="4" s="1"/>
  <c r="DA124" i="4"/>
  <c r="DA128" i="4" s="1"/>
  <c r="Y113" i="4"/>
  <c r="Y32" i="4" s="1"/>
  <c r="M124" i="4"/>
  <c r="M128" i="4" s="1"/>
  <c r="BZ124" i="4"/>
  <c r="BZ128" i="4" s="1"/>
  <c r="CE124" i="4"/>
  <c r="DS113" i="4"/>
  <c r="DS32" i="4" s="1"/>
  <c r="EH113" i="4"/>
  <c r="EH32" i="4" s="1"/>
  <c r="AM124" i="4"/>
  <c r="AM128" i="4" s="1"/>
  <c r="L124" i="4"/>
  <c r="L128" i="4" s="1"/>
  <c r="DH113" i="4"/>
  <c r="DH32" i="4" s="1"/>
  <c r="AF124" i="4"/>
  <c r="AF128" i="4" s="1"/>
  <c r="M113" i="4"/>
  <c r="M32" i="4" s="1"/>
  <c r="AN124" i="4"/>
  <c r="AN128" i="4" s="1"/>
  <c r="EL113" i="4"/>
  <c r="EL32" i="4" s="1"/>
  <c r="DT113" i="4"/>
  <c r="DT32" i="4" s="1"/>
  <c r="DL124" i="4"/>
  <c r="DL128" i="4" s="1"/>
  <c r="AF113" i="4"/>
  <c r="AF32" i="4" s="1"/>
  <c r="CF124" i="4"/>
  <c r="CF128" i="4" s="1"/>
  <c r="Q113" i="4"/>
  <c r="Q32" i="4" s="1"/>
  <c r="BM113" i="4"/>
  <c r="BM32" i="4" s="1"/>
  <c r="AD124" i="4"/>
  <c r="AD128" i="4" s="1"/>
  <c r="FF112" i="4"/>
  <c r="DZ124" i="4"/>
  <c r="DZ128" i="4" s="1"/>
  <c r="DN113" i="4"/>
  <c r="DN32" i="4" s="1"/>
  <c r="ED113" i="4"/>
  <c r="ED32" i="4" s="1"/>
  <c r="EQ122" i="4"/>
  <c r="G58" i="3"/>
  <c r="AI109" i="4"/>
  <c r="DR113" i="4"/>
  <c r="DR32" i="4" s="1"/>
  <c r="CZ113" i="4"/>
  <c r="CZ32" i="4" s="1"/>
  <c r="AG113" i="4"/>
  <c r="AG32" i="4" s="1"/>
  <c r="AZ124" i="4"/>
  <c r="AZ128" i="4" s="1"/>
  <c r="AP124" i="4"/>
  <c r="AP128" i="4" s="1"/>
  <c r="BY113" i="4"/>
  <c r="BY32" i="4" s="1"/>
  <c r="X124" i="4"/>
  <c r="X128" i="4" s="1"/>
  <c r="AE124" i="4"/>
  <c r="AE128" i="4" s="1"/>
  <c r="CF113" i="4"/>
  <c r="CF32" i="4" s="1"/>
  <c r="BD113" i="4"/>
  <c r="BD32" i="4" s="1"/>
  <c r="CY124" i="4"/>
  <c r="CY128" i="4" s="1"/>
  <c r="AA124" i="4"/>
  <c r="AA128" i="4" s="1"/>
  <c r="ED122" i="4"/>
  <c r="AT124" i="4"/>
  <c r="AT128" i="4" s="1"/>
  <c r="EQ112" i="4"/>
  <c r="DE113" i="4"/>
  <c r="DE32" i="4" s="1"/>
  <c r="U124" i="4"/>
  <c r="U128" i="4" s="1"/>
  <c r="EF113" i="4"/>
  <c r="EF32" i="4" s="1"/>
  <c r="R58" i="3"/>
  <c r="FJ122" i="4"/>
  <c r="FJ112" i="4"/>
  <c r="R56" i="3"/>
  <c r="FI46" i="24"/>
  <c r="DY113" i="4"/>
  <c r="DY32" i="4" s="1"/>
  <c r="FE112" i="4"/>
  <c r="N58" i="3"/>
  <c r="DO109" i="4"/>
  <c r="AV124" i="4"/>
  <c r="AV128" i="4" s="1"/>
  <c r="H58" i="3"/>
  <c r="AU109" i="4"/>
  <c r="L58" i="3"/>
  <c r="L56" i="3"/>
  <c r="CP122" i="4"/>
  <c r="CO46" i="24"/>
  <c r="CO122" i="4"/>
  <c r="CP112" i="4"/>
  <c r="K63" i="3" s="1"/>
  <c r="CJ113" i="4"/>
  <c r="CJ32" i="4" s="1"/>
  <c r="BU124" i="4"/>
  <c r="BU128" i="4" s="1"/>
  <c r="DO124" i="4"/>
  <c r="N72" i="3"/>
  <c r="BP124" i="4"/>
  <c r="BP128" i="4" s="1"/>
  <c r="Y124" i="4"/>
  <c r="Y128" i="4" s="1"/>
  <c r="AU124" i="4"/>
  <c r="AS113" i="4"/>
  <c r="AS32" i="4" s="1"/>
  <c r="CI113" i="4"/>
  <c r="CI32" i="4" s="1"/>
  <c r="D58" i="3"/>
  <c r="D56" i="3"/>
  <c r="H46" i="24"/>
  <c r="DI113" i="4"/>
  <c r="DI32" i="4" s="1"/>
  <c r="Z124" i="4"/>
  <c r="Z128" i="4" s="1"/>
  <c r="BN124" i="4"/>
  <c r="BN128" i="4" s="1"/>
  <c r="CA124" i="4"/>
  <c r="CA128" i="4" s="1"/>
  <c r="R124" i="4"/>
  <c r="R128" i="4" s="1"/>
  <c r="Z113" i="4"/>
  <c r="Z32" i="4" s="1"/>
  <c r="DW113" i="4"/>
  <c r="DW32" i="4" s="1"/>
  <c r="BN113" i="4"/>
  <c r="BN32" i="4" s="1"/>
  <c r="AL124" i="4"/>
  <c r="AL128" i="4" s="1"/>
  <c r="CR113" i="4"/>
  <c r="CR32" i="4" s="1"/>
  <c r="DZ113" i="4"/>
  <c r="DZ32" i="4" s="1"/>
  <c r="DN124" i="4"/>
  <c r="DN128" i="4" s="1"/>
  <c r="ER122" i="4"/>
  <c r="CT124" i="4"/>
  <c r="CT128" i="4" s="1"/>
  <c r="BB124" i="4"/>
  <c r="BB128" i="4" s="1"/>
  <c r="AU113" i="4"/>
  <c r="DT124" i="4"/>
  <c r="DT128" i="4" s="1"/>
  <c r="AY124" i="4"/>
  <c r="AY128" i="4" s="1"/>
  <c r="BH113" i="4"/>
  <c r="BH32" i="4" s="1"/>
  <c r="BK113" i="4"/>
  <c r="BK32" i="4" s="1"/>
  <c r="K113" i="4"/>
  <c r="K32" i="4" s="1"/>
  <c r="E63" i="3"/>
  <c r="DW124" i="4"/>
  <c r="DW128" i="4" s="1"/>
  <c r="EI113" i="4"/>
  <c r="EI32" i="4" s="1"/>
  <c r="S124" i="4"/>
  <c r="S128" i="4" s="1"/>
  <c r="T113" i="4"/>
  <c r="T32" i="4" s="1"/>
  <c r="W113" i="4"/>
  <c r="W32" i="4" s="1"/>
  <c r="F63" i="3"/>
  <c r="BA113" i="4"/>
  <c r="BA32" i="4" s="1"/>
  <c r="AQ124" i="4"/>
  <c r="AQ128" i="4" s="1"/>
  <c r="BL113" i="4"/>
  <c r="BL32" i="4" s="1"/>
  <c r="CU124" i="4"/>
  <c r="CU128" i="4" s="1"/>
  <c r="AL113" i="4"/>
  <c r="AL32" i="4" s="1"/>
  <c r="BE128" i="4"/>
  <c r="O124" i="4"/>
  <c r="O128" i="4" s="1"/>
  <c r="CR124" i="4"/>
  <c r="CR128" i="4" s="1"/>
  <c r="O58" i="3"/>
  <c r="EA109" i="4"/>
  <c r="EB122" i="4"/>
  <c r="W109" i="4"/>
  <c r="EN122" i="4"/>
  <c r="ER112" i="4"/>
  <c r="I56" i="3"/>
  <c r="I58" i="3"/>
  <c r="BF122" i="4"/>
  <c r="BF112" i="4"/>
  <c r="H63" i="3" s="1"/>
  <c r="BE46" i="24"/>
  <c r="X113" i="4"/>
  <c r="X32" i="4" s="1"/>
  <c r="DD124" i="4"/>
  <c r="DD128" i="4" s="1"/>
  <c r="AO113" i="4"/>
  <c r="AO32" i="4" s="1"/>
  <c r="CO113" i="4"/>
  <c r="CO32" i="4" s="1"/>
  <c r="CL113" i="4"/>
  <c r="CL32" i="4" s="1"/>
  <c r="AN113" i="4"/>
  <c r="AN32" i="4" s="1"/>
  <c r="AE113" i="4"/>
  <c r="AE32" i="4" s="1"/>
  <c r="S113" i="4"/>
  <c r="S32" i="4" s="1"/>
  <c r="T124" i="4"/>
  <c r="T128" i="4" s="1"/>
  <c r="AC113" i="4"/>
  <c r="AC32" i="4" s="1"/>
  <c r="BA124" i="4"/>
  <c r="BA128" i="4" s="1"/>
  <c r="DD113" i="4"/>
  <c r="DD32" i="4" s="1"/>
  <c r="FH112" i="4"/>
  <c r="CL124" i="4"/>
  <c r="CL128" i="4" s="1"/>
  <c r="AK113" i="4"/>
  <c r="AK32" i="4" s="1"/>
  <c r="AC124" i="4"/>
  <c r="AC128" i="4" s="1"/>
  <c r="BO113" i="4"/>
  <c r="BO32" i="4" s="1"/>
  <c r="EM113" i="4"/>
  <c r="EM32" i="4" s="1"/>
  <c r="AQ113" i="4"/>
  <c r="AQ32" i="4" s="1"/>
  <c r="L72" i="3"/>
  <c r="CQ124" i="4"/>
  <c r="DQ124" i="4"/>
  <c r="DQ128" i="4" s="1"/>
  <c r="EJ122" i="4"/>
  <c r="CY113" i="4"/>
  <c r="CY32" i="4" s="1"/>
  <c r="FK124" i="4"/>
  <c r="R72" i="3"/>
  <c r="AA113" i="4"/>
  <c r="AA32" i="4" s="1"/>
  <c r="BS122" i="4"/>
  <c r="O113" i="4"/>
  <c r="O32" i="4" s="1"/>
  <c r="EB113" i="4"/>
  <c r="EB32" i="4" s="1"/>
  <c r="V124" i="4"/>
  <c r="V128" i="4" s="1"/>
  <c r="ES122" i="4"/>
  <c r="EV122" i="4"/>
  <c r="EN112" i="4"/>
  <c r="EX112" i="4"/>
  <c r="EX122" i="4"/>
  <c r="EW46" i="24"/>
  <c r="Q58" i="3"/>
  <c r="Q56" i="3"/>
  <c r="E58" i="3"/>
  <c r="I46" i="24"/>
  <c r="E56" i="3"/>
  <c r="J122" i="4"/>
  <c r="J112" i="4"/>
  <c r="D75" i="27" l="1"/>
  <c r="R74" i="3"/>
  <c r="J63" i="3"/>
  <c r="F68" i="3" s="1"/>
  <c r="EZ128" i="4"/>
  <c r="BG109" i="4"/>
  <c r="BG128" i="4" s="1"/>
  <c r="I78" i="3" s="1"/>
  <c r="Q63" i="3"/>
  <c r="EV109" i="4"/>
  <c r="J109" i="4"/>
  <c r="D60" i="3" s="1"/>
  <c r="FI128" i="4"/>
  <c r="EY109" i="4"/>
  <c r="EY128" i="4" s="1"/>
  <c r="L74" i="3"/>
  <c r="FK109" i="4"/>
  <c r="R60" i="3" s="1"/>
  <c r="EE124" i="4"/>
  <c r="EE128" i="4" s="1"/>
  <c r="ET124" i="4"/>
  <c r="ET128" i="4" s="1"/>
  <c r="FJ113" i="4"/>
  <c r="FJ32" i="4" s="1"/>
  <c r="FD124" i="4"/>
  <c r="FD128" i="4" s="1"/>
  <c r="FG113" i="4"/>
  <c r="FG32" i="4" s="1"/>
  <c r="O64" i="3"/>
  <c r="EX113" i="4"/>
  <c r="EX32" i="4" s="1"/>
  <c r="FF124" i="4"/>
  <c r="FF128" i="4" s="1"/>
  <c r="FA113" i="4"/>
  <c r="FA32" i="4" s="1"/>
  <c r="EW124" i="4"/>
  <c r="EW128" i="4" s="1"/>
  <c r="EX124" i="4"/>
  <c r="EX128" i="4" s="1"/>
  <c r="ER124" i="4"/>
  <c r="ER128" i="4" s="1"/>
  <c r="EN113" i="4"/>
  <c r="EN32" i="4" s="1"/>
  <c r="ER113" i="4"/>
  <c r="ER32" i="4" s="1"/>
  <c r="P72" i="3"/>
  <c r="EV124" i="4"/>
  <c r="EN124" i="4"/>
  <c r="EN128" i="4" s="1"/>
  <c r="DO128" i="4"/>
  <c r="N78" i="3" s="1"/>
  <c r="N60" i="3"/>
  <c r="AI128" i="4"/>
  <c r="G78" i="3" s="1"/>
  <c r="G60" i="3"/>
  <c r="EK124" i="4"/>
  <c r="EK128" i="4" s="1"/>
  <c r="EL124" i="4"/>
  <c r="EL128" i="4" s="1"/>
  <c r="FB124" i="4"/>
  <c r="FB128" i="4" s="1"/>
  <c r="I74" i="3"/>
  <c r="P60" i="3"/>
  <c r="BS124" i="4"/>
  <c r="BS128" i="4" s="1"/>
  <c r="J72" i="3"/>
  <c r="L64" i="3"/>
  <c r="EJ124" i="4"/>
  <c r="EJ128" i="4" s="1"/>
  <c r="EB124" i="4"/>
  <c r="EB128" i="4" s="1"/>
  <c r="FE113" i="4"/>
  <c r="FE32" i="4" s="1"/>
  <c r="BF124" i="4"/>
  <c r="BF128" i="4" s="1"/>
  <c r="M74" i="3"/>
  <c r="G74" i="3"/>
  <c r="J114" i="4"/>
  <c r="K114" i="4" s="1"/>
  <c r="J113" i="4"/>
  <c r="D64" i="3" s="1"/>
  <c r="D63" i="3"/>
  <c r="K109" i="4"/>
  <c r="CQ109" i="4"/>
  <c r="EQ124" i="4"/>
  <c r="EQ128" i="4" s="1"/>
  <c r="G64" i="3"/>
  <c r="EU124" i="4"/>
  <c r="EU128" i="4" s="1"/>
  <c r="BF113" i="4"/>
  <c r="H64" i="3" s="1"/>
  <c r="ES124" i="4"/>
  <c r="ES128" i="4" s="1"/>
  <c r="W128" i="4"/>
  <c r="F78" i="3" s="1"/>
  <c r="F60" i="3"/>
  <c r="EA128" i="4"/>
  <c r="O60" i="3"/>
  <c r="J124" i="4"/>
  <c r="D74" i="3" s="1"/>
  <c r="D72" i="3"/>
  <c r="H72" i="3"/>
  <c r="CP113" i="4"/>
  <c r="K64" i="3" s="1"/>
  <c r="EZ113" i="4"/>
  <c r="CE109" i="4"/>
  <c r="F74" i="3"/>
  <c r="EU113" i="4"/>
  <c r="EU32" i="4" s="1"/>
  <c r="CO124" i="4"/>
  <c r="CO128" i="4" s="1"/>
  <c r="Q72" i="3"/>
  <c r="FC113" i="4"/>
  <c r="FC32" i="4" s="1"/>
  <c r="J60" i="3"/>
  <c r="CD124" i="4"/>
  <c r="CD128" i="4" s="1"/>
  <c r="EF124" i="4"/>
  <c r="EF128" i="4" s="1"/>
  <c r="FH113" i="4"/>
  <c r="FH32" i="4" s="1"/>
  <c r="AU32" i="4"/>
  <c r="CP124" i="4"/>
  <c r="CP128" i="4" s="1"/>
  <c r="EQ113" i="4"/>
  <c r="EQ32" i="4" s="1"/>
  <c r="CD113" i="4"/>
  <c r="CD32" i="4" s="1"/>
  <c r="I64" i="3"/>
  <c r="P63" i="3"/>
  <c r="K72" i="3"/>
  <c r="E74" i="3"/>
  <c r="EP124" i="4"/>
  <c r="EP128" i="4" s="1"/>
  <c r="ET113" i="4"/>
  <c r="ET32" i="4" s="1"/>
  <c r="DC128" i="4"/>
  <c r="M78" i="3" s="1"/>
  <c r="EG124" i="4"/>
  <c r="EG128" i="4" s="1"/>
  <c r="EP113" i="4"/>
  <c r="EP32" i="4" s="1"/>
  <c r="R64" i="3"/>
  <c r="F64" i="3"/>
  <c r="E64" i="3"/>
  <c r="AU128" i="4"/>
  <c r="H60" i="3"/>
  <c r="FJ124" i="4"/>
  <c r="FJ128" i="4" s="1"/>
  <c r="ED124" i="4"/>
  <c r="ED128" i="4" s="1"/>
  <c r="FF113" i="4"/>
  <c r="FF32" i="4" s="1"/>
  <c r="FA124" i="4"/>
  <c r="EH124" i="4"/>
  <c r="EH128" i="4" s="1"/>
  <c r="M64" i="3"/>
  <c r="N74" i="3"/>
  <c r="FB113" i="4"/>
  <c r="FB32" i="4" s="1"/>
  <c r="N64" i="3"/>
  <c r="O72" i="3"/>
  <c r="EA32" i="4"/>
  <c r="J64" i="27" l="1"/>
  <c r="D74" i="27"/>
  <c r="C74" i="27" s="1"/>
  <c r="D76" i="27"/>
  <c r="D77" i="27"/>
  <c r="D80" i="27" s="1"/>
  <c r="D78" i="27"/>
  <c r="P64" i="3"/>
  <c r="P74" i="3"/>
  <c r="I60" i="3"/>
  <c r="N68" i="3"/>
  <c r="H74" i="3"/>
  <c r="Q60" i="3"/>
  <c r="FK128" i="4"/>
  <c r="R78" i="3" s="1"/>
  <c r="K74" i="3"/>
  <c r="Q74" i="3"/>
  <c r="BF32" i="4"/>
  <c r="Q64" i="3"/>
  <c r="CP32" i="4"/>
  <c r="J64" i="3"/>
  <c r="EV128" i="4"/>
  <c r="P78" i="3" s="1"/>
  <c r="L114" i="4"/>
  <c r="CE128" i="4"/>
  <c r="K78" i="3" s="1"/>
  <c r="K60" i="3"/>
  <c r="EZ32" i="4"/>
  <c r="I68" i="3"/>
  <c r="H68" i="3"/>
  <c r="K68" i="3"/>
  <c r="J78" i="3"/>
  <c r="J68" i="3"/>
  <c r="J74" i="3"/>
  <c r="H78" i="3"/>
  <c r="L68" i="3"/>
  <c r="O74" i="3"/>
  <c r="CQ128" i="4"/>
  <c r="L78" i="3" s="1"/>
  <c r="L60" i="3"/>
  <c r="M68" i="3"/>
  <c r="G68" i="3"/>
  <c r="O78" i="3"/>
  <c r="K128" i="4"/>
  <c r="E78" i="3" s="1"/>
  <c r="E60" i="3"/>
  <c r="FA128" i="4"/>
  <c r="Q78" i="3" s="1"/>
  <c r="J32" i="4"/>
  <c r="EI116" i="4" l="1"/>
  <c r="EI123" i="4" s="1"/>
  <c r="FQ116" i="4"/>
  <c r="FQ123" i="4" s="1"/>
  <c r="FA116" i="4"/>
  <c r="FA123" i="4" s="1"/>
  <c r="EK116" i="4"/>
  <c r="EK123" i="4" s="1"/>
  <c r="DT116" i="4"/>
  <c r="DT123" i="4" s="1"/>
  <c r="DD116" i="4"/>
  <c r="DD123" i="4" s="1"/>
  <c r="CN116" i="4"/>
  <c r="CN123" i="4" s="1"/>
  <c r="BX116" i="4"/>
  <c r="BX123" i="4" s="1"/>
  <c r="BH116" i="4"/>
  <c r="BH123" i="4" s="1"/>
  <c r="BH125" i="4" s="1"/>
  <c r="AR116" i="4"/>
  <c r="AR123" i="4" s="1"/>
  <c r="AB116" i="4"/>
  <c r="AB123" i="4" s="1"/>
  <c r="L116" i="4"/>
  <c r="L123" i="4" s="1"/>
  <c r="EH116" i="4"/>
  <c r="EH123" i="4" s="1"/>
  <c r="CL116" i="4"/>
  <c r="CL123" i="4" s="1"/>
  <c r="BF116" i="4"/>
  <c r="BF123" i="4" s="1"/>
  <c r="Z116" i="4"/>
  <c r="Z123" i="4" s="1"/>
  <c r="W116" i="4"/>
  <c r="W123" i="4" s="1"/>
  <c r="FP116" i="4"/>
  <c r="FP123" i="4" s="1"/>
  <c r="EZ116" i="4"/>
  <c r="EZ123" i="4" s="1"/>
  <c r="EJ116" i="4"/>
  <c r="EJ123" i="4" s="1"/>
  <c r="DS116" i="4"/>
  <c r="DS123" i="4" s="1"/>
  <c r="DC116" i="4"/>
  <c r="DC123" i="4" s="1"/>
  <c r="CM116" i="4"/>
  <c r="CM123" i="4" s="1"/>
  <c r="BW116" i="4"/>
  <c r="BW123" i="4" s="1"/>
  <c r="BW125" i="4" s="1"/>
  <c r="BG116" i="4"/>
  <c r="BG123" i="4" s="1"/>
  <c r="AQ116" i="4"/>
  <c r="AQ123" i="4" s="1"/>
  <c r="AA116" i="4"/>
  <c r="AA123" i="4" s="1"/>
  <c r="K116" i="4"/>
  <c r="K123" i="4" s="1"/>
  <c r="EY116" i="4"/>
  <c r="EY123" i="4" s="1"/>
  <c r="DR116" i="4"/>
  <c r="DR123" i="4" s="1"/>
  <c r="DB116" i="4"/>
  <c r="DB123" i="4" s="1"/>
  <c r="BV116" i="4"/>
  <c r="BV123" i="4" s="1"/>
  <c r="AP116" i="4"/>
  <c r="AP123" i="4" s="1"/>
  <c r="J116" i="4"/>
  <c r="J123" i="4" s="1"/>
  <c r="AM116" i="4"/>
  <c r="AM123" i="4" s="1"/>
  <c r="FO116" i="4"/>
  <c r="FO123" i="4" s="1"/>
  <c r="FN116" i="4"/>
  <c r="FN123" i="4" s="1"/>
  <c r="EX116" i="4"/>
  <c r="EX123" i="4" s="1"/>
  <c r="EG116" i="4"/>
  <c r="EG123" i="4" s="1"/>
  <c r="DQ116" i="4"/>
  <c r="DQ123" i="4" s="1"/>
  <c r="DQ125" i="4" s="1"/>
  <c r="DA116" i="4"/>
  <c r="DA123" i="4" s="1"/>
  <c r="DA125" i="4" s="1"/>
  <c r="CK116" i="4"/>
  <c r="CK123" i="4" s="1"/>
  <c r="CK125" i="4" s="1"/>
  <c r="BU116" i="4"/>
  <c r="BU123" i="4" s="1"/>
  <c r="BE116" i="4"/>
  <c r="BE123" i="4" s="1"/>
  <c r="AO116" i="4"/>
  <c r="AO123" i="4" s="1"/>
  <c r="Y116" i="4"/>
  <c r="Y123" i="4" s="1"/>
  <c r="FM116" i="4"/>
  <c r="FM123" i="4" s="1"/>
  <c r="EW116" i="4"/>
  <c r="EW123" i="4" s="1"/>
  <c r="EF116" i="4"/>
  <c r="EF123" i="4" s="1"/>
  <c r="DP116" i="4"/>
  <c r="DP123" i="4" s="1"/>
  <c r="CZ116" i="4"/>
  <c r="CZ123" i="4" s="1"/>
  <c r="CJ116" i="4"/>
  <c r="CJ123" i="4" s="1"/>
  <c r="BT116" i="4"/>
  <c r="BT123" i="4" s="1"/>
  <c r="BD116" i="4"/>
  <c r="BD123" i="4" s="1"/>
  <c r="AN116" i="4"/>
  <c r="AN123" i="4" s="1"/>
  <c r="X116" i="4"/>
  <c r="X123" i="4" s="1"/>
  <c r="CI116" i="4"/>
  <c r="CI123" i="4" s="1"/>
  <c r="FK116" i="4"/>
  <c r="FK123" i="4" s="1"/>
  <c r="EU116" i="4"/>
  <c r="EU123" i="4" s="1"/>
  <c r="ED116" i="4"/>
  <c r="ED123" i="4" s="1"/>
  <c r="DN116" i="4"/>
  <c r="DN123" i="4" s="1"/>
  <c r="CX116" i="4"/>
  <c r="CX123" i="4" s="1"/>
  <c r="CH116" i="4"/>
  <c r="CH123" i="4" s="1"/>
  <c r="BR116" i="4"/>
  <c r="BR123" i="4" s="1"/>
  <c r="BB116" i="4"/>
  <c r="BB123" i="4" s="1"/>
  <c r="AL116" i="4"/>
  <c r="AL123" i="4" s="1"/>
  <c r="V116" i="4"/>
  <c r="V123" i="4" s="1"/>
  <c r="DZ116" i="4"/>
  <c r="DZ123" i="4" s="1"/>
  <c r="DZ125" i="4" s="1"/>
  <c r="AX116" i="4"/>
  <c r="AX123" i="4" s="1"/>
  <c r="EE116" i="4"/>
  <c r="EE123" i="4" s="1"/>
  <c r="EE125" i="4" s="1"/>
  <c r="FJ116" i="4"/>
  <c r="FJ123" i="4" s="1"/>
  <c r="FJ125" i="4" s="1"/>
  <c r="ET116" i="4"/>
  <c r="ET123" i="4" s="1"/>
  <c r="EC116" i="4"/>
  <c r="EC123" i="4" s="1"/>
  <c r="DM116" i="4"/>
  <c r="DM123" i="4" s="1"/>
  <c r="CW116" i="4"/>
  <c r="CW123" i="4" s="1"/>
  <c r="CG116" i="4"/>
  <c r="CG123" i="4" s="1"/>
  <c r="BQ116" i="4"/>
  <c r="BQ123" i="4" s="1"/>
  <c r="BA116" i="4"/>
  <c r="BA123" i="4" s="1"/>
  <c r="AK116" i="4"/>
  <c r="AK123" i="4" s="1"/>
  <c r="U116" i="4"/>
  <c r="U123" i="4" s="1"/>
  <c r="FG116" i="4"/>
  <c r="FG123" i="4" s="1"/>
  <c r="AH116" i="4"/>
  <c r="AH123" i="4" s="1"/>
  <c r="CY116" i="4"/>
  <c r="CY123" i="4" s="1"/>
  <c r="FI116" i="4"/>
  <c r="FI123" i="4" s="1"/>
  <c r="ES116" i="4"/>
  <c r="ES123" i="4" s="1"/>
  <c r="EB116" i="4"/>
  <c r="EB123" i="4" s="1"/>
  <c r="DL116" i="4"/>
  <c r="DL123" i="4" s="1"/>
  <c r="CV116" i="4"/>
  <c r="CV123" i="4" s="1"/>
  <c r="CF116" i="4"/>
  <c r="CF123" i="4" s="1"/>
  <c r="BP116" i="4"/>
  <c r="BP123" i="4" s="1"/>
  <c r="AZ116" i="4"/>
  <c r="AZ123" i="4" s="1"/>
  <c r="AJ116" i="4"/>
  <c r="AJ123" i="4" s="1"/>
  <c r="T116" i="4"/>
  <c r="T123" i="4" s="1"/>
  <c r="EQ116" i="4"/>
  <c r="EQ123" i="4" s="1"/>
  <c r="BN116" i="4"/>
  <c r="BN123" i="4" s="1"/>
  <c r="FH116" i="4"/>
  <c r="FH123" i="4" s="1"/>
  <c r="ER116" i="4"/>
  <c r="ER123" i="4" s="1"/>
  <c r="EA116" i="4"/>
  <c r="EA123" i="4" s="1"/>
  <c r="DK116" i="4"/>
  <c r="DK123" i="4" s="1"/>
  <c r="CU116" i="4"/>
  <c r="CU123" i="4" s="1"/>
  <c r="CE116" i="4"/>
  <c r="CE123" i="4" s="1"/>
  <c r="BO116" i="4"/>
  <c r="BO123" i="4" s="1"/>
  <c r="BO125" i="4" s="1"/>
  <c r="AY116" i="4"/>
  <c r="AY123" i="4" s="1"/>
  <c r="AI116" i="4"/>
  <c r="AI123" i="4" s="1"/>
  <c r="S116" i="4"/>
  <c r="S123" i="4" s="1"/>
  <c r="DJ116" i="4"/>
  <c r="DJ123" i="4" s="1"/>
  <c r="CT116" i="4"/>
  <c r="CT123" i="4" s="1"/>
  <c r="CD116" i="4"/>
  <c r="CD123" i="4" s="1"/>
  <c r="R116" i="4"/>
  <c r="R123" i="4" s="1"/>
  <c r="BC116" i="4"/>
  <c r="BC123" i="4" s="1"/>
  <c r="FF116" i="4"/>
  <c r="FF123" i="4" s="1"/>
  <c r="EP116" i="4"/>
  <c r="EP123" i="4" s="1"/>
  <c r="DY116" i="4"/>
  <c r="DY123" i="4" s="1"/>
  <c r="DI116" i="4"/>
  <c r="DI123" i="4" s="1"/>
  <c r="CS116" i="4"/>
  <c r="CS123" i="4" s="1"/>
  <c r="CC116" i="4"/>
  <c r="CC123" i="4" s="1"/>
  <c r="CC125" i="4" s="1"/>
  <c r="BM116" i="4"/>
  <c r="BM123" i="4" s="1"/>
  <c r="BM125" i="4" s="1"/>
  <c r="AW116" i="4"/>
  <c r="AW123" i="4" s="1"/>
  <c r="AW125" i="4" s="1"/>
  <c r="AG116" i="4"/>
  <c r="AG123" i="4" s="1"/>
  <c r="Q116" i="4"/>
  <c r="Q123" i="4" s="1"/>
  <c r="DE116" i="4"/>
  <c r="DE123" i="4" s="1"/>
  <c r="CO116" i="4"/>
  <c r="CO123" i="4" s="1"/>
  <c r="AS116" i="4"/>
  <c r="AS123" i="4" s="1"/>
  <c r="BS116" i="4"/>
  <c r="BS123" i="4" s="1"/>
  <c r="FE116" i="4"/>
  <c r="FE123" i="4" s="1"/>
  <c r="EO116" i="4"/>
  <c r="EO123" i="4" s="1"/>
  <c r="DX116" i="4"/>
  <c r="DX123" i="4" s="1"/>
  <c r="DH116" i="4"/>
  <c r="DH123" i="4" s="1"/>
  <c r="CR116" i="4"/>
  <c r="CR123" i="4" s="1"/>
  <c r="CB116" i="4"/>
  <c r="CB123" i="4" s="1"/>
  <c r="CB125" i="4" s="1"/>
  <c r="BL116" i="4"/>
  <c r="BL123" i="4" s="1"/>
  <c r="AV116" i="4"/>
  <c r="AV123" i="4" s="1"/>
  <c r="AF116" i="4"/>
  <c r="AF123" i="4" s="1"/>
  <c r="P116" i="4"/>
  <c r="P123" i="4" s="1"/>
  <c r="P125" i="4" s="1"/>
  <c r="DU116" i="4"/>
  <c r="DU123" i="4" s="1"/>
  <c r="AC116" i="4"/>
  <c r="AC123" i="4" s="1"/>
  <c r="FL116" i="4"/>
  <c r="FL123" i="4" s="1"/>
  <c r="FD116" i="4"/>
  <c r="FD123" i="4" s="1"/>
  <c r="EN116" i="4"/>
  <c r="EN123" i="4" s="1"/>
  <c r="DW116" i="4"/>
  <c r="DW123" i="4" s="1"/>
  <c r="DG116" i="4"/>
  <c r="DG123" i="4" s="1"/>
  <c r="CQ116" i="4"/>
  <c r="CQ123" i="4" s="1"/>
  <c r="CA116" i="4"/>
  <c r="CA123" i="4" s="1"/>
  <c r="BK116" i="4"/>
  <c r="BK123" i="4" s="1"/>
  <c r="AU116" i="4"/>
  <c r="AU123" i="4" s="1"/>
  <c r="AE116" i="4"/>
  <c r="AE123" i="4" s="1"/>
  <c r="O116" i="4"/>
  <c r="O123" i="4" s="1"/>
  <c r="EL116" i="4"/>
  <c r="EL123" i="4" s="1"/>
  <c r="EL125" i="4" s="1"/>
  <c r="BI116" i="4"/>
  <c r="BI123" i="4" s="1"/>
  <c r="M116" i="4"/>
  <c r="M123" i="4" s="1"/>
  <c r="EV116" i="4"/>
  <c r="EV123" i="4" s="1"/>
  <c r="FC116" i="4"/>
  <c r="FC123" i="4" s="1"/>
  <c r="EM116" i="4"/>
  <c r="EM123" i="4" s="1"/>
  <c r="DV116" i="4"/>
  <c r="DV123" i="4" s="1"/>
  <c r="DF116" i="4"/>
  <c r="DF123" i="4" s="1"/>
  <c r="CP116" i="4"/>
  <c r="CP123" i="4" s="1"/>
  <c r="BZ116" i="4"/>
  <c r="BZ123" i="4" s="1"/>
  <c r="BJ116" i="4"/>
  <c r="BJ123" i="4" s="1"/>
  <c r="AT116" i="4"/>
  <c r="AT123" i="4" s="1"/>
  <c r="AD116" i="4"/>
  <c r="AD123" i="4" s="1"/>
  <c r="N116" i="4"/>
  <c r="N123" i="4" s="1"/>
  <c r="FB116" i="4"/>
  <c r="FB123" i="4" s="1"/>
  <c r="BY116" i="4"/>
  <c r="BY123" i="4" s="1"/>
  <c r="BY125" i="4" s="1"/>
  <c r="DO116" i="4"/>
  <c r="DO123" i="4" s="1"/>
  <c r="EJ125" i="4"/>
  <c r="DT125" i="4"/>
  <c r="DD125" i="4"/>
  <c r="AA125" i="4"/>
  <c r="EG125" i="4"/>
  <c r="CZ125" i="4"/>
  <c r="BT125" i="4"/>
  <c r="BD125" i="4"/>
  <c r="FG125" i="4"/>
  <c r="AX125" i="4"/>
  <c r="FO125" i="4"/>
  <c r="EF125" i="4"/>
  <c r="DP125" i="4"/>
  <c r="DK125" i="4"/>
  <c r="N125" i="4"/>
  <c r="I64" i="27"/>
  <c r="J65" i="27"/>
  <c r="I65" i="27" s="1"/>
  <c r="K115" i="4"/>
  <c r="K119" i="4" s="1"/>
  <c r="BL125" i="4"/>
  <c r="AP125" i="4"/>
  <c r="CR125" i="4"/>
  <c r="ER125" i="4"/>
  <c r="DY125" i="4"/>
  <c r="EI125" i="4"/>
  <c r="FQ125" i="4"/>
  <c r="AV125" i="4"/>
  <c r="FN125" i="4"/>
  <c r="CY125" i="4"/>
  <c r="CU125" i="4"/>
  <c r="EZ125" i="4"/>
  <c r="CS125" i="4"/>
  <c r="AH125" i="4"/>
  <c r="BB125" i="4"/>
  <c r="FA125" i="4"/>
  <c r="AM125" i="4"/>
  <c r="BX125" i="4"/>
  <c r="V125" i="4"/>
  <c r="AL125" i="4"/>
  <c r="EK125" i="4"/>
  <c r="FI125" i="4"/>
  <c r="CJ125" i="4"/>
  <c r="DS125" i="4"/>
  <c r="CN125" i="4"/>
  <c r="CM125" i="4"/>
  <c r="DI125" i="4"/>
  <c r="ES125" i="4"/>
  <c r="FP125" i="4"/>
  <c r="EX125" i="4"/>
  <c r="L115" i="4"/>
  <c r="L119" i="4" s="1"/>
  <c r="M114" i="4"/>
  <c r="J115" i="4"/>
  <c r="AQ125" i="4" l="1"/>
  <c r="FB125" i="4"/>
  <c r="BF125" i="4"/>
  <c r="BJ125" i="4"/>
  <c r="EO125" i="4"/>
  <c r="BC125" i="4"/>
  <c r="EQ125" i="4"/>
  <c r="BA125" i="4"/>
  <c r="CX125" i="4"/>
  <c r="Y125" i="4"/>
  <c r="DR125" i="4"/>
  <c r="CL125" i="4"/>
  <c r="BK125" i="4"/>
  <c r="EH125" i="4"/>
  <c r="AD125" i="4"/>
  <c r="AK125" i="4"/>
  <c r="BZ125" i="4"/>
  <c r="CP125" i="4"/>
  <c r="DW125" i="4"/>
  <c r="CD125" i="4"/>
  <c r="AJ125" i="4"/>
  <c r="CG125" i="4"/>
  <c r="ED125" i="4"/>
  <c r="BE125" i="4"/>
  <c r="L125" i="4"/>
  <c r="EP125" i="4"/>
  <c r="DN125" i="4"/>
  <c r="DF125" i="4"/>
  <c r="EN125" i="4"/>
  <c r="AS125" i="4"/>
  <c r="CT125" i="4"/>
  <c r="AZ125" i="4"/>
  <c r="CW125" i="4"/>
  <c r="EU125" i="4"/>
  <c r="BU125" i="4"/>
  <c r="AB125" i="4"/>
  <c r="CH125" i="4"/>
  <c r="DJ125" i="4"/>
  <c r="AR125" i="4"/>
  <c r="BV125" i="4"/>
  <c r="R125" i="4"/>
  <c r="CO125" i="4"/>
  <c r="EM125" i="4"/>
  <c r="FL125" i="4"/>
  <c r="DE125" i="4"/>
  <c r="S125" i="4"/>
  <c r="CF125" i="4"/>
  <c r="EC125" i="4"/>
  <c r="CI125" i="4"/>
  <c r="Z125" i="4"/>
  <c r="T125" i="4"/>
  <c r="DV125" i="4"/>
  <c r="FC125" i="4"/>
  <c r="AC125" i="4"/>
  <c r="Q125" i="4"/>
  <c r="CV125" i="4"/>
  <c r="ET125" i="4"/>
  <c r="X125" i="4"/>
  <c r="BR125" i="4"/>
  <c r="CA125" i="4"/>
  <c r="AO125" i="4"/>
  <c r="DU125" i="4"/>
  <c r="AG125" i="4"/>
  <c r="AY125" i="4"/>
  <c r="DL125" i="4"/>
  <c r="AN125" i="4"/>
  <c r="U125" i="4"/>
  <c r="FF125" i="4"/>
  <c r="DG125" i="4"/>
  <c r="DM125" i="4"/>
  <c r="M125" i="4"/>
  <c r="EB125" i="4"/>
  <c r="DH125" i="4"/>
  <c r="BN125" i="4"/>
  <c r="BI125" i="4"/>
  <c r="AF125" i="4"/>
  <c r="DB125" i="4"/>
  <c r="BP125" i="4"/>
  <c r="FH125" i="4"/>
  <c r="DX125" i="4"/>
  <c r="FE125" i="4"/>
  <c r="O125" i="4"/>
  <c r="FM125" i="4"/>
  <c r="AE125" i="4"/>
  <c r="EW125" i="4"/>
  <c r="AT125" i="4"/>
  <c r="BQ125" i="4"/>
  <c r="FD125" i="4"/>
  <c r="H66" i="3"/>
  <c r="N66" i="3"/>
  <c r="R66" i="3"/>
  <c r="F66" i="3"/>
  <c r="Q66" i="3"/>
  <c r="L66" i="3"/>
  <c r="E66" i="3"/>
  <c r="I66" i="3"/>
  <c r="G66" i="3"/>
  <c r="O66" i="3"/>
  <c r="K66" i="3"/>
  <c r="M115" i="4"/>
  <c r="M119" i="4" s="1"/>
  <c r="N114" i="4"/>
  <c r="J66" i="3"/>
  <c r="M66" i="3"/>
  <c r="D65" i="3"/>
  <c r="J119" i="4"/>
  <c r="D69" i="3" s="1"/>
  <c r="D66" i="3"/>
  <c r="P66" i="3"/>
  <c r="K73" i="3" l="1"/>
  <c r="CE125" i="4"/>
  <c r="K75" i="3" s="1"/>
  <c r="O73" i="3"/>
  <c r="EA125" i="4"/>
  <c r="O75" i="3" s="1"/>
  <c r="D73" i="3"/>
  <c r="J125" i="4"/>
  <c r="L73" i="3"/>
  <c r="CQ125" i="4"/>
  <c r="L75" i="3" s="1"/>
  <c r="G73" i="3"/>
  <c r="AI125" i="4"/>
  <c r="G75" i="3" s="1"/>
  <c r="Q73" i="3"/>
  <c r="EY125" i="4"/>
  <c r="Q75" i="3" s="1"/>
  <c r="P73" i="3"/>
  <c r="EV125" i="4"/>
  <c r="P75" i="3" s="1"/>
  <c r="I73" i="3"/>
  <c r="BG125" i="4"/>
  <c r="I75" i="3" s="1"/>
  <c r="F73" i="3"/>
  <c r="W125" i="4"/>
  <c r="F75" i="3" s="1"/>
  <c r="M73" i="3"/>
  <c r="DC125" i="4"/>
  <c r="M75" i="3" s="1"/>
  <c r="R73" i="3"/>
  <c r="FK125" i="4"/>
  <c r="R75" i="3" s="1"/>
  <c r="J73" i="3"/>
  <c r="BS125" i="4"/>
  <c r="J75" i="3" s="1"/>
  <c r="N73" i="3"/>
  <c r="DO125" i="4"/>
  <c r="N75" i="3" s="1"/>
  <c r="N115" i="4"/>
  <c r="O114" i="4"/>
  <c r="E73" i="3"/>
  <c r="K125" i="4"/>
  <c r="E75" i="3" s="1"/>
  <c r="H73" i="3"/>
  <c r="AU125" i="4"/>
  <c r="H75" i="3" s="1"/>
  <c r="N119" i="4" l="1"/>
  <c r="D75" i="3"/>
  <c r="O115" i="4"/>
  <c r="O119" i="4" s="1"/>
  <c r="P114" i="4"/>
  <c r="P115" i="4" l="1"/>
  <c r="P119" i="4" s="1"/>
  <c r="Q114" i="4"/>
  <c r="Q115" i="4" l="1"/>
  <c r="Q119" i="4" s="1"/>
  <c r="R114" i="4"/>
  <c r="R115" i="4" l="1"/>
  <c r="R119" i="4" s="1"/>
  <c r="S114" i="4"/>
  <c r="S115" i="4" l="1"/>
  <c r="S119" i="4" s="1"/>
  <c r="T114" i="4"/>
  <c r="T115" i="4" l="1"/>
  <c r="T119" i="4" s="1"/>
  <c r="U114" i="4"/>
  <c r="U115" i="4" l="1"/>
  <c r="U119" i="4" s="1"/>
  <c r="V114" i="4"/>
  <c r="V115" i="4" l="1"/>
  <c r="V119" i="4" s="1"/>
  <c r="W114" i="4"/>
  <c r="W115" i="4" l="1"/>
  <c r="X114" i="4"/>
  <c r="X115" i="4" l="1"/>
  <c r="X119" i="4" s="1"/>
  <c r="Y114" i="4"/>
  <c r="W119" i="4"/>
  <c r="Y115" i="4" l="1"/>
  <c r="Z114" i="4"/>
  <c r="Z115" i="4" l="1"/>
  <c r="Z119" i="4" s="1"/>
  <c r="AA114" i="4"/>
  <c r="Y119" i="4"/>
  <c r="AA115" i="4" l="1"/>
  <c r="AB114" i="4"/>
  <c r="AA119" i="4" l="1"/>
  <c r="AB115" i="4"/>
  <c r="AB119" i="4" s="1"/>
  <c r="AC114" i="4"/>
  <c r="AC115" i="4" l="1"/>
  <c r="AC119" i="4" s="1"/>
  <c r="AD114" i="4"/>
  <c r="AD115" i="4" l="1"/>
  <c r="AE114" i="4"/>
  <c r="AD119" i="4" l="1"/>
  <c r="AE115" i="4"/>
  <c r="AE119" i="4" s="1"/>
  <c r="AF114" i="4"/>
  <c r="AF115" i="4" l="1"/>
  <c r="AF119" i="4" s="1"/>
  <c r="AG114" i="4"/>
  <c r="AG115" i="4" l="1"/>
  <c r="AG119" i="4" s="1"/>
  <c r="AH114" i="4"/>
  <c r="AH115" i="4" l="1"/>
  <c r="AH119" i="4" s="1"/>
  <c r="AI114" i="4"/>
  <c r="AI115" i="4" l="1"/>
  <c r="AJ114" i="4"/>
  <c r="AJ115" i="4" l="1"/>
  <c r="AJ119" i="4" s="1"/>
  <c r="AK114" i="4"/>
  <c r="AI119" i="4"/>
  <c r="AK115" i="4" l="1"/>
  <c r="AL114" i="4"/>
  <c r="AK119" i="4" l="1"/>
  <c r="AL115" i="4"/>
  <c r="AL119" i="4" s="1"/>
  <c r="AM114" i="4"/>
  <c r="AM115" i="4" l="1"/>
  <c r="AM119" i="4" s="1"/>
  <c r="AN114" i="4"/>
  <c r="AN115" i="4" l="1"/>
  <c r="AO114" i="4"/>
  <c r="AO115" i="4" l="1"/>
  <c r="AO119" i="4" s="1"/>
  <c r="AP114" i="4"/>
  <c r="AN119" i="4"/>
  <c r="AP115" i="4" l="1"/>
  <c r="AP119" i="4" s="1"/>
  <c r="AQ114" i="4"/>
  <c r="AQ115" i="4" l="1"/>
  <c r="AQ119" i="4" s="1"/>
  <c r="AR114" i="4"/>
  <c r="AR115" i="4" l="1"/>
  <c r="AR119" i="4" s="1"/>
  <c r="AS114" i="4"/>
  <c r="AS115" i="4" l="1"/>
  <c r="AS119" i="4" s="1"/>
  <c r="AT114" i="4"/>
  <c r="AT115" i="4" l="1"/>
  <c r="AT119" i="4" s="1"/>
  <c r="AU114" i="4"/>
  <c r="AU115" i="4" l="1"/>
  <c r="AV114" i="4"/>
  <c r="AU119" i="4" l="1"/>
  <c r="AV115" i="4"/>
  <c r="AV119" i="4" s="1"/>
  <c r="AW114" i="4"/>
  <c r="AW115" i="4" l="1"/>
  <c r="AX114" i="4"/>
  <c r="AX115" i="4" l="1"/>
  <c r="AX119" i="4" s="1"/>
  <c r="AY114" i="4"/>
  <c r="AW119" i="4"/>
  <c r="AY115" i="4" l="1"/>
  <c r="AY119" i="4" s="1"/>
  <c r="AZ114" i="4"/>
  <c r="AZ115" i="4" l="1"/>
  <c r="BA114" i="4"/>
  <c r="BA115" i="4" l="1"/>
  <c r="BA119" i="4" s="1"/>
  <c r="BB114" i="4"/>
  <c r="AZ119" i="4"/>
  <c r="BB115" i="4" l="1"/>
  <c r="BC114" i="4"/>
  <c r="BC115" i="4" l="1"/>
  <c r="BC119" i="4" s="1"/>
  <c r="BD114" i="4"/>
  <c r="BB119" i="4"/>
  <c r="BD115" i="4" l="1"/>
  <c r="BD119" i="4" s="1"/>
  <c r="BE114" i="4"/>
  <c r="BE115" i="4" l="1"/>
  <c r="BE119" i="4" s="1"/>
  <c r="BF114" i="4"/>
  <c r="BF115" i="4" l="1"/>
  <c r="BF119" i="4" s="1"/>
  <c r="BG114" i="4"/>
  <c r="BG115" i="4" l="1"/>
  <c r="BH114" i="4"/>
  <c r="BG119" i="4" l="1"/>
  <c r="BH115" i="4"/>
  <c r="BH119" i="4" s="1"/>
  <c r="BI114" i="4"/>
  <c r="BI115" i="4" l="1"/>
  <c r="BJ114" i="4"/>
  <c r="BI119" i="4" l="1"/>
  <c r="BJ115" i="4"/>
  <c r="BJ119" i="4" s="1"/>
  <c r="BK114" i="4"/>
  <c r="BK115" i="4" l="1"/>
  <c r="BL114" i="4"/>
  <c r="BK119" i="4" l="1"/>
  <c r="BL115" i="4"/>
  <c r="BL119" i="4" s="1"/>
  <c r="BM114" i="4"/>
  <c r="BM115" i="4" l="1"/>
  <c r="BN114" i="4"/>
  <c r="BN115" i="4" l="1"/>
  <c r="BN119" i="4" s="1"/>
  <c r="BO114" i="4"/>
  <c r="BM119" i="4"/>
  <c r="BO115" i="4" l="1"/>
  <c r="BP114" i="4"/>
  <c r="BP115" i="4" l="1"/>
  <c r="BP119" i="4" s="1"/>
  <c r="BQ114" i="4"/>
  <c r="BO119" i="4"/>
  <c r="BQ115" i="4" l="1"/>
  <c r="BQ119" i="4" s="1"/>
  <c r="BR114" i="4"/>
  <c r="BR115" i="4" l="1"/>
  <c r="BR119" i="4" s="1"/>
  <c r="BS114" i="4"/>
  <c r="BS115" i="4" l="1"/>
  <c r="BT114" i="4"/>
  <c r="BS119" i="4" l="1"/>
  <c r="BT115" i="4"/>
  <c r="BT119" i="4" s="1"/>
  <c r="BU114" i="4"/>
  <c r="BU115" i="4" l="1"/>
  <c r="BV114" i="4"/>
  <c r="BV115" i="4" l="1"/>
  <c r="BV119" i="4" s="1"/>
  <c r="BW114" i="4"/>
  <c r="BU119" i="4"/>
  <c r="BW115" i="4" l="1"/>
  <c r="BX114" i="4"/>
  <c r="BW119" i="4" l="1"/>
  <c r="BX115" i="4"/>
  <c r="BX119" i="4" s="1"/>
  <c r="BY114" i="4"/>
  <c r="BY115" i="4" l="1"/>
  <c r="BZ114" i="4"/>
  <c r="BZ115" i="4" l="1"/>
  <c r="BZ119" i="4" s="1"/>
  <c r="CA114" i="4"/>
  <c r="BY119" i="4"/>
  <c r="CA115" i="4" l="1"/>
  <c r="CB114" i="4"/>
  <c r="CB115" i="4" l="1"/>
  <c r="CB119" i="4" s="1"/>
  <c r="CC114" i="4"/>
  <c r="CA119" i="4"/>
  <c r="CC115" i="4" l="1"/>
  <c r="CC119" i="4" s="1"/>
  <c r="CD114" i="4"/>
  <c r="CD115" i="4" l="1"/>
  <c r="CD119" i="4" s="1"/>
  <c r="CE114" i="4"/>
  <c r="CE115" i="4" l="1"/>
  <c r="CF114" i="4"/>
  <c r="CF115" i="4" l="1"/>
  <c r="CF119" i="4" s="1"/>
  <c r="CG114" i="4"/>
  <c r="CE119" i="4"/>
  <c r="CG115" i="4" l="1"/>
  <c r="CH114" i="4"/>
  <c r="CH115" i="4" l="1"/>
  <c r="CH119" i="4" s="1"/>
  <c r="CI114" i="4"/>
  <c r="CG119" i="4"/>
  <c r="CI115" i="4" l="1"/>
  <c r="CJ114" i="4"/>
  <c r="CJ115" i="4" l="1"/>
  <c r="CJ119" i="4" s="1"/>
  <c r="CK114" i="4"/>
  <c r="CI119" i="4"/>
  <c r="CK115" i="4" l="1"/>
  <c r="CL114" i="4"/>
  <c r="CL115" i="4" l="1"/>
  <c r="CL119" i="4" s="1"/>
  <c r="CM114" i="4"/>
  <c r="CK119" i="4"/>
  <c r="CM115" i="4" l="1"/>
  <c r="CN114" i="4"/>
  <c r="CM119" i="4" l="1"/>
  <c r="CN115" i="4"/>
  <c r="CN119" i="4" s="1"/>
  <c r="CO114" i="4"/>
  <c r="CO115" i="4" l="1"/>
  <c r="CO119" i="4" s="1"/>
  <c r="CP114" i="4"/>
  <c r="CP115" i="4" l="1"/>
  <c r="CP119" i="4" s="1"/>
  <c r="CQ114" i="4"/>
  <c r="CQ115" i="4" l="1"/>
  <c r="CR114" i="4"/>
  <c r="CQ119" i="4" l="1"/>
  <c r="CR115" i="4"/>
  <c r="CR119" i="4" s="1"/>
  <c r="CS114" i="4"/>
  <c r="CS115" i="4" l="1"/>
  <c r="CT114" i="4"/>
  <c r="CT115" i="4" l="1"/>
  <c r="CT119" i="4" s="1"/>
  <c r="CU114" i="4"/>
  <c r="CS119" i="4"/>
  <c r="CU115" i="4" l="1"/>
  <c r="CU119" i="4" s="1"/>
  <c r="CV114" i="4"/>
  <c r="CV115" i="4" l="1"/>
  <c r="CW114" i="4"/>
  <c r="CW115" i="4" l="1"/>
  <c r="CW119" i="4" s="1"/>
  <c r="CX114" i="4"/>
  <c r="CV119" i="4"/>
  <c r="CX115" i="4" l="1"/>
  <c r="CY114" i="4"/>
  <c r="CY115" i="4" l="1"/>
  <c r="CY119" i="4" s="1"/>
  <c r="CZ114" i="4"/>
  <c r="CX119" i="4"/>
  <c r="CZ115" i="4" l="1"/>
  <c r="CZ119" i="4" s="1"/>
  <c r="DA114" i="4"/>
  <c r="DA115" i="4" l="1"/>
  <c r="DA119" i="4" s="1"/>
  <c r="DB114" i="4"/>
  <c r="DB115" i="4" l="1"/>
  <c r="DB119" i="4" s="1"/>
  <c r="DC114" i="4"/>
  <c r="DC115" i="4" l="1"/>
  <c r="DD114" i="4"/>
  <c r="DD115" i="4" l="1"/>
  <c r="DD119" i="4" s="1"/>
  <c r="DE114" i="4"/>
  <c r="DC119" i="4"/>
  <c r="DE115" i="4" l="1"/>
  <c r="DF114" i="4"/>
  <c r="DE119" i="4" l="1"/>
  <c r="DF115" i="4"/>
  <c r="DF119" i="4" s="1"/>
  <c r="DG114" i="4"/>
  <c r="DG115" i="4" l="1"/>
  <c r="DH114" i="4"/>
  <c r="DG119" i="4" l="1"/>
  <c r="DH115" i="4"/>
  <c r="DH119" i="4" s="1"/>
  <c r="DI114" i="4"/>
  <c r="DI115" i="4" l="1"/>
  <c r="DJ114" i="4"/>
  <c r="DI119" i="4" l="1"/>
  <c r="DJ115" i="4"/>
  <c r="DJ119" i="4" s="1"/>
  <c r="DK114" i="4"/>
  <c r="DK115" i="4" l="1"/>
  <c r="DL114" i="4"/>
  <c r="DK119" i="4" l="1"/>
  <c r="DL115" i="4"/>
  <c r="DL119" i="4" s="1"/>
  <c r="DM114" i="4"/>
  <c r="DM115" i="4" l="1"/>
  <c r="DM119" i="4" s="1"/>
  <c r="DN114" i="4"/>
  <c r="DN115" i="4" l="1"/>
  <c r="DN119" i="4" s="1"/>
  <c r="DO114" i="4"/>
  <c r="DO115" i="4" l="1"/>
  <c r="DP114" i="4"/>
  <c r="DP115" i="4" l="1"/>
  <c r="DP119" i="4" s="1"/>
  <c r="DQ114" i="4"/>
  <c r="DO119" i="4"/>
  <c r="DQ115" i="4" l="1"/>
  <c r="DR114" i="4"/>
  <c r="DR115" i="4" l="1"/>
  <c r="DR119" i="4" s="1"/>
  <c r="DS114" i="4"/>
  <c r="DQ119" i="4"/>
  <c r="DS115" i="4" l="1"/>
  <c r="DS119" i="4" s="1"/>
  <c r="DT114" i="4"/>
  <c r="DT115" i="4" l="1"/>
  <c r="DU114" i="4"/>
  <c r="DT119" i="4" l="1"/>
  <c r="DU115" i="4"/>
  <c r="DU119" i="4" s="1"/>
  <c r="DV114" i="4"/>
  <c r="DV115" i="4" l="1"/>
  <c r="DW114" i="4"/>
  <c r="DW115" i="4" l="1"/>
  <c r="DW119" i="4" s="1"/>
  <c r="DX114" i="4"/>
  <c r="DV119" i="4"/>
  <c r="DX115" i="4" l="1"/>
  <c r="DX119" i="4" s="1"/>
  <c r="DY114" i="4"/>
  <c r="DY115" i="4" l="1"/>
  <c r="DY119" i="4" s="1"/>
  <c r="DZ114" i="4"/>
  <c r="DZ115" i="4" l="1"/>
  <c r="DZ119" i="4" s="1"/>
  <c r="EA114" i="4"/>
  <c r="EA115" i="4" l="1"/>
  <c r="EB114" i="4"/>
  <c r="EA119" i="4" l="1"/>
  <c r="EB115" i="4"/>
  <c r="EB119" i="4" s="1"/>
  <c r="EC114" i="4"/>
  <c r="EC115" i="4" l="1"/>
  <c r="ED114" i="4"/>
  <c r="EC119" i="4" l="1"/>
  <c r="ED115" i="4"/>
  <c r="ED119" i="4" s="1"/>
  <c r="EE114" i="4"/>
  <c r="EE115" i="4" l="1"/>
  <c r="EF114" i="4"/>
  <c r="EF115" i="4" l="1"/>
  <c r="EF119" i="4" s="1"/>
  <c r="EG114" i="4"/>
  <c r="EE119" i="4"/>
  <c r="EG115" i="4" l="1"/>
  <c r="EH114" i="4"/>
  <c r="EG119" i="4" l="1"/>
  <c r="EH115" i="4"/>
  <c r="EH119" i="4" s="1"/>
  <c r="EI114" i="4"/>
  <c r="EI115" i="4" l="1"/>
  <c r="EJ114" i="4"/>
  <c r="EJ115" i="4" l="1"/>
  <c r="EJ119" i="4" s="1"/>
  <c r="EK114" i="4"/>
  <c r="EI119" i="4"/>
  <c r="O65" i="3"/>
  <c r="O67" i="3" s="1"/>
  <c r="EK115" i="4" l="1"/>
  <c r="EK119" i="4" s="1"/>
  <c r="EL114" i="4"/>
  <c r="EL115" i="4" l="1"/>
  <c r="EL119" i="4" s="1"/>
  <c r="EM114" i="4"/>
  <c r="EM115" i="4" l="1"/>
  <c r="EM119" i="4" s="1"/>
  <c r="EN114" i="4"/>
  <c r="EN115" i="4" l="1"/>
  <c r="EN119" i="4" s="1"/>
  <c r="EO114" i="4"/>
  <c r="EO115" i="4" l="1"/>
  <c r="EO119" i="4" s="1"/>
  <c r="EP114" i="4"/>
  <c r="EP115" i="4" l="1"/>
  <c r="EP119" i="4" s="1"/>
  <c r="EQ114" i="4"/>
  <c r="EQ115" i="4" l="1"/>
  <c r="EQ119" i="4" s="1"/>
  <c r="ER114" i="4"/>
  <c r="ER115" i="4" l="1"/>
  <c r="ER119" i="4" s="1"/>
  <c r="ES114" i="4"/>
  <c r="ES115" i="4" l="1"/>
  <c r="ES119" i="4" s="1"/>
  <c r="ET114" i="4"/>
  <c r="ET115" i="4" l="1"/>
  <c r="ET119" i="4" s="1"/>
  <c r="EU114" i="4"/>
  <c r="EU115" i="4" l="1"/>
  <c r="EU119" i="4" s="1"/>
  <c r="EV114" i="4"/>
  <c r="EV115" i="4" l="1"/>
  <c r="EW114" i="4"/>
  <c r="EW115" i="4" l="1"/>
  <c r="EW119" i="4" s="1"/>
  <c r="EX114" i="4"/>
  <c r="EV119" i="4"/>
  <c r="EX115" i="4" l="1"/>
  <c r="EY114" i="4"/>
  <c r="EY115" i="4" l="1"/>
  <c r="EZ114" i="4"/>
  <c r="EX119" i="4"/>
  <c r="P69" i="3" s="1"/>
  <c r="P65" i="3"/>
  <c r="P67" i="3" s="1"/>
  <c r="EZ115" i="4" l="1"/>
  <c r="EZ119" i="4" s="1"/>
  <c r="FA114" i="4"/>
  <c r="EY119" i="4"/>
  <c r="FA115" i="4" l="1"/>
  <c r="FB114" i="4"/>
  <c r="FB115" i="4" l="1"/>
  <c r="FB119" i="4" s="1"/>
  <c r="FC114" i="4"/>
  <c r="FA119" i="4"/>
  <c r="FC115" i="4" l="1"/>
  <c r="FD114" i="4"/>
  <c r="FD115" i="4" l="1"/>
  <c r="FD119" i="4" s="1"/>
  <c r="FE114" i="4"/>
  <c r="FC119" i="4"/>
  <c r="FE115" i="4" l="1"/>
  <c r="FF114" i="4"/>
  <c r="FF115" i="4" l="1"/>
  <c r="FF119" i="4" s="1"/>
  <c r="FG114" i="4"/>
  <c r="FE119" i="4"/>
  <c r="FG115" i="4" l="1"/>
  <c r="FH114" i="4"/>
  <c r="FH115" i="4" l="1"/>
  <c r="FH119" i="4" s="1"/>
  <c r="FI114" i="4"/>
  <c r="FG119" i="4"/>
  <c r="FI115" i="4" l="1"/>
  <c r="FI119" i="4" s="1"/>
  <c r="FJ114" i="4"/>
  <c r="FJ115" i="4" l="1"/>
  <c r="FJ119" i="4" s="1"/>
  <c r="FK114" i="4"/>
  <c r="FK115" i="4" l="1"/>
  <c r="FL114" i="4"/>
  <c r="FL115" i="4" l="1"/>
  <c r="FL119" i="4" s="1"/>
  <c r="FM114" i="4"/>
  <c r="FK119" i="4"/>
  <c r="FM115" i="4" l="1"/>
  <c r="FN114" i="4"/>
  <c r="FN115" i="4" l="1"/>
  <c r="FN119" i="4" s="1"/>
  <c r="FO114" i="4"/>
  <c r="FM119" i="4"/>
  <c r="FO115" i="4" l="1"/>
  <c r="FP114" i="4"/>
  <c r="FO119" i="4" l="1"/>
  <c r="FP115" i="4"/>
  <c r="FP119" i="4" s="1"/>
  <c r="FQ114" i="4"/>
  <c r="E67" i="3" l="1"/>
  <c r="FQ115" i="4"/>
  <c r="R65" i="3"/>
  <c r="R67" i="3" s="1"/>
  <c r="FQ119" i="4" l="1"/>
  <c r="E65" i="3"/>
  <c r="F65" i="3"/>
  <c r="F67" i="3" s="1"/>
  <c r="G65" i="3"/>
  <c r="G67" i="3" s="1"/>
  <c r="H65" i="3"/>
  <c r="H67" i="3" s="1"/>
  <c r="I65" i="3"/>
  <c r="I67" i="3" s="1"/>
  <c r="J65" i="3"/>
  <c r="J67" i="3" s="1"/>
  <c r="K65" i="3"/>
  <c r="K67" i="3" s="1"/>
  <c r="L65" i="3"/>
  <c r="L67" i="3" s="1"/>
  <c r="M65" i="3"/>
  <c r="M67" i="3" s="1"/>
  <c r="N65" i="3"/>
  <c r="N67" i="3" s="1"/>
  <c r="Q65" i="3"/>
  <c r="Q67" i="3" s="1"/>
  <c r="D79" i="27" l="1"/>
  <c r="E69" i="3"/>
  <c r="F69" i="3"/>
  <c r="G69" i="3"/>
  <c r="H69" i="3"/>
  <c r="I69" i="3"/>
  <c r="J69" i="3"/>
  <c r="K69" i="3"/>
  <c r="L69" i="3"/>
  <c r="M69" i="3"/>
  <c r="N69" i="3"/>
  <c r="O69" i="3"/>
  <c r="Q69" i="3"/>
  <c r="R69" i="3"/>
  <c r="E37" i="26" l="1"/>
  <c r="E29" i="26"/>
  <c r="D11" i="3" l="1"/>
  <c r="J17" i="4"/>
  <c r="J25" i="4" s="1"/>
  <c r="D19" i="3" l="1"/>
  <c r="J27" i="4"/>
  <c r="J128" i="4"/>
  <c r="D12" i="3"/>
  <c r="J30" i="4"/>
  <c r="J26" i="4"/>
  <c r="K24" i="4" s="1"/>
  <c r="K25" i="4" l="1"/>
  <c r="K26" i="4" s="1"/>
  <c r="L24" i="4" s="1"/>
  <c r="C130" i="4"/>
  <c r="I10" i="27" s="1"/>
  <c r="C129" i="4"/>
  <c r="J10" i="27" s="1"/>
  <c r="C132" i="4"/>
  <c r="G10" i="27" s="1"/>
  <c r="D78" i="3"/>
  <c r="C131" i="4"/>
  <c r="H10" i="27" s="1"/>
  <c r="J31" i="4"/>
  <c r="K29" i="4" s="1"/>
  <c r="D21" i="3"/>
  <c r="J41" i="4"/>
  <c r="J33" i="4" s="1"/>
  <c r="J135" i="4" s="1"/>
  <c r="D85" i="3" l="1"/>
  <c r="H45" i="24"/>
  <c r="H47" i="24" s="1"/>
  <c r="J34" i="4"/>
  <c r="J18" i="4"/>
  <c r="C81" i="3"/>
  <c r="C79" i="3"/>
  <c r="C82" i="3"/>
  <c r="L25" i="4"/>
  <c r="L26" i="4" s="1"/>
  <c r="M24" i="4" s="1"/>
  <c r="C80" i="3"/>
  <c r="K30" i="4"/>
  <c r="K31" i="4" s="1"/>
  <c r="L29" i="4" s="1"/>
  <c r="K27" i="4"/>
  <c r="L27" i="4" l="1"/>
  <c r="M25" i="4"/>
  <c r="M26" i="4" s="1"/>
  <c r="N24" i="4" s="1"/>
  <c r="D13" i="3"/>
  <c r="J20" i="4"/>
  <c r="K42" i="4"/>
  <c r="K41" i="4"/>
  <c r="H135" i="24"/>
  <c r="H50" i="24"/>
  <c r="L30" i="4"/>
  <c r="L41" i="4" s="1"/>
  <c r="L18" i="4" s="1"/>
  <c r="M27" i="4" l="1"/>
  <c r="K18" i="4"/>
  <c r="K19" i="4"/>
  <c r="K33" i="4"/>
  <c r="K135" i="4" s="1"/>
  <c r="N25" i="4"/>
  <c r="N26" i="4" s="1"/>
  <c r="O24" i="4" s="1"/>
  <c r="H55" i="24"/>
  <c r="H68" i="24"/>
  <c r="D15" i="3"/>
  <c r="L31" i="4"/>
  <c r="M29" i="4" s="1"/>
  <c r="M30" i="4" s="1"/>
  <c r="M41" i="4" l="1"/>
  <c r="O25" i="4"/>
  <c r="O26" i="4" s="1"/>
  <c r="P24" i="4" s="1"/>
  <c r="M31" i="4"/>
  <c r="N29" i="4" s="1"/>
  <c r="I45" i="24"/>
  <c r="I47" i="24" s="1"/>
  <c r="K34" i="4"/>
  <c r="K20" i="4"/>
  <c r="H74" i="24"/>
  <c r="H76" i="24"/>
  <c r="H73" i="24"/>
  <c r="I68" i="24" s="1"/>
  <c r="H61" i="24"/>
  <c r="H63" i="24"/>
  <c r="H97" i="24"/>
  <c r="H60" i="24"/>
  <c r="I55" i="24" s="1"/>
  <c r="N27" i="4"/>
  <c r="P25" i="4" l="1"/>
  <c r="P26" i="4" s="1"/>
  <c r="Q24" i="4" s="1"/>
  <c r="I135" i="24"/>
  <c r="I50" i="24"/>
  <c r="L42" i="4"/>
  <c r="L33" i="4" s="1"/>
  <c r="L135" i="4" s="1"/>
  <c r="H103" i="24"/>
  <c r="H104" i="24"/>
  <c r="N30" i="4"/>
  <c r="H80" i="24"/>
  <c r="O27" i="4"/>
  <c r="P27" i="4"/>
  <c r="I56" i="24"/>
  <c r="M18" i="4"/>
  <c r="I69" i="24"/>
  <c r="H79" i="24"/>
  <c r="H81" i="24"/>
  <c r="H83" i="24"/>
  <c r="N41" i="4" l="1"/>
  <c r="J45" i="24"/>
  <c r="J47" i="24" s="1"/>
  <c r="H88" i="24"/>
  <c r="L19" i="4"/>
  <c r="L34" i="4"/>
  <c r="N31" i="4"/>
  <c r="O29" i="4" s="1"/>
  <c r="I58" i="24"/>
  <c r="I101" i="24" s="1"/>
  <c r="I57" i="24"/>
  <c r="I59" i="24" s="1"/>
  <c r="I102" i="24" s="1"/>
  <c r="I71" i="24"/>
  <c r="I66" i="24"/>
  <c r="Q25" i="4"/>
  <c r="Q26" i="4" s="1"/>
  <c r="R24" i="4" s="1"/>
  <c r="Q27" i="4" l="1"/>
  <c r="J135" i="24"/>
  <c r="J50" i="24"/>
  <c r="O30" i="4"/>
  <c r="O31" i="4" s="1"/>
  <c r="P29" i="4" s="1"/>
  <c r="I63" i="24"/>
  <c r="I61" i="24"/>
  <c r="I99" i="24"/>
  <c r="I70" i="24"/>
  <c r="L20" i="4"/>
  <c r="N18" i="4"/>
  <c r="H90" i="24"/>
  <c r="H113" i="24" s="1"/>
  <c r="H114" i="24" s="1"/>
  <c r="H89" i="24"/>
  <c r="R25" i="4"/>
  <c r="R26" i="4" s="1"/>
  <c r="S24" i="4" s="1"/>
  <c r="I60" i="24"/>
  <c r="J55" i="24" s="1"/>
  <c r="M42" i="4"/>
  <c r="M33" i="4" s="1"/>
  <c r="M135" i="4" s="1"/>
  <c r="I109" i="24"/>
  <c r="O41" i="4" l="1"/>
  <c r="J56" i="24"/>
  <c r="J57" i="24" s="1"/>
  <c r="R27" i="4"/>
  <c r="J66" i="24"/>
  <c r="J58" i="24"/>
  <c r="J101" i="24" s="1"/>
  <c r="J71" i="24"/>
  <c r="P30" i="4"/>
  <c r="S25" i="4"/>
  <c r="S26" i="4" s="1"/>
  <c r="T24" i="4" s="1"/>
  <c r="I72" i="24"/>
  <c r="I74" i="24" s="1"/>
  <c r="I80" i="24"/>
  <c r="K45" i="24"/>
  <c r="K47" i="24" s="1"/>
  <c r="M19" i="4"/>
  <c r="M34" i="4"/>
  <c r="I76" i="24" l="1"/>
  <c r="I79" i="24" s="1"/>
  <c r="J59" i="24"/>
  <c r="J102" i="24" s="1"/>
  <c r="T25" i="4"/>
  <c r="T26" i="4" s="1"/>
  <c r="U24" i="4" s="1"/>
  <c r="J99" i="24"/>
  <c r="J109" i="24"/>
  <c r="K135" i="24"/>
  <c r="K50" i="24"/>
  <c r="S27" i="4"/>
  <c r="N42" i="4"/>
  <c r="N33" i="4" s="1"/>
  <c r="N135" i="4" s="1"/>
  <c r="P31" i="4"/>
  <c r="Q29" i="4" s="1"/>
  <c r="M20" i="4"/>
  <c r="O18" i="4"/>
  <c r="I73" i="24"/>
  <c r="J68" i="24" s="1"/>
  <c r="P41" i="4"/>
  <c r="P18" i="4" s="1"/>
  <c r="I83" i="24" l="1"/>
  <c r="I88" i="24" s="1"/>
  <c r="I81" i="24"/>
  <c r="J61" i="24"/>
  <c r="J63" i="24"/>
  <c r="J80" i="24" s="1"/>
  <c r="J60" i="24"/>
  <c r="K55" i="24" s="1"/>
  <c r="K56" i="24" s="1"/>
  <c r="K57" i="24" s="1"/>
  <c r="L45" i="24"/>
  <c r="L47" i="24" s="1"/>
  <c r="U25" i="4"/>
  <c r="U26" i="4" s="1"/>
  <c r="V24" i="4" s="1"/>
  <c r="T27" i="4"/>
  <c r="K58" i="24"/>
  <c r="K101" i="24" s="1"/>
  <c r="K71" i="24"/>
  <c r="K66" i="24"/>
  <c r="N19" i="4"/>
  <c r="N34" i="4"/>
  <c r="Q30" i="4"/>
  <c r="Q31" i="4" s="1"/>
  <c r="R29" i="4" s="1"/>
  <c r="J69" i="24"/>
  <c r="J70" i="24" s="1"/>
  <c r="U27" i="4" l="1"/>
  <c r="R30" i="4"/>
  <c r="K59" i="24"/>
  <c r="K102" i="24" s="1"/>
  <c r="J72" i="24"/>
  <c r="J73" i="24" s="1"/>
  <c r="K68" i="24" s="1"/>
  <c r="V25" i="4"/>
  <c r="V26" i="4" s="1"/>
  <c r="W24" i="4" s="1"/>
  <c r="N20" i="4"/>
  <c r="L50" i="24"/>
  <c r="L135" i="24"/>
  <c r="Q41" i="4"/>
  <c r="Q18" i="4" s="1"/>
  <c r="K99" i="24"/>
  <c r="O42" i="4"/>
  <c r="O33" i="4" s="1"/>
  <c r="O135" i="4" s="1"/>
  <c r="I90" i="24"/>
  <c r="I89" i="24"/>
  <c r="K109" i="24"/>
  <c r="K61" i="24" l="1"/>
  <c r="K63" i="24"/>
  <c r="K80" i="24" s="1"/>
  <c r="K69" i="24"/>
  <c r="K70" i="24" s="1"/>
  <c r="K72" i="24" s="1"/>
  <c r="V27" i="4"/>
  <c r="J74" i="24"/>
  <c r="W25" i="4"/>
  <c r="W26" i="4" s="1"/>
  <c r="X24" i="4" s="1"/>
  <c r="J76" i="24"/>
  <c r="K60" i="24"/>
  <c r="L55" i="24" s="1"/>
  <c r="R41" i="4"/>
  <c r="R18" i="4" s="1"/>
  <c r="R31" i="4"/>
  <c r="S29" i="4" s="1"/>
  <c r="O19" i="4"/>
  <c r="O34" i="4"/>
  <c r="M45" i="24"/>
  <c r="M47" i="24" s="1"/>
  <c r="L66" i="24"/>
  <c r="L71" i="24"/>
  <c r="L58" i="24"/>
  <c r="L101" i="24" s="1"/>
  <c r="P42" i="4" l="1"/>
  <c r="P33" i="4" s="1"/>
  <c r="P135" i="4" s="1"/>
  <c r="N45" i="24" s="1"/>
  <c r="N47" i="24" s="1"/>
  <c r="O20" i="4"/>
  <c r="S30" i="4"/>
  <c r="L56" i="24"/>
  <c r="M135" i="24"/>
  <c r="M50" i="24"/>
  <c r="J81" i="24"/>
  <c r="J79" i="24"/>
  <c r="J83" i="24"/>
  <c r="X25" i="4"/>
  <c r="X26" i="4" s="1"/>
  <c r="Y24" i="4" s="1"/>
  <c r="L109" i="24"/>
  <c r="W27" i="4"/>
  <c r="K73" i="24"/>
  <c r="L68" i="24" s="1"/>
  <c r="K74" i="24"/>
  <c r="K76" i="24"/>
  <c r="N135" i="24" l="1"/>
  <c r="N50" i="24"/>
  <c r="L69" i="24"/>
  <c r="L57" i="24"/>
  <c r="Y25" i="4"/>
  <c r="Y26" i="4" s="1"/>
  <c r="Z24" i="4" s="1"/>
  <c r="S41" i="4"/>
  <c r="S18" i="4" s="1"/>
  <c r="S31" i="4"/>
  <c r="T29" i="4" s="1"/>
  <c r="X27" i="4"/>
  <c r="J88" i="24"/>
  <c r="M58" i="24"/>
  <c r="M101" i="24" s="1"/>
  <c r="M66" i="24"/>
  <c r="M71" i="24"/>
  <c r="K79" i="24"/>
  <c r="K81" i="24"/>
  <c r="K83" i="24"/>
  <c r="K88" i="24" s="1"/>
  <c r="P19" i="4"/>
  <c r="P20" i="4" s="1"/>
  <c r="P34" i="4"/>
  <c r="Z25" i="4" l="1"/>
  <c r="Z26" i="4" s="1"/>
  <c r="AA24" i="4" s="1"/>
  <c r="L99" i="24"/>
  <c r="L59" i="24"/>
  <c r="L102" i="24" s="1"/>
  <c r="N66" i="24"/>
  <c r="N109" i="24" s="1"/>
  <c r="N58" i="24"/>
  <c r="N101" i="24" s="1"/>
  <c r="N71" i="24"/>
  <c r="Q42" i="4"/>
  <c r="Q33" i="4" s="1"/>
  <c r="Q135" i="4" s="1"/>
  <c r="O45" i="24" s="1"/>
  <c r="O47" i="24" s="1"/>
  <c r="M109" i="24"/>
  <c r="K89" i="24"/>
  <c r="K90" i="24"/>
  <c r="J89" i="24"/>
  <c r="J90" i="24"/>
  <c r="Y27" i="4"/>
  <c r="T30" i="4"/>
  <c r="T31" i="4" s="1"/>
  <c r="U29" i="4" s="1"/>
  <c r="AA25" i="4" l="1"/>
  <c r="AA26" i="4" s="1"/>
  <c r="AB24" i="4" s="1"/>
  <c r="U30" i="4"/>
  <c r="L63" i="24"/>
  <c r="L70" i="24"/>
  <c r="Q19" i="4"/>
  <c r="Q20" i="4" s="1"/>
  <c r="Q34" i="4"/>
  <c r="T41" i="4"/>
  <c r="T18" i="4" s="1"/>
  <c r="Z27" i="4"/>
  <c r="L61" i="24"/>
  <c r="O135" i="24"/>
  <c r="O50" i="24"/>
  <c r="L60" i="24"/>
  <c r="M55" i="24" s="1"/>
  <c r="M56" i="24" l="1"/>
  <c r="M57" i="24" s="1"/>
  <c r="M59" i="24" s="1"/>
  <c r="M102" i="24" s="1"/>
  <c r="R42" i="4"/>
  <c r="R33" i="4" s="1"/>
  <c r="R135" i="4" s="1"/>
  <c r="P45" i="24" s="1"/>
  <c r="P47" i="24" s="1"/>
  <c r="L80" i="24"/>
  <c r="U31" i="4"/>
  <c r="V29" i="4" s="1"/>
  <c r="O58" i="24"/>
  <c r="O101" i="24" s="1"/>
  <c r="O66" i="24"/>
  <c r="O109" i="24" s="1"/>
  <c r="O71" i="24"/>
  <c r="L72" i="24"/>
  <c r="L74" i="24" s="1"/>
  <c r="AB25" i="4"/>
  <c r="AB26" i="4" s="1"/>
  <c r="AC24" i="4" s="1"/>
  <c r="U41" i="4"/>
  <c r="U18" i="4" s="1"/>
  <c r="AA27" i="4"/>
  <c r="V30" i="4" l="1"/>
  <c r="L73" i="24"/>
  <c r="M68" i="24" s="1"/>
  <c r="L76" i="24"/>
  <c r="AC25" i="4"/>
  <c r="AC26" i="4" s="1"/>
  <c r="AD24" i="4" s="1"/>
  <c r="R19" i="4"/>
  <c r="R20" i="4" s="1"/>
  <c r="R34" i="4"/>
  <c r="AB27" i="4"/>
  <c r="P135" i="24"/>
  <c r="P50" i="24"/>
  <c r="M60" i="24"/>
  <c r="N55" i="24" s="1"/>
  <c r="M63" i="24"/>
  <c r="M80" i="24" s="1"/>
  <c r="M61" i="24"/>
  <c r="M99" i="24"/>
  <c r="AD25" i="4" l="1"/>
  <c r="AD26" i="4" s="1"/>
  <c r="AE24" i="4" s="1"/>
  <c r="AC27" i="4"/>
  <c r="L81" i="24"/>
  <c r="L79" i="24"/>
  <c r="L83" i="24"/>
  <c r="M69" i="24"/>
  <c r="M70" i="24" s="1"/>
  <c r="S42" i="4"/>
  <c r="V41" i="4"/>
  <c r="V18" i="4" s="1"/>
  <c r="N56" i="24"/>
  <c r="N57" i="24" s="1"/>
  <c r="P58" i="24"/>
  <c r="P101" i="24" s="1"/>
  <c r="P71" i="24"/>
  <c r="P66" i="24"/>
  <c r="P109" i="24" s="1"/>
  <c r="V31" i="4"/>
  <c r="W29" i="4" s="1"/>
  <c r="AE25" i="4" l="1"/>
  <c r="AE26" i="4" s="1"/>
  <c r="AF24" i="4" s="1"/>
  <c r="S19" i="4"/>
  <c r="S20" i="4" s="1"/>
  <c r="W30" i="4"/>
  <c r="L88" i="24"/>
  <c r="N99" i="24"/>
  <c r="M72" i="24"/>
  <c r="M74" i="24" s="1"/>
  <c r="N59" i="24"/>
  <c r="N102" i="24" s="1"/>
  <c r="S33" i="4"/>
  <c r="S135" i="4" s="1"/>
  <c r="Q45" i="24" s="1"/>
  <c r="Q47" i="24" s="1"/>
  <c r="AD27" i="4"/>
  <c r="M73" i="24" l="1"/>
  <c r="N68" i="24" s="1"/>
  <c r="N69" i="24" s="1"/>
  <c r="N70" i="24" s="1"/>
  <c r="N63" i="24"/>
  <c r="N80" i="24" s="1"/>
  <c r="N61" i="24"/>
  <c r="Q135" i="24"/>
  <c r="Q50" i="24"/>
  <c r="N60" i="24"/>
  <c r="O55" i="24" s="1"/>
  <c r="S34" i="4"/>
  <c r="W41" i="4"/>
  <c r="W18" i="4" s="1"/>
  <c r="W31" i="4"/>
  <c r="X29" i="4" s="1"/>
  <c r="M76" i="24"/>
  <c r="AF25" i="4"/>
  <c r="AF26" i="4" s="1"/>
  <c r="AG24" i="4" s="1"/>
  <c r="L89" i="24"/>
  <c r="L90" i="24"/>
  <c r="AE27" i="4"/>
  <c r="AF27" i="4" l="1"/>
  <c r="O56" i="24"/>
  <c r="O57" i="24" s="1"/>
  <c r="AG25" i="4"/>
  <c r="M79" i="24"/>
  <c r="M81" i="24"/>
  <c r="M83" i="24"/>
  <c r="X30" i="4"/>
  <c r="T42" i="4"/>
  <c r="Q58" i="24"/>
  <c r="Q101" i="24" s="1"/>
  <c r="Q71" i="24"/>
  <c r="Q66" i="24"/>
  <c r="Q109" i="24" s="1"/>
  <c r="N72" i="24"/>
  <c r="N76" i="24" s="1"/>
  <c r="N81" i="24" l="1"/>
  <c r="N79" i="24"/>
  <c r="N83" i="24"/>
  <c r="N88" i="24" s="1"/>
  <c r="N73" i="24"/>
  <c r="O68" i="24" s="1"/>
  <c r="AG27" i="4"/>
  <c r="M88" i="24"/>
  <c r="AG26" i="4"/>
  <c r="AH24" i="4" s="1"/>
  <c r="O59" i="24"/>
  <c r="O102" i="24" s="1"/>
  <c r="N74" i="24"/>
  <c r="T19" i="4"/>
  <c r="T20" i="4" s="1"/>
  <c r="O99" i="24"/>
  <c r="X41" i="4"/>
  <c r="X18" i="4" s="1"/>
  <c r="T33" i="4"/>
  <c r="T135" i="4" s="1"/>
  <c r="R45" i="24" s="1"/>
  <c r="R47" i="24" s="1"/>
  <c r="X31" i="4"/>
  <c r="Y29" i="4" s="1"/>
  <c r="Y30" i="4" l="1"/>
  <c r="Y31" i="4" s="1"/>
  <c r="Z29" i="4" s="1"/>
  <c r="R135" i="24"/>
  <c r="R50" i="24"/>
  <c r="O60" i="24"/>
  <c r="P55" i="24" s="1"/>
  <c r="M89" i="24"/>
  <c r="M90" i="24"/>
  <c r="O61" i="24"/>
  <c r="AH25" i="4"/>
  <c r="O63" i="24"/>
  <c r="O80" i="24" s="1"/>
  <c r="T34" i="4"/>
  <c r="O69" i="24"/>
  <c r="O70" i="24" s="1"/>
  <c r="N89" i="24"/>
  <c r="N90" i="24"/>
  <c r="AH27" i="4" l="1"/>
  <c r="R58" i="24"/>
  <c r="R101" i="24" s="1"/>
  <c r="R66" i="24"/>
  <c r="R109" i="24" s="1"/>
  <c r="R71" i="24"/>
  <c r="Z30" i="4"/>
  <c r="O72" i="24"/>
  <c r="O73" i="24" s="1"/>
  <c r="P68" i="24" s="1"/>
  <c r="P56" i="24"/>
  <c r="P57" i="24" s="1"/>
  <c r="AH26" i="4"/>
  <c r="AI24" i="4" s="1"/>
  <c r="U42" i="4"/>
  <c r="U33" i="4" s="1"/>
  <c r="U135" i="4" s="1"/>
  <c r="S45" i="24" s="1"/>
  <c r="S47" i="24" s="1"/>
  <c r="Y41" i="4"/>
  <c r="Y18" i="4" s="1"/>
  <c r="O76" i="24" l="1"/>
  <c r="O81" i="24" s="1"/>
  <c r="P69" i="24"/>
  <c r="Z31" i="4"/>
  <c r="AA29" i="4" s="1"/>
  <c r="Z41" i="4"/>
  <c r="Z18" i="4" s="1"/>
  <c r="S135" i="24"/>
  <c r="S50" i="24"/>
  <c r="P59" i="24"/>
  <c r="P102" i="24" s="1"/>
  <c r="O74" i="24"/>
  <c r="AI25" i="4"/>
  <c r="AI26" i="4" s="1"/>
  <c r="AJ24" i="4" s="1"/>
  <c r="P99" i="24"/>
  <c r="U19" i="4"/>
  <c r="U20" i="4" s="1"/>
  <c r="U34" i="4"/>
  <c r="O79" i="24" l="1"/>
  <c r="O83" i="24"/>
  <c r="O88" i="24" s="1"/>
  <c r="AJ25" i="4"/>
  <c r="AJ26" i="4" s="1"/>
  <c r="AK24" i="4" s="1"/>
  <c r="V42" i="4"/>
  <c r="V33" i="4" s="1"/>
  <c r="V135" i="4" s="1"/>
  <c r="T45" i="24" s="1"/>
  <c r="T47" i="24" s="1"/>
  <c r="AA30" i="4"/>
  <c r="AA31" i="4" s="1"/>
  <c r="AB29" i="4" s="1"/>
  <c r="S58" i="24"/>
  <c r="S101" i="24" s="1"/>
  <c r="S66" i="24"/>
  <c r="S109" i="24" s="1"/>
  <c r="S71" i="24"/>
  <c r="O89" i="24"/>
  <c r="O90" i="24"/>
  <c r="P70" i="24"/>
  <c r="P61" i="24"/>
  <c r="P60" i="24"/>
  <c r="Q55" i="24" s="1"/>
  <c r="P63" i="24"/>
  <c r="P80" i="24" s="1"/>
  <c r="AI27" i="4"/>
  <c r="AB30" i="4" l="1"/>
  <c r="AK25" i="4"/>
  <c r="AK26" i="4" s="1"/>
  <c r="AL24" i="4" s="1"/>
  <c r="Q56" i="24"/>
  <c r="Q57" i="24" s="1"/>
  <c r="T135" i="24"/>
  <c r="T50" i="24"/>
  <c r="V19" i="4"/>
  <c r="V20" i="4" s="1"/>
  <c r="V34" i="4"/>
  <c r="AB41" i="4"/>
  <c r="AB18" i="4" s="1"/>
  <c r="AA41" i="4"/>
  <c r="AA18" i="4" s="1"/>
  <c r="P72" i="24"/>
  <c r="P73" i="24" s="1"/>
  <c r="Q68" i="24" s="1"/>
  <c r="AJ27" i="4"/>
  <c r="P74" i="24" l="1"/>
  <c r="P76" i="24"/>
  <c r="P79" i="24" s="1"/>
  <c r="Q69" i="24"/>
  <c r="Q99" i="24"/>
  <c r="W42" i="4"/>
  <c r="W33" i="4" s="1"/>
  <c r="W135" i="4" s="1"/>
  <c r="P81" i="24"/>
  <c r="P83" i="24"/>
  <c r="P88" i="24" s="1"/>
  <c r="AL25" i="4"/>
  <c r="AL26" i="4" s="1"/>
  <c r="AM24" i="4" s="1"/>
  <c r="T66" i="24"/>
  <c r="T109" i="24" s="1"/>
  <c r="T71" i="24"/>
  <c r="T58" i="24"/>
  <c r="T101" i="24" s="1"/>
  <c r="AK27" i="4"/>
  <c r="Q59" i="24"/>
  <c r="Q102" i="24" s="1"/>
  <c r="AB31" i="4"/>
  <c r="AC29" i="4" s="1"/>
  <c r="U45" i="24" l="1"/>
  <c r="U47" i="24" s="1"/>
  <c r="AM25" i="4"/>
  <c r="AM26" i="4" s="1"/>
  <c r="AN24" i="4" s="1"/>
  <c r="P89" i="24"/>
  <c r="P90" i="24"/>
  <c r="AL27" i="4"/>
  <c r="Q61" i="24"/>
  <c r="Q63" i="24"/>
  <c r="Q80" i="24" s="1"/>
  <c r="W19" i="4"/>
  <c r="W34" i="4"/>
  <c r="Q70" i="24"/>
  <c r="Q60" i="24"/>
  <c r="R55" i="24" s="1"/>
  <c r="AC30" i="4"/>
  <c r="Q72" i="24" l="1"/>
  <c r="Q73" i="24" s="1"/>
  <c r="R68" i="24" s="1"/>
  <c r="R69" i="24" s="1"/>
  <c r="X42" i="4"/>
  <c r="X33" i="4" s="1"/>
  <c r="X135" i="4" s="1"/>
  <c r="AC41" i="4"/>
  <c r="AC18" i="4" s="1"/>
  <c r="W20" i="4"/>
  <c r="AN25" i="4"/>
  <c r="AN26" i="4" s="1"/>
  <c r="AO24" i="4" s="1"/>
  <c r="AC31" i="4"/>
  <c r="AD29" i="4" s="1"/>
  <c r="AM27" i="4"/>
  <c r="R56" i="24"/>
  <c r="R57" i="24" s="1"/>
  <c r="U50" i="24"/>
  <c r="U135" i="24"/>
  <c r="Q76" i="24" l="1"/>
  <c r="Q79" i="24" s="1"/>
  <c r="Q74" i="24"/>
  <c r="V45" i="24"/>
  <c r="V47" i="24" s="1"/>
  <c r="AD30" i="4"/>
  <c r="AN27" i="4"/>
  <c r="U66" i="24"/>
  <c r="U109" i="24" s="1"/>
  <c r="U58" i="24"/>
  <c r="U101" i="24" s="1"/>
  <c r="U71" i="24"/>
  <c r="AO25" i="4"/>
  <c r="AO26" i="4" s="1"/>
  <c r="AP24" i="4" s="1"/>
  <c r="X19" i="4"/>
  <c r="X34" i="4"/>
  <c r="R99" i="24"/>
  <c r="R59" i="24"/>
  <c r="R102" i="24" s="1"/>
  <c r="R63" i="24" l="1"/>
  <c r="R80" i="24" s="1"/>
  <c r="R70" i="24"/>
  <c r="R72" i="24" s="1"/>
  <c r="R74" i="24" s="1"/>
  <c r="Q83" i="24"/>
  <c r="Q88" i="24" s="1"/>
  <c r="Q90" i="24" s="1"/>
  <c r="Q81" i="24"/>
  <c r="R61" i="24"/>
  <c r="AP25" i="4"/>
  <c r="Y42" i="4"/>
  <c r="AD41" i="4"/>
  <c r="AD18" i="4" s="1"/>
  <c r="AD31" i="4"/>
  <c r="AE29" i="4" s="1"/>
  <c r="X20" i="4"/>
  <c r="R60" i="24"/>
  <c r="S55" i="24" s="1"/>
  <c r="AO27" i="4"/>
  <c r="V135" i="24"/>
  <c r="V50" i="24"/>
  <c r="Q89" i="24" l="1"/>
  <c r="R73" i="24"/>
  <c r="S68" i="24" s="1"/>
  <c r="S69" i="24" s="1"/>
  <c r="AE30" i="4"/>
  <c r="AE31" i="4" s="1"/>
  <c r="AF29" i="4" s="1"/>
  <c r="Y19" i="4"/>
  <c r="S56" i="24"/>
  <c r="S57" i="24" s="1"/>
  <c r="V58" i="24"/>
  <c r="V101" i="24" s="1"/>
  <c r="V71" i="24"/>
  <c r="V66" i="24"/>
  <c r="V109" i="24" s="1"/>
  <c r="R76" i="24"/>
  <c r="AP27" i="4"/>
  <c r="Y33" i="4"/>
  <c r="Y135" i="4" s="1"/>
  <c r="AP26" i="4"/>
  <c r="AQ24" i="4" s="1"/>
  <c r="W45" i="24" l="1"/>
  <c r="W47" i="24" s="1"/>
  <c r="Y20" i="4"/>
  <c r="S59" i="24"/>
  <c r="S102" i="24" s="1"/>
  <c r="AQ25" i="4"/>
  <c r="AQ26" i="4" s="1"/>
  <c r="AR24" i="4" s="1"/>
  <c r="S99" i="24"/>
  <c r="R81" i="24"/>
  <c r="R79" i="24"/>
  <c r="R83" i="24"/>
  <c r="R88" i="24" s="1"/>
  <c r="Y34" i="4"/>
  <c r="AE41" i="4"/>
  <c r="AE18" i="4" s="1"/>
  <c r="AF30" i="4"/>
  <c r="AF41" i="4" s="1"/>
  <c r="AF18" i="4" s="1"/>
  <c r="S63" i="24" l="1"/>
  <c r="S80" i="24" s="1"/>
  <c r="S61" i="24"/>
  <c r="S70" i="24"/>
  <c r="S72" i="24" s="1"/>
  <c r="S76" i="24" s="1"/>
  <c r="AQ27" i="4"/>
  <c r="S60" i="24"/>
  <c r="T55" i="24" s="1"/>
  <c r="AR25" i="4"/>
  <c r="AF31" i="4"/>
  <c r="AG29" i="4" s="1"/>
  <c r="Z42" i="4"/>
  <c r="Z33" i="4" s="1"/>
  <c r="Z135" i="4" s="1"/>
  <c r="R90" i="24"/>
  <c r="R89" i="24"/>
  <c r="W135" i="24"/>
  <c r="W50" i="24"/>
  <c r="S73" i="24" l="1"/>
  <c r="T68" i="24" s="1"/>
  <c r="S74" i="24"/>
  <c r="AG30" i="4"/>
  <c r="AG31" i="4" s="1"/>
  <c r="AH29" i="4" s="1"/>
  <c r="AR27" i="4"/>
  <c r="T56" i="24"/>
  <c r="T57" i="24" s="1"/>
  <c r="S81" i="24"/>
  <c r="S79" i="24"/>
  <c r="S83" i="24"/>
  <c r="S88" i="24" s="1"/>
  <c r="AR26" i="4"/>
  <c r="AS24" i="4" s="1"/>
  <c r="W58" i="24"/>
  <c r="W101" i="24" s="1"/>
  <c r="W66" i="24"/>
  <c r="W109" i="24" s="1"/>
  <c r="W71" i="24"/>
  <c r="X45" i="24"/>
  <c r="X47" i="24" s="1"/>
  <c r="T69" i="24"/>
  <c r="Z19" i="4"/>
  <c r="Z34" i="4"/>
  <c r="T99" i="24" l="1"/>
  <c r="AS25" i="4"/>
  <c r="AS26" i="4" s="1"/>
  <c r="AT24" i="4" s="1"/>
  <c r="Z20" i="4"/>
  <c r="AA42" i="4"/>
  <c r="AA33" i="4" s="1"/>
  <c r="AA135" i="4" s="1"/>
  <c r="S90" i="24"/>
  <c r="S89" i="24"/>
  <c r="T59" i="24"/>
  <c r="T102" i="24" s="1"/>
  <c r="X135" i="24"/>
  <c r="X50" i="24"/>
  <c r="AG41" i="4"/>
  <c r="AG18" i="4" s="1"/>
  <c r="AH30" i="4"/>
  <c r="AH31" i="4" s="1"/>
  <c r="AI29" i="4" s="1"/>
  <c r="AH41" i="4" l="1"/>
  <c r="AH18" i="4" s="1"/>
  <c r="Y45" i="24"/>
  <c r="Y47" i="24" s="1"/>
  <c r="AI30" i="4"/>
  <c r="AI41" i="4" s="1"/>
  <c r="AI18" i="4" s="1"/>
  <c r="AA19" i="4"/>
  <c r="AA34" i="4"/>
  <c r="AS27" i="4"/>
  <c r="AT25" i="4"/>
  <c r="AT26" i="4" s="1"/>
  <c r="AU24" i="4" s="1"/>
  <c r="T70" i="24"/>
  <c r="T72" i="24" s="1"/>
  <c r="T61" i="24"/>
  <c r="X58" i="24"/>
  <c r="X101" i="24" s="1"/>
  <c r="X71" i="24"/>
  <c r="X66" i="24"/>
  <c r="X109" i="24" s="1"/>
  <c r="T63" i="24"/>
  <c r="T80" i="24" s="1"/>
  <c r="T60" i="24"/>
  <c r="U55" i="24" s="1"/>
  <c r="U56" i="24" l="1"/>
  <c r="U57" i="24" s="1"/>
  <c r="U59" i="24" s="1"/>
  <c r="U102" i="24" s="1"/>
  <c r="AB42" i="4"/>
  <c r="AB33" i="4" s="1"/>
  <c r="AB135" i="4" s="1"/>
  <c r="Z45" i="24" s="1"/>
  <c r="Z47" i="24" s="1"/>
  <c r="AA20" i="4"/>
  <c r="T74" i="24"/>
  <c r="T76" i="24"/>
  <c r="T73" i="24"/>
  <c r="U68" i="24" s="1"/>
  <c r="AI31" i="4"/>
  <c r="AJ29" i="4" s="1"/>
  <c r="AU25" i="4"/>
  <c r="AU26" i="4" s="1"/>
  <c r="AV24" i="4" s="1"/>
  <c r="AT27" i="4"/>
  <c r="Y135" i="24"/>
  <c r="Y50" i="24"/>
  <c r="T81" i="24" l="1"/>
  <c r="T79" i="24"/>
  <c r="T83" i="24"/>
  <c r="T88" i="24" s="1"/>
  <c r="AJ30" i="4"/>
  <c r="Z135" i="24"/>
  <c r="Z50" i="24"/>
  <c r="AB19" i="4"/>
  <c r="AB20" i="4" s="1"/>
  <c r="AB34" i="4"/>
  <c r="AV25" i="4"/>
  <c r="AV26" i="4" s="1"/>
  <c r="AW24" i="4" s="1"/>
  <c r="Y66" i="24"/>
  <c r="Y109" i="24" s="1"/>
  <c r="Y58" i="24"/>
  <c r="Y101" i="24" s="1"/>
  <c r="Y71" i="24"/>
  <c r="AU27" i="4"/>
  <c r="U60" i="24"/>
  <c r="V55" i="24" s="1"/>
  <c r="U69" i="24"/>
  <c r="U99" i="24"/>
  <c r="U61" i="24"/>
  <c r="U63" i="24"/>
  <c r="U80" i="24" s="1"/>
  <c r="AW25" i="4" l="1"/>
  <c r="AW26" i="4" s="1"/>
  <c r="AX24" i="4" s="1"/>
  <c r="AC42" i="4"/>
  <c r="Z66" i="24"/>
  <c r="Z109" i="24" s="1"/>
  <c r="Z71" i="24"/>
  <c r="Z58" i="24"/>
  <c r="Z101" i="24" s="1"/>
  <c r="U70" i="24"/>
  <c r="AV27" i="4"/>
  <c r="T90" i="24"/>
  <c r="T89" i="24"/>
  <c r="AJ41" i="4"/>
  <c r="AJ18" i="4" s="1"/>
  <c r="AJ31" i="4"/>
  <c r="AK29" i="4" s="1"/>
  <c r="V56" i="24"/>
  <c r="V57" i="24" s="1"/>
  <c r="V99" i="24" l="1"/>
  <c r="U72" i="24"/>
  <c r="U74" i="24" s="1"/>
  <c r="V59" i="24"/>
  <c r="V102" i="24" s="1"/>
  <c r="AK30" i="4"/>
  <c r="AK31" i="4" s="1"/>
  <c r="AL29" i="4" s="1"/>
  <c r="AC19" i="4"/>
  <c r="AC20" i="4" s="1"/>
  <c r="AC33" i="4"/>
  <c r="AC135" i="4" s="1"/>
  <c r="AA45" i="24" s="1"/>
  <c r="AA47" i="24" s="1"/>
  <c r="AW27" i="4"/>
  <c r="AX25" i="4"/>
  <c r="AX26" i="4" s="1"/>
  <c r="AY24" i="4" s="1"/>
  <c r="U73" i="24" l="1"/>
  <c r="V68" i="24" s="1"/>
  <c r="U76" i="24"/>
  <c r="AL30" i="4"/>
  <c r="AL41" i="4" s="1"/>
  <c r="AL18" i="4" s="1"/>
  <c r="AX27" i="4"/>
  <c r="V69" i="24"/>
  <c r="V70" i="24" s="1"/>
  <c r="AY25" i="4"/>
  <c r="AY26" i="4" s="1"/>
  <c r="AZ24" i="4" s="1"/>
  <c r="AK41" i="4"/>
  <c r="AK18" i="4" s="1"/>
  <c r="AA135" i="24"/>
  <c r="AA50" i="24"/>
  <c r="AC34" i="4"/>
  <c r="V63" i="24"/>
  <c r="V80" i="24" s="1"/>
  <c r="U79" i="24"/>
  <c r="U81" i="24"/>
  <c r="U83" i="24"/>
  <c r="U88" i="24" s="1"/>
  <c r="V61" i="24"/>
  <c r="V60" i="24"/>
  <c r="W55" i="24" s="1"/>
  <c r="AZ25" i="4" l="1"/>
  <c r="AZ26" i="4" s="1"/>
  <c r="BA24" i="4" s="1"/>
  <c r="U89" i="24"/>
  <c r="U90" i="24"/>
  <c r="W56" i="24"/>
  <c r="W57" i="24" s="1"/>
  <c r="V72" i="24"/>
  <c r="V76" i="24" s="1"/>
  <c r="AY27" i="4"/>
  <c r="AD42" i="4"/>
  <c r="AA66" i="24"/>
  <c r="AA109" i="24" s="1"/>
  <c r="AA58" i="24"/>
  <c r="AA101" i="24" s="1"/>
  <c r="AA71" i="24"/>
  <c r="AL31" i="4"/>
  <c r="AM29" i="4" s="1"/>
  <c r="V81" i="24" l="1"/>
  <c r="V79" i="24"/>
  <c r="V83" i="24"/>
  <c r="V88" i="24" s="1"/>
  <c r="AM30" i="4"/>
  <c r="BA25" i="4"/>
  <c r="BA26" i="4" s="1"/>
  <c r="BB24" i="4" s="1"/>
  <c r="W59" i="24"/>
  <c r="W102" i="24" s="1"/>
  <c r="AZ27" i="4"/>
  <c r="W99" i="24"/>
  <c r="V74" i="24"/>
  <c r="AD19" i="4"/>
  <c r="AD20" i="4" s="1"/>
  <c r="AD33" i="4"/>
  <c r="AD135" i="4" s="1"/>
  <c r="AB45" i="24" s="1"/>
  <c r="AB47" i="24" s="1"/>
  <c r="V73" i="24"/>
  <c r="W68" i="24" s="1"/>
  <c r="W69" i="24" l="1"/>
  <c r="W70" i="24" s="1"/>
  <c r="W72" i="24" s="1"/>
  <c r="AB135" i="24"/>
  <c r="AB50" i="24"/>
  <c r="AD34" i="4"/>
  <c r="W60" i="24"/>
  <c r="X55" i="24" s="1"/>
  <c r="BB25" i="4"/>
  <c r="BB26" i="4" s="1"/>
  <c r="BC24" i="4" s="1"/>
  <c r="BA27" i="4"/>
  <c r="AM41" i="4"/>
  <c r="AM18" i="4" s="1"/>
  <c r="V89" i="24"/>
  <c r="V90" i="24"/>
  <c r="W63" i="24"/>
  <c r="W80" i="24" s="1"/>
  <c r="AM31" i="4"/>
  <c r="AN29" i="4" s="1"/>
  <c r="W61" i="24"/>
  <c r="BB27" i="4" l="1"/>
  <c r="X56" i="24"/>
  <c r="X57" i="24" s="1"/>
  <c r="AE42" i="4"/>
  <c r="AE33" i="4" s="1"/>
  <c r="AE135" i="4" s="1"/>
  <c r="AC45" i="24" s="1"/>
  <c r="AC47" i="24" s="1"/>
  <c r="AB58" i="24"/>
  <c r="AB101" i="24" s="1"/>
  <c r="AB66" i="24"/>
  <c r="AB109" i="24" s="1"/>
  <c r="AB71" i="24"/>
  <c r="AN30" i="4"/>
  <c r="AN31" i="4" s="1"/>
  <c r="AO29" i="4" s="1"/>
  <c r="W73" i="24"/>
  <c r="X68" i="24" s="1"/>
  <c r="BC25" i="4"/>
  <c r="BC26" i="4" s="1"/>
  <c r="BD24" i="4" s="1"/>
  <c r="W76" i="24"/>
  <c r="W74" i="24"/>
  <c r="AO30" i="4" l="1"/>
  <c r="AO41" i="4" s="1"/>
  <c r="AO18" i="4" s="1"/>
  <c r="AE19" i="4"/>
  <c r="AE20" i="4" s="1"/>
  <c r="AE34" i="4"/>
  <c r="AC50" i="24"/>
  <c r="AC135" i="24"/>
  <c r="X69" i="24"/>
  <c r="X99" i="24"/>
  <c r="BD25" i="4"/>
  <c r="BC27" i="4"/>
  <c r="X59" i="24"/>
  <c r="X102" i="24" s="1"/>
  <c r="W81" i="24"/>
  <c r="W79" i="24"/>
  <c r="W83" i="24"/>
  <c r="W88" i="24" s="1"/>
  <c r="AN41" i="4"/>
  <c r="AN18" i="4" s="1"/>
  <c r="X60" i="24" l="1"/>
  <c r="Y55" i="24" s="1"/>
  <c r="Y56" i="24" s="1"/>
  <c r="Y57" i="24" s="1"/>
  <c r="X61" i="24"/>
  <c r="X63" i="24"/>
  <c r="X80" i="24" s="1"/>
  <c r="BD27" i="4"/>
  <c r="X70" i="24"/>
  <c r="W90" i="24"/>
  <c r="W89" i="24"/>
  <c r="AC58" i="24"/>
  <c r="AC101" i="24" s="1"/>
  <c r="AC66" i="24"/>
  <c r="AC109" i="24" s="1"/>
  <c r="AC71" i="24"/>
  <c r="AF42" i="4"/>
  <c r="AF33" i="4" s="1"/>
  <c r="AF135" i="4" s="1"/>
  <c r="AD45" i="24" s="1"/>
  <c r="AD47" i="24" s="1"/>
  <c r="BD26" i="4"/>
  <c r="BE24" i="4" s="1"/>
  <c r="AO31" i="4"/>
  <c r="AP29" i="4" s="1"/>
  <c r="Y59" i="24" l="1"/>
  <c r="Y102" i="24" s="1"/>
  <c r="AD135" i="24"/>
  <c r="AD50" i="24"/>
  <c r="BE25" i="4"/>
  <c r="BE26" i="4" s="1"/>
  <c r="BF24" i="4" s="1"/>
  <c r="AF19" i="4"/>
  <c r="AF20" i="4" s="1"/>
  <c r="AF34" i="4"/>
  <c r="AP30" i="4"/>
  <c r="AP31" i="4" s="1"/>
  <c r="AQ29" i="4" s="1"/>
  <c r="X72" i="24"/>
  <c r="X73" i="24" s="1"/>
  <c r="Y68" i="24" s="1"/>
  <c r="Y99" i="24"/>
  <c r="Y61" i="24" l="1"/>
  <c r="Y63" i="24"/>
  <c r="Y80" i="24" s="1"/>
  <c r="Y60" i="24"/>
  <c r="Z55" i="24" s="1"/>
  <c r="X76" i="24"/>
  <c r="X79" i="24" s="1"/>
  <c r="Y69" i="24"/>
  <c r="Y70" i="24" s="1"/>
  <c r="AQ30" i="4"/>
  <c r="AQ41" i="4" s="1"/>
  <c r="AQ18" i="4" s="1"/>
  <c r="X74" i="24"/>
  <c r="AP41" i="4"/>
  <c r="AP18" i="4" s="1"/>
  <c r="BF25" i="4"/>
  <c r="AG42" i="4"/>
  <c r="AG33" i="4" s="1"/>
  <c r="AG135" i="4" s="1"/>
  <c r="AE45" i="24" s="1"/>
  <c r="AE47" i="24" s="1"/>
  <c r="Z56" i="24"/>
  <c r="Z57" i="24" s="1"/>
  <c r="BE27" i="4"/>
  <c r="AD66" i="24"/>
  <c r="AD109" i="24" s="1"/>
  <c r="AD58" i="24"/>
  <c r="AD101" i="24" s="1"/>
  <c r="AD71" i="24"/>
  <c r="X83" i="24" l="1"/>
  <c r="X88" i="24" s="1"/>
  <c r="X81" i="24"/>
  <c r="AE135" i="24"/>
  <c r="AE50" i="24"/>
  <c r="BF27" i="4"/>
  <c r="Z59" i="24"/>
  <c r="Z102" i="24" s="1"/>
  <c r="Z99" i="24"/>
  <c r="AQ31" i="4"/>
  <c r="AR29" i="4" s="1"/>
  <c r="BF26" i="4"/>
  <c r="BG24" i="4" s="1"/>
  <c r="X89" i="24"/>
  <c r="X90" i="24"/>
  <c r="AG19" i="4"/>
  <c r="AG20" i="4" s="1"/>
  <c r="AG34" i="4"/>
  <c r="Y72" i="24"/>
  <c r="Y73" i="24" s="1"/>
  <c r="Z68" i="24" s="1"/>
  <c r="Z61" i="24" l="1"/>
  <c r="Z63" i="24"/>
  <c r="Z80" i="24" s="1"/>
  <c r="Z69" i="24"/>
  <c r="Z70" i="24" s="1"/>
  <c r="Z72" i="24" s="1"/>
  <c r="Y76" i="24"/>
  <c r="AH42" i="4"/>
  <c r="AH33" i="4" s="1"/>
  <c r="AH135" i="4" s="1"/>
  <c r="AF45" i="24" s="1"/>
  <c r="AF47" i="24" s="1"/>
  <c r="Z60" i="24"/>
  <c r="AA55" i="24" s="1"/>
  <c r="BG25" i="4"/>
  <c r="AE58" i="24"/>
  <c r="AE101" i="24" s="1"/>
  <c r="AE71" i="24"/>
  <c r="AE66" i="24"/>
  <c r="AE109" i="24" s="1"/>
  <c r="Y74" i="24"/>
  <c r="AR30" i="4"/>
  <c r="AR31" i="4" s="1"/>
  <c r="AS29" i="4" s="1"/>
  <c r="AS30" i="4" l="1"/>
  <c r="AF135" i="24"/>
  <c r="AF50" i="24"/>
  <c r="BG27" i="4"/>
  <c r="BG26" i="4"/>
  <c r="BH24" i="4" s="1"/>
  <c r="AA56" i="24"/>
  <c r="AA57" i="24" s="1"/>
  <c r="AH19" i="4"/>
  <c r="AH20" i="4" s="1"/>
  <c r="AH34" i="4"/>
  <c r="Y79" i="24"/>
  <c r="Y81" i="24"/>
  <c r="Y83" i="24"/>
  <c r="Y88" i="24" s="1"/>
  <c r="Z73" i="24"/>
  <c r="AA68" i="24" s="1"/>
  <c r="AS41" i="4"/>
  <c r="AS18" i="4" s="1"/>
  <c r="AR41" i="4"/>
  <c r="AR18" i="4" s="1"/>
  <c r="Z76" i="24"/>
  <c r="Z74" i="24"/>
  <c r="AA99" i="24" l="1"/>
  <c r="AI42" i="4"/>
  <c r="AI33" i="4" s="1"/>
  <c r="AI135" i="4" s="1"/>
  <c r="Z79" i="24"/>
  <c r="Z81" i="24"/>
  <c r="Z83" i="24"/>
  <c r="Z88" i="24" s="1"/>
  <c r="AA59" i="24"/>
  <c r="AA102" i="24" s="1"/>
  <c r="BH25" i="4"/>
  <c r="AA69" i="24"/>
  <c r="AF66" i="24"/>
  <c r="AF109" i="24" s="1"/>
  <c r="AF58" i="24"/>
  <c r="AF101" i="24" s="1"/>
  <c r="AF71" i="24"/>
  <c r="Y90" i="24"/>
  <c r="Y89" i="24"/>
  <c r="AS31" i="4"/>
  <c r="AT29" i="4" s="1"/>
  <c r="BH27" i="4" l="1"/>
  <c r="BH26" i="4"/>
  <c r="BI24" i="4" s="1"/>
  <c r="AI19" i="4"/>
  <c r="AI34" i="4"/>
  <c r="Z89" i="24"/>
  <c r="Z90" i="24"/>
  <c r="AA70" i="24"/>
  <c r="AG45" i="24"/>
  <c r="AG47" i="24" s="1"/>
  <c r="AA61" i="24"/>
  <c r="AT30" i="4"/>
  <c r="AA60" i="24"/>
  <c r="AB55" i="24" s="1"/>
  <c r="AA63" i="24"/>
  <c r="AA80" i="24" s="1"/>
  <c r="AG135" i="24" l="1"/>
  <c r="AG50" i="24"/>
  <c r="AJ42" i="4"/>
  <c r="AJ33" i="4" s="1"/>
  <c r="AJ135" i="4" s="1"/>
  <c r="AT41" i="4"/>
  <c r="AT18" i="4" s="1"/>
  <c r="BI25" i="4"/>
  <c r="BI26" i="4" s="1"/>
  <c r="BJ24" i="4" s="1"/>
  <c r="AI20" i="4"/>
  <c r="AA72" i="24"/>
  <c r="AA74" i="24" s="1"/>
  <c r="AB56" i="24"/>
  <c r="AB57" i="24" s="1"/>
  <c r="AB59" i="24" s="1"/>
  <c r="AB102" i="24" s="1"/>
  <c r="AT31" i="4"/>
  <c r="AU29" i="4" s="1"/>
  <c r="BJ25" i="4" l="1"/>
  <c r="BJ26" i="4" s="1"/>
  <c r="BK24" i="4" s="1"/>
  <c r="AA76" i="24"/>
  <c r="AH45" i="24"/>
  <c r="AH47" i="24" s="1"/>
  <c r="AA73" i="24"/>
  <c r="AB68" i="24" s="1"/>
  <c r="AJ19" i="4"/>
  <c r="AJ34" i="4"/>
  <c r="AG58" i="24"/>
  <c r="AG101" i="24" s="1"/>
  <c r="AG66" i="24"/>
  <c r="AG109" i="24" s="1"/>
  <c r="AG71" i="24"/>
  <c r="AU30" i="4"/>
  <c r="AB60" i="24"/>
  <c r="AC55" i="24" s="1"/>
  <c r="BI27" i="4"/>
  <c r="AB63" i="24"/>
  <c r="AB80" i="24" s="1"/>
  <c r="AB61" i="24"/>
  <c r="AB99" i="24"/>
  <c r="AJ20" i="4" l="1"/>
  <c r="AB69" i="24"/>
  <c r="AB70" i="24" s="1"/>
  <c r="AK42" i="4"/>
  <c r="AH135" i="24"/>
  <c r="AH50" i="24"/>
  <c r="AA79" i="24"/>
  <c r="AA81" i="24"/>
  <c r="AA83" i="24"/>
  <c r="AA88" i="24" s="1"/>
  <c r="AC56" i="24"/>
  <c r="AC57" i="24" s="1"/>
  <c r="AU41" i="4"/>
  <c r="AU18" i="4" s="1"/>
  <c r="AU31" i="4"/>
  <c r="AV29" i="4" s="1"/>
  <c r="BK25" i="4"/>
  <c r="BK26" i="4" s="1"/>
  <c r="BL24" i="4" s="1"/>
  <c r="BJ27" i="4"/>
  <c r="AA89" i="24" l="1"/>
  <c r="AA90" i="24"/>
  <c r="AK19" i="4"/>
  <c r="AH66" i="24"/>
  <c r="AH109" i="24" s="1"/>
  <c r="AH58" i="24"/>
  <c r="AH101" i="24" s="1"/>
  <c r="AH71" i="24"/>
  <c r="BK27" i="4"/>
  <c r="AV30" i="4"/>
  <c r="AK33" i="4"/>
  <c r="AK135" i="4" s="1"/>
  <c r="AC99" i="24"/>
  <c r="AB72" i="24"/>
  <c r="AB74" i="24" s="1"/>
  <c r="BL25" i="4"/>
  <c r="BL26" i="4" s="1"/>
  <c r="BM24" i="4" s="1"/>
  <c r="AC59" i="24"/>
  <c r="AC102" i="24" s="1"/>
  <c r="AC63" i="24" l="1"/>
  <c r="AC80" i="24" s="1"/>
  <c r="AK34" i="4"/>
  <c r="AL42" i="4" s="1"/>
  <c r="AC61" i="24"/>
  <c r="BM25" i="4"/>
  <c r="BM26" i="4" s="1"/>
  <c r="BN24" i="4" s="1"/>
  <c r="AB76" i="24"/>
  <c r="BL27" i="4"/>
  <c r="AB73" i="24"/>
  <c r="AC68" i="24" s="1"/>
  <c r="AK20" i="4"/>
  <c r="AI45" i="24"/>
  <c r="AI47" i="24" s="1"/>
  <c r="AC60" i="24"/>
  <c r="AD55" i="24" s="1"/>
  <c r="AV41" i="4"/>
  <c r="AV18" i="4" s="1"/>
  <c r="AV31" i="4"/>
  <c r="AW29" i="4" s="1"/>
  <c r="AC69" i="24" l="1"/>
  <c r="AC70" i="24" s="1"/>
  <c r="AI135" i="24"/>
  <c r="AI50" i="24"/>
  <c r="AL19" i="4"/>
  <c r="AL33" i="4"/>
  <c r="AL135" i="4" s="1"/>
  <c r="AB79" i="24"/>
  <c r="AB81" i="24"/>
  <c r="AB83" i="24"/>
  <c r="AB88" i="24" s="1"/>
  <c r="BN25" i="4"/>
  <c r="AW30" i="4"/>
  <c r="AD56" i="24"/>
  <c r="AD57" i="24" s="1"/>
  <c r="BM27" i="4"/>
  <c r="BN27" i="4" l="1"/>
  <c r="BN26" i="4"/>
  <c r="BO24" i="4" s="1"/>
  <c r="AD99" i="24"/>
  <c r="AI66" i="24"/>
  <c r="AI109" i="24" s="1"/>
  <c r="AI58" i="24"/>
  <c r="AI101" i="24" s="1"/>
  <c r="AI71" i="24"/>
  <c r="AB90" i="24"/>
  <c r="AB89" i="24"/>
  <c r="AD59" i="24"/>
  <c r="AD102" i="24" s="1"/>
  <c r="AC72" i="24"/>
  <c r="AC73" i="24" s="1"/>
  <c r="AD68" i="24" s="1"/>
  <c r="AJ45" i="24"/>
  <c r="AJ47" i="24" s="1"/>
  <c r="AL34" i="4"/>
  <c r="AL20" i="4"/>
  <c r="AW41" i="4"/>
  <c r="AW18" i="4" s="1"/>
  <c r="AW31" i="4"/>
  <c r="AX29" i="4" s="1"/>
  <c r="AD61" i="24" l="1"/>
  <c r="AD69" i="24"/>
  <c r="AD70" i="24" s="1"/>
  <c r="AD72" i="24" s="1"/>
  <c r="AM42" i="4"/>
  <c r="AM33" i="4" s="1"/>
  <c r="AM135" i="4" s="1"/>
  <c r="AD63" i="24"/>
  <c r="AD80" i="24" s="1"/>
  <c r="AC74" i="24"/>
  <c r="AC76" i="24"/>
  <c r="AD60" i="24"/>
  <c r="AE55" i="24" s="1"/>
  <c r="BO25" i="4"/>
  <c r="BO26" i="4" s="1"/>
  <c r="BP24" i="4" s="1"/>
  <c r="AX30" i="4"/>
  <c r="AJ135" i="24"/>
  <c r="AJ50" i="24"/>
  <c r="AK45" i="24" l="1"/>
  <c r="AK47" i="24" s="1"/>
  <c r="AD73" i="24"/>
  <c r="AE68" i="24" s="1"/>
  <c r="AE56" i="24"/>
  <c r="AE57" i="24" s="1"/>
  <c r="AC81" i="24"/>
  <c r="AC79" i="24"/>
  <c r="AC83" i="24"/>
  <c r="AC88" i="24" s="1"/>
  <c r="AX41" i="4"/>
  <c r="AX18" i="4" s="1"/>
  <c r="AD74" i="24"/>
  <c r="AD76" i="24"/>
  <c r="BP25" i="4"/>
  <c r="BP26" i="4" s="1"/>
  <c r="BQ24" i="4" s="1"/>
  <c r="AJ58" i="24"/>
  <c r="AJ101" i="24" s="1"/>
  <c r="AJ66" i="24"/>
  <c r="AJ109" i="24" s="1"/>
  <c r="AJ71" i="24"/>
  <c r="AM19" i="4"/>
  <c r="AM34" i="4"/>
  <c r="AX31" i="4"/>
  <c r="AY29" i="4" s="1"/>
  <c r="BO27" i="4"/>
  <c r="AD81" i="24" l="1"/>
  <c r="AD79" i="24"/>
  <c r="AD83" i="24"/>
  <c r="AD88" i="24" s="1"/>
  <c r="AY30" i="4"/>
  <c r="AY31" i="4" s="1"/>
  <c r="AZ29" i="4" s="1"/>
  <c r="AN42" i="4"/>
  <c r="AN33" i="4" s="1"/>
  <c r="AN135" i="4" s="1"/>
  <c r="AL45" i="24" s="1"/>
  <c r="AL47" i="24" s="1"/>
  <c r="AC89" i="24"/>
  <c r="AC90" i="24"/>
  <c r="AE99" i="24"/>
  <c r="AE69" i="24"/>
  <c r="AM20" i="4"/>
  <c r="AE59" i="24"/>
  <c r="AE102" i="24" s="1"/>
  <c r="BQ25" i="4"/>
  <c r="BP27" i="4"/>
  <c r="AK135" i="24"/>
  <c r="AK50" i="24"/>
  <c r="AE63" i="24" l="1"/>
  <c r="AE80" i="24" s="1"/>
  <c r="AE61" i="24"/>
  <c r="BQ27" i="4"/>
  <c r="AE60" i="24"/>
  <c r="AF55" i="24" s="1"/>
  <c r="AD90" i="24"/>
  <c r="AD89" i="24"/>
  <c r="BQ26" i="4"/>
  <c r="BR24" i="4" s="1"/>
  <c r="AN19" i="4"/>
  <c r="AN20" i="4" s="1"/>
  <c r="AN34" i="4"/>
  <c r="AY41" i="4"/>
  <c r="AY18" i="4" s="1"/>
  <c r="AL135" i="24"/>
  <c r="AL50" i="24"/>
  <c r="AZ30" i="4"/>
  <c r="AZ41" i="4" s="1"/>
  <c r="AZ18" i="4" s="1"/>
  <c r="AK58" i="24"/>
  <c r="AK101" i="24" s="1"/>
  <c r="AK66" i="24"/>
  <c r="AK109" i="24" s="1"/>
  <c r="AK71" i="24"/>
  <c r="AE70" i="24"/>
  <c r="AZ31" i="4" l="1"/>
  <c r="BA29" i="4" s="1"/>
  <c r="BA30" i="4" s="1"/>
  <c r="BA41" i="4" s="1"/>
  <c r="BA18" i="4" s="1"/>
  <c r="AO42" i="4"/>
  <c r="BR25" i="4"/>
  <c r="BR26" i="4" s="1"/>
  <c r="BS24" i="4" s="1"/>
  <c r="AF56" i="24"/>
  <c r="AF57" i="24" s="1"/>
  <c r="AL66" i="24"/>
  <c r="AL109" i="24" s="1"/>
  <c r="AL58" i="24"/>
  <c r="AL101" i="24" s="1"/>
  <c r="AL71" i="24"/>
  <c r="AE72" i="24"/>
  <c r="AE74" i="24" s="1"/>
  <c r="BA31" i="4" l="1"/>
  <c r="BB29" i="4" s="1"/>
  <c r="BB30" i="4" s="1"/>
  <c r="BB41" i="4" s="1"/>
  <c r="BB18" i="4" s="1"/>
  <c r="BR27" i="4"/>
  <c r="AO19" i="4"/>
  <c r="AO20" i="4" s="1"/>
  <c r="AO33" i="4"/>
  <c r="AO135" i="4" s="1"/>
  <c r="AM45" i="24" s="1"/>
  <c r="AM47" i="24" s="1"/>
  <c r="AE73" i="24"/>
  <c r="AF68" i="24" s="1"/>
  <c r="AF59" i="24"/>
  <c r="AF102" i="24" s="1"/>
  <c r="AE76" i="24"/>
  <c r="BS25" i="4"/>
  <c r="BS26" i="4" s="1"/>
  <c r="BT24" i="4" s="1"/>
  <c r="AF99" i="24"/>
  <c r="BB31" i="4" l="1"/>
  <c r="BC29" i="4" s="1"/>
  <c r="BC30" i="4" s="1"/>
  <c r="BC41" i="4" s="1"/>
  <c r="BC18" i="4" s="1"/>
  <c r="AF60" i="24"/>
  <c r="AG55" i="24" s="1"/>
  <c r="BT25" i="4"/>
  <c r="BT26" i="4" s="1"/>
  <c r="BU24" i="4" s="1"/>
  <c r="BS27" i="4"/>
  <c r="AM135" i="24"/>
  <c r="AM50" i="24"/>
  <c r="AE79" i="24"/>
  <c r="AE81" i="24"/>
  <c r="AE83" i="24"/>
  <c r="AE88" i="24" s="1"/>
  <c r="AO34" i="4"/>
  <c r="AF61" i="24"/>
  <c r="AF69" i="24"/>
  <c r="AF70" i="24" s="1"/>
  <c r="AF72" i="24" s="1"/>
  <c r="AF63" i="24"/>
  <c r="AF80" i="24" s="1"/>
  <c r="AF73" i="24" l="1"/>
  <c r="AG68" i="24" s="1"/>
  <c r="AM66" i="24"/>
  <c r="AM109" i="24" s="1"/>
  <c r="AM58" i="24"/>
  <c r="AM101" i="24" s="1"/>
  <c r="AM71" i="24"/>
  <c r="BC31" i="4"/>
  <c r="BD29" i="4" s="1"/>
  <c r="BU25" i="4"/>
  <c r="BU26" i="4" s="1"/>
  <c r="BV24" i="4" s="1"/>
  <c r="AF74" i="24"/>
  <c r="AF76" i="24"/>
  <c r="BT27" i="4"/>
  <c r="AP42" i="4"/>
  <c r="AG56" i="24"/>
  <c r="AG57" i="24" s="1"/>
  <c r="AE89" i="24"/>
  <c r="AE90" i="24"/>
  <c r="BV25" i="4" l="1"/>
  <c r="BV26" i="4" s="1"/>
  <c r="BW24" i="4" s="1"/>
  <c r="AG59" i="24"/>
  <c r="AG102" i="24" s="1"/>
  <c r="BU27" i="4"/>
  <c r="AF79" i="24"/>
  <c r="AF81" i="24"/>
  <c r="AF83" i="24"/>
  <c r="AF88" i="24" s="1"/>
  <c r="AG99" i="24"/>
  <c r="BD30" i="4"/>
  <c r="AP19" i="4"/>
  <c r="AP20" i="4" s="1"/>
  <c r="AP33" i="4"/>
  <c r="AP135" i="4" s="1"/>
  <c r="AN45" i="24" s="1"/>
  <c r="AN47" i="24" s="1"/>
  <c r="AG69" i="24"/>
  <c r="AG70" i="24" s="1"/>
  <c r="AG61" i="24" l="1"/>
  <c r="AG63" i="24"/>
  <c r="AG80" i="24" s="1"/>
  <c r="AG60" i="24"/>
  <c r="AH55" i="24" s="1"/>
  <c r="AH56" i="24" s="1"/>
  <c r="AH57" i="24" s="1"/>
  <c r="AP34" i="4"/>
  <c r="AN135" i="24"/>
  <c r="AN50" i="24"/>
  <c r="BD41" i="4"/>
  <c r="BD18" i="4" s="1"/>
  <c r="BW25" i="4"/>
  <c r="BW26" i="4" s="1"/>
  <c r="BX24" i="4" s="1"/>
  <c r="AF90" i="24"/>
  <c r="AF89" i="24"/>
  <c r="BD31" i="4"/>
  <c r="BE29" i="4" s="1"/>
  <c r="AG72" i="24"/>
  <c r="AG73" i="24" s="1"/>
  <c r="AH68" i="24" s="1"/>
  <c r="BV27" i="4"/>
  <c r="AG76" i="24" l="1"/>
  <c r="AH69" i="24"/>
  <c r="BX25" i="4"/>
  <c r="BX26" i="4" s="1"/>
  <c r="BY24" i="4" s="1"/>
  <c r="AN58" i="24"/>
  <c r="AN101" i="24" s="1"/>
  <c r="AN71" i="24"/>
  <c r="AN66" i="24"/>
  <c r="AN109" i="24" s="1"/>
  <c r="AG74" i="24"/>
  <c r="AH59" i="24"/>
  <c r="AH102" i="24" s="1"/>
  <c r="AQ42" i="4"/>
  <c r="AH99" i="24"/>
  <c r="BW27" i="4"/>
  <c r="AG81" i="24"/>
  <c r="AG79" i="24"/>
  <c r="AG83" i="24"/>
  <c r="AG88" i="24" s="1"/>
  <c r="BE30" i="4"/>
  <c r="BE31" i="4" s="1"/>
  <c r="BF29" i="4" s="1"/>
  <c r="BY25" i="4" l="1"/>
  <c r="BY26" i="4" s="1"/>
  <c r="BZ24" i="4" s="1"/>
  <c r="AG89" i="24"/>
  <c r="AG90" i="24"/>
  <c r="BF30" i="4"/>
  <c r="BF41" i="4" s="1"/>
  <c r="BF18" i="4" s="1"/>
  <c r="AQ19" i="4"/>
  <c r="AQ20" i="4" s="1"/>
  <c r="AH63" i="24"/>
  <c r="AH80" i="24" s="1"/>
  <c r="AH61" i="24"/>
  <c r="BX27" i="4"/>
  <c r="AH70" i="24"/>
  <c r="AH72" i="24" s="1"/>
  <c r="AH73" i="24" s="1"/>
  <c r="AI68" i="24" s="1"/>
  <c r="AH60" i="24"/>
  <c r="AI55" i="24" s="1"/>
  <c r="BE41" i="4"/>
  <c r="BE18" i="4" s="1"/>
  <c r="AQ33" i="4"/>
  <c r="AQ135" i="4" s="1"/>
  <c r="AO45" i="24" s="1"/>
  <c r="AO47" i="24" s="1"/>
  <c r="AI69" i="24" l="1"/>
  <c r="AO135" i="24"/>
  <c r="AO50" i="24"/>
  <c r="AQ34" i="4"/>
  <c r="AI56" i="24"/>
  <c r="AI57" i="24" s="1"/>
  <c r="BZ25" i="4"/>
  <c r="BZ26" i="4" s="1"/>
  <c r="CA24" i="4" s="1"/>
  <c r="BF31" i="4"/>
  <c r="BG29" i="4" s="1"/>
  <c r="AH76" i="24"/>
  <c r="AH74" i="24"/>
  <c r="BY27" i="4"/>
  <c r="CA25" i="4" l="1"/>
  <c r="CA26" i="4" s="1"/>
  <c r="CB24" i="4" s="1"/>
  <c r="AI99" i="24"/>
  <c r="AO58" i="24"/>
  <c r="AO101" i="24" s="1"/>
  <c r="AO71" i="24"/>
  <c r="AO66" i="24"/>
  <c r="AO109" i="24" s="1"/>
  <c r="AI59" i="24"/>
  <c r="AI102" i="24" s="1"/>
  <c r="AR42" i="4"/>
  <c r="AR33" i="4" s="1"/>
  <c r="AR135" i="4" s="1"/>
  <c r="AP45" i="24" s="1"/>
  <c r="AP47" i="24" s="1"/>
  <c r="AH79" i="24"/>
  <c r="AH81" i="24"/>
  <c r="AH83" i="24"/>
  <c r="AH88" i="24" s="1"/>
  <c r="BZ27" i="4"/>
  <c r="BG30" i="4"/>
  <c r="BG31" i="4" s="1"/>
  <c r="BH29" i="4" s="1"/>
  <c r="AP135" i="24" l="1"/>
  <c r="AP50" i="24"/>
  <c r="AH89" i="24"/>
  <c r="AH90" i="24"/>
  <c r="AI70" i="24"/>
  <c r="AI72" i="24" s="1"/>
  <c r="AI63" i="24"/>
  <c r="AI80" i="24" s="1"/>
  <c r="BH30" i="4"/>
  <c r="AI61" i="24"/>
  <c r="CB25" i="4"/>
  <c r="CB26" i="4" s="1"/>
  <c r="CC24" i="4" s="1"/>
  <c r="BG41" i="4"/>
  <c r="BG18" i="4" s="1"/>
  <c r="AR19" i="4"/>
  <c r="AR20" i="4" s="1"/>
  <c r="AR34" i="4"/>
  <c r="AI60" i="24"/>
  <c r="AJ55" i="24" s="1"/>
  <c r="CA27" i="4"/>
  <c r="CC25" i="4" l="1"/>
  <c r="CC26" i="4" s="1"/>
  <c r="CD24" i="4" s="1"/>
  <c r="BH31" i="4"/>
  <c r="BI29" i="4" s="1"/>
  <c r="CB27" i="4"/>
  <c r="AJ56" i="24"/>
  <c r="AJ57" i="24" s="1"/>
  <c r="AS42" i="4"/>
  <c r="AS33" i="4" s="1"/>
  <c r="AS135" i="4" s="1"/>
  <c r="AQ45" i="24" s="1"/>
  <c r="AQ47" i="24" s="1"/>
  <c r="BH41" i="4"/>
  <c r="BH18" i="4" s="1"/>
  <c r="AI74" i="24"/>
  <c r="AI76" i="24"/>
  <c r="AI73" i="24"/>
  <c r="AJ68" i="24" s="1"/>
  <c r="AP66" i="24"/>
  <c r="AP109" i="24" s="1"/>
  <c r="AP71" i="24"/>
  <c r="AP58" i="24"/>
  <c r="AP101" i="24" s="1"/>
  <c r="AS19" i="4" l="1"/>
  <c r="AS20" i="4" s="1"/>
  <c r="AS34" i="4"/>
  <c r="AJ99" i="24"/>
  <c r="BI30" i="4"/>
  <c r="AJ59" i="24"/>
  <c r="AJ102" i="24" s="1"/>
  <c r="AJ69" i="24"/>
  <c r="AI81" i="24"/>
  <c r="AI79" i="24"/>
  <c r="AI83" i="24"/>
  <c r="AI88" i="24" s="1"/>
  <c r="CD25" i="4"/>
  <c r="CD26" i="4" s="1"/>
  <c r="CE24" i="4" s="1"/>
  <c r="AQ135" i="24"/>
  <c r="AQ50" i="24"/>
  <c r="CC27" i="4"/>
  <c r="AJ60" i="24" l="1"/>
  <c r="AK55" i="24" s="1"/>
  <c r="AK56" i="24" s="1"/>
  <c r="AK57" i="24" s="1"/>
  <c r="AK59" i="24" s="1"/>
  <c r="AK102" i="24" s="1"/>
  <c r="BI41" i="4"/>
  <c r="BI18" i="4" s="1"/>
  <c r="AQ58" i="24"/>
  <c r="AQ101" i="24" s="1"/>
  <c r="AQ66" i="24"/>
  <c r="AQ109" i="24" s="1"/>
  <c r="AQ71" i="24"/>
  <c r="D11" i="24"/>
  <c r="D13" i="24"/>
  <c r="AJ70" i="24"/>
  <c r="AJ61" i="24"/>
  <c r="AJ63" i="24"/>
  <c r="AJ80" i="24" s="1"/>
  <c r="BI31" i="4"/>
  <c r="BJ29" i="4" s="1"/>
  <c r="CD27" i="4"/>
  <c r="AT42" i="4"/>
  <c r="AT33" i="4" s="1"/>
  <c r="AT135" i="4" s="1"/>
  <c r="AR45" i="24" s="1"/>
  <c r="AR47" i="24" s="1"/>
  <c r="CE25" i="4"/>
  <c r="CE26" i="4" s="1"/>
  <c r="CF24" i="4" s="1"/>
  <c r="AI90" i="24"/>
  <c r="AI89" i="24"/>
  <c r="CF25" i="4" l="1"/>
  <c r="CF26" i="4" s="1"/>
  <c r="CG24" i="4" s="1"/>
  <c r="BJ30" i="4"/>
  <c r="AK60" i="24"/>
  <c r="AL55" i="24" s="1"/>
  <c r="AK63" i="24"/>
  <c r="AK80" i="24" s="1"/>
  <c r="AK61" i="24"/>
  <c r="AK99" i="24"/>
  <c r="CE27" i="4"/>
  <c r="AT19" i="4"/>
  <c r="AT20" i="4" s="1"/>
  <c r="AT34" i="4"/>
  <c r="AJ72" i="24"/>
  <c r="AJ74" i="24" s="1"/>
  <c r="H94" i="24"/>
  <c r="AR135" i="24"/>
  <c r="AR50" i="24"/>
  <c r="AJ73" i="24" l="1"/>
  <c r="AK68" i="24" s="1"/>
  <c r="AJ76" i="24"/>
  <c r="H110" i="24"/>
  <c r="H95" i="24"/>
  <c r="H106" i="24" s="1"/>
  <c r="H120" i="24" s="1"/>
  <c r="AR58" i="24"/>
  <c r="AR101" i="24" s="1"/>
  <c r="AR71" i="24"/>
  <c r="AR66" i="24"/>
  <c r="AR109" i="24" s="1"/>
  <c r="AL56" i="24"/>
  <c r="AL57" i="24" s="1"/>
  <c r="BJ41" i="4"/>
  <c r="BJ18" i="4" s="1"/>
  <c r="BJ31" i="4"/>
  <c r="BK29" i="4" s="1"/>
  <c r="AK69" i="24"/>
  <c r="AK70" i="24" s="1"/>
  <c r="AJ81" i="24"/>
  <c r="AJ79" i="24"/>
  <c r="AJ83" i="24"/>
  <c r="AJ88" i="24" s="1"/>
  <c r="I94" i="24"/>
  <c r="J94" i="24" s="1"/>
  <c r="AU42" i="4"/>
  <c r="CG25" i="4"/>
  <c r="CG26" i="4" s="1"/>
  <c r="CH24" i="4" s="1"/>
  <c r="CF27" i="4"/>
  <c r="CH25" i="4" l="1"/>
  <c r="CH26" i="4" s="1"/>
  <c r="CI24" i="4" s="1"/>
  <c r="AL99" i="24"/>
  <c r="J95" i="24"/>
  <c r="J110" i="24"/>
  <c r="J111" i="24" s="1"/>
  <c r="AK72" i="24"/>
  <c r="AK73" i="24" s="1"/>
  <c r="AL68" i="24" s="1"/>
  <c r="K94" i="24"/>
  <c r="BK30" i="4"/>
  <c r="AU19" i="4"/>
  <c r="AU33" i="4"/>
  <c r="AU135" i="4" s="1"/>
  <c r="AJ90" i="24"/>
  <c r="AJ89" i="24"/>
  <c r="I95" i="24"/>
  <c r="I110" i="24"/>
  <c r="I111" i="24" s="1"/>
  <c r="CG27" i="4"/>
  <c r="AL59" i="24"/>
  <c r="AL102" i="24" s="1"/>
  <c r="H111" i="24"/>
  <c r="H116" i="24" s="1"/>
  <c r="H119" i="24" l="1"/>
  <c r="H121" i="24"/>
  <c r="H123" i="24"/>
  <c r="H128" i="24" s="1"/>
  <c r="AK74" i="24"/>
  <c r="AS45" i="24"/>
  <c r="AS47" i="24" s="1"/>
  <c r="AL63" i="24"/>
  <c r="AL80" i="24" s="1"/>
  <c r="AL69" i="24"/>
  <c r="AL70" i="24" s="1"/>
  <c r="AK76" i="24"/>
  <c r="BK41" i="4"/>
  <c r="BK18" i="4" s="1"/>
  <c r="AL60" i="24"/>
  <c r="AM55" i="24" s="1"/>
  <c r="BK31" i="4"/>
  <c r="BL29" i="4" s="1"/>
  <c r="L94" i="24"/>
  <c r="M94" i="24" s="1"/>
  <c r="AU34" i="4"/>
  <c r="K95" i="24"/>
  <c r="K110" i="24"/>
  <c r="CI25" i="4"/>
  <c r="AU20" i="4"/>
  <c r="CH27" i="4"/>
  <c r="AL61" i="24"/>
  <c r="H129" i="24" l="1"/>
  <c r="H136" i="24" s="1"/>
  <c r="H130" i="24"/>
  <c r="H137" i="24" s="1"/>
  <c r="AL72" i="24"/>
  <c r="AL76" i="24" s="1"/>
  <c r="BL30" i="4"/>
  <c r="CI27" i="4"/>
  <c r="AM56" i="24"/>
  <c r="AM57" i="24" s="1"/>
  <c r="AK79" i="24"/>
  <c r="AK81" i="24"/>
  <c r="AK83" i="24"/>
  <c r="AK88" i="24" s="1"/>
  <c r="M110" i="24"/>
  <c r="M111" i="24" s="1"/>
  <c r="M95" i="24"/>
  <c r="CI26" i="4"/>
  <c r="CJ24" i="4" s="1"/>
  <c r="K111" i="24"/>
  <c r="AV42" i="4"/>
  <c r="AV33" i="4" s="1"/>
  <c r="AV135" i="4" s="1"/>
  <c r="AS135" i="24"/>
  <c r="AS50" i="24"/>
  <c r="L110" i="24"/>
  <c r="L111" i="24" s="1"/>
  <c r="L95" i="24"/>
  <c r="N94" i="24"/>
  <c r="H139" i="24" l="1"/>
  <c r="AL73" i="24"/>
  <c r="AM68" i="24" s="1"/>
  <c r="AL79" i="24"/>
  <c r="AL81" i="24"/>
  <c r="AL83" i="24"/>
  <c r="AL88" i="24" s="1"/>
  <c r="AV19" i="4"/>
  <c r="AV34" i="4"/>
  <c r="AT45" i="24"/>
  <c r="AT47" i="24" s="1"/>
  <c r="AM59" i="24"/>
  <c r="AM102" i="24" s="1"/>
  <c r="N95" i="24"/>
  <c r="N110" i="24"/>
  <c r="AM99" i="24"/>
  <c r="CJ25" i="4"/>
  <c r="CJ26" i="4" s="1"/>
  <c r="CK24" i="4" s="1"/>
  <c r="AM69" i="24"/>
  <c r="BL41" i="4"/>
  <c r="BL18" i="4" s="1"/>
  <c r="AK89" i="24"/>
  <c r="AK90" i="24"/>
  <c r="BL31" i="4"/>
  <c r="BM29" i="4" s="1"/>
  <c r="O94" i="24"/>
  <c r="AS66" i="24"/>
  <c r="AS109" i="24" s="1"/>
  <c r="AS58" i="24"/>
  <c r="AS101" i="24" s="1"/>
  <c r="AS71" i="24"/>
  <c r="AL74" i="24"/>
  <c r="AM70" i="24" l="1"/>
  <c r="AM61" i="24"/>
  <c r="AM60" i="24"/>
  <c r="AN55" i="24" s="1"/>
  <c r="AN56" i="24" s="1"/>
  <c r="AN57" i="24" s="1"/>
  <c r="AV20" i="4"/>
  <c r="P94" i="24"/>
  <c r="O95" i="24"/>
  <c r="O110" i="24"/>
  <c r="O111" i="24" s="1"/>
  <c r="CK25" i="4"/>
  <c r="N111" i="24"/>
  <c r="CJ27" i="4"/>
  <c r="AL90" i="24"/>
  <c r="AL89" i="24"/>
  <c r="BM30" i="4"/>
  <c r="BM31" i="4" s="1"/>
  <c r="BN29" i="4" s="1"/>
  <c r="AT135" i="24"/>
  <c r="AT50" i="24"/>
  <c r="AM72" i="24"/>
  <c r="AM73" i="24" s="1"/>
  <c r="AN68" i="24" s="1"/>
  <c r="AW42" i="4"/>
  <c r="AW33" i="4" s="1"/>
  <c r="AW135" i="4" s="1"/>
  <c r="AM63" i="24"/>
  <c r="AM80" i="24" s="1"/>
  <c r="AN69" i="24" l="1"/>
  <c r="AN59" i="24"/>
  <c r="AN102" i="24" s="1"/>
  <c r="BM41" i="4"/>
  <c r="BM18" i="4" s="1"/>
  <c r="AN99" i="24"/>
  <c r="CK27" i="4"/>
  <c r="P110" i="24"/>
  <c r="P111" i="24" s="1"/>
  <c r="P95" i="24"/>
  <c r="Q94" i="24"/>
  <c r="CK26" i="4"/>
  <c r="CL24" i="4" s="1"/>
  <c r="BN30" i="4"/>
  <c r="AW19" i="4"/>
  <c r="AW34" i="4"/>
  <c r="AM74" i="24"/>
  <c r="AU45" i="24"/>
  <c r="AU47" i="24" s="1"/>
  <c r="AM76" i="24"/>
  <c r="AT66" i="24"/>
  <c r="AT109" i="24" s="1"/>
  <c r="AT58" i="24"/>
  <c r="AT101" i="24" s="1"/>
  <c r="AT71" i="24"/>
  <c r="AN61" i="24" l="1"/>
  <c r="AN63" i="24"/>
  <c r="AN80" i="24" s="1"/>
  <c r="AN70" i="24"/>
  <c r="AN72" i="24" s="1"/>
  <c r="AN73" i="24" s="1"/>
  <c r="AO68" i="24" s="1"/>
  <c r="AN60" i="24"/>
  <c r="AO55" i="24" s="1"/>
  <c r="AO56" i="24" s="1"/>
  <c r="AO57" i="24" s="1"/>
  <c r="CL25" i="4"/>
  <c r="CL26" i="4" s="1"/>
  <c r="CM24" i="4" s="1"/>
  <c r="AM79" i="24"/>
  <c r="AM81" i="24"/>
  <c r="AM83" i="24"/>
  <c r="AM88" i="24" s="1"/>
  <c r="AU135" i="24"/>
  <c r="AU50" i="24"/>
  <c r="Q110" i="24"/>
  <c r="Q111" i="24" s="1"/>
  <c r="Q95" i="24"/>
  <c r="R94" i="24"/>
  <c r="BN41" i="4"/>
  <c r="BN18" i="4" s="1"/>
  <c r="AW20" i="4"/>
  <c r="AX42" i="4"/>
  <c r="AX33" i="4" s="1"/>
  <c r="AX135" i="4" s="1"/>
  <c r="BN31" i="4"/>
  <c r="BO29" i="4" s="1"/>
  <c r="AN74" i="24" l="1"/>
  <c r="AN76" i="24"/>
  <c r="AV45" i="24"/>
  <c r="AV47" i="24" s="1"/>
  <c r="AO99" i="24"/>
  <c r="AX19" i="4"/>
  <c r="AX34" i="4"/>
  <c r="AN79" i="24"/>
  <c r="AN81" i="24"/>
  <c r="AN83" i="24"/>
  <c r="AN88" i="24" s="1"/>
  <c r="AM90" i="24"/>
  <c r="AM89" i="24"/>
  <c r="BO30" i="4"/>
  <c r="AO69" i="24"/>
  <c r="AU66" i="24"/>
  <c r="AU109" i="24" s="1"/>
  <c r="AU71" i="24"/>
  <c r="AU58" i="24"/>
  <c r="AU101" i="24" s="1"/>
  <c r="R95" i="24"/>
  <c r="R110" i="24"/>
  <c r="R111" i="24" s="1"/>
  <c r="S94" i="24"/>
  <c r="AO59" i="24"/>
  <c r="AO102" i="24" s="1"/>
  <c r="CM25" i="4"/>
  <c r="CM26" i="4" s="1"/>
  <c r="CN24" i="4" s="1"/>
  <c r="CL27" i="4"/>
  <c r="CN25" i="4" l="1"/>
  <c r="CN26" i="4" s="1"/>
  <c r="CO24" i="4" s="1"/>
  <c r="S110" i="24"/>
  <c r="S111" i="24" s="1"/>
  <c r="S95" i="24"/>
  <c r="T94" i="24"/>
  <c r="AY42" i="4"/>
  <c r="AY33" i="4" s="1"/>
  <c r="AY135" i="4" s="1"/>
  <c r="AX20" i="4"/>
  <c r="AO63" i="24"/>
  <c r="AO80" i="24" s="1"/>
  <c r="AO70" i="24"/>
  <c r="AN89" i="24"/>
  <c r="AN90" i="24"/>
  <c r="AO61" i="24"/>
  <c r="AO60" i="24"/>
  <c r="AP55" i="24" s="1"/>
  <c r="CM27" i="4"/>
  <c r="BO41" i="4"/>
  <c r="BO18" i="4" s="1"/>
  <c r="BO31" i="4"/>
  <c r="BP29" i="4" s="1"/>
  <c r="AV135" i="24"/>
  <c r="AV50" i="24"/>
  <c r="AV58" i="24" l="1"/>
  <c r="AV101" i="24" s="1"/>
  <c r="AV66" i="24"/>
  <c r="AV109" i="24" s="1"/>
  <c r="AV71" i="24"/>
  <c r="BP30" i="4"/>
  <c r="AO72" i="24"/>
  <c r="AO76" i="24" s="1"/>
  <c r="AW45" i="24"/>
  <c r="AW47" i="24" s="1"/>
  <c r="AY19" i="4"/>
  <c r="AY34" i="4"/>
  <c r="CO25" i="4"/>
  <c r="CO26" i="4" s="1"/>
  <c r="CP24" i="4" s="1"/>
  <c r="T95" i="24"/>
  <c r="T110" i="24"/>
  <c r="T111" i="24" s="1"/>
  <c r="U94" i="24"/>
  <c r="CN27" i="4"/>
  <c r="AP56" i="24"/>
  <c r="AP57" i="24" s="1"/>
  <c r="AO74" i="24" l="1"/>
  <c r="AO81" i="24"/>
  <c r="AO79" i="24"/>
  <c r="AO83" i="24"/>
  <c r="AO88" i="24" s="1"/>
  <c r="AW50" i="24"/>
  <c r="AW135" i="24"/>
  <c r="AP99" i="24"/>
  <c r="AO73" i="24"/>
  <c r="AP68" i="24" s="1"/>
  <c r="BP41" i="4"/>
  <c r="BP18" i="4" s="1"/>
  <c r="BP31" i="4"/>
  <c r="BQ29" i="4" s="1"/>
  <c r="AP59" i="24"/>
  <c r="AP102" i="24" s="1"/>
  <c r="U110" i="24"/>
  <c r="U111" i="24" s="1"/>
  <c r="U95" i="24"/>
  <c r="V94" i="24"/>
  <c r="CP25" i="4"/>
  <c r="CP26" i="4" s="1"/>
  <c r="CQ24" i="4" s="1"/>
  <c r="CO27" i="4"/>
  <c r="AZ42" i="4"/>
  <c r="AZ33" i="4" s="1"/>
  <c r="AZ135" i="4" s="1"/>
  <c r="AX45" i="24" s="1"/>
  <c r="AX47" i="24" s="1"/>
  <c r="AY20" i="4"/>
  <c r="AP61" i="24" l="1"/>
  <c r="AP69" i="24"/>
  <c r="AP70" i="24" s="1"/>
  <c r="AX135" i="24"/>
  <c r="AX50" i="24"/>
  <c r="AP63" i="24"/>
  <c r="AP80" i="24" s="1"/>
  <c r="CQ25" i="4"/>
  <c r="CQ26" i="4" s="1"/>
  <c r="CR24" i="4" s="1"/>
  <c r="AW66" i="24"/>
  <c r="AW109" i="24" s="1"/>
  <c r="AW58" i="24"/>
  <c r="AW101" i="24" s="1"/>
  <c r="AW71" i="24"/>
  <c r="AZ19" i="4"/>
  <c r="AZ20" i="4" s="1"/>
  <c r="AZ34" i="4"/>
  <c r="AP60" i="24"/>
  <c r="AQ55" i="24" s="1"/>
  <c r="AO89" i="24"/>
  <c r="AO90" i="24"/>
  <c r="V95" i="24"/>
  <c r="V110" i="24"/>
  <c r="V111" i="24" s="1"/>
  <c r="W94" i="24"/>
  <c r="CP27" i="4"/>
  <c r="BQ30" i="4"/>
  <c r="BQ31" i="4" s="1"/>
  <c r="BR29" i="4" s="1"/>
  <c r="BR30" i="4" l="1"/>
  <c r="BR41" i="4" s="1"/>
  <c r="BR18" i="4" s="1"/>
  <c r="BQ41" i="4"/>
  <c r="BQ18" i="4" s="1"/>
  <c r="W110" i="24"/>
  <c r="W111" i="24" s="1"/>
  <c r="W95" i="24"/>
  <c r="X94" i="24"/>
  <c r="AX66" i="24"/>
  <c r="AX109" i="24" s="1"/>
  <c r="AX58" i="24"/>
  <c r="AX101" i="24" s="1"/>
  <c r="AX71" i="24"/>
  <c r="CQ27" i="4"/>
  <c r="AQ56" i="24"/>
  <c r="AQ57" i="24" s="1"/>
  <c r="CR25" i="4"/>
  <c r="CR26" i="4" s="1"/>
  <c r="CS24" i="4" s="1"/>
  <c r="BA42" i="4"/>
  <c r="BA33" i="4" s="1"/>
  <c r="BA135" i="4" s="1"/>
  <c r="AY45" i="24" s="1"/>
  <c r="AY47" i="24" s="1"/>
  <c r="AP72" i="24"/>
  <c r="AP73" i="24" s="1"/>
  <c r="AQ68" i="24" s="1"/>
  <c r="AQ69" i="24" l="1"/>
  <c r="AP74" i="24"/>
  <c r="CR27" i="4"/>
  <c r="AP76" i="24"/>
  <c r="AQ59" i="24"/>
  <c r="AQ102" i="24" s="1"/>
  <c r="X110" i="24"/>
  <c r="X111" i="24" s="1"/>
  <c r="X95" i="24"/>
  <c r="Y94" i="24"/>
  <c r="AQ99" i="24"/>
  <c r="AY135" i="24"/>
  <c r="AY50" i="24"/>
  <c r="BA19" i="4"/>
  <c r="BA20" i="4" s="1"/>
  <c r="BA34" i="4"/>
  <c r="CS25" i="4"/>
  <c r="BR31" i="4"/>
  <c r="BS29" i="4" s="1"/>
  <c r="AQ60" i="24" l="1"/>
  <c r="AR55" i="24" s="1"/>
  <c r="AR56" i="24" s="1"/>
  <c r="AR57" i="24" s="1"/>
  <c r="AR59" i="24" s="1"/>
  <c r="AR102" i="24" s="1"/>
  <c r="BS30" i="4"/>
  <c r="CS27" i="4"/>
  <c r="AP79" i="24"/>
  <c r="AP81" i="24"/>
  <c r="AP83" i="24"/>
  <c r="AP88" i="24" s="1"/>
  <c r="AY58" i="24"/>
  <c r="AY101" i="24" s="1"/>
  <c r="AY66" i="24"/>
  <c r="AY109" i="24" s="1"/>
  <c r="AY71" i="24"/>
  <c r="CS26" i="4"/>
  <c r="CT24" i="4" s="1"/>
  <c r="BB42" i="4"/>
  <c r="Y110" i="24"/>
  <c r="Y111" i="24" s="1"/>
  <c r="Y95" i="24"/>
  <c r="Z94" i="24"/>
  <c r="AQ70" i="24"/>
  <c r="AQ72" i="24" s="1"/>
  <c r="AQ61" i="24"/>
  <c r="AQ63" i="24"/>
  <c r="AQ80" i="24" s="1"/>
  <c r="Z95" i="24" l="1"/>
  <c r="Z110" i="24"/>
  <c r="Z111" i="24" s="1"/>
  <c r="AA94" i="24"/>
  <c r="BB19" i="4"/>
  <c r="BB20" i="4" s="1"/>
  <c r="BS41" i="4"/>
  <c r="BS18" i="4" s="1"/>
  <c r="BB33" i="4"/>
  <c r="BB135" i="4" s="1"/>
  <c r="AZ45" i="24" s="1"/>
  <c r="AZ47" i="24" s="1"/>
  <c r="CT25" i="4"/>
  <c r="BS31" i="4"/>
  <c r="BT29" i="4" s="1"/>
  <c r="AP90" i="24"/>
  <c r="AP89" i="24"/>
  <c r="AR60" i="24"/>
  <c r="AS55" i="24" s="1"/>
  <c r="AQ74" i="24"/>
  <c r="AQ76" i="24"/>
  <c r="AQ73" i="24"/>
  <c r="AR68" i="24" s="1"/>
  <c r="AR99" i="24"/>
  <c r="AR63" i="24"/>
  <c r="AR80" i="24" s="1"/>
  <c r="AR61" i="24"/>
  <c r="CT27" i="4" l="1"/>
  <c r="AZ135" i="24"/>
  <c r="AZ50" i="24"/>
  <c r="CT26" i="4"/>
  <c r="CU24" i="4" s="1"/>
  <c r="AR69" i="24"/>
  <c r="AR70" i="24" s="1"/>
  <c r="BT30" i="4"/>
  <c r="BT31" i="4" s="1"/>
  <c r="BU29" i="4" s="1"/>
  <c r="BB34" i="4"/>
  <c r="AQ79" i="24"/>
  <c r="AQ81" i="24"/>
  <c r="AQ83" i="24"/>
  <c r="AQ88" i="24" s="1"/>
  <c r="AA110" i="24"/>
  <c r="AA111" i="24" s="1"/>
  <c r="AA95" i="24"/>
  <c r="AB94" i="24"/>
  <c r="AS56" i="24"/>
  <c r="AS57" i="24" s="1"/>
  <c r="AS59" i="24" s="1"/>
  <c r="AS102" i="24" s="1"/>
  <c r="BU30" i="4" l="1"/>
  <c r="AS60" i="24"/>
  <c r="AT55" i="24" s="1"/>
  <c r="AS63" i="24"/>
  <c r="AS80" i="24" s="1"/>
  <c r="AS61" i="24"/>
  <c r="AS99" i="24"/>
  <c r="AR72" i="24"/>
  <c r="AR74" i="24" s="1"/>
  <c r="CU25" i="4"/>
  <c r="AZ58" i="24"/>
  <c r="AZ101" i="24" s="1"/>
  <c r="AZ71" i="24"/>
  <c r="AZ66" i="24"/>
  <c r="AZ109" i="24" s="1"/>
  <c r="BU41" i="4"/>
  <c r="BU18" i="4" s="1"/>
  <c r="BT41" i="4"/>
  <c r="BT18" i="4" s="1"/>
  <c r="AB110" i="24"/>
  <c r="AB111" i="24" s="1"/>
  <c r="AB95" i="24"/>
  <c r="AC94" i="24"/>
  <c r="AQ89" i="24"/>
  <c r="AQ90" i="24"/>
  <c r="BC42" i="4"/>
  <c r="BC33" i="4" s="1"/>
  <c r="BC135" i="4" s="1"/>
  <c r="BA45" i="24" s="1"/>
  <c r="BA47" i="24" s="1"/>
  <c r="BC19" i="4" l="1"/>
  <c r="BC20" i="4" s="1"/>
  <c r="BC34" i="4"/>
  <c r="AR73" i="24"/>
  <c r="AS68" i="24" s="1"/>
  <c r="CU27" i="4"/>
  <c r="AR76" i="24"/>
  <c r="CU26" i="4"/>
  <c r="CV24" i="4" s="1"/>
  <c r="I97" i="24"/>
  <c r="BA135" i="24"/>
  <c r="BA50" i="24"/>
  <c r="AT56" i="24"/>
  <c r="AT57" i="24" s="1"/>
  <c r="AC95" i="24"/>
  <c r="AC110" i="24"/>
  <c r="AC111" i="24" s="1"/>
  <c r="AD94" i="24"/>
  <c r="BU31" i="4"/>
  <c r="BV29" i="4" s="1"/>
  <c r="AT99" i="24" l="1"/>
  <c r="BV30" i="4"/>
  <c r="BV31" i="4" s="1"/>
  <c r="BW29" i="4" s="1"/>
  <c r="AR79" i="24"/>
  <c r="AR81" i="24"/>
  <c r="AR83" i="24"/>
  <c r="AR88" i="24" s="1"/>
  <c r="BA66" i="24"/>
  <c r="BA109" i="24" s="1"/>
  <c r="BA71" i="24"/>
  <c r="BA58" i="24"/>
  <c r="BA101" i="24" s="1"/>
  <c r="AD110" i="24"/>
  <c r="AD111" i="24" s="1"/>
  <c r="AD95" i="24"/>
  <c r="AE94" i="24"/>
  <c r="I98" i="24"/>
  <c r="AS69" i="24"/>
  <c r="AS70" i="24" s="1"/>
  <c r="CV25" i="4"/>
  <c r="BD42" i="4"/>
  <c r="AT59" i="24"/>
  <c r="AT102" i="24" s="1"/>
  <c r="AT60" i="24" l="1"/>
  <c r="AU55" i="24" s="1"/>
  <c r="AU56" i="24" s="1"/>
  <c r="AU57" i="24" s="1"/>
  <c r="BW30" i="4"/>
  <c r="BD19" i="4"/>
  <c r="BD20" i="4" s="1"/>
  <c r="BD33" i="4"/>
  <c r="BD135" i="4" s="1"/>
  <c r="BB45" i="24" s="1"/>
  <c r="BB47" i="24" s="1"/>
  <c r="I100" i="24"/>
  <c r="CV27" i="4"/>
  <c r="AS72" i="24"/>
  <c r="AS74" i="24" s="1"/>
  <c r="AT61" i="24"/>
  <c r="BW41" i="4"/>
  <c r="BW18" i="4" s="1"/>
  <c r="BV41" i="4"/>
  <c r="BV18" i="4" s="1"/>
  <c r="AT63" i="24"/>
  <c r="AT80" i="24" s="1"/>
  <c r="CV26" i="4"/>
  <c r="CW24" i="4" s="1"/>
  <c r="AR90" i="24"/>
  <c r="AR89" i="24"/>
  <c r="AE95" i="24"/>
  <c r="AE110" i="24"/>
  <c r="AE111" i="24" s="1"/>
  <c r="AF94" i="24"/>
  <c r="I113" i="24" l="1"/>
  <c r="I114" i="24" s="1"/>
  <c r="I106" i="24"/>
  <c r="I104" i="24"/>
  <c r="AS73" i="24"/>
  <c r="AT68" i="24" s="1"/>
  <c r="BB135" i="24"/>
  <c r="BB50" i="24"/>
  <c r="BD34" i="4"/>
  <c r="AS76" i="24"/>
  <c r="AU59" i="24"/>
  <c r="AU102" i="24" s="1"/>
  <c r="AF110" i="24"/>
  <c r="AF111" i="24" s="1"/>
  <c r="AF95" i="24"/>
  <c r="AG94" i="24"/>
  <c r="AU99" i="24"/>
  <c r="CW25" i="4"/>
  <c r="CW26" i="4" s="1"/>
  <c r="CX24" i="4" s="1"/>
  <c r="I103" i="24"/>
  <c r="J97" i="24" s="1"/>
  <c r="BW31" i="4"/>
  <c r="BX29" i="4" s="1"/>
  <c r="J98" i="24" l="1"/>
  <c r="AS79" i="24"/>
  <c r="AS81" i="24"/>
  <c r="AS83" i="24"/>
  <c r="AS88" i="24" s="1"/>
  <c r="BX30" i="4"/>
  <c r="CX25" i="4"/>
  <c r="CX26" i="4" s="1"/>
  <c r="CY24" i="4" s="1"/>
  <c r="BE42" i="4"/>
  <c r="CW27" i="4"/>
  <c r="AU63" i="24"/>
  <c r="AU80" i="24" s="1"/>
  <c r="BB66" i="24"/>
  <c r="BB109" i="24" s="1"/>
  <c r="BB71" i="24"/>
  <c r="BB58" i="24"/>
  <c r="BB101" i="24" s="1"/>
  <c r="AU61" i="24"/>
  <c r="I120" i="24"/>
  <c r="AT69" i="24"/>
  <c r="AT70" i="24" s="1"/>
  <c r="I116" i="24"/>
  <c r="AG110" i="24"/>
  <c r="AG111" i="24" s="1"/>
  <c r="AG95" i="24"/>
  <c r="AH94" i="24"/>
  <c r="AU60" i="24"/>
  <c r="AV55" i="24" s="1"/>
  <c r="AT72" i="24" l="1"/>
  <c r="AT76" i="24" s="1"/>
  <c r="BE19" i="4"/>
  <c r="BE20" i="4" s="1"/>
  <c r="AV56" i="24"/>
  <c r="AV57" i="24" s="1"/>
  <c r="BE33" i="4"/>
  <c r="BE135" i="4" s="1"/>
  <c r="BC45" i="24" s="1"/>
  <c r="BC47" i="24" s="1"/>
  <c r="BX41" i="4"/>
  <c r="BX18" i="4" s="1"/>
  <c r="CX27" i="4"/>
  <c r="BX31" i="4"/>
  <c r="BY29" i="4" s="1"/>
  <c r="J100" i="24"/>
  <c r="J103" i="24" s="1"/>
  <c r="CY25" i="4"/>
  <c r="CY26" i="4" s="1"/>
  <c r="CZ24" i="4" s="1"/>
  <c r="AH95" i="24"/>
  <c r="AH110" i="24"/>
  <c r="AH111" i="24" s="1"/>
  <c r="AI94" i="24"/>
  <c r="AS90" i="24"/>
  <c r="AS89" i="24"/>
  <c r="I119" i="24"/>
  <c r="I121" i="24"/>
  <c r="I123" i="24"/>
  <c r="AT73" i="24" l="1"/>
  <c r="AU68" i="24" s="1"/>
  <c r="AU69" i="24" s="1"/>
  <c r="AU70" i="24" s="1"/>
  <c r="AT81" i="24"/>
  <c r="AT79" i="24"/>
  <c r="AT83" i="24"/>
  <c r="AT88" i="24" s="1"/>
  <c r="BC135" i="24"/>
  <c r="BC50" i="24"/>
  <c r="AI95" i="24"/>
  <c r="AI110" i="24"/>
  <c r="AI111" i="24" s="1"/>
  <c r="AJ94" i="24"/>
  <c r="AV59" i="24"/>
  <c r="AV102" i="24" s="1"/>
  <c r="CZ25" i="4"/>
  <c r="CZ26" i="4" s="1"/>
  <c r="DA24" i="4" s="1"/>
  <c r="AV99" i="24"/>
  <c r="CY27" i="4"/>
  <c r="J113" i="24"/>
  <c r="J114" i="24" s="1"/>
  <c r="J104" i="24"/>
  <c r="J106" i="24"/>
  <c r="K97" i="24"/>
  <c r="BE34" i="4"/>
  <c r="BY30" i="4"/>
  <c r="BY31" i="4" s="1"/>
  <c r="BZ29" i="4" s="1"/>
  <c r="I128" i="24"/>
  <c r="AT74" i="24"/>
  <c r="DA25" i="4" l="1"/>
  <c r="DA26" i="4" s="1"/>
  <c r="DB24" i="4" s="1"/>
  <c r="K98" i="24"/>
  <c r="CZ27" i="4"/>
  <c r="J120" i="24"/>
  <c r="BC58" i="24"/>
  <c r="BC101" i="24" s="1"/>
  <c r="BC66" i="24"/>
  <c r="BC109" i="24" s="1"/>
  <c r="BC71" i="24"/>
  <c r="AT89" i="24"/>
  <c r="AT90" i="24"/>
  <c r="BF42" i="4"/>
  <c r="BF33" i="4" s="1"/>
  <c r="BF135" i="4" s="1"/>
  <c r="BD45" i="24" s="1"/>
  <c r="BD47" i="24" s="1"/>
  <c r="J116" i="24"/>
  <c r="AJ110" i="24"/>
  <c r="AJ111" i="24" s="1"/>
  <c r="AJ95" i="24"/>
  <c r="AK94" i="24"/>
  <c r="AU72" i="24"/>
  <c r="AU74" i="24" s="1"/>
  <c r="AV61" i="24"/>
  <c r="BZ30" i="4"/>
  <c r="AV60" i="24"/>
  <c r="AW55" i="24" s="1"/>
  <c r="I129" i="24"/>
  <c r="I136" i="24" s="1"/>
  <c r="I130" i="24"/>
  <c r="I137" i="24" s="1"/>
  <c r="BZ41" i="4"/>
  <c r="BZ18" i="4" s="1"/>
  <c r="BY41" i="4"/>
  <c r="BY18" i="4" s="1"/>
  <c r="AV63" i="24"/>
  <c r="AV80" i="24" s="1"/>
  <c r="AU73" i="24" l="1"/>
  <c r="AV68" i="24" s="1"/>
  <c r="AV69" i="24" s="1"/>
  <c r="AV70" i="24" s="1"/>
  <c r="AU76" i="24"/>
  <c r="J119" i="24"/>
  <c r="J121" i="24"/>
  <c r="J123" i="24"/>
  <c r="BD50" i="24"/>
  <c r="BD135" i="24"/>
  <c r="AK110" i="24"/>
  <c r="AK111" i="24" s="1"/>
  <c r="AK95" i="24"/>
  <c r="AL94" i="24"/>
  <c r="I139" i="24"/>
  <c r="K100" i="24"/>
  <c r="AU81" i="24"/>
  <c r="AU79" i="24"/>
  <c r="AU83" i="24"/>
  <c r="AU88" i="24" s="1"/>
  <c r="DB25" i="4"/>
  <c r="DB26" i="4" s="1"/>
  <c r="DC24" i="4" s="1"/>
  <c r="AW56" i="24"/>
  <c r="AW57" i="24" s="1"/>
  <c r="BF19" i="4"/>
  <c r="BF20" i="4" s="1"/>
  <c r="BF34" i="4"/>
  <c r="BZ31" i="4"/>
  <c r="CA29" i="4" s="1"/>
  <c r="DA27" i="4"/>
  <c r="DC25" i="4" l="1"/>
  <c r="DC26" i="4" s="1"/>
  <c r="DD24" i="4" s="1"/>
  <c r="K113" i="24"/>
  <c r="K114" i="24" s="1"/>
  <c r="K106" i="24"/>
  <c r="K104" i="24"/>
  <c r="BD71" i="24"/>
  <c r="BD66" i="24"/>
  <c r="BD109" i="24" s="1"/>
  <c r="BD58" i="24"/>
  <c r="BD101" i="24" s="1"/>
  <c r="CA30" i="4"/>
  <c r="CA31" i="4" s="1"/>
  <c r="CB29" i="4" s="1"/>
  <c r="BG42" i="4"/>
  <c r="J128" i="24"/>
  <c r="AW59" i="24"/>
  <c r="AW102" i="24" s="1"/>
  <c r="AW99" i="24"/>
  <c r="DB27" i="4"/>
  <c r="AV72" i="24"/>
  <c r="AV73" i="24" s="1"/>
  <c r="AW68" i="24" s="1"/>
  <c r="AL110" i="24"/>
  <c r="AL111" i="24" s="1"/>
  <c r="AL95" i="24"/>
  <c r="AM94" i="24"/>
  <c r="AU90" i="24"/>
  <c r="AU89" i="24"/>
  <c r="K103" i="24"/>
  <c r="L97" i="24" s="1"/>
  <c r="AW61" i="24" l="1"/>
  <c r="AW63" i="24"/>
  <c r="AW80" i="24" s="1"/>
  <c r="L98" i="24"/>
  <c r="CB30" i="4"/>
  <c r="AW69" i="24"/>
  <c r="AW70" i="24" s="1"/>
  <c r="BG19" i="4"/>
  <c r="AW60" i="24"/>
  <c r="AX55" i="24" s="1"/>
  <c r="AM110" i="24"/>
  <c r="AM111" i="24" s="1"/>
  <c r="AM95" i="24"/>
  <c r="AN94" i="24"/>
  <c r="CB41" i="4"/>
  <c r="CB18" i="4" s="1"/>
  <c r="CA41" i="4"/>
  <c r="CA18" i="4" s="1"/>
  <c r="AV74" i="24"/>
  <c r="K120" i="24"/>
  <c r="K116" i="24"/>
  <c r="AV76" i="24"/>
  <c r="J129" i="24"/>
  <c r="J136" i="24" s="1"/>
  <c r="J130" i="24"/>
  <c r="J137" i="24" s="1"/>
  <c r="DD25" i="4"/>
  <c r="DD26" i="4" s="1"/>
  <c r="DE24" i="4" s="1"/>
  <c r="BG33" i="4"/>
  <c r="BG135" i="4" s="1"/>
  <c r="DC27" i="4"/>
  <c r="DD27" i="4" l="1"/>
  <c r="BG34" i="4"/>
  <c r="BE45" i="24"/>
  <c r="BE47" i="24" s="1"/>
  <c r="BG20" i="4"/>
  <c r="AW72" i="24"/>
  <c r="AW73" i="24" s="1"/>
  <c r="AX68" i="24" s="1"/>
  <c r="AN95" i="24"/>
  <c r="AN110" i="24"/>
  <c r="AN111" i="24" s="1"/>
  <c r="AO94" i="24"/>
  <c r="J139" i="24"/>
  <c r="AV79" i="24"/>
  <c r="AV81" i="24"/>
  <c r="AV83" i="24"/>
  <c r="AV88" i="24" s="1"/>
  <c r="K119" i="24"/>
  <c r="K121" i="24"/>
  <c r="K123" i="24"/>
  <c r="CB31" i="4"/>
  <c r="CC29" i="4" s="1"/>
  <c r="DE25" i="4"/>
  <c r="DE26" i="4" s="1"/>
  <c r="DF24" i="4" s="1"/>
  <c r="AX56" i="24"/>
  <c r="AX57" i="24" s="1"/>
  <c r="L100" i="24"/>
  <c r="L103" i="24" s="1"/>
  <c r="AX69" i="24" l="1"/>
  <c r="DF25" i="4"/>
  <c r="DF26" i="4" s="1"/>
  <c r="DG24" i="4" s="1"/>
  <c r="L113" i="24"/>
  <c r="L114" i="24" s="1"/>
  <c r="L106" i="24"/>
  <c r="L104" i="24"/>
  <c r="M97" i="24"/>
  <c r="AX59" i="24"/>
  <c r="AX102" i="24" s="1"/>
  <c r="AW76" i="24"/>
  <c r="AW74" i="24"/>
  <c r="AX99" i="24"/>
  <c r="DE27" i="4"/>
  <c r="CC30" i="4"/>
  <c r="AO110" i="24"/>
  <c r="AO111" i="24" s="1"/>
  <c r="AO95" i="24"/>
  <c r="AP94" i="24"/>
  <c r="BE135" i="24"/>
  <c r="BE50" i="24"/>
  <c r="BH42" i="4"/>
  <c r="K128" i="24"/>
  <c r="AV90" i="24"/>
  <c r="AV89" i="24"/>
  <c r="AX61" i="24" l="1"/>
  <c r="AX63" i="24"/>
  <c r="AX80" i="24" s="1"/>
  <c r="AX70" i="24"/>
  <c r="AX72" i="24" s="1"/>
  <c r="AX73" i="24" s="1"/>
  <c r="AY68" i="24" s="1"/>
  <c r="DG25" i="4"/>
  <c r="DG26" i="4" s="1"/>
  <c r="DH24" i="4" s="1"/>
  <c r="AP110" i="24"/>
  <c r="AP111" i="24" s="1"/>
  <c r="AP95" i="24"/>
  <c r="AQ94" i="24"/>
  <c r="AW81" i="24"/>
  <c r="AW79" i="24"/>
  <c r="AW83" i="24"/>
  <c r="AW88" i="24" s="1"/>
  <c r="AX60" i="24"/>
  <c r="AY55" i="24" s="1"/>
  <c r="BH19" i="4"/>
  <c r="BE58" i="24"/>
  <c r="BE101" i="24" s="1"/>
  <c r="BE66" i="24"/>
  <c r="BE109" i="24" s="1"/>
  <c r="BE71" i="24"/>
  <c r="CC41" i="4"/>
  <c r="CC18" i="4" s="1"/>
  <c r="M98" i="24"/>
  <c r="BH33" i="4"/>
  <c r="BH135" i="4" s="1"/>
  <c r="CC31" i="4"/>
  <c r="CD29" i="4" s="1"/>
  <c r="L120" i="24"/>
  <c r="L116" i="24"/>
  <c r="DF27" i="4"/>
  <c r="K130" i="24"/>
  <c r="K137" i="24" s="1"/>
  <c r="K129" i="24"/>
  <c r="K136" i="24" s="1"/>
  <c r="BH34" i="4" l="1"/>
  <c r="BI42" i="4" s="1"/>
  <c r="AY69" i="24"/>
  <c r="M100" i="24"/>
  <c r="M103" i="24" s="1"/>
  <c r="BH20" i="4"/>
  <c r="AY56" i="24"/>
  <c r="AY57" i="24" s="1"/>
  <c r="AQ110" i="24"/>
  <c r="AQ111" i="24" s="1"/>
  <c r="AQ95" i="24"/>
  <c r="AR94" i="24"/>
  <c r="BF45" i="24"/>
  <c r="BF47" i="24" s="1"/>
  <c r="AX74" i="24"/>
  <c r="AX76" i="24"/>
  <c r="CD30" i="4"/>
  <c r="CD31" i="4" s="1"/>
  <c r="CE29" i="4" s="1"/>
  <c r="K139" i="24"/>
  <c r="AW89" i="24"/>
  <c r="AW90" i="24"/>
  <c r="DH25" i="4"/>
  <c r="DH26" i="4" s="1"/>
  <c r="DI24" i="4" s="1"/>
  <c r="L119" i="24"/>
  <c r="L121" i="24"/>
  <c r="L123" i="24"/>
  <c r="DG27" i="4"/>
  <c r="CE30" i="4" l="1"/>
  <c r="DI25" i="4"/>
  <c r="DI26" i="4" s="1"/>
  <c r="DJ24" i="4" s="1"/>
  <c r="AR110" i="24"/>
  <c r="AR111" i="24" s="1"/>
  <c r="AR95" i="24"/>
  <c r="AS94" i="24"/>
  <c r="AY59" i="24"/>
  <c r="AY102" i="24" s="1"/>
  <c r="L128" i="24"/>
  <c r="AY99" i="24"/>
  <c r="BF135" i="24"/>
  <c r="BF50" i="24"/>
  <c r="BI19" i="4"/>
  <c r="AX79" i="24"/>
  <c r="AX81" i="24"/>
  <c r="AX83" i="24"/>
  <c r="AX88" i="24" s="1"/>
  <c r="BI33" i="4"/>
  <c r="BI135" i="4" s="1"/>
  <c r="CE41" i="4"/>
  <c r="CE18" i="4" s="1"/>
  <c r="CD41" i="4"/>
  <c r="CD18" i="4" s="1"/>
  <c r="DH27" i="4"/>
  <c r="M113" i="24"/>
  <c r="M114" i="24" s="1"/>
  <c r="M116" i="24" s="1"/>
  <c r="M104" i="24"/>
  <c r="M106" i="24"/>
  <c r="M120" i="24" s="1"/>
  <c r="N97" i="24"/>
  <c r="AY63" i="24" l="1"/>
  <c r="AY80" i="24" s="1"/>
  <c r="AY60" i="24"/>
  <c r="AZ55" i="24" s="1"/>
  <c r="AY70" i="24"/>
  <c r="AY72" i="24" s="1"/>
  <c r="AY74" i="24" s="1"/>
  <c r="BG45" i="24"/>
  <c r="BG47" i="24" s="1"/>
  <c r="AX90" i="24"/>
  <c r="AX89" i="24"/>
  <c r="BI34" i="4"/>
  <c r="N98" i="24"/>
  <c r="N100" i="24" s="1"/>
  <c r="AS95" i="24"/>
  <c r="AS110" i="24"/>
  <c r="AS111" i="24" s="1"/>
  <c r="AT94" i="24"/>
  <c r="M121" i="24"/>
  <c r="M119" i="24"/>
  <c r="M123" i="24"/>
  <c r="M128" i="24" s="1"/>
  <c r="L130" i="24"/>
  <c r="L137" i="24" s="1"/>
  <c r="L129" i="24"/>
  <c r="L136" i="24" s="1"/>
  <c r="BF58" i="24"/>
  <c r="BF101" i="24" s="1"/>
  <c r="BF66" i="24"/>
  <c r="BF109" i="24" s="1"/>
  <c r="BF71" i="24"/>
  <c r="AZ56" i="24"/>
  <c r="AZ57" i="24" s="1"/>
  <c r="BI20" i="4"/>
  <c r="DJ25" i="4"/>
  <c r="DJ26" i="4" s="1"/>
  <c r="DK24" i="4" s="1"/>
  <c r="DI27" i="4"/>
  <c r="AY61" i="24"/>
  <c r="CE31" i="4"/>
  <c r="CF29" i="4" s="1"/>
  <c r="AY73" i="24" l="1"/>
  <c r="AZ68" i="24" s="1"/>
  <c r="AZ69" i="24" s="1"/>
  <c r="AZ59" i="24"/>
  <c r="AZ102" i="24" s="1"/>
  <c r="DK25" i="4"/>
  <c r="DK26" i="4" s="1"/>
  <c r="DL24" i="4" s="1"/>
  <c r="CF30" i="4"/>
  <c r="N103" i="24"/>
  <c r="N113" i="24"/>
  <c r="N114" i="24" s="1"/>
  <c r="N116" i="24" s="1"/>
  <c r="N106" i="24"/>
  <c r="N120" i="24" s="1"/>
  <c r="N104" i="24"/>
  <c r="O97" i="24"/>
  <c r="AY76" i="24"/>
  <c r="AZ63" i="24"/>
  <c r="AZ80" i="24" s="1"/>
  <c r="AZ61" i="24"/>
  <c r="AZ99" i="24"/>
  <c r="BJ42" i="4"/>
  <c r="AT110" i="24"/>
  <c r="AT111" i="24" s="1"/>
  <c r="AT95" i="24"/>
  <c r="AU94" i="24"/>
  <c r="L139" i="24"/>
  <c r="DJ27" i="4"/>
  <c r="M130" i="24"/>
  <c r="M137" i="24" s="1"/>
  <c r="M129" i="24"/>
  <c r="M136" i="24" s="1"/>
  <c r="BG135" i="24"/>
  <c r="BG50" i="24"/>
  <c r="AZ70" i="24" l="1"/>
  <c r="AZ72" i="24" s="1"/>
  <c r="AZ74" i="24" s="1"/>
  <c r="M139" i="24"/>
  <c r="AZ60" i="24"/>
  <c r="BA55" i="24" s="1"/>
  <c r="BA56" i="24" s="1"/>
  <c r="BA57" i="24" s="1"/>
  <c r="AY81" i="24"/>
  <c r="AY79" i="24"/>
  <c r="AY83" i="24"/>
  <c r="AY88" i="24" s="1"/>
  <c r="N119" i="24"/>
  <c r="N121" i="24"/>
  <c r="N123" i="24"/>
  <c r="N128" i="24" s="1"/>
  <c r="BG66" i="24"/>
  <c r="BG109" i="24" s="1"/>
  <c r="BG71" i="24"/>
  <c r="BG58" i="24"/>
  <c r="BG101" i="24" s="1"/>
  <c r="AU110" i="24"/>
  <c r="AU111" i="24" s="1"/>
  <c r="AU95" i="24"/>
  <c r="AV94" i="24"/>
  <c r="BJ19" i="4"/>
  <c r="BJ33" i="4"/>
  <c r="BJ135" i="4" s="1"/>
  <c r="CF41" i="4"/>
  <c r="CF18" i="4" s="1"/>
  <c r="CF31" i="4"/>
  <c r="CG29" i="4" s="1"/>
  <c r="O98" i="24"/>
  <c r="O100" i="24" s="1"/>
  <c r="DL25" i="4"/>
  <c r="DL26" i="4" s="1"/>
  <c r="DM24" i="4" s="1"/>
  <c r="DK27" i="4"/>
  <c r="BA59" i="24" l="1"/>
  <c r="BA102" i="24" s="1"/>
  <c r="BH45" i="24"/>
  <c r="BH47" i="24" s="1"/>
  <c r="N130" i="24"/>
  <c r="N137" i="24" s="1"/>
  <c r="N129" i="24"/>
  <c r="N136" i="24" s="1"/>
  <c r="BJ20" i="4"/>
  <c r="DL27" i="4"/>
  <c r="O113" i="24"/>
  <c r="O114" i="24" s="1"/>
  <c r="O116" i="24" s="1"/>
  <c r="O104" i="24"/>
  <c r="O106" i="24"/>
  <c r="O120" i="24" s="1"/>
  <c r="DM25" i="4"/>
  <c r="DM26" i="4" s="1"/>
  <c r="DN24" i="4" s="1"/>
  <c r="BA99" i="24"/>
  <c r="BJ34" i="4"/>
  <c r="AY90" i="24"/>
  <c r="AY89" i="24"/>
  <c r="CG30" i="4"/>
  <c r="CG31" i="4" s="1"/>
  <c r="CH29" i="4" s="1"/>
  <c r="AZ73" i="24"/>
  <c r="BA68" i="24" s="1"/>
  <c r="AZ76" i="24"/>
  <c r="AV110" i="24"/>
  <c r="AV111" i="24" s="1"/>
  <c r="AV95" i="24"/>
  <c r="AW94" i="24"/>
  <c r="O103" i="24"/>
  <c r="P97" i="24" s="1"/>
  <c r="BA63" i="24" l="1"/>
  <c r="BA80" i="24" s="1"/>
  <c r="BA61" i="24"/>
  <c r="BA60" i="24"/>
  <c r="BB55" i="24" s="1"/>
  <c r="BB56" i="24" s="1"/>
  <c r="BB57" i="24" s="1"/>
  <c r="N139" i="24"/>
  <c r="P98" i="24"/>
  <c r="P100" i="24" s="1"/>
  <c r="CG41" i="4"/>
  <c r="CG18" i="4" s="1"/>
  <c r="CH30" i="4"/>
  <c r="CH41" i="4" s="1"/>
  <c r="CH18" i="4" s="1"/>
  <c r="BA69" i="24"/>
  <c r="BA70" i="24" s="1"/>
  <c r="O121" i="24"/>
  <c r="O119" i="24"/>
  <c r="O123" i="24"/>
  <c r="O128" i="24" s="1"/>
  <c r="AW110" i="24"/>
  <c r="AW111" i="24" s="1"/>
  <c r="AW95" i="24"/>
  <c r="AX94" i="24"/>
  <c r="DM27" i="4"/>
  <c r="BH135" i="24"/>
  <c r="BH50" i="24"/>
  <c r="BK42" i="4"/>
  <c r="BK33" i="4" s="1"/>
  <c r="BK135" i="4" s="1"/>
  <c r="DN25" i="4"/>
  <c r="DN26" i="4" s="1"/>
  <c r="DO24" i="4" s="1"/>
  <c r="AZ81" i="24"/>
  <c r="AZ79" i="24"/>
  <c r="AZ83" i="24"/>
  <c r="AZ88" i="24" s="1"/>
  <c r="BI45" i="24" l="1"/>
  <c r="BI47" i="24" s="1"/>
  <c r="DO25" i="4"/>
  <c r="DO26" i="4" s="1"/>
  <c r="DP24" i="4" s="1"/>
  <c r="O130" i="24"/>
  <c r="O137" i="24" s="1"/>
  <c r="O129" i="24"/>
  <c r="O136" i="24" s="1"/>
  <c r="DN27" i="4"/>
  <c r="BH58" i="24"/>
  <c r="BH101" i="24" s="1"/>
  <c r="BH66" i="24"/>
  <c r="BH109" i="24" s="1"/>
  <c r="BH71" i="24"/>
  <c r="BB99" i="24"/>
  <c r="BK19" i="4"/>
  <c r="BK34" i="4"/>
  <c r="CH31" i="4"/>
  <c r="CI29" i="4" s="1"/>
  <c r="BA72" i="24"/>
  <c r="BA76" i="24" s="1"/>
  <c r="AX110" i="24"/>
  <c r="AX111" i="24" s="1"/>
  <c r="AX95" i="24"/>
  <c r="AY94" i="24"/>
  <c r="P103" i="24"/>
  <c r="Q97" i="24" s="1"/>
  <c r="AZ90" i="24"/>
  <c r="AZ89" i="24"/>
  <c r="BB59" i="24"/>
  <c r="BB102" i="24" s="1"/>
  <c r="P113" i="24"/>
  <c r="P114" i="24" s="1"/>
  <c r="P116" i="24" s="1"/>
  <c r="P106" i="24"/>
  <c r="P120" i="24" s="1"/>
  <c r="P104" i="24"/>
  <c r="O139" i="24" l="1"/>
  <c r="BA73" i="24"/>
  <c r="BB68" i="24" s="1"/>
  <c r="BA81" i="24"/>
  <c r="BA79" i="24"/>
  <c r="BA83" i="24"/>
  <c r="BA88" i="24" s="1"/>
  <c r="CI30" i="4"/>
  <c r="Q98" i="24"/>
  <c r="Q100" i="24" s="1"/>
  <c r="BK20" i="4"/>
  <c r="BB61" i="24"/>
  <c r="BB60" i="24"/>
  <c r="BC55" i="24" s="1"/>
  <c r="BL42" i="4"/>
  <c r="BL33" i="4" s="1"/>
  <c r="BL135" i="4" s="1"/>
  <c r="BJ45" i="24" s="1"/>
  <c r="BJ47" i="24" s="1"/>
  <c r="DP25" i="4"/>
  <c r="BB69" i="24"/>
  <c r="BB63" i="24"/>
  <c r="BB80" i="24" s="1"/>
  <c r="DO27" i="4"/>
  <c r="P119" i="24"/>
  <c r="P121" i="24"/>
  <c r="P123" i="24"/>
  <c r="P128" i="24" s="1"/>
  <c r="AY95" i="24"/>
  <c r="AY110" i="24"/>
  <c r="AY111" i="24" s="1"/>
  <c r="AZ94" i="24"/>
  <c r="BA74" i="24"/>
  <c r="BI135" i="24"/>
  <c r="BI50" i="24"/>
  <c r="BC56" i="24" l="1"/>
  <c r="BC57" i="24" s="1"/>
  <c r="BC59" i="24" s="1"/>
  <c r="BC102" i="24" s="1"/>
  <c r="Q113" i="24"/>
  <c r="Q114" i="24" s="1"/>
  <c r="Q116" i="24" s="1"/>
  <c r="Q104" i="24"/>
  <c r="Q106" i="24"/>
  <c r="Q120" i="24" s="1"/>
  <c r="CI41" i="4"/>
  <c r="CI18" i="4" s="1"/>
  <c r="BI66" i="24"/>
  <c r="BI109" i="24" s="1"/>
  <c r="BI58" i="24"/>
  <c r="BI101" i="24" s="1"/>
  <c r="BI71" i="24"/>
  <c r="DP27" i="4"/>
  <c r="CI31" i="4"/>
  <c r="CJ29" i="4" s="1"/>
  <c r="DP26" i="4"/>
  <c r="DQ24" i="4" s="1"/>
  <c r="Q103" i="24"/>
  <c r="R97" i="24" s="1"/>
  <c r="BB70" i="24"/>
  <c r="BA90" i="24"/>
  <c r="BA89" i="24"/>
  <c r="AZ95" i="24"/>
  <c r="AZ110" i="24"/>
  <c r="AZ111" i="24" s="1"/>
  <c r="BJ135" i="24"/>
  <c r="BJ50" i="24"/>
  <c r="P129" i="24"/>
  <c r="P136" i="24" s="1"/>
  <c r="P130" i="24"/>
  <c r="P137" i="24" s="1"/>
  <c r="BL19" i="4"/>
  <c r="BL20" i="4" s="1"/>
  <c r="BL34" i="4"/>
  <c r="R98" i="24" l="1"/>
  <c r="R100" i="24" s="1"/>
  <c r="BB72" i="24"/>
  <c r="BB74" i="24" s="1"/>
  <c r="CJ30" i="4"/>
  <c r="CJ31" i="4" s="1"/>
  <c r="CK29" i="4" s="1"/>
  <c r="Q119" i="24"/>
  <c r="Q121" i="24"/>
  <c r="Q123" i="24"/>
  <c r="Q128" i="24" s="1"/>
  <c r="BM42" i="4"/>
  <c r="BM33" i="4" s="1"/>
  <c r="BM135" i="4" s="1"/>
  <c r="BK45" i="24" s="1"/>
  <c r="BK47" i="24" s="1"/>
  <c r="BC60" i="24"/>
  <c r="BD55" i="24" s="1"/>
  <c r="DQ25" i="4"/>
  <c r="DQ26" i="4" s="1"/>
  <c r="DR24" i="4" s="1"/>
  <c r="BC63" i="24"/>
  <c r="BC80" i="24" s="1"/>
  <c r="BC61" i="24"/>
  <c r="BC99" i="24"/>
  <c r="BA94" i="24"/>
  <c r="P139" i="24"/>
  <c r="BJ58" i="24"/>
  <c r="BJ101" i="24" s="1"/>
  <c r="BJ66" i="24"/>
  <c r="BJ109" i="24" s="1"/>
  <c r="BJ71" i="24"/>
  <c r="CK30" i="4" l="1"/>
  <c r="CK41" i="4" s="1"/>
  <c r="CK18" i="4" s="1"/>
  <c r="BD56" i="24"/>
  <c r="BD57" i="24" s="1"/>
  <c r="Q130" i="24"/>
  <c r="Q137" i="24" s="1"/>
  <c r="Q129" i="24"/>
  <c r="Q136" i="24" s="1"/>
  <c r="BK135" i="24"/>
  <c r="BK50" i="24"/>
  <c r="BB76" i="24"/>
  <c r="BA110" i="24"/>
  <c r="BA111" i="24" s="1"/>
  <c r="BA95" i="24"/>
  <c r="BB73" i="24"/>
  <c r="BC68" i="24" s="1"/>
  <c r="DR25" i="4"/>
  <c r="DR26" i="4" s="1"/>
  <c r="DS24" i="4" s="1"/>
  <c r="R103" i="24"/>
  <c r="S97" i="24" s="1"/>
  <c r="BM19" i="4"/>
  <c r="BM20" i="4" s="1"/>
  <c r="BM34" i="4"/>
  <c r="CJ41" i="4"/>
  <c r="CJ18" i="4" s="1"/>
  <c r="DQ27" i="4"/>
  <c r="R113" i="24"/>
  <c r="R114" i="24" s="1"/>
  <c r="R116" i="24" s="1"/>
  <c r="R106" i="24"/>
  <c r="R120" i="24" s="1"/>
  <c r="R104" i="24"/>
  <c r="Q139" i="24" l="1"/>
  <c r="S98" i="24"/>
  <c r="S100" i="24" s="1"/>
  <c r="DS25" i="4"/>
  <c r="DS26" i="4" s="1"/>
  <c r="DT24" i="4" s="1"/>
  <c r="BN42" i="4"/>
  <c r="BN33" i="4" s="1"/>
  <c r="BN135" i="4" s="1"/>
  <c r="BL45" i="24" s="1"/>
  <c r="BL47" i="24" s="1"/>
  <c r="BD59" i="24"/>
  <c r="BD102" i="24" s="1"/>
  <c r="R121" i="24"/>
  <c r="R119" i="24"/>
  <c r="R123" i="24"/>
  <c r="R128" i="24" s="1"/>
  <c r="BK66" i="24"/>
  <c r="BK109" i="24" s="1"/>
  <c r="BK58" i="24"/>
  <c r="BK101" i="24" s="1"/>
  <c r="BK71" i="24"/>
  <c r="BD99" i="24"/>
  <c r="BB79" i="24"/>
  <c r="BB81" i="24"/>
  <c r="BB83" i="24"/>
  <c r="BB88" i="24" s="1"/>
  <c r="BC69" i="24"/>
  <c r="BC70" i="24" s="1"/>
  <c r="DR27" i="4"/>
  <c r="CK31" i="4"/>
  <c r="CL29" i="4" s="1"/>
  <c r="BD61" i="24" l="1"/>
  <c r="BD60" i="24"/>
  <c r="BE55" i="24" s="1"/>
  <c r="BE56" i="24" s="1"/>
  <c r="BE57" i="24" s="1"/>
  <c r="BB90" i="24"/>
  <c r="BB89" i="24"/>
  <c r="BC72" i="24"/>
  <c r="BC76" i="24" s="1"/>
  <c r="R129" i="24"/>
  <c r="R136" i="24" s="1"/>
  <c r="R130" i="24"/>
  <c r="R137" i="24" s="1"/>
  <c r="BL50" i="24"/>
  <c r="BL135" i="24"/>
  <c r="CL30" i="4"/>
  <c r="CL31" i="4" s="1"/>
  <c r="CM29" i="4" s="1"/>
  <c r="BD63" i="24"/>
  <c r="BD80" i="24" s="1"/>
  <c r="BN19" i="4"/>
  <c r="BN20" i="4" s="1"/>
  <c r="BN34" i="4"/>
  <c r="DT25" i="4"/>
  <c r="DT26" i="4" s="1"/>
  <c r="DU24" i="4" s="1"/>
  <c r="DS27" i="4"/>
  <c r="S113" i="24"/>
  <c r="S114" i="24" s="1"/>
  <c r="S116" i="24" s="1"/>
  <c r="S106" i="24"/>
  <c r="S120" i="24" s="1"/>
  <c r="S104" i="24"/>
  <c r="S103" i="24"/>
  <c r="T97" i="24" s="1"/>
  <c r="BC73" i="24" l="1"/>
  <c r="BD68" i="24" s="1"/>
  <c r="R139" i="24"/>
  <c r="CM30" i="4"/>
  <c r="T98" i="24"/>
  <c r="T100" i="24" s="1"/>
  <c r="BC79" i="24"/>
  <c r="BC81" i="24"/>
  <c r="BC83" i="24"/>
  <c r="BC88" i="24" s="1"/>
  <c r="S121" i="24"/>
  <c r="S119" i="24"/>
  <c r="S123" i="24"/>
  <c r="S128" i="24" s="1"/>
  <c r="BL58" i="24"/>
  <c r="BL101" i="24" s="1"/>
  <c r="BL66" i="24"/>
  <c r="BL109" i="24" s="1"/>
  <c r="BL71" i="24"/>
  <c r="DT27" i="4"/>
  <c r="BC74" i="24"/>
  <c r="BE99" i="24"/>
  <c r="BD69" i="24"/>
  <c r="BD70" i="24" s="1"/>
  <c r="BO42" i="4"/>
  <c r="BO33" i="4" s="1"/>
  <c r="BO135" i="4" s="1"/>
  <c r="BM45" i="24" s="1"/>
  <c r="BM47" i="24" s="1"/>
  <c r="BB94" i="24"/>
  <c r="CM41" i="4"/>
  <c r="CM18" i="4" s="1"/>
  <c r="CL41" i="4"/>
  <c r="CL18" i="4" s="1"/>
  <c r="BE59" i="24"/>
  <c r="BE102" i="24" s="1"/>
  <c r="DU25" i="4"/>
  <c r="BD72" i="24" l="1"/>
  <c r="BD74" i="24" s="1"/>
  <c r="BC89" i="24"/>
  <c r="BC94" i="24" s="1"/>
  <c r="BC90" i="24"/>
  <c r="BE61" i="24"/>
  <c r="DU27" i="4"/>
  <c r="BE63" i="24"/>
  <c r="BE80" i="24" s="1"/>
  <c r="S129" i="24"/>
  <c r="S136" i="24" s="1"/>
  <c r="S130" i="24"/>
  <c r="S137" i="24" s="1"/>
  <c r="T113" i="24"/>
  <c r="T114" i="24" s="1"/>
  <c r="T116" i="24" s="1"/>
  <c r="T104" i="24"/>
  <c r="T106" i="24"/>
  <c r="T120" i="24" s="1"/>
  <c r="U97" i="24"/>
  <c r="BM135" i="24"/>
  <c r="BM50" i="24"/>
  <c r="BB95" i="24"/>
  <c r="BB110" i="24"/>
  <c r="BB111" i="24" s="1"/>
  <c r="BE60" i="24"/>
  <c r="BF55" i="24" s="1"/>
  <c r="T103" i="24"/>
  <c r="DU26" i="4"/>
  <c r="DV24" i="4" s="1"/>
  <c r="BO19" i="4"/>
  <c r="BO20" i="4" s="1"/>
  <c r="BO34" i="4"/>
  <c r="CM31" i="4"/>
  <c r="CN29" i="4" s="1"/>
  <c r="BD73" i="24" l="1"/>
  <c r="BE68" i="24" s="1"/>
  <c r="BE69" i="24" s="1"/>
  <c r="BE70" i="24" s="1"/>
  <c r="BC95" i="24"/>
  <c r="BC110" i="24"/>
  <c r="BC111" i="24" s="1"/>
  <c r="U98" i="24"/>
  <c r="U100" i="24" s="1"/>
  <c r="BD76" i="24"/>
  <c r="T119" i="24"/>
  <c r="T121" i="24"/>
  <c r="T123" i="24"/>
  <c r="T128" i="24" s="1"/>
  <c r="BF56" i="24"/>
  <c r="BF57" i="24" s="1"/>
  <c r="BP42" i="4"/>
  <c r="BP33" i="4" s="1"/>
  <c r="BP135" i="4" s="1"/>
  <c r="BN45" i="24" s="1"/>
  <c r="BN47" i="24" s="1"/>
  <c r="BM66" i="24"/>
  <c r="BM109" i="24" s="1"/>
  <c r="BM71" i="24"/>
  <c r="BM58" i="24"/>
  <c r="BM101" i="24" s="1"/>
  <c r="S139" i="24"/>
  <c r="CN30" i="4"/>
  <c r="DV25" i="4"/>
  <c r="DV26" i="4" s="1"/>
  <c r="DW24" i="4" s="1"/>
  <c r="CN41" i="4" l="1"/>
  <c r="CN18" i="4" s="1"/>
  <c r="DW25" i="4"/>
  <c r="DW26" i="4" s="1"/>
  <c r="DX24" i="4" s="1"/>
  <c r="T130" i="24"/>
  <c r="T137" i="24" s="1"/>
  <c r="T129" i="24"/>
  <c r="T136" i="24" s="1"/>
  <c r="DV27" i="4"/>
  <c r="BF59" i="24"/>
  <c r="BF102" i="24" s="1"/>
  <c r="BE72" i="24"/>
  <c r="BE73" i="24" s="1"/>
  <c r="BF68" i="24" s="1"/>
  <c r="CN31" i="4"/>
  <c r="CO29" i="4" s="1"/>
  <c r="BF99" i="24"/>
  <c r="BD81" i="24"/>
  <c r="BD79" i="24"/>
  <c r="BD83" i="24"/>
  <c r="BD88" i="24" s="1"/>
  <c r="U113" i="24"/>
  <c r="U114" i="24" s="1"/>
  <c r="U116" i="24" s="1"/>
  <c r="U104" i="24"/>
  <c r="U106" i="24"/>
  <c r="U120" i="24" s="1"/>
  <c r="U103" i="24"/>
  <c r="V97" i="24" s="1"/>
  <c r="BN50" i="24"/>
  <c r="BN135" i="24"/>
  <c r="BP19" i="4"/>
  <c r="BP20" i="4" s="1"/>
  <c r="BP34" i="4"/>
  <c r="T139" i="24" l="1"/>
  <c r="BE76" i="24"/>
  <c r="BE79" i="24" s="1"/>
  <c r="BE74" i="24"/>
  <c r="V98" i="24"/>
  <c r="V100" i="24" s="1"/>
  <c r="BF60" i="24"/>
  <c r="BG55" i="24" s="1"/>
  <c r="BF61" i="24"/>
  <c r="BF63" i="24"/>
  <c r="BF80" i="24" s="1"/>
  <c r="DX25" i="4"/>
  <c r="DX26" i="4" s="1"/>
  <c r="DY24" i="4" s="1"/>
  <c r="U121" i="24"/>
  <c r="U119" i="24"/>
  <c r="U123" i="24"/>
  <c r="U128" i="24" s="1"/>
  <c r="BQ42" i="4"/>
  <c r="DW27" i="4"/>
  <c r="BD90" i="24"/>
  <c r="BD89" i="24"/>
  <c r="BN66" i="24"/>
  <c r="BN109" i="24" s="1"/>
  <c r="BN71" i="24"/>
  <c r="BN58" i="24"/>
  <c r="BN101" i="24" s="1"/>
  <c r="BF69" i="24"/>
  <c r="BF70" i="24" s="1"/>
  <c r="CO30" i="4"/>
  <c r="BE83" i="24" l="1"/>
  <c r="BE88" i="24" s="1"/>
  <c r="BE81" i="24"/>
  <c r="DY25" i="4"/>
  <c r="DY26" i="4" s="1"/>
  <c r="DZ24" i="4" s="1"/>
  <c r="BF72" i="24"/>
  <c r="BF73" i="24" s="1"/>
  <c r="BG68" i="24" s="1"/>
  <c r="BQ19" i="4"/>
  <c r="BQ20" i="4" s="1"/>
  <c r="U129" i="24"/>
  <c r="U136" i="24" s="1"/>
  <c r="U130" i="24"/>
  <c r="U137" i="24" s="1"/>
  <c r="CO41" i="4"/>
  <c r="CO18" i="4" s="1"/>
  <c r="CO31" i="4"/>
  <c r="CP29" i="4" s="1"/>
  <c r="BD94" i="24"/>
  <c r="BQ33" i="4"/>
  <c r="BQ135" i="4" s="1"/>
  <c r="BO45" i="24" s="1"/>
  <c r="BO47" i="24" s="1"/>
  <c r="DX27" i="4"/>
  <c r="BG56" i="24"/>
  <c r="BG57" i="24" s="1"/>
  <c r="V103" i="24"/>
  <c r="W97" i="24" s="1"/>
  <c r="BE90" i="24"/>
  <c r="BE89" i="24"/>
  <c r="V113" i="24"/>
  <c r="V114" i="24" s="1"/>
  <c r="V116" i="24" s="1"/>
  <c r="V106" i="24"/>
  <c r="V120" i="24" s="1"/>
  <c r="V104" i="24"/>
  <c r="BG69" i="24" l="1"/>
  <c r="W98" i="24"/>
  <c r="W100" i="24" s="1"/>
  <c r="BD95" i="24"/>
  <c r="BD110" i="24"/>
  <c r="BD111" i="24" s="1"/>
  <c r="BE94" i="24"/>
  <c r="U139" i="24"/>
  <c r="CP30" i="4"/>
  <c r="CP31" i="4" s="1"/>
  <c r="CQ29" i="4" s="1"/>
  <c r="BF76" i="24"/>
  <c r="BG99" i="24"/>
  <c r="BF74" i="24"/>
  <c r="BQ34" i="4"/>
  <c r="DZ25" i="4"/>
  <c r="BO135" i="24"/>
  <c r="BO50" i="24"/>
  <c r="V119" i="24"/>
  <c r="V121" i="24"/>
  <c r="V123" i="24"/>
  <c r="V128" i="24" s="1"/>
  <c r="BG59" i="24"/>
  <c r="BG102" i="24" s="1"/>
  <c r="DY27" i="4"/>
  <c r="CQ30" i="4" l="1"/>
  <c r="CQ41" i="4" s="1"/>
  <c r="CQ18" i="4" s="1"/>
  <c r="BF79" i="24"/>
  <c r="BF81" i="24"/>
  <c r="BF83" i="24"/>
  <c r="BF88" i="24" s="1"/>
  <c r="BR42" i="4"/>
  <c r="BR33" i="4" s="1"/>
  <c r="BR135" i="4" s="1"/>
  <c r="BP45" i="24" s="1"/>
  <c r="BP47" i="24" s="1"/>
  <c r="BE95" i="24"/>
  <c r="BE110" i="24"/>
  <c r="BE111" i="24" s="1"/>
  <c r="BG70" i="24"/>
  <c r="W103" i="24"/>
  <c r="X97" i="24" s="1"/>
  <c r="V129" i="24"/>
  <c r="V136" i="24" s="1"/>
  <c r="V130" i="24"/>
  <c r="V137" i="24" s="1"/>
  <c r="DZ27" i="4"/>
  <c r="W113" i="24"/>
  <c r="W114" i="24" s="1"/>
  <c r="W116" i="24" s="1"/>
  <c r="W104" i="24"/>
  <c r="W106" i="24"/>
  <c r="W120" i="24" s="1"/>
  <c r="BO58" i="24"/>
  <c r="BO101" i="24" s="1"/>
  <c r="BO71" i="24"/>
  <c r="BO66" i="24"/>
  <c r="BO109" i="24" s="1"/>
  <c r="DZ26" i="4"/>
  <c r="EA24" i="4" s="1"/>
  <c r="BG63" i="24"/>
  <c r="BG80" i="24" s="1"/>
  <c r="CP41" i="4"/>
  <c r="CP18" i="4" s="1"/>
  <c r="BG60" i="24"/>
  <c r="BH55" i="24" s="1"/>
  <c r="BG61" i="24"/>
  <c r="V139" i="24" l="1"/>
  <c r="X98" i="24"/>
  <c r="X100" i="24" s="1"/>
  <c r="BP135" i="24"/>
  <c r="BP50" i="24"/>
  <c r="EA25" i="4"/>
  <c r="EA26" i="4" s="1"/>
  <c r="EB24" i="4" s="1"/>
  <c r="BG72" i="24"/>
  <c r="BG76" i="24" s="1"/>
  <c r="BF89" i="24"/>
  <c r="BF90" i="24"/>
  <c r="BH56" i="24"/>
  <c r="BH57" i="24" s="1"/>
  <c r="BR19" i="4"/>
  <c r="BR20" i="4" s="1"/>
  <c r="BR34" i="4"/>
  <c r="W121" i="24"/>
  <c r="W119" i="24"/>
  <c r="W123" i="24"/>
  <c r="W128" i="24" s="1"/>
  <c r="CQ31" i="4"/>
  <c r="CR29" i="4" s="1"/>
  <c r="BG73" i="24" l="1"/>
  <c r="BH68" i="24" s="1"/>
  <c r="BH69" i="24" s="1"/>
  <c r="BG74" i="24"/>
  <c r="BG79" i="24"/>
  <c r="BG81" i="24"/>
  <c r="BG83" i="24"/>
  <c r="BG88" i="24" s="1"/>
  <c r="BF94" i="24"/>
  <c r="W130" i="24"/>
  <c r="W137" i="24" s="1"/>
  <c r="W129" i="24"/>
  <c r="W136" i="24" s="1"/>
  <c r="EA27" i="4"/>
  <c r="BS42" i="4"/>
  <c r="BS33" i="4" s="1"/>
  <c r="BS135" i="4" s="1"/>
  <c r="CR30" i="4"/>
  <c r="X113" i="24"/>
  <c r="X114" i="24" s="1"/>
  <c r="X116" i="24" s="1"/>
  <c r="X106" i="24"/>
  <c r="X120" i="24" s="1"/>
  <c r="X104" i="24"/>
  <c r="BH99" i="24"/>
  <c r="EB25" i="4"/>
  <c r="EB26" i="4" s="1"/>
  <c r="EC24" i="4" s="1"/>
  <c r="BP66" i="24"/>
  <c r="BP109" i="24" s="1"/>
  <c r="BP71" i="24"/>
  <c r="BP58" i="24"/>
  <c r="BP101" i="24" s="1"/>
  <c r="BH59" i="24"/>
  <c r="BH102" i="24" s="1"/>
  <c r="X103" i="24"/>
  <c r="Y97" i="24" s="1"/>
  <c r="BH70" i="24" l="1"/>
  <c r="BH61" i="24"/>
  <c r="W139" i="24"/>
  <c r="BH63" i="24"/>
  <c r="BH80" i="24" s="1"/>
  <c r="Y98" i="24"/>
  <c r="Y100" i="24" s="1"/>
  <c r="BH72" i="24"/>
  <c r="BH73" i="24" s="1"/>
  <c r="BI68" i="24" s="1"/>
  <c r="EC25" i="4"/>
  <c r="EC26" i="4" s="1"/>
  <c r="ED24" i="4" s="1"/>
  <c r="EB27" i="4"/>
  <c r="BF95" i="24"/>
  <c r="BF110" i="24"/>
  <c r="BF111" i="24" s="1"/>
  <c r="BQ45" i="24"/>
  <c r="BQ47" i="24" s="1"/>
  <c r="BH60" i="24"/>
  <c r="BI55" i="24" s="1"/>
  <c r="X121" i="24"/>
  <c r="X119" i="24"/>
  <c r="X123" i="24"/>
  <c r="X128" i="24" s="1"/>
  <c r="BG89" i="24"/>
  <c r="BG94" i="24" s="1"/>
  <c r="BG90" i="24"/>
  <c r="CR41" i="4"/>
  <c r="CR18" i="4" s="1"/>
  <c r="CR31" i="4"/>
  <c r="CS29" i="4" s="1"/>
  <c r="BS19" i="4"/>
  <c r="BS34" i="4"/>
  <c r="BI69" i="24" l="1"/>
  <c r="BS20" i="4"/>
  <c r="BQ135" i="24"/>
  <c r="BQ50" i="24"/>
  <c r="BG110" i="24"/>
  <c r="BG111" i="24" s="1"/>
  <c r="BG95" i="24"/>
  <c r="X130" i="24"/>
  <c r="X137" i="24" s="1"/>
  <c r="X129" i="24"/>
  <c r="X136" i="24" s="1"/>
  <c r="BI56" i="24"/>
  <c r="BI57" i="24" s="1"/>
  <c r="BI59" i="24" s="1"/>
  <c r="BI102" i="24" s="1"/>
  <c r="BH76" i="24"/>
  <c r="EC27" i="4"/>
  <c r="BH74" i="24"/>
  <c r="CS30" i="4"/>
  <c r="CS31" i="4" s="1"/>
  <c r="CT29" i="4" s="1"/>
  <c r="Y113" i="24"/>
  <c r="Y114" i="24" s="1"/>
  <c r="Y116" i="24" s="1"/>
  <c r="Y106" i="24"/>
  <c r="Y120" i="24" s="1"/>
  <c r="Y104" i="24"/>
  <c r="ED25" i="4"/>
  <c r="ED26" i="4" s="1"/>
  <c r="EE24" i="4" s="1"/>
  <c r="BT42" i="4"/>
  <c r="BT33" i="4" s="1"/>
  <c r="BT135" i="4" s="1"/>
  <c r="Y103" i="24"/>
  <c r="Z97" i="24" s="1"/>
  <c r="X139" i="24" l="1"/>
  <c r="CT30" i="4"/>
  <c r="CT41" i="4" s="1"/>
  <c r="CT18" i="4" s="1"/>
  <c r="BI63" i="24"/>
  <c r="BI80" i="24" s="1"/>
  <c r="BI61" i="24"/>
  <c r="BI99" i="24"/>
  <c r="BI70" i="24"/>
  <c r="EE25" i="4"/>
  <c r="EE26" i="4" s="1"/>
  <c r="EF24" i="4" s="1"/>
  <c r="Z98" i="24"/>
  <c r="Z100" i="24" s="1"/>
  <c r="Y119" i="24"/>
  <c r="Y121" i="24"/>
  <c r="Y123" i="24"/>
  <c r="Y128" i="24" s="1"/>
  <c r="BQ66" i="24"/>
  <c r="BQ109" i="24" s="1"/>
  <c r="BQ71" i="24"/>
  <c r="BQ58" i="24"/>
  <c r="BQ101" i="24" s="1"/>
  <c r="CS41" i="4"/>
  <c r="CS18" i="4" s="1"/>
  <c r="BT19" i="4"/>
  <c r="BT34" i="4"/>
  <c r="BI60" i="24"/>
  <c r="BJ55" i="24" s="1"/>
  <c r="BR45" i="24"/>
  <c r="BR47" i="24" s="1"/>
  <c r="ED27" i="4"/>
  <c r="BH79" i="24"/>
  <c r="BH81" i="24"/>
  <c r="BH83" i="24"/>
  <c r="BH88" i="24" s="1"/>
  <c r="BU42" i="4" l="1"/>
  <c r="BU33" i="4" s="1"/>
  <c r="BU135" i="4" s="1"/>
  <c r="Z103" i="24"/>
  <c r="AA97" i="24" s="1"/>
  <c r="BR135" i="24"/>
  <c r="BR50" i="24"/>
  <c r="BJ56" i="24"/>
  <c r="BJ57" i="24" s="1"/>
  <c r="BT20" i="4"/>
  <c r="BH89" i="24"/>
  <c r="BH90" i="24"/>
  <c r="EF25" i="4"/>
  <c r="EF26" i="4" s="1"/>
  <c r="EG24" i="4" s="1"/>
  <c r="BI72" i="24"/>
  <c r="BI74" i="24" s="1"/>
  <c r="Y130" i="24"/>
  <c r="Y137" i="24" s="1"/>
  <c r="Y129" i="24"/>
  <c r="Y136" i="24" s="1"/>
  <c r="Z113" i="24"/>
  <c r="Z114" i="24" s="1"/>
  <c r="Z116" i="24" s="1"/>
  <c r="Z106" i="24"/>
  <c r="Z120" i="24" s="1"/>
  <c r="Z104" i="24"/>
  <c r="EE27" i="4"/>
  <c r="CT31" i="4"/>
  <c r="CU29" i="4" s="1"/>
  <c r="BI73" i="24" l="1"/>
  <c r="BJ68" i="24" s="1"/>
  <c r="BJ69" i="24" s="1"/>
  <c r="BI76" i="24"/>
  <c r="BI81" i="24" s="1"/>
  <c r="EG25" i="4"/>
  <c r="EG26" i="4" s="1"/>
  <c r="EH24" i="4" s="1"/>
  <c r="AA98" i="24"/>
  <c r="AA100" i="24" s="1"/>
  <c r="BJ59" i="24"/>
  <c r="BJ102" i="24" s="1"/>
  <c r="Z121" i="24"/>
  <c r="Z119" i="24"/>
  <c r="Z123" i="24"/>
  <c r="Z128" i="24" s="1"/>
  <c r="Y139" i="24"/>
  <c r="BJ99" i="24"/>
  <c r="BR58" i="24"/>
  <c r="BR101" i="24" s="1"/>
  <c r="BR71" i="24"/>
  <c r="BR66" i="24"/>
  <c r="BR109" i="24" s="1"/>
  <c r="CU30" i="4"/>
  <c r="EF27" i="4"/>
  <c r="BS45" i="24"/>
  <c r="BS47" i="24" s="1"/>
  <c r="BU19" i="4"/>
  <c r="BU34" i="4"/>
  <c r="BH94" i="24"/>
  <c r="BI83" i="24" l="1"/>
  <c r="BI88" i="24" s="1"/>
  <c r="BI89" i="24" s="1"/>
  <c r="BI79" i="24"/>
  <c r="CU41" i="4"/>
  <c r="CU18" i="4" s="1"/>
  <c r="BI90" i="24"/>
  <c r="Z129" i="24"/>
  <c r="Z136" i="24" s="1"/>
  <c r="Z130" i="24"/>
  <c r="Z137" i="24" s="1"/>
  <c r="BU20" i="4"/>
  <c r="AA113" i="24"/>
  <c r="AA114" i="24" s="1"/>
  <c r="AA116" i="24" s="1"/>
  <c r="AA104" i="24"/>
  <c r="AA106" i="24"/>
  <c r="AA120" i="24" s="1"/>
  <c r="BS135" i="24"/>
  <c r="BS50" i="24"/>
  <c r="BJ61" i="24"/>
  <c r="AA103" i="24"/>
  <c r="AB97" i="24" s="1"/>
  <c r="BV42" i="4"/>
  <c r="BV33" i="4" s="1"/>
  <c r="BV135" i="4" s="1"/>
  <c r="BH95" i="24"/>
  <c r="BH110" i="24"/>
  <c r="BH111" i="24" s="1"/>
  <c r="BJ63" i="24"/>
  <c r="BJ80" i="24" s="1"/>
  <c r="EH25" i="4"/>
  <c r="CU31" i="4"/>
  <c r="CV29" i="4" s="1"/>
  <c r="BJ70" i="24"/>
  <c r="BJ72" i="24" s="1"/>
  <c r="BJ60" i="24"/>
  <c r="BK55" i="24" s="1"/>
  <c r="EG27" i="4"/>
  <c r="Z139" i="24" l="1"/>
  <c r="AB98" i="24"/>
  <c r="AB100" i="24" s="1"/>
  <c r="EH27" i="4"/>
  <c r="BS66" i="24"/>
  <c r="BS109" i="24" s="1"/>
  <c r="BS58" i="24"/>
  <c r="BS101" i="24" s="1"/>
  <c r="BS71" i="24"/>
  <c r="BI94" i="24"/>
  <c r="AA119" i="24"/>
  <c r="AA121" i="24"/>
  <c r="AA123" i="24"/>
  <c r="AA128" i="24" s="1"/>
  <c r="BV19" i="4"/>
  <c r="BV34" i="4"/>
  <c r="BT45" i="24"/>
  <c r="BT47" i="24" s="1"/>
  <c r="BK56" i="24"/>
  <c r="BK57" i="24" s="1"/>
  <c r="BJ74" i="24"/>
  <c r="BJ76" i="24"/>
  <c r="CV30" i="4"/>
  <c r="EH26" i="4"/>
  <c r="EI24" i="4" s="1"/>
  <c r="BJ73" i="24"/>
  <c r="BK68" i="24" s="1"/>
  <c r="BI110" i="24" l="1"/>
  <c r="BI111" i="24" s="1"/>
  <c r="BI95" i="24"/>
  <c r="BK99" i="24"/>
  <c r="BK59" i="24"/>
  <c r="BK102" i="24" s="1"/>
  <c r="BV20" i="4"/>
  <c r="AA129" i="24"/>
  <c r="AA136" i="24" s="1"/>
  <c r="AA130" i="24"/>
  <c r="AA137" i="24" s="1"/>
  <c r="BK69" i="24"/>
  <c r="BW42" i="4"/>
  <c r="EI25" i="4"/>
  <c r="EI26" i="4" s="1"/>
  <c r="EJ24" i="4" s="1"/>
  <c r="BJ79" i="24"/>
  <c r="BJ81" i="24"/>
  <c r="BJ83" i="24"/>
  <c r="BJ88" i="24" s="1"/>
  <c r="AB103" i="24"/>
  <c r="AC97" i="24" s="1"/>
  <c r="BT135" i="24"/>
  <c r="BT50" i="24"/>
  <c r="CV41" i="4"/>
  <c r="CV18" i="4" s="1"/>
  <c r="CV31" i="4"/>
  <c r="CW29" i="4" s="1"/>
  <c r="AB113" i="24"/>
  <c r="AB114" i="24" s="1"/>
  <c r="AB116" i="24" s="1"/>
  <c r="AB106" i="24"/>
  <c r="AB120" i="24" s="1"/>
  <c r="AB104" i="24"/>
  <c r="AC98" i="24" l="1"/>
  <c r="AC100" i="24" s="1"/>
  <c r="BT58" i="24"/>
  <c r="BT101" i="24" s="1"/>
  <c r="BT71" i="24"/>
  <c r="BT66" i="24"/>
  <c r="BT109" i="24" s="1"/>
  <c r="BK60" i="24"/>
  <c r="BL55" i="24" s="1"/>
  <c r="BK70" i="24"/>
  <c r="AA139" i="24"/>
  <c r="BK61" i="24"/>
  <c r="EJ25" i="4"/>
  <c r="EJ26" i="4" s="1"/>
  <c r="EK24" i="4" s="1"/>
  <c r="BK63" i="24"/>
  <c r="BK80" i="24" s="1"/>
  <c r="BJ89" i="24"/>
  <c r="BJ90" i="24"/>
  <c r="AB121" i="24"/>
  <c r="AB119" i="24"/>
  <c r="AB123" i="24"/>
  <c r="AB128" i="24" s="1"/>
  <c r="EI27" i="4"/>
  <c r="CW30" i="4"/>
  <c r="CW31" i="4" s="1"/>
  <c r="CX29" i="4" s="1"/>
  <c r="BW19" i="4"/>
  <c r="BW33" i="4"/>
  <c r="BW135" i="4" s="1"/>
  <c r="BL56" i="24" l="1"/>
  <c r="BL57" i="24" s="1"/>
  <c r="BJ94" i="24"/>
  <c r="CX30" i="4"/>
  <c r="BK72" i="24"/>
  <c r="BK74" i="24" s="1"/>
  <c r="AB130" i="24"/>
  <c r="AB137" i="24" s="1"/>
  <c r="AB129" i="24"/>
  <c r="AB136" i="24" s="1"/>
  <c r="BU45" i="24"/>
  <c r="BU47" i="24" s="1"/>
  <c r="EJ27" i="4"/>
  <c r="EK25" i="4"/>
  <c r="EK26" i="4" s="1"/>
  <c r="EL24" i="4" s="1"/>
  <c r="BW34" i="4"/>
  <c r="BW20" i="4"/>
  <c r="AC103" i="24"/>
  <c r="AD97" i="24" s="1"/>
  <c r="CX41" i="4"/>
  <c r="CX18" i="4" s="1"/>
  <c r="CW41" i="4"/>
  <c r="CW18" i="4" s="1"/>
  <c r="AC113" i="24"/>
  <c r="AC114" i="24" s="1"/>
  <c r="AC116" i="24" s="1"/>
  <c r="AC106" i="24"/>
  <c r="AC120" i="24" s="1"/>
  <c r="AC104" i="24"/>
  <c r="AB139" i="24" l="1"/>
  <c r="BL59" i="24"/>
  <c r="BL102" i="24" s="1"/>
  <c r="AD98" i="24"/>
  <c r="AD100" i="24" s="1"/>
  <c r="AD103" i="24" s="1"/>
  <c r="AC119" i="24"/>
  <c r="AC121" i="24"/>
  <c r="AC123" i="24"/>
  <c r="AC128" i="24" s="1"/>
  <c r="BJ110" i="24"/>
  <c r="BJ111" i="24" s="1"/>
  <c r="BJ95" i="24"/>
  <c r="EK27" i="4"/>
  <c r="BL60" i="24"/>
  <c r="BM55" i="24" s="1"/>
  <c r="BL63" i="24"/>
  <c r="BL80" i="24" s="1"/>
  <c r="BL61" i="24"/>
  <c r="BL99" i="24"/>
  <c r="EL25" i="4"/>
  <c r="EL26" i="4" s="1"/>
  <c r="EM24" i="4" s="1"/>
  <c r="BK73" i="24"/>
  <c r="BL68" i="24" s="1"/>
  <c r="BK76" i="24"/>
  <c r="BU135" i="24"/>
  <c r="BU50" i="24"/>
  <c r="CX31" i="4"/>
  <c r="CY29" i="4" s="1"/>
  <c r="BX42" i="4"/>
  <c r="EM25" i="4" l="1"/>
  <c r="EM26" i="4" s="1"/>
  <c r="EN24" i="4" s="1"/>
  <c r="BX19" i="4"/>
  <c r="BX20" i="4" s="1"/>
  <c r="BM56" i="24"/>
  <c r="BM57" i="24" s="1"/>
  <c r="BM59" i="24" s="1"/>
  <c r="BM102" i="24" s="1"/>
  <c r="CY30" i="4"/>
  <c r="BU58" i="24"/>
  <c r="BU101" i="24" s="1"/>
  <c r="BU66" i="24"/>
  <c r="BU109" i="24" s="1"/>
  <c r="BU71" i="24"/>
  <c r="BK81" i="24"/>
  <c r="BK79" i="24"/>
  <c r="BK83" i="24"/>
  <c r="BK88" i="24" s="1"/>
  <c r="BL69" i="24"/>
  <c r="BL70" i="24" s="1"/>
  <c r="AD113" i="24"/>
  <c r="AD114" i="24" s="1"/>
  <c r="AD116" i="24" s="1"/>
  <c r="AD106" i="24"/>
  <c r="AD120" i="24" s="1"/>
  <c r="AD104" i="24"/>
  <c r="AE97" i="24"/>
  <c r="EL27" i="4"/>
  <c r="E19" i="3"/>
  <c r="F19" i="3"/>
  <c r="G19" i="3"/>
  <c r="H19" i="3"/>
  <c r="I19" i="3"/>
  <c r="J19" i="3"/>
  <c r="K19" i="3"/>
  <c r="L19" i="3"/>
  <c r="M19" i="3"/>
  <c r="N19" i="3"/>
  <c r="O19" i="3"/>
  <c r="AC130" i="24"/>
  <c r="AC137" i="24" s="1"/>
  <c r="AC129" i="24"/>
  <c r="AC136" i="24" s="1"/>
  <c r="BX33" i="4"/>
  <c r="BX135" i="4" s="1"/>
  <c r="BV45" i="24" s="1"/>
  <c r="BV47" i="24" s="1"/>
  <c r="AC139" i="24" l="1"/>
  <c r="CY41" i="4"/>
  <c r="CY18" i="4" s="1"/>
  <c r="CY31" i="4"/>
  <c r="CZ29" i="4" s="1"/>
  <c r="AD121" i="24"/>
  <c r="AD119" i="24"/>
  <c r="AD123" i="24"/>
  <c r="AD128" i="24" s="1"/>
  <c r="BM60" i="24"/>
  <c r="BN55" i="24" s="1"/>
  <c r="BM63" i="24"/>
  <c r="BM80" i="24" s="1"/>
  <c r="BM99" i="24"/>
  <c r="BM61" i="24"/>
  <c r="BK90" i="24"/>
  <c r="BK89" i="24"/>
  <c r="BX34" i="4"/>
  <c r="AE98" i="24"/>
  <c r="AE100" i="24" s="1"/>
  <c r="EN25" i="4"/>
  <c r="EN26" i="4" s="1"/>
  <c r="EO24" i="4" s="1"/>
  <c r="BV135" i="24"/>
  <c r="BV50" i="24"/>
  <c r="BL72" i="24"/>
  <c r="BL73" i="24" s="1"/>
  <c r="BM68" i="24" s="1"/>
  <c r="EM27" i="4"/>
  <c r="AE103" i="24" l="1"/>
  <c r="AF97" i="24" s="1"/>
  <c r="BL74" i="24"/>
  <c r="BM69" i="24"/>
  <c r="BM70" i="24" s="1"/>
  <c r="BN56" i="24"/>
  <c r="BN57" i="24" s="1"/>
  <c r="EO25" i="4"/>
  <c r="EO26" i="4" s="1"/>
  <c r="EP24" i="4" s="1"/>
  <c r="CZ30" i="4"/>
  <c r="CZ31" i="4" s="1"/>
  <c r="DA29" i="4" s="1"/>
  <c r="BL76" i="24"/>
  <c r="BV66" i="24"/>
  <c r="BV109" i="24" s="1"/>
  <c r="BV58" i="24"/>
  <c r="BV101" i="24" s="1"/>
  <c r="BV71" i="24"/>
  <c r="AD130" i="24"/>
  <c r="AD137" i="24" s="1"/>
  <c r="AD129" i="24"/>
  <c r="AD136" i="24" s="1"/>
  <c r="EN27" i="4"/>
  <c r="BY42" i="4"/>
  <c r="AE113" i="24"/>
  <c r="AE114" i="24" s="1"/>
  <c r="AE116" i="24" s="1"/>
  <c r="AE104" i="24"/>
  <c r="AE106" i="24"/>
  <c r="AE120" i="24" s="1"/>
  <c r="BK94" i="24"/>
  <c r="AD139" i="24" l="1"/>
  <c r="EP25" i="4"/>
  <c r="AF98" i="24"/>
  <c r="AF100" i="24" s="1"/>
  <c r="BL81" i="24"/>
  <c r="BL79" i="24"/>
  <c r="BL83" i="24"/>
  <c r="BL88" i="24" s="1"/>
  <c r="BY19" i="4"/>
  <c r="BY20" i="4" s="1"/>
  <c r="AE119" i="24"/>
  <c r="AE121" i="24"/>
  <c r="AE123" i="24"/>
  <c r="AE128" i="24" s="1"/>
  <c r="EO27" i="4"/>
  <c r="BN59" i="24"/>
  <c r="BN102" i="24" s="1"/>
  <c r="DA30" i="4"/>
  <c r="BN99" i="24"/>
  <c r="BK110" i="24"/>
  <c r="BK111" i="24" s="1"/>
  <c r="BK95" i="24"/>
  <c r="BY33" i="4"/>
  <c r="BY135" i="4" s="1"/>
  <c r="BW45" i="24" s="1"/>
  <c r="BW47" i="24" s="1"/>
  <c r="CZ41" i="4"/>
  <c r="CZ18" i="4" s="1"/>
  <c r="BM72" i="24"/>
  <c r="BM74" i="24" s="1"/>
  <c r="BN61" i="24" l="1"/>
  <c r="BN63" i="24"/>
  <c r="BN80" i="24" s="1"/>
  <c r="BN60" i="24"/>
  <c r="BO55" i="24" s="1"/>
  <c r="BO56" i="24" s="1"/>
  <c r="BO57" i="24" s="1"/>
  <c r="AE130" i="24"/>
  <c r="AE137" i="24" s="1"/>
  <c r="AE129" i="24"/>
  <c r="AE136" i="24" s="1"/>
  <c r="BL90" i="24"/>
  <c r="BL89" i="24"/>
  <c r="AF113" i="24"/>
  <c r="AF114" i="24" s="1"/>
  <c r="AF116" i="24" s="1"/>
  <c r="AF104" i="24"/>
  <c r="AF106" i="24"/>
  <c r="AF120" i="24" s="1"/>
  <c r="BY34" i="4"/>
  <c r="AF103" i="24"/>
  <c r="AG97" i="24" s="1"/>
  <c r="DA31" i="4"/>
  <c r="DB29" i="4" s="1"/>
  <c r="BM73" i="24"/>
  <c r="BN68" i="24" s="1"/>
  <c r="BW135" i="24"/>
  <c r="BW50" i="24"/>
  <c r="BM76" i="24"/>
  <c r="EP27" i="4"/>
  <c r="DA41" i="4"/>
  <c r="DA18" i="4" s="1"/>
  <c r="EP26" i="4"/>
  <c r="EQ24" i="4" s="1"/>
  <c r="AE139" i="24" l="1"/>
  <c r="AG98" i="24"/>
  <c r="AG100" i="24" s="1"/>
  <c r="BO59" i="24"/>
  <c r="BO102" i="24" s="1"/>
  <c r="EQ25" i="4"/>
  <c r="EQ26" i="4" s="1"/>
  <c r="ER24" i="4" s="1"/>
  <c r="BZ42" i="4"/>
  <c r="BL94" i="24"/>
  <c r="BO99" i="24"/>
  <c r="AF119" i="24"/>
  <c r="AF121" i="24"/>
  <c r="AF123" i="24"/>
  <c r="AF128" i="24" s="1"/>
  <c r="DB30" i="4"/>
  <c r="DB31" i="4" s="1"/>
  <c r="DC29" i="4" s="1"/>
  <c r="BM81" i="24"/>
  <c r="BM79" i="24"/>
  <c r="BM83" i="24"/>
  <c r="BM88" i="24" s="1"/>
  <c r="BW58" i="24"/>
  <c r="BW101" i="24" s="1"/>
  <c r="BW71" i="24"/>
  <c r="BW66" i="24"/>
  <c r="BW109" i="24" s="1"/>
  <c r="BN69" i="24"/>
  <c r="BN70" i="24" s="1"/>
  <c r="BO61" i="24" l="1"/>
  <c r="BO63" i="24"/>
  <c r="BO80" i="24" s="1"/>
  <c r="BO60" i="24"/>
  <c r="BP55" i="24" s="1"/>
  <c r="BP56" i="24" s="1"/>
  <c r="BP57" i="24" s="1"/>
  <c r="BP59" i="24" s="1"/>
  <c r="BP102" i="24" s="1"/>
  <c r="BZ19" i="4"/>
  <c r="BZ20" i="4" s="1"/>
  <c r="ER25" i="4"/>
  <c r="ER26" i="4" s="1"/>
  <c r="ES24" i="4" s="1"/>
  <c r="BZ33" i="4"/>
  <c r="BZ135" i="4" s="1"/>
  <c r="BX45" i="24" s="1"/>
  <c r="BX47" i="24" s="1"/>
  <c r="EQ27" i="4"/>
  <c r="AF129" i="24"/>
  <c r="AF136" i="24" s="1"/>
  <c r="AF130" i="24"/>
  <c r="AF137" i="24" s="1"/>
  <c r="DB41" i="4"/>
  <c r="DB18" i="4" s="1"/>
  <c r="DC30" i="4"/>
  <c r="DC41" i="4" s="1"/>
  <c r="DC18" i="4" s="1"/>
  <c r="AG113" i="24"/>
  <c r="AG114" i="24" s="1"/>
  <c r="AG116" i="24" s="1"/>
  <c r="AG106" i="24"/>
  <c r="AG120" i="24" s="1"/>
  <c r="AG104" i="24"/>
  <c r="AH97" i="24"/>
  <c r="BL95" i="24"/>
  <c r="BL110" i="24"/>
  <c r="BL111" i="24" s="1"/>
  <c r="BM89" i="24"/>
  <c r="BM94" i="24" s="1"/>
  <c r="BM90" i="24"/>
  <c r="BN72" i="24"/>
  <c r="BN73" i="24" s="1"/>
  <c r="BO68" i="24" s="1"/>
  <c r="AG103" i="24"/>
  <c r="DC31" i="4" l="1"/>
  <c r="DD29" i="4" s="1"/>
  <c r="BN74" i="24"/>
  <c r="AF139" i="24"/>
  <c r="BN76" i="24"/>
  <c r="BO69" i="24"/>
  <c r="BO70" i="24" s="1"/>
  <c r="BM95" i="24"/>
  <c r="BM110" i="24"/>
  <c r="BM111" i="24" s="1"/>
  <c r="BP60" i="24"/>
  <c r="BQ55" i="24" s="1"/>
  <c r="BP63" i="24"/>
  <c r="BP80" i="24" s="1"/>
  <c r="BP99" i="24"/>
  <c r="BP61" i="24"/>
  <c r="BN81" i="24"/>
  <c r="BN79" i="24"/>
  <c r="BN83" i="24"/>
  <c r="BN88" i="24" s="1"/>
  <c r="AG119" i="24"/>
  <c r="AG121" i="24"/>
  <c r="AG123" i="24"/>
  <c r="AG128" i="24" s="1"/>
  <c r="ES25" i="4"/>
  <c r="ES26" i="4" s="1"/>
  <c r="ET24" i="4" s="1"/>
  <c r="ER27" i="4"/>
  <c r="BX50" i="24"/>
  <c r="BX135" i="24"/>
  <c r="BZ34" i="4"/>
  <c r="AH98" i="24"/>
  <c r="AH100" i="24" s="1"/>
  <c r="DD30" i="4"/>
  <c r="DD41" i="4" s="1"/>
  <c r="DD18" i="4" s="1"/>
  <c r="DD31" i="4" l="1"/>
  <c r="DE29" i="4" s="1"/>
  <c r="DE30" i="4" s="1"/>
  <c r="ET25" i="4"/>
  <c r="BX66" i="24"/>
  <c r="BX109" i="24" s="1"/>
  <c r="BX58" i="24"/>
  <c r="BX101" i="24" s="1"/>
  <c r="BX71" i="24"/>
  <c r="BQ56" i="24"/>
  <c r="BQ57" i="24" s="1"/>
  <c r="AG129" i="24"/>
  <c r="AG136" i="24" s="1"/>
  <c r="AG130" i="24"/>
  <c r="AG137" i="24" s="1"/>
  <c r="AH103" i="24"/>
  <c r="AH113" i="24"/>
  <c r="AH114" i="24" s="1"/>
  <c r="AH116" i="24" s="1"/>
  <c r="AH104" i="24"/>
  <c r="AH106" i="24"/>
  <c r="AH120" i="24" s="1"/>
  <c r="AI97" i="24"/>
  <c r="CA42" i="4"/>
  <c r="CA33" i="4" s="1"/>
  <c r="CA135" i="4" s="1"/>
  <c r="BY45" i="24" s="1"/>
  <c r="BY47" i="24" s="1"/>
  <c r="BN89" i="24"/>
  <c r="BN90" i="24"/>
  <c r="ES27" i="4"/>
  <c r="BO72" i="24"/>
  <c r="BO76" i="24" s="1"/>
  <c r="BO73" i="24" l="1"/>
  <c r="BP68" i="24" s="1"/>
  <c r="BP69" i="24" s="1"/>
  <c r="BP70" i="24" s="1"/>
  <c r="BO81" i="24"/>
  <c r="BO79" i="24"/>
  <c r="BO83" i="24"/>
  <c r="BO88" i="24" s="1"/>
  <c r="AI98" i="24"/>
  <c r="AI100" i="24" s="1"/>
  <c r="BY50" i="24"/>
  <c r="BY135" i="24"/>
  <c r="BQ99" i="24"/>
  <c r="AH121" i="24"/>
  <c r="AH119" i="24"/>
  <c r="AH123" i="24"/>
  <c r="AH128" i="24" s="1"/>
  <c r="BQ59" i="24"/>
  <c r="BQ102" i="24" s="1"/>
  <c r="DE31" i="4"/>
  <c r="DF29" i="4" s="1"/>
  <c r="BN94" i="24"/>
  <c r="BO74" i="24"/>
  <c r="ET27" i="4"/>
  <c r="CA19" i="4"/>
  <c r="CA20" i="4" s="1"/>
  <c r="CA34" i="4"/>
  <c r="DE41" i="4"/>
  <c r="DE18" i="4" s="1"/>
  <c r="AG139" i="24"/>
  <c r="ET26" i="4"/>
  <c r="EU24" i="4" s="1"/>
  <c r="BQ60" i="24" l="1"/>
  <c r="BR55" i="24" s="1"/>
  <c r="BR56" i="24" s="1"/>
  <c r="BR57" i="24" s="1"/>
  <c r="BQ63" i="24"/>
  <c r="BQ80" i="24" s="1"/>
  <c r="DF30" i="4"/>
  <c r="BN95" i="24"/>
  <c r="BN110" i="24"/>
  <c r="BN111" i="24" s="1"/>
  <c r="BY66" i="24"/>
  <c r="BY109" i="24" s="1"/>
  <c r="BY58" i="24"/>
  <c r="BY101" i="24" s="1"/>
  <c r="BY71" i="24"/>
  <c r="AH129" i="24"/>
  <c r="AH136" i="24" s="1"/>
  <c r="AH130" i="24"/>
  <c r="AH137" i="24" s="1"/>
  <c r="BP72" i="24"/>
  <c r="BP73" i="24" s="1"/>
  <c r="BQ68" i="24" s="1"/>
  <c r="BO90" i="24"/>
  <c r="BO89" i="24"/>
  <c r="EU25" i="4"/>
  <c r="CB42" i="4"/>
  <c r="CB33" i="4" s="1"/>
  <c r="CB135" i="4" s="1"/>
  <c r="BZ45" i="24" s="1"/>
  <c r="BZ47" i="24" s="1"/>
  <c r="AI113" i="24"/>
  <c r="AI114" i="24" s="1"/>
  <c r="AI116" i="24" s="1"/>
  <c r="AI106" i="24"/>
  <c r="AI120" i="24" s="1"/>
  <c r="AI104" i="24"/>
  <c r="AI103" i="24"/>
  <c r="AJ97" i="24" s="1"/>
  <c r="BQ61" i="24"/>
  <c r="AH139" i="24" l="1"/>
  <c r="BQ69" i="24"/>
  <c r="BQ70" i="24" s="1"/>
  <c r="AJ98" i="24"/>
  <c r="AJ100" i="24" s="1"/>
  <c r="EU27" i="4"/>
  <c r="BR59" i="24"/>
  <c r="BR102" i="24" s="1"/>
  <c r="CB19" i="4"/>
  <c r="CB20" i="4" s="1"/>
  <c r="CB34" i="4"/>
  <c r="BO94" i="24"/>
  <c r="EU26" i="4"/>
  <c r="EV24" i="4" s="1"/>
  <c r="BR99" i="24"/>
  <c r="BP76" i="24"/>
  <c r="BP74" i="24"/>
  <c r="DF41" i="4"/>
  <c r="DF18" i="4" s="1"/>
  <c r="BZ50" i="24"/>
  <c r="BZ135" i="24"/>
  <c r="AI121" i="24"/>
  <c r="AI119" i="24"/>
  <c r="AI123" i="24"/>
  <c r="AI128" i="24" s="1"/>
  <c r="DF31" i="4"/>
  <c r="DG29" i="4" s="1"/>
  <c r="BR63" i="24" l="1"/>
  <c r="BR80" i="24" s="1"/>
  <c r="CC42" i="4"/>
  <c r="CC33" i="4" s="1"/>
  <c r="CC135" i="4" s="1"/>
  <c r="CA45" i="24" s="1"/>
  <c r="CA47" i="24" s="1"/>
  <c r="BP79" i="24"/>
  <c r="BP81" i="24"/>
  <c r="BP83" i="24"/>
  <c r="BP88" i="24" s="1"/>
  <c r="BO95" i="24"/>
  <c r="BO110" i="24"/>
  <c r="BO111" i="24" s="1"/>
  <c r="BZ66" i="24"/>
  <c r="BZ109" i="24" s="1"/>
  <c r="BZ58" i="24"/>
  <c r="BZ101" i="24" s="1"/>
  <c r="BZ71" i="24"/>
  <c r="BR60" i="24"/>
  <c r="BS55" i="24" s="1"/>
  <c r="AJ103" i="24"/>
  <c r="AJ113" i="24"/>
  <c r="AJ114" i="24" s="1"/>
  <c r="AJ116" i="24" s="1"/>
  <c r="AJ106" i="24"/>
  <c r="AJ120" i="24" s="1"/>
  <c r="AJ104" i="24"/>
  <c r="AK97" i="24"/>
  <c r="EV25" i="4"/>
  <c r="EV26" i="4" s="1"/>
  <c r="EW24" i="4" s="1"/>
  <c r="DG30" i="4"/>
  <c r="DG31" i="4" s="1"/>
  <c r="DH29" i="4" s="1"/>
  <c r="AI130" i="24"/>
  <c r="AI137" i="24" s="1"/>
  <c r="AI129" i="24"/>
  <c r="AI136" i="24" s="1"/>
  <c r="BR61" i="24"/>
  <c r="BQ72" i="24"/>
  <c r="BQ73" i="24" s="1"/>
  <c r="BR68" i="24" s="1"/>
  <c r="AI139" i="24" l="1"/>
  <c r="BR69" i="24"/>
  <c r="BR70" i="24" s="1"/>
  <c r="DH30" i="4"/>
  <c r="DH41" i="4" s="1"/>
  <c r="DH18" i="4" s="1"/>
  <c r="EV27" i="4"/>
  <c r="BP90" i="24"/>
  <c r="BP89" i="24"/>
  <c r="EW25" i="4"/>
  <c r="EW26" i="4" s="1"/>
  <c r="EX24" i="4" s="1"/>
  <c r="AK98" i="24"/>
  <c r="AK100" i="24" s="1"/>
  <c r="BQ74" i="24"/>
  <c r="AJ121" i="24"/>
  <c r="AJ119" i="24"/>
  <c r="AJ123" i="24"/>
  <c r="AJ128" i="24" s="1"/>
  <c r="BS56" i="24"/>
  <c r="BS57" i="24" s="1"/>
  <c r="CC19" i="4"/>
  <c r="CC20" i="4" s="1"/>
  <c r="CC34" i="4"/>
  <c r="DG41" i="4"/>
  <c r="DG18" i="4" s="1"/>
  <c r="CA135" i="24"/>
  <c r="CA50" i="24"/>
  <c r="BQ76" i="24"/>
  <c r="AK113" i="24" l="1"/>
  <c r="AK114" i="24" s="1"/>
  <c r="AK116" i="24" s="1"/>
  <c r="AK104" i="24"/>
  <c r="AK106" i="24"/>
  <c r="AK120" i="24" s="1"/>
  <c r="EX25" i="4"/>
  <c r="EX26" i="4" s="1"/>
  <c r="EY24" i="4" s="1"/>
  <c r="EW27" i="4"/>
  <c r="AK103" i="24"/>
  <c r="AL97" i="24" s="1"/>
  <c r="BS59" i="24"/>
  <c r="BS102" i="24" s="1"/>
  <c r="AJ130" i="24"/>
  <c r="AJ137" i="24" s="1"/>
  <c r="AJ129" i="24"/>
  <c r="AJ136" i="24" s="1"/>
  <c r="DH31" i="4"/>
  <c r="DI29" i="4" s="1"/>
  <c r="BS99" i="24"/>
  <c r="BQ81" i="24"/>
  <c r="BQ79" i="24"/>
  <c r="BQ83" i="24"/>
  <c r="BQ88" i="24" s="1"/>
  <c r="CA58" i="24"/>
  <c r="CA101" i="24" s="1"/>
  <c r="CA71" i="24"/>
  <c r="CA66" i="24"/>
  <c r="CA109" i="24" s="1"/>
  <c r="BP94" i="24"/>
  <c r="CD42" i="4"/>
  <c r="CD33" i="4" s="1"/>
  <c r="CD135" i="4" s="1"/>
  <c r="CB45" i="24" s="1"/>
  <c r="CB47" i="24" s="1"/>
  <c r="BR72" i="24"/>
  <c r="BR73" i="24" s="1"/>
  <c r="BS68" i="24" s="1"/>
  <c r="BS63" i="24" l="1"/>
  <c r="BS80" i="24" s="1"/>
  <c r="BS60" i="24"/>
  <c r="BT55" i="24" s="1"/>
  <c r="BT56" i="24" s="1"/>
  <c r="BT57" i="24" s="1"/>
  <c r="BS61" i="24"/>
  <c r="BR74" i="24"/>
  <c r="AJ139" i="24"/>
  <c r="BS69" i="24"/>
  <c r="BS70" i="24" s="1"/>
  <c r="AL98" i="24"/>
  <c r="AL100" i="24" s="1"/>
  <c r="BQ90" i="24"/>
  <c r="BQ89" i="24"/>
  <c r="BR76" i="24"/>
  <c r="CD19" i="4"/>
  <c r="CD20" i="4" s="1"/>
  <c r="CD34" i="4"/>
  <c r="BP95" i="24"/>
  <c r="BP110" i="24"/>
  <c r="BP111" i="24" s="1"/>
  <c r="BQ94" i="24"/>
  <c r="CB135" i="24"/>
  <c r="CB50" i="24"/>
  <c r="EY25" i="4"/>
  <c r="EX27" i="4"/>
  <c r="AK121" i="24"/>
  <c r="AK119" i="24"/>
  <c r="AK123" i="24"/>
  <c r="AK128" i="24" s="1"/>
  <c r="DI30" i="4"/>
  <c r="DI31" i="4" s="1"/>
  <c r="DJ29" i="4" s="1"/>
  <c r="DJ30" i="4" l="1"/>
  <c r="DJ41" i="4" s="1"/>
  <c r="DJ18" i="4" s="1"/>
  <c r="EY27" i="4"/>
  <c r="AK130" i="24"/>
  <c r="AK137" i="24" s="1"/>
  <c r="AK129" i="24"/>
  <c r="AK136" i="24" s="1"/>
  <c r="BQ110" i="24"/>
  <c r="BQ111" i="24" s="1"/>
  <c r="BQ95" i="24"/>
  <c r="CB66" i="24"/>
  <c r="CB109" i="24" s="1"/>
  <c r="CB58" i="24"/>
  <c r="CB101" i="24" s="1"/>
  <c r="CB71" i="24"/>
  <c r="BR81" i="24"/>
  <c r="BR79" i="24"/>
  <c r="BR83" i="24"/>
  <c r="BR88" i="24" s="1"/>
  <c r="AL113" i="24"/>
  <c r="AL114" i="24" s="1"/>
  <c r="AL116" i="24" s="1"/>
  <c r="AL104" i="24"/>
  <c r="AL106" i="24"/>
  <c r="AL120" i="24" s="1"/>
  <c r="DI41" i="4"/>
  <c r="DI18" i="4" s="1"/>
  <c r="BT59" i="24"/>
  <c r="BT102" i="24" s="1"/>
  <c r="AL103" i="24"/>
  <c r="AM97" i="24" s="1"/>
  <c r="BT99" i="24"/>
  <c r="CE42" i="4"/>
  <c r="CE33" i="4" s="1"/>
  <c r="CE135" i="4" s="1"/>
  <c r="EY26" i="4"/>
  <c r="EZ24" i="4" s="1"/>
  <c r="BS72" i="24"/>
  <c r="BS73" i="24" s="1"/>
  <c r="BT68" i="24" s="1"/>
  <c r="BT60" i="24" l="1"/>
  <c r="BU55" i="24" s="1"/>
  <c r="AK139" i="24"/>
  <c r="BT61" i="24"/>
  <c r="BT63" i="24"/>
  <c r="BT80" i="24" s="1"/>
  <c r="BT69" i="24"/>
  <c r="BT70" i="24" s="1"/>
  <c r="CC45" i="24"/>
  <c r="CC47" i="24" s="1"/>
  <c r="BS76" i="24"/>
  <c r="BS74" i="24"/>
  <c r="AL121" i="24"/>
  <c r="AL119" i="24"/>
  <c r="AL123" i="24"/>
  <c r="AL128" i="24" s="1"/>
  <c r="EZ25" i="4"/>
  <c r="BU56" i="24"/>
  <c r="BU57" i="24" s="1"/>
  <c r="AM98" i="24"/>
  <c r="AM100" i="24" s="1"/>
  <c r="CE19" i="4"/>
  <c r="CE34" i="4"/>
  <c r="BR89" i="24"/>
  <c r="BR90" i="24"/>
  <c r="DJ31" i="4"/>
  <c r="DK29" i="4" s="1"/>
  <c r="CE20" i="4" l="1"/>
  <c r="DK30" i="4"/>
  <c r="AL129" i="24"/>
  <c r="AL136" i="24" s="1"/>
  <c r="AL130" i="24"/>
  <c r="AL137" i="24" s="1"/>
  <c r="BS81" i="24"/>
  <c r="BS79" i="24"/>
  <c r="BS83" i="24"/>
  <c r="BS88" i="24" s="1"/>
  <c r="CF42" i="4"/>
  <c r="CF33" i="4" s="1"/>
  <c r="CF135" i="4" s="1"/>
  <c r="AM113" i="24"/>
  <c r="AM114" i="24" s="1"/>
  <c r="AM116" i="24" s="1"/>
  <c r="AM104" i="24"/>
  <c r="AM106" i="24"/>
  <c r="AM120" i="24" s="1"/>
  <c r="AM103" i="24"/>
  <c r="AN97" i="24" s="1"/>
  <c r="BU59" i="24"/>
  <c r="BU102" i="24" s="1"/>
  <c r="CC135" i="24"/>
  <c r="CC50" i="24"/>
  <c r="BU99" i="24"/>
  <c r="EZ27" i="4"/>
  <c r="BR94" i="24"/>
  <c r="EZ26" i="4"/>
  <c r="FA24" i="4" s="1"/>
  <c r="BT72" i="24"/>
  <c r="BT74" i="24" s="1"/>
  <c r="BT73" i="24" l="1"/>
  <c r="BU68" i="24" s="1"/>
  <c r="BU69" i="24" s="1"/>
  <c r="BU70" i="24" s="1"/>
  <c r="BU63" i="24"/>
  <c r="BU80" i="24" s="1"/>
  <c r="BU61" i="24"/>
  <c r="CD45" i="24"/>
  <c r="CD47" i="24" s="1"/>
  <c r="AN98" i="24"/>
  <c r="AN100" i="24" s="1"/>
  <c r="BS89" i="24"/>
  <c r="BS94" i="24" s="1"/>
  <c r="BS90" i="24"/>
  <c r="CC58" i="24"/>
  <c r="CC101" i="24" s="1"/>
  <c r="CC66" i="24"/>
  <c r="CC109" i="24" s="1"/>
  <c r="CC71" i="24"/>
  <c r="CF19" i="4"/>
  <c r="CF34" i="4"/>
  <c r="BT76" i="24"/>
  <c r="AL139" i="24"/>
  <c r="BU60" i="24"/>
  <c r="BV55" i="24" s="1"/>
  <c r="DK41" i="4"/>
  <c r="DK18" i="4" s="1"/>
  <c r="AM119" i="24"/>
  <c r="AM121" i="24"/>
  <c r="AM123" i="24"/>
  <c r="AM128" i="24" s="1"/>
  <c r="FA25" i="4"/>
  <c r="DK31" i="4"/>
  <c r="DL29" i="4" s="1"/>
  <c r="BR95" i="24"/>
  <c r="BR110" i="24"/>
  <c r="BR111" i="24" s="1"/>
  <c r="CF20" i="4" l="1"/>
  <c r="FA27" i="4"/>
  <c r="AM130" i="24"/>
  <c r="AM137" i="24" s="1"/>
  <c r="AM129" i="24"/>
  <c r="AM136" i="24" s="1"/>
  <c r="AN113" i="24"/>
  <c r="AN114" i="24" s="1"/>
  <c r="AN116" i="24" s="1"/>
  <c r="AN104" i="24"/>
  <c r="AN106" i="24"/>
  <c r="AN120" i="24" s="1"/>
  <c r="DL30" i="4"/>
  <c r="DL31" i="4" s="1"/>
  <c r="DM29" i="4" s="1"/>
  <c r="AN103" i="24"/>
  <c r="AO97" i="24" s="1"/>
  <c r="BS110" i="24"/>
  <c r="BS111" i="24" s="1"/>
  <c r="BS95" i="24"/>
  <c r="BT81" i="24"/>
  <c r="BT79" i="24"/>
  <c r="BT83" i="24"/>
  <c r="BT88" i="24" s="1"/>
  <c r="FA26" i="4"/>
  <c r="FB24" i="4" s="1"/>
  <c r="BV56" i="24"/>
  <c r="BV57" i="24" s="1"/>
  <c r="BU72" i="24"/>
  <c r="BU74" i="24" s="1"/>
  <c r="CG42" i="4"/>
  <c r="CD135" i="24"/>
  <c r="CD50" i="24"/>
  <c r="BU76" i="24" l="1"/>
  <c r="BU79" i="24" s="1"/>
  <c r="BU73" i="24"/>
  <c r="BV68" i="24" s="1"/>
  <c r="DM30" i="4"/>
  <c r="DM31" i="4" s="1"/>
  <c r="DN29" i="4" s="1"/>
  <c r="AN121" i="24"/>
  <c r="AN119" i="24"/>
  <c r="AN123" i="24"/>
  <c r="AN128" i="24" s="1"/>
  <c r="AM139" i="24"/>
  <c r="BV59" i="24"/>
  <c r="BV102" i="24" s="1"/>
  <c r="BV69" i="24"/>
  <c r="AO98" i="24"/>
  <c r="AO100" i="24" s="1"/>
  <c r="BT89" i="24"/>
  <c r="BT90" i="24"/>
  <c r="FB25" i="4"/>
  <c r="FB26" i="4" s="1"/>
  <c r="FC24" i="4" s="1"/>
  <c r="CG19" i="4"/>
  <c r="BV99" i="24"/>
  <c r="CD66" i="24"/>
  <c r="CD109" i="24" s="1"/>
  <c r="CD58" i="24"/>
  <c r="CD101" i="24" s="1"/>
  <c r="CD71" i="24"/>
  <c r="DL41" i="4"/>
  <c r="DL18" i="4" s="1"/>
  <c r="CG33" i="4"/>
  <c r="CG135" i="4" s="1"/>
  <c r="BU81" i="24" l="1"/>
  <c r="BU83" i="24"/>
  <c r="BU88" i="24" s="1"/>
  <c r="BV61" i="24"/>
  <c r="AN129" i="24"/>
  <c r="AN136" i="24" s="1"/>
  <c r="AN130" i="24"/>
  <c r="AN137" i="24" s="1"/>
  <c r="BV60" i="24"/>
  <c r="BW55" i="24" s="1"/>
  <c r="DN30" i="4"/>
  <c r="FB27" i="4"/>
  <c r="AO113" i="24"/>
  <c r="AO114" i="24" s="1"/>
  <c r="AO116" i="24" s="1"/>
  <c r="AO106" i="24"/>
  <c r="AO120" i="24" s="1"/>
  <c r="AO104" i="24"/>
  <c r="BV70" i="24"/>
  <c r="CG20" i="4"/>
  <c r="BU89" i="24"/>
  <c r="BU90" i="24"/>
  <c r="CE45" i="24"/>
  <c r="CE47" i="24" s="1"/>
  <c r="BV63" i="24"/>
  <c r="BV80" i="24" s="1"/>
  <c r="CG34" i="4"/>
  <c r="DM41" i="4"/>
  <c r="DM18" i="4" s="1"/>
  <c r="BT94" i="24"/>
  <c r="FC25" i="4"/>
  <c r="FC26" i="4" s="1"/>
  <c r="FD24" i="4" s="1"/>
  <c r="AO103" i="24"/>
  <c r="AP97" i="24" s="1"/>
  <c r="AP98" i="24" l="1"/>
  <c r="AP100" i="24" s="1"/>
  <c r="FD25" i="4"/>
  <c r="FD26" i="4" s="1"/>
  <c r="FE24" i="4" s="1"/>
  <c r="CH42" i="4"/>
  <c r="CE135" i="24"/>
  <c r="CE50" i="24"/>
  <c r="DN41" i="4"/>
  <c r="DN18" i="4" s="1"/>
  <c r="BW56" i="24"/>
  <c r="BW57" i="24" s="1"/>
  <c r="AN139" i="24"/>
  <c r="DN31" i="4"/>
  <c r="DO29" i="4" s="1"/>
  <c r="BT95" i="24"/>
  <c r="BT110" i="24"/>
  <c r="BT111" i="24" s="1"/>
  <c r="BU94" i="24"/>
  <c r="FC27" i="4"/>
  <c r="AO119" i="24"/>
  <c r="AO121" i="24"/>
  <c r="AO123" i="24"/>
  <c r="AO128" i="24" s="1"/>
  <c r="BV72" i="24"/>
  <c r="BV76" i="24" s="1"/>
  <c r="BV81" i="24" l="1"/>
  <c r="BV79" i="24"/>
  <c r="BV83" i="24"/>
  <c r="BV88" i="24" s="1"/>
  <c r="BW99" i="24"/>
  <c r="CH19" i="4"/>
  <c r="AO129" i="24"/>
  <c r="AO136" i="24" s="1"/>
  <c r="AO130" i="24"/>
  <c r="AO137" i="24" s="1"/>
  <c r="CE66" i="24"/>
  <c r="CE109" i="24" s="1"/>
  <c r="CE58" i="24"/>
  <c r="CE101" i="24" s="1"/>
  <c r="CE71" i="24"/>
  <c r="BV74" i="24"/>
  <c r="CH33" i="4"/>
  <c r="CH135" i="4" s="1"/>
  <c r="BU110" i="24"/>
  <c r="BU111" i="24" s="1"/>
  <c r="BU95" i="24"/>
  <c r="DO30" i="4"/>
  <c r="DO31" i="4" s="1"/>
  <c r="DP29" i="4" s="1"/>
  <c r="FE25" i="4"/>
  <c r="FE26" i="4" s="1"/>
  <c r="FF24" i="4" s="1"/>
  <c r="FD27" i="4"/>
  <c r="BV73" i="24"/>
  <c r="BW68" i="24" s="1"/>
  <c r="BW59" i="24"/>
  <c r="BW102" i="24" s="1"/>
  <c r="AP103" i="24"/>
  <c r="AP113" i="24"/>
  <c r="AP114" i="24" s="1"/>
  <c r="AP116" i="24" s="1"/>
  <c r="AP106" i="24"/>
  <c r="AP120" i="24" s="1"/>
  <c r="AP104" i="24"/>
  <c r="AQ97" i="24"/>
  <c r="BW60" i="24" l="1"/>
  <c r="BX55" i="24" s="1"/>
  <c r="BX56" i="24" s="1"/>
  <c r="BX57" i="24" s="1"/>
  <c r="CH34" i="4"/>
  <c r="BW61" i="24"/>
  <c r="DP30" i="4"/>
  <c r="DP41" i="4" s="1"/>
  <c r="DP18" i="4" s="1"/>
  <c r="FF25" i="4"/>
  <c r="FF26" i="4" s="1"/>
  <c r="FG24" i="4" s="1"/>
  <c r="FE27" i="4"/>
  <c r="AO139" i="24"/>
  <c r="CH20" i="4"/>
  <c r="AP121" i="24"/>
  <c r="AP119" i="24"/>
  <c r="AP123" i="24"/>
  <c r="AP128" i="24" s="1"/>
  <c r="BW63" i="24"/>
  <c r="BW80" i="24" s="1"/>
  <c r="CF45" i="24"/>
  <c r="CF47" i="24" s="1"/>
  <c r="BV90" i="24"/>
  <c r="BV89" i="24"/>
  <c r="DO41" i="4"/>
  <c r="DO18" i="4" s="1"/>
  <c r="CI42" i="4"/>
  <c r="CI33" i="4" s="1"/>
  <c r="CI135" i="4" s="1"/>
  <c r="CG45" i="24" s="1"/>
  <c r="CG47" i="24" s="1"/>
  <c r="AQ98" i="24"/>
  <c r="AQ100" i="24" s="1"/>
  <c r="AQ103" i="24" s="1"/>
  <c r="BW69" i="24"/>
  <c r="BW70" i="24" s="1"/>
  <c r="FG25" i="4" l="1"/>
  <c r="AP130" i="24"/>
  <c r="AP137" i="24" s="1"/>
  <c r="AP129" i="24"/>
  <c r="AP136" i="24" s="1"/>
  <c r="CI19" i="4"/>
  <c r="CI34" i="4"/>
  <c r="CF135" i="24"/>
  <c r="CF50" i="24"/>
  <c r="BX59" i="24"/>
  <c r="BX102" i="24" s="1"/>
  <c r="CG135" i="24"/>
  <c r="CG50" i="24"/>
  <c r="AQ113" i="24"/>
  <c r="AQ114" i="24" s="1"/>
  <c r="AQ116" i="24" s="1"/>
  <c r="AQ106" i="24"/>
  <c r="AQ120" i="24" s="1"/>
  <c r="AQ104" i="24"/>
  <c r="AR97" i="24"/>
  <c r="BX99" i="24"/>
  <c r="BV94" i="24"/>
  <c r="FF27" i="4"/>
  <c r="BW72" i="24"/>
  <c r="BW73" i="24" s="1"/>
  <c r="BX68" i="24" s="1"/>
  <c r="DP31" i="4"/>
  <c r="DQ29" i="4" s="1"/>
  <c r="AP139" i="24" l="1"/>
  <c r="BX60" i="24"/>
  <c r="BY55" i="24" s="1"/>
  <c r="BY56" i="24" s="1"/>
  <c r="BY57" i="24" s="1"/>
  <c r="BV95" i="24"/>
  <c r="BV110" i="24"/>
  <c r="BV111" i="24" s="1"/>
  <c r="AQ121" i="24"/>
  <c r="AQ119" i="24"/>
  <c r="AQ123" i="24"/>
  <c r="AQ128" i="24" s="1"/>
  <c r="BX61" i="24"/>
  <c r="CF58" i="24"/>
  <c r="CF101" i="24" s="1"/>
  <c r="CF71" i="24"/>
  <c r="CF66" i="24"/>
  <c r="CF109" i="24" s="1"/>
  <c r="CJ42" i="4"/>
  <c r="CJ33" i="4" s="1"/>
  <c r="CJ135" i="4" s="1"/>
  <c r="CH45" i="24" s="1"/>
  <c r="CH47" i="24" s="1"/>
  <c r="DQ30" i="4"/>
  <c r="BX63" i="24"/>
  <c r="BX80" i="24" s="1"/>
  <c r="CI20" i="4"/>
  <c r="CG58" i="24"/>
  <c r="CG101" i="24" s="1"/>
  <c r="CG71" i="24"/>
  <c r="BX69" i="24"/>
  <c r="BX70" i="24" s="1"/>
  <c r="AR98" i="24"/>
  <c r="AR100" i="24" s="1"/>
  <c r="FG27" i="4"/>
  <c r="BW76" i="24"/>
  <c r="BW74" i="24"/>
  <c r="FG26" i="4"/>
  <c r="FH24" i="4" s="1"/>
  <c r="CG66" i="24" l="1"/>
  <c r="CG109" i="24" s="1"/>
  <c r="FH25" i="4"/>
  <c r="FH26" i="4" s="1"/>
  <c r="FI24" i="4" s="1"/>
  <c r="BW81" i="24"/>
  <c r="BW79" i="24"/>
  <c r="BW83" i="24"/>
  <c r="BW88" i="24" s="1"/>
  <c r="BY99" i="24"/>
  <c r="DQ41" i="4"/>
  <c r="DQ18" i="4" s="1"/>
  <c r="CJ19" i="4"/>
  <c r="CJ20" i="4" s="1"/>
  <c r="CJ34" i="4"/>
  <c r="AQ130" i="24"/>
  <c r="AQ137" i="24" s="1"/>
  <c r="AQ129" i="24"/>
  <c r="AQ136" i="24" s="1"/>
  <c r="BX72" i="24"/>
  <c r="BX73" i="24" s="1"/>
  <c r="BY68" i="24" s="1"/>
  <c r="BY59" i="24"/>
  <c r="BY102" i="24" s="1"/>
  <c r="AR113" i="24"/>
  <c r="AR114" i="24" s="1"/>
  <c r="AR116" i="24" s="1"/>
  <c r="AR104" i="24"/>
  <c r="AR106" i="24"/>
  <c r="AR120" i="24" s="1"/>
  <c r="AR103" i="24"/>
  <c r="AS97" i="24" s="1"/>
  <c r="CH135" i="24"/>
  <c r="CH50" i="24"/>
  <c r="DQ31" i="4"/>
  <c r="DR29" i="4" s="1"/>
  <c r="AQ139" i="24" l="1"/>
  <c r="BX76" i="24"/>
  <c r="BX74" i="24"/>
  <c r="BY69" i="24"/>
  <c r="BY70" i="24" s="1"/>
  <c r="BY72" i="24" s="1"/>
  <c r="AS98" i="24"/>
  <c r="AS100" i="24" s="1"/>
  <c r="BX81" i="24"/>
  <c r="BX79" i="24"/>
  <c r="BX83" i="24"/>
  <c r="BX88" i="24" s="1"/>
  <c r="BY60" i="24"/>
  <c r="BZ55" i="24" s="1"/>
  <c r="BY63" i="24"/>
  <c r="BY80" i="24" s="1"/>
  <c r="DR30" i="4"/>
  <c r="CK42" i="4"/>
  <c r="CK33" i="4" s="1"/>
  <c r="CK135" i="4" s="1"/>
  <c r="CI45" i="24" s="1"/>
  <c r="CI47" i="24" s="1"/>
  <c r="AR121" i="24"/>
  <c r="AR119" i="24"/>
  <c r="AR123" i="24"/>
  <c r="AR128" i="24" s="1"/>
  <c r="FI25" i="4"/>
  <c r="FI26" i="4" s="1"/>
  <c r="FJ24" i="4" s="1"/>
  <c r="BY61" i="24"/>
  <c r="BW90" i="24"/>
  <c r="BW89" i="24"/>
  <c r="CH66" i="24"/>
  <c r="CH109" i="24" s="1"/>
  <c r="CH58" i="24"/>
  <c r="CH101" i="24" s="1"/>
  <c r="CH71" i="24"/>
  <c r="FH27" i="4"/>
  <c r="FJ25" i="4" l="1"/>
  <c r="FJ26" i="4" s="1"/>
  <c r="FK24" i="4" s="1"/>
  <c r="BW94" i="24"/>
  <c r="BX90" i="24"/>
  <c r="BX89" i="24"/>
  <c r="CI135" i="24"/>
  <c r="CI50" i="24"/>
  <c r="DR41" i="4"/>
  <c r="DR18" i="4" s="1"/>
  <c r="DR31" i="4"/>
  <c r="DS29" i="4" s="1"/>
  <c r="FI27" i="4"/>
  <c r="BZ56" i="24"/>
  <c r="BZ57" i="24" s="1"/>
  <c r="AS113" i="24"/>
  <c r="AS114" i="24" s="1"/>
  <c r="AS116" i="24" s="1"/>
  <c r="AS106" i="24"/>
  <c r="AS120" i="24" s="1"/>
  <c r="AS104" i="24"/>
  <c r="AS103" i="24"/>
  <c r="AT97" i="24" s="1"/>
  <c r="BY74" i="24"/>
  <c r="BY76" i="24"/>
  <c r="AR129" i="24"/>
  <c r="AR136" i="24" s="1"/>
  <c r="AR130" i="24"/>
  <c r="AR137" i="24" s="1"/>
  <c r="BY73" i="24"/>
  <c r="BZ68" i="24" s="1"/>
  <c r="CK19" i="4"/>
  <c r="CK20" i="4" s="1"/>
  <c r="CK34" i="4"/>
  <c r="AT98" i="24" l="1"/>
  <c r="AT100" i="24" s="1"/>
  <c r="DS30" i="4"/>
  <c r="DS31" i="4" s="1"/>
  <c r="DT29" i="4" s="1"/>
  <c r="AR139" i="24"/>
  <c r="BW110" i="24"/>
  <c r="BW111" i="24" s="1"/>
  <c r="BW95" i="24"/>
  <c r="BX94" i="24"/>
  <c r="BZ69" i="24"/>
  <c r="AS121" i="24"/>
  <c r="AS119" i="24"/>
  <c r="AS123" i="24"/>
  <c r="AS128" i="24" s="1"/>
  <c r="BZ99" i="24"/>
  <c r="FK25" i="4"/>
  <c r="BY81" i="24"/>
  <c r="BY79" i="24"/>
  <c r="BY83" i="24"/>
  <c r="BY88" i="24" s="1"/>
  <c r="CI58" i="24"/>
  <c r="CI101" i="24" s="1"/>
  <c r="CI66" i="24"/>
  <c r="CI109" i="24" s="1"/>
  <c r="CI71" i="24"/>
  <c r="BZ59" i="24"/>
  <c r="BZ102" i="24" s="1"/>
  <c r="CL42" i="4"/>
  <c r="CL33" i="4" s="1"/>
  <c r="CL135" i="4" s="1"/>
  <c r="CJ45" i="24" s="1"/>
  <c r="CJ47" i="24" s="1"/>
  <c r="FJ27" i="4"/>
  <c r="BX95" i="24" l="1"/>
  <c r="BX110" i="24"/>
  <c r="BX111" i="24" s="1"/>
  <c r="FK27" i="4"/>
  <c r="FK26" i="4"/>
  <c r="FL24" i="4" s="1"/>
  <c r="CJ135" i="24"/>
  <c r="CJ50" i="24"/>
  <c r="BZ61" i="24"/>
  <c r="CL19" i="4"/>
  <c r="CL20" i="4" s="1"/>
  <c r="CL34" i="4"/>
  <c r="BZ70" i="24"/>
  <c r="BZ63" i="24"/>
  <c r="BZ80" i="24" s="1"/>
  <c r="DS41" i="4"/>
  <c r="DS18" i="4" s="1"/>
  <c r="BZ60" i="24"/>
  <c r="CA55" i="24" s="1"/>
  <c r="DT30" i="4"/>
  <c r="BY89" i="24"/>
  <c r="BY90" i="24"/>
  <c r="AS129" i="24"/>
  <c r="AS136" i="24" s="1"/>
  <c r="AS130" i="24"/>
  <c r="AS137" i="24" s="1"/>
  <c r="AT103" i="24"/>
  <c r="AU97" i="24" s="1"/>
  <c r="AT113" i="24"/>
  <c r="AT114" i="24" s="1"/>
  <c r="AT116" i="24" s="1"/>
  <c r="AT104" i="24"/>
  <c r="AT106" i="24"/>
  <c r="AT120" i="24" s="1"/>
  <c r="AS139" i="24" l="1"/>
  <c r="AU98" i="24"/>
  <c r="AU100" i="24" s="1"/>
  <c r="AT119" i="24"/>
  <c r="AT121" i="24"/>
  <c r="AT123" i="24"/>
  <c r="AT128" i="24" s="1"/>
  <c r="CJ58" i="24"/>
  <c r="CJ101" i="24" s="1"/>
  <c r="CJ66" i="24"/>
  <c r="CJ109" i="24" s="1"/>
  <c r="CJ71" i="24"/>
  <c r="CA56" i="24"/>
  <c r="CA57" i="24" s="1"/>
  <c r="BY94" i="24"/>
  <c r="DT41" i="4"/>
  <c r="DT18" i="4" s="1"/>
  <c r="FL25" i="4"/>
  <c r="FL26" i="4" s="1"/>
  <c r="FM24" i="4" s="1"/>
  <c r="BZ72" i="24"/>
  <c r="BZ73" i="24" s="1"/>
  <c r="CA68" i="24" s="1"/>
  <c r="DT31" i="4"/>
  <c r="DU29" i="4" s="1"/>
  <c r="CM42" i="4"/>
  <c r="CM33" i="4" s="1"/>
  <c r="CM135" i="4" s="1"/>
  <c r="CK45" i="24" s="1"/>
  <c r="CK47" i="24" s="1"/>
  <c r="CK135" i="24" l="1"/>
  <c r="CK50" i="24"/>
  <c r="CA69" i="24"/>
  <c r="BZ74" i="24"/>
  <c r="CA99" i="24"/>
  <c r="CM19" i="4"/>
  <c r="CM20" i="4" s="1"/>
  <c r="CM34" i="4"/>
  <c r="DU30" i="4"/>
  <c r="DU31" i="4" s="1"/>
  <c r="DV29" i="4" s="1"/>
  <c r="AT130" i="24"/>
  <c r="AT137" i="24" s="1"/>
  <c r="AT129" i="24"/>
  <c r="AT136" i="24" s="1"/>
  <c r="FL27" i="4"/>
  <c r="FM25" i="4"/>
  <c r="FM26" i="4" s="1"/>
  <c r="FN24" i="4" s="1"/>
  <c r="AU113" i="24"/>
  <c r="AU114" i="24" s="1"/>
  <c r="AU116" i="24" s="1"/>
  <c r="AU106" i="24"/>
  <c r="AU120" i="24" s="1"/>
  <c r="AU104" i="24"/>
  <c r="BZ76" i="24"/>
  <c r="BY95" i="24"/>
  <c r="BY110" i="24"/>
  <c r="BY111" i="24" s="1"/>
  <c r="CA59" i="24"/>
  <c r="CA102" i="24" s="1"/>
  <c r="AU103" i="24"/>
  <c r="AV97" i="24" s="1"/>
  <c r="AT139" i="24" l="1"/>
  <c r="CA60" i="24"/>
  <c r="CB55" i="24" s="1"/>
  <c r="CB56" i="24" s="1"/>
  <c r="CB57" i="24" s="1"/>
  <c r="CA61" i="24"/>
  <c r="DV30" i="4"/>
  <c r="DV41" i="4" s="1"/>
  <c r="DV18" i="4" s="1"/>
  <c r="BZ81" i="24"/>
  <c r="BZ79" i="24"/>
  <c r="BZ83" i="24"/>
  <c r="BZ88" i="24" s="1"/>
  <c r="AU119" i="24"/>
  <c r="AU121" i="24"/>
  <c r="AU123" i="24"/>
  <c r="AU128" i="24" s="1"/>
  <c r="CA70" i="24"/>
  <c r="CN42" i="4"/>
  <c r="CN33" i="4" s="1"/>
  <c r="CN135" i="4" s="1"/>
  <c r="CL45" i="24" s="1"/>
  <c r="CL47" i="24" s="1"/>
  <c r="FN25" i="4"/>
  <c r="FN26" i="4" s="1"/>
  <c r="FO24" i="4" s="1"/>
  <c r="CK66" i="24"/>
  <c r="CK109" i="24" s="1"/>
  <c r="CK58" i="24"/>
  <c r="CK101" i="24" s="1"/>
  <c r="CK71" i="24"/>
  <c r="AV98" i="24"/>
  <c r="AV100" i="24" s="1"/>
  <c r="FM27" i="4"/>
  <c r="CA63" i="24"/>
  <c r="CA80" i="24" s="1"/>
  <c r="DU41" i="4"/>
  <c r="DU18" i="4" s="1"/>
  <c r="FO25" i="4" l="1"/>
  <c r="FO26" i="4" s="1"/>
  <c r="FP24" i="4" s="1"/>
  <c r="AV113" i="24"/>
  <c r="AV114" i="24" s="1"/>
  <c r="AV116" i="24" s="1"/>
  <c r="AV104" i="24"/>
  <c r="AV106" i="24"/>
  <c r="AV120" i="24" s="1"/>
  <c r="AU129" i="24"/>
  <c r="AU136" i="24" s="1"/>
  <c r="AU130" i="24"/>
  <c r="AU137" i="24" s="1"/>
  <c r="BZ90" i="24"/>
  <c r="BZ89" i="24"/>
  <c r="CB59" i="24"/>
  <c r="CB102" i="24" s="1"/>
  <c r="CB99" i="24"/>
  <c r="CL135" i="24"/>
  <c r="CL50" i="24"/>
  <c r="AV103" i="24"/>
  <c r="AW97" i="24" s="1"/>
  <c r="CN19" i="4"/>
  <c r="CN20" i="4" s="1"/>
  <c r="CN34" i="4"/>
  <c r="FN27" i="4"/>
  <c r="CA72" i="24"/>
  <c r="CA73" i="24" s="1"/>
  <c r="CB68" i="24" s="1"/>
  <c r="DV31" i="4"/>
  <c r="DW29" i="4" s="1"/>
  <c r="CA76" i="24" l="1"/>
  <c r="CA79" i="24" s="1"/>
  <c r="AW98" i="24"/>
  <c r="AW100" i="24" s="1"/>
  <c r="CB60" i="24"/>
  <c r="CC55" i="24" s="1"/>
  <c r="BZ94" i="24"/>
  <c r="AU139" i="24"/>
  <c r="CB69" i="24"/>
  <c r="CA81" i="24"/>
  <c r="CA83" i="24"/>
  <c r="CA88" i="24" s="1"/>
  <c r="CB61" i="24"/>
  <c r="AV121" i="24"/>
  <c r="AV119" i="24"/>
  <c r="AV123" i="24"/>
  <c r="AV128" i="24" s="1"/>
  <c r="CA74" i="24"/>
  <c r="FP25" i="4"/>
  <c r="CO42" i="4"/>
  <c r="CO33" i="4" s="1"/>
  <c r="CO135" i="4" s="1"/>
  <c r="CM45" i="24" s="1"/>
  <c r="CM47" i="24" s="1"/>
  <c r="CL58" i="24"/>
  <c r="CL101" i="24" s="1"/>
  <c r="CL66" i="24"/>
  <c r="CL109" i="24" s="1"/>
  <c r="CL71" i="24"/>
  <c r="DW30" i="4"/>
  <c r="CB63" i="24"/>
  <c r="CB80" i="24" s="1"/>
  <c r="FO27" i="4"/>
  <c r="CA90" i="24" l="1"/>
  <c r="CA89" i="24"/>
  <c r="CA94" i="24" s="1"/>
  <c r="BZ110" i="24"/>
  <c r="BZ111" i="24" s="1"/>
  <c r="BZ95" i="24"/>
  <c r="FP27" i="4"/>
  <c r="CB70" i="24"/>
  <c r="AV129" i="24"/>
  <c r="AV136" i="24" s="1"/>
  <c r="AV130" i="24"/>
  <c r="AV137" i="24" s="1"/>
  <c r="CC56" i="24"/>
  <c r="CC57" i="24" s="1"/>
  <c r="AW113" i="24"/>
  <c r="AW114" i="24" s="1"/>
  <c r="AW116" i="24" s="1"/>
  <c r="AW104" i="24"/>
  <c r="AW106" i="24"/>
  <c r="AW120" i="24" s="1"/>
  <c r="CM135" i="24"/>
  <c r="CM50" i="24"/>
  <c r="CO19" i="4"/>
  <c r="CO20" i="4" s="1"/>
  <c r="CO34" i="4"/>
  <c r="FP26" i="4"/>
  <c r="FQ24" i="4" s="1"/>
  <c r="DW41" i="4"/>
  <c r="DW18" i="4" s="1"/>
  <c r="DW31" i="4"/>
  <c r="DX29" i="4" s="1"/>
  <c r="AW103" i="24"/>
  <c r="AX97" i="24" s="1"/>
  <c r="AV139" i="24" l="1"/>
  <c r="AX98" i="24"/>
  <c r="AX100" i="24" s="1"/>
  <c r="CC99" i="24"/>
  <c r="CB72" i="24"/>
  <c r="CB73" i="24" s="1"/>
  <c r="CC68" i="24" s="1"/>
  <c r="CC59" i="24"/>
  <c r="CC102" i="24" s="1"/>
  <c r="DX30" i="4"/>
  <c r="DX31" i="4" s="1"/>
  <c r="DY29" i="4" s="1"/>
  <c r="FQ25" i="4"/>
  <c r="FQ26" i="4" s="1"/>
  <c r="CP42" i="4"/>
  <c r="CA110" i="24"/>
  <c r="CA111" i="24" s="1"/>
  <c r="CA95" i="24"/>
  <c r="CM58" i="24"/>
  <c r="CM101" i="24" s="1"/>
  <c r="CM71" i="24"/>
  <c r="CM66" i="24"/>
  <c r="CM109" i="24" s="1"/>
  <c r="AW121" i="24"/>
  <c r="AW119" i="24"/>
  <c r="AW123" i="24"/>
  <c r="AW128" i="24" s="1"/>
  <c r="DY30" i="4" l="1"/>
  <c r="CC69" i="24"/>
  <c r="CC70" i="24" s="1"/>
  <c r="CC72" i="24" s="1"/>
  <c r="CB74" i="24"/>
  <c r="CB76" i="24"/>
  <c r="CC60" i="24"/>
  <c r="CD55" i="24" s="1"/>
  <c r="CC61" i="24"/>
  <c r="AW130" i="24"/>
  <c r="AW137" i="24" s="1"/>
  <c r="AW129" i="24"/>
  <c r="AW136" i="24" s="1"/>
  <c r="CP19" i="4"/>
  <c r="CP20" i="4" s="1"/>
  <c r="CC63" i="24"/>
  <c r="CC80" i="24" s="1"/>
  <c r="CP33" i="4"/>
  <c r="CP135" i="4" s="1"/>
  <c r="CN45" i="24" s="1"/>
  <c r="CN47" i="24" s="1"/>
  <c r="AX103" i="24"/>
  <c r="AY97" i="24" s="1"/>
  <c r="DY41" i="4"/>
  <c r="DY18" i="4" s="1"/>
  <c r="DX41" i="4"/>
  <c r="DX18" i="4" s="1"/>
  <c r="FQ27" i="4"/>
  <c r="AX113" i="24"/>
  <c r="AX114" i="24" s="1"/>
  <c r="AX116" i="24" s="1"/>
  <c r="AX106" i="24"/>
  <c r="AX120" i="24" s="1"/>
  <c r="AX104" i="24"/>
  <c r="AW139" i="24" l="1"/>
  <c r="CC73" i="24"/>
  <c r="CD68" i="24" s="1"/>
  <c r="CD69" i="24" s="1"/>
  <c r="AY98" i="24"/>
  <c r="AY100" i="24" s="1"/>
  <c r="CB79" i="24"/>
  <c r="CB81" i="24"/>
  <c r="CB83" i="24"/>
  <c r="CB88" i="24" s="1"/>
  <c r="CD56" i="24"/>
  <c r="CD57" i="24" s="1"/>
  <c r="AX119" i="24"/>
  <c r="AX121" i="24"/>
  <c r="AX123" i="24"/>
  <c r="AX128" i="24" s="1"/>
  <c r="CN135" i="24"/>
  <c r="CN50" i="24"/>
  <c r="CC74" i="24"/>
  <c r="CC76" i="24"/>
  <c r="CP34" i="4"/>
  <c r="DY31" i="4"/>
  <c r="DZ29" i="4" s="1"/>
  <c r="CD99" i="24" l="1"/>
  <c r="CC81" i="24"/>
  <c r="CC79" i="24"/>
  <c r="CC83" i="24"/>
  <c r="CC88" i="24" s="1"/>
  <c r="AY113" i="24"/>
  <c r="AY114" i="24" s="1"/>
  <c r="AY116" i="24" s="1"/>
  <c r="AY106" i="24"/>
  <c r="AY120" i="24" s="1"/>
  <c r="AY104" i="24"/>
  <c r="CD59" i="24"/>
  <c r="CD102" i="24" s="1"/>
  <c r="DZ30" i="4"/>
  <c r="DZ31" i="4" s="1"/>
  <c r="EA29" i="4" s="1"/>
  <c r="CN58" i="24"/>
  <c r="CN101" i="24" s="1"/>
  <c r="CN66" i="24"/>
  <c r="CN109" i="24" s="1"/>
  <c r="CN71" i="24"/>
  <c r="CQ42" i="4"/>
  <c r="CB89" i="24"/>
  <c r="CB90" i="24"/>
  <c r="AY103" i="24"/>
  <c r="AZ97" i="24" s="1"/>
  <c r="AX130" i="24"/>
  <c r="AX137" i="24" s="1"/>
  <c r="AX129" i="24"/>
  <c r="AX136" i="24" s="1"/>
  <c r="CD63" i="24" l="1"/>
  <c r="CD80" i="24" s="1"/>
  <c r="CD61" i="24"/>
  <c r="CD70" i="24"/>
  <c r="CD72" i="24" s="1"/>
  <c r="CD60" i="24"/>
  <c r="CE55" i="24" s="1"/>
  <c r="CE56" i="24" s="1"/>
  <c r="CE57" i="24" s="1"/>
  <c r="EA30" i="4"/>
  <c r="EA41" i="4" s="1"/>
  <c r="EA18" i="4" s="1"/>
  <c r="CQ19" i="4"/>
  <c r="CQ33" i="4"/>
  <c r="CQ135" i="4" s="1"/>
  <c r="AY119" i="24"/>
  <c r="AY121" i="24"/>
  <c r="AY123" i="24"/>
  <c r="AY128" i="24" s="1"/>
  <c r="CB94" i="24"/>
  <c r="CC89" i="24"/>
  <c r="CC90" i="24"/>
  <c r="AZ98" i="24"/>
  <c r="AZ100" i="24" s="1"/>
  <c r="DZ41" i="4"/>
  <c r="DZ18" i="4" s="1"/>
  <c r="AX139" i="24"/>
  <c r="CD74" i="24" l="1"/>
  <c r="CD76" i="24"/>
  <c r="CD81" i="24" s="1"/>
  <c r="CD73" i="24"/>
  <c r="CE68" i="24" s="1"/>
  <c r="CE69" i="24" s="1"/>
  <c r="CB110" i="24"/>
  <c r="CB111" i="24" s="1"/>
  <c r="CB95" i="24"/>
  <c r="CC94" i="24"/>
  <c r="CE99" i="24"/>
  <c r="CO45" i="24"/>
  <c r="CO47" i="24" s="1"/>
  <c r="CQ20" i="4"/>
  <c r="CE59" i="24"/>
  <c r="CE102" i="24" s="1"/>
  <c r="CQ34" i="4"/>
  <c r="AY130" i="24"/>
  <c r="AY137" i="24" s="1"/>
  <c r="AY129" i="24"/>
  <c r="AY136" i="24" s="1"/>
  <c r="AZ113" i="24"/>
  <c r="AZ114" i="24" s="1"/>
  <c r="AZ116" i="24" s="1"/>
  <c r="AZ106" i="24"/>
  <c r="AZ120" i="24" s="1"/>
  <c r="AZ104" i="24"/>
  <c r="AZ103" i="24"/>
  <c r="BA97" i="24" s="1"/>
  <c r="EA31" i="4"/>
  <c r="EB29" i="4" s="1"/>
  <c r="CD83" i="24" l="1"/>
  <c r="CD88" i="24" s="1"/>
  <c r="CD89" i="24" s="1"/>
  <c r="CD94" i="24" s="1"/>
  <c r="CD79" i="24"/>
  <c r="AY139" i="24"/>
  <c r="BA98" i="24"/>
  <c r="BA100" i="24" s="1"/>
  <c r="CE70" i="24"/>
  <c r="CE63" i="24"/>
  <c r="CE80" i="24" s="1"/>
  <c r="CE60" i="24"/>
  <c r="CF55" i="24" s="1"/>
  <c r="CR42" i="4"/>
  <c r="CR33" i="4" s="1"/>
  <c r="CR135" i="4" s="1"/>
  <c r="AZ121" i="24"/>
  <c r="AZ119" i="24"/>
  <c r="AZ123" i="24"/>
  <c r="AZ128" i="24" s="1"/>
  <c r="CC95" i="24"/>
  <c r="CC110" i="24"/>
  <c r="CC111" i="24" s="1"/>
  <c r="CE61" i="24"/>
  <c r="EB30" i="4"/>
  <c r="CO135" i="24"/>
  <c r="CO50" i="24"/>
  <c r="CD90" i="24" l="1"/>
  <c r="CP45" i="24"/>
  <c r="CP47" i="24" s="1"/>
  <c r="CO58" i="24"/>
  <c r="CO101" i="24" s="1"/>
  <c r="CO66" i="24"/>
  <c r="CO109" i="24" s="1"/>
  <c r="CO71" i="24"/>
  <c r="CD95" i="24"/>
  <c r="CD110" i="24"/>
  <c r="CD111" i="24" s="1"/>
  <c r="AZ130" i="24"/>
  <c r="AZ137" i="24" s="1"/>
  <c r="AZ129" i="24"/>
  <c r="AZ136" i="24" s="1"/>
  <c r="CE72" i="24"/>
  <c r="CE76" i="24" s="1"/>
  <c r="EB41" i="4"/>
  <c r="EB18" i="4" s="1"/>
  <c r="EB31" i="4"/>
  <c r="EC29" i="4" s="1"/>
  <c r="BA103" i="24"/>
  <c r="BB97" i="24" s="1"/>
  <c r="CR19" i="4"/>
  <c r="CR34" i="4"/>
  <c r="CF56" i="24"/>
  <c r="CF57" i="24" s="1"/>
  <c r="BA113" i="24"/>
  <c r="BA114" i="24" s="1"/>
  <c r="BA116" i="24" s="1"/>
  <c r="BA104" i="24"/>
  <c r="BA106" i="24"/>
  <c r="BA120" i="24" s="1"/>
  <c r="CE74" i="24" l="1"/>
  <c r="BB98" i="24"/>
  <c r="BB100" i="24" s="1"/>
  <c r="CE79" i="24"/>
  <c r="CE81" i="24"/>
  <c r="CE83" i="24"/>
  <c r="CE88" i="24" s="1"/>
  <c r="CF59" i="24"/>
  <c r="CF102" i="24" s="1"/>
  <c r="AZ139" i="24"/>
  <c r="EC30" i="4"/>
  <c r="EC31" i="4" s="1"/>
  <c r="ED29" i="4" s="1"/>
  <c r="CF99" i="24"/>
  <c r="CS42" i="4"/>
  <c r="CS33" i="4" s="1"/>
  <c r="CS135" i="4" s="1"/>
  <c r="CR20" i="4"/>
  <c r="BA119" i="24"/>
  <c r="BA121" i="24"/>
  <c r="BA123" i="24"/>
  <c r="BA128" i="24" s="1"/>
  <c r="CE73" i="24"/>
  <c r="CF68" i="24" s="1"/>
  <c r="CP135" i="24"/>
  <c r="CP50" i="24"/>
  <c r="CF61" i="24" l="1"/>
  <c r="CF63" i="24"/>
  <c r="CF80" i="24" s="1"/>
  <c r="CF60" i="24"/>
  <c r="CG55" i="24" s="1"/>
  <c r="CG56" i="24" s="1"/>
  <c r="CG57" i="24" s="1"/>
  <c r="ED30" i="4"/>
  <c r="ED41" i="4" s="1"/>
  <c r="ED18" i="4" s="1"/>
  <c r="CP58" i="24"/>
  <c r="CP101" i="24" s="1"/>
  <c r="CP66" i="24"/>
  <c r="CP109" i="24" s="1"/>
  <c r="CP71" i="24"/>
  <c r="EC41" i="4"/>
  <c r="EC18" i="4" s="1"/>
  <c r="CF69" i="24"/>
  <c r="CF70" i="24" s="1"/>
  <c r="BB113" i="24"/>
  <c r="BB114" i="24" s="1"/>
  <c r="BB116" i="24" s="1"/>
  <c r="BB104" i="24"/>
  <c r="BB106" i="24"/>
  <c r="BB120" i="24" s="1"/>
  <c r="BA130" i="24"/>
  <c r="BA137" i="24" s="1"/>
  <c r="BA129" i="24"/>
  <c r="BA136" i="24" s="1"/>
  <c r="CE90" i="24"/>
  <c r="CE89" i="24"/>
  <c r="CQ45" i="24"/>
  <c r="CQ47" i="24" s="1"/>
  <c r="CS19" i="4"/>
  <c r="CS34" i="4"/>
  <c r="BB103" i="24"/>
  <c r="BC97" i="24" s="1"/>
  <c r="BA139" i="24" l="1"/>
  <c r="CG99" i="24"/>
  <c r="CQ135" i="24"/>
  <c r="CQ50" i="24"/>
  <c r="BC98" i="24"/>
  <c r="BC100" i="24" s="1"/>
  <c r="CE94" i="24"/>
  <c r="BB119" i="24"/>
  <c r="BB121" i="24"/>
  <c r="BB123" i="24"/>
  <c r="BB128" i="24" s="1"/>
  <c r="CG59" i="24"/>
  <c r="CG102" i="24" s="1"/>
  <c r="CF72" i="24"/>
  <c r="CF74" i="24" s="1"/>
  <c r="CT42" i="4"/>
  <c r="CT33" i="4" s="1"/>
  <c r="CT135" i="4" s="1"/>
  <c r="CS20" i="4"/>
  <c r="ED31" i="4"/>
  <c r="EE29" i="4" s="1"/>
  <c r="CG60" i="24" l="1"/>
  <c r="CH55" i="24" s="1"/>
  <c r="CH56" i="24" s="1"/>
  <c r="CH57" i="24" s="1"/>
  <c r="BC113" i="24"/>
  <c r="BC114" i="24" s="1"/>
  <c r="BC116" i="24" s="1"/>
  <c r="BC106" i="24"/>
  <c r="BC120" i="24" s="1"/>
  <c r="BC104" i="24"/>
  <c r="CQ58" i="24"/>
  <c r="CQ101" i="24" s="1"/>
  <c r="CQ66" i="24"/>
  <c r="CQ109" i="24" s="1"/>
  <c r="CQ71" i="24"/>
  <c r="CT19" i="4"/>
  <c r="CT34" i="4"/>
  <c r="BC103" i="24"/>
  <c r="BD97" i="24" s="1"/>
  <c r="CG61" i="24"/>
  <c r="BB130" i="24"/>
  <c r="BB137" i="24" s="1"/>
  <c r="BB129" i="24"/>
  <c r="BB136" i="24" s="1"/>
  <c r="CR45" i="24"/>
  <c r="CR47" i="24" s="1"/>
  <c r="CF73" i="24"/>
  <c r="CG68" i="24" s="1"/>
  <c r="CF76" i="24"/>
  <c r="CE110" i="24"/>
  <c r="CE111" i="24" s="1"/>
  <c r="CE95" i="24"/>
  <c r="EE30" i="4"/>
  <c r="CG63" i="24"/>
  <c r="CG80" i="24" s="1"/>
  <c r="BB139" i="24" l="1"/>
  <c r="BD98" i="24"/>
  <c r="BD100" i="24" s="1"/>
  <c r="CF81" i="24"/>
  <c r="CF79" i="24"/>
  <c r="CF83" i="24"/>
  <c r="CF88" i="24" s="1"/>
  <c r="CH59" i="24"/>
  <c r="CH102" i="24" s="1"/>
  <c r="CG69" i="24"/>
  <c r="CG70" i="24" s="1"/>
  <c r="CR135" i="24"/>
  <c r="CR50" i="24"/>
  <c r="CU42" i="4"/>
  <c r="CU33" i="4" s="1"/>
  <c r="CU135" i="4" s="1"/>
  <c r="CH99" i="24"/>
  <c r="EE41" i="4"/>
  <c r="EE18" i="4" s="1"/>
  <c r="EE31" i="4"/>
  <c r="EF29" i="4" s="1"/>
  <c r="CT20" i="4"/>
  <c r="BC119" i="24"/>
  <c r="BC121" i="24"/>
  <c r="BC123" i="24"/>
  <c r="BC128" i="24" s="1"/>
  <c r="CH60" i="24" l="1"/>
  <c r="CI55" i="24" s="1"/>
  <c r="BC129" i="24"/>
  <c r="BC136" i="24" s="1"/>
  <c r="BC130" i="24"/>
  <c r="BC137" i="24" s="1"/>
  <c r="CR66" i="24"/>
  <c r="CR109" i="24" s="1"/>
  <c r="CR71" i="24"/>
  <c r="CR58" i="24"/>
  <c r="CR101" i="24" s="1"/>
  <c r="EF30" i="4"/>
  <c r="CG72" i="24"/>
  <c r="CG73" i="24" s="1"/>
  <c r="CH68" i="24" s="1"/>
  <c r="CF90" i="24"/>
  <c r="CF89" i="24"/>
  <c r="CH61" i="24"/>
  <c r="BD103" i="24"/>
  <c r="BE97" i="24" s="1"/>
  <c r="CS45" i="24"/>
  <c r="CS47" i="24" s="1"/>
  <c r="CI56" i="24"/>
  <c r="CI57" i="24" s="1"/>
  <c r="BD113" i="24"/>
  <c r="BD114" i="24" s="1"/>
  <c r="BD116" i="24" s="1"/>
  <c r="BD106" i="24"/>
  <c r="BD120" i="24" s="1"/>
  <c r="BD104" i="24"/>
  <c r="CH63" i="24"/>
  <c r="CH80" i="24" s="1"/>
  <c r="CU19" i="4"/>
  <c r="CU34" i="4"/>
  <c r="CH69" i="24" l="1"/>
  <c r="CH70" i="24" s="1"/>
  <c r="BE98" i="24"/>
  <c r="BE100" i="24" s="1"/>
  <c r="CG76" i="24"/>
  <c r="CG74" i="24"/>
  <c r="EF41" i="4"/>
  <c r="EF18" i="4" s="1"/>
  <c r="CV42" i="4"/>
  <c r="BD121" i="24"/>
  <c r="BD119" i="24"/>
  <c r="BD123" i="24"/>
  <c r="BD128" i="24" s="1"/>
  <c r="CI59" i="24"/>
  <c r="CI102" i="24" s="1"/>
  <c r="EF31" i="4"/>
  <c r="EG29" i="4" s="1"/>
  <c r="CU20" i="4"/>
  <c r="CF94" i="24"/>
  <c r="CI99" i="24"/>
  <c r="CS135" i="24"/>
  <c r="CS50" i="24"/>
  <c r="BC139" i="24"/>
  <c r="CI61" i="24" l="1"/>
  <c r="CI63" i="24"/>
  <c r="CI80" i="24" s="1"/>
  <c r="CI60" i="24"/>
  <c r="CJ55" i="24" s="1"/>
  <c r="CJ56" i="24" s="1"/>
  <c r="CJ57" i="24" s="1"/>
  <c r="CS66" i="24"/>
  <c r="CS109" i="24" s="1"/>
  <c r="CS71" i="24"/>
  <c r="CS58" i="24"/>
  <c r="CS101" i="24" s="1"/>
  <c r="CV19" i="4"/>
  <c r="CV20" i="4" s="1"/>
  <c r="CV33" i="4"/>
  <c r="CV135" i="4" s="1"/>
  <c r="CT45" i="24" s="1"/>
  <c r="CT47" i="24" s="1"/>
  <c r="CG81" i="24"/>
  <c r="CG79" i="24"/>
  <c r="CG83" i="24"/>
  <c r="CG88" i="24" s="1"/>
  <c r="BE103" i="24"/>
  <c r="BE113" i="24"/>
  <c r="BE114" i="24" s="1"/>
  <c r="BE116" i="24" s="1"/>
  <c r="BE104" i="24"/>
  <c r="BE106" i="24"/>
  <c r="BE120" i="24" s="1"/>
  <c r="BF97" i="24"/>
  <c r="EG30" i="4"/>
  <c r="EG31" i="4" s="1"/>
  <c r="EH29" i="4" s="1"/>
  <c r="BD130" i="24"/>
  <c r="BD137" i="24" s="1"/>
  <c r="BD129" i="24"/>
  <c r="BD136" i="24" s="1"/>
  <c r="CF110" i="24"/>
  <c r="CF111" i="24" s="1"/>
  <c r="CF95" i="24"/>
  <c r="CH72" i="24"/>
  <c r="CH73" i="24" s="1"/>
  <c r="CI68" i="24" s="1"/>
  <c r="CI69" i="24" l="1"/>
  <c r="CI70" i="24" s="1"/>
  <c r="CG89" i="24"/>
  <c r="CG90" i="24"/>
  <c r="BD139" i="24"/>
  <c r="CT135" i="24"/>
  <c r="CT50" i="24"/>
  <c r="EH30" i="4"/>
  <c r="EH31" i="4" s="1"/>
  <c r="EI29" i="4" s="1"/>
  <c r="BF98" i="24"/>
  <c r="BF100" i="24" s="1"/>
  <c r="CJ99" i="24"/>
  <c r="CH74" i="24"/>
  <c r="CH76" i="24"/>
  <c r="EG41" i="4"/>
  <c r="EG18" i="4" s="1"/>
  <c r="CJ59" i="24"/>
  <c r="CJ102" i="24" s="1"/>
  <c r="BE119" i="24"/>
  <c r="BE121" i="24"/>
  <c r="BE123" i="24"/>
  <c r="BE128" i="24" s="1"/>
  <c r="CV34" i="4"/>
  <c r="CJ63" i="24" l="1"/>
  <c r="CJ80" i="24" s="1"/>
  <c r="CW42" i="4"/>
  <c r="BE129" i="24"/>
  <c r="BE136" i="24" s="1"/>
  <c r="BE130" i="24"/>
  <c r="BE137" i="24" s="1"/>
  <c r="EI30" i="4"/>
  <c r="EI41" i="4" s="1"/>
  <c r="EI18" i="4" s="1"/>
  <c r="CH81" i="24"/>
  <c r="CH79" i="24"/>
  <c r="CH83" i="24"/>
  <c r="CH88" i="24" s="1"/>
  <c r="BF103" i="24"/>
  <c r="BG97" i="24" s="1"/>
  <c r="EH41" i="4"/>
  <c r="EH18" i="4" s="1"/>
  <c r="CG94" i="24"/>
  <c r="BF113" i="24"/>
  <c r="BF114" i="24" s="1"/>
  <c r="BF116" i="24" s="1"/>
  <c r="BF104" i="24"/>
  <c r="BF106" i="24"/>
  <c r="BF120" i="24" s="1"/>
  <c r="CJ60" i="24"/>
  <c r="CK55" i="24" s="1"/>
  <c r="CT58" i="24"/>
  <c r="CT101" i="24" s="1"/>
  <c r="CT66" i="24"/>
  <c r="CT109" i="24" s="1"/>
  <c r="CT71" i="24"/>
  <c r="CJ61" i="24"/>
  <c r="CI72" i="24"/>
  <c r="CI76" i="24" s="1"/>
  <c r="CI73" i="24" l="1"/>
  <c r="CJ68" i="24" s="1"/>
  <c r="CJ69" i="24" s="1"/>
  <c r="CJ70" i="24" s="1"/>
  <c r="BG98" i="24"/>
  <c r="BG100" i="24" s="1"/>
  <c r="CI79" i="24"/>
  <c r="CI81" i="24"/>
  <c r="CI83" i="24"/>
  <c r="CI88" i="24" s="1"/>
  <c r="CK56" i="24"/>
  <c r="CK57" i="24" s="1"/>
  <c r="CH89" i="24"/>
  <c r="CH94" i="24" s="1"/>
  <c r="CH90" i="24"/>
  <c r="CI74" i="24"/>
  <c r="BE139" i="24"/>
  <c r="EI31" i="4"/>
  <c r="EJ29" i="4" s="1"/>
  <c r="BF121" i="24"/>
  <c r="BF119" i="24"/>
  <c r="BF123" i="24"/>
  <c r="BF128" i="24" s="1"/>
  <c r="CW19" i="4"/>
  <c r="CW20" i="4" s="1"/>
  <c r="CG110" i="24"/>
  <c r="CG111" i="24" s="1"/>
  <c r="CG95" i="24"/>
  <c r="CW33" i="4"/>
  <c r="CW135" i="4" s="1"/>
  <c r="CU45" i="24" s="1"/>
  <c r="CU47" i="24" s="1"/>
  <c r="CH110" i="24" l="1"/>
  <c r="CH111" i="24" s="1"/>
  <c r="CH95" i="24"/>
  <c r="CU135" i="24"/>
  <c r="CU50" i="24"/>
  <c r="CW34" i="4"/>
  <c r="CK59" i="24"/>
  <c r="CK102" i="24" s="1"/>
  <c r="EJ30" i="4"/>
  <c r="EJ31" i="4" s="1"/>
  <c r="EK29" i="4" s="1"/>
  <c r="CK99" i="24"/>
  <c r="BF129" i="24"/>
  <c r="BF136" i="24" s="1"/>
  <c r="BF130" i="24"/>
  <c r="BF137" i="24" s="1"/>
  <c r="CI90" i="24"/>
  <c r="CI89" i="24"/>
  <c r="CI94" i="24" s="1"/>
  <c r="BG103" i="24"/>
  <c r="BH97" i="24" s="1"/>
  <c r="CJ72" i="24"/>
  <c r="CJ74" i="24" s="1"/>
  <c r="BG113" i="24"/>
  <c r="BG114" i="24" s="1"/>
  <c r="BG116" i="24" s="1"/>
  <c r="BG106" i="24"/>
  <c r="BG120" i="24" s="1"/>
  <c r="BG104" i="24"/>
  <c r="CK63" i="24" l="1"/>
  <c r="CK80" i="24" s="1"/>
  <c r="CK61" i="24"/>
  <c r="EK30" i="4"/>
  <c r="EK41" i="4" s="1"/>
  <c r="EK18" i="4" s="1"/>
  <c r="EJ41" i="4"/>
  <c r="EJ18" i="4" s="1"/>
  <c r="CJ76" i="24"/>
  <c r="BH98" i="24"/>
  <c r="BH100" i="24" s="1"/>
  <c r="CK60" i="24"/>
  <c r="CL55" i="24" s="1"/>
  <c r="CJ73" i="24"/>
  <c r="CK68" i="24" s="1"/>
  <c r="CI110" i="24"/>
  <c r="CI111" i="24" s="1"/>
  <c r="CI95" i="24"/>
  <c r="BG119" i="24"/>
  <c r="BG121" i="24"/>
  <c r="BG123" i="24"/>
  <c r="BG128" i="24" s="1"/>
  <c r="CX42" i="4"/>
  <c r="CX33" i="4" s="1"/>
  <c r="CX135" i="4" s="1"/>
  <c r="CV45" i="24" s="1"/>
  <c r="CV47" i="24" s="1"/>
  <c r="CU58" i="24"/>
  <c r="CU101" i="24" s="1"/>
  <c r="CU66" i="24"/>
  <c r="CU109" i="24" s="1"/>
  <c r="CU71" i="24"/>
  <c r="BF139" i="24"/>
  <c r="CV50" i="24" l="1"/>
  <c r="CV135" i="24"/>
  <c r="CK69" i="24"/>
  <c r="CK70" i="24" s="1"/>
  <c r="CJ79" i="24"/>
  <c r="CJ81" i="24"/>
  <c r="CJ83" i="24"/>
  <c r="CJ88" i="24" s="1"/>
  <c r="CL56" i="24"/>
  <c r="CL57" i="24" s="1"/>
  <c r="BH103" i="24"/>
  <c r="BI97" i="24" s="1"/>
  <c r="BH113" i="24"/>
  <c r="BH114" i="24" s="1"/>
  <c r="BH116" i="24" s="1"/>
  <c r="BH104" i="24"/>
  <c r="BH106" i="24"/>
  <c r="BH120" i="24" s="1"/>
  <c r="CX19" i="4"/>
  <c r="CX20" i="4" s="1"/>
  <c r="CX34" i="4"/>
  <c r="BG129" i="24"/>
  <c r="BG136" i="24" s="1"/>
  <c r="BG130" i="24"/>
  <c r="BG137" i="24" s="1"/>
  <c r="EK31" i="4"/>
  <c r="EL29" i="4" s="1"/>
  <c r="BI98" i="24" l="1"/>
  <c r="BI100" i="24" s="1"/>
  <c r="BG139" i="24"/>
  <c r="CY42" i="4"/>
  <c r="CY33" i="4" s="1"/>
  <c r="CY135" i="4" s="1"/>
  <c r="CW45" i="24" s="1"/>
  <c r="CW47" i="24" s="1"/>
  <c r="CL99" i="24"/>
  <c r="CK72" i="24"/>
  <c r="CK73" i="24" s="1"/>
  <c r="CL68" i="24" s="1"/>
  <c r="CL59" i="24"/>
  <c r="CL102" i="24" s="1"/>
  <c r="EL30" i="4"/>
  <c r="EL31" i="4" s="1"/>
  <c r="EM29" i="4" s="1"/>
  <c r="CJ90" i="24"/>
  <c r="CJ89" i="24"/>
  <c r="BH119" i="24"/>
  <c r="BH121" i="24"/>
  <c r="BH123" i="24"/>
  <c r="BH128" i="24" s="1"/>
  <c r="CV66" i="24"/>
  <c r="CV109" i="24" s="1"/>
  <c r="CV58" i="24"/>
  <c r="CV101" i="24" s="1"/>
  <c r="CV71" i="24"/>
  <c r="CL69" i="24" l="1"/>
  <c r="CK76" i="24"/>
  <c r="CK74" i="24"/>
  <c r="CL61" i="24"/>
  <c r="BH130" i="24"/>
  <c r="BH137" i="24" s="1"/>
  <c r="BH129" i="24"/>
  <c r="BH136" i="24" s="1"/>
  <c r="CL63" i="24"/>
  <c r="CL80" i="24" s="1"/>
  <c r="CJ94" i="24"/>
  <c r="CW135" i="24"/>
  <c r="CW50" i="24"/>
  <c r="CL60" i="24"/>
  <c r="CM55" i="24" s="1"/>
  <c r="CY19" i="4"/>
  <c r="CY20" i="4" s="1"/>
  <c r="CY34" i="4"/>
  <c r="E21" i="3"/>
  <c r="F21" i="3"/>
  <c r="G21" i="3"/>
  <c r="H21" i="3"/>
  <c r="I21" i="3"/>
  <c r="J21" i="3"/>
  <c r="K21" i="3"/>
  <c r="L21" i="3"/>
  <c r="M21" i="3"/>
  <c r="N21" i="3"/>
  <c r="O21" i="3"/>
  <c r="EL41" i="4"/>
  <c r="EL18" i="4" s="1"/>
  <c r="BI103" i="24"/>
  <c r="BJ97" i="24" s="1"/>
  <c r="CL70" i="24"/>
  <c r="CL72" i="24" s="1"/>
  <c r="EM30" i="4"/>
  <c r="EM41" i="4" s="1"/>
  <c r="EM18" i="4" s="1"/>
  <c r="BI113" i="24"/>
  <c r="BI114" i="24" s="1"/>
  <c r="BI116" i="24" s="1"/>
  <c r="BI104" i="24"/>
  <c r="BI106" i="24"/>
  <c r="BI120" i="24" s="1"/>
  <c r="BH139" i="24" l="1"/>
  <c r="CM56" i="24"/>
  <c r="CM57" i="24" s="1"/>
  <c r="BJ98" i="24"/>
  <c r="BJ100" i="24" s="1"/>
  <c r="BJ103" i="24" s="1"/>
  <c r="BI119" i="24"/>
  <c r="BI121" i="24"/>
  <c r="BI123" i="24"/>
  <c r="BI128" i="24" s="1"/>
  <c r="CJ110" i="24"/>
  <c r="CJ111" i="24" s="1"/>
  <c r="CJ95" i="24"/>
  <c r="CL74" i="24"/>
  <c r="CL76" i="24"/>
  <c r="CZ42" i="4"/>
  <c r="CK79" i="24"/>
  <c r="CK81" i="24"/>
  <c r="CK83" i="24"/>
  <c r="CK88" i="24" s="1"/>
  <c r="EM31" i="4"/>
  <c r="EN29" i="4" s="1"/>
  <c r="E13" i="3"/>
  <c r="F13" i="3"/>
  <c r="G13" i="3"/>
  <c r="H13" i="3"/>
  <c r="I13" i="3"/>
  <c r="J13" i="3"/>
  <c r="K13" i="3"/>
  <c r="L13" i="3"/>
  <c r="M13" i="3"/>
  <c r="N13" i="3"/>
  <c r="O13" i="3"/>
  <c r="CL73" i="24"/>
  <c r="CM68" i="24" s="1"/>
  <c r="CW66" i="24"/>
  <c r="CW109" i="24" s="1"/>
  <c r="CW58" i="24"/>
  <c r="CW101" i="24" s="1"/>
  <c r="CW71" i="24"/>
  <c r="CZ19" i="4" l="1"/>
  <c r="CZ20" i="4" s="1"/>
  <c r="BI130" i="24"/>
  <c r="BI137" i="24" s="1"/>
  <c r="BI129" i="24"/>
  <c r="BI136" i="24" s="1"/>
  <c r="CL79" i="24"/>
  <c r="CL81" i="24"/>
  <c r="CL83" i="24"/>
  <c r="CL88" i="24" s="1"/>
  <c r="EN30" i="4"/>
  <c r="CM69" i="24"/>
  <c r="CK89" i="24"/>
  <c r="CK90" i="24"/>
  <c r="BJ113" i="24"/>
  <c r="BJ114" i="24" s="1"/>
  <c r="BJ116" i="24" s="1"/>
  <c r="BJ106" i="24"/>
  <c r="BJ120" i="24" s="1"/>
  <c r="BJ104" i="24"/>
  <c r="BK97" i="24"/>
  <c r="CM59" i="24"/>
  <c r="CM102" i="24" s="1"/>
  <c r="CZ33" i="4"/>
  <c r="CZ135" i="4" s="1"/>
  <c r="CX45" i="24" s="1"/>
  <c r="CX47" i="24" s="1"/>
  <c r="CM99" i="24"/>
  <c r="BI139" i="24" l="1"/>
  <c r="EN41" i="4"/>
  <c r="EN18" i="4" s="1"/>
  <c r="CM61" i="24"/>
  <c r="CK94" i="24"/>
  <c r="CM70" i="24"/>
  <c r="BK98" i="24"/>
  <c r="BK100" i="24" s="1"/>
  <c r="CX135" i="24"/>
  <c r="CX50" i="24"/>
  <c r="CZ34" i="4"/>
  <c r="EN31" i="4"/>
  <c r="EO29" i="4" s="1"/>
  <c r="CL90" i="24"/>
  <c r="CL89" i="24"/>
  <c r="CM63" i="24"/>
  <c r="CM80" i="24" s="1"/>
  <c r="BJ121" i="24"/>
  <c r="BJ119" i="24"/>
  <c r="BJ123" i="24"/>
  <c r="BJ128" i="24" s="1"/>
  <c r="CM60" i="24"/>
  <c r="CN55" i="24" s="1"/>
  <c r="EO30" i="4" l="1"/>
  <c r="CX66" i="24"/>
  <c r="CX109" i="24" s="1"/>
  <c r="CX58" i="24"/>
  <c r="CX101" i="24" s="1"/>
  <c r="CX71" i="24"/>
  <c r="BJ130" i="24"/>
  <c r="BJ137" i="24" s="1"/>
  <c r="BJ129" i="24"/>
  <c r="BJ136" i="24" s="1"/>
  <c r="CM72" i="24"/>
  <c r="CM74" i="24" s="1"/>
  <c r="CN56" i="24"/>
  <c r="CN57" i="24" s="1"/>
  <c r="CK95" i="24"/>
  <c r="CK110" i="24"/>
  <c r="CK111" i="24" s="1"/>
  <c r="CL94" i="24"/>
  <c r="DA42" i="4"/>
  <c r="DA33" i="4" s="1"/>
  <c r="DA135" i="4" s="1"/>
  <c r="CY45" i="24" s="1"/>
  <c r="CY47" i="24" s="1"/>
  <c r="BK103" i="24"/>
  <c r="BL97" i="24" s="1"/>
  <c r="BK113" i="24"/>
  <c r="BK114" i="24" s="1"/>
  <c r="BK116" i="24" s="1"/>
  <c r="BK106" i="24"/>
  <c r="BK120" i="24" s="1"/>
  <c r="BK104" i="24"/>
  <c r="BJ139" i="24" l="1"/>
  <c r="CM73" i="24"/>
  <c r="CN68" i="24" s="1"/>
  <c r="CL110" i="24"/>
  <c r="CL111" i="24" s="1"/>
  <c r="CL95" i="24"/>
  <c r="CM76" i="24"/>
  <c r="BL98" i="24"/>
  <c r="BL100" i="24" s="1"/>
  <c r="CY50" i="24"/>
  <c r="CY135" i="24"/>
  <c r="BK119" i="24"/>
  <c r="BK121" i="24"/>
  <c r="BK123" i="24"/>
  <c r="BK128" i="24" s="1"/>
  <c r="EO41" i="4"/>
  <c r="EO18" i="4" s="1"/>
  <c r="CN99" i="24"/>
  <c r="DA19" i="4"/>
  <c r="DA20" i="4" s="1"/>
  <c r="DA34" i="4"/>
  <c r="CN59" i="24"/>
  <c r="CN102" i="24" s="1"/>
  <c r="EO31" i="4"/>
  <c r="EP29" i="4" s="1"/>
  <c r="BK130" i="24" l="1"/>
  <c r="BK137" i="24" s="1"/>
  <c r="BK129" i="24"/>
  <c r="BK136" i="24" s="1"/>
  <c r="BL103" i="24"/>
  <c r="CM81" i="24"/>
  <c r="CM79" i="24"/>
  <c r="CM83" i="24"/>
  <c r="CM88" i="24" s="1"/>
  <c r="DB42" i="4"/>
  <c r="DB33" i="4" s="1"/>
  <c r="DB135" i="4" s="1"/>
  <c r="CZ45" i="24" s="1"/>
  <c r="CZ47" i="24" s="1"/>
  <c r="EP30" i="4"/>
  <c r="CY66" i="24"/>
  <c r="CY109" i="24" s="1"/>
  <c r="CY71" i="24"/>
  <c r="CY58" i="24"/>
  <c r="CY101" i="24" s="1"/>
  <c r="BL113" i="24"/>
  <c r="BL114" i="24" s="1"/>
  <c r="BL116" i="24" s="1"/>
  <c r="BL106" i="24"/>
  <c r="BL120" i="24" s="1"/>
  <c r="BL104" i="24"/>
  <c r="BM97" i="24"/>
  <c r="CN61" i="24"/>
  <c r="CN69" i="24"/>
  <c r="CN70" i="24" s="1"/>
  <c r="CN63" i="24"/>
  <c r="CN80" i="24" s="1"/>
  <c r="CN60" i="24"/>
  <c r="CO55" i="24" s="1"/>
  <c r="BK139" i="24" l="1"/>
  <c r="CZ50" i="24"/>
  <c r="CZ135" i="24"/>
  <c r="CN72" i="24"/>
  <c r="CN74" i="24" s="1"/>
  <c r="EP41" i="4"/>
  <c r="EP18" i="4" s="1"/>
  <c r="BM98" i="24"/>
  <c r="BM100" i="24" s="1"/>
  <c r="CM89" i="24"/>
  <c r="CM90" i="24"/>
  <c r="DB19" i="4"/>
  <c r="DB20" i="4" s="1"/>
  <c r="DB34" i="4"/>
  <c r="BL119" i="24"/>
  <c r="BL121" i="24"/>
  <c r="BL123" i="24"/>
  <c r="BL128" i="24" s="1"/>
  <c r="EP31" i="4"/>
  <c r="EQ29" i="4" s="1"/>
  <c r="CO56" i="24"/>
  <c r="CO57" i="24" s="1"/>
  <c r="BM113" i="24" l="1"/>
  <c r="BM114" i="24" s="1"/>
  <c r="BM116" i="24" s="1"/>
  <c r="BM104" i="24"/>
  <c r="BM106" i="24"/>
  <c r="BM120" i="24" s="1"/>
  <c r="CM94" i="24"/>
  <c r="CO59" i="24"/>
  <c r="CO102" i="24" s="1"/>
  <c r="CN73" i="24"/>
  <c r="CO68" i="24" s="1"/>
  <c r="CO99" i="24"/>
  <c r="DC42" i="4"/>
  <c r="DC33" i="4" s="1"/>
  <c r="DC135" i="4" s="1"/>
  <c r="BM103" i="24"/>
  <c r="BN97" i="24" s="1"/>
  <c r="CN76" i="24"/>
  <c r="EQ30" i="4"/>
  <c r="BL130" i="24"/>
  <c r="BL137" i="24" s="1"/>
  <c r="BL129" i="24"/>
  <c r="BL136" i="24" s="1"/>
  <c r="CZ58" i="24"/>
  <c r="CZ101" i="24" s="1"/>
  <c r="CZ66" i="24"/>
  <c r="CZ109" i="24" s="1"/>
  <c r="CZ71" i="24"/>
  <c r="CO69" i="24" l="1"/>
  <c r="CO70" i="24" s="1"/>
  <c r="CO61" i="24"/>
  <c r="CM110" i="24"/>
  <c r="CM111" i="24" s="1"/>
  <c r="CM95" i="24"/>
  <c r="EQ41" i="4"/>
  <c r="EQ18" i="4" s="1"/>
  <c r="BN98" i="24"/>
  <c r="BN100" i="24" s="1"/>
  <c r="CN79" i="24"/>
  <c r="CN81" i="24"/>
  <c r="CN83" i="24"/>
  <c r="CN88" i="24" s="1"/>
  <c r="EQ31" i="4"/>
  <c r="ER29" i="4" s="1"/>
  <c r="DA45" i="24"/>
  <c r="DA47" i="24" s="1"/>
  <c r="CO63" i="24"/>
  <c r="CO80" i="24" s="1"/>
  <c r="BL139" i="24"/>
  <c r="CO60" i="24"/>
  <c r="CP55" i="24" s="1"/>
  <c r="DC19" i="4"/>
  <c r="DC34" i="4"/>
  <c r="BM121" i="24"/>
  <c r="BM119" i="24"/>
  <c r="BM123" i="24"/>
  <c r="BM128" i="24" s="1"/>
  <c r="BM129" i="24" l="1"/>
  <c r="BM136" i="24" s="1"/>
  <c r="BM130" i="24"/>
  <c r="BM137" i="24" s="1"/>
  <c r="DD42" i="4"/>
  <c r="DD33" i="4" s="1"/>
  <c r="DD135" i="4" s="1"/>
  <c r="BN113" i="24"/>
  <c r="BN114" i="24" s="1"/>
  <c r="BN116" i="24" s="1"/>
  <c r="BN104" i="24"/>
  <c r="BN106" i="24"/>
  <c r="BN120" i="24" s="1"/>
  <c r="BN103" i="24"/>
  <c r="BO97" i="24" s="1"/>
  <c r="CP56" i="24"/>
  <c r="CP57" i="24" s="1"/>
  <c r="DA135" i="24"/>
  <c r="DA50" i="24"/>
  <c r="DC20" i="4"/>
  <c r="ER30" i="4"/>
  <c r="CN89" i="24"/>
  <c r="CN90" i="24"/>
  <c r="CO72" i="24"/>
  <c r="CO73" i="24" s="1"/>
  <c r="CP68" i="24" s="1"/>
  <c r="CP69" i="24" l="1"/>
  <c r="CP99" i="24"/>
  <c r="CO74" i="24"/>
  <c r="CO76" i="24"/>
  <c r="ER41" i="4"/>
  <c r="ER18" i="4" s="1"/>
  <c r="BO98" i="24"/>
  <c r="BO100" i="24" s="1"/>
  <c r="CN94" i="24"/>
  <c r="ER31" i="4"/>
  <c r="ES29" i="4" s="1"/>
  <c r="BN119" i="24"/>
  <c r="BN121" i="24"/>
  <c r="BN123" i="24"/>
  <c r="BN128" i="24" s="1"/>
  <c r="DB45" i="24"/>
  <c r="DB47" i="24" s="1"/>
  <c r="DA66" i="24"/>
  <c r="DA109" i="24" s="1"/>
  <c r="DA58" i="24"/>
  <c r="DA101" i="24" s="1"/>
  <c r="DA71" i="24"/>
  <c r="BM139" i="24"/>
  <c r="DD19" i="4"/>
  <c r="DD34" i="4"/>
  <c r="CP59" i="24"/>
  <c r="CP102" i="24" s="1"/>
  <c r="CP60" i="24" l="1"/>
  <c r="CQ55" i="24" s="1"/>
  <c r="BO113" i="24"/>
  <c r="BO114" i="24" s="1"/>
  <c r="BO116" i="24" s="1"/>
  <c r="BO106" i="24"/>
  <c r="BO120" i="24" s="1"/>
  <c r="BO104" i="24"/>
  <c r="DB50" i="24"/>
  <c r="DB135" i="24"/>
  <c r="CP70" i="24"/>
  <c r="BO103" i="24"/>
  <c r="BP97" i="24" s="1"/>
  <c r="CQ56" i="24"/>
  <c r="CQ57" i="24" s="1"/>
  <c r="CO79" i="24"/>
  <c r="CO81" i="24"/>
  <c r="CO83" i="24"/>
  <c r="CO88" i="24" s="1"/>
  <c r="BN130" i="24"/>
  <c r="BN137" i="24" s="1"/>
  <c r="BN129" i="24"/>
  <c r="BN136" i="24" s="1"/>
  <c r="CP61" i="24"/>
  <c r="DE42" i="4"/>
  <c r="DE33" i="4" s="1"/>
  <c r="DE135" i="4" s="1"/>
  <c r="CP63" i="24"/>
  <c r="CP80" i="24" s="1"/>
  <c r="DD20" i="4"/>
  <c r="ES30" i="4"/>
  <c r="ES31" i="4" s="1"/>
  <c r="ET29" i="4" s="1"/>
  <c r="CN95" i="24"/>
  <c r="CN110" i="24"/>
  <c r="CN111" i="24" s="1"/>
  <c r="BN139" i="24" l="1"/>
  <c r="DC45" i="24"/>
  <c r="DC47" i="24" s="1"/>
  <c r="BP98" i="24"/>
  <c r="BP100" i="24" s="1"/>
  <c r="CQ59" i="24"/>
  <c r="CQ102" i="24" s="1"/>
  <c r="ET30" i="4"/>
  <c r="DB66" i="24"/>
  <c r="DB109" i="24" s="1"/>
  <c r="DB58" i="24"/>
  <c r="DB101" i="24" s="1"/>
  <c r="DB71" i="24"/>
  <c r="CQ99" i="24"/>
  <c r="CP72" i="24"/>
  <c r="CP76" i="24" s="1"/>
  <c r="DE19" i="4"/>
  <c r="DE34" i="4"/>
  <c r="CO89" i="24"/>
  <c r="CO90" i="24"/>
  <c r="ET41" i="4"/>
  <c r="ET18" i="4" s="1"/>
  <c r="ES41" i="4"/>
  <c r="ES18" i="4" s="1"/>
  <c r="BO119" i="24"/>
  <c r="BO121" i="24"/>
  <c r="BO123" i="24"/>
  <c r="BO128" i="24" s="1"/>
  <c r="CP74" i="24" l="1"/>
  <c r="CP79" i="24"/>
  <c r="CP81" i="24"/>
  <c r="CP83" i="24"/>
  <c r="CP88" i="24" s="1"/>
  <c r="CO94" i="24"/>
  <c r="CQ60" i="24"/>
  <c r="CR55" i="24" s="1"/>
  <c r="CP73" i="24"/>
  <c r="CQ68" i="24" s="1"/>
  <c r="DF42" i="4"/>
  <c r="DF33" i="4" s="1"/>
  <c r="DF135" i="4" s="1"/>
  <c r="BP113" i="24"/>
  <c r="BP114" i="24" s="1"/>
  <c r="BP116" i="24" s="1"/>
  <c r="BP104" i="24"/>
  <c r="BP106" i="24"/>
  <c r="BP120" i="24" s="1"/>
  <c r="DE20" i="4"/>
  <c r="CQ61" i="24"/>
  <c r="CQ63" i="24"/>
  <c r="CQ80" i="24" s="1"/>
  <c r="BO130" i="24"/>
  <c r="BO137" i="24" s="1"/>
  <c r="BO129" i="24"/>
  <c r="BO136" i="24" s="1"/>
  <c r="BP103" i="24"/>
  <c r="BQ97" i="24" s="1"/>
  <c r="ET31" i="4"/>
  <c r="EU29" i="4" s="1"/>
  <c r="DC135" i="24"/>
  <c r="DC50" i="24"/>
  <c r="BO139" i="24" l="1"/>
  <c r="BQ98" i="24"/>
  <c r="BQ100" i="24" s="1"/>
  <c r="BP119" i="24"/>
  <c r="BP121" i="24"/>
  <c r="BP123" i="24"/>
  <c r="BP128" i="24" s="1"/>
  <c r="DF19" i="4"/>
  <c r="DF34" i="4"/>
  <c r="CQ69" i="24"/>
  <c r="CQ70" i="24" s="1"/>
  <c r="DD45" i="24"/>
  <c r="DD47" i="24" s="1"/>
  <c r="EU30" i="4"/>
  <c r="EU31" i="4" s="1"/>
  <c r="EV29" i="4" s="1"/>
  <c r="CR56" i="24"/>
  <c r="CR57" i="24" s="1"/>
  <c r="CP90" i="24"/>
  <c r="CP89" i="24"/>
  <c r="CO110" i="24"/>
  <c r="CO111" i="24" s="1"/>
  <c r="CO95" i="24"/>
  <c r="CP94" i="24"/>
  <c r="DC58" i="24"/>
  <c r="DC101" i="24" s="1"/>
  <c r="DC71" i="24"/>
  <c r="DC66" i="24"/>
  <c r="DC109" i="24" s="1"/>
  <c r="EV30" i="4" l="1"/>
  <c r="EV41" i="4" s="1"/>
  <c r="EV18" i="4" s="1"/>
  <c r="EU41" i="4"/>
  <c r="EU18" i="4" s="1"/>
  <c r="DF20" i="4"/>
  <c r="BP130" i="24"/>
  <c r="BP137" i="24" s="1"/>
  <c r="BP129" i="24"/>
  <c r="BP136" i="24" s="1"/>
  <c r="CP110" i="24"/>
  <c r="CP111" i="24" s="1"/>
  <c r="CP95" i="24"/>
  <c r="CR59" i="24"/>
  <c r="CR102" i="24" s="1"/>
  <c r="DD135" i="24"/>
  <c r="DD50" i="24"/>
  <c r="DG42" i="4"/>
  <c r="DG33" i="4" s="1"/>
  <c r="DG135" i="4" s="1"/>
  <c r="CR99" i="24"/>
  <c r="BQ113" i="24"/>
  <c r="BQ114" i="24" s="1"/>
  <c r="BQ116" i="24" s="1"/>
  <c r="BQ104" i="24"/>
  <c r="BQ106" i="24"/>
  <c r="BQ120" i="24" s="1"/>
  <c r="CQ72" i="24"/>
  <c r="CQ74" i="24" s="1"/>
  <c r="BQ103" i="24"/>
  <c r="BR97" i="24" s="1"/>
  <c r="BP139" i="24" l="1"/>
  <c r="CQ76" i="24"/>
  <c r="CQ73" i="24"/>
  <c r="CR68" i="24" s="1"/>
  <c r="BQ119" i="24"/>
  <c r="BQ121" i="24"/>
  <c r="BQ123" i="24"/>
  <c r="BQ128" i="24" s="1"/>
  <c r="BR98" i="24"/>
  <c r="BR100" i="24" s="1"/>
  <c r="CR61" i="24"/>
  <c r="CR69" i="24"/>
  <c r="CR70" i="24" s="1"/>
  <c r="CR72" i="24" s="1"/>
  <c r="CR63" i="24"/>
  <c r="CR80" i="24" s="1"/>
  <c r="DG19" i="4"/>
  <c r="DG34" i="4"/>
  <c r="CR60" i="24"/>
  <c r="CS55" i="24" s="1"/>
  <c r="CQ79" i="24"/>
  <c r="CQ81" i="24"/>
  <c r="CQ83" i="24"/>
  <c r="CQ88" i="24" s="1"/>
  <c r="DE45" i="24"/>
  <c r="DE47" i="24" s="1"/>
  <c r="DD58" i="24"/>
  <c r="DD101" i="24" s="1"/>
  <c r="DD66" i="24"/>
  <c r="DD109" i="24" s="1"/>
  <c r="DD71" i="24"/>
  <c r="EV31" i="4"/>
  <c r="EW29" i="4" s="1"/>
  <c r="CR73" i="24" l="1"/>
  <c r="CS68" i="24" s="1"/>
  <c r="CR74" i="24"/>
  <c r="CR76" i="24"/>
  <c r="DE135" i="24"/>
  <c r="DE50" i="24"/>
  <c r="BR103" i="24"/>
  <c r="BS97" i="24" s="1"/>
  <c r="EW30" i="4"/>
  <c r="EW31" i="4" s="1"/>
  <c r="EX29" i="4" s="1"/>
  <c r="BQ130" i="24"/>
  <c r="BQ137" i="24" s="1"/>
  <c r="BQ129" i="24"/>
  <c r="BQ136" i="24" s="1"/>
  <c r="CQ90" i="24"/>
  <c r="CQ89" i="24"/>
  <c r="CS56" i="24"/>
  <c r="CS57" i="24" s="1"/>
  <c r="DH42" i="4"/>
  <c r="DH33" i="4" s="1"/>
  <c r="DH135" i="4" s="1"/>
  <c r="DF45" i="24" s="1"/>
  <c r="DF47" i="24" s="1"/>
  <c r="BR113" i="24"/>
  <c r="BR114" i="24" s="1"/>
  <c r="BR116" i="24" s="1"/>
  <c r="BR106" i="24"/>
  <c r="BR120" i="24" s="1"/>
  <c r="BR104" i="24"/>
  <c r="DG20" i="4"/>
  <c r="BQ139" i="24" l="1"/>
  <c r="CS99" i="24"/>
  <c r="BR119" i="24"/>
  <c r="BR121" i="24"/>
  <c r="BR123" i="24"/>
  <c r="BR128" i="24" s="1"/>
  <c r="CQ94" i="24"/>
  <c r="BS98" i="24"/>
  <c r="BS100" i="24" s="1"/>
  <c r="DE66" i="24"/>
  <c r="DE109" i="24" s="1"/>
  <c r="DE58" i="24"/>
  <c r="DE101" i="24" s="1"/>
  <c r="DE71" i="24"/>
  <c r="CR81" i="24"/>
  <c r="CR79" i="24"/>
  <c r="CR83" i="24"/>
  <c r="CR88" i="24" s="1"/>
  <c r="EW41" i="4"/>
  <c r="EW18" i="4" s="1"/>
  <c r="EX30" i="4"/>
  <c r="EX31" i="4" s="1"/>
  <c r="EY29" i="4" s="1"/>
  <c r="DF135" i="24"/>
  <c r="DF50" i="24"/>
  <c r="DH19" i="4"/>
  <c r="DH20" i="4" s="1"/>
  <c r="DH34" i="4"/>
  <c r="CS59" i="24"/>
  <c r="CS102" i="24" s="1"/>
  <c r="CS69" i="24"/>
  <c r="CS60" i="24" l="1"/>
  <c r="CT55" i="24" s="1"/>
  <c r="CT56" i="24" s="1"/>
  <c r="CT57" i="24" s="1"/>
  <c r="BS103" i="24"/>
  <c r="CQ95" i="24"/>
  <c r="CQ110" i="24"/>
  <c r="CQ111" i="24" s="1"/>
  <c r="BS113" i="24"/>
  <c r="BS114" i="24" s="1"/>
  <c r="BS116" i="24" s="1"/>
  <c r="BS104" i="24"/>
  <c r="BS106" i="24"/>
  <c r="BS120" i="24" s="1"/>
  <c r="BT97" i="24"/>
  <c r="CR90" i="24"/>
  <c r="CR89" i="24"/>
  <c r="EX41" i="4"/>
  <c r="EX18" i="4" s="1"/>
  <c r="BR130" i="24"/>
  <c r="BR137" i="24" s="1"/>
  <c r="BR129" i="24"/>
  <c r="BR136" i="24" s="1"/>
  <c r="CS70" i="24"/>
  <c r="DI42" i="4"/>
  <c r="DI33" i="4" s="1"/>
  <c r="DI135" i="4" s="1"/>
  <c r="DG45" i="24" s="1"/>
  <c r="DG47" i="24" s="1"/>
  <c r="EY30" i="4"/>
  <c r="EY31" i="4" s="1"/>
  <c r="EZ29" i="4" s="1"/>
  <c r="CS61" i="24"/>
  <c r="DF66" i="24"/>
  <c r="DF109" i="24" s="1"/>
  <c r="DF58" i="24"/>
  <c r="DF101" i="24" s="1"/>
  <c r="DF71" i="24"/>
  <c r="CS63" i="24"/>
  <c r="CS80" i="24" s="1"/>
  <c r="BR139" i="24" l="1"/>
  <c r="EZ30" i="4"/>
  <c r="DG50" i="24"/>
  <c r="DG135" i="24"/>
  <c r="CT99" i="24"/>
  <c r="CT59" i="24"/>
  <c r="CT102" i="24" s="1"/>
  <c r="CR94" i="24"/>
  <c r="DI19" i="4"/>
  <c r="DI20" i="4" s="1"/>
  <c r="DI34" i="4"/>
  <c r="EY41" i="4"/>
  <c r="EY18" i="4" s="1"/>
  <c r="BT98" i="24"/>
  <c r="BT100" i="24" s="1"/>
  <c r="BS119" i="24"/>
  <c r="BS121" i="24"/>
  <c r="BS123" i="24"/>
  <c r="BS128" i="24" s="1"/>
  <c r="CS72" i="24"/>
  <c r="CS74" i="24" s="1"/>
  <c r="CS76" i="24" l="1"/>
  <c r="CS73" i="24"/>
  <c r="CT68" i="24" s="1"/>
  <c r="CT61" i="24"/>
  <c r="BT113" i="24"/>
  <c r="BT114" i="24" s="1"/>
  <c r="BT116" i="24" s="1"/>
  <c r="BT104" i="24"/>
  <c r="BT106" i="24"/>
  <c r="BT120" i="24" s="1"/>
  <c r="CT63" i="24"/>
  <c r="CT80" i="24" s="1"/>
  <c r="BT103" i="24"/>
  <c r="BU97" i="24" s="1"/>
  <c r="DG58" i="24"/>
  <c r="DG101" i="24" s="1"/>
  <c r="DG66" i="24"/>
  <c r="DG109" i="24" s="1"/>
  <c r="DG71" i="24"/>
  <c r="CR95" i="24"/>
  <c r="CR110" i="24"/>
  <c r="CR111" i="24" s="1"/>
  <c r="BS130" i="24"/>
  <c r="BS137" i="24" s="1"/>
  <c r="BS129" i="24"/>
  <c r="BS136" i="24" s="1"/>
  <c r="CT60" i="24"/>
  <c r="CU55" i="24" s="1"/>
  <c r="DJ42" i="4"/>
  <c r="DJ33" i="4" s="1"/>
  <c r="DJ135" i="4" s="1"/>
  <c r="DH45" i="24" s="1"/>
  <c r="DH47" i="24" s="1"/>
  <c r="EZ41" i="4"/>
  <c r="EZ18" i="4" s="1"/>
  <c r="EZ31" i="4"/>
  <c r="FA29" i="4" s="1"/>
  <c r="BS139" i="24" l="1"/>
  <c r="BU98" i="24"/>
  <c r="BU100" i="24" s="1"/>
  <c r="DH135" i="24"/>
  <c r="DH50" i="24"/>
  <c r="DJ19" i="4"/>
  <c r="DJ20" i="4" s="1"/>
  <c r="DJ34" i="4"/>
  <c r="CU56" i="24"/>
  <c r="CU57" i="24" s="1"/>
  <c r="FA30" i="4"/>
  <c r="BT121" i="24"/>
  <c r="BT119" i="24"/>
  <c r="BT123" i="24"/>
  <c r="BT128" i="24" s="1"/>
  <c r="CT69" i="24"/>
  <c r="CT70" i="24" s="1"/>
  <c r="CS79" i="24"/>
  <c r="CS81" i="24"/>
  <c r="CS83" i="24"/>
  <c r="CS88" i="24" s="1"/>
  <c r="FA41" i="4" l="1"/>
  <c r="FA18" i="4" s="1"/>
  <c r="CU59" i="24"/>
  <c r="CU102" i="24" s="1"/>
  <c r="CS90" i="24"/>
  <c r="CS89" i="24"/>
  <c r="BT130" i="24"/>
  <c r="BT137" i="24" s="1"/>
  <c r="BT129" i="24"/>
  <c r="BT136" i="24" s="1"/>
  <c r="DK42" i="4"/>
  <c r="DK33" i="4" s="1"/>
  <c r="DK135" i="4" s="1"/>
  <c r="DI45" i="24" s="1"/>
  <c r="DI47" i="24" s="1"/>
  <c r="DH58" i="24"/>
  <c r="DH101" i="24" s="1"/>
  <c r="DH66" i="24"/>
  <c r="DH109" i="24" s="1"/>
  <c r="DH71" i="24"/>
  <c r="CU99" i="24"/>
  <c r="CT72" i="24"/>
  <c r="CT73" i="24" s="1"/>
  <c r="CU68" i="24" s="1"/>
  <c r="BU103" i="24"/>
  <c r="BV97" i="24" s="1"/>
  <c r="FA31" i="4"/>
  <c r="FB29" i="4" s="1"/>
  <c r="BU113" i="24"/>
  <c r="BU114" i="24" s="1"/>
  <c r="BU116" i="24" s="1"/>
  <c r="BU104" i="24"/>
  <c r="BU106" i="24"/>
  <c r="BU120" i="24" s="1"/>
  <c r="BT139" i="24" l="1"/>
  <c r="BV98" i="24"/>
  <c r="BV100" i="24" s="1"/>
  <c r="CU69" i="24"/>
  <c r="DI135" i="24"/>
  <c r="DI50" i="24"/>
  <c r="BU121" i="24"/>
  <c r="BU119" i="24"/>
  <c r="BU123" i="24"/>
  <c r="BU128" i="24" s="1"/>
  <c r="FB30" i="4"/>
  <c r="FB31" i="4" s="1"/>
  <c r="FC29" i="4" s="1"/>
  <c r="CU60" i="24"/>
  <c r="CV55" i="24" s="1"/>
  <c r="CS94" i="24"/>
  <c r="DK19" i="4"/>
  <c r="DK20" i="4" s="1"/>
  <c r="DK34" i="4"/>
  <c r="CT76" i="24"/>
  <c r="CT74" i="24"/>
  <c r="CU70" i="24"/>
  <c r="CU72" i="24" s="1"/>
  <c r="CU61" i="24"/>
  <c r="CU63" i="24"/>
  <c r="CU80" i="24" s="1"/>
  <c r="CU73" i="24" l="1"/>
  <c r="CV68" i="24" s="1"/>
  <c r="CV69" i="24" s="1"/>
  <c r="FC30" i="4"/>
  <c r="FC41" i="4" s="1"/>
  <c r="FC18" i="4" s="1"/>
  <c r="CU76" i="24"/>
  <c r="CU74" i="24"/>
  <c r="BU129" i="24"/>
  <c r="BU136" i="24" s="1"/>
  <c r="BU130" i="24"/>
  <c r="BU137" i="24" s="1"/>
  <c r="DL42" i="4"/>
  <c r="DL33" i="4" s="1"/>
  <c r="DL135" i="4" s="1"/>
  <c r="DJ45" i="24" s="1"/>
  <c r="DJ47" i="24" s="1"/>
  <c r="FB41" i="4"/>
  <c r="FB18" i="4" s="1"/>
  <c r="CT81" i="24"/>
  <c r="CT79" i="24"/>
  <c r="CT83" i="24"/>
  <c r="CT88" i="24" s="1"/>
  <c r="DI58" i="24"/>
  <c r="DI101" i="24" s="1"/>
  <c r="DI66" i="24"/>
  <c r="DI109" i="24" s="1"/>
  <c r="DI71" i="24"/>
  <c r="BV113" i="24"/>
  <c r="BV114" i="24" s="1"/>
  <c r="BV116" i="24" s="1"/>
  <c r="BV106" i="24"/>
  <c r="BV120" i="24" s="1"/>
  <c r="BV104" i="24"/>
  <c r="CV56" i="24"/>
  <c r="CV57" i="24" s="1"/>
  <c r="CS110" i="24"/>
  <c r="CS111" i="24" s="1"/>
  <c r="CS95" i="24"/>
  <c r="BV103" i="24"/>
  <c r="BW97" i="24" s="1"/>
  <c r="DJ135" i="24" l="1"/>
  <c r="DJ50" i="24"/>
  <c r="CV59" i="24"/>
  <c r="CV102" i="24" s="1"/>
  <c r="BV121" i="24"/>
  <c r="BV119" i="24"/>
  <c r="BV123" i="24"/>
  <c r="BV128" i="24" s="1"/>
  <c r="CU81" i="24"/>
  <c r="CU79" i="24"/>
  <c r="CU83" i="24"/>
  <c r="CU88" i="24" s="1"/>
  <c r="CV99" i="24"/>
  <c r="DL19" i="4"/>
  <c r="DL20" i="4" s="1"/>
  <c r="DL34" i="4"/>
  <c r="BU139" i="24"/>
  <c r="BW98" i="24"/>
  <c r="BW100" i="24" s="1"/>
  <c r="CT89" i="24"/>
  <c r="CT90" i="24"/>
  <c r="FC31" i="4"/>
  <c r="FD29" i="4" s="1"/>
  <c r="CV60" i="24" l="1"/>
  <c r="CW55" i="24" s="1"/>
  <c r="CV63" i="24"/>
  <c r="CV80" i="24" s="1"/>
  <c r="CT94" i="24"/>
  <c r="DM42" i="4"/>
  <c r="CU90" i="24"/>
  <c r="CU89" i="24"/>
  <c r="BV130" i="24"/>
  <c r="BV137" i="24" s="1"/>
  <c r="BV129" i="24"/>
  <c r="BV136" i="24" s="1"/>
  <c r="DJ58" i="24"/>
  <c r="DJ101" i="24" s="1"/>
  <c r="DJ71" i="24"/>
  <c r="DJ66" i="24"/>
  <c r="DJ109" i="24" s="1"/>
  <c r="CV70" i="24"/>
  <c r="CV72" i="24" s="1"/>
  <c r="BW113" i="24"/>
  <c r="BW114" i="24" s="1"/>
  <c r="BW116" i="24" s="1"/>
  <c r="BW106" i="24"/>
  <c r="BW120" i="24" s="1"/>
  <c r="BW104" i="24"/>
  <c r="BW103" i="24"/>
  <c r="BX97" i="24" s="1"/>
  <c r="CW56" i="24"/>
  <c r="CW57" i="24" s="1"/>
  <c r="FD30" i="4"/>
  <c r="CV61" i="24"/>
  <c r="BV139" i="24" l="1"/>
  <c r="CW99" i="24"/>
  <c r="DM19" i="4"/>
  <c r="DM20" i="4" s="1"/>
  <c r="DM33" i="4"/>
  <c r="DM135" i="4" s="1"/>
  <c r="DK45" i="24" s="1"/>
  <c r="DK47" i="24" s="1"/>
  <c r="FD41" i="4"/>
  <c r="FD18" i="4" s="1"/>
  <c r="CW59" i="24"/>
  <c r="CW102" i="24" s="1"/>
  <c r="CT110" i="24"/>
  <c r="CT111" i="24" s="1"/>
  <c r="CT95" i="24"/>
  <c r="CU94" i="24"/>
  <c r="FD31" i="4"/>
  <c r="FE29" i="4" s="1"/>
  <c r="BX98" i="24"/>
  <c r="BX100" i="24" s="1"/>
  <c r="BW119" i="24"/>
  <c r="BW121" i="24"/>
  <c r="BW123" i="24"/>
  <c r="BW128" i="24" s="1"/>
  <c r="CV76" i="24"/>
  <c r="CV74" i="24"/>
  <c r="CV73" i="24"/>
  <c r="CW68" i="24" s="1"/>
  <c r="DK50" i="24" l="1"/>
  <c r="DK135" i="24"/>
  <c r="BW129" i="24"/>
  <c r="BW136" i="24" s="1"/>
  <c r="BW130" i="24"/>
  <c r="BW137" i="24" s="1"/>
  <c r="DM34" i="4"/>
  <c r="BX113" i="24"/>
  <c r="BX114" i="24" s="1"/>
  <c r="BX116" i="24" s="1"/>
  <c r="BX106" i="24"/>
  <c r="BX120" i="24" s="1"/>
  <c r="BX104" i="24"/>
  <c r="CW60" i="24"/>
  <c r="CX55" i="24" s="1"/>
  <c r="CW61" i="24"/>
  <c r="FE30" i="4"/>
  <c r="FE31" i="4" s="1"/>
  <c r="FF29" i="4" s="1"/>
  <c r="CW63" i="24"/>
  <c r="CW80" i="24" s="1"/>
  <c r="BX103" i="24"/>
  <c r="BY97" i="24" s="1"/>
  <c r="CW69" i="24"/>
  <c r="CW70" i="24" s="1"/>
  <c r="CV79" i="24"/>
  <c r="CV81" i="24"/>
  <c r="CV83" i="24"/>
  <c r="CV88" i="24" s="1"/>
  <c r="CU110" i="24"/>
  <c r="CU111" i="24" s="1"/>
  <c r="CU95" i="24"/>
  <c r="CW72" i="24" l="1"/>
  <c r="CW76" i="24" s="1"/>
  <c r="CV89" i="24"/>
  <c r="CV90" i="24"/>
  <c r="CX56" i="24"/>
  <c r="CX57" i="24" s="1"/>
  <c r="BW139" i="24"/>
  <c r="FF30" i="4"/>
  <c r="FF31" i="4" s="1"/>
  <c r="FG29" i="4" s="1"/>
  <c r="BY98" i="24"/>
  <c r="BY100" i="24" s="1"/>
  <c r="BX119" i="24"/>
  <c r="BX121" i="24"/>
  <c r="BX123" i="24"/>
  <c r="BX128" i="24" s="1"/>
  <c r="DN42" i="4"/>
  <c r="DN33" i="4" s="1"/>
  <c r="DN135" i="4" s="1"/>
  <c r="DL45" i="24" s="1"/>
  <c r="DL47" i="24" s="1"/>
  <c r="FE41" i="4"/>
  <c r="FE18" i="4" s="1"/>
  <c r="DK58" i="24"/>
  <c r="DK101" i="24" s="1"/>
  <c r="DK66" i="24"/>
  <c r="DK109" i="24" s="1"/>
  <c r="DK71" i="24"/>
  <c r="CW73" i="24" l="1"/>
  <c r="CX68" i="24" s="1"/>
  <c r="DL135" i="24"/>
  <c r="DL50" i="24"/>
  <c r="FG30" i="4"/>
  <c r="FG41" i="4" s="1"/>
  <c r="FG18" i="4" s="1"/>
  <c r="CW79" i="24"/>
  <c r="CW81" i="24"/>
  <c r="CW83" i="24"/>
  <c r="CW88" i="24" s="1"/>
  <c r="CX99" i="24"/>
  <c r="CV94" i="24"/>
  <c r="BY113" i="24"/>
  <c r="BY114" i="24" s="1"/>
  <c r="BY116" i="24" s="1"/>
  <c r="BY106" i="24"/>
  <c r="BY120" i="24" s="1"/>
  <c r="BY104" i="24"/>
  <c r="FF41" i="4"/>
  <c r="FF18" i="4" s="1"/>
  <c r="CW74" i="24"/>
  <c r="CX69" i="24"/>
  <c r="BY103" i="24"/>
  <c r="BZ97" i="24" s="1"/>
  <c r="CX59" i="24"/>
  <c r="CX102" i="24" s="1"/>
  <c r="DN19" i="4"/>
  <c r="DN20" i="4" s="1"/>
  <c r="DN34" i="4"/>
  <c r="BX129" i="24"/>
  <c r="BX136" i="24" s="1"/>
  <c r="BX130" i="24"/>
  <c r="BX137" i="24" s="1"/>
  <c r="BZ98" i="24" l="1"/>
  <c r="BZ100" i="24" s="1"/>
  <c r="CX60" i="24"/>
  <c r="CY55" i="24" s="1"/>
  <c r="CX61" i="24"/>
  <c r="BY121" i="24"/>
  <c r="BY119" i="24"/>
  <c r="BY123" i="24"/>
  <c r="BY128" i="24" s="1"/>
  <c r="CX70" i="24"/>
  <c r="CX72" i="24" s="1"/>
  <c r="CW89" i="24"/>
  <c r="CW94" i="24" s="1"/>
  <c r="CW90" i="24"/>
  <c r="FG31" i="4"/>
  <c r="FH29" i="4" s="1"/>
  <c r="CX63" i="24"/>
  <c r="CX80" i="24" s="1"/>
  <c r="DL58" i="24"/>
  <c r="DL101" i="24" s="1"/>
  <c r="DL71" i="24"/>
  <c r="DL66" i="24"/>
  <c r="DL109" i="24" s="1"/>
  <c r="CV110" i="24"/>
  <c r="CV111" i="24" s="1"/>
  <c r="CV95" i="24"/>
  <c r="BX139" i="24"/>
  <c r="DO42" i="4"/>
  <c r="DO33" i="4" s="1"/>
  <c r="DO135" i="4" s="1"/>
  <c r="BY130" i="24" l="1"/>
  <c r="BY137" i="24" s="1"/>
  <c r="BY129" i="24"/>
  <c r="BY136" i="24" s="1"/>
  <c r="CW95" i="24"/>
  <c r="CW110" i="24"/>
  <c r="CW111" i="24" s="1"/>
  <c r="CY56" i="24"/>
  <c r="CY57" i="24" s="1"/>
  <c r="CX76" i="24"/>
  <c r="CX74" i="24"/>
  <c r="CX73" i="24"/>
  <c r="CY68" i="24" s="1"/>
  <c r="DM45" i="24"/>
  <c r="DM47" i="24" s="1"/>
  <c r="DO19" i="4"/>
  <c r="DO34" i="4"/>
  <c r="BZ103" i="24"/>
  <c r="CA97" i="24" s="1"/>
  <c r="FH30" i="4"/>
  <c r="BZ113" i="24"/>
  <c r="BZ114" i="24" s="1"/>
  <c r="BZ116" i="24" s="1"/>
  <c r="BZ104" i="24"/>
  <c r="BZ106" i="24"/>
  <c r="BZ120" i="24" s="1"/>
  <c r="BY139" i="24" l="1"/>
  <c r="DP42" i="4"/>
  <c r="DP33" i="4" s="1"/>
  <c r="DP135" i="4" s="1"/>
  <c r="CY69" i="24"/>
  <c r="CX79" i="24"/>
  <c r="CX81" i="24"/>
  <c r="CX83" i="24"/>
  <c r="CX88" i="24" s="1"/>
  <c r="DM135" i="24"/>
  <c r="DM50" i="24"/>
  <c r="CA98" i="24"/>
  <c r="CA100" i="24" s="1"/>
  <c r="CY59" i="24"/>
  <c r="CY102" i="24" s="1"/>
  <c r="CY99" i="24"/>
  <c r="FH41" i="4"/>
  <c r="FH18" i="4" s="1"/>
  <c r="DO20" i="4"/>
  <c r="BZ121" i="24"/>
  <c r="BZ119" i="24"/>
  <c r="BZ123" i="24"/>
  <c r="BZ128" i="24" s="1"/>
  <c r="FH31" i="4"/>
  <c r="FI29" i="4" s="1"/>
  <c r="CY61" i="24" l="1"/>
  <c r="CY70" i="24"/>
  <c r="CY72" i="24" s="1"/>
  <c r="BZ129" i="24"/>
  <c r="BZ136" i="24" s="1"/>
  <c r="BZ130" i="24"/>
  <c r="BZ137" i="24" s="1"/>
  <c r="CA103" i="24"/>
  <c r="CB97" i="24" s="1"/>
  <c r="FI30" i="4"/>
  <c r="DM58" i="24"/>
  <c r="DM101" i="24" s="1"/>
  <c r="DM66" i="24"/>
  <c r="DM109" i="24" s="1"/>
  <c r="DM71" i="24"/>
  <c r="CX90" i="24"/>
  <c r="CX89" i="24"/>
  <c r="CY60" i="24"/>
  <c r="CZ55" i="24" s="1"/>
  <c r="CA113" i="24"/>
  <c r="CA114" i="24" s="1"/>
  <c r="CA116" i="24" s="1"/>
  <c r="CA106" i="24"/>
  <c r="CA120" i="24" s="1"/>
  <c r="CA104" i="24"/>
  <c r="DN45" i="24"/>
  <c r="DN47" i="24" s="1"/>
  <c r="CY63" i="24"/>
  <c r="CY80" i="24" s="1"/>
  <c r="DP19" i="4"/>
  <c r="DP34" i="4"/>
  <c r="BZ139" i="24" l="1"/>
  <c r="FI41" i="4"/>
  <c r="FI18" i="4" s="1"/>
  <c r="FI31" i="4"/>
  <c r="FJ29" i="4" s="1"/>
  <c r="DN135" i="24"/>
  <c r="DN50" i="24"/>
  <c r="CB98" i="24"/>
  <c r="CB100" i="24" s="1"/>
  <c r="CY74" i="24"/>
  <c r="CY76" i="24"/>
  <c r="CA121" i="24"/>
  <c r="CA119" i="24"/>
  <c r="CA123" i="24"/>
  <c r="CA128" i="24" s="1"/>
  <c r="DQ42" i="4"/>
  <c r="CZ56" i="24"/>
  <c r="CZ57" i="24" s="1"/>
  <c r="DP20" i="4"/>
  <c r="CX94" i="24"/>
  <c r="CY73" i="24"/>
  <c r="CZ68" i="24" s="1"/>
  <c r="CA129" i="24" l="1"/>
  <c r="CA136" i="24" s="1"/>
  <c r="CA130" i="24"/>
  <c r="CA137" i="24" s="1"/>
  <c r="CB103" i="24"/>
  <c r="CC97" i="24" s="1"/>
  <c r="CB113" i="24"/>
  <c r="CB114" i="24" s="1"/>
  <c r="CB116" i="24" s="1"/>
  <c r="CB106" i="24"/>
  <c r="CB120" i="24" s="1"/>
  <c r="CB104" i="24"/>
  <c r="CX95" i="24"/>
  <c r="CX110" i="24"/>
  <c r="CX111" i="24" s="1"/>
  <c r="DN58" i="24"/>
  <c r="DN101" i="24" s="1"/>
  <c r="DN71" i="24"/>
  <c r="DN66" i="24"/>
  <c r="DN109" i="24" s="1"/>
  <c r="CZ69" i="24"/>
  <c r="CZ59" i="24"/>
  <c r="CZ102" i="24" s="1"/>
  <c r="FJ30" i="4"/>
  <c r="CY81" i="24"/>
  <c r="CY79" i="24"/>
  <c r="CY83" i="24"/>
  <c r="CY88" i="24" s="1"/>
  <c r="CZ99" i="24"/>
  <c r="DQ19" i="4"/>
  <c r="DQ33" i="4"/>
  <c r="DQ135" i="4" s="1"/>
  <c r="DQ34" i="4" l="1"/>
  <c r="CZ70" i="24"/>
  <c r="CZ72" i="24" s="1"/>
  <c r="CZ74" i="24" s="1"/>
  <c r="CZ60" i="24"/>
  <c r="DA55" i="24" s="1"/>
  <c r="FJ41" i="4"/>
  <c r="FJ18" i="4" s="1"/>
  <c r="CY89" i="24"/>
  <c r="CY90" i="24"/>
  <c r="CC98" i="24"/>
  <c r="CC100" i="24" s="1"/>
  <c r="FJ31" i="4"/>
  <c r="FK29" i="4" s="1"/>
  <c r="DO45" i="24"/>
  <c r="DO47" i="24" s="1"/>
  <c r="CB121" i="24"/>
  <c r="CB119" i="24"/>
  <c r="CB123" i="24"/>
  <c r="CB128" i="24" s="1"/>
  <c r="DR42" i="4"/>
  <c r="DR33" i="4" s="1"/>
  <c r="DR135" i="4" s="1"/>
  <c r="DP45" i="24" s="1"/>
  <c r="DP47" i="24" s="1"/>
  <c r="DQ20" i="4"/>
  <c r="CZ61" i="24"/>
  <c r="DA56" i="24"/>
  <c r="DA57" i="24" s="1"/>
  <c r="CZ63" i="24"/>
  <c r="CZ80" i="24" s="1"/>
  <c r="CA139" i="24"/>
  <c r="CZ73" i="24" l="1"/>
  <c r="DA68" i="24" s="1"/>
  <c r="DO50" i="24"/>
  <c r="DO135" i="24"/>
  <c r="DA99" i="24"/>
  <c r="FK30" i="4"/>
  <c r="FK31" i="4" s="1"/>
  <c r="FL29" i="4" s="1"/>
  <c r="DR19" i="4"/>
  <c r="DR34" i="4"/>
  <c r="CC113" i="24"/>
  <c r="CC114" i="24" s="1"/>
  <c r="CC116" i="24" s="1"/>
  <c r="CC106" i="24"/>
  <c r="CC120" i="24" s="1"/>
  <c r="CC104" i="24"/>
  <c r="CC103" i="24"/>
  <c r="CD97" i="24" s="1"/>
  <c r="CY94" i="24"/>
  <c r="CB129" i="24"/>
  <c r="CB136" i="24" s="1"/>
  <c r="CB130" i="24"/>
  <c r="CB137" i="24" s="1"/>
  <c r="DA59" i="24"/>
  <c r="DA102" i="24" s="1"/>
  <c r="DP50" i="24"/>
  <c r="DP135" i="24"/>
  <c r="CZ76" i="24"/>
  <c r="FL30" i="4" l="1"/>
  <c r="CZ81" i="24"/>
  <c r="CZ79" i="24"/>
  <c r="CZ83" i="24"/>
  <c r="CZ88" i="24" s="1"/>
  <c r="DR20" i="4"/>
  <c r="DP58" i="24"/>
  <c r="DP101" i="24" s="1"/>
  <c r="DP71" i="24"/>
  <c r="CC121" i="24"/>
  <c r="CC119" i="24"/>
  <c r="CC123" i="24"/>
  <c r="CC128" i="24" s="1"/>
  <c r="CB139" i="24"/>
  <c r="DS42" i="4"/>
  <c r="DS33" i="4" s="1"/>
  <c r="DS135" i="4" s="1"/>
  <c r="CD98" i="24"/>
  <c r="CD100" i="24" s="1"/>
  <c r="CY110" i="24"/>
  <c r="CY111" i="24" s="1"/>
  <c r="CY95" i="24"/>
  <c r="FL41" i="4"/>
  <c r="FL18" i="4" s="1"/>
  <c r="FK41" i="4"/>
  <c r="FK18" i="4" s="1"/>
  <c r="DA61" i="24"/>
  <c r="DA63" i="24"/>
  <c r="DA80" i="24" s="1"/>
  <c r="DA60" i="24"/>
  <c r="DB55" i="24" s="1"/>
  <c r="DO58" i="24"/>
  <c r="DO101" i="24" s="1"/>
  <c r="DO66" i="24"/>
  <c r="DO109" i="24" s="1"/>
  <c r="DO71" i="24"/>
  <c r="DA69" i="24"/>
  <c r="DP66" i="24" l="1"/>
  <c r="DP109" i="24" s="1"/>
  <c r="DA70" i="24"/>
  <c r="DA72" i="24" s="1"/>
  <c r="DQ45" i="24"/>
  <c r="DQ47" i="24" s="1"/>
  <c r="DS19" i="4"/>
  <c r="DS34" i="4"/>
  <c r="DB56" i="24"/>
  <c r="DB57" i="24" s="1"/>
  <c r="CD113" i="24"/>
  <c r="CD114" i="24" s="1"/>
  <c r="CD116" i="24" s="1"/>
  <c r="CD104" i="24"/>
  <c r="CD106" i="24"/>
  <c r="CD120" i="24" s="1"/>
  <c r="CZ90" i="24"/>
  <c r="CZ89" i="24"/>
  <c r="CC129" i="24"/>
  <c r="CC136" i="24" s="1"/>
  <c r="CC130" i="24"/>
  <c r="CC137" i="24" s="1"/>
  <c r="CD103" i="24"/>
  <c r="CE97" i="24" s="1"/>
  <c r="FL31" i="4"/>
  <c r="FM29" i="4" s="1"/>
  <c r="DA74" i="24" l="1"/>
  <c r="DA76" i="24"/>
  <c r="DA79" i="24" s="1"/>
  <c r="DA73" i="24"/>
  <c r="DB68" i="24" s="1"/>
  <c r="DB69" i="24" s="1"/>
  <c r="CE98" i="24"/>
  <c r="CE100" i="24" s="1"/>
  <c r="CE103" i="24" s="1"/>
  <c r="DB59" i="24"/>
  <c r="DB102" i="24" s="1"/>
  <c r="CD121" i="24"/>
  <c r="CD119" i="24"/>
  <c r="CD123" i="24"/>
  <c r="CD128" i="24" s="1"/>
  <c r="FM30" i="4"/>
  <c r="FM31" i="4" s="1"/>
  <c r="FN29" i="4" s="1"/>
  <c r="DB99" i="24"/>
  <c r="DT42" i="4"/>
  <c r="DT33" i="4" s="1"/>
  <c r="DT135" i="4" s="1"/>
  <c r="CC139" i="24"/>
  <c r="DA81" i="24"/>
  <c r="DS20" i="4"/>
  <c r="DQ135" i="24"/>
  <c r="DQ50" i="24"/>
  <c r="CZ94" i="24"/>
  <c r="DB70" i="24" l="1"/>
  <c r="DB72" i="24" s="1"/>
  <c r="DB73" i="24" s="1"/>
  <c r="DC68" i="24" s="1"/>
  <c r="DB63" i="24"/>
  <c r="DB80" i="24" s="1"/>
  <c r="DB61" i="24"/>
  <c r="DA83" i="24"/>
  <c r="DA88" i="24" s="1"/>
  <c r="DA90" i="24" s="1"/>
  <c r="DB60" i="24"/>
  <c r="DC55" i="24" s="1"/>
  <c r="DC56" i="24" s="1"/>
  <c r="DC57" i="24" s="1"/>
  <c r="DR45" i="24"/>
  <c r="DR47" i="24" s="1"/>
  <c r="FM41" i="4"/>
  <c r="FM18" i="4" s="1"/>
  <c r="CZ110" i="24"/>
  <c r="CZ111" i="24" s="1"/>
  <c r="CZ95" i="24"/>
  <c r="DQ66" i="24"/>
  <c r="DQ109" i="24" s="1"/>
  <c r="DQ58" i="24"/>
  <c r="DQ101" i="24" s="1"/>
  <c r="DQ71" i="24"/>
  <c r="CD129" i="24"/>
  <c r="CD136" i="24" s="1"/>
  <c r="CD130" i="24"/>
  <c r="CD137" i="24" s="1"/>
  <c r="DT19" i="4"/>
  <c r="DT20" i="4" s="1"/>
  <c r="DT34" i="4"/>
  <c r="FN30" i="4"/>
  <c r="CE113" i="24"/>
  <c r="CE114" i="24" s="1"/>
  <c r="CE116" i="24" s="1"/>
  <c r="CE106" i="24"/>
  <c r="CE120" i="24" s="1"/>
  <c r="CE104" i="24"/>
  <c r="CF97" i="24"/>
  <c r="DA89" i="24" l="1"/>
  <c r="DA94" i="24" s="1"/>
  <c r="DA110" i="24" s="1"/>
  <c r="DA111" i="24" s="1"/>
  <c r="DC69" i="24"/>
  <c r="FN41" i="4"/>
  <c r="FN18" i="4" s="1"/>
  <c r="DU42" i="4"/>
  <c r="CD139" i="24"/>
  <c r="DB76" i="24"/>
  <c r="DB74" i="24"/>
  <c r="CF98" i="24"/>
  <c r="CF100" i="24" s="1"/>
  <c r="DC59" i="24"/>
  <c r="DC102" i="24" s="1"/>
  <c r="DR135" i="24"/>
  <c r="DR50" i="24"/>
  <c r="DC99" i="24"/>
  <c r="FN31" i="4"/>
  <c r="FO29" i="4" s="1"/>
  <c r="CE121" i="24"/>
  <c r="CE119" i="24"/>
  <c r="CE123" i="24"/>
  <c r="CE128" i="24" s="1"/>
  <c r="DA95" i="24" l="1"/>
  <c r="CF103" i="24"/>
  <c r="DC70" i="24"/>
  <c r="DU19" i="4"/>
  <c r="DU20" i="4" s="1"/>
  <c r="DU33" i="4"/>
  <c r="DU135" i="4" s="1"/>
  <c r="DS45" i="24" s="1"/>
  <c r="DS47" i="24" s="1"/>
  <c r="CF113" i="24"/>
  <c r="CF114" i="24" s="1"/>
  <c r="CF116" i="24" s="1"/>
  <c r="CF106" i="24"/>
  <c r="CF120" i="24" s="1"/>
  <c r="CF104" i="24"/>
  <c r="CG97" i="24"/>
  <c r="DC63" i="24"/>
  <c r="DC80" i="24" s="1"/>
  <c r="FO30" i="4"/>
  <c r="DC61" i="24"/>
  <c r="DC60" i="24"/>
  <c r="DD55" i="24" s="1"/>
  <c r="DB79" i="24"/>
  <c r="DB81" i="24"/>
  <c r="DB83" i="24"/>
  <c r="DB88" i="24" s="1"/>
  <c r="DR58" i="24"/>
  <c r="DR101" i="24" s="1"/>
  <c r="DR71" i="24"/>
  <c r="DR66" i="24"/>
  <c r="DR109" i="24" s="1"/>
  <c r="CE130" i="24"/>
  <c r="CE137" i="24" s="1"/>
  <c r="CE129" i="24"/>
  <c r="CE136" i="24" s="1"/>
  <c r="CG98" i="24" l="1"/>
  <c r="CG100" i="24" s="1"/>
  <c r="DB90" i="24"/>
  <c r="DB89" i="24"/>
  <c r="CF121" i="24"/>
  <c r="CF119" i="24"/>
  <c r="CF123" i="24"/>
  <c r="CF128" i="24" s="1"/>
  <c r="FO41" i="4"/>
  <c r="FO18" i="4" s="1"/>
  <c r="DU34" i="4"/>
  <c r="DD56" i="24"/>
  <c r="DD57" i="24" s="1"/>
  <c r="FO31" i="4"/>
  <c r="FP29" i="4" s="1"/>
  <c r="DS135" i="24"/>
  <c r="DS50" i="24"/>
  <c r="CE139" i="24"/>
  <c r="DC72" i="24"/>
  <c r="DC73" i="24" s="1"/>
  <c r="DD68" i="24" s="1"/>
  <c r="DD69" i="24" l="1"/>
  <c r="DC74" i="24"/>
  <c r="DV42" i="4"/>
  <c r="DV33" i="4" s="1"/>
  <c r="DV135" i="4" s="1"/>
  <c r="DT45" i="24" s="1"/>
  <c r="DT47" i="24" s="1"/>
  <c r="DS58" i="24"/>
  <c r="DS101" i="24" s="1"/>
  <c r="DS66" i="24"/>
  <c r="DS109" i="24" s="1"/>
  <c r="DS71" i="24"/>
  <c r="DC76" i="24"/>
  <c r="FP30" i="4"/>
  <c r="FP31" i="4" s="1"/>
  <c r="FQ29" i="4" s="1"/>
  <c r="DB94" i="24"/>
  <c r="CF130" i="24"/>
  <c r="CF137" i="24" s="1"/>
  <c r="CF129" i="24"/>
  <c r="CF136" i="24" s="1"/>
  <c r="DD59" i="24"/>
  <c r="DD102" i="24" s="1"/>
  <c r="CG113" i="24"/>
  <c r="CG114" i="24" s="1"/>
  <c r="CG116" i="24" s="1"/>
  <c r="CG106" i="24"/>
  <c r="CG120" i="24" s="1"/>
  <c r="CG104" i="24"/>
  <c r="DD99" i="24"/>
  <c r="CG103" i="24"/>
  <c r="CH97" i="24" s="1"/>
  <c r="CF139" i="24" l="1"/>
  <c r="DD70" i="24"/>
  <c r="DD72" i="24" s="1"/>
  <c r="FQ30" i="4"/>
  <c r="FQ41" i="4" s="1"/>
  <c r="FQ18" i="4" s="1"/>
  <c r="CH98" i="24"/>
  <c r="CH100" i="24" s="1"/>
  <c r="CG119" i="24"/>
  <c r="CG121" i="24"/>
  <c r="CG123" i="24"/>
  <c r="CG128" i="24" s="1"/>
  <c r="DV19" i="4"/>
  <c r="DV20" i="4" s="1"/>
  <c r="DV34" i="4"/>
  <c r="DD63" i="24"/>
  <c r="DD80" i="24" s="1"/>
  <c r="DT135" i="24"/>
  <c r="DT50" i="24"/>
  <c r="DC81" i="24"/>
  <c r="DC79" i="24"/>
  <c r="DC83" i="24"/>
  <c r="DC88" i="24" s="1"/>
  <c r="DB110" i="24"/>
  <c r="DB111" i="24" s="1"/>
  <c r="DB95" i="24"/>
  <c r="DD60" i="24"/>
  <c r="DE55" i="24" s="1"/>
  <c r="DD61" i="24"/>
  <c r="FP41" i="4"/>
  <c r="FP18" i="4" s="1"/>
  <c r="DT58" i="24" l="1"/>
  <c r="DT101" i="24" s="1"/>
  <c r="DT71" i="24"/>
  <c r="DT66" i="24"/>
  <c r="DT109" i="24" s="1"/>
  <c r="DW42" i="4"/>
  <c r="DW33" i="4" s="1"/>
  <c r="DW135" i="4" s="1"/>
  <c r="DU45" i="24" s="1"/>
  <c r="DU47" i="24" s="1"/>
  <c r="CG130" i="24"/>
  <c r="CG137" i="24" s="1"/>
  <c r="CG129" i="24"/>
  <c r="CG136" i="24" s="1"/>
  <c r="DE56" i="24"/>
  <c r="DE57" i="24" s="1"/>
  <c r="CH103" i="24"/>
  <c r="CI97" i="24" s="1"/>
  <c r="DC89" i="24"/>
  <c r="DC90" i="24"/>
  <c r="C18" i="4"/>
  <c r="DD76" i="24"/>
  <c r="DD74" i="24"/>
  <c r="CH113" i="24"/>
  <c r="CH114" i="24" s="1"/>
  <c r="CH116" i="24" s="1"/>
  <c r="CH104" i="24"/>
  <c r="CH106" i="24"/>
  <c r="CH120" i="24" s="1"/>
  <c r="FQ31" i="4"/>
  <c r="DD73" i="24"/>
  <c r="DE68" i="24" s="1"/>
  <c r="CG139" i="24" l="1"/>
  <c r="DE59" i="24"/>
  <c r="DE102" i="24" s="1"/>
  <c r="DE99" i="24"/>
  <c r="DD81" i="24"/>
  <c r="DD79" i="24"/>
  <c r="DD83" i="24"/>
  <c r="DD88" i="24" s="1"/>
  <c r="DU50" i="24"/>
  <c r="DU135" i="24"/>
  <c r="CI98" i="24"/>
  <c r="CI100" i="24" s="1"/>
  <c r="DW19" i="4"/>
  <c r="DW20" i="4" s="1"/>
  <c r="DW34" i="4"/>
  <c r="DE69" i="24"/>
  <c r="DE70" i="24" s="1"/>
  <c r="CH119" i="24"/>
  <c r="CH121" i="24"/>
  <c r="CH123" i="24"/>
  <c r="CH128" i="24" s="1"/>
  <c r="DC94" i="24"/>
  <c r="DE60" i="24" l="1"/>
  <c r="DF55" i="24" s="1"/>
  <c r="DF56" i="24" s="1"/>
  <c r="DF57" i="24" s="1"/>
  <c r="DE61" i="24"/>
  <c r="DE72" i="24"/>
  <c r="DE76" i="24" s="1"/>
  <c r="DC110" i="24"/>
  <c r="DC111" i="24" s="1"/>
  <c r="DC95" i="24"/>
  <c r="DD94" i="24"/>
  <c r="DD90" i="24"/>
  <c r="DD89" i="24"/>
  <c r="DX42" i="4"/>
  <c r="DX33" i="4" s="1"/>
  <c r="DX135" i="4" s="1"/>
  <c r="DV45" i="24" s="1"/>
  <c r="DV47" i="24" s="1"/>
  <c r="DU71" i="24"/>
  <c r="DU66" i="24"/>
  <c r="DU109" i="24" s="1"/>
  <c r="DU58" i="24"/>
  <c r="DU101" i="24" s="1"/>
  <c r="CH130" i="24"/>
  <c r="CH137" i="24" s="1"/>
  <c r="CH129" i="24"/>
  <c r="CH136" i="24" s="1"/>
  <c r="CI103" i="24"/>
  <c r="CJ97" i="24" s="1"/>
  <c r="DE63" i="24"/>
  <c r="DE80" i="24" s="1"/>
  <c r="CI113" i="24"/>
  <c r="CI114" i="24" s="1"/>
  <c r="CI116" i="24" s="1"/>
  <c r="CI104" i="24"/>
  <c r="CI106" i="24"/>
  <c r="CI120" i="24" s="1"/>
  <c r="DE73" i="24" l="1"/>
  <c r="DF68" i="24" s="1"/>
  <c r="CH139" i="24"/>
  <c r="DV135" i="24"/>
  <c r="DV50" i="24"/>
  <c r="DE81" i="24"/>
  <c r="DE79" i="24"/>
  <c r="DE83" i="24"/>
  <c r="DE88" i="24" s="1"/>
  <c r="CI119" i="24"/>
  <c r="CI121" i="24"/>
  <c r="CI123" i="24"/>
  <c r="CI128" i="24" s="1"/>
  <c r="CJ98" i="24"/>
  <c r="CJ100" i="24" s="1"/>
  <c r="DD95" i="24"/>
  <c r="DD110" i="24"/>
  <c r="DD111" i="24" s="1"/>
  <c r="DX19" i="4"/>
  <c r="DX20" i="4" s="1"/>
  <c r="DX34" i="4"/>
  <c r="DF69" i="24"/>
  <c r="DF59" i="24"/>
  <c r="DF102" i="24" s="1"/>
  <c r="DE74" i="24"/>
  <c r="DF99" i="24"/>
  <c r="DF60" i="24" l="1"/>
  <c r="DG55" i="24" s="1"/>
  <c r="DG56" i="24" s="1"/>
  <c r="DG57" i="24" s="1"/>
  <c r="DF61" i="24"/>
  <c r="DF70" i="24"/>
  <c r="CJ103" i="24"/>
  <c r="CK97" i="24" s="1"/>
  <c r="CJ113" i="24"/>
  <c r="CJ114" i="24" s="1"/>
  <c r="CJ116" i="24" s="1"/>
  <c r="CJ106" i="24"/>
  <c r="CJ120" i="24" s="1"/>
  <c r="CJ104" i="24"/>
  <c r="CI130" i="24"/>
  <c r="CI137" i="24" s="1"/>
  <c r="CI129" i="24"/>
  <c r="CI136" i="24" s="1"/>
  <c r="DY42" i="4"/>
  <c r="DY33" i="4" s="1"/>
  <c r="DY135" i="4" s="1"/>
  <c r="DW45" i="24" s="1"/>
  <c r="DW47" i="24" s="1"/>
  <c r="DF63" i="24"/>
  <c r="DF80" i="24" s="1"/>
  <c r="DE89" i="24"/>
  <c r="DE90" i="24"/>
  <c r="DV58" i="24"/>
  <c r="DV101" i="24" s="1"/>
  <c r="DV66" i="24"/>
  <c r="DV109" i="24" s="1"/>
  <c r="DV71" i="24"/>
  <c r="CI139" i="24" l="1"/>
  <c r="DW135" i="24"/>
  <c r="DW50" i="24"/>
  <c r="CK98" i="24"/>
  <c r="CK100" i="24" s="1"/>
  <c r="DG99" i="24"/>
  <c r="DF72" i="24"/>
  <c r="DF73" i="24" s="1"/>
  <c r="DG68" i="24" s="1"/>
  <c r="DY19" i="4"/>
  <c r="DY20" i="4" s="1"/>
  <c r="DY34" i="4"/>
  <c r="DE94" i="24"/>
  <c r="CJ121" i="24"/>
  <c r="CJ119" i="24"/>
  <c r="CJ123" i="24"/>
  <c r="CJ128" i="24" s="1"/>
  <c r="DG59" i="24"/>
  <c r="DG102" i="24" s="1"/>
  <c r="DG69" i="24" l="1"/>
  <c r="DG70" i="24" s="1"/>
  <c r="DG72" i="24" s="1"/>
  <c r="DF74" i="24"/>
  <c r="CK113" i="24"/>
  <c r="CK114" i="24" s="1"/>
  <c r="CK116" i="24" s="1"/>
  <c r="CK104" i="24"/>
  <c r="CK106" i="24"/>
  <c r="CK120" i="24" s="1"/>
  <c r="CJ130" i="24"/>
  <c r="CJ137" i="24" s="1"/>
  <c r="CJ129" i="24"/>
  <c r="CJ136" i="24" s="1"/>
  <c r="DW58" i="24"/>
  <c r="DW101" i="24" s="1"/>
  <c r="DW66" i="24"/>
  <c r="DW109" i="24" s="1"/>
  <c r="DW71" i="24"/>
  <c r="DZ42" i="4"/>
  <c r="DZ33" i="4" s="1"/>
  <c r="DZ135" i="4" s="1"/>
  <c r="DX45" i="24" s="1"/>
  <c r="DX47" i="24" s="1"/>
  <c r="DF76" i="24"/>
  <c r="DG61" i="24"/>
  <c r="DG63" i="24"/>
  <c r="DG80" i="24" s="1"/>
  <c r="CK103" i="24"/>
  <c r="CL97" i="24" s="1"/>
  <c r="DG60" i="24"/>
  <c r="DH55" i="24" s="1"/>
  <c r="DE95" i="24"/>
  <c r="DE110" i="24"/>
  <c r="DE111" i="24" s="1"/>
  <c r="CJ139" i="24" l="1"/>
  <c r="CL98" i="24"/>
  <c r="CL100" i="24" s="1"/>
  <c r="DX135" i="24"/>
  <c r="DX50" i="24"/>
  <c r="CK119" i="24"/>
  <c r="CK121" i="24"/>
  <c r="CK123" i="24"/>
  <c r="CK128" i="24" s="1"/>
  <c r="DG74" i="24"/>
  <c r="DG76" i="24"/>
  <c r="DF81" i="24"/>
  <c r="DF79" i="24"/>
  <c r="DF83" i="24"/>
  <c r="DF88" i="24" s="1"/>
  <c r="DG73" i="24"/>
  <c r="DH68" i="24" s="1"/>
  <c r="DH56" i="24"/>
  <c r="DH57" i="24" s="1"/>
  <c r="DZ19" i="4"/>
  <c r="DZ20" i="4" s="1"/>
  <c r="DZ34" i="4"/>
  <c r="DG79" i="24" l="1"/>
  <c r="DG81" i="24"/>
  <c r="DG83" i="24"/>
  <c r="DG88" i="24" s="1"/>
  <c r="DF89" i="24"/>
  <c r="DF90" i="24"/>
  <c r="CK130" i="24"/>
  <c r="CK137" i="24" s="1"/>
  <c r="CK129" i="24"/>
  <c r="CK136" i="24" s="1"/>
  <c r="DH59" i="24"/>
  <c r="DH102" i="24" s="1"/>
  <c r="EA42" i="4"/>
  <c r="EA33" i="4" s="1"/>
  <c r="EA135" i="4" s="1"/>
  <c r="DX58" i="24"/>
  <c r="DX101" i="24" s="1"/>
  <c r="DX66" i="24"/>
  <c r="DX109" i="24" s="1"/>
  <c r="DX71" i="24"/>
  <c r="CL113" i="24"/>
  <c r="CL114" i="24" s="1"/>
  <c r="CL116" i="24" s="1"/>
  <c r="CL106" i="24"/>
  <c r="CL120" i="24" s="1"/>
  <c r="CL104" i="24"/>
  <c r="DH99" i="24"/>
  <c r="DH69" i="24"/>
  <c r="CL103" i="24"/>
  <c r="CM97" i="24" s="1"/>
  <c r="CK139" i="24" l="1"/>
  <c r="CM98" i="24"/>
  <c r="CM100" i="24" s="1"/>
  <c r="DY45" i="24"/>
  <c r="DY47" i="24" s="1"/>
  <c r="DH70" i="24"/>
  <c r="DH63" i="24"/>
  <c r="DH80" i="24" s="1"/>
  <c r="DF94" i="24"/>
  <c r="DG89" i="24"/>
  <c r="DG90" i="24"/>
  <c r="DH61" i="24"/>
  <c r="EA19" i="4"/>
  <c r="EA34" i="4"/>
  <c r="CL119" i="24"/>
  <c r="CL121" i="24"/>
  <c r="CL123" i="24"/>
  <c r="CL128" i="24" s="1"/>
  <c r="DH60" i="24"/>
  <c r="DI55" i="24" s="1"/>
  <c r="DH72" i="24" l="1"/>
  <c r="DH73" i="24" s="1"/>
  <c r="DI68" i="24" s="1"/>
  <c r="DI56" i="24"/>
  <c r="DI57" i="24" s="1"/>
  <c r="DF110" i="24"/>
  <c r="DF111" i="24" s="1"/>
  <c r="DF95" i="24"/>
  <c r="DG94" i="24"/>
  <c r="DY135" i="24"/>
  <c r="DY50" i="24"/>
  <c r="CM113" i="24"/>
  <c r="CM114" i="24" s="1"/>
  <c r="CM116" i="24" s="1"/>
  <c r="CM106" i="24"/>
  <c r="CM120" i="24" s="1"/>
  <c r="CM104" i="24"/>
  <c r="CL130" i="24"/>
  <c r="CL137" i="24" s="1"/>
  <c r="CL129" i="24"/>
  <c r="CL136" i="24" s="1"/>
  <c r="EB42" i="4"/>
  <c r="EB33" i="4" s="1"/>
  <c r="EB135" i="4" s="1"/>
  <c r="EA20" i="4"/>
  <c r="CM103" i="24"/>
  <c r="CN97" i="24" s="1"/>
  <c r="DH74" i="24" l="1"/>
  <c r="DH76" i="24"/>
  <c r="DH81" i="24" s="1"/>
  <c r="CL139" i="24"/>
  <c r="CN98" i="24"/>
  <c r="CN100" i="24" s="1"/>
  <c r="DI69" i="24"/>
  <c r="CM121" i="24"/>
  <c r="CM119" i="24"/>
  <c r="CM123" i="24"/>
  <c r="CM128" i="24" s="1"/>
  <c r="DY58" i="24"/>
  <c r="DY101" i="24" s="1"/>
  <c r="DY66" i="24"/>
  <c r="DY109" i="24" s="1"/>
  <c r="DY71" i="24"/>
  <c r="DG110" i="24"/>
  <c r="DG111" i="24" s="1"/>
  <c r="DG95" i="24"/>
  <c r="DI99" i="24"/>
  <c r="DZ45" i="24"/>
  <c r="DZ47" i="24" s="1"/>
  <c r="DI59" i="24"/>
  <c r="DI102" i="24" s="1"/>
  <c r="EB19" i="4"/>
  <c r="EB34" i="4"/>
  <c r="DH79" i="24" l="1"/>
  <c r="DH83" i="24"/>
  <c r="DH88" i="24" s="1"/>
  <c r="DZ135" i="24"/>
  <c r="DZ50" i="24"/>
  <c r="EB20" i="4"/>
  <c r="DI61" i="24"/>
  <c r="DI63" i="24"/>
  <c r="DI80" i="24" s="1"/>
  <c r="CM130" i="24"/>
  <c r="CM137" i="24" s="1"/>
  <c r="CM129" i="24"/>
  <c r="CM136" i="24" s="1"/>
  <c r="DI60" i="24"/>
  <c r="DJ55" i="24" s="1"/>
  <c r="DH90" i="24"/>
  <c r="DH89" i="24"/>
  <c r="CN103" i="24"/>
  <c r="CO97" i="24" s="1"/>
  <c r="DI70" i="24"/>
  <c r="DI72" i="24" s="1"/>
  <c r="EC42" i="4"/>
  <c r="EC33" i="4" s="1"/>
  <c r="EC135" i="4" s="1"/>
  <c r="CN113" i="24"/>
  <c r="CN114" i="24" s="1"/>
  <c r="CN116" i="24" s="1"/>
  <c r="CN106" i="24"/>
  <c r="CN120" i="24" s="1"/>
  <c r="CN104" i="24"/>
  <c r="CM139" i="24" l="1"/>
  <c r="DJ56" i="24"/>
  <c r="DJ57" i="24" s="1"/>
  <c r="DJ59" i="24" s="1"/>
  <c r="DJ102" i="24" s="1"/>
  <c r="CN119" i="24"/>
  <c r="CN121" i="24"/>
  <c r="CN123" i="24"/>
  <c r="CN128" i="24" s="1"/>
  <c r="CO98" i="24"/>
  <c r="CO100" i="24" s="1"/>
  <c r="DI74" i="24"/>
  <c r="DI76" i="24"/>
  <c r="EA45" i="24"/>
  <c r="EA47" i="24" s="1"/>
  <c r="EC19" i="4"/>
  <c r="EC34" i="4"/>
  <c r="DZ58" i="24"/>
  <c r="DZ101" i="24" s="1"/>
  <c r="DZ71" i="24"/>
  <c r="DZ66" i="24"/>
  <c r="DZ109" i="24" s="1"/>
  <c r="DH94" i="24"/>
  <c r="DI73" i="24"/>
  <c r="DJ68" i="24" s="1"/>
  <c r="EA135" i="24" l="1"/>
  <c r="EA50" i="24"/>
  <c r="CO113" i="24"/>
  <c r="CO114" i="24" s="1"/>
  <c r="CO116" i="24" s="1"/>
  <c r="CO106" i="24"/>
  <c r="CO120" i="24" s="1"/>
  <c r="CO104" i="24"/>
  <c r="DH110" i="24"/>
  <c r="DH111" i="24" s="1"/>
  <c r="DH95" i="24"/>
  <c r="CN129" i="24"/>
  <c r="CN136" i="24" s="1"/>
  <c r="CN130" i="24"/>
  <c r="CN137" i="24" s="1"/>
  <c r="ED42" i="4"/>
  <c r="ED33" i="4" s="1"/>
  <c r="ED135" i="4" s="1"/>
  <c r="DI79" i="24"/>
  <c r="DI81" i="24"/>
  <c r="DI83" i="24"/>
  <c r="DI88" i="24" s="1"/>
  <c r="DJ69" i="24"/>
  <c r="CO103" i="24"/>
  <c r="CP97" i="24" s="1"/>
  <c r="DJ60" i="24"/>
  <c r="DK55" i="24" s="1"/>
  <c r="EC20" i="4"/>
  <c r="DJ63" i="24"/>
  <c r="DJ80" i="24" s="1"/>
  <c r="DJ99" i="24"/>
  <c r="DJ61" i="24"/>
  <c r="DJ70" i="24" l="1"/>
  <c r="DJ72" i="24" s="1"/>
  <c r="DJ76" i="24" s="1"/>
  <c r="CP98" i="24"/>
  <c r="CP100" i="24" s="1"/>
  <c r="EB45" i="24"/>
  <c r="EB47" i="24" s="1"/>
  <c r="DK56" i="24"/>
  <c r="DK57" i="24" s="1"/>
  <c r="CN139" i="24"/>
  <c r="ED19" i="4"/>
  <c r="ED34" i="4"/>
  <c r="CO121" i="24"/>
  <c r="CO119" i="24"/>
  <c r="CO123" i="24"/>
  <c r="CO128" i="24" s="1"/>
  <c r="DI90" i="24"/>
  <c r="DI89" i="24"/>
  <c r="EA66" i="24"/>
  <c r="EA109" i="24" s="1"/>
  <c r="EA71" i="24"/>
  <c r="EA58" i="24"/>
  <c r="EA101" i="24" s="1"/>
  <c r="DJ74" i="24" l="1"/>
  <c r="DJ73" i="24"/>
  <c r="DK68" i="24" s="1"/>
  <c r="DK69" i="24" s="1"/>
  <c r="ED20" i="4"/>
  <c r="DK99" i="24"/>
  <c r="DJ79" i="24"/>
  <c r="DJ81" i="24"/>
  <c r="DJ83" i="24"/>
  <c r="DJ88" i="24" s="1"/>
  <c r="CO129" i="24"/>
  <c r="CO136" i="24" s="1"/>
  <c r="CO130" i="24"/>
  <c r="CO137" i="24" s="1"/>
  <c r="CP113" i="24"/>
  <c r="CP114" i="24" s="1"/>
  <c r="CP116" i="24" s="1"/>
  <c r="CP104" i="24"/>
  <c r="CP106" i="24"/>
  <c r="CP120" i="24" s="1"/>
  <c r="DI94" i="24"/>
  <c r="CP103" i="24"/>
  <c r="CQ97" i="24" s="1"/>
  <c r="EB135" i="24"/>
  <c r="EB50" i="24"/>
  <c r="DK59" i="24"/>
  <c r="DK102" i="24" s="1"/>
  <c r="EE42" i="4"/>
  <c r="CO139" i="24" l="1"/>
  <c r="CQ98" i="24"/>
  <c r="CQ100" i="24" s="1"/>
  <c r="DJ89" i="24"/>
  <c r="DJ94" i="24" s="1"/>
  <c r="DJ90" i="24"/>
  <c r="EE19" i="4"/>
  <c r="CP121" i="24"/>
  <c r="CP119" i="24"/>
  <c r="CP123" i="24"/>
  <c r="CP128" i="24" s="1"/>
  <c r="EE33" i="4"/>
  <c r="EE135" i="4" s="1"/>
  <c r="EB66" i="24"/>
  <c r="EB109" i="24" s="1"/>
  <c r="EB58" i="24"/>
  <c r="EB101" i="24" s="1"/>
  <c r="EB71" i="24"/>
  <c r="DK61" i="24"/>
  <c r="DK70" i="24"/>
  <c r="DI110" i="24"/>
  <c r="DI111" i="24" s="1"/>
  <c r="DI95" i="24"/>
  <c r="DK63" i="24"/>
  <c r="DK80" i="24" s="1"/>
  <c r="DK60" i="24"/>
  <c r="DL55" i="24" s="1"/>
  <c r="DL56" i="24" l="1"/>
  <c r="DL57" i="24" s="1"/>
  <c r="DJ95" i="24"/>
  <c r="DJ110" i="24"/>
  <c r="DJ111" i="24" s="1"/>
  <c r="EC45" i="24"/>
  <c r="EC47" i="24" s="1"/>
  <c r="CP130" i="24"/>
  <c r="CP137" i="24" s="1"/>
  <c r="CP129" i="24"/>
  <c r="CP136" i="24" s="1"/>
  <c r="EE34" i="4"/>
  <c r="CQ113" i="24"/>
  <c r="CQ114" i="24" s="1"/>
  <c r="CQ116" i="24" s="1"/>
  <c r="CQ104" i="24"/>
  <c r="CQ106" i="24"/>
  <c r="CQ120" i="24" s="1"/>
  <c r="EE20" i="4"/>
  <c r="DK72" i="24"/>
  <c r="DK76" i="24" s="1"/>
  <c r="CQ103" i="24"/>
  <c r="CR97" i="24" s="1"/>
  <c r="CP139" i="24" l="1"/>
  <c r="CR98" i="24"/>
  <c r="CR100" i="24" s="1"/>
  <c r="DK79" i="24"/>
  <c r="DK81" i="24"/>
  <c r="DK83" i="24"/>
  <c r="DK88" i="24" s="1"/>
  <c r="DK74" i="24"/>
  <c r="DK73" i="24"/>
  <c r="DL68" i="24" s="1"/>
  <c r="EC135" i="24"/>
  <c r="EC50" i="24"/>
  <c r="EF42" i="4"/>
  <c r="EF33" i="4" s="1"/>
  <c r="EF135" i="4" s="1"/>
  <c r="ED45" i="24" s="1"/>
  <c r="ED47" i="24" s="1"/>
  <c r="DL59" i="24"/>
  <c r="DL102" i="24" s="1"/>
  <c r="DL99" i="24"/>
  <c r="CQ119" i="24"/>
  <c r="CQ121" i="24"/>
  <c r="CQ123" i="24"/>
  <c r="CQ128" i="24" s="1"/>
  <c r="ED135" i="24" l="1"/>
  <c r="ED50" i="24"/>
  <c r="CQ129" i="24"/>
  <c r="CQ136" i="24" s="1"/>
  <c r="CQ130" i="24"/>
  <c r="CQ137" i="24" s="1"/>
  <c r="EC66" i="24"/>
  <c r="EC109" i="24" s="1"/>
  <c r="EC58" i="24"/>
  <c r="EC101" i="24" s="1"/>
  <c r="EC71" i="24"/>
  <c r="EF19" i="4"/>
  <c r="EF20" i="4" s="1"/>
  <c r="EF34" i="4"/>
  <c r="DK90" i="24"/>
  <c r="DK89" i="24"/>
  <c r="DL63" i="24"/>
  <c r="DL80" i="24" s="1"/>
  <c r="DL60" i="24"/>
  <c r="DM55" i="24" s="1"/>
  <c r="DL69" i="24"/>
  <c r="DL70" i="24" s="1"/>
  <c r="DL61" i="24"/>
  <c r="CR103" i="24"/>
  <c r="CS97" i="24" s="1"/>
  <c r="CR113" i="24"/>
  <c r="CR114" i="24" s="1"/>
  <c r="CR116" i="24" s="1"/>
  <c r="CR104" i="24"/>
  <c r="CR106" i="24"/>
  <c r="CR120" i="24" s="1"/>
  <c r="CS98" i="24" l="1"/>
  <c r="CS100" i="24" s="1"/>
  <c r="EG42" i="4"/>
  <c r="EG33" i="4" s="1"/>
  <c r="EG135" i="4" s="1"/>
  <c r="EE45" i="24" s="1"/>
  <c r="EE47" i="24" s="1"/>
  <c r="CR119" i="24"/>
  <c r="CR121" i="24"/>
  <c r="CR123" i="24"/>
  <c r="CR128" i="24" s="1"/>
  <c r="DM56" i="24"/>
  <c r="DM57" i="24" s="1"/>
  <c r="DK94" i="24"/>
  <c r="DL72" i="24"/>
  <c r="DL73" i="24" s="1"/>
  <c r="DM68" i="24" s="1"/>
  <c r="CQ139" i="24"/>
  <c r="ED58" i="24"/>
  <c r="ED101" i="24" s="1"/>
  <c r="ED71" i="24"/>
  <c r="ED66" i="24"/>
  <c r="ED109" i="24" s="1"/>
  <c r="DL74" i="24" l="1"/>
  <c r="DL76" i="24"/>
  <c r="DL79" i="24" s="1"/>
  <c r="DM69" i="24"/>
  <c r="DM59" i="24"/>
  <c r="DM102" i="24" s="1"/>
  <c r="CR130" i="24"/>
  <c r="CR137" i="24" s="1"/>
  <c r="CR129" i="24"/>
  <c r="CR136" i="24" s="1"/>
  <c r="DK95" i="24"/>
  <c r="DK110" i="24"/>
  <c r="DK111" i="24" s="1"/>
  <c r="CS103" i="24"/>
  <c r="CT97" i="24" s="1"/>
  <c r="CS113" i="24"/>
  <c r="CS114" i="24" s="1"/>
  <c r="CS116" i="24" s="1"/>
  <c r="CS106" i="24"/>
  <c r="CS120" i="24" s="1"/>
  <c r="CS104" i="24"/>
  <c r="EE135" i="24"/>
  <c r="EE50" i="24"/>
  <c r="DM99" i="24"/>
  <c r="EG19" i="4"/>
  <c r="EG20" i="4" s="1"/>
  <c r="EG34" i="4"/>
  <c r="DL81" i="24" l="1"/>
  <c r="DL83" i="24"/>
  <c r="DL88" i="24" s="1"/>
  <c r="DL90" i="24" s="1"/>
  <c r="CR139" i="24"/>
  <c r="DM63" i="24"/>
  <c r="DM80" i="24" s="1"/>
  <c r="DM61" i="24"/>
  <c r="DM70" i="24"/>
  <c r="DM72" i="24" s="1"/>
  <c r="DM76" i="24" s="1"/>
  <c r="CT98" i="24"/>
  <c r="CT100" i="24" s="1"/>
  <c r="EH42" i="4"/>
  <c r="EH33" i="4" s="1"/>
  <c r="EH135" i="4" s="1"/>
  <c r="EF45" i="24" s="1"/>
  <c r="EF47" i="24" s="1"/>
  <c r="EE66" i="24"/>
  <c r="EE109" i="24" s="1"/>
  <c r="EE58" i="24"/>
  <c r="EE101" i="24" s="1"/>
  <c r="EE71" i="24"/>
  <c r="DM60" i="24"/>
  <c r="DN55" i="24" s="1"/>
  <c r="CS121" i="24"/>
  <c r="CS119" i="24"/>
  <c r="CS123" i="24"/>
  <c r="CS128" i="24" s="1"/>
  <c r="DL89" i="24"/>
  <c r="DM74" i="24" l="1"/>
  <c r="DM73" i="24"/>
  <c r="DN68" i="24" s="1"/>
  <c r="DN56" i="24"/>
  <c r="DN57" i="24" s="1"/>
  <c r="DN59" i="24" s="1"/>
  <c r="DN102" i="24" s="1"/>
  <c r="EF135" i="24"/>
  <c r="EF50" i="24"/>
  <c r="DN69" i="24"/>
  <c r="DM79" i="24"/>
  <c r="DM81" i="24"/>
  <c r="DM83" i="24"/>
  <c r="DM88" i="24" s="1"/>
  <c r="CT113" i="24"/>
  <c r="CT114" i="24" s="1"/>
  <c r="CT116" i="24" s="1"/>
  <c r="CT106" i="24"/>
  <c r="CT120" i="24" s="1"/>
  <c r="CT104" i="24"/>
  <c r="EH19" i="4"/>
  <c r="EH20" i="4" s="1"/>
  <c r="EH34" i="4"/>
  <c r="DL94" i="24"/>
  <c r="CS129" i="24"/>
  <c r="CS136" i="24" s="1"/>
  <c r="CS130" i="24"/>
  <c r="CS137" i="24" s="1"/>
  <c r="CT103" i="24"/>
  <c r="CU97" i="24" s="1"/>
  <c r="CS139" i="24" l="1"/>
  <c r="CU98" i="24"/>
  <c r="CU100" i="24" s="1"/>
  <c r="CT121" i="24"/>
  <c r="CT119" i="24"/>
  <c r="CT123" i="24"/>
  <c r="CT128" i="24" s="1"/>
  <c r="DM90" i="24"/>
  <c r="DM89" i="24"/>
  <c r="EI42" i="4"/>
  <c r="EI33" i="4" s="1"/>
  <c r="EI135" i="4" s="1"/>
  <c r="EG45" i="24" s="1"/>
  <c r="EG47" i="24" s="1"/>
  <c r="DL110" i="24"/>
  <c r="DL111" i="24" s="1"/>
  <c r="DL95" i="24"/>
  <c r="DM94" i="24"/>
  <c r="EF58" i="24"/>
  <c r="EF101" i="24" s="1"/>
  <c r="EF71" i="24"/>
  <c r="EF66" i="24"/>
  <c r="EF109" i="24" s="1"/>
  <c r="DN60" i="24"/>
  <c r="DO55" i="24" s="1"/>
  <c r="DN99" i="24"/>
  <c r="DN63" i="24"/>
  <c r="DN80" i="24" s="1"/>
  <c r="DN61" i="24"/>
  <c r="DN70" i="24"/>
  <c r="DN72" i="24" s="1"/>
  <c r="EI19" i="4" l="1"/>
  <c r="EI20" i="4" s="1"/>
  <c r="EI34" i="4"/>
  <c r="DN76" i="24"/>
  <c r="DN74" i="24"/>
  <c r="EG135" i="24"/>
  <c r="EG50" i="24"/>
  <c r="CT129" i="24"/>
  <c r="CT136" i="24" s="1"/>
  <c r="CT130" i="24"/>
  <c r="CT137" i="24" s="1"/>
  <c r="DN73" i="24"/>
  <c r="DO68" i="24" s="1"/>
  <c r="CU113" i="24"/>
  <c r="CU114" i="24" s="1"/>
  <c r="CU116" i="24" s="1"/>
  <c r="CU106" i="24"/>
  <c r="CU120" i="24" s="1"/>
  <c r="CU104" i="24"/>
  <c r="DM110" i="24"/>
  <c r="DM111" i="24" s="1"/>
  <c r="DM95" i="24"/>
  <c r="DO56" i="24"/>
  <c r="DO57" i="24" s="1"/>
  <c r="CU103" i="24"/>
  <c r="CV97" i="24" s="1"/>
  <c r="CT139" i="24" l="1"/>
  <c r="CV98" i="24"/>
  <c r="CV100" i="24" s="1"/>
  <c r="CU121" i="24"/>
  <c r="CU119" i="24"/>
  <c r="CU123" i="24"/>
  <c r="CU128" i="24" s="1"/>
  <c r="DO99" i="24"/>
  <c r="DN79" i="24"/>
  <c r="DN81" i="24"/>
  <c r="DN83" i="24"/>
  <c r="DN88" i="24" s="1"/>
  <c r="DO69" i="24"/>
  <c r="DO59" i="24"/>
  <c r="DO102" i="24" s="1"/>
  <c r="EJ42" i="4"/>
  <c r="EJ33" i="4" s="1"/>
  <c r="EJ135" i="4" s="1"/>
  <c r="EH45" i="24" s="1"/>
  <c r="EH47" i="24" s="1"/>
  <c r="EG66" i="24"/>
  <c r="EG109" i="24" s="1"/>
  <c r="EG58" i="24"/>
  <c r="EG101" i="24" s="1"/>
  <c r="EG71" i="24"/>
  <c r="DO63" i="24" l="1"/>
  <c r="DO80" i="24" s="1"/>
  <c r="DO60" i="24"/>
  <c r="DP55" i="24" s="1"/>
  <c r="DP56" i="24" s="1"/>
  <c r="DP57" i="24" s="1"/>
  <c r="DO61" i="24"/>
  <c r="DO70" i="24"/>
  <c r="DO72" i="24" s="1"/>
  <c r="EH50" i="24"/>
  <c r="EH135" i="24"/>
  <c r="EJ19" i="4"/>
  <c r="EJ20" i="4" s="1"/>
  <c r="EJ34" i="4"/>
  <c r="CU129" i="24"/>
  <c r="CU136" i="24" s="1"/>
  <c r="CU130" i="24"/>
  <c r="CU137" i="24" s="1"/>
  <c r="CV103" i="24"/>
  <c r="CW97" i="24" s="1"/>
  <c r="DN89" i="24"/>
  <c r="DN90" i="24"/>
  <c r="CV113" i="24"/>
  <c r="CV114" i="24" s="1"/>
  <c r="CV116" i="24" s="1"/>
  <c r="CV106" i="24"/>
  <c r="CV120" i="24" s="1"/>
  <c r="CV104" i="24"/>
  <c r="DO74" i="24" l="1"/>
  <c r="CU139" i="24"/>
  <c r="DO76" i="24"/>
  <c r="DO73" i="24"/>
  <c r="DP68" i="24" s="1"/>
  <c r="DP69" i="24" s="1"/>
  <c r="DP59" i="24"/>
  <c r="DP102" i="24" s="1"/>
  <c r="CW98" i="24"/>
  <c r="CW100" i="24" s="1"/>
  <c r="EK42" i="4"/>
  <c r="EK33" i="4" s="1"/>
  <c r="EK135" i="4" s="1"/>
  <c r="EI45" i="24" s="1"/>
  <c r="EI47" i="24" s="1"/>
  <c r="DO81" i="24"/>
  <c r="DO79" i="24"/>
  <c r="DO83" i="24"/>
  <c r="DO88" i="24" s="1"/>
  <c r="DP99" i="24"/>
  <c r="DP63" i="24"/>
  <c r="DP80" i="24" s="1"/>
  <c r="DP70" i="24"/>
  <c r="DN94" i="24"/>
  <c r="EH58" i="24"/>
  <c r="EH101" i="24" s="1"/>
  <c r="EH66" i="24"/>
  <c r="EH109" i="24" s="1"/>
  <c r="EH71" i="24"/>
  <c r="CV119" i="24"/>
  <c r="CV121" i="24"/>
  <c r="CV123" i="24"/>
  <c r="CV128" i="24" s="1"/>
  <c r="DP61" i="24" l="1"/>
  <c r="DP60" i="24"/>
  <c r="DQ55" i="24" s="1"/>
  <c r="DQ56" i="24" s="1"/>
  <c r="DQ57" i="24" s="1"/>
  <c r="EI135" i="24"/>
  <c r="EI50" i="24"/>
  <c r="EK19" i="4"/>
  <c r="EK20" i="4" s="1"/>
  <c r="EK34" i="4"/>
  <c r="CW113" i="24"/>
  <c r="CW114" i="24" s="1"/>
  <c r="CW116" i="24" s="1"/>
  <c r="CW106" i="24"/>
  <c r="CW120" i="24" s="1"/>
  <c r="CW104" i="24"/>
  <c r="DP72" i="24"/>
  <c r="DP76" i="24" s="1"/>
  <c r="DO90" i="24"/>
  <c r="DO89" i="24"/>
  <c r="DO94" i="24" s="1"/>
  <c r="CW103" i="24"/>
  <c r="CX97" i="24" s="1"/>
  <c r="CV130" i="24"/>
  <c r="CV137" i="24" s="1"/>
  <c r="CV129" i="24"/>
  <c r="CV136" i="24" s="1"/>
  <c r="DN95" i="24"/>
  <c r="DN110" i="24"/>
  <c r="DN111" i="24" s="1"/>
  <c r="CV139" i="24" l="1"/>
  <c r="CX98" i="24"/>
  <c r="CX100" i="24" s="1"/>
  <c r="DP79" i="24"/>
  <c r="DP81" i="24"/>
  <c r="DP83" i="24"/>
  <c r="DP88" i="24" s="1"/>
  <c r="EL42" i="4"/>
  <c r="EL33" i="4" s="1"/>
  <c r="EL135" i="4" s="1"/>
  <c r="EJ45" i="24" s="1"/>
  <c r="EJ47" i="24" s="1"/>
  <c r="DO95" i="24"/>
  <c r="DO110" i="24"/>
  <c r="DO111" i="24" s="1"/>
  <c r="CW119" i="24"/>
  <c r="CW121" i="24"/>
  <c r="CW123" i="24"/>
  <c r="CW128" i="24" s="1"/>
  <c r="EI66" i="24"/>
  <c r="EI109" i="24" s="1"/>
  <c r="EI71" i="24"/>
  <c r="EI58" i="24"/>
  <c r="EI101" i="24" s="1"/>
  <c r="DQ59" i="24"/>
  <c r="DQ102" i="24" s="1"/>
  <c r="DQ99" i="24"/>
  <c r="DP73" i="24"/>
  <c r="DQ68" i="24" s="1"/>
  <c r="DP74" i="24"/>
  <c r="DQ63" i="24" l="1"/>
  <c r="DQ80" i="24" s="1"/>
  <c r="DQ60" i="24"/>
  <c r="DR55" i="24" s="1"/>
  <c r="DQ61" i="24"/>
  <c r="EJ135" i="24"/>
  <c r="EJ50" i="24"/>
  <c r="DQ69" i="24"/>
  <c r="DQ70" i="24" s="1"/>
  <c r="CW130" i="24"/>
  <c r="CW137" i="24" s="1"/>
  <c r="CW129" i="24"/>
  <c r="CW136" i="24" s="1"/>
  <c r="DR56" i="24"/>
  <c r="DR57" i="24" s="1"/>
  <c r="DP89" i="24"/>
  <c r="DP90" i="24"/>
  <c r="EL19" i="4"/>
  <c r="EL34" i="4"/>
  <c r="CX103" i="24"/>
  <c r="CY97" i="24" s="1"/>
  <c r="CX113" i="24"/>
  <c r="CX114" i="24" s="1"/>
  <c r="CX116" i="24" s="1"/>
  <c r="CX104" i="24"/>
  <c r="CX106" i="24"/>
  <c r="CX120" i="24" s="1"/>
  <c r="CW139" i="24" l="1"/>
  <c r="E14" i="3"/>
  <c r="F14" i="3"/>
  <c r="G14" i="3"/>
  <c r="H14" i="3"/>
  <c r="I14" i="3"/>
  <c r="J14" i="3"/>
  <c r="K14" i="3"/>
  <c r="L14" i="3"/>
  <c r="EL20" i="4"/>
  <c r="M14" i="3"/>
  <c r="N14" i="3"/>
  <c r="O14" i="3"/>
  <c r="EM42" i="4"/>
  <c r="EM33" i="4" s="1"/>
  <c r="EM135" i="4" s="1"/>
  <c r="EK45" i="24" s="1"/>
  <c r="EK47" i="24" s="1"/>
  <c r="DR59" i="24"/>
  <c r="DR102" i="24" s="1"/>
  <c r="DR99" i="24"/>
  <c r="DQ72" i="24"/>
  <c r="DQ73" i="24" s="1"/>
  <c r="DR68" i="24" s="1"/>
  <c r="DP94" i="24"/>
  <c r="CY98" i="24"/>
  <c r="CY100" i="24" s="1"/>
  <c r="CX119" i="24"/>
  <c r="CX121" i="24"/>
  <c r="CX123" i="24"/>
  <c r="CX128" i="24" s="1"/>
  <c r="EJ58" i="24"/>
  <c r="EJ101" i="24" s="1"/>
  <c r="EJ71" i="24"/>
  <c r="EJ66" i="24"/>
  <c r="EJ109" i="24" s="1"/>
  <c r="DR69" i="24" l="1"/>
  <c r="EK135" i="24"/>
  <c r="EK50" i="24"/>
  <c r="EM19" i="4"/>
  <c r="EM20" i="4" s="1"/>
  <c r="EM34" i="4"/>
  <c r="CY113" i="24"/>
  <c r="CY114" i="24" s="1"/>
  <c r="CY116" i="24" s="1"/>
  <c r="CY104" i="24"/>
  <c r="CY106" i="24"/>
  <c r="CY120" i="24" s="1"/>
  <c r="DR60" i="24"/>
  <c r="DS55" i="24" s="1"/>
  <c r="E15" i="3"/>
  <c r="F15" i="3"/>
  <c r="G15" i="3"/>
  <c r="H15" i="3"/>
  <c r="I15" i="3"/>
  <c r="J15" i="3"/>
  <c r="K15" i="3"/>
  <c r="L15" i="3"/>
  <c r="M15" i="3"/>
  <c r="N15" i="3"/>
  <c r="O15" i="3"/>
  <c r="DQ74" i="24"/>
  <c r="CY103" i="24"/>
  <c r="CZ97" i="24" s="1"/>
  <c r="DP95" i="24"/>
  <c r="DP110" i="24"/>
  <c r="DP111" i="24" s="1"/>
  <c r="DQ76" i="24"/>
  <c r="DR70" i="24"/>
  <c r="DR61" i="24"/>
  <c r="DR63" i="24"/>
  <c r="DR80" i="24" s="1"/>
  <c r="CX130" i="24"/>
  <c r="CX137" i="24" s="1"/>
  <c r="CX129" i="24"/>
  <c r="CX136" i="24" s="1"/>
  <c r="DS56" i="24" l="1"/>
  <c r="DS57" i="24" s="1"/>
  <c r="DS59" i="24" s="1"/>
  <c r="DS102" i="24" s="1"/>
  <c r="CZ98" i="24"/>
  <c r="CZ100" i="24" s="1"/>
  <c r="DQ81" i="24"/>
  <c r="DQ79" i="24"/>
  <c r="DQ83" i="24"/>
  <c r="DQ88" i="24" s="1"/>
  <c r="CY121" i="24"/>
  <c r="CY119" i="24"/>
  <c r="CY123" i="24"/>
  <c r="CY128" i="24" s="1"/>
  <c r="EN42" i="4"/>
  <c r="EN33" i="4" s="1"/>
  <c r="EN135" i="4" s="1"/>
  <c r="EL45" i="24" s="1"/>
  <c r="EL47" i="24" s="1"/>
  <c r="EK58" i="24"/>
  <c r="EK101" i="24" s="1"/>
  <c r="EK66" i="24"/>
  <c r="EK109" i="24" s="1"/>
  <c r="EK71" i="24"/>
  <c r="CX139" i="24"/>
  <c r="DR72" i="24"/>
  <c r="DR74" i="24" s="1"/>
  <c r="EL135" i="24" l="1"/>
  <c r="EL50" i="24"/>
  <c r="CY129" i="24"/>
  <c r="CY136" i="24" s="1"/>
  <c r="CY130" i="24"/>
  <c r="CY137" i="24" s="1"/>
  <c r="CZ113" i="24"/>
  <c r="CZ114" i="24" s="1"/>
  <c r="CZ116" i="24" s="1"/>
  <c r="CZ104" i="24"/>
  <c r="CZ106" i="24"/>
  <c r="CZ120" i="24" s="1"/>
  <c r="DQ89" i="24"/>
  <c r="DQ90" i="24"/>
  <c r="CZ103" i="24"/>
  <c r="DA97" i="24" s="1"/>
  <c r="DR73" i="24"/>
  <c r="DS68" i="24" s="1"/>
  <c r="DR76" i="24"/>
  <c r="DS60" i="24"/>
  <c r="DT55" i="24" s="1"/>
  <c r="EN19" i="4"/>
  <c r="EN20" i="4" s="1"/>
  <c r="EN34" i="4"/>
  <c r="DS63" i="24"/>
  <c r="DS80" i="24" s="1"/>
  <c r="DS61" i="24"/>
  <c r="DS99" i="24"/>
  <c r="DR79" i="24" l="1"/>
  <c r="DR81" i="24"/>
  <c r="DR83" i="24"/>
  <c r="DR88" i="24" s="1"/>
  <c r="DA98" i="24"/>
  <c r="DA100" i="24" s="1"/>
  <c r="DS69" i="24"/>
  <c r="DS70" i="24" s="1"/>
  <c r="CZ121" i="24"/>
  <c r="CZ119" i="24"/>
  <c r="CZ123" i="24"/>
  <c r="CZ128" i="24" s="1"/>
  <c r="CY139" i="24"/>
  <c r="DQ94" i="24"/>
  <c r="EL58" i="24"/>
  <c r="EL101" i="24" s="1"/>
  <c r="EL66" i="24"/>
  <c r="EL109" i="24" s="1"/>
  <c r="EL71" i="24"/>
  <c r="EO42" i="4"/>
  <c r="EO33" i="4" s="1"/>
  <c r="EO135" i="4" s="1"/>
  <c r="EM45" i="24" s="1"/>
  <c r="EM47" i="24" s="1"/>
  <c r="DT56" i="24"/>
  <c r="DT57" i="24" s="1"/>
  <c r="EM135" i="24" l="1"/>
  <c r="EM50" i="24"/>
  <c r="DT99" i="24"/>
  <c r="CZ130" i="24"/>
  <c r="CZ137" i="24" s="1"/>
  <c r="CZ129" i="24"/>
  <c r="CZ136" i="24" s="1"/>
  <c r="DS72" i="24"/>
  <c r="DS76" i="24" s="1"/>
  <c r="DR90" i="24"/>
  <c r="DR89" i="24"/>
  <c r="DT59" i="24"/>
  <c r="DT102" i="24" s="1"/>
  <c r="DQ110" i="24"/>
  <c r="DQ111" i="24" s="1"/>
  <c r="DQ95" i="24"/>
  <c r="EO19" i="4"/>
  <c r="EO20" i="4" s="1"/>
  <c r="EO34" i="4"/>
  <c r="DA113" i="24"/>
  <c r="DA114" i="24" s="1"/>
  <c r="DA116" i="24" s="1"/>
  <c r="DA106" i="24"/>
  <c r="DA120" i="24" s="1"/>
  <c r="DA104" i="24"/>
  <c r="DA103" i="24"/>
  <c r="DB97" i="24" s="1"/>
  <c r="CZ139" i="24" l="1"/>
  <c r="DT61" i="24"/>
  <c r="DT63" i="24"/>
  <c r="DT80" i="24" s="1"/>
  <c r="DT60" i="24"/>
  <c r="DU55" i="24" s="1"/>
  <c r="DS81" i="24"/>
  <c r="DS79" i="24"/>
  <c r="DS83" i="24"/>
  <c r="DS88" i="24" s="1"/>
  <c r="DB98" i="24"/>
  <c r="DB100" i="24" s="1"/>
  <c r="DS74" i="24"/>
  <c r="DS73" i="24"/>
  <c r="DT68" i="24" s="1"/>
  <c r="EP42" i="4"/>
  <c r="EP33" i="4" s="1"/>
  <c r="EP135" i="4" s="1"/>
  <c r="EN45" i="24" s="1"/>
  <c r="EN47" i="24" s="1"/>
  <c r="DU56" i="24"/>
  <c r="DU57" i="24" s="1"/>
  <c r="DA121" i="24"/>
  <c r="DA119" i="24"/>
  <c r="DA123" i="24"/>
  <c r="DA128" i="24" s="1"/>
  <c r="EM58" i="24"/>
  <c r="EM101" i="24" s="1"/>
  <c r="EM66" i="24"/>
  <c r="EM109" i="24" s="1"/>
  <c r="EM71" i="24"/>
  <c r="DR94" i="24"/>
  <c r="EP19" i="4" l="1"/>
  <c r="EP20" i="4" s="1"/>
  <c r="EP34" i="4"/>
  <c r="DB113" i="24"/>
  <c r="DB114" i="24" s="1"/>
  <c r="DB116" i="24" s="1"/>
  <c r="DB104" i="24"/>
  <c r="DB106" i="24"/>
  <c r="DB120" i="24" s="1"/>
  <c r="EN50" i="24"/>
  <c r="EN135" i="24"/>
  <c r="DR110" i="24"/>
  <c r="DR111" i="24" s="1"/>
  <c r="DR95" i="24"/>
  <c r="DT69" i="24"/>
  <c r="DT70" i="24" s="1"/>
  <c r="DB103" i="24"/>
  <c r="DC97" i="24" s="1"/>
  <c r="DS89" i="24"/>
  <c r="DS94" i="24" s="1"/>
  <c r="DS90" i="24"/>
  <c r="DU99" i="24"/>
  <c r="DA130" i="24"/>
  <c r="DA137" i="24" s="1"/>
  <c r="DA129" i="24"/>
  <c r="DA136" i="24" s="1"/>
  <c r="DU59" i="24"/>
  <c r="DU102" i="24" s="1"/>
  <c r="DA139" i="24" l="1"/>
  <c r="DS110" i="24"/>
  <c r="DS111" i="24" s="1"/>
  <c r="DS95" i="24"/>
  <c r="DT72" i="24"/>
  <c r="DT73" i="24" s="1"/>
  <c r="DU68" i="24" s="1"/>
  <c r="EN58" i="24"/>
  <c r="EN101" i="24" s="1"/>
  <c r="EN71" i="24"/>
  <c r="EN66" i="24"/>
  <c r="EN109" i="24" s="1"/>
  <c r="EQ42" i="4"/>
  <c r="DC98" i="24"/>
  <c r="DC100" i="24" s="1"/>
  <c r="DU61" i="24"/>
  <c r="DU63" i="24"/>
  <c r="DU80" i="24" s="1"/>
  <c r="DB121" i="24"/>
  <c r="DB119" i="24"/>
  <c r="DB123" i="24"/>
  <c r="DB128" i="24" s="1"/>
  <c r="DU60" i="24"/>
  <c r="DV55" i="24" s="1"/>
  <c r="DU69" i="24" l="1"/>
  <c r="DU70" i="24" s="1"/>
  <c r="DT74" i="24"/>
  <c r="DT76" i="24"/>
  <c r="DC103" i="24"/>
  <c r="DC113" i="24"/>
  <c r="DC114" i="24" s="1"/>
  <c r="DC116" i="24" s="1"/>
  <c r="DC104" i="24"/>
  <c r="DC106" i="24"/>
  <c r="DC120" i="24" s="1"/>
  <c r="DD97" i="24"/>
  <c r="DV56" i="24"/>
  <c r="DV57" i="24" s="1"/>
  <c r="DB130" i="24"/>
  <c r="DB137" i="24" s="1"/>
  <c r="DB129" i="24"/>
  <c r="DB136" i="24" s="1"/>
  <c r="EQ19" i="4"/>
  <c r="EQ20" i="4" s="1"/>
  <c r="EQ33" i="4"/>
  <c r="EQ135" i="4" s="1"/>
  <c r="EO45" i="24" s="1"/>
  <c r="EO47" i="24" s="1"/>
  <c r="DB139" i="24" l="1"/>
  <c r="EQ34" i="4"/>
  <c r="DV99" i="24"/>
  <c r="DC119" i="24"/>
  <c r="DC121" i="24"/>
  <c r="DC123" i="24"/>
  <c r="DC128" i="24" s="1"/>
  <c r="DT79" i="24"/>
  <c r="DT81" i="24"/>
  <c r="DT83" i="24"/>
  <c r="DT88" i="24" s="1"/>
  <c r="DD98" i="24"/>
  <c r="DD100" i="24" s="1"/>
  <c r="EO50" i="24"/>
  <c r="EO135" i="24"/>
  <c r="DV59" i="24"/>
  <c r="DV102" i="24" s="1"/>
  <c r="ER42" i="4"/>
  <c r="ER33" i="4" s="1"/>
  <c r="ER135" i="4" s="1"/>
  <c r="EP45" i="24" s="1"/>
  <c r="EP47" i="24" s="1"/>
  <c r="DU72" i="24"/>
  <c r="DU74" i="24" s="1"/>
  <c r="DD113" i="24" l="1"/>
  <c r="DD114" i="24" s="1"/>
  <c r="DD116" i="24" s="1"/>
  <c r="DD106" i="24"/>
  <c r="DD120" i="24" s="1"/>
  <c r="DD104" i="24"/>
  <c r="DD103" i="24"/>
  <c r="DE97" i="24" s="1"/>
  <c r="DC130" i="24"/>
  <c r="DC137" i="24" s="1"/>
  <c r="DC129" i="24"/>
  <c r="DC136" i="24" s="1"/>
  <c r="DT90" i="24"/>
  <c r="DT89" i="24"/>
  <c r="DU76" i="24"/>
  <c r="ER19" i="4"/>
  <c r="ER20" i="4" s="1"/>
  <c r="ER34" i="4"/>
  <c r="EP135" i="24"/>
  <c r="EP50" i="24"/>
  <c r="DV63" i="24"/>
  <c r="DV80" i="24" s="1"/>
  <c r="DU73" i="24"/>
  <c r="DV68" i="24" s="1"/>
  <c r="DV61" i="24"/>
  <c r="EO58" i="24"/>
  <c r="EO101" i="24" s="1"/>
  <c r="EO66" i="24"/>
  <c r="EO109" i="24" s="1"/>
  <c r="EO71" i="24"/>
  <c r="DV60" i="24"/>
  <c r="DW55" i="24" s="1"/>
  <c r="DC139" i="24" l="1"/>
  <c r="EP58" i="24"/>
  <c r="EP101" i="24" s="1"/>
  <c r="EP66" i="24"/>
  <c r="EP109" i="24" s="1"/>
  <c r="EP71" i="24"/>
  <c r="ES42" i="4"/>
  <c r="DW56" i="24"/>
  <c r="DW57" i="24" s="1"/>
  <c r="DU79" i="24"/>
  <c r="DU81" i="24"/>
  <c r="DU83" i="24"/>
  <c r="DU88" i="24" s="1"/>
  <c r="DT94" i="24"/>
  <c r="DE98" i="24"/>
  <c r="DE100" i="24" s="1"/>
  <c r="DV69" i="24"/>
  <c r="DV70" i="24" s="1"/>
  <c r="DD119" i="24"/>
  <c r="DD121" i="24"/>
  <c r="DD123" i="24"/>
  <c r="DD128" i="24" s="1"/>
  <c r="DW59" i="24" l="1"/>
  <c r="DW102" i="24" s="1"/>
  <c r="DD129" i="24"/>
  <c r="DD136" i="24" s="1"/>
  <c r="DD130" i="24"/>
  <c r="DD137" i="24" s="1"/>
  <c r="ES19" i="4"/>
  <c r="ES20" i="4" s="1"/>
  <c r="ES33" i="4"/>
  <c r="ES135" i="4" s="1"/>
  <c r="EQ45" i="24" s="1"/>
  <c r="EQ47" i="24" s="1"/>
  <c r="DW99" i="24"/>
  <c r="DE113" i="24"/>
  <c r="DE114" i="24" s="1"/>
  <c r="DE116" i="24" s="1"/>
  <c r="DE106" i="24"/>
  <c r="DE120" i="24" s="1"/>
  <c r="DE104" i="24"/>
  <c r="DE103" i="24"/>
  <c r="DF97" i="24" s="1"/>
  <c r="DT95" i="24"/>
  <c r="DT110" i="24"/>
  <c r="DT111" i="24" s="1"/>
  <c r="DU94" i="24"/>
  <c r="DV72" i="24"/>
  <c r="DV76" i="24" s="1"/>
  <c r="DU90" i="24"/>
  <c r="DU89" i="24"/>
  <c r="DW63" i="24" l="1"/>
  <c r="DW80" i="24" s="1"/>
  <c r="DW61" i="24"/>
  <c r="DW60" i="24"/>
  <c r="DX55" i="24" s="1"/>
  <c r="DV79" i="24"/>
  <c r="DV81" i="24"/>
  <c r="DV83" i="24"/>
  <c r="DV88" i="24" s="1"/>
  <c r="DE119" i="24"/>
  <c r="DE121" i="24"/>
  <c r="DE123" i="24"/>
  <c r="DE128" i="24" s="1"/>
  <c r="DV73" i="24"/>
  <c r="DW68" i="24" s="1"/>
  <c r="DV74" i="24"/>
  <c r="EQ135" i="24"/>
  <c r="EQ50" i="24"/>
  <c r="ES34" i="4"/>
  <c r="DD139" i="24"/>
  <c r="DU110" i="24"/>
  <c r="DU111" i="24" s="1"/>
  <c r="DU95" i="24"/>
  <c r="DF98" i="24"/>
  <c r="DF100" i="24" s="1"/>
  <c r="DX56" i="24"/>
  <c r="DX57" i="24" s="1"/>
  <c r="DX59" i="24" s="1"/>
  <c r="DX102" i="24" s="1"/>
  <c r="ET42" i="4" l="1"/>
  <c r="EQ66" i="24"/>
  <c r="EQ109" i="24" s="1"/>
  <c r="EQ71" i="24"/>
  <c r="EQ58" i="24"/>
  <c r="EQ101" i="24" s="1"/>
  <c r="DW69" i="24"/>
  <c r="DW70" i="24" s="1"/>
  <c r="DX60" i="24"/>
  <c r="DY55" i="24" s="1"/>
  <c r="DE130" i="24"/>
  <c r="DE137" i="24" s="1"/>
  <c r="DE129" i="24"/>
  <c r="DE136" i="24" s="1"/>
  <c r="DF113" i="24"/>
  <c r="DF114" i="24" s="1"/>
  <c r="DF116" i="24" s="1"/>
  <c r="DF106" i="24"/>
  <c r="DF120" i="24" s="1"/>
  <c r="DF104" i="24"/>
  <c r="DX99" i="24"/>
  <c r="DX63" i="24"/>
  <c r="DX80" i="24" s="1"/>
  <c r="DX61" i="24"/>
  <c r="DF103" i="24"/>
  <c r="DG97" i="24" s="1"/>
  <c r="DV89" i="24"/>
  <c r="DV90" i="24"/>
  <c r="DE139" i="24" l="1"/>
  <c r="DG98" i="24"/>
  <c r="DG100" i="24" s="1"/>
  <c r="DF121" i="24"/>
  <c r="DF119" i="24"/>
  <c r="DF123" i="24"/>
  <c r="DF128" i="24" s="1"/>
  <c r="DY56" i="24"/>
  <c r="DY57" i="24" s="1"/>
  <c r="DV94" i="24"/>
  <c r="DW72" i="24"/>
  <c r="DW74" i="24" s="1"/>
  <c r="ET19" i="4"/>
  <c r="ET20" i="4" s="1"/>
  <c r="ET33" i="4"/>
  <c r="ET135" i="4" s="1"/>
  <c r="ER45" i="24" s="1"/>
  <c r="ER47" i="24" s="1"/>
  <c r="DV95" i="24" l="1"/>
  <c r="DV110" i="24"/>
  <c r="DV111" i="24" s="1"/>
  <c r="DY59" i="24"/>
  <c r="DY102" i="24" s="1"/>
  <c r="DY99" i="24"/>
  <c r="DW76" i="24"/>
  <c r="DW73" i="24"/>
  <c r="DX68" i="24" s="1"/>
  <c r="ET34" i="4"/>
  <c r="DG113" i="24"/>
  <c r="DG114" i="24" s="1"/>
  <c r="DG116" i="24" s="1"/>
  <c r="DG106" i="24"/>
  <c r="DG120" i="24" s="1"/>
  <c r="DG104" i="24"/>
  <c r="ER135" i="24"/>
  <c r="ER50" i="24"/>
  <c r="DF129" i="24"/>
  <c r="DF136" i="24" s="1"/>
  <c r="DF130" i="24"/>
  <c r="DF137" i="24" s="1"/>
  <c r="DG103" i="24"/>
  <c r="DH97" i="24" s="1"/>
  <c r="DY60" i="24" l="1"/>
  <c r="DZ55" i="24" s="1"/>
  <c r="DZ56" i="24" s="1"/>
  <c r="DZ57" i="24" s="1"/>
  <c r="DY61" i="24"/>
  <c r="DH98" i="24"/>
  <c r="DH100" i="24" s="1"/>
  <c r="DX69" i="24"/>
  <c r="DX70" i="24" s="1"/>
  <c r="DG119" i="24"/>
  <c r="DG121" i="24"/>
  <c r="DG123" i="24"/>
  <c r="DG128" i="24" s="1"/>
  <c r="ER58" i="24"/>
  <c r="ER101" i="24" s="1"/>
  <c r="ER66" i="24"/>
  <c r="ER109" i="24" s="1"/>
  <c r="ER71" i="24"/>
  <c r="EU42" i="4"/>
  <c r="EU33" i="4" s="1"/>
  <c r="EU135" i="4" s="1"/>
  <c r="ES45" i="24" s="1"/>
  <c r="ES47" i="24" s="1"/>
  <c r="DW81" i="24"/>
  <c r="DW79" i="24"/>
  <c r="DW83" i="24"/>
  <c r="DW88" i="24" s="1"/>
  <c r="DF139" i="24"/>
  <c r="DY63" i="24"/>
  <c r="DY80" i="24" s="1"/>
  <c r="DZ99" i="24" l="1"/>
  <c r="ES135" i="24"/>
  <c r="ES50" i="24"/>
  <c r="DG129" i="24"/>
  <c r="DG136" i="24" s="1"/>
  <c r="DG130" i="24"/>
  <c r="DG137" i="24" s="1"/>
  <c r="DX72" i="24"/>
  <c r="DX74" i="24" s="1"/>
  <c r="DW89" i="24"/>
  <c r="DW90" i="24"/>
  <c r="EU19" i="4"/>
  <c r="EU20" i="4" s="1"/>
  <c r="EU34" i="4"/>
  <c r="DH103" i="24"/>
  <c r="DI97" i="24" s="1"/>
  <c r="DZ59" i="24"/>
  <c r="DZ102" i="24" s="1"/>
  <c r="DH113" i="24"/>
  <c r="DH114" i="24" s="1"/>
  <c r="DH116" i="24" s="1"/>
  <c r="DH106" i="24"/>
  <c r="DH120" i="24" s="1"/>
  <c r="DH104" i="24"/>
  <c r="DX73" i="24" l="1"/>
  <c r="DY68" i="24" s="1"/>
  <c r="DW94" i="24"/>
  <c r="DX76" i="24"/>
  <c r="DH119" i="24"/>
  <c r="DH121" i="24"/>
  <c r="DH123" i="24"/>
  <c r="DH128" i="24" s="1"/>
  <c r="DZ63" i="24"/>
  <c r="DZ80" i="24" s="1"/>
  <c r="DI98" i="24"/>
  <c r="DI100" i="24" s="1"/>
  <c r="EV42" i="4"/>
  <c r="EV33" i="4" s="1"/>
  <c r="EV135" i="4" s="1"/>
  <c r="DZ60" i="24"/>
  <c r="EA55" i="24" s="1"/>
  <c r="DG139" i="24"/>
  <c r="ES58" i="24"/>
  <c r="ES101" i="24" s="1"/>
  <c r="ES66" i="24"/>
  <c r="ES109" i="24" s="1"/>
  <c r="ES71" i="24"/>
  <c r="DZ61" i="24"/>
  <c r="EA56" i="24" l="1"/>
  <c r="EA57" i="24" s="1"/>
  <c r="EV19" i="4"/>
  <c r="EV20" i="4" s="1"/>
  <c r="EV34" i="4"/>
  <c r="DI103" i="24"/>
  <c r="DJ97" i="24" s="1"/>
  <c r="DH130" i="24"/>
  <c r="DH137" i="24" s="1"/>
  <c r="DH129" i="24"/>
  <c r="DH136" i="24" s="1"/>
  <c r="ET45" i="24"/>
  <c r="ET47" i="24" s="1"/>
  <c r="DI113" i="24"/>
  <c r="DI114" i="24" s="1"/>
  <c r="DI116" i="24" s="1"/>
  <c r="DI104" i="24"/>
  <c r="DI106" i="24"/>
  <c r="DI120" i="24" s="1"/>
  <c r="DX79" i="24"/>
  <c r="DX81" i="24"/>
  <c r="DX83" i="24"/>
  <c r="DX88" i="24" s="1"/>
  <c r="DW110" i="24"/>
  <c r="DW111" i="24" s="1"/>
  <c r="DW95" i="24"/>
  <c r="DY69" i="24"/>
  <c r="DH139" i="24" l="1"/>
  <c r="ET50" i="24"/>
  <c r="ET135" i="24"/>
  <c r="DY70" i="24"/>
  <c r="DI121" i="24"/>
  <c r="DI119" i="24"/>
  <c r="DI123" i="24"/>
  <c r="DI128" i="24" s="1"/>
  <c r="DX89" i="24"/>
  <c r="DX90" i="24"/>
  <c r="EA59" i="24"/>
  <c r="EA102" i="24" s="1"/>
  <c r="EW42" i="4"/>
  <c r="DJ98" i="24"/>
  <c r="DJ100" i="24" s="1"/>
  <c r="EA99" i="24"/>
  <c r="EW19" i="4" l="1"/>
  <c r="EW20" i="4" s="1"/>
  <c r="DI130" i="24"/>
  <c r="DI137" i="24" s="1"/>
  <c r="DI129" i="24"/>
  <c r="DI136" i="24" s="1"/>
  <c r="EW33" i="4"/>
  <c r="EW135" i="4" s="1"/>
  <c r="DX94" i="24"/>
  <c r="EA63" i="24"/>
  <c r="EA80" i="24" s="1"/>
  <c r="ET58" i="24"/>
  <c r="ET101" i="24" s="1"/>
  <c r="ET66" i="24"/>
  <c r="ET109" i="24" s="1"/>
  <c r="ET71" i="24"/>
  <c r="DY72" i="24"/>
  <c r="DY74" i="24" s="1"/>
  <c r="EA61" i="24"/>
  <c r="DJ113" i="24"/>
  <c r="DJ114" i="24" s="1"/>
  <c r="DJ116" i="24" s="1"/>
  <c r="DJ106" i="24"/>
  <c r="DJ120" i="24" s="1"/>
  <c r="DJ104" i="24"/>
  <c r="DK97" i="24"/>
  <c r="DJ103" i="24"/>
  <c r="EA60" i="24"/>
  <c r="EB55" i="24" s="1"/>
  <c r="DI139" i="24" l="1"/>
  <c r="DK98" i="24"/>
  <c r="DK100" i="24" s="1"/>
  <c r="EU45" i="24"/>
  <c r="EU47" i="24" s="1"/>
  <c r="DY76" i="24"/>
  <c r="DY73" i="24"/>
  <c r="DZ68" i="24" s="1"/>
  <c r="DX95" i="24"/>
  <c r="DX110" i="24"/>
  <c r="DX111" i="24" s="1"/>
  <c r="EW34" i="4"/>
  <c r="EB56" i="24"/>
  <c r="EB57" i="24" s="1"/>
  <c r="EB59" i="24" s="1"/>
  <c r="EB102" i="24" s="1"/>
  <c r="DJ119" i="24"/>
  <c r="DJ121" i="24"/>
  <c r="DJ123" i="24"/>
  <c r="DJ128" i="24" s="1"/>
  <c r="EB60" i="24" l="1"/>
  <c r="EC55" i="24" s="1"/>
  <c r="EX42" i="4"/>
  <c r="EB63" i="24"/>
  <c r="EB80" i="24" s="1"/>
  <c r="EB61" i="24"/>
  <c r="EB99" i="24"/>
  <c r="DY79" i="24"/>
  <c r="DY81" i="24"/>
  <c r="DY83" i="24"/>
  <c r="DY88" i="24" s="1"/>
  <c r="DZ69" i="24"/>
  <c r="EU135" i="24"/>
  <c r="EU50" i="24"/>
  <c r="DJ130" i="24"/>
  <c r="DJ137" i="24" s="1"/>
  <c r="DJ129" i="24"/>
  <c r="DJ136" i="24" s="1"/>
  <c r="DK113" i="24"/>
  <c r="DK114" i="24" s="1"/>
  <c r="DK116" i="24" s="1"/>
  <c r="DK106" i="24"/>
  <c r="DK120" i="24" s="1"/>
  <c r="DK104" i="24"/>
  <c r="DK103" i="24"/>
  <c r="DL97" i="24" s="1"/>
  <c r="DJ139" i="24" l="1"/>
  <c r="DL98" i="24"/>
  <c r="DL100" i="24" s="1"/>
  <c r="DY90" i="24"/>
  <c r="DY89" i="24"/>
  <c r="DZ70" i="24"/>
  <c r="EX19" i="4"/>
  <c r="EX20" i="4" s="1"/>
  <c r="DK121" i="24"/>
  <c r="DK119" i="24"/>
  <c r="DK123" i="24"/>
  <c r="DK128" i="24" s="1"/>
  <c r="EX33" i="4"/>
  <c r="EX135" i="4" s="1"/>
  <c r="EU66" i="24"/>
  <c r="EU109" i="24" s="1"/>
  <c r="EU58" i="24"/>
  <c r="EU101" i="24" s="1"/>
  <c r="EU71" i="24"/>
  <c r="EC56" i="24"/>
  <c r="EC57" i="24" s="1"/>
  <c r="EX34" i="4" l="1"/>
  <c r="EY42" i="4" s="1"/>
  <c r="EC59" i="24"/>
  <c r="EC102" i="24" s="1"/>
  <c r="DK130" i="24"/>
  <c r="DK137" i="24" s="1"/>
  <c r="DK129" i="24"/>
  <c r="DK136" i="24" s="1"/>
  <c r="EC99" i="24"/>
  <c r="DY94" i="24"/>
  <c r="DZ72" i="24"/>
  <c r="DZ73" i="24" s="1"/>
  <c r="EA68" i="24" s="1"/>
  <c r="DL103" i="24"/>
  <c r="DM97" i="24" s="1"/>
  <c r="DL113" i="24"/>
  <c r="DL114" i="24" s="1"/>
  <c r="DL116" i="24" s="1"/>
  <c r="DL106" i="24"/>
  <c r="DL120" i="24" s="1"/>
  <c r="DL104" i="24"/>
  <c r="EV45" i="24"/>
  <c r="EV47" i="24" s="1"/>
  <c r="P85" i="3"/>
  <c r="EC61" i="24" l="1"/>
  <c r="EC63" i="24"/>
  <c r="EC80" i="24" s="1"/>
  <c r="DK139" i="24"/>
  <c r="EC60" i="24"/>
  <c r="ED55" i="24" s="1"/>
  <c r="ED56" i="24" s="1"/>
  <c r="ED57" i="24" s="1"/>
  <c r="DZ76" i="24"/>
  <c r="DZ81" i="24" s="1"/>
  <c r="EA69" i="24"/>
  <c r="EV135" i="24"/>
  <c r="EV50" i="24"/>
  <c r="EY19" i="4"/>
  <c r="EY20" i="4" s="1"/>
  <c r="DY110" i="24"/>
  <c r="DY111" i="24" s="1"/>
  <c r="DY95" i="24"/>
  <c r="DM98" i="24"/>
  <c r="DM100" i="24" s="1"/>
  <c r="EY33" i="4"/>
  <c r="EY135" i="4" s="1"/>
  <c r="DL121" i="24"/>
  <c r="DL119" i="24"/>
  <c r="DL123" i="24"/>
  <c r="DL128" i="24" s="1"/>
  <c r="DZ74" i="24"/>
  <c r="DZ79" i="24" l="1"/>
  <c r="DZ83" i="24"/>
  <c r="DZ88" i="24" s="1"/>
  <c r="EY34" i="4"/>
  <c r="EV71" i="24"/>
  <c r="EV66" i="24"/>
  <c r="EV109" i="24" s="1"/>
  <c r="EV58" i="24"/>
  <c r="EV101" i="24" s="1"/>
  <c r="DL130" i="24"/>
  <c r="DL137" i="24" s="1"/>
  <c r="DL129" i="24"/>
  <c r="DL136" i="24" s="1"/>
  <c r="EZ42" i="4"/>
  <c r="EZ33" i="4" s="1"/>
  <c r="EZ135" i="4" s="1"/>
  <c r="EX45" i="24" s="1"/>
  <c r="EX47" i="24" s="1"/>
  <c r="ED59" i="24"/>
  <c r="ED102" i="24" s="1"/>
  <c r="DM113" i="24"/>
  <c r="DM114" i="24" s="1"/>
  <c r="DM116" i="24" s="1"/>
  <c r="DM106" i="24"/>
  <c r="DM120" i="24" s="1"/>
  <c r="DM104" i="24"/>
  <c r="ED99" i="24"/>
  <c r="DZ89" i="24"/>
  <c r="DZ90" i="24"/>
  <c r="EW45" i="24"/>
  <c r="EW47" i="24" s="1"/>
  <c r="DM103" i="24"/>
  <c r="DN97" i="24" s="1"/>
  <c r="EA70" i="24"/>
  <c r="DL139" i="24" l="1"/>
  <c r="DN98" i="24"/>
  <c r="DN100" i="24" s="1"/>
  <c r="EA72" i="24"/>
  <c r="EA73" i="24" s="1"/>
  <c r="EB68" i="24" s="1"/>
  <c r="EZ19" i="4"/>
  <c r="EZ20" i="4" s="1"/>
  <c r="EZ34" i="4"/>
  <c r="EX135" i="24"/>
  <c r="EX50" i="24"/>
  <c r="DM119" i="24"/>
  <c r="DM121" i="24"/>
  <c r="DM123" i="24"/>
  <c r="DM128" i="24" s="1"/>
  <c r="ED60" i="24"/>
  <c r="EE55" i="24" s="1"/>
  <c r="EW135" i="24"/>
  <c r="EW50" i="24"/>
  <c r="DZ94" i="24"/>
  <c r="ED61" i="24"/>
  <c r="ED63" i="24"/>
  <c r="ED80" i="24" s="1"/>
  <c r="EB69" i="24" l="1"/>
  <c r="FA42" i="4"/>
  <c r="DZ110" i="24"/>
  <c r="DZ111" i="24" s="1"/>
  <c r="DZ95" i="24"/>
  <c r="EW58" i="24"/>
  <c r="EW101" i="24" s="1"/>
  <c r="EW71" i="24"/>
  <c r="EW66" i="24"/>
  <c r="EW109" i="24" s="1"/>
  <c r="EA76" i="24"/>
  <c r="EX58" i="24"/>
  <c r="EX101" i="24" s="1"/>
  <c r="EX71" i="24"/>
  <c r="EA74" i="24"/>
  <c r="EE56" i="24"/>
  <c r="EE57" i="24" s="1"/>
  <c r="DM130" i="24"/>
  <c r="DM137" i="24" s="1"/>
  <c r="DM129" i="24"/>
  <c r="DM136" i="24" s="1"/>
  <c r="DN103" i="24"/>
  <c r="DO97" i="24" s="1"/>
  <c r="DN113" i="24"/>
  <c r="DN114" i="24" s="1"/>
  <c r="DN116" i="24" s="1"/>
  <c r="DN106" i="24"/>
  <c r="DN120" i="24" s="1"/>
  <c r="DN104" i="24"/>
  <c r="EX66" i="24" l="1"/>
  <c r="EX109" i="24" s="1"/>
  <c r="DM139" i="24"/>
  <c r="DO98" i="24"/>
  <c r="DO100" i="24" s="1"/>
  <c r="DO103" i="24" s="1"/>
  <c r="EA79" i="24"/>
  <c r="EA81" i="24"/>
  <c r="EA83" i="24"/>
  <c r="EA88" i="24" s="1"/>
  <c r="DN119" i="24"/>
  <c r="DN121" i="24"/>
  <c r="DN123" i="24"/>
  <c r="DN128" i="24" s="1"/>
  <c r="FA19" i="4"/>
  <c r="FA20" i="4" s="1"/>
  <c r="EE59" i="24"/>
  <c r="EE102" i="24" s="1"/>
  <c r="FA33" i="4"/>
  <c r="FA135" i="4" s="1"/>
  <c r="EE99" i="24"/>
  <c r="EB70" i="24"/>
  <c r="FA34" i="4" l="1"/>
  <c r="FB42" i="4" s="1"/>
  <c r="DN130" i="24"/>
  <c r="DN137" i="24" s="1"/>
  <c r="DN129" i="24"/>
  <c r="DN136" i="24" s="1"/>
  <c r="EE61" i="24"/>
  <c r="EB72" i="24"/>
  <c r="EB73" i="24" s="1"/>
  <c r="EC68" i="24" s="1"/>
  <c r="EA89" i="24"/>
  <c r="EA90" i="24"/>
  <c r="EE60" i="24"/>
  <c r="EF55" i="24" s="1"/>
  <c r="EE63" i="24"/>
  <c r="EE80" i="24" s="1"/>
  <c r="EY45" i="24"/>
  <c r="EY47" i="24" s="1"/>
  <c r="DO113" i="24"/>
  <c r="DO114" i="24" s="1"/>
  <c r="DO116" i="24" s="1"/>
  <c r="DO106" i="24"/>
  <c r="DO120" i="24" s="1"/>
  <c r="DO104" i="24"/>
  <c r="DP97" i="24"/>
  <c r="DN139" i="24" l="1"/>
  <c r="EC69" i="24"/>
  <c r="EA94" i="24"/>
  <c r="EB76" i="24"/>
  <c r="EB74" i="24"/>
  <c r="FB19" i="4"/>
  <c r="FB20" i="4" s="1"/>
  <c r="FB33" i="4"/>
  <c r="FB135" i="4" s="1"/>
  <c r="EY135" i="24"/>
  <c r="EY50" i="24"/>
  <c r="DP98" i="24"/>
  <c r="DP100" i="24" s="1"/>
  <c r="DO119" i="24"/>
  <c r="DO121" i="24"/>
  <c r="DO123" i="24"/>
  <c r="DO128" i="24" s="1"/>
  <c r="EF56" i="24"/>
  <c r="EF57" i="24" s="1"/>
  <c r="FB34" i="4" l="1"/>
  <c r="FC42" i="4" s="1"/>
  <c r="DP113" i="24"/>
  <c r="DP114" i="24" s="1"/>
  <c r="DP116" i="24" s="1"/>
  <c r="DP106" i="24"/>
  <c r="DP120" i="24" s="1"/>
  <c r="DP104" i="24"/>
  <c r="DP103" i="24"/>
  <c r="DQ97" i="24" s="1"/>
  <c r="EY66" i="24"/>
  <c r="EY109" i="24" s="1"/>
  <c r="EY71" i="24"/>
  <c r="EY58" i="24"/>
  <c r="EY101" i="24" s="1"/>
  <c r="EA110" i="24"/>
  <c r="EA111" i="24" s="1"/>
  <c r="EA95" i="24"/>
  <c r="EF99" i="24"/>
  <c r="EB81" i="24"/>
  <c r="EB79" i="24"/>
  <c r="EB83" i="24"/>
  <c r="EB88" i="24" s="1"/>
  <c r="EZ45" i="24"/>
  <c r="EZ47" i="24" s="1"/>
  <c r="EF59" i="24"/>
  <c r="EF102" i="24" s="1"/>
  <c r="DO130" i="24"/>
  <c r="DO137" i="24" s="1"/>
  <c r="DO129" i="24"/>
  <c r="DO136" i="24" s="1"/>
  <c r="EC70" i="24"/>
  <c r="FC19" i="4" l="1"/>
  <c r="FC20" i="4" s="1"/>
  <c r="EZ135" i="24"/>
  <c r="EZ50" i="24"/>
  <c r="EB89" i="24"/>
  <c r="EB90" i="24"/>
  <c r="EF61" i="24"/>
  <c r="DQ98" i="24"/>
  <c r="DQ100" i="24" s="1"/>
  <c r="EF63" i="24"/>
  <c r="EF80" i="24" s="1"/>
  <c r="FC33" i="4"/>
  <c r="FC135" i="4" s="1"/>
  <c r="EC72" i="24"/>
  <c r="EC74" i="24" s="1"/>
  <c r="EF60" i="24"/>
  <c r="EG55" i="24" s="1"/>
  <c r="DO139" i="24"/>
  <c r="DP119" i="24"/>
  <c r="DP121" i="24"/>
  <c r="DP123" i="24"/>
  <c r="DP128" i="24" s="1"/>
  <c r="FA45" i="24" l="1"/>
  <c r="FA47" i="24" s="1"/>
  <c r="DQ113" i="24"/>
  <c r="DQ114" i="24" s="1"/>
  <c r="DQ116" i="24" s="1"/>
  <c r="DQ106" i="24"/>
  <c r="DQ120" i="24" s="1"/>
  <c r="DQ104" i="24"/>
  <c r="EB94" i="24"/>
  <c r="EZ58" i="24"/>
  <c r="EZ101" i="24" s="1"/>
  <c r="EZ71" i="24"/>
  <c r="EZ66" i="24"/>
  <c r="EZ109" i="24" s="1"/>
  <c r="DQ103" i="24"/>
  <c r="DR97" i="24" s="1"/>
  <c r="EC73" i="24"/>
  <c r="ED68" i="24" s="1"/>
  <c r="DP130" i="24"/>
  <c r="DP137" i="24" s="1"/>
  <c r="DP129" i="24"/>
  <c r="DP136" i="24" s="1"/>
  <c r="FC34" i="4"/>
  <c r="EG56" i="24"/>
  <c r="EG57" i="24" s="1"/>
  <c r="EC76" i="24"/>
  <c r="DP139" i="24" l="1"/>
  <c r="EG99" i="24"/>
  <c r="EG59" i="24"/>
  <c r="EG102" i="24" s="1"/>
  <c r="EB110" i="24"/>
  <c r="EB111" i="24" s="1"/>
  <c r="EB95" i="24"/>
  <c r="DR98" i="24"/>
  <c r="DR100" i="24" s="1"/>
  <c r="EC79" i="24"/>
  <c r="EC81" i="24"/>
  <c r="EC83" i="24"/>
  <c r="EC88" i="24" s="1"/>
  <c r="FD42" i="4"/>
  <c r="DQ119" i="24"/>
  <c r="DQ121" i="24"/>
  <c r="DQ123" i="24"/>
  <c r="DQ128" i="24" s="1"/>
  <c r="ED69" i="24"/>
  <c r="FA135" i="24"/>
  <c r="FA50" i="24"/>
  <c r="ED70" i="24" l="1"/>
  <c r="FA58" i="24"/>
  <c r="FA101" i="24" s="1"/>
  <c r="FA71" i="24"/>
  <c r="FA66" i="24"/>
  <c r="FA109" i="24" s="1"/>
  <c r="FD19" i="4"/>
  <c r="FD20" i="4" s="1"/>
  <c r="DR103" i="24"/>
  <c r="DS97" i="24" s="1"/>
  <c r="FD33" i="4"/>
  <c r="FD135" i="4" s="1"/>
  <c r="DR113" i="24"/>
  <c r="DR114" i="24" s="1"/>
  <c r="DR116" i="24" s="1"/>
  <c r="DR106" i="24"/>
  <c r="DR120" i="24" s="1"/>
  <c r="DR104" i="24"/>
  <c r="DQ130" i="24"/>
  <c r="DQ137" i="24" s="1"/>
  <c r="DQ129" i="24"/>
  <c r="DQ136" i="24" s="1"/>
  <c r="EG61" i="24"/>
  <c r="EG63" i="24"/>
  <c r="EG80" i="24" s="1"/>
  <c r="EG60" i="24"/>
  <c r="EH55" i="24" s="1"/>
  <c r="EC89" i="24"/>
  <c r="EC90" i="24"/>
  <c r="DQ139" i="24" l="1"/>
  <c r="FD34" i="4"/>
  <c r="DS98" i="24"/>
  <c r="DS100" i="24" s="1"/>
  <c r="FE42" i="4"/>
  <c r="FE33" i="4" s="1"/>
  <c r="FE135" i="4" s="1"/>
  <c r="FC45" i="24" s="1"/>
  <c r="FC47" i="24" s="1"/>
  <c r="EC94" i="24"/>
  <c r="FB45" i="24"/>
  <c r="FB47" i="24" s="1"/>
  <c r="DR121" i="24"/>
  <c r="DR119" i="24"/>
  <c r="DR123" i="24"/>
  <c r="DR128" i="24" s="1"/>
  <c r="EH56" i="24"/>
  <c r="EH57" i="24" s="1"/>
  <c r="ED72" i="24"/>
  <c r="ED73" i="24" s="1"/>
  <c r="EE68" i="24" s="1"/>
  <c r="EH99" i="24" l="1"/>
  <c r="FB50" i="24"/>
  <c r="FB135" i="24"/>
  <c r="DR129" i="24"/>
  <c r="DR136" i="24" s="1"/>
  <c r="DR130" i="24"/>
  <c r="DR137" i="24" s="1"/>
  <c r="FC50" i="24"/>
  <c r="FC135" i="24"/>
  <c r="FE19" i="4"/>
  <c r="FE20" i="4" s="1"/>
  <c r="FE34" i="4"/>
  <c r="EC95" i="24"/>
  <c r="EC110" i="24"/>
  <c r="EC111" i="24" s="1"/>
  <c r="EE69" i="24"/>
  <c r="ED76" i="24"/>
  <c r="EH59" i="24"/>
  <c r="EH102" i="24" s="1"/>
  <c r="DS113" i="24"/>
  <c r="DS114" i="24" s="1"/>
  <c r="DS116" i="24" s="1"/>
  <c r="DS104" i="24"/>
  <c r="DS106" i="24"/>
  <c r="DS120" i="24" s="1"/>
  <c r="ED74" i="24"/>
  <c r="DS103" i="24"/>
  <c r="DT97" i="24" s="1"/>
  <c r="FF42" i="4" l="1"/>
  <c r="DR139" i="24"/>
  <c r="DT98" i="24"/>
  <c r="DT100" i="24" s="1"/>
  <c r="EH63" i="24"/>
  <c r="EH80" i="24" s="1"/>
  <c r="DS121" i="24"/>
  <c r="DS119" i="24"/>
  <c r="DS123" i="24"/>
  <c r="DS128" i="24" s="1"/>
  <c r="EH60" i="24"/>
  <c r="EI55" i="24" s="1"/>
  <c r="FB58" i="24"/>
  <c r="FB101" i="24" s="1"/>
  <c r="FB71" i="24"/>
  <c r="FB66" i="24"/>
  <c r="FB109" i="24" s="1"/>
  <c r="ED81" i="24"/>
  <c r="ED79" i="24"/>
  <c r="ED83" i="24"/>
  <c r="ED88" i="24" s="1"/>
  <c r="EH61" i="24"/>
  <c r="EE70" i="24"/>
  <c r="FC58" i="24"/>
  <c r="FC101" i="24" s="1"/>
  <c r="FC71" i="24"/>
  <c r="FC66" i="24" l="1"/>
  <c r="FC109" i="24" s="1"/>
  <c r="EI56" i="24"/>
  <c r="EI57" i="24" s="1"/>
  <c r="EI59" i="24" s="1"/>
  <c r="EI102" i="24" s="1"/>
  <c r="DS129" i="24"/>
  <c r="DS136" i="24" s="1"/>
  <c r="DS130" i="24"/>
  <c r="DS137" i="24" s="1"/>
  <c r="EE72" i="24"/>
  <c r="EE76" i="24" s="1"/>
  <c r="DT103" i="24"/>
  <c r="DU97" i="24" s="1"/>
  <c r="FF19" i="4"/>
  <c r="FF20" i="4" s="1"/>
  <c r="DT113" i="24"/>
  <c r="DT114" i="24" s="1"/>
  <c r="DT116" i="24" s="1"/>
  <c r="DT106" i="24"/>
  <c r="DT120" i="24" s="1"/>
  <c r="DT104" i="24"/>
  <c r="FF33" i="4"/>
  <c r="FF135" i="4" s="1"/>
  <c r="FD45" i="24" s="1"/>
  <c r="FD47" i="24" s="1"/>
  <c r="ED90" i="24"/>
  <c r="ED89" i="24"/>
  <c r="FF34" i="4" l="1"/>
  <c r="DU98" i="24"/>
  <c r="DU100" i="24" s="1"/>
  <c r="EE81" i="24"/>
  <c r="EE79" i="24"/>
  <c r="EE83" i="24"/>
  <c r="EE88" i="24" s="1"/>
  <c r="DT119" i="24"/>
  <c r="DT121" i="24"/>
  <c r="DT123" i="24"/>
  <c r="DT128" i="24" s="1"/>
  <c r="FG42" i="4"/>
  <c r="FG33" i="4" s="1"/>
  <c r="FG135" i="4" s="1"/>
  <c r="FE45" i="24" s="1"/>
  <c r="FE47" i="24" s="1"/>
  <c r="EE73" i="24"/>
  <c r="EF68" i="24" s="1"/>
  <c r="DS139" i="24"/>
  <c r="EE74" i="24"/>
  <c r="ED94" i="24"/>
  <c r="FD135" i="24"/>
  <c r="FD50" i="24"/>
  <c r="EI60" i="24"/>
  <c r="EJ55" i="24" s="1"/>
  <c r="EI63" i="24"/>
  <c r="EI80" i="24" s="1"/>
  <c r="EI99" i="24"/>
  <c r="EI61" i="24"/>
  <c r="FE135" i="24" l="1"/>
  <c r="FE50" i="24"/>
  <c r="FG19" i="4"/>
  <c r="FG20" i="4" s="1"/>
  <c r="FG34" i="4"/>
  <c r="EJ56" i="24"/>
  <c r="EJ57" i="24" s="1"/>
  <c r="FD58" i="24"/>
  <c r="FD101" i="24" s="1"/>
  <c r="FD71" i="24"/>
  <c r="FD66" i="24"/>
  <c r="FD109" i="24" s="1"/>
  <c r="EE89" i="24"/>
  <c r="EE94" i="24" s="1"/>
  <c r="EE90" i="24"/>
  <c r="DU113" i="24"/>
  <c r="DU114" i="24" s="1"/>
  <c r="DU116" i="24" s="1"/>
  <c r="DU104" i="24"/>
  <c r="DU106" i="24"/>
  <c r="DU120" i="24" s="1"/>
  <c r="EF69" i="24"/>
  <c r="DT129" i="24"/>
  <c r="DT136" i="24" s="1"/>
  <c r="DT130" i="24"/>
  <c r="DT137" i="24" s="1"/>
  <c r="ED110" i="24"/>
  <c r="ED111" i="24" s="1"/>
  <c r="ED95" i="24"/>
  <c r="DU103" i="24"/>
  <c r="DV97" i="24" s="1"/>
  <c r="DV98" i="24" l="1"/>
  <c r="DV100" i="24" s="1"/>
  <c r="EE95" i="24"/>
  <c r="EE110" i="24"/>
  <c r="EE111" i="24" s="1"/>
  <c r="DT139" i="24"/>
  <c r="EJ59" i="24"/>
  <c r="EJ102" i="24" s="1"/>
  <c r="DU119" i="24"/>
  <c r="DU121" i="24"/>
  <c r="DU123" i="24"/>
  <c r="DU128" i="24" s="1"/>
  <c r="EF70" i="24"/>
  <c r="FH42" i="4"/>
  <c r="FH33" i="4" s="1"/>
  <c r="FH135" i="4" s="1"/>
  <c r="FF45" i="24" s="1"/>
  <c r="FF47" i="24" s="1"/>
  <c r="FE58" i="24"/>
  <c r="FE101" i="24" s="1"/>
  <c r="FE71" i="24"/>
  <c r="FE66" i="24"/>
  <c r="FE109" i="24" s="1"/>
  <c r="EJ63" i="24"/>
  <c r="EJ80" i="24" s="1"/>
  <c r="EJ61" i="24"/>
  <c r="EJ99" i="24"/>
  <c r="FF135" i="24" l="1"/>
  <c r="FF50" i="24"/>
  <c r="EJ60" i="24"/>
  <c r="EK55" i="24" s="1"/>
  <c r="DU129" i="24"/>
  <c r="DU136" i="24" s="1"/>
  <c r="DU130" i="24"/>
  <c r="DU137" i="24" s="1"/>
  <c r="FH19" i="4"/>
  <c r="FH20" i="4" s="1"/>
  <c r="FH34" i="4"/>
  <c r="DV103" i="24"/>
  <c r="DW97" i="24" s="1"/>
  <c r="EF72" i="24"/>
  <c r="EF74" i="24" s="1"/>
  <c r="DV113" i="24"/>
  <c r="DV114" i="24" s="1"/>
  <c r="DV116" i="24" s="1"/>
  <c r="DV106" i="24"/>
  <c r="DV120" i="24" s="1"/>
  <c r="DV104" i="24"/>
  <c r="DW98" i="24" l="1"/>
  <c r="DW100" i="24" s="1"/>
  <c r="FI42" i="4"/>
  <c r="EF73" i="24"/>
  <c r="EG68" i="24" s="1"/>
  <c r="EF76" i="24"/>
  <c r="DU139" i="24"/>
  <c r="FF66" i="24"/>
  <c r="FF109" i="24" s="1"/>
  <c r="FF58" i="24"/>
  <c r="FF101" i="24" s="1"/>
  <c r="FF71" i="24"/>
  <c r="EK56" i="24"/>
  <c r="EK57" i="24" s="1"/>
  <c r="DV119" i="24"/>
  <c r="DV121" i="24"/>
  <c r="DV123" i="24"/>
  <c r="DV128" i="24" s="1"/>
  <c r="EK99" i="24" l="1"/>
  <c r="DV130" i="24"/>
  <c r="DV137" i="24" s="1"/>
  <c r="DV129" i="24"/>
  <c r="DV136" i="24" s="1"/>
  <c r="FI19" i="4"/>
  <c r="FI20" i="4" s="1"/>
  <c r="EF79" i="24"/>
  <c r="EF81" i="24"/>
  <c r="EF83" i="24"/>
  <c r="EF88" i="24" s="1"/>
  <c r="FI33" i="4"/>
  <c r="FI135" i="4" s="1"/>
  <c r="FG45" i="24" s="1"/>
  <c r="FG47" i="24" s="1"/>
  <c r="EG69" i="24"/>
  <c r="EK59" i="24"/>
  <c r="EK102" i="24" s="1"/>
  <c r="DW103" i="24"/>
  <c r="DW113" i="24"/>
  <c r="DW114" i="24" s="1"/>
  <c r="DW116" i="24" s="1"/>
  <c r="DW106" i="24"/>
  <c r="DW120" i="24" s="1"/>
  <c r="DW104" i="24"/>
  <c r="DX97" i="24"/>
  <c r="DV139" i="24" l="1"/>
  <c r="EK60" i="24"/>
  <c r="EL55" i="24" s="1"/>
  <c r="EF90" i="24"/>
  <c r="EF89" i="24"/>
  <c r="EG70" i="24"/>
  <c r="FG50" i="24"/>
  <c r="FG135" i="24"/>
  <c r="EK61" i="24"/>
  <c r="DW121" i="24"/>
  <c r="DW119" i="24"/>
  <c r="DW123" i="24"/>
  <c r="DW128" i="24" s="1"/>
  <c r="DX98" i="24"/>
  <c r="DX100" i="24" s="1"/>
  <c r="EL56" i="24"/>
  <c r="EL57" i="24" s="1"/>
  <c r="EL59" i="24" s="1"/>
  <c r="EL102" i="24" s="1"/>
  <c r="FI34" i="4"/>
  <c r="EK63" i="24"/>
  <c r="EK80" i="24" s="1"/>
  <c r="DX103" i="24" l="1"/>
  <c r="DW130" i="24"/>
  <c r="DW137" i="24" s="1"/>
  <c r="DW129" i="24"/>
  <c r="DW136" i="24" s="1"/>
  <c r="FG58" i="24"/>
  <c r="FG101" i="24" s="1"/>
  <c r="FG71" i="24"/>
  <c r="FG66" i="24"/>
  <c r="FG109" i="24" s="1"/>
  <c r="EG72" i="24"/>
  <c r="EG74" i="24" s="1"/>
  <c r="EL60" i="24"/>
  <c r="EM55" i="24" s="1"/>
  <c r="FJ42" i="4"/>
  <c r="FJ33" i="4" s="1"/>
  <c r="FJ135" i="4" s="1"/>
  <c r="FH45" i="24" s="1"/>
  <c r="FH47" i="24" s="1"/>
  <c r="EL61" i="24"/>
  <c r="EL63" i="24"/>
  <c r="EL80" i="24" s="1"/>
  <c r="EL99" i="24"/>
  <c r="EF94" i="24"/>
  <c r="DX113" i="24"/>
  <c r="DX114" i="24" s="1"/>
  <c r="DX116" i="24" s="1"/>
  <c r="DX106" i="24"/>
  <c r="DX120" i="24" s="1"/>
  <c r="DX104" i="24"/>
  <c r="DY97" i="24"/>
  <c r="DW139" i="24" l="1"/>
  <c r="FH135" i="24"/>
  <c r="FH50" i="24"/>
  <c r="DY98" i="24"/>
  <c r="DY100" i="24" s="1"/>
  <c r="EG76" i="24"/>
  <c r="EG73" i="24"/>
  <c r="EH68" i="24" s="1"/>
  <c r="DX119" i="24"/>
  <c r="DX121" i="24"/>
  <c r="DX123" i="24"/>
  <c r="DX128" i="24" s="1"/>
  <c r="EF110" i="24"/>
  <c r="EF111" i="24" s="1"/>
  <c r="EF95" i="24"/>
  <c r="EM56" i="24"/>
  <c r="EM57" i="24" s="1"/>
  <c r="FJ19" i="4"/>
  <c r="FJ20" i="4" s="1"/>
  <c r="FJ34" i="4"/>
  <c r="EM99" i="24" l="1"/>
  <c r="EH69" i="24"/>
  <c r="EG81" i="24"/>
  <c r="EG79" i="24"/>
  <c r="EG83" i="24"/>
  <c r="EG88" i="24" s="1"/>
  <c r="FK42" i="4"/>
  <c r="FK33" i="4" s="1"/>
  <c r="FK135" i="4" s="1"/>
  <c r="DY113" i="24"/>
  <c r="DY114" i="24" s="1"/>
  <c r="DY116" i="24" s="1"/>
  <c r="DY106" i="24"/>
  <c r="DY120" i="24" s="1"/>
  <c r="DY104" i="24"/>
  <c r="DX130" i="24"/>
  <c r="DX137" i="24" s="1"/>
  <c r="DX129" i="24"/>
  <c r="DX136" i="24" s="1"/>
  <c r="DY103" i="24"/>
  <c r="DZ97" i="24" s="1"/>
  <c r="FH58" i="24"/>
  <c r="FH101" i="24" s="1"/>
  <c r="FH71" i="24"/>
  <c r="FH66" i="24"/>
  <c r="FH109" i="24" s="1"/>
  <c r="EM59" i="24"/>
  <c r="EM102" i="24" s="1"/>
  <c r="DX139" i="24" l="1"/>
  <c r="DZ98" i="24"/>
  <c r="DZ100" i="24" s="1"/>
  <c r="EM60" i="24"/>
  <c r="EN55" i="24" s="1"/>
  <c r="FI45" i="24"/>
  <c r="FI47" i="24" s="1"/>
  <c r="DY119" i="24"/>
  <c r="DY121" i="24"/>
  <c r="DY123" i="24"/>
  <c r="DY128" i="24" s="1"/>
  <c r="EH70" i="24"/>
  <c r="EM61" i="24"/>
  <c r="EG89" i="24"/>
  <c r="EG90" i="24"/>
  <c r="FK19" i="4"/>
  <c r="FK20" i="4" s="1"/>
  <c r="FK34" i="4"/>
  <c r="EM63" i="24"/>
  <c r="EM80" i="24" s="1"/>
  <c r="EG94" i="24" l="1"/>
  <c r="DY129" i="24"/>
  <c r="DY136" i="24" s="1"/>
  <c r="DY130" i="24"/>
  <c r="DY137" i="24" s="1"/>
  <c r="EH72" i="24"/>
  <c r="EH76" i="24" s="1"/>
  <c r="FL42" i="4"/>
  <c r="FL33" i="4" s="1"/>
  <c r="FL135" i="4" s="1"/>
  <c r="FI135" i="24"/>
  <c r="FI50" i="24"/>
  <c r="EN56" i="24"/>
  <c r="EN57" i="24" s="1"/>
  <c r="DZ113" i="24"/>
  <c r="DZ114" i="24" s="1"/>
  <c r="DZ116" i="24" s="1"/>
  <c r="DZ104" i="24"/>
  <c r="DZ106" i="24"/>
  <c r="DZ120" i="24" s="1"/>
  <c r="DZ103" i="24"/>
  <c r="EA97" i="24" s="1"/>
  <c r="EH81" i="24" l="1"/>
  <c r="EH79" i="24"/>
  <c r="EH83" i="24"/>
  <c r="EH88" i="24" s="1"/>
  <c r="EN59" i="24"/>
  <c r="EN102" i="24" s="1"/>
  <c r="EH74" i="24"/>
  <c r="EN99" i="24"/>
  <c r="FI71" i="24"/>
  <c r="FI66" i="24"/>
  <c r="FI109" i="24" s="1"/>
  <c r="FI58" i="24"/>
  <c r="FI101" i="24" s="1"/>
  <c r="EA98" i="24"/>
  <c r="EA100" i="24" s="1"/>
  <c r="EH73" i="24"/>
  <c r="EI68" i="24" s="1"/>
  <c r="DY139" i="24"/>
  <c r="EG95" i="24"/>
  <c r="EG110" i="24"/>
  <c r="EG111" i="24" s="1"/>
  <c r="FJ45" i="24"/>
  <c r="FJ47" i="24" s="1"/>
  <c r="FL19" i="4"/>
  <c r="FL20" i="4" s="1"/>
  <c r="FL34" i="4"/>
  <c r="DZ119" i="24"/>
  <c r="DZ121" i="24"/>
  <c r="DZ123" i="24"/>
  <c r="DZ128" i="24" s="1"/>
  <c r="EN61" i="24" l="1"/>
  <c r="FM42" i="4"/>
  <c r="FM33" i="4" s="1"/>
  <c r="FM135" i="4" s="1"/>
  <c r="FJ135" i="24"/>
  <c r="FJ50" i="24"/>
  <c r="EA113" i="24"/>
  <c r="EA114" i="24" s="1"/>
  <c r="EA116" i="24" s="1"/>
  <c r="EA106" i="24"/>
  <c r="EA120" i="24" s="1"/>
  <c r="EA104" i="24"/>
  <c r="EH90" i="24"/>
  <c r="EH89" i="24"/>
  <c r="EH94" i="24" s="1"/>
  <c r="EH95" i="24" s="1"/>
  <c r="EN63" i="24"/>
  <c r="EN80" i="24" s="1"/>
  <c r="EN60" i="24"/>
  <c r="EO55" i="24" s="1"/>
  <c r="EI69" i="24"/>
  <c r="DZ130" i="24"/>
  <c r="DZ137" i="24" s="1"/>
  <c r="DZ129" i="24"/>
  <c r="DZ136" i="24" s="1"/>
  <c r="EA103" i="24"/>
  <c r="EB97" i="24" s="1"/>
  <c r="EH110" i="24" l="1"/>
  <c r="EH111" i="24" s="1"/>
  <c r="DZ139" i="24"/>
  <c r="EA119" i="24"/>
  <c r="EA121" i="24"/>
  <c r="EA123" i="24"/>
  <c r="EA128" i="24" s="1"/>
  <c r="EO56" i="24"/>
  <c r="EO57" i="24" s="1"/>
  <c r="EB98" i="24"/>
  <c r="EB100" i="24" s="1"/>
  <c r="FJ58" i="24"/>
  <c r="FJ101" i="24" s="1"/>
  <c r="FJ71" i="24"/>
  <c r="FJ66" i="24"/>
  <c r="FJ109" i="24" s="1"/>
  <c r="FK45" i="24"/>
  <c r="FK47" i="24" s="1"/>
  <c r="EI70" i="24"/>
  <c r="FM19" i="4"/>
  <c r="FM20" i="4" s="1"/>
  <c r="FM34" i="4"/>
  <c r="EI72" i="24" l="1"/>
  <c r="EI74" i="24" s="1"/>
  <c r="EB103" i="24"/>
  <c r="FN42" i="4"/>
  <c r="FN33" i="4" s="1"/>
  <c r="FN135" i="4" s="1"/>
  <c r="EB113" i="24"/>
  <c r="EB114" i="24" s="1"/>
  <c r="EB116" i="24" s="1"/>
  <c r="EB106" i="24"/>
  <c r="EB120" i="24" s="1"/>
  <c r="EB104" i="24"/>
  <c r="EC97" i="24"/>
  <c r="EO59" i="24"/>
  <c r="EO102" i="24" s="1"/>
  <c r="EO99" i="24"/>
  <c r="FK135" i="24"/>
  <c r="FK50" i="24"/>
  <c r="EA130" i="24"/>
  <c r="EA137" i="24" s="1"/>
  <c r="EA129" i="24"/>
  <c r="EA136" i="24" s="1"/>
  <c r="EI73" i="24" l="1"/>
  <c r="EJ68" i="24" s="1"/>
  <c r="EC98" i="24"/>
  <c r="EC100" i="24" s="1"/>
  <c r="EA139" i="24"/>
  <c r="EO60" i="24"/>
  <c r="EP55" i="24" s="1"/>
  <c r="EB121" i="24"/>
  <c r="EB119" i="24"/>
  <c r="EB123" i="24"/>
  <c r="EB128" i="24" s="1"/>
  <c r="EJ69" i="24"/>
  <c r="FL45" i="24"/>
  <c r="FL47" i="24" s="1"/>
  <c r="EO63" i="24"/>
  <c r="EO80" i="24" s="1"/>
  <c r="FK58" i="24"/>
  <c r="FK101" i="24" s="1"/>
  <c r="FK66" i="24"/>
  <c r="FK109" i="24" s="1"/>
  <c r="FK71" i="24"/>
  <c r="EI76" i="24"/>
  <c r="FN19" i="4"/>
  <c r="FN20" i="4" s="1"/>
  <c r="FN34" i="4"/>
  <c r="EO61" i="24"/>
  <c r="FL50" i="24" l="1"/>
  <c r="FL135" i="24"/>
  <c r="FO42" i="4"/>
  <c r="FO33" i="4" s="1"/>
  <c r="FO135" i="4" s="1"/>
  <c r="EJ70" i="24"/>
  <c r="EI81" i="24"/>
  <c r="EI79" i="24"/>
  <c r="EI83" i="24"/>
  <c r="EI88" i="24" s="1"/>
  <c r="EP56" i="24"/>
  <c r="EP57" i="24" s="1"/>
  <c r="EC113" i="24"/>
  <c r="EC114" i="24" s="1"/>
  <c r="EC116" i="24" s="1"/>
  <c r="EC104" i="24"/>
  <c r="EC106" i="24"/>
  <c r="EC120" i="24" s="1"/>
  <c r="EB130" i="24"/>
  <c r="EB137" i="24" s="1"/>
  <c r="EB129" i="24"/>
  <c r="EB136" i="24" s="1"/>
  <c r="EC103" i="24"/>
  <c r="ED97" i="24" s="1"/>
  <c r="EB139" i="24" l="1"/>
  <c r="FM45" i="24"/>
  <c r="FM47" i="24" s="1"/>
  <c r="ED98" i="24"/>
  <c r="ED100" i="24" s="1"/>
  <c r="EP99" i="24"/>
  <c r="EI89" i="24"/>
  <c r="EI94" i="24" s="1"/>
  <c r="EI90" i="24"/>
  <c r="EJ72" i="24"/>
  <c r="EJ74" i="24" s="1"/>
  <c r="FL58" i="24"/>
  <c r="FL101" i="24" s="1"/>
  <c r="FL66" i="24"/>
  <c r="FL109" i="24" s="1"/>
  <c r="FL71" i="24"/>
  <c r="FO19" i="4"/>
  <c r="FO20" i="4" s="1"/>
  <c r="FO34" i="4"/>
  <c r="EC119" i="24"/>
  <c r="EC121" i="24"/>
  <c r="EC123" i="24"/>
  <c r="EC128" i="24" s="1"/>
  <c r="EP59" i="24"/>
  <c r="EP102" i="24" s="1"/>
  <c r="EI95" i="24" l="1"/>
  <c r="EI110" i="24"/>
  <c r="EI111" i="24" s="1"/>
  <c r="EJ76" i="24"/>
  <c r="EJ79" i="24" s="1"/>
  <c r="EJ73" i="24"/>
  <c r="EK68" i="24" s="1"/>
  <c r="EK69" i="24" s="1"/>
  <c r="EC130" i="24"/>
  <c r="EC137" i="24" s="1"/>
  <c r="EC129" i="24"/>
  <c r="EC136" i="24" s="1"/>
  <c r="EP61" i="24"/>
  <c r="ED113" i="24"/>
  <c r="ED114" i="24" s="1"/>
  <c r="ED116" i="24" s="1"/>
  <c r="ED106" i="24"/>
  <c r="ED120" i="24" s="1"/>
  <c r="ED104" i="24"/>
  <c r="ED103" i="24"/>
  <c r="EE97" i="24" s="1"/>
  <c r="FP42" i="4"/>
  <c r="EP63" i="24"/>
  <c r="EP80" i="24" s="1"/>
  <c r="EP60" i="24"/>
  <c r="EQ55" i="24" s="1"/>
  <c r="FM50" i="24"/>
  <c r="FM135" i="24"/>
  <c r="EJ81" i="24" l="1"/>
  <c r="EJ83" i="24"/>
  <c r="EJ88" i="24" s="1"/>
  <c r="EJ90" i="24" s="1"/>
  <c r="EC139" i="24"/>
  <c r="EQ56" i="24"/>
  <c r="EQ57" i="24" s="1"/>
  <c r="EQ59" i="24" s="1"/>
  <c r="EQ102" i="24" s="1"/>
  <c r="FM58" i="24"/>
  <c r="FM101" i="24" s="1"/>
  <c r="FM66" i="24"/>
  <c r="FM109" i="24" s="1"/>
  <c r="FM71" i="24"/>
  <c r="EK70" i="24"/>
  <c r="FP19" i="4"/>
  <c r="FP20" i="4" s="1"/>
  <c r="EE98" i="24"/>
  <c r="EE100" i="24" s="1"/>
  <c r="ED119" i="24"/>
  <c r="ED121" i="24"/>
  <c r="ED123" i="24"/>
  <c r="ED128" i="24" s="1"/>
  <c r="FP33" i="4"/>
  <c r="FP135" i="4" s="1"/>
  <c r="FN45" i="24" s="1"/>
  <c r="FN47" i="24" s="1"/>
  <c r="EJ89" i="24" l="1"/>
  <c r="EJ94" i="24" s="1"/>
  <c r="EJ110" i="24" s="1"/>
  <c r="EJ111" i="24" s="1"/>
  <c r="FP34" i="4"/>
  <c r="EE113" i="24"/>
  <c r="EE114" i="24" s="1"/>
  <c r="EE116" i="24" s="1"/>
  <c r="EE104" i="24"/>
  <c r="EE106" i="24"/>
  <c r="EE120" i="24" s="1"/>
  <c r="EQ60" i="24"/>
  <c r="ER55" i="24" s="1"/>
  <c r="EQ99" i="24"/>
  <c r="EQ63" i="24"/>
  <c r="EQ80" i="24" s="1"/>
  <c r="EQ61" i="24"/>
  <c r="FN135" i="24"/>
  <c r="FN50" i="24"/>
  <c r="ED129" i="24"/>
  <c r="ED136" i="24" s="1"/>
  <c r="ED130" i="24"/>
  <c r="ED137" i="24" s="1"/>
  <c r="EE103" i="24"/>
  <c r="EF97" i="24" s="1"/>
  <c r="EK72" i="24"/>
  <c r="EK73" i="24" s="1"/>
  <c r="EL68" i="24" s="1"/>
  <c r="EJ95" i="24" l="1"/>
  <c r="FN66" i="24"/>
  <c r="FN109" i="24" s="1"/>
  <c r="FN58" i="24"/>
  <c r="FN101" i="24" s="1"/>
  <c r="FN71" i="24"/>
  <c r="EL69" i="24"/>
  <c r="ER56" i="24"/>
  <c r="ER57" i="24" s="1"/>
  <c r="EK76" i="24"/>
  <c r="EK74" i="24"/>
  <c r="EE119" i="24"/>
  <c r="EE121" i="24"/>
  <c r="EE123" i="24"/>
  <c r="EE128" i="24" s="1"/>
  <c r="FQ42" i="4"/>
  <c r="FQ33" i="4" s="1"/>
  <c r="FQ135" i="4" s="1"/>
  <c r="EF98" i="24"/>
  <c r="EF100" i="24" s="1"/>
  <c r="ED139" i="24"/>
  <c r="EK79" i="24" l="1"/>
  <c r="EK81" i="24"/>
  <c r="EK83" i="24"/>
  <c r="EK88" i="24" s="1"/>
  <c r="ER99" i="24"/>
  <c r="FO45" i="24"/>
  <c r="FO47" i="24" s="1"/>
  <c r="C139" i="4"/>
  <c r="G11" i="27" s="1"/>
  <c r="C138" i="4"/>
  <c r="H11" i="27" s="1"/>
  <c r="C136" i="4"/>
  <c r="J11" i="27" s="1"/>
  <c r="C137" i="4"/>
  <c r="I11" i="27" s="1"/>
  <c r="E85" i="3"/>
  <c r="F85" i="3"/>
  <c r="G85" i="3"/>
  <c r="H85" i="3"/>
  <c r="I85" i="3"/>
  <c r="J85" i="3"/>
  <c r="K85" i="3"/>
  <c r="L85" i="3"/>
  <c r="M85" i="3"/>
  <c r="N85" i="3"/>
  <c r="O85" i="3"/>
  <c r="Q85" i="3"/>
  <c r="R85" i="3"/>
  <c r="EF103" i="24"/>
  <c r="EG97" i="24" s="1"/>
  <c r="FQ19" i="4"/>
  <c r="F22" i="26"/>
  <c r="C42" i="4"/>
  <c r="FQ34" i="4"/>
  <c r="EL70" i="24"/>
  <c r="ER59" i="24"/>
  <c r="ER102" i="24" s="1"/>
  <c r="EF113" i="24"/>
  <c r="EF114" i="24" s="1"/>
  <c r="EF116" i="24" s="1"/>
  <c r="EF104" i="24"/>
  <c r="EF106" i="24"/>
  <c r="EF120" i="24" s="1"/>
  <c r="EE130" i="24"/>
  <c r="EE137" i="24" s="1"/>
  <c r="EE129" i="24"/>
  <c r="EE136" i="24" s="1"/>
  <c r="H22" i="26" l="1"/>
  <c r="I22" i="26"/>
  <c r="F68" i="27"/>
  <c r="G22" i="26"/>
  <c r="F19" i="26"/>
  <c r="F14" i="26"/>
  <c r="C86" i="3"/>
  <c r="ER60" i="24"/>
  <c r="ES55" i="24" s="1"/>
  <c r="C88" i="3"/>
  <c r="C89" i="3"/>
  <c r="FO135" i="24"/>
  <c r="FO50" i="24"/>
  <c r="EF119" i="24"/>
  <c r="EF121" i="24"/>
  <c r="EF123" i="24"/>
  <c r="EF128" i="24" s="1"/>
  <c r="ER61" i="24"/>
  <c r="ER63" i="24"/>
  <c r="ER80" i="24" s="1"/>
  <c r="EG98" i="24"/>
  <c r="EG100" i="24" s="1"/>
  <c r="EK89" i="24"/>
  <c r="EK94" i="24" s="1"/>
  <c r="EK90" i="24"/>
  <c r="C87" i="3"/>
  <c r="EE139" i="24"/>
  <c r="C19" i="4"/>
  <c r="D46" i="27" s="1"/>
  <c r="FQ20" i="4"/>
  <c r="C20" i="4" s="1"/>
  <c r="D50" i="27" s="1"/>
  <c r="D56" i="27" s="1"/>
  <c r="EL72" i="24"/>
  <c r="EL76" i="24" s="1"/>
  <c r="C43" i="4"/>
  <c r="D36" i="27" s="1"/>
  <c r="D34" i="27" l="1"/>
  <c r="C36" i="27" s="1"/>
  <c r="D39" i="27"/>
  <c r="E38" i="26"/>
  <c r="E59" i="26"/>
  <c r="E47" i="26"/>
  <c r="E56" i="26"/>
  <c r="E52" i="26"/>
  <c r="I14" i="26"/>
  <c r="H14" i="26"/>
  <c r="E22" i="26"/>
  <c r="I19" i="26"/>
  <c r="H19" i="26"/>
  <c r="EK110" i="24"/>
  <c r="EK111" i="24" s="1"/>
  <c r="EK95" i="24"/>
  <c r="D53" i="27"/>
  <c r="C85" i="27" s="1"/>
  <c r="D57" i="27"/>
  <c r="E42" i="4"/>
  <c r="EL73" i="24"/>
  <c r="EM68" i="24" s="1"/>
  <c r="EM69" i="24" s="1"/>
  <c r="EL81" i="24"/>
  <c r="EL79" i="24"/>
  <c r="EL83" i="24"/>
  <c r="EL88" i="24" s="1"/>
  <c r="EG103" i="24"/>
  <c r="EH97" i="24" s="1"/>
  <c r="ES56" i="24"/>
  <c r="ES57" i="24" s="1"/>
  <c r="EG113" i="24"/>
  <c r="EG114" i="24" s="1"/>
  <c r="EG116" i="24" s="1"/>
  <c r="EG106" i="24"/>
  <c r="EG120" i="24" s="1"/>
  <c r="EG104" i="24"/>
  <c r="EL74" i="24"/>
  <c r="E41" i="4"/>
  <c r="E29" i="4"/>
  <c r="E24" i="4"/>
  <c r="G14" i="26"/>
  <c r="F8" i="26"/>
  <c r="E70" i="26"/>
  <c r="E127" i="26"/>
  <c r="E134" i="26"/>
  <c r="E122" i="26"/>
  <c r="E53" i="26"/>
  <c r="E45" i="26"/>
  <c r="E101" i="26"/>
  <c r="E88" i="26"/>
  <c r="E92" i="26"/>
  <c r="E153" i="26"/>
  <c r="E140" i="26"/>
  <c r="E152" i="26"/>
  <c r="E64" i="26"/>
  <c r="E48" i="26"/>
  <c r="E41" i="26"/>
  <c r="E125" i="26"/>
  <c r="E93" i="26"/>
  <c r="E36" i="26"/>
  <c r="E54" i="26"/>
  <c r="E142" i="26"/>
  <c r="E133" i="26"/>
  <c r="E89" i="26"/>
  <c r="E75" i="26"/>
  <c r="E161" i="26"/>
  <c r="E154" i="26"/>
  <c r="E65" i="26"/>
  <c r="E26" i="26"/>
  <c r="E94" i="26"/>
  <c r="E165" i="26"/>
  <c r="E111" i="26"/>
  <c r="E156" i="26"/>
  <c r="E151" i="26"/>
  <c r="E30" i="26"/>
  <c r="E73" i="26"/>
  <c r="E85" i="26"/>
  <c r="E109" i="26"/>
  <c r="E60" i="26"/>
  <c r="E163" i="26"/>
  <c r="E104" i="26"/>
  <c r="E44" i="26"/>
  <c r="E128" i="26"/>
  <c r="E31" i="26"/>
  <c r="E100" i="26"/>
  <c r="E67" i="26"/>
  <c r="E130" i="26"/>
  <c r="E166" i="26"/>
  <c r="E68" i="26"/>
  <c r="E118" i="26"/>
  <c r="E66" i="26"/>
  <c r="E129" i="26"/>
  <c r="E141" i="26"/>
  <c r="E63" i="26"/>
  <c r="E113" i="26"/>
  <c r="E145" i="26"/>
  <c r="E72" i="26"/>
  <c r="E173" i="26"/>
  <c r="E78" i="26"/>
  <c r="E159" i="26"/>
  <c r="E150" i="26"/>
  <c r="E76" i="26"/>
  <c r="E98" i="26"/>
  <c r="E116" i="26"/>
  <c r="E149" i="26"/>
  <c r="E82" i="26"/>
  <c r="E97" i="26"/>
  <c r="E143" i="26"/>
  <c r="E170" i="26"/>
  <c r="E79" i="26"/>
  <c r="E43" i="26"/>
  <c r="E24" i="26"/>
  <c r="E33" i="26"/>
  <c r="G19" i="26"/>
  <c r="E135" i="26"/>
  <c r="E169" i="26"/>
  <c r="E121" i="26"/>
  <c r="E42" i="26"/>
  <c r="E91" i="26"/>
  <c r="E114" i="26"/>
  <c r="E162" i="26"/>
  <c r="E61" i="26"/>
  <c r="E147" i="26"/>
  <c r="E146" i="26"/>
  <c r="E103" i="26"/>
  <c r="E62" i="26"/>
  <c r="E74" i="26"/>
  <c r="E28" i="26"/>
  <c r="E132" i="26"/>
  <c r="E69" i="26"/>
  <c r="E105" i="26"/>
  <c r="E83" i="26"/>
  <c r="E95" i="26"/>
  <c r="E124" i="26"/>
  <c r="E110" i="26"/>
  <c r="E27" i="26"/>
  <c r="E148" i="26"/>
  <c r="E144" i="26"/>
  <c r="E155" i="26"/>
  <c r="E55" i="26"/>
  <c r="E39" i="26"/>
  <c r="E117" i="26"/>
  <c r="E32" i="26"/>
  <c r="E108" i="26"/>
  <c r="E81" i="26"/>
  <c r="E171" i="26"/>
  <c r="E106" i="26"/>
  <c r="E34" i="26"/>
  <c r="E157" i="26"/>
  <c r="E51" i="26"/>
  <c r="E87" i="26"/>
  <c r="E50" i="26"/>
  <c r="E120" i="26"/>
  <c r="E138" i="26"/>
  <c r="E158" i="26"/>
  <c r="E57" i="26"/>
  <c r="E164" i="26"/>
  <c r="E115" i="26"/>
  <c r="E107" i="26"/>
  <c r="E119" i="26"/>
  <c r="E136" i="26"/>
  <c r="E168" i="26"/>
  <c r="E71" i="26"/>
  <c r="E58" i="26"/>
  <c r="E139" i="26"/>
  <c r="E46" i="26"/>
  <c r="E86" i="26"/>
  <c r="E131" i="26"/>
  <c r="E25" i="26"/>
  <c r="E77" i="26"/>
  <c r="E49" i="26"/>
  <c r="E167" i="26"/>
  <c r="E123" i="26"/>
  <c r="E160" i="26"/>
  <c r="E137" i="26"/>
  <c r="E96" i="26"/>
  <c r="E84" i="26"/>
  <c r="E174" i="26"/>
  <c r="E112" i="26"/>
  <c r="E126" i="26"/>
  <c r="E80" i="26"/>
  <c r="E90" i="26"/>
  <c r="E99" i="26"/>
  <c r="E172" i="26"/>
  <c r="E35" i="26"/>
  <c r="E102" i="26"/>
  <c r="E135" i="24"/>
  <c r="K9" i="24" s="1"/>
  <c r="D135" i="24"/>
  <c r="J9" i="24" s="1"/>
  <c r="F135" i="24"/>
  <c r="I9" i="24" s="1"/>
  <c r="H9" i="24"/>
  <c r="EF130" i="24"/>
  <c r="EF137" i="24" s="1"/>
  <c r="EF129" i="24"/>
  <c r="EF136" i="24" s="1"/>
  <c r="FO58" i="24"/>
  <c r="FO101" i="24" s="1"/>
  <c r="FO66" i="24"/>
  <c r="FO71" i="24"/>
  <c r="C46" i="27" l="1"/>
  <c r="F8" i="27"/>
  <c r="C39" i="27"/>
  <c r="C43" i="27"/>
  <c r="C45" i="27"/>
  <c r="C44" i="27"/>
  <c r="C42" i="27"/>
  <c r="C41" i="27"/>
  <c r="C40" i="27"/>
  <c r="C34" i="27"/>
  <c r="C35" i="27"/>
  <c r="I8" i="26"/>
  <c r="H8" i="26"/>
  <c r="E43" i="4"/>
  <c r="EF139" i="24"/>
  <c r="EH98" i="24"/>
  <c r="EH100" i="24" s="1"/>
  <c r="EG119" i="24"/>
  <c r="EG121" i="24"/>
  <c r="EG123" i="24"/>
  <c r="EG128" i="24" s="1"/>
  <c r="G8" i="26"/>
  <c r="FO109" i="24"/>
  <c r="F66" i="24"/>
  <c r="ES59" i="24"/>
  <c r="ES102" i="24" s="1"/>
  <c r="ES99" i="24"/>
  <c r="EL90" i="24"/>
  <c r="EL89" i="24"/>
  <c r="EL94" i="24" s="1"/>
  <c r="EM70" i="24"/>
  <c r="EL110" i="24" l="1"/>
  <c r="EL111" i="24" s="1"/>
  <c r="EL95" i="24"/>
  <c r="EM72" i="24"/>
  <c r="EM74" i="24" s="1"/>
  <c r="ES63" i="24"/>
  <c r="ES80" i="24" s="1"/>
  <c r="F109" i="24"/>
  <c r="EG129" i="24"/>
  <c r="EG136" i="24" s="1"/>
  <c r="EG130" i="24"/>
  <c r="EG137" i="24" s="1"/>
  <c r="ES61" i="24"/>
  <c r="ES60" i="24"/>
  <c r="ET55" i="24" s="1"/>
  <c r="EH103" i="24"/>
  <c r="EI97" i="24" s="1"/>
  <c r="EH113" i="24"/>
  <c r="EH114" i="24" s="1"/>
  <c r="EH116" i="24" s="1"/>
  <c r="EH104" i="24"/>
  <c r="EH106" i="24"/>
  <c r="EH120" i="24" s="1"/>
  <c r="EM73" i="24" l="1"/>
  <c r="EN68" i="24" s="1"/>
  <c r="EN69" i="24" s="1"/>
  <c r="EG139" i="24"/>
  <c r="EI98" i="24"/>
  <c r="EI100" i="24" s="1"/>
  <c r="ET56" i="24"/>
  <c r="ET57" i="24" s="1"/>
  <c r="EH121" i="24"/>
  <c r="EH119" i="24"/>
  <c r="EH123" i="24"/>
  <c r="EH128" i="24" s="1"/>
  <c r="EM76" i="24"/>
  <c r="EM79" i="24" l="1"/>
  <c r="EM81" i="24"/>
  <c r="EM83" i="24"/>
  <c r="EM88" i="24" s="1"/>
  <c r="ET59" i="24"/>
  <c r="ET102" i="24" s="1"/>
  <c r="EN70" i="24"/>
  <c r="EH130" i="24"/>
  <c r="EH137" i="24" s="1"/>
  <c r="EH129" i="24"/>
  <c r="EH136" i="24" s="1"/>
  <c r="ET99" i="24"/>
  <c r="EI113" i="24"/>
  <c r="EI114" i="24" s="1"/>
  <c r="EI116" i="24" s="1"/>
  <c r="EI104" i="24"/>
  <c r="EI106" i="24"/>
  <c r="EI120" i="24" s="1"/>
  <c r="EI103" i="24"/>
  <c r="EJ97" i="24" s="1"/>
  <c r="EH139" i="24" l="1"/>
  <c r="ET60" i="24"/>
  <c r="EU55" i="24" s="1"/>
  <c r="EJ98" i="24"/>
  <c r="EJ100" i="24" s="1"/>
  <c r="EN72" i="24"/>
  <c r="EN76" i="24" s="1"/>
  <c r="EI119" i="24"/>
  <c r="EI121" i="24"/>
  <c r="EI123" i="24"/>
  <c r="EI128" i="24" s="1"/>
  <c r="EU56" i="24"/>
  <c r="EU57" i="24" s="1"/>
  <c r="EM90" i="24"/>
  <c r="EM89" i="24"/>
  <c r="EM94" i="24" s="1"/>
  <c r="ET63" i="24"/>
  <c r="ET80" i="24" s="1"/>
  <c r="ET61" i="24"/>
  <c r="EN73" i="24"/>
  <c r="EO68" i="24" s="1"/>
  <c r="EM110" i="24" l="1"/>
  <c r="EM111" i="24" s="1"/>
  <c r="EM95" i="24"/>
  <c r="EN81" i="24"/>
  <c r="EN79" i="24"/>
  <c r="EN83" i="24"/>
  <c r="EN88" i="24" s="1"/>
  <c r="EU59" i="24"/>
  <c r="EU102" i="24" s="1"/>
  <c r="EO69" i="24"/>
  <c r="EN74" i="24"/>
  <c r="EU99" i="24"/>
  <c r="EJ103" i="24"/>
  <c r="EK97" i="24" s="1"/>
  <c r="EI129" i="24"/>
  <c r="EI136" i="24" s="1"/>
  <c r="EI130" i="24"/>
  <c r="EI137" i="24" s="1"/>
  <c r="EJ113" i="24"/>
  <c r="EJ114" i="24" s="1"/>
  <c r="EJ116" i="24" s="1"/>
  <c r="EJ104" i="24"/>
  <c r="EJ106" i="24"/>
  <c r="EJ120" i="24" s="1"/>
  <c r="EU61" i="24" l="1"/>
  <c r="EU63" i="24"/>
  <c r="EU80" i="24" s="1"/>
  <c r="EU60" i="24"/>
  <c r="EV55" i="24" s="1"/>
  <c r="EV56" i="24" s="1"/>
  <c r="EV57" i="24" s="1"/>
  <c r="EO70" i="24"/>
  <c r="EK98" i="24"/>
  <c r="EK100" i="24" s="1"/>
  <c r="EJ121" i="24"/>
  <c r="EJ119" i="24"/>
  <c r="EJ123" i="24"/>
  <c r="EJ128" i="24" s="1"/>
  <c r="EN89" i="24"/>
  <c r="EN94" i="24" s="1"/>
  <c r="EN90" i="24"/>
  <c r="EI139" i="24"/>
  <c r="EN95" i="24" l="1"/>
  <c r="EN110" i="24"/>
  <c r="EN111" i="24" s="1"/>
  <c r="EK113" i="24"/>
  <c r="EK114" i="24" s="1"/>
  <c r="EK116" i="24" s="1"/>
  <c r="EK106" i="24"/>
  <c r="EK120" i="24" s="1"/>
  <c r="EK104" i="24"/>
  <c r="EV99" i="24"/>
  <c r="EK103" i="24"/>
  <c r="EL97" i="24" s="1"/>
  <c r="EO72" i="24"/>
  <c r="EO76" i="24" s="1"/>
  <c r="EV59" i="24"/>
  <c r="EV102" i="24" s="1"/>
  <c r="EJ129" i="24"/>
  <c r="EJ136" i="24" s="1"/>
  <c r="EJ130" i="24"/>
  <c r="EJ137" i="24" s="1"/>
  <c r="EO73" i="24" l="1"/>
  <c r="EP68" i="24" s="1"/>
  <c r="EP69" i="24" s="1"/>
  <c r="EO74" i="24"/>
  <c r="EV60" i="24"/>
  <c r="EW55" i="24" s="1"/>
  <c r="EO81" i="24"/>
  <c r="EO79" i="24"/>
  <c r="EO83" i="24"/>
  <c r="EO88" i="24" s="1"/>
  <c r="EL98" i="24"/>
  <c r="EL100" i="24" s="1"/>
  <c r="EW56" i="24"/>
  <c r="EW57" i="24" s="1"/>
  <c r="EJ139" i="24"/>
  <c r="EV63" i="24"/>
  <c r="EV80" i="24" s="1"/>
  <c r="EV61" i="24"/>
  <c r="EK119" i="24"/>
  <c r="EK121" i="24"/>
  <c r="EK123" i="24"/>
  <c r="EK128" i="24" s="1"/>
  <c r="EW99" i="24" l="1"/>
  <c r="EP70" i="24"/>
  <c r="EO90" i="24"/>
  <c r="EO89" i="24"/>
  <c r="EO94" i="24" s="1"/>
  <c r="EL103" i="24"/>
  <c r="EM97" i="24" s="1"/>
  <c r="EL113" i="24"/>
  <c r="EL114" i="24" s="1"/>
  <c r="EL116" i="24" s="1"/>
  <c r="EL104" i="24"/>
  <c r="EL106" i="24"/>
  <c r="EL120" i="24" s="1"/>
  <c r="EW59" i="24"/>
  <c r="EW102" i="24" s="1"/>
  <c r="EK130" i="24"/>
  <c r="EK137" i="24" s="1"/>
  <c r="EK129" i="24"/>
  <c r="EK136" i="24" s="1"/>
  <c r="EO110" i="24" l="1"/>
  <c r="EO111" i="24" s="1"/>
  <c r="EO95" i="24"/>
  <c r="EK139" i="24"/>
  <c r="EW60" i="24"/>
  <c r="EX55" i="24" s="1"/>
  <c r="EM98" i="24"/>
  <c r="EM100" i="24" s="1"/>
  <c r="EP72" i="24"/>
  <c r="EP73" i="24" s="1"/>
  <c r="EQ68" i="24" s="1"/>
  <c r="EL121" i="24"/>
  <c r="EL119" i="24"/>
  <c r="EL123" i="24"/>
  <c r="EL128" i="24" s="1"/>
  <c r="EW61" i="24"/>
  <c r="EX56" i="24"/>
  <c r="EX57" i="24" s="1"/>
  <c r="EW63" i="24"/>
  <c r="EW80" i="24" s="1"/>
  <c r="EQ69" i="24" l="1"/>
  <c r="EL130" i="24"/>
  <c r="EL137" i="24" s="1"/>
  <c r="EL129" i="24"/>
  <c r="EL136" i="24" s="1"/>
  <c r="EX99" i="24"/>
  <c r="EX59" i="24"/>
  <c r="EX102" i="24" s="1"/>
  <c r="EP74" i="24"/>
  <c r="EP76" i="24"/>
  <c r="EM113" i="24"/>
  <c r="EM114" i="24" s="1"/>
  <c r="EM116" i="24" s="1"/>
  <c r="EM106" i="24"/>
  <c r="EM120" i="24" s="1"/>
  <c r="EM104" i="24"/>
  <c r="EM103" i="24"/>
  <c r="EN97" i="24" s="1"/>
  <c r="EL139" i="24" l="1"/>
  <c r="EN98" i="24"/>
  <c r="EN100" i="24" s="1"/>
  <c r="EM121" i="24"/>
  <c r="EM119" i="24"/>
  <c r="EM123" i="24"/>
  <c r="EM128" i="24" s="1"/>
  <c r="EP79" i="24"/>
  <c r="EP81" i="24"/>
  <c r="EP83" i="24"/>
  <c r="EP88" i="24" s="1"/>
  <c r="EX61" i="24"/>
  <c r="EX63" i="24"/>
  <c r="EX80" i="24" s="1"/>
  <c r="EX60" i="24"/>
  <c r="EY55" i="24" s="1"/>
  <c r="EQ70" i="24"/>
  <c r="EQ72" i="24" l="1"/>
  <c r="EQ76" i="24" s="1"/>
  <c r="EM130" i="24"/>
  <c r="EM137" i="24" s="1"/>
  <c r="EM129" i="24"/>
  <c r="EM136" i="24" s="1"/>
  <c r="EP90" i="24"/>
  <c r="EP89" i="24"/>
  <c r="EP94" i="24" s="1"/>
  <c r="EY56" i="24"/>
  <c r="EY57" i="24" s="1"/>
  <c r="EN103" i="24"/>
  <c r="EO97" i="24" s="1"/>
  <c r="EN113" i="24"/>
  <c r="EN114" i="24" s="1"/>
  <c r="EN116" i="24" s="1"/>
  <c r="EN106" i="24"/>
  <c r="EN120" i="24" s="1"/>
  <c r="EN104" i="24"/>
  <c r="EQ73" i="24" l="1"/>
  <c r="ER68" i="24" s="1"/>
  <c r="ER69" i="24" s="1"/>
  <c r="EM139" i="24"/>
  <c r="EP110" i="24"/>
  <c r="EP111" i="24" s="1"/>
  <c r="EP95" i="24"/>
  <c r="EO98" i="24"/>
  <c r="EO100" i="24" s="1"/>
  <c r="EQ79" i="24"/>
  <c r="EQ81" i="24"/>
  <c r="EQ83" i="24"/>
  <c r="EQ88" i="24" s="1"/>
  <c r="EY99" i="24"/>
  <c r="EY59" i="24"/>
  <c r="EY102" i="24" s="1"/>
  <c r="EQ74" i="24"/>
  <c r="EN121" i="24"/>
  <c r="EN119" i="24"/>
  <c r="EN123" i="24"/>
  <c r="EN128" i="24" s="1"/>
  <c r="EY63" i="24" l="1"/>
  <c r="EY80" i="24" s="1"/>
  <c r="EY61" i="24"/>
  <c r="EY60" i="24"/>
  <c r="EZ55" i="24" s="1"/>
  <c r="EQ90" i="24"/>
  <c r="EQ89" i="24"/>
  <c r="EQ94" i="24" s="1"/>
  <c r="ER70" i="24"/>
  <c r="EZ56" i="24"/>
  <c r="EZ57" i="24" s="1"/>
  <c r="EZ59" i="24" s="1"/>
  <c r="EZ102" i="24" s="1"/>
  <c r="EN130" i="24"/>
  <c r="EN137" i="24" s="1"/>
  <c r="EN129" i="24"/>
  <c r="EN136" i="24" s="1"/>
  <c r="EO103" i="24"/>
  <c r="EP97" i="24" s="1"/>
  <c r="EO113" i="24"/>
  <c r="EO114" i="24" s="1"/>
  <c r="EO116" i="24" s="1"/>
  <c r="EO104" i="24"/>
  <c r="EO106" i="24"/>
  <c r="EO120" i="24" s="1"/>
  <c r="EN139" i="24" l="1"/>
  <c r="EQ110" i="24"/>
  <c r="EQ111" i="24" s="1"/>
  <c r="EQ95" i="24"/>
  <c r="EZ99" i="24"/>
  <c r="EZ61" i="24"/>
  <c r="EZ63" i="24"/>
  <c r="EZ80" i="24" s="1"/>
  <c r="EP98" i="24"/>
  <c r="EP100" i="24" s="1"/>
  <c r="EZ60" i="24"/>
  <c r="FA55" i="24" s="1"/>
  <c r="EO121" i="24"/>
  <c r="EO119" i="24"/>
  <c r="EO123" i="24"/>
  <c r="EO128" i="24" s="1"/>
  <c r="ER72" i="24"/>
  <c r="ER73" i="24" s="1"/>
  <c r="ES68" i="24" s="1"/>
  <c r="ES69" i="24" l="1"/>
  <c r="ER76" i="24"/>
  <c r="EP113" i="24"/>
  <c r="EP114" i="24" s="1"/>
  <c r="EP116" i="24" s="1"/>
  <c r="EP104" i="24"/>
  <c r="EP106" i="24"/>
  <c r="EP120" i="24" s="1"/>
  <c r="ER74" i="24"/>
  <c r="EO129" i="24"/>
  <c r="EO136" i="24" s="1"/>
  <c r="EO130" i="24"/>
  <c r="EO137" i="24" s="1"/>
  <c r="FA56" i="24"/>
  <c r="FA57" i="24" s="1"/>
  <c r="EP103" i="24"/>
  <c r="EQ97" i="24" s="1"/>
  <c r="EO139" i="24" l="1"/>
  <c r="FA99" i="24"/>
  <c r="EP119" i="24"/>
  <c r="EP121" i="24"/>
  <c r="EP123" i="24"/>
  <c r="EP128" i="24" s="1"/>
  <c r="EQ98" i="24"/>
  <c r="EQ100" i="24" s="1"/>
  <c r="ER81" i="24"/>
  <c r="ER79" i="24"/>
  <c r="ER83" i="24"/>
  <c r="ER88" i="24" s="1"/>
  <c r="FA59" i="24"/>
  <c r="FA102" i="24" s="1"/>
  <c r="ES70" i="24"/>
  <c r="FA60" i="24" l="1"/>
  <c r="FB55" i="24" s="1"/>
  <c r="ES72" i="24"/>
  <c r="ES74" i="24" s="1"/>
  <c r="EQ113" i="24"/>
  <c r="EQ114" i="24" s="1"/>
  <c r="EQ116" i="24" s="1"/>
  <c r="EQ104" i="24"/>
  <c r="EQ106" i="24"/>
  <c r="EQ120" i="24" s="1"/>
  <c r="EQ103" i="24"/>
  <c r="EP130" i="24"/>
  <c r="EP137" i="24" s="1"/>
  <c r="EP129" i="24"/>
  <c r="EP136" i="24" s="1"/>
  <c r="ER90" i="24"/>
  <c r="ER89" i="24"/>
  <c r="ER94" i="24" s="1"/>
  <c r="FB56" i="24"/>
  <c r="FB57" i="24" s="1"/>
  <c r="FA61" i="24"/>
  <c r="FA63" i="24"/>
  <c r="FA80" i="24" s="1"/>
  <c r="ER95" i="24" l="1"/>
  <c r="ER110" i="24"/>
  <c r="ER111" i="24" s="1"/>
  <c r="EP139" i="24"/>
  <c r="ES73" i="24"/>
  <c r="ET68" i="24" s="1"/>
  <c r="ET69" i="24" s="1"/>
  <c r="ER97" i="24"/>
  <c r="EQ119" i="24"/>
  <c r="EQ121" i="24"/>
  <c r="EQ123" i="24"/>
  <c r="EQ128" i="24" s="1"/>
  <c r="FB59" i="24"/>
  <c r="FB102" i="24" s="1"/>
  <c r="ES76" i="24"/>
  <c r="FB99" i="24"/>
  <c r="FB61" i="24" l="1"/>
  <c r="ET70" i="24"/>
  <c r="ES79" i="24"/>
  <c r="ES81" i="24"/>
  <c r="ES83" i="24"/>
  <c r="ES88" i="24" s="1"/>
  <c r="FB60" i="24"/>
  <c r="FC55" i="24" s="1"/>
  <c r="EQ130" i="24"/>
  <c r="EQ137" i="24" s="1"/>
  <c r="EQ129" i="24"/>
  <c r="EQ136" i="24" s="1"/>
  <c r="ER98" i="24"/>
  <c r="ER100" i="24" s="1"/>
  <c r="FB63" i="24"/>
  <c r="FB80" i="24" s="1"/>
  <c r="EQ139" i="24" l="1"/>
  <c r="ER103" i="24"/>
  <c r="ES89" i="24"/>
  <c r="ES94" i="24" s="1"/>
  <c r="ES90" i="24"/>
  <c r="ET72" i="24"/>
  <c r="ET74" i="24" s="1"/>
  <c r="ER113" i="24"/>
  <c r="ER114" i="24" s="1"/>
  <c r="ER116" i="24" s="1"/>
  <c r="ER106" i="24"/>
  <c r="ER120" i="24" s="1"/>
  <c r="ER104" i="24"/>
  <c r="ES97" i="24"/>
  <c r="FC56" i="24"/>
  <c r="FC57" i="24" s="1"/>
  <c r="ET73" i="24" l="1"/>
  <c r="EU68" i="24" s="1"/>
  <c r="ES95" i="24"/>
  <c r="ES110" i="24"/>
  <c r="FC59" i="24"/>
  <c r="FC102" i="24" s="1"/>
  <c r="ES98" i="24"/>
  <c r="ES100" i="24" s="1"/>
  <c r="EU69" i="24"/>
  <c r="ER119" i="24"/>
  <c r="ER121" i="24"/>
  <c r="ER123" i="24"/>
  <c r="ER128" i="24" s="1"/>
  <c r="ET76" i="24"/>
  <c r="FC99" i="24"/>
  <c r="FC63" i="24" l="1"/>
  <c r="FC80" i="24" s="1"/>
  <c r="FC61" i="24"/>
  <c r="ES111" i="24"/>
  <c r="FC60" i="24"/>
  <c r="FD55" i="24" s="1"/>
  <c r="ER129" i="24"/>
  <c r="ER136" i="24" s="1"/>
  <c r="ER130" i="24"/>
  <c r="ER137" i="24" s="1"/>
  <c r="EU70" i="24"/>
  <c r="ES113" i="24"/>
  <c r="ES114" i="24" s="1"/>
  <c r="ES116" i="24" s="1"/>
  <c r="ES106" i="24"/>
  <c r="ES120" i="24" s="1"/>
  <c r="ES104" i="24"/>
  <c r="ES103" i="24"/>
  <c r="ET79" i="24"/>
  <c r="ET81" i="24"/>
  <c r="ET83" i="24"/>
  <c r="ET88" i="24" s="1"/>
  <c r="FD56" i="24"/>
  <c r="FD57" i="24" s="1"/>
  <c r="EU72" i="24" l="1"/>
  <c r="EU76" i="24" s="1"/>
  <c r="ES119" i="24"/>
  <c r="ES121" i="24"/>
  <c r="ES123" i="24"/>
  <c r="ES128" i="24" s="1"/>
  <c r="FD59" i="24"/>
  <c r="FD102" i="24" s="1"/>
  <c r="FD99" i="24"/>
  <c r="ER139" i="24"/>
  <c r="ET89" i="24"/>
  <c r="ET94" i="24" s="1"/>
  <c r="ET90" i="24"/>
  <c r="EU73" i="24" l="1"/>
  <c r="EV68" i="24" s="1"/>
  <c r="ET95" i="24"/>
  <c r="ET110" i="24"/>
  <c r="EU81" i="24"/>
  <c r="EU79" i="24"/>
  <c r="EU83" i="24"/>
  <c r="EU88" i="24" s="1"/>
  <c r="FD63" i="24"/>
  <c r="FD80" i="24" s="1"/>
  <c r="FD60" i="24"/>
  <c r="FE55" i="24" s="1"/>
  <c r="FD61" i="24"/>
  <c r="EV69" i="24"/>
  <c r="ES130" i="24"/>
  <c r="ES137" i="24" s="1"/>
  <c r="ES129" i="24"/>
  <c r="ES136" i="24" s="1"/>
  <c r="EU74" i="24"/>
  <c r="ET97" i="24"/>
  <c r="ES139" i="24" l="1"/>
  <c r="ET111" i="24"/>
  <c r="EV70" i="24"/>
  <c r="FE56" i="24"/>
  <c r="FE57" i="24" s="1"/>
  <c r="EU90" i="24"/>
  <c r="EU89" i="24"/>
  <c r="EU94" i="24" s="1"/>
  <c r="ET98" i="24"/>
  <c r="ET100" i="24" s="1"/>
  <c r="EU110" i="24" l="1"/>
  <c r="EU95" i="24"/>
  <c r="FE59" i="24"/>
  <c r="FE102" i="24" s="1"/>
  <c r="EV72" i="24"/>
  <c r="EV73" i="24" s="1"/>
  <c r="EW68" i="24" s="1"/>
  <c r="FE99" i="24"/>
  <c r="ET113" i="24"/>
  <c r="ET114" i="24" s="1"/>
  <c r="ET116" i="24" s="1"/>
  <c r="ET104" i="24"/>
  <c r="ET106" i="24"/>
  <c r="ET120" i="24" s="1"/>
  <c r="ET103" i="24"/>
  <c r="EU97" i="24" s="1"/>
  <c r="FE61" i="24" l="1"/>
  <c r="FE60" i="24"/>
  <c r="FF55" i="24" s="1"/>
  <c r="FE63" i="24"/>
  <c r="FE80" i="24" s="1"/>
  <c r="EU111" i="24"/>
  <c r="EW69" i="24"/>
  <c r="ET121" i="24"/>
  <c r="ET119" i="24"/>
  <c r="ET123" i="24"/>
  <c r="ET128" i="24" s="1"/>
  <c r="EV74" i="24"/>
  <c r="FF56" i="24"/>
  <c r="FF57" i="24" s="1"/>
  <c r="EV76" i="24"/>
  <c r="EU98" i="24"/>
  <c r="EU100" i="24" s="1"/>
  <c r="FF99" i="24" l="1"/>
  <c r="EU103" i="24"/>
  <c r="EV81" i="24"/>
  <c r="EV79" i="24"/>
  <c r="EV83" i="24"/>
  <c r="EV88" i="24" s="1"/>
  <c r="ET130" i="24"/>
  <c r="ET137" i="24" s="1"/>
  <c r="ET129" i="24"/>
  <c r="ET136" i="24" s="1"/>
  <c r="FF59" i="24"/>
  <c r="FF102" i="24" s="1"/>
  <c r="EU113" i="24"/>
  <c r="EU114" i="24" s="1"/>
  <c r="EU116" i="24" s="1"/>
  <c r="EU104" i="24"/>
  <c r="EU106" i="24"/>
  <c r="EU120" i="24" s="1"/>
  <c r="EW70" i="24"/>
  <c r="ET139" i="24" l="1"/>
  <c r="EV90" i="24"/>
  <c r="EV89" i="24"/>
  <c r="EV94" i="24" s="1"/>
  <c r="FF61" i="24"/>
  <c r="EU121" i="24"/>
  <c r="EU119" i="24"/>
  <c r="EU123" i="24"/>
  <c r="EU128" i="24" s="1"/>
  <c r="FF60" i="24"/>
  <c r="FG55" i="24" s="1"/>
  <c r="EW72" i="24"/>
  <c r="EW73" i="24" s="1"/>
  <c r="EX68" i="24" s="1"/>
  <c r="FF63" i="24"/>
  <c r="FF80" i="24" s="1"/>
  <c r="EV110" i="24" l="1"/>
  <c r="EV95" i="24"/>
  <c r="EX69" i="24"/>
  <c r="EW76" i="24"/>
  <c r="EU130" i="24"/>
  <c r="EU137" i="24" s="1"/>
  <c r="EU129" i="24"/>
  <c r="EU136" i="24" s="1"/>
  <c r="EW74" i="24"/>
  <c r="FG56" i="24"/>
  <c r="FG57" i="24" s="1"/>
  <c r="EV97" i="24"/>
  <c r="EV111" i="24" l="1"/>
  <c r="EU139" i="24"/>
  <c r="EV98" i="24"/>
  <c r="EV100" i="24" s="1"/>
  <c r="FG99" i="24"/>
  <c r="EW81" i="24"/>
  <c r="EW79" i="24"/>
  <c r="EW83" i="24"/>
  <c r="EW88" i="24" s="1"/>
  <c r="FG59" i="24"/>
  <c r="FG102" i="24" s="1"/>
  <c r="EX70" i="24"/>
  <c r="FG60" i="24" l="1"/>
  <c r="FH55" i="24" s="1"/>
  <c r="EW89" i="24"/>
  <c r="EW94" i="24" s="1"/>
  <c r="EW90" i="24"/>
  <c r="FG63" i="24"/>
  <c r="FG80" i="24" s="1"/>
  <c r="EV113" i="24"/>
  <c r="EV114" i="24" s="1"/>
  <c r="EV116" i="24" s="1"/>
  <c r="EV106" i="24"/>
  <c r="EV120" i="24" s="1"/>
  <c r="EV104" i="24"/>
  <c r="EV103" i="24"/>
  <c r="EW97" i="24" s="1"/>
  <c r="FG61" i="24"/>
  <c r="EX72" i="24"/>
  <c r="EX74" i="24" s="1"/>
  <c r="EW95" i="24" l="1"/>
  <c r="EW110" i="24"/>
  <c r="EX73" i="24"/>
  <c r="EY68" i="24" s="1"/>
  <c r="EX76" i="24"/>
  <c r="EX79" i="24" s="1"/>
  <c r="EW98" i="24"/>
  <c r="EW100" i="24" s="1"/>
  <c r="EV121" i="24"/>
  <c r="EV119" i="24"/>
  <c r="EV123" i="24"/>
  <c r="EV128" i="24" s="1"/>
  <c r="EY69" i="24"/>
  <c r="FH56" i="24"/>
  <c r="FH57" i="24" s="1"/>
  <c r="EW111" i="24" l="1"/>
  <c r="EX83" i="24"/>
  <c r="EX88" i="24" s="1"/>
  <c r="EX81" i="24"/>
  <c r="EY70" i="24"/>
  <c r="FH59" i="24"/>
  <c r="FH102" i="24" s="1"/>
  <c r="EV129" i="24"/>
  <c r="EV136" i="24" s="1"/>
  <c r="EV130" i="24"/>
  <c r="EV137" i="24" s="1"/>
  <c r="FH99" i="24"/>
  <c r="EW113" i="24"/>
  <c r="EW114" i="24" s="1"/>
  <c r="EW116" i="24" s="1"/>
  <c r="EW106" i="24"/>
  <c r="EW120" i="24" s="1"/>
  <c r="EW104" i="24"/>
  <c r="EW103" i="24"/>
  <c r="EX90" i="24"/>
  <c r="EX89" i="24"/>
  <c r="EX94" i="24" s="1"/>
  <c r="EX95" i="24" l="1"/>
  <c r="EX110" i="24"/>
  <c r="EX111" i="24" s="1"/>
  <c r="FH61" i="24"/>
  <c r="FH63" i="24"/>
  <c r="FH80" i="24" s="1"/>
  <c r="EY72" i="24"/>
  <c r="EY73" i="24" s="1"/>
  <c r="EZ68" i="24" s="1"/>
  <c r="FH60" i="24"/>
  <c r="FI55" i="24" s="1"/>
  <c r="EV139" i="24"/>
  <c r="EW119" i="24"/>
  <c r="EW121" i="24"/>
  <c r="EW123" i="24"/>
  <c r="EW128" i="24" s="1"/>
  <c r="EX97" i="24"/>
  <c r="EX98" i="24" l="1"/>
  <c r="EX100" i="24" s="1"/>
  <c r="FI56" i="24"/>
  <c r="FI57" i="24" s="1"/>
  <c r="EW129" i="24"/>
  <c r="EW136" i="24" s="1"/>
  <c r="EW130" i="24"/>
  <c r="EW137" i="24" s="1"/>
  <c r="EZ69" i="24"/>
  <c r="EY76" i="24"/>
  <c r="EY74" i="24"/>
  <c r="EY79" i="24" l="1"/>
  <c r="EY81" i="24"/>
  <c r="EY83" i="24"/>
  <c r="EY88" i="24" s="1"/>
  <c r="EZ70" i="24"/>
  <c r="EW139" i="24"/>
  <c r="FI59" i="24"/>
  <c r="FI102" i="24" s="1"/>
  <c r="FI99" i="24"/>
  <c r="EX113" i="24"/>
  <c r="EX114" i="24" s="1"/>
  <c r="EX116" i="24" s="1"/>
  <c r="EX106" i="24"/>
  <c r="EX120" i="24" s="1"/>
  <c r="EX104" i="24"/>
  <c r="EX103" i="24"/>
  <c r="FI63" i="24" l="1"/>
  <c r="FI80" i="24" s="1"/>
  <c r="FI61" i="24"/>
  <c r="EY90" i="24"/>
  <c r="EY89" i="24"/>
  <c r="EY94" i="24" s="1"/>
  <c r="EZ72" i="24"/>
  <c r="EZ73" i="24" s="1"/>
  <c r="FA68" i="24" s="1"/>
  <c r="EX119" i="24"/>
  <c r="EX121" i="24"/>
  <c r="EX123" i="24"/>
  <c r="EX128" i="24" s="1"/>
  <c r="FI60" i="24"/>
  <c r="FJ55" i="24" s="1"/>
  <c r="EY110" i="24" l="1"/>
  <c r="EY111" i="24" s="1"/>
  <c r="EY95" i="24"/>
  <c r="FA69" i="24"/>
  <c r="EX129" i="24"/>
  <c r="EX136" i="24" s="1"/>
  <c r="EX130" i="24"/>
  <c r="EX137" i="24" s="1"/>
  <c r="FJ56" i="24"/>
  <c r="FJ57" i="24" s="1"/>
  <c r="EZ76" i="24"/>
  <c r="EZ74" i="24"/>
  <c r="EY97" i="24"/>
  <c r="EX139" i="24" l="1"/>
  <c r="FJ99" i="24"/>
  <c r="EY98" i="24"/>
  <c r="EY100" i="24" s="1"/>
  <c r="FJ59" i="24"/>
  <c r="FJ102" i="24" s="1"/>
  <c r="EZ79" i="24"/>
  <c r="EZ81" i="24"/>
  <c r="EZ83" i="24"/>
  <c r="EZ88" i="24" s="1"/>
  <c r="FA70" i="24"/>
  <c r="EY113" i="24" l="1"/>
  <c r="EY114" i="24" s="1"/>
  <c r="EY116" i="24" s="1"/>
  <c r="EY106" i="24"/>
  <c r="EY120" i="24" s="1"/>
  <c r="EY104" i="24"/>
  <c r="FJ60" i="24"/>
  <c r="FK55" i="24" s="1"/>
  <c r="EZ90" i="24"/>
  <c r="EZ89" i="24"/>
  <c r="EZ94" i="24" s="1"/>
  <c r="FJ61" i="24"/>
  <c r="EY103" i="24"/>
  <c r="FA72" i="24"/>
  <c r="FA74" i="24" s="1"/>
  <c r="FJ63" i="24"/>
  <c r="FJ80" i="24" s="1"/>
  <c r="EZ110" i="24" l="1"/>
  <c r="EZ111" i="24" s="1"/>
  <c r="EZ95" i="24"/>
  <c r="FA76" i="24"/>
  <c r="FA73" i="24"/>
  <c r="FB68" i="24" s="1"/>
  <c r="EZ97" i="24"/>
  <c r="FA81" i="24"/>
  <c r="FA79" i="24"/>
  <c r="FA83" i="24"/>
  <c r="FA88" i="24" s="1"/>
  <c r="FK56" i="24"/>
  <c r="FK57" i="24" s="1"/>
  <c r="FB69" i="24"/>
  <c r="EY119" i="24"/>
  <c r="EY121" i="24"/>
  <c r="EY123" i="24"/>
  <c r="EY128" i="24" s="1"/>
  <c r="FB70" i="24" l="1"/>
  <c r="FA90" i="24"/>
  <c r="FA89" i="24"/>
  <c r="FA94" i="24" s="1"/>
  <c r="EY129" i="24"/>
  <c r="EY136" i="24" s="1"/>
  <c r="EY130" i="24"/>
  <c r="EY137" i="24" s="1"/>
  <c r="FK59" i="24"/>
  <c r="FK102" i="24" s="1"/>
  <c r="FK99" i="24"/>
  <c r="EZ98" i="24"/>
  <c r="EZ100" i="24" s="1"/>
  <c r="FA95" i="24" l="1"/>
  <c r="FA110" i="24"/>
  <c r="FA111" i="24" s="1"/>
  <c r="EY139" i="24"/>
  <c r="FK60" i="24"/>
  <c r="FL55" i="24" s="1"/>
  <c r="FB72" i="24"/>
  <c r="FB76" i="24" s="1"/>
  <c r="FK63" i="24"/>
  <c r="FK80" i="24" s="1"/>
  <c r="EZ113" i="24"/>
  <c r="EZ114" i="24" s="1"/>
  <c r="EZ116" i="24" s="1"/>
  <c r="EZ104" i="24"/>
  <c r="EZ106" i="24"/>
  <c r="EZ120" i="24" s="1"/>
  <c r="FK61" i="24"/>
  <c r="EZ103" i="24"/>
  <c r="FA97" i="24" s="1"/>
  <c r="FB79" i="24" l="1"/>
  <c r="FB81" i="24"/>
  <c r="FB83" i="24"/>
  <c r="FB88" i="24" s="1"/>
  <c r="EZ121" i="24"/>
  <c r="EZ119" i="24"/>
  <c r="EZ123" i="24"/>
  <c r="EZ128" i="24" s="1"/>
  <c r="FB74" i="24"/>
  <c r="FA98" i="24"/>
  <c r="FA100" i="24" s="1"/>
  <c r="FB73" i="24"/>
  <c r="FC68" i="24" s="1"/>
  <c r="FL56" i="24"/>
  <c r="FL57" i="24" s="1"/>
  <c r="FL59" i="24" l="1"/>
  <c r="FL102" i="24" s="1"/>
  <c r="FA113" i="24"/>
  <c r="FA114" i="24" s="1"/>
  <c r="FA116" i="24" s="1"/>
  <c r="FA104" i="24"/>
  <c r="FA106" i="24"/>
  <c r="FA120" i="24" s="1"/>
  <c r="EZ130" i="24"/>
  <c r="EZ137" i="24" s="1"/>
  <c r="EZ129" i="24"/>
  <c r="EZ136" i="24" s="1"/>
  <c r="FL99" i="24"/>
  <c r="FC69" i="24"/>
  <c r="FA103" i="24"/>
  <c r="FB90" i="24"/>
  <c r="FB89" i="24"/>
  <c r="FL61" i="24" l="1"/>
  <c r="FL63" i="24"/>
  <c r="FL80" i="24" s="1"/>
  <c r="FB97" i="24"/>
  <c r="FB98" i="24" s="1"/>
  <c r="FB100" i="24" s="1"/>
  <c r="FB94" i="24"/>
  <c r="EZ139" i="24"/>
  <c r="FL60" i="24"/>
  <c r="FM55" i="24" s="1"/>
  <c r="FM56" i="24" s="1"/>
  <c r="FM57" i="24" s="1"/>
  <c r="FA121" i="24"/>
  <c r="FA119" i="24"/>
  <c r="FA123" i="24"/>
  <c r="FA128" i="24" s="1"/>
  <c r="FC70" i="24"/>
  <c r="FB110" i="24" l="1"/>
  <c r="FB111" i="24" s="1"/>
  <c r="FB95" i="24"/>
  <c r="FM59" i="24"/>
  <c r="FM102" i="24" s="1"/>
  <c r="FB103" i="24"/>
  <c r="FB113" i="24"/>
  <c r="FB114" i="24" s="1"/>
  <c r="FB116" i="24" s="1"/>
  <c r="FB106" i="24"/>
  <c r="FB120" i="24" s="1"/>
  <c r="FB104" i="24"/>
  <c r="FM99" i="24"/>
  <c r="FA130" i="24"/>
  <c r="FA137" i="24" s="1"/>
  <c r="FA129" i="24"/>
  <c r="FA136" i="24" s="1"/>
  <c r="FC72" i="24"/>
  <c r="FC73" i="24" s="1"/>
  <c r="FD68" i="24" s="1"/>
  <c r="FM63" i="24" l="1"/>
  <c r="FM80" i="24" s="1"/>
  <c r="FM61" i="24"/>
  <c r="FA139" i="24"/>
  <c r="FM60" i="24"/>
  <c r="FN55" i="24" s="1"/>
  <c r="FD69" i="24"/>
  <c r="FB119" i="24"/>
  <c r="FB121" i="24"/>
  <c r="FB123" i="24"/>
  <c r="FB128" i="24" s="1"/>
  <c r="FN56" i="24"/>
  <c r="FN57" i="24" s="1"/>
  <c r="FC76" i="24"/>
  <c r="FC74" i="24"/>
  <c r="FC81" i="24" l="1"/>
  <c r="FC79" i="24"/>
  <c r="FC83" i="24"/>
  <c r="FC88" i="24" s="1"/>
  <c r="FN59" i="24"/>
  <c r="FN102" i="24" s="1"/>
  <c r="FN99" i="24"/>
  <c r="FB129" i="24"/>
  <c r="FB136" i="24" s="1"/>
  <c r="FB130" i="24"/>
  <c r="FB137" i="24" s="1"/>
  <c r="FD70" i="24"/>
  <c r="FB139" i="24" l="1"/>
  <c r="FN60" i="24"/>
  <c r="FO55" i="24" s="1"/>
  <c r="FO56" i="24" s="1"/>
  <c r="FO57" i="24" s="1"/>
  <c r="FN61" i="24"/>
  <c r="FN63" i="24"/>
  <c r="FN80" i="24" s="1"/>
  <c r="FC90" i="24"/>
  <c r="FC89" i="24"/>
  <c r="FC94" i="24" s="1"/>
  <c r="FD72" i="24"/>
  <c r="FD76" i="24" s="1"/>
  <c r="FC95" i="24" l="1"/>
  <c r="FC110" i="24"/>
  <c r="FC111" i="24" s="1"/>
  <c r="FD79" i="24"/>
  <c r="FD81" i="24"/>
  <c r="FD83" i="24"/>
  <c r="FD88" i="24" s="1"/>
  <c r="FD73" i="24"/>
  <c r="FE68" i="24" s="1"/>
  <c r="FD74" i="24"/>
  <c r="FC97" i="24"/>
  <c r="FO59" i="24"/>
  <c r="FO102" i="24" s="1"/>
  <c r="FO99" i="24"/>
  <c r="FO60" i="24" l="1"/>
  <c r="FO61" i="24"/>
  <c r="F61" i="24" s="1"/>
  <c r="FO63" i="24"/>
  <c r="FE69" i="24"/>
  <c r="FC98" i="24"/>
  <c r="FC100" i="24" s="1"/>
  <c r="FD89" i="24"/>
  <c r="FD94" i="24" s="1"/>
  <c r="FD90" i="24"/>
  <c r="FD110" i="24" l="1"/>
  <c r="FD111" i="24" s="1"/>
  <c r="FD95" i="24"/>
  <c r="FC113" i="24"/>
  <c r="FC114" i="24" s="1"/>
  <c r="FC116" i="24" s="1"/>
  <c r="FC104" i="24"/>
  <c r="FC106" i="24"/>
  <c r="FC120" i="24" s="1"/>
  <c r="FE70" i="24"/>
  <c r="FC103" i="24"/>
  <c r="FD97" i="24" s="1"/>
  <c r="FO80" i="24"/>
  <c r="F63" i="24"/>
  <c r="FD98" i="24" l="1"/>
  <c r="FD100" i="24" s="1"/>
  <c r="F80" i="24"/>
  <c r="D80" i="24"/>
  <c r="FE72" i="24"/>
  <c r="FE73" i="24" s="1"/>
  <c r="FF68" i="24" s="1"/>
  <c r="FC121" i="24"/>
  <c r="FC119" i="24"/>
  <c r="FC123" i="24"/>
  <c r="FC128" i="24" s="1"/>
  <c r="FF69" i="24" l="1"/>
  <c r="FC129" i="24"/>
  <c r="FC136" i="24" s="1"/>
  <c r="FC130" i="24"/>
  <c r="FC137" i="24" s="1"/>
  <c r="FE76" i="24"/>
  <c r="FE74" i="24"/>
  <c r="FD103" i="24"/>
  <c r="FD113" i="24"/>
  <c r="FD114" i="24" s="1"/>
  <c r="FD116" i="24" s="1"/>
  <c r="FD104" i="24"/>
  <c r="FD106" i="24"/>
  <c r="FD120" i="24" s="1"/>
  <c r="FD119" i="24" l="1"/>
  <c r="FD121" i="24"/>
  <c r="FD123" i="24"/>
  <c r="FD128" i="24" s="1"/>
  <c r="FE81" i="24"/>
  <c r="FE79" i="24"/>
  <c r="FE83" i="24"/>
  <c r="FE88" i="24" s="1"/>
  <c r="FC139" i="24"/>
  <c r="FF70" i="24"/>
  <c r="FF72" i="24" l="1"/>
  <c r="FF76" i="24" s="1"/>
  <c r="FE90" i="24"/>
  <c r="FE89" i="24"/>
  <c r="FE94" i="24" s="1"/>
  <c r="FD129" i="24"/>
  <c r="FD136" i="24" s="1"/>
  <c r="FD130" i="24"/>
  <c r="FD137" i="24" s="1"/>
  <c r="FF73" i="24" l="1"/>
  <c r="FG68" i="24" s="1"/>
  <c r="FG69" i="24" s="1"/>
  <c r="FE95" i="24"/>
  <c r="FE110" i="24"/>
  <c r="FE111" i="24" s="1"/>
  <c r="FD139" i="24"/>
  <c r="FF79" i="24"/>
  <c r="FF81" i="24"/>
  <c r="FF83" i="24"/>
  <c r="FF88" i="24" s="1"/>
  <c r="FE97" i="24"/>
  <c r="FF74" i="24"/>
  <c r="FE98" i="24" l="1"/>
  <c r="FE100" i="24" s="1"/>
  <c r="FG70" i="24"/>
  <c r="FF89" i="24"/>
  <c r="FF94" i="24" s="1"/>
  <c r="FF90" i="24"/>
  <c r="FF110" i="24" l="1"/>
  <c r="FF111" i="24" s="1"/>
  <c r="FF95" i="24"/>
  <c r="FG72" i="24"/>
  <c r="FG76" i="24" s="1"/>
  <c r="FE103" i="24"/>
  <c r="FE113" i="24"/>
  <c r="FE114" i="24" s="1"/>
  <c r="FE116" i="24" s="1"/>
  <c r="FE104" i="24"/>
  <c r="FE106" i="24"/>
  <c r="FE120" i="24" s="1"/>
  <c r="FF97" i="24"/>
  <c r="FG73" i="24" l="1"/>
  <c r="FH68" i="24" s="1"/>
  <c r="FG81" i="24"/>
  <c r="FG79" i="24"/>
  <c r="FG83" i="24"/>
  <c r="FG88" i="24" s="1"/>
  <c r="FF98" i="24"/>
  <c r="FF100" i="24" s="1"/>
  <c r="FH69" i="24"/>
  <c r="FH70" i="24" s="1"/>
  <c r="FE119" i="24"/>
  <c r="FE121" i="24"/>
  <c r="FE123" i="24"/>
  <c r="FE128" i="24" s="1"/>
  <c r="FG74" i="24"/>
  <c r="FE130" i="24" l="1"/>
  <c r="FE137" i="24" s="1"/>
  <c r="FE129" i="24"/>
  <c r="FE136" i="24" s="1"/>
  <c r="FH72" i="24"/>
  <c r="FH73" i="24" s="1"/>
  <c r="FI68" i="24" s="1"/>
  <c r="FF113" i="24"/>
  <c r="FF114" i="24" s="1"/>
  <c r="FF116" i="24" s="1"/>
  <c r="FF106" i="24"/>
  <c r="FF120" i="24" s="1"/>
  <c r="FF104" i="24"/>
  <c r="FF103" i="24"/>
  <c r="FG90" i="24"/>
  <c r="FG89" i="24"/>
  <c r="FE139" i="24" l="1"/>
  <c r="FG97" i="24"/>
  <c r="FG98" i="24" s="1"/>
  <c r="FG100" i="24" s="1"/>
  <c r="FG94" i="24"/>
  <c r="FI69" i="24"/>
  <c r="FI70" i="24" s="1"/>
  <c r="FF119" i="24"/>
  <c r="FF121" i="24"/>
  <c r="FF123" i="24"/>
  <c r="FF128" i="24" s="1"/>
  <c r="FH76" i="24"/>
  <c r="FH74" i="24"/>
  <c r="FG110" i="24" l="1"/>
  <c r="FG111" i="24" s="1"/>
  <c r="FG95" i="24"/>
  <c r="FF129" i="24"/>
  <c r="FF136" i="24" s="1"/>
  <c r="FF130" i="24"/>
  <c r="FF137" i="24" s="1"/>
  <c r="FH81" i="24"/>
  <c r="FH79" i="24"/>
  <c r="FH83" i="24"/>
  <c r="FH88" i="24" s="1"/>
  <c r="FG113" i="24"/>
  <c r="FG114" i="24" s="1"/>
  <c r="FG116" i="24" s="1"/>
  <c r="FG106" i="24"/>
  <c r="FG120" i="24" s="1"/>
  <c r="FG104" i="24"/>
  <c r="FG103" i="24"/>
  <c r="FI72" i="24"/>
  <c r="FI73" i="24" s="1"/>
  <c r="FJ68" i="24" s="1"/>
  <c r="FJ69" i="24" l="1"/>
  <c r="FJ70" i="24" s="1"/>
  <c r="FI74" i="24"/>
  <c r="FH90" i="24"/>
  <c r="FH89" i="24"/>
  <c r="FH94" i="24" s="1"/>
  <c r="FF139" i="24"/>
  <c r="FI76" i="24"/>
  <c r="FG119" i="24"/>
  <c r="FG121" i="24"/>
  <c r="FG123" i="24"/>
  <c r="FG128" i="24" s="1"/>
  <c r="FH95" i="24" l="1"/>
  <c r="FH110" i="24"/>
  <c r="FH111" i="24" s="1"/>
  <c r="FH97" i="24"/>
  <c r="FG130" i="24"/>
  <c r="FG137" i="24" s="1"/>
  <c r="FG129" i="24"/>
  <c r="FG136" i="24" s="1"/>
  <c r="FI79" i="24"/>
  <c r="FI81" i="24"/>
  <c r="FI83" i="24"/>
  <c r="FI88" i="24" s="1"/>
  <c r="FJ72" i="24"/>
  <c r="FJ73" i="24" s="1"/>
  <c r="FK68" i="24" s="1"/>
  <c r="FG139" i="24" l="1"/>
  <c r="FK69" i="24"/>
  <c r="FK70" i="24" s="1"/>
  <c r="FI89" i="24"/>
  <c r="FI94" i="24" s="1"/>
  <c r="FI90" i="24"/>
  <c r="FJ74" i="24"/>
  <c r="FJ76" i="24"/>
  <c r="FH98" i="24"/>
  <c r="FH100" i="24" s="1"/>
  <c r="FI110" i="24" l="1"/>
  <c r="FI111" i="24" s="1"/>
  <c r="FI95" i="24"/>
  <c r="FH103" i="24"/>
  <c r="FH113" i="24"/>
  <c r="FH114" i="24" s="1"/>
  <c r="FH116" i="24" s="1"/>
  <c r="FH104" i="24"/>
  <c r="FH106" i="24"/>
  <c r="FH120" i="24" s="1"/>
  <c r="FI97" i="24"/>
  <c r="FJ81" i="24"/>
  <c r="FJ79" i="24"/>
  <c r="FJ83" i="24"/>
  <c r="FJ88" i="24" s="1"/>
  <c r="FK72" i="24"/>
  <c r="FK76" i="24" s="1"/>
  <c r="FK81" i="24" l="1"/>
  <c r="FK79" i="24"/>
  <c r="FK83" i="24"/>
  <c r="FK88" i="24" s="1"/>
  <c r="FK73" i="24"/>
  <c r="FL68" i="24" s="1"/>
  <c r="FK74" i="24"/>
  <c r="FJ90" i="24"/>
  <c r="FJ89" i="24"/>
  <c r="FJ94" i="24" s="1"/>
  <c r="FI98" i="24"/>
  <c r="FI100" i="24" s="1"/>
  <c r="FH121" i="24"/>
  <c r="FH119" i="24"/>
  <c r="FH123" i="24"/>
  <c r="FH128" i="24" s="1"/>
  <c r="FJ110" i="24" l="1"/>
  <c r="FJ111" i="24" s="1"/>
  <c r="FJ95" i="24"/>
  <c r="FK94" i="24"/>
  <c r="FI113" i="24"/>
  <c r="FI114" i="24" s="1"/>
  <c r="FI116" i="24" s="1"/>
  <c r="FI106" i="24"/>
  <c r="FI120" i="24" s="1"/>
  <c r="FI104" i="24"/>
  <c r="FH129" i="24"/>
  <c r="FH136" i="24" s="1"/>
  <c r="FH130" i="24"/>
  <c r="FH137" i="24" s="1"/>
  <c r="FI103" i="24"/>
  <c r="FJ97" i="24" s="1"/>
  <c r="FL69" i="24"/>
  <c r="FL70" i="24" s="1"/>
  <c r="FK89" i="24"/>
  <c r="FK90" i="24"/>
  <c r="FK110" i="24" l="1"/>
  <c r="FK111" i="24" s="1"/>
  <c r="FK95" i="24"/>
  <c r="FJ98" i="24"/>
  <c r="FJ100" i="24" s="1"/>
  <c r="FH139" i="24"/>
  <c r="FL72" i="24"/>
  <c r="FL73" i="24" s="1"/>
  <c r="FM68" i="24" s="1"/>
  <c r="FI119" i="24"/>
  <c r="FI121" i="24"/>
  <c r="FI123" i="24"/>
  <c r="FI128" i="24" s="1"/>
  <c r="FM69" i="24" l="1"/>
  <c r="FM70" i="24" s="1"/>
  <c r="FI129" i="24"/>
  <c r="FI136" i="24" s="1"/>
  <c r="FI130" i="24"/>
  <c r="FI137" i="24" s="1"/>
  <c r="FL74" i="24"/>
  <c r="FL76" i="24"/>
  <c r="FJ113" i="24"/>
  <c r="FJ114" i="24" s="1"/>
  <c r="FJ116" i="24" s="1"/>
  <c r="FJ104" i="24"/>
  <c r="FJ106" i="24"/>
  <c r="FJ120" i="24" s="1"/>
  <c r="FK97" i="24"/>
  <c r="FJ103" i="24"/>
  <c r="FK98" i="24" l="1"/>
  <c r="FK100" i="24" s="1"/>
  <c r="FJ121" i="24"/>
  <c r="FJ119" i="24"/>
  <c r="FJ123" i="24"/>
  <c r="FJ128" i="24" s="1"/>
  <c r="FL81" i="24"/>
  <c r="FL79" i="24"/>
  <c r="FL83" i="24"/>
  <c r="FL88" i="24" s="1"/>
  <c r="FI139" i="24"/>
  <c r="FM72" i="24"/>
  <c r="FM76" i="24" s="1"/>
  <c r="FM79" i="24" l="1"/>
  <c r="FM81" i="24"/>
  <c r="FM83" i="24"/>
  <c r="FM88" i="24" s="1"/>
  <c r="FM74" i="24"/>
  <c r="FJ129" i="24"/>
  <c r="FJ136" i="24" s="1"/>
  <c r="FJ130" i="24"/>
  <c r="FJ137" i="24" s="1"/>
  <c r="FM73" i="24"/>
  <c r="FN68" i="24" s="1"/>
  <c r="FL90" i="24"/>
  <c r="FL89" i="24"/>
  <c r="FL94" i="24" s="1"/>
  <c r="FK103" i="24"/>
  <c r="FK113" i="24"/>
  <c r="FK114" i="24" s="1"/>
  <c r="FK116" i="24" s="1"/>
  <c r="FK106" i="24"/>
  <c r="FK120" i="24" s="1"/>
  <c r="FK104" i="24"/>
  <c r="FL97" i="24" l="1"/>
  <c r="FL98" i="24" s="1"/>
  <c r="FL100" i="24" s="1"/>
  <c r="FL110" i="24"/>
  <c r="FL111" i="24" s="1"/>
  <c r="FL95" i="24"/>
  <c r="FJ139" i="24"/>
  <c r="FK119" i="24"/>
  <c r="FK121" i="24"/>
  <c r="FK123" i="24"/>
  <c r="FK128" i="24" s="1"/>
  <c r="FN69" i="24"/>
  <c r="FN70" i="24" s="1"/>
  <c r="FM90" i="24"/>
  <c r="FM89" i="24"/>
  <c r="FM94" i="24" s="1"/>
  <c r="FM110" i="24" l="1"/>
  <c r="FM111" i="24" s="1"/>
  <c r="FM95" i="24"/>
  <c r="FN72" i="24"/>
  <c r="FN76" i="24" s="1"/>
  <c r="FK130" i="24"/>
  <c r="FK137" i="24" s="1"/>
  <c r="FK129" i="24"/>
  <c r="FK136" i="24" s="1"/>
  <c r="FL113" i="24"/>
  <c r="FL114" i="24" s="1"/>
  <c r="FL116" i="24" s="1"/>
  <c r="FL106" i="24"/>
  <c r="FL120" i="24" s="1"/>
  <c r="FL104" i="24"/>
  <c r="FL103" i="24"/>
  <c r="FM97" i="24" s="1"/>
  <c r="FK139" i="24" l="1"/>
  <c r="FM98" i="24"/>
  <c r="FM100" i="24" s="1"/>
  <c r="FN81" i="24"/>
  <c r="FN79" i="24"/>
  <c r="FN83" i="24"/>
  <c r="FN88" i="24" s="1"/>
  <c r="FL119" i="24"/>
  <c r="FL121" i="24"/>
  <c r="FL123" i="24"/>
  <c r="FL128" i="24" s="1"/>
  <c r="FN73" i="24"/>
  <c r="FO68" i="24" s="1"/>
  <c r="FN74" i="24"/>
  <c r="FO69" i="24" l="1"/>
  <c r="FO70" i="24" s="1"/>
  <c r="FN89" i="24"/>
  <c r="FN94" i="24" s="1"/>
  <c r="FN90" i="24"/>
  <c r="FL129" i="24"/>
  <c r="FL136" i="24" s="1"/>
  <c r="FL130" i="24"/>
  <c r="FL137" i="24" s="1"/>
  <c r="FM113" i="24"/>
  <c r="FM114" i="24" s="1"/>
  <c r="FM116" i="24" s="1"/>
  <c r="FM106" i="24"/>
  <c r="FM120" i="24" s="1"/>
  <c r="FM104" i="24"/>
  <c r="FM103" i="24"/>
  <c r="FN97" i="24" s="1"/>
  <c r="FN95" i="24" l="1"/>
  <c r="FN110" i="24"/>
  <c r="FN111" i="24" s="1"/>
  <c r="FL139" i="24"/>
  <c r="FN98" i="24"/>
  <c r="FN100" i="24" s="1"/>
  <c r="FM119" i="24"/>
  <c r="FM121" i="24"/>
  <c r="FM123" i="24"/>
  <c r="FM128" i="24" s="1"/>
  <c r="FO72" i="24"/>
  <c r="FO74" i="24" s="1"/>
  <c r="F74" i="24" s="1"/>
  <c r="FO76" i="24" l="1"/>
  <c r="FO73" i="24"/>
  <c r="FM130" i="24"/>
  <c r="FM137" i="24" s="1"/>
  <c r="FM129" i="24"/>
  <c r="FM136" i="24" s="1"/>
  <c r="FN113" i="24"/>
  <c r="FN114" i="24" s="1"/>
  <c r="FN116" i="24" s="1"/>
  <c r="FN104" i="24"/>
  <c r="FN106" i="24"/>
  <c r="FN120" i="24" s="1"/>
  <c r="FN103" i="24"/>
  <c r="FM139" i="24" l="1"/>
  <c r="FN119" i="24"/>
  <c r="FN121" i="24"/>
  <c r="FN123" i="24"/>
  <c r="FN128" i="24" s="1"/>
  <c r="FO81" i="24"/>
  <c r="FO79" i="24"/>
  <c r="F76" i="24"/>
  <c r="FO83" i="24"/>
  <c r="FO88" i="24" l="1"/>
  <c r="F83" i="24"/>
  <c r="F88" i="24" s="1"/>
  <c r="C85" i="24"/>
  <c r="F79" i="24"/>
  <c r="D79" i="24"/>
  <c r="D81" i="24"/>
  <c r="F81" i="24"/>
  <c r="FN130" i="24"/>
  <c r="FN137" i="24" s="1"/>
  <c r="FN129" i="24"/>
  <c r="FN136" i="24" s="1"/>
  <c r="FN139" i="24" l="1"/>
  <c r="F90" i="24"/>
  <c r="F89" i="24"/>
  <c r="FO90" i="24"/>
  <c r="FO89" i="24"/>
  <c r="FO97" i="24" l="1"/>
  <c r="FO98" i="24" s="1"/>
  <c r="FO100" i="24" s="1"/>
  <c r="FO94" i="24"/>
  <c r="FO110" i="24" l="1"/>
  <c r="FO95" i="24"/>
  <c r="F94" i="24"/>
  <c r="FO113" i="24"/>
  <c r="FO114" i="24" s="1"/>
  <c r="FO106" i="24"/>
  <c r="FO104" i="24"/>
  <c r="F104" i="24" s="1"/>
  <c r="FO103" i="24"/>
  <c r="F95" i="24" l="1"/>
  <c r="FO111" i="24"/>
  <c r="F110" i="24"/>
  <c r="FO120" i="24"/>
  <c r="F106" i="24"/>
  <c r="FO116" i="24"/>
  <c r="F114" i="24"/>
  <c r="F111" i="24" l="1"/>
  <c r="FO119" i="24"/>
  <c r="FO121" i="24"/>
  <c r="F116" i="24"/>
  <c r="FO123" i="24"/>
  <c r="D120" i="24"/>
  <c r="F120" i="24"/>
  <c r="FO128" i="24" l="1"/>
  <c r="C125" i="24"/>
  <c r="F123" i="24"/>
  <c r="F128" i="24" s="1"/>
  <c r="D121" i="24"/>
  <c r="F121" i="24"/>
  <c r="F119" i="24"/>
  <c r="D119" i="24"/>
  <c r="F129" i="24" l="1"/>
  <c r="F130" i="24"/>
  <c r="FO130" i="24"/>
  <c r="FO137" i="24" s="1"/>
  <c r="FO129" i="24"/>
  <c r="FO136" i="24" s="1"/>
  <c r="FO139" i="24" l="1"/>
  <c r="H10" i="24"/>
  <c r="G13" i="27" s="1"/>
  <c r="E136" i="24"/>
  <c r="K10" i="24" s="1"/>
  <c r="I13" i="27" s="1"/>
  <c r="F136" i="24"/>
  <c r="D136" i="24"/>
  <c r="J10" i="24" s="1"/>
  <c r="J13" i="27" s="1"/>
  <c r="H11" i="24"/>
  <c r="G14" i="27" s="1"/>
  <c r="F137" i="24"/>
  <c r="I11" i="24" s="1"/>
  <c r="H14" i="27" s="1"/>
  <c r="E137" i="24"/>
  <c r="K11" i="24" s="1"/>
  <c r="I14" i="27" s="1"/>
  <c r="D137" i="24"/>
  <c r="J11" i="24" s="1"/>
  <c r="J14" i="27" s="1"/>
  <c r="F139" i="24" l="1"/>
  <c r="D139" i="24" s="1"/>
  <c r="I10" i="24"/>
  <c r="H13"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tc={C11DFDB7-5903-4BCA-B61C-C2AEAAFDDEF6}</author>
    <author>tc={439C323E-30C4-45FB-966B-983E0941AEBC}</author>
  </authors>
  <commentList>
    <comment ref="H18" authorId="0" shapeId="0" xr:uid="{C11DFDB7-5903-4BCA-B61C-C2AEAAFDDE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At Operating Start Month, Cell D17</t>
        </r>
      </text>
    </comment>
    <comment ref="G54" authorId="1" shapeId="0" xr:uid="{439C323E-30C4-45FB-966B-983E0941AEB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Insert projected tax assessed value</t>
        </r>
      </text>
    </comment>
  </commentList>
</comments>
</file>

<file path=xl/sharedStrings.xml><?xml version="1.0" encoding="utf-8"?>
<sst xmlns="http://schemas.openxmlformats.org/spreadsheetml/2006/main" count="454" uniqueCount="361">
  <si>
    <t>Insurance</t>
  </si>
  <si>
    <t>Taxes</t>
  </si>
  <si>
    <t>Revenue</t>
  </si>
  <si>
    <t>Other Income</t>
  </si>
  <si>
    <t>EGR</t>
  </si>
  <si>
    <t>Expenses</t>
  </si>
  <si>
    <t>Total Op Ex</t>
  </si>
  <si>
    <t>NOI</t>
  </si>
  <si>
    <t>Timing</t>
  </si>
  <si>
    <t>Operating Start Month</t>
  </si>
  <si>
    <t>Analysis Start</t>
  </si>
  <si>
    <t>Analysis Timing</t>
  </si>
  <si>
    <t>Cap Ex</t>
  </si>
  <si>
    <t>Item</t>
  </si>
  <si>
    <t>Cap Ex (% of NOI)</t>
  </si>
  <si>
    <t>CFO</t>
  </si>
  <si>
    <t>Operating Assumptions</t>
  </si>
  <si>
    <t>Budget</t>
  </si>
  <si>
    <t>Hard Costs</t>
  </si>
  <si>
    <t>Construction Start</t>
  </si>
  <si>
    <t>Total Construction Duration (Months)</t>
  </si>
  <si>
    <t>Hold Period (years)</t>
  </si>
  <si>
    <t>Exit Date</t>
  </si>
  <si>
    <t>Development</t>
  </si>
  <si>
    <t xml:space="preserve">Land </t>
  </si>
  <si>
    <t>Construction</t>
  </si>
  <si>
    <t>Total Development Costs</t>
  </si>
  <si>
    <t>Sale Price</t>
  </si>
  <si>
    <t>Construction Completion</t>
  </si>
  <si>
    <t>Sale Expenses</t>
  </si>
  <si>
    <t>Exit Cap Rate</t>
  </si>
  <si>
    <t>Exit Assumptions</t>
  </si>
  <si>
    <t>Net Proceeds</t>
  </si>
  <si>
    <t>Unlevered Cash Flow</t>
  </si>
  <si>
    <t>IRR</t>
  </si>
  <si>
    <t>EM</t>
  </si>
  <si>
    <t>Profit</t>
  </si>
  <si>
    <t>Permanent Debt</t>
  </si>
  <si>
    <t>Refi Cap Rate</t>
  </si>
  <si>
    <t>Refi Date</t>
  </si>
  <si>
    <t>Levered Cash Flow</t>
  </si>
  <si>
    <t>Debt Service</t>
  </si>
  <si>
    <t>DSCR</t>
  </si>
  <si>
    <t>Loan to Value</t>
  </si>
  <si>
    <t>Interest Rate</t>
  </si>
  <si>
    <t>Interest Only (Years)</t>
  </si>
  <si>
    <t>Loan Amortization (Years)</t>
  </si>
  <si>
    <t>Loan Amount</t>
  </si>
  <si>
    <t>Amortizing Pmt (Monthly)</t>
  </si>
  <si>
    <t>Interest-Only Pmt (Monthly)</t>
  </si>
  <si>
    <t>Loan Payoff</t>
  </si>
  <si>
    <t>CFAF</t>
  </si>
  <si>
    <t>Partnership</t>
  </si>
  <si>
    <t>GP</t>
  </si>
  <si>
    <t>Analysis Year</t>
  </si>
  <si>
    <t xml:space="preserve">General Partner </t>
  </si>
  <si>
    <t xml:space="preserve">Limited Partner  </t>
  </si>
  <si>
    <t xml:space="preserve">Unlevered </t>
  </si>
  <si>
    <t>Levered</t>
  </si>
  <si>
    <t>EMX</t>
  </si>
  <si>
    <t>Total Cash Outflow</t>
  </si>
  <si>
    <t>Returns</t>
  </si>
  <si>
    <t>Project</t>
  </si>
  <si>
    <t>USES</t>
  </si>
  <si>
    <t>SOURCES</t>
  </si>
  <si>
    <t>LP</t>
  </si>
  <si>
    <t>Contingency</t>
  </si>
  <si>
    <t>Yes</t>
  </si>
  <si>
    <t>No</t>
  </si>
  <si>
    <t>Cash Outflow</t>
  </si>
  <si>
    <t>Min DSCR</t>
  </si>
  <si>
    <t>Promote</t>
  </si>
  <si>
    <t>Op Ex Ratio</t>
  </si>
  <si>
    <t>Total Partnership Cash Flow</t>
  </si>
  <si>
    <t>GP Cash Flow</t>
  </si>
  <si>
    <t>LP Cash Flow</t>
  </si>
  <si>
    <t>Points</t>
  </si>
  <si>
    <t>Proceeds Distributed</t>
  </si>
  <si>
    <t>Loan Fees</t>
  </si>
  <si>
    <t>Operating Start</t>
  </si>
  <si>
    <t>Waterfall</t>
  </si>
  <si>
    <t>Inputs</t>
  </si>
  <si>
    <t>Return Metrics</t>
  </si>
  <si>
    <t>Waterfall Based on IRR or Equity Multiple?</t>
  </si>
  <si>
    <t>Entity</t>
  </si>
  <si>
    <t>Costs</t>
  </si>
  <si>
    <t>Equity Multiple</t>
  </si>
  <si>
    <t>Partnership Equity Contribution</t>
  </si>
  <si>
    <t>Limited Partner</t>
  </si>
  <si>
    <t>General Partner</t>
  </si>
  <si>
    <t>Tier 1</t>
  </si>
  <si>
    <t>Return Hurdle</t>
  </si>
  <si>
    <t>Preferred Return for LP?</t>
  </si>
  <si>
    <t>Does GP get an equal return on cash before moving into the next tier or only a return of capital?</t>
  </si>
  <si>
    <t>Return of Capital Only</t>
  </si>
  <si>
    <t>Return Split in Tier 1</t>
  </si>
  <si>
    <t>GP Equity Multiple or IRR</t>
  </si>
  <si>
    <t>Tier 2</t>
  </si>
  <si>
    <t>Return Split in Tier 2</t>
  </si>
  <si>
    <t>GP Original Position</t>
  </si>
  <si>
    <t>Tier 3</t>
  </si>
  <si>
    <t>Remaining Cash Flow</t>
  </si>
  <si>
    <t>Return Split in Tier 3</t>
  </si>
  <si>
    <t>Cash Flow</t>
  </si>
  <si>
    <t>Equity Cash Flow</t>
  </si>
  <si>
    <t>Total Cash Flow Available For Tier 1</t>
  </si>
  <si>
    <t>Beginning Balance</t>
  </si>
  <si>
    <t>Accrued Interest</t>
  </si>
  <si>
    <t>Payment on Interest</t>
  </si>
  <si>
    <t>Capital Injections</t>
  </si>
  <si>
    <t>Return of Capital</t>
  </si>
  <si>
    <t>Ending Balance</t>
  </si>
  <si>
    <t>Tier 1 - LP Cash Flow</t>
  </si>
  <si>
    <t>Tier 1 - GP Cash Flow</t>
  </si>
  <si>
    <t>Total Tier 1 Cash Flow - Check</t>
  </si>
  <si>
    <t>Cash Remaining</t>
  </si>
  <si>
    <t>Total Cash Flow Available For Tier 2</t>
  </si>
  <si>
    <t>Cash Flow Available to LP</t>
  </si>
  <si>
    <t>Cash Flow Available to GP</t>
  </si>
  <si>
    <t>LP Cash Flow From Tier 1</t>
  </si>
  <si>
    <t>LP Cash Flow From Tier 2</t>
  </si>
  <si>
    <t>Total LP Cash Flow From Tier 1 &amp; 2</t>
  </si>
  <si>
    <t>Tier 1 Payment on Interest</t>
  </si>
  <si>
    <t>Tier 2 Payment on Interest</t>
  </si>
  <si>
    <t>Tier 2 - LP Cash Flow</t>
  </si>
  <si>
    <t>GP Cash Flow From Tier 1</t>
  </si>
  <si>
    <t>GP Cash Flow From Tier 2</t>
  </si>
  <si>
    <t>Total GP Cash Flow From Tier 1 &amp; 2</t>
  </si>
  <si>
    <t>Tier 2 Payment</t>
  </si>
  <si>
    <t>Tier 2 - GP Cash Flow</t>
  </si>
  <si>
    <t>Total Tier 2 Cash Flow - Check</t>
  </si>
  <si>
    <t>Tier 3 - Remaining Cash Flow Split</t>
  </si>
  <si>
    <t xml:space="preserve">Cash Available </t>
  </si>
  <si>
    <t>Remaining Cash Available to LP</t>
  </si>
  <si>
    <t>Remaining Cash Available to GP</t>
  </si>
  <si>
    <t>Total Cash Flow</t>
  </si>
  <si>
    <t>Total LP Cash Flow</t>
  </si>
  <si>
    <t>Total GP Cash Flow</t>
  </si>
  <si>
    <t xml:space="preserve">Check </t>
  </si>
  <si>
    <t>Equal Return</t>
  </si>
  <si>
    <t>Draw Schedule</t>
  </si>
  <si>
    <t>Equity</t>
  </si>
  <si>
    <t>Equity Required</t>
  </si>
  <si>
    <t>Cumulative Costs</t>
  </si>
  <si>
    <t xml:space="preserve">Debt </t>
  </si>
  <si>
    <t>Debt Pre-Interest Reserve</t>
  </si>
  <si>
    <t>Debt Funded</t>
  </si>
  <si>
    <t>Cash Available</t>
  </si>
  <si>
    <t>Debt w/ Interest Reserve &amp; Fees</t>
  </si>
  <si>
    <t>Cumulative Balance</t>
  </si>
  <si>
    <t>Interest Rate Details</t>
  </si>
  <si>
    <t>Ceiling</t>
  </si>
  <si>
    <t>Insert Floating Rate Projection in the blue cells</t>
  </si>
  <si>
    <t>Basis Points Above Curve</t>
  </si>
  <si>
    <t>Floor</t>
  </si>
  <si>
    <t>Actual Interest Rate</t>
  </si>
  <si>
    <t>Total Interest Accrued</t>
  </si>
  <si>
    <t>Interest Accrued</t>
  </si>
  <si>
    <t>Total Debt with Interest Reserve</t>
  </si>
  <si>
    <t>Dial-In Loan Fee/Closing Costs</t>
  </si>
  <si>
    <t>Loan Fee (% of Loan)</t>
  </si>
  <si>
    <t>Debt</t>
  </si>
  <si>
    <t xml:space="preserve">Equity </t>
  </si>
  <si>
    <t>LTC Control</t>
  </si>
  <si>
    <t xml:space="preserve">Total Project Costs </t>
  </si>
  <si>
    <t>Total Project Costs Pre-Interest Reserve</t>
  </si>
  <si>
    <t>Interest Reserve</t>
  </si>
  <si>
    <t>Total Development Costs - Pre-interest Reserve &amp; Fees</t>
  </si>
  <si>
    <t>Loan Repayment</t>
  </si>
  <si>
    <t>Development Financing Assumptions</t>
  </si>
  <si>
    <t>Development Cash Flow</t>
  </si>
  <si>
    <t>Operating Cash Flow</t>
  </si>
  <si>
    <t>Disposition</t>
  </si>
  <si>
    <t>Interest Reserve + Loan Fee</t>
  </si>
  <si>
    <t>Go to Row 33 in the 'MnthlyCF' sheet to input SOFR curve forecast manually</t>
  </si>
  <si>
    <t>SOFR Curve</t>
  </si>
  <si>
    <t>Annual Cash Flow</t>
  </si>
  <si>
    <t>Monthly Cash Flow</t>
  </si>
  <si>
    <t>Inputs &amp; Summary</t>
  </si>
  <si>
    <t>Model Resources</t>
  </si>
  <si>
    <t>Author: Michael Belasco</t>
  </si>
  <si>
    <t>Important Links:</t>
  </si>
  <si>
    <t>https://www.adventuresincre.com/</t>
  </si>
  <si>
    <t>Visit this Model's Webpage</t>
  </si>
  <si>
    <t>Browse our entire Library of Real Estate Models</t>
  </si>
  <si>
    <t>Compatibility</t>
  </si>
  <si>
    <t>Excel 2013</t>
  </si>
  <si>
    <t>Excel 2016</t>
  </si>
  <si>
    <t>Excel 365</t>
  </si>
  <si>
    <t>AdventuresinCRE.com and its affiliates do not provide tax, legal, investment, or accounting advice. This material has been prepared for informational purposes only, and is not intended to provide, and should not be relied on for, tax, legal or accounting advice. You should consult your own tax, legal and accounting advisors before engaging in any transaction.</t>
  </si>
  <si>
    <t xml:space="preserve">LEARN TO BUILD INSTITUTIONAL-LEVEL REAL ESTATE MODELS FROM SCRATCH 
- CLICK HERE TO LEARN MORE - </t>
  </si>
  <si>
    <t>Changelog</t>
  </si>
  <si>
    <t>v1.0</t>
  </si>
  <si>
    <t>- Initial model release</t>
  </si>
  <si>
    <t>GP New Position</t>
  </si>
  <si>
    <t>Payroll</t>
  </si>
  <si>
    <t>Value at Stabilization</t>
  </si>
  <si>
    <t>Debt Yield</t>
  </si>
  <si>
    <t>Development Sources &amp; Uses</t>
  </si>
  <si>
    <t>Perm Debt Assumptions</t>
  </si>
  <si>
    <t>Asset Management Fee</t>
  </si>
  <si>
    <t>Cash Flow After AM Fees</t>
  </si>
  <si>
    <t>Analysis Date Year End</t>
  </si>
  <si>
    <t>Op Start - Yr 1</t>
  </si>
  <si>
    <t>Repairs and Maintenance</t>
  </si>
  <si>
    <t>General &amp; Administrative</t>
  </si>
  <si>
    <t>Marketing</t>
  </si>
  <si>
    <t>Utilities</t>
  </si>
  <si>
    <t>Contract Services</t>
  </si>
  <si>
    <t>[Input Expense]</t>
  </si>
  <si>
    <t>Rental Income</t>
  </si>
  <si>
    <t>Avg. SF</t>
  </si>
  <si>
    <t>Studio</t>
  </si>
  <si>
    <t>1 Bd/1 Bth</t>
  </si>
  <si>
    <t>1 Bd/1.5 Bth</t>
  </si>
  <si>
    <t>2 Bd/2 Bth</t>
  </si>
  <si>
    <t>2 Bd/2.5 Bth</t>
  </si>
  <si>
    <t>[Unit Type]</t>
  </si>
  <si>
    <t>RUBS</t>
  </si>
  <si>
    <t>Parking Income</t>
  </si>
  <si>
    <t>[Other Income Item]</t>
  </si>
  <si>
    <t>Rental Income Growth</t>
  </si>
  <si>
    <t>Total / Average</t>
  </si>
  <si>
    <t>Amount/Yr</t>
  </si>
  <si>
    <t>Annual Growth</t>
  </si>
  <si>
    <t>$/SF/MO</t>
  </si>
  <si>
    <t>General Vacancy &amp; Credit Loss</t>
  </si>
  <si>
    <t>Lease-Up Pace</t>
  </si>
  <si>
    <t>Average Lease Contract Length</t>
  </si>
  <si>
    <t>Units Pre Leased</t>
  </si>
  <si>
    <t>Units Available</t>
  </si>
  <si>
    <t>Lease Up</t>
  </si>
  <si>
    <t>Units Leases/Month</t>
  </si>
  <si>
    <t>Occupancy</t>
  </si>
  <si>
    <t>Non-revenue - Model Units</t>
  </si>
  <si>
    <t>Total Units</t>
  </si>
  <si>
    <t>Stabilized Occupancy Pecent</t>
  </si>
  <si>
    <t>Lease Details</t>
  </si>
  <si>
    <t>Stabilized Free Rent (months)</t>
  </si>
  <si>
    <t>Lease Up Period Free Rent (months)</t>
  </si>
  <si>
    <t>$/Unit/MO</t>
  </si>
  <si>
    <t>Renewal Dates</t>
  </si>
  <si>
    <t>Gen2</t>
  </si>
  <si>
    <t>Gen3</t>
  </si>
  <si>
    <t>Analysis Start Year</t>
  </si>
  <si>
    <t>Analysis Month</t>
  </si>
  <si>
    <t>Operating Start Year</t>
  </si>
  <si>
    <t>Operating Start month</t>
  </si>
  <si>
    <t>Total Rental Income</t>
  </si>
  <si>
    <t>Concessions</t>
  </si>
  <si>
    <t>Initial Lease ConcessionTable</t>
  </si>
  <si>
    <t>New Rent in Month</t>
  </si>
  <si>
    <t>Number of Leases Signed</t>
  </si>
  <si>
    <t>Date</t>
  </si>
  <si>
    <t>Rental Income Pre-Concessions</t>
  </si>
  <si>
    <t>Total Other Income</t>
  </si>
  <si>
    <t>Total Rental Income Pre-Concessions</t>
  </si>
  <si>
    <t>Unit Type</t>
  </si>
  <si>
    <t>Total Potential Income</t>
  </si>
  <si>
    <t>Effective Gross Revenue</t>
  </si>
  <si>
    <t>Annual Expense Growth</t>
  </si>
  <si>
    <t>Operating Year 1 Actual Expenses</t>
  </si>
  <si>
    <t>Operating Expenses</t>
  </si>
  <si>
    <t>Units</t>
  </si>
  <si>
    <t>Rent/Month</t>
  </si>
  <si>
    <t>$/SF/Month</t>
  </si>
  <si>
    <t>Acquisition / Land Purchase</t>
  </si>
  <si>
    <t>Soft Costs</t>
  </si>
  <si>
    <t xml:space="preserve">Budget </t>
  </si>
  <si>
    <t>Go to Summary Worksheet to Recalibrate Loan</t>
  </si>
  <si>
    <t>Budget Summary</t>
  </si>
  <si>
    <t>%</t>
  </si>
  <si>
    <t>Total</t>
  </si>
  <si>
    <t>Per Unit</t>
  </si>
  <si>
    <t>$/GSF</t>
  </si>
  <si>
    <t>Budget Inputs</t>
  </si>
  <si>
    <t>Total Pre Interest Reserve</t>
  </si>
  <si>
    <t>G&amp;A</t>
  </si>
  <si>
    <t xml:space="preserve">Land Purchase </t>
  </si>
  <si>
    <t>Architect - Design Phase</t>
  </si>
  <si>
    <t>Sitework</t>
  </si>
  <si>
    <t>Personnel</t>
  </si>
  <si>
    <t>Sales Center Buildout</t>
  </si>
  <si>
    <t>10% of Hard Costs</t>
  </si>
  <si>
    <t>Transfer Taxes</t>
  </si>
  <si>
    <t>Architect - CA</t>
  </si>
  <si>
    <t xml:space="preserve">Foundation </t>
  </si>
  <si>
    <t>Office Costs</t>
  </si>
  <si>
    <t>General Marketing</t>
  </si>
  <si>
    <t>Interest Reserve + Loan Fees</t>
  </si>
  <si>
    <t>Legal Costs</t>
  </si>
  <si>
    <t>Engineering Consultants (Structural, Civil, MEP, Etc.)</t>
  </si>
  <si>
    <t>Structure</t>
  </si>
  <si>
    <t>Developer Fee</t>
  </si>
  <si>
    <t>Pre-Acquisition Due Diligence Costs</t>
  </si>
  <si>
    <t>Legal</t>
  </si>
  <si>
    <t>MEP</t>
  </si>
  <si>
    <t>Entitlement Consultants</t>
  </si>
  <si>
    <t>Exteriors</t>
  </si>
  <si>
    <t>Entitlement Fees</t>
  </si>
  <si>
    <t>Interiors</t>
  </si>
  <si>
    <t>Budget Detail</t>
  </si>
  <si>
    <t>Total Pre-Interest Reserve</t>
  </si>
  <si>
    <t>Space Details</t>
  </si>
  <si>
    <t>Land Area</t>
  </si>
  <si>
    <t>FAR</t>
  </si>
  <si>
    <t>GSF</t>
  </si>
  <si>
    <t>RSF</t>
  </si>
  <si>
    <t>Number of Buildings</t>
  </si>
  <si>
    <t>Average # of Floors</t>
  </si>
  <si>
    <t>Parking</t>
  </si>
  <si>
    <t>Number of Spaces</t>
  </si>
  <si>
    <t>Parking Ratio</t>
  </si>
  <si>
    <t>Scenario Analysis - Levered Metrics (Exit Cap (X-axis) and Gen Vacancy &amp; Credit Loss (Y-axis))</t>
  </si>
  <si>
    <t>Start Month</t>
  </si>
  <si>
    <t>End Month</t>
  </si>
  <si>
    <t>Total Time</t>
  </si>
  <si>
    <t>Bell Curve Growth Method'</t>
  </si>
  <si>
    <t>Standard Dev</t>
  </si>
  <si>
    <t>Bell Curve</t>
  </si>
  <si>
    <t>Steady Growth</t>
  </si>
  <si>
    <t>Steady Decrease</t>
  </si>
  <si>
    <t>DO NOT ERASE</t>
  </si>
  <si>
    <t>Straight Line</t>
  </si>
  <si>
    <t>Custom</t>
  </si>
  <si>
    <t>Capital Reserves</t>
  </si>
  <si>
    <t>Yr1 %of EGR - DO NOT ERASE</t>
  </si>
  <si>
    <t>A.CRE - MULTIFAMILY DEVELOPMENT MODEL</t>
  </si>
  <si>
    <t>191 Old Moose Park Road</t>
  </si>
  <si>
    <t>Newtown, PA</t>
  </si>
  <si>
    <t>Number of Units</t>
  </si>
  <si>
    <t>Street Address</t>
  </si>
  <si>
    <t>City, State</t>
  </si>
  <si>
    <t>Project Name</t>
  </si>
  <si>
    <t>Sunset View Apartments</t>
  </si>
  <si>
    <t>Name &amp; Address</t>
  </si>
  <si>
    <t>Best Practices When Using this Model</t>
  </si>
  <si>
    <t>Need Help? Hire the A.CRE Team to Model it For You</t>
  </si>
  <si>
    <t>$/RSF</t>
  </si>
  <si>
    <t>Interest Rate Spread (forward curve drop in MonthlyCF tab)</t>
  </si>
  <si>
    <t>PM Fee (% of EGR)</t>
  </si>
  <si>
    <t>Moderate (5)</t>
  </si>
  <si>
    <r>
      <t xml:space="preserve">Partnership </t>
    </r>
    <r>
      <rPr>
        <b/>
        <i/>
        <sz val="9"/>
        <color theme="1"/>
        <rFont val="Tw Cen MT"/>
        <family val="2"/>
      </rPr>
      <t>(after Promote and AM Fees)</t>
    </r>
  </si>
  <si>
    <t>v1.1</t>
  </si>
  <si>
    <t>- Added % to Sources &amp; Uses on Summary&amp;Assumptions tab</t>
  </si>
  <si>
    <t>LTC with Interest Reserve - True LTC</t>
  </si>
  <si>
    <t>Stabilization Date</t>
  </si>
  <si>
    <t>% of EGR - Yr 1 Stabilixzation</t>
  </si>
  <si>
    <t>- Added a stabilization percent input (G36) and reference date (G37) to the Summary&amp;Assumptions tab.</t>
  </si>
  <si>
    <t>- Added average unit size output</t>
  </si>
  <si>
    <t>- Fixed errors in pm fee calc, cap ex reserve, and perm debt repayment</t>
  </si>
  <si>
    <t>- Added conditional formatting if pre-lease is more than total units</t>
  </si>
  <si>
    <t>- Formatting</t>
  </si>
  <si>
    <t>v1.2</t>
  </si>
  <si>
    <t>- Corrected formula for loan payoff</t>
  </si>
  <si>
    <t>Loan Recalibration Button</t>
  </si>
  <si>
    <t>Click Here to Recalibrate LTC</t>
  </si>
  <si>
    <t>LTC Target = LTC Actual</t>
  </si>
  <si>
    <t>LTC Target</t>
  </si>
  <si>
    <t>Recalibrate Loan in Cell B65</t>
  </si>
  <si>
    <t>- Added macro to recalibrate construction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</si>
</sst>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7" formatCode="&quot;$&quot;#,##0.00_);\(&quot;$&quot;#,##0.00\)"/>
    <numFmt numFmtId="42" formatCode="_(&quot;$&quot;* #,##0_);_(&quot;$&quot;* \(#,##0\);_(&quot;$&quot;* &quot;-&quot;_);_(@_)"/>
    <numFmt numFmtId="41" formatCode="_(* #,##0_);_(* \(#,##0\);_(* &quot;-&quot;_);_(@_)"/>
    <numFmt numFmtId="43" formatCode="_(* #,##0.00_);_(* \(#,##0.00\);_(* &quot;-&quot;??_);_(@_)"/>
    <numFmt numFmtId="164" formatCode="_(* #,##0_);_(* \(#,##0\);_(* &quot;-&quot;??_);_(@_)"/>
    <numFmt numFmtId="165" formatCode="General\ &quot;Years&quot;"/>
    <numFmt numFmtId="166" formatCode="0\ &quot;Years&quot;"/>
    <numFmt numFmtId="167" formatCode="_ * #,##0_ ;_ * \-#,##0_ ;_ * &quot;-&quot;??_ ;_ @_ "/>
    <numFmt numFmtId="168" formatCode="0.00&quot;x&quot;"/>
    <numFmt numFmtId="169" formatCode="mmm\-yyyy"/>
    <numFmt numFmtId="170" formatCode="0.0%"/>
    <numFmt numFmtId="171" formatCode="&quot;Year&quot;\ 0"/>
    <numFmt numFmtId="172" formatCode="0.00\x"/>
    <numFmt numFmtId="173" formatCode="m/yyyy"/>
    <numFmt numFmtId="174" formatCode="0.00000%"/>
    <numFmt numFmtId="175" formatCode="&quot;SOFR +&quot;General&quot; bps&quot;"/>
    <numFmt numFmtId="176" formatCode="General\ &quot;Months&quot;"/>
    <numFmt numFmtId="177" formatCode="&quot;$&quot;#,###&quot;/unit&quot;"/>
    <numFmt numFmtId="178" formatCode="&quot;$&quot;#,##0.00"/>
    <numFmt numFmtId="179" formatCode="0%\ &quot;of NOI&quot;"/>
    <numFmt numFmtId="180" formatCode="0%\ &quot;Fixed&quot;"/>
    <numFmt numFmtId="181" formatCode="0%\ &quot;Variable&quot;"/>
    <numFmt numFmtId="182" formatCode="mmm\ d\,\ yyyy"/>
    <numFmt numFmtId="183" formatCode="&quot;+&quot;000"/>
    <numFmt numFmtId="184" formatCode="&quot;$&quot;#,##0"/>
    <numFmt numFmtId="185" formatCode="m/d/yy;@"/>
    <numFmt numFmtId="186" formatCode="#,###.#\ &quot;acres&quot;"/>
    <numFmt numFmtId="187" formatCode="#,#00\ &quot;sf&quot;"/>
    <numFmt numFmtId="188" formatCode="0.##&quot;/Unit&quot;"/>
  </numFmts>
  <fonts count="46" x14ac:knownFonts="1">
    <font>
      <sz val="11"/>
      <color theme="1"/>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theme="1"/>
      <name val="Tw Cen MT"/>
      <family val="2"/>
    </font>
    <font>
      <b/>
      <u/>
      <sz val="12"/>
      <color theme="1"/>
      <name val="Tw Cen MT"/>
      <family val="2"/>
    </font>
    <font>
      <sz val="11"/>
      <color theme="0"/>
      <name val="Tw Cen MT"/>
      <family val="2"/>
    </font>
    <font>
      <sz val="11"/>
      <color rgb="FF0000CC"/>
      <name val="Tw Cen MT"/>
      <family val="2"/>
    </font>
    <font>
      <b/>
      <sz val="11"/>
      <color theme="1"/>
      <name val="Tw Cen MT"/>
      <family val="2"/>
    </font>
    <font>
      <sz val="11"/>
      <name val="Tw Cen MT"/>
      <family val="2"/>
    </font>
    <font>
      <b/>
      <sz val="11"/>
      <name val="Tw Cen MT"/>
      <family val="2"/>
    </font>
    <font>
      <b/>
      <sz val="11"/>
      <color theme="0"/>
      <name val="Tw Cen MT"/>
      <family val="2"/>
    </font>
    <font>
      <b/>
      <sz val="20"/>
      <color theme="1"/>
      <name val="Tw Cen MT"/>
      <family val="2"/>
    </font>
    <font>
      <sz val="11"/>
      <color rgb="FF000099"/>
      <name val="Tw Cen MT"/>
      <family val="2"/>
    </font>
    <font>
      <b/>
      <sz val="11"/>
      <color rgb="FF000099"/>
      <name val="Tw Cen MT"/>
      <family val="2"/>
    </font>
    <font>
      <sz val="11"/>
      <color rgb="FF0000FF"/>
      <name val="Tw Cen MT"/>
      <family val="2"/>
    </font>
    <font>
      <b/>
      <u/>
      <sz val="11"/>
      <color theme="1"/>
      <name val="Tw Cen MT"/>
      <family val="2"/>
    </font>
    <font>
      <u/>
      <sz val="11"/>
      <color theme="1"/>
      <name val="Tw Cen MT"/>
      <family val="2"/>
    </font>
    <font>
      <i/>
      <sz val="11"/>
      <color theme="1"/>
      <name val="Tw Cen MT"/>
      <family val="2"/>
    </font>
    <font>
      <u val="singleAccounting"/>
      <sz val="11"/>
      <color theme="1"/>
      <name val="Tw Cen MT"/>
      <family val="2"/>
    </font>
    <font>
      <b/>
      <u val="singleAccounting"/>
      <sz val="11"/>
      <color theme="1"/>
      <name val="Tw Cen MT"/>
      <family val="2"/>
    </font>
    <font>
      <u/>
      <sz val="11"/>
      <color rgb="FF0000FF"/>
      <name val="Tw Cen MT"/>
      <family val="2"/>
    </font>
    <font>
      <i/>
      <sz val="9"/>
      <color theme="1"/>
      <name val="Tw Cen MT"/>
      <family val="2"/>
    </font>
    <font>
      <sz val="12"/>
      <color theme="0"/>
      <name val="Tw Cen MT"/>
      <family val="2"/>
    </font>
    <font>
      <u/>
      <sz val="11"/>
      <color rgb="FF0000CC"/>
      <name val="Tw Cen MT"/>
      <family val="2"/>
    </font>
    <font>
      <u/>
      <sz val="11"/>
      <color theme="10"/>
      <name val="Calibri"/>
      <family val="2"/>
      <scheme val="minor"/>
    </font>
    <font>
      <sz val="12"/>
      <color theme="0"/>
      <name val="Calibri"/>
      <family val="2"/>
      <scheme val="minor"/>
    </font>
    <font>
      <sz val="9"/>
      <color theme="0"/>
      <name val="Calibri"/>
      <family val="2"/>
      <scheme val="minor"/>
    </font>
    <font>
      <sz val="10"/>
      <color theme="1"/>
      <name val="Calibri"/>
      <family val="2"/>
      <scheme val="minor"/>
    </font>
    <font>
      <sz val="9"/>
      <color theme="1"/>
      <name val="Calibri"/>
      <family val="2"/>
      <scheme val="minor"/>
    </font>
    <font>
      <b/>
      <sz val="12"/>
      <color theme="1" tint="0.34998626667073579"/>
      <name val="Calibri"/>
      <family val="2"/>
      <scheme val="minor"/>
    </font>
    <font>
      <b/>
      <u/>
      <sz val="10"/>
      <color theme="1"/>
      <name val="Calibri"/>
      <family val="2"/>
      <scheme val="minor"/>
    </font>
    <font>
      <u/>
      <sz val="10"/>
      <color theme="1"/>
      <name val="Calibri"/>
      <family val="2"/>
      <scheme val="minor"/>
    </font>
    <font>
      <sz val="11"/>
      <color rgb="FF0000FF"/>
      <name val="Calibri"/>
      <family val="2"/>
    </font>
    <font>
      <i/>
      <u/>
      <sz val="9"/>
      <color theme="1"/>
      <name val="Tw Cen MT"/>
      <family val="2"/>
    </font>
    <font>
      <sz val="11"/>
      <color rgb="FF0000FF"/>
      <name val="Calibri"/>
      <family val="2"/>
      <scheme val="minor"/>
    </font>
    <font>
      <sz val="11"/>
      <name val="Calibri"/>
      <family val="2"/>
      <scheme val="minor"/>
    </font>
    <font>
      <sz val="11"/>
      <color indexed="12"/>
      <name val="Tw Cen MT"/>
      <family val="2"/>
    </font>
    <font>
      <u/>
      <sz val="11"/>
      <color indexed="12"/>
      <name val="Tw Cen MT"/>
      <family val="2"/>
    </font>
    <font>
      <sz val="11"/>
      <color theme="0" tint="-4.9989318521683403E-2"/>
      <name val="Tw Cen MT"/>
      <family val="2"/>
    </font>
    <font>
      <sz val="11"/>
      <color rgb="FF000099"/>
      <name val="Calibri"/>
      <family val="2"/>
      <scheme val="minor"/>
    </font>
    <font>
      <b/>
      <i/>
      <sz val="10"/>
      <color theme="1"/>
      <name val="Tw Cen MT"/>
      <family val="2"/>
    </font>
    <font>
      <b/>
      <i/>
      <sz val="9"/>
      <color theme="1"/>
      <name val="Tw Cen MT"/>
      <family val="2"/>
    </font>
    <font>
      <b/>
      <u/>
      <sz val="10"/>
      <color rgb="FFFF0000"/>
      <name val="Calibri"/>
      <family val="2"/>
      <scheme val="minor"/>
    </font>
    <font>
      <sz val="11"/>
      <color theme="0" tint="-4.9989318521683403E-2"/>
      <name val="Calibri"/>
      <family val="2"/>
      <scheme val="minor"/>
    </font>
  </fonts>
  <fills count="16">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B606"/>
        <bgColor indexed="64"/>
      </patternFill>
    </fill>
    <fill>
      <patternFill patternType="solid">
        <fgColor theme="6" tint="0.79998168889431442"/>
        <bgColor indexed="64"/>
      </patternFill>
    </fill>
  </fills>
  <borders count="5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auto="1"/>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bottom style="medium">
        <color rgb="FF3E3E3E"/>
      </bottom>
      <diagonal/>
    </border>
    <border>
      <left style="medium">
        <color indexed="64"/>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s>
  <cellStyleXfs count="5">
    <xf numFmtId="0" fontId="0" fillId="0" borderId="0"/>
    <xf numFmtId="9" fontId="2" fillId="0" borderId="0" applyFont="0" applyFill="0" applyBorder="0" applyAlignment="0" applyProtection="0"/>
    <xf numFmtId="0" fontId="4" fillId="0" borderId="0"/>
    <xf numFmtId="0" fontId="26" fillId="0" borderId="0" applyNumberFormat="0" applyFill="0" applyBorder="0" applyAlignment="0" applyProtection="0"/>
    <xf numFmtId="0" fontId="4" fillId="0" borderId="0">
      <alignment vertical="center"/>
    </xf>
  </cellStyleXfs>
  <cellXfs count="648">
    <xf numFmtId="0" fontId="0" fillId="0" borderId="0" xfId="0"/>
    <xf numFmtId="0" fontId="1" fillId="0" borderId="0" xfId="0" applyFont="1"/>
    <xf numFmtId="0" fontId="0" fillId="0" borderId="0" xfId="0" applyAlignment="1">
      <alignment horizontal="left" indent="1"/>
    </xf>
    <xf numFmtId="0" fontId="5" fillId="3" borderId="0" xfId="0" applyFont="1" applyFill="1"/>
    <xf numFmtId="0" fontId="6" fillId="3" borderId="0" xfId="0" applyFont="1" applyFill="1"/>
    <xf numFmtId="9" fontId="5" fillId="3" borderId="0" xfId="1" applyFont="1" applyFill="1"/>
    <xf numFmtId="0" fontId="7" fillId="9" borderId="18" xfId="0" applyFont="1" applyFill="1" applyBorder="1"/>
    <xf numFmtId="0" fontId="7" fillId="9" borderId="20" xfId="0" applyFont="1" applyFill="1" applyBorder="1"/>
    <xf numFmtId="0" fontId="7" fillId="9" borderId="19" xfId="0" applyFont="1" applyFill="1" applyBorder="1"/>
    <xf numFmtId="0" fontId="5" fillId="2" borderId="0" xfId="0" applyFont="1" applyFill="1"/>
    <xf numFmtId="0" fontId="5" fillId="4" borderId="18" xfId="0" applyFont="1" applyFill="1" applyBorder="1" applyAlignment="1">
      <alignment wrapText="1"/>
    </xf>
    <xf numFmtId="0" fontId="8" fillId="4" borderId="20" xfId="0" applyFont="1" applyFill="1" applyBorder="1" applyAlignment="1">
      <alignment horizontal="center" vertical="center"/>
    </xf>
    <xf numFmtId="0" fontId="5" fillId="4" borderId="18" xfId="0" applyFont="1" applyFill="1" applyBorder="1" applyAlignment="1">
      <alignment vertical="center"/>
    </xf>
    <xf numFmtId="0" fontId="5" fillId="4" borderId="19" xfId="0" applyFont="1" applyFill="1" applyBorder="1" applyAlignment="1">
      <alignment vertical="center"/>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wrapText="1"/>
    </xf>
    <xf numFmtId="0" fontId="5" fillId="4" borderId="0" xfId="0" applyFont="1" applyFill="1"/>
    <xf numFmtId="0" fontId="9" fillId="4" borderId="2" xfId="0" applyFont="1" applyFill="1" applyBorder="1"/>
    <xf numFmtId="0" fontId="5" fillId="4" borderId="4" xfId="0" applyFont="1" applyFill="1" applyBorder="1"/>
    <xf numFmtId="0" fontId="5" fillId="4" borderId="2" xfId="0" applyFont="1" applyFill="1" applyBorder="1"/>
    <xf numFmtId="0" fontId="5" fillId="4" borderId="3" xfId="0" applyFont="1" applyFill="1" applyBorder="1"/>
    <xf numFmtId="164" fontId="5" fillId="4" borderId="3" xfId="0" applyNumberFormat="1" applyFont="1" applyFill="1" applyBorder="1"/>
    <xf numFmtId="170" fontId="5" fillId="4" borderId="3" xfId="0" applyNumberFormat="1" applyFont="1" applyFill="1" applyBorder="1" applyAlignment="1">
      <alignment horizontal="center"/>
    </xf>
    <xf numFmtId="168" fontId="5" fillId="4" borderId="4" xfId="0" applyNumberFormat="1" applyFont="1" applyFill="1" applyBorder="1" applyAlignment="1">
      <alignment horizontal="center"/>
    </xf>
    <xf numFmtId="0" fontId="5" fillId="4" borderId="5" xfId="0" applyFont="1" applyFill="1" applyBorder="1"/>
    <xf numFmtId="164" fontId="5" fillId="4" borderId="0" xfId="0" applyNumberFormat="1" applyFont="1" applyFill="1"/>
    <xf numFmtId="170" fontId="5" fillId="4" borderId="0" xfId="0" applyNumberFormat="1" applyFont="1" applyFill="1" applyAlignment="1">
      <alignment horizontal="center"/>
    </xf>
    <xf numFmtId="168" fontId="5" fillId="4" borderId="1" xfId="0" applyNumberFormat="1" applyFont="1" applyFill="1" applyBorder="1" applyAlignment="1">
      <alignment horizontal="center"/>
    </xf>
    <xf numFmtId="0" fontId="5" fillId="4" borderId="5" xfId="0" applyFont="1" applyFill="1" applyBorder="1" applyAlignment="1">
      <alignment horizontal="left" indent="1"/>
    </xf>
    <xf numFmtId="164" fontId="5" fillId="4" borderId="1" xfId="0" applyNumberFormat="1" applyFont="1" applyFill="1" applyBorder="1"/>
    <xf numFmtId="0" fontId="5" fillId="4" borderId="6" xfId="0" applyFont="1" applyFill="1" applyBorder="1"/>
    <xf numFmtId="0" fontId="5" fillId="4" borderId="7" xfId="0" applyFont="1" applyFill="1" applyBorder="1"/>
    <xf numFmtId="164" fontId="5" fillId="4" borderId="7" xfId="0" applyNumberFormat="1" applyFont="1" applyFill="1" applyBorder="1"/>
    <xf numFmtId="170" fontId="5" fillId="4" borderId="7" xfId="0" applyNumberFormat="1" applyFont="1" applyFill="1" applyBorder="1" applyAlignment="1">
      <alignment horizontal="center"/>
    </xf>
    <xf numFmtId="168" fontId="5" fillId="4" borderId="8" xfId="0" applyNumberFormat="1" applyFont="1" applyFill="1" applyBorder="1" applyAlignment="1">
      <alignment horizontal="center"/>
    </xf>
    <xf numFmtId="164" fontId="5" fillId="4" borderId="8" xfId="0" applyNumberFormat="1" applyFont="1" applyFill="1" applyBorder="1"/>
    <xf numFmtId="0" fontId="9" fillId="4" borderId="6" xfId="0" applyFont="1" applyFill="1" applyBorder="1"/>
    <xf numFmtId="0" fontId="5" fillId="4" borderId="8" xfId="0" applyFont="1" applyFill="1" applyBorder="1"/>
    <xf numFmtId="9" fontId="10" fillId="4" borderId="5" xfId="0" applyNumberFormat="1" applyFont="1" applyFill="1" applyBorder="1" applyAlignment="1">
      <alignment horizontal="left" indent="2"/>
    </xf>
    <xf numFmtId="9" fontId="8" fillId="4" borderId="1" xfId="0" applyNumberFormat="1" applyFont="1" applyFill="1" applyBorder="1"/>
    <xf numFmtId="168" fontId="10" fillId="4" borderId="5" xfId="0" applyNumberFormat="1" applyFont="1" applyFill="1" applyBorder="1" applyAlignment="1">
      <alignment horizontal="left" indent="2"/>
    </xf>
    <xf numFmtId="168" fontId="8" fillId="4" borderId="1" xfId="0" applyNumberFormat="1" applyFont="1" applyFill="1" applyBorder="1"/>
    <xf numFmtId="0" fontId="8" fillId="4" borderId="1" xfId="0" applyFont="1" applyFill="1" applyBorder="1" applyAlignment="1">
      <alignment horizontal="right"/>
    </xf>
    <xf numFmtId="0" fontId="5" fillId="4" borderId="21" xfId="0" applyFont="1" applyFill="1" applyBorder="1" applyAlignment="1">
      <alignment vertical="center" wrapText="1"/>
    </xf>
    <xf numFmtId="0" fontId="10" fillId="4" borderId="22" xfId="0" applyFont="1" applyFill="1" applyBorder="1" applyAlignment="1">
      <alignment horizontal="right" vertical="center"/>
    </xf>
    <xf numFmtId="9" fontId="10" fillId="4" borderId="5" xfId="0" applyNumberFormat="1" applyFont="1" applyFill="1" applyBorder="1" applyAlignment="1">
      <alignment horizontal="left"/>
    </xf>
    <xf numFmtId="9" fontId="10" fillId="4" borderId="5" xfId="0" applyNumberFormat="1" applyFont="1" applyFill="1" applyBorder="1" applyAlignment="1">
      <alignment horizontal="left" indent="1"/>
    </xf>
    <xf numFmtId="9" fontId="10" fillId="4" borderId="6" xfId="0" applyNumberFormat="1" applyFont="1" applyFill="1" applyBorder="1" applyAlignment="1">
      <alignment horizontal="left" indent="1"/>
    </xf>
    <xf numFmtId="9" fontId="10" fillId="4" borderId="8" xfId="0" applyNumberFormat="1" applyFont="1" applyFill="1" applyBorder="1"/>
    <xf numFmtId="0" fontId="5" fillId="10" borderId="6" xfId="0" applyFont="1" applyFill="1" applyBorder="1" applyAlignment="1">
      <alignment wrapText="1"/>
    </xf>
    <xf numFmtId="2" fontId="10" fillId="10" borderId="20" xfId="0" applyNumberFormat="1" applyFont="1" applyFill="1" applyBorder="1"/>
    <xf numFmtId="0" fontId="9" fillId="4" borderId="18" xfId="0" applyFont="1" applyFill="1" applyBorder="1" applyAlignment="1">
      <alignment wrapText="1"/>
    </xf>
    <xf numFmtId="2" fontId="10" fillId="4" borderId="20" xfId="0" applyNumberFormat="1" applyFont="1" applyFill="1" applyBorder="1"/>
    <xf numFmtId="0" fontId="5" fillId="4" borderId="1" xfId="0" applyFont="1" applyFill="1" applyBorder="1"/>
    <xf numFmtId="9" fontId="10" fillId="4" borderId="1" xfId="0" applyNumberFormat="1" applyFont="1" applyFill="1" applyBorder="1"/>
    <xf numFmtId="0" fontId="5" fillId="4" borderId="2" xfId="0" applyFont="1" applyFill="1" applyBorder="1" applyAlignment="1">
      <alignment horizontal="left" indent="2"/>
    </xf>
    <xf numFmtId="9" fontId="10" fillId="4" borderId="4" xfId="0" applyNumberFormat="1" applyFont="1" applyFill="1" applyBorder="1"/>
    <xf numFmtId="0" fontId="5" fillId="4" borderId="6" xfId="0" applyFont="1" applyFill="1" applyBorder="1" applyAlignment="1">
      <alignment horizontal="left" indent="2"/>
    </xf>
    <xf numFmtId="9" fontId="8" fillId="4" borderId="8" xfId="0" applyNumberFormat="1" applyFont="1" applyFill="1" applyBorder="1"/>
    <xf numFmtId="0" fontId="9" fillId="4" borderId="6" xfId="0" applyFont="1" applyFill="1" applyBorder="1" applyAlignment="1">
      <alignment wrapText="1"/>
    </xf>
    <xf numFmtId="2" fontId="11" fillId="4" borderId="8" xfId="0" applyNumberFormat="1" applyFont="1" applyFill="1" applyBorder="1"/>
    <xf numFmtId="0" fontId="5" fillId="4" borderId="6" xfId="0" applyFont="1" applyFill="1" applyBorder="1" applyAlignment="1">
      <alignment horizontal="left" indent="1"/>
    </xf>
    <xf numFmtId="41" fontId="5" fillId="3" borderId="0" xfId="0" applyNumberFormat="1" applyFont="1" applyFill="1"/>
    <xf numFmtId="0" fontId="12" fillId="9" borderId="2" xfId="0" applyFont="1" applyFill="1" applyBorder="1" applyAlignment="1">
      <alignment horizontal="left"/>
    </xf>
    <xf numFmtId="0" fontId="12" fillId="9" borderId="3" xfId="0" applyFont="1" applyFill="1" applyBorder="1" applyAlignment="1">
      <alignment horizontal="left"/>
    </xf>
    <xf numFmtId="0" fontId="7" fillId="9" borderId="3" xfId="0" applyFont="1" applyFill="1" applyBorder="1" applyAlignment="1">
      <alignment horizontal="center"/>
    </xf>
    <xf numFmtId="0" fontId="7" fillId="9" borderId="4" xfId="0" applyFont="1" applyFill="1" applyBorder="1" applyAlignment="1">
      <alignment horizontal="center"/>
    </xf>
    <xf numFmtId="0" fontId="7" fillId="9" borderId="5" xfId="0" applyFont="1" applyFill="1" applyBorder="1" applyAlignment="1">
      <alignment horizontal="center"/>
    </xf>
    <xf numFmtId="0" fontId="7" fillId="9" borderId="0" xfId="0" applyFont="1" applyFill="1" applyAlignment="1">
      <alignment horizontal="center"/>
    </xf>
    <xf numFmtId="0" fontId="7" fillId="9" borderId="1" xfId="0" applyFont="1" applyFill="1" applyBorder="1" applyAlignment="1">
      <alignment horizontal="center"/>
    </xf>
    <xf numFmtId="173" fontId="7" fillId="9" borderId="5" xfId="0" applyNumberFormat="1" applyFont="1" applyFill="1" applyBorder="1" applyAlignment="1">
      <alignment horizontal="center"/>
    </xf>
    <xf numFmtId="173" fontId="7" fillId="9" borderId="0" xfId="0" applyNumberFormat="1" applyFont="1" applyFill="1" applyAlignment="1">
      <alignment horizontal="center"/>
    </xf>
    <xf numFmtId="173" fontId="7" fillId="9" borderId="1" xfId="0" applyNumberFormat="1" applyFont="1" applyFill="1" applyBorder="1" applyAlignment="1">
      <alignment horizontal="center"/>
    </xf>
    <xf numFmtId="41" fontId="5" fillId="4" borderId="7" xfId="0" applyNumberFormat="1" applyFont="1" applyFill="1" applyBorder="1"/>
    <xf numFmtId="41" fontId="5" fillId="4" borderId="8" xfId="0" applyNumberFormat="1" applyFont="1" applyFill="1" applyBorder="1"/>
    <xf numFmtId="0" fontId="7" fillId="9" borderId="23" xfId="0" applyFont="1" applyFill="1" applyBorder="1"/>
    <xf numFmtId="0" fontId="5" fillId="9" borderId="24" xfId="0" applyFont="1" applyFill="1" applyBorder="1"/>
    <xf numFmtId="0" fontId="5" fillId="9" borderId="25" xfId="0" applyFont="1" applyFill="1" applyBorder="1"/>
    <xf numFmtId="0" fontId="5" fillId="4" borderId="26" xfId="0" applyFont="1" applyFill="1" applyBorder="1"/>
    <xf numFmtId="0" fontId="5" fillId="4" borderId="19" xfId="0" applyFont="1" applyFill="1" applyBorder="1"/>
    <xf numFmtId="41" fontId="5" fillId="4" borderId="19" xfId="0" applyNumberFormat="1" applyFont="1" applyFill="1" applyBorder="1"/>
    <xf numFmtId="41" fontId="5" fillId="4" borderId="27" xfId="0" applyNumberFormat="1" applyFont="1" applyFill="1" applyBorder="1"/>
    <xf numFmtId="0" fontId="5" fillId="5" borderId="28" xfId="0" applyFont="1" applyFill="1" applyBorder="1"/>
    <xf numFmtId="0" fontId="5" fillId="5" borderId="7" xfId="0" applyFont="1" applyFill="1" applyBorder="1"/>
    <xf numFmtId="0" fontId="5" fillId="5" borderId="29" xfId="0" applyFont="1" applyFill="1" applyBorder="1"/>
    <xf numFmtId="0" fontId="5" fillId="11" borderId="26" xfId="0" applyFont="1" applyFill="1" applyBorder="1"/>
    <xf numFmtId="0" fontId="5" fillId="11" borderId="19" xfId="0" applyFont="1" applyFill="1" applyBorder="1"/>
    <xf numFmtId="0" fontId="5" fillId="11" borderId="27" xfId="0" applyFont="1" applyFill="1" applyBorder="1"/>
    <xf numFmtId="0" fontId="5" fillId="4" borderId="12" xfId="0" applyFont="1" applyFill="1" applyBorder="1" applyAlignment="1">
      <alignment horizontal="left" indent="2"/>
    </xf>
    <xf numFmtId="168" fontId="10" fillId="4" borderId="0" xfId="0" applyNumberFormat="1" applyFont="1" applyFill="1" applyAlignment="1">
      <alignment horizontal="center"/>
    </xf>
    <xf numFmtId="164" fontId="5" fillId="4" borderId="11" xfId="0" applyNumberFormat="1" applyFont="1" applyFill="1" applyBorder="1"/>
    <xf numFmtId="0" fontId="5" fillId="12" borderId="26" xfId="0" applyFont="1" applyFill="1" applyBorder="1"/>
    <xf numFmtId="0" fontId="5" fillId="12" borderId="19" xfId="0" applyFont="1" applyFill="1" applyBorder="1"/>
    <xf numFmtId="164" fontId="5" fillId="12" borderId="19" xfId="0" applyNumberFormat="1" applyFont="1" applyFill="1" applyBorder="1"/>
    <xf numFmtId="0" fontId="5" fillId="12" borderId="27" xfId="0" applyFont="1" applyFill="1" applyBorder="1"/>
    <xf numFmtId="41" fontId="5" fillId="4" borderId="0" xfId="0" applyNumberFormat="1" applyFont="1" applyFill="1"/>
    <xf numFmtId="41" fontId="5" fillId="4" borderId="11" xfId="0" applyNumberFormat="1" applyFont="1" applyFill="1" applyBorder="1"/>
    <xf numFmtId="0" fontId="5" fillId="4" borderId="28" xfId="0" applyFont="1" applyFill="1" applyBorder="1" applyAlignment="1">
      <alignment horizontal="left" indent="2"/>
    </xf>
    <xf numFmtId="0" fontId="5" fillId="4" borderId="7" xfId="0" applyFont="1" applyFill="1" applyBorder="1" applyAlignment="1">
      <alignment horizontal="center"/>
    </xf>
    <xf numFmtId="41" fontId="5" fillId="4" borderId="29" xfId="0" applyNumberFormat="1" applyFont="1" applyFill="1" applyBorder="1"/>
    <xf numFmtId="0" fontId="5" fillId="4" borderId="28" xfId="0" applyFont="1" applyFill="1" applyBorder="1" applyAlignment="1">
      <alignment horizontal="left" vertical="top" indent="2"/>
    </xf>
    <xf numFmtId="170" fontId="10" fillId="4" borderId="19" xfId="0" applyNumberFormat="1" applyFont="1" applyFill="1" applyBorder="1" applyAlignment="1">
      <alignment horizontal="center"/>
    </xf>
    <xf numFmtId="170" fontId="10" fillId="4" borderId="7" xfId="0" applyNumberFormat="1" applyFont="1" applyFill="1" applyBorder="1" applyAlignment="1">
      <alignment horizontal="center"/>
    </xf>
    <xf numFmtId="0" fontId="5" fillId="12" borderId="7" xfId="0" applyFont="1" applyFill="1" applyBorder="1"/>
    <xf numFmtId="170" fontId="5" fillId="12" borderId="7" xfId="0" applyNumberFormat="1" applyFont="1" applyFill="1" applyBorder="1"/>
    <xf numFmtId="168" fontId="10" fillId="4" borderId="19" xfId="0" applyNumberFormat="1" applyFont="1" applyFill="1" applyBorder="1" applyAlignment="1">
      <alignment horizontal="center"/>
    </xf>
    <xf numFmtId="164" fontId="5" fillId="4" borderId="19" xfId="0" applyNumberFormat="1" applyFont="1" applyFill="1" applyBorder="1"/>
    <xf numFmtId="164" fontId="5" fillId="4" borderId="27" xfId="0" applyNumberFormat="1" applyFont="1" applyFill="1" applyBorder="1"/>
    <xf numFmtId="0" fontId="5" fillId="5" borderId="12" xfId="0" applyFont="1" applyFill="1" applyBorder="1"/>
    <xf numFmtId="0" fontId="5" fillId="5" borderId="0" xfId="0" applyFont="1" applyFill="1"/>
    <xf numFmtId="174" fontId="5" fillId="5" borderId="0" xfId="1" applyNumberFormat="1" applyFont="1" applyFill="1"/>
    <xf numFmtId="0" fontId="5" fillId="5" borderId="11" xfId="0" applyFont="1" applyFill="1" applyBorder="1"/>
    <xf numFmtId="0" fontId="5" fillId="2" borderId="26" xfId="0" applyFont="1" applyFill="1" applyBorder="1"/>
    <xf numFmtId="0" fontId="5" fillId="2" borderId="19" xfId="0" applyFont="1" applyFill="1" applyBorder="1" applyAlignment="1">
      <alignment horizontal="center"/>
    </xf>
    <xf numFmtId="0" fontId="5" fillId="2" borderId="19" xfId="0" applyFont="1" applyFill="1" applyBorder="1"/>
    <xf numFmtId="0" fontId="5" fillId="2" borderId="27" xfId="0" applyFont="1" applyFill="1" applyBorder="1"/>
    <xf numFmtId="37" fontId="5" fillId="2" borderId="19" xfId="0" applyNumberFormat="1" applyFont="1" applyFill="1" applyBorder="1" applyAlignment="1">
      <alignment horizontal="center"/>
    </xf>
    <xf numFmtId="168" fontId="10" fillId="2" borderId="3" xfId="0" applyNumberFormat="1" applyFont="1" applyFill="1" applyBorder="1" applyAlignment="1">
      <alignment horizontal="center"/>
    </xf>
    <xf numFmtId="168" fontId="10" fillId="2" borderId="19" xfId="0" applyNumberFormat="1" applyFont="1" applyFill="1" applyBorder="1" applyAlignment="1">
      <alignment horizontal="center"/>
    </xf>
    <xf numFmtId="164" fontId="5" fillId="2" borderId="19" xfId="0" applyNumberFormat="1" applyFont="1" applyFill="1" applyBorder="1"/>
    <xf numFmtId="164" fontId="5" fillId="2" borderId="27" xfId="0" applyNumberFormat="1" applyFont="1" applyFill="1" applyBorder="1"/>
    <xf numFmtId="0" fontId="5" fillId="2" borderId="12" xfId="0" applyFont="1" applyFill="1" applyBorder="1"/>
    <xf numFmtId="37" fontId="5" fillId="2" borderId="0" xfId="0" applyNumberFormat="1" applyFont="1" applyFill="1" applyAlignment="1">
      <alignment horizontal="center"/>
    </xf>
    <xf numFmtId="168" fontId="10" fillId="2" borderId="0" xfId="0" applyNumberFormat="1" applyFont="1" applyFill="1" applyAlignment="1">
      <alignment horizontal="center"/>
    </xf>
    <xf numFmtId="164" fontId="5" fillId="2" borderId="0" xfId="0" applyNumberFormat="1" applyFont="1" applyFill="1"/>
    <xf numFmtId="164" fontId="5" fillId="2" borderId="11" xfId="0" applyNumberFormat="1" applyFont="1" applyFill="1" applyBorder="1"/>
    <xf numFmtId="0" fontId="5" fillId="2" borderId="28" xfId="0" applyFont="1" applyFill="1" applyBorder="1"/>
    <xf numFmtId="37" fontId="5" fillId="2" borderId="7" xfId="0" applyNumberFormat="1" applyFont="1" applyFill="1" applyBorder="1" applyAlignment="1">
      <alignment horizontal="center"/>
    </xf>
    <xf numFmtId="168" fontId="10" fillId="2" borderId="7" xfId="0" applyNumberFormat="1" applyFont="1" applyFill="1" applyBorder="1" applyAlignment="1">
      <alignment horizontal="center"/>
    </xf>
    <xf numFmtId="164" fontId="5" fillId="2" borderId="7" xfId="0" applyNumberFormat="1" applyFont="1" applyFill="1" applyBorder="1"/>
    <xf numFmtId="164" fontId="5" fillId="2" borderId="29" xfId="0" applyNumberFormat="1" applyFont="1" applyFill="1" applyBorder="1"/>
    <xf numFmtId="0" fontId="5" fillId="4" borderId="30" xfId="0" applyFont="1" applyFill="1" applyBorder="1"/>
    <xf numFmtId="0" fontId="5" fillId="4" borderId="31" xfId="0" applyFont="1" applyFill="1" applyBorder="1"/>
    <xf numFmtId="0" fontId="5" fillId="4" borderId="12" xfId="0" applyFont="1" applyFill="1" applyBorder="1"/>
    <xf numFmtId="0" fontId="5" fillId="4" borderId="10" xfId="0" applyFont="1" applyFill="1" applyBorder="1"/>
    <xf numFmtId="0" fontId="5" fillId="4" borderId="32" xfId="0" applyFont="1" applyFill="1" applyBorder="1"/>
    <xf numFmtId="0" fontId="5" fillId="4" borderId="9" xfId="0" applyFont="1" applyFill="1" applyBorder="1"/>
    <xf numFmtId="164" fontId="5" fillId="4" borderId="31" xfId="0" applyNumberFormat="1" applyFont="1" applyFill="1" applyBorder="1"/>
    <xf numFmtId="0" fontId="5" fillId="4" borderId="28" xfId="0" applyFont="1" applyFill="1" applyBorder="1"/>
    <xf numFmtId="164" fontId="5" fillId="4" borderId="29" xfId="0" applyNumberFormat="1" applyFont="1" applyFill="1" applyBorder="1"/>
    <xf numFmtId="168" fontId="10" fillId="4" borderId="7" xfId="0" applyNumberFormat="1" applyFont="1" applyFill="1" applyBorder="1" applyAlignment="1">
      <alignment horizontal="center"/>
    </xf>
    <xf numFmtId="0" fontId="5" fillId="4" borderId="26" xfId="0" applyFont="1" applyFill="1" applyBorder="1" applyAlignment="1">
      <alignment vertical="top"/>
    </xf>
    <xf numFmtId="164" fontId="5" fillId="4" borderId="32" xfId="0" applyNumberFormat="1" applyFont="1" applyFill="1" applyBorder="1"/>
    <xf numFmtId="164" fontId="5" fillId="4" borderId="9" xfId="0" applyNumberFormat="1" applyFont="1" applyFill="1" applyBorder="1"/>
    <xf numFmtId="164" fontId="5" fillId="3" borderId="0" xfId="0" applyNumberFormat="1" applyFont="1" applyFill="1"/>
    <xf numFmtId="170" fontId="5" fillId="3" borderId="32" xfId="1" applyNumberFormat="1" applyFont="1" applyFill="1" applyBorder="1" applyAlignment="1">
      <alignment horizontal="center"/>
    </xf>
    <xf numFmtId="0" fontId="5" fillId="4" borderId="18" xfId="0" applyFont="1" applyFill="1" applyBorder="1"/>
    <xf numFmtId="0" fontId="5" fillId="4" borderId="19" xfId="0" applyFont="1" applyFill="1" applyBorder="1" applyAlignment="1">
      <alignment horizontal="center"/>
    </xf>
    <xf numFmtId="0" fontId="5" fillId="4" borderId="20" xfId="0" applyFont="1" applyFill="1" applyBorder="1"/>
    <xf numFmtId="170" fontId="5" fillId="4" borderId="19" xfId="1" applyNumberFormat="1" applyFont="1" applyFill="1" applyBorder="1" applyAlignment="1">
      <alignment horizontal="center"/>
    </xf>
    <xf numFmtId="168" fontId="5" fillId="4" borderId="19" xfId="0" applyNumberFormat="1" applyFont="1" applyFill="1" applyBorder="1" applyAlignment="1">
      <alignment horizontal="center"/>
    </xf>
    <xf numFmtId="3" fontId="5" fillId="4" borderId="19" xfId="0" applyNumberFormat="1" applyFont="1" applyFill="1" applyBorder="1" applyAlignment="1">
      <alignment horizontal="center"/>
    </xf>
    <xf numFmtId="164" fontId="5" fillId="4" borderId="20" xfId="0" applyNumberFormat="1" applyFont="1" applyFill="1" applyBorder="1"/>
    <xf numFmtId="170" fontId="5" fillId="4" borderId="0" xfId="1" applyNumberFormat="1" applyFont="1" applyFill="1" applyAlignment="1">
      <alignment horizontal="center"/>
    </xf>
    <xf numFmtId="168" fontId="5" fillId="4" borderId="0" xfId="0" applyNumberFormat="1" applyFont="1" applyFill="1" applyAlignment="1">
      <alignment horizontal="center"/>
    </xf>
    <xf numFmtId="3" fontId="5" fillId="4" borderId="0" xfId="0" applyNumberFormat="1" applyFont="1" applyFill="1" applyAlignment="1">
      <alignment horizontal="center"/>
    </xf>
    <xf numFmtId="170" fontId="5" fillId="4" borderId="7" xfId="1" applyNumberFormat="1" applyFont="1" applyFill="1" applyBorder="1" applyAlignment="1">
      <alignment horizontal="center"/>
    </xf>
    <xf numFmtId="168" fontId="5" fillId="4" borderId="7" xfId="0" applyNumberFormat="1" applyFont="1" applyFill="1" applyBorder="1" applyAlignment="1">
      <alignment horizontal="center"/>
    </xf>
    <xf numFmtId="3" fontId="5" fillId="4" borderId="7" xfId="0" applyNumberFormat="1" applyFont="1" applyFill="1" applyBorder="1" applyAlignment="1">
      <alignment horizontal="center"/>
    </xf>
    <xf numFmtId="3" fontId="5" fillId="3" borderId="0" xfId="0" applyNumberFormat="1" applyFont="1" applyFill="1" applyAlignment="1">
      <alignment horizontal="center"/>
    </xf>
    <xf numFmtId="0" fontId="9" fillId="4" borderId="12" xfId="0" applyFont="1" applyFill="1" applyBorder="1"/>
    <xf numFmtId="5" fontId="5" fillId="4" borderId="3" xfId="0" applyNumberFormat="1" applyFont="1" applyFill="1" applyBorder="1"/>
    <xf numFmtId="10" fontId="5" fillId="4" borderId="3" xfId="1" applyNumberFormat="1" applyFont="1" applyFill="1" applyBorder="1" applyAlignment="1">
      <alignment horizontal="center"/>
    </xf>
    <xf numFmtId="41" fontId="5" fillId="4" borderId="3" xfId="0" applyNumberFormat="1" applyFont="1" applyFill="1" applyBorder="1" applyAlignment="1">
      <alignment horizontal="center"/>
    </xf>
    <xf numFmtId="5" fontId="5" fillId="4" borderId="7" xfId="0" applyNumberFormat="1" applyFont="1" applyFill="1" applyBorder="1"/>
    <xf numFmtId="14" fontId="5" fillId="4" borderId="7" xfId="0" applyNumberFormat="1" applyFont="1" applyFill="1" applyBorder="1" applyAlignment="1">
      <alignment horizontal="center"/>
    </xf>
    <xf numFmtId="41" fontId="5" fillId="4" borderId="7" xfId="0" applyNumberFormat="1" applyFont="1" applyFill="1" applyBorder="1" applyAlignment="1">
      <alignment horizontal="center"/>
    </xf>
    <xf numFmtId="2" fontId="5" fillId="4" borderId="3" xfId="0" applyNumberFormat="1" applyFont="1" applyFill="1" applyBorder="1"/>
    <xf numFmtId="14" fontId="5" fillId="4" borderId="3" xfId="0" applyNumberFormat="1" applyFont="1" applyFill="1" applyBorder="1" applyAlignment="1">
      <alignment horizontal="center"/>
    </xf>
    <xf numFmtId="5" fontId="5" fillId="4" borderId="19" xfId="0" applyNumberFormat="1" applyFont="1" applyFill="1" applyBorder="1"/>
    <xf numFmtId="14" fontId="5" fillId="4" borderId="19" xfId="0" applyNumberFormat="1" applyFont="1" applyFill="1" applyBorder="1" applyAlignment="1">
      <alignment horizontal="center"/>
    </xf>
    <xf numFmtId="2" fontId="9" fillId="4" borderId="19" xfId="0" applyNumberFormat="1" applyFont="1" applyFill="1" applyBorder="1"/>
    <xf numFmtId="0" fontId="9" fillId="4" borderId="19" xfId="0" applyFont="1" applyFill="1" applyBorder="1"/>
    <xf numFmtId="10" fontId="9" fillId="4" borderId="19" xfId="1" applyNumberFormat="1" applyFont="1" applyFill="1" applyBorder="1" applyAlignment="1">
      <alignment horizontal="center"/>
    </xf>
    <xf numFmtId="0" fontId="9" fillId="4" borderId="33" xfId="0" applyFont="1" applyFill="1" applyBorder="1"/>
    <xf numFmtId="41" fontId="9" fillId="4" borderId="34" xfId="0" applyNumberFormat="1" applyFont="1" applyFill="1" applyBorder="1"/>
    <xf numFmtId="10" fontId="5" fillId="4" borderId="34" xfId="0" applyNumberFormat="1" applyFont="1" applyFill="1" applyBorder="1" applyAlignment="1">
      <alignment horizontal="center"/>
    </xf>
    <xf numFmtId="2" fontId="5" fillId="4" borderId="34" xfId="0" applyNumberFormat="1" applyFont="1" applyFill="1" applyBorder="1"/>
    <xf numFmtId="0" fontId="5" fillId="4" borderId="34" xfId="0" applyFont="1" applyFill="1" applyBorder="1"/>
    <xf numFmtId="41" fontId="9" fillId="4" borderId="34" xfId="0" applyNumberFormat="1" applyFont="1" applyFill="1" applyBorder="1" applyAlignment="1">
      <alignment horizontal="center"/>
    </xf>
    <xf numFmtId="10" fontId="14" fillId="4" borderId="11" xfId="0" applyNumberFormat="1" applyFont="1" applyFill="1" applyBorder="1"/>
    <xf numFmtId="0" fontId="14" fillId="4" borderId="27" xfId="0" applyFont="1" applyFill="1" applyBorder="1" applyAlignment="1">
      <alignment horizontal="right"/>
    </xf>
    <xf numFmtId="37" fontId="8" fillId="6" borderId="11" xfId="0" applyNumberFormat="1" applyFont="1" applyFill="1" applyBorder="1"/>
    <xf numFmtId="10" fontId="5" fillId="4" borderId="11" xfId="1" applyNumberFormat="1" applyFont="1" applyFill="1" applyBorder="1"/>
    <xf numFmtId="5" fontId="5" fillId="4" borderId="11" xfId="0" applyNumberFormat="1" applyFont="1" applyFill="1" applyBorder="1"/>
    <xf numFmtId="41" fontId="10" fillId="4" borderId="11" xfId="0" applyNumberFormat="1" applyFont="1" applyFill="1" applyBorder="1"/>
    <xf numFmtId="41" fontId="5" fillId="4" borderId="31" xfId="0" applyNumberFormat="1" applyFont="1" applyFill="1" applyBorder="1"/>
    <xf numFmtId="14" fontId="5" fillId="4" borderId="0" xfId="0" applyNumberFormat="1" applyFont="1" applyFill="1"/>
    <xf numFmtId="43" fontId="5" fillId="4" borderId="0" xfId="0" applyNumberFormat="1" applyFont="1" applyFill="1"/>
    <xf numFmtId="0" fontId="5" fillId="0" borderId="0" xfId="0" applyFont="1"/>
    <xf numFmtId="0" fontId="5" fillId="2" borderId="0" xfId="0" applyFont="1" applyFill="1" applyAlignment="1">
      <alignment horizontal="left" indent="2"/>
    </xf>
    <xf numFmtId="41" fontId="5" fillId="2" borderId="0" xfId="0" applyNumberFormat="1" applyFont="1" applyFill="1"/>
    <xf numFmtId="0" fontId="24" fillId="7" borderId="0" xfId="0" applyFont="1" applyFill="1"/>
    <xf numFmtId="0" fontId="5" fillId="8" borderId="0" xfId="0" applyFont="1" applyFill="1"/>
    <xf numFmtId="0" fontId="25" fillId="8" borderId="0" xfId="0" applyFont="1" applyFill="1"/>
    <xf numFmtId="0" fontId="12" fillId="9" borderId="23" xfId="0" applyFont="1" applyFill="1" applyBorder="1"/>
    <xf numFmtId="0" fontId="12" fillId="9" borderId="24" xfId="0" applyFont="1" applyFill="1" applyBorder="1"/>
    <xf numFmtId="0" fontId="7" fillId="9" borderId="25" xfId="0" applyFont="1" applyFill="1" applyBorder="1"/>
    <xf numFmtId="0" fontId="7" fillId="9" borderId="24" xfId="0" applyFont="1" applyFill="1" applyBorder="1"/>
    <xf numFmtId="0" fontId="5" fillId="4" borderId="12" xfId="0" applyFont="1" applyFill="1" applyBorder="1" applyAlignment="1">
      <alignment horizontal="left" indent="1"/>
    </xf>
    <xf numFmtId="10" fontId="16" fillId="4" borderId="11" xfId="0" applyNumberFormat="1" applyFont="1" applyFill="1" applyBorder="1"/>
    <xf numFmtId="166" fontId="16" fillId="4" borderId="11" xfId="0" applyNumberFormat="1" applyFont="1" applyFill="1" applyBorder="1"/>
    <xf numFmtId="170" fontId="16" fillId="4" borderId="11" xfId="0" applyNumberFormat="1" applyFont="1" applyFill="1" applyBorder="1"/>
    <xf numFmtId="0" fontId="5" fillId="4" borderId="10" xfId="0" applyFont="1" applyFill="1" applyBorder="1" applyAlignment="1">
      <alignment horizontal="left" indent="1"/>
    </xf>
    <xf numFmtId="167" fontId="5" fillId="4" borderId="11" xfId="0" applyNumberFormat="1" applyFont="1" applyFill="1" applyBorder="1"/>
    <xf numFmtId="0" fontId="17" fillId="4" borderId="12" xfId="0" applyFont="1" applyFill="1" applyBorder="1"/>
    <xf numFmtId="0" fontId="18" fillId="4" borderId="0" xfId="0" applyFont="1" applyFill="1" applyAlignment="1">
      <alignment horizontal="right"/>
    </xf>
    <xf numFmtId="0" fontId="18" fillId="4" borderId="11" xfId="0" applyFont="1" applyFill="1" applyBorder="1" applyAlignment="1">
      <alignment horizontal="right"/>
    </xf>
    <xf numFmtId="0" fontId="5" fillId="4" borderId="11" xfId="0" applyFont="1" applyFill="1" applyBorder="1"/>
    <xf numFmtId="3" fontId="5" fillId="4" borderId="0" xfId="0" applyNumberFormat="1" applyFont="1" applyFill="1"/>
    <xf numFmtId="168" fontId="10" fillId="4" borderId="0" xfId="0" applyNumberFormat="1" applyFont="1" applyFill="1"/>
    <xf numFmtId="10" fontId="5" fillId="4" borderId="11" xfId="0" applyNumberFormat="1" applyFont="1" applyFill="1" applyBorder="1"/>
    <xf numFmtId="0" fontId="5" fillId="4" borderId="10" xfId="0" applyFont="1" applyFill="1" applyBorder="1" applyAlignment="1">
      <alignment horizontal="left" indent="2"/>
    </xf>
    <xf numFmtId="41" fontId="5" fillId="4" borderId="32" xfId="0" applyNumberFormat="1" applyFont="1" applyFill="1" applyBorder="1"/>
    <xf numFmtId="3" fontId="5" fillId="4" borderId="32" xfId="0" applyNumberFormat="1" applyFont="1" applyFill="1" applyBorder="1"/>
    <xf numFmtId="168" fontId="10" fillId="4" borderId="32" xfId="0" applyNumberFormat="1" applyFont="1" applyFill="1" applyBorder="1"/>
    <xf numFmtId="10" fontId="5" fillId="4" borderId="9" xfId="0" applyNumberFormat="1" applyFont="1" applyFill="1" applyBorder="1"/>
    <xf numFmtId="172" fontId="5" fillId="4" borderId="11" xfId="0" applyNumberFormat="1" applyFont="1" applyFill="1" applyBorder="1"/>
    <xf numFmtId="14" fontId="16" fillId="4" borderId="9" xfId="0" applyNumberFormat="1" applyFont="1" applyFill="1" applyBorder="1"/>
    <xf numFmtId="0" fontId="9" fillId="4" borderId="12" xfId="0" applyFont="1" applyFill="1" applyBorder="1" applyAlignment="1">
      <alignment horizontal="left" indent="1"/>
    </xf>
    <xf numFmtId="14" fontId="16" fillId="4" borderId="11" xfId="0" applyNumberFormat="1" applyFont="1" applyFill="1" applyBorder="1"/>
    <xf numFmtId="41" fontId="21" fillId="4" borderId="11" xfId="0" applyNumberFormat="1" applyFont="1" applyFill="1" applyBorder="1"/>
    <xf numFmtId="14" fontId="5" fillId="4" borderId="11" xfId="0" applyNumberFormat="1" applyFont="1" applyFill="1" applyBorder="1"/>
    <xf numFmtId="165" fontId="16" fillId="4" borderId="11" xfId="0" applyNumberFormat="1" applyFont="1" applyFill="1" applyBorder="1"/>
    <xf numFmtId="0" fontId="5" fillId="4" borderId="11" xfId="0" applyFont="1" applyFill="1" applyBorder="1" applyAlignment="1">
      <alignment horizontal="right"/>
    </xf>
    <xf numFmtId="0" fontId="17" fillId="4" borderId="12" xfId="0" applyFont="1" applyFill="1" applyBorder="1" applyAlignment="1">
      <alignment horizontal="left" indent="2"/>
    </xf>
    <xf numFmtId="0" fontId="17" fillId="4" borderId="11" xfId="0" applyFont="1" applyFill="1" applyBorder="1" applyAlignment="1">
      <alignment horizontal="right"/>
    </xf>
    <xf numFmtId="41" fontId="10" fillId="4" borderId="11" xfId="0" applyNumberFormat="1" applyFont="1" applyFill="1" applyBorder="1" applyAlignment="1">
      <alignment horizontal="right"/>
    </xf>
    <xf numFmtId="0" fontId="18" fillId="4" borderId="12" xfId="0" applyFont="1" applyFill="1" applyBorder="1" applyAlignment="1">
      <alignment horizontal="left" indent="3"/>
    </xf>
    <xf numFmtId="41" fontId="12" fillId="9" borderId="14" xfId="0" applyNumberFormat="1" applyFont="1" applyFill="1" applyBorder="1"/>
    <xf numFmtId="41" fontId="7" fillId="9" borderId="36" xfId="0" applyNumberFormat="1" applyFont="1" applyFill="1" applyBorder="1"/>
    <xf numFmtId="0" fontId="7" fillId="9" borderId="36" xfId="0" applyFont="1" applyFill="1" applyBorder="1" applyAlignment="1">
      <alignment horizontal="center"/>
    </xf>
    <xf numFmtId="173" fontId="7" fillId="9" borderId="36" xfId="0" applyNumberFormat="1" applyFont="1" applyFill="1" applyBorder="1" applyAlignment="1">
      <alignment horizontal="center"/>
    </xf>
    <xf numFmtId="41" fontId="7" fillId="9" borderId="36" xfId="0" applyNumberFormat="1" applyFont="1" applyFill="1" applyBorder="1" applyAlignment="1">
      <alignment horizontal="center"/>
    </xf>
    <xf numFmtId="41" fontId="7" fillId="9" borderId="13" xfId="0" applyNumberFormat="1" applyFont="1" applyFill="1" applyBorder="1" applyAlignment="1">
      <alignment horizontal="center"/>
    </xf>
    <xf numFmtId="14" fontId="5" fillId="2" borderId="0" xfId="0" applyNumberFormat="1" applyFont="1" applyFill="1"/>
    <xf numFmtId="171" fontId="5" fillId="2" borderId="0" xfId="0" applyNumberFormat="1" applyFont="1" applyFill="1"/>
    <xf numFmtId="164" fontId="20" fillId="2" borderId="0" xfId="0" applyNumberFormat="1" applyFont="1" applyFill="1"/>
    <xf numFmtId="41" fontId="20" fillId="2" borderId="0" xfId="0" applyNumberFormat="1" applyFont="1" applyFill="1"/>
    <xf numFmtId="41" fontId="18" fillId="2" borderId="0" xfId="0" applyNumberFormat="1" applyFont="1" applyFill="1"/>
    <xf numFmtId="41" fontId="20" fillId="4" borderId="11" xfId="0" applyNumberFormat="1" applyFont="1" applyFill="1" applyBorder="1"/>
    <xf numFmtId="0" fontId="18" fillId="4" borderId="12" xfId="0" applyFont="1" applyFill="1" applyBorder="1" applyAlignment="1">
      <alignment horizontal="left" indent="2"/>
    </xf>
    <xf numFmtId="41" fontId="18" fillId="4" borderId="11" xfId="0" applyNumberFormat="1" applyFont="1" applyFill="1" applyBorder="1"/>
    <xf numFmtId="0" fontId="18" fillId="4" borderId="12" xfId="0" applyFont="1" applyFill="1" applyBorder="1" applyAlignment="1">
      <alignment horizontal="left" indent="1"/>
    </xf>
    <xf numFmtId="5" fontId="5" fillId="4" borderId="0" xfId="0" applyNumberFormat="1" applyFont="1" applyFill="1"/>
    <xf numFmtId="14" fontId="5" fillId="4" borderId="0" xfId="0" applyNumberFormat="1" applyFont="1" applyFill="1" applyAlignment="1">
      <alignment horizontal="center"/>
    </xf>
    <xf numFmtId="2" fontId="5" fillId="4" borderId="0" xfId="0" applyNumberFormat="1" applyFont="1" applyFill="1"/>
    <xf numFmtId="41" fontId="5" fillId="4" borderId="31" xfId="0" applyNumberFormat="1" applyFont="1" applyFill="1" applyBorder="1" applyAlignment="1">
      <alignment horizontal="center"/>
    </xf>
    <xf numFmtId="10" fontId="5" fillId="4" borderId="0" xfId="1" applyNumberFormat="1" applyFont="1" applyFill="1" applyBorder="1" applyAlignment="1">
      <alignment horizontal="center"/>
    </xf>
    <xf numFmtId="41" fontId="5" fillId="4" borderId="0" xfId="0" applyNumberFormat="1" applyFont="1" applyFill="1" applyAlignment="1">
      <alignment horizontal="center"/>
    </xf>
    <xf numFmtId="41" fontId="5" fillId="4" borderId="11" xfId="0" applyNumberFormat="1" applyFont="1" applyFill="1" applyBorder="1" applyAlignment="1">
      <alignment horizontal="center"/>
    </xf>
    <xf numFmtId="41" fontId="5" fillId="4" borderId="29" xfId="0" applyNumberFormat="1" applyFont="1" applyFill="1" applyBorder="1" applyAlignment="1">
      <alignment horizontal="center"/>
    </xf>
    <xf numFmtId="41" fontId="8" fillId="4" borderId="0" xfId="0" applyNumberFormat="1" applyFont="1" applyFill="1" applyAlignment="1">
      <alignment horizontal="center"/>
    </xf>
    <xf numFmtId="10" fontId="5" fillId="4" borderId="31" xfId="1" applyNumberFormat="1" applyFont="1" applyFill="1" applyBorder="1" applyAlignment="1">
      <alignment horizontal="center"/>
    </xf>
    <xf numFmtId="10" fontId="10" fillId="4" borderId="0" xfId="1" applyNumberFormat="1" applyFont="1" applyFill="1" applyBorder="1" applyAlignment="1">
      <alignment horizontal="center"/>
    </xf>
    <xf numFmtId="10" fontId="10" fillId="4" borderId="11" xfId="1" applyNumberFormat="1" applyFont="1" applyFill="1" applyBorder="1" applyAlignment="1">
      <alignment horizontal="center"/>
    </xf>
    <xf numFmtId="10" fontId="5" fillId="4" borderId="11" xfId="1" applyNumberFormat="1" applyFont="1" applyFill="1" applyBorder="1" applyAlignment="1">
      <alignment horizontal="center"/>
    </xf>
    <xf numFmtId="10" fontId="9" fillId="4" borderId="27" xfId="1" applyNumberFormat="1" applyFont="1" applyFill="1" applyBorder="1" applyAlignment="1">
      <alignment horizontal="center"/>
    </xf>
    <xf numFmtId="41" fontId="9" fillId="4" borderId="37" xfId="0" applyNumberFormat="1" applyFont="1" applyFill="1" applyBorder="1" applyAlignment="1">
      <alignment horizontal="center"/>
    </xf>
    <xf numFmtId="10" fontId="16" fillId="4" borderId="0" xfId="1" applyNumberFormat="1" applyFont="1" applyFill="1" applyBorder="1" applyAlignment="1">
      <alignment horizontal="center"/>
    </xf>
    <xf numFmtId="0" fontId="20" fillId="4" borderId="12" xfId="0" applyFont="1" applyFill="1" applyBorder="1" applyAlignment="1">
      <alignment horizontal="left" indent="1"/>
    </xf>
    <xf numFmtId="164" fontId="20" fillId="4" borderId="0" xfId="0" applyNumberFormat="1" applyFont="1" applyFill="1"/>
    <xf numFmtId="164" fontId="20" fillId="4" borderId="11" xfId="0" applyNumberFormat="1" applyFont="1" applyFill="1" applyBorder="1"/>
    <xf numFmtId="10" fontId="5" fillId="4" borderId="0" xfId="1" applyNumberFormat="1" applyFont="1" applyFill="1" applyBorder="1"/>
    <xf numFmtId="0" fontId="5" fillId="9" borderId="36" xfId="0" applyFont="1" applyFill="1" applyBorder="1"/>
    <xf numFmtId="0" fontId="5" fillId="9" borderId="13" xfId="0" applyFont="1" applyFill="1" applyBorder="1"/>
    <xf numFmtId="0" fontId="12" fillId="9" borderId="14" xfId="0" applyFont="1" applyFill="1" applyBorder="1"/>
    <xf numFmtId="41" fontId="9" fillId="4" borderId="11" xfId="0" applyNumberFormat="1" applyFont="1" applyFill="1" applyBorder="1"/>
    <xf numFmtId="0" fontId="9" fillId="4" borderId="10" xfId="0" applyFont="1" applyFill="1" applyBorder="1" applyAlignment="1">
      <alignment horizontal="left" indent="2"/>
    </xf>
    <xf numFmtId="41" fontId="9" fillId="4" borderId="32" xfId="0" applyNumberFormat="1" applyFont="1" applyFill="1" applyBorder="1"/>
    <xf numFmtId="41" fontId="9" fillId="4" borderId="9" xfId="0" applyNumberFormat="1" applyFont="1" applyFill="1" applyBorder="1"/>
    <xf numFmtId="41" fontId="20" fillId="4" borderId="0" xfId="0" applyNumberFormat="1" applyFont="1" applyFill="1"/>
    <xf numFmtId="41" fontId="18" fillId="4" borderId="0" xfId="0" applyNumberFormat="1" applyFont="1" applyFill="1"/>
    <xf numFmtId="168" fontId="19" fillId="4" borderId="11" xfId="0" applyNumberFormat="1" applyFont="1" applyFill="1" applyBorder="1" applyAlignment="1">
      <alignment horizontal="right"/>
    </xf>
    <xf numFmtId="10" fontId="19" fillId="4" borderId="11" xfId="0" applyNumberFormat="1" applyFont="1" applyFill="1" applyBorder="1"/>
    <xf numFmtId="0" fontId="9" fillId="4" borderId="10" xfId="0" applyFont="1" applyFill="1" applyBorder="1" applyAlignment="1">
      <alignment horizontal="left" indent="1"/>
    </xf>
    <xf numFmtId="0" fontId="7" fillId="9" borderId="36" xfId="0" applyFont="1" applyFill="1" applyBorder="1"/>
    <xf numFmtId="0" fontId="7" fillId="9" borderId="13" xfId="0" applyFont="1" applyFill="1" applyBorder="1"/>
    <xf numFmtId="0" fontId="5" fillId="13" borderId="30" xfId="0" applyFont="1" applyFill="1" applyBorder="1"/>
    <xf numFmtId="0" fontId="5" fillId="13" borderId="3" xfId="0" applyFont="1" applyFill="1" applyBorder="1"/>
    <xf numFmtId="0" fontId="5" fillId="13" borderId="31" xfId="0" applyFont="1" applyFill="1" applyBorder="1"/>
    <xf numFmtId="0" fontId="5" fillId="13" borderId="12" xfId="0" applyFont="1" applyFill="1" applyBorder="1"/>
    <xf numFmtId="0" fontId="5" fillId="13" borderId="0" xfId="0" applyFont="1" applyFill="1"/>
    <xf numFmtId="14" fontId="5" fillId="13" borderId="0" xfId="0" applyNumberFormat="1" applyFont="1" applyFill="1"/>
    <xf numFmtId="14" fontId="5" fillId="13" borderId="11" xfId="0" applyNumberFormat="1" applyFont="1" applyFill="1" applyBorder="1"/>
    <xf numFmtId="171" fontId="5" fillId="13" borderId="0" xfId="0" applyNumberFormat="1" applyFont="1" applyFill="1"/>
    <xf numFmtId="171" fontId="5" fillId="13" borderId="11" xfId="0" applyNumberFormat="1" applyFont="1" applyFill="1" applyBorder="1"/>
    <xf numFmtId="0" fontId="5" fillId="13" borderId="11" xfId="0" applyFont="1" applyFill="1" applyBorder="1"/>
    <xf numFmtId="0" fontId="5" fillId="13" borderId="28" xfId="0" applyFont="1" applyFill="1" applyBorder="1"/>
    <xf numFmtId="0" fontId="5" fillId="13" borderId="7" xfId="0" applyFont="1" applyFill="1" applyBorder="1"/>
    <xf numFmtId="0" fontId="5" fillId="13" borderId="29" xfId="0" applyFont="1" applyFill="1" applyBorder="1"/>
    <xf numFmtId="0" fontId="9" fillId="13" borderId="12" xfId="0" applyFont="1" applyFill="1" applyBorder="1"/>
    <xf numFmtId="5" fontId="5" fillId="13" borderId="0" xfId="0" applyNumberFormat="1" applyFont="1" applyFill="1"/>
    <xf numFmtId="14" fontId="5" fillId="13" borderId="0" xfId="0" applyNumberFormat="1" applyFont="1" applyFill="1" applyAlignment="1">
      <alignment horizontal="center"/>
    </xf>
    <xf numFmtId="2" fontId="5" fillId="13" borderId="0" xfId="0" applyNumberFormat="1" applyFont="1" applyFill="1"/>
    <xf numFmtId="2" fontId="5" fillId="13" borderId="0" xfId="0" applyNumberFormat="1" applyFont="1" applyFill="1" applyAlignment="1">
      <alignment horizontal="center"/>
    </xf>
    <xf numFmtId="2" fontId="5" fillId="13" borderId="11" xfId="0" applyNumberFormat="1" applyFont="1" applyFill="1" applyBorder="1" applyAlignment="1">
      <alignment horizontal="center"/>
    </xf>
    <xf numFmtId="9" fontId="5" fillId="2" borderId="0" xfId="1" applyFont="1" applyFill="1"/>
    <xf numFmtId="0" fontId="5" fillId="0" borderId="11" xfId="0" applyFont="1" applyBorder="1"/>
    <xf numFmtId="41" fontId="5" fillId="0" borderId="0" xfId="0" applyNumberFormat="1" applyFont="1"/>
    <xf numFmtId="41" fontId="5" fillId="0" borderId="11" xfId="0" applyNumberFormat="1" applyFont="1" applyBorder="1"/>
    <xf numFmtId="41" fontId="20" fillId="0" borderId="0" xfId="0" applyNumberFormat="1" applyFont="1"/>
    <xf numFmtId="41" fontId="20" fillId="0" borderId="11" xfId="0" applyNumberFormat="1" applyFont="1" applyBorder="1"/>
    <xf numFmtId="0" fontId="5" fillId="0" borderId="32" xfId="0" applyFont="1" applyBorder="1"/>
    <xf numFmtId="41" fontId="5" fillId="0" borderId="32" xfId="0" applyNumberFormat="1" applyFont="1" applyBorder="1"/>
    <xf numFmtId="41" fontId="5" fillId="0" borderId="9" xfId="0" applyNumberFormat="1" applyFont="1" applyBorder="1"/>
    <xf numFmtId="2" fontId="5" fillId="4" borderId="10" xfId="0" applyNumberFormat="1" applyFont="1" applyFill="1" applyBorder="1"/>
    <xf numFmtId="0" fontId="18" fillId="0" borderId="0" xfId="0" applyFont="1"/>
    <xf numFmtId="0" fontId="7" fillId="9" borderId="14" xfId="0" applyFont="1" applyFill="1" applyBorder="1"/>
    <xf numFmtId="0" fontId="7" fillId="9" borderId="36" xfId="0" applyFont="1" applyFill="1" applyBorder="1" applyAlignment="1">
      <alignment horizontal="right"/>
    </xf>
    <xf numFmtId="171" fontId="7" fillId="9" borderId="36" xfId="0" applyNumberFormat="1" applyFont="1" applyFill="1" applyBorder="1"/>
    <xf numFmtId="171" fontId="7" fillId="9" borderId="13" xfId="0" applyNumberFormat="1" applyFont="1" applyFill="1" applyBorder="1"/>
    <xf numFmtId="0" fontId="7" fillId="9" borderId="28" xfId="0" applyFont="1" applyFill="1" applyBorder="1"/>
    <xf numFmtId="0" fontId="7" fillId="9" borderId="7" xfId="0" applyFont="1" applyFill="1" applyBorder="1" applyAlignment="1">
      <alignment horizontal="right"/>
    </xf>
    <xf numFmtId="169" fontId="7" fillId="9" borderId="7" xfId="0" applyNumberFormat="1" applyFont="1" applyFill="1" applyBorder="1"/>
    <xf numFmtId="169" fontId="7" fillId="9" borderId="29" xfId="0" applyNumberFormat="1" applyFont="1" applyFill="1" applyBorder="1"/>
    <xf numFmtId="9" fontId="16" fillId="2" borderId="0" xfId="0" applyNumberFormat="1" applyFont="1" applyFill="1"/>
    <xf numFmtId="41" fontId="5" fillId="9" borderId="36" xfId="0" applyNumberFormat="1" applyFont="1" applyFill="1" applyBorder="1"/>
    <xf numFmtId="41" fontId="5" fillId="9" borderId="13" xfId="0" applyNumberFormat="1" applyFont="1" applyFill="1" applyBorder="1"/>
    <xf numFmtId="0" fontId="9" fillId="13" borderId="28" xfId="0" applyFont="1" applyFill="1" applyBorder="1"/>
    <xf numFmtId="41" fontId="5" fillId="13" borderId="7" xfId="0" applyNumberFormat="1" applyFont="1" applyFill="1" applyBorder="1"/>
    <xf numFmtId="41" fontId="5" fillId="13" borderId="29" xfId="0" applyNumberFormat="1" applyFont="1" applyFill="1" applyBorder="1"/>
    <xf numFmtId="0" fontId="9" fillId="13" borderId="26" xfId="0" applyFont="1" applyFill="1" applyBorder="1"/>
    <xf numFmtId="0" fontId="5" fillId="13" borderId="19" xfId="0" applyFont="1" applyFill="1" applyBorder="1"/>
    <xf numFmtId="41" fontId="5" fillId="13" borderId="19" xfId="0" applyNumberFormat="1" applyFont="1" applyFill="1" applyBorder="1"/>
    <xf numFmtId="41" fontId="5" fillId="13" borderId="27" xfId="0" applyNumberFormat="1" applyFont="1" applyFill="1" applyBorder="1"/>
    <xf numFmtId="41" fontId="5" fillId="9" borderId="24" xfId="0" applyNumberFormat="1" applyFont="1" applyFill="1" applyBorder="1"/>
    <xf numFmtId="41" fontId="5" fillId="9" borderId="25" xfId="0" applyNumberFormat="1" applyFont="1" applyFill="1" applyBorder="1"/>
    <xf numFmtId="0" fontId="23" fillId="2" borderId="12" xfId="0" applyFont="1" applyFill="1" applyBorder="1"/>
    <xf numFmtId="10" fontId="23" fillId="2" borderId="0" xfId="1" applyNumberFormat="1" applyFont="1" applyFill="1" applyBorder="1"/>
    <xf numFmtId="10" fontId="23" fillId="2" borderId="11" xfId="1" applyNumberFormat="1" applyFont="1" applyFill="1" applyBorder="1"/>
    <xf numFmtId="0" fontId="23" fillId="2" borderId="12" xfId="0" applyFont="1" applyFill="1" applyBorder="1" applyAlignment="1">
      <alignment horizontal="left" indent="1"/>
    </xf>
    <xf numFmtId="41" fontId="23" fillId="2" borderId="11" xfId="0" applyNumberFormat="1" applyFont="1" applyFill="1" applyBorder="1"/>
    <xf numFmtId="0" fontId="23" fillId="2" borderId="12" xfId="0" applyFont="1" applyFill="1" applyBorder="1" applyAlignment="1">
      <alignment horizontal="left" indent="2"/>
    </xf>
    <xf numFmtId="0" fontId="23" fillId="4" borderId="32" xfId="0" applyFont="1" applyFill="1" applyBorder="1"/>
    <xf numFmtId="41" fontId="18" fillId="0" borderId="0" xfId="0" applyNumberFormat="1" applyFont="1"/>
    <xf numFmtId="41" fontId="18" fillId="0" borderId="11" xfId="0" applyNumberFormat="1" applyFont="1" applyBorder="1"/>
    <xf numFmtId="0" fontId="9" fillId="0" borderId="32" xfId="0" applyFont="1" applyBorder="1"/>
    <xf numFmtId="41" fontId="9" fillId="0" borderId="32" xfId="0" applyNumberFormat="1" applyFont="1" applyBorder="1"/>
    <xf numFmtId="41" fontId="9" fillId="0" borderId="9" xfId="0" applyNumberFormat="1" applyFont="1" applyBorder="1"/>
    <xf numFmtId="164" fontId="21" fillId="4" borderId="11" xfId="0" applyNumberFormat="1" applyFont="1" applyFill="1" applyBorder="1"/>
    <xf numFmtId="0" fontId="9" fillId="4" borderId="32" xfId="0" applyFont="1" applyFill="1" applyBorder="1"/>
    <xf numFmtId="0" fontId="18" fillId="4" borderId="0" xfId="0" applyFont="1" applyFill="1"/>
    <xf numFmtId="0" fontId="9" fillId="4" borderId="10" xfId="0" applyFont="1" applyFill="1" applyBorder="1" applyAlignment="1">
      <alignment horizontal="left" indent="3"/>
    </xf>
    <xf numFmtId="41" fontId="12" fillId="9" borderId="23" xfId="0" applyNumberFormat="1" applyFont="1" applyFill="1" applyBorder="1"/>
    <xf numFmtId="0" fontId="27" fillId="7" borderId="0" xfId="0" applyFont="1" applyFill="1"/>
    <xf numFmtId="0" fontId="0" fillId="8" borderId="0" xfId="0" applyFill="1"/>
    <xf numFmtId="0" fontId="6" fillId="2" borderId="0" xfId="0" applyFont="1" applyFill="1"/>
    <xf numFmtId="43" fontId="5" fillId="3" borderId="0" xfId="0" applyNumberFormat="1" applyFont="1" applyFill="1"/>
    <xf numFmtId="0" fontId="9" fillId="3" borderId="0" xfId="0" applyFont="1" applyFill="1"/>
    <xf numFmtId="0" fontId="17" fillId="3" borderId="0" xfId="0" applyFont="1" applyFill="1"/>
    <xf numFmtId="0" fontId="5" fillId="3" borderId="0" xfId="0" applyFont="1" applyFill="1" applyAlignment="1">
      <alignment horizontal="left" indent="1"/>
    </xf>
    <xf numFmtId="0" fontId="3" fillId="7" borderId="0" xfId="0" applyFont="1" applyFill="1"/>
    <xf numFmtId="0" fontId="28" fillId="7" borderId="0" xfId="0" applyFont="1" applyFill="1" applyAlignment="1">
      <alignment horizontal="right"/>
    </xf>
    <xf numFmtId="0" fontId="29" fillId="8" borderId="0" xfId="0" applyFont="1" applyFill="1"/>
    <xf numFmtId="0" fontId="29" fillId="8" borderId="0" xfId="0" applyFont="1" applyFill="1" applyAlignment="1">
      <alignment horizontal="right"/>
    </xf>
    <xf numFmtId="0" fontId="29" fillId="0" borderId="0" xfId="0" applyFont="1"/>
    <xf numFmtId="0" fontId="26" fillId="0" borderId="0" xfId="3"/>
    <xf numFmtId="0" fontId="31" fillId="4" borderId="0" xfId="3" applyFont="1" applyFill="1" applyAlignment="1">
      <alignment horizontal="center" vertical="center" wrapText="1"/>
    </xf>
    <xf numFmtId="0" fontId="0" fillId="4" borderId="0" xfId="0" applyFill="1"/>
    <xf numFmtId="0" fontId="29" fillId="0" borderId="0" xfId="0" applyFont="1" applyAlignment="1">
      <alignment horizontal="left" indent="1"/>
    </xf>
    <xf numFmtId="0" fontId="32" fillId="0" borderId="0" xfId="0" applyFont="1" applyAlignment="1">
      <alignment horizontal="left" indent="1"/>
    </xf>
    <xf numFmtId="0" fontId="29" fillId="0" borderId="0" xfId="0" quotePrefix="1" applyFont="1" applyAlignment="1">
      <alignment horizontal="left" vertical="top" wrapText="1" indent="1"/>
    </xf>
    <xf numFmtId="0" fontId="29" fillId="0" borderId="0" xfId="0" quotePrefix="1" applyFont="1" applyAlignment="1">
      <alignment horizontal="left" indent="1"/>
    </xf>
    <xf numFmtId="0" fontId="29" fillId="0" borderId="0" xfId="0" quotePrefix="1" applyFont="1" applyAlignment="1">
      <alignment horizontal="left" indent="2"/>
    </xf>
    <xf numFmtId="0" fontId="33" fillId="0" borderId="0" xfId="0" applyFont="1" applyAlignment="1">
      <alignment horizontal="left" indent="1"/>
    </xf>
    <xf numFmtId="0" fontId="29" fillId="0" borderId="0" xfId="0" applyFont="1" applyAlignment="1">
      <alignment horizontal="left" indent="2"/>
    </xf>
    <xf numFmtId="0" fontId="29" fillId="0" borderId="0" xfId="0" quotePrefix="1" applyFont="1"/>
    <xf numFmtId="0" fontId="32" fillId="0" borderId="0" xfId="0" applyFont="1"/>
    <xf numFmtId="0" fontId="32" fillId="0" borderId="0" xfId="0" applyFont="1" applyAlignment="1">
      <alignment horizontal="left"/>
    </xf>
    <xf numFmtId="0" fontId="29" fillId="0" borderId="0" xfId="0" quotePrefix="1" applyFont="1" applyAlignment="1">
      <alignment wrapText="1"/>
    </xf>
    <xf numFmtId="175" fontId="14" fillId="4" borderId="11" xfId="0" applyNumberFormat="1" applyFont="1" applyFill="1" applyBorder="1" applyAlignment="1">
      <alignment horizontal="right"/>
    </xf>
    <xf numFmtId="10" fontId="34" fillId="4" borderId="0" xfId="4" applyNumberFormat="1" applyFont="1" applyFill="1" applyAlignment="1">
      <alignment horizontal="center" vertical="center"/>
    </xf>
    <xf numFmtId="10" fontId="34" fillId="4" borderId="38" xfId="4" applyNumberFormat="1" applyFont="1" applyFill="1" applyBorder="1" applyAlignment="1">
      <alignment horizontal="center" vertical="center"/>
    </xf>
    <xf numFmtId="10" fontId="16" fillId="4" borderId="11" xfId="1" applyNumberFormat="1" applyFont="1" applyFill="1" applyBorder="1" applyAlignment="1">
      <alignment horizontal="center"/>
    </xf>
    <xf numFmtId="176" fontId="16" fillId="4" borderId="11" xfId="0" applyNumberFormat="1" applyFont="1" applyFill="1" applyBorder="1"/>
    <xf numFmtId="0" fontId="35" fillId="4" borderId="0" xfId="0" applyFont="1" applyFill="1"/>
    <xf numFmtId="9" fontId="5" fillId="0" borderId="0" xfId="0" applyNumberFormat="1" applyFont="1"/>
    <xf numFmtId="0" fontId="5" fillId="4" borderId="5" xfId="0" applyFont="1" applyFill="1" applyBorder="1" applyAlignment="1">
      <alignment horizontal="left" indent="2"/>
    </xf>
    <xf numFmtId="168" fontId="10" fillId="4" borderId="18" xfId="0" applyNumberFormat="1" applyFont="1" applyFill="1" applyBorder="1" applyAlignment="1">
      <alignment horizontal="left" indent="2"/>
    </xf>
    <xf numFmtId="168" fontId="8" fillId="4" borderId="20" xfId="0" applyNumberFormat="1" applyFont="1" applyFill="1" applyBorder="1"/>
    <xf numFmtId="37" fontId="5" fillId="4" borderId="0" xfId="0" applyNumberFormat="1" applyFont="1" applyFill="1"/>
    <xf numFmtId="170" fontId="9" fillId="4" borderId="35" xfId="1" applyNumberFormat="1" applyFont="1" applyFill="1" applyBorder="1" applyAlignment="1">
      <alignment horizontal="center"/>
    </xf>
    <xf numFmtId="170" fontId="15" fillId="4" borderId="35" xfId="0" applyNumberFormat="1" applyFont="1" applyFill="1" applyBorder="1" applyAlignment="1">
      <alignment horizontal="center"/>
    </xf>
    <xf numFmtId="0" fontId="18" fillId="3" borderId="0" xfId="0" applyFont="1" applyFill="1"/>
    <xf numFmtId="0" fontId="18" fillId="3" borderId="0" xfId="0" applyFont="1" applyFill="1" applyAlignment="1">
      <alignment horizontal="right"/>
    </xf>
    <xf numFmtId="164" fontId="5" fillId="3" borderId="0" xfId="0" applyNumberFormat="1" applyFont="1" applyFill="1" applyAlignment="1">
      <alignment horizontal="right"/>
    </xf>
    <xf numFmtId="0" fontId="9" fillId="3" borderId="0" xfId="0" applyFont="1" applyFill="1" applyAlignment="1">
      <alignment horizontal="left" indent="1"/>
    </xf>
    <xf numFmtId="41" fontId="5" fillId="4" borderId="9" xfId="0" applyNumberFormat="1" applyFont="1" applyFill="1" applyBorder="1"/>
    <xf numFmtId="14" fontId="10" fillId="4" borderId="9" xfId="0" applyNumberFormat="1" applyFont="1" applyFill="1" applyBorder="1"/>
    <xf numFmtId="0" fontId="5" fillId="3" borderId="12" xfId="0" applyFont="1" applyFill="1" applyBorder="1" applyAlignment="1">
      <alignment horizontal="center"/>
    </xf>
    <xf numFmtId="41" fontId="9" fillId="0" borderId="11" xfId="0" applyNumberFormat="1" applyFont="1" applyBorder="1"/>
    <xf numFmtId="177" fontId="5" fillId="4" borderId="0" xfId="0" applyNumberFormat="1" applyFont="1" applyFill="1"/>
    <xf numFmtId="177" fontId="5" fillId="4" borderId="32" xfId="0" applyNumberFormat="1" applyFont="1" applyFill="1" applyBorder="1"/>
    <xf numFmtId="177" fontId="18" fillId="4" borderId="0" xfId="0" applyNumberFormat="1" applyFont="1" applyFill="1"/>
    <xf numFmtId="9" fontId="5" fillId="0" borderId="0" xfId="1" applyFont="1"/>
    <xf numFmtId="170" fontId="23" fillId="2" borderId="0" xfId="1" applyNumberFormat="1" applyFont="1" applyFill="1" applyBorder="1"/>
    <xf numFmtId="0" fontId="19" fillId="4" borderId="39" xfId="0" applyFont="1" applyFill="1" applyBorder="1" applyAlignment="1">
      <alignment horizontal="center"/>
    </xf>
    <xf numFmtId="10" fontId="5" fillId="4" borderId="32" xfId="1" applyNumberFormat="1" applyFont="1" applyFill="1" applyBorder="1"/>
    <xf numFmtId="7" fontId="5" fillId="3" borderId="0" xfId="0" applyNumberFormat="1" applyFont="1" applyFill="1"/>
    <xf numFmtId="178" fontId="5" fillId="4" borderId="0" xfId="0" applyNumberFormat="1" applyFont="1" applyFill="1"/>
    <xf numFmtId="10" fontId="5" fillId="3" borderId="0" xfId="1" applyNumberFormat="1" applyFont="1" applyFill="1"/>
    <xf numFmtId="43" fontId="5" fillId="2" borderId="0" xfId="0" applyNumberFormat="1" applyFont="1" applyFill="1"/>
    <xf numFmtId="179" fontId="16" fillId="4" borderId="7" xfId="0" applyNumberFormat="1" applyFont="1" applyFill="1" applyBorder="1"/>
    <xf numFmtId="3" fontId="5" fillId="3" borderId="0" xfId="0" applyNumberFormat="1" applyFont="1" applyFill="1"/>
    <xf numFmtId="9" fontId="5" fillId="3" borderId="0" xfId="0" applyNumberFormat="1" applyFont="1" applyFill="1"/>
    <xf numFmtId="9" fontId="5" fillId="3" borderId="0" xfId="1" applyFont="1" applyFill="1" applyAlignment="1">
      <alignment horizontal="right"/>
    </xf>
    <xf numFmtId="0" fontId="5" fillId="4" borderId="0" xfId="0" applyFont="1" applyFill="1" applyAlignment="1">
      <alignment horizontal="left" indent="1"/>
    </xf>
    <xf numFmtId="9" fontId="8" fillId="4" borderId="0" xfId="0" applyNumberFormat="1" applyFont="1" applyFill="1"/>
    <xf numFmtId="170" fontId="8" fillId="4" borderId="4" xfId="1" applyNumberFormat="1" applyFont="1" applyFill="1" applyBorder="1"/>
    <xf numFmtId="9" fontId="5" fillId="3" borderId="0" xfId="1" applyFont="1" applyFill="1" applyBorder="1"/>
    <xf numFmtId="170" fontId="5" fillId="3" borderId="0" xfId="1" applyNumberFormat="1" applyFont="1" applyFill="1" applyBorder="1"/>
    <xf numFmtId="164" fontId="9" fillId="3" borderId="0" xfId="0" applyNumberFormat="1" applyFont="1" applyFill="1"/>
    <xf numFmtId="10" fontId="0" fillId="2" borderId="0" xfId="1" applyNumberFormat="1" applyFont="1" applyFill="1" applyBorder="1" applyAlignment="1">
      <alignment horizontal="center"/>
    </xf>
    <xf numFmtId="10" fontId="0" fillId="2" borderId="11" xfId="1" applyNumberFormat="1" applyFont="1" applyFill="1" applyBorder="1" applyAlignment="1">
      <alignment horizontal="center"/>
    </xf>
    <xf numFmtId="41" fontId="0" fillId="2" borderId="0" xfId="0" applyNumberFormat="1" applyFill="1" applyAlignment="1">
      <alignment horizontal="center"/>
    </xf>
    <xf numFmtId="41" fontId="0" fillId="2" borderId="11" xfId="0" applyNumberFormat="1" applyFill="1" applyBorder="1" applyAlignment="1">
      <alignment horizontal="center"/>
    </xf>
    <xf numFmtId="41" fontId="16" fillId="4" borderId="11" xfId="0" applyNumberFormat="1" applyFont="1" applyFill="1" applyBorder="1" applyAlignment="1">
      <alignment horizontal="right"/>
    </xf>
    <xf numFmtId="0" fontId="16" fillId="4" borderId="20" xfId="0" applyFont="1" applyFill="1" applyBorder="1" applyAlignment="1">
      <alignment horizontal="right" indent="3"/>
    </xf>
    <xf numFmtId="180" fontId="16" fillId="4" borderId="18" xfId="0" applyNumberFormat="1" applyFont="1" applyFill="1" applyBorder="1" applyAlignment="1">
      <alignment horizontal="left" indent="3"/>
    </xf>
    <xf numFmtId="181" fontId="10" fillId="4" borderId="20" xfId="0" applyNumberFormat="1" applyFont="1" applyFill="1" applyBorder="1" applyAlignment="1">
      <alignment horizontal="left" indent="3"/>
    </xf>
    <xf numFmtId="9" fontId="0" fillId="2" borderId="0" xfId="1" applyFont="1" applyFill="1" applyBorder="1" applyAlignment="1">
      <alignment horizontal="center"/>
    </xf>
    <xf numFmtId="0" fontId="10" fillId="4" borderId="12" xfId="0" applyFont="1" applyFill="1" applyBorder="1" applyAlignment="1">
      <alignment horizontal="left" indent="3"/>
    </xf>
    <xf numFmtId="182" fontId="0" fillId="2" borderId="0" xfId="1" applyNumberFormat="1" applyFont="1" applyFill="1" applyBorder="1" applyAlignment="1">
      <alignment horizontal="center"/>
    </xf>
    <xf numFmtId="43" fontId="9" fillId="4" borderId="12" xfId="0" applyNumberFormat="1" applyFont="1" applyFill="1" applyBorder="1"/>
    <xf numFmtId="0" fontId="5" fillId="2" borderId="11" xfId="0" applyFont="1" applyFill="1" applyBorder="1"/>
    <xf numFmtId="41" fontId="3" fillId="2" borderId="0" xfId="0" applyNumberFormat="1" applyFont="1" applyFill="1"/>
    <xf numFmtId="0" fontId="3" fillId="2" borderId="0" xfId="0" applyFont="1" applyFill="1" applyAlignment="1">
      <alignment horizontal="center"/>
    </xf>
    <xf numFmtId="173" fontId="3" fillId="2" borderId="0" xfId="0" applyNumberFormat="1" applyFont="1" applyFill="1" applyAlignment="1">
      <alignment horizontal="center"/>
    </xf>
    <xf numFmtId="14" fontId="37" fillId="2" borderId="0" xfId="0" applyNumberFormat="1" applyFont="1" applyFill="1" applyAlignment="1">
      <alignment horizontal="center"/>
    </xf>
    <xf numFmtId="0" fontId="37" fillId="2" borderId="0" xfId="0" applyFont="1" applyFill="1" applyAlignment="1">
      <alignment horizontal="center"/>
    </xf>
    <xf numFmtId="14" fontId="5" fillId="2" borderId="11" xfId="0" applyNumberFormat="1" applyFont="1" applyFill="1" applyBorder="1"/>
    <xf numFmtId="9" fontId="37" fillId="2" borderId="0" xfId="0" applyNumberFormat="1" applyFont="1" applyFill="1" applyAlignment="1">
      <alignment horizontal="center"/>
    </xf>
    <xf numFmtId="0" fontId="36" fillId="2" borderId="0" xfId="0" applyFont="1" applyFill="1" applyAlignment="1">
      <alignment horizontal="center"/>
    </xf>
    <xf numFmtId="2" fontId="36" fillId="2" borderId="0" xfId="0" applyNumberFormat="1" applyFont="1" applyFill="1" applyAlignment="1">
      <alignment horizontal="center"/>
    </xf>
    <xf numFmtId="167" fontId="5" fillId="2" borderId="0" xfId="0" applyNumberFormat="1" applyFont="1" applyFill="1"/>
    <xf numFmtId="0" fontId="5" fillId="2" borderId="12" xfId="0" applyFont="1" applyFill="1" applyBorder="1" applyAlignment="1">
      <alignment horizontal="left" indent="1"/>
    </xf>
    <xf numFmtId="9" fontId="5" fillId="2" borderId="0" xfId="1" applyFont="1" applyFill="1" applyBorder="1"/>
    <xf numFmtId="9" fontId="5" fillId="2" borderId="11" xfId="1" applyFont="1" applyFill="1" applyBorder="1"/>
    <xf numFmtId="167" fontId="5" fillId="4" borderId="0" xfId="0" applyNumberFormat="1" applyFont="1" applyFill="1"/>
    <xf numFmtId="9" fontId="18" fillId="4" borderId="0" xfId="1" applyFont="1" applyFill="1" applyBorder="1"/>
    <xf numFmtId="41" fontId="9" fillId="4" borderId="0" xfId="0" applyNumberFormat="1" applyFont="1" applyFill="1"/>
    <xf numFmtId="0" fontId="19" fillId="4" borderId="12" xfId="0" applyFont="1" applyFill="1" applyBorder="1"/>
    <xf numFmtId="41" fontId="23" fillId="2" borderId="0" xfId="0" applyNumberFormat="1" applyFont="1" applyFill="1"/>
    <xf numFmtId="168" fontId="19" fillId="4" borderId="0" xfId="0" applyNumberFormat="1" applyFont="1" applyFill="1" applyAlignment="1">
      <alignment horizontal="right"/>
    </xf>
    <xf numFmtId="10" fontId="19" fillId="4" borderId="0" xfId="0" applyNumberFormat="1" applyFont="1" applyFill="1"/>
    <xf numFmtId="0" fontId="17" fillId="4" borderId="12" xfId="0" applyFont="1" applyFill="1" applyBorder="1" applyAlignment="1">
      <alignment horizontal="left"/>
    </xf>
    <xf numFmtId="0" fontId="18" fillId="4" borderId="12" xfId="0" applyFont="1" applyFill="1" applyBorder="1"/>
    <xf numFmtId="9" fontId="16" fillId="4" borderId="11" xfId="0" applyNumberFormat="1" applyFont="1" applyFill="1" applyBorder="1" applyAlignment="1">
      <alignment horizontal="right"/>
    </xf>
    <xf numFmtId="9" fontId="16" fillId="4" borderId="11" xfId="0" applyNumberFormat="1" applyFont="1" applyFill="1" applyBorder="1"/>
    <xf numFmtId="0" fontId="18" fillId="4" borderId="12" xfId="0" applyFont="1" applyFill="1" applyBorder="1" applyAlignment="1">
      <alignment horizontal="left"/>
    </xf>
    <xf numFmtId="0" fontId="38" fillId="4" borderId="12" xfId="0" applyFont="1" applyFill="1" applyBorder="1" applyAlignment="1">
      <alignment horizontal="left" indent="1"/>
    </xf>
    <xf numFmtId="2" fontId="5" fillId="4" borderId="11" xfId="0" applyNumberFormat="1" applyFont="1" applyFill="1" applyBorder="1" applyAlignment="1">
      <alignment horizontal="right"/>
    </xf>
    <xf numFmtId="0" fontId="39" fillId="4" borderId="12" xfId="0" applyFont="1" applyFill="1" applyBorder="1" applyAlignment="1">
      <alignment horizontal="left" indent="1"/>
    </xf>
    <xf numFmtId="2" fontId="18" fillId="4" borderId="11" xfId="0" applyNumberFormat="1" applyFont="1" applyFill="1" applyBorder="1" applyAlignment="1">
      <alignment horizontal="right"/>
    </xf>
    <xf numFmtId="183" fontId="18" fillId="4" borderId="12" xfId="0" quotePrefix="1" applyNumberFormat="1" applyFont="1" applyFill="1" applyBorder="1"/>
    <xf numFmtId="0" fontId="0" fillId="3" borderId="0" xfId="0" applyFill="1"/>
    <xf numFmtId="0" fontId="7" fillId="9" borderId="15" xfId="0" applyFont="1" applyFill="1" applyBorder="1"/>
    <xf numFmtId="0" fontId="7" fillId="9" borderId="16" xfId="0" applyFont="1" applyFill="1" applyBorder="1" applyAlignment="1">
      <alignment horizontal="right"/>
    </xf>
    <xf numFmtId="0" fontId="7" fillId="9" borderId="17" xfId="0" applyFont="1" applyFill="1" applyBorder="1" applyAlignment="1">
      <alignment horizontal="right"/>
    </xf>
    <xf numFmtId="0" fontId="12" fillId="9" borderId="16" xfId="0" applyFont="1" applyFill="1" applyBorder="1"/>
    <xf numFmtId="0" fontId="7" fillId="9" borderId="16" xfId="0" applyFont="1" applyFill="1" applyBorder="1"/>
    <xf numFmtId="0" fontId="5" fillId="9" borderId="16" xfId="0" applyFont="1" applyFill="1" applyBorder="1"/>
    <xf numFmtId="0" fontId="5" fillId="9" borderId="17" xfId="0" applyFont="1" applyFill="1" applyBorder="1"/>
    <xf numFmtId="0" fontId="9" fillId="4" borderId="15" xfId="0" applyFont="1" applyFill="1" applyBorder="1"/>
    <xf numFmtId="0" fontId="9" fillId="4" borderId="16" xfId="0" applyFont="1" applyFill="1" applyBorder="1"/>
    <xf numFmtId="164" fontId="9" fillId="4" borderId="16" xfId="0" applyNumberFormat="1" applyFont="1" applyFill="1" applyBorder="1" applyAlignment="1">
      <alignment horizontal="right"/>
    </xf>
    <xf numFmtId="164" fontId="9" fillId="4" borderId="16" xfId="0" applyNumberFormat="1" applyFont="1" applyFill="1" applyBorder="1"/>
    <xf numFmtId="43" fontId="9" fillId="4" borderId="16" xfId="0" applyNumberFormat="1" applyFont="1" applyFill="1" applyBorder="1"/>
    <xf numFmtId="43" fontId="9" fillId="4" borderId="17" xfId="0" applyNumberFormat="1" applyFont="1" applyFill="1" applyBorder="1"/>
    <xf numFmtId="0" fontId="5" fillId="4" borderId="14" xfId="0" applyFont="1" applyFill="1" applyBorder="1"/>
    <xf numFmtId="0" fontId="5" fillId="4" borderId="36" xfId="0" applyFont="1" applyFill="1" applyBorder="1"/>
    <xf numFmtId="0" fontId="5" fillId="4" borderId="13" xfId="0" applyFont="1" applyFill="1" applyBorder="1"/>
    <xf numFmtId="0" fontId="9" fillId="4" borderId="15" xfId="0" applyFont="1" applyFill="1" applyBorder="1" applyAlignment="1">
      <alignment vertical="center"/>
    </xf>
    <xf numFmtId="0" fontId="9" fillId="4" borderId="16" xfId="0" applyFont="1" applyFill="1" applyBorder="1" applyAlignment="1">
      <alignment vertical="center"/>
    </xf>
    <xf numFmtId="37" fontId="9" fillId="4" borderId="16" xfId="0" applyNumberFormat="1" applyFont="1" applyFill="1" applyBorder="1" applyAlignment="1">
      <alignment horizontal="right" vertical="center"/>
    </xf>
    <xf numFmtId="0" fontId="9" fillId="4" borderId="14" xfId="0" applyFont="1" applyFill="1" applyBorder="1"/>
    <xf numFmtId="3" fontId="5" fillId="4" borderId="40" xfId="0" applyNumberFormat="1" applyFont="1" applyFill="1" applyBorder="1" applyAlignment="1">
      <alignment horizontal="right"/>
    </xf>
    <xf numFmtId="3" fontId="5" fillId="4" borderId="40" xfId="0" applyNumberFormat="1" applyFont="1" applyFill="1" applyBorder="1"/>
    <xf numFmtId="4" fontId="5" fillId="4" borderId="40" xfId="0" applyNumberFormat="1" applyFont="1" applyFill="1" applyBorder="1"/>
    <xf numFmtId="43" fontId="5" fillId="4" borderId="41" xfId="0" applyNumberFormat="1" applyFont="1" applyFill="1" applyBorder="1"/>
    <xf numFmtId="0" fontId="0" fillId="3" borderId="0" xfId="0" applyFill="1" applyAlignment="1">
      <alignment vertical="center"/>
    </xf>
    <xf numFmtId="0" fontId="0" fillId="4" borderId="0" xfId="0" applyFill="1" applyAlignment="1">
      <alignment vertical="center"/>
    </xf>
    <xf numFmtId="0" fontId="5" fillId="15" borderId="14" xfId="0" applyFont="1" applyFill="1" applyBorder="1" applyAlignment="1">
      <alignment vertical="center"/>
    </xf>
    <xf numFmtId="0" fontId="5" fillId="15" borderId="36" xfId="0" applyFont="1" applyFill="1" applyBorder="1" applyAlignment="1">
      <alignment vertical="center"/>
    </xf>
    <xf numFmtId="0" fontId="9" fillId="15" borderId="36" xfId="0" applyFont="1" applyFill="1" applyBorder="1" applyAlignment="1">
      <alignment vertical="center"/>
    </xf>
    <xf numFmtId="0" fontId="5" fillId="15" borderId="13" xfId="0" applyFont="1" applyFill="1" applyBorder="1" applyAlignment="1">
      <alignment vertical="center"/>
    </xf>
    <xf numFmtId="0" fontId="5" fillId="3" borderId="0" xfId="0" applyFont="1" applyFill="1" applyAlignment="1">
      <alignment vertical="center"/>
    </xf>
    <xf numFmtId="0" fontId="5" fillId="4" borderId="42" xfId="0" applyFont="1" applyFill="1" applyBorder="1"/>
    <xf numFmtId="0" fontId="5" fillId="4" borderId="40" xfId="0" applyFont="1" applyFill="1" applyBorder="1"/>
    <xf numFmtId="0" fontId="5" fillId="15" borderId="12" xfId="0" applyFont="1" applyFill="1" applyBorder="1"/>
    <xf numFmtId="0" fontId="5" fillId="15" borderId="0" xfId="0" applyFont="1" applyFill="1"/>
    <xf numFmtId="0" fontId="11" fillId="4" borderId="14" xfId="0" applyFont="1" applyFill="1" applyBorder="1"/>
    <xf numFmtId="3" fontId="9" fillId="0" borderId="43" xfId="0" applyNumberFormat="1" applyFont="1" applyBorder="1" applyAlignment="1">
      <alignment horizontal="center"/>
    </xf>
    <xf numFmtId="0" fontId="15" fillId="6" borderId="15" xfId="0" applyFont="1" applyFill="1" applyBorder="1"/>
    <xf numFmtId="0" fontId="5" fillId="15" borderId="11" xfId="0" applyFont="1" applyFill="1" applyBorder="1"/>
    <xf numFmtId="0" fontId="10" fillId="4" borderId="44" xfId="0" applyFont="1" applyFill="1" applyBorder="1"/>
    <xf numFmtId="3" fontId="14" fillId="6" borderId="45" xfId="0" applyNumberFormat="1" applyFont="1" applyFill="1" applyBorder="1" applyAlignment="1">
      <alignment horizontal="center"/>
    </xf>
    <xf numFmtId="0" fontId="14" fillId="6" borderId="42" xfId="0" applyFont="1" applyFill="1" applyBorder="1"/>
    <xf numFmtId="0" fontId="14" fillId="6" borderId="46" xfId="0" applyFont="1" applyFill="1" applyBorder="1"/>
    <xf numFmtId="0" fontId="5" fillId="4" borderId="47" xfId="0" applyFont="1" applyFill="1" applyBorder="1"/>
    <xf numFmtId="0" fontId="5" fillId="4" borderId="48" xfId="0" applyFont="1" applyFill="1" applyBorder="1"/>
    <xf numFmtId="37" fontId="5" fillId="4" borderId="48" xfId="0" applyNumberFormat="1" applyFont="1" applyFill="1" applyBorder="1" applyAlignment="1">
      <alignment horizontal="right"/>
    </xf>
    <xf numFmtId="37" fontId="5" fillId="4" borderId="48" xfId="0" applyNumberFormat="1" applyFont="1" applyFill="1" applyBorder="1"/>
    <xf numFmtId="4" fontId="5" fillId="4" borderId="48" xfId="0" applyNumberFormat="1" applyFont="1" applyFill="1" applyBorder="1"/>
    <xf numFmtId="43" fontId="5" fillId="4" borderId="49" xfId="0" applyNumberFormat="1" applyFont="1" applyFill="1" applyBorder="1"/>
    <xf numFmtId="43" fontId="5" fillId="4" borderId="11" xfId="0" applyNumberFormat="1" applyFont="1" applyFill="1" applyBorder="1"/>
    <xf numFmtId="37" fontId="9" fillId="4" borderId="16" xfId="0" applyNumberFormat="1" applyFont="1" applyFill="1" applyBorder="1"/>
    <xf numFmtId="170" fontId="17" fillId="4" borderId="0" xfId="1" applyNumberFormat="1" applyFont="1" applyFill="1"/>
    <xf numFmtId="37" fontId="17" fillId="4" borderId="0" xfId="0" applyNumberFormat="1" applyFont="1" applyFill="1"/>
    <xf numFmtId="164" fontId="21" fillId="4" borderId="0" xfId="0" applyNumberFormat="1" applyFont="1" applyFill="1"/>
    <xf numFmtId="43" fontId="21" fillId="4" borderId="0" xfId="0" applyNumberFormat="1" applyFont="1" applyFill="1"/>
    <xf numFmtId="43" fontId="21" fillId="4" borderId="11" xfId="0" applyNumberFormat="1" applyFont="1" applyFill="1" applyBorder="1"/>
    <xf numFmtId="0" fontId="5" fillId="15" borderId="0" xfId="0" applyFont="1" applyFill="1" applyAlignment="1">
      <alignment vertical="center"/>
    </xf>
    <xf numFmtId="0" fontId="5" fillId="15" borderId="11" xfId="0" applyFont="1" applyFill="1" applyBorder="1" applyAlignment="1">
      <alignment vertical="center"/>
    </xf>
    <xf numFmtId="0" fontId="41" fillId="4" borderId="0" xfId="0" applyFont="1" applyFill="1"/>
    <xf numFmtId="3" fontId="41" fillId="4" borderId="0" xfId="0" applyNumberFormat="1" applyFont="1" applyFill="1" applyAlignment="1">
      <alignment horizontal="center"/>
    </xf>
    <xf numFmtId="37" fontId="5" fillId="4" borderId="12" xfId="0" applyNumberFormat="1" applyFont="1" applyFill="1" applyBorder="1"/>
    <xf numFmtId="170" fontId="5" fillId="4" borderId="0" xfId="1" applyNumberFormat="1" applyFont="1" applyFill="1"/>
    <xf numFmtId="0" fontId="14" fillId="6" borderId="50" xfId="0" applyFont="1" applyFill="1" applyBorder="1"/>
    <xf numFmtId="3" fontId="14" fillId="6" borderId="51" xfId="0" applyNumberFormat="1" applyFont="1" applyFill="1" applyBorder="1" applyAlignment="1">
      <alignment horizontal="center"/>
    </xf>
    <xf numFmtId="0" fontId="14" fillId="15" borderId="0" xfId="0" applyFont="1" applyFill="1"/>
    <xf numFmtId="3" fontId="14" fillId="15" borderId="0" xfId="0" applyNumberFormat="1" applyFont="1" applyFill="1" applyAlignment="1">
      <alignment horizontal="center"/>
    </xf>
    <xf numFmtId="0" fontId="5" fillId="15" borderId="10" xfId="0" applyFont="1" applyFill="1" applyBorder="1"/>
    <xf numFmtId="0" fontId="5" fillId="15" borderId="32" xfId="0" applyFont="1" applyFill="1" applyBorder="1"/>
    <xf numFmtId="0" fontId="5" fillId="15" borderId="9" xfId="0" applyFont="1" applyFill="1" applyBorder="1"/>
    <xf numFmtId="37" fontId="5" fillId="4" borderId="10" xfId="0" applyNumberFormat="1" applyFont="1" applyFill="1" applyBorder="1"/>
    <xf numFmtId="170" fontId="5" fillId="4" borderId="32" xfId="1" applyNumberFormat="1" applyFont="1" applyFill="1" applyBorder="1"/>
    <xf numFmtId="37" fontId="5" fillId="4" borderId="32" xfId="0" applyNumberFormat="1" applyFont="1" applyFill="1" applyBorder="1"/>
    <xf numFmtId="43" fontId="5" fillId="4" borderId="32" xfId="0" applyNumberFormat="1" applyFont="1" applyFill="1" applyBorder="1"/>
    <xf numFmtId="43" fontId="5" fillId="4" borderId="9" xfId="0" applyNumberFormat="1" applyFont="1" applyFill="1" applyBorder="1"/>
    <xf numFmtId="37" fontId="5" fillId="3" borderId="0" xfId="0" applyNumberFormat="1" applyFont="1" applyFill="1"/>
    <xf numFmtId="37" fontId="0" fillId="4" borderId="0" xfId="0" applyNumberFormat="1" applyFill="1"/>
    <xf numFmtId="3" fontId="0" fillId="4" borderId="0" xfId="0" applyNumberFormat="1" applyFill="1"/>
    <xf numFmtId="0" fontId="0" fillId="4" borderId="0" xfId="0" applyFill="1" applyAlignment="1">
      <alignment horizontal="center"/>
    </xf>
    <xf numFmtId="2" fontId="0" fillId="4" borderId="0" xfId="0" applyNumberFormat="1" applyFill="1"/>
    <xf numFmtId="1" fontId="0" fillId="4" borderId="0" xfId="0" applyNumberFormat="1" applyFill="1"/>
    <xf numFmtId="0" fontId="0" fillId="4" borderId="2" xfId="0" applyFill="1" applyBorder="1"/>
    <xf numFmtId="0" fontId="0" fillId="4" borderId="3" xfId="0" applyFill="1" applyBorder="1"/>
    <xf numFmtId="0" fontId="0" fillId="4" borderId="4" xfId="0" applyFill="1" applyBorder="1"/>
    <xf numFmtId="0" fontId="0" fillId="4" borderId="5" xfId="0" applyFill="1" applyBorder="1"/>
    <xf numFmtId="0" fontId="0" fillId="4" borderId="1" xfId="0" applyFill="1" applyBorder="1"/>
    <xf numFmtId="0" fontId="0" fillId="4" borderId="6" xfId="0" applyFill="1" applyBorder="1"/>
    <xf numFmtId="187" fontId="16" fillId="4" borderId="11" xfId="0" applyNumberFormat="1" applyFont="1" applyFill="1" applyBorder="1"/>
    <xf numFmtId="0" fontId="16" fillId="4" borderId="11" xfId="0" applyFont="1" applyFill="1" applyBorder="1"/>
    <xf numFmtId="187" fontId="10" fillId="4" borderId="11" xfId="0" applyNumberFormat="1" applyFont="1" applyFill="1" applyBorder="1"/>
    <xf numFmtId="188" fontId="5" fillId="4" borderId="9" xfId="0" applyNumberFormat="1" applyFont="1" applyFill="1" applyBorder="1"/>
    <xf numFmtId="2" fontId="5" fillId="4" borderId="11" xfId="0" applyNumberFormat="1" applyFont="1" applyFill="1" applyBorder="1"/>
    <xf numFmtId="9" fontId="16" fillId="4" borderId="12" xfId="1" applyFont="1" applyFill="1" applyBorder="1" applyAlignment="1">
      <alignment horizontal="center"/>
    </xf>
    <xf numFmtId="9" fontId="16" fillId="4" borderId="10" xfId="1" applyFont="1" applyFill="1" applyBorder="1" applyAlignment="1">
      <alignment horizontal="center"/>
    </xf>
    <xf numFmtId="170" fontId="16" fillId="4" borderId="0" xfId="0" applyNumberFormat="1" applyFont="1" applyFill="1" applyAlignment="1">
      <alignment horizontal="center"/>
    </xf>
    <xf numFmtId="170" fontId="16" fillId="4" borderId="11" xfId="0" applyNumberFormat="1"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0" fillId="3" borderId="8" xfId="0" applyFont="1" applyFill="1" applyBorder="1" applyAlignment="1">
      <alignment horizontal="center"/>
    </xf>
    <xf numFmtId="9" fontId="16" fillId="0" borderId="0" xfId="0" applyNumberFormat="1" applyFont="1"/>
    <xf numFmtId="0" fontId="42" fillId="0" borderId="0" xfId="0" applyFont="1"/>
    <xf numFmtId="41" fontId="9" fillId="0" borderId="0" xfId="0" applyNumberFormat="1" applyFont="1"/>
    <xf numFmtId="0" fontId="17" fillId="0" borderId="0" xfId="0" applyFont="1"/>
    <xf numFmtId="0" fontId="9" fillId="0" borderId="0" xfId="0" applyFont="1"/>
    <xf numFmtId="0" fontId="5" fillId="0" borderId="12" xfId="0" applyFont="1" applyBorder="1"/>
    <xf numFmtId="43" fontId="5" fillId="0" borderId="0" xfId="0" applyNumberFormat="1" applyFont="1"/>
    <xf numFmtId="0" fontId="23" fillId="2" borderId="0" xfId="0" applyFont="1" applyFill="1"/>
    <xf numFmtId="164" fontId="9" fillId="0" borderId="0" xfId="0" applyNumberFormat="1" applyFont="1"/>
    <xf numFmtId="170" fontId="5" fillId="0" borderId="0" xfId="1" applyNumberFormat="1" applyFont="1" applyBorder="1"/>
    <xf numFmtId="9" fontId="5" fillId="0" borderId="0" xfId="1" applyFont="1" applyBorder="1"/>
    <xf numFmtId="172" fontId="23" fillId="2" borderId="0" xfId="0" applyNumberFormat="1" applyFont="1" applyFill="1"/>
    <xf numFmtId="172" fontId="23" fillId="2" borderId="11" xfId="0" applyNumberFormat="1" applyFont="1" applyFill="1" applyBorder="1"/>
    <xf numFmtId="170" fontId="23" fillId="2" borderId="11" xfId="1" applyNumberFormat="1" applyFont="1" applyFill="1" applyBorder="1"/>
    <xf numFmtId="42" fontId="16" fillId="4" borderId="18" xfId="0" applyNumberFormat="1" applyFont="1" applyFill="1" applyBorder="1" applyAlignment="1">
      <alignment horizontal="left" indent="3"/>
    </xf>
    <xf numFmtId="186" fontId="5" fillId="4" borderId="0" xfId="0" applyNumberFormat="1" applyFont="1" applyFill="1"/>
    <xf numFmtId="3" fontId="10" fillId="4" borderId="11" xfId="0" applyNumberFormat="1" applyFont="1" applyFill="1" applyBorder="1"/>
    <xf numFmtId="0" fontId="5" fillId="4" borderId="9" xfId="0" applyFont="1" applyFill="1" applyBorder="1" applyAlignment="1">
      <alignment horizontal="right"/>
    </xf>
    <xf numFmtId="0" fontId="26" fillId="0" borderId="0" xfId="3" applyAlignment="1">
      <alignment vertical="center"/>
    </xf>
    <xf numFmtId="10" fontId="14" fillId="4" borderId="9" xfId="0" applyNumberFormat="1" applyFont="1" applyFill="1" applyBorder="1"/>
    <xf numFmtId="170" fontId="5" fillId="4" borderId="1" xfId="0" applyNumberFormat="1" applyFont="1" applyFill="1" applyBorder="1"/>
    <xf numFmtId="14" fontId="5" fillId="8" borderId="0" xfId="0" applyNumberFormat="1" applyFont="1" applyFill="1"/>
    <xf numFmtId="0" fontId="9" fillId="8" borderId="0" xfId="0" applyFont="1" applyFill="1"/>
    <xf numFmtId="10" fontId="5" fillId="8" borderId="0" xfId="1" applyNumberFormat="1" applyFont="1" applyFill="1"/>
    <xf numFmtId="41" fontId="5" fillId="8" borderId="0" xfId="1" applyNumberFormat="1" applyFont="1" applyFill="1"/>
    <xf numFmtId="170" fontId="5" fillId="8" borderId="0" xfId="1" applyNumberFormat="1" applyFont="1" applyFill="1"/>
    <xf numFmtId="0" fontId="5" fillId="8" borderId="18" xfId="0" applyFont="1" applyFill="1" applyBorder="1"/>
    <xf numFmtId="41" fontId="5" fillId="8" borderId="19" xfId="1" applyNumberFormat="1" applyFont="1" applyFill="1" applyBorder="1"/>
    <xf numFmtId="0" fontId="5" fillId="8" borderId="19" xfId="0" applyFont="1" applyFill="1" applyBorder="1"/>
    <xf numFmtId="41" fontId="5" fillId="8" borderId="20" xfId="1" applyNumberFormat="1" applyFont="1" applyFill="1" applyBorder="1"/>
    <xf numFmtId="41" fontId="5" fillId="8" borderId="0" xfId="1" applyNumberFormat="1" applyFont="1" applyFill="1" applyBorder="1"/>
    <xf numFmtId="0" fontId="5" fillId="8" borderId="0" xfId="0" applyFont="1" applyFill="1" applyAlignment="1">
      <alignment wrapText="1"/>
    </xf>
    <xf numFmtId="41" fontId="21" fillId="8" borderId="0" xfId="0" applyNumberFormat="1" applyFont="1" applyFill="1"/>
    <xf numFmtId="41" fontId="5" fillId="8" borderId="0" xfId="0" applyNumberFormat="1" applyFont="1" applyFill="1"/>
    <xf numFmtId="185" fontId="5" fillId="8" borderId="0" xfId="0" applyNumberFormat="1" applyFont="1" applyFill="1"/>
    <xf numFmtId="0" fontId="7" fillId="8" borderId="0" xfId="0" applyFont="1" applyFill="1"/>
    <xf numFmtId="0" fontId="5" fillId="8" borderId="32" xfId="0" applyFont="1" applyFill="1" applyBorder="1"/>
    <xf numFmtId="41" fontId="9" fillId="8" borderId="0" xfId="0" applyNumberFormat="1" applyFont="1" applyFill="1"/>
    <xf numFmtId="0" fontId="5" fillId="8" borderId="2" xfId="0" applyFont="1" applyFill="1" applyBorder="1"/>
    <xf numFmtId="5" fontId="5" fillId="8" borderId="4" xfId="0" applyNumberFormat="1" applyFont="1" applyFill="1" applyBorder="1"/>
    <xf numFmtId="0" fontId="5" fillId="8" borderId="5" xfId="0" applyFont="1" applyFill="1" applyBorder="1"/>
    <xf numFmtId="0" fontId="5" fillId="8" borderId="1" xfId="0" applyFont="1" applyFill="1" applyBorder="1"/>
    <xf numFmtId="0" fontId="5" fillId="8" borderId="6" xfId="0" applyFont="1" applyFill="1" applyBorder="1"/>
    <xf numFmtId="0" fontId="5" fillId="8" borderId="8" xfId="0" applyFont="1" applyFill="1" applyBorder="1"/>
    <xf numFmtId="0" fontId="29" fillId="0" borderId="0" xfId="0" quotePrefix="1" applyFont="1" applyAlignment="1">
      <alignment vertical="top" wrapText="1"/>
    </xf>
    <xf numFmtId="0" fontId="29" fillId="0" borderId="0" xfId="0" quotePrefix="1" applyFont="1" applyAlignment="1">
      <alignment horizontal="left" vertical="top" indent="1"/>
    </xf>
    <xf numFmtId="0" fontId="44" fillId="0" borderId="0" xfId="0" quotePrefix="1" applyFont="1" applyAlignment="1">
      <alignment horizontal="left" indent="1"/>
    </xf>
    <xf numFmtId="0" fontId="5" fillId="4" borderId="32" xfId="0" applyFont="1" applyFill="1" applyBorder="1" applyAlignment="1">
      <alignment horizontal="left" indent="2"/>
    </xf>
    <xf numFmtId="170" fontId="16" fillId="4" borderId="32" xfId="0" applyNumberFormat="1" applyFont="1" applyFill="1" applyBorder="1"/>
    <xf numFmtId="10" fontId="10" fillId="4" borderId="0" xfId="1" applyNumberFormat="1" applyFont="1" applyFill="1" applyBorder="1"/>
    <xf numFmtId="0" fontId="0" fillId="4" borderId="12" xfId="0" applyFill="1" applyBorder="1"/>
    <xf numFmtId="0" fontId="0" fillId="4" borderId="11" xfId="0" applyFill="1" applyBorder="1"/>
    <xf numFmtId="0" fontId="17" fillId="4" borderId="0" xfId="0" applyFont="1" applyFill="1" applyAlignment="1">
      <alignment horizontal="left" indent="1"/>
    </xf>
    <xf numFmtId="3" fontId="38" fillId="4" borderId="0" xfId="0" applyNumberFormat="1" applyFont="1" applyFill="1"/>
    <xf numFmtId="184" fontId="38" fillId="4" borderId="0" xfId="0" applyNumberFormat="1" applyFont="1" applyFill="1"/>
    <xf numFmtId="3" fontId="39" fillId="4" borderId="0" xfId="0" applyNumberFormat="1" applyFont="1" applyFill="1"/>
    <xf numFmtId="184" fontId="39" fillId="4" borderId="0" xfId="0" applyNumberFormat="1" applyFont="1" applyFill="1"/>
    <xf numFmtId="184" fontId="5" fillId="4" borderId="0" xfId="0" applyNumberFormat="1" applyFont="1" applyFill="1"/>
    <xf numFmtId="0" fontId="22" fillId="4" borderId="0" xfId="0" applyFont="1" applyFill="1"/>
    <xf numFmtId="0" fontId="18" fillId="4" borderId="0" xfId="0" applyFont="1" applyFill="1" applyAlignment="1">
      <alignment horizontal="left"/>
    </xf>
    <xf numFmtId="0" fontId="16" fillId="4" borderId="0" xfId="0" applyFont="1" applyFill="1" applyAlignment="1">
      <alignment horizontal="right"/>
    </xf>
    <xf numFmtId="14" fontId="0" fillId="4" borderId="11" xfId="0" applyNumberFormat="1" applyFill="1" applyBorder="1"/>
    <xf numFmtId="41" fontId="38" fillId="4" borderId="0" xfId="0" applyNumberFormat="1" applyFont="1" applyFill="1" applyAlignment="1">
      <alignment horizontal="right"/>
    </xf>
    <xf numFmtId="170" fontId="38" fillId="4" borderId="0" xfId="0" applyNumberFormat="1" applyFont="1" applyFill="1"/>
    <xf numFmtId="10" fontId="16" fillId="4" borderId="0" xfId="0" applyNumberFormat="1" applyFont="1" applyFill="1"/>
    <xf numFmtId="0" fontId="17" fillId="4" borderId="0" xfId="0" applyFont="1" applyFill="1" applyAlignment="1">
      <alignment horizontal="left" indent="2"/>
    </xf>
    <xf numFmtId="0" fontId="17" fillId="4" borderId="0" xfId="0" applyFont="1" applyFill="1" applyAlignment="1">
      <alignment horizontal="right"/>
    </xf>
    <xf numFmtId="0" fontId="18" fillId="4" borderId="0" xfId="0" applyFont="1" applyFill="1" applyAlignment="1">
      <alignment horizontal="left" indent="3"/>
    </xf>
    <xf numFmtId="10" fontId="22" fillId="4" borderId="0" xfId="0" applyNumberFormat="1" applyFont="1" applyFill="1"/>
    <xf numFmtId="0" fontId="32" fillId="0" borderId="0" xfId="0" quotePrefix="1" applyFont="1" applyAlignment="1">
      <alignment horizontal="left" wrapText="1" indent="1"/>
    </xf>
    <xf numFmtId="14" fontId="16" fillId="4" borderId="0" xfId="0" applyNumberFormat="1" applyFont="1" applyFill="1"/>
    <xf numFmtId="0" fontId="1" fillId="3" borderId="0" xfId="0" applyFont="1" applyFill="1"/>
    <xf numFmtId="37" fontId="5" fillId="3" borderId="0" xfId="0" applyNumberFormat="1" applyFont="1" applyFill="1" applyAlignment="1">
      <alignment horizontal="center"/>
    </xf>
    <xf numFmtId="14" fontId="16" fillId="3" borderId="0" xfId="0" applyNumberFormat="1" applyFont="1" applyFill="1"/>
    <xf numFmtId="0" fontId="26" fillId="4" borderId="0" xfId="3" applyFill="1"/>
    <xf numFmtId="0" fontId="26" fillId="0" borderId="0" xfId="3" applyAlignment="1">
      <alignment horizontal="left"/>
    </xf>
    <xf numFmtId="0" fontId="30" fillId="0" borderId="0" xfId="0" applyFont="1" applyAlignment="1">
      <alignment wrapText="1"/>
    </xf>
    <xf numFmtId="0" fontId="31" fillId="14" borderId="15" xfId="3" applyFont="1" applyFill="1" applyBorder="1" applyAlignment="1">
      <alignment horizontal="center" vertical="center" wrapText="1"/>
    </xf>
    <xf numFmtId="0" fontId="31" fillId="14" borderId="16" xfId="3" applyFont="1" applyFill="1" applyBorder="1" applyAlignment="1">
      <alignment horizontal="center" vertical="center" wrapText="1"/>
    </xf>
    <xf numFmtId="0" fontId="31" fillId="14" borderId="17" xfId="3" applyFont="1" applyFill="1" applyBorder="1" applyAlignment="1">
      <alignment horizontal="center" vertical="center" wrapText="1"/>
    </xf>
    <xf numFmtId="0" fontId="26" fillId="0" borderId="0" xfId="3"/>
    <xf numFmtId="0" fontId="45" fillId="3" borderId="15" xfId="0" applyFont="1" applyFill="1" applyBorder="1" applyAlignment="1">
      <alignment horizontal="center"/>
    </xf>
    <xf numFmtId="0" fontId="45" fillId="3" borderId="16" xfId="0" applyFont="1" applyFill="1" applyBorder="1" applyAlignment="1">
      <alignment horizontal="center"/>
    </xf>
    <xf numFmtId="0" fontId="45" fillId="3" borderId="17" xfId="0" applyFont="1" applyFill="1" applyBorder="1" applyAlignment="1">
      <alignment horizontal="center"/>
    </xf>
    <xf numFmtId="0" fontId="40" fillId="3" borderId="0" xfId="0" applyFont="1" applyFill="1" applyAlignment="1">
      <alignment horizontal="center"/>
    </xf>
    <xf numFmtId="0" fontId="5" fillId="3" borderId="4" xfId="0" applyFont="1" applyFill="1" applyBorder="1" applyAlignment="1">
      <alignment horizontal="center" wrapText="1"/>
    </xf>
    <xf numFmtId="0" fontId="5" fillId="3" borderId="1" xfId="0" applyFont="1" applyFill="1" applyBorder="1" applyAlignment="1">
      <alignment horizontal="center" wrapText="1"/>
    </xf>
    <xf numFmtId="0" fontId="5" fillId="3" borderId="2" xfId="0" applyFont="1" applyFill="1" applyBorder="1" applyAlignment="1">
      <alignment horizontal="center" wrapText="1"/>
    </xf>
    <xf numFmtId="0" fontId="5" fillId="3" borderId="5" xfId="0" applyFont="1" applyFill="1" applyBorder="1" applyAlignment="1">
      <alignment horizontal="center" wrapText="1"/>
    </xf>
    <xf numFmtId="0" fontId="5" fillId="3" borderId="3" xfId="0" applyFont="1" applyFill="1" applyBorder="1" applyAlignment="1">
      <alignment horizontal="center" wrapText="1"/>
    </xf>
    <xf numFmtId="0" fontId="5" fillId="3" borderId="0" xfId="0" applyFont="1" applyFill="1" applyAlignment="1">
      <alignment horizontal="center" wrapText="1"/>
    </xf>
    <xf numFmtId="0" fontId="13" fillId="4" borderId="0" xfId="0" applyFont="1" applyFill="1" applyAlignment="1">
      <alignment horizontal="left" vertical="center"/>
    </xf>
    <xf numFmtId="0" fontId="13" fillId="3" borderId="0" xfId="0" applyFont="1" applyFill="1" applyAlignment="1">
      <alignment horizontal="left" vertical="center"/>
    </xf>
  </cellXfs>
  <cellStyles count="5">
    <cellStyle name="Hyperlink" xfId="3" builtinId="8"/>
    <cellStyle name="Normal" xfId="0" builtinId="0"/>
    <cellStyle name="Normal 2" xfId="4" xr:uid="{B37E738C-CA47-4463-ADBE-3BCB28146A07}"/>
    <cellStyle name="Normal 3 2" xfId="2" xr:uid="{267F87F3-1833-4D03-9769-5DE06E16450E}"/>
    <cellStyle name="Percent" xfId="1" builtinId="5"/>
  </cellStyles>
  <dxfs count="33">
    <dxf>
      <numFmt numFmtId="170" formatCode="0.0%"/>
    </dxf>
    <dxf>
      <numFmt numFmtId="170" formatCode="0.0%"/>
    </dxf>
    <dxf>
      <numFmt numFmtId="170" formatCode="0.0%"/>
    </dxf>
    <dxf>
      <numFmt numFmtId="170" formatCode="0.0%"/>
    </dxf>
    <dxf>
      <numFmt numFmtId="170" formatCode="0.0%"/>
    </dxf>
    <dxf>
      <numFmt numFmtId="170" formatCode="0.0%"/>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0"/>
      </font>
      <fill>
        <patternFill>
          <bgColor rgb="FFFF0000"/>
        </patternFill>
      </fill>
      <border>
        <left/>
        <right/>
        <top/>
        <bottom/>
      </border>
    </dxf>
    <dxf>
      <font>
        <b/>
        <i val="0"/>
        <u/>
      </font>
    </dxf>
    <dxf>
      <font>
        <b/>
        <i val="0"/>
        <u/>
      </font>
    </dxf>
    <dxf>
      <font>
        <b/>
        <i val="0"/>
        <u/>
      </font>
    </dxf>
    <dxf>
      <font>
        <color theme="0"/>
      </font>
      <fill>
        <patternFill>
          <bgColor rgb="FFFF0000"/>
        </patternFill>
      </fill>
      <border>
        <left/>
        <right/>
        <top/>
        <bottom/>
      </border>
    </dxf>
    <dxf>
      <font>
        <color theme="0"/>
      </font>
      <fill>
        <patternFill>
          <bgColor rgb="FFFF0000"/>
        </patternFill>
      </fill>
    </dxf>
    <dxf>
      <font>
        <color rgb="FF0000FF"/>
      </font>
      <fill>
        <patternFill>
          <bgColor rgb="FFFF0000"/>
        </patternFill>
      </fill>
    </dxf>
    <dxf>
      <font>
        <color theme="0" tint="-0.34998626667073579"/>
      </font>
      <fill>
        <patternFill patternType="darkUp"/>
      </fill>
    </dxf>
    <dxf>
      <font>
        <color theme="0" tint="-0.34998626667073579"/>
      </font>
      <fill>
        <patternFill patternType="darkUp"/>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178593</xdr:colOff>
      <xdr:row>63</xdr:row>
      <xdr:rowOff>4081</xdr:rowOff>
    </xdr:from>
    <xdr:to>
      <xdr:col>3</xdr:col>
      <xdr:colOff>1547811</xdr:colOff>
      <xdr:row>65</xdr:row>
      <xdr:rowOff>13606</xdr:rowOff>
    </xdr:to>
    <xdr:sp macro="[0]!Sheet2.Recalculate" textlink="">
      <xdr:nvSpPr>
        <xdr:cNvPr id="3" name="Rectangle 2">
          <a:extLst>
            <a:ext uri="{FF2B5EF4-FFF2-40B4-BE49-F238E27FC236}">
              <a16:creationId xmlns:a16="http://schemas.microsoft.com/office/drawing/2014/main" id="{DECCF21D-F1E4-484D-99C5-84D6FB0F474A}"/>
            </a:ext>
          </a:extLst>
        </xdr:cNvPr>
        <xdr:cNvSpPr/>
      </xdr:nvSpPr>
      <xdr:spPr>
        <a:xfrm>
          <a:off x="178593" y="12279425"/>
          <a:ext cx="5012531" cy="4143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Michael Belasco" id="{B6B3E753-E62D-489E-816E-1BFCBA31CA59}" userId="1397523169a9279c"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8" dT="2024-03-09T20:58:58.17" personId="{B6B3E753-E62D-489E-816E-1BFCBA31CA59}" id="{C11DFDB7-5903-4BCA-B61C-C2AEAAFDDEF6}">
    <text>At Operating Start Month, Cell D17</text>
  </threadedComment>
  <threadedComment ref="G54" dT="2024-03-10T22:28:34.89" personId="{B6B3E753-E62D-489E-816E-1BFCBA31CA59}" id="{439C323E-30C4-45FB-966B-983E0941AEBC}">
    <text>Insert projected tax assessed value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adventuresincre.com/multifamily-development-model/" TargetMode="External"/><Relationship Id="rId7" Type="http://schemas.openxmlformats.org/officeDocument/2006/relationships/printerSettings" Target="../printerSettings/printerSettings1.bin"/><Relationship Id="rId2" Type="http://schemas.openxmlformats.org/officeDocument/2006/relationships/hyperlink" Target="https://www.adventuresincre.com/library-real-estate-excel-models/" TargetMode="External"/><Relationship Id="rId1" Type="http://schemas.openxmlformats.org/officeDocument/2006/relationships/hyperlink" Target="https://www.adventuresincre.com/" TargetMode="External"/><Relationship Id="rId6" Type="http://schemas.openxmlformats.org/officeDocument/2006/relationships/hyperlink" Target="https://acreconsulting.com/" TargetMode="External"/><Relationship Id="rId5" Type="http://schemas.openxmlformats.org/officeDocument/2006/relationships/hyperlink" Target="https://www.adventuresincre.com/re-modeling-best-practices/" TargetMode="External"/><Relationship Id="rId4" Type="http://schemas.openxmlformats.org/officeDocument/2006/relationships/hyperlink" Target="https://www.adventuresincre.com/accelerator/"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3DC82-C98E-45B6-92A2-2D700CE02FF2}">
  <sheetPr codeName="Sheet1"/>
  <dimension ref="A1:M114"/>
  <sheetViews>
    <sheetView showGridLines="0" zoomScale="120" zoomScaleNormal="120" workbookViewId="0"/>
  </sheetViews>
  <sheetFormatPr defaultColWidth="0" defaultRowHeight="15" x14ac:dyDescent="0.25"/>
  <cols>
    <col min="1" max="1" width="1.85546875" customWidth="1"/>
    <col min="2" max="2" width="10.28515625" style="360" customWidth="1"/>
    <col min="3" max="6" width="10.28515625" style="356" customWidth="1"/>
    <col min="7" max="7" width="17.85546875" style="356" customWidth="1"/>
    <col min="8" max="12" width="10.28515625" style="356" customWidth="1"/>
    <col min="13" max="13" width="1" customWidth="1"/>
    <col min="14" max="16384" width="10.28515625" hidden="1"/>
  </cols>
  <sheetData>
    <row r="1" spans="2:12" ht="15" customHeight="1" x14ac:dyDescent="0.25">
      <c r="B1"/>
      <c r="C1"/>
      <c r="D1"/>
      <c r="E1"/>
      <c r="F1"/>
      <c r="G1"/>
      <c r="H1"/>
      <c r="I1"/>
      <c r="J1"/>
      <c r="K1"/>
      <c r="L1"/>
    </row>
    <row r="2" spans="2:12" ht="15.75" x14ac:dyDescent="0.25">
      <c r="B2" s="345" t="s">
        <v>327</v>
      </c>
      <c r="C2" s="352"/>
      <c r="D2" s="352"/>
      <c r="E2" s="352"/>
      <c r="F2" s="352"/>
      <c r="G2" s="352"/>
      <c r="H2" s="352"/>
      <c r="I2" s="352"/>
      <c r="J2" s="353"/>
      <c r="K2" s="352"/>
      <c r="L2" s="352"/>
    </row>
    <row r="3" spans="2:12" x14ac:dyDescent="0.25">
      <c r="B3" s="346" t="s">
        <v>179</v>
      </c>
      <c r="C3" s="354"/>
      <c r="D3" s="354"/>
      <c r="E3" s="354"/>
      <c r="F3" s="354"/>
      <c r="G3" s="354"/>
      <c r="H3" s="354"/>
      <c r="I3" s="354"/>
      <c r="J3" s="354"/>
      <c r="K3" s="354"/>
      <c r="L3" s="355" t="str">
        <f>+B28</f>
        <v>v1.2</v>
      </c>
    </row>
    <row r="4" spans="2:12" x14ac:dyDescent="0.25">
      <c r="B4" t="s">
        <v>180</v>
      </c>
      <c r="C4"/>
      <c r="D4"/>
      <c r="E4"/>
      <c r="F4"/>
      <c r="G4"/>
      <c r="H4" s="1" t="s">
        <v>181</v>
      </c>
      <c r="I4"/>
      <c r="K4"/>
      <c r="L4"/>
    </row>
    <row r="5" spans="2:12" x14ac:dyDescent="0.25">
      <c r="B5" s="357" t="s">
        <v>182</v>
      </c>
      <c r="C5"/>
      <c r="D5"/>
      <c r="E5"/>
      <c r="F5"/>
      <c r="G5"/>
      <c r="H5" s="629" t="s">
        <v>183</v>
      </c>
      <c r="I5" s="629"/>
      <c r="J5" s="629"/>
      <c r="K5" s="629"/>
      <c r="L5"/>
    </row>
    <row r="6" spans="2:12" x14ac:dyDescent="0.25">
      <c r="B6"/>
      <c r="C6"/>
      <c r="D6"/>
      <c r="E6"/>
      <c r="F6"/>
      <c r="G6"/>
      <c r="H6" s="630" t="s">
        <v>184</v>
      </c>
      <c r="I6" s="630"/>
      <c r="J6" s="630"/>
      <c r="K6" s="630"/>
      <c r="L6"/>
    </row>
    <row r="7" spans="2:12" x14ac:dyDescent="0.25">
      <c r="B7" s="1" t="s">
        <v>185</v>
      </c>
      <c r="C7"/>
      <c r="D7"/>
      <c r="E7"/>
      <c r="F7"/>
      <c r="G7"/>
      <c r="H7" s="635" t="s">
        <v>336</v>
      </c>
      <c r="I7" s="635"/>
      <c r="J7" s="635"/>
      <c r="K7" s="635"/>
      <c r="L7" s="635"/>
    </row>
    <row r="8" spans="2:12" x14ac:dyDescent="0.25">
      <c r="B8" s="2" t="s">
        <v>186</v>
      </c>
      <c r="C8"/>
      <c r="D8"/>
      <c r="E8"/>
      <c r="F8"/>
      <c r="G8"/>
      <c r="L8"/>
    </row>
    <row r="9" spans="2:12" x14ac:dyDescent="0.25">
      <c r="B9" s="2" t="s">
        <v>187</v>
      </c>
      <c r="C9"/>
      <c r="D9"/>
      <c r="E9"/>
      <c r="F9"/>
      <c r="G9"/>
      <c r="H9" s="573" t="s">
        <v>337</v>
      </c>
      <c r="I9" s="573"/>
      <c r="J9" s="573"/>
      <c r="K9" s="573"/>
      <c r="L9"/>
    </row>
    <row r="10" spans="2:12" x14ac:dyDescent="0.25">
      <c r="B10" s="2" t="s">
        <v>188</v>
      </c>
      <c r="C10"/>
      <c r="D10"/>
      <c r="E10"/>
      <c r="F10"/>
      <c r="G10"/>
      <c r="H10"/>
      <c r="I10"/>
      <c r="J10"/>
      <c r="K10"/>
      <c r="L10"/>
    </row>
    <row r="11" spans="2:12" x14ac:dyDescent="0.25">
      <c r="B11"/>
      <c r="C11"/>
      <c r="D11"/>
      <c r="E11"/>
      <c r="F11"/>
      <c r="G11"/>
      <c r="H11"/>
      <c r="I11"/>
      <c r="J11"/>
      <c r="K11"/>
      <c r="L11"/>
    </row>
    <row r="12" spans="2:12" ht="36.75" customHeight="1" thickBot="1" x14ac:dyDescent="0.3">
      <c r="B12" s="631" t="s">
        <v>189</v>
      </c>
      <c r="C12" s="631"/>
      <c r="D12" s="631"/>
      <c r="E12" s="631"/>
      <c r="F12" s="631"/>
      <c r="G12" s="631"/>
      <c r="H12" s="631"/>
      <c r="I12" s="631"/>
      <c r="J12" s="631"/>
      <c r="K12" s="631"/>
      <c r="L12" s="631"/>
    </row>
    <row r="13" spans="2:12" ht="30.75" customHeight="1" thickBot="1" x14ac:dyDescent="0.3">
      <c r="B13" s="632" t="s">
        <v>190</v>
      </c>
      <c r="C13" s="633"/>
      <c r="D13" s="633"/>
      <c r="E13" s="633"/>
      <c r="F13" s="633"/>
      <c r="G13" s="633"/>
      <c r="H13" s="633"/>
      <c r="I13" s="633"/>
      <c r="J13" s="633"/>
      <c r="K13" s="633"/>
      <c r="L13" s="634"/>
    </row>
    <row r="14" spans="2:12" s="359" customFormat="1" ht="15" customHeight="1" x14ac:dyDescent="0.25">
      <c r="B14" s="358"/>
      <c r="C14" s="358"/>
      <c r="D14" s="358"/>
      <c r="E14" s="358"/>
      <c r="F14" s="358"/>
      <c r="G14" s="358"/>
      <c r="H14" s="358"/>
      <c r="I14" s="358"/>
      <c r="J14" s="358"/>
      <c r="K14" s="358"/>
      <c r="L14" s="358"/>
    </row>
    <row r="15" spans="2:12" x14ac:dyDescent="0.25">
      <c r="B15" s="346" t="s">
        <v>191</v>
      </c>
      <c r="C15" s="354"/>
      <c r="D15" s="354"/>
      <c r="E15" s="354"/>
      <c r="F15" s="354"/>
      <c r="G15" s="354"/>
      <c r="H15" s="354"/>
      <c r="I15" s="346"/>
      <c r="J15" s="354"/>
      <c r="K15" s="354"/>
      <c r="L15" s="354"/>
    </row>
    <row r="16" spans="2:12" x14ac:dyDescent="0.25">
      <c r="I16"/>
    </row>
    <row r="17" spans="2:12" x14ac:dyDescent="0.25">
      <c r="B17" s="361" t="s">
        <v>192</v>
      </c>
      <c r="I17"/>
    </row>
    <row r="18" spans="2:12" x14ac:dyDescent="0.25">
      <c r="B18" s="363" t="s">
        <v>193</v>
      </c>
      <c r="C18" s="370"/>
      <c r="D18" s="370"/>
      <c r="E18" s="370"/>
      <c r="F18" s="370"/>
      <c r="G18" s="370"/>
      <c r="H18" s="370"/>
      <c r="I18" s="370"/>
      <c r="J18" s="370"/>
      <c r="K18" s="370"/>
      <c r="L18" s="370"/>
    </row>
    <row r="19" spans="2:12" x14ac:dyDescent="0.25">
      <c r="B19" s="370"/>
      <c r="C19" s="370"/>
      <c r="D19" s="370"/>
      <c r="E19" s="370"/>
      <c r="F19" s="370"/>
      <c r="G19" s="370"/>
      <c r="H19" s="370"/>
      <c r="I19" s="370"/>
      <c r="J19" s="370"/>
      <c r="K19" s="370"/>
      <c r="L19" s="370"/>
    </row>
    <row r="20" spans="2:12" ht="15" customHeight="1" x14ac:dyDescent="0.25">
      <c r="B20" s="624" t="s">
        <v>343</v>
      </c>
      <c r="C20" s="370"/>
      <c r="D20" s="370"/>
      <c r="E20" s="370"/>
      <c r="F20" s="370"/>
      <c r="G20" s="370"/>
      <c r="H20" s="370"/>
      <c r="I20" s="370"/>
      <c r="J20" s="370"/>
      <c r="K20" s="370"/>
      <c r="L20" s="370"/>
    </row>
    <row r="21" spans="2:12" ht="15" customHeight="1" x14ac:dyDescent="0.25">
      <c r="B21" s="363" t="s">
        <v>352</v>
      </c>
      <c r="C21" s="599"/>
      <c r="D21" s="599"/>
      <c r="E21" s="599"/>
      <c r="F21" s="599"/>
      <c r="G21" s="599"/>
      <c r="H21" s="599"/>
      <c r="I21" s="599"/>
      <c r="J21" s="599"/>
      <c r="K21" s="599"/>
      <c r="L21" s="599"/>
    </row>
    <row r="22" spans="2:12" x14ac:dyDescent="0.25">
      <c r="B22" s="600" t="s">
        <v>344</v>
      </c>
      <c r="C22" s="362"/>
      <c r="D22" s="362"/>
      <c r="E22" s="362"/>
      <c r="F22" s="362"/>
      <c r="G22" s="362"/>
      <c r="H22" s="362"/>
      <c r="I22" s="362"/>
      <c r="J22" s="362"/>
      <c r="K22" s="362"/>
      <c r="L22" s="362"/>
    </row>
    <row r="23" spans="2:12" x14ac:dyDescent="0.25">
      <c r="B23" s="600" t="s">
        <v>349</v>
      </c>
      <c r="C23" s="370"/>
      <c r="D23" s="370"/>
      <c r="E23" s="370"/>
      <c r="F23" s="370"/>
      <c r="G23" s="370"/>
      <c r="H23" s="370"/>
      <c r="I23" s="370"/>
      <c r="J23" s="370"/>
      <c r="K23" s="370"/>
      <c r="L23" s="370"/>
    </row>
    <row r="24" spans="2:12" x14ac:dyDescent="0.25">
      <c r="B24" s="600" t="s">
        <v>350</v>
      </c>
      <c r="C24" s="367"/>
      <c r="D24" s="370"/>
      <c r="E24" s="370"/>
      <c r="F24" s="370"/>
      <c r="G24" s="370"/>
      <c r="H24" s="370"/>
      <c r="I24" s="370"/>
      <c r="J24" s="370"/>
      <c r="K24" s="370"/>
      <c r="L24" s="370"/>
    </row>
    <row r="25" spans="2:12" x14ac:dyDescent="0.25">
      <c r="B25" s="600" t="s">
        <v>351</v>
      </c>
      <c r="I25"/>
    </row>
    <row r="26" spans="2:12" x14ac:dyDescent="0.25">
      <c r="B26" s="600" t="s">
        <v>348</v>
      </c>
      <c r="I26"/>
    </row>
    <row r="27" spans="2:12" x14ac:dyDescent="0.25">
      <c r="B27" s="601"/>
      <c r="I27"/>
    </row>
    <row r="28" spans="2:12" x14ac:dyDescent="0.25">
      <c r="B28" s="624" t="s">
        <v>353</v>
      </c>
      <c r="I28"/>
    </row>
    <row r="29" spans="2:12" x14ac:dyDescent="0.25">
      <c r="B29" s="363" t="s">
        <v>360</v>
      </c>
      <c r="I29"/>
    </row>
    <row r="30" spans="2:12" x14ac:dyDescent="0.25">
      <c r="B30" s="363" t="s">
        <v>354</v>
      </c>
      <c r="I30"/>
    </row>
    <row r="31" spans="2:12" x14ac:dyDescent="0.25">
      <c r="B31" s="361"/>
      <c r="I31"/>
    </row>
    <row r="32" spans="2:12" x14ac:dyDescent="0.25">
      <c r="B32" s="363"/>
      <c r="I32"/>
    </row>
    <row r="33" spans="2:12" x14ac:dyDescent="0.25">
      <c r="B33" s="363"/>
      <c r="I33"/>
    </row>
    <row r="34" spans="2:12" x14ac:dyDescent="0.25">
      <c r="B34" s="363"/>
      <c r="I34"/>
    </row>
    <row r="35" spans="2:12" x14ac:dyDescent="0.25">
      <c r="B35" s="363"/>
      <c r="I35"/>
    </row>
    <row r="36" spans="2:12" x14ac:dyDescent="0.25">
      <c r="B36" s="361"/>
      <c r="I36"/>
    </row>
    <row r="37" spans="2:12" x14ac:dyDescent="0.25">
      <c r="B37" s="363"/>
      <c r="I37"/>
    </row>
    <row r="38" spans="2:12" x14ac:dyDescent="0.25">
      <c r="B38" s="363"/>
      <c r="I38"/>
    </row>
    <row r="39" spans="2:12" x14ac:dyDescent="0.25">
      <c r="B39" s="363"/>
      <c r="I39"/>
    </row>
    <row r="40" spans="2:12" x14ac:dyDescent="0.25">
      <c r="B40" s="363"/>
      <c r="I40"/>
    </row>
    <row r="41" spans="2:12" x14ac:dyDescent="0.25">
      <c r="B41" s="363"/>
      <c r="C41" s="364"/>
      <c r="D41" s="364"/>
      <c r="E41" s="364"/>
      <c r="F41" s="364"/>
      <c r="G41" s="364"/>
      <c r="H41" s="364"/>
      <c r="I41" s="364"/>
      <c r="J41" s="364"/>
      <c r="K41" s="364"/>
      <c r="L41" s="364"/>
    </row>
    <row r="42" spans="2:12" x14ac:dyDescent="0.25">
      <c r="B42" s="363"/>
      <c r="C42" s="364"/>
      <c r="D42" s="364"/>
      <c r="E42" s="364"/>
      <c r="F42" s="364"/>
      <c r="G42" s="364"/>
      <c r="H42" s="364"/>
      <c r="I42" s="364"/>
      <c r="J42" s="364"/>
      <c r="K42" s="364"/>
      <c r="L42" s="364"/>
    </row>
    <row r="43" spans="2:12" x14ac:dyDescent="0.25">
      <c r="B43" s="363"/>
      <c r="I43"/>
    </row>
    <row r="44" spans="2:12" x14ac:dyDescent="0.25">
      <c r="B44" s="361"/>
      <c r="I44"/>
    </row>
    <row r="45" spans="2:12" x14ac:dyDescent="0.25">
      <c r="B45" s="365"/>
      <c r="I45"/>
    </row>
    <row r="46" spans="2:12" x14ac:dyDescent="0.25">
      <c r="B46" s="365"/>
      <c r="I46"/>
    </row>
    <row r="47" spans="2:12" x14ac:dyDescent="0.25">
      <c r="B47" s="366"/>
      <c r="I47"/>
    </row>
    <row r="48" spans="2:12" x14ac:dyDescent="0.25">
      <c r="B48" s="366"/>
      <c r="C48" s="367"/>
      <c r="D48" s="367"/>
      <c r="E48" s="367"/>
      <c r="F48" s="367"/>
      <c r="G48" s="367"/>
      <c r="H48" s="367"/>
      <c r="I48" s="367"/>
      <c r="J48" s="367"/>
      <c r="K48" s="367"/>
      <c r="L48" s="367"/>
    </row>
    <row r="49" spans="2:12" x14ac:dyDescent="0.25">
      <c r="B49" s="365"/>
      <c r="C49" s="364"/>
      <c r="D49" s="364"/>
      <c r="E49" s="364"/>
      <c r="F49" s="364"/>
      <c r="G49" s="364"/>
      <c r="H49" s="364"/>
      <c r="I49" s="364"/>
      <c r="J49" s="364"/>
      <c r="K49" s="364"/>
      <c r="L49" s="364"/>
    </row>
    <row r="50" spans="2:12" x14ac:dyDescent="0.25">
      <c r="B50" s="364"/>
      <c r="C50" s="364"/>
      <c r="D50" s="364"/>
      <c r="E50" s="364"/>
      <c r="F50" s="364"/>
      <c r="G50" s="364"/>
      <c r="H50" s="364"/>
      <c r="I50" s="364"/>
      <c r="J50" s="364"/>
      <c r="K50" s="364"/>
      <c r="L50" s="364"/>
    </row>
    <row r="51" spans="2:12" x14ac:dyDescent="0.25">
      <c r="B51" s="366"/>
      <c r="C51" s="364"/>
      <c r="D51" s="364"/>
      <c r="E51" s="364"/>
      <c r="F51" s="364"/>
      <c r="G51" s="364"/>
      <c r="H51" s="364"/>
      <c r="I51" s="364"/>
      <c r="J51" s="364"/>
      <c r="K51" s="364"/>
      <c r="L51" s="364"/>
    </row>
    <row r="52" spans="2:12" x14ac:dyDescent="0.25">
      <c r="B52" s="364"/>
      <c r="I52"/>
    </row>
    <row r="53" spans="2:12" x14ac:dyDescent="0.25">
      <c r="B53" s="364"/>
      <c r="I53"/>
    </row>
    <row r="54" spans="2:12" x14ac:dyDescent="0.25">
      <c r="B54" s="365"/>
      <c r="I54"/>
    </row>
    <row r="55" spans="2:12" x14ac:dyDescent="0.25">
      <c r="B55" s="366"/>
      <c r="I55"/>
    </row>
    <row r="56" spans="2:12" x14ac:dyDescent="0.25">
      <c r="B56" s="365"/>
      <c r="I56"/>
    </row>
    <row r="57" spans="2:12" x14ac:dyDescent="0.25">
      <c r="B57" s="366"/>
      <c r="I57"/>
    </row>
    <row r="58" spans="2:12" x14ac:dyDescent="0.25">
      <c r="B58" s="366"/>
      <c r="I58"/>
    </row>
    <row r="59" spans="2:12" x14ac:dyDescent="0.25">
      <c r="B59" s="364"/>
      <c r="I59"/>
    </row>
    <row r="60" spans="2:12" x14ac:dyDescent="0.25">
      <c r="B60" s="364"/>
      <c r="I60"/>
    </row>
    <row r="61" spans="2:12" x14ac:dyDescent="0.25">
      <c r="B61" s="364"/>
      <c r="I61"/>
    </row>
    <row r="62" spans="2:12" x14ac:dyDescent="0.25">
      <c r="B62" s="364"/>
      <c r="I62"/>
    </row>
    <row r="63" spans="2:12" s="356" customFormat="1" x14ac:dyDescent="0.25">
      <c r="B63" s="361"/>
      <c r="I63"/>
    </row>
    <row r="64" spans="2:12" s="356" customFormat="1" x14ac:dyDescent="0.25">
      <c r="B64" s="360"/>
      <c r="I64"/>
    </row>
    <row r="65" spans="2:9" s="356" customFormat="1" x14ac:dyDescent="0.25">
      <c r="B65" s="360"/>
      <c r="I65"/>
    </row>
    <row r="66" spans="2:9" s="356" customFormat="1" x14ac:dyDescent="0.25">
      <c r="B66" s="360"/>
      <c r="I66"/>
    </row>
    <row r="67" spans="2:9" s="356" customFormat="1" x14ac:dyDescent="0.25">
      <c r="B67" s="360"/>
      <c r="I67"/>
    </row>
    <row r="68" spans="2:9" s="356" customFormat="1" x14ac:dyDescent="0.25">
      <c r="B68" s="360"/>
      <c r="I68"/>
    </row>
    <row r="69" spans="2:9" s="356" customFormat="1" x14ac:dyDescent="0.25">
      <c r="B69" s="360"/>
      <c r="I69"/>
    </row>
    <row r="70" spans="2:9" s="356" customFormat="1" x14ac:dyDescent="0.25">
      <c r="B70" s="368"/>
      <c r="I70"/>
    </row>
    <row r="71" spans="2:9" s="356" customFormat="1" x14ac:dyDescent="0.25">
      <c r="B71" s="360"/>
      <c r="I71"/>
    </row>
    <row r="72" spans="2:9" x14ac:dyDescent="0.25">
      <c r="I72"/>
    </row>
    <row r="73" spans="2:9" x14ac:dyDescent="0.25">
      <c r="I73"/>
    </row>
    <row r="74" spans="2:9" x14ac:dyDescent="0.25">
      <c r="I74"/>
    </row>
    <row r="75" spans="2:9" x14ac:dyDescent="0.25">
      <c r="I75"/>
    </row>
    <row r="76" spans="2:9" x14ac:dyDescent="0.25">
      <c r="I76"/>
    </row>
    <row r="77" spans="2:9" x14ac:dyDescent="0.25">
      <c r="I77"/>
    </row>
    <row r="78" spans="2:9" x14ac:dyDescent="0.25">
      <c r="I78"/>
    </row>
    <row r="79" spans="2:9" x14ac:dyDescent="0.25">
      <c r="B79" s="368"/>
      <c r="I79"/>
    </row>
    <row r="80" spans="2:9" x14ac:dyDescent="0.25">
      <c r="I80"/>
    </row>
    <row r="81" spans="2:9" x14ac:dyDescent="0.25">
      <c r="I81"/>
    </row>
    <row r="82" spans="2:9" x14ac:dyDescent="0.25">
      <c r="I82"/>
    </row>
    <row r="83" spans="2:9" x14ac:dyDescent="0.25">
      <c r="I83"/>
    </row>
    <row r="84" spans="2:9" x14ac:dyDescent="0.25">
      <c r="I84"/>
    </row>
    <row r="85" spans="2:9" x14ac:dyDescent="0.25">
      <c r="I85"/>
    </row>
    <row r="86" spans="2:9" x14ac:dyDescent="0.25">
      <c r="B86" s="368"/>
      <c r="I86"/>
    </row>
    <row r="87" spans="2:9" x14ac:dyDescent="0.25">
      <c r="I87"/>
    </row>
    <row r="88" spans="2:9" x14ac:dyDescent="0.25">
      <c r="I88"/>
    </row>
    <row r="89" spans="2:9" x14ac:dyDescent="0.25">
      <c r="B89" s="366"/>
      <c r="I89"/>
    </row>
    <row r="90" spans="2:9" x14ac:dyDescent="0.25">
      <c r="B90" s="366"/>
      <c r="I90"/>
    </row>
    <row r="91" spans="2:9" x14ac:dyDescent="0.25">
      <c r="B91" s="366"/>
      <c r="I91"/>
    </row>
    <row r="92" spans="2:9" x14ac:dyDescent="0.25">
      <c r="I92"/>
    </row>
    <row r="93" spans="2:9" x14ac:dyDescent="0.25">
      <c r="B93" s="368"/>
      <c r="I93"/>
    </row>
    <row r="94" spans="2:9" x14ac:dyDescent="0.25">
      <c r="I94"/>
    </row>
    <row r="95" spans="2:9" x14ac:dyDescent="0.25">
      <c r="I95"/>
    </row>
    <row r="96" spans="2:9" x14ac:dyDescent="0.25">
      <c r="B96" s="366"/>
      <c r="I96"/>
    </row>
    <row r="97" spans="2:9" x14ac:dyDescent="0.25">
      <c r="B97" s="366"/>
      <c r="I97"/>
    </row>
    <row r="98" spans="2:9" x14ac:dyDescent="0.25">
      <c r="B98" s="366"/>
      <c r="I98"/>
    </row>
    <row r="99" spans="2:9" x14ac:dyDescent="0.25">
      <c r="B99" s="366"/>
      <c r="I99"/>
    </row>
    <row r="100" spans="2:9" x14ac:dyDescent="0.25">
      <c r="I100"/>
    </row>
    <row r="101" spans="2:9" x14ac:dyDescent="0.25">
      <c r="I101"/>
    </row>
    <row r="102" spans="2:9" x14ac:dyDescent="0.25">
      <c r="B102" s="368"/>
      <c r="I102"/>
    </row>
    <row r="103" spans="2:9" x14ac:dyDescent="0.25">
      <c r="I103"/>
    </row>
    <row r="104" spans="2:9" x14ac:dyDescent="0.25">
      <c r="I104"/>
    </row>
    <row r="105" spans="2:9" x14ac:dyDescent="0.25">
      <c r="I105"/>
    </row>
    <row r="106" spans="2:9" x14ac:dyDescent="0.25">
      <c r="I106"/>
    </row>
    <row r="107" spans="2:9" x14ac:dyDescent="0.25">
      <c r="I107"/>
    </row>
    <row r="108" spans="2:9" x14ac:dyDescent="0.25">
      <c r="B108"/>
      <c r="I108"/>
    </row>
    <row r="109" spans="2:9" x14ac:dyDescent="0.25">
      <c r="B109" s="368"/>
    </row>
    <row r="114" spans="2:2" x14ac:dyDescent="0.25">
      <c r="B114" s="369"/>
    </row>
  </sheetData>
  <mergeCells count="5">
    <mergeCell ref="H5:K5"/>
    <mergeCell ref="H6:K6"/>
    <mergeCell ref="B12:L12"/>
    <mergeCell ref="B13:L13"/>
    <mergeCell ref="H7:L7"/>
  </mergeCells>
  <hyperlinks>
    <hyperlink ref="B5" r:id="rId1" xr:uid="{FBA83203-F798-4D22-9B6A-269977FF752D}"/>
    <hyperlink ref="H6" r:id="rId2" xr:uid="{9EE0B741-F3D2-4C7D-B09C-E39E1D1329DD}"/>
    <hyperlink ref="H5:K5" r:id="rId3" display="Visit this Model's Webpage" xr:uid="{107B75F0-D461-476E-81B5-88572C0F40D3}"/>
    <hyperlink ref="B13:L13" r:id="rId4" display="https://www.adventuresincre.com/accelerator/" xr:uid="{41CD8803-754B-4352-BEAC-FF575032C481}"/>
    <hyperlink ref="H7" r:id="rId5" display="https://www.adventuresincre.com/re-modeling-best-practices/" xr:uid="{0AB9DE48-2AD2-4E04-BAFD-FC082E03344C}"/>
    <hyperlink ref="H9" r:id="rId6" display="https://acreconsulting.com/" xr:uid="{F88A1D93-F2C8-4326-8141-0740A1D8C4BC}"/>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349F-50B6-4684-89DD-5569987A3E1F}">
  <sheetPr codeName="Sheet2"/>
  <dimension ref="A1:K105"/>
  <sheetViews>
    <sheetView tabSelected="1" topLeftCell="A4" zoomScaleNormal="100" workbookViewId="0">
      <selection activeCell="H10" sqref="H10"/>
    </sheetView>
  </sheetViews>
  <sheetFormatPr defaultColWidth="0" defaultRowHeight="15" zeroHeight="1" x14ac:dyDescent="0.25"/>
  <cols>
    <col min="1" max="1" width="2.7109375" customWidth="1"/>
    <col min="2" max="2" width="35.140625" customWidth="1"/>
    <col min="3" max="3" width="16.7109375" bestFit="1" customWidth="1"/>
    <col min="4" max="4" width="23.42578125" bestFit="1" customWidth="1"/>
    <col min="5" max="5" width="2.7109375" customWidth="1"/>
    <col min="6" max="6" width="34.140625" customWidth="1"/>
    <col min="7" max="7" width="18.28515625" bestFit="1" customWidth="1"/>
    <col min="8" max="8" width="20.140625" bestFit="1" customWidth="1"/>
    <col min="9" max="9" width="30.140625" bestFit="1" customWidth="1"/>
    <col min="10" max="10" width="20.140625" bestFit="1" customWidth="1"/>
    <col min="11" max="11" width="8.85546875" customWidth="1"/>
    <col min="12" max="16384" width="9.140625" hidden="1"/>
  </cols>
  <sheetData>
    <row r="1" spans="1:11" x14ac:dyDescent="0.25">
      <c r="A1" s="3"/>
      <c r="B1" s="349"/>
      <c r="C1" s="3"/>
      <c r="D1" s="3"/>
      <c r="E1" s="3"/>
      <c r="F1" s="3"/>
      <c r="G1" s="3"/>
      <c r="H1" s="3"/>
      <c r="I1" s="3"/>
      <c r="J1" s="3"/>
      <c r="K1" s="3"/>
    </row>
    <row r="2" spans="1:11" ht="15.75" x14ac:dyDescent="0.25">
      <c r="A2" s="3"/>
      <c r="B2" s="345" t="str">
        <f>+Version!B2</f>
        <v>A.CRE - MULTIFAMILY DEVELOPMENT MODEL</v>
      </c>
      <c r="C2" s="345"/>
      <c r="D2" s="345"/>
      <c r="E2" s="345"/>
      <c r="F2" s="345"/>
      <c r="G2" s="345"/>
      <c r="H2" s="345"/>
      <c r="I2" s="345"/>
      <c r="J2" s="345"/>
      <c r="K2" s="3"/>
    </row>
    <row r="3" spans="1:11" x14ac:dyDescent="0.25">
      <c r="A3" s="3"/>
      <c r="B3" s="346" t="str">
        <f>+D9</f>
        <v>191 Old Moose Park Road</v>
      </c>
      <c r="C3" s="346"/>
      <c r="D3" s="346"/>
      <c r="E3" s="346"/>
      <c r="F3" s="346"/>
      <c r="G3" s="346"/>
      <c r="H3" s="346"/>
      <c r="I3" s="346"/>
      <c r="J3" s="346"/>
      <c r="K3" s="3"/>
    </row>
    <row r="4" spans="1:11" x14ac:dyDescent="0.25">
      <c r="A4" s="3"/>
      <c r="B4" s="349"/>
      <c r="C4" s="3"/>
      <c r="D4" s="3"/>
      <c r="E4" s="3"/>
      <c r="F4" s="3"/>
      <c r="G4" s="3"/>
      <c r="H4" s="3"/>
      <c r="I4" s="3"/>
      <c r="J4" s="3"/>
      <c r="K4" s="3"/>
    </row>
    <row r="5" spans="1:11" x14ac:dyDescent="0.25">
      <c r="A5" s="3"/>
      <c r="B5" s="350" t="s">
        <v>178</v>
      </c>
      <c r="C5" s="3"/>
      <c r="D5" s="3"/>
      <c r="E5" s="3"/>
      <c r="F5" s="3"/>
      <c r="G5" s="348"/>
      <c r="H5" s="639" t="s">
        <v>359</v>
      </c>
      <c r="I5" s="639"/>
      <c r="J5" s="639"/>
      <c r="K5" s="3"/>
    </row>
    <row r="6" spans="1:11" ht="15.75" thickBot="1" x14ac:dyDescent="0.3">
      <c r="A6" s="3"/>
      <c r="B6" s="349"/>
      <c r="C6" s="3"/>
      <c r="D6" s="3"/>
      <c r="E6" s="3"/>
      <c r="F6" s="3"/>
      <c r="G6" s="3"/>
      <c r="H6" s="3"/>
      <c r="I6" s="3"/>
      <c r="J6" s="3"/>
      <c r="K6" s="3"/>
    </row>
    <row r="7" spans="1:11" x14ac:dyDescent="0.25">
      <c r="A7" s="3"/>
      <c r="B7" s="195" t="s">
        <v>335</v>
      </c>
      <c r="C7" s="198"/>
      <c r="D7" s="197"/>
      <c r="E7" s="3"/>
      <c r="F7" s="195" t="s">
        <v>61</v>
      </c>
      <c r="G7" s="198"/>
      <c r="H7" s="198"/>
      <c r="I7" s="198"/>
      <c r="J7" s="197"/>
      <c r="K7" s="3"/>
    </row>
    <row r="8" spans="1:11" x14ac:dyDescent="0.25">
      <c r="A8" s="3"/>
      <c r="B8" s="199" t="s">
        <v>333</v>
      </c>
      <c r="C8" s="16"/>
      <c r="D8" s="224" t="s">
        <v>334</v>
      </c>
      <c r="E8" s="3"/>
      <c r="F8" s="397" t="str">
        <f>"Dev Yield: "&amp;TEXT(MnthlyCF!D329/'Summary&amp;Assumptions'!D39,"0.00%")</f>
        <v>Dev Yield: 9.38%</v>
      </c>
      <c r="G8" s="206" t="s">
        <v>60</v>
      </c>
      <c r="H8" s="206" t="s">
        <v>36</v>
      </c>
      <c r="I8" s="206" t="s">
        <v>59</v>
      </c>
      <c r="J8" s="207" t="s">
        <v>34</v>
      </c>
      <c r="K8" s="3"/>
    </row>
    <row r="9" spans="1:11" x14ac:dyDescent="0.25">
      <c r="A9" s="3"/>
      <c r="B9" s="199" t="s">
        <v>331</v>
      </c>
      <c r="C9" s="16"/>
      <c r="D9" s="224" t="s">
        <v>328</v>
      </c>
      <c r="E9" s="3"/>
      <c r="F9" s="219" t="s">
        <v>62</v>
      </c>
      <c r="G9" s="16"/>
      <c r="H9" s="16"/>
      <c r="I9" s="16"/>
      <c r="J9" s="208"/>
      <c r="K9" s="3"/>
    </row>
    <row r="10" spans="1:11" ht="15.75" thickBot="1" x14ac:dyDescent="0.3">
      <c r="A10" s="3"/>
      <c r="B10" s="203" t="s">
        <v>332</v>
      </c>
      <c r="C10" s="135"/>
      <c r="D10" s="572" t="s">
        <v>329</v>
      </c>
      <c r="E10" s="3"/>
      <c r="F10" s="88" t="s">
        <v>57</v>
      </c>
      <c r="G10" s="95">
        <f>MnthlyCF!C132</f>
        <v>-48023976.690666668</v>
      </c>
      <c r="H10" s="209">
        <f>MnthlyCF!C131</f>
        <v>78910934.829185754</v>
      </c>
      <c r="I10" s="210">
        <f>MnthlyCF!C130</f>
        <v>2.643157028362499</v>
      </c>
      <c r="J10" s="211">
        <f>MnthlyCF!C129</f>
        <v>0.12817971110343934</v>
      </c>
      <c r="K10" s="3"/>
    </row>
    <row r="11" spans="1:11" ht="15.75" thickBot="1" x14ac:dyDescent="0.3">
      <c r="A11" s="3"/>
      <c r="B11" s="349"/>
      <c r="C11" s="3"/>
      <c r="D11" s="3"/>
      <c r="E11" s="3"/>
      <c r="F11" s="88" t="s">
        <v>58</v>
      </c>
      <c r="G11" s="95">
        <f>MnthlyCF!C139</f>
        <v>-20517115.205057316</v>
      </c>
      <c r="H11" s="209">
        <f>MnthlyCF!C138</f>
        <v>45894735.679590955</v>
      </c>
      <c r="I11" s="210">
        <f>MnthlyCF!C137</f>
        <v>3.2369000330162501</v>
      </c>
      <c r="J11" s="211">
        <f>MnthlyCF!C136</f>
        <v>0.29635271430015564</v>
      </c>
      <c r="K11" s="3"/>
    </row>
    <row r="12" spans="1:11" x14ac:dyDescent="0.25">
      <c r="A12" s="3"/>
      <c r="B12" s="195" t="s">
        <v>8</v>
      </c>
      <c r="C12" s="198"/>
      <c r="D12" s="197"/>
      <c r="E12" s="3"/>
      <c r="F12" s="219" t="s">
        <v>342</v>
      </c>
      <c r="G12" s="188"/>
      <c r="H12" s="16"/>
      <c r="I12" s="16"/>
      <c r="J12" s="208"/>
      <c r="K12" s="3"/>
    </row>
    <row r="13" spans="1:11" x14ac:dyDescent="0.25">
      <c r="A13" s="3"/>
      <c r="B13" s="199" t="s">
        <v>10</v>
      </c>
      <c r="C13" s="16"/>
      <c r="D13" s="220">
        <v>45352</v>
      </c>
      <c r="E13" s="3"/>
      <c r="F13" s="88" t="s">
        <v>56</v>
      </c>
      <c r="G13" s="95">
        <f>Waterfall!H10</f>
        <v>-15468172.655934123</v>
      </c>
      <c r="H13" s="209">
        <f>+Waterfall!I10</f>
        <v>21872784.342912674</v>
      </c>
      <c r="I13" s="210">
        <f>+Waterfall!K10</f>
        <v>2.4140509567250987</v>
      </c>
      <c r="J13" s="211">
        <f>+Waterfall!J10</f>
        <v>0.24175069928169254</v>
      </c>
      <c r="K13" s="3"/>
    </row>
    <row r="14" spans="1:11" ht="15.75" thickBot="1" x14ac:dyDescent="0.3">
      <c r="A14" s="3"/>
      <c r="B14" s="199" t="s">
        <v>19</v>
      </c>
      <c r="C14" s="16"/>
      <c r="D14" s="220">
        <f>EDATE(D13,1)</f>
        <v>45383</v>
      </c>
      <c r="E14" s="3"/>
      <c r="F14" s="212" t="s">
        <v>55</v>
      </c>
      <c r="G14" s="213">
        <f>+Waterfall!H11</f>
        <v>-5048942.5491231931</v>
      </c>
      <c r="H14" s="214">
        <f>+Waterfall!I11</f>
        <v>20358199.523489468</v>
      </c>
      <c r="I14" s="215">
        <f>+Waterfall!K11</f>
        <v>5.0321709596447874</v>
      </c>
      <c r="J14" s="216">
        <f>+Waterfall!J11</f>
        <v>0.33632791638374326</v>
      </c>
      <c r="K14" s="3"/>
    </row>
    <row r="15" spans="1:11" ht="15.75" thickBot="1" x14ac:dyDescent="0.3">
      <c r="A15" s="3"/>
      <c r="B15" s="199" t="s">
        <v>28</v>
      </c>
      <c r="C15" s="16"/>
      <c r="D15" s="222">
        <f>EDATE(D14,D16-1)</f>
        <v>45627</v>
      </c>
      <c r="E15" s="3"/>
      <c r="F15" s="3"/>
      <c r="G15" s="404"/>
      <c r="H15" s="3"/>
      <c r="I15" s="3"/>
      <c r="J15" s="3"/>
      <c r="K15" s="3"/>
    </row>
    <row r="16" spans="1:11" x14ac:dyDescent="0.25">
      <c r="A16" s="3"/>
      <c r="B16" s="199" t="s">
        <v>20</v>
      </c>
      <c r="C16" s="16"/>
      <c r="D16" s="375">
        <v>9</v>
      </c>
      <c r="E16" s="3"/>
      <c r="F16" s="195" t="s">
        <v>16</v>
      </c>
      <c r="G16" s="196"/>
      <c r="H16" s="196"/>
      <c r="I16" s="198"/>
      <c r="J16" s="197"/>
      <c r="K16" s="3"/>
    </row>
    <row r="17" spans="1:11" x14ac:dyDescent="0.25">
      <c r="A17" s="3"/>
      <c r="B17" s="199" t="s">
        <v>9</v>
      </c>
      <c r="C17" s="16"/>
      <c r="D17" s="220">
        <f>EDATE(D15,1)</f>
        <v>45658</v>
      </c>
      <c r="E17" s="3"/>
      <c r="F17" s="446" t="s">
        <v>210</v>
      </c>
      <c r="G17" s="607"/>
      <c r="H17" s="607"/>
      <c r="I17" s="16"/>
      <c r="J17" s="208"/>
      <c r="K17" s="3"/>
    </row>
    <row r="18" spans="1:11" x14ac:dyDescent="0.25">
      <c r="A18" s="3"/>
      <c r="B18" s="199" t="s">
        <v>21</v>
      </c>
      <c r="C18" s="16"/>
      <c r="D18" s="223">
        <v>10</v>
      </c>
      <c r="E18" s="3"/>
      <c r="F18" s="450" t="s">
        <v>257</v>
      </c>
      <c r="G18" s="206" t="s">
        <v>263</v>
      </c>
      <c r="H18" s="206" t="s">
        <v>264</v>
      </c>
      <c r="I18" s="206" t="s">
        <v>211</v>
      </c>
      <c r="J18" s="207" t="s">
        <v>265</v>
      </c>
      <c r="K18" s="3"/>
    </row>
    <row r="19" spans="1:11" ht="15.75" thickBot="1" x14ac:dyDescent="0.3">
      <c r="A19" s="3"/>
      <c r="B19" s="203" t="s">
        <v>22</v>
      </c>
      <c r="C19" s="135"/>
      <c r="D19" s="389">
        <f>EDATE(D17,D18*12-1)</f>
        <v>49279</v>
      </c>
      <c r="E19" s="3"/>
      <c r="F19" s="451" t="s">
        <v>212</v>
      </c>
      <c r="G19" s="608">
        <v>60</v>
      </c>
      <c r="H19" s="609">
        <v>1750</v>
      </c>
      <c r="I19" s="608">
        <v>650</v>
      </c>
      <c r="J19" s="452">
        <f t="shared" ref="J19:J24" si="0">+IFERROR(H19/I19,0)</f>
        <v>2.6923076923076925</v>
      </c>
      <c r="K19" s="3"/>
    </row>
    <row r="20" spans="1:11" ht="15.75" thickBot="1" x14ac:dyDescent="0.3">
      <c r="A20" s="3"/>
      <c r="B20" s="387"/>
      <c r="C20" s="3"/>
      <c r="D20" s="3"/>
      <c r="E20" s="3"/>
      <c r="F20" s="451" t="s">
        <v>213</v>
      </c>
      <c r="G20" s="608">
        <v>60</v>
      </c>
      <c r="H20" s="609">
        <v>2000</v>
      </c>
      <c r="I20" s="608">
        <v>750</v>
      </c>
      <c r="J20" s="452">
        <f t="shared" si="0"/>
        <v>2.6666666666666665</v>
      </c>
      <c r="K20" s="3"/>
    </row>
    <row r="21" spans="1:11" x14ac:dyDescent="0.25">
      <c r="A21" s="3"/>
      <c r="B21" s="195" t="s">
        <v>303</v>
      </c>
      <c r="C21" s="198"/>
      <c r="D21" s="197"/>
      <c r="E21" s="3"/>
      <c r="F21" s="451" t="s">
        <v>214</v>
      </c>
      <c r="G21" s="608">
        <v>60</v>
      </c>
      <c r="H21" s="609">
        <v>2150</v>
      </c>
      <c r="I21" s="608">
        <v>800</v>
      </c>
      <c r="J21" s="452">
        <f t="shared" si="0"/>
        <v>2.6875</v>
      </c>
      <c r="K21" s="3"/>
    </row>
    <row r="22" spans="1:11" x14ac:dyDescent="0.25">
      <c r="A22" s="3"/>
      <c r="B22" s="199" t="s">
        <v>330</v>
      </c>
      <c r="C22" s="16"/>
      <c r="D22" s="571">
        <f>+G27</f>
        <v>302</v>
      </c>
      <c r="E22" s="3"/>
      <c r="F22" s="451" t="s">
        <v>215</v>
      </c>
      <c r="G22" s="608">
        <v>60</v>
      </c>
      <c r="H22" s="609">
        <v>2500</v>
      </c>
      <c r="I22" s="608">
        <v>950</v>
      </c>
      <c r="J22" s="452">
        <f t="shared" si="0"/>
        <v>2.6315789473684212</v>
      </c>
      <c r="K22" s="3"/>
    </row>
    <row r="23" spans="1:11" x14ac:dyDescent="0.25">
      <c r="A23" s="3"/>
      <c r="B23" s="199" t="s">
        <v>304</v>
      </c>
      <c r="C23" s="570">
        <f>+D23/43560</f>
        <v>4.5913682277318637</v>
      </c>
      <c r="D23" s="543">
        <v>200000</v>
      </c>
      <c r="E23" s="3"/>
      <c r="F23" s="451" t="s">
        <v>216</v>
      </c>
      <c r="G23" s="608">
        <v>60</v>
      </c>
      <c r="H23" s="609">
        <v>2750</v>
      </c>
      <c r="I23" s="608">
        <v>1100</v>
      </c>
      <c r="J23" s="452">
        <f t="shared" si="0"/>
        <v>2.5</v>
      </c>
      <c r="K23" s="3"/>
    </row>
    <row r="24" spans="1:11" x14ac:dyDescent="0.25">
      <c r="A24" s="3"/>
      <c r="B24" s="199" t="s">
        <v>308</v>
      </c>
      <c r="C24" s="16"/>
      <c r="D24" s="544">
        <v>2</v>
      </c>
      <c r="E24" s="3"/>
      <c r="F24" s="453" t="s">
        <v>217</v>
      </c>
      <c r="G24" s="610">
        <v>0</v>
      </c>
      <c r="H24" s="611">
        <v>0</v>
      </c>
      <c r="I24" s="610">
        <v>0</v>
      </c>
      <c r="J24" s="454">
        <f t="shared" si="0"/>
        <v>0</v>
      </c>
      <c r="K24" s="3"/>
    </row>
    <row r="25" spans="1:11" x14ac:dyDescent="0.25">
      <c r="A25" s="3"/>
      <c r="B25" s="199" t="s">
        <v>309</v>
      </c>
      <c r="C25" s="16"/>
      <c r="D25" s="544">
        <v>5</v>
      </c>
      <c r="E25" s="3"/>
      <c r="F25" s="133" t="s">
        <v>222</v>
      </c>
      <c r="G25" s="209">
        <f>SUM(G19:G24)</f>
        <v>300</v>
      </c>
      <c r="H25" s="612">
        <f>SUMPRODUCT(H19:H24,$G$19:$G$24)/G25</f>
        <v>2230</v>
      </c>
      <c r="I25" s="16">
        <f>SUMPRODUCT(I19:I24,G19:G24)/G25</f>
        <v>850</v>
      </c>
      <c r="J25" s="452">
        <f>SUMPRODUCT(J19:J24,I19:I24,G19:G24)/SUMPRODUCT(I19:I24,G19:G24)</f>
        <v>2.6235294117647059</v>
      </c>
      <c r="K25" s="3"/>
    </row>
    <row r="26" spans="1:11" x14ac:dyDescent="0.25">
      <c r="A26" s="3"/>
      <c r="B26" s="199" t="s">
        <v>305</v>
      </c>
      <c r="C26" s="16"/>
      <c r="D26" s="208">
        <f>+D27/D23</f>
        <v>1.55</v>
      </c>
      <c r="E26" s="3"/>
      <c r="F26" s="447" t="s">
        <v>234</v>
      </c>
      <c r="G26" s="613">
        <v>2</v>
      </c>
      <c r="H26" s="16"/>
      <c r="I26" s="16"/>
      <c r="J26" s="208"/>
      <c r="K26" s="3"/>
    </row>
    <row r="27" spans="1:11" x14ac:dyDescent="0.25">
      <c r="A27" s="3"/>
      <c r="B27" s="199" t="s">
        <v>306</v>
      </c>
      <c r="C27" s="16"/>
      <c r="D27" s="543">
        <v>310000</v>
      </c>
      <c r="E27" s="3"/>
      <c r="F27" s="133" t="s">
        <v>235</v>
      </c>
      <c r="G27" s="209">
        <f>+G26+G25</f>
        <v>302</v>
      </c>
      <c r="H27" s="16"/>
      <c r="I27" s="16"/>
      <c r="J27" s="208"/>
      <c r="K27" s="3"/>
    </row>
    <row r="28" spans="1:11" x14ac:dyDescent="0.25">
      <c r="A28" s="3"/>
      <c r="B28" s="199" t="s">
        <v>307</v>
      </c>
      <c r="C28" s="16"/>
      <c r="D28" s="545">
        <f>+SUMPRODUCT(G19:G24,I19:I24)</f>
        <v>255000</v>
      </c>
      <c r="E28" s="3"/>
      <c r="F28" s="133"/>
      <c r="G28" s="16"/>
      <c r="H28" s="16"/>
      <c r="I28" s="16"/>
      <c r="J28" s="208"/>
      <c r="K28" s="3"/>
    </row>
    <row r="29" spans="1:11" x14ac:dyDescent="0.25">
      <c r="A29" s="3"/>
      <c r="B29" s="243" t="s">
        <v>310</v>
      </c>
      <c r="C29" s="16"/>
      <c r="D29" s="208"/>
      <c r="E29" s="3"/>
      <c r="F29" s="447" t="s">
        <v>237</v>
      </c>
      <c r="G29" s="16"/>
      <c r="H29" s="16"/>
      <c r="I29" s="614" t="s">
        <v>221</v>
      </c>
      <c r="J29" s="448">
        <v>0.03</v>
      </c>
      <c r="K29" s="3"/>
    </row>
    <row r="30" spans="1:11" x14ac:dyDescent="0.25">
      <c r="A30" s="3"/>
      <c r="B30" s="88" t="s">
        <v>311</v>
      </c>
      <c r="C30" s="16"/>
      <c r="D30" s="544">
        <v>200</v>
      </c>
      <c r="E30" s="3"/>
      <c r="F30" s="199" t="s">
        <v>229</v>
      </c>
      <c r="G30" s="615">
        <v>150</v>
      </c>
      <c r="H30" s="16"/>
      <c r="I30" s="16"/>
      <c r="J30" s="208"/>
      <c r="K30" s="3"/>
    </row>
    <row r="31" spans="1:11" ht="15.75" thickBot="1" x14ac:dyDescent="0.3">
      <c r="A31" s="3"/>
      <c r="B31" s="212" t="s">
        <v>312</v>
      </c>
      <c r="C31" s="135"/>
      <c r="D31" s="546">
        <f>+D30/D22</f>
        <v>0.66225165562913912</v>
      </c>
      <c r="E31" s="3"/>
      <c r="F31" s="199" t="s">
        <v>227</v>
      </c>
      <c r="G31" s="615">
        <v>20</v>
      </c>
      <c r="H31" s="16"/>
      <c r="I31" s="342" t="s">
        <v>236</v>
      </c>
      <c r="J31" s="449">
        <v>0.95</v>
      </c>
      <c r="K31" s="3"/>
    </row>
    <row r="32" spans="1:11" ht="15.75" thickBot="1" x14ac:dyDescent="0.3">
      <c r="A32" s="3"/>
      <c r="B32" s="349"/>
      <c r="C32" s="3"/>
      <c r="D32" s="3"/>
      <c r="E32" s="3"/>
      <c r="F32" s="199" t="s">
        <v>239</v>
      </c>
      <c r="G32" s="615">
        <v>2</v>
      </c>
      <c r="H32" s="16"/>
      <c r="I32" s="407" t="s">
        <v>346</v>
      </c>
      <c r="J32" s="616">
        <f>INDEX(MnthlyCF!J9:FQ9,MATCH(1,MnthlyCF!J328:FL328,0))</f>
        <v>45870</v>
      </c>
      <c r="K32" s="3"/>
    </row>
    <row r="33" spans="1:11" x14ac:dyDescent="0.25">
      <c r="A33" s="144"/>
      <c r="B33" s="195" t="s">
        <v>198</v>
      </c>
      <c r="C33" s="198"/>
      <c r="D33" s="197"/>
      <c r="E33" s="3"/>
      <c r="F33" s="199" t="s">
        <v>238</v>
      </c>
      <c r="G33" s="615">
        <v>2</v>
      </c>
      <c r="H33" s="16"/>
      <c r="I33" s="359"/>
      <c r="J33" s="606"/>
      <c r="K33" s="3"/>
    </row>
    <row r="34" spans="1:11" ht="16.5" x14ac:dyDescent="0.35">
      <c r="A34" s="3"/>
      <c r="B34" s="205" t="s">
        <v>64</v>
      </c>
      <c r="C34" s="394">
        <f>+D34/D22</f>
        <v>167823.92588882809</v>
      </c>
      <c r="D34" s="340">
        <f>D35+D36</f>
        <v>50682825.618426085</v>
      </c>
      <c r="E34" s="3"/>
      <c r="F34" s="199" t="s">
        <v>228</v>
      </c>
      <c r="G34" s="615">
        <v>12</v>
      </c>
      <c r="H34" s="16"/>
      <c r="I34" s="342" t="s">
        <v>226</v>
      </c>
      <c r="J34" s="449">
        <v>0.05</v>
      </c>
      <c r="K34" s="3"/>
    </row>
    <row r="35" spans="1:11" x14ac:dyDescent="0.25">
      <c r="A35" s="348"/>
      <c r="B35" s="199" t="s">
        <v>141</v>
      </c>
      <c r="C35" s="518">
        <f>+D35/D34</f>
        <v>0.40000016311285169</v>
      </c>
      <c r="D35" s="90">
        <f>+MnthlyCF!C24</f>
        <v>20273138.514390651</v>
      </c>
      <c r="E35" s="3"/>
      <c r="F35" s="133"/>
      <c r="G35" s="16"/>
      <c r="H35" s="16"/>
      <c r="I35" s="16"/>
      <c r="J35" s="208"/>
      <c r="K35" s="3"/>
    </row>
    <row r="36" spans="1:11" x14ac:dyDescent="0.25">
      <c r="A36" s="3"/>
      <c r="B36" s="199" t="s">
        <v>161</v>
      </c>
      <c r="C36" s="518">
        <f>+D36/D34</f>
        <v>0.59999983688714831</v>
      </c>
      <c r="D36" s="96">
        <f>+MnthlyCF!C43</f>
        <v>30409687.104035433</v>
      </c>
      <c r="E36" s="3"/>
      <c r="F36" s="455" t="s">
        <v>3</v>
      </c>
      <c r="G36" s="206" t="s">
        <v>223</v>
      </c>
      <c r="H36" s="206" t="s">
        <v>224</v>
      </c>
      <c r="I36" s="206" t="s">
        <v>225</v>
      </c>
      <c r="J36" s="207" t="s">
        <v>240</v>
      </c>
      <c r="K36" s="3"/>
    </row>
    <row r="37" spans="1:11" x14ac:dyDescent="0.25">
      <c r="A37" s="3"/>
      <c r="B37" s="424"/>
      <c r="C37" s="95"/>
      <c r="D37" s="96"/>
      <c r="E37" s="3"/>
      <c r="F37" s="451" t="s">
        <v>218</v>
      </c>
      <c r="G37" s="617">
        <v>200000</v>
      </c>
      <c r="H37" s="618">
        <v>0.03</v>
      </c>
      <c r="I37" s="188">
        <f>G37/$D$28/12</f>
        <v>6.535947712418301E-2</v>
      </c>
      <c r="J37" s="547">
        <f>+G37/$G$25/12</f>
        <v>55.55555555555555</v>
      </c>
      <c r="K37" s="3"/>
    </row>
    <row r="38" spans="1:11" x14ac:dyDescent="0.25">
      <c r="A38" s="3"/>
      <c r="B38" s="205" t="s">
        <v>63</v>
      </c>
      <c r="C38" s="400"/>
      <c r="D38" s="208"/>
      <c r="E38" s="3"/>
      <c r="F38" s="451" t="s">
        <v>3</v>
      </c>
      <c r="G38" s="617">
        <v>257472</v>
      </c>
      <c r="H38" s="618">
        <v>0.03</v>
      </c>
      <c r="I38" s="188">
        <f>G38/$D$28/12</f>
        <v>8.4141176470588233E-2</v>
      </c>
      <c r="J38" s="547">
        <f>+G38/$G$25/12</f>
        <v>71.52</v>
      </c>
      <c r="K38" s="3"/>
    </row>
    <row r="39" spans="1:11" ht="16.5" x14ac:dyDescent="0.35">
      <c r="A39" s="3"/>
      <c r="B39" s="219" t="s">
        <v>17</v>
      </c>
      <c r="C39" s="394">
        <f>+D39/$D$22</f>
        <v>167823.92588882809</v>
      </c>
      <c r="D39" s="221">
        <f>SUM(D40:D46)</f>
        <v>50682825.618426085</v>
      </c>
      <c r="E39" s="3"/>
      <c r="F39" s="451" t="s">
        <v>219</v>
      </c>
      <c r="G39" s="617">
        <v>360000</v>
      </c>
      <c r="H39" s="618">
        <v>0.03</v>
      </c>
      <c r="I39" s="188">
        <f>G39/$D$28/12</f>
        <v>0.11764705882352942</v>
      </c>
      <c r="J39" s="547">
        <f>+G39/$G$25/12</f>
        <v>100</v>
      </c>
      <c r="K39" s="3"/>
    </row>
    <row r="40" spans="1:11" x14ac:dyDescent="0.25">
      <c r="A40" s="3"/>
      <c r="B40" s="88" t="str">
        <f>+Budget!P11</f>
        <v>Acquisition / Land Purchase</v>
      </c>
      <c r="C40" s="518">
        <f>+D40/$D$39</f>
        <v>0.16830158729151165</v>
      </c>
      <c r="D40" s="185">
        <f>+Budget!Q11</f>
        <v>8530000</v>
      </c>
      <c r="E40" s="3"/>
      <c r="F40" s="451" t="s">
        <v>220</v>
      </c>
      <c r="G40" s="617">
        <v>0</v>
      </c>
      <c r="H40" s="618">
        <v>0.03</v>
      </c>
      <c r="I40" s="188">
        <f>G40/$D$28/12</f>
        <v>0</v>
      </c>
      <c r="J40" s="547">
        <f>+G40/$G$25/12</f>
        <v>0</v>
      </c>
      <c r="K40" s="3"/>
    </row>
    <row r="41" spans="1:11" x14ac:dyDescent="0.25">
      <c r="A41" s="3"/>
      <c r="B41" s="88" t="str">
        <f>+Budget!T11</f>
        <v>Soft Costs</v>
      </c>
      <c r="C41" s="518">
        <f t="shared" ref="C41:C46" si="1">+D41/$D$39</f>
        <v>4.0447626488581342E-2</v>
      </c>
      <c r="D41" s="96">
        <f>+Budget!U11</f>
        <v>2050000</v>
      </c>
      <c r="E41" s="3"/>
      <c r="F41" s="133"/>
      <c r="G41" s="16"/>
      <c r="H41" s="16"/>
      <c r="I41" s="16"/>
      <c r="J41" s="208"/>
      <c r="K41" s="3"/>
    </row>
    <row r="42" spans="1:11" x14ac:dyDescent="0.25">
      <c r="A42" s="3"/>
      <c r="B42" s="88" t="str">
        <f>+Budget!X11</f>
        <v>Hard Costs</v>
      </c>
      <c r="C42" s="518">
        <f t="shared" si="1"/>
        <v>0.63137758421200141</v>
      </c>
      <c r="D42" s="96">
        <f>+Budget!Y11</f>
        <v>32000000</v>
      </c>
      <c r="E42" s="3"/>
      <c r="F42" s="205" t="s">
        <v>262</v>
      </c>
      <c r="G42" s="16"/>
      <c r="H42" s="16"/>
      <c r="I42" s="16"/>
      <c r="J42" s="208"/>
      <c r="K42" s="3"/>
    </row>
    <row r="43" spans="1:11" x14ac:dyDescent="0.25">
      <c r="A43" s="3"/>
      <c r="B43" s="88" t="str">
        <f>+Budget!AB11</f>
        <v>G&amp;A</v>
      </c>
      <c r="C43" s="518">
        <f t="shared" si="1"/>
        <v>3.3541934161262575E-2</v>
      </c>
      <c r="D43" s="96">
        <f>+Budget!AC11</f>
        <v>1700000</v>
      </c>
      <c r="E43" s="3"/>
      <c r="F43" s="133" t="s">
        <v>260</v>
      </c>
      <c r="G43" s="619">
        <v>0.03</v>
      </c>
      <c r="H43" s="16"/>
      <c r="I43" s="16"/>
      <c r="J43" s="208"/>
      <c r="K43" s="3"/>
    </row>
    <row r="44" spans="1:11" x14ac:dyDescent="0.25">
      <c r="A44" s="3"/>
      <c r="B44" s="88" t="str">
        <f>+Budget!AF11</f>
        <v>Marketing</v>
      </c>
      <c r="C44" s="518">
        <f t="shared" si="1"/>
        <v>5.9191648519875137E-3</v>
      </c>
      <c r="D44" s="96">
        <f>+Budget!AG11</f>
        <v>300000</v>
      </c>
      <c r="E44" s="3"/>
      <c r="F44" s="605"/>
      <c r="G44" s="359"/>
      <c r="H44" s="359"/>
      <c r="I44" s="359"/>
      <c r="J44" s="208"/>
      <c r="K44" s="3"/>
    </row>
    <row r="45" spans="1:11" x14ac:dyDescent="0.25">
      <c r="A45" s="3"/>
      <c r="B45" s="88" t="str">
        <f>+Budget!AJ11</f>
        <v>Contingency</v>
      </c>
      <c r="C45" s="518">
        <f t="shared" si="1"/>
        <v>6.3137758421200146E-2</v>
      </c>
      <c r="D45" s="96">
        <f>+Budget!AK11</f>
        <v>3200000</v>
      </c>
      <c r="E45" s="348"/>
      <c r="F45" s="225" t="s">
        <v>13</v>
      </c>
      <c r="G45" s="620"/>
      <c r="H45" s="620"/>
      <c r="I45" s="621" t="s">
        <v>347</v>
      </c>
      <c r="J45" s="226" t="s">
        <v>203</v>
      </c>
      <c r="K45" s="3"/>
    </row>
    <row r="46" spans="1:11" ht="15.75" thickBot="1" x14ac:dyDescent="0.3">
      <c r="A46" s="3"/>
      <c r="B46" s="212" t="s">
        <v>173</v>
      </c>
      <c r="C46" s="527">
        <f t="shared" si="1"/>
        <v>5.7274344573455344E-2</v>
      </c>
      <c r="D46" s="388">
        <f>+MnthlyCF!C18+MnthlyCF!C19</f>
        <v>2902825.6184260854</v>
      </c>
      <c r="E46" s="3"/>
      <c r="F46" s="422" t="s">
        <v>204</v>
      </c>
      <c r="G46" s="419">
        <v>0.25</v>
      </c>
      <c r="H46" s="420">
        <f t="shared" ref="H46:H52" si="2">1-G46</f>
        <v>0.75</v>
      </c>
      <c r="I46" s="604">
        <f>MnthlyCF!E144</f>
        <v>4.4196750880317062E-2</v>
      </c>
      <c r="J46" s="417">
        <v>315000</v>
      </c>
      <c r="K46" s="3"/>
    </row>
    <row r="47" spans="1:11" ht="15.75" thickBot="1" x14ac:dyDescent="0.3">
      <c r="A47" s="3"/>
      <c r="B47" s="3"/>
      <c r="C47" s="3"/>
      <c r="D47" s="401"/>
      <c r="E47" s="3"/>
      <c r="F47" s="422" t="s">
        <v>195</v>
      </c>
      <c r="G47" s="419">
        <v>1</v>
      </c>
      <c r="H47" s="420">
        <f t="shared" si="2"/>
        <v>0</v>
      </c>
      <c r="I47" s="604">
        <f>MnthlyCF!E145</f>
        <v>5.5549090122789545E-2</v>
      </c>
      <c r="J47" s="417">
        <v>395100</v>
      </c>
      <c r="K47" s="3"/>
    </row>
    <row r="48" spans="1:11" x14ac:dyDescent="0.25">
      <c r="A48" s="3"/>
      <c r="B48" s="195" t="s">
        <v>169</v>
      </c>
      <c r="C48" s="198"/>
      <c r="D48" s="197"/>
      <c r="E48" s="3"/>
      <c r="F48" s="422" t="s">
        <v>205</v>
      </c>
      <c r="G48" s="419">
        <v>0.75</v>
      </c>
      <c r="H48" s="420">
        <f t="shared" si="2"/>
        <v>0.25</v>
      </c>
      <c r="I48" s="604">
        <f>MnthlyCF!E146</f>
        <v>3.3719773929153193E-2</v>
      </c>
      <c r="J48" s="417">
        <v>240000</v>
      </c>
      <c r="K48" s="3"/>
    </row>
    <row r="49" spans="1:11" x14ac:dyDescent="0.25">
      <c r="A49" s="3"/>
      <c r="B49" s="133" t="s">
        <v>165</v>
      </c>
      <c r="C49" s="79"/>
      <c r="D49" s="185">
        <f>+MnthlyCF!C17</f>
        <v>47780000</v>
      </c>
      <c r="E49" s="3"/>
      <c r="F49" s="422" t="s">
        <v>206</v>
      </c>
      <c r="G49" s="419">
        <v>1</v>
      </c>
      <c r="H49" s="420">
        <f t="shared" si="2"/>
        <v>0</v>
      </c>
      <c r="I49" s="604">
        <f>MnthlyCF!E147</f>
        <v>1.827735185006996E-2</v>
      </c>
      <c r="J49" s="417">
        <v>130000</v>
      </c>
      <c r="K49" s="3"/>
    </row>
    <row r="50" spans="1:11" ht="15.75" thickBot="1" x14ac:dyDescent="0.3">
      <c r="A50" s="3"/>
      <c r="B50" s="131" t="s">
        <v>164</v>
      </c>
      <c r="C50" s="16"/>
      <c r="D50" s="186">
        <f>+MnthlyCF!C20</f>
        <v>50682825.618426085</v>
      </c>
      <c r="E50" s="3"/>
      <c r="F50" s="422" t="s">
        <v>207</v>
      </c>
      <c r="G50" s="419">
        <v>0.5</v>
      </c>
      <c r="H50" s="420">
        <f t="shared" si="2"/>
        <v>0.5</v>
      </c>
      <c r="I50" s="604">
        <f>MnthlyCF!E148</f>
        <v>3.9312868516591389E-2</v>
      </c>
      <c r="J50" s="417">
        <v>280000</v>
      </c>
      <c r="K50" s="3"/>
    </row>
    <row r="51" spans="1:11" ht="15.75" thickBot="1" x14ac:dyDescent="0.3">
      <c r="A51" s="3"/>
      <c r="B51" s="133" t="s">
        <v>163</v>
      </c>
      <c r="C51" s="16"/>
      <c r="D51" s="383">
        <v>0.57569823117642005</v>
      </c>
      <c r="E51" s="3"/>
      <c r="F51" s="422" t="s">
        <v>208</v>
      </c>
      <c r="G51" s="419">
        <v>0.5</v>
      </c>
      <c r="H51" s="420">
        <f t="shared" si="2"/>
        <v>0.5</v>
      </c>
      <c r="I51" s="604">
        <f>MnthlyCF!E149</f>
        <v>1.4742325693721772E-2</v>
      </c>
      <c r="J51" s="417">
        <v>105000</v>
      </c>
      <c r="K51" s="3"/>
    </row>
    <row r="52" spans="1:11" ht="15.75" thickBot="1" x14ac:dyDescent="0.3">
      <c r="A52" s="3"/>
      <c r="B52" s="133" t="s">
        <v>358</v>
      </c>
      <c r="C52" s="16"/>
      <c r="D52" s="383">
        <v>0.6</v>
      </c>
      <c r="E52" s="3"/>
      <c r="F52" s="422" t="s">
        <v>325</v>
      </c>
      <c r="G52" s="419">
        <v>1</v>
      </c>
      <c r="H52" s="420">
        <f t="shared" si="2"/>
        <v>0</v>
      </c>
      <c r="I52" s="604">
        <f>MnthlyCF!E150</f>
        <v>8.4357008538784427E-3</v>
      </c>
      <c r="J52" s="417">
        <v>60000</v>
      </c>
      <c r="K52" s="3"/>
    </row>
    <row r="53" spans="1:11" ht="15.75" thickBot="1" x14ac:dyDescent="0.3">
      <c r="A53" s="3"/>
      <c r="B53" s="133" t="s">
        <v>345</v>
      </c>
      <c r="C53" s="16"/>
      <c r="D53" s="382">
        <f>+D56/D50</f>
        <v>0.59999983688714831</v>
      </c>
      <c r="E53" s="3"/>
      <c r="F53" s="422" t="s">
        <v>0</v>
      </c>
      <c r="G53" s="419">
        <v>1</v>
      </c>
      <c r="H53" s="420">
        <f>1-G53</f>
        <v>0</v>
      </c>
      <c r="I53" s="604">
        <f>MnthlyCF!E151</f>
        <v>9.8416509961915142E-4</v>
      </c>
      <c r="J53" s="417">
        <v>7000</v>
      </c>
      <c r="K53" s="3"/>
    </row>
    <row r="54" spans="1:11" x14ac:dyDescent="0.25">
      <c r="A54" s="3"/>
      <c r="B54" s="133" t="s">
        <v>162</v>
      </c>
      <c r="C54" s="16"/>
      <c r="D54" s="184">
        <f>D49*(1-D51)</f>
        <v>20273138.514390651</v>
      </c>
      <c r="E54" s="3"/>
      <c r="F54" s="422" t="s">
        <v>1</v>
      </c>
      <c r="G54" s="569">
        <v>60000000</v>
      </c>
      <c r="H54" s="418">
        <v>9.2219999999999995</v>
      </c>
      <c r="I54" s="604">
        <f>MnthlyCF!E152</f>
        <v>7.7794033274466989E-2</v>
      </c>
      <c r="J54" s="227">
        <f>G54/1000*H54</f>
        <v>553320</v>
      </c>
      <c r="K54" s="3"/>
    </row>
    <row r="55" spans="1:11" x14ac:dyDescent="0.25">
      <c r="A55" s="3"/>
      <c r="B55" s="133" t="s">
        <v>145</v>
      </c>
      <c r="C55" s="16"/>
      <c r="D55" s="184">
        <f>D49*D51</f>
        <v>27506861.485609349</v>
      </c>
      <c r="E55" s="3"/>
      <c r="F55" s="422" t="s">
        <v>209</v>
      </c>
      <c r="G55" s="419">
        <v>0.2</v>
      </c>
      <c r="H55" s="420">
        <f>1-G55</f>
        <v>0.8</v>
      </c>
      <c r="I55" s="604">
        <f>MnthlyCF!E153</f>
        <v>0</v>
      </c>
      <c r="J55" s="417">
        <v>0</v>
      </c>
      <c r="K55" s="3"/>
    </row>
    <row r="56" spans="1:11" x14ac:dyDescent="0.25">
      <c r="A56" s="3"/>
      <c r="B56" s="133" t="s">
        <v>161</v>
      </c>
      <c r="C56" s="16"/>
      <c r="D56" s="184">
        <f>D50-D54</f>
        <v>30409687.104035433</v>
      </c>
      <c r="E56" s="3"/>
      <c r="F56" s="422" t="s">
        <v>209</v>
      </c>
      <c r="G56" s="419">
        <v>0.2</v>
      </c>
      <c r="H56" s="420">
        <f>1-G56</f>
        <v>0.8</v>
      </c>
      <c r="I56" s="604">
        <f>MnthlyCF!E154</f>
        <v>0</v>
      </c>
      <c r="J56" s="417">
        <v>0</v>
      </c>
      <c r="K56" s="3"/>
    </row>
    <row r="57" spans="1:11" x14ac:dyDescent="0.25">
      <c r="A57" s="3"/>
      <c r="B57" s="133" t="s">
        <v>160</v>
      </c>
      <c r="C57" s="16"/>
      <c r="D57" s="183">
        <f>D58/D56</f>
        <v>9.865277435235081E-3</v>
      </c>
      <c r="E57" s="3"/>
      <c r="F57" s="422" t="s">
        <v>209</v>
      </c>
      <c r="G57" s="419">
        <v>0.2</v>
      </c>
      <c r="H57" s="420">
        <f>1-G57</f>
        <v>0.8</v>
      </c>
      <c r="I57" s="604">
        <f>MnthlyCF!E155</f>
        <v>0</v>
      </c>
      <c r="J57" s="417">
        <v>0</v>
      </c>
      <c r="K57" s="3"/>
    </row>
    <row r="58" spans="1:11" x14ac:dyDescent="0.25">
      <c r="A58" s="3"/>
      <c r="B58" s="133" t="s">
        <v>159</v>
      </c>
      <c r="C58" s="16"/>
      <c r="D58" s="182">
        <v>300000</v>
      </c>
      <c r="E58" s="3"/>
      <c r="F58" s="228" t="s">
        <v>340</v>
      </c>
      <c r="G58" s="622"/>
      <c r="H58" s="622"/>
      <c r="I58" s="623">
        <v>0.05</v>
      </c>
      <c r="J58" s="227">
        <v>59583.315999999992</v>
      </c>
      <c r="K58" s="3"/>
    </row>
    <row r="59" spans="1:11" ht="15.75" thickBot="1" x14ac:dyDescent="0.3">
      <c r="A59" s="3"/>
      <c r="B59" s="133" t="s">
        <v>339</v>
      </c>
      <c r="C59" s="16"/>
      <c r="D59" s="371">
        <v>600</v>
      </c>
      <c r="E59" s="3"/>
      <c r="F59" s="212" t="s">
        <v>14</v>
      </c>
      <c r="G59" s="602"/>
      <c r="H59" s="602"/>
      <c r="I59" s="603">
        <v>0.05</v>
      </c>
      <c r="J59" s="136"/>
      <c r="K59" s="3"/>
    </row>
    <row r="60" spans="1:11" ht="15.75" thickBot="1" x14ac:dyDescent="0.3">
      <c r="A60" s="3"/>
      <c r="B60" s="78" t="s">
        <v>174</v>
      </c>
      <c r="C60" s="79"/>
      <c r="D60" s="181"/>
      <c r="E60" s="3"/>
      <c r="F60" s="3"/>
      <c r="G60" s="3"/>
      <c r="H60" s="3"/>
      <c r="I60" s="3"/>
      <c r="J60" s="3"/>
      <c r="K60" s="3"/>
    </row>
    <row r="61" spans="1:11" x14ac:dyDescent="0.25">
      <c r="A61" s="3"/>
      <c r="B61" s="133" t="s">
        <v>151</v>
      </c>
      <c r="C61" s="16"/>
      <c r="D61" s="180">
        <v>0.1</v>
      </c>
      <c r="E61" s="3"/>
      <c r="F61" s="195" t="s">
        <v>31</v>
      </c>
      <c r="G61" s="198"/>
      <c r="H61" s="198"/>
      <c r="I61" s="198"/>
      <c r="J61" s="197"/>
      <c r="K61" s="3"/>
    </row>
    <row r="62" spans="1:11" ht="15.75" thickBot="1" x14ac:dyDescent="0.3">
      <c r="A62" s="3"/>
      <c r="B62" s="134" t="s">
        <v>154</v>
      </c>
      <c r="C62" s="135"/>
      <c r="D62" s="574">
        <v>0.03</v>
      </c>
      <c r="E62" s="3"/>
      <c r="F62" s="199" t="s">
        <v>30</v>
      </c>
      <c r="G62" s="16"/>
      <c r="H62" s="16"/>
      <c r="I62" s="16"/>
      <c r="J62" s="202">
        <v>0.08</v>
      </c>
      <c r="K62" s="3"/>
    </row>
    <row r="63" spans="1:11" x14ac:dyDescent="0.25">
      <c r="A63" s="3"/>
      <c r="B63" s="456"/>
      <c r="C63" s="456"/>
      <c r="D63" s="456"/>
      <c r="E63" s="3"/>
      <c r="F63" s="199" t="s">
        <v>29</v>
      </c>
      <c r="G63" s="16"/>
      <c r="H63" s="16"/>
      <c r="I63" s="16"/>
      <c r="J63" s="202">
        <v>0.02</v>
      </c>
      <c r="K63" s="3"/>
    </row>
    <row r="64" spans="1:11" ht="15.75" thickBot="1" x14ac:dyDescent="0.3">
      <c r="A64" s="3"/>
      <c r="B64" s="626" t="s">
        <v>355</v>
      </c>
      <c r="C64" s="627"/>
      <c r="D64" s="456"/>
      <c r="E64" s="3"/>
      <c r="F64" s="199" t="s">
        <v>27</v>
      </c>
      <c r="G64" s="16"/>
      <c r="H64" s="16"/>
      <c r="I64" s="392">
        <f>+J64/$D$22</f>
        <v>260888.51697431639</v>
      </c>
      <c r="J64" s="96">
        <f>+SUM(AnnualCF!D72:R72)</f>
        <v>78788332.126243547</v>
      </c>
      <c r="K64" s="3"/>
    </row>
    <row r="65" spans="1:11" ht="15.75" thickBot="1" x14ac:dyDescent="0.3">
      <c r="A65" s="3"/>
      <c r="B65" s="636" t="s">
        <v>356</v>
      </c>
      <c r="C65" s="637"/>
      <c r="D65" s="638"/>
      <c r="E65" s="3"/>
      <c r="F65" s="203" t="s">
        <v>32</v>
      </c>
      <c r="G65" s="135"/>
      <c r="H65" s="135"/>
      <c r="I65" s="393">
        <f>+J65/$D$22</f>
        <v>255670.74663483005</v>
      </c>
      <c r="J65" s="143">
        <f>+J64+SUM(AnnualCF!D74:R74)</f>
        <v>77212565.483718678</v>
      </c>
      <c r="K65" s="3"/>
    </row>
    <row r="66" spans="1:11" ht="15.75" thickBot="1" x14ac:dyDescent="0.3">
      <c r="A66" s="3"/>
      <c r="B66" s="456"/>
      <c r="C66" s="456"/>
      <c r="D66" s="456"/>
      <c r="E66" s="3"/>
      <c r="F66" s="3"/>
      <c r="G66" s="3"/>
      <c r="H66" s="3"/>
      <c r="I66" s="3"/>
      <c r="J66" s="3"/>
      <c r="K66" s="3"/>
    </row>
    <row r="67" spans="1:11" x14ac:dyDescent="0.25">
      <c r="A67" s="3"/>
      <c r="B67" s="195" t="s">
        <v>199</v>
      </c>
      <c r="C67" s="198"/>
      <c r="D67" s="197"/>
      <c r="E67" s="399"/>
      <c r="F67" s="195" t="s">
        <v>313</v>
      </c>
      <c r="G67" s="198"/>
      <c r="H67" s="198"/>
      <c r="I67" s="198"/>
      <c r="J67" s="197"/>
      <c r="K67" s="3"/>
    </row>
    <row r="68" spans="1:11" x14ac:dyDescent="0.25">
      <c r="A68" s="3"/>
      <c r="B68" s="199" t="s">
        <v>43</v>
      </c>
      <c r="C68" s="16"/>
      <c r="D68" s="200">
        <v>0.75</v>
      </c>
      <c r="E68" s="348"/>
      <c r="F68" s="390" t="str">
        <f>TEXT(I11,"0.00x")&amp;" / "&amp;TEXT(J11,"#0.00%")</f>
        <v>3.24x / 29.64%</v>
      </c>
      <c r="G68" s="550">
        <v>0.09</v>
      </c>
      <c r="H68" s="550">
        <v>8.5000000000000006E-2</v>
      </c>
      <c r="I68" s="550">
        <v>0.08</v>
      </c>
      <c r="J68" s="551">
        <v>7.4999999999999997E-2</v>
      </c>
      <c r="K68" s="3"/>
    </row>
    <row r="69" spans="1:11" x14ac:dyDescent="0.25">
      <c r="A69" s="3"/>
      <c r="B69" s="199" t="s">
        <v>44</v>
      </c>
      <c r="C69" s="16"/>
      <c r="D69" s="200">
        <v>6.5000000000000002E-2</v>
      </c>
      <c r="E69" s="3"/>
      <c r="F69" s="548">
        <v>0.2</v>
      </c>
      <c r="G69" s="16" t="str">
        <f t="dataTable" ref="G69:J73" dt2D="1" dtr="1" r1="J62" r2="J34"/>
        <v>1.84x / 10.10%</v>
      </c>
      <c r="H69" s="16" t="str">
        <v>1.99x / 11.14%</v>
      </c>
      <c r="I69" s="16" t="str">
        <v>2.16x / 12.20%</v>
      </c>
      <c r="J69" s="208" t="str">
        <v>2.35x / 13.27%</v>
      </c>
      <c r="K69" s="3"/>
    </row>
    <row r="70" spans="1:11" x14ac:dyDescent="0.25">
      <c r="A70" s="3"/>
      <c r="B70" s="199" t="s">
        <v>76</v>
      </c>
      <c r="C70" s="16"/>
      <c r="D70" s="200">
        <v>0.01</v>
      </c>
      <c r="E70" s="3"/>
      <c r="F70" s="548">
        <v>0.15</v>
      </c>
      <c r="G70" s="16" t="str">
        <v>2.16x / 15.10%</v>
      </c>
      <c r="H70" s="16" t="str">
        <v>2.33x / 16.06%</v>
      </c>
      <c r="I70" s="16" t="str">
        <v>2.52x / 17.03%</v>
      </c>
      <c r="J70" s="208" t="str">
        <v>2.73x / 18.03%</v>
      </c>
      <c r="K70" s="3"/>
    </row>
    <row r="71" spans="1:11" x14ac:dyDescent="0.25">
      <c r="A71" s="3"/>
      <c r="B71" s="199" t="s">
        <v>45</v>
      </c>
      <c r="C71" s="16"/>
      <c r="D71" s="201">
        <v>1</v>
      </c>
      <c r="E71" s="3"/>
      <c r="F71" s="548">
        <v>0.1</v>
      </c>
      <c r="G71" s="16" t="str">
        <v>2.49x / 21.07%</v>
      </c>
      <c r="H71" s="16" t="str">
        <v>2.67x / 21.90%</v>
      </c>
      <c r="I71" s="16" t="str">
        <v>2.88x / 22.75%</v>
      </c>
      <c r="J71" s="208" t="str">
        <v>3.11x / 23.64%</v>
      </c>
      <c r="K71" s="3"/>
    </row>
    <row r="72" spans="1:11" x14ac:dyDescent="0.25">
      <c r="A72" s="3"/>
      <c r="B72" s="199" t="s">
        <v>46</v>
      </c>
      <c r="C72" s="16"/>
      <c r="D72" s="201">
        <v>30</v>
      </c>
      <c r="E72" s="3"/>
      <c r="F72" s="548">
        <v>0.05</v>
      </c>
      <c r="G72" s="16" t="str">
        <v>2.82x / 28.27%</v>
      </c>
      <c r="H72" s="16" t="str">
        <v>3.02x / 28.94%</v>
      </c>
      <c r="I72" s="16" t="str">
        <v>3.24x / 29.64%</v>
      </c>
      <c r="J72" s="208" t="str">
        <v>3.49x / 30.37%</v>
      </c>
      <c r="K72" s="3"/>
    </row>
    <row r="73" spans="1:11" ht="15.75" thickBot="1" x14ac:dyDescent="0.3">
      <c r="A73" s="3"/>
      <c r="B73" s="199" t="s">
        <v>38</v>
      </c>
      <c r="C73" s="16"/>
      <c r="D73" s="202">
        <v>7.0000000000000007E-2</v>
      </c>
      <c r="E73" s="3"/>
      <c r="F73" s="549">
        <v>0</v>
      </c>
      <c r="G73" s="135" t="str">
        <v>3.15x / 36.89%</v>
      </c>
      <c r="H73" s="135" t="str">
        <v>3.36x / 37.37%</v>
      </c>
      <c r="I73" s="135" t="str">
        <v>3.60x / 37.88%</v>
      </c>
      <c r="J73" s="136" t="str">
        <v>3.87x / 38.43%</v>
      </c>
      <c r="K73" s="3"/>
    </row>
    <row r="74" spans="1:11" x14ac:dyDescent="0.25">
      <c r="A74" s="3"/>
      <c r="B74" s="199" t="s">
        <v>196</v>
      </c>
      <c r="C74" s="392">
        <f>+D74/D22</f>
        <v>226294.9361210975</v>
      </c>
      <c r="D74" s="204">
        <f>+D75/D68</f>
        <v>68341070.708571449</v>
      </c>
      <c r="E74" s="3"/>
      <c r="F74" s="456"/>
      <c r="G74" s="456"/>
      <c r="H74" s="456"/>
      <c r="I74" s="456"/>
      <c r="J74" s="456"/>
      <c r="K74" s="3"/>
    </row>
    <row r="75" spans="1:11" x14ac:dyDescent="0.25">
      <c r="A75" s="3"/>
      <c r="B75" s="199" t="s">
        <v>47</v>
      </c>
      <c r="C75" s="16"/>
      <c r="D75" s="204">
        <f>SUM(MnthlyCF!J112:FQ112)</f>
        <v>51255803.03142859</v>
      </c>
      <c r="E75" s="3"/>
      <c r="F75" s="456"/>
      <c r="G75" s="456"/>
      <c r="H75" s="456"/>
      <c r="I75" s="456"/>
      <c r="J75" s="456"/>
      <c r="K75" s="3"/>
    </row>
    <row r="76" spans="1:11" x14ac:dyDescent="0.25">
      <c r="A76" s="3"/>
      <c r="B76" s="199" t="s">
        <v>77</v>
      </c>
      <c r="C76" s="16"/>
      <c r="D76" s="204">
        <f>D75*(1-D70)</f>
        <v>50743245.001114301</v>
      </c>
      <c r="E76" s="3"/>
      <c r="F76" s="456"/>
      <c r="G76" s="456"/>
      <c r="H76" s="456"/>
      <c r="I76" s="456"/>
      <c r="J76" s="456"/>
      <c r="K76" s="3"/>
    </row>
    <row r="77" spans="1:11" x14ac:dyDescent="0.25">
      <c r="A77" s="3"/>
      <c r="B77" s="199" t="s">
        <v>48</v>
      </c>
      <c r="C77" s="16"/>
      <c r="D77" s="204">
        <f>PMT(D69/12,D72*12,-D75)</f>
        <v>323971.5411461973</v>
      </c>
      <c r="E77" s="3"/>
      <c r="F77" s="3"/>
      <c r="G77" s="3"/>
      <c r="H77" s="3"/>
      <c r="I77" s="3"/>
      <c r="J77" s="3"/>
      <c r="K77" s="3"/>
    </row>
    <row r="78" spans="1:11" x14ac:dyDescent="0.25">
      <c r="A78" s="3"/>
      <c r="B78" s="199" t="s">
        <v>49</v>
      </c>
      <c r="C78" s="16"/>
      <c r="D78" s="204">
        <f>D75*D69/12</f>
        <v>277635.59975357156</v>
      </c>
      <c r="E78" s="3"/>
      <c r="F78" s="3"/>
      <c r="G78" s="3"/>
      <c r="H78" s="3"/>
      <c r="I78" s="3"/>
      <c r="J78" s="3"/>
      <c r="K78" s="3"/>
    </row>
    <row r="79" spans="1:11" x14ac:dyDescent="0.25">
      <c r="A79" s="3"/>
      <c r="B79" s="199" t="s">
        <v>70</v>
      </c>
      <c r="C79" s="16"/>
      <c r="D79" s="217">
        <f>MIN(AnnualCF!E67:R67)</f>
        <v>1.22499593775795</v>
      </c>
      <c r="E79" s="3"/>
      <c r="F79" s="3"/>
      <c r="G79" s="3"/>
      <c r="H79" s="3"/>
      <c r="I79" s="3"/>
      <c r="J79" s="3"/>
      <c r="K79" s="3"/>
    </row>
    <row r="80" spans="1:11" x14ac:dyDescent="0.25">
      <c r="A80" s="3"/>
      <c r="B80" s="199" t="s">
        <v>50</v>
      </c>
      <c r="C80" s="16"/>
      <c r="D80" s="90">
        <f>IF(D71&gt;=D18,D75,-FV(D69/12,DATEDIF(EDATE(D81,D71*12),D19,"m"),-D77,D75))</f>
        <v>45127837.220620416</v>
      </c>
      <c r="E80" s="3"/>
      <c r="F80" s="3"/>
      <c r="G80" s="3"/>
      <c r="H80" s="3"/>
      <c r="I80" s="3"/>
      <c r="J80" s="3"/>
      <c r="K80" s="3"/>
    </row>
    <row r="81" spans="1:11" ht="15.75" thickBot="1" x14ac:dyDescent="0.3">
      <c r="A81" s="3"/>
      <c r="B81" s="203" t="s">
        <v>39</v>
      </c>
      <c r="C81" s="135"/>
      <c r="D81" s="218">
        <f>J32</f>
        <v>45870</v>
      </c>
      <c r="E81" s="3"/>
      <c r="F81" s="3"/>
      <c r="G81" s="3"/>
      <c r="H81" s="3"/>
      <c r="I81" s="3"/>
      <c r="J81" s="3"/>
      <c r="K81" s="3"/>
    </row>
    <row r="82" spans="1:11" s="456" customFormat="1" x14ac:dyDescent="0.25">
      <c r="A82" s="3"/>
      <c r="B82" s="351"/>
      <c r="C82" s="3"/>
      <c r="D82" s="628"/>
      <c r="E82" s="3"/>
      <c r="F82" s="3"/>
      <c r="G82" s="3"/>
      <c r="H82" s="3"/>
      <c r="I82" s="3"/>
      <c r="J82" s="3"/>
      <c r="K82" s="3"/>
    </row>
    <row r="83" spans="1:11" hidden="1" x14ac:dyDescent="0.25">
      <c r="A83" s="3"/>
      <c r="B83" s="407"/>
      <c r="C83" s="16"/>
      <c r="D83" s="625"/>
      <c r="E83" s="3"/>
      <c r="F83" s="3"/>
      <c r="G83" s="3"/>
      <c r="H83" s="3"/>
      <c r="I83" s="3"/>
      <c r="J83" s="3"/>
      <c r="K83" s="3"/>
    </row>
    <row r="84" spans="1:11" hidden="1" x14ac:dyDescent="0.25">
      <c r="A84" s="3"/>
      <c r="B84" s="407"/>
      <c r="C84" s="16"/>
      <c r="D84" s="625"/>
      <c r="E84" s="3"/>
      <c r="F84" s="3"/>
      <c r="G84" s="3"/>
      <c r="H84" s="3"/>
      <c r="I84" s="3"/>
      <c r="J84" s="3"/>
      <c r="K84" s="3"/>
    </row>
    <row r="85" spans="1:11" hidden="1" x14ac:dyDescent="0.25">
      <c r="A85" s="3"/>
      <c r="B85" s="3" t="s">
        <v>357</v>
      </c>
      <c r="C85" s="456" t="b">
        <f>+ROUND(LTC_Target,4)=ROUND(LTC_Actual,4)</f>
        <v>1</v>
      </c>
      <c r="D85" s="625"/>
      <c r="E85" s="3"/>
      <c r="F85" s="3"/>
      <c r="G85" s="3"/>
      <c r="H85" s="3"/>
      <c r="I85" s="3"/>
      <c r="J85" s="3"/>
      <c r="K85" s="3"/>
    </row>
    <row r="86" spans="1:11" s="456" customFormat="1" hidden="1" x14ac:dyDescent="0.25">
      <c r="A86" s="3"/>
      <c r="E86" s="3"/>
      <c r="F86" s="3"/>
      <c r="G86" s="3"/>
      <c r="H86" s="3"/>
      <c r="I86" s="3"/>
      <c r="J86" s="3"/>
      <c r="K86" s="3"/>
    </row>
    <row r="87" spans="1:11" s="456" customFormat="1" hidden="1" x14ac:dyDescent="0.25">
      <c r="A87" s="3"/>
      <c r="B87" s="3"/>
      <c r="C87" s="3"/>
      <c r="D87" s="3"/>
      <c r="E87" s="3"/>
      <c r="F87" s="3"/>
      <c r="G87" s="3"/>
      <c r="H87" s="3"/>
      <c r="I87" s="3"/>
      <c r="J87" s="3"/>
      <c r="K87" s="3"/>
    </row>
    <row r="88" spans="1:11" s="456" customFormat="1" hidden="1" x14ac:dyDescent="0.25"/>
    <row r="89" spans="1:11" s="456" customFormat="1" hidden="1" x14ac:dyDescent="0.25"/>
    <row r="90" spans="1:11" s="456" customFormat="1" hidden="1" x14ac:dyDescent="0.25"/>
    <row r="91" spans="1:11" s="456" customFormat="1" hidden="1" x14ac:dyDescent="0.25">
      <c r="D91" s="3">
        <v>0</v>
      </c>
    </row>
    <row r="92" spans="1:11" s="456" customFormat="1" hidden="1" x14ac:dyDescent="0.25">
      <c r="D92" s="3">
        <v>1</v>
      </c>
    </row>
    <row r="93" spans="1:11" s="456" customFormat="1" hidden="1" x14ac:dyDescent="0.25">
      <c r="D93" s="3">
        <v>2</v>
      </c>
    </row>
    <row r="94" spans="1:11" s="456" customFormat="1" hidden="1" x14ac:dyDescent="0.25">
      <c r="D94" s="3">
        <v>3</v>
      </c>
    </row>
    <row r="95" spans="1:11" s="456" customFormat="1" hidden="1" x14ac:dyDescent="0.25">
      <c r="D95" s="3">
        <v>4</v>
      </c>
    </row>
    <row r="96" spans="1:11" s="456" customFormat="1" hidden="1" x14ac:dyDescent="0.25">
      <c r="D96" s="3">
        <v>5</v>
      </c>
    </row>
    <row r="97" spans="4:4" s="456" customFormat="1" hidden="1" x14ac:dyDescent="0.25">
      <c r="D97" s="3">
        <v>6</v>
      </c>
    </row>
    <row r="98" spans="4:4" s="456" customFormat="1" hidden="1" x14ac:dyDescent="0.25">
      <c r="D98" s="3">
        <v>7</v>
      </c>
    </row>
    <row r="99" spans="4:4" s="456" customFormat="1" hidden="1" x14ac:dyDescent="0.25">
      <c r="D99" s="3">
        <v>8</v>
      </c>
    </row>
    <row r="100" spans="4:4" s="456" customFormat="1" hidden="1" x14ac:dyDescent="0.25">
      <c r="D100" s="3">
        <v>9</v>
      </c>
    </row>
    <row r="101" spans="4:4" s="456" customFormat="1" hidden="1" x14ac:dyDescent="0.25">
      <c r="D101" s="3">
        <v>10</v>
      </c>
    </row>
    <row r="102" spans="4:4" s="456" customFormat="1" hidden="1" x14ac:dyDescent="0.25"/>
    <row r="103" spans="4:4" s="456" customFormat="1" hidden="1" x14ac:dyDescent="0.25"/>
    <row r="104" spans="4:4" s="456" customFormat="1" hidden="1" x14ac:dyDescent="0.25"/>
    <row r="105" spans="4:4" s="456" customFormat="1" hidden="1" x14ac:dyDescent="0.25"/>
  </sheetData>
  <mergeCells count="2">
    <mergeCell ref="B65:D65"/>
    <mergeCell ref="H5:J5"/>
  </mergeCells>
  <conditionalFormatting sqref="G30">
    <cfRule type="expression" dxfId="32" priority="3">
      <formula>$G$30&gt;$G$25</formula>
    </cfRule>
  </conditionalFormatting>
  <conditionalFormatting sqref="I10:I11">
    <cfRule type="expression" dxfId="31" priority="6">
      <formula>OR(Equity_Share_GP=1,Equity_Share_GP=0)</formula>
    </cfRule>
  </conditionalFormatting>
  <conditionalFormatting sqref="I13:I14">
    <cfRule type="expression" dxfId="30" priority="7">
      <formula>OR(Equity_Share_GP=1,Equity_Share_GP=0)</formula>
    </cfRule>
  </conditionalFormatting>
  <conditionalFormatting sqref="J19">
    <cfRule type="expression" dxfId="29" priority="8">
      <formula>#REF!="no"</formula>
    </cfRule>
  </conditionalFormatting>
  <conditionalFormatting sqref="J20:J24">
    <cfRule type="expression" dxfId="28" priority="4">
      <formula>#REF!="no"</formula>
    </cfRule>
  </conditionalFormatting>
  <conditionalFormatting sqref="D81:D85">
    <cfRule type="expression" dxfId="27" priority="30">
      <formula>$D$81&lt;$D$17</formula>
    </cfRule>
  </conditionalFormatting>
  <conditionalFormatting sqref="B65">
    <cfRule type="expression" dxfId="26" priority="2">
      <formula>LTC_Test=FALSE</formula>
    </cfRule>
  </conditionalFormatting>
  <conditionalFormatting sqref="H5">
    <cfRule type="expression" dxfId="25" priority="1">
      <formula>LTC_Test=FALSE</formula>
    </cfRule>
  </conditionalFormatting>
  <dataValidations disablePrompts="1" count="3">
    <dataValidation type="list" allowBlank="1" showInputMessage="1" showErrorMessage="1" sqref="D18" xr:uid="{EEA84BA9-21F1-4328-8635-5F8FDF01EA5D}">
      <formula1>$D$92:$D$101</formula1>
    </dataValidation>
    <dataValidation type="list" allowBlank="1" showInputMessage="1" showErrorMessage="1" sqref="E9:E10" xr:uid="{3F7E7ACB-22BE-4958-8CFF-937B9E47CC31}">
      <formula1>$B$109:$B$110</formula1>
    </dataValidation>
    <dataValidation type="list" allowBlank="1" showInputMessage="1" showErrorMessage="1" sqref="E23" xr:uid="{DD777D6E-8460-4BDE-BFDA-2CE4775CC730}">
      <formula1>$C$145:$C$154</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2D86-3A53-45C9-8DD5-92B43E211F51}">
  <sheetPr codeName="Sheet3">
    <pageSetUpPr fitToPage="1"/>
  </sheetPr>
  <dimension ref="A1:U112"/>
  <sheetViews>
    <sheetView showGridLines="0" topLeftCell="A46" zoomScaleNormal="100" workbookViewId="0">
      <selection activeCell="E33" sqref="E33"/>
    </sheetView>
  </sheetViews>
  <sheetFormatPr defaultColWidth="0" defaultRowHeight="14.25" zeroHeight="1" outlineLevelRow="1" x14ac:dyDescent="0.2"/>
  <cols>
    <col min="1" max="1" width="3" style="9" customWidth="1"/>
    <col min="2" max="2" width="57.28515625" style="189" bestFit="1" customWidth="1"/>
    <col min="3" max="3" width="14.42578125" style="189" bestFit="1" customWidth="1"/>
    <col min="4" max="4" width="14.7109375" style="189" customWidth="1"/>
    <col min="5" max="5" width="16" style="189" bestFit="1" customWidth="1"/>
    <col min="6" max="18" width="14.7109375" style="189" customWidth="1"/>
    <col min="19" max="19" width="2.7109375" style="9" customWidth="1"/>
    <col min="20" max="21" width="0" style="189" hidden="1" customWidth="1"/>
    <col min="22" max="16384" width="8.85546875" style="189" hidden="1"/>
  </cols>
  <sheetData>
    <row r="1" spans="2:18" s="9" customFormat="1" x14ac:dyDescent="0.2"/>
    <row r="2" spans="2:18" s="9" customFormat="1" ht="15.75" x14ac:dyDescent="0.25">
      <c r="B2" s="345" t="str">
        <f>+Version!B2</f>
        <v>A.CRE - MULTIFAMILY DEVELOPMENT MODEL</v>
      </c>
      <c r="C2" s="345"/>
      <c r="D2" s="345"/>
      <c r="E2" s="345"/>
      <c r="F2" s="345"/>
      <c r="G2" s="345"/>
      <c r="H2" s="345"/>
      <c r="I2" s="345"/>
      <c r="J2" s="345"/>
      <c r="K2" s="345"/>
      <c r="L2" s="345"/>
      <c r="M2" s="345"/>
      <c r="N2" s="345"/>
      <c r="O2" s="345"/>
      <c r="P2" s="345"/>
      <c r="Q2" s="345"/>
      <c r="R2" s="345"/>
    </row>
    <row r="3" spans="2:18" s="9" customFormat="1" ht="15" x14ac:dyDescent="0.25">
      <c r="B3" s="346" t="str">
        <f>+'Summary&amp;Assumptions'!D9</f>
        <v>191 Old Moose Park Road</v>
      </c>
      <c r="C3" s="346"/>
      <c r="D3" s="346"/>
      <c r="E3" s="346"/>
      <c r="F3" s="346"/>
      <c r="G3" s="346"/>
      <c r="H3" s="346"/>
      <c r="I3" s="346"/>
      <c r="J3" s="346"/>
      <c r="K3" s="346"/>
      <c r="L3" s="346"/>
      <c r="M3" s="346"/>
      <c r="N3" s="346"/>
      <c r="O3" s="346"/>
      <c r="P3" s="346"/>
      <c r="Q3" s="346"/>
      <c r="R3" s="346"/>
    </row>
    <row r="4" spans="2:18" s="9" customFormat="1" x14ac:dyDescent="0.2"/>
    <row r="5" spans="2:18" s="9" customFormat="1" ht="15.75" x14ac:dyDescent="0.25">
      <c r="B5" s="347" t="s">
        <v>176</v>
      </c>
      <c r="C5" s="347"/>
      <c r="D5" s="347"/>
      <c r="E5" s="347"/>
      <c r="F5" s="347"/>
      <c r="G5" s="347"/>
      <c r="H5" s="347"/>
    </row>
    <row r="6" spans="2:18" s="9" customFormat="1" ht="15" thickBot="1" x14ac:dyDescent="0.25"/>
    <row r="7" spans="2:18" x14ac:dyDescent="0.2">
      <c r="B7" s="308"/>
      <c r="C7" s="309" t="s">
        <v>54</v>
      </c>
      <c r="D7" s="310">
        <v>0</v>
      </c>
      <c r="E7" s="310">
        <f>1+D7</f>
        <v>1</v>
      </c>
      <c r="F7" s="310">
        <f t="shared" ref="F7:O7" si="0">1+E7</f>
        <v>2</v>
      </c>
      <c r="G7" s="310">
        <f t="shared" si="0"/>
        <v>3</v>
      </c>
      <c r="H7" s="310">
        <f t="shared" si="0"/>
        <v>4</v>
      </c>
      <c r="I7" s="310">
        <f t="shared" si="0"/>
        <v>5</v>
      </c>
      <c r="J7" s="310">
        <f t="shared" si="0"/>
        <v>6</v>
      </c>
      <c r="K7" s="310">
        <f t="shared" si="0"/>
        <v>7</v>
      </c>
      <c r="L7" s="310">
        <f t="shared" si="0"/>
        <v>8</v>
      </c>
      <c r="M7" s="310">
        <f t="shared" si="0"/>
        <v>9</v>
      </c>
      <c r="N7" s="310">
        <f t="shared" si="0"/>
        <v>10</v>
      </c>
      <c r="O7" s="310">
        <f t="shared" si="0"/>
        <v>11</v>
      </c>
      <c r="P7" s="310">
        <f t="shared" ref="P7" si="1">1+O7</f>
        <v>12</v>
      </c>
      <c r="Q7" s="310">
        <f t="shared" ref="Q7" si="2">1+P7</f>
        <v>13</v>
      </c>
      <c r="R7" s="311">
        <f t="shared" ref="R7" si="3">1+Q7</f>
        <v>14</v>
      </c>
    </row>
    <row r="8" spans="2:18" x14ac:dyDescent="0.2">
      <c r="B8" s="312"/>
      <c r="C8" s="313" t="s">
        <v>202</v>
      </c>
      <c r="D8" s="314">
        <f>EOMONTH('Summary&amp;Assumptions'!D13,0)</f>
        <v>45382</v>
      </c>
      <c r="E8" s="314">
        <f>EOMONTH(D8,12)</f>
        <v>45747</v>
      </c>
      <c r="F8" s="314">
        <f t="shared" ref="F8:O8" si="4">EOMONTH(E8,12)</f>
        <v>46112</v>
      </c>
      <c r="G8" s="314">
        <f t="shared" si="4"/>
        <v>46477</v>
      </c>
      <c r="H8" s="314">
        <f t="shared" si="4"/>
        <v>46843</v>
      </c>
      <c r="I8" s="314">
        <f t="shared" si="4"/>
        <v>47208</v>
      </c>
      <c r="J8" s="314">
        <f t="shared" si="4"/>
        <v>47573</v>
      </c>
      <c r="K8" s="314">
        <f t="shared" si="4"/>
        <v>47938</v>
      </c>
      <c r="L8" s="314">
        <f t="shared" si="4"/>
        <v>48304</v>
      </c>
      <c r="M8" s="314">
        <f t="shared" si="4"/>
        <v>48669</v>
      </c>
      <c r="N8" s="314">
        <f t="shared" si="4"/>
        <v>49034</v>
      </c>
      <c r="O8" s="314">
        <f t="shared" si="4"/>
        <v>49399</v>
      </c>
      <c r="P8" s="314">
        <f t="shared" ref="P8" si="5">EOMONTH(O8,12)</f>
        <v>49765</v>
      </c>
      <c r="Q8" s="314">
        <f t="shared" ref="Q8" si="6">EOMONTH(P8,12)</f>
        <v>50130</v>
      </c>
      <c r="R8" s="315">
        <f t="shared" ref="R8" si="7">EOMONTH(Q8,12)</f>
        <v>50495</v>
      </c>
    </row>
    <row r="9" spans="2:18" x14ac:dyDescent="0.2">
      <c r="B9" s="160" t="str">
        <f>+MnthlyCF!B14</f>
        <v>Development</v>
      </c>
      <c r="R9" s="298"/>
    </row>
    <row r="10" spans="2:18" x14ac:dyDescent="0.2">
      <c r="B10" s="199" t="str">
        <f>+MnthlyCF!B15</f>
        <v xml:space="preserve">Land </v>
      </c>
      <c r="D10" s="299">
        <f>SUMIF(MnthlyCF!$J$10:$EL$10,AnnualCF!D$7,MnthlyCF!$J15:$EL15)</f>
        <v>8530000</v>
      </c>
      <c r="E10" s="299">
        <f>SUMIF(MnthlyCF!$J$10:$EL$10,AnnualCF!E$7,MnthlyCF!$J15:$EL15)</f>
        <v>0</v>
      </c>
      <c r="F10" s="299">
        <f>SUMIF(MnthlyCF!$J$10:$EL$10,AnnualCF!F$7,MnthlyCF!$J15:$EL15)</f>
        <v>0</v>
      </c>
      <c r="G10" s="299">
        <f>SUMIF(MnthlyCF!$J$10:$EL$10,AnnualCF!G$7,MnthlyCF!$J15:$EL15)</f>
        <v>0</v>
      </c>
      <c r="H10" s="299">
        <f>SUMIF(MnthlyCF!$J$10:$EL$10,AnnualCF!H$7,MnthlyCF!$J15:$EL15)</f>
        <v>0</v>
      </c>
      <c r="I10" s="299">
        <f>SUMIF(MnthlyCF!$J$10:$EL$10,AnnualCF!I$7,MnthlyCF!$J15:$EL15)</f>
        <v>0</v>
      </c>
      <c r="J10" s="299">
        <f>SUMIF(MnthlyCF!$J$10:$EL$10,AnnualCF!J$7,MnthlyCF!$J15:$EL15)</f>
        <v>0</v>
      </c>
      <c r="K10" s="299">
        <f>SUMIF(MnthlyCF!$J$10:$EL$10,AnnualCF!K$7,MnthlyCF!$J15:$EL15)</f>
        <v>0</v>
      </c>
      <c r="L10" s="299">
        <f>SUMIF(MnthlyCF!$J$10:$EL$10,AnnualCF!L$7,MnthlyCF!$J15:$EL15)</f>
        <v>0</v>
      </c>
      <c r="M10" s="299">
        <f>SUMIF(MnthlyCF!$J$10:$EL$10,AnnualCF!M$7,MnthlyCF!$J15:$EL15)</f>
        <v>0</v>
      </c>
      <c r="N10" s="299">
        <f>SUMIF(MnthlyCF!$J$10:$EL$10,AnnualCF!N$7,MnthlyCF!$J15:$EL15)</f>
        <v>0</v>
      </c>
      <c r="O10" s="299">
        <f>SUMIF(MnthlyCF!$J$10:$EL$10,AnnualCF!O$7,MnthlyCF!$J15:$EL15)</f>
        <v>0</v>
      </c>
      <c r="P10" s="299">
        <f>SUMIF(MnthlyCF!$J$10:$EL$10,AnnualCF!P$7,MnthlyCF!$J15:$EL15)</f>
        <v>0</v>
      </c>
      <c r="Q10" s="299">
        <f>SUMIF(MnthlyCF!$J$10:$EL$10,AnnualCF!Q$7,MnthlyCF!$J15:$EL15)</f>
        <v>0</v>
      </c>
      <c r="R10" s="300">
        <f>SUMIF(MnthlyCF!$J$10:$EL$10,AnnualCF!R$7,MnthlyCF!$J15:$EL15)</f>
        <v>0</v>
      </c>
    </row>
    <row r="11" spans="2:18" ht="16.5" x14ac:dyDescent="0.35">
      <c r="B11" s="260" t="str">
        <f>+MnthlyCF!B16</f>
        <v>Construction</v>
      </c>
      <c r="D11" s="301">
        <f>SUMIF(MnthlyCF!$J$10:$EL$10,AnnualCF!D$7,MnthlyCF!$J16:$EL16)</f>
        <v>0</v>
      </c>
      <c r="E11" s="301">
        <f>SUMIF(MnthlyCF!$J$10:$EL$10,AnnualCF!E$7,MnthlyCF!$J16:$EL16)</f>
        <v>39250000</v>
      </c>
      <c r="F11" s="301">
        <f>SUMIF(MnthlyCF!$J$10:$EL$10,AnnualCF!F$7,MnthlyCF!$J16:$EL16)</f>
        <v>0</v>
      </c>
      <c r="G11" s="301">
        <f>SUMIF(MnthlyCF!$J$10:$EL$10,AnnualCF!G$7,MnthlyCF!$J16:$EL16)</f>
        <v>0</v>
      </c>
      <c r="H11" s="301">
        <f>SUMIF(MnthlyCF!$J$10:$EL$10,AnnualCF!H$7,MnthlyCF!$J16:$EL16)</f>
        <v>0</v>
      </c>
      <c r="I11" s="301">
        <f>SUMIF(MnthlyCF!$J$10:$EL$10,AnnualCF!I$7,MnthlyCF!$J16:$EL16)</f>
        <v>0</v>
      </c>
      <c r="J11" s="301">
        <f>SUMIF(MnthlyCF!$J$10:$EL$10,AnnualCF!J$7,MnthlyCF!$J16:$EL16)</f>
        <v>0</v>
      </c>
      <c r="K11" s="301">
        <f>SUMIF(MnthlyCF!$J$10:$EL$10,AnnualCF!K$7,MnthlyCF!$J16:$EL16)</f>
        <v>0</v>
      </c>
      <c r="L11" s="301">
        <f>SUMIF(MnthlyCF!$J$10:$EL$10,AnnualCF!L$7,MnthlyCF!$J16:$EL16)</f>
        <v>0</v>
      </c>
      <c r="M11" s="301">
        <f>SUMIF(MnthlyCF!$J$10:$EL$10,AnnualCF!M$7,MnthlyCF!$J16:$EL16)</f>
        <v>0</v>
      </c>
      <c r="N11" s="301">
        <f>SUMIF(MnthlyCF!$J$10:$EL$10,AnnualCF!N$7,MnthlyCF!$J16:$EL16)</f>
        <v>0</v>
      </c>
      <c r="O11" s="301">
        <f>SUMIF(MnthlyCF!$J$10:$EL$10,AnnualCF!O$7,MnthlyCF!$J16:$EL16)</f>
        <v>0</v>
      </c>
      <c r="P11" s="301">
        <f>SUMIF(MnthlyCF!$J$10:$EL$10,AnnualCF!P$7,MnthlyCF!$J16:$EL16)</f>
        <v>0</v>
      </c>
      <c r="Q11" s="301">
        <f>SUMIF(MnthlyCF!$J$10:$EL$10,AnnualCF!Q$7,MnthlyCF!$J16:$EL16)</f>
        <v>0</v>
      </c>
      <c r="R11" s="302">
        <f>SUMIF(MnthlyCF!$J$10:$EL$10,AnnualCF!R$7,MnthlyCF!$J16:$EL16)</f>
        <v>0</v>
      </c>
    </row>
    <row r="12" spans="2:18" x14ac:dyDescent="0.2">
      <c r="B12" s="199" t="str">
        <f>+MnthlyCF!B17</f>
        <v>Total Development Costs - Pre-interest Reserve &amp; Fees</v>
      </c>
      <c r="D12" s="299">
        <f>SUMIF(MnthlyCF!$J$10:$EL$10,AnnualCF!D$7,MnthlyCF!$J17:$EL17)</f>
        <v>8530000</v>
      </c>
      <c r="E12" s="299">
        <f>SUMIF(MnthlyCF!$J$10:$EL$10,AnnualCF!E$7,MnthlyCF!$J17:$EL17)</f>
        <v>39250000</v>
      </c>
      <c r="F12" s="299">
        <f>SUMIF(MnthlyCF!$J$10:$EL$10,AnnualCF!F$7,MnthlyCF!$J17:$EL17)</f>
        <v>0</v>
      </c>
      <c r="G12" s="299">
        <f>SUMIF(MnthlyCF!$J$10:$EL$10,AnnualCF!G$7,MnthlyCF!$J17:$EL17)</f>
        <v>0</v>
      </c>
      <c r="H12" s="299">
        <f>SUMIF(MnthlyCF!$J$10:$EL$10,AnnualCF!H$7,MnthlyCF!$J17:$EL17)</f>
        <v>0</v>
      </c>
      <c r="I12" s="299">
        <f>SUMIF(MnthlyCF!$J$10:$EL$10,AnnualCF!I$7,MnthlyCF!$J17:$EL17)</f>
        <v>0</v>
      </c>
      <c r="J12" s="299">
        <f>SUMIF(MnthlyCF!$J$10:$EL$10,AnnualCF!J$7,MnthlyCF!$J17:$EL17)</f>
        <v>0</v>
      </c>
      <c r="K12" s="299">
        <f>SUMIF(MnthlyCF!$J$10:$EL$10,AnnualCF!K$7,MnthlyCF!$J17:$EL17)</f>
        <v>0</v>
      </c>
      <c r="L12" s="299">
        <f>SUMIF(MnthlyCF!$J$10:$EL$10,AnnualCF!L$7,MnthlyCF!$J17:$EL17)</f>
        <v>0</v>
      </c>
      <c r="M12" s="299">
        <f>SUMIF(MnthlyCF!$J$10:$EL$10,AnnualCF!M$7,MnthlyCF!$J17:$EL17)</f>
        <v>0</v>
      </c>
      <c r="N12" s="299">
        <f>SUMIF(MnthlyCF!$J$10:$EL$10,AnnualCF!N$7,MnthlyCF!$J17:$EL17)</f>
        <v>0</v>
      </c>
      <c r="O12" s="299">
        <f>SUMIF(MnthlyCF!$J$10:$EL$10,AnnualCF!O$7,MnthlyCF!$J17:$EL17)</f>
        <v>0</v>
      </c>
      <c r="P12" s="299">
        <f>SUMIF(MnthlyCF!$J$10:$EL$10,AnnualCF!P$7,MnthlyCF!$J17:$EL17)</f>
        <v>0</v>
      </c>
      <c r="Q12" s="299">
        <f>SUMIF(MnthlyCF!$J$10:$EL$10,AnnualCF!Q$7,MnthlyCF!$J17:$EL17)</f>
        <v>0</v>
      </c>
      <c r="R12" s="300">
        <f>SUMIF(MnthlyCF!$J$10:$EL$10,AnnualCF!R$7,MnthlyCF!$J17:$EL17)</f>
        <v>0</v>
      </c>
    </row>
    <row r="13" spans="2:18" x14ac:dyDescent="0.2">
      <c r="B13" s="199" t="str">
        <f>+MnthlyCF!B18</f>
        <v>Loan Fees</v>
      </c>
      <c r="D13" s="299">
        <f>SUMIF(MnthlyCF!$J$10:$EL$10,AnnualCF!D$7,MnthlyCF!$J18:$EL18)</f>
        <v>0</v>
      </c>
      <c r="E13" s="299">
        <f>SUMIF(MnthlyCF!$J$10:$EL$10,AnnualCF!E$7,MnthlyCF!$J18:$EL18)</f>
        <v>300000</v>
      </c>
      <c r="F13" s="299">
        <f>SUMIF(MnthlyCF!$J$10:$EL$10,AnnualCF!F$7,MnthlyCF!$J18:$EL18)</f>
        <v>0</v>
      </c>
      <c r="G13" s="299">
        <f>SUMIF(MnthlyCF!$J$10:$EL$10,AnnualCF!G$7,MnthlyCF!$J18:$EL18)</f>
        <v>0</v>
      </c>
      <c r="H13" s="299">
        <f>SUMIF(MnthlyCF!$J$10:$EL$10,AnnualCF!H$7,MnthlyCF!$J18:$EL18)</f>
        <v>0</v>
      </c>
      <c r="I13" s="299">
        <f>SUMIF(MnthlyCF!$J$10:$EL$10,AnnualCF!I$7,MnthlyCF!$J18:$EL18)</f>
        <v>0</v>
      </c>
      <c r="J13" s="299">
        <f>SUMIF(MnthlyCF!$J$10:$EL$10,AnnualCF!J$7,MnthlyCF!$J18:$EL18)</f>
        <v>0</v>
      </c>
      <c r="K13" s="299">
        <f>SUMIF(MnthlyCF!$J$10:$EL$10,AnnualCF!K$7,MnthlyCF!$J18:$EL18)</f>
        <v>0</v>
      </c>
      <c r="L13" s="299">
        <f>SUMIF(MnthlyCF!$J$10:$EL$10,AnnualCF!L$7,MnthlyCF!$J18:$EL18)</f>
        <v>0</v>
      </c>
      <c r="M13" s="299">
        <f>SUMIF(MnthlyCF!$J$10:$EL$10,AnnualCF!M$7,MnthlyCF!$J18:$EL18)</f>
        <v>0</v>
      </c>
      <c r="N13" s="299">
        <f>SUMIF(MnthlyCF!$J$10:$EL$10,AnnualCF!N$7,MnthlyCF!$J18:$EL18)</f>
        <v>0</v>
      </c>
      <c r="O13" s="299">
        <f>SUMIF(MnthlyCF!$J$10:$EL$10,AnnualCF!O$7,MnthlyCF!$J18:$EL18)</f>
        <v>0</v>
      </c>
      <c r="P13" s="299">
        <f>SUMIF(MnthlyCF!$J$10:$EL$10,AnnualCF!P$7,MnthlyCF!$J18:$EL18)</f>
        <v>0</v>
      </c>
      <c r="Q13" s="299">
        <f>SUMIF(MnthlyCF!$J$10:$EL$10,AnnualCF!Q$7,MnthlyCF!$J18:$EL18)</f>
        <v>0</v>
      </c>
      <c r="R13" s="300">
        <f>SUMIF(MnthlyCF!$J$10:$EL$10,AnnualCF!R$7,MnthlyCF!$J18:$EL18)</f>
        <v>0</v>
      </c>
    </row>
    <row r="14" spans="2:18" x14ac:dyDescent="0.2">
      <c r="B14" s="243" t="str">
        <f>+MnthlyCF!B19</f>
        <v>Interest Reserve</v>
      </c>
      <c r="C14" s="307"/>
      <c r="D14" s="335">
        <f>SUMIF(MnthlyCF!$J$10:$EL$10,AnnualCF!D$7,MnthlyCF!$J19:$EL19)</f>
        <v>0</v>
      </c>
      <c r="E14" s="335">
        <f>SUMIF(MnthlyCF!$J$10:$EL$10,AnnualCF!E$7,MnthlyCF!$J19:$EL19)</f>
        <v>1366826.2566177973</v>
      </c>
      <c r="F14" s="335">
        <f>SUMIF(MnthlyCF!$J$10:$EL$10,AnnualCF!F$7,MnthlyCF!$J19:$EL19)</f>
        <v>1235999.3618082886</v>
      </c>
      <c r="G14" s="335">
        <f>SUMIF(MnthlyCF!$J$10:$EL$10,AnnualCF!G$7,MnthlyCF!$J19:$EL19)</f>
        <v>0</v>
      </c>
      <c r="H14" s="335">
        <f>SUMIF(MnthlyCF!$J$10:$EL$10,AnnualCF!H$7,MnthlyCF!$J19:$EL19)</f>
        <v>0</v>
      </c>
      <c r="I14" s="335">
        <f>SUMIF(MnthlyCF!$J$10:$EL$10,AnnualCF!I$7,MnthlyCF!$J19:$EL19)</f>
        <v>0</v>
      </c>
      <c r="J14" s="335">
        <f>SUMIF(MnthlyCF!$J$10:$EL$10,AnnualCF!J$7,MnthlyCF!$J19:$EL19)</f>
        <v>0</v>
      </c>
      <c r="K14" s="335">
        <f>SUMIF(MnthlyCF!$J$10:$EL$10,AnnualCF!K$7,MnthlyCF!$J19:$EL19)</f>
        <v>0</v>
      </c>
      <c r="L14" s="335">
        <f>SUMIF(MnthlyCF!$J$10:$EL$10,AnnualCF!L$7,MnthlyCF!$J19:$EL19)</f>
        <v>0</v>
      </c>
      <c r="M14" s="335">
        <f>SUMIF(MnthlyCF!$J$10:$EL$10,AnnualCF!M$7,MnthlyCF!$J19:$EL19)</f>
        <v>0</v>
      </c>
      <c r="N14" s="335">
        <f>SUMIF(MnthlyCF!$J$10:$EL$10,AnnualCF!N$7,MnthlyCF!$J19:$EL19)</f>
        <v>0</v>
      </c>
      <c r="O14" s="335">
        <f>SUMIF(MnthlyCF!$J$10:$EL$10,AnnualCF!O$7,MnthlyCF!$J19:$EL19)</f>
        <v>0</v>
      </c>
      <c r="P14" s="335">
        <f>SUMIF(MnthlyCF!$J$10:$EL$10,AnnualCF!P$7,MnthlyCF!$J19:$EL19)</f>
        <v>0</v>
      </c>
      <c r="Q14" s="335">
        <f>SUMIF(MnthlyCF!$J$10:$EL$10,AnnualCF!Q$7,MnthlyCF!$J19:$EL19)</f>
        <v>0</v>
      </c>
      <c r="R14" s="336">
        <f>SUMIF(MnthlyCF!$J$10:$EL$10,AnnualCF!R$7,MnthlyCF!$J19:$EL19)</f>
        <v>0</v>
      </c>
    </row>
    <row r="15" spans="2:18" ht="15" thickBot="1" x14ac:dyDescent="0.25">
      <c r="B15" s="268" t="str">
        <f>+MnthlyCF!B20</f>
        <v>Total Development Costs</v>
      </c>
      <c r="C15" s="337"/>
      <c r="D15" s="338">
        <f>SUMIF(MnthlyCF!$J$10:$EL$10,AnnualCF!D$7,MnthlyCF!$J20:$EL20)</f>
        <v>8530000</v>
      </c>
      <c r="E15" s="338">
        <f>SUMIF(MnthlyCF!$J$10:$EL$10,AnnualCF!E$7,MnthlyCF!$J20:$EL20)</f>
        <v>40916826.256617792</v>
      </c>
      <c r="F15" s="338">
        <f>SUMIF(MnthlyCF!$J$10:$EL$10,AnnualCF!F$7,MnthlyCF!$J20:$EL20)</f>
        <v>1235999.3618082886</v>
      </c>
      <c r="G15" s="338">
        <f>SUMIF(MnthlyCF!$J$10:$EL$10,AnnualCF!G$7,MnthlyCF!$J20:$EL20)</f>
        <v>0</v>
      </c>
      <c r="H15" s="338">
        <f>SUMIF(MnthlyCF!$J$10:$EL$10,AnnualCF!H$7,MnthlyCF!$J20:$EL20)</f>
        <v>0</v>
      </c>
      <c r="I15" s="338">
        <f>SUMIF(MnthlyCF!$J$10:$EL$10,AnnualCF!I$7,MnthlyCF!$J20:$EL20)</f>
        <v>0</v>
      </c>
      <c r="J15" s="338">
        <f>SUMIF(MnthlyCF!$J$10:$EL$10,AnnualCF!J$7,MnthlyCF!$J20:$EL20)</f>
        <v>0</v>
      </c>
      <c r="K15" s="338">
        <f>SUMIF(MnthlyCF!$J$10:$EL$10,AnnualCF!K$7,MnthlyCF!$J20:$EL20)</f>
        <v>0</v>
      </c>
      <c r="L15" s="338">
        <f>SUMIF(MnthlyCF!$J$10:$EL$10,AnnualCF!L$7,MnthlyCF!$J20:$EL20)</f>
        <v>0</v>
      </c>
      <c r="M15" s="338">
        <f>SUMIF(MnthlyCF!$J$10:$EL$10,AnnualCF!M$7,MnthlyCF!$J20:$EL20)</f>
        <v>0</v>
      </c>
      <c r="N15" s="338">
        <f>SUMIF(MnthlyCF!$J$10:$EL$10,AnnualCF!N$7,MnthlyCF!$J20:$EL20)</f>
        <v>0</v>
      </c>
      <c r="O15" s="338">
        <f>SUMIF(MnthlyCF!$J$10:$EL$10,AnnualCF!O$7,MnthlyCF!$J20:$EL20)</f>
        <v>0</v>
      </c>
      <c r="P15" s="338">
        <f>SUMIF(MnthlyCF!$J$10:$EL$10,AnnualCF!P$7,MnthlyCF!$J20:$EL20)</f>
        <v>0</v>
      </c>
      <c r="Q15" s="338">
        <f>SUMIF(MnthlyCF!$J$10:$EL$10,AnnualCF!Q$7,MnthlyCF!$J20:$EL20)</f>
        <v>0</v>
      </c>
      <c r="R15" s="339">
        <f>SUMIF(MnthlyCF!$J$10:$EL$10,AnnualCF!R$7,MnthlyCF!$J20:$EL20)</f>
        <v>0</v>
      </c>
    </row>
    <row r="16" spans="2:18" s="9" customFormat="1" ht="15" thickBot="1" x14ac:dyDescent="0.25">
      <c r="B16" s="190"/>
      <c r="D16" s="191"/>
      <c r="E16" s="191"/>
      <c r="F16" s="191"/>
      <c r="G16" s="191"/>
      <c r="H16" s="191"/>
      <c r="I16" s="191"/>
      <c r="J16" s="191"/>
      <c r="K16" s="191"/>
      <c r="L16" s="191"/>
      <c r="M16" s="191"/>
      <c r="N16" s="191"/>
      <c r="O16" s="191"/>
      <c r="P16" s="191"/>
      <c r="Q16" s="191"/>
      <c r="R16" s="191"/>
    </row>
    <row r="17" spans="1:19" hidden="1" outlineLevel="1" x14ac:dyDescent="0.2">
      <c r="B17" s="229" t="str">
        <f>+MnthlyCF!B22</f>
        <v>Draw Schedule</v>
      </c>
      <c r="C17" s="264"/>
      <c r="D17" s="317"/>
      <c r="E17" s="317"/>
      <c r="F17" s="317"/>
      <c r="G17" s="317"/>
      <c r="H17" s="317"/>
      <c r="I17" s="317"/>
      <c r="J17" s="317"/>
      <c r="K17" s="317"/>
      <c r="L17" s="317"/>
      <c r="M17" s="317"/>
      <c r="N17" s="317"/>
      <c r="O17" s="317"/>
      <c r="P17" s="317"/>
      <c r="Q17" s="317"/>
      <c r="R17" s="318"/>
    </row>
    <row r="18" spans="1:19" hidden="1" outlineLevel="1" x14ac:dyDescent="0.2">
      <c r="B18" s="319" t="str">
        <f>+MnthlyCF!B23</f>
        <v>Equity</v>
      </c>
      <c r="C18" s="289"/>
      <c r="D18" s="320"/>
      <c r="E18" s="320"/>
      <c r="F18" s="320"/>
      <c r="G18" s="320"/>
      <c r="H18" s="320"/>
      <c r="I18" s="320"/>
      <c r="J18" s="320"/>
      <c r="K18" s="320"/>
      <c r="L18" s="320"/>
      <c r="M18" s="320"/>
      <c r="N18" s="320"/>
      <c r="O18" s="320"/>
      <c r="P18" s="320"/>
      <c r="Q18" s="320"/>
      <c r="R18" s="321"/>
    </row>
    <row r="19" spans="1:19" hidden="1" outlineLevel="1" x14ac:dyDescent="0.2">
      <c r="B19" s="133" t="str">
        <f>+MnthlyCF!G25</f>
        <v>Equity Required</v>
      </c>
      <c r="D19" s="299">
        <f>SUMIF(MnthlyCF!$J$10:$EL$10,AnnualCF!D$7,MnthlyCF!$J25:$EL25)</f>
        <v>8530000</v>
      </c>
      <c r="E19" s="299">
        <f>SUMIF(MnthlyCF!$J$10:$EL$10,AnnualCF!E$7,MnthlyCF!$J25:$EL25)</f>
        <v>11743138.514390651</v>
      </c>
      <c r="F19" s="299">
        <f>SUMIF(MnthlyCF!$J$10:$EL$10,AnnualCF!F$7,MnthlyCF!$J25:$EL25)</f>
        <v>0</v>
      </c>
      <c r="G19" s="299">
        <f>SUMIF(MnthlyCF!$J$10:$EL$10,AnnualCF!G$7,MnthlyCF!$J25:$EL25)</f>
        <v>0</v>
      </c>
      <c r="H19" s="299">
        <f>SUMIF(MnthlyCF!$J$10:$EL$10,AnnualCF!H$7,MnthlyCF!$J25:$EL25)</f>
        <v>0</v>
      </c>
      <c r="I19" s="299">
        <f>SUMIF(MnthlyCF!$J$10:$EL$10,AnnualCF!I$7,MnthlyCF!$J25:$EL25)</f>
        <v>0</v>
      </c>
      <c r="J19" s="299">
        <f>SUMIF(MnthlyCF!$J$10:$EL$10,AnnualCF!J$7,MnthlyCF!$J25:$EL25)</f>
        <v>0</v>
      </c>
      <c r="K19" s="299">
        <f>SUMIF(MnthlyCF!$J$10:$EL$10,AnnualCF!K$7,MnthlyCF!$J25:$EL25)</f>
        <v>0</v>
      </c>
      <c r="L19" s="299">
        <f>SUMIF(MnthlyCF!$J$10:$EL$10,AnnualCF!L$7,MnthlyCF!$J25:$EL25)</f>
        <v>0</v>
      </c>
      <c r="M19" s="299">
        <f>SUMIF(MnthlyCF!$J$10:$EL$10,AnnualCF!M$7,MnthlyCF!$J25:$EL25)</f>
        <v>0</v>
      </c>
      <c r="N19" s="299">
        <f>SUMIF(MnthlyCF!$J$10:$EL$10,AnnualCF!N$7,MnthlyCF!$J25:$EL25)</f>
        <v>0</v>
      </c>
      <c r="O19" s="299">
        <f>SUMIF(MnthlyCF!$J$10:$EL$10,AnnualCF!O$7,MnthlyCF!$J25:$EL25)</f>
        <v>0</v>
      </c>
      <c r="P19" s="299">
        <f>SUMIF(MnthlyCF!$J$10:$EL$10,AnnualCF!P$7,MnthlyCF!$J25:$EL25)</f>
        <v>0</v>
      </c>
      <c r="Q19" s="299">
        <f>SUMIF(MnthlyCF!$J$10:$EL$10,AnnualCF!Q$7,MnthlyCF!$J25:$EL25)</f>
        <v>0</v>
      </c>
      <c r="R19" s="300">
        <f>SUMIF(MnthlyCF!$J$10:$EL$10,AnnualCF!R$7,MnthlyCF!$J25:$EL25)</f>
        <v>0</v>
      </c>
    </row>
    <row r="20" spans="1:19" hidden="1" outlineLevel="1" x14ac:dyDescent="0.2">
      <c r="B20" s="322" t="str">
        <f>+MnthlyCF!B28</f>
        <v xml:space="preserve">Debt </v>
      </c>
      <c r="C20" s="323"/>
      <c r="D20" s="324"/>
      <c r="E20" s="324"/>
      <c r="F20" s="324"/>
      <c r="G20" s="324"/>
      <c r="H20" s="324"/>
      <c r="I20" s="324"/>
      <c r="J20" s="324"/>
      <c r="K20" s="324"/>
      <c r="L20" s="324"/>
      <c r="M20" s="324"/>
      <c r="N20" s="324"/>
      <c r="O20" s="324"/>
      <c r="P20" s="324"/>
      <c r="Q20" s="324"/>
      <c r="R20" s="325"/>
    </row>
    <row r="21" spans="1:19" ht="15" hidden="1" outlineLevel="1" thickBot="1" x14ac:dyDescent="0.25">
      <c r="B21" s="306" t="str">
        <f>+MnthlyCF!G30</f>
        <v>Debt Funded</v>
      </c>
      <c r="C21" s="303"/>
      <c r="D21" s="304">
        <f>SUMIF(MnthlyCF!$J$10:$EL$10,AnnualCF!D$7,MnthlyCF!$J30:$EL30)</f>
        <v>0</v>
      </c>
      <c r="E21" s="304">
        <f>SUMIF(MnthlyCF!$J$10:$EL$10,AnnualCF!E$7,MnthlyCF!$J30:$EL30)</f>
        <v>27506861.485609345</v>
      </c>
      <c r="F21" s="304">
        <f>SUMIF(MnthlyCF!$J$10:$EL$10,AnnualCF!F$7,MnthlyCF!$J30:$EL30)</f>
        <v>0</v>
      </c>
      <c r="G21" s="304">
        <f>SUMIF(MnthlyCF!$J$10:$EL$10,AnnualCF!G$7,MnthlyCF!$J30:$EL30)</f>
        <v>0</v>
      </c>
      <c r="H21" s="304">
        <f>SUMIF(MnthlyCF!$J$10:$EL$10,AnnualCF!H$7,MnthlyCF!$J30:$EL30)</f>
        <v>0</v>
      </c>
      <c r="I21" s="304">
        <f>SUMIF(MnthlyCF!$J$10:$EL$10,AnnualCF!I$7,MnthlyCF!$J30:$EL30)</f>
        <v>0</v>
      </c>
      <c r="J21" s="304">
        <f>SUMIF(MnthlyCF!$J$10:$EL$10,AnnualCF!J$7,MnthlyCF!$J30:$EL30)</f>
        <v>0</v>
      </c>
      <c r="K21" s="304">
        <f>SUMIF(MnthlyCF!$J$10:$EL$10,AnnualCF!K$7,MnthlyCF!$J30:$EL30)</f>
        <v>0</v>
      </c>
      <c r="L21" s="304">
        <f>SUMIF(MnthlyCF!$J$10:$EL$10,AnnualCF!L$7,MnthlyCF!$J30:$EL30)</f>
        <v>0</v>
      </c>
      <c r="M21" s="304">
        <f>SUMIF(MnthlyCF!$J$10:$EL$10,AnnualCF!M$7,MnthlyCF!$J30:$EL30)</f>
        <v>0</v>
      </c>
      <c r="N21" s="304">
        <f>SUMIF(MnthlyCF!$J$10:$EL$10,AnnualCF!N$7,MnthlyCF!$J30:$EL30)</f>
        <v>0</v>
      </c>
      <c r="O21" s="304">
        <f>SUMIF(MnthlyCF!$J$10:$EL$10,AnnualCF!O$7,MnthlyCF!$J30:$EL30)</f>
        <v>0</v>
      </c>
      <c r="P21" s="304">
        <f>SUMIF(MnthlyCF!$J$10:$EL$10,AnnualCF!P$7,MnthlyCF!$J30:$EL30)</f>
        <v>0</v>
      </c>
      <c r="Q21" s="304">
        <f>SUMIF(MnthlyCF!$J$10:$EL$10,AnnualCF!Q$7,MnthlyCF!$J30:$EL30)</f>
        <v>0</v>
      </c>
      <c r="R21" s="305">
        <f>SUMIF(MnthlyCF!$J$10:$EL$10,AnnualCF!R$7,MnthlyCF!$J30:$EL30)</f>
        <v>0</v>
      </c>
    </row>
    <row r="22" spans="1:19" s="9" customFormat="1" ht="15" hidden="1" outlineLevel="1" thickBot="1" x14ac:dyDescent="0.25">
      <c r="B22" s="190"/>
      <c r="C22" s="316"/>
      <c r="D22" s="191"/>
      <c r="E22" s="191"/>
      <c r="F22" s="191"/>
      <c r="G22" s="191"/>
      <c r="H22" s="191"/>
      <c r="I22" s="191"/>
      <c r="J22" s="191"/>
      <c r="K22" s="191"/>
      <c r="L22" s="191"/>
      <c r="M22" s="191"/>
      <c r="N22" s="191"/>
      <c r="O22" s="191"/>
      <c r="P22" s="191"/>
      <c r="Q22" s="191"/>
      <c r="R22" s="191"/>
      <c r="S22" s="191"/>
    </row>
    <row r="23" spans="1:19" collapsed="1" x14ac:dyDescent="0.2">
      <c r="B23" s="344" t="str">
        <f>+MnthlyCF!B45</f>
        <v>Operating Cash Flow</v>
      </c>
      <c r="C23" s="264"/>
      <c r="D23" s="264"/>
      <c r="E23" s="264"/>
      <c r="F23" s="264"/>
      <c r="G23" s="264"/>
      <c r="H23" s="264"/>
      <c r="I23" s="264"/>
      <c r="J23" s="264"/>
      <c r="K23" s="264"/>
      <c r="L23" s="264"/>
      <c r="M23" s="264"/>
      <c r="N23" s="264"/>
      <c r="O23" s="264"/>
      <c r="P23" s="264"/>
      <c r="Q23" s="264"/>
      <c r="R23" s="265"/>
      <c r="S23" s="191"/>
    </row>
    <row r="24" spans="1:19" x14ac:dyDescent="0.2">
      <c r="B24" s="219" t="str">
        <f>+MnthlyCF!B58</f>
        <v>Revenue</v>
      </c>
      <c r="D24" s="299"/>
      <c r="E24" s="299"/>
      <c r="F24" s="299"/>
      <c r="G24" s="299"/>
      <c r="H24" s="299"/>
      <c r="I24" s="299"/>
      <c r="J24" s="299"/>
      <c r="K24" s="299"/>
      <c r="L24" s="299"/>
      <c r="M24" s="299"/>
      <c r="N24" s="299"/>
      <c r="O24" s="299"/>
      <c r="P24" s="299"/>
      <c r="Q24" s="299"/>
      <c r="R24" s="300"/>
    </row>
    <row r="25" spans="1:19" x14ac:dyDescent="0.2">
      <c r="B25" s="199" t="str">
        <f>+MnthlyCF!B68</f>
        <v>Total Rental Income Pre-Concessions</v>
      </c>
      <c r="C25" s="555"/>
      <c r="D25" s="299">
        <f>SUMIFS(MnthlyCF!$J$68:$FQ$68,MnthlyCF!$J$10:$FQ$10,AnnualCF!D$7,MnthlyCF!$J$12:$FQ$12,"&lt;="&amp;'Summary&amp;Assumptions'!$D$18)</f>
        <v>0</v>
      </c>
      <c r="E25" s="299">
        <f>SUMIFS(MnthlyCF!$J$68:$FQ$68,MnthlyCF!$J$10:$FQ$10,AnnualCF!E$7,MnthlyCF!$J$12:$FQ$12,"&lt;="&amp;'Summary&amp;Assumptions'!$D$18)</f>
        <v>1137300</v>
      </c>
      <c r="F25" s="299">
        <f>SUMIFS(MnthlyCF!$J$68:$FQ$68,MnthlyCF!$J$10:$FQ$10,AnnualCF!F$7,MnthlyCF!$J$12:$FQ$12,"&lt;="&amp;'Summary&amp;Assumptions'!$D$18)</f>
        <v>7530710</v>
      </c>
      <c r="G25" s="299">
        <f>SUMIFS(MnthlyCF!$J$68:$FQ$68,MnthlyCF!$J$10:$FQ$10,AnnualCF!G$7,MnthlyCF!$J$12:$FQ$12,"&lt;="&amp;'Summary&amp;Assumptions'!$D$18)</f>
        <v>8330856.2999999989</v>
      </c>
      <c r="H25" s="299">
        <f>SUMIFS(MnthlyCF!$J$68:$FQ$68,MnthlyCF!$J$10:$FQ$10,AnnualCF!H$7,MnthlyCF!$J$12:$FQ$12,"&lt;="&amp;'Summary&amp;Assumptions'!$D$18)</f>
        <v>8580781.9889999982</v>
      </c>
      <c r="I25" s="299">
        <f>SUMIFS(MnthlyCF!$J$68:$FQ$68,MnthlyCF!$J$10:$FQ$10,AnnualCF!I$7,MnthlyCF!$J$12:$FQ$12,"&lt;="&amp;'Summary&amp;Assumptions'!$D$18)</f>
        <v>8838205.4486699998</v>
      </c>
      <c r="J25" s="299">
        <f>SUMIFS(MnthlyCF!$J$68:$FQ$68,MnthlyCF!$J$10:$FQ$10,AnnualCF!J$7,MnthlyCF!$J$12:$FQ$12,"&lt;="&amp;'Summary&amp;Assumptions'!$D$18)</f>
        <v>9103351.6121300999</v>
      </c>
      <c r="K25" s="299">
        <f>SUMIFS(MnthlyCF!$J$68:$FQ$68,MnthlyCF!$J$10:$FQ$10,AnnualCF!K$7,MnthlyCF!$J$12:$FQ$12,"&lt;="&amp;'Summary&amp;Assumptions'!$D$18)</f>
        <v>9376452.1604940016</v>
      </c>
      <c r="L25" s="299">
        <f>SUMIFS(MnthlyCF!$J$68:$FQ$68,MnthlyCF!$J$10:$FQ$10,AnnualCF!L$7,MnthlyCF!$J$12:$FQ$12,"&lt;="&amp;'Summary&amp;Assumptions'!$D$18)</f>
        <v>9657745.7253088225</v>
      </c>
      <c r="M25" s="299">
        <f>SUMIFS(MnthlyCF!$J$68:$FQ$68,MnthlyCF!$J$10:$FQ$10,AnnualCF!M$7,MnthlyCF!$J$12:$FQ$12,"&lt;="&amp;'Summary&amp;Assumptions'!$D$18)</f>
        <v>9947478.0970680863</v>
      </c>
      <c r="N25" s="299">
        <f>SUMIFS(MnthlyCF!$J$68:$FQ$68,MnthlyCF!$J$10:$FQ$10,AnnualCF!N$7,MnthlyCF!$J$12:$FQ$12,"&lt;="&amp;'Summary&amp;Assumptions'!$D$18)</f>
        <v>10245902.439980129</v>
      </c>
      <c r="O25" s="299">
        <f>SUMIFS(MnthlyCF!$J$68:$FQ$68,MnthlyCF!$J$10:$FQ$10,AnnualCF!O$7,MnthlyCF!$J$12:$FQ$12,"&lt;="&amp;'Summary&amp;Assumptions'!$D$18)</f>
        <v>7856039.3398358803</v>
      </c>
      <c r="P25" s="299">
        <f>SUMIFS(MnthlyCF!$J$68:$FQ$68,MnthlyCF!$J$10:$FQ$10,AnnualCF!P$7,MnthlyCF!$J$12:$FQ$12,"&lt;="&amp;'Summary&amp;Assumptions'!$D$18)</f>
        <v>0</v>
      </c>
      <c r="Q25" s="299">
        <f>SUMIFS(MnthlyCF!$J$68:$FQ$68,MnthlyCF!$J$10:$FQ$10,AnnualCF!Q$7,MnthlyCF!$J$12:$FQ$12,"&lt;="&amp;'Summary&amp;Assumptions'!$D$18)</f>
        <v>0</v>
      </c>
      <c r="R25" s="300">
        <f>SUMIFS(MnthlyCF!$J$68:$FQ$68,MnthlyCF!$J$10:$FQ$10,AnnualCF!R$7,MnthlyCF!$J$12:$FQ$12,"&lt;="&amp;'Summary&amp;Assumptions'!$D$18)</f>
        <v>0</v>
      </c>
    </row>
    <row r="26" spans="1:19" x14ac:dyDescent="0.2">
      <c r="B26" s="241" t="str">
        <f>+MnthlyCF!B70</f>
        <v>Concessions</v>
      </c>
      <c r="C26" s="307"/>
      <c r="D26" s="335">
        <f>SUMIFS(MnthlyCF!$J$70:$FQ$70,MnthlyCF!$J$10:$FQ$10,AnnualCF!D$7,MnthlyCF!$J$12:$FQ$12,"&lt;="&amp;'Summary&amp;Assumptions'!$D$18)</f>
        <v>0</v>
      </c>
      <c r="E26" s="335">
        <f>SUMIFS(MnthlyCF!$J$70:$FQ$70,MnthlyCF!$J$10:$FQ$10,AnnualCF!E$7,MnthlyCF!$J$12:$FQ$12,"&lt;="&amp;'Summary&amp;Assumptions'!$D$18)</f>
        <v>-802800</v>
      </c>
      <c r="F26" s="335">
        <f>SUMIFS(MnthlyCF!$J$70:$FQ$70,MnthlyCF!$J$10:$FQ$10,AnnualCF!F$7,MnthlyCF!$J$12:$FQ$12,"&lt;="&amp;'Summary&amp;Assumptions'!$D$18)</f>
        <v>-1255118.3333333335</v>
      </c>
      <c r="G26" s="335">
        <f>SUMIFS(MnthlyCF!$J$70:$FQ$70,MnthlyCF!$J$10:$FQ$10,AnnualCF!G$7,MnthlyCF!$J$12:$FQ$12,"&lt;="&amp;'Summary&amp;Assumptions'!$D$18)</f>
        <v>-1388476.0500000003</v>
      </c>
      <c r="H26" s="335">
        <f>SUMIFS(MnthlyCF!$J$70:$FQ$70,MnthlyCF!$J$10:$FQ$10,AnnualCF!H$7,MnthlyCF!$J$12:$FQ$12,"&lt;="&amp;'Summary&amp;Assumptions'!$D$18)</f>
        <v>-1430130.3314999996</v>
      </c>
      <c r="I26" s="335">
        <f>SUMIFS(MnthlyCF!$J$70:$FQ$70,MnthlyCF!$J$10:$FQ$10,AnnualCF!I$7,MnthlyCF!$J$12:$FQ$12,"&lt;="&amp;'Summary&amp;Assumptions'!$D$18)</f>
        <v>-1473034.2414449998</v>
      </c>
      <c r="J26" s="335">
        <f>SUMIFS(MnthlyCF!$J$70:$FQ$70,MnthlyCF!$J$10:$FQ$10,AnnualCF!J$7,MnthlyCF!$J$12:$FQ$12,"&lt;="&amp;'Summary&amp;Assumptions'!$D$18)</f>
        <v>-1517225.26868835</v>
      </c>
      <c r="K26" s="335">
        <f>SUMIFS(MnthlyCF!$J$70:$FQ$70,MnthlyCF!$J$10:$FQ$10,AnnualCF!K$7,MnthlyCF!$J$12:$FQ$12,"&lt;="&amp;'Summary&amp;Assumptions'!$D$18)</f>
        <v>-1562742.0267490004</v>
      </c>
      <c r="L26" s="335">
        <f>SUMIFS(MnthlyCF!$J$70:$FQ$70,MnthlyCF!$J$10:$FQ$10,AnnualCF!L$7,MnthlyCF!$J$12:$FQ$12,"&lt;="&amp;'Summary&amp;Assumptions'!$D$18)</f>
        <v>-1609624.2875514706</v>
      </c>
      <c r="M26" s="335">
        <f>SUMIFS(MnthlyCF!$J$70:$FQ$70,MnthlyCF!$J$10:$FQ$10,AnnualCF!M$7,MnthlyCF!$J$12:$FQ$12,"&lt;="&amp;'Summary&amp;Assumptions'!$D$18)</f>
        <v>-1657913.0161780147</v>
      </c>
      <c r="N26" s="335">
        <f>SUMIFS(MnthlyCF!$J$70:$FQ$70,MnthlyCF!$J$10:$FQ$10,AnnualCF!N$7,MnthlyCF!$J$12:$FQ$12,"&lt;="&amp;'Summary&amp;Assumptions'!$D$18)</f>
        <v>-1707650.406663355</v>
      </c>
      <c r="O26" s="335">
        <f>SUMIFS(MnthlyCF!$J$70:$FQ$70,MnthlyCF!$J$10:$FQ$10,AnnualCF!O$7,MnthlyCF!$J$12:$FQ$12,"&lt;="&amp;'Summary&amp;Assumptions'!$D$18)</f>
        <v>-1309339.8899726467</v>
      </c>
      <c r="P26" s="335">
        <f>SUMIFS(MnthlyCF!$J$70:$FQ$70,MnthlyCF!$J$10:$FQ$10,AnnualCF!P$7,MnthlyCF!$J$12:$FQ$12,"&lt;="&amp;'Summary&amp;Assumptions'!$D$18)</f>
        <v>0</v>
      </c>
      <c r="Q26" s="335">
        <f>SUMIFS(MnthlyCF!$J$70:$FQ$70,MnthlyCF!$J$10:$FQ$10,AnnualCF!Q$7,MnthlyCF!$J$12:$FQ$12,"&lt;="&amp;'Summary&amp;Assumptions'!$D$18)</f>
        <v>0</v>
      </c>
      <c r="R26" s="336">
        <f>SUMIFS(MnthlyCF!$J$70:$FQ$70,MnthlyCF!$J$10:$FQ$10,AnnualCF!R$7,MnthlyCF!$J$12:$FQ$12,"&lt;="&amp;'Summary&amp;Assumptions'!$D$18)</f>
        <v>0</v>
      </c>
      <c r="S26" s="191"/>
    </row>
    <row r="27" spans="1:19" x14ac:dyDescent="0.2">
      <c r="B27" s="219" t="str">
        <f>+MnthlyCF!B72</f>
        <v>Total Rental Income</v>
      </c>
      <c r="C27" s="556"/>
      <c r="D27" s="557">
        <f>SUMIFS(MnthlyCF!$J$72:$FQ$72,MnthlyCF!$J$10:$FQ$10,AnnualCF!D$7,MnthlyCF!$J$12:$FQ$12,"&lt;="&amp;'Summary&amp;Assumptions'!$D$18)</f>
        <v>0</v>
      </c>
      <c r="E27" s="557">
        <f>SUMIFS(MnthlyCF!$J$72:$FQ$72,MnthlyCF!$J$10:$FQ$10,AnnualCF!E$7,MnthlyCF!$J$12:$FQ$12,"&lt;="&amp;'Summary&amp;Assumptions'!$D$18)</f>
        <v>334500</v>
      </c>
      <c r="F27" s="557">
        <f>SUMIFS(MnthlyCF!$J$72:$FQ$72,MnthlyCF!$J$10:$FQ$10,AnnualCF!F$7,MnthlyCF!$J$12:$FQ$12,"&lt;="&amp;'Summary&amp;Assumptions'!$D$18)</f>
        <v>6275591.666666666</v>
      </c>
      <c r="G27" s="557">
        <f>SUMIFS(MnthlyCF!$J$72:$FQ$72,MnthlyCF!$J$10:$FQ$10,AnnualCF!G$7,MnthlyCF!$J$12:$FQ$12,"&lt;="&amp;'Summary&amp;Assumptions'!$D$18)</f>
        <v>6942380.25</v>
      </c>
      <c r="H27" s="557">
        <f>SUMIFS(MnthlyCF!$J$72:$FQ$72,MnthlyCF!$J$10:$FQ$10,AnnualCF!H$7,MnthlyCF!$J$12:$FQ$12,"&lt;="&amp;'Summary&amp;Assumptions'!$D$18)</f>
        <v>7150651.6575000007</v>
      </c>
      <c r="I27" s="557">
        <f>SUMIFS(MnthlyCF!$J$72:$FQ$72,MnthlyCF!$J$10:$FQ$10,AnnualCF!I$7,MnthlyCF!$J$12:$FQ$12,"&lt;="&amp;'Summary&amp;Assumptions'!$D$18)</f>
        <v>7365171.2072250005</v>
      </c>
      <c r="J27" s="557">
        <f>SUMIFS(MnthlyCF!$J$72:$FQ$72,MnthlyCF!$J$10:$FQ$10,AnnualCF!J$7,MnthlyCF!$J$12:$FQ$12,"&lt;="&amp;'Summary&amp;Assumptions'!$D$18)</f>
        <v>7586126.3434417481</v>
      </c>
      <c r="K27" s="557">
        <f>SUMIFS(MnthlyCF!$J$72:$FQ$72,MnthlyCF!$J$10:$FQ$10,AnnualCF!K$7,MnthlyCF!$J$12:$FQ$12,"&lt;="&amp;'Summary&amp;Assumptions'!$D$18)</f>
        <v>7813710.1337450007</v>
      </c>
      <c r="L27" s="557">
        <f>SUMIFS(MnthlyCF!$J$72:$FQ$72,MnthlyCF!$J$10:$FQ$10,AnnualCF!L$7,MnthlyCF!$J$12:$FQ$12,"&lt;="&amp;'Summary&amp;Assumptions'!$D$18)</f>
        <v>8048121.4377573533</v>
      </c>
      <c r="M27" s="557">
        <f>SUMIFS(MnthlyCF!$J$72:$FQ$72,MnthlyCF!$J$10:$FQ$10,AnnualCF!M$7,MnthlyCF!$J$12:$FQ$12,"&lt;="&amp;'Summary&amp;Assumptions'!$D$18)</f>
        <v>8289565.0808900725</v>
      </c>
      <c r="N27" s="557">
        <f>SUMIFS(MnthlyCF!$J$72:$FQ$72,MnthlyCF!$J$10:$FQ$10,AnnualCF!N$7,MnthlyCF!$J$12:$FQ$12,"&lt;="&amp;'Summary&amp;Assumptions'!$D$18)</f>
        <v>8538252.0333167724</v>
      </c>
      <c r="O27" s="557">
        <f>SUMIFS(MnthlyCF!$J$72:$FQ$72,MnthlyCF!$J$10:$FQ$10,AnnualCF!O$7,MnthlyCF!$J$12:$FQ$12,"&lt;="&amp;'Summary&amp;Assumptions'!$D$18)</f>
        <v>6546699.4498632327</v>
      </c>
      <c r="P27" s="557">
        <f>SUMIFS(MnthlyCF!$J$72:$FQ$72,MnthlyCF!$J$10:$FQ$10,AnnualCF!P$7,MnthlyCF!$J$12:$FQ$12,"&lt;="&amp;'Summary&amp;Assumptions'!$D$18)</f>
        <v>0</v>
      </c>
      <c r="Q27" s="557">
        <f>SUMIFS(MnthlyCF!$J$72:$FQ$72,MnthlyCF!$J$10:$FQ$10,AnnualCF!Q$7,MnthlyCF!$J$12:$FQ$12,"&lt;="&amp;'Summary&amp;Assumptions'!$D$18)</f>
        <v>0</v>
      </c>
      <c r="R27" s="391">
        <f>SUMIFS(MnthlyCF!$J$72:$FQ$72,MnthlyCF!$J$10:$FQ$10,AnnualCF!R$7,MnthlyCF!$J$12:$FQ$12,"&lt;="&amp;'Summary&amp;Assumptions'!$D$18)</f>
        <v>0</v>
      </c>
    </row>
    <row r="28" spans="1:19" x14ac:dyDescent="0.2">
      <c r="B28" s="199" t="str">
        <f>+MnthlyCF!B74</f>
        <v>Other Income</v>
      </c>
      <c r="D28" s="299"/>
      <c r="E28" s="299"/>
      <c r="F28" s="299"/>
      <c r="G28" s="299"/>
      <c r="H28" s="299"/>
      <c r="I28" s="299"/>
      <c r="J28" s="299"/>
      <c r="K28" s="299"/>
      <c r="L28" s="299"/>
      <c r="M28" s="299"/>
      <c r="N28" s="299"/>
      <c r="O28" s="299"/>
      <c r="P28" s="299"/>
      <c r="Q28" s="299"/>
      <c r="R28" s="300"/>
    </row>
    <row r="29" spans="1:19" x14ac:dyDescent="0.2">
      <c r="B29" s="88" t="str">
        <f>+MnthlyCF!B75</f>
        <v>RUBS</v>
      </c>
      <c r="C29" s="307"/>
      <c r="D29" s="299">
        <f>SUMIFS(MnthlyCF!$J75:$FQ75,MnthlyCF!$J$10:$FQ$10,AnnualCF!D$7,MnthlyCF!$J$12:$FQ$12,"&lt;="&amp;'Summary&amp;Assumptions'!$D$18)</f>
        <v>0</v>
      </c>
      <c r="E29" s="299">
        <f>SUMIFS(MnthlyCF!$J75:$FQ75,MnthlyCF!$J$10:$FQ$10,AnnualCF!E$7,MnthlyCF!$J$12:$FQ$12,"&lt;="&amp;'Summary&amp;Assumptions'!$D$18)</f>
        <v>28333.333333333336</v>
      </c>
      <c r="F29" s="299">
        <f>SUMIFS(MnthlyCF!$J75:$FQ75,MnthlyCF!$J$10:$FQ$10,AnnualCF!F$7,MnthlyCF!$J$12:$FQ$12,"&lt;="&amp;'Summary&amp;Assumptions'!$D$18)</f>
        <v>187611.11111111109</v>
      </c>
      <c r="G29" s="299">
        <f>SUMIFS(MnthlyCF!$J75:$FQ75,MnthlyCF!$J$10:$FQ$10,AnnualCF!G$7,MnthlyCF!$J$12:$FQ$12,"&lt;="&amp;'Summary&amp;Assumptions'!$D$18)</f>
        <v>207544.99999999997</v>
      </c>
      <c r="H29" s="299">
        <f>SUMIFS(MnthlyCF!$J75:$FQ75,MnthlyCF!$J$10:$FQ$10,AnnualCF!H$7,MnthlyCF!$J$12:$FQ$12,"&lt;="&amp;'Summary&amp;Assumptions'!$D$18)</f>
        <v>213771.35</v>
      </c>
      <c r="I29" s="299">
        <f>SUMIFS(MnthlyCF!$J75:$FQ75,MnthlyCF!$J$10:$FQ$10,AnnualCF!I$7,MnthlyCF!$J$12:$FQ$12,"&lt;="&amp;'Summary&amp;Assumptions'!$D$18)</f>
        <v>220184.49050000004</v>
      </c>
      <c r="J29" s="299">
        <f>SUMIFS(MnthlyCF!$J75:$FQ75,MnthlyCF!$J$10:$FQ$10,AnnualCF!J$7,MnthlyCF!$J$12:$FQ$12,"&lt;="&amp;'Summary&amp;Assumptions'!$D$18)</f>
        <v>226790.02521500003</v>
      </c>
      <c r="K29" s="299">
        <f>SUMIFS(MnthlyCF!$J75:$FQ75,MnthlyCF!$J$10:$FQ$10,AnnualCF!K$7,MnthlyCF!$J$12:$FQ$12,"&lt;="&amp;'Summary&amp;Assumptions'!$D$18)</f>
        <v>233593.72597144998</v>
      </c>
      <c r="L29" s="299">
        <f>SUMIFS(MnthlyCF!$J75:$FQ75,MnthlyCF!$J$10:$FQ$10,AnnualCF!L$7,MnthlyCF!$J$12:$FQ$12,"&lt;="&amp;'Summary&amp;Assumptions'!$D$18)</f>
        <v>240601.5377505935</v>
      </c>
      <c r="M29" s="299">
        <f>SUMIFS(MnthlyCF!$J75:$FQ75,MnthlyCF!$J$10:$FQ$10,AnnualCF!M$7,MnthlyCF!$J$12:$FQ$12,"&lt;="&amp;'Summary&amp;Assumptions'!$D$18)</f>
        <v>247819.58388311131</v>
      </c>
      <c r="N29" s="299">
        <f>SUMIFS(MnthlyCF!$J75:$FQ75,MnthlyCF!$J$10:$FQ$10,AnnualCF!N$7,MnthlyCF!$J$12:$FQ$12,"&lt;="&amp;'Summary&amp;Assumptions'!$D$18)</f>
        <v>255254.17139960462</v>
      </c>
      <c r="O29" s="299">
        <f>SUMIFS(MnthlyCF!$J75:$FQ75,MnthlyCF!$J$10:$FQ$10,AnnualCF!O$7,MnthlyCF!$J$12:$FQ$12,"&lt;="&amp;'Summary&amp;Assumptions'!$D$18)</f>
        <v>195715.97757438669</v>
      </c>
      <c r="P29" s="299">
        <f>SUMIFS(MnthlyCF!$J75:$FQ75,MnthlyCF!$J$10:$FQ$10,AnnualCF!P$7,MnthlyCF!$J$12:$FQ$12,"&lt;="&amp;'Summary&amp;Assumptions'!$D$18)</f>
        <v>0</v>
      </c>
      <c r="Q29" s="299">
        <f>SUMIFS(MnthlyCF!$J75:$FQ75,MnthlyCF!$J$10:$FQ$10,AnnualCF!Q$7,MnthlyCF!$J$12:$FQ$12,"&lt;="&amp;'Summary&amp;Assumptions'!$D$18)</f>
        <v>0</v>
      </c>
      <c r="R29" s="300">
        <f>SUMIFS(MnthlyCF!$J75:$FQ75,MnthlyCF!$J$10:$FQ$10,AnnualCF!R$7,MnthlyCF!$J$12:$FQ$12,"&lt;="&amp;'Summary&amp;Assumptions'!$D$18)</f>
        <v>0</v>
      </c>
      <c r="S29" s="191"/>
    </row>
    <row r="30" spans="1:19" x14ac:dyDescent="0.2">
      <c r="A30" s="297"/>
      <c r="B30" s="88" t="str">
        <f>+MnthlyCF!B76</f>
        <v>Other Income</v>
      </c>
      <c r="D30" s="299">
        <f>SUMIFS(MnthlyCF!$J76:$FQ76,MnthlyCF!$J$10:$FQ$10,AnnualCF!D$7,MnthlyCF!$J$12:$FQ$12,"&lt;="&amp;'Summary&amp;Assumptions'!$D$18)</f>
        <v>0</v>
      </c>
      <c r="E30" s="299">
        <f>SUMIFS(MnthlyCF!$J76:$FQ76,MnthlyCF!$J$10:$FQ$10,AnnualCF!E$7,MnthlyCF!$J$12:$FQ$12,"&lt;="&amp;'Summary&amp;Assumptions'!$D$18)</f>
        <v>36475.199999999997</v>
      </c>
      <c r="F30" s="299">
        <f>SUMIFS(MnthlyCF!$J76:$FQ76,MnthlyCF!$J$10:$FQ$10,AnnualCF!F$7,MnthlyCF!$J$12:$FQ$12,"&lt;="&amp;'Summary&amp;Assumptions'!$D$18)</f>
        <v>241523.03999999998</v>
      </c>
      <c r="G30" s="299">
        <f>SUMIFS(MnthlyCF!$J76:$FQ76,MnthlyCF!$J$10:$FQ$10,AnnualCF!G$7,MnthlyCF!$J$12:$FQ$12,"&lt;="&amp;'Summary&amp;Assumptions'!$D$18)</f>
        <v>267185.13119999995</v>
      </c>
      <c r="H30" s="299">
        <f>SUMIFS(MnthlyCF!$J76:$FQ76,MnthlyCF!$J$10:$FQ$10,AnnualCF!H$7,MnthlyCF!$J$12:$FQ$12,"&lt;="&amp;'Summary&amp;Assumptions'!$D$18)</f>
        <v>275200.68513599999</v>
      </c>
      <c r="I30" s="299">
        <f>SUMIFS(MnthlyCF!$J76:$FQ76,MnthlyCF!$J$10:$FQ$10,AnnualCF!I$7,MnthlyCF!$J$12:$FQ$12,"&lt;="&amp;'Summary&amp;Assumptions'!$D$18)</f>
        <v>283456.70569008001</v>
      </c>
      <c r="J30" s="299">
        <f>SUMIFS(MnthlyCF!$J76:$FQ76,MnthlyCF!$J$10:$FQ$10,AnnualCF!J$7,MnthlyCF!$J$12:$FQ$12,"&lt;="&amp;'Summary&amp;Assumptions'!$D$18)</f>
        <v>291960.40686078236</v>
      </c>
      <c r="K30" s="299">
        <f>SUMIFS(MnthlyCF!$J76:$FQ76,MnthlyCF!$J$10:$FQ$10,AnnualCF!K$7,MnthlyCF!$J$12:$FQ$12,"&lt;="&amp;'Summary&amp;Assumptions'!$D$18)</f>
        <v>300719.2190666059</v>
      </c>
      <c r="L30" s="299">
        <f>SUMIFS(MnthlyCF!$J76:$FQ76,MnthlyCF!$J$10:$FQ$10,AnnualCF!L$7,MnthlyCF!$J$12:$FQ$12,"&lt;="&amp;'Summary&amp;Assumptions'!$D$18)</f>
        <v>309740.79563860397</v>
      </c>
      <c r="M30" s="299">
        <f>SUMIFS(MnthlyCF!$J76:$FQ76,MnthlyCF!$J$10:$FQ$10,AnnualCF!M$7,MnthlyCF!$J$12:$FQ$12,"&lt;="&amp;'Summary&amp;Assumptions'!$D$18)</f>
        <v>319033.01950776204</v>
      </c>
      <c r="N30" s="299">
        <f>SUMIFS(MnthlyCF!$J76:$FQ76,MnthlyCF!$J$10:$FQ$10,AnnualCF!N$7,MnthlyCF!$J$12:$FQ$12,"&lt;="&amp;'Summary&amp;Assumptions'!$D$18)</f>
        <v>328604.01009299513</v>
      </c>
      <c r="O30" s="299">
        <f>SUMIFS(MnthlyCF!$J76:$FQ76,MnthlyCF!$J$10:$FQ$10,AnnualCF!O$7,MnthlyCF!$J$12:$FQ$12,"&lt;="&amp;'Summary&amp;Assumptions'!$D$18)</f>
        <v>251956.92089016244</v>
      </c>
      <c r="P30" s="299">
        <f>SUMIFS(MnthlyCF!$J76:$FQ76,MnthlyCF!$J$10:$FQ$10,AnnualCF!P$7,MnthlyCF!$J$12:$FQ$12,"&lt;="&amp;'Summary&amp;Assumptions'!$D$18)</f>
        <v>0</v>
      </c>
      <c r="Q30" s="299">
        <f>SUMIFS(MnthlyCF!$J76:$FQ76,MnthlyCF!$J$10:$FQ$10,AnnualCF!Q$7,MnthlyCF!$J$12:$FQ$12,"&lt;="&amp;'Summary&amp;Assumptions'!$D$18)</f>
        <v>0</v>
      </c>
      <c r="R30" s="300">
        <f>SUMIFS(MnthlyCF!$J76:$FQ76,MnthlyCF!$J$10:$FQ$10,AnnualCF!R$7,MnthlyCF!$J$12:$FQ$12,"&lt;="&amp;'Summary&amp;Assumptions'!$D$18)</f>
        <v>0</v>
      </c>
      <c r="S30" s="191"/>
    </row>
    <row r="31" spans="1:19" x14ac:dyDescent="0.2">
      <c r="A31" s="297"/>
      <c r="B31" s="88" t="str">
        <f>+MnthlyCF!B77</f>
        <v>Parking Income</v>
      </c>
      <c r="D31" s="299">
        <f>SUMIFS(MnthlyCF!$J77:$FQ77,MnthlyCF!$J$10:$FQ$10,AnnualCF!D$7,MnthlyCF!$J$12:$FQ$12,"&lt;="&amp;'Summary&amp;Assumptions'!$D$18)</f>
        <v>0</v>
      </c>
      <c r="E31" s="299">
        <f>SUMIFS(MnthlyCF!$J77:$FQ77,MnthlyCF!$J$10:$FQ$10,AnnualCF!E$7,MnthlyCF!$J$12:$FQ$12,"&lt;="&amp;'Summary&amp;Assumptions'!$D$18)</f>
        <v>51000</v>
      </c>
      <c r="F31" s="299">
        <f>SUMIFS(MnthlyCF!$J77:$FQ77,MnthlyCF!$J$10:$FQ$10,AnnualCF!F$7,MnthlyCF!$J$12:$FQ$12,"&lt;="&amp;'Summary&amp;Assumptions'!$D$18)</f>
        <v>337700</v>
      </c>
      <c r="G31" s="299">
        <f>SUMIFS(MnthlyCF!$J77:$FQ77,MnthlyCF!$J$10:$FQ$10,AnnualCF!G$7,MnthlyCF!$J$12:$FQ$12,"&lt;="&amp;'Summary&amp;Assumptions'!$D$18)</f>
        <v>373581</v>
      </c>
      <c r="H31" s="299">
        <f>SUMIFS(MnthlyCF!$J77:$FQ77,MnthlyCF!$J$10:$FQ$10,AnnualCF!H$7,MnthlyCF!$J$12:$FQ$12,"&lt;="&amp;'Summary&amp;Assumptions'!$D$18)</f>
        <v>384788.43</v>
      </c>
      <c r="I31" s="299">
        <f>SUMIFS(MnthlyCF!$J77:$FQ77,MnthlyCF!$J$10:$FQ$10,AnnualCF!I$7,MnthlyCF!$J$12:$FQ$12,"&lt;="&amp;'Summary&amp;Assumptions'!$D$18)</f>
        <v>396332.08289999992</v>
      </c>
      <c r="J31" s="299">
        <f>SUMIFS(MnthlyCF!$J77:$FQ77,MnthlyCF!$J$10:$FQ$10,AnnualCF!J$7,MnthlyCF!$J$12:$FQ$12,"&lt;="&amp;'Summary&amp;Assumptions'!$D$18)</f>
        <v>408222.0453869999</v>
      </c>
      <c r="K31" s="299">
        <f>SUMIFS(MnthlyCF!$J77:$FQ77,MnthlyCF!$J$10:$FQ$10,AnnualCF!K$7,MnthlyCF!$J$12:$FQ$12,"&lt;="&amp;'Summary&amp;Assumptions'!$D$18)</f>
        <v>420468.70674861001</v>
      </c>
      <c r="L31" s="299">
        <f>SUMIFS(MnthlyCF!$J77:$FQ77,MnthlyCF!$J$10:$FQ$10,AnnualCF!L$7,MnthlyCF!$J$12:$FQ$12,"&lt;="&amp;'Summary&amp;Assumptions'!$D$18)</f>
        <v>433082.76795106835</v>
      </c>
      <c r="M31" s="299">
        <f>SUMIFS(MnthlyCF!$J77:$FQ77,MnthlyCF!$J$10:$FQ$10,AnnualCF!M$7,MnthlyCF!$J$12:$FQ$12,"&lt;="&amp;'Summary&amp;Assumptions'!$D$18)</f>
        <v>446075.25098960032</v>
      </c>
      <c r="N31" s="299">
        <f>SUMIFS(MnthlyCF!$J77:$FQ77,MnthlyCF!$J$10:$FQ$10,AnnualCF!N$7,MnthlyCF!$J$12:$FQ$12,"&lt;="&amp;'Summary&amp;Assumptions'!$D$18)</f>
        <v>459457.50851928821</v>
      </c>
      <c r="O31" s="299">
        <f>SUMIFS(MnthlyCF!$J77:$FQ77,MnthlyCF!$J$10:$FQ$10,AnnualCF!O$7,MnthlyCF!$J$12:$FQ$12,"&lt;="&amp;'Summary&amp;Assumptions'!$D$18)</f>
        <v>352288.759633896</v>
      </c>
      <c r="P31" s="299">
        <f>SUMIFS(MnthlyCF!$J77:$FQ77,MnthlyCF!$J$10:$FQ$10,AnnualCF!P$7,MnthlyCF!$J$12:$FQ$12,"&lt;="&amp;'Summary&amp;Assumptions'!$D$18)</f>
        <v>0</v>
      </c>
      <c r="Q31" s="299">
        <f>SUMIFS(MnthlyCF!$J77:$FQ77,MnthlyCF!$J$10:$FQ$10,AnnualCF!Q$7,MnthlyCF!$J$12:$FQ$12,"&lt;="&amp;'Summary&amp;Assumptions'!$D$18)</f>
        <v>0</v>
      </c>
      <c r="R31" s="300">
        <f>SUMIFS(MnthlyCF!$J77:$FQ77,MnthlyCF!$J$10:$FQ$10,AnnualCF!R$7,MnthlyCF!$J$12:$FQ$12,"&lt;="&amp;'Summary&amp;Assumptions'!$D$18)</f>
        <v>0</v>
      </c>
      <c r="S31" s="191"/>
    </row>
    <row r="32" spans="1:19" x14ac:dyDescent="0.2">
      <c r="A32" s="297"/>
      <c r="B32" s="241" t="str">
        <f>+MnthlyCF!B78</f>
        <v>[Other Income Item]</v>
      </c>
      <c r="C32" s="558"/>
      <c r="D32" s="335">
        <f>SUMIFS(MnthlyCF!$J78:$FQ78,MnthlyCF!$J$10:$FQ$10,AnnualCF!D$7,MnthlyCF!$J$12:$FQ$12,"&lt;="&amp;'Summary&amp;Assumptions'!$D$18)</f>
        <v>0</v>
      </c>
      <c r="E32" s="335">
        <f>SUMIFS(MnthlyCF!$J78:$FQ78,MnthlyCF!$J$10:$FQ$10,AnnualCF!E$7,MnthlyCF!$J$12:$FQ$12,"&lt;="&amp;'Summary&amp;Assumptions'!$D$18)</f>
        <v>0</v>
      </c>
      <c r="F32" s="335">
        <f>SUMIFS(MnthlyCF!$J78:$FQ78,MnthlyCF!$J$10:$FQ$10,AnnualCF!F$7,MnthlyCF!$J$12:$FQ$12,"&lt;="&amp;'Summary&amp;Assumptions'!$D$18)</f>
        <v>0</v>
      </c>
      <c r="G32" s="335">
        <f>SUMIFS(MnthlyCF!$J78:$FQ78,MnthlyCF!$J$10:$FQ$10,AnnualCF!G$7,MnthlyCF!$J$12:$FQ$12,"&lt;="&amp;'Summary&amp;Assumptions'!$D$18)</f>
        <v>0</v>
      </c>
      <c r="H32" s="335">
        <f>SUMIFS(MnthlyCF!$J78:$FQ78,MnthlyCF!$J$10:$FQ$10,AnnualCF!H$7,MnthlyCF!$J$12:$FQ$12,"&lt;="&amp;'Summary&amp;Assumptions'!$D$18)</f>
        <v>0</v>
      </c>
      <c r="I32" s="335">
        <f>SUMIFS(MnthlyCF!$J78:$FQ78,MnthlyCF!$J$10:$FQ$10,AnnualCF!I$7,MnthlyCF!$J$12:$FQ$12,"&lt;="&amp;'Summary&amp;Assumptions'!$D$18)</f>
        <v>0</v>
      </c>
      <c r="J32" s="335">
        <f>SUMIFS(MnthlyCF!$J78:$FQ78,MnthlyCF!$J$10:$FQ$10,AnnualCF!J$7,MnthlyCF!$J$12:$FQ$12,"&lt;="&amp;'Summary&amp;Assumptions'!$D$18)</f>
        <v>0</v>
      </c>
      <c r="K32" s="335">
        <f>SUMIFS(MnthlyCF!$J78:$FQ78,MnthlyCF!$J$10:$FQ$10,AnnualCF!K$7,MnthlyCF!$J$12:$FQ$12,"&lt;="&amp;'Summary&amp;Assumptions'!$D$18)</f>
        <v>0</v>
      </c>
      <c r="L32" s="335">
        <f>SUMIFS(MnthlyCF!$J78:$FQ78,MnthlyCF!$J$10:$FQ$10,AnnualCF!L$7,MnthlyCF!$J$12:$FQ$12,"&lt;="&amp;'Summary&amp;Assumptions'!$D$18)</f>
        <v>0</v>
      </c>
      <c r="M32" s="335">
        <f>SUMIFS(MnthlyCF!$J78:$FQ78,MnthlyCF!$J$10:$FQ$10,AnnualCF!M$7,MnthlyCF!$J$12:$FQ$12,"&lt;="&amp;'Summary&amp;Assumptions'!$D$18)</f>
        <v>0</v>
      </c>
      <c r="N32" s="335">
        <f>SUMIFS(MnthlyCF!$J78:$FQ78,MnthlyCF!$J$10:$FQ$10,AnnualCF!N$7,MnthlyCF!$J$12:$FQ$12,"&lt;="&amp;'Summary&amp;Assumptions'!$D$18)</f>
        <v>0</v>
      </c>
      <c r="O32" s="335">
        <f>SUMIFS(MnthlyCF!$J78:$FQ78,MnthlyCF!$J$10:$FQ$10,AnnualCF!O$7,MnthlyCF!$J$12:$FQ$12,"&lt;="&amp;'Summary&amp;Assumptions'!$D$18)</f>
        <v>0</v>
      </c>
      <c r="P32" s="335">
        <f>SUMIFS(MnthlyCF!$J78:$FQ78,MnthlyCF!$J$10:$FQ$10,AnnualCF!P$7,MnthlyCF!$J$12:$FQ$12,"&lt;="&amp;'Summary&amp;Assumptions'!$D$18)</f>
        <v>0</v>
      </c>
      <c r="Q32" s="335">
        <f>SUMIFS(MnthlyCF!$J78:$FQ78,MnthlyCF!$J$10:$FQ$10,AnnualCF!Q$7,MnthlyCF!$J$12:$FQ$12,"&lt;="&amp;'Summary&amp;Assumptions'!$D$18)</f>
        <v>0</v>
      </c>
      <c r="R32" s="336">
        <f>SUMIFS(MnthlyCF!$J78:$FQ78,MnthlyCF!$J$10:$FQ$10,AnnualCF!R$7,MnthlyCF!$J$12:$FQ$12,"&lt;="&amp;'Summary&amp;Assumptions'!$D$18)</f>
        <v>0</v>
      </c>
      <c r="S32" s="191"/>
    </row>
    <row r="33" spans="1:19" x14ac:dyDescent="0.2">
      <c r="A33" s="297"/>
      <c r="B33" s="219" t="str">
        <f>+MnthlyCF!B79</f>
        <v>Total Other Income</v>
      </c>
      <c r="C33" s="559"/>
      <c r="D33" s="557">
        <f>SUMIFS(MnthlyCF!$J79:$FQ79,MnthlyCF!$J$10:$FQ$10,AnnualCF!D$7,MnthlyCF!$J$12:$FQ$12,"&lt;="&amp;'Summary&amp;Assumptions'!$D$18)</f>
        <v>0</v>
      </c>
      <c r="E33" s="557">
        <f>SUMIFS(MnthlyCF!$J79:$FQ79,MnthlyCF!$J$10:$FQ$10,AnnualCF!E$7,MnthlyCF!$J$12:$FQ$12,"&lt;="&amp;'Summary&amp;Assumptions'!$D$18)</f>
        <v>115808.53333333333</v>
      </c>
      <c r="F33" s="557">
        <f>SUMIFS(MnthlyCF!$J79:$FQ79,MnthlyCF!$J$10:$FQ$10,AnnualCF!F$7,MnthlyCF!$J$12:$FQ$12,"&lt;="&amp;'Summary&amp;Assumptions'!$D$18)</f>
        <v>766834.15111111128</v>
      </c>
      <c r="G33" s="557">
        <f>SUMIFS(MnthlyCF!$J79:$FQ79,MnthlyCF!$J$10:$FQ$10,AnnualCF!G$7,MnthlyCF!$J$12:$FQ$12,"&lt;="&amp;'Summary&amp;Assumptions'!$D$18)</f>
        <v>848311.13120000006</v>
      </c>
      <c r="H33" s="557">
        <f>SUMIFS(MnthlyCF!$J79:$FQ79,MnthlyCF!$J$10:$FQ$10,AnnualCF!H$7,MnthlyCF!$J$12:$FQ$12,"&lt;="&amp;'Summary&amp;Assumptions'!$D$18)</f>
        <v>873760.46513599996</v>
      </c>
      <c r="I33" s="557">
        <f>SUMIFS(MnthlyCF!$J79:$FQ79,MnthlyCF!$J$10:$FQ$10,AnnualCF!I$7,MnthlyCF!$J$12:$FQ$12,"&lt;="&amp;'Summary&amp;Assumptions'!$D$18)</f>
        <v>899973.27909007994</v>
      </c>
      <c r="J33" s="557">
        <f>SUMIFS(MnthlyCF!$J79:$FQ79,MnthlyCF!$J$10:$FQ$10,AnnualCF!J$7,MnthlyCF!$J$12:$FQ$12,"&lt;="&amp;'Summary&amp;Assumptions'!$D$18)</f>
        <v>926972.47746278218</v>
      </c>
      <c r="K33" s="557">
        <f>SUMIFS(MnthlyCF!$J79:$FQ79,MnthlyCF!$J$10:$FQ$10,AnnualCF!K$7,MnthlyCF!$J$12:$FQ$12,"&lt;="&amp;'Summary&amp;Assumptions'!$D$18)</f>
        <v>954781.65178666543</v>
      </c>
      <c r="L33" s="557">
        <f>SUMIFS(MnthlyCF!$J79:$FQ79,MnthlyCF!$J$10:$FQ$10,AnnualCF!L$7,MnthlyCF!$J$12:$FQ$12,"&lt;="&amp;'Summary&amp;Assumptions'!$D$18)</f>
        <v>983425.10134026583</v>
      </c>
      <c r="M33" s="557">
        <f>SUMIFS(MnthlyCF!$J79:$FQ79,MnthlyCF!$J$10:$FQ$10,AnnualCF!M$7,MnthlyCF!$J$12:$FQ$12,"&lt;="&amp;'Summary&amp;Assumptions'!$D$18)</f>
        <v>1012927.8543804741</v>
      </c>
      <c r="N33" s="557">
        <f>SUMIFS(MnthlyCF!$J79:$FQ79,MnthlyCF!$J$10:$FQ$10,AnnualCF!N$7,MnthlyCF!$J$12:$FQ$12,"&lt;="&amp;'Summary&amp;Assumptions'!$D$18)</f>
        <v>1043315.6900118878</v>
      </c>
      <c r="O33" s="557">
        <f>SUMIFS(MnthlyCF!$J79:$FQ79,MnthlyCF!$J$10:$FQ$10,AnnualCF!O$7,MnthlyCF!$J$12:$FQ$12,"&lt;="&amp;'Summary&amp;Assumptions'!$D$18)</f>
        <v>799961.65809844504</v>
      </c>
      <c r="P33" s="557">
        <f>SUMIFS(MnthlyCF!$J79:$FQ79,MnthlyCF!$J$10:$FQ$10,AnnualCF!P$7,MnthlyCF!$J$12:$FQ$12,"&lt;="&amp;'Summary&amp;Assumptions'!$D$18)</f>
        <v>0</v>
      </c>
      <c r="Q33" s="557">
        <f>SUMIFS(MnthlyCF!$J79:$FQ79,MnthlyCF!$J$10:$FQ$10,AnnualCF!Q$7,MnthlyCF!$J$12:$FQ$12,"&lt;="&amp;'Summary&amp;Assumptions'!$D$18)</f>
        <v>0</v>
      </c>
      <c r="R33" s="391">
        <f>SUMIFS(MnthlyCF!$J79:$FQ79,MnthlyCF!$J$10:$FQ$10,AnnualCF!R$7,MnthlyCF!$J$12:$FQ$12,"&lt;="&amp;'Summary&amp;Assumptions'!$D$18)</f>
        <v>0</v>
      </c>
      <c r="S33" s="191"/>
    </row>
    <row r="34" spans="1:19" x14ac:dyDescent="0.2">
      <c r="A34" s="297"/>
      <c r="B34" s="133"/>
      <c r="D34" s="299"/>
      <c r="E34" s="299"/>
      <c r="F34" s="299"/>
      <c r="G34" s="299"/>
      <c r="H34" s="299"/>
      <c r="I34" s="299"/>
      <c r="J34" s="299"/>
      <c r="K34" s="299"/>
      <c r="L34" s="299"/>
      <c r="M34" s="299"/>
      <c r="N34" s="299"/>
      <c r="O34" s="299"/>
      <c r="P34" s="299"/>
      <c r="Q34" s="299"/>
      <c r="R34" s="300"/>
      <c r="S34" s="191"/>
    </row>
    <row r="35" spans="1:19" x14ac:dyDescent="0.2">
      <c r="A35" s="297"/>
      <c r="B35" s="219" t="str">
        <f>+MnthlyCF!B81</f>
        <v>Total Potential Income</v>
      </c>
      <c r="D35" s="557">
        <f>SUMIFS(MnthlyCF!$J81:$FQ81,MnthlyCF!$J$10:$FQ$10,AnnualCF!D$7,MnthlyCF!$J$12:$FQ$12,"&lt;="&amp;'Summary&amp;Assumptions'!$D$18)</f>
        <v>0</v>
      </c>
      <c r="E35" s="557">
        <f>SUMIFS(MnthlyCF!$J81:$FQ81,MnthlyCF!$J$10:$FQ$10,AnnualCF!E$7,MnthlyCF!$J$12:$FQ$12,"&lt;="&amp;'Summary&amp;Assumptions'!$D$18)</f>
        <v>450308.53333333333</v>
      </c>
      <c r="F35" s="557">
        <f>SUMIFS(MnthlyCF!$J81:$FQ81,MnthlyCF!$J$10:$FQ$10,AnnualCF!F$7,MnthlyCF!$J$12:$FQ$12,"&lt;="&amp;'Summary&amp;Assumptions'!$D$18)</f>
        <v>7042425.817777778</v>
      </c>
      <c r="G35" s="557">
        <f>SUMIFS(MnthlyCF!$J81:$FQ81,MnthlyCF!$J$10:$FQ$10,AnnualCF!G$7,MnthlyCF!$J$12:$FQ$12,"&lt;="&amp;'Summary&amp;Assumptions'!$D$18)</f>
        <v>7790691.3812000006</v>
      </c>
      <c r="H35" s="557">
        <f>SUMIFS(MnthlyCF!$J81:$FQ81,MnthlyCF!$J$10:$FQ$10,AnnualCF!H$7,MnthlyCF!$J$12:$FQ$12,"&lt;="&amp;'Summary&amp;Assumptions'!$D$18)</f>
        <v>8024412.1226360016</v>
      </c>
      <c r="I35" s="557">
        <f>SUMIFS(MnthlyCF!$J81:$FQ81,MnthlyCF!$J$10:$FQ$10,AnnualCF!I$7,MnthlyCF!$J$12:$FQ$12,"&lt;="&amp;'Summary&amp;Assumptions'!$D$18)</f>
        <v>8265144.48631508</v>
      </c>
      <c r="J35" s="557">
        <f>SUMIFS(MnthlyCF!$J81:$FQ81,MnthlyCF!$J$10:$FQ$10,AnnualCF!J$7,MnthlyCF!$J$12:$FQ$12,"&lt;="&amp;'Summary&amp;Assumptions'!$D$18)</f>
        <v>8513098.8209045306</v>
      </c>
      <c r="K35" s="557">
        <f>SUMIFS(MnthlyCF!$J81:$FQ81,MnthlyCF!$J$10:$FQ$10,AnnualCF!K$7,MnthlyCF!$J$12:$FQ$12,"&lt;="&amp;'Summary&amp;Assumptions'!$D$18)</f>
        <v>8768491.7855316661</v>
      </c>
      <c r="L35" s="557">
        <f>SUMIFS(MnthlyCF!$J81:$FQ81,MnthlyCF!$J$10:$FQ$10,AnnualCF!L$7,MnthlyCF!$J$12:$FQ$12,"&lt;="&amp;'Summary&amp;Assumptions'!$D$18)</f>
        <v>9031546.5390976183</v>
      </c>
      <c r="M35" s="557">
        <f>SUMIFS(MnthlyCF!$J81:$FQ81,MnthlyCF!$J$10:$FQ$10,AnnualCF!M$7,MnthlyCF!$J$12:$FQ$12,"&lt;="&amp;'Summary&amp;Assumptions'!$D$18)</f>
        <v>9302492.9352705479</v>
      </c>
      <c r="N35" s="557">
        <f>SUMIFS(MnthlyCF!$J81:$FQ81,MnthlyCF!$J$10:$FQ$10,AnnualCF!N$7,MnthlyCF!$J$12:$FQ$12,"&lt;="&amp;'Summary&amp;Assumptions'!$D$18)</f>
        <v>9581567.723328663</v>
      </c>
      <c r="O35" s="557">
        <f>SUMIFS(MnthlyCF!$J81:$FQ81,MnthlyCF!$J$10:$FQ$10,AnnualCF!O$7,MnthlyCF!$J$12:$FQ$12,"&lt;="&amp;'Summary&amp;Assumptions'!$D$18)</f>
        <v>7346661.1079616807</v>
      </c>
      <c r="P35" s="557">
        <f>SUMIFS(MnthlyCF!$J81:$FQ81,MnthlyCF!$J$10:$FQ$10,AnnualCF!P$7,MnthlyCF!$J$12:$FQ$12,"&lt;="&amp;'Summary&amp;Assumptions'!$D$18)</f>
        <v>0</v>
      </c>
      <c r="Q35" s="557">
        <f>SUMIFS(MnthlyCF!$J81:$FQ81,MnthlyCF!$J$10:$FQ$10,AnnualCF!Q$7,MnthlyCF!$J$12:$FQ$12,"&lt;="&amp;'Summary&amp;Assumptions'!$D$18)</f>
        <v>0</v>
      </c>
      <c r="R35" s="391">
        <f>SUMIFS(MnthlyCF!$J81:$FQ81,MnthlyCF!$J$10:$FQ$10,AnnualCF!R$7,MnthlyCF!$J$12:$FQ$12,"&lt;="&amp;'Summary&amp;Assumptions'!$D$18)</f>
        <v>0</v>
      </c>
      <c r="S35" s="191"/>
    </row>
    <row r="36" spans="1:19" x14ac:dyDescent="0.2">
      <c r="A36" s="297"/>
      <c r="B36" s="241" t="str">
        <f>+MnthlyCF!B83</f>
        <v>General Vacancy &amp; Credit Loss</v>
      </c>
      <c r="C36" s="307"/>
      <c r="D36" s="335">
        <f>SUMIFS(MnthlyCF!$J83:$FQ83,MnthlyCF!$J$10:$FQ$10,AnnualCF!D$7,MnthlyCF!$J$12:$FQ$12,"&lt;="&amp;'Summary&amp;Assumptions'!$D$18)</f>
        <v>0</v>
      </c>
      <c r="E36" s="335">
        <f>SUMIFS(MnthlyCF!$J83:$FQ83,MnthlyCF!$J$10:$FQ$10,AnnualCF!E$7,MnthlyCF!$J$12:$FQ$12,"&lt;="&amp;'Summary&amp;Assumptions'!$D$18)</f>
        <v>-22515.42666666667</v>
      </c>
      <c r="F36" s="335">
        <f>SUMIFS(MnthlyCF!$J83:$FQ83,MnthlyCF!$J$10:$FQ$10,AnnualCF!F$7,MnthlyCF!$J$12:$FQ$12,"&lt;="&amp;'Summary&amp;Assumptions'!$D$18)</f>
        <v>-352121.29088888882</v>
      </c>
      <c r="G36" s="335">
        <f>SUMIFS(MnthlyCF!$J83:$FQ83,MnthlyCF!$J$10:$FQ$10,AnnualCF!G$7,MnthlyCF!$J$12:$FQ$12,"&lt;="&amp;'Summary&amp;Assumptions'!$D$18)</f>
        <v>-389534.56906000007</v>
      </c>
      <c r="H36" s="335">
        <f>SUMIFS(MnthlyCF!$J83:$FQ83,MnthlyCF!$J$10:$FQ$10,AnnualCF!H$7,MnthlyCF!$J$12:$FQ$12,"&lt;="&amp;'Summary&amp;Assumptions'!$D$18)</f>
        <v>-401220.6061318001</v>
      </c>
      <c r="I36" s="335">
        <f>SUMIFS(MnthlyCF!$J83:$FQ83,MnthlyCF!$J$10:$FQ$10,AnnualCF!I$7,MnthlyCF!$J$12:$FQ$12,"&lt;="&amp;'Summary&amp;Assumptions'!$D$18)</f>
        <v>-413257.22431575408</v>
      </c>
      <c r="J36" s="335">
        <f>SUMIFS(MnthlyCF!$J83:$FQ83,MnthlyCF!$J$10:$FQ$10,AnnualCF!J$7,MnthlyCF!$J$12:$FQ$12,"&lt;="&amp;'Summary&amp;Assumptions'!$D$18)</f>
        <v>-425654.94104522653</v>
      </c>
      <c r="K36" s="335">
        <f>SUMIFS(MnthlyCF!$J83:$FQ83,MnthlyCF!$J$10:$FQ$10,AnnualCF!K$7,MnthlyCF!$J$12:$FQ$12,"&lt;="&amp;'Summary&amp;Assumptions'!$D$18)</f>
        <v>-438424.5892765834</v>
      </c>
      <c r="L36" s="335">
        <f>SUMIFS(MnthlyCF!$J83:$FQ83,MnthlyCF!$J$10:$FQ$10,AnnualCF!L$7,MnthlyCF!$J$12:$FQ$12,"&lt;="&amp;'Summary&amp;Assumptions'!$D$18)</f>
        <v>-451577.32695488096</v>
      </c>
      <c r="M36" s="335">
        <f>SUMIFS(MnthlyCF!$J83:$FQ83,MnthlyCF!$J$10:$FQ$10,AnnualCF!M$7,MnthlyCF!$J$12:$FQ$12,"&lt;="&amp;'Summary&amp;Assumptions'!$D$18)</f>
        <v>-465124.64676352742</v>
      </c>
      <c r="N36" s="335">
        <f>SUMIFS(MnthlyCF!$J83:$FQ83,MnthlyCF!$J$10:$FQ$10,AnnualCF!N$7,MnthlyCF!$J$12:$FQ$12,"&lt;="&amp;'Summary&amp;Assumptions'!$D$18)</f>
        <v>-479078.38616643311</v>
      </c>
      <c r="O36" s="335">
        <f>SUMIFS(MnthlyCF!$J83:$FQ83,MnthlyCF!$J$10:$FQ$10,AnnualCF!O$7,MnthlyCF!$J$12:$FQ$12,"&lt;="&amp;'Summary&amp;Assumptions'!$D$18)</f>
        <v>-367333.05539808393</v>
      </c>
      <c r="P36" s="335">
        <f>SUMIFS(MnthlyCF!$J83:$FQ83,MnthlyCF!$J$10:$FQ$10,AnnualCF!P$7,MnthlyCF!$J$12:$FQ$12,"&lt;="&amp;'Summary&amp;Assumptions'!$D$18)</f>
        <v>0</v>
      </c>
      <c r="Q36" s="335">
        <f>SUMIFS(MnthlyCF!$J83:$FQ83,MnthlyCF!$J$10:$FQ$10,AnnualCF!Q$7,MnthlyCF!$J$12:$FQ$12,"&lt;="&amp;'Summary&amp;Assumptions'!$D$18)</f>
        <v>0</v>
      </c>
      <c r="R36" s="336">
        <f>SUMIFS(MnthlyCF!$J83:$FQ83,MnthlyCF!$J$10:$FQ$10,AnnualCF!R$7,MnthlyCF!$J$12:$FQ$12,"&lt;="&amp;'Summary&amp;Assumptions'!$D$18)</f>
        <v>0</v>
      </c>
      <c r="S36" s="191"/>
    </row>
    <row r="37" spans="1:19" x14ac:dyDescent="0.2">
      <c r="A37" s="297"/>
      <c r="B37" s="219" t="str">
        <f>+MnthlyCF!B85</f>
        <v>Effective Gross Revenue</v>
      </c>
      <c r="C37" s="559"/>
      <c r="D37" s="557">
        <f>SUMIFS(MnthlyCF!$J85:$FQ85,MnthlyCF!$J$10:$FQ$10,AnnualCF!D$7,MnthlyCF!$J$12:$FQ$12,"&lt;="&amp;'Summary&amp;Assumptions'!$D$18)</f>
        <v>0</v>
      </c>
      <c r="E37" s="557">
        <f>SUMIFS(MnthlyCF!$J85:$FQ85,MnthlyCF!$J$10:$FQ$10,AnnualCF!E$7,MnthlyCF!$J$12:$FQ$12,"&lt;="&amp;'Summary&amp;Assumptions'!$D$18)</f>
        <v>427793.10666666669</v>
      </c>
      <c r="F37" s="557">
        <f>SUMIFS(MnthlyCF!$J85:$FQ85,MnthlyCF!$J$10:$FQ$10,AnnualCF!F$7,MnthlyCF!$J$12:$FQ$12,"&lt;="&amp;'Summary&amp;Assumptions'!$D$18)</f>
        <v>6690304.5268888893</v>
      </c>
      <c r="G37" s="557">
        <f>SUMIFS(MnthlyCF!$J85:$FQ85,MnthlyCF!$J$10:$FQ$10,AnnualCF!G$7,MnthlyCF!$J$12:$FQ$12,"&lt;="&amp;'Summary&amp;Assumptions'!$D$18)</f>
        <v>7401156.812140001</v>
      </c>
      <c r="H37" s="557">
        <f>SUMIFS(MnthlyCF!$J85:$FQ85,MnthlyCF!$J$10:$FQ$10,AnnualCF!H$7,MnthlyCF!$J$12:$FQ$12,"&lt;="&amp;'Summary&amp;Assumptions'!$D$18)</f>
        <v>7623191.5165042002</v>
      </c>
      <c r="I37" s="557">
        <f>SUMIFS(MnthlyCF!$J85:$FQ85,MnthlyCF!$J$10:$FQ$10,AnnualCF!I$7,MnthlyCF!$J$12:$FQ$12,"&lt;="&amp;'Summary&amp;Assumptions'!$D$18)</f>
        <v>7851887.261999324</v>
      </c>
      <c r="J37" s="557">
        <f>SUMIFS(MnthlyCF!$J85:$FQ85,MnthlyCF!$J$10:$FQ$10,AnnualCF!J$7,MnthlyCF!$J$12:$FQ$12,"&lt;="&amp;'Summary&amp;Assumptions'!$D$18)</f>
        <v>8087443.879859305</v>
      </c>
      <c r="K37" s="557">
        <f>SUMIFS(MnthlyCF!$J85:$FQ85,MnthlyCF!$J$10:$FQ$10,AnnualCF!K$7,MnthlyCF!$J$12:$FQ$12,"&lt;="&amp;'Summary&amp;Assumptions'!$D$18)</f>
        <v>8330067.1962550823</v>
      </c>
      <c r="L37" s="557">
        <f>SUMIFS(MnthlyCF!$J85:$FQ85,MnthlyCF!$J$10:$FQ$10,AnnualCF!L$7,MnthlyCF!$J$12:$FQ$12,"&lt;="&amp;'Summary&amp;Assumptions'!$D$18)</f>
        <v>8579969.2121427357</v>
      </c>
      <c r="M37" s="557">
        <f>SUMIFS(MnthlyCF!$J85:$FQ85,MnthlyCF!$J$10:$FQ$10,AnnualCF!M$7,MnthlyCF!$J$12:$FQ$12,"&lt;="&amp;'Summary&amp;Assumptions'!$D$18)</f>
        <v>8837368.2885070201</v>
      </c>
      <c r="N37" s="557">
        <f>SUMIFS(MnthlyCF!$J85:$FQ85,MnthlyCF!$J$10:$FQ$10,AnnualCF!N$7,MnthlyCF!$J$12:$FQ$12,"&lt;="&amp;'Summary&amp;Assumptions'!$D$18)</f>
        <v>9102489.3371622302</v>
      </c>
      <c r="O37" s="557">
        <f>SUMIFS(MnthlyCF!$J85:$FQ85,MnthlyCF!$J$10:$FQ$10,AnnualCF!O$7,MnthlyCF!$J$12:$FQ$12,"&lt;="&amp;'Summary&amp;Assumptions'!$D$18)</f>
        <v>6979328.0525635956</v>
      </c>
      <c r="P37" s="557">
        <f>SUMIFS(MnthlyCF!$J85:$FQ85,MnthlyCF!$J$10:$FQ$10,AnnualCF!P$7,MnthlyCF!$J$12:$FQ$12,"&lt;="&amp;'Summary&amp;Assumptions'!$D$18)</f>
        <v>0</v>
      </c>
      <c r="Q37" s="557">
        <f>SUMIFS(MnthlyCF!$J85:$FQ85,MnthlyCF!$J$10:$FQ$10,AnnualCF!Q$7,MnthlyCF!$J$12:$FQ$12,"&lt;="&amp;'Summary&amp;Assumptions'!$D$18)</f>
        <v>0</v>
      </c>
      <c r="R37" s="391">
        <f>SUMIFS(MnthlyCF!$J85:$FQ85,MnthlyCF!$J$10:$FQ$10,AnnualCF!R$7,MnthlyCF!$J$12:$FQ$12,"&lt;="&amp;'Summary&amp;Assumptions'!$D$18)</f>
        <v>0</v>
      </c>
      <c r="S37" s="191"/>
    </row>
    <row r="38" spans="1:19" x14ac:dyDescent="0.2">
      <c r="A38" s="297"/>
      <c r="B38" s="560"/>
      <c r="R38" s="298"/>
      <c r="S38" s="191"/>
    </row>
    <row r="39" spans="1:19" x14ac:dyDescent="0.2">
      <c r="A39" s="297"/>
      <c r="B39" s="219" t="str">
        <f>+MnthlyCF!B87</f>
        <v>Expenses</v>
      </c>
      <c r="D39" s="299"/>
      <c r="E39" s="299"/>
      <c r="F39" s="299"/>
      <c r="G39" s="299"/>
      <c r="H39" s="299"/>
      <c r="I39" s="299"/>
      <c r="J39" s="299"/>
      <c r="K39" s="299"/>
      <c r="L39" s="299"/>
      <c r="M39" s="299"/>
      <c r="N39" s="299"/>
      <c r="O39" s="299"/>
      <c r="P39" s="299"/>
      <c r="Q39" s="299"/>
      <c r="R39" s="300"/>
      <c r="S39" s="191"/>
    </row>
    <row r="40" spans="1:19" x14ac:dyDescent="0.2">
      <c r="A40" s="297"/>
      <c r="B40" s="88" t="str">
        <f>+MnthlyCF!B89</f>
        <v>Repairs and Maintenance</v>
      </c>
      <c r="D40" s="299">
        <f>SUMIFS(MnthlyCF!$J89:$FQ89,MnthlyCF!$J$10:$FQ$10,AnnualCF!D$7,MnthlyCF!$J$12:$FQ$12,"&lt;="&amp;'Summary&amp;Assumptions'!$D$18)</f>
        <v>0</v>
      </c>
      <c r="E40" s="299">
        <f>SUMIFS(MnthlyCF!$J89:$FQ89,MnthlyCF!$J$10:$FQ$10,AnnualCF!E$7,MnthlyCF!$J$12:$FQ$12,"&lt;="&amp;'Summary&amp;Assumptions'!$D$18)</f>
        <v>53156.25</v>
      </c>
      <c r="F40" s="299">
        <f>SUMIFS(MnthlyCF!$J89:$FQ89,MnthlyCF!$J$10:$FQ$10,AnnualCF!F$7,MnthlyCF!$J$12:$FQ$12,"&lt;="&amp;'Summary&amp;Assumptions'!$D$18)</f>
        <v>300956.25</v>
      </c>
      <c r="G40" s="299">
        <f>SUMIFS(MnthlyCF!$J89:$FQ89,MnthlyCF!$J$10:$FQ$10,AnnualCF!G$7,MnthlyCF!$J$12:$FQ$12,"&lt;="&amp;'Summary&amp;Assumptions'!$D$18)</f>
        <v>326883.375</v>
      </c>
      <c r="H40" s="299">
        <f>SUMIFS(MnthlyCF!$J89:$FQ89,MnthlyCF!$J$10:$FQ$10,AnnualCF!H$7,MnthlyCF!$J$12:$FQ$12,"&lt;="&amp;'Summary&amp;Assumptions'!$D$18)</f>
        <v>336689.87624999997</v>
      </c>
      <c r="I40" s="299">
        <f>SUMIFS(MnthlyCF!$J89:$FQ89,MnthlyCF!$J$10:$FQ$10,AnnualCF!I$7,MnthlyCF!$J$12:$FQ$12,"&lt;="&amp;'Summary&amp;Assumptions'!$D$18)</f>
        <v>346790.57253749995</v>
      </c>
      <c r="J40" s="299">
        <f>SUMIFS(MnthlyCF!$J89:$FQ89,MnthlyCF!$J$10:$FQ$10,AnnualCF!J$7,MnthlyCF!$J$12:$FQ$12,"&lt;="&amp;'Summary&amp;Assumptions'!$D$18)</f>
        <v>357194.28971362492</v>
      </c>
      <c r="K40" s="299">
        <f>SUMIFS(MnthlyCF!$J89:$FQ89,MnthlyCF!$J$10:$FQ$10,AnnualCF!K$7,MnthlyCF!$J$12:$FQ$12,"&lt;="&amp;'Summary&amp;Assumptions'!$D$18)</f>
        <v>367910.11840503372</v>
      </c>
      <c r="L40" s="299">
        <f>SUMIFS(MnthlyCF!$J89:$FQ89,MnthlyCF!$J$10:$FQ$10,AnnualCF!L$7,MnthlyCF!$J$12:$FQ$12,"&lt;="&amp;'Summary&amp;Assumptions'!$D$18)</f>
        <v>378947.42195718474</v>
      </c>
      <c r="M40" s="299">
        <f>SUMIFS(MnthlyCF!$J89:$FQ89,MnthlyCF!$J$10:$FQ$10,AnnualCF!M$7,MnthlyCF!$J$12:$FQ$12,"&lt;="&amp;'Summary&amp;Assumptions'!$D$18)</f>
        <v>390315.84461590031</v>
      </c>
      <c r="N40" s="299">
        <f>SUMIFS(MnthlyCF!$J89:$FQ89,MnthlyCF!$J$10:$FQ$10,AnnualCF!N$7,MnthlyCF!$J$12:$FQ$12,"&lt;="&amp;'Summary&amp;Assumptions'!$D$18)</f>
        <v>402025.31995437719</v>
      </c>
      <c r="O40" s="299">
        <f>SUMIFS(MnthlyCF!$J89:$FQ89,MnthlyCF!$J$10:$FQ$10,AnnualCF!O$7,MnthlyCF!$J$12:$FQ$12,"&lt;="&amp;'Summary&amp;Assumptions'!$D$18)</f>
        <v>308252.66467965901</v>
      </c>
      <c r="P40" s="299">
        <f>SUMIFS(MnthlyCF!$J89:$FQ89,MnthlyCF!$J$10:$FQ$10,AnnualCF!P$7,MnthlyCF!$J$12:$FQ$12,"&lt;="&amp;'Summary&amp;Assumptions'!$D$18)</f>
        <v>0</v>
      </c>
      <c r="Q40" s="299">
        <f>SUMIFS(MnthlyCF!$J89:$FQ89,MnthlyCF!$J$10:$FQ$10,AnnualCF!Q$7,MnthlyCF!$J$12:$FQ$12,"&lt;="&amp;'Summary&amp;Assumptions'!$D$18)</f>
        <v>0</v>
      </c>
      <c r="R40" s="300">
        <f>SUMIFS(MnthlyCF!$J89:$FQ89,MnthlyCF!$J$10:$FQ$10,AnnualCF!R$7,MnthlyCF!$J$12:$FQ$12,"&lt;="&amp;'Summary&amp;Assumptions'!$D$18)</f>
        <v>0</v>
      </c>
      <c r="S40" s="191"/>
    </row>
    <row r="41" spans="1:19" x14ac:dyDescent="0.2">
      <c r="B41" s="88" t="str">
        <f>+MnthlyCF!B90</f>
        <v>Payroll</v>
      </c>
      <c r="D41" s="299">
        <f>SUMIFS(MnthlyCF!$J90:$FQ90,MnthlyCF!$J$10:$FQ$10,AnnualCF!D$7,MnthlyCF!$J$12:$FQ$12,"&lt;="&amp;'Summary&amp;Assumptions'!$D$18)</f>
        <v>0</v>
      </c>
      <c r="E41" s="299">
        <f>SUMIFS(MnthlyCF!$J90:$FQ90,MnthlyCF!$J$10:$FQ$10,AnnualCF!E$7,MnthlyCF!$J$12:$FQ$12,"&lt;="&amp;'Summary&amp;Assumptions'!$D$18)</f>
        <v>98775</v>
      </c>
      <c r="F41" s="299">
        <f>SUMIFS(MnthlyCF!$J90:$FQ90,MnthlyCF!$J$10:$FQ$10,AnnualCF!F$7,MnthlyCF!$J$12:$FQ$12,"&lt;="&amp;'Summary&amp;Assumptions'!$D$18)</f>
        <v>398063.25</v>
      </c>
      <c r="G41" s="299">
        <f>SUMIFS(MnthlyCF!$J90:$FQ90,MnthlyCF!$J$10:$FQ$10,AnnualCF!G$7,MnthlyCF!$J$12:$FQ$12,"&lt;="&amp;'Summary&amp;Assumptions'!$D$18)</f>
        <v>410005.14750000002</v>
      </c>
      <c r="H41" s="299">
        <f>SUMIFS(MnthlyCF!$J90:$FQ90,MnthlyCF!$J$10:$FQ$10,AnnualCF!H$7,MnthlyCF!$J$12:$FQ$12,"&lt;="&amp;'Summary&amp;Assumptions'!$D$18)</f>
        <v>422305.30192499992</v>
      </c>
      <c r="I41" s="299">
        <f>SUMIFS(MnthlyCF!$J90:$FQ90,MnthlyCF!$J$10:$FQ$10,AnnualCF!I$7,MnthlyCF!$J$12:$FQ$12,"&lt;="&amp;'Summary&amp;Assumptions'!$D$18)</f>
        <v>434974.46098275</v>
      </c>
      <c r="J41" s="299">
        <f>SUMIFS(MnthlyCF!$J90:$FQ90,MnthlyCF!$J$10:$FQ$10,AnnualCF!J$7,MnthlyCF!$J$12:$FQ$12,"&lt;="&amp;'Summary&amp;Assumptions'!$D$18)</f>
        <v>448023.69481223245</v>
      </c>
      <c r="K41" s="299">
        <f>SUMIFS(MnthlyCF!$J90:$FQ90,MnthlyCF!$J$10:$FQ$10,AnnualCF!K$7,MnthlyCF!$J$12:$FQ$12,"&lt;="&amp;'Summary&amp;Assumptions'!$D$18)</f>
        <v>461464.40565659938</v>
      </c>
      <c r="L41" s="299">
        <f>SUMIFS(MnthlyCF!$J90:$FQ90,MnthlyCF!$J$10:$FQ$10,AnnualCF!L$7,MnthlyCF!$J$12:$FQ$12,"&lt;="&amp;'Summary&amp;Assumptions'!$D$18)</f>
        <v>475308.33782629739</v>
      </c>
      <c r="M41" s="299">
        <f>SUMIFS(MnthlyCF!$J90:$FQ90,MnthlyCF!$J$10:$FQ$10,AnnualCF!M$7,MnthlyCF!$J$12:$FQ$12,"&lt;="&amp;'Summary&amp;Assumptions'!$D$18)</f>
        <v>489567.58796108636</v>
      </c>
      <c r="N41" s="299">
        <f>SUMIFS(MnthlyCF!$J90:$FQ90,MnthlyCF!$J$10:$FQ$10,AnnualCF!N$7,MnthlyCF!$J$12:$FQ$12,"&lt;="&amp;'Summary&amp;Assumptions'!$D$18)</f>
        <v>504254.61559991905</v>
      </c>
      <c r="O41" s="299">
        <f>SUMIFS(MnthlyCF!$J90:$FQ90,MnthlyCF!$J$10:$FQ$10,AnnualCF!O$7,MnthlyCF!$J$12:$FQ$12,"&lt;="&amp;'Summary&amp;Assumptions'!$D$18)</f>
        <v>386636.91369820089</v>
      </c>
      <c r="P41" s="299">
        <f>SUMIFS(MnthlyCF!$J90:$FQ90,MnthlyCF!$J$10:$FQ$10,AnnualCF!P$7,MnthlyCF!$J$12:$FQ$12,"&lt;="&amp;'Summary&amp;Assumptions'!$D$18)</f>
        <v>0</v>
      </c>
      <c r="Q41" s="299">
        <f>SUMIFS(MnthlyCF!$J90:$FQ90,MnthlyCF!$J$10:$FQ$10,AnnualCF!Q$7,MnthlyCF!$J$12:$FQ$12,"&lt;="&amp;'Summary&amp;Assumptions'!$D$18)</f>
        <v>0</v>
      </c>
      <c r="R41" s="300">
        <f>SUMIFS(MnthlyCF!$J90:$FQ90,MnthlyCF!$J$10:$FQ$10,AnnualCF!R$7,MnthlyCF!$J$12:$FQ$12,"&lt;="&amp;'Summary&amp;Assumptions'!$D$18)</f>
        <v>0</v>
      </c>
      <c r="S41" s="191"/>
    </row>
    <row r="42" spans="1:19" x14ac:dyDescent="0.2">
      <c r="B42" s="88" t="str">
        <f>+MnthlyCF!B91</f>
        <v>General &amp; Administrative</v>
      </c>
      <c r="D42" s="299">
        <f>SUMIFS(MnthlyCF!$J91:$FQ91,MnthlyCF!$J$10:$FQ$10,AnnualCF!D$7,MnthlyCF!$J$12:$FQ$12,"&lt;="&amp;'Summary&amp;Assumptions'!$D$18)</f>
        <v>0</v>
      </c>
      <c r="E42" s="299">
        <f>SUMIFS(MnthlyCF!$J91:$FQ91,MnthlyCF!$J$10:$FQ$10,AnnualCF!E$7,MnthlyCF!$J$12:$FQ$12,"&lt;="&amp;'Summary&amp;Assumptions'!$D$18)</f>
        <v>53500</v>
      </c>
      <c r="F42" s="299">
        <f>SUMIFS(MnthlyCF!$J91:$FQ91,MnthlyCF!$J$10:$FQ$10,AnnualCF!F$7,MnthlyCF!$J$12:$FQ$12,"&lt;="&amp;'Summary&amp;Assumptions'!$D$18)</f>
        <v>237633.33333333331</v>
      </c>
      <c r="G42" s="299">
        <f>SUMIFS(MnthlyCF!$J91:$FQ91,MnthlyCF!$J$10:$FQ$10,AnnualCF!G$7,MnthlyCF!$J$12:$FQ$12,"&lt;="&amp;'Summary&amp;Assumptions'!$D$18)</f>
        <v>249054</v>
      </c>
      <c r="H42" s="299">
        <f>SUMIFS(MnthlyCF!$J91:$FQ91,MnthlyCF!$J$10:$FQ$10,AnnualCF!H$7,MnthlyCF!$J$12:$FQ$12,"&lt;="&amp;'Summary&amp;Assumptions'!$D$18)</f>
        <v>256525.62000000002</v>
      </c>
      <c r="I42" s="299">
        <f>SUMIFS(MnthlyCF!$J91:$FQ91,MnthlyCF!$J$10:$FQ$10,AnnualCF!I$7,MnthlyCF!$J$12:$FQ$12,"&lt;="&amp;'Summary&amp;Assumptions'!$D$18)</f>
        <v>264221.38860000001</v>
      </c>
      <c r="J42" s="299">
        <f>SUMIFS(MnthlyCF!$J91:$FQ91,MnthlyCF!$J$10:$FQ$10,AnnualCF!J$7,MnthlyCF!$J$12:$FQ$12,"&lt;="&amp;'Summary&amp;Assumptions'!$D$18)</f>
        <v>272148.03025799996</v>
      </c>
      <c r="K42" s="299">
        <f>SUMIFS(MnthlyCF!$J91:$FQ91,MnthlyCF!$J$10:$FQ$10,AnnualCF!K$7,MnthlyCF!$J$12:$FQ$12,"&lt;="&amp;'Summary&amp;Assumptions'!$D$18)</f>
        <v>280312.47116573999</v>
      </c>
      <c r="L42" s="299">
        <f>SUMIFS(MnthlyCF!$J91:$FQ91,MnthlyCF!$J$10:$FQ$10,AnnualCF!L$7,MnthlyCF!$J$12:$FQ$12,"&lt;="&amp;'Summary&amp;Assumptions'!$D$18)</f>
        <v>288721.84530071222</v>
      </c>
      <c r="M42" s="299">
        <f>SUMIFS(MnthlyCF!$J91:$FQ91,MnthlyCF!$J$10:$FQ$10,AnnualCF!M$7,MnthlyCF!$J$12:$FQ$12,"&lt;="&amp;'Summary&amp;Assumptions'!$D$18)</f>
        <v>297383.50065973355</v>
      </c>
      <c r="N42" s="299">
        <f>SUMIFS(MnthlyCF!$J91:$FQ91,MnthlyCF!$J$10:$FQ$10,AnnualCF!N$7,MnthlyCF!$J$12:$FQ$12,"&lt;="&amp;'Summary&amp;Assumptions'!$D$18)</f>
        <v>306305.00567952555</v>
      </c>
      <c r="O42" s="299">
        <f>SUMIFS(MnthlyCF!$J91:$FQ91,MnthlyCF!$J$10:$FQ$10,AnnualCF!O$7,MnthlyCF!$J$12:$FQ$12,"&lt;="&amp;'Summary&amp;Assumptions'!$D$18)</f>
        <v>234859.17308926399</v>
      </c>
      <c r="P42" s="299">
        <f>SUMIFS(MnthlyCF!$J91:$FQ91,MnthlyCF!$J$10:$FQ$10,AnnualCF!P$7,MnthlyCF!$J$12:$FQ$12,"&lt;="&amp;'Summary&amp;Assumptions'!$D$18)</f>
        <v>0</v>
      </c>
      <c r="Q42" s="299">
        <f>SUMIFS(MnthlyCF!$J91:$FQ91,MnthlyCF!$J$10:$FQ$10,AnnualCF!Q$7,MnthlyCF!$J$12:$FQ$12,"&lt;="&amp;'Summary&amp;Assumptions'!$D$18)</f>
        <v>0</v>
      </c>
      <c r="R42" s="300">
        <f>SUMIFS(MnthlyCF!$J91:$FQ91,MnthlyCF!$J$10:$FQ$10,AnnualCF!R$7,MnthlyCF!$J$12:$FQ$12,"&lt;="&amp;'Summary&amp;Assumptions'!$D$18)</f>
        <v>0</v>
      </c>
      <c r="S42" s="191"/>
    </row>
    <row r="43" spans="1:19" x14ac:dyDescent="0.2">
      <c r="B43" s="88" t="str">
        <f>+MnthlyCF!B92</f>
        <v>Marketing</v>
      </c>
      <c r="D43" s="299">
        <f>SUMIFS(MnthlyCF!$J92:$FQ92,MnthlyCF!$J$10:$FQ$10,AnnualCF!D$7,MnthlyCF!$J$12:$FQ$12,"&lt;="&amp;'Summary&amp;Assumptions'!$D$18)</f>
        <v>0</v>
      </c>
      <c r="E43" s="299">
        <f>SUMIFS(MnthlyCF!$J92:$FQ92,MnthlyCF!$J$10:$FQ$10,AnnualCF!E$7,MnthlyCF!$J$12:$FQ$12,"&lt;="&amp;'Summary&amp;Assumptions'!$D$18)</f>
        <v>32500</v>
      </c>
      <c r="F43" s="299">
        <f>SUMIFS(MnthlyCF!$J92:$FQ92,MnthlyCF!$J$10:$FQ$10,AnnualCF!F$7,MnthlyCF!$J$12:$FQ$12,"&lt;="&amp;'Summary&amp;Assumptions'!$D$18)</f>
        <v>130974.99999999999</v>
      </c>
      <c r="G43" s="299">
        <f>SUMIFS(MnthlyCF!$J92:$FQ92,MnthlyCF!$J$10:$FQ$10,AnnualCF!G$7,MnthlyCF!$J$12:$FQ$12,"&lt;="&amp;'Summary&amp;Assumptions'!$D$18)</f>
        <v>134904.24999999997</v>
      </c>
      <c r="H43" s="299">
        <f>SUMIFS(MnthlyCF!$J92:$FQ92,MnthlyCF!$J$10:$FQ$10,AnnualCF!H$7,MnthlyCF!$J$12:$FQ$12,"&lt;="&amp;'Summary&amp;Assumptions'!$D$18)</f>
        <v>138951.3775</v>
      </c>
      <c r="I43" s="299">
        <f>SUMIFS(MnthlyCF!$J92:$FQ92,MnthlyCF!$J$10:$FQ$10,AnnualCF!I$7,MnthlyCF!$J$12:$FQ$12,"&lt;="&amp;'Summary&amp;Assumptions'!$D$18)</f>
        <v>143119.91882500003</v>
      </c>
      <c r="J43" s="299">
        <f>SUMIFS(MnthlyCF!$J92:$FQ92,MnthlyCF!$J$10:$FQ$10,AnnualCF!J$7,MnthlyCF!$J$12:$FQ$12,"&lt;="&amp;'Summary&amp;Assumptions'!$D$18)</f>
        <v>147413.51638975</v>
      </c>
      <c r="K43" s="299">
        <f>SUMIFS(MnthlyCF!$J92:$FQ92,MnthlyCF!$J$10:$FQ$10,AnnualCF!K$7,MnthlyCF!$J$12:$FQ$12,"&lt;="&amp;'Summary&amp;Assumptions'!$D$18)</f>
        <v>151835.92188144248</v>
      </c>
      <c r="L43" s="299">
        <f>SUMIFS(MnthlyCF!$J92:$FQ92,MnthlyCF!$J$10:$FQ$10,AnnualCF!L$7,MnthlyCF!$J$12:$FQ$12,"&lt;="&amp;'Summary&amp;Assumptions'!$D$18)</f>
        <v>156390.99953788577</v>
      </c>
      <c r="M43" s="299">
        <f>SUMIFS(MnthlyCF!$J92:$FQ92,MnthlyCF!$J$10:$FQ$10,AnnualCF!M$7,MnthlyCF!$J$12:$FQ$12,"&lt;="&amp;'Summary&amp;Assumptions'!$D$18)</f>
        <v>161082.72952402238</v>
      </c>
      <c r="N43" s="299">
        <f>SUMIFS(MnthlyCF!$J92:$FQ92,MnthlyCF!$J$10:$FQ$10,AnnualCF!N$7,MnthlyCF!$J$12:$FQ$12,"&lt;="&amp;'Summary&amp;Assumptions'!$D$18)</f>
        <v>165915.21140974294</v>
      </c>
      <c r="O43" s="299">
        <f>SUMIFS(MnthlyCF!$J92:$FQ92,MnthlyCF!$J$10:$FQ$10,AnnualCF!O$7,MnthlyCF!$J$12:$FQ$12,"&lt;="&amp;'Summary&amp;Assumptions'!$D$18)</f>
        <v>127215.38542335134</v>
      </c>
      <c r="P43" s="299">
        <f>SUMIFS(MnthlyCF!$J92:$FQ92,MnthlyCF!$J$10:$FQ$10,AnnualCF!P$7,MnthlyCF!$J$12:$FQ$12,"&lt;="&amp;'Summary&amp;Assumptions'!$D$18)</f>
        <v>0</v>
      </c>
      <c r="Q43" s="299">
        <f>SUMIFS(MnthlyCF!$J92:$FQ92,MnthlyCF!$J$10:$FQ$10,AnnualCF!Q$7,MnthlyCF!$J$12:$FQ$12,"&lt;="&amp;'Summary&amp;Assumptions'!$D$18)</f>
        <v>0</v>
      </c>
      <c r="R43" s="300">
        <f>SUMIFS(MnthlyCF!$J92:$FQ92,MnthlyCF!$J$10:$FQ$10,AnnualCF!R$7,MnthlyCF!$J$12:$FQ$12,"&lt;="&amp;'Summary&amp;Assumptions'!$D$18)</f>
        <v>0</v>
      </c>
      <c r="S43" s="191"/>
    </row>
    <row r="44" spans="1:19" x14ac:dyDescent="0.2">
      <c r="B44" s="88" t="str">
        <f>+MnthlyCF!B93</f>
        <v>Utilities</v>
      </c>
      <c r="C44" s="561"/>
      <c r="D44" s="299">
        <f>SUMIFS(MnthlyCF!$J93:$FQ93,MnthlyCF!$J$10:$FQ$10,AnnualCF!D$7,MnthlyCF!$J$12:$FQ$12,"&lt;="&amp;'Summary&amp;Assumptions'!$D$18)</f>
        <v>0</v>
      </c>
      <c r="E44" s="299">
        <f>SUMIFS(MnthlyCF!$J93:$FQ93,MnthlyCF!$J$10:$FQ$10,AnnualCF!E$7,MnthlyCF!$J$12:$FQ$12,"&lt;="&amp;'Summary&amp;Assumptions'!$D$18)</f>
        <v>54833.333333333336</v>
      </c>
      <c r="F44" s="299">
        <f>SUMIFS(MnthlyCF!$J93:$FQ93,MnthlyCF!$J$10:$FQ$10,AnnualCF!F$7,MnthlyCF!$J$12:$FQ$12,"&lt;="&amp;'Summary&amp;Assumptions'!$D$18)</f>
        <v>272377.77777777781</v>
      </c>
      <c r="G44" s="299">
        <f>SUMIFS(MnthlyCF!$J93:$FQ93,MnthlyCF!$J$10:$FQ$10,AnnualCF!G$7,MnthlyCF!$J$12:$FQ$12,"&lt;="&amp;'Summary&amp;Assumptions'!$D$18)</f>
        <v>290563</v>
      </c>
      <c r="H44" s="299">
        <f>SUMIFS(MnthlyCF!$J93:$FQ93,MnthlyCF!$J$10:$FQ$10,AnnualCF!H$7,MnthlyCF!$J$12:$FQ$12,"&lt;="&amp;'Summary&amp;Assumptions'!$D$18)</f>
        <v>299279.89</v>
      </c>
      <c r="I44" s="299">
        <f>SUMIFS(MnthlyCF!$J93:$FQ93,MnthlyCF!$J$10:$FQ$10,AnnualCF!I$7,MnthlyCF!$J$12:$FQ$12,"&lt;="&amp;'Summary&amp;Assumptions'!$D$18)</f>
        <v>308258.2867</v>
      </c>
      <c r="J44" s="299">
        <f>SUMIFS(MnthlyCF!$J93:$FQ93,MnthlyCF!$J$10:$FQ$10,AnnualCF!J$7,MnthlyCF!$J$12:$FQ$12,"&lt;="&amp;'Summary&amp;Assumptions'!$D$18)</f>
        <v>317506.03530099994</v>
      </c>
      <c r="K44" s="299">
        <f>SUMIFS(MnthlyCF!$J93:$FQ93,MnthlyCF!$J$10:$FQ$10,AnnualCF!K$7,MnthlyCF!$J$12:$FQ$12,"&lt;="&amp;'Summary&amp;Assumptions'!$D$18)</f>
        <v>327031.21636002994</v>
      </c>
      <c r="L44" s="299">
        <f>SUMIFS(MnthlyCF!$J93:$FQ93,MnthlyCF!$J$10:$FQ$10,AnnualCF!L$7,MnthlyCF!$J$12:$FQ$12,"&lt;="&amp;'Summary&amp;Assumptions'!$D$18)</f>
        <v>336842.15285083093</v>
      </c>
      <c r="M44" s="299">
        <f>SUMIFS(MnthlyCF!$J93:$FQ93,MnthlyCF!$J$10:$FQ$10,AnnualCF!M$7,MnthlyCF!$J$12:$FQ$12,"&lt;="&amp;'Summary&amp;Assumptions'!$D$18)</f>
        <v>346947.41743635584</v>
      </c>
      <c r="N44" s="299">
        <f>SUMIFS(MnthlyCF!$J93:$FQ93,MnthlyCF!$J$10:$FQ$10,AnnualCF!N$7,MnthlyCF!$J$12:$FQ$12,"&lt;="&amp;'Summary&amp;Assumptions'!$D$18)</f>
        <v>357355.83995944657</v>
      </c>
      <c r="O44" s="299">
        <f>SUMIFS(MnthlyCF!$J93:$FQ93,MnthlyCF!$J$10:$FQ$10,AnnualCF!O$7,MnthlyCF!$J$12:$FQ$12,"&lt;="&amp;'Summary&amp;Assumptions'!$D$18)</f>
        <v>274002.3686041414</v>
      </c>
      <c r="P44" s="299">
        <f>SUMIFS(MnthlyCF!$J93:$FQ93,MnthlyCF!$J$10:$FQ$10,AnnualCF!P$7,MnthlyCF!$J$12:$FQ$12,"&lt;="&amp;'Summary&amp;Assumptions'!$D$18)</f>
        <v>0</v>
      </c>
      <c r="Q44" s="299">
        <f>SUMIFS(MnthlyCF!$J93:$FQ93,MnthlyCF!$J$10:$FQ$10,AnnualCF!Q$7,MnthlyCF!$J$12:$FQ$12,"&lt;="&amp;'Summary&amp;Assumptions'!$D$18)</f>
        <v>0</v>
      </c>
      <c r="R44" s="300">
        <f>SUMIFS(MnthlyCF!$J93:$FQ93,MnthlyCF!$J$10:$FQ$10,AnnualCF!R$7,MnthlyCF!$J$12:$FQ$12,"&lt;="&amp;'Summary&amp;Assumptions'!$D$18)</f>
        <v>0</v>
      </c>
      <c r="S44" s="191"/>
    </row>
    <row r="45" spans="1:19" x14ac:dyDescent="0.2">
      <c r="B45" s="88" t="str">
        <f>+MnthlyCF!B94</f>
        <v>Contract Services</v>
      </c>
      <c r="D45" s="299">
        <f>SUMIFS(MnthlyCF!$J94:$FQ94,MnthlyCF!$J$10:$FQ$10,AnnualCF!D$7,MnthlyCF!$J$12:$FQ$12,"&lt;="&amp;'Summary&amp;Assumptions'!$D$18)</f>
        <v>0</v>
      </c>
      <c r="E45" s="299">
        <f>SUMIFS(MnthlyCF!$J94:$FQ94,MnthlyCF!$J$10:$FQ$10,AnnualCF!E$7,MnthlyCF!$J$12:$FQ$12,"&lt;="&amp;'Summary&amp;Assumptions'!$D$18)</f>
        <v>20562.5</v>
      </c>
      <c r="F45" s="299">
        <f>SUMIFS(MnthlyCF!$J94:$FQ94,MnthlyCF!$J$10:$FQ$10,AnnualCF!F$7,MnthlyCF!$J$12:$FQ$12,"&lt;="&amp;'Summary&amp;Assumptions'!$D$18)</f>
        <v>102141.66666666667</v>
      </c>
      <c r="G45" s="299">
        <f>SUMIFS(MnthlyCF!$J94:$FQ94,MnthlyCF!$J$10:$FQ$10,AnnualCF!G$7,MnthlyCF!$J$12:$FQ$12,"&lt;="&amp;'Summary&amp;Assumptions'!$D$18)</f>
        <v>108961.125</v>
      </c>
      <c r="H45" s="299">
        <f>SUMIFS(MnthlyCF!$J94:$FQ94,MnthlyCF!$J$10:$FQ$10,AnnualCF!H$7,MnthlyCF!$J$12:$FQ$12,"&lt;="&amp;'Summary&amp;Assumptions'!$D$18)</f>
        <v>112229.95875000001</v>
      </c>
      <c r="I45" s="299">
        <f>SUMIFS(MnthlyCF!$J94:$FQ94,MnthlyCF!$J$10:$FQ$10,AnnualCF!I$7,MnthlyCF!$J$12:$FQ$12,"&lt;="&amp;'Summary&amp;Assumptions'!$D$18)</f>
        <v>115596.85751250001</v>
      </c>
      <c r="J45" s="299">
        <f>SUMIFS(MnthlyCF!$J94:$FQ94,MnthlyCF!$J$10:$FQ$10,AnnualCF!J$7,MnthlyCF!$J$12:$FQ$12,"&lt;="&amp;'Summary&amp;Assumptions'!$D$18)</f>
        <v>119064.76323787498</v>
      </c>
      <c r="K45" s="299">
        <f>SUMIFS(MnthlyCF!$J94:$FQ94,MnthlyCF!$J$10:$FQ$10,AnnualCF!K$7,MnthlyCF!$J$12:$FQ$12,"&lt;="&amp;'Summary&amp;Assumptions'!$D$18)</f>
        <v>122636.70613501122</v>
      </c>
      <c r="L45" s="299">
        <f>SUMIFS(MnthlyCF!$J94:$FQ94,MnthlyCF!$J$10:$FQ$10,AnnualCF!L$7,MnthlyCF!$J$12:$FQ$12,"&lt;="&amp;'Summary&amp;Assumptions'!$D$18)</f>
        <v>126315.80731906158</v>
      </c>
      <c r="M45" s="299">
        <f>SUMIFS(MnthlyCF!$J94:$FQ94,MnthlyCF!$J$10:$FQ$10,AnnualCF!M$7,MnthlyCF!$J$12:$FQ$12,"&lt;="&amp;'Summary&amp;Assumptions'!$D$18)</f>
        <v>130105.28153863344</v>
      </c>
      <c r="N45" s="299">
        <f>SUMIFS(MnthlyCF!$J94:$FQ94,MnthlyCF!$J$10:$FQ$10,AnnualCF!N$7,MnthlyCF!$J$12:$FQ$12,"&lt;="&amp;'Summary&amp;Assumptions'!$D$18)</f>
        <v>134008.43998479244</v>
      </c>
      <c r="O45" s="299">
        <f>SUMIFS(MnthlyCF!$J94:$FQ94,MnthlyCF!$J$10:$FQ$10,AnnualCF!O$7,MnthlyCF!$J$12:$FQ$12,"&lt;="&amp;'Summary&amp;Assumptions'!$D$18)</f>
        <v>102750.888226553</v>
      </c>
      <c r="P45" s="299">
        <f>SUMIFS(MnthlyCF!$J94:$FQ94,MnthlyCF!$J$10:$FQ$10,AnnualCF!P$7,MnthlyCF!$J$12:$FQ$12,"&lt;="&amp;'Summary&amp;Assumptions'!$D$18)</f>
        <v>0</v>
      </c>
      <c r="Q45" s="299">
        <f>SUMIFS(MnthlyCF!$J94:$FQ94,MnthlyCF!$J$10:$FQ$10,AnnualCF!Q$7,MnthlyCF!$J$12:$FQ$12,"&lt;="&amp;'Summary&amp;Assumptions'!$D$18)</f>
        <v>0</v>
      </c>
      <c r="R45" s="300">
        <f>SUMIFS(MnthlyCF!$J94:$FQ94,MnthlyCF!$J$10:$FQ$10,AnnualCF!R$7,MnthlyCF!$J$12:$FQ$12,"&lt;="&amp;'Summary&amp;Assumptions'!$D$18)</f>
        <v>0</v>
      </c>
      <c r="S45" s="239"/>
    </row>
    <row r="46" spans="1:19" x14ac:dyDescent="0.2">
      <c r="B46" s="88" t="str">
        <f>+MnthlyCF!B95</f>
        <v>Capital Reserves</v>
      </c>
      <c r="D46" s="299">
        <f>SUMIFS(MnthlyCF!$J95:$FQ95,MnthlyCF!$J$10:$FQ$10,AnnualCF!D$7,MnthlyCF!$J$12:$FQ$12,"&lt;="&amp;'Summary&amp;Assumptions'!$D$18)</f>
        <v>0</v>
      </c>
      <c r="E46" s="299">
        <f>SUMIFS(MnthlyCF!$J95:$FQ95,MnthlyCF!$J$10:$FQ$10,AnnualCF!E$7,MnthlyCF!$J$12:$FQ$12,"&lt;="&amp;'Summary&amp;Assumptions'!$D$18)</f>
        <v>15000</v>
      </c>
      <c r="F46" s="299">
        <f>SUMIFS(MnthlyCF!$J95:$FQ95,MnthlyCF!$J$10:$FQ$10,AnnualCF!F$7,MnthlyCF!$J$12:$FQ$12,"&lt;="&amp;'Summary&amp;Assumptions'!$D$18)</f>
        <v>60450</v>
      </c>
      <c r="G46" s="299">
        <f>SUMIFS(MnthlyCF!$J95:$FQ95,MnthlyCF!$J$10:$FQ$10,AnnualCF!G$7,MnthlyCF!$J$12:$FQ$12,"&lt;="&amp;'Summary&amp;Assumptions'!$D$18)</f>
        <v>62263.5</v>
      </c>
      <c r="H46" s="299">
        <f>SUMIFS(MnthlyCF!$J95:$FQ95,MnthlyCF!$J$10:$FQ$10,AnnualCF!H$7,MnthlyCF!$J$12:$FQ$12,"&lt;="&amp;'Summary&amp;Assumptions'!$D$18)</f>
        <v>64131.405000000006</v>
      </c>
      <c r="I46" s="299">
        <f>SUMIFS(MnthlyCF!$J95:$FQ95,MnthlyCF!$J$10:$FQ$10,AnnualCF!I$7,MnthlyCF!$J$12:$FQ$12,"&lt;="&amp;'Summary&amp;Assumptions'!$D$18)</f>
        <v>66055.347150000001</v>
      </c>
      <c r="J46" s="299">
        <f>SUMIFS(MnthlyCF!$J95:$FQ95,MnthlyCF!$J$10:$FQ$10,AnnualCF!J$7,MnthlyCF!$J$12:$FQ$12,"&lt;="&amp;'Summary&amp;Assumptions'!$D$18)</f>
        <v>68037.007564499989</v>
      </c>
      <c r="K46" s="299">
        <f>SUMIFS(MnthlyCF!$J95:$FQ95,MnthlyCF!$J$10:$FQ$10,AnnualCF!K$7,MnthlyCF!$J$12:$FQ$12,"&lt;="&amp;'Summary&amp;Assumptions'!$D$18)</f>
        <v>70078.117791434997</v>
      </c>
      <c r="L46" s="299">
        <f>SUMIFS(MnthlyCF!$J95:$FQ95,MnthlyCF!$J$10:$FQ$10,AnnualCF!L$7,MnthlyCF!$J$12:$FQ$12,"&lt;="&amp;'Summary&amp;Assumptions'!$D$18)</f>
        <v>72180.461325178054</v>
      </c>
      <c r="M46" s="299">
        <f>SUMIFS(MnthlyCF!$J95:$FQ95,MnthlyCF!$J$10:$FQ$10,AnnualCF!M$7,MnthlyCF!$J$12:$FQ$12,"&lt;="&amp;'Summary&amp;Assumptions'!$D$18)</f>
        <v>74345.875164933386</v>
      </c>
      <c r="N46" s="299">
        <f>SUMIFS(MnthlyCF!$J95:$FQ95,MnthlyCF!$J$10:$FQ$10,AnnualCF!N$7,MnthlyCF!$J$12:$FQ$12,"&lt;="&amp;'Summary&amp;Assumptions'!$D$18)</f>
        <v>76576.251419881388</v>
      </c>
      <c r="O46" s="299">
        <f>SUMIFS(MnthlyCF!$J95:$FQ95,MnthlyCF!$J$10:$FQ$10,AnnualCF!O$7,MnthlyCF!$J$12:$FQ$12,"&lt;="&amp;'Summary&amp;Assumptions'!$D$18)</f>
        <v>58714.793272315997</v>
      </c>
      <c r="P46" s="299">
        <f>SUMIFS(MnthlyCF!$J95:$FQ95,MnthlyCF!$J$10:$FQ$10,AnnualCF!P$7,MnthlyCF!$J$12:$FQ$12,"&lt;="&amp;'Summary&amp;Assumptions'!$D$18)</f>
        <v>0</v>
      </c>
      <c r="Q46" s="299">
        <f>SUMIFS(MnthlyCF!$J95:$FQ95,MnthlyCF!$J$10:$FQ$10,AnnualCF!Q$7,MnthlyCF!$J$12:$FQ$12,"&lt;="&amp;'Summary&amp;Assumptions'!$D$18)</f>
        <v>0</v>
      </c>
      <c r="R46" s="300">
        <f>SUMIFS(MnthlyCF!$J95:$FQ95,MnthlyCF!$J$10:$FQ$10,AnnualCF!R$7,MnthlyCF!$J$12:$FQ$12,"&lt;="&amp;'Summary&amp;Assumptions'!$D$18)</f>
        <v>0</v>
      </c>
      <c r="S46" s="191"/>
    </row>
    <row r="47" spans="1:19" x14ac:dyDescent="0.2">
      <c r="B47" s="88" t="str">
        <f>+MnthlyCF!B96</f>
        <v>Insurance</v>
      </c>
      <c r="D47" s="299">
        <f>SUMIFS(MnthlyCF!$J96:$FQ96,MnthlyCF!$J$10:$FQ$10,AnnualCF!D$7,MnthlyCF!$J$12:$FQ$12,"&lt;="&amp;'Summary&amp;Assumptions'!$D$18)</f>
        <v>0</v>
      </c>
      <c r="E47" s="299">
        <f>SUMIFS(MnthlyCF!$J96:$FQ96,MnthlyCF!$J$10:$FQ$10,AnnualCF!E$7,MnthlyCF!$J$12:$FQ$12,"&lt;="&amp;'Summary&amp;Assumptions'!$D$18)</f>
        <v>1750</v>
      </c>
      <c r="F47" s="299">
        <f>SUMIFS(MnthlyCF!$J96:$FQ96,MnthlyCF!$J$10:$FQ$10,AnnualCF!F$7,MnthlyCF!$J$12:$FQ$12,"&lt;="&amp;'Summary&amp;Assumptions'!$D$18)</f>
        <v>7052.4999999999991</v>
      </c>
      <c r="G47" s="299">
        <f>SUMIFS(MnthlyCF!$J96:$FQ96,MnthlyCF!$J$10:$FQ$10,AnnualCF!G$7,MnthlyCF!$J$12:$FQ$12,"&lt;="&amp;'Summary&amp;Assumptions'!$D$18)</f>
        <v>7264.0750000000007</v>
      </c>
      <c r="H47" s="299">
        <f>SUMIFS(MnthlyCF!$J96:$FQ96,MnthlyCF!$J$10:$FQ$10,AnnualCF!H$7,MnthlyCF!$J$12:$FQ$12,"&lt;="&amp;'Summary&amp;Assumptions'!$D$18)</f>
        <v>7481.9972500000013</v>
      </c>
      <c r="I47" s="299">
        <f>SUMIFS(MnthlyCF!$J96:$FQ96,MnthlyCF!$J$10:$FQ$10,AnnualCF!I$7,MnthlyCF!$J$12:$FQ$12,"&lt;="&amp;'Summary&amp;Assumptions'!$D$18)</f>
        <v>7706.4571675000007</v>
      </c>
      <c r="J47" s="299">
        <f>SUMIFS(MnthlyCF!$J96:$FQ96,MnthlyCF!$J$10:$FQ$10,AnnualCF!J$7,MnthlyCF!$J$12:$FQ$12,"&lt;="&amp;'Summary&amp;Assumptions'!$D$18)</f>
        <v>7937.6508825250012</v>
      </c>
      <c r="K47" s="299">
        <f>SUMIFS(MnthlyCF!$J96:$FQ96,MnthlyCF!$J$10:$FQ$10,AnnualCF!K$7,MnthlyCF!$J$12:$FQ$12,"&lt;="&amp;'Summary&amp;Assumptions'!$D$18)</f>
        <v>8175.7804090007503</v>
      </c>
      <c r="L47" s="299">
        <f>SUMIFS(MnthlyCF!$J96:$FQ96,MnthlyCF!$J$10:$FQ$10,AnnualCF!L$7,MnthlyCF!$J$12:$FQ$12,"&lt;="&amp;'Summary&amp;Assumptions'!$D$18)</f>
        <v>8421.0538212707725</v>
      </c>
      <c r="M47" s="299">
        <f>SUMIFS(MnthlyCF!$J96:$FQ96,MnthlyCF!$J$10:$FQ$10,AnnualCF!M$7,MnthlyCF!$J$12:$FQ$12,"&lt;="&amp;'Summary&amp;Assumptions'!$D$18)</f>
        <v>8673.6854359088975</v>
      </c>
      <c r="N47" s="299">
        <f>SUMIFS(MnthlyCF!$J96:$FQ96,MnthlyCF!$J$10:$FQ$10,AnnualCF!N$7,MnthlyCF!$J$12:$FQ$12,"&lt;="&amp;'Summary&amp;Assumptions'!$D$18)</f>
        <v>8933.8959989861632</v>
      </c>
      <c r="O47" s="299">
        <f>SUMIFS(MnthlyCF!$J96:$FQ96,MnthlyCF!$J$10:$FQ$10,AnnualCF!O$7,MnthlyCF!$J$12:$FQ$12,"&lt;="&amp;'Summary&amp;Assumptions'!$D$18)</f>
        <v>6850.0592151035326</v>
      </c>
      <c r="P47" s="299">
        <f>SUMIFS(MnthlyCF!$J96:$FQ96,MnthlyCF!$J$10:$FQ$10,AnnualCF!P$7,MnthlyCF!$J$12:$FQ$12,"&lt;="&amp;'Summary&amp;Assumptions'!$D$18)</f>
        <v>0</v>
      </c>
      <c r="Q47" s="299">
        <f>SUMIFS(MnthlyCF!$J96:$FQ96,MnthlyCF!$J$10:$FQ$10,AnnualCF!Q$7,MnthlyCF!$J$12:$FQ$12,"&lt;="&amp;'Summary&amp;Assumptions'!$D$18)</f>
        <v>0</v>
      </c>
      <c r="R47" s="300">
        <f>SUMIFS(MnthlyCF!$J96:$FQ96,MnthlyCF!$J$10:$FQ$10,AnnualCF!R$7,MnthlyCF!$J$12:$FQ$12,"&lt;="&amp;'Summary&amp;Assumptions'!$D$18)</f>
        <v>0</v>
      </c>
      <c r="S47" s="191"/>
    </row>
    <row r="48" spans="1:19" x14ac:dyDescent="0.2">
      <c r="B48" s="88" t="str">
        <f>+MnthlyCF!B97</f>
        <v>Taxes</v>
      </c>
      <c r="D48" s="299">
        <f>SUMIFS(MnthlyCF!$J97:$FQ97,MnthlyCF!$J$10:$FQ$10,AnnualCF!D$7,MnthlyCF!$J$12:$FQ$12,"&lt;="&amp;'Summary&amp;Assumptions'!$D$18)</f>
        <v>0</v>
      </c>
      <c r="E48" s="299">
        <f>SUMIFS(MnthlyCF!$J97:$FQ97,MnthlyCF!$J$10:$FQ$10,AnnualCF!E$7,MnthlyCF!$J$12:$FQ$12,"&lt;="&amp;'Summary&amp;Assumptions'!$D$18)</f>
        <v>138330</v>
      </c>
      <c r="F48" s="299">
        <f>SUMIFS(MnthlyCF!$J97:$FQ97,MnthlyCF!$J$10:$FQ$10,AnnualCF!F$7,MnthlyCF!$J$12:$FQ$12,"&lt;="&amp;'Summary&amp;Assumptions'!$D$18)</f>
        <v>557469.9</v>
      </c>
      <c r="G48" s="299">
        <f>SUMIFS(MnthlyCF!$J97:$FQ97,MnthlyCF!$J$10:$FQ$10,AnnualCF!G$7,MnthlyCF!$J$12:$FQ$12,"&lt;="&amp;'Summary&amp;Assumptions'!$D$18)</f>
        <v>574193.99699999997</v>
      </c>
      <c r="H48" s="299">
        <f>SUMIFS(MnthlyCF!$J97:$FQ97,MnthlyCF!$J$10:$FQ$10,AnnualCF!H$7,MnthlyCF!$J$12:$FQ$12,"&lt;="&amp;'Summary&amp;Assumptions'!$D$18)</f>
        <v>591419.81690999994</v>
      </c>
      <c r="I48" s="299">
        <f>SUMIFS(MnthlyCF!$J97:$FQ97,MnthlyCF!$J$10:$FQ$10,AnnualCF!I$7,MnthlyCF!$J$12:$FQ$12,"&lt;="&amp;'Summary&amp;Assumptions'!$D$18)</f>
        <v>609162.4114173</v>
      </c>
      <c r="J48" s="299">
        <f>SUMIFS(MnthlyCF!$J97:$FQ97,MnthlyCF!$J$10:$FQ$10,AnnualCF!J$7,MnthlyCF!$J$12:$FQ$12,"&lt;="&amp;'Summary&amp;Assumptions'!$D$18)</f>
        <v>627437.28375981899</v>
      </c>
      <c r="K48" s="299">
        <f>SUMIFS(MnthlyCF!$J97:$FQ97,MnthlyCF!$J$10:$FQ$10,AnnualCF!K$7,MnthlyCF!$J$12:$FQ$12,"&lt;="&amp;'Summary&amp;Assumptions'!$D$18)</f>
        <v>646260.40227261337</v>
      </c>
      <c r="L48" s="299">
        <f>SUMIFS(MnthlyCF!$J97:$FQ97,MnthlyCF!$J$10:$FQ$10,AnnualCF!L$7,MnthlyCF!$J$12:$FQ$12,"&lt;="&amp;'Summary&amp;Assumptions'!$D$18)</f>
        <v>665648.21434079192</v>
      </c>
      <c r="M48" s="299">
        <f>SUMIFS(MnthlyCF!$J97:$FQ97,MnthlyCF!$J$10:$FQ$10,AnnualCF!M$7,MnthlyCF!$J$12:$FQ$12,"&lt;="&amp;'Summary&amp;Assumptions'!$D$18)</f>
        <v>685617.6607710158</v>
      </c>
      <c r="N48" s="299">
        <f>SUMIFS(MnthlyCF!$J97:$FQ97,MnthlyCF!$J$10:$FQ$10,AnnualCF!N$7,MnthlyCF!$J$12:$FQ$12,"&lt;="&amp;'Summary&amp;Assumptions'!$D$18)</f>
        <v>706186.19059414638</v>
      </c>
      <c r="O48" s="299">
        <f>SUMIFS(MnthlyCF!$J97:$FQ97,MnthlyCF!$J$10:$FQ$10,AnnualCF!O$7,MnthlyCF!$J$12:$FQ$12,"&lt;="&amp;'Summary&amp;Assumptions'!$D$18)</f>
        <v>541467.82355729816</v>
      </c>
      <c r="P48" s="299">
        <f>SUMIFS(MnthlyCF!$J97:$FQ97,MnthlyCF!$J$10:$FQ$10,AnnualCF!P$7,MnthlyCF!$J$12:$FQ$12,"&lt;="&amp;'Summary&amp;Assumptions'!$D$18)</f>
        <v>0</v>
      </c>
      <c r="Q48" s="299">
        <f>SUMIFS(MnthlyCF!$J97:$FQ97,MnthlyCF!$J$10:$FQ$10,AnnualCF!Q$7,MnthlyCF!$J$12:$FQ$12,"&lt;="&amp;'Summary&amp;Assumptions'!$D$18)</f>
        <v>0</v>
      </c>
      <c r="R48" s="300">
        <f>SUMIFS(MnthlyCF!$J97:$FQ97,MnthlyCF!$J$10:$FQ$10,AnnualCF!R$7,MnthlyCF!$J$12:$FQ$12,"&lt;="&amp;'Summary&amp;Assumptions'!$D$18)</f>
        <v>0</v>
      </c>
    </row>
    <row r="49" spans="2:19" x14ac:dyDescent="0.2">
      <c r="B49" s="88" t="str">
        <f>+MnthlyCF!B98</f>
        <v>[Input Expense]</v>
      </c>
      <c r="D49" s="299">
        <f>SUMIFS(MnthlyCF!$J98:$FQ98,MnthlyCF!$J$10:$FQ$10,AnnualCF!D$7,MnthlyCF!$J$12:$FQ$12,"&lt;="&amp;'Summary&amp;Assumptions'!$D$18)</f>
        <v>0</v>
      </c>
      <c r="E49" s="299">
        <f>SUMIFS(MnthlyCF!$J98:$FQ98,MnthlyCF!$J$10:$FQ$10,AnnualCF!E$7,MnthlyCF!$J$12:$FQ$12,"&lt;="&amp;'Summary&amp;Assumptions'!$D$18)</f>
        <v>0</v>
      </c>
      <c r="F49" s="299">
        <f>SUMIFS(MnthlyCF!$J98:$FQ98,MnthlyCF!$J$10:$FQ$10,AnnualCF!F$7,MnthlyCF!$J$12:$FQ$12,"&lt;="&amp;'Summary&amp;Assumptions'!$D$18)</f>
        <v>0</v>
      </c>
      <c r="G49" s="299">
        <f>SUMIFS(MnthlyCF!$J98:$FQ98,MnthlyCF!$J$10:$FQ$10,AnnualCF!G$7,MnthlyCF!$J$12:$FQ$12,"&lt;="&amp;'Summary&amp;Assumptions'!$D$18)</f>
        <v>0</v>
      </c>
      <c r="H49" s="299">
        <f>SUMIFS(MnthlyCF!$J98:$FQ98,MnthlyCF!$J$10:$FQ$10,AnnualCF!H$7,MnthlyCF!$J$12:$FQ$12,"&lt;="&amp;'Summary&amp;Assumptions'!$D$18)</f>
        <v>0</v>
      </c>
      <c r="I49" s="299">
        <f>SUMIFS(MnthlyCF!$J98:$FQ98,MnthlyCF!$J$10:$FQ$10,AnnualCF!I$7,MnthlyCF!$J$12:$FQ$12,"&lt;="&amp;'Summary&amp;Assumptions'!$D$18)</f>
        <v>0</v>
      </c>
      <c r="J49" s="299">
        <f>SUMIFS(MnthlyCF!$J98:$FQ98,MnthlyCF!$J$10:$FQ$10,AnnualCF!J$7,MnthlyCF!$J$12:$FQ$12,"&lt;="&amp;'Summary&amp;Assumptions'!$D$18)</f>
        <v>0</v>
      </c>
      <c r="K49" s="299">
        <f>SUMIFS(MnthlyCF!$J98:$FQ98,MnthlyCF!$J$10:$FQ$10,AnnualCF!K$7,MnthlyCF!$J$12:$FQ$12,"&lt;="&amp;'Summary&amp;Assumptions'!$D$18)</f>
        <v>0</v>
      </c>
      <c r="L49" s="299">
        <f>SUMIFS(MnthlyCF!$J98:$FQ98,MnthlyCF!$J$10:$FQ$10,AnnualCF!L$7,MnthlyCF!$J$12:$FQ$12,"&lt;="&amp;'Summary&amp;Assumptions'!$D$18)</f>
        <v>0</v>
      </c>
      <c r="M49" s="299">
        <f>SUMIFS(MnthlyCF!$J98:$FQ98,MnthlyCF!$J$10:$FQ$10,AnnualCF!M$7,MnthlyCF!$J$12:$FQ$12,"&lt;="&amp;'Summary&amp;Assumptions'!$D$18)</f>
        <v>0</v>
      </c>
      <c r="N49" s="299">
        <f>SUMIFS(MnthlyCF!$J98:$FQ98,MnthlyCF!$J$10:$FQ$10,AnnualCF!N$7,MnthlyCF!$J$12:$FQ$12,"&lt;="&amp;'Summary&amp;Assumptions'!$D$18)</f>
        <v>0</v>
      </c>
      <c r="O49" s="299">
        <f>SUMIFS(MnthlyCF!$J98:$FQ98,MnthlyCF!$J$10:$FQ$10,AnnualCF!O$7,MnthlyCF!$J$12:$FQ$12,"&lt;="&amp;'Summary&amp;Assumptions'!$D$18)</f>
        <v>0</v>
      </c>
      <c r="P49" s="299">
        <f>SUMIFS(MnthlyCF!$J98:$FQ98,MnthlyCF!$J$10:$FQ$10,AnnualCF!P$7,MnthlyCF!$J$12:$FQ$12,"&lt;="&amp;'Summary&amp;Assumptions'!$D$18)</f>
        <v>0</v>
      </c>
      <c r="Q49" s="299">
        <f>SUMIFS(MnthlyCF!$J98:$FQ98,MnthlyCF!$J$10:$FQ$10,AnnualCF!Q$7,MnthlyCF!$J$12:$FQ$12,"&lt;="&amp;'Summary&amp;Assumptions'!$D$18)</f>
        <v>0</v>
      </c>
      <c r="R49" s="300">
        <f>SUMIFS(MnthlyCF!$J98:$FQ98,MnthlyCF!$J$10:$FQ$10,AnnualCF!R$7,MnthlyCF!$J$12:$FQ$12,"&lt;="&amp;'Summary&amp;Assumptions'!$D$18)</f>
        <v>0</v>
      </c>
      <c r="S49" s="124"/>
    </row>
    <row r="50" spans="2:19" x14ac:dyDescent="0.2">
      <c r="B50" s="88" t="str">
        <f>+MnthlyCF!B99</f>
        <v>[Input Expense]</v>
      </c>
      <c r="D50" s="299">
        <f>SUMIFS(MnthlyCF!$J99:$FQ99,MnthlyCF!$J$10:$FQ$10,AnnualCF!D$7,MnthlyCF!$J$12:$FQ$12,"&lt;="&amp;'Summary&amp;Assumptions'!$D$18)</f>
        <v>0</v>
      </c>
      <c r="E50" s="299">
        <f>SUMIFS(MnthlyCF!$J99:$FQ99,MnthlyCF!$J$10:$FQ$10,AnnualCF!E$7,MnthlyCF!$J$12:$FQ$12,"&lt;="&amp;'Summary&amp;Assumptions'!$D$18)</f>
        <v>0</v>
      </c>
      <c r="F50" s="299">
        <f>SUMIFS(MnthlyCF!$J99:$FQ99,MnthlyCF!$J$10:$FQ$10,AnnualCF!F$7,MnthlyCF!$J$12:$FQ$12,"&lt;="&amp;'Summary&amp;Assumptions'!$D$18)</f>
        <v>0</v>
      </c>
      <c r="G50" s="299">
        <f>SUMIFS(MnthlyCF!$J99:$FQ99,MnthlyCF!$J$10:$FQ$10,AnnualCF!G$7,MnthlyCF!$J$12:$FQ$12,"&lt;="&amp;'Summary&amp;Assumptions'!$D$18)</f>
        <v>0</v>
      </c>
      <c r="H50" s="299">
        <f>SUMIFS(MnthlyCF!$J99:$FQ99,MnthlyCF!$J$10:$FQ$10,AnnualCF!H$7,MnthlyCF!$J$12:$FQ$12,"&lt;="&amp;'Summary&amp;Assumptions'!$D$18)</f>
        <v>0</v>
      </c>
      <c r="I50" s="299">
        <f>SUMIFS(MnthlyCF!$J99:$FQ99,MnthlyCF!$J$10:$FQ$10,AnnualCF!I$7,MnthlyCF!$J$12:$FQ$12,"&lt;="&amp;'Summary&amp;Assumptions'!$D$18)</f>
        <v>0</v>
      </c>
      <c r="J50" s="299">
        <f>SUMIFS(MnthlyCF!$J99:$FQ99,MnthlyCF!$J$10:$FQ$10,AnnualCF!J$7,MnthlyCF!$J$12:$FQ$12,"&lt;="&amp;'Summary&amp;Assumptions'!$D$18)</f>
        <v>0</v>
      </c>
      <c r="K50" s="299">
        <f>SUMIFS(MnthlyCF!$J99:$FQ99,MnthlyCF!$J$10:$FQ$10,AnnualCF!K$7,MnthlyCF!$J$12:$FQ$12,"&lt;="&amp;'Summary&amp;Assumptions'!$D$18)</f>
        <v>0</v>
      </c>
      <c r="L50" s="299">
        <f>SUMIFS(MnthlyCF!$J99:$FQ99,MnthlyCF!$J$10:$FQ$10,AnnualCF!L$7,MnthlyCF!$J$12:$FQ$12,"&lt;="&amp;'Summary&amp;Assumptions'!$D$18)</f>
        <v>0</v>
      </c>
      <c r="M50" s="299">
        <f>SUMIFS(MnthlyCF!$J99:$FQ99,MnthlyCF!$J$10:$FQ$10,AnnualCF!M$7,MnthlyCF!$J$12:$FQ$12,"&lt;="&amp;'Summary&amp;Assumptions'!$D$18)</f>
        <v>0</v>
      </c>
      <c r="N50" s="299">
        <f>SUMIFS(MnthlyCF!$J99:$FQ99,MnthlyCF!$J$10:$FQ$10,AnnualCF!N$7,MnthlyCF!$J$12:$FQ$12,"&lt;="&amp;'Summary&amp;Assumptions'!$D$18)</f>
        <v>0</v>
      </c>
      <c r="O50" s="299">
        <f>SUMIFS(MnthlyCF!$J99:$FQ99,MnthlyCF!$J$10:$FQ$10,AnnualCF!O$7,MnthlyCF!$J$12:$FQ$12,"&lt;="&amp;'Summary&amp;Assumptions'!$D$18)</f>
        <v>0</v>
      </c>
      <c r="P50" s="299">
        <f>SUMIFS(MnthlyCF!$J99:$FQ99,MnthlyCF!$J$10:$FQ$10,AnnualCF!P$7,MnthlyCF!$J$12:$FQ$12,"&lt;="&amp;'Summary&amp;Assumptions'!$D$18)</f>
        <v>0</v>
      </c>
      <c r="Q50" s="299">
        <f>SUMIFS(MnthlyCF!$J99:$FQ99,MnthlyCF!$J$10:$FQ$10,AnnualCF!Q$7,MnthlyCF!$J$12:$FQ$12,"&lt;="&amp;'Summary&amp;Assumptions'!$D$18)</f>
        <v>0</v>
      </c>
      <c r="R50" s="300">
        <f>SUMIFS(MnthlyCF!$J99:$FQ99,MnthlyCF!$J$10:$FQ$10,AnnualCF!R$7,MnthlyCF!$J$12:$FQ$12,"&lt;="&amp;'Summary&amp;Assumptions'!$D$18)</f>
        <v>0</v>
      </c>
    </row>
    <row r="51" spans="2:19" x14ac:dyDescent="0.2">
      <c r="B51" s="88" t="str">
        <f>+MnthlyCF!B100</f>
        <v>[Input Expense]</v>
      </c>
      <c r="D51" s="299">
        <f>SUMIFS(MnthlyCF!$J100:$FQ100,MnthlyCF!$J$10:$FQ$10,AnnualCF!D$7,MnthlyCF!$J$12:$FQ$12,"&lt;="&amp;'Summary&amp;Assumptions'!$D$18)</f>
        <v>0</v>
      </c>
      <c r="E51" s="299">
        <f>SUMIFS(MnthlyCF!$J100:$FQ100,MnthlyCF!$J$10:$FQ$10,AnnualCF!E$7,MnthlyCF!$J$12:$FQ$12,"&lt;="&amp;'Summary&amp;Assumptions'!$D$18)</f>
        <v>0</v>
      </c>
      <c r="F51" s="299">
        <f>SUMIFS(MnthlyCF!$J100:$FQ100,MnthlyCF!$J$10:$FQ$10,AnnualCF!F$7,MnthlyCF!$J$12:$FQ$12,"&lt;="&amp;'Summary&amp;Assumptions'!$D$18)</f>
        <v>0</v>
      </c>
      <c r="G51" s="299">
        <f>SUMIFS(MnthlyCF!$J100:$FQ100,MnthlyCF!$J$10:$FQ$10,AnnualCF!G$7,MnthlyCF!$J$12:$FQ$12,"&lt;="&amp;'Summary&amp;Assumptions'!$D$18)</f>
        <v>0</v>
      </c>
      <c r="H51" s="299">
        <f>SUMIFS(MnthlyCF!$J100:$FQ100,MnthlyCF!$J$10:$FQ$10,AnnualCF!H$7,MnthlyCF!$J$12:$FQ$12,"&lt;="&amp;'Summary&amp;Assumptions'!$D$18)</f>
        <v>0</v>
      </c>
      <c r="I51" s="299">
        <f>SUMIFS(MnthlyCF!$J100:$FQ100,MnthlyCF!$J$10:$FQ$10,AnnualCF!I$7,MnthlyCF!$J$12:$FQ$12,"&lt;="&amp;'Summary&amp;Assumptions'!$D$18)</f>
        <v>0</v>
      </c>
      <c r="J51" s="299">
        <f>SUMIFS(MnthlyCF!$J100:$FQ100,MnthlyCF!$J$10:$FQ$10,AnnualCF!J$7,MnthlyCF!$J$12:$FQ$12,"&lt;="&amp;'Summary&amp;Assumptions'!$D$18)</f>
        <v>0</v>
      </c>
      <c r="K51" s="299">
        <f>SUMIFS(MnthlyCF!$J100:$FQ100,MnthlyCF!$J$10:$FQ$10,AnnualCF!K$7,MnthlyCF!$J$12:$FQ$12,"&lt;="&amp;'Summary&amp;Assumptions'!$D$18)</f>
        <v>0</v>
      </c>
      <c r="L51" s="299">
        <f>SUMIFS(MnthlyCF!$J100:$FQ100,MnthlyCF!$J$10:$FQ$10,AnnualCF!L$7,MnthlyCF!$J$12:$FQ$12,"&lt;="&amp;'Summary&amp;Assumptions'!$D$18)</f>
        <v>0</v>
      </c>
      <c r="M51" s="299">
        <f>SUMIFS(MnthlyCF!$J100:$FQ100,MnthlyCF!$J$10:$FQ$10,AnnualCF!M$7,MnthlyCF!$J$12:$FQ$12,"&lt;="&amp;'Summary&amp;Assumptions'!$D$18)</f>
        <v>0</v>
      </c>
      <c r="N51" s="299">
        <f>SUMIFS(MnthlyCF!$J100:$FQ100,MnthlyCF!$J$10:$FQ$10,AnnualCF!N$7,MnthlyCF!$J$12:$FQ$12,"&lt;="&amp;'Summary&amp;Assumptions'!$D$18)</f>
        <v>0</v>
      </c>
      <c r="O51" s="299">
        <f>SUMIFS(MnthlyCF!$J100:$FQ100,MnthlyCF!$J$10:$FQ$10,AnnualCF!O$7,MnthlyCF!$J$12:$FQ$12,"&lt;="&amp;'Summary&amp;Assumptions'!$D$18)</f>
        <v>0</v>
      </c>
      <c r="P51" s="299">
        <f>SUMIFS(MnthlyCF!$J100:$FQ100,MnthlyCF!$J$10:$FQ$10,AnnualCF!P$7,MnthlyCF!$J$12:$FQ$12,"&lt;="&amp;'Summary&amp;Assumptions'!$D$18)</f>
        <v>0</v>
      </c>
      <c r="Q51" s="299">
        <f>SUMIFS(MnthlyCF!$J100:$FQ100,MnthlyCF!$J$10:$FQ$10,AnnualCF!Q$7,MnthlyCF!$J$12:$FQ$12,"&lt;="&amp;'Summary&amp;Assumptions'!$D$18)</f>
        <v>0</v>
      </c>
      <c r="R51" s="300">
        <f>SUMIFS(MnthlyCF!$J100:$FQ100,MnthlyCF!$J$10:$FQ$10,AnnualCF!R$7,MnthlyCF!$J$12:$FQ$12,"&lt;="&amp;'Summary&amp;Assumptions'!$D$18)</f>
        <v>0</v>
      </c>
      <c r="S51" s="124"/>
    </row>
    <row r="52" spans="2:19" ht="16.5" x14ac:dyDescent="0.35">
      <c r="B52" s="241" t="str">
        <f>+MnthlyCF!B101</f>
        <v>PM Fee (% of EGR)</v>
      </c>
      <c r="D52" s="301">
        <f>SUMIFS(MnthlyCF!$J101:$FQ101,MnthlyCF!$J$10:$FQ$10,AnnualCF!D$7,MnthlyCF!$J$12:$FQ$12,"&lt;="&amp;'Summary&amp;Assumptions'!$D$18)</f>
        <v>0</v>
      </c>
      <c r="E52" s="301">
        <f>SUMIFS(MnthlyCF!$J101:$FQ101,MnthlyCF!$J$10:$FQ$10,AnnualCF!E$7,MnthlyCF!$J$12:$FQ$12,"&lt;="&amp;'Summary&amp;Assumptions'!$D$18)</f>
        <v>21389.655333333336</v>
      </c>
      <c r="F52" s="301">
        <f>SUMIFS(MnthlyCF!$J101:$FQ101,MnthlyCF!$J$10:$FQ$10,AnnualCF!F$7,MnthlyCF!$J$12:$FQ$12,"&lt;="&amp;'Summary&amp;Assumptions'!$D$18)</f>
        <v>334515.22634444444</v>
      </c>
      <c r="G52" s="301">
        <f>SUMIFS(MnthlyCF!$J101:$FQ101,MnthlyCF!$J$10:$FQ$10,AnnualCF!G$7,MnthlyCF!$J$12:$FQ$12,"&lt;="&amp;'Summary&amp;Assumptions'!$D$18)</f>
        <v>370057.84060700005</v>
      </c>
      <c r="H52" s="301">
        <f>SUMIFS(MnthlyCF!$J101:$FQ101,MnthlyCF!$J$10:$FQ$10,AnnualCF!H$7,MnthlyCF!$J$12:$FQ$12,"&lt;="&amp;'Summary&amp;Assumptions'!$D$18)</f>
        <v>381159.57582520996</v>
      </c>
      <c r="I52" s="301">
        <f>SUMIFS(MnthlyCF!$J101:$FQ101,MnthlyCF!$J$10:$FQ$10,AnnualCF!I$7,MnthlyCF!$J$12:$FQ$12,"&lt;="&amp;'Summary&amp;Assumptions'!$D$18)</f>
        <v>392594.36309996626</v>
      </c>
      <c r="J52" s="301">
        <f>SUMIFS(MnthlyCF!$J101:$FQ101,MnthlyCF!$J$10:$FQ$10,AnnualCF!J$7,MnthlyCF!$J$12:$FQ$12,"&lt;="&amp;'Summary&amp;Assumptions'!$D$18)</f>
        <v>404372.19399296527</v>
      </c>
      <c r="K52" s="301">
        <f>SUMIFS(MnthlyCF!$J101:$FQ101,MnthlyCF!$J$10:$FQ$10,AnnualCF!K$7,MnthlyCF!$J$12:$FQ$12,"&lt;="&amp;'Summary&amp;Assumptions'!$D$18)</f>
        <v>416503.35981275426</v>
      </c>
      <c r="L52" s="301">
        <f>SUMIFS(MnthlyCF!$J101:$FQ101,MnthlyCF!$J$10:$FQ$10,AnnualCF!L$7,MnthlyCF!$J$12:$FQ$12,"&lt;="&amp;'Summary&amp;Assumptions'!$D$18)</f>
        <v>428998.46060713689</v>
      </c>
      <c r="M52" s="301">
        <f>SUMIFS(MnthlyCF!$J101:$FQ101,MnthlyCF!$J$10:$FQ$10,AnnualCF!M$7,MnthlyCF!$J$12:$FQ$12,"&lt;="&amp;'Summary&amp;Assumptions'!$D$18)</f>
        <v>441868.41442535107</v>
      </c>
      <c r="N52" s="301">
        <f>SUMIFS(MnthlyCF!$J101:$FQ101,MnthlyCF!$J$10:$FQ$10,AnnualCF!N$7,MnthlyCF!$J$12:$FQ$12,"&lt;="&amp;'Summary&amp;Assumptions'!$D$18)</f>
        <v>455124.46685811155</v>
      </c>
      <c r="O52" s="301">
        <f>SUMIFS(MnthlyCF!$J101:$FQ101,MnthlyCF!$J$10:$FQ$10,AnnualCF!O$7,MnthlyCF!$J$12:$FQ$12,"&lt;="&amp;'Summary&amp;Assumptions'!$D$18)</f>
        <v>348966.40262817976</v>
      </c>
      <c r="P52" s="301">
        <f>SUMIFS(MnthlyCF!$J101:$FQ101,MnthlyCF!$J$10:$FQ$10,AnnualCF!P$7,MnthlyCF!$J$12:$FQ$12,"&lt;="&amp;'Summary&amp;Assumptions'!$D$18)</f>
        <v>0</v>
      </c>
      <c r="Q52" s="301">
        <f>SUMIFS(MnthlyCF!$J101:$FQ101,MnthlyCF!$J$10:$FQ$10,AnnualCF!Q$7,MnthlyCF!$J$12:$FQ$12,"&lt;="&amp;'Summary&amp;Assumptions'!$D$18)</f>
        <v>0</v>
      </c>
      <c r="R52" s="302">
        <f>SUMIFS(MnthlyCF!$J101:$FQ101,MnthlyCF!$J$10:$FQ$10,AnnualCF!R$7,MnthlyCF!$J$12:$FQ$12,"&lt;="&amp;'Summary&amp;Assumptions'!$D$18)</f>
        <v>0</v>
      </c>
    </row>
    <row r="53" spans="2:19" x14ac:dyDescent="0.2">
      <c r="B53" s="219" t="str">
        <f>+MnthlyCF!B102</f>
        <v>Total Op Ex</v>
      </c>
      <c r="C53" s="559"/>
      <c r="D53" s="557">
        <f>SUMIFS(MnthlyCF!$J102:$FQ102,MnthlyCF!$J$10:$FQ$10,AnnualCF!D$7,MnthlyCF!$J$12:$FQ$12,"&lt;="&amp;'Summary&amp;Assumptions'!$D$18)</f>
        <v>0</v>
      </c>
      <c r="E53" s="557">
        <f>SUMIFS(MnthlyCF!$J102:$FQ102,MnthlyCF!$J$10:$FQ$10,AnnualCF!E$7,MnthlyCF!$J$12:$FQ$12,"&lt;="&amp;'Summary&amp;Assumptions'!$D$18)</f>
        <v>489796.73866666667</v>
      </c>
      <c r="F53" s="557">
        <f>SUMIFS(MnthlyCF!$J102:$FQ102,MnthlyCF!$J$10:$FQ$10,AnnualCF!F$7,MnthlyCF!$J$12:$FQ$12,"&lt;="&amp;'Summary&amp;Assumptions'!$D$18)</f>
        <v>2401634.9041222217</v>
      </c>
      <c r="G53" s="557">
        <f>SUMIFS(MnthlyCF!$J102:$FQ102,MnthlyCF!$J$10:$FQ$10,AnnualCF!G$7,MnthlyCF!$J$12:$FQ$12,"&lt;="&amp;'Summary&amp;Assumptions'!$D$18)</f>
        <v>2534150.3101070002</v>
      </c>
      <c r="H53" s="557">
        <f>SUMIFS(MnthlyCF!$J102:$FQ102,MnthlyCF!$J$10:$FQ$10,AnnualCF!H$7,MnthlyCF!$J$12:$FQ$12,"&lt;="&amp;'Summary&amp;Assumptions'!$D$18)</f>
        <v>2610174.81941021</v>
      </c>
      <c r="I53" s="557">
        <f>SUMIFS(MnthlyCF!$J102:$FQ102,MnthlyCF!$J$10:$FQ$10,AnnualCF!I$7,MnthlyCF!$J$12:$FQ$12,"&lt;="&amp;'Summary&amp;Assumptions'!$D$18)</f>
        <v>2688480.0639925166</v>
      </c>
      <c r="J53" s="557">
        <f>SUMIFS(MnthlyCF!$J102:$FQ102,MnthlyCF!$J$10:$FQ$10,AnnualCF!J$7,MnthlyCF!$J$12:$FQ$12,"&lt;="&amp;'Summary&amp;Assumptions'!$D$18)</f>
        <v>2769134.4659122918</v>
      </c>
      <c r="K53" s="557">
        <f>SUMIFS(MnthlyCF!$J102:$FQ102,MnthlyCF!$J$10:$FQ$10,AnnualCF!K$7,MnthlyCF!$J$12:$FQ$12,"&lt;="&amp;'Summary&amp;Assumptions'!$D$18)</f>
        <v>2852208.4998896597</v>
      </c>
      <c r="L53" s="557">
        <f>SUMIFS(MnthlyCF!$J102:$FQ102,MnthlyCF!$J$10:$FQ$10,AnnualCF!L$7,MnthlyCF!$J$12:$FQ$12,"&lt;="&amp;'Summary&amp;Assumptions'!$D$18)</f>
        <v>2937774.7548863497</v>
      </c>
      <c r="M53" s="557">
        <f>SUMIFS(MnthlyCF!$J102:$FQ102,MnthlyCF!$J$10:$FQ$10,AnnualCF!M$7,MnthlyCF!$J$12:$FQ$12,"&lt;="&amp;'Summary&amp;Assumptions'!$D$18)</f>
        <v>3025907.9975329409</v>
      </c>
      <c r="N53" s="557">
        <f>SUMIFS(MnthlyCF!$J102:$FQ102,MnthlyCF!$J$10:$FQ$10,AnnualCF!N$7,MnthlyCF!$J$12:$FQ$12,"&lt;="&amp;'Summary&amp;Assumptions'!$D$18)</f>
        <v>3116685.2374589294</v>
      </c>
      <c r="O53" s="557">
        <f>SUMIFS(MnthlyCF!$J102:$FQ102,MnthlyCF!$J$10:$FQ$10,AnnualCF!O$7,MnthlyCF!$J$12:$FQ$12,"&lt;="&amp;'Summary&amp;Assumptions'!$D$18)</f>
        <v>2389716.4723940673</v>
      </c>
      <c r="P53" s="557">
        <f>SUMIFS(MnthlyCF!$J102:$FQ102,MnthlyCF!$J$10:$FQ$10,AnnualCF!P$7,MnthlyCF!$J$12:$FQ$12,"&lt;="&amp;'Summary&amp;Assumptions'!$D$18)</f>
        <v>0</v>
      </c>
      <c r="Q53" s="557">
        <f>SUMIFS(MnthlyCF!$J102:$FQ102,MnthlyCF!$J$10:$FQ$10,AnnualCF!Q$7,MnthlyCF!$J$12:$FQ$12,"&lt;="&amp;'Summary&amp;Assumptions'!$D$18)</f>
        <v>0</v>
      </c>
      <c r="R53" s="391">
        <f>SUMIFS(MnthlyCF!$J102:$FQ102,MnthlyCF!$J$10:$FQ$10,AnnualCF!R$7,MnthlyCF!$J$12:$FQ$12,"&lt;="&amp;'Summary&amp;Assumptions'!$D$18)</f>
        <v>0</v>
      </c>
    </row>
    <row r="54" spans="2:19" x14ac:dyDescent="0.2">
      <c r="B54" s="328" t="s">
        <v>72</v>
      </c>
      <c r="C54" s="562"/>
      <c r="D54" s="329"/>
      <c r="E54" s="329">
        <f>+IFERROR(E53/E37,"")</f>
        <v>1.1449383616373061</v>
      </c>
      <c r="F54" s="329">
        <f t="shared" ref="F54:R54" si="8">+IFERROR(F53/F37,"")</f>
        <v>0.35897243458348593</v>
      </c>
      <c r="G54" s="329">
        <f t="shared" si="8"/>
        <v>0.34239921872081852</v>
      </c>
      <c r="H54" s="329">
        <f t="shared" si="8"/>
        <v>0.34239921872081852</v>
      </c>
      <c r="I54" s="329">
        <f t="shared" si="8"/>
        <v>0.34239921872081869</v>
      </c>
      <c r="J54" s="329">
        <f t="shared" si="8"/>
        <v>0.34239921872081858</v>
      </c>
      <c r="K54" s="329">
        <f t="shared" si="8"/>
        <v>0.34239921872081858</v>
      </c>
      <c r="L54" s="329">
        <f t="shared" si="8"/>
        <v>0.34239921872081852</v>
      </c>
      <c r="M54" s="329">
        <f t="shared" si="8"/>
        <v>0.34239921872081852</v>
      </c>
      <c r="N54" s="329">
        <f t="shared" si="8"/>
        <v>0.34239921872081858</v>
      </c>
      <c r="O54" s="329">
        <f t="shared" si="8"/>
        <v>0.34239921872081858</v>
      </c>
      <c r="P54" s="329" t="str">
        <f t="shared" si="8"/>
        <v/>
      </c>
      <c r="Q54" s="329" t="str">
        <f t="shared" si="8"/>
        <v/>
      </c>
      <c r="R54" s="330" t="str">
        <f t="shared" si="8"/>
        <v/>
      </c>
    </row>
    <row r="55" spans="2:19" x14ac:dyDescent="0.2">
      <c r="B55" s="133"/>
      <c r="D55" s="299"/>
      <c r="E55" s="299"/>
      <c r="F55" s="299"/>
      <c r="G55" s="299"/>
      <c r="H55" s="299"/>
      <c r="I55" s="299"/>
      <c r="J55" s="299"/>
      <c r="K55" s="299"/>
      <c r="L55" s="299"/>
      <c r="M55" s="299"/>
      <c r="N55" s="299"/>
      <c r="O55" s="299"/>
      <c r="P55" s="299"/>
      <c r="Q55" s="299"/>
      <c r="R55" s="300"/>
    </row>
    <row r="56" spans="2:19" x14ac:dyDescent="0.2">
      <c r="B56" s="219" t="str">
        <f>+MnthlyCF!B105</f>
        <v>NOI</v>
      </c>
      <c r="C56" s="563"/>
      <c r="D56" s="557">
        <f>SUMIFS(MnthlyCF!$J105:$FQ105,MnthlyCF!$J$10:$FQ$10,AnnualCF!D$7,MnthlyCF!$J$12:$FQ$12,"&lt;="&amp;'Summary&amp;Assumptions'!$D$18)</f>
        <v>0</v>
      </c>
      <c r="E56" s="557">
        <f>SUMIFS(MnthlyCF!$J105:$FQ105,MnthlyCF!$J$10:$FQ$10,AnnualCF!E$7,MnthlyCF!$J$12:$FQ$12,"&lt;="&amp;'Summary&amp;Assumptions'!$D$18)</f>
        <v>-62003.631999999954</v>
      </c>
      <c r="F56" s="557">
        <f>SUMIFS(MnthlyCF!$J105:$FQ105,MnthlyCF!$J$10:$FQ$10,AnnualCF!F$7,MnthlyCF!$J$12:$FQ$12,"&lt;="&amp;'Summary&amp;Assumptions'!$D$18)</f>
        <v>4288669.622766667</v>
      </c>
      <c r="G56" s="557">
        <f>SUMIFS(MnthlyCF!$J105:$FQ105,MnthlyCF!$J$10:$FQ$10,AnnualCF!G$7,MnthlyCF!$J$12:$FQ$12,"&lt;="&amp;'Summary&amp;Assumptions'!$D$18)</f>
        <v>4867006.5020330008</v>
      </c>
      <c r="H56" s="557">
        <f>SUMIFS(MnthlyCF!$J105:$FQ105,MnthlyCF!$J$10:$FQ$10,AnnualCF!H$7,MnthlyCF!$J$12:$FQ$12,"&lt;="&amp;'Summary&amp;Assumptions'!$D$18)</f>
        <v>5013016.6970939906</v>
      </c>
      <c r="I56" s="557">
        <f>SUMIFS(MnthlyCF!$J105:$FQ105,MnthlyCF!$J$10:$FQ$10,AnnualCF!I$7,MnthlyCF!$J$12:$FQ$12,"&lt;="&amp;'Summary&amp;Assumptions'!$D$18)</f>
        <v>5163407.1980068106</v>
      </c>
      <c r="J56" s="557">
        <f>SUMIFS(MnthlyCF!$J105:$FQ105,MnthlyCF!$J$10:$FQ$10,AnnualCF!J$7,MnthlyCF!$J$12:$FQ$12,"&lt;="&amp;'Summary&amp;Assumptions'!$D$18)</f>
        <v>5318309.4139470132</v>
      </c>
      <c r="K56" s="557">
        <f>SUMIFS(MnthlyCF!$J105:$FQ105,MnthlyCF!$J$10:$FQ$10,AnnualCF!K$7,MnthlyCF!$J$12:$FQ$12,"&lt;="&amp;'Summary&amp;Assumptions'!$D$18)</f>
        <v>5477858.6963654235</v>
      </c>
      <c r="L56" s="557">
        <f>SUMIFS(MnthlyCF!$J105:$FQ105,MnthlyCF!$J$10:$FQ$10,AnnualCF!L$7,MnthlyCF!$J$12:$FQ$12,"&lt;="&amp;'Summary&amp;Assumptions'!$D$18)</f>
        <v>5642194.457256387</v>
      </c>
      <c r="M56" s="557">
        <f>SUMIFS(MnthlyCF!$J105:$FQ105,MnthlyCF!$J$10:$FQ$10,AnnualCF!M$7,MnthlyCF!$J$12:$FQ$12,"&lt;="&amp;'Summary&amp;Assumptions'!$D$18)</f>
        <v>5811460.2909740787</v>
      </c>
      <c r="N56" s="557">
        <f>SUMIFS(MnthlyCF!$J105:$FQ105,MnthlyCF!$J$10:$FQ$10,AnnualCF!N$7,MnthlyCF!$J$12:$FQ$12,"&lt;="&amp;'Summary&amp;Assumptions'!$D$18)</f>
        <v>5985804.0997033007</v>
      </c>
      <c r="O56" s="557">
        <f>SUMIFS(MnthlyCF!$J105:$FQ105,MnthlyCF!$J$10:$FQ$10,AnnualCF!O$7,MnthlyCF!$J$12:$FQ$12,"&lt;="&amp;'Summary&amp;Assumptions'!$D$18)</f>
        <v>4589611.5801695278</v>
      </c>
      <c r="P56" s="557">
        <f>SUMIFS(MnthlyCF!$J105:$FQ105,MnthlyCF!$J$10:$FQ$10,AnnualCF!P$7,MnthlyCF!$J$12:$FQ$12,"&lt;="&amp;'Summary&amp;Assumptions'!$D$18)</f>
        <v>0</v>
      </c>
      <c r="Q56" s="557">
        <f>SUMIFS(MnthlyCF!$J105:$FQ105,MnthlyCF!$J$10:$FQ$10,AnnualCF!Q$7,MnthlyCF!$J$12:$FQ$12,"&lt;="&amp;'Summary&amp;Assumptions'!$D$18)</f>
        <v>0</v>
      </c>
      <c r="R56" s="391">
        <f>SUMIFS(MnthlyCF!$J105:$FQ105,MnthlyCF!$J$10:$FQ$10,AnnualCF!R$7,MnthlyCF!$J$12:$FQ$12,"&lt;="&amp;'Summary&amp;Assumptions'!$D$18)</f>
        <v>0</v>
      </c>
    </row>
    <row r="57" spans="2:19" x14ac:dyDescent="0.2">
      <c r="B57" s="219"/>
      <c r="C57" s="564"/>
      <c r="D57" s="299"/>
      <c r="E57" s="299"/>
      <c r="F57" s="299"/>
      <c r="G57" s="299"/>
      <c r="H57" s="299"/>
      <c r="I57" s="299"/>
      <c r="J57" s="299"/>
      <c r="K57" s="299"/>
      <c r="L57" s="299"/>
      <c r="M57" s="299"/>
      <c r="N57" s="299"/>
      <c r="O57" s="299"/>
      <c r="P57" s="299"/>
      <c r="Q57" s="299"/>
      <c r="R57" s="300"/>
    </row>
    <row r="58" spans="2:19" x14ac:dyDescent="0.2">
      <c r="B58" s="199" t="str">
        <f>+MnthlyCF!B107</f>
        <v>Cap Ex</v>
      </c>
      <c r="D58" s="299">
        <f>SUMIFS(MnthlyCF!$J107:$FQ107,MnthlyCF!$J$10:$FQ$10,AnnualCF!D$7,MnthlyCF!$J$12:$FQ$12,"&lt;="&amp;'Summary&amp;Assumptions'!$D$18)</f>
        <v>0</v>
      </c>
      <c r="E58" s="299">
        <f>SUMIFS(MnthlyCF!$J107:$FQ107,MnthlyCF!$J$10:$FQ$10,AnnualCF!E$7,MnthlyCF!$J$12:$FQ$12,"&lt;="&amp;'Summary&amp;Assumptions'!$D$18)</f>
        <v>9098.6529333333347</v>
      </c>
      <c r="F58" s="299">
        <f>SUMIFS(MnthlyCF!$J107:$FQ107,MnthlyCF!$J$10:$FQ$10,AnnualCF!F$7,MnthlyCF!$J$12:$FQ$12,"&lt;="&amp;'Summary&amp;Assumptions'!$D$18)</f>
        <v>214433.48113833336</v>
      </c>
      <c r="G58" s="299">
        <f>SUMIFS(MnthlyCF!$J107:$FQ107,MnthlyCF!$J$10:$FQ$10,AnnualCF!G$7,MnthlyCF!$J$12:$FQ$12,"&lt;="&amp;'Summary&amp;Assumptions'!$D$18)</f>
        <v>243350.32510165003</v>
      </c>
      <c r="H58" s="299">
        <f>SUMIFS(MnthlyCF!$J107:$FQ107,MnthlyCF!$J$10:$FQ$10,AnnualCF!H$7,MnthlyCF!$J$12:$FQ$12,"&lt;="&amp;'Summary&amp;Assumptions'!$D$18)</f>
        <v>250650.8348546995</v>
      </c>
      <c r="I58" s="299">
        <f>SUMIFS(MnthlyCF!$J107:$FQ107,MnthlyCF!$J$10:$FQ$10,AnnualCF!I$7,MnthlyCF!$J$12:$FQ$12,"&lt;="&amp;'Summary&amp;Assumptions'!$D$18)</f>
        <v>258170.35990034047</v>
      </c>
      <c r="J58" s="299">
        <f>SUMIFS(MnthlyCF!$J107:$FQ107,MnthlyCF!$J$10:$FQ$10,AnnualCF!J$7,MnthlyCF!$J$12:$FQ$12,"&lt;="&amp;'Summary&amp;Assumptions'!$D$18)</f>
        <v>265915.47069735068</v>
      </c>
      <c r="K58" s="299">
        <f>SUMIFS(MnthlyCF!$J107:$FQ107,MnthlyCF!$J$10:$FQ$10,AnnualCF!K$7,MnthlyCF!$J$12:$FQ$12,"&lt;="&amp;'Summary&amp;Assumptions'!$D$18)</f>
        <v>273892.93481827114</v>
      </c>
      <c r="L58" s="299">
        <f>SUMIFS(MnthlyCF!$J107:$FQ107,MnthlyCF!$J$10:$FQ$10,AnnualCF!L$7,MnthlyCF!$J$12:$FQ$12,"&lt;="&amp;'Summary&amp;Assumptions'!$D$18)</f>
        <v>282109.72286281933</v>
      </c>
      <c r="M58" s="299">
        <f>SUMIFS(MnthlyCF!$J107:$FQ107,MnthlyCF!$J$10:$FQ$10,AnnualCF!M$7,MnthlyCF!$J$12:$FQ$12,"&lt;="&amp;'Summary&amp;Assumptions'!$D$18)</f>
        <v>290573.01454870397</v>
      </c>
      <c r="N58" s="299">
        <f>SUMIFS(MnthlyCF!$J107:$FQ107,MnthlyCF!$J$10:$FQ$10,AnnualCF!N$7,MnthlyCF!$J$12:$FQ$12,"&lt;="&amp;'Summary&amp;Assumptions'!$D$18)</f>
        <v>299290.2049851651</v>
      </c>
      <c r="O58" s="299">
        <f>SUMIFS(MnthlyCF!$J107:$FQ107,MnthlyCF!$J$10:$FQ$10,AnnualCF!O$7,MnthlyCF!$J$12:$FQ$12,"&lt;="&amp;'Summary&amp;Assumptions'!$D$18)</f>
        <v>229480.57900847646</v>
      </c>
      <c r="P58" s="299">
        <f>SUMIFS(MnthlyCF!$J107:$FQ107,MnthlyCF!$J$10:$FQ$10,AnnualCF!P$7,MnthlyCF!$J$12:$FQ$12,"&lt;="&amp;'Summary&amp;Assumptions'!$D$18)</f>
        <v>0</v>
      </c>
      <c r="Q58" s="299">
        <f>SUMIFS(MnthlyCF!$J107:$FQ107,MnthlyCF!$J$10:$FQ$10,AnnualCF!Q$7,MnthlyCF!$J$12:$FQ$12,"&lt;="&amp;'Summary&amp;Assumptions'!$D$18)</f>
        <v>0</v>
      </c>
      <c r="R58" s="300">
        <f>SUMIFS(MnthlyCF!$J107:$FQ107,MnthlyCF!$J$10:$FQ$10,AnnualCF!R$7,MnthlyCF!$J$12:$FQ$12,"&lt;="&amp;'Summary&amp;Assumptions'!$D$18)</f>
        <v>0</v>
      </c>
    </row>
    <row r="59" spans="2:19" x14ac:dyDescent="0.2">
      <c r="B59" s="219"/>
      <c r="D59" s="299"/>
      <c r="E59" s="299"/>
      <c r="F59" s="299"/>
      <c r="G59" s="299"/>
      <c r="H59" s="299"/>
      <c r="I59" s="299"/>
      <c r="J59" s="299"/>
      <c r="K59" s="299"/>
      <c r="L59" s="299"/>
      <c r="M59" s="299"/>
      <c r="N59" s="299"/>
      <c r="O59" s="299"/>
      <c r="P59" s="299"/>
      <c r="Q59" s="299"/>
      <c r="R59" s="300"/>
    </row>
    <row r="60" spans="2:19" x14ac:dyDescent="0.2">
      <c r="B60" s="219" t="str">
        <f>+MnthlyCF!B109</f>
        <v>CFO</v>
      </c>
      <c r="C60" s="559"/>
      <c r="D60" s="557">
        <f>SUMIFS(MnthlyCF!$J109:$FQ109,MnthlyCF!$J$10:$FQ$10,AnnualCF!D$7,MnthlyCF!$J$12:$FQ$12,"&lt;="&amp;'Summary&amp;Assumptions'!$D$18)</f>
        <v>0</v>
      </c>
      <c r="E60" s="557">
        <f>SUMIFS(MnthlyCF!$J109:$FQ109,MnthlyCF!$J$10:$FQ$10,AnnualCF!E$7,MnthlyCF!$J$12:$FQ$12,"&lt;="&amp;'Summary&amp;Assumptions'!$D$18)</f>
        <v>-71102.284933333285</v>
      </c>
      <c r="F60" s="557">
        <f>SUMIFS(MnthlyCF!$J109:$FQ109,MnthlyCF!$J$10:$FQ$10,AnnualCF!F$7,MnthlyCF!$J$12:$FQ$12,"&lt;="&amp;'Summary&amp;Assumptions'!$D$18)</f>
        <v>4074236.1416283343</v>
      </c>
      <c r="G60" s="557">
        <f>SUMIFS(MnthlyCF!$J109:$FQ109,MnthlyCF!$J$10:$FQ$10,AnnualCF!G$7,MnthlyCF!$J$12:$FQ$12,"&lt;="&amp;'Summary&amp;Assumptions'!$D$18)</f>
        <v>4623656.1769313514</v>
      </c>
      <c r="H60" s="557">
        <f>SUMIFS(MnthlyCF!$J109:$FQ109,MnthlyCF!$J$10:$FQ$10,AnnualCF!H$7,MnthlyCF!$J$12:$FQ$12,"&lt;="&amp;'Summary&amp;Assumptions'!$D$18)</f>
        <v>4762365.862239291</v>
      </c>
      <c r="I60" s="557">
        <f>SUMIFS(MnthlyCF!$J109:$FQ109,MnthlyCF!$J$10:$FQ$10,AnnualCF!I$7,MnthlyCF!$J$12:$FQ$12,"&lt;="&amp;'Summary&amp;Assumptions'!$D$18)</f>
        <v>4905236.8381064674</v>
      </c>
      <c r="J60" s="557">
        <f>SUMIFS(MnthlyCF!$J109:$FQ109,MnthlyCF!$J$10:$FQ$10,AnnualCF!J$7,MnthlyCF!$J$12:$FQ$12,"&lt;="&amp;'Summary&amp;Assumptions'!$D$18)</f>
        <v>5052393.9432496615</v>
      </c>
      <c r="K60" s="557">
        <f>SUMIFS(MnthlyCF!$J109:$FQ109,MnthlyCF!$J$10:$FQ$10,AnnualCF!K$7,MnthlyCF!$J$12:$FQ$12,"&lt;="&amp;'Summary&amp;Assumptions'!$D$18)</f>
        <v>5203965.761547152</v>
      </c>
      <c r="L60" s="557">
        <f>SUMIFS(MnthlyCF!$J109:$FQ109,MnthlyCF!$J$10:$FQ$10,AnnualCF!L$7,MnthlyCF!$J$12:$FQ$12,"&lt;="&amp;'Summary&amp;Assumptions'!$D$18)</f>
        <v>5360084.7343935668</v>
      </c>
      <c r="M60" s="557">
        <f>SUMIFS(MnthlyCF!$J109:$FQ109,MnthlyCF!$J$10:$FQ$10,AnnualCF!M$7,MnthlyCF!$J$12:$FQ$12,"&lt;="&amp;'Summary&amp;Assumptions'!$D$18)</f>
        <v>5520887.2764253756</v>
      </c>
      <c r="N60" s="557">
        <f>SUMIFS(MnthlyCF!$J109:$FQ109,MnthlyCF!$J$10:$FQ$10,AnnualCF!N$7,MnthlyCF!$J$12:$FQ$12,"&lt;="&amp;'Summary&amp;Assumptions'!$D$18)</f>
        <v>5686513.8947181357</v>
      </c>
      <c r="O60" s="557">
        <f>SUMIFS(MnthlyCF!$J109:$FQ109,MnthlyCF!$J$10:$FQ$10,AnnualCF!O$7,MnthlyCF!$J$12:$FQ$12,"&lt;="&amp;'Summary&amp;Assumptions'!$D$18)</f>
        <v>4360131.0011610519</v>
      </c>
      <c r="P60" s="557">
        <f>SUMIFS(MnthlyCF!$J109:$FQ109,MnthlyCF!$J$10:$FQ$10,AnnualCF!P$7,MnthlyCF!$J$12:$FQ$12,"&lt;="&amp;'Summary&amp;Assumptions'!$D$18)</f>
        <v>0</v>
      </c>
      <c r="Q60" s="557">
        <f>SUMIFS(MnthlyCF!$J109:$FQ109,MnthlyCF!$J$10:$FQ$10,AnnualCF!Q$7,MnthlyCF!$J$12:$FQ$12,"&lt;="&amp;'Summary&amp;Assumptions'!$D$18)</f>
        <v>0</v>
      </c>
      <c r="R60" s="391">
        <f>SUMIFS(MnthlyCF!$J109:$FQ109,MnthlyCF!$J$10:$FQ$10,AnnualCF!R$7,MnthlyCF!$J$12:$FQ$12,"&lt;="&amp;'Summary&amp;Assumptions'!$D$18)</f>
        <v>0</v>
      </c>
    </row>
    <row r="61" spans="2:19" x14ac:dyDescent="0.2">
      <c r="B61" s="133"/>
      <c r="D61" s="299"/>
      <c r="E61" s="299"/>
      <c r="F61" s="299"/>
      <c r="G61" s="299"/>
      <c r="H61" s="299"/>
      <c r="I61" s="299"/>
      <c r="J61" s="299"/>
      <c r="K61" s="299"/>
      <c r="L61" s="299"/>
      <c r="M61" s="299"/>
      <c r="N61" s="299"/>
      <c r="O61" s="299"/>
      <c r="P61" s="299"/>
      <c r="Q61" s="299"/>
      <c r="R61" s="300"/>
    </row>
    <row r="62" spans="2:19" x14ac:dyDescent="0.2">
      <c r="B62" s="160" t="str">
        <f>+MnthlyCF!B111</f>
        <v>Permanent Debt</v>
      </c>
      <c r="D62" s="565"/>
      <c r="E62" s="299"/>
      <c r="F62" s="299"/>
      <c r="G62" s="299"/>
      <c r="H62" s="299"/>
      <c r="I62" s="299"/>
      <c r="J62" s="299"/>
      <c r="K62" s="299"/>
      <c r="L62" s="299"/>
      <c r="M62" s="299"/>
      <c r="N62" s="299"/>
      <c r="O62" s="299"/>
      <c r="P62" s="299"/>
      <c r="Q62" s="299"/>
      <c r="R62" s="300"/>
    </row>
    <row r="63" spans="2:19" x14ac:dyDescent="0.2">
      <c r="B63" s="199" t="str">
        <f>+MnthlyCF!B112</f>
        <v>Loan Amount</v>
      </c>
      <c r="D63" s="299">
        <f>SUMIFS(MnthlyCF!$J112:$FQ112,MnthlyCF!$J$10:$FQ$10,AnnualCF!D$7,MnthlyCF!$J$12:$FQ$12,"&lt;="&amp;'Summary&amp;Assumptions'!$D$18)</f>
        <v>0</v>
      </c>
      <c r="E63" s="299">
        <f>SUMIFS(MnthlyCF!$J112:$FQ112,MnthlyCF!$J$10:$FQ$10,AnnualCF!E$7,MnthlyCF!$J$12:$FQ$12,"&lt;="&amp;'Summary&amp;Assumptions'!$D$18)</f>
        <v>0</v>
      </c>
      <c r="F63" s="299">
        <f>SUMIFS(MnthlyCF!$J112:$FQ112,MnthlyCF!$J$10:$FQ$10,AnnualCF!F$7,MnthlyCF!$J$12:$FQ$12,"&lt;="&amp;'Summary&amp;Assumptions'!$D$18)</f>
        <v>51255803.03142859</v>
      </c>
      <c r="G63" s="299">
        <f>SUMIFS(MnthlyCF!$J112:$FQ112,MnthlyCF!$J$10:$FQ$10,AnnualCF!G$7,MnthlyCF!$J$12:$FQ$12,"&lt;="&amp;'Summary&amp;Assumptions'!$D$18)</f>
        <v>0</v>
      </c>
      <c r="H63" s="299">
        <f>SUMIFS(MnthlyCF!$J112:$FQ112,MnthlyCF!$J$10:$FQ$10,AnnualCF!H$7,MnthlyCF!$J$12:$FQ$12,"&lt;="&amp;'Summary&amp;Assumptions'!$D$18)</f>
        <v>0</v>
      </c>
      <c r="I63" s="299">
        <f>SUMIFS(MnthlyCF!$J112:$FQ112,MnthlyCF!$J$10:$FQ$10,AnnualCF!I$7,MnthlyCF!$J$12:$FQ$12,"&lt;="&amp;'Summary&amp;Assumptions'!$D$18)</f>
        <v>0</v>
      </c>
      <c r="J63" s="299">
        <f>SUMIFS(MnthlyCF!$J112:$FQ112,MnthlyCF!$J$10:$FQ$10,AnnualCF!J$7,MnthlyCF!$J$12:$FQ$12,"&lt;="&amp;'Summary&amp;Assumptions'!$D$18)</f>
        <v>0</v>
      </c>
      <c r="K63" s="299">
        <f>SUMIFS(MnthlyCF!$J112:$FQ112,MnthlyCF!$J$10:$FQ$10,AnnualCF!K$7,MnthlyCF!$J$12:$FQ$12,"&lt;="&amp;'Summary&amp;Assumptions'!$D$18)</f>
        <v>0</v>
      </c>
      <c r="L63" s="299">
        <f>SUMIFS(MnthlyCF!$J112:$FQ112,MnthlyCF!$J$10:$FQ$10,AnnualCF!L$7,MnthlyCF!$J$12:$FQ$12,"&lt;="&amp;'Summary&amp;Assumptions'!$D$18)</f>
        <v>0</v>
      </c>
      <c r="M63" s="299">
        <f>SUMIFS(MnthlyCF!$J112:$FQ112,MnthlyCF!$J$10:$FQ$10,AnnualCF!M$7,MnthlyCF!$J$12:$FQ$12,"&lt;="&amp;'Summary&amp;Assumptions'!$D$18)</f>
        <v>0</v>
      </c>
      <c r="N63" s="299">
        <f>SUMIFS(MnthlyCF!$J112:$FQ112,MnthlyCF!$J$10:$FQ$10,AnnualCF!N$7,MnthlyCF!$J$12:$FQ$12,"&lt;="&amp;'Summary&amp;Assumptions'!$D$18)</f>
        <v>0</v>
      </c>
      <c r="O63" s="299">
        <f>SUMIFS(MnthlyCF!$J112:$FQ112,MnthlyCF!$J$10:$FQ$10,AnnualCF!O$7,MnthlyCF!$J$12:$FQ$12,"&lt;="&amp;'Summary&amp;Assumptions'!$D$18)</f>
        <v>0</v>
      </c>
      <c r="P63" s="299">
        <f>SUMIFS(MnthlyCF!$J112:$FQ112,MnthlyCF!$J$10:$FQ$10,AnnualCF!P$7,MnthlyCF!$J$12:$FQ$12,"&lt;="&amp;'Summary&amp;Assumptions'!$D$18)</f>
        <v>0</v>
      </c>
      <c r="Q63" s="299">
        <f>SUMIFS(MnthlyCF!$J112:$FQ112,MnthlyCF!$J$10:$FQ$10,AnnualCF!Q$7,MnthlyCF!$J$12:$FQ$12,"&lt;="&amp;'Summary&amp;Assumptions'!$D$18)</f>
        <v>0</v>
      </c>
      <c r="R63" s="300">
        <f>SUMIFS(MnthlyCF!$J112:$FQ112,MnthlyCF!$J$10:$FQ$10,AnnualCF!R$7,MnthlyCF!$J$12:$FQ$12,"&lt;="&amp;'Summary&amp;Assumptions'!$D$18)</f>
        <v>0</v>
      </c>
    </row>
    <row r="64" spans="2:19" x14ac:dyDescent="0.2">
      <c r="B64" s="199" t="str">
        <f>+MnthlyCF!B113</f>
        <v>Loan Fees</v>
      </c>
      <c r="D64" s="299">
        <f>SUMIFS(MnthlyCF!$J113:$FQ113,MnthlyCF!$J$10:$FQ$10,AnnualCF!D$7,MnthlyCF!$J$12:$FQ$12,"&lt;="&amp;'Summary&amp;Assumptions'!$D$18)</f>
        <v>0</v>
      </c>
      <c r="E64" s="299">
        <f>SUMIFS(MnthlyCF!$J113:$FQ113,MnthlyCF!$J$10:$FQ$10,AnnualCF!E$7,MnthlyCF!$J$12:$FQ$12,"&lt;="&amp;'Summary&amp;Assumptions'!$D$18)</f>
        <v>0</v>
      </c>
      <c r="F64" s="299">
        <f>SUMIFS(MnthlyCF!$J113:$FQ113,MnthlyCF!$J$10:$FQ$10,AnnualCF!F$7,MnthlyCF!$J$12:$FQ$12,"&lt;="&amp;'Summary&amp;Assumptions'!$D$18)</f>
        <v>-512558.03031428589</v>
      </c>
      <c r="G64" s="299">
        <f>SUMIFS(MnthlyCF!$J113:$FQ113,MnthlyCF!$J$10:$FQ$10,AnnualCF!G$7,MnthlyCF!$J$12:$FQ$12,"&lt;="&amp;'Summary&amp;Assumptions'!$D$18)</f>
        <v>0</v>
      </c>
      <c r="H64" s="299">
        <f>SUMIFS(MnthlyCF!$J113:$FQ113,MnthlyCF!$J$10:$FQ$10,AnnualCF!H$7,MnthlyCF!$J$12:$FQ$12,"&lt;="&amp;'Summary&amp;Assumptions'!$D$18)</f>
        <v>0</v>
      </c>
      <c r="I64" s="299">
        <f>SUMIFS(MnthlyCF!$J113:$FQ113,MnthlyCF!$J$10:$FQ$10,AnnualCF!I$7,MnthlyCF!$J$12:$FQ$12,"&lt;="&amp;'Summary&amp;Assumptions'!$D$18)</f>
        <v>0</v>
      </c>
      <c r="J64" s="299">
        <f>SUMIFS(MnthlyCF!$J113:$FQ113,MnthlyCF!$J$10:$FQ$10,AnnualCF!J$7,MnthlyCF!$J$12:$FQ$12,"&lt;="&amp;'Summary&amp;Assumptions'!$D$18)</f>
        <v>0</v>
      </c>
      <c r="K64" s="299">
        <f>SUMIFS(MnthlyCF!$J113:$FQ113,MnthlyCF!$J$10:$FQ$10,AnnualCF!K$7,MnthlyCF!$J$12:$FQ$12,"&lt;="&amp;'Summary&amp;Assumptions'!$D$18)</f>
        <v>0</v>
      </c>
      <c r="L64" s="299">
        <f>SUMIFS(MnthlyCF!$J113:$FQ113,MnthlyCF!$J$10:$FQ$10,AnnualCF!L$7,MnthlyCF!$J$12:$FQ$12,"&lt;="&amp;'Summary&amp;Assumptions'!$D$18)</f>
        <v>0</v>
      </c>
      <c r="M64" s="299">
        <f>SUMIFS(MnthlyCF!$J113:$FQ113,MnthlyCF!$J$10:$FQ$10,AnnualCF!M$7,MnthlyCF!$J$12:$FQ$12,"&lt;="&amp;'Summary&amp;Assumptions'!$D$18)</f>
        <v>0</v>
      </c>
      <c r="N64" s="299">
        <f>SUMIFS(MnthlyCF!$J113:$FQ113,MnthlyCF!$J$10:$FQ$10,AnnualCF!N$7,MnthlyCF!$J$12:$FQ$12,"&lt;="&amp;'Summary&amp;Assumptions'!$D$18)</f>
        <v>0</v>
      </c>
      <c r="O64" s="299">
        <f>SUMIFS(MnthlyCF!$J113:$FQ113,MnthlyCF!$J$10:$FQ$10,AnnualCF!O$7,MnthlyCF!$J$12:$FQ$12,"&lt;="&amp;'Summary&amp;Assumptions'!$D$18)</f>
        <v>0</v>
      </c>
      <c r="P64" s="299">
        <f>SUMIFS(MnthlyCF!$J113:$FQ113,MnthlyCF!$J$10:$FQ$10,AnnualCF!P$7,MnthlyCF!$J$12:$FQ$12,"&lt;="&amp;'Summary&amp;Assumptions'!$D$18)</f>
        <v>0</v>
      </c>
      <c r="Q64" s="299">
        <f>SUMIFS(MnthlyCF!$J113:$FQ113,MnthlyCF!$J$10:$FQ$10,AnnualCF!Q$7,MnthlyCF!$J$12:$FQ$12,"&lt;="&amp;'Summary&amp;Assumptions'!$D$18)</f>
        <v>0</v>
      </c>
      <c r="R64" s="300">
        <f>SUMIFS(MnthlyCF!$J113:$FQ113,MnthlyCF!$J$10:$FQ$10,AnnualCF!R$7,MnthlyCF!$J$12:$FQ$12,"&lt;="&amp;'Summary&amp;Assumptions'!$D$18)</f>
        <v>0</v>
      </c>
    </row>
    <row r="65" spans="2:18" x14ac:dyDescent="0.2">
      <c r="B65" s="199" t="str">
        <f>+MnthlyCF!B115</f>
        <v>Debt Service</v>
      </c>
      <c r="D65" s="299">
        <f>SUMIFS(MnthlyCF!$J115:$FQ115,MnthlyCF!$J$10:$FQ$10,AnnualCF!D$7,MnthlyCF!$J$12:$FQ$12,"&lt;="&amp;'Summary&amp;Assumptions'!$D$18)</f>
        <v>0</v>
      </c>
      <c r="E65" s="299">
        <f>SUMIFS(MnthlyCF!$J115:$FQ115,MnthlyCF!$J$10:$FQ$10,AnnualCF!E$7,MnthlyCF!$J$12:$FQ$12,"&lt;="&amp;'Summary&amp;Assumptions'!$D$18)</f>
        <v>0</v>
      </c>
      <c r="F65" s="299">
        <f>SUMIFS(MnthlyCF!$J115:$FQ115,MnthlyCF!$J$10:$FQ$10,AnnualCF!F$7,MnthlyCF!$J$12:$FQ$12,"&lt;="&amp;'Summary&amp;Assumptions'!$D$18)</f>
        <v>1943449.1982750013</v>
      </c>
      <c r="G65" s="299">
        <f>SUMIFS(MnthlyCF!$J115:$FQ115,MnthlyCF!$J$10:$FQ$10,AnnualCF!G$7,MnthlyCF!$J$12:$FQ$12,"&lt;="&amp;'Summary&amp;Assumptions'!$D$18)</f>
        <v>3655978.7867912394</v>
      </c>
      <c r="H65" s="299">
        <f>SUMIFS(MnthlyCF!$J115:$FQ115,MnthlyCF!$J$10:$FQ$10,AnnualCF!H$7,MnthlyCF!$J$12:$FQ$12,"&lt;="&amp;'Summary&amp;Assumptions'!$D$18)</f>
        <v>3887658.4937543678</v>
      </c>
      <c r="I65" s="299">
        <f>SUMIFS(MnthlyCF!$J115:$FQ115,MnthlyCF!$J$10:$FQ$10,AnnualCF!I$7,MnthlyCF!$J$12:$FQ$12,"&lt;="&amp;'Summary&amp;Assumptions'!$D$18)</f>
        <v>3887658.4937543678</v>
      </c>
      <c r="J65" s="299">
        <f>SUMIFS(MnthlyCF!$J115:$FQ115,MnthlyCF!$J$10:$FQ$10,AnnualCF!J$7,MnthlyCF!$J$12:$FQ$12,"&lt;="&amp;'Summary&amp;Assumptions'!$D$18)</f>
        <v>3887658.4937543678</v>
      </c>
      <c r="K65" s="299">
        <f>SUMIFS(MnthlyCF!$J115:$FQ115,MnthlyCF!$J$10:$FQ$10,AnnualCF!K$7,MnthlyCF!$J$12:$FQ$12,"&lt;="&amp;'Summary&amp;Assumptions'!$D$18)</f>
        <v>3887658.4937543678</v>
      </c>
      <c r="L65" s="299">
        <f>SUMIFS(MnthlyCF!$J115:$FQ115,MnthlyCF!$J$10:$FQ$10,AnnualCF!L$7,MnthlyCF!$J$12:$FQ$12,"&lt;="&amp;'Summary&amp;Assumptions'!$D$18)</f>
        <v>3887658.4937543678</v>
      </c>
      <c r="M65" s="299">
        <f>SUMIFS(MnthlyCF!$J115:$FQ115,MnthlyCF!$J$10:$FQ$10,AnnualCF!M$7,MnthlyCF!$J$12:$FQ$12,"&lt;="&amp;'Summary&amp;Assumptions'!$D$18)</f>
        <v>3887658.4937543678</v>
      </c>
      <c r="N65" s="299">
        <f>SUMIFS(MnthlyCF!$J115:$FQ115,MnthlyCF!$J$10:$FQ$10,AnnualCF!N$7,MnthlyCF!$J$12:$FQ$12,"&lt;="&amp;'Summary&amp;Assumptions'!$D$18)</f>
        <v>3887658.4937543678</v>
      </c>
      <c r="O65" s="299">
        <f>SUMIFS(MnthlyCF!$J115:$FQ115,MnthlyCF!$J$10:$FQ$10,AnnualCF!O$7,MnthlyCF!$J$12:$FQ$12,"&lt;="&amp;'Summary&amp;Assumptions'!$D$18)</f>
        <v>2915743.8703157757</v>
      </c>
      <c r="P65" s="299">
        <f>SUMIFS(MnthlyCF!$J115:$FQ115,MnthlyCF!$J$10:$FQ$10,AnnualCF!P$7,MnthlyCF!$J$12:$FQ$12,"&lt;="&amp;'Summary&amp;Assumptions'!$D$18)</f>
        <v>0</v>
      </c>
      <c r="Q65" s="299">
        <f>SUMIFS(MnthlyCF!$J115:$FQ115,MnthlyCF!$J$10:$FQ$10,AnnualCF!Q$7,MnthlyCF!$J$12:$FQ$12,"&lt;="&amp;'Summary&amp;Assumptions'!$D$18)</f>
        <v>0</v>
      </c>
      <c r="R65" s="300">
        <f>SUMIFS(MnthlyCF!$J115:$FQ115,MnthlyCF!$J$10:$FQ$10,AnnualCF!R$7,MnthlyCF!$J$12:$FQ$12,"&lt;="&amp;'Summary&amp;Assumptions'!$D$18)</f>
        <v>0</v>
      </c>
    </row>
    <row r="66" spans="2:18" x14ac:dyDescent="0.2">
      <c r="B66" s="199" t="str">
        <f>+MnthlyCF!B116</f>
        <v>Loan Payoff</v>
      </c>
      <c r="D66" s="299">
        <f>SUMIFS(MnthlyCF!$J116:$FQ116,MnthlyCF!$J$10:$FQ$10,AnnualCF!D$7,MnthlyCF!$J$12:$FQ$12,"&lt;="&amp;'Summary&amp;Assumptions'!$D$18)</f>
        <v>0</v>
      </c>
      <c r="E66" s="299">
        <f>SUMIFS(MnthlyCF!$J116:$FQ116,MnthlyCF!$J$10:$FQ$10,AnnualCF!E$7,MnthlyCF!$J$12:$FQ$12,"&lt;="&amp;'Summary&amp;Assumptions'!$D$18)</f>
        <v>0</v>
      </c>
      <c r="F66" s="299">
        <f>SUMIFS(MnthlyCF!$J116:$FQ116,MnthlyCF!$J$10:$FQ$10,AnnualCF!F$7,MnthlyCF!$J$12:$FQ$12,"&lt;="&amp;'Summary&amp;Assumptions'!$D$18)</f>
        <v>0</v>
      </c>
      <c r="G66" s="299">
        <f>SUMIFS(MnthlyCF!$J116:$FQ116,MnthlyCF!$J$10:$FQ$10,AnnualCF!G$7,MnthlyCF!$J$12:$FQ$12,"&lt;="&amp;'Summary&amp;Assumptions'!$D$18)</f>
        <v>0</v>
      </c>
      <c r="H66" s="299">
        <f>SUMIFS(MnthlyCF!$J116:$FQ116,MnthlyCF!$J$10:$FQ$10,AnnualCF!H$7,MnthlyCF!$J$12:$FQ$12,"&lt;="&amp;'Summary&amp;Assumptions'!$D$18)</f>
        <v>0</v>
      </c>
      <c r="I66" s="299">
        <f>SUMIFS(MnthlyCF!$J116:$FQ116,MnthlyCF!$J$10:$FQ$10,AnnualCF!I$7,MnthlyCF!$J$12:$FQ$12,"&lt;="&amp;'Summary&amp;Assumptions'!$D$18)</f>
        <v>0</v>
      </c>
      <c r="J66" s="299">
        <f>SUMIFS(MnthlyCF!$J116:$FQ116,MnthlyCF!$J$10:$FQ$10,AnnualCF!J$7,MnthlyCF!$J$12:$FQ$12,"&lt;="&amp;'Summary&amp;Assumptions'!$D$18)</f>
        <v>0</v>
      </c>
      <c r="K66" s="299">
        <f>SUMIFS(MnthlyCF!$J116:$FQ116,MnthlyCF!$J$10:$FQ$10,AnnualCF!K$7,MnthlyCF!$J$12:$FQ$12,"&lt;="&amp;'Summary&amp;Assumptions'!$D$18)</f>
        <v>0</v>
      </c>
      <c r="L66" s="299">
        <f>SUMIFS(MnthlyCF!$J116:$FQ116,MnthlyCF!$J$10:$FQ$10,AnnualCF!L$7,MnthlyCF!$J$12:$FQ$12,"&lt;="&amp;'Summary&amp;Assumptions'!$D$18)</f>
        <v>0</v>
      </c>
      <c r="M66" s="299">
        <f>SUMIFS(MnthlyCF!$J116:$FQ116,MnthlyCF!$J$10:$FQ$10,AnnualCF!M$7,MnthlyCF!$J$12:$FQ$12,"&lt;="&amp;'Summary&amp;Assumptions'!$D$18)</f>
        <v>0</v>
      </c>
      <c r="N66" s="299">
        <f>SUMIFS(MnthlyCF!$J116:$FQ116,MnthlyCF!$J$10:$FQ$10,AnnualCF!N$7,MnthlyCF!$J$12:$FQ$12,"&lt;="&amp;'Summary&amp;Assumptions'!$D$18)</f>
        <v>0</v>
      </c>
      <c r="O66" s="299">
        <f>SUMIFS(MnthlyCF!$J116:$FQ116,MnthlyCF!$J$10:$FQ$10,AnnualCF!O$7,MnthlyCF!$J$12:$FQ$12,"&lt;="&amp;'Summary&amp;Assumptions'!$D$18)</f>
        <v>45127837.220620416</v>
      </c>
      <c r="P66" s="299">
        <f>SUMIFS(MnthlyCF!$J116:$FQ116,MnthlyCF!$J$10:$FQ$10,AnnualCF!P$7,MnthlyCF!$J$12:$FQ$12,"&lt;="&amp;'Summary&amp;Assumptions'!$D$18)</f>
        <v>0</v>
      </c>
      <c r="Q66" s="299">
        <f>SUMIFS(MnthlyCF!$J116:$FQ116,MnthlyCF!$J$10:$FQ$10,AnnualCF!Q$7,MnthlyCF!$J$12:$FQ$12,"&lt;="&amp;'Summary&amp;Assumptions'!$D$18)</f>
        <v>0</v>
      </c>
      <c r="R66" s="300">
        <f>SUMIFS(MnthlyCF!$J116:$FQ116,MnthlyCF!$J$10:$FQ$10,AnnualCF!R$7,MnthlyCF!$J$12:$FQ$12,"&lt;="&amp;'Summary&amp;Assumptions'!$D$18)</f>
        <v>0</v>
      </c>
    </row>
    <row r="67" spans="2:18" x14ac:dyDescent="0.2">
      <c r="B67" s="333" t="s">
        <v>42</v>
      </c>
      <c r="C67" s="562"/>
      <c r="D67" s="443"/>
      <c r="E67" s="566" t="str">
        <f>IF(_xlfn.MINIFS(MnthlyCF!$J$117:$FQ$117,MnthlyCF!$J$10:$FQ$10,AnnualCF!E7)=0,"",_xlfn.MINIFS(MnthlyCF!$J$117:$FQ$117,MnthlyCF!$J$10:$FQ$10,AnnualCF!E7))</f>
        <v/>
      </c>
      <c r="F67" s="566">
        <f>IFERROR(F60/F65,"")</f>
        <v>2.0963944646685966</v>
      </c>
      <c r="G67" s="566">
        <f t="shared" ref="G67:R67" si="9">IFERROR(G60/G65,"")</f>
        <v>1.2646835352645518</v>
      </c>
      <c r="H67" s="566">
        <f t="shared" si="9"/>
        <v>1.22499593775795</v>
      </c>
      <c r="I67" s="566">
        <f t="shared" si="9"/>
        <v>1.2617458158906878</v>
      </c>
      <c r="J67" s="566">
        <f t="shared" si="9"/>
        <v>1.2995981903674085</v>
      </c>
      <c r="K67" s="566">
        <f t="shared" si="9"/>
        <v>1.338586136078431</v>
      </c>
      <c r="L67" s="566">
        <f t="shared" si="9"/>
        <v>1.3787437201607839</v>
      </c>
      <c r="M67" s="566">
        <f t="shared" si="9"/>
        <v>1.4201060317656078</v>
      </c>
      <c r="N67" s="566">
        <f t="shared" si="9"/>
        <v>1.4627092127185759</v>
      </c>
      <c r="O67" s="566">
        <f t="shared" si="9"/>
        <v>1.495375175285492</v>
      </c>
      <c r="P67" s="566" t="str">
        <f t="shared" si="9"/>
        <v/>
      </c>
      <c r="Q67" s="566" t="str">
        <f t="shared" si="9"/>
        <v/>
      </c>
      <c r="R67" s="567" t="str">
        <f t="shared" si="9"/>
        <v/>
      </c>
    </row>
    <row r="68" spans="2:18" x14ac:dyDescent="0.2">
      <c r="B68" s="333" t="s">
        <v>197</v>
      </c>
      <c r="C68" s="562"/>
      <c r="D68" s="443"/>
      <c r="E68" s="566"/>
      <c r="F68" s="396">
        <f>IF(F7&lt;='Summary&amp;Assumptions'!$D$18,F56/SUM($E$63:O63),"")</f>
        <v>8.367188433545715E-2</v>
      </c>
      <c r="G68" s="396">
        <f>IF(G7&lt;='Summary&amp;Assumptions'!$D$18,G56/SUM($E$63:P63),"")</f>
        <v>9.4955228758169918E-2</v>
      </c>
      <c r="H68" s="396">
        <f>IF(H7&lt;='Summary&amp;Assumptions'!$D$18,H56/SUM($E$63:Q63),"")</f>
        <v>9.7803885620915007E-2</v>
      </c>
      <c r="I68" s="396">
        <f>IF(I7&lt;='Summary&amp;Assumptions'!$D$18,I56/SUM($E$63:R63),"")</f>
        <v>0.10073800218954246</v>
      </c>
      <c r="J68" s="396">
        <f>IF(J7&lt;='Summary&amp;Assumptions'!$D$18,J56/SUM($E$63:S63),"")</f>
        <v>0.1037601422552287</v>
      </c>
      <c r="K68" s="396">
        <f>IF(K7&lt;='Summary&amp;Assumptions'!$D$18,K56/SUM($E$63:T63),"")</f>
        <v>0.10687294652288556</v>
      </c>
      <c r="L68" s="396">
        <f>IF(L7&lt;='Summary&amp;Assumptions'!$D$18,L56/SUM($E$63:U63),"")</f>
        <v>0.11007913491857214</v>
      </c>
      <c r="M68" s="396">
        <f>IF(M7&lt;='Summary&amp;Assumptions'!$D$18,M56/SUM($E$63:V63),"")</f>
        <v>0.11338150896612931</v>
      </c>
      <c r="N68" s="396">
        <f>IF(N7&lt;='Summary&amp;Assumptions'!$D$18,N56/SUM($E$63:W63),"")</f>
        <v>0.11678295423511319</v>
      </c>
      <c r="O68" s="396" t="str">
        <f>IF(O7&lt;='Summary&amp;Assumptions'!$D$18,O56/SUM($E$63:X63),"")</f>
        <v/>
      </c>
      <c r="P68" s="396" t="str">
        <f>IF(P7&lt;='Summary&amp;Assumptions'!$D$18,P56/SUM($E$63:Y63),"")</f>
        <v/>
      </c>
      <c r="Q68" s="396" t="str">
        <f>IF(Q7&lt;='Summary&amp;Assumptions'!$D$18,Q56/SUM($E$63:Z63),"")</f>
        <v/>
      </c>
      <c r="R68" s="568" t="str">
        <f>IF(R7&lt;='Summary&amp;Assumptions'!$D$18,R56/SUM($E$63:AA63),"")</f>
        <v/>
      </c>
    </row>
    <row r="69" spans="2:18" ht="15" thickBot="1" x14ac:dyDescent="0.25">
      <c r="B69" s="275" t="str">
        <f>+MnthlyCF!B119</f>
        <v>CFAF</v>
      </c>
      <c r="C69" s="337"/>
      <c r="D69" s="338">
        <f>SUMIFS(MnthlyCF!$J119:$FQ119,MnthlyCF!$J$10:$FQ$10,AnnualCF!D$7,MnthlyCF!$J$12:$FQ$12,"&lt;="&amp;'Summary&amp;Assumptions'!$D$18)</f>
        <v>0</v>
      </c>
      <c r="E69" s="338">
        <f>SUMIFS(MnthlyCF!$J119:$FQ119,MnthlyCF!$J$10:$FQ$10,AnnualCF!E$7,MnthlyCF!$J$12:$FQ$12,"&lt;="&amp;'Summary&amp;Assumptions'!$D$18)</f>
        <v>-71102.284933333285</v>
      </c>
      <c r="F69" s="338">
        <f>SUMIFS(MnthlyCF!$J119:$FQ119,MnthlyCF!$J$10:$FQ$10,AnnualCF!F$7,MnthlyCF!$J$12:$FQ$12,"&lt;="&amp;'Summary&amp;Assumptions'!$D$18)</f>
        <v>2130786.9433533326</v>
      </c>
      <c r="G69" s="338">
        <f>SUMIFS(MnthlyCF!$J119:$FQ119,MnthlyCF!$J$10:$FQ$10,AnnualCF!G$7,MnthlyCF!$J$12:$FQ$12,"&lt;="&amp;'Summary&amp;Assumptions'!$D$18)</f>
        <v>967677.39014011156</v>
      </c>
      <c r="H69" s="338">
        <f>SUMIFS(MnthlyCF!$J119:$FQ119,MnthlyCF!$J$10:$FQ$10,AnnualCF!H$7,MnthlyCF!$J$12:$FQ$12,"&lt;="&amp;'Summary&amp;Assumptions'!$D$18)</f>
        <v>874707.36848492315</v>
      </c>
      <c r="I69" s="338">
        <f>SUMIFS(MnthlyCF!$J119:$FQ119,MnthlyCF!$J$10:$FQ$10,AnnualCF!I$7,MnthlyCF!$J$12:$FQ$12,"&lt;="&amp;'Summary&amp;Assumptions'!$D$18)</f>
        <v>1017578.344352101</v>
      </c>
      <c r="J69" s="338">
        <f>SUMIFS(MnthlyCF!$J119:$FQ119,MnthlyCF!$J$10:$FQ$10,AnnualCF!J$7,MnthlyCF!$J$12:$FQ$12,"&lt;="&amp;'Summary&amp;Assumptions'!$D$18)</f>
        <v>1164735.4494952948</v>
      </c>
      <c r="K69" s="338">
        <f>SUMIFS(MnthlyCF!$J119:$FQ119,MnthlyCF!$J$10:$FQ$10,AnnualCF!K$7,MnthlyCF!$J$12:$FQ$12,"&lt;="&amp;'Summary&amp;Assumptions'!$D$18)</f>
        <v>1316307.2677927841</v>
      </c>
      <c r="L69" s="338">
        <f>SUMIFS(MnthlyCF!$J119:$FQ119,MnthlyCF!$J$10:$FQ$10,AnnualCF!L$7,MnthlyCF!$J$12:$FQ$12,"&lt;="&amp;'Summary&amp;Assumptions'!$D$18)</f>
        <v>1472426.2406392</v>
      </c>
      <c r="M69" s="338">
        <f>SUMIFS(MnthlyCF!$J119:$FQ119,MnthlyCF!$J$10:$FQ$10,AnnualCF!M$7,MnthlyCF!$J$12:$FQ$12,"&lt;="&amp;'Summary&amp;Assumptions'!$D$18)</f>
        <v>1633228.782671008</v>
      </c>
      <c r="N69" s="338">
        <f>SUMIFS(MnthlyCF!$J119:$FQ119,MnthlyCF!$J$10:$FQ$10,AnnualCF!N$7,MnthlyCF!$J$12:$FQ$12,"&lt;="&amp;'Summary&amp;Assumptions'!$D$18)</f>
        <v>1798855.4009637684</v>
      </c>
      <c r="O69" s="338">
        <f>SUMIFS(MnthlyCF!$J119:$FQ119,MnthlyCF!$J$10:$FQ$10,AnnualCF!O$7,MnthlyCF!$J$12:$FQ$12,"&lt;="&amp;'Summary&amp;Assumptions'!$D$18)</f>
        <v>1444387.1308452764</v>
      </c>
      <c r="P69" s="338">
        <f>SUMIFS(MnthlyCF!$J119:$FQ119,MnthlyCF!$J$10:$FQ$10,AnnualCF!P$7,MnthlyCF!$J$12:$FQ$12,"&lt;="&amp;'Summary&amp;Assumptions'!$D$18)</f>
        <v>0</v>
      </c>
      <c r="Q69" s="338">
        <f>SUMIFS(MnthlyCF!$J119:$FQ119,MnthlyCF!$J$10:$FQ$10,AnnualCF!Q$7,MnthlyCF!$J$12:$FQ$12,"&lt;="&amp;'Summary&amp;Assumptions'!$D$18)</f>
        <v>0</v>
      </c>
      <c r="R69" s="339">
        <f>SUMIFS(MnthlyCF!$J119:$FQ119,MnthlyCF!$J$10:$FQ$10,AnnualCF!R$7,MnthlyCF!$J$12:$FQ$12,"&lt;="&amp;'Summary&amp;Assumptions'!$D$18)</f>
        <v>0</v>
      </c>
    </row>
    <row r="70" spans="2:18" s="9" customFormat="1" ht="15" thickBot="1" x14ac:dyDescent="0.25">
      <c r="D70" s="191"/>
      <c r="E70" s="191"/>
      <c r="F70" s="191"/>
      <c r="G70" s="191"/>
      <c r="H70" s="191"/>
      <c r="I70" s="191"/>
      <c r="J70" s="191"/>
      <c r="K70" s="191"/>
      <c r="L70" s="191"/>
      <c r="M70" s="191"/>
      <c r="N70" s="191"/>
      <c r="O70" s="191"/>
      <c r="P70" s="191"/>
      <c r="Q70" s="191"/>
      <c r="R70" s="191"/>
    </row>
    <row r="71" spans="2:18" x14ac:dyDescent="0.2">
      <c r="B71" s="195" t="str">
        <f>+MnthlyCF!B121</f>
        <v>Disposition</v>
      </c>
      <c r="C71" s="76"/>
      <c r="D71" s="326"/>
      <c r="E71" s="326"/>
      <c r="F71" s="326"/>
      <c r="G71" s="326"/>
      <c r="H71" s="326"/>
      <c r="I71" s="326"/>
      <c r="J71" s="326"/>
      <c r="K71" s="326"/>
      <c r="L71" s="326"/>
      <c r="M71" s="326"/>
      <c r="N71" s="326"/>
      <c r="O71" s="326"/>
      <c r="P71" s="326"/>
      <c r="Q71" s="326"/>
      <c r="R71" s="327"/>
    </row>
    <row r="72" spans="2:18" x14ac:dyDescent="0.2">
      <c r="B72" s="199" t="str">
        <f>+MnthlyCF!B122</f>
        <v>Sale Price</v>
      </c>
      <c r="C72" s="16"/>
      <c r="D72" s="299">
        <f>SUMIFS(MnthlyCF!$J122:$FQ122,MnthlyCF!$J$10:$FQ$10,AnnualCF!D$7,MnthlyCF!$J$12:$FQ$12,"&lt;="&amp;'Summary&amp;Assumptions'!$D$18)</f>
        <v>0</v>
      </c>
      <c r="E72" s="299">
        <f>SUMIFS(MnthlyCF!$J122:$FQ122,MnthlyCF!$J$10:$FQ$10,AnnualCF!E$7,MnthlyCF!$J$12:$FQ$12,"&lt;="&amp;'Summary&amp;Assumptions'!$D$18)</f>
        <v>0</v>
      </c>
      <c r="F72" s="299">
        <f>SUMIFS(MnthlyCF!$J122:$FQ122,MnthlyCF!$J$10:$FQ$10,AnnualCF!F$7,MnthlyCF!$J$12:$FQ$12,"&lt;="&amp;'Summary&amp;Assumptions'!$D$18)</f>
        <v>0</v>
      </c>
      <c r="G72" s="299">
        <f>SUMIFS(MnthlyCF!$J122:$FQ122,MnthlyCF!$J$10:$FQ$10,AnnualCF!G$7,MnthlyCF!$J$12:$FQ$12,"&lt;="&amp;'Summary&amp;Assumptions'!$D$18)</f>
        <v>0</v>
      </c>
      <c r="H72" s="299">
        <f>SUMIFS(MnthlyCF!$J122:$FQ122,MnthlyCF!$J$10:$FQ$10,AnnualCF!H$7,MnthlyCF!$J$12:$FQ$12,"&lt;="&amp;'Summary&amp;Assumptions'!$D$18)</f>
        <v>0</v>
      </c>
      <c r="I72" s="299">
        <f>SUMIFS(MnthlyCF!$J122:$FQ122,MnthlyCF!$J$10:$FQ$10,AnnualCF!I$7,MnthlyCF!$J$12:$FQ$12,"&lt;="&amp;'Summary&amp;Assumptions'!$D$18)</f>
        <v>0</v>
      </c>
      <c r="J72" s="299">
        <f>SUMIFS(MnthlyCF!$J122:$FQ122,MnthlyCF!$J$10:$FQ$10,AnnualCF!J$7,MnthlyCF!$J$12:$FQ$12,"&lt;="&amp;'Summary&amp;Assumptions'!$D$18)</f>
        <v>0</v>
      </c>
      <c r="K72" s="299">
        <f>SUMIFS(MnthlyCF!$J122:$FQ122,MnthlyCF!$J$10:$FQ$10,AnnualCF!K$7,MnthlyCF!$J$12:$FQ$12,"&lt;="&amp;'Summary&amp;Assumptions'!$D$18)</f>
        <v>0</v>
      </c>
      <c r="L72" s="299">
        <f>SUMIFS(MnthlyCF!$J122:$FQ122,MnthlyCF!$J$10:$FQ$10,AnnualCF!L$7,MnthlyCF!$J$12:$FQ$12,"&lt;="&amp;'Summary&amp;Assumptions'!$D$18)</f>
        <v>0</v>
      </c>
      <c r="M72" s="299">
        <f>SUMIFS(MnthlyCF!$J122:$FQ122,MnthlyCF!$J$10:$FQ$10,AnnualCF!M$7,MnthlyCF!$J$12:$FQ$12,"&lt;="&amp;'Summary&amp;Assumptions'!$D$18)</f>
        <v>0</v>
      </c>
      <c r="N72" s="299">
        <f>SUMIFS(MnthlyCF!$J122:$FQ122,MnthlyCF!$J$10:$FQ$10,AnnualCF!N$7,MnthlyCF!$J$12:$FQ$12,"&lt;="&amp;'Summary&amp;Assumptions'!$D$18)</f>
        <v>0</v>
      </c>
      <c r="O72" s="299">
        <f>SUMIFS(MnthlyCF!$J122:$FQ122,MnthlyCF!$J$10:$FQ$10,AnnualCF!O$7,MnthlyCF!$J$12:$FQ$12,"&lt;="&amp;'Summary&amp;Assumptions'!$D$18)</f>
        <v>78788332.126243547</v>
      </c>
      <c r="P72" s="299">
        <f>SUMIFS(MnthlyCF!$J122:$FQ122,MnthlyCF!$J$10:$FQ$10,AnnualCF!P$7,MnthlyCF!$J$12:$FQ$12,"&lt;="&amp;'Summary&amp;Assumptions'!$D$18)</f>
        <v>0</v>
      </c>
      <c r="Q72" s="299">
        <f>SUMIFS(MnthlyCF!$J122:$FQ122,MnthlyCF!$J$10:$FQ$10,AnnualCF!Q$7,MnthlyCF!$J$12:$FQ$12,"&lt;="&amp;'Summary&amp;Assumptions'!$D$18)</f>
        <v>0</v>
      </c>
      <c r="R72" s="300">
        <f>SUMIFS(MnthlyCF!$J122:$FQ122,MnthlyCF!$J$10:$FQ$10,AnnualCF!R$7,MnthlyCF!$J$12:$FQ$12,"&lt;="&amp;'Summary&amp;Assumptions'!$D$18)</f>
        <v>0</v>
      </c>
    </row>
    <row r="73" spans="2:18" x14ac:dyDescent="0.2">
      <c r="B73" s="199" t="str">
        <f>+MnthlyCF!B123</f>
        <v>Loan Repayment</v>
      </c>
      <c r="C73" s="16"/>
      <c r="D73" s="299">
        <f>SUMIFS(MnthlyCF!$J123:$FQ123,MnthlyCF!$J$10:$FQ$10,AnnualCF!D$7,MnthlyCF!$J$12:$FQ$12,"&lt;="&amp;'Summary&amp;Assumptions'!$D$18)</f>
        <v>0</v>
      </c>
      <c r="E73" s="299">
        <f>SUMIFS(MnthlyCF!$J123:$FQ123,MnthlyCF!$J$10:$FQ$10,AnnualCF!E$7,MnthlyCF!$J$12:$FQ$12,"&lt;="&amp;'Summary&amp;Assumptions'!$D$18)</f>
        <v>0</v>
      </c>
      <c r="F73" s="299">
        <f>SUMIFS(MnthlyCF!$J123:$FQ123,MnthlyCF!$J$10:$FQ$10,AnnualCF!F$7,MnthlyCF!$J$12:$FQ$12,"&lt;="&amp;'Summary&amp;Assumptions'!$D$18)</f>
        <v>0</v>
      </c>
      <c r="G73" s="299">
        <f>SUMIFS(MnthlyCF!$J123:$FQ123,MnthlyCF!$J$10:$FQ$10,AnnualCF!G$7,MnthlyCF!$J$12:$FQ$12,"&lt;="&amp;'Summary&amp;Assumptions'!$D$18)</f>
        <v>0</v>
      </c>
      <c r="H73" s="299">
        <f>SUMIFS(MnthlyCF!$J123:$FQ123,MnthlyCF!$J$10:$FQ$10,AnnualCF!H$7,MnthlyCF!$J$12:$FQ$12,"&lt;="&amp;'Summary&amp;Assumptions'!$D$18)</f>
        <v>0</v>
      </c>
      <c r="I73" s="299">
        <f>SUMIFS(MnthlyCF!$J123:$FQ123,MnthlyCF!$J$10:$FQ$10,AnnualCF!I$7,MnthlyCF!$J$12:$FQ$12,"&lt;="&amp;'Summary&amp;Assumptions'!$D$18)</f>
        <v>0</v>
      </c>
      <c r="J73" s="299">
        <f>SUMIFS(MnthlyCF!$J123:$FQ123,MnthlyCF!$J$10:$FQ$10,AnnualCF!J$7,MnthlyCF!$J$12:$FQ$12,"&lt;="&amp;'Summary&amp;Assumptions'!$D$18)</f>
        <v>0</v>
      </c>
      <c r="K73" s="299">
        <f>SUMIFS(MnthlyCF!$J123:$FQ123,MnthlyCF!$J$10:$FQ$10,AnnualCF!K$7,MnthlyCF!$J$12:$FQ$12,"&lt;="&amp;'Summary&amp;Assumptions'!$D$18)</f>
        <v>0</v>
      </c>
      <c r="L73" s="299">
        <f>SUMIFS(MnthlyCF!$J123:$FQ123,MnthlyCF!$J$10:$FQ$10,AnnualCF!L$7,MnthlyCF!$J$12:$FQ$12,"&lt;="&amp;'Summary&amp;Assumptions'!$D$18)</f>
        <v>0</v>
      </c>
      <c r="M73" s="299">
        <f>SUMIFS(MnthlyCF!$J123:$FQ123,MnthlyCF!$J$10:$FQ$10,AnnualCF!M$7,MnthlyCF!$J$12:$FQ$12,"&lt;="&amp;'Summary&amp;Assumptions'!$D$18)</f>
        <v>0</v>
      </c>
      <c r="N73" s="299">
        <f>SUMIFS(MnthlyCF!$J123:$FQ123,MnthlyCF!$J$10:$FQ$10,AnnualCF!N$7,MnthlyCF!$J$12:$FQ$12,"&lt;="&amp;'Summary&amp;Assumptions'!$D$18)</f>
        <v>0</v>
      </c>
      <c r="O73" s="299">
        <f>SUMIFS(MnthlyCF!$J123:$FQ123,MnthlyCF!$J$10:$FQ$10,AnnualCF!O$7,MnthlyCF!$J$12:$FQ$12,"&lt;="&amp;'Summary&amp;Assumptions'!$D$18)</f>
        <v>-45127837.220620416</v>
      </c>
      <c r="P73" s="299">
        <f>SUMIFS(MnthlyCF!$J123:$FQ123,MnthlyCF!$J$10:$FQ$10,AnnualCF!P$7,MnthlyCF!$J$12:$FQ$12,"&lt;="&amp;'Summary&amp;Assumptions'!$D$18)</f>
        <v>0</v>
      </c>
      <c r="Q73" s="299">
        <f>SUMIFS(MnthlyCF!$J123:$FQ123,MnthlyCF!$J$10:$FQ$10,AnnualCF!Q$7,MnthlyCF!$J$12:$FQ$12,"&lt;="&amp;'Summary&amp;Assumptions'!$D$18)</f>
        <v>0</v>
      </c>
      <c r="R73" s="300">
        <f>SUMIFS(MnthlyCF!$J123:$FQ123,MnthlyCF!$J$10:$FQ$10,AnnualCF!R$7,MnthlyCF!$J$12:$FQ$12,"&lt;="&amp;'Summary&amp;Assumptions'!$D$18)</f>
        <v>0</v>
      </c>
    </row>
    <row r="74" spans="2:18" x14ac:dyDescent="0.2">
      <c r="B74" s="243" t="str">
        <f>+MnthlyCF!B124</f>
        <v>Sale Expenses</v>
      </c>
      <c r="C74" s="376"/>
      <c r="D74" s="335">
        <f>SUMIFS(MnthlyCF!$J124:$FQ124,MnthlyCF!$J$10:$FQ$10,AnnualCF!D$7,MnthlyCF!$J$12:$FQ$12,"&lt;="&amp;'Summary&amp;Assumptions'!$D$18)</f>
        <v>0</v>
      </c>
      <c r="E74" s="335">
        <f>SUMIFS(MnthlyCF!$J124:$FQ124,MnthlyCF!$J$10:$FQ$10,AnnualCF!E$7,MnthlyCF!$J$12:$FQ$12,"&lt;="&amp;'Summary&amp;Assumptions'!$D$18)</f>
        <v>0</v>
      </c>
      <c r="F74" s="335">
        <f>SUMIFS(MnthlyCF!$J124:$FQ124,MnthlyCF!$J$10:$FQ$10,AnnualCF!F$7,MnthlyCF!$J$12:$FQ$12,"&lt;="&amp;'Summary&amp;Assumptions'!$D$18)</f>
        <v>0</v>
      </c>
      <c r="G74" s="335">
        <f>SUMIFS(MnthlyCF!$J124:$FQ124,MnthlyCF!$J$10:$FQ$10,AnnualCF!G$7,MnthlyCF!$J$12:$FQ$12,"&lt;="&amp;'Summary&amp;Assumptions'!$D$18)</f>
        <v>0</v>
      </c>
      <c r="H74" s="335">
        <f>SUMIFS(MnthlyCF!$J124:$FQ124,MnthlyCF!$J$10:$FQ$10,AnnualCF!H$7,MnthlyCF!$J$12:$FQ$12,"&lt;="&amp;'Summary&amp;Assumptions'!$D$18)</f>
        <v>0</v>
      </c>
      <c r="I74" s="335">
        <f>SUMIFS(MnthlyCF!$J124:$FQ124,MnthlyCF!$J$10:$FQ$10,AnnualCF!I$7,MnthlyCF!$J$12:$FQ$12,"&lt;="&amp;'Summary&amp;Assumptions'!$D$18)</f>
        <v>0</v>
      </c>
      <c r="J74" s="335">
        <f>SUMIFS(MnthlyCF!$J124:$FQ124,MnthlyCF!$J$10:$FQ$10,AnnualCF!J$7,MnthlyCF!$J$12:$FQ$12,"&lt;="&amp;'Summary&amp;Assumptions'!$D$18)</f>
        <v>0</v>
      </c>
      <c r="K74" s="335">
        <f>SUMIFS(MnthlyCF!$J124:$FQ124,MnthlyCF!$J$10:$FQ$10,AnnualCF!K$7,MnthlyCF!$J$12:$FQ$12,"&lt;="&amp;'Summary&amp;Assumptions'!$D$18)</f>
        <v>0</v>
      </c>
      <c r="L74" s="335">
        <f>SUMIFS(MnthlyCF!$J124:$FQ124,MnthlyCF!$J$10:$FQ$10,AnnualCF!L$7,MnthlyCF!$J$12:$FQ$12,"&lt;="&amp;'Summary&amp;Assumptions'!$D$18)</f>
        <v>0</v>
      </c>
      <c r="M74" s="335">
        <f>SUMIFS(MnthlyCF!$J124:$FQ124,MnthlyCF!$J$10:$FQ$10,AnnualCF!M$7,MnthlyCF!$J$12:$FQ$12,"&lt;="&amp;'Summary&amp;Assumptions'!$D$18)</f>
        <v>0</v>
      </c>
      <c r="N74" s="335">
        <f>SUMIFS(MnthlyCF!$J124:$FQ124,MnthlyCF!$J$10:$FQ$10,AnnualCF!N$7,MnthlyCF!$J$12:$FQ$12,"&lt;="&amp;'Summary&amp;Assumptions'!$D$18)</f>
        <v>0</v>
      </c>
      <c r="O74" s="335">
        <f>SUMIFS(MnthlyCF!$J124:$FQ124,MnthlyCF!$J$10:$FQ$10,AnnualCF!O$7,MnthlyCF!$J$12:$FQ$12,"&lt;="&amp;'Summary&amp;Assumptions'!$D$18)</f>
        <v>-1575766.642524871</v>
      </c>
      <c r="P74" s="335">
        <f>SUMIFS(MnthlyCF!$J124:$FQ124,MnthlyCF!$J$10:$FQ$10,AnnualCF!P$7,MnthlyCF!$J$12:$FQ$12,"&lt;="&amp;'Summary&amp;Assumptions'!$D$18)</f>
        <v>0</v>
      </c>
      <c r="Q74" s="335">
        <f>SUMIFS(MnthlyCF!$J124:$FQ124,MnthlyCF!$J$10:$FQ$10,AnnualCF!Q$7,MnthlyCF!$J$12:$FQ$12,"&lt;="&amp;'Summary&amp;Assumptions'!$D$18)</f>
        <v>0</v>
      </c>
      <c r="R74" s="336">
        <f>SUMIFS(MnthlyCF!$J124:$FQ124,MnthlyCF!$J$10:$FQ$10,AnnualCF!R$7,MnthlyCF!$J$12:$FQ$12,"&lt;="&amp;'Summary&amp;Assumptions'!$D$18)</f>
        <v>0</v>
      </c>
    </row>
    <row r="75" spans="2:18" ht="15" thickBot="1" x14ac:dyDescent="0.25">
      <c r="B75" s="268" t="str">
        <f>+MnthlyCF!B125</f>
        <v>Net Proceeds</v>
      </c>
      <c r="C75" s="334"/>
      <c r="D75" s="304">
        <f>SUMIFS(MnthlyCF!$J125:$FQ125,MnthlyCF!$J$10:$FQ$10,AnnualCF!D$7,MnthlyCF!$J$12:$FQ$12,"&lt;="&amp;'Summary&amp;Assumptions'!$D$18)</f>
        <v>0</v>
      </c>
      <c r="E75" s="304">
        <f>SUMIFS(MnthlyCF!$J125:$FQ125,MnthlyCF!$J$10:$FQ$10,AnnualCF!E$7,MnthlyCF!$J$12:$FQ$12,"&lt;="&amp;'Summary&amp;Assumptions'!$D$18)</f>
        <v>0</v>
      </c>
      <c r="F75" s="304">
        <f>SUMIFS(MnthlyCF!$J125:$FQ125,MnthlyCF!$J$10:$FQ$10,AnnualCF!F$7,MnthlyCF!$J$12:$FQ$12,"&lt;="&amp;'Summary&amp;Assumptions'!$D$18)</f>
        <v>0</v>
      </c>
      <c r="G75" s="304">
        <f>SUMIFS(MnthlyCF!$J125:$FQ125,MnthlyCF!$J$10:$FQ$10,AnnualCF!G$7,MnthlyCF!$J$12:$FQ$12,"&lt;="&amp;'Summary&amp;Assumptions'!$D$18)</f>
        <v>0</v>
      </c>
      <c r="H75" s="304">
        <f>SUMIFS(MnthlyCF!$J125:$FQ125,MnthlyCF!$J$10:$FQ$10,AnnualCF!H$7,MnthlyCF!$J$12:$FQ$12,"&lt;="&amp;'Summary&amp;Assumptions'!$D$18)</f>
        <v>0</v>
      </c>
      <c r="I75" s="304">
        <f>SUMIFS(MnthlyCF!$J125:$FQ125,MnthlyCF!$J$10:$FQ$10,AnnualCF!I$7,MnthlyCF!$J$12:$FQ$12,"&lt;="&amp;'Summary&amp;Assumptions'!$D$18)</f>
        <v>0</v>
      </c>
      <c r="J75" s="304">
        <f>SUMIFS(MnthlyCF!$J125:$FQ125,MnthlyCF!$J$10:$FQ$10,AnnualCF!J$7,MnthlyCF!$J$12:$FQ$12,"&lt;="&amp;'Summary&amp;Assumptions'!$D$18)</f>
        <v>0</v>
      </c>
      <c r="K75" s="304">
        <f>SUMIFS(MnthlyCF!$J125:$FQ125,MnthlyCF!$J$10:$FQ$10,AnnualCF!K$7,MnthlyCF!$J$12:$FQ$12,"&lt;="&amp;'Summary&amp;Assumptions'!$D$18)</f>
        <v>0</v>
      </c>
      <c r="L75" s="304">
        <f>SUMIFS(MnthlyCF!$J125:$FQ125,MnthlyCF!$J$10:$FQ$10,AnnualCF!L$7,MnthlyCF!$J$12:$FQ$12,"&lt;="&amp;'Summary&amp;Assumptions'!$D$18)</f>
        <v>0</v>
      </c>
      <c r="M75" s="304">
        <f>SUMIFS(MnthlyCF!$J125:$FQ125,MnthlyCF!$J$10:$FQ$10,AnnualCF!M$7,MnthlyCF!$J$12:$FQ$12,"&lt;="&amp;'Summary&amp;Assumptions'!$D$18)</f>
        <v>0</v>
      </c>
      <c r="N75" s="304">
        <f>SUMIFS(MnthlyCF!$J125:$FQ125,MnthlyCF!$J$10:$FQ$10,AnnualCF!N$7,MnthlyCF!$J$12:$FQ$12,"&lt;="&amp;'Summary&amp;Assumptions'!$D$18)</f>
        <v>0</v>
      </c>
      <c r="O75" s="304">
        <f>SUMIFS(MnthlyCF!$J125:$FQ125,MnthlyCF!$J$10:$FQ$10,AnnualCF!O$7,MnthlyCF!$J$12:$FQ$12,"&lt;="&amp;'Summary&amp;Assumptions'!$D$18)</f>
        <v>32084728.263098259</v>
      </c>
      <c r="P75" s="304">
        <f>SUMIFS(MnthlyCF!$J125:$FQ125,MnthlyCF!$J$10:$FQ$10,AnnualCF!P$7,MnthlyCF!$J$12:$FQ$12,"&lt;="&amp;'Summary&amp;Assumptions'!$D$18)</f>
        <v>0</v>
      </c>
      <c r="Q75" s="304">
        <f>SUMIFS(MnthlyCF!$J125:$FQ125,MnthlyCF!$J$10:$FQ$10,AnnualCF!Q$7,MnthlyCF!$J$12:$FQ$12,"&lt;="&amp;'Summary&amp;Assumptions'!$D$18)</f>
        <v>0</v>
      </c>
      <c r="R75" s="305">
        <f>SUMIFS(MnthlyCF!$J125:$FQ125,MnthlyCF!$J$10:$FQ$10,AnnualCF!R$7,MnthlyCF!$J$12:$FQ$12,"&lt;="&amp;'Summary&amp;Assumptions'!$D$18)</f>
        <v>0</v>
      </c>
    </row>
    <row r="76" spans="2:18" s="9" customFormat="1" ht="15" thickBot="1" x14ac:dyDescent="0.25">
      <c r="D76" s="191"/>
      <c r="E76" s="191"/>
      <c r="F76" s="191"/>
      <c r="G76" s="191"/>
      <c r="H76" s="191"/>
      <c r="I76" s="191"/>
      <c r="J76" s="191"/>
      <c r="K76" s="191"/>
      <c r="L76" s="191"/>
      <c r="M76" s="191"/>
      <c r="N76" s="191"/>
      <c r="O76" s="191"/>
      <c r="P76" s="191"/>
      <c r="Q76" s="191"/>
      <c r="R76" s="191"/>
    </row>
    <row r="77" spans="2:18" x14ac:dyDescent="0.2">
      <c r="B77" s="195" t="str">
        <f>+MnthlyCF!B127</f>
        <v>Unlevered Cash Flow</v>
      </c>
      <c r="C77" s="76"/>
      <c r="D77" s="326"/>
      <c r="E77" s="326"/>
      <c r="F77" s="326"/>
      <c r="G77" s="326"/>
      <c r="H77" s="326"/>
      <c r="I77" s="326"/>
      <c r="J77" s="326"/>
      <c r="K77" s="326"/>
      <c r="L77" s="326"/>
      <c r="M77" s="326"/>
      <c r="N77" s="326"/>
      <c r="O77" s="326"/>
      <c r="P77" s="326"/>
      <c r="Q77" s="326"/>
      <c r="R77" s="327"/>
    </row>
    <row r="78" spans="2:18" x14ac:dyDescent="0.2">
      <c r="B78" s="133" t="str">
        <f>+MnthlyCF!B128</f>
        <v>Unlevered Cash Flow</v>
      </c>
      <c r="D78" s="299">
        <f>SUMIFS(MnthlyCF!$J128:$FQ128,MnthlyCF!$J$10:$FQ$10,AnnualCF!D$7,MnthlyCF!$J$12:$FQ$12,"&lt;="&amp;'Summary&amp;Assumptions'!$D$18)</f>
        <v>-8530000</v>
      </c>
      <c r="E78" s="299">
        <f>SUMIFS(MnthlyCF!$J128:$FQ128,MnthlyCF!$J$10:$FQ$10,AnnualCF!E$7,MnthlyCF!$J$12:$FQ$12,"&lt;="&amp;'Summary&amp;Assumptions'!$D$18)</f>
        <v>-39321102.284933336</v>
      </c>
      <c r="F78" s="299">
        <f>SUMIFS(MnthlyCF!$J128:$FQ128,MnthlyCF!$J$10:$FQ$10,AnnualCF!F$7,MnthlyCF!$J$12:$FQ$12,"&lt;="&amp;'Summary&amp;Assumptions'!$D$18)</f>
        <v>4074236.1416283343</v>
      </c>
      <c r="G78" s="299">
        <f>SUMIFS(MnthlyCF!$J128:$FQ128,MnthlyCF!$J$10:$FQ$10,AnnualCF!G$7,MnthlyCF!$J$12:$FQ$12,"&lt;="&amp;'Summary&amp;Assumptions'!$D$18)</f>
        <v>4623656.1769313514</v>
      </c>
      <c r="H78" s="299">
        <f>SUMIFS(MnthlyCF!$J128:$FQ128,MnthlyCF!$J$10:$FQ$10,AnnualCF!H$7,MnthlyCF!$J$12:$FQ$12,"&lt;="&amp;'Summary&amp;Assumptions'!$D$18)</f>
        <v>4762365.862239291</v>
      </c>
      <c r="I78" s="299">
        <f>SUMIFS(MnthlyCF!$J128:$FQ128,MnthlyCF!$J$10:$FQ$10,AnnualCF!I$7,MnthlyCF!$J$12:$FQ$12,"&lt;="&amp;'Summary&amp;Assumptions'!$D$18)</f>
        <v>4905236.8381064674</v>
      </c>
      <c r="J78" s="299">
        <f>SUMIFS(MnthlyCF!$J128:$FQ128,MnthlyCF!$J$10:$FQ$10,AnnualCF!J$7,MnthlyCF!$J$12:$FQ$12,"&lt;="&amp;'Summary&amp;Assumptions'!$D$18)</f>
        <v>5052393.9432496615</v>
      </c>
      <c r="K78" s="299">
        <f>SUMIFS(MnthlyCF!$J128:$FQ128,MnthlyCF!$J$10:$FQ$10,AnnualCF!K$7,MnthlyCF!$J$12:$FQ$12,"&lt;="&amp;'Summary&amp;Assumptions'!$D$18)</f>
        <v>5203965.761547152</v>
      </c>
      <c r="L78" s="299">
        <f>SUMIFS(MnthlyCF!$J128:$FQ128,MnthlyCF!$J$10:$FQ$10,AnnualCF!L$7,MnthlyCF!$J$12:$FQ$12,"&lt;="&amp;'Summary&amp;Assumptions'!$D$18)</f>
        <v>5360084.7343935668</v>
      </c>
      <c r="M78" s="299">
        <f>SUMIFS(MnthlyCF!$J128:$FQ128,MnthlyCF!$J$10:$FQ$10,AnnualCF!M$7,MnthlyCF!$J$12:$FQ$12,"&lt;="&amp;'Summary&amp;Assumptions'!$D$18)</f>
        <v>5520887.2764253756</v>
      </c>
      <c r="N78" s="299">
        <f>SUMIFS(MnthlyCF!$J128:$FQ128,MnthlyCF!$J$10:$FQ$10,AnnualCF!N$7,MnthlyCF!$J$12:$FQ$12,"&lt;="&amp;'Summary&amp;Assumptions'!$D$18)</f>
        <v>5686513.8947181357</v>
      </c>
      <c r="O78" s="299">
        <f>SUMIFS(MnthlyCF!$J128:$FQ128,MnthlyCF!$J$10:$FQ$10,AnnualCF!O$7,MnthlyCF!$J$12:$FQ$12,"&lt;="&amp;'Summary&amp;Assumptions'!$D$18)</f>
        <v>81572696.484879717</v>
      </c>
      <c r="P78" s="299">
        <f>SUMIFS(MnthlyCF!$J128:$FQ128,MnthlyCF!$J$10:$FQ$10,AnnualCF!P$7,MnthlyCF!$J$12:$FQ$12,"&lt;="&amp;'Summary&amp;Assumptions'!$D$18)</f>
        <v>0</v>
      </c>
      <c r="Q78" s="299">
        <f>SUMIFS(MnthlyCF!$J128:$FQ128,MnthlyCF!$J$10:$FQ$10,AnnualCF!Q$7,MnthlyCF!$J$12:$FQ$12,"&lt;="&amp;'Summary&amp;Assumptions'!$D$18)</f>
        <v>0</v>
      </c>
      <c r="R78" s="300">
        <f>SUMIFS(MnthlyCF!$J128:$FQ128,MnthlyCF!$J$10:$FQ$10,AnnualCF!R$7,MnthlyCF!$J$12:$FQ$12,"&lt;="&amp;'Summary&amp;Assumptions'!$D$18)</f>
        <v>0</v>
      </c>
    </row>
    <row r="79" spans="2:18" x14ac:dyDescent="0.2">
      <c r="B79" s="133" t="str">
        <f>+MnthlyCF!B129</f>
        <v>IRR</v>
      </c>
      <c r="C79" s="263">
        <f>+MnthlyCF!C129</f>
        <v>0.12817971110343934</v>
      </c>
      <c r="D79" s="299"/>
      <c r="E79" s="299"/>
      <c r="F79" s="299"/>
      <c r="G79" s="299"/>
      <c r="H79" s="299"/>
      <c r="I79" s="299"/>
      <c r="J79" s="299"/>
      <c r="K79" s="299"/>
      <c r="L79" s="299"/>
      <c r="M79" s="299"/>
      <c r="N79" s="299"/>
      <c r="O79" s="299"/>
      <c r="P79" s="299"/>
      <c r="Q79" s="299"/>
      <c r="R79" s="300"/>
    </row>
    <row r="80" spans="2:18" x14ac:dyDescent="0.2">
      <c r="B80" s="133" t="str">
        <f>+MnthlyCF!B130</f>
        <v>EM</v>
      </c>
      <c r="C80" s="188">
        <f>+MnthlyCF!C130</f>
        <v>2.643157028362499</v>
      </c>
      <c r="D80" s="377"/>
      <c r="E80" s="299"/>
      <c r="F80" s="299"/>
      <c r="G80" s="299"/>
      <c r="H80" s="299"/>
      <c r="I80" s="299"/>
      <c r="J80" s="299"/>
      <c r="K80" s="299"/>
      <c r="L80" s="299"/>
      <c r="M80" s="299"/>
      <c r="N80" s="299"/>
      <c r="O80" s="299"/>
      <c r="P80" s="299"/>
      <c r="Q80" s="299"/>
      <c r="R80" s="300"/>
    </row>
    <row r="81" spans="2:18" x14ac:dyDescent="0.2">
      <c r="B81" s="133" t="str">
        <f>+MnthlyCF!B131</f>
        <v>Profit</v>
      </c>
      <c r="C81" s="95">
        <f>+MnthlyCF!C131</f>
        <v>78910934.829185754</v>
      </c>
      <c r="D81" s="299"/>
      <c r="E81" s="299"/>
      <c r="F81" s="299"/>
      <c r="G81" s="299"/>
      <c r="H81" s="299"/>
      <c r="I81" s="299"/>
      <c r="J81" s="299"/>
      <c r="K81" s="299"/>
      <c r="L81" s="299"/>
      <c r="M81" s="299"/>
      <c r="N81" s="299"/>
      <c r="O81" s="299"/>
      <c r="P81" s="299"/>
      <c r="Q81" s="299"/>
      <c r="R81" s="300"/>
    </row>
    <row r="82" spans="2:18" ht="15" thickBot="1" x14ac:dyDescent="0.25">
      <c r="B82" s="134" t="str">
        <f>+MnthlyCF!B132</f>
        <v>Cash Outflow</v>
      </c>
      <c r="C82" s="213">
        <f>+MnthlyCF!C132</f>
        <v>-48023976.690666668</v>
      </c>
      <c r="D82" s="304"/>
      <c r="E82" s="304"/>
      <c r="F82" s="304"/>
      <c r="G82" s="304"/>
      <c r="H82" s="304"/>
      <c r="I82" s="304"/>
      <c r="J82" s="304"/>
      <c r="K82" s="304"/>
      <c r="L82" s="304"/>
      <c r="M82" s="304"/>
      <c r="N82" s="304"/>
      <c r="O82" s="304"/>
      <c r="P82" s="304"/>
      <c r="Q82" s="304"/>
      <c r="R82" s="305"/>
    </row>
    <row r="83" spans="2:18" s="9" customFormat="1" ht="15" thickBot="1" x14ac:dyDescent="0.25">
      <c r="D83" s="191"/>
      <c r="E83" s="191"/>
      <c r="F83" s="191"/>
      <c r="G83" s="191"/>
      <c r="H83" s="191"/>
      <c r="I83" s="191"/>
      <c r="J83" s="191"/>
      <c r="K83" s="191"/>
      <c r="L83" s="191"/>
      <c r="M83" s="191"/>
      <c r="N83" s="191"/>
      <c r="O83" s="191"/>
      <c r="P83" s="191"/>
      <c r="Q83" s="191"/>
      <c r="R83" s="191"/>
    </row>
    <row r="84" spans="2:18" x14ac:dyDescent="0.2">
      <c r="B84" s="195" t="str">
        <f>+MnthlyCF!B134</f>
        <v>Levered Cash Flow</v>
      </c>
      <c r="C84" s="76"/>
      <c r="D84" s="326"/>
      <c r="E84" s="326"/>
      <c r="F84" s="326"/>
      <c r="G84" s="326"/>
      <c r="H84" s="326"/>
      <c r="I84" s="326"/>
      <c r="J84" s="326"/>
      <c r="K84" s="326"/>
      <c r="L84" s="326"/>
      <c r="M84" s="326"/>
      <c r="N84" s="326"/>
      <c r="O84" s="326"/>
      <c r="P84" s="326"/>
      <c r="Q84" s="326"/>
      <c r="R84" s="327"/>
    </row>
    <row r="85" spans="2:18" x14ac:dyDescent="0.2">
      <c r="B85" s="133" t="str">
        <f>+MnthlyCF!B135</f>
        <v>Levered Cash Flow</v>
      </c>
      <c r="D85" s="299">
        <f>SUMIFS(MnthlyCF!$J135:$FQ135,MnthlyCF!$J$10:$FQ$10,AnnualCF!D$7,MnthlyCF!$J$12:$FQ$12,"&lt;="&amp;'Summary&amp;Assumptions'!$D$18)</f>
        <v>-8530000</v>
      </c>
      <c r="E85" s="299">
        <f>SUMIFS(MnthlyCF!$J135:$FQ135,MnthlyCF!$J$10:$FQ$10,AnnualCF!E$7,MnthlyCF!$J$12:$FQ$12,"&lt;="&amp;'Summary&amp;Assumptions'!$D$18)</f>
        <v>-11814240.799323983</v>
      </c>
      <c r="F85" s="299">
        <f>SUMIFS(MnthlyCF!$J135:$FQ135,MnthlyCF!$J$10:$FQ$10,AnnualCF!F$7,MnthlyCF!$J$12:$FQ$12,"&lt;="&amp;'Summary&amp;Assumptions'!$D$18)</f>
        <v>22464344.840432208</v>
      </c>
      <c r="G85" s="299">
        <f>SUMIFS(MnthlyCF!$J135:$FQ135,MnthlyCF!$J$10:$FQ$10,AnnualCF!G$7,MnthlyCF!$J$12:$FQ$12,"&lt;="&amp;'Summary&amp;Assumptions'!$D$18)</f>
        <v>967677.39014011156</v>
      </c>
      <c r="H85" s="299">
        <f>SUMIFS(MnthlyCF!$J135:$FQ135,MnthlyCF!$J$10:$FQ$10,AnnualCF!H$7,MnthlyCF!$J$12:$FQ$12,"&lt;="&amp;'Summary&amp;Assumptions'!$D$18)</f>
        <v>874707.36848492315</v>
      </c>
      <c r="I85" s="299">
        <f>SUMIFS(MnthlyCF!$J135:$FQ135,MnthlyCF!$J$10:$FQ$10,AnnualCF!I$7,MnthlyCF!$J$12:$FQ$12,"&lt;="&amp;'Summary&amp;Assumptions'!$D$18)</f>
        <v>1017578.344352101</v>
      </c>
      <c r="J85" s="299">
        <f>SUMIFS(MnthlyCF!$J135:$FQ135,MnthlyCF!$J$10:$FQ$10,AnnualCF!J$7,MnthlyCF!$J$12:$FQ$12,"&lt;="&amp;'Summary&amp;Assumptions'!$D$18)</f>
        <v>1164735.4494952948</v>
      </c>
      <c r="K85" s="299">
        <f>SUMIFS(MnthlyCF!$J135:$FQ135,MnthlyCF!$J$10:$FQ$10,AnnualCF!K$7,MnthlyCF!$J$12:$FQ$12,"&lt;="&amp;'Summary&amp;Assumptions'!$D$18)</f>
        <v>1316307.2677927841</v>
      </c>
      <c r="L85" s="299">
        <f>SUMIFS(MnthlyCF!$J135:$FQ135,MnthlyCF!$J$10:$FQ$10,AnnualCF!L$7,MnthlyCF!$J$12:$FQ$12,"&lt;="&amp;'Summary&amp;Assumptions'!$D$18)</f>
        <v>1472426.2406392</v>
      </c>
      <c r="M85" s="299">
        <f>SUMIFS(MnthlyCF!$J135:$FQ135,MnthlyCF!$J$10:$FQ$10,AnnualCF!M$7,MnthlyCF!$J$12:$FQ$12,"&lt;="&amp;'Summary&amp;Assumptions'!$D$18)</f>
        <v>1633228.782671008</v>
      </c>
      <c r="N85" s="299">
        <f>SUMIFS(MnthlyCF!$J135:$FQ135,MnthlyCF!$J$10:$FQ$10,AnnualCF!N$7,MnthlyCF!$J$12:$FQ$12,"&lt;="&amp;'Summary&amp;Assumptions'!$D$18)</f>
        <v>1798855.4009637684</v>
      </c>
      <c r="O85" s="299">
        <f>SUMIFS(MnthlyCF!$J135:$FQ135,MnthlyCF!$J$10:$FQ$10,AnnualCF!O$7,MnthlyCF!$J$12:$FQ$12,"&lt;="&amp;'Summary&amp;Assumptions'!$D$18)</f>
        <v>33529115.393943533</v>
      </c>
      <c r="P85" s="299">
        <f>SUMIFS(MnthlyCF!$J135:$FQ135,MnthlyCF!$J$10:$FQ$10,AnnualCF!P$7,MnthlyCF!$J$12:$FQ$12,"&lt;="&amp;'Summary&amp;Assumptions'!$D$18)</f>
        <v>0</v>
      </c>
      <c r="Q85" s="299">
        <f>SUMIFS(MnthlyCF!$J135:$FQ135,MnthlyCF!$J$10:$FQ$10,AnnualCF!Q$7,MnthlyCF!$J$12:$FQ$12,"&lt;="&amp;'Summary&amp;Assumptions'!$D$18)</f>
        <v>0</v>
      </c>
      <c r="R85" s="300">
        <f>SUMIFS(MnthlyCF!$J135:$FQ135,MnthlyCF!$J$10:$FQ$10,AnnualCF!R$7,MnthlyCF!$J$12:$FQ$12,"&lt;="&amp;'Summary&amp;Assumptions'!$D$18)</f>
        <v>0</v>
      </c>
    </row>
    <row r="86" spans="2:18" x14ac:dyDescent="0.2">
      <c r="B86" s="133" t="str">
        <f>+MnthlyCF!B136</f>
        <v>IRR</v>
      </c>
      <c r="C86" s="263">
        <f>+MnthlyCF!C136</f>
        <v>0.29635271430015564</v>
      </c>
      <c r="D86" s="299"/>
      <c r="E86" s="395"/>
      <c r="F86" s="395"/>
      <c r="G86" s="395"/>
      <c r="H86" s="395"/>
      <c r="I86" s="299"/>
      <c r="J86" s="299"/>
      <c r="K86" s="299"/>
      <c r="L86" s="299"/>
      <c r="M86" s="299"/>
      <c r="N86" s="299"/>
      <c r="O86" s="299"/>
      <c r="P86" s="299"/>
      <c r="Q86" s="299"/>
      <c r="R86" s="300"/>
    </row>
    <row r="87" spans="2:18" x14ac:dyDescent="0.2">
      <c r="B87" s="133" t="str">
        <f>+MnthlyCF!B137</f>
        <v>EM</v>
      </c>
      <c r="C87" s="188">
        <f>+MnthlyCF!C137</f>
        <v>3.2369000330162501</v>
      </c>
      <c r="D87" s="299"/>
      <c r="E87" s="299"/>
      <c r="F87" s="299"/>
      <c r="G87" s="299"/>
      <c r="H87" s="299"/>
      <c r="I87" s="299"/>
      <c r="J87" s="299"/>
      <c r="K87" s="299"/>
      <c r="L87" s="299"/>
      <c r="M87" s="299"/>
      <c r="N87" s="299"/>
      <c r="O87" s="299"/>
      <c r="P87" s="299"/>
      <c r="Q87" s="299"/>
      <c r="R87" s="300"/>
    </row>
    <row r="88" spans="2:18" x14ac:dyDescent="0.2">
      <c r="B88" s="133" t="str">
        <f>+MnthlyCF!B138</f>
        <v>Profit</v>
      </c>
      <c r="C88" s="95">
        <f>+MnthlyCF!C138</f>
        <v>45894735.679590955</v>
      </c>
      <c r="D88" s="299"/>
      <c r="E88" s="299"/>
      <c r="F88" s="299"/>
      <c r="G88" s="299"/>
      <c r="H88" s="299"/>
      <c r="I88" s="299"/>
      <c r="J88" s="299"/>
      <c r="K88" s="299"/>
      <c r="L88" s="299"/>
      <c r="M88" s="299"/>
      <c r="N88" s="299"/>
      <c r="O88" s="299"/>
      <c r="P88" s="299"/>
      <c r="Q88" s="299"/>
      <c r="R88" s="300"/>
    </row>
    <row r="89" spans="2:18" ht="15" thickBot="1" x14ac:dyDescent="0.25">
      <c r="B89" s="134" t="str">
        <f>+MnthlyCF!B139</f>
        <v>Cash Outflow</v>
      </c>
      <c r="C89" s="213">
        <f>+MnthlyCF!C139</f>
        <v>-20517115.205057316</v>
      </c>
      <c r="D89" s="304"/>
      <c r="E89" s="304"/>
      <c r="F89" s="304"/>
      <c r="G89" s="304"/>
      <c r="H89" s="304"/>
      <c r="I89" s="304"/>
      <c r="J89" s="304"/>
      <c r="K89" s="304"/>
      <c r="L89" s="304"/>
      <c r="M89" s="304"/>
      <c r="N89" s="304"/>
      <c r="O89" s="304"/>
      <c r="P89" s="304"/>
      <c r="Q89" s="304"/>
      <c r="R89" s="305"/>
    </row>
    <row r="90" spans="2:18" s="9" customFormat="1" x14ac:dyDescent="0.2">
      <c r="D90" s="191"/>
      <c r="E90" s="191"/>
      <c r="F90" s="191"/>
      <c r="G90" s="191"/>
      <c r="H90" s="191"/>
      <c r="I90" s="191"/>
      <c r="J90" s="191"/>
      <c r="K90" s="191"/>
      <c r="L90" s="191"/>
      <c r="M90" s="191"/>
      <c r="N90" s="191"/>
      <c r="O90" s="191"/>
      <c r="P90" s="191"/>
      <c r="Q90" s="191"/>
      <c r="R90" s="191"/>
    </row>
    <row r="91" spans="2:18" s="9" customFormat="1" hidden="1" x14ac:dyDescent="0.2"/>
    <row r="92" spans="2:18" s="9" customFormat="1" hidden="1" x14ac:dyDescent="0.2"/>
    <row r="93" spans="2:18" s="9" customFormat="1" hidden="1" x14ac:dyDescent="0.2"/>
    <row r="94" spans="2:18" s="9" customFormat="1" hidden="1" x14ac:dyDescent="0.2"/>
    <row r="95" spans="2:18" s="9" customFormat="1" hidden="1" x14ac:dyDescent="0.2"/>
    <row r="96" spans="2:18" s="9" customFormat="1" hidden="1" x14ac:dyDescent="0.2"/>
    <row r="97" s="9" customFormat="1" hidden="1" x14ac:dyDescent="0.2"/>
    <row r="98" s="9" customFormat="1" hidden="1" x14ac:dyDescent="0.2"/>
    <row r="99" s="9" customFormat="1" hidden="1" x14ac:dyDescent="0.2"/>
    <row r="100" s="9" customFormat="1" hidden="1" x14ac:dyDescent="0.2"/>
    <row r="101" s="9" customFormat="1" hidden="1" x14ac:dyDescent="0.2"/>
    <row r="102" s="9" customFormat="1" hidden="1" x14ac:dyDescent="0.2"/>
    <row r="103" s="9" customFormat="1" hidden="1" x14ac:dyDescent="0.2"/>
    <row r="104" s="9" customFormat="1" hidden="1" x14ac:dyDescent="0.2"/>
    <row r="105" s="9" customFormat="1" hidden="1" x14ac:dyDescent="0.2"/>
    <row r="106" s="9" customFormat="1" hidden="1" x14ac:dyDescent="0.2"/>
    <row r="107" s="9" customFormat="1" hidden="1" x14ac:dyDescent="0.2"/>
    <row r="108" s="9" customFormat="1" hidden="1" x14ac:dyDescent="0.2"/>
    <row r="109" s="9" customFormat="1" hidden="1" x14ac:dyDescent="0.2"/>
    <row r="110" s="9" customFormat="1" hidden="1" x14ac:dyDescent="0.2"/>
    <row r="111" s="9" customFormat="1" hidden="1" x14ac:dyDescent="0.2"/>
    <row r="112" s="9" customFormat="1" hidden="1" x14ac:dyDescent="0.2"/>
  </sheetData>
  <pageMargins left="0.7" right="0.7" top="0.75" bottom="0.75" header="0.3" footer="0.3"/>
  <pageSetup scale="4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BA99-8389-4F58-B46B-DFE9930448A0}">
  <sheetPr codeName="Sheet4"/>
  <dimension ref="A1:JS339"/>
  <sheetViews>
    <sheetView zoomScaleNormal="100" workbookViewId="0"/>
  </sheetViews>
  <sheetFormatPr defaultColWidth="0" defaultRowHeight="14.25" zeroHeight="1" x14ac:dyDescent="0.2"/>
  <cols>
    <col min="1" max="1" width="10.42578125" style="193" bestFit="1" customWidth="1"/>
    <col min="2" max="2" width="77.85546875" style="193" bestFit="1" customWidth="1"/>
    <col min="3" max="3" width="16.7109375" style="193" bestFit="1" customWidth="1"/>
    <col min="4" max="4" width="11.28515625" style="193" bestFit="1" customWidth="1"/>
    <col min="5" max="5" width="12.85546875" style="193" customWidth="1"/>
    <col min="6" max="6" width="11.28515625" style="193" bestFit="1" customWidth="1"/>
    <col min="7" max="7" width="18" style="193" customWidth="1"/>
    <col min="8" max="8" width="16.85546875" style="193" customWidth="1"/>
    <col min="9" max="9" width="11.42578125" style="193" bestFit="1" customWidth="1"/>
    <col min="10" max="138" width="14.7109375" style="193" customWidth="1"/>
    <col min="139" max="139" width="17" style="193" bestFit="1" customWidth="1"/>
    <col min="140" max="173" width="14.7109375" style="193" customWidth="1"/>
    <col min="174" max="174" width="11.28515625" style="193" customWidth="1"/>
    <col min="175" max="176" width="11.28515625" style="193" hidden="1" customWidth="1"/>
    <col min="177" max="16384" width="9.140625" style="193" hidden="1"/>
  </cols>
  <sheetData>
    <row r="1" spans="1:177" s="9" customFormat="1" x14ac:dyDescent="0.2"/>
    <row r="2" spans="1:177" s="9" customFormat="1" ht="15.75" x14ac:dyDescent="0.25">
      <c r="B2" s="345" t="str">
        <f>+Version!B2</f>
        <v>A.CRE - MULTIFAMILY DEVELOPMENT MODEL</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row>
    <row r="3" spans="1:177" s="9" customFormat="1" ht="15" x14ac:dyDescent="0.25">
      <c r="B3" s="346" t="str">
        <f>+'Summary&amp;Assumptions'!D9</f>
        <v>191 Old Moose Park Road</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row>
    <row r="4" spans="1:177" s="9" customFormat="1" x14ac:dyDescent="0.2"/>
    <row r="5" spans="1:177" s="9" customFormat="1" ht="15.75" x14ac:dyDescent="0.25">
      <c r="B5" s="347" t="s">
        <v>177</v>
      </c>
      <c r="C5" s="347"/>
      <c r="D5" s="347"/>
      <c r="E5" s="347"/>
      <c r="F5" s="347"/>
      <c r="G5" s="347"/>
      <c r="H5" s="347"/>
      <c r="I5" s="347"/>
    </row>
    <row r="6" spans="1:177" s="9" customFormat="1" ht="15" thickBot="1" x14ac:dyDescent="0.25"/>
    <row r="7" spans="1:177" s="16" customFormat="1" x14ac:dyDescent="0.2">
      <c r="A7" s="9"/>
      <c r="B7" s="229" t="s">
        <v>170</v>
      </c>
      <c r="C7" s="230"/>
      <c r="D7" s="230"/>
      <c r="E7" s="231"/>
      <c r="F7" s="232"/>
      <c r="G7" s="231"/>
      <c r="H7" s="232"/>
      <c r="I7" s="230"/>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4"/>
      <c r="FR7" s="9"/>
      <c r="FS7" s="9"/>
      <c r="FT7" s="9"/>
      <c r="FU7" s="9"/>
    </row>
    <row r="8" spans="1:177" s="16" customFormat="1" x14ac:dyDescent="0.2">
      <c r="A8" s="9"/>
      <c r="B8" s="278" t="s">
        <v>11</v>
      </c>
      <c r="C8" s="279"/>
      <c r="D8" s="279"/>
      <c r="E8" s="279"/>
      <c r="F8" s="279"/>
      <c r="G8" s="279"/>
      <c r="H8" s="279"/>
      <c r="I8" s="279"/>
      <c r="J8" s="279">
        <v>0</v>
      </c>
      <c r="K8" s="279">
        <f>+J8+1</f>
        <v>1</v>
      </c>
      <c r="L8" s="279">
        <f t="shared" ref="L8:BW8" si="0">+K8+1</f>
        <v>2</v>
      </c>
      <c r="M8" s="279">
        <f t="shared" si="0"/>
        <v>3</v>
      </c>
      <c r="N8" s="279">
        <f t="shared" si="0"/>
        <v>4</v>
      </c>
      <c r="O8" s="279">
        <f t="shared" si="0"/>
        <v>5</v>
      </c>
      <c r="P8" s="279">
        <f t="shared" si="0"/>
        <v>6</v>
      </c>
      <c r="Q8" s="279">
        <f t="shared" si="0"/>
        <v>7</v>
      </c>
      <c r="R8" s="279">
        <f t="shared" si="0"/>
        <v>8</v>
      </c>
      <c r="S8" s="279">
        <f t="shared" si="0"/>
        <v>9</v>
      </c>
      <c r="T8" s="279">
        <f t="shared" si="0"/>
        <v>10</v>
      </c>
      <c r="U8" s="279">
        <f t="shared" si="0"/>
        <v>11</v>
      </c>
      <c r="V8" s="279">
        <f t="shared" si="0"/>
        <v>12</v>
      </c>
      <c r="W8" s="279">
        <f t="shared" si="0"/>
        <v>13</v>
      </c>
      <c r="X8" s="279">
        <f t="shared" si="0"/>
        <v>14</v>
      </c>
      <c r="Y8" s="279">
        <f t="shared" si="0"/>
        <v>15</v>
      </c>
      <c r="Z8" s="279">
        <f t="shared" si="0"/>
        <v>16</v>
      </c>
      <c r="AA8" s="279">
        <f t="shared" si="0"/>
        <v>17</v>
      </c>
      <c r="AB8" s="279">
        <f t="shared" si="0"/>
        <v>18</v>
      </c>
      <c r="AC8" s="279">
        <f t="shared" si="0"/>
        <v>19</v>
      </c>
      <c r="AD8" s="279">
        <f t="shared" si="0"/>
        <v>20</v>
      </c>
      <c r="AE8" s="279">
        <f t="shared" si="0"/>
        <v>21</v>
      </c>
      <c r="AF8" s="279">
        <f t="shared" si="0"/>
        <v>22</v>
      </c>
      <c r="AG8" s="279">
        <f t="shared" si="0"/>
        <v>23</v>
      </c>
      <c r="AH8" s="279">
        <f t="shared" si="0"/>
        <v>24</v>
      </c>
      <c r="AI8" s="279">
        <f t="shared" si="0"/>
        <v>25</v>
      </c>
      <c r="AJ8" s="279">
        <f t="shared" si="0"/>
        <v>26</v>
      </c>
      <c r="AK8" s="279">
        <f t="shared" si="0"/>
        <v>27</v>
      </c>
      <c r="AL8" s="279">
        <f t="shared" si="0"/>
        <v>28</v>
      </c>
      <c r="AM8" s="279">
        <f t="shared" si="0"/>
        <v>29</v>
      </c>
      <c r="AN8" s="279">
        <f t="shared" si="0"/>
        <v>30</v>
      </c>
      <c r="AO8" s="279">
        <f t="shared" si="0"/>
        <v>31</v>
      </c>
      <c r="AP8" s="279">
        <f t="shared" si="0"/>
        <v>32</v>
      </c>
      <c r="AQ8" s="279">
        <f t="shared" si="0"/>
        <v>33</v>
      </c>
      <c r="AR8" s="279">
        <f t="shared" si="0"/>
        <v>34</v>
      </c>
      <c r="AS8" s="279">
        <f t="shared" si="0"/>
        <v>35</v>
      </c>
      <c r="AT8" s="279">
        <f t="shared" si="0"/>
        <v>36</v>
      </c>
      <c r="AU8" s="279">
        <f t="shared" si="0"/>
        <v>37</v>
      </c>
      <c r="AV8" s="279">
        <f t="shared" si="0"/>
        <v>38</v>
      </c>
      <c r="AW8" s="279">
        <f t="shared" si="0"/>
        <v>39</v>
      </c>
      <c r="AX8" s="279">
        <f t="shared" si="0"/>
        <v>40</v>
      </c>
      <c r="AY8" s="279">
        <f t="shared" si="0"/>
        <v>41</v>
      </c>
      <c r="AZ8" s="279">
        <f t="shared" si="0"/>
        <v>42</v>
      </c>
      <c r="BA8" s="279">
        <f t="shared" si="0"/>
        <v>43</v>
      </c>
      <c r="BB8" s="279">
        <f t="shared" si="0"/>
        <v>44</v>
      </c>
      <c r="BC8" s="279">
        <f t="shared" si="0"/>
        <v>45</v>
      </c>
      <c r="BD8" s="279">
        <f t="shared" si="0"/>
        <v>46</v>
      </c>
      <c r="BE8" s="279">
        <f t="shared" si="0"/>
        <v>47</v>
      </c>
      <c r="BF8" s="279">
        <f t="shared" si="0"/>
        <v>48</v>
      </c>
      <c r="BG8" s="279">
        <f t="shared" si="0"/>
        <v>49</v>
      </c>
      <c r="BH8" s="279">
        <f t="shared" si="0"/>
        <v>50</v>
      </c>
      <c r="BI8" s="279">
        <f t="shared" si="0"/>
        <v>51</v>
      </c>
      <c r="BJ8" s="279">
        <f t="shared" si="0"/>
        <v>52</v>
      </c>
      <c r="BK8" s="279">
        <f t="shared" si="0"/>
        <v>53</v>
      </c>
      <c r="BL8" s="279">
        <f t="shared" si="0"/>
        <v>54</v>
      </c>
      <c r="BM8" s="279">
        <f t="shared" si="0"/>
        <v>55</v>
      </c>
      <c r="BN8" s="279">
        <f t="shared" si="0"/>
        <v>56</v>
      </c>
      <c r="BO8" s="279">
        <f t="shared" si="0"/>
        <v>57</v>
      </c>
      <c r="BP8" s="279">
        <f t="shared" si="0"/>
        <v>58</v>
      </c>
      <c r="BQ8" s="279">
        <f t="shared" si="0"/>
        <v>59</v>
      </c>
      <c r="BR8" s="279">
        <f t="shared" si="0"/>
        <v>60</v>
      </c>
      <c r="BS8" s="279">
        <f t="shared" si="0"/>
        <v>61</v>
      </c>
      <c r="BT8" s="279">
        <f t="shared" si="0"/>
        <v>62</v>
      </c>
      <c r="BU8" s="279">
        <f t="shared" si="0"/>
        <v>63</v>
      </c>
      <c r="BV8" s="279">
        <f t="shared" si="0"/>
        <v>64</v>
      </c>
      <c r="BW8" s="279">
        <f t="shared" si="0"/>
        <v>65</v>
      </c>
      <c r="BX8" s="279">
        <f t="shared" ref="BX8:EI8" si="1">+BW8+1</f>
        <v>66</v>
      </c>
      <c r="BY8" s="279">
        <f t="shared" si="1"/>
        <v>67</v>
      </c>
      <c r="BZ8" s="279">
        <f t="shared" si="1"/>
        <v>68</v>
      </c>
      <c r="CA8" s="279">
        <f t="shared" si="1"/>
        <v>69</v>
      </c>
      <c r="CB8" s="279">
        <f t="shared" si="1"/>
        <v>70</v>
      </c>
      <c r="CC8" s="279">
        <f t="shared" si="1"/>
        <v>71</v>
      </c>
      <c r="CD8" s="279">
        <f t="shared" si="1"/>
        <v>72</v>
      </c>
      <c r="CE8" s="279">
        <f t="shared" si="1"/>
        <v>73</v>
      </c>
      <c r="CF8" s="279">
        <f t="shared" si="1"/>
        <v>74</v>
      </c>
      <c r="CG8" s="279">
        <f t="shared" si="1"/>
        <v>75</v>
      </c>
      <c r="CH8" s="279">
        <f t="shared" si="1"/>
        <v>76</v>
      </c>
      <c r="CI8" s="279">
        <f t="shared" si="1"/>
        <v>77</v>
      </c>
      <c r="CJ8" s="279">
        <f t="shared" si="1"/>
        <v>78</v>
      </c>
      <c r="CK8" s="279">
        <f t="shared" si="1"/>
        <v>79</v>
      </c>
      <c r="CL8" s="279">
        <f t="shared" si="1"/>
        <v>80</v>
      </c>
      <c r="CM8" s="279">
        <f t="shared" si="1"/>
        <v>81</v>
      </c>
      <c r="CN8" s="279">
        <f t="shared" si="1"/>
        <v>82</v>
      </c>
      <c r="CO8" s="279">
        <f t="shared" si="1"/>
        <v>83</v>
      </c>
      <c r="CP8" s="279">
        <f t="shared" si="1"/>
        <v>84</v>
      </c>
      <c r="CQ8" s="279">
        <f t="shared" si="1"/>
        <v>85</v>
      </c>
      <c r="CR8" s="279">
        <f t="shared" si="1"/>
        <v>86</v>
      </c>
      <c r="CS8" s="279">
        <f t="shared" si="1"/>
        <v>87</v>
      </c>
      <c r="CT8" s="279">
        <f t="shared" si="1"/>
        <v>88</v>
      </c>
      <c r="CU8" s="279">
        <f t="shared" si="1"/>
        <v>89</v>
      </c>
      <c r="CV8" s="279">
        <f t="shared" si="1"/>
        <v>90</v>
      </c>
      <c r="CW8" s="279">
        <f t="shared" si="1"/>
        <v>91</v>
      </c>
      <c r="CX8" s="279">
        <f t="shared" si="1"/>
        <v>92</v>
      </c>
      <c r="CY8" s="279">
        <f t="shared" si="1"/>
        <v>93</v>
      </c>
      <c r="CZ8" s="279">
        <f t="shared" si="1"/>
        <v>94</v>
      </c>
      <c r="DA8" s="279">
        <f t="shared" si="1"/>
        <v>95</v>
      </c>
      <c r="DB8" s="279">
        <f t="shared" si="1"/>
        <v>96</v>
      </c>
      <c r="DC8" s="279">
        <f t="shared" si="1"/>
        <v>97</v>
      </c>
      <c r="DD8" s="279">
        <f t="shared" si="1"/>
        <v>98</v>
      </c>
      <c r="DE8" s="279">
        <f t="shared" si="1"/>
        <v>99</v>
      </c>
      <c r="DF8" s="279">
        <f t="shared" si="1"/>
        <v>100</v>
      </c>
      <c r="DG8" s="279">
        <f t="shared" si="1"/>
        <v>101</v>
      </c>
      <c r="DH8" s="279">
        <f t="shared" si="1"/>
        <v>102</v>
      </c>
      <c r="DI8" s="279">
        <f t="shared" si="1"/>
        <v>103</v>
      </c>
      <c r="DJ8" s="279">
        <f t="shared" si="1"/>
        <v>104</v>
      </c>
      <c r="DK8" s="279">
        <f t="shared" si="1"/>
        <v>105</v>
      </c>
      <c r="DL8" s="279">
        <f t="shared" si="1"/>
        <v>106</v>
      </c>
      <c r="DM8" s="279">
        <f t="shared" si="1"/>
        <v>107</v>
      </c>
      <c r="DN8" s="279">
        <f t="shared" si="1"/>
        <v>108</v>
      </c>
      <c r="DO8" s="279">
        <f t="shared" si="1"/>
        <v>109</v>
      </c>
      <c r="DP8" s="279">
        <f t="shared" si="1"/>
        <v>110</v>
      </c>
      <c r="DQ8" s="279">
        <f t="shared" si="1"/>
        <v>111</v>
      </c>
      <c r="DR8" s="279">
        <f t="shared" si="1"/>
        <v>112</v>
      </c>
      <c r="DS8" s="279">
        <f t="shared" si="1"/>
        <v>113</v>
      </c>
      <c r="DT8" s="279">
        <f t="shared" si="1"/>
        <v>114</v>
      </c>
      <c r="DU8" s="279">
        <f t="shared" si="1"/>
        <v>115</v>
      </c>
      <c r="DV8" s="279">
        <f t="shared" si="1"/>
        <v>116</v>
      </c>
      <c r="DW8" s="279">
        <f t="shared" si="1"/>
        <v>117</v>
      </c>
      <c r="DX8" s="279">
        <f t="shared" si="1"/>
        <v>118</v>
      </c>
      <c r="DY8" s="279">
        <f t="shared" si="1"/>
        <v>119</v>
      </c>
      <c r="DZ8" s="279">
        <f t="shared" si="1"/>
        <v>120</v>
      </c>
      <c r="EA8" s="279">
        <f t="shared" si="1"/>
        <v>121</v>
      </c>
      <c r="EB8" s="279">
        <f t="shared" si="1"/>
        <v>122</v>
      </c>
      <c r="EC8" s="279">
        <f t="shared" si="1"/>
        <v>123</v>
      </c>
      <c r="ED8" s="279">
        <f t="shared" si="1"/>
        <v>124</v>
      </c>
      <c r="EE8" s="279">
        <f t="shared" si="1"/>
        <v>125</v>
      </c>
      <c r="EF8" s="279">
        <f t="shared" si="1"/>
        <v>126</v>
      </c>
      <c r="EG8" s="279">
        <f t="shared" si="1"/>
        <v>127</v>
      </c>
      <c r="EH8" s="279">
        <f t="shared" si="1"/>
        <v>128</v>
      </c>
      <c r="EI8" s="279">
        <f t="shared" si="1"/>
        <v>129</v>
      </c>
      <c r="EJ8" s="279">
        <f t="shared" ref="EJ8:EK8" si="2">+EI8+1</f>
        <v>130</v>
      </c>
      <c r="EK8" s="279">
        <f t="shared" si="2"/>
        <v>131</v>
      </c>
      <c r="EL8" s="279">
        <f t="shared" ref="EL8" si="3">+EK8+1</f>
        <v>132</v>
      </c>
      <c r="EM8" s="279">
        <f t="shared" ref="EM8" si="4">+EL8+1</f>
        <v>133</v>
      </c>
      <c r="EN8" s="279">
        <f t="shared" ref="EN8" si="5">+EM8+1</f>
        <v>134</v>
      </c>
      <c r="EO8" s="279">
        <f t="shared" ref="EO8" si="6">+EN8+1</f>
        <v>135</v>
      </c>
      <c r="EP8" s="279">
        <f t="shared" ref="EP8" si="7">+EO8+1</f>
        <v>136</v>
      </c>
      <c r="EQ8" s="279">
        <f t="shared" ref="EQ8" si="8">+EP8+1</f>
        <v>137</v>
      </c>
      <c r="ER8" s="279">
        <f t="shared" ref="ER8" si="9">+EQ8+1</f>
        <v>138</v>
      </c>
      <c r="ES8" s="279">
        <f t="shared" ref="ES8" si="10">+ER8+1</f>
        <v>139</v>
      </c>
      <c r="ET8" s="279">
        <f t="shared" ref="ET8" si="11">+ES8+1</f>
        <v>140</v>
      </c>
      <c r="EU8" s="279">
        <f t="shared" ref="EU8" si="12">+ET8+1</f>
        <v>141</v>
      </c>
      <c r="EV8" s="279">
        <f t="shared" ref="EV8" si="13">+EU8+1</f>
        <v>142</v>
      </c>
      <c r="EW8" s="279">
        <f t="shared" ref="EW8" si="14">+EV8+1</f>
        <v>143</v>
      </c>
      <c r="EX8" s="279">
        <f t="shared" ref="EX8" si="15">+EW8+1</f>
        <v>144</v>
      </c>
      <c r="EY8" s="279">
        <f t="shared" ref="EY8" si="16">+EX8+1</f>
        <v>145</v>
      </c>
      <c r="EZ8" s="279">
        <f t="shared" ref="EZ8" si="17">+EY8+1</f>
        <v>146</v>
      </c>
      <c r="FA8" s="279">
        <f t="shared" ref="FA8" si="18">+EZ8+1</f>
        <v>147</v>
      </c>
      <c r="FB8" s="279">
        <f t="shared" ref="FB8" si="19">+FA8+1</f>
        <v>148</v>
      </c>
      <c r="FC8" s="279">
        <f t="shared" ref="FC8" si="20">+FB8+1</f>
        <v>149</v>
      </c>
      <c r="FD8" s="279">
        <f t="shared" ref="FD8" si="21">+FC8+1</f>
        <v>150</v>
      </c>
      <c r="FE8" s="279">
        <f t="shared" ref="FE8" si="22">+FD8+1</f>
        <v>151</v>
      </c>
      <c r="FF8" s="279">
        <f t="shared" ref="FF8" si="23">+FE8+1</f>
        <v>152</v>
      </c>
      <c r="FG8" s="279">
        <f t="shared" ref="FG8" si="24">+FF8+1</f>
        <v>153</v>
      </c>
      <c r="FH8" s="279">
        <f t="shared" ref="FH8" si="25">+FG8+1</f>
        <v>154</v>
      </c>
      <c r="FI8" s="279">
        <f t="shared" ref="FI8" si="26">+FH8+1</f>
        <v>155</v>
      </c>
      <c r="FJ8" s="279">
        <f t="shared" ref="FJ8" si="27">+FI8+1</f>
        <v>156</v>
      </c>
      <c r="FK8" s="279">
        <f t="shared" ref="FK8" si="28">+FJ8+1</f>
        <v>157</v>
      </c>
      <c r="FL8" s="279">
        <f t="shared" ref="FL8" si="29">+FK8+1</f>
        <v>158</v>
      </c>
      <c r="FM8" s="279">
        <f t="shared" ref="FM8" si="30">+FL8+1</f>
        <v>159</v>
      </c>
      <c r="FN8" s="279">
        <f t="shared" ref="FN8" si="31">+FM8+1</f>
        <v>160</v>
      </c>
      <c r="FO8" s="279">
        <f t="shared" ref="FO8" si="32">+FN8+1</f>
        <v>161</v>
      </c>
      <c r="FP8" s="279">
        <f t="shared" ref="FP8" si="33">+FO8+1</f>
        <v>162</v>
      </c>
      <c r="FQ8" s="280">
        <f t="shared" ref="FQ8" si="34">+FP8+1</f>
        <v>163</v>
      </c>
      <c r="FR8" s="9"/>
      <c r="FS8" s="9"/>
      <c r="FT8" s="9"/>
      <c r="FU8" s="9"/>
    </row>
    <row r="9" spans="1:177" s="16" customFormat="1" x14ac:dyDescent="0.2">
      <c r="A9" s="9"/>
      <c r="B9" s="281"/>
      <c r="C9" s="282"/>
      <c r="D9" s="282"/>
      <c r="E9" s="282"/>
      <c r="F9" s="282"/>
      <c r="G9" s="282"/>
      <c r="H9" s="282"/>
      <c r="I9" s="282"/>
      <c r="J9" s="283">
        <f>+'Summary&amp;Assumptions'!D13</f>
        <v>45352</v>
      </c>
      <c r="K9" s="283">
        <f>+EDATE(J9,1)</f>
        <v>45383</v>
      </c>
      <c r="L9" s="283">
        <f t="shared" ref="L9:BW9" si="35">+EDATE(K9,1)</f>
        <v>45413</v>
      </c>
      <c r="M9" s="283">
        <f t="shared" si="35"/>
        <v>45444</v>
      </c>
      <c r="N9" s="283">
        <f t="shared" si="35"/>
        <v>45474</v>
      </c>
      <c r="O9" s="283">
        <f t="shared" si="35"/>
        <v>45505</v>
      </c>
      <c r="P9" s="283">
        <f t="shared" si="35"/>
        <v>45536</v>
      </c>
      <c r="Q9" s="283">
        <f t="shared" si="35"/>
        <v>45566</v>
      </c>
      <c r="R9" s="283">
        <f t="shared" si="35"/>
        <v>45597</v>
      </c>
      <c r="S9" s="283">
        <f t="shared" si="35"/>
        <v>45627</v>
      </c>
      <c r="T9" s="283">
        <f t="shared" si="35"/>
        <v>45658</v>
      </c>
      <c r="U9" s="283">
        <f t="shared" si="35"/>
        <v>45689</v>
      </c>
      <c r="V9" s="283">
        <f t="shared" si="35"/>
        <v>45717</v>
      </c>
      <c r="W9" s="283">
        <f t="shared" si="35"/>
        <v>45748</v>
      </c>
      <c r="X9" s="283">
        <f t="shared" si="35"/>
        <v>45778</v>
      </c>
      <c r="Y9" s="283">
        <f t="shared" si="35"/>
        <v>45809</v>
      </c>
      <c r="Z9" s="283">
        <f t="shared" si="35"/>
        <v>45839</v>
      </c>
      <c r="AA9" s="283">
        <f t="shared" si="35"/>
        <v>45870</v>
      </c>
      <c r="AB9" s="283">
        <f t="shared" si="35"/>
        <v>45901</v>
      </c>
      <c r="AC9" s="283">
        <f t="shared" si="35"/>
        <v>45931</v>
      </c>
      <c r="AD9" s="283">
        <f t="shared" si="35"/>
        <v>45962</v>
      </c>
      <c r="AE9" s="283">
        <f t="shared" si="35"/>
        <v>45992</v>
      </c>
      <c r="AF9" s="283">
        <f t="shared" si="35"/>
        <v>46023</v>
      </c>
      <c r="AG9" s="283">
        <f t="shared" si="35"/>
        <v>46054</v>
      </c>
      <c r="AH9" s="283">
        <f t="shared" si="35"/>
        <v>46082</v>
      </c>
      <c r="AI9" s="283">
        <f t="shared" si="35"/>
        <v>46113</v>
      </c>
      <c r="AJ9" s="283">
        <f t="shared" si="35"/>
        <v>46143</v>
      </c>
      <c r="AK9" s="283">
        <f t="shared" si="35"/>
        <v>46174</v>
      </c>
      <c r="AL9" s="283">
        <f t="shared" si="35"/>
        <v>46204</v>
      </c>
      <c r="AM9" s="283">
        <f t="shared" si="35"/>
        <v>46235</v>
      </c>
      <c r="AN9" s="283">
        <f t="shared" si="35"/>
        <v>46266</v>
      </c>
      <c r="AO9" s="283">
        <f t="shared" si="35"/>
        <v>46296</v>
      </c>
      <c r="AP9" s="283">
        <f t="shared" si="35"/>
        <v>46327</v>
      </c>
      <c r="AQ9" s="283">
        <f t="shared" si="35"/>
        <v>46357</v>
      </c>
      <c r="AR9" s="283">
        <f t="shared" si="35"/>
        <v>46388</v>
      </c>
      <c r="AS9" s="283">
        <f t="shared" si="35"/>
        <v>46419</v>
      </c>
      <c r="AT9" s="283">
        <f t="shared" si="35"/>
        <v>46447</v>
      </c>
      <c r="AU9" s="283">
        <f t="shared" si="35"/>
        <v>46478</v>
      </c>
      <c r="AV9" s="283">
        <f t="shared" si="35"/>
        <v>46508</v>
      </c>
      <c r="AW9" s="283">
        <f t="shared" si="35"/>
        <v>46539</v>
      </c>
      <c r="AX9" s="283">
        <f t="shared" si="35"/>
        <v>46569</v>
      </c>
      <c r="AY9" s="283">
        <f t="shared" si="35"/>
        <v>46600</v>
      </c>
      <c r="AZ9" s="283">
        <f t="shared" si="35"/>
        <v>46631</v>
      </c>
      <c r="BA9" s="283">
        <f t="shared" si="35"/>
        <v>46661</v>
      </c>
      <c r="BB9" s="283">
        <f t="shared" si="35"/>
        <v>46692</v>
      </c>
      <c r="BC9" s="283">
        <f t="shared" si="35"/>
        <v>46722</v>
      </c>
      <c r="BD9" s="283">
        <f t="shared" si="35"/>
        <v>46753</v>
      </c>
      <c r="BE9" s="283">
        <f t="shared" si="35"/>
        <v>46784</v>
      </c>
      <c r="BF9" s="283">
        <f t="shared" si="35"/>
        <v>46813</v>
      </c>
      <c r="BG9" s="283">
        <f t="shared" si="35"/>
        <v>46844</v>
      </c>
      <c r="BH9" s="283">
        <f t="shared" si="35"/>
        <v>46874</v>
      </c>
      <c r="BI9" s="283">
        <f t="shared" si="35"/>
        <v>46905</v>
      </c>
      <c r="BJ9" s="283">
        <f t="shared" si="35"/>
        <v>46935</v>
      </c>
      <c r="BK9" s="283">
        <f t="shared" si="35"/>
        <v>46966</v>
      </c>
      <c r="BL9" s="283">
        <f t="shared" si="35"/>
        <v>46997</v>
      </c>
      <c r="BM9" s="283">
        <f t="shared" si="35"/>
        <v>47027</v>
      </c>
      <c r="BN9" s="283">
        <f t="shared" si="35"/>
        <v>47058</v>
      </c>
      <c r="BO9" s="283">
        <f t="shared" si="35"/>
        <v>47088</v>
      </c>
      <c r="BP9" s="283">
        <f t="shared" si="35"/>
        <v>47119</v>
      </c>
      <c r="BQ9" s="283">
        <f t="shared" si="35"/>
        <v>47150</v>
      </c>
      <c r="BR9" s="283">
        <f t="shared" si="35"/>
        <v>47178</v>
      </c>
      <c r="BS9" s="283">
        <f t="shared" si="35"/>
        <v>47209</v>
      </c>
      <c r="BT9" s="283">
        <f t="shared" si="35"/>
        <v>47239</v>
      </c>
      <c r="BU9" s="283">
        <f t="shared" si="35"/>
        <v>47270</v>
      </c>
      <c r="BV9" s="283">
        <f t="shared" si="35"/>
        <v>47300</v>
      </c>
      <c r="BW9" s="283">
        <f t="shared" si="35"/>
        <v>47331</v>
      </c>
      <c r="BX9" s="283">
        <f t="shared" ref="BX9:EI9" si="36">+EDATE(BW9,1)</f>
        <v>47362</v>
      </c>
      <c r="BY9" s="283">
        <f t="shared" si="36"/>
        <v>47392</v>
      </c>
      <c r="BZ9" s="283">
        <f t="shared" si="36"/>
        <v>47423</v>
      </c>
      <c r="CA9" s="283">
        <f t="shared" si="36"/>
        <v>47453</v>
      </c>
      <c r="CB9" s="283">
        <f t="shared" si="36"/>
        <v>47484</v>
      </c>
      <c r="CC9" s="283">
        <f t="shared" si="36"/>
        <v>47515</v>
      </c>
      <c r="CD9" s="283">
        <f t="shared" si="36"/>
        <v>47543</v>
      </c>
      <c r="CE9" s="283">
        <f t="shared" si="36"/>
        <v>47574</v>
      </c>
      <c r="CF9" s="283">
        <f t="shared" si="36"/>
        <v>47604</v>
      </c>
      <c r="CG9" s="283">
        <f t="shared" si="36"/>
        <v>47635</v>
      </c>
      <c r="CH9" s="283">
        <f t="shared" si="36"/>
        <v>47665</v>
      </c>
      <c r="CI9" s="283">
        <f t="shared" si="36"/>
        <v>47696</v>
      </c>
      <c r="CJ9" s="283">
        <f t="shared" si="36"/>
        <v>47727</v>
      </c>
      <c r="CK9" s="283">
        <f t="shared" si="36"/>
        <v>47757</v>
      </c>
      <c r="CL9" s="283">
        <f t="shared" si="36"/>
        <v>47788</v>
      </c>
      <c r="CM9" s="283">
        <f t="shared" si="36"/>
        <v>47818</v>
      </c>
      <c r="CN9" s="283">
        <f t="shared" si="36"/>
        <v>47849</v>
      </c>
      <c r="CO9" s="283">
        <f t="shared" si="36"/>
        <v>47880</v>
      </c>
      <c r="CP9" s="283">
        <f t="shared" si="36"/>
        <v>47908</v>
      </c>
      <c r="CQ9" s="283">
        <f t="shared" si="36"/>
        <v>47939</v>
      </c>
      <c r="CR9" s="283">
        <f t="shared" si="36"/>
        <v>47969</v>
      </c>
      <c r="CS9" s="283">
        <f t="shared" si="36"/>
        <v>48000</v>
      </c>
      <c r="CT9" s="283">
        <f t="shared" si="36"/>
        <v>48030</v>
      </c>
      <c r="CU9" s="283">
        <f t="shared" si="36"/>
        <v>48061</v>
      </c>
      <c r="CV9" s="283">
        <f t="shared" si="36"/>
        <v>48092</v>
      </c>
      <c r="CW9" s="283">
        <f t="shared" si="36"/>
        <v>48122</v>
      </c>
      <c r="CX9" s="283">
        <f t="shared" si="36"/>
        <v>48153</v>
      </c>
      <c r="CY9" s="283">
        <f t="shared" si="36"/>
        <v>48183</v>
      </c>
      <c r="CZ9" s="283">
        <f t="shared" si="36"/>
        <v>48214</v>
      </c>
      <c r="DA9" s="283">
        <f t="shared" si="36"/>
        <v>48245</v>
      </c>
      <c r="DB9" s="283">
        <f t="shared" si="36"/>
        <v>48274</v>
      </c>
      <c r="DC9" s="283">
        <f t="shared" si="36"/>
        <v>48305</v>
      </c>
      <c r="DD9" s="283">
        <f t="shared" si="36"/>
        <v>48335</v>
      </c>
      <c r="DE9" s="283">
        <f t="shared" si="36"/>
        <v>48366</v>
      </c>
      <c r="DF9" s="283">
        <f t="shared" si="36"/>
        <v>48396</v>
      </c>
      <c r="DG9" s="283">
        <f t="shared" si="36"/>
        <v>48427</v>
      </c>
      <c r="DH9" s="283">
        <f t="shared" si="36"/>
        <v>48458</v>
      </c>
      <c r="DI9" s="283">
        <f t="shared" si="36"/>
        <v>48488</v>
      </c>
      <c r="DJ9" s="283">
        <f t="shared" si="36"/>
        <v>48519</v>
      </c>
      <c r="DK9" s="283">
        <f t="shared" si="36"/>
        <v>48549</v>
      </c>
      <c r="DL9" s="283">
        <f t="shared" si="36"/>
        <v>48580</v>
      </c>
      <c r="DM9" s="283">
        <f t="shared" si="36"/>
        <v>48611</v>
      </c>
      <c r="DN9" s="283">
        <f t="shared" si="36"/>
        <v>48639</v>
      </c>
      <c r="DO9" s="283">
        <f t="shared" si="36"/>
        <v>48670</v>
      </c>
      <c r="DP9" s="283">
        <f t="shared" si="36"/>
        <v>48700</v>
      </c>
      <c r="DQ9" s="283">
        <f t="shared" si="36"/>
        <v>48731</v>
      </c>
      <c r="DR9" s="283">
        <f t="shared" si="36"/>
        <v>48761</v>
      </c>
      <c r="DS9" s="283">
        <f t="shared" si="36"/>
        <v>48792</v>
      </c>
      <c r="DT9" s="283">
        <f t="shared" si="36"/>
        <v>48823</v>
      </c>
      <c r="DU9" s="283">
        <f t="shared" si="36"/>
        <v>48853</v>
      </c>
      <c r="DV9" s="283">
        <f t="shared" si="36"/>
        <v>48884</v>
      </c>
      <c r="DW9" s="283">
        <f t="shared" si="36"/>
        <v>48914</v>
      </c>
      <c r="DX9" s="283">
        <f t="shared" si="36"/>
        <v>48945</v>
      </c>
      <c r="DY9" s="283">
        <f t="shared" si="36"/>
        <v>48976</v>
      </c>
      <c r="DZ9" s="283">
        <f t="shared" si="36"/>
        <v>49004</v>
      </c>
      <c r="EA9" s="283">
        <f t="shared" si="36"/>
        <v>49035</v>
      </c>
      <c r="EB9" s="283">
        <f t="shared" si="36"/>
        <v>49065</v>
      </c>
      <c r="EC9" s="283">
        <f t="shared" si="36"/>
        <v>49096</v>
      </c>
      <c r="ED9" s="283">
        <f t="shared" si="36"/>
        <v>49126</v>
      </c>
      <c r="EE9" s="283">
        <f t="shared" si="36"/>
        <v>49157</v>
      </c>
      <c r="EF9" s="283">
        <f t="shared" si="36"/>
        <v>49188</v>
      </c>
      <c r="EG9" s="283">
        <f t="shared" si="36"/>
        <v>49218</v>
      </c>
      <c r="EH9" s="283">
        <f t="shared" si="36"/>
        <v>49249</v>
      </c>
      <c r="EI9" s="283">
        <f t="shared" si="36"/>
        <v>49279</v>
      </c>
      <c r="EJ9" s="283">
        <f t="shared" ref="EJ9:EK9" si="37">+EDATE(EI9,1)</f>
        <v>49310</v>
      </c>
      <c r="EK9" s="283">
        <f t="shared" si="37"/>
        <v>49341</v>
      </c>
      <c r="EL9" s="283">
        <f t="shared" ref="EL9" si="38">+EDATE(EK9,1)</f>
        <v>49369</v>
      </c>
      <c r="EM9" s="283">
        <f t="shared" ref="EM9" si="39">+EDATE(EL9,1)</f>
        <v>49400</v>
      </c>
      <c r="EN9" s="283">
        <f t="shared" ref="EN9" si="40">+EDATE(EM9,1)</f>
        <v>49430</v>
      </c>
      <c r="EO9" s="283">
        <f t="shared" ref="EO9" si="41">+EDATE(EN9,1)</f>
        <v>49461</v>
      </c>
      <c r="EP9" s="283">
        <f t="shared" ref="EP9" si="42">+EDATE(EO9,1)</f>
        <v>49491</v>
      </c>
      <c r="EQ9" s="283">
        <f t="shared" ref="EQ9" si="43">+EDATE(EP9,1)</f>
        <v>49522</v>
      </c>
      <c r="ER9" s="283">
        <f t="shared" ref="ER9" si="44">+EDATE(EQ9,1)</f>
        <v>49553</v>
      </c>
      <c r="ES9" s="283">
        <f t="shared" ref="ES9" si="45">+EDATE(ER9,1)</f>
        <v>49583</v>
      </c>
      <c r="ET9" s="283">
        <f t="shared" ref="ET9" si="46">+EDATE(ES9,1)</f>
        <v>49614</v>
      </c>
      <c r="EU9" s="283">
        <f t="shared" ref="EU9" si="47">+EDATE(ET9,1)</f>
        <v>49644</v>
      </c>
      <c r="EV9" s="283">
        <f t="shared" ref="EV9" si="48">+EDATE(EU9,1)</f>
        <v>49675</v>
      </c>
      <c r="EW9" s="283">
        <f t="shared" ref="EW9" si="49">+EDATE(EV9,1)</f>
        <v>49706</v>
      </c>
      <c r="EX9" s="283">
        <f t="shared" ref="EX9" si="50">+EDATE(EW9,1)</f>
        <v>49735</v>
      </c>
      <c r="EY9" s="283">
        <f t="shared" ref="EY9" si="51">+EDATE(EX9,1)</f>
        <v>49766</v>
      </c>
      <c r="EZ9" s="283">
        <f t="shared" ref="EZ9" si="52">+EDATE(EY9,1)</f>
        <v>49796</v>
      </c>
      <c r="FA9" s="283">
        <f t="shared" ref="FA9" si="53">+EDATE(EZ9,1)</f>
        <v>49827</v>
      </c>
      <c r="FB9" s="283">
        <f t="shared" ref="FB9" si="54">+EDATE(FA9,1)</f>
        <v>49857</v>
      </c>
      <c r="FC9" s="283">
        <f t="shared" ref="FC9" si="55">+EDATE(FB9,1)</f>
        <v>49888</v>
      </c>
      <c r="FD9" s="283">
        <f t="shared" ref="FD9" si="56">+EDATE(FC9,1)</f>
        <v>49919</v>
      </c>
      <c r="FE9" s="283">
        <f t="shared" ref="FE9" si="57">+EDATE(FD9,1)</f>
        <v>49949</v>
      </c>
      <c r="FF9" s="283">
        <f t="shared" ref="FF9" si="58">+EDATE(FE9,1)</f>
        <v>49980</v>
      </c>
      <c r="FG9" s="283">
        <f t="shared" ref="FG9" si="59">+EDATE(FF9,1)</f>
        <v>50010</v>
      </c>
      <c r="FH9" s="283">
        <f t="shared" ref="FH9" si="60">+EDATE(FG9,1)</f>
        <v>50041</v>
      </c>
      <c r="FI9" s="283">
        <f t="shared" ref="FI9" si="61">+EDATE(FH9,1)</f>
        <v>50072</v>
      </c>
      <c r="FJ9" s="283">
        <f t="shared" ref="FJ9" si="62">+EDATE(FI9,1)</f>
        <v>50100</v>
      </c>
      <c r="FK9" s="283">
        <f t="shared" ref="FK9" si="63">+EDATE(FJ9,1)</f>
        <v>50131</v>
      </c>
      <c r="FL9" s="283">
        <f t="shared" ref="FL9" si="64">+EDATE(FK9,1)</f>
        <v>50161</v>
      </c>
      <c r="FM9" s="283">
        <f t="shared" ref="FM9" si="65">+EDATE(FL9,1)</f>
        <v>50192</v>
      </c>
      <c r="FN9" s="283">
        <f t="shared" ref="FN9" si="66">+EDATE(FM9,1)</f>
        <v>50222</v>
      </c>
      <c r="FO9" s="283">
        <f t="shared" ref="FO9" si="67">+EDATE(FN9,1)</f>
        <v>50253</v>
      </c>
      <c r="FP9" s="283">
        <f t="shared" ref="FP9" si="68">+EDATE(FO9,1)</f>
        <v>50284</v>
      </c>
      <c r="FQ9" s="284">
        <f t="shared" ref="FQ9" si="69">+EDATE(FP9,1)</f>
        <v>50314</v>
      </c>
      <c r="FR9" s="235"/>
      <c r="FS9" s="235"/>
      <c r="FT9" s="235"/>
      <c r="FU9" s="9"/>
    </row>
    <row r="10" spans="1:177" s="16" customFormat="1" x14ac:dyDescent="0.2">
      <c r="A10" s="9"/>
      <c r="B10" s="281" t="s">
        <v>54</v>
      </c>
      <c r="C10" s="282"/>
      <c r="D10" s="282"/>
      <c r="E10" s="282"/>
      <c r="F10" s="282"/>
      <c r="G10" s="282"/>
      <c r="H10" s="282"/>
      <c r="I10" s="282"/>
      <c r="J10" s="285">
        <f>ROUNDUP(J8/12,0)</f>
        <v>0</v>
      </c>
      <c r="K10" s="285">
        <f t="shared" ref="K10:BV10" si="70">ROUNDUP(K8/12,0)</f>
        <v>1</v>
      </c>
      <c r="L10" s="285">
        <f t="shared" si="70"/>
        <v>1</v>
      </c>
      <c r="M10" s="285">
        <f t="shared" si="70"/>
        <v>1</v>
      </c>
      <c r="N10" s="285">
        <f t="shared" si="70"/>
        <v>1</v>
      </c>
      <c r="O10" s="285">
        <f t="shared" si="70"/>
        <v>1</v>
      </c>
      <c r="P10" s="285">
        <f t="shared" si="70"/>
        <v>1</v>
      </c>
      <c r="Q10" s="285">
        <f t="shared" si="70"/>
        <v>1</v>
      </c>
      <c r="R10" s="285">
        <f t="shared" si="70"/>
        <v>1</v>
      </c>
      <c r="S10" s="285">
        <f t="shared" si="70"/>
        <v>1</v>
      </c>
      <c r="T10" s="285">
        <f t="shared" si="70"/>
        <v>1</v>
      </c>
      <c r="U10" s="285">
        <f t="shared" si="70"/>
        <v>1</v>
      </c>
      <c r="V10" s="285">
        <f t="shared" si="70"/>
        <v>1</v>
      </c>
      <c r="W10" s="285">
        <f t="shared" si="70"/>
        <v>2</v>
      </c>
      <c r="X10" s="285">
        <f t="shared" si="70"/>
        <v>2</v>
      </c>
      <c r="Y10" s="285">
        <f t="shared" si="70"/>
        <v>2</v>
      </c>
      <c r="Z10" s="285">
        <f t="shared" si="70"/>
        <v>2</v>
      </c>
      <c r="AA10" s="285">
        <f t="shared" si="70"/>
        <v>2</v>
      </c>
      <c r="AB10" s="285">
        <f t="shared" si="70"/>
        <v>2</v>
      </c>
      <c r="AC10" s="285">
        <f t="shared" si="70"/>
        <v>2</v>
      </c>
      <c r="AD10" s="285">
        <f t="shared" si="70"/>
        <v>2</v>
      </c>
      <c r="AE10" s="285">
        <f t="shared" si="70"/>
        <v>2</v>
      </c>
      <c r="AF10" s="285">
        <f t="shared" si="70"/>
        <v>2</v>
      </c>
      <c r="AG10" s="285">
        <f t="shared" si="70"/>
        <v>2</v>
      </c>
      <c r="AH10" s="285">
        <f t="shared" si="70"/>
        <v>2</v>
      </c>
      <c r="AI10" s="285">
        <f t="shared" si="70"/>
        <v>3</v>
      </c>
      <c r="AJ10" s="285">
        <f t="shared" si="70"/>
        <v>3</v>
      </c>
      <c r="AK10" s="285">
        <f t="shared" si="70"/>
        <v>3</v>
      </c>
      <c r="AL10" s="285">
        <f t="shared" si="70"/>
        <v>3</v>
      </c>
      <c r="AM10" s="285">
        <f t="shared" si="70"/>
        <v>3</v>
      </c>
      <c r="AN10" s="285">
        <f t="shared" si="70"/>
        <v>3</v>
      </c>
      <c r="AO10" s="285">
        <f t="shared" si="70"/>
        <v>3</v>
      </c>
      <c r="AP10" s="285">
        <f t="shared" si="70"/>
        <v>3</v>
      </c>
      <c r="AQ10" s="285">
        <f t="shared" si="70"/>
        <v>3</v>
      </c>
      <c r="AR10" s="285">
        <f t="shared" si="70"/>
        <v>3</v>
      </c>
      <c r="AS10" s="285">
        <f t="shared" si="70"/>
        <v>3</v>
      </c>
      <c r="AT10" s="285">
        <f t="shared" si="70"/>
        <v>3</v>
      </c>
      <c r="AU10" s="285">
        <f t="shared" si="70"/>
        <v>4</v>
      </c>
      <c r="AV10" s="285">
        <f t="shared" si="70"/>
        <v>4</v>
      </c>
      <c r="AW10" s="285">
        <f t="shared" si="70"/>
        <v>4</v>
      </c>
      <c r="AX10" s="285">
        <f t="shared" si="70"/>
        <v>4</v>
      </c>
      <c r="AY10" s="285">
        <f t="shared" si="70"/>
        <v>4</v>
      </c>
      <c r="AZ10" s="285">
        <f t="shared" si="70"/>
        <v>4</v>
      </c>
      <c r="BA10" s="285">
        <f t="shared" si="70"/>
        <v>4</v>
      </c>
      <c r="BB10" s="285">
        <f t="shared" si="70"/>
        <v>4</v>
      </c>
      <c r="BC10" s="285">
        <f t="shared" si="70"/>
        <v>4</v>
      </c>
      <c r="BD10" s="285">
        <f t="shared" si="70"/>
        <v>4</v>
      </c>
      <c r="BE10" s="285">
        <f t="shared" si="70"/>
        <v>4</v>
      </c>
      <c r="BF10" s="285">
        <f t="shared" si="70"/>
        <v>4</v>
      </c>
      <c r="BG10" s="285">
        <f t="shared" si="70"/>
        <v>5</v>
      </c>
      <c r="BH10" s="285">
        <f t="shared" si="70"/>
        <v>5</v>
      </c>
      <c r="BI10" s="285">
        <f t="shared" si="70"/>
        <v>5</v>
      </c>
      <c r="BJ10" s="285">
        <f t="shared" si="70"/>
        <v>5</v>
      </c>
      <c r="BK10" s="285">
        <f t="shared" si="70"/>
        <v>5</v>
      </c>
      <c r="BL10" s="285">
        <f t="shared" si="70"/>
        <v>5</v>
      </c>
      <c r="BM10" s="285">
        <f t="shared" si="70"/>
        <v>5</v>
      </c>
      <c r="BN10" s="285">
        <f t="shared" si="70"/>
        <v>5</v>
      </c>
      <c r="BO10" s="285">
        <f t="shared" si="70"/>
        <v>5</v>
      </c>
      <c r="BP10" s="285">
        <f t="shared" si="70"/>
        <v>5</v>
      </c>
      <c r="BQ10" s="285">
        <f t="shared" si="70"/>
        <v>5</v>
      </c>
      <c r="BR10" s="285">
        <f t="shared" si="70"/>
        <v>5</v>
      </c>
      <c r="BS10" s="285">
        <f t="shared" si="70"/>
        <v>6</v>
      </c>
      <c r="BT10" s="285">
        <f t="shared" si="70"/>
        <v>6</v>
      </c>
      <c r="BU10" s="285">
        <f t="shared" si="70"/>
        <v>6</v>
      </c>
      <c r="BV10" s="285">
        <f t="shared" si="70"/>
        <v>6</v>
      </c>
      <c r="BW10" s="285">
        <f t="shared" ref="BW10:EH10" si="71">ROUNDUP(BW8/12,0)</f>
        <v>6</v>
      </c>
      <c r="BX10" s="285">
        <f t="shared" si="71"/>
        <v>6</v>
      </c>
      <c r="BY10" s="285">
        <f t="shared" si="71"/>
        <v>6</v>
      </c>
      <c r="BZ10" s="285">
        <f t="shared" si="71"/>
        <v>6</v>
      </c>
      <c r="CA10" s="285">
        <f t="shared" si="71"/>
        <v>6</v>
      </c>
      <c r="CB10" s="285">
        <f t="shared" si="71"/>
        <v>6</v>
      </c>
      <c r="CC10" s="285">
        <f t="shared" si="71"/>
        <v>6</v>
      </c>
      <c r="CD10" s="285">
        <f t="shared" si="71"/>
        <v>6</v>
      </c>
      <c r="CE10" s="285">
        <f t="shared" si="71"/>
        <v>7</v>
      </c>
      <c r="CF10" s="285">
        <f t="shared" si="71"/>
        <v>7</v>
      </c>
      <c r="CG10" s="285">
        <f t="shared" si="71"/>
        <v>7</v>
      </c>
      <c r="CH10" s="285">
        <f t="shared" si="71"/>
        <v>7</v>
      </c>
      <c r="CI10" s="285">
        <f t="shared" si="71"/>
        <v>7</v>
      </c>
      <c r="CJ10" s="285">
        <f t="shared" si="71"/>
        <v>7</v>
      </c>
      <c r="CK10" s="285">
        <f t="shared" si="71"/>
        <v>7</v>
      </c>
      <c r="CL10" s="285">
        <f t="shared" si="71"/>
        <v>7</v>
      </c>
      <c r="CM10" s="285">
        <f t="shared" si="71"/>
        <v>7</v>
      </c>
      <c r="CN10" s="285">
        <f t="shared" si="71"/>
        <v>7</v>
      </c>
      <c r="CO10" s="285">
        <f t="shared" si="71"/>
        <v>7</v>
      </c>
      <c r="CP10" s="285">
        <f t="shared" si="71"/>
        <v>7</v>
      </c>
      <c r="CQ10" s="285">
        <f t="shared" si="71"/>
        <v>8</v>
      </c>
      <c r="CR10" s="285">
        <f t="shared" si="71"/>
        <v>8</v>
      </c>
      <c r="CS10" s="285">
        <f t="shared" si="71"/>
        <v>8</v>
      </c>
      <c r="CT10" s="285">
        <f t="shared" si="71"/>
        <v>8</v>
      </c>
      <c r="CU10" s="285">
        <f t="shared" si="71"/>
        <v>8</v>
      </c>
      <c r="CV10" s="285">
        <f t="shared" si="71"/>
        <v>8</v>
      </c>
      <c r="CW10" s="285">
        <f t="shared" si="71"/>
        <v>8</v>
      </c>
      <c r="CX10" s="285">
        <f t="shared" si="71"/>
        <v>8</v>
      </c>
      <c r="CY10" s="285">
        <f t="shared" si="71"/>
        <v>8</v>
      </c>
      <c r="CZ10" s="285">
        <f t="shared" si="71"/>
        <v>8</v>
      </c>
      <c r="DA10" s="285">
        <f t="shared" si="71"/>
        <v>8</v>
      </c>
      <c r="DB10" s="285">
        <f t="shared" si="71"/>
        <v>8</v>
      </c>
      <c r="DC10" s="285">
        <f t="shared" si="71"/>
        <v>9</v>
      </c>
      <c r="DD10" s="285">
        <f t="shared" si="71"/>
        <v>9</v>
      </c>
      <c r="DE10" s="285">
        <f t="shared" si="71"/>
        <v>9</v>
      </c>
      <c r="DF10" s="285">
        <f t="shared" si="71"/>
        <v>9</v>
      </c>
      <c r="DG10" s="285">
        <f t="shared" si="71"/>
        <v>9</v>
      </c>
      <c r="DH10" s="285">
        <f t="shared" si="71"/>
        <v>9</v>
      </c>
      <c r="DI10" s="285">
        <f t="shared" si="71"/>
        <v>9</v>
      </c>
      <c r="DJ10" s="285">
        <f t="shared" si="71"/>
        <v>9</v>
      </c>
      <c r="DK10" s="285">
        <f t="shared" si="71"/>
        <v>9</v>
      </c>
      <c r="DL10" s="285">
        <f t="shared" si="71"/>
        <v>9</v>
      </c>
      <c r="DM10" s="285">
        <f t="shared" si="71"/>
        <v>9</v>
      </c>
      <c r="DN10" s="285">
        <f t="shared" si="71"/>
        <v>9</v>
      </c>
      <c r="DO10" s="285">
        <f t="shared" si="71"/>
        <v>10</v>
      </c>
      <c r="DP10" s="285">
        <f t="shared" si="71"/>
        <v>10</v>
      </c>
      <c r="DQ10" s="285">
        <f t="shared" si="71"/>
        <v>10</v>
      </c>
      <c r="DR10" s="285">
        <f t="shared" si="71"/>
        <v>10</v>
      </c>
      <c r="DS10" s="285">
        <f t="shared" si="71"/>
        <v>10</v>
      </c>
      <c r="DT10" s="285">
        <f t="shared" si="71"/>
        <v>10</v>
      </c>
      <c r="DU10" s="285">
        <f t="shared" si="71"/>
        <v>10</v>
      </c>
      <c r="DV10" s="285">
        <f t="shared" si="71"/>
        <v>10</v>
      </c>
      <c r="DW10" s="285">
        <f t="shared" si="71"/>
        <v>10</v>
      </c>
      <c r="DX10" s="285">
        <f t="shared" si="71"/>
        <v>10</v>
      </c>
      <c r="DY10" s="285">
        <f t="shared" si="71"/>
        <v>10</v>
      </c>
      <c r="DZ10" s="285">
        <f t="shared" si="71"/>
        <v>10</v>
      </c>
      <c r="EA10" s="285">
        <f t="shared" si="71"/>
        <v>11</v>
      </c>
      <c r="EB10" s="285">
        <f t="shared" si="71"/>
        <v>11</v>
      </c>
      <c r="EC10" s="285">
        <f t="shared" si="71"/>
        <v>11</v>
      </c>
      <c r="ED10" s="285">
        <f t="shared" si="71"/>
        <v>11</v>
      </c>
      <c r="EE10" s="285">
        <f t="shared" si="71"/>
        <v>11</v>
      </c>
      <c r="EF10" s="285">
        <f t="shared" si="71"/>
        <v>11</v>
      </c>
      <c r="EG10" s="285">
        <f t="shared" si="71"/>
        <v>11</v>
      </c>
      <c r="EH10" s="285">
        <f t="shared" si="71"/>
        <v>11</v>
      </c>
      <c r="EI10" s="285">
        <f t="shared" ref="EI10:EK10" si="72">ROUNDUP(EI8/12,0)</f>
        <v>11</v>
      </c>
      <c r="EJ10" s="285">
        <f t="shared" si="72"/>
        <v>11</v>
      </c>
      <c r="EK10" s="285">
        <f t="shared" si="72"/>
        <v>11</v>
      </c>
      <c r="EL10" s="285">
        <f t="shared" ref="EL10:FQ10" si="73">ROUNDUP(EL8/12,0)</f>
        <v>11</v>
      </c>
      <c r="EM10" s="285">
        <f t="shared" si="73"/>
        <v>12</v>
      </c>
      <c r="EN10" s="285">
        <f t="shared" si="73"/>
        <v>12</v>
      </c>
      <c r="EO10" s="285">
        <f t="shared" si="73"/>
        <v>12</v>
      </c>
      <c r="EP10" s="285">
        <f t="shared" si="73"/>
        <v>12</v>
      </c>
      <c r="EQ10" s="285">
        <f t="shared" si="73"/>
        <v>12</v>
      </c>
      <c r="ER10" s="285">
        <f t="shared" si="73"/>
        <v>12</v>
      </c>
      <c r="ES10" s="285">
        <f t="shared" si="73"/>
        <v>12</v>
      </c>
      <c r="ET10" s="285">
        <f t="shared" si="73"/>
        <v>12</v>
      </c>
      <c r="EU10" s="285">
        <f t="shared" si="73"/>
        <v>12</v>
      </c>
      <c r="EV10" s="285">
        <f t="shared" si="73"/>
        <v>12</v>
      </c>
      <c r="EW10" s="285">
        <f t="shared" si="73"/>
        <v>12</v>
      </c>
      <c r="EX10" s="285">
        <f t="shared" si="73"/>
        <v>12</v>
      </c>
      <c r="EY10" s="285">
        <f t="shared" si="73"/>
        <v>13</v>
      </c>
      <c r="EZ10" s="285">
        <f t="shared" si="73"/>
        <v>13</v>
      </c>
      <c r="FA10" s="285">
        <f t="shared" si="73"/>
        <v>13</v>
      </c>
      <c r="FB10" s="285">
        <f t="shared" si="73"/>
        <v>13</v>
      </c>
      <c r="FC10" s="285">
        <f t="shared" si="73"/>
        <v>13</v>
      </c>
      <c r="FD10" s="285">
        <f t="shared" si="73"/>
        <v>13</v>
      </c>
      <c r="FE10" s="285">
        <f t="shared" si="73"/>
        <v>13</v>
      </c>
      <c r="FF10" s="285">
        <f t="shared" si="73"/>
        <v>13</v>
      </c>
      <c r="FG10" s="285">
        <f t="shared" si="73"/>
        <v>13</v>
      </c>
      <c r="FH10" s="285">
        <f t="shared" si="73"/>
        <v>13</v>
      </c>
      <c r="FI10" s="285">
        <f t="shared" si="73"/>
        <v>13</v>
      </c>
      <c r="FJ10" s="285">
        <f t="shared" si="73"/>
        <v>13</v>
      </c>
      <c r="FK10" s="285">
        <f t="shared" si="73"/>
        <v>14</v>
      </c>
      <c r="FL10" s="285">
        <f t="shared" si="73"/>
        <v>14</v>
      </c>
      <c r="FM10" s="285">
        <f t="shared" si="73"/>
        <v>14</v>
      </c>
      <c r="FN10" s="285">
        <f t="shared" si="73"/>
        <v>14</v>
      </c>
      <c r="FO10" s="285">
        <f t="shared" si="73"/>
        <v>14</v>
      </c>
      <c r="FP10" s="285">
        <f t="shared" si="73"/>
        <v>14</v>
      </c>
      <c r="FQ10" s="286">
        <f t="shared" si="73"/>
        <v>14</v>
      </c>
      <c r="FR10" s="236"/>
      <c r="FS10" s="236"/>
      <c r="FT10" s="236"/>
      <c r="FU10" s="9"/>
    </row>
    <row r="11" spans="1:177" s="16" customFormat="1" x14ac:dyDescent="0.2">
      <c r="A11" s="9"/>
      <c r="B11" s="281"/>
      <c r="C11" s="282"/>
      <c r="D11" s="282"/>
      <c r="E11" s="282"/>
      <c r="F11" s="282"/>
      <c r="G11" s="282"/>
      <c r="H11" s="282"/>
      <c r="I11" s="282"/>
      <c r="J11" s="282">
        <f>MONTH(J9)</f>
        <v>3</v>
      </c>
      <c r="K11" s="282">
        <f t="shared" ref="K11:BV11" si="74">MONTH(K9)</f>
        <v>4</v>
      </c>
      <c r="L11" s="282">
        <f t="shared" si="74"/>
        <v>5</v>
      </c>
      <c r="M11" s="282">
        <f t="shared" si="74"/>
        <v>6</v>
      </c>
      <c r="N11" s="282">
        <f t="shared" si="74"/>
        <v>7</v>
      </c>
      <c r="O11" s="282">
        <f t="shared" si="74"/>
        <v>8</v>
      </c>
      <c r="P11" s="282">
        <f t="shared" si="74"/>
        <v>9</v>
      </c>
      <c r="Q11" s="282">
        <f t="shared" si="74"/>
        <v>10</v>
      </c>
      <c r="R11" s="282">
        <f t="shared" si="74"/>
        <v>11</v>
      </c>
      <c r="S11" s="282">
        <f t="shared" si="74"/>
        <v>12</v>
      </c>
      <c r="T11" s="282">
        <f t="shared" si="74"/>
        <v>1</v>
      </c>
      <c r="U11" s="282">
        <f t="shared" si="74"/>
        <v>2</v>
      </c>
      <c r="V11" s="282">
        <f t="shared" si="74"/>
        <v>3</v>
      </c>
      <c r="W11" s="282">
        <f t="shared" si="74"/>
        <v>4</v>
      </c>
      <c r="X11" s="282">
        <f t="shared" si="74"/>
        <v>5</v>
      </c>
      <c r="Y11" s="282">
        <f t="shared" si="74"/>
        <v>6</v>
      </c>
      <c r="Z11" s="282">
        <f t="shared" si="74"/>
        <v>7</v>
      </c>
      <c r="AA11" s="282">
        <f t="shared" si="74"/>
        <v>8</v>
      </c>
      <c r="AB11" s="282">
        <f t="shared" si="74"/>
        <v>9</v>
      </c>
      <c r="AC11" s="282">
        <f t="shared" si="74"/>
        <v>10</v>
      </c>
      <c r="AD11" s="282">
        <f t="shared" si="74"/>
        <v>11</v>
      </c>
      <c r="AE11" s="282">
        <f t="shared" si="74"/>
        <v>12</v>
      </c>
      <c r="AF11" s="282">
        <f t="shared" si="74"/>
        <v>1</v>
      </c>
      <c r="AG11" s="282">
        <f t="shared" si="74"/>
        <v>2</v>
      </c>
      <c r="AH11" s="282">
        <f t="shared" si="74"/>
        <v>3</v>
      </c>
      <c r="AI11" s="282">
        <f t="shared" si="74"/>
        <v>4</v>
      </c>
      <c r="AJ11" s="282">
        <f t="shared" si="74"/>
        <v>5</v>
      </c>
      <c r="AK11" s="282">
        <f t="shared" si="74"/>
        <v>6</v>
      </c>
      <c r="AL11" s="282">
        <f t="shared" si="74"/>
        <v>7</v>
      </c>
      <c r="AM11" s="282">
        <f t="shared" si="74"/>
        <v>8</v>
      </c>
      <c r="AN11" s="282">
        <f t="shared" si="74"/>
        <v>9</v>
      </c>
      <c r="AO11" s="282">
        <f t="shared" si="74"/>
        <v>10</v>
      </c>
      <c r="AP11" s="282">
        <f t="shared" si="74"/>
        <v>11</v>
      </c>
      <c r="AQ11" s="282">
        <f t="shared" si="74"/>
        <v>12</v>
      </c>
      <c r="AR11" s="282">
        <f t="shared" si="74"/>
        <v>1</v>
      </c>
      <c r="AS11" s="282">
        <f t="shared" si="74"/>
        <v>2</v>
      </c>
      <c r="AT11" s="282">
        <f t="shared" si="74"/>
        <v>3</v>
      </c>
      <c r="AU11" s="282">
        <f t="shared" si="74"/>
        <v>4</v>
      </c>
      <c r="AV11" s="282">
        <f t="shared" si="74"/>
        <v>5</v>
      </c>
      <c r="AW11" s="282">
        <f t="shared" si="74"/>
        <v>6</v>
      </c>
      <c r="AX11" s="282">
        <f t="shared" si="74"/>
        <v>7</v>
      </c>
      <c r="AY11" s="282">
        <f t="shared" si="74"/>
        <v>8</v>
      </c>
      <c r="AZ11" s="282">
        <f t="shared" si="74"/>
        <v>9</v>
      </c>
      <c r="BA11" s="282">
        <f t="shared" si="74"/>
        <v>10</v>
      </c>
      <c r="BB11" s="282">
        <f t="shared" si="74"/>
        <v>11</v>
      </c>
      <c r="BC11" s="282">
        <f t="shared" si="74"/>
        <v>12</v>
      </c>
      <c r="BD11" s="282">
        <f t="shared" si="74"/>
        <v>1</v>
      </c>
      <c r="BE11" s="282">
        <f t="shared" si="74"/>
        <v>2</v>
      </c>
      <c r="BF11" s="282">
        <f t="shared" si="74"/>
        <v>3</v>
      </c>
      <c r="BG11" s="282">
        <f t="shared" si="74"/>
        <v>4</v>
      </c>
      <c r="BH11" s="282">
        <f t="shared" si="74"/>
        <v>5</v>
      </c>
      <c r="BI11" s="282">
        <f t="shared" si="74"/>
        <v>6</v>
      </c>
      <c r="BJ11" s="282">
        <f t="shared" si="74"/>
        <v>7</v>
      </c>
      <c r="BK11" s="282">
        <f t="shared" si="74"/>
        <v>8</v>
      </c>
      <c r="BL11" s="282">
        <f t="shared" si="74"/>
        <v>9</v>
      </c>
      <c r="BM11" s="282">
        <f t="shared" si="74"/>
        <v>10</v>
      </c>
      <c r="BN11" s="282">
        <f t="shared" si="74"/>
        <v>11</v>
      </c>
      <c r="BO11" s="282">
        <f t="shared" si="74"/>
        <v>12</v>
      </c>
      <c r="BP11" s="282">
        <f t="shared" si="74"/>
        <v>1</v>
      </c>
      <c r="BQ11" s="282">
        <f t="shared" si="74"/>
        <v>2</v>
      </c>
      <c r="BR11" s="282">
        <f t="shared" si="74"/>
        <v>3</v>
      </c>
      <c r="BS11" s="282">
        <f t="shared" si="74"/>
        <v>4</v>
      </c>
      <c r="BT11" s="282">
        <f t="shared" si="74"/>
        <v>5</v>
      </c>
      <c r="BU11" s="282">
        <f t="shared" si="74"/>
        <v>6</v>
      </c>
      <c r="BV11" s="282">
        <f t="shared" si="74"/>
        <v>7</v>
      </c>
      <c r="BW11" s="282">
        <f t="shared" ref="BW11:EH11" si="75">MONTH(BW9)</f>
        <v>8</v>
      </c>
      <c r="BX11" s="282">
        <f t="shared" si="75"/>
        <v>9</v>
      </c>
      <c r="BY11" s="282">
        <f t="shared" si="75"/>
        <v>10</v>
      </c>
      <c r="BZ11" s="282">
        <f t="shared" si="75"/>
        <v>11</v>
      </c>
      <c r="CA11" s="282">
        <f t="shared" si="75"/>
        <v>12</v>
      </c>
      <c r="CB11" s="282">
        <f t="shared" si="75"/>
        <v>1</v>
      </c>
      <c r="CC11" s="282">
        <f t="shared" si="75"/>
        <v>2</v>
      </c>
      <c r="CD11" s="282">
        <f t="shared" si="75"/>
        <v>3</v>
      </c>
      <c r="CE11" s="282">
        <f t="shared" si="75"/>
        <v>4</v>
      </c>
      <c r="CF11" s="282">
        <f t="shared" si="75"/>
        <v>5</v>
      </c>
      <c r="CG11" s="282">
        <f t="shared" si="75"/>
        <v>6</v>
      </c>
      <c r="CH11" s="282">
        <f t="shared" si="75"/>
        <v>7</v>
      </c>
      <c r="CI11" s="282">
        <f t="shared" si="75"/>
        <v>8</v>
      </c>
      <c r="CJ11" s="282">
        <f t="shared" si="75"/>
        <v>9</v>
      </c>
      <c r="CK11" s="282">
        <f t="shared" si="75"/>
        <v>10</v>
      </c>
      <c r="CL11" s="282">
        <f t="shared" si="75"/>
        <v>11</v>
      </c>
      <c r="CM11" s="282">
        <f t="shared" si="75"/>
        <v>12</v>
      </c>
      <c r="CN11" s="282">
        <f t="shared" si="75"/>
        <v>1</v>
      </c>
      <c r="CO11" s="282">
        <f t="shared" si="75"/>
        <v>2</v>
      </c>
      <c r="CP11" s="282">
        <f t="shared" si="75"/>
        <v>3</v>
      </c>
      <c r="CQ11" s="282">
        <f t="shared" si="75"/>
        <v>4</v>
      </c>
      <c r="CR11" s="282">
        <f t="shared" si="75"/>
        <v>5</v>
      </c>
      <c r="CS11" s="282">
        <f t="shared" si="75"/>
        <v>6</v>
      </c>
      <c r="CT11" s="282">
        <f t="shared" si="75"/>
        <v>7</v>
      </c>
      <c r="CU11" s="282">
        <f t="shared" si="75"/>
        <v>8</v>
      </c>
      <c r="CV11" s="282">
        <f t="shared" si="75"/>
        <v>9</v>
      </c>
      <c r="CW11" s="282">
        <f t="shared" si="75"/>
        <v>10</v>
      </c>
      <c r="CX11" s="282">
        <f t="shared" si="75"/>
        <v>11</v>
      </c>
      <c r="CY11" s="282">
        <f t="shared" si="75"/>
        <v>12</v>
      </c>
      <c r="CZ11" s="282">
        <f t="shared" si="75"/>
        <v>1</v>
      </c>
      <c r="DA11" s="282">
        <f t="shared" si="75"/>
        <v>2</v>
      </c>
      <c r="DB11" s="282">
        <f t="shared" si="75"/>
        <v>3</v>
      </c>
      <c r="DC11" s="282">
        <f t="shared" si="75"/>
        <v>4</v>
      </c>
      <c r="DD11" s="282">
        <f t="shared" si="75"/>
        <v>5</v>
      </c>
      <c r="DE11" s="282">
        <f t="shared" si="75"/>
        <v>6</v>
      </c>
      <c r="DF11" s="282">
        <f t="shared" si="75"/>
        <v>7</v>
      </c>
      <c r="DG11" s="282">
        <f t="shared" si="75"/>
        <v>8</v>
      </c>
      <c r="DH11" s="282">
        <f t="shared" si="75"/>
        <v>9</v>
      </c>
      <c r="DI11" s="282">
        <f t="shared" si="75"/>
        <v>10</v>
      </c>
      <c r="DJ11" s="282">
        <f t="shared" si="75"/>
        <v>11</v>
      </c>
      <c r="DK11" s="282">
        <f t="shared" si="75"/>
        <v>12</v>
      </c>
      <c r="DL11" s="282">
        <f t="shared" si="75"/>
        <v>1</v>
      </c>
      <c r="DM11" s="282">
        <f t="shared" si="75"/>
        <v>2</v>
      </c>
      <c r="DN11" s="282">
        <f t="shared" si="75"/>
        <v>3</v>
      </c>
      <c r="DO11" s="282">
        <f t="shared" si="75"/>
        <v>4</v>
      </c>
      <c r="DP11" s="282">
        <f t="shared" si="75"/>
        <v>5</v>
      </c>
      <c r="DQ11" s="282">
        <f t="shared" si="75"/>
        <v>6</v>
      </c>
      <c r="DR11" s="282">
        <f t="shared" si="75"/>
        <v>7</v>
      </c>
      <c r="DS11" s="282">
        <f t="shared" si="75"/>
        <v>8</v>
      </c>
      <c r="DT11" s="282">
        <f t="shared" si="75"/>
        <v>9</v>
      </c>
      <c r="DU11" s="282">
        <f t="shared" si="75"/>
        <v>10</v>
      </c>
      <c r="DV11" s="282">
        <f t="shared" si="75"/>
        <v>11</v>
      </c>
      <c r="DW11" s="282">
        <f t="shared" si="75"/>
        <v>12</v>
      </c>
      <c r="DX11" s="282">
        <f t="shared" si="75"/>
        <v>1</v>
      </c>
      <c r="DY11" s="282">
        <f t="shared" si="75"/>
        <v>2</v>
      </c>
      <c r="DZ11" s="282">
        <f t="shared" si="75"/>
        <v>3</v>
      </c>
      <c r="EA11" s="282">
        <f t="shared" si="75"/>
        <v>4</v>
      </c>
      <c r="EB11" s="282">
        <f t="shared" si="75"/>
        <v>5</v>
      </c>
      <c r="EC11" s="282">
        <f t="shared" si="75"/>
        <v>6</v>
      </c>
      <c r="ED11" s="282">
        <f t="shared" si="75"/>
        <v>7</v>
      </c>
      <c r="EE11" s="282">
        <f t="shared" si="75"/>
        <v>8</v>
      </c>
      <c r="EF11" s="282">
        <f t="shared" si="75"/>
        <v>9</v>
      </c>
      <c r="EG11" s="282">
        <f t="shared" si="75"/>
        <v>10</v>
      </c>
      <c r="EH11" s="282">
        <f t="shared" si="75"/>
        <v>11</v>
      </c>
      <c r="EI11" s="282">
        <f t="shared" ref="EI11:EK11" si="76">MONTH(EI9)</f>
        <v>12</v>
      </c>
      <c r="EJ11" s="282">
        <f t="shared" si="76"/>
        <v>1</v>
      </c>
      <c r="EK11" s="282">
        <f t="shared" si="76"/>
        <v>2</v>
      </c>
      <c r="EL11" s="282">
        <f t="shared" ref="EL11:FQ11" si="77">MONTH(EL9)</f>
        <v>3</v>
      </c>
      <c r="EM11" s="282">
        <f t="shared" si="77"/>
        <v>4</v>
      </c>
      <c r="EN11" s="282">
        <f t="shared" si="77"/>
        <v>5</v>
      </c>
      <c r="EO11" s="282">
        <f t="shared" si="77"/>
        <v>6</v>
      </c>
      <c r="EP11" s="282">
        <f t="shared" si="77"/>
        <v>7</v>
      </c>
      <c r="EQ11" s="282">
        <f t="shared" si="77"/>
        <v>8</v>
      </c>
      <c r="ER11" s="282">
        <f t="shared" si="77"/>
        <v>9</v>
      </c>
      <c r="ES11" s="282">
        <f t="shared" si="77"/>
        <v>10</v>
      </c>
      <c r="ET11" s="282">
        <f t="shared" si="77"/>
        <v>11</v>
      </c>
      <c r="EU11" s="282">
        <f t="shared" si="77"/>
        <v>12</v>
      </c>
      <c r="EV11" s="282">
        <f t="shared" si="77"/>
        <v>1</v>
      </c>
      <c r="EW11" s="282">
        <f t="shared" si="77"/>
        <v>2</v>
      </c>
      <c r="EX11" s="282">
        <f t="shared" si="77"/>
        <v>3</v>
      </c>
      <c r="EY11" s="282">
        <f t="shared" si="77"/>
        <v>4</v>
      </c>
      <c r="EZ11" s="282">
        <f t="shared" si="77"/>
        <v>5</v>
      </c>
      <c r="FA11" s="282">
        <f t="shared" si="77"/>
        <v>6</v>
      </c>
      <c r="FB11" s="282">
        <f t="shared" si="77"/>
        <v>7</v>
      </c>
      <c r="FC11" s="282">
        <f t="shared" si="77"/>
        <v>8</v>
      </c>
      <c r="FD11" s="282">
        <f t="shared" si="77"/>
        <v>9</v>
      </c>
      <c r="FE11" s="282">
        <f t="shared" si="77"/>
        <v>10</v>
      </c>
      <c r="FF11" s="282">
        <f t="shared" si="77"/>
        <v>11</v>
      </c>
      <c r="FG11" s="282">
        <f t="shared" si="77"/>
        <v>12</v>
      </c>
      <c r="FH11" s="282">
        <f t="shared" si="77"/>
        <v>1</v>
      </c>
      <c r="FI11" s="282">
        <f t="shared" si="77"/>
        <v>2</v>
      </c>
      <c r="FJ11" s="282">
        <f t="shared" si="77"/>
        <v>3</v>
      </c>
      <c r="FK11" s="282">
        <f t="shared" si="77"/>
        <v>4</v>
      </c>
      <c r="FL11" s="282">
        <f t="shared" si="77"/>
        <v>5</v>
      </c>
      <c r="FM11" s="282">
        <f t="shared" si="77"/>
        <v>6</v>
      </c>
      <c r="FN11" s="282">
        <f t="shared" si="77"/>
        <v>7</v>
      </c>
      <c r="FO11" s="282">
        <f t="shared" si="77"/>
        <v>8</v>
      </c>
      <c r="FP11" s="282">
        <f t="shared" si="77"/>
        <v>9</v>
      </c>
      <c r="FQ11" s="287">
        <f t="shared" si="77"/>
        <v>10</v>
      </c>
      <c r="FR11" s="9"/>
      <c r="FS11" s="9"/>
      <c r="FT11" s="9"/>
      <c r="FU11" s="9"/>
    </row>
    <row r="12" spans="1:177" s="16" customFormat="1" x14ac:dyDescent="0.2">
      <c r="A12" s="9"/>
      <c r="B12" s="281" t="s">
        <v>79</v>
      </c>
      <c r="C12" s="282"/>
      <c r="D12" s="282"/>
      <c r="E12" s="282"/>
      <c r="F12" s="282"/>
      <c r="G12" s="282"/>
      <c r="H12" s="282"/>
      <c r="I12" s="282"/>
      <c r="J12" s="285">
        <f>(ROUNDUP(J13/12,0)&lt;='Summary&amp;Assumptions'!$D$18+1)*ROUNDUP(J13/12,0)</f>
        <v>0</v>
      </c>
      <c r="K12" s="285">
        <f>(ROUNDUP(K13/12,0)&lt;='Summary&amp;Assumptions'!$D$18+1)*ROUNDUP(K13/12,0)</f>
        <v>0</v>
      </c>
      <c r="L12" s="285">
        <f>(ROUNDUP(L13/12,0)&lt;='Summary&amp;Assumptions'!$D$18+1)*ROUNDUP(L13/12,0)</f>
        <v>0</v>
      </c>
      <c r="M12" s="285">
        <f>(ROUNDUP(M13/12,0)&lt;='Summary&amp;Assumptions'!$D$18+1)*ROUNDUP(M13/12,0)</f>
        <v>0</v>
      </c>
      <c r="N12" s="285">
        <f>(ROUNDUP(N13/12,0)&lt;='Summary&amp;Assumptions'!$D$18+1)*ROUNDUP(N13/12,0)</f>
        <v>0</v>
      </c>
      <c r="O12" s="285">
        <f>(ROUNDUP(O13/12,0)&lt;='Summary&amp;Assumptions'!$D$18+1)*ROUNDUP(O13/12,0)</f>
        <v>0</v>
      </c>
      <c r="P12" s="285">
        <f>(ROUNDUP(P13/12,0)&lt;='Summary&amp;Assumptions'!$D$18+1)*ROUNDUP(P13/12,0)</f>
        <v>0</v>
      </c>
      <c r="Q12" s="285">
        <f>(ROUNDUP(Q13/12,0)&lt;='Summary&amp;Assumptions'!$D$18+1)*ROUNDUP(Q13/12,0)</f>
        <v>0</v>
      </c>
      <c r="R12" s="285">
        <f>(ROUNDUP(R13/12,0)&lt;='Summary&amp;Assumptions'!$D$18+1)*ROUNDUP(R13/12,0)</f>
        <v>0</v>
      </c>
      <c r="S12" s="285">
        <f>(ROUNDUP(S13/12,0)&lt;='Summary&amp;Assumptions'!$D$18+1)*ROUNDUP(S13/12,0)</f>
        <v>0</v>
      </c>
      <c r="T12" s="285">
        <f>(ROUNDUP(T13/12,0)&lt;='Summary&amp;Assumptions'!$D$18+1)*ROUNDUP(T13/12,0)</f>
        <v>1</v>
      </c>
      <c r="U12" s="285">
        <f>(ROUNDUP(U13/12,0)&lt;='Summary&amp;Assumptions'!$D$18+1)*ROUNDUP(U13/12,0)</f>
        <v>1</v>
      </c>
      <c r="V12" s="285">
        <f>(ROUNDUP(V13/12,0)&lt;='Summary&amp;Assumptions'!$D$18+1)*ROUNDUP(V13/12,0)</f>
        <v>1</v>
      </c>
      <c r="W12" s="285">
        <f>(ROUNDUP(W13/12,0)&lt;='Summary&amp;Assumptions'!$D$18+1)*ROUNDUP(W13/12,0)</f>
        <v>1</v>
      </c>
      <c r="X12" s="285">
        <f>(ROUNDUP(X13/12,0)&lt;='Summary&amp;Assumptions'!$D$18+1)*ROUNDUP(X13/12,0)</f>
        <v>1</v>
      </c>
      <c r="Y12" s="285">
        <f>(ROUNDUP(Y13/12,0)&lt;='Summary&amp;Assumptions'!$D$18+1)*ROUNDUP(Y13/12,0)</f>
        <v>1</v>
      </c>
      <c r="Z12" s="285">
        <f>(ROUNDUP(Z13/12,0)&lt;='Summary&amp;Assumptions'!$D$18+1)*ROUNDUP(Z13/12,0)</f>
        <v>1</v>
      </c>
      <c r="AA12" s="285">
        <f>(ROUNDUP(AA13/12,0)&lt;='Summary&amp;Assumptions'!$D$18+1)*ROUNDUP(AA13/12,0)</f>
        <v>1</v>
      </c>
      <c r="AB12" s="285">
        <f>(ROUNDUP(AB13/12,0)&lt;='Summary&amp;Assumptions'!$D$18+1)*ROUNDUP(AB13/12,0)</f>
        <v>1</v>
      </c>
      <c r="AC12" s="285">
        <f>(ROUNDUP(AC13/12,0)&lt;='Summary&amp;Assumptions'!$D$18+1)*ROUNDUP(AC13/12,0)</f>
        <v>1</v>
      </c>
      <c r="AD12" s="285">
        <f>(ROUNDUP(AD13/12,0)&lt;='Summary&amp;Assumptions'!$D$18+1)*ROUNDUP(AD13/12,0)</f>
        <v>1</v>
      </c>
      <c r="AE12" s="285">
        <f>(ROUNDUP(AE13/12,0)&lt;='Summary&amp;Assumptions'!$D$18+1)*ROUNDUP(AE13/12,0)</f>
        <v>1</v>
      </c>
      <c r="AF12" s="285">
        <f>(ROUNDUP(AF13/12,0)&lt;='Summary&amp;Assumptions'!$D$18+1)*ROUNDUP(AF13/12,0)</f>
        <v>2</v>
      </c>
      <c r="AG12" s="285">
        <f>(ROUNDUP(AG13/12,0)&lt;='Summary&amp;Assumptions'!$D$18+1)*ROUNDUP(AG13/12,0)</f>
        <v>2</v>
      </c>
      <c r="AH12" s="285">
        <f>(ROUNDUP(AH13/12,0)&lt;='Summary&amp;Assumptions'!$D$18+1)*ROUNDUP(AH13/12,0)</f>
        <v>2</v>
      </c>
      <c r="AI12" s="285">
        <f>(ROUNDUP(AI13/12,0)&lt;='Summary&amp;Assumptions'!$D$18+1)*ROUNDUP(AI13/12,0)</f>
        <v>2</v>
      </c>
      <c r="AJ12" s="285">
        <f>(ROUNDUP(AJ13/12,0)&lt;='Summary&amp;Assumptions'!$D$18+1)*ROUNDUP(AJ13/12,0)</f>
        <v>2</v>
      </c>
      <c r="AK12" s="285">
        <f>(ROUNDUP(AK13/12,0)&lt;='Summary&amp;Assumptions'!$D$18+1)*ROUNDUP(AK13/12,0)</f>
        <v>2</v>
      </c>
      <c r="AL12" s="285">
        <f>(ROUNDUP(AL13/12,0)&lt;='Summary&amp;Assumptions'!$D$18+1)*ROUNDUP(AL13/12,0)</f>
        <v>2</v>
      </c>
      <c r="AM12" s="285">
        <f>(ROUNDUP(AM13/12,0)&lt;='Summary&amp;Assumptions'!$D$18+1)*ROUNDUP(AM13/12,0)</f>
        <v>2</v>
      </c>
      <c r="AN12" s="285">
        <f>(ROUNDUP(AN13/12,0)&lt;='Summary&amp;Assumptions'!$D$18+1)*ROUNDUP(AN13/12,0)</f>
        <v>2</v>
      </c>
      <c r="AO12" s="285">
        <f>(ROUNDUP(AO13/12,0)&lt;='Summary&amp;Assumptions'!$D$18+1)*ROUNDUP(AO13/12,0)</f>
        <v>2</v>
      </c>
      <c r="AP12" s="285">
        <f>(ROUNDUP(AP13/12,0)&lt;='Summary&amp;Assumptions'!$D$18+1)*ROUNDUP(AP13/12,0)</f>
        <v>2</v>
      </c>
      <c r="AQ12" s="285">
        <f>(ROUNDUP(AQ13/12,0)&lt;='Summary&amp;Assumptions'!$D$18+1)*ROUNDUP(AQ13/12,0)</f>
        <v>2</v>
      </c>
      <c r="AR12" s="285">
        <f>(ROUNDUP(AR13/12,0)&lt;='Summary&amp;Assumptions'!$D$18+1)*ROUNDUP(AR13/12,0)</f>
        <v>3</v>
      </c>
      <c r="AS12" s="285">
        <f>(ROUNDUP(AS13/12,0)&lt;='Summary&amp;Assumptions'!$D$18+1)*ROUNDUP(AS13/12,0)</f>
        <v>3</v>
      </c>
      <c r="AT12" s="285">
        <f>(ROUNDUP(AT13/12,0)&lt;='Summary&amp;Assumptions'!$D$18+1)*ROUNDUP(AT13/12,0)</f>
        <v>3</v>
      </c>
      <c r="AU12" s="285">
        <f>(ROUNDUP(AU13/12,0)&lt;='Summary&amp;Assumptions'!$D$18+1)*ROUNDUP(AU13/12,0)</f>
        <v>3</v>
      </c>
      <c r="AV12" s="285">
        <f>(ROUNDUP(AV13/12,0)&lt;='Summary&amp;Assumptions'!$D$18+1)*ROUNDUP(AV13/12,0)</f>
        <v>3</v>
      </c>
      <c r="AW12" s="285">
        <f>(ROUNDUP(AW13/12,0)&lt;='Summary&amp;Assumptions'!$D$18+1)*ROUNDUP(AW13/12,0)</f>
        <v>3</v>
      </c>
      <c r="AX12" s="285">
        <f>(ROUNDUP(AX13/12,0)&lt;='Summary&amp;Assumptions'!$D$18+1)*ROUNDUP(AX13/12,0)</f>
        <v>3</v>
      </c>
      <c r="AY12" s="285">
        <f>(ROUNDUP(AY13/12,0)&lt;='Summary&amp;Assumptions'!$D$18+1)*ROUNDUP(AY13/12,0)</f>
        <v>3</v>
      </c>
      <c r="AZ12" s="285">
        <f>(ROUNDUP(AZ13/12,0)&lt;='Summary&amp;Assumptions'!$D$18+1)*ROUNDUP(AZ13/12,0)</f>
        <v>3</v>
      </c>
      <c r="BA12" s="285">
        <f>(ROUNDUP(BA13/12,0)&lt;='Summary&amp;Assumptions'!$D$18+1)*ROUNDUP(BA13/12,0)</f>
        <v>3</v>
      </c>
      <c r="BB12" s="285">
        <f>(ROUNDUP(BB13/12,0)&lt;='Summary&amp;Assumptions'!$D$18+1)*ROUNDUP(BB13/12,0)</f>
        <v>3</v>
      </c>
      <c r="BC12" s="285">
        <f>(ROUNDUP(BC13/12,0)&lt;='Summary&amp;Assumptions'!$D$18+1)*ROUNDUP(BC13/12,0)</f>
        <v>3</v>
      </c>
      <c r="BD12" s="285">
        <f>(ROUNDUP(BD13/12,0)&lt;='Summary&amp;Assumptions'!$D$18+1)*ROUNDUP(BD13/12,0)</f>
        <v>4</v>
      </c>
      <c r="BE12" s="285">
        <f>(ROUNDUP(BE13/12,0)&lt;='Summary&amp;Assumptions'!$D$18+1)*ROUNDUP(BE13/12,0)</f>
        <v>4</v>
      </c>
      <c r="BF12" s="285">
        <f>(ROUNDUP(BF13/12,0)&lt;='Summary&amp;Assumptions'!$D$18+1)*ROUNDUP(BF13/12,0)</f>
        <v>4</v>
      </c>
      <c r="BG12" s="285">
        <f>(ROUNDUP(BG13/12,0)&lt;='Summary&amp;Assumptions'!$D$18+1)*ROUNDUP(BG13/12,0)</f>
        <v>4</v>
      </c>
      <c r="BH12" s="285">
        <f>(ROUNDUP(BH13/12,0)&lt;='Summary&amp;Assumptions'!$D$18+1)*ROUNDUP(BH13/12,0)</f>
        <v>4</v>
      </c>
      <c r="BI12" s="285">
        <f>(ROUNDUP(BI13/12,0)&lt;='Summary&amp;Assumptions'!$D$18+1)*ROUNDUP(BI13/12,0)</f>
        <v>4</v>
      </c>
      <c r="BJ12" s="285">
        <f>(ROUNDUP(BJ13/12,0)&lt;='Summary&amp;Assumptions'!$D$18+1)*ROUNDUP(BJ13/12,0)</f>
        <v>4</v>
      </c>
      <c r="BK12" s="285">
        <f>(ROUNDUP(BK13/12,0)&lt;='Summary&amp;Assumptions'!$D$18+1)*ROUNDUP(BK13/12,0)</f>
        <v>4</v>
      </c>
      <c r="BL12" s="285">
        <f>(ROUNDUP(BL13/12,0)&lt;='Summary&amp;Assumptions'!$D$18+1)*ROUNDUP(BL13/12,0)</f>
        <v>4</v>
      </c>
      <c r="BM12" s="285">
        <f>(ROUNDUP(BM13/12,0)&lt;='Summary&amp;Assumptions'!$D$18+1)*ROUNDUP(BM13/12,0)</f>
        <v>4</v>
      </c>
      <c r="BN12" s="285">
        <f>(ROUNDUP(BN13/12,0)&lt;='Summary&amp;Assumptions'!$D$18+1)*ROUNDUP(BN13/12,0)</f>
        <v>4</v>
      </c>
      <c r="BO12" s="285">
        <f>(ROUNDUP(BO13/12,0)&lt;='Summary&amp;Assumptions'!$D$18+1)*ROUNDUP(BO13/12,0)</f>
        <v>4</v>
      </c>
      <c r="BP12" s="285">
        <f>(ROUNDUP(BP13/12,0)&lt;='Summary&amp;Assumptions'!$D$18+1)*ROUNDUP(BP13/12,0)</f>
        <v>5</v>
      </c>
      <c r="BQ12" s="285">
        <f>(ROUNDUP(BQ13/12,0)&lt;='Summary&amp;Assumptions'!$D$18+1)*ROUNDUP(BQ13/12,0)</f>
        <v>5</v>
      </c>
      <c r="BR12" s="285">
        <f>(ROUNDUP(BR13/12,0)&lt;='Summary&amp;Assumptions'!$D$18+1)*ROUNDUP(BR13/12,0)</f>
        <v>5</v>
      </c>
      <c r="BS12" s="285">
        <f>(ROUNDUP(BS13/12,0)&lt;='Summary&amp;Assumptions'!$D$18+1)*ROUNDUP(BS13/12,0)</f>
        <v>5</v>
      </c>
      <c r="BT12" s="285">
        <f>(ROUNDUP(BT13/12,0)&lt;='Summary&amp;Assumptions'!$D$18+1)*ROUNDUP(BT13/12,0)</f>
        <v>5</v>
      </c>
      <c r="BU12" s="285">
        <f>(ROUNDUP(BU13/12,0)&lt;='Summary&amp;Assumptions'!$D$18+1)*ROUNDUP(BU13/12,0)</f>
        <v>5</v>
      </c>
      <c r="BV12" s="285">
        <f>(ROUNDUP(BV13/12,0)&lt;='Summary&amp;Assumptions'!$D$18+1)*ROUNDUP(BV13/12,0)</f>
        <v>5</v>
      </c>
      <c r="BW12" s="285">
        <f>(ROUNDUP(BW13/12,0)&lt;='Summary&amp;Assumptions'!$D$18+1)*ROUNDUP(BW13/12,0)</f>
        <v>5</v>
      </c>
      <c r="BX12" s="285">
        <f>(ROUNDUP(BX13/12,0)&lt;='Summary&amp;Assumptions'!$D$18+1)*ROUNDUP(BX13/12,0)</f>
        <v>5</v>
      </c>
      <c r="BY12" s="285">
        <f>(ROUNDUP(BY13/12,0)&lt;='Summary&amp;Assumptions'!$D$18+1)*ROUNDUP(BY13/12,0)</f>
        <v>5</v>
      </c>
      <c r="BZ12" s="285">
        <f>(ROUNDUP(BZ13/12,0)&lt;='Summary&amp;Assumptions'!$D$18+1)*ROUNDUP(BZ13/12,0)</f>
        <v>5</v>
      </c>
      <c r="CA12" s="285">
        <f>(ROUNDUP(CA13/12,0)&lt;='Summary&amp;Assumptions'!$D$18+1)*ROUNDUP(CA13/12,0)</f>
        <v>5</v>
      </c>
      <c r="CB12" s="285">
        <f>(ROUNDUP(CB13/12,0)&lt;='Summary&amp;Assumptions'!$D$18+1)*ROUNDUP(CB13/12,0)</f>
        <v>6</v>
      </c>
      <c r="CC12" s="285">
        <f>(ROUNDUP(CC13/12,0)&lt;='Summary&amp;Assumptions'!$D$18+1)*ROUNDUP(CC13/12,0)</f>
        <v>6</v>
      </c>
      <c r="CD12" s="285">
        <f>(ROUNDUP(CD13/12,0)&lt;='Summary&amp;Assumptions'!$D$18+1)*ROUNDUP(CD13/12,0)</f>
        <v>6</v>
      </c>
      <c r="CE12" s="285">
        <f>(ROUNDUP(CE13/12,0)&lt;='Summary&amp;Assumptions'!$D$18+1)*ROUNDUP(CE13/12,0)</f>
        <v>6</v>
      </c>
      <c r="CF12" s="285">
        <f>(ROUNDUP(CF13/12,0)&lt;='Summary&amp;Assumptions'!$D$18+1)*ROUNDUP(CF13/12,0)</f>
        <v>6</v>
      </c>
      <c r="CG12" s="285">
        <f>(ROUNDUP(CG13/12,0)&lt;='Summary&amp;Assumptions'!$D$18+1)*ROUNDUP(CG13/12,0)</f>
        <v>6</v>
      </c>
      <c r="CH12" s="285">
        <f>(ROUNDUP(CH13/12,0)&lt;='Summary&amp;Assumptions'!$D$18+1)*ROUNDUP(CH13/12,0)</f>
        <v>6</v>
      </c>
      <c r="CI12" s="285">
        <f>(ROUNDUP(CI13/12,0)&lt;='Summary&amp;Assumptions'!$D$18+1)*ROUNDUP(CI13/12,0)</f>
        <v>6</v>
      </c>
      <c r="CJ12" s="285">
        <f>(ROUNDUP(CJ13/12,0)&lt;='Summary&amp;Assumptions'!$D$18+1)*ROUNDUP(CJ13/12,0)</f>
        <v>6</v>
      </c>
      <c r="CK12" s="285">
        <f>(ROUNDUP(CK13/12,0)&lt;='Summary&amp;Assumptions'!$D$18+1)*ROUNDUP(CK13/12,0)</f>
        <v>6</v>
      </c>
      <c r="CL12" s="285">
        <f>(ROUNDUP(CL13/12,0)&lt;='Summary&amp;Assumptions'!$D$18+1)*ROUNDUP(CL13/12,0)</f>
        <v>6</v>
      </c>
      <c r="CM12" s="285">
        <f>(ROUNDUP(CM13/12,0)&lt;='Summary&amp;Assumptions'!$D$18+1)*ROUNDUP(CM13/12,0)</f>
        <v>6</v>
      </c>
      <c r="CN12" s="285">
        <f>(ROUNDUP(CN13/12,0)&lt;='Summary&amp;Assumptions'!$D$18+1)*ROUNDUP(CN13/12,0)</f>
        <v>7</v>
      </c>
      <c r="CO12" s="285">
        <f>(ROUNDUP(CO13/12,0)&lt;='Summary&amp;Assumptions'!$D$18+1)*ROUNDUP(CO13/12,0)</f>
        <v>7</v>
      </c>
      <c r="CP12" s="285">
        <f>(ROUNDUP(CP13/12,0)&lt;='Summary&amp;Assumptions'!$D$18+1)*ROUNDUP(CP13/12,0)</f>
        <v>7</v>
      </c>
      <c r="CQ12" s="285">
        <f>(ROUNDUP(CQ13/12,0)&lt;='Summary&amp;Assumptions'!$D$18+1)*ROUNDUP(CQ13/12,0)</f>
        <v>7</v>
      </c>
      <c r="CR12" s="285">
        <f>(ROUNDUP(CR13/12,0)&lt;='Summary&amp;Assumptions'!$D$18+1)*ROUNDUP(CR13/12,0)</f>
        <v>7</v>
      </c>
      <c r="CS12" s="285">
        <f>(ROUNDUP(CS13/12,0)&lt;='Summary&amp;Assumptions'!$D$18+1)*ROUNDUP(CS13/12,0)</f>
        <v>7</v>
      </c>
      <c r="CT12" s="285">
        <f>(ROUNDUP(CT13/12,0)&lt;='Summary&amp;Assumptions'!$D$18+1)*ROUNDUP(CT13/12,0)</f>
        <v>7</v>
      </c>
      <c r="CU12" s="285">
        <f>(ROUNDUP(CU13/12,0)&lt;='Summary&amp;Assumptions'!$D$18+1)*ROUNDUP(CU13/12,0)</f>
        <v>7</v>
      </c>
      <c r="CV12" s="285">
        <f>(ROUNDUP(CV13/12,0)&lt;='Summary&amp;Assumptions'!$D$18+1)*ROUNDUP(CV13/12,0)</f>
        <v>7</v>
      </c>
      <c r="CW12" s="285">
        <f>(ROUNDUP(CW13/12,0)&lt;='Summary&amp;Assumptions'!$D$18+1)*ROUNDUP(CW13/12,0)</f>
        <v>7</v>
      </c>
      <c r="CX12" s="285">
        <f>(ROUNDUP(CX13/12,0)&lt;='Summary&amp;Assumptions'!$D$18+1)*ROUNDUP(CX13/12,0)</f>
        <v>7</v>
      </c>
      <c r="CY12" s="285">
        <f>(ROUNDUP(CY13/12,0)&lt;='Summary&amp;Assumptions'!$D$18+1)*ROUNDUP(CY13/12,0)</f>
        <v>7</v>
      </c>
      <c r="CZ12" s="285">
        <f>(ROUNDUP(CZ13/12,0)&lt;='Summary&amp;Assumptions'!$D$18+1)*ROUNDUP(CZ13/12,0)</f>
        <v>8</v>
      </c>
      <c r="DA12" s="285">
        <f>(ROUNDUP(DA13/12,0)&lt;='Summary&amp;Assumptions'!$D$18+1)*ROUNDUP(DA13/12,0)</f>
        <v>8</v>
      </c>
      <c r="DB12" s="285">
        <f>(ROUNDUP(DB13/12,0)&lt;='Summary&amp;Assumptions'!$D$18+1)*ROUNDUP(DB13/12,0)</f>
        <v>8</v>
      </c>
      <c r="DC12" s="285">
        <f>(ROUNDUP(DC13/12,0)&lt;='Summary&amp;Assumptions'!$D$18+1)*ROUNDUP(DC13/12,0)</f>
        <v>8</v>
      </c>
      <c r="DD12" s="285">
        <f>(ROUNDUP(DD13/12,0)&lt;='Summary&amp;Assumptions'!$D$18+1)*ROUNDUP(DD13/12,0)</f>
        <v>8</v>
      </c>
      <c r="DE12" s="285">
        <f>(ROUNDUP(DE13/12,0)&lt;='Summary&amp;Assumptions'!$D$18+1)*ROUNDUP(DE13/12,0)</f>
        <v>8</v>
      </c>
      <c r="DF12" s="285">
        <f>(ROUNDUP(DF13/12,0)&lt;='Summary&amp;Assumptions'!$D$18+1)*ROUNDUP(DF13/12,0)</f>
        <v>8</v>
      </c>
      <c r="DG12" s="285">
        <f>(ROUNDUP(DG13/12,0)&lt;='Summary&amp;Assumptions'!$D$18+1)*ROUNDUP(DG13/12,0)</f>
        <v>8</v>
      </c>
      <c r="DH12" s="285">
        <f>(ROUNDUP(DH13/12,0)&lt;='Summary&amp;Assumptions'!$D$18+1)*ROUNDUP(DH13/12,0)</f>
        <v>8</v>
      </c>
      <c r="DI12" s="285">
        <f>(ROUNDUP(DI13/12,0)&lt;='Summary&amp;Assumptions'!$D$18+1)*ROUNDUP(DI13/12,0)</f>
        <v>8</v>
      </c>
      <c r="DJ12" s="285">
        <f>(ROUNDUP(DJ13/12,0)&lt;='Summary&amp;Assumptions'!$D$18+1)*ROUNDUP(DJ13/12,0)</f>
        <v>8</v>
      </c>
      <c r="DK12" s="285">
        <f>(ROUNDUP(DK13/12,0)&lt;='Summary&amp;Assumptions'!$D$18+1)*ROUNDUP(DK13/12,0)</f>
        <v>8</v>
      </c>
      <c r="DL12" s="285">
        <f>(ROUNDUP(DL13/12,0)&lt;='Summary&amp;Assumptions'!$D$18+1)*ROUNDUP(DL13/12,0)</f>
        <v>9</v>
      </c>
      <c r="DM12" s="285">
        <f>(ROUNDUP(DM13/12,0)&lt;='Summary&amp;Assumptions'!$D$18+1)*ROUNDUP(DM13/12,0)</f>
        <v>9</v>
      </c>
      <c r="DN12" s="285">
        <f>(ROUNDUP(DN13/12,0)&lt;='Summary&amp;Assumptions'!$D$18+1)*ROUNDUP(DN13/12,0)</f>
        <v>9</v>
      </c>
      <c r="DO12" s="285">
        <f>(ROUNDUP(DO13/12,0)&lt;='Summary&amp;Assumptions'!$D$18+1)*ROUNDUP(DO13/12,0)</f>
        <v>9</v>
      </c>
      <c r="DP12" s="285">
        <f>(ROUNDUP(DP13/12,0)&lt;='Summary&amp;Assumptions'!$D$18+1)*ROUNDUP(DP13/12,0)</f>
        <v>9</v>
      </c>
      <c r="DQ12" s="285">
        <f>(ROUNDUP(DQ13/12,0)&lt;='Summary&amp;Assumptions'!$D$18+1)*ROUNDUP(DQ13/12,0)</f>
        <v>9</v>
      </c>
      <c r="DR12" s="285">
        <f>(ROUNDUP(DR13/12,0)&lt;='Summary&amp;Assumptions'!$D$18+1)*ROUNDUP(DR13/12,0)</f>
        <v>9</v>
      </c>
      <c r="DS12" s="285">
        <f>(ROUNDUP(DS13/12,0)&lt;='Summary&amp;Assumptions'!$D$18+1)*ROUNDUP(DS13/12,0)</f>
        <v>9</v>
      </c>
      <c r="DT12" s="285">
        <f>(ROUNDUP(DT13/12,0)&lt;='Summary&amp;Assumptions'!$D$18+1)*ROUNDUP(DT13/12,0)</f>
        <v>9</v>
      </c>
      <c r="DU12" s="285">
        <f>(ROUNDUP(DU13/12,0)&lt;='Summary&amp;Assumptions'!$D$18+1)*ROUNDUP(DU13/12,0)</f>
        <v>9</v>
      </c>
      <c r="DV12" s="285">
        <f>(ROUNDUP(DV13/12,0)&lt;='Summary&amp;Assumptions'!$D$18+1)*ROUNDUP(DV13/12,0)</f>
        <v>9</v>
      </c>
      <c r="DW12" s="285">
        <f>(ROUNDUP(DW13/12,0)&lt;='Summary&amp;Assumptions'!$D$18+1)*ROUNDUP(DW13/12,0)</f>
        <v>9</v>
      </c>
      <c r="DX12" s="285">
        <f>(ROUNDUP(DX13/12,0)&lt;='Summary&amp;Assumptions'!$D$18+1)*ROUNDUP(DX13/12,0)</f>
        <v>10</v>
      </c>
      <c r="DY12" s="285">
        <f>(ROUNDUP(DY13/12,0)&lt;='Summary&amp;Assumptions'!$D$18+1)*ROUNDUP(DY13/12,0)</f>
        <v>10</v>
      </c>
      <c r="DZ12" s="285">
        <f>(ROUNDUP(DZ13/12,0)&lt;='Summary&amp;Assumptions'!$D$18+1)*ROUNDUP(DZ13/12,0)</f>
        <v>10</v>
      </c>
      <c r="EA12" s="285">
        <f>(ROUNDUP(EA13/12,0)&lt;='Summary&amp;Assumptions'!$D$18+1)*ROUNDUP(EA13/12,0)</f>
        <v>10</v>
      </c>
      <c r="EB12" s="285">
        <f>(ROUNDUP(EB13/12,0)&lt;='Summary&amp;Assumptions'!$D$18+1)*ROUNDUP(EB13/12,0)</f>
        <v>10</v>
      </c>
      <c r="EC12" s="285">
        <f>(ROUNDUP(EC13/12,0)&lt;='Summary&amp;Assumptions'!$D$18+1)*ROUNDUP(EC13/12,0)</f>
        <v>10</v>
      </c>
      <c r="ED12" s="285">
        <f>(ROUNDUP(ED13/12,0)&lt;='Summary&amp;Assumptions'!$D$18+1)*ROUNDUP(ED13/12,0)</f>
        <v>10</v>
      </c>
      <c r="EE12" s="285">
        <f>(ROUNDUP(EE13/12,0)&lt;='Summary&amp;Assumptions'!$D$18+1)*ROUNDUP(EE13/12,0)</f>
        <v>10</v>
      </c>
      <c r="EF12" s="285">
        <f>(ROUNDUP(EF13/12,0)&lt;='Summary&amp;Assumptions'!$D$18+1)*ROUNDUP(EF13/12,0)</f>
        <v>10</v>
      </c>
      <c r="EG12" s="285">
        <f>(ROUNDUP(EG13/12,0)&lt;='Summary&amp;Assumptions'!$D$18+1)*ROUNDUP(EG13/12,0)</f>
        <v>10</v>
      </c>
      <c r="EH12" s="285">
        <f>(ROUNDUP(EH13/12,0)&lt;='Summary&amp;Assumptions'!$D$18+1)*ROUNDUP(EH13/12,0)</f>
        <v>10</v>
      </c>
      <c r="EI12" s="285">
        <f>(ROUNDUP(EI13/12,0)&lt;='Summary&amp;Assumptions'!$D$18+1)*ROUNDUP(EI13/12,0)</f>
        <v>10</v>
      </c>
      <c r="EJ12" s="285">
        <f>(ROUNDUP(EJ13/12,0)&lt;='Summary&amp;Assumptions'!$D$18+1)*ROUNDUP(EJ13/12,0)</f>
        <v>11</v>
      </c>
      <c r="EK12" s="285">
        <f>(ROUNDUP(EK13/12,0)&lt;='Summary&amp;Assumptions'!$D$18+1)*ROUNDUP(EK13/12,0)</f>
        <v>11</v>
      </c>
      <c r="EL12" s="285">
        <f>(ROUNDUP(EL13/12,0)&lt;='Summary&amp;Assumptions'!$D$18+1)*ROUNDUP(EL13/12,0)</f>
        <v>11</v>
      </c>
      <c r="EM12" s="285">
        <f>(ROUNDUP(EM13/12,0)&lt;='Summary&amp;Assumptions'!$D$18+1)*ROUNDUP(EM13/12,0)</f>
        <v>11</v>
      </c>
      <c r="EN12" s="285">
        <f>(ROUNDUP(EN13/12,0)&lt;='Summary&amp;Assumptions'!$D$18+1)*ROUNDUP(EN13/12,0)</f>
        <v>11</v>
      </c>
      <c r="EO12" s="285">
        <f>(ROUNDUP(EO13/12,0)&lt;='Summary&amp;Assumptions'!$D$18+1)*ROUNDUP(EO13/12,0)</f>
        <v>11</v>
      </c>
      <c r="EP12" s="285">
        <f>(ROUNDUP(EP13/12,0)&lt;='Summary&amp;Assumptions'!$D$18+1)*ROUNDUP(EP13/12,0)</f>
        <v>11</v>
      </c>
      <c r="EQ12" s="285">
        <f>(ROUNDUP(EQ13/12,0)&lt;='Summary&amp;Assumptions'!$D$18+1)*ROUNDUP(EQ13/12,0)</f>
        <v>11</v>
      </c>
      <c r="ER12" s="285">
        <f>(ROUNDUP(ER13/12,0)&lt;='Summary&amp;Assumptions'!$D$18+1)*ROUNDUP(ER13/12,0)</f>
        <v>11</v>
      </c>
      <c r="ES12" s="285">
        <f>(ROUNDUP(ES13/12,0)&lt;='Summary&amp;Assumptions'!$D$18+1)*ROUNDUP(ES13/12,0)</f>
        <v>11</v>
      </c>
      <c r="ET12" s="285">
        <f>(ROUNDUP(ET13/12,0)&lt;='Summary&amp;Assumptions'!$D$18+1)*ROUNDUP(ET13/12,0)</f>
        <v>11</v>
      </c>
      <c r="EU12" s="285">
        <f>(ROUNDUP(EU13/12,0)&lt;='Summary&amp;Assumptions'!$D$18+1)*ROUNDUP(EU13/12,0)</f>
        <v>11</v>
      </c>
      <c r="EV12" s="285">
        <f>(ROUNDUP(EV13/12,0)&lt;='Summary&amp;Assumptions'!$D$18+1)*ROUNDUP(EV13/12,0)</f>
        <v>0</v>
      </c>
      <c r="EW12" s="285">
        <f>(ROUNDUP(EW13/12,0)&lt;='Summary&amp;Assumptions'!$D$18+1)*ROUNDUP(EW13/12,0)</f>
        <v>0</v>
      </c>
      <c r="EX12" s="285">
        <f>(ROUNDUP(EX13/12,0)&lt;='Summary&amp;Assumptions'!$D$18+1)*ROUNDUP(EX13/12,0)</f>
        <v>0</v>
      </c>
      <c r="EY12" s="285">
        <f>(ROUNDUP(EY13/12,0)&lt;='Summary&amp;Assumptions'!$D$18+1)*ROUNDUP(EY13/12,0)</f>
        <v>0</v>
      </c>
      <c r="EZ12" s="285">
        <f>(ROUNDUP(EZ13/12,0)&lt;='Summary&amp;Assumptions'!$D$18+1)*ROUNDUP(EZ13/12,0)</f>
        <v>0</v>
      </c>
      <c r="FA12" s="285">
        <f>(ROUNDUP(FA13/12,0)&lt;='Summary&amp;Assumptions'!$D$18+1)*ROUNDUP(FA13/12,0)</f>
        <v>0</v>
      </c>
      <c r="FB12" s="285">
        <f>(ROUNDUP(FB13/12,0)&lt;='Summary&amp;Assumptions'!$D$18+1)*ROUNDUP(FB13/12,0)</f>
        <v>0</v>
      </c>
      <c r="FC12" s="285">
        <f>(ROUNDUP(FC13/12,0)&lt;='Summary&amp;Assumptions'!$D$18+1)*ROUNDUP(FC13/12,0)</f>
        <v>0</v>
      </c>
      <c r="FD12" s="285">
        <f>(ROUNDUP(FD13/12,0)&lt;='Summary&amp;Assumptions'!$D$18+1)*ROUNDUP(FD13/12,0)</f>
        <v>0</v>
      </c>
      <c r="FE12" s="285">
        <f>(ROUNDUP(FE13/12,0)&lt;='Summary&amp;Assumptions'!$D$18+1)*ROUNDUP(FE13/12,0)</f>
        <v>0</v>
      </c>
      <c r="FF12" s="285">
        <f>(ROUNDUP(FF13/12,0)&lt;='Summary&amp;Assumptions'!$D$18+1)*ROUNDUP(FF13/12,0)</f>
        <v>0</v>
      </c>
      <c r="FG12" s="285">
        <f>(ROUNDUP(FG13/12,0)&lt;='Summary&amp;Assumptions'!$D$18+1)*ROUNDUP(FG13/12,0)</f>
        <v>0</v>
      </c>
      <c r="FH12" s="285">
        <f>(ROUNDUP(FH13/12,0)&lt;='Summary&amp;Assumptions'!$D$18+1)*ROUNDUP(FH13/12,0)</f>
        <v>0</v>
      </c>
      <c r="FI12" s="285">
        <f>(ROUNDUP(FI13/12,0)&lt;='Summary&amp;Assumptions'!$D$18+1)*ROUNDUP(FI13/12,0)</f>
        <v>0</v>
      </c>
      <c r="FJ12" s="285">
        <f>(ROUNDUP(FJ13/12,0)&lt;='Summary&amp;Assumptions'!$D$18+1)*ROUNDUP(FJ13/12,0)</f>
        <v>0</v>
      </c>
      <c r="FK12" s="285">
        <f>(ROUNDUP(FK13/12,0)&lt;='Summary&amp;Assumptions'!$D$18+1)*ROUNDUP(FK13/12,0)</f>
        <v>0</v>
      </c>
      <c r="FL12" s="285">
        <f>(ROUNDUP(FL13/12,0)&lt;='Summary&amp;Assumptions'!$D$18+1)*ROUNDUP(FL13/12,0)</f>
        <v>0</v>
      </c>
      <c r="FM12" s="285">
        <f>(ROUNDUP(FM13/12,0)&lt;='Summary&amp;Assumptions'!$D$18+1)*ROUNDUP(FM13/12,0)</f>
        <v>0</v>
      </c>
      <c r="FN12" s="285">
        <f>(ROUNDUP(FN13/12,0)&lt;='Summary&amp;Assumptions'!$D$18+1)*ROUNDUP(FN13/12,0)</f>
        <v>0</v>
      </c>
      <c r="FO12" s="285">
        <f>(ROUNDUP(FO13/12,0)&lt;='Summary&amp;Assumptions'!$D$18+1)*ROUNDUP(FO13/12,0)</f>
        <v>0</v>
      </c>
      <c r="FP12" s="285">
        <f>(ROUNDUP(FP13/12,0)&lt;='Summary&amp;Assumptions'!$D$18+1)*ROUNDUP(FP13/12,0)</f>
        <v>0</v>
      </c>
      <c r="FQ12" s="286">
        <f>(ROUNDUP(FQ13/12,0)&lt;='Summary&amp;Assumptions'!$D$18+1)*ROUNDUP(FQ13/12,0)</f>
        <v>0</v>
      </c>
      <c r="FR12" s="236"/>
      <c r="FS12" s="236"/>
      <c r="FT12" s="236"/>
      <c r="FU12" s="9"/>
    </row>
    <row r="13" spans="1:177" s="16" customFormat="1" x14ac:dyDescent="0.2">
      <c r="A13" s="9"/>
      <c r="B13" s="288"/>
      <c r="C13" s="289"/>
      <c r="D13" s="289"/>
      <c r="E13" s="289"/>
      <c r="F13" s="289"/>
      <c r="G13" s="289"/>
      <c r="H13" s="289"/>
      <c r="I13" s="289"/>
      <c r="J13" s="289">
        <f>(J9&gt;='Summary&amp;Assumptions'!$D$17)*1+B13</f>
        <v>0</v>
      </c>
      <c r="K13" s="289">
        <f>(K9&gt;='Summary&amp;Assumptions'!$D$17)*1+J13</f>
        <v>0</v>
      </c>
      <c r="L13" s="289">
        <f>(L9&gt;='Summary&amp;Assumptions'!$D$17)*1+K13</f>
        <v>0</v>
      </c>
      <c r="M13" s="289">
        <f>(M9&gt;='Summary&amp;Assumptions'!$D$17)*1+L13</f>
        <v>0</v>
      </c>
      <c r="N13" s="289">
        <f>(N9&gt;='Summary&amp;Assumptions'!$D$17)*1+M13</f>
        <v>0</v>
      </c>
      <c r="O13" s="289">
        <f>(O9&gt;='Summary&amp;Assumptions'!$D$17)*1+N13</f>
        <v>0</v>
      </c>
      <c r="P13" s="289">
        <f>(P9&gt;='Summary&amp;Assumptions'!$D$17)*1+O13</f>
        <v>0</v>
      </c>
      <c r="Q13" s="289">
        <f>(Q9&gt;='Summary&amp;Assumptions'!$D$17)*1+P13</f>
        <v>0</v>
      </c>
      <c r="R13" s="289">
        <f>(R9&gt;='Summary&amp;Assumptions'!$D$17)*1+Q13</f>
        <v>0</v>
      </c>
      <c r="S13" s="289">
        <f>(S9&gt;='Summary&amp;Assumptions'!$D$17)*1+R13</f>
        <v>0</v>
      </c>
      <c r="T13" s="289">
        <f>(T9&gt;='Summary&amp;Assumptions'!$D$17)*1+S13</f>
        <v>1</v>
      </c>
      <c r="U13" s="289">
        <f>(U9&gt;='Summary&amp;Assumptions'!$D$17)*1+T13</f>
        <v>2</v>
      </c>
      <c r="V13" s="289">
        <f>(V9&gt;='Summary&amp;Assumptions'!$D$17)*1+U13</f>
        <v>3</v>
      </c>
      <c r="W13" s="289">
        <f>(W9&gt;='Summary&amp;Assumptions'!$D$17)*1+V13</f>
        <v>4</v>
      </c>
      <c r="X13" s="289">
        <f>(X9&gt;='Summary&amp;Assumptions'!$D$17)*1+W13</f>
        <v>5</v>
      </c>
      <c r="Y13" s="289">
        <f>(Y9&gt;='Summary&amp;Assumptions'!$D$17)*1+X13</f>
        <v>6</v>
      </c>
      <c r="Z13" s="289">
        <f>(Z9&gt;='Summary&amp;Assumptions'!$D$17)*1+Y13</f>
        <v>7</v>
      </c>
      <c r="AA13" s="289">
        <f>(AA9&gt;='Summary&amp;Assumptions'!$D$17)*1+Z13</f>
        <v>8</v>
      </c>
      <c r="AB13" s="289">
        <f>(AB9&gt;='Summary&amp;Assumptions'!$D$17)*1+AA13</f>
        <v>9</v>
      </c>
      <c r="AC13" s="289">
        <f>(AC9&gt;='Summary&amp;Assumptions'!$D$17)*1+AB13</f>
        <v>10</v>
      </c>
      <c r="AD13" s="289">
        <f>(AD9&gt;='Summary&amp;Assumptions'!$D$17)*1+AC13</f>
        <v>11</v>
      </c>
      <c r="AE13" s="289">
        <f>(AE9&gt;='Summary&amp;Assumptions'!$D$17)*1+AD13</f>
        <v>12</v>
      </c>
      <c r="AF13" s="289">
        <f>(AF9&gt;='Summary&amp;Assumptions'!$D$17)*1+AE13</f>
        <v>13</v>
      </c>
      <c r="AG13" s="289">
        <f>(AG9&gt;='Summary&amp;Assumptions'!$D$17)*1+AF13</f>
        <v>14</v>
      </c>
      <c r="AH13" s="289">
        <f>(AH9&gt;='Summary&amp;Assumptions'!$D$17)*1+AG13</f>
        <v>15</v>
      </c>
      <c r="AI13" s="289">
        <f>(AI9&gt;='Summary&amp;Assumptions'!$D$17)*1+AH13</f>
        <v>16</v>
      </c>
      <c r="AJ13" s="289">
        <f>(AJ9&gt;='Summary&amp;Assumptions'!$D$17)*1+AI13</f>
        <v>17</v>
      </c>
      <c r="AK13" s="289">
        <f>(AK9&gt;='Summary&amp;Assumptions'!$D$17)*1+AJ13</f>
        <v>18</v>
      </c>
      <c r="AL13" s="289">
        <f>(AL9&gt;='Summary&amp;Assumptions'!$D$17)*1+AK13</f>
        <v>19</v>
      </c>
      <c r="AM13" s="289">
        <f>(AM9&gt;='Summary&amp;Assumptions'!$D$17)*1+AL13</f>
        <v>20</v>
      </c>
      <c r="AN13" s="289">
        <f>(AN9&gt;='Summary&amp;Assumptions'!$D$17)*1+AM13</f>
        <v>21</v>
      </c>
      <c r="AO13" s="289">
        <f>(AO9&gt;='Summary&amp;Assumptions'!$D$17)*1+AN13</f>
        <v>22</v>
      </c>
      <c r="AP13" s="289">
        <f>(AP9&gt;='Summary&amp;Assumptions'!$D$17)*1+AO13</f>
        <v>23</v>
      </c>
      <c r="AQ13" s="289">
        <f>(AQ9&gt;='Summary&amp;Assumptions'!$D$17)*1+AP13</f>
        <v>24</v>
      </c>
      <c r="AR13" s="289">
        <f>(AR9&gt;='Summary&amp;Assumptions'!$D$17)*1+AQ13</f>
        <v>25</v>
      </c>
      <c r="AS13" s="289">
        <f>(AS9&gt;='Summary&amp;Assumptions'!$D$17)*1+AR13</f>
        <v>26</v>
      </c>
      <c r="AT13" s="289">
        <f>(AT9&gt;='Summary&amp;Assumptions'!$D$17)*1+AS13</f>
        <v>27</v>
      </c>
      <c r="AU13" s="289">
        <f>(AU9&gt;='Summary&amp;Assumptions'!$D$17)*1+AT13</f>
        <v>28</v>
      </c>
      <c r="AV13" s="289">
        <f>(AV9&gt;='Summary&amp;Assumptions'!$D$17)*1+AU13</f>
        <v>29</v>
      </c>
      <c r="AW13" s="289">
        <f>(AW9&gt;='Summary&amp;Assumptions'!$D$17)*1+AV13</f>
        <v>30</v>
      </c>
      <c r="AX13" s="289">
        <f>(AX9&gt;='Summary&amp;Assumptions'!$D$17)*1+AW13</f>
        <v>31</v>
      </c>
      <c r="AY13" s="289">
        <f>(AY9&gt;='Summary&amp;Assumptions'!$D$17)*1+AX13</f>
        <v>32</v>
      </c>
      <c r="AZ13" s="289">
        <f>(AZ9&gt;='Summary&amp;Assumptions'!$D$17)*1+AY13</f>
        <v>33</v>
      </c>
      <c r="BA13" s="289">
        <f>(BA9&gt;='Summary&amp;Assumptions'!$D$17)*1+AZ13</f>
        <v>34</v>
      </c>
      <c r="BB13" s="289">
        <f>(BB9&gt;='Summary&amp;Assumptions'!$D$17)*1+BA13</f>
        <v>35</v>
      </c>
      <c r="BC13" s="289">
        <f>(BC9&gt;='Summary&amp;Assumptions'!$D$17)*1+BB13</f>
        <v>36</v>
      </c>
      <c r="BD13" s="289">
        <f>(BD9&gt;='Summary&amp;Assumptions'!$D$17)*1+BC13</f>
        <v>37</v>
      </c>
      <c r="BE13" s="289">
        <f>(BE9&gt;='Summary&amp;Assumptions'!$D$17)*1+BD13</f>
        <v>38</v>
      </c>
      <c r="BF13" s="289">
        <f>(BF9&gt;='Summary&amp;Assumptions'!$D$17)*1+BE13</f>
        <v>39</v>
      </c>
      <c r="BG13" s="289">
        <f>(BG9&gt;='Summary&amp;Assumptions'!$D$17)*1+BF13</f>
        <v>40</v>
      </c>
      <c r="BH13" s="289">
        <f>(BH9&gt;='Summary&amp;Assumptions'!$D$17)*1+BG13</f>
        <v>41</v>
      </c>
      <c r="BI13" s="289">
        <f>(BI9&gt;='Summary&amp;Assumptions'!$D$17)*1+BH13</f>
        <v>42</v>
      </c>
      <c r="BJ13" s="289">
        <f>(BJ9&gt;='Summary&amp;Assumptions'!$D$17)*1+BI13</f>
        <v>43</v>
      </c>
      <c r="BK13" s="289">
        <f>(BK9&gt;='Summary&amp;Assumptions'!$D$17)*1+BJ13</f>
        <v>44</v>
      </c>
      <c r="BL13" s="289">
        <f>(BL9&gt;='Summary&amp;Assumptions'!$D$17)*1+BK13</f>
        <v>45</v>
      </c>
      <c r="BM13" s="289">
        <f>(BM9&gt;='Summary&amp;Assumptions'!$D$17)*1+BL13</f>
        <v>46</v>
      </c>
      <c r="BN13" s="289">
        <f>(BN9&gt;='Summary&amp;Assumptions'!$D$17)*1+BM13</f>
        <v>47</v>
      </c>
      <c r="BO13" s="289">
        <f>(BO9&gt;='Summary&amp;Assumptions'!$D$17)*1+BN13</f>
        <v>48</v>
      </c>
      <c r="BP13" s="289">
        <f>(BP9&gt;='Summary&amp;Assumptions'!$D$17)*1+BO13</f>
        <v>49</v>
      </c>
      <c r="BQ13" s="289">
        <f>(BQ9&gt;='Summary&amp;Assumptions'!$D$17)*1+BP13</f>
        <v>50</v>
      </c>
      <c r="BR13" s="289">
        <f>(BR9&gt;='Summary&amp;Assumptions'!$D$17)*1+BQ13</f>
        <v>51</v>
      </c>
      <c r="BS13" s="289">
        <f>(BS9&gt;='Summary&amp;Assumptions'!$D$17)*1+BR13</f>
        <v>52</v>
      </c>
      <c r="BT13" s="289">
        <f>(BT9&gt;='Summary&amp;Assumptions'!$D$17)*1+BS13</f>
        <v>53</v>
      </c>
      <c r="BU13" s="289">
        <f>(BU9&gt;='Summary&amp;Assumptions'!$D$17)*1+BT13</f>
        <v>54</v>
      </c>
      <c r="BV13" s="289">
        <f>(BV9&gt;='Summary&amp;Assumptions'!$D$17)*1+BU13</f>
        <v>55</v>
      </c>
      <c r="BW13" s="289">
        <f>(BW9&gt;='Summary&amp;Assumptions'!$D$17)*1+BV13</f>
        <v>56</v>
      </c>
      <c r="BX13" s="289">
        <f>(BX9&gt;='Summary&amp;Assumptions'!$D$17)*1+BW13</f>
        <v>57</v>
      </c>
      <c r="BY13" s="289">
        <f>(BY9&gt;='Summary&amp;Assumptions'!$D$17)*1+BX13</f>
        <v>58</v>
      </c>
      <c r="BZ13" s="289">
        <f>(BZ9&gt;='Summary&amp;Assumptions'!$D$17)*1+BY13</f>
        <v>59</v>
      </c>
      <c r="CA13" s="289">
        <f>(CA9&gt;='Summary&amp;Assumptions'!$D$17)*1+BZ13</f>
        <v>60</v>
      </c>
      <c r="CB13" s="289">
        <f>(CB9&gt;='Summary&amp;Assumptions'!$D$17)*1+CA13</f>
        <v>61</v>
      </c>
      <c r="CC13" s="289">
        <f>(CC9&gt;='Summary&amp;Assumptions'!$D$17)*1+CB13</f>
        <v>62</v>
      </c>
      <c r="CD13" s="289">
        <f>(CD9&gt;='Summary&amp;Assumptions'!$D$17)*1+CC13</f>
        <v>63</v>
      </c>
      <c r="CE13" s="289">
        <f>(CE9&gt;='Summary&amp;Assumptions'!$D$17)*1+CD13</f>
        <v>64</v>
      </c>
      <c r="CF13" s="289">
        <f>(CF9&gt;='Summary&amp;Assumptions'!$D$17)*1+CE13</f>
        <v>65</v>
      </c>
      <c r="CG13" s="289">
        <f>(CG9&gt;='Summary&amp;Assumptions'!$D$17)*1+CF13</f>
        <v>66</v>
      </c>
      <c r="CH13" s="289">
        <f>(CH9&gt;='Summary&amp;Assumptions'!$D$17)*1+CG13</f>
        <v>67</v>
      </c>
      <c r="CI13" s="289">
        <f>(CI9&gt;='Summary&amp;Assumptions'!$D$17)*1+CH13</f>
        <v>68</v>
      </c>
      <c r="CJ13" s="289">
        <f>(CJ9&gt;='Summary&amp;Assumptions'!$D$17)*1+CI13</f>
        <v>69</v>
      </c>
      <c r="CK13" s="289">
        <f>(CK9&gt;='Summary&amp;Assumptions'!$D$17)*1+CJ13</f>
        <v>70</v>
      </c>
      <c r="CL13" s="289">
        <f>(CL9&gt;='Summary&amp;Assumptions'!$D$17)*1+CK13</f>
        <v>71</v>
      </c>
      <c r="CM13" s="289">
        <f>(CM9&gt;='Summary&amp;Assumptions'!$D$17)*1+CL13</f>
        <v>72</v>
      </c>
      <c r="CN13" s="289">
        <f>(CN9&gt;='Summary&amp;Assumptions'!$D$17)*1+CM13</f>
        <v>73</v>
      </c>
      <c r="CO13" s="289">
        <f>(CO9&gt;='Summary&amp;Assumptions'!$D$17)*1+CN13</f>
        <v>74</v>
      </c>
      <c r="CP13" s="289">
        <f>(CP9&gt;='Summary&amp;Assumptions'!$D$17)*1+CO13</f>
        <v>75</v>
      </c>
      <c r="CQ13" s="289">
        <f>(CQ9&gt;='Summary&amp;Assumptions'!$D$17)*1+CP13</f>
        <v>76</v>
      </c>
      <c r="CR13" s="289">
        <f>(CR9&gt;='Summary&amp;Assumptions'!$D$17)*1+CQ13</f>
        <v>77</v>
      </c>
      <c r="CS13" s="289">
        <f>(CS9&gt;='Summary&amp;Assumptions'!$D$17)*1+CR13</f>
        <v>78</v>
      </c>
      <c r="CT13" s="289">
        <f>(CT9&gt;='Summary&amp;Assumptions'!$D$17)*1+CS13</f>
        <v>79</v>
      </c>
      <c r="CU13" s="289">
        <f>(CU9&gt;='Summary&amp;Assumptions'!$D$17)*1+CT13</f>
        <v>80</v>
      </c>
      <c r="CV13" s="289">
        <f>(CV9&gt;='Summary&amp;Assumptions'!$D$17)*1+CU13</f>
        <v>81</v>
      </c>
      <c r="CW13" s="289">
        <f>(CW9&gt;='Summary&amp;Assumptions'!$D$17)*1+CV13</f>
        <v>82</v>
      </c>
      <c r="CX13" s="289">
        <f>(CX9&gt;='Summary&amp;Assumptions'!$D$17)*1+CW13</f>
        <v>83</v>
      </c>
      <c r="CY13" s="289">
        <f>(CY9&gt;='Summary&amp;Assumptions'!$D$17)*1+CX13</f>
        <v>84</v>
      </c>
      <c r="CZ13" s="289">
        <f>(CZ9&gt;='Summary&amp;Assumptions'!$D$17)*1+CY13</f>
        <v>85</v>
      </c>
      <c r="DA13" s="289">
        <f>(DA9&gt;='Summary&amp;Assumptions'!$D$17)*1+CZ13</f>
        <v>86</v>
      </c>
      <c r="DB13" s="289">
        <f>(DB9&gt;='Summary&amp;Assumptions'!$D$17)*1+DA13</f>
        <v>87</v>
      </c>
      <c r="DC13" s="289">
        <f>(DC9&gt;='Summary&amp;Assumptions'!$D$17)*1+DB13</f>
        <v>88</v>
      </c>
      <c r="DD13" s="289">
        <f>(DD9&gt;='Summary&amp;Assumptions'!$D$17)*1+DC13</f>
        <v>89</v>
      </c>
      <c r="DE13" s="289">
        <f>(DE9&gt;='Summary&amp;Assumptions'!$D$17)*1+DD13</f>
        <v>90</v>
      </c>
      <c r="DF13" s="289">
        <f>(DF9&gt;='Summary&amp;Assumptions'!$D$17)*1+DE13</f>
        <v>91</v>
      </c>
      <c r="DG13" s="289">
        <f>(DG9&gt;='Summary&amp;Assumptions'!$D$17)*1+DF13</f>
        <v>92</v>
      </c>
      <c r="DH13" s="289">
        <f>(DH9&gt;='Summary&amp;Assumptions'!$D$17)*1+DG13</f>
        <v>93</v>
      </c>
      <c r="DI13" s="289">
        <f>(DI9&gt;='Summary&amp;Assumptions'!$D$17)*1+DH13</f>
        <v>94</v>
      </c>
      <c r="DJ13" s="289">
        <f>(DJ9&gt;='Summary&amp;Assumptions'!$D$17)*1+DI13</f>
        <v>95</v>
      </c>
      <c r="DK13" s="289">
        <f>(DK9&gt;='Summary&amp;Assumptions'!$D$17)*1+DJ13</f>
        <v>96</v>
      </c>
      <c r="DL13" s="289">
        <f>(DL9&gt;='Summary&amp;Assumptions'!$D$17)*1+DK13</f>
        <v>97</v>
      </c>
      <c r="DM13" s="289">
        <f>(DM9&gt;='Summary&amp;Assumptions'!$D$17)*1+DL13</f>
        <v>98</v>
      </c>
      <c r="DN13" s="289">
        <f>(DN9&gt;='Summary&amp;Assumptions'!$D$17)*1+DM13</f>
        <v>99</v>
      </c>
      <c r="DO13" s="289">
        <f>(DO9&gt;='Summary&amp;Assumptions'!$D$17)*1+DN13</f>
        <v>100</v>
      </c>
      <c r="DP13" s="289">
        <f>(DP9&gt;='Summary&amp;Assumptions'!$D$17)*1+DO13</f>
        <v>101</v>
      </c>
      <c r="DQ13" s="289">
        <f>(DQ9&gt;='Summary&amp;Assumptions'!$D$17)*1+DP13</f>
        <v>102</v>
      </c>
      <c r="DR13" s="289">
        <f>(DR9&gt;='Summary&amp;Assumptions'!$D$17)*1+DQ13</f>
        <v>103</v>
      </c>
      <c r="DS13" s="289">
        <f>(DS9&gt;='Summary&amp;Assumptions'!$D$17)*1+DR13</f>
        <v>104</v>
      </c>
      <c r="DT13" s="289">
        <f>(DT9&gt;='Summary&amp;Assumptions'!$D$17)*1+DS13</f>
        <v>105</v>
      </c>
      <c r="DU13" s="289">
        <f>(DU9&gt;='Summary&amp;Assumptions'!$D$17)*1+DT13</f>
        <v>106</v>
      </c>
      <c r="DV13" s="289">
        <f>(DV9&gt;='Summary&amp;Assumptions'!$D$17)*1+DU13</f>
        <v>107</v>
      </c>
      <c r="DW13" s="289">
        <f>(DW9&gt;='Summary&amp;Assumptions'!$D$17)*1+DV13</f>
        <v>108</v>
      </c>
      <c r="DX13" s="289">
        <f>(DX9&gt;='Summary&amp;Assumptions'!$D$17)*1+DW13</f>
        <v>109</v>
      </c>
      <c r="DY13" s="289">
        <f>(DY9&gt;='Summary&amp;Assumptions'!$D$17)*1+DX13</f>
        <v>110</v>
      </c>
      <c r="DZ13" s="289">
        <f>(DZ9&gt;='Summary&amp;Assumptions'!$D$17)*1+DY13</f>
        <v>111</v>
      </c>
      <c r="EA13" s="289">
        <f>(EA9&gt;='Summary&amp;Assumptions'!$D$17)*1+DZ13</f>
        <v>112</v>
      </c>
      <c r="EB13" s="289">
        <f>(EB9&gt;='Summary&amp;Assumptions'!$D$17)*1+EA13</f>
        <v>113</v>
      </c>
      <c r="EC13" s="289">
        <f>(EC9&gt;='Summary&amp;Assumptions'!$D$17)*1+EB13</f>
        <v>114</v>
      </c>
      <c r="ED13" s="289">
        <f>(ED9&gt;='Summary&amp;Assumptions'!$D$17)*1+EC13</f>
        <v>115</v>
      </c>
      <c r="EE13" s="289">
        <f>(EE9&gt;='Summary&amp;Assumptions'!$D$17)*1+ED13</f>
        <v>116</v>
      </c>
      <c r="EF13" s="289">
        <f>(EF9&gt;='Summary&amp;Assumptions'!$D$17)*1+EE13</f>
        <v>117</v>
      </c>
      <c r="EG13" s="289">
        <f>(EG9&gt;='Summary&amp;Assumptions'!$D$17)*1+EF13</f>
        <v>118</v>
      </c>
      <c r="EH13" s="289">
        <f>(EH9&gt;='Summary&amp;Assumptions'!$D$17)*1+EG13</f>
        <v>119</v>
      </c>
      <c r="EI13" s="289">
        <f>(EI9&gt;='Summary&amp;Assumptions'!$D$17)*1+EH13</f>
        <v>120</v>
      </c>
      <c r="EJ13" s="289">
        <f>(EJ9&gt;='Summary&amp;Assumptions'!$D$17)*1+EI13</f>
        <v>121</v>
      </c>
      <c r="EK13" s="289">
        <f>(EK9&gt;='Summary&amp;Assumptions'!$D$17)*1+EJ13</f>
        <v>122</v>
      </c>
      <c r="EL13" s="289">
        <f>(EL9&gt;='Summary&amp;Assumptions'!$D$17)*1+EK13</f>
        <v>123</v>
      </c>
      <c r="EM13" s="289">
        <f>(EM9&gt;='Summary&amp;Assumptions'!$D$17)*1+EL13</f>
        <v>124</v>
      </c>
      <c r="EN13" s="289">
        <f>(EN9&gt;='Summary&amp;Assumptions'!$D$17)*1+EM13</f>
        <v>125</v>
      </c>
      <c r="EO13" s="289">
        <f>(EO9&gt;='Summary&amp;Assumptions'!$D$17)*1+EN13</f>
        <v>126</v>
      </c>
      <c r="EP13" s="289">
        <f>(EP9&gt;='Summary&amp;Assumptions'!$D$17)*1+EO13</f>
        <v>127</v>
      </c>
      <c r="EQ13" s="289">
        <f>(EQ9&gt;='Summary&amp;Assumptions'!$D$17)*1+EP13</f>
        <v>128</v>
      </c>
      <c r="ER13" s="289">
        <f>(ER9&gt;='Summary&amp;Assumptions'!$D$17)*1+EQ13</f>
        <v>129</v>
      </c>
      <c r="ES13" s="289">
        <f>(ES9&gt;='Summary&amp;Assumptions'!$D$17)*1+ER13</f>
        <v>130</v>
      </c>
      <c r="ET13" s="289">
        <f>(ET9&gt;='Summary&amp;Assumptions'!$D$17)*1+ES13</f>
        <v>131</v>
      </c>
      <c r="EU13" s="289">
        <f>(EU9&gt;='Summary&amp;Assumptions'!$D$17)*1+ET13</f>
        <v>132</v>
      </c>
      <c r="EV13" s="289">
        <f>(EV9&gt;='Summary&amp;Assumptions'!$D$17)*1+EU13</f>
        <v>133</v>
      </c>
      <c r="EW13" s="289">
        <f>(EW9&gt;='Summary&amp;Assumptions'!$D$17)*1+EV13</f>
        <v>134</v>
      </c>
      <c r="EX13" s="289">
        <f>(EX9&gt;='Summary&amp;Assumptions'!$D$17)*1+EW13</f>
        <v>135</v>
      </c>
      <c r="EY13" s="289">
        <f>(EY9&gt;='Summary&amp;Assumptions'!$D$17)*1+EX13</f>
        <v>136</v>
      </c>
      <c r="EZ13" s="289">
        <f>(EZ9&gt;='Summary&amp;Assumptions'!$D$17)*1+EY13</f>
        <v>137</v>
      </c>
      <c r="FA13" s="289">
        <f>(FA9&gt;='Summary&amp;Assumptions'!$D$17)*1+EZ13</f>
        <v>138</v>
      </c>
      <c r="FB13" s="289">
        <f>(FB9&gt;='Summary&amp;Assumptions'!$D$17)*1+FA13</f>
        <v>139</v>
      </c>
      <c r="FC13" s="289">
        <f>(FC9&gt;='Summary&amp;Assumptions'!$D$17)*1+FB13</f>
        <v>140</v>
      </c>
      <c r="FD13" s="289">
        <f>(FD9&gt;='Summary&amp;Assumptions'!$D$17)*1+FC13</f>
        <v>141</v>
      </c>
      <c r="FE13" s="289">
        <f>(FE9&gt;='Summary&amp;Assumptions'!$D$17)*1+FD13</f>
        <v>142</v>
      </c>
      <c r="FF13" s="289">
        <f>(FF9&gt;='Summary&amp;Assumptions'!$D$17)*1+FE13</f>
        <v>143</v>
      </c>
      <c r="FG13" s="289">
        <f>(FG9&gt;='Summary&amp;Assumptions'!$D$17)*1+FF13</f>
        <v>144</v>
      </c>
      <c r="FH13" s="289">
        <f>(FH9&gt;='Summary&amp;Assumptions'!$D$17)*1+FG13</f>
        <v>145</v>
      </c>
      <c r="FI13" s="289">
        <f>(FI9&gt;='Summary&amp;Assumptions'!$D$17)*1+FH13</f>
        <v>146</v>
      </c>
      <c r="FJ13" s="289">
        <f>(FJ9&gt;='Summary&amp;Assumptions'!$D$17)*1+FI13</f>
        <v>147</v>
      </c>
      <c r="FK13" s="289">
        <f>(FK9&gt;='Summary&amp;Assumptions'!$D$17)*1+FJ13</f>
        <v>148</v>
      </c>
      <c r="FL13" s="289">
        <f>(FL9&gt;='Summary&amp;Assumptions'!$D$17)*1+FK13</f>
        <v>149</v>
      </c>
      <c r="FM13" s="289">
        <f>(FM9&gt;='Summary&amp;Assumptions'!$D$17)*1+FL13</f>
        <v>150</v>
      </c>
      <c r="FN13" s="289">
        <f>(FN9&gt;='Summary&amp;Assumptions'!$D$17)*1+FM13</f>
        <v>151</v>
      </c>
      <c r="FO13" s="289">
        <f>(FO9&gt;='Summary&amp;Assumptions'!$D$17)*1+FN13</f>
        <v>152</v>
      </c>
      <c r="FP13" s="289">
        <f>(FP9&gt;='Summary&amp;Assumptions'!$D$17)*1+FO13</f>
        <v>153</v>
      </c>
      <c r="FQ13" s="290">
        <f>(FQ9&gt;='Summary&amp;Assumptions'!$D$17)*1+FP13</f>
        <v>154</v>
      </c>
      <c r="FR13" s="9"/>
      <c r="FS13" s="9"/>
      <c r="FT13" s="9"/>
      <c r="FU13" s="9"/>
    </row>
    <row r="14" spans="1:177" s="16" customFormat="1" ht="15" customHeight="1" x14ac:dyDescent="0.2">
      <c r="A14" s="9"/>
      <c r="B14" s="160" t="s">
        <v>23</v>
      </c>
      <c r="D14" s="642" t="s">
        <v>314</v>
      </c>
      <c r="E14" s="644" t="s">
        <v>315</v>
      </c>
      <c r="F14" s="644" t="s">
        <v>316</v>
      </c>
      <c r="G14" s="644" t="s">
        <v>317</v>
      </c>
      <c r="H14" s="644" t="s">
        <v>317</v>
      </c>
      <c r="I14" s="640" t="s">
        <v>318</v>
      </c>
      <c r="FQ14" s="208"/>
      <c r="FR14" s="9"/>
      <c r="FS14" s="9"/>
      <c r="FT14" s="9"/>
      <c r="FU14" s="9"/>
    </row>
    <row r="15" spans="1:177" s="16" customFormat="1" x14ac:dyDescent="0.2">
      <c r="A15" s="9"/>
      <c r="B15" s="199" t="s">
        <v>24</v>
      </c>
      <c r="C15" s="95">
        <f>+J15</f>
        <v>8530000</v>
      </c>
      <c r="D15" s="643"/>
      <c r="E15" s="645"/>
      <c r="F15" s="645"/>
      <c r="G15" s="645"/>
      <c r="H15" s="645"/>
      <c r="I15" s="641"/>
      <c r="J15" s="95">
        <f>'Summary&amp;Assumptions'!D40</f>
        <v>8530000</v>
      </c>
      <c r="FQ15" s="208"/>
      <c r="FR15" s="9"/>
      <c r="FS15" s="9"/>
      <c r="FT15" s="9"/>
      <c r="FU15" s="9"/>
    </row>
    <row r="16" spans="1:177" s="16" customFormat="1" ht="16.5" x14ac:dyDescent="0.35">
      <c r="A16" s="124"/>
      <c r="B16" s="260" t="s">
        <v>25</v>
      </c>
      <c r="C16" s="271">
        <f>+C17-J15</f>
        <v>39250000</v>
      </c>
      <c r="D16" s="552">
        <v>1</v>
      </c>
      <c r="E16" s="553">
        <v>9</v>
      </c>
      <c r="F16" s="553">
        <f>+E16-D16+1</f>
        <v>9</v>
      </c>
      <c r="G16" s="553" t="s">
        <v>319</v>
      </c>
      <c r="H16" s="553" t="s">
        <v>341</v>
      </c>
      <c r="I16" s="554">
        <f>INDEX(C333:C338,MATCH(H16,B333:B338,0))</f>
        <v>5</v>
      </c>
      <c r="J16" s="261">
        <f>($G16="Bell Curve")*(_xlfn.NORM.DIST(AND(J$8&gt;=$D16,J$8&lt;=$E16)*(J$8-$D16+1),$F16/2,$I16,TRUE)-_xlfn.NORM.DIST(AND(J$8&gt;=$D16,J$8&lt;=$E16)*(I$8-$D16+1),$F16/2,$I16,TRUE))/(1-2*_xlfn.NORM.DIST(0,$F16/2,$I16,TRUE))*$C16+($G16="Steady Growth")*(AND(J$8&gt;=$D16,J$8&lt;=$E16)*((J$8-$D16+1)/($F16*($F16+1)/2)*$C16))+($G16="Steady Decrease")*(AND(J$8&gt;=$D16,J$8&lt;=$E16)*(($E16-J$8+1)/($F16*($F16+1)/2)*$C16))</f>
        <v>0</v>
      </c>
      <c r="K16" s="261">
        <f t="shared" ref="K16:BV16" si="78">($G16="Bell Curve")*(_xlfn.NORM.DIST(AND(K$8&gt;=$D16,K$8&lt;=$E16)*(K$8-$D16+1),$F16/2,$I16,TRUE)-_xlfn.NORM.DIST(AND(K$8&gt;=$D16,K$8&lt;=$E16)*(J$8-$D16+1),$F16/2,$I16,TRUE))/(1-2*_xlfn.NORM.DIST(0,$F16/2,$I16,TRUE))*$C16+($G16="Steady Growth")*(AND(K$8&gt;=$D16,K$8&lt;=$E16)*((K$8-$D16+1)/($F16*($F16+1)/2)*$C16))+($G16="Steady Decrease")*(AND(K$8&gt;=$D16,K$8&lt;=$E16)*(($E16-K$8+1)/($F16*($F16+1)/2)*$C16))</f>
        <v>3596749.9075412983</v>
      </c>
      <c r="L16" s="261">
        <f t="shared" si="78"/>
        <v>4135320.127140162</v>
      </c>
      <c r="M16" s="261">
        <f t="shared" si="78"/>
        <v>4568714.675944455</v>
      </c>
      <c r="N16" s="261">
        <f t="shared" si="78"/>
        <v>4850259.4222346134</v>
      </c>
      <c r="O16" s="261">
        <f t="shared" si="78"/>
        <v>4947911.7342789462</v>
      </c>
      <c r="P16" s="261">
        <f t="shared" si="78"/>
        <v>4850259.4222346134</v>
      </c>
      <c r="Q16" s="261">
        <f t="shared" si="78"/>
        <v>4568714.675944455</v>
      </c>
      <c r="R16" s="261">
        <f t="shared" si="78"/>
        <v>4135320.1271401588</v>
      </c>
      <c r="S16" s="261">
        <f t="shared" si="78"/>
        <v>3596749.9075412997</v>
      </c>
      <c r="T16" s="261">
        <f t="shared" si="78"/>
        <v>0</v>
      </c>
      <c r="U16" s="261">
        <f t="shared" si="78"/>
        <v>0</v>
      </c>
      <c r="V16" s="261">
        <f t="shared" si="78"/>
        <v>0</v>
      </c>
      <c r="W16" s="261">
        <f t="shared" si="78"/>
        <v>0</v>
      </c>
      <c r="X16" s="261">
        <f t="shared" si="78"/>
        <v>0</v>
      </c>
      <c r="Y16" s="261">
        <f t="shared" si="78"/>
        <v>0</v>
      </c>
      <c r="Z16" s="261">
        <f t="shared" si="78"/>
        <v>0</v>
      </c>
      <c r="AA16" s="261">
        <f t="shared" si="78"/>
        <v>0</v>
      </c>
      <c r="AB16" s="261">
        <f t="shared" si="78"/>
        <v>0</v>
      </c>
      <c r="AC16" s="261">
        <f t="shared" si="78"/>
        <v>0</v>
      </c>
      <c r="AD16" s="261">
        <f t="shared" si="78"/>
        <v>0</v>
      </c>
      <c r="AE16" s="261">
        <f t="shared" si="78"/>
        <v>0</v>
      </c>
      <c r="AF16" s="261">
        <f t="shared" si="78"/>
        <v>0</v>
      </c>
      <c r="AG16" s="261">
        <f t="shared" si="78"/>
        <v>0</v>
      </c>
      <c r="AH16" s="261">
        <f t="shared" si="78"/>
        <v>0</v>
      </c>
      <c r="AI16" s="261">
        <f t="shared" si="78"/>
        <v>0</v>
      </c>
      <c r="AJ16" s="261">
        <f t="shared" si="78"/>
        <v>0</v>
      </c>
      <c r="AK16" s="261">
        <f t="shared" si="78"/>
        <v>0</v>
      </c>
      <c r="AL16" s="261">
        <f t="shared" si="78"/>
        <v>0</v>
      </c>
      <c r="AM16" s="261">
        <f t="shared" si="78"/>
        <v>0</v>
      </c>
      <c r="AN16" s="261">
        <f t="shared" si="78"/>
        <v>0</v>
      </c>
      <c r="AO16" s="261">
        <f t="shared" si="78"/>
        <v>0</v>
      </c>
      <c r="AP16" s="261">
        <f t="shared" si="78"/>
        <v>0</v>
      </c>
      <c r="AQ16" s="261">
        <f t="shared" si="78"/>
        <v>0</v>
      </c>
      <c r="AR16" s="261">
        <f t="shared" si="78"/>
        <v>0</v>
      </c>
      <c r="AS16" s="261">
        <f t="shared" si="78"/>
        <v>0</v>
      </c>
      <c r="AT16" s="261">
        <f t="shared" si="78"/>
        <v>0</v>
      </c>
      <c r="AU16" s="261">
        <f t="shared" si="78"/>
        <v>0</v>
      </c>
      <c r="AV16" s="261">
        <f t="shared" si="78"/>
        <v>0</v>
      </c>
      <c r="AW16" s="261">
        <f t="shared" si="78"/>
        <v>0</v>
      </c>
      <c r="AX16" s="261">
        <f t="shared" si="78"/>
        <v>0</v>
      </c>
      <c r="AY16" s="261">
        <f t="shared" si="78"/>
        <v>0</v>
      </c>
      <c r="AZ16" s="261">
        <f t="shared" si="78"/>
        <v>0</v>
      </c>
      <c r="BA16" s="261">
        <f t="shared" si="78"/>
        <v>0</v>
      </c>
      <c r="BB16" s="261">
        <f t="shared" si="78"/>
        <v>0</v>
      </c>
      <c r="BC16" s="261">
        <f t="shared" si="78"/>
        <v>0</v>
      </c>
      <c r="BD16" s="261">
        <f t="shared" si="78"/>
        <v>0</v>
      </c>
      <c r="BE16" s="261">
        <f t="shared" si="78"/>
        <v>0</v>
      </c>
      <c r="BF16" s="261">
        <f t="shared" si="78"/>
        <v>0</v>
      </c>
      <c r="BG16" s="261">
        <f t="shared" si="78"/>
        <v>0</v>
      </c>
      <c r="BH16" s="261">
        <f t="shared" si="78"/>
        <v>0</v>
      </c>
      <c r="BI16" s="261">
        <f t="shared" si="78"/>
        <v>0</v>
      </c>
      <c r="BJ16" s="261">
        <f t="shared" si="78"/>
        <v>0</v>
      </c>
      <c r="BK16" s="261">
        <f t="shared" si="78"/>
        <v>0</v>
      </c>
      <c r="BL16" s="261">
        <f t="shared" si="78"/>
        <v>0</v>
      </c>
      <c r="BM16" s="261">
        <f t="shared" si="78"/>
        <v>0</v>
      </c>
      <c r="BN16" s="261">
        <f t="shared" si="78"/>
        <v>0</v>
      </c>
      <c r="BO16" s="261">
        <f t="shared" si="78"/>
        <v>0</v>
      </c>
      <c r="BP16" s="261">
        <f t="shared" si="78"/>
        <v>0</v>
      </c>
      <c r="BQ16" s="261">
        <f t="shared" si="78"/>
        <v>0</v>
      </c>
      <c r="BR16" s="261">
        <f t="shared" si="78"/>
        <v>0</v>
      </c>
      <c r="BS16" s="261">
        <f t="shared" si="78"/>
        <v>0</v>
      </c>
      <c r="BT16" s="261">
        <f t="shared" si="78"/>
        <v>0</v>
      </c>
      <c r="BU16" s="261">
        <f t="shared" si="78"/>
        <v>0</v>
      </c>
      <c r="BV16" s="261">
        <f t="shared" si="78"/>
        <v>0</v>
      </c>
      <c r="BW16" s="261">
        <f t="shared" ref="BW16:EH16" si="79">($G16="Bell Curve")*(_xlfn.NORM.DIST(AND(BW$8&gt;=$D16,BW$8&lt;=$E16)*(BW$8-$D16+1),$F16/2,$I16,TRUE)-_xlfn.NORM.DIST(AND(BW$8&gt;=$D16,BW$8&lt;=$E16)*(BV$8-$D16+1),$F16/2,$I16,TRUE))/(1-2*_xlfn.NORM.DIST(0,$F16/2,$I16,TRUE))*$C16+($G16="Steady Growth")*(AND(BW$8&gt;=$D16,BW$8&lt;=$E16)*((BW$8-$D16+1)/($F16*($F16+1)/2)*$C16))+($G16="Steady Decrease")*(AND(BW$8&gt;=$D16,BW$8&lt;=$E16)*(($E16-BW$8+1)/($F16*($F16+1)/2)*$C16))</f>
        <v>0</v>
      </c>
      <c r="BX16" s="261">
        <f t="shared" si="79"/>
        <v>0</v>
      </c>
      <c r="BY16" s="261">
        <f t="shared" si="79"/>
        <v>0</v>
      </c>
      <c r="BZ16" s="261">
        <f t="shared" si="79"/>
        <v>0</v>
      </c>
      <c r="CA16" s="261">
        <f t="shared" si="79"/>
        <v>0</v>
      </c>
      <c r="CB16" s="261">
        <f t="shared" si="79"/>
        <v>0</v>
      </c>
      <c r="CC16" s="261">
        <f t="shared" si="79"/>
        <v>0</v>
      </c>
      <c r="CD16" s="261">
        <f t="shared" si="79"/>
        <v>0</v>
      </c>
      <c r="CE16" s="261">
        <f t="shared" si="79"/>
        <v>0</v>
      </c>
      <c r="CF16" s="261">
        <f t="shared" si="79"/>
        <v>0</v>
      </c>
      <c r="CG16" s="261">
        <f t="shared" si="79"/>
        <v>0</v>
      </c>
      <c r="CH16" s="261">
        <f t="shared" si="79"/>
        <v>0</v>
      </c>
      <c r="CI16" s="261">
        <f t="shared" si="79"/>
        <v>0</v>
      </c>
      <c r="CJ16" s="261">
        <f t="shared" si="79"/>
        <v>0</v>
      </c>
      <c r="CK16" s="261">
        <f t="shared" si="79"/>
        <v>0</v>
      </c>
      <c r="CL16" s="261">
        <f t="shared" si="79"/>
        <v>0</v>
      </c>
      <c r="CM16" s="261">
        <f t="shared" si="79"/>
        <v>0</v>
      </c>
      <c r="CN16" s="261">
        <f t="shared" si="79"/>
        <v>0</v>
      </c>
      <c r="CO16" s="261">
        <f t="shared" si="79"/>
        <v>0</v>
      </c>
      <c r="CP16" s="261">
        <f t="shared" si="79"/>
        <v>0</v>
      </c>
      <c r="CQ16" s="261">
        <f t="shared" si="79"/>
        <v>0</v>
      </c>
      <c r="CR16" s="261">
        <f t="shared" si="79"/>
        <v>0</v>
      </c>
      <c r="CS16" s="261">
        <f t="shared" si="79"/>
        <v>0</v>
      </c>
      <c r="CT16" s="261">
        <f t="shared" si="79"/>
        <v>0</v>
      </c>
      <c r="CU16" s="261">
        <f t="shared" si="79"/>
        <v>0</v>
      </c>
      <c r="CV16" s="261">
        <f t="shared" si="79"/>
        <v>0</v>
      </c>
      <c r="CW16" s="261">
        <f t="shared" si="79"/>
        <v>0</v>
      </c>
      <c r="CX16" s="261">
        <f t="shared" si="79"/>
        <v>0</v>
      </c>
      <c r="CY16" s="261">
        <f t="shared" si="79"/>
        <v>0</v>
      </c>
      <c r="CZ16" s="261">
        <f t="shared" si="79"/>
        <v>0</v>
      </c>
      <c r="DA16" s="261">
        <f t="shared" si="79"/>
        <v>0</v>
      </c>
      <c r="DB16" s="261">
        <f t="shared" si="79"/>
        <v>0</v>
      </c>
      <c r="DC16" s="261">
        <f t="shared" si="79"/>
        <v>0</v>
      </c>
      <c r="DD16" s="261">
        <f t="shared" si="79"/>
        <v>0</v>
      </c>
      <c r="DE16" s="261">
        <f t="shared" si="79"/>
        <v>0</v>
      </c>
      <c r="DF16" s="261">
        <f t="shared" si="79"/>
        <v>0</v>
      </c>
      <c r="DG16" s="261">
        <f t="shared" si="79"/>
        <v>0</v>
      </c>
      <c r="DH16" s="261">
        <f t="shared" si="79"/>
        <v>0</v>
      </c>
      <c r="DI16" s="261">
        <f t="shared" si="79"/>
        <v>0</v>
      </c>
      <c r="DJ16" s="261">
        <f t="shared" si="79"/>
        <v>0</v>
      </c>
      <c r="DK16" s="261">
        <f t="shared" si="79"/>
        <v>0</v>
      </c>
      <c r="DL16" s="261">
        <f t="shared" si="79"/>
        <v>0</v>
      </c>
      <c r="DM16" s="261">
        <f t="shared" si="79"/>
        <v>0</v>
      </c>
      <c r="DN16" s="261">
        <f t="shared" si="79"/>
        <v>0</v>
      </c>
      <c r="DO16" s="261">
        <f t="shared" si="79"/>
        <v>0</v>
      </c>
      <c r="DP16" s="261">
        <f t="shared" si="79"/>
        <v>0</v>
      </c>
      <c r="DQ16" s="261">
        <f t="shared" si="79"/>
        <v>0</v>
      </c>
      <c r="DR16" s="261">
        <f t="shared" si="79"/>
        <v>0</v>
      </c>
      <c r="DS16" s="261">
        <f t="shared" si="79"/>
        <v>0</v>
      </c>
      <c r="DT16" s="261">
        <f t="shared" si="79"/>
        <v>0</v>
      </c>
      <c r="DU16" s="261">
        <f t="shared" si="79"/>
        <v>0</v>
      </c>
      <c r="DV16" s="261">
        <f t="shared" si="79"/>
        <v>0</v>
      </c>
      <c r="DW16" s="261">
        <f t="shared" si="79"/>
        <v>0</v>
      </c>
      <c r="DX16" s="261">
        <f t="shared" si="79"/>
        <v>0</v>
      </c>
      <c r="DY16" s="261">
        <f t="shared" si="79"/>
        <v>0</v>
      </c>
      <c r="DZ16" s="261">
        <f t="shared" si="79"/>
        <v>0</v>
      </c>
      <c r="EA16" s="261">
        <f t="shared" si="79"/>
        <v>0</v>
      </c>
      <c r="EB16" s="261">
        <f t="shared" si="79"/>
        <v>0</v>
      </c>
      <c r="EC16" s="261">
        <f t="shared" si="79"/>
        <v>0</v>
      </c>
      <c r="ED16" s="261">
        <f t="shared" si="79"/>
        <v>0</v>
      </c>
      <c r="EE16" s="261">
        <f t="shared" si="79"/>
        <v>0</v>
      </c>
      <c r="EF16" s="261">
        <f t="shared" si="79"/>
        <v>0</v>
      </c>
      <c r="EG16" s="261">
        <f t="shared" si="79"/>
        <v>0</v>
      </c>
      <c r="EH16" s="261">
        <f t="shared" si="79"/>
        <v>0</v>
      </c>
      <c r="EI16" s="261">
        <f t="shared" ref="EI16:FQ16" si="80">($G16="Bell Curve")*(_xlfn.NORM.DIST(AND(EI$8&gt;=$D16,EI$8&lt;=$E16)*(EI$8-$D16+1),$F16/2,$I16,TRUE)-_xlfn.NORM.DIST(AND(EI$8&gt;=$D16,EI$8&lt;=$E16)*(EH$8-$D16+1),$F16/2,$I16,TRUE))/(1-2*_xlfn.NORM.DIST(0,$F16/2,$I16,TRUE))*$C16+($G16="Steady Growth")*(AND(EI$8&gt;=$D16,EI$8&lt;=$E16)*((EI$8-$D16+1)/($F16*($F16+1)/2)*$C16))+($G16="Steady Decrease")*(AND(EI$8&gt;=$D16,EI$8&lt;=$E16)*(($E16-EI$8+1)/($F16*($F16+1)/2)*$C16))</f>
        <v>0</v>
      </c>
      <c r="EJ16" s="261">
        <f t="shared" si="80"/>
        <v>0</v>
      </c>
      <c r="EK16" s="261">
        <f t="shared" si="80"/>
        <v>0</v>
      </c>
      <c r="EL16" s="261">
        <f t="shared" si="80"/>
        <v>0</v>
      </c>
      <c r="EM16" s="261">
        <f t="shared" si="80"/>
        <v>0</v>
      </c>
      <c r="EN16" s="261">
        <f t="shared" si="80"/>
        <v>0</v>
      </c>
      <c r="EO16" s="261">
        <f t="shared" si="80"/>
        <v>0</v>
      </c>
      <c r="EP16" s="261">
        <f t="shared" si="80"/>
        <v>0</v>
      </c>
      <c r="EQ16" s="261">
        <f t="shared" si="80"/>
        <v>0</v>
      </c>
      <c r="ER16" s="261">
        <f t="shared" si="80"/>
        <v>0</v>
      </c>
      <c r="ES16" s="261">
        <f t="shared" si="80"/>
        <v>0</v>
      </c>
      <c r="ET16" s="261">
        <f t="shared" si="80"/>
        <v>0</v>
      </c>
      <c r="EU16" s="261">
        <f t="shared" si="80"/>
        <v>0</v>
      </c>
      <c r="EV16" s="261">
        <f t="shared" si="80"/>
        <v>0</v>
      </c>
      <c r="EW16" s="261">
        <f t="shared" si="80"/>
        <v>0</v>
      </c>
      <c r="EX16" s="261">
        <f t="shared" si="80"/>
        <v>0</v>
      </c>
      <c r="EY16" s="261">
        <f t="shared" si="80"/>
        <v>0</v>
      </c>
      <c r="EZ16" s="261">
        <f t="shared" si="80"/>
        <v>0</v>
      </c>
      <c r="FA16" s="261">
        <f t="shared" si="80"/>
        <v>0</v>
      </c>
      <c r="FB16" s="261">
        <f t="shared" si="80"/>
        <v>0</v>
      </c>
      <c r="FC16" s="261">
        <f t="shared" si="80"/>
        <v>0</v>
      </c>
      <c r="FD16" s="261">
        <f t="shared" si="80"/>
        <v>0</v>
      </c>
      <c r="FE16" s="261">
        <f t="shared" si="80"/>
        <v>0</v>
      </c>
      <c r="FF16" s="261">
        <f t="shared" si="80"/>
        <v>0</v>
      </c>
      <c r="FG16" s="261">
        <f t="shared" si="80"/>
        <v>0</v>
      </c>
      <c r="FH16" s="261">
        <f t="shared" si="80"/>
        <v>0</v>
      </c>
      <c r="FI16" s="261">
        <f t="shared" si="80"/>
        <v>0</v>
      </c>
      <c r="FJ16" s="261">
        <f t="shared" si="80"/>
        <v>0</v>
      </c>
      <c r="FK16" s="261">
        <f t="shared" si="80"/>
        <v>0</v>
      </c>
      <c r="FL16" s="261">
        <f t="shared" si="80"/>
        <v>0</v>
      </c>
      <c r="FM16" s="261">
        <f t="shared" si="80"/>
        <v>0</v>
      </c>
      <c r="FN16" s="261">
        <f t="shared" si="80"/>
        <v>0</v>
      </c>
      <c r="FO16" s="261">
        <f t="shared" si="80"/>
        <v>0</v>
      </c>
      <c r="FP16" s="261">
        <f t="shared" si="80"/>
        <v>0</v>
      </c>
      <c r="FQ16" s="262">
        <f t="shared" si="80"/>
        <v>0</v>
      </c>
      <c r="FR16" s="237"/>
      <c r="FS16" s="237"/>
      <c r="FT16" s="237"/>
      <c r="FU16" s="9"/>
    </row>
    <row r="17" spans="1:279" s="16" customFormat="1" x14ac:dyDescent="0.2">
      <c r="A17" s="124"/>
      <c r="B17" s="88" t="s">
        <v>167</v>
      </c>
      <c r="C17" s="95">
        <f>SUM('Summary&amp;Assumptions'!D40:D45)</f>
        <v>47780000</v>
      </c>
      <c r="J17" s="95">
        <f t="shared" ref="J17:AO17" si="81">SUM(J15:J16)</f>
        <v>8530000</v>
      </c>
      <c r="K17" s="95">
        <f t="shared" si="81"/>
        <v>3596749.9075412983</v>
      </c>
      <c r="L17" s="95">
        <f t="shared" si="81"/>
        <v>4135320.127140162</v>
      </c>
      <c r="M17" s="95">
        <f t="shared" si="81"/>
        <v>4568714.675944455</v>
      </c>
      <c r="N17" s="95">
        <f t="shared" si="81"/>
        <v>4850259.4222346134</v>
      </c>
      <c r="O17" s="95">
        <f t="shared" si="81"/>
        <v>4947911.7342789462</v>
      </c>
      <c r="P17" s="95">
        <f t="shared" si="81"/>
        <v>4850259.4222346134</v>
      </c>
      <c r="Q17" s="95">
        <f t="shared" si="81"/>
        <v>4568714.675944455</v>
      </c>
      <c r="R17" s="95">
        <f t="shared" si="81"/>
        <v>4135320.1271401588</v>
      </c>
      <c r="S17" s="95">
        <f t="shared" si="81"/>
        <v>3596749.9075412997</v>
      </c>
      <c r="T17" s="95">
        <f t="shared" si="81"/>
        <v>0</v>
      </c>
      <c r="U17" s="95">
        <f t="shared" si="81"/>
        <v>0</v>
      </c>
      <c r="V17" s="95">
        <f t="shared" si="81"/>
        <v>0</v>
      </c>
      <c r="W17" s="95">
        <f t="shared" si="81"/>
        <v>0</v>
      </c>
      <c r="X17" s="95">
        <f t="shared" si="81"/>
        <v>0</v>
      </c>
      <c r="Y17" s="95">
        <f t="shared" si="81"/>
        <v>0</v>
      </c>
      <c r="Z17" s="95">
        <f t="shared" si="81"/>
        <v>0</v>
      </c>
      <c r="AA17" s="95">
        <f t="shared" si="81"/>
        <v>0</v>
      </c>
      <c r="AB17" s="95">
        <f t="shared" si="81"/>
        <v>0</v>
      </c>
      <c r="AC17" s="95">
        <f t="shared" si="81"/>
        <v>0</v>
      </c>
      <c r="AD17" s="95">
        <f t="shared" si="81"/>
        <v>0</v>
      </c>
      <c r="AE17" s="95">
        <f t="shared" si="81"/>
        <v>0</v>
      </c>
      <c r="AF17" s="95">
        <f t="shared" si="81"/>
        <v>0</v>
      </c>
      <c r="AG17" s="95">
        <f t="shared" si="81"/>
        <v>0</v>
      </c>
      <c r="AH17" s="95">
        <f t="shared" si="81"/>
        <v>0</v>
      </c>
      <c r="AI17" s="95">
        <f t="shared" si="81"/>
        <v>0</v>
      </c>
      <c r="AJ17" s="95">
        <f t="shared" si="81"/>
        <v>0</v>
      </c>
      <c r="AK17" s="95">
        <f t="shared" si="81"/>
        <v>0</v>
      </c>
      <c r="AL17" s="95">
        <f t="shared" si="81"/>
        <v>0</v>
      </c>
      <c r="AM17" s="95">
        <f t="shared" si="81"/>
        <v>0</v>
      </c>
      <c r="AN17" s="95">
        <f t="shared" si="81"/>
        <v>0</v>
      </c>
      <c r="AO17" s="95">
        <f t="shared" si="81"/>
        <v>0</v>
      </c>
      <c r="AP17" s="95">
        <f t="shared" ref="AP17:BU17" si="82">SUM(AP15:AP16)</f>
        <v>0</v>
      </c>
      <c r="AQ17" s="95">
        <f t="shared" si="82"/>
        <v>0</v>
      </c>
      <c r="AR17" s="95">
        <f t="shared" si="82"/>
        <v>0</v>
      </c>
      <c r="AS17" s="95">
        <f t="shared" si="82"/>
        <v>0</v>
      </c>
      <c r="AT17" s="95">
        <f t="shared" si="82"/>
        <v>0</v>
      </c>
      <c r="AU17" s="95">
        <f t="shared" si="82"/>
        <v>0</v>
      </c>
      <c r="AV17" s="95">
        <f t="shared" si="82"/>
        <v>0</v>
      </c>
      <c r="AW17" s="95">
        <f t="shared" si="82"/>
        <v>0</v>
      </c>
      <c r="AX17" s="95">
        <f t="shared" si="82"/>
        <v>0</v>
      </c>
      <c r="AY17" s="95">
        <f t="shared" si="82"/>
        <v>0</v>
      </c>
      <c r="AZ17" s="95">
        <f t="shared" si="82"/>
        <v>0</v>
      </c>
      <c r="BA17" s="95">
        <f t="shared" si="82"/>
        <v>0</v>
      </c>
      <c r="BB17" s="95">
        <f t="shared" si="82"/>
        <v>0</v>
      </c>
      <c r="BC17" s="95">
        <f t="shared" si="82"/>
        <v>0</v>
      </c>
      <c r="BD17" s="95">
        <f t="shared" si="82"/>
        <v>0</v>
      </c>
      <c r="BE17" s="95">
        <f t="shared" si="82"/>
        <v>0</v>
      </c>
      <c r="BF17" s="95">
        <f t="shared" si="82"/>
        <v>0</v>
      </c>
      <c r="BG17" s="95">
        <f t="shared" si="82"/>
        <v>0</v>
      </c>
      <c r="BH17" s="95">
        <f t="shared" si="82"/>
        <v>0</v>
      </c>
      <c r="BI17" s="95">
        <f t="shared" si="82"/>
        <v>0</v>
      </c>
      <c r="BJ17" s="95">
        <f t="shared" si="82"/>
        <v>0</v>
      </c>
      <c r="BK17" s="95">
        <f t="shared" si="82"/>
        <v>0</v>
      </c>
      <c r="BL17" s="95">
        <f t="shared" si="82"/>
        <v>0</v>
      </c>
      <c r="BM17" s="95">
        <f t="shared" si="82"/>
        <v>0</v>
      </c>
      <c r="BN17" s="95">
        <f t="shared" si="82"/>
        <v>0</v>
      </c>
      <c r="BO17" s="95">
        <f t="shared" si="82"/>
        <v>0</v>
      </c>
      <c r="BP17" s="95">
        <f t="shared" si="82"/>
        <v>0</v>
      </c>
      <c r="BQ17" s="95">
        <f t="shared" si="82"/>
        <v>0</v>
      </c>
      <c r="BR17" s="95">
        <f t="shared" si="82"/>
        <v>0</v>
      </c>
      <c r="BS17" s="95">
        <f t="shared" si="82"/>
        <v>0</v>
      </c>
      <c r="BT17" s="95">
        <f t="shared" si="82"/>
        <v>0</v>
      </c>
      <c r="BU17" s="95">
        <f t="shared" si="82"/>
        <v>0</v>
      </c>
      <c r="BV17" s="95">
        <f t="shared" ref="BV17:DA17" si="83">SUM(BV15:BV16)</f>
        <v>0</v>
      </c>
      <c r="BW17" s="95">
        <f t="shared" si="83"/>
        <v>0</v>
      </c>
      <c r="BX17" s="95">
        <f t="shared" si="83"/>
        <v>0</v>
      </c>
      <c r="BY17" s="95">
        <f t="shared" si="83"/>
        <v>0</v>
      </c>
      <c r="BZ17" s="95">
        <f t="shared" si="83"/>
        <v>0</v>
      </c>
      <c r="CA17" s="95">
        <f t="shared" si="83"/>
        <v>0</v>
      </c>
      <c r="CB17" s="95">
        <f t="shared" si="83"/>
        <v>0</v>
      </c>
      <c r="CC17" s="95">
        <f t="shared" si="83"/>
        <v>0</v>
      </c>
      <c r="CD17" s="95">
        <f t="shared" si="83"/>
        <v>0</v>
      </c>
      <c r="CE17" s="95">
        <f t="shared" si="83"/>
        <v>0</v>
      </c>
      <c r="CF17" s="95">
        <f t="shared" si="83"/>
        <v>0</v>
      </c>
      <c r="CG17" s="95">
        <f t="shared" si="83"/>
        <v>0</v>
      </c>
      <c r="CH17" s="95">
        <f t="shared" si="83"/>
        <v>0</v>
      </c>
      <c r="CI17" s="95">
        <f t="shared" si="83"/>
        <v>0</v>
      </c>
      <c r="CJ17" s="95">
        <f t="shared" si="83"/>
        <v>0</v>
      </c>
      <c r="CK17" s="95">
        <f t="shared" si="83"/>
        <v>0</v>
      </c>
      <c r="CL17" s="95">
        <f t="shared" si="83"/>
        <v>0</v>
      </c>
      <c r="CM17" s="95">
        <f t="shared" si="83"/>
        <v>0</v>
      </c>
      <c r="CN17" s="95">
        <f t="shared" si="83"/>
        <v>0</v>
      </c>
      <c r="CO17" s="95">
        <f t="shared" si="83"/>
        <v>0</v>
      </c>
      <c r="CP17" s="95">
        <f t="shared" si="83"/>
        <v>0</v>
      </c>
      <c r="CQ17" s="95">
        <f t="shared" si="83"/>
        <v>0</v>
      </c>
      <c r="CR17" s="95">
        <f t="shared" si="83"/>
        <v>0</v>
      </c>
      <c r="CS17" s="95">
        <f t="shared" si="83"/>
        <v>0</v>
      </c>
      <c r="CT17" s="95">
        <f t="shared" si="83"/>
        <v>0</v>
      </c>
      <c r="CU17" s="95">
        <f t="shared" si="83"/>
        <v>0</v>
      </c>
      <c r="CV17" s="95">
        <f t="shared" si="83"/>
        <v>0</v>
      </c>
      <c r="CW17" s="95">
        <f t="shared" si="83"/>
        <v>0</v>
      </c>
      <c r="CX17" s="95">
        <f t="shared" si="83"/>
        <v>0</v>
      </c>
      <c r="CY17" s="95">
        <f t="shared" si="83"/>
        <v>0</v>
      </c>
      <c r="CZ17" s="95">
        <f t="shared" si="83"/>
        <v>0</v>
      </c>
      <c r="DA17" s="95">
        <f t="shared" si="83"/>
        <v>0</v>
      </c>
      <c r="DB17" s="95">
        <f t="shared" ref="DB17:EG17" si="84">SUM(DB15:DB16)</f>
        <v>0</v>
      </c>
      <c r="DC17" s="95">
        <f t="shared" si="84"/>
        <v>0</v>
      </c>
      <c r="DD17" s="95">
        <f t="shared" si="84"/>
        <v>0</v>
      </c>
      <c r="DE17" s="95">
        <f t="shared" si="84"/>
        <v>0</v>
      </c>
      <c r="DF17" s="95">
        <f t="shared" si="84"/>
        <v>0</v>
      </c>
      <c r="DG17" s="95">
        <f t="shared" si="84"/>
        <v>0</v>
      </c>
      <c r="DH17" s="95">
        <f t="shared" si="84"/>
        <v>0</v>
      </c>
      <c r="DI17" s="95">
        <f t="shared" si="84"/>
        <v>0</v>
      </c>
      <c r="DJ17" s="95">
        <f t="shared" si="84"/>
        <v>0</v>
      </c>
      <c r="DK17" s="95">
        <f t="shared" si="84"/>
        <v>0</v>
      </c>
      <c r="DL17" s="95">
        <f t="shared" si="84"/>
        <v>0</v>
      </c>
      <c r="DM17" s="95">
        <f t="shared" si="84"/>
        <v>0</v>
      </c>
      <c r="DN17" s="95">
        <f t="shared" si="84"/>
        <v>0</v>
      </c>
      <c r="DO17" s="95">
        <f t="shared" si="84"/>
        <v>0</v>
      </c>
      <c r="DP17" s="95">
        <f t="shared" si="84"/>
        <v>0</v>
      </c>
      <c r="DQ17" s="95">
        <f t="shared" si="84"/>
        <v>0</v>
      </c>
      <c r="DR17" s="95">
        <f t="shared" si="84"/>
        <v>0</v>
      </c>
      <c r="DS17" s="95">
        <f t="shared" si="84"/>
        <v>0</v>
      </c>
      <c r="DT17" s="95">
        <f t="shared" si="84"/>
        <v>0</v>
      </c>
      <c r="DU17" s="95">
        <f t="shared" si="84"/>
        <v>0</v>
      </c>
      <c r="DV17" s="95">
        <f t="shared" si="84"/>
        <v>0</v>
      </c>
      <c r="DW17" s="95">
        <f t="shared" si="84"/>
        <v>0</v>
      </c>
      <c r="DX17" s="95">
        <f t="shared" si="84"/>
        <v>0</v>
      </c>
      <c r="DY17" s="95">
        <f t="shared" si="84"/>
        <v>0</v>
      </c>
      <c r="DZ17" s="95">
        <f t="shared" si="84"/>
        <v>0</v>
      </c>
      <c r="EA17" s="95">
        <f t="shared" si="84"/>
        <v>0</v>
      </c>
      <c r="EB17" s="95">
        <f t="shared" si="84"/>
        <v>0</v>
      </c>
      <c r="EC17" s="95">
        <f t="shared" si="84"/>
        <v>0</v>
      </c>
      <c r="ED17" s="95">
        <f t="shared" si="84"/>
        <v>0</v>
      </c>
      <c r="EE17" s="95">
        <f t="shared" si="84"/>
        <v>0</v>
      </c>
      <c r="EF17" s="95">
        <f t="shared" si="84"/>
        <v>0</v>
      </c>
      <c r="EG17" s="95">
        <f t="shared" si="84"/>
        <v>0</v>
      </c>
      <c r="EH17" s="95">
        <f t="shared" ref="EH17:FM17" si="85">SUM(EH15:EH16)</f>
        <v>0</v>
      </c>
      <c r="EI17" s="95">
        <f t="shared" si="85"/>
        <v>0</v>
      </c>
      <c r="EJ17" s="95">
        <f t="shared" si="85"/>
        <v>0</v>
      </c>
      <c r="EK17" s="95">
        <f t="shared" si="85"/>
        <v>0</v>
      </c>
      <c r="EL17" s="95">
        <f t="shared" si="85"/>
        <v>0</v>
      </c>
      <c r="EM17" s="95">
        <f t="shared" si="85"/>
        <v>0</v>
      </c>
      <c r="EN17" s="95">
        <f t="shared" si="85"/>
        <v>0</v>
      </c>
      <c r="EO17" s="95">
        <f t="shared" si="85"/>
        <v>0</v>
      </c>
      <c r="EP17" s="95">
        <f t="shared" si="85"/>
        <v>0</v>
      </c>
      <c r="EQ17" s="95">
        <f t="shared" si="85"/>
        <v>0</v>
      </c>
      <c r="ER17" s="95">
        <f t="shared" si="85"/>
        <v>0</v>
      </c>
      <c r="ES17" s="95">
        <f t="shared" si="85"/>
        <v>0</v>
      </c>
      <c r="ET17" s="95">
        <f t="shared" si="85"/>
        <v>0</v>
      </c>
      <c r="EU17" s="95">
        <f t="shared" si="85"/>
        <v>0</v>
      </c>
      <c r="EV17" s="95">
        <f t="shared" si="85"/>
        <v>0</v>
      </c>
      <c r="EW17" s="95">
        <f t="shared" si="85"/>
        <v>0</v>
      </c>
      <c r="EX17" s="95">
        <f t="shared" si="85"/>
        <v>0</v>
      </c>
      <c r="EY17" s="95">
        <f t="shared" si="85"/>
        <v>0</v>
      </c>
      <c r="EZ17" s="95">
        <f t="shared" si="85"/>
        <v>0</v>
      </c>
      <c r="FA17" s="95">
        <f t="shared" si="85"/>
        <v>0</v>
      </c>
      <c r="FB17" s="95">
        <f t="shared" si="85"/>
        <v>0</v>
      </c>
      <c r="FC17" s="95">
        <f t="shared" si="85"/>
        <v>0</v>
      </c>
      <c r="FD17" s="95">
        <f t="shared" si="85"/>
        <v>0</v>
      </c>
      <c r="FE17" s="95">
        <f t="shared" si="85"/>
        <v>0</v>
      </c>
      <c r="FF17" s="95">
        <f t="shared" si="85"/>
        <v>0</v>
      </c>
      <c r="FG17" s="95">
        <f t="shared" si="85"/>
        <v>0</v>
      </c>
      <c r="FH17" s="95">
        <f t="shared" si="85"/>
        <v>0</v>
      </c>
      <c r="FI17" s="95">
        <f t="shared" si="85"/>
        <v>0</v>
      </c>
      <c r="FJ17" s="95">
        <f t="shared" si="85"/>
        <v>0</v>
      </c>
      <c r="FK17" s="95">
        <f t="shared" si="85"/>
        <v>0</v>
      </c>
      <c r="FL17" s="95">
        <f t="shared" si="85"/>
        <v>0</v>
      </c>
      <c r="FM17" s="95">
        <f t="shared" si="85"/>
        <v>0</v>
      </c>
      <c r="FN17" s="95">
        <f t="shared" ref="FN17:FQ17" si="86">SUM(FN15:FN16)</f>
        <v>0</v>
      </c>
      <c r="FO17" s="95">
        <f t="shared" si="86"/>
        <v>0</v>
      </c>
      <c r="FP17" s="95">
        <f t="shared" si="86"/>
        <v>0</v>
      </c>
      <c r="FQ17" s="96">
        <f t="shared" si="86"/>
        <v>0</v>
      </c>
      <c r="FR17" s="191"/>
      <c r="FS17" s="191"/>
      <c r="FT17" s="191"/>
      <c r="FU17" s="9"/>
    </row>
    <row r="18" spans="1:279" s="16" customFormat="1" x14ac:dyDescent="0.2">
      <c r="A18" s="124"/>
      <c r="B18" s="88" t="s">
        <v>78</v>
      </c>
      <c r="C18" s="95">
        <f>+SUM(J18:FQ18)</f>
        <v>300000</v>
      </c>
      <c r="D18" s="95"/>
      <c r="E18" s="95"/>
      <c r="F18" s="95"/>
      <c r="G18" s="95"/>
      <c r="H18" s="95"/>
      <c r="J18" s="95">
        <f>+J41</f>
        <v>0</v>
      </c>
      <c r="K18" s="95">
        <f t="shared" ref="K18:BV18" si="87">+K41</f>
        <v>0</v>
      </c>
      <c r="L18" s="95">
        <f t="shared" si="87"/>
        <v>0</v>
      </c>
      <c r="M18" s="95">
        <f t="shared" si="87"/>
        <v>300000</v>
      </c>
      <c r="N18" s="95">
        <f t="shared" si="87"/>
        <v>0</v>
      </c>
      <c r="O18" s="95">
        <f t="shared" si="87"/>
        <v>0</v>
      </c>
      <c r="P18" s="95">
        <f t="shared" si="87"/>
        <v>0</v>
      </c>
      <c r="Q18" s="95">
        <f t="shared" si="87"/>
        <v>0</v>
      </c>
      <c r="R18" s="95">
        <f t="shared" si="87"/>
        <v>0</v>
      </c>
      <c r="S18" s="95">
        <f t="shared" si="87"/>
        <v>0</v>
      </c>
      <c r="T18" s="95">
        <f t="shared" si="87"/>
        <v>0</v>
      </c>
      <c r="U18" s="95">
        <f t="shared" si="87"/>
        <v>0</v>
      </c>
      <c r="V18" s="95">
        <f t="shared" si="87"/>
        <v>0</v>
      </c>
      <c r="W18" s="95">
        <f t="shared" si="87"/>
        <v>0</v>
      </c>
      <c r="X18" s="95">
        <f t="shared" si="87"/>
        <v>0</v>
      </c>
      <c r="Y18" s="95">
        <f t="shared" si="87"/>
        <v>0</v>
      </c>
      <c r="Z18" s="95">
        <f t="shared" si="87"/>
        <v>0</v>
      </c>
      <c r="AA18" s="95">
        <f t="shared" si="87"/>
        <v>0</v>
      </c>
      <c r="AB18" s="95">
        <f t="shared" si="87"/>
        <v>0</v>
      </c>
      <c r="AC18" s="95">
        <f t="shared" si="87"/>
        <v>0</v>
      </c>
      <c r="AD18" s="95">
        <f t="shared" si="87"/>
        <v>0</v>
      </c>
      <c r="AE18" s="95">
        <f t="shared" si="87"/>
        <v>0</v>
      </c>
      <c r="AF18" s="95">
        <f t="shared" si="87"/>
        <v>0</v>
      </c>
      <c r="AG18" s="95">
        <f t="shared" si="87"/>
        <v>0</v>
      </c>
      <c r="AH18" s="95">
        <f t="shared" si="87"/>
        <v>0</v>
      </c>
      <c r="AI18" s="95">
        <f t="shared" si="87"/>
        <v>0</v>
      </c>
      <c r="AJ18" s="95">
        <f t="shared" si="87"/>
        <v>0</v>
      </c>
      <c r="AK18" s="95">
        <f t="shared" si="87"/>
        <v>0</v>
      </c>
      <c r="AL18" s="95">
        <f t="shared" si="87"/>
        <v>0</v>
      </c>
      <c r="AM18" s="95">
        <f t="shared" si="87"/>
        <v>0</v>
      </c>
      <c r="AN18" s="95">
        <f t="shared" si="87"/>
        <v>0</v>
      </c>
      <c r="AO18" s="95">
        <f t="shared" si="87"/>
        <v>0</v>
      </c>
      <c r="AP18" s="95">
        <f t="shared" si="87"/>
        <v>0</v>
      </c>
      <c r="AQ18" s="95">
        <f t="shared" si="87"/>
        <v>0</v>
      </c>
      <c r="AR18" s="95">
        <f t="shared" si="87"/>
        <v>0</v>
      </c>
      <c r="AS18" s="95">
        <f t="shared" si="87"/>
        <v>0</v>
      </c>
      <c r="AT18" s="95">
        <f t="shared" si="87"/>
        <v>0</v>
      </c>
      <c r="AU18" s="95">
        <f t="shared" si="87"/>
        <v>0</v>
      </c>
      <c r="AV18" s="95">
        <f t="shared" si="87"/>
        <v>0</v>
      </c>
      <c r="AW18" s="95">
        <f t="shared" si="87"/>
        <v>0</v>
      </c>
      <c r="AX18" s="95">
        <f t="shared" si="87"/>
        <v>0</v>
      </c>
      <c r="AY18" s="95">
        <f t="shared" si="87"/>
        <v>0</v>
      </c>
      <c r="AZ18" s="95">
        <f t="shared" si="87"/>
        <v>0</v>
      </c>
      <c r="BA18" s="95">
        <f t="shared" si="87"/>
        <v>0</v>
      </c>
      <c r="BB18" s="95">
        <f t="shared" si="87"/>
        <v>0</v>
      </c>
      <c r="BC18" s="95">
        <f t="shared" si="87"/>
        <v>0</v>
      </c>
      <c r="BD18" s="95">
        <f t="shared" si="87"/>
        <v>0</v>
      </c>
      <c r="BE18" s="95">
        <f t="shared" si="87"/>
        <v>0</v>
      </c>
      <c r="BF18" s="95">
        <f t="shared" si="87"/>
        <v>0</v>
      </c>
      <c r="BG18" s="95">
        <f t="shared" si="87"/>
        <v>0</v>
      </c>
      <c r="BH18" s="95">
        <f t="shared" si="87"/>
        <v>0</v>
      </c>
      <c r="BI18" s="95">
        <f t="shared" si="87"/>
        <v>0</v>
      </c>
      <c r="BJ18" s="95">
        <f t="shared" si="87"/>
        <v>0</v>
      </c>
      <c r="BK18" s="95">
        <f t="shared" si="87"/>
        <v>0</v>
      </c>
      <c r="BL18" s="95">
        <f t="shared" si="87"/>
        <v>0</v>
      </c>
      <c r="BM18" s="95">
        <f t="shared" si="87"/>
        <v>0</v>
      </c>
      <c r="BN18" s="95">
        <f t="shared" si="87"/>
        <v>0</v>
      </c>
      <c r="BO18" s="95">
        <f t="shared" si="87"/>
        <v>0</v>
      </c>
      <c r="BP18" s="95">
        <f t="shared" si="87"/>
        <v>0</v>
      </c>
      <c r="BQ18" s="95">
        <f t="shared" si="87"/>
        <v>0</v>
      </c>
      <c r="BR18" s="95">
        <f t="shared" si="87"/>
        <v>0</v>
      </c>
      <c r="BS18" s="95">
        <f t="shared" si="87"/>
        <v>0</v>
      </c>
      <c r="BT18" s="95">
        <f t="shared" si="87"/>
        <v>0</v>
      </c>
      <c r="BU18" s="95">
        <f t="shared" si="87"/>
        <v>0</v>
      </c>
      <c r="BV18" s="95">
        <f t="shared" si="87"/>
        <v>0</v>
      </c>
      <c r="BW18" s="95">
        <f t="shared" ref="BW18:EH18" si="88">+BW41</f>
        <v>0</v>
      </c>
      <c r="BX18" s="95">
        <f t="shared" si="88"/>
        <v>0</v>
      </c>
      <c r="BY18" s="95">
        <f t="shared" si="88"/>
        <v>0</v>
      </c>
      <c r="BZ18" s="95">
        <f t="shared" si="88"/>
        <v>0</v>
      </c>
      <c r="CA18" s="95">
        <f t="shared" si="88"/>
        <v>0</v>
      </c>
      <c r="CB18" s="95">
        <f t="shared" si="88"/>
        <v>0</v>
      </c>
      <c r="CC18" s="95">
        <f t="shared" si="88"/>
        <v>0</v>
      </c>
      <c r="CD18" s="95">
        <f t="shared" si="88"/>
        <v>0</v>
      </c>
      <c r="CE18" s="95">
        <f t="shared" si="88"/>
        <v>0</v>
      </c>
      <c r="CF18" s="95">
        <f t="shared" si="88"/>
        <v>0</v>
      </c>
      <c r="CG18" s="95">
        <f t="shared" si="88"/>
        <v>0</v>
      </c>
      <c r="CH18" s="95">
        <f t="shared" si="88"/>
        <v>0</v>
      </c>
      <c r="CI18" s="95">
        <f t="shared" si="88"/>
        <v>0</v>
      </c>
      <c r="CJ18" s="95">
        <f t="shared" si="88"/>
        <v>0</v>
      </c>
      <c r="CK18" s="95">
        <f t="shared" si="88"/>
        <v>0</v>
      </c>
      <c r="CL18" s="95">
        <f t="shared" si="88"/>
        <v>0</v>
      </c>
      <c r="CM18" s="95">
        <f t="shared" si="88"/>
        <v>0</v>
      </c>
      <c r="CN18" s="95">
        <f t="shared" si="88"/>
        <v>0</v>
      </c>
      <c r="CO18" s="95">
        <f t="shared" si="88"/>
        <v>0</v>
      </c>
      <c r="CP18" s="95">
        <f t="shared" si="88"/>
        <v>0</v>
      </c>
      <c r="CQ18" s="95">
        <f t="shared" si="88"/>
        <v>0</v>
      </c>
      <c r="CR18" s="95">
        <f t="shared" si="88"/>
        <v>0</v>
      </c>
      <c r="CS18" s="95">
        <f t="shared" si="88"/>
        <v>0</v>
      </c>
      <c r="CT18" s="95">
        <f t="shared" si="88"/>
        <v>0</v>
      </c>
      <c r="CU18" s="95">
        <f t="shared" si="88"/>
        <v>0</v>
      </c>
      <c r="CV18" s="95">
        <f t="shared" si="88"/>
        <v>0</v>
      </c>
      <c r="CW18" s="95">
        <f t="shared" si="88"/>
        <v>0</v>
      </c>
      <c r="CX18" s="95">
        <f t="shared" si="88"/>
        <v>0</v>
      </c>
      <c r="CY18" s="95">
        <f t="shared" si="88"/>
        <v>0</v>
      </c>
      <c r="CZ18" s="95">
        <f t="shared" si="88"/>
        <v>0</v>
      </c>
      <c r="DA18" s="95">
        <f t="shared" si="88"/>
        <v>0</v>
      </c>
      <c r="DB18" s="95">
        <f t="shared" si="88"/>
        <v>0</v>
      </c>
      <c r="DC18" s="95">
        <f t="shared" si="88"/>
        <v>0</v>
      </c>
      <c r="DD18" s="95">
        <f t="shared" si="88"/>
        <v>0</v>
      </c>
      <c r="DE18" s="95">
        <f t="shared" si="88"/>
        <v>0</v>
      </c>
      <c r="DF18" s="95">
        <f t="shared" si="88"/>
        <v>0</v>
      </c>
      <c r="DG18" s="95">
        <f t="shared" si="88"/>
        <v>0</v>
      </c>
      <c r="DH18" s="95">
        <f t="shared" si="88"/>
        <v>0</v>
      </c>
      <c r="DI18" s="95">
        <f t="shared" si="88"/>
        <v>0</v>
      </c>
      <c r="DJ18" s="95">
        <f t="shared" si="88"/>
        <v>0</v>
      </c>
      <c r="DK18" s="95">
        <f t="shared" si="88"/>
        <v>0</v>
      </c>
      <c r="DL18" s="95">
        <f t="shared" si="88"/>
        <v>0</v>
      </c>
      <c r="DM18" s="95">
        <f t="shared" si="88"/>
        <v>0</v>
      </c>
      <c r="DN18" s="95">
        <f t="shared" si="88"/>
        <v>0</v>
      </c>
      <c r="DO18" s="95">
        <f t="shared" si="88"/>
        <v>0</v>
      </c>
      <c r="DP18" s="95">
        <f t="shared" si="88"/>
        <v>0</v>
      </c>
      <c r="DQ18" s="95">
        <f t="shared" si="88"/>
        <v>0</v>
      </c>
      <c r="DR18" s="95">
        <f t="shared" si="88"/>
        <v>0</v>
      </c>
      <c r="DS18" s="95">
        <f t="shared" si="88"/>
        <v>0</v>
      </c>
      <c r="DT18" s="95">
        <f t="shared" si="88"/>
        <v>0</v>
      </c>
      <c r="DU18" s="95">
        <f t="shared" si="88"/>
        <v>0</v>
      </c>
      <c r="DV18" s="95">
        <f t="shared" si="88"/>
        <v>0</v>
      </c>
      <c r="DW18" s="95">
        <f t="shared" si="88"/>
        <v>0</v>
      </c>
      <c r="DX18" s="95">
        <f t="shared" si="88"/>
        <v>0</v>
      </c>
      <c r="DY18" s="95">
        <f t="shared" si="88"/>
        <v>0</v>
      </c>
      <c r="DZ18" s="95">
        <f t="shared" si="88"/>
        <v>0</v>
      </c>
      <c r="EA18" s="95">
        <f t="shared" si="88"/>
        <v>0</v>
      </c>
      <c r="EB18" s="95">
        <f t="shared" si="88"/>
        <v>0</v>
      </c>
      <c r="EC18" s="95">
        <f t="shared" si="88"/>
        <v>0</v>
      </c>
      <c r="ED18" s="95">
        <f t="shared" si="88"/>
        <v>0</v>
      </c>
      <c r="EE18" s="95">
        <f t="shared" si="88"/>
        <v>0</v>
      </c>
      <c r="EF18" s="95">
        <f t="shared" si="88"/>
        <v>0</v>
      </c>
      <c r="EG18" s="95">
        <f t="shared" si="88"/>
        <v>0</v>
      </c>
      <c r="EH18" s="95">
        <f t="shared" si="88"/>
        <v>0</v>
      </c>
      <c r="EI18" s="95">
        <f t="shared" ref="EI18:FQ18" si="89">+EI41</f>
        <v>0</v>
      </c>
      <c r="EJ18" s="95">
        <f t="shared" si="89"/>
        <v>0</v>
      </c>
      <c r="EK18" s="95">
        <f t="shared" si="89"/>
        <v>0</v>
      </c>
      <c r="EL18" s="95">
        <f t="shared" si="89"/>
        <v>0</v>
      </c>
      <c r="EM18" s="95">
        <f t="shared" si="89"/>
        <v>0</v>
      </c>
      <c r="EN18" s="95">
        <f t="shared" si="89"/>
        <v>0</v>
      </c>
      <c r="EO18" s="95">
        <f t="shared" si="89"/>
        <v>0</v>
      </c>
      <c r="EP18" s="95">
        <f t="shared" si="89"/>
        <v>0</v>
      </c>
      <c r="EQ18" s="95">
        <f t="shared" si="89"/>
        <v>0</v>
      </c>
      <c r="ER18" s="95">
        <f t="shared" si="89"/>
        <v>0</v>
      </c>
      <c r="ES18" s="95">
        <f t="shared" si="89"/>
        <v>0</v>
      </c>
      <c r="ET18" s="95">
        <f t="shared" si="89"/>
        <v>0</v>
      </c>
      <c r="EU18" s="95">
        <f t="shared" si="89"/>
        <v>0</v>
      </c>
      <c r="EV18" s="95">
        <f t="shared" si="89"/>
        <v>0</v>
      </c>
      <c r="EW18" s="95">
        <f t="shared" si="89"/>
        <v>0</v>
      </c>
      <c r="EX18" s="95">
        <f t="shared" si="89"/>
        <v>0</v>
      </c>
      <c r="EY18" s="95">
        <f t="shared" si="89"/>
        <v>0</v>
      </c>
      <c r="EZ18" s="95">
        <f t="shared" si="89"/>
        <v>0</v>
      </c>
      <c r="FA18" s="95">
        <f t="shared" si="89"/>
        <v>0</v>
      </c>
      <c r="FB18" s="95">
        <f t="shared" si="89"/>
        <v>0</v>
      </c>
      <c r="FC18" s="95">
        <f t="shared" si="89"/>
        <v>0</v>
      </c>
      <c r="FD18" s="95">
        <f t="shared" si="89"/>
        <v>0</v>
      </c>
      <c r="FE18" s="95">
        <f t="shared" si="89"/>
        <v>0</v>
      </c>
      <c r="FF18" s="95">
        <f t="shared" si="89"/>
        <v>0</v>
      </c>
      <c r="FG18" s="95">
        <f t="shared" si="89"/>
        <v>0</v>
      </c>
      <c r="FH18" s="95">
        <f t="shared" si="89"/>
        <v>0</v>
      </c>
      <c r="FI18" s="95">
        <f t="shared" si="89"/>
        <v>0</v>
      </c>
      <c r="FJ18" s="95">
        <f t="shared" si="89"/>
        <v>0</v>
      </c>
      <c r="FK18" s="95">
        <f t="shared" si="89"/>
        <v>0</v>
      </c>
      <c r="FL18" s="95">
        <f t="shared" si="89"/>
        <v>0</v>
      </c>
      <c r="FM18" s="95">
        <f t="shared" si="89"/>
        <v>0</v>
      </c>
      <c r="FN18" s="95">
        <f t="shared" si="89"/>
        <v>0</v>
      </c>
      <c r="FO18" s="95">
        <f t="shared" si="89"/>
        <v>0</v>
      </c>
      <c r="FP18" s="95">
        <f t="shared" si="89"/>
        <v>0</v>
      </c>
      <c r="FQ18" s="96">
        <f t="shared" si="89"/>
        <v>0</v>
      </c>
      <c r="FR18" s="191"/>
      <c r="FS18" s="191"/>
      <c r="FT18" s="191"/>
      <c r="FU18" s="9"/>
    </row>
    <row r="19" spans="1:279" s="16" customFormat="1" x14ac:dyDescent="0.2">
      <c r="A19" s="124"/>
      <c r="B19" s="241" t="s">
        <v>166</v>
      </c>
      <c r="C19" s="272">
        <f>+SUM(J19:FQ19)</f>
        <v>2602825.6184260854</v>
      </c>
      <c r="D19" s="272"/>
      <c r="E19" s="272"/>
      <c r="F19" s="272"/>
      <c r="G19" s="272"/>
      <c r="H19" s="272"/>
      <c r="I19" s="342"/>
      <c r="J19" s="272">
        <f>+J42</f>
        <v>0</v>
      </c>
      <c r="K19" s="272">
        <f t="shared" ref="K19:BV19" si="90">+K42</f>
        <v>0</v>
      </c>
      <c r="L19" s="272">
        <f t="shared" si="90"/>
        <v>0</v>
      </c>
      <c r="M19" s="272">
        <f t="shared" si="90"/>
        <v>0</v>
      </c>
      <c r="N19" s="272">
        <f t="shared" si="90"/>
        <v>7147.0516352938685</v>
      </c>
      <c r="O19" s="272">
        <f t="shared" si="90"/>
        <v>47625.438917543106</v>
      </c>
      <c r="P19" s="272">
        <f t="shared" si="90"/>
        <v>89254.915360847182</v>
      </c>
      <c r="Q19" s="272">
        <f t="shared" si="90"/>
        <v>130417.53484080936</v>
      </c>
      <c r="R19" s="272">
        <f t="shared" si="90"/>
        <v>169576.96993068655</v>
      </c>
      <c r="S19" s="272">
        <f t="shared" si="90"/>
        <v>205451.11240627695</v>
      </c>
      <c r="T19" s="272">
        <f t="shared" si="90"/>
        <v>237136.12090584007</v>
      </c>
      <c r="U19" s="272">
        <f t="shared" si="90"/>
        <v>239112.25524672205</v>
      </c>
      <c r="V19" s="272">
        <f t="shared" si="90"/>
        <v>241104.8573737781</v>
      </c>
      <c r="W19" s="272">
        <f t="shared" si="90"/>
        <v>243114.06451855958</v>
      </c>
      <c r="X19" s="272">
        <f t="shared" si="90"/>
        <v>245140.01505621421</v>
      </c>
      <c r="Y19" s="272">
        <f t="shared" si="90"/>
        <v>247182.84851501603</v>
      </c>
      <c r="Z19" s="272">
        <f t="shared" si="90"/>
        <v>249242.70558597447</v>
      </c>
      <c r="AA19" s="272">
        <f t="shared" si="90"/>
        <v>251319.72813252427</v>
      </c>
      <c r="AB19" s="272">
        <f t="shared" si="90"/>
        <v>0</v>
      </c>
      <c r="AC19" s="272">
        <f t="shared" si="90"/>
        <v>0</v>
      </c>
      <c r="AD19" s="272">
        <f t="shared" si="90"/>
        <v>0</v>
      </c>
      <c r="AE19" s="272">
        <f t="shared" si="90"/>
        <v>0</v>
      </c>
      <c r="AF19" s="272">
        <f t="shared" si="90"/>
        <v>0</v>
      </c>
      <c r="AG19" s="272">
        <f t="shared" si="90"/>
        <v>0</v>
      </c>
      <c r="AH19" s="272">
        <f t="shared" si="90"/>
        <v>0</v>
      </c>
      <c r="AI19" s="272">
        <f t="shared" si="90"/>
        <v>0</v>
      </c>
      <c r="AJ19" s="272">
        <f t="shared" si="90"/>
        <v>0</v>
      </c>
      <c r="AK19" s="272">
        <f t="shared" si="90"/>
        <v>0</v>
      </c>
      <c r="AL19" s="272">
        <f t="shared" si="90"/>
        <v>0</v>
      </c>
      <c r="AM19" s="272">
        <f t="shared" si="90"/>
        <v>0</v>
      </c>
      <c r="AN19" s="272">
        <f t="shared" si="90"/>
        <v>0</v>
      </c>
      <c r="AO19" s="272">
        <f t="shared" si="90"/>
        <v>0</v>
      </c>
      <c r="AP19" s="272">
        <f t="shared" si="90"/>
        <v>0</v>
      </c>
      <c r="AQ19" s="272">
        <f t="shared" si="90"/>
        <v>0</v>
      </c>
      <c r="AR19" s="272">
        <f t="shared" si="90"/>
        <v>0</v>
      </c>
      <c r="AS19" s="272">
        <f t="shared" si="90"/>
        <v>0</v>
      </c>
      <c r="AT19" s="272">
        <f t="shared" si="90"/>
        <v>0</v>
      </c>
      <c r="AU19" s="272">
        <f t="shared" si="90"/>
        <v>0</v>
      </c>
      <c r="AV19" s="272">
        <f t="shared" si="90"/>
        <v>0</v>
      </c>
      <c r="AW19" s="272">
        <f t="shared" si="90"/>
        <v>0</v>
      </c>
      <c r="AX19" s="272">
        <f t="shared" si="90"/>
        <v>0</v>
      </c>
      <c r="AY19" s="272">
        <f t="shared" si="90"/>
        <v>0</v>
      </c>
      <c r="AZ19" s="272">
        <f t="shared" si="90"/>
        <v>0</v>
      </c>
      <c r="BA19" s="272">
        <f t="shared" si="90"/>
        <v>0</v>
      </c>
      <c r="BB19" s="272">
        <f t="shared" si="90"/>
        <v>0</v>
      </c>
      <c r="BC19" s="272">
        <f t="shared" si="90"/>
        <v>0</v>
      </c>
      <c r="BD19" s="272">
        <f t="shared" si="90"/>
        <v>0</v>
      </c>
      <c r="BE19" s="272">
        <f t="shared" si="90"/>
        <v>0</v>
      </c>
      <c r="BF19" s="272">
        <f t="shared" si="90"/>
        <v>0</v>
      </c>
      <c r="BG19" s="272">
        <f t="shared" si="90"/>
        <v>0</v>
      </c>
      <c r="BH19" s="272">
        <f t="shared" si="90"/>
        <v>0</v>
      </c>
      <c r="BI19" s="272">
        <f t="shared" si="90"/>
        <v>0</v>
      </c>
      <c r="BJ19" s="272">
        <f t="shared" si="90"/>
        <v>0</v>
      </c>
      <c r="BK19" s="272">
        <f t="shared" si="90"/>
        <v>0</v>
      </c>
      <c r="BL19" s="272">
        <f t="shared" si="90"/>
        <v>0</v>
      </c>
      <c r="BM19" s="272">
        <f t="shared" si="90"/>
        <v>0</v>
      </c>
      <c r="BN19" s="272">
        <f t="shared" si="90"/>
        <v>0</v>
      </c>
      <c r="BO19" s="272">
        <f t="shared" si="90"/>
        <v>0</v>
      </c>
      <c r="BP19" s="272">
        <f t="shared" si="90"/>
        <v>0</v>
      </c>
      <c r="BQ19" s="272">
        <f t="shared" si="90"/>
        <v>0</v>
      </c>
      <c r="BR19" s="272">
        <f t="shared" si="90"/>
        <v>0</v>
      </c>
      <c r="BS19" s="272">
        <f t="shared" si="90"/>
        <v>0</v>
      </c>
      <c r="BT19" s="272">
        <f t="shared" si="90"/>
        <v>0</v>
      </c>
      <c r="BU19" s="272">
        <f t="shared" si="90"/>
        <v>0</v>
      </c>
      <c r="BV19" s="272">
        <f t="shared" si="90"/>
        <v>0</v>
      </c>
      <c r="BW19" s="272">
        <f t="shared" ref="BW19:EH19" si="91">+BW42</f>
        <v>0</v>
      </c>
      <c r="BX19" s="272">
        <f t="shared" si="91"/>
        <v>0</v>
      </c>
      <c r="BY19" s="272">
        <f t="shared" si="91"/>
        <v>0</v>
      </c>
      <c r="BZ19" s="272">
        <f t="shared" si="91"/>
        <v>0</v>
      </c>
      <c r="CA19" s="272">
        <f t="shared" si="91"/>
        <v>0</v>
      </c>
      <c r="CB19" s="272">
        <f t="shared" si="91"/>
        <v>0</v>
      </c>
      <c r="CC19" s="272">
        <f t="shared" si="91"/>
        <v>0</v>
      </c>
      <c r="CD19" s="272">
        <f t="shared" si="91"/>
        <v>0</v>
      </c>
      <c r="CE19" s="272">
        <f t="shared" si="91"/>
        <v>0</v>
      </c>
      <c r="CF19" s="272">
        <f t="shared" si="91"/>
        <v>0</v>
      </c>
      <c r="CG19" s="272">
        <f t="shared" si="91"/>
        <v>0</v>
      </c>
      <c r="CH19" s="272">
        <f t="shared" si="91"/>
        <v>0</v>
      </c>
      <c r="CI19" s="272">
        <f t="shared" si="91"/>
        <v>0</v>
      </c>
      <c r="CJ19" s="272">
        <f t="shared" si="91"/>
        <v>0</v>
      </c>
      <c r="CK19" s="272">
        <f t="shared" si="91"/>
        <v>0</v>
      </c>
      <c r="CL19" s="272">
        <f t="shared" si="91"/>
        <v>0</v>
      </c>
      <c r="CM19" s="272">
        <f t="shared" si="91"/>
        <v>0</v>
      </c>
      <c r="CN19" s="272">
        <f t="shared" si="91"/>
        <v>0</v>
      </c>
      <c r="CO19" s="272">
        <f t="shared" si="91"/>
        <v>0</v>
      </c>
      <c r="CP19" s="272">
        <f t="shared" si="91"/>
        <v>0</v>
      </c>
      <c r="CQ19" s="272">
        <f t="shared" si="91"/>
        <v>0</v>
      </c>
      <c r="CR19" s="272">
        <f t="shared" si="91"/>
        <v>0</v>
      </c>
      <c r="CS19" s="272">
        <f t="shared" si="91"/>
        <v>0</v>
      </c>
      <c r="CT19" s="272">
        <f t="shared" si="91"/>
        <v>0</v>
      </c>
      <c r="CU19" s="272">
        <f t="shared" si="91"/>
        <v>0</v>
      </c>
      <c r="CV19" s="272">
        <f t="shared" si="91"/>
        <v>0</v>
      </c>
      <c r="CW19" s="272">
        <f t="shared" si="91"/>
        <v>0</v>
      </c>
      <c r="CX19" s="272">
        <f t="shared" si="91"/>
        <v>0</v>
      </c>
      <c r="CY19" s="272">
        <f t="shared" si="91"/>
        <v>0</v>
      </c>
      <c r="CZ19" s="272">
        <f t="shared" si="91"/>
        <v>0</v>
      </c>
      <c r="DA19" s="272">
        <f t="shared" si="91"/>
        <v>0</v>
      </c>
      <c r="DB19" s="272">
        <f t="shared" si="91"/>
        <v>0</v>
      </c>
      <c r="DC19" s="272">
        <f t="shared" si="91"/>
        <v>0</v>
      </c>
      <c r="DD19" s="272">
        <f t="shared" si="91"/>
        <v>0</v>
      </c>
      <c r="DE19" s="272">
        <f t="shared" si="91"/>
        <v>0</v>
      </c>
      <c r="DF19" s="272">
        <f t="shared" si="91"/>
        <v>0</v>
      </c>
      <c r="DG19" s="272">
        <f t="shared" si="91"/>
        <v>0</v>
      </c>
      <c r="DH19" s="272">
        <f t="shared" si="91"/>
        <v>0</v>
      </c>
      <c r="DI19" s="272">
        <f t="shared" si="91"/>
        <v>0</v>
      </c>
      <c r="DJ19" s="272">
        <f t="shared" si="91"/>
        <v>0</v>
      </c>
      <c r="DK19" s="272">
        <f t="shared" si="91"/>
        <v>0</v>
      </c>
      <c r="DL19" s="272">
        <f t="shared" si="91"/>
        <v>0</v>
      </c>
      <c r="DM19" s="272">
        <f t="shared" si="91"/>
        <v>0</v>
      </c>
      <c r="DN19" s="272">
        <f t="shared" si="91"/>
        <v>0</v>
      </c>
      <c r="DO19" s="272">
        <f t="shared" si="91"/>
        <v>0</v>
      </c>
      <c r="DP19" s="272">
        <f t="shared" si="91"/>
        <v>0</v>
      </c>
      <c r="DQ19" s="272">
        <f t="shared" si="91"/>
        <v>0</v>
      </c>
      <c r="DR19" s="272">
        <f t="shared" si="91"/>
        <v>0</v>
      </c>
      <c r="DS19" s="272">
        <f t="shared" si="91"/>
        <v>0</v>
      </c>
      <c r="DT19" s="272">
        <f t="shared" si="91"/>
        <v>0</v>
      </c>
      <c r="DU19" s="272">
        <f t="shared" si="91"/>
        <v>0</v>
      </c>
      <c r="DV19" s="272">
        <f t="shared" si="91"/>
        <v>0</v>
      </c>
      <c r="DW19" s="272">
        <f t="shared" si="91"/>
        <v>0</v>
      </c>
      <c r="DX19" s="272">
        <f t="shared" si="91"/>
        <v>0</v>
      </c>
      <c r="DY19" s="272">
        <f t="shared" si="91"/>
        <v>0</v>
      </c>
      <c r="DZ19" s="272">
        <f t="shared" si="91"/>
        <v>0</v>
      </c>
      <c r="EA19" s="272">
        <f t="shared" si="91"/>
        <v>0</v>
      </c>
      <c r="EB19" s="272">
        <f t="shared" si="91"/>
        <v>0</v>
      </c>
      <c r="EC19" s="272">
        <f t="shared" si="91"/>
        <v>0</v>
      </c>
      <c r="ED19" s="272">
        <f t="shared" si="91"/>
        <v>0</v>
      </c>
      <c r="EE19" s="272">
        <f t="shared" si="91"/>
        <v>0</v>
      </c>
      <c r="EF19" s="272">
        <f t="shared" si="91"/>
        <v>0</v>
      </c>
      <c r="EG19" s="272">
        <f t="shared" si="91"/>
        <v>0</v>
      </c>
      <c r="EH19" s="272">
        <f t="shared" si="91"/>
        <v>0</v>
      </c>
      <c r="EI19" s="272">
        <f t="shared" ref="EI19:FQ19" si="92">+EI42</f>
        <v>0</v>
      </c>
      <c r="EJ19" s="272">
        <f t="shared" si="92"/>
        <v>0</v>
      </c>
      <c r="EK19" s="272">
        <f t="shared" si="92"/>
        <v>0</v>
      </c>
      <c r="EL19" s="272">
        <f t="shared" si="92"/>
        <v>0</v>
      </c>
      <c r="EM19" s="272">
        <f t="shared" si="92"/>
        <v>0</v>
      </c>
      <c r="EN19" s="272">
        <f t="shared" si="92"/>
        <v>0</v>
      </c>
      <c r="EO19" s="272">
        <f t="shared" si="92"/>
        <v>0</v>
      </c>
      <c r="EP19" s="272">
        <f t="shared" si="92"/>
        <v>0</v>
      </c>
      <c r="EQ19" s="272">
        <f t="shared" si="92"/>
        <v>0</v>
      </c>
      <c r="ER19" s="272">
        <f t="shared" si="92"/>
        <v>0</v>
      </c>
      <c r="ES19" s="272">
        <f t="shared" si="92"/>
        <v>0</v>
      </c>
      <c r="ET19" s="272">
        <f t="shared" si="92"/>
        <v>0</v>
      </c>
      <c r="EU19" s="272">
        <f t="shared" si="92"/>
        <v>0</v>
      </c>
      <c r="EV19" s="272">
        <f t="shared" si="92"/>
        <v>0</v>
      </c>
      <c r="EW19" s="272">
        <f t="shared" si="92"/>
        <v>0</v>
      </c>
      <c r="EX19" s="272">
        <f t="shared" si="92"/>
        <v>0</v>
      </c>
      <c r="EY19" s="272">
        <f t="shared" si="92"/>
        <v>0</v>
      </c>
      <c r="EZ19" s="272">
        <f t="shared" si="92"/>
        <v>0</v>
      </c>
      <c r="FA19" s="272">
        <f t="shared" si="92"/>
        <v>0</v>
      </c>
      <c r="FB19" s="272">
        <f t="shared" si="92"/>
        <v>0</v>
      </c>
      <c r="FC19" s="272">
        <f t="shared" si="92"/>
        <v>0</v>
      </c>
      <c r="FD19" s="272">
        <f t="shared" si="92"/>
        <v>0</v>
      </c>
      <c r="FE19" s="272">
        <f t="shared" si="92"/>
        <v>0</v>
      </c>
      <c r="FF19" s="272">
        <f t="shared" si="92"/>
        <v>0</v>
      </c>
      <c r="FG19" s="272">
        <f t="shared" si="92"/>
        <v>0</v>
      </c>
      <c r="FH19" s="272">
        <f t="shared" si="92"/>
        <v>0</v>
      </c>
      <c r="FI19" s="272">
        <f t="shared" si="92"/>
        <v>0</v>
      </c>
      <c r="FJ19" s="272">
        <f t="shared" si="92"/>
        <v>0</v>
      </c>
      <c r="FK19" s="272">
        <f t="shared" si="92"/>
        <v>0</v>
      </c>
      <c r="FL19" s="272">
        <f t="shared" si="92"/>
        <v>0</v>
      </c>
      <c r="FM19" s="272">
        <f t="shared" si="92"/>
        <v>0</v>
      </c>
      <c r="FN19" s="272">
        <f t="shared" si="92"/>
        <v>0</v>
      </c>
      <c r="FO19" s="272">
        <f t="shared" si="92"/>
        <v>0</v>
      </c>
      <c r="FP19" s="272">
        <f t="shared" si="92"/>
        <v>0</v>
      </c>
      <c r="FQ19" s="242">
        <f t="shared" si="92"/>
        <v>0</v>
      </c>
      <c r="FR19" s="191"/>
      <c r="FS19" s="191"/>
      <c r="FT19" s="191"/>
      <c r="FU19" s="9"/>
    </row>
    <row r="20" spans="1:279" s="16" customFormat="1" ht="15" thickBot="1" x14ac:dyDescent="0.25">
      <c r="A20" s="124"/>
      <c r="B20" s="343" t="s">
        <v>26</v>
      </c>
      <c r="C20" s="269">
        <f>+SUM(J20:FQ20)</f>
        <v>50682825.618426085</v>
      </c>
      <c r="D20" s="269"/>
      <c r="E20" s="269"/>
      <c r="F20" s="269"/>
      <c r="G20" s="269"/>
      <c r="H20" s="269"/>
      <c r="I20" s="341"/>
      <c r="J20" s="269">
        <f>SUM(J17:J19)</f>
        <v>8530000</v>
      </c>
      <c r="K20" s="269">
        <f t="shared" ref="K20:BV20" si="93">SUM(K17:K19)</f>
        <v>3596749.9075412983</v>
      </c>
      <c r="L20" s="269">
        <f t="shared" si="93"/>
        <v>4135320.127140162</v>
      </c>
      <c r="M20" s="269">
        <f t="shared" si="93"/>
        <v>4868714.675944455</v>
      </c>
      <c r="N20" s="269">
        <f t="shared" si="93"/>
        <v>4857406.4738699077</v>
      </c>
      <c r="O20" s="269">
        <f t="shared" si="93"/>
        <v>4995537.173196489</v>
      </c>
      <c r="P20" s="269">
        <f t="shared" si="93"/>
        <v>4939514.3375954609</v>
      </c>
      <c r="Q20" s="269">
        <f t="shared" si="93"/>
        <v>4699132.2107852641</v>
      </c>
      <c r="R20" s="269">
        <f t="shared" si="93"/>
        <v>4304897.0970708458</v>
      </c>
      <c r="S20" s="269">
        <f t="shared" si="93"/>
        <v>3802201.0199475768</v>
      </c>
      <c r="T20" s="269">
        <f t="shared" si="93"/>
        <v>237136.12090584007</v>
      </c>
      <c r="U20" s="269">
        <f t="shared" si="93"/>
        <v>239112.25524672205</v>
      </c>
      <c r="V20" s="269">
        <f t="shared" si="93"/>
        <v>241104.8573737781</v>
      </c>
      <c r="W20" s="269">
        <f t="shared" si="93"/>
        <v>243114.06451855958</v>
      </c>
      <c r="X20" s="269">
        <f t="shared" si="93"/>
        <v>245140.01505621421</v>
      </c>
      <c r="Y20" s="269">
        <f t="shared" si="93"/>
        <v>247182.84851501603</v>
      </c>
      <c r="Z20" s="269">
        <f t="shared" si="93"/>
        <v>249242.70558597447</v>
      </c>
      <c r="AA20" s="269">
        <f t="shared" si="93"/>
        <v>251319.72813252427</v>
      </c>
      <c r="AB20" s="269">
        <f t="shared" si="93"/>
        <v>0</v>
      </c>
      <c r="AC20" s="269">
        <f t="shared" si="93"/>
        <v>0</v>
      </c>
      <c r="AD20" s="269">
        <f t="shared" si="93"/>
        <v>0</v>
      </c>
      <c r="AE20" s="269">
        <f t="shared" si="93"/>
        <v>0</v>
      </c>
      <c r="AF20" s="269">
        <f t="shared" si="93"/>
        <v>0</v>
      </c>
      <c r="AG20" s="269">
        <f t="shared" si="93"/>
        <v>0</v>
      </c>
      <c r="AH20" s="269">
        <f t="shared" si="93"/>
        <v>0</v>
      </c>
      <c r="AI20" s="269">
        <f t="shared" si="93"/>
        <v>0</v>
      </c>
      <c r="AJ20" s="269">
        <f t="shared" si="93"/>
        <v>0</v>
      </c>
      <c r="AK20" s="269">
        <f t="shared" si="93"/>
        <v>0</v>
      </c>
      <c r="AL20" s="269">
        <f t="shared" si="93"/>
        <v>0</v>
      </c>
      <c r="AM20" s="269">
        <f t="shared" si="93"/>
        <v>0</v>
      </c>
      <c r="AN20" s="269">
        <f t="shared" si="93"/>
        <v>0</v>
      </c>
      <c r="AO20" s="269">
        <f t="shared" si="93"/>
        <v>0</v>
      </c>
      <c r="AP20" s="269">
        <f t="shared" si="93"/>
        <v>0</v>
      </c>
      <c r="AQ20" s="269">
        <f t="shared" si="93"/>
        <v>0</v>
      </c>
      <c r="AR20" s="269">
        <f t="shared" si="93"/>
        <v>0</v>
      </c>
      <c r="AS20" s="269">
        <f t="shared" si="93"/>
        <v>0</v>
      </c>
      <c r="AT20" s="269">
        <f t="shared" si="93"/>
        <v>0</v>
      </c>
      <c r="AU20" s="269">
        <f t="shared" si="93"/>
        <v>0</v>
      </c>
      <c r="AV20" s="269">
        <f t="shared" si="93"/>
        <v>0</v>
      </c>
      <c r="AW20" s="269">
        <f t="shared" si="93"/>
        <v>0</v>
      </c>
      <c r="AX20" s="269">
        <f t="shared" si="93"/>
        <v>0</v>
      </c>
      <c r="AY20" s="269">
        <f t="shared" si="93"/>
        <v>0</v>
      </c>
      <c r="AZ20" s="269">
        <f t="shared" si="93"/>
        <v>0</v>
      </c>
      <c r="BA20" s="269">
        <f t="shared" si="93"/>
        <v>0</v>
      </c>
      <c r="BB20" s="269">
        <f t="shared" si="93"/>
        <v>0</v>
      </c>
      <c r="BC20" s="269">
        <f t="shared" si="93"/>
        <v>0</v>
      </c>
      <c r="BD20" s="269">
        <f t="shared" si="93"/>
        <v>0</v>
      </c>
      <c r="BE20" s="269">
        <f t="shared" si="93"/>
        <v>0</v>
      </c>
      <c r="BF20" s="269">
        <f t="shared" si="93"/>
        <v>0</v>
      </c>
      <c r="BG20" s="269">
        <f t="shared" si="93"/>
        <v>0</v>
      </c>
      <c r="BH20" s="269">
        <f t="shared" si="93"/>
        <v>0</v>
      </c>
      <c r="BI20" s="269">
        <f t="shared" si="93"/>
        <v>0</v>
      </c>
      <c r="BJ20" s="269">
        <f t="shared" si="93"/>
        <v>0</v>
      </c>
      <c r="BK20" s="269">
        <f t="shared" si="93"/>
        <v>0</v>
      </c>
      <c r="BL20" s="269">
        <f t="shared" si="93"/>
        <v>0</v>
      </c>
      <c r="BM20" s="269">
        <f t="shared" si="93"/>
        <v>0</v>
      </c>
      <c r="BN20" s="269">
        <f t="shared" si="93"/>
        <v>0</v>
      </c>
      <c r="BO20" s="269">
        <f t="shared" si="93"/>
        <v>0</v>
      </c>
      <c r="BP20" s="269">
        <f t="shared" si="93"/>
        <v>0</v>
      </c>
      <c r="BQ20" s="269">
        <f t="shared" si="93"/>
        <v>0</v>
      </c>
      <c r="BR20" s="269">
        <f t="shared" si="93"/>
        <v>0</v>
      </c>
      <c r="BS20" s="269">
        <f t="shared" si="93"/>
        <v>0</v>
      </c>
      <c r="BT20" s="269">
        <f t="shared" si="93"/>
        <v>0</v>
      </c>
      <c r="BU20" s="269">
        <f t="shared" si="93"/>
        <v>0</v>
      </c>
      <c r="BV20" s="269">
        <f t="shared" si="93"/>
        <v>0</v>
      </c>
      <c r="BW20" s="269">
        <f t="shared" ref="BW20:EH20" si="94">SUM(BW17:BW19)</f>
        <v>0</v>
      </c>
      <c r="BX20" s="269">
        <f t="shared" si="94"/>
        <v>0</v>
      </c>
      <c r="BY20" s="269">
        <f t="shared" si="94"/>
        <v>0</v>
      </c>
      <c r="BZ20" s="269">
        <f t="shared" si="94"/>
        <v>0</v>
      </c>
      <c r="CA20" s="269">
        <f t="shared" si="94"/>
        <v>0</v>
      </c>
      <c r="CB20" s="269">
        <f t="shared" si="94"/>
        <v>0</v>
      </c>
      <c r="CC20" s="269">
        <f t="shared" si="94"/>
        <v>0</v>
      </c>
      <c r="CD20" s="269">
        <f t="shared" si="94"/>
        <v>0</v>
      </c>
      <c r="CE20" s="269">
        <f t="shared" si="94"/>
        <v>0</v>
      </c>
      <c r="CF20" s="269">
        <f t="shared" si="94"/>
        <v>0</v>
      </c>
      <c r="CG20" s="269">
        <f t="shared" si="94"/>
        <v>0</v>
      </c>
      <c r="CH20" s="269">
        <f t="shared" si="94"/>
        <v>0</v>
      </c>
      <c r="CI20" s="269">
        <f t="shared" si="94"/>
        <v>0</v>
      </c>
      <c r="CJ20" s="269">
        <f t="shared" si="94"/>
        <v>0</v>
      </c>
      <c r="CK20" s="269">
        <f t="shared" si="94"/>
        <v>0</v>
      </c>
      <c r="CL20" s="269">
        <f t="shared" si="94"/>
        <v>0</v>
      </c>
      <c r="CM20" s="269">
        <f t="shared" si="94"/>
        <v>0</v>
      </c>
      <c r="CN20" s="269">
        <f t="shared" si="94"/>
        <v>0</v>
      </c>
      <c r="CO20" s="269">
        <f t="shared" si="94"/>
        <v>0</v>
      </c>
      <c r="CP20" s="269">
        <f t="shared" si="94"/>
        <v>0</v>
      </c>
      <c r="CQ20" s="269">
        <f t="shared" si="94"/>
        <v>0</v>
      </c>
      <c r="CR20" s="269">
        <f t="shared" si="94"/>
        <v>0</v>
      </c>
      <c r="CS20" s="269">
        <f t="shared" si="94"/>
        <v>0</v>
      </c>
      <c r="CT20" s="269">
        <f t="shared" si="94"/>
        <v>0</v>
      </c>
      <c r="CU20" s="269">
        <f t="shared" si="94"/>
        <v>0</v>
      </c>
      <c r="CV20" s="269">
        <f t="shared" si="94"/>
        <v>0</v>
      </c>
      <c r="CW20" s="269">
        <f t="shared" si="94"/>
        <v>0</v>
      </c>
      <c r="CX20" s="269">
        <f t="shared" si="94"/>
        <v>0</v>
      </c>
      <c r="CY20" s="269">
        <f t="shared" si="94"/>
        <v>0</v>
      </c>
      <c r="CZ20" s="269">
        <f t="shared" si="94"/>
        <v>0</v>
      </c>
      <c r="DA20" s="269">
        <f t="shared" si="94"/>
        <v>0</v>
      </c>
      <c r="DB20" s="269">
        <f t="shared" si="94"/>
        <v>0</v>
      </c>
      <c r="DC20" s="269">
        <f t="shared" si="94"/>
        <v>0</v>
      </c>
      <c r="DD20" s="269">
        <f t="shared" si="94"/>
        <v>0</v>
      </c>
      <c r="DE20" s="269">
        <f t="shared" si="94"/>
        <v>0</v>
      </c>
      <c r="DF20" s="269">
        <f t="shared" si="94"/>
        <v>0</v>
      </c>
      <c r="DG20" s="269">
        <f t="shared" si="94"/>
        <v>0</v>
      </c>
      <c r="DH20" s="269">
        <f t="shared" si="94"/>
        <v>0</v>
      </c>
      <c r="DI20" s="269">
        <f t="shared" si="94"/>
        <v>0</v>
      </c>
      <c r="DJ20" s="269">
        <f t="shared" si="94"/>
        <v>0</v>
      </c>
      <c r="DK20" s="269">
        <f t="shared" si="94"/>
        <v>0</v>
      </c>
      <c r="DL20" s="269">
        <f t="shared" si="94"/>
        <v>0</v>
      </c>
      <c r="DM20" s="269">
        <f t="shared" si="94"/>
        <v>0</v>
      </c>
      <c r="DN20" s="269">
        <f t="shared" si="94"/>
        <v>0</v>
      </c>
      <c r="DO20" s="269">
        <f t="shared" si="94"/>
        <v>0</v>
      </c>
      <c r="DP20" s="269">
        <f t="shared" si="94"/>
        <v>0</v>
      </c>
      <c r="DQ20" s="269">
        <f t="shared" si="94"/>
        <v>0</v>
      </c>
      <c r="DR20" s="269">
        <f t="shared" si="94"/>
        <v>0</v>
      </c>
      <c r="DS20" s="269">
        <f t="shared" si="94"/>
        <v>0</v>
      </c>
      <c r="DT20" s="269">
        <f t="shared" si="94"/>
        <v>0</v>
      </c>
      <c r="DU20" s="269">
        <f t="shared" si="94"/>
        <v>0</v>
      </c>
      <c r="DV20" s="269">
        <f t="shared" si="94"/>
        <v>0</v>
      </c>
      <c r="DW20" s="269">
        <f t="shared" si="94"/>
        <v>0</v>
      </c>
      <c r="DX20" s="269">
        <f t="shared" si="94"/>
        <v>0</v>
      </c>
      <c r="DY20" s="269">
        <f t="shared" si="94"/>
        <v>0</v>
      </c>
      <c r="DZ20" s="269">
        <f t="shared" si="94"/>
        <v>0</v>
      </c>
      <c r="EA20" s="269">
        <f t="shared" si="94"/>
        <v>0</v>
      </c>
      <c r="EB20" s="269">
        <f t="shared" si="94"/>
        <v>0</v>
      </c>
      <c r="EC20" s="269">
        <f t="shared" si="94"/>
        <v>0</v>
      </c>
      <c r="ED20" s="269">
        <f t="shared" si="94"/>
        <v>0</v>
      </c>
      <c r="EE20" s="269">
        <f t="shared" si="94"/>
        <v>0</v>
      </c>
      <c r="EF20" s="269">
        <f t="shared" si="94"/>
        <v>0</v>
      </c>
      <c r="EG20" s="269">
        <f t="shared" si="94"/>
        <v>0</v>
      </c>
      <c r="EH20" s="269">
        <f t="shared" si="94"/>
        <v>0</v>
      </c>
      <c r="EI20" s="269">
        <f t="shared" ref="EI20:FQ20" si="95">SUM(EI17:EI19)</f>
        <v>0</v>
      </c>
      <c r="EJ20" s="269">
        <f t="shared" si="95"/>
        <v>0</v>
      </c>
      <c r="EK20" s="269">
        <f t="shared" si="95"/>
        <v>0</v>
      </c>
      <c r="EL20" s="269">
        <f t="shared" si="95"/>
        <v>0</v>
      </c>
      <c r="EM20" s="269">
        <f t="shared" si="95"/>
        <v>0</v>
      </c>
      <c r="EN20" s="269">
        <f t="shared" si="95"/>
        <v>0</v>
      </c>
      <c r="EO20" s="269">
        <f t="shared" si="95"/>
        <v>0</v>
      </c>
      <c r="EP20" s="269">
        <f t="shared" si="95"/>
        <v>0</v>
      </c>
      <c r="EQ20" s="269">
        <f t="shared" si="95"/>
        <v>0</v>
      </c>
      <c r="ER20" s="269">
        <f t="shared" si="95"/>
        <v>0</v>
      </c>
      <c r="ES20" s="269">
        <f t="shared" si="95"/>
        <v>0</v>
      </c>
      <c r="ET20" s="269">
        <f t="shared" si="95"/>
        <v>0</v>
      </c>
      <c r="EU20" s="269">
        <f t="shared" si="95"/>
        <v>0</v>
      </c>
      <c r="EV20" s="269">
        <f t="shared" si="95"/>
        <v>0</v>
      </c>
      <c r="EW20" s="269">
        <f t="shared" si="95"/>
        <v>0</v>
      </c>
      <c r="EX20" s="269">
        <f t="shared" si="95"/>
        <v>0</v>
      </c>
      <c r="EY20" s="269">
        <f t="shared" si="95"/>
        <v>0</v>
      </c>
      <c r="EZ20" s="269">
        <f t="shared" si="95"/>
        <v>0</v>
      </c>
      <c r="FA20" s="269">
        <f t="shared" si="95"/>
        <v>0</v>
      </c>
      <c r="FB20" s="269">
        <f t="shared" si="95"/>
        <v>0</v>
      </c>
      <c r="FC20" s="269">
        <f t="shared" si="95"/>
        <v>0</v>
      </c>
      <c r="FD20" s="269">
        <f t="shared" si="95"/>
        <v>0</v>
      </c>
      <c r="FE20" s="269">
        <f t="shared" si="95"/>
        <v>0</v>
      </c>
      <c r="FF20" s="269">
        <f t="shared" si="95"/>
        <v>0</v>
      </c>
      <c r="FG20" s="269">
        <f t="shared" si="95"/>
        <v>0</v>
      </c>
      <c r="FH20" s="269">
        <f t="shared" si="95"/>
        <v>0</v>
      </c>
      <c r="FI20" s="269">
        <f t="shared" si="95"/>
        <v>0</v>
      </c>
      <c r="FJ20" s="269">
        <f t="shared" si="95"/>
        <v>0</v>
      </c>
      <c r="FK20" s="269">
        <f t="shared" si="95"/>
        <v>0</v>
      </c>
      <c r="FL20" s="269">
        <f t="shared" si="95"/>
        <v>0</v>
      </c>
      <c r="FM20" s="269">
        <f t="shared" si="95"/>
        <v>0</v>
      </c>
      <c r="FN20" s="269">
        <f t="shared" si="95"/>
        <v>0</v>
      </c>
      <c r="FO20" s="269">
        <f t="shared" si="95"/>
        <v>0</v>
      </c>
      <c r="FP20" s="269">
        <f t="shared" si="95"/>
        <v>0</v>
      </c>
      <c r="FQ20" s="270">
        <f t="shared" si="95"/>
        <v>0</v>
      </c>
      <c r="FR20" s="191"/>
      <c r="FS20" s="191"/>
      <c r="FT20" s="191"/>
      <c r="FU20" s="9"/>
    </row>
    <row r="21" spans="1:279" s="9" customFormat="1" ht="15" thickBot="1" x14ac:dyDescent="0.25">
      <c r="A21" s="124"/>
      <c r="B21" s="190"/>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191"/>
      <c r="FT21" s="191"/>
    </row>
    <row r="22" spans="1:279" s="16" customFormat="1" x14ac:dyDescent="0.2">
      <c r="A22" s="124"/>
      <c r="B22" s="229" t="s">
        <v>140</v>
      </c>
      <c r="C22" s="230"/>
      <c r="D22" s="230"/>
      <c r="E22" s="231"/>
      <c r="F22" s="232"/>
      <c r="G22" s="231"/>
      <c r="H22" s="232"/>
      <c r="I22" s="230"/>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4"/>
      <c r="FR22" s="191"/>
      <c r="FS22" s="191"/>
      <c r="FT22" s="191"/>
      <c r="FU22" s="9"/>
    </row>
    <row r="23" spans="1:279" s="16" customFormat="1" x14ac:dyDescent="0.2">
      <c r="A23" s="124"/>
      <c r="B23" s="291" t="s">
        <v>141</v>
      </c>
      <c r="C23" s="292"/>
      <c r="D23" s="292"/>
      <c r="E23" s="293"/>
      <c r="F23" s="293"/>
      <c r="G23" s="294"/>
      <c r="H23" s="294"/>
      <c r="I23" s="282"/>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c r="FB23" s="295"/>
      <c r="FC23" s="295"/>
      <c r="FD23" s="295"/>
      <c r="FE23" s="295"/>
      <c r="FF23" s="295"/>
      <c r="FG23" s="295"/>
      <c r="FH23" s="295"/>
      <c r="FI23" s="295"/>
      <c r="FJ23" s="295"/>
      <c r="FK23" s="295"/>
      <c r="FL23" s="295"/>
      <c r="FM23" s="295"/>
      <c r="FN23" s="295"/>
      <c r="FO23" s="295"/>
      <c r="FP23" s="295"/>
      <c r="FQ23" s="296"/>
      <c r="FR23" s="191"/>
      <c r="FS23" s="191"/>
      <c r="FT23" s="191"/>
      <c r="FU23" s="191"/>
      <c r="FV23" s="95"/>
      <c r="FW23" s="95"/>
      <c r="FX23" s="95"/>
      <c r="FY23" s="95"/>
      <c r="FZ23" s="95"/>
      <c r="GA23" s="95"/>
      <c r="GB23" s="95"/>
      <c r="GC23" s="95"/>
      <c r="GD23" s="95"/>
      <c r="GE23" s="95"/>
      <c r="GF23" s="95"/>
      <c r="GG23" s="95"/>
      <c r="GH23" s="95"/>
      <c r="GI23" s="95"/>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HX23" s="95"/>
      <c r="HY23" s="95"/>
      <c r="HZ23" s="95"/>
      <c r="IA23" s="95"/>
      <c r="IB23" s="95"/>
      <c r="IC23" s="95"/>
      <c r="ID23" s="95"/>
      <c r="IE23" s="95"/>
      <c r="IF23" s="95"/>
      <c r="IG23" s="95"/>
      <c r="IH23" s="95"/>
      <c r="II23" s="95"/>
      <c r="IJ23" s="95"/>
      <c r="IK23" s="95"/>
      <c r="IL23" s="95"/>
      <c r="IM23" s="95"/>
      <c r="IN23" s="95"/>
      <c r="IO23" s="95"/>
      <c r="IP23" s="95"/>
      <c r="IQ23" s="95"/>
      <c r="IR23" s="95"/>
      <c r="IS23" s="95"/>
      <c r="IT23" s="95"/>
      <c r="IU23" s="95"/>
      <c r="IV23" s="95"/>
      <c r="IW23" s="95"/>
      <c r="IX23" s="95"/>
    </row>
    <row r="24" spans="1:279" s="16" customFormat="1" x14ac:dyDescent="0.2">
      <c r="A24" s="124"/>
      <c r="B24" s="131"/>
      <c r="C24" s="161">
        <f>+'Summary&amp;Assumptions'!D54</f>
        <v>20273138.514390651</v>
      </c>
      <c r="D24" s="161"/>
      <c r="E24" s="162">
        <f>C24/$C$20</f>
        <v>0.40000016311285169</v>
      </c>
      <c r="F24" s="162"/>
      <c r="G24" s="20" t="s">
        <v>106</v>
      </c>
      <c r="H24" s="20"/>
      <c r="I24" s="20"/>
      <c r="J24" s="163">
        <f>C24</f>
        <v>20273138.514390651</v>
      </c>
      <c r="K24" s="163">
        <f t="shared" ref="K24:AC24" si="96">J26</f>
        <v>11743138.514390651</v>
      </c>
      <c r="L24" s="163">
        <f t="shared" si="96"/>
        <v>8146388.6068493528</v>
      </c>
      <c r="M24" s="163">
        <f t="shared" si="96"/>
        <v>4011068.4797091908</v>
      </c>
      <c r="N24" s="163">
        <f t="shared" si="96"/>
        <v>0</v>
      </c>
      <c r="O24" s="163">
        <f t="shared" si="96"/>
        <v>0</v>
      </c>
      <c r="P24" s="163">
        <f t="shared" si="96"/>
        <v>0</v>
      </c>
      <c r="Q24" s="163">
        <f t="shared" si="96"/>
        <v>0</v>
      </c>
      <c r="R24" s="163">
        <f t="shared" si="96"/>
        <v>0</v>
      </c>
      <c r="S24" s="163">
        <f t="shared" si="96"/>
        <v>0</v>
      </c>
      <c r="T24" s="163">
        <f t="shared" si="96"/>
        <v>0</v>
      </c>
      <c r="U24" s="163">
        <f t="shared" si="96"/>
        <v>0</v>
      </c>
      <c r="V24" s="163">
        <f t="shared" si="96"/>
        <v>0</v>
      </c>
      <c r="W24" s="163">
        <f t="shared" si="96"/>
        <v>0</v>
      </c>
      <c r="X24" s="163">
        <f t="shared" si="96"/>
        <v>0</v>
      </c>
      <c r="Y24" s="163">
        <f t="shared" si="96"/>
        <v>0</v>
      </c>
      <c r="Z24" s="163">
        <f t="shared" si="96"/>
        <v>0</v>
      </c>
      <c r="AA24" s="163">
        <f t="shared" si="96"/>
        <v>0</v>
      </c>
      <c r="AB24" s="163">
        <f t="shared" si="96"/>
        <v>0</v>
      </c>
      <c r="AC24" s="163">
        <f t="shared" si="96"/>
        <v>0</v>
      </c>
      <c r="AD24" s="163">
        <f t="shared" ref="AD24" si="97">AC26</f>
        <v>0</v>
      </c>
      <c r="AE24" s="163">
        <f t="shared" ref="AE24" si="98">AD26</f>
        <v>0</v>
      </c>
      <c r="AF24" s="163">
        <f t="shared" ref="AF24" si="99">AE26</f>
        <v>0</v>
      </c>
      <c r="AG24" s="163">
        <f t="shared" ref="AG24" si="100">AF26</f>
        <v>0</v>
      </c>
      <c r="AH24" s="163">
        <f t="shared" ref="AH24" si="101">AG26</f>
        <v>0</v>
      </c>
      <c r="AI24" s="163">
        <f t="shared" ref="AI24" si="102">AH26</f>
        <v>0</v>
      </c>
      <c r="AJ24" s="163">
        <f t="shared" ref="AJ24" si="103">AI26</f>
        <v>0</v>
      </c>
      <c r="AK24" s="163">
        <f t="shared" ref="AK24" si="104">AJ26</f>
        <v>0</v>
      </c>
      <c r="AL24" s="163">
        <f t="shared" ref="AL24" si="105">AK26</f>
        <v>0</v>
      </c>
      <c r="AM24" s="163">
        <f t="shared" ref="AM24" si="106">AL26</f>
        <v>0</v>
      </c>
      <c r="AN24" s="163">
        <f t="shared" ref="AN24" si="107">AM26</f>
        <v>0</v>
      </c>
      <c r="AO24" s="163">
        <f t="shared" ref="AO24" si="108">AN26</f>
        <v>0</v>
      </c>
      <c r="AP24" s="163">
        <f t="shared" ref="AP24" si="109">AO26</f>
        <v>0</v>
      </c>
      <c r="AQ24" s="163">
        <f t="shared" ref="AQ24" si="110">AP26</f>
        <v>0</v>
      </c>
      <c r="AR24" s="163">
        <f t="shared" ref="AR24" si="111">AQ26</f>
        <v>0</v>
      </c>
      <c r="AS24" s="163">
        <f t="shared" ref="AS24" si="112">AR26</f>
        <v>0</v>
      </c>
      <c r="AT24" s="163">
        <f t="shared" ref="AT24" si="113">AS26</f>
        <v>0</v>
      </c>
      <c r="AU24" s="163">
        <f t="shared" ref="AU24" si="114">AT26</f>
        <v>0</v>
      </c>
      <c r="AV24" s="163">
        <f t="shared" ref="AV24" si="115">AU26</f>
        <v>0</v>
      </c>
      <c r="AW24" s="163">
        <f t="shared" ref="AW24" si="116">AV26</f>
        <v>0</v>
      </c>
      <c r="AX24" s="163">
        <f t="shared" ref="AX24" si="117">AW26</f>
        <v>0</v>
      </c>
      <c r="AY24" s="163">
        <f t="shared" ref="AY24" si="118">AX26</f>
        <v>0</v>
      </c>
      <c r="AZ24" s="163">
        <f t="shared" ref="AZ24" si="119">AY26</f>
        <v>0</v>
      </c>
      <c r="BA24" s="163">
        <f t="shared" ref="BA24" si="120">AZ26</f>
        <v>0</v>
      </c>
      <c r="BB24" s="163">
        <f t="shared" ref="BB24" si="121">BA26</f>
        <v>0</v>
      </c>
      <c r="BC24" s="163">
        <f t="shared" ref="BC24" si="122">BB26</f>
        <v>0</v>
      </c>
      <c r="BD24" s="163">
        <f t="shared" ref="BD24" si="123">BC26</f>
        <v>0</v>
      </c>
      <c r="BE24" s="163">
        <f t="shared" ref="BE24" si="124">BD26</f>
        <v>0</v>
      </c>
      <c r="BF24" s="163">
        <f t="shared" ref="BF24" si="125">BE26</f>
        <v>0</v>
      </c>
      <c r="BG24" s="163">
        <f t="shared" ref="BG24" si="126">BF26</f>
        <v>0</v>
      </c>
      <c r="BH24" s="163">
        <f t="shared" ref="BH24" si="127">BG26</f>
        <v>0</v>
      </c>
      <c r="BI24" s="163">
        <f t="shared" ref="BI24" si="128">BH26</f>
        <v>0</v>
      </c>
      <c r="BJ24" s="163">
        <f t="shared" ref="BJ24" si="129">BI26</f>
        <v>0</v>
      </c>
      <c r="BK24" s="163">
        <f t="shared" ref="BK24" si="130">BJ26</f>
        <v>0</v>
      </c>
      <c r="BL24" s="163">
        <f t="shared" ref="BL24" si="131">BK26</f>
        <v>0</v>
      </c>
      <c r="BM24" s="163">
        <f t="shared" ref="BM24" si="132">BL26</f>
        <v>0</v>
      </c>
      <c r="BN24" s="163">
        <f t="shared" ref="BN24" si="133">BM26</f>
        <v>0</v>
      </c>
      <c r="BO24" s="163">
        <f t="shared" ref="BO24" si="134">BN26</f>
        <v>0</v>
      </c>
      <c r="BP24" s="163">
        <f t="shared" ref="BP24" si="135">BO26</f>
        <v>0</v>
      </c>
      <c r="BQ24" s="163">
        <f t="shared" ref="BQ24" si="136">BP26</f>
        <v>0</v>
      </c>
      <c r="BR24" s="163">
        <f t="shared" ref="BR24" si="137">BQ26</f>
        <v>0</v>
      </c>
      <c r="BS24" s="163">
        <f t="shared" ref="BS24" si="138">BR26</f>
        <v>0</v>
      </c>
      <c r="BT24" s="163">
        <f t="shared" ref="BT24" si="139">BS26</f>
        <v>0</v>
      </c>
      <c r="BU24" s="163">
        <f t="shared" ref="BU24" si="140">BT26</f>
        <v>0</v>
      </c>
      <c r="BV24" s="163">
        <f t="shared" ref="BV24" si="141">BU26</f>
        <v>0</v>
      </c>
      <c r="BW24" s="163">
        <f t="shared" ref="BW24" si="142">BV26</f>
        <v>0</v>
      </c>
      <c r="BX24" s="163">
        <f t="shared" ref="BX24" si="143">BW26</f>
        <v>0</v>
      </c>
      <c r="BY24" s="163">
        <f t="shared" ref="BY24" si="144">BX26</f>
        <v>0</v>
      </c>
      <c r="BZ24" s="163">
        <f t="shared" ref="BZ24" si="145">BY26</f>
        <v>0</v>
      </c>
      <c r="CA24" s="163">
        <f t="shared" ref="CA24" si="146">BZ26</f>
        <v>0</v>
      </c>
      <c r="CB24" s="163">
        <f t="shared" ref="CB24" si="147">CA26</f>
        <v>0</v>
      </c>
      <c r="CC24" s="163">
        <f t="shared" ref="CC24" si="148">CB26</f>
        <v>0</v>
      </c>
      <c r="CD24" s="163">
        <f t="shared" ref="CD24" si="149">CC26</f>
        <v>0</v>
      </c>
      <c r="CE24" s="163">
        <f t="shared" ref="CE24" si="150">CD26</f>
        <v>0</v>
      </c>
      <c r="CF24" s="163">
        <f t="shared" ref="CF24" si="151">CE26</f>
        <v>0</v>
      </c>
      <c r="CG24" s="163">
        <f t="shared" ref="CG24" si="152">CF26</f>
        <v>0</v>
      </c>
      <c r="CH24" s="163">
        <f t="shared" ref="CH24" si="153">CG26</f>
        <v>0</v>
      </c>
      <c r="CI24" s="163">
        <f t="shared" ref="CI24" si="154">CH26</f>
        <v>0</v>
      </c>
      <c r="CJ24" s="163">
        <f t="shared" ref="CJ24" si="155">CI26</f>
        <v>0</v>
      </c>
      <c r="CK24" s="163">
        <f t="shared" ref="CK24" si="156">CJ26</f>
        <v>0</v>
      </c>
      <c r="CL24" s="163">
        <f t="shared" ref="CL24" si="157">CK26</f>
        <v>0</v>
      </c>
      <c r="CM24" s="163">
        <f t="shared" ref="CM24" si="158">CL26</f>
        <v>0</v>
      </c>
      <c r="CN24" s="163">
        <f t="shared" ref="CN24" si="159">CM26</f>
        <v>0</v>
      </c>
      <c r="CO24" s="163">
        <f t="shared" ref="CO24" si="160">CN26</f>
        <v>0</v>
      </c>
      <c r="CP24" s="163">
        <f t="shared" ref="CP24" si="161">CO26</f>
        <v>0</v>
      </c>
      <c r="CQ24" s="163">
        <f t="shared" ref="CQ24" si="162">CP26</f>
        <v>0</v>
      </c>
      <c r="CR24" s="163">
        <f t="shared" ref="CR24" si="163">CQ26</f>
        <v>0</v>
      </c>
      <c r="CS24" s="163">
        <f t="shared" ref="CS24" si="164">CR26</f>
        <v>0</v>
      </c>
      <c r="CT24" s="163">
        <f t="shared" ref="CT24" si="165">CS26</f>
        <v>0</v>
      </c>
      <c r="CU24" s="163">
        <f t="shared" ref="CU24" si="166">CT26</f>
        <v>0</v>
      </c>
      <c r="CV24" s="163">
        <f t="shared" ref="CV24" si="167">CU26</f>
        <v>0</v>
      </c>
      <c r="CW24" s="163">
        <f t="shared" ref="CW24" si="168">CV26</f>
        <v>0</v>
      </c>
      <c r="CX24" s="163">
        <f t="shared" ref="CX24" si="169">CW26</f>
        <v>0</v>
      </c>
      <c r="CY24" s="163">
        <f t="shared" ref="CY24" si="170">CX26</f>
        <v>0</v>
      </c>
      <c r="CZ24" s="163">
        <f t="shared" ref="CZ24" si="171">CY26</f>
        <v>0</v>
      </c>
      <c r="DA24" s="163">
        <f t="shared" ref="DA24" si="172">CZ26</f>
        <v>0</v>
      </c>
      <c r="DB24" s="163">
        <f t="shared" ref="DB24" si="173">DA26</f>
        <v>0</v>
      </c>
      <c r="DC24" s="163">
        <f t="shared" ref="DC24" si="174">DB26</f>
        <v>0</v>
      </c>
      <c r="DD24" s="163">
        <f t="shared" ref="DD24" si="175">DC26</f>
        <v>0</v>
      </c>
      <c r="DE24" s="163">
        <f t="shared" ref="DE24" si="176">DD26</f>
        <v>0</v>
      </c>
      <c r="DF24" s="163">
        <f t="shared" ref="DF24" si="177">DE26</f>
        <v>0</v>
      </c>
      <c r="DG24" s="163">
        <f t="shared" ref="DG24" si="178">DF26</f>
        <v>0</v>
      </c>
      <c r="DH24" s="163">
        <f t="shared" ref="DH24" si="179">DG26</f>
        <v>0</v>
      </c>
      <c r="DI24" s="163">
        <f t="shared" ref="DI24" si="180">DH26</f>
        <v>0</v>
      </c>
      <c r="DJ24" s="163">
        <f t="shared" ref="DJ24" si="181">DI26</f>
        <v>0</v>
      </c>
      <c r="DK24" s="163">
        <f t="shared" ref="DK24" si="182">DJ26</f>
        <v>0</v>
      </c>
      <c r="DL24" s="163">
        <f t="shared" ref="DL24" si="183">DK26</f>
        <v>0</v>
      </c>
      <c r="DM24" s="163">
        <f t="shared" ref="DM24" si="184">DL26</f>
        <v>0</v>
      </c>
      <c r="DN24" s="163">
        <f t="shared" ref="DN24" si="185">DM26</f>
        <v>0</v>
      </c>
      <c r="DO24" s="163">
        <f t="shared" ref="DO24" si="186">DN26</f>
        <v>0</v>
      </c>
      <c r="DP24" s="163">
        <f t="shared" ref="DP24" si="187">DO26</f>
        <v>0</v>
      </c>
      <c r="DQ24" s="163">
        <f t="shared" ref="DQ24" si="188">DP26</f>
        <v>0</v>
      </c>
      <c r="DR24" s="163">
        <f t="shared" ref="DR24" si="189">DQ26</f>
        <v>0</v>
      </c>
      <c r="DS24" s="163">
        <f t="shared" ref="DS24" si="190">DR26</f>
        <v>0</v>
      </c>
      <c r="DT24" s="163">
        <f t="shared" ref="DT24" si="191">DS26</f>
        <v>0</v>
      </c>
      <c r="DU24" s="163">
        <f t="shared" ref="DU24" si="192">DT26</f>
        <v>0</v>
      </c>
      <c r="DV24" s="163">
        <f t="shared" ref="DV24" si="193">DU26</f>
        <v>0</v>
      </c>
      <c r="DW24" s="163">
        <f t="shared" ref="DW24" si="194">DV26</f>
        <v>0</v>
      </c>
      <c r="DX24" s="163">
        <f t="shared" ref="DX24" si="195">DW26</f>
        <v>0</v>
      </c>
      <c r="DY24" s="163">
        <f t="shared" ref="DY24" si="196">DX26</f>
        <v>0</v>
      </c>
      <c r="DZ24" s="163">
        <f t="shared" ref="DZ24" si="197">DY26</f>
        <v>0</v>
      </c>
      <c r="EA24" s="163">
        <f t="shared" ref="EA24" si="198">DZ26</f>
        <v>0</v>
      </c>
      <c r="EB24" s="163">
        <f t="shared" ref="EB24" si="199">EA26</f>
        <v>0</v>
      </c>
      <c r="EC24" s="163">
        <f t="shared" ref="EC24" si="200">EB26</f>
        <v>0</v>
      </c>
      <c r="ED24" s="163">
        <f t="shared" ref="ED24" si="201">EC26</f>
        <v>0</v>
      </c>
      <c r="EE24" s="163">
        <f t="shared" ref="EE24" si="202">ED26</f>
        <v>0</v>
      </c>
      <c r="EF24" s="163">
        <f t="shared" ref="EF24" si="203">EE26</f>
        <v>0</v>
      </c>
      <c r="EG24" s="163">
        <f t="shared" ref="EG24" si="204">EF26</f>
        <v>0</v>
      </c>
      <c r="EH24" s="163">
        <f t="shared" ref="EH24" si="205">EG26</f>
        <v>0</v>
      </c>
      <c r="EI24" s="163">
        <f t="shared" ref="EI24" si="206">EH26</f>
        <v>0</v>
      </c>
      <c r="EJ24" s="163">
        <f t="shared" ref="EJ24" si="207">EI26</f>
        <v>0</v>
      </c>
      <c r="EK24" s="163">
        <f t="shared" ref="EK24" si="208">EJ26</f>
        <v>0</v>
      </c>
      <c r="EL24" s="163">
        <f t="shared" ref="EL24" si="209">EK26</f>
        <v>0</v>
      </c>
      <c r="EM24" s="163">
        <f t="shared" ref="EM24" si="210">EL26</f>
        <v>0</v>
      </c>
      <c r="EN24" s="163">
        <f t="shared" ref="EN24" si="211">EM26</f>
        <v>0</v>
      </c>
      <c r="EO24" s="163">
        <f t="shared" ref="EO24" si="212">EN26</f>
        <v>0</v>
      </c>
      <c r="EP24" s="163">
        <f t="shared" ref="EP24" si="213">EO26</f>
        <v>0</v>
      </c>
      <c r="EQ24" s="163">
        <f t="shared" ref="EQ24" si="214">EP26</f>
        <v>0</v>
      </c>
      <c r="ER24" s="163">
        <f t="shared" ref="ER24" si="215">EQ26</f>
        <v>0</v>
      </c>
      <c r="ES24" s="163">
        <f t="shared" ref="ES24" si="216">ER26</f>
        <v>0</v>
      </c>
      <c r="ET24" s="163">
        <f t="shared" ref="ET24" si="217">ES26</f>
        <v>0</v>
      </c>
      <c r="EU24" s="163">
        <f t="shared" ref="EU24" si="218">ET26</f>
        <v>0</v>
      </c>
      <c r="EV24" s="163">
        <f t="shared" ref="EV24" si="219">EU26</f>
        <v>0</v>
      </c>
      <c r="EW24" s="163">
        <f t="shared" ref="EW24" si="220">EV26</f>
        <v>0</v>
      </c>
      <c r="EX24" s="163">
        <f t="shared" ref="EX24" si="221">EW26</f>
        <v>0</v>
      </c>
      <c r="EY24" s="163">
        <f t="shared" ref="EY24" si="222">EX26</f>
        <v>0</v>
      </c>
      <c r="EZ24" s="163">
        <f t="shared" ref="EZ24" si="223">EY26</f>
        <v>0</v>
      </c>
      <c r="FA24" s="163">
        <f t="shared" ref="FA24" si="224">EZ26</f>
        <v>0</v>
      </c>
      <c r="FB24" s="163">
        <f t="shared" ref="FB24" si="225">FA26</f>
        <v>0</v>
      </c>
      <c r="FC24" s="163">
        <f t="shared" ref="FC24" si="226">FB26</f>
        <v>0</v>
      </c>
      <c r="FD24" s="163">
        <f t="shared" ref="FD24" si="227">FC26</f>
        <v>0</v>
      </c>
      <c r="FE24" s="163">
        <f t="shared" ref="FE24" si="228">FD26</f>
        <v>0</v>
      </c>
      <c r="FF24" s="163">
        <f t="shared" ref="FF24" si="229">FE26</f>
        <v>0</v>
      </c>
      <c r="FG24" s="163">
        <f t="shared" ref="FG24" si="230">FF26</f>
        <v>0</v>
      </c>
      <c r="FH24" s="163">
        <f t="shared" ref="FH24" si="231">FG26</f>
        <v>0</v>
      </c>
      <c r="FI24" s="163">
        <f t="shared" ref="FI24" si="232">FH26</f>
        <v>0</v>
      </c>
      <c r="FJ24" s="163">
        <f t="shared" ref="FJ24" si="233">FI26</f>
        <v>0</v>
      </c>
      <c r="FK24" s="163">
        <f t="shared" ref="FK24" si="234">FJ26</f>
        <v>0</v>
      </c>
      <c r="FL24" s="163">
        <f t="shared" ref="FL24" si="235">FK26</f>
        <v>0</v>
      </c>
      <c r="FM24" s="163">
        <f t="shared" ref="FM24" si="236">FL26</f>
        <v>0</v>
      </c>
      <c r="FN24" s="163">
        <f t="shared" ref="FN24" si="237">FM26</f>
        <v>0</v>
      </c>
      <c r="FO24" s="163">
        <f t="shared" ref="FO24" si="238">FN26</f>
        <v>0</v>
      </c>
      <c r="FP24" s="163">
        <f t="shared" ref="FP24" si="239">FO26</f>
        <v>0</v>
      </c>
      <c r="FQ24" s="247">
        <f t="shared" ref="FQ24" si="240">FP26</f>
        <v>0</v>
      </c>
      <c r="FR24" s="191"/>
      <c r="FS24" s="191"/>
      <c r="FT24" s="191"/>
      <c r="FU24" s="191"/>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c r="IR24" s="95"/>
      <c r="IS24" s="95"/>
      <c r="IT24" s="95"/>
      <c r="IU24" s="95"/>
      <c r="IV24" s="95"/>
      <c r="IW24" s="95"/>
      <c r="IX24" s="95"/>
      <c r="IY24" s="95"/>
      <c r="IZ24" s="95"/>
      <c r="JA24" s="95"/>
      <c r="JB24" s="95"/>
      <c r="JC24" s="95"/>
      <c r="JD24" s="95"/>
      <c r="JE24" s="95"/>
      <c r="JF24" s="95"/>
      <c r="JG24" s="95"/>
      <c r="JH24" s="95"/>
      <c r="JI24" s="95"/>
      <c r="JJ24" s="95"/>
      <c r="JK24" s="95"/>
      <c r="JL24" s="95"/>
      <c r="JM24" s="95"/>
      <c r="JN24" s="95"/>
      <c r="JO24" s="95"/>
      <c r="JP24" s="95"/>
      <c r="JQ24" s="95"/>
      <c r="JR24" s="95"/>
      <c r="JS24" s="95"/>
    </row>
    <row r="25" spans="1:279" s="16" customFormat="1" x14ac:dyDescent="0.2">
      <c r="A25" s="124"/>
      <c r="B25" s="133"/>
      <c r="C25" s="244"/>
      <c r="D25" s="244"/>
      <c r="E25" s="248"/>
      <c r="F25" s="248"/>
      <c r="G25" s="16" t="s">
        <v>142</v>
      </c>
      <c r="J25" s="249">
        <f>MIN(J24,J17)</f>
        <v>8530000</v>
      </c>
      <c r="K25" s="249">
        <f t="shared" ref="K25:BV25" si="241">MIN(K24,K17)</f>
        <v>3596749.9075412983</v>
      </c>
      <c r="L25" s="249">
        <f t="shared" si="241"/>
        <v>4135320.127140162</v>
      </c>
      <c r="M25" s="249">
        <f t="shared" si="241"/>
        <v>4011068.4797091908</v>
      </c>
      <c r="N25" s="249">
        <f t="shared" si="241"/>
        <v>0</v>
      </c>
      <c r="O25" s="249">
        <f t="shared" si="241"/>
        <v>0</v>
      </c>
      <c r="P25" s="249">
        <f t="shared" si="241"/>
        <v>0</v>
      </c>
      <c r="Q25" s="249">
        <f t="shared" si="241"/>
        <v>0</v>
      </c>
      <c r="R25" s="249">
        <f t="shared" si="241"/>
        <v>0</v>
      </c>
      <c r="S25" s="249">
        <f t="shared" si="241"/>
        <v>0</v>
      </c>
      <c r="T25" s="249">
        <f t="shared" si="241"/>
        <v>0</v>
      </c>
      <c r="U25" s="249">
        <f t="shared" si="241"/>
        <v>0</v>
      </c>
      <c r="V25" s="249">
        <f t="shared" si="241"/>
        <v>0</v>
      </c>
      <c r="W25" s="249">
        <f t="shared" si="241"/>
        <v>0</v>
      </c>
      <c r="X25" s="249">
        <f t="shared" si="241"/>
        <v>0</v>
      </c>
      <c r="Y25" s="249">
        <f t="shared" si="241"/>
        <v>0</v>
      </c>
      <c r="Z25" s="249">
        <f t="shared" si="241"/>
        <v>0</v>
      </c>
      <c r="AA25" s="249">
        <f t="shared" si="241"/>
        <v>0</v>
      </c>
      <c r="AB25" s="249">
        <f t="shared" si="241"/>
        <v>0</v>
      </c>
      <c r="AC25" s="249">
        <f t="shared" si="241"/>
        <v>0</v>
      </c>
      <c r="AD25" s="249">
        <f t="shared" si="241"/>
        <v>0</v>
      </c>
      <c r="AE25" s="249">
        <f t="shared" si="241"/>
        <v>0</v>
      </c>
      <c r="AF25" s="249">
        <f t="shared" si="241"/>
        <v>0</v>
      </c>
      <c r="AG25" s="249">
        <f t="shared" si="241"/>
        <v>0</v>
      </c>
      <c r="AH25" s="249">
        <f t="shared" si="241"/>
        <v>0</v>
      </c>
      <c r="AI25" s="249">
        <f t="shared" si="241"/>
        <v>0</v>
      </c>
      <c r="AJ25" s="249">
        <f t="shared" si="241"/>
        <v>0</v>
      </c>
      <c r="AK25" s="249">
        <f t="shared" si="241"/>
        <v>0</v>
      </c>
      <c r="AL25" s="249">
        <f t="shared" si="241"/>
        <v>0</v>
      </c>
      <c r="AM25" s="249">
        <f t="shared" si="241"/>
        <v>0</v>
      </c>
      <c r="AN25" s="249">
        <f t="shared" si="241"/>
        <v>0</v>
      </c>
      <c r="AO25" s="249">
        <f t="shared" si="241"/>
        <v>0</v>
      </c>
      <c r="AP25" s="249">
        <f t="shared" si="241"/>
        <v>0</v>
      </c>
      <c r="AQ25" s="249">
        <f t="shared" si="241"/>
        <v>0</v>
      </c>
      <c r="AR25" s="249">
        <f t="shared" si="241"/>
        <v>0</v>
      </c>
      <c r="AS25" s="249">
        <f t="shared" si="241"/>
        <v>0</v>
      </c>
      <c r="AT25" s="249">
        <f t="shared" si="241"/>
        <v>0</v>
      </c>
      <c r="AU25" s="249">
        <f t="shared" si="241"/>
        <v>0</v>
      </c>
      <c r="AV25" s="249">
        <f t="shared" si="241"/>
        <v>0</v>
      </c>
      <c r="AW25" s="249">
        <f t="shared" si="241"/>
        <v>0</v>
      </c>
      <c r="AX25" s="249">
        <f t="shared" si="241"/>
        <v>0</v>
      </c>
      <c r="AY25" s="249">
        <f t="shared" si="241"/>
        <v>0</v>
      </c>
      <c r="AZ25" s="249">
        <f t="shared" si="241"/>
        <v>0</v>
      </c>
      <c r="BA25" s="249">
        <f t="shared" si="241"/>
        <v>0</v>
      </c>
      <c r="BB25" s="249">
        <f t="shared" si="241"/>
        <v>0</v>
      </c>
      <c r="BC25" s="249">
        <f t="shared" si="241"/>
        <v>0</v>
      </c>
      <c r="BD25" s="249">
        <f t="shared" si="241"/>
        <v>0</v>
      </c>
      <c r="BE25" s="249">
        <f t="shared" si="241"/>
        <v>0</v>
      </c>
      <c r="BF25" s="249">
        <f t="shared" si="241"/>
        <v>0</v>
      </c>
      <c r="BG25" s="249">
        <f t="shared" si="241"/>
        <v>0</v>
      </c>
      <c r="BH25" s="249">
        <f t="shared" si="241"/>
        <v>0</v>
      </c>
      <c r="BI25" s="249">
        <f t="shared" si="241"/>
        <v>0</v>
      </c>
      <c r="BJ25" s="249">
        <f t="shared" si="241"/>
        <v>0</v>
      </c>
      <c r="BK25" s="249">
        <f t="shared" si="241"/>
        <v>0</v>
      </c>
      <c r="BL25" s="249">
        <f t="shared" si="241"/>
        <v>0</v>
      </c>
      <c r="BM25" s="249">
        <f t="shared" si="241"/>
        <v>0</v>
      </c>
      <c r="BN25" s="249">
        <f t="shared" si="241"/>
        <v>0</v>
      </c>
      <c r="BO25" s="249">
        <f t="shared" si="241"/>
        <v>0</v>
      </c>
      <c r="BP25" s="249">
        <f t="shared" si="241"/>
        <v>0</v>
      </c>
      <c r="BQ25" s="249">
        <f t="shared" si="241"/>
        <v>0</v>
      </c>
      <c r="BR25" s="249">
        <f t="shared" si="241"/>
        <v>0</v>
      </c>
      <c r="BS25" s="249">
        <f t="shared" si="241"/>
        <v>0</v>
      </c>
      <c r="BT25" s="249">
        <f t="shared" si="241"/>
        <v>0</v>
      </c>
      <c r="BU25" s="249">
        <f t="shared" si="241"/>
        <v>0</v>
      </c>
      <c r="BV25" s="249">
        <f t="shared" si="241"/>
        <v>0</v>
      </c>
      <c r="BW25" s="249">
        <f t="shared" ref="BW25:EH25" si="242">MIN(BW24,BW17)</f>
        <v>0</v>
      </c>
      <c r="BX25" s="249">
        <f t="shared" si="242"/>
        <v>0</v>
      </c>
      <c r="BY25" s="249">
        <f t="shared" si="242"/>
        <v>0</v>
      </c>
      <c r="BZ25" s="249">
        <f t="shared" si="242"/>
        <v>0</v>
      </c>
      <c r="CA25" s="249">
        <f t="shared" si="242"/>
        <v>0</v>
      </c>
      <c r="CB25" s="249">
        <f t="shared" si="242"/>
        <v>0</v>
      </c>
      <c r="CC25" s="249">
        <f t="shared" si="242"/>
        <v>0</v>
      </c>
      <c r="CD25" s="249">
        <f t="shared" si="242"/>
        <v>0</v>
      </c>
      <c r="CE25" s="249">
        <f t="shared" si="242"/>
        <v>0</v>
      </c>
      <c r="CF25" s="249">
        <f t="shared" si="242"/>
        <v>0</v>
      </c>
      <c r="CG25" s="249">
        <f t="shared" si="242"/>
        <v>0</v>
      </c>
      <c r="CH25" s="249">
        <f t="shared" si="242"/>
        <v>0</v>
      </c>
      <c r="CI25" s="249">
        <f t="shared" si="242"/>
        <v>0</v>
      </c>
      <c r="CJ25" s="249">
        <f t="shared" si="242"/>
        <v>0</v>
      </c>
      <c r="CK25" s="249">
        <f t="shared" si="242"/>
        <v>0</v>
      </c>
      <c r="CL25" s="249">
        <f t="shared" si="242"/>
        <v>0</v>
      </c>
      <c r="CM25" s="249">
        <f t="shared" si="242"/>
        <v>0</v>
      </c>
      <c r="CN25" s="249">
        <f t="shared" si="242"/>
        <v>0</v>
      </c>
      <c r="CO25" s="249">
        <f t="shared" si="242"/>
        <v>0</v>
      </c>
      <c r="CP25" s="249">
        <f t="shared" si="242"/>
        <v>0</v>
      </c>
      <c r="CQ25" s="249">
        <f t="shared" si="242"/>
        <v>0</v>
      </c>
      <c r="CR25" s="249">
        <f t="shared" si="242"/>
        <v>0</v>
      </c>
      <c r="CS25" s="249">
        <f t="shared" si="242"/>
        <v>0</v>
      </c>
      <c r="CT25" s="249">
        <f t="shared" si="242"/>
        <v>0</v>
      </c>
      <c r="CU25" s="249">
        <f t="shared" si="242"/>
        <v>0</v>
      </c>
      <c r="CV25" s="249">
        <f t="shared" si="242"/>
        <v>0</v>
      </c>
      <c r="CW25" s="249">
        <f t="shared" si="242"/>
        <v>0</v>
      </c>
      <c r="CX25" s="249">
        <f t="shared" si="242"/>
        <v>0</v>
      </c>
      <c r="CY25" s="249">
        <f t="shared" si="242"/>
        <v>0</v>
      </c>
      <c r="CZ25" s="249">
        <f t="shared" si="242"/>
        <v>0</v>
      </c>
      <c r="DA25" s="249">
        <f t="shared" si="242"/>
        <v>0</v>
      </c>
      <c r="DB25" s="249">
        <f t="shared" si="242"/>
        <v>0</v>
      </c>
      <c r="DC25" s="249">
        <f t="shared" si="242"/>
        <v>0</v>
      </c>
      <c r="DD25" s="249">
        <f t="shared" si="242"/>
        <v>0</v>
      </c>
      <c r="DE25" s="249">
        <f t="shared" si="242"/>
        <v>0</v>
      </c>
      <c r="DF25" s="249">
        <f t="shared" si="242"/>
        <v>0</v>
      </c>
      <c r="DG25" s="249">
        <f t="shared" si="242"/>
        <v>0</v>
      </c>
      <c r="DH25" s="249">
        <f t="shared" si="242"/>
        <v>0</v>
      </c>
      <c r="DI25" s="249">
        <f t="shared" si="242"/>
        <v>0</v>
      </c>
      <c r="DJ25" s="249">
        <f t="shared" si="242"/>
        <v>0</v>
      </c>
      <c r="DK25" s="249">
        <f t="shared" si="242"/>
        <v>0</v>
      </c>
      <c r="DL25" s="249">
        <f t="shared" si="242"/>
        <v>0</v>
      </c>
      <c r="DM25" s="249">
        <f t="shared" si="242"/>
        <v>0</v>
      </c>
      <c r="DN25" s="249">
        <f t="shared" si="242"/>
        <v>0</v>
      </c>
      <c r="DO25" s="249">
        <f t="shared" si="242"/>
        <v>0</v>
      </c>
      <c r="DP25" s="249">
        <f t="shared" si="242"/>
        <v>0</v>
      </c>
      <c r="DQ25" s="249">
        <f t="shared" si="242"/>
        <v>0</v>
      </c>
      <c r="DR25" s="249">
        <f t="shared" si="242"/>
        <v>0</v>
      </c>
      <c r="DS25" s="249">
        <f t="shared" si="242"/>
        <v>0</v>
      </c>
      <c r="DT25" s="249">
        <f t="shared" si="242"/>
        <v>0</v>
      </c>
      <c r="DU25" s="249">
        <f t="shared" si="242"/>
        <v>0</v>
      </c>
      <c r="DV25" s="249">
        <f t="shared" si="242"/>
        <v>0</v>
      </c>
      <c r="DW25" s="249">
        <f t="shared" si="242"/>
        <v>0</v>
      </c>
      <c r="DX25" s="249">
        <f t="shared" si="242"/>
        <v>0</v>
      </c>
      <c r="DY25" s="249">
        <f t="shared" si="242"/>
        <v>0</v>
      </c>
      <c r="DZ25" s="249">
        <f t="shared" si="242"/>
        <v>0</v>
      </c>
      <c r="EA25" s="249">
        <f t="shared" si="242"/>
        <v>0</v>
      </c>
      <c r="EB25" s="249">
        <f t="shared" si="242"/>
        <v>0</v>
      </c>
      <c r="EC25" s="249">
        <f t="shared" si="242"/>
        <v>0</v>
      </c>
      <c r="ED25" s="249">
        <f t="shared" si="242"/>
        <v>0</v>
      </c>
      <c r="EE25" s="249">
        <f t="shared" si="242"/>
        <v>0</v>
      </c>
      <c r="EF25" s="249">
        <f t="shared" si="242"/>
        <v>0</v>
      </c>
      <c r="EG25" s="249">
        <f t="shared" si="242"/>
        <v>0</v>
      </c>
      <c r="EH25" s="249">
        <f t="shared" si="242"/>
        <v>0</v>
      </c>
      <c r="EI25" s="249">
        <f t="shared" ref="EI25:FQ25" si="243">MIN(EI24,EI17)</f>
        <v>0</v>
      </c>
      <c r="EJ25" s="249">
        <f t="shared" si="243"/>
        <v>0</v>
      </c>
      <c r="EK25" s="249">
        <f t="shared" si="243"/>
        <v>0</v>
      </c>
      <c r="EL25" s="249">
        <f t="shared" si="243"/>
        <v>0</v>
      </c>
      <c r="EM25" s="249">
        <f t="shared" si="243"/>
        <v>0</v>
      </c>
      <c r="EN25" s="249">
        <f t="shared" si="243"/>
        <v>0</v>
      </c>
      <c r="EO25" s="249">
        <f t="shared" si="243"/>
        <v>0</v>
      </c>
      <c r="EP25" s="249">
        <f t="shared" si="243"/>
        <v>0</v>
      </c>
      <c r="EQ25" s="249">
        <f t="shared" si="243"/>
        <v>0</v>
      </c>
      <c r="ER25" s="249">
        <f t="shared" si="243"/>
        <v>0</v>
      </c>
      <c r="ES25" s="249">
        <f t="shared" si="243"/>
        <v>0</v>
      </c>
      <c r="ET25" s="249">
        <f t="shared" si="243"/>
        <v>0</v>
      </c>
      <c r="EU25" s="249">
        <f t="shared" si="243"/>
        <v>0</v>
      </c>
      <c r="EV25" s="249">
        <f t="shared" si="243"/>
        <v>0</v>
      </c>
      <c r="EW25" s="249">
        <f t="shared" si="243"/>
        <v>0</v>
      </c>
      <c r="EX25" s="249">
        <f t="shared" si="243"/>
        <v>0</v>
      </c>
      <c r="EY25" s="249">
        <f t="shared" si="243"/>
        <v>0</v>
      </c>
      <c r="EZ25" s="249">
        <f t="shared" si="243"/>
        <v>0</v>
      </c>
      <c r="FA25" s="249">
        <f t="shared" si="243"/>
        <v>0</v>
      </c>
      <c r="FB25" s="249">
        <f t="shared" si="243"/>
        <v>0</v>
      </c>
      <c r="FC25" s="249">
        <f t="shared" si="243"/>
        <v>0</v>
      </c>
      <c r="FD25" s="249">
        <f t="shared" si="243"/>
        <v>0</v>
      </c>
      <c r="FE25" s="249">
        <f t="shared" si="243"/>
        <v>0</v>
      </c>
      <c r="FF25" s="249">
        <f t="shared" si="243"/>
        <v>0</v>
      </c>
      <c r="FG25" s="249">
        <f t="shared" si="243"/>
        <v>0</v>
      </c>
      <c r="FH25" s="249">
        <f t="shared" si="243"/>
        <v>0</v>
      </c>
      <c r="FI25" s="249">
        <f t="shared" si="243"/>
        <v>0</v>
      </c>
      <c r="FJ25" s="249">
        <f t="shared" si="243"/>
        <v>0</v>
      </c>
      <c r="FK25" s="249">
        <f t="shared" si="243"/>
        <v>0</v>
      </c>
      <c r="FL25" s="249">
        <f t="shared" si="243"/>
        <v>0</v>
      </c>
      <c r="FM25" s="249">
        <f t="shared" si="243"/>
        <v>0</v>
      </c>
      <c r="FN25" s="249">
        <f t="shared" si="243"/>
        <v>0</v>
      </c>
      <c r="FO25" s="249">
        <f t="shared" si="243"/>
        <v>0</v>
      </c>
      <c r="FP25" s="249">
        <f t="shared" si="243"/>
        <v>0</v>
      </c>
      <c r="FQ25" s="250">
        <f t="shared" si="243"/>
        <v>0</v>
      </c>
      <c r="FR25" s="191"/>
      <c r="FS25" s="191"/>
      <c r="FT25" s="191"/>
      <c r="FU25" s="191"/>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c r="HZ25" s="95"/>
      <c r="IA25" s="95"/>
      <c r="IB25" s="95"/>
      <c r="IC25" s="95"/>
      <c r="ID25" s="95"/>
      <c r="IE25" s="95"/>
      <c r="IF25" s="95"/>
      <c r="IG25" s="95"/>
      <c r="IH25" s="95"/>
      <c r="II25" s="95"/>
      <c r="IJ25" s="95"/>
      <c r="IK25" s="95"/>
      <c r="IL25" s="95"/>
      <c r="IM25" s="95"/>
      <c r="IN25" s="95"/>
      <c r="IO25" s="95"/>
      <c r="IP25" s="95"/>
      <c r="IQ25" s="95"/>
      <c r="IR25" s="95"/>
      <c r="IS25" s="95"/>
      <c r="IT25" s="95"/>
      <c r="IU25" s="95"/>
      <c r="IV25" s="95"/>
      <c r="IW25" s="95"/>
      <c r="IX25" s="95"/>
      <c r="IY25" s="95"/>
      <c r="IZ25" s="95"/>
      <c r="JA25" s="95"/>
      <c r="JB25" s="95"/>
      <c r="JC25" s="95"/>
      <c r="JD25" s="95"/>
      <c r="JE25" s="95"/>
      <c r="JF25" s="95"/>
      <c r="JG25" s="95"/>
      <c r="JH25" s="95"/>
      <c r="JI25" s="95"/>
      <c r="JJ25" s="95"/>
      <c r="JK25" s="95"/>
      <c r="JL25" s="95"/>
      <c r="JM25" s="95"/>
      <c r="JN25" s="95"/>
      <c r="JO25" s="95"/>
      <c r="JP25" s="95"/>
      <c r="JQ25" s="95"/>
      <c r="JR25" s="95"/>
      <c r="JS25" s="95"/>
    </row>
    <row r="26" spans="1:279" s="16" customFormat="1" x14ac:dyDescent="0.2">
      <c r="A26" s="124"/>
      <c r="B26" s="133"/>
      <c r="C26" s="244"/>
      <c r="D26" s="244"/>
      <c r="E26" s="245"/>
      <c r="F26" s="245"/>
      <c r="G26" s="16" t="s">
        <v>111</v>
      </c>
      <c r="J26" s="249">
        <f t="shared" ref="J26:AC26" si="244">J24-J25</f>
        <v>11743138.514390651</v>
      </c>
      <c r="K26" s="249">
        <f t="shared" si="244"/>
        <v>8146388.6068493528</v>
      </c>
      <c r="L26" s="249">
        <f t="shared" si="244"/>
        <v>4011068.4797091908</v>
      </c>
      <c r="M26" s="249">
        <f t="shared" si="244"/>
        <v>0</v>
      </c>
      <c r="N26" s="249">
        <f t="shared" si="244"/>
        <v>0</v>
      </c>
      <c r="O26" s="249">
        <f t="shared" si="244"/>
        <v>0</v>
      </c>
      <c r="P26" s="249">
        <f t="shared" si="244"/>
        <v>0</v>
      </c>
      <c r="Q26" s="249">
        <f t="shared" si="244"/>
        <v>0</v>
      </c>
      <c r="R26" s="249">
        <f t="shared" si="244"/>
        <v>0</v>
      </c>
      <c r="S26" s="249">
        <f t="shared" si="244"/>
        <v>0</v>
      </c>
      <c r="T26" s="249">
        <f t="shared" si="244"/>
        <v>0</v>
      </c>
      <c r="U26" s="249">
        <f t="shared" si="244"/>
        <v>0</v>
      </c>
      <c r="V26" s="249">
        <f t="shared" si="244"/>
        <v>0</v>
      </c>
      <c r="W26" s="249">
        <f t="shared" si="244"/>
        <v>0</v>
      </c>
      <c r="X26" s="249">
        <f t="shared" si="244"/>
        <v>0</v>
      </c>
      <c r="Y26" s="249">
        <f t="shared" si="244"/>
        <v>0</v>
      </c>
      <c r="Z26" s="249">
        <f t="shared" si="244"/>
        <v>0</v>
      </c>
      <c r="AA26" s="249">
        <f t="shared" si="244"/>
        <v>0</v>
      </c>
      <c r="AB26" s="249">
        <f t="shared" si="244"/>
        <v>0</v>
      </c>
      <c r="AC26" s="249">
        <f t="shared" si="244"/>
        <v>0</v>
      </c>
      <c r="AD26" s="249">
        <f t="shared" ref="AD26:CO26" si="245">AD24-AD25</f>
        <v>0</v>
      </c>
      <c r="AE26" s="249">
        <f t="shared" si="245"/>
        <v>0</v>
      </c>
      <c r="AF26" s="249">
        <f t="shared" si="245"/>
        <v>0</v>
      </c>
      <c r="AG26" s="249">
        <f t="shared" si="245"/>
        <v>0</v>
      </c>
      <c r="AH26" s="249">
        <f t="shared" si="245"/>
        <v>0</v>
      </c>
      <c r="AI26" s="249">
        <f t="shared" si="245"/>
        <v>0</v>
      </c>
      <c r="AJ26" s="249">
        <f t="shared" si="245"/>
        <v>0</v>
      </c>
      <c r="AK26" s="249">
        <f t="shared" si="245"/>
        <v>0</v>
      </c>
      <c r="AL26" s="249">
        <f t="shared" si="245"/>
        <v>0</v>
      </c>
      <c r="AM26" s="249">
        <f t="shared" si="245"/>
        <v>0</v>
      </c>
      <c r="AN26" s="249">
        <f t="shared" si="245"/>
        <v>0</v>
      </c>
      <c r="AO26" s="249">
        <f t="shared" si="245"/>
        <v>0</v>
      </c>
      <c r="AP26" s="249">
        <f t="shared" si="245"/>
        <v>0</v>
      </c>
      <c r="AQ26" s="249">
        <f t="shared" si="245"/>
        <v>0</v>
      </c>
      <c r="AR26" s="249">
        <f t="shared" si="245"/>
        <v>0</v>
      </c>
      <c r="AS26" s="249">
        <f t="shared" si="245"/>
        <v>0</v>
      </c>
      <c r="AT26" s="249">
        <f t="shared" si="245"/>
        <v>0</v>
      </c>
      <c r="AU26" s="249">
        <f t="shared" si="245"/>
        <v>0</v>
      </c>
      <c r="AV26" s="249">
        <f t="shared" si="245"/>
        <v>0</v>
      </c>
      <c r="AW26" s="249">
        <f t="shared" si="245"/>
        <v>0</v>
      </c>
      <c r="AX26" s="249">
        <f t="shared" si="245"/>
        <v>0</v>
      </c>
      <c r="AY26" s="249">
        <f t="shared" si="245"/>
        <v>0</v>
      </c>
      <c r="AZ26" s="249">
        <f t="shared" si="245"/>
        <v>0</v>
      </c>
      <c r="BA26" s="249">
        <f t="shared" si="245"/>
        <v>0</v>
      </c>
      <c r="BB26" s="249">
        <f t="shared" si="245"/>
        <v>0</v>
      </c>
      <c r="BC26" s="249">
        <f t="shared" si="245"/>
        <v>0</v>
      </c>
      <c r="BD26" s="249">
        <f t="shared" si="245"/>
        <v>0</v>
      </c>
      <c r="BE26" s="249">
        <f t="shared" si="245"/>
        <v>0</v>
      </c>
      <c r="BF26" s="249">
        <f t="shared" si="245"/>
        <v>0</v>
      </c>
      <c r="BG26" s="249">
        <f t="shared" si="245"/>
        <v>0</v>
      </c>
      <c r="BH26" s="249">
        <f t="shared" si="245"/>
        <v>0</v>
      </c>
      <c r="BI26" s="249">
        <f t="shared" si="245"/>
        <v>0</v>
      </c>
      <c r="BJ26" s="249">
        <f t="shared" si="245"/>
        <v>0</v>
      </c>
      <c r="BK26" s="249">
        <f t="shared" si="245"/>
        <v>0</v>
      </c>
      <c r="BL26" s="249">
        <f t="shared" si="245"/>
        <v>0</v>
      </c>
      <c r="BM26" s="249">
        <f t="shared" si="245"/>
        <v>0</v>
      </c>
      <c r="BN26" s="249">
        <f t="shared" si="245"/>
        <v>0</v>
      </c>
      <c r="BO26" s="249">
        <f t="shared" si="245"/>
        <v>0</v>
      </c>
      <c r="BP26" s="249">
        <f t="shared" si="245"/>
        <v>0</v>
      </c>
      <c r="BQ26" s="249">
        <f t="shared" si="245"/>
        <v>0</v>
      </c>
      <c r="BR26" s="249">
        <f t="shared" si="245"/>
        <v>0</v>
      </c>
      <c r="BS26" s="249">
        <f t="shared" si="245"/>
        <v>0</v>
      </c>
      <c r="BT26" s="249">
        <f t="shared" si="245"/>
        <v>0</v>
      </c>
      <c r="BU26" s="249">
        <f t="shared" si="245"/>
        <v>0</v>
      </c>
      <c r="BV26" s="249">
        <f t="shared" si="245"/>
        <v>0</v>
      </c>
      <c r="BW26" s="249">
        <f t="shared" si="245"/>
        <v>0</v>
      </c>
      <c r="BX26" s="249">
        <f t="shared" si="245"/>
        <v>0</v>
      </c>
      <c r="BY26" s="249">
        <f t="shared" si="245"/>
        <v>0</v>
      </c>
      <c r="BZ26" s="249">
        <f t="shared" si="245"/>
        <v>0</v>
      </c>
      <c r="CA26" s="249">
        <f t="shared" si="245"/>
        <v>0</v>
      </c>
      <c r="CB26" s="249">
        <f t="shared" si="245"/>
        <v>0</v>
      </c>
      <c r="CC26" s="249">
        <f t="shared" si="245"/>
        <v>0</v>
      </c>
      <c r="CD26" s="249">
        <f t="shared" si="245"/>
        <v>0</v>
      </c>
      <c r="CE26" s="249">
        <f t="shared" si="245"/>
        <v>0</v>
      </c>
      <c r="CF26" s="249">
        <f t="shared" si="245"/>
        <v>0</v>
      </c>
      <c r="CG26" s="249">
        <f t="shared" si="245"/>
        <v>0</v>
      </c>
      <c r="CH26" s="249">
        <f t="shared" si="245"/>
        <v>0</v>
      </c>
      <c r="CI26" s="249">
        <f t="shared" si="245"/>
        <v>0</v>
      </c>
      <c r="CJ26" s="249">
        <f t="shared" si="245"/>
        <v>0</v>
      </c>
      <c r="CK26" s="249">
        <f t="shared" si="245"/>
        <v>0</v>
      </c>
      <c r="CL26" s="249">
        <f t="shared" si="245"/>
        <v>0</v>
      </c>
      <c r="CM26" s="249">
        <f t="shared" si="245"/>
        <v>0</v>
      </c>
      <c r="CN26" s="249">
        <f t="shared" si="245"/>
        <v>0</v>
      </c>
      <c r="CO26" s="249">
        <f t="shared" si="245"/>
        <v>0</v>
      </c>
      <c r="CP26" s="249">
        <f t="shared" ref="CP26:FA26" si="246">CP24-CP25</f>
        <v>0</v>
      </c>
      <c r="CQ26" s="249">
        <f t="shared" si="246"/>
        <v>0</v>
      </c>
      <c r="CR26" s="249">
        <f t="shared" si="246"/>
        <v>0</v>
      </c>
      <c r="CS26" s="249">
        <f t="shared" si="246"/>
        <v>0</v>
      </c>
      <c r="CT26" s="249">
        <f t="shared" si="246"/>
        <v>0</v>
      </c>
      <c r="CU26" s="249">
        <f t="shared" si="246"/>
        <v>0</v>
      </c>
      <c r="CV26" s="249">
        <f t="shared" si="246"/>
        <v>0</v>
      </c>
      <c r="CW26" s="249">
        <f t="shared" si="246"/>
        <v>0</v>
      </c>
      <c r="CX26" s="249">
        <f t="shared" si="246"/>
        <v>0</v>
      </c>
      <c r="CY26" s="249">
        <f t="shared" si="246"/>
        <v>0</v>
      </c>
      <c r="CZ26" s="249">
        <f t="shared" si="246"/>
        <v>0</v>
      </c>
      <c r="DA26" s="249">
        <f t="shared" si="246"/>
        <v>0</v>
      </c>
      <c r="DB26" s="249">
        <f t="shared" si="246"/>
        <v>0</v>
      </c>
      <c r="DC26" s="249">
        <f t="shared" si="246"/>
        <v>0</v>
      </c>
      <c r="DD26" s="249">
        <f t="shared" si="246"/>
        <v>0</v>
      </c>
      <c r="DE26" s="249">
        <f t="shared" si="246"/>
        <v>0</v>
      </c>
      <c r="DF26" s="249">
        <f t="shared" si="246"/>
        <v>0</v>
      </c>
      <c r="DG26" s="249">
        <f t="shared" si="246"/>
        <v>0</v>
      </c>
      <c r="DH26" s="249">
        <f t="shared" si="246"/>
        <v>0</v>
      </c>
      <c r="DI26" s="249">
        <f t="shared" si="246"/>
        <v>0</v>
      </c>
      <c r="DJ26" s="249">
        <f t="shared" si="246"/>
        <v>0</v>
      </c>
      <c r="DK26" s="249">
        <f t="shared" si="246"/>
        <v>0</v>
      </c>
      <c r="DL26" s="249">
        <f t="shared" si="246"/>
        <v>0</v>
      </c>
      <c r="DM26" s="249">
        <f t="shared" si="246"/>
        <v>0</v>
      </c>
      <c r="DN26" s="249">
        <f t="shared" si="246"/>
        <v>0</v>
      </c>
      <c r="DO26" s="249">
        <f t="shared" si="246"/>
        <v>0</v>
      </c>
      <c r="DP26" s="249">
        <f t="shared" si="246"/>
        <v>0</v>
      </c>
      <c r="DQ26" s="249">
        <f t="shared" si="246"/>
        <v>0</v>
      </c>
      <c r="DR26" s="249">
        <f t="shared" si="246"/>
        <v>0</v>
      </c>
      <c r="DS26" s="249">
        <f t="shared" si="246"/>
        <v>0</v>
      </c>
      <c r="DT26" s="249">
        <f t="shared" si="246"/>
        <v>0</v>
      </c>
      <c r="DU26" s="249">
        <f t="shared" si="246"/>
        <v>0</v>
      </c>
      <c r="DV26" s="249">
        <f t="shared" si="246"/>
        <v>0</v>
      </c>
      <c r="DW26" s="249">
        <f t="shared" si="246"/>
        <v>0</v>
      </c>
      <c r="DX26" s="249">
        <f t="shared" si="246"/>
        <v>0</v>
      </c>
      <c r="DY26" s="249">
        <f t="shared" si="246"/>
        <v>0</v>
      </c>
      <c r="DZ26" s="249">
        <f t="shared" si="246"/>
        <v>0</v>
      </c>
      <c r="EA26" s="249">
        <f t="shared" si="246"/>
        <v>0</v>
      </c>
      <c r="EB26" s="249">
        <f t="shared" si="246"/>
        <v>0</v>
      </c>
      <c r="EC26" s="249">
        <f t="shared" si="246"/>
        <v>0</v>
      </c>
      <c r="ED26" s="249">
        <f t="shared" si="246"/>
        <v>0</v>
      </c>
      <c r="EE26" s="249">
        <f t="shared" si="246"/>
        <v>0</v>
      </c>
      <c r="EF26" s="249">
        <f t="shared" si="246"/>
        <v>0</v>
      </c>
      <c r="EG26" s="249">
        <f t="shared" si="246"/>
        <v>0</v>
      </c>
      <c r="EH26" s="249">
        <f t="shared" si="246"/>
        <v>0</v>
      </c>
      <c r="EI26" s="249">
        <f t="shared" si="246"/>
        <v>0</v>
      </c>
      <c r="EJ26" s="249">
        <f t="shared" si="246"/>
        <v>0</v>
      </c>
      <c r="EK26" s="249">
        <f t="shared" si="246"/>
        <v>0</v>
      </c>
      <c r="EL26" s="249">
        <f t="shared" si="246"/>
        <v>0</v>
      </c>
      <c r="EM26" s="249">
        <f t="shared" si="246"/>
        <v>0</v>
      </c>
      <c r="EN26" s="249">
        <f t="shared" si="246"/>
        <v>0</v>
      </c>
      <c r="EO26" s="249">
        <f t="shared" si="246"/>
        <v>0</v>
      </c>
      <c r="EP26" s="249">
        <f t="shared" si="246"/>
        <v>0</v>
      </c>
      <c r="EQ26" s="249">
        <f t="shared" si="246"/>
        <v>0</v>
      </c>
      <c r="ER26" s="249">
        <f t="shared" si="246"/>
        <v>0</v>
      </c>
      <c r="ES26" s="249">
        <f t="shared" si="246"/>
        <v>0</v>
      </c>
      <c r="ET26" s="249">
        <f t="shared" si="246"/>
        <v>0</v>
      </c>
      <c r="EU26" s="249">
        <f t="shared" si="246"/>
        <v>0</v>
      </c>
      <c r="EV26" s="249">
        <f t="shared" si="246"/>
        <v>0</v>
      </c>
      <c r="EW26" s="249">
        <f t="shared" si="246"/>
        <v>0</v>
      </c>
      <c r="EX26" s="249">
        <f t="shared" si="246"/>
        <v>0</v>
      </c>
      <c r="EY26" s="249">
        <f t="shared" si="246"/>
        <v>0</v>
      </c>
      <c r="EZ26" s="249">
        <f t="shared" si="246"/>
        <v>0</v>
      </c>
      <c r="FA26" s="249">
        <f t="shared" si="246"/>
        <v>0</v>
      </c>
      <c r="FB26" s="249">
        <f t="shared" ref="FB26:FQ26" si="247">FB24-FB25</f>
        <v>0</v>
      </c>
      <c r="FC26" s="249">
        <f t="shared" si="247"/>
        <v>0</v>
      </c>
      <c r="FD26" s="249">
        <f t="shared" si="247"/>
        <v>0</v>
      </c>
      <c r="FE26" s="249">
        <f t="shared" si="247"/>
        <v>0</v>
      </c>
      <c r="FF26" s="249">
        <f t="shared" si="247"/>
        <v>0</v>
      </c>
      <c r="FG26" s="249">
        <f t="shared" si="247"/>
        <v>0</v>
      </c>
      <c r="FH26" s="249">
        <f t="shared" si="247"/>
        <v>0</v>
      </c>
      <c r="FI26" s="249">
        <f t="shared" si="247"/>
        <v>0</v>
      </c>
      <c r="FJ26" s="249">
        <f t="shared" si="247"/>
        <v>0</v>
      </c>
      <c r="FK26" s="249">
        <f t="shared" si="247"/>
        <v>0</v>
      </c>
      <c r="FL26" s="249">
        <f t="shared" si="247"/>
        <v>0</v>
      </c>
      <c r="FM26" s="249">
        <f t="shared" si="247"/>
        <v>0</v>
      </c>
      <c r="FN26" s="249">
        <f t="shared" si="247"/>
        <v>0</v>
      </c>
      <c r="FO26" s="249">
        <f t="shared" si="247"/>
        <v>0</v>
      </c>
      <c r="FP26" s="249">
        <f t="shared" si="247"/>
        <v>0</v>
      </c>
      <c r="FQ26" s="250">
        <f t="shared" si="247"/>
        <v>0</v>
      </c>
      <c r="FR26" s="191"/>
      <c r="FS26" s="191"/>
      <c r="FT26" s="191"/>
      <c r="FU26" s="191"/>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c r="IM26" s="95"/>
      <c r="IN26" s="95"/>
      <c r="IO26" s="95"/>
      <c r="IP26" s="95"/>
      <c r="IQ26" s="95"/>
      <c r="IR26" s="95"/>
      <c r="IS26" s="95"/>
      <c r="IT26" s="95"/>
      <c r="IU26" s="95"/>
      <c r="IV26" s="95"/>
      <c r="IW26" s="95"/>
      <c r="IX26" s="95"/>
      <c r="IY26" s="95"/>
      <c r="IZ26" s="95"/>
      <c r="JA26" s="95"/>
      <c r="JB26" s="95"/>
      <c r="JC26" s="95"/>
      <c r="JD26" s="95"/>
      <c r="JE26" s="95"/>
      <c r="JF26" s="95"/>
      <c r="JG26" s="95"/>
      <c r="JH26" s="95"/>
      <c r="JI26" s="95"/>
      <c r="JJ26" s="95"/>
      <c r="JK26" s="95"/>
      <c r="JL26" s="95"/>
      <c r="JM26" s="95"/>
      <c r="JN26" s="95"/>
      <c r="JO26" s="95"/>
      <c r="JP26" s="95"/>
      <c r="JQ26" s="95"/>
      <c r="JR26" s="95"/>
      <c r="JS26" s="95"/>
    </row>
    <row r="27" spans="1:279" s="16" customFormat="1" x14ac:dyDescent="0.2">
      <c r="A27" s="124"/>
      <c r="B27" s="138"/>
      <c r="C27" s="164"/>
      <c r="D27" s="164"/>
      <c r="E27" s="165"/>
      <c r="F27" s="165"/>
      <c r="G27" s="31" t="s">
        <v>143</v>
      </c>
      <c r="H27" s="31"/>
      <c r="I27" s="31"/>
      <c r="J27" s="166">
        <f>SUM(J25:$J$25)</f>
        <v>8530000</v>
      </c>
      <c r="K27" s="166">
        <f>SUM($J25:K$25)</f>
        <v>12126749.907541297</v>
      </c>
      <c r="L27" s="166">
        <f>SUM($J25:L$25)</f>
        <v>16262070.03468146</v>
      </c>
      <c r="M27" s="166">
        <f>SUM($J25:M$25)</f>
        <v>20273138.514390651</v>
      </c>
      <c r="N27" s="166">
        <f>SUM($J25:N$25)</f>
        <v>20273138.514390651</v>
      </c>
      <c r="O27" s="166">
        <f>SUM($J25:O$25)</f>
        <v>20273138.514390651</v>
      </c>
      <c r="P27" s="166">
        <f>SUM($J25:P$25)</f>
        <v>20273138.514390651</v>
      </c>
      <c r="Q27" s="166">
        <f>SUM($J25:Q$25)</f>
        <v>20273138.514390651</v>
      </c>
      <c r="R27" s="166">
        <f>SUM($J25:R$25)</f>
        <v>20273138.514390651</v>
      </c>
      <c r="S27" s="166">
        <f>SUM($J25:S$25)</f>
        <v>20273138.514390651</v>
      </c>
      <c r="T27" s="166">
        <f>SUM($J25:T$25)</f>
        <v>20273138.514390651</v>
      </c>
      <c r="U27" s="166">
        <f>SUM($J25:U$25)</f>
        <v>20273138.514390651</v>
      </c>
      <c r="V27" s="166">
        <f>SUM($J25:V$25)</f>
        <v>20273138.514390651</v>
      </c>
      <c r="W27" s="166">
        <f>SUM($J25:W$25)</f>
        <v>20273138.514390651</v>
      </c>
      <c r="X27" s="166">
        <f>SUM($J25:X$25)</f>
        <v>20273138.514390651</v>
      </c>
      <c r="Y27" s="166">
        <f>SUM($J25:Y$25)</f>
        <v>20273138.514390651</v>
      </c>
      <c r="Z27" s="166">
        <f>SUM($J25:Z$25)</f>
        <v>20273138.514390651</v>
      </c>
      <c r="AA27" s="166">
        <f>SUM($J25:AA$25)</f>
        <v>20273138.514390651</v>
      </c>
      <c r="AB27" s="166">
        <f>SUM($J25:AB$25)</f>
        <v>20273138.514390651</v>
      </c>
      <c r="AC27" s="166">
        <f>SUM($J25:AC$25)</f>
        <v>20273138.514390651</v>
      </c>
      <c r="AD27" s="166">
        <f>SUM($J25:AD$25)</f>
        <v>20273138.514390651</v>
      </c>
      <c r="AE27" s="166">
        <f>SUM($J25:AE$25)</f>
        <v>20273138.514390651</v>
      </c>
      <c r="AF27" s="166">
        <f>SUM($J25:AF$25)</f>
        <v>20273138.514390651</v>
      </c>
      <c r="AG27" s="166">
        <f>SUM($J25:AG$25)</f>
        <v>20273138.514390651</v>
      </c>
      <c r="AH27" s="166">
        <f>SUM($J25:AH$25)</f>
        <v>20273138.514390651</v>
      </c>
      <c r="AI27" s="166">
        <f>SUM($J25:AI$25)</f>
        <v>20273138.514390651</v>
      </c>
      <c r="AJ27" s="166">
        <f>SUM($J25:AJ$25)</f>
        <v>20273138.514390651</v>
      </c>
      <c r="AK27" s="166">
        <f>SUM($J25:AK$25)</f>
        <v>20273138.514390651</v>
      </c>
      <c r="AL27" s="166">
        <f>SUM($J25:AL$25)</f>
        <v>20273138.514390651</v>
      </c>
      <c r="AM27" s="166">
        <f>SUM($J25:AM$25)</f>
        <v>20273138.514390651</v>
      </c>
      <c r="AN27" s="166">
        <f>SUM($J25:AN$25)</f>
        <v>20273138.514390651</v>
      </c>
      <c r="AO27" s="166">
        <f>SUM($J25:AO$25)</f>
        <v>20273138.514390651</v>
      </c>
      <c r="AP27" s="166">
        <f>SUM($J25:AP$25)</f>
        <v>20273138.514390651</v>
      </c>
      <c r="AQ27" s="166">
        <f>SUM($J25:AQ$25)</f>
        <v>20273138.514390651</v>
      </c>
      <c r="AR27" s="166">
        <f>SUM($J25:AR$25)</f>
        <v>20273138.514390651</v>
      </c>
      <c r="AS27" s="166">
        <f>SUM($J25:AS$25)</f>
        <v>20273138.514390651</v>
      </c>
      <c r="AT27" s="166">
        <f>SUM($J25:AT$25)</f>
        <v>20273138.514390651</v>
      </c>
      <c r="AU27" s="166">
        <f>SUM($J25:AU$25)</f>
        <v>20273138.514390651</v>
      </c>
      <c r="AV27" s="166">
        <f>SUM($J25:AV$25)</f>
        <v>20273138.514390651</v>
      </c>
      <c r="AW27" s="166">
        <f>SUM($J25:AW$25)</f>
        <v>20273138.514390651</v>
      </c>
      <c r="AX27" s="166">
        <f>SUM($J25:AX$25)</f>
        <v>20273138.514390651</v>
      </c>
      <c r="AY27" s="166">
        <f>SUM($J25:AY$25)</f>
        <v>20273138.514390651</v>
      </c>
      <c r="AZ27" s="166">
        <f>SUM($J25:AZ$25)</f>
        <v>20273138.514390651</v>
      </c>
      <c r="BA27" s="166">
        <f>SUM($J25:BA$25)</f>
        <v>20273138.514390651</v>
      </c>
      <c r="BB27" s="166">
        <f>SUM($J25:BB$25)</f>
        <v>20273138.514390651</v>
      </c>
      <c r="BC27" s="166">
        <f>SUM($J25:BC$25)</f>
        <v>20273138.514390651</v>
      </c>
      <c r="BD27" s="166">
        <f>SUM($J25:BD$25)</f>
        <v>20273138.514390651</v>
      </c>
      <c r="BE27" s="166">
        <f>SUM($J25:BE$25)</f>
        <v>20273138.514390651</v>
      </c>
      <c r="BF27" s="166">
        <f>SUM($J25:BF$25)</f>
        <v>20273138.514390651</v>
      </c>
      <c r="BG27" s="166">
        <f>SUM($J25:BG$25)</f>
        <v>20273138.514390651</v>
      </c>
      <c r="BH27" s="166">
        <f>SUM($J25:BH$25)</f>
        <v>20273138.514390651</v>
      </c>
      <c r="BI27" s="166">
        <f>SUM($J25:BI$25)</f>
        <v>20273138.514390651</v>
      </c>
      <c r="BJ27" s="166">
        <f>SUM($J25:BJ$25)</f>
        <v>20273138.514390651</v>
      </c>
      <c r="BK27" s="166">
        <f>SUM($J25:BK$25)</f>
        <v>20273138.514390651</v>
      </c>
      <c r="BL27" s="166">
        <f>SUM($J25:BL$25)</f>
        <v>20273138.514390651</v>
      </c>
      <c r="BM27" s="166">
        <f>SUM($J25:BM$25)</f>
        <v>20273138.514390651</v>
      </c>
      <c r="BN27" s="166">
        <f>SUM($J25:BN$25)</f>
        <v>20273138.514390651</v>
      </c>
      <c r="BO27" s="166">
        <f>SUM($J25:BO$25)</f>
        <v>20273138.514390651</v>
      </c>
      <c r="BP27" s="166">
        <f>SUM($J25:BP$25)</f>
        <v>20273138.514390651</v>
      </c>
      <c r="BQ27" s="166">
        <f>SUM($J25:BQ$25)</f>
        <v>20273138.514390651</v>
      </c>
      <c r="BR27" s="166">
        <f>SUM($J25:BR$25)</f>
        <v>20273138.514390651</v>
      </c>
      <c r="BS27" s="166">
        <f>SUM($J25:BS$25)</f>
        <v>20273138.514390651</v>
      </c>
      <c r="BT27" s="166">
        <f>SUM($J25:BT$25)</f>
        <v>20273138.514390651</v>
      </c>
      <c r="BU27" s="166">
        <f>SUM($J25:BU$25)</f>
        <v>20273138.514390651</v>
      </c>
      <c r="BV27" s="166">
        <f>SUM($J25:BV$25)</f>
        <v>20273138.514390651</v>
      </c>
      <c r="BW27" s="166">
        <f>SUM($J25:BW$25)</f>
        <v>20273138.514390651</v>
      </c>
      <c r="BX27" s="166">
        <f>SUM($J25:BX$25)</f>
        <v>20273138.514390651</v>
      </c>
      <c r="BY27" s="166">
        <f>SUM($J25:BY$25)</f>
        <v>20273138.514390651</v>
      </c>
      <c r="BZ27" s="166">
        <f>SUM($J25:BZ$25)</f>
        <v>20273138.514390651</v>
      </c>
      <c r="CA27" s="166">
        <f>SUM($J25:CA$25)</f>
        <v>20273138.514390651</v>
      </c>
      <c r="CB27" s="166">
        <f>SUM($J25:CB$25)</f>
        <v>20273138.514390651</v>
      </c>
      <c r="CC27" s="166">
        <f>SUM($J25:CC$25)</f>
        <v>20273138.514390651</v>
      </c>
      <c r="CD27" s="166">
        <f>SUM($J25:CD$25)</f>
        <v>20273138.514390651</v>
      </c>
      <c r="CE27" s="166">
        <f>SUM($J25:CE$25)</f>
        <v>20273138.514390651</v>
      </c>
      <c r="CF27" s="166">
        <f>SUM($J25:CF$25)</f>
        <v>20273138.514390651</v>
      </c>
      <c r="CG27" s="166">
        <f>SUM($J25:CG$25)</f>
        <v>20273138.514390651</v>
      </c>
      <c r="CH27" s="166">
        <f>SUM($J25:CH$25)</f>
        <v>20273138.514390651</v>
      </c>
      <c r="CI27" s="166">
        <f>SUM($J25:CI$25)</f>
        <v>20273138.514390651</v>
      </c>
      <c r="CJ27" s="166">
        <f>SUM($J25:CJ$25)</f>
        <v>20273138.514390651</v>
      </c>
      <c r="CK27" s="166">
        <f>SUM($J25:CK$25)</f>
        <v>20273138.514390651</v>
      </c>
      <c r="CL27" s="166">
        <f>SUM($J25:CL$25)</f>
        <v>20273138.514390651</v>
      </c>
      <c r="CM27" s="166">
        <f>SUM($J25:CM$25)</f>
        <v>20273138.514390651</v>
      </c>
      <c r="CN27" s="166">
        <f>SUM($J25:CN$25)</f>
        <v>20273138.514390651</v>
      </c>
      <c r="CO27" s="166">
        <f>SUM($J25:CO$25)</f>
        <v>20273138.514390651</v>
      </c>
      <c r="CP27" s="166">
        <f>SUM($J25:CP$25)</f>
        <v>20273138.514390651</v>
      </c>
      <c r="CQ27" s="166">
        <f>SUM($J25:CQ$25)</f>
        <v>20273138.514390651</v>
      </c>
      <c r="CR27" s="166">
        <f>SUM($J25:CR$25)</f>
        <v>20273138.514390651</v>
      </c>
      <c r="CS27" s="166">
        <f>SUM($J25:CS$25)</f>
        <v>20273138.514390651</v>
      </c>
      <c r="CT27" s="166">
        <f>SUM($J25:CT$25)</f>
        <v>20273138.514390651</v>
      </c>
      <c r="CU27" s="166">
        <f>SUM($J25:CU$25)</f>
        <v>20273138.514390651</v>
      </c>
      <c r="CV27" s="166">
        <f>SUM($J25:CV$25)</f>
        <v>20273138.514390651</v>
      </c>
      <c r="CW27" s="166">
        <f>SUM($J25:CW$25)</f>
        <v>20273138.514390651</v>
      </c>
      <c r="CX27" s="166">
        <f>SUM($J25:CX$25)</f>
        <v>20273138.514390651</v>
      </c>
      <c r="CY27" s="166">
        <f>SUM($J25:CY$25)</f>
        <v>20273138.514390651</v>
      </c>
      <c r="CZ27" s="166">
        <f>SUM($J25:CZ$25)</f>
        <v>20273138.514390651</v>
      </c>
      <c r="DA27" s="166">
        <f>SUM($J25:DA$25)</f>
        <v>20273138.514390651</v>
      </c>
      <c r="DB27" s="166">
        <f>SUM($J25:DB$25)</f>
        <v>20273138.514390651</v>
      </c>
      <c r="DC27" s="166">
        <f>SUM($J25:DC$25)</f>
        <v>20273138.514390651</v>
      </c>
      <c r="DD27" s="166">
        <f>SUM($J25:DD$25)</f>
        <v>20273138.514390651</v>
      </c>
      <c r="DE27" s="166">
        <f>SUM($J25:DE$25)</f>
        <v>20273138.514390651</v>
      </c>
      <c r="DF27" s="166">
        <f>SUM($J25:DF$25)</f>
        <v>20273138.514390651</v>
      </c>
      <c r="DG27" s="166">
        <f>SUM($J25:DG$25)</f>
        <v>20273138.514390651</v>
      </c>
      <c r="DH27" s="166">
        <f>SUM($J25:DH$25)</f>
        <v>20273138.514390651</v>
      </c>
      <c r="DI27" s="166">
        <f>SUM($J25:DI$25)</f>
        <v>20273138.514390651</v>
      </c>
      <c r="DJ27" s="166">
        <f>SUM($J25:DJ$25)</f>
        <v>20273138.514390651</v>
      </c>
      <c r="DK27" s="166">
        <f>SUM($J25:DK$25)</f>
        <v>20273138.514390651</v>
      </c>
      <c r="DL27" s="166">
        <f>SUM($J25:DL$25)</f>
        <v>20273138.514390651</v>
      </c>
      <c r="DM27" s="166">
        <f>SUM($J25:DM$25)</f>
        <v>20273138.514390651</v>
      </c>
      <c r="DN27" s="166">
        <f>SUM($J25:DN$25)</f>
        <v>20273138.514390651</v>
      </c>
      <c r="DO27" s="166">
        <f>SUM($J25:DO$25)</f>
        <v>20273138.514390651</v>
      </c>
      <c r="DP27" s="166">
        <f>SUM($J25:DP$25)</f>
        <v>20273138.514390651</v>
      </c>
      <c r="DQ27" s="166">
        <f>SUM($J25:DQ$25)</f>
        <v>20273138.514390651</v>
      </c>
      <c r="DR27" s="166">
        <f>SUM($J25:DR$25)</f>
        <v>20273138.514390651</v>
      </c>
      <c r="DS27" s="166">
        <f>SUM($J25:DS$25)</f>
        <v>20273138.514390651</v>
      </c>
      <c r="DT27" s="166">
        <f>SUM($J25:DT$25)</f>
        <v>20273138.514390651</v>
      </c>
      <c r="DU27" s="166">
        <f>SUM($J25:DU$25)</f>
        <v>20273138.514390651</v>
      </c>
      <c r="DV27" s="166">
        <f>SUM($J25:DV$25)</f>
        <v>20273138.514390651</v>
      </c>
      <c r="DW27" s="166">
        <f>SUM($J25:DW$25)</f>
        <v>20273138.514390651</v>
      </c>
      <c r="DX27" s="166">
        <f>SUM($J25:DX$25)</f>
        <v>20273138.514390651</v>
      </c>
      <c r="DY27" s="166">
        <f>SUM($J25:DY$25)</f>
        <v>20273138.514390651</v>
      </c>
      <c r="DZ27" s="166">
        <f>SUM($J25:DZ$25)</f>
        <v>20273138.514390651</v>
      </c>
      <c r="EA27" s="166">
        <f>SUM($J25:EA$25)</f>
        <v>20273138.514390651</v>
      </c>
      <c r="EB27" s="166">
        <f>SUM($J25:EB$25)</f>
        <v>20273138.514390651</v>
      </c>
      <c r="EC27" s="166">
        <f>SUM($J25:EC$25)</f>
        <v>20273138.514390651</v>
      </c>
      <c r="ED27" s="166">
        <f>SUM($J25:ED$25)</f>
        <v>20273138.514390651</v>
      </c>
      <c r="EE27" s="166">
        <f>SUM($J25:EE$25)</f>
        <v>20273138.514390651</v>
      </c>
      <c r="EF27" s="166">
        <f>SUM($J25:EF$25)</f>
        <v>20273138.514390651</v>
      </c>
      <c r="EG27" s="166">
        <f>SUM($J25:EG$25)</f>
        <v>20273138.514390651</v>
      </c>
      <c r="EH27" s="166">
        <f>SUM($J25:EH$25)</f>
        <v>20273138.514390651</v>
      </c>
      <c r="EI27" s="166">
        <f>SUM($J25:EI$25)</f>
        <v>20273138.514390651</v>
      </c>
      <c r="EJ27" s="166">
        <f>SUM($J25:EJ$25)</f>
        <v>20273138.514390651</v>
      </c>
      <c r="EK27" s="166">
        <f>SUM($J25:EK$25)</f>
        <v>20273138.514390651</v>
      </c>
      <c r="EL27" s="166">
        <f>SUM($J25:EL$25)</f>
        <v>20273138.514390651</v>
      </c>
      <c r="EM27" s="166">
        <f>SUM($J25:EM$25)</f>
        <v>20273138.514390651</v>
      </c>
      <c r="EN27" s="166">
        <f>SUM($J25:EN$25)</f>
        <v>20273138.514390651</v>
      </c>
      <c r="EO27" s="166">
        <f>SUM($J25:EO$25)</f>
        <v>20273138.514390651</v>
      </c>
      <c r="EP27" s="166">
        <f>SUM($J25:EP$25)</f>
        <v>20273138.514390651</v>
      </c>
      <c r="EQ27" s="166">
        <f>SUM($J25:EQ$25)</f>
        <v>20273138.514390651</v>
      </c>
      <c r="ER27" s="166">
        <f>SUM($J25:ER$25)</f>
        <v>20273138.514390651</v>
      </c>
      <c r="ES27" s="166">
        <f>SUM($J25:ES$25)</f>
        <v>20273138.514390651</v>
      </c>
      <c r="ET27" s="166">
        <f>SUM($J25:ET$25)</f>
        <v>20273138.514390651</v>
      </c>
      <c r="EU27" s="166">
        <f>SUM($J25:EU$25)</f>
        <v>20273138.514390651</v>
      </c>
      <c r="EV27" s="166">
        <f>SUM($J25:EV$25)</f>
        <v>20273138.514390651</v>
      </c>
      <c r="EW27" s="166">
        <f>SUM($J25:EW$25)</f>
        <v>20273138.514390651</v>
      </c>
      <c r="EX27" s="166">
        <f>SUM($J25:EX$25)</f>
        <v>20273138.514390651</v>
      </c>
      <c r="EY27" s="166">
        <f>SUM($J25:EY$25)</f>
        <v>20273138.514390651</v>
      </c>
      <c r="EZ27" s="166">
        <f>SUM($J25:EZ$25)</f>
        <v>20273138.514390651</v>
      </c>
      <c r="FA27" s="166">
        <f>SUM($J25:FA$25)</f>
        <v>20273138.514390651</v>
      </c>
      <c r="FB27" s="166">
        <f>SUM($J25:FB$25)</f>
        <v>20273138.514390651</v>
      </c>
      <c r="FC27" s="166">
        <f>SUM($J25:FC$25)</f>
        <v>20273138.514390651</v>
      </c>
      <c r="FD27" s="166">
        <f>SUM($J25:FD$25)</f>
        <v>20273138.514390651</v>
      </c>
      <c r="FE27" s="166">
        <f>SUM($J25:FE$25)</f>
        <v>20273138.514390651</v>
      </c>
      <c r="FF27" s="166">
        <f>SUM($J25:FF$25)</f>
        <v>20273138.514390651</v>
      </c>
      <c r="FG27" s="166">
        <f>SUM($J25:FG$25)</f>
        <v>20273138.514390651</v>
      </c>
      <c r="FH27" s="166">
        <f>SUM($J25:FH$25)</f>
        <v>20273138.514390651</v>
      </c>
      <c r="FI27" s="166">
        <f>SUM($J25:FI$25)</f>
        <v>20273138.514390651</v>
      </c>
      <c r="FJ27" s="166">
        <f>SUM($J25:FJ$25)</f>
        <v>20273138.514390651</v>
      </c>
      <c r="FK27" s="166">
        <f>SUM($J25:FK$25)</f>
        <v>20273138.514390651</v>
      </c>
      <c r="FL27" s="166">
        <f>SUM($J25:FL$25)</f>
        <v>20273138.514390651</v>
      </c>
      <c r="FM27" s="166">
        <f>SUM($J25:FM$25)</f>
        <v>20273138.514390651</v>
      </c>
      <c r="FN27" s="166">
        <f>SUM($J25:FN$25)</f>
        <v>20273138.514390651</v>
      </c>
      <c r="FO27" s="166">
        <f>SUM($J25:FO$25)</f>
        <v>20273138.514390651</v>
      </c>
      <c r="FP27" s="166">
        <f>SUM($J25:FP$25)</f>
        <v>20273138.514390651</v>
      </c>
      <c r="FQ27" s="251">
        <f>SUM($J25:FQ$25)</f>
        <v>20273138.514390651</v>
      </c>
      <c r="FR27" s="191"/>
      <c r="FS27" s="191"/>
      <c r="FT27" s="191"/>
      <c r="FU27" s="191"/>
      <c r="FV27" s="95"/>
      <c r="FW27" s="95"/>
      <c r="FX27" s="95"/>
      <c r="FY27" s="95"/>
      <c r="FZ27" s="95"/>
      <c r="GA27" s="95"/>
      <c r="GB27" s="95"/>
      <c r="GC27" s="95"/>
      <c r="GD27" s="95"/>
      <c r="GE27" s="95"/>
      <c r="GF27" s="95"/>
      <c r="GG27" s="95"/>
      <c r="GH27" s="95"/>
      <c r="GI27" s="95"/>
      <c r="GJ27" s="95"/>
      <c r="GK27" s="95"/>
      <c r="GL27" s="95"/>
      <c r="GM27" s="95"/>
      <c r="GN27" s="95"/>
      <c r="GO27" s="95"/>
      <c r="GP27" s="95"/>
      <c r="GQ27" s="95"/>
      <c r="GR27" s="95"/>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c r="HX27" s="95"/>
      <c r="HY27" s="95"/>
      <c r="HZ27" s="95"/>
      <c r="IA27" s="95"/>
      <c r="IB27" s="95"/>
      <c r="IC27" s="95"/>
      <c r="ID27" s="95"/>
      <c r="IE27" s="95"/>
      <c r="IF27" s="95"/>
      <c r="IG27" s="95"/>
      <c r="IH27" s="95"/>
      <c r="II27" s="95"/>
      <c r="IJ27" s="95"/>
      <c r="IK27" s="95"/>
      <c r="IL27" s="95"/>
      <c r="IM27" s="95"/>
      <c r="IN27" s="95"/>
      <c r="IO27" s="95"/>
      <c r="IP27" s="95"/>
      <c r="IQ27" s="95"/>
      <c r="IR27" s="95"/>
      <c r="IS27" s="95"/>
      <c r="IT27" s="95"/>
      <c r="IU27" s="95"/>
      <c r="IV27" s="95"/>
      <c r="IW27" s="95"/>
      <c r="IX27" s="95"/>
      <c r="IY27" s="95"/>
      <c r="IZ27" s="95"/>
      <c r="JA27" s="95"/>
      <c r="JB27" s="95"/>
      <c r="JC27" s="95"/>
      <c r="JD27" s="95"/>
      <c r="JE27" s="95"/>
      <c r="JF27" s="95"/>
      <c r="JG27" s="95"/>
      <c r="JH27" s="95"/>
      <c r="JI27" s="95"/>
      <c r="JJ27" s="95"/>
      <c r="JK27" s="95"/>
      <c r="JL27" s="95"/>
      <c r="JM27" s="95"/>
      <c r="JN27" s="95"/>
      <c r="JO27" s="95"/>
      <c r="JP27" s="95"/>
      <c r="JQ27" s="95"/>
      <c r="JR27" s="95"/>
      <c r="JS27" s="95"/>
    </row>
    <row r="28" spans="1:279" s="16" customFormat="1" x14ac:dyDescent="0.2">
      <c r="A28" s="124"/>
      <c r="B28" s="291" t="s">
        <v>144</v>
      </c>
      <c r="C28" s="292"/>
      <c r="D28" s="292"/>
      <c r="E28" s="293"/>
      <c r="F28" s="293"/>
      <c r="G28" s="294"/>
      <c r="H28" s="294"/>
      <c r="I28" s="282"/>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6"/>
      <c r="FR28" s="191"/>
      <c r="FS28" s="191"/>
      <c r="FT28" s="191"/>
      <c r="FU28" s="191"/>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c r="IV28" s="95"/>
      <c r="IW28" s="95"/>
      <c r="IX28" s="95"/>
      <c r="IY28" s="95"/>
      <c r="IZ28" s="95"/>
      <c r="JA28" s="95"/>
      <c r="JB28" s="95"/>
      <c r="JC28" s="95"/>
      <c r="JD28" s="95"/>
      <c r="JE28" s="95"/>
      <c r="JF28" s="95"/>
      <c r="JG28" s="95"/>
      <c r="JH28" s="95"/>
      <c r="JI28" s="95"/>
      <c r="JJ28" s="95"/>
      <c r="JK28" s="95"/>
      <c r="JL28" s="95"/>
      <c r="JM28" s="95"/>
      <c r="JN28" s="95"/>
      <c r="JO28" s="95"/>
      <c r="JP28" s="95"/>
      <c r="JQ28" s="95"/>
      <c r="JR28" s="95"/>
      <c r="JS28" s="95"/>
    </row>
    <row r="29" spans="1:279" s="16" customFormat="1" x14ac:dyDescent="0.2">
      <c r="A29" s="124"/>
      <c r="B29" s="131" t="s">
        <v>145</v>
      </c>
      <c r="C29" s="161">
        <f>+'Summary&amp;Assumptions'!D55</f>
        <v>27506861.485609349</v>
      </c>
      <c r="D29" s="161"/>
      <c r="E29" s="162">
        <f>C29/$C$20</f>
        <v>0.54272549231369305</v>
      </c>
      <c r="F29" s="162"/>
      <c r="G29" s="167" t="s">
        <v>106</v>
      </c>
      <c r="H29" s="167"/>
      <c r="I29" s="20"/>
      <c r="J29" s="163">
        <f>C29</f>
        <v>27506861.485609349</v>
      </c>
      <c r="K29" s="163">
        <f t="shared" ref="K29:AC29" si="248">J31</f>
        <v>27506861.485609349</v>
      </c>
      <c r="L29" s="163">
        <f t="shared" si="248"/>
        <v>27506861.485609349</v>
      </c>
      <c r="M29" s="163">
        <f t="shared" si="248"/>
        <v>27506861.485609349</v>
      </c>
      <c r="N29" s="163">
        <f t="shared" si="248"/>
        <v>26949215.289374083</v>
      </c>
      <c r="O29" s="163">
        <f t="shared" si="248"/>
        <v>22098955.86713947</v>
      </c>
      <c r="P29" s="163">
        <f t="shared" si="248"/>
        <v>17151044.132860523</v>
      </c>
      <c r="Q29" s="163">
        <f t="shared" si="248"/>
        <v>12300784.710625909</v>
      </c>
      <c r="R29" s="163">
        <f t="shared" si="248"/>
        <v>7732070.0346814543</v>
      </c>
      <c r="S29" s="163">
        <f t="shared" si="248"/>
        <v>3596749.9075412955</v>
      </c>
      <c r="T29" s="163">
        <f t="shared" si="248"/>
        <v>0</v>
      </c>
      <c r="U29" s="163">
        <f t="shared" si="248"/>
        <v>0</v>
      </c>
      <c r="V29" s="163">
        <f t="shared" si="248"/>
        <v>0</v>
      </c>
      <c r="W29" s="163">
        <f t="shared" si="248"/>
        <v>0</v>
      </c>
      <c r="X29" s="163">
        <f t="shared" si="248"/>
        <v>0</v>
      </c>
      <c r="Y29" s="163">
        <f t="shared" si="248"/>
        <v>0</v>
      </c>
      <c r="Z29" s="163">
        <f t="shared" si="248"/>
        <v>0</v>
      </c>
      <c r="AA29" s="163">
        <f t="shared" si="248"/>
        <v>0</v>
      </c>
      <c r="AB29" s="163">
        <f t="shared" si="248"/>
        <v>0</v>
      </c>
      <c r="AC29" s="163">
        <f t="shared" si="248"/>
        <v>0</v>
      </c>
      <c r="AD29" s="163">
        <f t="shared" ref="AD29" si="249">AC31</f>
        <v>0</v>
      </c>
      <c r="AE29" s="163">
        <f t="shared" ref="AE29" si="250">AD31</f>
        <v>0</v>
      </c>
      <c r="AF29" s="163">
        <f t="shared" ref="AF29" si="251">AE31</f>
        <v>0</v>
      </c>
      <c r="AG29" s="163">
        <f t="shared" ref="AG29" si="252">AF31</f>
        <v>0</v>
      </c>
      <c r="AH29" s="163">
        <f t="shared" ref="AH29" si="253">AG31</f>
        <v>0</v>
      </c>
      <c r="AI29" s="163">
        <f t="shared" ref="AI29" si="254">AH31</f>
        <v>0</v>
      </c>
      <c r="AJ29" s="163">
        <f t="shared" ref="AJ29" si="255">AI31</f>
        <v>0</v>
      </c>
      <c r="AK29" s="163">
        <f t="shared" ref="AK29" si="256">AJ31</f>
        <v>0</v>
      </c>
      <c r="AL29" s="163">
        <f t="shared" ref="AL29" si="257">AK31</f>
        <v>0</v>
      </c>
      <c r="AM29" s="163">
        <f t="shared" ref="AM29" si="258">AL31</f>
        <v>0</v>
      </c>
      <c r="AN29" s="163">
        <f t="shared" ref="AN29" si="259">AM31</f>
        <v>0</v>
      </c>
      <c r="AO29" s="163">
        <f t="shared" ref="AO29" si="260">AN31</f>
        <v>0</v>
      </c>
      <c r="AP29" s="163">
        <f t="shared" ref="AP29" si="261">AO31</f>
        <v>0</v>
      </c>
      <c r="AQ29" s="163">
        <f t="shared" ref="AQ29" si="262">AP31</f>
        <v>0</v>
      </c>
      <c r="AR29" s="163">
        <f t="shared" ref="AR29" si="263">AQ31</f>
        <v>0</v>
      </c>
      <c r="AS29" s="163">
        <f t="shared" ref="AS29" si="264">AR31</f>
        <v>0</v>
      </c>
      <c r="AT29" s="163">
        <f t="shared" ref="AT29" si="265">AS31</f>
        <v>0</v>
      </c>
      <c r="AU29" s="163">
        <f t="shared" ref="AU29" si="266">AT31</f>
        <v>0</v>
      </c>
      <c r="AV29" s="163">
        <f t="shared" ref="AV29" si="267">AU31</f>
        <v>0</v>
      </c>
      <c r="AW29" s="163">
        <f t="shared" ref="AW29" si="268">AV31</f>
        <v>0</v>
      </c>
      <c r="AX29" s="163">
        <f t="shared" ref="AX29" si="269">AW31</f>
        <v>0</v>
      </c>
      <c r="AY29" s="163">
        <f t="shared" ref="AY29" si="270">AX31</f>
        <v>0</v>
      </c>
      <c r="AZ29" s="163">
        <f t="shared" ref="AZ29" si="271">AY31</f>
        <v>0</v>
      </c>
      <c r="BA29" s="163">
        <f t="shared" ref="BA29" si="272">AZ31</f>
        <v>0</v>
      </c>
      <c r="BB29" s="163">
        <f t="shared" ref="BB29" si="273">BA31</f>
        <v>0</v>
      </c>
      <c r="BC29" s="163">
        <f t="shared" ref="BC29" si="274">BB31</f>
        <v>0</v>
      </c>
      <c r="BD29" s="163">
        <f t="shared" ref="BD29" si="275">BC31</f>
        <v>0</v>
      </c>
      <c r="BE29" s="163">
        <f t="shared" ref="BE29" si="276">BD31</f>
        <v>0</v>
      </c>
      <c r="BF29" s="163">
        <f t="shared" ref="BF29" si="277">BE31</f>
        <v>0</v>
      </c>
      <c r="BG29" s="163">
        <f t="shared" ref="BG29" si="278">BF31</f>
        <v>0</v>
      </c>
      <c r="BH29" s="163">
        <f t="shared" ref="BH29" si="279">BG31</f>
        <v>0</v>
      </c>
      <c r="BI29" s="163">
        <f t="shared" ref="BI29" si="280">BH31</f>
        <v>0</v>
      </c>
      <c r="BJ29" s="163">
        <f t="shared" ref="BJ29" si="281">BI31</f>
        <v>0</v>
      </c>
      <c r="BK29" s="163">
        <f t="shared" ref="BK29" si="282">BJ31</f>
        <v>0</v>
      </c>
      <c r="BL29" s="163">
        <f t="shared" ref="BL29" si="283">BK31</f>
        <v>0</v>
      </c>
      <c r="BM29" s="163">
        <f t="shared" ref="BM29" si="284">BL31</f>
        <v>0</v>
      </c>
      <c r="BN29" s="163">
        <f t="shared" ref="BN29" si="285">BM31</f>
        <v>0</v>
      </c>
      <c r="BO29" s="163">
        <f t="shared" ref="BO29" si="286">BN31</f>
        <v>0</v>
      </c>
      <c r="BP29" s="163">
        <f t="shared" ref="BP29" si="287">BO31</f>
        <v>0</v>
      </c>
      <c r="BQ29" s="163">
        <f t="shared" ref="BQ29" si="288">BP31</f>
        <v>0</v>
      </c>
      <c r="BR29" s="163">
        <f t="shared" ref="BR29" si="289">BQ31</f>
        <v>0</v>
      </c>
      <c r="BS29" s="163">
        <f t="shared" ref="BS29" si="290">BR31</f>
        <v>0</v>
      </c>
      <c r="BT29" s="163">
        <f t="shared" ref="BT29" si="291">BS31</f>
        <v>0</v>
      </c>
      <c r="BU29" s="163">
        <f t="shared" ref="BU29" si="292">BT31</f>
        <v>0</v>
      </c>
      <c r="BV29" s="163">
        <f t="shared" ref="BV29" si="293">BU31</f>
        <v>0</v>
      </c>
      <c r="BW29" s="163">
        <f t="shared" ref="BW29" si="294">BV31</f>
        <v>0</v>
      </c>
      <c r="BX29" s="163">
        <f t="shared" ref="BX29" si="295">BW31</f>
        <v>0</v>
      </c>
      <c r="BY29" s="163">
        <f t="shared" ref="BY29" si="296">BX31</f>
        <v>0</v>
      </c>
      <c r="BZ29" s="163">
        <f t="shared" ref="BZ29" si="297">BY31</f>
        <v>0</v>
      </c>
      <c r="CA29" s="163">
        <f t="shared" ref="CA29" si="298">BZ31</f>
        <v>0</v>
      </c>
      <c r="CB29" s="163">
        <f t="shared" ref="CB29" si="299">CA31</f>
        <v>0</v>
      </c>
      <c r="CC29" s="163">
        <f t="shared" ref="CC29" si="300">CB31</f>
        <v>0</v>
      </c>
      <c r="CD29" s="163">
        <f t="shared" ref="CD29" si="301">CC31</f>
        <v>0</v>
      </c>
      <c r="CE29" s="163">
        <f t="shared" ref="CE29" si="302">CD31</f>
        <v>0</v>
      </c>
      <c r="CF29" s="163">
        <f t="shared" ref="CF29" si="303">CE31</f>
        <v>0</v>
      </c>
      <c r="CG29" s="163">
        <f t="shared" ref="CG29" si="304">CF31</f>
        <v>0</v>
      </c>
      <c r="CH29" s="163">
        <f t="shared" ref="CH29" si="305">CG31</f>
        <v>0</v>
      </c>
      <c r="CI29" s="163">
        <f t="shared" ref="CI29" si="306">CH31</f>
        <v>0</v>
      </c>
      <c r="CJ29" s="163">
        <f t="shared" ref="CJ29" si="307">CI31</f>
        <v>0</v>
      </c>
      <c r="CK29" s="163">
        <f t="shared" ref="CK29" si="308">CJ31</f>
        <v>0</v>
      </c>
      <c r="CL29" s="163">
        <f t="shared" ref="CL29" si="309">CK31</f>
        <v>0</v>
      </c>
      <c r="CM29" s="163">
        <f t="shared" ref="CM29" si="310">CL31</f>
        <v>0</v>
      </c>
      <c r="CN29" s="163">
        <f t="shared" ref="CN29" si="311">CM31</f>
        <v>0</v>
      </c>
      <c r="CO29" s="163">
        <f t="shared" ref="CO29" si="312">CN31</f>
        <v>0</v>
      </c>
      <c r="CP29" s="163">
        <f t="shared" ref="CP29" si="313">CO31</f>
        <v>0</v>
      </c>
      <c r="CQ29" s="163">
        <f t="shared" ref="CQ29" si="314">CP31</f>
        <v>0</v>
      </c>
      <c r="CR29" s="163">
        <f t="shared" ref="CR29" si="315">CQ31</f>
        <v>0</v>
      </c>
      <c r="CS29" s="163">
        <f t="shared" ref="CS29" si="316">CR31</f>
        <v>0</v>
      </c>
      <c r="CT29" s="163">
        <f t="shared" ref="CT29" si="317">CS31</f>
        <v>0</v>
      </c>
      <c r="CU29" s="163">
        <f t="shared" ref="CU29" si="318">CT31</f>
        <v>0</v>
      </c>
      <c r="CV29" s="163">
        <f t="shared" ref="CV29" si="319">CU31</f>
        <v>0</v>
      </c>
      <c r="CW29" s="163">
        <f t="shared" ref="CW29" si="320">CV31</f>
        <v>0</v>
      </c>
      <c r="CX29" s="163">
        <f t="shared" ref="CX29" si="321">CW31</f>
        <v>0</v>
      </c>
      <c r="CY29" s="163">
        <f t="shared" ref="CY29" si="322">CX31</f>
        <v>0</v>
      </c>
      <c r="CZ29" s="163">
        <f t="shared" ref="CZ29" si="323">CY31</f>
        <v>0</v>
      </c>
      <c r="DA29" s="163">
        <f t="shared" ref="DA29" si="324">CZ31</f>
        <v>0</v>
      </c>
      <c r="DB29" s="163">
        <f t="shared" ref="DB29" si="325">DA31</f>
        <v>0</v>
      </c>
      <c r="DC29" s="163">
        <f t="shared" ref="DC29" si="326">DB31</f>
        <v>0</v>
      </c>
      <c r="DD29" s="163">
        <f t="shared" ref="DD29" si="327">DC31</f>
        <v>0</v>
      </c>
      <c r="DE29" s="163">
        <f t="shared" ref="DE29" si="328">DD31</f>
        <v>0</v>
      </c>
      <c r="DF29" s="163">
        <f t="shared" ref="DF29" si="329">DE31</f>
        <v>0</v>
      </c>
      <c r="DG29" s="163">
        <f t="shared" ref="DG29" si="330">DF31</f>
        <v>0</v>
      </c>
      <c r="DH29" s="163">
        <f t="shared" ref="DH29" si="331">DG31</f>
        <v>0</v>
      </c>
      <c r="DI29" s="163">
        <f t="shared" ref="DI29" si="332">DH31</f>
        <v>0</v>
      </c>
      <c r="DJ29" s="163">
        <f t="shared" ref="DJ29" si="333">DI31</f>
        <v>0</v>
      </c>
      <c r="DK29" s="163">
        <f t="shared" ref="DK29" si="334">DJ31</f>
        <v>0</v>
      </c>
      <c r="DL29" s="163">
        <f t="shared" ref="DL29" si="335">DK31</f>
        <v>0</v>
      </c>
      <c r="DM29" s="163">
        <f t="shared" ref="DM29" si="336">DL31</f>
        <v>0</v>
      </c>
      <c r="DN29" s="163">
        <f t="shared" ref="DN29" si="337">DM31</f>
        <v>0</v>
      </c>
      <c r="DO29" s="163">
        <f t="shared" ref="DO29" si="338">DN31</f>
        <v>0</v>
      </c>
      <c r="DP29" s="163">
        <f t="shared" ref="DP29" si="339">DO31</f>
        <v>0</v>
      </c>
      <c r="DQ29" s="163">
        <f t="shared" ref="DQ29" si="340">DP31</f>
        <v>0</v>
      </c>
      <c r="DR29" s="163">
        <f t="shared" ref="DR29" si="341">DQ31</f>
        <v>0</v>
      </c>
      <c r="DS29" s="163">
        <f t="shared" ref="DS29" si="342">DR31</f>
        <v>0</v>
      </c>
      <c r="DT29" s="163">
        <f t="shared" ref="DT29" si="343">DS31</f>
        <v>0</v>
      </c>
      <c r="DU29" s="163">
        <f t="shared" ref="DU29" si="344">DT31</f>
        <v>0</v>
      </c>
      <c r="DV29" s="163">
        <f t="shared" ref="DV29" si="345">DU31</f>
        <v>0</v>
      </c>
      <c r="DW29" s="163">
        <f t="shared" ref="DW29" si="346">DV31</f>
        <v>0</v>
      </c>
      <c r="DX29" s="163">
        <f t="shared" ref="DX29" si="347">DW31</f>
        <v>0</v>
      </c>
      <c r="DY29" s="163">
        <f t="shared" ref="DY29" si="348">DX31</f>
        <v>0</v>
      </c>
      <c r="DZ29" s="163">
        <f t="shared" ref="DZ29" si="349">DY31</f>
        <v>0</v>
      </c>
      <c r="EA29" s="163">
        <f t="shared" ref="EA29" si="350">DZ31</f>
        <v>0</v>
      </c>
      <c r="EB29" s="163">
        <f t="shared" ref="EB29" si="351">EA31</f>
        <v>0</v>
      </c>
      <c r="EC29" s="163">
        <f t="shared" ref="EC29" si="352">EB31</f>
        <v>0</v>
      </c>
      <c r="ED29" s="163">
        <f t="shared" ref="ED29" si="353">EC31</f>
        <v>0</v>
      </c>
      <c r="EE29" s="163">
        <f t="shared" ref="EE29" si="354">ED31</f>
        <v>0</v>
      </c>
      <c r="EF29" s="163">
        <f t="shared" ref="EF29" si="355">EE31</f>
        <v>0</v>
      </c>
      <c r="EG29" s="163">
        <f t="shared" ref="EG29" si="356">EF31</f>
        <v>0</v>
      </c>
      <c r="EH29" s="163">
        <f t="shared" ref="EH29" si="357">EG31</f>
        <v>0</v>
      </c>
      <c r="EI29" s="163">
        <f t="shared" ref="EI29" si="358">EH31</f>
        <v>0</v>
      </c>
      <c r="EJ29" s="163">
        <f t="shared" ref="EJ29" si="359">EI31</f>
        <v>0</v>
      </c>
      <c r="EK29" s="163">
        <f t="shared" ref="EK29" si="360">EJ31</f>
        <v>0</v>
      </c>
      <c r="EL29" s="163">
        <f t="shared" ref="EL29" si="361">EK31</f>
        <v>0</v>
      </c>
      <c r="EM29" s="163">
        <f t="shared" ref="EM29" si="362">EL31</f>
        <v>0</v>
      </c>
      <c r="EN29" s="163">
        <f t="shared" ref="EN29" si="363">EM31</f>
        <v>0</v>
      </c>
      <c r="EO29" s="163">
        <f t="shared" ref="EO29" si="364">EN31</f>
        <v>0</v>
      </c>
      <c r="EP29" s="163">
        <f t="shared" ref="EP29" si="365">EO31</f>
        <v>0</v>
      </c>
      <c r="EQ29" s="163">
        <f t="shared" ref="EQ29" si="366">EP31</f>
        <v>0</v>
      </c>
      <c r="ER29" s="163">
        <f t="shared" ref="ER29" si="367">EQ31</f>
        <v>0</v>
      </c>
      <c r="ES29" s="163">
        <f t="shared" ref="ES29" si="368">ER31</f>
        <v>0</v>
      </c>
      <c r="ET29" s="163">
        <f t="shared" ref="ET29" si="369">ES31</f>
        <v>0</v>
      </c>
      <c r="EU29" s="163">
        <f t="shared" ref="EU29" si="370">ET31</f>
        <v>0</v>
      </c>
      <c r="EV29" s="163">
        <f t="shared" ref="EV29" si="371">EU31</f>
        <v>0</v>
      </c>
      <c r="EW29" s="163">
        <f t="shared" ref="EW29" si="372">EV31</f>
        <v>0</v>
      </c>
      <c r="EX29" s="163">
        <f t="shared" ref="EX29" si="373">EW31</f>
        <v>0</v>
      </c>
      <c r="EY29" s="163">
        <f t="shared" ref="EY29" si="374">EX31</f>
        <v>0</v>
      </c>
      <c r="EZ29" s="163">
        <f t="shared" ref="EZ29" si="375">EY31</f>
        <v>0</v>
      </c>
      <c r="FA29" s="163">
        <f t="shared" ref="FA29" si="376">EZ31</f>
        <v>0</v>
      </c>
      <c r="FB29" s="163">
        <f t="shared" ref="FB29" si="377">FA31</f>
        <v>0</v>
      </c>
      <c r="FC29" s="163">
        <f t="shared" ref="FC29" si="378">FB31</f>
        <v>0</v>
      </c>
      <c r="FD29" s="163">
        <f t="shared" ref="FD29" si="379">FC31</f>
        <v>0</v>
      </c>
      <c r="FE29" s="163">
        <f t="shared" ref="FE29" si="380">FD31</f>
        <v>0</v>
      </c>
      <c r="FF29" s="163">
        <f t="shared" ref="FF29" si="381">FE31</f>
        <v>0</v>
      </c>
      <c r="FG29" s="163">
        <f t="shared" ref="FG29" si="382">FF31</f>
        <v>0</v>
      </c>
      <c r="FH29" s="163">
        <f t="shared" ref="FH29" si="383">FG31</f>
        <v>0</v>
      </c>
      <c r="FI29" s="163">
        <f t="shared" ref="FI29" si="384">FH31</f>
        <v>0</v>
      </c>
      <c r="FJ29" s="163">
        <f t="shared" ref="FJ29" si="385">FI31</f>
        <v>0</v>
      </c>
      <c r="FK29" s="163">
        <f t="shared" ref="FK29" si="386">FJ31</f>
        <v>0</v>
      </c>
      <c r="FL29" s="163">
        <f t="shared" ref="FL29" si="387">FK31</f>
        <v>0</v>
      </c>
      <c r="FM29" s="163">
        <f t="shared" ref="FM29" si="388">FL31</f>
        <v>0</v>
      </c>
      <c r="FN29" s="163">
        <f t="shared" ref="FN29" si="389">FM31</f>
        <v>0</v>
      </c>
      <c r="FO29" s="163">
        <f t="shared" ref="FO29" si="390">FN31</f>
        <v>0</v>
      </c>
      <c r="FP29" s="163">
        <f t="shared" ref="FP29" si="391">FO31</f>
        <v>0</v>
      </c>
      <c r="FQ29" s="247">
        <f t="shared" ref="FQ29" si="392">FP31</f>
        <v>0</v>
      </c>
      <c r="FR29" s="191"/>
      <c r="FS29" s="191"/>
      <c r="FT29" s="191"/>
      <c r="FU29" s="191"/>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c r="JE29" s="95"/>
      <c r="JF29" s="95"/>
      <c r="JG29" s="95"/>
      <c r="JH29" s="95"/>
      <c r="JI29" s="95"/>
      <c r="JJ29" s="95"/>
      <c r="JK29" s="95"/>
      <c r="JL29" s="95"/>
      <c r="JM29" s="95"/>
      <c r="JN29" s="95"/>
      <c r="JO29" s="95"/>
      <c r="JP29" s="95"/>
      <c r="JQ29" s="95"/>
      <c r="JR29" s="95"/>
      <c r="JS29" s="95"/>
    </row>
    <row r="30" spans="1:279" s="16" customFormat="1" x14ac:dyDescent="0.2">
      <c r="A30" s="124"/>
      <c r="B30" s="133"/>
      <c r="C30" s="95"/>
      <c r="D30" s="95"/>
      <c r="E30" s="248"/>
      <c r="F30" s="248"/>
      <c r="G30" s="246" t="s">
        <v>146</v>
      </c>
      <c r="H30" s="246"/>
      <c r="J30" s="249">
        <f>MIN(J29,J17-J25)</f>
        <v>0</v>
      </c>
      <c r="K30" s="249">
        <f t="shared" ref="K30:BV30" si="393">MIN(K29,K17-K25)</f>
        <v>0</v>
      </c>
      <c r="L30" s="249">
        <f t="shared" si="393"/>
        <v>0</v>
      </c>
      <c r="M30" s="249">
        <f t="shared" si="393"/>
        <v>557646.19623526419</v>
      </c>
      <c r="N30" s="249">
        <f t="shared" si="393"/>
        <v>4850259.4222346134</v>
      </c>
      <c r="O30" s="249">
        <f t="shared" si="393"/>
        <v>4947911.7342789462</v>
      </c>
      <c r="P30" s="249">
        <f t="shared" si="393"/>
        <v>4850259.4222346134</v>
      </c>
      <c r="Q30" s="249">
        <f t="shared" si="393"/>
        <v>4568714.675944455</v>
      </c>
      <c r="R30" s="249">
        <f t="shared" si="393"/>
        <v>4135320.1271401588</v>
      </c>
      <c r="S30" s="249">
        <f t="shared" si="393"/>
        <v>3596749.9075412955</v>
      </c>
      <c r="T30" s="249">
        <f t="shared" si="393"/>
        <v>0</v>
      </c>
      <c r="U30" s="249">
        <f t="shared" si="393"/>
        <v>0</v>
      </c>
      <c r="V30" s="249">
        <f t="shared" si="393"/>
        <v>0</v>
      </c>
      <c r="W30" s="249">
        <f t="shared" si="393"/>
        <v>0</v>
      </c>
      <c r="X30" s="249">
        <f t="shared" si="393"/>
        <v>0</v>
      </c>
      <c r="Y30" s="249">
        <f t="shared" si="393"/>
        <v>0</v>
      </c>
      <c r="Z30" s="249">
        <f t="shared" si="393"/>
        <v>0</v>
      </c>
      <c r="AA30" s="249">
        <f t="shared" si="393"/>
        <v>0</v>
      </c>
      <c r="AB30" s="249">
        <f t="shared" si="393"/>
        <v>0</v>
      </c>
      <c r="AC30" s="249">
        <f t="shared" si="393"/>
        <v>0</v>
      </c>
      <c r="AD30" s="249">
        <f t="shared" si="393"/>
        <v>0</v>
      </c>
      <c r="AE30" s="249">
        <f t="shared" si="393"/>
        <v>0</v>
      </c>
      <c r="AF30" s="249">
        <f t="shared" si="393"/>
        <v>0</v>
      </c>
      <c r="AG30" s="249">
        <f t="shared" si="393"/>
        <v>0</v>
      </c>
      <c r="AH30" s="249">
        <f t="shared" si="393"/>
        <v>0</v>
      </c>
      <c r="AI30" s="249">
        <f t="shared" si="393"/>
        <v>0</v>
      </c>
      <c r="AJ30" s="249">
        <f t="shared" si="393"/>
        <v>0</v>
      </c>
      <c r="AK30" s="249">
        <f t="shared" si="393"/>
        <v>0</v>
      </c>
      <c r="AL30" s="249">
        <f t="shared" si="393"/>
        <v>0</v>
      </c>
      <c r="AM30" s="249">
        <f t="shared" si="393"/>
        <v>0</v>
      </c>
      <c r="AN30" s="249">
        <f t="shared" si="393"/>
        <v>0</v>
      </c>
      <c r="AO30" s="249">
        <f t="shared" si="393"/>
        <v>0</v>
      </c>
      <c r="AP30" s="249">
        <f t="shared" si="393"/>
        <v>0</v>
      </c>
      <c r="AQ30" s="249">
        <f t="shared" si="393"/>
        <v>0</v>
      </c>
      <c r="AR30" s="249">
        <f t="shared" si="393"/>
        <v>0</v>
      </c>
      <c r="AS30" s="249">
        <f t="shared" si="393"/>
        <v>0</v>
      </c>
      <c r="AT30" s="249">
        <f t="shared" si="393"/>
        <v>0</v>
      </c>
      <c r="AU30" s="249">
        <f t="shared" si="393"/>
        <v>0</v>
      </c>
      <c r="AV30" s="249">
        <f t="shared" si="393"/>
        <v>0</v>
      </c>
      <c r="AW30" s="249">
        <f t="shared" si="393"/>
        <v>0</v>
      </c>
      <c r="AX30" s="249">
        <f t="shared" si="393"/>
        <v>0</v>
      </c>
      <c r="AY30" s="249">
        <f t="shared" si="393"/>
        <v>0</v>
      </c>
      <c r="AZ30" s="249">
        <f t="shared" si="393"/>
        <v>0</v>
      </c>
      <c r="BA30" s="249">
        <f t="shared" si="393"/>
        <v>0</v>
      </c>
      <c r="BB30" s="249">
        <f t="shared" si="393"/>
        <v>0</v>
      </c>
      <c r="BC30" s="249">
        <f t="shared" si="393"/>
        <v>0</v>
      </c>
      <c r="BD30" s="249">
        <f t="shared" si="393"/>
        <v>0</v>
      </c>
      <c r="BE30" s="249">
        <f t="shared" si="393"/>
        <v>0</v>
      </c>
      <c r="BF30" s="249">
        <f t="shared" si="393"/>
        <v>0</v>
      </c>
      <c r="BG30" s="249">
        <f t="shared" si="393"/>
        <v>0</v>
      </c>
      <c r="BH30" s="249">
        <f t="shared" si="393"/>
        <v>0</v>
      </c>
      <c r="BI30" s="249">
        <f t="shared" si="393"/>
        <v>0</v>
      </c>
      <c r="BJ30" s="249">
        <f t="shared" si="393"/>
        <v>0</v>
      </c>
      <c r="BK30" s="249">
        <f t="shared" si="393"/>
        <v>0</v>
      </c>
      <c r="BL30" s="249">
        <f t="shared" si="393"/>
        <v>0</v>
      </c>
      <c r="BM30" s="249">
        <f t="shared" si="393"/>
        <v>0</v>
      </c>
      <c r="BN30" s="249">
        <f t="shared" si="393"/>
        <v>0</v>
      </c>
      <c r="BO30" s="249">
        <f t="shared" si="393"/>
        <v>0</v>
      </c>
      <c r="BP30" s="249">
        <f t="shared" si="393"/>
        <v>0</v>
      </c>
      <c r="BQ30" s="249">
        <f t="shared" si="393"/>
        <v>0</v>
      </c>
      <c r="BR30" s="249">
        <f t="shared" si="393"/>
        <v>0</v>
      </c>
      <c r="BS30" s="249">
        <f t="shared" si="393"/>
        <v>0</v>
      </c>
      <c r="BT30" s="249">
        <f t="shared" si="393"/>
        <v>0</v>
      </c>
      <c r="BU30" s="249">
        <f t="shared" si="393"/>
        <v>0</v>
      </c>
      <c r="BV30" s="249">
        <f t="shared" si="393"/>
        <v>0</v>
      </c>
      <c r="BW30" s="249">
        <f t="shared" ref="BW30:EH30" si="394">MIN(BW29,BW17-BW25)</f>
        <v>0</v>
      </c>
      <c r="BX30" s="249">
        <f t="shared" si="394"/>
        <v>0</v>
      </c>
      <c r="BY30" s="249">
        <f t="shared" si="394"/>
        <v>0</v>
      </c>
      <c r="BZ30" s="249">
        <f t="shared" si="394"/>
        <v>0</v>
      </c>
      <c r="CA30" s="249">
        <f t="shared" si="394"/>
        <v>0</v>
      </c>
      <c r="CB30" s="249">
        <f t="shared" si="394"/>
        <v>0</v>
      </c>
      <c r="CC30" s="249">
        <f t="shared" si="394"/>
        <v>0</v>
      </c>
      <c r="CD30" s="249">
        <f t="shared" si="394"/>
        <v>0</v>
      </c>
      <c r="CE30" s="249">
        <f t="shared" si="394"/>
        <v>0</v>
      </c>
      <c r="CF30" s="249">
        <f t="shared" si="394"/>
        <v>0</v>
      </c>
      <c r="CG30" s="249">
        <f t="shared" si="394"/>
        <v>0</v>
      </c>
      <c r="CH30" s="249">
        <f t="shared" si="394"/>
        <v>0</v>
      </c>
      <c r="CI30" s="249">
        <f t="shared" si="394"/>
        <v>0</v>
      </c>
      <c r="CJ30" s="249">
        <f t="shared" si="394"/>
        <v>0</v>
      </c>
      <c r="CK30" s="249">
        <f t="shared" si="394"/>
        <v>0</v>
      </c>
      <c r="CL30" s="249">
        <f t="shared" si="394"/>
        <v>0</v>
      </c>
      <c r="CM30" s="249">
        <f t="shared" si="394"/>
        <v>0</v>
      </c>
      <c r="CN30" s="249">
        <f t="shared" si="394"/>
        <v>0</v>
      </c>
      <c r="CO30" s="249">
        <f t="shared" si="394"/>
        <v>0</v>
      </c>
      <c r="CP30" s="249">
        <f t="shared" si="394"/>
        <v>0</v>
      </c>
      <c r="CQ30" s="249">
        <f t="shared" si="394"/>
        <v>0</v>
      </c>
      <c r="CR30" s="249">
        <f t="shared" si="394"/>
        <v>0</v>
      </c>
      <c r="CS30" s="249">
        <f t="shared" si="394"/>
        <v>0</v>
      </c>
      <c r="CT30" s="249">
        <f t="shared" si="394"/>
        <v>0</v>
      </c>
      <c r="CU30" s="249">
        <f t="shared" si="394"/>
        <v>0</v>
      </c>
      <c r="CV30" s="249">
        <f t="shared" si="394"/>
        <v>0</v>
      </c>
      <c r="CW30" s="249">
        <f t="shared" si="394"/>
        <v>0</v>
      </c>
      <c r="CX30" s="249">
        <f t="shared" si="394"/>
        <v>0</v>
      </c>
      <c r="CY30" s="249">
        <f t="shared" si="394"/>
        <v>0</v>
      </c>
      <c r="CZ30" s="249">
        <f t="shared" si="394"/>
        <v>0</v>
      </c>
      <c r="DA30" s="249">
        <f t="shared" si="394"/>
        <v>0</v>
      </c>
      <c r="DB30" s="249">
        <f t="shared" si="394"/>
        <v>0</v>
      </c>
      <c r="DC30" s="249">
        <f t="shared" si="394"/>
        <v>0</v>
      </c>
      <c r="DD30" s="249">
        <f t="shared" si="394"/>
        <v>0</v>
      </c>
      <c r="DE30" s="249">
        <f t="shared" si="394"/>
        <v>0</v>
      </c>
      <c r="DF30" s="249">
        <f t="shared" si="394"/>
        <v>0</v>
      </c>
      <c r="DG30" s="249">
        <f t="shared" si="394"/>
        <v>0</v>
      </c>
      <c r="DH30" s="249">
        <f t="shared" si="394"/>
        <v>0</v>
      </c>
      <c r="DI30" s="249">
        <f t="shared" si="394"/>
        <v>0</v>
      </c>
      <c r="DJ30" s="249">
        <f t="shared" si="394"/>
        <v>0</v>
      </c>
      <c r="DK30" s="249">
        <f t="shared" si="394"/>
        <v>0</v>
      </c>
      <c r="DL30" s="249">
        <f t="shared" si="394"/>
        <v>0</v>
      </c>
      <c r="DM30" s="249">
        <f t="shared" si="394"/>
        <v>0</v>
      </c>
      <c r="DN30" s="249">
        <f t="shared" si="394"/>
        <v>0</v>
      </c>
      <c r="DO30" s="249">
        <f t="shared" si="394"/>
        <v>0</v>
      </c>
      <c r="DP30" s="249">
        <f t="shared" si="394"/>
        <v>0</v>
      </c>
      <c r="DQ30" s="249">
        <f t="shared" si="394"/>
        <v>0</v>
      </c>
      <c r="DR30" s="249">
        <f t="shared" si="394"/>
        <v>0</v>
      </c>
      <c r="DS30" s="249">
        <f t="shared" si="394"/>
        <v>0</v>
      </c>
      <c r="DT30" s="249">
        <f t="shared" si="394"/>
        <v>0</v>
      </c>
      <c r="DU30" s="249">
        <f t="shared" si="394"/>
        <v>0</v>
      </c>
      <c r="DV30" s="249">
        <f t="shared" si="394"/>
        <v>0</v>
      </c>
      <c r="DW30" s="249">
        <f t="shared" si="394"/>
        <v>0</v>
      </c>
      <c r="DX30" s="249">
        <f t="shared" si="394"/>
        <v>0</v>
      </c>
      <c r="DY30" s="249">
        <f t="shared" si="394"/>
        <v>0</v>
      </c>
      <c r="DZ30" s="249">
        <f t="shared" si="394"/>
        <v>0</v>
      </c>
      <c r="EA30" s="249">
        <f t="shared" si="394"/>
        <v>0</v>
      </c>
      <c r="EB30" s="249">
        <f t="shared" si="394"/>
        <v>0</v>
      </c>
      <c r="EC30" s="249">
        <f t="shared" si="394"/>
        <v>0</v>
      </c>
      <c r="ED30" s="249">
        <f t="shared" si="394"/>
        <v>0</v>
      </c>
      <c r="EE30" s="249">
        <f t="shared" si="394"/>
        <v>0</v>
      </c>
      <c r="EF30" s="249">
        <f t="shared" si="394"/>
        <v>0</v>
      </c>
      <c r="EG30" s="249">
        <f t="shared" si="394"/>
        <v>0</v>
      </c>
      <c r="EH30" s="249">
        <f t="shared" si="394"/>
        <v>0</v>
      </c>
      <c r="EI30" s="249">
        <f t="shared" ref="EI30:FQ30" si="395">MIN(EI29,EI17-EI25)</f>
        <v>0</v>
      </c>
      <c r="EJ30" s="249">
        <f t="shared" si="395"/>
        <v>0</v>
      </c>
      <c r="EK30" s="249">
        <f t="shared" si="395"/>
        <v>0</v>
      </c>
      <c r="EL30" s="249">
        <f t="shared" si="395"/>
        <v>0</v>
      </c>
      <c r="EM30" s="249">
        <f t="shared" si="395"/>
        <v>0</v>
      </c>
      <c r="EN30" s="249">
        <f t="shared" si="395"/>
        <v>0</v>
      </c>
      <c r="EO30" s="249">
        <f t="shared" si="395"/>
        <v>0</v>
      </c>
      <c r="EP30" s="249">
        <f t="shared" si="395"/>
        <v>0</v>
      </c>
      <c r="EQ30" s="249">
        <f t="shared" si="395"/>
        <v>0</v>
      </c>
      <c r="ER30" s="249">
        <f t="shared" si="395"/>
        <v>0</v>
      </c>
      <c r="ES30" s="249">
        <f t="shared" si="395"/>
        <v>0</v>
      </c>
      <c r="ET30" s="249">
        <f t="shared" si="395"/>
        <v>0</v>
      </c>
      <c r="EU30" s="249">
        <f t="shared" si="395"/>
        <v>0</v>
      </c>
      <c r="EV30" s="249">
        <f t="shared" si="395"/>
        <v>0</v>
      </c>
      <c r="EW30" s="249">
        <f t="shared" si="395"/>
        <v>0</v>
      </c>
      <c r="EX30" s="249">
        <f t="shared" si="395"/>
        <v>0</v>
      </c>
      <c r="EY30" s="249">
        <f t="shared" si="395"/>
        <v>0</v>
      </c>
      <c r="EZ30" s="249">
        <f t="shared" si="395"/>
        <v>0</v>
      </c>
      <c r="FA30" s="249">
        <f t="shared" si="395"/>
        <v>0</v>
      </c>
      <c r="FB30" s="249">
        <f t="shared" si="395"/>
        <v>0</v>
      </c>
      <c r="FC30" s="249">
        <f t="shared" si="395"/>
        <v>0</v>
      </c>
      <c r="FD30" s="249">
        <f t="shared" si="395"/>
        <v>0</v>
      </c>
      <c r="FE30" s="249">
        <f t="shared" si="395"/>
        <v>0</v>
      </c>
      <c r="FF30" s="249">
        <f t="shared" si="395"/>
        <v>0</v>
      </c>
      <c r="FG30" s="249">
        <f t="shared" si="395"/>
        <v>0</v>
      </c>
      <c r="FH30" s="249">
        <f t="shared" si="395"/>
        <v>0</v>
      </c>
      <c r="FI30" s="249">
        <f t="shared" si="395"/>
        <v>0</v>
      </c>
      <c r="FJ30" s="249">
        <f t="shared" si="395"/>
        <v>0</v>
      </c>
      <c r="FK30" s="249">
        <f t="shared" si="395"/>
        <v>0</v>
      </c>
      <c r="FL30" s="249">
        <f t="shared" si="395"/>
        <v>0</v>
      </c>
      <c r="FM30" s="249">
        <f t="shared" si="395"/>
        <v>0</v>
      </c>
      <c r="FN30" s="249">
        <f t="shared" si="395"/>
        <v>0</v>
      </c>
      <c r="FO30" s="249">
        <f t="shared" si="395"/>
        <v>0</v>
      </c>
      <c r="FP30" s="249">
        <f t="shared" si="395"/>
        <v>0</v>
      </c>
      <c r="FQ30" s="250">
        <f t="shared" si="395"/>
        <v>0</v>
      </c>
      <c r="FR30" s="191"/>
      <c r="FS30" s="191"/>
      <c r="FT30" s="191"/>
      <c r="FU30" s="191"/>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row>
    <row r="31" spans="1:279" s="16" customFormat="1" x14ac:dyDescent="0.2">
      <c r="A31" s="124"/>
      <c r="B31" s="133"/>
      <c r="C31" s="244"/>
      <c r="D31" s="244"/>
      <c r="E31" s="245"/>
      <c r="F31" s="245"/>
      <c r="G31" s="246" t="s">
        <v>111</v>
      </c>
      <c r="H31" s="246"/>
      <c r="J31" s="249">
        <f t="shared" ref="J31:AC31" si="396">J29-J30</f>
        <v>27506861.485609349</v>
      </c>
      <c r="K31" s="249">
        <f t="shared" si="396"/>
        <v>27506861.485609349</v>
      </c>
      <c r="L31" s="249">
        <f t="shared" si="396"/>
        <v>27506861.485609349</v>
      </c>
      <c r="M31" s="249">
        <f t="shared" si="396"/>
        <v>26949215.289374083</v>
      </c>
      <c r="N31" s="249">
        <f t="shared" si="396"/>
        <v>22098955.86713947</v>
      </c>
      <c r="O31" s="249">
        <f t="shared" si="396"/>
        <v>17151044.132860523</v>
      </c>
      <c r="P31" s="249">
        <f t="shared" si="396"/>
        <v>12300784.710625909</v>
      </c>
      <c r="Q31" s="249">
        <f t="shared" si="396"/>
        <v>7732070.0346814543</v>
      </c>
      <c r="R31" s="249">
        <f t="shared" si="396"/>
        <v>3596749.9075412955</v>
      </c>
      <c r="S31" s="249">
        <f t="shared" si="396"/>
        <v>0</v>
      </c>
      <c r="T31" s="249">
        <f t="shared" si="396"/>
        <v>0</v>
      </c>
      <c r="U31" s="249">
        <f t="shared" si="396"/>
        <v>0</v>
      </c>
      <c r="V31" s="249">
        <f t="shared" si="396"/>
        <v>0</v>
      </c>
      <c r="W31" s="249">
        <f t="shared" si="396"/>
        <v>0</v>
      </c>
      <c r="X31" s="249">
        <f t="shared" si="396"/>
        <v>0</v>
      </c>
      <c r="Y31" s="249">
        <f t="shared" si="396"/>
        <v>0</v>
      </c>
      <c r="Z31" s="249">
        <f t="shared" si="396"/>
        <v>0</v>
      </c>
      <c r="AA31" s="249">
        <f t="shared" si="396"/>
        <v>0</v>
      </c>
      <c r="AB31" s="249">
        <f t="shared" si="396"/>
        <v>0</v>
      </c>
      <c r="AC31" s="249">
        <f t="shared" si="396"/>
        <v>0</v>
      </c>
      <c r="AD31" s="249">
        <f t="shared" ref="AD31:CO31" si="397">AD29-AD30</f>
        <v>0</v>
      </c>
      <c r="AE31" s="249">
        <f t="shared" si="397"/>
        <v>0</v>
      </c>
      <c r="AF31" s="249">
        <f t="shared" si="397"/>
        <v>0</v>
      </c>
      <c r="AG31" s="249">
        <f t="shared" si="397"/>
        <v>0</v>
      </c>
      <c r="AH31" s="249">
        <f t="shared" si="397"/>
        <v>0</v>
      </c>
      <c r="AI31" s="249">
        <f t="shared" si="397"/>
        <v>0</v>
      </c>
      <c r="AJ31" s="249">
        <f t="shared" si="397"/>
        <v>0</v>
      </c>
      <c r="AK31" s="249">
        <f t="shared" si="397"/>
        <v>0</v>
      </c>
      <c r="AL31" s="249">
        <f t="shared" si="397"/>
        <v>0</v>
      </c>
      <c r="AM31" s="249">
        <f t="shared" si="397"/>
        <v>0</v>
      </c>
      <c r="AN31" s="249">
        <f t="shared" si="397"/>
        <v>0</v>
      </c>
      <c r="AO31" s="249">
        <f t="shared" si="397"/>
        <v>0</v>
      </c>
      <c r="AP31" s="249">
        <f t="shared" si="397"/>
        <v>0</v>
      </c>
      <c r="AQ31" s="249">
        <f t="shared" si="397"/>
        <v>0</v>
      </c>
      <c r="AR31" s="249">
        <f t="shared" si="397"/>
        <v>0</v>
      </c>
      <c r="AS31" s="249">
        <f t="shared" si="397"/>
        <v>0</v>
      </c>
      <c r="AT31" s="249">
        <f t="shared" si="397"/>
        <v>0</v>
      </c>
      <c r="AU31" s="249">
        <f t="shared" si="397"/>
        <v>0</v>
      </c>
      <c r="AV31" s="249">
        <f t="shared" si="397"/>
        <v>0</v>
      </c>
      <c r="AW31" s="249">
        <f t="shared" si="397"/>
        <v>0</v>
      </c>
      <c r="AX31" s="249">
        <f t="shared" si="397"/>
        <v>0</v>
      </c>
      <c r="AY31" s="249">
        <f t="shared" si="397"/>
        <v>0</v>
      </c>
      <c r="AZ31" s="249">
        <f t="shared" si="397"/>
        <v>0</v>
      </c>
      <c r="BA31" s="249">
        <f t="shared" si="397"/>
        <v>0</v>
      </c>
      <c r="BB31" s="249">
        <f t="shared" si="397"/>
        <v>0</v>
      </c>
      <c r="BC31" s="249">
        <f t="shared" si="397"/>
        <v>0</v>
      </c>
      <c r="BD31" s="249">
        <f t="shared" si="397"/>
        <v>0</v>
      </c>
      <c r="BE31" s="249">
        <f t="shared" si="397"/>
        <v>0</v>
      </c>
      <c r="BF31" s="249">
        <f t="shared" si="397"/>
        <v>0</v>
      </c>
      <c r="BG31" s="249">
        <f t="shared" si="397"/>
        <v>0</v>
      </c>
      <c r="BH31" s="249">
        <f t="shared" si="397"/>
        <v>0</v>
      </c>
      <c r="BI31" s="249">
        <f t="shared" si="397"/>
        <v>0</v>
      </c>
      <c r="BJ31" s="249">
        <f t="shared" si="397"/>
        <v>0</v>
      </c>
      <c r="BK31" s="249">
        <f t="shared" si="397"/>
        <v>0</v>
      </c>
      <c r="BL31" s="249">
        <f t="shared" si="397"/>
        <v>0</v>
      </c>
      <c r="BM31" s="249">
        <f t="shared" si="397"/>
        <v>0</v>
      </c>
      <c r="BN31" s="249">
        <f t="shared" si="397"/>
        <v>0</v>
      </c>
      <c r="BO31" s="249">
        <f t="shared" si="397"/>
        <v>0</v>
      </c>
      <c r="BP31" s="249">
        <f t="shared" si="397"/>
        <v>0</v>
      </c>
      <c r="BQ31" s="249">
        <f t="shared" si="397"/>
        <v>0</v>
      </c>
      <c r="BR31" s="249">
        <f t="shared" si="397"/>
        <v>0</v>
      </c>
      <c r="BS31" s="249">
        <f t="shared" si="397"/>
        <v>0</v>
      </c>
      <c r="BT31" s="249">
        <f t="shared" si="397"/>
        <v>0</v>
      </c>
      <c r="BU31" s="249">
        <f t="shared" si="397"/>
        <v>0</v>
      </c>
      <c r="BV31" s="249">
        <f t="shared" si="397"/>
        <v>0</v>
      </c>
      <c r="BW31" s="249">
        <f t="shared" si="397"/>
        <v>0</v>
      </c>
      <c r="BX31" s="249">
        <f t="shared" si="397"/>
        <v>0</v>
      </c>
      <c r="BY31" s="249">
        <f t="shared" si="397"/>
        <v>0</v>
      </c>
      <c r="BZ31" s="249">
        <f t="shared" si="397"/>
        <v>0</v>
      </c>
      <c r="CA31" s="249">
        <f t="shared" si="397"/>
        <v>0</v>
      </c>
      <c r="CB31" s="249">
        <f t="shared" si="397"/>
        <v>0</v>
      </c>
      <c r="CC31" s="249">
        <f t="shared" si="397"/>
        <v>0</v>
      </c>
      <c r="CD31" s="249">
        <f t="shared" si="397"/>
        <v>0</v>
      </c>
      <c r="CE31" s="249">
        <f t="shared" si="397"/>
        <v>0</v>
      </c>
      <c r="CF31" s="249">
        <f t="shared" si="397"/>
        <v>0</v>
      </c>
      <c r="CG31" s="249">
        <f t="shared" si="397"/>
        <v>0</v>
      </c>
      <c r="CH31" s="249">
        <f t="shared" si="397"/>
        <v>0</v>
      </c>
      <c r="CI31" s="249">
        <f t="shared" si="397"/>
        <v>0</v>
      </c>
      <c r="CJ31" s="249">
        <f t="shared" si="397"/>
        <v>0</v>
      </c>
      <c r="CK31" s="249">
        <f t="shared" si="397"/>
        <v>0</v>
      </c>
      <c r="CL31" s="249">
        <f t="shared" si="397"/>
        <v>0</v>
      </c>
      <c r="CM31" s="249">
        <f t="shared" si="397"/>
        <v>0</v>
      </c>
      <c r="CN31" s="249">
        <f t="shared" si="397"/>
        <v>0</v>
      </c>
      <c r="CO31" s="249">
        <f t="shared" si="397"/>
        <v>0</v>
      </c>
      <c r="CP31" s="249">
        <f t="shared" ref="CP31:FA31" si="398">CP29-CP30</f>
        <v>0</v>
      </c>
      <c r="CQ31" s="249">
        <f t="shared" si="398"/>
        <v>0</v>
      </c>
      <c r="CR31" s="249">
        <f t="shared" si="398"/>
        <v>0</v>
      </c>
      <c r="CS31" s="249">
        <f t="shared" si="398"/>
        <v>0</v>
      </c>
      <c r="CT31" s="249">
        <f t="shared" si="398"/>
        <v>0</v>
      </c>
      <c r="CU31" s="249">
        <f t="shared" si="398"/>
        <v>0</v>
      </c>
      <c r="CV31" s="249">
        <f t="shared" si="398"/>
        <v>0</v>
      </c>
      <c r="CW31" s="249">
        <f t="shared" si="398"/>
        <v>0</v>
      </c>
      <c r="CX31" s="249">
        <f t="shared" si="398"/>
        <v>0</v>
      </c>
      <c r="CY31" s="249">
        <f t="shared" si="398"/>
        <v>0</v>
      </c>
      <c r="CZ31" s="249">
        <f t="shared" si="398"/>
        <v>0</v>
      </c>
      <c r="DA31" s="249">
        <f t="shared" si="398"/>
        <v>0</v>
      </c>
      <c r="DB31" s="249">
        <f t="shared" si="398"/>
        <v>0</v>
      </c>
      <c r="DC31" s="249">
        <f t="shared" si="398"/>
        <v>0</v>
      </c>
      <c r="DD31" s="249">
        <f t="shared" si="398"/>
        <v>0</v>
      </c>
      <c r="DE31" s="249">
        <f t="shared" si="398"/>
        <v>0</v>
      </c>
      <c r="DF31" s="249">
        <f t="shared" si="398"/>
        <v>0</v>
      </c>
      <c r="DG31" s="249">
        <f t="shared" si="398"/>
        <v>0</v>
      </c>
      <c r="DH31" s="249">
        <f t="shared" si="398"/>
        <v>0</v>
      </c>
      <c r="DI31" s="249">
        <f t="shared" si="398"/>
        <v>0</v>
      </c>
      <c r="DJ31" s="249">
        <f t="shared" si="398"/>
        <v>0</v>
      </c>
      <c r="DK31" s="249">
        <f t="shared" si="398"/>
        <v>0</v>
      </c>
      <c r="DL31" s="249">
        <f t="shared" si="398"/>
        <v>0</v>
      </c>
      <c r="DM31" s="249">
        <f t="shared" si="398"/>
        <v>0</v>
      </c>
      <c r="DN31" s="249">
        <f t="shared" si="398"/>
        <v>0</v>
      </c>
      <c r="DO31" s="249">
        <f t="shared" si="398"/>
        <v>0</v>
      </c>
      <c r="DP31" s="249">
        <f t="shared" si="398"/>
        <v>0</v>
      </c>
      <c r="DQ31" s="249">
        <f t="shared" si="398"/>
        <v>0</v>
      </c>
      <c r="DR31" s="249">
        <f t="shared" si="398"/>
        <v>0</v>
      </c>
      <c r="DS31" s="249">
        <f t="shared" si="398"/>
        <v>0</v>
      </c>
      <c r="DT31" s="249">
        <f t="shared" si="398"/>
        <v>0</v>
      </c>
      <c r="DU31" s="249">
        <f t="shared" si="398"/>
        <v>0</v>
      </c>
      <c r="DV31" s="249">
        <f t="shared" si="398"/>
        <v>0</v>
      </c>
      <c r="DW31" s="249">
        <f t="shared" si="398"/>
        <v>0</v>
      </c>
      <c r="DX31" s="249">
        <f t="shared" si="398"/>
        <v>0</v>
      </c>
      <c r="DY31" s="249">
        <f t="shared" si="398"/>
        <v>0</v>
      </c>
      <c r="DZ31" s="249">
        <f t="shared" si="398"/>
        <v>0</v>
      </c>
      <c r="EA31" s="249">
        <f t="shared" si="398"/>
        <v>0</v>
      </c>
      <c r="EB31" s="249">
        <f t="shared" si="398"/>
        <v>0</v>
      </c>
      <c r="EC31" s="249">
        <f t="shared" si="398"/>
        <v>0</v>
      </c>
      <c r="ED31" s="249">
        <f t="shared" si="398"/>
        <v>0</v>
      </c>
      <c r="EE31" s="249">
        <f t="shared" si="398"/>
        <v>0</v>
      </c>
      <c r="EF31" s="249">
        <f t="shared" si="398"/>
        <v>0</v>
      </c>
      <c r="EG31" s="249">
        <f t="shared" si="398"/>
        <v>0</v>
      </c>
      <c r="EH31" s="249">
        <f t="shared" si="398"/>
        <v>0</v>
      </c>
      <c r="EI31" s="249">
        <f t="shared" si="398"/>
        <v>0</v>
      </c>
      <c r="EJ31" s="249">
        <f t="shared" si="398"/>
        <v>0</v>
      </c>
      <c r="EK31" s="249">
        <f t="shared" si="398"/>
        <v>0</v>
      </c>
      <c r="EL31" s="249">
        <f t="shared" si="398"/>
        <v>0</v>
      </c>
      <c r="EM31" s="249">
        <f t="shared" si="398"/>
        <v>0</v>
      </c>
      <c r="EN31" s="249">
        <f t="shared" si="398"/>
        <v>0</v>
      </c>
      <c r="EO31" s="249">
        <f t="shared" si="398"/>
        <v>0</v>
      </c>
      <c r="EP31" s="249">
        <f t="shared" si="398"/>
        <v>0</v>
      </c>
      <c r="EQ31" s="249">
        <f t="shared" si="398"/>
        <v>0</v>
      </c>
      <c r="ER31" s="249">
        <f t="shared" si="398"/>
        <v>0</v>
      </c>
      <c r="ES31" s="249">
        <f t="shared" si="398"/>
        <v>0</v>
      </c>
      <c r="ET31" s="249">
        <f t="shared" si="398"/>
        <v>0</v>
      </c>
      <c r="EU31" s="249">
        <f t="shared" si="398"/>
        <v>0</v>
      </c>
      <c r="EV31" s="249">
        <f t="shared" si="398"/>
        <v>0</v>
      </c>
      <c r="EW31" s="249">
        <f t="shared" si="398"/>
        <v>0</v>
      </c>
      <c r="EX31" s="249">
        <f t="shared" si="398"/>
        <v>0</v>
      </c>
      <c r="EY31" s="249">
        <f t="shared" si="398"/>
        <v>0</v>
      </c>
      <c r="EZ31" s="249">
        <f t="shared" si="398"/>
        <v>0</v>
      </c>
      <c r="FA31" s="249">
        <f t="shared" si="398"/>
        <v>0</v>
      </c>
      <c r="FB31" s="249">
        <f t="shared" ref="FB31:FQ31" si="399">FB29-FB30</f>
        <v>0</v>
      </c>
      <c r="FC31" s="249">
        <f t="shared" si="399"/>
        <v>0</v>
      </c>
      <c r="FD31" s="249">
        <f t="shared" si="399"/>
        <v>0</v>
      </c>
      <c r="FE31" s="249">
        <f t="shared" si="399"/>
        <v>0</v>
      </c>
      <c r="FF31" s="249">
        <f t="shared" si="399"/>
        <v>0</v>
      </c>
      <c r="FG31" s="249">
        <f t="shared" si="399"/>
        <v>0</v>
      </c>
      <c r="FH31" s="249">
        <f t="shared" si="399"/>
        <v>0</v>
      </c>
      <c r="FI31" s="249">
        <f t="shared" si="399"/>
        <v>0</v>
      </c>
      <c r="FJ31" s="249">
        <f t="shared" si="399"/>
        <v>0</v>
      </c>
      <c r="FK31" s="249">
        <f t="shared" si="399"/>
        <v>0</v>
      </c>
      <c r="FL31" s="249">
        <f t="shared" si="399"/>
        <v>0</v>
      </c>
      <c r="FM31" s="249">
        <f t="shared" si="399"/>
        <v>0</v>
      </c>
      <c r="FN31" s="249">
        <f t="shared" si="399"/>
        <v>0</v>
      </c>
      <c r="FO31" s="249">
        <f t="shared" si="399"/>
        <v>0</v>
      </c>
      <c r="FP31" s="249">
        <f t="shared" si="399"/>
        <v>0</v>
      </c>
      <c r="FQ31" s="250">
        <f t="shared" si="399"/>
        <v>0</v>
      </c>
      <c r="FR31" s="191"/>
      <c r="FS31" s="191"/>
      <c r="FT31" s="191"/>
      <c r="FU31" s="191"/>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c r="HZ31" s="95"/>
      <c r="IA31" s="95"/>
      <c r="IB31" s="95"/>
      <c r="IC31" s="95"/>
      <c r="ID31" s="95"/>
      <c r="IE31" s="95"/>
      <c r="IF31" s="95"/>
      <c r="IG31" s="95"/>
      <c r="IH31" s="95"/>
      <c r="II31" s="95"/>
      <c r="IJ31" s="95"/>
      <c r="IK31" s="95"/>
      <c r="IL31" s="95"/>
      <c r="IM31" s="95"/>
      <c r="IN31" s="95"/>
      <c r="IO31" s="95"/>
      <c r="IP31" s="95"/>
      <c r="IQ31" s="95"/>
      <c r="IR31" s="95"/>
      <c r="IS31" s="95"/>
      <c r="IT31" s="95"/>
      <c r="IU31" s="95"/>
      <c r="IV31" s="95"/>
      <c r="IW31" s="95"/>
      <c r="IX31" s="95"/>
      <c r="IY31" s="95"/>
      <c r="IZ31" s="95"/>
      <c r="JA31" s="95"/>
      <c r="JB31" s="95"/>
      <c r="JC31" s="95"/>
      <c r="JD31" s="95"/>
      <c r="JE31" s="95"/>
      <c r="JF31" s="95"/>
      <c r="JG31" s="95"/>
      <c r="JH31" s="95"/>
      <c r="JI31" s="95"/>
      <c r="JJ31" s="95"/>
      <c r="JK31" s="95"/>
      <c r="JL31" s="95"/>
      <c r="JM31" s="95"/>
      <c r="JN31" s="95"/>
      <c r="JO31" s="95"/>
      <c r="JP31" s="95"/>
      <c r="JQ31" s="95"/>
      <c r="JR31" s="95"/>
      <c r="JS31" s="95"/>
    </row>
    <row r="32" spans="1:279" s="16" customFormat="1" x14ac:dyDescent="0.2">
      <c r="A32" s="124"/>
      <c r="B32" s="133"/>
      <c r="C32" s="244"/>
      <c r="D32" s="244"/>
      <c r="E32" s="245"/>
      <c r="F32" s="245"/>
      <c r="G32" s="246" t="s">
        <v>147</v>
      </c>
      <c r="H32" s="246"/>
      <c r="J32" s="249">
        <f>J112+J113</f>
        <v>0</v>
      </c>
      <c r="K32" s="249">
        <f t="shared" ref="K32:BV32" si="400">K112+K113</f>
        <v>0</v>
      </c>
      <c r="L32" s="249">
        <f t="shared" si="400"/>
        <v>0</v>
      </c>
      <c r="M32" s="249">
        <f t="shared" si="400"/>
        <v>0</v>
      </c>
      <c r="N32" s="249">
        <f t="shared" si="400"/>
        <v>0</v>
      </c>
      <c r="O32" s="249">
        <f t="shared" si="400"/>
        <v>0</v>
      </c>
      <c r="P32" s="249">
        <f t="shared" si="400"/>
        <v>0</v>
      </c>
      <c r="Q32" s="249">
        <f t="shared" si="400"/>
        <v>0</v>
      </c>
      <c r="R32" s="249">
        <f t="shared" si="400"/>
        <v>0</v>
      </c>
      <c r="S32" s="249">
        <f t="shared" si="400"/>
        <v>0</v>
      </c>
      <c r="T32" s="249">
        <f t="shared" si="400"/>
        <v>0</v>
      </c>
      <c r="U32" s="249">
        <f t="shared" si="400"/>
        <v>0</v>
      </c>
      <c r="V32" s="249">
        <f t="shared" si="400"/>
        <v>0</v>
      </c>
      <c r="W32" s="249">
        <f t="shared" si="400"/>
        <v>0</v>
      </c>
      <c r="X32" s="249">
        <f t="shared" si="400"/>
        <v>0</v>
      </c>
      <c r="Y32" s="249">
        <f t="shared" si="400"/>
        <v>0</v>
      </c>
      <c r="Z32" s="249">
        <f t="shared" si="400"/>
        <v>0</v>
      </c>
      <c r="AA32" s="249">
        <f t="shared" si="400"/>
        <v>50743245.001114301</v>
      </c>
      <c r="AB32" s="249">
        <f t="shared" si="400"/>
        <v>0</v>
      </c>
      <c r="AC32" s="249">
        <f t="shared" si="400"/>
        <v>0</v>
      </c>
      <c r="AD32" s="249">
        <f t="shared" si="400"/>
        <v>0</v>
      </c>
      <c r="AE32" s="249">
        <f t="shared" si="400"/>
        <v>0</v>
      </c>
      <c r="AF32" s="249">
        <f t="shared" si="400"/>
        <v>0</v>
      </c>
      <c r="AG32" s="249">
        <f t="shared" si="400"/>
        <v>0</v>
      </c>
      <c r="AH32" s="249">
        <f t="shared" si="400"/>
        <v>0</v>
      </c>
      <c r="AI32" s="249">
        <f t="shared" si="400"/>
        <v>0</v>
      </c>
      <c r="AJ32" s="249">
        <f t="shared" si="400"/>
        <v>0</v>
      </c>
      <c r="AK32" s="249">
        <f t="shared" si="400"/>
        <v>0</v>
      </c>
      <c r="AL32" s="249">
        <f t="shared" si="400"/>
        <v>0</v>
      </c>
      <c r="AM32" s="249">
        <f t="shared" si="400"/>
        <v>0</v>
      </c>
      <c r="AN32" s="249">
        <f t="shared" si="400"/>
        <v>0</v>
      </c>
      <c r="AO32" s="249">
        <f t="shared" si="400"/>
        <v>0</v>
      </c>
      <c r="AP32" s="249">
        <f t="shared" si="400"/>
        <v>0</v>
      </c>
      <c r="AQ32" s="249">
        <f t="shared" si="400"/>
        <v>0</v>
      </c>
      <c r="AR32" s="249">
        <f t="shared" si="400"/>
        <v>0</v>
      </c>
      <c r="AS32" s="249">
        <f t="shared" si="400"/>
        <v>0</v>
      </c>
      <c r="AT32" s="249">
        <f t="shared" si="400"/>
        <v>0</v>
      </c>
      <c r="AU32" s="249">
        <f t="shared" si="400"/>
        <v>0</v>
      </c>
      <c r="AV32" s="249">
        <f t="shared" si="400"/>
        <v>0</v>
      </c>
      <c r="AW32" s="249">
        <f t="shared" si="400"/>
        <v>0</v>
      </c>
      <c r="AX32" s="249">
        <f t="shared" si="400"/>
        <v>0</v>
      </c>
      <c r="AY32" s="249">
        <f t="shared" si="400"/>
        <v>0</v>
      </c>
      <c r="AZ32" s="249">
        <f t="shared" si="400"/>
        <v>0</v>
      </c>
      <c r="BA32" s="249">
        <f t="shared" si="400"/>
        <v>0</v>
      </c>
      <c r="BB32" s="249">
        <f t="shared" si="400"/>
        <v>0</v>
      </c>
      <c r="BC32" s="249">
        <f t="shared" si="400"/>
        <v>0</v>
      </c>
      <c r="BD32" s="249">
        <f t="shared" si="400"/>
        <v>0</v>
      </c>
      <c r="BE32" s="249">
        <f t="shared" si="400"/>
        <v>0</v>
      </c>
      <c r="BF32" s="249">
        <f t="shared" si="400"/>
        <v>0</v>
      </c>
      <c r="BG32" s="249">
        <f t="shared" si="400"/>
        <v>0</v>
      </c>
      <c r="BH32" s="249">
        <f t="shared" si="400"/>
        <v>0</v>
      </c>
      <c r="BI32" s="249">
        <f t="shared" si="400"/>
        <v>0</v>
      </c>
      <c r="BJ32" s="249">
        <f t="shared" si="400"/>
        <v>0</v>
      </c>
      <c r="BK32" s="249">
        <f t="shared" si="400"/>
        <v>0</v>
      </c>
      <c r="BL32" s="249">
        <f t="shared" si="400"/>
        <v>0</v>
      </c>
      <c r="BM32" s="249">
        <f t="shared" si="400"/>
        <v>0</v>
      </c>
      <c r="BN32" s="249">
        <f t="shared" si="400"/>
        <v>0</v>
      </c>
      <c r="BO32" s="249">
        <f t="shared" si="400"/>
        <v>0</v>
      </c>
      <c r="BP32" s="249">
        <f t="shared" si="400"/>
        <v>0</v>
      </c>
      <c r="BQ32" s="249">
        <f t="shared" si="400"/>
        <v>0</v>
      </c>
      <c r="BR32" s="249">
        <f t="shared" si="400"/>
        <v>0</v>
      </c>
      <c r="BS32" s="249">
        <f t="shared" si="400"/>
        <v>0</v>
      </c>
      <c r="BT32" s="249">
        <f t="shared" si="400"/>
        <v>0</v>
      </c>
      <c r="BU32" s="249">
        <f t="shared" si="400"/>
        <v>0</v>
      </c>
      <c r="BV32" s="249">
        <f t="shared" si="400"/>
        <v>0</v>
      </c>
      <c r="BW32" s="249">
        <f t="shared" ref="BW32:EH32" si="401">BW112+BW113</f>
        <v>0</v>
      </c>
      <c r="BX32" s="249">
        <f t="shared" si="401"/>
        <v>0</v>
      </c>
      <c r="BY32" s="249">
        <f t="shared" si="401"/>
        <v>0</v>
      </c>
      <c r="BZ32" s="249">
        <f t="shared" si="401"/>
        <v>0</v>
      </c>
      <c r="CA32" s="249">
        <f t="shared" si="401"/>
        <v>0</v>
      </c>
      <c r="CB32" s="249">
        <f t="shared" si="401"/>
        <v>0</v>
      </c>
      <c r="CC32" s="249">
        <f t="shared" si="401"/>
        <v>0</v>
      </c>
      <c r="CD32" s="249">
        <f t="shared" si="401"/>
        <v>0</v>
      </c>
      <c r="CE32" s="249">
        <f t="shared" si="401"/>
        <v>0</v>
      </c>
      <c r="CF32" s="249">
        <f t="shared" si="401"/>
        <v>0</v>
      </c>
      <c r="CG32" s="249">
        <f t="shared" si="401"/>
        <v>0</v>
      </c>
      <c r="CH32" s="249">
        <f t="shared" si="401"/>
        <v>0</v>
      </c>
      <c r="CI32" s="249">
        <f t="shared" si="401"/>
        <v>0</v>
      </c>
      <c r="CJ32" s="249">
        <f t="shared" si="401"/>
        <v>0</v>
      </c>
      <c r="CK32" s="249">
        <f t="shared" si="401"/>
        <v>0</v>
      </c>
      <c r="CL32" s="249">
        <f t="shared" si="401"/>
        <v>0</v>
      </c>
      <c r="CM32" s="249">
        <f t="shared" si="401"/>
        <v>0</v>
      </c>
      <c r="CN32" s="249">
        <f t="shared" si="401"/>
        <v>0</v>
      </c>
      <c r="CO32" s="249">
        <f t="shared" si="401"/>
        <v>0</v>
      </c>
      <c r="CP32" s="249">
        <f t="shared" si="401"/>
        <v>0</v>
      </c>
      <c r="CQ32" s="249">
        <f t="shared" si="401"/>
        <v>0</v>
      </c>
      <c r="CR32" s="249">
        <f t="shared" si="401"/>
        <v>0</v>
      </c>
      <c r="CS32" s="249">
        <f t="shared" si="401"/>
        <v>0</v>
      </c>
      <c r="CT32" s="249">
        <f t="shared" si="401"/>
        <v>0</v>
      </c>
      <c r="CU32" s="249">
        <f t="shared" si="401"/>
        <v>0</v>
      </c>
      <c r="CV32" s="249">
        <f t="shared" si="401"/>
        <v>0</v>
      </c>
      <c r="CW32" s="249">
        <f t="shared" si="401"/>
        <v>0</v>
      </c>
      <c r="CX32" s="249">
        <f t="shared" si="401"/>
        <v>0</v>
      </c>
      <c r="CY32" s="249">
        <f t="shared" si="401"/>
        <v>0</v>
      </c>
      <c r="CZ32" s="249">
        <f t="shared" si="401"/>
        <v>0</v>
      </c>
      <c r="DA32" s="249">
        <f t="shared" si="401"/>
        <v>0</v>
      </c>
      <c r="DB32" s="249">
        <f t="shared" si="401"/>
        <v>0</v>
      </c>
      <c r="DC32" s="249">
        <f t="shared" si="401"/>
        <v>0</v>
      </c>
      <c r="DD32" s="249">
        <f t="shared" si="401"/>
        <v>0</v>
      </c>
      <c r="DE32" s="249">
        <f t="shared" si="401"/>
        <v>0</v>
      </c>
      <c r="DF32" s="249">
        <f t="shared" si="401"/>
        <v>0</v>
      </c>
      <c r="DG32" s="249">
        <f t="shared" si="401"/>
        <v>0</v>
      </c>
      <c r="DH32" s="249">
        <f t="shared" si="401"/>
        <v>0</v>
      </c>
      <c r="DI32" s="249">
        <f t="shared" si="401"/>
        <v>0</v>
      </c>
      <c r="DJ32" s="249">
        <f t="shared" si="401"/>
        <v>0</v>
      </c>
      <c r="DK32" s="249">
        <f t="shared" si="401"/>
        <v>0</v>
      </c>
      <c r="DL32" s="249">
        <f t="shared" si="401"/>
        <v>0</v>
      </c>
      <c r="DM32" s="249">
        <f t="shared" si="401"/>
        <v>0</v>
      </c>
      <c r="DN32" s="249">
        <f t="shared" si="401"/>
        <v>0</v>
      </c>
      <c r="DO32" s="249">
        <f t="shared" si="401"/>
        <v>0</v>
      </c>
      <c r="DP32" s="249">
        <f t="shared" si="401"/>
        <v>0</v>
      </c>
      <c r="DQ32" s="249">
        <f t="shared" si="401"/>
        <v>0</v>
      </c>
      <c r="DR32" s="249">
        <f t="shared" si="401"/>
        <v>0</v>
      </c>
      <c r="DS32" s="249">
        <f t="shared" si="401"/>
        <v>0</v>
      </c>
      <c r="DT32" s="249">
        <f t="shared" si="401"/>
        <v>0</v>
      </c>
      <c r="DU32" s="249">
        <f t="shared" si="401"/>
        <v>0</v>
      </c>
      <c r="DV32" s="249">
        <f t="shared" si="401"/>
        <v>0</v>
      </c>
      <c r="DW32" s="249">
        <f t="shared" si="401"/>
        <v>0</v>
      </c>
      <c r="DX32" s="249">
        <f t="shared" si="401"/>
        <v>0</v>
      </c>
      <c r="DY32" s="249">
        <f t="shared" si="401"/>
        <v>0</v>
      </c>
      <c r="DZ32" s="249">
        <f t="shared" si="401"/>
        <v>0</v>
      </c>
      <c r="EA32" s="249">
        <f t="shared" si="401"/>
        <v>0</v>
      </c>
      <c r="EB32" s="249">
        <f t="shared" si="401"/>
        <v>0</v>
      </c>
      <c r="EC32" s="249">
        <f t="shared" si="401"/>
        <v>0</v>
      </c>
      <c r="ED32" s="249">
        <f t="shared" si="401"/>
        <v>0</v>
      </c>
      <c r="EE32" s="249">
        <f t="shared" si="401"/>
        <v>0</v>
      </c>
      <c r="EF32" s="249">
        <f t="shared" si="401"/>
        <v>0</v>
      </c>
      <c r="EG32" s="249">
        <f t="shared" si="401"/>
        <v>0</v>
      </c>
      <c r="EH32" s="249">
        <f t="shared" si="401"/>
        <v>0</v>
      </c>
      <c r="EI32" s="249">
        <f t="shared" ref="EI32:FQ32" si="402">EI112+EI113</f>
        <v>0</v>
      </c>
      <c r="EJ32" s="249">
        <f t="shared" si="402"/>
        <v>0</v>
      </c>
      <c r="EK32" s="249">
        <f t="shared" si="402"/>
        <v>0</v>
      </c>
      <c r="EL32" s="249">
        <f t="shared" si="402"/>
        <v>0</v>
      </c>
      <c r="EM32" s="249">
        <f t="shared" si="402"/>
        <v>0</v>
      </c>
      <c r="EN32" s="249">
        <f t="shared" si="402"/>
        <v>0</v>
      </c>
      <c r="EO32" s="249">
        <f t="shared" si="402"/>
        <v>0</v>
      </c>
      <c r="EP32" s="249">
        <f t="shared" si="402"/>
        <v>0</v>
      </c>
      <c r="EQ32" s="249">
        <f t="shared" si="402"/>
        <v>0</v>
      </c>
      <c r="ER32" s="249">
        <f t="shared" si="402"/>
        <v>0</v>
      </c>
      <c r="ES32" s="249">
        <f t="shared" si="402"/>
        <v>0</v>
      </c>
      <c r="ET32" s="249">
        <f t="shared" si="402"/>
        <v>0</v>
      </c>
      <c r="EU32" s="249">
        <f t="shared" si="402"/>
        <v>0</v>
      </c>
      <c r="EV32" s="249">
        <f t="shared" si="402"/>
        <v>0</v>
      </c>
      <c r="EW32" s="249">
        <f t="shared" si="402"/>
        <v>0</v>
      </c>
      <c r="EX32" s="249">
        <f t="shared" si="402"/>
        <v>0</v>
      </c>
      <c r="EY32" s="249">
        <f t="shared" si="402"/>
        <v>0</v>
      </c>
      <c r="EZ32" s="249">
        <f t="shared" si="402"/>
        <v>0</v>
      </c>
      <c r="FA32" s="249">
        <f t="shared" si="402"/>
        <v>0</v>
      </c>
      <c r="FB32" s="249">
        <f t="shared" si="402"/>
        <v>0</v>
      </c>
      <c r="FC32" s="249">
        <f t="shared" si="402"/>
        <v>0</v>
      </c>
      <c r="FD32" s="249">
        <f t="shared" si="402"/>
        <v>0</v>
      </c>
      <c r="FE32" s="249">
        <f t="shared" si="402"/>
        <v>0</v>
      </c>
      <c r="FF32" s="249">
        <f t="shared" si="402"/>
        <v>0</v>
      </c>
      <c r="FG32" s="249">
        <f t="shared" si="402"/>
        <v>0</v>
      </c>
      <c r="FH32" s="249">
        <f t="shared" si="402"/>
        <v>0</v>
      </c>
      <c r="FI32" s="249">
        <f t="shared" si="402"/>
        <v>0</v>
      </c>
      <c r="FJ32" s="249">
        <f t="shared" si="402"/>
        <v>0</v>
      </c>
      <c r="FK32" s="249">
        <f t="shared" si="402"/>
        <v>0</v>
      </c>
      <c r="FL32" s="249">
        <f t="shared" si="402"/>
        <v>0</v>
      </c>
      <c r="FM32" s="249">
        <f t="shared" si="402"/>
        <v>0</v>
      </c>
      <c r="FN32" s="249">
        <f t="shared" si="402"/>
        <v>0</v>
      </c>
      <c r="FO32" s="249">
        <f t="shared" si="402"/>
        <v>0</v>
      </c>
      <c r="FP32" s="249">
        <f t="shared" si="402"/>
        <v>0</v>
      </c>
      <c r="FQ32" s="250">
        <f t="shared" si="402"/>
        <v>0</v>
      </c>
      <c r="FR32" s="191"/>
      <c r="FS32" s="191"/>
      <c r="FT32" s="191"/>
      <c r="FU32" s="191"/>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c r="HZ32" s="95"/>
      <c r="IA32" s="95"/>
      <c r="IB32" s="95"/>
      <c r="IC32" s="95"/>
      <c r="ID32" s="95"/>
      <c r="IE32" s="95"/>
      <c r="IF32" s="95"/>
      <c r="IG32" s="95"/>
      <c r="IH32" s="95"/>
      <c r="II32" s="95"/>
      <c r="IJ32" s="95"/>
      <c r="IK32" s="95"/>
      <c r="IL32" s="95"/>
      <c r="IM32" s="95"/>
      <c r="IN32" s="95"/>
      <c r="IO32" s="95"/>
      <c r="IP32" s="95"/>
      <c r="IQ32" s="95"/>
      <c r="IR32" s="95"/>
      <c r="IS32" s="95"/>
      <c r="IT32" s="95"/>
      <c r="IU32" s="95"/>
      <c r="IV32" s="95"/>
      <c r="IW32" s="95"/>
      <c r="IX32" s="95"/>
      <c r="IY32" s="95"/>
      <c r="IZ32" s="95"/>
      <c r="JA32" s="95"/>
      <c r="JB32" s="95"/>
      <c r="JC32" s="95"/>
      <c r="JD32" s="95"/>
      <c r="JE32" s="95"/>
      <c r="JF32" s="95"/>
      <c r="JG32" s="95"/>
      <c r="JH32" s="95"/>
      <c r="JI32" s="95"/>
      <c r="JJ32" s="95"/>
      <c r="JK32" s="95"/>
      <c r="JL32" s="95"/>
      <c r="JM32" s="95"/>
      <c r="JN32" s="95"/>
      <c r="JO32" s="95"/>
      <c r="JP32" s="95"/>
      <c r="JQ32" s="95"/>
      <c r="JR32" s="95"/>
      <c r="JS32" s="95"/>
    </row>
    <row r="33" spans="1:279" s="16" customFormat="1" x14ac:dyDescent="0.2">
      <c r="A33" s="124"/>
      <c r="B33" s="133"/>
      <c r="C33" s="244"/>
      <c r="D33" s="244"/>
      <c r="E33" s="245"/>
      <c r="F33" s="245"/>
      <c r="G33" s="246" t="s">
        <v>168</v>
      </c>
      <c r="H33" s="246"/>
      <c r="J33" s="249">
        <f>MIN(I34+J30+J41+J42,J32)</f>
        <v>0</v>
      </c>
      <c r="K33" s="252">
        <f t="shared" ref="K33:AC33" si="403">MIN(J34+K30+K41+K42,K32)</f>
        <v>0</v>
      </c>
      <c r="L33" s="249">
        <f t="shared" si="403"/>
        <v>0</v>
      </c>
      <c r="M33" s="249">
        <f t="shared" si="403"/>
        <v>0</v>
      </c>
      <c r="N33" s="249">
        <f t="shared" si="403"/>
        <v>0</v>
      </c>
      <c r="O33" s="249">
        <f t="shared" si="403"/>
        <v>0</v>
      </c>
      <c r="P33" s="249">
        <f t="shared" si="403"/>
        <v>0</v>
      </c>
      <c r="Q33" s="249">
        <f t="shared" si="403"/>
        <v>0</v>
      </c>
      <c r="R33" s="249">
        <f t="shared" si="403"/>
        <v>0</v>
      </c>
      <c r="S33" s="249">
        <f t="shared" si="403"/>
        <v>0</v>
      </c>
      <c r="T33" s="249">
        <f t="shared" si="403"/>
        <v>0</v>
      </c>
      <c r="U33" s="249">
        <f t="shared" si="403"/>
        <v>0</v>
      </c>
      <c r="V33" s="249">
        <f t="shared" si="403"/>
        <v>0</v>
      </c>
      <c r="W33" s="249">
        <f t="shared" si="403"/>
        <v>0</v>
      </c>
      <c r="X33" s="249">
        <f t="shared" si="403"/>
        <v>0</v>
      </c>
      <c r="Y33" s="249">
        <f t="shared" si="403"/>
        <v>0</v>
      </c>
      <c r="Z33" s="249">
        <f t="shared" si="403"/>
        <v>0</v>
      </c>
      <c r="AA33" s="249">
        <f t="shared" si="403"/>
        <v>30409687.104035433</v>
      </c>
      <c r="AB33" s="249">
        <f t="shared" si="403"/>
        <v>0</v>
      </c>
      <c r="AC33" s="249">
        <f t="shared" si="403"/>
        <v>0</v>
      </c>
      <c r="AD33" s="249">
        <f t="shared" ref="AD33" si="404">MIN(AC34+AD30+AD41+AD42,AD32)</f>
        <v>0</v>
      </c>
      <c r="AE33" s="249">
        <f t="shared" ref="AE33" si="405">MIN(AD34+AE30+AE41+AE42,AE32)</f>
        <v>0</v>
      </c>
      <c r="AF33" s="249">
        <f t="shared" ref="AF33" si="406">MIN(AE34+AF30+AF41+AF42,AF32)</f>
        <v>0</v>
      </c>
      <c r="AG33" s="249">
        <f t="shared" ref="AG33" si="407">MIN(AF34+AG30+AG41+AG42,AG32)</f>
        <v>0</v>
      </c>
      <c r="AH33" s="249">
        <f t="shared" ref="AH33" si="408">MIN(AG34+AH30+AH41+AH42,AH32)</f>
        <v>0</v>
      </c>
      <c r="AI33" s="249">
        <f t="shared" ref="AI33" si="409">MIN(AH34+AI30+AI41+AI42,AI32)</f>
        <v>0</v>
      </c>
      <c r="AJ33" s="249">
        <f t="shared" ref="AJ33" si="410">MIN(AI34+AJ30+AJ41+AJ42,AJ32)</f>
        <v>0</v>
      </c>
      <c r="AK33" s="249">
        <f t="shared" ref="AK33" si="411">MIN(AJ34+AK30+AK41+AK42,AK32)</f>
        <v>0</v>
      </c>
      <c r="AL33" s="249">
        <f t="shared" ref="AL33" si="412">MIN(AK34+AL30+AL41+AL42,AL32)</f>
        <v>0</v>
      </c>
      <c r="AM33" s="249">
        <f t="shared" ref="AM33" si="413">MIN(AL34+AM30+AM41+AM42,AM32)</f>
        <v>0</v>
      </c>
      <c r="AN33" s="249">
        <f t="shared" ref="AN33" si="414">MIN(AM34+AN30+AN41+AN42,AN32)</f>
        <v>0</v>
      </c>
      <c r="AO33" s="249">
        <f t="shared" ref="AO33" si="415">MIN(AN34+AO30+AO41+AO42,AO32)</f>
        <v>0</v>
      </c>
      <c r="AP33" s="249">
        <f t="shared" ref="AP33" si="416">MIN(AO34+AP30+AP41+AP42,AP32)</f>
        <v>0</v>
      </c>
      <c r="AQ33" s="249">
        <f t="shared" ref="AQ33" si="417">MIN(AP34+AQ30+AQ41+AQ42,AQ32)</f>
        <v>0</v>
      </c>
      <c r="AR33" s="249">
        <f t="shared" ref="AR33" si="418">MIN(AQ34+AR30+AR41+AR42,AR32)</f>
        <v>0</v>
      </c>
      <c r="AS33" s="249">
        <f t="shared" ref="AS33" si="419">MIN(AR34+AS30+AS41+AS42,AS32)</f>
        <v>0</v>
      </c>
      <c r="AT33" s="249">
        <f t="shared" ref="AT33" si="420">MIN(AS34+AT30+AT41+AT42,AT32)</f>
        <v>0</v>
      </c>
      <c r="AU33" s="249">
        <f t="shared" ref="AU33" si="421">MIN(AT34+AU30+AU41+AU42,AU32)</f>
        <v>0</v>
      </c>
      <c r="AV33" s="249">
        <f t="shared" ref="AV33" si="422">MIN(AU34+AV30+AV41+AV42,AV32)</f>
        <v>0</v>
      </c>
      <c r="AW33" s="249">
        <f t="shared" ref="AW33" si="423">MIN(AV34+AW30+AW41+AW42,AW32)</f>
        <v>0</v>
      </c>
      <c r="AX33" s="249">
        <f t="shared" ref="AX33" si="424">MIN(AW34+AX30+AX41+AX42,AX32)</f>
        <v>0</v>
      </c>
      <c r="AY33" s="249">
        <f t="shared" ref="AY33" si="425">MIN(AX34+AY30+AY41+AY42,AY32)</f>
        <v>0</v>
      </c>
      <c r="AZ33" s="249">
        <f t="shared" ref="AZ33" si="426">MIN(AY34+AZ30+AZ41+AZ42,AZ32)</f>
        <v>0</v>
      </c>
      <c r="BA33" s="249">
        <f t="shared" ref="BA33" si="427">MIN(AZ34+BA30+BA41+BA42,BA32)</f>
        <v>0</v>
      </c>
      <c r="BB33" s="249">
        <f t="shared" ref="BB33" si="428">MIN(BA34+BB30+BB41+BB42,BB32)</f>
        <v>0</v>
      </c>
      <c r="BC33" s="249">
        <f t="shared" ref="BC33" si="429">MIN(BB34+BC30+BC41+BC42,BC32)</f>
        <v>0</v>
      </c>
      <c r="BD33" s="249">
        <f t="shared" ref="BD33" si="430">MIN(BC34+BD30+BD41+BD42,BD32)</f>
        <v>0</v>
      </c>
      <c r="BE33" s="249">
        <f t="shared" ref="BE33" si="431">MIN(BD34+BE30+BE41+BE42,BE32)</f>
        <v>0</v>
      </c>
      <c r="BF33" s="249">
        <f t="shared" ref="BF33" si="432">MIN(BE34+BF30+BF41+BF42,BF32)</f>
        <v>0</v>
      </c>
      <c r="BG33" s="249">
        <f t="shared" ref="BG33" si="433">MIN(BF34+BG30+BG41+BG42,BG32)</f>
        <v>0</v>
      </c>
      <c r="BH33" s="249">
        <f t="shared" ref="BH33" si="434">MIN(BG34+BH30+BH41+BH42,BH32)</f>
        <v>0</v>
      </c>
      <c r="BI33" s="249">
        <f t="shared" ref="BI33" si="435">MIN(BH34+BI30+BI41+BI42,BI32)</f>
        <v>0</v>
      </c>
      <c r="BJ33" s="249">
        <f t="shared" ref="BJ33" si="436">MIN(BI34+BJ30+BJ41+BJ42,BJ32)</f>
        <v>0</v>
      </c>
      <c r="BK33" s="249">
        <f t="shared" ref="BK33" si="437">MIN(BJ34+BK30+BK41+BK42,BK32)</f>
        <v>0</v>
      </c>
      <c r="BL33" s="249">
        <f t="shared" ref="BL33" si="438">MIN(BK34+BL30+BL41+BL42,BL32)</f>
        <v>0</v>
      </c>
      <c r="BM33" s="249">
        <f t="shared" ref="BM33" si="439">MIN(BL34+BM30+BM41+BM42,BM32)</f>
        <v>0</v>
      </c>
      <c r="BN33" s="249">
        <f t="shared" ref="BN33" si="440">MIN(BM34+BN30+BN41+BN42,BN32)</f>
        <v>0</v>
      </c>
      <c r="BO33" s="249">
        <f t="shared" ref="BO33" si="441">MIN(BN34+BO30+BO41+BO42,BO32)</f>
        <v>0</v>
      </c>
      <c r="BP33" s="249">
        <f t="shared" ref="BP33" si="442">MIN(BO34+BP30+BP41+BP42,BP32)</f>
        <v>0</v>
      </c>
      <c r="BQ33" s="249">
        <f t="shared" ref="BQ33" si="443">MIN(BP34+BQ30+BQ41+BQ42,BQ32)</f>
        <v>0</v>
      </c>
      <c r="BR33" s="249">
        <f t="shared" ref="BR33" si="444">MIN(BQ34+BR30+BR41+BR42,BR32)</f>
        <v>0</v>
      </c>
      <c r="BS33" s="249">
        <f t="shared" ref="BS33" si="445">MIN(BR34+BS30+BS41+BS42,BS32)</f>
        <v>0</v>
      </c>
      <c r="BT33" s="249">
        <f t="shared" ref="BT33" si="446">MIN(BS34+BT30+BT41+BT42,BT32)</f>
        <v>0</v>
      </c>
      <c r="BU33" s="249">
        <f t="shared" ref="BU33" si="447">MIN(BT34+BU30+BU41+BU42,BU32)</f>
        <v>0</v>
      </c>
      <c r="BV33" s="249">
        <f t="shared" ref="BV33" si="448">MIN(BU34+BV30+BV41+BV42,BV32)</f>
        <v>0</v>
      </c>
      <c r="BW33" s="249">
        <f t="shared" ref="BW33" si="449">MIN(BV34+BW30+BW41+BW42,BW32)</f>
        <v>0</v>
      </c>
      <c r="BX33" s="249">
        <f t="shared" ref="BX33" si="450">MIN(BW34+BX30+BX41+BX42,BX32)</f>
        <v>0</v>
      </c>
      <c r="BY33" s="249">
        <f t="shared" ref="BY33" si="451">MIN(BX34+BY30+BY41+BY42,BY32)</f>
        <v>0</v>
      </c>
      <c r="BZ33" s="249">
        <f t="shared" ref="BZ33" si="452">MIN(BY34+BZ30+BZ41+BZ42,BZ32)</f>
        <v>0</v>
      </c>
      <c r="CA33" s="249">
        <f t="shared" ref="CA33" si="453">MIN(BZ34+CA30+CA41+CA42,CA32)</f>
        <v>0</v>
      </c>
      <c r="CB33" s="249">
        <f t="shared" ref="CB33" si="454">MIN(CA34+CB30+CB41+CB42,CB32)</f>
        <v>0</v>
      </c>
      <c r="CC33" s="249">
        <f t="shared" ref="CC33" si="455">MIN(CB34+CC30+CC41+CC42,CC32)</f>
        <v>0</v>
      </c>
      <c r="CD33" s="249">
        <f t="shared" ref="CD33" si="456">MIN(CC34+CD30+CD41+CD42,CD32)</f>
        <v>0</v>
      </c>
      <c r="CE33" s="249">
        <f t="shared" ref="CE33" si="457">MIN(CD34+CE30+CE41+CE42,CE32)</f>
        <v>0</v>
      </c>
      <c r="CF33" s="249">
        <f t="shared" ref="CF33" si="458">MIN(CE34+CF30+CF41+CF42,CF32)</f>
        <v>0</v>
      </c>
      <c r="CG33" s="249">
        <f t="shared" ref="CG33" si="459">MIN(CF34+CG30+CG41+CG42,CG32)</f>
        <v>0</v>
      </c>
      <c r="CH33" s="249">
        <f t="shared" ref="CH33" si="460">MIN(CG34+CH30+CH41+CH42,CH32)</f>
        <v>0</v>
      </c>
      <c r="CI33" s="249">
        <f t="shared" ref="CI33" si="461">MIN(CH34+CI30+CI41+CI42,CI32)</f>
        <v>0</v>
      </c>
      <c r="CJ33" s="249">
        <f t="shared" ref="CJ33" si="462">MIN(CI34+CJ30+CJ41+CJ42,CJ32)</f>
        <v>0</v>
      </c>
      <c r="CK33" s="249">
        <f t="shared" ref="CK33" si="463">MIN(CJ34+CK30+CK41+CK42,CK32)</f>
        <v>0</v>
      </c>
      <c r="CL33" s="249">
        <f t="shared" ref="CL33" si="464">MIN(CK34+CL30+CL41+CL42,CL32)</f>
        <v>0</v>
      </c>
      <c r="CM33" s="249">
        <f t="shared" ref="CM33" si="465">MIN(CL34+CM30+CM41+CM42,CM32)</f>
        <v>0</v>
      </c>
      <c r="CN33" s="249">
        <f t="shared" ref="CN33" si="466">MIN(CM34+CN30+CN41+CN42,CN32)</f>
        <v>0</v>
      </c>
      <c r="CO33" s="249">
        <f t="shared" ref="CO33" si="467">MIN(CN34+CO30+CO41+CO42,CO32)</f>
        <v>0</v>
      </c>
      <c r="CP33" s="249">
        <f t="shared" ref="CP33" si="468">MIN(CO34+CP30+CP41+CP42,CP32)</f>
        <v>0</v>
      </c>
      <c r="CQ33" s="249">
        <f t="shared" ref="CQ33" si="469">MIN(CP34+CQ30+CQ41+CQ42,CQ32)</f>
        <v>0</v>
      </c>
      <c r="CR33" s="249">
        <f t="shared" ref="CR33" si="470">MIN(CQ34+CR30+CR41+CR42,CR32)</f>
        <v>0</v>
      </c>
      <c r="CS33" s="249">
        <f t="shared" ref="CS33" si="471">MIN(CR34+CS30+CS41+CS42,CS32)</f>
        <v>0</v>
      </c>
      <c r="CT33" s="249">
        <f t="shared" ref="CT33" si="472">MIN(CS34+CT30+CT41+CT42,CT32)</f>
        <v>0</v>
      </c>
      <c r="CU33" s="249">
        <f t="shared" ref="CU33" si="473">MIN(CT34+CU30+CU41+CU42,CU32)</f>
        <v>0</v>
      </c>
      <c r="CV33" s="249">
        <f t="shared" ref="CV33" si="474">MIN(CU34+CV30+CV41+CV42,CV32)</f>
        <v>0</v>
      </c>
      <c r="CW33" s="249">
        <f t="shared" ref="CW33" si="475">MIN(CV34+CW30+CW41+CW42,CW32)</f>
        <v>0</v>
      </c>
      <c r="CX33" s="249">
        <f t="shared" ref="CX33" si="476">MIN(CW34+CX30+CX41+CX42,CX32)</f>
        <v>0</v>
      </c>
      <c r="CY33" s="249">
        <f t="shared" ref="CY33" si="477">MIN(CX34+CY30+CY41+CY42,CY32)</f>
        <v>0</v>
      </c>
      <c r="CZ33" s="249">
        <f t="shared" ref="CZ33" si="478">MIN(CY34+CZ30+CZ41+CZ42,CZ32)</f>
        <v>0</v>
      </c>
      <c r="DA33" s="249">
        <f t="shared" ref="DA33" si="479">MIN(CZ34+DA30+DA41+DA42,DA32)</f>
        <v>0</v>
      </c>
      <c r="DB33" s="249">
        <f t="shared" ref="DB33" si="480">MIN(DA34+DB30+DB41+DB42,DB32)</f>
        <v>0</v>
      </c>
      <c r="DC33" s="249">
        <f t="shared" ref="DC33" si="481">MIN(DB34+DC30+DC41+DC42,DC32)</f>
        <v>0</v>
      </c>
      <c r="DD33" s="249">
        <f t="shared" ref="DD33" si="482">MIN(DC34+DD30+DD41+DD42,DD32)</f>
        <v>0</v>
      </c>
      <c r="DE33" s="249">
        <f t="shared" ref="DE33" si="483">MIN(DD34+DE30+DE41+DE42,DE32)</f>
        <v>0</v>
      </c>
      <c r="DF33" s="249">
        <f t="shared" ref="DF33" si="484">MIN(DE34+DF30+DF41+DF42,DF32)</f>
        <v>0</v>
      </c>
      <c r="DG33" s="249">
        <f t="shared" ref="DG33" si="485">MIN(DF34+DG30+DG41+DG42,DG32)</f>
        <v>0</v>
      </c>
      <c r="DH33" s="249">
        <f t="shared" ref="DH33" si="486">MIN(DG34+DH30+DH41+DH42,DH32)</f>
        <v>0</v>
      </c>
      <c r="DI33" s="249">
        <f t="shared" ref="DI33" si="487">MIN(DH34+DI30+DI41+DI42,DI32)</f>
        <v>0</v>
      </c>
      <c r="DJ33" s="249">
        <f t="shared" ref="DJ33" si="488">MIN(DI34+DJ30+DJ41+DJ42,DJ32)</f>
        <v>0</v>
      </c>
      <c r="DK33" s="249">
        <f t="shared" ref="DK33" si="489">MIN(DJ34+DK30+DK41+DK42,DK32)</f>
        <v>0</v>
      </c>
      <c r="DL33" s="249">
        <f t="shared" ref="DL33" si="490">MIN(DK34+DL30+DL41+DL42,DL32)</f>
        <v>0</v>
      </c>
      <c r="DM33" s="249">
        <f t="shared" ref="DM33" si="491">MIN(DL34+DM30+DM41+DM42,DM32)</f>
        <v>0</v>
      </c>
      <c r="DN33" s="249">
        <f t="shared" ref="DN33" si="492">MIN(DM34+DN30+DN41+DN42,DN32)</f>
        <v>0</v>
      </c>
      <c r="DO33" s="249">
        <f t="shared" ref="DO33" si="493">MIN(DN34+DO30+DO41+DO42,DO32)</f>
        <v>0</v>
      </c>
      <c r="DP33" s="249">
        <f t="shared" ref="DP33" si="494">MIN(DO34+DP30+DP41+DP42,DP32)</f>
        <v>0</v>
      </c>
      <c r="DQ33" s="249">
        <f t="shared" ref="DQ33" si="495">MIN(DP34+DQ30+DQ41+DQ42,DQ32)</f>
        <v>0</v>
      </c>
      <c r="DR33" s="249">
        <f t="shared" ref="DR33" si="496">MIN(DQ34+DR30+DR41+DR42,DR32)</f>
        <v>0</v>
      </c>
      <c r="DS33" s="249">
        <f t="shared" ref="DS33" si="497">MIN(DR34+DS30+DS41+DS42,DS32)</f>
        <v>0</v>
      </c>
      <c r="DT33" s="249">
        <f t="shared" ref="DT33" si="498">MIN(DS34+DT30+DT41+DT42,DT32)</f>
        <v>0</v>
      </c>
      <c r="DU33" s="249">
        <f t="shared" ref="DU33" si="499">MIN(DT34+DU30+DU41+DU42,DU32)</f>
        <v>0</v>
      </c>
      <c r="DV33" s="249">
        <f t="shared" ref="DV33" si="500">MIN(DU34+DV30+DV41+DV42,DV32)</f>
        <v>0</v>
      </c>
      <c r="DW33" s="249">
        <f t="shared" ref="DW33" si="501">MIN(DV34+DW30+DW41+DW42,DW32)</f>
        <v>0</v>
      </c>
      <c r="DX33" s="249">
        <f t="shared" ref="DX33" si="502">MIN(DW34+DX30+DX41+DX42,DX32)</f>
        <v>0</v>
      </c>
      <c r="DY33" s="249">
        <f t="shared" ref="DY33" si="503">MIN(DX34+DY30+DY41+DY42,DY32)</f>
        <v>0</v>
      </c>
      <c r="DZ33" s="249">
        <f t="shared" ref="DZ33" si="504">MIN(DY34+DZ30+DZ41+DZ42,DZ32)</f>
        <v>0</v>
      </c>
      <c r="EA33" s="249">
        <f t="shared" ref="EA33" si="505">MIN(DZ34+EA30+EA41+EA42,EA32)</f>
        <v>0</v>
      </c>
      <c r="EB33" s="249">
        <f t="shared" ref="EB33" si="506">MIN(EA34+EB30+EB41+EB42,EB32)</f>
        <v>0</v>
      </c>
      <c r="EC33" s="249">
        <f t="shared" ref="EC33" si="507">MIN(EB34+EC30+EC41+EC42,EC32)</f>
        <v>0</v>
      </c>
      <c r="ED33" s="249">
        <f t="shared" ref="ED33" si="508">MIN(EC34+ED30+ED41+ED42,ED32)</f>
        <v>0</v>
      </c>
      <c r="EE33" s="249">
        <f t="shared" ref="EE33" si="509">MIN(ED34+EE30+EE41+EE42,EE32)</f>
        <v>0</v>
      </c>
      <c r="EF33" s="249">
        <f t="shared" ref="EF33" si="510">MIN(EE34+EF30+EF41+EF42,EF32)</f>
        <v>0</v>
      </c>
      <c r="EG33" s="249">
        <f t="shared" ref="EG33" si="511">MIN(EF34+EG30+EG41+EG42,EG32)</f>
        <v>0</v>
      </c>
      <c r="EH33" s="249">
        <f t="shared" ref="EH33" si="512">MIN(EG34+EH30+EH41+EH42,EH32)</f>
        <v>0</v>
      </c>
      <c r="EI33" s="249">
        <f t="shared" ref="EI33" si="513">MIN(EH34+EI30+EI41+EI42,EI32)</f>
        <v>0</v>
      </c>
      <c r="EJ33" s="249">
        <f t="shared" ref="EJ33" si="514">MIN(EI34+EJ30+EJ41+EJ42,EJ32)</f>
        <v>0</v>
      </c>
      <c r="EK33" s="249">
        <f t="shared" ref="EK33" si="515">MIN(EJ34+EK30+EK41+EK42,EK32)</f>
        <v>0</v>
      </c>
      <c r="EL33" s="249">
        <f t="shared" ref="EL33" si="516">MIN(EK34+EL30+EL41+EL42,EL32)</f>
        <v>0</v>
      </c>
      <c r="EM33" s="249">
        <f t="shared" ref="EM33" si="517">MIN(EL34+EM30+EM41+EM42,EM32)</f>
        <v>0</v>
      </c>
      <c r="EN33" s="249">
        <f t="shared" ref="EN33" si="518">MIN(EM34+EN30+EN41+EN42,EN32)</f>
        <v>0</v>
      </c>
      <c r="EO33" s="249">
        <f t="shared" ref="EO33" si="519">MIN(EN34+EO30+EO41+EO42,EO32)</f>
        <v>0</v>
      </c>
      <c r="EP33" s="249">
        <f t="shared" ref="EP33" si="520">MIN(EO34+EP30+EP41+EP42,EP32)</f>
        <v>0</v>
      </c>
      <c r="EQ33" s="249">
        <f t="shared" ref="EQ33" si="521">MIN(EP34+EQ30+EQ41+EQ42,EQ32)</f>
        <v>0</v>
      </c>
      <c r="ER33" s="249">
        <f t="shared" ref="ER33" si="522">MIN(EQ34+ER30+ER41+ER42,ER32)</f>
        <v>0</v>
      </c>
      <c r="ES33" s="249">
        <f t="shared" ref="ES33" si="523">MIN(ER34+ES30+ES41+ES42,ES32)</f>
        <v>0</v>
      </c>
      <c r="ET33" s="249">
        <f t="shared" ref="ET33" si="524">MIN(ES34+ET30+ET41+ET42,ET32)</f>
        <v>0</v>
      </c>
      <c r="EU33" s="249">
        <f t="shared" ref="EU33" si="525">MIN(ET34+EU30+EU41+EU42,EU32)</f>
        <v>0</v>
      </c>
      <c r="EV33" s="249">
        <f t="shared" ref="EV33" si="526">MIN(EU34+EV30+EV41+EV42,EV32)</f>
        <v>0</v>
      </c>
      <c r="EW33" s="249">
        <f t="shared" ref="EW33" si="527">MIN(EV34+EW30+EW41+EW42,EW32)</f>
        <v>0</v>
      </c>
      <c r="EX33" s="249">
        <f t="shared" ref="EX33" si="528">MIN(EW34+EX30+EX41+EX42,EX32)</f>
        <v>0</v>
      </c>
      <c r="EY33" s="249">
        <f t="shared" ref="EY33" si="529">MIN(EX34+EY30+EY41+EY42,EY32)</f>
        <v>0</v>
      </c>
      <c r="EZ33" s="249">
        <f t="shared" ref="EZ33" si="530">MIN(EY34+EZ30+EZ41+EZ42,EZ32)</f>
        <v>0</v>
      </c>
      <c r="FA33" s="249">
        <f t="shared" ref="FA33" si="531">MIN(EZ34+FA30+FA41+FA42,FA32)</f>
        <v>0</v>
      </c>
      <c r="FB33" s="249">
        <f t="shared" ref="FB33" si="532">MIN(FA34+FB30+FB41+FB42,FB32)</f>
        <v>0</v>
      </c>
      <c r="FC33" s="249">
        <f t="shared" ref="FC33" si="533">MIN(FB34+FC30+FC41+FC42,FC32)</f>
        <v>0</v>
      </c>
      <c r="FD33" s="249">
        <f t="shared" ref="FD33" si="534">MIN(FC34+FD30+FD41+FD42,FD32)</f>
        <v>0</v>
      </c>
      <c r="FE33" s="249">
        <f t="shared" ref="FE33" si="535">MIN(FD34+FE30+FE41+FE42,FE32)</f>
        <v>0</v>
      </c>
      <c r="FF33" s="249">
        <f t="shared" ref="FF33" si="536">MIN(FE34+FF30+FF41+FF42,FF32)</f>
        <v>0</v>
      </c>
      <c r="FG33" s="249">
        <f t="shared" ref="FG33" si="537">MIN(FF34+FG30+FG41+FG42,FG32)</f>
        <v>0</v>
      </c>
      <c r="FH33" s="249">
        <f t="shared" ref="FH33" si="538">MIN(FG34+FH30+FH41+FH42,FH32)</f>
        <v>0</v>
      </c>
      <c r="FI33" s="249">
        <f t="shared" ref="FI33" si="539">MIN(FH34+FI30+FI41+FI42,FI32)</f>
        <v>0</v>
      </c>
      <c r="FJ33" s="249">
        <f t="shared" ref="FJ33" si="540">MIN(FI34+FJ30+FJ41+FJ42,FJ32)</f>
        <v>0</v>
      </c>
      <c r="FK33" s="249">
        <f t="shared" ref="FK33" si="541">MIN(FJ34+FK30+FK41+FK42,FK32)</f>
        <v>0</v>
      </c>
      <c r="FL33" s="249">
        <f t="shared" ref="FL33" si="542">MIN(FK34+FL30+FL41+FL42,FL32)</f>
        <v>0</v>
      </c>
      <c r="FM33" s="249">
        <f t="shared" ref="FM33" si="543">MIN(FL34+FM30+FM41+FM42,FM32)</f>
        <v>0</v>
      </c>
      <c r="FN33" s="249">
        <f t="shared" ref="FN33" si="544">MIN(FM34+FN30+FN41+FN42,FN32)</f>
        <v>0</v>
      </c>
      <c r="FO33" s="249">
        <f t="shared" ref="FO33" si="545">MIN(FN34+FO30+FO41+FO42,FO32)</f>
        <v>0</v>
      </c>
      <c r="FP33" s="249">
        <f t="shared" ref="FP33" si="546">MIN(FO34+FP30+FP41+FP42,FP32)</f>
        <v>0</v>
      </c>
      <c r="FQ33" s="250">
        <f t="shared" ref="FQ33" si="547">MIN(FP34+FQ30+FQ41+FQ42,FQ32)</f>
        <v>0</v>
      </c>
      <c r="FR33" s="191"/>
      <c r="FS33" s="191"/>
      <c r="FT33" s="191"/>
      <c r="FU33" s="191"/>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c r="GU33" s="95"/>
      <c r="GV33" s="95"/>
      <c r="GW33" s="95"/>
      <c r="GX33" s="95"/>
      <c r="GY33" s="95"/>
      <c r="GZ33" s="95"/>
      <c r="HA33" s="95"/>
      <c r="HB33" s="95"/>
      <c r="HC33" s="95"/>
      <c r="HD33" s="95"/>
      <c r="HE33" s="95"/>
      <c r="HF33" s="95"/>
      <c r="HG33" s="95"/>
      <c r="HH33" s="95"/>
      <c r="HI33" s="95"/>
      <c r="HJ33" s="95"/>
      <c r="HK33" s="95"/>
      <c r="HL33" s="95"/>
      <c r="HM33" s="95"/>
      <c r="HN33" s="95"/>
      <c r="HO33" s="95"/>
      <c r="HP33" s="95"/>
      <c r="HQ33" s="95"/>
      <c r="HR33" s="95"/>
      <c r="HS33" s="95"/>
      <c r="HT33" s="95"/>
      <c r="HU33" s="95"/>
      <c r="HV33" s="95"/>
      <c r="HW33" s="95"/>
      <c r="HX33" s="95"/>
      <c r="HY33" s="95"/>
      <c r="HZ33" s="95"/>
      <c r="IA33" s="95"/>
      <c r="IB33" s="95"/>
      <c r="IC33" s="95"/>
      <c r="ID33" s="95"/>
      <c r="IE33" s="95"/>
      <c r="IF33" s="95"/>
      <c r="IG33" s="95"/>
      <c r="IH33" s="95"/>
      <c r="II33" s="95"/>
      <c r="IJ33" s="95"/>
      <c r="IK33" s="95"/>
      <c r="IL33" s="95"/>
      <c r="IM33" s="95"/>
      <c r="IN33" s="95"/>
      <c r="IO33" s="95"/>
      <c r="IP33" s="95"/>
      <c r="IQ33" s="95"/>
      <c r="IR33" s="95"/>
      <c r="IS33" s="95"/>
      <c r="IT33" s="95"/>
      <c r="IU33" s="95"/>
      <c r="IV33" s="95"/>
      <c r="IW33" s="95"/>
      <c r="IX33" s="95"/>
      <c r="IY33" s="95"/>
      <c r="IZ33" s="95"/>
      <c r="JA33" s="95"/>
      <c r="JB33" s="95"/>
      <c r="JC33" s="95"/>
      <c r="JD33" s="95"/>
      <c r="JE33" s="95"/>
      <c r="JF33" s="95"/>
      <c r="JG33" s="95"/>
      <c r="JH33" s="95"/>
      <c r="JI33" s="95"/>
      <c r="JJ33" s="95"/>
      <c r="JK33" s="95"/>
      <c r="JL33" s="95"/>
      <c r="JM33" s="95"/>
      <c r="JN33" s="95"/>
      <c r="JO33" s="95"/>
      <c r="JP33" s="95"/>
      <c r="JQ33" s="95"/>
      <c r="JR33" s="95"/>
      <c r="JS33" s="95"/>
    </row>
    <row r="34" spans="1:279" s="16" customFormat="1" x14ac:dyDescent="0.2">
      <c r="A34" s="124"/>
      <c r="B34" s="138" t="s">
        <v>148</v>
      </c>
      <c r="C34" s="73"/>
      <c r="D34" s="73"/>
      <c r="E34" s="165"/>
      <c r="F34" s="165"/>
      <c r="G34" s="31" t="s">
        <v>149</v>
      </c>
      <c r="H34" s="31"/>
      <c r="I34" s="31"/>
      <c r="J34" s="166">
        <f>J30+SUM(J41:J42)+I34-J33</f>
        <v>0</v>
      </c>
      <c r="K34" s="166">
        <f t="shared" ref="K34:AC34" si="548">K30+SUM(K41:K42)+J34-K33</f>
        <v>0</v>
      </c>
      <c r="L34" s="166">
        <f t="shared" si="548"/>
        <v>0</v>
      </c>
      <c r="M34" s="166">
        <f t="shared" si="548"/>
        <v>857646.19623526419</v>
      </c>
      <c r="N34" s="166">
        <f t="shared" si="548"/>
        <v>5715052.6701051723</v>
      </c>
      <c r="O34" s="166">
        <f t="shared" si="548"/>
        <v>10710589.843301661</v>
      </c>
      <c r="P34" s="166">
        <f t="shared" si="548"/>
        <v>15650104.180897122</v>
      </c>
      <c r="Q34" s="166">
        <f t="shared" si="548"/>
        <v>20349236.391682386</v>
      </c>
      <c r="R34" s="166">
        <f t="shared" si="548"/>
        <v>24654133.488753233</v>
      </c>
      <c r="S34" s="166">
        <f t="shared" si="548"/>
        <v>28456334.508700807</v>
      </c>
      <c r="T34" s="166">
        <f t="shared" si="548"/>
        <v>28693470.629606646</v>
      </c>
      <c r="U34" s="166">
        <f t="shared" si="548"/>
        <v>28932582.884853367</v>
      </c>
      <c r="V34" s="166">
        <f t="shared" si="548"/>
        <v>29173687.742227145</v>
      </c>
      <c r="W34" s="166">
        <f t="shared" si="548"/>
        <v>29416801.806745704</v>
      </c>
      <c r="X34" s="166">
        <f t="shared" si="548"/>
        <v>29661941.821801919</v>
      </c>
      <c r="Y34" s="166">
        <f t="shared" si="548"/>
        <v>29909124.670316935</v>
      </c>
      <c r="Z34" s="166">
        <f t="shared" si="548"/>
        <v>30158367.37590291</v>
      </c>
      <c r="AA34" s="166">
        <f t="shared" si="548"/>
        <v>0</v>
      </c>
      <c r="AB34" s="166">
        <f t="shared" si="548"/>
        <v>0</v>
      </c>
      <c r="AC34" s="166">
        <f t="shared" si="548"/>
        <v>0</v>
      </c>
      <c r="AD34" s="166">
        <f t="shared" ref="AD34" si="549">AD30+SUM(AD41:AD42)+AC34-AD33</f>
        <v>0</v>
      </c>
      <c r="AE34" s="166">
        <f t="shared" ref="AE34" si="550">AE30+SUM(AE41:AE42)+AD34-AE33</f>
        <v>0</v>
      </c>
      <c r="AF34" s="166">
        <f t="shared" ref="AF34" si="551">AF30+SUM(AF41:AF42)+AE34-AF33</f>
        <v>0</v>
      </c>
      <c r="AG34" s="166">
        <f t="shared" ref="AG34" si="552">AG30+SUM(AG41:AG42)+AF34-AG33</f>
        <v>0</v>
      </c>
      <c r="AH34" s="166">
        <f t="shared" ref="AH34" si="553">AH30+SUM(AH41:AH42)+AG34-AH33</f>
        <v>0</v>
      </c>
      <c r="AI34" s="166">
        <f t="shared" ref="AI34" si="554">AI30+SUM(AI41:AI42)+AH34-AI33</f>
        <v>0</v>
      </c>
      <c r="AJ34" s="166">
        <f t="shared" ref="AJ34" si="555">AJ30+SUM(AJ41:AJ42)+AI34-AJ33</f>
        <v>0</v>
      </c>
      <c r="AK34" s="166">
        <f t="shared" ref="AK34" si="556">AK30+SUM(AK41:AK42)+AJ34-AK33</f>
        <v>0</v>
      </c>
      <c r="AL34" s="166">
        <f t="shared" ref="AL34" si="557">AL30+SUM(AL41:AL42)+AK34-AL33</f>
        <v>0</v>
      </c>
      <c r="AM34" s="166">
        <f t="shared" ref="AM34" si="558">AM30+SUM(AM41:AM42)+AL34-AM33</f>
        <v>0</v>
      </c>
      <c r="AN34" s="166">
        <f t="shared" ref="AN34" si="559">AN30+SUM(AN41:AN42)+AM34-AN33</f>
        <v>0</v>
      </c>
      <c r="AO34" s="166">
        <f t="shared" ref="AO34" si="560">AO30+SUM(AO41:AO42)+AN34-AO33</f>
        <v>0</v>
      </c>
      <c r="AP34" s="166">
        <f t="shared" ref="AP34" si="561">AP30+SUM(AP41:AP42)+AO34-AP33</f>
        <v>0</v>
      </c>
      <c r="AQ34" s="166">
        <f t="shared" ref="AQ34" si="562">AQ30+SUM(AQ41:AQ42)+AP34-AQ33</f>
        <v>0</v>
      </c>
      <c r="AR34" s="166">
        <f t="shared" ref="AR34" si="563">AR30+SUM(AR41:AR42)+AQ34-AR33</f>
        <v>0</v>
      </c>
      <c r="AS34" s="166">
        <f t="shared" ref="AS34" si="564">AS30+SUM(AS41:AS42)+AR34-AS33</f>
        <v>0</v>
      </c>
      <c r="AT34" s="166">
        <f t="shared" ref="AT34" si="565">AT30+SUM(AT41:AT42)+AS34-AT33</f>
        <v>0</v>
      </c>
      <c r="AU34" s="166">
        <f t="shared" ref="AU34" si="566">AU30+SUM(AU41:AU42)+AT34-AU33</f>
        <v>0</v>
      </c>
      <c r="AV34" s="166">
        <f t="shared" ref="AV34" si="567">AV30+SUM(AV41:AV42)+AU34-AV33</f>
        <v>0</v>
      </c>
      <c r="AW34" s="166">
        <f t="shared" ref="AW34" si="568">AW30+SUM(AW41:AW42)+AV34-AW33</f>
        <v>0</v>
      </c>
      <c r="AX34" s="166">
        <f t="shared" ref="AX34" si="569">AX30+SUM(AX41:AX42)+AW34-AX33</f>
        <v>0</v>
      </c>
      <c r="AY34" s="166">
        <f t="shared" ref="AY34" si="570">AY30+SUM(AY41:AY42)+AX34-AY33</f>
        <v>0</v>
      </c>
      <c r="AZ34" s="166">
        <f t="shared" ref="AZ34" si="571">AZ30+SUM(AZ41:AZ42)+AY34-AZ33</f>
        <v>0</v>
      </c>
      <c r="BA34" s="166">
        <f t="shared" ref="BA34" si="572">BA30+SUM(BA41:BA42)+AZ34-BA33</f>
        <v>0</v>
      </c>
      <c r="BB34" s="166">
        <f t="shared" ref="BB34" si="573">BB30+SUM(BB41:BB42)+BA34-BB33</f>
        <v>0</v>
      </c>
      <c r="BC34" s="166">
        <f t="shared" ref="BC34" si="574">BC30+SUM(BC41:BC42)+BB34-BC33</f>
        <v>0</v>
      </c>
      <c r="BD34" s="166">
        <f t="shared" ref="BD34" si="575">BD30+SUM(BD41:BD42)+BC34-BD33</f>
        <v>0</v>
      </c>
      <c r="BE34" s="166">
        <f t="shared" ref="BE34" si="576">BE30+SUM(BE41:BE42)+BD34-BE33</f>
        <v>0</v>
      </c>
      <c r="BF34" s="166">
        <f t="shared" ref="BF34" si="577">BF30+SUM(BF41:BF42)+BE34-BF33</f>
        <v>0</v>
      </c>
      <c r="BG34" s="166">
        <f t="shared" ref="BG34" si="578">BG30+SUM(BG41:BG42)+BF34-BG33</f>
        <v>0</v>
      </c>
      <c r="BH34" s="166">
        <f t="shared" ref="BH34" si="579">BH30+SUM(BH41:BH42)+BG34-BH33</f>
        <v>0</v>
      </c>
      <c r="BI34" s="166">
        <f t="shared" ref="BI34" si="580">BI30+SUM(BI41:BI42)+BH34-BI33</f>
        <v>0</v>
      </c>
      <c r="BJ34" s="166">
        <f t="shared" ref="BJ34" si="581">BJ30+SUM(BJ41:BJ42)+BI34-BJ33</f>
        <v>0</v>
      </c>
      <c r="BK34" s="166">
        <f t="shared" ref="BK34" si="582">BK30+SUM(BK41:BK42)+BJ34-BK33</f>
        <v>0</v>
      </c>
      <c r="BL34" s="166">
        <f t="shared" ref="BL34" si="583">BL30+SUM(BL41:BL42)+BK34-BL33</f>
        <v>0</v>
      </c>
      <c r="BM34" s="166">
        <f t="shared" ref="BM34" si="584">BM30+SUM(BM41:BM42)+BL34-BM33</f>
        <v>0</v>
      </c>
      <c r="BN34" s="166">
        <f t="shared" ref="BN34" si="585">BN30+SUM(BN41:BN42)+BM34-BN33</f>
        <v>0</v>
      </c>
      <c r="BO34" s="166">
        <f t="shared" ref="BO34" si="586">BO30+SUM(BO41:BO42)+BN34-BO33</f>
        <v>0</v>
      </c>
      <c r="BP34" s="166">
        <f t="shared" ref="BP34" si="587">BP30+SUM(BP41:BP42)+BO34-BP33</f>
        <v>0</v>
      </c>
      <c r="BQ34" s="166">
        <f t="shared" ref="BQ34" si="588">BQ30+SUM(BQ41:BQ42)+BP34-BQ33</f>
        <v>0</v>
      </c>
      <c r="BR34" s="166">
        <f t="shared" ref="BR34" si="589">BR30+SUM(BR41:BR42)+BQ34-BR33</f>
        <v>0</v>
      </c>
      <c r="BS34" s="166">
        <f t="shared" ref="BS34" si="590">BS30+SUM(BS41:BS42)+BR34-BS33</f>
        <v>0</v>
      </c>
      <c r="BT34" s="166">
        <f t="shared" ref="BT34" si="591">BT30+SUM(BT41:BT42)+BS34-BT33</f>
        <v>0</v>
      </c>
      <c r="BU34" s="166">
        <f t="shared" ref="BU34" si="592">BU30+SUM(BU41:BU42)+BT34-BU33</f>
        <v>0</v>
      </c>
      <c r="BV34" s="166">
        <f t="shared" ref="BV34" si="593">BV30+SUM(BV41:BV42)+BU34-BV33</f>
        <v>0</v>
      </c>
      <c r="BW34" s="166">
        <f t="shared" ref="BW34" si="594">BW30+SUM(BW41:BW42)+BV34-BW33</f>
        <v>0</v>
      </c>
      <c r="BX34" s="166">
        <f t="shared" ref="BX34" si="595">BX30+SUM(BX41:BX42)+BW34-BX33</f>
        <v>0</v>
      </c>
      <c r="BY34" s="166">
        <f t="shared" ref="BY34" si="596">BY30+SUM(BY41:BY42)+BX34-BY33</f>
        <v>0</v>
      </c>
      <c r="BZ34" s="166">
        <f t="shared" ref="BZ34" si="597">BZ30+SUM(BZ41:BZ42)+BY34-BZ33</f>
        <v>0</v>
      </c>
      <c r="CA34" s="166">
        <f t="shared" ref="CA34" si="598">CA30+SUM(CA41:CA42)+BZ34-CA33</f>
        <v>0</v>
      </c>
      <c r="CB34" s="166">
        <f t="shared" ref="CB34" si="599">CB30+SUM(CB41:CB42)+CA34-CB33</f>
        <v>0</v>
      </c>
      <c r="CC34" s="166">
        <f t="shared" ref="CC34" si="600">CC30+SUM(CC41:CC42)+CB34-CC33</f>
        <v>0</v>
      </c>
      <c r="CD34" s="166">
        <f t="shared" ref="CD34" si="601">CD30+SUM(CD41:CD42)+CC34-CD33</f>
        <v>0</v>
      </c>
      <c r="CE34" s="166">
        <f t="shared" ref="CE34" si="602">CE30+SUM(CE41:CE42)+CD34-CE33</f>
        <v>0</v>
      </c>
      <c r="CF34" s="166">
        <f t="shared" ref="CF34" si="603">CF30+SUM(CF41:CF42)+CE34-CF33</f>
        <v>0</v>
      </c>
      <c r="CG34" s="166">
        <f t="shared" ref="CG34" si="604">CG30+SUM(CG41:CG42)+CF34-CG33</f>
        <v>0</v>
      </c>
      <c r="CH34" s="166">
        <f t="shared" ref="CH34" si="605">CH30+SUM(CH41:CH42)+CG34-CH33</f>
        <v>0</v>
      </c>
      <c r="CI34" s="166">
        <f t="shared" ref="CI34" si="606">CI30+SUM(CI41:CI42)+CH34-CI33</f>
        <v>0</v>
      </c>
      <c r="CJ34" s="166">
        <f t="shared" ref="CJ34" si="607">CJ30+SUM(CJ41:CJ42)+CI34-CJ33</f>
        <v>0</v>
      </c>
      <c r="CK34" s="166">
        <f t="shared" ref="CK34" si="608">CK30+SUM(CK41:CK42)+CJ34-CK33</f>
        <v>0</v>
      </c>
      <c r="CL34" s="166">
        <f t="shared" ref="CL34" si="609">CL30+SUM(CL41:CL42)+CK34-CL33</f>
        <v>0</v>
      </c>
      <c r="CM34" s="166">
        <f t="shared" ref="CM34" si="610">CM30+SUM(CM41:CM42)+CL34-CM33</f>
        <v>0</v>
      </c>
      <c r="CN34" s="166">
        <f t="shared" ref="CN34" si="611">CN30+SUM(CN41:CN42)+CM34-CN33</f>
        <v>0</v>
      </c>
      <c r="CO34" s="166">
        <f t="shared" ref="CO34" si="612">CO30+SUM(CO41:CO42)+CN34-CO33</f>
        <v>0</v>
      </c>
      <c r="CP34" s="166">
        <f t="shared" ref="CP34" si="613">CP30+SUM(CP41:CP42)+CO34-CP33</f>
        <v>0</v>
      </c>
      <c r="CQ34" s="166">
        <f t="shared" ref="CQ34" si="614">CQ30+SUM(CQ41:CQ42)+CP34-CQ33</f>
        <v>0</v>
      </c>
      <c r="CR34" s="166">
        <f t="shared" ref="CR34" si="615">CR30+SUM(CR41:CR42)+CQ34-CR33</f>
        <v>0</v>
      </c>
      <c r="CS34" s="166">
        <f t="shared" ref="CS34" si="616">CS30+SUM(CS41:CS42)+CR34-CS33</f>
        <v>0</v>
      </c>
      <c r="CT34" s="166">
        <f t="shared" ref="CT34" si="617">CT30+SUM(CT41:CT42)+CS34-CT33</f>
        <v>0</v>
      </c>
      <c r="CU34" s="166">
        <f t="shared" ref="CU34" si="618">CU30+SUM(CU41:CU42)+CT34-CU33</f>
        <v>0</v>
      </c>
      <c r="CV34" s="166">
        <f t="shared" ref="CV34" si="619">CV30+SUM(CV41:CV42)+CU34-CV33</f>
        <v>0</v>
      </c>
      <c r="CW34" s="166">
        <f t="shared" ref="CW34" si="620">CW30+SUM(CW41:CW42)+CV34-CW33</f>
        <v>0</v>
      </c>
      <c r="CX34" s="166">
        <f t="shared" ref="CX34" si="621">CX30+SUM(CX41:CX42)+CW34-CX33</f>
        <v>0</v>
      </c>
      <c r="CY34" s="166">
        <f t="shared" ref="CY34" si="622">CY30+SUM(CY41:CY42)+CX34-CY33</f>
        <v>0</v>
      </c>
      <c r="CZ34" s="166">
        <f t="shared" ref="CZ34" si="623">CZ30+SUM(CZ41:CZ42)+CY34-CZ33</f>
        <v>0</v>
      </c>
      <c r="DA34" s="166">
        <f t="shared" ref="DA34" si="624">DA30+SUM(DA41:DA42)+CZ34-DA33</f>
        <v>0</v>
      </c>
      <c r="DB34" s="166">
        <f t="shared" ref="DB34" si="625">DB30+SUM(DB41:DB42)+DA34-DB33</f>
        <v>0</v>
      </c>
      <c r="DC34" s="166">
        <f t="shared" ref="DC34" si="626">DC30+SUM(DC41:DC42)+DB34-DC33</f>
        <v>0</v>
      </c>
      <c r="DD34" s="166">
        <f t="shared" ref="DD34" si="627">DD30+SUM(DD41:DD42)+DC34-DD33</f>
        <v>0</v>
      </c>
      <c r="DE34" s="166">
        <f t="shared" ref="DE34" si="628">DE30+SUM(DE41:DE42)+DD34-DE33</f>
        <v>0</v>
      </c>
      <c r="DF34" s="166">
        <f t="shared" ref="DF34" si="629">DF30+SUM(DF41:DF42)+DE34-DF33</f>
        <v>0</v>
      </c>
      <c r="DG34" s="166">
        <f t="shared" ref="DG34" si="630">DG30+SUM(DG41:DG42)+DF34-DG33</f>
        <v>0</v>
      </c>
      <c r="DH34" s="166">
        <f t="shared" ref="DH34" si="631">DH30+SUM(DH41:DH42)+DG34-DH33</f>
        <v>0</v>
      </c>
      <c r="DI34" s="166">
        <f t="shared" ref="DI34" si="632">DI30+SUM(DI41:DI42)+DH34-DI33</f>
        <v>0</v>
      </c>
      <c r="DJ34" s="166">
        <f t="shared" ref="DJ34" si="633">DJ30+SUM(DJ41:DJ42)+DI34-DJ33</f>
        <v>0</v>
      </c>
      <c r="DK34" s="166">
        <f t="shared" ref="DK34" si="634">DK30+SUM(DK41:DK42)+DJ34-DK33</f>
        <v>0</v>
      </c>
      <c r="DL34" s="166">
        <f t="shared" ref="DL34" si="635">DL30+SUM(DL41:DL42)+DK34-DL33</f>
        <v>0</v>
      </c>
      <c r="DM34" s="166">
        <f t="shared" ref="DM34" si="636">DM30+SUM(DM41:DM42)+DL34-DM33</f>
        <v>0</v>
      </c>
      <c r="DN34" s="166">
        <f t="shared" ref="DN34" si="637">DN30+SUM(DN41:DN42)+DM34-DN33</f>
        <v>0</v>
      </c>
      <c r="DO34" s="166">
        <f t="shared" ref="DO34" si="638">DO30+SUM(DO41:DO42)+DN34-DO33</f>
        <v>0</v>
      </c>
      <c r="DP34" s="166">
        <f t="shared" ref="DP34" si="639">DP30+SUM(DP41:DP42)+DO34-DP33</f>
        <v>0</v>
      </c>
      <c r="DQ34" s="166">
        <f t="shared" ref="DQ34" si="640">DQ30+SUM(DQ41:DQ42)+DP34-DQ33</f>
        <v>0</v>
      </c>
      <c r="DR34" s="166">
        <f t="shared" ref="DR34" si="641">DR30+SUM(DR41:DR42)+DQ34-DR33</f>
        <v>0</v>
      </c>
      <c r="DS34" s="166">
        <f t="shared" ref="DS34" si="642">DS30+SUM(DS41:DS42)+DR34-DS33</f>
        <v>0</v>
      </c>
      <c r="DT34" s="166">
        <f t="shared" ref="DT34" si="643">DT30+SUM(DT41:DT42)+DS34-DT33</f>
        <v>0</v>
      </c>
      <c r="DU34" s="166">
        <f t="shared" ref="DU34" si="644">DU30+SUM(DU41:DU42)+DT34-DU33</f>
        <v>0</v>
      </c>
      <c r="DV34" s="166">
        <f t="shared" ref="DV34" si="645">DV30+SUM(DV41:DV42)+DU34-DV33</f>
        <v>0</v>
      </c>
      <c r="DW34" s="166">
        <f t="shared" ref="DW34" si="646">DW30+SUM(DW41:DW42)+DV34-DW33</f>
        <v>0</v>
      </c>
      <c r="DX34" s="166">
        <f t="shared" ref="DX34" si="647">DX30+SUM(DX41:DX42)+DW34-DX33</f>
        <v>0</v>
      </c>
      <c r="DY34" s="166">
        <f t="shared" ref="DY34" si="648">DY30+SUM(DY41:DY42)+DX34-DY33</f>
        <v>0</v>
      </c>
      <c r="DZ34" s="166">
        <f t="shared" ref="DZ34" si="649">DZ30+SUM(DZ41:DZ42)+DY34-DZ33</f>
        <v>0</v>
      </c>
      <c r="EA34" s="166">
        <f t="shared" ref="EA34" si="650">EA30+SUM(EA41:EA42)+DZ34-EA33</f>
        <v>0</v>
      </c>
      <c r="EB34" s="166">
        <f t="shared" ref="EB34" si="651">EB30+SUM(EB41:EB42)+EA34-EB33</f>
        <v>0</v>
      </c>
      <c r="EC34" s="166">
        <f t="shared" ref="EC34" si="652">EC30+SUM(EC41:EC42)+EB34-EC33</f>
        <v>0</v>
      </c>
      <c r="ED34" s="166">
        <f t="shared" ref="ED34" si="653">ED30+SUM(ED41:ED42)+EC34-ED33</f>
        <v>0</v>
      </c>
      <c r="EE34" s="166">
        <f t="shared" ref="EE34" si="654">EE30+SUM(EE41:EE42)+ED34-EE33</f>
        <v>0</v>
      </c>
      <c r="EF34" s="166">
        <f t="shared" ref="EF34" si="655">EF30+SUM(EF41:EF42)+EE34-EF33</f>
        <v>0</v>
      </c>
      <c r="EG34" s="166">
        <f t="shared" ref="EG34" si="656">EG30+SUM(EG41:EG42)+EF34-EG33</f>
        <v>0</v>
      </c>
      <c r="EH34" s="166">
        <f t="shared" ref="EH34" si="657">EH30+SUM(EH41:EH42)+EG34-EH33</f>
        <v>0</v>
      </c>
      <c r="EI34" s="166">
        <f t="shared" ref="EI34" si="658">EI30+SUM(EI41:EI42)+EH34-EI33</f>
        <v>0</v>
      </c>
      <c r="EJ34" s="166">
        <f t="shared" ref="EJ34" si="659">EJ30+SUM(EJ41:EJ42)+EI34-EJ33</f>
        <v>0</v>
      </c>
      <c r="EK34" s="166">
        <f t="shared" ref="EK34" si="660">EK30+SUM(EK41:EK42)+EJ34-EK33</f>
        <v>0</v>
      </c>
      <c r="EL34" s="166">
        <f t="shared" ref="EL34" si="661">EL30+SUM(EL41:EL42)+EK34-EL33</f>
        <v>0</v>
      </c>
      <c r="EM34" s="166">
        <f t="shared" ref="EM34" si="662">EM30+SUM(EM41:EM42)+EL34-EM33</f>
        <v>0</v>
      </c>
      <c r="EN34" s="166">
        <f t="shared" ref="EN34" si="663">EN30+SUM(EN41:EN42)+EM34-EN33</f>
        <v>0</v>
      </c>
      <c r="EO34" s="166">
        <f t="shared" ref="EO34" si="664">EO30+SUM(EO41:EO42)+EN34-EO33</f>
        <v>0</v>
      </c>
      <c r="EP34" s="166">
        <f t="shared" ref="EP34" si="665">EP30+SUM(EP41:EP42)+EO34-EP33</f>
        <v>0</v>
      </c>
      <c r="EQ34" s="166">
        <f t="shared" ref="EQ34" si="666">EQ30+SUM(EQ41:EQ42)+EP34-EQ33</f>
        <v>0</v>
      </c>
      <c r="ER34" s="166">
        <f t="shared" ref="ER34" si="667">ER30+SUM(ER41:ER42)+EQ34-ER33</f>
        <v>0</v>
      </c>
      <c r="ES34" s="166">
        <f t="shared" ref="ES34" si="668">ES30+SUM(ES41:ES42)+ER34-ES33</f>
        <v>0</v>
      </c>
      <c r="ET34" s="166">
        <f t="shared" ref="ET34" si="669">ET30+SUM(ET41:ET42)+ES34-ET33</f>
        <v>0</v>
      </c>
      <c r="EU34" s="166">
        <f t="shared" ref="EU34" si="670">EU30+SUM(EU41:EU42)+ET34-EU33</f>
        <v>0</v>
      </c>
      <c r="EV34" s="166">
        <f t="shared" ref="EV34" si="671">EV30+SUM(EV41:EV42)+EU34-EV33</f>
        <v>0</v>
      </c>
      <c r="EW34" s="166">
        <f t="shared" ref="EW34" si="672">EW30+SUM(EW41:EW42)+EV34-EW33</f>
        <v>0</v>
      </c>
      <c r="EX34" s="166">
        <f t="shared" ref="EX34" si="673">EX30+SUM(EX41:EX42)+EW34-EX33</f>
        <v>0</v>
      </c>
      <c r="EY34" s="166">
        <f t="shared" ref="EY34" si="674">EY30+SUM(EY41:EY42)+EX34-EY33</f>
        <v>0</v>
      </c>
      <c r="EZ34" s="166">
        <f t="shared" ref="EZ34" si="675">EZ30+SUM(EZ41:EZ42)+EY34-EZ33</f>
        <v>0</v>
      </c>
      <c r="FA34" s="166">
        <f t="shared" ref="FA34" si="676">FA30+SUM(FA41:FA42)+EZ34-FA33</f>
        <v>0</v>
      </c>
      <c r="FB34" s="166">
        <f t="shared" ref="FB34" si="677">FB30+SUM(FB41:FB42)+FA34-FB33</f>
        <v>0</v>
      </c>
      <c r="FC34" s="166">
        <f t="shared" ref="FC34" si="678">FC30+SUM(FC41:FC42)+FB34-FC33</f>
        <v>0</v>
      </c>
      <c r="FD34" s="166">
        <f t="shared" ref="FD34" si="679">FD30+SUM(FD41:FD42)+FC34-FD33</f>
        <v>0</v>
      </c>
      <c r="FE34" s="166">
        <f t="shared" ref="FE34" si="680">FE30+SUM(FE41:FE42)+FD34-FE33</f>
        <v>0</v>
      </c>
      <c r="FF34" s="166">
        <f t="shared" ref="FF34" si="681">FF30+SUM(FF41:FF42)+FE34-FF33</f>
        <v>0</v>
      </c>
      <c r="FG34" s="166">
        <f t="shared" ref="FG34" si="682">FG30+SUM(FG41:FG42)+FF34-FG33</f>
        <v>0</v>
      </c>
      <c r="FH34" s="166">
        <f t="shared" ref="FH34" si="683">FH30+SUM(FH41:FH42)+FG34-FH33</f>
        <v>0</v>
      </c>
      <c r="FI34" s="166">
        <f t="shared" ref="FI34" si="684">FI30+SUM(FI41:FI42)+FH34-FI33</f>
        <v>0</v>
      </c>
      <c r="FJ34" s="166">
        <f t="shared" ref="FJ34" si="685">FJ30+SUM(FJ41:FJ42)+FI34-FJ33</f>
        <v>0</v>
      </c>
      <c r="FK34" s="166">
        <f t="shared" ref="FK34" si="686">FK30+SUM(FK41:FK42)+FJ34-FK33</f>
        <v>0</v>
      </c>
      <c r="FL34" s="166">
        <f t="shared" ref="FL34" si="687">FL30+SUM(FL41:FL42)+FK34-FL33</f>
        <v>0</v>
      </c>
      <c r="FM34" s="166">
        <f t="shared" ref="FM34" si="688">FM30+SUM(FM41:FM42)+FL34-FM33</f>
        <v>0</v>
      </c>
      <c r="FN34" s="166">
        <f t="shared" ref="FN34" si="689">FN30+SUM(FN41:FN42)+FM34-FN33</f>
        <v>0</v>
      </c>
      <c r="FO34" s="166">
        <f t="shared" ref="FO34" si="690">FO30+SUM(FO41:FO42)+FN34-FO33</f>
        <v>0</v>
      </c>
      <c r="FP34" s="166">
        <f t="shared" ref="FP34" si="691">FP30+SUM(FP41:FP42)+FO34-FP33</f>
        <v>0</v>
      </c>
      <c r="FQ34" s="251">
        <f t="shared" ref="FQ34" si="692">FQ30+SUM(FQ41:FQ42)+FP34-FQ33</f>
        <v>0</v>
      </c>
      <c r="FR34" s="191"/>
      <c r="FS34" s="191"/>
      <c r="FT34" s="191"/>
      <c r="FU34" s="191"/>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c r="IV34" s="95"/>
      <c r="IW34" s="95"/>
      <c r="IX34" s="95"/>
      <c r="IY34" s="95"/>
      <c r="IZ34" s="95"/>
      <c r="JA34" s="95"/>
      <c r="JB34" s="95"/>
      <c r="JC34" s="95"/>
      <c r="JD34" s="95"/>
      <c r="JE34" s="95"/>
      <c r="JF34" s="95"/>
      <c r="JG34" s="95"/>
      <c r="JH34" s="95"/>
      <c r="JI34" s="95"/>
      <c r="JJ34" s="95"/>
      <c r="JK34" s="95"/>
      <c r="JL34" s="95"/>
      <c r="JM34" s="95"/>
      <c r="JN34" s="95"/>
      <c r="JO34" s="95"/>
      <c r="JP34" s="95"/>
      <c r="JQ34" s="95"/>
      <c r="JR34" s="95"/>
      <c r="JS34" s="95"/>
    </row>
    <row r="35" spans="1:279" s="16" customFormat="1" x14ac:dyDescent="0.2">
      <c r="A35" s="124"/>
      <c r="B35" s="131" t="s">
        <v>150</v>
      </c>
      <c r="C35" s="161"/>
      <c r="D35" s="161"/>
      <c r="E35" s="168"/>
      <c r="F35" s="168"/>
      <c r="G35" s="167" t="s">
        <v>151</v>
      </c>
      <c r="H35" s="167"/>
      <c r="I35" s="20"/>
      <c r="J35" s="162">
        <f>+'Summary&amp;Assumptions'!D61</f>
        <v>0.1</v>
      </c>
      <c r="K35" s="162">
        <f t="shared" ref="K35:AC35" si="693">J35</f>
        <v>0.1</v>
      </c>
      <c r="L35" s="162">
        <f t="shared" si="693"/>
        <v>0.1</v>
      </c>
      <c r="M35" s="162">
        <f t="shared" si="693"/>
        <v>0.1</v>
      </c>
      <c r="N35" s="162">
        <f t="shared" si="693"/>
        <v>0.1</v>
      </c>
      <c r="O35" s="162">
        <f t="shared" si="693"/>
        <v>0.1</v>
      </c>
      <c r="P35" s="162">
        <f t="shared" si="693"/>
        <v>0.1</v>
      </c>
      <c r="Q35" s="162">
        <f t="shared" si="693"/>
        <v>0.1</v>
      </c>
      <c r="R35" s="162">
        <f t="shared" si="693"/>
        <v>0.1</v>
      </c>
      <c r="S35" s="162">
        <f t="shared" si="693"/>
        <v>0.1</v>
      </c>
      <c r="T35" s="162">
        <f t="shared" si="693"/>
        <v>0.1</v>
      </c>
      <c r="U35" s="162">
        <f t="shared" si="693"/>
        <v>0.1</v>
      </c>
      <c r="V35" s="162">
        <f t="shared" si="693"/>
        <v>0.1</v>
      </c>
      <c r="W35" s="162">
        <f t="shared" si="693"/>
        <v>0.1</v>
      </c>
      <c r="X35" s="162">
        <f t="shared" si="693"/>
        <v>0.1</v>
      </c>
      <c r="Y35" s="162">
        <f t="shared" si="693"/>
        <v>0.1</v>
      </c>
      <c r="Z35" s="162">
        <f t="shared" si="693"/>
        <v>0.1</v>
      </c>
      <c r="AA35" s="162">
        <f t="shared" si="693"/>
        <v>0.1</v>
      </c>
      <c r="AB35" s="162">
        <f t="shared" si="693"/>
        <v>0.1</v>
      </c>
      <c r="AC35" s="162">
        <f t="shared" si="693"/>
        <v>0.1</v>
      </c>
      <c r="AD35" s="162">
        <f t="shared" ref="AD35" si="694">AC35</f>
        <v>0.1</v>
      </c>
      <c r="AE35" s="162">
        <f t="shared" ref="AE35" si="695">AD35</f>
        <v>0.1</v>
      </c>
      <c r="AF35" s="162">
        <f t="shared" ref="AF35" si="696">AE35</f>
        <v>0.1</v>
      </c>
      <c r="AG35" s="162">
        <f t="shared" ref="AG35" si="697">AF35</f>
        <v>0.1</v>
      </c>
      <c r="AH35" s="162">
        <f t="shared" ref="AH35" si="698">AG35</f>
        <v>0.1</v>
      </c>
      <c r="AI35" s="162">
        <f t="shared" ref="AI35" si="699">AH35</f>
        <v>0.1</v>
      </c>
      <c r="AJ35" s="162">
        <f t="shared" ref="AJ35" si="700">AI35</f>
        <v>0.1</v>
      </c>
      <c r="AK35" s="162">
        <f t="shared" ref="AK35" si="701">AJ35</f>
        <v>0.1</v>
      </c>
      <c r="AL35" s="162">
        <f t="shared" ref="AL35" si="702">AK35</f>
        <v>0.1</v>
      </c>
      <c r="AM35" s="162">
        <f t="shared" ref="AM35" si="703">AL35</f>
        <v>0.1</v>
      </c>
      <c r="AN35" s="162">
        <f t="shared" ref="AN35" si="704">AM35</f>
        <v>0.1</v>
      </c>
      <c r="AO35" s="162">
        <f t="shared" ref="AO35" si="705">AN35</f>
        <v>0.1</v>
      </c>
      <c r="AP35" s="162">
        <f t="shared" ref="AP35" si="706">AO35</f>
        <v>0.1</v>
      </c>
      <c r="AQ35" s="162">
        <f t="shared" ref="AQ35" si="707">AP35</f>
        <v>0.1</v>
      </c>
      <c r="AR35" s="162">
        <f t="shared" ref="AR35" si="708">AQ35</f>
        <v>0.1</v>
      </c>
      <c r="AS35" s="162">
        <f t="shared" ref="AS35" si="709">AR35</f>
        <v>0.1</v>
      </c>
      <c r="AT35" s="162">
        <f t="shared" ref="AT35" si="710">AS35</f>
        <v>0.1</v>
      </c>
      <c r="AU35" s="162">
        <f t="shared" ref="AU35" si="711">AT35</f>
        <v>0.1</v>
      </c>
      <c r="AV35" s="162">
        <f t="shared" ref="AV35" si="712">AU35</f>
        <v>0.1</v>
      </c>
      <c r="AW35" s="162">
        <f t="shared" ref="AW35" si="713">AV35</f>
        <v>0.1</v>
      </c>
      <c r="AX35" s="162">
        <f t="shared" ref="AX35" si="714">AW35</f>
        <v>0.1</v>
      </c>
      <c r="AY35" s="162">
        <f t="shared" ref="AY35" si="715">AX35</f>
        <v>0.1</v>
      </c>
      <c r="AZ35" s="162">
        <f t="shared" ref="AZ35" si="716">AY35</f>
        <v>0.1</v>
      </c>
      <c r="BA35" s="162">
        <f t="shared" ref="BA35" si="717">AZ35</f>
        <v>0.1</v>
      </c>
      <c r="BB35" s="162">
        <f t="shared" ref="BB35" si="718">BA35</f>
        <v>0.1</v>
      </c>
      <c r="BC35" s="162">
        <f t="shared" ref="BC35" si="719">BB35</f>
        <v>0.1</v>
      </c>
      <c r="BD35" s="162">
        <f t="shared" ref="BD35" si="720">BC35</f>
        <v>0.1</v>
      </c>
      <c r="BE35" s="162">
        <f t="shared" ref="BE35" si="721">BD35</f>
        <v>0.1</v>
      </c>
      <c r="BF35" s="162">
        <f t="shared" ref="BF35" si="722">BE35</f>
        <v>0.1</v>
      </c>
      <c r="BG35" s="162">
        <f t="shared" ref="BG35" si="723">BF35</f>
        <v>0.1</v>
      </c>
      <c r="BH35" s="162">
        <f t="shared" ref="BH35" si="724">BG35</f>
        <v>0.1</v>
      </c>
      <c r="BI35" s="162">
        <f t="shared" ref="BI35" si="725">BH35</f>
        <v>0.1</v>
      </c>
      <c r="BJ35" s="162">
        <f t="shared" ref="BJ35" si="726">BI35</f>
        <v>0.1</v>
      </c>
      <c r="BK35" s="162">
        <f t="shared" ref="BK35" si="727">BJ35</f>
        <v>0.1</v>
      </c>
      <c r="BL35" s="162">
        <f t="shared" ref="BL35" si="728">BK35</f>
        <v>0.1</v>
      </c>
      <c r="BM35" s="162">
        <f t="shared" ref="BM35" si="729">BL35</f>
        <v>0.1</v>
      </c>
      <c r="BN35" s="162">
        <f t="shared" ref="BN35" si="730">BM35</f>
        <v>0.1</v>
      </c>
      <c r="BO35" s="162">
        <f t="shared" ref="BO35" si="731">BN35</f>
        <v>0.1</v>
      </c>
      <c r="BP35" s="162">
        <f t="shared" ref="BP35" si="732">BO35</f>
        <v>0.1</v>
      </c>
      <c r="BQ35" s="162">
        <f t="shared" ref="BQ35" si="733">BP35</f>
        <v>0.1</v>
      </c>
      <c r="BR35" s="162">
        <f t="shared" ref="BR35" si="734">BQ35</f>
        <v>0.1</v>
      </c>
      <c r="BS35" s="162">
        <f t="shared" ref="BS35" si="735">BR35</f>
        <v>0.1</v>
      </c>
      <c r="BT35" s="162">
        <f t="shared" ref="BT35" si="736">BS35</f>
        <v>0.1</v>
      </c>
      <c r="BU35" s="162">
        <f t="shared" ref="BU35" si="737">BT35</f>
        <v>0.1</v>
      </c>
      <c r="BV35" s="162">
        <f t="shared" ref="BV35" si="738">BU35</f>
        <v>0.1</v>
      </c>
      <c r="BW35" s="162">
        <f t="shared" ref="BW35" si="739">BV35</f>
        <v>0.1</v>
      </c>
      <c r="BX35" s="162">
        <f t="shared" ref="BX35" si="740">BW35</f>
        <v>0.1</v>
      </c>
      <c r="BY35" s="162">
        <f t="shared" ref="BY35" si="741">BX35</f>
        <v>0.1</v>
      </c>
      <c r="BZ35" s="162">
        <f t="shared" ref="BZ35" si="742">BY35</f>
        <v>0.1</v>
      </c>
      <c r="CA35" s="162">
        <f t="shared" ref="CA35" si="743">BZ35</f>
        <v>0.1</v>
      </c>
      <c r="CB35" s="162">
        <f t="shared" ref="CB35" si="744">CA35</f>
        <v>0.1</v>
      </c>
      <c r="CC35" s="162">
        <f t="shared" ref="CC35" si="745">CB35</f>
        <v>0.1</v>
      </c>
      <c r="CD35" s="162">
        <f t="shared" ref="CD35" si="746">CC35</f>
        <v>0.1</v>
      </c>
      <c r="CE35" s="162">
        <f t="shared" ref="CE35" si="747">CD35</f>
        <v>0.1</v>
      </c>
      <c r="CF35" s="162">
        <f t="shared" ref="CF35" si="748">CE35</f>
        <v>0.1</v>
      </c>
      <c r="CG35" s="162">
        <f t="shared" ref="CG35" si="749">CF35</f>
        <v>0.1</v>
      </c>
      <c r="CH35" s="162">
        <f t="shared" ref="CH35" si="750">CG35</f>
        <v>0.1</v>
      </c>
      <c r="CI35" s="162">
        <f t="shared" ref="CI35" si="751">CH35</f>
        <v>0.1</v>
      </c>
      <c r="CJ35" s="162">
        <f t="shared" ref="CJ35" si="752">CI35</f>
        <v>0.1</v>
      </c>
      <c r="CK35" s="162">
        <f t="shared" ref="CK35" si="753">CJ35</f>
        <v>0.1</v>
      </c>
      <c r="CL35" s="162">
        <f t="shared" ref="CL35" si="754">CK35</f>
        <v>0.1</v>
      </c>
      <c r="CM35" s="162">
        <f t="shared" ref="CM35" si="755">CL35</f>
        <v>0.1</v>
      </c>
      <c r="CN35" s="162">
        <f t="shared" ref="CN35" si="756">CM35</f>
        <v>0.1</v>
      </c>
      <c r="CO35" s="162">
        <f t="shared" ref="CO35" si="757">CN35</f>
        <v>0.1</v>
      </c>
      <c r="CP35" s="162">
        <f t="shared" ref="CP35" si="758">CO35</f>
        <v>0.1</v>
      </c>
      <c r="CQ35" s="162">
        <f t="shared" ref="CQ35" si="759">CP35</f>
        <v>0.1</v>
      </c>
      <c r="CR35" s="162">
        <f t="shared" ref="CR35" si="760">CQ35</f>
        <v>0.1</v>
      </c>
      <c r="CS35" s="162">
        <f t="shared" ref="CS35" si="761">CR35</f>
        <v>0.1</v>
      </c>
      <c r="CT35" s="162">
        <f t="shared" ref="CT35" si="762">CS35</f>
        <v>0.1</v>
      </c>
      <c r="CU35" s="162">
        <f t="shared" ref="CU35" si="763">CT35</f>
        <v>0.1</v>
      </c>
      <c r="CV35" s="162">
        <f t="shared" ref="CV35" si="764">CU35</f>
        <v>0.1</v>
      </c>
      <c r="CW35" s="162">
        <f t="shared" ref="CW35" si="765">CV35</f>
        <v>0.1</v>
      </c>
      <c r="CX35" s="162">
        <f t="shared" ref="CX35" si="766">CW35</f>
        <v>0.1</v>
      </c>
      <c r="CY35" s="162">
        <f t="shared" ref="CY35" si="767">CX35</f>
        <v>0.1</v>
      </c>
      <c r="CZ35" s="162">
        <f t="shared" ref="CZ35" si="768">CY35</f>
        <v>0.1</v>
      </c>
      <c r="DA35" s="162">
        <f t="shared" ref="DA35" si="769">CZ35</f>
        <v>0.1</v>
      </c>
      <c r="DB35" s="162">
        <f t="shared" ref="DB35" si="770">DA35</f>
        <v>0.1</v>
      </c>
      <c r="DC35" s="162">
        <f t="shared" ref="DC35" si="771">DB35</f>
        <v>0.1</v>
      </c>
      <c r="DD35" s="162">
        <f t="shared" ref="DD35" si="772">DC35</f>
        <v>0.1</v>
      </c>
      <c r="DE35" s="162">
        <f t="shared" ref="DE35" si="773">DD35</f>
        <v>0.1</v>
      </c>
      <c r="DF35" s="162">
        <f t="shared" ref="DF35" si="774">DE35</f>
        <v>0.1</v>
      </c>
      <c r="DG35" s="162">
        <f t="shared" ref="DG35" si="775">DF35</f>
        <v>0.1</v>
      </c>
      <c r="DH35" s="162">
        <f t="shared" ref="DH35" si="776">DG35</f>
        <v>0.1</v>
      </c>
      <c r="DI35" s="162">
        <f t="shared" ref="DI35" si="777">DH35</f>
        <v>0.1</v>
      </c>
      <c r="DJ35" s="162">
        <f t="shared" ref="DJ35" si="778">DI35</f>
        <v>0.1</v>
      </c>
      <c r="DK35" s="162">
        <f t="shared" ref="DK35" si="779">DJ35</f>
        <v>0.1</v>
      </c>
      <c r="DL35" s="162">
        <f t="shared" ref="DL35" si="780">DK35</f>
        <v>0.1</v>
      </c>
      <c r="DM35" s="162">
        <f t="shared" ref="DM35" si="781">DL35</f>
        <v>0.1</v>
      </c>
      <c r="DN35" s="162">
        <f t="shared" ref="DN35" si="782">DM35</f>
        <v>0.1</v>
      </c>
      <c r="DO35" s="162">
        <f t="shared" ref="DO35" si="783">DN35</f>
        <v>0.1</v>
      </c>
      <c r="DP35" s="162">
        <f t="shared" ref="DP35" si="784">DO35</f>
        <v>0.1</v>
      </c>
      <c r="DQ35" s="162">
        <f t="shared" ref="DQ35" si="785">DP35</f>
        <v>0.1</v>
      </c>
      <c r="DR35" s="162">
        <f t="shared" ref="DR35" si="786">DQ35</f>
        <v>0.1</v>
      </c>
      <c r="DS35" s="162">
        <f t="shared" ref="DS35" si="787">DR35</f>
        <v>0.1</v>
      </c>
      <c r="DT35" s="162">
        <f t="shared" ref="DT35" si="788">DS35</f>
        <v>0.1</v>
      </c>
      <c r="DU35" s="162">
        <f t="shared" ref="DU35" si="789">DT35</f>
        <v>0.1</v>
      </c>
      <c r="DV35" s="162">
        <f t="shared" ref="DV35" si="790">DU35</f>
        <v>0.1</v>
      </c>
      <c r="DW35" s="162">
        <f t="shared" ref="DW35" si="791">DV35</f>
        <v>0.1</v>
      </c>
      <c r="DX35" s="162">
        <f t="shared" ref="DX35" si="792">DW35</f>
        <v>0.1</v>
      </c>
      <c r="DY35" s="162">
        <f t="shared" ref="DY35" si="793">DX35</f>
        <v>0.1</v>
      </c>
      <c r="DZ35" s="162">
        <f t="shared" ref="DZ35" si="794">DY35</f>
        <v>0.1</v>
      </c>
      <c r="EA35" s="162">
        <f t="shared" ref="EA35" si="795">DZ35</f>
        <v>0.1</v>
      </c>
      <c r="EB35" s="162">
        <f t="shared" ref="EB35" si="796">EA35</f>
        <v>0.1</v>
      </c>
      <c r="EC35" s="162">
        <f t="shared" ref="EC35" si="797">EB35</f>
        <v>0.1</v>
      </c>
      <c r="ED35" s="162">
        <f t="shared" ref="ED35" si="798">EC35</f>
        <v>0.1</v>
      </c>
      <c r="EE35" s="162">
        <f t="shared" ref="EE35" si="799">ED35</f>
        <v>0.1</v>
      </c>
      <c r="EF35" s="162">
        <f t="shared" ref="EF35" si="800">EE35</f>
        <v>0.1</v>
      </c>
      <c r="EG35" s="162">
        <f t="shared" ref="EG35" si="801">EF35</f>
        <v>0.1</v>
      </c>
      <c r="EH35" s="162">
        <f t="shared" ref="EH35" si="802">EG35</f>
        <v>0.1</v>
      </c>
      <c r="EI35" s="162">
        <f t="shared" ref="EI35" si="803">EH35</f>
        <v>0.1</v>
      </c>
      <c r="EJ35" s="162">
        <f t="shared" ref="EJ35" si="804">EI35</f>
        <v>0.1</v>
      </c>
      <c r="EK35" s="162">
        <f t="shared" ref="EK35" si="805">EJ35</f>
        <v>0.1</v>
      </c>
      <c r="EL35" s="162">
        <f t="shared" ref="EL35" si="806">EK35</f>
        <v>0.1</v>
      </c>
      <c r="EM35" s="162">
        <f t="shared" ref="EM35" si="807">EL35</f>
        <v>0.1</v>
      </c>
      <c r="EN35" s="162">
        <f t="shared" ref="EN35" si="808">EM35</f>
        <v>0.1</v>
      </c>
      <c r="EO35" s="162">
        <f t="shared" ref="EO35" si="809">EN35</f>
        <v>0.1</v>
      </c>
      <c r="EP35" s="162">
        <f t="shared" ref="EP35" si="810">EO35</f>
        <v>0.1</v>
      </c>
      <c r="EQ35" s="162">
        <f t="shared" ref="EQ35" si="811">EP35</f>
        <v>0.1</v>
      </c>
      <c r="ER35" s="162">
        <f t="shared" ref="ER35" si="812">EQ35</f>
        <v>0.1</v>
      </c>
      <c r="ES35" s="162">
        <f t="shared" ref="ES35" si="813">ER35</f>
        <v>0.1</v>
      </c>
      <c r="ET35" s="162">
        <f t="shared" ref="ET35" si="814">ES35</f>
        <v>0.1</v>
      </c>
      <c r="EU35" s="162">
        <f t="shared" ref="EU35" si="815">ET35</f>
        <v>0.1</v>
      </c>
      <c r="EV35" s="162">
        <f t="shared" ref="EV35" si="816">EU35</f>
        <v>0.1</v>
      </c>
      <c r="EW35" s="162">
        <f t="shared" ref="EW35" si="817">EV35</f>
        <v>0.1</v>
      </c>
      <c r="EX35" s="162">
        <f t="shared" ref="EX35" si="818">EW35</f>
        <v>0.1</v>
      </c>
      <c r="EY35" s="162">
        <f t="shared" ref="EY35" si="819">EX35</f>
        <v>0.1</v>
      </c>
      <c r="EZ35" s="162">
        <f t="shared" ref="EZ35" si="820">EY35</f>
        <v>0.1</v>
      </c>
      <c r="FA35" s="162">
        <f t="shared" ref="FA35" si="821">EZ35</f>
        <v>0.1</v>
      </c>
      <c r="FB35" s="162">
        <f t="shared" ref="FB35" si="822">FA35</f>
        <v>0.1</v>
      </c>
      <c r="FC35" s="162">
        <f t="shared" ref="FC35" si="823">FB35</f>
        <v>0.1</v>
      </c>
      <c r="FD35" s="162">
        <f t="shared" ref="FD35" si="824">FC35</f>
        <v>0.1</v>
      </c>
      <c r="FE35" s="162">
        <f t="shared" ref="FE35" si="825">FD35</f>
        <v>0.1</v>
      </c>
      <c r="FF35" s="162">
        <f t="shared" ref="FF35" si="826">FE35</f>
        <v>0.1</v>
      </c>
      <c r="FG35" s="162">
        <f t="shared" ref="FG35" si="827">FF35</f>
        <v>0.1</v>
      </c>
      <c r="FH35" s="162">
        <f t="shared" ref="FH35" si="828">FG35</f>
        <v>0.1</v>
      </c>
      <c r="FI35" s="162">
        <f t="shared" ref="FI35" si="829">FH35</f>
        <v>0.1</v>
      </c>
      <c r="FJ35" s="162">
        <f t="shared" ref="FJ35" si="830">FI35</f>
        <v>0.1</v>
      </c>
      <c r="FK35" s="162">
        <f t="shared" ref="FK35" si="831">FJ35</f>
        <v>0.1</v>
      </c>
      <c r="FL35" s="162">
        <f t="shared" ref="FL35" si="832">FK35</f>
        <v>0.1</v>
      </c>
      <c r="FM35" s="162">
        <f t="shared" ref="FM35" si="833">FL35</f>
        <v>0.1</v>
      </c>
      <c r="FN35" s="162">
        <f t="shared" ref="FN35" si="834">FM35</f>
        <v>0.1</v>
      </c>
      <c r="FO35" s="162">
        <f t="shared" ref="FO35" si="835">FN35</f>
        <v>0.1</v>
      </c>
      <c r="FP35" s="162">
        <f t="shared" ref="FP35" si="836">FO35</f>
        <v>0.1</v>
      </c>
      <c r="FQ35" s="253">
        <f t="shared" ref="FQ35" si="837">FP35</f>
        <v>0.1</v>
      </c>
      <c r="FR35" s="191"/>
      <c r="FS35" s="191"/>
      <c r="FT35" s="191"/>
      <c r="FU35" s="191"/>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c r="HZ35" s="95"/>
      <c r="IA35" s="95"/>
      <c r="IB35" s="95"/>
      <c r="IC35" s="95"/>
      <c r="ID35" s="95"/>
      <c r="IE35" s="95"/>
      <c r="IF35" s="95"/>
      <c r="IG35" s="95"/>
      <c r="IH35" s="95"/>
      <c r="II35" s="95"/>
      <c r="IJ35" s="95"/>
      <c r="IK35" s="95"/>
      <c r="IL35" s="95"/>
      <c r="IM35" s="95"/>
      <c r="IN35" s="95"/>
      <c r="IO35" s="95"/>
      <c r="IP35" s="95"/>
      <c r="IQ35" s="95"/>
      <c r="IR35" s="95"/>
      <c r="IS35" s="95"/>
      <c r="IT35" s="95"/>
      <c r="IU35" s="95"/>
      <c r="IV35" s="95"/>
      <c r="IW35" s="95"/>
      <c r="IX35" s="95"/>
      <c r="IY35" s="95"/>
      <c r="IZ35" s="95"/>
      <c r="JA35" s="95"/>
      <c r="JB35" s="95"/>
      <c r="JC35" s="95"/>
      <c r="JD35" s="95"/>
      <c r="JE35" s="95"/>
      <c r="JF35" s="95"/>
      <c r="JG35" s="95"/>
      <c r="JH35" s="95"/>
      <c r="JI35" s="95"/>
      <c r="JJ35" s="95"/>
      <c r="JK35" s="95"/>
      <c r="JL35" s="95"/>
      <c r="JM35" s="95"/>
      <c r="JN35" s="95"/>
      <c r="JO35" s="95"/>
      <c r="JP35" s="95"/>
      <c r="JQ35" s="95"/>
      <c r="JR35" s="95"/>
      <c r="JS35" s="95"/>
    </row>
    <row r="36" spans="1:279" s="16" customFormat="1" ht="15.75" thickBot="1" x14ac:dyDescent="0.25">
      <c r="A36" s="124"/>
      <c r="B36" s="160" t="s">
        <v>152</v>
      </c>
      <c r="C36" s="244"/>
      <c r="D36" s="244"/>
      <c r="E36" s="245"/>
      <c r="F36" s="245"/>
      <c r="G36" s="246" t="s">
        <v>175</v>
      </c>
      <c r="H36" s="246"/>
      <c r="J36" s="372">
        <v>4.6600000000000003E-2</v>
      </c>
      <c r="K36" s="372">
        <v>4.8728300000000002E-2</v>
      </c>
      <c r="L36" s="372">
        <v>5.0950599999999999E-2</v>
      </c>
      <c r="M36" s="372">
        <v>5.22076E-2</v>
      </c>
      <c r="N36" s="372">
        <v>5.3100899999999999E-2</v>
      </c>
      <c r="O36" s="372">
        <v>5.3773799999999997E-2</v>
      </c>
      <c r="P36" s="372">
        <v>5.3745800000000003E-2</v>
      </c>
      <c r="Q36" s="372">
        <v>5.3701600000000002E-2</v>
      </c>
      <c r="R36" s="372">
        <v>5.3697599999999998E-2</v>
      </c>
      <c r="S36" s="372">
        <v>5.3086599999999998E-2</v>
      </c>
      <c r="T36" s="372">
        <v>5.2178299999999997E-2</v>
      </c>
      <c r="U36" s="372">
        <v>5.21707E-2</v>
      </c>
      <c r="V36" s="372">
        <v>5.0897299999999999E-2</v>
      </c>
      <c r="W36" s="372">
        <v>4.8866199999999999E-2</v>
      </c>
      <c r="X36" s="372">
        <v>4.8876099999999999E-2</v>
      </c>
      <c r="Y36" s="372">
        <v>4.7713800000000001E-2</v>
      </c>
      <c r="Z36" s="372">
        <v>4.5128300000000003E-2</v>
      </c>
      <c r="AA36" s="372">
        <v>4.3520499999999997E-2</v>
      </c>
      <c r="AB36" s="372">
        <v>4.2073100000000002E-2</v>
      </c>
      <c r="AC36" s="372">
        <v>4.0902500000000001E-2</v>
      </c>
      <c r="AD36" s="372">
        <v>3.9764500000000001E-2</v>
      </c>
      <c r="AE36" s="372">
        <v>3.8770399999999997E-2</v>
      </c>
      <c r="AF36" s="372">
        <v>3.7910199999999998E-2</v>
      </c>
      <c r="AG36" s="372">
        <v>3.7217600000000003E-2</v>
      </c>
      <c r="AH36" s="372">
        <v>3.6666200000000003E-2</v>
      </c>
      <c r="AI36" s="372">
        <v>3.6171500000000002E-2</v>
      </c>
      <c r="AJ36" s="372">
        <v>3.5674900000000002E-2</v>
      </c>
      <c r="AK36" s="372">
        <v>3.5207700000000001E-2</v>
      </c>
      <c r="AL36" s="372">
        <v>3.4802899999999998E-2</v>
      </c>
      <c r="AM36" s="372">
        <v>3.4407399999999998E-2</v>
      </c>
      <c r="AN36" s="372">
        <v>3.4050299999999999E-2</v>
      </c>
      <c r="AO36" s="372">
        <v>3.3743599999999999E-2</v>
      </c>
      <c r="AP36" s="372">
        <v>3.3454100000000001E-2</v>
      </c>
      <c r="AQ36" s="372">
        <v>3.32292E-2</v>
      </c>
      <c r="AR36" s="372">
        <v>3.3016499999999997E-2</v>
      </c>
      <c r="AS36" s="372">
        <v>3.2848599999999999E-2</v>
      </c>
      <c r="AT36" s="372">
        <v>3.2718200000000003E-2</v>
      </c>
      <c r="AU36" s="372">
        <v>3.2589800000000002E-2</v>
      </c>
      <c r="AV36" s="372">
        <v>3.2463699999999998E-2</v>
      </c>
      <c r="AW36" s="372">
        <v>3.2338400000000003E-2</v>
      </c>
      <c r="AX36" s="372">
        <v>3.2218799999999999E-2</v>
      </c>
      <c r="AY36" s="372">
        <v>3.2093999999999998E-2</v>
      </c>
      <c r="AZ36" s="372">
        <v>3.1987399999999999E-2</v>
      </c>
      <c r="BA36" s="372">
        <v>3.1879600000000001E-2</v>
      </c>
      <c r="BB36" s="372">
        <v>3.1769899999999997E-2</v>
      </c>
      <c r="BC36" s="372">
        <v>3.1672600000000002E-2</v>
      </c>
      <c r="BD36" s="372">
        <v>3.1564500000000002E-2</v>
      </c>
      <c r="BE36" s="372">
        <v>3.1478800000000001E-2</v>
      </c>
      <c r="BF36" s="372">
        <v>3.1397000000000001E-2</v>
      </c>
      <c r="BG36" s="372">
        <v>3.1318100000000001E-2</v>
      </c>
      <c r="BH36" s="372">
        <v>3.1249900000000001E-2</v>
      </c>
      <c r="BI36" s="372">
        <v>3.1199600000000001E-2</v>
      </c>
      <c r="BJ36" s="372">
        <v>3.1161600000000001E-2</v>
      </c>
      <c r="BK36" s="372">
        <v>3.1132099999999999E-2</v>
      </c>
      <c r="BL36" s="372">
        <v>3.1116600000000001E-2</v>
      </c>
      <c r="BM36" s="372">
        <v>3.11157E-2</v>
      </c>
      <c r="BN36" s="372">
        <v>3.1124499999999999E-2</v>
      </c>
      <c r="BO36" s="372">
        <v>3.11525E-2</v>
      </c>
      <c r="BP36" s="372">
        <v>3.1187599999999999E-2</v>
      </c>
      <c r="BQ36" s="372">
        <v>3.1229300000000002E-2</v>
      </c>
      <c r="BR36" s="372">
        <v>3.1293599999999998E-2</v>
      </c>
      <c r="BS36" s="372">
        <v>3.1349099999999998E-2</v>
      </c>
      <c r="BT36" s="372">
        <v>3.1402100000000002E-2</v>
      </c>
      <c r="BU36" s="372">
        <v>3.1458E-2</v>
      </c>
      <c r="BV36" s="372">
        <v>3.1508700000000001E-2</v>
      </c>
      <c r="BW36" s="372">
        <v>3.1554199999999998E-2</v>
      </c>
      <c r="BX36" s="372">
        <v>3.1600499999999997E-2</v>
      </c>
      <c r="BY36" s="372">
        <v>3.16443E-2</v>
      </c>
      <c r="BZ36" s="372">
        <v>3.1682200000000001E-2</v>
      </c>
      <c r="CA36" s="372">
        <v>3.1723899999999999E-2</v>
      </c>
      <c r="CB36" s="372">
        <v>3.17594E-2</v>
      </c>
      <c r="CC36" s="372">
        <v>3.1786399999999999E-2</v>
      </c>
      <c r="CD36" s="372">
        <v>3.1822499999999997E-2</v>
      </c>
      <c r="CE36" s="372">
        <v>3.1848799999999997E-2</v>
      </c>
      <c r="CF36" s="372">
        <v>3.1875500000000001E-2</v>
      </c>
      <c r="CG36" s="372">
        <v>3.1899700000000003E-2</v>
      </c>
      <c r="CH36" s="372">
        <v>3.19213E-2</v>
      </c>
      <c r="CI36" s="372">
        <v>3.1945000000000001E-2</v>
      </c>
      <c r="CJ36" s="372">
        <v>3.1956400000000003E-2</v>
      </c>
      <c r="CK36" s="372">
        <v>3.19703E-2</v>
      </c>
      <c r="CL36" s="372">
        <v>3.1983699999999997E-2</v>
      </c>
      <c r="CM36" s="372">
        <v>3.1991600000000002E-2</v>
      </c>
      <c r="CN36" s="372">
        <v>3.2001099999999998E-2</v>
      </c>
      <c r="CO36" s="372">
        <v>3.19978E-2</v>
      </c>
      <c r="CP36" s="372">
        <v>3.2004600000000001E-2</v>
      </c>
      <c r="CQ36" s="372">
        <v>3.2006800000000002E-2</v>
      </c>
      <c r="CR36" s="372">
        <v>3.20164E-2</v>
      </c>
      <c r="CS36" s="372">
        <v>3.2019199999999998E-2</v>
      </c>
      <c r="CT36" s="372">
        <v>3.2028500000000001E-2</v>
      </c>
      <c r="CU36" s="372">
        <v>3.2041800000000002E-2</v>
      </c>
      <c r="CV36" s="372">
        <v>3.2049500000000002E-2</v>
      </c>
      <c r="CW36" s="372">
        <v>3.20632E-2</v>
      </c>
      <c r="CX36" s="372">
        <v>3.2078200000000001E-2</v>
      </c>
      <c r="CY36" s="372">
        <v>3.2094699999999997E-2</v>
      </c>
      <c r="CZ36" s="372">
        <v>3.2114700000000003E-2</v>
      </c>
      <c r="DA36" s="372">
        <v>3.2128200000000003E-2</v>
      </c>
      <c r="DB36" s="372">
        <v>3.2152899999999998E-2</v>
      </c>
      <c r="DC36" s="372">
        <v>3.21725E-2</v>
      </c>
      <c r="DD36" s="372">
        <v>3.2199899999999997E-2</v>
      </c>
      <c r="DE36" s="372">
        <v>3.22232E-2</v>
      </c>
      <c r="DF36" s="372">
        <v>3.2251000000000002E-2</v>
      </c>
      <c r="DG36" s="372">
        <v>3.22823E-2</v>
      </c>
      <c r="DH36" s="372">
        <v>3.2310400000000003E-2</v>
      </c>
      <c r="DI36" s="372">
        <v>3.2346899999999998E-2</v>
      </c>
      <c r="DJ36" s="372">
        <v>3.2377299999999998E-2</v>
      </c>
      <c r="DK36" s="372">
        <v>3.24138E-2</v>
      </c>
      <c r="DL36" s="372">
        <v>3.2450399999999997E-2</v>
      </c>
      <c r="DM36" s="372">
        <v>3.2485199999999999E-2</v>
      </c>
      <c r="DN36" s="372">
        <v>3.2526199999999998E-2</v>
      </c>
      <c r="DO36" s="372">
        <v>3.2570500000000002E-2</v>
      </c>
      <c r="DP36" s="372">
        <v>3.2613700000000002E-2</v>
      </c>
      <c r="DQ36" s="372">
        <v>3.2654000000000002E-2</v>
      </c>
      <c r="DR36" s="372">
        <v>3.2703999999999997E-2</v>
      </c>
      <c r="DS36" s="372">
        <v>3.2752000000000003E-2</v>
      </c>
      <c r="DT36" s="372">
        <v>3.2798300000000002E-2</v>
      </c>
      <c r="DU36" s="372">
        <v>3.2850799999999999E-2</v>
      </c>
      <c r="DV36" s="372">
        <v>3.2902000000000001E-2</v>
      </c>
      <c r="DW36" s="372">
        <v>3.2962499999999999E-2</v>
      </c>
      <c r="DX36" s="372">
        <v>3.3018100000000002E-2</v>
      </c>
      <c r="DY36" s="372">
        <v>3.3065299999999999E-2</v>
      </c>
      <c r="DZ36" s="373">
        <v>3.3126299999999997E-2</v>
      </c>
      <c r="EA36" s="259">
        <v>1.2500000000000001E-2</v>
      </c>
      <c r="EB36" s="259">
        <v>1.2500000000000001E-2</v>
      </c>
      <c r="EC36" s="259">
        <v>1.2500000000000001E-2</v>
      </c>
      <c r="ED36" s="259">
        <v>1.2500000000000001E-2</v>
      </c>
      <c r="EE36" s="259">
        <v>1.2500000000000001E-2</v>
      </c>
      <c r="EF36" s="259">
        <v>1.2500000000000001E-2</v>
      </c>
      <c r="EG36" s="259">
        <v>1.2500000000000001E-2</v>
      </c>
      <c r="EH36" s="259">
        <v>1.2500000000000001E-2</v>
      </c>
      <c r="EI36" s="259">
        <v>1.2500000000000001E-2</v>
      </c>
      <c r="EJ36" s="259">
        <v>1.2500000000000001E-2</v>
      </c>
      <c r="EK36" s="259">
        <v>1.2500000000000001E-2</v>
      </c>
      <c r="EL36" s="259">
        <v>1.2500000000000001E-2</v>
      </c>
      <c r="EM36" s="259">
        <v>1.2500000000000001E-2</v>
      </c>
      <c r="EN36" s="259">
        <v>1.2500000000000001E-2</v>
      </c>
      <c r="EO36" s="259">
        <v>1.2500000000000001E-2</v>
      </c>
      <c r="EP36" s="259">
        <v>1.2500000000000001E-2</v>
      </c>
      <c r="EQ36" s="259">
        <v>1.2500000000000001E-2</v>
      </c>
      <c r="ER36" s="259">
        <v>1.2500000000000001E-2</v>
      </c>
      <c r="ES36" s="259">
        <v>1.2500000000000001E-2</v>
      </c>
      <c r="ET36" s="259">
        <v>1.2500000000000001E-2</v>
      </c>
      <c r="EU36" s="259">
        <v>1.2500000000000001E-2</v>
      </c>
      <c r="EV36" s="259">
        <v>1.2500000000000001E-2</v>
      </c>
      <c r="EW36" s="259">
        <v>1.2500000000000001E-2</v>
      </c>
      <c r="EX36" s="259">
        <v>1.2500000000000001E-2</v>
      </c>
      <c r="EY36" s="259">
        <v>1.2500000000000001E-2</v>
      </c>
      <c r="EZ36" s="259">
        <v>1.2500000000000001E-2</v>
      </c>
      <c r="FA36" s="259">
        <v>1.2500000000000001E-2</v>
      </c>
      <c r="FB36" s="259">
        <v>1.2500000000000001E-2</v>
      </c>
      <c r="FC36" s="259">
        <v>1.2500000000000001E-2</v>
      </c>
      <c r="FD36" s="259">
        <v>1.2500000000000001E-2</v>
      </c>
      <c r="FE36" s="259">
        <v>1.2500000000000001E-2</v>
      </c>
      <c r="FF36" s="259">
        <v>1.2500000000000001E-2</v>
      </c>
      <c r="FG36" s="259">
        <v>1.2500000000000001E-2</v>
      </c>
      <c r="FH36" s="259">
        <v>1.2500000000000001E-2</v>
      </c>
      <c r="FI36" s="259">
        <v>1.2500000000000001E-2</v>
      </c>
      <c r="FJ36" s="259">
        <v>1.2500000000000001E-2</v>
      </c>
      <c r="FK36" s="259">
        <v>1.2500000000000001E-2</v>
      </c>
      <c r="FL36" s="259">
        <v>1.2500000000000001E-2</v>
      </c>
      <c r="FM36" s="259">
        <v>1.2500000000000001E-2</v>
      </c>
      <c r="FN36" s="259">
        <v>1.2500000000000001E-2</v>
      </c>
      <c r="FO36" s="259">
        <v>1.2500000000000001E-2</v>
      </c>
      <c r="FP36" s="259">
        <v>1.2500000000000001E-2</v>
      </c>
      <c r="FQ36" s="374">
        <v>1.2500000000000001E-2</v>
      </c>
      <c r="FR36" s="191"/>
      <c r="FS36" s="191"/>
      <c r="FT36" s="191"/>
      <c r="FU36" s="191"/>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c r="HZ36" s="95"/>
      <c r="IA36" s="95"/>
      <c r="IB36" s="95"/>
      <c r="IC36" s="95"/>
      <c r="ID36" s="95"/>
      <c r="IE36" s="95"/>
      <c r="IF36" s="95"/>
      <c r="IG36" s="95"/>
      <c r="IH36" s="95"/>
      <c r="II36" s="95"/>
      <c r="IJ36" s="95"/>
      <c r="IK36" s="95"/>
      <c r="IL36" s="95"/>
      <c r="IM36" s="95"/>
      <c r="IN36" s="95"/>
      <c r="IO36" s="95"/>
      <c r="IP36" s="95"/>
      <c r="IQ36" s="95"/>
      <c r="IR36" s="95"/>
      <c r="IS36" s="95"/>
      <c r="IT36" s="95"/>
      <c r="IU36" s="95"/>
      <c r="IV36" s="95"/>
      <c r="IW36" s="95"/>
      <c r="IX36" s="95"/>
      <c r="IY36" s="95"/>
      <c r="IZ36" s="95"/>
      <c r="JA36" s="95"/>
      <c r="JB36" s="95"/>
      <c r="JC36" s="95"/>
      <c r="JD36" s="95"/>
      <c r="JE36" s="95"/>
      <c r="JF36" s="95"/>
      <c r="JG36" s="95"/>
      <c r="JH36" s="95"/>
      <c r="JI36" s="95"/>
      <c r="JJ36" s="95"/>
      <c r="JK36" s="95"/>
      <c r="JL36" s="95"/>
      <c r="JM36" s="95"/>
      <c r="JN36" s="95"/>
      <c r="JO36" s="95"/>
      <c r="JP36" s="95"/>
      <c r="JQ36" s="95"/>
      <c r="JR36" s="95"/>
      <c r="JS36" s="95"/>
    </row>
    <row r="37" spans="1:279" s="16" customFormat="1" x14ac:dyDescent="0.2">
      <c r="A37" s="124"/>
      <c r="B37" s="160"/>
      <c r="C37" s="244"/>
      <c r="D37" s="244"/>
      <c r="E37" s="245"/>
      <c r="F37" s="245"/>
      <c r="G37" s="246" t="s">
        <v>153</v>
      </c>
      <c r="H37" s="246"/>
      <c r="J37" s="259">
        <f>+'Summary&amp;Assumptions'!D59/10000</f>
        <v>0.06</v>
      </c>
      <c r="K37" s="254">
        <f>+J37</f>
        <v>0.06</v>
      </c>
      <c r="L37" s="254">
        <f t="shared" ref="L37:BW37" si="838">+K37</f>
        <v>0.06</v>
      </c>
      <c r="M37" s="254">
        <f t="shared" si="838"/>
        <v>0.06</v>
      </c>
      <c r="N37" s="254">
        <f t="shared" si="838"/>
        <v>0.06</v>
      </c>
      <c r="O37" s="254">
        <f t="shared" si="838"/>
        <v>0.06</v>
      </c>
      <c r="P37" s="254">
        <f t="shared" si="838"/>
        <v>0.06</v>
      </c>
      <c r="Q37" s="254">
        <f t="shared" si="838"/>
        <v>0.06</v>
      </c>
      <c r="R37" s="254">
        <f t="shared" si="838"/>
        <v>0.06</v>
      </c>
      <c r="S37" s="254">
        <f t="shared" si="838"/>
        <v>0.06</v>
      </c>
      <c r="T37" s="254">
        <f t="shared" si="838"/>
        <v>0.06</v>
      </c>
      <c r="U37" s="254">
        <f t="shared" si="838"/>
        <v>0.06</v>
      </c>
      <c r="V37" s="254">
        <f t="shared" si="838"/>
        <v>0.06</v>
      </c>
      <c r="W37" s="254">
        <f t="shared" si="838"/>
        <v>0.06</v>
      </c>
      <c r="X37" s="254">
        <f t="shared" si="838"/>
        <v>0.06</v>
      </c>
      <c r="Y37" s="254">
        <f t="shared" si="838"/>
        <v>0.06</v>
      </c>
      <c r="Z37" s="254">
        <f t="shared" si="838"/>
        <v>0.06</v>
      </c>
      <c r="AA37" s="254">
        <f t="shared" si="838"/>
        <v>0.06</v>
      </c>
      <c r="AB37" s="254">
        <f t="shared" si="838"/>
        <v>0.06</v>
      </c>
      <c r="AC37" s="254">
        <f t="shared" si="838"/>
        <v>0.06</v>
      </c>
      <c r="AD37" s="254">
        <f t="shared" si="838"/>
        <v>0.06</v>
      </c>
      <c r="AE37" s="254">
        <f t="shared" si="838"/>
        <v>0.06</v>
      </c>
      <c r="AF37" s="254">
        <f t="shared" si="838"/>
        <v>0.06</v>
      </c>
      <c r="AG37" s="254">
        <f t="shared" si="838"/>
        <v>0.06</v>
      </c>
      <c r="AH37" s="254">
        <f t="shared" si="838"/>
        <v>0.06</v>
      </c>
      <c r="AI37" s="254">
        <f t="shared" si="838"/>
        <v>0.06</v>
      </c>
      <c r="AJ37" s="254">
        <f t="shared" si="838"/>
        <v>0.06</v>
      </c>
      <c r="AK37" s="254">
        <f t="shared" si="838"/>
        <v>0.06</v>
      </c>
      <c r="AL37" s="254">
        <f t="shared" si="838"/>
        <v>0.06</v>
      </c>
      <c r="AM37" s="254">
        <f t="shared" si="838"/>
        <v>0.06</v>
      </c>
      <c r="AN37" s="254">
        <f t="shared" si="838"/>
        <v>0.06</v>
      </c>
      <c r="AO37" s="254">
        <f t="shared" si="838"/>
        <v>0.06</v>
      </c>
      <c r="AP37" s="254">
        <f t="shared" si="838"/>
        <v>0.06</v>
      </c>
      <c r="AQ37" s="254">
        <f t="shared" si="838"/>
        <v>0.06</v>
      </c>
      <c r="AR37" s="254">
        <f t="shared" si="838"/>
        <v>0.06</v>
      </c>
      <c r="AS37" s="254">
        <f t="shared" si="838"/>
        <v>0.06</v>
      </c>
      <c r="AT37" s="254">
        <f t="shared" si="838"/>
        <v>0.06</v>
      </c>
      <c r="AU37" s="254">
        <f t="shared" si="838"/>
        <v>0.06</v>
      </c>
      <c r="AV37" s="254">
        <f t="shared" si="838"/>
        <v>0.06</v>
      </c>
      <c r="AW37" s="254">
        <f t="shared" si="838"/>
        <v>0.06</v>
      </c>
      <c r="AX37" s="254">
        <f t="shared" si="838"/>
        <v>0.06</v>
      </c>
      <c r="AY37" s="254">
        <f t="shared" si="838"/>
        <v>0.06</v>
      </c>
      <c r="AZ37" s="254">
        <f t="shared" si="838"/>
        <v>0.06</v>
      </c>
      <c r="BA37" s="254">
        <f t="shared" si="838"/>
        <v>0.06</v>
      </c>
      <c r="BB37" s="254">
        <f t="shared" si="838"/>
        <v>0.06</v>
      </c>
      <c r="BC37" s="254">
        <f t="shared" si="838"/>
        <v>0.06</v>
      </c>
      <c r="BD37" s="254">
        <f t="shared" si="838"/>
        <v>0.06</v>
      </c>
      <c r="BE37" s="254">
        <f t="shared" si="838"/>
        <v>0.06</v>
      </c>
      <c r="BF37" s="254">
        <f t="shared" si="838"/>
        <v>0.06</v>
      </c>
      <c r="BG37" s="254">
        <f t="shared" si="838"/>
        <v>0.06</v>
      </c>
      <c r="BH37" s="254">
        <f t="shared" si="838"/>
        <v>0.06</v>
      </c>
      <c r="BI37" s="254">
        <f t="shared" si="838"/>
        <v>0.06</v>
      </c>
      <c r="BJ37" s="254">
        <f t="shared" si="838"/>
        <v>0.06</v>
      </c>
      <c r="BK37" s="254">
        <f t="shared" si="838"/>
        <v>0.06</v>
      </c>
      <c r="BL37" s="254">
        <f t="shared" si="838"/>
        <v>0.06</v>
      </c>
      <c r="BM37" s="254">
        <f t="shared" si="838"/>
        <v>0.06</v>
      </c>
      <c r="BN37" s="254">
        <f t="shared" si="838"/>
        <v>0.06</v>
      </c>
      <c r="BO37" s="254">
        <f t="shared" si="838"/>
        <v>0.06</v>
      </c>
      <c r="BP37" s="254">
        <f t="shared" si="838"/>
        <v>0.06</v>
      </c>
      <c r="BQ37" s="254">
        <f t="shared" si="838"/>
        <v>0.06</v>
      </c>
      <c r="BR37" s="254">
        <f t="shared" si="838"/>
        <v>0.06</v>
      </c>
      <c r="BS37" s="254">
        <f t="shared" si="838"/>
        <v>0.06</v>
      </c>
      <c r="BT37" s="254">
        <f t="shared" si="838"/>
        <v>0.06</v>
      </c>
      <c r="BU37" s="254">
        <f t="shared" si="838"/>
        <v>0.06</v>
      </c>
      <c r="BV37" s="254">
        <f t="shared" si="838"/>
        <v>0.06</v>
      </c>
      <c r="BW37" s="254">
        <f t="shared" si="838"/>
        <v>0.06</v>
      </c>
      <c r="BX37" s="254">
        <f t="shared" ref="BX37:EI37" si="839">+BW37</f>
        <v>0.06</v>
      </c>
      <c r="BY37" s="254">
        <f t="shared" si="839"/>
        <v>0.06</v>
      </c>
      <c r="BZ37" s="254">
        <f t="shared" si="839"/>
        <v>0.06</v>
      </c>
      <c r="CA37" s="254">
        <f t="shared" si="839"/>
        <v>0.06</v>
      </c>
      <c r="CB37" s="254">
        <f t="shared" si="839"/>
        <v>0.06</v>
      </c>
      <c r="CC37" s="254">
        <f t="shared" si="839"/>
        <v>0.06</v>
      </c>
      <c r="CD37" s="254">
        <f t="shared" si="839"/>
        <v>0.06</v>
      </c>
      <c r="CE37" s="254">
        <f t="shared" si="839"/>
        <v>0.06</v>
      </c>
      <c r="CF37" s="254">
        <f t="shared" si="839"/>
        <v>0.06</v>
      </c>
      <c r="CG37" s="254">
        <f t="shared" si="839"/>
        <v>0.06</v>
      </c>
      <c r="CH37" s="254">
        <f t="shared" si="839"/>
        <v>0.06</v>
      </c>
      <c r="CI37" s="254">
        <f t="shared" si="839"/>
        <v>0.06</v>
      </c>
      <c r="CJ37" s="254">
        <f t="shared" si="839"/>
        <v>0.06</v>
      </c>
      <c r="CK37" s="254">
        <f t="shared" si="839"/>
        <v>0.06</v>
      </c>
      <c r="CL37" s="254">
        <f t="shared" si="839"/>
        <v>0.06</v>
      </c>
      <c r="CM37" s="254">
        <f t="shared" si="839"/>
        <v>0.06</v>
      </c>
      <c r="CN37" s="254">
        <f t="shared" si="839"/>
        <v>0.06</v>
      </c>
      <c r="CO37" s="254">
        <f t="shared" si="839"/>
        <v>0.06</v>
      </c>
      <c r="CP37" s="254">
        <f t="shared" si="839"/>
        <v>0.06</v>
      </c>
      <c r="CQ37" s="254">
        <f t="shared" si="839"/>
        <v>0.06</v>
      </c>
      <c r="CR37" s="254">
        <f t="shared" si="839"/>
        <v>0.06</v>
      </c>
      <c r="CS37" s="254">
        <f t="shared" si="839"/>
        <v>0.06</v>
      </c>
      <c r="CT37" s="254">
        <f t="shared" si="839"/>
        <v>0.06</v>
      </c>
      <c r="CU37" s="254">
        <f t="shared" si="839"/>
        <v>0.06</v>
      </c>
      <c r="CV37" s="254">
        <f t="shared" si="839"/>
        <v>0.06</v>
      </c>
      <c r="CW37" s="254">
        <f t="shared" si="839"/>
        <v>0.06</v>
      </c>
      <c r="CX37" s="254">
        <f t="shared" si="839"/>
        <v>0.06</v>
      </c>
      <c r="CY37" s="254">
        <f t="shared" si="839"/>
        <v>0.06</v>
      </c>
      <c r="CZ37" s="254">
        <f t="shared" si="839"/>
        <v>0.06</v>
      </c>
      <c r="DA37" s="254">
        <f t="shared" si="839"/>
        <v>0.06</v>
      </c>
      <c r="DB37" s="254">
        <f t="shared" si="839"/>
        <v>0.06</v>
      </c>
      <c r="DC37" s="254">
        <f t="shared" si="839"/>
        <v>0.06</v>
      </c>
      <c r="DD37" s="254">
        <f t="shared" si="839"/>
        <v>0.06</v>
      </c>
      <c r="DE37" s="254">
        <f t="shared" si="839"/>
        <v>0.06</v>
      </c>
      <c r="DF37" s="254">
        <f t="shared" si="839"/>
        <v>0.06</v>
      </c>
      <c r="DG37" s="254">
        <f t="shared" si="839"/>
        <v>0.06</v>
      </c>
      <c r="DH37" s="254">
        <f t="shared" si="839"/>
        <v>0.06</v>
      </c>
      <c r="DI37" s="254">
        <f t="shared" si="839"/>
        <v>0.06</v>
      </c>
      <c r="DJ37" s="254">
        <f t="shared" si="839"/>
        <v>0.06</v>
      </c>
      <c r="DK37" s="254">
        <f t="shared" si="839"/>
        <v>0.06</v>
      </c>
      <c r="DL37" s="254">
        <f t="shared" si="839"/>
        <v>0.06</v>
      </c>
      <c r="DM37" s="254">
        <f t="shared" si="839"/>
        <v>0.06</v>
      </c>
      <c r="DN37" s="254">
        <f t="shared" si="839"/>
        <v>0.06</v>
      </c>
      <c r="DO37" s="254">
        <f t="shared" si="839"/>
        <v>0.06</v>
      </c>
      <c r="DP37" s="254">
        <f t="shared" si="839"/>
        <v>0.06</v>
      </c>
      <c r="DQ37" s="254">
        <f t="shared" si="839"/>
        <v>0.06</v>
      </c>
      <c r="DR37" s="254">
        <f t="shared" si="839"/>
        <v>0.06</v>
      </c>
      <c r="DS37" s="254">
        <f t="shared" si="839"/>
        <v>0.06</v>
      </c>
      <c r="DT37" s="254">
        <f t="shared" si="839"/>
        <v>0.06</v>
      </c>
      <c r="DU37" s="254">
        <f t="shared" si="839"/>
        <v>0.06</v>
      </c>
      <c r="DV37" s="254">
        <f t="shared" si="839"/>
        <v>0.06</v>
      </c>
      <c r="DW37" s="254">
        <f t="shared" si="839"/>
        <v>0.06</v>
      </c>
      <c r="DX37" s="254">
        <f t="shared" si="839"/>
        <v>0.06</v>
      </c>
      <c r="DY37" s="254">
        <f t="shared" si="839"/>
        <v>0.06</v>
      </c>
      <c r="DZ37" s="254">
        <f t="shared" si="839"/>
        <v>0.06</v>
      </c>
      <c r="EA37" s="254">
        <f t="shared" si="839"/>
        <v>0.06</v>
      </c>
      <c r="EB37" s="254">
        <f t="shared" si="839"/>
        <v>0.06</v>
      </c>
      <c r="EC37" s="254">
        <f t="shared" si="839"/>
        <v>0.06</v>
      </c>
      <c r="ED37" s="254">
        <f t="shared" si="839"/>
        <v>0.06</v>
      </c>
      <c r="EE37" s="254">
        <f t="shared" si="839"/>
        <v>0.06</v>
      </c>
      <c r="EF37" s="254">
        <f t="shared" si="839"/>
        <v>0.06</v>
      </c>
      <c r="EG37" s="254">
        <f t="shared" si="839"/>
        <v>0.06</v>
      </c>
      <c r="EH37" s="254">
        <f t="shared" si="839"/>
        <v>0.06</v>
      </c>
      <c r="EI37" s="254">
        <f t="shared" si="839"/>
        <v>0.06</v>
      </c>
      <c r="EJ37" s="254">
        <f t="shared" ref="EJ37:FQ37" si="840">+EI37</f>
        <v>0.06</v>
      </c>
      <c r="EK37" s="254">
        <f t="shared" si="840"/>
        <v>0.06</v>
      </c>
      <c r="EL37" s="254">
        <f t="shared" si="840"/>
        <v>0.06</v>
      </c>
      <c r="EM37" s="254">
        <f t="shared" si="840"/>
        <v>0.06</v>
      </c>
      <c r="EN37" s="254">
        <f t="shared" si="840"/>
        <v>0.06</v>
      </c>
      <c r="EO37" s="254">
        <f t="shared" si="840"/>
        <v>0.06</v>
      </c>
      <c r="EP37" s="254">
        <f t="shared" si="840"/>
        <v>0.06</v>
      </c>
      <c r="EQ37" s="254">
        <f t="shared" si="840"/>
        <v>0.06</v>
      </c>
      <c r="ER37" s="254">
        <f t="shared" si="840"/>
        <v>0.06</v>
      </c>
      <c r="ES37" s="254">
        <f t="shared" si="840"/>
        <v>0.06</v>
      </c>
      <c r="ET37" s="254">
        <f t="shared" si="840"/>
        <v>0.06</v>
      </c>
      <c r="EU37" s="254">
        <f t="shared" si="840"/>
        <v>0.06</v>
      </c>
      <c r="EV37" s="254">
        <f t="shared" si="840"/>
        <v>0.06</v>
      </c>
      <c r="EW37" s="254">
        <f t="shared" si="840"/>
        <v>0.06</v>
      </c>
      <c r="EX37" s="254">
        <f t="shared" si="840"/>
        <v>0.06</v>
      </c>
      <c r="EY37" s="254">
        <f t="shared" si="840"/>
        <v>0.06</v>
      </c>
      <c r="EZ37" s="254">
        <f t="shared" si="840"/>
        <v>0.06</v>
      </c>
      <c r="FA37" s="254">
        <f t="shared" si="840"/>
        <v>0.06</v>
      </c>
      <c r="FB37" s="254">
        <f t="shared" si="840"/>
        <v>0.06</v>
      </c>
      <c r="FC37" s="254">
        <f t="shared" si="840"/>
        <v>0.06</v>
      </c>
      <c r="FD37" s="254">
        <f t="shared" si="840"/>
        <v>0.06</v>
      </c>
      <c r="FE37" s="254">
        <f t="shared" si="840"/>
        <v>0.06</v>
      </c>
      <c r="FF37" s="254">
        <f t="shared" si="840"/>
        <v>0.06</v>
      </c>
      <c r="FG37" s="254">
        <f t="shared" si="840"/>
        <v>0.06</v>
      </c>
      <c r="FH37" s="254">
        <f t="shared" si="840"/>
        <v>0.06</v>
      </c>
      <c r="FI37" s="254">
        <f t="shared" si="840"/>
        <v>0.06</v>
      </c>
      <c r="FJ37" s="254">
        <f t="shared" si="840"/>
        <v>0.06</v>
      </c>
      <c r="FK37" s="254">
        <f t="shared" si="840"/>
        <v>0.06</v>
      </c>
      <c r="FL37" s="254">
        <f t="shared" si="840"/>
        <v>0.06</v>
      </c>
      <c r="FM37" s="254">
        <f t="shared" si="840"/>
        <v>0.06</v>
      </c>
      <c r="FN37" s="254">
        <f t="shared" si="840"/>
        <v>0.06</v>
      </c>
      <c r="FO37" s="254">
        <f t="shared" si="840"/>
        <v>0.06</v>
      </c>
      <c r="FP37" s="254">
        <f t="shared" si="840"/>
        <v>0.06</v>
      </c>
      <c r="FQ37" s="255">
        <f t="shared" si="840"/>
        <v>0.06</v>
      </c>
      <c r="FR37" s="191"/>
      <c r="FS37" s="191"/>
      <c r="FT37" s="191"/>
      <c r="FU37" s="191"/>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c r="GZ37" s="95"/>
      <c r="HA37" s="95"/>
      <c r="HB37" s="95"/>
      <c r="HC37" s="95"/>
      <c r="HD37" s="95"/>
      <c r="HE37" s="95"/>
      <c r="HF37" s="95"/>
      <c r="HG37" s="95"/>
      <c r="HH37" s="95"/>
      <c r="HI37" s="95"/>
      <c r="HJ37" s="95"/>
      <c r="HK37" s="95"/>
      <c r="HL37" s="95"/>
      <c r="HM37" s="95"/>
      <c r="HN37" s="95"/>
      <c r="HO37" s="95"/>
      <c r="HP37" s="95"/>
      <c r="HQ37" s="95"/>
      <c r="HR37" s="95"/>
      <c r="HS37" s="95"/>
      <c r="HT37" s="95"/>
      <c r="HU37" s="95"/>
      <c r="HV37" s="95"/>
      <c r="HW37" s="95"/>
      <c r="HX37" s="95"/>
      <c r="HY37" s="95"/>
      <c r="HZ37" s="95"/>
      <c r="IA37" s="95"/>
      <c r="IB37" s="95"/>
      <c r="IC37" s="95"/>
      <c r="ID37" s="95"/>
      <c r="IE37" s="95"/>
      <c r="IF37" s="95"/>
      <c r="IG37" s="95"/>
      <c r="IH37" s="95"/>
      <c r="II37" s="95"/>
      <c r="IJ37" s="95"/>
      <c r="IK37" s="95"/>
      <c r="IL37" s="95"/>
      <c r="IM37" s="95"/>
      <c r="IN37" s="95"/>
      <c r="IO37" s="95"/>
      <c r="IP37" s="95"/>
      <c r="IQ37" s="95"/>
      <c r="IR37" s="95"/>
      <c r="IS37" s="95"/>
      <c r="IT37" s="95"/>
      <c r="IU37" s="95"/>
      <c r="IV37" s="95"/>
      <c r="IW37" s="95"/>
      <c r="IX37" s="95"/>
      <c r="IY37" s="95"/>
      <c r="IZ37" s="95"/>
      <c r="JA37" s="95"/>
      <c r="JB37" s="95"/>
      <c r="JC37" s="95"/>
      <c r="JD37" s="95"/>
      <c r="JE37" s="95"/>
      <c r="JF37" s="95"/>
      <c r="JG37" s="95"/>
      <c r="JH37" s="95"/>
      <c r="JI37" s="95"/>
      <c r="JJ37" s="95"/>
      <c r="JK37" s="95"/>
      <c r="JL37" s="95"/>
      <c r="JM37" s="95"/>
      <c r="JN37" s="95"/>
      <c r="JO37" s="95"/>
      <c r="JP37" s="95"/>
      <c r="JQ37" s="95"/>
      <c r="JR37" s="95"/>
      <c r="JS37" s="95"/>
    </row>
    <row r="38" spans="1:279" s="16" customFormat="1" x14ac:dyDescent="0.2">
      <c r="A38" s="124"/>
      <c r="B38" s="160"/>
      <c r="C38" s="244"/>
      <c r="D38" s="244"/>
      <c r="E38" s="245"/>
      <c r="F38" s="245"/>
      <c r="G38" s="16" t="s">
        <v>44</v>
      </c>
      <c r="H38" s="246"/>
      <c r="J38" s="254">
        <f>+J36+J37</f>
        <v>0.1066</v>
      </c>
      <c r="K38" s="254">
        <f t="shared" ref="K38:BV38" si="841">+K36+K37</f>
        <v>0.1087283</v>
      </c>
      <c r="L38" s="254">
        <f t="shared" si="841"/>
        <v>0.1109506</v>
      </c>
      <c r="M38" s="254">
        <f t="shared" si="841"/>
        <v>0.11220759999999999</v>
      </c>
      <c r="N38" s="254">
        <f t="shared" si="841"/>
        <v>0.1131009</v>
      </c>
      <c r="O38" s="254">
        <f t="shared" si="841"/>
        <v>0.11377379999999999</v>
      </c>
      <c r="P38" s="254">
        <f t="shared" si="841"/>
        <v>0.11374580000000001</v>
      </c>
      <c r="Q38" s="254">
        <f t="shared" si="841"/>
        <v>0.1137016</v>
      </c>
      <c r="R38" s="254">
        <f t="shared" si="841"/>
        <v>0.1136976</v>
      </c>
      <c r="S38" s="254">
        <f t="shared" si="841"/>
        <v>0.1130866</v>
      </c>
      <c r="T38" s="254">
        <f t="shared" si="841"/>
        <v>0.11217829999999999</v>
      </c>
      <c r="U38" s="254">
        <f t="shared" si="841"/>
        <v>0.1121707</v>
      </c>
      <c r="V38" s="254">
        <f t="shared" si="841"/>
        <v>0.1108973</v>
      </c>
      <c r="W38" s="254">
        <f t="shared" si="841"/>
        <v>0.1088662</v>
      </c>
      <c r="X38" s="254">
        <f t="shared" si="841"/>
        <v>0.1088761</v>
      </c>
      <c r="Y38" s="254">
        <f t="shared" si="841"/>
        <v>0.1077138</v>
      </c>
      <c r="Z38" s="254">
        <f t="shared" si="841"/>
        <v>0.10512830000000001</v>
      </c>
      <c r="AA38" s="254">
        <f t="shared" si="841"/>
        <v>0.10352049999999999</v>
      </c>
      <c r="AB38" s="254">
        <f t="shared" si="841"/>
        <v>0.1020731</v>
      </c>
      <c r="AC38" s="254">
        <f t="shared" si="841"/>
        <v>0.10090250000000001</v>
      </c>
      <c r="AD38" s="254">
        <f t="shared" si="841"/>
        <v>9.9764500000000006E-2</v>
      </c>
      <c r="AE38" s="254">
        <f t="shared" si="841"/>
        <v>9.8770399999999994E-2</v>
      </c>
      <c r="AF38" s="254">
        <f t="shared" si="841"/>
        <v>9.7910200000000003E-2</v>
      </c>
      <c r="AG38" s="254">
        <f t="shared" si="841"/>
        <v>9.7217600000000001E-2</v>
      </c>
      <c r="AH38" s="254">
        <f t="shared" si="841"/>
        <v>9.6666200000000008E-2</v>
      </c>
      <c r="AI38" s="254">
        <f t="shared" si="841"/>
        <v>9.6171499999999993E-2</v>
      </c>
      <c r="AJ38" s="254">
        <f t="shared" si="841"/>
        <v>9.5674900000000007E-2</v>
      </c>
      <c r="AK38" s="254">
        <f t="shared" si="841"/>
        <v>9.5207700000000006E-2</v>
      </c>
      <c r="AL38" s="254">
        <f t="shared" si="841"/>
        <v>9.4802899999999996E-2</v>
      </c>
      <c r="AM38" s="254">
        <f t="shared" si="841"/>
        <v>9.4407400000000002E-2</v>
      </c>
      <c r="AN38" s="254">
        <f t="shared" si="841"/>
        <v>9.4050300000000003E-2</v>
      </c>
      <c r="AO38" s="254">
        <f t="shared" si="841"/>
        <v>9.3743599999999996E-2</v>
      </c>
      <c r="AP38" s="254">
        <f t="shared" si="841"/>
        <v>9.3454099999999998E-2</v>
      </c>
      <c r="AQ38" s="254">
        <f t="shared" si="841"/>
        <v>9.3229199999999998E-2</v>
      </c>
      <c r="AR38" s="254">
        <f t="shared" si="841"/>
        <v>9.3016500000000002E-2</v>
      </c>
      <c r="AS38" s="254">
        <f t="shared" si="841"/>
        <v>9.2848600000000003E-2</v>
      </c>
      <c r="AT38" s="254">
        <f t="shared" si="841"/>
        <v>9.2718200000000001E-2</v>
      </c>
      <c r="AU38" s="254">
        <f t="shared" si="841"/>
        <v>9.25898E-2</v>
      </c>
      <c r="AV38" s="254">
        <f t="shared" si="841"/>
        <v>9.2463699999999996E-2</v>
      </c>
      <c r="AW38" s="254">
        <f t="shared" si="841"/>
        <v>9.2338400000000001E-2</v>
      </c>
      <c r="AX38" s="254">
        <f t="shared" si="841"/>
        <v>9.221879999999999E-2</v>
      </c>
      <c r="AY38" s="254">
        <f t="shared" si="841"/>
        <v>9.2093999999999995E-2</v>
      </c>
      <c r="AZ38" s="254">
        <f t="shared" si="841"/>
        <v>9.1987399999999997E-2</v>
      </c>
      <c r="BA38" s="254">
        <f t="shared" si="841"/>
        <v>9.1879600000000006E-2</v>
      </c>
      <c r="BB38" s="254">
        <f t="shared" si="841"/>
        <v>9.1769899999999988E-2</v>
      </c>
      <c r="BC38" s="254">
        <f t="shared" si="841"/>
        <v>9.1672599999999993E-2</v>
      </c>
      <c r="BD38" s="254">
        <f t="shared" si="841"/>
        <v>9.1564499999999993E-2</v>
      </c>
      <c r="BE38" s="254">
        <f t="shared" si="841"/>
        <v>9.1478799999999999E-2</v>
      </c>
      <c r="BF38" s="254">
        <f t="shared" si="841"/>
        <v>9.1397000000000006E-2</v>
      </c>
      <c r="BG38" s="254">
        <f t="shared" si="841"/>
        <v>9.1318099999999999E-2</v>
      </c>
      <c r="BH38" s="254">
        <f t="shared" si="841"/>
        <v>9.1249899999999995E-2</v>
      </c>
      <c r="BI38" s="254">
        <f t="shared" si="841"/>
        <v>9.1199599999999992E-2</v>
      </c>
      <c r="BJ38" s="254">
        <f t="shared" si="841"/>
        <v>9.1161599999999995E-2</v>
      </c>
      <c r="BK38" s="254">
        <f t="shared" si="841"/>
        <v>9.1132099999999994E-2</v>
      </c>
      <c r="BL38" s="254">
        <f t="shared" si="841"/>
        <v>9.1116599999999992E-2</v>
      </c>
      <c r="BM38" s="254">
        <f t="shared" si="841"/>
        <v>9.1115699999999994E-2</v>
      </c>
      <c r="BN38" s="254">
        <f t="shared" si="841"/>
        <v>9.1124499999999997E-2</v>
      </c>
      <c r="BO38" s="254">
        <f t="shared" si="841"/>
        <v>9.1152499999999997E-2</v>
      </c>
      <c r="BP38" s="254">
        <f t="shared" si="841"/>
        <v>9.1187599999999994E-2</v>
      </c>
      <c r="BQ38" s="254">
        <f t="shared" si="841"/>
        <v>9.1229299999999999E-2</v>
      </c>
      <c r="BR38" s="254">
        <f t="shared" si="841"/>
        <v>9.1293600000000003E-2</v>
      </c>
      <c r="BS38" s="254">
        <f t="shared" si="841"/>
        <v>9.1349099999999989E-2</v>
      </c>
      <c r="BT38" s="254">
        <f t="shared" si="841"/>
        <v>9.14021E-2</v>
      </c>
      <c r="BU38" s="254">
        <f t="shared" si="841"/>
        <v>9.1457999999999998E-2</v>
      </c>
      <c r="BV38" s="254">
        <f t="shared" si="841"/>
        <v>9.1508699999999998E-2</v>
      </c>
      <c r="BW38" s="254">
        <f t="shared" ref="BW38:EH38" si="842">+BW36+BW37</f>
        <v>9.1554200000000002E-2</v>
      </c>
      <c r="BX38" s="254">
        <f t="shared" si="842"/>
        <v>9.1600500000000001E-2</v>
      </c>
      <c r="BY38" s="254">
        <f t="shared" si="842"/>
        <v>9.1644299999999998E-2</v>
      </c>
      <c r="BZ38" s="254">
        <f t="shared" si="842"/>
        <v>9.1682199999999991E-2</v>
      </c>
      <c r="CA38" s="254">
        <f t="shared" si="842"/>
        <v>9.1723899999999997E-2</v>
      </c>
      <c r="CB38" s="254">
        <f t="shared" si="842"/>
        <v>9.1759399999999991E-2</v>
      </c>
      <c r="CC38" s="254">
        <f t="shared" si="842"/>
        <v>9.178639999999999E-2</v>
      </c>
      <c r="CD38" s="254">
        <f t="shared" si="842"/>
        <v>9.1822500000000001E-2</v>
      </c>
      <c r="CE38" s="254">
        <f t="shared" si="842"/>
        <v>9.1848799999999994E-2</v>
      </c>
      <c r="CF38" s="254">
        <f t="shared" si="842"/>
        <v>9.1875499999999999E-2</v>
      </c>
      <c r="CG38" s="254">
        <f t="shared" si="842"/>
        <v>9.1899700000000001E-2</v>
      </c>
      <c r="CH38" s="254">
        <f t="shared" si="842"/>
        <v>9.1921299999999997E-2</v>
      </c>
      <c r="CI38" s="254">
        <f t="shared" si="842"/>
        <v>9.1944999999999999E-2</v>
      </c>
      <c r="CJ38" s="254">
        <f t="shared" si="842"/>
        <v>9.1956399999999994E-2</v>
      </c>
      <c r="CK38" s="254">
        <f t="shared" si="842"/>
        <v>9.1970300000000005E-2</v>
      </c>
      <c r="CL38" s="254">
        <f t="shared" si="842"/>
        <v>9.1983700000000002E-2</v>
      </c>
      <c r="CM38" s="254">
        <f t="shared" si="842"/>
        <v>9.1991600000000007E-2</v>
      </c>
      <c r="CN38" s="254">
        <f t="shared" si="842"/>
        <v>9.2001100000000002E-2</v>
      </c>
      <c r="CO38" s="254">
        <f t="shared" si="842"/>
        <v>9.1997799999999991E-2</v>
      </c>
      <c r="CP38" s="254">
        <f t="shared" si="842"/>
        <v>9.2004599999999992E-2</v>
      </c>
      <c r="CQ38" s="254">
        <f t="shared" si="842"/>
        <v>9.20068E-2</v>
      </c>
      <c r="CR38" s="254">
        <f t="shared" si="842"/>
        <v>9.2016399999999998E-2</v>
      </c>
      <c r="CS38" s="254">
        <f t="shared" si="842"/>
        <v>9.2019199999999995E-2</v>
      </c>
      <c r="CT38" s="254">
        <f t="shared" si="842"/>
        <v>9.2028499999999999E-2</v>
      </c>
      <c r="CU38" s="254">
        <f t="shared" si="842"/>
        <v>9.2041800000000007E-2</v>
      </c>
      <c r="CV38" s="254">
        <f t="shared" si="842"/>
        <v>9.2049500000000006E-2</v>
      </c>
      <c r="CW38" s="254">
        <f t="shared" si="842"/>
        <v>9.2063199999999998E-2</v>
      </c>
      <c r="CX38" s="254">
        <f t="shared" si="842"/>
        <v>9.2078199999999999E-2</v>
      </c>
      <c r="CY38" s="254">
        <f t="shared" si="842"/>
        <v>9.2094700000000002E-2</v>
      </c>
      <c r="CZ38" s="254">
        <f t="shared" si="842"/>
        <v>9.2114699999999994E-2</v>
      </c>
      <c r="DA38" s="254">
        <f t="shared" si="842"/>
        <v>9.2128199999999993E-2</v>
      </c>
      <c r="DB38" s="254">
        <f t="shared" si="842"/>
        <v>9.2152899999999996E-2</v>
      </c>
      <c r="DC38" s="254">
        <f t="shared" si="842"/>
        <v>9.2172499999999991E-2</v>
      </c>
      <c r="DD38" s="254">
        <f t="shared" si="842"/>
        <v>9.2199900000000001E-2</v>
      </c>
      <c r="DE38" s="254">
        <f t="shared" si="842"/>
        <v>9.2223200000000005E-2</v>
      </c>
      <c r="DF38" s="254">
        <f t="shared" si="842"/>
        <v>9.2251E-2</v>
      </c>
      <c r="DG38" s="254">
        <f t="shared" si="842"/>
        <v>9.2282299999999998E-2</v>
      </c>
      <c r="DH38" s="254">
        <f t="shared" si="842"/>
        <v>9.2310400000000001E-2</v>
      </c>
      <c r="DI38" s="254">
        <f t="shared" si="842"/>
        <v>9.2346899999999996E-2</v>
      </c>
      <c r="DJ38" s="254">
        <f t="shared" si="842"/>
        <v>9.2377299999999996E-2</v>
      </c>
      <c r="DK38" s="254">
        <f t="shared" si="842"/>
        <v>9.241379999999999E-2</v>
      </c>
      <c r="DL38" s="254">
        <f t="shared" si="842"/>
        <v>9.2450399999999988E-2</v>
      </c>
      <c r="DM38" s="254">
        <f t="shared" si="842"/>
        <v>9.248519999999999E-2</v>
      </c>
      <c r="DN38" s="254">
        <f t="shared" si="842"/>
        <v>9.2526200000000003E-2</v>
      </c>
      <c r="DO38" s="254">
        <f t="shared" si="842"/>
        <v>9.25705E-2</v>
      </c>
      <c r="DP38" s="254">
        <f t="shared" si="842"/>
        <v>9.2613699999999993E-2</v>
      </c>
      <c r="DQ38" s="254">
        <f t="shared" si="842"/>
        <v>9.2654E-2</v>
      </c>
      <c r="DR38" s="254">
        <f t="shared" si="842"/>
        <v>9.2703999999999995E-2</v>
      </c>
      <c r="DS38" s="254">
        <f t="shared" si="842"/>
        <v>9.2752000000000001E-2</v>
      </c>
      <c r="DT38" s="254">
        <f t="shared" si="842"/>
        <v>9.27983E-2</v>
      </c>
      <c r="DU38" s="254">
        <f t="shared" si="842"/>
        <v>9.2850799999999997E-2</v>
      </c>
      <c r="DV38" s="254">
        <f t="shared" si="842"/>
        <v>9.2901999999999998E-2</v>
      </c>
      <c r="DW38" s="254">
        <f t="shared" si="842"/>
        <v>9.2962500000000003E-2</v>
      </c>
      <c r="DX38" s="254">
        <f t="shared" si="842"/>
        <v>9.3018099999999992E-2</v>
      </c>
      <c r="DY38" s="254">
        <f t="shared" si="842"/>
        <v>9.306529999999999E-2</v>
      </c>
      <c r="DZ38" s="254">
        <f t="shared" si="842"/>
        <v>9.3126299999999995E-2</v>
      </c>
      <c r="EA38" s="254">
        <f t="shared" si="842"/>
        <v>7.2499999999999995E-2</v>
      </c>
      <c r="EB38" s="254">
        <f t="shared" si="842"/>
        <v>7.2499999999999995E-2</v>
      </c>
      <c r="EC38" s="254">
        <f t="shared" si="842"/>
        <v>7.2499999999999995E-2</v>
      </c>
      <c r="ED38" s="254">
        <f t="shared" si="842"/>
        <v>7.2499999999999995E-2</v>
      </c>
      <c r="EE38" s="254">
        <f t="shared" si="842"/>
        <v>7.2499999999999995E-2</v>
      </c>
      <c r="EF38" s="254">
        <f t="shared" si="842"/>
        <v>7.2499999999999995E-2</v>
      </c>
      <c r="EG38" s="254">
        <f t="shared" si="842"/>
        <v>7.2499999999999995E-2</v>
      </c>
      <c r="EH38" s="254">
        <f t="shared" si="842"/>
        <v>7.2499999999999995E-2</v>
      </c>
      <c r="EI38" s="254">
        <f t="shared" ref="EI38:FQ38" si="843">+EI36+EI37</f>
        <v>7.2499999999999995E-2</v>
      </c>
      <c r="EJ38" s="254">
        <f t="shared" si="843"/>
        <v>7.2499999999999995E-2</v>
      </c>
      <c r="EK38" s="254">
        <f t="shared" si="843"/>
        <v>7.2499999999999995E-2</v>
      </c>
      <c r="EL38" s="254">
        <f t="shared" si="843"/>
        <v>7.2499999999999995E-2</v>
      </c>
      <c r="EM38" s="254">
        <f t="shared" si="843"/>
        <v>7.2499999999999995E-2</v>
      </c>
      <c r="EN38" s="254">
        <f t="shared" si="843"/>
        <v>7.2499999999999995E-2</v>
      </c>
      <c r="EO38" s="254">
        <f t="shared" si="843"/>
        <v>7.2499999999999995E-2</v>
      </c>
      <c r="EP38" s="254">
        <f t="shared" si="843"/>
        <v>7.2499999999999995E-2</v>
      </c>
      <c r="EQ38" s="254">
        <f t="shared" si="843"/>
        <v>7.2499999999999995E-2</v>
      </c>
      <c r="ER38" s="254">
        <f t="shared" si="843"/>
        <v>7.2499999999999995E-2</v>
      </c>
      <c r="ES38" s="254">
        <f t="shared" si="843"/>
        <v>7.2499999999999995E-2</v>
      </c>
      <c r="ET38" s="254">
        <f t="shared" si="843"/>
        <v>7.2499999999999995E-2</v>
      </c>
      <c r="EU38" s="254">
        <f t="shared" si="843"/>
        <v>7.2499999999999995E-2</v>
      </c>
      <c r="EV38" s="254">
        <f t="shared" si="843"/>
        <v>7.2499999999999995E-2</v>
      </c>
      <c r="EW38" s="254">
        <f t="shared" si="843"/>
        <v>7.2499999999999995E-2</v>
      </c>
      <c r="EX38" s="254">
        <f t="shared" si="843"/>
        <v>7.2499999999999995E-2</v>
      </c>
      <c r="EY38" s="254">
        <f t="shared" si="843"/>
        <v>7.2499999999999995E-2</v>
      </c>
      <c r="EZ38" s="254">
        <f t="shared" si="843"/>
        <v>7.2499999999999995E-2</v>
      </c>
      <c r="FA38" s="254">
        <f t="shared" si="843"/>
        <v>7.2499999999999995E-2</v>
      </c>
      <c r="FB38" s="254">
        <f t="shared" si="843"/>
        <v>7.2499999999999995E-2</v>
      </c>
      <c r="FC38" s="254">
        <f t="shared" si="843"/>
        <v>7.2499999999999995E-2</v>
      </c>
      <c r="FD38" s="254">
        <f t="shared" si="843"/>
        <v>7.2499999999999995E-2</v>
      </c>
      <c r="FE38" s="254">
        <f t="shared" si="843"/>
        <v>7.2499999999999995E-2</v>
      </c>
      <c r="FF38" s="254">
        <f t="shared" si="843"/>
        <v>7.2499999999999995E-2</v>
      </c>
      <c r="FG38" s="254">
        <f t="shared" si="843"/>
        <v>7.2499999999999995E-2</v>
      </c>
      <c r="FH38" s="254">
        <f t="shared" si="843"/>
        <v>7.2499999999999995E-2</v>
      </c>
      <c r="FI38" s="254">
        <f t="shared" si="843"/>
        <v>7.2499999999999995E-2</v>
      </c>
      <c r="FJ38" s="254">
        <f t="shared" si="843"/>
        <v>7.2499999999999995E-2</v>
      </c>
      <c r="FK38" s="254">
        <f t="shared" si="843"/>
        <v>7.2499999999999995E-2</v>
      </c>
      <c r="FL38" s="254">
        <f t="shared" si="843"/>
        <v>7.2499999999999995E-2</v>
      </c>
      <c r="FM38" s="254">
        <f t="shared" si="843"/>
        <v>7.2499999999999995E-2</v>
      </c>
      <c r="FN38" s="254">
        <f t="shared" si="843"/>
        <v>7.2499999999999995E-2</v>
      </c>
      <c r="FO38" s="254">
        <f t="shared" si="843"/>
        <v>7.2499999999999995E-2</v>
      </c>
      <c r="FP38" s="254">
        <f t="shared" si="843"/>
        <v>7.2499999999999995E-2</v>
      </c>
      <c r="FQ38" s="255">
        <f t="shared" si="843"/>
        <v>7.2499999999999995E-2</v>
      </c>
      <c r="FR38" s="191"/>
      <c r="FS38" s="191"/>
      <c r="FT38" s="191"/>
      <c r="FU38" s="191"/>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c r="HZ38" s="95"/>
      <c r="IA38" s="95"/>
      <c r="IB38" s="95"/>
      <c r="IC38" s="95"/>
      <c r="ID38" s="95"/>
      <c r="IE38" s="95"/>
      <c r="IF38" s="95"/>
      <c r="IG38" s="95"/>
      <c r="IH38" s="95"/>
      <c r="II38" s="95"/>
      <c r="IJ38" s="95"/>
      <c r="IK38" s="95"/>
      <c r="IL38" s="95"/>
      <c r="IM38" s="95"/>
      <c r="IN38" s="95"/>
      <c r="IO38" s="95"/>
      <c r="IP38" s="95"/>
      <c r="IQ38" s="95"/>
      <c r="IR38" s="95"/>
      <c r="IS38" s="95"/>
      <c r="IT38" s="95"/>
      <c r="IU38" s="95"/>
      <c r="IV38" s="95"/>
      <c r="IW38" s="95"/>
      <c r="IX38" s="95"/>
      <c r="IY38" s="95"/>
      <c r="IZ38" s="95"/>
      <c r="JA38" s="95"/>
      <c r="JB38" s="95"/>
      <c r="JC38" s="95"/>
      <c r="JD38" s="95"/>
      <c r="JE38" s="95"/>
      <c r="JF38" s="95"/>
      <c r="JG38" s="95"/>
      <c r="JH38" s="95"/>
      <c r="JI38" s="95"/>
      <c r="JJ38" s="95"/>
      <c r="JK38" s="95"/>
      <c r="JL38" s="95"/>
      <c r="JM38" s="95"/>
      <c r="JN38" s="95"/>
      <c r="JO38" s="95"/>
      <c r="JP38" s="95"/>
      <c r="JQ38" s="95"/>
      <c r="JR38" s="95"/>
      <c r="JS38" s="95"/>
    </row>
    <row r="39" spans="1:279" s="16" customFormat="1" x14ac:dyDescent="0.2">
      <c r="A39" s="124"/>
      <c r="B39" s="133"/>
      <c r="C39" s="244"/>
      <c r="D39" s="244"/>
      <c r="E39" s="245"/>
      <c r="F39" s="245"/>
      <c r="G39" s="246" t="s">
        <v>154</v>
      </c>
      <c r="H39" s="246"/>
      <c r="J39" s="248">
        <f>+'Summary&amp;Assumptions'!D62</f>
        <v>0.03</v>
      </c>
      <c r="K39" s="248">
        <f t="shared" ref="K39:AC39" si="844">J39</f>
        <v>0.03</v>
      </c>
      <c r="L39" s="248">
        <f t="shared" si="844"/>
        <v>0.03</v>
      </c>
      <c r="M39" s="248">
        <f t="shared" si="844"/>
        <v>0.03</v>
      </c>
      <c r="N39" s="248">
        <f t="shared" si="844"/>
        <v>0.03</v>
      </c>
      <c r="O39" s="248">
        <f t="shared" si="844"/>
        <v>0.03</v>
      </c>
      <c r="P39" s="248">
        <f t="shared" si="844"/>
        <v>0.03</v>
      </c>
      <c r="Q39" s="248">
        <f t="shared" si="844"/>
        <v>0.03</v>
      </c>
      <c r="R39" s="248">
        <f t="shared" si="844"/>
        <v>0.03</v>
      </c>
      <c r="S39" s="248">
        <f t="shared" si="844"/>
        <v>0.03</v>
      </c>
      <c r="T39" s="248">
        <f t="shared" si="844"/>
        <v>0.03</v>
      </c>
      <c r="U39" s="248">
        <f t="shared" si="844"/>
        <v>0.03</v>
      </c>
      <c r="V39" s="248">
        <f t="shared" si="844"/>
        <v>0.03</v>
      </c>
      <c r="W39" s="248">
        <f t="shared" si="844"/>
        <v>0.03</v>
      </c>
      <c r="X39" s="248">
        <f t="shared" si="844"/>
        <v>0.03</v>
      </c>
      <c r="Y39" s="248">
        <f t="shared" si="844"/>
        <v>0.03</v>
      </c>
      <c r="Z39" s="248">
        <f t="shared" si="844"/>
        <v>0.03</v>
      </c>
      <c r="AA39" s="248">
        <f t="shared" si="844"/>
        <v>0.03</v>
      </c>
      <c r="AB39" s="248">
        <f t="shared" si="844"/>
        <v>0.03</v>
      </c>
      <c r="AC39" s="248">
        <f t="shared" si="844"/>
        <v>0.03</v>
      </c>
      <c r="AD39" s="248">
        <f t="shared" ref="AD39" si="845">AC39</f>
        <v>0.03</v>
      </c>
      <c r="AE39" s="248">
        <f t="shared" ref="AE39" si="846">AD39</f>
        <v>0.03</v>
      </c>
      <c r="AF39" s="248">
        <f t="shared" ref="AF39" si="847">AE39</f>
        <v>0.03</v>
      </c>
      <c r="AG39" s="248">
        <f t="shared" ref="AG39" si="848">AF39</f>
        <v>0.03</v>
      </c>
      <c r="AH39" s="248">
        <f t="shared" ref="AH39" si="849">AG39</f>
        <v>0.03</v>
      </c>
      <c r="AI39" s="248">
        <f t="shared" ref="AI39" si="850">AH39</f>
        <v>0.03</v>
      </c>
      <c r="AJ39" s="248">
        <f t="shared" ref="AJ39" si="851">AI39</f>
        <v>0.03</v>
      </c>
      <c r="AK39" s="248">
        <f t="shared" ref="AK39" si="852">AJ39</f>
        <v>0.03</v>
      </c>
      <c r="AL39" s="248">
        <f t="shared" ref="AL39" si="853">AK39</f>
        <v>0.03</v>
      </c>
      <c r="AM39" s="248">
        <f t="shared" ref="AM39" si="854">AL39</f>
        <v>0.03</v>
      </c>
      <c r="AN39" s="248">
        <f t="shared" ref="AN39" si="855">AM39</f>
        <v>0.03</v>
      </c>
      <c r="AO39" s="248">
        <f t="shared" ref="AO39" si="856">AN39</f>
        <v>0.03</v>
      </c>
      <c r="AP39" s="248">
        <f t="shared" ref="AP39" si="857">AO39</f>
        <v>0.03</v>
      </c>
      <c r="AQ39" s="248">
        <f t="shared" ref="AQ39" si="858">AP39</f>
        <v>0.03</v>
      </c>
      <c r="AR39" s="248">
        <f t="shared" ref="AR39" si="859">AQ39</f>
        <v>0.03</v>
      </c>
      <c r="AS39" s="248">
        <f t="shared" ref="AS39" si="860">AR39</f>
        <v>0.03</v>
      </c>
      <c r="AT39" s="248">
        <f t="shared" ref="AT39" si="861">AS39</f>
        <v>0.03</v>
      </c>
      <c r="AU39" s="248">
        <f t="shared" ref="AU39" si="862">AT39</f>
        <v>0.03</v>
      </c>
      <c r="AV39" s="248">
        <f t="shared" ref="AV39" si="863">AU39</f>
        <v>0.03</v>
      </c>
      <c r="AW39" s="248">
        <f t="shared" ref="AW39" si="864">AV39</f>
        <v>0.03</v>
      </c>
      <c r="AX39" s="248">
        <f t="shared" ref="AX39" si="865">AW39</f>
        <v>0.03</v>
      </c>
      <c r="AY39" s="248">
        <f t="shared" ref="AY39" si="866">AX39</f>
        <v>0.03</v>
      </c>
      <c r="AZ39" s="248">
        <f t="shared" ref="AZ39" si="867">AY39</f>
        <v>0.03</v>
      </c>
      <c r="BA39" s="248">
        <f t="shared" ref="BA39" si="868">AZ39</f>
        <v>0.03</v>
      </c>
      <c r="BB39" s="248">
        <f t="shared" ref="BB39" si="869">BA39</f>
        <v>0.03</v>
      </c>
      <c r="BC39" s="248">
        <f t="shared" ref="BC39" si="870">BB39</f>
        <v>0.03</v>
      </c>
      <c r="BD39" s="248">
        <f t="shared" ref="BD39" si="871">BC39</f>
        <v>0.03</v>
      </c>
      <c r="BE39" s="248">
        <f t="shared" ref="BE39" si="872">BD39</f>
        <v>0.03</v>
      </c>
      <c r="BF39" s="248">
        <f t="shared" ref="BF39" si="873">BE39</f>
        <v>0.03</v>
      </c>
      <c r="BG39" s="248">
        <f t="shared" ref="BG39" si="874">BF39</f>
        <v>0.03</v>
      </c>
      <c r="BH39" s="248">
        <f t="shared" ref="BH39" si="875">BG39</f>
        <v>0.03</v>
      </c>
      <c r="BI39" s="248">
        <f t="shared" ref="BI39" si="876">BH39</f>
        <v>0.03</v>
      </c>
      <c r="BJ39" s="248">
        <f t="shared" ref="BJ39" si="877">BI39</f>
        <v>0.03</v>
      </c>
      <c r="BK39" s="248">
        <f t="shared" ref="BK39" si="878">BJ39</f>
        <v>0.03</v>
      </c>
      <c r="BL39" s="248">
        <f t="shared" ref="BL39" si="879">BK39</f>
        <v>0.03</v>
      </c>
      <c r="BM39" s="248">
        <f t="shared" ref="BM39" si="880">BL39</f>
        <v>0.03</v>
      </c>
      <c r="BN39" s="248">
        <f t="shared" ref="BN39" si="881">BM39</f>
        <v>0.03</v>
      </c>
      <c r="BO39" s="248">
        <f t="shared" ref="BO39" si="882">BN39</f>
        <v>0.03</v>
      </c>
      <c r="BP39" s="248">
        <f t="shared" ref="BP39" si="883">BO39</f>
        <v>0.03</v>
      </c>
      <c r="BQ39" s="248">
        <f t="shared" ref="BQ39" si="884">BP39</f>
        <v>0.03</v>
      </c>
      <c r="BR39" s="248">
        <f t="shared" ref="BR39" si="885">BQ39</f>
        <v>0.03</v>
      </c>
      <c r="BS39" s="248">
        <f t="shared" ref="BS39" si="886">BR39</f>
        <v>0.03</v>
      </c>
      <c r="BT39" s="248">
        <f t="shared" ref="BT39" si="887">BS39</f>
        <v>0.03</v>
      </c>
      <c r="BU39" s="248">
        <f t="shared" ref="BU39" si="888">BT39</f>
        <v>0.03</v>
      </c>
      <c r="BV39" s="248">
        <f t="shared" ref="BV39" si="889">BU39</f>
        <v>0.03</v>
      </c>
      <c r="BW39" s="248">
        <f t="shared" ref="BW39" si="890">BV39</f>
        <v>0.03</v>
      </c>
      <c r="BX39" s="248">
        <f t="shared" ref="BX39" si="891">BW39</f>
        <v>0.03</v>
      </c>
      <c r="BY39" s="248">
        <f t="shared" ref="BY39" si="892">BX39</f>
        <v>0.03</v>
      </c>
      <c r="BZ39" s="248">
        <f t="shared" ref="BZ39" si="893">BY39</f>
        <v>0.03</v>
      </c>
      <c r="CA39" s="248">
        <f t="shared" ref="CA39" si="894">BZ39</f>
        <v>0.03</v>
      </c>
      <c r="CB39" s="248">
        <f t="shared" ref="CB39" si="895">CA39</f>
        <v>0.03</v>
      </c>
      <c r="CC39" s="248">
        <f t="shared" ref="CC39" si="896">CB39</f>
        <v>0.03</v>
      </c>
      <c r="CD39" s="248">
        <f t="shared" ref="CD39" si="897">CC39</f>
        <v>0.03</v>
      </c>
      <c r="CE39" s="248">
        <f t="shared" ref="CE39" si="898">CD39</f>
        <v>0.03</v>
      </c>
      <c r="CF39" s="248">
        <f t="shared" ref="CF39" si="899">CE39</f>
        <v>0.03</v>
      </c>
      <c r="CG39" s="248">
        <f t="shared" ref="CG39" si="900">CF39</f>
        <v>0.03</v>
      </c>
      <c r="CH39" s="248">
        <f t="shared" ref="CH39" si="901">CG39</f>
        <v>0.03</v>
      </c>
      <c r="CI39" s="248">
        <f t="shared" ref="CI39" si="902">CH39</f>
        <v>0.03</v>
      </c>
      <c r="CJ39" s="248">
        <f t="shared" ref="CJ39" si="903">CI39</f>
        <v>0.03</v>
      </c>
      <c r="CK39" s="248">
        <f t="shared" ref="CK39" si="904">CJ39</f>
        <v>0.03</v>
      </c>
      <c r="CL39" s="248">
        <f t="shared" ref="CL39" si="905">CK39</f>
        <v>0.03</v>
      </c>
      <c r="CM39" s="248">
        <f t="shared" ref="CM39" si="906">CL39</f>
        <v>0.03</v>
      </c>
      <c r="CN39" s="248">
        <f t="shared" ref="CN39" si="907">CM39</f>
        <v>0.03</v>
      </c>
      <c r="CO39" s="248">
        <f t="shared" ref="CO39" si="908">CN39</f>
        <v>0.03</v>
      </c>
      <c r="CP39" s="248">
        <f t="shared" ref="CP39" si="909">CO39</f>
        <v>0.03</v>
      </c>
      <c r="CQ39" s="248">
        <f t="shared" ref="CQ39" si="910">CP39</f>
        <v>0.03</v>
      </c>
      <c r="CR39" s="248">
        <f t="shared" ref="CR39" si="911">CQ39</f>
        <v>0.03</v>
      </c>
      <c r="CS39" s="248">
        <f t="shared" ref="CS39" si="912">CR39</f>
        <v>0.03</v>
      </c>
      <c r="CT39" s="248">
        <f t="shared" ref="CT39" si="913">CS39</f>
        <v>0.03</v>
      </c>
      <c r="CU39" s="248">
        <f t="shared" ref="CU39" si="914">CT39</f>
        <v>0.03</v>
      </c>
      <c r="CV39" s="248">
        <f t="shared" ref="CV39" si="915">CU39</f>
        <v>0.03</v>
      </c>
      <c r="CW39" s="248">
        <f t="shared" ref="CW39" si="916">CV39</f>
        <v>0.03</v>
      </c>
      <c r="CX39" s="248">
        <f t="shared" ref="CX39" si="917">CW39</f>
        <v>0.03</v>
      </c>
      <c r="CY39" s="248">
        <f t="shared" ref="CY39" si="918">CX39</f>
        <v>0.03</v>
      </c>
      <c r="CZ39" s="248">
        <f t="shared" ref="CZ39" si="919">CY39</f>
        <v>0.03</v>
      </c>
      <c r="DA39" s="248">
        <f t="shared" ref="DA39" si="920">CZ39</f>
        <v>0.03</v>
      </c>
      <c r="DB39" s="248">
        <f t="shared" ref="DB39" si="921">DA39</f>
        <v>0.03</v>
      </c>
      <c r="DC39" s="248">
        <f t="shared" ref="DC39" si="922">DB39</f>
        <v>0.03</v>
      </c>
      <c r="DD39" s="248">
        <f t="shared" ref="DD39" si="923">DC39</f>
        <v>0.03</v>
      </c>
      <c r="DE39" s="248">
        <f t="shared" ref="DE39" si="924">DD39</f>
        <v>0.03</v>
      </c>
      <c r="DF39" s="248">
        <f t="shared" ref="DF39" si="925">DE39</f>
        <v>0.03</v>
      </c>
      <c r="DG39" s="248">
        <f t="shared" ref="DG39" si="926">DF39</f>
        <v>0.03</v>
      </c>
      <c r="DH39" s="248">
        <f t="shared" ref="DH39" si="927">DG39</f>
        <v>0.03</v>
      </c>
      <c r="DI39" s="248">
        <f t="shared" ref="DI39" si="928">DH39</f>
        <v>0.03</v>
      </c>
      <c r="DJ39" s="248">
        <f t="shared" ref="DJ39" si="929">DI39</f>
        <v>0.03</v>
      </c>
      <c r="DK39" s="248">
        <f t="shared" ref="DK39" si="930">DJ39</f>
        <v>0.03</v>
      </c>
      <c r="DL39" s="248">
        <f t="shared" ref="DL39" si="931">DK39</f>
        <v>0.03</v>
      </c>
      <c r="DM39" s="248">
        <f t="shared" ref="DM39" si="932">DL39</f>
        <v>0.03</v>
      </c>
      <c r="DN39" s="248">
        <f t="shared" ref="DN39" si="933">DM39</f>
        <v>0.03</v>
      </c>
      <c r="DO39" s="248">
        <f t="shared" ref="DO39" si="934">DN39</f>
        <v>0.03</v>
      </c>
      <c r="DP39" s="248">
        <f t="shared" ref="DP39" si="935">DO39</f>
        <v>0.03</v>
      </c>
      <c r="DQ39" s="248">
        <f t="shared" ref="DQ39" si="936">DP39</f>
        <v>0.03</v>
      </c>
      <c r="DR39" s="248">
        <f t="shared" ref="DR39" si="937">DQ39</f>
        <v>0.03</v>
      </c>
      <c r="DS39" s="248">
        <f t="shared" ref="DS39" si="938">DR39</f>
        <v>0.03</v>
      </c>
      <c r="DT39" s="248">
        <f t="shared" ref="DT39" si="939">DS39</f>
        <v>0.03</v>
      </c>
      <c r="DU39" s="248">
        <f t="shared" ref="DU39" si="940">DT39</f>
        <v>0.03</v>
      </c>
      <c r="DV39" s="248">
        <f t="shared" ref="DV39" si="941">DU39</f>
        <v>0.03</v>
      </c>
      <c r="DW39" s="248">
        <f t="shared" ref="DW39" si="942">DV39</f>
        <v>0.03</v>
      </c>
      <c r="DX39" s="248">
        <f t="shared" ref="DX39" si="943">DW39</f>
        <v>0.03</v>
      </c>
      <c r="DY39" s="248">
        <f t="shared" ref="DY39" si="944">DX39</f>
        <v>0.03</v>
      </c>
      <c r="DZ39" s="248">
        <f t="shared" ref="DZ39" si="945">DY39</f>
        <v>0.03</v>
      </c>
      <c r="EA39" s="248">
        <f t="shared" ref="EA39" si="946">DZ39</f>
        <v>0.03</v>
      </c>
      <c r="EB39" s="248">
        <f t="shared" ref="EB39" si="947">EA39</f>
        <v>0.03</v>
      </c>
      <c r="EC39" s="248">
        <f t="shared" ref="EC39" si="948">EB39</f>
        <v>0.03</v>
      </c>
      <c r="ED39" s="248">
        <f t="shared" ref="ED39" si="949">EC39</f>
        <v>0.03</v>
      </c>
      <c r="EE39" s="248">
        <f t="shared" ref="EE39" si="950">ED39</f>
        <v>0.03</v>
      </c>
      <c r="EF39" s="248">
        <f t="shared" ref="EF39" si="951">EE39</f>
        <v>0.03</v>
      </c>
      <c r="EG39" s="248">
        <f t="shared" ref="EG39" si="952">EF39</f>
        <v>0.03</v>
      </c>
      <c r="EH39" s="248">
        <f t="shared" ref="EH39" si="953">EG39</f>
        <v>0.03</v>
      </c>
      <c r="EI39" s="248">
        <f t="shared" ref="EI39" si="954">EH39</f>
        <v>0.03</v>
      </c>
      <c r="EJ39" s="248">
        <f t="shared" ref="EJ39" si="955">EI39</f>
        <v>0.03</v>
      </c>
      <c r="EK39" s="248">
        <f t="shared" ref="EK39" si="956">EJ39</f>
        <v>0.03</v>
      </c>
      <c r="EL39" s="248">
        <f t="shared" ref="EL39" si="957">EK39</f>
        <v>0.03</v>
      </c>
      <c r="EM39" s="248">
        <f t="shared" ref="EM39" si="958">EL39</f>
        <v>0.03</v>
      </c>
      <c r="EN39" s="248">
        <f t="shared" ref="EN39" si="959">EM39</f>
        <v>0.03</v>
      </c>
      <c r="EO39" s="248">
        <f t="shared" ref="EO39" si="960">EN39</f>
        <v>0.03</v>
      </c>
      <c r="EP39" s="248">
        <f t="shared" ref="EP39" si="961">EO39</f>
        <v>0.03</v>
      </c>
      <c r="EQ39" s="248">
        <f t="shared" ref="EQ39" si="962">EP39</f>
        <v>0.03</v>
      </c>
      <c r="ER39" s="248">
        <f t="shared" ref="ER39" si="963">EQ39</f>
        <v>0.03</v>
      </c>
      <c r="ES39" s="248">
        <f t="shared" ref="ES39" si="964">ER39</f>
        <v>0.03</v>
      </c>
      <c r="ET39" s="248">
        <f t="shared" ref="ET39" si="965">ES39</f>
        <v>0.03</v>
      </c>
      <c r="EU39" s="248">
        <f t="shared" ref="EU39" si="966">ET39</f>
        <v>0.03</v>
      </c>
      <c r="EV39" s="248">
        <f t="shared" ref="EV39" si="967">EU39</f>
        <v>0.03</v>
      </c>
      <c r="EW39" s="248">
        <f t="shared" ref="EW39" si="968">EV39</f>
        <v>0.03</v>
      </c>
      <c r="EX39" s="248">
        <f t="shared" ref="EX39" si="969">EW39</f>
        <v>0.03</v>
      </c>
      <c r="EY39" s="248">
        <f t="shared" ref="EY39" si="970">EX39</f>
        <v>0.03</v>
      </c>
      <c r="EZ39" s="248">
        <f t="shared" ref="EZ39" si="971">EY39</f>
        <v>0.03</v>
      </c>
      <c r="FA39" s="248">
        <f t="shared" ref="FA39" si="972">EZ39</f>
        <v>0.03</v>
      </c>
      <c r="FB39" s="248">
        <f t="shared" ref="FB39" si="973">FA39</f>
        <v>0.03</v>
      </c>
      <c r="FC39" s="248">
        <f t="shared" ref="FC39" si="974">FB39</f>
        <v>0.03</v>
      </c>
      <c r="FD39" s="248">
        <f t="shared" ref="FD39" si="975">FC39</f>
        <v>0.03</v>
      </c>
      <c r="FE39" s="248">
        <f t="shared" ref="FE39" si="976">FD39</f>
        <v>0.03</v>
      </c>
      <c r="FF39" s="248">
        <f t="shared" ref="FF39" si="977">FE39</f>
        <v>0.03</v>
      </c>
      <c r="FG39" s="248">
        <f t="shared" ref="FG39" si="978">FF39</f>
        <v>0.03</v>
      </c>
      <c r="FH39" s="248">
        <f t="shared" ref="FH39" si="979">FG39</f>
        <v>0.03</v>
      </c>
      <c r="FI39" s="248">
        <f t="shared" ref="FI39" si="980">FH39</f>
        <v>0.03</v>
      </c>
      <c r="FJ39" s="248">
        <f t="shared" ref="FJ39" si="981">FI39</f>
        <v>0.03</v>
      </c>
      <c r="FK39" s="248">
        <f t="shared" ref="FK39" si="982">FJ39</f>
        <v>0.03</v>
      </c>
      <c r="FL39" s="248">
        <f t="shared" ref="FL39" si="983">FK39</f>
        <v>0.03</v>
      </c>
      <c r="FM39" s="248">
        <f t="shared" ref="FM39" si="984">FL39</f>
        <v>0.03</v>
      </c>
      <c r="FN39" s="248">
        <f t="shared" ref="FN39" si="985">FM39</f>
        <v>0.03</v>
      </c>
      <c r="FO39" s="248">
        <f t="shared" ref="FO39" si="986">FN39</f>
        <v>0.03</v>
      </c>
      <c r="FP39" s="248">
        <f t="shared" ref="FP39" si="987">FO39</f>
        <v>0.03</v>
      </c>
      <c r="FQ39" s="256">
        <f t="shared" ref="FQ39" si="988">FP39</f>
        <v>0.03</v>
      </c>
      <c r="FR39" s="191"/>
      <c r="FS39" s="191"/>
      <c r="FT39" s="191"/>
      <c r="FU39" s="191"/>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c r="HG39" s="95"/>
      <c r="HH39" s="95"/>
      <c r="HI39" s="95"/>
      <c r="HJ39" s="95"/>
      <c r="HK39" s="95"/>
      <c r="HL39" s="95"/>
      <c r="HM39" s="95"/>
      <c r="HN39" s="95"/>
      <c r="HO39" s="95"/>
      <c r="HP39" s="95"/>
      <c r="HQ39" s="95"/>
      <c r="HR39" s="95"/>
      <c r="HS39" s="95"/>
      <c r="HT39" s="95"/>
      <c r="HU39" s="95"/>
      <c r="HV39" s="95"/>
      <c r="HW39" s="95"/>
      <c r="HX39" s="95"/>
      <c r="HY39" s="95"/>
      <c r="HZ39" s="95"/>
      <c r="IA39" s="95"/>
      <c r="IB39" s="95"/>
      <c r="IC39" s="95"/>
      <c r="ID39" s="95"/>
      <c r="IE39" s="95"/>
      <c r="IF39" s="95"/>
      <c r="IG39" s="95"/>
      <c r="IH39" s="95"/>
      <c r="II39" s="95"/>
      <c r="IJ39" s="95"/>
      <c r="IK39" s="95"/>
      <c r="IL39" s="95"/>
      <c r="IM39" s="95"/>
      <c r="IN39" s="95"/>
      <c r="IO39" s="95"/>
      <c r="IP39" s="95"/>
      <c r="IQ39" s="95"/>
      <c r="IR39" s="95"/>
      <c r="IS39" s="95"/>
      <c r="IT39" s="95"/>
      <c r="IU39" s="95"/>
      <c r="IV39" s="95"/>
      <c r="IW39" s="95"/>
      <c r="IX39" s="95"/>
      <c r="IY39" s="95"/>
      <c r="IZ39" s="95"/>
      <c r="JA39" s="95"/>
      <c r="JB39" s="95"/>
      <c r="JC39" s="95"/>
      <c r="JD39" s="95"/>
      <c r="JE39" s="95"/>
      <c r="JF39" s="95"/>
      <c r="JG39" s="95"/>
      <c r="JH39" s="95"/>
      <c r="JI39" s="95"/>
      <c r="JJ39" s="95"/>
      <c r="JK39" s="95"/>
      <c r="JL39" s="95"/>
      <c r="JM39" s="95"/>
      <c r="JN39" s="95"/>
      <c r="JO39" s="95"/>
      <c r="JP39" s="95"/>
      <c r="JQ39" s="95"/>
      <c r="JR39" s="95"/>
      <c r="JS39" s="95"/>
    </row>
    <row r="40" spans="1:279" s="16" customFormat="1" x14ac:dyDescent="0.2">
      <c r="A40" s="124"/>
      <c r="B40" s="78"/>
      <c r="C40" s="169"/>
      <c r="D40" s="169"/>
      <c r="E40" s="170"/>
      <c r="F40" s="170"/>
      <c r="G40" s="171" t="s">
        <v>155</v>
      </c>
      <c r="H40" s="171"/>
      <c r="I40" s="172"/>
      <c r="J40" s="173">
        <f t="shared" ref="J40:AC40" si="989">IF(J39&gt;J38,J39,IF(J35&lt;J38,J35,J38))</f>
        <v>0.1</v>
      </c>
      <c r="K40" s="173">
        <f t="shared" si="989"/>
        <v>0.1</v>
      </c>
      <c r="L40" s="173">
        <f t="shared" si="989"/>
        <v>0.1</v>
      </c>
      <c r="M40" s="173">
        <f t="shared" si="989"/>
        <v>0.1</v>
      </c>
      <c r="N40" s="173">
        <f t="shared" si="989"/>
        <v>0.1</v>
      </c>
      <c r="O40" s="173">
        <f t="shared" si="989"/>
        <v>0.1</v>
      </c>
      <c r="P40" s="173">
        <f t="shared" si="989"/>
        <v>0.1</v>
      </c>
      <c r="Q40" s="173">
        <f t="shared" si="989"/>
        <v>0.1</v>
      </c>
      <c r="R40" s="173">
        <f t="shared" si="989"/>
        <v>0.1</v>
      </c>
      <c r="S40" s="173">
        <f t="shared" si="989"/>
        <v>0.1</v>
      </c>
      <c r="T40" s="173">
        <f t="shared" si="989"/>
        <v>0.1</v>
      </c>
      <c r="U40" s="173">
        <f t="shared" si="989"/>
        <v>0.1</v>
      </c>
      <c r="V40" s="173">
        <f t="shared" si="989"/>
        <v>0.1</v>
      </c>
      <c r="W40" s="173">
        <f t="shared" si="989"/>
        <v>0.1</v>
      </c>
      <c r="X40" s="173">
        <f t="shared" si="989"/>
        <v>0.1</v>
      </c>
      <c r="Y40" s="173">
        <f t="shared" si="989"/>
        <v>0.1</v>
      </c>
      <c r="Z40" s="173">
        <f t="shared" si="989"/>
        <v>0.1</v>
      </c>
      <c r="AA40" s="173">
        <f t="shared" si="989"/>
        <v>0.1</v>
      </c>
      <c r="AB40" s="173">
        <f t="shared" si="989"/>
        <v>0.1</v>
      </c>
      <c r="AC40" s="173">
        <f t="shared" si="989"/>
        <v>0.1</v>
      </c>
      <c r="AD40" s="173">
        <f t="shared" ref="AD40:CO40" si="990">IF(AD39&gt;AD38,AD39,IF(AD35&lt;AD38,AD35,AD38))</f>
        <v>9.9764500000000006E-2</v>
      </c>
      <c r="AE40" s="173">
        <f t="shared" si="990"/>
        <v>9.8770399999999994E-2</v>
      </c>
      <c r="AF40" s="173">
        <f t="shared" si="990"/>
        <v>9.7910200000000003E-2</v>
      </c>
      <c r="AG40" s="173">
        <f t="shared" si="990"/>
        <v>9.7217600000000001E-2</v>
      </c>
      <c r="AH40" s="173">
        <f t="shared" si="990"/>
        <v>9.6666200000000008E-2</v>
      </c>
      <c r="AI40" s="173">
        <f t="shared" si="990"/>
        <v>9.6171499999999993E-2</v>
      </c>
      <c r="AJ40" s="173">
        <f t="shared" si="990"/>
        <v>9.5674900000000007E-2</v>
      </c>
      <c r="AK40" s="173">
        <f t="shared" si="990"/>
        <v>9.5207700000000006E-2</v>
      </c>
      <c r="AL40" s="173">
        <f t="shared" si="990"/>
        <v>9.4802899999999996E-2</v>
      </c>
      <c r="AM40" s="173">
        <f t="shared" si="990"/>
        <v>9.4407400000000002E-2</v>
      </c>
      <c r="AN40" s="173">
        <f t="shared" si="990"/>
        <v>9.4050300000000003E-2</v>
      </c>
      <c r="AO40" s="173">
        <f t="shared" si="990"/>
        <v>9.3743599999999996E-2</v>
      </c>
      <c r="AP40" s="173">
        <f t="shared" si="990"/>
        <v>9.3454099999999998E-2</v>
      </c>
      <c r="AQ40" s="173">
        <f t="shared" si="990"/>
        <v>9.3229199999999998E-2</v>
      </c>
      <c r="AR40" s="173">
        <f t="shared" si="990"/>
        <v>9.3016500000000002E-2</v>
      </c>
      <c r="AS40" s="173">
        <f t="shared" si="990"/>
        <v>9.2848600000000003E-2</v>
      </c>
      <c r="AT40" s="173">
        <f t="shared" si="990"/>
        <v>9.2718200000000001E-2</v>
      </c>
      <c r="AU40" s="173">
        <f t="shared" si="990"/>
        <v>9.25898E-2</v>
      </c>
      <c r="AV40" s="173">
        <f t="shared" si="990"/>
        <v>9.2463699999999996E-2</v>
      </c>
      <c r="AW40" s="173">
        <f t="shared" si="990"/>
        <v>9.2338400000000001E-2</v>
      </c>
      <c r="AX40" s="173">
        <f t="shared" si="990"/>
        <v>9.221879999999999E-2</v>
      </c>
      <c r="AY40" s="173">
        <f t="shared" si="990"/>
        <v>9.2093999999999995E-2</v>
      </c>
      <c r="AZ40" s="173">
        <f t="shared" si="990"/>
        <v>9.1987399999999997E-2</v>
      </c>
      <c r="BA40" s="173">
        <f t="shared" si="990"/>
        <v>9.1879600000000006E-2</v>
      </c>
      <c r="BB40" s="173">
        <f t="shared" si="990"/>
        <v>9.1769899999999988E-2</v>
      </c>
      <c r="BC40" s="173">
        <f t="shared" si="990"/>
        <v>9.1672599999999993E-2</v>
      </c>
      <c r="BD40" s="173">
        <f t="shared" si="990"/>
        <v>9.1564499999999993E-2</v>
      </c>
      <c r="BE40" s="173">
        <f t="shared" si="990"/>
        <v>9.1478799999999999E-2</v>
      </c>
      <c r="BF40" s="173">
        <f t="shared" si="990"/>
        <v>9.1397000000000006E-2</v>
      </c>
      <c r="BG40" s="173">
        <f t="shared" si="990"/>
        <v>9.1318099999999999E-2</v>
      </c>
      <c r="BH40" s="173">
        <f t="shared" si="990"/>
        <v>9.1249899999999995E-2</v>
      </c>
      <c r="BI40" s="173">
        <f t="shared" si="990"/>
        <v>9.1199599999999992E-2</v>
      </c>
      <c r="BJ40" s="173">
        <f t="shared" si="990"/>
        <v>9.1161599999999995E-2</v>
      </c>
      <c r="BK40" s="173">
        <f t="shared" si="990"/>
        <v>9.1132099999999994E-2</v>
      </c>
      <c r="BL40" s="173">
        <f t="shared" si="990"/>
        <v>9.1116599999999992E-2</v>
      </c>
      <c r="BM40" s="173">
        <f t="shared" si="990"/>
        <v>9.1115699999999994E-2</v>
      </c>
      <c r="BN40" s="173">
        <f t="shared" si="990"/>
        <v>9.1124499999999997E-2</v>
      </c>
      <c r="BO40" s="173">
        <f t="shared" si="990"/>
        <v>9.1152499999999997E-2</v>
      </c>
      <c r="BP40" s="173">
        <f t="shared" si="990"/>
        <v>9.1187599999999994E-2</v>
      </c>
      <c r="BQ40" s="173">
        <f t="shared" si="990"/>
        <v>9.1229299999999999E-2</v>
      </c>
      <c r="BR40" s="173">
        <f t="shared" si="990"/>
        <v>9.1293600000000003E-2</v>
      </c>
      <c r="BS40" s="173">
        <f t="shared" si="990"/>
        <v>9.1349099999999989E-2</v>
      </c>
      <c r="BT40" s="173">
        <f t="shared" si="990"/>
        <v>9.14021E-2</v>
      </c>
      <c r="BU40" s="173">
        <f t="shared" si="990"/>
        <v>9.1457999999999998E-2</v>
      </c>
      <c r="BV40" s="173">
        <f t="shared" si="990"/>
        <v>9.1508699999999998E-2</v>
      </c>
      <c r="BW40" s="173">
        <f t="shared" si="990"/>
        <v>9.1554200000000002E-2</v>
      </c>
      <c r="BX40" s="173">
        <f t="shared" si="990"/>
        <v>9.1600500000000001E-2</v>
      </c>
      <c r="BY40" s="173">
        <f t="shared" si="990"/>
        <v>9.1644299999999998E-2</v>
      </c>
      <c r="BZ40" s="173">
        <f t="shared" si="990"/>
        <v>9.1682199999999991E-2</v>
      </c>
      <c r="CA40" s="173">
        <f t="shared" si="990"/>
        <v>9.1723899999999997E-2</v>
      </c>
      <c r="CB40" s="173">
        <f t="shared" si="990"/>
        <v>9.1759399999999991E-2</v>
      </c>
      <c r="CC40" s="173">
        <f t="shared" si="990"/>
        <v>9.178639999999999E-2</v>
      </c>
      <c r="CD40" s="173">
        <f t="shared" si="990"/>
        <v>9.1822500000000001E-2</v>
      </c>
      <c r="CE40" s="173">
        <f t="shared" si="990"/>
        <v>9.1848799999999994E-2</v>
      </c>
      <c r="CF40" s="173">
        <f t="shared" si="990"/>
        <v>9.1875499999999999E-2</v>
      </c>
      <c r="CG40" s="173">
        <f t="shared" si="990"/>
        <v>9.1899700000000001E-2</v>
      </c>
      <c r="CH40" s="173">
        <f t="shared" si="990"/>
        <v>9.1921299999999997E-2</v>
      </c>
      <c r="CI40" s="173">
        <f t="shared" si="990"/>
        <v>9.1944999999999999E-2</v>
      </c>
      <c r="CJ40" s="173">
        <f t="shared" si="990"/>
        <v>9.1956399999999994E-2</v>
      </c>
      <c r="CK40" s="173">
        <f t="shared" si="990"/>
        <v>9.1970300000000005E-2</v>
      </c>
      <c r="CL40" s="173">
        <f t="shared" si="990"/>
        <v>9.1983700000000002E-2</v>
      </c>
      <c r="CM40" s="173">
        <f t="shared" si="990"/>
        <v>9.1991600000000007E-2</v>
      </c>
      <c r="CN40" s="173">
        <f t="shared" si="990"/>
        <v>9.2001100000000002E-2</v>
      </c>
      <c r="CO40" s="173">
        <f t="shared" si="990"/>
        <v>9.1997799999999991E-2</v>
      </c>
      <c r="CP40" s="173">
        <f t="shared" ref="CP40:FA40" si="991">IF(CP39&gt;CP38,CP39,IF(CP35&lt;CP38,CP35,CP38))</f>
        <v>9.2004599999999992E-2</v>
      </c>
      <c r="CQ40" s="173">
        <f t="shared" si="991"/>
        <v>9.20068E-2</v>
      </c>
      <c r="CR40" s="173">
        <f t="shared" si="991"/>
        <v>9.2016399999999998E-2</v>
      </c>
      <c r="CS40" s="173">
        <f t="shared" si="991"/>
        <v>9.2019199999999995E-2</v>
      </c>
      <c r="CT40" s="173">
        <f t="shared" si="991"/>
        <v>9.2028499999999999E-2</v>
      </c>
      <c r="CU40" s="173">
        <f t="shared" si="991"/>
        <v>9.2041800000000007E-2</v>
      </c>
      <c r="CV40" s="173">
        <f t="shared" si="991"/>
        <v>9.2049500000000006E-2</v>
      </c>
      <c r="CW40" s="173">
        <f t="shared" si="991"/>
        <v>9.2063199999999998E-2</v>
      </c>
      <c r="CX40" s="173">
        <f t="shared" si="991"/>
        <v>9.2078199999999999E-2</v>
      </c>
      <c r="CY40" s="173">
        <f t="shared" si="991"/>
        <v>9.2094700000000002E-2</v>
      </c>
      <c r="CZ40" s="173">
        <f t="shared" si="991"/>
        <v>9.2114699999999994E-2</v>
      </c>
      <c r="DA40" s="173">
        <f t="shared" si="991"/>
        <v>9.2128199999999993E-2</v>
      </c>
      <c r="DB40" s="173">
        <f t="shared" si="991"/>
        <v>9.2152899999999996E-2</v>
      </c>
      <c r="DC40" s="173">
        <f t="shared" si="991"/>
        <v>9.2172499999999991E-2</v>
      </c>
      <c r="DD40" s="173">
        <f t="shared" si="991"/>
        <v>9.2199900000000001E-2</v>
      </c>
      <c r="DE40" s="173">
        <f t="shared" si="991"/>
        <v>9.2223200000000005E-2</v>
      </c>
      <c r="DF40" s="173">
        <f t="shared" si="991"/>
        <v>9.2251E-2</v>
      </c>
      <c r="DG40" s="173">
        <f t="shared" si="991"/>
        <v>9.2282299999999998E-2</v>
      </c>
      <c r="DH40" s="173">
        <f t="shared" si="991"/>
        <v>9.2310400000000001E-2</v>
      </c>
      <c r="DI40" s="173">
        <f t="shared" si="991"/>
        <v>9.2346899999999996E-2</v>
      </c>
      <c r="DJ40" s="173">
        <f t="shared" si="991"/>
        <v>9.2377299999999996E-2</v>
      </c>
      <c r="DK40" s="173">
        <f t="shared" si="991"/>
        <v>9.241379999999999E-2</v>
      </c>
      <c r="DL40" s="173">
        <f t="shared" si="991"/>
        <v>9.2450399999999988E-2</v>
      </c>
      <c r="DM40" s="173">
        <f t="shared" si="991"/>
        <v>9.248519999999999E-2</v>
      </c>
      <c r="DN40" s="173">
        <f t="shared" si="991"/>
        <v>9.2526200000000003E-2</v>
      </c>
      <c r="DO40" s="173">
        <f t="shared" si="991"/>
        <v>9.25705E-2</v>
      </c>
      <c r="DP40" s="173">
        <f t="shared" si="991"/>
        <v>9.2613699999999993E-2</v>
      </c>
      <c r="DQ40" s="173">
        <f t="shared" si="991"/>
        <v>9.2654E-2</v>
      </c>
      <c r="DR40" s="173">
        <f t="shared" si="991"/>
        <v>9.2703999999999995E-2</v>
      </c>
      <c r="DS40" s="173">
        <f t="shared" si="991"/>
        <v>9.2752000000000001E-2</v>
      </c>
      <c r="DT40" s="173">
        <f t="shared" si="991"/>
        <v>9.27983E-2</v>
      </c>
      <c r="DU40" s="173">
        <f t="shared" si="991"/>
        <v>9.2850799999999997E-2</v>
      </c>
      <c r="DV40" s="173">
        <f t="shared" si="991"/>
        <v>9.2901999999999998E-2</v>
      </c>
      <c r="DW40" s="173">
        <f t="shared" si="991"/>
        <v>9.2962500000000003E-2</v>
      </c>
      <c r="DX40" s="173">
        <f t="shared" si="991"/>
        <v>9.3018099999999992E-2</v>
      </c>
      <c r="DY40" s="173">
        <f t="shared" si="991"/>
        <v>9.306529999999999E-2</v>
      </c>
      <c r="DZ40" s="173">
        <f t="shared" si="991"/>
        <v>9.3126299999999995E-2</v>
      </c>
      <c r="EA40" s="173">
        <f t="shared" si="991"/>
        <v>7.2499999999999995E-2</v>
      </c>
      <c r="EB40" s="173">
        <f t="shared" si="991"/>
        <v>7.2499999999999995E-2</v>
      </c>
      <c r="EC40" s="173">
        <f t="shared" si="991"/>
        <v>7.2499999999999995E-2</v>
      </c>
      <c r="ED40" s="173">
        <f t="shared" si="991"/>
        <v>7.2499999999999995E-2</v>
      </c>
      <c r="EE40" s="173">
        <f t="shared" si="991"/>
        <v>7.2499999999999995E-2</v>
      </c>
      <c r="EF40" s="173">
        <f t="shared" si="991"/>
        <v>7.2499999999999995E-2</v>
      </c>
      <c r="EG40" s="173">
        <f t="shared" si="991"/>
        <v>7.2499999999999995E-2</v>
      </c>
      <c r="EH40" s="173">
        <f t="shared" si="991"/>
        <v>7.2499999999999995E-2</v>
      </c>
      <c r="EI40" s="173">
        <f t="shared" si="991"/>
        <v>7.2499999999999995E-2</v>
      </c>
      <c r="EJ40" s="173">
        <f t="shared" si="991"/>
        <v>7.2499999999999995E-2</v>
      </c>
      <c r="EK40" s="173">
        <f t="shared" si="991"/>
        <v>7.2499999999999995E-2</v>
      </c>
      <c r="EL40" s="173">
        <f t="shared" si="991"/>
        <v>7.2499999999999995E-2</v>
      </c>
      <c r="EM40" s="173">
        <f t="shared" si="991"/>
        <v>7.2499999999999995E-2</v>
      </c>
      <c r="EN40" s="173">
        <f t="shared" si="991"/>
        <v>7.2499999999999995E-2</v>
      </c>
      <c r="EO40" s="173">
        <f t="shared" si="991"/>
        <v>7.2499999999999995E-2</v>
      </c>
      <c r="EP40" s="173">
        <f t="shared" si="991"/>
        <v>7.2499999999999995E-2</v>
      </c>
      <c r="EQ40" s="173">
        <f t="shared" si="991"/>
        <v>7.2499999999999995E-2</v>
      </c>
      <c r="ER40" s="173">
        <f t="shared" si="991"/>
        <v>7.2499999999999995E-2</v>
      </c>
      <c r="ES40" s="173">
        <f t="shared" si="991"/>
        <v>7.2499999999999995E-2</v>
      </c>
      <c r="ET40" s="173">
        <f t="shared" si="991"/>
        <v>7.2499999999999995E-2</v>
      </c>
      <c r="EU40" s="173">
        <f t="shared" si="991"/>
        <v>7.2499999999999995E-2</v>
      </c>
      <c r="EV40" s="173">
        <f t="shared" si="991"/>
        <v>7.2499999999999995E-2</v>
      </c>
      <c r="EW40" s="173">
        <f t="shared" si="991"/>
        <v>7.2499999999999995E-2</v>
      </c>
      <c r="EX40" s="173">
        <f t="shared" si="991"/>
        <v>7.2499999999999995E-2</v>
      </c>
      <c r="EY40" s="173">
        <f t="shared" si="991"/>
        <v>7.2499999999999995E-2</v>
      </c>
      <c r="EZ40" s="173">
        <f t="shared" si="991"/>
        <v>7.2499999999999995E-2</v>
      </c>
      <c r="FA40" s="173">
        <f t="shared" si="991"/>
        <v>7.2499999999999995E-2</v>
      </c>
      <c r="FB40" s="173">
        <f t="shared" ref="FB40:FQ40" si="992">IF(FB39&gt;FB38,FB39,IF(FB35&lt;FB38,FB35,FB38))</f>
        <v>7.2499999999999995E-2</v>
      </c>
      <c r="FC40" s="173">
        <f t="shared" si="992"/>
        <v>7.2499999999999995E-2</v>
      </c>
      <c r="FD40" s="173">
        <f t="shared" si="992"/>
        <v>7.2499999999999995E-2</v>
      </c>
      <c r="FE40" s="173">
        <f t="shared" si="992"/>
        <v>7.2499999999999995E-2</v>
      </c>
      <c r="FF40" s="173">
        <f t="shared" si="992"/>
        <v>7.2499999999999995E-2</v>
      </c>
      <c r="FG40" s="173">
        <f t="shared" si="992"/>
        <v>7.2499999999999995E-2</v>
      </c>
      <c r="FH40" s="173">
        <f t="shared" si="992"/>
        <v>7.2499999999999995E-2</v>
      </c>
      <c r="FI40" s="173">
        <f t="shared" si="992"/>
        <v>7.2499999999999995E-2</v>
      </c>
      <c r="FJ40" s="173">
        <f t="shared" si="992"/>
        <v>7.2499999999999995E-2</v>
      </c>
      <c r="FK40" s="173">
        <f t="shared" si="992"/>
        <v>7.2499999999999995E-2</v>
      </c>
      <c r="FL40" s="173">
        <f t="shared" si="992"/>
        <v>7.2499999999999995E-2</v>
      </c>
      <c r="FM40" s="173">
        <f t="shared" si="992"/>
        <v>7.2499999999999995E-2</v>
      </c>
      <c r="FN40" s="173">
        <f t="shared" si="992"/>
        <v>7.2499999999999995E-2</v>
      </c>
      <c r="FO40" s="173">
        <f t="shared" si="992"/>
        <v>7.2499999999999995E-2</v>
      </c>
      <c r="FP40" s="173">
        <f t="shared" si="992"/>
        <v>7.2499999999999995E-2</v>
      </c>
      <c r="FQ40" s="257">
        <f t="shared" si="992"/>
        <v>7.2499999999999995E-2</v>
      </c>
      <c r="FR40" s="191"/>
      <c r="FS40" s="191"/>
      <c r="FT40" s="191"/>
      <c r="FU40" s="191"/>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c r="HZ40" s="95"/>
      <c r="IA40" s="95"/>
      <c r="IB40" s="95"/>
      <c r="IC40" s="95"/>
      <c r="ID40" s="95"/>
      <c r="IE40" s="95"/>
      <c r="IF40" s="95"/>
      <c r="IG40" s="95"/>
      <c r="IH40" s="95"/>
      <c r="II40" s="95"/>
      <c r="IJ40" s="95"/>
      <c r="IK40" s="95"/>
      <c r="IL40" s="95"/>
      <c r="IM40" s="95"/>
      <c r="IN40" s="95"/>
      <c r="IO40" s="95"/>
      <c r="IP40" s="95"/>
      <c r="IQ40" s="95"/>
      <c r="IR40" s="95"/>
      <c r="IS40" s="95"/>
      <c r="IT40" s="95"/>
      <c r="IU40" s="95"/>
      <c r="IV40" s="95"/>
      <c r="IW40" s="95"/>
      <c r="IX40" s="95"/>
      <c r="IY40" s="95"/>
      <c r="IZ40" s="95"/>
      <c r="JA40" s="95"/>
      <c r="JB40" s="95"/>
      <c r="JC40" s="95"/>
      <c r="JD40" s="95"/>
      <c r="JE40" s="95"/>
      <c r="JF40" s="95"/>
      <c r="JG40" s="95"/>
      <c r="JH40" s="95"/>
      <c r="JI40" s="95"/>
      <c r="JJ40" s="95"/>
      <c r="JK40" s="95"/>
      <c r="JL40" s="95"/>
      <c r="JM40" s="95"/>
      <c r="JN40" s="95"/>
      <c r="JO40" s="95"/>
      <c r="JP40" s="95"/>
      <c r="JQ40" s="95"/>
      <c r="JR40" s="95"/>
      <c r="JS40" s="95"/>
    </row>
    <row r="41" spans="1:279" s="16" customFormat="1" x14ac:dyDescent="0.2">
      <c r="A41" s="124"/>
      <c r="B41" s="133" t="s">
        <v>78</v>
      </c>
      <c r="C41" s="244">
        <f>+'Summary&amp;Assumptions'!D58</f>
        <v>300000</v>
      </c>
      <c r="D41" s="244"/>
      <c r="E41" s="248">
        <f>C41/$C$20</f>
        <v>5.9191648519875137E-3</v>
      </c>
      <c r="F41" s="248"/>
      <c r="G41" s="246" t="s">
        <v>78</v>
      </c>
      <c r="H41" s="246"/>
      <c r="J41" s="249">
        <f>AND(I30=0,J30&gt;0)*$C$41</f>
        <v>0</v>
      </c>
      <c r="K41" s="249">
        <f t="shared" ref="K41:BV41" si="993">AND(J30=0,K30&gt;0)*$C$41</f>
        <v>0</v>
      </c>
      <c r="L41" s="249">
        <f t="shared" si="993"/>
        <v>0</v>
      </c>
      <c r="M41" s="249">
        <f t="shared" si="993"/>
        <v>300000</v>
      </c>
      <c r="N41" s="249">
        <f t="shared" si="993"/>
        <v>0</v>
      </c>
      <c r="O41" s="249">
        <f t="shared" si="993"/>
        <v>0</v>
      </c>
      <c r="P41" s="249">
        <f t="shared" si="993"/>
        <v>0</v>
      </c>
      <c r="Q41" s="249">
        <f t="shared" si="993"/>
        <v>0</v>
      </c>
      <c r="R41" s="249">
        <f t="shared" si="993"/>
        <v>0</v>
      </c>
      <c r="S41" s="249">
        <f t="shared" si="993"/>
        <v>0</v>
      </c>
      <c r="T41" s="249">
        <f t="shared" si="993"/>
        <v>0</v>
      </c>
      <c r="U41" s="249">
        <f t="shared" si="993"/>
        <v>0</v>
      </c>
      <c r="V41" s="249">
        <f t="shared" si="993"/>
        <v>0</v>
      </c>
      <c r="W41" s="249">
        <f t="shared" si="993"/>
        <v>0</v>
      </c>
      <c r="X41" s="249">
        <f t="shared" si="993"/>
        <v>0</v>
      </c>
      <c r="Y41" s="249">
        <f t="shared" si="993"/>
        <v>0</v>
      </c>
      <c r="Z41" s="249">
        <f t="shared" si="993"/>
        <v>0</v>
      </c>
      <c r="AA41" s="249">
        <f t="shared" si="993"/>
        <v>0</v>
      </c>
      <c r="AB41" s="249">
        <f t="shared" si="993"/>
        <v>0</v>
      </c>
      <c r="AC41" s="249">
        <f t="shared" si="993"/>
        <v>0</v>
      </c>
      <c r="AD41" s="249">
        <f t="shared" si="993"/>
        <v>0</v>
      </c>
      <c r="AE41" s="249">
        <f t="shared" si="993"/>
        <v>0</v>
      </c>
      <c r="AF41" s="249">
        <f t="shared" si="993"/>
        <v>0</v>
      </c>
      <c r="AG41" s="249">
        <f t="shared" si="993"/>
        <v>0</v>
      </c>
      <c r="AH41" s="249">
        <f t="shared" si="993"/>
        <v>0</v>
      </c>
      <c r="AI41" s="249">
        <f t="shared" si="993"/>
        <v>0</v>
      </c>
      <c r="AJ41" s="249">
        <f t="shared" si="993"/>
        <v>0</v>
      </c>
      <c r="AK41" s="249">
        <f t="shared" si="993"/>
        <v>0</v>
      </c>
      <c r="AL41" s="249">
        <f t="shared" si="993"/>
        <v>0</v>
      </c>
      <c r="AM41" s="249">
        <f t="shared" si="993"/>
        <v>0</v>
      </c>
      <c r="AN41" s="249">
        <f t="shared" si="993"/>
        <v>0</v>
      </c>
      <c r="AO41" s="249">
        <f t="shared" si="993"/>
        <v>0</v>
      </c>
      <c r="AP41" s="249">
        <f t="shared" si="993"/>
        <v>0</v>
      </c>
      <c r="AQ41" s="249">
        <f t="shared" si="993"/>
        <v>0</v>
      </c>
      <c r="AR41" s="249">
        <f t="shared" si="993"/>
        <v>0</v>
      </c>
      <c r="AS41" s="249">
        <f t="shared" si="993"/>
        <v>0</v>
      </c>
      <c r="AT41" s="249">
        <f t="shared" si="993"/>
        <v>0</v>
      </c>
      <c r="AU41" s="249">
        <f t="shared" si="993"/>
        <v>0</v>
      </c>
      <c r="AV41" s="249">
        <f t="shared" si="993"/>
        <v>0</v>
      </c>
      <c r="AW41" s="249">
        <f t="shared" si="993"/>
        <v>0</v>
      </c>
      <c r="AX41" s="249">
        <f t="shared" si="993"/>
        <v>0</v>
      </c>
      <c r="AY41" s="249">
        <f t="shared" si="993"/>
        <v>0</v>
      </c>
      <c r="AZ41" s="249">
        <f t="shared" si="993"/>
        <v>0</v>
      </c>
      <c r="BA41" s="249">
        <f t="shared" si="993"/>
        <v>0</v>
      </c>
      <c r="BB41" s="249">
        <f t="shared" si="993"/>
        <v>0</v>
      </c>
      <c r="BC41" s="249">
        <f t="shared" si="993"/>
        <v>0</v>
      </c>
      <c r="BD41" s="249">
        <f t="shared" si="993"/>
        <v>0</v>
      </c>
      <c r="BE41" s="249">
        <f t="shared" si="993"/>
        <v>0</v>
      </c>
      <c r="BF41" s="249">
        <f t="shared" si="993"/>
        <v>0</v>
      </c>
      <c r="BG41" s="249">
        <f t="shared" si="993"/>
        <v>0</v>
      </c>
      <c r="BH41" s="249">
        <f t="shared" si="993"/>
        <v>0</v>
      </c>
      <c r="BI41" s="249">
        <f t="shared" si="993"/>
        <v>0</v>
      </c>
      <c r="BJ41" s="249">
        <f t="shared" si="993"/>
        <v>0</v>
      </c>
      <c r="BK41" s="249">
        <f t="shared" si="993"/>
        <v>0</v>
      </c>
      <c r="BL41" s="249">
        <f t="shared" si="993"/>
        <v>0</v>
      </c>
      <c r="BM41" s="249">
        <f t="shared" si="993"/>
        <v>0</v>
      </c>
      <c r="BN41" s="249">
        <f t="shared" si="993"/>
        <v>0</v>
      </c>
      <c r="BO41" s="249">
        <f t="shared" si="993"/>
        <v>0</v>
      </c>
      <c r="BP41" s="249">
        <f t="shared" si="993"/>
        <v>0</v>
      </c>
      <c r="BQ41" s="249">
        <f t="shared" si="993"/>
        <v>0</v>
      </c>
      <c r="BR41" s="249">
        <f t="shared" si="993"/>
        <v>0</v>
      </c>
      <c r="BS41" s="249">
        <f t="shared" si="993"/>
        <v>0</v>
      </c>
      <c r="BT41" s="249">
        <f t="shared" si="993"/>
        <v>0</v>
      </c>
      <c r="BU41" s="249">
        <f t="shared" si="993"/>
        <v>0</v>
      </c>
      <c r="BV41" s="249">
        <f t="shared" si="993"/>
        <v>0</v>
      </c>
      <c r="BW41" s="249">
        <f t="shared" ref="BW41:EH41" si="994">AND(BV30=0,BW30&gt;0)*$C$41</f>
        <v>0</v>
      </c>
      <c r="BX41" s="249">
        <f t="shared" si="994"/>
        <v>0</v>
      </c>
      <c r="BY41" s="249">
        <f t="shared" si="994"/>
        <v>0</v>
      </c>
      <c r="BZ41" s="249">
        <f t="shared" si="994"/>
        <v>0</v>
      </c>
      <c r="CA41" s="249">
        <f t="shared" si="994"/>
        <v>0</v>
      </c>
      <c r="CB41" s="249">
        <f t="shared" si="994"/>
        <v>0</v>
      </c>
      <c r="CC41" s="249">
        <f t="shared" si="994"/>
        <v>0</v>
      </c>
      <c r="CD41" s="249">
        <f t="shared" si="994"/>
        <v>0</v>
      </c>
      <c r="CE41" s="249">
        <f t="shared" si="994"/>
        <v>0</v>
      </c>
      <c r="CF41" s="249">
        <f t="shared" si="994"/>
        <v>0</v>
      </c>
      <c r="CG41" s="249">
        <f t="shared" si="994"/>
        <v>0</v>
      </c>
      <c r="CH41" s="249">
        <f t="shared" si="994"/>
        <v>0</v>
      </c>
      <c r="CI41" s="249">
        <f t="shared" si="994"/>
        <v>0</v>
      </c>
      <c r="CJ41" s="249">
        <f t="shared" si="994"/>
        <v>0</v>
      </c>
      <c r="CK41" s="249">
        <f t="shared" si="994"/>
        <v>0</v>
      </c>
      <c r="CL41" s="249">
        <f t="shared" si="994"/>
        <v>0</v>
      </c>
      <c r="CM41" s="249">
        <f t="shared" si="994"/>
        <v>0</v>
      </c>
      <c r="CN41" s="249">
        <f t="shared" si="994"/>
        <v>0</v>
      </c>
      <c r="CO41" s="249">
        <f t="shared" si="994"/>
        <v>0</v>
      </c>
      <c r="CP41" s="249">
        <f t="shared" si="994"/>
        <v>0</v>
      </c>
      <c r="CQ41" s="249">
        <f t="shared" si="994"/>
        <v>0</v>
      </c>
      <c r="CR41" s="249">
        <f t="shared" si="994"/>
        <v>0</v>
      </c>
      <c r="CS41" s="249">
        <f t="shared" si="994"/>
        <v>0</v>
      </c>
      <c r="CT41" s="249">
        <f t="shared" si="994"/>
        <v>0</v>
      </c>
      <c r="CU41" s="249">
        <f t="shared" si="994"/>
        <v>0</v>
      </c>
      <c r="CV41" s="249">
        <f t="shared" si="994"/>
        <v>0</v>
      </c>
      <c r="CW41" s="249">
        <f t="shared" si="994"/>
        <v>0</v>
      </c>
      <c r="CX41" s="249">
        <f t="shared" si="994"/>
        <v>0</v>
      </c>
      <c r="CY41" s="249">
        <f t="shared" si="994"/>
        <v>0</v>
      </c>
      <c r="CZ41" s="249">
        <f t="shared" si="994"/>
        <v>0</v>
      </c>
      <c r="DA41" s="249">
        <f t="shared" si="994"/>
        <v>0</v>
      </c>
      <c r="DB41" s="249">
        <f t="shared" si="994"/>
        <v>0</v>
      </c>
      <c r="DC41" s="249">
        <f t="shared" si="994"/>
        <v>0</v>
      </c>
      <c r="DD41" s="249">
        <f t="shared" si="994"/>
        <v>0</v>
      </c>
      <c r="DE41" s="249">
        <f t="shared" si="994"/>
        <v>0</v>
      </c>
      <c r="DF41" s="249">
        <f t="shared" si="994"/>
        <v>0</v>
      </c>
      <c r="DG41" s="249">
        <f t="shared" si="994"/>
        <v>0</v>
      </c>
      <c r="DH41" s="249">
        <f t="shared" si="994"/>
        <v>0</v>
      </c>
      <c r="DI41" s="249">
        <f t="shared" si="994"/>
        <v>0</v>
      </c>
      <c r="DJ41" s="249">
        <f t="shared" si="994"/>
        <v>0</v>
      </c>
      <c r="DK41" s="249">
        <f t="shared" si="994"/>
        <v>0</v>
      </c>
      <c r="DL41" s="249">
        <f t="shared" si="994"/>
        <v>0</v>
      </c>
      <c r="DM41" s="249">
        <f t="shared" si="994"/>
        <v>0</v>
      </c>
      <c r="DN41" s="249">
        <f t="shared" si="994"/>
        <v>0</v>
      </c>
      <c r="DO41" s="249">
        <f t="shared" si="994"/>
        <v>0</v>
      </c>
      <c r="DP41" s="249">
        <f t="shared" si="994"/>
        <v>0</v>
      </c>
      <c r="DQ41" s="249">
        <f t="shared" si="994"/>
        <v>0</v>
      </c>
      <c r="DR41" s="249">
        <f t="shared" si="994"/>
        <v>0</v>
      </c>
      <c r="DS41" s="249">
        <f t="shared" si="994"/>
        <v>0</v>
      </c>
      <c r="DT41" s="249">
        <f t="shared" si="994"/>
        <v>0</v>
      </c>
      <c r="DU41" s="249">
        <f t="shared" si="994"/>
        <v>0</v>
      </c>
      <c r="DV41" s="249">
        <f t="shared" si="994"/>
        <v>0</v>
      </c>
      <c r="DW41" s="249">
        <f t="shared" si="994"/>
        <v>0</v>
      </c>
      <c r="DX41" s="249">
        <f t="shared" si="994"/>
        <v>0</v>
      </c>
      <c r="DY41" s="249">
        <f t="shared" si="994"/>
        <v>0</v>
      </c>
      <c r="DZ41" s="249">
        <f t="shared" si="994"/>
        <v>0</v>
      </c>
      <c r="EA41" s="249">
        <f t="shared" si="994"/>
        <v>0</v>
      </c>
      <c r="EB41" s="249">
        <f t="shared" si="994"/>
        <v>0</v>
      </c>
      <c r="EC41" s="249">
        <f t="shared" si="994"/>
        <v>0</v>
      </c>
      <c r="ED41" s="249">
        <f t="shared" si="994"/>
        <v>0</v>
      </c>
      <c r="EE41" s="249">
        <f t="shared" si="994"/>
        <v>0</v>
      </c>
      <c r="EF41" s="249">
        <f t="shared" si="994"/>
        <v>0</v>
      </c>
      <c r="EG41" s="249">
        <f t="shared" si="994"/>
        <v>0</v>
      </c>
      <c r="EH41" s="249">
        <f t="shared" si="994"/>
        <v>0</v>
      </c>
      <c r="EI41" s="249">
        <f t="shared" ref="EI41:FQ41" si="995">AND(EH30=0,EI30&gt;0)*$C$41</f>
        <v>0</v>
      </c>
      <c r="EJ41" s="249">
        <f t="shared" si="995"/>
        <v>0</v>
      </c>
      <c r="EK41" s="249">
        <f t="shared" si="995"/>
        <v>0</v>
      </c>
      <c r="EL41" s="249">
        <f t="shared" si="995"/>
        <v>0</v>
      </c>
      <c r="EM41" s="249">
        <f t="shared" si="995"/>
        <v>0</v>
      </c>
      <c r="EN41" s="249">
        <f t="shared" si="995"/>
        <v>0</v>
      </c>
      <c r="EO41" s="249">
        <f t="shared" si="995"/>
        <v>0</v>
      </c>
      <c r="EP41" s="249">
        <f t="shared" si="995"/>
        <v>0</v>
      </c>
      <c r="EQ41" s="249">
        <f t="shared" si="995"/>
        <v>0</v>
      </c>
      <c r="ER41" s="249">
        <f t="shared" si="995"/>
        <v>0</v>
      </c>
      <c r="ES41" s="249">
        <f t="shared" si="995"/>
        <v>0</v>
      </c>
      <c r="ET41" s="249">
        <f t="shared" si="995"/>
        <v>0</v>
      </c>
      <c r="EU41" s="249">
        <f t="shared" si="995"/>
        <v>0</v>
      </c>
      <c r="EV41" s="249">
        <f t="shared" si="995"/>
        <v>0</v>
      </c>
      <c r="EW41" s="249">
        <f t="shared" si="995"/>
        <v>0</v>
      </c>
      <c r="EX41" s="249">
        <f t="shared" si="995"/>
        <v>0</v>
      </c>
      <c r="EY41" s="249">
        <f t="shared" si="995"/>
        <v>0</v>
      </c>
      <c r="EZ41" s="249">
        <f t="shared" si="995"/>
        <v>0</v>
      </c>
      <c r="FA41" s="249">
        <f t="shared" si="995"/>
        <v>0</v>
      </c>
      <c r="FB41" s="249">
        <f t="shared" si="995"/>
        <v>0</v>
      </c>
      <c r="FC41" s="249">
        <f t="shared" si="995"/>
        <v>0</v>
      </c>
      <c r="FD41" s="249">
        <f t="shared" si="995"/>
        <v>0</v>
      </c>
      <c r="FE41" s="249">
        <f t="shared" si="995"/>
        <v>0</v>
      </c>
      <c r="FF41" s="249">
        <f t="shared" si="995"/>
        <v>0</v>
      </c>
      <c r="FG41" s="249">
        <f t="shared" si="995"/>
        <v>0</v>
      </c>
      <c r="FH41" s="249">
        <f t="shared" si="995"/>
        <v>0</v>
      </c>
      <c r="FI41" s="249">
        <f t="shared" si="995"/>
        <v>0</v>
      </c>
      <c r="FJ41" s="249">
        <f t="shared" si="995"/>
        <v>0</v>
      </c>
      <c r="FK41" s="249">
        <f t="shared" si="995"/>
        <v>0</v>
      </c>
      <c r="FL41" s="249">
        <f t="shared" si="995"/>
        <v>0</v>
      </c>
      <c r="FM41" s="249">
        <f t="shared" si="995"/>
        <v>0</v>
      </c>
      <c r="FN41" s="249">
        <f t="shared" si="995"/>
        <v>0</v>
      </c>
      <c r="FO41" s="249">
        <f t="shared" si="995"/>
        <v>0</v>
      </c>
      <c r="FP41" s="249">
        <f t="shared" si="995"/>
        <v>0</v>
      </c>
      <c r="FQ41" s="250">
        <f t="shared" si="995"/>
        <v>0</v>
      </c>
      <c r="FR41" s="191"/>
      <c r="FS41" s="191"/>
      <c r="FT41" s="191"/>
      <c r="FU41" s="191"/>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c r="HX41" s="95"/>
      <c r="HY41" s="95"/>
      <c r="HZ41" s="95"/>
      <c r="IA41" s="95"/>
      <c r="IB41" s="95"/>
      <c r="IC41" s="95"/>
      <c r="ID41" s="95"/>
      <c r="IE41" s="95"/>
      <c r="IF41" s="95"/>
      <c r="IG41" s="95"/>
      <c r="IH41" s="95"/>
      <c r="II41" s="95"/>
      <c r="IJ41" s="95"/>
      <c r="IK41" s="95"/>
      <c r="IL41" s="95"/>
      <c r="IM41" s="95"/>
      <c r="IN41" s="95"/>
      <c r="IO41" s="95"/>
      <c r="IP41" s="95"/>
      <c r="IQ41" s="95"/>
      <c r="IR41" s="95"/>
      <c r="IS41" s="95"/>
      <c r="IT41" s="95"/>
      <c r="IU41" s="95"/>
      <c r="IV41" s="95"/>
      <c r="IW41" s="95"/>
      <c r="IX41" s="95"/>
      <c r="IY41" s="95"/>
      <c r="IZ41" s="95"/>
      <c r="JA41" s="95"/>
      <c r="JB41" s="95"/>
      <c r="JC41" s="95"/>
      <c r="JD41" s="95"/>
      <c r="JE41" s="95"/>
      <c r="JF41" s="95"/>
      <c r="JG41" s="95"/>
      <c r="JH41" s="95"/>
      <c r="JI41" s="95"/>
      <c r="JJ41" s="95"/>
      <c r="JK41" s="95"/>
      <c r="JL41" s="95"/>
      <c r="JM41" s="95"/>
      <c r="JN41" s="95"/>
      <c r="JO41" s="95"/>
      <c r="JP41" s="95"/>
      <c r="JQ41" s="95"/>
      <c r="JR41" s="95"/>
      <c r="JS41" s="95"/>
    </row>
    <row r="42" spans="1:279" s="16" customFormat="1" x14ac:dyDescent="0.2">
      <c r="A42" s="124"/>
      <c r="B42" s="133" t="s">
        <v>156</v>
      </c>
      <c r="C42" s="95">
        <f>SUM(J42:FQ42)</f>
        <v>2602825.6184260854</v>
      </c>
      <c r="D42" s="95"/>
      <c r="E42" s="248">
        <f>C42/$C$20</f>
        <v>5.1355179721467831E-2</v>
      </c>
      <c r="F42" s="248"/>
      <c r="G42" s="246" t="s">
        <v>157</v>
      </c>
      <c r="H42" s="246"/>
      <c r="J42" s="249"/>
      <c r="K42" s="249">
        <f t="shared" ref="K42:AC42" si="996">J34*K40/12</f>
        <v>0</v>
      </c>
      <c r="L42" s="249">
        <f t="shared" si="996"/>
        <v>0</v>
      </c>
      <c r="M42" s="249">
        <f t="shared" si="996"/>
        <v>0</v>
      </c>
      <c r="N42" s="249">
        <f t="shared" si="996"/>
        <v>7147.0516352938685</v>
      </c>
      <c r="O42" s="249">
        <f t="shared" si="996"/>
        <v>47625.438917543106</v>
      </c>
      <c r="P42" s="249">
        <f t="shared" si="996"/>
        <v>89254.915360847182</v>
      </c>
      <c r="Q42" s="249">
        <f t="shared" si="996"/>
        <v>130417.53484080936</v>
      </c>
      <c r="R42" s="249">
        <f t="shared" si="996"/>
        <v>169576.96993068655</v>
      </c>
      <c r="S42" s="249">
        <f t="shared" si="996"/>
        <v>205451.11240627695</v>
      </c>
      <c r="T42" s="249">
        <f t="shared" si="996"/>
        <v>237136.12090584007</v>
      </c>
      <c r="U42" s="249">
        <f t="shared" si="996"/>
        <v>239112.25524672205</v>
      </c>
      <c r="V42" s="249">
        <f t="shared" si="996"/>
        <v>241104.8573737781</v>
      </c>
      <c r="W42" s="249">
        <f t="shared" si="996"/>
        <v>243114.06451855958</v>
      </c>
      <c r="X42" s="249">
        <f t="shared" si="996"/>
        <v>245140.01505621421</v>
      </c>
      <c r="Y42" s="249">
        <f t="shared" si="996"/>
        <v>247182.84851501603</v>
      </c>
      <c r="Z42" s="249">
        <f t="shared" si="996"/>
        <v>249242.70558597447</v>
      </c>
      <c r="AA42" s="249">
        <f t="shared" si="996"/>
        <v>251319.72813252427</v>
      </c>
      <c r="AB42" s="249">
        <f t="shared" si="996"/>
        <v>0</v>
      </c>
      <c r="AC42" s="249">
        <f t="shared" si="996"/>
        <v>0</v>
      </c>
      <c r="AD42" s="249">
        <f t="shared" ref="AD42" si="997">AC34*AD40/12</f>
        <v>0</v>
      </c>
      <c r="AE42" s="249">
        <f t="shared" ref="AE42" si="998">AD34*AE40/12</f>
        <v>0</v>
      </c>
      <c r="AF42" s="249">
        <f t="shared" ref="AF42" si="999">AE34*AF40/12</f>
        <v>0</v>
      </c>
      <c r="AG42" s="249">
        <f t="shared" ref="AG42" si="1000">AF34*AG40/12</f>
        <v>0</v>
      </c>
      <c r="AH42" s="249">
        <f t="shared" ref="AH42" si="1001">AG34*AH40/12</f>
        <v>0</v>
      </c>
      <c r="AI42" s="249">
        <f t="shared" ref="AI42" si="1002">AH34*AI40/12</f>
        <v>0</v>
      </c>
      <c r="AJ42" s="249">
        <f t="shared" ref="AJ42" si="1003">AI34*AJ40/12</f>
        <v>0</v>
      </c>
      <c r="AK42" s="249">
        <f t="shared" ref="AK42" si="1004">AJ34*AK40/12</f>
        <v>0</v>
      </c>
      <c r="AL42" s="249">
        <f t="shared" ref="AL42" si="1005">AK34*AL40/12</f>
        <v>0</v>
      </c>
      <c r="AM42" s="249">
        <f t="shared" ref="AM42" si="1006">AL34*AM40/12</f>
        <v>0</v>
      </c>
      <c r="AN42" s="249">
        <f t="shared" ref="AN42" si="1007">AM34*AN40/12</f>
        <v>0</v>
      </c>
      <c r="AO42" s="249">
        <f t="shared" ref="AO42" si="1008">AN34*AO40/12</f>
        <v>0</v>
      </c>
      <c r="AP42" s="249">
        <f t="shared" ref="AP42" si="1009">AO34*AP40/12</f>
        <v>0</v>
      </c>
      <c r="AQ42" s="249">
        <f t="shared" ref="AQ42" si="1010">AP34*AQ40/12</f>
        <v>0</v>
      </c>
      <c r="AR42" s="249">
        <f t="shared" ref="AR42" si="1011">AQ34*AR40/12</f>
        <v>0</v>
      </c>
      <c r="AS42" s="249">
        <f t="shared" ref="AS42" si="1012">AR34*AS40/12</f>
        <v>0</v>
      </c>
      <c r="AT42" s="249">
        <f t="shared" ref="AT42" si="1013">AS34*AT40/12</f>
        <v>0</v>
      </c>
      <c r="AU42" s="249">
        <f t="shared" ref="AU42" si="1014">AT34*AU40/12</f>
        <v>0</v>
      </c>
      <c r="AV42" s="249">
        <f t="shared" ref="AV42" si="1015">AU34*AV40/12</f>
        <v>0</v>
      </c>
      <c r="AW42" s="249">
        <f t="shared" ref="AW42" si="1016">AV34*AW40/12</f>
        <v>0</v>
      </c>
      <c r="AX42" s="249">
        <f t="shared" ref="AX42" si="1017">AW34*AX40/12</f>
        <v>0</v>
      </c>
      <c r="AY42" s="249">
        <f t="shared" ref="AY42" si="1018">AX34*AY40/12</f>
        <v>0</v>
      </c>
      <c r="AZ42" s="249">
        <f t="shared" ref="AZ42" si="1019">AY34*AZ40/12</f>
        <v>0</v>
      </c>
      <c r="BA42" s="249">
        <f t="shared" ref="BA42" si="1020">AZ34*BA40/12</f>
        <v>0</v>
      </c>
      <c r="BB42" s="249">
        <f t="shared" ref="BB42" si="1021">BA34*BB40/12</f>
        <v>0</v>
      </c>
      <c r="BC42" s="249">
        <f t="shared" ref="BC42" si="1022">BB34*BC40/12</f>
        <v>0</v>
      </c>
      <c r="BD42" s="249">
        <f t="shared" ref="BD42" si="1023">BC34*BD40/12</f>
        <v>0</v>
      </c>
      <c r="BE42" s="249">
        <f t="shared" ref="BE42" si="1024">BD34*BE40/12</f>
        <v>0</v>
      </c>
      <c r="BF42" s="249">
        <f t="shared" ref="BF42" si="1025">BE34*BF40/12</f>
        <v>0</v>
      </c>
      <c r="BG42" s="249">
        <f t="shared" ref="BG42" si="1026">BF34*BG40/12</f>
        <v>0</v>
      </c>
      <c r="BH42" s="249">
        <f t="shared" ref="BH42" si="1027">BG34*BH40/12</f>
        <v>0</v>
      </c>
      <c r="BI42" s="249">
        <f t="shared" ref="BI42" si="1028">BH34*BI40/12</f>
        <v>0</v>
      </c>
      <c r="BJ42" s="249">
        <f t="shared" ref="BJ42" si="1029">BI34*BJ40/12</f>
        <v>0</v>
      </c>
      <c r="BK42" s="249">
        <f t="shared" ref="BK42" si="1030">BJ34*BK40/12</f>
        <v>0</v>
      </c>
      <c r="BL42" s="249">
        <f t="shared" ref="BL42" si="1031">BK34*BL40/12</f>
        <v>0</v>
      </c>
      <c r="BM42" s="249">
        <f t="shared" ref="BM42" si="1032">BL34*BM40/12</f>
        <v>0</v>
      </c>
      <c r="BN42" s="249">
        <f t="shared" ref="BN42" si="1033">BM34*BN40/12</f>
        <v>0</v>
      </c>
      <c r="BO42" s="249">
        <f t="shared" ref="BO42" si="1034">BN34*BO40/12</f>
        <v>0</v>
      </c>
      <c r="BP42" s="249">
        <f t="shared" ref="BP42" si="1035">BO34*BP40/12</f>
        <v>0</v>
      </c>
      <c r="BQ42" s="249">
        <f t="shared" ref="BQ42" si="1036">BP34*BQ40/12</f>
        <v>0</v>
      </c>
      <c r="BR42" s="249">
        <f t="shared" ref="BR42" si="1037">BQ34*BR40/12</f>
        <v>0</v>
      </c>
      <c r="BS42" s="249">
        <f t="shared" ref="BS42" si="1038">BR34*BS40/12</f>
        <v>0</v>
      </c>
      <c r="BT42" s="249">
        <f t="shared" ref="BT42" si="1039">BS34*BT40/12</f>
        <v>0</v>
      </c>
      <c r="BU42" s="249">
        <f t="shared" ref="BU42" si="1040">BT34*BU40/12</f>
        <v>0</v>
      </c>
      <c r="BV42" s="249">
        <f t="shared" ref="BV42" si="1041">BU34*BV40/12</f>
        <v>0</v>
      </c>
      <c r="BW42" s="249">
        <f t="shared" ref="BW42" si="1042">BV34*BW40/12</f>
        <v>0</v>
      </c>
      <c r="BX42" s="249">
        <f t="shared" ref="BX42" si="1043">BW34*BX40/12</f>
        <v>0</v>
      </c>
      <c r="BY42" s="249">
        <f t="shared" ref="BY42" si="1044">BX34*BY40/12</f>
        <v>0</v>
      </c>
      <c r="BZ42" s="249">
        <f t="shared" ref="BZ42" si="1045">BY34*BZ40/12</f>
        <v>0</v>
      </c>
      <c r="CA42" s="249">
        <f t="shared" ref="CA42" si="1046">BZ34*CA40/12</f>
        <v>0</v>
      </c>
      <c r="CB42" s="249">
        <f t="shared" ref="CB42" si="1047">CA34*CB40/12</f>
        <v>0</v>
      </c>
      <c r="CC42" s="249">
        <f t="shared" ref="CC42" si="1048">CB34*CC40/12</f>
        <v>0</v>
      </c>
      <c r="CD42" s="249">
        <f t="shared" ref="CD42" si="1049">CC34*CD40/12</f>
        <v>0</v>
      </c>
      <c r="CE42" s="249">
        <f t="shared" ref="CE42" si="1050">CD34*CE40/12</f>
        <v>0</v>
      </c>
      <c r="CF42" s="249">
        <f t="shared" ref="CF42" si="1051">CE34*CF40/12</f>
        <v>0</v>
      </c>
      <c r="CG42" s="249">
        <f t="shared" ref="CG42" si="1052">CF34*CG40/12</f>
        <v>0</v>
      </c>
      <c r="CH42" s="249">
        <f t="shared" ref="CH42" si="1053">CG34*CH40/12</f>
        <v>0</v>
      </c>
      <c r="CI42" s="249">
        <f t="shared" ref="CI42" si="1054">CH34*CI40/12</f>
        <v>0</v>
      </c>
      <c r="CJ42" s="249">
        <f t="shared" ref="CJ42" si="1055">CI34*CJ40/12</f>
        <v>0</v>
      </c>
      <c r="CK42" s="249">
        <f t="shared" ref="CK42" si="1056">CJ34*CK40/12</f>
        <v>0</v>
      </c>
      <c r="CL42" s="249">
        <f t="shared" ref="CL42" si="1057">CK34*CL40/12</f>
        <v>0</v>
      </c>
      <c r="CM42" s="249">
        <f t="shared" ref="CM42" si="1058">CL34*CM40/12</f>
        <v>0</v>
      </c>
      <c r="CN42" s="249">
        <f t="shared" ref="CN42" si="1059">CM34*CN40/12</f>
        <v>0</v>
      </c>
      <c r="CO42" s="249">
        <f t="shared" ref="CO42" si="1060">CN34*CO40/12</f>
        <v>0</v>
      </c>
      <c r="CP42" s="249">
        <f t="shared" ref="CP42" si="1061">CO34*CP40/12</f>
        <v>0</v>
      </c>
      <c r="CQ42" s="249">
        <f t="shared" ref="CQ42" si="1062">CP34*CQ40/12</f>
        <v>0</v>
      </c>
      <c r="CR42" s="249">
        <f t="shared" ref="CR42" si="1063">CQ34*CR40/12</f>
        <v>0</v>
      </c>
      <c r="CS42" s="249">
        <f t="shared" ref="CS42" si="1064">CR34*CS40/12</f>
        <v>0</v>
      </c>
      <c r="CT42" s="249">
        <f t="shared" ref="CT42" si="1065">CS34*CT40/12</f>
        <v>0</v>
      </c>
      <c r="CU42" s="249">
        <f t="shared" ref="CU42" si="1066">CT34*CU40/12</f>
        <v>0</v>
      </c>
      <c r="CV42" s="249">
        <f t="shared" ref="CV42" si="1067">CU34*CV40/12</f>
        <v>0</v>
      </c>
      <c r="CW42" s="249">
        <f t="shared" ref="CW42" si="1068">CV34*CW40/12</f>
        <v>0</v>
      </c>
      <c r="CX42" s="249">
        <f t="shared" ref="CX42" si="1069">CW34*CX40/12</f>
        <v>0</v>
      </c>
      <c r="CY42" s="249">
        <f t="shared" ref="CY42" si="1070">CX34*CY40/12</f>
        <v>0</v>
      </c>
      <c r="CZ42" s="249">
        <f t="shared" ref="CZ42" si="1071">CY34*CZ40/12</f>
        <v>0</v>
      </c>
      <c r="DA42" s="249">
        <f t="shared" ref="DA42" si="1072">CZ34*DA40/12</f>
        <v>0</v>
      </c>
      <c r="DB42" s="249">
        <f t="shared" ref="DB42" si="1073">DA34*DB40/12</f>
        <v>0</v>
      </c>
      <c r="DC42" s="249">
        <f t="shared" ref="DC42" si="1074">DB34*DC40/12</f>
        <v>0</v>
      </c>
      <c r="DD42" s="249">
        <f t="shared" ref="DD42" si="1075">DC34*DD40/12</f>
        <v>0</v>
      </c>
      <c r="DE42" s="249">
        <f t="shared" ref="DE42" si="1076">DD34*DE40/12</f>
        <v>0</v>
      </c>
      <c r="DF42" s="249">
        <f t="shared" ref="DF42" si="1077">DE34*DF40/12</f>
        <v>0</v>
      </c>
      <c r="DG42" s="249">
        <f t="shared" ref="DG42" si="1078">DF34*DG40/12</f>
        <v>0</v>
      </c>
      <c r="DH42" s="249">
        <f t="shared" ref="DH42" si="1079">DG34*DH40/12</f>
        <v>0</v>
      </c>
      <c r="DI42" s="249">
        <f t="shared" ref="DI42" si="1080">DH34*DI40/12</f>
        <v>0</v>
      </c>
      <c r="DJ42" s="249">
        <f t="shared" ref="DJ42" si="1081">DI34*DJ40/12</f>
        <v>0</v>
      </c>
      <c r="DK42" s="249">
        <f t="shared" ref="DK42" si="1082">DJ34*DK40/12</f>
        <v>0</v>
      </c>
      <c r="DL42" s="249">
        <f t="shared" ref="DL42" si="1083">DK34*DL40/12</f>
        <v>0</v>
      </c>
      <c r="DM42" s="249">
        <f t="shared" ref="DM42" si="1084">DL34*DM40/12</f>
        <v>0</v>
      </c>
      <c r="DN42" s="249">
        <f t="shared" ref="DN42" si="1085">DM34*DN40/12</f>
        <v>0</v>
      </c>
      <c r="DO42" s="249">
        <f t="shared" ref="DO42" si="1086">DN34*DO40/12</f>
        <v>0</v>
      </c>
      <c r="DP42" s="249">
        <f t="shared" ref="DP42" si="1087">DO34*DP40/12</f>
        <v>0</v>
      </c>
      <c r="DQ42" s="249">
        <f t="shared" ref="DQ42" si="1088">DP34*DQ40/12</f>
        <v>0</v>
      </c>
      <c r="DR42" s="249">
        <f t="shared" ref="DR42" si="1089">DQ34*DR40/12</f>
        <v>0</v>
      </c>
      <c r="DS42" s="249">
        <f t="shared" ref="DS42" si="1090">DR34*DS40/12</f>
        <v>0</v>
      </c>
      <c r="DT42" s="249">
        <f t="shared" ref="DT42" si="1091">DS34*DT40/12</f>
        <v>0</v>
      </c>
      <c r="DU42" s="249">
        <f t="shared" ref="DU42" si="1092">DT34*DU40/12</f>
        <v>0</v>
      </c>
      <c r="DV42" s="249">
        <f t="shared" ref="DV42" si="1093">DU34*DV40/12</f>
        <v>0</v>
      </c>
      <c r="DW42" s="249">
        <f t="shared" ref="DW42" si="1094">DV34*DW40/12</f>
        <v>0</v>
      </c>
      <c r="DX42" s="249">
        <f t="shared" ref="DX42" si="1095">DW34*DX40/12</f>
        <v>0</v>
      </c>
      <c r="DY42" s="249">
        <f t="shared" ref="DY42" si="1096">DX34*DY40/12</f>
        <v>0</v>
      </c>
      <c r="DZ42" s="249">
        <f t="shared" ref="DZ42" si="1097">DY34*DZ40/12</f>
        <v>0</v>
      </c>
      <c r="EA42" s="249">
        <f t="shared" ref="EA42" si="1098">DZ34*EA40/12</f>
        <v>0</v>
      </c>
      <c r="EB42" s="249">
        <f t="shared" ref="EB42" si="1099">EA34*EB40/12</f>
        <v>0</v>
      </c>
      <c r="EC42" s="249">
        <f t="shared" ref="EC42" si="1100">EB34*EC40/12</f>
        <v>0</v>
      </c>
      <c r="ED42" s="249">
        <f t="shared" ref="ED42" si="1101">EC34*ED40/12</f>
        <v>0</v>
      </c>
      <c r="EE42" s="249">
        <f t="shared" ref="EE42" si="1102">ED34*EE40/12</f>
        <v>0</v>
      </c>
      <c r="EF42" s="249">
        <f t="shared" ref="EF42" si="1103">EE34*EF40/12</f>
        <v>0</v>
      </c>
      <c r="EG42" s="249">
        <f t="shared" ref="EG42" si="1104">EF34*EG40/12</f>
        <v>0</v>
      </c>
      <c r="EH42" s="249">
        <f t="shared" ref="EH42" si="1105">EG34*EH40/12</f>
        <v>0</v>
      </c>
      <c r="EI42" s="249">
        <f t="shared" ref="EI42" si="1106">EH34*EI40/12</f>
        <v>0</v>
      </c>
      <c r="EJ42" s="249">
        <f t="shared" ref="EJ42" si="1107">EI34*EJ40/12</f>
        <v>0</v>
      </c>
      <c r="EK42" s="249">
        <f t="shared" ref="EK42" si="1108">EJ34*EK40/12</f>
        <v>0</v>
      </c>
      <c r="EL42" s="249">
        <f t="shared" ref="EL42" si="1109">EK34*EL40/12</f>
        <v>0</v>
      </c>
      <c r="EM42" s="249">
        <f t="shared" ref="EM42" si="1110">EL34*EM40/12</f>
        <v>0</v>
      </c>
      <c r="EN42" s="249">
        <f t="shared" ref="EN42" si="1111">EM34*EN40/12</f>
        <v>0</v>
      </c>
      <c r="EO42" s="249">
        <f t="shared" ref="EO42" si="1112">EN34*EO40/12</f>
        <v>0</v>
      </c>
      <c r="EP42" s="249">
        <f t="shared" ref="EP42" si="1113">EO34*EP40/12</f>
        <v>0</v>
      </c>
      <c r="EQ42" s="249">
        <f t="shared" ref="EQ42" si="1114">EP34*EQ40/12</f>
        <v>0</v>
      </c>
      <c r="ER42" s="249">
        <f t="shared" ref="ER42" si="1115">EQ34*ER40/12</f>
        <v>0</v>
      </c>
      <c r="ES42" s="249">
        <f t="shared" ref="ES42" si="1116">ER34*ES40/12</f>
        <v>0</v>
      </c>
      <c r="ET42" s="249">
        <f t="shared" ref="ET42" si="1117">ES34*ET40/12</f>
        <v>0</v>
      </c>
      <c r="EU42" s="249">
        <f t="shared" ref="EU42" si="1118">ET34*EU40/12</f>
        <v>0</v>
      </c>
      <c r="EV42" s="249">
        <f t="shared" ref="EV42" si="1119">EU34*EV40/12</f>
        <v>0</v>
      </c>
      <c r="EW42" s="249">
        <f t="shared" ref="EW42" si="1120">EV34*EW40/12</f>
        <v>0</v>
      </c>
      <c r="EX42" s="249">
        <f t="shared" ref="EX42" si="1121">EW34*EX40/12</f>
        <v>0</v>
      </c>
      <c r="EY42" s="249">
        <f t="shared" ref="EY42" si="1122">EX34*EY40/12</f>
        <v>0</v>
      </c>
      <c r="EZ42" s="249">
        <f t="shared" ref="EZ42" si="1123">EY34*EZ40/12</f>
        <v>0</v>
      </c>
      <c r="FA42" s="249">
        <f t="shared" ref="FA42" si="1124">EZ34*FA40/12</f>
        <v>0</v>
      </c>
      <c r="FB42" s="249">
        <f t="shared" ref="FB42" si="1125">FA34*FB40/12</f>
        <v>0</v>
      </c>
      <c r="FC42" s="249">
        <f t="shared" ref="FC42" si="1126">FB34*FC40/12</f>
        <v>0</v>
      </c>
      <c r="FD42" s="249">
        <f t="shared" ref="FD42" si="1127">FC34*FD40/12</f>
        <v>0</v>
      </c>
      <c r="FE42" s="249">
        <f t="shared" ref="FE42" si="1128">FD34*FE40/12</f>
        <v>0</v>
      </c>
      <c r="FF42" s="249">
        <f t="shared" ref="FF42" si="1129">FE34*FF40/12</f>
        <v>0</v>
      </c>
      <c r="FG42" s="249">
        <f t="shared" ref="FG42" si="1130">FF34*FG40/12</f>
        <v>0</v>
      </c>
      <c r="FH42" s="249">
        <f t="shared" ref="FH42" si="1131">FG34*FH40/12</f>
        <v>0</v>
      </c>
      <c r="FI42" s="249">
        <f t="shared" ref="FI42" si="1132">FH34*FI40/12</f>
        <v>0</v>
      </c>
      <c r="FJ42" s="249">
        <f t="shared" ref="FJ42" si="1133">FI34*FJ40/12</f>
        <v>0</v>
      </c>
      <c r="FK42" s="249">
        <f t="shared" ref="FK42" si="1134">FJ34*FK40/12</f>
        <v>0</v>
      </c>
      <c r="FL42" s="249">
        <f t="shared" ref="FL42" si="1135">FK34*FL40/12</f>
        <v>0</v>
      </c>
      <c r="FM42" s="249">
        <f t="shared" ref="FM42" si="1136">FL34*FM40/12</f>
        <v>0</v>
      </c>
      <c r="FN42" s="249">
        <f t="shared" ref="FN42" si="1137">FM34*FN40/12</f>
        <v>0</v>
      </c>
      <c r="FO42" s="249">
        <f t="shared" ref="FO42" si="1138">FN34*FO40/12</f>
        <v>0</v>
      </c>
      <c r="FP42" s="249">
        <f t="shared" ref="FP42" si="1139">FO34*FP40/12</f>
        <v>0</v>
      </c>
      <c r="FQ42" s="250">
        <f t="shared" ref="FQ42" si="1140">FP34*FQ40/12</f>
        <v>0</v>
      </c>
      <c r="FR42" s="191"/>
      <c r="FS42" s="191"/>
      <c r="FT42" s="191"/>
      <c r="FU42" s="191"/>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95"/>
      <c r="GX42" s="95"/>
      <c r="GY42" s="95"/>
      <c r="GZ42" s="95"/>
      <c r="HA42" s="95"/>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c r="IM42" s="95"/>
      <c r="IN42" s="95"/>
      <c r="IO42" s="95"/>
      <c r="IP42" s="95"/>
      <c r="IQ42" s="95"/>
      <c r="IR42" s="95"/>
      <c r="IS42" s="95"/>
      <c r="IT42" s="95"/>
      <c r="IU42" s="95"/>
      <c r="IV42" s="95"/>
      <c r="IW42" s="95"/>
      <c r="IX42" s="95"/>
      <c r="IY42" s="95"/>
      <c r="IZ42" s="95"/>
      <c r="JA42" s="95"/>
      <c r="JB42" s="95"/>
      <c r="JC42" s="95"/>
      <c r="JD42" s="95"/>
      <c r="JE42" s="95"/>
      <c r="JF42" s="95"/>
      <c r="JG42" s="95"/>
      <c r="JH42" s="95"/>
      <c r="JI42" s="95"/>
      <c r="JJ42" s="95"/>
      <c r="JK42" s="95"/>
      <c r="JL42" s="95"/>
      <c r="JM42" s="95"/>
      <c r="JN42" s="95"/>
      <c r="JO42" s="95"/>
      <c r="JP42" s="95"/>
      <c r="JQ42" s="95"/>
      <c r="JR42" s="95"/>
      <c r="JS42" s="95"/>
    </row>
    <row r="43" spans="1:279" s="16" customFormat="1" ht="15" thickBot="1" x14ac:dyDescent="0.25">
      <c r="A43" s="124"/>
      <c r="B43" s="174" t="s">
        <v>158</v>
      </c>
      <c r="C43" s="175">
        <f>SUM(C42,C29,C41)</f>
        <v>30409687.104035433</v>
      </c>
      <c r="D43" s="175"/>
      <c r="E43" s="176">
        <f>E42+E29+E41</f>
        <v>0.59999983688714842</v>
      </c>
      <c r="F43" s="176"/>
      <c r="G43" s="177"/>
      <c r="H43" s="177"/>
      <c r="I43" s="178"/>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258"/>
      <c r="FR43" s="191"/>
      <c r="FS43" s="191"/>
      <c r="FT43" s="191"/>
      <c r="FU43" s="191"/>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95"/>
      <c r="HB43" s="95"/>
      <c r="HC43" s="95"/>
      <c r="HD43" s="95"/>
      <c r="HE43" s="95"/>
      <c r="HF43" s="95"/>
      <c r="HG43" s="95"/>
      <c r="HH43" s="95"/>
      <c r="HI43" s="95"/>
      <c r="HJ43" s="95"/>
      <c r="HK43" s="95"/>
      <c r="HL43" s="95"/>
      <c r="HM43" s="95"/>
      <c r="HN43" s="95"/>
      <c r="HO43" s="95"/>
      <c r="HP43" s="95"/>
      <c r="HQ43" s="95"/>
      <c r="HR43" s="95"/>
      <c r="HS43" s="95"/>
      <c r="HT43" s="95"/>
      <c r="HU43" s="95"/>
      <c r="HV43" s="95"/>
      <c r="HW43" s="95"/>
      <c r="HX43" s="95"/>
      <c r="HY43" s="95"/>
      <c r="HZ43" s="95"/>
      <c r="IA43" s="95"/>
      <c r="IB43" s="95"/>
      <c r="IC43" s="95"/>
      <c r="ID43" s="95"/>
      <c r="IE43" s="95"/>
      <c r="IF43" s="95"/>
      <c r="IG43" s="95"/>
      <c r="IH43" s="95"/>
      <c r="II43" s="95"/>
      <c r="IJ43" s="95"/>
      <c r="IK43" s="95"/>
      <c r="IL43" s="95"/>
      <c r="IM43" s="95"/>
      <c r="IN43" s="95"/>
      <c r="IO43" s="95"/>
      <c r="IP43" s="95"/>
      <c r="IQ43" s="95"/>
      <c r="IR43" s="95"/>
      <c r="IS43" s="95"/>
      <c r="IT43" s="95"/>
      <c r="IU43" s="95"/>
      <c r="IV43" s="95"/>
      <c r="IW43" s="95"/>
      <c r="IX43" s="95"/>
    </row>
    <row r="44" spans="1:279" s="9" customFormat="1" ht="15" thickBot="1" x14ac:dyDescent="0.25">
      <c r="A44" s="124"/>
      <c r="B44" s="190"/>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c r="EE44" s="191"/>
      <c r="EF44" s="191"/>
      <c r="EG44" s="191"/>
      <c r="EH44" s="191"/>
      <c r="EI44" s="191"/>
      <c r="EJ44" s="191"/>
      <c r="EK44" s="191"/>
      <c r="EL44" s="191"/>
      <c r="EM44" s="191"/>
      <c r="EN44" s="191"/>
      <c r="EO44" s="191"/>
      <c r="EP44" s="191"/>
      <c r="EQ44" s="191"/>
      <c r="ER44" s="191"/>
      <c r="ES44" s="191"/>
      <c r="ET44" s="191"/>
      <c r="EU44" s="191"/>
      <c r="EV44" s="191"/>
      <c r="EW44" s="191"/>
      <c r="EX44" s="191"/>
      <c r="EY44" s="191"/>
      <c r="EZ44" s="191"/>
      <c r="FA44" s="191"/>
      <c r="FB44" s="191"/>
      <c r="FC44" s="191"/>
      <c r="FD44" s="191"/>
      <c r="FE44" s="191"/>
      <c r="FF44" s="191"/>
      <c r="FG44" s="191"/>
      <c r="FH44" s="191"/>
      <c r="FI44" s="191"/>
      <c r="FJ44" s="191"/>
      <c r="FK44" s="191"/>
      <c r="FL44" s="191"/>
      <c r="FM44" s="191"/>
      <c r="FN44" s="191"/>
      <c r="FO44" s="191"/>
      <c r="FP44" s="191"/>
      <c r="FQ44" s="191"/>
      <c r="FR44" s="191"/>
      <c r="FS44" s="191"/>
      <c r="FT44" s="191"/>
    </row>
    <row r="45" spans="1:279" s="16" customFormat="1" x14ac:dyDescent="0.2">
      <c r="A45" s="9"/>
      <c r="B45" s="229" t="s">
        <v>171</v>
      </c>
      <c r="C45" s="230"/>
      <c r="D45" s="230"/>
      <c r="E45" s="231"/>
      <c r="F45" s="232"/>
      <c r="G45" s="231"/>
      <c r="H45" s="232"/>
      <c r="I45" s="230"/>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4"/>
      <c r="FR45" s="9"/>
      <c r="FS45" s="9"/>
      <c r="FT45" s="9"/>
      <c r="FU45" s="9"/>
    </row>
    <row r="46" spans="1:279" s="16" customFormat="1" ht="15" x14ac:dyDescent="0.25">
      <c r="A46" s="9"/>
      <c r="B46" s="121" t="s">
        <v>244</v>
      </c>
      <c r="C46" s="426"/>
      <c r="D46" s="426"/>
      <c r="E46" s="427"/>
      <c r="F46" s="428"/>
      <c r="G46" s="429"/>
      <c r="H46" s="430"/>
      <c r="I46" s="427"/>
      <c r="J46" s="9">
        <v>0</v>
      </c>
      <c r="K46" s="9">
        <f t="shared" ref="K46:AP46" si="1141">ROUNDUP(K48/12,0)</f>
        <v>1</v>
      </c>
      <c r="L46" s="9">
        <f t="shared" si="1141"/>
        <v>1</v>
      </c>
      <c r="M46" s="9">
        <f t="shared" si="1141"/>
        <v>1</v>
      </c>
      <c r="N46" s="9">
        <f t="shared" si="1141"/>
        <v>1</v>
      </c>
      <c r="O46" s="9">
        <f t="shared" si="1141"/>
        <v>1</v>
      </c>
      <c r="P46" s="9">
        <f t="shared" si="1141"/>
        <v>1</v>
      </c>
      <c r="Q46" s="9">
        <f t="shared" si="1141"/>
        <v>1</v>
      </c>
      <c r="R46" s="9">
        <f t="shared" si="1141"/>
        <v>1</v>
      </c>
      <c r="S46" s="9">
        <f t="shared" si="1141"/>
        <v>1</v>
      </c>
      <c r="T46" s="9">
        <f t="shared" si="1141"/>
        <v>1</v>
      </c>
      <c r="U46" s="9">
        <f t="shared" si="1141"/>
        <v>1</v>
      </c>
      <c r="V46" s="9">
        <f t="shared" si="1141"/>
        <v>1</v>
      </c>
      <c r="W46" s="9">
        <f t="shared" si="1141"/>
        <v>2</v>
      </c>
      <c r="X46" s="9">
        <f t="shared" si="1141"/>
        <v>2</v>
      </c>
      <c r="Y46" s="9">
        <f t="shared" si="1141"/>
        <v>2</v>
      </c>
      <c r="Z46" s="9">
        <f t="shared" si="1141"/>
        <v>2</v>
      </c>
      <c r="AA46" s="9">
        <f t="shared" si="1141"/>
        <v>2</v>
      </c>
      <c r="AB46" s="9">
        <f t="shared" si="1141"/>
        <v>2</v>
      </c>
      <c r="AC46" s="9">
        <f t="shared" si="1141"/>
        <v>2</v>
      </c>
      <c r="AD46" s="9">
        <f t="shared" si="1141"/>
        <v>2</v>
      </c>
      <c r="AE46" s="9">
        <f t="shared" si="1141"/>
        <v>2</v>
      </c>
      <c r="AF46" s="9">
        <f t="shared" si="1141"/>
        <v>2</v>
      </c>
      <c r="AG46" s="9">
        <f t="shared" si="1141"/>
        <v>2</v>
      </c>
      <c r="AH46" s="9">
        <f t="shared" si="1141"/>
        <v>2</v>
      </c>
      <c r="AI46" s="9">
        <f t="shared" si="1141"/>
        <v>3</v>
      </c>
      <c r="AJ46" s="9">
        <f t="shared" si="1141"/>
        <v>3</v>
      </c>
      <c r="AK46" s="9">
        <f t="shared" si="1141"/>
        <v>3</v>
      </c>
      <c r="AL46" s="9">
        <f t="shared" si="1141"/>
        <v>3</v>
      </c>
      <c r="AM46" s="9">
        <f t="shared" si="1141"/>
        <v>3</v>
      </c>
      <c r="AN46" s="9">
        <f t="shared" si="1141"/>
        <v>3</v>
      </c>
      <c r="AO46" s="9">
        <f t="shared" si="1141"/>
        <v>3</v>
      </c>
      <c r="AP46" s="9">
        <f t="shared" si="1141"/>
        <v>3</v>
      </c>
      <c r="AQ46" s="9">
        <f t="shared" ref="AQ46:BV46" si="1142">ROUNDUP(AQ48/12,0)</f>
        <v>3</v>
      </c>
      <c r="AR46" s="9">
        <f t="shared" si="1142"/>
        <v>3</v>
      </c>
      <c r="AS46" s="9">
        <f t="shared" si="1142"/>
        <v>3</v>
      </c>
      <c r="AT46" s="9">
        <f t="shared" si="1142"/>
        <v>3</v>
      </c>
      <c r="AU46" s="9">
        <f t="shared" si="1142"/>
        <v>4</v>
      </c>
      <c r="AV46" s="9">
        <f t="shared" si="1142"/>
        <v>4</v>
      </c>
      <c r="AW46" s="9">
        <f t="shared" si="1142"/>
        <v>4</v>
      </c>
      <c r="AX46" s="9">
        <f t="shared" si="1142"/>
        <v>4</v>
      </c>
      <c r="AY46" s="9">
        <f t="shared" si="1142"/>
        <v>4</v>
      </c>
      <c r="AZ46" s="9">
        <f t="shared" si="1142"/>
        <v>4</v>
      </c>
      <c r="BA46" s="9">
        <f t="shared" si="1142"/>
        <v>4</v>
      </c>
      <c r="BB46" s="9">
        <f t="shared" si="1142"/>
        <v>4</v>
      </c>
      <c r="BC46" s="9">
        <f t="shared" si="1142"/>
        <v>4</v>
      </c>
      <c r="BD46" s="9">
        <f t="shared" si="1142"/>
        <v>4</v>
      </c>
      <c r="BE46" s="9">
        <f t="shared" si="1142"/>
        <v>4</v>
      </c>
      <c r="BF46" s="9">
        <f t="shared" si="1142"/>
        <v>4</v>
      </c>
      <c r="BG46" s="9">
        <f t="shared" si="1142"/>
        <v>5</v>
      </c>
      <c r="BH46" s="9">
        <f t="shared" si="1142"/>
        <v>5</v>
      </c>
      <c r="BI46" s="9">
        <f t="shared" si="1142"/>
        <v>5</v>
      </c>
      <c r="BJ46" s="9">
        <f t="shared" si="1142"/>
        <v>5</v>
      </c>
      <c r="BK46" s="9">
        <f t="shared" si="1142"/>
        <v>5</v>
      </c>
      <c r="BL46" s="9">
        <f t="shared" si="1142"/>
        <v>5</v>
      </c>
      <c r="BM46" s="9">
        <f t="shared" si="1142"/>
        <v>5</v>
      </c>
      <c r="BN46" s="9">
        <f t="shared" si="1142"/>
        <v>5</v>
      </c>
      <c r="BO46" s="9">
        <f t="shared" si="1142"/>
        <v>5</v>
      </c>
      <c r="BP46" s="9">
        <f t="shared" si="1142"/>
        <v>5</v>
      </c>
      <c r="BQ46" s="9">
        <f t="shared" si="1142"/>
        <v>5</v>
      </c>
      <c r="BR46" s="9">
        <f t="shared" si="1142"/>
        <v>5</v>
      </c>
      <c r="BS46" s="9">
        <f t="shared" si="1142"/>
        <v>6</v>
      </c>
      <c r="BT46" s="9">
        <f t="shared" si="1142"/>
        <v>6</v>
      </c>
      <c r="BU46" s="9">
        <f t="shared" si="1142"/>
        <v>6</v>
      </c>
      <c r="BV46" s="9">
        <f t="shared" si="1142"/>
        <v>6</v>
      </c>
      <c r="BW46" s="9">
        <f t="shared" ref="BW46:DB46" si="1143">ROUNDUP(BW48/12,0)</f>
        <v>6</v>
      </c>
      <c r="BX46" s="9">
        <f t="shared" si="1143"/>
        <v>6</v>
      </c>
      <c r="BY46" s="9">
        <f t="shared" si="1143"/>
        <v>6</v>
      </c>
      <c r="BZ46" s="9">
        <f t="shared" si="1143"/>
        <v>6</v>
      </c>
      <c r="CA46" s="9">
        <f t="shared" si="1143"/>
        <v>6</v>
      </c>
      <c r="CB46" s="9">
        <f t="shared" si="1143"/>
        <v>6</v>
      </c>
      <c r="CC46" s="9">
        <f t="shared" si="1143"/>
        <v>6</v>
      </c>
      <c r="CD46" s="9">
        <f t="shared" si="1143"/>
        <v>6</v>
      </c>
      <c r="CE46" s="9">
        <f t="shared" si="1143"/>
        <v>7</v>
      </c>
      <c r="CF46" s="9">
        <f t="shared" si="1143"/>
        <v>7</v>
      </c>
      <c r="CG46" s="9">
        <f t="shared" si="1143"/>
        <v>7</v>
      </c>
      <c r="CH46" s="9">
        <f t="shared" si="1143"/>
        <v>7</v>
      </c>
      <c r="CI46" s="9">
        <f t="shared" si="1143"/>
        <v>7</v>
      </c>
      <c r="CJ46" s="9">
        <f t="shared" si="1143"/>
        <v>7</v>
      </c>
      <c r="CK46" s="9">
        <f t="shared" si="1143"/>
        <v>7</v>
      </c>
      <c r="CL46" s="9">
        <f t="shared" si="1143"/>
        <v>7</v>
      </c>
      <c r="CM46" s="9">
        <f t="shared" si="1143"/>
        <v>7</v>
      </c>
      <c r="CN46" s="9">
        <f t="shared" si="1143"/>
        <v>7</v>
      </c>
      <c r="CO46" s="9">
        <f t="shared" si="1143"/>
        <v>7</v>
      </c>
      <c r="CP46" s="9">
        <f t="shared" si="1143"/>
        <v>7</v>
      </c>
      <c r="CQ46" s="9">
        <f t="shared" si="1143"/>
        <v>8</v>
      </c>
      <c r="CR46" s="9">
        <f t="shared" si="1143"/>
        <v>8</v>
      </c>
      <c r="CS46" s="9">
        <f t="shared" si="1143"/>
        <v>8</v>
      </c>
      <c r="CT46" s="9">
        <f t="shared" si="1143"/>
        <v>8</v>
      </c>
      <c r="CU46" s="9">
        <f t="shared" si="1143"/>
        <v>8</v>
      </c>
      <c r="CV46" s="9">
        <f t="shared" si="1143"/>
        <v>8</v>
      </c>
      <c r="CW46" s="9">
        <f t="shared" si="1143"/>
        <v>8</v>
      </c>
      <c r="CX46" s="9">
        <f t="shared" si="1143"/>
        <v>8</v>
      </c>
      <c r="CY46" s="9">
        <f t="shared" si="1143"/>
        <v>8</v>
      </c>
      <c r="CZ46" s="9">
        <f t="shared" si="1143"/>
        <v>8</v>
      </c>
      <c r="DA46" s="9">
        <f t="shared" si="1143"/>
        <v>8</v>
      </c>
      <c r="DB46" s="9">
        <f t="shared" si="1143"/>
        <v>8</v>
      </c>
      <c r="DC46" s="9">
        <f t="shared" ref="DC46:EH46" si="1144">ROUNDUP(DC48/12,0)</f>
        <v>9</v>
      </c>
      <c r="DD46" s="9">
        <f t="shared" si="1144"/>
        <v>9</v>
      </c>
      <c r="DE46" s="9">
        <f t="shared" si="1144"/>
        <v>9</v>
      </c>
      <c r="DF46" s="9">
        <f t="shared" si="1144"/>
        <v>9</v>
      </c>
      <c r="DG46" s="9">
        <f t="shared" si="1144"/>
        <v>9</v>
      </c>
      <c r="DH46" s="9">
        <f t="shared" si="1144"/>
        <v>9</v>
      </c>
      <c r="DI46" s="9">
        <f t="shared" si="1144"/>
        <v>9</v>
      </c>
      <c r="DJ46" s="9">
        <f t="shared" si="1144"/>
        <v>9</v>
      </c>
      <c r="DK46" s="9">
        <f t="shared" si="1144"/>
        <v>9</v>
      </c>
      <c r="DL46" s="9">
        <f t="shared" si="1144"/>
        <v>9</v>
      </c>
      <c r="DM46" s="9">
        <f t="shared" si="1144"/>
        <v>9</v>
      </c>
      <c r="DN46" s="9">
        <f t="shared" si="1144"/>
        <v>9</v>
      </c>
      <c r="DO46" s="9">
        <f t="shared" si="1144"/>
        <v>10</v>
      </c>
      <c r="DP46" s="9">
        <f t="shared" si="1144"/>
        <v>10</v>
      </c>
      <c r="DQ46" s="9">
        <f t="shared" si="1144"/>
        <v>10</v>
      </c>
      <c r="DR46" s="9">
        <f t="shared" si="1144"/>
        <v>10</v>
      </c>
      <c r="DS46" s="9">
        <f t="shared" si="1144"/>
        <v>10</v>
      </c>
      <c r="DT46" s="9">
        <f t="shared" si="1144"/>
        <v>10</v>
      </c>
      <c r="DU46" s="9">
        <f t="shared" si="1144"/>
        <v>10</v>
      </c>
      <c r="DV46" s="9">
        <f t="shared" si="1144"/>
        <v>10</v>
      </c>
      <c r="DW46" s="9">
        <f t="shared" si="1144"/>
        <v>10</v>
      </c>
      <c r="DX46" s="9">
        <f t="shared" si="1144"/>
        <v>10</v>
      </c>
      <c r="DY46" s="9">
        <f t="shared" si="1144"/>
        <v>10</v>
      </c>
      <c r="DZ46" s="9">
        <f t="shared" si="1144"/>
        <v>10</v>
      </c>
      <c r="EA46" s="9">
        <f t="shared" si="1144"/>
        <v>11</v>
      </c>
      <c r="EB46" s="9">
        <f t="shared" si="1144"/>
        <v>11</v>
      </c>
      <c r="EC46" s="9">
        <f t="shared" si="1144"/>
        <v>11</v>
      </c>
      <c r="ED46" s="9">
        <f t="shared" si="1144"/>
        <v>11</v>
      </c>
      <c r="EE46" s="9">
        <f t="shared" si="1144"/>
        <v>11</v>
      </c>
      <c r="EF46" s="9">
        <f t="shared" si="1144"/>
        <v>11</v>
      </c>
      <c r="EG46" s="9">
        <f t="shared" si="1144"/>
        <v>11</v>
      </c>
      <c r="EH46" s="9">
        <f t="shared" si="1144"/>
        <v>11</v>
      </c>
      <c r="EI46" s="9">
        <f t="shared" ref="EI46:FQ46" si="1145">ROUNDUP(EI48/12,0)</f>
        <v>11</v>
      </c>
      <c r="EJ46" s="9">
        <f t="shared" si="1145"/>
        <v>11</v>
      </c>
      <c r="EK46" s="9">
        <f t="shared" si="1145"/>
        <v>11</v>
      </c>
      <c r="EL46" s="9">
        <f t="shared" si="1145"/>
        <v>11</v>
      </c>
      <c r="EM46" s="9">
        <f t="shared" si="1145"/>
        <v>12</v>
      </c>
      <c r="EN46" s="9">
        <f t="shared" si="1145"/>
        <v>12</v>
      </c>
      <c r="EO46" s="9">
        <f t="shared" si="1145"/>
        <v>12</v>
      </c>
      <c r="EP46" s="9">
        <f t="shared" si="1145"/>
        <v>12</v>
      </c>
      <c r="EQ46" s="9">
        <f t="shared" si="1145"/>
        <v>12</v>
      </c>
      <c r="ER46" s="9">
        <f t="shared" si="1145"/>
        <v>12</v>
      </c>
      <c r="ES46" s="9">
        <f t="shared" si="1145"/>
        <v>12</v>
      </c>
      <c r="ET46" s="9">
        <f t="shared" si="1145"/>
        <v>12</v>
      </c>
      <c r="EU46" s="9">
        <f t="shared" si="1145"/>
        <v>12</v>
      </c>
      <c r="EV46" s="9">
        <f t="shared" si="1145"/>
        <v>12</v>
      </c>
      <c r="EW46" s="9">
        <f t="shared" si="1145"/>
        <v>12</v>
      </c>
      <c r="EX46" s="9">
        <f t="shared" si="1145"/>
        <v>12</v>
      </c>
      <c r="EY46" s="9">
        <f t="shared" si="1145"/>
        <v>13</v>
      </c>
      <c r="EZ46" s="9">
        <f t="shared" si="1145"/>
        <v>13</v>
      </c>
      <c r="FA46" s="9">
        <f t="shared" si="1145"/>
        <v>13</v>
      </c>
      <c r="FB46" s="9">
        <f t="shared" si="1145"/>
        <v>13</v>
      </c>
      <c r="FC46" s="9">
        <f t="shared" si="1145"/>
        <v>13</v>
      </c>
      <c r="FD46" s="9">
        <f t="shared" si="1145"/>
        <v>13</v>
      </c>
      <c r="FE46" s="9">
        <f t="shared" si="1145"/>
        <v>13</v>
      </c>
      <c r="FF46" s="9">
        <f t="shared" si="1145"/>
        <v>13</v>
      </c>
      <c r="FG46" s="9">
        <f t="shared" si="1145"/>
        <v>13</v>
      </c>
      <c r="FH46" s="9">
        <f t="shared" si="1145"/>
        <v>13</v>
      </c>
      <c r="FI46" s="9">
        <f t="shared" si="1145"/>
        <v>13</v>
      </c>
      <c r="FJ46" s="9">
        <f t="shared" si="1145"/>
        <v>13</v>
      </c>
      <c r="FK46" s="9">
        <f t="shared" si="1145"/>
        <v>14</v>
      </c>
      <c r="FL46" s="9">
        <f t="shared" si="1145"/>
        <v>14</v>
      </c>
      <c r="FM46" s="9">
        <f t="shared" si="1145"/>
        <v>14</v>
      </c>
      <c r="FN46" s="9">
        <f t="shared" si="1145"/>
        <v>14</v>
      </c>
      <c r="FO46" s="9">
        <f t="shared" si="1145"/>
        <v>14</v>
      </c>
      <c r="FP46" s="9">
        <f t="shared" si="1145"/>
        <v>14</v>
      </c>
      <c r="FQ46" s="425">
        <f t="shared" si="1145"/>
        <v>14</v>
      </c>
      <c r="FR46" s="413"/>
      <c r="FS46" s="413"/>
      <c r="FT46" s="413"/>
      <c r="FU46" s="413"/>
      <c r="FV46" s="413"/>
      <c r="FW46" s="413"/>
      <c r="FX46" s="413"/>
      <c r="FY46" s="413"/>
      <c r="FZ46" s="413"/>
      <c r="GA46" s="413"/>
      <c r="GB46" s="413"/>
      <c r="GC46" s="413"/>
      <c r="GD46" s="413"/>
      <c r="GE46" s="413"/>
      <c r="GF46" s="413"/>
      <c r="GG46" s="413"/>
      <c r="GH46" s="413"/>
      <c r="GI46" s="413"/>
      <c r="GJ46" s="413"/>
      <c r="GK46" s="413"/>
      <c r="GL46" s="413"/>
      <c r="GM46" s="414"/>
    </row>
    <row r="47" spans="1:279" s="16" customFormat="1" ht="15" x14ac:dyDescent="0.25">
      <c r="A47" s="9"/>
      <c r="B47" s="121" t="s">
        <v>245</v>
      </c>
      <c r="C47" s="426"/>
      <c r="D47" s="426"/>
      <c r="E47" s="427"/>
      <c r="F47" s="428"/>
      <c r="G47" s="429"/>
      <c r="H47" s="430"/>
      <c r="I47" s="427"/>
      <c r="J47" s="235">
        <f>+'Summary&amp;Assumptions'!D13</f>
        <v>45352</v>
      </c>
      <c r="K47" s="235">
        <f t="shared" ref="K47:AP47" si="1146">+EDATE(J47,1)</f>
        <v>45383</v>
      </c>
      <c r="L47" s="235">
        <f t="shared" si="1146"/>
        <v>45413</v>
      </c>
      <c r="M47" s="235">
        <f t="shared" si="1146"/>
        <v>45444</v>
      </c>
      <c r="N47" s="235">
        <f t="shared" si="1146"/>
        <v>45474</v>
      </c>
      <c r="O47" s="235">
        <f t="shared" si="1146"/>
        <v>45505</v>
      </c>
      <c r="P47" s="235">
        <f t="shared" si="1146"/>
        <v>45536</v>
      </c>
      <c r="Q47" s="235">
        <f t="shared" si="1146"/>
        <v>45566</v>
      </c>
      <c r="R47" s="235">
        <f t="shared" si="1146"/>
        <v>45597</v>
      </c>
      <c r="S47" s="235">
        <f t="shared" si="1146"/>
        <v>45627</v>
      </c>
      <c r="T47" s="235">
        <f t="shared" si="1146"/>
        <v>45658</v>
      </c>
      <c r="U47" s="235">
        <f t="shared" si="1146"/>
        <v>45689</v>
      </c>
      <c r="V47" s="235">
        <f t="shared" si="1146"/>
        <v>45717</v>
      </c>
      <c r="W47" s="235">
        <f t="shared" si="1146"/>
        <v>45748</v>
      </c>
      <c r="X47" s="235">
        <f t="shared" si="1146"/>
        <v>45778</v>
      </c>
      <c r="Y47" s="235">
        <f t="shared" si="1146"/>
        <v>45809</v>
      </c>
      <c r="Z47" s="235">
        <f t="shared" si="1146"/>
        <v>45839</v>
      </c>
      <c r="AA47" s="235">
        <f t="shared" si="1146"/>
        <v>45870</v>
      </c>
      <c r="AB47" s="235">
        <f t="shared" si="1146"/>
        <v>45901</v>
      </c>
      <c r="AC47" s="235">
        <f t="shared" si="1146"/>
        <v>45931</v>
      </c>
      <c r="AD47" s="235">
        <f t="shared" si="1146"/>
        <v>45962</v>
      </c>
      <c r="AE47" s="235">
        <f t="shared" si="1146"/>
        <v>45992</v>
      </c>
      <c r="AF47" s="235">
        <f t="shared" si="1146"/>
        <v>46023</v>
      </c>
      <c r="AG47" s="235">
        <f t="shared" si="1146"/>
        <v>46054</v>
      </c>
      <c r="AH47" s="235">
        <f t="shared" si="1146"/>
        <v>46082</v>
      </c>
      <c r="AI47" s="235">
        <f t="shared" si="1146"/>
        <v>46113</v>
      </c>
      <c r="AJ47" s="235">
        <f t="shared" si="1146"/>
        <v>46143</v>
      </c>
      <c r="AK47" s="235">
        <f t="shared" si="1146"/>
        <v>46174</v>
      </c>
      <c r="AL47" s="235">
        <f t="shared" si="1146"/>
        <v>46204</v>
      </c>
      <c r="AM47" s="235">
        <f t="shared" si="1146"/>
        <v>46235</v>
      </c>
      <c r="AN47" s="235">
        <f t="shared" si="1146"/>
        <v>46266</v>
      </c>
      <c r="AO47" s="235">
        <f t="shared" si="1146"/>
        <v>46296</v>
      </c>
      <c r="AP47" s="235">
        <f t="shared" si="1146"/>
        <v>46327</v>
      </c>
      <c r="AQ47" s="235">
        <f t="shared" ref="AQ47:BV47" si="1147">+EDATE(AP47,1)</f>
        <v>46357</v>
      </c>
      <c r="AR47" s="235">
        <f t="shared" si="1147"/>
        <v>46388</v>
      </c>
      <c r="AS47" s="235">
        <f t="shared" si="1147"/>
        <v>46419</v>
      </c>
      <c r="AT47" s="235">
        <f t="shared" si="1147"/>
        <v>46447</v>
      </c>
      <c r="AU47" s="235">
        <f t="shared" si="1147"/>
        <v>46478</v>
      </c>
      <c r="AV47" s="235">
        <f t="shared" si="1147"/>
        <v>46508</v>
      </c>
      <c r="AW47" s="235">
        <f t="shared" si="1147"/>
        <v>46539</v>
      </c>
      <c r="AX47" s="235">
        <f t="shared" si="1147"/>
        <v>46569</v>
      </c>
      <c r="AY47" s="235">
        <f t="shared" si="1147"/>
        <v>46600</v>
      </c>
      <c r="AZ47" s="235">
        <f t="shared" si="1147"/>
        <v>46631</v>
      </c>
      <c r="BA47" s="235">
        <f t="shared" si="1147"/>
        <v>46661</v>
      </c>
      <c r="BB47" s="235">
        <f t="shared" si="1147"/>
        <v>46692</v>
      </c>
      <c r="BC47" s="235">
        <f t="shared" si="1147"/>
        <v>46722</v>
      </c>
      <c r="BD47" s="235">
        <f t="shared" si="1147"/>
        <v>46753</v>
      </c>
      <c r="BE47" s="235">
        <f t="shared" si="1147"/>
        <v>46784</v>
      </c>
      <c r="BF47" s="235">
        <f t="shared" si="1147"/>
        <v>46813</v>
      </c>
      <c r="BG47" s="235">
        <f t="shared" si="1147"/>
        <v>46844</v>
      </c>
      <c r="BH47" s="235">
        <f t="shared" si="1147"/>
        <v>46874</v>
      </c>
      <c r="BI47" s="235">
        <f t="shared" si="1147"/>
        <v>46905</v>
      </c>
      <c r="BJ47" s="235">
        <f t="shared" si="1147"/>
        <v>46935</v>
      </c>
      <c r="BK47" s="235">
        <f t="shared" si="1147"/>
        <v>46966</v>
      </c>
      <c r="BL47" s="235">
        <f t="shared" si="1147"/>
        <v>46997</v>
      </c>
      <c r="BM47" s="235">
        <f t="shared" si="1147"/>
        <v>47027</v>
      </c>
      <c r="BN47" s="235">
        <f t="shared" si="1147"/>
        <v>47058</v>
      </c>
      <c r="BO47" s="235">
        <f t="shared" si="1147"/>
        <v>47088</v>
      </c>
      <c r="BP47" s="235">
        <f t="shared" si="1147"/>
        <v>47119</v>
      </c>
      <c r="BQ47" s="235">
        <f t="shared" si="1147"/>
        <v>47150</v>
      </c>
      <c r="BR47" s="235">
        <f t="shared" si="1147"/>
        <v>47178</v>
      </c>
      <c r="BS47" s="235">
        <f t="shared" si="1147"/>
        <v>47209</v>
      </c>
      <c r="BT47" s="235">
        <f t="shared" si="1147"/>
        <v>47239</v>
      </c>
      <c r="BU47" s="235">
        <f t="shared" si="1147"/>
        <v>47270</v>
      </c>
      <c r="BV47" s="235">
        <f t="shared" si="1147"/>
        <v>47300</v>
      </c>
      <c r="BW47" s="235">
        <f t="shared" ref="BW47:DB47" si="1148">+EDATE(BV47,1)</f>
        <v>47331</v>
      </c>
      <c r="BX47" s="235">
        <f t="shared" si="1148"/>
        <v>47362</v>
      </c>
      <c r="BY47" s="235">
        <f t="shared" si="1148"/>
        <v>47392</v>
      </c>
      <c r="BZ47" s="235">
        <f t="shared" si="1148"/>
        <v>47423</v>
      </c>
      <c r="CA47" s="235">
        <f t="shared" si="1148"/>
        <v>47453</v>
      </c>
      <c r="CB47" s="235">
        <f t="shared" si="1148"/>
        <v>47484</v>
      </c>
      <c r="CC47" s="235">
        <f t="shared" si="1148"/>
        <v>47515</v>
      </c>
      <c r="CD47" s="235">
        <f t="shared" si="1148"/>
        <v>47543</v>
      </c>
      <c r="CE47" s="235">
        <f t="shared" si="1148"/>
        <v>47574</v>
      </c>
      <c r="CF47" s="235">
        <f t="shared" si="1148"/>
        <v>47604</v>
      </c>
      <c r="CG47" s="235">
        <f t="shared" si="1148"/>
        <v>47635</v>
      </c>
      <c r="CH47" s="235">
        <f t="shared" si="1148"/>
        <v>47665</v>
      </c>
      <c r="CI47" s="235">
        <f t="shared" si="1148"/>
        <v>47696</v>
      </c>
      <c r="CJ47" s="235">
        <f t="shared" si="1148"/>
        <v>47727</v>
      </c>
      <c r="CK47" s="235">
        <f t="shared" si="1148"/>
        <v>47757</v>
      </c>
      <c r="CL47" s="235">
        <f t="shared" si="1148"/>
        <v>47788</v>
      </c>
      <c r="CM47" s="235">
        <f t="shared" si="1148"/>
        <v>47818</v>
      </c>
      <c r="CN47" s="235">
        <f t="shared" si="1148"/>
        <v>47849</v>
      </c>
      <c r="CO47" s="235">
        <f t="shared" si="1148"/>
        <v>47880</v>
      </c>
      <c r="CP47" s="235">
        <f t="shared" si="1148"/>
        <v>47908</v>
      </c>
      <c r="CQ47" s="235">
        <f t="shared" si="1148"/>
        <v>47939</v>
      </c>
      <c r="CR47" s="235">
        <f t="shared" si="1148"/>
        <v>47969</v>
      </c>
      <c r="CS47" s="235">
        <f t="shared" si="1148"/>
        <v>48000</v>
      </c>
      <c r="CT47" s="235">
        <f t="shared" si="1148"/>
        <v>48030</v>
      </c>
      <c r="CU47" s="235">
        <f t="shared" si="1148"/>
        <v>48061</v>
      </c>
      <c r="CV47" s="235">
        <f t="shared" si="1148"/>
        <v>48092</v>
      </c>
      <c r="CW47" s="235">
        <f t="shared" si="1148"/>
        <v>48122</v>
      </c>
      <c r="CX47" s="235">
        <f t="shared" si="1148"/>
        <v>48153</v>
      </c>
      <c r="CY47" s="235">
        <f t="shared" si="1148"/>
        <v>48183</v>
      </c>
      <c r="CZ47" s="235">
        <f t="shared" si="1148"/>
        <v>48214</v>
      </c>
      <c r="DA47" s="235">
        <f t="shared" si="1148"/>
        <v>48245</v>
      </c>
      <c r="DB47" s="235">
        <f t="shared" si="1148"/>
        <v>48274</v>
      </c>
      <c r="DC47" s="235">
        <f t="shared" ref="DC47:EH47" si="1149">+EDATE(DB47,1)</f>
        <v>48305</v>
      </c>
      <c r="DD47" s="235">
        <f t="shared" si="1149"/>
        <v>48335</v>
      </c>
      <c r="DE47" s="235">
        <f t="shared" si="1149"/>
        <v>48366</v>
      </c>
      <c r="DF47" s="235">
        <f t="shared" si="1149"/>
        <v>48396</v>
      </c>
      <c r="DG47" s="235">
        <f t="shared" si="1149"/>
        <v>48427</v>
      </c>
      <c r="DH47" s="235">
        <f t="shared" si="1149"/>
        <v>48458</v>
      </c>
      <c r="DI47" s="235">
        <f t="shared" si="1149"/>
        <v>48488</v>
      </c>
      <c r="DJ47" s="235">
        <f t="shared" si="1149"/>
        <v>48519</v>
      </c>
      <c r="DK47" s="235">
        <f t="shared" si="1149"/>
        <v>48549</v>
      </c>
      <c r="DL47" s="235">
        <f t="shared" si="1149"/>
        <v>48580</v>
      </c>
      <c r="DM47" s="235">
        <f t="shared" si="1149"/>
        <v>48611</v>
      </c>
      <c r="DN47" s="235">
        <f t="shared" si="1149"/>
        <v>48639</v>
      </c>
      <c r="DO47" s="235">
        <f t="shared" si="1149"/>
        <v>48670</v>
      </c>
      <c r="DP47" s="235">
        <f t="shared" si="1149"/>
        <v>48700</v>
      </c>
      <c r="DQ47" s="235">
        <f t="shared" si="1149"/>
        <v>48731</v>
      </c>
      <c r="DR47" s="235">
        <f t="shared" si="1149"/>
        <v>48761</v>
      </c>
      <c r="DS47" s="235">
        <f t="shared" si="1149"/>
        <v>48792</v>
      </c>
      <c r="DT47" s="235">
        <f t="shared" si="1149"/>
        <v>48823</v>
      </c>
      <c r="DU47" s="235">
        <f t="shared" si="1149"/>
        <v>48853</v>
      </c>
      <c r="DV47" s="235">
        <f t="shared" si="1149"/>
        <v>48884</v>
      </c>
      <c r="DW47" s="235">
        <f t="shared" si="1149"/>
        <v>48914</v>
      </c>
      <c r="DX47" s="235">
        <f t="shared" si="1149"/>
        <v>48945</v>
      </c>
      <c r="DY47" s="235">
        <f t="shared" si="1149"/>
        <v>48976</v>
      </c>
      <c r="DZ47" s="235">
        <f t="shared" si="1149"/>
        <v>49004</v>
      </c>
      <c r="EA47" s="235">
        <f t="shared" si="1149"/>
        <v>49035</v>
      </c>
      <c r="EB47" s="235">
        <f t="shared" si="1149"/>
        <v>49065</v>
      </c>
      <c r="EC47" s="235">
        <f t="shared" si="1149"/>
        <v>49096</v>
      </c>
      <c r="ED47" s="235">
        <f t="shared" si="1149"/>
        <v>49126</v>
      </c>
      <c r="EE47" s="235">
        <f t="shared" si="1149"/>
        <v>49157</v>
      </c>
      <c r="EF47" s="235">
        <f t="shared" si="1149"/>
        <v>49188</v>
      </c>
      <c r="EG47" s="235">
        <f t="shared" si="1149"/>
        <v>49218</v>
      </c>
      <c r="EH47" s="235">
        <f t="shared" si="1149"/>
        <v>49249</v>
      </c>
      <c r="EI47" s="235">
        <f t="shared" ref="EI47:FQ47" si="1150">+EDATE(EH47,1)</f>
        <v>49279</v>
      </c>
      <c r="EJ47" s="235">
        <f t="shared" si="1150"/>
        <v>49310</v>
      </c>
      <c r="EK47" s="235">
        <f t="shared" si="1150"/>
        <v>49341</v>
      </c>
      <c r="EL47" s="235">
        <f t="shared" si="1150"/>
        <v>49369</v>
      </c>
      <c r="EM47" s="235">
        <f t="shared" si="1150"/>
        <v>49400</v>
      </c>
      <c r="EN47" s="235">
        <f t="shared" si="1150"/>
        <v>49430</v>
      </c>
      <c r="EO47" s="235">
        <f t="shared" si="1150"/>
        <v>49461</v>
      </c>
      <c r="EP47" s="235">
        <f t="shared" si="1150"/>
        <v>49491</v>
      </c>
      <c r="EQ47" s="235">
        <f t="shared" si="1150"/>
        <v>49522</v>
      </c>
      <c r="ER47" s="235">
        <f t="shared" si="1150"/>
        <v>49553</v>
      </c>
      <c r="ES47" s="235">
        <f t="shared" si="1150"/>
        <v>49583</v>
      </c>
      <c r="ET47" s="235">
        <f t="shared" si="1150"/>
        <v>49614</v>
      </c>
      <c r="EU47" s="235">
        <f t="shared" si="1150"/>
        <v>49644</v>
      </c>
      <c r="EV47" s="235">
        <f t="shared" si="1150"/>
        <v>49675</v>
      </c>
      <c r="EW47" s="235">
        <f t="shared" si="1150"/>
        <v>49706</v>
      </c>
      <c r="EX47" s="235">
        <f t="shared" si="1150"/>
        <v>49735</v>
      </c>
      <c r="EY47" s="235">
        <f t="shared" si="1150"/>
        <v>49766</v>
      </c>
      <c r="EZ47" s="235">
        <f t="shared" si="1150"/>
        <v>49796</v>
      </c>
      <c r="FA47" s="235">
        <f t="shared" si="1150"/>
        <v>49827</v>
      </c>
      <c r="FB47" s="235">
        <f t="shared" si="1150"/>
        <v>49857</v>
      </c>
      <c r="FC47" s="235">
        <f t="shared" si="1150"/>
        <v>49888</v>
      </c>
      <c r="FD47" s="235">
        <f t="shared" si="1150"/>
        <v>49919</v>
      </c>
      <c r="FE47" s="235">
        <f t="shared" si="1150"/>
        <v>49949</v>
      </c>
      <c r="FF47" s="235">
        <f t="shared" si="1150"/>
        <v>49980</v>
      </c>
      <c r="FG47" s="235">
        <f t="shared" si="1150"/>
        <v>50010</v>
      </c>
      <c r="FH47" s="235">
        <f t="shared" si="1150"/>
        <v>50041</v>
      </c>
      <c r="FI47" s="235">
        <f t="shared" si="1150"/>
        <v>50072</v>
      </c>
      <c r="FJ47" s="235">
        <f t="shared" si="1150"/>
        <v>50100</v>
      </c>
      <c r="FK47" s="235">
        <f t="shared" si="1150"/>
        <v>50131</v>
      </c>
      <c r="FL47" s="235">
        <f t="shared" si="1150"/>
        <v>50161</v>
      </c>
      <c r="FM47" s="235">
        <f t="shared" si="1150"/>
        <v>50192</v>
      </c>
      <c r="FN47" s="235">
        <f t="shared" si="1150"/>
        <v>50222</v>
      </c>
      <c r="FO47" s="235">
        <f t="shared" si="1150"/>
        <v>50253</v>
      </c>
      <c r="FP47" s="235">
        <f t="shared" si="1150"/>
        <v>50284</v>
      </c>
      <c r="FQ47" s="431">
        <f t="shared" si="1150"/>
        <v>50314</v>
      </c>
      <c r="FR47" s="423"/>
      <c r="FS47" s="413"/>
      <c r="FT47" s="413"/>
      <c r="FU47" s="413"/>
      <c r="FV47" s="413"/>
      <c r="FW47" s="413"/>
      <c r="FX47" s="413"/>
      <c r="FY47" s="413"/>
      <c r="FZ47" s="413"/>
      <c r="GA47" s="413"/>
      <c r="GB47" s="413"/>
      <c r="GC47" s="413"/>
      <c r="GD47" s="413"/>
      <c r="GE47" s="413"/>
      <c r="GF47" s="413"/>
      <c r="GG47" s="413"/>
      <c r="GH47" s="413"/>
      <c r="GI47" s="413"/>
      <c r="GJ47" s="413"/>
      <c r="GK47" s="413"/>
      <c r="GL47" s="413"/>
      <c r="GM47" s="414"/>
    </row>
    <row r="48" spans="1:279" s="16" customFormat="1" ht="15" x14ac:dyDescent="0.25">
      <c r="A48" s="9"/>
      <c r="B48" s="121"/>
      <c r="C48" s="426"/>
      <c r="D48" s="426"/>
      <c r="E48" s="427"/>
      <c r="F48" s="428"/>
      <c r="G48" s="429"/>
      <c r="H48" s="432"/>
      <c r="I48" s="427"/>
      <c r="J48" s="9">
        <v>0</v>
      </c>
      <c r="K48" s="9">
        <v>1</v>
      </c>
      <c r="L48" s="9">
        <v>2</v>
      </c>
      <c r="M48" s="9">
        <v>3</v>
      </c>
      <c r="N48" s="9">
        <v>4</v>
      </c>
      <c r="O48" s="9">
        <v>5</v>
      </c>
      <c r="P48" s="9">
        <v>6</v>
      </c>
      <c r="Q48" s="9">
        <v>7</v>
      </c>
      <c r="R48" s="9">
        <v>8</v>
      </c>
      <c r="S48" s="9">
        <v>9</v>
      </c>
      <c r="T48" s="9">
        <v>10</v>
      </c>
      <c r="U48" s="9">
        <v>11</v>
      </c>
      <c r="V48" s="9">
        <v>12</v>
      </c>
      <c r="W48" s="9">
        <v>13</v>
      </c>
      <c r="X48" s="9">
        <v>14</v>
      </c>
      <c r="Y48" s="9">
        <v>15</v>
      </c>
      <c r="Z48" s="9">
        <v>16</v>
      </c>
      <c r="AA48" s="9">
        <v>17</v>
      </c>
      <c r="AB48" s="9">
        <v>18</v>
      </c>
      <c r="AC48" s="9">
        <v>19</v>
      </c>
      <c r="AD48" s="9">
        <v>20</v>
      </c>
      <c r="AE48" s="9">
        <v>21</v>
      </c>
      <c r="AF48" s="9">
        <v>22</v>
      </c>
      <c r="AG48" s="9">
        <v>23</v>
      </c>
      <c r="AH48" s="9">
        <v>24</v>
      </c>
      <c r="AI48" s="9">
        <v>25</v>
      </c>
      <c r="AJ48" s="9">
        <v>26</v>
      </c>
      <c r="AK48" s="9">
        <v>27</v>
      </c>
      <c r="AL48" s="9">
        <v>28</v>
      </c>
      <c r="AM48" s="9">
        <v>29</v>
      </c>
      <c r="AN48" s="9">
        <v>30</v>
      </c>
      <c r="AO48" s="9">
        <v>31</v>
      </c>
      <c r="AP48" s="9">
        <v>32</v>
      </c>
      <c r="AQ48" s="9">
        <v>33</v>
      </c>
      <c r="AR48" s="9">
        <v>34</v>
      </c>
      <c r="AS48" s="9">
        <v>35</v>
      </c>
      <c r="AT48" s="9">
        <v>36</v>
      </c>
      <c r="AU48" s="9">
        <v>37</v>
      </c>
      <c r="AV48" s="9">
        <v>38</v>
      </c>
      <c r="AW48" s="9">
        <v>39</v>
      </c>
      <c r="AX48" s="9">
        <v>40</v>
      </c>
      <c r="AY48" s="9">
        <v>41</v>
      </c>
      <c r="AZ48" s="9">
        <v>42</v>
      </c>
      <c r="BA48" s="9">
        <v>43</v>
      </c>
      <c r="BB48" s="9">
        <v>44</v>
      </c>
      <c r="BC48" s="9">
        <v>45</v>
      </c>
      <c r="BD48" s="9">
        <v>46</v>
      </c>
      <c r="BE48" s="9">
        <v>47</v>
      </c>
      <c r="BF48" s="9">
        <v>48</v>
      </c>
      <c r="BG48" s="9">
        <v>49</v>
      </c>
      <c r="BH48" s="9">
        <v>50</v>
      </c>
      <c r="BI48" s="9">
        <v>51</v>
      </c>
      <c r="BJ48" s="9">
        <v>52</v>
      </c>
      <c r="BK48" s="9">
        <v>53</v>
      </c>
      <c r="BL48" s="9">
        <v>54</v>
      </c>
      <c r="BM48" s="9">
        <v>55</v>
      </c>
      <c r="BN48" s="9">
        <v>56</v>
      </c>
      <c r="BO48" s="9">
        <v>57</v>
      </c>
      <c r="BP48" s="9">
        <v>58</v>
      </c>
      <c r="BQ48" s="9">
        <v>59</v>
      </c>
      <c r="BR48" s="9">
        <v>60</v>
      </c>
      <c r="BS48" s="9">
        <v>61</v>
      </c>
      <c r="BT48" s="9">
        <v>62</v>
      </c>
      <c r="BU48" s="9">
        <v>63</v>
      </c>
      <c r="BV48" s="9">
        <v>64</v>
      </c>
      <c r="BW48" s="9">
        <v>65</v>
      </c>
      <c r="BX48" s="9">
        <v>66</v>
      </c>
      <c r="BY48" s="9">
        <v>67</v>
      </c>
      <c r="BZ48" s="9">
        <v>68</v>
      </c>
      <c r="CA48" s="9">
        <v>69</v>
      </c>
      <c r="CB48" s="9">
        <v>70</v>
      </c>
      <c r="CC48" s="9">
        <v>71</v>
      </c>
      <c r="CD48" s="9">
        <v>72</v>
      </c>
      <c r="CE48" s="9">
        <v>73</v>
      </c>
      <c r="CF48" s="9">
        <v>74</v>
      </c>
      <c r="CG48" s="9">
        <v>75</v>
      </c>
      <c r="CH48" s="9">
        <v>76</v>
      </c>
      <c r="CI48" s="9">
        <v>77</v>
      </c>
      <c r="CJ48" s="9">
        <v>78</v>
      </c>
      <c r="CK48" s="9">
        <v>79</v>
      </c>
      <c r="CL48" s="9">
        <v>80</v>
      </c>
      <c r="CM48" s="9">
        <v>81</v>
      </c>
      <c r="CN48" s="9">
        <v>82</v>
      </c>
      <c r="CO48" s="9">
        <v>83</v>
      </c>
      <c r="CP48" s="9">
        <v>84</v>
      </c>
      <c r="CQ48" s="9">
        <v>85</v>
      </c>
      <c r="CR48" s="9">
        <v>86</v>
      </c>
      <c r="CS48" s="9">
        <v>87</v>
      </c>
      <c r="CT48" s="9">
        <v>88</v>
      </c>
      <c r="CU48" s="9">
        <v>89</v>
      </c>
      <c r="CV48" s="9">
        <v>90</v>
      </c>
      <c r="CW48" s="9">
        <v>91</v>
      </c>
      <c r="CX48" s="9">
        <v>92</v>
      </c>
      <c r="CY48" s="9">
        <v>93</v>
      </c>
      <c r="CZ48" s="9">
        <v>94</v>
      </c>
      <c r="DA48" s="9">
        <v>95</v>
      </c>
      <c r="DB48" s="9">
        <v>96</v>
      </c>
      <c r="DC48" s="9">
        <v>97</v>
      </c>
      <c r="DD48" s="9">
        <v>98</v>
      </c>
      <c r="DE48" s="9">
        <v>99</v>
      </c>
      <c r="DF48" s="9">
        <v>100</v>
      </c>
      <c r="DG48" s="9">
        <v>101</v>
      </c>
      <c r="DH48" s="9">
        <v>102</v>
      </c>
      <c r="DI48" s="9">
        <v>103</v>
      </c>
      <c r="DJ48" s="9">
        <v>104</v>
      </c>
      <c r="DK48" s="9">
        <v>105</v>
      </c>
      <c r="DL48" s="9">
        <v>106</v>
      </c>
      <c r="DM48" s="9">
        <v>107</v>
      </c>
      <c r="DN48" s="9">
        <v>108</v>
      </c>
      <c r="DO48" s="9">
        <v>109</v>
      </c>
      <c r="DP48" s="9">
        <v>110</v>
      </c>
      <c r="DQ48" s="9">
        <v>111</v>
      </c>
      <c r="DR48" s="9">
        <v>112</v>
      </c>
      <c r="DS48" s="9">
        <v>113</v>
      </c>
      <c r="DT48" s="9">
        <v>114</v>
      </c>
      <c r="DU48" s="9">
        <v>115</v>
      </c>
      <c r="DV48" s="9">
        <v>116</v>
      </c>
      <c r="DW48" s="9">
        <v>117</v>
      </c>
      <c r="DX48" s="9">
        <v>118</v>
      </c>
      <c r="DY48" s="9">
        <v>119</v>
      </c>
      <c r="DZ48" s="9">
        <v>120</v>
      </c>
      <c r="EA48" s="9">
        <v>121</v>
      </c>
      <c r="EB48" s="9">
        <v>122</v>
      </c>
      <c r="EC48" s="9">
        <v>123</v>
      </c>
      <c r="ED48" s="9">
        <v>124</v>
      </c>
      <c r="EE48" s="9">
        <v>125</v>
      </c>
      <c r="EF48" s="9">
        <v>126</v>
      </c>
      <c r="EG48" s="9">
        <v>127</v>
      </c>
      <c r="EH48" s="9">
        <v>128</v>
      </c>
      <c r="EI48" s="9">
        <v>129</v>
      </c>
      <c r="EJ48" s="9">
        <v>130</v>
      </c>
      <c r="EK48" s="9">
        <v>131</v>
      </c>
      <c r="EL48" s="9">
        <v>132</v>
      </c>
      <c r="EM48" s="9">
        <v>133</v>
      </c>
      <c r="EN48" s="9">
        <v>134</v>
      </c>
      <c r="EO48" s="9">
        <v>135</v>
      </c>
      <c r="EP48" s="9">
        <v>136</v>
      </c>
      <c r="EQ48" s="9">
        <v>137</v>
      </c>
      <c r="ER48" s="9">
        <v>138</v>
      </c>
      <c r="ES48" s="9">
        <v>139</v>
      </c>
      <c r="ET48" s="9">
        <v>140</v>
      </c>
      <c r="EU48" s="9">
        <v>141</v>
      </c>
      <c r="EV48" s="9">
        <v>142</v>
      </c>
      <c r="EW48" s="9">
        <v>143</v>
      </c>
      <c r="EX48" s="9">
        <v>144</v>
      </c>
      <c r="EY48" s="9">
        <v>145</v>
      </c>
      <c r="EZ48" s="9">
        <v>146</v>
      </c>
      <c r="FA48" s="9">
        <v>147</v>
      </c>
      <c r="FB48" s="9">
        <v>148</v>
      </c>
      <c r="FC48" s="9">
        <v>149</v>
      </c>
      <c r="FD48" s="9">
        <v>150</v>
      </c>
      <c r="FE48" s="9">
        <v>151</v>
      </c>
      <c r="FF48" s="9">
        <v>152</v>
      </c>
      <c r="FG48" s="9">
        <v>153</v>
      </c>
      <c r="FH48" s="9">
        <v>154</v>
      </c>
      <c r="FI48" s="9">
        <v>155</v>
      </c>
      <c r="FJ48" s="9">
        <v>156</v>
      </c>
      <c r="FK48" s="9">
        <v>157</v>
      </c>
      <c r="FL48" s="9">
        <v>158</v>
      </c>
      <c r="FM48" s="9">
        <v>159</v>
      </c>
      <c r="FN48" s="9">
        <v>160</v>
      </c>
      <c r="FO48" s="9">
        <v>161</v>
      </c>
      <c r="FP48" s="9">
        <v>162</v>
      </c>
      <c r="FQ48" s="425">
        <v>163</v>
      </c>
      <c r="FR48" s="421"/>
      <c r="FS48" s="413"/>
      <c r="FT48" s="413"/>
      <c r="FU48" s="413"/>
      <c r="FV48" s="413"/>
      <c r="FW48" s="413"/>
      <c r="FX48" s="413"/>
      <c r="FY48" s="413"/>
      <c r="FZ48" s="413"/>
      <c r="GA48" s="413"/>
      <c r="GB48" s="413"/>
      <c r="GC48" s="413"/>
      <c r="GD48" s="413"/>
      <c r="GE48" s="413"/>
      <c r="GF48" s="413"/>
      <c r="GG48" s="413"/>
      <c r="GH48" s="413"/>
      <c r="GI48" s="413"/>
      <c r="GJ48" s="413"/>
      <c r="GK48" s="413"/>
      <c r="GL48" s="413"/>
      <c r="GM48" s="414"/>
    </row>
    <row r="49" spans="1:195" s="16" customFormat="1" ht="15" x14ac:dyDescent="0.25">
      <c r="A49" s="9"/>
      <c r="B49" s="121"/>
      <c r="C49" s="426"/>
      <c r="D49" s="426"/>
      <c r="E49" s="427"/>
      <c r="F49" s="428"/>
      <c r="G49" s="433"/>
      <c r="H49" s="434"/>
      <c r="I49" s="427"/>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425"/>
      <c r="FR49" s="415"/>
      <c r="FS49" s="415"/>
      <c r="FT49" s="415"/>
      <c r="FU49" s="415"/>
      <c r="FV49" s="415"/>
      <c r="FW49" s="415"/>
      <c r="FX49" s="415"/>
      <c r="FY49" s="415"/>
      <c r="FZ49" s="415"/>
      <c r="GA49" s="415"/>
      <c r="GB49" s="415"/>
      <c r="GC49" s="415"/>
      <c r="GD49" s="415"/>
      <c r="GE49" s="415"/>
      <c r="GF49" s="415"/>
      <c r="GG49" s="415"/>
      <c r="GH49" s="415"/>
      <c r="GI49" s="415"/>
      <c r="GJ49" s="415"/>
      <c r="GK49" s="415"/>
      <c r="GL49" s="415"/>
      <c r="GM49" s="416"/>
    </row>
    <row r="50" spans="1:195" s="16" customFormat="1" x14ac:dyDescent="0.2">
      <c r="A50" s="9"/>
      <c r="B50" s="121" t="s">
        <v>246</v>
      </c>
      <c r="C50" s="191"/>
      <c r="D50" s="191"/>
      <c r="E50" s="191"/>
      <c r="F50" s="191"/>
      <c r="G50" s="191"/>
      <c r="H50" s="191"/>
      <c r="I50" s="191"/>
      <c r="J50" s="9">
        <v>0</v>
      </c>
      <c r="K50" s="9">
        <f t="shared" ref="K50:AP50" si="1151">ROUNDUP(K51/12,0)</f>
        <v>0</v>
      </c>
      <c r="L50" s="9">
        <f t="shared" si="1151"/>
        <v>0</v>
      </c>
      <c r="M50" s="9">
        <f t="shared" si="1151"/>
        <v>0</v>
      </c>
      <c r="N50" s="9">
        <f t="shared" si="1151"/>
        <v>0</v>
      </c>
      <c r="O50" s="9">
        <f t="shared" si="1151"/>
        <v>0</v>
      </c>
      <c r="P50" s="9">
        <f t="shared" si="1151"/>
        <v>0</v>
      </c>
      <c r="Q50" s="9">
        <f t="shared" si="1151"/>
        <v>0</v>
      </c>
      <c r="R50" s="9">
        <f t="shared" si="1151"/>
        <v>0</v>
      </c>
      <c r="S50" s="9">
        <f t="shared" si="1151"/>
        <v>0</v>
      </c>
      <c r="T50" s="9">
        <f t="shared" si="1151"/>
        <v>1</v>
      </c>
      <c r="U50" s="9">
        <f t="shared" si="1151"/>
        <v>1</v>
      </c>
      <c r="V50" s="9">
        <f t="shared" si="1151"/>
        <v>1</v>
      </c>
      <c r="W50" s="9">
        <f t="shared" si="1151"/>
        <v>1</v>
      </c>
      <c r="X50" s="9">
        <f t="shared" si="1151"/>
        <v>1</v>
      </c>
      <c r="Y50" s="9">
        <f t="shared" si="1151"/>
        <v>1</v>
      </c>
      <c r="Z50" s="9">
        <f t="shared" si="1151"/>
        <v>1</v>
      </c>
      <c r="AA50" s="9">
        <f t="shared" si="1151"/>
        <v>1</v>
      </c>
      <c r="AB50" s="9">
        <f t="shared" si="1151"/>
        <v>1</v>
      </c>
      <c r="AC50" s="9">
        <f t="shared" si="1151"/>
        <v>1</v>
      </c>
      <c r="AD50" s="9">
        <f t="shared" si="1151"/>
        <v>1</v>
      </c>
      <c r="AE50" s="9">
        <f t="shared" si="1151"/>
        <v>1</v>
      </c>
      <c r="AF50" s="9">
        <f t="shared" si="1151"/>
        <v>2</v>
      </c>
      <c r="AG50" s="9">
        <f t="shared" si="1151"/>
        <v>2</v>
      </c>
      <c r="AH50" s="9">
        <f t="shared" si="1151"/>
        <v>2</v>
      </c>
      <c r="AI50" s="9">
        <f t="shared" si="1151"/>
        <v>2</v>
      </c>
      <c r="AJ50" s="9">
        <f t="shared" si="1151"/>
        <v>2</v>
      </c>
      <c r="AK50" s="9">
        <f t="shared" si="1151"/>
        <v>2</v>
      </c>
      <c r="AL50" s="9">
        <f t="shared" si="1151"/>
        <v>2</v>
      </c>
      <c r="AM50" s="9">
        <f t="shared" si="1151"/>
        <v>2</v>
      </c>
      <c r="AN50" s="9">
        <f t="shared" si="1151"/>
        <v>2</v>
      </c>
      <c r="AO50" s="9">
        <f t="shared" si="1151"/>
        <v>2</v>
      </c>
      <c r="AP50" s="9">
        <f t="shared" si="1151"/>
        <v>2</v>
      </c>
      <c r="AQ50" s="9">
        <f t="shared" ref="AQ50:BV50" si="1152">ROUNDUP(AQ51/12,0)</f>
        <v>2</v>
      </c>
      <c r="AR50" s="9">
        <f t="shared" si="1152"/>
        <v>3</v>
      </c>
      <c r="AS50" s="9">
        <f t="shared" si="1152"/>
        <v>3</v>
      </c>
      <c r="AT50" s="9">
        <f t="shared" si="1152"/>
        <v>3</v>
      </c>
      <c r="AU50" s="9">
        <f t="shared" si="1152"/>
        <v>3</v>
      </c>
      <c r="AV50" s="9">
        <f t="shared" si="1152"/>
        <v>3</v>
      </c>
      <c r="AW50" s="9">
        <f t="shared" si="1152"/>
        <v>3</v>
      </c>
      <c r="AX50" s="9">
        <f t="shared" si="1152"/>
        <v>3</v>
      </c>
      <c r="AY50" s="9">
        <f t="shared" si="1152"/>
        <v>3</v>
      </c>
      <c r="AZ50" s="9">
        <f t="shared" si="1152"/>
        <v>3</v>
      </c>
      <c r="BA50" s="9">
        <f t="shared" si="1152"/>
        <v>3</v>
      </c>
      <c r="BB50" s="9">
        <f t="shared" si="1152"/>
        <v>3</v>
      </c>
      <c r="BC50" s="9">
        <f t="shared" si="1152"/>
        <v>3</v>
      </c>
      <c r="BD50" s="9">
        <f t="shared" si="1152"/>
        <v>4</v>
      </c>
      <c r="BE50" s="9">
        <f t="shared" si="1152"/>
        <v>4</v>
      </c>
      <c r="BF50" s="9">
        <f t="shared" si="1152"/>
        <v>4</v>
      </c>
      <c r="BG50" s="9">
        <f t="shared" si="1152"/>
        <v>4</v>
      </c>
      <c r="BH50" s="9">
        <f t="shared" si="1152"/>
        <v>4</v>
      </c>
      <c r="BI50" s="9">
        <f t="shared" si="1152"/>
        <v>4</v>
      </c>
      <c r="BJ50" s="9">
        <f t="shared" si="1152"/>
        <v>4</v>
      </c>
      <c r="BK50" s="9">
        <f t="shared" si="1152"/>
        <v>4</v>
      </c>
      <c r="BL50" s="9">
        <f t="shared" si="1152"/>
        <v>4</v>
      </c>
      <c r="BM50" s="9">
        <f t="shared" si="1152"/>
        <v>4</v>
      </c>
      <c r="BN50" s="9">
        <f t="shared" si="1152"/>
        <v>4</v>
      </c>
      <c r="BO50" s="9">
        <f t="shared" si="1152"/>
        <v>4</v>
      </c>
      <c r="BP50" s="9">
        <f t="shared" si="1152"/>
        <v>5</v>
      </c>
      <c r="BQ50" s="9">
        <f t="shared" si="1152"/>
        <v>5</v>
      </c>
      <c r="BR50" s="9">
        <f t="shared" si="1152"/>
        <v>5</v>
      </c>
      <c r="BS50" s="9">
        <f t="shared" si="1152"/>
        <v>5</v>
      </c>
      <c r="BT50" s="9">
        <f t="shared" si="1152"/>
        <v>5</v>
      </c>
      <c r="BU50" s="9">
        <f t="shared" si="1152"/>
        <v>5</v>
      </c>
      <c r="BV50" s="9">
        <f t="shared" si="1152"/>
        <v>5</v>
      </c>
      <c r="BW50" s="9">
        <f t="shared" ref="BW50:DB50" si="1153">ROUNDUP(BW51/12,0)</f>
        <v>5</v>
      </c>
      <c r="BX50" s="9">
        <f t="shared" si="1153"/>
        <v>5</v>
      </c>
      <c r="BY50" s="9">
        <f t="shared" si="1153"/>
        <v>5</v>
      </c>
      <c r="BZ50" s="9">
        <f t="shared" si="1153"/>
        <v>5</v>
      </c>
      <c r="CA50" s="9">
        <f t="shared" si="1153"/>
        <v>5</v>
      </c>
      <c r="CB50" s="9">
        <f t="shared" si="1153"/>
        <v>6</v>
      </c>
      <c r="CC50" s="9">
        <f t="shared" si="1153"/>
        <v>6</v>
      </c>
      <c r="CD50" s="9">
        <f t="shared" si="1153"/>
        <v>6</v>
      </c>
      <c r="CE50" s="9">
        <f t="shared" si="1153"/>
        <v>6</v>
      </c>
      <c r="CF50" s="9">
        <f t="shared" si="1153"/>
        <v>6</v>
      </c>
      <c r="CG50" s="9">
        <f t="shared" si="1153"/>
        <v>6</v>
      </c>
      <c r="CH50" s="9">
        <f t="shared" si="1153"/>
        <v>6</v>
      </c>
      <c r="CI50" s="9">
        <f t="shared" si="1153"/>
        <v>6</v>
      </c>
      <c r="CJ50" s="9">
        <f t="shared" si="1153"/>
        <v>6</v>
      </c>
      <c r="CK50" s="9">
        <f t="shared" si="1153"/>
        <v>6</v>
      </c>
      <c r="CL50" s="9">
        <f t="shared" si="1153"/>
        <v>6</v>
      </c>
      <c r="CM50" s="9">
        <f t="shared" si="1153"/>
        <v>6</v>
      </c>
      <c r="CN50" s="9">
        <f t="shared" si="1153"/>
        <v>7</v>
      </c>
      <c r="CO50" s="9">
        <f t="shared" si="1153"/>
        <v>7</v>
      </c>
      <c r="CP50" s="9">
        <f t="shared" si="1153"/>
        <v>7</v>
      </c>
      <c r="CQ50" s="9">
        <f t="shared" si="1153"/>
        <v>7</v>
      </c>
      <c r="CR50" s="9">
        <f t="shared" si="1153"/>
        <v>7</v>
      </c>
      <c r="CS50" s="9">
        <f t="shared" si="1153"/>
        <v>7</v>
      </c>
      <c r="CT50" s="9">
        <f t="shared" si="1153"/>
        <v>7</v>
      </c>
      <c r="CU50" s="9">
        <f t="shared" si="1153"/>
        <v>7</v>
      </c>
      <c r="CV50" s="9">
        <f t="shared" si="1153"/>
        <v>7</v>
      </c>
      <c r="CW50" s="9">
        <f t="shared" si="1153"/>
        <v>7</v>
      </c>
      <c r="CX50" s="9">
        <f t="shared" si="1153"/>
        <v>7</v>
      </c>
      <c r="CY50" s="9">
        <f t="shared" si="1153"/>
        <v>7</v>
      </c>
      <c r="CZ50" s="9">
        <f t="shared" si="1153"/>
        <v>8</v>
      </c>
      <c r="DA50" s="9">
        <f t="shared" si="1153"/>
        <v>8</v>
      </c>
      <c r="DB50" s="9">
        <f t="shared" si="1153"/>
        <v>8</v>
      </c>
      <c r="DC50" s="9">
        <f t="shared" ref="DC50:EH50" si="1154">ROUNDUP(DC51/12,0)</f>
        <v>8</v>
      </c>
      <c r="DD50" s="9">
        <f t="shared" si="1154"/>
        <v>8</v>
      </c>
      <c r="DE50" s="9">
        <f t="shared" si="1154"/>
        <v>8</v>
      </c>
      <c r="DF50" s="9">
        <f t="shared" si="1154"/>
        <v>8</v>
      </c>
      <c r="DG50" s="9">
        <f t="shared" si="1154"/>
        <v>8</v>
      </c>
      <c r="DH50" s="9">
        <f t="shared" si="1154"/>
        <v>8</v>
      </c>
      <c r="DI50" s="9">
        <f t="shared" si="1154"/>
        <v>8</v>
      </c>
      <c r="DJ50" s="9">
        <f t="shared" si="1154"/>
        <v>8</v>
      </c>
      <c r="DK50" s="9">
        <f t="shared" si="1154"/>
        <v>8</v>
      </c>
      <c r="DL50" s="9">
        <f t="shared" si="1154"/>
        <v>9</v>
      </c>
      <c r="DM50" s="9">
        <f t="shared" si="1154"/>
        <v>9</v>
      </c>
      <c r="DN50" s="9">
        <f t="shared" si="1154"/>
        <v>9</v>
      </c>
      <c r="DO50" s="9">
        <f t="shared" si="1154"/>
        <v>9</v>
      </c>
      <c r="DP50" s="9">
        <f t="shared" si="1154"/>
        <v>9</v>
      </c>
      <c r="DQ50" s="9">
        <f t="shared" si="1154"/>
        <v>9</v>
      </c>
      <c r="DR50" s="9">
        <f t="shared" si="1154"/>
        <v>9</v>
      </c>
      <c r="DS50" s="9">
        <f t="shared" si="1154"/>
        <v>9</v>
      </c>
      <c r="DT50" s="9">
        <f t="shared" si="1154"/>
        <v>9</v>
      </c>
      <c r="DU50" s="9">
        <f t="shared" si="1154"/>
        <v>9</v>
      </c>
      <c r="DV50" s="9">
        <f t="shared" si="1154"/>
        <v>9</v>
      </c>
      <c r="DW50" s="9">
        <f t="shared" si="1154"/>
        <v>9</v>
      </c>
      <c r="DX50" s="9">
        <f t="shared" si="1154"/>
        <v>10</v>
      </c>
      <c r="DY50" s="9">
        <f t="shared" si="1154"/>
        <v>10</v>
      </c>
      <c r="DZ50" s="9">
        <f t="shared" si="1154"/>
        <v>10</v>
      </c>
      <c r="EA50" s="9">
        <f t="shared" si="1154"/>
        <v>10</v>
      </c>
      <c r="EB50" s="9">
        <f t="shared" si="1154"/>
        <v>10</v>
      </c>
      <c r="EC50" s="9">
        <f t="shared" si="1154"/>
        <v>10</v>
      </c>
      <c r="ED50" s="9">
        <f t="shared" si="1154"/>
        <v>10</v>
      </c>
      <c r="EE50" s="9">
        <f t="shared" si="1154"/>
        <v>10</v>
      </c>
      <c r="EF50" s="9">
        <f t="shared" si="1154"/>
        <v>10</v>
      </c>
      <c r="EG50" s="9">
        <f t="shared" si="1154"/>
        <v>10</v>
      </c>
      <c r="EH50" s="9">
        <f t="shared" si="1154"/>
        <v>10</v>
      </c>
      <c r="EI50" s="9">
        <f t="shared" ref="EI50:FN50" si="1155">ROUNDUP(EI51/12,0)</f>
        <v>10</v>
      </c>
      <c r="EJ50" s="9">
        <f t="shared" si="1155"/>
        <v>11</v>
      </c>
      <c r="EK50" s="9">
        <f t="shared" si="1155"/>
        <v>11</v>
      </c>
      <c r="EL50" s="9">
        <f t="shared" si="1155"/>
        <v>11</v>
      </c>
      <c r="EM50" s="9">
        <f t="shared" si="1155"/>
        <v>11</v>
      </c>
      <c r="EN50" s="9">
        <f t="shared" si="1155"/>
        <v>11</v>
      </c>
      <c r="EO50" s="9">
        <f t="shared" si="1155"/>
        <v>11</v>
      </c>
      <c r="EP50" s="9">
        <f t="shared" si="1155"/>
        <v>11</v>
      </c>
      <c r="EQ50" s="9">
        <f t="shared" si="1155"/>
        <v>11</v>
      </c>
      <c r="ER50" s="9">
        <f t="shared" si="1155"/>
        <v>11</v>
      </c>
      <c r="ES50" s="9">
        <f t="shared" si="1155"/>
        <v>11</v>
      </c>
      <c r="ET50" s="9">
        <f t="shared" si="1155"/>
        <v>11</v>
      </c>
      <c r="EU50" s="9">
        <f t="shared" si="1155"/>
        <v>11</v>
      </c>
      <c r="EV50" s="9">
        <f t="shared" si="1155"/>
        <v>12</v>
      </c>
      <c r="EW50" s="9">
        <f t="shared" si="1155"/>
        <v>12</v>
      </c>
      <c r="EX50" s="9">
        <f t="shared" si="1155"/>
        <v>12</v>
      </c>
      <c r="EY50" s="9">
        <f t="shared" si="1155"/>
        <v>12</v>
      </c>
      <c r="EZ50" s="9">
        <f t="shared" si="1155"/>
        <v>12</v>
      </c>
      <c r="FA50" s="9">
        <f t="shared" si="1155"/>
        <v>12</v>
      </c>
      <c r="FB50" s="9">
        <f t="shared" si="1155"/>
        <v>12</v>
      </c>
      <c r="FC50" s="9">
        <f t="shared" si="1155"/>
        <v>12</v>
      </c>
      <c r="FD50" s="9">
        <f t="shared" si="1155"/>
        <v>12</v>
      </c>
      <c r="FE50" s="9">
        <f t="shared" si="1155"/>
        <v>12</v>
      </c>
      <c r="FF50" s="9">
        <f t="shared" si="1155"/>
        <v>12</v>
      </c>
      <c r="FG50" s="9">
        <f t="shared" si="1155"/>
        <v>12</v>
      </c>
      <c r="FH50" s="9">
        <f t="shared" si="1155"/>
        <v>13</v>
      </c>
      <c r="FI50" s="9">
        <f t="shared" si="1155"/>
        <v>13</v>
      </c>
      <c r="FJ50" s="9">
        <f t="shared" si="1155"/>
        <v>13</v>
      </c>
      <c r="FK50" s="9">
        <f t="shared" si="1155"/>
        <v>13</v>
      </c>
      <c r="FL50" s="9">
        <f t="shared" si="1155"/>
        <v>13</v>
      </c>
      <c r="FM50" s="9">
        <f t="shared" si="1155"/>
        <v>13</v>
      </c>
      <c r="FN50" s="9">
        <f t="shared" si="1155"/>
        <v>13</v>
      </c>
      <c r="FO50" s="9">
        <f t="shared" ref="FO50:FQ50" si="1156">ROUNDUP(FO51/12,0)</f>
        <v>13</v>
      </c>
      <c r="FP50" s="9">
        <f t="shared" si="1156"/>
        <v>13</v>
      </c>
      <c r="FQ50" s="425">
        <f t="shared" si="1156"/>
        <v>13</v>
      </c>
      <c r="FR50" s="191"/>
      <c r="FS50" s="191"/>
      <c r="FT50" s="191"/>
      <c r="FU50" s="9"/>
    </row>
    <row r="51" spans="1:195" s="16" customFormat="1" x14ac:dyDescent="0.2">
      <c r="A51" s="9"/>
      <c r="B51" s="121" t="s">
        <v>247</v>
      </c>
      <c r="C51" s="191"/>
      <c r="D51" s="191"/>
      <c r="E51" s="191"/>
      <c r="F51" s="191"/>
      <c r="G51" s="191"/>
      <c r="H51" s="191"/>
      <c r="I51" s="191"/>
      <c r="J51" s="9">
        <v>0</v>
      </c>
      <c r="K51" s="9">
        <f>(K47='Summary&amp;Assumptions'!$D$17)*1+(J51&gt;0)*(J51+1)</f>
        <v>0</v>
      </c>
      <c r="L51" s="9">
        <f>(L47='Summary&amp;Assumptions'!$D$17)*1+(K51&gt;0)*(K51+1)</f>
        <v>0</v>
      </c>
      <c r="M51" s="9">
        <f>(M47='Summary&amp;Assumptions'!$D$17)*1+(L51&gt;0)*(L51+1)</f>
        <v>0</v>
      </c>
      <c r="N51" s="9">
        <f>(N47='Summary&amp;Assumptions'!$D$17)*1+(M51&gt;0)*(M51+1)</f>
        <v>0</v>
      </c>
      <c r="O51" s="9">
        <f>(O47='Summary&amp;Assumptions'!$D$17)*1+(N51&gt;0)*(N51+1)</f>
        <v>0</v>
      </c>
      <c r="P51" s="9">
        <f>(P47='Summary&amp;Assumptions'!$D$17)*1+(O51&gt;0)*(O51+1)</f>
        <v>0</v>
      </c>
      <c r="Q51" s="9">
        <f>(Q47='Summary&amp;Assumptions'!$D$17)*1+(P51&gt;0)*(P51+1)</f>
        <v>0</v>
      </c>
      <c r="R51" s="9">
        <f>(R47='Summary&amp;Assumptions'!$D$17)*1+(Q51&gt;0)*(Q51+1)</f>
        <v>0</v>
      </c>
      <c r="S51" s="9">
        <f>(S47='Summary&amp;Assumptions'!$D$17)*1+(R51&gt;0)*(R51+1)</f>
        <v>0</v>
      </c>
      <c r="T51" s="9">
        <f>(T47='Summary&amp;Assumptions'!$D$17)*1+(S51&gt;0)*(S51+1)</f>
        <v>1</v>
      </c>
      <c r="U51" s="9">
        <f>(U47='Summary&amp;Assumptions'!$D$17)*1+(T51&gt;0)*(T51+1)</f>
        <v>2</v>
      </c>
      <c r="V51" s="9">
        <f>(V47='Summary&amp;Assumptions'!$D$17)*1+(U51&gt;0)*(U51+1)</f>
        <v>3</v>
      </c>
      <c r="W51" s="9">
        <f>(W47='Summary&amp;Assumptions'!$D$17)*1+(V51&gt;0)*(V51+1)</f>
        <v>4</v>
      </c>
      <c r="X51" s="9">
        <f>(X47='Summary&amp;Assumptions'!$D$17)*1+(W51&gt;0)*(W51+1)</f>
        <v>5</v>
      </c>
      <c r="Y51" s="9">
        <f>(Y47='Summary&amp;Assumptions'!$D$17)*1+(X51&gt;0)*(X51+1)</f>
        <v>6</v>
      </c>
      <c r="Z51" s="9">
        <f>(Z47='Summary&amp;Assumptions'!$D$17)*1+(Y51&gt;0)*(Y51+1)</f>
        <v>7</v>
      </c>
      <c r="AA51" s="9">
        <f>(AA47='Summary&amp;Assumptions'!$D$17)*1+(Z51&gt;0)*(Z51+1)</f>
        <v>8</v>
      </c>
      <c r="AB51" s="9">
        <f>(AB47='Summary&amp;Assumptions'!$D$17)*1+(AA51&gt;0)*(AA51+1)</f>
        <v>9</v>
      </c>
      <c r="AC51" s="9">
        <f>(AC47='Summary&amp;Assumptions'!$D$17)*1+(AB51&gt;0)*(AB51+1)</f>
        <v>10</v>
      </c>
      <c r="AD51" s="9">
        <f>(AD47='Summary&amp;Assumptions'!$D$17)*1+(AC51&gt;0)*(AC51+1)</f>
        <v>11</v>
      </c>
      <c r="AE51" s="9">
        <f>(AE47='Summary&amp;Assumptions'!$D$17)*1+(AD51&gt;0)*(AD51+1)</f>
        <v>12</v>
      </c>
      <c r="AF51" s="9">
        <f>(AF47='Summary&amp;Assumptions'!$D$17)*1+(AE51&gt;0)*(AE51+1)</f>
        <v>13</v>
      </c>
      <c r="AG51" s="9">
        <f>(AG47='Summary&amp;Assumptions'!$D$17)*1+(AF51&gt;0)*(AF51+1)</f>
        <v>14</v>
      </c>
      <c r="AH51" s="9">
        <f>(AH47='Summary&amp;Assumptions'!$D$17)*1+(AG51&gt;0)*(AG51+1)</f>
        <v>15</v>
      </c>
      <c r="AI51" s="9">
        <f>(AI47='Summary&amp;Assumptions'!$D$17)*1+(AH51&gt;0)*(AH51+1)</f>
        <v>16</v>
      </c>
      <c r="AJ51" s="9">
        <f>(AJ47='Summary&amp;Assumptions'!$D$17)*1+(AI51&gt;0)*(AI51+1)</f>
        <v>17</v>
      </c>
      <c r="AK51" s="9">
        <f>(AK47='Summary&amp;Assumptions'!$D$17)*1+(AJ51&gt;0)*(AJ51+1)</f>
        <v>18</v>
      </c>
      <c r="AL51" s="9">
        <f>(AL47='Summary&amp;Assumptions'!$D$17)*1+(AK51&gt;0)*(AK51+1)</f>
        <v>19</v>
      </c>
      <c r="AM51" s="9">
        <f>(AM47='Summary&amp;Assumptions'!$D$17)*1+(AL51&gt;0)*(AL51+1)</f>
        <v>20</v>
      </c>
      <c r="AN51" s="9">
        <f>(AN47='Summary&amp;Assumptions'!$D$17)*1+(AM51&gt;0)*(AM51+1)</f>
        <v>21</v>
      </c>
      <c r="AO51" s="9">
        <f>(AO47='Summary&amp;Assumptions'!$D$17)*1+(AN51&gt;0)*(AN51+1)</f>
        <v>22</v>
      </c>
      <c r="AP51" s="9">
        <f>(AP47='Summary&amp;Assumptions'!$D$17)*1+(AO51&gt;0)*(AO51+1)</f>
        <v>23</v>
      </c>
      <c r="AQ51" s="9">
        <f>(AQ47='Summary&amp;Assumptions'!$D$17)*1+(AP51&gt;0)*(AP51+1)</f>
        <v>24</v>
      </c>
      <c r="AR51" s="9">
        <f>(AR47='Summary&amp;Assumptions'!$D$17)*1+(AQ51&gt;0)*(AQ51+1)</f>
        <v>25</v>
      </c>
      <c r="AS51" s="9">
        <f>(AS47='Summary&amp;Assumptions'!$D$17)*1+(AR51&gt;0)*(AR51+1)</f>
        <v>26</v>
      </c>
      <c r="AT51" s="9">
        <f>(AT47='Summary&amp;Assumptions'!$D$17)*1+(AS51&gt;0)*(AS51+1)</f>
        <v>27</v>
      </c>
      <c r="AU51" s="9">
        <f>(AU47='Summary&amp;Assumptions'!$D$17)*1+(AT51&gt;0)*(AT51+1)</f>
        <v>28</v>
      </c>
      <c r="AV51" s="9">
        <f>(AV47='Summary&amp;Assumptions'!$D$17)*1+(AU51&gt;0)*(AU51+1)</f>
        <v>29</v>
      </c>
      <c r="AW51" s="9">
        <f>(AW47='Summary&amp;Assumptions'!$D$17)*1+(AV51&gt;0)*(AV51+1)</f>
        <v>30</v>
      </c>
      <c r="AX51" s="9">
        <f>(AX47='Summary&amp;Assumptions'!$D$17)*1+(AW51&gt;0)*(AW51+1)</f>
        <v>31</v>
      </c>
      <c r="AY51" s="9">
        <f>(AY47='Summary&amp;Assumptions'!$D$17)*1+(AX51&gt;0)*(AX51+1)</f>
        <v>32</v>
      </c>
      <c r="AZ51" s="9">
        <f>(AZ47='Summary&amp;Assumptions'!$D$17)*1+(AY51&gt;0)*(AY51+1)</f>
        <v>33</v>
      </c>
      <c r="BA51" s="9">
        <f>(BA47='Summary&amp;Assumptions'!$D$17)*1+(AZ51&gt;0)*(AZ51+1)</f>
        <v>34</v>
      </c>
      <c r="BB51" s="9">
        <f>(BB47='Summary&amp;Assumptions'!$D$17)*1+(BA51&gt;0)*(BA51+1)</f>
        <v>35</v>
      </c>
      <c r="BC51" s="9">
        <f>(BC47='Summary&amp;Assumptions'!$D$17)*1+(BB51&gt;0)*(BB51+1)</f>
        <v>36</v>
      </c>
      <c r="BD51" s="9">
        <f>(BD47='Summary&amp;Assumptions'!$D$17)*1+(BC51&gt;0)*(BC51+1)</f>
        <v>37</v>
      </c>
      <c r="BE51" s="9">
        <f>(BE47='Summary&amp;Assumptions'!$D$17)*1+(BD51&gt;0)*(BD51+1)</f>
        <v>38</v>
      </c>
      <c r="BF51" s="9">
        <f>(BF47='Summary&amp;Assumptions'!$D$17)*1+(BE51&gt;0)*(BE51+1)</f>
        <v>39</v>
      </c>
      <c r="BG51" s="9">
        <f>(BG47='Summary&amp;Assumptions'!$D$17)*1+(BF51&gt;0)*(BF51+1)</f>
        <v>40</v>
      </c>
      <c r="BH51" s="9">
        <f>(BH47='Summary&amp;Assumptions'!$D$17)*1+(BG51&gt;0)*(BG51+1)</f>
        <v>41</v>
      </c>
      <c r="BI51" s="9">
        <f>(BI47='Summary&amp;Assumptions'!$D$17)*1+(BH51&gt;0)*(BH51+1)</f>
        <v>42</v>
      </c>
      <c r="BJ51" s="9">
        <f>(BJ47='Summary&amp;Assumptions'!$D$17)*1+(BI51&gt;0)*(BI51+1)</f>
        <v>43</v>
      </c>
      <c r="BK51" s="9">
        <f>(BK47='Summary&amp;Assumptions'!$D$17)*1+(BJ51&gt;0)*(BJ51+1)</f>
        <v>44</v>
      </c>
      <c r="BL51" s="9">
        <f>(BL47='Summary&amp;Assumptions'!$D$17)*1+(BK51&gt;0)*(BK51+1)</f>
        <v>45</v>
      </c>
      <c r="BM51" s="9">
        <f>(BM47='Summary&amp;Assumptions'!$D$17)*1+(BL51&gt;0)*(BL51+1)</f>
        <v>46</v>
      </c>
      <c r="BN51" s="9">
        <f>(BN47='Summary&amp;Assumptions'!$D$17)*1+(BM51&gt;0)*(BM51+1)</f>
        <v>47</v>
      </c>
      <c r="BO51" s="9">
        <f>(BO47='Summary&amp;Assumptions'!$D$17)*1+(BN51&gt;0)*(BN51+1)</f>
        <v>48</v>
      </c>
      <c r="BP51" s="9">
        <f>(BP47='Summary&amp;Assumptions'!$D$17)*1+(BO51&gt;0)*(BO51+1)</f>
        <v>49</v>
      </c>
      <c r="BQ51" s="9">
        <f>(BQ47='Summary&amp;Assumptions'!$D$17)*1+(BP51&gt;0)*(BP51+1)</f>
        <v>50</v>
      </c>
      <c r="BR51" s="9">
        <f>(BR47='Summary&amp;Assumptions'!$D$17)*1+(BQ51&gt;0)*(BQ51+1)</f>
        <v>51</v>
      </c>
      <c r="BS51" s="9">
        <f>(BS47='Summary&amp;Assumptions'!$D$17)*1+(BR51&gt;0)*(BR51+1)</f>
        <v>52</v>
      </c>
      <c r="BT51" s="9">
        <f>(BT47='Summary&amp;Assumptions'!$D$17)*1+(BS51&gt;0)*(BS51+1)</f>
        <v>53</v>
      </c>
      <c r="BU51" s="9">
        <f>(BU47='Summary&amp;Assumptions'!$D$17)*1+(BT51&gt;0)*(BT51+1)</f>
        <v>54</v>
      </c>
      <c r="BV51" s="9">
        <f>(BV47='Summary&amp;Assumptions'!$D$17)*1+(BU51&gt;0)*(BU51+1)</f>
        <v>55</v>
      </c>
      <c r="BW51" s="9">
        <f>(BW47='Summary&amp;Assumptions'!$D$17)*1+(BV51&gt;0)*(BV51+1)</f>
        <v>56</v>
      </c>
      <c r="BX51" s="9">
        <f>(BX47='Summary&amp;Assumptions'!$D$17)*1+(BW51&gt;0)*(BW51+1)</f>
        <v>57</v>
      </c>
      <c r="BY51" s="9">
        <f>(BY47='Summary&amp;Assumptions'!$D$17)*1+(BX51&gt;0)*(BX51+1)</f>
        <v>58</v>
      </c>
      <c r="BZ51" s="9">
        <f>(BZ47='Summary&amp;Assumptions'!$D$17)*1+(BY51&gt;0)*(BY51+1)</f>
        <v>59</v>
      </c>
      <c r="CA51" s="9">
        <f>(CA47='Summary&amp;Assumptions'!$D$17)*1+(BZ51&gt;0)*(BZ51+1)</f>
        <v>60</v>
      </c>
      <c r="CB51" s="9">
        <f>(CB47='Summary&amp;Assumptions'!$D$17)*1+(CA51&gt;0)*(CA51+1)</f>
        <v>61</v>
      </c>
      <c r="CC51" s="9">
        <f>(CC47='Summary&amp;Assumptions'!$D$17)*1+(CB51&gt;0)*(CB51+1)</f>
        <v>62</v>
      </c>
      <c r="CD51" s="9">
        <f>(CD47='Summary&amp;Assumptions'!$D$17)*1+(CC51&gt;0)*(CC51+1)</f>
        <v>63</v>
      </c>
      <c r="CE51" s="9">
        <f>(CE47='Summary&amp;Assumptions'!$D$17)*1+(CD51&gt;0)*(CD51+1)</f>
        <v>64</v>
      </c>
      <c r="CF51" s="9">
        <f>(CF47='Summary&amp;Assumptions'!$D$17)*1+(CE51&gt;0)*(CE51+1)</f>
        <v>65</v>
      </c>
      <c r="CG51" s="9">
        <f>(CG47='Summary&amp;Assumptions'!$D$17)*1+(CF51&gt;0)*(CF51+1)</f>
        <v>66</v>
      </c>
      <c r="CH51" s="9">
        <f>(CH47='Summary&amp;Assumptions'!$D$17)*1+(CG51&gt;0)*(CG51+1)</f>
        <v>67</v>
      </c>
      <c r="CI51" s="9">
        <f>(CI47='Summary&amp;Assumptions'!$D$17)*1+(CH51&gt;0)*(CH51+1)</f>
        <v>68</v>
      </c>
      <c r="CJ51" s="9">
        <f>(CJ47='Summary&amp;Assumptions'!$D$17)*1+(CI51&gt;0)*(CI51+1)</f>
        <v>69</v>
      </c>
      <c r="CK51" s="9">
        <f>(CK47='Summary&amp;Assumptions'!$D$17)*1+(CJ51&gt;0)*(CJ51+1)</f>
        <v>70</v>
      </c>
      <c r="CL51" s="9">
        <f>(CL47='Summary&amp;Assumptions'!$D$17)*1+(CK51&gt;0)*(CK51+1)</f>
        <v>71</v>
      </c>
      <c r="CM51" s="9">
        <f>(CM47='Summary&amp;Assumptions'!$D$17)*1+(CL51&gt;0)*(CL51+1)</f>
        <v>72</v>
      </c>
      <c r="CN51" s="9">
        <f>(CN47='Summary&amp;Assumptions'!$D$17)*1+(CM51&gt;0)*(CM51+1)</f>
        <v>73</v>
      </c>
      <c r="CO51" s="9">
        <f>(CO47='Summary&amp;Assumptions'!$D$17)*1+(CN51&gt;0)*(CN51+1)</f>
        <v>74</v>
      </c>
      <c r="CP51" s="9">
        <f>(CP47='Summary&amp;Assumptions'!$D$17)*1+(CO51&gt;0)*(CO51+1)</f>
        <v>75</v>
      </c>
      <c r="CQ51" s="9">
        <f>(CQ47='Summary&amp;Assumptions'!$D$17)*1+(CP51&gt;0)*(CP51+1)</f>
        <v>76</v>
      </c>
      <c r="CR51" s="9">
        <f>(CR47='Summary&amp;Assumptions'!$D$17)*1+(CQ51&gt;0)*(CQ51+1)</f>
        <v>77</v>
      </c>
      <c r="CS51" s="9">
        <f>(CS47='Summary&amp;Assumptions'!$D$17)*1+(CR51&gt;0)*(CR51+1)</f>
        <v>78</v>
      </c>
      <c r="CT51" s="9">
        <f>(CT47='Summary&amp;Assumptions'!$D$17)*1+(CS51&gt;0)*(CS51+1)</f>
        <v>79</v>
      </c>
      <c r="CU51" s="9">
        <f>(CU47='Summary&amp;Assumptions'!$D$17)*1+(CT51&gt;0)*(CT51+1)</f>
        <v>80</v>
      </c>
      <c r="CV51" s="9">
        <f>(CV47='Summary&amp;Assumptions'!$D$17)*1+(CU51&gt;0)*(CU51+1)</f>
        <v>81</v>
      </c>
      <c r="CW51" s="9">
        <f>(CW47='Summary&amp;Assumptions'!$D$17)*1+(CV51&gt;0)*(CV51+1)</f>
        <v>82</v>
      </c>
      <c r="CX51" s="9">
        <f>(CX47='Summary&amp;Assumptions'!$D$17)*1+(CW51&gt;0)*(CW51+1)</f>
        <v>83</v>
      </c>
      <c r="CY51" s="9">
        <f>(CY47='Summary&amp;Assumptions'!$D$17)*1+(CX51&gt;0)*(CX51+1)</f>
        <v>84</v>
      </c>
      <c r="CZ51" s="9">
        <f>(CZ47='Summary&amp;Assumptions'!$D$17)*1+(CY51&gt;0)*(CY51+1)</f>
        <v>85</v>
      </c>
      <c r="DA51" s="9">
        <f>(DA47='Summary&amp;Assumptions'!$D$17)*1+(CZ51&gt;0)*(CZ51+1)</f>
        <v>86</v>
      </c>
      <c r="DB51" s="9">
        <f>(DB47='Summary&amp;Assumptions'!$D$17)*1+(DA51&gt;0)*(DA51+1)</f>
        <v>87</v>
      </c>
      <c r="DC51" s="9">
        <f>(DC47='Summary&amp;Assumptions'!$D$17)*1+(DB51&gt;0)*(DB51+1)</f>
        <v>88</v>
      </c>
      <c r="DD51" s="9">
        <f>(DD47='Summary&amp;Assumptions'!$D$17)*1+(DC51&gt;0)*(DC51+1)</f>
        <v>89</v>
      </c>
      <c r="DE51" s="9">
        <f>(DE47='Summary&amp;Assumptions'!$D$17)*1+(DD51&gt;0)*(DD51+1)</f>
        <v>90</v>
      </c>
      <c r="DF51" s="9">
        <f>(DF47='Summary&amp;Assumptions'!$D$17)*1+(DE51&gt;0)*(DE51+1)</f>
        <v>91</v>
      </c>
      <c r="DG51" s="9">
        <f>(DG47='Summary&amp;Assumptions'!$D$17)*1+(DF51&gt;0)*(DF51+1)</f>
        <v>92</v>
      </c>
      <c r="DH51" s="9">
        <f>(DH47='Summary&amp;Assumptions'!$D$17)*1+(DG51&gt;0)*(DG51+1)</f>
        <v>93</v>
      </c>
      <c r="DI51" s="9">
        <f>(DI47='Summary&amp;Assumptions'!$D$17)*1+(DH51&gt;0)*(DH51+1)</f>
        <v>94</v>
      </c>
      <c r="DJ51" s="9">
        <f>(DJ47='Summary&amp;Assumptions'!$D$17)*1+(DI51&gt;0)*(DI51+1)</f>
        <v>95</v>
      </c>
      <c r="DK51" s="9">
        <f>(DK47='Summary&amp;Assumptions'!$D$17)*1+(DJ51&gt;0)*(DJ51+1)</f>
        <v>96</v>
      </c>
      <c r="DL51" s="9">
        <f>(DL47='Summary&amp;Assumptions'!$D$17)*1+(DK51&gt;0)*(DK51+1)</f>
        <v>97</v>
      </c>
      <c r="DM51" s="9">
        <f>(DM47='Summary&amp;Assumptions'!$D$17)*1+(DL51&gt;0)*(DL51+1)</f>
        <v>98</v>
      </c>
      <c r="DN51" s="9">
        <f>(DN47='Summary&amp;Assumptions'!$D$17)*1+(DM51&gt;0)*(DM51+1)</f>
        <v>99</v>
      </c>
      <c r="DO51" s="9">
        <f>(DO47='Summary&amp;Assumptions'!$D$17)*1+(DN51&gt;0)*(DN51+1)</f>
        <v>100</v>
      </c>
      <c r="DP51" s="9">
        <f>(DP47='Summary&amp;Assumptions'!$D$17)*1+(DO51&gt;0)*(DO51+1)</f>
        <v>101</v>
      </c>
      <c r="DQ51" s="9">
        <f>(DQ47='Summary&amp;Assumptions'!$D$17)*1+(DP51&gt;0)*(DP51+1)</f>
        <v>102</v>
      </c>
      <c r="DR51" s="9">
        <f>(DR47='Summary&amp;Assumptions'!$D$17)*1+(DQ51&gt;0)*(DQ51+1)</f>
        <v>103</v>
      </c>
      <c r="DS51" s="9">
        <f>(DS47='Summary&amp;Assumptions'!$D$17)*1+(DR51&gt;0)*(DR51+1)</f>
        <v>104</v>
      </c>
      <c r="DT51" s="9">
        <f>(DT47='Summary&amp;Assumptions'!$D$17)*1+(DS51&gt;0)*(DS51+1)</f>
        <v>105</v>
      </c>
      <c r="DU51" s="9">
        <f>(DU47='Summary&amp;Assumptions'!$D$17)*1+(DT51&gt;0)*(DT51+1)</f>
        <v>106</v>
      </c>
      <c r="DV51" s="9">
        <f>(DV47='Summary&amp;Assumptions'!$D$17)*1+(DU51&gt;0)*(DU51+1)</f>
        <v>107</v>
      </c>
      <c r="DW51" s="9">
        <f>(DW47='Summary&amp;Assumptions'!$D$17)*1+(DV51&gt;0)*(DV51+1)</f>
        <v>108</v>
      </c>
      <c r="DX51" s="9">
        <f>(DX47='Summary&amp;Assumptions'!$D$17)*1+(DW51&gt;0)*(DW51+1)</f>
        <v>109</v>
      </c>
      <c r="DY51" s="9">
        <f>(DY47='Summary&amp;Assumptions'!$D$17)*1+(DX51&gt;0)*(DX51+1)</f>
        <v>110</v>
      </c>
      <c r="DZ51" s="9">
        <f>(DZ47='Summary&amp;Assumptions'!$D$17)*1+(DY51&gt;0)*(DY51+1)</f>
        <v>111</v>
      </c>
      <c r="EA51" s="9">
        <f>(EA47='Summary&amp;Assumptions'!$D$17)*1+(DZ51&gt;0)*(DZ51+1)</f>
        <v>112</v>
      </c>
      <c r="EB51" s="9">
        <f>(EB47='Summary&amp;Assumptions'!$D$17)*1+(EA51&gt;0)*(EA51+1)</f>
        <v>113</v>
      </c>
      <c r="EC51" s="9">
        <f>(EC47='Summary&amp;Assumptions'!$D$17)*1+(EB51&gt;0)*(EB51+1)</f>
        <v>114</v>
      </c>
      <c r="ED51" s="9">
        <f>(ED47='Summary&amp;Assumptions'!$D$17)*1+(EC51&gt;0)*(EC51+1)</f>
        <v>115</v>
      </c>
      <c r="EE51" s="9">
        <f>(EE47='Summary&amp;Assumptions'!$D$17)*1+(ED51&gt;0)*(ED51+1)</f>
        <v>116</v>
      </c>
      <c r="EF51" s="9">
        <f>(EF47='Summary&amp;Assumptions'!$D$17)*1+(EE51&gt;0)*(EE51+1)</f>
        <v>117</v>
      </c>
      <c r="EG51" s="9">
        <f>(EG47='Summary&amp;Assumptions'!$D$17)*1+(EF51&gt;0)*(EF51+1)</f>
        <v>118</v>
      </c>
      <c r="EH51" s="9">
        <f>(EH47='Summary&amp;Assumptions'!$D$17)*1+(EG51&gt;0)*(EG51+1)</f>
        <v>119</v>
      </c>
      <c r="EI51" s="9">
        <f>(EI47='Summary&amp;Assumptions'!$D$17)*1+(EH51&gt;0)*(EH51+1)</f>
        <v>120</v>
      </c>
      <c r="EJ51" s="9">
        <f>(EJ47='Summary&amp;Assumptions'!$D$17)*1+(EI51&gt;0)*(EI51+1)</f>
        <v>121</v>
      </c>
      <c r="EK51" s="9">
        <f>(EK47='Summary&amp;Assumptions'!$D$17)*1+(EJ51&gt;0)*(EJ51+1)</f>
        <v>122</v>
      </c>
      <c r="EL51" s="9">
        <f>(EL47='Summary&amp;Assumptions'!$D$17)*1+(EK51&gt;0)*(EK51+1)</f>
        <v>123</v>
      </c>
      <c r="EM51" s="9">
        <f>(EM47='Summary&amp;Assumptions'!$D$17)*1+(EL51&gt;0)*(EL51+1)</f>
        <v>124</v>
      </c>
      <c r="EN51" s="9">
        <f>(EN47='Summary&amp;Assumptions'!$D$17)*1+(EM51&gt;0)*(EM51+1)</f>
        <v>125</v>
      </c>
      <c r="EO51" s="9">
        <f>(EO47='Summary&amp;Assumptions'!$D$17)*1+(EN51&gt;0)*(EN51+1)</f>
        <v>126</v>
      </c>
      <c r="EP51" s="9">
        <f>(EP47='Summary&amp;Assumptions'!$D$17)*1+(EO51&gt;0)*(EO51+1)</f>
        <v>127</v>
      </c>
      <c r="EQ51" s="9">
        <f>(EQ47='Summary&amp;Assumptions'!$D$17)*1+(EP51&gt;0)*(EP51+1)</f>
        <v>128</v>
      </c>
      <c r="ER51" s="9">
        <f>(ER47='Summary&amp;Assumptions'!$D$17)*1+(EQ51&gt;0)*(EQ51+1)</f>
        <v>129</v>
      </c>
      <c r="ES51" s="9">
        <f>(ES47='Summary&amp;Assumptions'!$D$17)*1+(ER51&gt;0)*(ER51+1)</f>
        <v>130</v>
      </c>
      <c r="ET51" s="9">
        <f>(ET47='Summary&amp;Assumptions'!$D$17)*1+(ES51&gt;0)*(ES51+1)</f>
        <v>131</v>
      </c>
      <c r="EU51" s="9">
        <f>(EU47='Summary&amp;Assumptions'!$D$17)*1+(ET51&gt;0)*(ET51+1)</f>
        <v>132</v>
      </c>
      <c r="EV51" s="9">
        <f>(EV47='Summary&amp;Assumptions'!$D$17)*1+(EU51&gt;0)*(EU51+1)</f>
        <v>133</v>
      </c>
      <c r="EW51" s="9">
        <f>(EW47='Summary&amp;Assumptions'!$D$17)*1+(EV51&gt;0)*(EV51+1)</f>
        <v>134</v>
      </c>
      <c r="EX51" s="9">
        <f>(EX47='Summary&amp;Assumptions'!$D$17)*1+(EW51&gt;0)*(EW51+1)</f>
        <v>135</v>
      </c>
      <c r="EY51" s="9">
        <f>(EY47='Summary&amp;Assumptions'!$D$17)*1+(EX51&gt;0)*(EX51+1)</f>
        <v>136</v>
      </c>
      <c r="EZ51" s="9">
        <f>(EZ47='Summary&amp;Assumptions'!$D$17)*1+(EY51&gt;0)*(EY51+1)</f>
        <v>137</v>
      </c>
      <c r="FA51" s="9">
        <f>(FA47='Summary&amp;Assumptions'!$D$17)*1+(EZ51&gt;0)*(EZ51+1)</f>
        <v>138</v>
      </c>
      <c r="FB51" s="9">
        <f>(FB47='Summary&amp;Assumptions'!$D$17)*1+(FA51&gt;0)*(FA51+1)</f>
        <v>139</v>
      </c>
      <c r="FC51" s="9">
        <f>(FC47='Summary&amp;Assumptions'!$D$17)*1+(FB51&gt;0)*(FB51+1)</f>
        <v>140</v>
      </c>
      <c r="FD51" s="9">
        <f>(FD47='Summary&amp;Assumptions'!$D$17)*1+(FC51&gt;0)*(FC51+1)</f>
        <v>141</v>
      </c>
      <c r="FE51" s="9">
        <f>(FE47='Summary&amp;Assumptions'!$D$17)*1+(FD51&gt;0)*(FD51+1)</f>
        <v>142</v>
      </c>
      <c r="FF51" s="9">
        <f>(FF47='Summary&amp;Assumptions'!$D$17)*1+(FE51&gt;0)*(FE51+1)</f>
        <v>143</v>
      </c>
      <c r="FG51" s="9">
        <f>(FG47='Summary&amp;Assumptions'!$D$17)*1+(FF51&gt;0)*(FF51+1)</f>
        <v>144</v>
      </c>
      <c r="FH51" s="9">
        <f>(FH47='Summary&amp;Assumptions'!$D$17)*1+(FG51&gt;0)*(FG51+1)</f>
        <v>145</v>
      </c>
      <c r="FI51" s="9">
        <f>(FI47='Summary&amp;Assumptions'!$D$17)*1+(FH51&gt;0)*(FH51+1)</f>
        <v>146</v>
      </c>
      <c r="FJ51" s="9">
        <f>(FJ47='Summary&amp;Assumptions'!$D$17)*1+(FI51&gt;0)*(FI51+1)</f>
        <v>147</v>
      </c>
      <c r="FK51" s="9">
        <f>(FK47='Summary&amp;Assumptions'!$D$17)*1+(FJ51&gt;0)*(FJ51+1)</f>
        <v>148</v>
      </c>
      <c r="FL51" s="9">
        <f>(FL47='Summary&amp;Assumptions'!$D$17)*1+(FK51&gt;0)*(FK51+1)</f>
        <v>149</v>
      </c>
      <c r="FM51" s="9">
        <f>(FM47='Summary&amp;Assumptions'!$D$17)*1+(FL51&gt;0)*(FL51+1)</f>
        <v>150</v>
      </c>
      <c r="FN51" s="9">
        <f>(FN47='Summary&amp;Assumptions'!$D$17)*1+(FM51&gt;0)*(FM51+1)</f>
        <v>151</v>
      </c>
      <c r="FO51" s="9">
        <f>(FO47='Summary&amp;Assumptions'!$D$17)*1+(FN51&gt;0)*(FN51+1)</f>
        <v>152</v>
      </c>
      <c r="FP51" s="9">
        <f>(FP47='Summary&amp;Assumptions'!$D$17)*1+(FO51&gt;0)*(FO51+1)</f>
        <v>153</v>
      </c>
      <c r="FQ51" s="425">
        <f>(FQ47='Summary&amp;Assumptions'!$D$17)*1+(FP51&gt;0)*(FP51+1)</f>
        <v>154</v>
      </c>
      <c r="FR51" s="191"/>
      <c r="FS51" s="191"/>
      <c r="FT51" s="191"/>
      <c r="FU51" s="9"/>
    </row>
    <row r="52" spans="1:195" s="16" customFormat="1" x14ac:dyDescent="0.2">
      <c r="A52" s="9"/>
      <c r="B52" s="121"/>
      <c r="C52" s="191"/>
      <c r="D52" s="191"/>
      <c r="E52" s="191"/>
      <c r="F52" s="191"/>
      <c r="G52" s="191"/>
      <c r="H52" s="191"/>
      <c r="I52" s="191"/>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425"/>
      <c r="FR52" s="191"/>
      <c r="FS52" s="191"/>
      <c r="FT52" s="191"/>
      <c r="FU52" s="9"/>
    </row>
    <row r="53" spans="1:195" s="16" customFormat="1" x14ac:dyDescent="0.2">
      <c r="A53" s="9"/>
      <c r="B53" s="121" t="s">
        <v>231</v>
      </c>
      <c r="C53" s="9"/>
      <c r="D53" s="9"/>
      <c r="E53" s="9"/>
      <c r="F53" s="9"/>
      <c r="G53" s="9"/>
      <c r="H53" s="9"/>
      <c r="I53" s="9"/>
      <c r="J53" s="9"/>
      <c r="K53" s="9"/>
      <c r="L53" s="9"/>
      <c r="M53" s="9"/>
      <c r="N53" s="9"/>
      <c r="O53" s="9"/>
      <c r="P53" s="9"/>
      <c r="Q53" s="9"/>
      <c r="R53" s="9"/>
      <c r="S53" s="9"/>
      <c r="T53" s="9"/>
      <c r="U53" s="235"/>
      <c r="V53" s="402"/>
      <c r="W53" s="435"/>
      <c r="X53" s="402"/>
      <c r="Y53" s="402"/>
      <c r="Z53" s="402"/>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425"/>
      <c r="FR53" s="9"/>
      <c r="FS53" s="9"/>
      <c r="FT53" s="9"/>
      <c r="FU53" s="9"/>
    </row>
    <row r="54" spans="1:195" s="16" customFormat="1" x14ac:dyDescent="0.2">
      <c r="A54" s="9"/>
      <c r="B54" s="436" t="s">
        <v>230</v>
      </c>
      <c r="C54" s="9"/>
      <c r="D54" s="9"/>
      <c r="E54" s="9"/>
      <c r="F54" s="9"/>
      <c r="G54" s="9"/>
      <c r="H54" s="9"/>
      <c r="I54" s="9"/>
      <c r="J54" s="9">
        <f>(J47&gt;='Summary&amp;Assumptions'!$D$17)*('Summary&amp;Assumptions'!$G$25-SUM($J$55:J55))</f>
        <v>0</v>
      </c>
      <c r="K54" s="9">
        <f>(K47&gt;='Summary&amp;Assumptions'!$D$17)*('Summary&amp;Assumptions'!$G$25-SUM($J$55:K55))</f>
        <v>0</v>
      </c>
      <c r="L54" s="9">
        <f>(L47&gt;='Summary&amp;Assumptions'!$D$17)*('Summary&amp;Assumptions'!$G$25-SUM($J$55:L55))</f>
        <v>0</v>
      </c>
      <c r="M54" s="9">
        <f>(M47&gt;='Summary&amp;Assumptions'!$D$17)*('Summary&amp;Assumptions'!$G$25-SUM($J$55:M55))</f>
        <v>0</v>
      </c>
      <c r="N54" s="9">
        <f>(N47&gt;='Summary&amp;Assumptions'!$D$17)*('Summary&amp;Assumptions'!$G$25-SUM($J$55:N55))</f>
        <v>0</v>
      </c>
      <c r="O54" s="9">
        <f>(O47&gt;='Summary&amp;Assumptions'!$D$17)*('Summary&amp;Assumptions'!$G$25-SUM($J$55:O55))</f>
        <v>0</v>
      </c>
      <c r="P54" s="9">
        <f>(P47&gt;='Summary&amp;Assumptions'!$D$17)*('Summary&amp;Assumptions'!$G$25-SUM($J$55:P55))</f>
        <v>0</v>
      </c>
      <c r="Q54" s="9">
        <f>(Q47&gt;='Summary&amp;Assumptions'!$D$17)*('Summary&amp;Assumptions'!$G$25-SUM($J$55:Q55))</f>
        <v>0</v>
      </c>
      <c r="R54" s="9">
        <f>(R47&gt;='Summary&amp;Assumptions'!$D$17)*('Summary&amp;Assumptions'!$G$25-SUM($J$55:R55))</f>
        <v>0</v>
      </c>
      <c r="S54" s="9">
        <f>(S47&gt;='Summary&amp;Assumptions'!$D$17)*('Summary&amp;Assumptions'!$G$25-SUM($J$55:S55))</f>
        <v>0</v>
      </c>
      <c r="T54" s="9">
        <f>(T47&gt;='Summary&amp;Assumptions'!$D$17)*('Summary&amp;Assumptions'!$G$25-SUM($J$55:T55))</f>
        <v>150</v>
      </c>
      <c r="U54" s="9">
        <f>(U47&gt;='Summary&amp;Assumptions'!$D$17)*('Summary&amp;Assumptions'!$G$25-SUM($J$55:U55))</f>
        <v>130</v>
      </c>
      <c r="V54" s="9">
        <f>(V47&gt;='Summary&amp;Assumptions'!$D$17)*('Summary&amp;Assumptions'!$G$25-SUM($J$55:V55))</f>
        <v>110</v>
      </c>
      <c r="W54" s="9">
        <f>(W47&gt;='Summary&amp;Assumptions'!$D$17)*('Summary&amp;Assumptions'!$G$25-SUM($J$55:W55))</f>
        <v>90</v>
      </c>
      <c r="X54" s="9">
        <f>(X47&gt;='Summary&amp;Assumptions'!$D$17)*('Summary&amp;Assumptions'!$G$25-SUM($J$55:X55))</f>
        <v>70</v>
      </c>
      <c r="Y54" s="9">
        <f>(Y47&gt;='Summary&amp;Assumptions'!$D$17)*('Summary&amp;Assumptions'!$G$25-SUM($J$55:Y55))</f>
        <v>50</v>
      </c>
      <c r="Z54" s="9">
        <f>(Z47&gt;='Summary&amp;Assumptions'!$D$17)*('Summary&amp;Assumptions'!$G$25-SUM($J$55:Z55))</f>
        <v>30</v>
      </c>
      <c r="AA54" s="9">
        <f>(AA47&gt;='Summary&amp;Assumptions'!$D$17)*('Summary&amp;Assumptions'!$G$25-SUM($J$55:AA55))</f>
        <v>10</v>
      </c>
      <c r="AB54" s="9">
        <f>(AB47&gt;='Summary&amp;Assumptions'!$D$17)*('Summary&amp;Assumptions'!$G$25-SUM($J$55:AB55))</f>
        <v>0</v>
      </c>
      <c r="AC54" s="9">
        <f>(AC47&gt;='Summary&amp;Assumptions'!$D$17)*('Summary&amp;Assumptions'!$G$25-SUM($J$55:AC55))</f>
        <v>0</v>
      </c>
      <c r="AD54" s="9">
        <f>(AD47&gt;='Summary&amp;Assumptions'!$D$17)*('Summary&amp;Assumptions'!$G$25-SUM($J$55:AD55))</f>
        <v>0</v>
      </c>
      <c r="AE54" s="9">
        <f>(AE47&gt;='Summary&amp;Assumptions'!$D$17)*('Summary&amp;Assumptions'!$G$25-SUM($J$55:AE55))</f>
        <v>0</v>
      </c>
      <c r="AF54" s="9">
        <f>(AF47&gt;='Summary&amp;Assumptions'!$D$17)*('Summary&amp;Assumptions'!$G$25-SUM($J$55:AF55))</f>
        <v>0</v>
      </c>
      <c r="AG54" s="9">
        <f>(AG47&gt;='Summary&amp;Assumptions'!$D$17)*('Summary&amp;Assumptions'!$G$25-SUM($J$55:AG55))</f>
        <v>0</v>
      </c>
      <c r="AH54" s="9">
        <f>(AH47&gt;='Summary&amp;Assumptions'!$D$17)*('Summary&amp;Assumptions'!$G$25-SUM($J$55:AH55))</f>
        <v>0</v>
      </c>
      <c r="AI54" s="9">
        <f>(AI47&gt;='Summary&amp;Assumptions'!$D$17)*('Summary&amp;Assumptions'!$G$25-SUM($J$55:AI55))</f>
        <v>0</v>
      </c>
      <c r="AJ54" s="9">
        <f>(AJ47&gt;='Summary&amp;Assumptions'!$D$17)*('Summary&amp;Assumptions'!$G$25-SUM($J$55:AJ55))</f>
        <v>0</v>
      </c>
      <c r="AK54" s="9">
        <f>(AK47&gt;='Summary&amp;Assumptions'!$D$17)*('Summary&amp;Assumptions'!$G$25-SUM($J$55:AK55))</f>
        <v>0</v>
      </c>
      <c r="AL54" s="9">
        <f>(AL47&gt;='Summary&amp;Assumptions'!$D$17)*('Summary&amp;Assumptions'!$G$25-SUM($J$55:AL55))</f>
        <v>0</v>
      </c>
      <c r="AM54" s="9">
        <f>(AM47&gt;='Summary&amp;Assumptions'!$D$17)*('Summary&amp;Assumptions'!$G$25-SUM($J$55:AM55))</f>
        <v>0</v>
      </c>
      <c r="AN54" s="9">
        <f>(AN47&gt;='Summary&amp;Assumptions'!$D$17)*('Summary&amp;Assumptions'!$G$25-SUM($J$55:AN55))</f>
        <v>0</v>
      </c>
      <c r="AO54" s="9">
        <f>(AO47&gt;='Summary&amp;Assumptions'!$D$17)*('Summary&amp;Assumptions'!$G$25-SUM($J$55:AO55))</f>
        <v>0</v>
      </c>
      <c r="AP54" s="9">
        <f>(AP47&gt;='Summary&amp;Assumptions'!$D$17)*('Summary&amp;Assumptions'!$G$25-SUM($J$55:AP55))</f>
        <v>0</v>
      </c>
      <c r="AQ54" s="9">
        <f>(AQ47&gt;='Summary&amp;Assumptions'!$D$17)*('Summary&amp;Assumptions'!$G$25-SUM($J$55:AQ55))</f>
        <v>0</v>
      </c>
      <c r="AR54" s="9">
        <f>(AR47&gt;='Summary&amp;Assumptions'!$D$17)*('Summary&amp;Assumptions'!$G$25-SUM($J$55:AR55))</f>
        <v>0</v>
      </c>
      <c r="AS54" s="9">
        <f>(AS47&gt;='Summary&amp;Assumptions'!$D$17)*('Summary&amp;Assumptions'!$G$25-SUM($J$55:AS55))</f>
        <v>0</v>
      </c>
      <c r="AT54" s="9">
        <f>(AT47&gt;='Summary&amp;Assumptions'!$D$17)*('Summary&amp;Assumptions'!$G$25-SUM($J$55:AT55))</f>
        <v>0</v>
      </c>
      <c r="AU54" s="9">
        <f>(AU47&gt;='Summary&amp;Assumptions'!$D$17)*('Summary&amp;Assumptions'!$G$25-SUM($J$55:AU55))</f>
        <v>0</v>
      </c>
      <c r="AV54" s="9">
        <f>(AV47&gt;='Summary&amp;Assumptions'!$D$17)*('Summary&amp;Assumptions'!$G$25-SUM($J$55:AV55))</f>
        <v>0</v>
      </c>
      <c r="AW54" s="9">
        <f>(AW47&gt;='Summary&amp;Assumptions'!$D$17)*('Summary&amp;Assumptions'!$G$25-SUM($J$55:AW55))</f>
        <v>0</v>
      </c>
      <c r="AX54" s="9">
        <f>(AX47&gt;='Summary&amp;Assumptions'!$D$17)*('Summary&amp;Assumptions'!$G$25-SUM($J$55:AX55))</f>
        <v>0</v>
      </c>
      <c r="AY54" s="9">
        <f>(AY47&gt;='Summary&amp;Assumptions'!$D$17)*('Summary&amp;Assumptions'!$G$25-SUM($J$55:AY55))</f>
        <v>0</v>
      </c>
      <c r="AZ54" s="9">
        <f>(AZ47&gt;='Summary&amp;Assumptions'!$D$17)*('Summary&amp;Assumptions'!$G$25-SUM($J$55:AZ55))</f>
        <v>0</v>
      </c>
      <c r="BA54" s="9">
        <f>(BA47&gt;='Summary&amp;Assumptions'!$D$17)*('Summary&amp;Assumptions'!$G$25-SUM($J$55:BA55))</f>
        <v>0</v>
      </c>
      <c r="BB54" s="9">
        <f>(BB47&gt;='Summary&amp;Assumptions'!$D$17)*('Summary&amp;Assumptions'!$G$25-SUM($J$55:BB55))</f>
        <v>0</v>
      </c>
      <c r="BC54" s="9">
        <f>(BC47&gt;='Summary&amp;Assumptions'!$D$17)*('Summary&amp;Assumptions'!$G$25-SUM($J$55:BC55))</f>
        <v>0</v>
      </c>
      <c r="BD54" s="9">
        <f>(BD47&gt;='Summary&amp;Assumptions'!$D$17)*('Summary&amp;Assumptions'!$G$25-SUM($J$55:BD55))</f>
        <v>0</v>
      </c>
      <c r="BE54" s="9">
        <f>(BE47&gt;='Summary&amp;Assumptions'!$D$17)*('Summary&amp;Assumptions'!$G$25-SUM($J$55:BE55))</f>
        <v>0</v>
      </c>
      <c r="BF54" s="9">
        <f>(BF47&gt;='Summary&amp;Assumptions'!$D$17)*('Summary&amp;Assumptions'!$G$25-SUM($J$55:BF55))</f>
        <v>0</v>
      </c>
      <c r="BG54" s="9">
        <f>(BG47&gt;='Summary&amp;Assumptions'!$D$17)*('Summary&amp;Assumptions'!$G$25-SUM($J$55:BG55))</f>
        <v>0</v>
      </c>
      <c r="BH54" s="9">
        <f>(BH47&gt;='Summary&amp;Assumptions'!$D$17)*('Summary&amp;Assumptions'!$G$25-SUM($J$55:BH55))</f>
        <v>0</v>
      </c>
      <c r="BI54" s="9">
        <f>(BI47&gt;='Summary&amp;Assumptions'!$D$17)*('Summary&amp;Assumptions'!$G$25-SUM($J$55:BI55))</f>
        <v>0</v>
      </c>
      <c r="BJ54" s="9">
        <f>(BJ47&gt;='Summary&amp;Assumptions'!$D$17)*('Summary&amp;Assumptions'!$G$25-SUM($J$55:BJ55))</f>
        <v>0</v>
      </c>
      <c r="BK54" s="9">
        <f>(BK47&gt;='Summary&amp;Assumptions'!$D$17)*('Summary&amp;Assumptions'!$G$25-SUM($J$55:BK55))</f>
        <v>0</v>
      </c>
      <c r="BL54" s="9">
        <f>(BL47&gt;='Summary&amp;Assumptions'!$D$17)*('Summary&amp;Assumptions'!$G$25-SUM($J$55:BL55))</f>
        <v>0</v>
      </c>
      <c r="BM54" s="9">
        <f>(BM47&gt;='Summary&amp;Assumptions'!$D$17)*('Summary&amp;Assumptions'!$G$25-SUM($J$55:BM55))</f>
        <v>0</v>
      </c>
      <c r="BN54" s="9">
        <f>(BN47&gt;='Summary&amp;Assumptions'!$D$17)*('Summary&amp;Assumptions'!$G$25-SUM($J$55:BN55))</f>
        <v>0</v>
      </c>
      <c r="BO54" s="9">
        <f>(BO47&gt;='Summary&amp;Assumptions'!$D$17)*('Summary&amp;Assumptions'!$G$25-SUM($J$55:BO55))</f>
        <v>0</v>
      </c>
      <c r="BP54" s="9">
        <f>(BP47&gt;='Summary&amp;Assumptions'!$D$17)*('Summary&amp;Assumptions'!$G$25-SUM($J$55:BP55))</f>
        <v>0</v>
      </c>
      <c r="BQ54" s="9">
        <f>(BQ47&gt;='Summary&amp;Assumptions'!$D$17)*('Summary&amp;Assumptions'!$G$25-SUM($J$55:BQ55))</f>
        <v>0</v>
      </c>
      <c r="BR54" s="9">
        <f>(BR47&gt;='Summary&amp;Assumptions'!$D$17)*('Summary&amp;Assumptions'!$G$25-SUM($J$55:BR55))</f>
        <v>0</v>
      </c>
      <c r="BS54" s="9">
        <f>(BS47&gt;='Summary&amp;Assumptions'!$D$17)*('Summary&amp;Assumptions'!$G$25-SUM($J$55:BS55))</f>
        <v>0</v>
      </c>
      <c r="BT54" s="9">
        <f>(BT47&gt;='Summary&amp;Assumptions'!$D$17)*('Summary&amp;Assumptions'!$G$25-SUM($J$55:BT55))</f>
        <v>0</v>
      </c>
      <c r="BU54" s="9">
        <f>(BU47&gt;='Summary&amp;Assumptions'!$D$17)*('Summary&amp;Assumptions'!$G$25-SUM($J$55:BU55))</f>
        <v>0</v>
      </c>
      <c r="BV54" s="9">
        <f>(BV47&gt;='Summary&amp;Assumptions'!$D$17)*('Summary&amp;Assumptions'!$G$25-SUM($J$55:BV55))</f>
        <v>0</v>
      </c>
      <c r="BW54" s="9">
        <f>(BW47&gt;='Summary&amp;Assumptions'!$D$17)*('Summary&amp;Assumptions'!$G$25-SUM($J$55:BW55))</f>
        <v>0</v>
      </c>
      <c r="BX54" s="9">
        <f>(BX47&gt;='Summary&amp;Assumptions'!$D$17)*('Summary&amp;Assumptions'!$G$25-SUM($J$55:BX55))</f>
        <v>0</v>
      </c>
      <c r="BY54" s="9">
        <f>(BY47&gt;='Summary&amp;Assumptions'!$D$17)*('Summary&amp;Assumptions'!$G$25-SUM($J$55:BY55))</f>
        <v>0</v>
      </c>
      <c r="BZ54" s="9">
        <f>(BZ47&gt;='Summary&amp;Assumptions'!$D$17)*('Summary&amp;Assumptions'!$G$25-SUM($J$55:BZ55))</f>
        <v>0</v>
      </c>
      <c r="CA54" s="9">
        <f>(CA47&gt;='Summary&amp;Assumptions'!$D$17)*('Summary&amp;Assumptions'!$G$25-SUM($J$55:CA55))</f>
        <v>0</v>
      </c>
      <c r="CB54" s="9">
        <f>(CB47&gt;='Summary&amp;Assumptions'!$D$17)*('Summary&amp;Assumptions'!$G$25-SUM($J$55:CB55))</f>
        <v>0</v>
      </c>
      <c r="CC54" s="9">
        <f>(CC47&gt;='Summary&amp;Assumptions'!$D$17)*('Summary&amp;Assumptions'!$G$25-SUM($J$55:CC55))</f>
        <v>0</v>
      </c>
      <c r="CD54" s="9">
        <f>(CD47&gt;='Summary&amp;Assumptions'!$D$17)*('Summary&amp;Assumptions'!$G$25-SUM($J$55:CD55))</f>
        <v>0</v>
      </c>
      <c r="CE54" s="9">
        <f>(CE47&gt;='Summary&amp;Assumptions'!$D$17)*('Summary&amp;Assumptions'!$G$25-SUM($J$55:CE55))</f>
        <v>0</v>
      </c>
      <c r="CF54" s="9">
        <f>(CF47&gt;='Summary&amp;Assumptions'!$D$17)*('Summary&amp;Assumptions'!$G$25-SUM($J$55:CF55))</f>
        <v>0</v>
      </c>
      <c r="CG54" s="9">
        <f>(CG47&gt;='Summary&amp;Assumptions'!$D$17)*('Summary&amp;Assumptions'!$G$25-SUM($J$55:CG55))</f>
        <v>0</v>
      </c>
      <c r="CH54" s="9">
        <f>(CH47&gt;='Summary&amp;Assumptions'!$D$17)*('Summary&amp;Assumptions'!$G$25-SUM($J$55:CH55))</f>
        <v>0</v>
      </c>
      <c r="CI54" s="9">
        <f>(CI47&gt;='Summary&amp;Assumptions'!$D$17)*('Summary&amp;Assumptions'!$G$25-SUM($J$55:CI55))</f>
        <v>0</v>
      </c>
      <c r="CJ54" s="9">
        <f>(CJ47&gt;='Summary&amp;Assumptions'!$D$17)*('Summary&amp;Assumptions'!$G$25-SUM($J$55:CJ55))</f>
        <v>0</v>
      </c>
      <c r="CK54" s="9">
        <f>(CK47&gt;='Summary&amp;Assumptions'!$D$17)*('Summary&amp;Assumptions'!$G$25-SUM($J$55:CK55))</f>
        <v>0</v>
      </c>
      <c r="CL54" s="9">
        <f>(CL47&gt;='Summary&amp;Assumptions'!$D$17)*('Summary&amp;Assumptions'!$G$25-SUM($J$55:CL55))</f>
        <v>0</v>
      </c>
      <c r="CM54" s="9">
        <f>(CM47&gt;='Summary&amp;Assumptions'!$D$17)*('Summary&amp;Assumptions'!$G$25-SUM($J$55:CM55))</f>
        <v>0</v>
      </c>
      <c r="CN54" s="9">
        <f>(CN47&gt;='Summary&amp;Assumptions'!$D$17)*('Summary&amp;Assumptions'!$G$25-SUM($J$55:CN55))</f>
        <v>0</v>
      </c>
      <c r="CO54" s="9">
        <f>(CO47&gt;='Summary&amp;Assumptions'!$D$17)*('Summary&amp;Assumptions'!$G$25-SUM($J$55:CO55))</f>
        <v>0</v>
      </c>
      <c r="CP54" s="9">
        <f>(CP47&gt;='Summary&amp;Assumptions'!$D$17)*('Summary&amp;Assumptions'!$G$25-SUM($J$55:CP55))</f>
        <v>0</v>
      </c>
      <c r="CQ54" s="9">
        <f>(CQ47&gt;='Summary&amp;Assumptions'!$D$17)*('Summary&amp;Assumptions'!$G$25-SUM($J$55:CQ55))</f>
        <v>0</v>
      </c>
      <c r="CR54" s="9">
        <f>(CR47&gt;='Summary&amp;Assumptions'!$D$17)*('Summary&amp;Assumptions'!$G$25-SUM($J$55:CR55))</f>
        <v>0</v>
      </c>
      <c r="CS54" s="9">
        <f>(CS47&gt;='Summary&amp;Assumptions'!$D$17)*('Summary&amp;Assumptions'!$G$25-SUM($J$55:CS55))</f>
        <v>0</v>
      </c>
      <c r="CT54" s="9">
        <f>(CT47&gt;='Summary&amp;Assumptions'!$D$17)*('Summary&amp;Assumptions'!$G$25-SUM($J$55:CT55))</f>
        <v>0</v>
      </c>
      <c r="CU54" s="9">
        <f>(CU47&gt;='Summary&amp;Assumptions'!$D$17)*('Summary&amp;Assumptions'!$G$25-SUM($J$55:CU55))</f>
        <v>0</v>
      </c>
      <c r="CV54" s="9">
        <f>(CV47&gt;='Summary&amp;Assumptions'!$D$17)*('Summary&amp;Assumptions'!$G$25-SUM($J$55:CV55))</f>
        <v>0</v>
      </c>
      <c r="CW54" s="9">
        <f>(CW47&gt;='Summary&amp;Assumptions'!$D$17)*('Summary&amp;Assumptions'!$G$25-SUM($J$55:CW55))</f>
        <v>0</v>
      </c>
      <c r="CX54" s="9">
        <f>(CX47&gt;='Summary&amp;Assumptions'!$D$17)*('Summary&amp;Assumptions'!$G$25-SUM($J$55:CX55))</f>
        <v>0</v>
      </c>
      <c r="CY54" s="9">
        <f>(CY47&gt;='Summary&amp;Assumptions'!$D$17)*('Summary&amp;Assumptions'!$G$25-SUM($J$55:CY55))</f>
        <v>0</v>
      </c>
      <c r="CZ54" s="9">
        <f>(CZ47&gt;='Summary&amp;Assumptions'!$D$17)*('Summary&amp;Assumptions'!$G$25-SUM($J$55:CZ55))</f>
        <v>0</v>
      </c>
      <c r="DA54" s="9">
        <f>(DA47&gt;='Summary&amp;Assumptions'!$D$17)*('Summary&amp;Assumptions'!$G$25-SUM($J$55:DA55))</f>
        <v>0</v>
      </c>
      <c r="DB54" s="9">
        <f>(DB47&gt;='Summary&amp;Assumptions'!$D$17)*('Summary&amp;Assumptions'!$G$25-SUM($J$55:DB55))</f>
        <v>0</v>
      </c>
      <c r="DC54" s="9">
        <f>(DC47&gt;='Summary&amp;Assumptions'!$D$17)*('Summary&amp;Assumptions'!$G$25-SUM($J$55:DC55))</f>
        <v>0</v>
      </c>
      <c r="DD54" s="9">
        <f>(DD47&gt;='Summary&amp;Assumptions'!$D$17)*('Summary&amp;Assumptions'!$G$25-SUM($J$55:DD55))</f>
        <v>0</v>
      </c>
      <c r="DE54" s="9">
        <f>(DE47&gt;='Summary&amp;Assumptions'!$D$17)*('Summary&amp;Assumptions'!$G$25-SUM($J$55:DE55))</f>
        <v>0</v>
      </c>
      <c r="DF54" s="9">
        <f>(DF47&gt;='Summary&amp;Assumptions'!$D$17)*('Summary&amp;Assumptions'!$G$25-SUM($J$55:DF55))</f>
        <v>0</v>
      </c>
      <c r="DG54" s="9">
        <f>(DG47&gt;='Summary&amp;Assumptions'!$D$17)*('Summary&amp;Assumptions'!$G$25-SUM($J$55:DG55))</f>
        <v>0</v>
      </c>
      <c r="DH54" s="9">
        <f>(DH47&gt;='Summary&amp;Assumptions'!$D$17)*('Summary&amp;Assumptions'!$G$25-SUM($J$55:DH55))</f>
        <v>0</v>
      </c>
      <c r="DI54" s="9">
        <f>(DI47&gt;='Summary&amp;Assumptions'!$D$17)*('Summary&amp;Assumptions'!$G$25-SUM($J$55:DI55))</f>
        <v>0</v>
      </c>
      <c r="DJ54" s="9">
        <f>(DJ47&gt;='Summary&amp;Assumptions'!$D$17)*('Summary&amp;Assumptions'!$G$25-SUM($J$55:DJ55))</f>
        <v>0</v>
      </c>
      <c r="DK54" s="9">
        <f>(DK47&gt;='Summary&amp;Assumptions'!$D$17)*('Summary&amp;Assumptions'!$G$25-SUM($J$55:DK55))</f>
        <v>0</v>
      </c>
      <c r="DL54" s="9">
        <f>(DL47&gt;='Summary&amp;Assumptions'!$D$17)*('Summary&amp;Assumptions'!$G$25-SUM($J$55:DL55))</f>
        <v>0</v>
      </c>
      <c r="DM54" s="9">
        <f>(DM47&gt;='Summary&amp;Assumptions'!$D$17)*('Summary&amp;Assumptions'!$G$25-SUM($J$55:DM55))</f>
        <v>0</v>
      </c>
      <c r="DN54" s="9">
        <f>(DN47&gt;='Summary&amp;Assumptions'!$D$17)*('Summary&amp;Assumptions'!$G$25-SUM($J$55:DN55))</f>
        <v>0</v>
      </c>
      <c r="DO54" s="9">
        <f>(DO47&gt;='Summary&amp;Assumptions'!$D$17)*('Summary&amp;Assumptions'!$G$25-SUM($J$55:DO55))</f>
        <v>0</v>
      </c>
      <c r="DP54" s="9">
        <f>(DP47&gt;='Summary&amp;Assumptions'!$D$17)*('Summary&amp;Assumptions'!$G$25-SUM($J$55:DP55))</f>
        <v>0</v>
      </c>
      <c r="DQ54" s="9">
        <f>(DQ47&gt;='Summary&amp;Assumptions'!$D$17)*('Summary&amp;Assumptions'!$G$25-SUM($J$55:DQ55))</f>
        <v>0</v>
      </c>
      <c r="DR54" s="9">
        <f>(DR47&gt;='Summary&amp;Assumptions'!$D$17)*('Summary&amp;Assumptions'!$G$25-SUM($J$55:DR55))</f>
        <v>0</v>
      </c>
      <c r="DS54" s="9">
        <f>(DS47&gt;='Summary&amp;Assumptions'!$D$17)*('Summary&amp;Assumptions'!$G$25-SUM($J$55:DS55))</f>
        <v>0</v>
      </c>
      <c r="DT54" s="9">
        <f>(DT47&gt;='Summary&amp;Assumptions'!$D$17)*('Summary&amp;Assumptions'!$G$25-SUM($J$55:DT55))</f>
        <v>0</v>
      </c>
      <c r="DU54" s="9">
        <f>(DU47&gt;='Summary&amp;Assumptions'!$D$17)*('Summary&amp;Assumptions'!$G$25-SUM($J$55:DU55))</f>
        <v>0</v>
      </c>
      <c r="DV54" s="9">
        <f>(DV47&gt;='Summary&amp;Assumptions'!$D$17)*('Summary&amp;Assumptions'!$G$25-SUM($J$55:DV55))</f>
        <v>0</v>
      </c>
      <c r="DW54" s="9">
        <f>(DW47&gt;='Summary&amp;Assumptions'!$D$17)*('Summary&amp;Assumptions'!$G$25-SUM($J$55:DW55))</f>
        <v>0</v>
      </c>
      <c r="DX54" s="9">
        <f>(DX47&gt;='Summary&amp;Assumptions'!$D$17)*('Summary&amp;Assumptions'!$G$25-SUM($J$55:DX55))</f>
        <v>0</v>
      </c>
      <c r="DY54" s="9">
        <f>(DY47&gt;='Summary&amp;Assumptions'!$D$17)*('Summary&amp;Assumptions'!$G$25-SUM($J$55:DY55))</f>
        <v>0</v>
      </c>
      <c r="DZ54" s="9">
        <f>(DZ47&gt;='Summary&amp;Assumptions'!$D$17)*('Summary&amp;Assumptions'!$G$25-SUM($J$55:DZ55))</f>
        <v>0</v>
      </c>
      <c r="EA54" s="9">
        <f>(EA47&gt;='Summary&amp;Assumptions'!$D$17)*('Summary&amp;Assumptions'!$G$25-SUM($J$55:EA55))</f>
        <v>0</v>
      </c>
      <c r="EB54" s="9">
        <f>(EB47&gt;='Summary&amp;Assumptions'!$D$17)*('Summary&amp;Assumptions'!$G$25-SUM($J$55:EB55))</f>
        <v>0</v>
      </c>
      <c r="EC54" s="9">
        <f>(EC47&gt;='Summary&amp;Assumptions'!$D$17)*('Summary&amp;Assumptions'!$G$25-SUM($J$55:EC55))</f>
        <v>0</v>
      </c>
      <c r="ED54" s="9">
        <f>(ED47&gt;='Summary&amp;Assumptions'!$D$17)*('Summary&amp;Assumptions'!$G$25-SUM($J$55:ED55))</f>
        <v>0</v>
      </c>
      <c r="EE54" s="9">
        <f>(EE47&gt;='Summary&amp;Assumptions'!$D$17)*('Summary&amp;Assumptions'!$G$25-SUM($J$55:EE55))</f>
        <v>0</v>
      </c>
      <c r="EF54" s="9">
        <f>(EF47&gt;='Summary&amp;Assumptions'!$D$17)*('Summary&amp;Assumptions'!$G$25-SUM($J$55:EF55))</f>
        <v>0</v>
      </c>
      <c r="EG54" s="9">
        <f>(EG47&gt;='Summary&amp;Assumptions'!$D$17)*('Summary&amp;Assumptions'!$G$25-SUM($J$55:EG55))</f>
        <v>0</v>
      </c>
      <c r="EH54" s="9">
        <f>(EH47&gt;='Summary&amp;Assumptions'!$D$17)*('Summary&amp;Assumptions'!$G$25-SUM($J$55:EH55))</f>
        <v>0</v>
      </c>
      <c r="EI54" s="9">
        <f>(EI47&gt;='Summary&amp;Assumptions'!$D$17)*('Summary&amp;Assumptions'!$G$25-SUM($J$55:EI55))</f>
        <v>0</v>
      </c>
      <c r="EJ54" s="9">
        <f>(EJ47&gt;='Summary&amp;Assumptions'!$D$17)*('Summary&amp;Assumptions'!$G$25-SUM($J$55:EJ55))</f>
        <v>0</v>
      </c>
      <c r="EK54" s="9">
        <f>(EK47&gt;='Summary&amp;Assumptions'!$D$17)*('Summary&amp;Assumptions'!$G$25-SUM($J$55:EK55))</f>
        <v>0</v>
      </c>
      <c r="EL54" s="9">
        <f>(EL47&gt;='Summary&amp;Assumptions'!$D$17)*('Summary&amp;Assumptions'!$G$25-SUM($J$55:EL55))</f>
        <v>0</v>
      </c>
      <c r="EM54" s="9">
        <f>(EM47&gt;='Summary&amp;Assumptions'!$D$17)*('Summary&amp;Assumptions'!$G$25-SUM($J$55:EM55))</f>
        <v>0</v>
      </c>
      <c r="EN54" s="9">
        <f>(EN47&gt;='Summary&amp;Assumptions'!$D$17)*('Summary&amp;Assumptions'!$G$25-SUM($J$55:EN55))</f>
        <v>0</v>
      </c>
      <c r="EO54" s="9">
        <f>(EO47&gt;='Summary&amp;Assumptions'!$D$17)*('Summary&amp;Assumptions'!$G$25-SUM($J$55:EO55))</f>
        <v>0</v>
      </c>
      <c r="EP54" s="9">
        <f>(EP47&gt;='Summary&amp;Assumptions'!$D$17)*('Summary&amp;Assumptions'!$G$25-SUM($J$55:EP55))</f>
        <v>0</v>
      </c>
      <c r="EQ54" s="9">
        <f>(EQ47&gt;='Summary&amp;Assumptions'!$D$17)*('Summary&amp;Assumptions'!$G$25-SUM($J$55:EQ55))</f>
        <v>0</v>
      </c>
      <c r="ER54" s="9">
        <f>(ER47&gt;='Summary&amp;Assumptions'!$D$17)*('Summary&amp;Assumptions'!$G$25-SUM($J$55:ER55))</f>
        <v>0</v>
      </c>
      <c r="ES54" s="9">
        <f>(ES47&gt;='Summary&amp;Assumptions'!$D$17)*('Summary&amp;Assumptions'!$G$25-SUM($J$55:ES55))</f>
        <v>0</v>
      </c>
      <c r="ET54" s="9">
        <f>(ET47&gt;='Summary&amp;Assumptions'!$D$17)*('Summary&amp;Assumptions'!$G$25-SUM($J$55:ET55))</f>
        <v>0</v>
      </c>
      <c r="EU54" s="9">
        <f>(EU47&gt;='Summary&amp;Assumptions'!$D$17)*('Summary&amp;Assumptions'!$G$25-SUM($J$55:EU55))</f>
        <v>0</v>
      </c>
      <c r="EV54" s="9">
        <f>(EV47&gt;='Summary&amp;Assumptions'!$D$17)*('Summary&amp;Assumptions'!$G$25-SUM($J$55:EV55))</f>
        <v>0</v>
      </c>
      <c r="EW54" s="9">
        <f>(EW47&gt;='Summary&amp;Assumptions'!$D$17)*('Summary&amp;Assumptions'!$G$25-SUM($J$55:EW55))</f>
        <v>0</v>
      </c>
      <c r="EX54" s="9">
        <f>(EX47&gt;='Summary&amp;Assumptions'!$D$17)*('Summary&amp;Assumptions'!$G$25-SUM($J$55:EX55))</f>
        <v>0</v>
      </c>
      <c r="EY54" s="9">
        <f>(EY47&gt;='Summary&amp;Assumptions'!$D$17)*('Summary&amp;Assumptions'!$G$25-SUM($J$55:EY55))</f>
        <v>0</v>
      </c>
      <c r="EZ54" s="9">
        <f>(EZ47&gt;='Summary&amp;Assumptions'!$D$17)*('Summary&amp;Assumptions'!$G$25-SUM($J$55:EZ55))</f>
        <v>0</v>
      </c>
      <c r="FA54" s="9">
        <f>(FA47&gt;='Summary&amp;Assumptions'!$D$17)*('Summary&amp;Assumptions'!$G$25-SUM($J$55:FA55))</f>
        <v>0</v>
      </c>
      <c r="FB54" s="9">
        <f>(FB47&gt;='Summary&amp;Assumptions'!$D$17)*('Summary&amp;Assumptions'!$G$25-SUM($J$55:FB55))</f>
        <v>0</v>
      </c>
      <c r="FC54" s="9">
        <f>(FC47&gt;='Summary&amp;Assumptions'!$D$17)*('Summary&amp;Assumptions'!$G$25-SUM($J$55:FC55))</f>
        <v>0</v>
      </c>
      <c r="FD54" s="9">
        <f>(FD47&gt;='Summary&amp;Assumptions'!$D$17)*('Summary&amp;Assumptions'!$G$25-SUM($J$55:FD55))</f>
        <v>0</v>
      </c>
      <c r="FE54" s="9">
        <f>(FE47&gt;='Summary&amp;Assumptions'!$D$17)*('Summary&amp;Assumptions'!$G$25-SUM($J$55:FE55))</f>
        <v>0</v>
      </c>
      <c r="FF54" s="9">
        <f>(FF47&gt;='Summary&amp;Assumptions'!$D$17)*('Summary&amp;Assumptions'!$G$25-SUM($J$55:FF55))</f>
        <v>0</v>
      </c>
      <c r="FG54" s="9">
        <f>(FG47&gt;='Summary&amp;Assumptions'!$D$17)*('Summary&amp;Assumptions'!$G$25-SUM($J$55:FG55))</f>
        <v>0</v>
      </c>
      <c r="FH54" s="9">
        <f>(FH47&gt;='Summary&amp;Assumptions'!$D$17)*('Summary&amp;Assumptions'!$G$25-SUM($J$55:FH55))</f>
        <v>0</v>
      </c>
      <c r="FI54" s="9">
        <f>(FI47&gt;='Summary&amp;Assumptions'!$D$17)*('Summary&amp;Assumptions'!$G$25-SUM($J$55:FI55))</f>
        <v>0</v>
      </c>
      <c r="FJ54" s="9">
        <f>(FJ47&gt;='Summary&amp;Assumptions'!$D$17)*('Summary&amp;Assumptions'!$G$25-SUM($J$55:FJ55))</f>
        <v>0</v>
      </c>
      <c r="FK54" s="9">
        <f>(FK47&gt;='Summary&amp;Assumptions'!$D$17)*('Summary&amp;Assumptions'!$G$25-SUM($J$55:FK55))</f>
        <v>0</v>
      </c>
      <c r="FL54" s="9">
        <f>(FL47&gt;='Summary&amp;Assumptions'!$D$17)*('Summary&amp;Assumptions'!$G$25-SUM($J$55:FL55))</f>
        <v>0</v>
      </c>
      <c r="FM54" s="9">
        <f>(FM47&gt;='Summary&amp;Assumptions'!$D$17)*('Summary&amp;Assumptions'!$G$25-SUM($J$55:FM55))</f>
        <v>0</v>
      </c>
      <c r="FN54" s="9">
        <f>(FN47&gt;='Summary&amp;Assumptions'!$D$17)*('Summary&amp;Assumptions'!$G$25-SUM($J$55:FN55))</f>
        <v>0</v>
      </c>
      <c r="FO54" s="9">
        <f>(FO47&gt;='Summary&amp;Assumptions'!$D$17)*('Summary&amp;Assumptions'!$G$25-SUM($J$55:FO55))</f>
        <v>0</v>
      </c>
      <c r="FP54" s="9">
        <f>(FP47&gt;='Summary&amp;Assumptions'!$D$17)*('Summary&amp;Assumptions'!$G$25-SUM($J$55:FP55))</f>
        <v>0</v>
      </c>
      <c r="FQ54" s="425">
        <f>(FQ47&gt;='Summary&amp;Assumptions'!$D$17)*('Summary&amp;Assumptions'!$G$25-SUM($J$55:FQ55))</f>
        <v>0</v>
      </c>
      <c r="FR54" s="9"/>
      <c r="FS54" s="9"/>
      <c r="FT54" s="9"/>
      <c r="FU54" s="9"/>
    </row>
    <row r="55" spans="1:195" s="16" customFormat="1" x14ac:dyDescent="0.2">
      <c r="A55" s="9"/>
      <c r="B55" s="436" t="s">
        <v>232</v>
      </c>
      <c r="C55" s="191"/>
      <c r="D55" s="191"/>
      <c r="E55" s="191"/>
      <c r="F55" s="191"/>
      <c r="G55" s="191"/>
      <c r="H55" s="191"/>
      <c r="I55" s="191"/>
      <c r="J55" s="9">
        <f>(J47='Summary&amp;Assumptions'!$D$17)*'Summary&amp;Assumptions'!$G$30+(J47&gt;'Summary&amp;Assumptions'!$D$17)*MIN('Summary&amp;Assumptions'!$G$31,I54)</f>
        <v>0</v>
      </c>
      <c r="K55" s="9">
        <f>(K47='Summary&amp;Assumptions'!$D$17)*'Summary&amp;Assumptions'!$G$30+(K47&gt;'Summary&amp;Assumptions'!$D$17)*MIN('Summary&amp;Assumptions'!$G$31,J54)</f>
        <v>0</v>
      </c>
      <c r="L55" s="9">
        <f>(L47='Summary&amp;Assumptions'!$D$17)*'Summary&amp;Assumptions'!$G$30+(L47&gt;'Summary&amp;Assumptions'!$D$17)*MIN('Summary&amp;Assumptions'!$G$31,K54)</f>
        <v>0</v>
      </c>
      <c r="M55" s="9">
        <f>(M47='Summary&amp;Assumptions'!$D$17)*'Summary&amp;Assumptions'!$G$30+(M47&gt;'Summary&amp;Assumptions'!$D$17)*MIN('Summary&amp;Assumptions'!$G$31,L54)</f>
        <v>0</v>
      </c>
      <c r="N55" s="9">
        <f>(N47='Summary&amp;Assumptions'!$D$17)*'Summary&amp;Assumptions'!$G$30+(N47&gt;'Summary&amp;Assumptions'!$D$17)*MIN('Summary&amp;Assumptions'!$G$31,M54)</f>
        <v>0</v>
      </c>
      <c r="O55" s="9">
        <f>(O47='Summary&amp;Assumptions'!$D$17)*'Summary&amp;Assumptions'!$G$30+(O47&gt;'Summary&amp;Assumptions'!$D$17)*MIN('Summary&amp;Assumptions'!$G$31,N54)</f>
        <v>0</v>
      </c>
      <c r="P55" s="9">
        <f>(P47='Summary&amp;Assumptions'!$D$17)*'Summary&amp;Assumptions'!$G$30+(P47&gt;'Summary&amp;Assumptions'!$D$17)*MIN('Summary&amp;Assumptions'!$G$31,O54)</f>
        <v>0</v>
      </c>
      <c r="Q55" s="9">
        <f>(Q47='Summary&amp;Assumptions'!$D$17)*'Summary&amp;Assumptions'!$G$30+(Q47&gt;'Summary&amp;Assumptions'!$D$17)*MIN('Summary&amp;Assumptions'!$G$31,P54)</f>
        <v>0</v>
      </c>
      <c r="R55" s="9">
        <f>(R47='Summary&amp;Assumptions'!$D$17)*'Summary&amp;Assumptions'!$G$30+(R47&gt;'Summary&amp;Assumptions'!$D$17)*MIN('Summary&amp;Assumptions'!$G$31,Q54)</f>
        <v>0</v>
      </c>
      <c r="S55" s="9">
        <f>(S47='Summary&amp;Assumptions'!$D$17)*'Summary&amp;Assumptions'!$G$30+(S47&gt;'Summary&amp;Assumptions'!$D$17)*MIN('Summary&amp;Assumptions'!$G$31,R54)</f>
        <v>0</v>
      </c>
      <c r="T55" s="9">
        <f>(T47='Summary&amp;Assumptions'!$D$17)*'Summary&amp;Assumptions'!$G$30+(T47&gt;'Summary&amp;Assumptions'!$D$17)*MIN('Summary&amp;Assumptions'!$G$31,S54)</f>
        <v>150</v>
      </c>
      <c r="U55" s="9">
        <f>(U47='Summary&amp;Assumptions'!$D$17)*'Summary&amp;Assumptions'!$G$30+(U47&gt;'Summary&amp;Assumptions'!$D$17)*MIN('Summary&amp;Assumptions'!$G$31,T54)</f>
        <v>20</v>
      </c>
      <c r="V55" s="9">
        <f>(V47='Summary&amp;Assumptions'!$D$17)*'Summary&amp;Assumptions'!$G$30+(V47&gt;'Summary&amp;Assumptions'!$D$17)*MIN('Summary&amp;Assumptions'!$G$31,U54)</f>
        <v>20</v>
      </c>
      <c r="W55" s="9">
        <f>(W47='Summary&amp;Assumptions'!$D$17)*'Summary&amp;Assumptions'!$G$30+(W47&gt;'Summary&amp;Assumptions'!$D$17)*MIN('Summary&amp;Assumptions'!$G$31,V54)</f>
        <v>20</v>
      </c>
      <c r="X55" s="9">
        <f>(X47='Summary&amp;Assumptions'!$D$17)*'Summary&amp;Assumptions'!$G$30+(X47&gt;'Summary&amp;Assumptions'!$D$17)*MIN('Summary&amp;Assumptions'!$G$31,W54)</f>
        <v>20</v>
      </c>
      <c r="Y55" s="9">
        <f>(Y47='Summary&amp;Assumptions'!$D$17)*'Summary&amp;Assumptions'!$G$30+(Y47&gt;'Summary&amp;Assumptions'!$D$17)*MIN('Summary&amp;Assumptions'!$G$31,X54)</f>
        <v>20</v>
      </c>
      <c r="Z55" s="9">
        <f>(Z47='Summary&amp;Assumptions'!$D$17)*'Summary&amp;Assumptions'!$G$30+(Z47&gt;'Summary&amp;Assumptions'!$D$17)*MIN('Summary&amp;Assumptions'!$G$31,Y54)</f>
        <v>20</v>
      </c>
      <c r="AA55" s="9">
        <f>(AA47='Summary&amp;Assumptions'!$D$17)*'Summary&amp;Assumptions'!$G$30+(AA47&gt;'Summary&amp;Assumptions'!$D$17)*MIN('Summary&amp;Assumptions'!$G$31,Z54)</f>
        <v>20</v>
      </c>
      <c r="AB55" s="9">
        <f>(AB47='Summary&amp;Assumptions'!$D$17)*'Summary&amp;Assumptions'!$G$30+(AB47&gt;'Summary&amp;Assumptions'!$D$17)*MIN('Summary&amp;Assumptions'!$G$31,AA54)</f>
        <v>10</v>
      </c>
      <c r="AC55" s="9">
        <f>(AC47='Summary&amp;Assumptions'!$D$17)*'Summary&amp;Assumptions'!$G$30+(AC47&gt;'Summary&amp;Assumptions'!$D$17)*MIN('Summary&amp;Assumptions'!$G$31,AB54)</f>
        <v>0</v>
      </c>
      <c r="AD55" s="9">
        <f>(AD47='Summary&amp;Assumptions'!$D$17)*'Summary&amp;Assumptions'!$G$30+(AD47&gt;'Summary&amp;Assumptions'!$D$17)*MIN('Summary&amp;Assumptions'!$G$31,AC54)</f>
        <v>0</v>
      </c>
      <c r="AE55" s="9">
        <f>(AE47='Summary&amp;Assumptions'!$D$17)*'Summary&amp;Assumptions'!$G$30+(AE47&gt;'Summary&amp;Assumptions'!$D$17)*MIN('Summary&amp;Assumptions'!$G$31,AD54)</f>
        <v>0</v>
      </c>
      <c r="AF55" s="9">
        <f>(AF47='Summary&amp;Assumptions'!$D$17)*'Summary&amp;Assumptions'!$G$30+(AF47&gt;'Summary&amp;Assumptions'!$D$17)*MIN('Summary&amp;Assumptions'!$G$31,AE54)</f>
        <v>0</v>
      </c>
      <c r="AG55" s="9">
        <f>(AG47='Summary&amp;Assumptions'!$D$17)*'Summary&amp;Assumptions'!$G$30+(AG47&gt;'Summary&amp;Assumptions'!$D$17)*MIN('Summary&amp;Assumptions'!$G$31,AF54)</f>
        <v>0</v>
      </c>
      <c r="AH55" s="9">
        <f>(AH47='Summary&amp;Assumptions'!$D$17)*'Summary&amp;Assumptions'!$G$30+(AH47&gt;'Summary&amp;Assumptions'!$D$17)*MIN('Summary&amp;Assumptions'!$G$31,AG54)</f>
        <v>0</v>
      </c>
      <c r="AI55" s="9">
        <f>(AI47='Summary&amp;Assumptions'!$D$17)*'Summary&amp;Assumptions'!$G$30+(AI47&gt;'Summary&amp;Assumptions'!$D$17)*MIN('Summary&amp;Assumptions'!$G$31,AH54)</f>
        <v>0</v>
      </c>
      <c r="AJ55" s="9">
        <f>(AJ47='Summary&amp;Assumptions'!$D$17)*'Summary&amp;Assumptions'!$G$30+(AJ47&gt;'Summary&amp;Assumptions'!$D$17)*MIN('Summary&amp;Assumptions'!$G$31,AI54)</f>
        <v>0</v>
      </c>
      <c r="AK55" s="9">
        <f>(AK47='Summary&amp;Assumptions'!$D$17)*'Summary&amp;Assumptions'!$G$30+(AK47&gt;'Summary&amp;Assumptions'!$D$17)*MIN('Summary&amp;Assumptions'!$G$31,AJ54)</f>
        <v>0</v>
      </c>
      <c r="AL55" s="9">
        <f>(AL47='Summary&amp;Assumptions'!$D$17)*'Summary&amp;Assumptions'!$G$30+(AL47&gt;'Summary&amp;Assumptions'!$D$17)*MIN('Summary&amp;Assumptions'!$G$31,AK54)</f>
        <v>0</v>
      </c>
      <c r="AM55" s="9">
        <f>(AM47='Summary&amp;Assumptions'!$D$17)*'Summary&amp;Assumptions'!$G$30+(AM47&gt;'Summary&amp;Assumptions'!$D$17)*MIN('Summary&amp;Assumptions'!$G$31,AL54)</f>
        <v>0</v>
      </c>
      <c r="AN55" s="9">
        <f>(AN47='Summary&amp;Assumptions'!$D$17)*'Summary&amp;Assumptions'!$G$30+(AN47&gt;'Summary&amp;Assumptions'!$D$17)*MIN('Summary&amp;Assumptions'!$G$31,AM54)</f>
        <v>0</v>
      </c>
      <c r="AO55" s="9">
        <f>(AO47='Summary&amp;Assumptions'!$D$17)*'Summary&amp;Assumptions'!$G$30+(AO47&gt;'Summary&amp;Assumptions'!$D$17)*MIN('Summary&amp;Assumptions'!$G$31,AN54)</f>
        <v>0</v>
      </c>
      <c r="AP55" s="9">
        <f>(AP47='Summary&amp;Assumptions'!$D$17)*'Summary&amp;Assumptions'!$G$30+(AP47&gt;'Summary&amp;Assumptions'!$D$17)*MIN('Summary&amp;Assumptions'!$G$31,AO54)</f>
        <v>0</v>
      </c>
      <c r="AQ55" s="9">
        <f>(AQ47='Summary&amp;Assumptions'!$D$17)*'Summary&amp;Assumptions'!$G$30+(AQ47&gt;'Summary&amp;Assumptions'!$D$17)*MIN('Summary&amp;Assumptions'!$G$31,AP54)</f>
        <v>0</v>
      </c>
      <c r="AR55" s="9">
        <f>(AR47='Summary&amp;Assumptions'!$D$17)*'Summary&amp;Assumptions'!$G$30+(AR47&gt;'Summary&amp;Assumptions'!$D$17)*MIN('Summary&amp;Assumptions'!$G$31,AQ54)</f>
        <v>0</v>
      </c>
      <c r="AS55" s="9">
        <f>(AS47='Summary&amp;Assumptions'!$D$17)*'Summary&amp;Assumptions'!$G$30+(AS47&gt;'Summary&amp;Assumptions'!$D$17)*MIN('Summary&amp;Assumptions'!$G$31,AR54)</f>
        <v>0</v>
      </c>
      <c r="AT55" s="9">
        <f>(AT47='Summary&amp;Assumptions'!$D$17)*'Summary&amp;Assumptions'!$G$30+(AT47&gt;'Summary&amp;Assumptions'!$D$17)*MIN('Summary&amp;Assumptions'!$G$31,AS54)</f>
        <v>0</v>
      </c>
      <c r="AU55" s="9">
        <f>(AU47='Summary&amp;Assumptions'!$D$17)*'Summary&amp;Assumptions'!$G$30+(AU47&gt;'Summary&amp;Assumptions'!$D$17)*MIN('Summary&amp;Assumptions'!$G$31,AT54)</f>
        <v>0</v>
      </c>
      <c r="AV55" s="9">
        <f>(AV47='Summary&amp;Assumptions'!$D$17)*'Summary&amp;Assumptions'!$G$30+(AV47&gt;'Summary&amp;Assumptions'!$D$17)*MIN('Summary&amp;Assumptions'!$G$31,AU54)</f>
        <v>0</v>
      </c>
      <c r="AW55" s="9">
        <f>(AW47='Summary&amp;Assumptions'!$D$17)*'Summary&amp;Assumptions'!$G$30+(AW47&gt;'Summary&amp;Assumptions'!$D$17)*MIN('Summary&amp;Assumptions'!$G$31,AV54)</f>
        <v>0</v>
      </c>
      <c r="AX55" s="9">
        <f>(AX47='Summary&amp;Assumptions'!$D$17)*'Summary&amp;Assumptions'!$G$30+(AX47&gt;'Summary&amp;Assumptions'!$D$17)*MIN('Summary&amp;Assumptions'!$G$31,AW54)</f>
        <v>0</v>
      </c>
      <c r="AY55" s="9">
        <f>(AY47='Summary&amp;Assumptions'!$D$17)*'Summary&amp;Assumptions'!$G$30+(AY47&gt;'Summary&amp;Assumptions'!$D$17)*MIN('Summary&amp;Assumptions'!$G$31,AX54)</f>
        <v>0</v>
      </c>
      <c r="AZ55" s="9">
        <f>(AZ47='Summary&amp;Assumptions'!$D$17)*'Summary&amp;Assumptions'!$G$30+(AZ47&gt;'Summary&amp;Assumptions'!$D$17)*MIN('Summary&amp;Assumptions'!$G$31,AY54)</f>
        <v>0</v>
      </c>
      <c r="BA55" s="9">
        <f>(BA47='Summary&amp;Assumptions'!$D$17)*'Summary&amp;Assumptions'!$G$30+(BA47&gt;'Summary&amp;Assumptions'!$D$17)*MIN('Summary&amp;Assumptions'!$G$31,AZ54)</f>
        <v>0</v>
      </c>
      <c r="BB55" s="9">
        <f>(BB47='Summary&amp;Assumptions'!$D$17)*'Summary&amp;Assumptions'!$G$30+(BB47&gt;'Summary&amp;Assumptions'!$D$17)*MIN('Summary&amp;Assumptions'!$G$31,BA54)</f>
        <v>0</v>
      </c>
      <c r="BC55" s="9">
        <f>(BC47='Summary&amp;Assumptions'!$D$17)*'Summary&amp;Assumptions'!$G$30+(BC47&gt;'Summary&amp;Assumptions'!$D$17)*MIN('Summary&amp;Assumptions'!$G$31,BB54)</f>
        <v>0</v>
      </c>
      <c r="BD55" s="9">
        <f>(BD47='Summary&amp;Assumptions'!$D$17)*'Summary&amp;Assumptions'!$G$30+(BD47&gt;'Summary&amp;Assumptions'!$D$17)*MIN('Summary&amp;Assumptions'!$G$31,BC54)</f>
        <v>0</v>
      </c>
      <c r="BE55" s="9">
        <f>(BE47='Summary&amp;Assumptions'!$D$17)*'Summary&amp;Assumptions'!$G$30+(BE47&gt;'Summary&amp;Assumptions'!$D$17)*MIN('Summary&amp;Assumptions'!$G$31,BD54)</f>
        <v>0</v>
      </c>
      <c r="BF55" s="9">
        <f>(BF47='Summary&amp;Assumptions'!$D$17)*'Summary&amp;Assumptions'!$G$30+(BF47&gt;'Summary&amp;Assumptions'!$D$17)*MIN('Summary&amp;Assumptions'!$G$31,BE54)</f>
        <v>0</v>
      </c>
      <c r="BG55" s="9">
        <f>(BG47='Summary&amp;Assumptions'!$D$17)*'Summary&amp;Assumptions'!$G$30+(BG47&gt;'Summary&amp;Assumptions'!$D$17)*MIN('Summary&amp;Assumptions'!$G$31,BF54)</f>
        <v>0</v>
      </c>
      <c r="BH55" s="9">
        <f>(BH47='Summary&amp;Assumptions'!$D$17)*'Summary&amp;Assumptions'!$G$30+(BH47&gt;'Summary&amp;Assumptions'!$D$17)*MIN('Summary&amp;Assumptions'!$G$31,BG54)</f>
        <v>0</v>
      </c>
      <c r="BI55" s="9">
        <f>(BI47='Summary&amp;Assumptions'!$D$17)*'Summary&amp;Assumptions'!$G$30+(BI47&gt;'Summary&amp;Assumptions'!$D$17)*MIN('Summary&amp;Assumptions'!$G$31,BH54)</f>
        <v>0</v>
      </c>
      <c r="BJ55" s="9">
        <f>(BJ47='Summary&amp;Assumptions'!$D$17)*'Summary&amp;Assumptions'!$G$30+(BJ47&gt;'Summary&amp;Assumptions'!$D$17)*MIN('Summary&amp;Assumptions'!$G$31,BI54)</f>
        <v>0</v>
      </c>
      <c r="BK55" s="9">
        <f>(BK47='Summary&amp;Assumptions'!$D$17)*'Summary&amp;Assumptions'!$G$30+(BK47&gt;'Summary&amp;Assumptions'!$D$17)*MIN('Summary&amp;Assumptions'!$G$31,BJ54)</f>
        <v>0</v>
      </c>
      <c r="BL55" s="9">
        <f>(BL47='Summary&amp;Assumptions'!$D$17)*'Summary&amp;Assumptions'!$G$30+(BL47&gt;'Summary&amp;Assumptions'!$D$17)*MIN('Summary&amp;Assumptions'!$G$31,BK54)</f>
        <v>0</v>
      </c>
      <c r="BM55" s="9">
        <f>(BM47='Summary&amp;Assumptions'!$D$17)*'Summary&amp;Assumptions'!$G$30+(BM47&gt;'Summary&amp;Assumptions'!$D$17)*MIN('Summary&amp;Assumptions'!$G$31,BL54)</f>
        <v>0</v>
      </c>
      <c r="BN55" s="9">
        <f>(BN47='Summary&amp;Assumptions'!$D$17)*'Summary&amp;Assumptions'!$G$30+(BN47&gt;'Summary&amp;Assumptions'!$D$17)*MIN('Summary&amp;Assumptions'!$G$31,BM54)</f>
        <v>0</v>
      </c>
      <c r="BO55" s="9">
        <f>(BO47='Summary&amp;Assumptions'!$D$17)*'Summary&amp;Assumptions'!$G$30+(BO47&gt;'Summary&amp;Assumptions'!$D$17)*MIN('Summary&amp;Assumptions'!$G$31,BN54)</f>
        <v>0</v>
      </c>
      <c r="BP55" s="9">
        <f>(BP47='Summary&amp;Assumptions'!$D$17)*'Summary&amp;Assumptions'!$G$30+(BP47&gt;'Summary&amp;Assumptions'!$D$17)*MIN('Summary&amp;Assumptions'!$G$31,BO54)</f>
        <v>0</v>
      </c>
      <c r="BQ55" s="9">
        <f>(BQ47='Summary&amp;Assumptions'!$D$17)*'Summary&amp;Assumptions'!$G$30+(BQ47&gt;'Summary&amp;Assumptions'!$D$17)*MIN('Summary&amp;Assumptions'!$G$31,BP54)</f>
        <v>0</v>
      </c>
      <c r="BR55" s="9">
        <f>(BR47='Summary&amp;Assumptions'!$D$17)*'Summary&amp;Assumptions'!$G$30+(BR47&gt;'Summary&amp;Assumptions'!$D$17)*MIN('Summary&amp;Assumptions'!$G$31,BQ54)</f>
        <v>0</v>
      </c>
      <c r="BS55" s="9">
        <f>(BS47='Summary&amp;Assumptions'!$D$17)*'Summary&amp;Assumptions'!$G$30+(BS47&gt;'Summary&amp;Assumptions'!$D$17)*MIN('Summary&amp;Assumptions'!$G$31,BR54)</f>
        <v>0</v>
      </c>
      <c r="BT55" s="9">
        <f>(BT47='Summary&amp;Assumptions'!$D$17)*'Summary&amp;Assumptions'!$G$30+(BT47&gt;'Summary&amp;Assumptions'!$D$17)*MIN('Summary&amp;Assumptions'!$G$31,BS54)</f>
        <v>0</v>
      </c>
      <c r="BU55" s="9">
        <f>(BU47='Summary&amp;Assumptions'!$D$17)*'Summary&amp;Assumptions'!$G$30+(BU47&gt;'Summary&amp;Assumptions'!$D$17)*MIN('Summary&amp;Assumptions'!$G$31,BT54)</f>
        <v>0</v>
      </c>
      <c r="BV55" s="9">
        <f>(BV47='Summary&amp;Assumptions'!$D$17)*'Summary&amp;Assumptions'!$G$30+(BV47&gt;'Summary&amp;Assumptions'!$D$17)*MIN('Summary&amp;Assumptions'!$G$31,BU54)</f>
        <v>0</v>
      </c>
      <c r="BW55" s="9">
        <f>(BW47='Summary&amp;Assumptions'!$D$17)*'Summary&amp;Assumptions'!$G$30+(BW47&gt;'Summary&amp;Assumptions'!$D$17)*MIN('Summary&amp;Assumptions'!$G$31,BV54)</f>
        <v>0</v>
      </c>
      <c r="BX55" s="9">
        <f>(BX47='Summary&amp;Assumptions'!$D$17)*'Summary&amp;Assumptions'!$G$30+(BX47&gt;'Summary&amp;Assumptions'!$D$17)*MIN('Summary&amp;Assumptions'!$G$31,BW54)</f>
        <v>0</v>
      </c>
      <c r="BY55" s="9">
        <f>(BY47='Summary&amp;Assumptions'!$D$17)*'Summary&amp;Assumptions'!$G$30+(BY47&gt;'Summary&amp;Assumptions'!$D$17)*MIN('Summary&amp;Assumptions'!$G$31,BX54)</f>
        <v>0</v>
      </c>
      <c r="BZ55" s="9">
        <f>(BZ47='Summary&amp;Assumptions'!$D$17)*'Summary&amp;Assumptions'!$G$30+(BZ47&gt;'Summary&amp;Assumptions'!$D$17)*MIN('Summary&amp;Assumptions'!$G$31,BY54)</f>
        <v>0</v>
      </c>
      <c r="CA55" s="9">
        <f>(CA47='Summary&amp;Assumptions'!$D$17)*'Summary&amp;Assumptions'!$G$30+(CA47&gt;'Summary&amp;Assumptions'!$D$17)*MIN('Summary&amp;Assumptions'!$G$31,BZ54)</f>
        <v>0</v>
      </c>
      <c r="CB55" s="9">
        <f>(CB47='Summary&amp;Assumptions'!$D$17)*'Summary&amp;Assumptions'!$G$30+(CB47&gt;'Summary&amp;Assumptions'!$D$17)*MIN('Summary&amp;Assumptions'!$G$31,CA54)</f>
        <v>0</v>
      </c>
      <c r="CC55" s="9">
        <f>(CC47='Summary&amp;Assumptions'!$D$17)*'Summary&amp;Assumptions'!$G$30+(CC47&gt;'Summary&amp;Assumptions'!$D$17)*MIN('Summary&amp;Assumptions'!$G$31,CB54)</f>
        <v>0</v>
      </c>
      <c r="CD55" s="9">
        <f>(CD47='Summary&amp;Assumptions'!$D$17)*'Summary&amp;Assumptions'!$G$30+(CD47&gt;'Summary&amp;Assumptions'!$D$17)*MIN('Summary&amp;Assumptions'!$G$31,CC54)</f>
        <v>0</v>
      </c>
      <c r="CE55" s="9">
        <f>(CE47='Summary&amp;Assumptions'!$D$17)*'Summary&amp;Assumptions'!$G$30+(CE47&gt;'Summary&amp;Assumptions'!$D$17)*MIN('Summary&amp;Assumptions'!$G$31,CD54)</f>
        <v>0</v>
      </c>
      <c r="CF55" s="9">
        <f>(CF47='Summary&amp;Assumptions'!$D$17)*'Summary&amp;Assumptions'!$G$30+(CF47&gt;'Summary&amp;Assumptions'!$D$17)*MIN('Summary&amp;Assumptions'!$G$31,CE54)</f>
        <v>0</v>
      </c>
      <c r="CG55" s="9">
        <f>(CG47='Summary&amp;Assumptions'!$D$17)*'Summary&amp;Assumptions'!$G$30+(CG47&gt;'Summary&amp;Assumptions'!$D$17)*MIN('Summary&amp;Assumptions'!$G$31,CF54)</f>
        <v>0</v>
      </c>
      <c r="CH55" s="9">
        <f>(CH47='Summary&amp;Assumptions'!$D$17)*'Summary&amp;Assumptions'!$G$30+(CH47&gt;'Summary&amp;Assumptions'!$D$17)*MIN('Summary&amp;Assumptions'!$G$31,CG54)</f>
        <v>0</v>
      </c>
      <c r="CI55" s="9">
        <f>(CI47='Summary&amp;Assumptions'!$D$17)*'Summary&amp;Assumptions'!$G$30+(CI47&gt;'Summary&amp;Assumptions'!$D$17)*MIN('Summary&amp;Assumptions'!$G$31,CH54)</f>
        <v>0</v>
      </c>
      <c r="CJ55" s="9">
        <f>(CJ47='Summary&amp;Assumptions'!$D$17)*'Summary&amp;Assumptions'!$G$30+(CJ47&gt;'Summary&amp;Assumptions'!$D$17)*MIN('Summary&amp;Assumptions'!$G$31,CI54)</f>
        <v>0</v>
      </c>
      <c r="CK55" s="9">
        <f>(CK47='Summary&amp;Assumptions'!$D$17)*'Summary&amp;Assumptions'!$G$30+(CK47&gt;'Summary&amp;Assumptions'!$D$17)*MIN('Summary&amp;Assumptions'!$G$31,CJ54)</f>
        <v>0</v>
      </c>
      <c r="CL55" s="9">
        <f>(CL47='Summary&amp;Assumptions'!$D$17)*'Summary&amp;Assumptions'!$G$30+(CL47&gt;'Summary&amp;Assumptions'!$D$17)*MIN('Summary&amp;Assumptions'!$G$31,CK54)</f>
        <v>0</v>
      </c>
      <c r="CM55" s="9">
        <f>(CM47='Summary&amp;Assumptions'!$D$17)*'Summary&amp;Assumptions'!$G$30+(CM47&gt;'Summary&amp;Assumptions'!$D$17)*MIN('Summary&amp;Assumptions'!$G$31,CL54)</f>
        <v>0</v>
      </c>
      <c r="CN55" s="9">
        <f>(CN47='Summary&amp;Assumptions'!$D$17)*'Summary&amp;Assumptions'!$G$30+(CN47&gt;'Summary&amp;Assumptions'!$D$17)*MIN('Summary&amp;Assumptions'!$G$31,CM54)</f>
        <v>0</v>
      </c>
      <c r="CO55" s="9">
        <f>(CO47='Summary&amp;Assumptions'!$D$17)*'Summary&amp;Assumptions'!$G$30+(CO47&gt;'Summary&amp;Assumptions'!$D$17)*MIN('Summary&amp;Assumptions'!$G$31,CN54)</f>
        <v>0</v>
      </c>
      <c r="CP55" s="9">
        <f>(CP47='Summary&amp;Assumptions'!$D$17)*'Summary&amp;Assumptions'!$G$30+(CP47&gt;'Summary&amp;Assumptions'!$D$17)*MIN('Summary&amp;Assumptions'!$G$31,CO54)</f>
        <v>0</v>
      </c>
      <c r="CQ55" s="9">
        <f>(CQ47='Summary&amp;Assumptions'!$D$17)*'Summary&amp;Assumptions'!$G$30+(CQ47&gt;'Summary&amp;Assumptions'!$D$17)*MIN('Summary&amp;Assumptions'!$G$31,CP54)</f>
        <v>0</v>
      </c>
      <c r="CR55" s="9">
        <f>(CR47='Summary&amp;Assumptions'!$D$17)*'Summary&amp;Assumptions'!$G$30+(CR47&gt;'Summary&amp;Assumptions'!$D$17)*MIN('Summary&amp;Assumptions'!$G$31,CQ54)</f>
        <v>0</v>
      </c>
      <c r="CS55" s="9">
        <f>(CS47='Summary&amp;Assumptions'!$D$17)*'Summary&amp;Assumptions'!$G$30+(CS47&gt;'Summary&amp;Assumptions'!$D$17)*MIN('Summary&amp;Assumptions'!$G$31,CR54)</f>
        <v>0</v>
      </c>
      <c r="CT55" s="9">
        <f>(CT47='Summary&amp;Assumptions'!$D$17)*'Summary&amp;Assumptions'!$G$30+(CT47&gt;'Summary&amp;Assumptions'!$D$17)*MIN('Summary&amp;Assumptions'!$G$31,CS54)</f>
        <v>0</v>
      </c>
      <c r="CU55" s="9">
        <f>(CU47='Summary&amp;Assumptions'!$D$17)*'Summary&amp;Assumptions'!$G$30+(CU47&gt;'Summary&amp;Assumptions'!$D$17)*MIN('Summary&amp;Assumptions'!$G$31,CT54)</f>
        <v>0</v>
      </c>
      <c r="CV55" s="9">
        <f>(CV47='Summary&amp;Assumptions'!$D$17)*'Summary&amp;Assumptions'!$G$30+(CV47&gt;'Summary&amp;Assumptions'!$D$17)*MIN('Summary&amp;Assumptions'!$G$31,CU54)</f>
        <v>0</v>
      </c>
      <c r="CW55" s="9">
        <f>(CW47='Summary&amp;Assumptions'!$D$17)*'Summary&amp;Assumptions'!$G$30+(CW47&gt;'Summary&amp;Assumptions'!$D$17)*MIN('Summary&amp;Assumptions'!$G$31,CV54)</f>
        <v>0</v>
      </c>
      <c r="CX55" s="9">
        <f>(CX47='Summary&amp;Assumptions'!$D$17)*'Summary&amp;Assumptions'!$G$30+(CX47&gt;'Summary&amp;Assumptions'!$D$17)*MIN('Summary&amp;Assumptions'!$G$31,CW54)</f>
        <v>0</v>
      </c>
      <c r="CY55" s="9">
        <f>(CY47='Summary&amp;Assumptions'!$D$17)*'Summary&amp;Assumptions'!$G$30+(CY47&gt;'Summary&amp;Assumptions'!$D$17)*MIN('Summary&amp;Assumptions'!$G$31,CX54)</f>
        <v>0</v>
      </c>
      <c r="CZ55" s="9">
        <f>(CZ47='Summary&amp;Assumptions'!$D$17)*'Summary&amp;Assumptions'!$G$30+(CZ47&gt;'Summary&amp;Assumptions'!$D$17)*MIN('Summary&amp;Assumptions'!$G$31,CY54)</f>
        <v>0</v>
      </c>
      <c r="DA55" s="9">
        <f>(DA47='Summary&amp;Assumptions'!$D$17)*'Summary&amp;Assumptions'!$G$30+(DA47&gt;'Summary&amp;Assumptions'!$D$17)*MIN('Summary&amp;Assumptions'!$G$31,CZ54)</f>
        <v>0</v>
      </c>
      <c r="DB55" s="9">
        <f>(DB47='Summary&amp;Assumptions'!$D$17)*'Summary&amp;Assumptions'!$G$30+(DB47&gt;'Summary&amp;Assumptions'!$D$17)*MIN('Summary&amp;Assumptions'!$G$31,DA54)</f>
        <v>0</v>
      </c>
      <c r="DC55" s="9">
        <f>(DC47='Summary&amp;Assumptions'!$D$17)*'Summary&amp;Assumptions'!$G$30+(DC47&gt;'Summary&amp;Assumptions'!$D$17)*MIN('Summary&amp;Assumptions'!$G$31,DB54)</f>
        <v>0</v>
      </c>
      <c r="DD55" s="9">
        <f>(DD47='Summary&amp;Assumptions'!$D$17)*'Summary&amp;Assumptions'!$G$30+(DD47&gt;'Summary&amp;Assumptions'!$D$17)*MIN('Summary&amp;Assumptions'!$G$31,DC54)</f>
        <v>0</v>
      </c>
      <c r="DE55" s="9">
        <f>(DE47='Summary&amp;Assumptions'!$D$17)*'Summary&amp;Assumptions'!$G$30+(DE47&gt;'Summary&amp;Assumptions'!$D$17)*MIN('Summary&amp;Assumptions'!$G$31,DD54)</f>
        <v>0</v>
      </c>
      <c r="DF55" s="9">
        <f>(DF47='Summary&amp;Assumptions'!$D$17)*'Summary&amp;Assumptions'!$G$30+(DF47&gt;'Summary&amp;Assumptions'!$D$17)*MIN('Summary&amp;Assumptions'!$G$31,DE54)</f>
        <v>0</v>
      </c>
      <c r="DG55" s="9">
        <f>(DG47='Summary&amp;Assumptions'!$D$17)*'Summary&amp;Assumptions'!$G$30+(DG47&gt;'Summary&amp;Assumptions'!$D$17)*MIN('Summary&amp;Assumptions'!$G$31,DF54)</f>
        <v>0</v>
      </c>
      <c r="DH55" s="9">
        <f>(DH47='Summary&amp;Assumptions'!$D$17)*'Summary&amp;Assumptions'!$G$30+(DH47&gt;'Summary&amp;Assumptions'!$D$17)*MIN('Summary&amp;Assumptions'!$G$31,DG54)</f>
        <v>0</v>
      </c>
      <c r="DI55" s="9">
        <f>(DI47='Summary&amp;Assumptions'!$D$17)*'Summary&amp;Assumptions'!$G$30+(DI47&gt;'Summary&amp;Assumptions'!$D$17)*MIN('Summary&amp;Assumptions'!$G$31,DH54)</f>
        <v>0</v>
      </c>
      <c r="DJ55" s="9">
        <f>(DJ47='Summary&amp;Assumptions'!$D$17)*'Summary&amp;Assumptions'!$G$30+(DJ47&gt;'Summary&amp;Assumptions'!$D$17)*MIN('Summary&amp;Assumptions'!$G$31,DI54)</f>
        <v>0</v>
      </c>
      <c r="DK55" s="9">
        <f>(DK47='Summary&amp;Assumptions'!$D$17)*'Summary&amp;Assumptions'!$G$30+(DK47&gt;'Summary&amp;Assumptions'!$D$17)*MIN('Summary&amp;Assumptions'!$G$31,DJ54)</f>
        <v>0</v>
      </c>
      <c r="DL55" s="9">
        <f>(DL47='Summary&amp;Assumptions'!$D$17)*'Summary&amp;Assumptions'!$G$30+(DL47&gt;'Summary&amp;Assumptions'!$D$17)*MIN('Summary&amp;Assumptions'!$G$31,DK54)</f>
        <v>0</v>
      </c>
      <c r="DM55" s="9">
        <f>(DM47='Summary&amp;Assumptions'!$D$17)*'Summary&amp;Assumptions'!$G$30+(DM47&gt;'Summary&amp;Assumptions'!$D$17)*MIN('Summary&amp;Assumptions'!$G$31,DL54)</f>
        <v>0</v>
      </c>
      <c r="DN55" s="9">
        <f>(DN47='Summary&amp;Assumptions'!$D$17)*'Summary&amp;Assumptions'!$G$30+(DN47&gt;'Summary&amp;Assumptions'!$D$17)*MIN('Summary&amp;Assumptions'!$G$31,DM54)</f>
        <v>0</v>
      </c>
      <c r="DO55" s="9">
        <f>(DO47='Summary&amp;Assumptions'!$D$17)*'Summary&amp;Assumptions'!$G$30+(DO47&gt;'Summary&amp;Assumptions'!$D$17)*MIN('Summary&amp;Assumptions'!$G$31,DN54)</f>
        <v>0</v>
      </c>
      <c r="DP55" s="9">
        <f>(DP47='Summary&amp;Assumptions'!$D$17)*'Summary&amp;Assumptions'!$G$30+(DP47&gt;'Summary&amp;Assumptions'!$D$17)*MIN('Summary&amp;Assumptions'!$G$31,DO54)</f>
        <v>0</v>
      </c>
      <c r="DQ55" s="9">
        <f>(DQ47='Summary&amp;Assumptions'!$D$17)*'Summary&amp;Assumptions'!$G$30+(DQ47&gt;'Summary&amp;Assumptions'!$D$17)*MIN('Summary&amp;Assumptions'!$G$31,DP54)</f>
        <v>0</v>
      </c>
      <c r="DR55" s="9">
        <f>(DR47='Summary&amp;Assumptions'!$D$17)*'Summary&amp;Assumptions'!$G$30+(DR47&gt;'Summary&amp;Assumptions'!$D$17)*MIN('Summary&amp;Assumptions'!$G$31,DQ54)</f>
        <v>0</v>
      </c>
      <c r="DS55" s="9">
        <f>(DS47='Summary&amp;Assumptions'!$D$17)*'Summary&amp;Assumptions'!$G$30+(DS47&gt;'Summary&amp;Assumptions'!$D$17)*MIN('Summary&amp;Assumptions'!$G$31,DR54)</f>
        <v>0</v>
      </c>
      <c r="DT55" s="9">
        <f>(DT47='Summary&amp;Assumptions'!$D$17)*'Summary&amp;Assumptions'!$G$30+(DT47&gt;'Summary&amp;Assumptions'!$D$17)*MIN('Summary&amp;Assumptions'!$G$31,DS54)</f>
        <v>0</v>
      </c>
      <c r="DU55" s="9">
        <f>(DU47='Summary&amp;Assumptions'!$D$17)*'Summary&amp;Assumptions'!$G$30+(DU47&gt;'Summary&amp;Assumptions'!$D$17)*MIN('Summary&amp;Assumptions'!$G$31,DT54)</f>
        <v>0</v>
      </c>
      <c r="DV55" s="9">
        <f>(DV47='Summary&amp;Assumptions'!$D$17)*'Summary&amp;Assumptions'!$G$30+(DV47&gt;'Summary&amp;Assumptions'!$D$17)*MIN('Summary&amp;Assumptions'!$G$31,DU54)</f>
        <v>0</v>
      </c>
      <c r="DW55" s="9">
        <f>(DW47='Summary&amp;Assumptions'!$D$17)*'Summary&amp;Assumptions'!$G$30+(DW47&gt;'Summary&amp;Assumptions'!$D$17)*MIN('Summary&amp;Assumptions'!$G$31,DV54)</f>
        <v>0</v>
      </c>
      <c r="DX55" s="9">
        <f>(DX47='Summary&amp;Assumptions'!$D$17)*'Summary&amp;Assumptions'!$G$30+(DX47&gt;'Summary&amp;Assumptions'!$D$17)*MIN('Summary&amp;Assumptions'!$G$31,DW54)</f>
        <v>0</v>
      </c>
      <c r="DY55" s="9">
        <f>(DY47='Summary&amp;Assumptions'!$D$17)*'Summary&amp;Assumptions'!$G$30+(DY47&gt;'Summary&amp;Assumptions'!$D$17)*MIN('Summary&amp;Assumptions'!$G$31,DX54)</f>
        <v>0</v>
      </c>
      <c r="DZ55" s="9">
        <f>(DZ47='Summary&amp;Assumptions'!$D$17)*'Summary&amp;Assumptions'!$G$30+(DZ47&gt;'Summary&amp;Assumptions'!$D$17)*MIN('Summary&amp;Assumptions'!$G$31,DY54)</f>
        <v>0</v>
      </c>
      <c r="EA55" s="9">
        <f>(EA47='Summary&amp;Assumptions'!$D$17)*'Summary&amp;Assumptions'!$G$30+(EA47&gt;'Summary&amp;Assumptions'!$D$17)*MIN('Summary&amp;Assumptions'!$G$31,DZ54)</f>
        <v>0</v>
      </c>
      <c r="EB55" s="9">
        <f>(EB47='Summary&amp;Assumptions'!$D$17)*'Summary&amp;Assumptions'!$G$30+(EB47&gt;'Summary&amp;Assumptions'!$D$17)*MIN('Summary&amp;Assumptions'!$G$31,EA54)</f>
        <v>0</v>
      </c>
      <c r="EC55" s="9">
        <f>(EC47='Summary&amp;Assumptions'!$D$17)*'Summary&amp;Assumptions'!$G$30+(EC47&gt;'Summary&amp;Assumptions'!$D$17)*MIN('Summary&amp;Assumptions'!$G$31,EB54)</f>
        <v>0</v>
      </c>
      <c r="ED55" s="9">
        <f>(ED47='Summary&amp;Assumptions'!$D$17)*'Summary&amp;Assumptions'!$G$30+(ED47&gt;'Summary&amp;Assumptions'!$D$17)*MIN('Summary&amp;Assumptions'!$G$31,EC54)</f>
        <v>0</v>
      </c>
      <c r="EE55" s="9">
        <f>(EE47='Summary&amp;Assumptions'!$D$17)*'Summary&amp;Assumptions'!$G$30+(EE47&gt;'Summary&amp;Assumptions'!$D$17)*MIN('Summary&amp;Assumptions'!$G$31,ED54)</f>
        <v>0</v>
      </c>
      <c r="EF55" s="9">
        <f>(EF47='Summary&amp;Assumptions'!$D$17)*'Summary&amp;Assumptions'!$G$30+(EF47&gt;'Summary&amp;Assumptions'!$D$17)*MIN('Summary&amp;Assumptions'!$G$31,EE54)</f>
        <v>0</v>
      </c>
      <c r="EG55" s="9">
        <f>(EG47='Summary&amp;Assumptions'!$D$17)*'Summary&amp;Assumptions'!$G$30+(EG47&gt;'Summary&amp;Assumptions'!$D$17)*MIN('Summary&amp;Assumptions'!$G$31,EF54)</f>
        <v>0</v>
      </c>
      <c r="EH55" s="9">
        <f>(EH47='Summary&amp;Assumptions'!$D$17)*'Summary&amp;Assumptions'!$G$30+(EH47&gt;'Summary&amp;Assumptions'!$D$17)*MIN('Summary&amp;Assumptions'!$G$31,EG54)</f>
        <v>0</v>
      </c>
      <c r="EI55" s="9">
        <f>(EI47='Summary&amp;Assumptions'!$D$17)*'Summary&amp;Assumptions'!$G$30+(EI47&gt;'Summary&amp;Assumptions'!$D$17)*MIN('Summary&amp;Assumptions'!$G$31,EH54)</f>
        <v>0</v>
      </c>
      <c r="EJ55" s="9">
        <f>(EJ47='Summary&amp;Assumptions'!$D$17)*'Summary&amp;Assumptions'!$G$30+(EJ47&gt;'Summary&amp;Assumptions'!$D$17)*MIN('Summary&amp;Assumptions'!$G$31,EI54)</f>
        <v>0</v>
      </c>
      <c r="EK55" s="9">
        <f>(EK47='Summary&amp;Assumptions'!$D$17)*'Summary&amp;Assumptions'!$G$30+(EK47&gt;'Summary&amp;Assumptions'!$D$17)*MIN('Summary&amp;Assumptions'!$G$31,EJ54)</f>
        <v>0</v>
      </c>
      <c r="EL55" s="9">
        <f>(EL47='Summary&amp;Assumptions'!$D$17)*'Summary&amp;Assumptions'!$G$30+(EL47&gt;'Summary&amp;Assumptions'!$D$17)*MIN('Summary&amp;Assumptions'!$G$31,EK54)</f>
        <v>0</v>
      </c>
      <c r="EM55" s="9">
        <f>(EM47='Summary&amp;Assumptions'!$D$17)*'Summary&amp;Assumptions'!$G$30+(EM47&gt;'Summary&amp;Assumptions'!$D$17)*MIN('Summary&amp;Assumptions'!$G$31,EL54)</f>
        <v>0</v>
      </c>
      <c r="EN55" s="9">
        <f>(EN47='Summary&amp;Assumptions'!$D$17)*'Summary&amp;Assumptions'!$G$30+(EN47&gt;'Summary&amp;Assumptions'!$D$17)*MIN('Summary&amp;Assumptions'!$G$31,EM54)</f>
        <v>0</v>
      </c>
      <c r="EO55" s="9">
        <f>(EO47='Summary&amp;Assumptions'!$D$17)*'Summary&amp;Assumptions'!$G$30+(EO47&gt;'Summary&amp;Assumptions'!$D$17)*MIN('Summary&amp;Assumptions'!$G$31,EN54)</f>
        <v>0</v>
      </c>
      <c r="EP55" s="9">
        <f>(EP47='Summary&amp;Assumptions'!$D$17)*'Summary&amp;Assumptions'!$G$30+(EP47&gt;'Summary&amp;Assumptions'!$D$17)*MIN('Summary&amp;Assumptions'!$G$31,EO54)</f>
        <v>0</v>
      </c>
      <c r="EQ55" s="9">
        <f>(EQ47='Summary&amp;Assumptions'!$D$17)*'Summary&amp;Assumptions'!$G$30+(EQ47&gt;'Summary&amp;Assumptions'!$D$17)*MIN('Summary&amp;Assumptions'!$G$31,EP54)</f>
        <v>0</v>
      </c>
      <c r="ER55" s="9">
        <f>(ER47='Summary&amp;Assumptions'!$D$17)*'Summary&amp;Assumptions'!$G$30+(ER47&gt;'Summary&amp;Assumptions'!$D$17)*MIN('Summary&amp;Assumptions'!$G$31,EQ54)</f>
        <v>0</v>
      </c>
      <c r="ES55" s="9">
        <f>(ES47='Summary&amp;Assumptions'!$D$17)*'Summary&amp;Assumptions'!$G$30+(ES47&gt;'Summary&amp;Assumptions'!$D$17)*MIN('Summary&amp;Assumptions'!$G$31,ER54)</f>
        <v>0</v>
      </c>
      <c r="ET55" s="9">
        <f>(ET47='Summary&amp;Assumptions'!$D$17)*'Summary&amp;Assumptions'!$G$30+(ET47&gt;'Summary&amp;Assumptions'!$D$17)*MIN('Summary&amp;Assumptions'!$G$31,ES54)</f>
        <v>0</v>
      </c>
      <c r="EU55" s="9">
        <f>(EU47='Summary&amp;Assumptions'!$D$17)*'Summary&amp;Assumptions'!$G$30+(EU47&gt;'Summary&amp;Assumptions'!$D$17)*MIN('Summary&amp;Assumptions'!$G$31,ET54)</f>
        <v>0</v>
      </c>
      <c r="EV55" s="9">
        <f>(EV47='Summary&amp;Assumptions'!$D$17)*'Summary&amp;Assumptions'!$G$30+(EV47&gt;'Summary&amp;Assumptions'!$D$17)*MIN('Summary&amp;Assumptions'!$G$31,EU54)</f>
        <v>0</v>
      </c>
      <c r="EW55" s="9">
        <f>(EW47='Summary&amp;Assumptions'!$D$17)*'Summary&amp;Assumptions'!$G$30+(EW47&gt;'Summary&amp;Assumptions'!$D$17)*MIN('Summary&amp;Assumptions'!$G$31,EV54)</f>
        <v>0</v>
      </c>
      <c r="EX55" s="9">
        <f>(EX47='Summary&amp;Assumptions'!$D$17)*'Summary&amp;Assumptions'!$G$30+(EX47&gt;'Summary&amp;Assumptions'!$D$17)*MIN('Summary&amp;Assumptions'!$G$31,EW54)</f>
        <v>0</v>
      </c>
      <c r="EY55" s="9">
        <f>(EY47='Summary&amp;Assumptions'!$D$17)*'Summary&amp;Assumptions'!$G$30+(EY47&gt;'Summary&amp;Assumptions'!$D$17)*MIN('Summary&amp;Assumptions'!$G$31,EX54)</f>
        <v>0</v>
      </c>
      <c r="EZ55" s="9">
        <f>(EZ47='Summary&amp;Assumptions'!$D$17)*'Summary&amp;Assumptions'!$G$30+(EZ47&gt;'Summary&amp;Assumptions'!$D$17)*MIN('Summary&amp;Assumptions'!$G$31,EY54)</f>
        <v>0</v>
      </c>
      <c r="FA55" s="9">
        <f>(FA47='Summary&amp;Assumptions'!$D$17)*'Summary&amp;Assumptions'!$G$30+(FA47&gt;'Summary&amp;Assumptions'!$D$17)*MIN('Summary&amp;Assumptions'!$G$31,EZ54)</f>
        <v>0</v>
      </c>
      <c r="FB55" s="9">
        <f>(FB47='Summary&amp;Assumptions'!$D$17)*'Summary&amp;Assumptions'!$G$30+(FB47&gt;'Summary&amp;Assumptions'!$D$17)*MIN('Summary&amp;Assumptions'!$G$31,FA54)</f>
        <v>0</v>
      </c>
      <c r="FC55" s="9">
        <f>(FC47='Summary&amp;Assumptions'!$D$17)*'Summary&amp;Assumptions'!$G$30+(FC47&gt;'Summary&amp;Assumptions'!$D$17)*MIN('Summary&amp;Assumptions'!$G$31,FB54)</f>
        <v>0</v>
      </c>
      <c r="FD55" s="9">
        <f>(FD47='Summary&amp;Assumptions'!$D$17)*'Summary&amp;Assumptions'!$G$30+(FD47&gt;'Summary&amp;Assumptions'!$D$17)*MIN('Summary&amp;Assumptions'!$G$31,FC54)</f>
        <v>0</v>
      </c>
      <c r="FE55" s="9">
        <f>(FE47='Summary&amp;Assumptions'!$D$17)*'Summary&amp;Assumptions'!$G$30+(FE47&gt;'Summary&amp;Assumptions'!$D$17)*MIN('Summary&amp;Assumptions'!$G$31,FD54)</f>
        <v>0</v>
      </c>
      <c r="FF55" s="9">
        <f>(FF47='Summary&amp;Assumptions'!$D$17)*'Summary&amp;Assumptions'!$G$30+(FF47&gt;'Summary&amp;Assumptions'!$D$17)*MIN('Summary&amp;Assumptions'!$G$31,FE54)</f>
        <v>0</v>
      </c>
      <c r="FG55" s="9">
        <f>(FG47='Summary&amp;Assumptions'!$D$17)*'Summary&amp;Assumptions'!$G$30+(FG47&gt;'Summary&amp;Assumptions'!$D$17)*MIN('Summary&amp;Assumptions'!$G$31,FF54)</f>
        <v>0</v>
      </c>
      <c r="FH55" s="9">
        <f>(FH47='Summary&amp;Assumptions'!$D$17)*'Summary&amp;Assumptions'!$G$30+(FH47&gt;'Summary&amp;Assumptions'!$D$17)*MIN('Summary&amp;Assumptions'!$G$31,FG54)</f>
        <v>0</v>
      </c>
      <c r="FI55" s="9">
        <f>(FI47='Summary&amp;Assumptions'!$D$17)*'Summary&amp;Assumptions'!$G$30+(FI47&gt;'Summary&amp;Assumptions'!$D$17)*MIN('Summary&amp;Assumptions'!$G$31,FH54)</f>
        <v>0</v>
      </c>
      <c r="FJ55" s="9">
        <f>(FJ47='Summary&amp;Assumptions'!$D$17)*'Summary&amp;Assumptions'!$G$30+(FJ47&gt;'Summary&amp;Assumptions'!$D$17)*MIN('Summary&amp;Assumptions'!$G$31,FI54)</f>
        <v>0</v>
      </c>
      <c r="FK55" s="9">
        <f>(FK47='Summary&amp;Assumptions'!$D$17)*'Summary&amp;Assumptions'!$G$30+(FK47&gt;'Summary&amp;Assumptions'!$D$17)*MIN('Summary&amp;Assumptions'!$G$31,FJ54)</f>
        <v>0</v>
      </c>
      <c r="FL55" s="9">
        <f>(FL47='Summary&amp;Assumptions'!$D$17)*'Summary&amp;Assumptions'!$G$30+(FL47&gt;'Summary&amp;Assumptions'!$D$17)*MIN('Summary&amp;Assumptions'!$G$31,FK54)</f>
        <v>0</v>
      </c>
      <c r="FM55" s="9">
        <f>(FM47='Summary&amp;Assumptions'!$D$17)*'Summary&amp;Assumptions'!$G$30+(FM47&gt;'Summary&amp;Assumptions'!$D$17)*MIN('Summary&amp;Assumptions'!$G$31,FL54)</f>
        <v>0</v>
      </c>
      <c r="FN55" s="9">
        <f>(FN47='Summary&amp;Assumptions'!$D$17)*'Summary&amp;Assumptions'!$G$30+(FN47&gt;'Summary&amp;Assumptions'!$D$17)*MIN('Summary&amp;Assumptions'!$G$31,FM54)</f>
        <v>0</v>
      </c>
      <c r="FO55" s="9">
        <f>(FO47='Summary&amp;Assumptions'!$D$17)*'Summary&amp;Assumptions'!$G$30+(FO47&gt;'Summary&amp;Assumptions'!$D$17)*MIN('Summary&amp;Assumptions'!$G$31,FN54)</f>
        <v>0</v>
      </c>
      <c r="FP55" s="9">
        <f>(FP47='Summary&amp;Assumptions'!$D$17)*'Summary&amp;Assumptions'!$G$30+(FP47&gt;'Summary&amp;Assumptions'!$D$17)*MIN('Summary&amp;Assumptions'!$G$31,FO54)</f>
        <v>0</v>
      </c>
      <c r="FQ55" s="425">
        <f>(FQ47='Summary&amp;Assumptions'!$D$17)*'Summary&amp;Assumptions'!$G$30+(FQ47&gt;'Summary&amp;Assumptions'!$D$17)*MIN('Summary&amp;Assumptions'!$G$31,FP54)</f>
        <v>0</v>
      </c>
      <c r="FR55" s="191"/>
      <c r="FS55" s="191"/>
      <c r="FT55" s="191"/>
      <c r="FU55" s="9"/>
    </row>
    <row r="56" spans="1:195" s="16" customFormat="1" ht="16.5" x14ac:dyDescent="0.35">
      <c r="A56" s="9"/>
      <c r="B56" s="436" t="s">
        <v>233</v>
      </c>
      <c r="C56" s="238"/>
      <c r="D56" s="238"/>
      <c r="E56" s="238"/>
      <c r="F56" s="238"/>
      <c r="G56" s="238"/>
      <c r="H56" s="238"/>
      <c r="I56" s="238"/>
      <c r="J56" s="437">
        <f>SUM($J$55:J55)/'Summary&amp;Assumptions'!$G$25</f>
        <v>0</v>
      </c>
      <c r="K56" s="437">
        <f>SUM($J$55:K55)/'Summary&amp;Assumptions'!$G$25</f>
        <v>0</v>
      </c>
      <c r="L56" s="437">
        <f>SUM($J$55:L55)/'Summary&amp;Assumptions'!$G$25</f>
        <v>0</v>
      </c>
      <c r="M56" s="437">
        <f>SUM($J$55:M55)/'Summary&amp;Assumptions'!$G$25</f>
        <v>0</v>
      </c>
      <c r="N56" s="437">
        <f>SUM($J$55:N55)/'Summary&amp;Assumptions'!$G$25</f>
        <v>0</v>
      </c>
      <c r="O56" s="437">
        <f>SUM($J$55:O55)/'Summary&amp;Assumptions'!$G$25</f>
        <v>0</v>
      </c>
      <c r="P56" s="437">
        <f>SUM($J$55:P55)/'Summary&amp;Assumptions'!$G$25</f>
        <v>0</v>
      </c>
      <c r="Q56" s="437">
        <f>SUM($J$55:Q55)/'Summary&amp;Assumptions'!$G$25</f>
        <v>0</v>
      </c>
      <c r="R56" s="437">
        <f>SUM($J$55:R55)/'Summary&amp;Assumptions'!$G$25</f>
        <v>0</v>
      </c>
      <c r="S56" s="437">
        <f>SUM($J$55:S55)/'Summary&amp;Assumptions'!$G$25</f>
        <v>0</v>
      </c>
      <c r="T56" s="437">
        <f>SUM($J$55:T55)/'Summary&amp;Assumptions'!$G$25</f>
        <v>0.5</v>
      </c>
      <c r="U56" s="437">
        <f>SUM($J$55:U55)/'Summary&amp;Assumptions'!$G$25</f>
        <v>0.56666666666666665</v>
      </c>
      <c r="V56" s="437">
        <f>SUM($J$55:V55)/'Summary&amp;Assumptions'!$G$25</f>
        <v>0.6333333333333333</v>
      </c>
      <c r="W56" s="437">
        <f>SUM($J$55:W55)/'Summary&amp;Assumptions'!$G$25</f>
        <v>0.7</v>
      </c>
      <c r="X56" s="437">
        <f>SUM($J$55:X55)/'Summary&amp;Assumptions'!$G$25</f>
        <v>0.76666666666666672</v>
      </c>
      <c r="Y56" s="437">
        <f>SUM($J$55:Y55)/'Summary&amp;Assumptions'!$G$25</f>
        <v>0.83333333333333337</v>
      </c>
      <c r="Z56" s="437">
        <f>SUM($J$55:Z55)/'Summary&amp;Assumptions'!$G$25</f>
        <v>0.9</v>
      </c>
      <c r="AA56" s="437">
        <f>SUM($J$55:AA55)/'Summary&amp;Assumptions'!$G$25</f>
        <v>0.96666666666666667</v>
      </c>
      <c r="AB56" s="437">
        <f>SUM($J$55:AB55)/'Summary&amp;Assumptions'!$G$25</f>
        <v>1</v>
      </c>
      <c r="AC56" s="437">
        <f>SUM($J$55:AC55)/'Summary&amp;Assumptions'!$G$25</f>
        <v>1</v>
      </c>
      <c r="AD56" s="437">
        <f>SUM($J$55:AD55)/'Summary&amp;Assumptions'!$G$25</f>
        <v>1</v>
      </c>
      <c r="AE56" s="437">
        <f>SUM($J$55:AE55)/'Summary&amp;Assumptions'!$G$25</f>
        <v>1</v>
      </c>
      <c r="AF56" s="437">
        <f>SUM($J$55:AF55)/'Summary&amp;Assumptions'!$G$25</f>
        <v>1</v>
      </c>
      <c r="AG56" s="437">
        <f>SUM($J$55:AG55)/'Summary&amp;Assumptions'!$G$25</f>
        <v>1</v>
      </c>
      <c r="AH56" s="437">
        <f>SUM($J$55:AH55)/'Summary&amp;Assumptions'!$G$25</f>
        <v>1</v>
      </c>
      <c r="AI56" s="437">
        <f>SUM($J$55:AI55)/'Summary&amp;Assumptions'!$G$25</f>
        <v>1</v>
      </c>
      <c r="AJ56" s="437">
        <f>SUM($J$55:AJ55)/'Summary&amp;Assumptions'!$G$25</f>
        <v>1</v>
      </c>
      <c r="AK56" s="437">
        <f>SUM($J$55:AK55)/'Summary&amp;Assumptions'!$G$25</f>
        <v>1</v>
      </c>
      <c r="AL56" s="437">
        <f>SUM($J$55:AL55)/'Summary&amp;Assumptions'!$G$25</f>
        <v>1</v>
      </c>
      <c r="AM56" s="437">
        <f>SUM($J$55:AM55)/'Summary&amp;Assumptions'!$G$25</f>
        <v>1</v>
      </c>
      <c r="AN56" s="437">
        <f>SUM($J$55:AN55)/'Summary&amp;Assumptions'!$G$25</f>
        <v>1</v>
      </c>
      <c r="AO56" s="437">
        <f>SUM($J$55:AO55)/'Summary&amp;Assumptions'!$G$25</f>
        <v>1</v>
      </c>
      <c r="AP56" s="437">
        <f>SUM($J$55:AP55)/'Summary&amp;Assumptions'!$G$25</f>
        <v>1</v>
      </c>
      <c r="AQ56" s="437">
        <f>SUM($J$55:AQ55)/'Summary&amp;Assumptions'!$G$25</f>
        <v>1</v>
      </c>
      <c r="AR56" s="437">
        <f>SUM($J$55:AR55)/'Summary&amp;Assumptions'!$G$25</f>
        <v>1</v>
      </c>
      <c r="AS56" s="437">
        <f>SUM($J$55:AS55)/'Summary&amp;Assumptions'!$G$25</f>
        <v>1</v>
      </c>
      <c r="AT56" s="437">
        <f>SUM($J$55:AT55)/'Summary&amp;Assumptions'!$G$25</f>
        <v>1</v>
      </c>
      <c r="AU56" s="437">
        <f>SUM($J$55:AU55)/'Summary&amp;Assumptions'!$G$25</f>
        <v>1</v>
      </c>
      <c r="AV56" s="437">
        <f>SUM($J$55:AV55)/'Summary&amp;Assumptions'!$G$25</f>
        <v>1</v>
      </c>
      <c r="AW56" s="437">
        <f>SUM($J$55:AW55)/'Summary&amp;Assumptions'!$G$25</f>
        <v>1</v>
      </c>
      <c r="AX56" s="437">
        <f>SUM($J$55:AX55)/'Summary&amp;Assumptions'!$G$25</f>
        <v>1</v>
      </c>
      <c r="AY56" s="437">
        <f>SUM($J$55:AY55)/'Summary&amp;Assumptions'!$G$25</f>
        <v>1</v>
      </c>
      <c r="AZ56" s="437">
        <f>SUM($J$55:AZ55)/'Summary&amp;Assumptions'!$G$25</f>
        <v>1</v>
      </c>
      <c r="BA56" s="437">
        <f>SUM($J$55:BA55)/'Summary&amp;Assumptions'!$G$25</f>
        <v>1</v>
      </c>
      <c r="BB56" s="437">
        <f>SUM($J$55:BB55)/'Summary&amp;Assumptions'!$G$25</f>
        <v>1</v>
      </c>
      <c r="BC56" s="437">
        <f>SUM($J$55:BC55)/'Summary&amp;Assumptions'!$G$25</f>
        <v>1</v>
      </c>
      <c r="BD56" s="437">
        <f>SUM($J$55:BD55)/'Summary&amp;Assumptions'!$G$25</f>
        <v>1</v>
      </c>
      <c r="BE56" s="437">
        <f>SUM($J$55:BE55)/'Summary&amp;Assumptions'!$G$25</f>
        <v>1</v>
      </c>
      <c r="BF56" s="437">
        <f>SUM($J$55:BF55)/'Summary&amp;Assumptions'!$G$25</f>
        <v>1</v>
      </c>
      <c r="BG56" s="437">
        <f>SUM($J$55:BG55)/'Summary&amp;Assumptions'!$G$25</f>
        <v>1</v>
      </c>
      <c r="BH56" s="437">
        <f>SUM($J$55:BH55)/'Summary&amp;Assumptions'!$G$25</f>
        <v>1</v>
      </c>
      <c r="BI56" s="437">
        <f>SUM($J$55:BI55)/'Summary&amp;Assumptions'!$G$25</f>
        <v>1</v>
      </c>
      <c r="BJ56" s="437">
        <f>SUM($J$55:BJ55)/'Summary&amp;Assumptions'!$G$25</f>
        <v>1</v>
      </c>
      <c r="BK56" s="437">
        <f>SUM($J$55:BK55)/'Summary&amp;Assumptions'!$G$25</f>
        <v>1</v>
      </c>
      <c r="BL56" s="437">
        <f>SUM($J$55:BL55)/'Summary&amp;Assumptions'!$G$25</f>
        <v>1</v>
      </c>
      <c r="BM56" s="437">
        <f>SUM($J$55:BM55)/'Summary&amp;Assumptions'!$G$25</f>
        <v>1</v>
      </c>
      <c r="BN56" s="437">
        <f>SUM($J$55:BN55)/'Summary&amp;Assumptions'!$G$25</f>
        <v>1</v>
      </c>
      <c r="BO56" s="437">
        <f>SUM($J$55:BO55)/'Summary&amp;Assumptions'!$G$25</f>
        <v>1</v>
      </c>
      <c r="BP56" s="437">
        <f>SUM($J$55:BP55)/'Summary&amp;Assumptions'!$G$25</f>
        <v>1</v>
      </c>
      <c r="BQ56" s="437">
        <f>SUM($J$55:BQ55)/'Summary&amp;Assumptions'!$G$25</f>
        <v>1</v>
      </c>
      <c r="BR56" s="437">
        <f>SUM($J$55:BR55)/'Summary&amp;Assumptions'!$G$25</f>
        <v>1</v>
      </c>
      <c r="BS56" s="437">
        <f>SUM($J$55:BS55)/'Summary&amp;Assumptions'!$G$25</f>
        <v>1</v>
      </c>
      <c r="BT56" s="437">
        <f>SUM($J$55:BT55)/'Summary&amp;Assumptions'!$G$25</f>
        <v>1</v>
      </c>
      <c r="BU56" s="437">
        <f>SUM($J$55:BU55)/'Summary&amp;Assumptions'!$G$25</f>
        <v>1</v>
      </c>
      <c r="BV56" s="437">
        <f>SUM($J$55:BV55)/'Summary&amp;Assumptions'!$G$25</f>
        <v>1</v>
      </c>
      <c r="BW56" s="437">
        <f>SUM($J$55:BW55)/'Summary&amp;Assumptions'!$G$25</f>
        <v>1</v>
      </c>
      <c r="BX56" s="437">
        <f>SUM($J$55:BX55)/'Summary&amp;Assumptions'!$G$25</f>
        <v>1</v>
      </c>
      <c r="BY56" s="437">
        <f>SUM($J$55:BY55)/'Summary&amp;Assumptions'!$G$25</f>
        <v>1</v>
      </c>
      <c r="BZ56" s="437">
        <f>SUM($J$55:BZ55)/'Summary&amp;Assumptions'!$G$25</f>
        <v>1</v>
      </c>
      <c r="CA56" s="437">
        <f>SUM($J$55:CA55)/'Summary&amp;Assumptions'!$G$25</f>
        <v>1</v>
      </c>
      <c r="CB56" s="437">
        <f>SUM($J$55:CB55)/'Summary&amp;Assumptions'!$G$25</f>
        <v>1</v>
      </c>
      <c r="CC56" s="437">
        <f>SUM($J$55:CC55)/'Summary&amp;Assumptions'!$G$25</f>
        <v>1</v>
      </c>
      <c r="CD56" s="437">
        <f>SUM($J$55:CD55)/'Summary&amp;Assumptions'!$G$25</f>
        <v>1</v>
      </c>
      <c r="CE56" s="437">
        <f>SUM($J$55:CE55)/'Summary&amp;Assumptions'!$G$25</f>
        <v>1</v>
      </c>
      <c r="CF56" s="437">
        <f>SUM($J$55:CF55)/'Summary&amp;Assumptions'!$G$25</f>
        <v>1</v>
      </c>
      <c r="CG56" s="437">
        <f>SUM($J$55:CG55)/'Summary&amp;Assumptions'!$G$25</f>
        <v>1</v>
      </c>
      <c r="CH56" s="437">
        <f>SUM($J$55:CH55)/'Summary&amp;Assumptions'!$G$25</f>
        <v>1</v>
      </c>
      <c r="CI56" s="437">
        <f>SUM($J$55:CI55)/'Summary&amp;Assumptions'!$G$25</f>
        <v>1</v>
      </c>
      <c r="CJ56" s="437">
        <f>SUM($J$55:CJ55)/'Summary&amp;Assumptions'!$G$25</f>
        <v>1</v>
      </c>
      <c r="CK56" s="437">
        <f>SUM($J$55:CK55)/'Summary&amp;Assumptions'!$G$25</f>
        <v>1</v>
      </c>
      <c r="CL56" s="437">
        <f>SUM($J$55:CL55)/'Summary&amp;Assumptions'!$G$25</f>
        <v>1</v>
      </c>
      <c r="CM56" s="437">
        <f>SUM($J$55:CM55)/'Summary&amp;Assumptions'!$G$25</f>
        <v>1</v>
      </c>
      <c r="CN56" s="437">
        <f>SUM($J$55:CN55)/'Summary&amp;Assumptions'!$G$25</f>
        <v>1</v>
      </c>
      <c r="CO56" s="437">
        <f>SUM($J$55:CO55)/'Summary&amp;Assumptions'!$G$25</f>
        <v>1</v>
      </c>
      <c r="CP56" s="437">
        <f>SUM($J$55:CP55)/'Summary&amp;Assumptions'!$G$25</f>
        <v>1</v>
      </c>
      <c r="CQ56" s="437">
        <f>SUM($J$55:CQ55)/'Summary&amp;Assumptions'!$G$25</f>
        <v>1</v>
      </c>
      <c r="CR56" s="437">
        <f>SUM($J$55:CR55)/'Summary&amp;Assumptions'!$G$25</f>
        <v>1</v>
      </c>
      <c r="CS56" s="437">
        <f>SUM($J$55:CS55)/'Summary&amp;Assumptions'!$G$25</f>
        <v>1</v>
      </c>
      <c r="CT56" s="437">
        <f>SUM($J$55:CT55)/'Summary&amp;Assumptions'!$G$25</f>
        <v>1</v>
      </c>
      <c r="CU56" s="437">
        <f>SUM($J$55:CU55)/'Summary&amp;Assumptions'!$G$25</f>
        <v>1</v>
      </c>
      <c r="CV56" s="437">
        <f>SUM($J$55:CV55)/'Summary&amp;Assumptions'!$G$25</f>
        <v>1</v>
      </c>
      <c r="CW56" s="437">
        <f>SUM($J$55:CW55)/'Summary&amp;Assumptions'!$G$25</f>
        <v>1</v>
      </c>
      <c r="CX56" s="437">
        <f>SUM($J$55:CX55)/'Summary&amp;Assumptions'!$G$25</f>
        <v>1</v>
      </c>
      <c r="CY56" s="437">
        <f>SUM($J$55:CY55)/'Summary&amp;Assumptions'!$G$25</f>
        <v>1</v>
      </c>
      <c r="CZ56" s="437">
        <f>SUM($J$55:CZ55)/'Summary&amp;Assumptions'!$G$25</f>
        <v>1</v>
      </c>
      <c r="DA56" s="437">
        <f>SUM($J$55:DA55)/'Summary&amp;Assumptions'!$G$25</f>
        <v>1</v>
      </c>
      <c r="DB56" s="437">
        <f>SUM($J$55:DB55)/'Summary&amp;Assumptions'!$G$25</f>
        <v>1</v>
      </c>
      <c r="DC56" s="437">
        <f>SUM($J$55:DC55)/'Summary&amp;Assumptions'!$G$25</f>
        <v>1</v>
      </c>
      <c r="DD56" s="437">
        <f>SUM($J$55:DD55)/'Summary&amp;Assumptions'!$G$25</f>
        <v>1</v>
      </c>
      <c r="DE56" s="437">
        <f>SUM($J$55:DE55)/'Summary&amp;Assumptions'!$G$25</f>
        <v>1</v>
      </c>
      <c r="DF56" s="437">
        <f>SUM($J$55:DF55)/'Summary&amp;Assumptions'!$G$25</f>
        <v>1</v>
      </c>
      <c r="DG56" s="437">
        <f>SUM($J$55:DG55)/'Summary&amp;Assumptions'!$G$25</f>
        <v>1</v>
      </c>
      <c r="DH56" s="437">
        <f>SUM($J$55:DH55)/'Summary&amp;Assumptions'!$G$25</f>
        <v>1</v>
      </c>
      <c r="DI56" s="437">
        <f>SUM($J$55:DI55)/'Summary&amp;Assumptions'!$G$25</f>
        <v>1</v>
      </c>
      <c r="DJ56" s="437">
        <f>SUM($J$55:DJ55)/'Summary&amp;Assumptions'!$G$25</f>
        <v>1</v>
      </c>
      <c r="DK56" s="437">
        <f>SUM($J$55:DK55)/'Summary&amp;Assumptions'!$G$25</f>
        <v>1</v>
      </c>
      <c r="DL56" s="437">
        <f>SUM($J$55:DL55)/'Summary&amp;Assumptions'!$G$25</f>
        <v>1</v>
      </c>
      <c r="DM56" s="437">
        <f>SUM($J$55:DM55)/'Summary&amp;Assumptions'!$G$25</f>
        <v>1</v>
      </c>
      <c r="DN56" s="437">
        <f>SUM($J$55:DN55)/'Summary&amp;Assumptions'!$G$25</f>
        <v>1</v>
      </c>
      <c r="DO56" s="437">
        <f>SUM($J$55:DO55)/'Summary&amp;Assumptions'!$G$25</f>
        <v>1</v>
      </c>
      <c r="DP56" s="437">
        <f>SUM($J$55:DP55)/'Summary&amp;Assumptions'!$G$25</f>
        <v>1</v>
      </c>
      <c r="DQ56" s="437">
        <f>SUM($J$55:DQ55)/'Summary&amp;Assumptions'!$G$25</f>
        <v>1</v>
      </c>
      <c r="DR56" s="437">
        <f>SUM($J$55:DR55)/'Summary&amp;Assumptions'!$G$25</f>
        <v>1</v>
      </c>
      <c r="DS56" s="437">
        <f>SUM($J$55:DS55)/'Summary&amp;Assumptions'!$G$25</f>
        <v>1</v>
      </c>
      <c r="DT56" s="437">
        <f>SUM($J$55:DT55)/'Summary&amp;Assumptions'!$G$25</f>
        <v>1</v>
      </c>
      <c r="DU56" s="437">
        <f>SUM($J$55:DU55)/'Summary&amp;Assumptions'!$G$25</f>
        <v>1</v>
      </c>
      <c r="DV56" s="437">
        <f>SUM($J$55:DV55)/'Summary&amp;Assumptions'!$G$25</f>
        <v>1</v>
      </c>
      <c r="DW56" s="437">
        <f>SUM($J$55:DW55)/'Summary&amp;Assumptions'!$G$25</f>
        <v>1</v>
      </c>
      <c r="DX56" s="437">
        <f>SUM($J$55:DX55)/'Summary&amp;Assumptions'!$G$25</f>
        <v>1</v>
      </c>
      <c r="DY56" s="437">
        <f>SUM($J$55:DY55)/'Summary&amp;Assumptions'!$G$25</f>
        <v>1</v>
      </c>
      <c r="DZ56" s="437">
        <f>SUM($J$55:DZ55)/'Summary&amp;Assumptions'!$G$25</f>
        <v>1</v>
      </c>
      <c r="EA56" s="437">
        <f>SUM($J$55:EA55)/'Summary&amp;Assumptions'!$G$25</f>
        <v>1</v>
      </c>
      <c r="EB56" s="437">
        <f>SUM($J$55:EB55)/'Summary&amp;Assumptions'!$G$25</f>
        <v>1</v>
      </c>
      <c r="EC56" s="437">
        <f>SUM($J$55:EC55)/'Summary&amp;Assumptions'!$G$25</f>
        <v>1</v>
      </c>
      <c r="ED56" s="437">
        <f>SUM($J$55:ED55)/'Summary&amp;Assumptions'!$G$25</f>
        <v>1</v>
      </c>
      <c r="EE56" s="437">
        <f>SUM($J$55:EE55)/'Summary&amp;Assumptions'!$G$25</f>
        <v>1</v>
      </c>
      <c r="EF56" s="437">
        <f>SUM($J$55:EF55)/'Summary&amp;Assumptions'!$G$25</f>
        <v>1</v>
      </c>
      <c r="EG56" s="437">
        <f>SUM($J$55:EG55)/'Summary&amp;Assumptions'!$G$25</f>
        <v>1</v>
      </c>
      <c r="EH56" s="437">
        <f>SUM($J$55:EH55)/'Summary&amp;Assumptions'!$G$25</f>
        <v>1</v>
      </c>
      <c r="EI56" s="437">
        <f>SUM($J$55:EI55)/'Summary&amp;Assumptions'!$G$25</f>
        <v>1</v>
      </c>
      <c r="EJ56" s="437">
        <f>SUM($J$55:EJ55)/'Summary&amp;Assumptions'!$G$25</f>
        <v>1</v>
      </c>
      <c r="EK56" s="437">
        <f>SUM($J$55:EK55)/'Summary&amp;Assumptions'!$G$25</f>
        <v>1</v>
      </c>
      <c r="EL56" s="437">
        <f>SUM($J$55:EL55)/'Summary&amp;Assumptions'!$G$25</f>
        <v>1</v>
      </c>
      <c r="EM56" s="437">
        <f>SUM($J$55:EM55)/'Summary&amp;Assumptions'!$G$25</f>
        <v>1</v>
      </c>
      <c r="EN56" s="437">
        <f>SUM($J$55:EN55)/'Summary&amp;Assumptions'!$G$25</f>
        <v>1</v>
      </c>
      <c r="EO56" s="437">
        <f>SUM($J$55:EO55)/'Summary&amp;Assumptions'!$G$25</f>
        <v>1</v>
      </c>
      <c r="EP56" s="437">
        <f>SUM($J$55:EP55)/'Summary&amp;Assumptions'!$G$25</f>
        <v>1</v>
      </c>
      <c r="EQ56" s="437">
        <f>SUM($J$55:EQ55)/'Summary&amp;Assumptions'!$G$25</f>
        <v>1</v>
      </c>
      <c r="ER56" s="437">
        <f>SUM($J$55:ER55)/'Summary&amp;Assumptions'!$G$25</f>
        <v>1</v>
      </c>
      <c r="ES56" s="437">
        <f>SUM($J$55:ES55)/'Summary&amp;Assumptions'!$G$25</f>
        <v>1</v>
      </c>
      <c r="ET56" s="437">
        <f>SUM($J$55:ET55)/'Summary&amp;Assumptions'!$G$25</f>
        <v>1</v>
      </c>
      <c r="EU56" s="437">
        <f>SUM($J$55:EU55)/'Summary&amp;Assumptions'!$G$25</f>
        <v>1</v>
      </c>
      <c r="EV56" s="437">
        <f>SUM($J$55:EV55)/'Summary&amp;Assumptions'!$G$25</f>
        <v>1</v>
      </c>
      <c r="EW56" s="437">
        <f>SUM($J$55:EW55)/'Summary&amp;Assumptions'!$G$25</f>
        <v>1</v>
      </c>
      <c r="EX56" s="437">
        <f>SUM($J$55:EX55)/'Summary&amp;Assumptions'!$G$25</f>
        <v>1</v>
      </c>
      <c r="EY56" s="437">
        <f>SUM($J$55:EY55)/'Summary&amp;Assumptions'!$G$25</f>
        <v>1</v>
      </c>
      <c r="EZ56" s="437">
        <f>SUM($J$55:EZ55)/'Summary&amp;Assumptions'!$G$25</f>
        <v>1</v>
      </c>
      <c r="FA56" s="437">
        <f>SUM($J$55:FA55)/'Summary&amp;Assumptions'!$G$25</f>
        <v>1</v>
      </c>
      <c r="FB56" s="437">
        <f>SUM($J$55:FB55)/'Summary&amp;Assumptions'!$G$25</f>
        <v>1</v>
      </c>
      <c r="FC56" s="437">
        <f>SUM($J$55:FC55)/'Summary&amp;Assumptions'!$G$25</f>
        <v>1</v>
      </c>
      <c r="FD56" s="437">
        <f>SUM($J$55:FD55)/'Summary&amp;Assumptions'!$G$25</f>
        <v>1</v>
      </c>
      <c r="FE56" s="437">
        <f>SUM($J$55:FE55)/'Summary&amp;Assumptions'!$G$25</f>
        <v>1</v>
      </c>
      <c r="FF56" s="437">
        <f>SUM($J$55:FF55)/'Summary&amp;Assumptions'!$G$25</f>
        <v>1</v>
      </c>
      <c r="FG56" s="437">
        <f>SUM($J$55:FG55)/'Summary&amp;Assumptions'!$G$25</f>
        <v>1</v>
      </c>
      <c r="FH56" s="437">
        <f>SUM($J$55:FH55)/'Summary&amp;Assumptions'!$G$25</f>
        <v>1</v>
      </c>
      <c r="FI56" s="437">
        <f>SUM($J$55:FI55)/'Summary&amp;Assumptions'!$G$25</f>
        <v>1</v>
      </c>
      <c r="FJ56" s="437">
        <f>SUM($J$55:FJ55)/'Summary&amp;Assumptions'!$G$25</f>
        <v>1</v>
      </c>
      <c r="FK56" s="437">
        <f>SUM($J$55:FK55)/'Summary&amp;Assumptions'!$G$25</f>
        <v>1</v>
      </c>
      <c r="FL56" s="437">
        <f>SUM($J$55:FL55)/'Summary&amp;Assumptions'!$G$25</f>
        <v>1</v>
      </c>
      <c r="FM56" s="437">
        <f>SUM($J$55:FM55)/'Summary&amp;Assumptions'!$G$25</f>
        <v>1</v>
      </c>
      <c r="FN56" s="437">
        <f>SUM($J$55:FN55)/'Summary&amp;Assumptions'!$G$25</f>
        <v>1</v>
      </c>
      <c r="FO56" s="437">
        <f>SUM($J$55:FO55)/'Summary&amp;Assumptions'!$G$25</f>
        <v>1</v>
      </c>
      <c r="FP56" s="437">
        <f>SUM($J$55:FP55)/'Summary&amp;Assumptions'!$G$25</f>
        <v>1</v>
      </c>
      <c r="FQ56" s="438">
        <f>SUM($J$55:FQ55)/'Summary&amp;Assumptions'!$G$25</f>
        <v>1</v>
      </c>
      <c r="FR56" s="238"/>
      <c r="FS56" s="238"/>
      <c r="FT56" s="238"/>
      <c r="FU56" s="9"/>
    </row>
    <row r="57" spans="1:195" s="16" customFormat="1" x14ac:dyDescent="0.2">
      <c r="A57" s="9"/>
      <c r="B57" s="133"/>
      <c r="C57" s="95"/>
      <c r="D57" s="95"/>
      <c r="E57" s="95"/>
      <c r="F57" s="95"/>
      <c r="G57" s="95"/>
      <c r="H57" s="95"/>
      <c r="I57" s="95"/>
      <c r="U57" s="187"/>
      <c r="V57" s="188"/>
      <c r="W57" s="439"/>
      <c r="X57" s="188"/>
      <c r="Y57" s="188"/>
      <c r="Z57" s="188"/>
      <c r="FQ57" s="208"/>
      <c r="FR57" s="191"/>
      <c r="FS57" s="191"/>
      <c r="FT57" s="191"/>
      <c r="FU57" s="9"/>
    </row>
    <row r="58" spans="1:195" s="16" customFormat="1" x14ac:dyDescent="0.2">
      <c r="A58" s="9"/>
      <c r="B58" s="205" t="s">
        <v>2</v>
      </c>
      <c r="C58" s="95"/>
      <c r="D58" s="95"/>
      <c r="E58" s="95"/>
      <c r="F58" s="95"/>
      <c r="G58" s="95"/>
      <c r="H58" s="95"/>
      <c r="I58" s="95"/>
      <c r="U58" s="187"/>
      <c r="V58" s="188"/>
      <c r="W58" s="439"/>
      <c r="X58" s="188"/>
      <c r="Y58" s="188"/>
      <c r="Z58" s="188"/>
      <c r="FQ58" s="208"/>
      <c r="FR58" s="191"/>
      <c r="FS58" s="191"/>
      <c r="FT58" s="191"/>
      <c r="FU58" s="9"/>
    </row>
    <row r="59" spans="1:195" s="16" customFormat="1" x14ac:dyDescent="0.2">
      <c r="A59" s="9"/>
      <c r="B59" s="133"/>
      <c r="C59" s="272"/>
      <c r="D59" s="272"/>
      <c r="E59" s="272"/>
      <c r="F59" s="272"/>
      <c r="G59" s="272"/>
      <c r="H59" s="440"/>
      <c r="I59" s="272"/>
      <c r="U59" s="187"/>
      <c r="V59" s="188"/>
      <c r="W59" s="439"/>
      <c r="X59" s="188"/>
      <c r="Y59" s="188"/>
      <c r="Z59" s="188"/>
      <c r="FQ59" s="208"/>
      <c r="FR59" s="239"/>
      <c r="FS59" s="239"/>
      <c r="FT59" s="239"/>
      <c r="FU59" s="9"/>
    </row>
    <row r="60" spans="1:195" s="16" customFormat="1" x14ac:dyDescent="0.2">
      <c r="A60" s="9"/>
      <c r="B60" s="160" t="s">
        <v>254</v>
      </c>
      <c r="C60" s="441"/>
      <c r="D60" s="441"/>
      <c r="E60" s="441"/>
      <c r="F60" s="441"/>
      <c r="G60" s="441"/>
      <c r="H60" s="441"/>
      <c r="I60" s="441"/>
      <c r="FQ60" s="208"/>
      <c r="FR60" s="191"/>
      <c r="FS60" s="191"/>
      <c r="FT60" s="191"/>
      <c r="FU60" s="9"/>
    </row>
    <row r="61" spans="1:195" s="16" customFormat="1" x14ac:dyDescent="0.2">
      <c r="A61" s="9"/>
      <c r="B61" s="442" t="s">
        <v>257</v>
      </c>
      <c r="FQ61" s="208"/>
      <c r="FR61" s="9"/>
      <c r="FS61" s="9"/>
      <c r="FT61" s="9"/>
      <c r="FU61" s="9"/>
    </row>
    <row r="62" spans="1:195" s="16" customFormat="1" x14ac:dyDescent="0.2">
      <c r="A62" s="9"/>
      <c r="B62" s="199" t="str">
        <f>+'Summary&amp;Assumptions'!F19</f>
        <v>Studio</v>
      </c>
      <c r="J62" s="95">
        <f>+(J$47&lt;=EDATE('Summary&amp;Assumptions'!$D$19,12))*(('Summary&amp;Assumptions'!$H19*'Summary&amp;Assumptions'!$G19*J$56)*(1+'Summary&amp;Assumptions'!$J$29)^(J$50-1))</f>
        <v>0</v>
      </c>
      <c r="K62" s="95">
        <f>+(K$47&lt;=EDATE('Summary&amp;Assumptions'!$D$19,12))*(('Summary&amp;Assumptions'!$H19*'Summary&amp;Assumptions'!$G19*K$56)*(1+'Summary&amp;Assumptions'!$J$29)^(K$50-1))</f>
        <v>0</v>
      </c>
      <c r="L62" s="95">
        <f>+(L$47&lt;=EDATE('Summary&amp;Assumptions'!$D$19,12))*(('Summary&amp;Assumptions'!$H19*'Summary&amp;Assumptions'!$G19*L$56)*(1+'Summary&amp;Assumptions'!$J$29)^(L$50-1))</f>
        <v>0</v>
      </c>
      <c r="M62" s="95">
        <f>+(M$47&lt;=EDATE('Summary&amp;Assumptions'!$D$19,12))*(('Summary&amp;Assumptions'!$H19*'Summary&amp;Assumptions'!$G19*M$56)*(1+'Summary&amp;Assumptions'!$J$29)^(M$50-1))</f>
        <v>0</v>
      </c>
      <c r="N62" s="95">
        <f>+(N$47&lt;=EDATE('Summary&amp;Assumptions'!$D$19,12))*(('Summary&amp;Assumptions'!$H19*'Summary&amp;Assumptions'!$G19*N$56)*(1+'Summary&amp;Assumptions'!$J$29)^(N$50-1))</f>
        <v>0</v>
      </c>
      <c r="O62" s="95">
        <f>+(O$47&lt;=EDATE('Summary&amp;Assumptions'!$D$19,12))*(('Summary&amp;Assumptions'!$H19*'Summary&amp;Assumptions'!$G19*O$56)*(1+'Summary&amp;Assumptions'!$J$29)^(O$50-1))</f>
        <v>0</v>
      </c>
      <c r="P62" s="95">
        <f>+(P$47&lt;=EDATE('Summary&amp;Assumptions'!$D$19,12))*(('Summary&amp;Assumptions'!$H19*'Summary&amp;Assumptions'!$G19*P$56)*(1+'Summary&amp;Assumptions'!$J$29)^(P$50-1))</f>
        <v>0</v>
      </c>
      <c r="Q62" s="95">
        <f>+(Q$47&lt;=EDATE('Summary&amp;Assumptions'!$D$19,12))*(('Summary&amp;Assumptions'!$H19*'Summary&amp;Assumptions'!$G19*Q$56)*(1+'Summary&amp;Assumptions'!$J$29)^(Q$50-1))</f>
        <v>0</v>
      </c>
      <c r="R62" s="95">
        <f>+(R$47&lt;=EDATE('Summary&amp;Assumptions'!$D$19,12))*(('Summary&amp;Assumptions'!$H19*'Summary&amp;Assumptions'!$G19*R$56)*(1+'Summary&amp;Assumptions'!$J$29)^(R$50-1))</f>
        <v>0</v>
      </c>
      <c r="S62" s="95">
        <f>+(S$47&lt;=EDATE('Summary&amp;Assumptions'!$D$19,12))*(('Summary&amp;Assumptions'!$H19*'Summary&amp;Assumptions'!$G19*S$56)*(1+'Summary&amp;Assumptions'!$J$29)^(S$50-1))</f>
        <v>0</v>
      </c>
      <c r="T62" s="95">
        <f>+(T$47&lt;=EDATE('Summary&amp;Assumptions'!$D$19,12))*(('Summary&amp;Assumptions'!$H19*'Summary&amp;Assumptions'!$G19*T$56)*(1+'Summary&amp;Assumptions'!$J$29)^(T$50-1))</f>
        <v>52500</v>
      </c>
      <c r="U62" s="95">
        <f>+(U$47&lt;=EDATE('Summary&amp;Assumptions'!$D$19,12))*(('Summary&amp;Assumptions'!$H19*'Summary&amp;Assumptions'!$G19*U$56)*(1+'Summary&amp;Assumptions'!$J$29)^(U$50-1))</f>
        <v>59500</v>
      </c>
      <c r="V62" s="95">
        <f>+(V$47&lt;=EDATE('Summary&amp;Assumptions'!$D$19,12))*(('Summary&amp;Assumptions'!$H19*'Summary&amp;Assumptions'!$G19*V$56)*(1+'Summary&amp;Assumptions'!$J$29)^(V$50-1))</f>
        <v>66500</v>
      </c>
      <c r="W62" s="95">
        <f>+(W$47&lt;=EDATE('Summary&amp;Assumptions'!$D$19,12))*(('Summary&amp;Assumptions'!$H19*'Summary&amp;Assumptions'!$G19*W$56)*(1+'Summary&amp;Assumptions'!$J$29)^(W$50-1))</f>
        <v>73500</v>
      </c>
      <c r="X62" s="95">
        <f>+(X$47&lt;=EDATE('Summary&amp;Assumptions'!$D$19,12))*(('Summary&amp;Assumptions'!$H19*'Summary&amp;Assumptions'!$G19*X$56)*(1+'Summary&amp;Assumptions'!$J$29)^(X$50-1))</f>
        <v>80500</v>
      </c>
      <c r="Y62" s="95">
        <f>+(Y$47&lt;=EDATE('Summary&amp;Assumptions'!$D$19,12))*(('Summary&amp;Assumptions'!$H19*'Summary&amp;Assumptions'!$G19*Y$56)*(1+'Summary&amp;Assumptions'!$J$29)^(Y$50-1))</f>
        <v>87500</v>
      </c>
      <c r="Z62" s="95">
        <f>+(Z$47&lt;=EDATE('Summary&amp;Assumptions'!$D$19,12))*(('Summary&amp;Assumptions'!$H19*'Summary&amp;Assumptions'!$G19*Z$56)*(1+'Summary&amp;Assumptions'!$J$29)^(Z$50-1))</f>
        <v>94500</v>
      </c>
      <c r="AA62" s="95">
        <f>+(AA$47&lt;=EDATE('Summary&amp;Assumptions'!$D$19,12))*(('Summary&amp;Assumptions'!$H19*'Summary&amp;Assumptions'!$G19*AA$56)*(1+'Summary&amp;Assumptions'!$J$29)^(AA$50-1))</f>
        <v>101500</v>
      </c>
      <c r="AB62" s="95">
        <f>+(AB$47&lt;=EDATE('Summary&amp;Assumptions'!$D$19,12))*(('Summary&amp;Assumptions'!$H19*'Summary&amp;Assumptions'!$G19*AB$56)*(1+'Summary&amp;Assumptions'!$J$29)^(AB$50-1))</f>
        <v>105000</v>
      </c>
      <c r="AC62" s="95">
        <f>+(AC$47&lt;=EDATE('Summary&amp;Assumptions'!$D$19,12))*(('Summary&amp;Assumptions'!$H19*'Summary&amp;Assumptions'!$G19*AC$56)*(1+'Summary&amp;Assumptions'!$J$29)^(AC$50-1))</f>
        <v>105000</v>
      </c>
      <c r="AD62" s="95">
        <f>+(AD$47&lt;=EDATE('Summary&amp;Assumptions'!$D$19,12))*(('Summary&amp;Assumptions'!$H19*'Summary&amp;Assumptions'!$G19*AD$56)*(1+'Summary&amp;Assumptions'!$J$29)^(AD$50-1))</f>
        <v>105000</v>
      </c>
      <c r="AE62" s="95">
        <f>+(AE$47&lt;=EDATE('Summary&amp;Assumptions'!$D$19,12))*(('Summary&amp;Assumptions'!$H19*'Summary&amp;Assumptions'!$G19*AE$56)*(1+'Summary&amp;Assumptions'!$J$29)^(AE$50-1))</f>
        <v>105000</v>
      </c>
      <c r="AF62" s="95">
        <f>+(AF$47&lt;=EDATE('Summary&amp;Assumptions'!$D$19,12))*(('Summary&amp;Assumptions'!$H19*'Summary&amp;Assumptions'!$G19*AF$56)*(1+'Summary&amp;Assumptions'!$J$29)^(AF$50-1))</f>
        <v>108150</v>
      </c>
      <c r="AG62" s="95">
        <f>+(AG$47&lt;=EDATE('Summary&amp;Assumptions'!$D$19,12))*(('Summary&amp;Assumptions'!$H19*'Summary&amp;Assumptions'!$G19*AG$56)*(1+'Summary&amp;Assumptions'!$J$29)^(AG$50-1))</f>
        <v>108150</v>
      </c>
      <c r="AH62" s="95">
        <f>+(AH$47&lt;=EDATE('Summary&amp;Assumptions'!$D$19,12))*(('Summary&amp;Assumptions'!$H19*'Summary&amp;Assumptions'!$G19*AH$56)*(1+'Summary&amp;Assumptions'!$J$29)^(AH$50-1))</f>
        <v>108150</v>
      </c>
      <c r="AI62" s="95">
        <f>+(AI$47&lt;=EDATE('Summary&amp;Assumptions'!$D$19,12))*(('Summary&amp;Assumptions'!$H19*'Summary&amp;Assumptions'!$G19*AI$56)*(1+'Summary&amp;Assumptions'!$J$29)^(AI$50-1))</f>
        <v>108150</v>
      </c>
      <c r="AJ62" s="95">
        <f>+(AJ$47&lt;=EDATE('Summary&amp;Assumptions'!$D$19,12))*(('Summary&amp;Assumptions'!$H19*'Summary&amp;Assumptions'!$G19*AJ$56)*(1+'Summary&amp;Assumptions'!$J$29)^(AJ$50-1))</f>
        <v>108150</v>
      </c>
      <c r="AK62" s="95">
        <f>+(AK$47&lt;=EDATE('Summary&amp;Assumptions'!$D$19,12))*(('Summary&amp;Assumptions'!$H19*'Summary&amp;Assumptions'!$G19*AK$56)*(1+'Summary&amp;Assumptions'!$J$29)^(AK$50-1))</f>
        <v>108150</v>
      </c>
      <c r="AL62" s="95">
        <f>+(AL$47&lt;=EDATE('Summary&amp;Assumptions'!$D$19,12))*(('Summary&amp;Assumptions'!$H19*'Summary&amp;Assumptions'!$G19*AL$56)*(1+'Summary&amp;Assumptions'!$J$29)^(AL$50-1))</f>
        <v>108150</v>
      </c>
      <c r="AM62" s="95">
        <f>+(AM$47&lt;=EDATE('Summary&amp;Assumptions'!$D$19,12))*(('Summary&amp;Assumptions'!$H19*'Summary&amp;Assumptions'!$G19*AM$56)*(1+'Summary&amp;Assumptions'!$J$29)^(AM$50-1))</f>
        <v>108150</v>
      </c>
      <c r="AN62" s="95">
        <f>+(AN$47&lt;=EDATE('Summary&amp;Assumptions'!$D$19,12))*(('Summary&amp;Assumptions'!$H19*'Summary&amp;Assumptions'!$G19*AN$56)*(1+'Summary&amp;Assumptions'!$J$29)^(AN$50-1))</f>
        <v>108150</v>
      </c>
      <c r="AO62" s="95">
        <f>+(AO$47&lt;=EDATE('Summary&amp;Assumptions'!$D$19,12))*(('Summary&amp;Assumptions'!$H19*'Summary&amp;Assumptions'!$G19*AO$56)*(1+'Summary&amp;Assumptions'!$J$29)^(AO$50-1))</f>
        <v>108150</v>
      </c>
      <c r="AP62" s="95">
        <f>+(AP$47&lt;=EDATE('Summary&amp;Assumptions'!$D$19,12))*(('Summary&amp;Assumptions'!$H19*'Summary&amp;Assumptions'!$G19*AP$56)*(1+'Summary&amp;Assumptions'!$J$29)^(AP$50-1))</f>
        <v>108150</v>
      </c>
      <c r="AQ62" s="95">
        <f>+(AQ$47&lt;=EDATE('Summary&amp;Assumptions'!$D$19,12))*(('Summary&amp;Assumptions'!$H19*'Summary&amp;Assumptions'!$G19*AQ$56)*(1+'Summary&amp;Assumptions'!$J$29)^(AQ$50-1))</f>
        <v>108150</v>
      </c>
      <c r="AR62" s="95">
        <f>+(AR$47&lt;=EDATE('Summary&amp;Assumptions'!$D$19,12))*(('Summary&amp;Assumptions'!$H19*'Summary&amp;Assumptions'!$G19*AR$56)*(1+'Summary&amp;Assumptions'!$J$29)^(AR$50-1))</f>
        <v>111394.5</v>
      </c>
      <c r="AS62" s="95">
        <f>+(AS$47&lt;=EDATE('Summary&amp;Assumptions'!$D$19,12))*(('Summary&amp;Assumptions'!$H19*'Summary&amp;Assumptions'!$G19*AS$56)*(1+'Summary&amp;Assumptions'!$J$29)^(AS$50-1))</f>
        <v>111394.5</v>
      </c>
      <c r="AT62" s="95">
        <f>+(AT$47&lt;=EDATE('Summary&amp;Assumptions'!$D$19,12))*(('Summary&amp;Assumptions'!$H19*'Summary&amp;Assumptions'!$G19*AT$56)*(1+'Summary&amp;Assumptions'!$J$29)^(AT$50-1))</f>
        <v>111394.5</v>
      </c>
      <c r="AU62" s="95">
        <f>+(AU$47&lt;=EDATE('Summary&amp;Assumptions'!$D$19,12))*(('Summary&amp;Assumptions'!$H19*'Summary&amp;Assumptions'!$G19*AU$56)*(1+'Summary&amp;Assumptions'!$J$29)^(AU$50-1))</f>
        <v>111394.5</v>
      </c>
      <c r="AV62" s="95">
        <f>+(AV$47&lt;=EDATE('Summary&amp;Assumptions'!$D$19,12))*(('Summary&amp;Assumptions'!$H19*'Summary&amp;Assumptions'!$G19*AV$56)*(1+'Summary&amp;Assumptions'!$J$29)^(AV$50-1))</f>
        <v>111394.5</v>
      </c>
      <c r="AW62" s="95">
        <f>+(AW$47&lt;=EDATE('Summary&amp;Assumptions'!$D$19,12))*(('Summary&amp;Assumptions'!$H19*'Summary&amp;Assumptions'!$G19*AW$56)*(1+'Summary&amp;Assumptions'!$J$29)^(AW$50-1))</f>
        <v>111394.5</v>
      </c>
      <c r="AX62" s="95">
        <f>+(AX$47&lt;=EDATE('Summary&amp;Assumptions'!$D$19,12))*(('Summary&amp;Assumptions'!$H19*'Summary&amp;Assumptions'!$G19*AX$56)*(1+'Summary&amp;Assumptions'!$J$29)^(AX$50-1))</f>
        <v>111394.5</v>
      </c>
      <c r="AY62" s="95">
        <f>+(AY$47&lt;=EDATE('Summary&amp;Assumptions'!$D$19,12))*(('Summary&amp;Assumptions'!$H19*'Summary&amp;Assumptions'!$G19*AY$56)*(1+'Summary&amp;Assumptions'!$J$29)^(AY$50-1))</f>
        <v>111394.5</v>
      </c>
      <c r="AZ62" s="95">
        <f>+(AZ$47&lt;=EDATE('Summary&amp;Assumptions'!$D$19,12))*(('Summary&amp;Assumptions'!$H19*'Summary&amp;Assumptions'!$G19*AZ$56)*(1+'Summary&amp;Assumptions'!$J$29)^(AZ$50-1))</f>
        <v>111394.5</v>
      </c>
      <c r="BA62" s="95">
        <f>+(BA$47&lt;=EDATE('Summary&amp;Assumptions'!$D$19,12))*(('Summary&amp;Assumptions'!$H19*'Summary&amp;Assumptions'!$G19*BA$56)*(1+'Summary&amp;Assumptions'!$J$29)^(BA$50-1))</f>
        <v>111394.5</v>
      </c>
      <c r="BB62" s="95">
        <f>+(BB$47&lt;=EDATE('Summary&amp;Assumptions'!$D$19,12))*(('Summary&amp;Assumptions'!$H19*'Summary&amp;Assumptions'!$G19*BB$56)*(1+'Summary&amp;Assumptions'!$J$29)^(BB$50-1))</f>
        <v>111394.5</v>
      </c>
      <c r="BC62" s="95">
        <f>+(BC$47&lt;=EDATE('Summary&amp;Assumptions'!$D$19,12))*(('Summary&amp;Assumptions'!$H19*'Summary&amp;Assumptions'!$G19*BC$56)*(1+'Summary&amp;Assumptions'!$J$29)^(BC$50-1))</f>
        <v>111394.5</v>
      </c>
      <c r="BD62" s="95">
        <f>+(BD$47&lt;=EDATE('Summary&amp;Assumptions'!$D$19,12))*(('Summary&amp;Assumptions'!$H19*'Summary&amp;Assumptions'!$G19*BD$56)*(1+'Summary&amp;Assumptions'!$J$29)^(BD$50-1))</f>
        <v>114736.33500000001</v>
      </c>
      <c r="BE62" s="95">
        <f>+(BE$47&lt;=EDATE('Summary&amp;Assumptions'!$D$19,12))*(('Summary&amp;Assumptions'!$H19*'Summary&amp;Assumptions'!$G19*BE$56)*(1+'Summary&amp;Assumptions'!$J$29)^(BE$50-1))</f>
        <v>114736.33500000001</v>
      </c>
      <c r="BF62" s="95">
        <f>+(BF$47&lt;=EDATE('Summary&amp;Assumptions'!$D$19,12))*(('Summary&amp;Assumptions'!$H19*'Summary&amp;Assumptions'!$G19*BF$56)*(1+'Summary&amp;Assumptions'!$J$29)^(BF$50-1))</f>
        <v>114736.33500000001</v>
      </c>
      <c r="BG62" s="95">
        <f>+(BG$47&lt;=EDATE('Summary&amp;Assumptions'!$D$19,12))*(('Summary&amp;Assumptions'!$H19*'Summary&amp;Assumptions'!$G19*BG$56)*(1+'Summary&amp;Assumptions'!$J$29)^(BG$50-1))</f>
        <v>114736.33500000001</v>
      </c>
      <c r="BH62" s="95">
        <f>+(BH$47&lt;=EDATE('Summary&amp;Assumptions'!$D$19,12))*(('Summary&amp;Assumptions'!$H19*'Summary&amp;Assumptions'!$G19*BH$56)*(1+'Summary&amp;Assumptions'!$J$29)^(BH$50-1))</f>
        <v>114736.33500000001</v>
      </c>
      <c r="BI62" s="95">
        <f>+(BI$47&lt;=EDATE('Summary&amp;Assumptions'!$D$19,12))*(('Summary&amp;Assumptions'!$H19*'Summary&amp;Assumptions'!$G19*BI$56)*(1+'Summary&amp;Assumptions'!$J$29)^(BI$50-1))</f>
        <v>114736.33500000001</v>
      </c>
      <c r="BJ62" s="95">
        <f>+(BJ$47&lt;=EDATE('Summary&amp;Assumptions'!$D$19,12))*(('Summary&amp;Assumptions'!$H19*'Summary&amp;Assumptions'!$G19*BJ$56)*(1+'Summary&amp;Assumptions'!$J$29)^(BJ$50-1))</f>
        <v>114736.33500000001</v>
      </c>
      <c r="BK62" s="95">
        <f>+(BK$47&lt;=EDATE('Summary&amp;Assumptions'!$D$19,12))*(('Summary&amp;Assumptions'!$H19*'Summary&amp;Assumptions'!$G19*BK$56)*(1+'Summary&amp;Assumptions'!$J$29)^(BK$50-1))</f>
        <v>114736.33500000001</v>
      </c>
      <c r="BL62" s="95">
        <f>+(BL$47&lt;=EDATE('Summary&amp;Assumptions'!$D$19,12))*(('Summary&amp;Assumptions'!$H19*'Summary&amp;Assumptions'!$G19*BL$56)*(1+'Summary&amp;Assumptions'!$J$29)^(BL$50-1))</f>
        <v>114736.33500000001</v>
      </c>
      <c r="BM62" s="95">
        <f>+(BM$47&lt;=EDATE('Summary&amp;Assumptions'!$D$19,12))*(('Summary&amp;Assumptions'!$H19*'Summary&amp;Assumptions'!$G19*BM$56)*(1+'Summary&amp;Assumptions'!$J$29)^(BM$50-1))</f>
        <v>114736.33500000001</v>
      </c>
      <c r="BN62" s="95">
        <f>+(BN$47&lt;=EDATE('Summary&amp;Assumptions'!$D$19,12))*(('Summary&amp;Assumptions'!$H19*'Summary&amp;Assumptions'!$G19*BN$56)*(1+'Summary&amp;Assumptions'!$J$29)^(BN$50-1))</f>
        <v>114736.33500000001</v>
      </c>
      <c r="BO62" s="95">
        <f>+(BO$47&lt;=EDATE('Summary&amp;Assumptions'!$D$19,12))*(('Summary&amp;Assumptions'!$H19*'Summary&amp;Assumptions'!$G19*BO$56)*(1+'Summary&amp;Assumptions'!$J$29)^(BO$50-1))</f>
        <v>114736.33500000001</v>
      </c>
      <c r="BP62" s="95">
        <f>+(BP$47&lt;=EDATE('Summary&amp;Assumptions'!$D$19,12))*(('Summary&amp;Assumptions'!$H19*'Summary&amp;Assumptions'!$G19*BP$56)*(1+'Summary&amp;Assumptions'!$J$29)^(BP$50-1))</f>
        <v>118178.42504999999</v>
      </c>
      <c r="BQ62" s="95">
        <f>+(BQ$47&lt;=EDATE('Summary&amp;Assumptions'!$D$19,12))*(('Summary&amp;Assumptions'!$H19*'Summary&amp;Assumptions'!$G19*BQ$56)*(1+'Summary&amp;Assumptions'!$J$29)^(BQ$50-1))</f>
        <v>118178.42504999999</v>
      </c>
      <c r="BR62" s="95">
        <f>+(BR$47&lt;=EDATE('Summary&amp;Assumptions'!$D$19,12))*(('Summary&amp;Assumptions'!$H19*'Summary&amp;Assumptions'!$G19*BR$56)*(1+'Summary&amp;Assumptions'!$J$29)^(BR$50-1))</f>
        <v>118178.42504999999</v>
      </c>
      <c r="BS62" s="95">
        <f>+(BS$47&lt;=EDATE('Summary&amp;Assumptions'!$D$19,12))*(('Summary&amp;Assumptions'!$H19*'Summary&amp;Assumptions'!$G19*BS$56)*(1+'Summary&amp;Assumptions'!$J$29)^(BS$50-1))</f>
        <v>118178.42504999999</v>
      </c>
      <c r="BT62" s="95">
        <f>+(BT$47&lt;=EDATE('Summary&amp;Assumptions'!$D$19,12))*(('Summary&amp;Assumptions'!$H19*'Summary&amp;Assumptions'!$G19*BT$56)*(1+'Summary&amp;Assumptions'!$J$29)^(BT$50-1))</f>
        <v>118178.42504999999</v>
      </c>
      <c r="BU62" s="95">
        <f>+(BU$47&lt;=EDATE('Summary&amp;Assumptions'!$D$19,12))*(('Summary&amp;Assumptions'!$H19*'Summary&amp;Assumptions'!$G19*BU$56)*(1+'Summary&amp;Assumptions'!$J$29)^(BU$50-1))</f>
        <v>118178.42504999999</v>
      </c>
      <c r="BV62" s="95">
        <f>+(BV$47&lt;=EDATE('Summary&amp;Assumptions'!$D$19,12))*(('Summary&amp;Assumptions'!$H19*'Summary&amp;Assumptions'!$G19*BV$56)*(1+'Summary&amp;Assumptions'!$J$29)^(BV$50-1))</f>
        <v>118178.42504999999</v>
      </c>
      <c r="BW62" s="95">
        <f>+(BW$47&lt;=EDATE('Summary&amp;Assumptions'!$D$19,12))*(('Summary&amp;Assumptions'!$H19*'Summary&amp;Assumptions'!$G19*BW$56)*(1+'Summary&amp;Assumptions'!$J$29)^(BW$50-1))</f>
        <v>118178.42504999999</v>
      </c>
      <c r="BX62" s="95">
        <f>+(BX$47&lt;=EDATE('Summary&amp;Assumptions'!$D$19,12))*(('Summary&amp;Assumptions'!$H19*'Summary&amp;Assumptions'!$G19*BX$56)*(1+'Summary&amp;Assumptions'!$J$29)^(BX$50-1))</f>
        <v>118178.42504999999</v>
      </c>
      <c r="BY62" s="95">
        <f>+(BY$47&lt;=EDATE('Summary&amp;Assumptions'!$D$19,12))*(('Summary&amp;Assumptions'!$H19*'Summary&amp;Assumptions'!$G19*BY$56)*(1+'Summary&amp;Assumptions'!$J$29)^(BY$50-1))</f>
        <v>118178.42504999999</v>
      </c>
      <c r="BZ62" s="95">
        <f>+(BZ$47&lt;=EDATE('Summary&amp;Assumptions'!$D$19,12))*(('Summary&amp;Assumptions'!$H19*'Summary&amp;Assumptions'!$G19*BZ$56)*(1+'Summary&amp;Assumptions'!$J$29)^(BZ$50-1))</f>
        <v>118178.42504999999</v>
      </c>
      <c r="CA62" s="95">
        <f>+(CA$47&lt;=EDATE('Summary&amp;Assumptions'!$D$19,12))*(('Summary&amp;Assumptions'!$H19*'Summary&amp;Assumptions'!$G19*CA$56)*(1+'Summary&amp;Assumptions'!$J$29)^(CA$50-1))</f>
        <v>118178.42504999999</v>
      </c>
      <c r="CB62" s="95">
        <f>+(CB$47&lt;=EDATE('Summary&amp;Assumptions'!$D$19,12))*(('Summary&amp;Assumptions'!$H19*'Summary&amp;Assumptions'!$G19*CB$56)*(1+'Summary&amp;Assumptions'!$J$29)^(CB$50-1))</f>
        <v>121723.77780149998</v>
      </c>
      <c r="CC62" s="95">
        <f>+(CC$47&lt;=EDATE('Summary&amp;Assumptions'!$D$19,12))*(('Summary&amp;Assumptions'!$H19*'Summary&amp;Assumptions'!$G19*CC$56)*(1+'Summary&amp;Assumptions'!$J$29)^(CC$50-1))</f>
        <v>121723.77780149998</v>
      </c>
      <c r="CD62" s="95">
        <f>+(CD$47&lt;=EDATE('Summary&amp;Assumptions'!$D$19,12))*(('Summary&amp;Assumptions'!$H19*'Summary&amp;Assumptions'!$G19*CD$56)*(1+'Summary&amp;Assumptions'!$J$29)^(CD$50-1))</f>
        <v>121723.77780149998</v>
      </c>
      <c r="CE62" s="95">
        <f>+(CE$47&lt;=EDATE('Summary&amp;Assumptions'!$D$19,12))*(('Summary&amp;Assumptions'!$H19*'Summary&amp;Assumptions'!$G19*CE$56)*(1+'Summary&amp;Assumptions'!$J$29)^(CE$50-1))</f>
        <v>121723.77780149998</v>
      </c>
      <c r="CF62" s="95">
        <f>+(CF$47&lt;=EDATE('Summary&amp;Assumptions'!$D$19,12))*(('Summary&amp;Assumptions'!$H19*'Summary&amp;Assumptions'!$G19*CF$56)*(1+'Summary&amp;Assumptions'!$J$29)^(CF$50-1))</f>
        <v>121723.77780149998</v>
      </c>
      <c r="CG62" s="95">
        <f>+(CG$47&lt;=EDATE('Summary&amp;Assumptions'!$D$19,12))*(('Summary&amp;Assumptions'!$H19*'Summary&amp;Assumptions'!$G19*CG$56)*(1+'Summary&amp;Assumptions'!$J$29)^(CG$50-1))</f>
        <v>121723.77780149998</v>
      </c>
      <c r="CH62" s="95">
        <f>+(CH$47&lt;=EDATE('Summary&amp;Assumptions'!$D$19,12))*(('Summary&amp;Assumptions'!$H19*'Summary&amp;Assumptions'!$G19*CH$56)*(1+'Summary&amp;Assumptions'!$J$29)^(CH$50-1))</f>
        <v>121723.77780149998</v>
      </c>
      <c r="CI62" s="95">
        <f>+(CI$47&lt;=EDATE('Summary&amp;Assumptions'!$D$19,12))*(('Summary&amp;Assumptions'!$H19*'Summary&amp;Assumptions'!$G19*CI$56)*(1+'Summary&amp;Assumptions'!$J$29)^(CI$50-1))</f>
        <v>121723.77780149998</v>
      </c>
      <c r="CJ62" s="95">
        <f>+(CJ$47&lt;=EDATE('Summary&amp;Assumptions'!$D$19,12))*(('Summary&amp;Assumptions'!$H19*'Summary&amp;Assumptions'!$G19*CJ$56)*(1+'Summary&amp;Assumptions'!$J$29)^(CJ$50-1))</f>
        <v>121723.77780149998</v>
      </c>
      <c r="CK62" s="95">
        <f>+(CK$47&lt;=EDATE('Summary&amp;Assumptions'!$D$19,12))*(('Summary&amp;Assumptions'!$H19*'Summary&amp;Assumptions'!$G19*CK$56)*(1+'Summary&amp;Assumptions'!$J$29)^(CK$50-1))</f>
        <v>121723.77780149998</v>
      </c>
      <c r="CL62" s="95">
        <f>+(CL$47&lt;=EDATE('Summary&amp;Assumptions'!$D$19,12))*(('Summary&amp;Assumptions'!$H19*'Summary&amp;Assumptions'!$G19*CL$56)*(1+'Summary&amp;Assumptions'!$J$29)^(CL$50-1))</f>
        <v>121723.77780149998</v>
      </c>
      <c r="CM62" s="95">
        <f>+(CM$47&lt;=EDATE('Summary&amp;Assumptions'!$D$19,12))*(('Summary&amp;Assumptions'!$H19*'Summary&amp;Assumptions'!$G19*CM$56)*(1+'Summary&amp;Assumptions'!$J$29)^(CM$50-1))</f>
        <v>121723.77780149998</v>
      </c>
      <c r="CN62" s="95">
        <f>+(CN$47&lt;=EDATE('Summary&amp;Assumptions'!$D$19,12))*(('Summary&amp;Assumptions'!$H19*'Summary&amp;Assumptions'!$G19*CN$56)*(1+'Summary&amp;Assumptions'!$J$29)^(CN$50-1))</f>
        <v>125375.49113554499</v>
      </c>
      <c r="CO62" s="95">
        <f>+(CO$47&lt;=EDATE('Summary&amp;Assumptions'!$D$19,12))*(('Summary&amp;Assumptions'!$H19*'Summary&amp;Assumptions'!$G19*CO$56)*(1+'Summary&amp;Assumptions'!$J$29)^(CO$50-1))</f>
        <v>125375.49113554499</v>
      </c>
      <c r="CP62" s="95">
        <f>+(CP$47&lt;=EDATE('Summary&amp;Assumptions'!$D$19,12))*(('Summary&amp;Assumptions'!$H19*'Summary&amp;Assumptions'!$G19*CP$56)*(1+'Summary&amp;Assumptions'!$J$29)^(CP$50-1))</f>
        <v>125375.49113554499</v>
      </c>
      <c r="CQ62" s="95">
        <f>+(CQ$47&lt;=EDATE('Summary&amp;Assumptions'!$D$19,12))*(('Summary&amp;Assumptions'!$H19*'Summary&amp;Assumptions'!$G19*CQ$56)*(1+'Summary&amp;Assumptions'!$J$29)^(CQ$50-1))</f>
        <v>125375.49113554499</v>
      </c>
      <c r="CR62" s="95">
        <f>+(CR$47&lt;=EDATE('Summary&amp;Assumptions'!$D$19,12))*(('Summary&amp;Assumptions'!$H19*'Summary&amp;Assumptions'!$G19*CR$56)*(1+'Summary&amp;Assumptions'!$J$29)^(CR$50-1))</f>
        <v>125375.49113554499</v>
      </c>
      <c r="CS62" s="95">
        <f>+(CS$47&lt;=EDATE('Summary&amp;Assumptions'!$D$19,12))*(('Summary&amp;Assumptions'!$H19*'Summary&amp;Assumptions'!$G19*CS$56)*(1+'Summary&amp;Assumptions'!$J$29)^(CS$50-1))</f>
        <v>125375.49113554499</v>
      </c>
      <c r="CT62" s="95">
        <f>+(CT$47&lt;=EDATE('Summary&amp;Assumptions'!$D$19,12))*(('Summary&amp;Assumptions'!$H19*'Summary&amp;Assumptions'!$G19*CT$56)*(1+'Summary&amp;Assumptions'!$J$29)^(CT$50-1))</f>
        <v>125375.49113554499</v>
      </c>
      <c r="CU62" s="95">
        <f>+(CU$47&lt;=EDATE('Summary&amp;Assumptions'!$D$19,12))*(('Summary&amp;Assumptions'!$H19*'Summary&amp;Assumptions'!$G19*CU$56)*(1+'Summary&amp;Assumptions'!$J$29)^(CU$50-1))</f>
        <v>125375.49113554499</v>
      </c>
      <c r="CV62" s="95">
        <f>+(CV$47&lt;=EDATE('Summary&amp;Assumptions'!$D$19,12))*(('Summary&amp;Assumptions'!$H19*'Summary&amp;Assumptions'!$G19*CV$56)*(1+'Summary&amp;Assumptions'!$J$29)^(CV$50-1))</f>
        <v>125375.49113554499</v>
      </c>
      <c r="CW62" s="95">
        <f>+(CW$47&lt;=EDATE('Summary&amp;Assumptions'!$D$19,12))*(('Summary&amp;Assumptions'!$H19*'Summary&amp;Assumptions'!$G19*CW$56)*(1+'Summary&amp;Assumptions'!$J$29)^(CW$50-1))</f>
        <v>125375.49113554499</v>
      </c>
      <c r="CX62" s="95">
        <f>+(CX$47&lt;=EDATE('Summary&amp;Assumptions'!$D$19,12))*(('Summary&amp;Assumptions'!$H19*'Summary&amp;Assumptions'!$G19*CX$56)*(1+'Summary&amp;Assumptions'!$J$29)^(CX$50-1))</f>
        <v>125375.49113554499</v>
      </c>
      <c r="CY62" s="95">
        <f>+(CY$47&lt;=EDATE('Summary&amp;Assumptions'!$D$19,12))*(('Summary&amp;Assumptions'!$H19*'Summary&amp;Assumptions'!$G19*CY$56)*(1+'Summary&amp;Assumptions'!$J$29)^(CY$50-1))</f>
        <v>125375.49113554499</v>
      </c>
      <c r="CZ62" s="95">
        <f>+(CZ$47&lt;=EDATE('Summary&amp;Assumptions'!$D$19,12))*(('Summary&amp;Assumptions'!$H19*'Summary&amp;Assumptions'!$G19*CZ$56)*(1+'Summary&amp;Assumptions'!$J$29)^(CZ$50-1))</f>
        <v>129136.75586961134</v>
      </c>
      <c r="DA62" s="95">
        <f>+(DA$47&lt;=EDATE('Summary&amp;Assumptions'!$D$19,12))*(('Summary&amp;Assumptions'!$H19*'Summary&amp;Assumptions'!$G19*DA$56)*(1+'Summary&amp;Assumptions'!$J$29)^(DA$50-1))</f>
        <v>129136.75586961134</v>
      </c>
      <c r="DB62" s="95">
        <f>+(DB$47&lt;=EDATE('Summary&amp;Assumptions'!$D$19,12))*(('Summary&amp;Assumptions'!$H19*'Summary&amp;Assumptions'!$G19*DB$56)*(1+'Summary&amp;Assumptions'!$J$29)^(DB$50-1))</f>
        <v>129136.75586961134</v>
      </c>
      <c r="DC62" s="95">
        <f>+(DC$47&lt;=EDATE('Summary&amp;Assumptions'!$D$19,12))*(('Summary&amp;Assumptions'!$H19*'Summary&amp;Assumptions'!$G19*DC$56)*(1+'Summary&amp;Assumptions'!$J$29)^(DC$50-1))</f>
        <v>129136.75586961134</v>
      </c>
      <c r="DD62" s="95">
        <f>+(DD$47&lt;=EDATE('Summary&amp;Assumptions'!$D$19,12))*(('Summary&amp;Assumptions'!$H19*'Summary&amp;Assumptions'!$G19*DD$56)*(1+'Summary&amp;Assumptions'!$J$29)^(DD$50-1))</f>
        <v>129136.75586961134</v>
      </c>
      <c r="DE62" s="95">
        <f>+(DE$47&lt;=EDATE('Summary&amp;Assumptions'!$D$19,12))*(('Summary&amp;Assumptions'!$H19*'Summary&amp;Assumptions'!$G19*DE$56)*(1+'Summary&amp;Assumptions'!$J$29)^(DE$50-1))</f>
        <v>129136.75586961134</v>
      </c>
      <c r="DF62" s="95">
        <f>+(DF$47&lt;=EDATE('Summary&amp;Assumptions'!$D$19,12))*(('Summary&amp;Assumptions'!$H19*'Summary&amp;Assumptions'!$G19*DF$56)*(1+'Summary&amp;Assumptions'!$J$29)^(DF$50-1))</f>
        <v>129136.75586961134</v>
      </c>
      <c r="DG62" s="95">
        <f>+(DG$47&lt;=EDATE('Summary&amp;Assumptions'!$D$19,12))*(('Summary&amp;Assumptions'!$H19*'Summary&amp;Assumptions'!$G19*DG$56)*(1+'Summary&amp;Assumptions'!$J$29)^(DG$50-1))</f>
        <v>129136.75586961134</v>
      </c>
      <c r="DH62" s="95">
        <f>+(DH$47&lt;=EDATE('Summary&amp;Assumptions'!$D$19,12))*(('Summary&amp;Assumptions'!$H19*'Summary&amp;Assumptions'!$G19*DH$56)*(1+'Summary&amp;Assumptions'!$J$29)^(DH$50-1))</f>
        <v>129136.75586961134</v>
      </c>
      <c r="DI62" s="95">
        <f>+(DI$47&lt;=EDATE('Summary&amp;Assumptions'!$D$19,12))*(('Summary&amp;Assumptions'!$H19*'Summary&amp;Assumptions'!$G19*DI$56)*(1+'Summary&amp;Assumptions'!$J$29)^(DI$50-1))</f>
        <v>129136.75586961134</v>
      </c>
      <c r="DJ62" s="95">
        <f>+(DJ$47&lt;=EDATE('Summary&amp;Assumptions'!$D$19,12))*(('Summary&amp;Assumptions'!$H19*'Summary&amp;Assumptions'!$G19*DJ$56)*(1+'Summary&amp;Assumptions'!$J$29)^(DJ$50-1))</f>
        <v>129136.75586961134</v>
      </c>
      <c r="DK62" s="95">
        <f>+(DK$47&lt;=EDATE('Summary&amp;Assumptions'!$D$19,12))*(('Summary&amp;Assumptions'!$H19*'Summary&amp;Assumptions'!$G19*DK$56)*(1+'Summary&amp;Assumptions'!$J$29)^(DK$50-1))</f>
        <v>129136.75586961134</v>
      </c>
      <c r="DL62" s="95">
        <f>+(DL$47&lt;=EDATE('Summary&amp;Assumptions'!$D$19,12))*(('Summary&amp;Assumptions'!$H19*'Summary&amp;Assumptions'!$G19*DL$56)*(1+'Summary&amp;Assumptions'!$J$29)^(DL$50-1))</f>
        <v>133010.85854569968</v>
      </c>
      <c r="DM62" s="95">
        <f>+(DM$47&lt;=EDATE('Summary&amp;Assumptions'!$D$19,12))*(('Summary&amp;Assumptions'!$H19*'Summary&amp;Assumptions'!$G19*DM$56)*(1+'Summary&amp;Assumptions'!$J$29)^(DM$50-1))</f>
        <v>133010.85854569968</v>
      </c>
      <c r="DN62" s="95">
        <f>+(DN$47&lt;=EDATE('Summary&amp;Assumptions'!$D$19,12))*(('Summary&amp;Assumptions'!$H19*'Summary&amp;Assumptions'!$G19*DN$56)*(1+'Summary&amp;Assumptions'!$J$29)^(DN$50-1))</f>
        <v>133010.85854569968</v>
      </c>
      <c r="DO62" s="95">
        <f>+(DO$47&lt;=EDATE('Summary&amp;Assumptions'!$D$19,12))*(('Summary&amp;Assumptions'!$H19*'Summary&amp;Assumptions'!$G19*DO$56)*(1+'Summary&amp;Assumptions'!$J$29)^(DO$50-1))</f>
        <v>133010.85854569968</v>
      </c>
      <c r="DP62" s="95">
        <f>+(DP$47&lt;=EDATE('Summary&amp;Assumptions'!$D$19,12))*(('Summary&amp;Assumptions'!$H19*'Summary&amp;Assumptions'!$G19*DP$56)*(1+'Summary&amp;Assumptions'!$J$29)^(DP$50-1))</f>
        <v>133010.85854569968</v>
      </c>
      <c r="DQ62" s="95">
        <f>+(DQ$47&lt;=EDATE('Summary&amp;Assumptions'!$D$19,12))*(('Summary&amp;Assumptions'!$H19*'Summary&amp;Assumptions'!$G19*DQ$56)*(1+'Summary&amp;Assumptions'!$J$29)^(DQ$50-1))</f>
        <v>133010.85854569968</v>
      </c>
      <c r="DR62" s="95">
        <f>+(DR$47&lt;=EDATE('Summary&amp;Assumptions'!$D$19,12))*(('Summary&amp;Assumptions'!$H19*'Summary&amp;Assumptions'!$G19*DR$56)*(1+'Summary&amp;Assumptions'!$J$29)^(DR$50-1))</f>
        <v>133010.85854569968</v>
      </c>
      <c r="DS62" s="95">
        <f>+(DS$47&lt;=EDATE('Summary&amp;Assumptions'!$D$19,12))*(('Summary&amp;Assumptions'!$H19*'Summary&amp;Assumptions'!$G19*DS$56)*(1+'Summary&amp;Assumptions'!$J$29)^(DS$50-1))</f>
        <v>133010.85854569968</v>
      </c>
      <c r="DT62" s="95">
        <f>+(DT$47&lt;=EDATE('Summary&amp;Assumptions'!$D$19,12))*(('Summary&amp;Assumptions'!$H19*'Summary&amp;Assumptions'!$G19*DT$56)*(1+'Summary&amp;Assumptions'!$J$29)^(DT$50-1))</f>
        <v>133010.85854569968</v>
      </c>
      <c r="DU62" s="95">
        <f>+(DU$47&lt;=EDATE('Summary&amp;Assumptions'!$D$19,12))*(('Summary&amp;Assumptions'!$H19*'Summary&amp;Assumptions'!$G19*DU$56)*(1+'Summary&amp;Assumptions'!$J$29)^(DU$50-1))</f>
        <v>133010.85854569968</v>
      </c>
      <c r="DV62" s="95">
        <f>+(DV$47&lt;=EDATE('Summary&amp;Assumptions'!$D$19,12))*(('Summary&amp;Assumptions'!$H19*'Summary&amp;Assumptions'!$G19*DV$56)*(1+'Summary&amp;Assumptions'!$J$29)^(DV$50-1))</f>
        <v>133010.85854569968</v>
      </c>
      <c r="DW62" s="95">
        <f>+(DW$47&lt;=EDATE('Summary&amp;Assumptions'!$D$19,12))*(('Summary&amp;Assumptions'!$H19*'Summary&amp;Assumptions'!$G19*DW$56)*(1+'Summary&amp;Assumptions'!$J$29)^(DW$50-1))</f>
        <v>133010.85854569968</v>
      </c>
      <c r="DX62" s="95">
        <f>+(DX$47&lt;=EDATE('Summary&amp;Assumptions'!$D$19,12))*(('Summary&amp;Assumptions'!$H19*'Summary&amp;Assumptions'!$G19*DX$56)*(1+'Summary&amp;Assumptions'!$J$29)^(DX$50-1))</f>
        <v>137001.18430207067</v>
      </c>
      <c r="DY62" s="95">
        <f>+(DY$47&lt;=EDATE('Summary&amp;Assumptions'!$D$19,12))*(('Summary&amp;Assumptions'!$H19*'Summary&amp;Assumptions'!$G19*DY$56)*(1+'Summary&amp;Assumptions'!$J$29)^(DY$50-1))</f>
        <v>137001.18430207067</v>
      </c>
      <c r="DZ62" s="95">
        <f>+(DZ$47&lt;=EDATE('Summary&amp;Assumptions'!$D$19,12))*(('Summary&amp;Assumptions'!$H19*'Summary&amp;Assumptions'!$G19*DZ$56)*(1+'Summary&amp;Assumptions'!$J$29)^(DZ$50-1))</f>
        <v>137001.18430207067</v>
      </c>
      <c r="EA62" s="95">
        <f>+(EA$47&lt;=EDATE('Summary&amp;Assumptions'!$D$19,12))*(('Summary&amp;Assumptions'!$H19*'Summary&amp;Assumptions'!$G19*EA$56)*(1+'Summary&amp;Assumptions'!$J$29)^(EA$50-1))</f>
        <v>137001.18430207067</v>
      </c>
      <c r="EB62" s="95">
        <f>+(EB$47&lt;=EDATE('Summary&amp;Assumptions'!$D$19,12))*(('Summary&amp;Assumptions'!$H19*'Summary&amp;Assumptions'!$G19*EB$56)*(1+'Summary&amp;Assumptions'!$J$29)^(EB$50-1))</f>
        <v>137001.18430207067</v>
      </c>
      <c r="EC62" s="95">
        <f>+(EC$47&lt;=EDATE('Summary&amp;Assumptions'!$D$19,12))*(('Summary&amp;Assumptions'!$H19*'Summary&amp;Assumptions'!$G19*EC$56)*(1+'Summary&amp;Assumptions'!$J$29)^(EC$50-1))</f>
        <v>137001.18430207067</v>
      </c>
      <c r="ED62" s="95">
        <f>+(ED$47&lt;=EDATE('Summary&amp;Assumptions'!$D$19,12))*(('Summary&amp;Assumptions'!$H19*'Summary&amp;Assumptions'!$G19*ED$56)*(1+'Summary&amp;Assumptions'!$J$29)^(ED$50-1))</f>
        <v>137001.18430207067</v>
      </c>
      <c r="EE62" s="95">
        <f>+(EE$47&lt;=EDATE('Summary&amp;Assumptions'!$D$19,12))*(('Summary&amp;Assumptions'!$H19*'Summary&amp;Assumptions'!$G19*EE$56)*(1+'Summary&amp;Assumptions'!$J$29)^(EE$50-1))</f>
        <v>137001.18430207067</v>
      </c>
      <c r="EF62" s="95">
        <f>+(EF$47&lt;=EDATE('Summary&amp;Assumptions'!$D$19,12))*(('Summary&amp;Assumptions'!$H19*'Summary&amp;Assumptions'!$G19*EF$56)*(1+'Summary&amp;Assumptions'!$J$29)^(EF$50-1))</f>
        <v>137001.18430207067</v>
      </c>
      <c r="EG62" s="95">
        <f>+(EG$47&lt;=EDATE('Summary&amp;Assumptions'!$D$19,12))*(('Summary&amp;Assumptions'!$H19*'Summary&amp;Assumptions'!$G19*EG$56)*(1+'Summary&amp;Assumptions'!$J$29)^(EG$50-1))</f>
        <v>137001.18430207067</v>
      </c>
      <c r="EH62" s="95">
        <f>+(EH$47&lt;=EDATE('Summary&amp;Assumptions'!$D$19,12))*(('Summary&amp;Assumptions'!$H19*'Summary&amp;Assumptions'!$G19*EH$56)*(1+'Summary&amp;Assumptions'!$J$29)^(EH$50-1))</f>
        <v>137001.18430207067</v>
      </c>
      <c r="EI62" s="95">
        <f>+(EI$47&lt;=EDATE('Summary&amp;Assumptions'!$D$19,12))*(('Summary&amp;Assumptions'!$H19*'Summary&amp;Assumptions'!$G19*EI$56)*(1+'Summary&amp;Assumptions'!$J$29)^(EI$50-1))</f>
        <v>137001.18430207067</v>
      </c>
      <c r="EJ62" s="95">
        <f>+(EJ$47&lt;=EDATE('Summary&amp;Assumptions'!$D$19,12))*(('Summary&amp;Assumptions'!$H19*'Summary&amp;Assumptions'!$G19*EJ$56)*(1+'Summary&amp;Assumptions'!$J$29)^(EJ$50-1))</f>
        <v>141111.2198311328</v>
      </c>
      <c r="EK62" s="95">
        <f>+(EK$47&lt;=EDATE('Summary&amp;Assumptions'!$D$19,12))*(('Summary&amp;Assumptions'!$H19*'Summary&amp;Assumptions'!$G19*EK$56)*(1+'Summary&amp;Assumptions'!$J$29)^(EK$50-1))</f>
        <v>141111.2198311328</v>
      </c>
      <c r="EL62" s="95">
        <f>+(EL$47&lt;=EDATE('Summary&amp;Assumptions'!$D$19,12))*(('Summary&amp;Assumptions'!$H19*'Summary&amp;Assumptions'!$G19*EL$56)*(1+'Summary&amp;Assumptions'!$J$29)^(EL$50-1))</f>
        <v>141111.2198311328</v>
      </c>
      <c r="EM62" s="95">
        <f>+(EM$47&lt;=EDATE('Summary&amp;Assumptions'!$D$19,12))*(('Summary&amp;Assumptions'!$H19*'Summary&amp;Assumptions'!$G19*EM$56)*(1+'Summary&amp;Assumptions'!$J$29)^(EM$50-1))</f>
        <v>141111.2198311328</v>
      </c>
      <c r="EN62" s="95">
        <f>+(EN$47&lt;=EDATE('Summary&amp;Assumptions'!$D$19,12))*(('Summary&amp;Assumptions'!$H19*'Summary&amp;Assumptions'!$G19*EN$56)*(1+'Summary&amp;Assumptions'!$J$29)^(EN$50-1))</f>
        <v>141111.2198311328</v>
      </c>
      <c r="EO62" s="95">
        <f>+(EO$47&lt;=EDATE('Summary&amp;Assumptions'!$D$19,12))*(('Summary&amp;Assumptions'!$H19*'Summary&amp;Assumptions'!$G19*EO$56)*(1+'Summary&amp;Assumptions'!$J$29)^(EO$50-1))</f>
        <v>141111.2198311328</v>
      </c>
      <c r="EP62" s="95">
        <f>+(EP$47&lt;=EDATE('Summary&amp;Assumptions'!$D$19,12))*(('Summary&amp;Assumptions'!$H19*'Summary&amp;Assumptions'!$G19*EP$56)*(1+'Summary&amp;Assumptions'!$J$29)^(EP$50-1))</f>
        <v>141111.2198311328</v>
      </c>
      <c r="EQ62" s="95">
        <f>+(EQ$47&lt;=EDATE('Summary&amp;Assumptions'!$D$19,12))*(('Summary&amp;Assumptions'!$H19*'Summary&amp;Assumptions'!$G19*EQ$56)*(1+'Summary&amp;Assumptions'!$J$29)^(EQ$50-1))</f>
        <v>141111.2198311328</v>
      </c>
      <c r="ER62" s="95">
        <f>+(ER$47&lt;=EDATE('Summary&amp;Assumptions'!$D$19,12))*(('Summary&amp;Assumptions'!$H19*'Summary&amp;Assumptions'!$G19*ER$56)*(1+'Summary&amp;Assumptions'!$J$29)^(ER$50-1))</f>
        <v>141111.2198311328</v>
      </c>
      <c r="ES62" s="95">
        <f>+(ES$47&lt;=EDATE('Summary&amp;Assumptions'!$D$19,12))*(('Summary&amp;Assumptions'!$H19*'Summary&amp;Assumptions'!$G19*ES$56)*(1+'Summary&amp;Assumptions'!$J$29)^(ES$50-1))</f>
        <v>141111.2198311328</v>
      </c>
      <c r="ET62" s="95">
        <f>+(ET$47&lt;=EDATE('Summary&amp;Assumptions'!$D$19,12))*(('Summary&amp;Assumptions'!$H19*'Summary&amp;Assumptions'!$G19*ET$56)*(1+'Summary&amp;Assumptions'!$J$29)^(ET$50-1))</f>
        <v>141111.2198311328</v>
      </c>
      <c r="EU62" s="95">
        <f>+(EU$47&lt;=EDATE('Summary&amp;Assumptions'!$D$19,12))*(('Summary&amp;Assumptions'!$H19*'Summary&amp;Assumptions'!$G19*EU$56)*(1+'Summary&amp;Assumptions'!$J$29)^(EU$50-1))</f>
        <v>141111.2198311328</v>
      </c>
      <c r="EV62" s="95">
        <f>+(EV$47&lt;=EDATE('Summary&amp;Assumptions'!$D$19,12))*(('Summary&amp;Assumptions'!$H19*'Summary&amp;Assumptions'!$G19*EV$56)*(1+'Summary&amp;Assumptions'!$J$29)^(EV$50-1))</f>
        <v>0</v>
      </c>
      <c r="EW62" s="95">
        <f>+(EW$47&lt;=EDATE('Summary&amp;Assumptions'!$D$19,12))*(('Summary&amp;Assumptions'!$H19*'Summary&amp;Assumptions'!$G19*EW$56)*(1+'Summary&amp;Assumptions'!$J$29)^(EW$50-1))</f>
        <v>0</v>
      </c>
      <c r="EX62" s="95">
        <f>+(EX$47&lt;=EDATE('Summary&amp;Assumptions'!$D$19,12))*(('Summary&amp;Assumptions'!$H19*'Summary&amp;Assumptions'!$G19*EX$56)*(1+'Summary&amp;Assumptions'!$J$29)^(EX$50-1))</f>
        <v>0</v>
      </c>
      <c r="EY62" s="95">
        <f>+(EY$47&lt;=EDATE('Summary&amp;Assumptions'!$D$19,12))*(('Summary&amp;Assumptions'!$H19*'Summary&amp;Assumptions'!$G19*EY$56)*(1+'Summary&amp;Assumptions'!$J$29)^(EY$50-1))</f>
        <v>0</v>
      </c>
      <c r="EZ62" s="95">
        <f>+(EZ$47&lt;=EDATE('Summary&amp;Assumptions'!$D$19,12))*(('Summary&amp;Assumptions'!$H19*'Summary&amp;Assumptions'!$G19*EZ$56)*(1+'Summary&amp;Assumptions'!$J$29)^(EZ$50-1))</f>
        <v>0</v>
      </c>
      <c r="FA62" s="95">
        <f>+(FA$47&lt;=EDATE('Summary&amp;Assumptions'!$D$19,12))*(('Summary&amp;Assumptions'!$H19*'Summary&amp;Assumptions'!$G19*FA$56)*(1+'Summary&amp;Assumptions'!$J$29)^(FA$50-1))</f>
        <v>0</v>
      </c>
      <c r="FB62" s="95">
        <f>+(FB$47&lt;=EDATE('Summary&amp;Assumptions'!$D$19,12))*(('Summary&amp;Assumptions'!$H19*'Summary&amp;Assumptions'!$G19*FB$56)*(1+'Summary&amp;Assumptions'!$J$29)^(FB$50-1))</f>
        <v>0</v>
      </c>
      <c r="FC62" s="95">
        <f>+(FC$47&lt;=EDATE('Summary&amp;Assumptions'!$D$19,12))*(('Summary&amp;Assumptions'!$H19*'Summary&amp;Assumptions'!$G19*FC$56)*(1+'Summary&amp;Assumptions'!$J$29)^(FC$50-1))</f>
        <v>0</v>
      </c>
      <c r="FD62" s="95">
        <f>+(FD$47&lt;=EDATE('Summary&amp;Assumptions'!$D$19,12))*(('Summary&amp;Assumptions'!$H19*'Summary&amp;Assumptions'!$G19*FD$56)*(1+'Summary&amp;Assumptions'!$J$29)^(FD$50-1))</f>
        <v>0</v>
      </c>
      <c r="FE62" s="95">
        <f>+(FE$47&lt;=EDATE('Summary&amp;Assumptions'!$D$19,12))*(('Summary&amp;Assumptions'!$H19*'Summary&amp;Assumptions'!$G19*FE$56)*(1+'Summary&amp;Assumptions'!$J$29)^(FE$50-1))</f>
        <v>0</v>
      </c>
      <c r="FF62" s="95">
        <f>+(FF$47&lt;=EDATE('Summary&amp;Assumptions'!$D$19,12))*(('Summary&amp;Assumptions'!$H19*'Summary&amp;Assumptions'!$G19*FF$56)*(1+'Summary&amp;Assumptions'!$J$29)^(FF$50-1))</f>
        <v>0</v>
      </c>
      <c r="FG62" s="95">
        <f>+(FG$47&lt;=EDATE('Summary&amp;Assumptions'!$D$19,12))*(('Summary&amp;Assumptions'!$H19*'Summary&amp;Assumptions'!$G19*FG$56)*(1+'Summary&amp;Assumptions'!$J$29)^(FG$50-1))</f>
        <v>0</v>
      </c>
      <c r="FH62" s="95">
        <f>+(FH$47&lt;=EDATE('Summary&amp;Assumptions'!$D$19,12))*(('Summary&amp;Assumptions'!$H19*'Summary&amp;Assumptions'!$G19*FH$56)*(1+'Summary&amp;Assumptions'!$J$29)^(FH$50-1))</f>
        <v>0</v>
      </c>
      <c r="FI62" s="95">
        <f>+(FI$47&lt;=EDATE('Summary&amp;Assumptions'!$D$19,12))*(('Summary&amp;Assumptions'!$H19*'Summary&amp;Assumptions'!$G19*FI$56)*(1+'Summary&amp;Assumptions'!$J$29)^(FI$50-1))</f>
        <v>0</v>
      </c>
      <c r="FJ62" s="95">
        <f>+(FJ$47&lt;=EDATE('Summary&amp;Assumptions'!$D$19,12))*(('Summary&amp;Assumptions'!$H19*'Summary&amp;Assumptions'!$G19*FJ$56)*(1+'Summary&amp;Assumptions'!$J$29)^(FJ$50-1))</f>
        <v>0</v>
      </c>
      <c r="FK62" s="95">
        <f>+(FK$47&lt;=EDATE('Summary&amp;Assumptions'!$D$19,12))*(('Summary&amp;Assumptions'!$H19*'Summary&amp;Assumptions'!$G19*FK$56)*(1+'Summary&amp;Assumptions'!$J$29)^(FK$50-1))</f>
        <v>0</v>
      </c>
      <c r="FL62" s="95">
        <f>+(FL$47&lt;=EDATE('Summary&amp;Assumptions'!$D$19,12))*(('Summary&amp;Assumptions'!$H19*'Summary&amp;Assumptions'!$G19*FL$56)*(1+'Summary&amp;Assumptions'!$J$29)^(FL$50-1))</f>
        <v>0</v>
      </c>
      <c r="FM62" s="95">
        <f>+(FM$47&lt;=EDATE('Summary&amp;Assumptions'!$D$19,12))*(('Summary&amp;Assumptions'!$H19*'Summary&amp;Assumptions'!$G19*FM$56)*(1+'Summary&amp;Assumptions'!$J$29)^(FM$50-1))</f>
        <v>0</v>
      </c>
      <c r="FN62" s="95">
        <f>+(FN$47&lt;=EDATE('Summary&amp;Assumptions'!$D$19,12))*(('Summary&amp;Assumptions'!$H19*'Summary&amp;Assumptions'!$G19*FN$56)*(1+'Summary&amp;Assumptions'!$J$29)^(FN$50-1))</f>
        <v>0</v>
      </c>
      <c r="FO62" s="95">
        <f>+(FO$47&lt;=EDATE('Summary&amp;Assumptions'!$D$19,12))*(('Summary&amp;Assumptions'!$H19*'Summary&amp;Assumptions'!$G19*FO$56)*(1+'Summary&amp;Assumptions'!$J$29)^(FO$50-1))</f>
        <v>0</v>
      </c>
      <c r="FP62" s="95">
        <f>+(FP$47&lt;=EDATE('Summary&amp;Assumptions'!$D$19,12))*(('Summary&amp;Assumptions'!$H19*'Summary&amp;Assumptions'!$G19*FP$56)*(1+'Summary&amp;Assumptions'!$J$29)^(FP$50-1))</f>
        <v>0</v>
      </c>
      <c r="FQ62" s="96">
        <f>+(FQ$47&lt;=EDATE('Summary&amp;Assumptions'!$D$19,12))*(('Summary&amp;Assumptions'!$H19*'Summary&amp;Assumptions'!$G19*FQ$56)*(1+'Summary&amp;Assumptions'!$J$29)^(FQ$50-1))</f>
        <v>0</v>
      </c>
      <c r="FR62" s="9"/>
      <c r="FS62" s="9"/>
      <c r="FT62" s="9"/>
      <c r="FU62" s="9"/>
    </row>
    <row r="63" spans="1:195" s="16" customFormat="1" x14ac:dyDescent="0.2">
      <c r="A63" s="9"/>
      <c r="B63" s="199" t="str">
        <f>+'Summary&amp;Assumptions'!F20</f>
        <v>1 Bd/1 Bth</v>
      </c>
      <c r="J63" s="95">
        <f>+(J$47&lt;=EDATE('Summary&amp;Assumptions'!$D$19,12))*(('Summary&amp;Assumptions'!$H20*'Summary&amp;Assumptions'!$G20*J$56)*(1+'Summary&amp;Assumptions'!$J$29)^(J$50-1))</f>
        <v>0</v>
      </c>
      <c r="K63" s="95">
        <f>+(K$47&lt;=EDATE('Summary&amp;Assumptions'!$D$19,12))*(('Summary&amp;Assumptions'!$H20*'Summary&amp;Assumptions'!$G20*K$56)*(1+'Summary&amp;Assumptions'!$J$29)^(K$50-1))</f>
        <v>0</v>
      </c>
      <c r="L63" s="95">
        <f>+(L$47&lt;=EDATE('Summary&amp;Assumptions'!$D$19,12))*(('Summary&amp;Assumptions'!$H20*'Summary&amp;Assumptions'!$G20*L$56)*(1+'Summary&amp;Assumptions'!$J$29)^(L$50-1))</f>
        <v>0</v>
      </c>
      <c r="M63" s="95">
        <f>+(M$47&lt;=EDATE('Summary&amp;Assumptions'!$D$19,12))*(('Summary&amp;Assumptions'!$H20*'Summary&amp;Assumptions'!$G20*M$56)*(1+'Summary&amp;Assumptions'!$J$29)^(M$50-1))</f>
        <v>0</v>
      </c>
      <c r="N63" s="95">
        <f>+(N$47&lt;=EDATE('Summary&amp;Assumptions'!$D$19,12))*(('Summary&amp;Assumptions'!$H20*'Summary&amp;Assumptions'!$G20*N$56)*(1+'Summary&amp;Assumptions'!$J$29)^(N$50-1))</f>
        <v>0</v>
      </c>
      <c r="O63" s="95">
        <f>+(O$47&lt;=EDATE('Summary&amp;Assumptions'!$D$19,12))*(('Summary&amp;Assumptions'!$H20*'Summary&amp;Assumptions'!$G20*O$56)*(1+'Summary&amp;Assumptions'!$J$29)^(O$50-1))</f>
        <v>0</v>
      </c>
      <c r="P63" s="95">
        <f>+(P$47&lt;=EDATE('Summary&amp;Assumptions'!$D$19,12))*(('Summary&amp;Assumptions'!$H20*'Summary&amp;Assumptions'!$G20*P$56)*(1+'Summary&amp;Assumptions'!$J$29)^(P$50-1))</f>
        <v>0</v>
      </c>
      <c r="Q63" s="95">
        <f>+(Q$47&lt;=EDATE('Summary&amp;Assumptions'!$D$19,12))*(('Summary&amp;Assumptions'!$H20*'Summary&amp;Assumptions'!$G20*Q$56)*(1+'Summary&amp;Assumptions'!$J$29)^(Q$50-1))</f>
        <v>0</v>
      </c>
      <c r="R63" s="95">
        <f>+(R$47&lt;=EDATE('Summary&amp;Assumptions'!$D$19,12))*(('Summary&amp;Assumptions'!$H20*'Summary&amp;Assumptions'!$G20*R$56)*(1+'Summary&amp;Assumptions'!$J$29)^(R$50-1))</f>
        <v>0</v>
      </c>
      <c r="S63" s="95">
        <f>+(S$47&lt;=EDATE('Summary&amp;Assumptions'!$D$19,12))*(('Summary&amp;Assumptions'!$H20*'Summary&amp;Assumptions'!$G20*S$56)*(1+'Summary&amp;Assumptions'!$J$29)^(S$50-1))</f>
        <v>0</v>
      </c>
      <c r="T63" s="95">
        <f>+(T$47&lt;=EDATE('Summary&amp;Assumptions'!$D$19,12))*(('Summary&amp;Assumptions'!$H20*'Summary&amp;Assumptions'!$G20*T$56)*(1+'Summary&amp;Assumptions'!$J$29)^(T$50-1))</f>
        <v>60000</v>
      </c>
      <c r="U63" s="95">
        <f>+(U$47&lt;=EDATE('Summary&amp;Assumptions'!$D$19,12))*(('Summary&amp;Assumptions'!$H20*'Summary&amp;Assumptions'!$G20*U$56)*(1+'Summary&amp;Assumptions'!$J$29)^(U$50-1))</f>
        <v>68000</v>
      </c>
      <c r="V63" s="95">
        <f>+(V$47&lt;=EDATE('Summary&amp;Assumptions'!$D$19,12))*(('Summary&amp;Assumptions'!$H20*'Summary&amp;Assumptions'!$G20*V$56)*(1+'Summary&amp;Assumptions'!$J$29)^(V$50-1))</f>
        <v>76000</v>
      </c>
      <c r="W63" s="95">
        <f>+(W$47&lt;=EDATE('Summary&amp;Assumptions'!$D$19,12))*(('Summary&amp;Assumptions'!$H20*'Summary&amp;Assumptions'!$G20*W$56)*(1+'Summary&amp;Assumptions'!$J$29)^(W$50-1))</f>
        <v>84000</v>
      </c>
      <c r="X63" s="95">
        <f>+(X$47&lt;=EDATE('Summary&amp;Assumptions'!$D$19,12))*(('Summary&amp;Assumptions'!$H20*'Summary&amp;Assumptions'!$G20*X$56)*(1+'Summary&amp;Assumptions'!$J$29)^(X$50-1))</f>
        <v>92000</v>
      </c>
      <c r="Y63" s="95">
        <f>+(Y$47&lt;=EDATE('Summary&amp;Assumptions'!$D$19,12))*(('Summary&amp;Assumptions'!$H20*'Summary&amp;Assumptions'!$G20*Y$56)*(1+'Summary&amp;Assumptions'!$J$29)^(Y$50-1))</f>
        <v>100000</v>
      </c>
      <c r="Z63" s="95">
        <f>+(Z$47&lt;=EDATE('Summary&amp;Assumptions'!$D$19,12))*(('Summary&amp;Assumptions'!$H20*'Summary&amp;Assumptions'!$G20*Z$56)*(1+'Summary&amp;Assumptions'!$J$29)^(Z$50-1))</f>
        <v>108000</v>
      </c>
      <c r="AA63" s="95">
        <f>+(AA$47&lt;=EDATE('Summary&amp;Assumptions'!$D$19,12))*(('Summary&amp;Assumptions'!$H20*'Summary&amp;Assumptions'!$G20*AA$56)*(1+'Summary&amp;Assumptions'!$J$29)^(AA$50-1))</f>
        <v>116000</v>
      </c>
      <c r="AB63" s="95">
        <f>+(AB$47&lt;=EDATE('Summary&amp;Assumptions'!$D$19,12))*(('Summary&amp;Assumptions'!$H20*'Summary&amp;Assumptions'!$G20*AB$56)*(1+'Summary&amp;Assumptions'!$J$29)^(AB$50-1))</f>
        <v>120000</v>
      </c>
      <c r="AC63" s="95">
        <f>+(AC$47&lt;=EDATE('Summary&amp;Assumptions'!$D$19,12))*(('Summary&amp;Assumptions'!$H20*'Summary&amp;Assumptions'!$G20*AC$56)*(1+'Summary&amp;Assumptions'!$J$29)^(AC$50-1))</f>
        <v>120000</v>
      </c>
      <c r="AD63" s="95">
        <f>+(AD$47&lt;=EDATE('Summary&amp;Assumptions'!$D$19,12))*(('Summary&amp;Assumptions'!$H20*'Summary&amp;Assumptions'!$G20*AD$56)*(1+'Summary&amp;Assumptions'!$J$29)^(AD$50-1))</f>
        <v>120000</v>
      </c>
      <c r="AE63" s="95">
        <f>+(AE$47&lt;=EDATE('Summary&amp;Assumptions'!$D$19,12))*(('Summary&amp;Assumptions'!$H20*'Summary&amp;Assumptions'!$G20*AE$56)*(1+'Summary&amp;Assumptions'!$J$29)^(AE$50-1))</f>
        <v>120000</v>
      </c>
      <c r="AF63" s="95">
        <f>+(AF$47&lt;=EDATE('Summary&amp;Assumptions'!$D$19,12))*(('Summary&amp;Assumptions'!$H20*'Summary&amp;Assumptions'!$G20*AF$56)*(1+'Summary&amp;Assumptions'!$J$29)^(AF$50-1))</f>
        <v>123600</v>
      </c>
      <c r="AG63" s="95">
        <f>+(AG$47&lt;=EDATE('Summary&amp;Assumptions'!$D$19,12))*(('Summary&amp;Assumptions'!$H20*'Summary&amp;Assumptions'!$G20*AG$56)*(1+'Summary&amp;Assumptions'!$J$29)^(AG$50-1))</f>
        <v>123600</v>
      </c>
      <c r="AH63" s="95">
        <f>+(AH$47&lt;=EDATE('Summary&amp;Assumptions'!$D$19,12))*(('Summary&amp;Assumptions'!$H20*'Summary&amp;Assumptions'!$G20*AH$56)*(1+'Summary&amp;Assumptions'!$J$29)^(AH$50-1))</f>
        <v>123600</v>
      </c>
      <c r="AI63" s="95">
        <f>+(AI$47&lt;=EDATE('Summary&amp;Assumptions'!$D$19,12))*(('Summary&amp;Assumptions'!$H20*'Summary&amp;Assumptions'!$G20*AI$56)*(1+'Summary&amp;Assumptions'!$J$29)^(AI$50-1))</f>
        <v>123600</v>
      </c>
      <c r="AJ63" s="95">
        <f>+(AJ$47&lt;=EDATE('Summary&amp;Assumptions'!$D$19,12))*(('Summary&amp;Assumptions'!$H20*'Summary&amp;Assumptions'!$G20*AJ$56)*(1+'Summary&amp;Assumptions'!$J$29)^(AJ$50-1))</f>
        <v>123600</v>
      </c>
      <c r="AK63" s="95">
        <f>+(AK$47&lt;=EDATE('Summary&amp;Assumptions'!$D$19,12))*(('Summary&amp;Assumptions'!$H20*'Summary&amp;Assumptions'!$G20*AK$56)*(1+'Summary&amp;Assumptions'!$J$29)^(AK$50-1))</f>
        <v>123600</v>
      </c>
      <c r="AL63" s="95">
        <f>+(AL$47&lt;=EDATE('Summary&amp;Assumptions'!$D$19,12))*(('Summary&amp;Assumptions'!$H20*'Summary&amp;Assumptions'!$G20*AL$56)*(1+'Summary&amp;Assumptions'!$J$29)^(AL$50-1))</f>
        <v>123600</v>
      </c>
      <c r="AM63" s="95">
        <f>+(AM$47&lt;=EDATE('Summary&amp;Assumptions'!$D$19,12))*(('Summary&amp;Assumptions'!$H20*'Summary&amp;Assumptions'!$G20*AM$56)*(1+'Summary&amp;Assumptions'!$J$29)^(AM$50-1))</f>
        <v>123600</v>
      </c>
      <c r="AN63" s="95">
        <f>+(AN$47&lt;=EDATE('Summary&amp;Assumptions'!$D$19,12))*(('Summary&amp;Assumptions'!$H20*'Summary&amp;Assumptions'!$G20*AN$56)*(1+'Summary&amp;Assumptions'!$J$29)^(AN$50-1))</f>
        <v>123600</v>
      </c>
      <c r="AO63" s="95">
        <f>+(AO$47&lt;=EDATE('Summary&amp;Assumptions'!$D$19,12))*(('Summary&amp;Assumptions'!$H20*'Summary&amp;Assumptions'!$G20*AO$56)*(1+'Summary&amp;Assumptions'!$J$29)^(AO$50-1))</f>
        <v>123600</v>
      </c>
      <c r="AP63" s="95">
        <f>+(AP$47&lt;=EDATE('Summary&amp;Assumptions'!$D$19,12))*(('Summary&amp;Assumptions'!$H20*'Summary&amp;Assumptions'!$G20*AP$56)*(1+'Summary&amp;Assumptions'!$J$29)^(AP$50-1))</f>
        <v>123600</v>
      </c>
      <c r="AQ63" s="95">
        <f>+(AQ$47&lt;=EDATE('Summary&amp;Assumptions'!$D$19,12))*(('Summary&amp;Assumptions'!$H20*'Summary&amp;Assumptions'!$G20*AQ$56)*(1+'Summary&amp;Assumptions'!$J$29)^(AQ$50-1))</f>
        <v>123600</v>
      </c>
      <c r="AR63" s="95">
        <f>+(AR$47&lt;=EDATE('Summary&amp;Assumptions'!$D$19,12))*(('Summary&amp;Assumptions'!$H20*'Summary&amp;Assumptions'!$G20*AR$56)*(1+'Summary&amp;Assumptions'!$J$29)^(AR$50-1))</f>
        <v>127308</v>
      </c>
      <c r="AS63" s="95">
        <f>+(AS$47&lt;=EDATE('Summary&amp;Assumptions'!$D$19,12))*(('Summary&amp;Assumptions'!$H20*'Summary&amp;Assumptions'!$G20*AS$56)*(1+'Summary&amp;Assumptions'!$J$29)^(AS$50-1))</f>
        <v>127308</v>
      </c>
      <c r="AT63" s="95">
        <f>+(AT$47&lt;=EDATE('Summary&amp;Assumptions'!$D$19,12))*(('Summary&amp;Assumptions'!$H20*'Summary&amp;Assumptions'!$G20*AT$56)*(1+'Summary&amp;Assumptions'!$J$29)^(AT$50-1))</f>
        <v>127308</v>
      </c>
      <c r="AU63" s="95">
        <f>+(AU$47&lt;=EDATE('Summary&amp;Assumptions'!$D$19,12))*(('Summary&amp;Assumptions'!$H20*'Summary&amp;Assumptions'!$G20*AU$56)*(1+'Summary&amp;Assumptions'!$J$29)^(AU$50-1))</f>
        <v>127308</v>
      </c>
      <c r="AV63" s="95">
        <f>+(AV$47&lt;=EDATE('Summary&amp;Assumptions'!$D$19,12))*(('Summary&amp;Assumptions'!$H20*'Summary&amp;Assumptions'!$G20*AV$56)*(1+'Summary&amp;Assumptions'!$J$29)^(AV$50-1))</f>
        <v>127308</v>
      </c>
      <c r="AW63" s="95">
        <f>+(AW$47&lt;=EDATE('Summary&amp;Assumptions'!$D$19,12))*(('Summary&amp;Assumptions'!$H20*'Summary&amp;Assumptions'!$G20*AW$56)*(1+'Summary&amp;Assumptions'!$J$29)^(AW$50-1))</f>
        <v>127308</v>
      </c>
      <c r="AX63" s="95">
        <f>+(AX$47&lt;=EDATE('Summary&amp;Assumptions'!$D$19,12))*(('Summary&amp;Assumptions'!$H20*'Summary&amp;Assumptions'!$G20*AX$56)*(1+'Summary&amp;Assumptions'!$J$29)^(AX$50-1))</f>
        <v>127308</v>
      </c>
      <c r="AY63" s="95">
        <f>+(AY$47&lt;=EDATE('Summary&amp;Assumptions'!$D$19,12))*(('Summary&amp;Assumptions'!$H20*'Summary&amp;Assumptions'!$G20*AY$56)*(1+'Summary&amp;Assumptions'!$J$29)^(AY$50-1))</f>
        <v>127308</v>
      </c>
      <c r="AZ63" s="95">
        <f>+(AZ$47&lt;=EDATE('Summary&amp;Assumptions'!$D$19,12))*(('Summary&amp;Assumptions'!$H20*'Summary&amp;Assumptions'!$G20*AZ$56)*(1+'Summary&amp;Assumptions'!$J$29)^(AZ$50-1))</f>
        <v>127308</v>
      </c>
      <c r="BA63" s="95">
        <f>+(BA$47&lt;=EDATE('Summary&amp;Assumptions'!$D$19,12))*(('Summary&amp;Assumptions'!$H20*'Summary&amp;Assumptions'!$G20*BA$56)*(1+'Summary&amp;Assumptions'!$J$29)^(BA$50-1))</f>
        <v>127308</v>
      </c>
      <c r="BB63" s="95">
        <f>+(BB$47&lt;=EDATE('Summary&amp;Assumptions'!$D$19,12))*(('Summary&amp;Assumptions'!$H20*'Summary&amp;Assumptions'!$G20*BB$56)*(1+'Summary&amp;Assumptions'!$J$29)^(BB$50-1))</f>
        <v>127308</v>
      </c>
      <c r="BC63" s="95">
        <f>+(BC$47&lt;=EDATE('Summary&amp;Assumptions'!$D$19,12))*(('Summary&amp;Assumptions'!$H20*'Summary&amp;Assumptions'!$G20*BC$56)*(1+'Summary&amp;Assumptions'!$J$29)^(BC$50-1))</f>
        <v>127308</v>
      </c>
      <c r="BD63" s="95">
        <f>+(BD$47&lt;=EDATE('Summary&amp;Assumptions'!$D$19,12))*(('Summary&amp;Assumptions'!$H20*'Summary&amp;Assumptions'!$G20*BD$56)*(1+'Summary&amp;Assumptions'!$J$29)^(BD$50-1))</f>
        <v>131127.24</v>
      </c>
      <c r="BE63" s="95">
        <f>+(BE$47&lt;=EDATE('Summary&amp;Assumptions'!$D$19,12))*(('Summary&amp;Assumptions'!$H20*'Summary&amp;Assumptions'!$G20*BE$56)*(1+'Summary&amp;Assumptions'!$J$29)^(BE$50-1))</f>
        <v>131127.24</v>
      </c>
      <c r="BF63" s="95">
        <f>+(BF$47&lt;=EDATE('Summary&amp;Assumptions'!$D$19,12))*(('Summary&amp;Assumptions'!$H20*'Summary&amp;Assumptions'!$G20*BF$56)*(1+'Summary&amp;Assumptions'!$J$29)^(BF$50-1))</f>
        <v>131127.24</v>
      </c>
      <c r="BG63" s="95">
        <f>+(BG$47&lt;=EDATE('Summary&amp;Assumptions'!$D$19,12))*(('Summary&amp;Assumptions'!$H20*'Summary&amp;Assumptions'!$G20*BG$56)*(1+'Summary&amp;Assumptions'!$J$29)^(BG$50-1))</f>
        <v>131127.24</v>
      </c>
      <c r="BH63" s="95">
        <f>+(BH$47&lt;=EDATE('Summary&amp;Assumptions'!$D$19,12))*(('Summary&amp;Assumptions'!$H20*'Summary&amp;Assumptions'!$G20*BH$56)*(1+'Summary&amp;Assumptions'!$J$29)^(BH$50-1))</f>
        <v>131127.24</v>
      </c>
      <c r="BI63" s="95">
        <f>+(BI$47&lt;=EDATE('Summary&amp;Assumptions'!$D$19,12))*(('Summary&amp;Assumptions'!$H20*'Summary&amp;Assumptions'!$G20*BI$56)*(1+'Summary&amp;Assumptions'!$J$29)^(BI$50-1))</f>
        <v>131127.24</v>
      </c>
      <c r="BJ63" s="95">
        <f>+(BJ$47&lt;=EDATE('Summary&amp;Assumptions'!$D$19,12))*(('Summary&amp;Assumptions'!$H20*'Summary&amp;Assumptions'!$G20*BJ$56)*(1+'Summary&amp;Assumptions'!$J$29)^(BJ$50-1))</f>
        <v>131127.24</v>
      </c>
      <c r="BK63" s="95">
        <f>+(BK$47&lt;=EDATE('Summary&amp;Assumptions'!$D$19,12))*(('Summary&amp;Assumptions'!$H20*'Summary&amp;Assumptions'!$G20*BK$56)*(1+'Summary&amp;Assumptions'!$J$29)^(BK$50-1))</f>
        <v>131127.24</v>
      </c>
      <c r="BL63" s="95">
        <f>+(BL$47&lt;=EDATE('Summary&amp;Assumptions'!$D$19,12))*(('Summary&amp;Assumptions'!$H20*'Summary&amp;Assumptions'!$G20*BL$56)*(1+'Summary&amp;Assumptions'!$J$29)^(BL$50-1))</f>
        <v>131127.24</v>
      </c>
      <c r="BM63" s="95">
        <f>+(BM$47&lt;=EDATE('Summary&amp;Assumptions'!$D$19,12))*(('Summary&amp;Assumptions'!$H20*'Summary&amp;Assumptions'!$G20*BM$56)*(1+'Summary&amp;Assumptions'!$J$29)^(BM$50-1))</f>
        <v>131127.24</v>
      </c>
      <c r="BN63" s="95">
        <f>+(BN$47&lt;=EDATE('Summary&amp;Assumptions'!$D$19,12))*(('Summary&amp;Assumptions'!$H20*'Summary&amp;Assumptions'!$G20*BN$56)*(1+'Summary&amp;Assumptions'!$J$29)^(BN$50-1))</f>
        <v>131127.24</v>
      </c>
      <c r="BO63" s="95">
        <f>+(BO$47&lt;=EDATE('Summary&amp;Assumptions'!$D$19,12))*(('Summary&amp;Assumptions'!$H20*'Summary&amp;Assumptions'!$G20*BO$56)*(1+'Summary&amp;Assumptions'!$J$29)^(BO$50-1))</f>
        <v>131127.24</v>
      </c>
      <c r="BP63" s="95">
        <f>+(BP$47&lt;=EDATE('Summary&amp;Assumptions'!$D$19,12))*(('Summary&amp;Assumptions'!$H20*'Summary&amp;Assumptions'!$G20*BP$56)*(1+'Summary&amp;Assumptions'!$J$29)^(BP$50-1))</f>
        <v>135061.05719999998</v>
      </c>
      <c r="BQ63" s="95">
        <f>+(BQ$47&lt;=EDATE('Summary&amp;Assumptions'!$D$19,12))*(('Summary&amp;Assumptions'!$H20*'Summary&amp;Assumptions'!$G20*BQ$56)*(1+'Summary&amp;Assumptions'!$J$29)^(BQ$50-1))</f>
        <v>135061.05719999998</v>
      </c>
      <c r="BR63" s="95">
        <f>+(BR$47&lt;=EDATE('Summary&amp;Assumptions'!$D$19,12))*(('Summary&amp;Assumptions'!$H20*'Summary&amp;Assumptions'!$G20*BR$56)*(1+'Summary&amp;Assumptions'!$J$29)^(BR$50-1))</f>
        <v>135061.05719999998</v>
      </c>
      <c r="BS63" s="95">
        <f>+(BS$47&lt;=EDATE('Summary&amp;Assumptions'!$D$19,12))*(('Summary&amp;Assumptions'!$H20*'Summary&amp;Assumptions'!$G20*BS$56)*(1+'Summary&amp;Assumptions'!$J$29)^(BS$50-1))</f>
        <v>135061.05719999998</v>
      </c>
      <c r="BT63" s="95">
        <f>+(BT$47&lt;=EDATE('Summary&amp;Assumptions'!$D$19,12))*(('Summary&amp;Assumptions'!$H20*'Summary&amp;Assumptions'!$G20*BT$56)*(1+'Summary&amp;Assumptions'!$J$29)^(BT$50-1))</f>
        <v>135061.05719999998</v>
      </c>
      <c r="BU63" s="95">
        <f>+(BU$47&lt;=EDATE('Summary&amp;Assumptions'!$D$19,12))*(('Summary&amp;Assumptions'!$H20*'Summary&amp;Assumptions'!$G20*BU$56)*(1+'Summary&amp;Assumptions'!$J$29)^(BU$50-1))</f>
        <v>135061.05719999998</v>
      </c>
      <c r="BV63" s="95">
        <f>+(BV$47&lt;=EDATE('Summary&amp;Assumptions'!$D$19,12))*(('Summary&amp;Assumptions'!$H20*'Summary&amp;Assumptions'!$G20*BV$56)*(1+'Summary&amp;Assumptions'!$J$29)^(BV$50-1))</f>
        <v>135061.05719999998</v>
      </c>
      <c r="BW63" s="95">
        <f>+(BW$47&lt;=EDATE('Summary&amp;Assumptions'!$D$19,12))*(('Summary&amp;Assumptions'!$H20*'Summary&amp;Assumptions'!$G20*BW$56)*(1+'Summary&amp;Assumptions'!$J$29)^(BW$50-1))</f>
        <v>135061.05719999998</v>
      </c>
      <c r="BX63" s="95">
        <f>+(BX$47&lt;=EDATE('Summary&amp;Assumptions'!$D$19,12))*(('Summary&amp;Assumptions'!$H20*'Summary&amp;Assumptions'!$G20*BX$56)*(1+'Summary&amp;Assumptions'!$J$29)^(BX$50-1))</f>
        <v>135061.05719999998</v>
      </c>
      <c r="BY63" s="95">
        <f>+(BY$47&lt;=EDATE('Summary&amp;Assumptions'!$D$19,12))*(('Summary&amp;Assumptions'!$H20*'Summary&amp;Assumptions'!$G20*BY$56)*(1+'Summary&amp;Assumptions'!$J$29)^(BY$50-1))</f>
        <v>135061.05719999998</v>
      </c>
      <c r="BZ63" s="95">
        <f>+(BZ$47&lt;=EDATE('Summary&amp;Assumptions'!$D$19,12))*(('Summary&amp;Assumptions'!$H20*'Summary&amp;Assumptions'!$G20*BZ$56)*(1+'Summary&amp;Assumptions'!$J$29)^(BZ$50-1))</f>
        <v>135061.05719999998</v>
      </c>
      <c r="CA63" s="95">
        <f>+(CA$47&lt;=EDATE('Summary&amp;Assumptions'!$D$19,12))*(('Summary&amp;Assumptions'!$H20*'Summary&amp;Assumptions'!$G20*CA$56)*(1+'Summary&amp;Assumptions'!$J$29)^(CA$50-1))</f>
        <v>135061.05719999998</v>
      </c>
      <c r="CB63" s="95">
        <f>+(CB$47&lt;=EDATE('Summary&amp;Assumptions'!$D$19,12))*(('Summary&amp;Assumptions'!$H20*'Summary&amp;Assumptions'!$G20*CB$56)*(1+'Summary&amp;Assumptions'!$J$29)^(CB$50-1))</f>
        <v>139112.88891599997</v>
      </c>
      <c r="CC63" s="95">
        <f>+(CC$47&lt;=EDATE('Summary&amp;Assumptions'!$D$19,12))*(('Summary&amp;Assumptions'!$H20*'Summary&amp;Assumptions'!$G20*CC$56)*(1+'Summary&amp;Assumptions'!$J$29)^(CC$50-1))</f>
        <v>139112.88891599997</v>
      </c>
      <c r="CD63" s="95">
        <f>+(CD$47&lt;=EDATE('Summary&amp;Assumptions'!$D$19,12))*(('Summary&amp;Assumptions'!$H20*'Summary&amp;Assumptions'!$G20*CD$56)*(1+'Summary&amp;Assumptions'!$J$29)^(CD$50-1))</f>
        <v>139112.88891599997</v>
      </c>
      <c r="CE63" s="95">
        <f>+(CE$47&lt;=EDATE('Summary&amp;Assumptions'!$D$19,12))*(('Summary&amp;Assumptions'!$H20*'Summary&amp;Assumptions'!$G20*CE$56)*(1+'Summary&amp;Assumptions'!$J$29)^(CE$50-1))</f>
        <v>139112.88891599997</v>
      </c>
      <c r="CF63" s="95">
        <f>+(CF$47&lt;=EDATE('Summary&amp;Assumptions'!$D$19,12))*(('Summary&amp;Assumptions'!$H20*'Summary&amp;Assumptions'!$G20*CF$56)*(1+'Summary&amp;Assumptions'!$J$29)^(CF$50-1))</f>
        <v>139112.88891599997</v>
      </c>
      <c r="CG63" s="95">
        <f>+(CG$47&lt;=EDATE('Summary&amp;Assumptions'!$D$19,12))*(('Summary&amp;Assumptions'!$H20*'Summary&amp;Assumptions'!$G20*CG$56)*(1+'Summary&amp;Assumptions'!$J$29)^(CG$50-1))</f>
        <v>139112.88891599997</v>
      </c>
      <c r="CH63" s="95">
        <f>+(CH$47&lt;=EDATE('Summary&amp;Assumptions'!$D$19,12))*(('Summary&amp;Assumptions'!$H20*'Summary&amp;Assumptions'!$G20*CH$56)*(1+'Summary&amp;Assumptions'!$J$29)^(CH$50-1))</f>
        <v>139112.88891599997</v>
      </c>
      <c r="CI63" s="95">
        <f>+(CI$47&lt;=EDATE('Summary&amp;Assumptions'!$D$19,12))*(('Summary&amp;Assumptions'!$H20*'Summary&amp;Assumptions'!$G20*CI$56)*(1+'Summary&amp;Assumptions'!$J$29)^(CI$50-1))</f>
        <v>139112.88891599997</v>
      </c>
      <c r="CJ63" s="95">
        <f>+(CJ$47&lt;=EDATE('Summary&amp;Assumptions'!$D$19,12))*(('Summary&amp;Assumptions'!$H20*'Summary&amp;Assumptions'!$G20*CJ$56)*(1+'Summary&amp;Assumptions'!$J$29)^(CJ$50-1))</f>
        <v>139112.88891599997</v>
      </c>
      <c r="CK63" s="95">
        <f>+(CK$47&lt;=EDATE('Summary&amp;Assumptions'!$D$19,12))*(('Summary&amp;Assumptions'!$H20*'Summary&amp;Assumptions'!$G20*CK$56)*(1+'Summary&amp;Assumptions'!$J$29)^(CK$50-1))</f>
        <v>139112.88891599997</v>
      </c>
      <c r="CL63" s="95">
        <f>+(CL$47&lt;=EDATE('Summary&amp;Assumptions'!$D$19,12))*(('Summary&amp;Assumptions'!$H20*'Summary&amp;Assumptions'!$G20*CL$56)*(1+'Summary&amp;Assumptions'!$J$29)^(CL$50-1))</f>
        <v>139112.88891599997</v>
      </c>
      <c r="CM63" s="95">
        <f>+(CM$47&lt;=EDATE('Summary&amp;Assumptions'!$D$19,12))*(('Summary&amp;Assumptions'!$H20*'Summary&amp;Assumptions'!$G20*CM$56)*(1+'Summary&amp;Assumptions'!$J$29)^(CM$50-1))</f>
        <v>139112.88891599997</v>
      </c>
      <c r="CN63" s="95">
        <f>+(CN$47&lt;=EDATE('Summary&amp;Assumptions'!$D$19,12))*(('Summary&amp;Assumptions'!$H20*'Summary&amp;Assumptions'!$G20*CN$56)*(1+'Summary&amp;Assumptions'!$J$29)^(CN$50-1))</f>
        <v>143286.27558347999</v>
      </c>
      <c r="CO63" s="95">
        <f>+(CO$47&lt;=EDATE('Summary&amp;Assumptions'!$D$19,12))*(('Summary&amp;Assumptions'!$H20*'Summary&amp;Assumptions'!$G20*CO$56)*(1+'Summary&amp;Assumptions'!$J$29)^(CO$50-1))</f>
        <v>143286.27558347999</v>
      </c>
      <c r="CP63" s="95">
        <f>+(CP$47&lt;=EDATE('Summary&amp;Assumptions'!$D$19,12))*(('Summary&amp;Assumptions'!$H20*'Summary&amp;Assumptions'!$G20*CP$56)*(1+'Summary&amp;Assumptions'!$J$29)^(CP$50-1))</f>
        <v>143286.27558347999</v>
      </c>
      <c r="CQ63" s="95">
        <f>+(CQ$47&lt;=EDATE('Summary&amp;Assumptions'!$D$19,12))*(('Summary&amp;Assumptions'!$H20*'Summary&amp;Assumptions'!$G20*CQ$56)*(1+'Summary&amp;Assumptions'!$J$29)^(CQ$50-1))</f>
        <v>143286.27558347999</v>
      </c>
      <c r="CR63" s="95">
        <f>+(CR$47&lt;=EDATE('Summary&amp;Assumptions'!$D$19,12))*(('Summary&amp;Assumptions'!$H20*'Summary&amp;Assumptions'!$G20*CR$56)*(1+'Summary&amp;Assumptions'!$J$29)^(CR$50-1))</f>
        <v>143286.27558347999</v>
      </c>
      <c r="CS63" s="95">
        <f>+(CS$47&lt;=EDATE('Summary&amp;Assumptions'!$D$19,12))*(('Summary&amp;Assumptions'!$H20*'Summary&amp;Assumptions'!$G20*CS$56)*(1+'Summary&amp;Assumptions'!$J$29)^(CS$50-1))</f>
        <v>143286.27558347999</v>
      </c>
      <c r="CT63" s="95">
        <f>+(CT$47&lt;=EDATE('Summary&amp;Assumptions'!$D$19,12))*(('Summary&amp;Assumptions'!$H20*'Summary&amp;Assumptions'!$G20*CT$56)*(1+'Summary&amp;Assumptions'!$J$29)^(CT$50-1))</f>
        <v>143286.27558347999</v>
      </c>
      <c r="CU63" s="95">
        <f>+(CU$47&lt;=EDATE('Summary&amp;Assumptions'!$D$19,12))*(('Summary&amp;Assumptions'!$H20*'Summary&amp;Assumptions'!$G20*CU$56)*(1+'Summary&amp;Assumptions'!$J$29)^(CU$50-1))</f>
        <v>143286.27558347999</v>
      </c>
      <c r="CV63" s="95">
        <f>+(CV$47&lt;=EDATE('Summary&amp;Assumptions'!$D$19,12))*(('Summary&amp;Assumptions'!$H20*'Summary&amp;Assumptions'!$G20*CV$56)*(1+'Summary&amp;Assumptions'!$J$29)^(CV$50-1))</f>
        <v>143286.27558347999</v>
      </c>
      <c r="CW63" s="95">
        <f>+(CW$47&lt;=EDATE('Summary&amp;Assumptions'!$D$19,12))*(('Summary&amp;Assumptions'!$H20*'Summary&amp;Assumptions'!$G20*CW$56)*(1+'Summary&amp;Assumptions'!$J$29)^(CW$50-1))</f>
        <v>143286.27558347999</v>
      </c>
      <c r="CX63" s="95">
        <f>+(CX$47&lt;=EDATE('Summary&amp;Assumptions'!$D$19,12))*(('Summary&amp;Assumptions'!$H20*'Summary&amp;Assumptions'!$G20*CX$56)*(1+'Summary&amp;Assumptions'!$J$29)^(CX$50-1))</f>
        <v>143286.27558347999</v>
      </c>
      <c r="CY63" s="95">
        <f>+(CY$47&lt;=EDATE('Summary&amp;Assumptions'!$D$19,12))*(('Summary&amp;Assumptions'!$H20*'Summary&amp;Assumptions'!$G20*CY$56)*(1+'Summary&amp;Assumptions'!$J$29)^(CY$50-1))</f>
        <v>143286.27558347999</v>
      </c>
      <c r="CZ63" s="95">
        <f>+(CZ$47&lt;=EDATE('Summary&amp;Assumptions'!$D$19,12))*(('Summary&amp;Assumptions'!$H20*'Summary&amp;Assumptions'!$G20*CZ$56)*(1+'Summary&amp;Assumptions'!$J$29)^(CZ$50-1))</f>
        <v>147584.8638509844</v>
      </c>
      <c r="DA63" s="95">
        <f>+(DA$47&lt;=EDATE('Summary&amp;Assumptions'!$D$19,12))*(('Summary&amp;Assumptions'!$H20*'Summary&amp;Assumptions'!$G20*DA$56)*(1+'Summary&amp;Assumptions'!$J$29)^(DA$50-1))</f>
        <v>147584.8638509844</v>
      </c>
      <c r="DB63" s="95">
        <f>+(DB$47&lt;=EDATE('Summary&amp;Assumptions'!$D$19,12))*(('Summary&amp;Assumptions'!$H20*'Summary&amp;Assumptions'!$G20*DB$56)*(1+'Summary&amp;Assumptions'!$J$29)^(DB$50-1))</f>
        <v>147584.8638509844</v>
      </c>
      <c r="DC63" s="95">
        <f>+(DC$47&lt;=EDATE('Summary&amp;Assumptions'!$D$19,12))*(('Summary&amp;Assumptions'!$H20*'Summary&amp;Assumptions'!$G20*DC$56)*(1+'Summary&amp;Assumptions'!$J$29)^(DC$50-1))</f>
        <v>147584.8638509844</v>
      </c>
      <c r="DD63" s="95">
        <f>+(DD$47&lt;=EDATE('Summary&amp;Assumptions'!$D$19,12))*(('Summary&amp;Assumptions'!$H20*'Summary&amp;Assumptions'!$G20*DD$56)*(1+'Summary&amp;Assumptions'!$J$29)^(DD$50-1))</f>
        <v>147584.8638509844</v>
      </c>
      <c r="DE63" s="95">
        <f>+(DE$47&lt;=EDATE('Summary&amp;Assumptions'!$D$19,12))*(('Summary&amp;Assumptions'!$H20*'Summary&amp;Assumptions'!$G20*DE$56)*(1+'Summary&amp;Assumptions'!$J$29)^(DE$50-1))</f>
        <v>147584.8638509844</v>
      </c>
      <c r="DF63" s="95">
        <f>+(DF$47&lt;=EDATE('Summary&amp;Assumptions'!$D$19,12))*(('Summary&amp;Assumptions'!$H20*'Summary&amp;Assumptions'!$G20*DF$56)*(1+'Summary&amp;Assumptions'!$J$29)^(DF$50-1))</f>
        <v>147584.8638509844</v>
      </c>
      <c r="DG63" s="95">
        <f>+(DG$47&lt;=EDATE('Summary&amp;Assumptions'!$D$19,12))*(('Summary&amp;Assumptions'!$H20*'Summary&amp;Assumptions'!$G20*DG$56)*(1+'Summary&amp;Assumptions'!$J$29)^(DG$50-1))</f>
        <v>147584.8638509844</v>
      </c>
      <c r="DH63" s="95">
        <f>+(DH$47&lt;=EDATE('Summary&amp;Assumptions'!$D$19,12))*(('Summary&amp;Assumptions'!$H20*'Summary&amp;Assumptions'!$G20*DH$56)*(1+'Summary&amp;Assumptions'!$J$29)^(DH$50-1))</f>
        <v>147584.8638509844</v>
      </c>
      <c r="DI63" s="95">
        <f>+(DI$47&lt;=EDATE('Summary&amp;Assumptions'!$D$19,12))*(('Summary&amp;Assumptions'!$H20*'Summary&amp;Assumptions'!$G20*DI$56)*(1+'Summary&amp;Assumptions'!$J$29)^(DI$50-1))</f>
        <v>147584.8638509844</v>
      </c>
      <c r="DJ63" s="95">
        <f>+(DJ$47&lt;=EDATE('Summary&amp;Assumptions'!$D$19,12))*(('Summary&amp;Assumptions'!$H20*'Summary&amp;Assumptions'!$G20*DJ$56)*(1+'Summary&amp;Assumptions'!$J$29)^(DJ$50-1))</f>
        <v>147584.8638509844</v>
      </c>
      <c r="DK63" s="95">
        <f>+(DK$47&lt;=EDATE('Summary&amp;Assumptions'!$D$19,12))*(('Summary&amp;Assumptions'!$H20*'Summary&amp;Assumptions'!$G20*DK$56)*(1+'Summary&amp;Assumptions'!$J$29)^(DK$50-1))</f>
        <v>147584.8638509844</v>
      </c>
      <c r="DL63" s="95">
        <f>+(DL$47&lt;=EDATE('Summary&amp;Assumptions'!$D$19,12))*(('Summary&amp;Assumptions'!$H20*'Summary&amp;Assumptions'!$G20*DL$56)*(1+'Summary&amp;Assumptions'!$J$29)^(DL$50-1))</f>
        <v>152012.40976651391</v>
      </c>
      <c r="DM63" s="95">
        <f>+(DM$47&lt;=EDATE('Summary&amp;Assumptions'!$D$19,12))*(('Summary&amp;Assumptions'!$H20*'Summary&amp;Assumptions'!$G20*DM$56)*(1+'Summary&amp;Assumptions'!$J$29)^(DM$50-1))</f>
        <v>152012.40976651391</v>
      </c>
      <c r="DN63" s="95">
        <f>+(DN$47&lt;=EDATE('Summary&amp;Assumptions'!$D$19,12))*(('Summary&amp;Assumptions'!$H20*'Summary&amp;Assumptions'!$G20*DN$56)*(1+'Summary&amp;Assumptions'!$J$29)^(DN$50-1))</f>
        <v>152012.40976651391</v>
      </c>
      <c r="DO63" s="95">
        <f>+(DO$47&lt;=EDATE('Summary&amp;Assumptions'!$D$19,12))*(('Summary&amp;Assumptions'!$H20*'Summary&amp;Assumptions'!$G20*DO$56)*(1+'Summary&amp;Assumptions'!$J$29)^(DO$50-1))</f>
        <v>152012.40976651391</v>
      </c>
      <c r="DP63" s="95">
        <f>+(DP$47&lt;=EDATE('Summary&amp;Assumptions'!$D$19,12))*(('Summary&amp;Assumptions'!$H20*'Summary&amp;Assumptions'!$G20*DP$56)*(1+'Summary&amp;Assumptions'!$J$29)^(DP$50-1))</f>
        <v>152012.40976651391</v>
      </c>
      <c r="DQ63" s="95">
        <f>+(DQ$47&lt;=EDATE('Summary&amp;Assumptions'!$D$19,12))*(('Summary&amp;Assumptions'!$H20*'Summary&amp;Assumptions'!$G20*DQ$56)*(1+'Summary&amp;Assumptions'!$J$29)^(DQ$50-1))</f>
        <v>152012.40976651391</v>
      </c>
      <c r="DR63" s="95">
        <f>+(DR$47&lt;=EDATE('Summary&amp;Assumptions'!$D$19,12))*(('Summary&amp;Assumptions'!$H20*'Summary&amp;Assumptions'!$G20*DR$56)*(1+'Summary&amp;Assumptions'!$J$29)^(DR$50-1))</f>
        <v>152012.40976651391</v>
      </c>
      <c r="DS63" s="95">
        <f>+(DS$47&lt;=EDATE('Summary&amp;Assumptions'!$D$19,12))*(('Summary&amp;Assumptions'!$H20*'Summary&amp;Assumptions'!$G20*DS$56)*(1+'Summary&amp;Assumptions'!$J$29)^(DS$50-1))</f>
        <v>152012.40976651391</v>
      </c>
      <c r="DT63" s="95">
        <f>+(DT$47&lt;=EDATE('Summary&amp;Assumptions'!$D$19,12))*(('Summary&amp;Assumptions'!$H20*'Summary&amp;Assumptions'!$G20*DT$56)*(1+'Summary&amp;Assumptions'!$J$29)^(DT$50-1))</f>
        <v>152012.40976651391</v>
      </c>
      <c r="DU63" s="95">
        <f>+(DU$47&lt;=EDATE('Summary&amp;Assumptions'!$D$19,12))*(('Summary&amp;Assumptions'!$H20*'Summary&amp;Assumptions'!$G20*DU$56)*(1+'Summary&amp;Assumptions'!$J$29)^(DU$50-1))</f>
        <v>152012.40976651391</v>
      </c>
      <c r="DV63" s="95">
        <f>+(DV$47&lt;=EDATE('Summary&amp;Assumptions'!$D$19,12))*(('Summary&amp;Assumptions'!$H20*'Summary&amp;Assumptions'!$G20*DV$56)*(1+'Summary&amp;Assumptions'!$J$29)^(DV$50-1))</f>
        <v>152012.40976651391</v>
      </c>
      <c r="DW63" s="95">
        <f>+(DW$47&lt;=EDATE('Summary&amp;Assumptions'!$D$19,12))*(('Summary&amp;Assumptions'!$H20*'Summary&amp;Assumptions'!$G20*DW$56)*(1+'Summary&amp;Assumptions'!$J$29)^(DW$50-1))</f>
        <v>152012.40976651391</v>
      </c>
      <c r="DX63" s="95">
        <f>+(DX$47&lt;=EDATE('Summary&amp;Assumptions'!$D$19,12))*(('Summary&amp;Assumptions'!$H20*'Summary&amp;Assumptions'!$G20*DX$56)*(1+'Summary&amp;Assumptions'!$J$29)^(DX$50-1))</f>
        <v>156572.78205950934</v>
      </c>
      <c r="DY63" s="95">
        <f>+(DY$47&lt;=EDATE('Summary&amp;Assumptions'!$D$19,12))*(('Summary&amp;Assumptions'!$H20*'Summary&amp;Assumptions'!$G20*DY$56)*(1+'Summary&amp;Assumptions'!$J$29)^(DY$50-1))</f>
        <v>156572.78205950934</v>
      </c>
      <c r="DZ63" s="95">
        <f>+(DZ$47&lt;=EDATE('Summary&amp;Assumptions'!$D$19,12))*(('Summary&amp;Assumptions'!$H20*'Summary&amp;Assumptions'!$G20*DZ$56)*(1+'Summary&amp;Assumptions'!$J$29)^(DZ$50-1))</f>
        <v>156572.78205950934</v>
      </c>
      <c r="EA63" s="95">
        <f>+(EA$47&lt;=EDATE('Summary&amp;Assumptions'!$D$19,12))*(('Summary&amp;Assumptions'!$H20*'Summary&amp;Assumptions'!$G20*EA$56)*(1+'Summary&amp;Assumptions'!$J$29)^(EA$50-1))</f>
        <v>156572.78205950934</v>
      </c>
      <c r="EB63" s="95">
        <f>+(EB$47&lt;=EDATE('Summary&amp;Assumptions'!$D$19,12))*(('Summary&amp;Assumptions'!$H20*'Summary&amp;Assumptions'!$G20*EB$56)*(1+'Summary&amp;Assumptions'!$J$29)^(EB$50-1))</f>
        <v>156572.78205950934</v>
      </c>
      <c r="EC63" s="95">
        <f>+(EC$47&lt;=EDATE('Summary&amp;Assumptions'!$D$19,12))*(('Summary&amp;Assumptions'!$H20*'Summary&amp;Assumptions'!$G20*EC$56)*(1+'Summary&amp;Assumptions'!$J$29)^(EC$50-1))</f>
        <v>156572.78205950934</v>
      </c>
      <c r="ED63" s="95">
        <f>+(ED$47&lt;=EDATE('Summary&amp;Assumptions'!$D$19,12))*(('Summary&amp;Assumptions'!$H20*'Summary&amp;Assumptions'!$G20*ED$56)*(1+'Summary&amp;Assumptions'!$J$29)^(ED$50-1))</f>
        <v>156572.78205950934</v>
      </c>
      <c r="EE63" s="95">
        <f>+(EE$47&lt;=EDATE('Summary&amp;Assumptions'!$D$19,12))*(('Summary&amp;Assumptions'!$H20*'Summary&amp;Assumptions'!$G20*EE$56)*(1+'Summary&amp;Assumptions'!$J$29)^(EE$50-1))</f>
        <v>156572.78205950934</v>
      </c>
      <c r="EF63" s="95">
        <f>+(EF$47&lt;=EDATE('Summary&amp;Assumptions'!$D$19,12))*(('Summary&amp;Assumptions'!$H20*'Summary&amp;Assumptions'!$G20*EF$56)*(1+'Summary&amp;Assumptions'!$J$29)^(EF$50-1))</f>
        <v>156572.78205950934</v>
      </c>
      <c r="EG63" s="95">
        <f>+(EG$47&lt;=EDATE('Summary&amp;Assumptions'!$D$19,12))*(('Summary&amp;Assumptions'!$H20*'Summary&amp;Assumptions'!$G20*EG$56)*(1+'Summary&amp;Assumptions'!$J$29)^(EG$50-1))</f>
        <v>156572.78205950934</v>
      </c>
      <c r="EH63" s="95">
        <f>+(EH$47&lt;=EDATE('Summary&amp;Assumptions'!$D$19,12))*(('Summary&amp;Assumptions'!$H20*'Summary&amp;Assumptions'!$G20*EH$56)*(1+'Summary&amp;Assumptions'!$J$29)^(EH$50-1))</f>
        <v>156572.78205950934</v>
      </c>
      <c r="EI63" s="95">
        <f>+(EI$47&lt;=EDATE('Summary&amp;Assumptions'!$D$19,12))*(('Summary&amp;Assumptions'!$H20*'Summary&amp;Assumptions'!$G20*EI$56)*(1+'Summary&amp;Assumptions'!$J$29)^(EI$50-1))</f>
        <v>156572.78205950934</v>
      </c>
      <c r="EJ63" s="95">
        <f>+(EJ$47&lt;=EDATE('Summary&amp;Assumptions'!$D$19,12))*(('Summary&amp;Assumptions'!$H20*'Summary&amp;Assumptions'!$G20*EJ$56)*(1+'Summary&amp;Assumptions'!$J$29)^(EJ$50-1))</f>
        <v>161269.96552129462</v>
      </c>
      <c r="EK63" s="95">
        <f>+(EK$47&lt;=EDATE('Summary&amp;Assumptions'!$D$19,12))*(('Summary&amp;Assumptions'!$H20*'Summary&amp;Assumptions'!$G20*EK$56)*(1+'Summary&amp;Assumptions'!$J$29)^(EK$50-1))</f>
        <v>161269.96552129462</v>
      </c>
      <c r="EL63" s="95">
        <f>+(EL$47&lt;=EDATE('Summary&amp;Assumptions'!$D$19,12))*(('Summary&amp;Assumptions'!$H20*'Summary&amp;Assumptions'!$G20*EL$56)*(1+'Summary&amp;Assumptions'!$J$29)^(EL$50-1))</f>
        <v>161269.96552129462</v>
      </c>
      <c r="EM63" s="95">
        <f>+(EM$47&lt;=EDATE('Summary&amp;Assumptions'!$D$19,12))*(('Summary&amp;Assumptions'!$H20*'Summary&amp;Assumptions'!$G20*EM$56)*(1+'Summary&amp;Assumptions'!$J$29)^(EM$50-1))</f>
        <v>161269.96552129462</v>
      </c>
      <c r="EN63" s="95">
        <f>+(EN$47&lt;=EDATE('Summary&amp;Assumptions'!$D$19,12))*(('Summary&amp;Assumptions'!$H20*'Summary&amp;Assumptions'!$G20*EN$56)*(1+'Summary&amp;Assumptions'!$J$29)^(EN$50-1))</f>
        <v>161269.96552129462</v>
      </c>
      <c r="EO63" s="95">
        <f>+(EO$47&lt;=EDATE('Summary&amp;Assumptions'!$D$19,12))*(('Summary&amp;Assumptions'!$H20*'Summary&amp;Assumptions'!$G20*EO$56)*(1+'Summary&amp;Assumptions'!$J$29)^(EO$50-1))</f>
        <v>161269.96552129462</v>
      </c>
      <c r="EP63" s="95">
        <f>+(EP$47&lt;=EDATE('Summary&amp;Assumptions'!$D$19,12))*(('Summary&amp;Assumptions'!$H20*'Summary&amp;Assumptions'!$G20*EP$56)*(1+'Summary&amp;Assumptions'!$J$29)^(EP$50-1))</f>
        <v>161269.96552129462</v>
      </c>
      <c r="EQ63" s="95">
        <f>+(EQ$47&lt;=EDATE('Summary&amp;Assumptions'!$D$19,12))*(('Summary&amp;Assumptions'!$H20*'Summary&amp;Assumptions'!$G20*EQ$56)*(1+'Summary&amp;Assumptions'!$J$29)^(EQ$50-1))</f>
        <v>161269.96552129462</v>
      </c>
      <c r="ER63" s="95">
        <f>+(ER$47&lt;=EDATE('Summary&amp;Assumptions'!$D$19,12))*(('Summary&amp;Assumptions'!$H20*'Summary&amp;Assumptions'!$G20*ER$56)*(1+'Summary&amp;Assumptions'!$J$29)^(ER$50-1))</f>
        <v>161269.96552129462</v>
      </c>
      <c r="ES63" s="95">
        <f>+(ES$47&lt;=EDATE('Summary&amp;Assumptions'!$D$19,12))*(('Summary&amp;Assumptions'!$H20*'Summary&amp;Assumptions'!$G20*ES$56)*(1+'Summary&amp;Assumptions'!$J$29)^(ES$50-1))</f>
        <v>161269.96552129462</v>
      </c>
      <c r="ET63" s="95">
        <f>+(ET$47&lt;=EDATE('Summary&amp;Assumptions'!$D$19,12))*(('Summary&amp;Assumptions'!$H20*'Summary&amp;Assumptions'!$G20*ET$56)*(1+'Summary&amp;Assumptions'!$J$29)^(ET$50-1))</f>
        <v>161269.96552129462</v>
      </c>
      <c r="EU63" s="95">
        <f>+(EU$47&lt;=EDATE('Summary&amp;Assumptions'!$D$19,12))*(('Summary&amp;Assumptions'!$H20*'Summary&amp;Assumptions'!$G20*EU$56)*(1+'Summary&amp;Assumptions'!$J$29)^(EU$50-1))</f>
        <v>161269.96552129462</v>
      </c>
      <c r="EV63" s="95">
        <f>+(EV$47&lt;=EDATE('Summary&amp;Assumptions'!$D$19,12))*(('Summary&amp;Assumptions'!$H20*'Summary&amp;Assumptions'!$G20*EV$56)*(1+'Summary&amp;Assumptions'!$J$29)^(EV$50-1))</f>
        <v>0</v>
      </c>
      <c r="EW63" s="95">
        <f>+(EW$47&lt;=EDATE('Summary&amp;Assumptions'!$D$19,12))*(('Summary&amp;Assumptions'!$H20*'Summary&amp;Assumptions'!$G20*EW$56)*(1+'Summary&amp;Assumptions'!$J$29)^(EW$50-1))</f>
        <v>0</v>
      </c>
      <c r="EX63" s="95">
        <f>+(EX$47&lt;=EDATE('Summary&amp;Assumptions'!$D$19,12))*(('Summary&amp;Assumptions'!$H20*'Summary&amp;Assumptions'!$G20*EX$56)*(1+'Summary&amp;Assumptions'!$J$29)^(EX$50-1))</f>
        <v>0</v>
      </c>
      <c r="EY63" s="95">
        <f>+(EY$47&lt;=EDATE('Summary&amp;Assumptions'!$D$19,12))*(('Summary&amp;Assumptions'!$H20*'Summary&amp;Assumptions'!$G20*EY$56)*(1+'Summary&amp;Assumptions'!$J$29)^(EY$50-1))</f>
        <v>0</v>
      </c>
      <c r="EZ63" s="95">
        <f>+(EZ$47&lt;=EDATE('Summary&amp;Assumptions'!$D$19,12))*(('Summary&amp;Assumptions'!$H20*'Summary&amp;Assumptions'!$G20*EZ$56)*(1+'Summary&amp;Assumptions'!$J$29)^(EZ$50-1))</f>
        <v>0</v>
      </c>
      <c r="FA63" s="95">
        <f>+(FA$47&lt;=EDATE('Summary&amp;Assumptions'!$D$19,12))*(('Summary&amp;Assumptions'!$H20*'Summary&amp;Assumptions'!$G20*FA$56)*(1+'Summary&amp;Assumptions'!$J$29)^(FA$50-1))</f>
        <v>0</v>
      </c>
      <c r="FB63" s="95">
        <f>+(FB$47&lt;=EDATE('Summary&amp;Assumptions'!$D$19,12))*(('Summary&amp;Assumptions'!$H20*'Summary&amp;Assumptions'!$G20*FB$56)*(1+'Summary&amp;Assumptions'!$J$29)^(FB$50-1))</f>
        <v>0</v>
      </c>
      <c r="FC63" s="95">
        <f>+(FC$47&lt;=EDATE('Summary&amp;Assumptions'!$D$19,12))*(('Summary&amp;Assumptions'!$H20*'Summary&amp;Assumptions'!$G20*FC$56)*(1+'Summary&amp;Assumptions'!$J$29)^(FC$50-1))</f>
        <v>0</v>
      </c>
      <c r="FD63" s="95">
        <f>+(FD$47&lt;=EDATE('Summary&amp;Assumptions'!$D$19,12))*(('Summary&amp;Assumptions'!$H20*'Summary&amp;Assumptions'!$G20*FD$56)*(1+'Summary&amp;Assumptions'!$J$29)^(FD$50-1))</f>
        <v>0</v>
      </c>
      <c r="FE63" s="95">
        <f>+(FE$47&lt;=EDATE('Summary&amp;Assumptions'!$D$19,12))*(('Summary&amp;Assumptions'!$H20*'Summary&amp;Assumptions'!$G20*FE$56)*(1+'Summary&amp;Assumptions'!$J$29)^(FE$50-1))</f>
        <v>0</v>
      </c>
      <c r="FF63" s="95">
        <f>+(FF$47&lt;=EDATE('Summary&amp;Assumptions'!$D$19,12))*(('Summary&amp;Assumptions'!$H20*'Summary&amp;Assumptions'!$G20*FF$56)*(1+'Summary&amp;Assumptions'!$J$29)^(FF$50-1))</f>
        <v>0</v>
      </c>
      <c r="FG63" s="95">
        <f>+(FG$47&lt;=EDATE('Summary&amp;Assumptions'!$D$19,12))*(('Summary&amp;Assumptions'!$H20*'Summary&amp;Assumptions'!$G20*FG$56)*(1+'Summary&amp;Assumptions'!$J$29)^(FG$50-1))</f>
        <v>0</v>
      </c>
      <c r="FH63" s="95">
        <f>+(FH$47&lt;=EDATE('Summary&amp;Assumptions'!$D$19,12))*(('Summary&amp;Assumptions'!$H20*'Summary&amp;Assumptions'!$G20*FH$56)*(1+'Summary&amp;Assumptions'!$J$29)^(FH$50-1))</f>
        <v>0</v>
      </c>
      <c r="FI63" s="95">
        <f>+(FI$47&lt;=EDATE('Summary&amp;Assumptions'!$D$19,12))*(('Summary&amp;Assumptions'!$H20*'Summary&amp;Assumptions'!$G20*FI$56)*(1+'Summary&amp;Assumptions'!$J$29)^(FI$50-1))</f>
        <v>0</v>
      </c>
      <c r="FJ63" s="95">
        <f>+(FJ$47&lt;=EDATE('Summary&amp;Assumptions'!$D$19,12))*(('Summary&amp;Assumptions'!$H20*'Summary&amp;Assumptions'!$G20*FJ$56)*(1+'Summary&amp;Assumptions'!$J$29)^(FJ$50-1))</f>
        <v>0</v>
      </c>
      <c r="FK63" s="95">
        <f>+(FK$47&lt;=EDATE('Summary&amp;Assumptions'!$D$19,12))*(('Summary&amp;Assumptions'!$H20*'Summary&amp;Assumptions'!$G20*FK$56)*(1+'Summary&amp;Assumptions'!$J$29)^(FK$50-1))</f>
        <v>0</v>
      </c>
      <c r="FL63" s="95">
        <f>+(FL$47&lt;=EDATE('Summary&amp;Assumptions'!$D$19,12))*(('Summary&amp;Assumptions'!$H20*'Summary&amp;Assumptions'!$G20*FL$56)*(1+'Summary&amp;Assumptions'!$J$29)^(FL$50-1))</f>
        <v>0</v>
      </c>
      <c r="FM63" s="95">
        <f>+(FM$47&lt;=EDATE('Summary&amp;Assumptions'!$D$19,12))*(('Summary&amp;Assumptions'!$H20*'Summary&amp;Assumptions'!$G20*FM$56)*(1+'Summary&amp;Assumptions'!$J$29)^(FM$50-1))</f>
        <v>0</v>
      </c>
      <c r="FN63" s="95">
        <f>+(FN$47&lt;=EDATE('Summary&amp;Assumptions'!$D$19,12))*(('Summary&amp;Assumptions'!$H20*'Summary&amp;Assumptions'!$G20*FN$56)*(1+'Summary&amp;Assumptions'!$J$29)^(FN$50-1))</f>
        <v>0</v>
      </c>
      <c r="FO63" s="95">
        <f>+(FO$47&lt;=EDATE('Summary&amp;Assumptions'!$D$19,12))*(('Summary&amp;Assumptions'!$H20*'Summary&amp;Assumptions'!$G20*FO$56)*(1+'Summary&amp;Assumptions'!$J$29)^(FO$50-1))</f>
        <v>0</v>
      </c>
      <c r="FP63" s="95">
        <f>+(FP$47&lt;=EDATE('Summary&amp;Assumptions'!$D$19,12))*(('Summary&amp;Assumptions'!$H20*'Summary&amp;Assumptions'!$G20*FP$56)*(1+'Summary&amp;Assumptions'!$J$29)^(FP$50-1))</f>
        <v>0</v>
      </c>
      <c r="FQ63" s="96">
        <f>+(FQ$47&lt;=EDATE('Summary&amp;Assumptions'!$D$19,12))*(('Summary&amp;Assumptions'!$H20*'Summary&amp;Assumptions'!$G20*FQ$56)*(1+'Summary&amp;Assumptions'!$J$29)^(FQ$50-1))</f>
        <v>0</v>
      </c>
      <c r="FR63" s="9"/>
      <c r="FS63" s="9"/>
      <c r="FT63" s="9"/>
      <c r="FU63" s="9"/>
    </row>
    <row r="64" spans="1:195" s="16" customFormat="1" x14ac:dyDescent="0.2">
      <c r="A64" s="9"/>
      <c r="B64" s="199" t="str">
        <f>+'Summary&amp;Assumptions'!F21</f>
        <v>1 Bd/1.5 Bth</v>
      </c>
      <c r="J64" s="95">
        <f>+(J$47&lt;=EDATE('Summary&amp;Assumptions'!$D$19,12))*(('Summary&amp;Assumptions'!$H21*'Summary&amp;Assumptions'!$G21*J$56)*(1+'Summary&amp;Assumptions'!$J$29)^(J$50-1))</f>
        <v>0</v>
      </c>
      <c r="K64" s="95">
        <f>+(K$47&lt;=EDATE('Summary&amp;Assumptions'!$D$19,12))*(('Summary&amp;Assumptions'!$H21*'Summary&amp;Assumptions'!$G21*K$56)*(1+'Summary&amp;Assumptions'!$J$29)^(K$50-1))</f>
        <v>0</v>
      </c>
      <c r="L64" s="95">
        <f>+(L$47&lt;=EDATE('Summary&amp;Assumptions'!$D$19,12))*(('Summary&amp;Assumptions'!$H21*'Summary&amp;Assumptions'!$G21*L$56)*(1+'Summary&amp;Assumptions'!$J$29)^(L$50-1))</f>
        <v>0</v>
      </c>
      <c r="M64" s="95">
        <f>+(M$47&lt;=EDATE('Summary&amp;Assumptions'!$D$19,12))*(('Summary&amp;Assumptions'!$H21*'Summary&amp;Assumptions'!$G21*M$56)*(1+'Summary&amp;Assumptions'!$J$29)^(M$50-1))</f>
        <v>0</v>
      </c>
      <c r="N64" s="95">
        <f>+(N$47&lt;=EDATE('Summary&amp;Assumptions'!$D$19,12))*(('Summary&amp;Assumptions'!$H21*'Summary&amp;Assumptions'!$G21*N$56)*(1+'Summary&amp;Assumptions'!$J$29)^(N$50-1))</f>
        <v>0</v>
      </c>
      <c r="O64" s="95">
        <f>+(O$47&lt;=EDATE('Summary&amp;Assumptions'!$D$19,12))*(('Summary&amp;Assumptions'!$H21*'Summary&amp;Assumptions'!$G21*O$56)*(1+'Summary&amp;Assumptions'!$J$29)^(O$50-1))</f>
        <v>0</v>
      </c>
      <c r="P64" s="95">
        <f>+(P$47&lt;=EDATE('Summary&amp;Assumptions'!$D$19,12))*(('Summary&amp;Assumptions'!$H21*'Summary&amp;Assumptions'!$G21*P$56)*(1+'Summary&amp;Assumptions'!$J$29)^(P$50-1))</f>
        <v>0</v>
      </c>
      <c r="Q64" s="95">
        <f>+(Q$47&lt;=EDATE('Summary&amp;Assumptions'!$D$19,12))*(('Summary&amp;Assumptions'!$H21*'Summary&amp;Assumptions'!$G21*Q$56)*(1+'Summary&amp;Assumptions'!$J$29)^(Q$50-1))</f>
        <v>0</v>
      </c>
      <c r="R64" s="95">
        <f>+(R$47&lt;=EDATE('Summary&amp;Assumptions'!$D$19,12))*(('Summary&amp;Assumptions'!$H21*'Summary&amp;Assumptions'!$G21*R$56)*(1+'Summary&amp;Assumptions'!$J$29)^(R$50-1))</f>
        <v>0</v>
      </c>
      <c r="S64" s="95">
        <f>+(S$47&lt;=EDATE('Summary&amp;Assumptions'!$D$19,12))*(('Summary&amp;Assumptions'!$H21*'Summary&amp;Assumptions'!$G21*S$56)*(1+'Summary&amp;Assumptions'!$J$29)^(S$50-1))</f>
        <v>0</v>
      </c>
      <c r="T64" s="95">
        <f>+(T$47&lt;=EDATE('Summary&amp;Assumptions'!$D$19,12))*(('Summary&amp;Assumptions'!$H21*'Summary&amp;Assumptions'!$G21*T$56)*(1+'Summary&amp;Assumptions'!$J$29)^(T$50-1))</f>
        <v>64500</v>
      </c>
      <c r="U64" s="95">
        <f>+(U$47&lt;=EDATE('Summary&amp;Assumptions'!$D$19,12))*(('Summary&amp;Assumptions'!$H21*'Summary&amp;Assumptions'!$G21*U$56)*(1+'Summary&amp;Assumptions'!$J$29)^(U$50-1))</f>
        <v>73100</v>
      </c>
      <c r="V64" s="95">
        <f>+(V$47&lt;=EDATE('Summary&amp;Assumptions'!$D$19,12))*(('Summary&amp;Assumptions'!$H21*'Summary&amp;Assumptions'!$G21*V$56)*(1+'Summary&amp;Assumptions'!$J$29)^(V$50-1))</f>
        <v>81700</v>
      </c>
      <c r="W64" s="95">
        <f>+(W$47&lt;=EDATE('Summary&amp;Assumptions'!$D$19,12))*(('Summary&amp;Assumptions'!$H21*'Summary&amp;Assumptions'!$G21*W$56)*(1+'Summary&amp;Assumptions'!$J$29)^(W$50-1))</f>
        <v>90300</v>
      </c>
      <c r="X64" s="95">
        <f>+(X$47&lt;=EDATE('Summary&amp;Assumptions'!$D$19,12))*(('Summary&amp;Assumptions'!$H21*'Summary&amp;Assumptions'!$G21*X$56)*(1+'Summary&amp;Assumptions'!$J$29)^(X$50-1))</f>
        <v>98900</v>
      </c>
      <c r="Y64" s="95">
        <f>+(Y$47&lt;=EDATE('Summary&amp;Assumptions'!$D$19,12))*(('Summary&amp;Assumptions'!$H21*'Summary&amp;Assumptions'!$G21*Y$56)*(1+'Summary&amp;Assumptions'!$J$29)^(Y$50-1))</f>
        <v>107500</v>
      </c>
      <c r="Z64" s="95">
        <f>+(Z$47&lt;=EDATE('Summary&amp;Assumptions'!$D$19,12))*(('Summary&amp;Assumptions'!$H21*'Summary&amp;Assumptions'!$G21*Z$56)*(1+'Summary&amp;Assumptions'!$J$29)^(Z$50-1))</f>
        <v>116100</v>
      </c>
      <c r="AA64" s="95">
        <f>+(AA$47&lt;=EDATE('Summary&amp;Assumptions'!$D$19,12))*(('Summary&amp;Assumptions'!$H21*'Summary&amp;Assumptions'!$G21*AA$56)*(1+'Summary&amp;Assumptions'!$J$29)^(AA$50-1))</f>
        <v>124700</v>
      </c>
      <c r="AB64" s="95">
        <f>+(AB$47&lt;=EDATE('Summary&amp;Assumptions'!$D$19,12))*(('Summary&amp;Assumptions'!$H21*'Summary&amp;Assumptions'!$G21*AB$56)*(1+'Summary&amp;Assumptions'!$J$29)^(AB$50-1))</f>
        <v>129000</v>
      </c>
      <c r="AC64" s="95">
        <f>+(AC$47&lt;=EDATE('Summary&amp;Assumptions'!$D$19,12))*(('Summary&amp;Assumptions'!$H21*'Summary&amp;Assumptions'!$G21*AC$56)*(1+'Summary&amp;Assumptions'!$J$29)^(AC$50-1))</f>
        <v>129000</v>
      </c>
      <c r="AD64" s="95">
        <f>+(AD$47&lt;=EDATE('Summary&amp;Assumptions'!$D$19,12))*(('Summary&amp;Assumptions'!$H21*'Summary&amp;Assumptions'!$G21*AD$56)*(1+'Summary&amp;Assumptions'!$J$29)^(AD$50-1))</f>
        <v>129000</v>
      </c>
      <c r="AE64" s="95">
        <f>+(AE$47&lt;=EDATE('Summary&amp;Assumptions'!$D$19,12))*(('Summary&amp;Assumptions'!$H21*'Summary&amp;Assumptions'!$G21*AE$56)*(1+'Summary&amp;Assumptions'!$J$29)^(AE$50-1))</f>
        <v>129000</v>
      </c>
      <c r="AF64" s="95">
        <f>+(AF$47&lt;=EDATE('Summary&amp;Assumptions'!$D$19,12))*(('Summary&amp;Assumptions'!$H21*'Summary&amp;Assumptions'!$G21*AF$56)*(1+'Summary&amp;Assumptions'!$J$29)^(AF$50-1))</f>
        <v>132870</v>
      </c>
      <c r="AG64" s="95">
        <f>+(AG$47&lt;=EDATE('Summary&amp;Assumptions'!$D$19,12))*(('Summary&amp;Assumptions'!$H21*'Summary&amp;Assumptions'!$G21*AG$56)*(1+'Summary&amp;Assumptions'!$J$29)^(AG$50-1))</f>
        <v>132870</v>
      </c>
      <c r="AH64" s="95">
        <f>+(AH$47&lt;=EDATE('Summary&amp;Assumptions'!$D$19,12))*(('Summary&amp;Assumptions'!$H21*'Summary&amp;Assumptions'!$G21*AH$56)*(1+'Summary&amp;Assumptions'!$J$29)^(AH$50-1))</f>
        <v>132870</v>
      </c>
      <c r="AI64" s="95">
        <f>+(AI$47&lt;=EDATE('Summary&amp;Assumptions'!$D$19,12))*(('Summary&amp;Assumptions'!$H21*'Summary&amp;Assumptions'!$G21*AI$56)*(1+'Summary&amp;Assumptions'!$J$29)^(AI$50-1))</f>
        <v>132870</v>
      </c>
      <c r="AJ64" s="95">
        <f>+(AJ$47&lt;=EDATE('Summary&amp;Assumptions'!$D$19,12))*(('Summary&amp;Assumptions'!$H21*'Summary&amp;Assumptions'!$G21*AJ$56)*(1+'Summary&amp;Assumptions'!$J$29)^(AJ$50-1))</f>
        <v>132870</v>
      </c>
      <c r="AK64" s="95">
        <f>+(AK$47&lt;=EDATE('Summary&amp;Assumptions'!$D$19,12))*(('Summary&amp;Assumptions'!$H21*'Summary&amp;Assumptions'!$G21*AK$56)*(1+'Summary&amp;Assumptions'!$J$29)^(AK$50-1))</f>
        <v>132870</v>
      </c>
      <c r="AL64" s="95">
        <f>+(AL$47&lt;=EDATE('Summary&amp;Assumptions'!$D$19,12))*(('Summary&amp;Assumptions'!$H21*'Summary&amp;Assumptions'!$G21*AL$56)*(1+'Summary&amp;Assumptions'!$J$29)^(AL$50-1))</f>
        <v>132870</v>
      </c>
      <c r="AM64" s="95">
        <f>+(AM$47&lt;=EDATE('Summary&amp;Assumptions'!$D$19,12))*(('Summary&amp;Assumptions'!$H21*'Summary&amp;Assumptions'!$G21*AM$56)*(1+'Summary&amp;Assumptions'!$J$29)^(AM$50-1))</f>
        <v>132870</v>
      </c>
      <c r="AN64" s="95">
        <f>+(AN$47&lt;=EDATE('Summary&amp;Assumptions'!$D$19,12))*(('Summary&amp;Assumptions'!$H21*'Summary&amp;Assumptions'!$G21*AN$56)*(1+'Summary&amp;Assumptions'!$J$29)^(AN$50-1))</f>
        <v>132870</v>
      </c>
      <c r="AO64" s="95">
        <f>+(AO$47&lt;=EDATE('Summary&amp;Assumptions'!$D$19,12))*(('Summary&amp;Assumptions'!$H21*'Summary&amp;Assumptions'!$G21*AO$56)*(1+'Summary&amp;Assumptions'!$J$29)^(AO$50-1))</f>
        <v>132870</v>
      </c>
      <c r="AP64" s="95">
        <f>+(AP$47&lt;=EDATE('Summary&amp;Assumptions'!$D$19,12))*(('Summary&amp;Assumptions'!$H21*'Summary&amp;Assumptions'!$G21*AP$56)*(1+'Summary&amp;Assumptions'!$J$29)^(AP$50-1))</f>
        <v>132870</v>
      </c>
      <c r="AQ64" s="95">
        <f>+(AQ$47&lt;=EDATE('Summary&amp;Assumptions'!$D$19,12))*(('Summary&amp;Assumptions'!$H21*'Summary&amp;Assumptions'!$G21*AQ$56)*(1+'Summary&amp;Assumptions'!$J$29)^(AQ$50-1))</f>
        <v>132870</v>
      </c>
      <c r="AR64" s="95">
        <f>+(AR$47&lt;=EDATE('Summary&amp;Assumptions'!$D$19,12))*(('Summary&amp;Assumptions'!$H21*'Summary&amp;Assumptions'!$G21*AR$56)*(1+'Summary&amp;Assumptions'!$J$29)^(AR$50-1))</f>
        <v>136856.1</v>
      </c>
      <c r="AS64" s="95">
        <f>+(AS$47&lt;=EDATE('Summary&amp;Assumptions'!$D$19,12))*(('Summary&amp;Assumptions'!$H21*'Summary&amp;Assumptions'!$G21*AS$56)*(1+'Summary&amp;Assumptions'!$J$29)^(AS$50-1))</f>
        <v>136856.1</v>
      </c>
      <c r="AT64" s="95">
        <f>+(AT$47&lt;=EDATE('Summary&amp;Assumptions'!$D$19,12))*(('Summary&amp;Assumptions'!$H21*'Summary&amp;Assumptions'!$G21*AT$56)*(1+'Summary&amp;Assumptions'!$J$29)^(AT$50-1))</f>
        <v>136856.1</v>
      </c>
      <c r="AU64" s="95">
        <f>+(AU$47&lt;=EDATE('Summary&amp;Assumptions'!$D$19,12))*(('Summary&amp;Assumptions'!$H21*'Summary&amp;Assumptions'!$G21*AU$56)*(1+'Summary&amp;Assumptions'!$J$29)^(AU$50-1))</f>
        <v>136856.1</v>
      </c>
      <c r="AV64" s="95">
        <f>+(AV$47&lt;=EDATE('Summary&amp;Assumptions'!$D$19,12))*(('Summary&amp;Assumptions'!$H21*'Summary&amp;Assumptions'!$G21*AV$56)*(1+'Summary&amp;Assumptions'!$J$29)^(AV$50-1))</f>
        <v>136856.1</v>
      </c>
      <c r="AW64" s="95">
        <f>+(AW$47&lt;=EDATE('Summary&amp;Assumptions'!$D$19,12))*(('Summary&amp;Assumptions'!$H21*'Summary&amp;Assumptions'!$G21*AW$56)*(1+'Summary&amp;Assumptions'!$J$29)^(AW$50-1))</f>
        <v>136856.1</v>
      </c>
      <c r="AX64" s="95">
        <f>+(AX$47&lt;=EDATE('Summary&amp;Assumptions'!$D$19,12))*(('Summary&amp;Assumptions'!$H21*'Summary&amp;Assumptions'!$G21*AX$56)*(1+'Summary&amp;Assumptions'!$J$29)^(AX$50-1))</f>
        <v>136856.1</v>
      </c>
      <c r="AY64" s="95">
        <f>+(AY$47&lt;=EDATE('Summary&amp;Assumptions'!$D$19,12))*(('Summary&amp;Assumptions'!$H21*'Summary&amp;Assumptions'!$G21*AY$56)*(1+'Summary&amp;Assumptions'!$J$29)^(AY$50-1))</f>
        <v>136856.1</v>
      </c>
      <c r="AZ64" s="95">
        <f>+(AZ$47&lt;=EDATE('Summary&amp;Assumptions'!$D$19,12))*(('Summary&amp;Assumptions'!$H21*'Summary&amp;Assumptions'!$G21*AZ$56)*(1+'Summary&amp;Assumptions'!$J$29)^(AZ$50-1))</f>
        <v>136856.1</v>
      </c>
      <c r="BA64" s="95">
        <f>+(BA$47&lt;=EDATE('Summary&amp;Assumptions'!$D$19,12))*(('Summary&amp;Assumptions'!$H21*'Summary&amp;Assumptions'!$G21*BA$56)*(1+'Summary&amp;Assumptions'!$J$29)^(BA$50-1))</f>
        <v>136856.1</v>
      </c>
      <c r="BB64" s="95">
        <f>+(BB$47&lt;=EDATE('Summary&amp;Assumptions'!$D$19,12))*(('Summary&amp;Assumptions'!$H21*'Summary&amp;Assumptions'!$G21*BB$56)*(1+'Summary&amp;Assumptions'!$J$29)^(BB$50-1))</f>
        <v>136856.1</v>
      </c>
      <c r="BC64" s="95">
        <f>+(BC$47&lt;=EDATE('Summary&amp;Assumptions'!$D$19,12))*(('Summary&amp;Assumptions'!$H21*'Summary&amp;Assumptions'!$G21*BC$56)*(1+'Summary&amp;Assumptions'!$J$29)^(BC$50-1))</f>
        <v>136856.1</v>
      </c>
      <c r="BD64" s="95">
        <f>+(BD$47&lt;=EDATE('Summary&amp;Assumptions'!$D$19,12))*(('Summary&amp;Assumptions'!$H21*'Summary&amp;Assumptions'!$G21*BD$56)*(1+'Summary&amp;Assumptions'!$J$29)^(BD$50-1))</f>
        <v>140961.783</v>
      </c>
      <c r="BE64" s="95">
        <f>+(BE$47&lt;=EDATE('Summary&amp;Assumptions'!$D$19,12))*(('Summary&amp;Assumptions'!$H21*'Summary&amp;Assumptions'!$G21*BE$56)*(1+'Summary&amp;Assumptions'!$J$29)^(BE$50-1))</f>
        <v>140961.783</v>
      </c>
      <c r="BF64" s="95">
        <f>+(BF$47&lt;=EDATE('Summary&amp;Assumptions'!$D$19,12))*(('Summary&amp;Assumptions'!$H21*'Summary&amp;Assumptions'!$G21*BF$56)*(1+'Summary&amp;Assumptions'!$J$29)^(BF$50-1))</f>
        <v>140961.783</v>
      </c>
      <c r="BG64" s="95">
        <f>+(BG$47&lt;=EDATE('Summary&amp;Assumptions'!$D$19,12))*(('Summary&amp;Assumptions'!$H21*'Summary&amp;Assumptions'!$G21*BG$56)*(1+'Summary&amp;Assumptions'!$J$29)^(BG$50-1))</f>
        <v>140961.783</v>
      </c>
      <c r="BH64" s="95">
        <f>+(BH$47&lt;=EDATE('Summary&amp;Assumptions'!$D$19,12))*(('Summary&amp;Assumptions'!$H21*'Summary&amp;Assumptions'!$G21*BH$56)*(1+'Summary&amp;Assumptions'!$J$29)^(BH$50-1))</f>
        <v>140961.783</v>
      </c>
      <c r="BI64" s="95">
        <f>+(BI$47&lt;=EDATE('Summary&amp;Assumptions'!$D$19,12))*(('Summary&amp;Assumptions'!$H21*'Summary&amp;Assumptions'!$G21*BI$56)*(1+'Summary&amp;Assumptions'!$J$29)^(BI$50-1))</f>
        <v>140961.783</v>
      </c>
      <c r="BJ64" s="95">
        <f>+(BJ$47&lt;=EDATE('Summary&amp;Assumptions'!$D$19,12))*(('Summary&amp;Assumptions'!$H21*'Summary&amp;Assumptions'!$G21*BJ$56)*(1+'Summary&amp;Assumptions'!$J$29)^(BJ$50-1))</f>
        <v>140961.783</v>
      </c>
      <c r="BK64" s="95">
        <f>+(BK$47&lt;=EDATE('Summary&amp;Assumptions'!$D$19,12))*(('Summary&amp;Assumptions'!$H21*'Summary&amp;Assumptions'!$G21*BK$56)*(1+'Summary&amp;Assumptions'!$J$29)^(BK$50-1))</f>
        <v>140961.783</v>
      </c>
      <c r="BL64" s="95">
        <f>+(BL$47&lt;=EDATE('Summary&amp;Assumptions'!$D$19,12))*(('Summary&amp;Assumptions'!$H21*'Summary&amp;Assumptions'!$G21*BL$56)*(1+'Summary&amp;Assumptions'!$J$29)^(BL$50-1))</f>
        <v>140961.783</v>
      </c>
      <c r="BM64" s="95">
        <f>+(BM$47&lt;=EDATE('Summary&amp;Assumptions'!$D$19,12))*(('Summary&amp;Assumptions'!$H21*'Summary&amp;Assumptions'!$G21*BM$56)*(1+'Summary&amp;Assumptions'!$J$29)^(BM$50-1))</f>
        <v>140961.783</v>
      </c>
      <c r="BN64" s="95">
        <f>+(BN$47&lt;=EDATE('Summary&amp;Assumptions'!$D$19,12))*(('Summary&amp;Assumptions'!$H21*'Summary&amp;Assumptions'!$G21*BN$56)*(1+'Summary&amp;Assumptions'!$J$29)^(BN$50-1))</f>
        <v>140961.783</v>
      </c>
      <c r="BO64" s="95">
        <f>+(BO$47&lt;=EDATE('Summary&amp;Assumptions'!$D$19,12))*(('Summary&amp;Assumptions'!$H21*'Summary&amp;Assumptions'!$G21*BO$56)*(1+'Summary&amp;Assumptions'!$J$29)^(BO$50-1))</f>
        <v>140961.783</v>
      </c>
      <c r="BP64" s="95">
        <f>+(BP$47&lt;=EDATE('Summary&amp;Assumptions'!$D$19,12))*(('Summary&amp;Assumptions'!$H21*'Summary&amp;Assumptions'!$G21*BP$56)*(1+'Summary&amp;Assumptions'!$J$29)^(BP$50-1))</f>
        <v>145190.63648999998</v>
      </c>
      <c r="BQ64" s="95">
        <f>+(BQ$47&lt;=EDATE('Summary&amp;Assumptions'!$D$19,12))*(('Summary&amp;Assumptions'!$H21*'Summary&amp;Assumptions'!$G21*BQ$56)*(1+'Summary&amp;Assumptions'!$J$29)^(BQ$50-1))</f>
        <v>145190.63648999998</v>
      </c>
      <c r="BR64" s="95">
        <f>+(BR$47&lt;=EDATE('Summary&amp;Assumptions'!$D$19,12))*(('Summary&amp;Assumptions'!$H21*'Summary&amp;Assumptions'!$G21*BR$56)*(1+'Summary&amp;Assumptions'!$J$29)^(BR$50-1))</f>
        <v>145190.63648999998</v>
      </c>
      <c r="BS64" s="95">
        <f>+(BS$47&lt;=EDATE('Summary&amp;Assumptions'!$D$19,12))*(('Summary&amp;Assumptions'!$H21*'Summary&amp;Assumptions'!$G21*BS$56)*(1+'Summary&amp;Assumptions'!$J$29)^(BS$50-1))</f>
        <v>145190.63648999998</v>
      </c>
      <c r="BT64" s="95">
        <f>+(BT$47&lt;=EDATE('Summary&amp;Assumptions'!$D$19,12))*(('Summary&amp;Assumptions'!$H21*'Summary&amp;Assumptions'!$G21*BT$56)*(1+'Summary&amp;Assumptions'!$J$29)^(BT$50-1))</f>
        <v>145190.63648999998</v>
      </c>
      <c r="BU64" s="95">
        <f>+(BU$47&lt;=EDATE('Summary&amp;Assumptions'!$D$19,12))*(('Summary&amp;Assumptions'!$H21*'Summary&amp;Assumptions'!$G21*BU$56)*(1+'Summary&amp;Assumptions'!$J$29)^(BU$50-1))</f>
        <v>145190.63648999998</v>
      </c>
      <c r="BV64" s="95">
        <f>+(BV$47&lt;=EDATE('Summary&amp;Assumptions'!$D$19,12))*(('Summary&amp;Assumptions'!$H21*'Summary&amp;Assumptions'!$G21*BV$56)*(1+'Summary&amp;Assumptions'!$J$29)^(BV$50-1))</f>
        <v>145190.63648999998</v>
      </c>
      <c r="BW64" s="95">
        <f>+(BW$47&lt;=EDATE('Summary&amp;Assumptions'!$D$19,12))*(('Summary&amp;Assumptions'!$H21*'Summary&amp;Assumptions'!$G21*BW$56)*(1+'Summary&amp;Assumptions'!$J$29)^(BW$50-1))</f>
        <v>145190.63648999998</v>
      </c>
      <c r="BX64" s="95">
        <f>+(BX$47&lt;=EDATE('Summary&amp;Assumptions'!$D$19,12))*(('Summary&amp;Assumptions'!$H21*'Summary&amp;Assumptions'!$G21*BX$56)*(1+'Summary&amp;Assumptions'!$J$29)^(BX$50-1))</f>
        <v>145190.63648999998</v>
      </c>
      <c r="BY64" s="95">
        <f>+(BY$47&lt;=EDATE('Summary&amp;Assumptions'!$D$19,12))*(('Summary&amp;Assumptions'!$H21*'Summary&amp;Assumptions'!$G21*BY$56)*(1+'Summary&amp;Assumptions'!$J$29)^(BY$50-1))</f>
        <v>145190.63648999998</v>
      </c>
      <c r="BZ64" s="95">
        <f>+(BZ$47&lt;=EDATE('Summary&amp;Assumptions'!$D$19,12))*(('Summary&amp;Assumptions'!$H21*'Summary&amp;Assumptions'!$G21*BZ$56)*(1+'Summary&amp;Assumptions'!$J$29)^(BZ$50-1))</f>
        <v>145190.63648999998</v>
      </c>
      <c r="CA64" s="95">
        <f>+(CA$47&lt;=EDATE('Summary&amp;Assumptions'!$D$19,12))*(('Summary&amp;Assumptions'!$H21*'Summary&amp;Assumptions'!$G21*CA$56)*(1+'Summary&amp;Assumptions'!$J$29)^(CA$50-1))</f>
        <v>145190.63648999998</v>
      </c>
      <c r="CB64" s="95">
        <f>+(CB$47&lt;=EDATE('Summary&amp;Assumptions'!$D$19,12))*(('Summary&amp;Assumptions'!$H21*'Summary&amp;Assumptions'!$G21*CB$56)*(1+'Summary&amp;Assumptions'!$J$29)^(CB$50-1))</f>
        <v>149546.35558469998</v>
      </c>
      <c r="CC64" s="95">
        <f>+(CC$47&lt;=EDATE('Summary&amp;Assumptions'!$D$19,12))*(('Summary&amp;Assumptions'!$H21*'Summary&amp;Assumptions'!$G21*CC$56)*(1+'Summary&amp;Assumptions'!$J$29)^(CC$50-1))</f>
        <v>149546.35558469998</v>
      </c>
      <c r="CD64" s="95">
        <f>+(CD$47&lt;=EDATE('Summary&amp;Assumptions'!$D$19,12))*(('Summary&amp;Assumptions'!$H21*'Summary&amp;Assumptions'!$G21*CD$56)*(1+'Summary&amp;Assumptions'!$J$29)^(CD$50-1))</f>
        <v>149546.35558469998</v>
      </c>
      <c r="CE64" s="95">
        <f>+(CE$47&lt;=EDATE('Summary&amp;Assumptions'!$D$19,12))*(('Summary&amp;Assumptions'!$H21*'Summary&amp;Assumptions'!$G21*CE$56)*(1+'Summary&amp;Assumptions'!$J$29)^(CE$50-1))</f>
        <v>149546.35558469998</v>
      </c>
      <c r="CF64" s="95">
        <f>+(CF$47&lt;=EDATE('Summary&amp;Assumptions'!$D$19,12))*(('Summary&amp;Assumptions'!$H21*'Summary&amp;Assumptions'!$G21*CF$56)*(1+'Summary&amp;Assumptions'!$J$29)^(CF$50-1))</f>
        <v>149546.35558469998</v>
      </c>
      <c r="CG64" s="95">
        <f>+(CG$47&lt;=EDATE('Summary&amp;Assumptions'!$D$19,12))*(('Summary&amp;Assumptions'!$H21*'Summary&amp;Assumptions'!$G21*CG$56)*(1+'Summary&amp;Assumptions'!$J$29)^(CG$50-1))</f>
        <v>149546.35558469998</v>
      </c>
      <c r="CH64" s="95">
        <f>+(CH$47&lt;=EDATE('Summary&amp;Assumptions'!$D$19,12))*(('Summary&amp;Assumptions'!$H21*'Summary&amp;Assumptions'!$G21*CH$56)*(1+'Summary&amp;Assumptions'!$J$29)^(CH$50-1))</f>
        <v>149546.35558469998</v>
      </c>
      <c r="CI64" s="95">
        <f>+(CI$47&lt;=EDATE('Summary&amp;Assumptions'!$D$19,12))*(('Summary&amp;Assumptions'!$H21*'Summary&amp;Assumptions'!$G21*CI$56)*(1+'Summary&amp;Assumptions'!$J$29)^(CI$50-1))</f>
        <v>149546.35558469998</v>
      </c>
      <c r="CJ64" s="95">
        <f>+(CJ$47&lt;=EDATE('Summary&amp;Assumptions'!$D$19,12))*(('Summary&amp;Assumptions'!$H21*'Summary&amp;Assumptions'!$G21*CJ$56)*(1+'Summary&amp;Assumptions'!$J$29)^(CJ$50-1))</f>
        <v>149546.35558469998</v>
      </c>
      <c r="CK64" s="95">
        <f>+(CK$47&lt;=EDATE('Summary&amp;Assumptions'!$D$19,12))*(('Summary&amp;Assumptions'!$H21*'Summary&amp;Assumptions'!$G21*CK$56)*(1+'Summary&amp;Assumptions'!$J$29)^(CK$50-1))</f>
        <v>149546.35558469998</v>
      </c>
      <c r="CL64" s="95">
        <f>+(CL$47&lt;=EDATE('Summary&amp;Assumptions'!$D$19,12))*(('Summary&amp;Assumptions'!$H21*'Summary&amp;Assumptions'!$G21*CL$56)*(1+'Summary&amp;Assumptions'!$J$29)^(CL$50-1))</f>
        <v>149546.35558469998</v>
      </c>
      <c r="CM64" s="95">
        <f>+(CM$47&lt;=EDATE('Summary&amp;Assumptions'!$D$19,12))*(('Summary&amp;Assumptions'!$H21*'Summary&amp;Assumptions'!$G21*CM$56)*(1+'Summary&amp;Assumptions'!$J$29)^(CM$50-1))</f>
        <v>149546.35558469998</v>
      </c>
      <c r="CN64" s="95">
        <f>+(CN$47&lt;=EDATE('Summary&amp;Assumptions'!$D$19,12))*(('Summary&amp;Assumptions'!$H21*'Summary&amp;Assumptions'!$G21*CN$56)*(1+'Summary&amp;Assumptions'!$J$29)^(CN$50-1))</f>
        <v>154032.74625224099</v>
      </c>
      <c r="CO64" s="95">
        <f>+(CO$47&lt;=EDATE('Summary&amp;Assumptions'!$D$19,12))*(('Summary&amp;Assumptions'!$H21*'Summary&amp;Assumptions'!$G21*CO$56)*(1+'Summary&amp;Assumptions'!$J$29)^(CO$50-1))</f>
        <v>154032.74625224099</v>
      </c>
      <c r="CP64" s="95">
        <f>+(CP$47&lt;=EDATE('Summary&amp;Assumptions'!$D$19,12))*(('Summary&amp;Assumptions'!$H21*'Summary&amp;Assumptions'!$G21*CP$56)*(1+'Summary&amp;Assumptions'!$J$29)^(CP$50-1))</f>
        <v>154032.74625224099</v>
      </c>
      <c r="CQ64" s="95">
        <f>+(CQ$47&lt;=EDATE('Summary&amp;Assumptions'!$D$19,12))*(('Summary&amp;Assumptions'!$H21*'Summary&amp;Assumptions'!$G21*CQ$56)*(1+'Summary&amp;Assumptions'!$J$29)^(CQ$50-1))</f>
        <v>154032.74625224099</v>
      </c>
      <c r="CR64" s="95">
        <f>+(CR$47&lt;=EDATE('Summary&amp;Assumptions'!$D$19,12))*(('Summary&amp;Assumptions'!$H21*'Summary&amp;Assumptions'!$G21*CR$56)*(1+'Summary&amp;Assumptions'!$J$29)^(CR$50-1))</f>
        <v>154032.74625224099</v>
      </c>
      <c r="CS64" s="95">
        <f>+(CS$47&lt;=EDATE('Summary&amp;Assumptions'!$D$19,12))*(('Summary&amp;Assumptions'!$H21*'Summary&amp;Assumptions'!$G21*CS$56)*(1+'Summary&amp;Assumptions'!$J$29)^(CS$50-1))</f>
        <v>154032.74625224099</v>
      </c>
      <c r="CT64" s="95">
        <f>+(CT$47&lt;=EDATE('Summary&amp;Assumptions'!$D$19,12))*(('Summary&amp;Assumptions'!$H21*'Summary&amp;Assumptions'!$G21*CT$56)*(1+'Summary&amp;Assumptions'!$J$29)^(CT$50-1))</f>
        <v>154032.74625224099</v>
      </c>
      <c r="CU64" s="95">
        <f>+(CU$47&lt;=EDATE('Summary&amp;Assumptions'!$D$19,12))*(('Summary&amp;Assumptions'!$H21*'Summary&amp;Assumptions'!$G21*CU$56)*(1+'Summary&amp;Assumptions'!$J$29)^(CU$50-1))</f>
        <v>154032.74625224099</v>
      </c>
      <c r="CV64" s="95">
        <f>+(CV$47&lt;=EDATE('Summary&amp;Assumptions'!$D$19,12))*(('Summary&amp;Assumptions'!$H21*'Summary&amp;Assumptions'!$G21*CV$56)*(1+'Summary&amp;Assumptions'!$J$29)^(CV$50-1))</f>
        <v>154032.74625224099</v>
      </c>
      <c r="CW64" s="95">
        <f>+(CW$47&lt;=EDATE('Summary&amp;Assumptions'!$D$19,12))*(('Summary&amp;Assumptions'!$H21*'Summary&amp;Assumptions'!$G21*CW$56)*(1+'Summary&amp;Assumptions'!$J$29)^(CW$50-1))</f>
        <v>154032.74625224099</v>
      </c>
      <c r="CX64" s="95">
        <f>+(CX$47&lt;=EDATE('Summary&amp;Assumptions'!$D$19,12))*(('Summary&amp;Assumptions'!$H21*'Summary&amp;Assumptions'!$G21*CX$56)*(1+'Summary&amp;Assumptions'!$J$29)^(CX$50-1))</f>
        <v>154032.74625224099</v>
      </c>
      <c r="CY64" s="95">
        <f>+(CY$47&lt;=EDATE('Summary&amp;Assumptions'!$D$19,12))*(('Summary&amp;Assumptions'!$H21*'Summary&amp;Assumptions'!$G21*CY$56)*(1+'Summary&amp;Assumptions'!$J$29)^(CY$50-1))</f>
        <v>154032.74625224099</v>
      </c>
      <c r="CZ64" s="95">
        <f>+(CZ$47&lt;=EDATE('Summary&amp;Assumptions'!$D$19,12))*(('Summary&amp;Assumptions'!$H21*'Summary&amp;Assumptions'!$G21*CZ$56)*(1+'Summary&amp;Assumptions'!$J$29)^(CZ$50-1))</f>
        <v>158653.72863980822</v>
      </c>
      <c r="DA64" s="95">
        <f>+(DA$47&lt;=EDATE('Summary&amp;Assumptions'!$D$19,12))*(('Summary&amp;Assumptions'!$H21*'Summary&amp;Assumptions'!$G21*DA$56)*(1+'Summary&amp;Assumptions'!$J$29)^(DA$50-1))</f>
        <v>158653.72863980822</v>
      </c>
      <c r="DB64" s="95">
        <f>+(DB$47&lt;=EDATE('Summary&amp;Assumptions'!$D$19,12))*(('Summary&amp;Assumptions'!$H21*'Summary&amp;Assumptions'!$G21*DB$56)*(1+'Summary&amp;Assumptions'!$J$29)^(DB$50-1))</f>
        <v>158653.72863980822</v>
      </c>
      <c r="DC64" s="95">
        <f>+(DC$47&lt;=EDATE('Summary&amp;Assumptions'!$D$19,12))*(('Summary&amp;Assumptions'!$H21*'Summary&amp;Assumptions'!$G21*DC$56)*(1+'Summary&amp;Assumptions'!$J$29)^(DC$50-1))</f>
        <v>158653.72863980822</v>
      </c>
      <c r="DD64" s="95">
        <f>+(DD$47&lt;=EDATE('Summary&amp;Assumptions'!$D$19,12))*(('Summary&amp;Assumptions'!$H21*'Summary&amp;Assumptions'!$G21*DD$56)*(1+'Summary&amp;Assumptions'!$J$29)^(DD$50-1))</f>
        <v>158653.72863980822</v>
      </c>
      <c r="DE64" s="95">
        <f>+(DE$47&lt;=EDATE('Summary&amp;Assumptions'!$D$19,12))*(('Summary&amp;Assumptions'!$H21*'Summary&amp;Assumptions'!$G21*DE$56)*(1+'Summary&amp;Assumptions'!$J$29)^(DE$50-1))</f>
        <v>158653.72863980822</v>
      </c>
      <c r="DF64" s="95">
        <f>+(DF$47&lt;=EDATE('Summary&amp;Assumptions'!$D$19,12))*(('Summary&amp;Assumptions'!$H21*'Summary&amp;Assumptions'!$G21*DF$56)*(1+'Summary&amp;Assumptions'!$J$29)^(DF$50-1))</f>
        <v>158653.72863980822</v>
      </c>
      <c r="DG64" s="95">
        <f>+(DG$47&lt;=EDATE('Summary&amp;Assumptions'!$D$19,12))*(('Summary&amp;Assumptions'!$H21*'Summary&amp;Assumptions'!$G21*DG$56)*(1+'Summary&amp;Assumptions'!$J$29)^(DG$50-1))</f>
        <v>158653.72863980822</v>
      </c>
      <c r="DH64" s="95">
        <f>+(DH$47&lt;=EDATE('Summary&amp;Assumptions'!$D$19,12))*(('Summary&amp;Assumptions'!$H21*'Summary&amp;Assumptions'!$G21*DH$56)*(1+'Summary&amp;Assumptions'!$J$29)^(DH$50-1))</f>
        <v>158653.72863980822</v>
      </c>
      <c r="DI64" s="95">
        <f>+(DI$47&lt;=EDATE('Summary&amp;Assumptions'!$D$19,12))*(('Summary&amp;Assumptions'!$H21*'Summary&amp;Assumptions'!$G21*DI$56)*(1+'Summary&amp;Assumptions'!$J$29)^(DI$50-1))</f>
        <v>158653.72863980822</v>
      </c>
      <c r="DJ64" s="95">
        <f>+(DJ$47&lt;=EDATE('Summary&amp;Assumptions'!$D$19,12))*(('Summary&amp;Assumptions'!$H21*'Summary&amp;Assumptions'!$G21*DJ$56)*(1+'Summary&amp;Assumptions'!$J$29)^(DJ$50-1))</f>
        <v>158653.72863980822</v>
      </c>
      <c r="DK64" s="95">
        <f>+(DK$47&lt;=EDATE('Summary&amp;Assumptions'!$D$19,12))*(('Summary&amp;Assumptions'!$H21*'Summary&amp;Assumptions'!$G21*DK$56)*(1+'Summary&amp;Assumptions'!$J$29)^(DK$50-1))</f>
        <v>158653.72863980822</v>
      </c>
      <c r="DL64" s="95">
        <f>+(DL$47&lt;=EDATE('Summary&amp;Assumptions'!$D$19,12))*(('Summary&amp;Assumptions'!$H21*'Summary&amp;Assumptions'!$G21*DL$56)*(1+'Summary&amp;Assumptions'!$J$29)^(DL$50-1))</f>
        <v>163413.34049900246</v>
      </c>
      <c r="DM64" s="95">
        <f>+(DM$47&lt;=EDATE('Summary&amp;Assumptions'!$D$19,12))*(('Summary&amp;Assumptions'!$H21*'Summary&amp;Assumptions'!$G21*DM$56)*(1+'Summary&amp;Assumptions'!$J$29)^(DM$50-1))</f>
        <v>163413.34049900246</v>
      </c>
      <c r="DN64" s="95">
        <f>+(DN$47&lt;=EDATE('Summary&amp;Assumptions'!$D$19,12))*(('Summary&amp;Assumptions'!$H21*'Summary&amp;Assumptions'!$G21*DN$56)*(1+'Summary&amp;Assumptions'!$J$29)^(DN$50-1))</f>
        <v>163413.34049900246</v>
      </c>
      <c r="DO64" s="95">
        <f>+(DO$47&lt;=EDATE('Summary&amp;Assumptions'!$D$19,12))*(('Summary&amp;Assumptions'!$H21*'Summary&amp;Assumptions'!$G21*DO$56)*(1+'Summary&amp;Assumptions'!$J$29)^(DO$50-1))</f>
        <v>163413.34049900246</v>
      </c>
      <c r="DP64" s="95">
        <f>+(DP$47&lt;=EDATE('Summary&amp;Assumptions'!$D$19,12))*(('Summary&amp;Assumptions'!$H21*'Summary&amp;Assumptions'!$G21*DP$56)*(1+'Summary&amp;Assumptions'!$J$29)^(DP$50-1))</f>
        <v>163413.34049900246</v>
      </c>
      <c r="DQ64" s="95">
        <f>+(DQ$47&lt;=EDATE('Summary&amp;Assumptions'!$D$19,12))*(('Summary&amp;Assumptions'!$H21*'Summary&amp;Assumptions'!$G21*DQ$56)*(1+'Summary&amp;Assumptions'!$J$29)^(DQ$50-1))</f>
        <v>163413.34049900246</v>
      </c>
      <c r="DR64" s="95">
        <f>+(DR$47&lt;=EDATE('Summary&amp;Assumptions'!$D$19,12))*(('Summary&amp;Assumptions'!$H21*'Summary&amp;Assumptions'!$G21*DR$56)*(1+'Summary&amp;Assumptions'!$J$29)^(DR$50-1))</f>
        <v>163413.34049900246</v>
      </c>
      <c r="DS64" s="95">
        <f>+(DS$47&lt;=EDATE('Summary&amp;Assumptions'!$D$19,12))*(('Summary&amp;Assumptions'!$H21*'Summary&amp;Assumptions'!$G21*DS$56)*(1+'Summary&amp;Assumptions'!$J$29)^(DS$50-1))</f>
        <v>163413.34049900246</v>
      </c>
      <c r="DT64" s="95">
        <f>+(DT$47&lt;=EDATE('Summary&amp;Assumptions'!$D$19,12))*(('Summary&amp;Assumptions'!$H21*'Summary&amp;Assumptions'!$G21*DT$56)*(1+'Summary&amp;Assumptions'!$J$29)^(DT$50-1))</f>
        <v>163413.34049900246</v>
      </c>
      <c r="DU64" s="95">
        <f>+(DU$47&lt;=EDATE('Summary&amp;Assumptions'!$D$19,12))*(('Summary&amp;Assumptions'!$H21*'Summary&amp;Assumptions'!$G21*DU$56)*(1+'Summary&amp;Assumptions'!$J$29)^(DU$50-1))</f>
        <v>163413.34049900246</v>
      </c>
      <c r="DV64" s="95">
        <f>+(DV$47&lt;=EDATE('Summary&amp;Assumptions'!$D$19,12))*(('Summary&amp;Assumptions'!$H21*'Summary&amp;Assumptions'!$G21*DV$56)*(1+'Summary&amp;Assumptions'!$J$29)^(DV$50-1))</f>
        <v>163413.34049900246</v>
      </c>
      <c r="DW64" s="95">
        <f>+(DW$47&lt;=EDATE('Summary&amp;Assumptions'!$D$19,12))*(('Summary&amp;Assumptions'!$H21*'Summary&amp;Assumptions'!$G21*DW$56)*(1+'Summary&amp;Assumptions'!$J$29)^(DW$50-1))</f>
        <v>163413.34049900246</v>
      </c>
      <c r="DX64" s="95">
        <f>+(DX$47&lt;=EDATE('Summary&amp;Assumptions'!$D$19,12))*(('Summary&amp;Assumptions'!$H21*'Summary&amp;Assumptions'!$G21*DX$56)*(1+'Summary&amp;Assumptions'!$J$29)^(DX$50-1))</f>
        <v>168315.74071397254</v>
      </c>
      <c r="DY64" s="95">
        <f>+(DY$47&lt;=EDATE('Summary&amp;Assumptions'!$D$19,12))*(('Summary&amp;Assumptions'!$H21*'Summary&amp;Assumptions'!$G21*DY$56)*(1+'Summary&amp;Assumptions'!$J$29)^(DY$50-1))</f>
        <v>168315.74071397254</v>
      </c>
      <c r="DZ64" s="95">
        <f>+(DZ$47&lt;=EDATE('Summary&amp;Assumptions'!$D$19,12))*(('Summary&amp;Assumptions'!$H21*'Summary&amp;Assumptions'!$G21*DZ$56)*(1+'Summary&amp;Assumptions'!$J$29)^(DZ$50-1))</f>
        <v>168315.74071397254</v>
      </c>
      <c r="EA64" s="95">
        <f>+(EA$47&lt;=EDATE('Summary&amp;Assumptions'!$D$19,12))*(('Summary&amp;Assumptions'!$H21*'Summary&amp;Assumptions'!$G21*EA$56)*(1+'Summary&amp;Assumptions'!$J$29)^(EA$50-1))</f>
        <v>168315.74071397254</v>
      </c>
      <c r="EB64" s="95">
        <f>+(EB$47&lt;=EDATE('Summary&amp;Assumptions'!$D$19,12))*(('Summary&amp;Assumptions'!$H21*'Summary&amp;Assumptions'!$G21*EB$56)*(1+'Summary&amp;Assumptions'!$J$29)^(EB$50-1))</f>
        <v>168315.74071397254</v>
      </c>
      <c r="EC64" s="95">
        <f>+(EC$47&lt;=EDATE('Summary&amp;Assumptions'!$D$19,12))*(('Summary&amp;Assumptions'!$H21*'Summary&amp;Assumptions'!$G21*EC$56)*(1+'Summary&amp;Assumptions'!$J$29)^(EC$50-1))</f>
        <v>168315.74071397254</v>
      </c>
      <c r="ED64" s="95">
        <f>+(ED$47&lt;=EDATE('Summary&amp;Assumptions'!$D$19,12))*(('Summary&amp;Assumptions'!$H21*'Summary&amp;Assumptions'!$G21*ED$56)*(1+'Summary&amp;Assumptions'!$J$29)^(ED$50-1))</f>
        <v>168315.74071397254</v>
      </c>
      <c r="EE64" s="95">
        <f>+(EE$47&lt;=EDATE('Summary&amp;Assumptions'!$D$19,12))*(('Summary&amp;Assumptions'!$H21*'Summary&amp;Assumptions'!$G21*EE$56)*(1+'Summary&amp;Assumptions'!$J$29)^(EE$50-1))</f>
        <v>168315.74071397254</v>
      </c>
      <c r="EF64" s="95">
        <f>+(EF$47&lt;=EDATE('Summary&amp;Assumptions'!$D$19,12))*(('Summary&amp;Assumptions'!$H21*'Summary&amp;Assumptions'!$G21*EF$56)*(1+'Summary&amp;Assumptions'!$J$29)^(EF$50-1))</f>
        <v>168315.74071397254</v>
      </c>
      <c r="EG64" s="95">
        <f>+(EG$47&lt;=EDATE('Summary&amp;Assumptions'!$D$19,12))*(('Summary&amp;Assumptions'!$H21*'Summary&amp;Assumptions'!$G21*EG$56)*(1+'Summary&amp;Assumptions'!$J$29)^(EG$50-1))</f>
        <v>168315.74071397254</v>
      </c>
      <c r="EH64" s="95">
        <f>+(EH$47&lt;=EDATE('Summary&amp;Assumptions'!$D$19,12))*(('Summary&amp;Assumptions'!$H21*'Summary&amp;Assumptions'!$G21*EH$56)*(1+'Summary&amp;Assumptions'!$J$29)^(EH$50-1))</f>
        <v>168315.74071397254</v>
      </c>
      <c r="EI64" s="95">
        <f>+(EI$47&lt;=EDATE('Summary&amp;Assumptions'!$D$19,12))*(('Summary&amp;Assumptions'!$H21*'Summary&amp;Assumptions'!$G21*EI$56)*(1+'Summary&amp;Assumptions'!$J$29)^(EI$50-1))</f>
        <v>168315.74071397254</v>
      </c>
      <c r="EJ64" s="95">
        <f>+(EJ$47&lt;=EDATE('Summary&amp;Assumptions'!$D$19,12))*(('Summary&amp;Assumptions'!$H21*'Summary&amp;Assumptions'!$G21*EJ$56)*(1+'Summary&amp;Assumptions'!$J$29)^(EJ$50-1))</f>
        <v>173365.2129353917</v>
      </c>
      <c r="EK64" s="95">
        <f>+(EK$47&lt;=EDATE('Summary&amp;Assumptions'!$D$19,12))*(('Summary&amp;Assumptions'!$H21*'Summary&amp;Assumptions'!$G21*EK$56)*(1+'Summary&amp;Assumptions'!$J$29)^(EK$50-1))</f>
        <v>173365.2129353917</v>
      </c>
      <c r="EL64" s="95">
        <f>+(EL$47&lt;=EDATE('Summary&amp;Assumptions'!$D$19,12))*(('Summary&amp;Assumptions'!$H21*'Summary&amp;Assumptions'!$G21*EL$56)*(1+'Summary&amp;Assumptions'!$J$29)^(EL$50-1))</f>
        <v>173365.2129353917</v>
      </c>
      <c r="EM64" s="95">
        <f>+(EM$47&lt;=EDATE('Summary&amp;Assumptions'!$D$19,12))*(('Summary&amp;Assumptions'!$H21*'Summary&amp;Assumptions'!$G21*EM$56)*(1+'Summary&amp;Assumptions'!$J$29)^(EM$50-1))</f>
        <v>173365.2129353917</v>
      </c>
      <c r="EN64" s="95">
        <f>+(EN$47&lt;=EDATE('Summary&amp;Assumptions'!$D$19,12))*(('Summary&amp;Assumptions'!$H21*'Summary&amp;Assumptions'!$G21*EN$56)*(1+'Summary&amp;Assumptions'!$J$29)^(EN$50-1))</f>
        <v>173365.2129353917</v>
      </c>
      <c r="EO64" s="95">
        <f>+(EO$47&lt;=EDATE('Summary&amp;Assumptions'!$D$19,12))*(('Summary&amp;Assumptions'!$H21*'Summary&amp;Assumptions'!$G21*EO$56)*(1+'Summary&amp;Assumptions'!$J$29)^(EO$50-1))</f>
        <v>173365.2129353917</v>
      </c>
      <c r="EP64" s="95">
        <f>+(EP$47&lt;=EDATE('Summary&amp;Assumptions'!$D$19,12))*(('Summary&amp;Assumptions'!$H21*'Summary&amp;Assumptions'!$G21*EP$56)*(1+'Summary&amp;Assumptions'!$J$29)^(EP$50-1))</f>
        <v>173365.2129353917</v>
      </c>
      <c r="EQ64" s="95">
        <f>+(EQ$47&lt;=EDATE('Summary&amp;Assumptions'!$D$19,12))*(('Summary&amp;Assumptions'!$H21*'Summary&amp;Assumptions'!$G21*EQ$56)*(1+'Summary&amp;Assumptions'!$J$29)^(EQ$50-1))</f>
        <v>173365.2129353917</v>
      </c>
      <c r="ER64" s="95">
        <f>+(ER$47&lt;=EDATE('Summary&amp;Assumptions'!$D$19,12))*(('Summary&amp;Assumptions'!$H21*'Summary&amp;Assumptions'!$G21*ER$56)*(1+'Summary&amp;Assumptions'!$J$29)^(ER$50-1))</f>
        <v>173365.2129353917</v>
      </c>
      <c r="ES64" s="95">
        <f>+(ES$47&lt;=EDATE('Summary&amp;Assumptions'!$D$19,12))*(('Summary&amp;Assumptions'!$H21*'Summary&amp;Assumptions'!$G21*ES$56)*(1+'Summary&amp;Assumptions'!$J$29)^(ES$50-1))</f>
        <v>173365.2129353917</v>
      </c>
      <c r="ET64" s="95">
        <f>+(ET$47&lt;=EDATE('Summary&amp;Assumptions'!$D$19,12))*(('Summary&amp;Assumptions'!$H21*'Summary&amp;Assumptions'!$G21*ET$56)*(1+'Summary&amp;Assumptions'!$J$29)^(ET$50-1))</f>
        <v>173365.2129353917</v>
      </c>
      <c r="EU64" s="95">
        <f>+(EU$47&lt;=EDATE('Summary&amp;Assumptions'!$D$19,12))*(('Summary&amp;Assumptions'!$H21*'Summary&amp;Assumptions'!$G21*EU$56)*(1+'Summary&amp;Assumptions'!$J$29)^(EU$50-1))</f>
        <v>173365.2129353917</v>
      </c>
      <c r="EV64" s="95">
        <f>+(EV$47&lt;=EDATE('Summary&amp;Assumptions'!$D$19,12))*(('Summary&amp;Assumptions'!$H21*'Summary&amp;Assumptions'!$G21*EV$56)*(1+'Summary&amp;Assumptions'!$J$29)^(EV$50-1))</f>
        <v>0</v>
      </c>
      <c r="EW64" s="95">
        <f>+(EW$47&lt;=EDATE('Summary&amp;Assumptions'!$D$19,12))*(('Summary&amp;Assumptions'!$H21*'Summary&amp;Assumptions'!$G21*EW$56)*(1+'Summary&amp;Assumptions'!$J$29)^(EW$50-1))</f>
        <v>0</v>
      </c>
      <c r="EX64" s="95">
        <f>+(EX$47&lt;=EDATE('Summary&amp;Assumptions'!$D$19,12))*(('Summary&amp;Assumptions'!$H21*'Summary&amp;Assumptions'!$G21*EX$56)*(1+'Summary&amp;Assumptions'!$J$29)^(EX$50-1))</f>
        <v>0</v>
      </c>
      <c r="EY64" s="95">
        <f>+(EY$47&lt;=EDATE('Summary&amp;Assumptions'!$D$19,12))*(('Summary&amp;Assumptions'!$H21*'Summary&amp;Assumptions'!$G21*EY$56)*(1+'Summary&amp;Assumptions'!$J$29)^(EY$50-1))</f>
        <v>0</v>
      </c>
      <c r="EZ64" s="95">
        <f>+(EZ$47&lt;=EDATE('Summary&amp;Assumptions'!$D$19,12))*(('Summary&amp;Assumptions'!$H21*'Summary&amp;Assumptions'!$G21*EZ$56)*(1+'Summary&amp;Assumptions'!$J$29)^(EZ$50-1))</f>
        <v>0</v>
      </c>
      <c r="FA64" s="95">
        <f>+(FA$47&lt;=EDATE('Summary&amp;Assumptions'!$D$19,12))*(('Summary&amp;Assumptions'!$H21*'Summary&amp;Assumptions'!$G21*FA$56)*(1+'Summary&amp;Assumptions'!$J$29)^(FA$50-1))</f>
        <v>0</v>
      </c>
      <c r="FB64" s="95">
        <f>+(FB$47&lt;=EDATE('Summary&amp;Assumptions'!$D$19,12))*(('Summary&amp;Assumptions'!$H21*'Summary&amp;Assumptions'!$G21*FB$56)*(1+'Summary&amp;Assumptions'!$J$29)^(FB$50-1))</f>
        <v>0</v>
      </c>
      <c r="FC64" s="95">
        <f>+(FC$47&lt;=EDATE('Summary&amp;Assumptions'!$D$19,12))*(('Summary&amp;Assumptions'!$H21*'Summary&amp;Assumptions'!$G21*FC$56)*(1+'Summary&amp;Assumptions'!$J$29)^(FC$50-1))</f>
        <v>0</v>
      </c>
      <c r="FD64" s="95">
        <f>+(FD$47&lt;=EDATE('Summary&amp;Assumptions'!$D$19,12))*(('Summary&amp;Assumptions'!$H21*'Summary&amp;Assumptions'!$G21*FD$56)*(1+'Summary&amp;Assumptions'!$J$29)^(FD$50-1))</f>
        <v>0</v>
      </c>
      <c r="FE64" s="95">
        <f>+(FE$47&lt;=EDATE('Summary&amp;Assumptions'!$D$19,12))*(('Summary&amp;Assumptions'!$H21*'Summary&amp;Assumptions'!$G21*FE$56)*(1+'Summary&amp;Assumptions'!$J$29)^(FE$50-1))</f>
        <v>0</v>
      </c>
      <c r="FF64" s="95">
        <f>+(FF$47&lt;=EDATE('Summary&amp;Assumptions'!$D$19,12))*(('Summary&amp;Assumptions'!$H21*'Summary&amp;Assumptions'!$G21*FF$56)*(1+'Summary&amp;Assumptions'!$J$29)^(FF$50-1))</f>
        <v>0</v>
      </c>
      <c r="FG64" s="95">
        <f>+(FG$47&lt;=EDATE('Summary&amp;Assumptions'!$D$19,12))*(('Summary&amp;Assumptions'!$H21*'Summary&amp;Assumptions'!$G21*FG$56)*(1+'Summary&amp;Assumptions'!$J$29)^(FG$50-1))</f>
        <v>0</v>
      </c>
      <c r="FH64" s="95">
        <f>+(FH$47&lt;=EDATE('Summary&amp;Assumptions'!$D$19,12))*(('Summary&amp;Assumptions'!$H21*'Summary&amp;Assumptions'!$G21*FH$56)*(1+'Summary&amp;Assumptions'!$J$29)^(FH$50-1))</f>
        <v>0</v>
      </c>
      <c r="FI64" s="95">
        <f>+(FI$47&lt;=EDATE('Summary&amp;Assumptions'!$D$19,12))*(('Summary&amp;Assumptions'!$H21*'Summary&amp;Assumptions'!$G21*FI$56)*(1+'Summary&amp;Assumptions'!$J$29)^(FI$50-1))</f>
        <v>0</v>
      </c>
      <c r="FJ64" s="95">
        <f>+(FJ$47&lt;=EDATE('Summary&amp;Assumptions'!$D$19,12))*(('Summary&amp;Assumptions'!$H21*'Summary&amp;Assumptions'!$G21*FJ$56)*(1+'Summary&amp;Assumptions'!$J$29)^(FJ$50-1))</f>
        <v>0</v>
      </c>
      <c r="FK64" s="95">
        <f>+(FK$47&lt;=EDATE('Summary&amp;Assumptions'!$D$19,12))*(('Summary&amp;Assumptions'!$H21*'Summary&amp;Assumptions'!$G21*FK$56)*(1+'Summary&amp;Assumptions'!$J$29)^(FK$50-1))</f>
        <v>0</v>
      </c>
      <c r="FL64" s="95">
        <f>+(FL$47&lt;=EDATE('Summary&amp;Assumptions'!$D$19,12))*(('Summary&amp;Assumptions'!$H21*'Summary&amp;Assumptions'!$G21*FL$56)*(1+'Summary&amp;Assumptions'!$J$29)^(FL$50-1))</f>
        <v>0</v>
      </c>
      <c r="FM64" s="95">
        <f>+(FM$47&lt;=EDATE('Summary&amp;Assumptions'!$D$19,12))*(('Summary&amp;Assumptions'!$H21*'Summary&amp;Assumptions'!$G21*FM$56)*(1+'Summary&amp;Assumptions'!$J$29)^(FM$50-1))</f>
        <v>0</v>
      </c>
      <c r="FN64" s="95">
        <f>+(FN$47&lt;=EDATE('Summary&amp;Assumptions'!$D$19,12))*(('Summary&amp;Assumptions'!$H21*'Summary&amp;Assumptions'!$G21*FN$56)*(1+'Summary&amp;Assumptions'!$J$29)^(FN$50-1))</f>
        <v>0</v>
      </c>
      <c r="FO64" s="95">
        <f>+(FO$47&lt;=EDATE('Summary&amp;Assumptions'!$D$19,12))*(('Summary&amp;Assumptions'!$H21*'Summary&amp;Assumptions'!$G21*FO$56)*(1+'Summary&amp;Assumptions'!$J$29)^(FO$50-1))</f>
        <v>0</v>
      </c>
      <c r="FP64" s="95">
        <f>+(FP$47&lt;=EDATE('Summary&amp;Assumptions'!$D$19,12))*(('Summary&amp;Assumptions'!$H21*'Summary&amp;Assumptions'!$G21*FP$56)*(1+'Summary&amp;Assumptions'!$J$29)^(FP$50-1))</f>
        <v>0</v>
      </c>
      <c r="FQ64" s="96">
        <f>+(FQ$47&lt;=EDATE('Summary&amp;Assumptions'!$D$19,12))*(('Summary&amp;Assumptions'!$H21*'Summary&amp;Assumptions'!$G21*FQ$56)*(1+'Summary&amp;Assumptions'!$J$29)^(FQ$50-1))</f>
        <v>0</v>
      </c>
      <c r="FR64" s="9"/>
      <c r="FS64" s="9"/>
      <c r="FT64" s="9"/>
      <c r="FU64" s="9"/>
    </row>
    <row r="65" spans="1:177" s="16" customFormat="1" x14ac:dyDescent="0.2">
      <c r="A65" s="9"/>
      <c r="B65" s="199" t="str">
        <f>+'Summary&amp;Assumptions'!F22</f>
        <v>2 Bd/2 Bth</v>
      </c>
      <c r="J65" s="95">
        <f>+(J$47&lt;=EDATE('Summary&amp;Assumptions'!$D$19,12))*(('Summary&amp;Assumptions'!$H22*'Summary&amp;Assumptions'!$G22*J$56)*(1+'Summary&amp;Assumptions'!$J$29)^(J$50-1))</f>
        <v>0</v>
      </c>
      <c r="K65" s="95">
        <f>+(K$47&lt;=EDATE('Summary&amp;Assumptions'!$D$19,12))*(('Summary&amp;Assumptions'!$H22*'Summary&amp;Assumptions'!$G22*K$56)*(1+'Summary&amp;Assumptions'!$J$29)^(K$50-1))</f>
        <v>0</v>
      </c>
      <c r="L65" s="95">
        <f>+(L$47&lt;=EDATE('Summary&amp;Assumptions'!$D$19,12))*(('Summary&amp;Assumptions'!$H22*'Summary&amp;Assumptions'!$G22*L$56)*(1+'Summary&amp;Assumptions'!$J$29)^(L$50-1))</f>
        <v>0</v>
      </c>
      <c r="M65" s="95">
        <f>+(M$47&lt;=EDATE('Summary&amp;Assumptions'!$D$19,12))*(('Summary&amp;Assumptions'!$H22*'Summary&amp;Assumptions'!$G22*M$56)*(1+'Summary&amp;Assumptions'!$J$29)^(M$50-1))</f>
        <v>0</v>
      </c>
      <c r="N65" s="95">
        <f>+(N$47&lt;=EDATE('Summary&amp;Assumptions'!$D$19,12))*(('Summary&amp;Assumptions'!$H22*'Summary&amp;Assumptions'!$G22*N$56)*(1+'Summary&amp;Assumptions'!$J$29)^(N$50-1))</f>
        <v>0</v>
      </c>
      <c r="O65" s="95">
        <f>+(O$47&lt;=EDATE('Summary&amp;Assumptions'!$D$19,12))*(('Summary&amp;Assumptions'!$H22*'Summary&amp;Assumptions'!$G22*O$56)*(1+'Summary&amp;Assumptions'!$J$29)^(O$50-1))</f>
        <v>0</v>
      </c>
      <c r="P65" s="95">
        <f>+(P$47&lt;=EDATE('Summary&amp;Assumptions'!$D$19,12))*(('Summary&amp;Assumptions'!$H22*'Summary&amp;Assumptions'!$G22*P$56)*(1+'Summary&amp;Assumptions'!$J$29)^(P$50-1))</f>
        <v>0</v>
      </c>
      <c r="Q65" s="95">
        <f>+(Q$47&lt;=EDATE('Summary&amp;Assumptions'!$D$19,12))*(('Summary&amp;Assumptions'!$H22*'Summary&amp;Assumptions'!$G22*Q$56)*(1+'Summary&amp;Assumptions'!$J$29)^(Q$50-1))</f>
        <v>0</v>
      </c>
      <c r="R65" s="95">
        <f>+(R$47&lt;=EDATE('Summary&amp;Assumptions'!$D$19,12))*(('Summary&amp;Assumptions'!$H22*'Summary&amp;Assumptions'!$G22*R$56)*(1+'Summary&amp;Assumptions'!$J$29)^(R$50-1))</f>
        <v>0</v>
      </c>
      <c r="S65" s="95">
        <f>+(S$47&lt;=EDATE('Summary&amp;Assumptions'!$D$19,12))*(('Summary&amp;Assumptions'!$H22*'Summary&amp;Assumptions'!$G22*S$56)*(1+'Summary&amp;Assumptions'!$J$29)^(S$50-1))</f>
        <v>0</v>
      </c>
      <c r="T65" s="95">
        <f>+(T$47&lt;=EDATE('Summary&amp;Assumptions'!$D$19,12))*(('Summary&amp;Assumptions'!$H22*'Summary&amp;Assumptions'!$G22*T$56)*(1+'Summary&amp;Assumptions'!$J$29)^(T$50-1))</f>
        <v>75000</v>
      </c>
      <c r="U65" s="95">
        <f>+(U$47&lt;=EDATE('Summary&amp;Assumptions'!$D$19,12))*(('Summary&amp;Assumptions'!$H22*'Summary&amp;Assumptions'!$G22*U$56)*(1+'Summary&amp;Assumptions'!$J$29)^(U$50-1))</f>
        <v>85000</v>
      </c>
      <c r="V65" s="95">
        <f>+(V$47&lt;=EDATE('Summary&amp;Assumptions'!$D$19,12))*(('Summary&amp;Assumptions'!$H22*'Summary&amp;Assumptions'!$G22*V$56)*(1+'Summary&amp;Assumptions'!$J$29)^(V$50-1))</f>
        <v>95000</v>
      </c>
      <c r="W65" s="95">
        <f>+(W$47&lt;=EDATE('Summary&amp;Assumptions'!$D$19,12))*(('Summary&amp;Assumptions'!$H22*'Summary&amp;Assumptions'!$G22*W$56)*(1+'Summary&amp;Assumptions'!$J$29)^(W$50-1))</f>
        <v>105000</v>
      </c>
      <c r="X65" s="95">
        <f>+(X$47&lt;=EDATE('Summary&amp;Assumptions'!$D$19,12))*(('Summary&amp;Assumptions'!$H22*'Summary&amp;Assumptions'!$G22*X$56)*(1+'Summary&amp;Assumptions'!$J$29)^(X$50-1))</f>
        <v>115000.00000000001</v>
      </c>
      <c r="Y65" s="95">
        <f>+(Y$47&lt;=EDATE('Summary&amp;Assumptions'!$D$19,12))*(('Summary&amp;Assumptions'!$H22*'Summary&amp;Assumptions'!$G22*Y$56)*(1+'Summary&amp;Assumptions'!$J$29)^(Y$50-1))</f>
        <v>125000</v>
      </c>
      <c r="Z65" s="95">
        <f>+(Z$47&lt;=EDATE('Summary&amp;Assumptions'!$D$19,12))*(('Summary&amp;Assumptions'!$H22*'Summary&amp;Assumptions'!$G22*Z$56)*(1+'Summary&amp;Assumptions'!$J$29)^(Z$50-1))</f>
        <v>135000</v>
      </c>
      <c r="AA65" s="95">
        <f>+(AA$47&lt;=EDATE('Summary&amp;Assumptions'!$D$19,12))*(('Summary&amp;Assumptions'!$H22*'Summary&amp;Assumptions'!$G22*AA$56)*(1+'Summary&amp;Assumptions'!$J$29)^(AA$50-1))</f>
        <v>145000</v>
      </c>
      <c r="AB65" s="95">
        <f>+(AB$47&lt;=EDATE('Summary&amp;Assumptions'!$D$19,12))*(('Summary&amp;Assumptions'!$H22*'Summary&amp;Assumptions'!$G22*AB$56)*(1+'Summary&amp;Assumptions'!$J$29)^(AB$50-1))</f>
        <v>150000</v>
      </c>
      <c r="AC65" s="95">
        <f>+(AC$47&lt;=EDATE('Summary&amp;Assumptions'!$D$19,12))*(('Summary&amp;Assumptions'!$H22*'Summary&amp;Assumptions'!$G22*AC$56)*(1+'Summary&amp;Assumptions'!$J$29)^(AC$50-1))</f>
        <v>150000</v>
      </c>
      <c r="AD65" s="95">
        <f>+(AD$47&lt;=EDATE('Summary&amp;Assumptions'!$D$19,12))*(('Summary&amp;Assumptions'!$H22*'Summary&amp;Assumptions'!$G22*AD$56)*(1+'Summary&amp;Assumptions'!$J$29)^(AD$50-1))</f>
        <v>150000</v>
      </c>
      <c r="AE65" s="95">
        <f>+(AE$47&lt;=EDATE('Summary&amp;Assumptions'!$D$19,12))*(('Summary&amp;Assumptions'!$H22*'Summary&amp;Assumptions'!$G22*AE$56)*(1+'Summary&amp;Assumptions'!$J$29)^(AE$50-1))</f>
        <v>150000</v>
      </c>
      <c r="AF65" s="95">
        <f>+(AF$47&lt;=EDATE('Summary&amp;Assumptions'!$D$19,12))*(('Summary&amp;Assumptions'!$H22*'Summary&amp;Assumptions'!$G22*AF$56)*(1+'Summary&amp;Assumptions'!$J$29)^(AF$50-1))</f>
        <v>154500</v>
      </c>
      <c r="AG65" s="95">
        <f>+(AG$47&lt;=EDATE('Summary&amp;Assumptions'!$D$19,12))*(('Summary&amp;Assumptions'!$H22*'Summary&amp;Assumptions'!$G22*AG$56)*(1+'Summary&amp;Assumptions'!$J$29)^(AG$50-1))</f>
        <v>154500</v>
      </c>
      <c r="AH65" s="95">
        <f>+(AH$47&lt;=EDATE('Summary&amp;Assumptions'!$D$19,12))*(('Summary&amp;Assumptions'!$H22*'Summary&amp;Assumptions'!$G22*AH$56)*(1+'Summary&amp;Assumptions'!$J$29)^(AH$50-1))</f>
        <v>154500</v>
      </c>
      <c r="AI65" s="95">
        <f>+(AI$47&lt;=EDATE('Summary&amp;Assumptions'!$D$19,12))*(('Summary&amp;Assumptions'!$H22*'Summary&amp;Assumptions'!$G22*AI$56)*(1+'Summary&amp;Assumptions'!$J$29)^(AI$50-1))</f>
        <v>154500</v>
      </c>
      <c r="AJ65" s="95">
        <f>+(AJ$47&lt;=EDATE('Summary&amp;Assumptions'!$D$19,12))*(('Summary&amp;Assumptions'!$H22*'Summary&amp;Assumptions'!$G22*AJ$56)*(1+'Summary&amp;Assumptions'!$J$29)^(AJ$50-1))</f>
        <v>154500</v>
      </c>
      <c r="AK65" s="95">
        <f>+(AK$47&lt;=EDATE('Summary&amp;Assumptions'!$D$19,12))*(('Summary&amp;Assumptions'!$H22*'Summary&amp;Assumptions'!$G22*AK$56)*(1+'Summary&amp;Assumptions'!$J$29)^(AK$50-1))</f>
        <v>154500</v>
      </c>
      <c r="AL65" s="95">
        <f>+(AL$47&lt;=EDATE('Summary&amp;Assumptions'!$D$19,12))*(('Summary&amp;Assumptions'!$H22*'Summary&amp;Assumptions'!$G22*AL$56)*(1+'Summary&amp;Assumptions'!$J$29)^(AL$50-1))</f>
        <v>154500</v>
      </c>
      <c r="AM65" s="95">
        <f>+(AM$47&lt;=EDATE('Summary&amp;Assumptions'!$D$19,12))*(('Summary&amp;Assumptions'!$H22*'Summary&amp;Assumptions'!$G22*AM$56)*(1+'Summary&amp;Assumptions'!$J$29)^(AM$50-1))</f>
        <v>154500</v>
      </c>
      <c r="AN65" s="95">
        <f>+(AN$47&lt;=EDATE('Summary&amp;Assumptions'!$D$19,12))*(('Summary&amp;Assumptions'!$H22*'Summary&amp;Assumptions'!$G22*AN$56)*(1+'Summary&amp;Assumptions'!$J$29)^(AN$50-1))</f>
        <v>154500</v>
      </c>
      <c r="AO65" s="95">
        <f>+(AO$47&lt;=EDATE('Summary&amp;Assumptions'!$D$19,12))*(('Summary&amp;Assumptions'!$H22*'Summary&amp;Assumptions'!$G22*AO$56)*(1+'Summary&amp;Assumptions'!$J$29)^(AO$50-1))</f>
        <v>154500</v>
      </c>
      <c r="AP65" s="95">
        <f>+(AP$47&lt;=EDATE('Summary&amp;Assumptions'!$D$19,12))*(('Summary&amp;Assumptions'!$H22*'Summary&amp;Assumptions'!$G22*AP$56)*(1+'Summary&amp;Assumptions'!$J$29)^(AP$50-1))</f>
        <v>154500</v>
      </c>
      <c r="AQ65" s="95">
        <f>+(AQ$47&lt;=EDATE('Summary&amp;Assumptions'!$D$19,12))*(('Summary&amp;Assumptions'!$H22*'Summary&amp;Assumptions'!$G22*AQ$56)*(1+'Summary&amp;Assumptions'!$J$29)^(AQ$50-1))</f>
        <v>154500</v>
      </c>
      <c r="AR65" s="95">
        <f>+(AR$47&lt;=EDATE('Summary&amp;Assumptions'!$D$19,12))*(('Summary&amp;Assumptions'!$H22*'Summary&amp;Assumptions'!$G22*AR$56)*(1+'Summary&amp;Assumptions'!$J$29)^(AR$50-1))</f>
        <v>159135</v>
      </c>
      <c r="AS65" s="95">
        <f>+(AS$47&lt;=EDATE('Summary&amp;Assumptions'!$D$19,12))*(('Summary&amp;Assumptions'!$H22*'Summary&amp;Assumptions'!$G22*AS$56)*(1+'Summary&amp;Assumptions'!$J$29)^(AS$50-1))</f>
        <v>159135</v>
      </c>
      <c r="AT65" s="95">
        <f>+(AT$47&lt;=EDATE('Summary&amp;Assumptions'!$D$19,12))*(('Summary&amp;Assumptions'!$H22*'Summary&amp;Assumptions'!$G22*AT$56)*(1+'Summary&amp;Assumptions'!$J$29)^(AT$50-1))</f>
        <v>159135</v>
      </c>
      <c r="AU65" s="95">
        <f>+(AU$47&lt;=EDATE('Summary&amp;Assumptions'!$D$19,12))*(('Summary&amp;Assumptions'!$H22*'Summary&amp;Assumptions'!$G22*AU$56)*(1+'Summary&amp;Assumptions'!$J$29)^(AU$50-1))</f>
        <v>159135</v>
      </c>
      <c r="AV65" s="95">
        <f>+(AV$47&lt;=EDATE('Summary&amp;Assumptions'!$D$19,12))*(('Summary&amp;Assumptions'!$H22*'Summary&amp;Assumptions'!$G22*AV$56)*(1+'Summary&amp;Assumptions'!$J$29)^(AV$50-1))</f>
        <v>159135</v>
      </c>
      <c r="AW65" s="95">
        <f>+(AW$47&lt;=EDATE('Summary&amp;Assumptions'!$D$19,12))*(('Summary&amp;Assumptions'!$H22*'Summary&amp;Assumptions'!$G22*AW$56)*(1+'Summary&amp;Assumptions'!$J$29)^(AW$50-1))</f>
        <v>159135</v>
      </c>
      <c r="AX65" s="95">
        <f>+(AX$47&lt;=EDATE('Summary&amp;Assumptions'!$D$19,12))*(('Summary&amp;Assumptions'!$H22*'Summary&amp;Assumptions'!$G22*AX$56)*(1+'Summary&amp;Assumptions'!$J$29)^(AX$50-1))</f>
        <v>159135</v>
      </c>
      <c r="AY65" s="95">
        <f>+(AY$47&lt;=EDATE('Summary&amp;Assumptions'!$D$19,12))*(('Summary&amp;Assumptions'!$H22*'Summary&amp;Assumptions'!$G22*AY$56)*(1+'Summary&amp;Assumptions'!$J$29)^(AY$50-1))</f>
        <v>159135</v>
      </c>
      <c r="AZ65" s="95">
        <f>+(AZ$47&lt;=EDATE('Summary&amp;Assumptions'!$D$19,12))*(('Summary&amp;Assumptions'!$H22*'Summary&amp;Assumptions'!$G22*AZ$56)*(1+'Summary&amp;Assumptions'!$J$29)^(AZ$50-1))</f>
        <v>159135</v>
      </c>
      <c r="BA65" s="95">
        <f>+(BA$47&lt;=EDATE('Summary&amp;Assumptions'!$D$19,12))*(('Summary&amp;Assumptions'!$H22*'Summary&amp;Assumptions'!$G22*BA$56)*(1+'Summary&amp;Assumptions'!$J$29)^(BA$50-1))</f>
        <v>159135</v>
      </c>
      <c r="BB65" s="95">
        <f>+(BB$47&lt;=EDATE('Summary&amp;Assumptions'!$D$19,12))*(('Summary&amp;Assumptions'!$H22*'Summary&amp;Assumptions'!$G22*BB$56)*(1+'Summary&amp;Assumptions'!$J$29)^(BB$50-1))</f>
        <v>159135</v>
      </c>
      <c r="BC65" s="95">
        <f>+(BC$47&lt;=EDATE('Summary&amp;Assumptions'!$D$19,12))*(('Summary&amp;Assumptions'!$H22*'Summary&amp;Assumptions'!$G22*BC$56)*(1+'Summary&amp;Assumptions'!$J$29)^(BC$50-1))</f>
        <v>159135</v>
      </c>
      <c r="BD65" s="95">
        <f>+(BD$47&lt;=EDATE('Summary&amp;Assumptions'!$D$19,12))*(('Summary&amp;Assumptions'!$H22*'Summary&amp;Assumptions'!$G22*BD$56)*(1+'Summary&amp;Assumptions'!$J$29)^(BD$50-1))</f>
        <v>163909.04999999999</v>
      </c>
      <c r="BE65" s="95">
        <f>+(BE$47&lt;=EDATE('Summary&amp;Assumptions'!$D$19,12))*(('Summary&amp;Assumptions'!$H22*'Summary&amp;Assumptions'!$G22*BE$56)*(1+'Summary&amp;Assumptions'!$J$29)^(BE$50-1))</f>
        <v>163909.04999999999</v>
      </c>
      <c r="BF65" s="95">
        <f>+(BF$47&lt;=EDATE('Summary&amp;Assumptions'!$D$19,12))*(('Summary&amp;Assumptions'!$H22*'Summary&amp;Assumptions'!$G22*BF$56)*(1+'Summary&amp;Assumptions'!$J$29)^(BF$50-1))</f>
        <v>163909.04999999999</v>
      </c>
      <c r="BG65" s="95">
        <f>+(BG$47&lt;=EDATE('Summary&amp;Assumptions'!$D$19,12))*(('Summary&amp;Assumptions'!$H22*'Summary&amp;Assumptions'!$G22*BG$56)*(1+'Summary&amp;Assumptions'!$J$29)^(BG$50-1))</f>
        <v>163909.04999999999</v>
      </c>
      <c r="BH65" s="95">
        <f>+(BH$47&lt;=EDATE('Summary&amp;Assumptions'!$D$19,12))*(('Summary&amp;Assumptions'!$H22*'Summary&amp;Assumptions'!$G22*BH$56)*(1+'Summary&amp;Assumptions'!$J$29)^(BH$50-1))</f>
        <v>163909.04999999999</v>
      </c>
      <c r="BI65" s="95">
        <f>+(BI$47&lt;=EDATE('Summary&amp;Assumptions'!$D$19,12))*(('Summary&amp;Assumptions'!$H22*'Summary&amp;Assumptions'!$G22*BI$56)*(1+'Summary&amp;Assumptions'!$J$29)^(BI$50-1))</f>
        <v>163909.04999999999</v>
      </c>
      <c r="BJ65" s="95">
        <f>+(BJ$47&lt;=EDATE('Summary&amp;Assumptions'!$D$19,12))*(('Summary&amp;Assumptions'!$H22*'Summary&amp;Assumptions'!$G22*BJ$56)*(1+'Summary&amp;Assumptions'!$J$29)^(BJ$50-1))</f>
        <v>163909.04999999999</v>
      </c>
      <c r="BK65" s="95">
        <f>+(BK$47&lt;=EDATE('Summary&amp;Assumptions'!$D$19,12))*(('Summary&amp;Assumptions'!$H22*'Summary&amp;Assumptions'!$G22*BK$56)*(1+'Summary&amp;Assumptions'!$J$29)^(BK$50-1))</f>
        <v>163909.04999999999</v>
      </c>
      <c r="BL65" s="95">
        <f>+(BL$47&lt;=EDATE('Summary&amp;Assumptions'!$D$19,12))*(('Summary&amp;Assumptions'!$H22*'Summary&amp;Assumptions'!$G22*BL$56)*(1+'Summary&amp;Assumptions'!$J$29)^(BL$50-1))</f>
        <v>163909.04999999999</v>
      </c>
      <c r="BM65" s="95">
        <f>+(BM$47&lt;=EDATE('Summary&amp;Assumptions'!$D$19,12))*(('Summary&amp;Assumptions'!$H22*'Summary&amp;Assumptions'!$G22*BM$56)*(1+'Summary&amp;Assumptions'!$J$29)^(BM$50-1))</f>
        <v>163909.04999999999</v>
      </c>
      <c r="BN65" s="95">
        <f>+(BN$47&lt;=EDATE('Summary&amp;Assumptions'!$D$19,12))*(('Summary&amp;Assumptions'!$H22*'Summary&amp;Assumptions'!$G22*BN$56)*(1+'Summary&amp;Assumptions'!$J$29)^(BN$50-1))</f>
        <v>163909.04999999999</v>
      </c>
      <c r="BO65" s="95">
        <f>+(BO$47&lt;=EDATE('Summary&amp;Assumptions'!$D$19,12))*(('Summary&amp;Assumptions'!$H22*'Summary&amp;Assumptions'!$G22*BO$56)*(1+'Summary&amp;Assumptions'!$J$29)^(BO$50-1))</f>
        <v>163909.04999999999</v>
      </c>
      <c r="BP65" s="95">
        <f>+(BP$47&lt;=EDATE('Summary&amp;Assumptions'!$D$19,12))*(('Summary&amp;Assumptions'!$H22*'Summary&amp;Assumptions'!$G22*BP$56)*(1+'Summary&amp;Assumptions'!$J$29)^(BP$50-1))</f>
        <v>168826.32149999999</v>
      </c>
      <c r="BQ65" s="95">
        <f>+(BQ$47&lt;=EDATE('Summary&amp;Assumptions'!$D$19,12))*(('Summary&amp;Assumptions'!$H22*'Summary&amp;Assumptions'!$G22*BQ$56)*(1+'Summary&amp;Assumptions'!$J$29)^(BQ$50-1))</f>
        <v>168826.32149999999</v>
      </c>
      <c r="BR65" s="95">
        <f>+(BR$47&lt;=EDATE('Summary&amp;Assumptions'!$D$19,12))*(('Summary&amp;Assumptions'!$H22*'Summary&amp;Assumptions'!$G22*BR$56)*(1+'Summary&amp;Assumptions'!$J$29)^(BR$50-1))</f>
        <v>168826.32149999999</v>
      </c>
      <c r="BS65" s="95">
        <f>+(BS$47&lt;=EDATE('Summary&amp;Assumptions'!$D$19,12))*(('Summary&amp;Assumptions'!$H22*'Summary&amp;Assumptions'!$G22*BS$56)*(1+'Summary&amp;Assumptions'!$J$29)^(BS$50-1))</f>
        <v>168826.32149999999</v>
      </c>
      <c r="BT65" s="95">
        <f>+(BT$47&lt;=EDATE('Summary&amp;Assumptions'!$D$19,12))*(('Summary&amp;Assumptions'!$H22*'Summary&amp;Assumptions'!$G22*BT$56)*(1+'Summary&amp;Assumptions'!$J$29)^(BT$50-1))</f>
        <v>168826.32149999999</v>
      </c>
      <c r="BU65" s="95">
        <f>+(BU$47&lt;=EDATE('Summary&amp;Assumptions'!$D$19,12))*(('Summary&amp;Assumptions'!$H22*'Summary&amp;Assumptions'!$G22*BU$56)*(1+'Summary&amp;Assumptions'!$J$29)^(BU$50-1))</f>
        <v>168826.32149999999</v>
      </c>
      <c r="BV65" s="95">
        <f>+(BV$47&lt;=EDATE('Summary&amp;Assumptions'!$D$19,12))*(('Summary&amp;Assumptions'!$H22*'Summary&amp;Assumptions'!$G22*BV$56)*(1+'Summary&amp;Assumptions'!$J$29)^(BV$50-1))</f>
        <v>168826.32149999999</v>
      </c>
      <c r="BW65" s="95">
        <f>+(BW$47&lt;=EDATE('Summary&amp;Assumptions'!$D$19,12))*(('Summary&amp;Assumptions'!$H22*'Summary&amp;Assumptions'!$G22*BW$56)*(1+'Summary&amp;Assumptions'!$J$29)^(BW$50-1))</f>
        <v>168826.32149999999</v>
      </c>
      <c r="BX65" s="95">
        <f>+(BX$47&lt;=EDATE('Summary&amp;Assumptions'!$D$19,12))*(('Summary&amp;Assumptions'!$H22*'Summary&amp;Assumptions'!$G22*BX$56)*(1+'Summary&amp;Assumptions'!$J$29)^(BX$50-1))</f>
        <v>168826.32149999999</v>
      </c>
      <c r="BY65" s="95">
        <f>+(BY$47&lt;=EDATE('Summary&amp;Assumptions'!$D$19,12))*(('Summary&amp;Assumptions'!$H22*'Summary&amp;Assumptions'!$G22*BY$56)*(1+'Summary&amp;Assumptions'!$J$29)^(BY$50-1))</f>
        <v>168826.32149999999</v>
      </c>
      <c r="BZ65" s="95">
        <f>+(BZ$47&lt;=EDATE('Summary&amp;Assumptions'!$D$19,12))*(('Summary&amp;Assumptions'!$H22*'Summary&amp;Assumptions'!$G22*BZ$56)*(1+'Summary&amp;Assumptions'!$J$29)^(BZ$50-1))</f>
        <v>168826.32149999999</v>
      </c>
      <c r="CA65" s="95">
        <f>+(CA$47&lt;=EDATE('Summary&amp;Assumptions'!$D$19,12))*(('Summary&amp;Assumptions'!$H22*'Summary&amp;Assumptions'!$G22*CA$56)*(1+'Summary&amp;Assumptions'!$J$29)^(CA$50-1))</f>
        <v>168826.32149999999</v>
      </c>
      <c r="CB65" s="95">
        <f>+(CB$47&lt;=EDATE('Summary&amp;Assumptions'!$D$19,12))*(('Summary&amp;Assumptions'!$H22*'Summary&amp;Assumptions'!$G22*CB$56)*(1+'Summary&amp;Assumptions'!$J$29)^(CB$50-1))</f>
        <v>173891.11114499997</v>
      </c>
      <c r="CC65" s="95">
        <f>+(CC$47&lt;=EDATE('Summary&amp;Assumptions'!$D$19,12))*(('Summary&amp;Assumptions'!$H22*'Summary&amp;Assumptions'!$G22*CC$56)*(1+'Summary&amp;Assumptions'!$J$29)^(CC$50-1))</f>
        <v>173891.11114499997</v>
      </c>
      <c r="CD65" s="95">
        <f>+(CD$47&lt;=EDATE('Summary&amp;Assumptions'!$D$19,12))*(('Summary&amp;Assumptions'!$H22*'Summary&amp;Assumptions'!$G22*CD$56)*(1+'Summary&amp;Assumptions'!$J$29)^(CD$50-1))</f>
        <v>173891.11114499997</v>
      </c>
      <c r="CE65" s="95">
        <f>+(CE$47&lt;=EDATE('Summary&amp;Assumptions'!$D$19,12))*(('Summary&amp;Assumptions'!$H22*'Summary&amp;Assumptions'!$G22*CE$56)*(1+'Summary&amp;Assumptions'!$J$29)^(CE$50-1))</f>
        <v>173891.11114499997</v>
      </c>
      <c r="CF65" s="95">
        <f>+(CF$47&lt;=EDATE('Summary&amp;Assumptions'!$D$19,12))*(('Summary&amp;Assumptions'!$H22*'Summary&amp;Assumptions'!$G22*CF$56)*(1+'Summary&amp;Assumptions'!$J$29)^(CF$50-1))</f>
        <v>173891.11114499997</v>
      </c>
      <c r="CG65" s="95">
        <f>+(CG$47&lt;=EDATE('Summary&amp;Assumptions'!$D$19,12))*(('Summary&amp;Assumptions'!$H22*'Summary&amp;Assumptions'!$G22*CG$56)*(1+'Summary&amp;Assumptions'!$J$29)^(CG$50-1))</f>
        <v>173891.11114499997</v>
      </c>
      <c r="CH65" s="95">
        <f>+(CH$47&lt;=EDATE('Summary&amp;Assumptions'!$D$19,12))*(('Summary&amp;Assumptions'!$H22*'Summary&amp;Assumptions'!$G22*CH$56)*(1+'Summary&amp;Assumptions'!$J$29)^(CH$50-1))</f>
        <v>173891.11114499997</v>
      </c>
      <c r="CI65" s="95">
        <f>+(CI$47&lt;=EDATE('Summary&amp;Assumptions'!$D$19,12))*(('Summary&amp;Assumptions'!$H22*'Summary&amp;Assumptions'!$G22*CI$56)*(1+'Summary&amp;Assumptions'!$J$29)^(CI$50-1))</f>
        <v>173891.11114499997</v>
      </c>
      <c r="CJ65" s="95">
        <f>+(CJ$47&lt;=EDATE('Summary&amp;Assumptions'!$D$19,12))*(('Summary&amp;Assumptions'!$H22*'Summary&amp;Assumptions'!$G22*CJ$56)*(1+'Summary&amp;Assumptions'!$J$29)^(CJ$50-1))</f>
        <v>173891.11114499997</v>
      </c>
      <c r="CK65" s="95">
        <f>+(CK$47&lt;=EDATE('Summary&amp;Assumptions'!$D$19,12))*(('Summary&amp;Assumptions'!$H22*'Summary&amp;Assumptions'!$G22*CK$56)*(1+'Summary&amp;Assumptions'!$J$29)^(CK$50-1))</f>
        <v>173891.11114499997</v>
      </c>
      <c r="CL65" s="95">
        <f>+(CL$47&lt;=EDATE('Summary&amp;Assumptions'!$D$19,12))*(('Summary&amp;Assumptions'!$H22*'Summary&amp;Assumptions'!$G22*CL$56)*(1+'Summary&amp;Assumptions'!$J$29)^(CL$50-1))</f>
        <v>173891.11114499997</v>
      </c>
      <c r="CM65" s="95">
        <f>+(CM$47&lt;=EDATE('Summary&amp;Assumptions'!$D$19,12))*(('Summary&amp;Assumptions'!$H22*'Summary&amp;Assumptions'!$G22*CM$56)*(1+'Summary&amp;Assumptions'!$J$29)^(CM$50-1))</f>
        <v>173891.11114499997</v>
      </c>
      <c r="CN65" s="95">
        <f>+(CN$47&lt;=EDATE('Summary&amp;Assumptions'!$D$19,12))*(('Summary&amp;Assumptions'!$H22*'Summary&amp;Assumptions'!$G22*CN$56)*(1+'Summary&amp;Assumptions'!$J$29)^(CN$50-1))</f>
        <v>179107.84447934999</v>
      </c>
      <c r="CO65" s="95">
        <f>+(CO$47&lt;=EDATE('Summary&amp;Assumptions'!$D$19,12))*(('Summary&amp;Assumptions'!$H22*'Summary&amp;Assumptions'!$G22*CO$56)*(1+'Summary&amp;Assumptions'!$J$29)^(CO$50-1))</f>
        <v>179107.84447934999</v>
      </c>
      <c r="CP65" s="95">
        <f>+(CP$47&lt;=EDATE('Summary&amp;Assumptions'!$D$19,12))*(('Summary&amp;Assumptions'!$H22*'Summary&amp;Assumptions'!$G22*CP$56)*(1+'Summary&amp;Assumptions'!$J$29)^(CP$50-1))</f>
        <v>179107.84447934999</v>
      </c>
      <c r="CQ65" s="95">
        <f>+(CQ$47&lt;=EDATE('Summary&amp;Assumptions'!$D$19,12))*(('Summary&amp;Assumptions'!$H22*'Summary&amp;Assumptions'!$G22*CQ$56)*(1+'Summary&amp;Assumptions'!$J$29)^(CQ$50-1))</f>
        <v>179107.84447934999</v>
      </c>
      <c r="CR65" s="95">
        <f>+(CR$47&lt;=EDATE('Summary&amp;Assumptions'!$D$19,12))*(('Summary&amp;Assumptions'!$H22*'Summary&amp;Assumptions'!$G22*CR$56)*(1+'Summary&amp;Assumptions'!$J$29)^(CR$50-1))</f>
        <v>179107.84447934999</v>
      </c>
      <c r="CS65" s="95">
        <f>+(CS$47&lt;=EDATE('Summary&amp;Assumptions'!$D$19,12))*(('Summary&amp;Assumptions'!$H22*'Summary&amp;Assumptions'!$G22*CS$56)*(1+'Summary&amp;Assumptions'!$J$29)^(CS$50-1))</f>
        <v>179107.84447934999</v>
      </c>
      <c r="CT65" s="95">
        <f>+(CT$47&lt;=EDATE('Summary&amp;Assumptions'!$D$19,12))*(('Summary&amp;Assumptions'!$H22*'Summary&amp;Assumptions'!$G22*CT$56)*(1+'Summary&amp;Assumptions'!$J$29)^(CT$50-1))</f>
        <v>179107.84447934999</v>
      </c>
      <c r="CU65" s="95">
        <f>+(CU$47&lt;=EDATE('Summary&amp;Assumptions'!$D$19,12))*(('Summary&amp;Assumptions'!$H22*'Summary&amp;Assumptions'!$G22*CU$56)*(1+'Summary&amp;Assumptions'!$J$29)^(CU$50-1))</f>
        <v>179107.84447934999</v>
      </c>
      <c r="CV65" s="95">
        <f>+(CV$47&lt;=EDATE('Summary&amp;Assumptions'!$D$19,12))*(('Summary&amp;Assumptions'!$H22*'Summary&amp;Assumptions'!$G22*CV$56)*(1+'Summary&amp;Assumptions'!$J$29)^(CV$50-1))</f>
        <v>179107.84447934999</v>
      </c>
      <c r="CW65" s="95">
        <f>+(CW$47&lt;=EDATE('Summary&amp;Assumptions'!$D$19,12))*(('Summary&amp;Assumptions'!$H22*'Summary&amp;Assumptions'!$G22*CW$56)*(1+'Summary&amp;Assumptions'!$J$29)^(CW$50-1))</f>
        <v>179107.84447934999</v>
      </c>
      <c r="CX65" s="95">
        <f>+(CX$47&lt;=EDATE('Summary&amp;Assumptions'!$D$19,12))*(('Summary&amp;Assumptions'!$H22*'Summary&amp;Assumptions'!$G22*CX$56)*(1+'Summary&amp;Assumptions'!$J$29)^(CX$50-1))</f>
        <v>179107.84447934999</v>
      </c>
      <c r="CY65" s="95">
        <f>+(CY$47&lt;=EDATE('Summary&amp;Assumptions'!$D$19,12))*(('Summary&amp;Assumptions'!$H22*'Summary&amp;Assumptions'!$G22*CY$56)*(1+'Summary&amp;Assumptions'!$J$29)^(CY$50-1))</f>
        <v>179107.84447934999</v>
      </c>
      <c r="CZ65" s="95">
        <f>+(CZ$47&lt;=EDATE('Summary&amp;Assumptions'!$D$19,12))*(('Summary&amp;Assumptions'!$H22*'Summary&amp;Assumptions'!$G22*CZ$56)*(1+'Summary&amp;Assumptions'!$J$29)^(CZ$50-1))</f>
        <v>184481.0798137305</v>
      </c>
      <c r="DA65" s="95">
        <f>+(DA$47&lt;=EDATE('Summary&amp;Assumptions'!$D$19,12))*(('Summary&amp;Assumptions'!$H22*'Summary&amp;Assumptions'!$G22*DA$56)*(1+'Summary&amp;Assumptions'!$J$29)^(DA$50-1))</f>
        <v>184481.0798137305</v>
      </c>
      <c r="DB65" s="95">
        <f>+(DB$47&lt;=EDATE('Summary&amp;Assumptions'!$D$19,12))*(('Summary&amp;Assumptions'!$H22*'Summary&amp;Assumptions'!$G22*DB$56)*(1+'Summary&amp;Assumptions'!$J$29)^(DB$50-1))</f>
        <v>184481.0798137305</v>
      </c>
      <c r="DC65" s="95">
        <f>+(DC$47&lt;=EDATE('Summary&amp;Assumptions'!$D$19,12))*(('Summary&amp;Assumptions'!$H22*'Summary&amp;Assumptions'!$G22*DC$56)*(1+'Summary&amp;Assumptions'!$J$29)^(DC$50-1))</f>
        <v>184481.0798137305</v>
      </c>
      <c r="DD65" s="95">
        <f>+(DD$47&lt;=EDATE('Summary&amp;Assumptions'!$D$19,12))*(('Summary&amp;Assumptions'!$H22*'Summary&amp;Assumptions'!$G22*DD$56)*(1+'Summary&amp;Assumptions'!$J$29)^(DD$50-1))</f>
        <v>184481.0798137305</v>
      </c>
      <c r="DE65" s="95">
        <f>+(DE$47&lt;=EDATE('Summary&amp;Assumptions'!$D$19,12))*(('Summary&amp;Assumptions'!$H22*'Summary&amp;Assumptions'!$G22*DE$56)*(1+'Summary&amp;Assumptions'!$J$29)^(DE$50-1))</f>
        <v>184481.0798137305</v>
      </c>
      <c r="DF65" s="95">
        <f>+(DF$47&lt;=EDATE('Summary&amp;Assumptions'!$D$19,12))*(('Summary&amp;Assumptions'!$H22*'Summary&amp;Assumptions'!$G22*DF$56)*(1+'Summary&amp;Assumptions'!$J$29)^(DF$50-1))</f>
        <v>184481.0798137305</v>
      </c>
      <c r="DG65" s="95">
        <f>+(DG$47&lt;=EDATE('Summary&amp;Assumptions'!$D$19,12))*(('Summary&amp;Assumptions'!$H22*'Summary&amp;Assumptions'!$G22*DG$56)*(1+'Summary&amp;Assumptions'!$J$29)^(DG$50-1))</f>
        <v>184481.0798137305</v>
      </c>
      <c r="DH65" s="95">
        <f>+(DH$47&lt;=EDATE('Summary&amp;Assumptions'!$D$19,12))*(('Summary&amp;Assumptions'!$H22*'Summary&amp;Assumptions'!$G22*DH$56)*(1+'Summary&amp;Assumptions'!$J$29)^(DH$50-1))</f>
        <v>184481.0798137305</v>
      </c>
      <c r="DI65" s="95">
        <f>+(DI$47&lt;=EDATE('Summary&amp;Assumptions'!$D$19,12))*(('Summary&amp;Assumptions'!$H22*'Summary&amp;Assumptions'!$G22*DI$56)*(1+'Summary&amp;Assumptions'!$J$29)^(DI$50-1))</f>
        <v>184481.0798137305</v>
      </c>
      <c r="DJ65" s="95">
        <f>+(DJ$47&lt;=EDATE('Summary&amp;Assumptions'!$D$19,12))*(('Summary&amp;Assumptions'!$H22*'Summary&amp;Assumptions'!$G22*DJ$56)*(1+'Summary&amp;Assumptions'!$J$29)^(DJ$50-1))</f>
        <v>184481.0798137305</v>
      </c>
      <c r="DK65" s="95">
        <f>+(DK$47&lt;=EDATE('Summary&amp;Assumptions'!$D$19,12))*(('Summary&amp;Assumptions'!$H22*'Summary&amp;Assumptions'!$G22*DK$56)*(1+'Summary&amp;Assumptions'!$J$29)^(DK$50-1))</f>
        <v>184481.0798137305</v>
      </c>
      <c r="DL65" s="95">
        <f>+(DL$47&lt;=EDATE('Summary&amp;Assumptions'!$D$19,12))*(('Summary&amp;Assumptions'!$H22*'Summary&amp;Assumptions'!$G22*DL$56)*(1+'Summary&amp;Assumptions'!$J$29)^(DL$50-1))</f>
        <v>190015.51220814238</v>
      </c>
      <c r="DM65" s="95">
        <f>+(DM$47&lt;=EDATE('Summary&amp;Assumptions'!$D$19,12))*(('Summary&amp;Assumptions'!$H22*'Summary&amp;Assumptions'!$G22*DM$56)*(1+'Summary&amp;Assumptions'!$J$29)^(DM$50-1))</f>
        <v>190015.51220814238</v>
      </c>
      <c r="DN65" s="95">
        <f>+(DN$47&lt;=EDATE('Summary&amp;Assumptions'!$D$19,12))*(('Summary&amp;Assumptions'!$H22*'Summary&amp;Assumptions'!$G22*DN$56)*(1+'Summary&amp;Assumptions'!$J$29)^(DN$50-1))</f>
        <v>190015.51220814238</v>
      </c>
      <c r="DO65" s="95">
        <f>+(DO$47&lt;=EDATE('Summary&amp;Assumptions'!$D$19,12))*(('Summary&amp;Assumptions'!$H22*'Summary&amp;Assumptions'!$G22*DO$56)*(1+'Summary&amp;Assumptions'!$J$29)^(DO$50-1))</f>
        <v>190015.51220814238</v>
      </c>
      <c r="DP65" s="95">
        <f>+(DP$47&lt;=EDATE('Summary&amp;Assumptions'!$D$19,12))*(('Summary&amp;Assumptions'!$H22*'Summary&amp;Assumptions'!$G22*DP$56)*(1+'Summary&amp;Assumptions'!$J$29)^(DP$50-1))</f>
        <v>190015.51220814238</v>
      </c>
      <c r="DQ65" s="95">
        <f>+(DQ$47&lt;=EDATE('Summary&amp;Assumptions'!$D$19,12))*(('Summary&amp;Assumptions'!$H22*'Summary&amp;Assumptions'!$G22*DQ$56)*(1+'Summary&amp;Assumptions'!$J$29)^(DQ$50-1))</f>
        <v>190015.51220814238</v>
      </c>
      <c r="DR65" s="95">
        <f>+(DR$47&lt;=EDATE('Summary&amp;Assumptions'!$D$19,12))*(('Summary&amp;Assumptions'!$H22*'Summary&amp;Assumptions'!$G22*DR$56)*(1+'Summary&amp;Assumptions'!$J$29)^(DR$50-1))</f>
        <v>190015.51220814238</v>
      </c>
      <c r="DS65" s="95">
        <f>+(DS$47&lt;=EDATE('Summary&amp;Assumptions'!$D$19,12))*(('Summary&amp;Assumptions'!$H22*'Summary&amp;Assumptions'!$G22*DS$56)*(1+'Summary&amp;Assumptions'!$J$29)^(DS$50-1))</f>
        <v>190015.51220814238</v>
      </c>
      <c r="DT65" s="95">
        <f>+(DT$47&lt;=EDATE('Summary&amp;Assumptions'!$D$19,12))*(('Summary&amp;Assumptions'!$H22*'Summary&amp;Assumptions'!$G22*DT$56)*(1+'Summary&amp;Assumptions'!$J$29)^(DT$50-1))</f>
        <v>190015.51220814238</v>
      </c>
      <c r="DU65" s="95">
        <f>+(DU$47&lt;=EDATE('Summary&amp;Assumptions'!$D$19,12))*(('Summary&amp;Assumptions'!$H22*'Summary&amp;Assumptions'!$G22*DU$56)*(1+'Summary&amp;Assumptions'!$J$29)^(DU$50-1))</f>
        <v>190015.51220814238</v>
      </c>
      <c r="DV65" s="95">
        <f>+(DV$47&lt;=EDATE('Summary&amp;Assumptions'!$D$19,12))*(('Summary&amp;Assumptions'!$H22*'Summary&amp;Assumptions'!$G22*DV$56)*(1+'Summary&amp;Assumptions'!$J$29)^(DV$50-1))</f>
        <v>190015.51220814238</v>
      </c>
      <c r="DW65" s="95">
        <f>+(DW$47&lt;=EDATE('Summary&amp;Assumptions'!$D$19,12))*(('Summary&amp;Assumptions'!$H22*'Summary&amp;Assumptions'!$G22*DW$56)*(1+'Summary&amp;Assumptions'!$J$29)^(DW$50-1))</f>
        <v>190015.51220814238</v>
      </c>
      <c r="DX65" s="95">
        <f>+(DX$47&lt;=EDATE('Summary&amp;Assumptions'!$D$19,12))*(('Summary&amp;Assumptions'!$H22*'Summary&amp;Assumptions'!$G22*DX$56)*(1+'Summary&amp;Assumptions'!$J$29)^(DX$50-1))</f>
        <v>195715.97757438666</v>
      </c>
      <c r="DY65" s="95">
        <f>+(DY$47&lt;=EDATE('Summary&amp;Assumptions'!$D$19,12))*(('Summary&amp;Assumptions'!$H22*'Summary&amp;Assumptions'!$G22*DY$56)*(1+'Summary&amp;Assumptions'!$J$29)^(DY$50-1))</f>
        <v>195715.97757438666</v>
      </c>
      <c r="DZ65" s="95">
        <f>+(DZ$47&lt;=EDATE('Summary&amp;Assumptions'!$D$19,12))*(('Summary&amp;Assumptions'!$H22*'Summary&amp;Assumptions'!$G22*DZ$56)*(1+'Summary&amp;Assumptions'!$J$29)^(DZ$50-1))</f>
        <v>195715.97757438666</v>
      </c>
      <c r="EA65" s="95">
        <f>+(EA$47&lt;=EDATE('Summary&amp;Assumptions'!$D$19,12))*(('Summary&amp;Assumptions'!$H22*'Summary&amp;Assumptions'!$G22*EA$56)*(1+'Summary&amp;Assumptions'!$J$29)^(EA$50-1))</f>
        <v>195715.97757438666</v>
      </c>
      <c r="EB65" s="95">
        <f>+(EB$47&lt;=EDATE('Summary&amp;Assumptions'!$D$19,12))*(('Summary&amp;Assumptions'!$H22*'Summary&amp;Assumptions'!$G22*EB$56)*(1+'Summary&amp;Assumptions'!$J$29)^(EB$50-1))</f>
        <v>195715.97757438666</v>
      </c>
      <c r="EC65" s="95">
        <f>+(EC$47&lt;=EDATE('Summary&amp;Assumptions'!$D$19,12))*(('Summary&amp;Assumptions'!$H22*'Summary&amp;Assumptions'!$G22*EC$56)*(1+'Summary&amp;Assumptions'!$J$29)^(EC$50-1))</f>
        <v>195715.97757438666</v>
      </c>
      <c r="ED65" s="95">
        <f>+(ED$47&lt;=EDATE('Summary&amp;Assumptions'!$D$19,12))*(('Summary&amp;Assumptions'!$H22*'Summary&amp;Assumptions'!$G22*ED$56)*(1+'Summary&amp;Assumptions'!$J$29)^(ED$50-1))</f>
        <v>195715.97757438666</v>
      </c>
      <c r="EE65" s="95">
        <f>+(EE$47&lt;=EDATE('Summary&amp;Assumptions'!$D$19,12))*(('Summary&amp;Assumptions'!$H22*'Summary&amp;Assumptions'!$G22*EE$56)*(1+'Summary&amp;Assumptions'!$J$29)^(EE$50-1))</f>
        <v>195715.97757438666</v>
      </c>
      <c r="EF65" s="95">
        <f>+(EF$47&lt;=EDATE('Summary&amp;Assumptions'!$D$19,12))*(('Summary&amp;Assumptions'!$H22*'Summary&amp;Assumptions'!$G22*EF$56)*(1+'Summary&amp;Assumptions'!$J$29)^(EF$50-1))</f>
        <v>195715.97757438666</v>
      </c>
      <c r="EG65" s="95">
        <f>+(EG$47&lt;=EDATE('Summary&amp;Assumptions'!$D$19,12))*(('Summary&amp;Assumptions'!$H22*'Summary&amp;Assumptions'!$G22*EG$56)*(1+'Summary&amp;Assumptions'!$J$29)^(EG$50-1))</f>
        <v>195715.97757438666</v>
      </c>
      <c r="EH65" s="95">
        <f>+(EH$47&lt;=EDATE('Summary&amp;Assumptions'!$D$19,12))*(('Summary&amp;Assumptions'!$H22*'Summary&amp;Assumptions'!$G22*EH$56)*(1+'Summary&amp;Assumptions'!$J$29)^(EH$50-1))</f>
        <v>195715.97757438666</v>
      </c>
      <c r="EI65" s="95">
        <f>+(EI$47&lt;=EDATE('Summary&amp;Assumptions'!$D$19,12))*(('Summary&amp;Assumptions'!$H22*'Summary&amp;Assumptions'!$G22*EI$56)*(1+'Summary&amp;Assumptions'!$J$29)^(EI$50-1))</f>
        <v>195715.97757438666</v>
      </c>
      <c r="EJ65" s="95">
        <f>+(EJ$47&lt;=EDATE('Summary&amp;Assumptions'!$D$19,12))*(('Summary&amp;Assumptions'!$H22*'Summary&amp;Assumptions'!$G22*EJ$56)*(1+'Summary&amp;Assumptions'!$J$29)^(EJ$50-1))</f>
        <v>201587.45690161828</v>
      </c>
      <c r="EK65" s="95">
        <f>+(EK$47&lt;=EDATE('Summary&amp;Assumptions'!$D$19,12))*(('Summary&amp;Assumptions'!$H22*'Summary&amp;Assumptions'!$G22*EK$56)*(1+'Summary&amp;Assumptions'!$J$29)^(EK$50-1))</f>
        <v>201587.45690161828</v>
      </c>
      <c r="EL65" s="95">
        <f>+(EL$47&lt;=EDATE('Summary&amp;Assumptions'!$D$19,12))*(('Summary&amp;Assumptions'!$H22*'Summary&amp;Assumptions'!$G22*EL$56)*(1+'Summary&amp;Assumptions'!$J$29)^(EL$50-1))</f>
        <v>201587.45690161828</v>
      </c>
      <c r="EM65" s="95">
        <f>+(EM$47&lt;=EDATE('Summary&amp;Assumptions'!$D$19,12))*(('Summary&amp;Assumptions'!$H22*'Summary&amp;Assumptions'!$G22*EM$56)*(1+'Summary&amp;Assumptions'!$J$29)^(EM$50-1))</f>
        <v>201587.45690161828</v>
      </c>
      <c r="EN65" s="95">
        <f>+(EN$47&lt;=EDATE('Summary&amp;Assumptions'!$D$19,12))*(('Summary&amp;Assumptions'!$H22*'Summary&amp;Assumptions'!$G22*EN$56)*(1+'Summary&amp;Assumptions'!$J$29)^(EN$50-1))</f>
        <v>201587.45690161828</v>
      </c>
      <c r="EO65" s="95">
        <f>+(EO$47&lt;=EDATE('Summary&amp;Assumptions'!$D$19,12))*(('Summary&amp;Assumptions'!$H22*'Summary&amp;Assumptions'!$G22*EO$56)*(1+'Summary&amp;Assumptions'!$J$29)^(EO$50-1))</f>
        <v>201587.45690161828</v>
      </c>
      <c r="EP65" s="95">
        <f>+(EP$47&lt;=EDATE('Summary&amp;Assumptions'!$D$19,12))*(('Summary&amp;Assumptions'!$H22*'Summary&amp;Assumptions'!$G22*EP$56)*(1+'Summary&amp;Assumptions'!$J$29)^(EP$50-1))</f>
        <v>201587.45690161828</v>
      </c>
      <c r="EQ65" s="95">
        <f>+(EQ$47&lt;=EDATE('Summary&amp;Assumptions'!$D$19,12))*(('Summary&amp;Assumptions'!$H22*'Summary&amp;Assumptions'!$G22*EQ$56)*(1+'Summary&amp;Assumptions'!$J$29)^(EQ$50-1))</f>
        <v>201587.45690161828</v>
      </c>
      <c r="ER65" s="95">
        <f>+(ER$47&lt;=EDATE('Summary&amp;Assumptions'!$D$19,12))*(('Summary&amp;Assumptions'!$H22*'Summary&amp;Assumptions'!$G22*ER$56)*(1+'Summary&amp;Assumptions'!$J$29)^(ER$50-1))</f>
        <v>201587.45690161828</v>
      </c>
      <c r="ES65" s="95">
        <f>+(ES$47&lt;=EDATE('Summary&amp;Assumptions'!$D$19,12))*(('Summary&amp;Assumptions'!$H22*'Summary&amp;Assumptions'!$G22*ES$56)*(1+'Summary&amp;Assumptions'!$J$29)^(ES$50-1))</f>
        <v>201587.45690161828</v>
      </c>
      <c r="ET65" s="95">
        <f>+(ET$47&lt;=EDATE('Summary&amp;Assumptions'!$D$19,12))*(('Summary&amp;Assumptions'!$H22*'Summary&amp;Assumptions'!$G22*ET$56)*(1+'Summary&amp;Assumptions'!$J$29)^(ET$50-1))</f>
        <v>201587.45690161828</v>
      </c>
      <c r="EU65" s="95">
        <f>+(EU$47&lt;=EDATE('Summary&amp;Assumptions'!$D$19,12))*(('Summary&amp;Assumptions'!$H22*'Summary&amp;Assumptions'!$G22*EU$56)*(1+'Summary&amp;Assumptions'!$J$29)^(EU$50-1))</f>
        <v>201587.45690161828</v>
      </c>
      <c r="EV65" s="95">
        <f>+(EV$47&lt;=EDATE('Summary&amp;Assumptions'!$D$19,12))*(('Summary&amp;Assumptions'!$H22*'Summary&amp;Assumptions'!$G22*EV$56)*(1+'Summary&amp;Assumptions'!$J$29)^(EV$50-1))</f>
        <v>0</v>
      </c>
      <c r="EW65" s="95">
        <f>+(EW$47&lt;=EDATE('Summary&amp;Assumptions'!$D$19,12))*(('Summary&amp;Assumptions'!$H22*'Summary&amp;Assumptions'!$G22*EW$56)*(1+'Summary&amp;Assumptions'!$J$29)^(EW$50-1))</f>
        <v>0</v>
      </c>
      <c r="EX65" s="95">
        <f>+(EX$47&lt;=EDATE('Summary&amp;Assumptions'!$D$19,12))*(('Summary&amp;Assumptions'!$H22*'Summary&amp;Assumptions'!$G22*EX$56)*(1+'Summary&amp;Assumptions'!$J$29)^(EX$50-1))</f>
        <v>0</v>
      </c>
      <c r="EY65" s="95">
        <f>+(EY$47&lt;=EDATE('Summary&amp;Assumptions'!$D$19,12))*(('Summary&amp;Assumptions'!$H22*'Summary&amp;Assumptions'!$G22*EY$56)*(1+'Summary&amp;Assumptions'!$J$29)^(EY$50-1))</f>
        <v>0</v>
      </c>
      <c r="EZ65" s="95">
        <f>+(EZ$47&lt;=EDATE('Summary&amp;Assumptions'!$D$19,12))*(('Summary&amp;Assumptions'!$H22*'Summary&amp;Assumptions'!$G22*EZ$56)*(1+'Summary&amp;Assumptions'!$J$29)^(EZ$50-1))</f>
        <v>0</v>
      </c>
      <c r="FA65" s="95">
        <f>+(FA$47&lt;=EDATE('Summary&amp;Assumptions'!$D$19,12))*(('Summary&amp;Assumptions'!$H22*'Summary&amp;Assumptions'!$G22*FA$56)*(1+'Summary&amp;Assumptions'!$J$29)^(FA$50-1))</f>
        <v>0</v>
      </c>
      <c r="FB65" s="95">
        <f>+(FB$47&lt;=EDATE('Summary&amp;Assumptions'!$D$19,12))*(('Summary&amp;Assumptions'!$H22*'Summary&amp;Assumptions'!$G22*FB$56)*(1+'Summary&amp;Assumptions'!$J$29)^(FB$50-1))</f>
        <v>0</v>
      </c>
      <c r="FC65" s="95">
        <f>+(FC$47&lt;=EDATE('Summary&amp;Assumptions'!$D$19,12))*(('Summary&amp;Assumptions'!$H22*'Summary&amp;Assumptions'!$G22*FC$56)*(1+'Summary&amp;Assumptions'!$J$29)^(FC$50-1))</f>
        <v>0</v>
      </c>
      <c r="FD65" s="95">
        <f>+(FD$47&lt;=EDATE('Summary&amp;Assumptions'!$D$19,12))*(('Summary&amp;Assumptions'!$H22*'Summary&amp;Assumptions'!$G22*FD$56)*(1+'Summary&amp;Assumptions'!$J$29)^(FD$50-1))</f>
        <v>0</v>
      </c>
      <c r="FE65" s="95">
        <f>+(FE$47&lt;=EDATE('Summary&amp;Assumptions'!$D$19,12))*(('Summary&amp;Assumptions'!$H22*'Summary&amp;Assumptions'!$G22*FE$56)*(1+'Summary&amp;Assumptions'!$J$29)^(FE$50-1))</f>
        <v>0</v>
      </c>
      <c r="FF65" s="95">
        <f>+(FF$47&lt;=EDATE('Summary&amp;Assumptions'!$D$19,12))*(('Summary&amp;Assumptions'!$H22*'Summary&amp;Assumptions'!$G22*FF$56)*(1+'Summary&amp;Assumptions'!$J$29)^(FF$50-1))</f>
        <v>0</v>
      </c>
      <c r="FG65" s="95">
        <f>+(FG$47&lt;=EDATE('Summary&amp;Assumptions'!$D$19,12))*(('Summary&amp;Assumptions'!$H22*'Summary&amp;Assumptions'!$G22*FG$56)*(1+'Summary&amp;Assumptions'!$J$29)^(FG$50-1))</f>
        <v>0</v>
      </c>
      <c r="FH65" s="95">
        <f>+(FH$47&lt;=EDATE('Summary&amp;Assumptions'!$D$19,12))*(('Summary&amp;Assumptions'!$H22*'Summary&amp;Assumptions'!$G22*FH$56)*(1+'Summary&amp;Assumptions'!$J$29)^(FH$50-1))</f>
        <v>0</v>
      </c>
      <c r="FI65" s="95">
        <f>+(FI$47&lt;=EDATE('Summary&amp;Assumptions'!$D$19,12))*(('Summary&amp;Assumptions'!$H22*'Summary&amp;Assumptions'!$G22*FI$56)*(1+'Summary&amp;Assumptions'!$J$29)^(FI$50-1))</f>
        <v>0</v>
      </c>
      <c r="FJ65" s="95">
        <f>+(FJ$47&lt;=EDATE('Summary&amp;Assumptions'!$D$19,12))*(('Summary&amp;Assumptions'!$H22*'Summary&amp;Assumptions'!$G22*FJ$56)*(1+'Summary&amp;Assumptions'!$J$29)^(FJ$50-1))</f>
        <v>0</v>
      </c>
      <c r="FK65" s="95">
        <f>+(FK$47&lt;=EDATE('Summary&amp;Assumptions'!$D$19,12))*(('Summary&amp;Assumptions'!$H22*'Summary&amp;Assumptions'!$G22*FK$56)*(1+'Summary&amp;Assumptions'!$J$29)^(FK$50-1))</f>
        <v>0</v>
      </c>
      <c r="FL65" s="95">
        <f>+(FL$47&lt;=EDATE('Summary&amp;Assumptions'!$D$19,12))*(('Summary&amp;Assumptions'!$H22*'Summary&amp;Assumptions'!$G22*FL$56)*(1+'Summary&amp;Assumptions'!$J$29)^(FL$50-1))</f>
        <v>0</v>
      </c>
      <c r="FM65" s="95">
        <f>+(FM$47&lt;=EDATE('Summary&amp;Assumptions'!$D$19,12))*(('Summary&amp;Assumptions'!$H22*'Summary&amp;Assumptions'!$G22*FM$56)*(1+'Summary&amp;Assumptions'!$J$29)^(FM$50-1))</f>
        <v>0</v>
      </c>
      <c r="FN65" s="95">
        <f>+(FN$47&lt;=EDATE('Summary&amp;Assumptions'!$D$19,12))*(('Summary&amp;Assumptions'!$H22*'Summary&amp;Assumptions'!$G22*FN$56)*(1+'Summary&amp;Assumptions'!$J$29)^(FN$50-1))</f>
        <v>0</v>
      </c>
      <c r="FO65" s="95">
        <f>+(FO$47&lt;=EDATE('Summary&amp;Assumptions'!$D$19,12))*(('Summary&amp;Assumptions'!$H22*'Summary&amp;Assumptions'!$G22*FO$56)*(1+'Summary&amp;Assumptions'!$J$29)^(FO$50-1))</f>
        <v>0</v>
      </c>
      <c r="FP65" s="95">
        <f>+(FP$47&lt;=EDATE('Summary&amp;Assumptions'!$D$19,12))*(('Summary&amp;Assumptions'!$H22*'Summary&amp;Assumptions'!$G22*FP$56)*(1+'Summary&amp;Assumptions'!$J$29)^(FP$50-1))</f>
        <v>0</v>
      </c>
      <c r="FQ65" s="96">
        <f>+(FQ$47&lt;=EDATE('Summary&amp;Assumptions'!$D$19,12))*(('Summary&amp;Assumptions'!$H22*'Summary&amp;Assumptions'!$G22*FQ$56)*(1+'Summary&amp;Assumptions'!$J$29)^(FQ$50-1))</f>
        <v>0</v>
      </c>
      <c r="FR65" s="9"/>
      <c r="FS65" s="9"/>
      <c r="FT65" s="9"/>
      <c r="FU65" s="9"/>
    </row>
    <row r="66" spans="1:177" s="16" customFormat="1" x14ac:dyDescent="0.2">
      <c r="A66" s="9"/>
      <c r="B66" s="199" t="str">
        <f>+'Summary&amp;Assumptions'!F23</f>
        <v>2 Bd/2.5 Bth</v>
      </c>
      <c r="J66" s="95">
        <f>+(J$47&lt;=EDATE('Summary&amp;Assumptions'!$D$19,12))*(('Summary&amp;Assumptions'!$H23*'Summary&amp;Assumptions'!$G23*J$56)*(1+'Summary&amp;Assumptions'!$J$29)^(J$50-1))</f>
        <v>0</v>
      </c>
      <c r="K66" s="95">
        <f>+(K$47&lt;=EDATE('Summary&amp;Assumptions'!$D$19,12))*(('Summary&amp;Assumptions'!$H23*'Summary&amp;Assumptions'!$G23*K$56)*(1+'Summary&amp;Assumptions'!$J$29)^(K$50-1))</f>
        <v>0</v>
      </c>
      <c r="L66" s="95">
        <f>+(L$47&lt;=EDATE('Summary&amp;Assumptions'!$D$19,12))*(('Summary&amp;Assumptions'!$H23*'Summary&amp;Assumptions'!$G23*L$56)*(1+'Summary&amp;Assumptions'!$J$29)^(L$50-1))</f>
        <v>0</v>
      </c>
      <c r="M66" s="95">
        <f>+(M$47&lt;=EDATE('Summary&amp;Assumptions'!$D$19,12))*(('Summary&amp;Assumptions'!$H23*'Summary&amp;Assumptions'!$G23*M$56)*(1+'Summary&amp;Assumptions'!$J$29)^(M$50-1))</f>
        <v>0</v>
      </c>
      <c r="N66" s="95">
        <f>+(N$47&lt;=EDATE('Summary&amp;Assumptions'!$D$19,12))*(('Summary&amp;Assumptions'!$H23*'Summary&amp;Assumptions'!$G23*N$56)*(1+'Summary&amp;Assumptions'!$J$29)^(N$50-1))</f>
        <v>0</v>
      </c>
      <c r="O66" s="95">
        <f>+(O$47&lt;=EDATE('Summary&amp;Assumptions'!$D$19,12))*(('Summary&amp;Assumptions'!$H23*'Summary&amp;Assumptions'!$G23*O$56)*(1+'Summary&amp;Assumptions'!$J$29)^(O$50-1))</f>
        <v>0</v>
      </c>
      <c r="P66" s="95">
        <f>+(P$47&lt;=EDATE('Summary&amp;Assumptions'!$D$19,12))*(('Summary&amp;Assumptions'!$H23*'Summary&amp;Assumptions'!$G23*P$56)*(1+'Summary&amp;Assumptions'!$J$29)^(P$50-1))</f>
        <v>0</v>
      </c>
      <c r="Q66" s="95">
        <f>+(Q$47&lt;=EDATE('Summary&amp;Assumptions'!$D$19,12))*(('Summary&amp;Assumptions'!$H23*'Summary&amp;Assumptions'!$G23*Q$56)*(1+'Summary&amp;Assumptions'!$J$29)^(Q$50-1))</f>
        <v>0</v>
      </c>
      <c r="R66" s="95">
        <f>+(R$47&lt;=EDATE('Summary&amp;Assumptions'!$D$19,12))*(('Summary&amp;Assumptions'!$H23*'Summary&amp;Assumptions'!$G23*R$56)*(1+'Summary&amp;Assumptions'!$J$29)^(R$50-1))</f>
        <v>0</v>
      </c>
      <c r="S66" s="95">
        <f>+(S$47&lt;=EDATE('Summary&amp;Assumptions'!$D$19,12))*(('Summary&amp;Assumptions'!$H23*'Summary&amp;Assumptions'!$G23*S$56)*(1+'Summary&amp;Assumptions'!$J$29)^(S$50-1))</f>
        <v>0</v>
      </c>
      <c r="T66" s="95">
        <f>+(T$47&lt;=EDATE('Summary&amp;Assumptions'!$D$19,12))*(('Summary&amp;Assumptions'!$H23*'Summary&amp;Assumptions'!$G23*T$56)*(1+'Summary&amp;Assumptions'!$J$29)^(T$50-1))</f>
        <v>82500</v>
      </c>
      <c r="U66" s="95">
        <f>+(U$47&lt;=EDATE('Summary&amp;Assumptions'!$D$19,12))*(('Summary&amp;Assumptions'!$H23*'Summary&amp;Assumptions'!$G23*U$56)*(1+'Summary&amp;Assumptions'!$J$29)^(U$50-1))</f>
        <v>93500</v>
      </c>
      <c r="V66" s="95">
        <f>+(V$47&lt;=EDATE('Summary&amp;Assumptions'!$D$19,12))*(('Summary&amp;Assumptions'!$H23*'Summary&amp;Assumptions'!$G23*V$56)*(1+'Summary&amp;Assumptions'!$J$29)^(V$50-1))</f>
        <v>104500</v>
      </c>
      <c r="W66" s="95">
        <f>+(W$47&lt;=EDATE('Summary&amp;Assumptions'!$D$19,12))*(('Summary&amp;Assumptions'!$H23*'Summary&amp;Assumptions'!$G23*W$56)*(1+'Summary&amp;Assumptions'!$J$29)^(W$50-1))</f>
        <v>115499.99999999999</v>
      </c>
      <c r="X66" s="95">
        <f>+(X$47&lt;=EDATE('Summary&amp;Assumptions'!$D$19,12))*(('Summary&amp;Assumptions'!$H23*'Summary&amp;Assumptions'!$G23*X$56)*(1+'Summary&amp;Assumptions'!$J$29)^(X$50-1))</f>
        <v>126500.00000000001</v>
      </c>
      <c r="Y66" s="95">
        <f>+(Y$47&lt;=EDATE('Summary&amp;Assumptions'!$D$19,12))*(('Summary&amp;Assumptions'!$H23*'Summary&amp;Assumptions'!$G23*Y$56)*(1+'Summary&amp;Assumptions'!$J$29)^(Y$50-1))</f>
        <v>137500</v>
      </c>
      <c r="Z66" s="95">
        <f>+(Z$47&lt;=EDATE('Summary&amp;Assumptions'!$D$19,12))*(('Summary&amp;Assumptions'!$H23*'Summary&amp;Assumptions'!$G23*Z$56)*(1+'Summary&amp;Assumptions'!$J$29)^(Z$50-1))</f>
        <v>148500</v>
      </c>
      <c r="AA66" s="95">
        <f>+(AA$47&lt;=EDATE('Summary&amp;Assumptions'!$D$19,12))*(('Summary&amp;Assumptions'!$H23*'Summary&amp;Assumptions'!$G23*AA$56)*(1+'Summary&amp;Assumptions'!$J$29)^(AA$50-1))</f>
        <v>159500</v>
      </c>
      <c r="AB66" s="95">
        <f>+(AB$47&lt;=EDATE('Summary&amp;Assumptions'!$D$19,12))*(('Summary&amp;Assumptions'!$H23*'Summary&amp;Assumptions'!$G23*AB$56)*(1+'Summary&amp;Assumptions'!$J$29)^(AB$50-1))</f>
        <v>165000</v>
      </c>
      <c r="AC66" s="95">
        <f>+(AC$47&lt;=EDATE('Summary&amp;Assumptions'!$D$19,12))*(('Summary&amp;Assumptions'!$H23*'Summary&amp;Assumptions'!$G23*AC$56)*(1+'Summary&amp;Assumptions'!$J$29)^(AC$50-1))</f>
        <v>165000</v>
      </c>
      <c r="AD66" s="95">
        <f>+(AD$47&lt;=EDATE('Summary&amp;Assumptions'!$D$19,12))*(('Summary&amp;Assumptions'!$H23*'Summary&amp;Assumptions'!$G23*AD$56)*(1+'Summary&amp;Assumptions'!$J$29)^(AD$50-1))</f>
        <v>165000</v>
      </c>
      <c r="AE66" s="95">
        <f>+(AE$47&lt;=EDATE('Summary&amp;Assumptions'!$D$19,12))*(('Summary&amp;Assumptions'!$H23*'Summary&amp;Assumptions'!$G23*AE$56)*(1+'Summary&amp;Assumptions'!$J$29)^(AE$50-1))</f>
        <v>165000</v>
      </c>
      <c r="AF66" s="95">
        <f>+(AF$47&lt;=EDATE('Summary&amp;Assumptions'!$D$19,12))*(('Summary&amp;Assumptions'!$H23*'Summary&amp;Assumptions'!$G23*AF$56)*(1+'Summary&amp;Assumptions'!$J$29)^(AF$50-1))</f>
        <v>169950</v>
      </c>
      <c r="AG66" s="95">
        <f>+(AG$47&lt;=EDATE('Summary&amp;Assumptions'!$D$19,12))*(('Summary&amp;Assumptions'!$H23*'Summary&amp;Assumptions'!$G23*AG$56)*(1+'Summary&amp;Assumptions'!$J$29)^(AG$50-1))</f>
        <v>169950</v>
      </c>
      <c r="AH66" s="95">
        <f>+(AH$47&lt;=EDATE('Summary&amp;Assumptions'!$D$19,12))*(('Summary&amp;Assumptions'!$H23*'Summary&amp;Assumptions'!$G23*AH$56)*(1+'Summary&amp;Assumptions'!$J$29)^(AH$50-1))</f>
        <v>169950</v>
      </c>
      <c r="AI66" s="95">
        <f>+(AI$47&lt;=EDATE('Summary&amp;Assumptions'!$D$19,12))*(('Summary&amp;Assumptions'!$H23*'Summary&amp;Assumptions'!$G23*AI$56)*(1+'Summary&amp;Assumptions'!$J$29)^(AI$50-1))</f>
        <v>169950</v>
      </c>
      <c r="AJ66" s="95">
        <f>+(AJ$47&lt;=EDATE('Summary&amp;Assumptions'!$D$19,12))*(('Summary&amp;Assumptions'!$H23*'Summary&amp;Assumptions'!$G23*AJ$56)*(1+'Summary&amp;Assumptions'!$J$29)^(AJ$50-1))</f>
        <v>169950</v>
      </c>
      <c r="AK66" s="95">
        <f>+(AK$47&lt;=EDATE('Summary&amp;Assumptions'!$D$19,12))*(('Summary&amp;Assumptions'!$H23*'Summary&amp;Assumptions'!$G23*AK$56)*(1+'Summary&amp;Assumptions'!$J$29)^(AK$50-1))</f>
        <v>169950</v>
      </c>
      <c r="AL66" s="95">
        <f>+(AL$47&lt;=EDATE('Summary&amp;Assumptions'!$D$19,12))*(('Summary&amp;Assumptions'!$H23*'Summary&amp;Assumptions'!$G23*AL$56)*(1+'Summary&amp;Assumptions'!$J$29)^(AL$50-1))</f>
        <v>169950</v>
      </c>
      <c r="AM66" s="95">
        <f>+(AM$47&lt;=EDATE('Summary&amp;Assumptions'!$D$19,12))*(('Summary&amp;Assumptions'!$H23*'Summary&amp;Assumptions'!$G23*AM$56)*(1+'Summary&amp;Assumptions'!$J$29)^(AM$50-1))</f>
        <v>169950</v>
      </c>
      <c r="AN66" s="95">
        <f>+(AN$47&lt;=EDATE('Summary&amp;Assumptions'!$D$19,12))*(('Summary&amp;Assumptions'!$H23*'Summary&amp;Assumptions'!$G23*AN$56)*(1+'Summary&amp;Assumptions'!$J$29)^(AN$50-1))</f>
        <v>169950</v>
      </c>
      <c r="AO66" s="95">
        <f>+(AO$47&lt;=EDATE('Summary&amp;Assumptions'!$D$19,12))*(('Summary&amp;Assumptions'!$H23*'Summary&amp;Assumptions'!$G23*AO$56)*(1+'Summary&amp;Assumptions'!$J$29)^(AO$50-1))</f>
        <v>169950</v>
      </c>
      <c r="AP66" s="95">
        <f>+(AP$47&lt;=EDATE('Summary&amp;Assumptions'!$D$19,12))*(('Summary&amp;Assumptions'!$H23*'Summary&amp;Assumptions'!$G23*AP$56)*(1+'Summary&amp;Assumptions'!$J$29)^(AP$50-1))</f>
        <v>169950</v>
      </c>
      <c r="AQ66" s="95">
        <f>+(AQ$47&lt;=EDATE('Summary&amp;Assumptions'!$D$19,12))*(('Summary&amp;Assumptions'!$H23*'Summary&amp;Assumptions'!$G23*AQ$56)*(1+'Summary&amp;Assumptions'!$J$29)^(AQ$50-1))</f>
        <v>169950</v>
      </c>
      <c r="AR66" s="95">
        <f>+(AR$47&lt;=EDATE('Summary&amp;Assumptions'!$D$19,12))*(('Summary&amp;Assumptions'!$H23*'Summary&amp;Assumptions'!$G23*AR$56)*(1+'Summary&amp;Assumptions'!$J$29)^(AR$50-1))</f>
        <v>175048.5</v>
      </c>
      <c r="AS66" s="95">
        <f>+(AS$47&lt;=EDATE('Summary&amp;Assumptions'!$D$19,12))*(('Summary&amp;Assumptions'!$H23*'Summary&amp;Assumptions'!$G23*AS$56)*(1+'Summary&amp;Assumptions'!$J$29)^(AS$50-1))</f>
        <v>175048.5</v>
      </c>
      <c r="AT66" s="95">
        <f>+(AT$47&lt;=EDATE('Summary&amp;Assumptions'!$D$19,12))*(('Summary&amp;Assumptions'!$H23*'Summary&amp;Assumptions'!$G23*AT$56)*(1+'Summary&amp;Assumptions'!$J$29)^(AT$50-1))</f>
        <v>175048.5</v>
      </c>
      <c r="AU66" s="95">
        <f>+(AU$47&lt;=EDATE('Summary&amp;Assumptions'!$D$19,12))*(('Summary&amp;Assumptions'!$H23*'Summary&amp;Assumptions'!$G23*AU$56)*(1+'Summary&amp;Assumptions'!$J$29)^(AU$50-1))</f>
        <v>175048.5</v>
      </c>
      <c r="AV66" s="95">
        <f>+(AV$47&lt;=EDATE('Summary&amp;Assumptions'!$D$19,12))*(('Summary&amp;Assumptions'!$H23*'Summary&amp;Assumptions'!$G23*AV$56)*(1+'Summary&amp;Assumptions'!$J$29)^(AV$50-1))</f>
        <v>175048.5</v>
      </c>
      <c r="AW66" s="95">
        <f>+(AW$47&lt;=EDATE('Summary&amp;Assumptions'!$D$19,12))*(('Summary&amp;Assumptions'!$H23*'Summary&amp;Assumptions'!$G23*AW$56)*(1+'Summary&amp;Assumptions'!$J$29)^(AW$50-1))</f>
        <v>175048.5</v>
      </c>
      <c r="AX66" s="95">
        <f>+(AX$47&lt;=EDATE('Summary&amp;Assumptions'!$D$19,12))*(('Summary&amp;Assumptions'!$H23*'Summary&amp;Assumptions'!$G23*AX$56)*(1+'Summary&amp;Assumptions'!$J$29)^(AX$50-1))</f>
        <v>175048.5</v>
      </c>
      <c r="AY66" s="95">
        <f>+(AY$47&lt;=EDATE('Summary&amp;Assumptions'!$D$19,12))*(('Summary&amp;Assumptions'!$H23*'Summary&amp;Assumptions'!$G23*AY$56)*(1+'Summary&amp;Assumptions'!$J$29)^(AY$50-1))</f>
        <v>175048.5</v>
      </c>
      <c r="AZ66" s="95">
        <f>+(AZ$47&lt;=EDATE('Summary&amp;Assumptions'!$D$19,12))*(('Summary&amp;Assumptions'!$H23*'Summary&amp;Assumptions'!$G23*AZ$56)*(1+'Summary&amp;Assumptions'!$J$29)^(AZ$50-1))</f>
        <v>175048.5</v>
      </c>
      <c r="BA66" s="95">
        <f>+(BA$47&lt;=EDATE('Summary&amp;Assumptions'!$D$19,12))*(('Summary&amp;Assumptions'!$H23*'Summary&amp;Assumptions'!$G23*BA$56)*(1+'Summary&amp;Assumptions'!$J$29)^(BA$50-1))</f>
        <v>175048.5</v>
      </c>
      <c r="BB66" s="95">
        <f>+(BB$47&lt;=EDATE('Summary&amp;Assumptions'!$D$19,12))*(('Summary&amp;Assumptions'!$H23*'Summary&amp;Assumptions'!$G23*BB$56)*(1+'Summary&amp;Assumptions'!$J$29)^(BB$50-1))</f>
        <v>175048.5</v>
      </c>
      <c r="BC66" s="95">
        <f>+(BC$47&lt;=EDATE('Summary&amp;Assumptions'!$D$19,12))*(('Summary&amp;Assumptions'!$H23*'Summary&amp;Assumptions'!$G23*BC$56)*(1+'Summary&amp;Assumptions'!$J$29)^(BC$50-1))</f>
        <v>175048.5</v>
      </c>
      <c r="BD66" s="95">
        <f>+(BD$47&lt;=EDATE('Summary&amp;Assumptions'!$D$19,12))*(('Summary&amp;Assumptions'!$H23*'Summary&amp;Assumptions'!$G23*BD$56)*(1+'Summary&amp;Assumptions'!$J$29)^(BD$50-1))</f>
        <v>180299.95499999999</v>
      </c>
      <c r="BE66" s="95">
        <f>+(BE$47&lt;=EDATE('Summary&amp;Assumptions'!$D$19,12))*(('Summary&amp;Assumptions'!$H23*'Summary&amp;Assumptions'!$G23*BE$56)*(1+'Summary&amp;Assumptions'!$J$29)^(BE$50-1))</f>
        <v>180299.95499999999</v>
      </c>
      <c r="BF66" s="95">
        <f>+(BF$47&lt;=EDATE('Summary&amp;Assumptions'!$D$19,12))*(('Summary&amp;Assumptions'!$H23*'Summary&amp;Assumptions'!$G23*BF$56)*(1+'Summary&amp;Assumptions'!$J$29)^(BF$50-1))</f>
        <v>180299.95499999999</v>
      </c>
      <c r="BG66" s="95">
        <f>+(BG$47&lt;=EDATE('Summary&amp;Assumptions'!$D$19,12))*(('Summary&amp;Assumptions'!$H23*'Summary&amp;Assumptions'!$G23*BG$56)*(1+'Summary&amp;Assumptions'!$J$29)^(BG$50-1))</f>
        <v>180299.95499999999</v>
      </c>
      <c r="BH66" s="95">
        <f>+(BH$47&lt;=EDATE('Summary&amp;Assumptions'!$D$19,12))*(('Summary&amp;Assumptions'!$H23*'Summary&amp;Assumptions'!$G23*BH$56)*(1+'Summary&amp;Assumptions'!$J$29)^(BH$50-1))</f>
        <v>180299.95499999999</v>
      </c>
      <c r="BI66" s="95">
        <f>+(BI$47&lt;=EDATE('Summary&amp;Assumptions'!$D$19,12))*(('Summary&amp;Assumptions'!$H23*'Summary&amp;Assumptions'!$G23*BI$56)*(1+'Summary&amp;Assumptions'!$J$29)^(BI$50-1))</f>
        <v>180299.95499999999</v>
      </c>
      <c r="BJ66" s="95">
        <f>+(BJ$47&lt;=EDATE('Summary&amp;Assumptions'!$D$19,12))*(('Summary&amp;Assumptions'!$H23*'Summary&amp;Assumptions'!$G23*BJ$56)*(1+'Summary&amp;Assumptions'!$J$29)^(BJ$50-1))</f>
        <v>180299.95499999999</v>
      </c>
      <c r="BK66" s="95">
        <f>+(BK$47&lt;=EDATE('Summary&amp;Assumptions'!$D$19,12))*(('Summary&amp;Assumptions'!$H23*'Summary&amp;Assumptions'!$G23*BK$56)*(1+'Summary&amp;Assumptions'!$J$29)^(BK$50-1))</f>
        <v>180299.95499999999</v>
      </c>
      <c r="BL66" s="95">
        <f>+(BL$47&lt;=EDATE('Summary&amp;Assumptions'!$D$19,12))*(('Summary&amp;Assumptions'!$H23*'Summary&amp;Assumptions'!$G23*BL$56)*(1+'Summary&amp;Assumptions'!$J$29)^(BL$50-1))</f>
        <v>180299.95499999999</v>
      </c>
      <c r="BM66" s="95">
        <f>+(BM$47&lt;=EDATE('Summary&amp;Assumptions'!$D$19,12))*(('Summary&amp;Assumptions'!$H23*'Summary&amp;Assumptions'!$G23*BM$56)*(1+'Summary&amp;Assumptions'!$J$29)^(BM$50-1))</f>
        <v>180299.95499999999</v>
      </c>
      <c r="BN66" s="95">
        <f>+(BN$47&lt;=EDATE('Summary&amp;Assumptions'!$D$19,12))*(('Summary&amp;Assumptions'!$H23*'Summary&amp;Assumptions'!$G23*BN$56)*(1+'Summary&amp;Assumptions'!$J$29)^(BN$50-1))</f>
        <v>180299.95499999999</v>
      </c>
      <c r="BO66" s="95">
        <f>+(BO$47&lt;=EDATE('Summary&amp;Assumptions'!$D$19,12))*(('Summary&amp;Assumptions'!$H23*'Summary&amp;Assumptions'!$G23*BO$56)*(1+'Summary&amp;Assumptions'!$J$29)^(BO$50-1))</f>
        <v>180299.95499999999</v>
      </c>
      <c r="BP66" s="95">
        <f>+(BP$47&lt;=EDATE('Summary&amp;Assumptions'!$D$19,12))*(('Summary&amp;Assumptions'!$H23*'Summary&amp;Assumptions'!$G23*BP$56)*(1+'Summary&amp;Assumptions'!$J$29)^(BP$50-1))</f>
        <v>185708.95364999998</v>
      </c>
      <c r="BQ66" s="95">
        <f>+(BQ$47&lt;=EDATE('Summary&amp;Assumptions'!$D$19,12))*(('Summary&amp;Assumptions'!$H23*'Summary&amp;Assumptions'!$G23*BQ$56)*(1+'Summary&amp;Assumptions'!$J$29)^(BQ$50-1))</f>
        <v>185708.95364999998</v>
      </c>
      <c r="BR66" s="95">
        <f>+(BR$47&lt;=EDATE('Summary&amp;Assumptions'!$D$19,12))*(('Summary&amp;Assumptions'!$H23*'Summary&amp;Assumptions'!$G23*BR$56)*(1+'Summary&amp;Assumptions'!$J$29)^(BR$50-1))</f>
        <v>185708.95364999998</v>
      </c>
      <c r="BS66" s="95">
        <f>+(BS$47&lt;=EDATE('Summary&amp;Assumptions'!$D$19,12))*(('Summary&amp;Assumptions'!$H23*'Summary&amp;Assumptions'!$G23*BS$56)*(1+'Summary&amp;Assumptions'!$J$29)^(BS$50-1))</f>
        <v>185708.95364999998</v>
      </c>
      <c r="BT66" s="95">
        <f>+(BT$47&lt;=EDATE('Summary&amp;Assumptions'!$D$19,12))*(('Summary&amp;Assumptions'!$H23*'Summary&amp;Assumptions'!$G23*BT$56)*(1+'Summary&amp;Assumptions'!$J$29)^(BT$50-1))</f>
        <v>185708.95364999998</v>
      </c>
      <c r="BU66" s="95">
        <f>+(BU$47&lt;=EDATE('Summary&amp;Assumptions'!$D$19,12))*(('Summary&amp;Assumptions'!$H23*'Summary&amp;Assumptions'!$G23*BU$56)*(1+'Summary&amp;Assumptions'!$J$29)^(BU$50-1))</f>
        <v>185708.95364999998</v>
      </c>
      <c r="BV66" s="95">
        <f>+(BV$47&lt;=EDATE('Summary&amp;Assumptions'!$D$19,12))*(('Summary&amp;Assumptions'!$H23*'Summary&amp;Assumptions'!$G23*BV$56)*(1+'Summary&amp;Assumptions'!$J$29)^(BV$50-1))</f>
        <v>185708.95364999998</v>
      </c>
      <c r="BW66" s="95">
        <f>+(BW$47&lt;=EDATE('Summary&amp;Assumptions'!$D$19,12))*(('Summary&amp;Assumptions'!$H23*'Summary&amp;Assumptions'!$G23*BW$56)*(1+'Summary&amp;Assumptions'!$J$29)^(BW$50-1))</f>
        <v>185708.95364999998</v>
      </c>
      <c r="BX66" s="95">
        <f>+(BX$47&lt;=EDATE('Summary&amp;Assumptions'!$D$19,12))*(('Summary&amp;Assumptions'!$H23*'Summary&amp;Assumptions'!$G23*BX$56)*(1+'Summary&amp;Assumptions'!$J$29)^(BX$50-1))</f>
        <v>185708.95364999998</v>
      </c>
      <c r="BY66" s="95">
        <f>+(BY$47&lt;=EDATE('Summary&amp;Assumptions'!$D$19,12))*(('Summary&amp;Assumptions'!$H23*'Summary&amp;Assumptions'!$G23*BY$56)*(1+'Summary&amp;Assumptions'!$J$29)^(BY$50-1))</f>
        <v>185708.95364999998</v>
      </c>
      <c r="BZ66" s="95">
        <f>+(BZ$47&lt;=EDATE('Summary&amp;Assumptions'!$D$19,12))*(('Summary&amp;Assumptions'!$H23*'Summary&amp;Assumptions'!$G23*BZ$56)*(1+'Summary&amp;Assumptions'!$J$29)^(BZ$50-1))</f>
        <v>185708.95364999998</v>
      </c>
      <c r="CA66" s="95">
        <f>+(CA$47&lt;=EDATE('Summary&amp;Assumptions'!$D$19,12))*(('Summary&amp;Assumptions'!$H23*'Summary&amp;Assumptions'!$G23*CA$56)*(1+'Summary&amp;Assumptions'!$J$29)^(CA$50-1))</f>
        <v>185708.95364999998</v>
      </c>
      <c r="CB66" s="95">
        <f>+(CB$47&lt;=EDATE('Summary&amp;Assumptions'!$D$19,12))*(('Summary&amp;Assumptions'!$H23*'Summary&amp;Assumptions'!$G23*CB$56)*(1+'Summary&amp;Assumptions'!$J$29)^(CB$50-1))</f>
        <v>191280.22225949998</v>
      </c>
      <c r="CC66" s="95">
        <f>+(CC$47&lt;=EDATE('Summary&amp;Assumptions'!$D$19,12))*(('Summary&amp;Assumptions'!$H23*'Summary&amp;Assumptions'!$G23*CC$56)*(1+'Summary&amp;Assumptions'!$J$29)^(CC$50-1))</f>
        <v>191280.22225949998</v>
      </c>
      <c r="CD66" s="95">
        <f>+(CD$47&lt;=EDATE('Summary&amp;Assumptions'!$D$19,12))*(('Summary&amp;Assumptions'!$H23*'Summary&amp;Assumptions'!$G23*CD$56)*(1+'Summary&amp;Assumptions'!$J$29)^(CD$50-1))</f>
        <v>191280.22225949998</v>
      </c>
      <c r="CE66" s="95">
        <f>+(CE$47&lt;=EDATE('Summary&amp;Assumptions'!$D$19,12))*(('Summary&amp;Assumptions'!$H23*'Summary&amp;Assumptions'!$G23*CE$56)*(1+'Summary&amp;Assumptions'!$J$29)^(CE$50-1))</f>
        <v>191280.22225949998</v>
      </c>
      <c r="CF66" s="95">
        <f>+(CF$47&lt;=EDATE('Summary&amp;Assumptions'!$D$19,12))*(('Summary&amp;Assumptions'!$H23*'Summary&amp;Assumptions'!$G23*CF$56)*(1+'Summary&amp;Assumptions'!$J$29)^(CF$50-1))</f>
        <v>191280.22225949998</v>
      </c>
      <c r="CG66" s="95">
        <f>+(CG$47&lt;=EDATE('Summary&amp;Assumptions'!$D$19,12))*(('Summary&amp;Assumptions'!$H23*'Summary&amp;Assumptions'!$G23*CG$56)*(1+'Summary&amp;Assumptions'!$J$29)^(CG$50-1))</f>
        <v>191280.22225949998</v>
      </c>
      <c r="CH66" s="95">
        <f>+(CH$47&lt;=EDATE('Summary&amp;Assumptions'!$D$19,12))*(('Summary&amp;Assumptions'!$H23*'Summary&amp;Assumptions'!$G23*CH$56)*(1+'Summary&amp;Assumptions'!$J$29)^(CH$50-1))</f>
        <v>191280.22225949998</v>
      </c>
      <c r="CI66" s="95">
        <f>+(CI$47&lt;=EDATE('Summary&amp;Assumptions'!$D$19,12))*(('Summary&amp;Assumptions'!$H23*'Summary&amp;Assumptions'!$G23*CI$56)*(1+'Summary&amp;Assumptions'!$J$29)^(CI$50-1))</f>
        <v>191280.22225949998</v>
      </c>
      <c r="CJ66" s="95">
        <f>+(CJ$47&lt;=EDATE('Summary&amp;Assumptions'!$D$19,12))*(('Summary&amp;Assumptions'!$H23*'Summary&amp;Assumptions'!$G23*CJ$56)*(1+'Summary&amp;Assumptions'!$J$29)^(CJ$50-1))</f>
        <v>191280.22225949998</v>
      </c>
      <c r="CK66" s="95">
        <f>+(CK$47&lt;=EDATE('Summary&amp;Assumptions'!$D$19,12))*(('Summary&amp;Assumptions'!$H23*'Summary&amp;Assumptions'!$G23*CK$56)*(1+'Summary&amp;Assumptions'!$J$29)^(CK$50-1))</f>
        <v>191280.22225949998</v>
      </c>
      <c r="CL66" s="95">
        <f>+(CL$47&lt;=EDATE('Summary&amp;Assumptions'!$D$19,12))*(('Summary&amp;Assumptions'!$H23*'Summary&amp;Assumptions'!$G23*CL$56)*(1+'Summary&amp;Assumptions'!$J$29)^(CL$50-1))</f>
        <v>191280.22225949998</v>
      </c>
      <c r="CM66" s="95">
        <f>+(CM$47&lt;=EDATE('Summary&amp;Assumptions'!$D$19,12))*(('Summary&amp;Assumptions'!$H23*'Summary&amp;Assumptions'!$G23*CM$56)*(1+'Summary&amp;Assumptions'!$J$29)^(CM$50-1))</f>
        <v>191280.22225949998</v>
      </c>
      <c r="CN66" s="95">
        <f>+(CN$47&lt;=EDATE('Summary&amp;Assumptions'!$D$19,12))*(('Summary&amp;Assumptions'!$H23*'Summary&amp;Assumptions'!$G23*CN$56)*(1+'Summary&amp;Assumptions'!$J$29)^(CN$50-1))</f>
        <v>197018.628927285</v>
      </c>
      <c r="CO66" s="95">
        <f>+(CO$47&lt;=EDATE('Summary&amp;Assumptions'!$D$19,12))*(('Summary&amp;Assumptions'!$H23*'Summary&amp;Assumptions'!$G23*CO$56)*(1+'Summary&amp;Assumptions'!$J$29)^(CO$50-1))</f>
        <v>197018.628927285</v>
      </c>
      <c r="CP66" s="95">
        <f>+(CP$47&lt;=EDATE('Summary&amp;Assumptions'!$D$19,12))*(('Summary&amp;Assumptions'!$H23*'Summary&amp;Assumptions'!$G23*CP$56)*(1+'Summary&amp;Assumptions'!$J$29)^(CP$50-1))</f>
        <v>197018.628927285</v>
      </c>
      <c r="CQ66" s="95">
        <f>+(CQ$47&lt;=EDATE('Summary&amp;Assumptions'!$D$19,12))*(('Summary&amp;Assumptions'!$H23*'Summary&amp;Assumptions'!$G23*CQ$56)*(1+'Summary&amp;Assumptions'!$J$29)^(CQ$50-1))</f>
        <v>197018.628927285</v>
      </c>
      <c r="CR66" s="95">
        <f>+(CR$47&lt;=EDATE('Summary&amp;Assumptions'!$D$19,12))*(('Summary&amp;Assumptions'!$H23*'Summary&amp;Assumptions'!$G23*CR$56)*(1+'Summary&amp;Assumptions'!$J$29)^(CR$50-1))</f>
        <v>197018.628927285</v>
      </c>
      <c r="CS66" s="95">
        <f>+(CS$47&lt;=EDATE('Summary&amp;Assumptions'!$D$19,12))*(('Summary&amp;Assumptions'!$H23*'Summary&amp;Assumptions'!$G23*CS$56)*(1+'Summary&amp;Assumptions'!$J$29)^(CS$50-1))</f>
        <v>197018.628927285</v>
      </c>
      <c r="CT66" s="95">
        <f>+(CT$47&lt;=EDATE('Summary&amp;Assumptions'!$D$19,12))*(('Summary&amp;Assumptions'!$H23*'Summary&amp;Assumptions'!$G23*CT$56)*(1+'Summary&amp;Assumptions'!$J$29)^(CT$50-1))</f>
        <v>197018.628927285</v>
      </c>
      <c r="CU66" s="95">
        <f>+(CU$47&lt;=EDATE('Summary&amp;Assumptions'!$D$19,12))*(('Summary&amp;Assumptions'!$H23*'Summary&amp;Assumptions'!$G23*CU$56)*(1+'Summary&amp;Assumptions'!$J$29)^(CU$50-1))</f>
        <v>197018.628927285</v>
      </c>
      <c r="CV66" s="95">
        <f>+(CV$47&lt;=EDATE('Summary&amp;Assumptions'!$D$19,12))*(('Summary&amp;Assumptions'!$H23*'Summary&amp;Assumptions'!$G23*CV$56)*(1+'Summary&amp;Assumptions'!$J$29)^(CV$50-1))</f>
        <v>197018.628927285</v>
      </c>
      <c r="CW66" s="95">
        <f>+(CW$47&lt;=EDATE('Summary&amp;Assumptions'!$D$19,12))*(('Summary&amp;Assumptions'!$H23*'Summary&amp;Assumptions'!$G23*CW$56)*(1+'Summary&amp;Assumptions'!$J$29)^(CW$50-1))</f>
        <v>197018.628927285</v>
      </c>
      <c r="CX66" s="95">
        <f>+(CX$47&lt;=EDATE('Summary&amp;Assumptions'!$D$19,12))*(('Summary&amp;Assumptions'!$H23*'Summary&amp;Assumptions'!$G23*CX$56)*(1+'Summary&amp;Assumptions'!$J$29)^(CX$50-1))</f>
        <v>197018.628927285</v>
      </c>
      <c r="CY66" s="95">
        <f>+(CY$47&lt;=EDATE('Summary&amp;Assumptions'!$D$19,12))*(('Summary&amp;Assumptions'!$H23*'Summary&amp;Assumptions'!$G23*CY$56)*(1+'Summary&amp;Assumptions'!$J$29)^(CY$50-1))</f>
        <v>197018.628927285</v>
      </c>
      <c r="CZ66" s="95">
        <f>+(CZ$47&lt;=EDATE('Summary&amp;Assumptions'!$D$19,12))*(('Summary&amp;Assumptions'!$H23*'Summary&amp;Assumptions'!$G23*CZ$56)*(1+'Summary&amp;Assumptions'!$J$29)^(CZ$50-1))</f>
        <v>202929.18779510356</v>
      </c>
      <c r="DA66" s="95">
        <f>+(DA$47&lt;=EDATE('Summary&amp;Assumptions'!$D$19,12))*(('Summary&amp;Assumptions'!$H23*'Summary&amp;Assumptions'!$G23*DA$56)*(1+'Summary&amp;Assumptions'!$J$29)^(DA$50-1))</f>
        <v>202929.18779510356</v>
      </c>
      <c r="DB66" s="95">
        <f>+(DB$47&lt;=EDATE('Summary&amp;Assumptions'!$D$19,12))*(('Summary&amp;Assumptions'!$H23*'Summary&amp;Assumptions'!$G23*DB$56)*(1+'Summary&amp;Assumptions'!$J$29)^(DB$50-1))</f>
        <v>202929.18779510356</v>
      </c>
      <c r="DC66" s="95">
        <f>+(DC$47&lt;=EDATE('Summary&amp;Assumptions'!$D$19,12))*(('Summary&amp;Assumptions'!$H23*'Summary&amp;Assumptions'!$G23*DC$56)*(1+'Summary&amp;Assumptions'!$J$29)^(DC$50-1))</f>
        <v>202929.18779510356</v>
      </c>
      <c r="DD66" s="95">
        <f>+(DD$47&lt;=EDATE('Summary&amp;Assumptions'!$D$19,12))*(('Summary&amp;Assumptions'!$H23*'Summary&amp;Assumptions'!$G23*DD$56)*(1+'Summary&amp;Assumptions'!$J$29)^(DD$50-1))</f>
        <v>202929.18779510356</v>
      </c>
      <c r="DE66" s="95">
        <f>+(DE$47&lt;=EDATE('Summary&amp;Assumptions'!$D$19,12))*(('Summary&amp;Assumptions'!$H23*'Summary&amp;Assumptions'!$G23*DE$56)*(1+'Summary&amp;Assumptions'!$J$29)^(DE$50-1))</f>
        <v>202929.18779510356</v>
      </c>
      <c r="DF66" s="95">
        <f>+(DF$47&lt;=EDATE('Summary&amp;Assumptions'!$D$19,12))*(('Summary&amp;Assumptions'!$H23*'Summary&amp;Assumptions'!$G23*DF$56)*(1+'Summary&amp;Assumptions'!$J$29)^(DF$50-1))</f>
        <v>202929.18779510356</v>
      </c>
      <c r="DG66" s="95">
        <f>+(DG$47&lt;=EDATE('Summary&amp;Assumptions'!$D$19,12))*(('Summary&amp;Assumptions'!$H23*'Summary&amp;Assumptions'!$G23*DG$56)*(1+'Summary&amp;Assumptions'!$J$29)^(DG$50-1))</f>
        <v>202929.18779510356</v>
      </c>
      <c r="DH66" s="95">
        <f>+(DH$47&lt;=EDATE('Summary&amp;Assumptions'!$D$19,12))*(('Summary&amp;Assumptions'!$H23*'Summary&amp;Assumptions'!$G23*DH$56)*(1+'Summary&amp;Assumptions'!$J$29)^(DH$50-1))</f>
        <v>202929.18779510356</v>
      </c>
      <c r="DI66" s="95">
        <f>+(DI$47&lt;=EDATE('Summary&amp;Assumptions'!$D$19,12))*(('Summary&amp;Assumptions'!$H23*'Summary&amp;Assumptions'!$G23*DI$56)*(1+'Summary&amp;Assumptions'!$J$29)^(DI$50-1))</f>
        <v>202929.18779510356</v>
      </c>
      <c r="DJ66" s="95">
        <f>+(DJ$47&lt;=EDATE('Summary&amp;Assumptions'!$D$19,12))*(('Summary&amp;Assumptions'!$H23*'Summary&amp;Assumptions'!$G23*DJ$56)*(1+'Summary&amp;Assumptions'!$J$29)^(DJ$50-1))</f>
        <v>202929.18779510356</v>
      </c>
      <c r="DK66" s="95">
        <f>+(DK$47&lt;=EDATE('Summary&amp;Assumptions'!$D$19,12))*(('Summary&amp;Assumptions'!$H23*'Summary&amp;Assumptions'!$G23*DK$56)*(1+'Summary&amp;Assumptions'!$J$29)^(DK$50-1))</f>
        <v>202929.18779510356</v>
      </c>
      <c r="DL66" s="95">
        <f>+(DL$47&lt;=EDATE('Summary&amp;Assumptions'!$D$19,12))*(('Summary&amp;Assumptions'!$H23*'Summary&amp;Assumptions'!$G23*DL$56)*(1+'Summary&amp;Assumptions'!$J$29)^(DL$50-1))</f>
        <v>209017.06342895664</v>
      </c>
      <c r="DM66" s="95">
        <f>+(DM$47&lt;=EDATE('Summary&amp;Assumptions'!$D$19,12))*(('Summary&amp;Assumptions'!$H23*'Summary&amp;Assumptions'!$G23*DM$56)*(1+'Summary&amp;Assumptions'!$J$29)^(DM$50-1))</f>
        <v>209017.06342895664</v>
      </c>
      <c r="DN66" s="95">
        <f>+(DN$47&lt;=EDATE('Summary&amp;Assumptions'!$D$19,12))*(('Summary&amp;Assumptions'!$H23*'Summary&amp;Assumptions'!$G23*DN$56)*(1+'Summary&amp;Assumptions'!$J$29)^(DN$50-1))</f>
        <v>209017.06342895664</v>
      </c>
      <c r="DO66" s="95">
        <f>+(DO$47&lt;=EDATE('Summary&amp;Assumptions'!$D$19,12))*(('Summary&amp;Assumptions'!$H23*'Summary&amp;Assumptions'!$G23*DO$56)*(1+'Summary&amp;Assumptions'!$J$29)^(DO$50-1))</f>
        <v>209017.06342895664</v>
      </c>
      <c r="DP66" s="95">
        <f>+(DP$47&lt;=EDATE('Summary&amp;Assumptions'!$D$19,12))*(('Summary&amp;Assumptions'!$H23*'Summary&amp;Assumptions'!$G23*DP$56)*(1+'Summary&amp;Assumptions'!$J$29)^(DP$50-1))</f>
        <v>209017.06342895664</v>
      </c>
      <c r="DQ66" s="95">
        <f>+(DQ$47&lt;=EDATE('Summary&amp;Assumptions'!$D$19,12))*(('Summary&amp;Assumptions'!$H23*'Summary&amp;Assumptions'!$G23*DQ$56)*(1+'Summary&amp;Assumptions'!$J$29)^(DQ$50-1))</f>
        <v>209017.06342895664</v>
      </c>
      <c r="DR66" s="95">
        <f>+(DR$47&lt;=EDATE('Summary&amp;Assumptions'!$D$19,12))*(('Summary&amp;Assumptions'!$H23*'Summary&amp;Assumptions'!$G23*DR$56)*(1+'Summary&amp;Assumptions'!$J$29)^(DR$50-1))</f>
        <v>209017.06342895664</v>
      </c>
      <c r="DS66" s="95">
        <f>+(DS$47&lt;=EDATE('Summary&amp;Assumptions'!$D$19,12))*(('Summary&amp;Assumptions'!$H23*'Summary&amp;Assumptions'!$G23*DS$56)*(1+'Summary&amp;Assumptions'!$J$29)^(DS$50-1))</f>
        <v>209017.06342895664</v>
      </c>
      <c r="DT66" s="95">
        <f>+(DT$47&lt;=EDATE('Summary&amp;Assumptions'!$D$19,12))*(('Summary&amp;Assumptions'!$H23*'Summary&amp;Assumptions'!$G23*DT$56)*(1+'Summary&amp;Assumptions'!$J$29)^(DT$50-1))</f>
        <v>209017.06342895664</v>
      </c>
      <c r="DU66" s="95">
        <f>+(DU$47&lt;=EDATE('Summary&amp;Assumptions'!$D$19,12))*(('Summary&amp;Assumptions'!$H23*'Summary&amp;Assumptions'!$G23*DU$56)*(1+'Summary&amp;Assumptions'!$J$29)^(DU$50-1))</f>
        <v>209017.06342895664</v>
      </c>
      <c r="DV66" s="95">
        <f>+(DV$47&lt;=EDATE('Summary&amp;Assumptions'!$D$19,12))*(('Summary&amp;Assumptions'!$H23*'Summary&amp;Assumptions'!$G23*DV$56)*(1+'Summary&amp;Assumptions'!$J$29)^(DV$50-1))</f>
        <v>209017.06342895664</v>
      </c>
      <c r="DW66" s="95">
        <f>+(DW$47&lt;=EDATE('Summary&amp;Assumptions'!$D$19,12))*(('Summary&amp;Assumptions'!$H23*'Summary&amp;Assumptions'!$G23*DW$56)*(1+'Summary&amp;Assumptions'!$J$29)^(DW$50-1))</f>
        <v>209017.06342895664</v>
      </c>
      <c r="DX66" s="95">
        <f>+(DX$47&lt;=EDATE('Summary&amp;Assumptions'!$D$19,12))*(('Summary&amp;Assumptions'!$H23*'Summary&amp;Assumptions'!$G23*DX$56)*(1+'Summary&amp;Assumptions'!$J$29)^(DX$50-1))</f>
        <v>215287.57533182533</v>
      </c>
      <c r="DY66" s="95">
        <f>+(DY$47&lt;=EDATE('Summary&amp;Assumptions'!$D$19,12))*(('Summary&amp;Assumptions'!$H23*'Summary&amp;Assumptions'!$G23*DY$56)*(1+'Summary&amp;Assumptions'!$J$29)^(DY$50-1))</f>
        <v>215287.57533182533</v>
      </c>
      <c r="DZ66" s="95">
        <f>+(DZ$47&lt;=EDATE('Summary&amp;Assumptions'!$D$19,12))*(('Summary&amp;Assumptions'!$H23*'Summary&amp;Assumptions'!$G23*DZ$56)*(1+'Summary&amp;Assumptions'!$J$29)^(DZ$50-1))</f>
        <v>215287.57533182533</v>
      </c>
      <c r="EA66" s="95">
        <f>+(EA$47&lt;=EDATE('Summary&amp;Assumptions'!$D$19,12))*(('Summary&amp;Assumptions'!$H23*'Summary&amp;Assumptions'!$G23*EA$56)*(1+'Summary&amp;Assumptions'!$J$29)^(EA$50-1))</f>
        <v>215287.57533182533</v>
      </c>
      <c r="EB66" s="95">
        <f>+(EB$47&lt;=EDATE('Summary&amp;Assumptions'!$D$19,12))*(('Summary&amp;Assumptions'!$H23*'Summary&amp;Assumptions'!$G23*EB$56)*(1+'Summary&amp;Assumptions'!$J$29)^(EB$50-1))</f>
        <v>215287.57533182533</v>
      </c>
      <c r="EC66" s="95">
        <f>+(EC$47&lt;=EDATE('Summary&amp;Assumptions'!$D$19,12))*(('Summary&amp;Assumptions'!$H23*'Summary&amp;Assumptions'!$G23*EC$56)*(1+'Summary&amp;Assumptions'!$J$29)^(EC$50-1))</f>
        <v>215287.57533182533</v>
      </c>
      <c r="ED66" s="95">
        <f>+(ED$47&lt;=EDATE('Summary&amp;Assumptions'!$D$19,12))*(('Summary&amp;Assumptions'!$H23*'Summary&amp;Assumptions'!$G23*ED$56)*(1+'Summary&amp;Assumptions'!$J$29)^(ED$50-1))</f>
        <v>215287.57533182533</v>
      </c>
      <c r="EE66" s="95">
        <f>+(EE$47&lt;=EDATE('Summary&amp;Assumptions'!$D$19,12))*(('Summary&amp;Assumptions'!$H23*'Summary&amp;Assumptions'!$G23*EE$56)*(1+'Summary&amp;Assumptions'!$J$29)^(EE$50-1))</f>
        <v>215287.57533182533</v>
      </c>
      <c r="EF66" s="95">
        <f>+(EF$47&lt;=EDATE('Summary&amp;Assumptions'!$D$19,12))*(('Summary&amp;Assumptions'!$H23*'Summary&amp;Assumptions'!$G23*EF$56)*(1+'Summary&amp;Assumptions'!$J$29)^(EF$50-1))</f>
        <v>215287.57533182533</v>
      </c>
      <c r="EG66" s="95">
        <f>+(EG$47&lt;=EDATE('Summary&amp;Assumptions'!$D$19,12))*(('Summary&amp;Assumptions'!$H23*'Summary&amp;Assumptions'!$G23*EG$56)*(1+'Summary&amp;Assumptions'!$J$29)^(EG$50-1))</f>
        <v>215287.57533182533</v>
      </c>
      <c r="EH66" s="95">
        <f>+(EH$47&lt;=EDATE('Summary&amp;Assumptions'!$D$19,12))*(('Summary&amp;Assumptions'!$H23*'Summary&amp;Assumptions'!$G23*EH$56)*(1+'Summary&amp;Assumptions'!$J$29)^(EH$50-1))</f>
        <v>215287.57533182533</v>
      </c>
      <c r="EI66" s="95">
        <f>+(EI$47&lt;=EDATE('Summary&amp;Assumptions'!$D$19,12))*(('Summary&amp;Assumptions'!$H23*'Summary&amp;Assumptions'!$G23*EI$56)*(1+'Summary&amp;Assumptions'!$J$29)^(EI$50-1))</f>
        <v>215287.57533182533</v>
      </c>
      <c r="EJ66" s="95">
        <f>+(EJ$47&lt;=EDATE('Summary&amp;Assumptions'!$D$19,12))*(('Summary&amp;Assumptions'!$H23*'Summary&amp;Assumptions'!$G23*EJ$56)*(1+'Summary&amp;Assumptions'!$J$29)^(EJ$50-1))</f>
        <v>221746.20259178011</v>
      </c>
      <c r="EK66" s="95">
        <f>+(EK$47&lt;=EDATE('Summary&amp;Assumptions'!$D$19,12))*(('Summary&amp;Assumptions'!$H23*'Summary&amp;Assumptions'!$G23*EK$56)*(1+'Summary&amp;Assumptions'!$J$29)^(EK$50-1))</f>
        <v>221746.20259178011</v>
      </c>
      <c r="EL66" s="95">
        <f>+(EL$47&lt;=EDATE('Summary&amp;Assumptions'!$D$19,12))*(('Summary&amp;Assumptions'!$H23*'Summary&amp;Assumptions'!$G23*EL$56)*(1+'Summary&amp;Assumptions'!$J$29)^(EL$50-1))</f>
        <v>221746.20259178011</v>
      </c>
      <c r="EM66" s="95">
        <f>+(EM$47&lt;=EDATE('Summary&amp;Assumptions'!$D$19,12))*(('Summary&amp;Assumptions'!$H23*'Summary&amp;Assumptions'!$G23*EM$56)*(1+'Summary&amp;Assumptions'!$J$29)^(EM$50-1))</f>
        <v>221746.20259178011</v>
      </c>
      <c r="EN66" s="95">
        <f>+(EN$47&lt;=EDATE('Summary&amp;Assumptions'!$D$19,12))*(('Summary&amp;Assumptions'!$H23*'Summary&amp;Assumptions'!$G23*EN$56)*(1+'Summary&amp;Assumptions'!$J$29)^(EN$50-1))</f>
        <v>221746.20259178011</v>
      </c>
      <c r="EO66" s="95">
        <f>+(EO$47&lt;=EDATE('Summary&amp;Assumptions'!$D$19,12))*(('Summary&amp;Assumptions'!$H23*'Summary&amp;Assumptions'!$G23*EO$56)*(1+'Summary&amp;Assumptions'!$J$29)^(EO$50-1))</f>
        <v>221746.20259178011</v>
      </c>
      <c r="EP66" s="95">
        <f>+(EP$47&lt;=EDATE('Summary&amp;Assumptions'!$D$19,12))*(('Summary&amp;Assumptions'!$H23*'Summary&amp;Assumptions'!$G23*EP$56)*(1+'Summary&amp;Assumptions'!$J$29)^(EP$50-1))</f>
        <v>221746.20259178011</v>
      </c>
      <c r="EQ66" s="95">
        <f>+(EQ$47&lt;=EDATE('Summary&amp;Assumptions'!$D$19,12))*(('Summary&amp;Assumptions'!$H23*'Summary&amp;Assumptions'!$G23*EQ$56)*(1+'Summary&amp;Assumptions'!$J$29)^(EQ$50-1))</f>
        <v>221746.20259178011</v>
      </c>
      <c r="ER66" s="95">
        <f>+(ER$47&lt;=EDATE('Summary&amp;Assumptions'!$D$19,12))*(('Summary&amp;Assumptions'!$H23*'Summary&amp;Assumptions'!$G23*ER$56)*(1+'Summary&amp;Assumptions'!$J$29)^(ER$50-1))</f>
        <v>221746.20259178011</v>
      </c>
      <c r="ES66" s="95">
        <f>+(ES$47&lt;=EDATE('Summary&amp;Assumptions'!$D$19,12))*(('Summary&amp;Assumptions'!$H23*'Summary&amp;Assumptions'!$G23*ES$56)*(1+'Summary&amp;Assumptions'!$J$29)^(ES$50-1))</f>
        <v>221746.20259178011</v>
      </c>
      <c r="ET66" s="95">
        <f>+(ET$47&lt;=EDATE('Summary&amp;Assumptions'!$D$19,12))*(('Summary&amp;Assumptions'!$H23*'Summary&amp;Assumptions'!$G23*ET$56)*(1+'Summary&amp;Assumptions'!$J$29)^(ET$50-1))</f>
        <v>221746.20259178011</v>
      </c>
      <c r="EU66" s="95">
        <f>+(EU$47&lt;=EDATE('Summary&amp;Assumptions'!$D$19,12))*(('Summary&amp;Assumptions'!$H23*'Summary&amp;Assumptions'!$G23*EU$56)*(1+'Summary&amp;Assumptions'!$J$29)^(EU$50-1))</f>
        <v>221746.20259178011</v>
      </c>
      <c r="EV66" s="95">
        <f>+(EV$47&lt;=EDATE('Summary&amp;Assumptions'!$D$19,12))*(('Summary&amp;Assumptions'!$H23*'Summary&amp;Assumptions'!$G23*EV$56)*(1+'Summary&amp;Assumptions'!$J$29)^(EV$50-1))</f>
        <v>0</v>
      </c>
      <c r="EW66" s="95">
        <f>+(EW$47&lt;=EDATE('Summary&amp;Assumptions'!$D$19,12))*(('Summary&amp;Assumptions'!$H23*'Summary&amp;Assumptions'!$G23*EW$56)*(1+'Summary&amp;Assumptions'!$J$29)^(EW$50-1))</f>
        <v>0</v>
      </c>
      <c r="EX66" s="95">
        <f>+(EX$47&lt;=EDATE('Summary&amp;Assumptions'!$D$19,12))*(('Summary&amp;Assumptions'!$H23*'Summary&amp;Assumptions'!$G23*EX$56)*(1+'Summary&amp;Assumptions'!$J$29)^(EX$50-1))</f>
        <v>0</v>
      </c>
      <c r="EY66" s="95">
        <f>+(EY$47&lt;=EDATE('Summary&amp;Assumptions'!$D$19,12))*(('Summary&amp;Assumptions'!$H23*'Summary&amp;Assumptions'!$G23*EY$56)*(1+'Summary&amp;Assumptions'!$J$29)^(EY$50-1))</f>
        <v>0</v>
      </c>
      <c r="EZ66" s="95">
        <f>+(EZ$47&lt;=EDATE('Summary&amp;Assumptions'!$D$19,12))*(('Summary&amp;Assumptions'!$H23*'Summary&amp;Assumptions'!$G23*EZ$56)*(1+'Summary&amp;Assumptions'!$J$29)^(EZ$50-1))</f>
        <v>0</v>
      </c>
      <c r="FA66" s="95">
        <f>+(FA$47&lt;=EDATE('Summary&amp;Assumptions'!$D$19,12))*(('Summary&amp;Assumptions'!$H23*'Summary&amp;Assumptions'!$G23*FA$56)*(1+'Summary&amp;Assumptions'!$J$29)^(FA$50-1))</f>
        <v>0</v>
      </c>
      <c r="FB66" s="95">
        <f>+(FB$47&lt;=EDATE('Summary&amp;Assumptions'!$D$19,12))*(('Summary&amp;Assumptions'!$H23*'Summary&amp;Assumptions'!$G23*FB$56)*(1+'Summary&amp;Assumptions'!$J$29)^(FB$50-1))</f>
        <v>0</v>
      </c>
      <c r="FC66" s="95">
        <f>+(FC$47&lt;=EDATE('Summary&amp;Assumptions'!$D$19,12))*(('Summary&amp;Assumptions'!$H23*'Summary&amp;Assumptions'!$G23*FC$56)*(1+'Summary&amp;Assumptions'!$J$29)^(FC$50-1))</f>
        <v>0</v>
      </c>
      <c r="FD66" s="95">
        <f>+(FD$47&lt;=EDATE('Summary&amp;Assumptions'!$D$19,12))*(('Summary&amp;Assumptions'!$H23*'Summary&amp;Assumptions'!$G23*FD$56)*(1+'Summary&amp;Assumptions'!$J$29)^(FD$50-1))</f>
        <v>0</v>
      </c>
      <c r="FE66" s="95">
        <f>+(FE$47&lt;=EDATE('Summary&amp;Assumptions'!$D$19,12))*(('Summary&amp;Assumptions'!$H23*'Summary&amp;Assumptions'!$G23*FE$56)*(1+'Summary&amp;Assumptions'!$J$29)^(FE$50-1))</f>
        <v>0</v>
      </c>
      <c r="FF66" s="95">
        <f>+(FF$47&lt;=EDATE('Summary&amp;Assumptions'!$D$19,12))*(('Summary&amp;Assumptions'!$H23*'Summary&amp;Assumptions'!$G23*FF$56)*(1+'Summary&amp;Assumptions'!$J$29)^(FF$50-1))</f>
        <v>0</v>
      </c>
      <c r="FG66" s="95">
        <f>+(FG$47&lt;=EDATE('Summary&amp;Assumptions'!$D$19,12))*(('Summary&amp;Assumptions'!$H23*'Summary&amp;Assumptions'!$G23*FG$56)*(1+'Summary&amp;Assumptions'!$J$29)^(FG$50-1))</f>
        <v>0</v>
      </c>
      <c r="FH66" s="95">
        <f>+(FH$47&lt;=EDATE('Summary&amp;Assumptions'!$D$19,12))*(('Summary&amp;Assumptions'!$H23*'Summary&amp;Assumptions'!$G23*FH$56)*(1+'Summary&amp;Assumptions'!$J$29)^(FH$50-1))</f>
        <v>0</v>
      </c>
      <c r="FI66" s="95">
        <f>+(FI$47&lt;=EDATE('Summary&amp;Assumptions'!$D$19,12))*(('Summary&amp;Assumptions'!$H23*'Summary&amp;Assumptions'!$G23*FI$56)*(1+'Summary&amp;Assumptions'!$J$29)^(FI$50-1))</f>
        <v>0</v>
      </c>
      <c r="FJ66" s="95">
        <f>+(FJ$47&lt;=EDATE('Summary&amp;Assumptions'!$D$19,12))*(('Summary&amp;Assumptions'!$H23*'Summary&amp;Assumptions'!$G23*FJ$56)*(1+'Summary&amp;Assumptions'!$J$29)^(FJ$50-1))</f>
        <v>0</v>
      </c>
      <c r="FK66" s="95">
        <f>+(FK$47&lt;=EDATE('Summary&amp;Assumptions'!$D$19,12))*(('Summary&amp;Assumptions'!$H23*'Summary&amp;Assumptions'!$G23*FK$56)*(1+'Summary&amp;Assumptions'!$J$29)^(FK$50-1))</f>
        <v>0</v>
      </c>
      <c r="FL66" s="95">
        <f>+(FL$47&lt;=EDATE('Summary&amp;Assumptions'!$D$19,12))*(('Summary&amp;Assumptions'!$H23*'Summary&amp;Assumptions'!$G23*FL$56)*(1+'Summary&amp;Assumptions'!$J$29)^(FL$50-1))</f>
        <v>0</v>
      </c>
      <c r="FM66" s="95">
        <f>+(FM$47&lt;=EDATE('Summary&amp;Assumptions'!$D$19,12))*(('Summary&amp;Assumptions'!$H23*'Summary&amp;Assumptions'!$G23*FM$56)*(1+'Summary&amp;Assumptions'!$J$29)^(FM$50-1))</f>
        <v>0</v>
      </c>
      <c r="FN66" s="95">
        <f>+(FN$47&lt;=EDATE('Summary&amp;Assumptions'!$D$19,12))*(('Summary&amp;Assumptions'!$H23*'Summary&amp;Assumptions'!$G23*FN$56)*(1+'Summary&amp;Assumptions'!$J$29)^(FN$50-1))</f>
        <v>0</v>
      </c>
      <c r="FO66" s="95">
        <f>+(FO$47&lt;=EDATE('Summary&amp;Assumptions'!$D$19,12))*(('Summary&amp;Assumptions'!$H23*'Summary&amp;Assumptions'!$G23*FO$56)*(1+'Summary&amp;Assumptions'!$J$29)^(FO$50-1))</f>
        <v>0</v>
      </c>
      <c r="FP66" s="95">
        <f>+(FP$47&lt;=EDATE('Summary&amp;Assumptions'!$D$19,12))*(('Summary&amp;Assumptions'!$H23*'Summary&amp;Assumptions'!$G23*FP$56)*(1+'Summary&amp;Assumptions'!$J$29)^(FP$50-1))</f>
        <v>0</v>
      </c>
      <c r="FQ66" s="96">
        <f>+(FQ$47&lt;=EDATE('Summary&amp;Assumptions'!$D$19,12))*(('Summary&amp;Assumptions'!$H23*'Summary&amp;Assumptions'!$G23*FQ$56)*(1+'Summary&amp;Assumptions'!$J$29)^(FQ$50-1))</f>
        <v>0</v>
      </c>
      <c r="FR66" s="9"/>
      <c r="FS66" s="9"/>
      <c r="FT66" s="9"/>
      <c r="FU66" s="9"/>
    </row>
    <row r="67" spans="1:177" s="16" customFormat="1" x14ac:dyDescent="0.2">
      <c r="A67" s="9"/>
      <c r="B67" s="243" t="str">
        <f>+'Summary&amp;Assumptions'!F24</f>
        <v>[Unit Type]</v>
      </c>
      <c r="J67" s="272">
        <f>+(J$47&lt;=EDATE('Summary&amp;Assumptions'!$D$19,12))*(('Summary&amp;Assumptions'!$H24*'Summary&amp;Assumptions'!$G24*J$56)*(1+'Summary&amp;Assumptions'!$J$29)^(J$50-1))</f>
        <v>0</v>
      </c>
      <c r="K67" s="272">
        <f>+(K$47&lt;=EDATE('Summary&amp;Assumptions'!$D$19,12))*(('Summary&amp;Assumptions'!$H24*'Summary&amp;Assumptions'!$G24*K$56)*(1+'Summary&amp;Assumptions'!$J$29)^(K$50-1))</f>
        <v>0</v>
      </c>
      <c r="L67" s="272">
        <f>+(L$47&lt;=EDATE('Summary&amp;Assumptions'!$D$19,12))*(('Summary&amp;Assumptions'!$H24*'Summary&amp;Assumptions'!$G24*L$56)*(1+'Summary&amp;Assumptions'!$J$29)^(L$50-1))</f>
        <v>0</v>
      </c>
      <c r="M67" s="272">
        <f>+(M$47&lt;=EDATE('Summary&amp;Assumptions'!$D$19,12))*(('Summary&amp;Assumptions'!$H24*'Summary&amp;Assumptions'!$G24*M$56)*(1+'Summary&amp;Assumptions'!$J$29)^(M$50-1))</f>
        <v>0</v>
      </c>
      <c r="N67" s="272">
        <f>+(N$47&lt;=EDATE('Summary&amp;Assumptions'!$D$19,12))*(('Summary&amp;Assumptions'!$H24*'Summary&amp;Assumptions'!$G24*N$56)*(1+'Summary&amp;Assumptions'!$J$29)^(N$50-1))</f>
        <v>0</v>
      </c>
      <c r="O67" s="272">
        <f>+(O$47&lt;=EDATE('Summary&amp;Assumptions'!$D$19,12))*(('Summary&amp;Assumptions'!$H24*'Summary&amp;Assumptions'!$G24*O$56)*(1+'Summary&amp;Assumptions'!$J$29)^(O$50-1))</f>
        <v>0</v>
      </c>
      <c r="P67" s="272">
        <f>+(P$47&lt;=EDATE('Summary&amp;Assumptions'!$D$19,12))*(('Summary&amp;Assumptions'!$H24*'Summary&amp;Assumptions'!$G24*P$56)*(1+'Summary&amp;Assumptions'!$J$29)^(P$50-1))</f>
        <v>0</v>
      </c>
      <c r="Q67" s="272">
        <f>+(Q$47&lt;=EDATE('Summary&amp;Assumptions'!$D$19,12))*(('Summary&amp;Assumptions'!$H24*'Summary&amp;Assumptions'!$G24*Q$56)*(1+'Summary&amp;Assumptions'!$J$29)^(Q$50-1))</f>
        <v>0</v>
      </c>
      <c r="R67" s="272">
        <f>+(R$47&lt;=EDATE('Summary&amp;Assumptions'!$D$19,12))*(('Summary&amp;Assumptions'!$H24*'Summary&amp;Assumptions'!$G24*R$56)*(1+'Summary&amp;Assumptions'!$J$29)^(R$50-1))</f>
        <v>0</v>
      </c>
      <c r="S67" s="272">
        <f>+(S$47&lt;=EDATE('Summary&amp;Assumptions'!$D$19,12))*(('Summary&amp;Assumptions'!$H24*'Summary&amp;Assumptions'!$G24*S$56)*(1+'Summary&amp;Assumptions'!$J$29)^(S$50-1))</f>
        <v>0</v>
      </c>
      <c r="T67" s="272">
        <f>+(T$47&lt;=EDATE('Summary&amp;Assumptions'!$D$19,12))*(('Summary&amp;Assumptions'!$H24*'Summary&amp;Assumptions'!$G24*T$56)*(1+'Summary&amp;Assumptions'!$J$29)^(T$50-1))</f>
        <v>0</v>
      </c>
      <c r="U67" s="272">
        <f>+(U$47&lt;=EDATE('Summary&amp;Assumptions'!$D$19,12))*(('Summary&amp;Assumptions'!$H24*'Summary&amp;Assumptions'!$G24*U$56)*(1+'Summary&amp;Assumptions'!$J$29)^(U$50-1))</f>
        <v>0</v>
      </c>
      <c r="V67" s="272">
        <f>+(V$47&lt;=EDATE('Summary&amp;Assumptions'!$D$19,12))*(('Summary&amp;Assumptions'!$H24*'Summary&amp;Assumptions'!$G24*V$56)*(1+'Summary&amp;Assumptions'!$J$29)^(V$50-1))</f>
        <v>0</v>
      </c>
      <c r="W67" s="272">
        <f>+(W$47&lt;=EDATE('Summary&amp;Assumptions'!$D$19,12))*(('Summary&amp;Assumptions'!$H24*'Summary&amp;Assumptions'!$G24*W$56)*(1+'Summary&amp;Assumptions'!$J$29)^(W$50-1))</f>
        <v>0</v>
      </c>
      <c r="X67" s="272">
        <f>+(X$47&lt;=EDATE('Summary&amp;Assumptions'!$D$19,12))*(('Summary&amp;Assumptions'!$H24*'Summary&amp;Assumptions'!$G24*X$56)*(1+'Summary&amp;Assumptions'!$J$29)^(X$50-1))</f>
        <v>0</v>
      </c>
      <c r="Y67" s="272">
        <f>+(Y$47&lt;=EDATE('Summary&amp;Assumptions'!$D$19,12))*(('Summary&amp;Assumptions'!$H24*'Summary&amp;Assumptions'!$G24*Y$56)*(1+'Summary&amp;Assumptions'!$J$29)^(Y$50-1))</f>
        <v>0</v>
      </c>
      <c r="Z67" s="272">
        <f>+(Z$47&lt;=EDATE('Summary&amp;Assumptions'!$D$19,12))*(('Summary&amp;Assumptions'!$H24*'Summary&amp;Assumptions'!$G24*Z$56)*(1+'Summary&amp;Assumptions'!$J$29)^(Z$50-1))</f>
        <v>0</v>
      </c>
      <c r="AA67" s="272">
        <f>+(AA$47&lt;=EDATE('Summary&amp;Assumptions'!$D$19,12))*(('Summary&amp;Assumptions'!$H24*'Summary&amp;Assumptions'!$G24*AA$56)*(1+'Summary&amp;Assumptions'!$J$29)^(AA$50-1))</f>
        <v>0</v>
      </c>
      <c r="AB67" s="272">
        <f>+(AB$47&lt;=EDATE('Summary&amp;Assumptions'!$D$19,12))*(('Summary&amp;Assumptions'!$H24*'Summary&amp;Assumptions'!$G24*AB$56)*(1+'Summary&amp;Assumptions'!$J$29)^(AB$50-1))</f>
        <v>0</v>
      </c>
      <c r="AC67" s="272">
        <f>+(AC$47&lt;=EDATE('Summary&amp;Assumptions'!$D$19,12))*(('Summary&amp;Assumptions'!$H24*'Summary&amp;Assumptions'!$G24*AC$56)*(1+'Summary&amp;Assumptions'!$J$29)^(AC$50-1))</f>
        <v>0</v>
      </c>
      <c r="AD67" s="272">
        <f>+(AD$47&lt;=EDATE('Summary&amp;Assumptions'!$D$19,12))*(('Summary&amp;Assumptions'!$H24*'Summary&amp;Assumptions'!$G24*AD$56)*(1+'Summary&amp;Assumptions'!$J$29)^(AD$50-1))</f>
        <v>0</v>
      </c>
      <c r="AE67" s="272">
        <f>+(AE$47&lt;=EDATE('Summary&amp;Assumptions'!$D$19,12))*(('Summary&amp;Assumptions'!$H24*'Summary&amp;Assumptions'!$G24*AE$56)*(1+'Summary&amp;Assumptions'!$J$29)^(AE$50-1))</f>
        <v>0</v>
      </c>
      <c r="AF67" s="272">
        <f>+(AF$47&lt;=EDATE('Summary&amp;Assumptions'!$D$19,12))*(('Summary&amp;Assumptions'!$H24*'Summary&amp;Assumptions'!$G24*AF$56)*(1+'Summary&amp;Assumptions'!$J$29)^(AF$50-1))</f>
        <v>0</v>
      </c>
      <c r="AG67" s="272">
        <f>+(AG$47&lt;=EDATE('Summary&amp;Assumptions'!$D$19,12))*(('Summary&amp;Assumptions'!$H24*'Summary&amp;Assumptions'!$G24*AG$56)*(1+'Summary&amp;Assumptions'!$J$29)^(AG$50-1))</f>
        <v>0</v>
      </c>
      <c r="AH67" s="272">
        <f>+(AH$47&lt;=EDATE('Summary&amp;Assumptions'!$D$19,12))*(('Summary&amp;Assumptions'!$H24*'Summary&amp;Assumptions'!$G24*AH$56)*(1+'Summary&amp;Assumptions'!$J$29)^(AH$50-1))</f>
        <v>0</v>
      </c>
      <c r="AI67" s="272">
        <f>+(AI$47&lt;=EDATE('Summary&amp;Assumptions'!$D$19,12))*(('Summary&amp;Assumptions'!$H24*'Summary&amp;Assumptions'!$G24*AI$56)*(1+'Summary&amp;Assumptions'!$J$29)^(AI$50-1))</f>
        <v>0</v>
      </c>
      <c r="AJ67" s="272">
        <f>+(AJ$47&lt;=EDATE('Summary&amp;Assumptions'!$D$19,12))*(('Summary&amp;Assumptions'!$H24*'Summary&amp;Assumptions'!$G24*AJ$56)*(1+'Summary&amp;Assumptions'!$J$29)^(AJ$50-1))</f>
        <v>0</v>
      </c>
      <c r="AK67" s="272">
        <f>+(AK$47&lt;=EDATE('Summary&amp;Assumptions'!$D$19,12))*(('Summary&amp;Assumptions'!$H24*'Summary&amp;Assumptions'!$G24*AK$56)*(1+'Summary&amp;Assumptions'!$J$29)^(AK$50-1))</f>
        <v>0</v>
      </c>
      <c r="AL67" s="272">
        <f>+(AL$47&lt;=EDATE('Summary&amp;Assumptions'!$D$19,12))*(('Summary&amp;Assumptions'!$H24*'Summary&amp;Assumptions'!$G24*AL$56)*(1+'Summary&amp;Assumptions'!$J$29)^(AL$50-1))</f>
        <v>0</v>
      </c>
      <c r="AM67" s="272">
        <f>+(AM$47&lt;=EDATE('Summary&amp;Assumptions'!$D$19,12))*(('Summary&amp;Assumptions'!$H24*'Summary&amp;Assumptions'!$G24*AM$56)*(1+'Summary&amp;Assumptions'!$J$29)^(AM$50-1))</f>
        <v>0</v>
      </c>
      <c r="AN67" s="272">
        <f>+(AN$47&lt;=EDATE('Summary&amp;Assumptions'!$D$19,12))*(('Summary&amp;Assumptions'!$H24*'Summary&amp;Assumptions'!$G24*AN$56)*(1+'Summary&amp;Assumptions'!$J$29)^(AN$50-1))</f>
        <v>0</v>
      </c>
      <c r="AO67" s="272">
        <f>+(AO$47&lt;=EDATE('Summary&amp;Assumptions'!$D$19,12))*(('Summary&amp;Assumptions'!$H24*'Summary&amp;Assumptions'!$G24*AO$56)*(1+'Summary&amp;Assumptions'!$J$29)^(AO$50-1))</f>
        <v>0</v>
      </c>
      <c r="AP67" s="272">
        <f>+(AP$47&lt;=EDATE('Summary&amp;Assumptions'!$D$19,12))*(('Summary&amp;Assumptions'!$H24*'Summary&amp;Assumptions'!$G24*AP$56)*(1+'Summary&amp;Assumptions'!$J$29)^(AP$50-1))</f>
        <v>0</v>
      </c>
      <c r="AQ67" s="272">
        <f>+(AQ$47&lt;=EDATE('Summary&amp;Assumptions'!$D$19,12))*(('Summary&amp;Assumptions'!$H24*'Summary&amp;Assumptions'!$G24*AQ$56)*(1+'Summary&amp;Assumptions'!$J$29)^(AQ$50-1))</f>
        <v>0</v>
      </c>
      <c r="AR67" s="272">
        <f>+(AR$47&lt;=EDATE('Summary&amp;Assumptions'!$D$19,12))*(('Summary&amp;Assumptions'!$H24*'Summary&amp;Assumptions'!$G24*AR$56)*(1+'Summary&amp;Assumptions'!$J$29)^(AR$50-1))</f>
        <v>0</v>
      </c>
      <c r="AS67" s="272">
        <f>+(AS$47&lt;=EDATE('Summary&amp;Assumptions'!$D$19,12))*(('Summary&amp;Assumptions'!$H24*'Summary&amp;Assumptions'!$G24*AS$56)*(1+'Summary&amp;Assumptions'!$J$29)^(AS$50-1))</f>
        <v>0</v>
      </c>
      <c r="AT67" s="272">
        <f>+(AT$47&lt;=EDATE('Summary&amp;Assumptions'!$D$19,12))*(('Summary&amp;Assumptions'!$H24*'Summary&amp;Assumptions'!$G24*AT$56)*(1+'Summary&amp;Assumptions'!$J$29)^(AT$50-1))</f>
        <v>0</v>
      </c>
      <c r="AU67" s="272">
        <f>+(AU$47&lt;=EDATE('Summary&amp;Assumptions'!$D$19,12))*(('Summary&amp;Assumptions'!$H24*'Summary&amp;Assumptions'!$G24*AU$56)*(1+'Summary&amp;Assumptions'!$J$29)^(AU$50-1))</f>
        <v>0</v>
      </c>
      <c r="AV67" s="272">
        <f>+(AV$47&lt;=EDATE('Summary&amp;Assumptions'!$D$19,12))*(('Summary&amp;Assumptions'!$H24*'Summary&amp;Assumptions'!$G24*AV$56)*(1+'Summary&amp;Assumptions'!$J$29)^(AV$50-1))</f>
        <v>0</v>
      </c>
      <c r="AW67" s="272">
        <f>+(AW$47&lt;=EDATE('Summary&amp;Assumptions'!$D$19,12))*(('Summary&amp;Assumptions'!$H24*'Summary&amp;Assumptions'!$G24*AW$56)*(1+'Summary&amp;Assumptions'!$J$29)^(AW$50-1))</f>
        <v>0</v>
      </c>
      <c r="AX67" s="272">
        <f>+(AX$47&lt;=EDATE('Summary&amp;Assumptions'!$D$19,12))*(('Summary&amp;Assumptions'!$H24*'Summary&amp;Assumptions'!$G24*AX$56)*(1+'Summary&amp;Assumptions'!$J$29)^(AX$50-1))</f>
        <v>0</v>
      </c>
      <c r="AY67" s="272">
        <f>+(AY$47&lt;=EDATE('Summary&amp;Assumptions'!$D$19,12))*(('Summary&amp;Assumptions'!$H24*'Summary&amp;Assumptions'!$G24*AY$56)*(1+'Summary&amp;Assumptions'!$J$29)^(AY$50-1))</f>
        <v>0</v>
      </c>
      <c r="AZ67" s="272">
        <f>+(AZ$47&lt;=EDATE('Summary&amp;Assumptions'!$D$19,12))*(('Summary&amp;Assumptions'!$H24*'Summary&amp;Assumptions'!$G24*AZ$56)*(1+'Summary&amp;Assumptions'!$J$29)^(AZ$50-1))</f>
        <v>0</v>
      </c>
      <c r="BA67" s="272">
        <f>+(BA$47&lt;=EDATE('Summary&amp;Assumptions'!$D$19,12))*(('Summary&amp;Assumptions'!$H24*'Summary&amp;Assumptions'!$G24*BA$56)*(1+'Summary&amp;Assumptions'!$J$29)^(BA$50-1))</f>
        <v>0</v>
      </c>
      <c r="BB67" s="272">
        <f>+(BB$47&lt;=EDATE('Summary&amp;Assumptions'!$D$19,12))*(('Summary&amp;Assumptions'!$H24*'Summary&amp;Assumptions'!$G24*BB$56)*(1+'Summary&amp;Assumptions'!$J$29)^(BB$50-1))</f>
        <v>0</v>
      </c>
      <c r="BC67" s="272">
        <f>+(BC$47&lt;=EDATE('Summary&amp;Assumptions'!$D$19,12))*(('Summary&amp;Assumptions'!$H24*'Summary&amp;Assumptions'!$G24*BC$56)*(1+'Summary&amp;Assumptions'!$J$29)^(BC$50-1))</f>
        <v>0</v>
      </c>
      <c r="BD67" s="272">
        <f>+(BD$47&lt;=EDATE('Summary&amp;Assumptions'!$D$19,12))*(('Summary&amp;Assumptions'!$H24*'Summary&amp;Assumptions'!$G24*BD$56)*(1+'Summary&amp;Assumptions'!$J$29)^(BD$50-1))</f>
        <v>0</v>
      </c>
      <c r="BE67" s="272">
        <f>+(BE$47&lt;=EDATE('Summary&amp;Assumptions'!$D$19,12))*(('Summary&amp;Assumptions'!$H24*'Summary&amp;Assumptions'!$G24*BE$56)*(1+'Summary&amp;Assumptions'!$J$29)^(BE$50-1))</f>
        <v>0</v>
      </c>
      <c r="BF67" s="272">
        <f>+(BF$47&lt;=EDATE('Summary&amp;Assumptions'!$D$19,12))*(('Summary&amp;Assumptions'!$H24*'Summary&amp;Assumptions'!$G24*BF$56)*(1+'Summary&amp;Assumptions'!$J$29)^(BF$50-1))</f>
        <v>0</v>
      </c>
      <c r="BG67" s="272">
        <f>+(BG$47&lt;=EDATE('Summary&amp;Assumptions'!$D$19,12))*(('Summary&amp;Assumptions'!$H24*'Summary&amp;Assumptions'!$G24*BG$56)*(1+'Summary&amp;Assumptions'!$J$29)^(BG$50-1))</f>
        <v>0</v>
      </c>
      <c r="BH67" s="272">
        <f>+(BH$47&lt;=EDATE('Summary&amp;Assumptions'!$D$19,12))*(('Summary&amp;Assumptions'!$H24*'Summary&amp;Assumptions'!$G24*BH$56)*(1+'Summary&amp;Assumptions'!$J$29)^(BH$50-1))</f>
        <v>0</v>
      </c>
      <c r="BI67" s="272">
        <f>+(BI$47&lt;=EDATE('Summary&amp;Assumptions'!$D$19,12))*(('Summary&amp;Assumptions'!$H24*'Summary&amp;Assumptions'!$G24*BI$56)*(1+'Summary&amp;Assumptions'!$J$29)^(BI$50-1))</f>
        <v>0</v>
      </c>
      <c r="BJ67" s="272">
        <f>+(BJ$47&lt;=EDATE('Summary&amp;Assumptions'!$D$19,12))*(('Summary&amp;Assumptions'!$H24*'Summary&amp;Assumptions'!$G24*BJ$56)*(1+'Summary&amp;Assumptions'!$J$29)^(BJ$50-1))</f>
        <v>0</v>
      </c>
      <c r="BK67" s="272">
        <f>+(BK$47&lt;=EDATE('Summary&amp;Assumptions'!$D$19,12))*(('Summary&amp;Assumptions'!$H24*'Summary&amp;Assumptions'!$G24*BK$56)*(1+'Summary&amp;Assumptions'!$J$29)^(BK$50-1))</f>
        <v>0</v>
      </c>
      <c r="BL67" s="272">
        <f>+(BL$47&lt;=EDATE('Summary&amp;Assumptions'!$D$19,12))*(('Summary&amp;Assumptions'!$H24*'Summary&amp;Assumptions'!$G24*BL$56)*(1+'Summary&amp;Assumptions'!$J$29)^(BL$50-1))</f>
        <v>0</v>
      </c>
      <c r="BM67" s="272">
        <f>+(BM$47&lt;=EDATE('Summary&amp;Assumptions'!$D$19,12))*(('Summary&amp;Assumptions'!$H24*'Summary&amp;Assumptions'!$G24*BM$56)*(1+'Summary&amp;Assumptions'!$J$29)^(BM$50-1))</f>
        <v>0</v>
      </c>
      <c r="BN67" s="272">
        <f>+(BN$47&lt;=EDATE('Summary&amp;Assumptions'!$D$19,12))*(('Summary&amp;Assumptions'!$H24*'Summary&amp;Assumptions'!$G24*BN$56)*(1+'Summary&amp;Assumptions'!$J$29)^(BN$50-1))</f>
        <v>0</v>
      </c>
      <c r="BO67" s="272">
        <f>+(BO$47&lt;=EDATE('Summary&amp;Assumptions'!$D$19,12))*(('Summary&amp;Assumptions'!$H24*'Summary&amp;Assumptions'!$G24*BO$56)*(1+'Summary&amp;Assumptions'!$J$29)^(BO$50-1))</f>
        <v>0</v>
      </c>
      <c r="BP67" s="272">
        <f>+(BP$47&lt;=EDATE('Summary&amp;Assumptions'!$D$19,12))*(('Summary&amp;Assumptions'!$H24*'Summary&amp;Assumptions'!$G24*BP$56)*(1+'Summary&amp;Assumptions'!$J$29)^(BP$50-1))</f>
        <v>0</v>
      </c>
      <c r="BQ67" s="272">
        <f>+(BQ$47&lt;=EDATE('Summary&amp;Assumptions'!$D$19,12))*(('Summary&amp;Assumptions'!$H24*'Summary&amp;Assumptions'!$G24*BQ$56)*(1+'Summary&amp;Assumptions'!$J$29)^(BQ$50-1))</f>
        <v>0</v>
      </c>
      <c r="BR67" s="272">
        <f>+(BR$47&lt;=EDATE('Summary&amp;Assumptions'!$D$19,12))*(('Summary&amp;Assumptions'!$H24*'Summary&amp;Assumptions'!$G24*BR$56)*(1+'Summary&amp;Assumptions'!$J$29)^(BR$50-1))</f>
        <v>0</v>
      </c>
      <c r="BS67" s="272">
        <f>+(BS$47&lt;=EDATE('Summary&amp;Assumptions'!$D$19,12))*(('Summary&amp;Assumptions'!$H24*'Summary&amp;Assumptions'!$G24*BS$56)*(1+'Summary&amp;Assumptions'!$J$29)^(BS$50-1))</f>
        <v>0</v>
      </c>
      <c r="BT67" s="272">
        <f>+(BT$47&lt;=EDATE('Summary&amp;Assumptions'!$D$19,12))*(('Summary&amp;Assumptions'!$H24*'Summary&amp;Assumptions'!$G24*BT$56)*(1+'Summary&amp;Assumptions'!$J$29)^(BT$50-1))</f>
        <v>0</v>
      </c>
      <c r="BU67" s="272">
        <f>+(BU$47&lt;=EDATE('Summary&amp;Assumptions'!$D$19,12))*(('Summary&amp;Assumptions'!$H24*'Summary&amp;Assumptions'!$G24*BU$56)*(1+'Summary&amp;Assumptions'!$J$29)^(BU$50-1))</f>
        <v>0</v>
      </c>
      <c r="BV67" s="272">
        <f>+(BV$47&lt;=EDATE('Summary&amp;Assumptions'!$D$19,12))*(('Summary&amp;Assumptions'!$H24*'Summary&amp;Assumptions'!$G24*BV$56)*(1+'Summary&amp;Assumptions'!$J$29)^(BV$50-1))</f>
        <v>0</v>
      </c>
      <c r="BW67" s="272">
        <f>+(BW$47&lt;=EDATE('Summary&amp;Assumptions'!$D$19,12))*(('Summary&amp;Assumptions'!$H24*'Summary&amp;Assumptions'!$G24*BW$56)*(1+'Summary&amp;Assumptions'!$J$29)^(BW$50-1))</f>
        <v>0</v>
      </c>
      <c r="BX67" s="272">
        <f>+(BX$47&lt;=EDATE('Summary&amp;Assumptions'!$D$19,12))*(('Summary&amp;Assumptions'!$H24*'Summary&amp;Assumptions'!$G24*BX$56)*(1+'Summary&amp;Assumptions'!$J$29)^(BX$50-1))</f>
        <v>0</v>
      </c>
      <c r="BY67" s="272">
        <f>+(BY$47&lt;=EDATE('Summary&amp;Assumptions'!$D$19,12))*(('Summary&amp;Assumptions'!$H24*'Summary&amp;Assumptions'!$G24*BY$56)*(1+'Summary&amp;Assumptions'!$J$29)^(BY$50-1))</f>
        <v>0</v>
      </c>
      <c r="BZ67" s="272">
        <f>+(BZ$47&lt;=EDATE('Summary&amp;Assumptions'!$D$19,12))*(('Summary&amp;Assumptions'!$H24*'Summary&amp;Assumptions'!$G24*BZ$56)*(1+'Summary&amp;Assumptions'!$J$29)^(BZ$50-1))</f>
        <v>0</v>
      </c>
      <c r="CA67" s="272">
        <f>+(CA$47&lt;=EDATE('Summary&amp;Assumptions'!$D$19,12))*(('Summary&amp;Assumptions'!$H24*'Summary&amp;Assumptions'!$G24*CA$56)*(1+'Summary&amp;Assumptions'!$J$29)^(CA$50-1))</f>
        <v>0</v>
      </c>
      <c r="CB67" s="272">
        <f>+(CB$47&lt;=EDATE('Summary&amp;Assumptions'!$D$19,12))*(('Summary&amp;Assumptions'!$H24*'Summary&amp;Assumptions'!$G24*CB$56)*(1+'Summary&amp;Assumptions'!$J$29)^(CB$50-1))</f>
        <v>0</v>
      </c>
      <c r="CC67" s="272">
        <f>+(CC$47&lt;=EDATE('Summary&amp;Assumptions'!$D$19,12))*(('Summary&amp;Assumptions'!$H24*'Summary&amp;Assumptions'!$G24*CC$56)*(1+'Summary&amp;Assumptions'!$J$29)^(CC$50-1))</f>
        <v>0</v>
      </c>
      <c r="CD67" s="272">
        <f>+(CD$47&lt;=EDATE('Summary&amp;Assumptions'!$D$19,12))*(('Summary&amp;Assumptions'!$H24*'Summary&amp;Assumptions'!$G24*CD$56)*(1+'Summary&amp;Assumptions'!$J$29)^(CD$50-1))</f>
        <v>0</v>
      </c>
      <c r="CE67" s="272">
        <f>+(CE$47&lt;=EDATE('Summary&amp;Assumptions'!$D$19,12))*(('Summary&amp;Assumptions'!$H24*'Summary&amp;Assumptions'!$G24*CE$56)*(1+'Summary&amp;Assumptions'!$J$29)^(CE$50-1))</f>
        <v>0</v>
      </c>
      <c r="CF67" s="272">
        <f>+(CF$47&lt;=EDATE('Summary&amp;Assumptions'!$D$19,12))*(('Summary&amp;Assumptions'!$H24*'Summary&amp;Assumptions'!$G24*CF$56)*(1+'Summary&amp;Assumptions'!$J$29)^(CF$50-1))</f>
        <v>0</v>
      </c>
      <c r="CG67" s="272">
        <f>+(CG$47&lt;=EDATE('Summary&amp;Assumptions'!$D$19,12))*(('Summary&amp;Assumptions'!$H24*'Summary&amp;Assumptions'!$G24*CG$56)*(1+'Summary&amp;Assumptions'!$J$29)^(CG$50-1))</f>
        <v>0</v>
      </c>
      <c r="CH67" s="272">
        <f>+(CH$47&lt;=EDATE('Summary&amp;Assumptions'!$D$19,12))*(('Summary&amp;Assumptions'!$H24*'Summary&amp;Assumptions'!$G24*CH$56)*(1+'Summary&amp;Assumptions'!$J$29)^(CH$50-1))</f>
        <v>0</v>
      </c>
      <c r="CI67" s="272">
        <f>+(CI$47&lt;=EDATE('Summary&amp;Assumptions'!$D$19,12))*(('Summary&amp;Assumptions'!$H24*'Summary&amp;Assumptions'!$G24*CI$56)*(1+'Summary&amp;Assumptions'!$J$29)^(CI$50-1))</f>
        <v>0</v>
      </c>
      <c r="CJ67" s="272">
        <f>+(CJ$47&lt;=EDATE('Summary&amp;Assumptions'!$D$19,12))*(('Summary&amp;Assumptions'!$H24*'Summary&amp;Assumptions'!$G24*CJ$56)*(1+'Summary&amp;Assumptions'!$J$29)^(CJ$50-1))</f>
        <v>0</v>
      </c>
      <c r="CK67" s="272">
        <f>+(CK$47&lt;=EDATE('Summary&amp;Assumptions'!$D$19,12))*(('Summary&amp;Assumptions'!$H24*'Summary&amp;Assumptions'!$G24*CK$56)*(1+'Summary&amp;Assumptions'!$J$29)^(CK$50-1))</f>
        <v>0</v>
      </c>
      <c r="CL67" s="272">
        <f>+(CL$47&lt;=EDATE('Summary&amp;Assumptions'!$D$19,12))*(('Summary&amp;Assumptions'!$H24*'Summary&amp;Assumptions'!$G24*CL$56)*(1+'Summary&amp;Assumptions'!$J$29)^(CL$50-1))</f>
        <v>0</v>
      </c>
      <c r="CM67" s="272">
        <f>+(CM$47&lt;=EDATE('Summary&amp;Assumptions'!$D$19,12))*(('Summary&amp;Assumptions'!$H24*'Summary&amp;Assumptions'!$G24*CM$56)*(1+'Summary&amp;Assumptions'!$J$29)^(CM$50-1))</f>
        <v>0</v>
      </c>
      <c r="CN67" s="272">
        <f>+(CN$47&lt;=EDATE('Summary&amp;Assumptions'!$D$19,12))*(('Summary&amp;Assumptions'!$H24*'Summary&amp;Assumptions'!$G24*CN$56)*(1+'Summary&amp;Assumptions'!$J$29)^(CN$50-1))</f>
        <v>0</v>
      </c>
      <c r="CO67" s="272">
        <f>+(CO$47&lt;=EDATE('Summary&amp;Assumptions'!$D$19,12))*(('Summary&amp;Assumptions'!$H24*'Summary&amp;Assumptions'!$G24*CO$56)*(1+'Summary&amp;Assumptions'!$J$29)^(CO$50-1))</f>
        <v>0</v>
      </c>
      <c r="CP67" s="272">
        <f>+(CP$47&lt;=EDATE('Summary&amp;Assumptions'!$D$19,12))*(('Summary&amp;Assumptions'!$H24*'Summary&amp;Assumptions'!$G24*CP$56)*(1+'Summary&amp;Assumptions'!$J$29)^(CP$50-1))</f>
        <v>0</v>
      </c>
      <c r="CQ67" s="272">
        <f>+(CQ$47&lt;=EDATE('Summary&amp;Assumptions'!$D$19,12))*(('Summary&amp;Assumptions'!$H24*'Summary&amp;Assumptions'!$G24*CQ$56)*(1+'Summary&amp;Assumptions'!$J$29)^(CQ$50-1))</f>
        <v>0</v>
      </c>
      <c r="CR67" s="272">
        <f>+(CR$47&lt;=EDATE('Summary&amp;Assumptions'!$D$19,12))*(('Summary&amp;Assumptions'!$H24*'Summary&amp;Assumptions'!$G24*CR$56)*(1+'Summary&amp;Assumptions'!$J$29)^(CR$50-1))</f>
        <v>0</v>
      </c>
      <c r="CS67" s="272">
        <f>+(CS$47&lt;=EDATE('Summary&amp;Assumptions'!$D$19,12))*(('Summary&amp;Assumptions'!$H24*'Summary&amp;Assumptions'!$G24*CS$56)*(1+'Summary&amp;Assumptions'!$J$29)^(CS$50-1))</f>
        <v>0</v>
      </c>
      <c r="CT67" s="272">
        <f>+(CT$47&lt;=EDATE('Summary&amp;Assumptions'!$D$19,12))*(('Summary&amp;Assumptions'!$H24*'Summary&amp;Assumptions'!$G24*CT$56)*(1+'Summary&amp;Assumptions'!$J$29)^(CT$50-1))</f>
        <v>0</v>
      </c>
      <c r="CU67" s="272">
        <f>+(CU$47&lt;=EDATE('Summary&amp;Assumptions'!$D$19,12))*(('Summary&amp;Assumptions'!$H24*'Summary&amp;Assumptions'!$G24*CU$56)*(1+'Summary&amp;Assumptions'!$J$29)^(CU$50-1))</f>
        <v>0</v>
      </c>
      <c r="CV67" s="272">
        <f>+(CV$47&lt;=EDATE('Summary&amp;Assumptions'!$D$19,12))*(('Summary&amp;Assumptions'!$H24*'Summary&amp;Assumptions'!$G24*CV$56)*(1+'Summary&amp;Assumptions'!$J$29)^(CV$50-1))</f>
        <v>0</v>
      </c>
      <c r="CW67" s="272">
        <f>+(CW$47&lt;=EDATE('Summary&amp;Assumptions'!$D$19,12))*(('Summary&amp;Assumptions'!$H24*'Summary&amp;Assumptions'!$G24*CW$56)*(1+'Summary&amp;Assumptions'!$J$29)^(CW$50-1))</f>
        <v>0</v>
      </c>
      <c r="CX67" s="272">
        <f>+(CX$47&lt;=EDATE('Summary&amp;Assumptions'!$D$19,12))*(('Summary&amp;Assumptions'!$H24*'Summary&amp;Assumptions'!$G24*CX$56)*(1+'Summary&amp;Assumptions'!$J$29)^(CX$50-1))</f>
        <v>0</v>
      </c>
      <c r="CY67" s="272">
        <f>+(CY$47&lt;=EDATE('Summary&amp;Assumptions'!$D$19,12))*(('Summary&amp;Assumptions'!$H24*'Summary&amp;Assumptions'!$G24*CY$56)*(1+'Summary&amp;Assumptions'!$J$29)^(CY$50-1))</f>
        <v>0</v>
      </c>
      <c r="CZ67" s="272">
        <f>+(CZ$47&lt;=EDATE('Summary&amp;Assumptions'!$D$19,12))*(('Summary&amp;Assumptions'!$H24*'Summary&amp;Assumptions'!$G24*CZ$56)*(1+'Summary&amp;Assumptions'!$J$29)^(CZ$50-1))</f>
        <v>0</v>
      </c>
      <c r="DA67" s="272">
        <f>+(DA$47&lt;=EDATE('Summary&amp;Assumptions'!$D$19,12))*(('Summary&amp;Assumptions'!$H24*'Summary&amp;Assumptions'!$G24*DA$56)*(1+'Summary&amp;Assumptions'!$J$29)^(DA$50-1))</f>
        <v>0</v>
      </c>
      <c r="DB67" s="272">
        <f>+(DB$47&lt;=EDATE('Summary&amp;Assumptions'!$D$19,12))*(('Summary&amp;Assumptions'!$H24*'Summary&amp;Assumptions'!$G24*DB$56)*(1+'Summary&amp;Assumptions'!$J$29)^(DB$50-1))</f>
        <v>0</v>
      </c>
      <c r="DC67" s="272">
        <f>+(DC$47&lt;=EDATE('Summary&amp;Assumptions'!$D$19,12))*(('Summary&amp;Assumptions'!$H24*'Summary&amp;Assumptions'!$G24*DC$56)*(1+'Summary&amp;Assumptions'!$J$29)^(DC$50-1))</f>
        <v>0</v>
      </c>
      <c r="DD67" s="272">
        <f>+(DD$47&lt;=EDATE('Summary&amp;Assumptions'!$D$19,12))*(('Summary&amp;Assumptions'!$H24*'Summary&amp;Assumptions'!$G24*DD$56)*(1+'Summary&amp;Assumptions'!$J$29)^(DD$50-1))</f>
        <v>0</v>
      </c>
      <c r="DE67" s="272">
        <f>+(DE$47&lt;=EDATE('Summary&amp;Assumptions'!$D$19,12))*(('Summary&amp;Assumptions'!$H24*'Summary&amp;Assumptions'!$G24*DE$56)*(1+'Summary&amp;Assumptions'!$J$29)^(DE$50-1))</f>
        <v>0</v>
      </c>
      <c r="DF67" s="272">
        <f>+(DF$47&lt;=EDATE('Summary&amp;Assumptions'!$D$19,12))*(('Summary&amp;Assumptions'!$H24*'Summary&amp;Assumptions'!$G24*DF$56)*(1+'Summary&amp;Assumptions'!$J$29)^(DF$50-1))</f>
        <v>0</v>
      </c>
      <c r="DG67" s="272">
        <f>+(DG$47&lt;=EDATE('Summary&amp;Assumptions'!$D$19,12))*(('Summary&amp;Assumptions'!$H24*'Summary&amp;Assumptions'!$G24*DG$56)*(1+'Summary&amp;Assumptions'!$J$29)^(DG$50-1))</f>
        <v>0</v>
      </c>
      <c r="DH67" s="272">
        <f>+(DH$47&lt;=EDATE('Summary&amp;Assumptions'!$D$19,12))*(('Summary&amp;Assumptions'!$H24*'Summary&amp;Assumptions'!$G24*DH$56)*(1+'Summary&amp;Assumptions'!$J$29)^(DH$50-1))</f>
        <v>0</v>
      </c>
      <c r="DI67" s="272">
        <f>+(DI$47&lt;=EDATE('Summary&amp;Assumptions'!$D$19,12))*(('Summary&amp;Assumptions'!$H24*'Summary&amp;Assumptions'!$G24*DI$56)*(1+'Summary&amp;Assumptions'!$J$29)^(DI$50-1))</f>
        <v>0</v>
      </c>
      <c r="DJ67" s="272">
        <f>+(DJ$47&lt;=EDATE('Summary&amp;Assumptions'!$D$19,12))*(('Summary&amp;Assumptions'!$H24*'Summary&amp;Assumptions'!$G24*DJ$56)*(1+'Summary&amp;Assumptions'!$J$29)^(DJ$50-1))</f>
        <v>0</v>
      </c>
      <c r="DK67" s="272">
        <f>+(DK$47&lt;=EDATE('Summary&amp;Assumptions'!$D$19,12))*(('Summary&amp;Assumptions'!$H24*'Summary&amp;Assumptions'!$G24*DK$56)*(1+'Summary&amp;Assumptions'!$J$29)^(DK$50-1))</f>
        <v>0</v>
      </c>
      <c r="DL67" s="272">
        <f>+(DL$47&lt;=EDATE('Summary&amp;Assumptions'!$D$19,12))*(('Summary&amp;Assumptions'!$H24*'Summary&amp;Assumptions'!$G24*DL$56)*(1+'Summary&amp;Assumptions'!$J$29)^(DL$50-1))</f>
        <v>0</v>
      </c>
      <c r="DM67" s="272">
        <f>+(DM$47&lt;=EDATE('Summary&amp;Assumptions'!$D$19,12))*(('Summary&amp;Assumptions'!$H24*'Summary&amp;Assumptions'!$G24*DM$56)*(1+'Summary&amp;Assumptions'!$J$29)^(DM$50-1))</f>
        <v>0</v>
      </c>
      <c r="DN67" s="272">
        <f>+(DN$47&lt;=EDATE('Summary&amp;Assumptions'!$D$19,12))*(('Summary&amp;Assumptions'!$H24*'Summary&amp;Assumptions'!$G24*DN$56)*(1+'Summary&amp;Assumptions'!$J$29)^(DN$50-1))</f>
        <v>0</v>
      </c>
      <c r="DO67" s="272">
        <f>+(DO$47&lt;=EDATE('Summary&amp;Assumptions'!$D$19,12))*(('Summary&amp;Assumptions'!$H24*'Summary&amp;Assumptions'!$G24*DO$56)*(1+'Summary&amp;Assumptions'!$J$29)^(DO$50-1))</f>
        <v>0</v>
      </c>
      <c r="DP67" s="272">
        <f>+(DP$47&lt;=EDATE('Summary&amp;Assumptions'!$D$19,12))*(('Summary&amp;Assumptions'!$H24*'Summary&amp;Assumptions'!$G24*DP$56)*(1+'Summary&amp;Assumptions'!$J$29)^(DP$50-1))</f>
        <v>0</v>
      </c>
      <c r="DQ67" s="272">
        <f>+(DQ$47&lt;=EDATE('Summary&amp;Assumptions'!$D$19,12))*(('Summary&amp;Assumptions'!$H24*'Summary&amp;Assumptions'!$G24*DQ$56)*(1+'Summary&amp;Assumptions'!$J$29)^(DQ$50-1))</f>
        <v>0</v>
      </c>
      <c r="DR67" s="272">
        <f>+(DR$47&lt;=EDATE('Summary&amp;Assumptions'!$D$19,12))*(('Summary&amp;Assumptions'!$H24*'Summary&amp;Assumptions'!$G24*DR$56)*(1+'Summary&amp;Assumptions'!$J$29)^(DR$50-1))</f>
        <v>0</v>
      </c>
      <c r="DS67" s="272">
        <f>+(DS$47&lt;=EDATE('Summary&amp;Assumptions'!$D$19,12))*(('Summary&amp;Assumptions'!$H24*'Summary&amp;Assumptions'!$G24*DS$56)*(1+'Summary&amp;Assumptions'!$J$29)^(DS$50-1))</f>
        <v>0</v>
      </c>
      <c r="DT67" s="272">
        <f>+(DT$47&lt;=EDATE('Summary&amp;Assumptions'!$D$19,12))*(('Summary&amp;Assumptions'!$H24*'Summary&amp;Assumptions'!$G24*DT$56)*(1+'Summary&amp;Assumptions'!$J$29)^(DT$50-1))</f>
        <v>0</v>
      </c>
      <c r="DU67" s="272">
        <f>+(DU$47&lt;=EDATE('Summary&amp;Assumptions'!$D$19,12))*(('Summary&amp;Assumptions'!$H24*'Summary&amp;Assumptions'!$G24*DU$56)*(1+'Summary&amp;Assumptions'!$J$29)^(DU$50-1))</f>
        <v>0</v>
      </c>
      <c r="DV67" s="272">
        <f>+(DV$47&lt;=EDATE('Summary&amp;Assumptions'!$D$19,12))*(('Summary&amp;Assumptions'!$H24*'Summary&amp;Assumptions'!$G24*DV$56)*(1+'Summary&amp;Assumptions'!$J$29)^(DV$50-1))</f>
        <v>0</v>
      </c>
      <c r="DW67" s="272">
        <f>+(DW$47&lt;=EDATE('Summary&amp;Assumptions'!$D$19,12))*(('Summary&amp;Assumptions'!$H24*'Summary&amp;Assumptions'!$G24*DW$56)*(1+'Summary&amp;Assumptions'!$J$29)^(DW$50-1))</f>
        <v>0</v>
      </c>
      <c r="DX67" s="272">
        <f>+(DX$47&lt;=EDATE('Summary&amp;Assumptions'!$D$19,12))*(('Summary&amp;Assumptions'!$H24*'Summary&amp;Assumptions'!$G24*DX$56)*(1+'Summary&amp;Assumptions'!$J$29)^(DX$50-1))</f>
        <v>0</v>
      </c>
      <c r="DY67" s="272">
        <f>+(DY$47&lt;=EDATE('Summary&amp;Assumptions'!$D$19,12))*(('Summary&amp;Assumptions'!$H24*'Summary&amp;Assumptions'!$G24*DY$56)*(1+'Summary&amp;Assumptions'!$J$29)^(DY$50-1))</f>
        <v>0</v>
      </c>
      <c r="DZ67" s="272">
        <f>+(DZ$47&lt;=EDATE('Summary&amp;Assumptions'!$D$19,12))*(('Summary&amp;Assumptions'!$H24*'Summary&amp;Assumptions'!$G24*DZ$56)*(1+'Summary&amp;Assumptions'!$J$29)^(DZ$50-1))</f>
        <v>0</v>
      </c>
      <c r="EA67" s="272">
        <f>+(EA$47&lt;=EDATE('Summary&amp;Assumptions'!$D$19,12))*(('Summary&amp;Assumptions'!$H24*'Summary&amp;Assumptions'!$G24*EA$56)*(1+'Summary&amp;Assumptions'!$J$29)^(EA$50-1))</f>
        <v>0</v>
      </c>
      <c r="EB67" s="272">
        <f>+(EB$47&lt;=EDATE('Summary&amp;Assumptions'!$D$19,12))*(('Summary&amp;Assumptions'!$H24*'Summary&amp;Assumptions'!$G24*EB$56)*(1+'Summary&amp;Assumptions'!$J$29)^(EB$50-1))</f>
        <v>0</v>
      </c>
      <c r="EC67" s="272">
        <f>+(EC$47&lt;=EDATE('Summary&amp;Assumptions'!$D$19,12))*(('Summary&amp;Assumptions'!$H24*'Summary&amp;Assumptions'!$G24*EC$56)*(1+'Summary&amp;Assumptions'!$J$29)^(EC$50-1))</f>
        <v>0</v>
      </c>
      <c r="ED67" s="272">
        <f>+(ED$47&lt;=EDATE('Summary&amp;Assumptions'!$D$19,12))*(('Summary&amp;Assumptions'!$H24*'Summary&amp;Assumptions'!$G24*ED$56)*(1+'Summary&amp;Assumptions'!$J$29)^(ED$50-1))</f>
        <v>0</v>
      </c>
      <c r="EE67" s="272">
        <f>+(EE$47&lt;=EDATE('Summary&amp;Assumptions'!$D$19,12))*(('Summary&amp;Assumptions'!$H24*'Summary&amp;Assumptions'!$G24*EE$56)*(1+'Summary&amp;Assumptions'!$J$29)^(EE$50-1))</f>
        <v>0</v>
      </c>
      <c r="EF67" s="272">
        <f>+(EF$47&lt;=EDATE('Summary&amp;Assumptions'!$D$19,12))*(('Summary&amp;Assumptions'!$H24*'Summary&amp;Assumptions'!$G24*EF$56)*(1+'Summary&amp;Assumptions'!$J$29)^(EF$50-1))</f>
        <v>0</v>
      </c>
      <c r="EG67" s="272">
        <f>+(EG$47&lt;=EDATE('Summary&amp;Assumptions'!$D$19,12))*(('Summary&amp;Assumptions'!$H24*'Summary&amp;Assumptions'!$G24*EG$56)*(1+'Summary&amp;Assumptions'!$J$29)^(EG$50-1))</f>
        <v>0</v>
      </c>
      <c r="EH67" s="272">
        <f>+(EH$47&lt;=EDATE('Summary&amp;Assumptions'!$D$19,12))*(('Summary&amp;Assumptions'!$H24*'Summary&amp;Assumptions'!$G24*EH$56)*(1+'Summary&amp;Assumptions'!$J$29)^(EH$50-1))</f>
        <v>0</v>
      </c>
      <c r="EI67" s="272">
        <f>+(EI$47&lt;=EDATE('Summary&amp;Assumptions'!$D$19,12))*(('Summary&amp;Assumptions'!$H24*'Summary&amp;Assumptions'!$G24*EI$56)*(1+'Summary&amp;Assumptions'!$J$29)^(EI$50-1))</f>
        <v>0</v>
      </c>
      <c r="EJ67" s="272">
        <f>+(EJ$47&lt;=EDATE('Summary&amp;Assumptions'!$D$19,12))*(('Summary&amp;Assumptions'!$H24*'Summary&amp;Assumptions'!$G24*EJ$56)*(1+'Summary&amp;Assumptions'!$J$29)^(EJ$50-1))</f>
        <v>0</v>
      </c>
      <c r="EK67" s="272">
        <f>+(EK$47&lt;=EDATE('Summary&amp;Assumptions'!$D$19,12))*(('Summary&amp;Assumptions'!$H24*'Summary&amp;Assumptions'!$G24*EK$56)*(1+'Summary&amp;Assumptions'!$J$29)^(EK$50-1))</f>
        <v>0</v>
      </c>
      <c r="EL67" s="272">
        <f>+(EL$47&lt;=EDATE('Summary&amp;Assumptions'!$D$19,12))*(('Summary&amp;Assumptions'!$H24*'Summary&amp;Assumptions'!$G24*EL$56)*(1+'Summary&amp;Assumptions'!$J$29)^(EL$50-1))</f>
        <v>0</v>
      </c>
      <c r="EM67" s="272">
        <f>+(EM$47&lt;=EDATE('Summary&amp;Assumptions'!$D$19,12))*(('Summary&amp;Assumptions'!$H24*'Summary&amp;Assumptions'!$G24*EM$56)*(1+'Summary&amp;Assumptions'!$J$29)^(EM$50-1))</f>
        <v>0</v>
      </c>
      <c r="EN67" s="272">
        <f>+(EN$47&lt;=EDATE('Summary&amp;Assumptions'!$D$19,12))*(('Summary&amp;Assumptions'!$H24*'Summary&amp;Assumptions'!$G24*EN$56)*(1+'Summary&amp;Assumptions'!$J$29)^(EN$50-1))</f>
        <v>0</v>
      </c>
      <c r="EO67" s="272">
        <f>+(EO$47&lt;=EDATE('Summary&amp;Assumptions'!$D$19,12))*(('Summary&amp;Assumptions'!$H24*'Summary&amp;Assumptions'!$G24*EO$56)*(1+'Summary&amp;Assumptions'!$J$29)^(EO$50-1))</f>
        <v>0</v>
      </c>
      <c r="EP67" s="272">
        <f>+(EP$47&lt;=EDATE('Summary&amp;Assumptions'!$D$19,12))*(('Summary&amp;Assumptions'!$H24*'Summary&amp;Assumptions'!$G24*EP$56)*(1+'Summary&amp;Assumptions'!$J$29)^(EP$50-1))</f>
        <v>0</v>
      </c>
      <c r="EQ67" s="272">
        <f>+(EQ$47&lt;=EDATE('Summary&amp;Assumptions'!$D$19,12))*(('Summary&amp;Assumptions'!$H24*'Summary&amp;Assumptions'!$G24*EQ$56)*(1+'Summary&amp;Assumptions'!$J$29)^(EQ$50-1))</f>
        <v>0</v>
      </c>
      <c r="ER67" s="272">
        <f>+(ER$47&lt;=EDATE('Summary&amp;Assumptions'!$D$19,12))*(('Summary&amp;Assumptions'!$H24*'Summary&amp;Assumptions'!$G24*ER$56)*(1+'Summary&amp;Assumptions'!$J$29)^(ER$50-1))</f>
        <v>0</v>
      </c>
      <c r="ES67" s="272">
        <f>+(ES$47&lt;=EDATE('Summary&amp;Assumptions'!$D$19,12))*(('Summary&amp;Assumptions'!$H24*'Summary&amp;Assumptions'!$G24*ES$56)*(1+'Summary&amp;Assumptions'!$J$29)^(ES$50-1))</f>
        <v>0</v>
      </c>
      <c r="ET67" s="272">
        <f>+(ET$47&lt;=EDATE('Summary&amp;Assumptions'!$D$19,12))*(('Summary&amp;Assumptions'!$H24*'Summary&amp;Assumptions'!$G24*ET$56)*(1+'Summary&amp;Assumptions'!$J$29)^(ET$50-1))</f>
        <v>0</v>
      </c>
      <c r="EU67" s="272">
        <f>+(EU$47&lt;=EDATE('Summary&amp;Assumptions'!$D$19,12))*(('Summary&amp;Assumptions'!$H24*'Summary&amp;Assumptions'!$G24*EU$56)*(1+'Summary&amp;Assumptions'!$J$29)^(EU$50-1))</f>
        <v>0</v>
      </c>
      <c r="EV67" s="272">
        <f>+(EV$47&lt;=EDATE('Summary&amp;Assumptions'!$D$19,12))*(('Summary&amp;Assumptions'!$H24*'Summary&amp;Assumptions'!$G24*EV$56)*(1+'Summary&amp;Assumptions'!$J$29)^(EV$50-1))</f>
        <v>0</v>
      </c>
      <c r="EW67" s="272">
        <f>+(EW$47&lt;=EDATE('Summary&amp;Assumptions'!$D$19,12))*(('Summary&amp;Assumptions'!$H24*'Summary&amp;Assumptions'!$G24*EW$56)*(1+'Summary&amp;Assumptions'!$J$29)^(EW$50-1))</f>
        <v>0</v>
      </c>
      <c r="EX67" s="272">
        <f>+(EX$47&lt;=EDATE('Summary&amp;Assumptions'!$D$19,12))*(('Summary&amp;Assumptions'!$H24*'Summary&amp;Assumptions'!$G24*EX$56)*(1+'Summary&amp;Assumptions'!$J$29)^(EX$50-1))</f>
        <v>0</v>
      </c>
      <c r="EY67" s="272">
        <f>+(EY$47&lt;=EDATE('Summary&amp;Assumptions'!$D$19,12))*(('Summary&amp;Assumptions'!$H24*'Summary&amp;Assumptions'!$G24*EY$56)*(1+'Summary&amp;Assumptions'!$J$29)^(EY$50-1))</f>
        <v>0</v>
      </c>
      <c r="EZ67" s="272">
        <f>+(EZ$47&lt;=EDATE('Summary&amp;Assumptions'!$D$19,12))*(('Summary&amp;Assumptions'!$H24*'Summary&amp;Assumptions'!$G24*EZ$56)*(1+'Summary&amp;Assumptions'!$J$29)^(EZ$50-1))</f>
        <v>0</v>
      </c>
      <c r="FA67" s="272">
        <f>+(FA$47&lt;=EDATE('Summary&amp;Assumptions'!$D$19,12))*(('Summary&amp;Assumptions'!$H24*'Summary&amp;Assumptions'!$G24*FA$56)*(1+'Summary&amp;Assumptions'!$J$29)^(FA$50-1))</f>
        <v>0</v>
      </c>
      <c r="FB67" s="272">
        <f>+(FB$47&lt;=EDATE('Summary&amp;Assumptions'!$D$19,12))*(('Summary&amp;Assumptions'!$H24*'Summary&amp;Assumptions'!$G24*FB$56)*(1+'Summary&amp;Assumptions'!$J$29)^(FB$50-1))</f>
        <v>0</v>
      </c>
      <c r="FC67" s="272">
        <f>+(FC$47&lt;=EDATE('Summary&amp;Assumptions'!$D$19,12))*(('Summary&amp;Assumptions'!$H24*'Summary&amp;Assumptions'!$G24*FC$56)*(1+'Summary&amp;Assumptions'!$J$29)^(FC$50-1))</f>
        <v>0</v>
      </c>
      <c r="FD67" s="272">
        <f>+(FD$47&lt;=EDATE('Summary&amp;Assumptions'!$D$19,12))*(('Summary&amp;Assumptions'!$H24*'Summary&amp;Assumptions'!$G24*FD$56)*(1+'Summary&amp;Assumptions'!$J$29)^(FD$50-1))</f>
        <v>0</v>
      </c>
      <c r="FE67" s="272">
        <f>+(FE$47&lt;=EDATE('Summary&amp;Assumptions'!$D$19,12))*(('Summary&amp;Assumptions'!$H24*'Summary&amp;Assumptions'!$G24*FE$56)*(1+'Summary&amp;Assumptions'!$J$29)^(FE$50-1))</f>
        <v>0</v>
      </c>
      <c r="FF67" s="272">
        <f>+(FF$47&lt;=EDATE('Summary&amp;Assumptions'!$D$19,12))*(('Summary&amp;Assumptions'!$H24*'Summary&amp;Assumptions'!$G24*FF$56)*(1+'Summary&amp;Assumptions'!$J$29)^(FF$50-1))</f>
        <v>0</v>
      </c>
      <c r="FG67" s="272">
        <f>+(FG$47&lt;=EDATE('Summary&amp;Assumptions'!$D$19,12))*(('Summary&amp;Assumptions'!$H24*'Summary&amp;Assumptions'!$G24*FG$56)*(1+'Summary&amp;Assumptions'!$J$29)^(FG$50-1))</f>
        <v>0</v>
      </c>
      <c r="FH67" s="272">
        <f>+(FH$47&lt;=EDATE('Summary&amp;Assumptions'!$D$19,12))*(('Summary&amp;Assumptions'!$H24*'Summary&amp;Assumptions'!$G24*FH$56)*(1+'Summary&amp;Assumptions'!$J$29)^(FH$50-1))</f>
        <v>0</v>
      </c>
      <c r="FI67" s="272">
        <f>+(FI$47&lt;=EDATE('Summary&amp;Assumptions'!$D$19,12))*(('Summary&amp;Assumptions'!$H24*'Summary&amp;Assumptions'!$G24*FI$56)*(1+'Summary&amp;Assumptions'!$J$29)^(FI$50-1))</f>
        <v>0</v>
      </c>
      <c r="FJ67" s="272">
        <f>+(FJ$47&lt;=EDATE('Summary&amp;Assumptions'!$D$19,12))*(('Summary&amp;Assumptions'!$H24*'Summary&amp;Assumptions'!$G24*FJ$56)*(1+'Summary&amp;Assumptions'!$J$29)^(FJ$50-1))</f>
        <v>0</v>
      </c>
      <c r="FK67" s="272">
        <f>+(FK$47&lt;=EDATE('Summary&amp;Assumptions'!$D$19,12))*(('Summary&amp;Assumptions'!$H24*'Summary&amp;Assumptions'!$G24*FK$56)*(1+'Summary&amp;Assumptions'!$J$29)^(FK$50-1))</f>
        <v>0</v>
      </c>
      <c r="FL67" s="272">
        <f>+(FL$47&lt;=EDATE('Summary&amp;Assumptions'!$D$19,12))*(('Summary&amp;Assumptions'!$H24*'Summary&amp;Assumptions'!$G24*FL$56)*(1+'Summary&amp;Assumptions'!$J$29)^(FL$50-1))</f>
        <v>0</v>
      </c>
      <c r="FM67" s="272">
        <f>+(FM$47&lt;=EDATE('Summary&amp;Assumptions'!$D$19,12))*(('Summary&amp;Assumptions'!$H24*'Summary&amp;Assumptions'!$G24*FM$56)*(1+'Summary&amp;Assumptions'!$J$29)^(FM$50-1))</f>
        <v>0</v>
      </c>
      <c r="FN67" s="272">
        <f>+(FN$47&lt;=EDATE('Summary&amp;Assumptions'!$D$19,12))*(('Summary&amp;Assumptions'!$H24*'Summary&amp;Assumptions'!$G24*FN$56)*(1+'Summary&amp;Assumptions'!$J$29)^(FN$50-1))</f>
        <v>0</v>
      </c>
      <c r="FO67" s="272">
        <f>+(FO$47&lt;=EDATE('Summary&amp;Assumptions'!$D$19,12))*(('Summary&amp;Assumptions'!$H24*'Summary&amp;Assumptions'!$G24*FO$56)*(1+'Summary&amp;Assumptions'!$J$29)^(FO$50-1))</f>
        <v>0</v>
      </c>
      <c r="FP67" s="272">
        <f>+(FP$47&lt;=EDATE('Summary&amp;Assumptions'!$D$19,12))*(('Summary&amp;Assumptions'!$H24*'Summary&amp;Assumptions'!$G24*FP$56)*(1+'Summary&amp;Assumptions'!$J$29)^(FP$50-1))</f>
        <v>0</v>
      </c>
      <c r="FQ67" s="242">
        <f>+(FQ$47&lt;=EDATE('Summary&amp;Assumptions'!$D$19,12))*(('Summary&amp;Assumptions'!$H24*'Summary&amp;Assumptions'!$G24*FQ$56)*(1+'Summary&amp;Assumptions'!$J$29)^(FQ$50-1))</f>
        <v>0</v>
      </c>
      <c r="FR67" s="9"/>
      <c r="FS67" s="9"/>
      <c r="FT67" s="9"/>
      <c r="FU67" s="9"/>
    </row>
    <row r="68" spans="1:177" s="16" customFormat="1" x14ac:dyDescent="0.2">
      <c r="A68" s="9"/>
      <c r="B68" s="160" t="s">
        <v>256</v>
      </c>
      <c r="J68" s="441">
        <f t="shared" ref="J68" si="1157">SUM(J62:J67)</f>
        <v>0</v>
      </c>
      <c r="K68" s="441">
        <f t="shared" ref="K68:AP68" si="1158">SUM(K62:K67)</f>
        <v>0</v>
      </c>
      <c r="L68" s="441">
        <f t="shared" si="1158"/>
        <v>0</v>
      </c>
      <c r="M68" s="441">
        <f t="shared" si="1158"/>
        <v>0</v>
      </c>
      <c r="N68" s="441">
        <f t="shared" si="1158"/>
        <v>0</v>
      </c>
      <c r="O68" s="441">
        <f t="shared" si="1158"/>
        <v>0</v>
      </c>
      <c r="P68" s="441">
        <f t="shared" si="1158"/>
        <v>0</v>
      </c>
      <c r="Q68" s="441">
        <f t="shared" si="1158"/>
        <v>0</v>
      </c>
      <c r="R68" s="441">
        <f t="shared" si="1158"/>
        <v>0</v>
      </c>
      <c r="S68" s="441">
        <f t="shared" si="1158"/>
        <v>0</v>
      </c>
      <c r="T68" s="441">
        <f t="shared" si="1158"/>
        <v>334500</v>
      </c>
      <c r="U68" s="441">
        <f t="shared" si="1158"/>
        <v>379100</v>
      </c>
      <c r="V68" s="441">
        <f t="shared" si="1158"/>
        <v>423700</v>
      </c>
      <c r="W68" s="441">
        <f t="shared" si="1158"/>
        <v>468300</v>
      </c>
      <c r="X68" s="441">
        <f t="shared" si="1158"/>
        <v>512900</v>
      </c>
      <c r="Y68" s="441">
        <f t="shared" si="1158"/>
        <v>557500</v>
      </c>
      <c r="Z68" s="441">
        <f t="shared" si="1158"/>
        <v>602100</v>
      </c>
      <c r="AA68" s="441">
        <f t="shared" si="1158"/>
        <v>646700</v>
      </c>
      <c r="AB68" s="441">
        <f t="shared" si="1158"/>
        <v>669000</v>
      </c>
      <c r="AC68" s="441">
        <f t="shared" si="1158"/>
        <v>669000</v>
      </c>
      <c r="AD68" s="441">
        <f t="shared" si="1158"/>
        <v>669000</v>
      </c>
      <c r="AE68" s="441">
        <f t="shared" si="1158"/>
        <v>669000</v>
      </c>
      <c r="AF68" s="441">
        <f t="shared" si="1158"/>
        <v>689070</v>
      </c>
      <c r="AG68" s="441">
        <f t="shared" si="1158"/>
        <v>689070</v>
      </c>
      <c r="AH68" s="441">
        <f t="shared" si="1158"/>
        <v>689070</v>
      </c>
      <c r="AI68" s="441">
        <f t="shared" si="1158"/>
        <v>689070</v>
      </c>
      <c r="AJ68" s="441">
        <f t="shared" si="1158"/>
        <v>689070</v>
      </c>
      <c r="AK68" s="441">
        <f t="shared" si="1158"/>
        <v>689070</v>
      </c>
      <c r="AL68" s="441">
        <f t="shared" si="1158"/>
        <v>689070</v>
      </c>
      <c r="AM68" s="441">
        <f t="shared" si="1158"/>
        <v>689070</v>
      </c>
      <c r="AN68" s="441">
        <f t="shared" si="1158"/>
        <v>689070</v>
      </c>
      <c r="AO68" s="441">
        <f t="shared" si="1158"/>
        <v>689070</v>
      </c>
      <c r="AP68" s="441">
        <f t="shared" si="1158"/>
        <v>689070</v>
      </c>
      <c r="AQ68" s="441">
        <f t="shared" ref="AQ68:BV68" si="1159">SUM(AQ62:AQ67)</f>
        <v>689070</v>
      </c>
      <c r="AR68" s="441">
        <f t="shared" si="1159"/>
        <v>709742.1</v>
      </c>
      <c r="AS68" s="441">
        <f t="shared" si="1159"/>
        <v>709742.1</v>
      </c>
      <c r="AT68" s="441">
        <f t="shared" si="1159"/>
        <v>709742.1</v>
      </c>
      <c r="AU68" s="441">
        <f t="shared" si="1159"/>
        <v>709742.1</v>
      </c>
      <c r="AV68" s="441">
        <f t="shared" si="1159"/>
        <v>709742.1</v>
      </c>
      <c r="AW68" s="441">
        <f t="shared" si="1159"/>
        <v>709742.1</v>
      </c>
      <c r="AX68" s="441">
        <f t="shared" si="1159"/>
        <v>709742.1</v>
      </c>
      <c r="AY68" s="441">
        <f t="shared" si="1159"/>
        <v>709742.1</v>
      </c>
      <c r="AZ68" s="441">
        <f t="shared" si="1159"/>
        <v>709742.1</v>
      </c>
      <c r="BA68" s="441">
        <f t="shared" si="1159"/>
        <v>709742.1</v>
      </c>
      <c r="BB68" s="441">
        <f t="shared" si="1159"/>
        <v>709742.1</v>
      </c>
      <c r="BC68" s="441">
        <f t="shared" si="1159"/>
        <v>709742.1</v>
      </c>
      <c r="BD68" s="441">
        <f t="shared" si="1159"/>
        <v>731034.36300000001</v>
      </c>
      <c r="BE68" s="441">
        <f t="shared" si="1159"/>
        <v>731034.36300000001</v>
      </c>
      <c r="BF68" s="441">
        <f t="shared" si="1159"/>
        <v>731034.36300000001</v>
      </c>
      <c r="BG68" s="441">
        <f t="shared" si="1159"/>
        <v>731034.36300000001</v>
      </c>
      <c r="BH68" s="441">
        <f t="shared" si="1159"/>
        <v>731034.36300000001</v>
      </c>
      <c r="BI68" s="441">
        <f t="shared" si="1159"/>
        <v>731034.36300000001</v>
      </c>
      <c r="BJ68" s="441">
        <f t="shared" si="1159"/>
        <v>731034.36300000001</v>
      </c>
      <c r="BK68" s="441">
        <f t="shared" si="1159"/>
        <v>731034.36300000001</v>
      </c>
      <c r="BL68" s="441">
        <f t="shared" si="1159"/>
        <v>731034.36300000001</v>
      </c>
      <c r="BM68" s="441">
        <f t="shared" si="1159"/>
        <v>731034.36300000001</v>
      </c>
      <c r="BN68" s="441">
        <f t="shared" si="1159"/>
        <v>731034.36300000001</v>
      </c>
      <c r="BO68" s="441">
        <f t="shared" si="1159"/>
        <v>731034.36300000001</v>
      </c>
      <c r="BP68" s="441">
        <f t="shared" si="1159"/>
        <v>752965.39388999995</v>
      </c>
      <c r="BQ68" s="441">
        <f t="shared" si="1159"/>
        <v>752965.39388999995</v>
      </c>
      <c r="BR68" s="441">
        <f t="shared" si="1159"/>
        <v>752965.39388999995</v>
      </c>
      <c r="BS68" s="441">
        <f t="shared" si="1159"/>
        <v>752965.39388999995</v>
      </c>
      <c r="BT68" s="441">
        <f t="shared" si="1159"/>
        <v>752965.39388999995</v>
      </c>
      <c r="BU68" s="441">
        <f t="shared" si="1159"/>
        <v>752965.39388999995</v>
      </c>
      <c r="BV68" s="441">
        <f t="shared" si="1159"/>
        <v>752965.39388999995</v>
      </c>
      <c r="BW68" s="441">
        <f t="shared" ref="BW68:DB68" si="1160">SUM(BW62:BW67)</f>
        <v>752965.39388999995</v>
      </c>
      <c r="BX68" s="441">
        <f t="shared" si="1160"/>
        <v>752965.39388999995</v>
      </c>
      <c r="BY68" s="441">
        <f t="shared" si="1160"/>
        <v>752965.39388999995</v>
      </c>
      <c r="BZ68" s="441">
        <f t="shared" si="1160"/>
        <v>752965.39388999995</v>
      </c>
      <c r="CA68" s="441">
        <f t="shared" si="1160"/>
        <v>752965.39388999995</v>
      </c>
      <c r="CB68" s="441">
        <f t="shared" si="1160"/>
        <v>775554.35570669989</v>
      </c>
      <c r="CC68" s="441">
        <f t="shared" si="1160"/>
        <v>775554.35570669989</v>
      </c>
      <c r="CD68" s="441">
        <f t="shared" si="1160"/>
        <v>775554.35570669989</v>
      </c>
      <c r="CE68" s="441">
        <f t="shared" si="1160"/>
        <v>775554.35570669989</v>
      </c>
      <c r="CF68" s="441">
        <f t="shared" si="1160"/>
        <v>775554.35570669989</v>
      </c>
      <c r="CG68" s="441">
        <f t="shared" si="1160"/>
        <v>775554.35570669989</v>
      </c>
      <c r="CH68" s="441">
        <f t="shared" si="1160"/>
        <v>775554.35570669989</v>
      </c>
      <c r="CI68" s="441">
        <f t="shared" si="1160"/>
        <v>775554.35570669989</v>
      </c>
      <c r="CJ68" s="441">
        <f t="shared" si="1160"/>
        <v>775554.35570669989</v>
      </c>
      <c r="CK68" s="441">
        <f t="shared" si="1160"/>
        <v>775554.35570669989</v>
      </c>
      <c r="CL68" s="441">
        <f t="shared" si="1160"/>
        <v>775554.35570669989</v>
      </c>
      <c r="CM68" s="441">
        <f t="shared" si="1160"/>
        <v>775554.35570669989</v>
      </c>
      <c r="CN68" s="441">
        <f t="shared" si="1160"/>
        <v>798820.98637790093</v>
      </c>
      <c r="CO68" s="441">
        <f t="shared" si="1160"/>
        <v>798820.98637790093</v>
      </c>
      <c r="CP68" s="441">
        <f t="shared" si="1160"/>
        <v>798820.98637790093</v>
      </c>
      <c r="CQ68" s="441">
        <f t="shared" si="1160"/>
        <v>798820.98637790093</v>
      </c>
      <c r="CR68" s="441">
        <f t="shared" si="1160"/>
        <v>798820.98637790093</v>
      </c>
      <c r="CS68" s="441">
        <f t="shared" si="1160"/>
        <v>798820.98637790093</v>
      </c>
      <c r="CT68" s="441">
        <f t="shared" si="1160"/>
        <v>798820.98637790093</v>
      </c>
      <c r="CU68" s="441">
        <f t="shared" si="1160"/>
        <v>798820.98637790093</v>
      </c>
      <c r="CV68" s="441">
        <f t="shared" si="1160"/>
        <v>798820.98637790093</v>
      </c>
      <c r="CW68" s="441">
        <f t="shared" si="1160"/>
        <v>798820.98637790093</v>
      </c>
      <c r="CX68" s="441">
        <f t="shared" si="1160"/>
        <v>798820.98637790093</v>
      </c>
      <c r="CY68" s="441">
        <f t="shared" si="1160"/>
        <v>798820.98637790093</v>
      </c>
      <c r="CZ68" s="441">
        <f t="shared" si="1160"/>
        <v>822785.6159692381</v>
      </c>
      <c r="DA68" s="441">
        <f t="shared" si="1160"/>
        <v>822785.6159692381</v>
      </c>
      <c r="DB68" s="441">
        <f t="shared" si="1160"/>
        <v>822785.6159692381</v>
      </c>
      <c r="DC68" s="441">
        <f t="shared" ref="DC68:EH68" si="1161">SUM(DC62:DC67)</f>
        <v>822785.6159692381</v>
      </c>
      <c r="DD68" s="441">
        <f t="shared" si="1161"/>
        <v>822785.6159692381</v>
      </c>
      <c r="DE68" s="441">
        <f t="shared" si="1161"/>
        <v>822785.6159692381</v>
      </c>
      <c r="DF68" s="441">
        <f t="shared" si="1161"/>
        <v>822785.6159692381</v>
      </c>
      <c r="DG68" s="441">
        <f t="shared" si="1161"/>
        <v>822785.6159692381</v>
      </c>
      <c r="DH68" s="441">
        <f t="shared" si="1161"/>
        <v>822785.6159692381</v>
      </c>
      <c r="DI68" s="441">
        <f t="shared" si="1161"/>
        <v>822785.6159692381</v>
      </c>
      <c r="DJ68" s="441">
        <f t="shared" si="1161"/>
        <v>822785.6159692381</v>
      </c>
      <c r="DK68" s="441">
        <f t="shared" si="1161"/>
        <v>822785.6159692381</v>
      </c>
      <c r="DL68" s="441">
        <f t="shared" si="1161"/>
        <v>847469.18444831518</v>
      </c>
      <c r="DM68" s="441">
        <f t="shared" si="1161"/>
        <v>847469.18444831518</v>
      </c>
      <c r="DN68" s="441">
        <f t="shared" si="1161"/>
        <v>847469.18444831518</v>
      </c>
      <c r="DO68" s="441">
        <f t="shared" si="1161"/>
        <v>847469.18444831518</v>
      </c>
      <c r="DP68" s="441">
        <f t="shared" si="1161"/>
        <v>847469.18444831518</v>
      </c>
      <c r="DQ68" s="441">
        <f t="shared" si="1161"/>
        <v>847469.18444831518</v>
      </c>
      <c r="DR68" s="441">
        <f t="shared" si="1161"/>
        <v>847469.18444831518</v>
      </c>
      <c r="DS68" s="441">
        <f t="shared" si="1161"/>
        <v>847469.18444831518</v>
      </c>
      <c r="DT68" s="441">
        <f t="shared" si="1161"/>
        <v>847469.18444831518</v>
      </c>
      <c r="DU68" s="441">
        <f t="shared" si="1161"/>
        <v>847469.18444831518</v>
      </c>
      <c r="DV68" s="441">
        <f t="shared" si="1161"/>
        <v>847469.18444831518</v>
      </c>
      <c r="DW68" s="441">
        <f t="shared" si="1161"/>
        <v>847469.18444831518</v>
      </c>
      <c r="DX68" s="441">
        <f t="shared" si="1161"/>
        <v>872893.25998176448</v>
      </c>
      <c r="DY68" s="441">
        <f t="shared" si="1161"/>
        <v>872893.25998176448</v>
      </c>
      <c r="DZ68" s="441">
        <f t="shared" si="1161"/>
        <v>872893.25998176448</v>
      </c>
      <c r="EA68" s="441">
        <f t="shared" si="1161"/>
        <v>872893.25998176448</v>
      </c>
      <c r="EB68" s="441">
        <f t="shared" si="1161"/>
        <v>872893.25998176448</v>
      </c>
      <c r="EC68" s="441">
        <f t="shared" si="1161"/>
        <v>872893.25998176448</v>
      </c>
      <c r="ED68" s="441">
        <f t="shared" si="1161"/>
        <v>872893.25998176448</v>
      </c>
      <c r="EE68" s="441">
        <f t="shared" si="1161"/>
        <v>872893.25998176448</v>
      </c>
      <c r="EF68" s="441">
        <f t="shared" si="1161"/>
        <v>872893.25998176448</v>
      </c>
      <c r="EG68" s="441">
        <f t="shared" si="1161"/>
        <v>872893.25998176448</v>
      </c>
      <c r="EH68" s="441">
        <f t="shared" si="1161"/>
        <v>872893.25998176448</v>
      </c>
      <c r="EI68" s="441">
        <f t="shared" ref="EI68:FN68" si="1162">SUM(EI62:EI67)</f>
        <v>872893.25998176448</v>
      </c>
      <c r="EJ68" s="441">
        <f t="shared" si="1162"/>
        <v>899080.0577812175</v>
      </c>
      <c r="EK68" s="441">
        <f t="shared" si="1162"/>
        <v>899080.0577812175</v>
      </c>
      <c r="EL68" s="441">
        <f t="shared" si="1162"/>
        <v>899080.0577812175</v>
      </c>
      <c r="EM68" s="441">
        <f t="shared" si="1162"/>
        <v>899080.0577812175</v>
      </c>
      <c r="EN68" s="441">
        <f t="shared" si="1162"/>
        <v>899080.0577812175</v>
      </c>
      <c r="EO68" s="441">
        <f t="shared" si="1162"/>
        <v>899080.0577812175</v>
      </c>
      <c r="EP68" s="441">
        <f t="shared" si="1162"/>
        <v>899080.0577812175</v>
      </c>
      <c r="EQ68" s="441">
        <f t="shared" si="1162"/>
        <v>899080.0577812175</v>
      </c>
      <c r="ER68" s="441">
        <f t="shared" si="1162"/>
        <v>899080.0577812175</v>
      </c>
      <c r="ES68" s="441">
        <f t="shared" si="1162"/>
        <v>899080.0577812175</v>
      </c>
      <c r="ET68" s="441">
        <f t="shared" si="1162"/>
        <v>899080.0577812175</v>
      </c>
      <c r="EU68" s="441">
        <f t="shared" si="1162"/>
        <v>899080.0577812175</v>
      </c>
      <c r="EV68" s="441">
        <f t="shared" si="1162"/>
        <v>0</v>
      </c>
      <c r="EW68" s="441">
        <f t="shared" si="1162"/>
        <v>0</v>
      </c>
      <c r="EX68" s="441">
        <f t="shared" si="1162"/>
        <v>0</v>
      </c>
      <c r="EY68" s="441">
        <f t="shared" si="1162"/>
        <v>0</v>
      </c>
      <c r="EZ68" s="441">
        <f t="shared" si="1162"/>
        <v>0</v>
      </c>
      <c r="FA68" s="441">
        <f t="shared" si="1162"/>
        <v>0</v>
      </c>
      <c r="FB68" s="441">
        <f t="shared" si="1162"/>
        <v>0</v>
      </c>
      <c r="FC68" s="441">
        <f t="shared" si="1162"/>
        <v>0</v>
      </c>
      <c r="FD68" s="441">
        <f t="shared" si="1162"/>
        <v>0</v>
      </c>
      <c r="FE68" s="441">
        <f t="shared" si="1162"/>
        <v>0</v>
      </c>
      <c r="FF68" s="441">
        <f t="shared" si="1162"/>
        <v>0</v>
      </c>
      <c r="FG68" s="441">
        <f t="shared" si="1162"/>
        <v>0</v>
      </c>
      <c r="FH68" s="441">
        <f t="shared" si="1162"/>
        <v>0</v>
      </c>
      <c r="FI68" s="441">
        <f t="shared" si="1162"/>
        <v>0</v>
      </c>
      <c r="FJ68" s="441">
        <f t="shared" si="1162"/>
        <v>0</v>
      </c>
      <c r="FK68" s="441">
        <f t="shared" si="1162"/>
        <v>0</v>
      </c>
      <c r="FL68" s="441">
        <f t="shared" si="1162"/>
        <v>0</v>
      </c>
      <c r="FM68" s="441">
        <f t="shared" si="1162"/>
        <v>0</v>
      </c>
      <c r="FN68" s="441">
        <f t="shared" si="1162"/>
        <v>0</v>
      </c>
      <c r="FO68" s="441">
        <f t="shared" ref="FO68:FQ68" si="1163">SUM(FO62:FO67)</f>
        <v>0</v>
      </c>
      <c r="FP68" s="441">
        <f t="shared" si="1163"/>
        <v>0</v>
      </c>
      <c r="FQ68" s="267">
        <f t="shared" si="1163"/>
        <v>0</v>
      </c>
      <c r="FR68" s="9"/>
      <c r="FS68" s="9"/>
      <c r="FT68" s="9"/>
      <c r="FU68" s="9"/>
    </row>
    <row r="69" spans="1:177" s="16" customFormat="1" x14ac:dyDescent="0.2">
      <c r="A69" s="9"/>
      <c r="B69" s="133"/>
      <c r="FQ69" s="208"/>
      <c r="FR69" s="9"/>
      <c r="FS69" s="9"/>
      <c r="FT69" s="9"/>
      <c r="FU69" s="9"/>
    </row>
    <row r="70" spans="1:177" s="16" customFormat="1" x14ac:dyDescent="0.2">
      <c r="A70" s="9"/>
      <c r="B70" s="199" t="s">
        <v>249</v>
      </c>
      <c r="J70" s="95">
        <f>+(J56&lt;'Summary&amp;Assumptions'!$J$31)*-SUM(MnthlyCF!E162:E218)+(J56&gt;'Summary&amp;Assumptions'!$J$31)*J68*-('Summary&amp;Assumptions'!$G$33/'Summary&amp;Assumptions'!$G$34)</f>
        <v>0</v>
      </c>
      <c r="K70" s="95">
        <f>+(K56&lt;'Summary&amp;Assumptions'!$J$31)*-SUM(MnthlyCF!F162:F218)+(K56&gt;'Summary&amp;Assumptions'!$J$31)*K68*-('Summary&amp;Assumptions'!$G$33/'Summary&amp;Assumptions'!$G$34)</f>
        <v>0</v>
      </c>
      <c r="L70" s="95">
        <f>+(L56&lt;'Summary&amp;Assumptions'!$J$31)*-SUM(MnthlyCF!G162:G218)+(L56&gt;'Summary&amp;Assumptions'!$J$31)*L68*-('Summary&amp;Assumptions'!$G$33/'Summary&amp;Assumptions'!$G$34)</f>
        <v>0</v>
      </c>
      <c r="M70" s="95">
        <f>+(M56&lt;'Summary&amp;Assumptions'!$J$31)*-SUM(MnthlyCF!H162:H218)+(M56&gt;'Summary&amp;Assumptions'!$J$31)*M68*-('Summary&amp;Assumptions'!$G$33/'Summary&amp;Assumptions'!$G$34)</f>
        <v>0</v>
      </c>
      <c r="N70" s="95">
        <f>+(N56&lt;'Summary&amp;Assumptions'!$J$31)*-SUM(MnthlyCF!I162:I218)+(N56&gt;'Summary&amp;Assumptions'!$J$31)*N68*-('Summary&amp;Assumptions'!$G$33/'Summary&amp;Assumptions'!$G$34)</f>
        <v>0</v>
      </c>
      <c r="O70" s="95">
        <f>+(O56&lt;'Summary&amp;Assumptions'!$J$31)*-SUM(MnthlyCF!J162:J218)+(O56&gt;'Summary&amp;Assumptions'!$J$31)*O68*-('Summary&amp;Assumptions'!$G$33/'Summary&amp;Assumptions'!$G$34)</f>
        <v>0</v>
      </c>
      <c r="P70" s="95">
        <f>+(P56&lt;'Summary&amp;Assumptions'!$J$31)*-SUM(MnthlyCF!K162:K218)+(P56&gt;'Summary&amp;Assumptions'!$J$31)*P68*-('Summary&amp;Assumptions'!$G$33/'Summary&amp;Assumptions'!$G$34)</f>
        <v>0</v>
      </c>
      <c r="Q70" s="95">
        <f>+(Q56&lt;'Summary&amp;Assumptions'!$J$31)*-SUM(MnthlyCF!L162:L218)+(Q56&gt;'Summary&amp;Assumptions'!$J$31)*Q68*-('Summary&amp;Assumptions'!$G$33/'Summary&amp;Assumptions'!$G$34)</f>
        <v>0</v>
      </c>
      <c r="R70" s="95">
        <f>+(R56&lt;'Summary&amp;Assumptions'!$J$31)*-SUM(MnthlyCF!M162:M218)+(R56&gt;'Summary&amp;Assumptions'!$J$31)*R68*-('Summary&amp;Assumptions'!$G$33/'Summary&amp;Assumptions'!$G$34)</f>
        <v>0</v>
      </c>
      <c r="S70" s="95">
        <f>+(S56&lt;'Summary&amp;Assumptions'!$J$31)*-SUM(MnthlyCF!N162:N218)+(S56&gt;'Summary&amp;Assumptions'!$J$31)*S68*-('Summary&amp;Assumptions'!$G$33/'Summary&amp;Assumptions'!$G$34)</f>
        <v>0</v>
      </c>
      <c r="T70" s="95">
        <f>+(T56&lt;'Summary&amp;Assumptions'!$J$31)*-SUM(MnthlyCF!O162:O218)+(T56&gt;'Summary&amp;Assumptions'!$J$31)*T68*-('Summary&amp;Assumptions'!$G$33/'Summary&amp;Assumptions'!$G$34)</f>
        <v>-334500</v>
      </c>
      <c r="U70" s="95">
        <f>+(U56&lt;'Summary&amp;Assumptions'!$J$31)*-SUM(MnthlyCF!P162:P218)+(U56&gt;'Summary&amp;Assumptions'!$J$31)*U68*-('Summary&amp;Assumptions'!$G$33/'Summary&amp;Assumptions'!$G$34)</f>
        <v>-379100</v>
      </c>
      <c r="V70" s="95">
        <f>+(V56&lt;'Summary&amp;Assumptions'!$J$31)*-SUM(MnthlyCF!Q162:Q218)+(V56&gt;'Summary&amp;Assumptions'!$J$31)*V68*-('Summary&amp;Assumptions'!$G$33/'Summary&amp;Assumptions'!$G$34)</f>
        <v>-89199.999999999985</v>
      </c>
      <c r="W70" s="95">
        <f>+(W56&lt;'Summary&amp;Assumptions'!$J$31)*-SUM(MnthlyCF!R162:R218)+(W56&gt;'Summary&amp;Assumptions'!$J$31)*W68*-('Summary&amp;Assumptions'!$G$33/'Summary&amp;Assumptions'!$G$34)</f>
        <v>-89199.999999999985</v>
      </c>
      <c r="X70" s="95">
        <f>+(X56&lt;'Summary&amp;Assumptions'!$J$31)*-SUM(MnthlyCF!S162:S218)+(X56&gt;'Summary&amp;Assumptions'!$J$31)*X68*-('Summary&amp;Assumptions'!$G$33/'Summary&amp;Assumptions'!$G$34)</f>
        <v>-89200.000000000058</v>
      </c>
      <c r="Y70" s="95">
        <f>+(Y56&lt;'Summary&amp;Assumptions'!$J$31)*-SUM(MnthlyCF!T162:T218)+(Y56&gt;'Summary&amp;Assumptions'!$J$31)*Y68*-('Summary&amp;Assumptions'!$G$33/'Summary&amp;Assumptions'!$G$34)</f>
        <v>-89200.000000000044</v>
      </c>
      <c r="Z70" s="95">
        <f>+(Z56&lt;'Summary&amp;Assumptions'!$J$31)*-SUM(MnthlyCF!U162:U218)+(Z56&gt;'Summary&amp;Assumptions'!$J$31)*Z68*-('Summary&amp;Assumptions'!$G$33/'Summary&amp;Assumptions'!$G$34)</f>
        <v>-89199.999999999971</v>
      </c>
      <c r="AA70" s="95">
        <f>+(AA56&lt;'Summary&amp;Assumptions'!$J$31)*-SUM(MnthlyCF!V162:V218)+(AA56&gt;'Summary&amp;Assumptions'!$J$31)*AA68*-('Summary&amp;Assumptions'!$G$33/'Summary&amp;Assumptions'!$G$34)</f>
        <v>-107783.33333333333</v>
      </c>
      <c r="AB70" s="95">
        <f>+(AB56&lt;'Summary&amp;Assumptions'!$J$31)*-SUM(MnthlyCF!W162:W218)+(AB56&gt;'Summary&amp;Assumptions'!$J$31)*AB68*-('Summary&amp;Assumptions'!$G$33/'Summary&amp;Assumptions'!$G$34)</f>
        <v>-111500</v>
      </c>
      <c r="AC70" s="95">
        <f>+(AC56&lt;'Summary&amp;Assumptions'!$J$31)*-SUM(MnthlyCF!X162:X218)+(AC56&gt;'Summary&amp;Assumptions'!$J$31)*AC68*-('Summary&amp;Assumptions'!$G$33/'Summary&amp;Assumptions'!$G$34)</f>
        <v>-111500</v>
      </c>
      <c r="AD70" s="95">
        <f>+(AD56&lt;'Summary&amp;Assumptions'!$J$31)*-SUM(MnthlyCF!Y162:Y218)+(AD56&gt;'Summary&amp;Assumptions'!$J$31)*AD68*-('Summary&amp;Assumptions'!$G$33/'Summary&amp;Assumptions'!$G$34)</f>
        <v>-111500</v>
      </c>
      <c r="AE70" s="95">
        <f>+(AE56&lt;'Summary&amp;Assumptions'!$J$31)*-SUM(MnthlyCF!Z162:Z218)+(AE56&gt;'Summary&amp;Assumptions'!$J$31)*AE68*-('Summary&amp;Assumptions'!$G$33/'Summary&amp;Assumptions'!$G$34)</f>
        <v>-111500</v>
      </c>
      <c r="AF70" s="95">
        <f>+(AF56&lt;'Summary&amp;Assumptions'!$J$31)*-SUM(MnthlyCF!AA162:AA218)+(AF56&gt;'Summary&amp;Assumptions'!$J$31)*AF68*-('Summary&amp;Assumptions'!$G$33/'Summary&amp;Assumptions'!$G$34)</f>
        <v>-114845</v>
      </c>
      <c r="AG70" s="95">
        <f>+(AG56&lt;'Summary&amp;Assumptions'!$J$31)*-SUM(MnthlyCF!AB162:AB218)+(AG56&gt;'Summary&amp;Assumptions'!$J$31)*AG68*-('Summary&amp;Assumptions'!$G$33/'Summary&amp;Assumptions'!$G$34)</f>
        <v>-114845</v>
      </c>
      <c r="AH70" s="95">
        <f>+(AH56&lt;'Summary&amp;Assumptions'!$J$31)*-SUM(MnthlyCF!AC162:AC218)+(AH56&gt;'Summary&amp;Assumptions'!$J$31)*AH68*-('Summary&amp;Assumptions'!$G$33/'Summary&amp;Assumptions'!$G$34)</f>
        <v>-114845</v>
      </c>
      <c r="AI70" s="95">
        <f>+(AI56&lt;'Summary&amp;Assumptions'!$J$31)*-SUM(MnthlyCF!AD162:AD218)+(AI56&gt;'Summary&amp;Assumptions'!$J$31)*AI68*-('Summary&amp;Assumptions'!$G$33/'Summary&amp;Assumptions'!$G$34)</f>
        <v>-114845</v>
      </c>
      <c r="AJ70" s="95">
        <f>+(AJ56&lt;'Summary&amp;Assumptions'!$J$31)*-SUM(MnthlyCF!AE162:AE218)+(AJ56&gt;'Summary&amp;Assumptions'!$J$31)*AJ68*-('Summary&amp;Assumptions'!$G$33/'Summary&amp;Assumptions'!$G$34)</f>
        <v>-114845</v>
      </c>
      <c r="AK70" s="95">
        <f>+(AK56&lt;'Summary&amp;Assumptions'!$J$31)*-SUM(MnthlyCF!AF162:AF218)+(AK56&gt;'Summary&amp;Assumptions'!$J$31)*AK68*-('Summary&amp;Assumptions'!$G$33/'Summary&amp;Assumptions'!$G$34)</f>
        <v>-114845</v>
      </c>
      <c r="AL70" s="95">
        <f>+(AL56&lt;'Summary&amp;Assumptions'!$J$31)*-SUM(MnthlyCF!AG162:AG218)+(AL56&gt;'Summary&amp;Assumptions'!$J$31)*AL68*-('Summary&amp;Assumptions'!$G$33/'Summary&amp;Assumptions'!$G$34)</f>
        <v>-114845</v>
      </c>
      <c r="AM70" s="95">
        <f>+(AM56&lt;'Summary&amp;Assumptions'!$J$31)*-SUM(MnthlyCF!AH162:AH218)+(AM56&gt;'Summary&amp;Assumptions'!$J$31)*AM68*-('Summary&amp;Assumptions'!$G$33/'Summary&amp;Assumptions'!$G$34)</f>
        <v>-114845</v>
      </c>
      <c r="AN70" s="95">
        <f>+(AN56&lt;'Summary&amp;Assumptions'!$J$31)*-SUM(MnthlyCF!AI162:AI218)+(AN56&gt;'Summary&amp;Assumptions'!$J$31)*AN68*-('Summary&amp;Assumptions'!$G$33/'Summary&amp;Assumptions'!$G$34)</f>
        <v>-114845</v>
      </c>
      <c r="AO70" s="95">
        <f>+(AO56&lt;'Summary&amp;Assumptions'!$J$31)*-SUM(MnthlyCF!AJ162:AJ218)+(AO56&gt;'Summary&amp;Assumptions'!$J$31)*AO68*-('Summary&amp;Assumptions'!$G$33/'Summary&amp;Assumptions'!$G$34)</f>
        <v>-114845</v>
      </c>
      <c r="AP70" s="95">
        <f>+(AP56&lt;'Summary&amp;Assumptions'!$J$31)*-SUM(MnthlyCF!AK162:AK218)+(AP56&gt;'Summary&amp;Assumptions'!$J$31)*AP68*-('Summary&amp;Assumptions'!$G$33/'Summary&amp;Assumptions'!$G$34)</f>
        <v>-114845</v>
      </c>
      <c r="AQ70" s="95">
        <f>+(AQ56&lt;'Summary&amp;Assumptions'!$J$31)*-SUM(MnthlyCF!AL162:AL218)+(AQ56&gt;'Summary&amp;Assumptions'!$J$31)*AQ68*-('Summary&amp;Assumptions'!$G$33/'Summary&amp;Assumptions'!$G$34)</f>
        <v>-114845</v>
      </c>
      <c r="AR70" s="95">
        <f>+(AR56&lt;'Summary&amp;Assumptions'!$J$31)*-SUM(MnthlyCF!AM162:AM218)+(AR56&gt;'Summary&amp;Assumptions'!$J$31)*AR68*-('Summary&amp;Assumptions'!$G$33/'Summary&amp;Assumptions'!$G$34)</f>
        <v>-118290.34999999999</v>
      </c>
      <c r="AS70" s="95">
        <f>+(AS56&lt;'Summary&amp;Assumptions'!$J$31)*-SUM(MnthlyCF!AN162:AN218)+(AS56&gt;'Summary&amp;Assumptions'!$J$31)*AS68*-('Summary&amp;Assumptions'!$G$33/'Summary&amp;Assumptions'!$G$34)</f>
        <v>-118290.34999999999</v>
      </c>
      <c r="AT70" s="95">
        <f>+(AT56&lt;'Summary&amp;Assumptions'!$J$31)*-SUM(MnthlyCF!AO162:AO218)+(AT56&gt;'Summary&amp;Assumptions'!$J$31)*AT68*-('Summary&amp;Assumptions'!$G$33/'Summary&amp;Assumptions'!$G$34)</f>
        <v>-118290.34999999999</v>
      </c>
      <c r="AU70" s="95">
        <f>+(AU56&lt;'Summary&amp;Assumptions'!$J$31)*-SUM(MnthlyCF!AP162:AP218)+(AU56&gt;'Summary&amp;Assumptions'!$J$31)*AU68*-('Summary&amp;Assumptions'!$G$33/'Summary&amp;Assumptions'!$G$34)</f>
        <v>-118290.34999999999</v>
      </c>
      <c r="AV70" s="95">
        <f>+(AV56&lt;'Summary&amp;Assumptions'!$J$31)*-SUM(MnthlyCF!AQ162:AQ218)+(AV56&gt;'Summary&amp;Assumptions'!$J$31)*AV68*-('Summary&amp;Assumptions'!$G$33/'Summary&amp;Assumptions'!$G$34)</f>
        <v>-118290.34999999999</v>
      </c>
      <c r="AW70" s="95">
        <f>+(AW56&lt;'Summary&amp;Assumptions'!$J$31)*-SUM(MnthlyCF!AR162:AR218)+(AW56&gt;'Summary&amp;Assumptions'!$J$31)*AW68*-('Summary&amp;Assumptions'!$G$33/'Summary&amp;Assumptions'!$G$34)</f>
        <v>-118290.34999999999</v>
      </c>
      <c r="AX70" s="95">
        <f>+(AX56&lt;'Summary&amp;Assumptions'!$J$31)*-SUM(MnthlyCF!AS162:AS218)+(AX56&gt;'Summary&amp;Assumptions'!$J$31)*AX68*-('Summary&amp;Assumptions'!$G$33/'Summary&amp;Assumptions'!$G$34)</f>
        <v>-118290.34999999999</v>
      </c>
      <c r="AY70" s="95">
        <f>+(AY56&lt;'Summary&amp;Assumptions'!$J$31)*-SUM(MnthlyCF!AT162:AT218)+(AY56&gt;'Summary&amp;Assumptions'!$J$31)*AY68*-('Summary&amp;Assumptions'!$G$33/'Summary&amp;Assumptions'!$G$34)</f>
        <v>-118290.34999999999</v>
      </c>
      <c r="AZ70" s="95">
        <f>+(AZ56&lt;'Summary&amp;Assumptions'!$J$31)*-SUM(MnthlyCF!AU162:AU218)+(AZ56&gt;'Summary&amp;Assumptions'!$J$31)*AZ68*-('Summary&amp;Assumptions'!$G$33/'Summary&amp;Assumptions'!$G$34)</f>
        <v>-118290.34999999999</v>
      </c>
      <c r="BA70" s="95">
        <f>+(BA56&lt;'Summary&amp;Assumptions'!$J$31)*-SUM(MnthlyCF!AV162:AV218)+(BA56&gt;'Summary&amp;Assumptions'!$J$31)*BA68*-('Summary&amp;Assumptions'!$G$33/'Summary&amp;Assumptions'!$G$34)</f>
        <v>-118290.34999999999</v>
      </c>
      <c r="BB70" s="95">
        <f>+(BB56&lt;'Summary&amp;Assumptions'!$J$31)*-SUM(MnthlyCF!AW162:AW218)+(BB56&gt;'Summary&amp;Assumptions'!$J$31)*BB68*-('Summary&amp;Assumptions'!$G$33/'Summary&amp;Assumptions'!$G$34)</f>
        <v>-118290.34999999999</v>
      </c>
      <c r="BC70" s="95">
        <f>+(BC56&lt;'Summary&amp;Assumptions'!$J$31)*-SUM(MnthlyCF!AX162:AX218)+(BC56&gt;'Summary&amp;Assumptions'!$J$31)*BC68*-('Summary&amp;Assumptions'!$G$33/'Summary&amp;Assumptions'!$G$34)</f>
        <v>-118290.34999999999</v>
      </c>
      <c r="BD70" s="95">
        <f>+(BD56&lt;'Summary&amp;Assumptions'!$J$31)*-SUM(MnthlyCF!AY162:AY218)+(BD56&gt;'Summary&amp;Assumptions'!$J$31)*BD68*-('Summary&amp;Assumptions'!$G$33/'Summary&amp;Assumptions'!$G$34)</f>
        <v>-121839.06049999999</v>
      </c>
      <c r="BE70" s="95">
        <f>+(BE56&lt;'Summary&amp;Assumptions'!$J$31)*-SUM(MnthlyCF!AZ162:AZ218)+(BE56&gt;'Summary&amp;Assumptions'!$J$31)*BE68*-('Summary&amp;Assumptions'!$G$33/'Summary&amp;Assumptions'!$G$34)</f>
        <v>-121839.06049999999</v>
      </c>
      <c r="BF70" s="95">
        <f>+(BF56&lt;'Summary&amp;Assumptions'!$J$31)*-SUM(MnthlyCF!BA162:BA218)+(BF56&gt;'Summary&amp;Assumptions'!$J$31)*BF68*-('Summary&amp;Assumptions'!$G$33/'Summary&amp;Assumptions'!$G$34)</f>
        <v>-121839.06049999999</v>
      </c>
      <c r="BG70" s="95">
        <f>+(BG56&lt;'Summary&amp;Assumptions'!$J$31)*-SUM(MnthlyCF!BB162:BB218)+(BG56&gt;'Summary&amp;Assumptions'!$J$31)*BG68*-('Summary&amp;Assumptions'!$G$33/'Summary&amp;Assumptions'!$G$34)</f>
        <v>-121839.06049999999</v>
      </c>
      <c r="BH70" s="95">
        <f>+(BH56&lt;'Summary&amp;Assumptions'!$J$31)*-SUM(MnthlyCF!BC162:BC218)+(BH56&gt;'Summary&amp;Assumptions'!$J$31)*BH68*-('Summary&amp;Assumptions'!$G$33/'Summary&amp;Assumptions'!$G$34)</f>
        <v>-121839.06049999999</v>
      </c>
      <c r="BI70" s="95">
        <f>+(BI56&lt;'Summary&amp;Assumptions'!$J$31)*-SUM(MnthlyCF!BD162:BD218)+(BI56&gt;'Summary&amp;Assumptions'!$J$31)*BI68*-('Summary&amp;Assumptions'!$G$33/'Summary&amp;Assumptions'!$G$34)</f>
        <v>-121839.06049999999</v>
      </c>
      <c r="BJ70" s="95">
        <f>+(BJ56&lt;'Summary&amp;Assumptions'!$J$31)*-SUM(MnthlyCF!BE162:BE218)+(BJ56&gt;'Summary&amp;Assumptions'!$J$31)*BJ68*-('Summary&amp;Assumptions'!$G$33/'Summary&amp;Assumptions'!$G$34)</f>
        <v>-121839.06049999999</v>
      </c>
      <c r="BK70" s="95">
        <f>+(BK56&lt;'Summary&amp;Assumptions'!$J$31)*-SUM(MnthlyCF!BF162:BF218)+(BK56&gt;'Summary&amp;Assumptions'!$J$31)*BK68*-('Summary&amp;Assumptions'!$G$33/'Summary&amp;Assumptions'!$G$34)</f>
        <v>-121839.06049999999</v>
      </c>
      <c r="BL70" s="95">
        <f>+(BL56&lt;'Summary&amp;Assumptions'!$J$31)*-SUM(MnthlyCF!BG162:BG218)+(BL56&gt;'Summary&amp;Assumptions'!$J$31)*BL68*-('Summary&amp;Assumptions'!$G$33/'Summary&amp;Assumptions'!$G$34)</f>
        <v>-121839.06049999999</v>
      </c>
      <c r="BM70" s="95">
        <f>+(BM56&lt;'Summary&amp;Assumptions'!$J$31)*-SUM(MnthlyCF!BH162:BH218)+(BM56&gt;'Summary&amp;Assumptions'!$J$31)*BM68*-('Summary&amp;Assumptions'!$G$33/'Summary&amp;Assumptions'!$G$34)</f>
        <v>-121839.06049999999</v>
      </c>
      <c r="BN70" s="95">
        <f>+(BN56&lt;'Summary&amp;Assumptions'!$J$31)*-SUM(MnthlyCF!BI162:BI218)+(BN56&gt;'Summary&amp;Assumptions'!$J$31)*BN68*-('Summary&amp;Assumptions'!$G$33/'Summary&amp;Assumptions'!$G$34)</f>
        <v>-121839.06049999999</v>
      </c>
      <c r="BO70" s="95">
        <f>+(BO56&lt;'Summary&amp;Assumptions'!$J$31)*-SUM(MnthlyCF!BJ162:BJ218)+(BO56&gt;'Summary&amp;Assumptions'!$J$31)*BO68*-('Summary&amp;Assumptions'!$G$33/'Summary&amp;Assumptions'!$G$34)</f>
        <v>-121839.06049999999</v>
      </c>
      <c r="BP70" s="95">
        <f>+(BP56&lt;'Summary&amp;Assumptions'!$J$31)*-SUM(MnthlyCF!BK162:BK218)+(BP56&gt;'Summary&amp;Assumptions'!$J$31)*BP68*-('Summary&amp;Assumptions'!$G$33/'Summary&amp;Assumptions'!$G$34)</f>
        <v>-125494.23231499999</v>
      </c>
      <c r="BQ70" s="95">
        <f>+(BQ56&lt;'Summary&amp;Assumptions'!$J$31)*-SUM(MnthlyCF!BL162:BL218)+(BQ56&gt;'Summary&amp;Assumptions'!$J$31)*BQ68*-('Summary&amp;Assumptions'!$G$33/'Summary&amp;Assumptions'!$G$34)</f>
        <v>-125494.23231499999</v>
      </c>
      <c r="BR70" s="95">
        <f>+(BR56&lt;'Summary&amp;Assumptions'!$J$31)*-SUM(MnthlyCF!BM162:BM218)+(BR56&gt;'Summary&amp;Assumptions'!$J$31)*BR68*-('Summary&amp;Assumptions'!$G$33/'Summary&amp;Assumptions'!$G$34)</f>
        <v>-125494.23231499999</v>
      </c>
      <c r="BS70" s="95">
        <f>+(BS56&lt;'Summary&amp;Assumptions'!$J$31)*-SUM(MnthlyCF!BN162:BN218)+(BS56&gt;'Summary&amp;Assumptions'!$J$31)*BS68*-('Summary&amp;Assumptions'!$G$33/'Summary&amp;Assumptions'!$G$34)</f>
        <v>-125494.23231499999</v>
      </c>
      <c r="BT70" s="95">
        <f>+(BT56&lt;'Summary&amp;Assumptions'!$J$31)*-SUM(MnthlyCF!BO162:BO218)+(BT56&gt;'Summary&amp;Assumptions'!$J$31)*BT68*-('Summary&amp;Assumptions'!$G$33/'Summary&amp;Assumptions'!$G$34)</f>
        <v>-125494.23231499999</v>
      </c>
      <c r="BU70" s="95">
        <f>+(BU56&lt;'Summary&amp;Assumptions'!$J$31)*-SUM(MnthlyCF!BP162:BP218)+(BU56&gt;'Summary&amp;Assumptions'!$J$31)*BU68*-('Summary&amp;Assumptions'!$G$33/'Summary&amp;Assumptions'!$G$34)</f>
        <v>-125494.23231499999</v>
      </c>
      <c r="BV70" s="95">
        <f>+(BV56&lt;'Summary&amp;Assumptions'!$J$31)*-SUM(MnthlyCF!BQ162:BQ218)+(BV56&gt;'Summary&amp;Assumptions'!$J$31)*BV68*-('Summary&amp;Assumptions'!$G$33/'Summary&amp;Assumptions'!$G$34)</f>
        <v>-125494.23231499999</v>
      </c>
      <c r="BW70" s="95">
        <f>+(BW56&lt;'Summary&amp;Assumptions'!$J$31)*-SUM(MnthlyCF!BR162:BR218)+(BW56&gt;'Summary&amp;Assumptions'!$J$31)*BW68*-('Summary&amp;Assumptions'!$G$33/'Summary&amp;Assumptions'!$G$34)</f>
        <v>-125494.23231499999</v>
      </c>
      <c r="BX70" s="95">
        <f>+(BX56&lt;'Summary&amp;Assumptions'!$J$31)*-SUM(MnthlyCF!BS162:BS218)+(BX56&gt;'Summary&amp;Assumptions'!$J$31)*BX68*-('Summary&amp;Assumptions'!$G$33/'Summary&amp;Assumptions'!$G$34)</f>
        <v>-125494.23231499999</v>
      </c>
      <c r="BY70" s="95">
        <f>+(BY56&lt;'Summary&amp;Assumptions'!$J$31)*-SUM(MnthlyCF!BT162:BT218)+(BY56&gt;'Summary&amp;Assumptions'!$J$31)*BY68*-('Summary&amp;Assumptions'!$G$33/'Summary&amp;Assumptions'!$G$34)</f>
        <v>-125494.23231499999</v>
      </c>
      <c r="BZ70" s="95">
        <f>+(BZ56&lt;'Summary&amp;Assumptions'!$J$31)*-SUM(MnthlyCF!BU162:BU218)+(BZ56&gt;'Summary&amp;Assumptions'!$J$31)*BZ68*-('Summary&amp;Assumptions'!$G$33/'Summary&amp;Assumptions'!$G$34)</f>
        <v>-125494.23231499999</v>
      </c>
      <c r="CA70" s="95">
        <f>+(CA56&lt;'Summary&amp;Assumptions'!$J$31)*-SUM(MnthlyCF!BV162:BV218)+(CA56&gt;'Summary&amp;Assumptions'!$J$31)*CA68*-('Summary&amp;Assumptions'!$G$33/'Summary&amp;Assumptions'!$G$34)</f>
        <v>-125494.23231499999</v>
      </c>
      <c r="CB70" s="95">
        <f>+(CB56&lt;'Summary&amp;Assumptions'!$J$31)*-SUM(MnthlyCF!BW162:BW218)+(CB56&gt;'Summary&amp;Assumptions'!$J$31)*CB68*-('Summary&amp;Assumptions'!$G$33/'Summary&amp;Assumptions'!$G$34)</f>
        <v>-129259.05928444998</v>
      </c>
      <c r="CC70" s="95">
        <f>+(CC56&lt;'Summary&amp;Assumptions'!$J$31)*-SUM(MnthlyCF!BX162:BX218)+(CC56&gt;'Summary&amp;Assumptions'!$J$31)*CC68*-('Summary&amp;Assumptions'!$G$33/'Summary&amp;Assumptions'!$G$34)</f>
        <v>-129259.05928444998</v>
      </c>
      <c r="CD70" s="95">
        <f>+(CD56&lt;'Summary&amp;Assumptions'!$J$31)*-SUM(MnthlyCF!BY162:BY218)+(CD56&gt;'Summary&amp;Assumptions'!$J$31)*CD68*-('Summary&amp;Assumptions'!$G$33/'Summary&amp;Assumptions'!$G$34)</f>
        <v>-129259.05928444998</v>
      </c>
      <c r="CE70" s="95">
        <f>+(CE56&lt;'Summary&amp;Assumptions'!$J$31)*-SUM(MnthlyCF!BZ162:BZ218)+(CE56&gt;'Summary&amp;Assumptions'!$J$31)*CE68*-('Summary&amp;Assumptions'!$G$33/'Summary&amp;Assumptions'!$G$34)</f>
        <v>-129259.05928444998</v>
      </c>
      <c r="CF70" s="95">
        <f>+(CF56&lt;'Summary&amp;Assumptions'!$J$31)*-SUM(MnthlyCF!CA162:CA218)+(CF56&gt;'Summary&amp;Assumptions'!$J$31)*CF68*-('Summary&amp;Assumptions'!$G$33/'Summary&amp;Assumptions'!$G$34)</f>
        <v>-129259.05928444998</v>
      </c>
      <c r="CG70" s="95">
        <f>+(CG56&lt;'Summary&amp;Assumptions'!$J$31)*-SUM(MnthlyCF!CB162:CB218)+(CG56&gt;'Summary&amp;Assumptions'!$J$31)*CG68*-('Summary&amp;Assumptions'!$G$33/'Summary&amp;Assumptions'!$G$34)</f>
        <v>-129259.05928444998</v>
      </c>
      <c r="CH70" s="95">
        <f>+(CH56&lt;'Summary&amp;Assumptions'!$J$31)*-SUM(MnthlyCF!CC162:CC218)+(CH56&gt;'Summary&amp;Assumptions'!$J$31)*CH68*-('Summary&amp;Assumptions'!$G$33/'Summary&amp;Assumptions'!$G$34)</f>
        <v>-129259.05928444998</v>
      </c>
      <c r="CI70" s="95">
        <f>+(CI56&lt;'Summary&amp;Assumptions'!$J$31)*-SUM(MnthlyCF!CD162:CD218)+(CI56&gt;'Summary&amp;Assumptions'!$J$31)*CI68*-('Summary&amp;Assumptions'!$G$33/'Summary&amp;Assumptions'!$G$34)</f>
        <v>-129259.05928444998</v>
      </c>
      <c r="CJ70" s="95">
        <f>+(CJ56&lt;'Summary&amp;Assumptions'!$J$31)*-SUM(MnthlyCF!CE162:CE218)+(CJ56&gt;'Summary&amp;Assumptions'!$J$31)*CJ68*-('Summary&amp;Assumptions'!$G$33/'Summary&amp;Assumptions'!$G$34)</f>
        <v>-129259.05928444998</v>
      </c>
      <c r="CK70" s="95">
        <f>+(CK56&lt;'Summary&amp;Assumptions'!$J$31)*-SUM(MnthlyCF!CF162:CF218)+(CK56&gt;'Summary&amp;Assumptions'!$J$31)*CK68*-('Summary&amp;Assumptions'!$G$33/'Summary&amp;Assumptions'!$G$34)</f>
        <v>-129259.05928444998</v>
      </c>
      <c r="CL70" s="95">
        <f>+(CL56&lt;'Summary&amp;Assumptions'!$J$31)*-SUM(MnthlyCF!CG162:CG218)+(CL56&gt;'Summary&amp;Assumptions'!$J$31)*CL68*-('Summary&amp;Assumptions'!$G$33/'Summary&amp;Assumptions'!$G$34)</f>
        <v>-129259.05928444998</v>
      </c>
      <c r="CM70" s="95">
        <f>+(CM56&lt;'Summary&amp;Assumptions'!$J$31)*-SUM(MnthlyCF!CH162:CH218)+(CM56&gt;'Summary&amp;Assumptions'!$J$31)*CM68*-('Summary&amp;Assumptions'!$G$33/'Summary&amp;Assumptions'!$G$34)</f>
        <v>-129259.05928444998</v>
      </c>
      <c r="CN70" s="95">
        <f>+(CN56&lt;'Summary&amp;Assumptions'!$J$31)*-SUM(MnthlyCF!CI162:CI218)+(CN56&gt;'Summary&amp;Assumptions'!$J$31)*CN68*-('Summary&amp;Assumptions'!$G$33/'Summary&amp;Assumptions'!$G$34)</f>
        <v>-133136.83106298349</v>
      </c>
      <c r="CO70" s="95">
        <f>+(CO56&lt;'Summary&amp;Assumptions'!$J$31)*-SUM(MnthlyCF!CJ162:CJ218)+(CO56&gt;'Summary&amp;Assumptions'!$J$31)*CO68*-('Summary&amp;Assumptions'!$G$33/'Summary&amp;Assumptions'!$G$34)</f>
        <v>-133136.83106298349</v>
      </c>
      <c r="CP70" s="95">
        <f>+(CP56&lt;'Summary&amp;Assumptions'!$J$31)*-SUM(MnthlyCF!CK162:CK218)+(CP56&gt;'Summary&amp;Assumptions'!$J$31)*CP68*-('Summary&amp;Assumptions'!$G$33/'Summary&amp;Assumptions'!$G$34)</f>
        <v>-133136.83106298349</v>
      </c>
      <c r="CQ70" s="95">
        <f>+(CQ56&lt;'Summary&amp;Assumptions'!$J$31)*-SUM(MnthlyCF!CL162:CL218)+(CQ56&gt;'Summary&amp;Assumptions'!$J$31)*CQ68*-('Summary&amp;Assumptions'!$G$33/'Summary&amp;Assumptions'!$G$34)</f>
        <v>-133136.83106298349</v>
      </c>
      <c r="CR70" s="95">
        <f>+(CR56&lt;'Summary&amp;Assumptions'!$J$31)*-SUM(MnthlyCF!CM162:CM218)+(CR56&gt;'Summary&amp;Assumptions'!$J$31)*CR68*-('Summary&amp;Assumptions'!$G$33/'Summary&amp;Assumptions'!$G$34)</f>
        <v>-133136.83106298349</v>
      </c>
      <c r="CS70" s="95">
        <f>+(CS56&lt;'Summary&amp;Assumptions'!$J$31)*-SUM(MnthlyCF!CN162:CN218)+(CS56&gt;'Summary&amp;Assumptions'!$J$31)*CS68*-('Summary&amp;Assumptions'!$G$33/'Summary&amp;Assumptions'!$G$34)</f>
        <v>-133136.83106298349</v>
      </c>
      <c r="CT70" s="95">
        <f>+(CT56&lt;'Summary&amp;Assumptions'!$J$31)*-SUM(MnthlyCF!CO162:CO218)+(CT56&gt;'Summary&amp;Assumptions'!$J$31)*CT68*-('Summary&amp;Assumptions'!$G$33/'Summary&amp;Assumptions'!$G$34)</f>
        <v>-133136.83106298349</v>
      </c>
      <c r="CU70" s="95">
        <f>+(CU56&lt;'Summary&amp;Assumptions'!$J$31)*-SUM(MnthlyCF!CP162:CP218)+(CU56&gt;'Summary&amp;Assumptions'!$J$31)*CU68*-('Summary&amp;Assumptions'!$G$33/'Summary&amp;Assumptions'!$G$34)</f>
        <v>-133136.83106298349</v>
      </c>
      <c r="CV70" s="95">
        <f>+(CV56&lt;'Summary&amp;Assumptions'!$J$31)*-SUM(MnthlyCF!CQ162:CQ218)+(CV56&gt;'Summary&amp;Assumptions'!$J$31)*CV68*-('Summary&amp;Assumptions'!$G$33/'Summary&amp;Assumptions'!$G$34)</f>
        <v>-133136.83106298349</v>
      </c>
      <c r="CW70" s="95">
        <f>+(CW56&lt;'Summary&amp;Assumptions'!$J$31)*-SUM(MnthlyCF!CR162:CR218)+(CW56&gt;'Summary&amp;Assumptions'!$J$31)*CW68*-('Summary&amp;Assumptions'!$G$33/'Summary&amp;Assumptions'!$G$34)</f>
        <v>-133136.83106298349</v>
      </c>
      <c r="CX70" s="95">
        <f>+(CX56&lt;'Summary&amp;Assumptions'!$J$31)*-SUM(MnthlyCF!CS162:CS218)+(CX56&gt;'Summary&amp;Assumptions'!$J$31)*CX68*-('Summary&amp;Assumptions'!$G$33/'Summary&amp;Assumptions'!$G$34)</f>
        <v>-133136.83106298349</v>
      </c>
      <c r="CY70" s="95">
        <f>+(CY56&lt;'Summary&amp;Assumptions'!$J$31)*-SUM(MnthlyCF!CT162:CT218)+(CY56&gt;'Summary&amp;Assumptions'!$J$31)*CY68*-('Summary&amp;Assumptions'!$G$33/'Summary&amp;Assumptions'!$G$34)</f>
        <v>-133136.83106298349</v>
      </c>
      <c r="CZ70" s="95">
        <f>+(CZ56&lt;'Summary&amp;Assumptions'!$J$31)*-SUM(MnthlyCF!CU162:CU218)+(CZ56&gt;'Summary&amp;Assumptions'!$J$31)*CZ68*-('Summary&amp;Assumptions'!$G$33/'Summary&amp;Assumptions'!$G$34)</f>
        <v>-137130.935994873</v>
      </c>
      <c r="DA70" s="95">
        <f>+(DA56&lt;'Summary&amp;Assumptions'!$J$31)*-SUM(MnthlyCF!CV162:CV218)+(DA56&gt;'Summary&amp;Assumptions'!$J$31)*DA68*-('Summary&amp;Assumptions'!$G$33/'Summary&amp;Assumptions'!$G$34)</f>
        <v>-137130.935994873</v>
      </c>
      <c r="DB70" s="95">
        <f>+(DB56&lt;'Summary&amp;Assumptions'!$J$31)*-SUM(MnthlyCF!CW162:CW218)+(DB56&gt;'Summary&amp;Assumptions'!$J$31)*DB68*-('Summary&amp;Assumptions'!$G$33/'Summary&amp;Assumptions'!$G$34)</f>
        <v>-137130.935994873</v>
      </c>
      <c r="DC70" s="95">
        <f>+(DC56&lt;'Summary&amp;Assumptions'!$J$31)*-SUM(MnthlyCF!CX162:CX218)+(DC56&gt;'Summary&amp;Assumptions'!$J$31)*DC68*-('Summary&amp;Assumptions'!$G$33/'Summary&amp;Assumptions'!$G$34)</f>
        <v>-137130.935994873</v>
      </c>
      <c r="DD70" s="95">
        <f>+(DD56&lt;'Summary&amp;Assumptions'!$J$31)*-SUM(MnthlyCF!CY162:CY218)+(DD56&gt;'Summary&amp;Assumptions'!$J$31)*DD68*-('Summary&amp;Assumptions'!$G$33/'Summary&amp;Assumptions'!$G$34)</f>
        <v>-137130.935994873</v>
      </c>
      <c r="DE70" s="95">
        <f>+(DE56&lt;'Summary&amp;Assumptions'!$J$31)*-SUM(MnthlyCF!CZ162:CZ218)+(DE56&gt;'Summary&amp;Assumptions'!$J$31)*DE68*-('Summary&amp;Assumptions'!$G$33/'Summary&amp;Assumptions'!$G$34)</f>
        <v>-137130.935994873</v>
      </c>
      <c r="DF70" s="95">
        <f>+(DF56&lt;'Summary&amp;Assumptions'!$J$31)*-SUM(MnthlyCF!DA162:DA218)+(DF56&gt;'Summary&amp;Assumptions'!$J$31)*DF68*-('Summary&amp;Assumptions'!$G$33/'Summary&amp;Assumptions'!$G$34)</f>
        <v>-137130.935994873</v>
      </c>
      <c r="DG70" s="95">
        <f>+(DG56&lt;'Summary&amp;Assumptions'!$J$31)*-SUM(MnthlyCF!DB162:DB218)+(DG56&gt;'Summary&amp;Assumptions'!$J$31)*DG68*-('Summary&amp;Assumptions'!$G$33/'Summary&amp;Assumptions'!$G$34)</f>
        <v>-137130.935994873</v>
      </c>
      <c r="DH70" s="95">
        <f>+(DH56&lt;'Summary&amp;Assumptions'!$J$31)*-SUM(MnthlyCF!DC162:DC218)+(DH56&gt;'Summary&amp;Assumptions'!$J$31)*DH68*-('Summary&amp;Assumptions'!$G$33/'Summary&amp;Assumptions'!$G$34)</f>
        <v>-137130.935994873</v>
      </c>
      <c r="DI70" s="95">
        <f>+(DI56&lt;'Summary&amp;Assumptions'!$J$31)*-SUM(MnthlyCF!DD162:DD218)+(DI56&gt;'Summary&amp;Assumptions'!$J$31)*DI68*-('Summary&amp;Assumptions'!$G$33/'Summary&amp;Assumptions'!$G$34)</f>
        <v>-137130.935994873</v>
      </c>
      <c r="DJ70" s="95">
        <f>+(DJ56&lt;'Summary&amp;Assumptions'!$J$31)*-SUM(MnthlyCF!DE162:DE218)+(DJ56&gt;'Summary&amp;Assumptions'!$J$31)*DJ68*-('Summary&amp;Assumptions'!$G$33/'Summary&amp;Assumptions'!$G$34)</f>
        <v>-137130.935994873</v>
      </c>
      <c r="DK70" s="95">
        <f>+(DK56&lt;'Summary&amp;Assumptions'!$J$31)*-SUM(MnthlyCF!DF162:DF218)+(DK56&gt;'Summary&amp;Assumptions'!$J$31)*DK68*-('Summary&amp;Assumptions'!$G$33/'Summary&amp;Assumptions'!$G$34)</f>
        <v>-137130.935994873</v>
      </c>
      <c r="DL70" s="95">
        <f>+(DL56&lt;'Summary&amp;Assumptions'!$J$31)*-SUM(MnthlyCF!DG162:DG218)+(DL56&gt;'Summary&amp;Assumptions'!$J$31)*DL68*-('Summary&amp;Assumptions'!$G$33/'Summary&amp;Assumptions'!$G$34)</f>
        <v>-141244.8640747192</v>
      </c>
      <c r="DM70" s="95">
        <f>+(DM56&lt;'Summary&amp;Assumptions'!$J$31)*-SUM(MnthlyCF!DH162:DH218)+(DM56&gt;'Summary&amp;Assumptions'!$J$31)*DM68*-('Summary&amp;Assumptions'!$G$33/'Summary&amp;Assumptions'!$G$34)</f>
        <v>-141244.8640747192</v>
      </c>
      <c r="DN70" s="95">
        <f>+(DN56&lt;'Summary&amp;Assumptions'!$J$31)*-SUM(MnthlyCF!DI162:DI218)+(DN56&gt;'Summary&amp;Assumptions'!$J$31)*DN68*-('Summary&amp;Assumptions'!$G$33/'Summary&amp;Assumptions'!$G$34)</f>
        <v>-141244.8640747192</v>
      </c>
      <c r="DO70" s="95">
        <f>+(DO56&lt;'Summary&amp;Assumptions'!$J$31)*-SUM(MnthlyCF!DJ162:DJ218)+(DO56&gt;'Summary&amp;Assumptions'!$J$31)*DO68*-('Summary&amp;Assumptions'!$G$33/'Summary&amp;Assumptions'!$G$34)</f>
        <v>-141244.8640747192</v>
      </c>
      <c r="DP70" s="95">
        <f>+(DP56&lt;'Summary&amp;Assumptions'!$J$31)*-SUM(MnthlyCF!DK162:DK218)+(DP56&gt;'Summary&amp;Assumptions'!$J$31)*DP68*-('Summary&amp;Assumptions'!$G$33/'Summary&amp;Assumptions'!$G$34)</f>
        <v>-141244.8640747192</v>
      </c>
      <c r="DQ70" s="95">
        <f>+(DQ56&lt;'Summary&amp;Assumptions'!$J$31)*-SUM(MnthlyCF!DL162:DL218)+(DQ56&gt;'Summary&amp;Assumptions'!$J$31)*DQ68*-('Summary&amp;Assumptions'!$G$33/'Summary&amp;Assumptions'!$G$34)</f>
        <v>-141244.8640747192</v>
      </c>
      <c r="DR70" s="95">
        <f>+(DR56&lt;'Summary&amp;Assumptions'!$J$31)*-SUM(MnthlyCF!DM162:DM218)+(DR56&gt;'Summary&amp;Assumptions'!$J$31)*DR68*-('Summary&amp;Assumptions'!$G$33/'Summary&amp;Assumptions'!$G$34)</f>
        <v>-141244.8640747192</v>
      </c>
      <c r="DS70" s="95">
        <f>+(DS56&lt;'Summary&amp;Assumptions'!$J$31)*-SUM(MnthlyCF!DN162:DN218)+(DS56&gt;'Summary&amp;Assumptions'!$J$31)*DS68*-('Summary&amp;Assumptions'!$G$33/'Summary&amp;Assumptions'!$G$34)</f>
        <v>-141244.8640747192</v>
      </c>
      <c r="DT70" s="95">
        <f>+(DT56&lt;'Summary&amp;Assumptions'!$J$31)*-SUM(MnthlyCF!DO162:DO218)+(DT56&gt;'Summary&amp;Assumptions'!$J$31)*DT68*-('Summary&amp;Assumptions'!$G$33/'Summary&amp;Assumptions'!$G$34)</f>
        <v>-141244.8640747192</v>
      </c>
      <c r="DU70" s="95">
        <f>+(DU56&lt;'Summary&amp;Assumptions'!$J$31)*-SUM(MnthlyCF!DP162:DP218)+(DU56&gt;'Summary&amp;Assumptions'!$J$31)*DU68*-('Summary&amp;Assumptions'!$G$33/'Summary&amp;Assumptions'!$G$34)</f>
        <v>-141244.8640747192</v>
      </c>
      <c r="DV70" s="95">
        <f>+(DV56&lt;'Summary&amp;Assumptions'!$J$31)*-SUM(MnthlyCF!DQ162:DQ218)+(DV56&gt;'Summary&amp;Assumptions'!$J$31)*DV68*-('Summary&amp;Assumptions'!$G$33/'Summary&amp;Assumptions'!$G$34)</f>
        <v>-141244.8640747192</v>
      </c>
      <c r="DW70" s="95">
        <f>+(DW56&lt;'Summary&amp;Assumptions'!$J$31)*-SUM(MnthlyCF!DR162:DR218)+(DW56&gt;'Summary&amp;Assumptions'!$J$31)*DW68*-('Summary&amp;Assumptions'!$G$33/'Summary&amp;Assumptions'!$G$34)</f>
        <v>-141244.8640747192</v>
      </c>
      <c r="DX70" s="95">
        <f>+(DX56&lt;'Summary&amp;Assumptions'!$J$31)*-SUM(MnthlyCF!DS162:DS218)+(DX56&gt;'Summary&amp;Assumptions'!$J$31)*DX68*-('Summary&amp;Assumptions'!$G$33/'Summary&amp;Assumptions'!$G$34)</f>
        <v>-145482.20999696074</v>
      </c>
      <c r="DY70" s="95">
        <f>+(DY56&lt;'Summary&amp;Assumptions'!$J$31)*-SUM(MnthlyCF!DT162:DT218)+(DY56&gt;'Summary&amp;Assumptions'!$J$31)*DY68*-('Summary&amp;Assumptions'!$G$33/'Summary&amp;Assumptions'!$G$34)</f>
        <v>-145482.20999696074</v>
      </c>
      <c r="DZ70" s="95">
        <f>+(DZ56&lt;'Summary&amp;Assumptions'!$J$31)*-SUM(MnthlyCF!DU162:DU218)+(DZ56&gt;'Summary&amp;Assumptions'!$J$31)*DZ68*-('Summary&amp;Assumptions'!$G$33/'Summary&amp;Assumptions'!$G$34)</f>
        <v>-145482.20999696074</v>
      </c>
      <c r="EA70" s="95">
        <f>+(EA56&lt;'Summary&amp;Assumptions'!$J$31)*-SUM(MnthlyCF!DV162:DV218)+(EA56&gt;'Summary&amp;Assumptions'!$J$31)*EA68*-('Summary&amp;Assumptions'!$G$33/'Summary&amp;Assumptions'!$G$34)</f>
        <v>-145482.20999696074</v>
      </c>
      <c r="EB70" s="95">
        <f>+(EB56&lt;'Summary&amp;Assumptions'!$J$31)*-SUM(MnthlyCF!DW162:DW218)+(EB56&gt;'Summary&amp;Assumptions'!$J$31)*EB68*-('Summary&amp;Assumptions'!$G$33/'Summary&amp;Assumptions'!$G$34)</f>
        <v>-145482.20999696074</v>
      </c>
      <c r="EC70" s="95">
        <f>+(EC56&lt;'Summary&amp;Assumptions'!$J$31)*-SUM(MnthlyCF!DX162:DX218)+(EC56&gt;'Summary&amp;Assumptions'!$J$31)*EC68*-('Summary&amp;Assumptions'!$G$33/'Summary&amp;Assumptions'!$G$34)</f>
        <v>-145482.20999696074</v>
      </c>
      <c r="ED70" s="95">
        <f>+(ED56&lt;'Summary&amp;Assumptions'!$J$31)*-SUM(MnthlyCF!DY162:DY218)+(ED56&gt;'Summary&amp;Assumptions'!$J$31)*ED68*-('Summary&amp;Assumptions'!$G$33/'Summary&amp;Assumptions'!$G$34)</f>
        <v>-145482.20999696074</v>
      </c>
      <c r="EE70" s="95">
        <f>+(EE56&lt;'Summary&amp;Assumptions'!$J$31)*-SUM(MnthlyCF!DZ162:DZ218)+(EE56&gt;'Summary&amp;Assumptions'!$J$31)*EE68*-('Summary&amp;Assumptions'!$G$33/'Summary&amp;Assumptions'!$G$34)</f>
        <v>-145482.20999696074</v>
      </c>
      <c r="EF70" s="95">
        <f>+(EF56&lt;'Summary&amp;Assumptions'!$J$31)*-SUM(MnthlyCF!EA162:EA218)+(EF56&gt;'Summary&amp;Assumptions'!$J$31)*EF68*-('Summary&amp;Assumptions'!$G$33/'Summary&amp;Assumptions'!$G$34)</f>
        <v>-145482.20999696074</v>
      </c>
      <c r="EG70" s="95">
        <f>+(EG56&lt;'Summary&amp;Assumptions'!$J$31)*-SUM(MnthlyCF!EB162:EB218)+(EG56&gt;'Summary&amp;Assumptions'!$J$31)*EG68*-('Summary&amp;Assumptions'!$G$33/'Summary&amp;Assumptions'!$G$34)</f>
        <v>-145482.20999696074</v>
      </c>
      <c r="EH70" s="95">
        <f>+(EH56&lt;'Summary&amp;Assumptions'!$J$31)*-SUM(MnthlyCF!EC162:EC218)+(EH56&gt;'Summary&amp;Assumptions'!$J$31)*EH68*-('Summary&amp;Assumptions'!$G$33/'Summary&amp;Assumptions'!$G$34)</f>
        <v>-145482.20999696074</v>
      </c>
      <c r="EI70" s="95">
        <f>+(EI56&lt;'Summary&amp;Assumptions'!$J$31)*-SUM(MnthlyCF!ED162:ED218)+(EI56&gt;'Summary&amp;Assumptions'!$J$31)*EI68*-('Summary&amp;Assumptions'!$G$33/'Summary&amp;Assumptions'!$G$34)</f>
        <v>-145482.20999696074</v>
      </c>
      <c r="EJ70" s="95">
        <f>+(EJ56&lt;'Summary&amp;Assumptions'!$J$31)*-SUM(MnthlyCF!EE162:EE218)+(EJ56&gt;'Summary&amp;Assumptions'!$J$31)*EJ68*-('Summary&amp;Assumptions'!$G$33/'Summary&amp;Assumptions'!$G$34)</f>
        <v>-149846.67629686958</v>
      </c>
      <c r="EK70" s="95">
        <f>+(EK56&lt;'Summary&amp;Assumptions'!$J$31)*-SUM(MnthlyCF!EF162:EF218)+(EK56&gt;'Summary&amp;Assumptions'!$J$31)*EK68*-('Summary&amp;Assumptions'!$G$33/'Summary&amp;Assumptions'!$G$34)</f>
        <v>-149846.67629686958</v>
      </c>
      <c r="EL70" s="95">
        <f>+(EL56&lt;'Summary&amp;Assumptions'!$J$31)*-SUM(MnthlyCF!EG162:EG218)+(EL56&gt;'Summary&amp;Assumptions'!$J$31)*EL68*-('Summary&amp;Assumptions'!$G$33/'Summary&amp;Assumptions'!$G$34)</f>
        <v>-149846.67629686958</v>
      </c>
      <c r="EM70" s="95">
        <f>+(EM56&lt;'Summary&amp;Assumptions'!$J$31)*-SUM(MnthlyCF!EH162:EH218)+(EM56&gt;'Summary&amp;Assumptions'!$J$31)*EM68*-('Summary&amp;Assumptions'!$G$33/'Summary&amp;Assumptions'!$G$34)</f>
        <v>-149846.67629686958</v>
      </c>
      <c r="EN70" s="95">
        <f>+(EN56&lt;'Summary&amp;Assumptions'!$J$31)*-SUM(MnthlyCF!EI162:EI218)+(EN56&gt;'Summary&amp;Assumptions'!$J$31)*EN68*-('Summary&amp;Assumptions'!$G$33/'Summary&amp;Assumptions'!$G$34)</f>
        <v>-149846.67629686958</v>
      </c>
      <c r="EO70" s="95">
        <f>+(EO56&lt;'Summary&amp;Assumptions'!$J$31)*-SUM(MnthlyCF!EJ162:EJ218)+(EO56&gt;'Summary&amp;Assumptions'!$J$31)*EO68*-('Summary&amp;Assumptions'!$G$33/'Summary&amp;Assumptions'!$G$34)</f>
        <v>-149846.67629686958</v>
      </c>
      <c r="EP70" s="95">
        <f>+(EP56&lt;'Summary&amp;Assumptions'!$J$31)*-SUM(MnthlyCF!EK162:EK218)+(EP56&gt;'Summary&amp;Assumptions'!$J$31)*EP68*-('Summary&amp;Assumptions'!$G$33/'Summary&amp;Assumptions'!$G$34)</f>
        <v>-149846.67629686958</v>
      </c>
      <c r="EQ70" s="95">
        <f>+(EQ56&lt;'Summary&amp;Assumptions'!$J$31)*-SUM(MnthlyCF!EL162:EL218)+(EQ56&gt;'Summary&amp;Assumptions'!$J$31)*EQ68*-('Summary&amp;Assumptions'!$G$33/'Summary&amp;Assumptions'!$G$34)</f>
        <v>-149846.67629686958</v>
      </c>
      <c r="ER70" s="95">
        <f>+(ER56&lt;'Summary&amp;Assumptions'!$J$31)*-SUM(MnthlyCF!EM162:EM218)+(ER56&gt;'Summary&amp;Assumptions'!$J$31)*ER68*-('Summary&amp;Assumptions'!$G$33/'Summary&amp;Assumptions'!$G$34)</f>
        <v>-149846.67629686958</v>
      </c>
      <c r="ES70" s="95">
        <f>+(ES56&lt;'Summary&amp;Assumptions'!$J$31)*-SUM(MnthlyCF!EN162:EN218)+(ES56&gt;'Summary&amp;Assumptions'!$J$31)*ES68*-('Summary&amp;Assumptions'!$G$33/'Summary&amp;Assumptions'!$G$34)</f>
        <v>-149846.67629686958</v>
      </c>
      <c r="ET70" s="95">
        <f>+(ET56&lt;'Summary&amp;Assumptions'!$J$31)*-SUM(MnthlyCF!EO162:EO218)+(ET56&gt;'Summary&amp;Assumptions'!$J$31)*ET68*-('Summary&amp;Assumptions'!$G$33/'Summary&amp;Assumptions'!$G$34)</f>
        <v>-149846.67629686958</v>
      </c>
      <c r="EU70" s="95">
        <f>+(EU56&lt;'Summary&amp;Assumptions'!$J$31)*-SUM(MnthlyCF!EP162:EP218)+(EU56&gt;'Summary&amp;Assumptions'!$J$31)*EU68*-('Summary&amp;Assumptions'!$G$33/'Summary&amp;Assumptions'!$G$34)</f>
        <v>-149846.67629686958</v>
      </c>
      <c r="EV70" s="95">
        <f>+(EV56&lt;'Summary&amp;Assumptions'!$J$31)*-SUM(MnthlyCF!EQ162:EQ218)+(EV56&gt;'Summary&amp;Assumptions'!$J$31)*EV68*-('Summary&amp;Assumptions'!$G$33/'Summary&amp;Assumptions'!$G$34)</f>
        <v>0</v>
      </c>
      <c r="EW70" s="95">
        <f>+(EW56&lt;'Summary&amp;Assumptions'!$J$31)*-SUM(MnthlyCF!ER162:ER218)+(EW56&gt;'Summary&amp;Assumptions'!$J$31)*EW68*-('Summary&amp;Assumptions'!$G$33/'Summary&amp;Assumptions'!$G$34)</f>
        <v>0</v>
      </c>
      <c r="EX70" s="95">
        <f>+(EX56&lt;'Summary&amp;Assumptions'!$J$31)*-SUM(MnthlyCF!ES162:ES218)+(EX56&gt;'Summary&amp;Assumptions'!$J$31)*EX68*-('Summary&amp;Assumptions'!$G$33/'Summary&amp;Assumptions'!$G$34)</f>
        <v>0</v>
      </c>
      <c r="EY70" s="95">
        <f>+(EY56&lt;'Summary&amp;Assumptions'!$J$31)*-SUM(MnthlyCF!ET162:ET218)+(EY56&gt;'Summary&amp;Assumptions'!$J$31)*EY68*-('Summary&amp;Assumptions'!$G$33/'Summary&amp;Assumptions'!$G$34)</f>
        <v>0</v>
      </c>
      <c r="EZ70" s="95">
        <f>+(EZ56&lt;'Summary&amp;Assumptions'!$J$31)*-SUM(MnthlyCF!EU162:EU218)+(EZ56&gt;'Summary&amp;Assumptions'!$J$31)*EZ68*-('Summary&amp;Assumptions'!$G$33/'Summary&amp;Assumptions'!$G$34)</f>
        <v>0</v>
      </c>
      <c r="FA70" s="95">
        <f>+(FA56&lt;'Summary&amp;Assumptions'!$J$31)*-SUM(MnthlyCF!EV162:EV218)+(FA56&gt;'Summary&amp;Assumptions'!$J$31)*FA68*-('Summary&amp;Assumptions'!$G$33/'Summary&amp;Assumptions'!$G$34)</f>
        <v>0</v>
      </c>
      <c r="FB70" s="95">
        <f>+(FB56&lt;'Summary&amp;Assumptions'!$J$31)*-SUM(MnthlyCF!EW162:EW218)+(FB56&gt;'Summary&amp;Assumptions'!$J$31)*FB68*-('Summary&amp;Assumptions'!$G$33/'Summary&amp;Assumptions'!$G$34)</f>
        <v>0</v>
      </c>
      <c r="FC70" s="95">
        <f>+(FC56&lt;'Summary&amp;Assumptions'!$J$31)*-SUM(MnthlyCF!EX162:EX218)+(FC56&gt;'Summary&amp;Assumptions'!$J$31)*FC68*-('Summary&amp;Assumptions'!$G$33/'Summary&amp;Assumptions'!$G$34)</f>
        <v>0</v>
      </c>
      <c r="FD70" s="95">
        <f>+(FD56&lt;'Summary&amp;Assumptions'!$J$31)*-SUM(MnthlyCF!EY162:EY218)+(FD56&gt;'Summary&amp;Assumptions'!$J$31)*FD68*-('Summary&amp;Assumptions'!$G$33/'Summary&amp;Assumptions'!$G$34)</f>
        <v>0</v>
      </c>
      <c r="FE70" s="95">
        <f>+(FE56&lt;'Summary&amp;Assumptions'!$J$31)*-SUM(MnthlyCF!EZ162:EZ218)+(FE56&gt;'Summary&amp;Assumptions'!$J$31)*FE68*-('Summary&amp;Assumptions'!$G$33/'Summary&amp;Assumptions'!$G$34)</f>
        <v>0</v>
      </c>
      <c r="FF70" s="95">
        <f>+(FF56&lt;'Summary&amp;Assumptions'!$J$31)*-SUM(MnthlyCF!FA162:FA218)+(FF56&gt;'Summary&amp;Assumptions'!$J$31)*FF68*-('Summary&amp;Assumptions'!$G$33/'Summary&amp;Assumptions'!$G$34)</f>
        <v>0</v>
      </c>
      <c r="FG70" s="95">
        <f>+(FG56&lt;'Summary&amp;Assumptions'!$J$31)*-SUM(MnthlyCF!FB162:FB218)+(FG56&gt;'Summary&amp;Assumptions'!$J$31)*FG68*-('Summary&amp;Assumptions'!$G$33/'Summary&amp;Assumptions'!$G$34)</f>
        <v>0</v>
      </c>
      <c r="FH70" s="95">
        <f>+(FH56&lt;'Summary&amp;Assumptions'!$J$31)*-SUM(MnthlyCF!FC162:FC218)+(FH56&gt;'Summary&amp;Assumptions'!$J$31)*FH68*-('Summary&amp;Assumptions'!$G$33/'Summary&amp;Assumptions'!$G$34)</f>
        <v>0</v>
      </c>
      <c r="FI70" s="95">
        <f>+(FI56&lt;'Summary&amp;Assumptions'!$J$31)*-SUM(MnthlyCF!FD162:FD218)+(FI56&gt;'Summary&amp;Assumptions'!$J$31)*FI68*-('Summary&amp;Assumptions'!$G$33/'Summary&amp;Assumptions'!$G$34)</f>
        <v>0</v>
      </c>
      <c r="FJ70" s="95">
        <f>+(FJ56&lt;'Summary&amp;Assumptions'!$J$31)*-SUM(MnthlyCF!FE162:FE218)+(FJ56&gt;'Summary&amp;Assumptions'!$J$31)*FJ68*-('Summary&amp;Assumptions'!$G$33/'Summary&amp;Assumptions'!$G$34)</f>
        <v>0</v>
      </c>
      <c r="FK70" s="95">
        <f>+(FK56&lt;'Summary&amp;Assumptions'!$J$31)*-SUM(MnthlyCF!FF162:FF218)+(FK56&gt;'Summary&amp;Assumptions'!$J$31)*FK68*-('Summary&amp;Assumptions'!$G$33/'Summary&amp;Assumptions'!$G$34)</f>
        <v>0</v>
      </c>
      <c r="FL70" s="95">
        <f>+(FL56&lt;'Summary&amp;Assumptions'!$J$31)*-SUM(MnthlyCF!FG162:FG218)+(FL56&gt;'Summary&amp;Assumptions'!$J$31)*FL68*-('Summary&amp;Assumptions'!$G$33/'Summary&amp;Assumptions'!$G$34)</f>
        <v>0</v>
      </c>
      <c r="FM70" s="95">
        <f>+(FM56&lt;'Summary&amp;Assumptions'!$J$31)*-SUM(MnthlyCF!FH162:FH218)+(FM56&gt;'Summary&amp;Assumptions'!$J$31)*FM68*-('Summary&amp;Assumptions'!$G$33/'Summary&amp;Assumptions'!$G$34)</f>
        <v>0</v>
      </c>
      <c r="FN70" s="95">
        <f>+(FN56&lt;'Summary&amp;Assumptions'!$J$31)*-SUM(MnthlyCF!FI162:FI218)+(FN56&gt;'Summary&amp;Assumptions'!$J$31)*FN68*-('Summary&amp;Assumptions'!$G$33/'Summary&amp;Assumptions'!$G$34)</f>
        <v>0</v>
      </c>
      <c r="FO70" s="95">
        <f>+(FO56&lt;'Summary&amp;Assumptions'!$J$31)*-SUM(MnthlyCF!FJ162:FJ218)+(FO56&gt;'Summary&amp;Assumptions'!$J$31)*FO68*-('Summary&amp;Assumptions'!$G$33/'Summary&amp;Assumptions'!$G$34)</f>
        <v>0</v>
      </c>
      <c r="FP70" s="95">
        <f>+(FP56&lt;'Summary&amp;Assumptions'!$J$31)*-SUM(MnthlyCF!FK162:FK218)+(FP56&gt;'Summary&amp;Assumptions'!$J$31)*FP68*-('Summary&amp;Assumptions'!$G$33/'Summary&amp;Assumptions'!$G$34)</f>
        <v>0</v>
      </c>
      <c r="FQ70" s="96">
        <f>+(FQ56&lt;'Summary&amp;Assumptions'!$J$31)*-SUM(MnthlyCF!FL162:FL218)+(FQ56&gt;'Summary&amp;Assumptions'!$J$31)*FQ68*-('Summary&amp;Assumptions'!$G$33/'Summary&amp;Assumptions'!$G$34)</f>
        <v>0</v>
      </c>
      <c r="FR70" s="9"/>
      <c r="FS70" s="9"/>
      <c r="FT70" s="9"/>
      <c r="FU70" s="9"/>
    </row>
    <row r="71" spans="1:177" s="16" customFormat="1" x14ac:dyDescent="0.2">
      <c r="A71" s="9"/>
      <c r="B71" s="133"/>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FQ71" s="208"/>
      <c r="FR71" s="9"/>
      <c r="FS71" s="9"/>
      <c r="FT71" s="9"/>
      <c r="FU71" s="9"/>
    </row>
    <row r="72" spans="1:177" s="16" customFormat="1" x14ac:dyDescent="0.2">
      <c r="A72" s="9"/>
      <c r="B72" s="160" t="s">
        <v>248</v>
      </c>
      <c r="J72" s="441">
        <f t="shared" ref="J72" si="1164">+J68+J70</f>
        <v>0</v>
      </c>
      <c r="K72" s="441">
        <f t="shared" ref="K72:AP72" si="1165">+K68+K70</f>
        <v>0</v>
      </c>
      <c r="L72" s="441">
        <f t="shared" si="1165"/>
        <v>0</v>
      </c>
      <c r="M72" s="441">
        <f t="shared" si="1165"/>
        <v>0</v>
      </c>
      <c r="N72" s="441">
        <f t="shared" si="1165"/>
        <v>0</v>
      </c>
      <c r="O72" s="441">
        <f t="shared" si="1165"/>
        <v>0</v>
      </c>
      <c r="P72" s="441">
        <f t="shared" si="1165"/>
        <v>0</v>
      </c>
      <c r="Q72" s="441">
        <f t="shared" si="1165"/>
        <v>0</v>
      </c>
      <c r="R72" s="441">
        <f t="shared" si="1165"/>
        <v>0</v>
      </c>
      <c r="S72" s="441">
        <f t="shared" si="1165"/>
        <v>0</v>
      </c>
      <c r="T72" s="441">
        <f t="shared" si="1165"/>
        <v>0</v>
      </c>
      <c r="U72" s="441">
        <f t="shared" si="1165"/>
        <v>0</v>
      </c>
      <c r="V72" s="441">
        <f t="shared" si="1165"/>
        <v>334500</v>
      </c>
      <c r="W72" s="441">
        <f t="shared" si="1165"/>
        <v>379100</v>
      </c>
      <c r="X72" s="441">
        <f t="shared" si="1165"/>
        <v>423699.99999999994</v>
      </c>
      <c r="Y72" s="441">
        <f t="shared" si="1165"/>
        <v>468299.99999999994</v>
      </c>
      <c r="Z72" s="441">
        <f t="shared" si="1165"/>
        <v>512900</v>
      </c>
      <c r="AA72" s="441">
        <f t="shared" si="1165"/>
        <v>538916.66666666663</v>
      </c>
      <c r="AB72" s="441">
        <f t="shared" si="1165"/>
        <v>557500</v>
      </c>
      <c r="AC72" s="441">
        <f t="shared" si="1165"/>
        <v>557500</v>
      </c>
      <c r="AD72" s="441">
        <f t="shared" si="1165"/>
        <v>557500</v>
      </c>
      <c r="AE72" s="441">
        <f t="shared" si="1165"/>
        <v>557500</v>
      </c>
      <c r="AF72" s="441">
        <f t="shared" si="1165"/>
        <v>574225</v>
      </c>
      <c r="AG72" s="441">
        <f t="shared" si="1165"/>
        <v>574225</v>
      </c>
      <c r="AH72" s="441">
        <f t="shared" si="1165"/>
        <v>574225</v>
      </c>
      <c r="AI72" s="441">
        <f t="shared" si="1165"/>
        <v>574225</v>
      </c>
      <c r="AJ72" s="441">
        <f t="shared" si="1165"/>
        <v>574225</v>
      </c>
      <c r="AK72" s="441">
        <f t="shared" si="1165"/>
        <v>574225</v>
      </c>
      <c r="AL72" s="441">
        <f t="shared" si="1165"/>
        <v>574225</v>
      </c>
      <c r="AM72" s="441">
        <f t="shared" si="1165"/>
        <v>574225</v>
      </c>
      <c r="AN72" s="441">
        <f t="shared" si="1165"/>
        <v>574225</v>
      </c>
      <c r="AO72" s="441">
        <f t="shared" si="1165"/>
        <v>574225</v>
      </c>
      <c r="AP72" s="441">
        <f t="shared" si="1165"/>
        <v>574225</v>
      </c>
      <c r="AQ72" s="441">
        <f t="shared" ref="AQ72:BV72" si="1166">+AQ68+AQ70</f>
        <v>574225</v>
      </c>
      <c r="AR72" s="441">
        <f t="shared" si="1166"/>
        <v>591451.75</v>
      </c>
      <c r="AS72" s="441">
        <f t="shared" si="1166"/>
        <v>591451.75</v>
      </c>
      <c r="AT72" s="441">
        <f t="shared" si="1166"/>
        <v>591451.75</v>
      </c>
      <c r="AU72" s="441">
        <f t="shared" si="1166"/>
        <v>591451.75</v>
      </c>
      <c r="AV72" s="441">
        <f t="shared" si="1166"/>
        <v>591451.75</v>
      </c>
      <c r="AW72" s="441">
        <f t="shared" si="1166"/>
        <v>591451.75</v>
      </c>
      <c r="AX72" s="441">
        <f t="shared" si="1166"/>
        <v>591451.75</v>
      </c>
      <c r="AY72" s="441">
        <f t="shared" si="1166"/>
        <v>591451.75</v>
      </c>
      <c r="AZ72" s="441">
        <f t="shared" si="1166"/>
        <v>591451.75</v>
      </c>
      <c r="BA72" s="441">
        <f t="shared" si="1166"/>
        <v>591451.75</v>
      </c>
      <c r="BB72" s="441">
        <f t="shared" si="1166"/>
        <v>591451.75</v>
      </c>
      <c r="BC72" s="441">
        <f t="shared" si="1166"/>
        <v>591451.75</v>
      </c>
      <c r="BD72" s="441">
        <f t="shared" si="1166"/>
        <v>609195.30249999999</v>
      </c>
      <c r="BE72" s="441">
        <f t="shared" si="1166"/>
        <v>609195.30249999999</v>
      </c>
      <c r="BF72" s="441">
        <f t="shared" si="1166"/>
        <v>609195.30249999999</v>
      </c>
      <c r="BG72" s="441">
        <f t="shared" si="1166"/>
        <v>609195.30249999999</v>
      </c>
      <c r="BH72" s="441">
        <f t="shared" si="1166"/>
        <v>609195.30249999999</v>
      </c>
      <c r="BI72" s="441">
        <f t="shared" si="1166"/>
        <v>609195.30249999999</v>
      </c>
      <c r="BJ72" s="441">
        <f t="shared" si="1166"/>
        <v>609195.30249999999</v>
      </c>
      <c r="BK72" s="441">
        <f t="shared" si="1166"/>
        <v>609195.30249999999</v>
      </c>
      <c r="BL72" s="441">
        <f t="shared" si="1166"/>
        <v>609195.30249999999</v>
      </c>
      <c r="BM72" s="441">
        <f t="shared" si="1166"/>
        <v>609195.30249999999</v>
      </c>
      <c r="BN72" s="441">
        <f t="shared" si="1166"/>
        <v>609195.30249999999</v>
      </c>
      <c r="BO72" s="441">
        <f t="shared" si="1166"/>
        <v>609195.30249999999</v>
      </c>
      <c r="BP72" s="441">
        <f t="shared" si="1166"/>
        <v>627471.16157499992</v>
      </c>
      <c r="BQ72" s="441">
        <f t="shared" si="1166"/>
        <v>627471.16157499992</v>
      </c>
      <c r="BR72" s="441">
        <f t="shared" si="1166"/>
        <v>627471.16157499992</v>
      </c>
      <c r="BS72" s="441">
        <f t="shared" si="1166"/>
        <v>627471.16157499992</v>
      </c>
      <c r="BT72" s="441">
        <f t="shared" si="1166"/>
        <v>627471.16157499992</v>
      </c>
      <c r="BU72" s="441">
        <f t="shared" si="1166"/>
        <v>627471.16157499992</v>
      </c>
      <c r="BV72" s="441">
        <f t="shared" si="1166"/>
        <v>627471.16157499992</v>
      </c>
      <c r="BW72" s="441">
        <f t="shared" ref="BW72:DB72" si="1167">+BW68+BW70</f>
        <v>627471.16157499992</v>
      </c>
      <c r="BX72" s="441">
        <f t="shared" si="1167"/>
        <v>627471.16157499992</v>
      </c>
      <c r="BY72" s="441">
        <f t="shared" si="1167"/>
        <v>627471.16157499992</v>
      </c>
      <c r="BZ72" s="441">
        <f t="shared" si="1167"/>
        <v>627471.16157499992</v>
      </c>
      <c r="CA72" s="441">
        <f t="shared" si="1167"/>
        <v>627471.16157499992</v>
      </c>
      <c r="CB72" s="441">
        <f t="shared" si="1167"/>
        <v>646295.29642224987</v>
      </c>
      <c r="CC72" s="441">
        <f t="shared" si="1167"/>
        <v>646295.29642224987</v>
      </c>
      <c r="CD72" s="441">
        <f t="shared" si="1167"/>
        <v>646295.29642224987</v>
      </c>
      <c r="CE72" s="441">
        <f t="shared" si="1167"/>
        <v>646295.29642224987</v>
      </c>
      <c r="CF72" s="441">
        <f t="shared" si="1167"/>
        <v>646295.29642224987</v>
      </c>
      <c r="CG72" s="441">
        <f t="shared" si="1167"/>
        <v>646295.29642224987</v>
      </c>
      <c r="CH72" s="441">
        <f t="shared" si="1167"/>
        <v>646295.29642224987</v>
      </c>
      <c r="CI72" s="441">
        <f t="shared" si="1167"/>
        <v>646295.29642224987</v>
      </c>
      <c r="CJ72" s="441">
        <f t="shared" si="1167"/>
        <v>646295.29642224987</v>
      </c>
      <c r="CK72" s="441">
        <f t="shared" si="1167"/>
        <v>646295.29642224987</v>
      </c>
      <c r="CL72" s="441">
        <f t="shared" si="1167"/>
        <v>646295.29642224987</v>
      </c>
      <c r="CM72" s="441">
        <f t="shared" si="1167"/>
        <v>646295.29642224987</v>
      </c>
      <c r="CN72" s="441">
        <f t="shared" si="1167"/>
        <v>665684.15531491744</v>
      </c>
      <c r="CO72" s="441">
        <f t="shared" si="1167"/>
        <v>665684.15531491744</v>
      </c>
      <c r="CP72" s="441">
        <f t="shared" si="1167"/>
        <v>665684.15531491744</v>
      </c>
      <c r="CQ72" s="441">
        <f t="shared" si="1167"/>
        <v>665684.15531491744</v>
      </c>
      <c r="CR72" s="441">
        <f t="shared" si="1167"/>
        <v>665684.15531491744</v>
      </c>
      <c r="CS72" s="441">
        <f t="shared" si="1167"/>
        <v>665684.15531491744</v>
      </c>
      <c r="CT72" s="441">
        <f t="shared" si="1167"/>
        <v>665684.15531491744</v>
      </c>
      <c r="CU72" s="441">
        <f t="shared" si="1167"/>
        <v>665684.15531491744</v>
      </c>
      <c r="CV72" s="441">
        <f t="shared" si="1167"/>
        <v>665684.15531491744</v>
      </c>
      <c r="CW72" s="441">
        <f t="shared" si="1167"/>
        <v>665684.15531491744</v>
      </c>
      <c r="CX72" s="441">
        <f t="shared" si="1167"/>
        <v>665684.15531491744</v>
      </c>
      <c r="CY72" s="441">
        <f t="shared" si="1167"/>
        <v>665684.15531491744</v>
      </c>
      <c r="CZ72" s="441">
        <f t="shared" si="1167"/>
        <v>685654.67997436505</v>
      </c>
      <c r="DA72" s="441">
        <f t="shared" si="1167"/>
        <v>685654.67997436505</v>
      </c>
      <c r="DB72" s="441">
        <f t="shared" si="1167"/>
        <v>685654.67997436505</v>
      </c>
      <c r="DC72" s="441">
        <f t="shared" ref="DC72:EH72" si="1168">+DC68+DC70</f>
        <v>685654.67997436505</v>
      </c>
      <c r="DD72" s="441">
        <f t="shared" si="1168"/>
        <v>685654.67997436505</v>
      </c>
      <c r="DE72" s="441">
        <f t="shared" si="1168"/>
        <v>685654.67997436505</v>
      </c>
      <c r="DF72" s="441">
        <f t="shared" si="1168"/>
        <v>685654.67997436505</v>
      </c>
      <c r="DG72" s="441">
        <f t="shared" si="1168"/>
        <v>685654.67997436505</v>
      </c>
      <c r="DH72" s="441">
        <f t="shared" si="1168"/>
        <v>685654.67997436505</v>
      </c>
      <c r="DI72" s="441">
        <f t="shared" si="1168"/>
        <v>685654.67997436505</v>
      </c>
      <c r="DJ72" s="441">
        <f t="shared" si="1168"/>
        <v>685654.67997436505</v>
      </c>
      <c r="DK72" s="441">
        <f t="shared" si="1168"/>
        <v>685654.67997436505</v>
      </c>
      <c r="DL72" s="441">
        <f t="shared" si="1168"/>
        <v>706224.32037359593</v>
      </c>
      <c r="DM72" s="441">
        <f t="shared" si="1168"/>
        <v>706224.32037359593</v>
      </c>
      <c r="DN72" s="441">
        <f t="shared" si="1168"/>
        <v>706224.32037359593</v>
      </c>
      <c r="DO72" s="441">
        <f t="shared" si="1168"/>
        <v>706224.32037359593</v>
      </c>
      <c r="DP72" s="441">
        <f t="shared" si="1168"/>
        <v>706224.32037359593</v>
      </c>
      <c r="DQ72" s="441">
        <f t="shared" si="1168"/>
        <v>706224.32037359593</v>
      </c>
      <c r="DR72" s="441">
        <f t="shared" si="1168"/>
        <v>706224.32037359593</v>
      </c>
      <c r="DS72" s="441">
        <f t="shared" si="1168"/>
        <v>706224.32037359593</v>
      </c>
      <c r="DT72" s="441">
        <f t="shared" si="1168"/>
        <v>706224.32037359593</v>
      </c>
      <c r="DU72" s="441">
        <f t="shared" si="1168"/>
        <v>706224.32037359593</v>
      </c>
      <c r="DV72" s="441">
        <f t="shared" si="1168"/>
        <v>706224.32037359593</v>
      </c>
      <c r="DW72" s="441">
        <f t="shared" si="1168"/>
        <v>706224.32037359593</v>
      </c>
      <c r="DX72" s="441">
        <f t="shared" si="1168"/>
        <v>727411.04998480377</v>
      </c>
      <c r="DY72" s="441">
        <f t="shared" si="1168"/>
        <v>727411.04998480377</v>
      </c>
      <c r="DZ72" s="441">
        <f t="shared" si="1168"/>
        <v>727411.04998480377</v>
      </c>
      <c r="EA72" s="441">
        <f t="shared" si="1168"/>
        <v>727411.04998480377</v>
      </c>
      <c r="EB72" s="441">
        <f t="shared" si="1168"/>
        <v>727411.04998480377</v>
      </c>
      <c r="EC72" s="441">
        <f t="shared" si="1168"/>
        <v>727411.04998480377</v>
      </c>
      <c r="ED72" s="441">
        <f t="shared" si="1168"/>
        <v>727411.04998480377</v>
      </c>
      <c r="EE72" s="441">
        <f t="shared" si="1168"/>
        <v>727411.04998480377</v>
      </c>
      <c r="EF72" s="441">
        <f t="shared" si="1168"/>
        <v>727411.04998480377</v>
      </c>
      <c r="EG72" s="441">
        <f t="shared" si="1168"/>
        <v>727411.04998480377</v>
      </c>
      <c r="EH72" s="441">
        <f t="shared" si="1168"/>
        <v>727411.04998480377</v>
      </c>
      <c r="EI72" s="441">
        <f t="shared" ref="EI72:FQ72" si="1169">+EI68+EI70</f>
        <v>727411.04998480377</v>
      </c>
      <c r="EJ72" s="441">
        <f t="shared" si="1169"/>
        <v>749233.38148434786</v>
      </c>
      <c r="EK72" s="441">
        <f t="shared" si="1169"/>
        <v>749233.38148434786</v>
      </c>
      <c r="EL72" s="441">
        <f t="shared" si="1169"/>
        <v>749233.38148434786</v>
      </c>
      <c r="EM72" s="441">
        <f t="shared" si="1169"/>
        <v>749233.38148434786</v>
      </c>
      <c r="EN72" s="441">
        <f t="shared" si="1169"/>
        <v>749233.38148434786</v>
      </c>
      <c r="EO72" s="441">
        <f t="shared" si="1169"/>
        <v>749233.38148434786</v>
      </c>
      <c r="EP72" s="441">
        <f t="shared" si="1169"/>
        <v>749233.38148434786</v>
      </c>
      <c r="EQ72" s="441">
        <f t="shared" si="1169"/>
        <v>749233.38148434786</v>
      </c>
      <c r="ER72" s="441">
        <f t="shared" si="1169"/>
        <v>749233.38148434786</v>
      </c>
      <c r="ES72" s="441">
        <f t="shared" si="1169"/>
        <v>749233.38148434786</v>
      </c>
      <c r="ET72" s="441">
        <f t="shared" si="1169"/>
        <v>749233.38148434786</v>
      </c>
      <c r="EU72" s="441">
        <f t="shared" si="1169"/>
        <v>749233.38148434786</v>
      </c>
      <c r="EV72" s="441">
        <f t="shared" si="1169"/>
        <v>0</v>
      </c>
      <c r="EW72" s="441">
        <f t="shared" si="1169"/>
        <v>0</v>
      </c>
      <c r="EX72" s="441">
        <f t="shared" si="1169"/>
        <v>0</v>
      </c>
      <c r="EY72" s="441">
        <f t="shared" si="1169"/>
        <v>0</v>
      </c>
      <c r="EZ72" s="441">
        <f t="shared" si="1169"/>
        <v>0</v>
      </c>
      <c r="FA72" s="441">
        <f t="shared" si="1169"/>
        <v>0</v>
      </c>
      <c r="FB72" s="441">
        <f t="shared" si="1169"/>
        <v>0</v>
      </c>
      <c r="FC72" s="441">
        <f t="shared" si="1169"/>
        <v>0</v>
      </c>
      <c r="FD72" s="441">
        <f t="shared" si="1169"/>
        <v>0</v>
      </c>
      <c r="FE72" s="441">
        <f t="shared" si="1169"/>
        <v>0</v>
      </c>
      <c r="FF72" s="441">
        <f t="shared" si="1169"/>
        <v>0</v>
      </c>
      <c r="FG72" s="441">
        <f t="shared" si="1169"/>
        <v>0</v>
      </c>
      <c r="FH72" s="441">
        <f t="shared" si="1169"/>
        <v>0</v>
      </c>
      <c r="FI72" s="441">
        <f t="shared" si="1169"/>
        <v>0</v>
      </c>
      <c r="FJ72" s="441">
        <f t="shared" si="1169"/>
        <v>0</v>
      </c>
      <c r="FK72" s="441">
        <f t="shared" si="1169"/>
        <v>0</v>
      </c>
      <c r="FL72" s="441">
        <f t="shared" si="1169"/>
        <v>0</v>
      </c>
      <c r="FM72" s="441">
        <f t="shared" si="1169"/>
        <v>0</v>
      </c>
      <c r="FN72" s="441">
        <f t="shared" si="1169"/>
        <v>0</v>
      </c>
      <c r="FO72" s="441">
        <f t="shared" si="1169"/>
        <v>0</v>
      </c>
      <c r="FP72" s="441">
        <f t="shared" si="1169"/>
        <v>0</v>
      </c>
      <c r="FQ72" s="267">
        <f t="shared" si="1169"/>
        <v>0</v>
      </c>
      <c r="FR72" s="9"/>
      <c r="FS72" s="9"/>
      <c r="FT72" s="9"/>
      <c r="FU72" s="9"/>
    </row>
    <row r="73" spans="1:177" s="16" customFormat="1" x14ac:dyDescent="0.2">
      <c r="A73" s="9"/>
      <c r="B73" s="133"/>
      <c r="FQ73" s="208"/>
      <c r="FR73" s="9"/>
      <c r="FS73" s="9"/>
      <c r="FT73" s="9"/>
      <c r="FU73" s="9"/>
    </row>
    <row r="74" spans="1:177" s="16" customFormat="1" x14ac:dyDescent="0.2">
      <c r="A74" s="9"/>
      <c r="B74" s="160" t="s">
        <v>3</v>
      </c>
      <c r="FQ74" s="208"/>
      <c r="FR74" s="9"/>
      <c r="FS74" s="9"/>
      <c r="FT74" s="9"/>
      <c r="FU74" s="9"/>
    </row>
    <row r="75" spans="1:177" s="16" customFormat="1" x14ac:dyDescent="0.2">
      <c r="A75" s="9"/>
      <c r="B75" s="199" t="str">
        <f>+'Summary&amp;Assumptions'!F37</f>
        <v>RUBS</v>
      </c>
      <c r="J75" s="95">
        <f>+AND(J$50&gt;0,J$50&lt;='Summary&amp;Assumptions'!$D$18+1)*(('Summary&amp;Assumptions'!$G37/12*J$56)*(1+'Summary&amp;Assumptions'!$H37)^(J$50-1))</f>
        <v>0</v>
      </c>
      <c r="K75" s="95">
        <f>+AND(K$50&gt;0,K$50&lt;='Summary&amp;Assumptions'!$D$18+1)*(('Summary&amp;Assumptions'!$G37/12*K$56)*(1+'Summary&amp;Assumptions'!$H37)^(K$50-1))</f>
        <v>0</v>
      </c>
      <c r="L75" s="95">
        <f>+AND(L$50&gt;0,L$50&lt;='Summary&amp;Assumptions'!$D$18+1)*(('Summary&amp;Assumptions'!$G37/12*L$56)*(1+'Summary&amp;Assumptions'!$H37)^(L$50-1))</f>
        <v>0</v>
      </c>
      <c r="M75" s="95">
        <f>+AND(M$50&gt;0,M$50&lt;='Summary&amp;Assumptions'!$D$18+1)*(('Summary&amp;Assumptions'!$G37/12*M$56)*(1+'Summary&amp;Assumptions'!$H37)^(M$50-1))</f>
        <v>0</v>
      </c>
      <c r="N75" s="95">
        <f>+AND(N$50&gt;0,N$50&lt;='Summary&amp;Assumptions'!$D$18+1)*(('Summary&amp;Assumptions'!$G37/12*N$56)*(1+'Summary&amp;Assumptions'!$H37)^(N$50-1))</f>
        <v>0</v>
      </c>
      <c r="O75" s="95">
        <f>+AND(O$50&gt;0,O$50&lt;='Summary&amp;Assumptions'!$D$18+1)*(('Summary&amp;Assumptions'!$G37/12*O$56)*(1+'Summary&amp;Assumptions'!$H37)^(O$50-1))</f>
        <v>0</v>
      </c>
      <c r="P75" s="95">
        <f>+AND(P$50&gt;0,P$50&lt;='Summary&amp;Assumptions'!$D$18+1)*(('Summary&amp;Assumptions'!$G37/12*P$56)*(1+'Summary&amp;Assumptions'!$H37)^(P$50-1))</f>
        <v>0</v>
      </c>
      <c r="Q75" s="95">
        <f>+AND(Q$50&gt;0,Q$50&lt;='Summary&amp;Assumptions'!$D$18+1)*(('Summary&amp;Assumptions'!$G37/12*Q$56)*(1+'Summary&amp;Assumptions'!$H37)^(Q$50-1))</f>
        <v>0</v>
      </c>
      <c r="R75" s="95">
        <f>+AND(R$50&gt;0,R$50&lt;='Summary&amp;Assumptions'!$D$18+1)*(('Summary&amp;Assumptions'!$G37/12*R$56)*(1+'Summary&amp;Assumptions'!$H37)^(R$50-1))</f>
        <v>0</v>
      </c>
      <c r="S75" s="95">
        <f>+AND(S$50&gt;0,S$50&lt;='Summary&amp;Assumptions'!$D$18+1)*(('Summary&amp;Assumptions'!$G37/12*S$56)*(1+'Summary&amp;Assumptions'!$H37)^(S$50-1))</f>
        <v>0</v>
      </c>
      <c r="T75" s="95">
        <f>+AND(T$50&gt;0,T$50&lt;='Summary&amp;Assumptions'!$D$18+1)*(('Summary&amp;Assumptions'!$G37/12*T$56)*(1+'Summary&amp;Assumptions'!$H37)^(T$50-1))</f>
        <v>8333.3333333333339</v>
      </c>
      <c r="U75" s="95">
        <f>+AND(U$50&gt;0,U$50&lt;='Summary&amp;Assumptions'!$D$18+1)*(('Summary&amp;Assumptions'!$G37/12*U$56)*(1+'Summary&amp;Assumptions'!$H37)^(U$50-1))</f>
        <v>9444.4444444444453</v>
      </c>
      <c r="V75" s="95">
        <f>+AND(V$50&gt;0,V$50&lt;='Summary&amp;Assumptions'!$D$18+1)*(('Summary&amp;Assumptions'!$G37/12*V$56)*(1+'Summary&amp;Assumptions'!$H37)^(V$50-1))</f>
        <v>10555.555555555557</v>
      </c>
      <c r="W75" s="95">
        <f>+AND(W$50&gt;0,W$50&lt;='Summary&amp;Assumptions'!$D$18+1)*(('Summary&amp;Assumptions'!$G37/12*W$56)*(1+'Summary&amp;Assumptions'!$H37)^(W$50-1))</f>
        <v>11666.666666666666</v>
      </c>
      <c r="X75" s="95">
        <f>+AND(X$50&gt;0,X$50&lt;='Summary&amp;Assumptions'!$D$18+1)*(('Summary&amp;Assumptions'!$G37/12*X$56)*(1+'Summary&amp;Assumptions'!$H37)^(X$50-1))</f>
        <v>12777.777777777779</v>
      </c>
      <c r="Y75" s="95">
        <f>+AND(Y$50&gt;0,Y$50&lt;='Summary&amp;Assumptions'!$D$18+1)*(('Summary&amp;Assumptions'!$G37/12*Y$56)*(1+'Summary&amp;Assumptions'!$H37)^(Y$50-1))</f>
        <v>13888.888888888891</v>
      </c>
      <c r="Z75" s="95">
        <f>+AND(Z$50&gt;0,Z$50&lt;='Summary&amp;Assumptions'!$D$18+1)*(('Summary&amp;Assumptions'!$G37/12*Z$56)*(1+'Summary&amp;Assumptions'!$H37)^(Z$50-1))</f>
        <v>15000.000000000002</v>
      </c>
      <c r="AA75" s="95">
        <f>+AND(AA$50&gt;0,AA$50&lt;='Summary&amp;Assumptions'!$D$18+1)*(('Summary&amp;Assumptions'!$G37/12*AA$56)*(1+'Summary&amp;Assumptions'!$H37)^(AA$50-1))</f>
        <v>16111.111111111113</v>
      </c>
      <c r="AB75" s="95">
        <f>+AND(AB$50&gt;0,AB$50&lt;='Summary&amp;Assumptions'!$D$18+1)*(('Summary&amp;Assumptions'!$G37/12*AB$56)*(1+'Summary&amp;Assumptions'!$H37)^(AB$50-1))</f>
        <v>16666.666666666668</v>
      </c>
      <c r="AC75" s="95">
        <f>+AND(AC$50&gt;0,AC$50&lt;='Summary&amp;Assumptions'!$D$18+1)*(('Summary&amp;Assumptions'!$G37/12*AC$56)*(1+'Summary&amp;Assumptions'!$H37)^(AC$50-1))</f>
        <v>16666.666666666668</v>
      </c>
      <c r="AD75" s="95">
        <f>+AND(AD$50&gt;0,AD$50&lt;='Summary&amp;Assumptions'!$D$18+1)*(('Summary&amp;Assumptions'!$G37/12*AD$56)*(1+'Summary&amp;Assumptions'!$H37)^(AD$50-1))</f>
        <v>16666.666666666668</v>
      </c>
      <c r="AE75" s="95">
        <f>+AND(AE$50&gt;0,AE$50&lt;='Summary&amp;Assumptions'!$D$18+1)*(('Summary&amp;Assumptions'!$G37/12*AE$56)*(1+'Summary&amp;Assumptions'!$H37)^(AE$50-1))</f>
        <v>16666.666666666668</v>
      </c>
      <c r="AF75" s="95">
        <f>+AND(AF$50&gt;0,AF$50&lt;='Summary&amp;Assumptions'!$D$18+1)*(('Summary&amp;Assumptions'!$G37/12*AF$56)*(1+'Summary&amp;Assumptions'!$H37)^(AF$50-1))</f>
        <v>17166.666666666668</v>
      </c>
      <c r="AG75" s="95">
        <f>+AND(AG$50&gt;0,AG$50&lt;='Summary&amp;Assumptions'!$D$18+1)*(('Summary&amp;Assumptions'!$G37/12*AG$56)*(1+'Summary&amp;Assumptions'!$H37)^(AG$50-1))</f>
        <v>17166.666666666668</v>
      </c>
      <c r="AH75" s="95">
        <f>+AND(AH$50&gt;0,AH$50&lt;='Summary&amp;Assumptions'!$D$18+1)*(('Summary&amp;Assumptions'!$G37/12*AH$56)*(1+'Summary&amp;Assumptions'!$H37)^(AH$50-1))</f>
        <v>17166.666666666668</v>
      </c>
      <c r="AI75" s="95">
        <f>+AND(AI$50&gt;0,AI$50&lt;='Summary&amp;Assumptions'!$D$18+1)*(('Summary&amp;Assumptions'!$G37/12*AI$56)*(1+'Summary&amp;Assumptions'!$H37)^(AI$50-1))</f>
        <v>17166.666666666668</v>
      </c>
      <c r="AJ75" s="95">
        <f>+AND(AJ$50&gt;0,AJ$50&lt;='Summary&amp;Assumptions'!$D$18+1)*(('Summary&amp;Assumptions'!$G37/12*AJ$56)*(1+'Summary&amp;Assumptions'!$H37)^(AJ$50-1))</f>
        <v>17166.666666666668</v>
      </c>
      <c r="AK75" s="95">
        <f>+AND(AK$50&gt;0,AK$50&lt;='Summary&amp;Assumptions'!$D$18+1)*(('Summary&amp;Assumptions'!$G37/12*AK$56)*(1+'Summary&amp;Assumptions'!$H37)^(AK$50-1))</f>
        <v>17166.666666666668</v>
      </c>
      <c r="AL75" s="95">
        <f>+AND(AL$50&gt;0,AL$50&lt;='Summary&amp;Assumptions'!$D$18+1)*(('Summary&amp;Assumptions'!$G37/12*AL$56)*(1+'Summary&amp;Assumptions'!$H37)^(AL$50-1))</f>
        <v>17166.666666666668</v>
      </c>
      <c r="AM75" s="95">
        <f>+AND(AM$50&gt;0,AM$50&lt;='Summary&amp;Assumptions'!$D$18+1)*(('Summary&amp;Assumptions'!$G37/12*AM$56)*(1+'Summary&amp;Assumptions'!$H37)^(AM$50-1))</f>
        <v>17166.666666666668</v>
      </c>
      <c r="AN75" s="95">
        <f>+AND(AN$50&gt;0,AN$50&lt;='Summary&amp;Assumptions'!$D$18+1)*(('Summary&amp;Assumptions'!$G37/12*AN$56)*(1+'Summary&amp;Assumptions'!$H37)^(AN$50-1))</f>
        <v>17166.666666666668</v>
      </c>
      <c r="AO75" s="95">
        <f>+AND(AO$50&gt;0,AO$50&lt;='Summary&amp;Assumptions'!$D$18+1)*(('Summary&amp;Assumptions'!$G37/12*AO$56)*(1+'Summary&amp;Assumptions'!$H37)^(AO$50-1))</f>
        <v>17166.666666666668</v>
      </c>
      <c r="AP75" s="95">
        <f>+AND(AP$50&gt;0,AP$50&lt;='Summary&amp;Assumptions'!$D$18+1)*(('Summary&amp;Assumptions'!$G37/12*AP$56)*(1+'Summary&amp;Assumptions'!$H37)^(AP$50-1))</f>
        <v>17166.666666666668</v>
      </c>
      <c r="AQ75" s="95">
        <f>+AND(AQ$50&gt;0,AQ$50&lt;='Summary&amp;Assumptions'!$D$18+1)*(('Summary&amp;Assumptions'!$G37/12*AQ$56)*(1+'Summary&amp;Assumptions'!$H37)^(AQ$50-1))</f>
        <v>17166.666666666668</v>
      </c>
      <c r="AR75" s="95">
        <f>+AND(AR$50&gt;0,AR$50&lt;='Summary&amp;Assumptions'!$D$18+1)*(('Summary&amp;Assumptions'!$G37/12*AR$56)*(1+'Summary&amp;Assumptions'!$H37)^(AR$50-1))</f>
        <v>17681.666666666668</v>
      </c>
      <c r="AS75" s="95">
        <f>+AND(AS$50&gt;0,AS$50&lt;='Summary&amp;Assumptions'!$D$18+1)*(('Summary&amp;Assumptions'!$G37/12*AS$56)*(1+'Summary&amp;Assumptions'!$H37)^(AS$50-1))</f>
        <v>17681.666666666668</v>
      </c>
      <c r="AT75" s="95">
        <f>+AND(AT$50&gt;0,AT$50&lt;='Summary&amp;Assumptions'!$D$18+1)*(('Summary&amp;Assumptions'!$G37/12*AT$56)*(1+'Summary&amp;Assumptions'!$H37)^(AT$50-1))</f>
        <v>17681.666666666668</v>
      </c>
      <c r="AU75" s="95">
        <f>+AND(AU$50&gt;0,AU$50&lt;='Summary&amp;Assumptions'!$D$18+1)*(('Summary&amp;Assumptions'!$G37/12*AU$56)*(1+'Summary&amp;Assumptions'!$H37)^(AU$50-1))</f>
        <v>17681.666666666668</v>
      </c>
      <c r="AV75" s="95">
        <f>+AND(AV$50&gt;0,AV$50&lt;='Summary&amp;Assumptions'!$D$18+1)*(('Summary&amp;Assumptions'!$G37/12*AV$56)*(1+'Summary&amp;Assumptions'!$H37)^(AV$50-1))</f>
        <v>17681.666666666668</v>
      </c>
      <c r="AW75" s="95">
        <f>+AND(AW$50&gt;0,AW$50&lt;='Summary&amp;Assumptions'!$D$18+1)*(('Summary&amp;Assumptions'!$G37/12*AW$56)*(1+'Summary&amp;Assumptions'!$H37)^(AW$50-1))</f>
        <v>17681.666666666668</v>
      </c>
      <c r="AX75" s="95">
        <f>+AND(AX$50&gt;0,AX$50&lt;='Summary&amp;Assumptions'!$D$18+1)*(('Summary&amp;Assumptions'!$G37/12*AX$56)*(1+'Summary&amp;Assumptions'!$H37)^(AX$50-1))</f>
        <v>17681.666666666668</v>
      </c>
      <c r="AY75" s="95">
        <f>+AND(AY$50&gt;0,AY$50&lt;='Summary&amp;Assumptions'!$D$18+1)*(('Summary&amp;Assumptions'!$G37/12*AY$56)*(1+'Summary&amp;Assumptions'!$H37)^(AY$50-1))</f>
        <v>17681.666666666668</v>
      </c>
      <c r="AZ75" s="95">
        <f>+AND(AZ$50&gt;0,AZ$50&lt;='Summary&amp;Assumptions'!$D$18+1)*(('Summary&amp;Assumptions'!$G37/12*AZ$56)*(1+'Summary&amp;Assumptions'!$H37)^(AZ$50-1))</f>
        <v>17681.666666666668</v>
      </c>
      <c r="BA75" s="95">
        <f>+AND(BA$50&gt;0,BA$50&lt;='Summary&amp;Assumptions'!$D$18+1)*(('Summary&amp;Assumptions'!$G37/12*BA$56)*(1+'Summary&amp;Assumptions'!$H37)^(BA$50-1))</f>
        <v>17681.666666666668</v>
      </c>
      <c r="BB75" s="95">
        <f>+AND(BB$50&gt;0,BB$50&lt;='Summary&amp;Assumptions'!$D$18+1)*(('Summary&amp;Assumptions'!$G37/12*BB$56)*(1+'Summary&amp;Assumptions'!$H37)^(BB$50-1))</f>
        <v>17681.666666666668</v>
      </c>
      <c r="BC75" s="95">
        <f>+AND(BC$50&gt;0,BC$50&lt;='Summary&amp;Assumptions'!$D$18+1)*(('Summary&amp;Assumptions'!$G37/12*BC$56)*(1+'Summary&amp;Assumptions'!$H37)^(BC$50-1))</f>
        <v>17681.666666666668</v>
      </c>
      <c r="BD75" s="95">
        <f>+AND(BD$50&gt;0,BD$50&lt;='Summary&amp;Assumptions'!$D$18+1)*(('Summary&amp;Assumptions'!$G37/12*BD$56)*(1+'Summary&amp;Assumptions'!$H37)^(BD$50-1))</f>
        <v>18212.116666666669</v>
      </c>
      <c r="BE75" s="95">
        <f>+AND(BE$50&gt;0,BE$50&lt;='Summary&amp;Assumptions'!$D$18+1)*(('Summary&amp;Assumptions'!$G37/12*BE$56)*(1+'Summary&amp;Assumptions'!$H37)^(BE$50-1))</f>
        <v>18212.116666666669</v>
      </c>
      <c r="BF75" s="95">
        <f>+AND(BF$50&gt;0,BF$50&lt;='Summary&amp;Assumptions'!$D$18+1)*(('Summary&amp;Assumptions'!$G37/12*BF$56)*(1+'Summary&amp;Assumptions'!$H37)^(BF$50-1))</f>
        <v>18212.116666666669</v>
      </c>
      <c r="BG75" s="95">
        <f>+AND(BG$50&gt;0,BG$50&lt;='Summary&amp;Assumptions'!$D$18+1)*(('Summary&amp;Assumptions'!$G37/12*BG$56)*(1+'Summary&amp;Assumptions'!$H37)^(BG$50-1))</f>
        <v>18212.116666666669</v>
      </c>
      <c r="BH75" s="95">
        <f>+AND(BH$50&gt;0,BH$50&lt;='Summary&amp;Assumptions'!$D$18+1)*(('Summary&amp;Assumptions'!$G37/12*BH$56)*(1+'Summary&amp;Assumptions'!$H37)^(BH$50-1))</f>
        <v>18212.116666666669</v>
      </c>
      <c r="BI75" s="95">
        <f>+AND(BI$50&gt;0,BI$50&lt;='Summary&amp;Assumptions'!$D$18+1)*(('Summary&amp;Assumptions'!$G37/12*BI$56)*(1+'Summary&amp;Assumptions'!$H37)^(BI$50-1))</f>
        <v>18212.116666666669</v>
      </c>
      <c r="BJ75" s="95">
        <f>+AND(BJ$50&gt;0,BJ$50&lt;='Summary&amp;Assumptions'!$D$18+1)*(('Summary&amp;Assumptions'!$G37/12*BJ$56)*(1+'Summary&amp;Assumptions'!$H37)^(BJ$50-1))</f>
        <v>18212.116666666669</v>
      </c>
      <c r="BK75" s="95">
        <f>+AND(BK$50&gt;0,BK$50&lt;='Summary&amp;Assumptions'!$D$18+1)*(('Summary&amp;Assumptions'!$G37/12*BK$56)*(1+'Summary&amp;Assumptions'!$H37)^(BK$50-1))</f>
        <v>18212.116666666669</v>
      </c>
      <c r="BL75" s="95">
        <f>+AND(BL$50&gt;0,BL$50&lt;='Summary&amp;Assumptions'!$D$18+1)*(('Summary&amp;Assumptions'!$G37/12*BL$56)*(1+'Summary&amp;Assumptions'!$H37)^(BL$50-1))</f>
        <v>18212.116666666669</v>
      </c>
      <c r="BM75" s="95">
        <f>+AND(BM$50&gt;0,BM$50&lt;='Summary&amp;Assumptions'!$D$18+1)*(('Summary&amp;Assumptions'!$G37/12*BM$56)*(1+'Summary&amp;Assumptions'!$H37)^(BM$50-1))</f>
        <v>18212.116666666669</v>
      </c>
      <c r="BN75" s="95">
        <f>+AND(BN$50&gt;0,BN$50&lt;='Summary&amp;Assumptions'!$D$18+1)*(('Summary&amp;Assumptions'!$G37/12*BN$56)*(1+'Summary&amp;Assumptions'!$H37)^(BN$50-1))</f>
        <v>18212.116666666669</v>
      </c>
      <c r="BO75" s="95">
        <f>+AND(BO$50&gt;0,BO$50&lt;='Summary&amp;Assumptions'!$D$18+1)*(('Summary&amp;Assumptions'!$G37/12*BO$56)*(1+'Summary&amp;Assumptions'!$H37)^(BO$50-1))</f>
        <v>18212.116666666669</v>
      </c>
      <c r="BP75" s="95">
        <f>+AND(BP$50&gt;0,BP$50&lt;='Summary&amp;Assumptions'!$D$18+1)*(('Summary&amp;Assumptions'!$G37/12*BP$56)*(1+'Summary&amp;Assumptions'!$H37)^(BP$50-1))</f>
        <v>18758.480166666668</v>
      </c>
      <c r="BQ75" s="95">
        <f>+AND(BQ$50&gt;0,BQ$50&lt;='Summary&amp;Assumptions'!$D$18+1)*(('Summary&amp;Assumptions'!$G37/12*BQ$56)*(1+'Summary&amp;Assumptions'!$H37)^(BQ$50-1))</f>
        <v>18758.480166666668</v>
      </c>
      <c r="BR75" s="95">
        <f>+AND(BR$50&gt;0,BR$50&lt;='Summary&amp;Assumptions'!$D$18+1)*(('Summary&amp;Assumptions'!$G37/12*BR$56)*(1+'Summary&amp;Assumptions'!$H37)^(BR$50-1))</f>
        <v>18758.480166666668</v>
      </c>
      <c r="BS75" s="95">
        <f>+AND(BS$50&gt;0,BS$50&lt;='Summary&amp;Assumptions'!$D$18+1)*(('Summary&amp;Assumptions'!$G37/12*BS$56)*(1+'Summary&amp;Assumptions'!$H37)^(BS$50-1))</f>
        <v>18758.480166666668</v>
      </c>
      <c r="BT75" s="95">
        <f>+AND(BT$50&gt;0,BT$50&lt;='Summary&amp;Assumptions'!$D$18+1)*(('Summary&amp;Assumptions'!$G37/12*BT$56)*(1+'Summary&amp;Assumptions'!$H37)^(BT$50-1))</f>
        <v>18758.480166666668</v>
      </c>
      <c r="BU75" s="95">
        <f>+AND(BU$50&gt;0,BU$50&lt;='Summary&amp;Assumptions'!$D$18+1)*(('Summary&amp;Assumptions'!$G37/12*BU$56)*(1+'Summary&amp;Assumptions'!$H37)^(BU$50-1))</f>
        <v>18758.480166666668</v>
      </c>
      <c r="BV75" s="95">
        <f>+AND(BV$50&gt;0,BV$50&lt;='Summary&amp;Assumptions'!$D$18+1)*(('Summary&amp;Assumptions'!$G37/12*BV$56)*(1+'Summary&amp;Assumptions'!$H37)^(BV$50-1))</f>
        <v>18758.480166666668</v>
      </c>
      <c r="BW75" s="95">
        <f>+AND(BW$50&gt;0,BW$50&lt;='Summary&amp;Assumptions'!$D$18+1)*(('Summary&amp;Assumptions'!$G37/12*BW$56)*(1+'Summary&amp;Assumptions'!$H37)^(BW$50-1))</f>
        <v>18758.480166666668</v>
      </c>
      <c r="BX75" s="95">
        <f>+AND(BX$50&gt;0,BX$50&lt;='Summary&amp;Assumptions'!$D$18+1)*(('Summary&amp;Assumptions'!$G37/12*BX$56)*(1+'Summary&amp;Assumptions'!$H37)^(BX$50-1))</f>
        <v>18758.480166666668</v>
      </c>
      <c r="BY75" s="95">
        <f>+AND(BY$50&gt;0,BY$50&lt;='Summary&amp;Assumptions'!$D$18+1)*(('Summary&amp;Assumptions'!$G37/12*BY$56)*(1+'Summary&amp;Assumptions'!$H37)^(BY$50-1))</f>
        <v>18758.480166666668</v>
      </c>
      <c r="BZ75" s="95">
        <f>+AND(BZ$50&gt;0,BZ$50&lt;='Summary&amp;Assumptions'!$D$18+1)*(('Summary&amp;Assumptions'!$G37/12*BZ$56)*(1+'Summary&amp;Assumptions'!$H37)^(BZ$50-1))</f>
        <v>18758.480166666668</v>
      </c>
      <c r="CA75" s="95">
        <f>+AND(CA$50&gt;0,CA$50&lt;='Summary&amp;Assumptions'!$D$18+1)*(('Summary&amp;Assumptions'!$G37/12*CA$56)*(1+'Summary&amp;Assumptions'!$H37)^(CA$50-1))</f>
        <v>18758.480166666668</v>
      </c>
      <c r="CB75" s="95">
        <f>+AND(CB$50&gt;0,CB$50&lt;='Summary&amp;Assumptions'!$D$18+1)*(('Summary&amp;Assumptions'!$G37/12*CB$56)*(1+'Summary&amp;Assumptions'!$H37)^(CB$50-1))</f>
        <v>19321.234571666664</v>
      </c>
      <c r="CC75" s="95">
        <f>+AND(CC$50&gt;0,CC$50&lt;='Summary&amp;Assumptions'!$D$18+1)*(('Summary&amp;Assumptions'!$G37/12*CC$56)*(1+'Summary&amp;Assumptions'!$H37)^(CC$50-1))</f>
        <v>19321.234571666664</v>
      </c>
      <c r="CD75" s="95">
        <f>+AND(CD$50&gt;0,CD$50&lt;='Summary&amp;Assumptions'!$D$18+1)*(('Summary&amp;Assumptions'!$G37/12*CD$56)*(1+'Summary&amp;Assumptions'!$H37)^(CD$50-1))</f>
        <v>19321.234571666664</v>
      </c>
      <c r="CE75" s="95">
        <f>+AND(CE$50&gt;0,CE$50&lt;='Summary&amp;Assumptions'!$D$18+1)*(('Summary&amp;Assumptions'!$G37/12*CE$56)*(1+'Summary&amp;Assumptions'!$H37)^(CE$50-1))</f>
        <v>19321.234571666664</v>
      </c>
      <c r="CF75" s="95">
        <f>+AND(CF$50&gt;0,CF$50&lt;='Summary&amp;Assumptions'!$D$18+1)*(('Summary&amp;Assumptions'!$G37/12*CF$56)*(1+'Summary&amp;Assumptions'!$H37)^(CF$50-1))</f>
        <v>19321.234571666664</v>
      </c>
      <c r="CG75" s="95">
        <f>+AND(CG$50&gt;0,CG$50&lt;='Summary&amp;Assumptions'!$D$18+1)*(('Summary&amp;Assumptions'!$G37/12*CG$56)*(1+'Summary&amp;Assumptions'!$H37)^(CG$50-1))</f>
        <v>19321.234571666664</v>
      </c>
      <c r="CH75" s="95">
        <f>+AND(CH$50&gt;0,CH$50&lt;='Summary&amp;Assumptions'!$D$18+1)*(('Summary&amp;Assumptions'!$G37/12*CH$56)*(1+'Summary&amp;Assumptions'!$H37)^(CH$50-1))</f>
        <v>19321.234571666664</v>
      </c>
      <c r="CI75" s="95">
        <f>+AND(CI$50&gt;0,CI$50&lt;='Summary&amp;Assumptions'!$D$18+1)*(('Summary&amp;Assumptions'!$G37/12*CI$56)*(1+'Summary&amp;Assumptions'!$H37)^(CI$50-1))</f>
        <v>19321.234571666664</v>
      </c>
      <c r="CJ75" s="95">
        <f>+AND(CJ$50&gt;0,CJ$50&lt;='Summary&amp;Assumptions'!$D$18+1)*(('Summary&amp;Assumptions'!$G37/12*CJ$56)*(1+'Summary&amp;Assumptions'!$H37)^(CJ$50-1))</f>
        <v>19321.234571666664</v>
      </c>
      <c r="CK75" s="95">
        <f>+AND(CK$50&gt;0,CK$50&lt;='Summary&amp;Assumptions'!$D$18+1)*(('Summary&amp;Assumptions'!$G37/12*CK$56)*(1+'Summary&amp;Assumptions'!$H37)^(CK$50-1))</f>
        <v>19321.234571666664</v>
      </c>
      <c r="CL75" s="95">
        <f>+AND(CL$50&gt;0,CL$50&lt;='Summary&amp;Assumptions'!$D$18+1)*(('Summary&amp;Assumptions'!$G37/12*CL$56)*(1+'Summary&amp;Assumptions'!$H37)^(CL$50-1))</f>
        <v>19321.234571666664</v>
      </c>
      <c r="CM75" s="95">
        <f>+AND(CM$50&gt;0,CM$50&lt;='Summary&amp;Assumptions'!$D$18+1)*(('Summary&amp;Assumptions'!$G37/12*CM$56)*(1+'Summary&amp;Assumptions'!$H37)^(CM$50-1))</f>
        <v>19321.234571666664</v>
      </c>
      <c r="CN75" s="95">
        <f>+AND(CN$50&gt;0,CN$50&lt;='Summary&amp;Assumptions'!$D$18+1)*(('Summary&amp;Assumptions'!$G37/12*CN$56)*(1+'Summary&amp;Assumptions'!$H37)^(CN$50-1))</f>
        <v>19900.871608816666</v>
      </c>
      <c r="CO75" s="95">
        <f>+AND(CO$50&gt;0,CO$50&lt;='Summary&amp;Assumptions'!$D$18+1)*(('Summary&amp;Assumptions'!$G37/12*CO$56)*(1+'Summary&amp;Assumptions'!$H37)^(CO$50-1))</f>
        <v>19900.871608816666</v>
      </c>
      <c r="CP75" s="95">
        <f>+AND(CP$50&gt;0,CP$50&lt;='Summary&amp;Assumptions'!$D$18+1)*(('Summary&amp;Assumptions'!$G37/12*CP$56)*(1+'Summary&amp;Assumptions'!$H37)^(CP$50-1))</f>
        <v>19900.871608816666</v>
      </c>
      <c r="CQ75" s="95">
        <f>+AND(CQ$50&gt;0,CQ$50&lt;='Summary&amp;Assumptions'!$D$18+1)*(('Summary&amp;Assumptions'!$G37/12*CQ$56)*(1+'Summary&amp;Assumptions'!$H37)^(CQ$50-1))</f>
        <v>19900.871608816666</v>
      </c>
      <c r="CR75" s="95">
        <f>+AND(CR$50&gt;0,CR$50&lt;='Summary&amp;Assumptions'!$D$18+1)*(('Summary&amp;Assumptions'!$G37/12*CR$56)*(1+'Summary&amp;Assumptions'!$H37)^(CR$50-1))</f>
        <v>19900.871608816666</v>
      </c>
      <c r="CS75" s="95">
        <f>+AND(CS$50&gt;0,CS$50&lt;='Summary&amp;Assumptions'!$D$18+1)*(('Summary&amp;Assumptions'!$G37/12*CS$56)*(1+'Summary&amp;Assumptions'!$H37)^(CS$50-1))</f>
        <v>19900.871608816666</v>
      </c>
      <c r="CT75" s="95">
        <f>+AND(CT$50&gt;0,CT$50&lt;='Summary&amp;Assumptions'!$D$18+1)*(('Summary&amp;Assumptions'!$G37/12*CT$56)*(1+'Summary&amp;Assumptions'!$H37)^(CT$50-1))</f>
        <v>19900.871608816666</v>
      </c>
      <c r="CU75" s="95">
        <f>+AND(CU$50&gt;0,CU$50&lt;='Summary&amp;Assumptions'!$D$18+1)*(('Summary&amp;Assumptions'!$G37/12*CU$56)*(1+'Summary&amp;Assumptions'!$H37)^(CU$50-1))</f>
        <v>19900.871608816666</v>
      </c>
      <c r="CV75" s="95">
        <f>+AND(CV$50&gt;0,CV$50&lt;='Summary&amp;Assumptions'!$D$18+1)*(('Summary&amp;Assumptions'!$G37/12*CV$56)*(1+'Summary&amp;Assumptions'!$H37)^(CV$50-1))</f>
        <v>19900.871608816666</v>
      </c>
      <c r="CW75" s="95">
        <f>+AND(CW$50&gt;0,CW$50&lt;='Summary&amp;Assumptions'!$D$18+1)*(('Summary&amp;Assumptions'!$G37/12*CW$56)*(1+'Summary&amp;Assumptions'!$H37)^(CW$50-1))</f>
        <v>19900.871608816666</v>
      </c>
      <c r="CX75" s="95">
        <f>+AND(CX$50&gt;0,CX$50&lt;='Summary&amp;Assumptions'!$D$18+1)*(('Summary&amp;Assumptions'!$G37/12*CX$56)*(1+'Summary&amp;Assumptions'!$H37)^(CX$50-1))</f>
        <v>19900.871608816666</v>
      </c>
      <c r="CY75" s="95">
        <f>+AND(CY$50&gt;0,CY$50&lt;='Summary&amp;Assumptions'!$D$18+1)*(('Summary&amp;Assumptions'!$G37/12*CY$56)*(1+'Summary&amp;Assumptions'!$H37)^(CY$50-1))</f>
        <v>19900.871608816666</v>
      </c>
      <c r="CZ75" s="95">
        <f>+AND(CZ$50&gt;0,CZ$50&lt;='Summary&amp;Assumptions'!$D$18+1)*(('Summary&amp;Assumptions'!$G37/12*CZ$56)*(1+'Summary&amp;Assumptions'!$H37)^(CZ$50-1))</f>
        <v>20497.897757081169</v>
      </c>
      <c r="DA75" s="95">
        <f>+AND(DA$50&gt;0,DA$50&lt;='Summary&amp;Assumptions'!$D$18+1)*(('Summary&amp;Assumptions'!$G37/12*DA$56)*(1+'Summary&amp;Assumptions'!$H37)^(DA$50-1))</f>
        <v>20497.897757081169</v>
      </c>
      <c r="DB75" s="95">
        <f>+AND(DB$50&gt;0,DB$50&lt;='Summary&amp;Assumptions'!$D$18+1)*(('Summary&amp;Assumptions'!$G37/12*DB$56)*(1+'Summary&amp;Assumptions'!$H37)^(DB$50-1))</f>
        <v>20497.897757081169</v>
      </c>
      <c r="DC75" s="95">
        <f>+AND(DC$50&gt;0,DC$50&lt;='Summary&amp;Assumptions'!$D$18+1)*(('Summary&amp;Assumptions'!$G37/12*DC$56)*(1+'Summary&amp;Assumptions'!$H37)^(DC$50-1))</f>
        <v>20497.897757081169</v>
      </c>
      <c r="DD75" s="95">
        <f>+AND(DD$50&gt;0,DD$50&lt;='Summary&amp;Assumptions'!$D$18+1)*(('Summary&amp;Assumptions'!$G37/12*DD$56)*(1+'Summary&amp;Assumptions'!$H37)^(DD$50-1))</f>
        <v>20497.897757081169</v>
      </c>
      <c r="DE75" s="95">
        <f>+AND(DE$50&gt;0,DE$50&lt;='Summary&amp;Assumptions'!$D$18+1)*(('Summary&amp;Assumptions'!$G37/12*DE$56)*(1+'Summary&amp;Assumptions'!$H37)^(DE$50-1))</f>
        <v>20497.897757081169</v>
      </c>
      <c r="DF75" s="95">
        <f>+AND(DF$50&gt;0,DF$50&lt;='Summary&amp;Assumptions'!$D$18+1)*(('Summary&amp;Assumptions'!$G37/12*DF$56)*(1+'Summary&amp;Assumptions'!$H37)^(DF$50-1))</f>
        <v>20497.897757081169</v>
      </c>
      <c r="DG75" s="95">
        <f>+AND(DG$50&gt;0,DG$50&lt;='Summary&amp;Assumptions'!$D$18+1)*(('Summary&amp;Assumptions'!$G37/12*DG$56)*(1+'Summary&amp;Assumptions'!$H37)^(DG$50-1))</f>
        <v>20497.897757081169</v>
      </c>
      <c r="DH75" s="95">
        <f>+AND(DH$50&gt;0,DH$50&lt;='Summary&amp;Assumptions'!$D$18+1)*(('Summary&amp;Assumptions'!$G37/12*DH$56)*(1+'Summary&amp;Assumptions'!$H37)^(DH$50-1))</f>
        <v>20497.897757081169</v>
      </c>
      <c r="DI75" s="95">
        <f>+AND(DI$50&gt;0,DI$50&lt;='Summary&amp;Assumptions'!$D$18+1)*(('Summary&amp;Assumptions'!$G37/12*DI$56)*(1+'Summary&amp;Assumptions'!$H37)^(DI$50-1))</f>
        <v>20497.897757081169</v>
      </c>
      <c r="DJ75" s="95">
        <f>+AND(DJ$50&gt;0,DJ$50&lt;='Summary&amp;Assumptions'!$D$18+1)*(('Summary&amp;Assumptions'!$G37/12*DJ$56)*(1+'Summary&amp;Assumptions'!$H37)^(DJ$50-1))</f>
        <v>20497.897757081169</v>
      </c>
      <c r="DK75" s="95">
        <f>+AND(DK$50&gt;0,DK$50&lt;='Summary&amp;Assumptions'!$D$18+1)*(('Summary&amp;Assumptions'!$G37/12*DK$56)*(1+'Summary&amp;Assumptions'!$H37)^(DK$50-1))</f>
        <v>20497.897757081169</v>
      </c>
      <c r="DL75" s="95">
        <f>+AND(DL$50&gt;0,DL$50&lt;='Summary&amp;Assumptions'!$D$18+1)*(('Summary&amp;Assumptions'!$G37/12*DL$56)*(1+'Summary&amp;Assumptions'!$H37)^(DL$50-1))</f>
        <v>21112.834689793599</v>
      </c>
      <c r="DM75" s="95">
        <f>+AND(DM$50&gt;0,DM$50&lt;='Summary&amp;Assumptions'!$D$18+1)*(('Summary&amp;Assumptions'!$G37/12*DM$56)*(1+'Summary&amp;Assumptions'!$H37)^(DM$50-1))</f>
        <v>21112.834689793599</v>
      </c>
      <c r="DN75" s="95">
        <f>+AND(DN$50&gt;0,DN$50&lt;='Summary&amp;Assumptions'!$D$18+1)*(('Summary&amp;Assumptions'!$G37/12*DN$56)*(1+'Summary&amp;Assumptions'!$H37)^(DN$50-1))</f>
        <v>21112.834689793599</v>
      </c>
      <c r="DO75" s="95">
        <f>+AND(DO$50&gt;0,DO$50&lt;='Summary&amp;Assumptions'!$D$18+1)*(('Summary&amp;Assumptions'!$G37/12*DO$56)*(1+'Summary&amp;Assumptions'!$H37)^(DO$50-1))</f>
        <v>21112.834689793599</v>
      </c>
      <c r="DP75" s="95">
        <f>+AND(DP$50&gt;0,DP$50&lt;='Summary&amp;Assumptions'!$D$18+1)*(('Summary&amp;Assumptions'!$G37/12*DP$56)*(1+'Summary&amp;Assumptions'!$H37)^(DP$50-1))</f>
        <v>21112.834689793599</v>
      </c>
      <c r="DQ75" s="95">
        <f>+AND(DQ$50&gt;0,DQ$50&lt;='Summary&amp;Assumptions'!$D$18+1)*(('Summary&amp;Assumptions'!$G37/12*DQ$56)*(1+'Summary&amp;Assumptions'!$H37)^(DQ$50-1))</f>
        <v>21112.834689793599</v>
      </c>
      <c r="DR75" s="95">
        <f>+AND(DR$50&gt;0,DR$50&lt;='Summary&amp;Assumptions'!$D$18+1)*(('Summary&amp;Assumptions'!$G37/12*DR$56)*(1+'Summary&amp;Assumptions'!$H37)^(DR$50-1))</f>
        <v>21112.834689793599</v>
      </c>
      <c r="DS75" s="95">
        <f>+AND(DS$50&gt;0,DS$50&lt;='Summary&amp;Assumptions'!$D$18+1)*(('Summary&amp;Assumptions'!$G37/12*DS$56)*(1+'Summary&amp;Assumptions'!$H37)^(DS$50-1))</f>
        <v>21112.834689793599</v>
      </c>
      <c r="DT75" s="95">
        <f>+AND(DT$50&gt;0,DT$50&lt;='Summary&amp;Assumptions'!$D$18+1)*(('Summary&amp;Assumptions'!$G37/12*DT$56)*(1+'Summary&amp;Assumptions'!$H37)^(DT$50-1))</f>
        <v>21112.834689793599</v>
      </c>
      <c r="DU75" s="95">
        <f>+AND(DU$50&gt;0,DU$50&lt;='Summary&amp;Assumptions'!$D$18+1)*(('Summary&amp;Assumptions'!$G37/12*DU$56)*(1+'Summary&amp;Assumptions'!$H37)^(DU$50-1))</f>
        <v>21112.834689793599</v>
      </c>
      <c r="DV75" s="95">
        <f>+AND(DV$50&gt;0,DV$50&lt;='Summary&amp;Assumptions'!$D$18+1)*(('Summary&amp;Assumptions'!$G37/12*DV$56)*(1+'Summary&amp;Assumptions'!$H37)^(DV$50-1))</f>
        <v>21112.834689793599</v>
      </c>
      <c r="DW75" s="95">
        <f>+AND(DW$50&gt;0,DW$50&lt;='Summary&amp;Assumptions'!$D$18+1)*(('Summary&amp;Assumptions'!$G37/12*DW$56)*(1+'Summary&amp;Assumptions'!$H37)^(DW$50-1))</f>
        <v>21112.834689793599</v>
      </c>
      <c r="DX75" s="95">
        <f>+AND(DX$50&gt;0,DX$50&lt;='Summary&amp;Assumptions'!$D$18+1)*(('Summary&amp;Assumptions'!$G37/12*DX$56)*(1+'Summary&amp;Assumptions'!$H37)^(DX$50-1))</f>
        <v>21746.21973048741</v>
      </c>
      <c r="DY75" s="95">
        <f>+AND(DY$50&gt;0,DY$50&lt;='Summary&amp;Assumptions'!$D$18+1)*(('Summary&amp;Assumptions'!$G37/12*DY$56)*(1+'Summary&amp;Assumptions'!$H37)^(DY$50-1))</f>
        <v>21746.21973048741</v>
      </c>
      <c r="DZ75" s="95">
        <f>+AND(DZ$50&gt;0,DZ$50&lt;='Summary&amp;Assumptions'!$D$18+1)*(('Summary&amp;Assumptions'!$G37/12*DZ$56)*(1+'Summary&amp;Assumptions'!$H37)^(DZ$50-1))</f>
        <v>21746.21973048741</v>
      </c>
      <c r="EA75" s="95">
        <f>+AND(EA$50&gt;0,EA$50&lt;='Summary&amp;Assumptions'!$D$18+1)*(('Summary&amp;Assumptions'!$G37/12*EA$56)*(1+'Summary&amp;Assumptions'!$H37)^(EA$50-1))</f>
        <v>21746.21973048741</v>
      </c>
      <c r="EB75" s="95">
        <f>+AND(EB$50&gt;0,EB$50&lt;='Summary&amp;Assumptions'!$D$18+1)*(('Summary&amp;Assumptions'!$G37/12*EB$56)*(1+'Summary&amp;Assumptions'!$H37)^(EB$50-1))</f>
        <v>21746.21973048741</v>
      </c>
      <c r="EC75" s="95">
        <f>+AND(EC$50&gt;0,EC$50&lt;='Summary&amp;Assumptions'!$D$18+1)*(('Summary&amp;Assumptions'!$G37/12*EC$56)*(1+'Summary&amp;Assumptions'!$H37)^(EC$50-1))</f>
        <v>21746.21973048741</v>
      </c>
      <c r="ED75" s="95">
        <f>+AND(ED$50&gt;0,ED$50&lt;='Summary&amp;Assumptions'!$D$18+1)*(('Summary&amp;Assumptions'!$G37/12*ED$56)*(1+'Summary&amp;Assumptions'!$H37)^(ED$50-1))</f>
        <v>21746.21973048741</v>
      </c>
      <c r="EE75" s="95">
        <f>+AND(EE$50&gt;0,EE$50&lt;='Summary&amp;Assumptions'!$D$18+1)*(('Summary&amp;Assumptions'!$G37/12*EE$56)*(1+'Summary&amp;Assumptions'!$H37)^(EE$50-1))</f>
        <v>21746.21973048741</v>
      </c>
      <c r="EF75" s="95">
        <f>+AND(EF$50&gt;0,EF$50&lt;='Summary&amp;Assumptions'!$D$18+1)*(('Summary&amp;Assumptions'!$G37/12*EF$56)*(1+'Summary&amp;Assumptions'!$H37)^(EF$50-1))</f>
        <v>21746.21973048741</v>
      </c>
      <c r="EG75" s="95">
        <f>+AND(EG$50&gt;0,EG$50&lt;='Summary&amp;Assumptions'!$D$18+1)*(('Summary&amp;Assumptions'!$G37/12*EG$56)*(1+'Summary&amp;Assumptions'!$H37)^(EG$50-1))</f>
        <v>21746.21973048741</v>
      </c>
      <c r="EH75" s="95">
        <f>+AND(EH$50&gt;0,EH$50&lt;='Summary&amp;Assumptions'!$D$18+1)*(('Summary&amp;Assumptions'!$G37/12*EH$56)*(1+'Summary&amp;Assumptions'!$H37)^(EH$50-1))</f>
        <v>21746.21973048741</v>
      </c>
      <c r="EI75" s="95">
        <f>+AND(EI$50&gt;0,EI$50&lt;='Summary&amp;Assumptions'!$D$18+1)*(('Summary&amp;Assumptions'!$G37/12*EI$56)*(1+'Summary&amp;Assumptions'!$H37)^(EI$50-1))</f>
        <v>21746.21973048741</v>
      </c>
      <c r="EJ75" s="95">
        <f>+AND(EJ$50&gt;0,EJ$50&lt;='Summary&amp;Assumptions'!$D$18+1)*(('Summary&amp;Assumptions'!$G37/12*EJ$56)*(1+'Summary&amp;Assumptions'!$H37)^(EJ$50-1))</f>
        <v>22398.606322402033</v>
      </c>
      <c r="EK75" s="95">
        <f>+AND(EK$50&gt;0,EK$50&lt;='Summary&amp;Assumptions'!$D$18+1)*(('Summary&amp;Assumptions'!$G37/12*EK$56)*(1+'Summary&amp;Assumptions'!$H37)^(EK$50-1))</f>
        <v>22398.606322402033</v>
      </c>
      <c r="EL75" s="95">
        <f>+AND(EL$50&gt;0,EL$50&lt;='Summary&amp;Assumptions'!$D$18+1)*(('Summary&amp;Assumptions'!$G37/12*EL$56)*(1+'Summary&amp;Assumptions'!$H37)^(EL$50-1))</f>
        <v>22398.606322402033</v>
      </c>
      <c r="EM75" s="95">
        <f>+AND(EM$50&gt;0,EM$50&lt;='Summary&amp;Assumptions'!$D$18+1)*(('Summary&amp;Assumptions'!$G37/12*EM$56)*(1+'Summary&amp;Assumptions'!$H37)^(EM$50-1))</f>
        <v>22398.606322402033</v>
      </c>
      <c r="EN75" s="95">
        <f>+AND(EN$50&gt;0,EN$50&lt;='Summary&amp;Assumptions'!$D$18+1)*(('Summary&amp;Assumptions'!$G37/12*EN$56)*(1+'Summary&amp;Assumptions'!$H37)^(EN$50-1))</f>
        <v>22398.606322402033</v>
      </c>
      <c r="EO75" s="95">
        <f>+AND(EO$50&gt;0,EO$50&lt;='Summary&amp;Assumptions'!$D$18+1)*(('Summary&amp;Assumptions'!$G37/12*EO$56)*(1+'Summary&amp;Assumptions'!$H37)^(EO$50-1))</f>
        <v>22398.606322402033</v>
      </c>
      <c r="EP75" s="95">
        <f>+AND(EP$50&gt;0,EP$50&lt;='Summary&amp;Assumptions'!$D$18+1)*(('Summary&amp;Assumptions'!$G37/12*EP$56)*(1+'Summary&amp;Assumptions'!$H37)^(EP$50-1))</f>
        <v>22398.606322402033</v>
      </c>
      <c r="EQ75" s="95">
        <f>+AND(EQ$50&gt;0,EQ$50&lt;='Summary&amp;Assumptions'!$D$18+1)*(('Summary&amp;Assumptions'!$G37/12*EQ$56)*(1+'Summary&amp;Assumptions'!$H37)^(EQ$50-1))</f>
        <v>22398.606322402033</v>
      </c>
      <c r="ER75" s="95">
        <f>+AND(ER$50&gt;0,ER$50&lt;='Summary&amp;Assumptions'!$D$18+1)*(('Summary&amp;Assumptions'!$G37/12*ER$56)*(1+'Summary&amp;Assumptions'!$H37)^(ER$50-1))</f>
        <v>22398.606322402033</v>
      </c>
      <c r="ES75" s="95">
        <f>+AND(ES$50&gt;0,ES$50&lt;='Summary&amp;Assumptions'!$D$18+1)*(('Summary&amp;Assumptions'!$G37/12*ES$56)*(1+'Summary&amp;Assumptions'!$H37)^(ES$50-1))</f>
        <v>22398.606322402033</v>
      </c>
      <c r="ET75" s="95">
        <f>+AND(ET$50&gt;0,ET$50&lt;='Summary&amp;Assumptions'!$D$18+1)*(('Summary&amp;Assumptions'!$G37/12*ET$56)*(1+'Summary&amp;Assumptions'!$H37)^(ET$50-1))</f>
        <v>22398.606322402033</v>
      </c>
      <c r="EU75" s="95">
        <f>+AND(EU$50&gt;0,EU$50&lt;='Summary&amp;Assumptions'!$D$18+1)*(('Summary&amp;Assumptions'!$G37/12*EU$56)*(1+'Summary&amp;Assumptions'!$H37)^(EU$50-1))</f>
        <v>22398.606322402033</v>
      </c>
      <c r="EV75" s="95">
        <f>+AND(EV$50&gt;0,EV$50&lt;='Summary&amp;Assumptions'!$D$18+1)*(('Summary&amp;Assumptions'!$G37/12*EV$56)*(1+'Summary&amp;Assumptions'!$H37)^(EV$50-1))</f>
        <v>0</v>
      </c>
      <c r="EW75" s="95">
        <f>+AND(EW$50&gt;0,EW$50&lt;='Summary&amp;Assumptions'!$D$18+1)*(('Summary&amp;Assumptions'!$G37/12*EW$56)*(1+'Summary&amp;Assumptions'!$H37)^(EW$50-1))</f>
        <v>0</v>
      </c>
      <c r="EX75" s="95">
        <f>+AND(EX$50&gt;0,EX$50&lt;='Summary&amp;Assumptions'!$D$18+1)*(('Summary&amp;Assumptions'!$G37/12*EX$56)*(1+'Summary&amp;Assumptions'!$H37)^(EX$50-1))</f>
        <v>0</v>
      </c>
      <c r="EY75" s="95">
        <f>+AND(EY$50&gt;0,EY$50&lt;='Summary&amp;Assumptions'!$D$18+1)*(('Summary&amp;Assumptions'!$G37/12*EY$56)*(1+'Summary&amp;Assumptions'!$H37)^(EY$50-1))</f>
        <v>0</v>
      </c>
      <c r="EZ75" s="95">
        <f>+AND(EZ$50&gt;0,EZ$50&lt;='Summary&amp;Assumptions'!$D$18+1)*(('Summary&amp;Assumptions'!$G37/12*EZ$56)*(1+'Summary&amp;Assumptions'!$H37)^(EZ$50-1))</f>
        <v>0</v>
      </c>
      <c r="FA75" s="95">
        <f>+AND(FA$50&gt;0,FA$50&lt;='Summary&amp;Assumptions'!$D$18+1)*(('Summary&amp;Assumptions'!$G37/12*FA$56)*(1+'Summary&amp;Assumptions'!$H37)^(FA$50-1))</f>
        <v>0</v>
      </c>
      <c r="FB75" s="95">
        <f>+AND(FB$50&gt;0,FB$50&lt;='Summary&amp;Assumptions'!$D$18+1)*(('Summary&amp;Assumptions'!$G37/12*FB$56)*(1+'Summary&amp;Assumptions'!$H37)^(FB$50-1))</f>
        <v>0</v>
      </c>
      <c r="FC75" s="95">
        <f>+AND(FC$50&gt;0,FC$50&lt;='Summary&amp;Assumptions'!$D$18+1)*(('Summary&amp;Assumptions'!$G37/12*FC$56)*(1+'Summary&amp;Assumptions'!$H37)^(FC$50-1))</f>
        <v>0</v>
      </c>
      <c r="FD75" s="95">
        <f>+AND(FD$50&gt;0,FD$50&lt;='Summary&amp;Assumptions'!$D$18+1)*(('Summary&amp;Assumptions'!$G37/12*FD$56)*(1+'Summary&amp;Assumptions'!$H37)^(FD$50-1))</f>
        <v>0</v>
      </c>
      <c r="FE75" s="95">
        <f>+AND(FE$50&gt;0,FE$50&lt;='Summary&amp;Assumptions'!$D$18+1)*(('Summary&amp;Assumptions'!$G37/12*FE$56)*(1+'Summary&amp;Assumptions'!$H37)^(FE$50-1))</f>
        <v>0</v>
      </c>
      <c r="FF75" s="95">
        <f>+AND(FF$50&gt;0,FF$50&lt;='Summary&amp;Assumptions'!$D$18+1)*(('Summary&amp;Assumptions'!$G37/12*FF$56)*(1+'Summary&amp;Assumptions'!$H37)^(FF$50-1))</f>
        <v>0</v>
      </c>
      <c r="FG75" s="95">
        <f>+AND(FG$50&gt;0,FG$50&lt;='Summary&amp;Assumptions'!$D$18+1)*(('Summary&amp;Assumptions'!$G37/12*FG$56)*(1+'Summary&amp;Assumptions'!$H37)^(FG$50-1))</f>
        <v>0</v>
      </c>
      <c r="FH75" s="95">
        <f>+AND(FH$50&gt;0,FH$50&lt;='Summary&amp;Assumptions'!$D$18+1)*(('Summary&amp;Assumptions'!$G37/12*FH$56)*(1+'Summary&amp;Assumptions'!$H37)^(FH$50-1))</f>
        <v>0</v>
      </c>
      <c r="FI75" s="95">
        <f>+AND(FI$50&gt;0,FI$50&lt;='Summary&amp;Assumptions'!$D$18+1)*(('Summary&amp;Assumptions'!$G37/12*FI$56)*(1+'Summary&amp;Assumptions'!$H37)^(FI$50-1))</f>
        <v>0</v>
      </c>
      <c r="FJ75" s="95">
        <f>+AND(FJ$50&gt;0,FJ$50&lt;='Summary&amp;Assumptions'!$D$18+1)*(('Summary&amp;Assumptions'!$G37/12*FJ$56)*(1+'Summary&amp;Assumptions'!$H37)^(FJ$50-1))</f>
        <v>0</v>
      </c>
      <c r="FK75" s="95">
        <f>+AND(FK$50&gt;0,FK$50&lt;='Summary&amp;Assumptions'!$D$18+1)*(('Summary&amp;Assumptions'!$G37/12*FK$56)*(1+'Summary&amp;Assumptions'!$H37)^(FK$50-1))</f>
        <v>0</v>
      </c>
      <c r="FL75" s="95">
        <f>+AND(FL$50&gt;0,FL$50&lt;='Summary&amp;Assumptions'!$D$18+1)*(('Summary&amp;Assumptions'!$G37/12*FL$56)*(1+'Summary&amp;Assumptions'!$H37)^(FL$50-1))</f>
        <v>0</v>
      </c>
      <c r="FM75" s="95">
        <f>+AND(FM$50&gt;0,FM$50&lt;='Summary&amp;Assumptions'!$D$18+1)*(('Summary&amp;Assumptions'!$G37/12*FM$56)*(1+'Summary&amp;Assumptions'!$H37)^(FM$50-1))</f>
        <v>0</v>
      </c>
      <c r="FN75" s="95">
        <f>+AND(FN$50&gt;0,FN$50&lt;='Summary&amp;Assumptions'!$D$18+1)*(('Summary&amp;Assumptions'!$G37/12*FN$56)*(1+'Summary&amp;Assumptions'!$H37)^(FN$50-1))</f>
        <v>0</v>
      </c>
      <c r="FO75" s="95">
        <f>+AND(FO$50&gt;0,FO$50&lt;='Summary&amp;Assumptions'!$D$18+1)*(('Summary&amp;Assumptions'!$G37/12*FO$56)*(1+'Summary&amp;Assumptions'!$H37)^(FO$50-1))</f>
        <v>0</v>
      </c>
      <c r="FP75" s="95">
        <f>+AND(FP$50&gt;0,FP$50&lt;='Summary&amp;Assumptions'!$D$18+1)*(('Summary&amp;Assumptions'!$G37/12*FP$56)*(1+'Summary&amp;Assumptions'!$H37)^(FP$50-1))</f>
        <v>0</v>
      </c>
      <c r="FQ75" s="96">
        <f>+AND(FQ$50&gt;0,FQ$50&lt;='Summary&amp;Assumptions'!$D$18+1)*(('Summary&amp;Assumptions'!$G37/12*FQ$56)*(1+'Summary&amp;Assumptions'!$H37)^(FQ$50-1))</f>
        <v>0</v>
      </c>
      <c r="FR75" s="9"/>
      <c r="FS75" s="9"/>
      <c r="FT75" s="9"/>
      <c r="FU75" s="9"/>
    </row>
    <row r="76" spans="1:177" s="16" customFormat="1" x14ac:dyDescent="0.2">
      <c r="A76" s="9"/>
      <c r="B76" s="199" t="str">
        <f>+'Summary&amp;Assumptions'!F38</f>
        <v>Other Income</v>
      </c>
      <c r="J76" s="95">
        <f>+AND(J$50&gt;0,J$50&lt;='Summary&amp;Assumptions'!$D$18+1)*(('Summary&amp;Assumptions'!$G38/12*J$56)*(1+'Summary&amp;Assumptions'!$H38)^(J$50-1))</f>
        <v>0</v>
      </c>
      <c r="K76" s="95">
        <f>+AND(K$50&gt;0,K$50&lt;='Summary&amp;Assumptions'!$D$18+1)*(('Summary&amp;Assumptions'!$G38/12*K$56)*(1+'Summary&amp;Assumptions'!$H38)^(K$50-1))</f>
        <v>0</v>
      </c>
      <c r="L76" s="95">
        <f>+AND(L$50&gt;0,L$50&lt;='Summary&amp;Assumptions'!$D$18+1)*(('Summary&amp;Assumptions'!$G38/12*L$56)*(1+'Summary&amp;Assumptions'!$H38)^(L$50-1))</f>
        <v>0</v>
      </c>
      <c r="M76" s="95">
        <f>+AND(M$50&gt;0,M$50&lt;='Summary&amp;Assumptions'!$D$18+1)*(('Summary&amp;Assumptions'!$G38/12*M$56)*(1+'Summary&amp;Assumptions'!$H38)^(M$50-1))</f>
        <v>0</v>
      </c>
      <c r="N76" s="95">
        <f>+AND(N$50&gt;0,N$50&lt;='Summary&amp;Assumptions'!$D$18+1)*(('Summary&amp;Assumptions'!$G38/12*N$56)*(1+'Summary&amp;Assumptions'!$H38)^(N$50-1))</f>
        <v>0</v>
      </c>
      <c r="O76" s="95">
        <f>+AND(O$50&gt;0,O$50&lt;='Summary&amp;Assumptions'!$D$18+1)*(('Summary&amp;Assumptions'!$G38/12*O$56)*(1+'Summary&amp;Assumptions'!$H38)^(O$50-1))</f>
        <v>0</v>
      </c>
      <c r="P76" s="95">
        <f>+AND(P$50&gt;0,P$50&lt;='Summary&amp;Assumptions'!$D$18+1)*(('Summary&amp;Assumptions'!$G38/12*P$56)*(1+'Summary&amp;Assumptions'!$H38)^(P$50-1))</f>
        <v>0</v>
      </c>
      <c r="Q76" s="95">
        <f>+AND(Q$50&gt;0,Q$50&lt;='Summary&amp;Assumptions'!$D$18+1)*(('Summary&amp;Assumptions'!$G38/12*Q$56)*(1+'Summary&amp;Assumptions'!$H38)^(Q$50-1))</f>
        <v>0</v>
      </c>
      <c r="R76" s="95">
        <f>+AND(R$50&gt;0,R$50&lt;='Summary&amp;Assumptions'!$D$18+1)*(('Summary&amp;Assumptions'!$G38/12*R$56)*(1+'Summary&amp;Assumptions'!$H38)^(R$50-1))</f>
        <v>0</v>
      </c>
      <c r="S76" s="95">
        <f>+AND(S$50&gt;0,S$50&lt;='Summary&amp;Assumptions'!$D$18+1)*(('Summary&amp;Assumptions'!$G38/12*S$56)*(1+'Summary&amp;Assumptions'!$H38)^(S$50-1))</f>
        <v>0</v>
      </c>
      <c r="T76" s="95">
        <f>+AND(T$50&gt;0,T$50&lt;='Summary&amp;Assumptions'!$D$18+1)*(('Summary&amp;Assumptions'!$G38/12*T$56)*(1+'Summary&amp;Assumptions'!$H38)^(T$50-1))</f>
        <v>10728</v>
      </c>
      <c r="U76" s="95">
        <f>+AND(U$50&gt;0,U$50&lt;='Summary&amp;Assumptions'!$D$18+1)*(('Summary&amp;Assumptions'!$G38/12*U$56)*(1+'Summary&amp;Assumptions'!$H38)^(U$50-1))</f>
        <v>12158.4</v>
      </c>
      <c r="V76" s="95">
        <f>+AND(V$50&gt;0,V$50&lt;='Summary&amp;Assumptions'!$D$18+1)*(('Summary&amp;Assumptions'!$G38/12*V$56)*(1+'Summary&amp;Assumptions'!$H38)^(V$50-1))</f>
        <v>13588.8</v>
      </c>
      <c r="W76" s="95">
        <f>+AND(W$50&gt;0,W$50&lt;='Summary&amp;Assumptions'!$D$18+1)*(('Summary&amp;Assumptions'!$G38/12*W$56)*(1+'Summary&amp;Assumptions'!$H38)^(W$50-1))</f>
        <v>15019.199999999999</v>
      </c>
      <c r="X76" s="95">
        <f>+AND(X$50&gt;0,X$50&lt;='Summary&amp;Assumptions'!$D$18+1)*(('Summary&amp;Assumptions'!$G38/12*X$56)*(1+'Summary&amp;Assumptions'!$H38)^(X$50-1))</f>
        <v>16449.600000000002</v>
      </c>
      <c r="Y76" s="95">
        <f>+AND(Y$50&gt;0,Y$50&lt;='Summary&amp;Assumptions'!$D$18+1)*(('Summary&amp;Assumptions'!$G38/12*Y$56)*(1+'Summary&amp;Assumptions'!$H38)^(Y$50-1))</f>
        <v>17880</v>
      </c>
      <c r="Z76" s="95">
        <f>+AND(Z$50&gt;0,Z$50&lt;='Summary&amp;Assumptions'!$D$18+1)*(('Summary&amp;Assumptions'!$G38/12*Z$56)*(1+'Summary&amp;Assumptions'!$H38)^(Z$50-1))</f>
        <v>19310.400000000001</v>
      </c>
      <c r="AA76" s="95">
        <f>+AND(AA$50&gt;0,AA$50&lt;='Summary&amp;Assumptions'!$D$18+1)*(('Summary&amp;Assumptions'!$G38/12*AA$56)*(1+'Summary&amp;Assumptions'!$H38)^(AA$50-1))</f>
        <v>20740.8</v>
      </c>
      <c r="AB76" s="95">
        <f>+AND(AB$50&gt;0,AB$50&lt;='Summary&amp;Assumptions'!$D$18+1)*(('Summary&amp;Assumptions'!$G38/12*AB$56)*(1+'Summary&amp;Assumptions'!$H38)^(AB$50-1))</f>
        <v>21456</v>
      </c>
      <c r="AC76" s="95">
        <f>+AND(AC$50&gt;0,AC$50&lt;='Summary&amp;Assumptions'!$D$18+1)*(('Summary&amp;Assumptions'!$G38/12*AC$56)*(1+'Summary&amp;Assumptions'!$H38)^(AC$50-1))</f>
        <v>21456</v>
      </c>
      <c r="AD76" s="95">
        <f>+AND(AD$50&gt;0,AD$50&lt;='Summary&amp;Assumptions'!$D$18+1)*(('Summary&amp;Assumptions'!$G38/12*AD$56)*(1+'Summary&amp;Assumptions'!$H38)^(AD$50-1))</f>
        <v>21456</v>
      </c>
      <c r="AE76" s="95">
        <f>+AND(AE$50&gt;0,AE$50&lt;='Summary&amp;Assumptions'!$D$18+1)*(('Summary&amp;Assumptions'!$G38/12*AE$56)*(1+'Summary&amp;Assumptions'!$H38)^(AE$50-1))</f>
        <v>21456</v>
      </c>
      <c r="AF76" s="95">
        <f>+AND(AF$50&gt;0,AF$50&lt;='Summary&amp;Assumptions'!$D$18+1)*(('Summary&amp;Assumptions'!$G38/12*AF$56)*(1+'Summary&amp;Assumptions'!$H38)^(AF$50-1))</f>
        <v>22099.68</v>
      </c>
      <c r="AG76" s="95">
        <f>+AND(AG$50&gt;0,AG$50&lt;='Summary&amp;Assumptions'!$D$18+1)*(('Summary&amp;Assumptions'!$G38/12*AG$56)*(1+'Summary&amp;Assumptions'!$H38)^(AG$50-1))</f>
        <v>22099.68</v>
      </c>
      <c r="AH76" s="95">
        <f>+AND(AH$50&gt;0,AH$50&lt;='Summary&amp;Assumptions'!$D$18+1)*(('Summary&amp;Assumptions'!$G38/12*AH$56)*(1+'Summary&amp;Assumptions'!$H38)^(AH$50-1))</f>
        <v>22099.68</v>
      </c>
      <c r="AI76" s="95">
        <f>+AND(AI$50&gt;0,AI$50&lt;='Summary&amp;Assumptions'!$D$18+1)*(('Summary&amp;Assumptions'!$G38/12*AI$56)*(1+'Summary&amp;Assumptions'!$H38)^(AI$50-1))</f>
        <v>22099.68</v>
      </c>
      <c r="AJ76" s="95">
        <f>+AND(AJ$50&gt;0,AJ$50&lt;='Summary&amp;Assumptions'!$D$18+1)*(('Summary&amp;Assumptions'!$G38/12*AJ$56)*(1+'Summary&amp;Assumptions'!$H38)^(AJ$50-1))</f>
        <v>22099.68</v>
      </c>
      <c r="AK76" s="95">
        <f>+AND(AK$50&gt;0,AK$50&lt;='Summary&amp;Assumptions'!$D$18+1)*(('Summary&amp;Assumptions'!$G38/12*AK$56)*(1+'Summary&amp;Assumptions'!$H38)^(AK$50-1))</f>
        <v>22099.68</v>
      </c>
      <c r="AL76" s="95">
        <f>+AND(AL$50&gt;0,AL$50&lt;='Summary&amp;Assumptions'!$D$18+1)*(('Summary&amp;Assumptions'!$G38/12*AL$56)*(1+'Summary&amp;Assumptions'!$H38)^(AL$50-1))</f>
        <v>22099.68</v>
      </c>
      <c r="AM76" s="95">
        <f>+AND(AM$50&gt;0,AM$50&lt;='Summary&amp;Assumptions'!$D$18+1)*(('Summary&amp;Assumptions'!$G38/12*AM$56)*(1+'Summary&amp;Assumptions'!$H38)^(AM$50-1))</f>
        <v>22099.68</v>
      </c>
      <c r="AN76" s="95">
        <f>+AND(AN$50&gt;0,AN$50&lt;='Summary&amp;Assumptions'!$D$18+1)*(('Summary&amp;Assumptions'!$G38/12*AN$56)*(1+'Summary&amp;Assumptions'!$H38)^(AN$50-1))</f>
        <v>22099.68</v>
      </c>
      <c r="AO76" s="95">
        <f>+AND(AO$50&gt;0,AO$50&lt;='Summary&amp;Assumptions'!$D$18+1)*(('Summary&amp;Assumptions'!$G38/12*AO$56)*(1+'Summary&amp;Assumptions'!$H38)^(AO$50-1))</f>
        <v>22099.68</v>
      </c>
      <c r="AP76" s="95">
        <f>+AND(AP$50&gt;0,AP$50&lt;='Summary&amp;Assumptions'!$D$18+1)*(('Summary&amp;Assumptions'!$G38/12*AP$56)*(1+'Summary&amp;Assumptions'!$H38)^(AP$50-1))</f>
        <v>22099.68</v>
      </c>
      <c r="AQ76" s="95">
        <f>+AND(AQ$50&gt;0,AQ$50&lt;='Summary&amp;Assumptions'!$D$18+1)*(('Summary&amp;Assumptions'!$G38/12*AQ$56)*(1+'Summary&amp;Assumptions'!$H38)^(AQ$50-1))</f>
        <v>22099.68</v>
      </c>
      <c r="AR76" s="95">
        <f>+AND(AR$50&gt;0,AR$50&lt;='Summary&amp;Assumptions'!$D$18+1)*(('Summary&amp;Assumptions'!$G38/12*AR$56)*(1+'Summary&amp;Assumptions'!$H38)^(AR$50-1))</f>
        <v>22762.670399999999</v>
      </c>
      <c r="AS76" s="95">
        <f>+AND(AS$50&gt;0,AS$50&lt;='Summary&amp;Assumptions'!$D$18+1)*(('Summary&amp;Assumptions'!$G38/12*AS$56)*(1+'Summary&amp;Assumptions'!$H38)^(AS$50-1))</f>
        <v>22762.670399999999</v>
      </c>
      <c r="AT76" s="95">
        <f>+AND(AT$50&gt;0,AT$50&lt;='Summary&amp;Assumptions'!$D$18+1)*(('Summary&amp;Assumptions'!$G38/12*AT$56)*(1+'Summary&amp;Assumptions'!$H38)^(AT$50-1))</f>
        <v>22762.670399999999</v>
      </c>
      <c r="AU76" s="95">
        <f>+AND(AU$50&gt;0,AU$50&lt;='Summary&amp;Assumptions'!$D$18+1)*(('Summary&amp;Assumptions'!$G38/12*AU$56)*(1+'Summary&amp;Assumptions'!$H38)^(AU$50-1))</f>
        <v>22762.670399999999</v>
      </c>
      <c r="AV76" s="95">
        <f>+AND(AV$50&gt;0,AV$50&lt;='Summary&amp;Assumptions'!$D$18+1)*(('Summary&amp;Assumptions'!$G38/12*AV$56)*(1+'Summary&amp;Assumptions'!$H38)^(AV$50-1))</f>
        <v>22762.670399999999</v>
      </c>
      <c r="AW76" s="95">
        <f>+AND(AW$50&gt;0,AW$50&lt;='Summary&amp;Assumptions'!$D$18+1)*(('Summary&amp;Assumptions'!$G38/12*AW$56)*(1+'Summary&amp;Assumptions'!$H38)^(AW$50-1))</f>
        <v>22762.670399999999</v>
      </c>
      <c r="AX76" s="95">
        <f>+AND(AX$50&gt;0,AX$50&lt;='Summary&amp;Assumptions'!$D$18+1)*(('Summary&amp;Assumptions'!$G38/12*AX$56)*(1+'Summary&amp;Assumptions'!$H38)^(AX$50-1))</f>
        <v>22762.670399999999</v>
      </c>
      <c r="AY76" s="95">
        <f>+AND(AY$50&gt;0,AY$50&lt;='Summary&amp;Assumptions'!$D$18+1)*(('Summary&amp;Assumptions'!$G38/12*AY$56)*(1+'Summary&amp;Assumptions'!$H38)^(AY$50-1))</f>
        <v>22762.670399999999</v>
      </c>
      <c r="AZ76" s="95">
        <f>+AND(AZ$50&gt;0,AZ$50&lt;='Summary&amp;Assumptions'!$D$18+1)*(('Summary&amp;Assumptions'!$G38/12*AZ$56)*(1+'Summary&amp;Assumptions'!$H38)^(AZ$50-1))</f>
        <v>22762.670399999999</v>
      </c>
      <c r="BA76" s="95">
        <f>+AND(BA$50&gt;0,BA$50&lt;='Summary&amp;Assumptions'!$D$18+1)*(('Summary&amp;Assumptions'!$G38/12*BA$56)*(1+'Summary&amp;Assumptions'!$H38)^(BA$50-1))</f>
        <v>22762.670399999999</v>
      </c>
      <c r="BB76" s="95">
        <f>+AND(BB$50&gt;0,BB$50&lt;='Summary&amp;Assumptions'!$D$18+1)*(('Summary&amp;Assumptions'!$G38/12*BB$56)*(1+'Summary&amp;Assumptions'!$H38)^(BB$50-1))</f>
        <v>22762.670399999999</v>
      </c>
      <c r="BC76" s="95">
        <f>+AND(BC$50&gt;0,BC$50&lt;='Summary&amp;Assumptions'!$D$18+1)*(('Summary&amp;Assumptions'!$G38/12*BC$56)*(1+'Summary&amp;Assumptions'!$H38)^(BC$50-1))</f>
        <v>22762.670399999999</v>
      </c>
      <c r="BD76" s="95">
        <f>+AND(BD$50&gt;0,BD$50&lt;='Summary&amp;Assumptions'!$D$18+1)*(('Summary&amp;Assumptions'!$G38/12*BD$56)*(1+'Summary&amp;Assumptions'!$H38)^(BD$50-1))</f>
        <v>23445.550512000002</v>
      </c>
      <c r="BE76" s="95">
        <f>+AND(BE$50&gt;0,BE$50&lt;='Summary&amp;Assumptions'!$D$18+1)*(('Summary&amp;Assumptions'!$G38/12*BE$56)*(1+'Summary&amp;Assumptions'!$H38)^(BE$50-1))</f>
        <v>23445.550512000002</v>
      </c>
      <c r="BF76" s="95">
        <f>+AND(BF$50&gt;0,BF$50&lt;='Summary&amp;Assumptions'!$D$18+1)*(('Summary&amp;Assumptions'!$G38/12*BF$56)*(1+'Summary&amp;Assumptions'!$H38)^(BF$50-1))</f>
        <v>23445.550512000002</v>
      </c>
      <c r="BG76" s="95">
        <f>+AND(BG$50&gt;0,BG$50&lt;='Summary&amp;Assumptions'!$D$18+1)*(('Summary&amp;Assumptions'!$G38/12*BG$56)*(1+'Summary&amp;Assumptions'!$H38)^(BG$50-1))</f>
        <v>23445.550512000002</v>
      </c>
      <c r="BH76" s="95">
        <f>+AND(BH$50&gt;0,BH$50&lt;='Summary&amp;Assumptions'!$D$18+1)*(('Summary&amp;Assumptions'!$G38/12*BH$56)*(1+'Summary&amp;Assumptions'!$H38)^(BH$50-1))</f>
        <v>23445.550512000002</v>
      </c>
      <c r="BI76" s="95">
        <f>+AND(BI$50&gt;0,BI$50&lt;='Summary&amp;Assumptions'!$D$18+1)*(('Summary&amp;Assumptions'!$G38/12*BI$56)*(1+'Summary&amp;Assumptions'!$H38)^(BI$50-1))</f>
        <v>23445.550512000002</v>
      </c>
      <c r="BJ76" s="95">
        <f>+AND(BJ$50&gt;0,BJ$50&lt;='Summary&amp;Assumptions'!$D$18+1)*(('Summary&amp;Assumptions'!$G38/12*BJ$56)*(1+'Summary&amp;Assumptions'!$H38)^(BJ$50-1))</f>
        <v>23445.550512000002</v>
      </c>
      <c r="BK76" s="95">
        <f>+AND(BK$50&gt;0,BK$50&lt;='Summary&amp;Assumptions'!$D$18+1)*(('Summary&amp;Assumptions'!$G38/12*BK$56)*(1+'Summary&amp;Assumptions'!$H38)^(BK$50-1))</f>
        <v>23445.550512000002</v>
      </c>
      <c r="BL76" s="95">
        <f>+AND(BL$50&gt;0,BL$50&lt;='Summary&amp;Assumptions'!$D$18+1)*(('Summary&amp;Assumptions'!$G38/12*BL$56)*(1+'Summary&amp;Assumptions'!$H38)^(BL$50-1))</f>
        <v>23445.550512000002</v>
      </c>
      <c r="BM76" s="95">
        <f>+AND(BM$50&gt;0,BM$50&lt;='Summary&amp;Assumptions'!$D$18+1)*(('Summary&amp;Assumptions'!$G38/12*BM$56)*(1+'Summary&amp;Assumptions'!$H38)^(BM$50-1))</f>
        <v>23445.550512000002</v>
      </c>
      <c r="BN76" s="95">
        <f>+AND(BN$50&gt;0,BN$50&lt;='Summary&amp;Assumptions'!$D$18+1)*(('Summary&amp;Assumptions'!$G38/12*BN$56)*(1+'Summary&amp;Assumptions'!$H38)^(BN$50-1))</f>
        <v>23445.550512000002</v>
      </c>
      <c r="BO76" s="95">
        <f>+AND(BO$50&gt;0,BO$50&lt;='Summary&amp;Assumptions'!$D$18+1)*(('Summary&amp;Assumptions'!$G38/12*BO$56)*(1+'Summary&amp;Assumptions'!$H38)^(BO$50-1))</f>
        <v>23445.550512000002</v>
      </c>
      <c r="BP76" s="95">
        <f>+AND(BP$50&gt;0,BP$50&lt;='Summary&amp;Assumptions'!$D$18+1)*(('Summary&amp;Assumptions'!$G38/12*BP$56)*(1+'Summary&amp;Assumptions'!$H38)^(BP$50-1))</f>
        <v>24148.917027359999</v>
      </c>
      <c r="BQ76" s="95">
        <f>+AND(BQ$50&gt;0,BQ$50&lt;='Summary&amp;Assumptions'!$D$18+1)*(('Summary&amp;Assumptions'!$G38/12*BQ$56)*(1+'Summary&amp;Assumptions'!$H38)^(BQ$50-1))</f>
        <v>24148.917027359999</v>
      </c>
      <c r="BR76" s="95">
        <f>+AND(BR$50&gt;0,BR$50&lt;='Summary&amp;Assumptions'!$D$18+1)*(('Summary&amp;Assumptions'!$G38/12*BR$56)*(1+'Summary&amp;Assumptions'!$H38)^(BR$50-1))</f>
        <v>24148.917027359999</v>
      </c>
      <c r="BS76" s="95">
        <f>+AND(BS$50&gt;0,BS$50&lt;='Summary&amp;Assumptions'!$D$18+1)*(('Summary&amp;Assumptions'!$G38/12*BS$56)*(1+'Summary&amp;Assumptions'!$H38)^(BS$50-1))</f>
        <v>24148.917027359999</v>
      </c>
      <c r="BT76" s="95">
        <f>+AND(BT$50&gt;0,BT$50&lt;='Summary&amp;Assumptions'!$D$18+1)*(('Summary&amp;Assumptions'!$G38/12*BT$56)*(1+'Summary&amp;Assumptions'!$H38)^(BT$50-1))</f>
        <v>24148.917027359999</v>
      </c>
      <c r="BU76" s="95">
        <f>+AND(BU$50&gt;0,BU$50&lt;='Summary&amp;Assumptions'!$D$18+1)*(('Summary&amp;Assumptions'!$G38/12*BU$56)*(1+'Summary&amp;Assumptions'!$H38)^(BU$50-1))</f>
        <v>24148.917027359999</v>
      </c>
      <c r="BV76" s="95">
        <f>+AND(BV$50&gt;0,BV$50&lt;='Summary&amp;Assumptions'!$D$18+1)*(('Summary&amp;Assumptions'!$G38/12*BV$56)*(1+'Summary&amp;Assumptions'!$H38)^(BV$50-1))</f>
        <v>24148.917027359999</v>
      </c>
      <c r="BW76" s="95">
        <f>+AND(BW$50&gt;0,BW$50&lt;='Summary&amp;Assumptions'!$D$18+1)*(('Summary&amp;Assumptions'!$G38/12*BW$56)*(1+'Summary&amp;Assumptions'!$H38)^(BW$50-1))</f>
        <v>24148.917027359999</v>
      </c>
      <c r="BX76" s="95">
        <f>+AND(BX$50&gt;0,BX$50&lt;='Summary&amp;Assumptions'!$D$18+1)*(('Summary&amp;Assumptions'!$G38/12*BX$56)*(1+'Summary&amp;Assumptions'!$H38)^(BX$50-1))</f>
        <v>24148.917027359999</v>
      </c>
      <c r="BY76" s="95">
        <f>+AND(BY$50&gt;0,BY$50&lt;='Summary&amp;Assumptions'!$D$18+1)*(('Summary&amp;Assumptions'!$G38/12*BY$56)*(1+'Summary&amp;Assumptions'!$H38)^(BY$50-1))</f>
        <v>24148.917027359999</v>
      </c>
      <c r="BZ76" s="95">
        <f>+AND(BZ$50&gt;0,BZ$50&lt;='Summary&amp;Assumptions'!$D$18+1)*(('Summary&amp;Assumptions'!$G38/12*BZ$56)*(1+'Summary&amp;Assumptions'!$H38)^(BZ$50-1))</f>
        <v>24148.917027359999</v>
      </c>
      <c r="CA76" s="95">
        <f>+AND(CA$50&gt;0,CA$50&lt;='Summary&amp;Assumptions'!$D$18+1)*(('Summary&amp;Assumptions'!$G38/12*CA$56)*(1+'Summary&amp;Assumptions'!$H38)^(CA$50-1))</f>
        <v>24148.917027359999</v>
      </c>
      <c r="CB76" s="95">
        <f>+AND(CB$50&gt;0,CB$50&lt;='Summary&amp;Assumptions'!$D$18+1)*(('Summary&amp;Assumptions'!$G38/12*CB$56)*(1+'Summary&amp;Assumptions'!$H38)^(CB$50-1))</f>
        <v>24873.384538180795</v>
      </c>
      <c r="CC76" s="95">
        <f>+AND(CC$50&gt;0,CC$50&lt;='Summary&amp;Assumptions'!$D$18+1)*(('Summary&amp;Assumptions'!$G38/12*CC$56)*(1+'Summary&amp;Assumptions'!$H38)^(CC$50-1))</f>
        <v>24873.384538180795</v>
      </c>
      <c r="CD76" s="95">
        <f>+AND(CD$50&gt;0,CD$50&lt;='Summary&amp;Assumptions'!$D$18+1)*(('Summary&amp;Assumptions'!$G38/12*CD$56)*(1+'Summary&amp;Assumptions'!$H38)^(CD$50-1))</f>
        <v>24873.384538180795</v>
      </c>
      <c r="CE76" s="95">
        <f>+AND(CE$50&gt;0,CE$50&lt;='Summary&amp;Assumptions'!$D$18+1)*(('Summary&amp;Assumptions'!$G38/12*CE$56)*(1+'Summary&amp;Assumptions'!$H38)^(CE$50-1))</f>
        <v>24873.384538180795</v>
      </c>
      <c r="CF76" s="95">
        <f>+AND(CF$50&gt;0,CF$50&lt;='Summary&amp;Assumptions'!$D$18+1)*(('Summary&amp;Assumptions'!$G38/12*CF$56)*(1+'Summary&amp;Assumptions'!$H38)^(CF$50-1))</f>
        <v>24873.384538180795</v>
      </c>
      <c r="CG76" s="95">
        <f>+AND(CG$50&gt;0,CG$50&lt;='Summary&amp;Assumptions'!$D$18+1)*(('Summary&amp;Assumptions'!$G38/12*CG$56)*(1+'Summary&amp;Assumptions'!$H38)^(CG$50-1))</f>
        <v>24873.384538180795</v>
      </c>
      <c r="CH76" s="95">
        <f>+AND(CH$50&gt;0,CH$50&lt;='Summary&amp;Assumptions'!$D$18+1)*(('Summary&amp;Assumptions'!$G38/12*CH$56)*(1+'Summary&amp;Assumptions'!$H38)^(CH$50-1))</f>
        <v>24873.384538180795</v>
      </c>
      <c r="CI76" s="95">
        <f>+AND(CI$50&gt;0,CI$50&lt;='Summary&amp;Assumptions'!$D$18+1)*(('Summary&amp;Assumptions'!$G38/12*CI$56)*(1+'Summary&amp;Assumptions'!$H38)^(CI$50-1))</f>
        <v>24873.384538180795</v>
      </c>
      <c r="CJ76" s="95">
        <f>+AND(CJ$50&gt;0,CJ$50&lt;='Summary&amp;Assumptions'!$D$18+1)*(('Summary&amp;Assumptions'!$G38/12*CJ$56)*(1+'Summary&amp;Assumptions'!$H38)^(CJ$50-1))</f>
        <v>24873.384538180795</v>
      </c>
      <c r="CK76" s="95">
        <f>+AND(CK$50&gt;0,CK$50&lt;='Summary&amp;Assumptions'!$D$18+1)*(('Summary&amp;Assumptions'!$G38/12*CK$56)*(1+'Summary&amp;Assumptions'!$H38)^(CK$50-1))</f>
        <v>24873.384538180795</v>
      </c>
      <c r="CL76" s="95">
        <f>+AND(CL$50&gt;0,CL$50&lt;='Summary&amp;Assumptions'!$D$18+1)*(('Summary&amp;Assumptions'!$G38/12*CL$56)*(1+'Summary&amp;Assumptions'!$H38)^(CL$50-1))</f>
        <v>24873.384538180795</v>
      </c>
      <c r="CM76" s="95">
        <f>+AND(CM$50&gt;0,CM$50&lt;='Summary&amp;Assumptions'!$D$18+1)*(('Summary&amp;Assumptions'!$G38/12*CM$56)*(1+'Summary&amp;Assumptions'!$H38)^(CM$50-1))</f>
        <v>24873.384538180795</v>
      </c>
      <c r="CN76" s="95">
        <f>+AND(CN$50&gt;0,CN$50&lt;='Summary&amp;Assumptions'!$D$18+1)*(('Summary&amp;Assumptions'!$G38/12*CN$56)*(1+'Summary&amp;Assumptions'!$H38)^(CN$50-1))</f>
        <v>25619.586074326224</v>
      </c>
      <c r="CO76" s="95">
        <f>+AND(CO$50&gt;0,CO$50&lt;='Summary&amp;Assumptions'!$D$18+1)*(('Summary&amp;Assumptions'!$G38/12*CO$56)*(1+'Summary&amp;Assumptions'!$H38)^(CO$50-1))</f>
        <v>25619.586074326224</v>
      </c>
      <c r="CP76" s="95">
        <f>+AND(CP$50&gt;0,CP$50&lt;='Summary&amp;Assumptions'!$D$18+1)*(('Summary&amp;Assumptions'!$G38/12*CP$56)*(1+'Summary&amp;Assumptions'!$H38)^(CP$50-1))</f>
        <v>25619.586074326224</v>
      </c>
      <c r="CQ76" s="95">
        <f>+AND(CQ$50&gt;0,CQ$50&lt;='Summary&amp;Assumptions'!$D$18+1)*(('Summary&amp;Assumptions'!$G38/12*CQ$56)*(1+'Summary&amp;Assumptions'!$H38)^(CQ$50-1))</f>
        <v>25619.586074326224</v>
      </c>
      <c r="CR76" s="95">
        <f>+AND(CR$50&gt;0,CR$50&lt;='Summary&amp;Assumptions'!$D$18+1)*(('Summary&amp;Assumptions'!$G38/12*CR$56)*(1+'Summary&amp;Assumptions'!$H38)^(CR$50-1))</f>
        <v>25619.586074326224</v>
      </c>
      <c r="CS76" s="95">
        <f>+AND(CS$50&gt;0,CS$50&lt;='Summary&amp;Assumptions'!$D$18+1)*(('Summary&amp;Assumptions'!$G38/12*CS$56)*(1+'Summary&amp;Assumptions'!$H38)^(CS$50-1))</f>
        <v>25619.586074326224</v>
      </c>
      <c r="CT76" s="95">
        <f>+AND(CT$50&gt;0,CT$50&lt;='Summary&amp;Assumptions'!$D$18+1)*(('Summary&amp;Assumptions'!$G38/12*CT$56)*(1+'Summary&amp;Assumptions'!$H38)^(CT$50-1))</f>
        <v>25619.586074326224</v>
      </c>
      <c r="CU76" s="95">
        <f>+AND(CU$50&gt;0,CU$50&lt;='Summary&amp;Assumptions'!$D$18+1)*(('Summary&amp;Assumptions'!$G38/12*CU$56)*(1+'Summary&amp;Assumptions'!$H38)^(CU$50-1))</f>
        <v>25619.586074326224</v>
      </c>
      <c r="CV76" s="95">
        <f>+AND(CV$50&gt;0,CV$50&lt;='Summary&amp;Assumptions'!$D$18+1)*(('Summary&amp;Assumptions'!$G38/12*CV$56)*(1+'Summary&amp;Assumptions'!$H38)^(CV$50-1))</f>
        <v>25619.586074326224</v>
      </c>
      <c r="CW76" s="95">
        <f>+AND(CW$50&gt;0,CW$50&lt;='Summary&amp;Assumptions'!$D$18+1)*(('Summary&amp;Assumptions'!$G38/12*CW$56)*(1+'Summary&amp;Assumptions'!$H38)^(CW$50-1))</f>
        <v>25619.586074326224</v>
      </c>
      <c r="CX76" s="95">
        <f>+AND(CX$50&gt;0,CX$50&lt;='Summary&amp;Assumptions'!$D$18+1)*(('Summary&amp;Assumptions'!$G38/12*CX$56)*(1+'Summary&amp;Assumptions'!$H38)^(CX$50-1))</f>
        <v>25619.586074326224</v>
      </c>
      <c r="CY76" s="95">
        <f>+AND(CY$50&gt;0,CY$50&lt;='Summary&amp;Assumptions'!$D$18+1)*(('Summary&amp;Assumptions'!$G38/12*CY$56)*(1+'Summary&amp;Assumptions'!$H38)^(CY$50-1))</f>
        <v>25619.586074326224</v>
      </c>
      <c r="CZ76" s="95">
        <f>+AND(CZ$50&gt;0,CZ$50&lt;='Summary&amp;Assumptions'!$D$18+1)*(('Summary&amp;Assumptions'!$G38/12*CZ$56)*(1+'Summary&amp;Assumptions'!$H38)^(CZ$50-1))</f>
        <v>26388.17365655601</v>
      </c>
      <c r="DA76" s="95">
        <f>+AND(DA$50&gt;0,DA$50&lt;='Summary&amp;Assumptions'!$D$18+1)*(('Summary&amp;Assumptions'!$G38/12*DA$56)*(1+'Summary&amp;Assumptions'!$H38)^(DA$50-1))</f>
        <v>26388.17365655601</v>
      </c>
      <c r="DB76" s="95">
        <f>+AND(DB$50&gt;0,DB$50&lt;='Summary&amp;Assumptions'!$D$18+1)*(('Summary&amp;Assumptions'!$G38/12*DB$56)*(1+'Summary&amp;Assumptions'!$H38)^(DB$50-1))</f>
        <v>26388.17365655601</v>
      </c>
      <c r="DC76" s="95">
        <f>+AND(DC$50&gt;0,DC$50&lt;='Summary&amp;Assumptions'!$D$18+1)*(('Summary&amp;Assumptions'!$G38/12*DC$56)*(1+'Summary&amp;Assumptions'!$H38)^(DC$50-1))</f>
        <v>26388.17365655601</v>
      </c>
      <c r="DD76" s="95">
        <f>+AND(DD$50&gt;0,DD$50&lt;='Summary&amp;Assumptions'!$D$18+1)*(('Summary&amp;Assumptions'!$G38/12*DD$56)*(1+'Summary&amp;Assumptions'!$H38)^(DD$50-1))</f>
        <v>26388.17365655601</v>
      </c>
      <c r="DE76" s="95">
        <f>+AND(DE$50&gt;0,DE$50&lt;='Summary&amp;Assumptions'!$D$18+1)*(('Summary&amp;Assumptions'!$G38/12*DE$56)*(1+'Summary&amp;Assumptions'!$H38)^(DE$50-1))</f>
        <v>26388.17365655601</v>
      </c>
      <c r="DF76" s="95">
        <f>+AND(DF$50&gt;0,DF$50&lt;='Summary&amp;Assumptions'!$D$18+1)*(('Summary&amp;Assumptions'!$G38/12*DF$56)*(1+'Summary&amp;Assumptions'!$H38)^(DF$50-1))</f>
        <v>26388.17365655601</v>
      </c>
      <c r="DG76" s="95">
        <f>+AND(DG$50&gt;0,DG$50&lt;='Summary&amp;Assumptions'!$D$18+1)*(('Summary&amp;Assumptions'!$G38/12*DG$56)*(1+'Summary&amp;Assumptions'!$H38)^(DG$50-1))</f>
        <v>26388.17365655601</v>
      </c>
      <c r="DH76" s="95">
        <f>+AND(DH$50&gt;0,DH$50&lt;='Summary&amp;Assumptions'!$D$18+1)*(('Summary&amp;Assumptions'!$G38/12*DH$56)*(1+'Summary&amp;Assumptions'!$H38)^(DH$50-1))</f>
        <v>26388.17365655601</v>
      </c>
      <c r="DI76" s="95">
        <f>+AND(DI$50&gt;0,DI$50&lt;='Summary&amp;Assumptions'!$D$18+1)*(('Summary&amp;Assumptions'!$G38/12*DI$56)*(1+'Summary&amp;Assumptions'!$H38)^(DI$50-1))</f>
        <v>26388.17365655601</v>
      </c>
      <c r="DJ76" s="95">
        <f>+AND(DJ$50&gt;0,DJ$50&lt;='Summary&amp;Assumptions'!$D$18+1)*(('Summary&amp;Assumptions'!$G38/12*DJ$56)*(1+'Summary&amp;Assumptions'!$H38)^(DJ$50-1))</f>
        <v>26388.17365655601</v>
      </c>
      <c r="DK76" s="95">
        <f>+AND(DK$50&gt;0,DK$50&lt;='Summary&amp;Assumptions'!$D$18+1)*(('Summary&amp;Assumptions'!$G38/12*DK$56)*(1+'Summary&amp;Assumptions'!$H38)^(DK$50-1))</f>
        <v>26388.17365655601</v>
      </c>
      <c r="DL76" s="95">
        <f>+AND(DL$50&gt;0,DL$50&lt;='Summary&amp;Assumptions'!$D$18+1)*(('Summary&amp;Assumptions'!$G38/12*DL$56)*(1+'Summary&amp;Assumptions'!$H38)^(DL$50-1))</f>
        <v>27179.818866252688</v>
      </c>
      <c r="DM76" s="95">
        <f>+AND(DM$50&gt;0,DM$50&lt;='Summary&amp;Assumptions'!$D$18+1)*(('Summary&amp;Assumptions'!$G38/12*DM$56)*(1+'Summary&amp;Assumptions'!$H38)^(DM$50-1))</f>
        <v>27179.818866252688</v>
      </c>
      <c r="DN76" s="95">
        <f>+AND(DN$50&gt;0,DN$50&lt;='Summary&amp;Assumptions'!$D$18+1)*(('Summary&amp;Assumptions'!$G38/12*DN$56)*(1+'Summary&amp;Assumptions'!$H38)^(DN$50-1))</f>
        <v>27179.818866252688</v>
      </c>
      <c r="DO76" s="95">
        <f>+AND(DO$50&gt;0,DO$50&lt;='Summary&amp;Assumptions'!$D$18+1)*(('Summary&amp;Assumptions'!$G38/12*DO$56)*(1+'Summary&amp;Assumptions'!$H38)^(DO$50-1))</f>
        <v>27179.818866252688</v>
      </c>
      <c r="DP76" s="95">
        <f>+AND(DP$50&gt;0,DP$50&lt;='Summary&amp;Assumptions'!$D$18+1)*(('Summary&amp;Assumptions'!$G38/12*DP$56)*(1+'Summary&amp;Assumptions'!$H38)^(DP$50-1))</f>
        <v>27179.818866252688</v>
      </c>
      <c r="DQ76" s="95">
        <f>+AND(DQ$50&gt;0,DQ$50&lt;='Summary&amp;Assumptions'!$D$18+1)*(('Summary&amp;Assumptions'!$G38/12*DQ$56)*(1+'Summary&amp;Assumptions'!$H38)^(DQ$50-1))</f>
        <v>27179.818866252688</v>
      </c>
      <c r="DR76" s="95">
        <f>+AND(DR$50&gt;0,DR$50&lt;='Summary&amp;Assumptions'!$D$18+1)*(('Summary&amp;Assumptions'!$G38/12*DR$56)*(1+'Summary&amp;Assumptions'!$H38)^(DR$50-1))</f>
        <v>27179.818866252688</v>
      </c>
      <c r="DS76" s="95">
        <f>+AND(DS$50&gt;0,DS$50&lt;='Summary&amp;Assumptions'!$D$18+1)*(('Summary&amp;Assumptions'!$G38/12*DS$56)*(1+'Summary&amp;Assumptions'!$H38)^(DS$50-1))</f>
        <v>27179.818866252688</v>
      </c>
      <c r="DT76" s="95">
        <f>+AND(DT$50&gt;0,DT$50&lt;='Summary&amp;Assumptions'!$D$18+1)*(('Summary&amp;Assumptions'!$G38/12*DT$56)*(1+'Summary&amp;Assumptions'!$H38)^(DT$50-1))</f>
        <v>27179.818866252688</v>
      </c>
      <c r="DU76" s="95">
        <f>+AND(DU$50&gt;0,DU$50&lt;='Summary&amp;Assumptions'!$D$18+1)*(('Summary&amp;Assumptions'!$G38/12*DU$56)*(1+'Summary&amp;Assumptions'!$H38)^(DU$50-1))</f>
        <v>27179.818866252688</v>
      </c>
      <c r="DV76" s="95">
        <f>+AND(DV$50&gt;0,DV$50&lt;='Summary&amp;Assumptions'!$D$18+1)*(('Summary&amp;Assumptions'!$G38/12*DV$56)*(1+'Summary&amp;Assumptions'!$H38)^(DV$50-1))</f>
        <v>27179.818866252688</v>
      </c>
      <c r="DW76" s="95">
        <f>+AND(DW$50&gt;0,DW$50&lt;='Summary&amp;Assumptions'!$D$18+1)*(('Summary&amp;Assumptions'!$G38/12*DW$56)*(1+'Summary&amp;Assumptions'!$H38)^(DW$50-1))</f>
        <v>27179.818866252688</v>
      </c>
      <c r="DX76" s="95">
        <f>+AND(DX$50&gt;0,DX$50&lt;='Summary&amp;Assumptions'!$D$18+1)*(('Summary&amp;Assumptions'!$G38/12*DX$56)*(1+'Summary&amp;Assumptions'!$H38)^(DX$50-1))</f>
        <v>27995.213432240271</v>
      </c>
      <c r="DY76" s="95">
        <f>+AND(DY$50&gt;0,DY$50&lt;='Summary&amp;Assumptions'!$D$18+1)*(('Summary&amp;Assumptions'!$G38/12*DY$56)*(1+'Summary&amp;Assumptions'!$H38)^(DY$50-1))</f>
        <v>27995.213432240271</v>
      </c>
      <c r="DZ76" s="95">
        <f>+AND(DZ$50&gt;0,DZ$50&lt;='Summary&amp;Assumptions'!$D$18+1)*(('Summary&amp;Assumptions'!$G38/12*DZ$56)*(1+'Summary&amp;Assumptions'!$H38)^(DZ$50-1))</f>
        <v>27995.213432240271</v>
      </c>
      <c r="EA76" s="95">
        <f>+AND(EA$50&gt;0,EA$50&lt;='Summary&amp;Assumptions'!$D$18+1)*(('Summary&amp;Assumptions'!$G38/12*EA$56)*(1+'Summary&amp;Assumptions'!$H38)^(EA$50-1))</f>
        <v>27995.213432240271</v>
      </c>
      <c r="EB76" s="95">
        <f>+AND(EB$50&gt;0,EB$50&lt;='Summary&amp;Assumptions'!$D$18+1)*(('Summary&amp;Assumptions'!$G38/12*EB$56)*(1+'Summary&amp;Assumptions'!$H38)^(EB$50-1))</f>
        <v>27995.213432240271</v>
      </c>
      <c r="EC76" s="95">
        <f>+AND(EC$50&gt;0,EC$50&lt;='Summary&amp;Assumptions'!$D$18+1)*(('Summary&amp;Assumptions'!$G38/12*EC$56)*(1+'Summary&amp;Assumptions'!$H38)^(EC$50-1))</f>
        <v>27995.213432240271</v>
      </c>
      <c r="ED76" s="95">
        <f>+AND(ED$50&gt;0,ED$50&lt;='Summary&amp;Assumptions'!$D$18+1)*(('Summary&amp;Assumptions'!$G38/12*ED$56)*(1+'Summary&amp;Assumptions'!$H38)^(ED$50-1))</f>
        <v>27995.213432240271</v>
      </c>
      <c r="EE76" s="95">
        <f>+AND(EE$50&gt;0,EE$50&lt;='Summary&amp;Assumptions'!$D$18+1)*(('Summary&amp;Assumptions'!$G38/12*EE$56)*(1+'Summary&amp;Assumptions'!$H38)^(EE$50-1))</f>
        <v>27995.213432240271</v>
      </c>
      <c r="EF76" s="95">
        <f>+AND(EF$50&gt;0,EF$50&lt;='Summary&amp;Assumptions'!$D$18+1)*(('Summary&amp;Assumptions'!$G38/12*EF$56)*(1+'Summary&amp;Assumptions'!$H38)^(EF$50-1))</f>
        <v>27995.213432240271</v>
      </c>
      <c r="EG76" s="95">
        <f>+AND(EG$50&gt;0,EG$50&lt;='Summary&amp;Assumptions'!$D$18+1)*(('Summary&amp;Assumptions'!$G38/12*EG$56)*(1+'Summary&amp;Assumptions'!$H38)^(EG$50-1))</f>
        <v>27995.213432240271</v>
      </c>
      <c r="EH76" s="95">
        <f>+AND(EH$50&gt;0,EH$50&lt;='Summary&amp;Assumptions'!$D$18+1)*(('Summary&amp;Assumptions'!$G38/12*EH$56)*(1+'Summary&amp;Assumptions'!$H38)^(EH$50-1))</f>
        <v>27995.213432240271</v>
      </c>
      <c r="EI76" s="95">
        <f>+AND(EI$50&gt;0,EI$50&lt;='Summary&amp;Assumptions'!$D$18+1)*(('Summary&amp;Assumptions'!$G38/12*EI$56)*(1+'Summary&amp;Assumptions'!$H38)^(EI$50-1))</f>
        <v>27995.213432240271</v>
      </c>
      <c r="EJ76" s="95">
        <f>+AND(EJ$50&gt;0,EJ$50&lt;='Summary&amp;Assumptions'!$D$18+1)*(('Summary&amp;Assumptions'!$G38/12*EJ$56)*(1+'Summary&amp;Assumptions'!$H38)^(EJ$50-1))</f>
        <v>28835.069835207476</v>
      </c>
      <c r="EK76" s="95">
        <f>+AND(EK$50&gt;0,EK$50&lt;='Summary&amp;Assumptions'!$D$18+1)*(('Summary&amp;Assumptions'!$G38/12*EK$56)*(1+'Summary&amp;Assumptions'!$H38)^(EK$50-1))</f>
        <v>28835.069835207476</v>
      </c>
      <c r="EL76" s="95">
        <f>+AND(EL$50&gt;0,EL$50&lt;='Summary&amp;Assumptions'!$D$18+1)*(('Summary&amp;Assumptions'!$G38/12*EL$56)*(1+'Summary&amp;Assumptions'!$H38)^(EL$50-1))</f>
        <v>28835.069835207476</v>
      </c>
      <c r="EM76" s="95">
        <f>+AND(EM$50&gt;0,EM$50&lt;='Summary&amp;Assumptions'!$D$18+1)*(('Summary&amp;Assumptions'!$G38/12*EM$56)*(1+'Summary&amp;Assumptions'!$H38)^(EM$50-1))</f>
        <v>28835.069835207476</v>
      </c>
      <c r="EN76" s="95">
        <f>+AND(EN$50&gt;0,EN$50&lt;='Summary&amp;Assumptions'!$D$18+1)*(('Summary&amp;Assumptions'!$G38/12*EN$56)*(1+'Summary&amp;Assumptions'!$H38)^(EN$50-1))</f>
        <v>28835.069835207476</v>
      </c>
      <c r="EO76" s="95">
        <f>+AND(EO$50&gt;0,EO$50&lt;='Summary&amp;Assumptions'!$D$18+1)*(('Summary&amp;Assumptions'!$G38/12*EO$56)*(1+'Summary&amp;Assumptions'!$H38)^(EO$50-1))</f>
        <v>28835.069835207476</v>
      </c>
      <c r="EP76" s="95">
        <f>+AND(EP$50&gt;0,EP$50&lt;='Summary&amp;Assumptions'!$D$18+1)*(('Summary&amp;Assumptions'!$G38/12*EP$56)*(1+'Summary&amp;Assumptions'!$H38)^(EP$50-1))</f>
        <v>28835.069835207476</v>
      </c>
      <c r="EQ76" s="95">
        <f>+AND(EQ$50&gt;0,EQ$50&lt;='Summary&amp;Assumptions'!$D$18+1)*(('Summary&amp;Assumptions'!$G38/12*EQ$56)*(1+'Summary&amp;Assumptions'!$H38)^(EQ$50-1))</f>
        <v>28835.069835207476</v>
      </c>
      <c r="ER76" s="95">
        <f>+AND(ER$50&gt;0,ER$50&lt;='Summary&amp;Assumptions'!$D$18+1)*(('Summary&amp;Assumptions'!$G38/12*ER$56)*(1+'Summary&amp;Assumptions'!$H38)^(ER$50-1))</f>
        <v>28835.069835207476</v>
      </c>
      <c r="ES76" s="95">
        <f>+AND(ES$50&gt;0,ES$50&lt;='Summary&amp;Assumptions'!$D$18+1)*(('Summary&amp;Assumptions'!$G38/12*ES$56)*(1+'Summary&amp;Assumptions'!$H38)^(ES$50-1))</f>
        <v>28835.069835207476</v>
      </c>
      <c r="ET76" s="95">
        <f>+AND(ET$50&gt;0,ET$50&lt;='Summary&amp;Assumptions'!$D$18+1)*(('Summary&amp;Assumptions'!$G38/12*ET$56)*(1+'Summary&amp;Assumptions'!$H38)^(ET$50-1))</f>
        <v>28835.069835207476</v>
      </c>
      <c r="EU76" s="95">
        <f>+AND(EU$50&gt;0,EU$50&lt;='Summary&amp;Assumptions'!$D$18+1)*(('Summary&amp;Assumptions'!$G38/12*EU$56)*(1+'Summary&amp;Assumptions'!$H38)^(EU$50-1))</f>
        <v>28835.069835207476</v>
      </c>
      <c r="EV76" s="95">
        <f>+AND(EV$50&gt;0,EV$50&lt;='Summary&amp;Assumptions'!$D$18+1)*(('Summary&amp;Assumptions'!$G38/12*EV$56)*(1+'Summary&amp;Assumptions'!$H38)^(EV$50-1))</f>
        <v>0</v>
      </c>
      <c r="EW76" s="95">
        <f>+AND(EW$50&gt;0,EW$50&lt;='Summary&amp;Assumptions'!$D$18+1)*(('Summary&amp;Assumptions'!$G38/12*EW$56)*(1+'Summary&amp;Assumptions'!$H38)^(EW$50-1))</f>
        <v>0</v>
      </c>
      <c r="EX76" s="95">
        <f>+AND(EX$50&gt;0,EX$50&lt;='Summary&amp;Assumptions'!$D$18+1)*(('Summary&amp;Assumptions'!$G38/12*EX$56)*(1+'Summary&amp;Assumptions'!$H38)^(EX$50-1))</f>
        <v>0</v>
      </c>
      <c r="EY76" s="95">
        <f>+AND(EY$50&gt;0,EY$50&lt;='Summary&amp;Assumptions'!$D$18+1)*(('Summary&amp;Assumptions'!$G38/12*EY$56)*(1+'Summary&amp;Assumptions'!$H38)^(EY$50-1))</f>
        <v>0</v>
      </c>
      <c r="EZ76" s="95">
        <f>+AND(EZ$50&gt;0,EZ$50&lt;='Summary&amp;Assumptions'!$D$18+1)*(('Summary&amp;Assumptions'!$G38/12*EZ$56)*(1+'Summary&amp;Assumptions'!$H38)^(EZ$50-1))</f>
        <v>0</v>
      </c>
      <c r="FA76" s="95">
        <f>+AND(FA$50&gt;0,FA$50&lt;='Summary&amp;Assumptions'!$D$18+1)*(('Summary&amp;Assumptions'!$G38/12*FA$56)*(1+'Summary&amp;Assumptions'!$H38)^(FA$50-1))</f>
        <v>0</v>
      </c>
      <c r="FB76" s="95">
        <f>+AND(FB$50&gt;0,FB$50&lt;='Summary&amp;Assumptions'!$D$18+1)*(('Summary&amp;Assumptions'!$G38/12*FB$56)*(1+'Summary&amp;Assumptions'!$H38)^(FB$50-1))</f>
        <v>0</v>
      </c>
      <c r="FC76" s="95">
        <f>+AND(FC$50&gt;0,FC$50&lt;='Summary&amp;Assumptions'!$D$18+1)*(('Summary&amp;Assumptions'!$G38/12*FC$56)*(1+'Summary&amp;Assumptions'!$H38)^(FC$50-1))</f>
        <v>0</v>
      </c>
      <c r="FD76" s="95">
        <f>+AND(FD$50&gt;0,FD$50&lt;='Summary&amp;Assumptions'!$D$18+1)*(('Summary&amp;Assumptions'!$G38/12*FD$56)*(1+'Summary&amp;Assumptions'!$H38)^(FD$50-1))</f>
        <v>0</v>
      </c>
      <c r="FE76" s="95">
        <f>+AND(FE$50&gt;0,FE$50&lt;='Summary&amp;Assumptions'!$D$18+1)*(('Summary&amp;Assumptions'!$G38/12*FE$56)*(1+'Summary&amp;Assumptions'!$H38)^(FE$50-1))</f>
        <v>0</v>
      </c>
      <c r="FF76" s="95">
        <f>+AND(FF$50&gt;0,FF$50&lt;='Summary&amp;Assumptions'!$D$18+1)*(('Summary&amp;Assumptions'!$G38/12*FF$56)*(1+'Summary&amp;Assumptions'!$H38)^(FF$50-1))</f>
        <v>0</v>
      </c>
      <c r="FG76" s="95">
        <f>+AND(FG$50&gt;0,FG$50&lt;='Summary&amp;Assumptions'!$D$18+1)*(('Summary&amp;Assumptions'!$G38/12*FG$56)*(1+'Summary&amp;Assumptions'!$H38)^(FG$50-1))</f>
        <v>0</v>
      </c>
      <c r="FH76" s="95">
        <f>+AND(FH$50&gt;0,FH$50&lt;='Summary&amp;Assumptions'!$D$18+1)*(('Summary&amp;Assumptions'!$G38/12*FH$56)*(1+'Summary&amp;Assumptions'!$H38)^(FH$50-1))</f>
        <v>0</v>
      </c>
      <c r="FI76" s="95">
        <f>+AND(FI$50&gt;0,FI$50&lt;='Summary&amp;Assumptions'!$D$18+1)*(('Summary&amp;Assumptions'!$G38/12*FI$56)*(1+'Summary&amp;Assumptions'!$H38)^(FI$50-1))</f>
        <v>0</v>
      </c>
      <c r="FJ76" s="95">
        <f>+AND(FJ$50&gt;0,FJ$50&lt;='Summary&amp;Assumptions'!$D$18+1)*(('Summary&amp;Assumptions'!$G38/12*FJ$56)*(1+'Summary&amp;Assumptions'!$H38)^(FJ$50-1))</f>
        <v>0</v>
      </c>
      <c r="FK76" s="95">
        <f>+AND(FK$50&gt;0,FK$50&lt;='Summary&amp;Assumptions'!$D$18+1)*(('Summary&amp;Assumptions'!$G38/12*FK$56)*(1+'Summary&amp;Assumptions'!$H38)^(FK$50-1))</f>
        <v>0</v>
      </c>
      <c r="FL76" s="95">
        <f>+AND(FL$50&gt;0,FL$50&lt;='Summary&amp;Assumptions'!$D$18+1)*(('Summary&amp;Assumptions'!$G38/12*FL$56)*(1+'Summary&amp;Assumptions'!$H38)^(FL$50-1))</f>
        <v>0</v>
      </c>
      <c r="FM76" s="95">
        <f>+AND(FM$50&gt;0,FM$50&lt;='Summary&amp;Assumptions'!$D$18+1)*(('Summary&amp;Assumptions'!$G38/12*FM$56)*(1+'Summary&amp;Assumptions'!$H38)^(FM$50-1))</f>
        <v>0</v>
      </c>
      <c r="FN76" s="95">
        <f>+AND(FN$50&gt;0,FN$50&lt;='Summary&amp;Assumptions'!$D$18+1)*(('Summary&amp;Assumptions'!$G38/12*FN$56)*(1+'Summary&amp;Assumptions'!$H38)^(FN$50-1))</f>
        <v>0</v>
      </c>
      <c r="FO76" s="95">
        <f>+AND(FO$50&gt;0,FO$50&lt;='Summary&amp;Assumptions'!$D$18+1)*(('Summary&amp;Assumptions'!$G38/12*FO$56)*(1+'Summary&amp;Assumptions'!$H38)^(FO$50-1))</f>
        <v>0</v>
      </c>
      <c r="FP76" s="95">
        <f>+AND(FP$50&gt;0,FP$50&lt;='Summary&amp;Assumptions'!$D$18+1)*(('Summary&amp;Assumptions'!$G38/12*FP$56)*(1+'Summary&amp;Assumptions'!$H38)^(FP$50-1))</f>
        <v>0</v>
      </c>
      <c r="FQ76" s="96">
        <f>+AND(FQ$50&gt;0,FQ$50&lt;='Summary&amp;Assumptions'!$D$18+1)*(('Summary&amp;Assumptions'!$G38/12*FQ$56)*(1+'Summary&amp;Assumptions'!$H38)^(FQ$50-1))</f>
        <v>0</v>
      </c>
      <c r="FR76" s="9"/>
      <c r="FS76" s="9"/>
      <c r="FT76" s="9"/>
      <c r="FU76" s="9"/>
    </row>
    <row r="77" spans="1:177" s="16" customFormat="1" x14ac:dyDescent="0.2">
      <c r="A77" s="9"/>
      <c r="B77" s="199" t="str">
        <f>+'Summary&amp;Assumptions'!F39</f>
        <v>Parking Income</v>
      </c>
      <c r="J77" s="95">
        <f>+AND(J$50&gt;0,J$50&lt;='Summary&amp;Assumptions'!$D$18+1)*(('Summary&amp;Assumptions'!$G39/12*J$56)*(1+'Summary&amp;Assumptions'!$H39)^(J$50-1))</f>
        <v>0</v>
      </c>
      <c r="K77" s="95">
        <f>+AND(K$50&gt;0,K$50&lt;='Summary&amp;Assumptions'!$D$18+1)*(('Summary&amp;Assumptions'!$G39/12*K$56)*(1+'Summary&amp;Assumptions'!$H39)^(K$50-1))</f>
        <v>0</v>
      </c>
      <c r="L77" s="95">
        <f>+AND(L$50&gt;0,L$50&lt;='Summary&amp;Assumptions'!$D$18+1)*(('Summary&amp;Assumptions'!$G39/12*L$56)*(1+'Summary&amp;Assumptions'!$H39)^(L$50-1))</f>
        <v>0</v>
      </c>
      <c r="M77" s="95">
        <f>+AND(M$50&gt;0,M$50&lt;='Summary&amp;Assumptions'!$D$18+1)*(('Summary&amp;Assumptions'!$G39/12*M$56)*(1+'Summary&amp;Assumptions'!$H39)^(M$50-1))</f>
        <v>0</v>
      </c>
      <c r="N77" s="95">
        <f>+AND(N$50&gt;0,N$50&lt;='Summary&amp;Assumptions'!$D$18+1)*(('Summary&amp;Assumptions'!$G39/12*N$56)*(1+'Summary&amp;Assumptions'!$H39)^(N$50-1))</f>
        <v>0</v>
      </c>
      <c r="O77" s="95">
        <f>+AND(O$50&gt;0,O$50&lt;='Summary&amp;Assumptions'!$D$18+1)*(('Summary&amp;Assumptions'!$G39/12*O$56)*(1+'Summary&amp;Assumptions'!$H39)^(O$50-1))</f>
        <v>0</v>
      </c>
      <c r="P77" s="95">
        <f>+AND(P$50&gt;0,P$50&lt;='Summary&amp;Assumptions'!$D$18+1)*(('Summary&amp;Assumptions'!$G39/12*P$56)*(1+'Summary&amp;Assumptions'!$H39)^(P$50-1))</f>
        <v>0</v>
      </c>
      <c r="Q77" s="95">
        <f>+AND(Q$50&gt;0,Q$50&lt;='Summary&amp;Assumptions'!$D$18+1)*(('Summary&amp;Assumptions'!$G39/12*Q$56)*(1+'Summary&amp;Assumptions'!$H39)^(Q$50-1))</f>
        <v>0</v>
      </c>
      <c r="R77" s="95">
        <f>+AND(R$50&gt;0,R$50&lt;='Summary&amp;Assumptions'!$D$18+1)*(('Summary&amp;Assumptions'!$G39/12*R$56)*(1+'Summary&amp;Assumptions'!$H39)^(R$50-1))</f>
        <v>0</v>
      </c>
      <c r="S77" s="95">
        <f>+AND(S$50&gt;0,S$50&lt;='Summary&amp;Assumptions'!$D$18+1)*(('Summary&amp;Assumptions'!$G39/12*S$56)*(1+'Summary&amp;Assumptions'!$H39)^(S$50-1))</f>
        <v>0</v>
      </c>
      <c r="T77" s="95">
        <f>+AND(T$50&gt;0,T$50&lt;='Summary&amp;Assumptions'!$D$18+1)*(('Summary&amp;Assumptions'!$G39/12*T$56)*(1+'Summary&amp;Assumptions'!$H39)^(T$50-1))</f>
        <v>15000</v>
      </c>
      <c r="U77" s="95">
        <f>+AND(U$50&gt;0,U$50&lt;='Summary&amp;Assumptions'!$D$18+1)*(('Summary&amp;Assumptions'!$G39/12*U$56)*(1+'Summary&amp;Assumptions'!$H39)^(U$50-1))</f>
        <v>17000</v>
      </c>
      <c r="V77" s="95">
        <f>+AND(V$50&gt;0,V$50&lt;='Summary&amp;Assumptions'!$D$18+1)*(('Summary&amp;Assumptions'!$G39/12*V$56)*(1+'Summary&amp;Assumptions'!$H39)^(V$50-1))</f>
        <v>19000</v>
      </c>
      <c r="W77" s="95">
        <f>+AND(W$50&gt;0,W$50&lt;='Summary&amp;Assumptions'!$D$18+1)*(('Summary&amp;Assumptions'!$G39/12*W$56)*(1+'Summary&amp;Assumptions'!$H39)^(W$50-1))</f>
        <v>21000</v>
      </c>
      <c r="X77" s="95">
        <f>+AND(X$50&gt;0,X$50&lt;='Summary&amp;Assumptions'!$D$18+1)*(('Summary&amp;Assumptions'!$G39/12*X$56)*(1+'Summary&amp;Assumptions'!$H39)^(X$50-1))</f>
        <v>23000</v>
      </c>
      <c r="Y77" s="95">
        <f>+AND(Y$50&gt;0,Y$50&lt;='Summary&amp;Assumptions'!$D$18+1)*(('Summary&amp;Assumptions'!$G39/12*Y$56)*(1+'Summary&amp;Assumptions'!$H39)^(Y$50-1))</f>
        <v>25000</v>
      </c>
      <c r="Z77" s="95">
        <f>+AND(Z$50&gt;0,Z$50&lt;='Summary&amp;Assumptions'!$D$18+1)*(('Summary&amp;Assumptions'!$G39/12*Z$56)*(1+'Summary&amp;Assumptions'!$H39)^(Z$50-1))</f>
        <v>27000</v>
      </c>
      <c r="AA77" s="95">
        <f>+AND(AA$50&gt;0,AA$50&lt;='Summary&amp;Assumptions'!$D$18+1)*(('Summary&amp;Assumptions'!$G39/12*AA$56)*(1+'Summary&amp;Assumptions'!$H39)^(AA$50-1))</f>
        <v>29000</v>
      </c>
      <c r="AB77" s="95">
        <f>+AND(AB$50&gt;0,AB$50&lt;='Summary&amp;Assumptions'!$D$18+1)*(('Summary&amp;Assumptions'!$G39/12*AB$56)*(1+'Summary&amp;Assumptions'!$H39)^(AB$50-1))</f>
        <v>30000</v>
      </c>
      <c r="AC77" s="95">
        <f>+AND(AC$50&gt;0,AC$50&lt;='Summary&amp;Assumptions'!$D$18+1)*(('Summary&amp;Assumptions'!$G39/12*AC$56)*(1+'Summary&amp;Assumptions'!$H39)^(AC$50-1))</f>
        <v>30000</v>
      </c>
      <c r="AD77" s="95">
        <f>+AND(AD$50&gt;0,AD$50&lt;='Summary&amp;Assumptions'!$D$18+1)*(('Summary&amp;Assumptions'!$G39/12*AD$56)*(1+'Summary&amp;Assumptions'!$H39)^(AD$50-1))</f>
        <v>30000</v>
      </c>
      <c r="AE77" s="95">
        <f>+AND(AE$50&gt;0,AE$50&lt;='Summary&amp;Assumptions'!$D$18+1)*(('Summary&amp;Assumptions'!$G39/12*AE$56)*(1+'Summary&amp;Assumptions'!$H39)^(AE$50-1))</f>
        <v>30000</v>
      </c>
      <c r="AF77" s="95">
        <f>+AND(AF$50&gt;0,AF$50&lt;='Summary&amp;Assumptions'!$D$18+1)*(('Summary&amp;Assumptions'!$G39/12*AF$56)*(1+'Summary&amp;Assumptions'!$H39)^(AF$50-1))</f>
        <v>30900</v>
      </c>
      <c r="AG77" s="95">
        <f>+AND(AG$50&gt;0,AG$50&lt;='Summary&amp;Assumptions'!$D$18+1)*(('Summary&amp;Assumptions'!$G39/12*AG$56)*(1+'Summary&amp;Assumptions'!$H39)^(AG$50-1))</f>
        <v>30900</v>
      </c>
      <c r="AH77" s="95">
        <f>+AND(AH$50&gt;0,AH$50&lt;='Summary&amp;Assumptions'!$D$18+1)*(('Summary&amp;Assumptions'!$G39/12*AH$56)*(1+'Summary&amp;Assumptions'!$H39)^(AH$50-1))</f>
        <v>30900</v>
      </c>
      <c r="AI77" s="95">
        <f>+AND(AI$50&gt;0,AI$50&lt;='Summary&amp;Assumptions'!$D$18+1)*(('Summary&amp;Assumptions'!$G39/12*AI$56)*(1+'Summary&amp;Assumptions'!$H39)^(AI$50-1))</f>
        <v>30900</v>
      </c>
      <c r="AJ77" s="95">
        <f>+AND(AJ$50&gt;0,AJ$50&lt;='Summary&amp;Assumptions'!$D$18+1)*(('Summary&amp;Assumptions'!$G39/12*AJ$56)*(1+'Summary&amp;Assumptions'!$H39)^(AJ$50-1))</f>
        <v>30900</v>
      </c>
      <c r="AK77" s="95">
        <f>+AND(AK$50&gt;0,AK$50&lt;='Summary&amp;Assumptions'!$D$18+1)*(('Summary&amp;Assumptions'!$G39/12*AK$56)*(1+'Summary&amp;Assumptions'!$H39)^(AK$50-1))</f>
        <v>30900</v>
      </c>
      <c r="AL77" s="95">
        <f>+AND(AL$50&gt;0,AL$50&lt;='Summary&amp;Assumptions'!$D$18+1)*(('Summary&amp;Assumptions'!$G39/12*AL$56)*(1+'Summary&amp;Assumptions'!$H39)^(AL$50-1))</f>
        <v>30900</v>
      </c>
      <c r="AM77" s="95">
        <f>+AND(AM$50&gt;0,AM$50&lt;='Summary&amp;Assumptions'!$D$18+1)*(('Summary&amp;Assumptions'!$G39/12*AM$56)*(1+'Summary&amp;Assumptions'!$H39)^(AM$50-1))</f>
        <v>30900</v>
      </c>
      <c r="AN77" s="95">
        <f>+AND(AN$50&gt;0,AN$50&lt;='Summary&amp;Assumptions'!$D$18+1)*(('Summary&amp;Assumptions'!$G39/12*AN$56)*(1+'Summary&amp;Assumptions'!$H39)^(AN$50-1))</f>
        <v>30900</v>
      </c>
      <c r="AO77" s="95">
        <f>+AND(AO$50&gt;0,AO$50&lt;='Summary&amp;Assumptions'!$D$18+1)*(('Summary&amp;Assumptions'!$G39/12*AO$56)*(1+'Summary&amp;Assumptions'!$H39)^(AO$50-1))</f>
        <v>30900</v>
      </c>
      <c r="AP77" s="95">
        <f>+AND(AP$50&gt;0,AP$50&lt;='Summary&amp;Assumptions'!$D$18+1)*(('Summary&amp;Assumptions'!$G39/12*AP$56)*(1+'Summary&amp;Assumptions'!$H39)^(AP$50-1))</f>
        <v>30900</v>
      </c>
      <c r="AQ77" s="95">
        <f>+AND(AQ$50&gt;0,AQ$50&lt;='Summary&amp;Assumptions'!$D$18+1)*(('Summary&amp;Assumptions'!$G39/12*AQ$56)*(1+'Summary&amp;Assumptions'!$H39)^(AQ$50-1))</f>
        <v>30900</v>
      </c>
      <c r="AR77" s="95">
        <f>+AND(AR$50&gt;0,AR$50&lt;='Summary&amp;Assumptions'!$D$18+1)*(('Summary&amp;Assumptions'!$G39/12*AR$56)*(1+'Summary&amp;Assumptions'!$H39)^(AR$50-1))</f>
        <v>31827</v>
      </c>
      <c r="AS77" s="95">
        <f>+AND(AS$50&gt;0,AS$50&lt;='Summary&amp;Assumptions'!$D$18+1)*(('Summary&amp;Assumptions'!$G39/12*AS$56)*(1+'Summary&amp;Assumptions'!$H39)^(AS$50-1))</f>
        <v>31827</v>
      </c>
      <c r="AT77" s="95">
        <f>+AND(AT$50&gt;0,AT$50&lt;='Summary&amp;Assumptions'!$D$18+1)*(('Summary&amp;Assumptions'!$G39/12*AT$56)*(1+'Summary&amp;Assumptions'!$H39)^(AT$50-1))</f>
        <v>31827</v>
      </c>
      <c r="AU77" s="95">
        <f>+AND(AU$50&gt;0,AU$50&lt;='Summary&amp;Assumptions'!$D$18+1)*(('Summary&amp;Assumptions'!$G39/12*AU$56)*(1+'Summary&amp;Assumptions'!$H39)^(AU$50-1))</f>
        <v>31827</v>
      </c>
      <c r="AV77" s="95">
        <f>+AND(AV$50&gt;0,AV$50&lt;='Summary&amp;Assumptions'!$D$18+1)*(('Summary&amp;Assumptions'!$G39/12*AV$56)*(1+'Summary&amp;Assumptions'!$H39)^(AV$50-1))</f>
        <v>31827</v>
      </c>
      <c r="AW77" s="95">
        <f>+AND(AW$50&gt;0,AW$50&lt;='Summary&amp;Assumptions'!$D$18+1)*(('Summary&amp;Assumptions'!$G39/12*AW$56)*(1+'Summary&amp;Assumptions'!$H39)^(AW$50-1))</f>
        <v>31827</v>
      </c>
      <c r="AX77" s="95">
        <f>+AND(AX$50&gt;0,AX$50&lt;='Summary&amp;Assumptions'!$D$18+1)*(('Summary&amp;Assumptions'!$G39/12*AX$56)*(1+'Summary&amp;Assumptions'!$H39)^(AX$50-1))</f>
        <v>31827</v>
      </c>
      <c r="AY77" s="95">
        <f>+AND(AY$50&gt;0,AY$50&lt;='Summary&amp;Assumptions'!$D$18+1)*(('Summary&amp;Assumptions'!$G39/12*AY$56)*(1+'Summary&amp;Assumptions'!$H39)^(AY$50-1))</f>
        <v>31827</v>
      </c>
      <c r="AZ77" s="95">
        <f>+AND(AZ$50&gt;0,AZ$50&lt;='Summary&amp;Assumptions'!$D$18+1)*(('Summary&amp;Assumptions'!$G39/12*AZ$56)*(1+'Summary&amp;Assumptions'!$H39)^(AZ$50-1))</f>
        <v>31827</v>
      </c>
      <c r="BA77" s="95">
        <f>+AND(BA$50&gt;0,BA$50&lt;='Summary&amp;Assumptions'!$D$18+1)*(('Summary&amp;Assumptions'!$G39/12*BA$56)*(1+'Summary&amp;Assumptions'!$H39)^(BA$50-1))</f>
        <v>31827</v>
      </c>
      <c r="BB77" s="95">
        <f>+AND(BB$50&gt;0,BB$50&lt;='Summary&amp;Assumptions'!$D$18+1)*(('Summary&amp;Assumptions'!$G39/12*BB$56)*(1+'Summary&amp;Assumptions'!$H39)^(BB$50-1))</f>
        <v>31827</v>
      </c>
      <c r="BC77" s="95">
        <f>+AND(BC$50&gt;0,BC$50&lt;='Summary&amp;Assumptions'!$D$18+1)*(('Summary&amp;Assumptions'!$G39/12*BC$56)*(1+'Summary&amp;Assumptions'!$H39)^(BC$50-1))</f>
        <v>31827</v>
      </c>
      <c r="BD77" s="95">
        <f>+AND(BD$50&gt;0,BD$50&lt;='Summary&amp;Assumptions'!$D$18+1)*(('Summary&amp;Assumptions'!$G39/12*BD$56)*(1+'Summary&amp;Assumptions'!$H39)^(BD$50-1))</f>
        <v>32781.81</v>
      </c>
      <c r="BE77" s="95">
        <f>+AND(BE$50&gt;0,BE$50&lt;='Summary&amp;Assumptions'!$D$18+1)*(('Summary&amp;Assumptions'!$G39/12*BE$56)*(1+'Summary&amp;Assumptions'!$H39)^(BE$50-1))</f>
        <v>32781.81</v>
      </c>
      <c r="BF77" s="95">
        <f>+AND(BF$50&gt;0,BF$50&lt;='Summary&amp;Assumptions'!$D$18+1)*(('Summary&amp;Assumptions'!$G39/12*BF$56)*(1+'Summary&amp;Assumptions'!$H39)^(BF$50-1))</f>
        <v>32781.81</v>
      </c>
      <c r="BG77" s="95">
        <f>+AND(BG$50&gt;0,BG$50&lt;='Summary&amp;Assumptions'!$D$18+1)*(('Summary&amp;Assumptions'!$G39/12*BG$56)*(1+'Summary&amp;Assumptions'!$H39)^(BG$50-1))</f>
        <v>32781.81</v>
      </c>
      <c r="BH77" s="95">
        <f>+AND(BH$50&gt;0,BH$50&lt;='Summary&amp;Assumptions'!$D$18+1)*(('Summary&amp;Assumptions'!$G39/12*BH$56)*(1+'Summary&amp;Assumptions'!$H39)^(BH$50-1))</f>
        <v>32781.81</v>
      </c>
      <c r="BI77" s="95">
        <f>+AND(BI$50&gt;0,BI$50&lt;='Summary&amp;Assumptions'!$D$18+1)*(('Summary&amp;Assumptions'!$G39/12*BI$56)*(1+'Summary&amp;Assumptions'!$H39)^(BI$50-1))</f>
        <v>32781.81</v>
      </c>
      <c r="BJ77" s="95">
        <f>+AND(BJ$50&gt;0,BJ$50&lt;='Summary&amp;Assumptions'!$D$18+1)*(('Summary&amp;Assumptions'!$G39/12*BJ$56)*(1+'Summary&amp;Assumptions'!$H39)^(BJ$50-1))</f>
        <v>32781.81</v>
      </c>
      <c r="BK77" s="95">
        <f>+AND(BK$50&gt;0,BK$50&lt;='Summary&amp;Assumptions'!$D$18+1)*(('Summary&amp;Assumptions'!$G39/12*BK$56)*(1+'Summary&amp;Assumptions'!$H39)^(BK$50-1))</f>
        <v>32781.81</v>
      </c>
      <c r="BL77" s="95">
        <f>+AND(BL$50&gt;0,BL$50&lt;='Summary&amp;Assumptions'!$D$18+1)*(('Summary&amp;Assumptions'!$G39/12*BL$56)*(1+'Summary&amp;Assumptions'!$H39)^(BL$50-1))</f>
        <v>32781.81</v>
      </c>
      <c r="BM77" s="95">
        <f>+AND(BM$50&gt;0,BM$50&lt;='Summary&amp;Assumptions'!$D$18+1)*(('Summary&amp;Assumptions'!$G39/12*BM$56)*(1+'Summary&amp;Assumptions'!$H39)^(BM$50-1))</f>
        <v>32781.81</v>
      </c>
      <c r="BN77" s="95">
        <f>+AND(BN$50&gt;0,BN$50&lt;='Summary&amp;Assumptions'!$D$18+1)*(('Summary&amp;Assumptions'!$G39/12*BN$56)*(1+'Summary&amp;Assumptions'!$H39)^(BN$50-1))</f>
        <v>32781.81</v>
      </c>
      <c r="BO77" s="95">
        <f>+AND(BO$50&gt;0,BO$50&lt;='Summary&amp;Assumptions'!$D$18+1)*(('Summary&amp;Assumptions'!$G39/12*BO$56)*(1+'Summary&amp;Assumptions'!$H39)^(BO$50-1))</f>
        <v>32781.81</v>
      </c>
      <c r="BP77" s="95">
        <f>+AND(BP$50&gt;0,BP$50&lt;='Summary&amp;Assumptions'!$D$18+1)*(('Summary&amp;Assumptions'!$G39/12*BP$56)*(1+'Summary&amp;Assumptions'!$H39)^(BP$50-1))</f>
        <v>33765.264299999995</v>
      </c>
      <c r="BQ77" s="95">
        <f>+AND(BQ$50&gt;0,BQ$50&lt;='Summary&amp;Assumptions'!$D$18+1)*(('Summary&amp;Assumptions'!$G39/12*BQ$56)*(1+'Summary&amp;Assumptions'!$H39)^(BQ$50-1))</f>
        <v>33765.264299999995</v>
      </c>
      <c r="BR77" s="95">
        <f>+AND(BR$50&gt;0,BR$50&lt;='Summary&amp;Assumptions'!$D$18+1)*(('Summary&amp;Assumptions'!$G39/12*BR$56)*(1+'Summary&amp;Assumptions'!$H39)^(BR$50-1))</f>
        <v>33765.264299999995</v>
      </c>
      <c r="BS77" s="95">
        <f>+AND(BS$50&gt;0,BS$50&lt;='Summary&amp;Assumptions'!$D$18+1)*(('Summary&amp;Assumptions'!$G39/12*BS$56)*(1+'Summary&amp;Assumptions'!$H39)^(BS$50-1))</f>
        <v>33765.264299999995</v>
      </c>
      <c r="BT77" s="95">
        <f>+AND(BT$50&gt;0,BT$50&lt;='Summary&amp;Assumptions'!$D$18+1)*(('Summary&amp;Assumptions'!$G39/12*BT$56)*(1+'Summary&amp;Assumptions'!$H39)^(BT$50-1))</f>
        <v>33765.264299999995</v>
      </c>
      <c r="BU77" s="95">
        <f>+AND(BU$50&gt;0,BU$50&lt;='Summary&amp;Assumptions'!$D$18+1)*(('Summary&amp;Assumptions'!$G39/12*BU$56)*(1+'Summary&amp;Assumptions'!$H39)^(BU$50-1))</f>
        <v>33765.264299999995</v>
      </c>
      <c r="BV77" s="95">
        <f>+AND(BV$50&gt;0,BV$50&lt;='Summary&amp;Assumptions'!$D$18+1)*(('Summary&amp;Assumptions'!$G39/12*BV$56)*(1+'Summary&amp;Assumptions'!$H39)^(BV$50-1))</f>
        <v>33765.264299999995</v>
      </c>
      <c r="BW77" s="95">
        <f>+AND(BW$50&gt;0,BW$50&lt;='Summary&amp;Assumptions'!$D$18+1)*(('Summary&amp;Assumptions'!$G39/12*BW$56)*(1+'Summary&amp;Assumptions'!$H39)^(BW$50-1))</f>
        <v>33765.264299999995</v>
      </c>
      <c r="BX77" s="95">
        <f>+AND(BX$50&gt;0,BX$50&lt;='Summary&amp;Assumptions'!$D$18+1)*(('Summary&amp;Assumptions'!$G39/12*BX$56)*(1+'Summary&amp;Assumptions'!$H39)^(BX$50-1))</f>
        <v>33765.264299999995</v>
      </c>
      <c r="BY77" s="95">
        <f>+AND(BY$50&gt;0,BY$50&lt;='Summary&amp;Assumptions'!$D$18+1)*(('Summary&amp;Assumptions'!$G39/12*BY$56)*(1+'Summary&amp;Assumptions'!$H39)^(BY$50-1))</f>
        <v>33765.264299999995</v>
      </c>
      <c r="BZ77" s="95">
        <f>+AND(BZ$50&gt;0,BZ$50&lt;='Summary&amp;Assumptions'!$D$18+1)*(('Summary&amp;Assumptions'!$G39/12*BZ$56)*(1+'Summary&amp;Assumptions'!$H39)^(BZ$50-1))</f>
        <v>33765.264299999995</v>
      </c>
      <c r="CA77" s="95">
        <f>+AND(CA$50&gt;0,CA$50&lt;='Summary&amp;Assumptions'!$D$18+1)*(('Summary&amp;Assumptions'!$G39/12*CA$56)*(1+'Summary&amp;Assumptions'!$H39)^(CA$50-1))</f>
        <v>33765.264299999995</v>
      </c>
      <c r="CB77" s="95">
        <f>+AND(CB$50&gt;0,CB$50&lt;='Summary&amp;Assumptions'!$D$18+1)*(('Summary&amp;Assumptions'!$G39/12*CB$56)*(1+'Summary&amp;Assumptions'!$H39)^(CB$50-1))</f>
        <v>34778.222228999992</v>
      </c>
      <c r="CC77" s="95">
        <f>+AND(CC$50&gt;0,CC$50&lt;='Summary&amp;Assumptions'!$D$18+1)*(('Summary&amp;Assumptions'!$G39/12*CC$56)*(1+'Summary&amp;Assumptions'!$H39)^(CC$50-1))</f>
        <v>34778.222228999992</v>
      </c>
      <c r="CD77" s="95">
        <f>+AND(CD$50&gt;0,CD$50&lt;='Summary&amp;Assumptions'!$D$18+1)*(('Summary&amp;Assumptions'!$G39/12*CD$56)*(1+'Summary&amp;Assumptions'!$H39)^(CD$50-1))</f>
        <v>34778.222228999992</v>
      </c>
      <c r="CE77" s="95">
        <f>+AND(CE$50&gt;0,CE$50&lt;='Summary&amp;Assumptions'!$D$18+1)*(('Summary&amp;Assumptions'!$G39/12*CE$56)*(1+'Summary&amp;Assumptions'!$H39)^(CE$50-1))</f>
        <v>34778.222228999992</v>
      </c>
      <c r="CF77" s="95">
        <f>+AND(CF$50&gt;0,CF$50&lt;='Summary&amp;Assumptions'!$D$18+1)*(('Summary&amp;Assumptions'!$G39/12*CF$56)*(1+'Summary&amp;Assumptions'!$H39)^(CF$50-1))</f>
        <v>34778.222228999992</v>
      </c>
      <c r="CG77" s="95">
        <f>+AND(CG$50&gt;0,CG$50&lt;='Summary&amp;Assumptions'!$D$18+1)*(('Summary&amp;Assumptions'!$G39/12*CG$56)*(1+'Summary&amp;Assumptions'!$H39)^(CG$50-1))</f>
        <v>34778.222228999992</v>
      </c>
      <c r="CH77" s="95">
        <f>+AND(CH$50&gt;0,CH$50&lt;='Summary&amp;Assumptions'!$D$18+1)*(('Summary&amp;Assumptions'!$G39/12*CH$56)*(1+'Summary&amp;Assumptions'!$H39)^(CH$50-1))</f>
        <v>34778.222228999992</v>
      </c>
      <c r="CI77" s="95">
        <f>+AND(CI$50&gt;0,CI$50&lt;='Summary&amp;Assumptions'!$D$18+1)*(('Summary&amp;Assumptions'!$G39/12*CI$56)*(1+'Summary&amp;Assumptions'!$H39)^(CI$50-1))</f>
        <v>34778.222228999992</v>
      </c>
      <c r="CJ77" s="95">
        <f>+AND(CJ$50&gt;0,CJ$50&lt;='Summary&amp;Assumptions'!$D$18+1)*(('Summary&amp;Assumptions'!$G39/12*CJ$56)*(1+'Summary&amp;Assumptions'!$H39)^(CJ$50-1))</f>
        <v>34778.222228999992</v>
      </c>
      <c r="CK77" s="95">
        <f>+AND(CK$50&gt;0,CK$50&lt;='Summary&amp;Assumptions'!$D$18+1)*(('Summary&amp;Assumptions'!$G39/12*CK$56)*(1+'Summary&amp;Assumptions'!$H39)^(CK$50-1))</f>
        <v>34778.222228999992</v>
      </c>
      <c r="CL77" s="95">
        <f>+AND(CL$50&gt;0,CL$50&lt;='Summary&amp;Assumptions'!$D$18+1)*(('Summary&amp;Assumptions'!$G39/12*CL$56)*(1+'Summary&amp;Assumptions'!$H39)^(CL$50-1))</f>
        <v>34778.222228999992</v>
      </c>
      <c r="CM77" s="95">
        <f>+AND(CM$50&gt;0,CM$50&lt;='Summary&amp;Assumptions'!$D$18+1)*(('Summary&amp;Assumptions'!$G39/12*CM$56)*(1+'Summary&amp;Assumptions'!$H39)^(CM$50-1))</f>
        <v>34778.222228999992</v>
      </c>
      <c r="CN77" s="95">
        <f>+AND(CN$50&gt;0,CN$50&lt;='Summary&amp;Assumptions'!$D$18+1)*(('Summary&amp;Assumptions'!$G39/12*CN$56)*(1+'Summary&amp;Assumptions'!$H39)^(CN$50-1))</f>
        <v>35821.568895869998</v>
      </c>
      <c r="CO77" s="95">
        <f>+AND(CO$50&gt;0,CO$50&lt;='Summary&amp;Assumptions'!$D$18+1)*(('Summary&amp;Assumptions'!$G39/12*CO$56)*(1+'Summary&amp;Assumptions'!$H39)^(CO$50-1))</f>
        <v>35821.568895869998</v>
      </c>
      <c r="CP77" s="95">
        <f>+AND(CP$50&gt;0,CP$50&lt;='Summary&amp;Assumptions'!$D$18+1)*(('Summary&amp;Assumptions'!$G39/12*CP$56)*(1+'Summary&amp;Assumptions'!$H39)^(CP$50-1))</f>
        <v>35821.568895869998</v>
      </c>
      <c r="CQ77" s="95">
        <f>+AND(CQ$50&gt;0,CQ$50&lt;='Summary&amp;Assumptions'!$D$18+1)*(('Summary&amp;Assumptions'!$G39/12*CQ$56)*(1+'Summary&amp;Assumptions'!$H39)^(CQ$50-1))</f>
        <v>35821.568895869998</v>
      </c>
      <c r="CR77" s="95">
        <f>+AND(CR$50&gt;0,CR$50&lt;='Summary&amp;Assumptions'!$D$18+1)*(('Summary&amp;Assumptions'!$G39/12*CR$56)*(1+'Summary&amp;Assumptions'!$H39)^(CR$50-1))</f>
        <v>35821.568895869998</v>
      </c>
      <c r="CS77" s="95">
        <f>+AND(CS$50&gt;0,CS$50&lt;='Summary&amp;Assumptions'!$D$18+1)*(('Summary&amp;Assumptions'!$G39/12*CS$56)*(1+'Summary&amp;Assumptions'!$H39)^(CS$50-1))</f>
        <v>35821.568895869998</v>
      </c>
      <c r="CT77" s="95">
        <f>+AND(CT$50&gt;0,CT$50&lt;='Summary&amp;Assumptions'!$D$18+1)*(('Summary&amp;Assumptions'!$G39/12*CT$56)*(1+'Summary&amp;Assumptions'!$H39)^(CT$50-1))</f>
        <v>35821.568895869998</v>
      </c>
      <c r="CU77" s="95">
        <f>+AND(CU$50&gt;0,CU$50&lt;='Summary&amp;Assumptions'!$D$18+1)*(('Summary&amp;Assumptions'!$G39/12*CU$56)*(1+'Summary&amp;Assumptions'!$H39)^(CU$50-1))</f>
        <v>35821.568895869998</v>
      </c>
      <c r="CV77" s="95">
        <f>+AND(CV$50&gt;0,CV$50&lt;='Summary&amp;Assumptions'!$D$18+1)*(('Summary&amp;Assumptions'!$G39/12*CV$56)*(1+'Summary&amp;Assumptions'!$H39)^(CV$50-1))</f>
        <v>35821.568895869998</v>
      </c>
      <c r="CW77" s="95">
        <f>+AND(CW$50&gt;0,CW$50&lt;='Summary&amp;Assumptions'!$D$18+1)*(('Summary&amp;Assumptions'!$G39/12*CW$56)*(1+'Summary&amp;Assumptions'!$H39)^(CW$50-1))</f>
        <v>35821.568895869998</v>
      </c>
      <c r="CX77" s="95">
        <f>+AND(CX$50&gt;0,CX$50&lt;='Summary&amp;Assumptions'!$D$18+1)*(('Summary&amp;Assumptions'!$G39/12*CX$56)*(1+'Summary&amp;Assumptions'!$H39)^(CX$50-1))</f>
        <v>35821.568895869998</v>
      </c>
      <c r="CY77" s="95">
        <f>+AND(CY$50&gt;0,CY$50&lt;='Summary&amp;Assumptions'!$D$18+1)*(('Summary&amp;Assumptions'!$G39/12*CY$56)*(1+'Summary&amp;Assumptions'!$H39)^(CY$50-1))</f>
        <v>35821.568895869998</v>
      </c>
      <c r="CZ77" s="95">
        <f>+AND(CZ$50&gt;0,CZ$50&lt;='Summary&amp;Assumptions'!$D$18+1)*(('Summary&amp;Assumptions'!$G39/12*CZ$56)*(1+'Summary&amp;Assumptions'!$H39)^(CZ$50-1))</f>
        <v>36896.215962746101</v>
      </c>
      <c r="DA77" s="95">
        <f>+AND(DA$50&gt;0,DA$50&lt;='Summary&amp;Assumptions'!$D$18+1)*(('Summary&amp;Assumptions'!$G39/12*DA$56)*(1+'Summary&amp;Assumptions'!$H39)^(DA$50-1))</f>
        <v>36896.215962746101</v>
      </c>
      <c r="DB77" s="95">
        <f>+AND(DB$50&gt;0,DB$50&lt;='Summary&amp;Assumptions'!$D$18+1)*(('Summary&amp;Assumptions'!$G39/12*DB$56)*(1+'Summary&amp;Assumptions'!$H39)^(DB$50-1))</f>
        <v>36896.215962746101</v>
      </c>
      <c r="DC77" s="95">
        <f>+AND(DC$50&gt;0,DC$50&lt;='Summary&amp;Assumptions'!$D$18+1)*(('Summary&amp;Assumptions'!$G39/12*DC$56)*(1+'Summary&amp;Assumptions'!$H39)^(DC$50-1))</f>
        <v>36896.215962746101</v>
      </c>
      <c r="DD77" s="95">
        <f>+AND(DD$50&gt;0,DD$50&lt;='Summary&amp;Assumptions'!$D$18+1)*(('Summary&amp;Assumptions'!$G39/12*DD$56)*(1+'Summary&amp;Assumptions'!$H39)^(DD$50-1))</f>
        <v>36896.215962746101</v>
      </c>
      <c r="DE77" s="95">
        <f>+AND(DE$50&gt;0,DE$50&lt;='Summary&amp;Assumptions'!$D$18+1)*(('Summary&amp;Assumptions'!$G39/12*DE$56)*(1+'Summary&amp;Assumptions'!$H39)^(DE$50-1))</f>
        <v>36896.215962746101</v>
      </c>
      <c r="DF77" s="95">
        <f>+AND(DF$50&gt;0,DF$50&lt;='Summary&amp;Assumptions'!$D$18+1)*(('Summary&amp;Assumptions'!$G39/12*DF$56)*(1+'Summary&amp;Assumptions'!$H39)^(DF$50-1))</f>
        <v>36896.215962746101</v>
      </c>
      <c r="DG77" s="95">
        <f>+AND(DG$50&gt;0,DG$50&lt;='Summary&amp;Assumptions'!$D$18+1)*(('Summary&amp;Assumptions'!$G39/12*DG$56)*(1+'Summary&amp;Assumptions'!$H39)^(DG$50-1))</f>
        <v>36896.215962746101</v>
      </c>
      <c r="DH77" s="95">
        <f>+AND(DH$50&gt;0,DH$50&lt;='Summary&amp;Assumptions'!$D$18+1)*(('Summary&amp;Assumptions'!$G39/12*DH$56)*(1+'Summary&amp;Assumptions'!$H39)^(DH$50-1))</f>
        <v>36896.215962746101</v>
      </c>
      <c r="DI77" s="95">
        <f>+AND(DI$50&gt;0,DI$50&lt;='Summary&amp;Assumptions'!$D$18+1)*(('Summary&amp;Assumptions'!$G39/12*DI$56)*(1+'Summary&amp;Assumptions'!$H39)^(DI$50-1))</f>
        <v>36896.215962746101</v>
      </c>
      <c r="DJ77" s="95">
        <f>+AND(DJ$50&gt;0,DJ$50&lt;='Summary&amp;Assumptions'!$D$18+1)*(('Summary&amp;Assumptions'!$G39/12*DJ$56)*(1+'Summary&amp;Assumptions'!$H39)^(DJ$50-1))</f>
        <v>36896.215962746101</v>
      </c>
      <c r="DK77" s="95">
        <f>+AND(DK$50&gt;0,DK$50&lt;='Summary&amp;Assumptions'!$D$18+1)*(('Summary&amp;Assumptions'!$G39/12*DK$56)*(1+'Summary&amp;Assumptions'!$H39)^(DK$50-1))</f>
        <v>36896.215962746101</v>
      </c>
      <c r="DL77" s="95">
        <f>+AND(DL$50&gt;0,DL$50&lt;='Summary&amp;Assumptions'!$D$18+1)*(('Summary&amp;Assumptions'!$G39/12*DL$56)*(1+'Summary&amp;Assumptions'!$H39)^(DL$50-1))</f>
        <v>38003.102441628478</v>
      </c>
      <c r="DM77" s="95">
        <f>+AND(DM$50&gt;0,DM$50&lt;='Summary&amp;Assumptions'!$D$18+1)*(('Summary&amp;Assumptions'!$G39/12*DM$56)*(1+'Summary&amp;Assumptions'!$H39)^(DM$50-1))</f>
        <v>38003.102441628478</v>
      </c>
      <c r="DN77" s="95">
        <f>+AND(DN$50&gt;0,DN$50&lt;='Summary&amp;Assumptions'!$D$18+1)*(('Summary&amp;Assumptions'!$G39/12*DN$56)*(1+'Summary&amp;Assumptions'!$H39)^(DN$50-1))</f>
        <v>38003.102441628478</v>
      </c>
      <c r="DO77" s="95">
        <f>+AND(DO$50&gt;0,DO$50&lt;='Summary&amp;Assumptions'!$D$18+1)*(('Summary&amp;Assumptions'!$G39/12*DO$56)*(1+'Summary&amp;Assumptions'!$H39)^(DO$50-1))</f>
        <v>38003.102441628478</v>
      </c>
      <c r="DP77" s="95">
        <f>+AND(DP$50&gt;0,DP$50&lt;='Summary&amp;Assumptions'!$D$18+1)*(('Summary&amp;Assumptions'!$G39/12*DP$56)*(1+'Summary&amp;Assumptions'!$H39)^(DP$50-1))</f>
        <v>38003.102441628478</v>
      </c>
      <c r="DQ77" s="95">
        <f>+AND(DQ$50&gt;0,DQ$50&lt;='Summary&amp;Assumptions'!$D$18+1)*(('Summary&amp;Assumptions'!$G39/12*DQ$56)*(1+'Summary&amp;Assumptions'!$H39)^(DQ$50-1))</f>
        <v>38003.102441628478</v>
      </c>
      <c r="DR77" s="95">
        <f>+AND(DR$50&gt;0,DR$50&lt;='Summary&amp;Assumptions'!$D$18+1)*(('Summary&amp;Assumptions'!$G39/12*DR$56)*(1+'Summary&amp;Assumptions'!$H39)^(DR$50-1))</f>
        <v>38003.102441628478</v>
      </c>
      <c r="DS77" s="95">
        <f>+AND(DS$50&gt;0,DS$50&lt;='Summary&amp;Assumptions'!$D$18+1)*(('Summary&amp;Assumptions'!$G39/12*DS$56)*(1+'Summary&amp;Assumptions'!$H39)^(DS$50-1))</f>
        <v>38003.102441628478</v>
      </c>
      <c r="DT77" s="95">
        <f>+AND(DT$50&gt;0,DT$50&lt;='Summary&amp;Assumptions'!$D$18+1)*(('Summary&amp;Assumptions'!$G39/12*DT$56)*(1+'Summary&amp;Assumptions'!$H39)^(DT$50-1))</f>
        <v>38003.102441628478</v>
      </c>
      <c r="DU77" s="95">
        <f>+AND(DU$50&gt;0,DU$50&lt;='Summary&amp;Assumptions'!$D$18+1)*(('Summary&amp;Assumptions'!$G39/12*DU$56)*(1+'Summary&amp;Assumptions'!$H39)^(DU$50-1))</f>
        <v>38003.102441628478</v>
      </c>
      <c r="DV77" s="95">
        <f>+AND(DV$50&gt;0,DV$50&lt;='Summary&amp;Assumptions'!$D$18+1)*(('Summary&amp;Assumptions'!$G39/12*DV$56)*(1+'Summary&amp;Assumptions'!$H39)^(DV$50-1))</f>
        <v>38003.102441628478</v>
      </c>
      <c r="DW77" s="95">
        <f>+AND(DW$50&gt;0,DW$50&lt;='Summary&amp;Assumptions'!$D$18+1)*(('Summary&amp;Assumptions'!$G39/12*DW$56)*(1+'Summary&amp;Assumptions'!$H39)^(DW$50-1))</f>
        <v>38003.102441628478</v>
      </c>
      <c r="DX77" s="95">
        <f>+AND(DX$50&gt;0,DX$50&lt;='Summary&amp;Assumptions'!$D$18+1)*(('Summary&amp;Assumptions'!$G39/12*DX$56)*(1+'Summary&amp;Assumptions'!$H39)^(DX$50-1))</f>
        <v>39143.195514877334</v>
      </c>
      <c r="DY77" s="95">
        <f>+AND(DY$50&gt;0,DY$50&lt;='Summary&amp;Assumptions'!$D$18+1)*(('Summary&amp;Assumptions'!$G39/12*DY$56)*(1+'Summary&amp;Assumptions'!$H39)^(DY$50-1))</f>
        <v>39143.195514877334</v>
      </c>
      <c r="DZ77" s="95">
        <f>+AND(DZ$50&gt;0,DZ$50&lt;='Summary&amp;Assumptions'!$D$18+1)*(('Summary&amp;Assumptions'!$G39/12*DZ$56)*(1+'Summary&amp;Assumptions'!$H39)^(DZ$50-1))</f>
        <v>39143.195514877334</v>
      </c>
      <c r="EA77" s="95">
        <f>+AND(EA$50&gt;0,EA$50&lt;='Summary&amp;Assumptions'!$D$18+1)*(('Summary&amp;Assumptions'!$G39/12*EA$56)*(1+'Summary&amp;Assumptions'!$H39)^(EA$50-1))</f>
        <v>39143.195514877334</v>
      </c>
      <c r="EB77" s="95">
        <f>+AND(EB$50&gt;0,EB$50&lt;='Summary&amp;Assumptions'!$D$18+1)*(('Summary&amp;Assumptions'!$G39/12*EB$56)*(1+'Summary&amp;Assumptions'!$H39)^(EB$50-1))</f>
        <v>39143.195514877334</v>
      </c>
      <c r="EC77" s="95">
        <f>+AND(EC$50&gt;0,EC$50&lt;='Summary&amp;Assumptions'!$D$18+1)*(('Summary&amp;Assumptions'!$G39/12*EC$56)*(1+'Summary&amp;Assumptions'!$H39)^(EC$50-1))</f>
        <v>39143.195514877334</v>
      </c>
      <c r="ED77" s="95">
        <f>+AND(ED$50&gt;0,ED$50&lt;='Summary&amp;Assumptions'!$D$18+1)*(('Summary&amp;Assumptions'!$G39/12*ED$56)*(1+'Summary&amp;Assumptions'!$H39)^(ED$50-1))</f>
        <v>39143.195514877334</v>
      </c>
      <c r="EE77" s="95">
        <f>+AND(EE$50&gt;0,EE$50&lt;='Summary&amp;Assumptions'!$D$18+1)*(('Summary&amp;Assumptions'!$G39/12*EE$56)*(1+'Summary&amp;Assumptions'!$H39)^(EE$50-1))</f>
        <v>39143.195514877334</v>
      </c>
      <c r="EF77" s="95">
        <f>+AND(EF$50&gt;0,EF$50&lt;='Summary&amp;Assumptions'!$D$18+1)*(('Summary&amp;Assumptions'!$G39/12*EF$56)*(1+'Summary&amp;Assumptions'!$H39)^(EF$50-1))</f>
        <v>39143.195514877334</v>
      </c>
      <c r="EG77" s="95">
        <f>+AND(EG$50&gt;0,EG$50&lt;='Summary&amp;Assumptions'!$D$18+1)*(('Summary&amp;Assumptions'!$G39/12*EG$56)*(1+'Summary&amp;Assumptions'!$H39)^(EG$50-1))</f>
        <v>39143.195514877334</v>
      </c>
      <c r="EH77" s="95">
        <f>+AND(EH$50&gt;0,EH$50&lt;='Summary&amp;Assumptions'!$D$18+1)*(('Summary&amp;Assumptions'!$G39/12*EH$56)*(1+'Summary&amp;Assumptions'!$H39)^(EH$50-1))</f>
        <v>39143.195514877334</v>
      </c>
      <c r="EI77" s="95">
        <f>+AND(EI$50&gt;0,EI$50&lt;='Summary&amp;Assumptions'!$D$18+1)*(('Summary&amp;Assumptions'!$G39/12*EI$56)*(1+'Summary&amp;Assumptions'!$H39)^(EI$50-1))</f>
        <v>39143.195514877334</v>
      </c>
      <c r="EJ77" s="95">
        <f>+AND(EJ$50&gt;0,EJ$50&lt;='Summary&amp;Assumptions'!$D$18+1)*(('Summary&amp;Assumptions'!$G39/12*EJ$56)*(1+'Summary&amp;Assumptions'!$H39)^(EJ$50-1))</f>
        <v>40317.491380323656</v>
      </c>
      <c r="EK77" s="95">
        <f>+AND(EK$50&gt;0,EK$50&lt;='Summary&amp;Assumptions'!$D$18+1)*(('Summary&amp;Assumptions'!$G39/12*EK$56)*(1+'Summary&amp;Assumptions'!$H39)^(EK$50-1))</f>
        <v>40317.491380323656</v>
      </c>
      <c r="EL77" s="95">
        <f>+AND(EL$50&gt;0,EL$50&lt;='Summary&amp;Assumptions'!$D$18+1)*(('Summary&amp;Assumptions'!$G39/12*EL$56)*(1+'Summary&amp;Assumptions'!$H39)^(EL$50-1))</f>
        <v>40317.491380323656</v>
      </c>
      <c r="EM77" s="95">
        <f>+AND(EM$50&gt;0,EM$50&lt;='Summary&amp;Assumptions'!$D$18+1)*(('Summary&amp;Assumptions'!$G39/12*EM$56)*(1+'Summary&amp;Assumptions'!$H39)^(EM$50-1))</f>
        <v>40317.491380323656</v>
      </c>
      <c r="EN77" s="95">
        <f>+AND(EN$50&gt;0,EN$50&lt;='Summary&amp;Assumptions'!$D$18+1)*(('Summary&amp;Assumptions'!$G39/12*EN$56)*(1+'Summary&amp;Assumptions'!$H39)^(EN$50-1))</f>
        <v>40317.491380323656</v>
      </c>
      <c r="EO77" s="95">
        <f>+AND(EO$50&gt;0,EO$50&lt;='Summary&amp;Assumptions'!$D$18+1)*(('Summary&amp;Assumptions'!$G39/12*EO$56)*(1+'Summary&amp;Assumptions'!$H39)^(EO$50-1))</f>
        <v>40317.491380323656</v>
      </c>
      <c r="EP77" s="95">
        <f>+AND(EP$50&gt;0,EP$50&lt;='Summary&amp;Assumptions'!$D$18+1)*(('Summary&amp;Assumptions'!$G39/12*EP$56)*(1+'Summary&amp;Assumptions'!$H39)^(EP$50-1))</f>
        <v>40317.491380323656</v>
      </c>
      <c r="EQ77" s="95">
        <f>+AND(EQ$50&gt;0,EQ$50&lt;='Summary&amp;Assumptions'!$D$18+1)*(('Summary&amp;Assumptions'!$G39/12*EQ$56)*(1+'Summary&amp;Assumptions'!$H39)^(EQ$50-1))</f>
        <v>40317.491380323656</v>
      </c>
      <c r="ER77" s="95">
        <f>+AND(ER$50&gt;0,ER$50&lt;='Summary&amp;Assumptions'!$D$18+1)*(('Summary&amp;Assumptions'!$G39/12*ER$56)*(1+'Summary&amp;Assumptions'!$H39)^(ER$50-1))</f>
        <v>40317.491380323656</v>
      </c>
      <c r="ES77" s="95">
        <f>+AND(ES$50&gt;0,ES$50&lt;='Summary&amp;Assumptions'!$D$18+1)*(('Summary&amp;Assumptions'!$G39/12*ES$56)*(1+'Summary&amp;Assumptions'!$H39)^(ES$50-1))</f>
        <v>40317.491380323656</v>
      </c>
      <c r="ET77" s="95">
        <f>+AND(ET$50&gt;0,ET$50&lt;='Summary&amp;Assumptions'!$D$18+1)*(('Summary&amp;Assumptions'!$G39/12*ET$56)*(1+'Summary&amp;Assumptions'!$H39)^(ET$50-1))</f>
        <v>40317.491380323656</v>
      </c>
      <c r="EU77" s="95">
        <f>+AND(EU$50&gt;0,EU$50&lt;='Summary&amp;Assumptions'!$D$18+1)*(('Summary&amp;Assumptions'!$G39/12*EU$56)*(1+'Summary&amp;Assumptions'!$H39)^(EU$50-1))</f>
        <v>40317.491380323656</v>
      </c>
      <c r="EV77" s="95">
        <f>+AND(EV$50&gt;0,EV$50&lt;='Summary&amp;Assumptions'!$D$18+1)*(('Summary&amp;Assumptions'!$G39/12*EV$56)*(1+'Summary&amp;Assumptions'!$H39)^(EV$50-1))</f>
        <v>0</v>
      </c>
      <c r="EW77" s="95">
        <f>+AND(EW$50&gt;0,EW$50&lt;='Summary&amp;Assumptions'!$D$18+1)*(('Summary&amp;Assumptions'!$G39/12*EW$56)*(1+'Summary&amp;Assumptions'!$H39)^(EW$50-1))</f>
        <v>0</v>
      </c>
      <c r="EX77" s="95">
        <f>+AND(EX$50&gt;0,EX$50&lt;='Summary&amp;Assumptions'!$D$18+1)*(('Summary&amp;Assumptions'!$G39/12*EX$56)*(1+'Summary&amp;Assumptions'!$H39)^(EX$50-1))</f>
        <v>0</v>
      </c>
      <c r="EY77" s="95">
        <f>+AND(EY$50&gt;0,EY$50&lt;='Summary&amp;Assumptions'!$D$18+1)*(('Summary&amp;Assumptions'!$G39/12*EY$56)*(1+'Summary&amp;Assumptions'!$H39)^(EY$50-1))</f>
        <v>0</v>
      </c>
      <c r="EZ77" s="95">
        <f>+AND(EZ$50&gt;0,EZ$50&lt;='Summary&amp;Assumptions'!$D$18+1)*(('Summary&amp;Assumptions'!$G39/12*EZ$56)*(1+'Summary&amp;Assumptions'!$H39)^(EZ$50-1))</f>
        <v>0</v>
      </c>
      <c r="FA77" s="95">
        <f>+AND(FA$50&gt;0,FA$50&lt;='Summary&amp;Assumptions'!$D$18+1)*(('Summary&amp;Assumptions'!$G39/12*FA$56)*(1+'Summary&amp;Assumptions'!$H39)^(FA$50-1))</f>
        <v>0</v>
      </c>
      <c r="FB77" s="95">
        <f>+AND(FB$50&gt;0,FB$50&lt;='Summary&amp;Assumptions'!$D$18+1)*(('Summary&amp;Assumptions'!$G39/12*FB$56)*(1+'Summary&amp;Assumptions'!$H39)^(FB$50-1))</f>
        <v>0</v>
      </c>
      <c r="FC77" s="95">
        <f>+AND(FC$50&gt;0,FC$50&lt;='Summary&amp;Assumptions'!$D$18+1)*(('Summary&amp;Assumptions'!$G39/12*FC$56)*(1+'Summary&amp;Assumptions'!$H39)^(FC$50-1))</f>
        <v>0</v>
      </c>
      <c r="FD77" s="95">
        <f>+AND(FD$50&gt;0,FD$50&lt;='Summary&amp;Assumptions'!$D$18+1)*(('Summary&amp;Assumptions'!$G39/12*FD$56)*(1+'Summary&amp;Assumptions'!$H39)^(FD$50-1))</f>
        <v>0</v>
      </c>
      <c r="FE77" s="95">
        <f>+AND(FE$50&gt;0,FE$50&lt;='Summary&amp;Assumptions'!$D$18+1)*(('Summary&amp;Assumptions'!$G39/12*FE$56)*(1+'Summary&amp;Assumptions'!$H39)^(FE$50-1))</f>
        <v>0</v>
      </c>
      <c r="FF77" s="95">
        <f>+AND(FF$50&gt;0,FF$50&lt;='Summary&amp;Assumptions'!$D$18+1)*(('Summary&amp;Assumptions'!$G39/12*FF$56)*(1+'Summary&amp;Assumptions'!$H39)^(FF$50-1))</f>
        <v>0</v>
      </c>
      <c r="FG77" s="95">
        <f>+AND(FG$50&gt;0,FG$50&lt;='Summary&amp;Assumptions'!$D$18+1)*(('Summary&amp;Assumptions'!$G39/12*FG$56)*(1+'Summary&amp;Assumptions'!$H39)^(FG$50-1))</f>
        <v>0</v>
      </c>
      <c r="FH77" s="95">
        <f>+AND(FH$50&gt;0,FH$50&lt;='Summary&amp;Assumptions'!$D$18+1)*(('Summary&amp;Assumptions'!$G39/12*FH$56)*(1+'Summary&amp;Assumptions'!$H39)^(FH$50-1))</f>
        <v>0</v>
      </c>
      <c r="FI77" s="95">
        <f>+AND(FI$50&gt;0,FI$50&lt;='Summary&amp;Assumptions'!$D$18+1)*(('Summary&amp;Assumptions'!$G39/12*FI$56)*(1+'Summary&amp;Assumptions'!$H39)^(FI$50-1))</f>
        <v>0</v>
      </c>
      <c r="FJ77" s="95">
        <f>+AND(FJ$50&gt;0,FJ$50&lt;='Summary&amp;Assumptions'!$D$18+1)*(('Summary&amp;Assumptions'!$G39/12*FJ$56)*(1+'Summary&amp;Assumptions'!$H39)^(FJ$50-1))</f>
        <v>0</v>
      </c>
      <c r="FK77" s="95">
        <f>+AND(FK$50&gt;0,FK$50&lt;='Summary&amp;Assumptions'!$D$18+1)*(('Summary&amp;Assumptions'!$G39/12*FK$56)*(1+'Summary&amp;Assumptions'!$H39)^(FK$50-1))</f>
        <v>0</v>
      </c>
      <c r="FL77" s="95">
        <f>+AND(FL$50&gt;0,FL$50&lt;='Summary&amp;Assumptions'!$D$18+1)*(('Summary&amp;Assumptions'!$G39/12*FL$56)*(1+'Summary&amp;Assumptions'!$H39)^(FL$50-1))</f>
        <v>0</v>
      </c>
      <c r="FM77" s="95">
        <f>+AND(FM$50&gt;0,FM$50&lt;='Summary&amp;Assumptions'!$D$18+1)*(('Summary&amp;Assumptions'!$G39/12*FM$56)*(1+'Summary&amp;Assumptions'!$H39)^(FM$50-1))</f>
        <v>0</v>
      </c>
      <c r="FN77" s="95">
        <f>+AND(FN$50&gt;0,FN$50&lt;='Summary&amp;Assumptions'!$D$18+1)*(('Summary&amp;Assumptions'!$G39/12*FN$56)*(1+'Summary&amp;Assumptions'!$H39)^(FN$50-1))</f>
        <v>0</v>
      </c>
      <c r="FO77" s="95">
        <f>+AND(FO$50&gt;0,FO$50&lt;='Summary&amp;Assumptions'!$D$18+1)*(('Summary&amp;Assumptions'!$G39/12*FO$56)*(1+'Summary&amp;Assumptions'!$H39)^(FO$50-1))</f>
        <v>0</v>
      </c>
      <c r="FP77" s="95">
        <f>+AND(FP$50&gt;0,FP$50&lt;='Summary&amp;Assumptions'!$D$18+1)*(('Summary&amp;Assumptions'!$G39/12*FP$56)*(1+'Summary&amp;Assumptions'!$H39)^(FP$50-1))</f>
        <v>0</v>
      </c>
      <c r="FQ77" s="96">
        <f>+AND(FQ$50&gt;0,FQ$50&lt;='Summary&amp;Assumptions'!$D$18+1)*(('Summary&amp;Assumptions'!$G39/12*FQ$56)*(1+'Summary&amp;Assumptions'!$H39)^(FQ$50-1))</f>
        <v>0</v>
      </c>
      <c r="FR77" s="9"/>
      <c r="FS77" s="9"/>
      <c r="FT77" s="9"/>
      <c r="FU77" s="9"/>
    </row>
    <row r="78" spans="1:177" s="16" customFormat="1" x14ac:dyDescent="0.2">
      <c r="A78" s="9"/>
      <c r="B78" s="243" t="str">
        <f>+'Summary&amp;Assumptions'!F40</f>
        <v>[Other Income Item]</v>
      </c>
      <c r="J78" s="272">
        <f>+AND(J$50&gt;0,J$50&lt;='Summary&amp;Assumptions'!$D$18+1)*(('Summary&amp;Assumptions'!$G40/12*J$56)*(1+'Summary&amp;Assumptions'!$H40)^(J$50-1))</f>
        <v>0</v>
      </c>
      <c r="K78" s="272">
        <f>+AND(K$50&gt;0,K$50&lt;='Summary&amp;Assumptions'!$D$18+1)*(('Summary&amp;Assumptions'!$G40/12*K$56)*(1+'Summary&amp;Assumptions'!$H40)^(K$50-1))</f>
        <v>0</v>
      </c>
      <c r="L78" s="272">
        <f>+AND(L$50&gt;0,L$50&lt;='Summary&amp;Assumptions'!$D$18+1)*(('Summary&amp;Assumptions'!$G40/12*L$56)*(1+'Summary&amp;Assumptions'!$H40)^(L$50-1))</f>
        <v>0</v>
      </c>
      <c r="M78" s="272">
        <f>+AND(M$50&gt;0,M$50&lt;='Summary&amp;Assumptions'!$D$18+1)*(('Summary&amp;Assumptions'!$G40/12*M$56)*(1+'Summary&amp;Assumptions'!$H40)^(M$50-1))</f>
        <v>0</v>
      </c>
      <c r="N78" s="272">
        <f>+AND(N$50&gt;0,N$50&lt;='Summary&amp;Assumptions'!$D$18+1)*(('Summary&amp;Assumptions'!$G40/12*N$56)*(1+'Summary&amp;Assumptions'!$H40)^(N$50-1))</f>
        <v>0</v>
      </c>
      <c r="O78" s="272">
        <f>+AND(O$50&gt;0,O$50&lt;='Summary&amp;Assumptions'!$D$18+1)*(('Summary&amp;Assumptions'!$G40/12*O$56)*(1+'Summary&amp;Assumptions'!$H40)^(O$50-1))</f>
        <v>0</v>
      </c>
      <c r="P78" s="272">
        <f>+AND(P$50&gt;0,P$50&lt;='Summary&amp;Assumptions'!$D$18+1)*(('Summary&amp;Assumptions'!$G40/12*P$56)*(1+'Summary&amp;Assumptions'!$H40)^(P$50-1))</f>
        <v>0</v>
      </c>
      <c r="Q78" s="272">
        <f>+AND(Q$50&gt;0,Q$50&lt;='Summary&amp;Assumptions'!$D$18+1)*(('Summary&amp;Assumptions'!$G40/12*Q$56)*(1+'Summary&amp;Assumptions'!$H40)^(Q$50-1))</f>
        <v>0</v>
      </c>
      <c r="R78" s="272">
        <f>+AND(R$50&gt;0,R$50&lt;='Summary&amp;Assumptions'!$D$18+1)*(('Summary&amp;Assumptions'!$G40/12*R$56)*(1+'Summary&amp;Assumptions'!$H40)^(R$50-1))</f>
        <v>0</v>
      </c>
      <c r="S78" s="272">
        <f>+AND(S$50&gt;0,S$50&lt;='Summary&amp;Assumptions'!$D$18+1)*(('Summary&amp;Assumptions'!$G40/12*S$56)*(1+'Summary&amp;Assumptions'!$H40)^(S$50-1))</f>
        <v>0</v>
      </c>
      <c r="T78" s="272">
        <f>+AND(T$50&gt;0,T$50&lt;='Summary&amp;Assumptions'!$D$18+1)*(('Summary&amp;Assumptions'!$G40/12*T$56)*(1+'Summary&amp;Assumptions'!$H40)^(T$50-1))</f>
        <v>0</v>
      </c>
      <c r="U78" s="272">
        <f>+AND(U$50&gt;0,U$50&lt;='Summary&amp;Assumptions'!$D$18+1)*(('Summary&amp;Assumptions'!$G40/12*U$56)*(1+'Summary&amp;Assumptions'!$H40)^(U$50-1))</f>
        <v>0</v>
      </c>
      <c r="V78" s="272">
        <f>+AND(V$50&gt;0,V$50&lt;='Summary&amp;Assumptions'!$D$18+1)*(('Summary&amp;Assumptions'!$G40/12*V$56)*(1+'Summary&amp;Assumptions'!$H40)^(V$50-1))</f>
        <v>0</v>
      </c>
      <c r="W78" s="272">
        <f>+AND(W$50&gt;0,W$50&lt;='Summary&amp;Assumptions'!$D$18+1)*(('Summary&amp;Assumptions'!$G40/12*W$56)*(1+'Summary&amp;Assumptions'!$H40)^(W$50-1))</f>
        <v>0</v>
      </c>
      <c r="X78" s="272">
        <f>+AND(X$50&gt;0,X$50&lt;='Summary&amp;Assumptions'!$D$18+1)*(('Summary&amp;Assumptions'!$G40/12*X$56)*(1+'Summary&amp;Assumptions'!$H40)^(X$50-1))</f>
        <v>0</v>
      </c>
      <c r="Y78" s="272">
        <f>+AND(Y$50&gt;0,Y$50&lt;='Summary&amp;Assumptions'!$D$18+1)*(('Summary&amp;Assumptions'!$G40/12*Y$56)*(1+'Summary&amp;Assumptions'!$H40)^(Y$50-1))</f>
        <v>0</v>
      </c>
      <c r="Z78" s="272">
        <f>+AND(Z$50&gt;0,Z$50&lt;='Summary&amp;Assumptions'!$D$18+1)*(('Summary&amp;Assumptions'!$G40/12*Z$56)*(1+'Summary&amp;Assumptions'!$H40)^(Z$50-1))</f>
        <v>0</v>
      </c>
      <c r="AA78" s="272">
        <f>+AND(AA$50&gt;0,AA$50&lt;='Summary&amp;Assumptions'!$D$18+1)*(('Summary&amp;Assumptions'!$G40/12*AA$56)*(1+'Summary&amp;Assumptions'!$H40)^(AA$50-1))</f>
        <v>0</v>
      </c>
      <c r="AB78" s="272">
        <f>+AND(AB$50&gt;0,AB$50&lt;='Summary&amp;Assumptions'!$D$18+1)*(('Summary&amp;Assumptions'!$G40/12*AB$56)*(1+'Summary&amp;Assumptions'!$H40)^(AB$50-1))</f>
        <v>0</v>
      </c>
      <c r="AC78" s="272">
        <f>+AND(AC$50&gt;0,AC$50&lt;='Summary&amp;Assumptions'!$D$18+1)*(('Summary&amp;Assumptions'!$G40/12*AC$56)*(1+'Summary&amp;Assumptions'!$H40)^(AC$50-1))</f>
        <v>0</v>
      </c>
      <c r="AD78" s="272">
        <f>+AND(AD$50&gt;0,AD$50&lt;='Summary&amp;Assumptions'!$D$18+1)*(('Summary&amp;Assumptions'!$G40/12*AD$56)*(1+'Summary&amp;Assumptions'!$H40)^(AD$50-1))</f>
        <v>0</v>
      </c>
      <c r="AE78" s="272">
        <f>+AND(AE$50&gt;0,AE$50&lt;='Summary&amp;Assumptions'!$D$18+1)*(('Summary&amp;Assumptions'!$G40/12*AE$56)*(1+'Summary&amp;Assumptions'!$H40)^(AE$50-1))</f>
        <v>0</v>
      </c>
      <c r="AF78" s="272">
        <f>+AND(AF$50&gt;0,AF$50&lt;='Summary&amp;Assumptions'!$D$18+1)*(('Summary&amp;Assumptions'!$G40/12*AF$56)*(1+'Summary&amp;Assumptions'!$H40)^(AF$50-1))</f>
        <v>0</v>
      </c>
      <c r="AG78" s="272">
        <f>+AND(AG$50&gt;0,AG$50&lt;='Summary&amp;Assumptions'!$D$18+1)*(('Summary&amp;Assumptions'!$G40/12*AG$56)*(1+'Summary&amp;Assumptions'!$H40)^(AG$50-1))</f>
        <v>0</v>
      </c>
      <c r="AH78" s="272">
        <f>+AND(AH$50&gt;0,AH$50&lt;='Summary&amp;Assumptions'!$D$18+1)*(('Summary&amp;Assumptions'!$G40/12*AH$56)*(1+'Summary&amp;Assumptions'!$H40)^(AH$50-1))</f>
        <v>0</v>
      </c>
      <c r="AI78" s="272">
        <f>+AND(AI$50&gt;0,AI$50&lt;='Summary&amp;Assumptions'!$D$18+1)*(('Summary&amp;Assumptions'!$G40/12*AI$56)*(1+'Summary&amp;Assumptions'!$H40)^(AI$50-1))</f>
        <v>0</v>
      </c>
      <c r="AJ78" s="272">
        <f>+AND(AJ$50&gt;0,AJ$50&lt;='Summary&amp;Assumptions'!$D$18+1)*(('Summary&amp;Assumptions'!$G40/12*AJ$56)*(1+'Summary&amp;Assumptions'!$H40)^(AJ$50-1))</f>
        <v>0</v>
      </c>
      <c r="AK78" s="272">
        <f>+AND(AK$50&gt;0,AK$50&lt;='Summary&amp;Assumptions'!$D$18+1)*(('Summary&amp;Assumptions'!$G40/12*AK$56)*(1+'Summary&amp;Assumptions'!$H40)^(AK$50-1))</f>
        <v>0</v>
      </c>
      <c r="AL78" s="272">
        <f>+AND(AL$50&gt;0,AL$50&lt;='Summary&amp;Assumptions'!$D$18+1)*(('Summary&amp;Assumptions'!$G40/12*AL$56)*(1+'Summary&amp;Assumptions'!$H40)^(AL$50-1))</f>
        <v>0</v>
      </c>
      <c r="AM78" s="272">
        <f>+AND(AM$50&gt;0,AM$50&lt;='Summary&amp;Assumptions'!$D$18+1)*(('Summary&amp;Assumptions'!$G40/12*AM$56)*(1+'Summary&amp;Assumptions'!$H40)^(AM$50-1))</f>
        <v>0</v>
      </c>
      <c r="AN78" s="272">
        <f>+AND(AN$50&gt;0,AN$50&lt;='Summary&amp;Assumptions'!$D$18+1)*(('Summary&amp;Assumptions'!$G40/12*AN$56)*(1+'Summary&amp;Assumptions'!$H40)^(AN$50-1))</f>
        <v>0</v>
      </c>
      <c r="AO78" s="272">
        <f>+AND(AO$50&gt;0,AO$50&lt;='Summary&amp;Assumptions'!$D$18+1)*(('Summary&amp;Assumptions'!$G40/12*AO$56)*(1+'Summary&amp;Assumptions'!$H40)^(AO$50-1))</f>
        <v>0</v>
      </c>
      <c r="AP78" s="272">
        <f>+AND(AP$50&gt;0,AP$50&lt;='Summary&amp;Assumptions'!$D$18+1)*(('Summary&amp;Assumptions'!$G40/12*AP$56)*(1+'Summary&amp;Assumptions'!$H40)^(AP$50-1))</f>
        <v>0</v>
      </c>
      <c r="AQ78" s="272">
        <f>+AND(AQ$50&gt;0,AQ$50&lt;='Summary&amp;Assumptions'!$D$18+1)*(('Summary&amp;Assumptions'!$G40/12*AQ$56)*(1+'Summary&amp;Assumptions'!$H40)^(AQ$50-1))</f>
        <v>0</v>
      </c>
      <c r="AR78" s="272">
        <f>+AND(AR$50&gt;0,AR$50&lt;='Summary&amp;Assumptions'!$D$18+1)*(('Summary&amp;Assumptions'!$G40/12*AR$56)*(1+'Summary&amp;Assumptions'!$H40)^(AR$50-1))</f>
        <v>0</v>
      </c>
      <c r="AS78" s="272">
        <f>+AND(AS$50&gt;0,AS$50&lt;='Summary&amp;Assumptions'!$D$18+1)*(('Summary&amp;Assumptions'!$G40/12*AS$56)*(1+'Summary&amp;Assumptions'!$H40)^(AS$50-1))</f>
        <v>0</v>
      </c>
      <c r="AT78" s="272">
        <f>+AND(AT$50&gt;0,AT$50&lt;='Summary&amp;Assumptions'!$D$18+1)*(('Summary&amp;Assumptions'!$G40/12*AT$56)*(1+'Summary&amp;Assumptions'!$H40)^(AT$50-1))</f>
        <v>0</v>
      </c>
      <c r="AU78" s="272">
        <f>+AND(AU$50&gt;0,AU$50&lt;='Summary&amp;Assumptions'!$D$18+1)*(('Summary&amp;Assumptions'!$G40/12*AU$56)*(1+'Summary&amp;Assumptions'!$H40)^(AU$50-1))</f>
        <v>0</v>
      </c>
      <c r="AV78" s="272">
        <f>+AND(AV$50&gt;0,AV$50&lt;='Summary&amp;Assumptions'!$D$18+1)*(('Summary&amp;Assumptions'!$G40/12*AV$56)*(1+'Summary&amp;Assumptions'!$H40)^(AV$50-1))</f>
        <v>0</v>
      </c>
      <c r="AW78" s="272">
        <f>+AND(AW$50&gt;0,AW$50&lt;='Summary&amp;Assumptions'!$D$18+1)*(('Summary&amp;Assumptions'!$G40/12*AW$56)*(1+'Summary&amp;Assumptions'!$H40)^(AW$50-1))</f>
        <v>0</v>
      </c>
      <c r="AX78" s="272">
        <f>+AND(AX$50&gt;0,AX$50&lt;='Summary&amp;Assumptions'!$D$18+1)*(('Summary&amp;Assumptions'!$G40/12*AX$56)*(1+'Summary&amp;Assumptions'!$H40)^(AX$50-1))</f>
        <v>0</v>
      </c>
      <c r="AY78" s="272">
        <f>+AND(AY$50&gt;0,AY$50&lt;='Summary&amp;Assumptions'!$D$18+1)*(('Summary&amp;Assumptions'!$G40/12*AY$56)*(1+'Summary&amp;Assumptions'!$H40)^(AY$50-1))</f>
        <v>0</v>
      </c>
      <c r="AZ78" s="272">
        <f>+AND(AZ$50&gt;0,AZ$50&lt;='Summary&amp;Assumptions'!$D$18+1)*(('Summary&amp;Assumptions'!$G40/12*AZ$56)*(1+'Summary&amp;Assumptions'!$H40)^(AZ$50-1))</f>
        <v>0</v>
      </c>
      <c r="BA78" s="272">
        <f>+AND(BA$50&gt;0,BA$50&lt;='Summary&amp;Assumptions'!$D$18+1)*(('Summary&amp;Assumptions'!$G40/12*BA$56)*(1+'Summary&amp;Assumptions'!$H40)^(BA$50-1))</f>
        <v>0</v>
      </c>
      <c r="BB78" s="272">
        <f>+AND(BB$50&gt;0,BB$50&lt;='Summary&amp;Assumptions'!$D$18+1)*(('Summary&amp;Assumptions'!$G40/12*BB$56)*(1+'Summary&amp;Assumptions'!$H40)^(BB$50-1))</f>
        <v>0</v>
      </c>
      <c r="BC78" s="272">
        <f>+AND(BC$50&gt;0,BC$50&lt;='Summary&amp;Assumptions'!$D$18+1)*(('Summary&amp;Assumptions'!$G40/12*BC$56)*(1+'Summary&amp;Assumptions'!$H40)^(BC$50-1))</f>
        <v>0</v>
      </c>
      <c r="BD78" s="272">
        <f>+AND(BD$50&gt;0,BD$50&lt;='Summary&amp;Assumptions'!$D$18+1)*(('Summary&amp;Assumptions'!$G40/12*BD$56)*(1+'Summary&amp;Assumptions'!$H40)^(BD$50-1))</f>
        <v>0</v>
      </c>
      <c r="BE78" s="272">
        <f>+AND(BE$50&gt;0,BE$50&lt;='Summary&amp;Assumptions'!$D$18+1)*(('Summary&amp;Assumptions'!$G40/12*BE$56)*(1+'Summary&amp;Assumptions'!$H40)^(BE$50-1))</f>
        <v>0</v>
      </c>
      <c r="BF78" s="272">
        <f>+AND(BF$50&gt;0,BF$50&lt;='Summary&amp;Assumptions'!$D$18+1)*(('Summary&amp;Assumptions'!$G40/12*BF$56)*(1+'Summary&amp;Assumptions'!$H40)^(BF$50-1))</f>
        <v>0</v>
      </c>
      <c r="BG78" s="272">
        <f>+AND(BG$50&gt;0,BG$50&lt;='Summary&amp;Assumptions'!$D$18+1)*(('Summary&amp;Assumptions'!$G40/12*BG$56)*(1+'Summary&amp;Assumptions'!$H40)^(BG$50-1))</f>
        <v>0</v>
      </c>
      <c r="BH78" s="272">
        <f>+AND(BH$50&gt;0,BH$50&lt;='Summary&amp;Assumptions'!$D$18+1)*(('Summary&amp;Assumptions'!$G40/12*BH$56)*(1+'Summary&amp;Assumptions'!$H40)^(BH$50-1))</f>
        <v>0</v>
      </c>
      <c r="BI78" s="272">
        <f>+AND(BI$50&gt;0,BI$50&lt;='Summary&amp;Assumptions'!$D$18+1)*(('Summary&amp;Assumptions'!$G40/12*BI$56)*(1+'Summary&amp;Assumptions'!$H40)^(BI$50-1))</f>
        <v>0</v>
      </c>
      <c r="BJ78" s="272">
        <f>+AND(BJ$50&gt;0,BJ$50&lt;='Summary&amp;Assumptions'!$D$18+1)*(('Summary&amp;Assumptions'!$G40/12*BJ$56)*(1+'Summary&amp;Assumptions'!$H40)^(BJ$50-1))</f>
        <v>0</v>
      </c>
      <c r="BK78" s="272">
        <f>+AND(BK$50&gt;0,BK$50&lt;='Summary&amp;Assumptions'!$D$18+1)*(('Summary&amp;Assumptions'!$G40/12*BK$56)*(1+'Summary&amp;Assumptions'!$H40)^(BK$50-1))</f>
        <v>0</v>
      </c>
      <c r="BL78" s="272">
        <f>+AND(BL$50&gt;0,BL$50&lt;='Summary&amp;Assumptions'!$D$18+1)*(('Summary&amp;Assumptions'!$G40/12*BL$56)*(1+'Summary&amp;Assumptions'!$H40)^(BL$50-1))</f>
        <v>0</v>
      </c>
      <c r="BM78" s="272">
        <f>+AND(BM$50&gt;0,BM$50&lt;='Summary&amp;Assumptions'!$D$18+1)*(('Summary&amp;Assumptions'!$G40/12*BM$56)*(1+'Summary&amp;Assumptions'!$H40)^(BM$50-1))</f>
        <v>0</v>
      </c>
      <c r="BN78" s="272">
        <f>+AND(BN$50&gt;0,BN$50&lt;='Summary&amp;Assumptions'!$D$18+1)*(('Summary&amp;Assumptions'!$G40/12*BN$56)*(1+'Summary&amp;Assumptions'!$H40)^(BN$50-1))</f>
        <v>0</v>
      </c>
      <c r="BO78" s="272">
        <f>+AND(BO$50&gt;0,BO$50&lt;='Summary&amp;Assumptions'!$D$18+1)*(('Summary&amp;Assumptions'!$G40/12*BO$56)*(1+'Summary&amp;Assumptions'!$H40)^(BO$50-1))</f>
        <v>0</v>
      </c>
      <c r="BP78" s="272">
        <f>+AND(BP$50&gt;0,BP$50&lt;='Summary&amp;Assumptions'!$D$18+1)*(('Summary&amp;Assumptions'!$G40/12*BP$56)*(1+'Summary&amp;Assumptions'!$H40)^(BP$50-1))</f>
        <v>0</v>
      </c>
      <c r="BQ78" s="272">
        <f>+AND(BQ$50&gt;0,BQ$50&lt;='Summary&amp;Assumptions'!$D$18+1)*(('Summary&amp;Assumptions'!$G40/12*BQ$56)*(1+'Summary&amp;Assumptions'!$H40)^(BQ$50-1))</f>
        <v>0</v>
      </c>
      <c r="BR78" s="272">
        <f>+AND(BR$50&gt;0,BR$50&lt;='Summary&amp;Assumptions'!$D$18+1)*(('Summary&amp;Assumptions'!$G40/12*BR$56)*(1+'Summary&amp;Assumptions'!$H40)^(BR$50-1))</f>
        <v>0</v>
      </c>
      <c r="BS78" s="272">
        <f>+AND(BS$50&gt;0,BS$50&lt;='Summary&amp;Assumptions'!$D$18+1)*(('Summary&amp;Assumptions'!$G40/12*BS$56)*(1+'Summary&amp;Assumptions'!$H40)^(BS$50-1))</f>
        <v>0</v>
      </c>
      <c r="BT78" s="272">
        <f>+AND(BT$50&gt;0,BT$50&lt;='Summary&amp;Assumptions'!$D$18+1)*(('Summary&amp;Assumptions'!$G40/12*BT$56)*(1+'Summary&amp;Assumptions'!$H40)^(BT$50-1))</f>
        <v>0</v>
      </c>
      <c r="BU78" s="272">
        <f>+AND(BU$50&gt;0,BU$50&lt;='Summary&amp;Assumptions'!$D$18+1)*(('Summary&amp;Assumptions'!$G40/12*BU$56)*(1+'Summary&amp;Assumptions'!$H40)^(BU$50-1))</f>
        <v>0</v>
      </c>
      <c r="BV78" s="272">
        <f>+AND(BV$50&gt;0,BV$50&lt;='Summary&amp;Assumptions'!$D$18+1)*(('Summary&amp;Assumptions'!$G40/12*BV$56)*(1+'Summary&amp;Assumptions'!$H40)^(BV$50-1))</f>
        <v>0</v>
      </c>
      <c r="BW78" s="272">
        <f>+AND(BW$50&gt;0,BW$50&lt;='Summary&amp;Assumptions'!$D$18+1)*(('Summary&amp;Assumptions'!$G40/12*BW$56)*(1+'Summary&amp;Assumptions'!$H40)^(BW$50-1))</f>
        <v>0</v>
      </c>
      <c r="BX78" s="272">
        <f>+AND(BX$50&gt;0,BX$50&lt;='Summary&amp;Assumptions'!$D$18+1)*(('Summary&amp;Assumptions'!$G40/12*BX$56)*(1+'Summary&amp;Assumptions'!$H40)^(BX$50-1))</f>
        <v>0</v>
      </c>
      <c r="BY78" s="272">
        <f>+AND(BY$50&gt;0,BY$50&lt;='Summary&amp;Assumptions'!$D$18+1)*(('Summary&amp;Assumptions'!$G40/12*BY$56)*(1+'Summary&amp;Assumptions'!$H40)^(BY$50-1))</f>
        <v>0</v>
      </c>
      <c r="BZ78" s="272">
        <f>+AND(BZ$50&gt;0,BZ$50&lt;='Summary&amp;Assumptions'!$D$18+1)*(('Summary&amp;Assumptions'!$G40/12*BZ$56)*(1+'Summary&amp;Assumptions'!$H40)^(BZ$50-1))</f>
        <v>0</v>
      </c>
      <c r="CA78" s="272">
        <f>+AND(CA$50&gt;0,CA$50&lt;='Summary&amp;Assumptions'!$D$18+1)*(('Summary&amp;Assumptions'!$G40/12*CA$56)*(1+'Summary&amp;Assumptions'!$H40)^(CA$50-1))</f>
        <v>0</v>
      </c>
      <c r="CB78" s="272">
        <f>+AND(CB$50&gt;0,CB$50&lt;='Summary&amp;Assumptions'!$D$18+1)*(('Summary&amp;Assumptions'!$G40/12*CB$56)*(1+'Summary&amp;Assumptions'!$H40)^(CB$50-1))</f>
        <v>0</v>
      </c>
      <c r="CC78" s="272">
        <f>+AND(CC$50&gt;0,CC$50&lt;='Summary&amp;Assumptions'!$D$18+1)*(('Summary&amp;Assumptions'!$G40/12*CC$56)*(1+'Summary&amp;Assumptions'!$H40)^(CC$50-1))</f>
        <v>0</v>
      </c>
      <c r="CD78" s="272">
        <f>+AND(CD$50&gt;0,CD$50&lt;='Summary&amp;Assumptions'!$D$18+1)*(('Summary&amp;Assumptions'!$G40/12*CD$56)*(1+'Summary&amp;Assumptions'!$H40)^(CD$50-1))</f>
        <v>0</v>
      </c>
      <c r="CE78" s="272">
        <f>+AND(CE$50&gt;0,CE$50&lt;='Summary&amp;Assumptions'!$D$18+1)*(('Summary&amp;Assumptions'!$G40/12*CE$56)*(1+'Summary&amp;Assumptions'!$H40)^(CE$50-1))</f>
        <v>0</v>
      </c>
      <c r="CF78" s="272">
        <f>+AND(CF$50&gt;0,CF$50&lt;='Summary&amp;Assumptions'!$D$18+1)*(('Summary&amp;Assumptions'!$G40/12*CF$56)*(1+'Summary&amp;Assumptions'!$H40)^(CF$50-1))</f>
        <v>0</v>
      </c>
      <c r="CG78" s="272">
        <f>+AND(CG$50&gt;0,CG$50&lt;='Summary&amp;Assumptions'!$D$18+1)*(('Summary&amp;Assumptions'!$G40/12*CG$56)*(1+'Summary&amp;Assumptions'!$H40)^(CG$50-1))</f>
        <v>0</v>
      </c>
      <c r="CH78" s="272">
        <f>+AND(CH$50&gt;0,CH$50&lt;='Summary&amp;Assumptions'!$D$18+1)*(('Summary&amp;Assumptions'!$G40/12*CH$56)*(1+'Summary&amp;Assumptions'!$H40)^(CH$50-1))</f>
        <v>0</v>
      </c>
      <c r="CI78" s="272">
        <f>+AND(CI$50&gt;0,CI$50&lt;='Summary&amp;Assumptions'!$D$18+1)*(('Summary&amp;Assumptions'!$G40/12*CI$56)*(1+'Summary&amp;Assumptions'!$H40)^(CI$50-1))</f>
        <v>0</v>
      </c>
      <c r="CJ78" s="272">
        <f>+AND(CJ$50&gt;0,CJ$50&lt;='Summary&amp;Assumptions'!$D$18+1)*(('Summary&amp;Assumptions'!$G40/12*CJ$56)*(1+'Summary&amp;Assumptions'!$H40)^(CJ$50-1))</f>
        <v>0</v>
      </c>
      <c r="CK78" s="272">
        <f>+AND(CK$50&gt;0,CK$50&lt;='Summary&amp;Assumptions'!$D$18+1)*(('Summary&amp;Assumptions'!$G40/12*CK$56)*(1+'Summary&amp;Assumptions'!$H40)^(CK$50-1))</f>
        <v>0</v>
      </c>
      <c r="CL78" s="272">
        <f>+AND(CL$50&gt;0,CL$50&lt;='Summary&amp;Assumptions'!$D$18+1)*(('Summary&amp;Assumptions'!$G40/12*CL$56)*(1+'Summary&amp;Assumptions'!$H40)^(CL$50-1))</f>
        <v>0</v>
      </c>
      <c r="CM78" s="272">
        <f>+AND(CM$50&gt;0,CM$50&lt;='Summary&amp;Assumptions'!$D$18+1)*(('Summary&amp;Assumptions'!$G40/12*CM$56)*(1+'Summary&amp;Assumptions'!$H40)^(CM$50-1))</f>
        <v>0</v>
      </c>
      <c r="CN78" s="272">
        <f>+AND(CN$50&gt;0,CN$50&lt;='Summary&amp;Assumptions'!$D$18+1)*(('Summary&amp;Assumptions'!$G40/12*CN$56)*(1+'Summary&amp;Assumptions'!$H40)^(CN$50-1))</f>
        <v>0</v>
      </c>
      <c r="CO78" s="272">
        <f>+AND(CO$50&gt;0,CO$50&lt;='Summary&amp;Assumptions'!$D$18+1)*(('Summary&amp;Assumptions'!$G40/12*CO$56)*(1+'Summary&amp;Assumptions'!$H40)^(CO$50-1))</f>
        <v>0</v>
      </c>
      <c r="CP78" s="272">
        <f>+AND(CP$50&gt;0,CP$50&lt;='Summary&amp;Assumptions'!$D$18+1)*(('Summary&amp;Assumptions'!$G40/12*CP$56)*(1+'Summary&amp;Assumptions'!$H40)^(CP$50-1))</f>
        <v>0</v>
      </c>
      <c r="CQ78" s="272">
        <f>+AND(CQ$50&gt;0,CQ$50&lt;='Summary&amp;Assumptions'!$D$18+1)*(('Summary&amp;Assumptions'!$G40/12*CQ$56)*(1+'Summary&amp;Assumptions'!$H40)^(CQ$50-1))</f>
        <v>0</v>
      </c>
      <c r="CR78" s="272">
        <f>+AND(CR$50&gt;0,CR$50&lt;='Summary&amp;Assumptions'!$D$18+1)*(('Summary&amp;Assumptions'!$G40/12*CR$56)*(1+'Summary&amp;Assumptions'!$H40)^(CR$50-1))</f>
        <v>0</v>
      </c>
      <c r="CS78" s="272">
        <f>+AND(CS$50&gt;0,CS$50&lt;='Summary&amp;Assumptions'!$D$18+1)*(('Summary&amp;Assumptions'!$G40/12*CS$56)*(1+'Summary&amp;Assumptions'!$H40)^(CS$50-1))</f>
        <v>0</v>
      </c>
      <c r="CT78" s="272">
        <f>+AND(CT$50&gt;0,CT$50&lt;='Summary&amp;Assumptions'!$D$18+1)*(('Summary&amp;Assumptions'!$G40/12*CT$56)*(1+'Summary&amp;Assumptions'!$H40)^(CT$50-1))</f>
        <v>0</v>
      </c>
      <c r="CU78" s="272">
        <f>+AND(CU$50&gt;0,CU$50&lt;='Summary&amp;Assumptions'!$D$18+1)*(('Summary&amp;Assumptions'!$G40/12*CU$56)*(1+'Summary&amp;Assumptions'!$H40)^(CU$50-1))</f>
        <v>0</v>
      </c>
      <c r="CV78" s="272">
        <f>+AND(CV$50&gt;0,CV$50&lt;='Summary&amp;Assumptions'!$D$18+1)*(('Summary&amp;Assumptions'!$G40/12*CV$56)*(1+'Summary&amp;Assumptions'!$H40)^(CV$50-1))</f>
        <v>0</v>
      </c>
      <c r="CW78" s="272">
        <f>+AND(CW$50&gt;0,CW$50&lt;='Summary&amp;Assumptions'!$D$18+1)*(('Summary&amp;Assumptions'!$G40/12*CW$56)*(1+'Summary&amp;Assumptions'!$H40)^(CW$50-1))</f>
        <v>0</v>
      </c>
      <c r="CX78" s="272">
        <f>+AND(CX$50&gt;0,CX$50&lt;='Summary&amp;Assumptions'!$D$18+1)*(('Summary&amp;Assumptions'!$G40/12*CX$56)*(1+'Summary&amp;Assumptions'!$H40)^(CX$50-1))</f>
        <v>0</v>
      </c>
      <c r="CY78" s="272">
        <f>+AND(CY$50&gt;0,CY$50&lt;='Summary&amp;Assumptions'!$D$18+1)*(('Summary&amp;Assumptions'!$G40/12*CY$56)*(1+'Summary&amp;Assumptions'!$H40)^(CY$50-1))</f>
        <v>0</v>
      </c>
      <c r="CZ78" s="272">
        <f>+AND(CZ$50&gt;0,CZ$50&lt;='Summary&amp;Assumptions'!$D$18+1)*(('Summary&amp;Assumptions'!$G40/12*CZ$56)*(1+'Summary&amp;Assumptions'!$H40)^(CZ$50-1))</f>
        <v>0</v>
      </c>
      <c r="DA78" s="272">
        <f>+AND(DA$50&gt;0,DA$50&lt;='Summary&amp;Assumptions'!$D$18+1)*(('Summary&amp;Assumptions'!$G40/12*DA$56)*(1+'Summary&amp;Assumptions'!$H40)^(DA$50-1))</f>
        <v>0</v>
      </c>
      <c r="DB78" s="272">
        <f>+AND(DB$50&gt;0,DB$50&lt;='Summary&amp;Assumptions'!$D$18+1)*(('Summary&amp;Assumptions'!$G40/12*DB$56)*(1+'Summary&amp;Assumptions'!$H40)^(DB$50-1))</f>
        <v>0</v>
      </c>
      <c r="DC78" s="272">
        <f>+AND(DC$50&gt;0,DC$50&lt;='Summary&amp;Assumptions'!$D$18+1)*(('Summary&amp;Assumptions'!$G40/12*DC$56)*(1+'Summary&amp;Assumptions'!$H40)^(DC$50-1))</f>
        <v>0</v>
      </c>
      <c r="DD78" s="272">
        <f>+AND(DD$50&gt;0,DD$50&lt;='Summary&amp;Assumptions'!$D$18+1)*(('Summary&amp;Assumptions'!$G40/12*DD$56)*(1+'Summary&amp;Assumptions'!$H40)^(DD$50-1))</f>
        <v>0</v>
      </c>
      <c r="DE78" s="272">
        <f>+AND(DE$50&gt;0,DE$50&lt;='Summary&amp;Assumptions'!$D$18+1)*(('Summary&amp;Assumptions'!$G40/12*DE$56)*(1+'Summary&amp;Assumptions'!$H40)^(DE$50-1))</f>
        <v>0</v>
      </c>
      <c r="DF78" s="272">
        <f>+AND(DF$50&gt;0,DF$50&lt;='Summary&amp;Assumptions'!$D$18+1)*(('Summary&amp;Assumptions'!$G40/12*DF$56)*(1+'Summary&amp;Assumptions'!$H40)^(DF$50-1))</f>
        <v>0</v>
      </c>
      <c r="DG78" s="272">
        <f>+AND(DG$50&gt;0,DG$50&lt;='Summary&amp;Assumptions'!$D$18+1)*(('Summary&amp;Assumptions'!$G40/12*DG$56)*(1+'Summary&amp;Assumptions'!$H40)^(DG$50-1))</f>
        <v>0</v>
      </c>
      <c r="DH78" s="272">
        <f>+AND(DH$50&gt;0,DH$50&lt;='Summary&amp;Assumptions'!$D$18+1)*(('Summary&amp;Assumptions'!$G40/12*DH$56)*(1+'Summary&amp;Assumptions'!$H40)^(DH$50-1))</f>
        <v>0</v>
      </c>
      <c r="DI78" s="272">
        <f>+AND(DI$50&gt;0,DI$50&lt;='Summary&amp;Assumptions'!$D$18+1)*(('Summary&amp;Assumptions'!$G40/12*DI$56)*(1+'Summary&amp;Assumptions'!$H40)^(DI$50-1))</f>
        <v>0</v>
      </c>
      <c r="DJ78" s="272">
        <f>+AND(DJ$50&gt;0,DJ$50&lt;='Summary&amp;Assumptions'!$D$18+1)*(('Summary&amp;Assumptions'!$G40/12*DJ$56)*(1+'Summary&amp;Assumptions'!$H40)^(DJ$50-1))</f>
        <v>0</v>
      </c>
      <c r="DK78" s="272">
        <f>+AND(DK$50&gt;0,DK$50&lt;='Summary&amp;Assumptions'!$D$18+1)*(('Summary&amp;Assumptions'!$G40/12*DK$56)*(1+'Summary&amp;Assumptions'!$H40)^(DK$50-1))</f>
        <v>0</v>
      </c>
      <c r="DL78" s="272">
        <f>+AND(DL$50&gt;0,DL$50&lt;='Summary&amp;Assumptions'!$D$18+1)*(('Summary&amp;Assumptions'!$G40/12*DL$56)*(1+'Summary&amp;Assumptions'!$H40)^(DL$50-1))</f>
        <v>0</v>
      </c>
      <c r="DM78" s="272">
        <f>+AND(DM$50&gt;0,DM$50&lt;='Summary&amp;Assumptions'!$D$18+1)*(('Summary&amp;Assumptions'!$G40/12*DM$56)*(1+'Summary&amp;Assumptions'!$H40)^(DM$50-1))</f>
        <v>0</v>
      </c>
      <c r="DN78" s="272">
        <f>+AND(DN$50&gt;0,DN$50&lt;='Summary&amp;Assumptions'!$D$18+1)*(('Summary&amp;Assumptions'!$G40/12*DN$56)*(1+'Summary&amp;Assumptions'!$H40)^(DN$50-1))</f>
        <v>0</v>
      </c>
      <c r="DO78" s="272">
        <f>+AND(DO$50&gt;0,DO$50&lt;='Summary&amp;Assumptions'!$D$18+1)*(('Summary&amp;Assumptions'!$G40/12*DO$56)*(1+'Summary&amp;Assumptions'!$H40)^(DO$50-1))</f>
        <v>0</v>
      </c>
      <c r="DP78" s="272">
        <f>+AND(DP$50&gt;0,DP$50&lt;='Summary&amp;Assumptions'!$D$18+1)*(('Summary&amp;Assumptions'!$G40/12*DP$56)*(1+'Summary&amp;Assumptions'!$H40)^(DP$50-1))</f>
        <v>0</v>
      </c>
      <c r="DQ78" s="272">
        <f>+AND(DQ$50&gt;0,DQ$50&lt;='Summary&amp;Assumptions'!$D$18+1)*(('Summary&amp;Assumptions'!$G40/12*DQ$56)*(1+'Summary&amp;Assumptions'!$H40)^(DQ$50-1))</f>
        <v>0</v>
      </c>
      <c r="DR78" s="272">
        <f>+AND(DR$50&gt;0,DR$50&lt;='Summary&amp;Assumptions'!$D$18+1)*(('Summary&amp;Assumptions'!$G40/12*DR$56)*(1+'Summary&amp;Assumptions'!$H40)^(DR$50-1))</f>
        <v>0</v>
      </c>
      <c r="DS78" s="272">
        <f>+AND(DS$50&gt;0,DS$50&lt;='Summary&amp;Assumptions'!$D$18+1)*(('Summary&amp;Assumptions'!$G40/12*DS$56)*(1+'Summary&amp;Assumptions'!$H40)^(DS$50-1))</f>
        <v>0</v>
      </c>
      <c r="DT78" s="272">
        <f>+AND(DT$50&gt;0,DT$50&lt;='Summary&amp;Assumptions'!$D$18+1)*(('Summary&amp;Assumptions'!$G40/12*DT$56)*(1+'Summary&amp;Assumptions'!$H40)^(DT$50-1))</f>
        <v>0</v>
      </c>
      <c r="DU78" s="272">
        <f>+AND(DU$50&gt;0,DU$50&lt;='Summary&amp;Assumptions'!$D$18+1)*(('Summary&amp;Assumptions'!$G40/12*DU$56)*(1+'Summary&amp;Assumptions'!$H40)^(DU$50-1))</f>
        <v>0</v>
      </c>
      <c r="DV78" s="272">
        <f>+AND(DV$50&gt;0,DV$50&lt;='Summary&amp;Assumptions'!$D$18+1)*(('Summary&amp;Assumptions'!$G40/12*DV$56)*(1+'Summary&amp;Assumptions'!$H40)^(DV$50-1))</f>
        <v>0</v>
      </c>
      <c r="DW78" s="272">
        <f>+AND(DW$50&gt;0,DW$50&lt;='Summary&amp;Assumptions'!$D$18+1)*(('Summary&amp;Assumptions'!$G40/12*DW$56)*(1+'Summary&amp;Assumptions'!$H40)^(DW$50-1))</f>
        <v>0</v>
      </c>
      <c r="DX78" s="272">
        <f>+AND(DX$50&gt;0,DX$50&lt;='Summary&amp;Assumptions'!$D$18+1)*(('Summary&amp;Assumptions'!$G40/12*DX$56)*(1+'Summary&amp;Assumptions'!$H40)^(DX$50-1))</f>
        <v>0</v>
      </c>
      <c r="DY78" s="272">
        <f>+AND(DY$50&gt;0,DY$50&lt;='Summary&amp;Assumptions'!$D$18+1)*(('Summary&amp;Assumptions'!$G40/12*DY$56)*(1+'Summary&amp;Assumptions'!$H40)^(DY$50-1))</f>
        <v>0</v>
      </c>
      <c r="DZ78" s="272">
        <f>+AND(DZ$50&gt;0,DZ$50&lt;='Summary&amp;Assumptions'!$D$18+1)*(('Summary&amp;Assumptions'!$G40/12*DZ$56)*(1+'Summary&amp;Assumptions'!$H40)^(DZ$50-1))</f>
        <v>0</v>
      </c>
      <c r="EA78" s="272">
        <f>+AND(EA$50&gt;0,EA$50&lt;='Summary&amp;Assumptions'!$D$18+1)*(('Summary&amp;Assumptions'!$G40/12*EA$56)*(1+'Summary&amp;Assumptions'!$H40)^(EA$50-1))</f>
        <v>0</v>
      </c>
      <c r="EB78" s="272">
        <f>+AND(EB$50&gt;0,EB$50&lt;='Summary&amp;Assumptions'!$D$18+1)*(('Summary&amp;Assumptions'!$G40/12*EB$56)*(1+'Summary&amp;Assumptions'!$H40)^(EB$50-1))</f>
        <v>0</v>
      </c>
      <c r="EC78" s="272">
        <f>+AND(EC$50&gt;0,EC$50&lt;='Summary&amp;Assumptions'!$D$18+1)*(('Summary&amp;Assumptions'!$G40/12*EC$56)*(1+'Summary&amp;Assumptions'!$H40)^(EC$50-1))</f>
        <v>0</v>
      </c>
      <c r="ED78" s="272">
        <f>+AND(ED$50&gt;0,ED$50&lt;='Summary&amp;Assumptions'!$D$18+1)*(('Summary&amp;Assumptions'!$G40/12*ED$56)*(1+'Summary&amp;Assumptions'!$H40)^(ED$50-1))</f>
        <v>0</v>
      </c>
      <c r="EE78" s="272">
        <f>+AND(EE$50&gt;0,EE$50&lt;='Summary&amp;Assumptions'!$D$18+1)*(('Summary&amp;Assumptions'!$G40/12*EE$56)*(1+'Summary&amp;Assumptions'!$H40)^(EE$50-1))</f>
        <v>0</v>
      </c>
      <c r="EF78" s="272">
        <f>+AND(EF$50&gt;0,EF$50&lt;='Summary&amp;Assumptions'!$D$18+1)*(('Summary&amp;Assumptions'!$G40/12*EF$56)*(1+'Summary&amp;Assumptions'!$H40)^(EF$50-1))</f>
        <v>0</v>
      </c>
      <c r="EG78" s="272">
        <f>+AND(EG$50&gt;0,EG$50&lt;='Summary&amp;Assumptions'!$D$18+1)*(('Summary&amp;Assumptions'!$G40/12*EG$56)*(1+'Summary&amp;Assumptions'!$H40)^(EG$50-1))</f>
        <v>0</v>
      </c>
      <c r="EH78" s="272">
        <f>+AND(EH$50&gt;0,EH$50&lt;='Summary&amp;Assumptions'!$D$18+1)*(('Summary&amp;Assumptions'!$G40/12*EH$56)*(1+'Summary&amp;Assumptions'!$H40)^(EH$50-1))</f>
        <v>0</v>
      </c>
      <c r="EI78" s="272">
        <f>+AND(EI$50&gt;0,EI$50&lt;='Summary&amp;Assumptions'!$D$18+1)*(('Summary&amp;Assumptions'!$G40/12*EI$56)*(1+'Summary&amp;Assumptions'!$H40)^(EI$50-1))</f>
        <v>0</v>
      </c>
      <c r="EJ78" s="272">
        <f>+AND(EJ$50&gt;0,EJ$50&lt;='Summary&amp;Assumptions'!$D$18+1)*(('Summary&amp;Assumptions'!$G40/12*EJ$56)*(1+'Summary&amp;Assumptions'!$H40)^(EJ$50-1))</f>
        <v>0</v>
      </c>
      <c r="EK78" s="272">
        <f>+AND(EK$50&gt;0,EK$50&lt;='Summary&amp;Assumptions'!$D$18+1)*(('Summary&amp;Assumptions'!$G40/12*EK$56)*(1+'Summary&amp;Assumptions'!$H40)^(EK$50-1))</f>
        <v>0</v>
      </c>
      <c r="EL78" s="272">
        <f>+AND(EL$50&gt;0,EL$50&lt;='Summary&amp;Assumptions'!$D$18+1)*(('Summary&amp;Assumptions'!$G40/12*EL$56)*(1+'Summary&amp;Assumptions'!$H40)^(EL$50-1))</f>
        <v>0</v>
      </c>
      <c r="EM78" s="272">
        <f>+AND(EM$50&gt;0,EM$50&lt;='Summary&amp;Assumptions'!$D$18+1)*(('Summary&amp;Assumptions'!$G40/12*EM$56)*(1+'Summary&amp;Assumptions'!$H40)^(EM$50-1))</f>
        <v>0</v>
      </c>
      <c r="EN78" s="272">
        <f>+AND(EN$50&gt;0,EN$50&lt;='Summary&amp;Assumptions'!$D$18+1)*(('Summary&amp;Assumptions'!$G40/12*EN$56)*(1+'Summary&amp;Assumptions'!$H40)^(EN$50-1))</f>
        <v>0</v>
      </c>
      <c r="EO78" s="272">
        <f>+AND(EO$50&gt;0,EO$50&lt;='Summary&amp;Assumptions'!$D$18+1)*(('Summary&amp;Assumptions'!$G40/12*EO$56)*(1+'Summary&amp;Assumptions'!$H40)^(EO$50-1))</f>
        <v>0</v>
      </c>
      <c r="EP78" s="272">
        <f>+AND(EP$50&gt;0,EP$50&lt;='Summary&amp;Assumptions'!$D$18+1)*(('Summary&amp;Assumptions'!$G40/12*EP$56)*(1+'Summary&amp;Assumptions'!$H40)^(EP$50-1))</f>
        <v>0</v>
      </c>
      <c r="EQ78" s="272">
        <f>+AND(EQ$50&gt;0,EQ$50&lt;='Summary&amp;Assumptions'!$D$18+1)*(('Summary&amp;Assumptions'!$G40/12*EQ$56)*(1+'Summary&amp;Assumptions'!$H40)^(EQ$50-1))</f>
        <v>0</v>
      </c>
      <c r="ER78" s="272">
        <f>+AND(ER$50&gt;0,ER$50&lt;='Summary&amp;Assumptions'!$D$18+1)*(('Summary&amp;Assumptions'!$G40/12*ER$56)*(1+'Summary&amp;Assumptions'!$H40)^(ER$50-1))</f>
        <v>0</v>
      </c>
      <c r="ES78" s="272">
        <f>+AND(ES$50&gt;0,ES$50&lt;='Summary&amp;Assumptions'!$D$18+1)*(('Summary&amp;Assumptions'!$G40/12*ES$56)*(1+'Summary&amp;Assumptions'!$H40)^(ES$50-1))</f>
        <v>0</v>
      </c>
      <c r="ET78" s="272">
        <f>+AND(ET$50&gt;0,ET$50&lt;='Summary&amp;Assumptions'!$D$18+1)*(('Summary&amp;Assumptions'!$G40/12*ET$56)*(1+'Summary&amp;Assumptions'!$H40)^(ET$50-1))</f>
        <v>0</v>
      </c>
      <c r="EU78" s="272">
        <f>+AND(EU$50&gt;0,EU$50&lt;='Summary&amp;Assumptions'!$D$18+1)*(('Summary&amp;Assumptions'!$G40/12*EU$56)*(1+'Summary&amp;Assumptions'!$H40)^(EU$50-1))</f>
        <v>0</v>
      </c>
      <c r="EV78" s="272">
        <f>+AND(EV$50&gt;0,EV$50&lt;='Summary&amp;Assumptions'!$D$18+1)*(('Summary&amp;Assumptions'!$G40/12*EV$56)*(1+'Summary&amp;Assumptions'!$H40)^(EV$50-1))</f>
        <v>0</v>
      </c>
      <c r="EW78" s="272">
        <f>+AND(EW$50&gt;0,EW$50&lt;='Summary&amp;Assumptions'!$D$18+1)*(('Summary&amp;Assumptions'!$G40/12*EW$56)*(1+'Summary&amp;Assumptions'!$H40)^(EW$50-1))</f>
        <v>0</v>
      </c>
      <c r="EX78" s="272">
        <f>+AND(EX$50&gt;0,EX$50&lt;='Summary&amp;Assumptions'!$D$18+1)*(('Summary&amp;Assumptions'!$G40/12*EX$56)*(1+'Summary&amp;Assumptions'!$H40)^(EX$50-1))</f>
        <v>0</v>
      </c>
      <c r="EY78" s="272">
        <f>+AND(EY$50&gt;0,EY$50&lt;='Summary&amp;Assumptions'!$D$18+1)*(('Summary&amp;Assumptions'!$G40/12*EY$56)*(1+'Summary&amp;Assumptions'!$H40)^(EY$50-1))</f>
        <v>0</v>
      </c>
      <c r="EZ78" s="272">
        <f>+AND(EZ$50&gt;0,EZ$50&lt;='Summary&amp;Assumptions'!$D$18+1)*(('Summary&amp;Assumptions'!$G40/12*EZ$56)*(1+'Summary&amp;Assumptions'!$H40)^(EZ$50-1))</f>
        <v>0</v>
      </c>
      <c r="FA78" s="272">
        <f>+AND(FA$50&gt;0,FA$50&lt;='Summary&amp;Assumptions'!$D$18+1)*(('Summary&amp;Assumptions'!$G40/12*FA$56)*(1+'Summary&amp;Assumptions'!$H40)^(FA$50-1))</f>
        <v>0</v>
      </c>
      <c r="FB78" s="272">
        <f>+AND(FB$50&gt;0,FB$50&lt;='Summary&amp;Assumptions'!$D$18+1)*(('Summary&amp;Assumptions'!$G40/12*FB$56)*(1+'Summary&amp;Assumptions'!$H40)^(FB$50-1))</f>
        <v>0</v>
      </c>
      <c r="FC78" s="272">
        <f>+AND(FC$50&gt;0,FC$50&lt;='Summary&amp;Assumptions'!$D$18+1)*(('Summary&amp;Assumptions'!$G40/12*FC$56)*(1+'Summary&amp;Assumptions'!$H40)^(FC$50-1))</f>
        <v>0</v>
      </c>
      <c r="FD78" s="272">
        <f>+AND(FD$50&gt;0,FD$50&lt;='Summary&amp;Assumptions'!$D$18+1)*(('Summary&amp;Assumptions'!$G40/12*FD$56)*(1+'Summary&amp;Assumptions'!$H40)^(FD$50-1))</f>
        <v>0</v>
      </c>
      <c r="FE78" s="272">
        <f>+AND(FE$50&gt;0,FE$50&lt;='Summary&amp;Assumptions'!$D$18+1)*(('Summary&amp;Assumptions'!$G40/12*FE$56)*(1+'Summary&amp;Assumptions'!$H40)^(FE$50-1))</f>
        <v>0</v>
      </c>
      <c r="FF78" s="272">
        <f>+AND(FF$50&gt;0,FF$50&lt;='Summary&amp;Assumptions'!$D$18+1)*(('Summary&amp;Assumptions'!$G40/12*FF$56)*(1+'Summary&amp;Assumptions'!$H40)^(FF$50-1))</f>
        <v>0</v>
      </c>
      <c r="FG78" s="272">
        <f>+AND(FG$50&gt;0,FG$50&lt;='Summary&amp;Assumptions'!$D$18+1)*(('Summary&amp;Assumptions'!$G40/12*FG$56)*(1+'Summary&amp;Assumptions'!$H40)^(FG$50-1))</f>
        <v>0</v>
      </c>
      <c r="FH78" s="272">
        <f>+AND(FH$50&gt;0,FH$50&lt;='Summary&amp;Assumptions'!$D$18+1)*(('Summary&amp;Assumptions'!$G40/12*FH$56)*(1+'Summary&amp;Assumptions'!$H40)^(FH$50-1))</f>
        <v>0</v>
      </c>
      <c r="FI78" s="272">
        <f>+AND(FI$50&gt;0,FI$50&lt;='Summary&amp;Assumptions'!$D$18+1)*(('Summary&amp;Assumptions'!$G40/12*FI$56)*(1+'Summary&amp;Assumptions'!$H40)^(FI$50-1))</f>
        <v>0</v>
      </c>
      <c r="FJ78" s="272">
        <f>+AND(FJ$50&gt;0,FJ$50&lt;='Summary&amp;Assumptions'!$D$18+1)*(('Summary&amp;Assumptions'!$G40/12*FJ$56)*(1+'Summary&amp;Assumptions'!$H40)^(FJ$50-1))</f>
        <v>0</v>
      </c>
      <c r="FK78" s="272">
        <f>+AND(FK$50&gt;0,FK$50&lt;='Summary&amp;Assumptions'!$D$18+1)*(('Summary&amp;Assumptions'!$G40/12*FK$56)*(1+'Summary&amp;Assumptions'!$H40)^(FK$50-1))</f>
        <v>0</v>
      </c>
      <c r="FL78" s="272">
        <f>+AND(FL$50&gt;0,FL$50&lt;='Summary&amp;Assumptions'!$D$18+1)*(('Summary&amp;Assumptions'!$G40/12*FL$56)*(1+'Summary&amp;Assumptions'!$H40)^(FL$50-1))</f>
        <v>0</v>
      </c>
      <c r="FM78" s="272">
        <f>+AND(FM$50&gt;0,FM$50&lt;='Summary&amp;Assumptions'!$D$18+1)*(('Summary&amp;Assumptions'!$G40/12*FM$56)*(1+'Summary&amp;Assumptions'!$H40)^(FM$50-1))</f>
        <v>0</v>
      </c>
      <c r="FN78" s="272">
        <f>+AND(FN$50&gt;0,FN$50&lt;='Summary&amp;Assumptions'!$D$18+1)*(('Summary&amp;Assumptions'!$G40/12*FN$56)*(1+'Summary&amp;Assumptions'!$H40)^(FN$50-1))</f>
        <v>0</v>
      </c>
      <c r="FO78" s="272">
        <f>+AND(FO$50&gt;0,FO$50&lt;='Summary&amp;Assumptions'!$D$18+1)*(('Summary&amp;Assumptions'!$G40/12*FO$56)*(1+'Summary&amp;Assumptions'!$H40)^(FO$50-1))</f>
        <v>0</v>
      </c>
      <c r="FP78" s="272">
        <f>+AND(FP$50&gt;0,FP$50&lt;='Summary&amp;Assumptions'!$D$18+1)*(('Summary&amp;Assumptions'!$G40/12*FP$56)*(1+'Summary&amp;Assumptions'!$H40)^(FP$50-1))</f>
        <v>0</v>
      </c>
      <c r="FQ78" s="242">
        <f>+AND(FQ$50&gt;0,FQ$50&lt;='Summary&amp;Assumptions'!$D$18+1)*(('Summary&amp;Assumptions'!$G40/12*FQ$56)*(1+'Summary&amp;Assumptions'!$H40)^(FQ$50-1))</f>
        <v>0</v>
      </c>
      <c r="FR78" s="9"/>
      <c r="FS78" s="9"/>
      <c r="FT78" s="9"/>
      <c r="FU78" s="9"/>
    </row>
    <row r="79" spans="1:177" s="16" customFormat="1" x14ac:dyDescent="0.2">
      <c r="A79" s="9"/>
      <c r="B79" s="160" t="s">
        <v>255</v>
      </c>
      <c r="J79" s="441">
        <f t="shared" ref="J79" si="1170">SUM(J75:J78)</f>
        <v>0</v>
      </c>
      <c r="K79" s="441">
        <f t="shared" ref="K79:AP79" si="1171">SUM(K75:K78)</f>
        <v>0</v>
      </c>
      <c r="L79" s="441">
        <f t="shared" si="1171"/>
        <v>0</v>
      </c>
      <c r="M79" s="441">
        <f t="shared" si="1171"/>
        <v>0</v>
      </c>
      <c r="N79" s="441">
        <f t="shared" si="1171"/>
        <v>0</v>
      </c>
      <c r="O79" s="441">
        <f t="shared" si="1171"/>
        <v>0</v>
      </c>
      <c r="P79" s="441">
        <f t="shared" si="1171"/>
        <v>0</v>
      </c>
      <c r="Q79" s="441">
        <f t="shared" si="1171"/>
        <v>0</v>
      </c>
      <c r="R79" s="441">
        <f t="shared" si="1171"/>
        <v>0</v>
      </c>
      <c r="S79" s="441">
        <f t="shared" si="1171"/>
        <v>0</v>
      </c>
      <c r="T79" s="441">
        <f t="shared" si="1171"/>
        <v>34061.333333333336</v>
      </c>
      <c r="U79" s="441">
        <f t="shared" si="1171"/>
        <v>38602.844444444447</v>
      </c>
      <c r="V79" s="441">
        <f t="shared" si="1171"/>
        <v>43144.355555555558</v>
      </c>
      <c r="W79" s="441">
        <f t="shared" si="1171"/>
        <v>47685.866666666669</v>
      </c>
      <c r="X79" s="441">
        <f t="shared" si="1171"/>
        <v>52227.37777777778</v>
      </c>
      <c r="Y79" s="441">
        <f t="shared" si="1171"/>
        <v>56768.888888888891</v>
      </c>
      <c r="Z79" s="441">
        <f t="shared" si="1171"/>
        <v>61310.400000000001</v>
      </c>
      <c r="AA79" s="441">
        <f t="shared" si="1171"/>
        <v>65851.911111111112</v>
      </c>
      <c r="AB79" s="441">
        <f t="shared" si="1171"/>
        <v>68122.666666666672</v>
      </c>
      <c r="AC79" s="441">
        <f t="shared" si="1171"/>
        <v>68122.666666666672</v>
      </c>
      <c r="AD79" s="441">
        <f t="shared" si="1171"/>
        <v>68122.666666666672</v>
      </c>
      <c r="AE79" s="441">
        <f t="shared" si="1171"/>
        <v>68122.666666666672</v>
      </c>
      <c r="AF79" s="441">
        <f t="shared" si="1171"/>
        <v>70166.346666666665</v>
      </c>
      <c r="AG79" s="441">
        <f t="shared" si="1171"/>
        <v>70166.346666666665</v>
      </c>
      <c r="AH79" s="441">
        <f t="shared" si="1171"/>
        <v>70166.346666666665</v>
      </c>
      <c r="AI79" s="441">
        <f t="shared" si="1171"/>
        <v>70166.346666666665</v>
      </c>
      <c r="AJ79" s="441">
        <f t="shared" si="1171"/>
        <v>70166.346666666665</v>
      </c>
      <c r="AK79" s="441">
        <f t="shared" si="1171"/>
        <v>70166.346666666665</v>
      </c>
      <c r="AL79" s="441">
        <f t="shared" si="1171"/>
        <v>70166.346666666665</v>
      </c>
      <c r="AM79" s="441">
        <f t="shared" si="1171"/>
        <v>70166.346666666665</v>
      </c>
      <c r="AN79" s="441">
        <f t="shared" si="1171"/>
        <v>70166.346666666665</v>
      </c>
      <c r="AO79" s="441">
        <f t="shared" si="1171"/>
        <v>70166.346666666665</v>
      </c>
      <c r="AP79" s="441">
        <f t="shared" si="1171"/>
        <v>70166.346666666665</v>
      </c>
      <c r="AQ79" s="441">
        <f t="shared" ref="AQ79:BV79" si="1172">SUM(AQ75:AQ78)</f>
        <v>70166.346666666665</v>
      </c>
      <c r="AR79" s="441">
        <f t="shared" si="1172"/>
        <v>72271.33706666666</v>
      </c>
      <c r="AS79" s="441">
        <f t="shared" si="1172"/>
        <v>72271.33706666666</v>
      </c>
      <c r="AT79" s="441">
        <f t="shared" si="1172"/>
        <v>72271.33706666666</v>
      </c>
      <c r="AU79" s="441">
        <f t="shared" si="1172"/>
        <v>72271.33706666666</v>
      </c>
      <c r="AV79" s="441">
        <f t="shared" si="1172"/>
        <v>72271.33706666666</v>
      </c>
      <c r="AW79" s="441">
        <f t="shared" si="1172"/>
        <v>72271.33706666666</v>
      </c>
      <c r="AX79" s="441">
        <f t="shared" si="1172"/>
        <v>72271.33706666666</v>
      </c>
      <c r="AY79" s="441">
        <f t="shared" si="1172"/>
        <v>72271.33706666666</v>
      </c>
      <c r="AZ79" s="441">
        <f t="shared" si="1172"/>
        <v>72271.33706666666</v>
      </c>
      <c r="BA79" s="441">
        <f t="shared" si="1172"/>
        <v>72271.33706666666</v>
      </c>
      <c r="BB79" s="441">
        <f t="shared" si="1172"/>
        <v>72271.33706666666</v>
      </c>
      <c r="BC79" s="441">
        <f t="shared" si="1172"/>
        <v>72271.33706666666</v>
      </c>
      <c r="BD79" s="441">
        <f t="shared" si="1172"/>
        <v>74439.477178666668</v>
      </c>
      <c r="BE79" s="441">
        <f t="shared" si="1172"/>
        <v>74439.477178666668</v>
      </c>
      <c r="BF79" s="441">
        <f t="shared" si="1172"/>
        <v>74439.477178666668</v>
      </c>
      <c r="BG79" s="441">
        <f t="shared" si="1172"/>
        <v>74439.477178666668</v>
      </c>
      <c r="BH79" s="441">
        <f t="shared" si="1172"/>
        <v>74439.477178666668</v>
      </c>
      <c r="BI79" s="441">
        <f t="shared" si="1172"/>
        <v>74439.477178666668</v>
      </c>
      <c r="BJ79" s="441">
        <f t="shared" si="1172"/>
        <v>74439.477178666668</v>
      </c>
      <c r="BK79" s="441">
        <f t="shared" si="1172"/>
        <v>74439.477178666668</v>
      </c>
      <c r="BL79" s="441">
        <f t="shared" si="1172"/>
        <v>74439.477178666668</v>
      </c>
      <c r="BM79" s="441">
        <f t="shared" si="1172"/>
        <v>74439.477178666668</v>
      </c>
      <c r="BN79" s="441">
        <f t="shared" si="1172"/>
        <v>74439.477178666668</v>
      </c>
      <c r="BO79" s="441">
        <f t="shared" si="1172"/>
        <v>74439.477178666668</v>
      </c>
      <c r="BP79" s="441">
        <f t="shared" si="1172"/>
        <v>76672.661494026659</v>
      </c>
      <c r="BQ79" s="441">
        <f t="shared" si="1172"/>
        <v>76672.661494026659</v>
      </c>
      <c r="BR79" s="441">
        <f t="shared" si="1172"/>
        <v>76672.661494026659</v>
      </c>
      <c r="BS79" s="441">
        <f t="shared" si="1172"/>
        <v>76672.661494026659</v>
      </c>
      <c r="BT79" s="441">
        <f t="shared" si="1172"/>
        <v>76672.661494026659</v>
      </c>
      <c r="BU79" s="441">
        <f t="shared" si="1172"/>
        <v>76672.661494026659</v>
      </c>
      <c r="BV79" s="441">
        <f t="shared" si="1172"/>
        <v>76672.661494026659</v>
      </c>
      <c r="BW79" s="441">
        <f t="shared" ref="BW79:DB79" si="1173">SUM(BW75:BW78)</f>
        <v>76672.661494026659</v>
      </c>
      <c r="BX79" s="441">
        <f t="shared" si="1173"/>
        <v>76672.661494026659</v>
      </c>
      <c r="BY79" s="441">
        <f t="shared" si="1173"/>
        <v>76672.661494026659</v>
      </c>
      <c r="BZ79" s="441">
        <f t="shared" si="1173"/>
        <v>76672.661494026659</v>
      </c>
      <c r="CA79" s="441">
        <f t="shared" si="1173"/>
        <v>76672.661494026659</v>
      </c>
      <c r="CB79" s="441">
        <f t="shared" si="1173"/>
        <v>78972.841338847444</v>
      </c>
      <c r="CC79" s="441">
        <f t="shared" si="1173"/>
        <v>78972.841338847444</v>
      </c>
      <c r="CD79" s="441">
        <f t="shared" si="1173"/>
        <v>78972.841338847444</v>
      </c>
      <c r="CE79" s="441">
        <f t="shared" si="1173"/>
        <v>78972.841338847444</v>
      </c>
      <c r="CF79" s="441">
        <f t="shared" si="1173"/>
        <v>78972.841338847444</v>
      </c>
      <c r="CG79" s="441">
        <f t="shared" si="1173"/>
        <v>78972.841338847444</v>
      </c>
      <c r="CH79" s="441">
        <f t="shared" si="1173"/>
        <v>78972.841338847444</v>
      </c>
      <c r="CI79" s="441">
        <f t="shared" si="1173"/>
        <v>78972.841338847444</v>
      </c>
      <c r="CJ79" s="441">
        <f t="shared" si="1173"/>
        <v>78972.841338847444</v>
      </c>
      <c r="CK79" s="441">
        <f t="shared" si="1173"/>
        <v>78972.841338847444</v>
      </c>
      <c r="CL79" s="441">
        <f t="shared" si="1173"/>
        <v>78972.841338847444</v>
      </c>
      <c r="CM79" s="441">
        <f t="shared" si="1173"/>
        <v>78972.841338847444</v>
      </c>
      <c r="CN79" s="441">
        <f t="shared" si="1173"/>
        <v>81342.026579012891</v>
      </c>
      <c r="CO79" s="441">
        <f t="shared" si="1173"/>
        <v>81342.026579012891</v>
      </c>
      <c r="CP79" s="441">
        <f t="shared" si="1173"/>
        <v>81342.026579012891</v>
      </c>
      <c r="CQ79" s="441">
        <f t="shared" si="1173"/>
        <v>81342.026579012891</v>
      </c>
      <c r="CR79" s="441">
        <f t="shared" si="1173"/>
        <v>81342.026579012891</v>
      </c>
      <c r="CS79" s="441">
        <f t="shared" si="1173"/>
        <v>81342.026579012891</v>
      </c>
      <c r="CT79" s="441">
        <f t="shared" si="1173"/>
        <v>81342.026579012891</v>
      </c>
      <c r="CU79" s="441">
        <f t="shared" si="1173"/>
        <v>81342.026579012891</v>
      </c>
      <c r="CV79" s="441">
        <f t="shared" si="1173"/>
        <v>81342.026579012891</v>
      </c>
      <c r="CW79" s="441">
        <f t="shared" si="1173"/>
        <v>81342.026579012891</v>
      </c>
      <c r="CX79" s="441">
        <f t="shared" si="1173"/>
        <v>81342.026579012891</v>
      </c>
      <c r="CY79" s="441">
        <f t="shared" si="1173"/>
        <v>81342.026579012891</v>
      </c>
      <c r="CZ79" s="441">
        <f t="shared" si="1173"/>
        <v>83782.28737638329</v>
      </c>
      <c r="DA79" s="441">
        <f t="shared" si="1173"/>
        <v>83782.28737638329</v>
      </c>
      <c r="DB79" s="441">
        <f t="shared" si="1173"/>
        <v>83782.28737638329</v>
      </c>
      <c r="DC79" s="441">
        <f t="shared" ref="DC79:EH79" si="1174">SUM(DC75:DC78)</f>
        <v>83782.28737638329</v>
      </c>
      <c r="DD79" s="441">
        <f t="shared" si="1174"/>
        <v>83782.28737638329</v>
      </c>
      <c r="DE79" s="441">
        <f t="shared" si="1174"/>
        <v>83782.28737638329</v>
      </c>
      <c r="DF79" s="441">
        <f t="shared" si="1174"/>
        <v>83782.28737638329</v>
      </c>
      <c r="DG79" s="441">
        <f t="shared" si="1174"/>
        <v>83782.28737638329</v>
      </c>
      <c r="DH79" s="441">
        <f t="shared" si="1174"/>
        <v>83782.28737638329</v>
      </c>
      <c r="DI79" s="441">
        <f t="shared" si="1174"/>
        <v>83782.28737638329</v>
      </c>
      <c r="DJ79" s="441">
        <f t="shared" si="1174"/>
        <v>83782.28737638329</v>
      </c>
      <c r="DK79" s="441">
        <f t="shared" si="1174"/>
        <v>83782.28737638329</v>
      </c>
      <c r="DL79" s="441">
        <f t="shared" si="1174"/>
        <v>86295.755997674773</v>
      </c>
      <c r="DM79" s="441">
        <f t="shared" si="1174"/>
        <v>86295.755997674773</v>
      </c>
      <c r="DN79" s="441">
        <f t="shared" si="1174"/>
        <v>86295.755997674773</v>
      </c>
      <c r="DO79" s="441">
        <f t="shared" si="1174"/>
        <v>86295.755997674773</v>
      </c>
      <c r="DP79" s="441">
        <f t="shared" si="1174"/>
        <v>86295.755997674773</v>
      </c>
      <c r="DQ79" s="441">
        <f t="shared" si="1174"/>
        <v>86295.755997674773</v>
      </c>
      <c r="DR79" s="441">
        <f t="shared" si="1174"/>
        <v>86295.755997674773</v>
      </c>
      <c r="DS79" s="441">
        <f t="shared" si="1174"/>
        <v>86295.755997674773</v>
      </c>
      <c r="DT79" s="441">
        <f t="shared" si="1174"/>
        <v>86295.755997674773</v>
      </c>
      <c r="DU79" s="441">
        <f t="shared" si="1174"/>
        <v>86295.755997674773</v>
      </c>
      <c r="DV79" s="441">
        <f t="shared" si="1174"/>
        <v>86295.755997674773</v>
      </c>
      <c r="DW79" s="441">
        <f t="shared" si="1174"/>
        <v>86295.755997674773</v>
      </c>
      <c r="DX79" s="441">
        <f t="shared" si="1174"/>
        <v>88884.628677605011</v>
      </c>
      <c r="DY79" s="441">
        <f t="shared" si="1174"/>
        <v>88884.628677605011</v>
      </c>
      <c r="DZ79" s="441">
        <f t="shared" si="1174"/>
        <v>88884.628677605011</v>
      </c>
      <c r="EA79" s="441">
        <f t="shared" si="1174"/>
        <v>88884.628677605011</v>
      </c>
      <c r="EB79" s="441">
        <f t="shared" si="1174"/>
        <v>88884.628677605011</v>
      </c>
      <c r="EC79" s="441">
        <f t="shared" si="1174"/>
        <v>88884.628677605011</v>
      </c>
      <c r="ED79" s="441">
        <f t="shared" si="1174"/>
        <v>88884.628677605011</v>
      </c>
      <c r="EE79" s="441">
        <f t="shared" si="1174"/>
        <v>88884.628677605011</v>
      </c>
      <c r="EF79" s="441">
        <f t="shared" si="1174"/>
        <v>88884.628677605011</v>
      </c>
      <c r="EG79" s="441">
        <f t="shared" si="1174"/>
        <v>88884.628677605011</v>
      </c>
      <c r="EH79" s="441">
        <f t="shared" si="1174"/>
        <v>88884.628677605011</v>
      </c>
      <c r="EI79" s="441">
        <f t="shared" ref="EI79:FN79" si="1175">SUM(EI75:EI78)</f>
        <v>88884.628677605011</v>
      </c>
      <c r="EJ79" s="441">
        <f t="shared" si="1175"/>
        <v>91551.167537933157</v>
      </c>
      <c r="EK79" s="441">
        <f t="shared" si="1175"/>
        <v>91551.167537933157</v>
      </c>
      <c r="EL79" s="441">
        <f t="shared" si="1175"/>
        <v>91551.167537933157</v>
      </c>
      <c r="EM79" s="441">
        <f t="shared" si="1175"/>
        <v>91551.167537933157</v>
      </c>
      <c r="EN79" s="441">
        <f t="shared" si="1175"/>
        <v>91551.167537933157</v>
      </c>
      <c r="EO79" s="441">
        <f t="shared" si="1175"/>
        <v>91551.167537933157</v>
      </c>
      <c r="EP79" s="441">
        <f t="shared" si="1175"/>
        <v>91551.167537933157</v>
      </c>
      <c r="EQ79" s="441">
        <f t="shared" si="1175"/>
        <v>91551.167537933157</v>
      </c>
      <c r="ER79" s="441">
        <f t="shared" si="1175"/>
        <v>91551.167537933157</v>
      </c>
      <c r="ES79" s="441">
        <f t="shared" si="1175"/>
        <v>91551.167537933157</v>
      </c>
      <c r="ET79" s="441">
        <f t="shared" si="1175"/>
        <v>91551.167537933157</v>
      </c>
      <c r="EU79" s="441">
        <f t="shared" si="1175"/>
        <v>91551.167537933157</v>
      </c>
      <c r="EV79" s="441">
        <f t="shared" si="1175"/>
        <v>0</v>
      </c>
      <c r="EW79" s="441">
        <f t="shared" si="1175"/>
        <v>0</v>
      </c>
      <c r="EX79" s="441">
        <f t="shared" si="1175"/>
        <v>0</v>
      </c>
      <c r="EY79" s="441">
        <f t="shared" si="1175"/>
        <v>0</v>
      </c>
      <c r="EZ79" s="441">
        <f t="shared" si="1175"/>
        <v>0</v>
      </c>
      <c r="FA79" s="441">
        <f t="shared" si="1175"/>
        <v>0</v>
      </c>
      <c r="FB79" s="441">
        <f t="shared" si="1175"/>
        <v>0</v>
      </c>
      <c r="FC79" s="441">
        <f t="shared" si="1175"/>
        <v>0</v>
      </c>
      <c r="FD79" s="441">
        <f t="shared" si="1175"/>
        <v>0</v>
      </c>
      <c r="FE79" s="441">
        <f t="shared" si="1175"/>
        <v>0</v>
      </c>
      <c r="FF79" s="441">
        <f t="shared" si="1175"/>
        <v>0</v>
      </c>
      <c r="FG79" s="441">
        <f t="shared" si="1175"/>
        <v>0</v>
      </c>
      <c r="FH79" s="441">
        <f t="shared" si="1175"/>
        <v>0</v>
      </c>
      <c r="FI79" s="441">
        <f t="shared" si="1175"/>
        <v>0</v>
      </c>
      <c r="FJ79" s="441">
        <f t="shared" si="1175"/>
        <v>0</v>
      </c>
      <c r="FK79" s="441">
        <f t="shared" si="1175"/>
        <v>0</v>
      </c>
      <c r="FL79" s="441">
        <f t="shared" si="1175"/>
        <v>0</v>
      </c>
      <c r="FM79" s="441">
        <f t="shared" si="1175"/>
        <v>0</v>
      </c>
      <c r="FN79" s="441">
        <f t="shared" si="1175"/>
        <v>0</v>
      </c>
      <c r="FO79" s="441">
        <f t="shared" ref="FO79:FQ79" si="1176">SUM(FO75:FO78)</f>
        <v>0</v>
      </c>
      <c r="FP79" s="441">
        <f t="shared" si="1176"/>
        <v>0</v>
      </c>
      <c r="FQ79" s="267">
        <f t="shared" si="1176"/>
        <v>0</v>
      </c>
      <c r="FR79" s="9"/>
      <c r="FS79" s="9"/>
      <c r="FT79" s="9"/>
      <c r="FU79" s="9"/>
    </row>
    <row r="80" spans="1:177" s="16" customFormat="1" x14ac:dyDescent="0.2">
      <c r="A80" s="9"/>
      <c r="B80" s="133"/>
      <c r="FQ80" s="208"/>
      <c r="FR80" s="9"/>
      <c r="FS80" s="9"/>
      <c r="FT80" s="9"/>
      <c r="FU80" s="9"/>
    </row>
    <row r="81" spans="1:177" s="16" customFormat="1" x14ac:dyDescent="0.2">
      <c r="A81" s="9"/>
      <c r="B81" s="160" t="s">
        <v>258</v>
      </c>
      <c r="J81" s="441">
        <f t="shared" ref="J81" si="1177">+J79+J72</f>
        <v>0</v>
      </c>
      <c r="K81" s="441">
        <f t="shared" ref="K81:AP81" si="1178">+K79+K72</f>
        <v>0</v>
      </c>
      <c r="L81" s="441">
        <f t="shared" si="1178"/>
        <v>0</v>
      </c>
      <c r="M81" s="441">
        <f t="shared" si="1178"/>
        <v>0</v>
      </c>
      <c r="N81" s="441">
        <f t="shared" si="1178"/>
        <v>0</v>
      </c>
      <c r="O81" s="441">
        <f t="shared" si="1178"/>
        <v>0</v>
      </c>
      <c r="P81" s="441">
        <f t="shared" si="1178"/>
        <v>0</v>
      </c>
      <c r="Q81" s="441">
        <f t="shared" si="1178"/>
        <v>0</v>
      </c>
      <c r="R81" s="441">
        <f t="shared" si="1178"/>
        <v>0</v>
      </c>
      <c r="S81" s="441">
        <f t="shared" si="1178"/>
        <v>0</v>
      </c>
      <c r="T81" s="441">
        <f t="shared" si="1178"/>
        <v>34061.333333333336</v>
      </c>
      <c r="U81" s="441">
        <f t="shared" si="1178"/>
        <v>38602.844444444447</v>
      </c>
      <c r="V81" s="441">
        <f t="shared" si="1178"/>
        <v>377644.35555555555</v>
      </c>
      <c r="W81" s="441">
        <f t="shared" si="1178"/>
        <v>426785.8666666667</v>
      </c>
      <c r="X81" s="441">
        <f t="shared" si="1178"/>
        <v>475927.37777777773</v>
      </c>
      <c r="Y81" s="441">
        <f t="shared" si="1178"/>
        <v>525068.88888888888</v>
      </c>
      <c r="Z81" s="441">
        <f t="shared" si="1178"/>
        <v>574210.4</v>
      </c>
      <c r="AA81" s="441">
        <f t="shared" si="1178"/>
        <v>604768.5777777778</v>
      </c>
      <c r="AB81" s="441">
        <f t="shared" si="1178"/>
        <v>625622.66666666663</v>
      </c>
      <c r="AC81" s="441">
        <f t="shared" si="1178"/>
        <v>625622.66666666663</v>
      </c>
      <c r="AD81" s="441">
        <f t="shared" si="1178"/>
        <v>625622.66666666663</v>
      </c>
      <c r="AE81" s="441">
        <f t="shared" si="1178"/>
        <v>625622.66666666663</v>
      </c>
      <c r="AF81" s="441">
        <f t="shared" si="1178"/>
        <v>644391.34666666668</v>
      </c>
      <c r="AG81" s="441">
        <f t="shared" si="1178"/>
        <v>644391.34666666668</v>
      </c>
      <c r="AH81" s="441">
        <f t="shared" si="1178"/>
        <v>644391.34666666668</v>
      </c>
      <c r="AI81" s="441">
        <f t="shared" si="1178"/>
        <v>644391.34666666668</v>
      </c>
      <c r="AJ81" s="441">
        <f t="shared" si="1178"/>
        <v>644391.34666666668</v>
      </c>
      <c r="AK81" s="441">
        <f t="shared" si="1178"/>
        <v>644391.34666666668</v>
      </c>
      <c r="AL81" s="441">
        <f t="shared" si="1178"/>
        <v>644391.34666666668</v>
      </c>
      <c r="AM81" s="441">
        <f t="shared" si="1178"/>
        <v>644391.34666666668</v>
      </c>
      <c r="AN81" s="441">
        <f t="shared" si="1178"/>
        <v>644391.34666666668</v>
      </c>
      <c r="AO81" s="441">
        <f t="shared" si="1178"/>
        <v>644391.34666666668</v>
      </c>
      <c r="AP81" s="441">
        <f t="shared" si="1178"/>
        <v>644391.34666666668</v>
      </c>
      <c r="AQ81" s="441">
        <f t="shared" ref="AQ81:BV81" si="1179">+AQ79+AQ72</f>
        <v>644391.34666666668</v>
      </c>
      <c r="AR81" s="441">
        <f t="shared" si="1179"/>
        <v>663723.08706666669</v>
      </c>
      <c r="AS81" s="441">
        <f t="shared" si="1179"/>
        <v>663723.08706666669</v>
      </c>
      <c r="AT81" s="441">
        <f t="shared" si="1179"/>
        <v>663723.08706666669</v>
      </c>
      <c r="AU81" s="441">
        <f t="shared" si="1179"/>
        <v>663723.08706666669</v>
      </c>
      <c r="AV81" s="441">
        <f t="shared" si="1179"/>
        <v>663723.08706666669</v>
      </c>
      <c r="AW81" s="441">
        <f t="shared" si="1179"/>
        <v>663723.08706666669</v>
      </c>
      <c r="AX81" s="441">
        <f t="shared" si="1179"/>
        <v>663723.08706666669</v>
      </c>
      <c r="AY81" s="441">
        <f t="shared" si="1179"/>
        <v>663723.08706666669</v>
      </c>
      <c r="AZ81" s="441">
        <f t="shared" si="1179"/>
        <v>663723.08706666669</v>
      </c>
      <c r="BA81" s="441">
        <f t="shared" si="1179"/>
        <v>663723.08706666669</v>
      </c>
      <c r="BB81" s="441">
        <f t="shared" si="1179"/>
        <v>663723.08706666669</v>
      </c>
      <c r="BC81" s="441">
        <f t="shared" si="1179"/>
        <v>663723.08706666669</v>
      </c>
      <c r="BD81" s="441">
        <f t="shared" si="1179"/>
        <v>683634.77967866661</v>
      </c>
      <c r="BE81" s="441">
        <f t="shared" si="1179"/>
        <v>683634.77967866661</v>
      </c>
      <c r="BF81" s="441">
        <f t="shared" si="1179"/>
        <v>683634.77967866661</v>
      </c>
      <c r="BG81" s="441">
        <f t="shared" si="1179"/>
        <v>683634.77967866661</v>
      </c>
      <c r="BH81" s="441">
        <f t="shared" si="1179"/>
        <v>683634.77967866661</v>
      </c>
      <c r="BI81" s="441">
        <f t="shared" si="1179"/>
        <v>683634.77967866661</v>
      </c>
      <c r="BJ81" s="441">
        <f t="shared" si="1179"/>
        <v>683634.77967866661</v>
      </c>
      <c r="BK81" s="441">
        <f t="shared" si="1179"/>
        <v>683634.77967866661</v>
      </c>
      <c r="BL81" s="441">
        <f t="shared" si="1179"/>
        <v>683634.77967866661</v>
      </c>
      <c r="BM81" s="441">
        <f t="shared" si="1179"/>
        <v>683634.77967866661</v>
      </c>
      <c r="BN81" s="441">
        <f t="shared" si="1179"/>
        <v>683634.77967866661</v>
      </c>
      <c r="BO81" s="441">
        <f t="shared" si="1179"/>
        <v>683634.77967866661</v>
      </c>
      <c r="BP81" s="441">
        <f t="shared" si="1179"/>
        <v>704143.82306902658</v>
      </c>
      <c r="BQ81" s="441">
        <f t="shared" si="1179"/>
        <v>704143.82306902658</v>
      </c>
      <c r="BR81" s="441">
        <f t="shared" si="1179"/>
        <v>704143.82306902658</v>
      </c>
      <c r="BS81" s="441">
        <f t="shared" si="1179"/>
        <v>704143.82306902658</v>
      </c>
      <c r="BT81" s="441">
        <f t="shared" si="1179"/>
        <v>704143.82306902658</v>
      </c>
      <c r="BU81" s="441">
        <f t="shared" si="1179"/>
        <v>704143.82306902658</v>
      </c>
      <c r="BV81" s="441">
        <f t="shared" si="1179"/>
        <v>704143.82306902658</v>
      </c>
      <c r="BW81" s="441">
        <f t="shared" ref="BW81:DB81" si="1180">+BW79+BW72</f>
        <v>704143.82306902658</v>
      </c>
      <c r="BX81" s="441">
        <f t="shared" si="1180"/>
        <v>704143.82306902658</v>
      </c>
      <c r="BY81" s="441">
        <f t="shared" si="1180"/>
        <v>704143.82306902658</v>
      </c>
      <c r="BZ81" s="441">
        <f t="shared" si="1180"/>
        <v>704143.82306902658</v>
      </c>
      <c r="CA81" s="441">
        <f t="shared" si="1180"/>
        <v>704143.82306902658</v>
      </c>
      <c r="CB81" s="441">
        <f t="shared" si="1180"/>
        <v>725268.13776109728</v>
      </c>
      <c r="CC81" s="441">
        <f t="shared" si="1180"/>
        <v>725268.13776109728</v>
      </c>
      <c r="CD81" s="441">
        <f t="shared" si="1180"/>
        <v>725268.13776109728</v>
      </c>
      <c r="CE81" s="441">
        <f t="shared" si="1180"/>
        <v>725268.13776109728</v>
      </c>
      <c r="CF81" s="441">
        <f t="shared" si="1180"/>
        <v>725268.13776109728</v>
      </c>
      <c r="CG81" s="441">
        <f t="shared" si="1180"/>
        <v>725268.13776109728</v>
      </c>
      <c r="CH81" s="441">
        <f t="shared" si="1180"/>
        <v>725268.13776109728</v>
      </c>
      <c r="CI81" s="441">
        <f t="shared" si="1180"/>
        <v>725268.13776109728</v>
      </c>
      <c r="CJ81" s="441">
        <f t="shared" si="1180"/>
        <v>725268.13776109728</v>
      </c>
      <c r="CK81" s="441">
        <f t="shared" si="1180"/>
        <v>725268.13776109728</v>
      </c>
      <c r="CL81" s="441">
        <f t="shared" si="1180"/>
        <v>725268.13776109728</v>
      </c>
      <c r="CM81" s="441">
        <f t="shared" si="1180"/>
        <v>725268.13776109728</v>
      </c>
      <c r="CN81" s="441">
        <f t="shared" si="1180"/>
        <v>747026.1818939303</v>
      </c>
      <c r="CO81" s="441">
        <f t="shared" si="1180"/>
        <v>747026.1818939303</v>
      </c>
      <c r="CP81" s="441">
        <f t="shared" si="1180"/>
        <v>747026.1818939303</v>
      </c>
      <c r="CQ81" s="441">
        <f t="shared" si="1180"/>
        <v>747026.1818939303</v>
      </c>
      <c r="CR81" s="441">
        <f t="shared" si="1180"/>
        <v>747026.1818939303</v>
      </c>
      <c r="CS81" s="441">
        <f t="shared" si="1180"/>
        <v>747026.1818939303</v>
      </c>
      <c r="CT81" s="441">
        <f t="shared" si="1180"/>
        <v>747026.1818939303</v>
      </c>
      <c r="CU81" s="441">
        <f t="shared" si="1180"/>
        <v>747026.1818939303</v>
      </c>
      <c r="CV81" s="441">
        <f t="shared" si="1180"/>
        <v>747026.1818939303</v>
      </c>
      <c r="CW81" s="441">
        <f t="shared" si="1180"/>
        <v>747026.1818939303</v>
      </c>
      <c r="CX81" s="441">
        <f t="shared" si="1180"/>
        <v>747026.1818939303</v>
      </c>
      <c r="CY81" s="441">
        <f t="shared" si="1180"/>
        <v>747026.1818939303</v>
      </c>
      <c r="CZ81" s="441">
        <f t="shared" si="1180"/>
        <v>769436.96735074837</v>
      </c>
      <c r="DA81" s="441">
        <f t="shared" si="1180"/>
        <v>769436.96735074837</v>
      </c>
      <c r="DB81" s="441">
        <f t="shared" si="1180"/>
        <v>769436.96735074837</v>
      </c>
      <c r="DC81" s="441">
        <f t="shared" ref="DC81:EH81" si="1181">+DC79+DC72</f>
        <v>769436.96735074837</v>
      </c>
      <c r="DD81" s="441">
        <f t="shared" si="1181"/>
        <v>769436.96735074837</v>
      </c>
      <c r="DE81" s="441">
        <f t="shared" si="1181"/>
        <v>769436.96735074837</v>
      </c>
      <c r="DF81" s="441">
        <f t="shared" si="1181"/>
        <v>769436.96735074837</v>
      </c>
      <c r="DG81" s="441">
        <f t="shared" si="1181"/>
        <v>769436.96735074837</v>
      </c>
      <c r="DH81" s="441">
        <f t="shared" si="1181"/>
        <v>769436.96735074837</v>
      </c>
      <c r="DI81" s="441">
        <f t="shared" si="1181"/>
        <v>769436.96735074837</v>
      </c>
      <c r="DJ81" s="441">
        <f t="shared" si="1181"/>
        <v>769436.96735074837</v>
      </c>
      <c r="DK81" s="441">
        <f t="shared" si="1181"/>
        <v>769436.96735074837</v>
      </c>
      <c r="DL81" s="441">
        <f t="shared" si="1181"/>
        <v>792520.0763712707</v>
      </c>
      <c r="DM81" s="441">
        <f t="shared" si="1181"/>
        <v>792520.0763712707</v>
      </c>
      <c r="DN81" s="441">
        <f t="shared" si="1181"/>
        <v>792520.0763712707</v>
      </c>
      <c r="DO81" s="441">
        <f t="shared" si="1181"/>
        <v>792520.0763712707</v>
      </c>
      <c r="DP81" s="441">
        <f t="shared" si="1181"/>
        <v>792520.0763712707</v>
      </c>
      <c r="DQ81" s="441">
        <f t="shared" si="1181"/>
        <v>792520.0763712707</v>
      </c>
      <c r="DR81" s="441">
        <f t="shared" si="1181"/>
        <v>792520.0763712707</v>
      </c>
      <c r="DS81" s="441">
        <f t="shared" si="1181"/>
        <v>792520.0763712707</v>
      </c>
      <c r="DT81" s="441">
        <f t="shared" si="1181"/>
        <v>792520.0763712707</v>
      </c>
      <c r="DU81" s="441">
        <f t="shared" si="1181"/>
        <v>792520.0763712707</v>
      </c>
      <c r="DV81" s="441">
        <f t="shared" si="1181"/>
        <v>792520.0763712707</v>
      </c>
      <c r="DW81" s="441">
        <f t="shared" si="1181"/>
        <v>792520.0763712707</v>
      </c>
      <c r="DX81" s="441">
        <f t="shared" si="1181"/>
        <v>816295.67866240884</v>
      </c>
      <c r="DY81" s="441">
        <f t="shared" si="1181"/>
        <v>816295.67866240884</v>
      </c>
      <c r="DZ81" s="441">
        <f t="shared" si="1181"/>
        <v>816295.67866240884</v>
      </c>
      <c r="EA81" s="441">
        <f t="shared" si="1181"/>
        <v>816295.67866240884</v>
      </c>
      <c r="EB81" s="441">
        <f t="shared" si="1181"/>
        <v>816295.67866240884</v>
      </c>
      <c r="EC81" s="441">
        <f t="shared" si="1181"/>
        <v>816295.67866240884</v>
      </c>
      <c r="ED81" s="441">
        <f t="shared" si="1181"/>
        <v>816295.67866240884</v>
      </c>
      <c r="EE81" s="441">
        <f t="shared" si="1181"/>
        <v>816295.67866240884</v>
      </c>
      <c r="EF81" s="441">
        <f t="shared" si="1181"/>
        <v>816295.67866240884</v>
      </c>
      <c r="EG81" s="441">
        <f t="shared" si="1181"/>
        <v>816295.67866240884</v>
      </c>
      <c r="EH81" s="441">
        <f t="shared" si="1181"/>
        <v>816295.67866240884</v>
      </c>
      <c r="EI81" s="441">
        <f t="shared" ref="EI81:FQ81" si="1182">+EI79+EI72</f>
        <v>816295.67866240884</v>
      </c>
      <c r="EJ81" s="441">
        <f t="shared" si="1182"/>
        <v>840784.54902228108</v>
      </c>
      <c r="EK81" s="441">
        <f t="shared" si="1182"/>
        <v>840784.54902228108</v>
      </c>
      <c r="EL81" s="441">
        <f t="shared" si="1182"/>
        <v>840784.54902228108</v>
      </c>
      <c r="EM81" s="441">
        <f t="shared" si="1182"/>
        <v>840784.54902228108</v>
      </c>
      <c r="EN81" s="441">
        <f t="shared" si="1182"/>
        <v>840784.54902228108</v>
      </c>
      <c r="EO81" s="441">
        <f t="shared" si="1182"/>
        <v>840784.54902228108</v>
      </c>
      <c r="EP81" s="441">
        <f t="shared" si="1182"/>
        <v>840784.54902228108</v>
      </c>
      <c r="EQ81" s="441">
        <f t="shared" si="1182"/>
        <v>840784.54902228108</v>
      </c>
      <c r="ER81" s="441">
        <f t="shared" si="1182"/>
        <v>840784.54902228108</v>
      </c>
      <c r="ES81" s="441">
        <f t="shared" si="1182"/>
        <v>840784.54902228108</v>
      </c>
      <c r="ET81" s="441">
        <f t="shared" si="1182"/>
        <v>840784.54902228108</v>
      </c>
      <c r="EU81" s="441">
        <f t="shared" si="1182"/>
        <v>840784.54902228108</v>
      </c>
      <c r="EV81" s="441">
        <f t="shared" si="1182"/>
        <v>0</v>
      </c>
      <c r="EW81" s="441">
        <f t="shared" si="1182"/>
        <v>0</v>
      </c>
      <c r="EX81" s="441">
        <f t="shared" si="1182"/>
        <v>0</v>
      </c>
      <c r="EY81" s="441">
        <f t="shared" si="1182"/>
        <v>0</v>
      </c>
      <c r="EZ81" s="441">
        <f t="shared" si="1182"/>
        <v>0</v>
      </c>
      <c r="FA81" s="441">
        <f t="shared" si="1182"/>
        <v>0</v>
      </c>
      <c r="FB81" s="441">
        <f t="shared" si="1182"/>
        <v>0</v>
      </c>
      <c r="FC81" s="441">
        <f t="shared" si="1182"/>
        <v>0</v>
      </c>
      <c r="FD81" s="441">
        <f t="shared" si="1182"/>
        <v>0</v>
      </c>
      <c r="FE81" s="441">
        <f t="shared" si="1182"/>
        <v>0</v>
      </c>
      <c r="FF81" s="441">
        <f t="shared" si="1182"/>
        <v>0</v>
      </c>
      <c r="FG81" s="441">
        <f t="shared" si="1182"/>
        <v>0</v>
      </c>
      <c r="FH81" s="441">
        <f t="shared" si="1182"/>
        <v>0</v>
      </c>
      <c r="FI81" s="441">
        <f t="shared" si="1182"/>
        <v>0</v>
      </c>
      <c r="FJ81" s="441">
        <f t="shared" si="1182"/>
        <v>0</v>
      </c>
      <c r="FK81" s="441">
        <f t="shared" si="1182"/>
        <v>0</v>
      </c>
      <c r="FL81" s="441">
        <f t="shared" si="1182"/>
        <v>0</v>
      </c>
      <c r="FM81" s="441">
        <f t="shared" si="1182"/>
        <v>0</v>
      </c>
      <c r="FN81" s="441">
        <f t="shared" si="1182"/>
        <v>0</v>
      </c>
      <c r="FO81" s="441">
        <f t="shared" si="1182"/>
        <v>0</v>
      </c>
      <c r="FP81" s="441">
        <f t="shared" si="1182"/>
        <v>0</v>
      </c>
      <c r="FQ81" s="267">
        <f t="shared" si="1182"/>
        <v>0</v>
      </c>
      <c r="FR81" s="9"/>
      <c r="FS81" s="9"/>
      <c r="FT81" s="9"/>
      <c r="FU81" s="9"/>
    </row>
    <row r="82" spans="1:177" s="16" customFormat="1" x14ac:dyDescent="0.2">
      <c r="A82" s="9"/>
      <c r="B82" s="133"/>
      <c r="FQ82" s="208"/>
      <c r="FR82" s="9"/>
      <c r="FS82" s="9"/>
      <c r="FT82" s="9"/>
      <c r="FU82" s="9"/>
    </row>
    <row r="83" spans="1:177" s="16" customFormat="1" x14ac:dyDescent="0.2">
      <c r="A83" s="9"/>
      <c r="B83" s="133" t="s">
        <v>226</v>
      </c>
      <c r="J83" s="95">
        <f>+J81*-'Summary&amp;Assumptions'!$J$34</f>
        <v>0</v>
      </c>
      <c r="K83" s="95">
        <f>+K81*-'Summary&amp;Assumptions'!$J$34</f>
        <v>0</v>
      </c>
      <c r="L83" s="95">
        <f>+L81*-'Summary&amp;Assumptions'!$J$34</f>
        <v>0</v>
      </c>
      <c r="M83" s="95">
        <f>+M81*-'Summary&amp;Assumptions'!$J$34</f>
        <v>0</v>
      </c>
      <c r="N83" s="95">
        <f>+N81*-'Summary&amp;Assumptions'!$J$34</f>
        <v>0</v>
      </c>
      <c r="O83" s="95">
        <f>+O81*-'Summary&amp;Assumptions'!$J$34</f>
        <v>0</v>
      </c>
      <c r="P83" s="95">
        <f>+P81*-'Summary&amp;Assumptions'!$J$34</f>
        <v>0</v>
      </c>
      <c r="Q83" s="95">
        <f>+Q81*-'Summary&amp;Assumptions'!$J$34</f>
        <v>0</v>
      </c>
      <c r="R83" s="95">
        <f>+R81*-'Summary&amp;Assumptions'!$J$34</f>
        <v>0</v>
      </c>
      <c r="S83" s="95">
        <f>+S81*-'Summary&amp;Assumptions'!$J$34</f>
        <v>0</v>
      </c>
      <c r="T83" s="95">
        <f>+T81*-'Summary&amp;Assumptions'!$J$34</f>
        <v>-1703.0666666666668</v>
      </c>
      <c r="U83" s="95">
        <f>+U81*-'Summary&amp;Assumptions'!$J$34</f>
        <v>-1930.1422222222225</v>
      </c>
      <c r="V83" s="95">
        <f>+V81*-'Summary&amp;Assumptions'!$J$34</f>
        <v>-18882.21777777778</v>
      </c>
      <c r="W83" s="95">
        <f>+W81*-'Summary&amp;Assumptions'!$J$34</f>
        <v>-21339.293333333335</v>
      </c>
      <c r="X83" s="95">
        <f>+X81*-'Summary&amp;Assumptions'!$J$34</f>
        <v>-23796.368888888886</v>
      </c>
      <c r="Y83" s="95">
        <f>+Y81*-'Summary&amp;Assumptions'!$J$34</f>
        <v>-26253.444444444445</v>
      </c>
      <c r="Z83" s="95">
        <f>+Z81*-'Summary&amp;Assumptions'!$J$34</f>
        <v>-28710.520000000004</v>
      </c>
      <c r="AA83" s="95">
        <f>+AA81*-'Summary&amp;Assumptions'!$J$34</f>
        <v>-30238.428888888891</v>
      </c>
      <c r="AB83" s="95">
        <f>+AB81*-'Summary&amp;Assumptions'!$J$34</f>
        <v>-31281.133333333331</v>
      </c>
      <c r="AC83" s="95">
        <f>+AC81*-'Summary&amp;Assumptions'!$J$34</f>
        <v>-31281.133333333331</v>
      </c>
      <c r="AD83" s="95">
        <f>+AD81*-'Summary&amp;Assumptions'!$J$34</f>
        <v>-31281.133333333331</v>
      </c>
      <c r="AE83" s="95">
        <f>+AE81*-'Summary&amp;Assumptions'!$J$34</f>
        <v>-31281.133333333331</v>
      </c>
      <c r="AF83" s="95">
        <f>+AF81*-'Summary&amp;Assumptions'!$J$34</f>
        <v>-32219.567333333336</v>
      </c>
      <c r="AG83" s="95">
        <f>+AG81*-'Summary&amp;Assumptions'!$J$34</f>
        <v>-32219.567333333336</v>
      </c>
      <c r="AH83" s="95">
        <f>+AH81*-'Summary&amp;Assumptions'!$J$34</f>
        <v>-32219.567333333336</v>
      </c>
      <c r="AI83" s="95">
        <f>+AI81*-'Summary&amp;Assumptions'!$J$34</f>
        <v>-32219.567333333336</v>
      </c>
      <c r="AJ83" s="95">
        <f>+AJ81*-'Summary&amp;Assumptions'!$J$34</f>
        <v>-32219.567333333336</v>
      </c>
      <c r="AK83" s="95">
        <f>+AK81*-'Summary&amp;Assumptions'!$J$34</f>
        <v>-32219.567333333336</v>
      </c>
      <c r="AL83" s="95">
        <f>+AL81*-'Summary&amp;Assumptions'!$J$34</f>
        <v>-32219.567333333336</v>
      </c>
      <c r="AM83" s="95">
        <f>+AM81*-'Summary&amp;Assumptions'!$J$34</f>
        <v>-32219.567333333336</v>
      </c>
      <c r="AN83" s="95">
        <f>+AN81*-'Summary&amp;Assumptions'!$J$34</f>
        <v>-32219.567333333336</v>
      </c>
      <c r="AO83" s="95">
        <f>+AO81*-'Summary&amp;Assumptions'!$J$34</f>
        <v>-32219.567333333336</v>
      </c>
      <c r="AP83" s="95">
        <f>+AP81*-'Summary&amp;Assumptions'!$J$34</f>
        <v>-32219.567333333336</v>
      </c>
      <c r="AQ83" s="95">
        <f>+AQ81*-'Summary&amp;Assumptions'!$J$34</f>
        <v>-32219.567333333336</v>
      </c>
      <c r="AR83" s="95">
        <f>+AR81*-'Summary&amp;Assumptions'!$J$34</f>
        <v>-33186.154353333339</v>
      </c>
      <c r="AS83" s="95">
        <f>+AS81*-'Summary&amp;Assumptions'!$J$34</f>
        <v>-33186.154353333339</v>
      </c>
      <c r="AT83" s="95">
        <f>+AT81*-'Summary&amp;Assumptions'!$J$34</f>
        <v>-33186.154353333339</v>
      </c>
      <c r="AU83" s="95">
        <f>+AU81*-'Summary&amp;Assumptions'!$J$34</f>
        <v>-33186.154353333339</v>
      </c>
      <c r="AV83" s="95">
        <f>+AV81*-'Summary&amp;Assumptions'!$J$34</f>
        <v>-33186.154353333339</v>
      </c>
      <c r="AW83" s="95">
        <f>+AW81*-'Summary&amp;Assumptions'!$J$34</f>
        <v>-33186.154353333339</v>
      </c>
      <c r="AX83" s="95">
        <f>+AX81*-'Summary&amp;Assumptions'!$J$34</f>
        <v>-33186.154353333339</v>
      </c>
      <c r="AY83" s="95">
        <f>+AY81*-'Summary&amp;Assumptions'!$J$34</f>
        <v>-33186.154353333339</v>
      </c>
      <c r="AZ83" s="95">
        <f>+AZ81*-'Summary&amp;Assumptions'!$J$34</f>
        <v>-33186.154353333339</v>
      </c>
      <c r="BA83" s="95">
        <f>+BA81*-'Summary&amp;Assumptions'!$J$34</f>
        <v>-33186.154353333339</v>
      </c>
      <c r="BB83" s="95">
        <f>+BB81*-'Summary&amp;Assumptions'!$J$34</f>
        <v>-33186.154353333339</v>
      </c>
      <c r="BC83" s="95">
        <f>+BC81*-'Summary&amp;Assumptions'!$J$34</f>
        <v>-33186.154353333339</v>
      </c>
      <c r="BD83" s="95">
        <f>+BD81*-'Summary&amp;Assumptions'!$J$34</f>
        <v>-34181.738983933334</v>
      </c>
      <c r="BE83" s="95">
        <f>+BE81*-'Summary&amp;Assumptions'!$J$34</f>
        <v>-34181.738983933334</v>
      </c>
      <c r="BF83" s="95">
        <f>+BF81*-'Summary&amp;Assumptions'!$J$34</f>
        <v>-34181.738983933334</v>
      </c>
      <c r="BG83" s="95">
        <f>+BG81*-'Summary&amp;Assumptions'!$J$34</f>
        <v>-34181.738983933334</v>
      </c>
      <c r="BH83" s="95">
        <f>+BH81*-'Summary&amp;Assumptions'!$J$34</f>
        <v>-34181.738983933334</v>
      </c>
      <c r="BI83" s="95">
        <f>+BI81*-'Summary&amp;Assumptions'!$J$34</f>
        <v>-34181.738983933334</v>
      </c>
      <c r="BJ83" s="95">
        <f>+BJ81*-'Summary&amp;Assumptions'!$J$34</f>
        <v>-34181.738983933334</v>
      </c>
      <c r="BK83" s="95">
        <f>+BK81*-'Summary&amp;Assumptions'!$J$34</f>
        <v>-34181.738983933334</v>
      </c>
      <c r="BL83" s="95">
        <f>+BL81*-'Summary&amp;Assumptions'!$J$34</f>
        <v>-34181.738983933334</v>
      </c>
      <c r="BM83" s="95">
        <f>+BM81*-'Summary&amp;Assumptions'!$J$34</f>
        <v>-34181.738983933334</v>
      </c>
      <c r="BN83" s="95">
        <f>+BN81*-'Summary&amp;Assumptions'!$J$34</f>
        <v>-34181.738983933334</v>
      </c>
      <c r="BO83" s="95">
        <f>+BO81*-'Summary&amp;Assumptions'!$J$34</f>
        <v>-34181.738983933334</v>
      </c>
      <c r="BP83" s="95">
        <f>+BP81*-'Summary&amp;Assumptions'!$J$34</f>
        <v>-35207.191153451327</v>
      </c>
      <c r="BQ83" s="95">
        <f>+BQ81*-'Summary&amp;Assumptions'!$J$34</f>
        <v>-35207.191153451327</v>
      </c>
      <c r="BR83" s="95">
        <f>+BR81*-'Summary&amp;Assumptions'!$J$34</f>
        <v>-35207.191153451327</v>
      </c>
      <c r="BS83" s="95">
        <f>+BS81*-'Summary&amp;Assumptions'!$J$34</f>
        <v>-35207.191153451327</v>
      </c>
      <c r="BT83" s="95">
        <f>+BT81*-'Summary&amp;Assumptions'!$J$34</f>
        <v>-35207.191153451327</v>
      </c>
      <c r="BU83" s="95">
        <f>+BU81*-'Summary&amp;Assumptions'!$J$34</f>
        <v>-35207.191153451327</v>
      </c>
      <c r="BV83" s="95">
        <f>+BV81*-'Summary&amp;Assumptions'!$J$34</f>
        <v>-35207.191153451327</v>
      </c>
      <c r="BW83" s="95">
        <f>+BW81*-'Summary&amp;Assumptions'!$J$34</f>
        <v>-35207.191153451327</v>
      </c>
      <c r="BX83" s="95">
        <f>+BX81*-'Summary&amp;Assumptions'!$J$34</f>
        <v>-35207.191153451327</v>
      </c>
      <c r="BY83" s="95">
        <f>+BY81*-'Summary&amp;Assumptions'!$J$34</f>
        <v>-35207.191153451327</v>
      </c>
      <c r="BZ83" s="95">
        <f>+BZ81*-'Summary&amp;Assumptions'!$J$34</f>
        <v>-35207.191153451327</v>
      </c>
      <c r="CA83" s="95">
        <f>+CA81*-'Summary&amp;Assumptions'!$J$34</f>
        <v>-35207.191153451327</v>
      </c>
      <c r="CB83" s="95">
        <f>+CB81*-'Summary&amp;Assumptions'!$J$34</f>
        <v>-36263.406888054866</v>
      </c>
      <c r="CC83" s="95">
        <f>+CC81*-'Summary&amp;Assumptions'!$J$34</f>
        <v>-36263.406888054866</v>
      </c>
      <c r="CD83" s="95">
        <f>+CD81*-'Summary&amp;Assumptions'!$J$34</f>
        <v>-36263.406888054866</v>
      </c>
      <c r="CE83" s="95">
        <f>+CE81*-'Summary&amp;Assumptions'!$J$34</f>
        <v>-36263.406888054866</v>
      </c>
      <c r="CF83" s="95">
        <f>+CF81*-'Summary&amp;Assumptions'!$J$34</f>
        <v>-36263.406888054866</v>
      </c>
      <c r="CG83" s="95">
        <f>+CG81*-'Summary&amp;Assumptions'!$J$34</f>
        <v>-36263.406888054866</v>
      </c>
      <c r="CH83" s="95">
        <f>+CH81*-'Summary&amp;Assumptions'!$J$34</f>
        <v>-36263.406888054866</v>
      </c>
      <c r="CI83" s="95">
        <f>+CI81*-'Summary&amp;Assumptions'!$J$34</f>
        <v>-36263.406888054866</v>
      </c>
      <c r="CJ83" s="95">
        <f>+CJ81*-'Summary&amp;Assumptions'!$J$34</f>
        <v>-36263.406888054866</v>
      </c>
      <c r="CK83" s="95">
        <f>+CK81*-'Summary&amp;Assumptions'!$J$34</f>
        <v>-36263.406888054866</v>
      </c>
      <c r="CL83" s="95">
        <f>+CL81*-'Summary&amp;Assumptions'!$J$34</f>
        <v>-36263.406888054866</v>
      </c>
      <c r="CM83" s="95">
        <f>+CM81*-'Summary&amp;Assumptions'!$J$34</f>
        <v>-36263.406888054866</v>
      </c>
      <c r="CN83" s="95">
        <f>+CN81*-'Summary&amp;Assumptions'!$J$34</f>
        <v>-37351.309094696517</v>
      </c>
      <c r="CO83" s="95">
        <f>+CO81*-'Summary&amp;Assumptions'!$J$34</f>
        <v>-37351.309094696517</v>
      </c>
      <c r="CP83" s="95">
        <f>+CP81*-'Summary&amp;Assumptions'!$J$34</f>
        <v>-37351.309094696517</v>
      </c>
      <c r="CQ83" s="95">
        <f>+CQ81*-'Summary&amp;Assumptions'!$J$34</f>
        <v>-37351.309094696517</v>
      </c>
      <c r="CR83" s="95">
        <f>+CR81*-'Summary&amp;Assumptions'!$J$34</f>
        <v>-37351.309094696517</v>
      </c>
      <c r="CS83" s="95">
        <f>+CS81*-'Summary&amp;Assumptions'!$J$34</f>
        <v>-37351.309094696517</v>
      </c>
      <c r="CT83" s="95">
        <f>+CT81*-'Summary&amp;Assumptions'!$J$34</f>
        <v>-37351.309094696517</v>
      </c>
      <c r="CU83" s="95">
        <f>+CU81*-'Summary&amp;Assumptions'!$J$34</f>
        <v>-37351.309094696517</v>
      </c>
      <c r="CV83" s="95">
        <f>+CV81*-'Summary&amp;Assumptions'!$J$34</f>
        <v>-37351.309094696517</v>
      </c>
      <c r="CW83" s="95">
        <f>+CW81*-'Summary&amp;Assumptions'!$J$34</f>
        <v>-37351.309094696517</v>
      </c>
      <c r="CX83" s="95">
        <f>+CX81*-'Summary&amp;Assumptions'!$J$34</f>
        <v>-37351.309094696517</v>
      </c>
      <c r="CY83" s="95">
        <f>+CY81*-'Summary&amp;Assumptions'!$J$34</f>
        <v>-37351.309094696517</v>
      </c>
      <c r="CZ83" s="95">
        <f>+CZ81*-'Summary&amp;Assumptions'!$J$34</f>
        <v>-38471.848367537423</v>
      </c>
      <c r="DA83" s="95">
        <f>+DA81*-'Summary&amp;Assumptions'!$J$34</f>
        <v>-38471.848367537423</v>
      </c>
      <c r="DB83" s="95">
        <f>+DB81*-'Summary&amp;Assumptions'!$J$34</f>
        <v>-38471.848367537423</v>
      </c>
      <c r="DC83" s="95">
        <f>+DC81*-'Summary&amp;Assumptions'!$J$34</f>
        <v>-38471.848367537423</v>
      </c>
      <c r="DD83" s="95">
        <f>+DD81*-'Summary&amp;Assumptions'!$J$34</f>
        <v>-38471.848367537423</v>
      </c>
      <c r="DE83" s="95">
        <f>+DE81*-'Summary&amp;Assumptions'!$J$34</f>
        <v>-38471.848367537423</v>
      </c>
      <c r="DF83" s="95">
        <f>+DF81*-'Summary&amp;Assumptions'!$J$34</f>
        <v>-38471.848367537423</v>
      </c>
      <c r="DG83" s="95">
        <f>+DG81*-'Summary&amp;Assumptions'!$J$34</f>
        <v>-38471.848367537423</v>
      </c>
      <c r="DH83" s="95">
        <f>+DH81*-'Summary&amp;Assumptions'!$J$34</f>
        <v>-38471.848367537423</v>
      </c>
      <c r="DI83" s="95">
        <f>+DI81*-'Summary&amp;Assumptions'!$J$34</f>
        <v>-38471.848367537423</v>
      </c>
      <c r="DJ83" s="95">
        <f>+DJ81*-'Summary&amp;Assumptions'!$J$34</f>
        <v>-38471.848367537423</v>
      </c>
      <c r="DK83" s="95">
        <f>+DK81*-'Summary&amp;Assumptions'!$J$34</f>
        <v>-38471.848367537423</v>
      </c>
      <c r="DL83" s="95">
        <f>+DL81*-'Summary&amp;Assumptions'!$J$34</f>
        <v>-39626.003818563535</v>
      </c>
      <c r="DM83" s="95">
        <f>+DM81*-'Summary&amp;Assumptions'!$J$34</f>
        <v>-39626.003818563535</v>
      </c>
      <c r="DN83" s="95">
        <f>+DN81*-'Summary&amp;Assumptions'!$J$34</f>
        <v>-39626.003818563535</v>
      </c>
      <c r="DO83" s="95">
        <f>+DO81*-'Summary&amp;Assumptions'!$J$34</f>
        <v>-39626.003818563535</v>
      </c>
      <c r="DP83" s="95">
        <f>+DP81*-'Summary&amp;Assumptions'!$J$34</f>
        <v>-39626.003818563535</v>
      </c>
      <c r="DQ83" s="95">
        <f>+DQ81*-'Summary&amp;Assumptions'!$J$34</f>
        <v>-39626.003818563535</v>
      </c>
      <c r="DR83" s="95">
        <f>+DR81*-'Summary&amp;Assumptions'!$J$34</f>
        <v>-39626.003818563535</v>
      </c>
      <c r="DS83" s="95">
        <f>+DS81*-'Summary&amp;Assumptions'!$J$34</f>
        <v>-39626.003818563535</v>
      </c>
      <c r="DT83" s="95">
        <f>+DT81*-'Summary&amp;Assumptions'!$J$34</f>
        <v>-39626.003818563535</v>
      </c>
      <c r="DU83" s="95">
        <f>+DU81*-'Summary&amp;Assumptions'!$J$34</f>
        <v>-39626.003818563535</v>
      </c>
      <c r="DV83" s="95">
        <f>+DV81*-'Summary&amp;Assumptions'!$J$34</f>
        <v>-39626.003818563535</v>
      </c>
      <c r="DW83" s="95">
        <f>+DW81*-'Summary&amp;Assumptions'!$J$34</f>
        <v>-39626.003818563535</v>
      </c>
      <c r="DX83" s="95">
        <f>+DX81*-'Summary&amp;Assumptions'!$J$34</f>
        <v>-40814.783933120445</v>
      </c>
      <c r="DY83" s="95">
        <f>+DY81*-'Summary&amp;Assumptions'!$J$34</f>
        <v>-40814.783933120445</v>
      </c>
      <c r="DZ83" s="95">
        <f>+DZ81*-'Summary&amp;Assumptions'!$J$34</f>
        <v>-40814.783933120445</v>
      </c>
      <c r="EA83" s="95">
        <f>+EA81*-'Summary&amp;Assumptions'!$J$34</f>
        <v>-40814.783933120445</v>
      </c>
      <c r="EB83" s="95">
        <f>+EB81*-'Summary&amp;Assumptions'!$J$34</f>
        <v>-40814.783933120445</v>
      </c>
      <c r="EC83" s="95">
        <f>+EC81*-'Summary&amp;Assumptions'!$J$34</f>
        <v>-40814.783933120445</v>
      </c>
      <c r="ED83" s="95">
        <f>+ED81*-'Summary&amp;Assumptions'!$J$34</f>
        <v>-40814.783933120445</v>
      </c>
      <c r="EE83" s="95">
        <f>+EE81*-'Summary&amp;Assumptions'!$J$34</f>
        <v>-40814.783933120445</v>
      </c>
      <c r="EF83" s="95">
        <f>+EF81*-'Summary&amp;Assumptions'!$J$34</f>
        <v>-40814.783933120445</v>
      </c>
      <c r="EG83" s="95">
        <f>+EG81*-'Summary&amp;Assumptions'!$J$34</f>
        <v>-40814.783933120445</v>
      </c>
      <c r="EH83" s="95">
        <f>+EH81*-'Summary&amp;Assumptions'!$J$34</f>
        <v>-40814.783933120445</v>
      </c>
      <c r="EI83" s="95">
        <f>+EI81*-'Summary&amp;Assumptions'!$J$34</f>
        <v>-40814.783933120445</v>
      </c>
      <c r="EJ83" s="95">
        <f>+EJ81*-'Summary&amp;Assumptions'!$J$34</f>
        <v>-42039.227451114057</v>
      </c>
      <c r="EK83" s="95">
        <f>+EK81*-'Summary&amp;Assumptions'!$J$34</f>
        <v>-42039.227451114057</v>
      </c>
      <c r="EL83" s="95">
        <f>+EL81*-'Summary&amp;Assumptions'!$J$34</f>
        <v>-42039.227451114057</v>
      </c>
      <c r="EM83" s="95">
        <f>+EM81*-'Summary&amp;Assumptions'!$J$34</f>
        <v>-42039.227451114057</v>
      </c>
      <c r="EN83" s="95">
        <f>+EN81*-'Summary&amp;Assumptions'!$J$34</f>
        <v>-42039.227451114057</v>
      </c>
      <c r="EO83" s="95">
        <f>+EO81*-'Summary&amp;Assumptions'!$J$34</f>
        <v>-42039.227451114057</v>
      </c>
      <c r="EP83" s="95">
        <f>+EP81*-'Summary&amp;Assumptions'!$J$34</f>
        <v>-42039.227451114057</v>
      </c>
      <c r="EQ83" s="95">
        <f>+EQ81*-'Summary&amp;Assumptions'!$J$34</f>
        <v>-42039.227451114057</v>
      </c>
      <c r="ER83" s="95">
        <f>+ER81*-'Summary&amp;Assumptions'!$J$34</f>
        <v>-42039.227451114057</v>
      </c>
      <c r="ES83" s="95">
        <f>+ES81*-'Summary&amp;Assumptions'!$J$34</f>
        <v>-42039.227451114057</v>
      </c>
      <c r="ET83" s="95">
        <f>+ET81*-'Summary&amp;Assumptions'!$J$34</f>
        <v>-42039.227451114057</v>
      </c>
      <c r="EU83" s="95">
        <f>+EU81*-'Summary&amp;Assumptions'!$J$34</f>
        <v>-42039.227451114057</v>
      </c>
      <c r="EV83" s="95">
        <f>+EV81*-'Summary&amp;Assumptions'!$J$34</f>
        <v>0</v>
      </c>
      <c r="EW83" s="95">
        <f>+EW81*-'Summary&amp;Assumptions'!$J$34</f>
        <v>0</v>
      </c>
      <c r="EX83" s="95">
        <f>+EX81*-'Summary&amp;Assumptions'!$J$34</f>
        <v>0</v>
      </c>
      <c r="EY83" s="95">
        <f>+EY81*-'Summary&amp;Assumptions'!$J$34</f>
        <v>0</v>
      </c>
      <c r="EZ83" s="95">
        <f>+EZ81*-'Summary&amp;Assumptions'!$J$34</f>
        <v>0</v>
      </c>
      <c r="FA83" s="95">
        <f>+FA81*-'Summary&amp;Assumptions'!$J$34</f>
        <v>0</v>
      </c>
      <c r="FB83" s="95">
        <f>+FB81*-'Summary&amp;Assumptions'!$J$34</f>
        <v>0</v>
      </c>
      <c r="FC83" s="95">
        <f>+FC81*-'Summary&amp;Assumptions'!$J$34</f>
        <v>0</v>
      </c>
      <c r="FD83" s="95">
        <f>+FD81*-'Summary&amp;Assumptions'!$J$34</f>
        <v>0</v>
      </c>
      <c r="FE83" s="95">
        <f>+FE81*-'Summary&amp;Assumptions'!$J$34</f>
        <v>0</v>
      </c>
      <c r="FF83" s="95">
        <f>+FF81*-'Summary&amp;Assumptions'!$J$34</f>
        <v>0</v>
      </c>
      <c r="FG83" s="95">
        <f>+FG81*-'Summary&amp;Assumptions'!$J$34</f>
        <v>0</v>
      </c>
      <c r="FH83" s="95">
        <f>+FH81*-'Summary&amp;Assumptions'!$J$34</f>
        <v>0</v>
      </c>
      <c r="FI83" s="95">
        <f>+FI81*-'Summary&amp;Assumptions'!$J$34</f>
        <v>0</v>
      </c>
      <c r="FJ83" s="95">
        <f>+FJ81*-'Summary&amp;Assumptions'!$J$34</f>
        <v>0</v>
      </c>
      <c r="FK83" s="95">
        <f>+FK81*-'Summary&amp;Assumptions'!$J$34</f>
        <v>0</v>
      </c>
      <c r="FL83" s="95">
        <f>+FL81*-'Summary&amp;Assumptions'!$J$34</f>
        <v>0</v>
      </c>
      <c r="FM83" s="95">
        <f>+FM81*-'Summary&amp;Assumptions'!$J$34</f>
        <v>0</v>
      </c>
      <c r="FN83" s="95">
        <f>+FN81*-'Summary&amp;Assumptions'!$J$34</f>
        <v>0</v>
      </c>
      <c r="FO83" s="95">
        <f>+FO81*-'Summary&amp;Assumptions'!$J$34</f>
        <v>0</v>
      </c>
      <c r="FP83" s="95">
        <f>+FP81*-'Summary&amp;Assumptions'!$J$34</f>
        <v>0</v>
      </c>
      <c r="FQ83" s="96">
        <f>+FQ81*-'Summary&amp;Assumptions'!$J$34</f>
        <v>0</v>
      </c>
      <c r="FR83" s="9"/>
      <c r="FS83" s="9"/>
      <c r="FT83" s="9"/>
      <c r="FU83" s="9"/>
    </row>
    <row r="84" spans="1:177" s="16" customFormat="1" x14ac:dyDescent="0.2">
      <c r="A84" s="9"/>
      <c r="B84" s="133"/>
      <c r="FQ84" s="208"/>
      <c r="FR84" s="9"/>
      <c r="FS84" s="9"/>
      <c r="FT84" s="9"/>
      <c r="FU84" s="9"/>
    </row>
    <row r="85" spans="1:177" s="16" customFormat="1" x14ac:dyDescent="0.2">
      <c r="A85" s="9"/>
      <c r="B85" s="160" t="s">
        <v>259</v>
      </c>
      <c r="J85" s="95">
        <f t="shared" ref="J85" si="1183">+J81+J83</f>
        <v>0</v>
      </c>
      <c r="K85" s="95">
        <f t="shared" ref="K85:AP85" si="1184">+K81+K83</f>
        <v>0</v>
      </c>
      <c r="L85" s="95">
        <f t="shared" si="1184"/>
        <v>0</v>
      </c>
      <c r="M85" s="95">
        <f t="shared" si="1184"/>
        <v>0</v>
      </c>
      <c r="N85" s="95">
        <f t="shared" si="1184"/>
        <v>0</v>
      </c>
      <c r="O85" s="95">
        <f t="shared" si="1184"/>
        <v>0</v>
      </c>
      <c r="P85" s="95">
        <f t="shared" si="1184"/>
        <v>0</v>
      </c>
      <c r="Q85" s="95">
        <f t="shared" si="1184"/>
        <v>0</v>
      </c>
      <c r="R85" s="95">
        <f t="shared" si="1184"/>
        <v>0</v>
      </c>
      <c r="S85" s="95">
        <f t="shared" si="1184"/>
        <v>0</v>
      </c>
      <c r="T85" s="95">
        <f t="shared" si="1184"/>
        <v>32358.26666666667</v>
      </c>
      <c r="U85" s="95">
        <f t="shared" si="1184"/>
        <v>36672.702222222222</v>
      </c>
      <c r="V85" s="95">
        <f t="shared" si="1184"/>
        <v>358762.1377777778</v>
      </c>
      <c r="W85" s="95">
        <f t="shared" si="1184"/>
        <v>405446.57333333336</v>
      </c>
      <c r="X85" s="95">
        <f t="shared" si="1184"/>
        <v>452131.00888888887</v>
      </c>
      <c r="Y85" s="95">
        <f t="shared" si="1184"/>
        <v>498815.44444444444</v>
      </c>
      <c r="Z85" s="95">
        <f t="shared" si="1184"/>
        <v>545499.88</v>
      </c>
      <c r="AA85" s="95">
        <f t="shared" si="1184"/>
        <v>574530.14888888889</v>
      </c>
      <c r="AB85" s="95">
        <f t="shared" si="1184"/>
        <v>594341.53333333333</v>
      </c>
      <c r="AC85" s="95">
        <f t="shared" si="1184"/>
        <v>594341.53333333333</v>
      </c>
      <c r="AD85" s="95">
        <f t="shared" si="1184"/>
        <v>594341.53333333333</v>
      </c>
      <c r="AE85" s="95">
        <f t="shared" si="1184"/>
        <v>594341.53333333333</v>
      </c>
      <c r="AF85" s="95">
        <f t="shared" si="1184"/>
        <v>612171.77933333337</v>
      </c>
      <c r="AG85" s="95">
        <f t="shared" si="1184"/>
        <v>612171.77933333337</v>
      </c>
      <c r="AH85" s="95">
        <f t="shared" si="1184"/>
        <v>612171.77933333337</v>
      </c>
      <c r="AI85" s="95">
        <f t="shared" si="1184"/>
        <v>612171.77933333337</v>
      </c>
      <c r="AJ85" s="95">
        <f t="shared" si="1184"/>
        <v>612171.77933333337</v>
      </c>
      <c r="AK85" s="95">
        <f t="shared" si="1184"/>
        <v>612171.77933333337</v>
      </c>
      <c r="AL85" s="95">
        <f t="shared" si="1184"/>
        <v>612171.77933333337</v>
      </c>
      <c r="AM85" s="95">
        <f t="shared" si="1184"/>
        <v>612171.77933333337</v>
      </c>
      <c r="AN85" s="95">
        <f t="shared" si="1184"/>
        <v>612171.77933333337</v>
      </c>
      <c r="AO85" s="95">
        <f t="shared" si="1184"/>
        <v>612171.77933333337</v>
      </c>
      <c r="AP85" s="95">
        <f t="shared" si="1184"/>
        <v>612171.77933333337</v>
      </c>
      <c r="AQ85" s="95">
        <f t="shared" ref="AQ85:BV85" si="1185">+AQ81+AQ83</f>
        <v>612171.77933333337</v>
      </c>
      <c r="AR85" s="95">
        <f t="shared" si="1185"/>
        <v>630536.9327133334</v>
      </c>
      <c r="AS85" s="95">
        <f t="shared" si="1185"/>
        <v>630536.9327133334</v>
      </c>
      <c r="AT85" s="95">
        <f t="shared" si="1185"/>
        <v>630536.9327133334</v>
      </c>
      <c r="AU85" s="95">
        <f t="shared" si="1185"/>
        <v>630536.9327133334</v>
      </c>
      <c r="AV85" s="95">
        <f t="shared" si="1185"/>
        <v>630536.9327133334</v>
      </c>
      <c r="AW85" s="95">
        <f t="shared" si="1185"/>
        <v>630536.9327133334</v>
      </c>
      <c r="AX85" s="95">
        <f t="shared" si="1185"/>
        <v>630536.9327133334</v>
      </c>
      <c r="AY85" s="95">
        <f t="shared" si="1185"/>
        <v>630536.9327133334</v>
      </c>
      <c r="AZ85" s="95">
        <f t="shared" si="1185"/>
        <v>630536.9327133334</v>
      </c>
      <c r="BA85" s="95">
        <f t="shared" si="1185"/>
        <v>630536.9327133334</v>
      </c>
      <c r="BB85" s="95">
        <f t="shared" si="1185"/>
        <v>630536.9327133334</v>
      </c>
      <c r="BC85" s="95">
        <f t="shared" si="1185"/>
        <v>630536.9327133334</v>
      </c>
      <c r="BD85" s="95">
        <f t="shared" si="1185"/>
        <v>649453.04069473327</v>
      </c>
      <c r="BE85" s="95">
        <f t="shared" si="1185"/>
        <v>649453.04069473327</v>
      </c>
      <c r="BF85" s="95">
        <f t="shared" si="1185"/>
        <v>649453.04069473327</v>
      </c>
      <c r="BG85" s="95">
        <f t="shared" si="1185"/>
        <v>649453.04069473327</v>
      </c>
      <c r="BH85" s="95">
        <f t="shared" si="1185"/>
        <v>649453.04069473327</v>
      </c>
      <c r="BI85" s="95">
        <f t="shared" si="1185"/>
        <v>649453.04069473327</v>
      </c>
      <c r="BJ85" s="95">
        <f t="shared" si="1185"/>
        <v>649453.04069473327</v>
      </c>
      <c r="BK85" s="95">
        <f t="shared" si="1185"/>
        <v>649453.04069473327</v>
      </c>
      <c r="BL85" s="95">
        <f t="shared" si="1185"/>
        <v>649453.04069473327</v>
      </c>
      <c r="BM85" s="95">
        <f t="shared" si="1185"/>
        <v>649453.04069473327</v>
      </c>
      <c r="BN85" s="95">
        <f t="shared" si="1185"/>
        <v>649453.04069473327</v>
      </c>
      <c r="BO85" s="95">
        <f t="shared" si="1185"/>
        <v>649453.04069473327</v>
      </c>
      <c r="BP85" s="95">
        <f t="shared" si="1185"/>
        <v>668936.63191557524</v>
      </c>
      <c r="BQ85" s="95">
        <f t="shared" si="1185"/>
        <v>668936.63191557524</v>
      </c>
      <c r="BR85" s="95">
        <f t="shared" si="1185"/>
        <v>668936.63191557524</v>
      </c>
      <c r="BS85" s="95">
        <f t="shared" si="1185"/>
        <v>668936.63191557524</v>
      </c>
      <c r="BT85" s="95">
        <f t="shared" si="1185"/>
        <v>668936.63191557524</v>
      </c>
      <c r="BU85" s="95">
        <f t="shared" si="1185"/>
        <v>668936.63191557524</v>
      </c>
      <c r="BV85" s="95">
        <f t="shared" si="1185"/>
        <v>668936.63191557524</v>
      </c>
      <c r="BW85" s="95">
        <f t="shared" ref="BW85:DB85" si="1186">+BW81+BW83</f>
        <v>668936.63191557524</v>
      </c>
      <c r="BX85" s="95">
        <f t="shared" si="1186"/>
        <v>668936.63191557524</v>
      </c>
      <c r="BY85" s="95">
        <f t="shared" si="1186"/>
        <v>668936.63191557524</v>
      </c>
      <c r="BZ85" s="95">
        <f t="shared" si="1186"/>
        <v>668936.63191557524</v>
      </c>
      <c r="CA85" s="95">
        <f t="shared" si="1186"/>
        <v>668936.63191557524</v>
      </c>
      <c r="CB85" s="95">
        <f t="shared" si="1186"/>
        <v>689004.73087304237</v>
      </c>
      <c r="CC85" s="95">
        <f t="shared" si="1186"/>
        <v>689004.73087304237</v>
      </c>
      <c r="CD85" s="95">
        <f t="shared" si="1186"/>
        <v>689004.73087304237</v>
      </c>
      <c r="CE85" s="95">
        <f t="shared" si="1186"/>
        <v>689004.73087304237</v>
      </c>
      <c r="CF85" s="95">
        <f t="shared" si="1186"/>
        <v>689004.73087304237</v>
      </c>
      <c r="CG85" s="95">
        <f t="shared" si="1186"/>
        <v>689004.73087304237</v>
      </c>
      <c r="CH85" s="95">
        <f t="shared" si="1186"/>
        <v>689004.73087304237</v>
      </c>
      <c r="CI85" s="95">
        <f t="shared" si="1186"/>
        <v>689004.73087304237</v>
      </c>
      <c r="CJ85" s="95">
        <f t="shared" si="1186"/>
        <v>689004.73087304237</v>
      </c>
      <c r="CK85" s="95">
        <f t="shared" si="1186"/>
        <v>689004.73087304237</v>
      </c>
      <c r="CL85" s="95">
        <f t="shared" si="1186"/>
        <v>689004.73087304237</v>
      </c>
      <c r="CM85" s="95">
        <f t="shared" si="1186"/>
        <v>689004.73087304237</v>
      </c>
      <c r="CN85" s="95">
        <f t="shared" si="1186"/>
        <v>709674.87279923377</v>
      </c>
      <c r="CO85" s="95">
        <f t="shared" si="1186"/>
        <v>709674.87279923377</v>
      </c>
      <c r="CP85" s="95">
        <f t="shared" si="1186"/>
        <v>709674.87279923377</v>
      </c>
      <c r="CQ85" s="95">
        <f t="shared" si="1186"/>
        <v>709674.87279923377</v>
      </c>
      <c r="CR85" s="95">
        <f t="shared" si="1186"/>
        <v>709674.87279923377</v>
      </c>
      <c r="CS85" s="95">
        <f t="shared" si="1186"/>
        <v>709674.87279923377</v>
      </c>
      <c r="CT85" s="95">
        <f t="shared" si="1186"/>
        <v>709674.87279923377</v>
      </c>
      <c r="CU85" s="95">
        <f t="shared" si="1186"/>
        <v>709674.87279923377</v>
      </c>
      <c r="CV85" s="95">
        <f t="shared" si="1186"/>
        <v>709674.87279923377</v>
      </c>
      <c r="CW85" s="95">
        <f t="shared" si="1186"/>
        <v>709674.87279923377</v>
      </c>
      <c r="CX85" s="95">
        <f t="shared" si="1186"/>
        <v>709674.87279923377</v>
      </c>
      <c r="CY85" s="95">
        <f t="shared" si="1186"/>
        <v>709674.87279923377</v>
      </c>
      <c r="CZ85" s="95">
        <f t="shared" si="1186"/>
        <v>730965.118983211</v>
      </c>
      <c r="DA85" s="95">
        <f t="shared" si="1186"/>
        <v>730965.118983211</v>
      </c>
      <c r="DB85" s="95">
        <f t="shared" si="1186"/>
        <v>730965.118983211</v>
      </c>
      <c r="DC85" s="95">
        <f t="shared" ref="DC85:EH85" si="1187">+DC81+DC83</f>
        <v>730965.118983211</v>
      </c>
      <c r="DD85" s="95">
        <f t="shared" si="1187"/>
        <v>730965.118983211</v>
      </c>
      <c r="DE85" s="95">
        <f t="shared" si="1187"/>
        <v>730965.118983211</v>
      </c>
      <c r="DF85" s="95">
        <f t="shared" si="1187"/>
        <v>730965.118983211</v>
      </c>
      <c r="DG85" s="95">
        <f t="shared" si="1187"/>
        <v>730965.118983211</v>
      </c>
      <c r="DH85" s="95">
        <f t="shared" si="1187"/>
        <v>730965.118983211</v>
      </c>
      <c r="DI85" s="95">
        <f t="shared" si="1187"/>
        <v>730965.118983211</v>
      </c>
      <c r="DJ85" s="95">
        <f t="shared" si="1187"/>
        <v>730965.118983211</v>
      </c>
      <c r="DK85" s="95">
        <f t="shared" si="1187"/>
        <v>730965.118983211</v>
      </c>
      <c r="DL85" s="95">
        <f t="shared" si="1187"/>
        <v>752894.07255270716</v>
      </c>
      <c r="DM85" s="95">
        <f t="shared" si="1187"/>
        <v>752894.07255270716</v>
      </c>
      <c r="DN85" s="95">
        <f t="shared" si="1187"/>
        <v>752894.07255270716</v>
      </c>
      <c r="DO85" s="95">
        <f t="shared" si="1187"/>
        <v>752894.07255270716</v>
      </c>
      <c r="DP85" s="95">
        <f t="shared" si="1187"/>
        <v>752894.07255270716</v>
      </c>
      <c r="DQ85" s="95">
        <f t="shared" si="1187"/>
        <v>752894.07255270716</v>
      </c>
      <c r="DR85" s="95">
        <f t="shared" si="1187"/>
        <v>752894.07255270716</v>
      </c>
      <c r="DS85" s="95">
        <f t="shared" si="1187"/>
        <v>752894.07255270716</v>
      </c>
      <c r="DT85" s="95">
        <f t="shared" si="1187"/>
        <v>752894.07255270716</v>
      </c>
      <c r="DU85" s="95">
        <f t="shared" si="1187"/>
        <v>752894.07255270716</v>
      </c>
      <c r="DV85" s="95">
        <f t="shared" si="1187"/>
        <v>752894.07255270716</v>
      </c>
      <c r="DW85" s="95">
        <f t="shared" si="1187"/>
        <v>752894.07255270716</v>
      </c>
      <c r="DX85" s="95">
        <f t="shared" si="1187"/>
        <v>775480.89472928841</v>
      </c>
      <c r="DY85" s="95">
        <f t="shared" si="1187"/>
        <v>775480.89472928841</v>
      </c>
      <c r="DZ85" s="95">
        <f t="shared" si="1187"/>
        <v>775480.89472928841</v>
      </c>
      <c r="EA85" s="95">
        <f t="shared" si="1187"/>
        <v>775480.89472928841</v>
      </c>
      <c r="EB85" s="95">
        <f t="shared" si="1187"/>
        <v>775480.89472928841</v>
      </c>
      <c r="EC85" s="95">
        <f t="shared" si="1187"/>
        <v>775480.89472928841</v>
      </c>
      <c r="ED85" s="95">
        <f t="shared" si="1187"/>
        <v>775480.89472928841</v>
      </c>
      <c r="EE85" s="95">
        <f t="shared" si="1187"/>
        <v>775480.89472928841</v>
      </c>
      <c r="EF85" s="95">
        <f t="shared" si="1187"/>
        <v>775480.89472928841</v>
      </c>
      <c r="EG85" s="95">
        <f t="shared" si="1187"/>
        <v>775480.89472928841</v>
      </c>
      <c r="EH85" s="95">
        <f t="shared" si="1187"/>
        <v>775480.89472928841</v>
      </c>
      <c r="EI85" s="95">
        <f t="shared" ref="EI85:FQ85" si="1188">+EI81+EI83</f>
        <v>775480.89472928841</v>
      </c>
      <c r="EJ85" s="95">
        <f t="shared" si="1188"/>
        <v>798745.32157116698</v>
      </c>
      <c r="EK85" s="95">
        <f t="shared" si="1188"/>
        <v>798745.32157116698</v>
      </c>
      <c r="EL85" s="95">
        <f t="shared" si="1188"/>
        <v>798745.32157116698</v>
      </c>
      <c r="EM85" s="95">
        <f t="shared" si="1188"/>
        <v>798745.32157116698</v>
      </c>
      <c r="EN85" s="95">
        <f t="shared" si="1188"/>
        <v>798745.32157116698</v>
      </c>
      <c r="EO85" s="95">
        <f t="shared" si="1188"/>
        <v>798745.32157116698</v>
      </c>
      <c r="EP85" s="95">
        <f t="shared" si="1188"/>
        <v>798745.32157116698</v>
      </c>
      <c r="EQ85" s="95">
        <f t="shared" si="1188"/>
        <v>798745.32157116698</v>
      </c>
      <c r="ER85" s="95">
        <f t="shared" si="1188"/>
        <v>798745.32157116698</v>
      </c>
      <c r="ES85" s="95">
        <f t="shared" si="1188"/>
        <v>798745.32157116698</v>
      </c>
      <c r="ET85" s="95">
        <f t="shared" si="1188"/>
        <v>798745.32157116698</v>
      </c>
      <c r="EU85" s="95">
        <f t="shared" si="1188"/>
        <v>798745.32157116698</v>
      </c>
      <c r="EV85" s="95">
        <f t="shared" si="1188"/>
        <v>0</v>
      </c>
      <c r="EW85" s="95">
        <f t="shared" si="1188"/>
        <v>0</v>
      </c>
      <c r="EX85" s="95">
        <f t="shared" si="1188"/>
        <v>0</v>
      </c>
      <c r="EY85" s="95">
        <f t="shared" si="1188"/>
        <v>0</v>
      </c>
      <c r="EZ85" s="95">
        <f t="shared" si="1188"/>
        <v>0</v>
      </c>
      <c r="FA85" s="95">
        <f t="shared" si="1188"/>
        <v>0</v>
      </c>
      <c r="FB85" s="95">
        <f t="shared" si="1188"/>
        <v>0</v>
      </c>
      <c r="FC85" s="95">
        <f t="shared" si="1188"/>
        <v>0</v>
      </c>
      <c r="FD85" s="95">
        <f t="shared" si="1188"/>
        <v>0</v>
      </c>
      <c r="FE85" s="95">
        <f t="shared" si="1188"/>
        <v>0</v>
      </c>
      <c r="FF85" s="95">
        <f t="shared" si="1188"/>
        <v>0</v>
      </c>
      <c r="FG85" s="95">
        <f t="shared" si="1188"/>
        <v>0</v>
      </c>
      <c r="FH85" s="95">
        <f t="shared" si="1188"/>
        <v>0</v>
      </c>
      <c r="FI85" s="95">
        <f t="shared" si="1188"/>
        <v>0</v>
      </c>
      <c r="FJ85" s="95">
        <f t="shared" si="1188"/>
        <v>0</v>
      </c>
      <c r="FK85" s="95">
        <f t="shared" si="1188"/>
        <v>0</v>
      </c>
      <c r="FL85" s="95">
        <f t="shared" si="1188"/>
        <v>0</v>
      </c>
      <c r="FM85" s="95">
        <f t="shared" si="1188"/>
        <v>0</v>
      </c>
      <c r="FN85" s="95">
        <f t="shared" si="1188"/>
        <v>0</v>
      </c>
      <c r="FO85" s="95">
        <f t="shared" si="1188"/>
        <v>0</v>
      </c>
      <c r="FP85" s="95">
        <f t="shared" si="1188"/>
        <v>0</v>
      </c>
      <c r="FQ85" s="96">
        <f t="shared" si="1188"/>
        <v>0</v>
      </c>
      <c r="FR85" s="9"/>
      <c r="FS85" s="9"/>
      <c r="FT85" s="9"/>
      <c r="FU85" s="9"/>
    </row>
    <row r="86" spans="1:177" s="16" customFormat="1" x14ac:dyDescent="0.2">
      <c r="A86" s="9"/>
      <c r="B86" s="133"/>
      <c r="FQ86" s="208"/>
      <c r="FR86" s="9"/>
      <c r="FS86" s="9"/>
      <c r="FT86" s="9"/>
      <c r="FU86" s="9"/>
    </row>
    <row r="87" spans="1:177" s="16" customFormat="1" x14ac:dyDescent="0.2">
      <c r="A87" s="9"/>
      <c r="B87" s="446" t="s">
        <v>5</v>
      </c>
      <c r="FQ87" s="208"/>
      <c r="FR87" s="9"/>
      <c r="FS87" s="9"/>
      <c r="FT87" s="9"/>
      <c r="FU87" s="9"/>
    </row>
    <row r="88" spans="1:177" s="16" customFormat="1" x14ac:dyDescent="0.2">
      <c r="A88" s="9"/>
      <c r="B88" s="88"/>
      <c r="Q88" s="188"/>
      <c r="AC88" s="188"/>
      <c r="AD88" s="188"/>
      <c r="AE88" s="188"/>
      <c r="AF88" s="188"/>
      <c r="AG88" s="188"/>
      <c r="AH88" s="188"/>
      <c r="BI88" s="188"/>
      <c r="CJ88" s="188"/>
      <c r="FQ88" s="208"/>
      <c r="FR88" s="9"/>
      <c r="FS88" s="9"/>
      <c r="FT88" s="9"/>
      <c r="FU88" s="9"/>
    </row>
    <row r="89" spans="1:177" s="16" customFormat="1" x14ac:dyDescent="0.2">
      <c r="A89" s="9"/>
      <c r="B89" s="88" t="str">
        <f>+'Summary&amp;Assumptions'!F46</f>
        <v>Repairs and Maintenance</v>
      </c>
      <c r="C89" s="95"/>
      <c r="D89" s="95"/>
      <c r="E89" s="95"/>
      <c r="F89" s="95"/>
      <c r="G89" s="95"/>
      <c r="H89" s="95"/>
      <c r="I89" s="95"/>
      <c r="J89" s="95">
        <f>AND(J$50&gt;0,J$50&lt;='Summary&amp;Assumptions'!$D$18+1)*(('Summary&amp;Assumptions'!$J46/12)*(1+'Summary&amp;Assumptions'!$G$43)^(J$12-1)*'Summary&amp;Assumptions'!$G46+(('Summary&amp;Assumptions'!$J46/12)*(1+'Summary&amp;Assumptions'!$G$43)^(J$12-1)*'Summary&amp;Assumptions'!$H46*J$56))</f>
        <v>0</v>
      </c>
      <c r="K89" s="95">
        <f>AND(K$50&gt;0,K$50&lt;='Summary&amp;Assumptions'!$D$18+1)*(('Summary&amp;Assumptions'!$J46/12)*(1+'Summary&amp;Assumptions'!$G$43)^(K$12-1)*'Summary&amp;Assumptions'!$G46+(('Summary&amp;Assumptions'!$J46/12)*(1+'Summary&amp;Assumptions'!$G$43)^(K$12-1)*'Summary&amp;Assumptions'!$H46*K$56))</f>
        <v>0</v>
      </c>
      <c r="L89" s="95">
        <f>AND(L$50&gt;0,L$50&lt;='Summary&amp;Assumptions'!$D$18+1)*(('Summary&amp;Assumptions'!$J46/12)*(1+'Summary&amp;Assumptions'!$G$43)^(L$12-1)*'Summary&amp;Assumptions'!$G46+(('Summary&amp;Assumptions'!$J46/12)*(1+'Summary&amp;Assumptions'!$G$43)^(L$12-1)*'Summary&amp;Assumptions'!$H46*L$56))</f>
        <v>0</v>
      </c>
      <c r="M89" s="95">
        <f>AND(M$50&gt;0,M$50&lt;='Summary&amp;Assumptions'!$D$18+1)*(('Summary&amp;Assumptions'!$J46/12)*(1+'Summary&amp;Assumptions'!$G$43)^(M$12-1)*'Summary&amp;Assumptions'!$G46+(('Summary&amp;Assumptions'!$J46/12)*(1+'Summary&amp;Assumptions'!$G$43)^(M$12-1)*'Summary&amp;Assumptions'!$H46*M$56))</f>
        <v>0</v>
      </c>
      <c r="N89" s="95">
        <f>AND(N$50&gt;0,N$50&lt;='Summary&amp;Assumptions'!$D$18+1)*(('Summary&amp;Assumptions'!$J46/12)*(1+'Summary&amp;Assumptions'!$G$43)^(N$12-1)*'Summary&amp;Assumptions'!$G46+(('Summary&amp;Assumptions'!$J46/12)*(1+'Summary&amp;Assumptions'!$G$43)^(N$12-1)*'Summary&amp;Assumptions'!$H46*N$56))</f>
        <v>0</v>
      </c>
      <c r="O89" s="95">
        <f>AND(O$50&gt;0,O$50&lt;='Summary&amp;Assumptions'!$D$18+1)*(('Summary&amp;Assumptions'!$J46/12)*(1+'Summary&amp;Assumptions'!$G$43)^(O$12-1)*'Summary&amp;Assumptions'!$G46+(('Summary&amp;Assumptions'!$J46/12)*(1+'Summary&amp;Assumptions'!$G$43)^(O$12-1)*'Summary&amp;Assumptions'!$H46*O$56))</f>
        <v>0</v>
      </c>
      <c r="P89" s="95">
        <f>AND(P$50&gt;0,P$50&lt;='Summary&amp;Assumptions'!$D$18+1)*(('Summary&amp;Assumptions'!$J46/12)*(1+'Summary&amp;Assumptions'!$G$43)^(P$12-1)*'Summary&amp;Assumptions'!$G46+(('Summary&amp;Assumptions'!$J46/12)*(1+'Summary&amp;Assumptions'!$G$43)^(P$12-1)*'Summary&amp;Assumptions'!$H46*P$56))</f>
        <v>0</v>
      </c>
      <c r="Q89" s="95">
        <f>AND(Q$50&gt;0,Q$50&lt;='Summary&amp;Assumptions'!$D$18+1)*(('Summary&amp;Assumptions'!$J46/12)*(1+'Summary&amp;Assumptions'!$G$43)^(Q$12-1)*'Summary&amp;Assumptions'!$G46+(('Summary&amp;Assumptions'!$J46/12)*(1+'Summary&amp;Assumptions'!$G$43)^(Q$12-1)*'Summary&amp;Assumptions'!$H46*Q$56))</f>
        <v>0</v>
      </c>
      <c r="R89" s="95">
        <f>AND(R$50&gt;0,R$50&lt;='Summary&amp;Assumptions'!$D$18+1)*(('Summary&amp;Assumptions'!$J46/12)*(1+'Summary&amp;Assumptions'!$G$43)^(R$12-1)*'Summary&amp;Assumptions'!$G46+(('Summary&amp;Assumptions'!$J46/12)*(1+'Summary&amp;Assumptions'!$G$43)^(R$12-1)*'Summary&amp;Assumptions'!$H46*R$56))</f>
        <v>0</v>
      </c>
      <c r="S89" s="95">
        <f>AND(S$50&gt;0,S$50&lt;='Summary&amp;Assumptions'!$D$18+1)*(('Summary&amp;Assumptions'!$J46/12)*(1+'Summary&amp;Assumptions'!$G$43)^(S$12-1)*'Summary&amp;Assumptions'!$G46+(('Summary&amp;Assumptions'!$J46/12)*(1+'Summary&amp;Assumptions'!$G$43)^(S$12-1)*'Summary&amp;Assumptions'!$H46*S$56))</f>
        <v>0</v>
      </c>
      <c r="T89" s="95">
        <f>AND(T$50&gt;0,T$50&lt;='Summary&amp;Assumptions'!$D$18+1)*(('Summary&amp;Assumptions'!$J46/12)*(1+'Summary&amp;Assumptions'!$G$43)^(T$12-1)*'Summary&amp;Assumptions'!$G46+(('Summary&amp;Assumptions'!$J46/12)*(1+'Summary&amp;Assumptions'!$G$43)^(T$12-1)*'Summary&amp;Assumptions'!$H46*T$56))</f>
        <v>16406.25</v>
      </c>
      <c r="U89" s="95">
        <f>AND(U$50&gt;0,U$50&lt;='Summary&amp;Assumptions'!$D$18+1)*(('Summary&amp;Assumptions'!$J46/12)*(1+'Summary&amp;Assumptions'!$G$43)^(U$12-1)*'Summary&amp;Assumptions'!$G46+(('Summary&amp;Assumptions'!$J46/12)*(1+'Summary&amp;Assumptions'!$G$43)^(U$12-1)*'Summary&amp;Assumptions'!$H46*U$56))</f>
        <v>17718.75</v>
      </c>
      <c r="V89" s="95">
        <f>AND(V$50&gt;0,V$50&lt;='Summary&amp;Assumptions'!$D$18+1)*(('Summary&amp;Assumptions'!$J46/12)*(1+'Summary&amp;Assumptions'!$G$43)^(V$12-1)*'Summary&amp;Assumptions'!$G46+(('Summary&amp;Assumptions'!$J46/12)*(1+'Summary&amp;Assumptions'!$G$43)^(V$12-1)*'Summary&amp;Assumptions'!$H46*V$56))</f>
        <v>19031.25</v>
      </c>
      <c r="W89" s="95">
        <f>AND(W$50&gt;0,W$50&lt;='Summary&amp;Assumptions'!$D$18+1)*(('Summary&amp;Assumptions'!$J46/12)*(1+'Summary&amp;Assumptions'!$G$43)^(W$12-1)*'Summary&amp;Assumptions'!$G46+(('Summary&amp;Assumptions'!$J46/12)*(1+'Summary&amp;Assumptions'!$G$43)^(W$12-1)*'Summary&amp;Assumptions'!$H46*W$56))</f>
        <v>20343.75</v>
      </c>
      <c r="X89" s="95">
        <f>AND(X$50&gt;0,X$50&lt;='Summary&amp;Assumptions'!$D$18+1)*(('Summary&amp;Assumptions'!$J46/12)*(1+'Summary&amp;Assumptions'!$G$43)^(X$12-1)*'Summary&amp;Assumptions'!$G46+(('Summary&amp;Assumptions'!$J46/12)*(1+'Summary&amp;Assumptions'!$G$43)^(X$12-1)*'Summary&amp;Assumptions'!$H46*X$56))</f>
        <v>21656.25</v>
      </c>
      <c r="Y89" s="95">
        <f>AND(Y$50&gt;0,Y$50&lt;='Summary&amp;Assumptions'!$D$18+1)*(('Summary&amp;Assumptions'!$J46/12)*(1+'Summary&amp;Assumptions'!$G$43)^(Y$12-1)*'Summary&amp;Assumptions'!$G46+(('Summary&amp;Assumptions'!$J46/12)*(1+'Summary&amp;Assumptions'!$G$43)^(Y$12-1)*'Summary&amp;Assumptions'!$H46*Y$56))</f>
        <v>22968.75</v>
      </c>
      <c r="Z89" s="95">
        <f>AND(Z$50&gt;0,Z$50&lt;='Summary&amp;Assumptions'!$D$18+1)*(('Summary&amp;Assumptions'!$J46/12)*(1+'Summary&amp;Assumptions'!$G$43)^(Z$12-1)*'Summary&amp;Assumptions'!$G46+(('Summary&amp;Assumptions'!$J46/12)*(1+'Summary&amp;Assumptions'!$G$43)^(Z$12-1)*'Summary&amp;Assumptions'!$H46*Z$56))</f>
        <v>24281.25</v>
      </c>
      <c r="AA89" s="95">
        <f>AND(AA$50&gt;0,AA$50&lt;='Summary&amp;Assumptions'!$D$18+1)*(('Summary&amp;Assumptions'!$J46/12)*(1+'Summary&amp;Assumptions'!$G$43)^(AA$12-1)*'Summary&amp;Assumptions'!$G46+(('Summary&amp;Assumptions'!$J46/12)*(1+'Summary&amp;Assumptions'!$G$43)^(AA$12-1)*'Summary&amp;Assumptions'!$H46*AA$56))</f>
        <v>25593.75</v>
      </c>
      <c r="AB89" s="95">
        <f>AND(AB$50&gt;0,AB$50&lt;='Summary&amp;Assumptions'!$D$18+1)*(('Summary&amp;Assumptions'!$J46/12)*(1+'Summary&amp;Assumptions'!$G$43)^(AB$12-1)*'Summary&amp;Assumptions'!$G46+(('Summary&amp;Assumptions'!$J46/12)*(1+'Summary&amp;Assumptions'!$G$43)^(AB$12-1)*'Summary&amp;Assumptions'!$H46*AB$56))</f>
        <v>26250</v>
      </c>
      <c r="AC89" s="95">
        <f>AND(AC$50&gt;0,AC$50&lt;='Summary&amp;Assumptions'!$D$18+1)*(('Summary&amp;Assumptions'!$J46/12)*(1+'Summary&amp;Assumptions'!$G$43)^(AC$12-1)*'Summary&amp;Assumptions'!$G46+(('Summary&amp;Assumptions'!$J46/12)*(1+'Summary&amp;Assumptions'!$G$43)^(AC$12-1)*'Summary&amp;Assumptions'!$H46*AC$56))</f>
        <v>26250</v>
      </c>
      <c r="AD89" s="95">
        <f>AND(AD$50&gt;0,AD$50&lt;='Summary&amp;Assumptions'!$D$18+1)*(('Summary&amp;Assumptions'!$J46/12)*(1+'Summary&amp;Assumptions'!$G$43)^(AD$12-1)*'Summary&amp;Assumptions'!$G46+(('Summary&amp;Assumptions'!$J46/12)*(1+'Summary&amp;Assumptions'!$G$43)^(AD$12-1)*'Summary&amp;Assumptions'!$H46*AD$56))</f>
        <v>26250</v>
      </c>
      <c r="AE89" s="95">
        <f>AND(AE$50&gt;0,AE$50&lt;='Summary&amp;Assumptions'!$D$18+1)*(('Summary&amp;Assumptions'!$J46/12)*(1+'Summary&amp;Assumptions'!$G$43)^(AE$12-1)*'Summary&amp;Assumptions'!$G46+(('Summary&amp;Assumptions'!$J46/12)*(1+'Summary&amp;Assumptions'!$G$43)^(AE$12-1)*'Summary&amp;Assumptions'!$H46*AE$56))</f>
        <v>26250</v>
      </c>
      <c r="AF89" s="95">
        <f>AND(AF$50&gt;0,AF$50&lt;='Summary&amp;Assumptions'!$D$18+1)*(('Summary&amp;Assumptions'!$J46/12)*(1+'Summary&amp;Assumptions'!$G$43)^(AF$12-1)*'Summary&amp;Assumptions'!$G46+(('Summary&amp;Assumptions'!$J46/12)*(1+'Summary&amp;Assumptions'!$G$43)^(AF$12-1)*'Summary&amp;Assumptions'!$H46*AF$56))</f>
        <v>27037.5</v>
      </c>
      <c r="AG89" s="95">
        <f>AND(AG$50&gt;0,AG$50&lt;='Summary&amp;Assumptions'!$D$18+1)*(('Summary&amp;Assumptions'!$J46/12)*(1+'Summary&amp;Assumptions'!$G$43)^(AG$12-1)*'Summary&amp;Assumptions'!$G46+(('Summary&amp;Assumptions'!$J46/12)*(1+'Summary&amp;Assumptions'!$G$43)^(AG$12-1)*'Summary&amp;Assumptions'!$H46*AG$56))</f>
        <v>27037.5</v>
      </c>
      <c r="AH89" s="95">
        <f>AND(AH$50&gt;0,AH$50&lt;='Summary&amp;Assumptions'!$D$18+1)*(('Summary&amp;Assumptions'!$J46/12)*(1+'Summary&amp;Assumptions'!$G$43)^(AH$12-1)*'Summary&amp;Assumptions'!$G46+(('Summary&amp;Assumptions'!$J46/12)*(1+'Summary&amp;Assumptions'!$G$43)^(AH$12-1)*'Summary&amp;Assumptions'!$H46*AH$56))</f>
        <v>27037.5</v>
      </c>
      <c r="AI89" s="95">
        <f>AND(AI$50&gt;0,AI$50&lt;='Summary&amp;Assumptions'!$D$18+1)*(('Summary&amp;Assumptions'!$J46/12)*(1+'Summary&amp;Assumptions'!$G$43)^(AI$12-1)*'Summary&amp;Assumptions'!$G46+(('Summary&amp;Assumptions'!$J46/12)*(1+'Summary&amp;Assumptions'!$G$43)^(AI$12-1)*'Summary&amp;Assumptions'!$H46*AI$56))</f>
        <v>27037.5</v>
      </c>
      <c r="AJ89" s="95">
        <f>AND(AJ$50&gt;0,AJ$50&lt;='Summary&amp;Assumptions'!$D$18+1)*(('Summary&amp;Assumptions'!$J46/12)*(1+'Summary&amp;Assumptions'!$G$43)^(AJ$12-1)*'Summary&amp;Assumptions'!$G46+(('Summary&amp;Assumptions'!$J46/12)*(1+'Summary&amp;Assumptions'!$G$43)^(AJ$12-1)*'Summary&amp;Assumptions'!$H46*AJ$56))</f>
        <v>27037.5</v>
      </c>
      <c r="AK89" s="95">
        <f>AND(AK$50&gt;0,AK$50&lt;='Summary&amp;Assumptions'!$D$18+1)*(('Summary&amp;Assumptions'!$J46/12)*(1+'Summary&amp;Assumptions'!$G$43)^(AK$12-1)*'Summary&amp;Assumptions'!$G46+(('Summary&amp;Assumptions'!$J46/12)*(1+'Summary&amp;Assumptions'!$G$43)^(AK$12-1)*'Summary&amp;Assumptions'!$H46*AK$56))</f>
        <v>27037.5</v>
      </c>
      <c r="AL89" s="95">
        <f>AND(AL$50&gt;0,AL$50&lt;='Summary&amp;Assumptions'!$D$18+1)*(('Summary&amp;Assumptions'!$J46/12)*(1+'Summary&amp;Assumptions'!$G$43)^(AL$12-1)*'Summary&amp;Assumptions'!$G46+(('Summary&amp;Assumptions'!$J46/12)*(1+'Summary&amp;Assumptions'!$G$43)^(AL$12-1)*'Summary&amp;Assumptions'!$H46*AL$56))</f>
        <v>27037.5</v>
      </c>
      <c r="AM89" s="95">
        <f>AND(AM$50&gt;0,AM$50&lt;='Summary&amp;Assumptions'!$D$18+1)*(('Summary&amp;Assumptions'!$J46/12)*(1+'Summary&amp;Assumptions'!$G$43)^(AM$12-1)*'Summary&amp;Assumptions'!$G46+(('Summary&amp;Assumptions'!$J46/12)*(1+'Summary&amp;Assumptions'!$G$43)^(AM$12-1)*'Summary&amp;Assumptions'!$H46*AM$56))</f>
        <v>27037.5</v>
      </c>
      <c r="AN89" s="95">
        <f>AND(AN$50&gt;0,AN$50&lt;='Summary&amp;Assumptions'!$D$18+1)*(('Summary&amp;Assumptions'!$J46/12)*(1+'Summary&amp;Assumptions'!$G$43)^(AN$12-1)*'Summary&amp;Assumptions'!$G46+(('Summary&amp;Assumptions'!$J46/12)*(1+'Summary&amp;Assumptions'!$G$43)^(AN$12-1)*'Summary&amp;Assumptions'!$H46*AN$56))</f>
        <v>27037.5</v>
      </c>
      <c r="AO89" s="95">
        <f>AND(AO$50&gt;0,AO$50&lt;='Summary&amp;Assumptions'!$D$18+1)*(('Summary&amp;Assumptions'!$J46/12)*(1+'Summary&amp;Assumptions'!$G$43)^(AO$12-1)*'Summary&amp;Assumptions'!$G46+(('Summary&amp;Assumptions'!$J46/12)*(1+'Summary&amp;Assumptions'!$G$43)^(AO$12-1)*'Summary&amp;Assumptions'!$H46*AO$56))</f>
        <v>27037.5</v>
      </c>
      <c r="AP89" s="95">
        <f>AND(AP$50&gt;0,AP$50&lt;='Summary&amp;Assumptions'!$D$18+1)*(('Summary&amp;Assumptions'!$J46/12)*(1+'Summary&amp;Assumptions'!$G$43)^(AP$12-1)*'Summary&amp;Assumptions'!$G46+(('Summary&amp;Assumptions'!$J46/12)*(1+'Summary&amp;Assumptions'!$G$43)^(AP$12-1)*'Summary&amp;Assumptions'!$H46*AP$56))</f>
        <v>27037.5</v>
      </c>
      <c r="AQ89" s="95">
        <f>AND(AQ$50&gt;0,AQ$50&lt;='Summary&amp;Assumptions'!$D$18+1)*(('Summary&amp;Assumptions'!$J46/12)*(1+'Summary&amp;Assumptions'!$G$43)^(AQ$12-1)*'Summary&amp;Assumptions'!$G46+(('Summary&amp;Assumptions'!$J46/12)*(1+'Summary&amp;Assumptions'!$G$43)^(AQ$12-1)*'Summary&amp;Assumptions'!$H46*AQ$56))</f>
        <v>27037.5</v>
      </c>
      <c r="AR89" s="95">
        <f>AND(AR$50&gt;0,AR$50&lt;='Summary&amp;Assumptions'!$D$18+1)*(('Summary&amp;Assumptions'!$J46/12)*(1+'Summary&amp;Assumptions'!$G$43)^(AR$12-1)*'Summary&amp;Assumptions'!$G46+(('Summary&amp;Assumptions'!$J46/12)*(1+'Summary&amp;Assumptions'!$G$43)^(AR$12-1)*'Summary&amp;Assumptions'!$H46*AR$56))</f>
        <v>27848.625</v>
      </c>
      <c r="AS89" s="95">
        <f>AND(AS$50&gt;0,AS$50&lt;='Summary&amp;Assumptions'!$D$18+1)*(('Summary&amp;Assumptions'!$J46/12)*(1+'Summary&amp;Assumptions'!$G$43)^(AS$12-1)*'Summary&amp;Assumptions'!$G46+(('Summary&amp;Assumptions'!$J46/12)*(1+'Summary&amp;Assumptions'!$G$43)^(AS$12-1)*'Summary&amp;Assumptions'!$H46*AS$56))</f>
        <v>27848.625</v>
      </c>
      <c r="AT89" s="95">
        <f>AND(AT$50&gt;0,AT$50&lt;='Summary&amp;Assumptions'!$D$18+1)*(('Summary&amp;Assumptions'!$J46/12)*(1+'Summary&amp;Assumptions'!$G$43)^(AT$12-1)*'Summary&amp;Assumptions'!$G46+(('Summary&amp;Assumptions'!$J46/12)*(1+'Summary&amp;Assumptions'!$G$43)^(AT$12-1)*'Summary&amp;Assumptions'!$H46*AT$56))</f>
        <v>27848.625</v>
      </c>
      <c r="AU89" s="95">
        <f>AND(AU$50&gt;0,AU$50&lt;='Summary&amp;Assumptions'!$D$18+1)*(('Summary&amp;Assumptions'!$J46/12)*(1+'Summary&amp;Assumptions'!$G$43)^(AU$12-1)*'Summary&amp;Assumptions'!$G46+(('Summary&amp;Assumptions'!$J46/12)*(1+'Summary&amp;Assumptions'!$G$43)^(AU$12-1)*'Summary&amp;Assumptions'!$H46*AU$56))</f>
        <v>27848.625</v>
      </c>
      <c r="AV89" s="95">
        <f>AND(AV$50&gt;0,AV$50&lt;='Summary&amp;Assumptions'!$D$18+1)*(('Summary&amp;Assumptions'!$J46/12)*(1+'Summary&amp;Assumptions'!$G$43)^(AV$12-1)*'Summary&amp;Assumptions'!$G46+(('Summary&amp;Assumptions'!$J46/12)*(1+'Summary&amp;Assumptions'!$G$43)^(AV$12-1)*'Summary&amp;Assumptions'!$H46*AV$56))</f>
        <v>27848.625</v>
      </c>
      <c r="AW89" s="95">
        <f>AND(AW$50&gt;0,AW$50&lt;='Summary&amp;Assumptions'!$D$18+1)*(('Summary&amp;Assumptions'!$J46/12)*(1+'Summary&amp;Assumptions'!$G$43)^(AW$12-1)*'Summary&amp;Assumptions'!$G46+(('Summary&amp;Assumptions'!$J46/12)*(1+'Summary&amp;Assumptions'!$G$43)^(AW$12-1)*'Summary&amp;Assumptions'!$H46*AW$56))</f>
        <v>27848.625</v>
      </c>
      <c r="AX89" s="95">
        <f>AND(AX$50&gt;0,AX$50&lt;='Summary&amp;Assumptions'!$D$18+1)*(('Summary&amp;Assumptions'!$J46/12)*(1+'Summary&amp;Assumptions'!$G$43)^(AX$12-1)*'Summary&amp;Assumptions'!$G46+(('Summary&amp;Assumptions'!$J46/12)*(1+'Summary&amp;Assumptions'!$G$43)^(AX$12-1)*'Summary&amp;Assumptions'!$H46*AX$56))</f>
        <v>27848.625</v>
      </c>
      <c r="AY89" s="95">
        <f>AND(AY$50&gt;0,AY$50&lt;='Summary&amp;Assumptions'!$D$18+1)*(('Summary&amp;Assumptions'!$J46/12)*(1+'Summary&amp;Assumptions'!$G$43)^(AY$12-1)*'Summary&amp;Assumptions'!$G46+(('Summary&amp;Assumptions'!$J46/12)*(1+'Summary&amp;Assumptions'!$G$43)^(AY$12-1)*'Summary&amp;Assumptions'!$H46*AY$56))</f>
        <v>27848.625</v>
      </c>
      <c r="AZ89" s="95">
        <f>AND(AZ$50&gt;0,AZ$50&lt;='Summary&amp;Assumptions'!$D$18+1)*(('Summary&amp;Assumptions'!$J46/12)*(1+'Summary&amp;Assumptions'!$G$43)^(AZ$12-1)*'Summary&amp;Assumptions'!$G46+(('Summary&amp;Assumptions'!$J46/12)*(1+'Summary&amp;Assumptions'!$G$43)^(AZ$12-1)*'Summary&amp;Assumptions'!$H46*AZ$56))</f>
        <v>27848.625</v>
      </c>
      <c r="BA89" s="95">
        <f>AND(BA$50&gt;0,BA$50&lt;='Summary&amp;Assumptions'!$D$18+1)*(('Summary&amp;Assumptions'!$J46/12)*(1+'Summary&amp;Assumptions'!$G$43)^(BA$12-1)*'Summary&amp;Assumptions'!$G46+(('Summary&amp;Assumptions'!$J46/12)*(1+'Summary&amp;Assumptions'!$G$43)^(BA$12-1)*'Summary&amp;Assumptions'!$H46*BA$56))</f>
        <v>27848.625</v>
      </c>
      <c r="BB89" s="95">
        <f>AND(BB$50&gt;0,BB$50&lt;='Summary&amp;Assumptions'!$D$18+1)*(('Summary&amp;Assumptions'!$J46/12)*(1+'Summary&amp;Assumptions'!$G$43)^(BB$12-1)*'Summary&amp;Assumptions'!$G46+(('Summary&amp;Assumptions'!$J46/12)*(1+'Summary&amp;Assumptions'!$G$43)^(BB$12-1)*'Summary&amp;Assumptions'!$H46*BB$56))</f>
        <v>27848.625</v>
      </c>
      <c r="BC89" s="95">
        <f>AND(BC$50&gt;0,BC$50&lt;='Summary&amp;Assumptions'!$D$18+1)*(('Summary&amp;Assumptions'!$J46/12)*(1+'Summary&amp;Assumptions'!$G$43)^(BC$12-1)*'Summary&amp;Assumptions'!$G46+(('Summary&amp;Assumptions'!$J46/12)*(1+'Summary&amp;Assumptions'!$G$43)^(BC$12-1)*'Summary&amp;Assumptions'!$H46*BC$56))</f>
        <v>27848.625</v>
      </c>
      <c r="BD89" s="95">
        <f>AND(BD$50&gt;0,BD$50&lt;='Summary&amp;Assumptions'!$D$18+1)*(('Summary&amp;Assumptions'!$J46/12)*(1+'Summary&amp;Assumptions'!$G$43)^(BD$12-1)*'Summary&amp;Assumptions'!$G46+(('Summary&amp;Assumptions'!$J46/12)*(1+'Summary&amp;Assumptions'!$G$43)^(BD$12-1)*'Summary&amp;Assumptions'!$H46*BD$56))</f>
        <v>28684.083750000002</v>
      </c>
      <c r="BE89" s="95">
        <f>AND(BE$50&gt;0,BE$50&lt;='Summary&amp;Assumptions'!$D$18+1)*(('Summary&amp;Assumptions'!$J46/12)*(1+'Summary&amp;Assumptions'!$G$43)^(BE$12-1)*'Summary&amp;Assumptions'!$G46+(('Summary&amp;Assumptions'!$J46/12)*(1+'Summary&amp;Assumptions'!$G$43)^(BE$12-1)*'Summary&amp;Assumptions'!$H46*BE$56))</f>
        <v>28684.083750000002</v>
      </c>
      <c r="BF89" s="95">
        <f>AND(BF$50&gt;0,BF$50&lt;='Summary&amp;Assumptions'!$D$18+1)*(('Summary&amp;Assumptions'!$J46/12)*(1+'Summary&amp;Assumptions'!$G$43)^(BF$12-1)*'Summary&amp;Assumptions'!$G46+(('Summary&amp;Assumptions'!$J46/12)*(1+'Summary&amp;Assumptions'!$G$43)^(BF$12-1)*'Summary&amp;Assumptions'!$H46*BF$56))</f>
        <v>28684.083750000002</v>
      </c>
      <c r="BG89" s="95">
        <f>AND(BG$50&gt;0,BG$50&lt;='Summary&amp;Assumptions'!$D$18+1)*(('Summary&amp;Assumptions'!$J46/12)*(1+'Summary&amp;Assumptions'!$G$43)^(BG$12-1)*'Summary&amp;Assumptions'!$G46+(('Summary&amp;Assumptions'!$J46/12)*(1+'Summary&amp;Assumptions'!$G$43)^(BG$12-1)*'Summary&amp;Assumptions'!$H46*BG$56))</f>
        <v>28684.083750000002</v>
      </c>
      <c r="BH89" s="95">
        <f>AND(BH$50&gt;0,BH$50&lt;='Summary&amp;Assumptions'!$D$18+1)*(('Summary&amp;Assumptions'!$J46/12)*(1+'Summary&amp;Assumptions'!$G$43)^(BH$12-1)*'Summary&amp;Assumptions'!$G46+(('Summary&amp;Assumptions'!$J46/12)*(1+'Summary&amp;Assumptions'!$G$43)^(BH$12-1)*'Summary&amp;Assumptions'!$H46*BH$56))</f>
        <v>28684.083750000002</v>
      </c>
      <c r="BI89" s="95">
        <f>AND(BI$50&gt;0,BI$50&lt;='Summary&amp;Assumptions'!$D$18+1)*(('Summary&amp;Assumptions'!$J46/12)*(1+'Summary&amp;Assumptions'!$G$43)^(BI$12-1)*'Summary&amp;Assumptions'!$G46+(('Summary&amp;Assumptions'!$J46/12)*(1+'Summary&amp;Assumptions'!$G$43)^(BI$12-1)*'Summary&amp;Assumptions'!$H46*BI$56))</f>
        <v>28684.083750000002</v>
      </c>
      <c r="BJ89" s="95">
        <f>AND(BJ$50&gt;0,BJ$50&lt;='Summary&amp;Assumptions'!$D$18+1)*(('Summary&amp;Assumptions'!$J46/12)*(1+'Summary&amp;Assumptions'!$G$43)^(BJ$12-1)*'Summary&amp;Assumptions'!$G46+(('Summary&amp;Assumptions'!$J46/12)*(1+'Summary&amp;Assumptions'!$G$43)^(BJ$12-1)*'Summary&amp;Assumptions'!$H46*BJ$56))</f>
        <v>28684.083750000002</v>
      </c>
      <c r="BK89" s="95">
        <f>AND(BK$50&gt;0,BK$50&lt;='Summary&amp;Assumptions'!$D$18+1)*(('Summary&amp;Assumptions'!$J46/12)*(1+'Summary&amp;Assumptions'!$G$43)^(BK$12-1)*'Summary&amp;Assumptions'!$G46+(('Summary&amp;Assumptions'!$J46/12)*(1+'Summary&amp;Assumptions'!$G$43)^(BK$12-1)*'Summary&amp;Assumptions'!$H46*BK$56))</f>
        <v>28684.083750000002</v>
      </c>
      <c r="BL89" s="95">
        <f>AND(BL$50&gt;0,BL$50&lt;='Summary&amp;Assumptions'!$D$18+1)*(('Summary&amp;Assumptions'!$J46/12)*(1+'Summary&amp;Assumptions'!$G$43)^(BL$12-1)*'Summary&amp;Assumptions'!$G46+(('Summary&amp;Assumptions'!$J46/12)*(1+'Summary&amp;Assumptions'!$G$43)^(BL$12-1)*'Summary&amp;Assumptions'!$H46*BL$56))</f>
        <v>28684.083750000002</v>
      </c>
      <c r="BM89" s="95">
        <f>AND(BM$50&gt;0,BM$50&lt;='Summary&amp;Assumptions'!$D$18+1)*(('Summary&amp;Assumptions'!$J46/12)*(1+'Summary&amp;Assumptions'!$G$43)^(BM$12-1)*'Summary&amp;Assumptions'!$G46+(('Summary&amp;Assumptions'!$J46/12)*(1+'Summary&amp;Assumptions'!$G$43)^(BM$12-1)*'Summary&amp;Assumptions'!$H46*BM$56))</f>
        <v>28684.083750000002</v>
      </c>
      <c r="BN89" s="95">
        <f>AND(BN$50&gt;0,BN$50&lt;='Summary&amp;Assumptions'!$D$18+1)*(('Summary&amp;Assumptions'!$J46/12)*(1+'Summary&amp;Assumptions'!$G$43)^(BN$12-1)*'Summary&amp;Assumptions'!$G46+(('Summary&amp;Assumptions'!$J46/12)*(1+'Summary&amp;Assumptions'!$G$43)^(BN$12-1)*'Summary&amp;Assumptions'!$H46*BN$56))</f>
        <v>28684.083750000002</v>
      </c>
      <c r="BO89" s="95">
        <f>AND(BO$50&gt;0,BO$50&lt;='Summary&amp;Assumptions'!$D$18+1)*(('Summary&amp;Assumptions'!$J46/12)*(1+'Summary&amp;Assumptions'!$G$43)^(BO$12-1)*'Summary&amp;Assumptions'!$G46+(('Summary&amp;Assumptions'!$J46/12)*(1+'Summary&amp;Assumptions'!$G$43)^(BO$12-1)*'Summary&amp;Assumptions'!$H46*BO$56))</f>
        <v>28684.083750000002</v>
      </c>
      <c r="BP89" s="95">
        <f>AND(BP$50&gt;0,BP$50&lt;='Summary&amp;Assumptions'!$D$18+1)*(('Summary&amp;Assumptions'!$J46/12)*(1+'Summary&amp;Assumptions'!$G$43)^(BP$12-1)*'Summary&amp;Assumptions'!$G46+(('Summary&amp;Assumptions'!$J46/12)*(1+'Summary&amp;Assumptions'!$G$43)^(BP$12-1)*'Summary&amp;Assumptions'!$H46*BP$56))</f>
        <v>29544.606262499998</v>
      </c>
      <c r="BQ89" s="95">
        <f>AND(BQ$50&gt;0,BQ$50&lt;='Summary&amp;Assumptions'!$D$18+1)*(('Summary&amp;Assumptions'!$J46/12)*(1+'Summary&amp;Assumptions'!$G$43)^(BQ$12-1)*'Summary&amp;Assumptions'!$G46+(('Summary&amp;Assumptions'!$J46/12)*(1+'Summary&amp;Assumptions'!$G$43)^(BQ$12-1)*'Summary&amp;Assumptions'!$H46*BQ$56))</f>
        <v>29544.606262499998</v>
      </c>
      <c r="BR89" s="95">
        <f>AND(BR$50&gt;0,BR$50&lt;='Summary&amp;Assumptions'!$D$18+1)*(('Summary&amp;Assumptions'!$J46/12)*(1+'Summary&amp;Assumptions'!$G$43)^(BR$12-1)*'Summary&amp;Assumptions'!$G46+(('Summary&amp;Assumptions'!$J46/12)*(1+'Summary&amp;Assumptions'!$G$43)^(BR$12-1)*'Summary&amp;Assumptions'!$H46*BR$56))</f>
        <v>29544.606262499998</v>
      </c>
      <c r="BS89" s="95">
        <f>AND(BS$50&gt;0,BS$50&lt;='Summary&amp;Assumptions'!$D$18+1)*(('Summary&amp;Assumptions'!$J46/12)*(1+'Summary&amp;Assumptions'!$G$43)^(BS$12-1)*'Summary&amp;Assumptions'!$G46+(('Summary&amp;Assumptions'!$J46/12)*(1+'Summary&amp;Assumptions'!$G$43)^(BS$12-1)*'Summary&amp;Assumptions'!$H46*BS$56))</f>
        <v>29544.606262499998</v>
      </c>
      <c r="BT89" s="95">
        <f>AND(BT$50&gt;0,BT$50&lt;='Summary&amp;Assumptions'!$D$18+1)*(('Summary&amp;Assumptions'!$J46/12)*(1+'Summary&amp;Assumptions'!$G$43)^(BT$12-1)*'Summary&amp;Assumptions'!$G46+(('Summary&amp;Assumptions'!$J46/12)*(1+'Summary&amp;Assumptions'!$G$43)^(BT$12-1)*'Summary&amp;Assumptions'!$H46*BT$56))</f>
        <v>29544.606262499998</v>
      </c>
      <c r="BU89" s="95">
        <f>AND(BU$50&gt;0,BU$50&lt;='Summary&amp;Assumptions'!$D$18+1)*(('Summary&amp;Assumptions'!$J46/12)*(1+'Summary&amp;Assumptions'!$G$43)^(BU$12-1)*'Summary&amp;Assumptions'!$G46+(('Summary&amp;Assumptions'!$J46/12)*(1+'Summary&amp;Assumptions'!$G$43)^(BU$12-1)*'Summary&amp;Assumptions'!$H46*BU$56))</f>
        <v>29544.606262499998</v>
      </c>
      <c r="BV89" s="95">
        <f>AND(BV$50&gt;0,BV$50&lt;='Summary&amp;Assumptions'!$D$18+1)*(('Summary&amp;Assumptions'!$J46/12)*(1+'Summary&amp;Assumptions'!$G$43)^(BV$12-1)*'Summary&amp;Assumptions'!$G46+(('Summary&amp;Assumptions'!$J46/12)*(1+'Summary&amp;Assumptions'!$G$43)^(BV$12-1)*'Summary&amp;Assumptions'!$H46*BV$56))</f>
        <v>29544.606262499998</v>
      </c>
      <c r="BW89" s="95">
        <f>AND(BW$50&gt;0,BW$50&lt;='Summary&amp;Assumptions'!$D$18+1)*(('Summary&amp;Assumptions'!$J46/12)*(1+'Summary&amp;Assumptions'!$G$43)^(BW$12-1)*'Summary&amp;Assumptions'!$G46+(('Summary&amp;Assumptions'!$J46/12)*(1+'Summary&amp;Assumptions'!$G$43)^(BW$12-1)*'Summary&amp;Assumptions'!$H46*BW$56))</f>
        <v>29544.606262499998</v>
      </c>
      <c r="BX89" s="95">
        <f>AND(BX$50&gt;0,BX$50&lt;='Summary&amp;Assumptions'!$D$18+1)*(('Summary&amp;Assumptions'!$J46/12)*(1+'Summary&amp;Assumptions'!$G$43)^(BX$12-1)*'Summary&amp;Assumptions'!$G46+(('Summary&amp;Assumptions'!$J46/12)*(1+'Summary&amp;Assumptions'!$G$43)^(BX$12-1)*'Summary&amp;Assumptions'!$H46*BX$56))</f>
        <v>29544.606262499998</v>
      </c>
      <c r="BY89" s="95">
        <f>AND(BY$50&gt;0,BY$50&lt;='Summary&amp;Assumptions'!$D$18+1)*(('Summary&amp;Assumptions'!$J46/12)*(1+'Summary&amp;Assumptions'!$G$43)^(BY$12-1)*'Summary&amp;Assumptions'!$G46+(('Summary&amp;Assumptions'!$J46/12)*(1+'Summary&amp;Assumptions'!$G$43)^(BY$12-1)*'Summary&amp;Assumptions'!$H46*BY$56))</f>
        <v>29544.606262499998</v>
      </c>
      <c r="BZ89" s="95">
        <f>AND(BZ$50&gt;0,BZ$50&lt;='Summary&amp;Assumptions'!$D$18+1)*(('Summary&amp;Assumptions'!$J46/12)*(1+'Summary&amp;Assumptions'!$G$43)^(BZ$12-1)*'Summary&amp;Assumptions'!$G46+(('Summary&amp;Assumptions'!$J46/12)*(1+'Summary&amp;Assumptions'!$G$43)^(BZ$12-1)*'Summary&amp;Assumptions'!$H46*BZ$56))</f>
        <v>29544.606262499998</v>
      </c>
      <c r="CA89" s="95">
        <f>AND(CA$50&gt;0,CA$50&lt;='Summary&amp;Assumptions'!$D$18+1)*(('Summary&amp;Assumptions'!$J46/12)*(1+'Summary&amp;Assumptions'!$G$43)^(CA$12-1)*'Summary&amp;Assumptions'!$G46+(('Summary&amp;Assumptions'!$J46/12)*(1+'Summary&amp;Assumptions'!$G$43)^(CA$12-1)*'Summary&amp;Assumptions'!$H46*CA$56))</f>
        <v>29544.606262499998</v>
      </c>
      <c r="CB89" s="95">
        <f>AND(CB$50&gt;0,CB$50&lt;='Summary&amp;Assumptions'!$D$18+1)*(('Summary&amp;Assumptions'!$J46/12)*(1+'Summary&amp;Assumptions'!$G$43)^(CB$12-1)*'Summary&amp;Assumptions'!$G46+(('Summary&amp;Assumptions'!$J46/12)*(1+'Summary&amp;Assumptions'!$G$43)^(CB$12-1)*'Summary&amp;Assumptions'!$H46*CB$56))</f>
        <v>30430.944450374995</v>
      </c>
      <c r="CC89" s="95">
        <f>AND(CC$50&gt;0,CC$50&lt;='Summary&amp;Assumptions'!$D$18+1)*(('Summary&amp;Assumptions'!$J46/12)*(1+'Summary&amp;Assumptions'!$G$43)^(CC$12-1)*'Summary&amp;Assumptions'!$G46+(('Summary&amp;Assumptions'!$J46/12)*(1+'Summary&amp;Assumptions'!$G$43)^(CC$12-1)*'Summary&amp;Assumptions'!$H46*CC$56))</f>
        <v>30430.944450374995</v>
      </c>
      <c r="CD89" s="95">
        <f>AND(CD$50&gt;0,CD$50&lt;='Summary&amp;Assumptions'!$D$18+1)*(('Summary&amp;Assumptions'!$J46/12)*(1+'Summary&amp;Assumptions'!$G$43)^(CD$12-1)*'Summary&amp;Assumptions'!$G46+(('Summary&amp;Assumptions'!$J46/12)*(1+'Summary&amp;Assumptions'!$G$43)^(CD$12-1)*'Summary&amp;Assumptions'!$H46*CD$56))</f>
        <v>30430.944450374995</v>
      </c>
      <c r="CE89" s="95">
        <f>AND(CE$50&gt;0,CE$50&lt;='Summary&amp;Assumptions'!$D$18+1)*(('Summary&amp;Assumptions'!$J46/12)*(1+'Summary&amp;Assumptions'!$G$43)^(CE$12-1)*'Summary&amp;Assumptions'!$G46+(('Summary&amp;Assumptions'!$J46/12)*(1+'Summary&amp;Assumptions'!$G$43)^(CE$12-1)*'Summary&amp;Assumptions'!$H46*CE$56))</f>
        <v>30430.944450374995</v>
      </c>
      <c r="CF89" s="95">
        <f>AND(CF$50&gt;0,CF$50&lt;='Summary&amp;Assumptions'!$D$18+1)*(('Summary&amp;Assumptions'!$J46/12)*(1+'Summary&amp;Assumptions'!$G$43)^(CF$12-1)*'Summary&amp;Assumptions'!$G46+(('Summary&amp;Assumptions'!$J46/12)*(1+'Summary&amp;Assumptions'!$G$43)^(CF$12-1)*'Summary&amp;Assumptions'!$H46*CF$56))</f>
        <v>30430.944450374995</v>
      </c>
      <c r="CG89" s="95">
        <f>AND(CG$50&gt;0,CG$50&lt;='Summary&amp;Assumptions'!$D$18+1)*(('Summary&amp;Assumptions'!$J46/12)*(1+'Summary&amp;Assumptions'!$G$43)^(CG$12-1)*'Summary&amp;Assumptions'!$G46+(('Summary&amp;Assumptions'!$J46/12)*(1+'Summary&amp;Assumptions'!$G$43)^(CG$12-1)*'Summary&amp;Assumptions'!$H46*CG$56))</f>
        <v>30430.944450374995</v>
      </c>
      <c r="CH89" s="95">
        <f>AND(CH$50&gt;0,CH$50&lt;='Summary&amp;Assumptions'!$D$18+1)*(('Summary&amp;Assumptions'!$J46/12)*(1+'Summary&amp;Assumptions'!$G$43)^(CH$12-1)*'Summary&amp;Assumptions'!$G46+(('Summary&amp;Assumptions'!$J46/12)*(1+'Summary&amp;Assumptions'!$G$43)^(CH$12-1)*'Summary&amp;Assumptions'!$H46*CH$56))</f>
        <v>30430.944450374995</v>
      </c>
      <c r="CI89" s="95">
        <f>AND(CI$50&gt;0,CI$50&lt;='Summary&amp;Assumptions'!$D$18+1)*(('Summary&amp;Assumptions'!$J46/12)*(1+'Summary&amp;Assumptions'!$G$43)^(CI$12-1)*'Summary&amp;Assumptions'!$G46+(('Summary&amp;Assumptions'!$J46/12)*(1+'Summary&amp;Assumptions'!$G$43)^(CI$12-1)*'Summary&amp;Assumptions'!$H46*CI$56))</f>
        <v>30430.944450374995</v>
      </c>
      <c r="CJ89" s="95">
        <f>AND(CJ$50&gt;0,CJ$50&lt;='Summary&amp;Assumptions'!$D$18+1)*(('Summary&amp;Assumptions'!$J46/12)*(1+'Summary&amp;Assumptions'!$G$43)^(CJ$12-1)*'Summary&amp;Assumptions'!$G46+(('Summary&amp;Assumptions'!$J46/12)*(1+'Summary&amp;Assumptions'!$G$43)^(CJ$12-1)*'Summary&amp;Assumptions'!$H46*CJ$56))</f>
        <v>30430.944450374995</v>
      </c>
      <c r="CK89" s="95">
        <f>AND(CK$50&gt;0,CK$50&lt;='Summary&amp;Assumptions'!$D$18+1)*(('Summary&amp;Assumptions'!$J46/12)*(1+'Summary&amp;Assumptions'!$G$43)^(CK$12-1)*'Summary&amp;Assumptions'!$G46+(('Summary&amp;Assumptions'!$J46/12)*(1+'Summary&amp;Assumptions'!$G$43)^(CK$12-1)*'Summary&amp;Assumptions'!$H46*CK$56))</f>
        <v>30430.944450374995</v>
      </c>
      <c r="CL89" s="95">
        <f>AND(CL$50&gt;0,CL$50&lt;='Summary&amp;Assumptions'!$D$18+1)*(('Summary&amp;Assumptions'!$J46/12)*(1+'Summary&amp;Assumptions'!$G$43)^(CL$12-1)*'Summary&amp;Assumptions'!$G46+(('Summary&amp;Assumptions'!$J46/12)*(1+'Summary&amp;Assumptions'!$G$43)^(CL$12-1)*'Summary&amp;Assumptions'!$H46*CL$56))</f>
        <v>30430.944450374995</v>
      </c>
      <c r="CM89" s="95">
        <f>AND(CM$50&gt;0,CM$50&lt;='Summary&amp;Assumptions'!$D$18+1)*(('Summary&amp;Assumptions'!$J46/12)*(1+'Summary&amp;Assumptions'!$G$43)^(CM$12-1)*'Summary&amp;Assumptions'!$G46+(('Summary&amp;Assumptions'!$J46/12)*(1+'Summary&amp;Assumptions'!$G$43)^(CM$12-1)*'Summary&amp;Assumptions'!$H46*CM$56))</f>
        <v>30430.944450374995</v>
      </c>
      <c r="CN89" s="95">
        <f>AND(CN$50&gt;0,CN$50&lt;='Summary&amp;Assumptions'!$D$18+1)*(('Summary&amp;Assumptions'!$J46/12)*(1+'Summary&amp;Assumptions'!$G$43)^(CN$12-1)*'Summary&amp;Assumptions'!$G46+(('Summary&amp;Assumptions'!$J46/12)*(1+'Summary&amp;Assumptions'!$G$43)^(CN$12-1)*'Summary&amp;Assumptions'!$H46*CN$56))</f>
        <v>31343.872783886247</v>
      </c>
      <c r="CO89" s="95">
        <f>AND(CO$50&gt;0,CO$50&lt;='Summary&amp;Assumptions'!$D$18+1)*(('Summary&amp;Assumptions'!$J46/12)*(1+'Summary&amp;Assumptions'!$G$43)^(CO$12-1)*'Summary&amp;Assumptions'!$G46+(('Summary&amp;Assumptions'!$J46/12)*(1+'Summary&amp;Assumptions'!$G$43)^(CO$12-1)*'Summary&amp;Assumptions'!$H46*CO$56))</f>
        <v>31343.872783886247</v>
      </c>
      <c r="CP89" s="95">
        <f>AND(CP$50&gt;0,CP$50&lt;='Summary&amp;Assumptions'!$D$18+1)*(('Summary&amp;Assumptions'!$J46/12)*(1+'Summary&amp;Assumptions'!$G$43)^(CP$12-1)*'Summary&amp;Assumptions'!$G46+(('Summary&amp;Assumptions'!$J46/12)*(1+'Summary&amp;Assumptions'!$G$43)^(CP$12-1)*'Summary&amp;Assumptions'!$H46*CP$56))</f>
        <v>31343.872783886247</v>
      </c>
      <c r="CQ89" s="95">
        <f>AND(CQ$50&gt;0,CQ$50&lt;='Summary&amp;Assumptions'!$D$18+1)*(('Summary&amp;Assumptions'!$J46/12)*(1+'Summary&amp;Assumptions'!$G$43)^(CQ$12-1)*'Summary&amp;Assumptions'!$G46+(('Summary&amp;Assumptions'!$J46/12)*(1+'Summary&amp;Assumptions'!$G$43)^(CQ$12-1)*'Summary&amp;Assumptions'!$H46*CQ$56))</f>
        <v>31343.872783886247</v>
      </c>
      <c r="CR89" s="95">
        <f>AND(CR$50&gt;0,CR$50&lt;='Summary&amp;Assumptions'!$D$18+1)*(('Summary&amp;Assumptions'!$J46/12)*(1+'Summary&amp;Assumptions'!$G$43)^(CR$12-1)*'Summary&amp;Assumptions'!$G46+(('Summary&amp;Assumptions'!$J46/12)*(1+'Summary&amp;Assumptions'!$G$43)^(CR$12-1)*'Summary&amp;Assumptions'!$H46*CR$56))</f>
        <v>31343.872783886247</v>
      </c>
      <c r="CS89" s="95">
        <f>AND(CS$50&gt;0,CS$50&lt;='Summary&amp;Assumptions'!$D$18+1)*(('Summary&amp;Assumptions'!$J46/12)*(1+'Summary&amp;Assumptions'!$G$43)^(CS$12-1)*'Summary&amp;Assumptions'!$G46+(('Summary&amp;Assumptions'!$J46/12)*(1+'Summary&amp;Assumptions'!$G$43)^(CS$12-1)*'Summary&amp;Assumptions'!$H46*CS$56))</f>
        <v>31343.872783886247</v>
      </c>
      <c r="CT89" s="95">
        <f>AND(CT$50&gt;0,CT$50&lt;='Summary&amp;Assumptions'!$D$18+1)*(('Summary&amp;Assumptions'!$J46/12)*(1+'Summary&amp;Assumptions'!$G$43)^(CT$12-1)*'Summary&amp;Assumptions'!$G46+(('Summary&amp;Assumptions'!$J46/12)*(1+'Summary&amp;Assumptions'!$G$43)^(CT$12-1)*'Summary&amp;Assumptions'!$H46*CT$56))</f>
        <v>31343.872783886247</v>
      </c>
      <c r="CU89" s="95">
        <f>AND(CU$50&gt;0,CU$50&lt;='Summary&amp;Assumptions'!$D$18+1)*(('Summary&amp;Assumptions'!$J46/12)*(1+'Summary&amp;Assumptions'!$G$43)^(CU$12-1)*'Summary&amp;Assumptions'!$G46+(('Summary&amp;Assumptions'!$J46/12)*(1+'Summary&amp;Assumptions'!$G$43)^(CU$12-1)*'Summary&amp;Assumptions'!$H46*CU$56))</f>
        <v>31343.872783886247</v>
      </c>
      <c r="CV89" s="95">
        <f>AND(CV$50&gt;0,CV$50&lt;='Summary&amp;Assumptions'!$D$18+1)*(('Summary&amp;Assumptions'!$J46/12)*(1+'Summary&amp;Assumptions'!$G$43)^(CV$12-1)*'Summary&amp;Assumptions'!$G46+(('Summary&amp;Assumptions'!$J46/12)*(1+'Summary&amp;Assumptions'!$G$43)^(CV$12-1)*'Summary&amp;Assumptions'!$H46*CV$56))</f>
        <v>31343.872783886247</v>
      </c>
      <c r="CW89" s="95">
        <f>AND(CW$50&gt;0,CW$50&lt;='Summary&amp;Assumptions'!$D$18+1)*(('Summary&amp;Assumptions'!$J46/12)*(1+'Summary&amp;Assumptions'!$G$43)^(CW$12-1)*'Summary&amp;Assumptions'!$G46+(('Summary&amp;Assumptions'!$J46/12)*(1+'Summary&amp;Assumptions'!$G$43)^(CW$12-1)*'Summary&amp;Assumptions'!$H46*CW$56))</f>
        <v>31343.872783886247</v>
      </c>
      <c r="CX89" s="95">
        <f>AND(CX$50&gt;0,CX$50&lt;='Summary&amp;Assumptions'!$D$18+1)*(('Summary&amp;Assumptions'!$J46/12)*(1+'Summary&amp;Assumptions'!$G$43)^(CX$12-1)*'Summary&amp;Assumptions'!$G46+(('Summary&amp;Assumptions'!$J46/12)*(1+'Summary&amp;Assumptions'!$G$43)^(CX$12-1)*'Summary&amp;Assumptions'!$H46*CX$56))</f>
        <v>31343.872783886247</v>
      </c>
      <c r="CY89" s="95">
        <f>AND(CY$50&gt;0,CY$50&lt;='Summary&amp;Assumptions'!$D$18+1)*(('Summary&amp;Assumptions'!$J46/12)*(1+'Summary&amp;Assumptions'!$G$43)^(CY$12-1)*'Summary&amp;Assumptions'!$G46+(('Summary&amp;Assumptions'!$J46/12)*(1+'Summary&amp;Assumptions'!$G$43)^(CY$12-1)*'Summary&amp;Assumptions'!$H46*CY$56))</f>
        <v>31343.872783886247</v>
      </c>
      <c r="CZ89" s="95">
        <f>AND(CZ$50&gt;0,CZ$50&lt;='Summary&amp;Assumptions'!$D$18+1)*(('Summary&amp;Assumptions'!$J46/12)*(1+'Summary&amp;Assumptions'!$G$43)^(CZ$12-1)*'Summary&amp;Assumptions'!$G46+(('Summary&amp;Assumptions'!$J46/12)*(1+'Summary&amp;Assumptions'!$G$43)^(CZ$12-1)*'Summary&amp;Assumptions'!$H46*CZ$56))</f>
        <v>32284.188967402835</v>
      </c>
      <c r="DA89" s="95">
        <f>AND(DA$50&gt;0,DA$50&lt;='Summary&amp;Assumptions'!$D$18+1)*(('Summary&amp;Assumptions'!$J46/12)*(1+'Summary&amp;Assumptions'!$G$43)^(DA$12-1)*'Summary&amp;Assumptions'!$G46+(('Summary&amp;Assumptions'!$J46/12)*(1+'Summary&amp;Assumptions'!$G$43)^(DA$12-1)*'Summary&amp;Assumptions'!$H46*DA$56))</f>
        <v>32284.188967402835</v>
      </c>
      <c r="DB89" s="95">
        <f>AND(DB$50&gt;0,DB$50&lt;='Summary&amp;Assumptions'!$D$18+1)*(('Summary&amp;Assumptions'!$J46/12)*(1+'Summary&amp;Assumptions'!$G$43)^(DB$12-1)*'Summary&amp;Assumptions'!$G46+(('Summary&amp;Assumptions'!$J46/12)*(1+'Summary&amp;Assumptions'!$G$43)^(DB$12-1)*'Summary&amp;Assumptions'!$H46*DB$56))</f>
        <v>32284.188967402835</v>
      </c>
      <c r="DC89" s="95">
        <f>AND(DC$50&gt;0,DC$50&lt;='Summary&amp;Assumptions'!$D$18+1)*(('Summary&amp;Assumptions'!$J46/12)*(1+'Summary&amp;Assumptions'!$G$43)^(DC$12-1)*'Summary&amp;Assumptions'!$G46+(('Summary&amp;Assumptions'!$J46/12)*(1+'Summary&amp;Assumptions'!$G$43)^(DC$12-1)*'Summary&amp;Assumptions'!$H46*DC$56))</f>
        <v>32284.188967402835</v>
      </c>
      <c r="DD89" s="95">
        <f>AND(DD$50&gt;0,DD$50&lt;='Summary&amp;Assumptions'!$D$18+1)*(('Summary&amp;Assumptions'!$J46/12)*(1+'Summary&amp;Assumptions'!$G$43)^(DD$12-1)*'Summary&amp;Assumptions'!$G46+(('Summary&amp;Assumptions'!$J46/12)*(1+'Summary&amp;Assumptions'!$G$43)^(DD$12-1)*'Summary&amp;Assumptions'!$H46*DD$56))</f>
        <v>32284.188967402835</v>
      </c>
      <c r="DE89" s="95">
        <f>AND(DE$50&gt;0,DE$50&lt;='Summary&amp;Assumptions'!$D$18+1)*(('Summary&amp;Assumptions'!$J46/12)*(1+'Summary&amp;Assumptions'!$G$43)^(DE$12-1)*'Summary&amp;Assumptions'!$G46+(('Summary&amp;Assumptions'!$J46/12)*(1+'Summary&amp;Assumptions'!$G$43)^(DE$12-1)*'Summary&amp;Assumptions'!$H46*DE$56))</f>
        <v>32284.188967402835</v>
      </c>
      <c r="DF89" s="95">
        <f>AND(DF$50&gt;0,DF$50&lt;='Summary&amp;Assumptions'!$D$18+1)*(('Summary&amp;Assumptions'!$J46/12)*(1+'Summary&amp;Assumptions'!$G$43)^(DF$12-1)*'Summary&amp;Assumptions'!$G46+(('Summary&amp;Assumptions'!$J46/12)*(1+'Summary&amp;Assumptions'!$G$43)^(DF$12-1)*'Summary&amp;Assumptions'!$H46*DF$56))</f>
        <v>32284.188967402835</v>
      </c>
      <c r="DG89" s="95">
        <f>AND(DG$50&gt;0,DG$50&lt;='Summary&amp;Assumptions'!$D$18+1)*(('Summary&amp;Assumptions'!$J46/12)*(1+'Summary&amp;Assumptions'!$G$43)^(DG$12-1)*'Summary&amp;Assumptions'!$G46+(('Summary&amp;Assumptions'!$J46/12)*(1+'Summary&amp;Assumptions'!$G$43)^(DG$12-1)*'Summary&amp;Assumptions'!$H46*DG$56))</f>
        <v>32284.188967402835</v>
      </c>
      <c r="DH89" s="95">
        <f>AND(DH$50&gt;0,DH$50&lt;='Summary&amp;Assumptions'!$D$18+1)*(('Summary&amp;Assumptions'!$J46/12)*(1+'Summary&amp;Assumptions'!$G$43)^(DH$12-1)*'Summary&amp;Assumptions'!$G46+(('Summary&amp;Assumptions'!$J46/12)*(1+'Summary&amp;Assumptions'!$G$43)^(DH$12-1)*'Summary&amp;Assumptions'!$H46*DH$56))</f>
        <v>32284.188967402835</v>
      </c>
      <c r="DI89" s="95">
        <f>AND(DI$50&gt;0,DI$50&lt;='Summary&amp;Assumptions'!$D$18+1)*(('Summary&amp;Assumptions'!$J46/12)*(1+'Summary&amp;Assumptions'!$G$43)^(DI$12-1)*'Summary&amp;Assumptions'!$G46+(('Summary&amp;Assumptions'!$J46/12)*(1+'Summary&amp;Assumptions'!$G$43)^(DI$12-1)*'Summary&amp;Assumptions'!$H46*DI$56))</f>
        <v>32284.188967402835</v>
      </c>
      <c r="DJ89" s="95">
        <f>AND(DJ$50&gt;0,DJ$50&lt;='Summary&amp;Assumptions'!$D$18+1)*(('Summary&amp;Assumptions'!$J46/12)*(1+'Summary&amp;Assumptions'!$G$43)^(DJ$12-1)*'Summary&amp;Assumptions'!$G46+(('Summary&amp;Assumptions'!$J46/12)*(1+'Summary&amp;Assumptions'!$G$43)^(DJ$12-1)*'Summary&amp;Assumptions'!$H46*DJ$56))</f>
        <v>32284.188967402835</v>
      </c>
      <c r="DK89" s="95">
        <f>AND(DK$50&gt;0,DK$50&lt;='Summary&amp;Assumptions'!$D$18+1)*(('Summary&amp;Assumptions'!$J46/12)*(1+'Summary&amp;Assumptions'!$G$43)^(DK$12-1)*'Summary&amp;Assumptions'!$G46+(('Summary&amp;Assumptions'!$J46/12)*(1+'Summary&amp;Assumptions'!$G$43)^(DK$12-1)*'Summary&amp;Assumptions'!$H46*DK$56))</f>
        <v>32284.188967402835</v>
      </c>
      <c r="DL89" s="95">
        <f>AND(DL$50&gt;0,DL$50&lt;='Summary&amp;Assumptions'!$D$18+1)*(('Summary&amp;Assumptions'!$J46/12)*(1+'Summary&amp;Assumptions'!$G$43)^(DL$12-1)*'Summary&amp;Assumptions'!$G46+(('Summary&amp;Assumptions'!$J46/12)*(1+'Summary&amp;Assumptions'!$G$43)^(DL$12-1)*'Summary&amp;Assumptions'!$H46*DL$56))</f>
        <v>33252.71463642492</v>
      </c>
      <c r="DM89" s="95">
        <f>AND(DM$50&gt;0,DM$50&lt;='Summary&amp;Assumptions'!$D$18+1)*(('Summary&amp;Assumptions'!$J46/12)*(1+'Summary&amp;Assumptions'!$G$43)^(DM$12-1)*'Summary&amp;Assumptions'!$G46+(('Summary&amp;Assumptions'!$J46/12)*(1+'Summary&amp;Assumptions'!$G$43)^(DM$12-1)*'Summary&amp;Assumptions'!$H46*DM$56))</f>
        <v>33252.71463642492</v>
      </c>
      <c r="DN89" s="95">
        <f>AND(DN$50&gt;0,DN$50&lt;='Summary&amp;Assumptions'!$D$18+1)*(('Summary&amp;Assumptions'!$J46/12)*(1+'Summary&amp;Assumptions'!$G$43)^(DN$12-1)*'Summary&amp;Assumptions'!$G46+(('Summary&amp;Assumptions'!$J46/12)*(1+'Summary&amp;Assumptions'!$G$43)^(DN$12-1)*'Summary&amp;Assumptions'!$H46*DN$56))</f>
        <v>33252.71463642492</v>
      </c>
      <c r="DO89" s="95">
        <f>AND(DO$50&gt;0,DO$50&lt;='Summary&amp;Assumptions'!$D$18+1)*(('Summary&amp;Assumptions'!$J46/12)*(1+'Summary&amp;Assumptions'!$G$43)^(DO$12-1)*'Summary&amp;Assumptions'!$G46+(('Summary&amp;Assumptions'!$J46/12)*(1+'Summary&amp;Assumptions'!$G$43)^(DO$12-1)*'Summary&amp;Assumptions'!$H46*DO$56))</f>
        <v>33252.71463642492</v>
      </c>
      <c r="DP89" s="95">
        <f>AND(DP$50&gt;0,DP$50&lt;='Summary&amp;Assumptions'!$D$18+1)*(('Summary&amp;Assumptions'!$J46/12)*(1+'Summary&amp;Assumptions'!$G$43)^(DP$12-1)*'Summary&amp;Assumptions'!$G46+(('Summary&amp;Assumptions'!$J46/12)*(1+'Summary&amp;Assumptions'!$G$43)^(DP$12-1)*'Summary&amp;Assumptions'!$H46*DP$56))</f>
        <v>33252.71463642492</v>
      </c>
      <c r="DQ89" s="95">
        <f>AND(DQ$50&gt;0,DQ$50&lt;='Summary&amp;Assumptions'!$D$18+1)*(('Summary&amp;Assumptions'!$J46/12)*(1+'Summary&amp;Assumptions'!$G$43)^(DQ$12-1)*'Summary&amp;Assumptions'!$G46+(('Summary&amp;Assumptions'!$J46/12)*(1+'Summary&amp;Assumptions'!$G$43)^(DQ$12-1)*'Summary&amp;Assumptions'!$H46*DQ$56))</f>
        <v>33252.71463642492</v>
      </c>
      <c r="DR89" s="95">
        <f>AND(DR$50&gt;0,DR$50&lt;='Summary&amp;Assumptions'!$D$18+1)*(('Summary&amp;Assumptions'!$J46/12)*(1+'Summary&amp;Assumptions'!$G$43)^(DR$12-1)*'Summary&amp;Assumptions'!$G46+(('Summary&amp;Assumptions'!$J46/12)*(1+'Summary&amp;Assumptions'!$G$43)^(DR$12-1)*'Summary&amp;Assumptions'!$H46*DR$56))</f>
        <v>33252.71463642492</v>
      </c>
      <c r="DS89" s="95">
        <f>AND(DS$50&gt;0,DS$50&lt;='Summary&amp;Assumptions'!$D$18+1)*(('Summary&amp;Assumptions'!$J46/12)*(1+'Summary&amp;Assumptions'!$G$43)^(DS$12-1)*'Summary&amp;Assumptions'!$G46+(('Summary&amp;Assumptions'!$J46/12)*(1+'Summary&amp;Assumptions'!$G$43)^(DS$12-1)*'Summary&amp;Assumptions'!$H46*DS$56))</f>
        <v>33252.71463642492</v>
      </c>
      <c r="DT89" s="95">
        <f>AND(DT$50&gt;0,DT$50&lt;='Summary&amp;Assumptions'!$D$18+1)*(('Summary&amp;Assumptions'!$J46/12)*(1+'Summary&amp;Assumptions'!$G$43)^(DT$12-1)*'Summary&amp;Assumptions'!$G46+(('Summary&amp;Assumptions'!$J46/12)*(1+'Summary&amp;Assumptions'!$G$43)^(DT$12-1)*'Summary&amp;Assumptions'!$H46*DT$56))</f>
        <v>33252.71463642492</v>
      </c>
      <c r="DU89" s="95">
        <f>AND(DU$50&gt;0,DU$50&lt;='Summary&amp;Assumptions'!$D$18+1)*(('Summary&amp;Assumptions'!$J46/12)*(1+'Summary&amp;Assumptions'!$G$43)^(DU$12-1)*'Summary&amp;Assumptions'!$G46+(('Summary&amp;Assumptions'!$J46/12)*(1+'Summary&amp;Assumptions'!$G$43)^(DU$12-1)*'Summary&amp;Assumptions'!$H46*DU$56))</f>
        <v>33252.71463642492</v>
      </c>
      <c r="DV89" s="95">
        <f>AND(DV$50&gt;0,DV$50&lt;='Summary&amp;Assumptions'!$D$18+1)*(('Summary&amp;Assumptions'!$J46/12)*(1+'Summary&amp;Assumptions'!$G$43)^(DV$12-1)*'Summary&amp;Assumptions'!$G46+(('Summary&amp;Assumptions'!$J46/12)*(1+'Summary&amp;Assumptions'!$G$43)^(DV$12-1)*'Summary&amp;Assumptions'!$H46*DV$56))</f>
        <v>33252.71463642492</v>
      </c>
      <c r="DW89" s="95">
        <f>AND(DW$50&gt;0,DW$50&lt;='Summary&amp;Assumptions'!$D$18+1)*(('Summary&amp;Assumptions'!$J46/12)*(1+'Summary&amp;Assumptions'!$G$43)^(DW$12-1)*'Summary&amp;Assumptions'!$G46+(('Summary&amp;Assumptions'!$J46/12)*(1+'Summary&amp;Assumptions'!$G$43)^(DW$12-1)*'Summary&amp;Assumptions'!$H46*DW$56))</f>
        <v>33252.71463642492</v>
      </c>
      <c r="DX89" s="95">
        <f>AND(DX$50&gt;0,DX$50&lt;='Summary&amp;Assumptions'!$D$18+1)*(('Summary&amp;Assumptions'!$J46/12)*(1+'Summary&amp;Assumptions'!$G$43)^(DX$12-1)*'Summary&amp;Assumptions'!$G46+(('Summary&amp;Assumptions'!$J46/12)*(1+'Summary&amp;Assumptions'!$G$43)^(DX$12-1)*'Summary&amp;Assumptions'!$H46*DX$56))</f>
        <v>34250.296075517668</v>
      </c>
      <c r="DY89" s="95">
        <f>AND(DY$50&gt;0,DY$50&lt;='Summary&amp;Assumptions'!$D$18+1)*(('Summary&amp;Assumptions'!$J46/12)*(1+'Summary&amp;Assumptions'!$G$43)^(DY$12-1)*'Summary&amp;Assumptions'!$G46+(('Summary&amp;Assumptions'!$J46/12)*(1+'Summary&amp;Assumptions'!$G$43)^(DY$12-1)*'Summary&amp;Assumptions'!$H46*DY$56))</f>
        <v>34250.296075517668</v>
      </c>
      <c r="DZ89" s="95">
        <f>AND(DZ$50&gt;0,DZ$50&lt;='Summary&amp;Assumptions'!$D$18+1)*(('Summary&amp;Assumptions'!$J46/12)*(1+'Summary&amp;Assumptions'!$G$43)^(DZ$12-1)*'Summary&amp;Assumptions'!$G46+(('Summary&amp;Assumptions'!$J46/12)*(1+'Summary&amp;Assumptions'!$G$43)^(DZ$12-1)*'Summary&amp;Assumptions'!$H46*DZ$56))</f>
        <v>34250.296075517668</v>
      </c>
      <c r="EA89" s="95">
        <f>AND(EA$50&gt;0,EA$50&lt;='Summary&amp;Assumptions'!$D$18+1)*(('Summary&amp;Assumptions'!$J46/12)*(1+'Summary&amp;Assumptions'!$G$43)^(EA$12-1)*'Summary&amp;Assumptions'!$G46+(('Summary&amp;Assumptions'!$J46/12)*(1+'Summary&amp;Assumptions'!$G$43)^(EA$12-1)*'Summary&amp;Assumptions'!$H46*EA$56))</f>
        <v>34250.296075517668</v>
      </c>
      <c r="EB89" s="95">
        <f>AND(EB$50&gt;0,EB$50&lt;='Summary&amp;Assumptions'!$D$18+1)*(('Summary&amp;Assumptions'!$J46/12)*(1+'Summary&amp;Assumptions'!$G$43)^(EB$12-1)*'Summary&amp;Assumptions'!$G46+(('Summary&amp;Assumptions'!$J46/12)*(1+'Summary&amp;Assumptions'!$G$43)^(EB$12-1)*'Summary&amp;Assumptions'!$H46*EB$56))</f>
        <v>34250.296075517668</v>
      </c>
      <c r="EC89" s="95">
        <f>AND(EC$50&gt;0,EC$50&lt;='Summary&amp;Assumptions'!$D$18+1)*(('Summary&amp;Assumptions'!$J46/12)*(1+'Summary&amp;Assumptions'!$G$43)^(EC$12-1)*'Summary&amp;Assumptions'!$G46+(('Summary&amp;Assumptions'!$J46/12)*(1+'Summary&amp;Assumptions'!$G$43)^(EC$12-1)*'Summary&amp;Assumptions'!$H46*EC$56))</f>
        <v>34250.296075517668</v>
      </c>
      <c r="ED89" s="95">
        <f>AND(ED$50&gt;0,ED$50&lt;='Summary&amp;Assumptions'!$D$18+1)*(('Summary&amp;Assumptions'!$J46/12)*(1+'Summary&amp;Assumptions'!$G$43)^(ED$12-1)*'Summary&amp;Assumptions'!$G46+(('Summary&amp;Assumptions'!$J46/12)*(1+'Summary&amp;Assumptions'!$G$43)^(ED$12-1)*'Summary&amp;Assumptions'!$H46*ED$56))</f>
        <v>34250.296075517668</v>
      </c>
      <c r="EE89" s="95">
        <f>AND(EE$50&gt;0,EE$50&lt;='Summary&amp;Assumptions'!$D$18+1)*(('Summary&amp;Assumptions'!$J46/12)*(1+'Summary&amp;Assumptions'!$G$43)^(EE$12-1)*'Summary&amp;Assumptions'!$G46+(('Summary&amp;Assumptions'!$J46/12)*(1+'Summary&amp;Assumptions'!$G$43)^(EE$12-1)*'Summary&amp;Assumptions'!$H46*EE$56))</f>
        <v>34250.296075517668</v>
      </c>
      <c r="EF89" s="95">
        <f>AND(EF$50&gt;0,EF$50&lt;='Summary&amp;Assumptions'!$D$18+1)*(('Summary&amp;Assumptions'!$J46/12)*(1+'Summary&amp;Assumptions'!$G$43)^(EF$12-1)*'Summary&amp;Assumptions'!$G46+(('Summary&amp;Assumptions'!$J46/12)*(1+'Summary&amp;Assumptions'!$G$43)^(EF$12-1)*'Summary&amp;Assumptions'!$H46*EF$56))</f>
        <v>34250.296075517668</v>
      </c>
      <c r="EG89" s="95">
        <f>AND(EG$50&gt;0,EG$50&lt;='Summary&amp;Assumptions'!$D$18+1)*(('Summary&amp;Assumptions'!$J46/12)*(1+'Summary&amp;Assumptions'!$G$43)^(EG$12-1)*'Summary&amp;Assumptions'!$G46+(('Summary&amp;Assumptions'!$J46/12)*(1+'Summary&amp;Assumptions'!$G$43)^(EG$12-1)*'Summary&amp;Assumptions'!$H46*EG$56))</f>
        <v>34250.296075517668</v>
      </c>
      <c r="EH89" s="95">
        <f>AND(EH$50&gt;0,EH$50&lt;='Summary&amp;Assumptions'!$D$18+1)*(('Summary&amp;Assumptions'!$J46/12)*(1+'Summary&amp;Assumptions'!$G$43)^(EH$12-1)*'Summary&amp;Assumptions'!$G46+(('Summary&amp;Assumptions'!$J46/12)*(1+'Summary&amp;Assumptions'!$G$43)^(EH$12-1)*'Summary&amp;Assumptions'!$H46*EH$56))</f>
        <v>34250.296075517668</v>
      </c>
      <c r="EI89" s="95">
        <f>AND(EI$50&gt;0,EI$50&lt;='Summary&amp;Assumptions'!$D$18+1)*(('Summary&amp;Assumptions'!$J46/12)*(1+'Summary&amp;Assumptions'!$G$43)^(EI$12-1)*'Summary&amp;Assumptions'!$G46+(('Summary&amp;Assumptions'!$J46/12)*(1+'Summary&amp;Assumptions'!$G$43)^(EI$12-1)*'Summary&amp;Assumptions'!$H46*EI$56))</f>
        <v>34250.296075517668</v>
      </c>
      <c r="EJ89" s="95">
        <f>AND(EJ$50&gt;0,EJ$50&lt;='Summary&amp;Assumptions'!$D$18+1)*(('Summary&amp;Assumptions'!$J46/12)*(1+'Summary&amp;Assumptions'!$G$43)^(EJ$12-1)*'Summary&amp;Assumptions'!$G46+(('Summary&amp;Assumptions'!$J46/12)*(1+'Summary&amp;Assumptions'!$G$43)^(EJ$12-1)*'Summary&amp;Assumptions'!$H46*EJ$56))</f>
        <v>35277.804957783199</v>
      </c>
      <c r="EK89" s="95">
        <f>AND(EK$50&gt;0,EK$50&lt;='Summary&amp;Assumptions'!$D$18+1)*(('Summary&amp;Assumptions'!$J46/12)*(1+'Summary&amp;Assumptions'!$G$43)^(EK$12-1)*'Summary&amp;Assumptions'!$G46+(('Summary&amp;Assumptions'!$J46/12)*(1+'Summary&amp;Assumptions'!$G$43)^(EK$12-1)*'Summary&amp;Assumptions'!$H46*EK$56))</f>
        <v>35277.804957783199</v>
      </c>
      <c r="EL89" s="95">
        <f>AND(EL$50&gt;0,EL$50&lt;='Summary&amp;Assumptions'!$D$18+1)*(('Summary&amp;Assumptions'!$J46/12)*(1+'Summary&amp;Assumptions'!$G$43)^(EL$12-1)*'Summary&amp;Assumptions'!$G46+(('Summary&amp;Assumptions'!$J46/12)*(1+'Summary&amp;Assumptions'!$G$43)^(EL$12-1)*'Summary&amp;Assumptions'!$H46*EL$56))</f>
        <v>35277.804957783199</v>
      </c>
      <c r="EM89" s="95">
        <f>AND(EM$50&gt;0,EM$50&lt;='Summary&amp;Assumptions'!$D$18+1)*(('Summary&amp;Assumptions'!$J46/12)*(1+'Summary&amp;Assumptions'!$G$43)^(EM$12-1)*'Summary&amp;Assumptions'!$G46+(('Summary&amp;Assumptions'!$J46/12)*(1+'Summary&amp;Assumptions'!$G$43)^(EM$12-1)*'Summary&amp;Assumptions'!$H46*EM$56))</f>
        <v>35277.804957783199</v>
      </c>
      <c r="EN89" s="95">
        <f>AND(EN$50&gt;0,EN$50&lt;='Summary&amp;Assumptions'!$D$18+1)*(('Summary&amp;Assumptions'!$J46/12)*(1+'Summary&amp;Assumptions'!$G$43)^(EN$12-1)*'Summary&amp;Assumptions'!$G46+(('Summary&amp;Assumptions'!$J46/12)*(1+'Summary&amp;Assumptions'!$G$43)^(EN$12-1)*'Summary&amp;Assumptions'!$H46*EN$56))</f>
        <v>35277.804957783199</v>
      </c>
      <c r="EO89" s="95">
        <f>AND(EO$50&gt;0,EO$50&lt;='Summary&amp;Assumptions'!$D$18+1)*(('Summary&amp;Assumptions'!$J46/12)*(1+'Summary&amp;Assumptions'!$G$43)^(EO$12-1)*'Summary&amp;Assumptions'!$G46+(('Summary&amp;Assumptions'!$J46/12)*(1+'Summary&amp;Assumptions'!$G$43)^(EO$12-1)*'Summary&amp;Assumptions'!$H46*EO$56))</f>
        <v>35277.804957783199</v>
      </c>
      <c r="EP89" s="95">
        <f>AND(EP$50&gt;0,EP$50&lt;='Summary&amp;Assumptions'!$D$18+1)*(('Summary&amp;Assumptions'!$J46/12)*(1+'Summary&amp;Assumptions'!$G$43)^(EP$12-1)*'Summary&amp;Assumptions'!$G46+(('Summary&amp;Assumptions'!$J46/12)*(1+'Summary&amp;Assumptions'!$G$43)^(EP$12-1)*'Summary&amp;Assumptions'!$H46*EP$56))</f>
        <v>35277.804957783199</v>
      </c>
      <c r="EQ89" s="95">
        <f>AND(EQ$50&gt;0,EQ$50&lt;='Summary&amp;Assumptions'!$D$18+1)*(('Summary&amp;Assumptions'!$J46/12)*(1+'Summary&amp;Assumptions'!$G$43)^(EQ$12-1)*'Summary&amp;Assumptions'!$G46+(('Summary&amp;Assumptions'!$J46/12)*(1+'Summary&amp;Assumptions'!$G$43)^(EQ$12-1)*'Summary&amp;Assumptions'!$H46*EQ$56))</f>
        <v>35277.804957783199</v>
      </c>
      <c r="ER89" s="95">
        <f>AND(ER$50&gt;0,ER$50&lt;='Summary&amp;Assumptions'!$D$18+1)*(('Summary&amp;Assumptions'!$J46/12)*(1+'Summary&amp;Assumptions'!$G$43)^(ER$12-1)*'Summary&amp;Assumptions'!$G46+(('Summary&amp;Assumptions'!$J46/12)*(1+'Summary&amp;Assumptions'!$G$43)^(ER$12-1)*'Summary&amp;Assumptions'!$H46*ER$56))</f>
        <v>35277.804957783199</v>
      </c>
      <c r="ES89" s="95">
        <f>AND(ES$50&gt;0,ES$50&lt;='Summary&amp;Assumptions'!$D$18+1)*(('Summary&amp;Assumptions'!$J46/12)*(1+'Summary&amp;Assumptions'!$G$43)^(ES$12-1)*'Summary&amp;Assumptions'!$G46+(('Summary&amp;Assumptions'!$J46/12)*(1+'Summary&amp;Assumptions'!$G$43)^(ES$12-1)*'Summary&amp;Assumptions'!$H46*ES$56))</f>
        <v>35277.804957783199</v>
      </c>
      <c r="ET89" s="95">
        <f>AND(ET$50&gt;0,ET$50&lt;='Summary&amp;Assumptions'!$D$18+1)*(('Summary&amp;Assumptions'!$J46/12)*(1+'Summary&amp;Assumptions'!$G$43)^(ET$12-1)*'Summary&amp;Assumptions'!$G46+(('Summary&amp;Assumptions'!$J46/12)*(1+'Summary&amp;Assumptions'!$G$43)^(ET$12-1)*'Summary&amp;Assumptions'!$H46*ET$56))</f>
        <v>35277.804957783199</v>
      </c>
      <c r="EU89" s="95">
        <f>AND(EU$50&gt;0,EU$50&lt;='Summary&amp;Assumptions'!$D$18+1)*(('Summary&amp;Assumptions'!$J46/12)*(1+'Summary&amp;Assumptions'!$G$43)^(EU$12-1)*'Summary&amp;Assumptions'!$G46+(('Summary&amp;Assumptions'!$J46/12)*(1+'Summary&amp;Assumptions'!$G$43)^(EU$12-1)*'Summary&amp;Assumptions'!$H46*EU$56))</f>
        <v>35277.804957783199</v>
      </c>
      <c r="EV89" s="95">
        <f>AND(EV$50&gt;0,EV$50&lt;='Summary&amp;Assumptions'!$D$18+1)*(('Summary&amp;Assumptions'!$J46/12)*(1+'Summary&amp;Assumptions'!$G$43)^(EV$12-1)*'Summary&amp;Assumptions'!$G46+(('Summary&amp;Assumptions'!$J46/12)*(1+'Summary&amp;Assumptions'!$G$43)^(EV$12-1)*'Summary&amp;Assumptions'!$H46*EV$56))</f>
        <v>0</v>
      </c>
      <c r="EW89" s="95">
        <f>AND(EW$50&gt;0,EW$50&lt;='Summary&amp;Assumptions'!$D$18+1)*(('Summary&amp;Assumptions'!$J46/12)*(1+'Summary&amp;Assumptions'!$G$43)^(EW$12-1)*'Summary&amp;Assumptions'!$G46+(('Summary&amp;Assumptions'!$J46/12)*(1+'Summary&amp;Assumptions'!$G$43)^(EW$12-1)*'Summary&amp;Assumptions'!$H46*EW$56))</f>
        <v>0</v>
      </c>
      <c r="EX89" s="95">
        <f>AND(EX$50&gt;0,EX$50&lt;='Summary&amp;Assumptions'!$D$18+1)*(('Summary&amp;Assumptions'!$J46/12)*(1+'Summary&amp;Assumptions'!$G$43)^(EX$12-1)*'Summary&amp;Assumptions'!$G46+(('Summary&amp;Assumptions'!$J46/12)*(1+'Summary&amp;Assumptions'!$G$43)^(EX$12-1)*'Summary&amp;Assumptions'!$H46*EX$56))</f>
        <v>0</v>
      </c>
      <c r="EY89" s="95">
        <f>AND(EY$50&gt;0,EY$50&lt;='Summary&amp;Assumptions'!$D$18+1)*(('Summary&amp;Assumptions'!$J46/12)*(1+'Summary&amp;Assumptions'!$G$43)^(EY$12-1)*'Summary&amp;Assumptions'!$G46+(('Summary&amp;Assumptions'!$J46/12)*(1+'Summary&amp;Assumptions'!$G$43)^(EY$12-1)*'Summary&amp;Assumptions'!$H46*EY$56))</f>
        <v>0</v>
      </c>
      <c r="EZ89" s="95">
        <f>AND(EZ$50&gt;0,EZ$50&lt;='Summary&amp;Assumptions'!$D$18+1)*(('Summary&amp;Assumptions'!$J46/12)*(1+'Summary&amp;Assumptions'!$G$43)^(EZ$12-1)*'Summary&amp;Assumptions'!$G46+(('Summary&amp;Assumptions'!$J46/12)*(1+'Summary&amp;Assumptions'!$G$43)^(EZ$12-1)*'Summary&amp;Assumptions'!$H46*EZ$56))</f>
        <v>0</v>
      </c>
      <c r="FA89" s="95">
        <f>AND(FA$50&gt;0,FA$50&lt;='Summary&amp;Assumptions'!$D$18+1)*(('Summary&amp;Assumptions'!$J46/12)*(1+'Summary&amp;Assumptions'!$G$43)^(FA$12-1)*'Summary&amp;Assumptions'!$G46+(('Summary&amp;Assumptions'!$J46/12)*(1+'Summary&amp;Assumptions'!$G$43)^(FA$12-1)*'Summary&amp;Assumptions'!$H46*FA$56))</f>
        <v>0</v>
      </c>
      <c r="FB89" s="95">
        <f>AND(FB$50&gt;0,FB$50&lt;='Summary&amp;Assumptions'!$D$18+1)*(('Summary&amp;Assumptions'!$J46/12)*(1+'Summary&amp;Assumptions'!$G$43)^(FB$12-1)*'Summary&amp;Assumptions'!$G46+(('Summary&amp;Assumptions'!$J46/12)*(1+'Summary&amp;Assumptions'!$G$43)^(FB$12-1)*'Summary&amp;Assumptions'!$H46*FB$56))</f>
        <v>0</v>
      </c>
      <c r="FC89" s="95">
        <f>AND(FC$50&gt;0,FC$50&lt;='Summary&amp;Assumptions'!$D$18+1)*(('Summary&amp;Assumptions'!$J46/12)*(1+'Summary&amp;Assumptions'!$G$43)^(FC$12-1)*'Summary&amp;Assumptions'!$G46+(('Summary&amp;Assumptions'!$J46/12)*(1+'Summary&amp;Assumptions'!$G$43)^(FC$12-1)*'Summary&amp;Assumptions'!$H46*FC$56))</f>
        <v>0</v>
      </c>
      <c r="FD89" s="95">
        <f>AND(FD$50&gt;0,FD$50&lt;='Summary&amp;Assumptions'!$D$18+1)*(('Summary&amp;Assumptions'!$J46/12)*(1+'Summary&amp;Assumptions'!$G$43)^(FD$12-1)*'Summary&amp;Assumptions'!$G46+(('Summary&amp;Assumptions'!$J46/12)*(1+'Summary&amp;Assumptions'!$G$43)^(FD$12-1)*'Summary&amp;Assumptions'!$H46*FD$56))</f>
        <v>0</v>
      </c>
      <c r="FE89" s="95">
        <f>AND(FE$50&gt;0,FE$50&lt;='Summary&amp;Assumptions'!$D$18+1)*(('Summary&amp;Assumptions'!$J46/12)*(1+'Summary&amp;Assumptions'!$G$43)^(FE$12-1)*'Summary&amp;Assumptions'!$G46+(('Summary&amp;Assumptions'!$J46/12)*(1+'Summary&amp;Assumptions'!$G$43)^(FE$12-1)*'Summary&amp;Assumptions'!$H46*FE$56))</f>
        <v>0</v>
      </c>
      <c r="FF89" s="95">
        <f>AND(FF$50&gt;0,FF$50&lt;='Summary&amp;Assumptions'!$D$18+1)*(('Summary&amp;Assumptions'!$J46/12)*(1+'Summary&amp;Assumptions'!$G$43)^(FF$12-1)*'Summary&amp;Assumptions'!$G46+(('Summary&amp;Assumptions'!$J46/12)*(1+'Summary&amp;Assumptions'!$G$43)^(FF$12-1)*'Summary&amp;Assumptions'!$H46*FF$56))</f>
        <v>0</v>
      </c>
      <c r="FG89" s="95">
        <f>AND(FG$50&gt;0,FG$50&lt;='Summary&amp;Assumptions'!$D$18+1)*(('Summary&amp;Assumptions'!$J46/12)*(1+'Summary&amp;Assumptions'!$G$43)^(FG$12-1)*'Summary&amp;Assumptions'!$G46+(('Summary&amp;Assumptions'!$J46/12)*(1+'Summary&amp;Assumptions'!$G$43)^(FG$12-1)*'Summary&amp;Assumptions'!$H46*FG$56))</f>
        <v>0</v>
      </c>
      <c r="FH89" s="95">
        <f>AND(FH$50&gt;0,FH$50&lt;='Summary&amp;Assumptions'!$D$18+1)*(('Summary&amp;Assumptions'!$J46/12)*(1+'Summary&amp;Assumptions'!$G$43)^(FH$12-1)*'Summary&amp;Assumptions'!$G46+(('Summary&amp;Assumptions'!$J46/12)*(1+'Summary&amp;Assumptions'!$G$43)^(FH$12-1)*'Summary&amp;Assumptions'!$H46*FH$56))</f>
        <v>0</v>
      </c>
      <c r="FI89" s="95">
        <f>AND(FI$50&gt;0,FI$50&lt;='Summary&amp;Assumptions'!$D$18+1)*(('Summary&amp;Assumptions'!$J46/12)*(1+'Summary&amp;Assumptions'!$G$43)^(FI$12-1)*'Summary&amp;Assumptions'!$G46+(('Summary&amp;Assumptions'!$J46/12)*(1+'Summary&amp;Assumptions'!$G$43)^(FI$12-1)*'Summary&amp;Assumptions'!$H46*FI$56))</f>
        <v>0</v>
      </c>
      <c r="FJ89" s="95">
        <f>AND(FJ$50&gt;0,FJ$50&lt;='Summary&amp;Assumptions'!$D$18+1)*(('Summary&amp;Assumptions'!$J46/12)*(1+'Summary&amp;Assumptions'!$G$43)^(FJ$12-1)*'Summary&amp;Assumptions'!$G46+(('Summary&amp;Assumptions'!$J46/12)*(1+'Summary&amp;Assumptions'!$G$43)^(FJ$12-1)*'Summary&amp;Assumptions'!$H46*FJ$56))</f>
        <v>0</v>
      </c>
      <c r="FK89" s="95">
        <f>AND(FK$50&gt;0,FK$50&lt;='Summary&amp;Assumptions'!$D$18+1)*(('Summary&amp;Assumptions'!$J46/12)*(1+'Summary&amp;Assumptions'!$G$43)^(FK$12-1)*'Summary&amp;Assumptions'!$G46+(('Summary&amp;Assumptions'!$J46/12)*(1+'Summary&amp;Assumptions'!$G$43)^(FK$12-1)*'Summary&amp;Assumptions'!$H46*FK$56))</f>
        <v>0</v>
      </c>
      <c r="FL89" s="95">
        <f>AND(FL$50&gt;0,FL$50&lt;='Summary&amp;Assumptions'!$D$18+1)*(('Summary&amp;Assumptions'!$J46/12)*(1+'Summary&amp;Assumptions'!$G$43)^(FL$12-1)*'Summary&amp;Assumptions'!$G46+(('Summary&amp;Assumptions'!$J46/12)*(1+'Summary&amp;Assumptions'!$G$43)^(FL$12-1)*'Summary&amp;Assumptions'!$H46*FL$56))</f>
        <v>0</v>
      </c>
      <c r="FM89" s="95">
        <f>AND(FM$50&gt;0,FM$50&lt;='Summary&amp;Assumptions'!$D$18+1)*(('Summary&amp;Assumptions'!$J46/12)*(1+'Summary&amp;Assumptions'!$G$43)^(FM$12-1)*'Summary&amp;Assumptions'!$G46+(('Summary&amp;Assumptions'!$J46/12)*(1+'Summary&amp;Assumptions'!$G$43)^(FM$12-1)*'Summary&amp;Assumptions'!$H46*FM$56))</f>
        <v>0</v>
      </c>
      <c r="FN89" s="95">
        <f>AND(FN$50&gt;0,FN$50&lt;='Summary&amp;Assumptions'!$D$18+1)*(('Summary&amp;Assumptions'!$J46/12)*(1+'Summary&amp;Assumptions'!$G$43)^(FN$12-1)*'Summary&amp;Assumptions'!$G46+(('Summary&amp;Assumptions'!$J46/12)*(1+'Summary&amp;Assumptions'!$G$43)^(FN$12-1)*'Summary&amp;Assumptions'!$H46*FN$56))</f>
        <v>0</v>
      </c>
      <c r="FO89" s="95">
        <f>AND(FO$50&gt;0,FO$50&lt;='Summary&amp;Assumptions'!$D$18+1)*(('Summary&amp;Assumptions'!$J46/12)*(1+'Summary&amp;Assumptions'!$G$43)^(FO$12-1)*'Summary&amp;Assumptions'!$G46+(('Summary&amp;Assumptions'!$J46/12)*(1+'Summary&amp;Assumptions'!$G$43)^(FO$12-1)*'Summary&amp;Assumptions'!$H46*FO$56))</f>
        <v>0</v>
      </c>
      <c r="FP89" s="95">
        <f>AND(FP$50&gt;0,FP$50&lt;='Summary&amp;Assumptions'!$D$18+1)*(('Summary&amp;Assumptions'!$J46/12)*(1+'Summary&amp;Assumptions'!$G$43)^(FP$12-1)*'Summary&amp;Assumptions'!$G46+(('Summary&amp;Assumptions'!$J46/12)*(1+'Summary&amp;Assumptions'!$G$43)^(FP$12-1)*'Summary&amp;Assumptions'!$H46*FP$56))</f>
        <v>0</v>
      </c>
      <c r="FQ89" s="96">
        <f>AND(FQ$50&gt;0,FQ$50&lt;='Summary&amp;Assumptions'!$D$18+1)*(('Summary&amp;Assumptions'!$J46/12)*(1+'Summary&amp;Assumptions'!$G$43)^(FQ$12-1)*'Summary&amp;Assumptions'!$G46+(('Summary&amp;Assumptions'!$J46/12)*(1+'Summary&amp;Assumptions'!$G$43)^(FQ$12-1)*'Summary&amp;Assumptions'!$H46*FQ$56))</f>
        <v>0</v>
      </c>
      <c r="FR89" s="191"/>
      <c r="FS89" s="191"/>
      <c r="FT89" s="191"/>
      <c r="FU89" s="9"/>
    </row>
    <row r="90" spans="1:177" s="16" customFormat="1" x14ac:dyDescent="0.2">
      <c r="A90" s="9"/>
      <c r="B90" s="88" t="str">
        <f>+'Summary&amp;Assumptions'!F47</f>
        <v>Payroll</v>
      </c>
      <c r="C90" s="95"/>
      <c r="D90" s="95"/>
      <c r="E90" s="95"/>
      <c r="F90" s="95"/>
      <c r="G90" s="95"/>
      <c r="H90" s="95"/>
      <c r="I90" s="95"/>
      <c r="J90" s="95">
        <f>AND(J$50&gt;0,J$50&lt;='Summary&amp;Assumptions'!$D$18+1)*(('Summary&amp;Assumptions'!$J47/12)*(1+'Summary&amp;Assumptions'!$G$43)^(J$12-1)*'Summary&amp;Assumptions'!$G47+(('Summary&amp;Assumptions'!$J47/12)*(1+'Summary&amp;Assumptions'!$G$43)^(J$12-1)*'Summary&amp;Assumptions'!$H47*J$56))</f>
        <v>0</v>
      </c>
      <c r="K90" s="95">
        <f>AND(K$50&gt;0,K$50&lt;='Summary&amp;Assumptions'!$D$18+1)*(('Summary&amp;Assumptions'!$J47/12)*(1+'Summary&amp;Assumptions'!$G$43)^(K$12-1)*'Summary&amp;Assumptions'!$G47+(('Summary&amp;Assumptions'!$J47/12)*(1+'Summary&amp;Assumptions'!$G$43)^(K$12-1)*'Summary&amp;Assumptions'!$H47*K$56))</f>
        <v>0</v>
      </c>
      <c r="L90" s="95">
        <f>AND(L$50&gt;0,L$50&lt;='Summary&amp;Assumptions'!$D$18+1)*(('Summary&amp;Assumptions'!$J47/12)*(1+'Summary&amp;Assumptions'!$G$43)^(L$12-1)*'Summary&amp;Assumptions'!$G47+(('Summary&amp;Assumptions'!$J47/12)*(1+'Summary&amp;Assumptions'!$G$43)^(L$12-1)*'Summary&amp;Assumptions'!$H47*L$56))</f>
        <v>0</v>
      </c>
      <c r="M90" s="95">
        <f>AND(M$50&gt;0,M$50&lt;='Summary&amp;Assumptions'!$D$18+1)*(('Summary&amp;Assumptions'!$J47/12)*(1+'Summary&amp;Assumptions'!$G$43)^(M$12-1)*'Summary&amp;Assumptions'!$G47+(('Summary&amp;Assumptions'!$J47/12)*(1+'Summary&amp;Assumptions'!$G$43)^(M$12-1)*'Summary&amp;Assumptions'!$H47*M$56))</f>
        <v>0</v>
      </c>
      <c r="N90" s="95">
        <f>AND(N$50&gt;0,N$50&lt;='Summary&amp;Assumptions'!$D$18+1)*(('Summary&amp;Assumptions'!$J47/12)*(1+'Summary&amp;Assumptions'!$G$43)^(N$12-1)*'Summary&amp;Assumptions'!$G47+(('Summary&amp;Assumptions'!$J47/12)*(1+'Summary&amp;Assumptions'!$G$43)^(N$12-1)*'Summary&amp;Assumptions'!$H47*N$56))</f>
        <v>0</v>
      </c>
      <c r="O90" s="95">
        <f>AND(O$50&gt;0,O$50&lt;='Summary&amp;Assumptions'!$D$18+1)*(('Summary&amp;Assumptions'!$J47/12)*(1+'Summary&amp;Assumptions'!$G$43)^(O$12-1)*'Summary&amp;Assumptions'!$G47+(('Summary&amp;Assumptions'!$J47/12)*(1+'Summary&amp;Assumptions'!$G$43)^(O$12-1)*'Summary&amp;Assumptions'!$H47*O$56))</f>
        <v>0</v>
      </c>
      <c r="P90" s="95">
        <f>AND(P$50&gt;0,P$50&lt;='Summary&amp;Assumptions'!$D$18+1)*(('Summary&amp;Assumptions'!$J47/12)*(1+'Summary&amp;Assumptions'!$G$43)^(P$12-1)*'Summary&amp;Assumptions'!$G47+(('Summary&amp;Assumptions'!$J47/12)*(1+'Summary&amp;Assumptions'!$G$43)^(P$12-1)*'Summary&amp;Assumptions'!$H47*P$56))</f>
        <v>0</v>
      </c>
      <c r="Q90" s="95">
        <f>AND(Q$50&gt;0,Q$50&lt;='Summary&amp;Assumptions'!$D$18+1)*(('Summary&amp;Assumptions'!$J47/12)*(1+'Summary&amp;Assumptions'!$G$43)^(Q$12-1)*'Summary&amp;Assumptions'!$G47+(('Summary&amp;Assumptions'!$J47/12)*(1+'Summary&amp;Assumptions'!$G$43)^(Q$12-1)*'Summary&amp;Assumptions'!$H47*Q$56))</f>
        <v>0</v>
      </c>
      <c r="R90" s="95">
        <f>AND(R$50&gt;0,R$50&lt;='Summary&amp;Assumptions'!$D$18+1)*(('Summary&amp;Assumptions'!$J47/12)*(1+'Summary&amp;Assumptions'!$G$43)^(R$12-1)*'Summary&amp;Assumptions'!$G47+(('Summary&amp;Assumptions'!$J47/12)*(1+'Summary&amp;Assumptions'!$G$43)^(R$12-1)*'Summary&amp;Assumptions'!$H47*R$56))</f>
        <v>0</v>
      </c>
      <c r="S90" s="95">
        <f>AND(S$50&gt;0,S$50&lt;='Summary&amp;Assumptions'!$D$18+1)*(('Summary&amp;Assumptions'!$J47/12)*(1+'Summary&amp;Assumptions'!$G$43)^(S$12-1)*'Summary&amp;Assumptions'!$G47+(('Summary&amp;Assumptions'!$J47/12)*(1+'Summary&amp;Assumptions'!$G$43)^(S$12-1)*'Summary&amp;Assumptions'!$H47*S$56))</f>
        <v>0</v>
      </c>
      <c r="T90" s="95">
        <f>AND(T$50&gt;0,T$50&lt;='Summary&amp;Assumptions'!$D$18+1)*(('Summary&amp;Assumptions'!$J47/12)*(1+'Summary&amp;Assumptions'!$G$43)^(T$12-1)*'Summary&amp;Assumptions'!$G47+(('Summary&amp;Assumptions'!$J47/12)*(1+'Summary&amp;Assumptions'!$G$43)^(T$12-1)*'Summary&amp;Assumptions'!$H47*T$56))</f>
        <v>32925</v>
      </c>
      <c r="U90" s="95">
        <f>AND(U$50&gt;0,U$50&lt;='Summary&amp;Assumptions'!$D$18+1)*(('Summary&amp;Assumptions'!$J47/12)*(1+'Summary&amp;Assumptions'!$G$43)^(U$12-1)*'Summary&amp;Assumptions'!$G47+(('Summary&amp;Assumptions'!$J47/12)*(1+'Summary&amp;Assumptions'!$G$43)^(U$12-1)*'Summary&amp;Assumptions'!$H47*U$56))</f>
        <v>32925</v>
      </c>
      <c r="V90" s="95">
        <f>AND(V$50&gt;0,V$50&lt;='Summary&amp;Assumptions'!$D$18+1)*(('Summary&amp;Assumptions'!$J47/12)*(1+'Summary&amp;Assumptions'!$G$43)^(V$12-1)*'Summary&amp;Assumptions'!$G47+(('Summary&amp;Assumptions'!$J47/12)*(1+'Summary&amp;Assumptions'!$G$43)^(V$12-1)*'Summary&amp;Assumptions'!$H47*V$56))</f>
        <v>32925</v>
      </c>
      <c r="W90" s="95">
        <f>AND(W$50&gt;0,W$50&lt;='Summary&amp;Assumptions'!$D$18+1)*(('Summary&amp;Assumptions'!$J47/12)*(1+'Summary&amp;Assumptions'!$G$43)^(W$12-1)*'Summary&amp;Assumptions'!$G47+(('Summary&amp;Assumptions'!$J47/12)*(1+'Summary&amp;Assumptions'!$G$43)^(W$12-1)*'Summary&amp;Assumptions'!$H47*W$56))</f>
        <v>32925</v>
      </c>
      <c r="X90" s="95">
        <f>AND(X$50&gt;0,X$50&lt;='Summary&amp;Assumptions'!$D$18+1)*(('Summary&amp;Assumptions'!$J47/12)*(1+'Summary&amp;Assumptions'!$G$43)^(X$12-1)*'Summary&amp;Assumptions'!$G47+(('Summary&amp;Assumptions'!$J47/12)*(1+'Summary&amp;Assumptions'!$G$43)^(X$12-1)*'Summary&amp;Assumptions'!$H47*X$56))</f>
        <v>32925</v>
      </c>
      <c r="Y90" s="95">
        <f>AND(Y$50&gt;0,Y$50&lt;='Summary&amp;Assumptions'!$D$18+1)*(('Summary&amp;Assumptions'!$J47/12)*(1+'Summary&amp;Assumptions'!$G$43)^(Y$12-1)*'Summary&amp;Assumptions'!$G47+(('Summary&amp;Assumptions'!$J47/12)*(1+'Summary&amp;Assumptions'!$G$43)^(Y$12-1)*'Summary&amp;Assumptions'!$H47*Y$56))</f>
        <v>32925</v>
      </c>
      <c r="Z90" s="95">
        <f>AND(Z$50&gt;0,Z$50&lt;='Summary&amp;Assumptions'!$D$18+1)*(('Summary&amp;Assumptions'!$J47/12)*(1+'Summary&amp;Assumptions'!$G$43)^(Z$12-1)*'Summary&amp;Assumptions'!$G47+(('Summary&amp;Assumptions'!$J47/12)*(1+'Summary&amp;Assumptions'!$G$43)^(Z$12-1)*'Summary&amp;Assumptions'!$H47*Z$56))</f>
        <v>32925</v>
      </c>
      <c r="AA90" s="95">
        <f>AND(AA$50&gt;0,AA$50&lt;='Summary&amp;Assumptions'!$D$18+1)*(('Summary&amp;Assumptions'!$J47/12)*(1+'Summary&amp;Assumptions'!$G$43)^(AA$12-1)*'Summary&amp;Assumptions'!$G47+(('Summary&amp;Assumptions'!$J47/12)*(1+'Summary&amp;Assumptions'!$G$43)^(AA$12-1)*'Summary&amp;Assumptions'!$H47*AA$56))</f>
        <v>32925</v>
      </c>
      <c r="AB90" s="95">
        <f>AND(AB$50&gt;0,AB$50&lt;='Summary&amp;Assumptions'!$D$18+1)*(('Summary&amp;Assumptions'!$J47/12)*(1+'Summary&amp;Assumptions'!$G$43)^(AB$12-1)*'Summary&amp;Assumptions'!$G47+(('Summary&amp;Assumptions'!$J47/12)*(1+'Summary&amp;Assumptions'!$G$43)^(AB$12-1)*'Summary&amp;Assumptions'!$H47*AB$56))</f>
        <v>32925</v>
      </c>
      <c r="AC90" s="95">
        <f>AND(AC$50&gt;0,AC$50&lt;='Summary&amp;Assumptions'!$D$18+1)*(('Summary&amp;Assumptions'!$J47/12)*(1+'Summary&amp;Assumptions'!$G$43)^(AC$12-1)*'Summary&amp;Assumptions'!$G47+(('Summary&amp;Assumptions'!$J47/12)*(1+'Summary&amp;Assumptions'!$G$43)^(AC$12-1)*'Summary&amp;Assumptions'!$H47*AC$56))</f>
        <v>32925</v>
      </c>
      <c r="AD90" s="95">
        <f>AND(AD$50&gt;0,AD$50&lt;='Summary&amp;Assumptions'!$D$18+1)*(('Summary&amp;Assumptions'!$J47/12)*(1+'Summary&amp;Assumptions'!$G$43)^(AD$12-1)*'Summary&amp;Assumptions'!$G47+(('Summary&amp;Assumptions'!$J47/12)*(1+'Summary&amp;Assumptions'!$G$43)^(AD$12-1)*'Summary&amp;Assumptions'!$H47*AD$56))</f>
        <v>32925</v>
      </c>
      <c r="AE90" s="95">
        <f>AND(AE$50&gt;0,AE$50&lt;='Summary&amp;Assumptions'!$D$18+1)*(('Summary&amp;Assumptions'!$J47/12)*(1+'Summary&amp;Assumptions'!$G$43)^(AE$12-1)*'Summary&amp;Assumptions'!$G47+(('Summary&amp;Assumptions'!$J47/12)*(1+'Summary&amp;Assumptions'!$G$43)^(AE$12-1)*'Summary&amp;Assumptions'!$H47*AE$56))</f>
        <v>32925</v>
      </c>
      <c r="AF90" s="95">
        <f>AND(AF$50&gt;0,AF$50&lt;='Summary&amp;Assumptions'!$D$18+1)*(('Summary&amp;Assumptions'!$J47/12)*(1+'Summary&amp;Assumptions'!$G$43)^(AF$12-1)*'Summary&amp;Assumptions'!$G47+(('Summary&amp;Assumptions'!$J47/12)*(1+'Summary&amp;Assumptions'!$G$43)^(AF$12-1)*'Summary&amp;Assumptions'!$H47*AF$56))</f>
        <v>33912.75</v>
      </c>
      <c r="AG90" s="95">
        <f>AND(AG$50&gt;0,AG$50&lt;='Summary&amp;Assumptions'!$D$18+1)*(('Summary&amp;Assumptions'!$J47/12)*(1+'Summary&amp;Assumptions'!$G$43)^(AG$12-1)*'Summary&amp;Assumptions'!$G47+(('Summary&amp;Assumptions'!$J47/12)*(1+'Summary&amp;Assumptions'!$G$43)^(AG$12-1)*'Summary&amp;Assumptions'!$H47*AG$56))</f>
        <v>33912.75</v>
      </c>
      <c r="AH90" s="95">
        <f>AND(AH$50&gt;0,AH$50&lt;='Summary&amp;Assumptions'!$D$18+1)*(('Summary&amp;Assumptions'!$J47/12)*(1+'Summary&amp;Assumptions'!$G$43)^(AH$12-1)*'Summary&amp;Assumptions'!$G47+(('Summary&amp;Assumptions'!$J47/12)*(1+'Summary&amp;Assumptions'!$G$43)^(AH$12-1)*'Summary&amp;Assumptions'!$H47*AH$56))</f>
        <v>33912.75</v>
      </c>
      <c r="AI90" s="95">
        <f>AND(AI$50&gt;0,AI$50&lt;='Summary&amp;Assumptions'!$D$18+1)*(('Summary&amp;Assumptions'!$J47/12)*(1+'Summary&amp;Assumptions'!$G$43)^(AI$12-1)*'Summary&amp;Assumptions'!$G47+(('Summary&amp;Assumptions'!$J47/12)*(1+'Summary&amp;Assumptions'!$G$43)^(AI$12-1)*'Summary&amp;Assumptions'!$H47*AI$56))</f>
        <v>33912.75</v>
      </c>
      <c r="AJ90" s="95">
        <f>AND(AJ$50&gt;0,AJ$50&lt;='Summary&amp;Assumptions'!$D$18+1)*(('Summary&amp;Assumptions'!$J47/12)*(1+'Summary&amp;Assumptions'!$G$43)^(AJ$12-1)*'Summary&amp;Assumptions'!$G47+(('Summary&amp;Assumptions'!$J47/12)*(1+'Summary&amp;Assumptions'!$G$43)^(AJ$12-1)*'Summary&amp;Assumptions'!$H47*AJ$56))</f>
        <v>33912.75</v>
      </c>
      <c r="AK90" s="95">
        <f>AND(AK$50&gt;0,AK$50&lt;='Summary&amp;Assumptions'!$D$18+1)*(('Summary&amp;Assumptions'!$J47/12)*(1+'Summary&amp;Assumptions'!$G$43)^(AK$12-1)*'Summary&amp;Assumptions'!$G47+(('Summary&amp;Assumptions'!$J47/12)*(1+'Summary&amp;Assumptions'!$G$43)^(AK$12-1)*'Summary&amp;Assumptions'!$H47*AK$56))</f>
        <v>33912.75</v>
      </c>
      <c r="AL90" s="95">
        <f>AND(AL$50&gt;0,AL$50&lt;='Summary&amp;Assumptions'!$D$18+1)*(('Summary&amp;Assumptions'!$J47/12)*(1+'Summary&amp;Assumptions'!$G$43)^(AL$12-1)*'Summary&amp;Assumptions'!$G47+(('Summary&amp;Assumptions'!$J47/12)*(1+'Summary&amp;Assumptions'!$G$43)^(AL$12-1)*'Summary&amp;Assumptions'!$H47*AL$56))</f>
        <v>33912.75</v>
      </c>
      <c r="AM90" s="95">
        <f>AND(AM$50&gt;0,AM$50&lt;='Summary&amp;Assumptions'!$D$18+1)*(('Summary&amp;Assumptions'!$J47/12)*(1+'Summary&amp;Assumptions'!$G$43)^(AM$12-1)*'Summary&amp;Assumptions'!$G47+(('Summary&amp;Assumptions'!$J47/12)*(1+'Summary&amp;Assumptions'!$G$43)^(AM$12-1)*'Summary&amp;Assumptions'!$H47*AM$56))</f>
        <v>33912.75</v>
      </c>
      <c r="AN90" s="95">
        <f>AND(AN$50&gt;0,AN$50&lt;='Summary&amp;Assumptions'!$D$18+1)*(('Summary&amp;Assumptions'!$J47/12)*(1+'Summary&amp;Assumptions'!$G$43)^(AN$12-1)*'Summary&amp;Assumptions'!$G47+(('Summary&amp;Assumptions'!$J47/12)*(1+'Summary&amp;Assumptions'!$G$43)^(AN$12-1)*'Summary&amp;Assumptions'!$H47*AN$56))</f>
        <v>33912.75</v>
      </c>
      <c r="AO90" s="95">
        <f>AND(AO$50&gt;0,AO$50&lt;='Summary&amp;Assumptions'!$D$18+1)*(('Summary&amp;Assumptions'!$J47/12)*(1+'Summary&amp;Assumptions'!$G$43)^(AO$12-1)*'Summary&amp;Assumptions'!$G47+(('Summary&amp;Assumptions'!$J47/12)*(1+'Summary&amp;Assumptions'!$G$43)^(AO$12-1)*'Summary&amp;Assumptions'!$H47*AO$56))</f>
        <v>33912.75</v>
      </c>
      <c r="AP90" s="95">
        <f>AND(AP$50&gt;0,AP$50&lt;='Summary&amp;Assumptions'!$D$18+1)*(('Summary&amp;Assumptions'!$J47/12)*(1+'Summary&amp;Assumptions'!$G$43)^(AP$12-1)*'Summary&amp;Assumptions'!$G47+(('Summary&amp;Assumptions'!$J47/12)*(1+'Summary&amp;Assumptions'!$G$43)^(AP$12-1)*'Summary&amp;Assumptions'!$H47*AP$56))</f>
        <v>33912.75</v>
      </c>
      <c r="AQ90" s="95">
        <f>AND(AQ$50&gt;0,AQ$50&lt;='Summary&amp;Assumptions'!$D$18+1)*(('Summary&amp;Assumptions'!$J47/12)*(1+'Summary&amp;Assumptions'!$G$43)^(AQ$12-1)*'Summary&amp;Assumptions'!$G47+(('Summary&amp;Assumptions'!$J47/12)*(1+'Summary&amp;Assumptions'!$G$43)^(AQ$12-1)*'Summary&amp;Assumptions'!$H47*AQ$56))</f>
        <v>33912.75</v>
      </c>
      <c r="AR90" s="95">
        <f>AND(AR$50&gt;0,AR$50&lt;='Summary&amp;Assumptions'!$D$18+1)*(('Summary&amp;Assumptions'!$J47/12)*(1+'Summary&amp;Assumptions'!$G$43)^(AR$12-1)*'Summary&amp;Assumptions'!$G47+(('Summary&amp;Assumptions'!$J47/12)*(1+'Summary&amp;Assumptions'!$G$43)^(AR$12-1)*'Summary&amp;Assumptions'!$H47*AR$56))</f>
        <v>34930.1325</v>
      </c>
      <c r="AS90" s="95">
        <f>AND(AS$50&gt;0,AS$50&lt;='Summary&amp;Assumptions'!$D$18+1)*(('Summary&amp;Assumptions'!$J47/12)*(1+'Summary&amp;Assumptions'!$G$43)^(AS$12-1)*'Summary&amp;Assumptions'!$G47+(('Summary&amp;Assumptions'!$J47/12)*(1+'Summary&amp;Assumptions'!$G$43)^(AS$12-1)*'Summary&amp;Assumptions'!$H47*AS$56))</f>
        <v>34930.1325</v>
      </c>
      <c r="AT90" s="95">
        <f>AND(AT$50&gt;0,AT$50&lt;='Summary&amp;Assumptions'!$D$18+1)*(('Summary&amp;Assumptions'!$J47/12)*(1+'Summary&amp;Assumptions'!$G$43)^(AT$12-1)*'Summary&amp;Assumptions'!$G47+(('Summary&amp;Assumptions'!$J47/12)*(1+'Summary&amp;Assumptions'!$G$43)^(AT$12-1)*'Summary&amp;Assumptions'!$H47*AT$56))</f>
        <v>34930.1325</v>
      </c>
      <c r="AU90" s="95">
        <f>AND(AU$50&gt;0,AU$50&lt;='Summary&amp;Assumptions'!$D$18+1)*(('Summary&amp;Assumptions'!$J47/12)*(1+'Summary&amp;Assumptions'!$G$43)^(AU$12-1)*'Summary&amp;Assumptions'!$G47+(('Summary&amp;Assumptions'!$J47/12)*(1+'Summary&amp;Assumptions'!$G$43)^(AU$12-1)*'Summary&amp;Assumptions'!$H47*AU$56))</f>
        <v>34930.1325</v>
      </c>
      <c r="AV90" s="95">
        <f>AND(AV$50&gt;0,AV$50&lt;='Summary&amp;Assumptions'!$D$18+1)*(('Summary&amp;Assumptions'!$J47/12)*(1+'Summary&amp;Assumptions'!$G$43)^(AV$12-1)*'Summary&amp;Assumptions'!$G47+(('Summary&amp;Assumptions'!$J47/12)*(1+'Summary&amp;Assumptions'!$G$43)^(AV$12-1)*'Summary&amp;Assumptions'!$H47*AV$56))</f>
        <v>34930.1325</v>
      </c>
      <c r="AW90" s="95">
        <f>AND(AW$50&gt;0,AW$50&lt;='Summary&amp;Assumptions'!$D$18+1)*(('Summary&amp;Assumptions'!$J47/12)*(1+'Summary&amp;Assumptions'!$G$43)^(AW$12-1)*'Summary&amp;Assumptions'!$G47+(('Summary&amp;Assumptions'!$J47/12)*(1+'Summary&amp;Assumptions'!$G$43)^(AW$12-1)*'Summary&amp;Assumptions'!$H47*AW$56))</f>
        <v>34930.1325</v>
      </c>
      <c r="AX90" s="95">
        <f>AND(AX$50&gt;0,AX$50&lt;='Summary&amp;Assumptions'!$D$18+1)*(('Summary&amp;Assumptions'!$J47/12)*(1+'Summary&amp;Assumptions'!$G$43)^(AX$12-1)*'Summary&amp;Assumptions'!$G47+(('Summary&amp;Assumptions'!$J47/12)*(1+'Summary&amp;Assumptions'!$G$43)^(AX$12-1)*'Summary&amp;Assumptions'!$H47*AX$56))</f>
        <v>34930.1325</v>
      </c>
      <c r="AY90" s="95">
        <f>AND(AY$50&gt;0,AY$50&lt;='Summary&amp;Assumptions'!$D$18+1)*(('Summary&amp;Assumptions'!$J47/12)*(1+'Summary&amp;Assumptions'!$G$43)^(AY$12-1)*'Summary&amp;Assumptions'!$G47+(('Summary&amp;Assumptions'!$J47/12)*(1+'Summary&amp;Assumptions'!$G$43)^(AY$12-1)*'Summary&amp;Assumptions'!$H47*AY$56))</f>
        <v>34930.1325</v>
      </c>
      <c r="AZ90" s="95">
        <f>AND(AZ$50&gt;0,AZ$50&lt;='Summary&amp;Assumptions'!$D$18+1)*(('Summary&amp;Assumptions'!$J47/12)*(1+'Summary&amp;Assumptions'!$G$43)^(AZ$12-1)*'Summary&amp;Assumptions'!$G47+(('Summary&amp;Assumptions'!$J47/12)*(1+'Summary&amp;Assumptions'!$G$43)^(AZ$12-1)*'Summary&amp;Assumptions'!$H47*AZ$56))</f>
        <v>34930.1325</v>
      </c>
      <c r="BA90" s="95">
        <f>AND(BA$50&gt;0,BA$50&lt;='Summary&amp;Assumptions'!$D$18+1)*(('Summary&amp;Assumptions'!$J47/12)*(1+'Summary&amp;Assumptions'!$G$43)^(BA$12-1)*'Summary&amp;Assumptions'!$G47+(('Summary&amp;Assumptions'!$J47/12)*(1+'Summary&amp;Assumptions'!$G$43)^(BA$12-1)*'Summary&amp;Assumptions'!$H47*BA$56))</f>
        <v>34930.1325</v>
      </c>
      <c r="BB90" s="95">
        <f>AND(BB$50&gt;0,BB$50&lt;='Summary&amp;Assumptions'!$D$18+1)*(('Summary&amp;Assumptions'!$J47/12)*(1+'Summary&amp;Assumptions'!$G$43)^(BB$12-1)*'Summary&amp;Assumptions'!$G47+(('Summary&amp;Assumptions'!$J47/12)*(1+'Summary&amp;Assumptions'!$G$43)^(BB$12-1)*'Summary&amp;Assumptions'!$H47*BB$56))</f>
        <v>34930.1325</v>
      </c>
      <c r="BC90" s="95">
        <f>AND(BC$50&gt;0,BC$50&lt;='Summary&amp;Assumptions'!$D$18+1)*(('Summary&amp;Assumptions'!$J47/12)*(1+'Summary&amp;Assumptions'!$G$43)^(BC$12-1)*'Summary&amp;Assumptions'!$G47+(('Summary&amp;Assumptions'!$J47/12)*(1+'Summary&amp;Assumptions'!$G$43)^(BC$12-1)*'Summary&amp;Assumptions'!$H47*BC$56))</f>
        <v>34930.1325</v>
      </c>
      <c r="BD90" s="95">
        <f>AND(BD$50&gt;0,BD$50&lt;='Summary&amp;Assumptions'!$D$18+1)*(('Summary&amp;Assumptions'!$J47/12)*(1+'Summary&amp;Assumptions'!$G$43)^(BD$12-1)*'Summary&amp;Assumptions'!$G47+(('Summary&amp;Assumptions'!$J47/12)*(1+'Summary&amp;Assumptions'!$G$43)^(BD$12-1)*'Summary&amp;Assumptions'!$H47*BD$56))</f>
        <v>35978.036475000001</v>
      </c>
      <c r="BE90" s="95">
        <f>AND(BE$50&gt;0,BE$50&lt;='Summary&amp;Assumptions'!$D$18+1)*(('Summary&amp;Assumptions'!$J47/12)*(1+'Summary&amp;Assumptions'!$G$43)^(BE$12-1)*'Summary&amp;Assumptions'!$G47+(('Summary&amp;Assumptions'!$J47/12)*(1+'Summary&amp;Assumptions'!$G$43)^(BE$12-1)*'Summary&amp;Assumptions'!$H47*BE$56))</f>
        <v>35978.036475000001</v>
      </c>
      <c r="BF90" s="95">
        <f>AND(BF$50&gt;0,BF$50&lt;='Summary&amp;Assumptions'!$D$18+1)*(('Summary&amp;Assumptions'!$J47/12)*(1+'Summary&amp;Assumptions'!$G$43)^(BF$12-1)*'Summary&amp;Assumptions'!$G47+(('Summary&amp;Assumptions'!$J47/12)*(1+'Summary&amp;Assumptions'!$G$43)^(BF$12-1)*'Summary&amp;Assumptions'!$H47*BF$56))</f>
        <v>35978.036475000001</v>
      </c>
      <c r="BG90" s="95">
        <f>AND(BG$50&gt;0,BG$50&lt;='Summary&amp;Assumptions'!$D$18+1)*(('Summary&amp;Assumptions'!$J47/12)*(1+'Summary&amp;Assumptions'!$G$43)^(BG$12-1)*'Summary&amp;Assumptions'!$G47+(('Summary&amp;Assumptions'!$J47/12)*(1+'Summary&amp;Assumptions'!$G$43)^(BG$12-1)*'Summary&amp;Assumptions'!$H47*BG$56))</f>
        <v>35978.036475000001</v>
      </c>
      <c r="BH90" s="95">
        <f>AND(BH$50&gt;0,BH$50&lt;='Summary&amp;Assumptions'!$D$18+1)*(('Summary&amp;Assumptions'!$J47/12)*(1+'Summary&amp;Assumptions'!$G$43)^(BH$12-1)*'Summary&amp;Assumptions'!$G47+(('Summary&amp;Assumptions'!$J47/12)*(1+'Summary&amp;Assumptions'!$G$43)^(BH$12-1)*'Summary&amp;Assumptions'!$H47*BH$56))</f>
        <v>35978.036475000001</v>
      </c>
      <c r="BI90" s="95">
        <f>AND(BI$50&gt;0,BI$50&lt;='Summary&amp;Assumptions'!$D$18+1)*(('Summary&amp;Assumptions'!$J47/12)*(1+'Summary&amp;Assumptions'!$G$43)^(BI$12-1)*'Summary&amp;Assumptions'!$G47+(('Summary&amp;Assumptions'!$J47/12)*(1+'Summary&amp;Assumptions'!$G$43)^(BI$12-1)*'Summary&amp;Assumptions'!$H47*BI$56))</f>
        <v>35978.036475000001</v>
      </c>
      <c r="BJ90" s="95">
        <f>AND(BJ$50&gt;0,BJ$50&lt;='Summary&amp;Assumptions'!$D$18+1)*(('Summary&amp;Assumptions'!$J47/12)*(1+'Summary&amp;Assumptions'!$G$43)^(BJ$12-1)*'Summary&amp;Assumptions'!$G47+(('Summary&amp;Assumptions'!$J47/12)*(1+'Summary&amp;Assumptions'!$G$43)^(BJ$12-1)*'Summary&amp;Assumptions'!$H47*BJ$56))</f>
        <v>35978.036475000001</v>
      </c>
      <c r="BK90" s="95">
        <f>AND(BK$50&gt;0,BK$50&lt;='Summary&amp;Assumptions'!$D$18+1)*(('Summary&amp;Assumptions'!$J47/12)*(1+'Summary&amp;Assumptions'!$G$43)^(BK$12-1)*'Summary&amp;Assumptions'!$G47+(('Summary&amp;Assumptions'!$J47/12)*(1+'Summary&amp;Assumptions'!$G$43)^(BK$12-1)*'Summary&amp;Assumptions'!$H47*BK$56))</f>
        <v>35978.036475000001</v>
      </c>
      <c r="BL90" s="95">
        <f>AND(BL$50&gt;0,BL$50&lt;='Summary&amp;Assumptions'!$D$18+1)*(('Summary&amp;Assumptions'!$J47/12)*(1+'Summary&amp;Assumptions'!$G$43)^(BL$12-1)*'Summary&amp;Assumptions'!$G47+(('Summary&amp;Assumptions'!$J47/12)*(1+'Summary&amp;Assumptions'!$G$43)^(BL$12-1)*'Summary&amp;Assumptions'!$H47*BL$56))</f>
        <v>35978.036475000001</v>
      </c>
      <c r="BM90" s="95">
        <f>AND(BM$50&gt;0,BM$50&lt;='Summary&amp;Assumptions'!$D$18+1)*(('Summary&amp;Assumptions'!$J47/12)*(1+'Summary&amp;Assumptions'!$G$43)^(BM$12-1)*'Summary&amp;Assumptions'!$G47+(('Summary&amp;Assumptions'!$J47/12)*(1+'Summary&amp;Assumptions'!$G$43)^(BM$12-1)*'Summary&amp;Assumptions'!$H47*BM$56))</f>
        <v>35978.036475000001</v>
      </c>
      <c r="BN90" s="95">
        <f>AND(BN$50&gt;0,BN$50&lt;='Summary&amp;Assumptions'!$D$18+1)*(('Summary&amp;Assumptions'!$J47/12)*(1+'Summary&amp;Assumptions'!$G$43)^(BN$12-1)*'Summary&amp;Assumptions'!$G47+(('Summary&amp;Assumptions'!$J47/12)*(1+'Summary&amp;Assumptions'!$G$43)^(BN$12-1)*'Summary&amp;Assumptions'!$H47*BN$56))</f>
        <v>35978.036475000001</v>
      </c>
      <c r="BO90" s="95">
        <f>AND(BO$50&gt;0,BO$50&lt;='Summary&amp;Assumptions'!$D$18+1)*(('Summary&amp;Assumptions'!$J47/12)*(1+'Summary&amp;Assumptions'!$G$43)^(BO$12-1)*'Summary&amp;Assumptions'!$G47+(('Summary&amp;Assumptions'!$J47/12)*(1+'Summary&amp;Assumptions'!$G$43)^(BO$12-1)*'Summary&amp;Assumptions'!$H47*BO$56))</f>
        <v>35978.036475000001</v>
      </c>
      <c r="BP90" s="95">
        <f>AND(BP$50&gt;0,BP$50&lt;='Summary&amp;Assumptions'!$D$18+1)*(('Summary&amp;Assumptions'!$J47/12)*(1+'Summary&amp;Assumptions'!$G$43)^(BP$12-1)*'Summary&amp;Assumptions'!$G47+(('Summary&amp;Assumptions'!$J47/12)*(1+'Summary&amp;Assumptions'!$G$43)^(BP$12-1)*'Summary&amp;Assumptions'!$H47*BP$56))</f>
        <v>37057.377569249998</v>
      </c>
      <c r="BQ90" s="95">
        <f>AND(BQ$50&gt;0,BQ$50&lt;='Summary&amp;Assumptions'!$D$18+1)*(('Summary&amp;Assumptions'!$J47/12)*(1+'Summary&amp;Assumptions'!$G$43)^(BQ$12-1)*'Summary&amp;Assumptions'!$G47+(('Summary&amp;Assumptions'!$J47/12)*(1+'Summary&amp;Assumptions'!$G$43)^(BQ$12-1)*'Summary&amp;Assumptions'!$H47*BQ$56))</f>
        <v>37057.377569249998</v>
      </c>
      <c r="BR90" s="95">
        <f>AND(BR$50&gt;0,BR$50&lt;='Summary&amp;Assumptions'!$D$18+1)*(('Summary&amp;Assumptions'!$J47/12)*(1+'Summary&amp;Assumptions'!$G$43)^(BR$12-1)*'Summary&amp;Assumptions'!$G47+(('Summary&amp;Assumptions'!$J47/12)*(1+'Summary&amp;Assumptions'!$G$43)^(BR$12-1)*'Summary&amp;Assumptions'!$H47*BR$56))</f>
        <v>37057.377569249998</v>
      </c>
      <c r="BS90" s="95">
        <f>AND(BS$50&gt;0,BS$50&lt;='Summary&amp;Assumptions'!$D$18+1)*(('Summary&amp;Assumptions'!$J47/12)*(1+'Summary&amp;Assumptions'!$G$43)^(BS$12-1)*'Summary&amp;Assumptions'!$G47+(('Summary&amp;Assumptions'!$J47/12)*(1+'Summary&amp;Assumptions'!$G$43)^(BS$12-1)*'Summary&amp;Assumptions'!$H47*BS$56))</f>
        <v>37057.377569249998</v>
      </c>
      <c r="BT90" s="95">
        <f>AND(BT$50&gt;0,BT$50&lt;='Summary&amp;Assumptions'!$D$18+1)*(('Summary&amp;Assumptions'!$J47/12)*(1+'Summary&amp;Assumptions'!$G$43)^(BT$12-1)*'Summary&amp;Assumptions'!$G47+(('Summary&amp;Assumptions'!$J47/12)*(1+'Summary&amp;Assumptions'!$G$43)^(BT$12-1)*'Summary&amp;Assumptions'!$H47*BT$56))</f>
        <v>37057.377569249998</v>
      </c>
      <c r="BU90" s="95">
        <f>AND(BU$50&gt;0,BU$50&lt;='Summary&amp;Assumptions'!$D$18+1)*(('Summary&amp;Assumptions'!$J47/12)*(1+'Summary&amp;Assumptions'!$G$43)^(BU$12-1)*'Summary&amp;Assumptions'!$G47+(('Summary&amp;Assumptions'!$J47/12)*(1+'Summary&amp;Assumptions'!$G$43)^(BU$12-1)*'Summary&amp;Assumptions'!$H47*BU$56))</f>
        <v>37057.377569249998</v>
      </c>
      <c r="BV90" s="95">
        <f>AND(BV$50&gt;0,BV$50&lt;='Summary&amp;Assumptions'!$D$18+1)*(('Summary&amp;Assumptions'!$J47/12)*(1+'Summary&amp;Assumptions'!$G$43)^(BV$12-1)*'Summary&amp;Assumptions'!$G47+(('Summary&amp;Assumptions'!$J47/12)*(1+'Summary&amp;Assumptions'!$G$43)^(BV$12-1)*'Summary&amp;Assumptions'!$H47*BV$56))</f>
        <v>37057.377569249998</v>
      </c>
      <c r="BW90" s="95">
        <f>AND(BW$50&gt;0,BW$50&lt;='Summary&amp;Assumptions'!$D$18+1)*(('Summary&amp;Assumptions'!$J47/12)*(1+'Summary&amp;Assumptions'!$G$43)^(BW$12-1)*'Summary&amp;Assumptions'!$G47+(('Summary&amp;Assumptions'!$J47/12)*(1+'Summary&amp;Assumptions'!$G$43)^(BW$12-1)*'Summary&amp;Assumptions'!$H47*BW$56))</f>
        <v>37057.377569249998</v>
      </c>
      <c r="BX90" s="95">
        <f>AND(BX$50&gt;0,BX$50&lt;='Summary&amp;Assumptions'!$D$18+1)*(('Summary&amp;Assumptions'!$J47/12)*(1+'Summary&amp;Assumptions'!$G$43)^(BX$12-1)*'Summary&amp;Assumptions'!$G47+(('Summary&amp;Assumptions'!$J47/12)*(1+'Summary&amp;Assumptions'!$G$43)^(BX$12-1)*'Summary&amp;Assumptions'!$H47*BX$56))</f>
        <v>37057.377569249998</v>
      </c>
      <c r="BY90" s="95">
        <f>AND(BY$50&gt;0,BY$50&lt;='Summary&amp;Assumptions'!$D$18+1)*(('Summary&amp;Assumptions'!$J47/12)*(1+'Summary&amp;Assumptions'!$G$43)^(BY$12-1)*'Summary&amp;Assumptions'!$G47+(('Summary&amp;Assumptions'!$J47/12)*(1+'Summary&amp;Assumptions'!$G$43)^(BY$12-1)*'Summary&amp;Assumptions'!$H47*BY$56))</f>
        <v>37057.377569249998</v>
      </c>
      <c r="BZ90" s="95">
        <f>AND(BZ$50&gt;0,BZ$50&lt;='Summary&amp;Assumptions'!$D$18+1)*(('Summary&amp;Assumptions'!$J47/12)*(1+'Summary&amp;Assumptions'!$G$43)^(BZ$12-1)*'Summary&amp;Assumptions'!$G47+(('Summary&amp;Assumptions'!$J47/12)*(1+'Summary&amp;Assumptions'!$G$43)^(BZ$12-1)*'Summary&amp;Assumptions'!$H47*BZ$56))</f>
        <v>37057.377569249998</v>
      </c>
      <c r="CA90" s="95">
        <f>AND(CA$50&gt;0,CA$50&lt;='Summary&amp;Assumptions'!$D$18+1)*(('Summary&amp;Assumptions'!$J47/12)*(1+'Summary&amp;Assumptions'!$G$43)^(CA$12-1)*'Summary&amp;Assumptions'!$G47+(('Summary&amp;Assumptions'!$J47/12)*(1+'Summary&amp;Assumptions'!$G$43)^(CA$12-1)*'Summary&amp;Assumptions'!$H47*CA$56))</f>
        <v>37057.377569249998</v>
      </c>
      <c r="CB90" s="95">
        <f>AND(CB$50&gt;0,CB$50&lt;='Summary&amp;Assumptions'!$D$18+1)*(('Summary&amp;Assumptions'!$J47/12)*(1+'Summary&amp;Assumptions'!$G$43)^(CB$12-1)*'Summary&amp;Assumptions'!$G47+(('Summary&amp;Assumptions'!$J47/12)*(1+'Summary&amp;Assumptions'!$G$43)^(CB$12-1)*'Summary&amp;Assumptions'!$H47*CB$56))</f>
        <v>38169.098896327494</v>
      </c>
      <c r="CC90" s="95">
        <f>AND(CC$50&gt;0,CC$50&lt;='Summary&amp;Assumptions'!$D$18+1)*(('Summary&amp;Assumptions'!$J47/12)*(1+'Summary&amp;Assumptions'!$G$43)^(CC$12-1)*'Summary&amp;Assumptions'!$G47+(('Summary&amp;Assumptions'!$J47/12)*(1+'Summary&amp;Assumptions'!$G$43)^(CC$12-1)*'Summary&amp;Assumptions'!$H47*CC$56))</f>
        <v>38169.098896327494</v>
      </c>
      <c r="CD90" s="95">
        <f>AND(CD$50&gt;0,CD$50&lt;='Summary&amp;Assumptions'!$D$18+1)*(('Summary&amp;Assumptions'!$J47/12)*(1+'Summary&amp;Assumptions'!$G$43)^(CD$12-1)*'Summary&amp;Assumptions'!$G47+(('Summary&amp;Assumptions'!$J47/12)*(1+'Summary&amp;Assumptions'!$G$43)^(CD$12-1)*'Summary&amp;Assumptions'!$H47*CD$56))</f>
        <v>38169.098896327494</v>
      </c>
      <c r="CE90" s="95">
        <f>AND(CE$50&gt;0,CE$50&lt;='Summary&amp;Assumptions'!$D$18+1)*(('Summary&amp;Assumptions'!$J47/12)*(1+'Summary&amp;Assumptions'!$G$43)^(CE$12-1)*'Summary&amp;Assumptions'!$G47+(('Summary&amp;Assumptions'!$J47/12)*(1+'Summary&amp;Assumptions'!$G$43)^(CE$12-1)*'Summary&amp;Assumptions'!$H47*CE$56))</f>
        <v>38169.098896327494</v>
      </c>
      <c r="CF90" s="95">
        <f>AND(CF$50&gt;0,CF$50&lt;='Summary&amp;Assumptions'!$D$18+1)*(('Summary&amp;Assumptions'!$J47/12)*(1+'Summary&amp;Assumptions'!$G$43)^(CF$12-1)*'Summary&amp;Assumptions'!$G47+(('Summary&amp;Assumptions'!$J47/12)*(1+'Summary&amp;Assumptions'!$G$43)^(CF$12-1)*'Summary&amp;Assumptions'!$H47*CF$56))</f>
        <v>38169.098896327494</v>
      </c>
      <c r="CG90" s="95">
        <f>AND(CG$50&gt;0,CG$50&lt;='Summary&amp;Assumptions'!$D$18+1)*(('Summary&amp;Assumptions'!$J47/12)*(1+'Summary&amp;Assumptions'!$G$43)^(CG$12-1)*'Summary&amp;Assumptions'!$G47+(('Summary&amp;Assumptions'!$J47/12)*(1+'Summary&amp;Assumptions'!$G$43)^(CG$12-1)*'Summary&amp;Assumptions'!$H47*CG$56))</f>
        <v>38169.098896327494</v>
      </c>
      <c r="CH90" s="95">
        <f>AND(CH$50&gt;0,CH$50&lt;='Summary&amp;Assumptions'!$D$18+1)*(('Summary&amp;Assumptions'!$J47/12)*(1+'Summary&amp;Assumptions'!$G$43)^(CH$12-1)*'Summary&amp;Assumptions'!$G47+(('Summary&amp;Assumptions'!$J47/12)*(1+'Summary&amp;Assumptions'!$G$43)^(CH$12-1)*'Summary&amp;Assumptions'!$H47*CH$56))</f>
        <v>38169.098896327494</v>
      </c>
      <c r="CI90" s="95">
        <f>AND(CI$50&gt;0,CI$50&lt;='Summary&amp;Assumptions'!$D$18+1)*(('Summary&amp;Assumptions'!$J47/12)*(1+'Summary&amp;Assumptions'!$G$43)^(CI$12-1)*'Summary&amp;Assumptions'!$G47+(('Summary&amp;Assumptions'!$J47/12)*(1+'Summary&amp;Assumptions'!$G$43)^(CI$12-1)*'Summary&amp;Assumptions'!$H47*CI$56))</f>
        <v>38169.098896327494</v>
      </c>
      <c r="CJ90" s="95">
        <f>AND(CJ$50&gt;0,CJ$50&lt;='Summary&amp;Assumptions'!$D$18+1)*(('Summary&amp;Assumptions'!$J47/12)*(1+'Summary&amp;Assumptions'!$G$43)^(CJ$12-1)*'Summary&amp;Assumptions'!$G47+(('Summary&amp;Assumptions'!$J47/12)*(1+'Summary&amp;Assumptions'!$G$43)^(CJ$12-1)*'Summary&amp;Assumptions'!$H47*CJ$56))</f>
        <v>38169.098896327494</v>
      </c>
      <c r="CK90" s="95">
        <f>AND(CK$50&gt;0,CK$50&lt;='Summary&amp;Assumptions'!$D$18+1)*(('Summary&amp;Assumptions'!$J47/12)*(1+'Summary&amp;Assumptions'!$G$43)^(CK$12-1)*'Summary&amp;Assumptions'!$G47+(('Summary&amp;Assumptions'!$J47/12)*(1+'Summary&amp;Assumptions'!$G$43)^(CK$12-1)*'Summary&amp;Assumptions'!$H47*CK$56))</f>
        <v>38169.098896327494</v>
      </c>
      <c r="CL90" s="95">
        <f>AND(CL$50&gt;0,CL$50&lt;='Summary&amp;Assumptions'!$D$18+1)*(('Summary&amp;Assumptions'!$J47/12)*(1+'Summary&amp;Assumptions'!$G$43)^(CL$12-1)*'Summary&amp;Assumptions'!$G47+(('Summary&amp;Assumptions'!$J47/12)*(1+'Summary&amp;Assumptions'!$G$43)^(CL$12-1)*'Summary&amp;Assumptions'!$H47*CL$56))</f>
        <v>38169.098896327494</v>
      </c>
      <c r="CM90" s="95">
        <f>AND(CM$50&gt;0,CM$50&lt;='Summary&amp;Assumptions'!$D$18+1)*(('Summary&amp;Assumptions'!$J47/12)*(1+'Summary&amp;Assumptions'!$G$43)^(CM$12-1)*'Summary&amp;Assumptions'!$G47+(('Summary&amp;Assumptions'!$J47/12)*(1+'Summary&amp;Assumptions'!$G$43)^(CM$12-1)*'Summary&amp;Assumptions'!$H47*CM$56))</f>
        <v>38169.098896327494</v>
      </c>
      <c r="CN90" s="95">
        <f>AND(CN$50&gt;0,CN$50&lt;='Summary&amp;Assumptions'!$D$18+1)*(('Summary&amp;Assumptions'!$J47/12)*(1+'Summary&amp;Assumptions'!$G$43)^(CN$12-1)*'Summary&amp;Assumptions'!$G47+(('Summary&amp;Assumptions'!$J47/12)*(1+'Summary&amp;Assumptions'!$G$43)^(CN$12-1)*'Summary&amp;Assumptions'!$H47*CN$56))</f>
        <v>39314.171863217322</v>
      </c>
      <c r="CO90" s="95">
        <f>AND(CO$50&gt;0,CO$50&lt;='Summary&amp;Assumptions'!$D$18+1)*(('Summary&amp;Assumptions'!$J47/12)*(1+'Summary&amp;Assumptions'!$G$43)^(CO$12-1)*'Summary&amp;Assumptions'!$G47+(('Summary&amp;Assumptions'!$J47/12)*(1+'Summary&amp;Assumptions'!$G$43)^(CO$12-1)*'Summary&amp;Assumptions'!$H47*CO$56))</f>
        <v>39314.171863217322</v>
      </c>
      <c r="CP90" s="95">
        <f>AND(CP$50&gt;0,CP$50&lt;='Summary&amp;Assumptions'!$D$18+1)*(('Summary&amp;Assumptions'!$J47/12)*(1+'Summary&amp;Assumptions'!$G$43)^(CP$12-1)*'Summary&amp;Assumptions'!$G47+(('Summary&amp;Assumptions'!$J47/12)*(1+'Summary&amp;Assumptions'!$G$43)^(CP$12-1)*'Summary&amp;Assumptions'!$H47*CP$56))</f>
        <v>39314.171863217322</v>
      </c>
      <c r="CQ90" s="95">
        <f>AND(CQ$50&gt;0,CQ$50&lt;='Summary&amp;Assumptions'!$D$18+1)*(('Summary&amp;Assumptions'!$J47/12)*(1+'Summary&amp;Assumptions'!$G$43)^(CQ$12-1)*'Summary&amp;Assumptions'!$G47+(('Summary&amp;Assumptions'!$J47/12)*(1+'Summary&amp;Assumptions'!$G$43)^(CQ$12-1)*'Summary&amp;Assumptions'!$H47*CQ$56))</f>
        <v>39314.171863217322</v>
      </c>
      <c r="CR90" s="95">
        <f>AND(CR$50&gt;0,CR$50&lt;='Summary&amp;Assumptions'!$D$18+1)*(('Summary&amp;Assumptions'!$J47/12)*(1+'Summary&amp;Assumptions'!$G$43)^(CR$12-1)*'Summary&amp;Assumptions'!$G47+(('Summary&amp;Assumptions'!$J47/12)*(1+'Summary&amp;Assumptions'!$G$43)^(CR$12-1)*'Summary&amp;Assumptions'!$H47*CR$56))</f>
        <v>39314.171863217322</v>
      </c>
      <c r="CS90" s="95">
        <f>AND(CS$50&gt;0,CS$50&lt;='Summary&amp;Assumptions'!$D$18+1)*(('Summary&amp;Assumptions'!$J47/12)*(1+'Summary&amp;Assumptions'!$G$43)^(CS$12-1)*'Summary&amp;Assumptions'!$G47+(('Summary&amp;Assumptions'!$J47/12)*(1+'Summary&amp;Assumptions'!$G$43)^(CS$12-1)*'Summary&amp;Assumptions'!$H47*CS$56))</f>
        <v>39314.171863217322</v>
      </c>
      <c r="CT90" s="95">
        <f>AND(CT$50&gt;0,CT$50&lt;='Summary&amp;Assumptions'!$D$18+1)*(('Summary&amp;Assumptions'!$J47/12)*(1+'Summary&amp;Assumptions'!$G$43)^(CT$12-1)*'Summary&amp;Assumptions'!$G47+(('Summary&amp;Assumptions'!$J47/12)*(1+'Summary&amp;Assumptions'!$G$43)^(CT$12-1)*'Summary&amp;Assumptions'!$H47*CT$56))</f>
        <v>39314.171863217322</v>
      </c>
      <c r="CU90" s="95">
        <f>AND(CU$50&gt;0,CU$50&lt;='Summary&amp;Assumptions'!$D$18+1)*(('Summary&amp;Assumptions'!$J47/12)*(1+'Summary&amp;Assumptions'!$G$43)^(CU$12-1)*'Summary&amp;Assumptions'!$G47+(('Summary&amp;Assumptions'!$J47/12)*(1+'Summary&amp;Assumptions'!$G$43)^(CU$12-1)*'Summary&amp;Assumptions'!$H47*CU$56))</f>
        <v>39314.171863217322</v>
      </c>
      <c r="CV90" s="95">
        <f>AND(CV$50&gt;0,CV$50&lt;='Summary&amp;Assumptions'!$D$18+1)*(('Summary&amp;Assumptions'!$J47/12)*(1+'Summary&amp;Assumptions'!$G$43)^(CV$12-1)*'Summary&amp;Assumptions'!$G47+(('Summary&amp;Assumptions'!$J47/12)*(1+'Summary&amp;Assumptions'!$G$43)^(CV$12-1)*'Summary&amp;Assumptions'!$H47*CV$56))</f>
        <v>39314.171863217322</v>
      </c>
      <c r="CW90" s="95">
        <f>AND(CW$50&gt;0,CW$50&lt;='Summary&amp;Assumptions'!$D$18+1)*(('Summary&amp;Assumptions'!$J47/12)*(1+'Summary&amp;Assumptions'!$G$43)^(CW$12-1)*'Summary&amp;Assumptions'!$G47+(('Summary&amp;Assumptions'!$J47/12)*(1+'Summary&amp;Assumptions'!$G$43)^(CW$12-1)*'Summary&amp;Assumptions'!$H47*CW$56))</f>
        <v>39314.171863217322</v>
      </c>
      <c r="CX90" s="95">
        <f>AND(CX$50&gt;0,CX$50&lt;='Summary&amp;Assumptions'!$D$18+1)*(('Summary&amp;Assumptions'!$J47/12)*(1+'Summary&amp;Assumptions'!$G$43)^(CX$12-1)*'Summary&amp;Assumptions'!$G47+(('Summary&amp;Assumptions'!$J47/12)*(1+'Summary&amp;Assumptions'!$G$43)^(CX$12-1)*'Summary&amp;Assumptions'!$H47*CX$56))</f>
        <v>39314.171863217322</v>
      </c>
      <c r="CY90" s="95">
        <f>AND(CY$50&gt;0,CY$50&lt;='Summary&amp;Assumptions'!$D$18+1)*(('Summary&amp;Assumptions'!$J47/12)*(1+'Summary&amp;Assumptions'!$G$43)^(CY$12-1)*'Summary&amp;Assumptions'!$G47+(('Summary&amp;Assumptions'!$J47/12)*(1+'Summary&amp;Assumptions'!$G$43)^(CY$12-1)*'Summary&amp;Assumptions'!$H47*CY$56))</f>
        <v>39314.171863217322</v>
      </c>
      <c r="CZ90" s="95">
        <f>AND(CZ$50&gt;0,CZ$50&lt;='Summary&amp;Assumptions'!$D$18+1)*(('Summary&amp;Assumptions'!$J47/12)*(1+'Summary&amp;Assumptions'!$G$43)^(CZ$12-1)*'Summary&amp;Assumptions'!$G47+(('Summary&amp;Assumptions'!$J47/12)*(1+'Summary&amp;Assumptions'!$G$43)^(CZ$12-1)*'Summary&amp;Assumptions'!$H47*CZ$56))</f>
        <v>40493.597019113848</v>
      </c>
      <c r="DA90" s="95">
        <f>AND(DA$50&gt;0,DA$50&lt;='Summary&amp;Assumptions'!$D$18+1)*(('Summary&amp;Assumptions'!$J47/12)*(1+'Summary&amp;Assumptions'!$G$43)^(DA$12-1)*'Summary&amp;Assumptions'!$G47+(('Summary&amp;Assumptions'!$J47/12)*(1+'Summary&amp;Assumptions'!$G$43)^(DA$12-1)*'Summary&amp;Assumptions'!$H47*DA$56))</f>
        <v>40493.597019113848</v>
      </c>
      <c r="DB90" s="95">
        <f>AND(DB$50&gt;0,DB$50&lt;='Summary&amp;Assumptions'!$D$18+1)*(('Summary&amp;Assumptions'!$J47/12)*(1+'Summary&amp;Assumptions'!$G$43)^(DB$12-1)*'Summary&amp;Assumptions'!$G47+(('Summary&amp;Assumptions'!$J47/12)*(1+'Summary&amp;Assumptions'!$G$43)^(DB$12-1)*'Summary&amp;Assumptions'!$H47*DB$56))</f>
        <v>40493.597019113848</v>
      </c>
      <c r="DC90" s="95">
        <f>AND(DC$50&gt;0,DC$50&lt;='Summary&amp;Assumptions'!$D$18+1)*(('Summary&amp;Assumptions'!$J47/12)*(1+'Summary&amp;Assumptions'!$G$43)^(DC$12-1)*'Summary&amp;Assumptions'!$G47+(('Summary&amp;Assumptions'!$J47/12)*(1+'Summary&amp;Assumptions'!$G$43)^(DC$12-1)*'Summary&amp;Assumptions'!$H47*DC$56))</f>
        <v>40493.597019113848</v>
      </c>
      <c r="DD90" s="95">
        <f>AND(DD$50&gt;0,DD$50&lt;='Summary&amp;Assumptions'!$D$18+1)*(('Summary&amp;Assumptions'!$J47/12)*(1+'Summary&amp;Assumptions'!$G$43)^(DD$12-1)*'Summary&amp;Assumptions'!$G47+(('Summary&amp;Assumptions'!$J47/12)*(1+'Summary&amp;Assumptions'!$G$43)^(DD$12-1)*'Summary&amp;Assumptions'!$H47*DD$56))</f>
        <v>40493.597019113848</v>
      </c>
      <c r="DE90" s="95">
        <f>AND(DE$50&gt;0,DE$50&lt;='Summary&amp;Assumptions'!$D$18+1)*(('Summary&amp;Assumptions'!$J47/12)*(1+'Summary&amp;Assumptions'!$G$43)^(DE$12-1)*'Summary&amp;Assumptions'!$G47+(('Summary&amp;Assumptions'!$J47/12)*(1+'Summary&amp;Assumptions'!$G$43)^(DE$12-1)*'Summary&amp;Assumptions'!$H47*DE$56))</f>
        <v>40493.597019113848</v>
      </c>
      <c r="DF90" s="95">
        <f>AND(DF$50&gt;0,DF$50&lt;='Summary&amp;Assumptions'!$D$18+1)*(('Summary&amp;Assumptions'!$J47/12)*(1+'Summary&amp;Assumptions'!$G$43)^(DF$12-1)*'Summary&amp;Assumptions'!$G47+(('Summary&amp;Assumptions'!$J47/12)*(1+'Summary&amp;Assumptions'!$G$43)^(DF$12-1)*'Summary&amp;Assumptions'!$H47*DF$56))</f>
        <v>40493.597019113848</v>
      </c>
      <c r="DG90" s="95">
        <f>AND(DG$50&gt;0,DG$50&lt;='Summary&amp;Assumptions'!$D$18+1)*(('Summary&amp;Assumptions'!$J47/12)*(1+'Summary&amp;Assumptions'!$G$43)^(DG$12-1)*'Summary&amp;Assumptions'!$G47+(('Summary&amp;Assumptions'!$J47/12)*(1+'Summary&amp;Assumptions'!$G$43)^(DG$12-1)*'Summary&amp;Assumptions'!$H47*DG$56))</f>
        <v>40493.597019113848</v>
      </c>
      <c r="DH90" s="95">
        <f>AND(DH$50&gt;0,DH$50&lt;='Summary&amp;Assumptions'!$D$18+1)*(('Summary&amp;Assumptions'!$J47/12)*(1+'Summary&amp;Assumptions'!$G$43)^(DH$12-1)*'Summary&amp;Assumptions'!$G47+(('Summary&amp;Assumptions'!$J47/12)*(1+'Summary&amp;Assumptions'!$G$43)^(DH$12-1)*'Summary&amp;Assumptions'!$H47*DH$56))</f>
        <v>40493.597019113848</v>
      </c>
      <c r="DI90" s="95">
        <f>AND(DI$50&gt;0,DI$50&lt;='Summary&amp;Assumptions'!$D$18+1)*(('Summary&amp;Assumptions'!$J47/12)*(1+'Summary&amp;Assumptions'!$G$43)^(DI$12-1)*'Summary&amp;Assumptions'!$G47+(('Summary&amp;Assumptions'!$J47/12)*(1+'Summary&amp;Assumptions'!$G$43)^(DI$12-1)*'Summary&amp;Assumptions'!$H47*DI$56))</f>
        <v>40493.597019113848</v>
      </c>
      <c r="DJ90" s="95">
        <f>AND(DJ$50&gt;0,DJ$50&lt;='Summary&amp;Assumptions'!$D$18+1)*(('Summary&amp;Assumptions'!$J47/12)*(1+'Summary&amp;Assumptions'!$G$43)^(DJ$12-1)*'Summary&amp;Assumptions'!$G47+(('Summary&amp;Assumptions'!$J47/12)*(1+'Summary&amp;Assumptions'!$G$43)^(DJ$12-1)*'Summary&amp;Assumptions'!$H47*DJ$56))</f>
        <v>40493.597019113848</v>
      </c>
      <c r="DK90" s="95">
        <f>AND(DK$50&gt;0,DK$50&lt;='Summary&amp;Assumptions'!$D$18+1)*(('Summary&amp;Assumptions'!$J47/12)*(1+'Summary&amp;Assumptions'!$G$43)^(DK$12-1)*'Summary&amp;Assumptions'!$G47+(('Summary&amp;Assumptions'!$J47/12)*(1+'Summary&amp;Assumptions'!$G$43)^(DK$12-1)*'Summary&amp;Assumptions'!$H47*DK$56))</f>
        <v>40493.597019113848</v>
      </c>
      <c r="DL90" s="95">
        <f>AND(DL$50&gt;0,DL$50&lt;='Summary&amp;Assumptions'!$D$18+1)*(('Summary&amp;Assumptions'!$J47/12)*(1+'Summary&amp;Assumptions'!$G$43)^(DL$12-1)*'Summary&amp;Assumptions'!$G47+(('Summary&amp;Assumptions'!$J47/12)*(1+'Summary&amp;Assumptions'!$G$43)^(DL$12-1)*'Summary&amp;Assumptions'!$H47*DL$56))</f>
        <v>41708.404929687254</v>
      </c>
      <c r="DM90" s="95">
        <f>AND(DM$50&gt;0,DM$50&lt;='Summary&amp;Assumptions'!$D$18+1)*(('Summary&amp;Assumptions'!$J47/12)*(1+'Summary&amp;Assumptions'!$G$43)^(DM$12-1)*'Summary&amp;Assumptions'!$G47+(('Summary&amp;Assumptions'!$J47/12)*(1+'Summary&amp;Assumptions'!$G$43)^(DM$12-1)*'Summary&amp;Assumptions'!$H47*DM$56))</f>
        <v>41708.404929687254</v>
      </c>
      <c r="DN90" s="95">
        <f>AND(DN$50&gt;0,DN$50&lt;='Summary&amp;Assumptions'!$D$18+1)*(('Summary&amp;Assumptions'!$J47/12)*(1+'Summary&amp;Assumptions'!$G$43)^(DN$12-1)*'Summary&amp;Assumptions'!$G47+(('Summary&amp;Assumptions'!$J47/12)*(1+'Summary&amp;Assumptions'!$G$43)^(DN$12-1)*'Summary&amp;Assumptions'!$H47*DN$56))</f>
        <v>41708.404929687254</v>
      </c>
      <c r="DO90" s="95">
        <f>AND(DO$50&gt;0,DO$50&lt;='Summary&amp;Assumptions'!$D$18+1)*(('Summary&amp;Assumptions'!$J47/12)*(1+'Summary&amp;Assumptions'!$G$43)^(DO$12-1)*'Summary&amp;Assumptions'!$G47+(('Summary&amp;Assumptions'!$J47/12)*(1+'Summary&amp;Assumptions'!$G$43)^(DO$12-1)*'Summary&amp;Assumptions'!$H47*DO$56))</f>
        <v>41708.404929687254</v>
      </c>
      <c r="DP90" s="95">
        <f>AND(DP$50&gt;0,DP$50&lt;='Summary&amp;Assumptions'!$D$18+1)*(('Summary&amp;Assumptions'!$J47/12)*(1+'Summary&amp;Assumptions'!$G$43)^(DP$12-1)*'Summary&amp;Assumptions'!$G47+(('Summary&amp;Assumptions'!$J47/12)*(1+'Summary&amp;Assumptions'!$G$43)^(DP$12-1)*'Summary&amp;Assumptions'!$H47*DP$56))</f>
        <v>41708.404929687254</v>
      </c>
      <c r="DQ90" s="95">
        <f>AND(DQ$50&gt;0,DQ$50&lt;='Summary&amp;Assumptions'!$D$18+1)*(('Summary&amp;Assumptions'!$J47/12)*(1+'Summary&amp;Assumptions'!$G$43)^(DQ$12-1)*'Summary&amp;Assumptions'!$G47+(('Summary&amp;Assumptions'!$J47/12)*(1+'Summary&amp;Assumptions'!$G$43)^(DQ$12-1)*'Summary&amp;Assumptions'!$H47*DQ$56))</f>
        <v>41708.404929687254</v>
      </c>
      <c r="DR90" s="95">
        <f>AND(DR$50&gt;0,DR$50&lt;='Summary&amp;Assumptions'!$D$18+1)*(('Summary&amp;Assumptions'!$J47/12)*(1+'Summary&amp;Assumptions'!$G$43)^(DR$12-1)*'Summary&amp;Assumptions'!$G47+(('Summary&amp;Assumptions'!$J47/12)*(1+'Summary&amp;Assumptions'!$G$43)^(DR$12-1)*'Summary&amp;Assumptions'!$H47*DR$56))</f>
        <v>41708.404929687254</v>
      </c>
      <c r="DS90" s="95">
        <f>AND(DS$50&gt;0,DS$50&lt;='Summary&amp;Assumptions'!$D$18+1)*(('Summary&amp;Assumptions'!$J47/12)*(1+'Summary&amp;Assumptions'!$G$43)^(DS$12-1)*'Summary&amp;Assumptions'!$G47+(('Summary&amp;Assumptions'!$J47/12)*(1+'Summary&amp;Assumptions'!$G$43)^(DS$12-1)*'Summary&amp;Assumptions'!$H47*DS$56))</f>
        <v>41708.404929687254</v>
      </c>
      <c r="DT90" s="95">
        <f>AND(DT$50&gt;0,DT$50&lt;='Summary&amp;Assumptions'!$D$18+1)*(('Summary&amp;Assumptions'!$J47/12)*(1+'Summary&amp;Assumptions'!$G$43)^(DT$12-1)*'Summary&amp;Assumptions'!$G47+(('Summary&amp;Assumptions'!$J47/12)*(1+'Summary&amp;Assumptions'!$G$43)^(DT$12-1)*'Summary&amp;Assumptions'!$H47*DT$56))</f>
        <v>41708.404929687254</v>
      </c>
      <c r="DU90" s="95">
        <f>AND(DU$50&gt;0,DU$50&lt;='Summary&amp;Assumptions'!$D$18+1)*(('Summary&amp;Assumptions'!$J47/12)*(1+'Summary&amp;Assumptions'!$G$43)^(DU$12-1)*'Summary&amp;Assumptions'!$G47+(('Summary&amp;Assumptions'!$J47/12)*(1+'Summary&amp;Assumptions'!$G$43)^(DU$12-1)*'Summary&amp;Assumptions'!$H47*DU$56))</f>
        <v>41708.404929687254</v>
      </c>
      <c r="DV90" s="95">
        <f>AND(DV$50&gt;0,DV$50&lt;='Summary&amp;Assumptions'!$D$18+1)*(('Summary&amp;Assumptions'!$J47/12)*(1+'Summary&amp;Assumptions'!$G$43)^(DV$12-1)*'Summary&amp;Assumptions'!$G47+(('Summary&amp;Assumptions'!$J47/12)*(1+'Summary&amp;Assumptions'!$G$43)^(DV$12-1)*'Summary&amp;Assumptions'!$H47*DV$56))</f>
        <v>41708.404929687254</v>
      </c>
      <c r="DW90" s="95">
        <f>AND(DW$50&gt;0,DW$50&lt;='Summary&amp;Assumptions'!$D$18+1)*(('Summary&amp;Assumptions'!$J47/12)*(1+'Summary&amp;Assumptions'!$G$43)^(DW$12-1)*'Summary&amp;Assumptions'!$G47+(('Summary&amp;Assumptions'!$J47/12)*(1+'Summary&amp;Assumptions'!$G$43)^(DW$12-1)*'Summary&amp;Assumptions'!$H47*DW$56))</f>
        <v>41708.404929687254</v>
      </c>
      <c r="DX90" s="95">
        <f>AND(DX$50&gt;0,DX$50&lt;='Summary&amp;Assumptions'!$D$18+1)*(('Summary&amp;Assumptions'!$J47/12)*(1+'Summary&amp;Assumptions'!$G$43)^(DX$12-1)*'Summary&amp;Assumptions'!$G47+(('Summary&amp;Assumptions'!$J47/12)*(1+'Summary&amp;Assumptions'!$G$43)^(DX$12-1)*'Summary&amp;Assumptions'!$H47*DX$56))</f>
        <v>42959.657077577875</v>
      </c>
      <c r="DY90" s="95">
        <f>AND(DY$50&gt;0,DY$50&lt;='Summary&amp;Assumptions'!$D$18+1)*(('Summary&amp;Assumptions'!$J47/12)*(1+'Summary&amp;Assumptions'!$G$43)^(DY$12-1)*'Summary&amp;Assumptions'!$G47+(('Summary&amp;Assumptions'!$J47/12)*(1+'Summary&amp;Assumptions'!$G$43)^(DY$12-1)*'Summary&amp;Assumptions'!$H47*DY$56))</f>
        <v>42959.657077577875</v>
      </c>
      <c r="DZ90" s="95">
        <f>AND(DZ$50&gt;0,DZ$50&lt;='Summary&amp;Assumptions'!$D$18+1)*(('Summary&amp;Assumptions'!$J47/12)*(1+'Summary&amp;Assumptions'!$G$43)^(DZ$12-1)*'Summary&amp;Assumptions'!$G47+(('Summary&amp;Assumptions'!$J47/12)*(1+'Summary&amp;Assumptions'!$G$43)^(DZ$12-1)*'Summary&amp;Assumptions'!$H47*DZ$56))</f>
        <v>42959.657077577875</v>
      </c>
      <c r="EA90" s="95">
        <f>AND(EA$50&gt;0,EA$50&lt;='Summary&amp;Assumptions'!$D$18+1)*(('Summary&amp;Assumptions'!$J47/12)*(1+'Summary&amp;Assumptions'!$G$43)^(EA$12-1)*'Summary&amp;Assumptions'!$G47+(('Summary&amp;Assumptions'!$J47/12)*(1+'Summary&amp;Assumptions'!$G$43)^(EA$12-1)*'Summary&amp;Assumptions'!$H47*EA$56))</f>
        <v>42959.657077577875</v>
      </c>
      <c r="EB90" s="95">
        <f>AND(EB$50&gt;0,EB$50&lt;='Summary&amp;Assumptions'!$D$18+1)*(('Summary&amp;Assumptions'!$J47/12)*(1+'Summary&amp;Assumptions'!$G$43)^(EB$12-1)*'Summary&amp;Assumptions'!$G47+(('Summary&amp;Assumptions'!$J47/12)*(1+'Summary&amp;Assumptions'!$G$43)^(EB$12-1)*'Summary&amp;Assumptions'!$H47*EB$56))</f>
        <v>42959.657077577875</v>
      </c>
      <c r="EC90" s="95">
        <f>AND(EC$50&gt;0,EC$50&lt;='Summary&amp;Assumptions'!$D$18+1)*(('Summary&amp;Assumptions'!$J47/12)*(1+'Summary&amp;Assumptions'!$G$43)^(EC$12-1)*'Summary&amp;Assumptions'!$G47+(('Summary&amp;Assumptions'!$J47/12)*(1+'Summary&amp;Assumptions'!$G$43)^(EC$12-1)*'Summary&amp;Assumptions'!$H47*EC$56))</f>
        <v>42959.657077577875</v>
      </c>
      <c r="ED90" s="95">
        <f>AND(ED$50&gt;0,ED$50&lt;='Summary&amp;Assumptions'!$D$18+1)*(('Summary&amp;Assumptions'!$J47/12)*(1+'Summary&amp;Assumptions'!$G$43)^(ED$12-1)*'Summary&amp;Assumptions'!$G47+(('Summary&amp;Assumptions'!$J47/12)*(1+'Summary&amp;Assumptions'!$G$43)^(ED$12-1)*'Summary&amp;Assumptions'!$H47*ED$56))</f>
        <v>42959.657077577875</v>
      </c>
      <c r="EE90" s="95">
        <f>AND(EE$50&gt;0,EE$50&lt;='Summary&amp;Assumptions'!$D$18+1)*(('Summary&amp;Assumptions'!$J47/12)*(1+'Summary&amp;Assumptions'!$G$43)^(EE$12-1)*'Summary&amp;Assumptions'!$G47+(('Summary&amp;Assumptions'!$J47/12)*(1+'Summary&amp;Assumptions'!$G$43)^(EE$12-1)*'Summary&amp;Assumptions'!$H47*EE$56))</f>
        <v>42959.657077577875</v>
      </c>
      <c r="EF90" s="95">
        <f>AND(EF$50&gt;0,EF$50&lt;='Summary&amp;Assumptions'!$D$18+1)*(('Summary&amp;Assumptions'!$J47/12)*(1+'Summary&amp;Assumptions'!$G$43)^(EF$12-1)*'Summary&amp;Assumptions'!$G47+(('Summary&amp;Assumptions'!$J47/12)*(1+'Summary&amp;Assumptions'!$G$43)^(EF$12-1)*'Summary&amp;Assumptions'!$H47*EF$56))</f>
        <v>42959.657077577875</v>
      </c>
      <c r="EG90" s="95">
        <f>AND(EG$50&gt;0,EG$50&lt;='Summary&amp;Assumptions'!$D$18+1)*(('Summary&amp;Assumptions'!$J47/12)*(1+'Summary&amp;Assumptions'!$G$43)^(EG$12-1)*'Summary&amp;Assumptions'!$G47+(('Summary&amp;Assumptions'!$J47/12)*(1+'Summary&amp;Assumptions'!$G$43)^(EG$12-1)*'Summary&amp;Assumptions'!$H47*EG$56))</f>
        <v>42959.657077577875</v>
      </c>
      <c r="EH90" s="95">
        <f>AND(EH$50&gt;0,EH$50&lt;='Summary&amp;Assumptions'!$D$18+1)*(('Summary&amp;Assumptions'!$J47/12)*(1+'Summary&amp;Assumptions'!$G$43)^(EH$12-1)*'Summary&amp;Assumptions'!$G47+(('Summary&amp;Assumptions'!$J47/12)*(1+'Summary&amp;Assumptions'!$G$43)^(EH$12-1)*'Summary&amp;Assumptions'!$H47*EH$56))</f>
        <v>42959.657077577875</v>
      </c>
      <c r="EI90" s="95">
        <f>AND(EI$50&gt;0,EI$50&lt;='Summary&amp;Assumptions'!$D$18+1)*(('Summary&amp;Assumptions'!$J47/12)*(1+'Summary&amp;Assumptions'!$G$43)^(EI$12-1)*'Summary&amp;Assumptions'!$G47+(('Summary&amp;Assumptions'!$J47/12)*(1+'Summary&amp;Assumptions'!$G$43)^(EI$12-1)*'Summary&amp;Assumptions'!$H47*EI$56))</f>
        <v>42959.657077577875</v>
      </c>
      <c r="EJ90" s="95">
        <f>AND(EJ$50&gt;0,EJ$50&lt;='Summary&amp;Assumptions'!$D$18+1)*(('Summary&amp;Assumptions'!$J47/12)*(1+'Summary&amp;Assumptions'!$G$43)^(EJ$12-1)*'Summary&amp;Assumptions'!$G47+(('Summary&amp;Assumptions'!$J47/12)*(1+'Summary&amp;Assumptions'!$G$43)^(EJ$12-1)*'Summary&amp;Assumptions'!$H47*EJ$56))</f>
        <v>44248.446789905211</v>
      </c>
      <c r="EK90" s="95">
        <f>AND(EK$50&gt;0,EK$50&lt;='Summary&amp;Assumptions'!$D$18+1)*(('Summary&amp;Assumptions'!$J47/12)*(1+'Summary&amp;Assumptions'!$G$43)^(EK$12-1)*'Summary&amp;Assumptions'!$G47+(('Summary&amp;Assumptions'!$J47/12)*(1+'Summary&amp;Assumptions'!$G$43)^(EK$12-1)*'Summary&amp;Assumptions'!$H47*EK$56))</f>
        <v>44248.446789905211</v>
      </c>
      <c r="EL90" s="95">
        <f>AND(EL$50&gt;0,EL$50&lt;='Summary&amp;Assumptions'!$D$18+1)*(('Summary&amp;Assumptions'!$J47/12)*(1+'Summary&amp;Assumptions'!$G$43)^(EL$12-1)*'Summary&amp;Assumptions'!$G47+(('Summary&amp;Assumptions'!$J47/12)*(1+'Summary&amp;Assumptions'!$G$43)^(EL$12-1)*'Summary&amp;Assumptions'!$H47*EL$56))</f>
        <v>44248.446789905211</v>
      </c>
      <c r="EM90" s="95">
        <f>AND(EM$50&gt;0,EM$50&lt;='Summary&amp;Assumptions'!$D$18+1)*(('Summary&amp;Assumptions'!$J47/12)*(1+'Summary&amp;Assumptions'!$G$43)^(EM$12-1)*'Summary&amp;Assumptions'!$G47+(('Summary&amp;Assumptions'!$J47/12)*(1+'Summary&amp;Assumptions'!$G$43)^(EM$12-1)*'Summary&amp;Assumptions'!$H47*EM$56))</f>
        <v>44248.446789905211</v>
      </c>
      <c r="EN90" s="95">
        <f>AND(EN$50&gt;0,EN$50&lt;='Summary&amp;Assumptions'!$D$18+1)*(('Summary&amp;Assumptions'!$J47/12)*(1+'Summary&amp;Assumptions'!$G$43)^(EN$12-1)*'Summary&amp;Assumptions'!$G47+(('Summary&amp;Assumptions'!$J47/12)*(1+'Summary&amp;Assumptions'!$G$43)^(EN$12-1)*'Summary&amp;Assumptions'!$H47*EN$56))</f>
        <v>44248.446789905211</v>
      </c>
      <c r="EO90" s="95">
        <f>AND(EO$50&gt;0,EO$50&lt;='Summary&amp;Assumptions'!$D$18+1)*(('Summary&amp;Assumptions'!$J47/12)*(1+'Summary&amp;Assumptions'!$G$43)^(EO$12-1)*'Summary&amp;Assumptions'!$G47+(('Summary&amp;Assumptions'!$J47/12)*(1+'Summary&amp;Assumptions'!$G$43)^(EO$12-1)*'Summary&amp;Assumptions'!$H47*EO$56))</f>
        <v>44248.446789905211</v>
      </c>
      <c r="EP90" s="95">
        <f>AND(EP$50&gt;0,EP$50&lt;='Summary&amp;Assumptions'!$D$18+1)*(('Summary&amp;Assumptions'!$J47/12)*(1+'Summary&amp;Assumptions'!$G$43)^(EP$12-1)*'Summary&amp;Assumptions'!$G47+(('Summary&amp;Assumptions'!$J47/12)*(1+'Summary&amp;Assumptions'!$G$43)^(EP$12-1)*'Summary&amp;Assumptions'!$H47*EP$56))</f>
        <v>44248.446789905211</v>
      </c>
      <c r="EQ90" s="95">
        <f>AND(EQ$50&gt;0,EQ$50&lt;='Summary&amp;Assumptions'!$D$18+1)*(('Summary&amp;Assumptions'!$J47/12)*(1+'Summary&amp;Assumptions'!$G$43)^(EQ$12-1)*'Summary&amp;Assumptions'!$G47+(('Summary&amp;Assumptions'!$J47/12)*(1+'Summary&amp;Assumptions'!$G$43)^(EQ$12-1)*'Summary&amp;Assumptions'!$H47*EQ$56))</f>
        <v>44248.446789905211</v>
      </c>
      <c r="ER90" s="95">
        <f>AND(ER$50&gt;0,ER$50&lt;='Summary&amp;Assumptions'!$D$18+1)*(('Summary&amp;Assumptions'!$J47/12)*(1+'Summary&amp;Assumptions'!$G$43)^(ER$12-1)*'Summary&amp;Assumptions'!$G47+(('Summary&amp;Assumptions'!$J47/12)*(1+'Summary&amp;Assumptions'!$G$43)^(ER$12-1)*'Summary&amp;Assumptions'!$H47*ER$56))</f>
        <v>44248.446789905211</v>
      </c>
      <c r="ES90" s="95">
        <f>AND(ES$50&gt;0,ES$50&lt;='Summary&amp;Assumptions'!$D$18+1)*(('Summary&amp;Assumptions'!$J47/12)*(1+'Summary&amp;Assumptions'!$G$43)^(ES$12-1)*'Summary&amp;Assumptions'!$G47+(('Summary&amp;Assumptions'!$J47/12)*(1+'Summary&amp;Assumptions'!$G$43)^(ES$12-1)*'Summary&amp;Assumptions'!$H47*ES$56))</f>
        <v>44248.446789905211</v>
      </c>
      <c r="ET90" s="95">
        <f>AND(ET$50&gt;0,ET$50&lt;='Summary&amp;Assumptions'!$D$18+1)*(('Summary&amp;Assumptions'!$J47/12)*(1+'Summary&amp;Assumptions'!$G$43)^(ET$12-1)*'Summary&amp;Assumptions'!$G47+(('Summary&amp;Assumptions'!$J47/12)*(1+'Summary&amp;Assumptions'!$G$43)^(ET$12-1)*'Summary&amp;Assumptions'!$H47*ET$56))</f>
        <v>44248.446789905211</v>
      </c>
      <c r="EU90" s="95">
        <f>AND(EU$50&gt;0,EU$50&lt;='Summary&amp;Assumptions'!$D$18+1)*(('Summary&amp;Assumptions'!$J47/12)*(1+'Summary&amp;Assumptions'!$G$43)^(EU$12-1)*'Summary&amp;Assumptions'!$G47+(('Summary&amp;Assumptions'!$J47/12)*(1+'Summary&amp;Assumptions'!$G$43)^(EU$12-1)*'Summary&amp;Assumptions'!$H47*EU$56))</f>
        <v>44248.446789905211</v>
      </c>
      <c r="EV90" s="95">
        <f>AND(EV$50&gt;0,EV$50&lt;='Summary&amp;Assumptions'!$D$18+1)*(('Summary&amp;Assumptions'!$J47/12)*(1+'Summary&amp;Assumptions'!$G$43)^(EV$12-1)*'Summary&amp;Assumptions'!$G47+(('Summary&amp;Assumptions'!$J47/12)*(1+'Summary&amp;Assumptions'!$G$43)^(EV$12-1)*'Summary&amp;Assumptions'!$H47*EV$56))</f>
        <v>0</v>
      </c>
      <c r="EW90" s="95">
        <f>AND(EW$50&gt;0,EW$50&lt;='Summary&amp;Assumptions'!$D$18+1)*(('Summary&amp;Assumptions'!$J47/12)*(1+'Summary&amp;Assumptions'!$G$43)^(EW$12-1)*'Summary&amp;Assumptions'!$G47+(('Summary&amp;Assumptions'!$J47/12)*(1+'Summary&amp;Assumptions'!$G$43)^(EW$12-1)*'Summary&amp;Assumptions'!$H47*EW$56))</f>
        <v>0</v>
      </c>
      <c r="EX90" s="95">
        <f>AND(EX$50&gt;0,EX$50&lt;='Summary&amp;Assumptions'!$D$18+1)*(('Summary&amp;Assumptions'!$J47/12)*(1+'Summary&amp;Assumptions'!$G$43)^(EX$12-1)*'Summary&amp;Assumptions'!$G47+(('Summary&amp;Assumptions'!$J47/12)*(1+'Summary&amp;Assumptions'!$G$43)^(EX$12-1)*'Summary&amp;Assumptions'!$H47*EX$56))</f>
        <v>0</v>
      </c>
      <c r="EY90" s="95">
        <f>AND(EY$50&gt;0,EY$50&lt;='Summary&amp;Assumptions'!$D$18+1)*(('Summary&amp;Assumptions'!$J47/12)*(1+'Summary&amp;Assumptions'!$G$43)^(EY$12-1)*'Summary&amp;Assumptions'!$G47+(('Summary&amp;Assumptions'!$J47/12)*(1+'Summary&amp;Assumptions'!$G$43)^(EY$12-1)*'Summary&amp;Assumptions'!$H47*EY$56))</f>
        <v>0</v>
      </c>
      <c r="EZ90" s="95">
        <f>AND(EZ$50&gt;0,EZ$50&lt;='Summary&amp;Assumptions'!$D$18+1)*(('Summary&amp;Assumptions'!$J47/12)*(1+'Summary&amp;Assumptions'!$G$43)^(EZ$12-1)*'Summary&amp;Assumptions'!$G47+(('Summary&amp;Assumptions'!$J47/12)*(1+'Summary&amp;Assumptions'!$G$43)^(EZ$12-1)*'Summary&amp;Assumptions'!$H47*EZ$56))</f>
        <v>0</v>
      </c>
      <c r="FA90" s="95">
        <f>AND(FA$50&gt;0,FA$50&lt;='Summary&amp;Assumptions'!$D$18+1)*(('Summary&amp;Assumptions'!$J47/12)*(1+'Summary&amp;Assumptions'!$G$43)^(FA$12-1)*'Summary&amp;Assumptions'!$G47+(('Summary&amp;Assumptions'!$J47/12)*(1+'Summary&amp;Assumptions'!$G$43)^(FA$12-1)*'Summary&amp;Assumptions'!$H47*FA$56))</f>
        <v>0</v>
      </c>
      <c r="FB90" s="95">
        <f>AND(FB$50&gt;0,FB$50&lt;='Summary&amp;Assumptions'!$D$18+1)*(('Summary&amp;Assumptions'!$J47/12)*(1+'Summary&amp;Assumptions'!$G$43)^(FB$12-1)*'Summary&amp;Assumptions'!$G47+(('Summary&amp;Assumptions'!$J47/12)*(1+'Summary&amp;Assumptions'!$G$43)^(FB$12-1)*'Summary&amp;Assumptions'!$H47*FB$56))</f>
        <v>0</v>
      </c>
      <c r="FC90" s="95">
        <f>AND(FC$50&gt;0,FC$50&lt;='Summary&amp;Assumptions'!$D$18+1)*(('Summary&amp;Assumptions'!$J47/12)*(1+'Summary&amp;Assumptions'!$G$43)^(FC$12-1)*'Summary&amp;Assumptions'!$G47+(('Summary&amp;Assumptions'!$J47/12)*(1+'Summary&amp;Assumptions'!$G$43)^(FC$12-1)*'Summary&amp;Assumptions'!$H47*FC$56))</f>
        <v>0</v>
      </c>
      <c r="FD90" s="95">
        <f>AND(FD$50&gt;0,FD$50&lt;='Summary&amp;Assumptions'!$D$18+1)*(('Summary&amp;Assumptions'!$J47/12)*(1+'Summary&amp;Assumptions'!$G$43)^(FD$12-1)*'Summary&amp;Assumptions'!$G47+(('Summary&amp;Assumptions'!$J47/12)*(1+'Summary&amp;Assumptions'!$G$43)^(FD$12-1)*'Summary&amp;Assumptions'!$H47*FD$56))</f>
        <v>0</v>
      </c>
      <c r="FE90" s="95">
        <f>AND(FE$50&gt;0,FE$50&lt;='Summary&amp;Assumptions'!$D$18+1)*(('Summary&amp;Assumptions'!$J47/12)*(1+'Summary&amp;Assumptions'!$G$43)^(FE$12-1)*'Summary&amp;Assumptions'!$G47+(('Summary&amp;Assumptions'!$J47/12)*(1+'Summary&amp;Assumptions'!$G$43)^(FE$12-1)*'Summary&amp;Assumptions'!$H47*FE$56))</f>
        <v>0</v>
      </c>
      <c r="FF90" s="95">
        <f>AND(FF$50&gt;0,FF$50&lt;='Summary&amp;Assumptions'!$D$18+1)*(('Summary&amp;Assumptions'!$J47/12)*(1+'Summary&amp;Assumptions'!$G$43)^(FF$12-1)*'Summary&amp;Assumptions'!$G47+(('Summary&amp;Assumptions'!$J47/12)*(1+'Summary&amp;Assumptions'!$G$43)^(FF$12-1)*'Summary&amp;Assumptions'!$H47*FF$56))</f>
        <v>0</v>
      </c>
      <c r="FG90" s="95">
        <f>AND(FG$50&gt;0,FG$50&lt;='Summary&amp;Assumptions'!$D$18+1)*(('Summary&amp;Assumptions'!$J47/12)*(1+'Summary&amp;Assumptions'!$G$43)^(FG$12-1)*'Summary&amp;Assumptions'!$G47+(('Summary&amp;Assumptions'!$J47/12)*(1+'Summary&amp;Assumptions'!$G$43)^(FG$12-1)*'Summary&amp;Assumptions'!$H47*FG$56))</f>
        <v>0</v>
      </c>
      <c r="FH90" s="95">
        <f>AND(FH$50&gt;0,FH$50&lt;='Summary&amp;Assumptions'!$D$18+1)*(('Summary&amp;Assumptions'!$J47/12)*(1+'Summary&amp;Assumptions'!$G$43)^(FH$12-1)*'Summary&amp;Assumptions'!$G47+(('Summary&amp;Assumptions'!$J47/12)*(1+'Summary&amp;Assumptions'!$G$43)^(FH$12-1)*'Summary&amp;Assumptions'!$H47*FH$56))</f>
        <v>0</v>
      </c>
      <c r="FI90" s="95">
        <f>AND(FI$50&gt;0,FI$50&lt;='Summary&amp;Assumptions'!$D$18+1)*(('Summary&amp;Assumptions'!$J47/12)*(1+'Summary&amp;Assumptions'!$G$43)^(FI$12-1)*'Summary&amp;Assumptions'!$G47+(('Summary&amp;Assumptions'!$J47/12)*(1+'Summary&amp;Assumptions'!$G$43)^(FI$12-1)*'Summary&amp;Assumptions'!$H47*FI$56))</f>
        <v>0</v>
      </c>
      <c r="FJ90" s="95">
        <f>AND(FJ$50&gt;0,FJ$50&lt;='Summary&amp;Assumptions'!$D$18+1)*(('Summary&amp;Assumptions'!$J47/12)*(1+'Summary&amp;Assumptions'!$G$43)^(FJ$12-1)*'Summary&amp;Assumptions'!$G47+(('Summary&amp;Assumptions'!$J47/12)*(1+'Summary&amp;Assumptions'!$G$43)^(FJ$12-1)*'Summary&amp;Assumptions'!$H47*FJ$56))</f>
        <v>0</v>
      </c>
      <c r="FK90" s="95">
        <f>AND(FK$50&gt;0,FK$50&lt;='Summary&amp;Assumptions'!$D$18+1)*(('Summary&amp;Assumptions'!$J47/12)*(1+'Summary&amp;Assumptions'!$G$43)^(FK$12-1)*'Summary&amp;Assumptions'!$G47+(('Summary&amp;Assumptions'!$J47/12)*(1+'Summary&amp;Assumptions'!$G$43)^(FK$12-1)*'Summary&amp;Assumptions'!$H47*FK$56))</f>
        <v>0</v>
      </c>
      <c r="FL90" s="95">
        <f>AND(FL$50&gt;0,FL$50&lt;='Summary&amp;Assumptions'!$D$18+1)*(('Summary&amp;Assumptions'!$J47/12)*(1+'Summary&amp;Assumptions'!$G$43)^(FL$12-1)*'Summary&amp;Assumptions'!$G47+(('Summary&amp;Assumptions'!$J47/12)*(1+'Summary&amp;Assumptions'!$G$43)^(FL$12-1)*'Summary&amp;Assumptions'!$H47*FL$56))</f>
        <v>0</v>
      </c>
      <c r="FM90" s="95">
        <f>AND(FM$50&gt;0,FM$50&lt;='Summary&amp;Assumptions'!$D$18+1)*(('Summary&amp;Assumptions'!$J47/12)*(1+'Summary&amp;Assumptions'!$G$43)^(FM$12-1)*'Summary&amp;Assumptions'!$G47+(('Summary&amp;Assumptions'!$J47/12)*(1+'Summary&amp;Assumptions'!$G$43)^(FM$12-1)*'Summary&amp;Assumptions'!$H47*FM$56))</f>
        <v>0</v>
      </c>
      <c r="FN90" s="95">
        <f>AND(FN$50&gt;0,FN$50&lt;='Summary&amp;Assumptions'!$D$18+1)*(('Summary&amp;Assumptions'!$J47/12)*(1+'Summary&amp;Assumptions'!$G$43)^(FN$12-1)*'Summary&amp;Assumptions'!$G47+(('Summary&amp;Assumptions'!$J47/12)*(1+'Summary&amp;Assumptions'!$G$43)^(FN$12-1)*'Summary&amp;Assumptions'!$H47*FN$56))</f>
        <v>0</v>
      </c>
      <c r="FO90" s="95">
        <f>AND(FO$50&gt;0,FO$50&lt;='Summary&amp;Assumptions'!$D$18+1)*(('Summary&amp;Assumptions'!$J47/12)*(1+'Summary&amp;Assumptions'!$G$43)^(FO$12-1)*'Summary&amp;Assumptions'!$G47+(('Summary&amp;Assumptions'!$J47/12)*(1+'Summary&amp;Assumptions'!$G$43)^(FO$12-1)*'Summary&amp;Assumptions'!$H47*FO$56))</f>
        <v>0</v>
      </c>
      <c r="FP90" s="95">
        <f>AND(FP$50&gt;0,FP$50&lt;='Summary&amp;Assumptions'!$D$18+1)*(('Summary&amp;Assumptions'!$J47/12)*(1+'Summary&amp;Assumptions'!$G$43)^(FP$12-1)*'Summary&amp;Assumptions'!$G47+(('Summary&amp;Assumptions'!$J47/12)*(1+'Summary&amp;Assumptions'!$G$43)^(FP$12-1)*'Summary&amp;Assumptions'!$H47*FP$56))</f>
        <v>0</v>
      </c>
      <c r="FQ90" s="96">
        <f>AND(FQ$50&gt;0,FQ$50&lt;='Summary&amp;Assumptions'!$D$18+1)*(('Summary&amp;Assumptions'!$J47/12)*(1+'Summary&amp;Assumptions'!$G$43)^(FQ$12-1)*'Summary&amp;Assumptions'!$G47+(('Summary&amp;Assumptions'!$J47/12)*(1+'Summary&amp;Assumptions'!$G$43)^(FQ$12-1)*'Summary&amp;Assumptions'!$H47*FQ$56))</f>
        <v>0</v>
      </c>
      <c r="FR90" s="191"/>
      <c r="FS90" s="191"/>
      <c r="FT90" s="191"/>
      <c r="FU90" s="9"/>
    </row>
    <row r="91" spans="1:177" s="16" customFormat="1" x14ac:dyDescent="0.2">
      <c r="A91" s="9"/>
      <c r="B91" s="88" t="str">
        <f>+'Summary&amp;Assumptions'!F48</f>
        <v>General &amp; Administrative</v>
      </c>
      <c r="C91" s="95"/>
      <c r="D91" s="95"/>
      <c r="E91" s="95"/>
      <c r="F91" s="95"/>
      <c r="G91" s="95"/>
      <c r="H91" s="95"/>
      <c r="I91" s="95"/>
      <c r="J91" s="95">
        <f>AND(J$50&gt;0,J$50&lt;='Summary&amp;Assumptions'!$D$18+1)*(('Summary&amp;Assumptions'!$J48/12)*(1+'Summary&amp;Assumptions'!$G$43)^(J$12-1)*'Summary&amp;Assumptions'!$G48+(('Summary&amp;Assumptions'!$J48/12)*(1+'Summary&amp;Assumptions'!$G$43)^(J$12-1)*'Summary&amp;Assumptions'!$H48*J$56))</f>
        <v>0</v>
      </c>
      <c r="K91" s="95">
        <f>AND(K$50&gt;0,K$50&lt;='Summary&amp;Assumptions'!$D$18+1)*(('Summary&amp;Assumptions'!$J48/12)*(1+'Summary&amp;Assumptions'!$G$43)^(K$12-1)*'Summary&amp;Assumptions'!$G48+(('Summary&amp;Assumptions'!$J48/12)*(1+'Summary&amp;Assumptions'!$G$43)^(K$12-1)*'Summary&amp;Assumptions'!$H48*K$56))</f>
        <v>0</v>
      </c>
      <c r="L91" s="95">
        <f>AND(L$50&gt;0,L$50&lt;='Summary&amp;Assumptions'!$D$18+1)*(('Summary&amp;Assumptions'!$J48/12)*(1+'Summary&amp;Assumptions'!$G$43)^(L$12-1)*'Summary&amp;Assumptions'!$G48+(('Summary&amp;Assumptions'!$J48/12)*(1+'Summary&amp;Assumptions'!$G$43)^(L$12-1)*'Summary&amp;Assumptions'!$H48*L$56))</f>
        <v>0</v>
      </c>
      <c r="M91" s="95">
        <f>AND(M$50&gt;0,M$50&lt;='Summary&amp;Assumptions'!$D$18+1)*(('Summary&amp;Assumptions'!$J48/12)*(1+'Summary&amp;Assumptions'!$G$43)^(M$12-1)*'Summary&amp;Assumptions'!$G48+(('Summary&amp;Assumptions'!$J48/12)*(1+'Summary&amp;Assumptions'!$G$43)^(M$12-1)*'Summary&amp;Assumptions'!$H48*M$56))</f>
        <v>0</v>
      </c>
      <c r="N91" s="95">
        <f>AND(N$50&gt;0,N$50&lt;='Summary&amp;Assumptions'!$D$18+1)*(('Summary&amp;Assumptions'!$J48/12)*(1+'Summary&amp;Assumptions'!$G$43)^(N$12-1)*'Summary&amp;Assumptions'!$G48+(('Summary&amp;Assumptions'!$J48/12)*(1+'Summary&amp;Assumptions'!$G$43)^(N$12-1)*'Summary&amp;Assumptions'!$H48*N$56))</f>
        <v>0</v>
      </c>
      <c r="O91" s="95">
        <f>AND(O$50&gt;0,O$50&lt;='Summary&amp;Assumptions'!$D$18+1)*(('Summary&amp;Assumptions'!$J48/12)*(1+'Summary&amp;Assumptions'!$G$43)^(O$12-1)*'Summary&amp;Assumptions'!$G48+(('Summary&amp;Assumptions'!$J48/12)*(1+'Summary&amp;Assumptions'!$G$43)^(O$12-1)*'Summary&amp;Assumptions'!$H48*O$56))</f>
        <v>0</v>
      </c>
      <c r="P91" s="95">
        <f>AND(P$50&gt;0,P$50&lt;='Summary&amp;Assumptions'!$D$18+1)*(('Summary&amp;Assumptions'!$J48/12)*(1+'Summary&amp;Assumptions'!$G$43)^(P$12-1)*'Summary&amp;Assumptions'!$G48+(('Summary&amp;Assumptions'!$J48/12)*(1+'Summary&amp;Assumptions'!$G$43)^(P$12-1)*'Summary&amp;Assumptions'!$H48*P$56))</f>
        <v>0</v>
      </c>
      <c r="Q91" s="95">
        <f>AND(Q$50&gt;0,Q$50&lt;='Summary&amp;Assumptions'!$D$18+1)*(('Summary&amp;Assumptions'!$J48/12)*(1+'Summary&amp;Assumptions'!$G$43)^(Q$12-1)*'Summary&amp;Assumptions'!$G48+(('Summary&amp;Assumptions'!$J48/12)*(1+'Summary&amp;Assumptions'!$G$43)^(Q$12-1)*'Summary&amp;Assumptions'!$H48*Q$56))</f>
        <v>0</v>
      </c>
      <c r="R91" s="95">
        <f>AND(R$50&gt;0,R$50&lt;='Summary&amp;Assumptions'!$D$18+1)*(('Summary&amp;Assumptions'!$J48/12)*(1+'Summary&amp;Assumptions'!$G$43)^(R$12-1)*'Summary&amp;Assumptions'!$G48+(('Summary&amp;Assumptions'!$J48/12)*(1+'Summary&amp;Assumptions'!$G$43)^(R$12-1)*'Summary&amp;Assumptions'!$H48*R$56))</f>
        <v>0</v>
      </c>
      <c r="S91" s="95">
        <f>AND(S$50&gt;0,S$50&lt;='Summary&amp;Assumptions'!$D$18+1)*(('Summary&amp;Assumptions'!$J48/12)*(1+'Summary&amp;Assumptions'!$G$43)^(S$12-1)*'Summary&amp;Assumptions'!$G48+(('Summary&amp;Assumptions'!$J48/12)*(1+'Summary&amp;Assumptions'!$G$43)^(S$12-1)*'Summary&amp;Assumptions'!$H48*S$56))</f>
        <v>0</v>
      </c>
      <c r="T91" s="95">
        <f>AND(T$50&gt;0,T$50&lt;='Summary&amp;Assumptions'!$D$18+1)*(('Summary&amp;Assumptions'!$J48/12)*(1+'Summary&amp;Assumptions'!$G$43)^(T$12-1)*'Summary&amp;Assumptions'!$G48+(('Summary&amp;Assumptions'!$J48/12)*(1+'Summary&amp;Assumptions'!$G$43)^(T$12-1)*'Summary&amp;Assumptions'!$H48*T$56))</f>
        <v>17500</v>
      </c>
      <c r="U91" s="95">
        <f>AND(U$50&gt;0,U$50&lt;='Summary&amp;Assumptions'!$D$18+1)*(('Summary&amp;Assumptions'!$J48/12)*(1+'Summary&amp;Assumptions'!$G$43)^(U$12-1)*'Summary&amp;Assumptions'!$G48+(('Summary&amp;Assumptions'!$J48/12)*(1+'Summary&amp;Assumptions'!$G$43)^(U$12-1)*'Summary&amp;Assumptions'!$H48*U$56))</f>
        <v>17833.333333333332</v>
      </c>
      <c r="V91" s="95">
        <f>AND(V$50&gt;0,V$50&lt;='Summary&amp;Assumptions'!$D$18+1)*(('Summary&amp;Assumptions'!$J48/12)*(1+'Summary&amp;Assumptions'!$G$43)^(V$12-1)*'Summary&amp;Assumptions'!$G48+(('Summary&amp;Assumptions'!$J48/12)*(1+'Summary&amp;Assumptions'!$G$43)^(V$12-1)*'Summary&amp;Assumptions'!$H48*V$56))</f>
        <v>18166.666666666668</v>
      </c>
      <c r="W91" s="95">
        <f>AND(W$50&gt;0,W$50&lt;='Summary&amp;Assumptions'!$D$18+1)*(('Summary&amp;Assumptions'!$J48/12)*(1+'Summary&amp;Assumptions'!$G$43)^(W$12-1)*'Summary&amp;Assumptions'!$G48+(('Summary&amp;Assumptions'!$J48/12)*(1+'Summary&amp;Assumptions'!$G$43)^(W$12-1)*'Summary&amp;Assumptions'!$H48*W$56))</f>
        <v>18500</v>
      </c>
      <c r="X91" s="95">
        <f>AND(X$50&gt;0,X$50&lt;='Summary&amp;Assumptions'!$D$18+1)*(('Summary&amp;Assumptions'!$J48/12)*(1+'Summary&amp;Assumptions'!$G$43)^(X$12-1)*'Summary&amp;Assumptions'!$G48+(('Summary&amp;Assumptions'!$J48/12)*(1+'Summary&amp;Assumptions'!$G$43)^(X$12-1)*'Summary&amp;Assumptions'!$H48*X$56))</f>
        <v>18833.333333333332</v>
      </c>
      <c r="Y91" s="95">
        <f>AND(Y$50&gt;0,Y$50&lt;='Summary&amp;Assumptions'!$D$18+1)*(('Summary&amp;Assumptions'!$J48/12)*(1+'Summary&amp;Assumptions'!$G$43)^(Y$12-1)*'Summary&amp;Assumptions'!$G48+(('Summary&amp;Assumptions'!$J48/12)*(1+'Summary&amp;Assumptions'!$G$43)^(Y$12-1)*'Summary&amp;Assumptions'!$H48*Y$56))</f>
        <v>19166.666666666668</v>
      </c>
      <c r="Z91" s="95">
        <f>AND(Z$50&gt;0,Z$50&lt;='Summary&amp;Assumptions'!$D$18+1)*(('Summary&amp;Assumptions'!$J48/12)*(1+'Summary&amp;Assumptions'!$G$43)^(Z$12-1)*'Summary&amp;Assumptions'!$G48+(('Summary&amp;Assumptions'!$J48/12)*(1+'Summary&amp;Assumptions'!$G$43)^(Z$12-1)*'Summary&amp;Assumptions'!$H48*Z$56))</f>
        <v>19500</v>
      </c>
      <c r="AA91" s="95">
        <f>AND(AA$50&gt;0,AA$50&lt;='Summary&amp;Assumptions'!$D$18+1)*(('Summary&amp;Assumptions'!$J48/12)*(1+'Summary&amp;Assumptions'!$G$43)^(AA$12-1)*'Summary&amp;Assumptions'!$G48+(('Summary&amp;Assumptions'!$J48/12)*(1+'Summary&amp;Assumptions'!$G$43)^(AA$12-1)*'Summary&amp;Assumptions'!$H48*AA$56))</f>
        <v>19833.333333333332</v>
      </c>
      <c r="AB91" s="95">
        <f>AND(AB$50&gt;0,AB$50&lt;='Summary&amp;Assumptions'!$D$18+1)*(('Summary&amp;Assumptions'!$J48/12)*(1+'Summary&amp;Assumptions'!$G$43)^(AB$12-1)*'Summary&amp;Assumptions'!$G48+(('Summary&amp;Assumptions'!$J48/12)*(1+'Summary&amp;Assumptions'!$G$43)^(AB$12-1)*'Summary&amp;Assumptions'!$H48*AB$56))</f>
        <v>20000</v>
      </c>
      <c r="AC91" s="95">
        <f>AND(AC$50&gt;0,AC$50&lt;='Summary&amp;Assumptions'!$D$18+1)*(('Summary&amp;Assumptions'!$J48/12)*(1+'Summary&amp;Assumptions'!$G$43)^(AC$12-1)*'Summary&amp;Assumptions'!$G48+(('Summary&amp;Assumptions'!$J48/12)*(1+'Summary&amp;Assumptions'!$G$43)^(AC$12-1)*'Summary&amp;Assumptions'!$H48*AC$56))</f>
        <v>20000</v>
      </c>
      <c r="AD91" s="95">
        <f>AND(AD$50&gt;0,AD$50&lt;='Summary&amp;Assumptions'!$D$18+1)*(('Summary&amp;Assumptions'!$J48/12)*(1+'Summary&amp;Assumptions'!$G$43)^(AD$12-1)*'Summary&amp;Assumptions'!$G48+(('Summary&amp;Assumptions'!$J48/12)*(1+'Summary&amp;Assumptions'!$G$43)^(AD$12-1)*'Summary&amp;Assumptions'!$H48*AD$56))</f>
        <v>20000</v>
      </c>
      <c r="AE91" s="95">
        <f>AND(AE$50&gt;0,AE$50&lt;='Summary&amp;Assumptions'!$D$18+1)*(('Summary&amp;Assumptions'!$J48/12)*(1+'Summary&amp;Assumptions'!$G$43)^(AE$12-1)*'Summary&amp;Assumptions'!$G48+(('Summary&amp;Assumptions'!$J48/12)*(1+'Summary&amp;Assumptions'!$G$43)^(AE$12-1)*'Summary&amp;Assumptions'!$H48*AE$56))</f>
        <v>20000</v>
      </c>
      <c r="AF91" s="95">
        <f>AND(AF$50&gt;0,AF$50&lt;='Summary&amp;Assumptions'!$D$18+1)*(('Summary&amp;Assumptions'!$J48/12)*(1+'Summary&amp;Assumptions'!$G$43)^(AF$12-1)*'Summary&amp;Assumptions'!$G48+(('Summary&amp;Assumptions'!$J48/12)*(1+'Summary&amp;Assumptions'!$G$43)^(AF$12-1)*'Summary&amp;Assumptions'!$H48*AF$56))</f>
        <v>20600</v>
      </c>
      <c r="AG91" s="95">
        <f>AND(AG$50&gt;0,AG$50&lt;='Summary&amp;Assumptions'!$D$18+1)*(('Summary&amp;Assumptions'!$J48/12)*(1+'Summary&amp;Assumptions'!$G$43)^(AG$12-1)*'Summary&amp;Assumptions'!$G48+(('Summary&amp;Assumptions'!$J48/12)*(1+'Summary&amp;Assumptions'!$G$43)^(AG$12-1)*'Summary&amp;Assumptions'!$H48*AG$56))</f>
        <v>20600</v>
      </c>
      <c r="AH91" s="95">
        <f>AND(AH$50&gt;0,AH$50&lt;='Summary&amp;Assumptions'!$D$18+1)*(('Summary&amp;Assumptions'!$J48/12)*(1+'Summary&amp;Assumptions'!$G$43)^(AH$12-1)*'Summary&amp;Assumptions'!$G48+(('Summary&amp;Assumptions'!$J48/12)*(1+'Summary&amp;Assumptions'!$G$43)^(AH$12-1)*'Summary&amp;Assumptions'!$H48*AH$56))</f>
        <v>20600</v>
      </c>
      <c r="AI91" s="95">
        <f>AND(AI$50&gt;0,AI$50&lt;='Summary&amp;Assumptions'!$D$18+1)*(('Summary&amp;Assumptions'!$J48/12)*(1+'Summary&amp;Assumptions'!$G$43)^(AI$12-1)*'Summary&amp;Assumptions'!$G48+(('Summary&amp;Assumptions'!$J48/12)*(1+'Summary&amp;Assumptions'!$G$43)^(AI$12-1)*'Summary&amp;Assumptions'!$H48*AI$56))</f>
        <v>20600</v>
      </c>
      <c r="AJ91" s="95">
        <f>AND(AJ$50&gt;0,AJ$50&lt;='Summary&amp;Assumptions'!$D$18+1)*(('Summary&amp;Assumptions'!$J48/12)*(1+'Summary&amp;Assumptions'!$G$43)^(AJ$12-1)*'Summary&amp;Assumptions'!$G48+(('Summary&amp;Assumptions'!$J48/12)*(1+'Summary&amp;Assumptions'!$G$43)^(AJ$12-1)*'Summary&amp;Assumptions'!$H48*AJ$56))</f>
        <v>20600</v>
      </c>
      <c r="AK91" s="95">
        <f>AND(AK$50&gt;0,AK$50&lt;='Summary&amp;Assumptions'!$D$18+1)*(('Summary&amp;Assumptions'!$J48/12)*(1+'Summary&amp;Assumptions'!$G$43)^(AK$12-1)*'Summary&amp;Assumptions'!$G48+(('Summary&amp;Assumptions'!$J48/12)*(1+'Summary&amp;Assumptions'!$G$43)^(AK$12-1)*'Summary&amp;Assumptions'!$H48*AK$56))</f>
        <v>20600</v>
      </c>
      <c r="AL91" s="95">
        <f>AND(AL$50&gt;0,AL$50&lt;='Summary&amp;Assumptions'!$D$18+1)*(('Summary&amp;Assumptions'!$J48/12)*(1+'Summary&amp;Assumptions'!$G$43)^(AL$12-1)*'Summary&amp;Assumptions'!$G48+(('Summary&amp;Assumptions'!$J48/12)*(1+'Summary&amp;Assumptions'!$G$43)^(AL$12-1)*'Summary&amp;Assumptions'!$H48*AL$56))</f>
        <v>20600</v>
      </c>
      <c r="AM91" s="95">
        <f>AND(AM$50&gt;0,AM$50&lt;='Summary&amp;Assumptions'!$D$18+1)*(('Summary&amp;Assumptions'!$J48/12)*(1+'Summary&amp;Assumptions'!$G$43)^(AM$12-1)*'Summary&amp;Assumptions'!$G48+(('Summary&amp;Assumptions'!$J48/12)*(1+'Summary&amp;Assumptions'!$G$43)^(AM$12-1)*'Summary&amp;Assumptions'!$H48*AM$56))</f>
        <v>20600</v>
      </c>
      <c r="AN91" s="95">
        <f>AND(AN$50&gt;0,AN$50&lt;='Summary&amp;Assumptions'!$D$18+1)*(('Summary&amp;Assumptions'!$J48/12)*(1+'Summary&amp;Assumptions'!$G$43)^(AN$12-1)*'Summary&amp;Assumptions'!$G48+(('Summary&amp;Assumptions'!$J48/12)*(1+'Summary&amp;Assumptions'!$G$43)^(AN$12-1)*'Summary&amp;Assumptions'!$H48*AN$56))</f>
        <v>20600</v>
      </c>
      <c r="AO91" s="95">
        <f>AND(AO$50&gt;0,AO$50&lt;='Summary&amp;Assumptions'!$D$18+1)*(('Summary&amp;Assumptions'!$J48/12)*(1+'Summary&amp;Assumptions'!$G$43)^(AO$12-1)*'Summary&amp;Assumptions'!$G48+(('Summary&amp;Assumptions'!$J48/12)*(1+'Summary&amp;Assumptions'!$G$43)^(AO$12-1)*'Summary&amp;Assumptions'!$H48*AO$56))</f>
        <v>20600</v>
      </c>
      <c r="AP91" s="95">
        <f>AND(AP$50&gt;0,AP$50&lt;='Summary&amp;Assumptions'!$D$18+1)*(('Summary&amp;Assumptions'!$J48/12)*(1+'Summary&amp;Assumptions'!$G$43)^(AP$12-1)*'Summary&amp;Assumptions'!$G48+(('Summary&amp;Assumptions'!$J48/12)*(1+'Summary&amp;Assumptions'!$G$43)^(AP$12-1)*'Summary&amp;Assumptions'!$H48*AP$56))</f>
        <v>20600</v>
      </c>
      <c r="AQ91" s="95">
        <f>AND(AQ$50&gt;0,AQ$50&lt;='Summary&amp;Assumptions'!$D$18+1)*(('Summary&amp;Assumptions'!$J48/12)*(1+'Summary&amp;Assumptions'!$G$43)^(AQ$12-1)*'Summary&amp;Assumptions'!$G48+(('Summary&amp;Assumptions'!$J48/12)*(1+'Summary&amp;Assumptions'!$G$43)^(AQ$12-1)*'Summary&amp;Assumptions'!$H48*AQ$56))</f>
        <v>20600</v>
      </c>
      <c r="AR91" s="95">
        <f>AND(AR$50&gt;0,AR$50&lt;='Summary&amp;Assumptions'!$D$18+1)*(('Summary&amp;Assumptions'!$J48/12)*(1+'Summary&amp;Assumptions'!$G$43)^(AR$12-1)*'Summary&amp;Assumptions'!$G48+(('Summary&amp;Assumptions'!$J48/12)*(1+'Summary&amp;Assumptions'!$G$43)^(AR$12-1)*'Summary&amp;Assumptions'!$H48*AR$56))</f>
        <v>21218</v>
      </c>
      <c r="AS91" s="95">
        <f>AND(AS$50&gt;0,AS$50&lt;='Summary&amp;Assumptions'!$D$18+1)*(('Summary&amp;Assumptions'!$J48/12)*(1+'Summary&amp;Assumptions'!$G$43)^(AS$12-1)*'Summary&amp;Assumptions'!$G48+(('Summary&amp;Assumptions'!$J48/12)*(1+'Summary&amp;Assumptions'!$G$43)^(AS$12-1)*'Summary&amp;Assumptions'!$H48*AS$56))</f>
        <v>21218</v>
      </c>
      <c r="AT91" s="95">
        <f>AND(AT$50&gt;0,AT$50&lt;='Summary&amp;Assumptions'!$D$18+1)*(('Summary&amp;Assumptions'!$J48/12)*(1+'Summary&amp;Assumptions'!$G$43)^(AT$12-1)*'Summary&amp;Assumptions'!$G48+(('Summary&amp;Assumptions'!$J48/12)*(1+'Summary&amp;Assumptions'!$G$43)^(AT$12-1)*'Summary&amp;Assumptions'!$H48*AT$56))</f>
        <v>21218</v>
      </c>
      <c r="AU91" s="95">
        <f>AND(AU$50&gt;0,AU$50&lt;='Summary&amp;Assumptions'!$D$18+1)*(('Summary&amp;Assumptions'!$J48/12)*(1+'Summary&amp;Assumptions'!$G$43)^(AU$12-1)*'Summary&amp;Assumptions'!$G48+(('Summary&amp;Assumptions'!$J48/12)*(1+'Summary&amp;Assumptions'!$G$43)^(AU$12-1)*'Summary&amp;Assumptions'!$H48*AU$56))</f>
        <v>21218</v>
      </c>
      <c r="AV91" s="95">
        <f>AND(AV$50&gt;0,AV$50&lt;='Summary&amp;Assumptions'!$D$18+1)*(('Summary&amp;Assumptions'!$J48/12)*(1+'Summary&amp;Assumptions'!$G$43)^(AV$12-1)*'Summary&amp;Assumptions'!$G48+(('Summary&amp;Assumptions'!$J48/12)*(1+'Summary&amp;Assumptions'!$G$43)^(AV$12-1)*'Summary&amp;Assumptions'!$H48*AV$56))</f>
        <v>21218</v>
      </c>
      <c r="AW91" s="95">
        <f>AND(AW$50&gt;0,AW$50&lt;='Summary&amp;Assumptions'!$D$18+1)*(('Summary&amp;Assumptions'!$J48/12)*(1+'Summary&amp;Assumptions'!$G$43)^(AW$12-1)*'Summary&amp;Assumptions'!$G48+(('Summary&amp;Assumptions'!$J48/12)*(1+'Summary&amp;Assumptions'!$G$43)^(AW$12-1)*'Summary&amp;Assumptions'!$H48*AW$56))</f>
        <v>21218</v>
      </c>
      <c r="AX91" s="95">
        <f>AND(AX$50&gt;0,AX$50&lt;='Summary&amp;Assumptions'!$D$18+1)*(('Summary&amp;Assumptions'!$J48/12)*(1+'Summary&amp;Assumptions'!$G$43)^(AX$12-1)*'Summary&amp;Assumptions'!$G48+(('Summary&amp;Assumptions'!$J48/12)*(1+'Summary&amp;Assumptions'!$G$43)^(AX$12-1)*'Summary&amp;Assumptions'!$H48*AX$56))</f>
        <v>21218</v>
      </c>
      <c r="AY91" s="95">
        <f>AND(AY$50&gt;0,AY$50&lt;='Summary&amp;Assumptions'!$D$18+1)*(('Summary&amp;Assumptions'!$J48/12)*(1+'Summary&amp;Assumptions'!$G$43)^(AY$12-1)*'Summary&amp;Assumptions'!$G48+(('Summary&amp;Assumptions'!$J48/12)*(1+'Summary&amp;Assumptions'!$G$43)^(AY$12-1)*'Summary&amp;Assumptions'!$H48*AY$56))</f>
        <v>21218</v>
      </c>
      <c r="AZ91" s="95">
        <f>AND(AZ$50&gt;0,AZ$50&lt;='Summary&amp;Assumptions'!$D$18+1)*(('Summary&amp;Assumptions'!$J48/12)*(1+'Summary&amp;Assumptions'!$G$43)^(AZ$12-1)*'Summary&amp;Assumptions'!$G48+(('Summary&amp;Assumptions'!$J48/12)*(1+'Summary&amp;Assumptions'!$G$43)^(AZ$12-1)*'Summary&amp;Assumptions'!$H48*AZ$56))</f>
        <v>21218</v>
      </c>
      <c r="BA91" s="95">
        <f>AND(BA$50&gt;0,BA$50&lt;='Summary&amp;Assumptions'!$D$18+1)*(('Summary&amp;Assumptions'!$J48/12)*(1+'Summary&amp;Assumptions'!$G$43)^(BA$12-1)*'Summary&amp;Assumptions'!$G48+(('Summary&amp;Assumptions'!$J48/12)*(1+'Summary&amp;Assumptions'!$G$43)^(BA$12-1)*'Summary&amp;Assumptions'!$H48*BA$56))</f>
        <v>21218</v>
      </c>
      <c r="BB91" s="95">
        <f>AND(BB$50&gt;0,BB$50&lt;='Summary&amp;Assumptions'!$D$18+1)*(('Summary&amp;Assumptions'!$J48/12)*(1+'Summary&amp;Assumptions'!$G$43)^(BB$12-1)*'Summary&amp;Assumptions'!$G48+(('Summary&amp;Assumptions'!$J48/12)*(1+'Summary&amp;Assumptions'!$G$43)^(BB$12-1)*'Summary&amp;Assumptions'!$H48*BB$56))</f>
        <v>21218</v>
      </c>
      <c r="BC91" s="95">
        <f>AND(BC$50&gt;0,BC$50&lt;='Summary&amp;Assumptions'!$D$18+1)*(('Summary&amp;Assumptions'!$J48/12)*(1+'Summary&amp;Assumptions'!$G$43)^(BC$12-1)*'Summary&amp;Assumptions'!$G48+(('Summary&amp;Assumptions'!$J48/12)*(1+'Summary&amp;Assumptions'!$G$43)^(BC$12-1)*'Summary&amp;Assumptions'!$H48*BC$56))</f>
        <v>21218</v>
      </c>
      <c r="BD91" s="95">
        <f>AND(BD$50&gt;0,BD$50&lt;='Summary&amp;Assumptions'!$D$18+1)*(('Summary&amp;Assumptions'!$J48/12)*(1+'Summary&amp;Assumptions'!$G$43)^(BD$12-1)*'Summary&amp;Assumptions'!$G48+(('Summary&amp;Assumptions'!$J48/12)*(1+'Summary&amp;Assumptions'!$G$43)^(BD$12-1)*'Summary&amp;Assumptions'!$H48*BD$56))</f>
        <v>21854.54</v>
      </c>
      <c r="BE91" s="95">
        <f>AND(BE$50&gt;0,BE$50&lt;='Summary&amp;Assumptions'!$D$18+1)*(('Summary&amp;Assumptions'!$J48/12)*(1+'Summary&amp;Assumptions'!$G$43)^(BE$12-1)*'Summary&amp;Assumptions'!$G48+(('Summary&amp;Assumptions'!$J48/12)*(1+'Summary&amp;Assumptions'!$G$43)^(BE$12-1)*'Summary&amp;Assumptions'!$H48*BE$56))</f>
        <v>21854.54</v>
      </c>
      <c r="BF91" s="95">
        <f>AND(BF$50&gt;0,BF$50&lt;='Summary&amp;Assumptions'!$D$18+1)*(('Summary&amp;Assumptions'!$J48/12)*(1+'Summary&amp;Assumptions'!$G$43)^(BF$12-1)*'Summary&amp;Assumptions'!$G48+(('Summary&amp;Assumptions'!$J48/12)*(1+'Summary&amp;Assumptions'!$G$43)^(BF$12-1)*'Summary&amp;Assumptions'!$H48*BF$56))</f>
        <v>21854.54</v>
      </c>
      <c r="BG91" s="95">
        <f>AND(BG$50&gt;0,BG$50&lt;='Summary&amp;Assumptions'!$D$18+1)*(('Summary&amp;Assumptions'!$J48/12)*(1+'Summary&amp;Assumptions'!$G$43)^(BG$12-1)*'Summary&amp;Assumptions'!$G48+(('Summary&amp;Assumptions'!$J48/12)*(1+'Summary&amp;Assumptions'!$G$43)^(BG$12-1)*'Summary&amp;Assumptions'!$H48*BG$56))</f>
        <v>21854.54</v>
      </c>
      <c r="BH91" s="95">
        <f>AND(BH$50&gt;0,BH$50&lt;='Summary&amp;Assumptions'!$D$18+1)*(('Summary&amp;Assumptions'!$J48/12)*(1+'Summary&amp;Assumptions'!$G$43)^(BH$12-1)*'Summary&amp;Assumptions'!$G48+(('Summary&amp;Assumptions'!$J48/12)*(1+'Summary&amp;Assumptions'!$G$43)^(BH$12-1)*'Summary&amp;Assumptions'!$H48*BH$56))</f>
        <v>21854.54</v>
      </c>
      <c r="BI91" s="95">
        <f>AND(BI$50&gt;0,BI$50&lt;='Summary&amp;Assumptions'!$D$18+1)*(('Summary&amp;Assumptions'!$J48/12)*(1+'Summary&amp;Assumptions'!$G$43)^(BI$12-1)*'Summary&amp;Assumptions'!$G48+(('Summary&amp;Assumptions'!$J48/12)*(1+'Summary&amp;Assumptions'!$G$43)^(BI$12-1)*'Summary&amp;Assumptions'!$H48*BI$56))</f>
        <v>21854.54</v>
      </c>
      <c r="BJ91" s="95">
        <f>AND(BJ$50&gt;0,BJ$50&lt;='Summary&amp;Assumptions'!$D$18+1)*(('Summary&amp;Assumptions'!$J48/12)*(1+'Summary&amp;Assumptions'!$G$43)^(BJ$12-1)*'Summary&amp;Assumptions'!$G48+(('Summary&amp;Assumptions'!$J48/12)*(1+'Summary&amp;Assumptions'!$G$43)^(BJ$12-1)*'Summary&amp;Assumptions'!$H48*BJ$56))</f>
        <v>21854.54</v>
      </c>
      <c r="BK91" s="95">
        <f>AND(BK$50&gt;0,BK$50&lt;='Summary&amp;Assumptions'!$D$18+1)*(('Summary&amp;Assumptions'!$J48/12)*(1+'Summary&amp;Assumptions'!$G$43)^(BK$12-1)*'Summary&amp;Assumptions'!$G48+(('Summary&amp;Assumptions'!$J48/12)*(1+'Summary&amp;Assumptions'!$G$43)^(BK$12-1)*'Summary&amp;Assumptions'!$H48*BK$56))</f>
        <v>21854.54</v>
      </c>
      <c r="BL91" s="95">
        <f>AND(BL$50&gt;0,BL$50&lt;='Summary&amp;Assumptions'!$D$18+1)*(('Summary&amp;Assumptions'!$J48/12)*(1+'Summary&amp;Assumptions'!$G$43)^(BL$12-1)*'Summary&amp;Assumptions'!$G48+(('Summary&amp;Assumptions'!$J48/12)*(1+'Summary&amp;Assumptions'!$G$43)^(BL$12-1)*'Summary&amp;Assumptions'!$H48*BL$56))</f>
        <v>21854.54</v>
      </c>
      <c r="BM91" s="95">
        <f>AND(BM$50&gt;0,BM$50&lt;='Summary&amp;Assumptions'!$D$18+1)*(('Summary&amp;Assumptions'!$J48/12)*(1+'Summary&amp;Assumptions'!$G$43)^(BM$12-1)*'Summary&amp;Assumptions'!$G48+(('Summary&amp;Assumptions'!$J48/12)*(1+'Summary&amp;Assumptions'!$G$43)^(BM$12-1)*'Summary&amp;Assumptions'!$H48*BM$56))</f>
        <v>21854.54</v>
      </c>
      <c r="BN91" s="95">
        <f>AND(BN$50&gt;0,BN$50&lt;='Summary&amp;Assumptions'!$D$18+1)*(('Summary&amp;Assumptions'!$J48/12)*(1+'Summary&amp;Assumptions'!$G$43)^(BN$12-1)*'Summary&amp;Assumptions'!$G48+(('Summary&amp;Assumptions'!$J48/12)*(1+'Summary&amp;Assumptions'!$G$43)^(BN$12-1)*'Summary&amp;Assumptions'!$H48*BN$56))</f>
        <v>21854.54</v>
      </c>
      <c r="BO91" s="95">
        <f>AND(BO$50&gt;0,BO$50&lt;='Summary&amp;Assumptions'!$D$18+1)*(('Summary&amp;Assumptions'!$J48/12)*(1+'Summary&amp;Assumptions'!$G$43)^(BO$12-1)*'Summary&amp;Assumptions'!$G48+(('Summary&amp;Assumptions'!$J48/12)*(1+'Summary&amp;Assumptions'!$G$43)^(BO$12-1)*'Summary&amp;Assumptions'!$H48*BO$56))</f>
        <v>21854.54</v>
      </c>
      <c r="BP91" s="95">
        <f>AND(BP$50&gt;0,BP$50&lt;='Summary&amp;Assumptions'!$D$18+1)*(('Summary&amp;Assumptions'!$J48/12)*(1+'Summary&amp;Assumptions'!$G$43)^(BP$12-1)*'Summary&amp;Assumptions'!$G48+(('Summary&amp;Assumptions'!$J48/12)*(1+'Summary&amp;Assumptions'!$G$43)^(BP$12-1)*'Summary&amp;Assumptions'!$H48*BP$56))</f>
        <v>22510.176199999998</v>
      </c>
      <c r="BQ91" s="95">
        <f>AND(BQ$50&gt;0,BQ$50&lt;='Summary&amp;Assumptions'!$D$18+1)*(('Summary&amp;Assumptions'!$J48/12)*(1+'Summary&amp;Assumptions'!$G$43)^(BQ$12-1)*'Summary&amp;Assumptions'!$G48+(('Summary&amp;Assumptions'!$J48/12)*(1+'Summary&amp;Assumptions'!$G$43)^(BQ$12-1)*'Summary&amp;Assumptions'!$H48*BQ$56))</f>
        <v>22510.176199999998</v>
      </c>
      <c r="BR91" s="95">
        <f>AND(BR$50&gt;0,BR$50&lt;='Summary&amp;Assumptions'!$D$18+1)*(('Summary&amp;Assumptions'!$J48/12)*(1+'Summary&amp;Assumptions'!$G$43)^(BR$12-1)*'Summary&amp;Assumptions'!$G48+(('Summary&amp;Assumptions'!$J48/12)*(1+'Summary&amp;Assumptions'!$G$43)^(BR$12-1)*'Summary&amp;Assumptions'!$H48*BR$56))</f>
        <v>22510.176199999998</v>
      </c>
      <c r="BS91" s="95">
        <f>AND(BS$50&gt;0,BS$50&lt;='Summary&amp;Assumptions'!$D$18+1)*(('Summary&amp;Assumptions'!$J48/12)*(1+'Summary&amp;Assumptions'!$G$43)^(BS$12-1)*'Summary&amp;Assumptions'!$G48+(('Summary&amp;Assumptions'!$J48/12)*(1+'Summary&amp;Assumptions'!$G$43)^(BS$12-1)*'Summary&amp;Assumptions'!$H48*BS$56))</f>
        <v>22510.176199999998</v>
      </c>
      <c r="BT91" s="95">
        <f>AND(BT$50&gt;0,BT$50&lt;='Summary&amp;Assumptions'!$D$18+1)*(('Summary&amp;Assumptions'!$J48/12)*(1+'Summary&amp;Assumptions'!$G$43)^(BT$12-1)*'Summary&amp;Assumptions'!$G48+(('Summary&amp;Assumptions'!$J48/12)*(1+'Summary&amp;Assumptions'!$G$43)^(BT$12-1)*'Summary&amp;Assumptions'!$H48*BT$56))</f>
        <v>22510.176199999998</v>
      </c>
      <c r="BU91" s="95">
        <f>AND(BU$50&gt;0,BU$50&lt;='Summary&amp;Assumptions'!$D$18+1)*(('Summary&amp;Assumptions'!$J48/12)*(1+'Summary&amp;Assumptions'!$G$43)^(BU$12-1)*'Summary&amp;Assumptions'!$G48+(('Summary&amp;Assumptions'!$J48/12)*(1+'Summary&amp;Assumptions'!$G$43)^(BU$12-1)*'Summary&amp;Assumptions'!$H48*BU$56))</f>
        <v>22510.176199999998</v>
      </c>
      <c r="BV91" s="95">
        <f>AND(BV$50&gt;0,BV$50&lt;='Summary&amp;Assumptions'!$D$18+1)*(('Summary&amp;Assumptions'!$J48/12)*(1+'Summary&amp;Assumptions'!$G$43)^(BV$12-1)*'Summary&amp;Assumptions'!$G48+(('Summary&amp;Assumptions'!$J48/12)*(1+'Summary&amp;Assumptions'!$G$43)^(BV$12-1)*'Summary&amp;Assumptions'!$H48*BV$56))</f>
        <v>22510.176199999998</v>
      </c>
      <c r="BW91" s="95">
        <f>AND(BW$50&gt;0,BW$50&lt;='Summary&amp;Assumptions'!$D$18+1)*(('Summary&amp;Assumptions'!$J48/12)*(1+'Summary&amp;Assumptions'!$G$43)^(BW$12-1)*'Summary&amp;Assumptions'!$G48+(('Summary&amp;Assumptions'!$J48/12)*(1+'Summary&amp;Assumptions'!$G$43)^(BW$12-1)*'Summary&amp;Assumptions'!$H48*BW$56))</f>
        <v>22510.176199999998</v>
      </c>
      <c r="BX91" s="95">
        <f>AND(BX$50&gt;0,BX$50&lt;='Summary&amp;Assumptions'!$D$18+1)*(('Summary&amp;Assumptions'!$J48/12)*(1+'Summary&amp;Assumptions'!$G$43)^(BX$12-1)*'Summary&amp;Assumptions'!$G48+(('Summary&amp;Assumptions'!$J48/12)*(1+'Summary&amp;Assumptions'!$G$43)^(BX$12-1)*'Summary&amp;Assumptions'!$H48*BX$56))</f>
        <v>22510.176199999998</v>
      </c>
      <c r="BY91" s="95">
        <f>AND(BY$50&gt;0,BY$50&lt;='Summary&amp;Assumptions'!$D$18+1)*(('Summary&amp;Assumptions'!$J48/12)*(1+'Summary&amp;Assumptions'!$G$43)^(BY$12-1)*'Summary&amp;Assumptions'!$G48+(('Summary&amp;Assumptions'!$J48/12)*(1+'Summary&amp;Assumptions'!$G$43)^(BY$12-1)*'Summary&amp;Assumptions'!$H48*BY$56))</f>
        <v>22510.176199999998</v>
      </c>
      <c r="BZ91" s="95">
        <f>AND(BZ$50&gt;0,BZ$50&lt;='Summary&amp;Assumptions'!$D$18+1)*(('Summary&amp;Assumptions'!$J48/12)*(1+'Summary&amp;Assumptions'!$G$43)^(BZ$12-1)*'Summary&amp;Assumptions'!$G48+(('Summary&amp;Assumptions'!$J48/12)*(1+'Summary&amp;Assumptions'!$G$43)^(BZ$12-1)*'Summary&amp;Assumptions'!$H48*BZ$56))</f>
        <v>22510.176199999998</v>
      </c>
      <c r="CA91" s="95">
        <f>AND(CA$50&gt;0,CA$50&lt;='Summary&amp;Assumptions'!$D$18+1)*(('Summary&amp;Assumptions'!$J48/12)*(1+'Summary&amp;Assumptions'!$G$43)^(CA$12-1)*'Summary&amp;Assumptions'!$G48+(('Summary&amp;Assumptions'!$J48/12)*(1+'Summary&amp;Assumptions'!$G$43)^(CA$12-1)*'Summary&amp;Assumptions'!$H48*CA$56))</f>
        <v>22510.176199999998</v>
      </c>
      <c r="CB91" s="95">
        <f>AND(CB$50&gt;0,CB$50&lt;='Summary&amp;Assumptions'!$D$18+1)*(('Summary&amp;Assumptions'!$J48/12)*(1+'Summary&amp;Assumptions'!$G$43)^(CB$12-1)*'Summary&amp;Assumptions'!$G48+(('Summary&amp;Assumptions'!$J48/12)*(1+'Summary&amp;Assumptions'!$G$43)^(CB$12-1)*'Summary&amp;Assumptions'!$H48*CB$56))</f>
        <v>23185.481485999997</v>
      </c>
      <c r="CC91" s="95">
        <f>AND(CC$50&gt;0,CC$50&lt;='Summary&amp;Assumptions'!$D$18+1)*(('Summary&amp;Assumptions'!$J48/12)*(1+'Summary&amp;Assumptions'!$G$43)^(CC$12-1)*'Summary&amp;Assumptions'!$G48+(('Summary&amp;Assumptions'!$J48/12)*(1+'Summary&amp;Assumptions'!$G$43)^(CC$12-1)*'Summary&amp;Assumptions'!$H48*CC$56))</f>
        <v>23185.481485999997</v>
      </c>
      <c r="CD91" s="95">
        <f>AND(CD$50&gt;0,CD$50&lt;='Summary&amp;Assumptions'!$D$18+1)*(('Summary&amp;Assumptions'!$J48/12)*(1+'Summary&amp;Assumptions'!$G$43)^(CD$12-1)*'Summary&amp;Assumptions'!$G48+(('Summary&amp;Assumptions'!$J48/12)*(1+'Summary&amp;Assumptions'!$G$43)^(CD$12-1)*'Summary&amp;Assumptions'!$H48*CD$56))</f>
        <v>23185.481485999997</v>
      </c>
      <c r="CE91" s="95">
        <f>AND(CE$50&gt;0,CE$50&lt;='Summary&amp;Assumptions'!$D$18+1)*(('Summary&amp;Assumptions'!$J48/12)*(1+'Summary&amp;Assumptions'!$G$43)^(CE$12-1)*'Summary&amp;Assumptions'!$G48+(('Summary&amp;Assumptions'!$J48/12)*(1+'Summary&amp;Assumptions'!$G$43)^(CE$12-1)*'Summary&amp;Assumptions'!$H48*CE$56))</f>
        <v>23185.481485999997</v>
      </c>
      <c r="CF91" s="95">
        <f>AND(CF$50&gt;0,CF$50&lt;='Summary&amp;Assumptions'!$D$18+1)*(('Summary&amp;Assumptions'!$J48/12)*(1+'Summary&amp;Assumptions'!$G$43)^(CF$12-1)*'Summary&amp;Assumptions'!$G48+(('Summary&amp;Assumptions'!$J48/12)*(1+'Summary&amp;Assumptions'!$G$43)^(CF$12-1)*'Summary&amp;Assumptions'!$H48*CF$56))</f>
        <v>23185.481485999997</v>
      </c>
      <c r="CG91" s="95">
        <f>AND(CG$50&gt;0,CG$50&lt;='Summary&amp;Assumptions'!$D$18+1)*(('Summary&amp;Assumptions'!$J48/12)*(1+'Summary&amp;Assumptions'!$G$43)^(CG$12-1)*'Summary&amp;Assumptions'!$G48+(('Summary&amp;Assumptions'!$J48/12)*(1+'Summary&amp;Assumptions'!$G$43)^(CG$12-1)*'Summary&amp;Assumptions'!$H48*CG$56))</f>
        <v>23185.481485999997</v>
      </c>
      <c r="CH91" s="95">
        <f>AND(CH$50&gt;0,CH$50&lt;='Summary&amp;Assumptions'!$D$18+1)*(('Summary&amp;Assumptions'!$J48/12)*(1+'Summary&amp;Assumptions'!$G$43)^(CH$12-1)*'Summary&amp;Assumptions'!$G48+(('Summary&amp;Assumptions'!$J48/12)*(1+'Summary&amp;Assumptions'!$G$43)^(CH$12-1)*'Summary&amp;Assumptions'!$H48*CH$56))</f>
        <v>23185.481485999997</v>
      </c>
      <c r="CI91" s="95">
        <f>AND(CI$50&gt;0,CI$50&lt;='Summary&amp;Assumptions'!$D$18+1)*(('Summary&amp;Assumptions'!$J48/12)*(1+'Summary&amp;Assumptions'!$G$43)^(CI$12-1)*'Summary&amp;Assumptions'!$G48+(('Summary&amp;Assumptions'!$J48/12)*(1+'Summary&amp;Assumptions'!$G$43)^(CI$12-1)*'Summary&amp;Assumptions'!$H48*CI$56))</f>
        <v>23185.481485999997</v>
      </c>
      <c r="CJ91" s="95">
        <f>AND(CJ$50&gt;0,CJ$50&lt;='Summary&amp;Assumptions'!$D$18+1)*(('Summary&amp;Assumptions'!$J48/12)*(1+'Summary&amp;Assumptions'!$G$43)^(CJ$12-1)*'Summary&amp;Assumptions'!$G48+(('Summary&amp;Assumptions'!$J48/12)*(1+'Summary&amp;Assumptions'!$G$43)^(CJ$12-1)*'Summary&amp;Assumptions'!$H48*CJ$56))</f>
        <v>23185.481485999997</v>
      </c>
      <c r="CK91" s="95">
        <f>AND(CK$50&gt;0,CK$50&lt;='Summary&amp;Assumptions'!$D$18+1)*(('Summary&amp;Assumptions'!$J48/12)*(1+'Summary&amp;Assumptions'!$G$43)^(CK$12-1)*'Summary&amp;Assumptions'!$G48+(('Summary&amp;Assumptions'!$J48/12)*(1+'Summary&amp;Assumptions'!$G$43)^(CK$12-1)*'Summary&amp;Assumptions'!$H48*CK$56))</f>
        <v>23185.481485999997</v>
      </c>
      <c r="CL91" s="95">
        <f>AND(CL$50&gt;0,CL$50&lt;='Summary&amp;Assumptions'!$D$18+1)*(('Summary&amp;Assumptions'!$J48/12)*(1+'Summary&amp;Assumptions'!$G$43)^(CL$12-1)*'Summary&amp;Assumptions'!$G48+(('Summary&amp;Assumptions'!$J48/12)*(1+'Summary&amp;Assumptions'!$G$43)^(CL$12-1)*'Summary&amp;Assumptions'!$H48*CL$56))</f>
        <v>23185.481485999997</v>
      </c>
      <c r="CM91" s="95">
        <f>AND(CM$50&gt;0,CM$50&lt;='Summary&amp;Assumptions'!$D$18+1)*(('Summary&amp;Assumptions'!$J48/12)*(1+'Summary&amp;Assumptions'!$G$43)^(CM$12-1)*'Summary&amp;Assumptions'!$G48+(('Summary&amp;Assumptions'!$J48/12)*(1+'Summary&amp;Assumptions'!$G$43)^(CM$12-1)*'Summary&amp;Assumptions'!$H48*CM$56))</f>
        <v>23185.481485999997</v>
      </c>
      <c r="CN91" s="95">
        <f>AND(CN$50&gt;0,CN$50&lt;='Summary&amp;Assumptions'!$D$18+1)*(('Summary&amp;Assumptions'!$J48/12)*(1+'Summary&amp;Assumptions'!$G$43)^(CN$12-1)*'Summary&amp;Assumptions'!$G48+(('Summary&amp;Assumptions'!$J48/12)*(1+'Summary&amp;Assumptions'!$G$43)^(CN$12-1)*'Summary&amp;Assumptions'!$H48*CN$56))</f>
        <v>23881.04593058</v>
      </c>
      <c r="CO91" s="95">
        <f>AND(CO$50&gt;0,CO$50&lt;='Summary&amp;Assumptions'!$D$18+1)*(('Summary&amp;Assumptions'!$J48/12)*(1+'Summary&amp;Assumptions'!$G$43)^(CO$12-1)*'Summary&amp;Assumptions'!$G48+(('Summary&amp;Assumptions'!$J48/12)*(1+'Summary&amp;Assumptions'!$G$43)^(CO$12-1)*'Summary&amp;Assumptions'!$H48*CO$56))</f>
        <v>23881.04593058</v>
      </c>
      <c r="CP91" s="95">
        <f>AND(CP$50&gt;0,CP$50&lt;='Summary&amp;Assumptions'!$D$18+1)*(('Summary&amp;Assumptions'!$J48/12)*(1+'Summary&amp;Assumptions'!$G$43)^(CP$12-1)*'Summary&amp;Assumptions'!$G48+(('Summary&amp;Assumptions'!$J48/12)*(1+'Summary&amp;Assumptions'!$G$43)^(CP$12-1)*'Summary&amp;Assumptions'!$H48*CP$56))</f>
        <v>23881.04593058</v>
      </c>
      <c r="CQ91" s="95">
        <f>AND(CQ$50&gt;0,CQ$50&lt;='Summary&amp;Assumptions'!$D$18+1)*(('Summary&amp;Assumptions'!$J48/12)*(1+'Summary&amp;Assumptions'!$G$43)^(CQ$12-1)*'Summary&amp;Assumptions'!$G48+(('Summary&amp;Assumptions'!$J48/12)*(1+'Summary&amp;Assumptions'!$G$43)^(CQ$12-1)*'Summary&amp;Assumptions'!$H48*CQ$56))</f>
        <v>23881.04593058</v>
      </c>
      <c r="CR91" s="95">
        <f>AND(CR$50&gt;0,CR$50&lt;='Summary&amp;Assumptions'!$D$18+1)*(('Summary&amp;Assumptions'!$J48/12)*(1+'Summary&amp;Assumptions'!$G$43)^(CR$12-1)*'Summary&amp;Assumptions'!$G48+(('Summary&amp;Assumptions'!$J48/12)*(1+'Summary&amp;Assumptions'!$G$43)^(CR$12-1)*'Summary&amp;Assumptions'!$H48*CR$56))</f>
        <v>23881.04593058</v>
      </c>
      <c r="CS91" s="95">
        <f>AND(CS$50&gt;0,CS$50&lt;='Summary&amp;Assumptions'!$D$18+1)*(('Summary&amp;Assumptions'!$J48/12)*(1+'Summary&amp;Assumptions'!$G$43)^(CS$12-1)*'Summary&amp;Assumptions'!$G48+(('Summary&amp;Assumptions'!$J48/12)*(1+'Summary&amp;Assumptions'!$G$43)^(CS$12-1)*'Summary&amp;Assumptions'!$H48*CS$56))</f>
        <v>23881.04593058</v>
      </c>
      <c r="CT91" s="95">
        <f>AND(CT$50&gt;0,CT$50&lt;='Summary&amp;Assumptions'!$D$18+1)*(('Summary&amp;Assumptions'!$J48/12)*(1+'Summary&amp;Assumptions'!$G$43)^(CT$12-1)*'Summary&amp;Assumptions'!$G48+(('Summary&amp;Assumptions'!$J48/12)*(1+'Summary&amp;Assumptions'!$G$43)^(CT$12-1)*'Summary&amp;Assumptions'!$H48*CT$56))</f>
        <v>23881.04593058</v>
      </c>
      <c r="CU91" s="95">
        <f>AND(CU$50&gt;0,CU$50&lt;='Summary&amp;Assumptions'!$D$18+1)*(('Summary&amp;Assumptions'!$J48/12)*(1+'Summary&amp;Assumptions'!$G$43)^(CU$12-1)*'Summary&amp;Assumptions'!$G48+(('Summary&amp;Assumptions'!$J48/12)*(1+'Summary&amp;Assumptions'!$G$43)^(CU$12-1)*'Summary&amp;Assumptions'!$H48*CU$56))</f>
        <v>23881.04593058</v>
      </c>
      <c r="CV91" s="95">
        <f>AND(CV$50&gt;0,CV$50&lt;='Summary&amp;Assumptions'!$D$18+1)*(('Summary&amp;Assumptions'!$J48/12)*(1+'Summary&amp;Assumptions'!$G$43)^(CV$12-1)*'Summary&amp;Assumptions'!$G48+(('Summary&amp;Assumptions'!$J48/12)*(1+'Summary&amp;Assumptions'!$G$43)^(CV$12-1)*'Summary&amp;Assumptions'!$H48*CV$56))</f>
        <v>23881.04593058</v>
      </c>
      <c r="CW91" s="95">
        <f>AND(CW$50&gt;0,CW$50&lt;='Summary&amp;Assumptions'!$D$18+1)*(('Summary&amp;Assumptions'!$J48/12)*(1+'Summary&amp;Assumptions'!$G$43)^(CW$12-1)*'Summary&amp;Assumptions'!$G48+(('Summary&amp;Assumptions'!$J48/12)*(1+'Summary&amp;Assumptions'!$G$43)^(CW$12-1)*'Summary&amp;Assumptions'!$H48*CW$56))</f>
        <v>23881.04593058</v>
      </c>
      <c r="CX91" s="95">
        <f>AND(CX$50&gt;0,CX$50&lt;='Summary&amp;Assumptions'!$D$18+1)*(('Summary&amp;Assumptions'!$J48/12)*(1+'Summary&amp;Assumptions'!$G$43)^(CX$12-1)*'Summary&amp;Assumptions'!$G48+(('Summary&amp;Assumptions'!$J48/12)*(1+'Summary&amp;Assumptions'!$G$43)^(CX$12-1)*'Summary&amp;Assumptions'!$H48*CX$56))</f>
        <v>23881.04593058</v>
      </c>
      <c r="CY91" s="95">
        <f>AND(CY$50&gt;0,CY$50&lt;='Summary&amp;Assumptions'!$D$18+1)*(('Summary&amp;Assumptions'!$J48/12)*(1+'Summary&amp;Assumptions'!$G$43)^(CY$12-1)*'Summary&amp;Assumptions'!$G48+(('Summary&amp;Assumptions'!$J48/12)*(1+'Summary&amp;Assumptions'!$G$43)^(CY$12-1)*'Summary&amp;Assumptions'!$H48*CY$56))</f>
        <v>23881.04593058</v>
      </c>
      <c r="CZ91" s="95">
        <f>AND(CZ$50&gt;0,CZ$50&lt;='Summary&amp;Assumptions'!$D$18+1)*(('Summary&amp;Assumptions'!$J48/12)*(1+'Summary&amp;Assumptions'!$G$43)^(CZ$12-1)*'Summary&amp;Assumptions'!$G48+(('Summary&amp;Assumptions'!$J48/12)*(1+'Summary&amp;Assumptions'!$G$43)^(CZ$12-1)*'Summary&amp;Assumptions'!$H48*CZ$56))</f>
        <v>24597.4773084974</v>
      </c>
      <c r="DA91" s="95">
        <f>AND(DA$50&gt;0,DA$50&lt;='Summary&amp;Assumptions'!$D$18+1)*(('Summary&amp;Assumptions'!$J48/12)*(1+'Summary&amp;Assumptions'!$G$43)^(DA$12-1)*'Summary&amp;Assumptions'!$G48+(('Summary&amp;Assumptions'!$J48/12)*(1+'Summary&amp;Assumptions'!$G$43)^(DA$12-1)*'Summary&amp;Assumptions'!$H48*DA$56))</f>
        <v>24597.4773084974</v>
      </c>
      <c r="DB91" s="95">
        <f>AND(DB$50&gt;0,DB$50&lt;='Summary&amp;Assumptions'!$D$18+1)*(('Summary&amp;Assumptions'!$J48/12)*(1+'Summary&amp;Assumptions'!$G$43)^(DB$12-1)*'Summary&amp;Assumptions'!$G48+(('Summary&amp;Assumptions'!$J48/12)*(1+'Summary&amp;Assumptions'!$G$43)^(DB$12-1)*'Summary&amp;Assumptions'!$H48*DB$56))</f>
        <v>24597.4773084974</v>
      </c>
      <c r="DC91" s="95">
        <f>AND(DC$50&gt;0,DC$50&lt;='Summary&amp;Assumptions'!$D$18+1)*(('Summary&amp;Assumptions'!$J48/12)*(1+'Summary&amp;Assumptions'!$G$43)^(DC$12-1)*'Summary&amp;Assumptions'!$G48+(('Summary&amp;Assumptions'!$J48/12)*(1+'Summary&amp;Assumptions'!$G$43)^(DC$12-1)*'Summary&amp;Assumptions'!$H48*DC$56))</f>
        <v>24597.4773084974</v>
      </c>
      <c r="DD91" s="95">
        <f>AND(DD$50&gt;0,DD$50&lt;='Summary&amp;Assumptions'!$D$18+1)*(('Summary&amp;Assumptions'!$J48/12)*(1+'Summary&amp;Assumptions'!$G$43)^(DD$12-1)*'Summary&amp;Assumptions'!$G48+(('Summary&amp;Assumptions'!$J48/12)*(1+'Summary&amp;Assumptions'!$G$43)^(DD$12-1)*'Summary&amp;Assumptions'!$H48*DD$56))</f>
        <v>24597.4773084974</v>
      </c>
      <c r="DE91" s="95">
        <f>AND(DE$50&gt;0,DE$50&lt;='Summary&amp;Assumptions'!$D$18+1)*(('Summary&amp;Assumptions'!$J48/12)*(1+'Summary&amp;Assumptions'!$G$43)^(DE$12-1)*'Summary&amp;Assumptions'!$G48+(('Summary&amp;Assumptions'!$J48/12)*(1+'Summary&amp;Assumptions'!$G$43)^(DE$12-1)*'Summary&amp;Assumptions'!$H48*DE$56))</f>
        <v>24597.4773084974</v>
      </c>
      <c r="DF91" s="95">
        <f>AND(DF$50&gt;0,DF$50&lt;='Summary&amp;Assumptions'!$D$18+1)*(('Summary&amp;Assumptions'!$J48/12)*(1+'Summary&amp;Assumptions'!$G$43)^(DF$12-1)*'Summary&amp;Assumptions'!$G48+(('Summary&amp;Assumptions'!$J48/12)*(1+'Summary&amp;Assumptions'!$G$43)^(DF$12-1)*'Summary&amp;Assumptions'!$H48*DF$56))</f>
        <v>24597.4773084974</v>
      </c>
      <c r="DG91" s="95">
        <f>AND(DG$50&gt;0,DG$50&lt;='Summary&amp;Assumptions'!$D$18+1)*(('Summary&amp;Assumptions'!$J48/12)*(1+'Summary&amp;Assumptions'!$G$43)^(DG$12-1)*'Summary&amp;Assumptions'!$G48+(('Summary&amp;Assumptions'!$J48/12)*(1+'Summary&amp;Assumptions'!$G$43)^(DG$12-1)*'Summary&amp;Assumptions'!$H48*DG$56))</f>
        <v>24597.4773084974</v>
      </c>
      <c r="DH91" s="95">
        <f>AND(DH$50&gt;0,DH$50&lt;='Summary&amp;Assumptions'!$D$18+1)*(('Summary&amp;Assumptions'!$J48/12)*(1+'Summary&amp;Assumptions'!$G$43)^(DH$12-1)*'Summary&amp;Assumptions'!$G48+(('Summary&amp;Assumptions'!$J48/12)*(1+'Summary&amp;Assumptions'!$G$43)^(DH$12-1)*'Summary&amp;Assumptions'!$H48*DH$56))</f>
        <v>24597.4773084974</v>
      </c>
      <c r="DI91" s="95">
        <f>AND(DI$50&gt;0,DI$50&lt;='Summary&amp;Assumptions'!$D$18+1)*(('Summary&amp;Assumptions'!$J48/12)*(1+'Summary&amp;Assumptions'!$G$43)^(DI$12-1)*'Summary&amp;Assumptions'!$G48+(('Summary&amp;Assumptions'!$J48/12)*(1+'Summary&amp;Assumptions'!$G$43)^(DI$12-1)*'Summary&amp;Assumptions'!$H48*DI$56))</f>
        <v>24597.4773084974</v>
      </c>
      <c r="DJ91" s="95">
        <f>AND(DJ$50&gt;0,DJ$50&lt;='Summary&amp;Assumptions'!$D$18+1)*(('Summary&amp;Assumptions'!$J48/12)*(1+'Summary&amp;Assumptions'!$G$43)^(DJ$12-1)*'Summary&amp;Assumptions'!$G48+(('Summary&amp;Assumptions'!$J48/12)*(1+'Summary&amp;Assumptions'!$G$43)^(DJ$12-1)*'Summary&amp;Assumptions'!$H48*DJ$56))</f>
        <v>24597.4773084974</v>
      </c>
      <c r="DK91" s="95">
        <f>AND(DK$50&gt;0,DK$50&lt;='Summary&amp;Assumptions'!$D$18+1)*(('Summary&amp;Assumptions'!$J48/12)*(1+'Summary&amp;Assumptions'!$G$43)^(DK$12-1)*'Summary&amp;Assumptions'!$G48+(('Summary&amp;Assumptions'!$J48/12)*(1+'Summary&amp;Assumptions'!$G$43)^(DK$12-1)*'Summary&amp;Assumptions'!$H48*DK$56))</f>
        <v>24597.4773084974</v>
      </c>
      <c r="DL91" s="95">
        <f>AND(DL$50&gt;0,DL$50&lt;='Summary&amp;Assumptions'!$D$18+1)*(('Summary&amp;Assumptions'!$J48/12)*(1+'Summary&amp;Assumptions'!$G$43)^(DL$12-1)*'Summary&amp;Assumptions'!$G48+(('Summary&amp;Assumptions'!$J48/12)*(1+'Summary&amp;Assumptions'!$G$43)^(DL$12-1)*'Summary&amp;Assumptions'!$H48*DL$56))</f>
        <v>25335.401627752319</v>
      </c>
      <c r="DM91" s="95">
        <f>AND(DM$50&gt;0,DM$50&lt;='Summary&amp;Assumptions'!$D$18+1)*(('Summary&amp;Assumptions'!$J48/12)*(1+'Summary&amp;Assumptions'!$G$43)^(DM$12-1)*'Summary&amp;Assumptions'!$G48+(('Summary&amp;Assumptions'!$J48/12)*(1+'Summary&amp;Assumptions'!$G$43)^(DM$12-1)*'Summary&amp;Assumptions'!$H48*DM$56))</f>
        <v>25335.401627752319</v>
      </c>
      <c r="DN91" s="95">
        <f>AND(DN$50&gt;0,DN$50&lt;='Summary&amp;Assumptions'!$D$18+1)*(('Summary&amp;Assumptions'!$J48/12)*(1+'Summary&amp;Assumptions'!$G$43)^(DN$12-1)*'Summary&amp;Assumptions'!$G48+(('Summary&amp;Assumptions'!$J48/12)*(1+'Summary&amp;Assumptions'!$G$43)^(DN$12-1)*'Summary&amp;Assumptions'!$H48*DN$56))</f>
        <v>25335.401627752319</v>
      </c>
      <c r="DO91" s="95">
        <f>AND(DO$50&gt;0,DO$50&lt;='Summary&amp;Assumptions'!$D$18+1)*(('Summary&amp;Assumptions'!$J48/12)*(1+'Summary&amp;Assumptions'!$G$43)^(DO$12-1)*'Summary&amp;Assumptions'!$G48+(('Summary&amp;Assumptions'!$J48/12)*(1+'Summary&amp;Assumptions'!$G$43)^(DO$12-1)*'Summary&amp;Assumptions'!$H48*DO$56))</f>
        <v>25335.401627752319</v>
      </c>
      <c r="DP91" s="95">
        <f>AND(DP$50&gt;0,DP$50&lt;='Summary&amp;Assumptions'!$D$18+1)*(('Summary&amp;Assumptions'!$J48/12)*(1+'Summary&amp;Assumptions'!$G$43)^(DP$12-1)*'Summary&amp;Assumptions'!$G48+(('Summary&amp;Assumptions'!$J48/12)*(1+'Summary&amp;Assumptions'!$G$43)^(DP$12-1)*'Summary&amp;Assumptions'!$H48*DP$56))</f>
        <v>25335.401627752319</v>
      </c>
      <c r="DQ91" s="95">
        <f>AND(DQ$50&gt;0,DQ$50&lt;='Summary&amp;Assumptions'!$D$18+1)*(('Summary&amp;Assumptions'!$J48/12)*(1+'Summary&amp;Assumptions'!$G$43)^(DQ$12-1)*'Summary&amp;Assumptions'!$G48+(('Summary&amp;Assumptions'!$J48/12)*(1+'Summary&amp;Assumptions'!$G$43)^(DQ$12-1)*'Summary&amp;Assumptions'!$H48*DQ$56))</f>
        <v>25335.401627752319</v>
      </c>
      <c r="DR91" s="95">
        <f>AND(DR$50&gt;0,DR$50&lt;='Summary&amp;Assumptions'!$D$18+1)*(('Summary&amp;Assumptions'!$J48/12)*(1+'Summary&amp;Assumptions'!$G$43)^(DR$12-1)*'Summary&amp;Assumptions'!$G48+(('Summary&amp;Assumptions'!$J48/12)*(1+'Summary&amp;Assumptions'!$G$43)^(DR$12-1)*'Summary&amp;Assumptions'!$H48*DR$56))</f>
        <v>25335.401627752319</v>
      </c>
      <c r="DS91" s="95">
        <f>AND(DS$50&gt;0,DS$50&lt;='Summary&amp;Assumptions'!$D$18+1)*(('Summary&amp;Assumptions'!$J48/12)*(1+'Summary&amp;Assumptions'!$G$43)^(DS$12-1)*'Summary&amp;Assumptions'!$G48+(('Summary&amp;Assumptions'!$J48/12)*(1+'Summary&amp;Assumptions'!$G$43)^(DS$12-1)*'Summary&amp;Assumptions'!$H48*DS$56))</f>
        <v>25335.401627752319</v>
      </c>
      <c r="DT91" s="95">
        <f>AND(DT$50&gt;0,DT$50&lt;='Summary&amp;Assumptions'!$D$18+1)*(('Summary&amp;Assumptions'!$J48/12)*(1+'Summary&amp;Assumptions'!$G$43)^(DT$12-1)*'Summary&amp;Assumptions'!$G48+(('Summary&amp;Assumptions'!$J48/12)*(1+'Summary&amp;Assumptions'!$G$43)^(DT$12-1)*'Summary&amp;Assumptions'!$H48*DT$56))</f>
        <v>25335.401627752319</v>
      </c>
      <c r="DU91" s="95">
        <f>AND(DU$50&gt;0,DU$50&lt;='Summary&amp;Assumptions'!$D$18+1)*(('Summary&amp;Assumptions'!$J48/12)*(1+'Summary&amp;Assumptions'!$G$43)^(DU$12-1)*'Summary&amp;Assumptions'!$G48+(('Summary&amp;Assumptions'!$J48/12)*(1+'Summary&amp;Assumptions'!$G$43)^(DU$12-1)*'Summary&amp;Assumptions'!$H48*DU$56))</f>
        <v>25335.401627752319</v>
      </c>
      <c r="DV91" s="95">
        <f>AND(DV$50&gt;0,DV$50&lt;='Summary&amp;Assumptions'!$D$18+1)*(('Summary&amp;Assumptions'!$J48/12)*(1+'Summary&amp;Assumptions'!$G$43)^(DV$12-1)*'Summary&amp;Assumptions'!$G48+(('Summary&amp;Assumptions'!$J48/12)*(1+'Summary&amp;Assumptions'!$G$43)^(DV$12-1)*'Summary&amp;Assumptions'!$H48*DV$56))</f>
        <v>25335.401627752319</v>
      </c>
      <c r="DW91" s="95">
        <f>AND(DW$50&gt;0,DW$50&lt;='Summary&amp;Assumptions'!$D$18+1)*(('Summary&amp;Assumptions'!$J48/12)*(1+'Summary&amp;Assumptions'!$G$43)^(DW$12-1)*'Summary&amp;Assumptions'!$G48+(('Summary&amp;Assumptions'!$J48/12)*(1+'Summary&amp;Assumptions'!$G$43)^(DW$12-1)*'Summary&amp;Assumptions'!$H48*DW$56))</f>
        <v>25335.401627752319</v>
      </c>
      <c r="DX91" s="95">
        <f>AND(DX$50&gt;0,DX$50&lt;='Summary&amp;Assumptions'!$D$18+1)*(('Summary&amp;Assumptions'!$J48/12)*(1+'Summary&amp;Assumptions'!$G$43)^(DX$12-1)*'Summary&amp;Assumptions'!$G48+(('Summary&amp;Assumptions'!$J48/12)*(1+'Summary&amp;Assumptions'!$G$43)^(DX$12-1)*'Summary&amp;Assumptions'!$H48*DX$56))</f>
        <v>26095.463676584888</v>
      </c>
      <c r="DY91" s="95">
        <f>AND(DY$50&gt;0,DY$50&lt;='Summary&amp;Assumptions'!$D$18+1)*(('Summary&amp;Assumptions'!$J48/12)*(1+'Summary&amp;Assumptions'!$G$43)^(DY$12-1)*'Summary&amp;Assumptions'!$G48+(('Summary&amp;Assumptions'!$J48/12)*(1+'Summary&amp;Assumptions'!$G$43)^(DY$12-1)*'Summary&amp;Assumptions'!$H48*DY$56))</f>
        <v>26095.463676584888</v>
      </c>
      <c r="DZ91" s="95">
        <f>AND(DZ$50&gt;0,DZ$50&lt;='Summary&amp;Assumptions'!$D$18+1)*(('Summary&amp;Assumptions'!$J48/12)*(1+'Summary&amp;Assumptions'!$G$43)^(DZ$12-1)*'Summary&amp;Assumptions'!$G48+(('Summary&amp;Assumptions'!$J48/12)*(1+'Summary&amp;Assumptions'!$G$43)^(DZ$12-1)*'Summary&amp;Assumptions'!$H48*DZ$56))</f>
        <v>26095.463676584888</v>
      </c>
      <c r="EA91" s="95">
        <f>AND(EA$50&gt;0,EA$50&lt;='Summary&amp;Assumptions'!$D$18+1)*(('Summary&amp;Assumptions'!$J48/12)*(1+'Summary&amp;Assumptions'!$G$43)^(EA$12-1)*'Summary&amp;Assumptions'!$G48+(('Summary&amp;Assumptions'!$J48/12)*(1+'Summary&amp;Assumptions'!$G$43)^(EA$12-1)*'Summary&amp;Assumptions'!$H48*EA$56))</f>
        <v>26095.463676584888</v>
      </c>
      <c r="EB91" s="95">
        <f>AND(EB$50&gt;0,EB$50&lt;='Summary&amp;Assumptions'!$D$18+1)*(('Summary&amp;Assumptions'!$J48/12)*(1+'Summary&amp;Assumptions'!$G$43)^(EB$12-1)*'Summary&amp;Assumptions'!$G48+(('Summary&amp;Assumptions'!$J48/12)*(1+'Summary&amp;Assumptions'!$G$43)^(EB$12-1)*'Summary&amp;Assumptions'!$H48*EB$56))</f>
        <v>26095.463676584888</v>
      </c>
      <c r="EC91" s="95">
        <f>AND(EC$50&gt;0,EC$50&lt;='Summary&amp;Assumptions'!$D$18+1)*(('Summary&amp;Assumptions'!$J48/12)*(1+'Summary&amp;Assumptions'!$G$43)^(EC$12-1)*'Summary&amp;Assumptions'!$G48+(('Summary&amp;Assumptions'!$J48/12)*(1+'Summary&amp;Assumptions'!$G$43)^(EC$12-1)*'Summary&amp;Assumptions'!$H48*EC$56))</f>
        <v>26095.463676584888</v>
      </c>
      <c r="ED91" s="95">
        <f>AND(ED$50&gt;0,ED$50&lt;='Summary&amp;Assumptions'!$D$18+1)*(('Summary&amp;Assumptions'!$J48/12)*(1+'Summary&amp;Assumptions'!$G$43)^(ED$12-1)*'Summary&amp;Assumptions'!$G48+(('Summary&amp;Assumptions'!$J48/12)*(1+'Summary&amp;Assumptions'!$G$43)^(ED$12-1)*'Summary&amp;Assumptions'!$H48*ED$56))</f>
        <v>26095.463676584888</v>
      </c>
      <c r="EE91" s="95">
        <f>AND(EE$50&gt;0,EE$50&lt;='Summary&amp;Assumptions'!$D$18+1)*(('Summary&amp;Assumptions'!$J48/12)*(1+'Summary&amp;Assumptions'!$G$43)^(EE$12-1)*'Summary&amp;Assumptions'!$G48+(('Summary&amp;Assumptions'!$J48/12)*(1+'Summary&amp;Assumptions'!$G$43)^(EE$12-1)*'Summary&amp;Assumptions'!$H48*EE$56))</f>
        <v>26095.463676584888</v>
      </c>
      <c r="EF91" s="95">
        <f>AND(EF$50&gt;0,EF$50&lt;='Summary&amp;Assumptions'!$D$18+1)*(('Summary&amp;Assumptions'!$J48/12)*(1+'Summary&amp;Assumptions'!$G$43)^(EF$12-1)*'Summary&amp;Assumptions'!$G48+(('Summary&amp;Assumptions'!$J48/12)*(1+'Summary&amp;Assumptions'!$G$43)^(EF$12-1)*'Summary&amp;Assumptions'!$H48*EF$56))</f>
        <v>26095.463676584888</v>
      </c>
      <c r="EG91" s="95">
        <f>AND(EG$50&gt;0,EG$50&lt;='Summary&amp;Assumptions'!$D$18+1)*(('Summary&amp;Assumptions'!$J48/12)*(1+'Summary&amp;Assumptions'!$G$43)^(EG$12-1)*'Summary&amp;Assumptions'!$G48+(('Summary&amp;Assumptions'!$J48/12)*(1+'Summary&amp;Assumptions'!$G$43)^(EG$12-1)*'Summary&amp;Assumptions'!$H48*EG$56))</f>
        <v>26095.463676584888</v>
      </c>
      <c r="EH91" s="95">
        <f>AND(EH$50&gt;0,EH$50&lt;='Summary&amp;Assumptions'!$D$18+1)*(('Summary&amp;Assumptions'!$J48/12)*(1+'Summary&amp;Assumptions'!$G$43)^(EH$12-1)*'Summary&amp;Assumptions'!$G48+(('Summary&amp;Assumptions'!$J48/12)*(1+'Summary&amp;Assumptions'!$G$43)^(EH$12-1)*'Summary&amp;Assumptions'!$H48*EH$56))</f>
        <v>26095.463676584888</v>
      </c>
      <c r="EI91" s="95">
        <f>AND(EI$50&gt;0,EI$50&lt;='Summary&amp;Assumptions'!$D$18+1)*(('Summary&amp;Assumptions'!$J48/12)*(1+'Summary&amp;Assumptions'!$G$43)^(EI$12-1)*'Summary&amp;Assumptions'!$G48+(('Summary&amp;Assumptions'!$J48/12)*(1+'Summary&amp;Assumptions'!$G$43)^(EI$12-1)*'Summary&amp;Assumptions'!$H48*EI$56))</f>
        <v>26095.463676584888</v>
      </c>
      <c r="EJ91" s="95">
        <f>AND(EJ$50&gt;0,EJ$50&lt;='Summary&amp;Assumptions'!$D$18+1)*(('Summary&amp;Assumptions'!$J48/12)*(1+'Summary&amp;Assumptions'!$G$43)^(EJ$12-1)*'Summary&amp;Assumptions'!$G48+(('Summary&amp;Assumptions'!$J48/12)*(1+'Summary&amp;Assumptions'!$G$43)^(EJ$12-1)*'Summary&amp;Assumptions'!$H48*EJ$56))</f>
        <v>26878.327586882435</v>
      </c>
      <c r="EK91" s="95">
        <f>AND(EK$50&gt;0,EK$50&lt;='Summary&amp;Assumptions'!$D$18+1)*(('Summary&amp;Assumptions'!$J48/12)*(1+'Summary&amp;Assumptions'!$G$43)^(EK$12-1)*'Summary&amp;Assumptions'!$G48+(('Summary&amp;Assumptions'!$J48/12)*(1+'Summary&amp;Assumptions'!$G$43)^(EK$12-1)*'Summary&amp;Assumptions'!$H48*EK$56))</f>
        <v>26878.327586882435</v>
      </c>
      <c r="EL91" s="95">
        <f>AND(EL$50&gt;0,EL$50&lt;='Summary&amp;Assumptions'!$D$18+1)*(('Summary&amp;Assumptions'!$J48/12)*(1+'Summary&amp;Assumptions'!$G$43)^(EL$12-1)*'Summary&amp;Assumptions'!$G48+(('Summary&amp;Assumptions'!$J48/12)*(1+'Summary&amp;Assumptions'!$G$43)^(EL$12-1)*'Summary&amp;Assumptions'!$H48*EL$56))</f>
        <v>26878.327586882435</v>
      </c>
      <c r="EM91" s="95">
        <f>AND(EM$50&gt;0,EM$50&lt;='Summary&amp;Assumptions'!$D$18+1)*(('Summary&amp;Assumptions'!$J48/12)*(1+'Summary&amp;Assumptions'!$G$43)^(EM$12-1)*'Summary&amp;Assumptions'!$G48+(('Summary&amp;Assumptions'!$J48/12)*(1+'Summary&amp;Assumptions'!$G$43)^(EM$12-1)*'Summary&amp;Assumptions'!$H48*EM$56))</f>
        <v>26878.327586882435</v>
      </c>
      <c r="EN91" s="95">
        <f>AND(EN$50&gt;0,EN$50&lt;='Summary&amp;Assumptions'!$D$18+1)*(('Summary&amp;Assumptions'!$J48/12)*(1+'Summary&amp;Assumptions'!$G$43)^(EN$12-1)*'Summary&amp;Assumptions'!$G48+(('Summary&amp;Assumptions'!$J48/12)*(1+'Summary&amp;Assumptions'!$G$43)^(EN$12-1)*'Summary&amp;Assumptions'!$H48*EN$56))</f>
        <v>26878.327586882435</v>
      </c>
      <c r="EO91" s="95">
        <f>AND(EO$50&gt;0,EO$50&lt;='Summary&amp;Assumptions'!$D$18+1)*(('Summary&amp;Assumptions'!$J48/12)*(1+'Summary&amp;Assumptions'!$G$43)^(EO$12-1)*'Summary&amp;Assumptions'!$G48+(('Summary&amp;Assumptions'!$J48/12)*(1+'Summary&amp;Assumptions'!$G$43)^(EO$12-1)*'Summary&amp;Assumptions'!$H48*EO$56))</f>
        <v>26878.327586882435</v>
      </c>
      <c r="EP91" s="95">
        <f>AND(EP$50&gt;0,EP$50&lt;='Summary&amp;Assumptions'!$D$18+1)*(('Summary&amp;Assumptions'!$J48/12)*(1+'Summary&amp;Assumptions'!$G$43)^(EP$12-1)*'Summary&amp;Assumptions'!$G48+(('Summary&amp;Assumptions'!$J48/12)*(1+'Summary&amp;Assumptions'!$G$43)^(EP$12-1)*'Summary&amp;Assumptions'!$H48*EP$56))</f>
        <v>26878.327586882435</v>
      </c>
      <c r="EQ91" s="95">
        <f>AND(EQ$50&gt;0,EQ$50&lt;='Summary&amp;Assumptions'!$D$18+1)*(('Summary&amp;Assumptions'!$J48/12)*(1+'Summary&amp;Assumptions'!$G$43)^(EQ$12-1)*'Summary&amp;Assumptions'!$G48+(('Summary&amp;Assumptions'!$J48/12)*(1+'Summary&amp;Assumptions'!$G$43)^(EQ$12-1)*'Summary&amp;Assumptions'!$H48*EQ$56))</f>
        <v>26878.327586882435</v>
      </c>
      <c r="ER91" s="95">
        <f>AND(ER$50&gt;0,ER$50&lt;='Summary&amp;Assumptions'!$D$18+1)*(('Summary&amp;Assumptions'!$J48/12)*(1+'Summary&amp;Assumptions'!$G$43)^(ER$12-1)*'Summary&amp;Assumptions'!$G48+(('Summary&amp;Assumptions'!$J48/12)*(1+'Summary&amp;Assumptions'!$G$43)^(ER$12-1)*'Summary&amp;Assumptions'!$H48*ER$56))</f>
        <v>26878.327586882435</v>
      </c>
      <c r="ES91" s="95">
        <f>AND(ES$50&gt;0,ES$50&lt;='Summary&amp;Assumptions'!$D$18+1)*(('Summary&amp;Assumptions'!$J48/12)*(1+'Summary&amp;Assumptions'!$G$43)^(ES$12-1)*'Summary&amp;Assumptions'!$G48+(('Summary&amp;Assumptions'!$J48/12)*(1+'Summary&amp;Assumptions'!$G$43)^(ES$12-1)*'Summary&amp;Assumptions'!$H48*ES$56))</f>
        <v>26878.327586882435</v>
      </c>
      <c r="ET91" s="95">
        <f>AND(ET$50&gt;0,ET$50&lt;='Summary&amp;Assumptions'!$D$18+1)*(('Summary&amp;Assumptions'!$J48/12)*(1+'Summary&amp;Assumptions'!$G$43)^(ET$12-1)*'Summary&amp;Assumptions'!$G48+(('Summary&amp;Assumptions'!$J48/12)*(1+'Summary&amp;Assumptions'!$G$43)^(ET$12-1)*'Summary&amp;Assumptions'!$H48*ET$56))</f>
        <v>26878.327586882435</v>
      </c>
      <c r="EU91" s="95">
        <f>AND(EU$50&gt;0,EU$50&lt;='Summary&amp;Assumptions'!$D$18+1)*(('Summary&amp;Assumptions'!$J48/12)*(1+'Summary&amp;Assumptions'!$G$43)^(EU$12-1)*'Summary&amp;Assumptions'!$G48+(('Summary&amp;Assumptions'!$J48/12)*(1+'Summary&amp;Assumptions'!$G$43)^(EU$12-1)*'Summary&amp;Assumptions'!$H48*EU$56))</f>
        <v>26878.327586882435</v>
      </c>
      <c r="EV91" s="95">
        <f>AND(EV$50&gt;0,EV$50&lt;='Summary&amp;Assumptions'!$D$18+1)*(('Summary&amp;Assumptions'!$J48/12)*(1+'Summary&amp;Assumptions'!$G$43)^(EV$12-1)*'Summary&amp;Assumptions'!$G48+(('Summary&amp;Assumptions'!$J48/12)*(1+'Summary&amp;Assumptions'!$G$43)^(EV$12-1)*'Summary&amp;Assumptions'!$H48*EV$56))</f>
        <v>0</v>
      </c>
      <c r="EW91" s="95">
        <f>AND(EW$50&gt;0,EW$50&lt;='Summary&amp;Assumptions'!$D$18+1)*(('Summary&amp;Assumptions'!$J48/12)*(1+'Summary&amp;Assumptions'!$G$43)^(EW$12-1)*'Summary&amp;Assumptions'!$G48+(('Summary&amp;Assumptions'!$J48/12)*(1+'Summary&amp;Assumptions'!$G$43)^(EW$12-1)*'Summary&amp;Assumptions'!$H48*EW$56))</f>
        <v>0</v>
      </c>
      <c r="EX91" s="95">
        <f>AND(EX$50&gt;0,EX$50&lt;='Summary&amp;Assumptions'!$D$18+1)*(('Summary&amp;Assumptions'!$J48/12)*(1+'Summary&amp;Assumptions'!$G$43)^(EX$12-1)*'Summary&amp;Assumptions'!$G48+(('Summary&amp;Assumptions'!$J48/12)*(1+'Summary&amp;Assumptions'!$G$43)^(EX$12-1)*'Summary&amp;Assumptions'!$H48*EX$56))</f>
        <v>0</v>
      </c>
      <c r="EY91" s="95">
        <f>AND(EY$50&gt;0,EY$50&lt;='Summary&amp;Assumptions'!$D$18+1)*(('Summary&amp;Assumptions'!$J48/12)*(1+'Summary&amp;Assumptions'!$G$43)^(EY$12-1)*'Summary&amp;Assumptions'!$G48+(('Summary&amp;Assumptions'!$J48/12)*(1+'Summary&amp;Assumptions'!$G$43)^(EY$12-1)*'Summary&amp;Assumptions'!$H48*EY$56))</f>
        <v>0</v>
      </c>
      <c r="EZ91" s="95">
        <f>AND(EZ$50&gt;0,EZ$50&lt;='Summary&amp;Assumptions'!$D$18+1)*(('Summary&amp;Assumptions'!$J48/12)*(1+'Summary&amp;Assumptions'!$G$43)^(EZ$12-1)*'Summary&amp;Assumptions'!$G48+(('Summary&amp;Assumptions'!$J48/12)*(1+'Summary&amp;Assumptions'!$G$43)^(EZ$12-1)*'Summary&amp;Assumptions'!$H48*EZ$56))</f>
        <v>0</v>
      </c>
      <c r="FA91" s="95">
        <f>AND(FA$50&gt;0,FA$50&lt;='Summary&amp;Assumptions'!$D$18+1)*(('Summary&amp;Assumptions'!$J48/12)*(1+'Summary&amp;Assumptions'!$G$43)^(FA$12-1)*'Summary&amp;Assumptions'!$G48+(('Summary&amp;Assumptions'!$J48/12)*(1+'Summary&amp;Assumptions'!$G$43)^(FA$12-1)*'Summary&amp;Assumptions'!$H48*FA$56))</f>
        <v>0</v>
      </c>
      <c r="FB91" s="95">
        <f>AND(FB$50&gt;0,FB$50&lt;='Summary&amp;Assumptions'!$D$18+1)*(('Summary&amp;Assumptions'!$J48/12)*(1+'Summary&amp;Assumptions'!$G$43)^(FB$12-1)*'Summary&amp;Assumptions'!$G48+(('Summary&amp;Assumptions'!$J48/12)*(1+'Summary&amp;Assumptions'!$G$43)^(FB$12-1)*'Summary&amp;Assumptions'!$H48*FB$56))</f>
        <v>0</v>
      </c>
      <c r="FC91" s="95">
        <f>AND(FC$50&gt;0,FC$50&lt;='Summary&amp;Assumptions'!$D$18+1)*(('Summary&amp;Assumptions'!$J48/12)*(1+'Summary&amp;Assumptions'!$G$43)^(FC$12-1)*'Summary&amp;Assumptions'!$G48+(('Summary&amp;Assumptions'!$J48/12)*(1+'Summary&amp;Assumptions'!$G$43)^(FC$12-1)*'Summary&amp;Assumptions'!$H48*FC$56))</f>
        <v>0</v>
      </c>
      <c r="FD91" s="95">
        <f>AND(FD$50&gt;0,FD$50&lt;='Summary&amp;Assumptions'!$D$18+1)*(('Summary&amp;Assumptions'!$J48/12)*(1+'Summary&amp;Assumptions'!$G$43)^(FD$12-1)*'Summary&amp;Assumptions'!$G48+(('Summary&amp;Assumptions'!$J48/12)*(1+'Summary&amp;Assumptions'!$G$43)^(FD$12-1)*'Summary&amp;Assumptions'!$H48*FD$56))</f>
        <v>0</v>
      </c>
      <c r="FE91" s="95">
        <f>AND(FE$50&gt;0,FE$50&lt;='Summary&amp;Assumptions'!$D$18+1)*(('Summary&amp;Assumptions'!$J48/12)*(1+'Summary&amp;Assumptions'!$G$43)^(FE$12-1)*'Summary&amp;Assumptions'!$G48+(('Summary&amp;Assumptions'!$J48/12)*(1+'Summary&amp;Assumptions'!$G$43)^(FE$12-1)*'Summary&amp;Assumptions'!$H48*FE$56))</f>
        <v>0</v>
      </c>
      <c r="FF91" s="95">
        <f>AND(FF$50&gt;0,FF$50&lt;='Summary&amp;Assumptions'!$D$18+1)*(('Summary&amp;Assumptions'!$J48/12)*(1+'Summary&amp;Assumptions'!$G$43)^(FF$12-1)*'Summary&amp;Assumptions'!$G48+(('Summary&amp;Assumptions'!$J48/12)*(1+'Summary&amp;Assumptions'!$G$43)^(FF$12-1)*'Summary&amp;Assumptions'!$H48*FF$56))</f>
        <v>0</v>
      </c>
      <c r="FG91" s="95">
        <f>AND(FG$50&gt;0,FG$50&lt;='Summary&amp;Assumptions'!$D$18+1)*(('Summary&amp;Assumptions'!$J48/12)*(1+'Summary&amp;Assumptions'!$G$43)^(FG$12-1)*'Summary&amp;Assumptions'!$G48+(('Summary&amp;Assumptions'!$J48/12)*(1+'Summary&amp;Assumptions'!$G$43)^(FG$12-1)*'Summary&amp;Assumptions'!$H48*FG$56))</f>
        <v>0</v>
      </c>
      <c r="FH91" s="95">
        <f>AND(FH$50&gt;0,FH$50&lt;='Summary&amp;Assumptions'!$D$18+1)*(('Summary&amp;Assumptions'!$J48/12)*(1+'Summary&amp;Assumptions'!$G$43)^(FH$12-1)*'Summary&amp;Assumptions'!$G48+(('Summary&amp;Assumptions'!$J48/12)*(1+'Summary&amp;Assumptions'!$G$43)^(FH$12-1)*'Summary&amp;Assumptions'!$H48*FH$56))</f>
        <v>0</v>
      </c>
      <c r="FI91" s="95">
        <f>AND(FI$50&gt;0,FI$50&lt;='Summary&amp;Assumptions'!$D$18+1)*(('Summary&amp;Assumptions'!$J48/12)*(1+'Summary&amp;Assumptions'!$G$43)^(FI$12-1)*'Summary&amp;Assumptions'!$G48+(('Summary&amp;Assumptions'!$J48/12)*(1+'Summary&amp;Assumptions'!$G$43)^(FI$12-1)*'Summary&amp;Assumptions'!$H48*FI$56))</f>
        <v>0</v>
      </c>
      <c r="FJ91" s="95">
        <f>AND(FJ$50&gt;0,FJ$50&lt;='Summary&amp;Assumptions'!$D$18+1)*(('Summary&amp;Assumptions'!$J48/12)*(1+'Summary&amp;Assumptions'!$G$43)^(FJ$12-1)*'Summary&amp;Assumptions'!$G48+(('Summary&amp;Assumptions'!$J48/12)*(1+'Summary&amp;Assumptions'!$G$43)^(FJ$12-1)*'Summary&amp;Assumptions'!$H48*FJ$56))</f>
        <v>0</v>
      </c>
      <c r="FK91" s="95">
        <f>AND(FK$50&gt;0,FK$50&lt;='Summary&amp;Assumptions'!$D$18+1)*(('Summary&amp;Assumptions'!$J48/12)*(1+'Summary&amp;Assumptions'!$G$43)^(FK$12-1)*'Summary&amp;Assumptions'!$G48+(('Summary&amp;Assumptions'!$J48/12)*(1+'Summary&amp;Assumptions'!$G$43)^(FK$12-1)*'Summary&amp;Assumptions'!$H48*FK$56))</f>
        <v>0</v>
      </c>
      <c r="FL91" s="95">
        <f>AND(FL$50&gt;0,FL$50&lt;='Summary&amp;Assumptions'!$D$18+1)*(('Summary&amp;Assumptions'!$J48/12)*(1+'Summary&amp;Assumptions'!$G$43)^(FL$12-1)*'Summary&amp;Assumptions'!$G48+(('Summary&amp;Assumptions'!$J48/12)*(1+'Summary&amp;Assumptions'!$G$43)^(FL$12-1)*'Summary&amp;Assumptions'!$H48*FL$56))</f>
        <v>0</v>
      </c>
      <c r="FM91" s="95">
        <f>AND(FM$50&gt;0,FM$50&lt;='Summary&amp;Assumptions'!$D$18+1)*(('Summary&amp;Assumptions'!$J48/12)*(1+'Summary&amp;Assumptions'!$G$43)^(FM$12-1)*'Summary&amp;Assumptions'!$G48+(('Summary&amp;Assumptions'!$J48/12)*(1+'Summary&amp;Assumptions'!$G$43)^(FM$12-1)*'Summary&amp;Assumptions'!$H48*FM$56))</f>
        <v>0</v>
      </c>
      <c r="FN91" s="95">
        <f>AND(FN$50&gt;0,FN$50&lt;='Summary&amp;Assumptions'!$D$18+1)*(('Summary&amp;Assumptions'!$J48/12)*(1+'Summary&amp;Assumptions'!$G$43)^(FN$12-1)*'Summary&amp;Assumptions'!$G48+(('Summary&amp;Assumptions'!$J48/12)*(1+'Summary&amp;Assumptions'!$G$43)^(FN$12-1)*'Summary&amp;Assumptions'!$H48*FN$56))</f>
        <v>0</v>
      </c>
      <c r="FO91" s="95">
        <f>AND(FO$50&gt;0,FO$50&lt;='Summary&amp;Assumptions'!$D$18+1)*(('Summary&amp;Assumptions'!$J48/12)*(1+'Summary&amp;Assumptions'!$G$43)^(FO$12-1)*'Summary&amp;Assumptions'!$G48+(('Summary&amp;Assumptions'!$J48/12)*(1+'Summary&amp;Assumptions'!$G$43)^(FO$12-1)*'Summary&amp;Assumptions'!$H48*FO$56))</f>
        <v>0</v>
      </c>
      <c r="FP91" s="95">
        <f>AND(FP$50&gt;0,FP$50&lt;='Summary&amp;Assumptions'!$D$18+1)*(('Summary&amp;Assumptions'!$J48/12)*(1+'Summary&amp;Assumptions'!$G$43)^(FP$12-1)*'Summary&amp;Assumptions'!$G48+(('Summary&amp;Assumptions'!$J48/12)*(1+'Summary&amp;Assumptions'!$G$43)^(FP$12-1)*'Summary&amp;Assumptions'!$H48*FP$56))</f>
        <v>0</v>
      </c>
      <c r="FQ91" s="96">
        <f>AND(FQ$50&gt;0,FQ$50&lt;='Summary&amp;Assumptions'!$D$18+1)*(('Summary&amp;Assumptions'!$J48/12)*(1+'Summary&amp;Assumptions'!$G$43)^(FQ$12-1)*'Summary&amp;Assumptions'!$G48+(('Summary&amp;Assumptions'!$J48/12)*(1+'Summary&amp;Assumptions'!$G$43)^(FQ$12-1)*'Summary&amp;Assumptions'!$H48*FQ$56))</f>
        <v>0</v>
      </c>
      <c r="FR91" s="191"/>
      <c r="FS91" s="191"/>
      <c r="FT91" s="191"/>
      <c r="FU91" s="9"/>
    </row>
    <row r="92" spans="1:177" s="16" customFormat="1" x14ac:dyDescent="0.2">
      <c r="A92" s="9"/>
      <c r="B92" s="88" t="str">
        <f>+'Summary&amp;Assumptions'!F49</f>
        <v>Marketing</v>
      </c>
      <c r="C92" s="95"/>
      <c r="D92" s="95"/>
      <c r="E92" s="95"/>
      <c r="F92" s="95"/>
      <c r="G92" s="95"/>
      <c r="H92" s="95"/>
      <c r="I92" s="95"/>
      <c r="J92" s="95">
        <f>AND(J$50&gt;0,J$50&lt;='Summary&amp;Assumptions'!$D$18+1)*(('Summary&amp;Assumptions'!$J49/12)*(1+'Summary&amp;Assumptions'!$G$43)^(J$12-1)*'Summary&amp;Assumptions'!$G49+(('Summary&amp;Assumptions'!$J49/12)*(1+'Summary&amp;Assumptions'!$G$43)^(J$12-1)*'Summary&amp;Assumptions'!$H49*J$56))</f>
        <v>0</v>
      </c>
      <c r="K92" s="95">
        <f>AND(K$50&gt;0,K$50&lt;='Summary&amp;Assumptions'!$D$18+1)*(('Summary&amp;Assumptions'!$J49/12)*(1+'Summary&amp;Assumptions'!$G$43)^(K$12-1)*'Summary&amp;Assumptions'!$G49+(('Summary&amp;Assumptions'!$J49/12)*(1+'Summary&amp;Assumptions'!$G$43)^(K$12-1)*'Summary&amp;Assumptions'!$H49*K$56))</f>
        <v>0</v>
      </c>
      <c r="L92" s="95">
        <f>AND(L$50&gt;0,L$50&lt;='Summary&amp;Assumptions'!$D$18+1)*(('Summary&amp;Assumptions'!$J49/12)*(1+'Summary&amp;Assumptions'!$G$43)^(L$12-1)*'Summary&amp;Assumptions'!$G49+(('Summary&amp;Assumptions'!$J49/12)*(1+'Summary&amp;Assumptions'!$G$43)^(L$12-1)*'Summary&amp;Assumptions'!$H49*L$56))</f>
        <v>0</v>
      </c>
      <c r="M92" s="95">
        <f>AND(M$50&gt;0,M$50&lt;='Summary&amp;Assumptions'!$D$18+1)*(('Summary&amp;Assumptions'!$J49/12)*(1+'Summary&amp;Assumptions'!$G$43)^(M$12-1)*'Summary&amp;Assumptions'!$G49+(('Summary&amp;Assumptions'!$J49/12)*(1+'Summary&amp;Assumptions'!$G$43)^(M$12-1)*'Summary&amp;Assumptions'!$H49*M$56))</f>
        <v>0</v>
      </c>
      <c r="N92" s="95">
        <f>AND(N$50&gt;0,N$50&lt;='Summary&amp;Assumptions'!$D$18+1)*(('Summary&amp;Assumptions'!$J49/12)*(1+'Summary&amp;Assumptions'!$G$43)^(N$12-1)*'Summary&amp;Assumptions'!$G49+(('Summary&amp;Assumptions'!$J49/12)*(1+'Summary&amp;Assumptions'!$G$43)^(N$12-1)*'Summary&amp;Assumptions'!$H49*N$56))</f>
        <v>0</v>
      </c>
      <c r="O92" s="95">
        <f>AND(O$50&gt;0,O$50&lt;='Summary&amp;Assumptions'!$D$18+1)*(('Summary&amp;Assumptions'!$J49/12)*(1+'Summary&amp;Assumptions'!$G$43)^(O$12-1)*'Summary&amp;Assumptions'!$G49+(('Summary&amp;Assumptions'!$J49/12)*(1+'Summary&amp;Assumptions'!$G$43)^(O$12-1)*'Summary&amp;Assumptions'!$H49*O$56))</f>
        <v>0</v>
      </c>
      <c r="P92" s="95">
        <f>AND(P$50&gt;0,P$50&lt;='Summary&amp;Assumptions'!$D$18+1)*(('Summary&amp;Assumptions'!$J49/12)*(1+'Summary&amp;Assumptions'!$G$43)^(P$12-1)*'Summary&amp;Assumptions'!$G49+(('Summary&amp;Assumptions'!$J49/12)*(1+'Summary&amp;Assumptions'!$G$43)^(P$12-1)*'Summary&amp;Assumptions'!$H49*P$56))</f>
        <v>0</v>
      </c>
      <c r="Q92" s="95">
        <f>AND(Q$50&gt;0,Q$50&lt;='Summary&amp;Assumptions'!$D$18+1)*(('Summary&amp;Assumptions'!$J49/12)*(1+'Summary&amp;Assumptions'!$G$43)^(Q$12-1)*'Summary&amp;Assumptions'!$G49+(('Summary&amp;Assumptions'!$J49/12)*(1+'Summary&amp;Assumptions'!$G$43)^(Q$12-1)*'Summary&amp;Assumptions'!$H49*Q$56))</f>
        <v>0</v>
      </c>
      <c r="R92" s="95">
        <f>AND(R$50&gt;0,R$50&lt;='Summary&amp;Assumptions'!$D$18+1)*(('Summary&amp;Assumptions'!$J49/12)*(1+'Summary&amp;Assumptions'!$G$43)^(R$12-1)*'Summary&amp;Assumptions'!$G49+(('Summary&amp;Assumptions'!$J49/12)*(1+'Summary&amp;Assumptions'!$G$43)^(R$12-1)*'Summary&amp;Assumptions'!$H49*R$56))</f>
        <v>0</v>
      </c>
      <c r="S92" s="95">
        <f>AND(S$50&gt;0,S$50&lt;='Summary&amp;Assumptions'!$D$18+1)*(('Summary&amp;Assumptions'!$J49/12)*(1+'Summary&amp;Assumptions'!$G$43)^(S$12-1)*'Summary&amp;Assumptions'!$G49+(('Summary&amp;Assumptions'!$J49/12)*(1+'Summary&amp;Assumptions'!$G$43)^(S$12-1)*'Summary&amp;Assumptions'!$H49*S$56))</f>
        <v>0</v>
      </c>
      <c r="T92" s="95">
        <f>AND(T$50&gt;0,T$50&lt;='Summary&amp;Assumptions'!$D$18+1)*(('Summary&amp;Assumptions'!$J49/12)*(1+'Summary&amp;Assumptions'!$G$43)^(T$12-1)*'Summary&amp;Assumptions'!$G49+(('Summary&amp;Assumptions'!$J49/12)*(1+'Summary&amp;Assumptions'!$G$43)^(T$12-1)*'Summary&amp;Assumptions'!$H49*T$56))</f>
        <v>10833.333333333334</v>
      </c>
      <c r="U92" s="95">
        <f>AND(U$50&gt;0,U$50&lt;='Summary&amp;Assumptions'!$D$18+1)*(('Summary&amp;Assumptions'!$J49/12)*(1+'Summary&amp;Assumptions'!$G$43)^(U$12-1)*'Summary&amp;Assumptions'!$G49+(('Summary&amp;Assumptions'!$J49/12)*(1+'Summary&amp;Assumptions'!$G$43)^(U$12-1)*'Summary&amp;Assumptions'!$H49*U$56))</f>
        <v>10833.333333333334</v>
      </c>
      <c r="V92" s="95">
        <f>AND(V$50&gt;0,V$50&lt;='Summary&amp;Assumptions'!$D$18+1)*(('Summary&amp;Assumptions'!$J49/12)*(1+'Summary&amp;Assumptions'!$G$43)^(V$12-1)*'Summary&amp;Assumptions'!$G49+(('Summary&amp;Assumptions'!$J49/12)*(1+'Summary&amp;Assumptions'!$G$43)^(V$12-1)*'Summary&amp;Assumptions'!$H49*V$56))</f>
        <v>10833.333333333334</v>
      </c>
      <c r="W92" s="95">
        <f>AND(W$50&gt;0,W$50&lt;='Summary&amp;Assumptions'!$D$18+1)*(('Summary&amp;Assumptions'!$J49/12)*(1+'Summary&amp;Assumptions'!$G$43)^(W$12-1)*'Summary&amp;Assumptions'!$G49+(('Summary&amp;Assumptions'!$J49/12)*(1+'Summary&amp;Assumptions'!$G$43)^(W$12-1)*'Summary&amp;Assumptions'!$H49*W$56))</f>
        <v>10833.333333333334</v>
      </c>
      <c r="X92" s="95">
        <f>AND(X$50&gt;0,X$50&lt;='Summary&amp;Assumptions'!$D$18+1)*(('Summary&amp;Assumptions'!$J49/12)*(1+'Summary&amp;Assumptions'!$G$43)^(X$12-1)*'Summary&amp;Assumptions'!$G49+(('Summary&amp;Assumptions'!$J49/12)*(1+'Summary&amp;Assumptions'!$G$43)^(X$12-1)*'Summary&amp;Assumptions'!$H49*X$56))</f>
        <v>10833.333333333334</v>
      </c>
      <c r="Y92" s="95">
        <f>AND(Y$50&gt;0,Y$50&lt;='Summary&amp;Assumptions'!$D$18+1)*(('Summary&amp;Assumptions'!$J49/12)*(1+'Summary&amp;Assumptions'!$G$43)^(Y$12-1)*'Summary&amp;Assumptions'!$G49+(('Summary&amp;Assumptions'!$J49/12)*(1+'Summary&amp;Assumptions'!$G$43)^(Y$12-1)*'Summary&amp;Assumptions'!$H49*Y$56))</f>
        <v>10833.333333333334</v>
      </c>
      <c r="Z92" s="95">
        <f>AND(Z$50&gt;0,Z$50&lt;='Summary&amp;Assumptions'!$D$18+1)*(('Summary&amp;Assumptions'!$J49/12)*(1+'Summary&amp;Assumptions'!$G$43)^(Z$12-1)*'Summary&amp;Assumptions'!$G49+(('Summary&amp;Assumptions'!$J49/12)*(1+'Summary&amp;Assumptions'!$G$43)^(Z$12-1)*'Summary&amp;Assumptions'!$H49*Z$56))</f>
        <v>10833.333333333334</v>
      </c>
      <c r="AA92" s="95">
        <f>AND(AA$50&gt;0,AA$50&lt;='Summary&amp;Assumptions'!$D$18+1)*(('Summary&amp;Assumptions'!$J49/12)*(1+'Summary&amp;Assumptions'!$G$43)^(AA$12-1)*'Summary&amp;Assumptions'!$G49+(('Summary&amp;Assumptions'!$J49/12)*(1+'Summary&amp;Assumptions'!$G$43)^(AA$12-1)*'Summary&amp;Assumptions'!$H49*AA$56))</f>
        <v>10833.333333333334</v>
      </c>
      <c r="AB92" s="95">
        <f>AND(AB$50&gt;0,AB$50&lt;='Summary&amp;Assumptions'!$D$18+1)*(('Summary&amp;Assumptions'!$J49/12)*(1+'Summary&amp;Assumptions'!$G$43)^(AB$12-1)*'Summary&amp;Assumptions'!$G49+(('Summary&amp;Assumptions'!$J49/12)*(1+'Summary&amp;Assumptions'!$G$43)^(AB$12-1)*'Summary&amp;Assumptions'!$H49*AB$56))</f>
        <v>10833.333333333334</v>
      </c>
      <c r="AC92" s="95">
        <f>AND(AC$50&gt;0,AC$50&lt;='Summary&amp;Assumptions'!$D$18+1)*(('Summary&amp;Assumptions'!$J49/12)*(1+'Summary&amp;Assumptions'!$G$43)^(AC$12-1)*'Summary&amp;Assumptions'!$G49+(('Summary&amp;Assumptions'!$J49/12)*(1+'Summary&amp;Assumptions'!$G$43)^(AC$12-1)*'Summary&amp;Assumptions'!$H49*AC$56))</f>
        <v>10833.333333333334</v>
      </c>
      <c r="AD92" s="95">
        <f>AND(AD$50&gt;0,AD$50&lt;='Summary&amp;Assumptions'!$D$18+1)*(('Summary&amp;Assumptions'!$J49/12)*(1+'Summary&amp;Assumptions'!$G$43)^(AD$12-1)*'Summary&amp;Assumptions'!$G49+(('Summary&amp;Assumptions'!$J49/12)*(1+'Summary&amp;Assumptions'!$G$43)^(AD$12-1)*'Summary&amp;Assumptions'!$H49*AD$56))</f>
        <v>10833.333333333334</v>
      </c>
      <c r="AE92" s="95">
        <f>AND(AE$50&gt;0,AE$50&lt;='Summary&amp;Assumptions'!$D$18+1)*(('Summary&amp;Assumptions'!$J49/12)*(1+'Summary&amp;Assumptions'!$G$43)^(AE$12-1)*'Summary&amp;Assumptions'!$G49+(('Summary&amp;Assumptions'!$J49/12)*(1+'Summary&amp;Assumptions'!$G$43)^(AE$12-1)*'Summary&amp;Assumptions'!$H49*AE$56))</f>
        <v>10833.333333333334</v>
      </c>
      <c r="AF92" s="95">
        <f>AND(AF$50&gt;0,AF$50&lt;='Summary&amp;Assumptions'!$D$18+1)*(('Summary&amp;Assumptions'!$J49/12)*(1+'Summary&amp;Assumptions'!$G$43)^(AF$12-1)*'Summary&amp;Assumptions'!$G49+(('Summary&amp;Assumptions'!$J49/12)*(1+'Summary&amp;Assumptions'!$G$43)^(AF$12-1)*'Summary&amp;Assumptions'!$H49*AF$56))</f>
        <v>11158.333333333334</v>
      </c>
      <c r="AG92" s="95">
        <f>AND(AG$50&gt;0,AG$50&lt;='Summary&amp;Assumptions'!$D$18+1)*(('Summary&amp;Assumptions'!$J49/12)*(1+'Summary&amp;Assumptions'!$G$43)^(AG$12-1)*'Summary&amp;Assumptions'!$G49+(('Summary&amp;Assumptions'!$J49/12)*(1+'Summary&amp;Assumptions'!$G$43)^(AG$12-1)*'Summary&amp;Assumptions'!$H49*AG$56))</f>
        <v>11158.333333333334</v>
      </c>
      <c r="AH92" s="95">
        <f>AND(AH$50&gt;0,AH$50&lt;='Summary&amp;Assumptions'!$D$18+1)*(('Summary&amp;Assumptions'!$J49/12)*(1+'Summary&amp;Assumptions'!$G$43)^(AH$12-1)*'Summary&amp;Assumptions'!$G49+(('Summary&amp;Assumptions'!$J49/12)*(1+'Summary&amp;Assumptions'!$G$43)^(AH$12-1)*'Summary&amp;Assumptions'!$H49*AH$56))</f>
        <v>11158.333333333334</v>
      </c>
      <c r="AI92" s="95">
        <f>AND(AI$50&gt;0,AI$50&lt;='Summary&amp;Assumptions'!$D$18+1)*(('Summary&amp;Assumptions'!$J49/12)*(1+'Summary&amp;Assumptions'!$G$43)^(AI$12-1)*'Summary&amp;Assumptions'!$G49+(('Summary&amp;Assumptions'!$J49/12)*(1+'Summary&amp;Assumptions'!$G$43)^(AI$12-1)*'Summary&amp;Assumptions'!$H49*AI$56))</f>
        <v>11158.333333333334</v>
      </c>
      <c r="AJ92" s="95">
        <f>AND(AJ$50&gt;0,AJ$50&lt;='Summary&amp;Assumptions'!$D$18+1)*(('Summary&amp;Assumptions'!$J49/12)*(1+'Summary&amp;Assumptions'!$G$43)^(AJ$12-1)*'Summary&amp;Assumptions'!$G49+(('Summary&amp;Assumptions'!$J49/12)*(1+'Summary&amp;Assumptions'!$G$43)^(AJ$12-1)*'Summary&amp;Assumptions'!$H49*AJ$56))</f>
        <v>11158.333333333334</v>
      </c>
      <c r="AK92" s="95">
        <f>AND(AK$50&gt;0,AK$50&lt;='Summary&amp;Assumptions'!$D$18+1)*(('Summary&amp;Assumptions'!$J49/12)*(1+'Summary&amp;Assumptions'!$G$43)^(AK$12-1)*'Summary&amp;Assumptions'!$G49+(('Summary&amp;Assumptions'!$J49/12)*(1+'Summary&amp;Assumptions'!$G$43)^(AK$12-1)*'Summary&amp;Assumptions'!$H49*AK$56))</f>
        <v>11158.333333333334</v>
      </c>
      <c r="AL92" s="95">
        <f>AND(AL$50&gt;0,AL$50&lt;='Summary&amp;Assumptions'!$D$18+1)*(('Summary&amp;Assumptions'!$J49/12)*(1+'Summary&amp;Assumptions'!$G$43)^(AL$12-1)*'Summary&amp;Assumptions'!$G49+(('Summary&amp;Assumptions'!$J49/12)*(1+'Summary&amp;Assumptions'!$G$43)^(AL$12-1)*'Summary&amp;Assumptions'!$H49*AL$56))</f>
        <v>11158.333333333334</v>
      </c>
      <c r="AM92" s="95">
        <f>AND(AM$50&gt;0,AM$50&lt;='Summary&amp;Assumptions'!$D$18+1)*(('Summary&amp;Assumptions'!$J49/12)*(1+'Summary&amp;Assumptions'!$G$43)^(AM$12-1)*'Summary&amp;Assumptions'!$G49+(('Summary&amp;Assumptions'!$J49/12)*(1+'Summary&amp;Assumptions'!$G$43)^(AM$12-1)*'Summary&amp;Assumptions'!$H49*AM$56))</f>
        <v>11158.333333333334</v>
      </c>
      <c r="AN92" s="95">
        <f>AND(AN$50&gt;0,AN$50&lt;='Summary&amp;Assumptions'!$D$18+1)*(('Summary&amp;Assumptions'!$J49/12)*(1+'Summary&amp;Assumptions'!$G$43)^(AN$12-1)*'Summary&amp;Assumptions'!$G49+(('Summary&amp;Assumptions'!$J49/12)*(1+'Summary&amp;Assumptions'!$G$43)^(AN$12-1)*'Summary&amp;Assumptions'!$H49*AN$56))</f>
        <v>11158.333333333334</v>
      </c>
      <c r="AO92" s="95">
        <f>AND(AO$50&gt;0,AO$50&lt;='Summary&amp;Assumptions'!$D$18+1)*(('Summary&amp;Assumptions'!$J49/12)*(1+'Summary&amp;Assumptions'!$G$43)^(AO$12-1)*'Summary&amp;Assumptions'!$G49+(('Summary&amp;Assumptions'!$J49/12)*(1+'Summary&amp;Assumptions'!$G$43)^(AO$12-1)*'Summary&amp;Assumptions'!$H49*AO$56))</f>
        <v>11158.333333333334</v>
      </c>
      <c r="AP92" s="95">
        <f>AND(AP$50&gt;0,AP$50&lt;='Summary&amp;Assumptions'!$D$18+1)*(('Summary&amp;Assumptions'!$J49/12)*(1+'Summary&amp;Assumptions'!$G$43)^(AP$12-1)*'Summary&amp;Assumptions'!$G49+(('Summary&amp;Assumptions'!$J49/12)*(1+'Summary&amp;Assumptions'!$G$43)^(AP$12-1)*'Summary&amp;Assumptions'!$H49*AP$56))</f>
        <v>11158.333333333334</v>
      </c>
      <c r="AQ92" s="95">
        <f>AND(AQ$50&gt;0,AQ$50&lt;='Summary&amp;Assumptions'!$D$18+1)*(('Summary&amp;Assumptions'!$J49/12)*(1+'Summary&amp;Assumptions'!$G$43)^(AQ$12-1)*'Summary&amp;Assumptions'!$G49+(('Summary&amp;Assumptions'!$J49/12)*(1+'Summary&amp;Assumptions'!$G$43)^(AQ$12-1)*'Summary&amp;Assumptions'!$H49*AQ$56))</f>
        <v>11158.333333333334</v>
      </c>
      <c r="AR92" s="95">
        <f>AND(AR$50&gt;0,AR$50&lt;='Summary&amp;Assumptions'!$D$18+1)*(('Summary&amp;Assumptions'!$J49/12)*(1+'Summary&amp;Assumptions'!$G$43)^(AR$12-1)*'Summary&amp;Assumptions'!$G49+(('Summary&amp;Assumptions'!$J49/12)*(1+'Summary&amp;Assumptions'!$G$43)^(AR$12-1)*'Summary&amp;Assumptions'!$H49*AR$56))</f>
        <v>11493.083333333334</v>
      </c>
      <c r="AS92" s="95">
        <f>AND(AS$50&gt;0,AS$50&lt;='Summary&amp;Assumptions'!$D$18+1)*(('Summary&amp;Assumptions'!$J49/12)*(1+'Summary&amp;Assumptions'!$G$43)^(AS$12-1)*'Summary&amp;Assumptions'!$G49+(('Summary&amp;Assumptions'!$J49/12)*(1+'Summary&amp;Assumptions'!$G$43)^(AS$12-1)*'Summary&amp;Assumptions'!$H49*AS$56))</f>
        <v>11493.083333333334</v>
      </c>
      <c r="AT92" s="95">
        <f>AND(AT$50&gt;0,AT$50&lt;='Summary&amp;Assumptions'!$D$18+1)*(('Summary&amp;Assumptions'!$J49/12)*(1+'Summary&amp;Assumptions'!$G$43)^(AT$12-1)*'Summary&amp;Assumptions'!$G49+(('Summary&amp;Assumptions'!$J49/12)*(1+'Summary&amp;Assumptions'!$G$43)^(AT$12-1)*'Summary&amp;Assumptions'!$H49*AT$56))</f>
        <v>11493.083333333334</v>
      </c>
      <c r="AU92" s="95">
        <f>AND(AU$50&gt;0,AU$50&lt;='Summary&amp;Assumptions'!$D$18+1)*(('Summary&amp;Assumptions'!$J49/12)*(1+'Summary&amp;Assumptions'!$G$43)^(AU$12-1)*'Summary&amp;Assumptions'!$G49+(('Summary&amp;Assumptions'!$J49/12)*(1+'Summary&amp;Assumptions'!$G$43)^(AU$12-1)*'Summary&amp;Assumptions'!$H49*AU$56))</f>
        <v>11493.083333333334</v>
      </c>
      <c r="AV92" s="95">
        <f>AND(AV$50&gt;0,AV$50&lt;='Summary&amp;Assumptions'!$D$18+1)*(('Summary&amp;Assumptions'!$J49/12)*(1+'Summary&amp;Assumptions'!$G$43)^(AV$12-1)*'Summary&amp;Assumptions'!$G49+(('Summary&amp;Assumptions'!$J49/12)*(1+'Summary&amp;Assumptions'!$G$43)^(AV$12-1)*'Summary&amp;Assumptions'!$H49*AV$56))</f>
        <v>11493.083333333334</v>
      </c>
      <c r="AW92" s="95">
        <f>AND(AW$50&gt;0,AW$50&lt;='Summary&amp;Assumptions'!$D$18+1)*(('Summary&amp;Assumptions'!$J49/12)*(1+'Summary&amp;Assumptions'!$G$43)^(AW$12-1)*'Summary&amp;Assumptions'!$G49+(('Summary&amp;Assumptions'!$J49/12)*(1+'Summary&amp;Assumptions'!$G$43)^(AW$12-1)*'Summary&amp;Assumptions'!$H49*AW$56))</f>
        <v>11493.083333333334</v>
      </c>
      <c r="AX92" s="95">
        <f>AND(AX$50&gt;0,AX$50&lt;='Summary&amp;Assumptions'!$D$18+1)*(('Summary&amp;Assumptions'!$J49/12)*(1+'Summary&amp;Assumptions'!$G$43)^(AX$12-1)*'Summary&amp;Assumptions'!$G49+(('Summary&amp;Assumptions'!$J49/12)*(1+'Summary&amp;Assumptions'!$G$43)^(AX$12-1)*'Summary&amp;Assumptions'!$H49*AX$56))</f>
        <v>11493.083333333334</v>
      </c>
      <c r="AY92" s="95">
        <f>AND(AY$50&gt;0,AY$50&lt;='Summary&amp;Assumptions'!$D$18+1)*(('Summary&amp;Assumptions'!$J49/12)*(1+'Summary&amp;Assumptions'!$G$43)^(AY$12-1)*'Summary&amp;Assumptions'!$G49+(('Summary&amp;Assumptions'!$J49/12)*(1+'Summary&amp;Assumptions'!$G$43)^(AY$12-1)*'Summary&amp;Assumptions'!$H49*AY$56))</f>
        <v>11493.083333333334</v>
      </c>
      <c r="AZ92" s="95">
        <f>AND(AZ$50&gt;0,AZ$50&lt;='Summary&amp;Assumptions'!$D$18+1)*(('Summary&amp;Assumptions'!$J49/12)*(1+'Summary&amp;Assumptions'!$G$43)^(AZ$12-1)*'Summary&amp;Assumptions'!$G49+(('Summary&amp;Assumptions'!$J49/12)*(1+'Summary&amp;Assumptions'!$G$43)^(AZ$12-1)*'Summary&amp;Assumptions'!$H49*AZ$56))</f>
        <v>11493.083333333334</v>
      </c>
      <c r="BA92" s="95">
        <f>AND(BA$50&gt;0,BA$50&lt;='Summary&amp;Assumptions'!$D$18+1)*(('Summary&amp;Assumptions'!$J49/12)*(1+'Summary&amp;Assumptions'!$G$43)^(BA$12-1)*'Summary&amp;Assumptions'!$G49+(('Summary&amp;Assumptions'!$J49/12)*(1+'Summary&amp;Assumptions'!$G$43)^(BA$12-1)*'Summary&amp;Assumptions'!$H49*BA$56))</f>
        <v>11493.083333333334</v>
      </c>
      <c r="BB92" s="95">
        <f>AND(BB$50&gt;0,BB$50&lt;='Summary&amp;Assumptions'!$D$18+1)*(('Summary&amp;Assumptions'!$J49/12)*(1+'Summary&amp;Assumptions'!$G$43)^(BB$12-1)*'Summary&amp;Assumptions'!$G49+(('Summary&amp;Assumptions'!$J49/12)*(1+'Summary&amp;Assumptions'!$G$43)^(BB$12-1)*'Summary&amp;Assumptions'!$H49*BB$56))</f>
        <v>11493.083333333334</v>
      </c>
      <c r="BC92" s="95">
        <f>AND(BC$50&gt;0,BC$50&lt;='Summary&amp;Assumptions'!$D$18+1)*(('Summary&amp;Assumptions'!$J49/12)*(1+'Summary&amp;Assumptions'!$G$43)^(BC$12-1)*'Summary&amp;Assumptions'!$G49+(('Summary&amp;Assumptions'!$J49/12)*(1+'Summary&amp;Assumptions'!$G$43)^(BC$12-1)*'Summary&amp;Assumptions'!$H49*BC$56))</f>
        <v>11493.083333333334</v>
      </c>
      <c r="BD92" s="95">
        <f>AND(BD$50&gt;0,BD$50&lt;='Summary&amp;Assumptions'!$D$18+1)*(('Summary&amp;Assumptions'!$J49/12)*(1+'Summary&amp;Assumptions'!$G$43)^(BD$12-1)*'Summary&amp;Assumptions'!$G49+(('Summary&amp;Assumptions'!$J49/12)*(1+'Summary&amp;Assumptions'!$G$43)^(BD$12-1)*'Summary&amp;Assumptions'!$H49*BD$56))</f>
        <v>11837.875833333334</v>
      </c>
      <c r="BE92" s="95">
        <f>AND(BE$50&gt;0,BE$50&lt;='Summary&amp;Assumptions'!$D$18+1)*(('Summary&amp;Assumptions'!$J49/12)*(1+'Summary&amp;Assumptions'!$G$43)^(BE$12-1)*'Summary&amp;Assumptions'!$G49+(('Summary&amp;Assumptions'!$J49/12)*(1+'Summary&amp;Assumptions'!$G$43)^(BE$12-1)*'Summary&amp;Assumptions'!$H49*BE$56))</f>
        <v>11837.875833333334</v>
      </c>
      <c r="BF92" s="95">
        <f>AND(BF$50&gt;0,BF$50&lt;='Summary&amp;Assumptions'!$D$18+1)*(('Summary&amp;Assumptions'!$J49/12)*(1+'Summary&amp;Assumptions'!$G$43)^(BF$12-1)*'Summary&amp;Assumptions'!$G49+(('Summary&amp;Assumptions'!$J49/12)*(1+'Summary&amp;Assumptions'!$G$43)^(BF$12-1)*'Summary&amp;Assumptions'!$H49*BF$56))</f>
        <v>11837.875833333334</v>
      </c>
      <c r="BG92" s="95">
        <f>AND(BG$50&gt;0,BG$50&lt;='Summary&amp;Assumptions'!$D$18+1)*(('Summary&amp;Assumptions'!$J49/12)*(1+'Summary&amp;Assumptions'!$G$43)^(BG$12-1)*'Summary&amp;Assumptions'!$G49+(('Summary&amp;Assumptions'!$J49/12)*(1+'Summary&amp;Assumptions'!$G$43)^(BG$12-1)*'Summary&amp;Assumptions'!$H49*BG$56))</f>
        <v>11837.875833333334</v>
      </c>
      <c r="BH92" s="95">
        <f>AND(BH$50&gt;0,BH$50&lt;='Summary&amp;Assumptions'!$D$18+1)*(('Summary&amp;Assumptions'!$J49/12)*(1+'Summary&amp;Assumptions'!$G$43)^(BH$12-1)*'Summary&amp;Assumptions'!$G49+(('Summary&amp;Assumptions'!$J49/12)*(1+'Summary&amp;Assumptions'!$G$43)^(BH$12-1)*'Summary&amp;Assumptions'!$H49*BH$56))</f>
        <v>11837.875833333334</v>
      </c>
      <c r="BI92" s="95">
        <f>AND(BI$50&gt;0,BI$50&lt;='Summary&amp;Assumptions'!$D$18+1)*(('Summary&amp;Assumptions'!$J49/12)*(1+'Summary&amp;Assumptions'!$G$43)^(BI$12-1)*'Summary&amp;Assumptions'!$G49+(('Summary&amp;Assumptions'!$J49/12)*(1+'Summary&amp;Assumptions'!$G$43)^(BI$12-1)*'Summary&amp;Assumptions'!$H49*BI$56))</f>
        <v>11837.875833333334</v>
      </c>
      <c r="BJ92" s="95">
        <f>AND(BJ$50&gt;0,BJ$50&lt;='Summary&amp;Assumptions'!$D$18+1)*(('Summary&amp;Assumptions'!$J49/12)*(1+'Summary&amp;Assumptions'!$G$43)^(BJ$12-1)*'Summary&amp;Assumptions'!$G49+(('Summary&amp;Assumptions'!$J49/12)*(1+'Summary&amp;Assumptions'!$G$43)^(BJ$12-1)*'Summary&amp;Assumptions'!$H49*BJ$56))</f>
        <v>11837.875833333334</v>
      </c>
      <c r="BK92" s="95">
        <f>AND(BK$50&gt;0,BK$50&lt;='Summary&amp;Assumptions'!$D$18+1)*(('Summary&amp;Assumptions'!$J49/12)*(1+'Summary&amp;Assumptions'!$G$43)^(BK$12-1)*'Summary&amp;Assumptions'!$G49+(('Summary&amp;Assumptions'!$J49/12)*(1+'Summary&amp;Assumptions'!$G$43)^(BK$12-1)*'Summary&amp;Assumptions'!$H49*BK$56))</f>
        <v>11837.875833333334</v>
      </c>
      <c r="BL92" s="95">
        <f>AND(BL$50&gt;0,BL$50&lt;='Summary&amp;Assumptions'!$D$18+1)*(('Summary&amp;Assumptions'!$J49/12)*(1+'Summary&amp;Assumptions'!$G$43)^(BL$12-1)*'Summary&amp;Assumptions'!$G49+(('Summary&amp;Assumptions'!$J49/12)*(1+'Summary&amp;Assumptions'!$G$43)^(BL$12-1)*'Summary&amp;Assumptions'!$H49*BL$56))</f>
        <v>11837.875833333334</v>
      </c>
      <c r="BM92" s="95">
        <f>AND(BM$50&gt;0,BM$50&lt;='Summary&amp;Assumptions'!$D$18+1)*(('Summary&amp;Assumptions'!$J49/12)*(1+'Summary&amp;Assumptions'!$G$43)^(BM$12-1)*'Summary&amp;Assumptions'!$G49+(('Summary&amp;Assumptions'!$J49/12)*(1+'Summary&amp;Assumptions'!$G$43)^(BM$12-1)*'Summary&amp;Assumptions'!$H49*BM$56))</f>
        <v>11837.875833333334</v>
      </c>
      <c r="BN92" s="95">
        <f>AND(BN$50&gt;0,BN$50&lt;='Summary&amp;Assumptions'!$D$18+1)*(('Summary&amp;Assumptions'!$J49/12)*(1+'Summary&amp;Assumptions'!$G$43)^(BN$12-1)*'Summary&amp;Assumptions'!$G49+(('Summary&amp;Assumptions'!$J49/12)*(1+'Summary&amp;Assumptions'!$G$43)^(BN$12-1)*'Summary&amp;Assumptions'!$H49*BN$56))</f>
        <v>11837.875833333334</v>
      </c>
      <c r="BO92" s="95">
        <f>AND(BO$50&gt;0,BO$50&lt;='Summary&amp;Assumptions'!$D$18+1)*(('Summary&amp;Assumptions'!$J49/12)*(1+'Summary&amp;Assumptions'!$G$43)^(BO$12-1)*'Summary&amp;Assumptions'!$G49+(('Summary&amp;Assumptions'!$J49/12)*(1+'Summary&amp;Assumptions'!$G$43)^(BO$12-1)*'Summary&amp;Assumptions'!$H49*BO$56))</f>
        <v>11837.875833333334</v>
      </c>
      <c r="BP92" s="95">
        <f>AND(BP$50&gt;0,BP$50&lt;='Summary&amp;Assumptions'!$D$18+1)*(('Summary&amp;Assumptions'!$J49/12)*(1+'Summary&amp;Assumptions'!$G$43)^(BP$12-1)*'Summary&amp;Assumptions'!$G49+(('Summary&amp;Assumptions'!$J49/12)*(1+'Summary&amp;Assumptions'!$G$43)^(BP$12-1)*'Summary&amp;Assumptions'!$H49*BP$56))</f>
        <v>12193.012108333332</v>
      </c>
      <c r="BQ92" s="95">
        <f>AND(BQ$50&gt;0,BQ$50&lt;='Summary&amp;Assumptions'!$D$18+1)*(('Summary&amp;Assumptions'!$J49/12)*(1+'Summary&amp;Assumptions'!$G$43)^(BQ$12-1)*'Summary&amp;Assumptions'!$G49+(('Summary&amp;Assumptions'!$J49/12)*(1+'Summary&amp;Assumptions'!$G$43)^(BQ$12-1)*'Summary&amp;Assumptions'!$H49*BQ$56))</f>
        <v>12193.012108333332</v>
      </c>
      <c r="BR92" s="95">
        <f>AND(BR$50&gt;0,BR$50&lt;='Summary&amp;Assumptions'!$D$18+1)*(('Summary&amp;Assumptions'!$J49/12)*(1+'Summary&amp;Assumptions'!$G$43)^(BR$12-1)*'Summary&amp;Assumptions'!$G49+(('Summary&amp;Assumptions'!$J49/12)*(1+'Summary&amp;Assumptions'!$G$43)^(BR$12-1)*'Summary&amp;Assumptions'!$H49*BR$56))</f>
        <v>12193.012108333332</v>
      </c>
      <c r="BS92" s="95">
        <f>AND(BS$50&gt;0,BS$50&lt;='Summary&amp;Assumptions'!$D$18+1)*(('Summary&amp;Assumptions'!$J49/12)*(1+'Summary&amp;Assumptions'!$G$43)^(BS$12-1)*'Summary&amp;Assumptions'!$G49+(('Summary&amp;Assumptions'!$J49/12)*(1+'Summary&amp;Assumptions'!$G$43)^(BS$12-1)*'Summary&amp;Assumptions'!$H49*BS$56))</f>
        <v>12193.012108333332</v>
      </c>
      <c r="BT92" s="95">
        <f>AND(BT$50&gt;0,BT$50&lt;='Summary&amp;Assumptions'!$D$18+1)*(('Summary&amp;Assumptions'!$J49/12)*(1+'Summary&amp;Assumptions'!$G$43)^(BT$12-1)*'Summary&amp;Assumptions'!$G49+(('Summary&amp;Assumptions'!$J49/12)*(1+'Summary&amp;Assumptions'!$G$43)^(BT$12-1)*'Summary&amp;Assumptions'!$H49*BT$56))</f>
        <v>12193.012108333332</v>
      </c>
      <c r="BU92" s="95">
        <f>AND(BU$50&gt;0,BU$50&lt;='Summary&amp;Assumptions'!$D$18+1)*(('Summary&amp;Assumptions'!$J49/12)*(1+'Summary&amp;Assumptions'!$G$43)^(BU$12-1)*'Summary&amp;Assumptions'!$G49+(('Summary&amp;Assumptions'!$J49/12)*(1+'Summary&amp;Assumptions'!$G$43)^(BU$12-1)*'Summary&amp;Assumptions'!$H49*BU$56))</f>
        <v>12193.012108333332</v>
      </c>
      <c r="BV92" s="95">
        <f>AND(BV$50&gt;0,BV$50&lt;='Summary&amp;Assumptions'!$D$18+1)*(('Summary&amp;Assumptions'!$J49/12)*(1+'Summary&amp;Assumptions'!$G$43)^(BV$12-1)*'Summary&amp;Assumptions'!$G49+(('Summary&amp;Assumptions'!$J49/12)*(1+'Summary&amp;Assumptions'!$G$43)^(BV$12-1)*'Summary&amp;Assumptions'!$H49*BV$56))</f>
        <v>12193.012108333332</v>
      </c>
      <c r="BW92" s="95">
        <f>AND(BW$50&gt;0,BW$50&lt;='Summary&amp;Assumptions'!$D$18+1)*(('Summary&amp;Assumptions'!$J49/12)*(1+'Summary&amp;Assumptions'!$G$43)^(BW$12-1)*'Summary&amp;Assumptions'!$G49+(('Summary&amp;Assumptions'!$J49/12)*(1+'Summary&amp;Assumptions'!$G$43)^(BW$12-1)*'Summary&amp;Assumptions'!$H49*BW$56))</f>
        <v>12193.012108333332</v>
      </c>
      <c r="BX92" s="95">
        <f>AND(BX$50&gt;0,BX$50&lt;='Summary&amp;Assumptions'!$D$18+1)*(('Summary&amp;Assumptions'!$J49/12)*(1+'Summary&amp;Assumptions'!$G$43)^(BX$12-1)*'Summary&amp;Assumptions'!$G49+(('Summary&amp;Assumptions'!$J49/12)*(1+'Summary&amp;Assumptions'!$G$43)^(BX$12-1)*'Summary&amp;Assumptions'!$H49*BX$56))</f>
        <v>12193.012108333332</v>
      </c>
      <c r="BY92" s="95">
        <f>AND(BY$50&gt;0,BY$50&lt;='Summary&amp;Assumptions'!$D$18+1)*(('Summary&amp;Assumptions'!$J49/12)*(1+'Summary&amp;Assumptions'!$G$43)^(BY$12-1)*'Summary&amp;Assumptions'!$G49+(('Summary&amp;Assumptions'!$J49/12)*(1+'Summary&amp;Assumptions'!$G$43)^(BY$12-1)*'Summary&amp;Assumptions'!$H49*BY$56))</f>
        <v>12193.012108333332</v>
      </c>
      <c r="BZ92" s="95">
        <f>AND(BZ$50&gt;0,BZ$50&lt;='Summary&amp;Assumptions'!$D$18+1)*(('Summary&amp;Assumptions'!$J49/12)*(1+'Summary&amp;Assumptions'!$G$43)^(BZ$12-1)*'Summary&amp;Assumptions'!$G49+(('Summary&amp;Assumptions'!$J49/12)*(1+'Summary&amp;Assumptions'!$G$43)^(BZ$12-1)*'Summary&amp;Assumptions'!$H49*BZ$56))</f>
        <v>12193.012108333332</v>
      </c>
      <c r="CA92" s="95">
        <f>AND(CA$50&gt;0,CA$50&lt;='Summary&amp;Assumptions'!$D$18+1)*(('Summary&amp;Assumptions'!$J49/12)*(1+'Summary&amp;Assumptions'!$G$43)^(CA$12-1)*'Summary&amp;Assumptions'!$G49+(('Summary&amp;Assumptions'!$J49/12)*(1+'Summary&amp;Assumptions'!$G$43)^(CA$12-1)*'Summary&amp;Assumptions'!$H49*CA$56))</f>
        <v>12193.012108333332</v>
      </c>
      <c r="CB92" s="95">
        <f>AND(CB$50&gt;0,CB$50&lt;='Summary&amp;Assumptions'!$D$18+1)*(('Summary&amp;Assumptions'!$J49/12)*(1+'Summary&amp;Assumptions'!$G$43)^(CB$12-1)*'Summary&amp;Assumptions'!$G49+(('Summary&amp;Assumptions'!$J49/12)*(1+'Summary&amp;Assumptions'!$G$43)^(CB$12-1)*'Summary&amp;Assumptions'!$H49*CB$56))</f>
        <v>12558.802471583333</v>
      </c>
      <c r="CC92" s="95">
        <f>AND(CC$50&gt;0,CC$50&lt;='Summary&amp;Assumptions'!$D$18+1)*(('Summary&amp;Assumptions'!$J49/12)*(1+'Summary&amp;Assumptions'!$G$43)^(CC$12-1)*'Summary&amp;Assumptions'!$G49+(('Summary&amp;Assumptions'!$J49/12)*(1+'Summary&amp;Assumptions'!$G$43)^(CC$12-1)*'Summary&amp;Assumptions'!$H49*CC$56))</f>
        <v>12558.802471583333</v>
      </c>
      <c r="CD92" s="95">
        <f>AND(CD$50&gt;0,CD$50&lt;='Summary&amp;Assumptions'!$D$18+1)*(('Summary&amp;Assumptions'!$J49/12)*(1+'Summary&amp;Assumptions'!$G$43)^(CD$12-1)*'Summary&amp;Assumptions'!$G49+(('Summary&amp;Assumptions'!$J49/12)*(1+'Summary&amp;Assumptions'!$G$43)^(CD$12-1)*'Summary&amp;Assumptions'!$H49*CD$56))</f>
        <v>12558.802471583333</v>
      </c>
      <c r="CE92" s="95">
        <f>AND(CE$50&gt;0,CE$50&lt;='Summary&amp;Assumptions'!$D$18+1)*(('Summary&amp;Assumptions'!$J49/12)*(1+'Summary&amp;Assumptions'!$G$43)^(CE$12-1)*'Summary&amp;Assumptions'!$G49+(('Summary&amp;Assumptions'!$J49/12)*(1+'Summary&amp;Assumptions'!$G$43)^(CE$12-1)*'Summary&amp;Assumptions'!$H49*CE$56))</f>
        <v>12558.802471583333</v>
      </c>
      <c r="CF92" s="95">
        <f>AND(CF$50&gt;0,CF$50&lt;='Summary&amp;Assumptions'!$D$18+1)*(('Summary&amp;Assumptions'!$J49/12)*(1+'Summary&amp;Assumptions'!$G$43)^(CF$12-1)*'Summary&amp;Assumptions'!$G49+(('Summary&amp;Assumptions'!$J49/12)*(1+'Summary&amp;Assumptions'!$G$43)^(CF$12-1)*'Summary&amp;Assumptions'!$H49*CF$56))</f>
        <v>12558.802471583333</v>
      </c>
      <c r="CG92" s="95">
        <f>AND(CG$50&gt;0,CG$50&lt;='Summary&amp;Assumptions'!$D$18+1)*(('Summary&amp;Assumptions'!$J49/12)*(1+'Summary&amp;Assumptions'!$G$43)^(CG$12-1)*'Summary&amp;Assumptions'!$G49+(('Summary&amp;Assumptions'!$J49/12)*(1+'Summary&amp;Assumptions'!$G$43)^(CG$12-1)*'Summary&amp;Assumptions'!$H49*CG$56))</f>
        <v>12558.802471583333</v>
      </c>
      <c r="CH92" s="95">
        <f>AND(CH$50&gt;0,CH$50&lt;='Summary&amp;Assumptions'!$D$18+1)*(('Summary&amp;Assumptions'!$J49/12)*(1+'Summary&amp;Assumptions'!$G$43)^(CH$12-1)*'Summary&amp;Assumptions'!$G49+(('Summary&amp;Assumptions'!$J49/12)*(1+'Summary&amp;Assumptions'!$G$43)^(CH$12-1)*'Summary&amp;Assumptions'!$H49*CH$56))</f>
        <v>12558.802471583333</v>
      </c>
      <c r="CI92" s="95">
        <f>AND(CI$50&gt;0,CI$50&lt;='Summary&amp;Assumptions'!$D$18+1)*(('Summary&amp;Assumptions'!$J49/12)*(1+'Summary&amp;Assumptions'!$G$43)^(CI$12-1)*'Summary&amp;Assumptions'!$G49+(('Summary&amp;Assumptions'!$J49/12)*(1+'Summary&amp;Assumptions'!$G$43)^(CI$12-1)*'Summary&amp;Assumptions'!$H49*CI$56))</f>
        <v>12558.802471583333</v>
      </c>
      <c r="CJ92" s="95">
        <f>AND(CJ$50&gt;0,CJ$50&lt;='Summary&amp;Assumptions'!$D$18+1)*(('Summary&amp;Assumptions'!$J49/12)*(1+'Summary&amp;Assumptions'!$G$43)^(CJ$12-1)*'Summary&amp;Assumptions'!$G49+(('Summary&amp;Assumptions'!$J49/12)*(1+'Summary&amp;Assumptions'!$G$43)^(CJ$12-1)*'Summary&amp;Assumptions'!$H49*CJ$56))</f>
        <v>12558.802471583333</v>
      </c>
      <c r="CK92" s="95">
        <f>AND(CK$50&gt;0,CK$50&lt;='Summary&amp;Assumptions'!$D$18+1)*(('Summary&amp;Assumptions'!$J49/12)*(1+'Summary&amp;Assumptions'!$G$43)^(CK$12-1)*'Summary&amp;Assumptions'!$G49+(('Summary&amp;Assumptions'!$J49/12)*(1+'Summary&amp;Assumptions'!$G$43)^(CK$12-1)*'Summary&amp;Assumptions'!$H49*CK$56))</f>
        <v>12558.802471583333</v>
      </c>
      <c r="CL92" s="95">
        <f>AND(CL$50&gt;0,CL$50&lt;='Summary&amp;Assumptions'!$D$18+1)*(('Summary&amp;Assumptions'!$J49/12)*(1+'Summary&amp;Assumptions'!$G$43)^(CL$12-1)*'Summary&amp;Assumptions'!$G49+(('Summary&amp;Assumptions'!$J49/12)*(1+'Summary&amp;Assumptions'!$G$43)^(CL$12-1)*'Summary&amp;Assumptions'!$H49*CL$56))</f>
        <v>12558.802471583333</v>
      </c>
      <c r="CM92" s="95">
        <f>AND(CM$50&gt;0,CM$50&lt;='Summary&amp;Assumptions'!$D$18+1)*(('Summary&amp;Assumptions'!$J49/12)*(1+'Summary&amp;Assumptions'!$G$43)^(CM$12-1)*'Summary&amp;Assumptions'!$G49+(('Summary&amp;Assumptions'!$J49/12)*(1+'Summary&amp;Assumptions'!$G$43)^(CM$12-1)*'Summary&amp;Assumptions'!$H49*CM$56))</f>
        <v>12558.802471583333</v>
      </c>
      <c r="CN92" s="95">
        <f>AND(CN$50&gt;0,CN$50&lt;='Summary&amp;Assumptions'!$D$18+1)*(('Summary&amp;Assumptions'!$J49/12)*(1+'Summary&amp;Assumptions'!$G$43)^(CN$12-1)*'Summary&amp;Assumptions'!$G49+(('Summary&amp;Assumptions'!$J49/12)*(1+'Summary&amp;Assumptions'!$G$43)^(CN$12-1)*'Summary&amp;Assumptions'!$H49*CN$56))</f>
        <v>12935.566545730833</v>
      </c>
      <c r="CO92" s="95">
        <f>AND(CO$50&gt;0,CO$50&lt;='Summary&amp;Assumptions'!$D$18+1)*(('Summary&amp;Assumptions'!$J49/12)*(1+'Summary&amp;Assumptions'!$G$43)^(CO$12-1)*'Summary&amp;Assumptions'!$G49+(('Summary&amp;Assumptions'!$J49/12)*(1+'Summary&amp;Assumptions'!$G$43)^(CO$12-1)*'Summary&amp;Assumptions'!$H49*CO$56))</f>
        <v>12935.566545730833</v>
      </c>
      <c r="CP92" s="95">
        <f>AND(CP$50&gt;0,CP$50&lt;='Summary&amp;Assumptions'!$D$18+1)*(('Summary&amp;Assumptions'!$J49/12)*(1+'Summary&amp;Assumptions'!$G$43)^(CP$12-1)*'Summary&amp;Assumptions'!$G49+(('Summary&amp;Assumptions'!$J49/12)*(1+'Summary&amp;Assumptions'!$G$43)^(CP$12-1)*'Summary&amp;Assumptions'!$H49*CP$56))</f>
        <v>12935.566545730833</v>
      </c>
      <c r="CQ92" s="95">
        <f>AND(CQ$50&gt;0,CQ$50&lt;='Summary&amp;Assumptions'!$D$18+1)*(('Summary&amp;Assumptions'!$J49/12)*(1+'Summary&amp;Assumptions'!$G$43)^(CQ$12-1)*'Summary&amp;Assumptions'!$G49+(('Summary&amp;Assumptions'!$J49/12)*(1+'Summary&amp;Assumptions'!$G$43)^(CQ$12-1)*'Summary&amp;Assumptions'!$H49*CQ$56))</f>
        <v>12935.566545730833</v>
      </c>
      <c r="CR92" s="95">
        <f>AND(CR$50&gt;0,CR$50&lt;='Summary&amp;Assumptions'!$D$18+1)*(('Summary&amp;Assumptions'!$J49/12)*(1+'Summary&amp;Assumptions'!$G$43)^(CR$12-1)*'Summary&amp;Assumptions'!$G49+(('Summary&amp;Assumptions'!$J49/12)*(1+'Summary&amp;Assumptions'!$G$43)^(CR$12-1)*'Summary&amp;Assumptions'!$H49*CR$56))</f>
        <v>12935.566545730833</v>
      </c>
      <c r="CS92" s="95">
        <f>AND(CS$50&gt;0,CS$50&lt;='Summary&amp;Assumptions'!$D$18+1)*(('Summary&amp;Assumptions'!$J49/12)*(1+'Summary&amp;Assumptions'!$G$43)^(CS$12-1)*'Summary&amp;Assumptions'!$G49+(('Summary&amp;Assumptions'!$J49/12)*(1+'Summary&amp;Assumptions'!$G$43)^(CS$12-1)*'Summary&amp;Assumptions'!$H49*CS$56))</f>
        <v>12935.566545730833</v>
      </c>
      <c r="CT92" s="95">
        <f>AND(CT$50&gt;0,CT$50&lt;='Summary&amp;Assumptions'!$D$18+1)*(('Summary&amp;Assumptions'!$J49/12)*(1+'Summary&amp;Assumptions'!$G$43)^(CT$12-1)*'Summary&amp;Assumptions'!$G49+(('Summary&amp;Assumptions'!$J49/12)*(1+'Summary&amp;Assumptions'!$G$43)^(CT$12-1)*'Summary&amp;Assumptions'!$H49*CT$56))</f>
        <v>12935.566545730833</v>
      </c>
      <c r="CU92" s="95">
        <f>AND(CU$50&gt;0,CU$50&lt;='Summary&amp;Assumptions'!$D$18+1)*(('Summary&amp;Assumptions'!$J49/12)*(1+'Summary&amp;Assumptions'!$G$43)^(CU$12-1)*'Summary&amp;Assumptions'!$G49+(('Summary&amp;Assumptions'!$J49/12)*(1+'Summary&amp;Assumptions'!$G$43)^(CU$12-1)*'Summary&amp;Assumptions'!$H49*CU$56))</f>
        <v>12935.566545730833</v>
      </c>
      <c r="CV92" s="95">
        <f>AND(CV$50&gt;0,CV$50&lt;='Summary&amp;Assumptions'!$D$18+1)*(('Summary&amp;Assumptions'!$J49/12)*(1+'Summary&amp;Assumptions'!$G$43)^(CV$12-1)*'Summary&amp;Assumptions'!$G49+(('Summary&amp;Assumptions'!$J49/12)*(1+'Summary&amp;Assumptions'!$G$43)^(CV$12-1)*'Summary&amp;Assumptions'!$H49*CV$56))</f>
        <v>12935.566545730833</v>
      </c>
      <c r="CW92" s="95">
        <f>AND(CW$50&gt;0,CW$50&lt;='Summary&amp;Assumptions'!$D$18+1)*(('Summary&amp;Assumptions'!$J49/12)*(1+'Summary&amp;Assumptions'!$G$43)^(CW$12-1)*'Summary&amp;Assumptions'!$G49+(('Summary&amp;Assumptions'!$J49/12)*(1+'Summary&amp;Assumptions'!$G$43)^(CW$12-1)*'Summary&amp;Assumptions'!$H49*CW$56))</f>
        <v>12935.566545730833</v>
      </c>
      <c r="CX92" s="95">
        <f>AND(CX$50&gt;0,CX$50&lt;='Summary&amp;Assumptions'!$D$18+1)*(('Summary&amp;Assumptions'!$J49/12)*(1+'Summary&amp;Assumptions'!$G$43)^(CX$12-1)*'Summary&amp;Assumptions'!$G49+(('Summary&amp;Assumptions'!$J49/12)*(1+'Summary&amp;Assumptions'!$G$43)^(CX$12-1)*'Summary&amp;Assumptions'!$H49*CX$56))</f>
        <v>12935.566545730833</v>
      </c>
      <c r="CY92" s="95">
        <f>AND(CY$50&gt;0,CY$50&lt;='Summary&amp;Assumptions'!$D$18+1)*(('Summary&amp;Assumptions'!$J49/12)*(1+'Summary&amp;Assumptions'!$G$43)^(CY$12-1)*'Summary&amp;Assumptions'!$G49+(('Summary&amp;Assumptions'!$J49/12)*(1+'Summary&amp;Assumptions'!$G$43)^(CY$12-1)*'Summary&amp;Assumptions'!$H49*CY$56))</f>
        <v>12935.566545730833</v>
      </c>
      <c r="CZ92" s="95">
        <f>AND(CZ$50&gt;0,CZ$50&lt;='Summary&amp;Assumptions'!$D$18+1)*(('Summary&amp;Assumptions'!$J49/12)*(1+'Summary&amp;Assumptions'!$G$43)^(CZ$12-1)*'Summary&amp;Assumptions'!$G49+(('Summary&amp;Assumptions'!$J49/12)*(1+'Summary&amp;Assumptions'!$G$43)^(CZ$12-1)*'Summary&amp;Assumptions'!$H49*CZ$56))</f>
        <v>13323.63354210276</v>
      </c>
      <c r="DA92" s="95">
        <f>AND(DA$50&gt;0,DA$50&lt;='Summary&amp;Assumptions'!$D$18+1)*(('Summary&amp;Assumptions'!$J49/12)*(1+'Summary&amp;Assumptions'!$G$43)^(DA$12-1)*'Summary&amp;Assumptions'!$G49+(('Summary&amp;Assumptions'!$J49/12)*(1+'Summary&amp;Assumptions'!$G$43)^(DA$12-1)*'Summary&amp;Assumptions'!$H49*DA$56))</f>
        <v>13323.63354210276</v>
      </c>
      <c r="DB92" s="95">
        <f>AND(DB$50&gt;0,DB$50&lt;='Summary&amp;Assumptions'!$D$18+1)*(('Summary&amp;Assumptions'!$J49/12)*(1+'Summary&amp;Assumptions'!$G$43)^(DB$12-1)*'Summary&amp;Assumptions'!$G49+(('Summary&amp;Assumptions'!$J49/12)*(1+'Summary&amp;Assumptions'!$G$43)^(DB$12-1)*'Summary&amp;Assumptions'!$H49*DB$56))</f>
        <v>13323.63354210276</v>
      </c>
      <c r="DC92" s="95">
        <f>AND(DC$50&gt;0,DC$50&lt;='Summary&amp;Assumptions'!$D$18+1)*(('Summary&amp;Assumptions'!$J49/12)*(1+'Summary&amp;Assumptions'!$G$43)^(DC$12-1)*'Summary&amp;Assumptions'!$G49+(('Summary&amp;Assumptions'!$J49/12)*(1+'Summary&amp;Assumptions'!$G$43)^(DC$12-1)*'Summary&amp;Assumptions'!$H49*DC$56))</f>
        <v>13323.63354210276</v>
      </c>
      <c r="DD92" s="95">
        <f>AND(DD$50&gt;0,DD$50&lt;='Summary&amp;Assumptions'!$D$18+1)*(('Summary&amp;Assumptions'!$J49/12)*(1+'Summary&amp;Assumptions'!$G$43)^(DD$12-1)*'Summary&amp;Assumptions'!$G49+(('Summary&amp;Assumptions'!$J49/12)*(1+'Summary&amp;Assumptions'!$G$43)^(DD$12-1)*'Summary&amp;Assumptions'!$H49*DD$56))</f>
        <v>13323.63354210276</v>
      </c>
      <c r="DE92" s="95">
        <f>AND(DE$50&gt;0,DE$50&lt;='Summary&amp;Assumptions'!$D$18+1)*(('Summary&amp;Assumptions'!$J49/12)*(1+'Summary&amp;Assumptions'!$G$43)^(DE$12-1)*'Summary&amp;Assumptions'!$G49+(('Summary&amp;Assumptions'!$J49/12)*(1+'Summary&amp;Assumptions'!$G$43)^(DE$12-1)*'Summary&amp;Assumptions'!$H49*DE$56))</f>
        <v>13323.63354210276</v>
      </c>
      <c r="DF92" s="95">
        <f>AND(DF$50&gt;0,DF$50&lt;='Summary&amp;Assumptions'!$D$18+1)*(('Summary&amp;Assumptions'!$J49/12)*(1+'Summary&amp;Assumptions'!$G$43)^(DF$12-1)*'Summary&amp;Assumptions'!$G49+(('Summary&amp;Assumptions'!$J49/12)*(1+'Summary&amp;Assumptions'!$G$43)^(DF$12-1)*'Summary&amp;Assumptions'!$H49*DF$56))</f>
        <v>13323.63354210276</v>
      </c>
      <c r="DG92" s="95">
        <f>AND(DG$50&gt;0,DG$50&lt;='Summary&amp;Assumptions'!$D$18+1)*(('Summary&amp;Assumptions'!$J49/12)*(1+'Summary&amp;Assumptions'!$G$43)^(DG$12-1)*'Summary&amp;Assumptions'!$G49+(('Summary&amp;Assumptions'!$J49/12)*(1+'Summary&amp;Assumptions'!$G$43)^(DG$12-1)*'Summary&amp;Assumptions'!$H49*DG$56))</f>
        <v>13323.63354210276</v>
      </c>
      <c r="DH92" s="95">
        <f>AND(DH$50&gt;0,DH$50&lt;='Summary&amp;Assumptions'!$D$18+1)*(('Summary&amp;Assumptions'!$J49/12)*(1+'Summary&amp;Assumptions'!$G$43)^(DH$12-1)*'Summary&amp;Assumptions'!$G49+(('Summary&amp;Assumptions'!$J49/12)*(1+'Summary&amp;Assumptions'!$G$43)^(DH$12-1)*'Summary&amp;Assumptions'!$H49*DH$56))</f>
        <v>13323.63354210276</v>
      </c>
      <c r="DI92" s="95">
        <f>AND(DI$50&gt;0,DI$50&lt;='Summary&amp;Assumptions'!$D$18+1)*(('Summary&amp;Assumptions'!$J49/12)*(1+'Summary&amp;Assumptions'!$G$43)^(DI$12-1)*'Summary&amp;Assumptions'!$G49+(('Summary&amp;Assumptions'!$J49/12)*(1+'Summary&amp;Assumptions'!$G$43)^(DI$12-1)*'Summary&amp;Assumptions'!$H49*DI$56))</f>
        <v>13323.63354210276</v>
      </c>
      <c r="DJ92" s="95">
        <f>AND(DJ$50&gt;0,DJ$50&lt;='Summary&amp;Assumptions'!$D$18+1)*(('Summary&amp;Assumptions'!$J49/12)*(1+'Summary&amp;Assumptions'!$G$43)^(DJ$12-1)*'Summary&amp;Assumptions'!$G49+(('Summary&amp;Assumptions'!$J49/12)*(1+'Summary&amp;Assumptions'!$G$43)^(DJ$12-1)*'Summary&amp;Assumptions'!$H49*DJ$56))</f>
        <v>13323.63354210276</v>
      </c>
      <c r="DK92" s="95">
        <f>AND(DK$50&gt;0,DK$50&lt;='Summary&amp;Assumptions'!$D$18+1)*(('Summary&amp;Assumptions'!$J49/12)*(1+'Summary&amp;Assumptions'!$G$43)^(DK$12-1)*'Summary&amp;Assumptions'!$G49+(('Summary&amp;Assumptions'!$J49/12)*(1+'Summary&amp;Assumptions'!$G$43)^(DK$12-1)*'Summary&amp;Assumptions'!$H49*DK$56))</f>
        <v>13323.63354210276</v>
      </c>
      <c r="DL92" s="95">
        <f>AND(DL$50&gt;0,DL$50&lt;='Summary&amp;Assumptions'!$D$18+1)*(('Summary&amp;Assumptions'!$J49/12)*(1+'Summary&amp;Assumptions'!$G$43)^(DL$12-1)*'Summary&amp;Assumptions'!$G49+(('Summary&amp;Assumptions'!$J49/12)*(1+'Summary&amp;Assumptions'!$G$43)^(DL$12-1)*'Summary&amp;Assumptions'!$H49*DL$56))</f>
        <v>13723.342548365839</v>
      </c>
      <c r="DM92" s="95">
        <f>AND(DM$50&gt;0,DM$50&lt;='Summary&amp;Assumptions'!$D$18+1)*(('Summary&amp;Assumptions'!$J49/12)*(1+'Summary&amp;Assumptions'!$G$43)^(DM$12-1)*'Summary&amp;Assumptions'!$G49+(('Summary&amp;Assumptions'!$J49/12)*(1+'Summary&amp;Assumptions'!$G$43)^(DM$12-1)*'Summary&amp;Assumptions'!$H49*DM$56))</f>
        <v>13723.342548365839</v>
      </c>
      <c r="DN92" s="95">
        <f>AND(DN$50&gt;0,DN$50&lt;='Summary&amp;Assumptions'!$D$18+1)*(('Summary&amp;Assumptions'!$J49/12)*(1+'Summary&amp;Assumptions'!$G$43)^(DN$12-1)*'Summary&amp;Assumptions'!$G49+(('Summary&amp;Assumptions'!$J49/12)*(1+'Summary&amp;Assumptions'!$G$43)^(DN$12-1)*'Summary&amp;Assumptions'!$H49*DN$56))</f>
        <v>13723.342548365839</v>
      </c>
      <c r="DO92" s="95">
        <f>AND(DO$50&gt;0,DO$50&lt;='Summary&amp;Assumptions'!$D$18+1)*(('Summary&amp;Assumptions'!$J49/12)*(1+'Summary&amp;Assumptions'!$G$43)^(DO$12-1)*'Summary&amp;Assumptions'!$G49+(('Summary&amp;Assumptions'!$J49/12)*(1+'Summary&amp;Assumptions'!$G$43)^(DO$12-1)*'Summary&amp;Assumptions'!$H49*DO$56))</f>
        <v>13723.342548365839</v>
      </c>
      <c r="DP92" s="95">
        <f>AND(DP$50&gt;0,DP$50&lt;='Summary&amp;Assumptions'!$D$18+1)*(('Summary&amp;Assumptions'!$J49/12)*(1+'Summary&amp;Assumptions'!$G$43)^(DP$12-1)*'Summary&amp;Assumptions'!$G49+(('Summary&amp;Assumptions'!$J49/12)*(1+'Summary&amp;Assumptions'!$G$43)^(DP$12-1)*'Summary&amp;Assumptions'!$H49*DP$56))</f>
        <v>13723.342548365839</v>
      </c>
      <c r="DQ92" s="95">
        <f>AND(DQ$50&gt;0,DQ$50&lt;='Summary&amp;Assumptions'!$D$18+1)*(('Summary&amp;Assumptions'!$J49/12)*(1+'Summary&amp;Assumptions'!$G$43)^(DQ$12-1)*'Summary&amp;Assumptions'!$G49+(('Summary&amp;Assumptions'!$J49/12)*(1+'Summary&amp;Assumptions'!$G$43)^(DQ$12-1)*'Summary&amp;Assumptions'!$H49*DQ$56))</f>
        <v>13723.342548365839</v>
      </c>
      <c r="DR92" s="95">
        <f>AND(DR$50&gt;0,DR$50&lt;='Summary&amp;Assumptions'!$D$18+1)*(('Summary&amp;Assumptions'!$J49/12)*(1+'Summary&amp;Assumptions'!$G$43)^(DR$12-1)*'Summary&amp;Assumptions'!$G49+(('Summary&amp;Assumptions'!$J49/12)*(1+'Summary&amp;Assumptions'!$G$43)^(DR$12-1)*'Summary&amp;Assumptions'!$H49*DR$56))</f>
        <v>13723.342548365839</v>
      </c>
      <c r="DS92" s="95">
        <f>AND(DS$50&gt;0,DS$50&lt;='Summary&amp;Assumptions'!$D$18+1)*(('Summary&amp;Assumptions'!$J49/12)*(1+'Summary&amp;Assumptions'!$G$43)^(DS$12-1)*'Summary&amp;Assumptions'!$G49+(('Summary&amp;Assumptions'!$J49/12)*(1+'Summary&amp;Assumptions'!$G$43)^(DS$12-1)*'Summary&amp;Assumptions'!$H49*DS$56))</f>
        <v>13723.342548365839</v>
      </c>
      <c r="DT92" s="95">
        <f>AND(DT$50&gt;0,DT$50&lt;='Summary&amp;Assumptions'!$D$18+1)*(('Summary&amp;Assumptions'!$J49/12)*(1+'Summary&amp;Assumptions'!$G$43)^(DT$12-1)*'Summary&amp;Assumptions'!$G49+(('Summary&amp;Assumptions'!$J49/12)*(1+'Summary&amp;Assumptions'!$G$43)^(DT$12-1)*'Summary&amp;Assumptions'!$H49*DT$56))</f>
        <v>13723.342548365839</v>
      </c>
      <c r="DU92" s="95">
        <f>AND(DU$50&gt;0,DU$50&lt;='Summary&amp;Assumptions'!$D$18+1)*(('Summary&amp;Assumptions'!$J49/12)*(1+'Summary&amp;Assumptions'!$G$43)^(DU$12-1)*'Summary&amp;Assumptions'!$G49+(('Summary&amp;Assumptions'!$J49/12)*(1+'Summary&amp;Assumptions'!$G$43)^(DU$12-1)*'Summary&amp;Assumptions'!$H49*DU$56))</f>
        <v>13723.342548365839</v>
      </c>
      <c r="DV92" s="95">
        <f>AND(DV$50&gt;0,DV$50&lt;='Summary&amp;Assumptions'!$D$18+1)*(('Summary&amp;Assumptions'!$J49/12)*(1+'Summary&amp;Assumptions'!$G$43)^(DV$12-1)*'Summary&amp;Assumptions'!$G49+(('Summary&amp;Assumptions'!$J49/12)*(1+'Summary&amp;Assumptions'!$G$43)^(DV$12-1)*'Summary&amp;Assumptions'!$H49*DV$56))</f>
        <v>13723.342548365839</v>
      </c>
      <c r="DW92" s="95">
        <f>AND(DW$50&gt;0,DW$50&lt;='Summary&amp;Assumptions'!$D$18+1)*(('Summary&amp;Assumptions'!$J49/12)*(1+'Summary&amp;Assumptions'!$G$43)^(DW$12-1)*'Summary&amp;Assumptions'!$G49+(('Summary&amp;Assumptions'!$J49/12)*(1+'Summary&amp;Assumptions'!$G$43)^(DW$12-1)*'Summary&amp;Assumptions'!$H49*DW$56))</f>
        <v>13723.342548365839</v>
      </c>
      <c r="DX92" s="95">
        <f>AND(DX$50&gt;0,DX$50&lt;='Summary&amp;Assumptions'!$D$18+1)*(('Summary&amp;Assumptions'!$J49/12)*(1+'Summary&amp;Assumptions'!$G$43)^(DX$12-1)*'Summary&amp;Assumptions'!$G49+(('Summary&amp;Assumptions'!$J49/12)*(1+'Summary&amp;Assumptions'!$G$43)^(DX$12-1)*'Summary&amp;Assumptions'!$H49*DX$56))</f>
        <v>14135.042824816815</v>
      </c>
      <c r="DY92" s="95">
        <f>AND(DY$50&gt;0,DY$50&lt;='Summary&amp;Assumptions'!$D$18+1)*(('Summary&amp;Assumptions'!$J49/12)*(1+'Summary&amp;Assumptions'!$G$43)^(DY$12-1)*'Summary&amp;Assumptions'!$G49+(('Summary&amp;Assumptions'!$J49/12)*(1+'Summary&amp;Assumptions'!$G$43)^(DY$12-1)*'Summary&amp;Assumptions'!$H49*DY$56))</f>
        <v>14135.042824816815</v>
      </c>
      <c r="DZ92" s="95">
        <f>AND(DZ$50&gt;0,DZ$50&lt;='Summary&amp;Assumptions'!$D$18+1)*(('Summary&amp;Assumptions'!$J49/12)*(1+'Summary&amp;Assumptions'!$G$43)^(DZ$12-1)*'Summary&amp;Assumptions'!$G49+(('Summary&amp;Assumptions'!$J49/12)*(1+'Summary&amp;Assumptions'!$G$43)^(DZ$12-1)*'Summary&amp;Assumptions'!$H49*DZ$56))</f>
        <v>14135.042824816815</v>
      </c>
      <c r="EA92" s="95">
        <f>AND(EA$50&gt;0,EA$50&lt;='Summary&amp;Assumptions'!$D$18+1)*(('Summary&amp;Assumptions'!$J49/12)*(1+'Summary&amp;Assumptions'!$G$43)^(EA$12-1)*'Summary&amp;Assumptions'!$G49+(('Summary&amp;Assumptions'!$J49/12)*(1+'Summary&amp;Assumptions'!$G$43)^(EA$12-1)*'Summary&amp;Assumptions'!$H49*EA$56))</f>
        <v>14135.042824816815</v>
      </c>
      <c r="EB92" s="95">
        <f>AND(EB$50&gt;0,EB$50&lt;='Summary&amp;Assumptions'!$D$18+1)*(('Summary&amp;Assumptions'!$J49/12)*(1+'Summary&amp;Assumptions'!$G$43)^(EB$12-1)*'Summary&amp;Assumptions'!$G49+(('Summary&amp;Assumptions'!$J49/12)*(1+'Summary&amp;Assumptions'!$G$43)^(EB$12-1)*'Summary&amp;Assumptions'!$H49*EB$56))</f>
        <v>14135.042824816815</v>
      </c>
      <c r="EC92" s="95">
        <f>AND(EC$50&gt;0,EC$50&lt;='Summary&amp;Assumptions'!$D$18+1)*(('Summary&amp;Assumptions'!$J49/12)*(1+'Summary&amp;Assumptions'!$G$43)^(EC$12-1)*'Summary&amp;Assumptions'!$G49+(('Summary&amp;Assumptions'!$J49/12)*(1+'Summary&amp;Assumptions'!$G$43)^(EC$12-1)*'Summary&amp;Assumptions'!$H49*EC$56))</f>
        <v>14135.042824816815</v>
      </c>
      <c r="ED92" s="95">
        <f>AND(ED$50&gt;0,ED$50&lt;='Summary&amp;Assumptions'!$D$18+1)*(('Summary&amp;Assumptions'!$J49/12)*(1+'Summary&amp;Assumptions'!$G$43)^(ED$12-1)*'Summary&amp;Assumptions'!$G49+(('Summary&amp;Assumptions'!$J49/12)*(1+'Summary&amp;Assumptions'!$G$43)^(ED$12-1)*'Summary&amp;Assumptions'!$H49*ED$56))</f>
        <v>14135.042824816815</v>
      </c>
      <c r="EE92" s="95">
        <f>AND(EE$50&gt;0,EE$50&lt;='Summary&amp;Assumptions'!$D$18+1)*(('Summary&amp;Assumptions'!$J49/12)*(1+'Summary&amp;Assumptions'!$G$43)^(EE$12-1)*'Summary&amp;Assumptions'!$G49+(('Summary&amp;Assumptions'!$J49/12)*(1+'Summary&amp;Assumptions'!$G$43)^(EE$12-1)*'Summary&amp;Assumptions'!$H49*EE$56))</f>
        <v>14135.042824816815</v>
      </c>
      <c r="EF92" s="95">
        <f>AND(EF$50&gt;0,EF$50&lt;='Summary&amp;Assumptions'!$D$18+1)*(('Summary&amp;Assumptions'!$J49/12)*(1+'Summary&amp;Assumptions'!$G$43)^(EF$12-1)*'Summary&amp;Assumptions'!$G49+(('Summary&amp;Assumptions'!$J49/12)*(1+'Summary&amp;Assumptions'!$G$43)^(EF$12-1)*'Summary&amp;Assumptions'!$H49*EF$56))</f>
        <v>14135.042824816815</v>
      </c>
      <c r="EG92" s="95">
        <f>AND(EG$50&gt;0,EG$50&lt;='Summary&amp;Assumptions'!$D$18+1)*(('Summary&amp;Assumptions'!$J49/12)*(1+'Summary&amp;Assumptions'!$G$43)^(EG$12-1)*'Summary&amp;Assumptions'!$G49+(('Summary&amp;Assumptions'!$J49/12)*(1+'Summary&amp;Assumptions'!$G$43)^(EG$12-1)*'Summary&amp;Assumptions'!$H49*EG$56))</f>
        <v>14135.042824816815</v>
      </c>
      <c r="EH92" s="95">
        <f>AND(EH$50&gt;0,EH$50&lt;='Summary&amp;Assumptions'!$D$18+1)*(('Summary&amp;Assumptions'!$J49/12)*(1+'Summary&amp;Assumptions'!$G$43)^(EH$12-1)*'Summary&amp;Assumptions'!$G49+(('Summary&amp;Assumptions'!$J49/12)*(1+'Summary&amp;Assumptions'!$G$43)^(EH$12-1)*'Summary&amp;Assumptions'!$H49*EH$56))</f>
        <v>14135.042824816815</v>
      </c>
      <c r="EI92" s="95">
        <f>AND(EI$50&gt;0,EI$50&lt;='Summary&amp;Assumptions'!$D$18+1)*(('Summary&amp;Assumptions'!$J49/12)*(1+'Summary&amp;Assumptions'!$G$43)^(EI$12-1)*'Summary&amp;Assumptions'!$G49+(('Summary&amp;Assumptions'!$J49/12)*(1+'Summary&amp;Assumptions'!$G$43)^(EI$12-1)*'Summary&amp;Assumptions'!$H49*EI$56))</f>
        <v>14135.042824816815</v>
      </c>
      <c r="EJ92" s="95">
        <f>AND(EJ$50&gt;0,EJ$50&lt;='Summary&amp;Assumptions'!$D$18+1)*(('Summary&amp;Assumptions'!$J49/12)*(1+'Summary&amp;Assumptions'!$G$43)^(EJ$12-1)*'Summary&amp;Assumptions'!$G49+(('Summary&amp;Assumptions'!$J49/12)*(1+'Summary&amp;Assumptions'!$G$43)^(EJ$12-1)*'Summary&amp;Assumptions'!$H49*EJ$56))</f>
        <v>14559.09410956132</v>
      </c>
      <c r="EK92" s="95">
        <f>AND(EK$50&gt;0,EK$50&lt;='Summary&amp;Assumptions'!$D$18+1)*(('Summary&amp;Assumptions'!$J49/12)*(1+'Summary&amp;Assumptions'!$G$43)^(EK$12-1)*'Summary&amp;Assumptions'!$G49+(('Summary&amp;Assumptions'!$J49/12)*(1+'Summary&amp;Assumptions'!$G$43)^(EK$12-1)*'Summary&amp;Assumptions'!$H49*EK$56))</f>
        <v>14559.09410956132</v>
      </c>
      <c r="EL92" s="95">
        <f>AND(EL$50&gt;0,EL$50&lt;='Summary&amp;Assumptions'!$D$18+1)*(('Summary&amp;Assumptions'!$J49/12)*(1+'Summary&amp;Assumptions'!$G$43)^(EL$12-1)*'Summary&amp;Assumptions'!$G49+(('Summary&amp;Assumptions'!$J49/12)*(1+'Summary&amp;Assumptions'!$G$43)^(EL$12-1)*'Summary&amp;Assumptions'!$H49*EL$56))</f>
        <v>14559.09410956132</v>
      </c>
      <c r="EM92" s="95">
        <f>AND(EM$50&gt;0,EM$50&lt;='Summary&amp;Assumptions'!$D$18+1)*(('Summary&amp;Assumptions'!$J49/12)*(1+'Summary&amp;Assumptions'!$G$43)^(EM$12-1)*'Summary&amp;Assumptions'!$G49+(('Summary&amp;Assumptions'!$J49/12)*(1+'Summary&amp;Assumptions'!$G$43)^(EM$12-1)*'Summary&amp;Assumptions'!$H49*EM$56))</f>
        <v>14559.09410956132</v>
      </c>
      <c r="EN92" s="95">
        <f>AND(EN$50&gt;0,EN$50&lt;='Summary&amp;Assumptions'!$D$18+1)*(('Summary&amp;Assumptions'!$J49/12)*(1+'Summary&amp;Assumptions'!$G$43)^(EN$12-1)*'Summary&amp;Assumptions'!$G49+(('Summary&amp;Assumptions'!$J49/12)*(1+'Summary&amp;Assumptions'!$G$43)^(EN$12-1)*'Summary&amp;Assumptions'!$H49*EN$56))</f>
        <v>14559.09410956132</v>
      </c>
      <c r="EO92" s="95">
        <f>AND(EO$50&gt;0,EO$50&lt;='Summary&amp;Assumptions'!$D$18+1)*(('Summary&amp;Assumptions'!$J49/12)*(1+'Summary&amp;Assumptions'!$G$43)^(EO$12-1)*'Summary&amp;Assumptions'!$G49+(('Summary&amp;Assumptions'!$J49/12)*(1+'Summary&amp;Assumptions'!$G$43)^(EO$12-1)*'Summary&amp;Assumptions'!$H49*EO$56))</f>
        <v>14559.09410956132</v>
      </c>
      <c r="EP92" s="95">
        <f>AND(EP$50&gt;0,EP$50&lt;='Summary&amp;Assumptions'!$D$18+1)*(('Summary&amp;Assumptions'!$J49/12)*(1+'Summary&amp;Assumptions'!$G$43)^(EP$12-1)*'Summary&amp;Assumptions'!$G49+(('Summary&amp;Assumptions'!$J49/12)*(1+'Summary&amp;Assumptions'!$G$43)^(EP$12-1)*'Summary&amp;Assumptions'!$H49*EP$56))</f>
        <v>14559.09410956132</v>
      </c>
      <c r="EQ92" s="95">
        <f>AND(EQ$50&gt;0,EQ$50&lt;='Summary&amp;Assumptions'!$D$18+1)*(('Summary&amp;Assumptions'!$J49/12)*(1+'Summary&amp;Assumptions'!$G$43)^(EQ$12-1)*'Summary&amp;Assumptions'!$G49+(('Summary&amp;Assumptions'!$J49/12)*(1+'Summary&amp;Assumptions'!$G$43)^(EQ$12-1)*'Summary&amp;Assumptions'!$H49*EQ$56))</f>
        <v>14559.09410956132</v>
      </c>
      <c r="ER92" s="95">
        <f>AND(ER$50&gt;0,ER$50&lt;='Summary&amp;Assumptions'!$D$18+1)*(('Summary&amp;Assumptions'!$J49/12)*(1+'Summary&amp;Assumptions'!$G$43)^(ER$12-1)*'Summary&amp;Assumptions'!$G49+(('Summary&amp;Assumptions'!$J49/12)*(1+'Summary&amp;Assumptions'!$G$43)^(ER$12-1)*'Summary&amp;Assumptions'!$H49*ER$56))</f>
        <v>14559.09410956132</v>
      </c>
      <c r="ES92" s="95">
        <f>AND(ES$50&gt;0,ES$50&lt;='Summary&amp;Assumptions'!$D$18+1)*(('Summary&amp;Assumptions'!$J49/12)*(1+'Summary&amp;Assumptions'!$G$43)^(ES$12-1)*'Summary&amp;Assumptions'!$G49+(('Summary&amp;Assumptions'!$J49/12)*(1+'Summary&amp;Assumptions'!$G$43)^(ES$12-1)*'Summary&amp;Assumptions'!$H49*ES$56))</f>
        <v>14559.09410956132</v>
      </c>
      <c r="ET92" s="95">
        <f>AND(ET$50&gt;0,ET$50&lt;='Summary&amp;Assumptions'!$D$18+1)*(('Summary&amp;Assumptions'!$J49/12)*(1+'Summary&amp;Assumptions'!$G$43)^(ET$12-1)*'Summary&amp;Assumptions'!$G49+(('Summary&amp;Assumptions'!$J49/12)*(1+'Summary&amp;Assumptions'!$G$43)^(ET$12-1)*'Summary&amp;Assumptions'!$H49*ET$56))</f>
        <v>14559.09410956132</v>
      </c>
      <c r="EU92" s="95">
        <f>AND(EU$50&gt;0,EU$50&lt;='Summary&amp;Assumptions'!$D$18+1)*(('Summary&amp;Assumptions'!$J49/12)*(1+'Summary&amp;Assumptions'!$G$43)^(EU$12-1)*'Summary&amp;Assumptions'!$G49+(('Summary&amp;Assumptions'!$J49/12)*(1+'Summary&amp;Assumptions'!$G$43)^(EU$12-1)*'Summary&amp;Assumptions'!$H49*EU$56))</f>
        <v>14559.09410956132</v>
      </c>
      <c r="EV92" s="95">
        <f>AND(EV$50&gt;0,EV$50&lt;='Summary&amp;Assumptions'!$D$18+1)*(('Summary&amp;Assumptions'!$J49/12)*(1+'Summary&amp;Assumptions'!$G$43)^(EV$12-1)*'Summary&amp;Assumptions'!$G49+(('Summary&amp;Assumptions'!$J49/12)*(1+'Summary&amp;Assumptions'!$G$43)^(EV$12-1)*'Summary&amp;Assumptions'!$H49*EV$56))</f>
        <v>0</v>
      </c>
      <c r="EW92" s="95">
        <f>AND(EW$50&gt;0,EW$50&lt;='Summary&amp;Assumptions'!$D$18+1)*(('Summary&amp;Assumptions'!$J49/12)*(1+'Summary&amp;Assumptions'!$G$43)^(EW$12-1)*'Summary&amp;Assumptions'!$G49+(('Summary&amp;Assumptions'!$J49/12)*(1+'Summary&amp;Assumptions'!$G$43)^(EW$12-1)*'Summary&amp;Assumptions'!$H49*EW$56))</f>
        <v>0</v>
      </c>
      <c r="EX92" s="95">
        <f>AND(EX$50&gt;0,EX$50&lt;='Summary&amp;Assumptions'!$D$18+1)*(('Summary&amp;Assumptions'!$J49/12)*(1+'Summary&amp;Assumptions'!$G$43)^(EX$12-1)*'Summary&amp;Assumptions'!$G49+(('Summary&amp;Assumptions'!$J49/12)*(1+'Summary&amp;Assumptions'!$G$43)^(EX$12-1)*'Summary&amp;Assumptions'!$H49*EX$56))</f>
        <v>0</v>
      </c>
      <c r="EY92" s="95">
        <f>AND(EY$50&gt;0,EY$50&lt;='Summary&amp;Assumptions'!$D$18+1)*(('Summary&amp;Assumptions'!$J49/12)*(1+'Summary&amp;Assumptions'!$G$43)^(EY$12-1)*'Summary&amp;Assumptions'!$G49+(('Summary&amp;Assumptions'!$J49/12)*(1+'Summary&amp;Assumptions'!$G$43)^(EY$12-1)*'Summary&amp;Assumptions'!$H49*EY$56))</f>
        <v>0</v>
      </c>
      <c r="EZ92" s="95">
        <f>AND(EZ$50&gt;0,EZ$50&lt;='Summary&amp;Assumptions'!$D$18+1)*(('Summary&amp;Assumptions'!$J49/12)*(1+'Summary&amp;Assumptions'!$G$43)^(EZ$12-1)*'Summary&amp;Assumptions'!$G49+(('Summary&amp;Assumptions'!$J49/12)*(1+'Summary&amp;Assumptions'!$G$43)^(EZ$12-1)*'Summary&amp;Assumptions'!$H49*EZ$56))</f>
        <v>0</v>
      </c>
      <c r="FA92" s="95">
        <f>AND(FA$50&gt;0,FA$50&lt;='Summary&amp;Assumptions'!$D$18+1)*(('Summary&amp;Assumptions'!$J49/12)*(1+'Summary&amp;Assumptions'!$G$43)^(FA$12-1)*'Summary&amp;Assumptions'!$G49+(('Summary&amp;Assumptions'!$J49/12)*(1+'Summary&amp;Assumptions'!$G$43)^(FA$12-1)*'Summary&amp;Assumptions'!$H49*FA$56))</f>
        <v>0</v>
      </c>
      <c r="FB92" s="95">
        <f>AND(FB$50&gt;0,FB$50&lt;='Summary&amp;Assumptions'!$D$18+1)*(('Summary&amp;Assumptions'!$J49/12)*(1+'Summary&amp;Assumptions'!$G$43)^(FB$12-1)*'Summary&amp;Assumptions'!$G49+(('Summary&amp;Assumptions'!$J49/12)*(1+'Summary&amp;Assumptions'!$G$43)^(FB$12-1)*'Summary&amp;Assumptions'!$H49*FB$56))</f>
        <v>0</v>
      </c>
      <c r="FC92" s="95">
        <f>AND(FC$50&gt;0,FC$50&lt;='Summary&amp;Assumptions'!$D$18+1)*(('Summary&amp;Assumptions'!$J49/12)*(1+'Summary&amp;Assumptions'!$G$43)^(FC$12-1)*'Summary&amp;Assumptions'!$G49+(('Summary&amp;Assumptions'!$J49/12)*(1+'Summary&amp;Assumptions'!$G$43)^(FC$12-1)*'Summary&amp;Assumptions'!$H49*FC$56))</f>
        <v>0</v>
      </c>
      <c r="FD92" s="95">
        <f>AND(FD$50&gt;0,FD$50&lt;='Summary&amp;Assumptions'!$D$18+1)*(('Summary&amp;Assumptions'!$J49/12)*(1+'Summary&amp;Assumptions'!$G$43)^(FD$12-1)*'Summary&amp;Assumptions'!$G49+(('Summary&amp;Assumptions'!$J49/12)*(1+'Summary&amp;Assumptions'!$G$43)^(FD$12-1)*'Summary&amp;Assumptions'!$H49*FD$56))</f>
        <v>0</v>
      </c>
      <c r="FE92" s="95">
        <f>AND(FE$50&gt;0,FE$50&lt;='Summary&amp;Assumptions'!$D$18+1)*(('Summary&amp;Assumptions'!$J49/12)*(1+'Summary&amp;Assumptions'!$G$43)^(FE$12-1)*'Summary&amp;Assumptions'!$G49+(('Summary&amp;Assumptions'!$J49/12)*(1+'Summary&amp;Assumptions'!$G$43)^(FE$12-1)*'Summary&amp;Assumptions'!$H49*FE$56))</f>
        <v>0</v>
      </c>
      <c r="FF92" s="95">
        <f>AND(FF$50&gt;0,FF$50&lt;='Summary&amp;Assumptions'!$D$18+1)*(('Summary&amp;Assumptions'!$J49/12)*(1+'Summary&amp;Assumptions'!$G$43)^(FF$12-1)*'Summary&amp;Assumptions'!$G49+(('Summary&amp;Assumptions'!$J49/12)*(1+'Summary&amp;Assumptions'!$G$43)^(FF$12-1)*'Summary&amp;Assumptions'!$H49*FF$56))</f>
        <v>0</v>
      </c>
      <c r="FG92" s="95">
        <f>AND(FG$50&gt;0,FG$50&lt;='Summary&amp;Assumptions'!$D$18+1)*(('Summary&amp;Assumptions'!$J49/12)*(1+'Summary&amp;Assumptions'!$G$43)^(FG$12-1)*'Summary&amp;Assumptions'!$G49+(('Summary&amp;Assumptions'!$J49/12)*(1+'Summary&amp;Assumptions'!$G$43)^(FG$12-1)*'Summary&amp;Assumptions'!$H49*FG$56))</f>
        <v>0</v>
      </c>
      <c r="FH92" s="95">
        <f>AND(FH$50&gt;0,FH$50&lt;='Summary&amp;Assumptions'!$D$18+1)*(('Summary&amp;Assumptions'!$J49/12)*(1+'Summary&amp;Assumptions'!$G$43)^(FH$12-1)*'Summary&amp;Assumptions'!$G49+(('Summary&amp;Assumptions'!$J49/12)*(1+'Summary&amp;Assumptions'!$G$43)^(FH$12-1)*'Summary&amp;Assumptions'!$H49*FH$56))</f>
        <v>0</v>
      </c>
      <c r="FI92" s="95">
        <f>AND(FI$50&gt;0,FI$50&lt;='Summary&amp;Assumptions'!$D$18+1)*(('Summary&amp;Assumptions'!$J49/12)*(1+'Summary&amp;Assumptions'!$G$43)^(FI$12-1)*'Summary&amp;Assumptions'!$G49+(('Summary&amp;Assumptions'!$J49/12)*(1+'Summary&amp;Assumptions'!$G$43)^(FI$12-1)*'Summary&amp;Assumptions'!$H49*FI$56))</f>
        <v>0</v>
      </c>
      <c r="FJ92" s="95">
        <f>AND(FJ$50&gt;0,FJ$50&lt;='Summary&amp;Assumptions'!$D$18+1)*(('Summary&amp;Assumptions'!$J49/12)*(1+'Summary&amp;Assumptions'!$G$43)^(FJ$12-1)*'Summary&amp;Assumptions'!$G49+(('Summary&amp;Assumptions'!$J49/12)*(1+'Summary&amp;Assumptions'!$G$43)^(FJ$12-1)*'Summary&amp;Assumptions'!$H49*FJ$56))</f>
        <v>0</v>
      </c>
      <c r="FK92" s="95">
        <f>AND(FK$50&gt;0,FK$50&lt;='Summary&amp;Assumptions'!$D$18+1)*(('Summary&amp;Assumptions'!$J49/12)*(1+'Summary&amp;Assumptions'!$G$43)^(FK$12-1)*'Summary&amp;Assumptions'!$G49+(('Summary&amp;Assumptions'!$J49/12)*(1+'Summary&amp;Assumptions'!$G$43)^(FK$12-1)*'Summary&amp;Assumptions'!$H49*FK$56))</f>
        <v>0</v>
      </c>
      <c r="FL92" s="95">
        <f>AND(FL$50&gt;0,FL$50&lt;='Summary&amp;Assumptions'!$D$18+1)*(('Summary&amp;Assumptions'!$J49/12)*(1+'Summary&amp;Assumptions'!$G$43)^(FL$12-1)*'Summary&amp;Assumptions'!$G49+(('Summary&amp;Assumptions'!$J49/12)*(1+'Summary&amp;Assumptions'!$G$43)^(FL$12-1)*'Summary&amp;Assumptions'!$H49*FL$56))</f>
        <v>0</v>
      </c>
      <c r="FM92" s="95">
        <f>AND(FM$50&gt;0,FM$50&lt;='Summary&amp;Assumptions'!$D$18+1)*(('Summary&amp;Assumptions'!$J49/12)*(1+'Summary&amp;Assumptions'!$G$43)^(FM$12-1)*'Summary&amp;Assumptions'!$G49+(('Summary&amp;Assumptions'!$J49/12)*(1+'Summary&amp;Assumptions'!$G$43)^(FM$12-1)*'Summary&amp;Assumptions'!$H49*FM$56))</f>
        <v>0</v>
      </c>
      <c r="FN92" s="95">
        <f>AND(FN$50&gt;0,FN$50&lt;='Summary&amp;Assumptions'!$D$18+1)*(('Summary&amp;Assumptions'!$J49/12)*(1+'Summary&amp;Assumptions'!$G$43)^(FN$12-1)*'Summary&amp;Assumptions'!$G49+(('Summary&amp;Assumptions'!$J49/12)*(1+'Summary&amp;Assumptions'!$G$43)^(FN$12-1)*'Summary&amp;Assumptions'!$H49*FN$56))</f>
        <v>0</v>
      </c>
      <c r="FO92" s="95">
        <f>AND(FO$50&gt;0,FO$50&lt;='Summary&amp;Assumptions'!$D$18+1)*(('Summary&amp;Assumptions'!$J49/12)*(1+'Summary&amp;Assumptions'!$G$43)^(FO$12-1)*'Summary&amp;Assumptions'!$G49+(('Summary&amp;Assumptions'!$J49/12)*(1+'Summary&amp;Assumptions'!$G$43)^(FO$12-1)*'Summary&amp;Assumptions'!$H49*FO$56))</f>
        <v>0</v>
      </c>
      <c r="FP92" s="95">
        <f>AND(FP$50&gt;0,FP$50&lt;='Summary&amp;Assumptions'!$D$18+1)*(('Summary&amp;Assumptions'!$J49/12)*(1+'Summary&amp;Assumptions'!$G$43)^(FP$12-1)*'Summary&amp;Assumptions'!$G49+(('Summary&amp;Assumptions'!$J49/12)*(1+'Summary&amp;Assumptions'!$G$43)^(FP$12-1)*'Summary&amp;Assumptions'!$H49*FP$56))</f>
        <v>0</v>
      </c>
      <c r="FQ92" s="96">
        <f>AND(FQ$50&gt;0,FQ$50&lt;='Summary&amp;Assumptions'!$D$18+1)*(('Summary&amp;Assumptions'!$J49/12)*(1+'Summary&amp;Assumptions'!$G$43)^(FQ$12-1)*'Summary&amp;Assumptions'!$G49+(('Summary&amp;Assumptions'!$J49/12)*(1+'Summary&amp;Assumptions'!$G$43)^(FQ$12-1)*'Summary&amp;Assumptions'!$H49*FQ$56))</f>
        <v>0</v>
      </c>
      <c r="FR92" s="191"/>
      <c r="FS92" s="191"/>
      <c r="FT92" s="191"/>
      <c r="FU92" s="9"/>
    </row>
    <row r="93" spans="1:177" s="16" customFormat="1" x14ac:dyDescent="0.2">
      <c r="A93" s="9"/>
      <c r="B93" s="88" t="str">
        <f>+'Summary&amp;Assumptions'!F50</f>
        <v>Utilities</v>
      </c>
      <c r="C93" s="95"/>
      <c r="D93" s="95"/>
      <c r="E93" s="95"/>
      <c r="F93" s="95"/>
      <c r="G93" s="95"/>
      <c r="H93" s="95"/>
      <c r="I93" s="95"/>
      <c r="J93" s="95">
        <f>AND(J$50&gt;0,J$50&lt;='Summary&amp;Assumptions'!$D$18+1)*(('Summary&amp;Assumptions'!$J50/12)*(1+'Summary&amp;Assumptions'!$G$43)^(J$12-1)*'Summary&amp;Assumptions'!$G50+(('Summary&amp;Assumptions'!$J50/12)*(1+'Summary&amp;Assumptions'!$G$43)^(J$12-1)*'Summary&amp;Assumptions'!$H50*J$56))</f>
        <v>0</v>
      </c>
      <c r="K93" s="95">
        <f>AND(K$50&gt;0,K$50&lt;='Summary&amp;Assumptions'!$D$18+1)*(('Summary&amp;Assumptions'!$J50/12)*(1+'Summary&amp;Assumptions'!$G$43)^(K$12-1)*'Summary&amp;Assumptions'!$G50+(('Summary&amp;Assumptions'!$J50/12)*(1+'Summary&amp;Assumptions'!$G$43)^(K$12-1)*'Summary&amp;Assumptions'!$H50*K$56))</f>
        <v>0</v>
      </c>
      <c r="L93" s="95">
        <f>AND(L$50&gt;0,L$50&lt;='Summary&amp;Assumptions'!$D$18+1)*(('Summary&amp;Assumptions'!$J50/12)*(1+'Summary&amp;Assumptions'!$G$43)^(L$12-1)*'Summary&amp;Assumptions'!$G50+(('Summary&amp;Assumptions'!$J50/12)*(1+'Summary&amp;Assumptions'!$G$43)^(L$12-1)*'Summary&amp;Assumptions'!$H50*L$56))</f>
        <v>0</v>
      </c>
      <c r="M93" s="95">
        <f>AND(M$50&gt;0,M$50&lt;='Summary&amp;Assumptions'!$D$18+1)*(('Summary&amp;Assumptions'!$J50/12)*(1+'Summary&amp;Assumptions'!$G$43)^(M$12-1)*'Summary&amp;Assumptions'!$G50+(('Summary&amp;Assumptions'!$J50/12)*(1+'Summary&amp;Assumptions'!$G$43)^(M$12-1)*'Summary&amp;Assumptions'!$H50*M$56))</f>
        <v>0</v>
      </c>
      <c r="N93" s="95">
        <f>AND(N$50&gt;0,N$50&lt;='Summary&amp;Assumptions'!$D$18+1)*(('Summary&amp;Assumptions'!$J50/12)*(1+'Summary&amp;Assumptions'!$G$43)^(N$12-1)*'Summary&amp;Assumptions'!$G50+(('Summary&amp;Assumptions'!$J50/12)*(1+'Summary&amp;Assumptions'!$G$43)^(N$12-1)*'Summary&amp;Assumptions'!$H50*N$56))</f>
        <v>0</v>
      </c>
      <c r="O93" s="95">
        <f>AND(O$50&gt;0,O$50&lt;='Summary&amp;Assumptions'!$D$18+1)*(('Summary&amp;Assumptions'!$J50/12)*(1+'Summary&amp;Assumptions'!$G$43)^(O$12-1)*'Summary&amp;Assumptions'!$G50+(('Summary&amp;Assumptions'!$J50/12)*(1+'Summary&amp;Assumptions'!$G$43)^(O$12-1)*'Summary&amp;Assumptions'!$H50*O$56))</f>
        <v>0</v>
      </c>
      <c r="P93" s="95">
        <f>AND(P$50&gt;0,P$50&lt;='Summary&amp;Assumptions'!$D$18+1)*(('Summary&amp;Assumptions'!$J50/12)*(1+'Summary&amp;Assumptions'!$G$43)^(P$12-1)*'Summary&amp;Assumptions'!$G50+(('Summary&amp;Assumptions'!$J50/12)*(1+'Summary&amp;Assumptions'!$G$43)^(P$12-1)*'Summary&amp;Assumptions'!$H50*P$56))</f>
        <v>0</v>
      </c>
      <c r="Q93" s="95">
        <f>AND(Q$50&gt;0,Q$50&lt;='Summary&amp;Assumptions'!$D$18+1)*(('Summary&amp;Assumptions'!$J50/12)*(1+'Summary&amp;Assumptions'!$G$43)^(Q$12-1)*'Summary&amp;Assumptions'!$G50+(('Summary&amp;Assumptions'!$J50/12)*(1+'Summary&amp;Assumptions'!$G$43)^(Q$12-1)*'Summary&amp;Assumptions'!$H50*Q$56))</f>
        <v>0</v>
      </c>
      <c r="R93" s="95">
        <f>AND(R$50&gt;0,R$50&lt;='Summary&amp;Assumptions'!$D$18+1)*(('Summary&amp;Assumptions'!$J50/12)*(1+'Summary&amp;Assumptions'!$G$43)^(R$12-1)*'Summary&amp;Assumptions'!$G50+(('Summary&amp;Assumptions'!$J50/12)*(1+'Summary&amp;Assumptions'!$G$43)^(R$12-1)*'Summary&amp;Assumptions'!$H50*R$56))</f>
        <v>0</v>
      </c>
      <c r="S93" s="95">
        <f>AND(S$50&gt;0,S$50&lt;='Summary&amp;Assumptions'!$D$18+1)*(('Summary&amp;Assumptions'!$J50/12)*(1+'Summary&amp;Assumptions'!$G$43)^(S$12-1)*'Summary&amp;Assumptions'!$G50+(('Summary&amp;Assumptions'!$J50/12)*(1+'Summary&amp;Assumptions'!$G$43)^(S$12-1)*'Summary&amp;Assumptions'!$H50*S$56))</f>
        <v>0</v>
      </c>
      <c r="T93" s="95">
        <f>AND(T$50&gt;0,T$50&lt;='Summary&amp;Assumptions'!$D$18+1)*(('Summary&amp;Assumptions'!$J50/12)*(1+'Summary&amp;Assumptions'!$G$43)^(T$12-1)*'Summary&amp;Assumptions'!$G50+(('Summary&amp;Assumptions'!$J50/12)*(1+'Summary&amp;Assumptions'!$G$43)^(T$12-1)*'Summary&amp;Assumptions'!$H50*T$56))</f>
        <v>17500</v>
      </c>
      <c r="U93" s="95">
        <f>AND(U$50&gt;0,U$50&lt;='Summary&amp;Assumptions'!$D$18+1)*(('Summary&amp;Assumptions'!$J50/12)*(1+'Summary&amp;Assumptions'!$G$43)^(U$12-1)*'Summary&amp;Assumptions'!$G50+(('Summary&amp;Assumptions'!$J50/12)*(1+'Summary&amp;Assumptions'!$G$43)^(U$12-1)*'Summary&amp;Assumptions'!$H50*U$56))</f>
        <v>18277.777777777777</v>
      </c>
      <c r="V93" s="95">
        <f>AND(V$50&gt;0,V$50&lt;='Summary&amp;Assumptions'!$D$18+1)*(('Summary&amp;Assumptions'!$J50/12)*(1+'Summary&amp;Assumptions'!$G$43)^(V$12-1)*'Summary&amp;Assumptions'!$G50+(('Summary&amp;Assumptions'!$J50/12)*(1+'Summary&amp;Assumptions'!$G$43)^(V$12-1)*'Summary&amp;Assumptions'!$H50*V$56))</f>
        <v>19055.555555555555</v>
      </c>
      <c r="W93" s="95">
        <f>AND(W$50&gt;0,W$50&lt;='Summary&amp;Assumptions'!$D$18+1)*(('Summary&amp;Assumptions'!$J50/12)*(1+'Summary&amp;Assumptions'!$G$43)^(W$12-1)*'Summary&amp;Assumptions'!$G50+(('Summary&amp;Assumptions'!$J50/12)*(1+'Summary&amp;Assumptions'!$G$43)^(W$12-1)*'Summary&amp;Assumptions'!$H50*W$56))</f>
        <v>19833.333333333332</v>
      </c>
      <c r="X93" s="95">
        <f>AND(X$50&gt;0,X$50&lt;='Summary&amp;Assumptions'!$D$18+1)*(('Summary&amp;Assumptions'!$J50/12)*(1+'Summary&amp;Assumptions'!$G$43)^(X$12-1)*'Summary&amp;Assumptions'!$G50+(('Summary&amp;Assumptions'!$J50/12)*(1+'Summary&amp;Assumptions'!$G$43)^(X$12-1)*'Summary&amp;Assumptions'!$H50*X$56))</f>
        <v>20611.111111111109</v>
      </c>
      <c r="Y93" s="95">
        <f>AND(Y$50&gt;0,Y$50&lt;='Summary&amp;Assumptions'!$D$18+1)*(('Summary&amp;Assumptions'!$J50/12)*(1+'Summary&amp;Assumptions'!$G$43)^(Y$12-1)*'Summary&amp;Assumptions'!$G50+(('Summary&amp;Assumptions'!$J50/12)*(1+'Summary&amp;Assumptions'!$G$43)^(Y$12-1)*'Summary&amp;Assumptions'!$H50*Y$56))</f>
        <v>21388.888888888891</v>
      </c>
      <c r="Z93" s="95">
        <f>AND(Z$50&gt;0,Z$50&lt;='Summary&amp;Assumptions'!$D$18+1)*(('Summary&amp;Assumptions'!$J50/12)*(1+'Summary&amp;Assumptions'!$G$43)^(Z$12-1)*'Summary&amp;Assumptions'!$G50+(('Summary&amp;Assumptions'!$J50/12)*(1+'Summary&amp;Assumptions'!$G$43)^(Z$12-1)*'Summary&amp;Assumptions'!$H50*Z$56))</f>
        <v>22166.666666666664</v>
      </c>
      <c r="AA93" s="95">
        <f>AND(AA$50&gt;0,AA$50&lt;='Summary&amp;Assumptions'!$D$18+1)*(('Summary&amp;Assumptions'!$J50/12)*(1+'Summary&amp;Assumptions'!$G$43)^(AA$12-1)*'Summary&amp;Assumptions'!$G50+(('Summary&amp;Assumptions'!$J50/12)*(1+'Summary&amp;Assumptions'!$G$43)^(AA$12-1)*'Summary&amp;Assumptions'!$H50*AA$56))</f>
        <v>22944.444444444445</v>
      </c>
      <c r="AB93" s="95">
        <f>AND(AB$50&gt;0,AB$50&lt;='Summary&amp;Assumptions'!$D$18+1)*(('Summary&amp;Assumptions'!$J50/12)*(1+'Summary&amp;Assumptions'!$G$43)^(AB$12-1)*'Summary&amp;Assumptions'!$G50+(('Summary&amp;Assumptions'!$J50/12)*(1+'Summary&amp;Assumptions'!$G$43)^(AB$12-1)*'Summary&amp;Assumptions'!$H50*AB$56))</f>
        <v>23333.333333333332</v>
      </c>
      <c r="AC93" s="95">
        <f>AND(AC$50&gt;0,AC$50&lt;='Summary&amp;Assumptions'!$D$18+1)*(('Summary&amp;Assumptions'!$J50/12)*(1+'Summary&amp;Assumptions'!$G$43)^(AC$12-1)*'Summary&amp;Assumptions'!$G50+(('Summary&amp;Assumptions'!$J50/12)*(1+'Summary&amp;Assumptions'!$G$43)^(AC$12-1)*'Summary&amp;Assumptions'!$H50*AC$56))</f>
        <v>23333.333333333332</v>
      </c>
      <c r="AD93" s="95">
        <f>AND(AD$50&gt;0,AD$50&lt;='Summary&amp;Assumptions'!$D$18+1)*(('Summary&amp;Assumptions'!$J50/12)*(1+'Summary&amp;Assumptions'!$G$43)^(AD$12-1)*'Summary&amp;Assumptions'!$G50+(('Summary&amp;Assumptions'!$J50/12)*(1+'Summary&amp;Assumptions'!$G$43)^(AD$12-1)*'Summary&amp;Assumptions'!$H50*AD$56))</f>
        <v>23333.333333333332</v>
      </c>
      <c r="AE93" s="95">
        <f>AND(AE$50&gt;0,AE$50&lt;='Summary&amp;Assumptions'!$D$18+1)*(('Summary&amp;Assumptions'!$J50/12)*(1+'Summary&amp;Assumptions'!$G$43)^(AE$12-1)*'Summary&amp;Assumptions'!$G50+(('Summary&amp;Assumptions'!$J50/12)*(1+'Summary&amp;Assumptions'!$G$43)^(AE$12-1)*'Summary&amp;Assumptions'!$H50*AE$56))</f>
        <v>23333.333333333332</v>
      </c>
      <c r="AF93" s="95">
        <f>AND(AF$50&gt;0,AF$50&lt;='Summary&amp;Assumptions'!$D$18+1)*(('Summary&amp;Assumptions'!$J50/12)*(1+'Summary&amp;Assumptions'!$G$43)^(AF$12-1)*'Summary&amp;Assumptions'!$G50+(('Summary&amp;Assumptions'!$J50/12)*(1+'Summary&amp;Assumptions'!$G$43)^(AF$12-1)*'Summary&amp;Assumptions'!$H50*AF$56))</f>
        <v>24033.333333333332</v>
      </c>
      <c r="AG93" s="95">
        <f>AND(AG$50&gt;0,AG$50&lt;='Summary&amp;Assumptions'!$D$18+1)*(('Summary&amp;Assumptions'!$J50/12)*(1+'Summary&amp;Assumptions'!$G$43)^(AG$12-1)*'Summary&amp;Assumptions'!$G50+(('Summary&amp;Assumptions'!$J50/12)*(1+'Summary&amp;Assumptions'!$G$43)^(AG$12-1)*'Summary&amp;Assumptions'!$H50*AG$56))</f>
        <v>24033.333333333332</v>
      </c>
      <c r="AH93" s="95">
        <f>AND(AH$50&gt;0,AH$50&lt;='Summary&amp;Assumptions'!$D$18+1)*(('Summary&amp;Assumptions'!$J50/12)*(1+'Summary&amp;Assumptions'!$G$43)^(AH$12-1)*'Summary&amp;Assumptions'!$G50+(('Summary&amp;Assumptions'!$J50/12)*(1+'Summary&amp;Assumptions'!$G$43)^(AH$12-1)*'Summary&amp;Assumptions'!$H50*AH$56))</f>
        <v>24033.333333333332</v>
      </c>
      <c r="AI93" s="95">
        <f>AND(AI$50&gt;0,AI$50&lt;='Summary&amp;Assumptions'!$D$18+1)*(('Summary&amp;Assumptions'!$J50/12)*(1+'Summary&amp;Assumptions'!$G$43)^(AI$12-1)*'Summary&amp;Assumptions'!$G50+(('Summary&amp;Assumptions'!$J50/12)*(1+'Summary&amp;Assumptions'!$G$43)^(AI$12-1)*'Summary&amp;Assumptions'!$H50*AI$56))</f>
        <v>24033.333333333332</v>
      </c>
      <c r="AJ93" s="95">
        <f>AND(AJ$50&gt;0,AJ$50&lt;='Summary&amp;Assumptions'!$D$18+1)*(('Summary&amp;Assumptions'!$J50/12)*(1+'Summary&amp;Assumptions'!$G$43)^(AJ$12-1)*'Summary&amp;Assumptions'!$G50+(('Summary&amp;Assumptions'!$J50/12)*(1+'Summary&amp;Assumptions'!$G$43)^(AJ$12-1)*'Summary&amp;Assumptions'!$H50*AJ$56))</f>
        <v>24033.333333333332</v>
      </c>
      <c r="AK93" s="95">
        <f>AND(AK$50&gt;0,AK$50&lt;='Summary&amp;Assumptions'!$D$18+1)*(('Summary&amp;Assumptions'!$J50/12)*(1+'Summary&amp;Assumptions'!$G$43)^(AK$12-1)*'Summary&amp;Assumptions'!$G50+(('Summary&amp;Assumptions'!$J50/12)*(1+'Summary&amp;Assumptions'!$G$43)^(AK$12-1)*'Summary&amp;Assumptions'!$H50*AK$56))</f>
        <v>24033.333333333332</v>
      </c>
      <c r="AL93" s="95">
        <f>AND(AL$50&gt;0,AL$50&lt;='Summary&amp;Assumptions'!$D$18+1)*(('Summary&amp;Assumptions'!$J50/12)*(1+'Summary&amp;Assumptions'!$G$43)^(AL$12-1)*'Summary&amp;Assumptions'!$G50+(('Summary&amp;Assumptions'!$J50/12)*(1+'Summary&amp;Assumptions'!$G$43)^(AL$12-1)*'Summary&amp;Assumptions'!$H50*AL$56))</f>
        <v>24033.333333333332</v>
      </c>
      <c r="AM93" s="95">
        <f>AND(AM$50&gt;0,AM$50&lt;='Summary&amp;Assumptions'!$D$18+1)*(('Summary&amp;Assumptions'!$J50/12)*(1+'Summary&amp;Assumptions'!$G$43)^(AM$12-1)*'Summary&amp;Assumptions'!$G50+(('Summary&amp;Assumptions'!$J50/12)*(1+'Summary&amp;Assumptions'!$G$43)^(AM$12-1)*'Summary&amp;Assumptions'!$H50*AM$56))</f>
        <v>24033.333333333332</v>
      </c>
      <c r="AN93" s="95">
        <f>AND(AN$50&gt;0,AN$50&lt;='Summary&amp;Assumptions'!$D$18+1)*(('Summary&amp;Assumptions'!$J50/12)*(1+'Summary&amp;Assumptions'!$G$43)^(AN$12-1)*'Summary&amp;Assumptions'!$G50+(('Summary&amp;Assumptions'!$J50/12)*(1+'Summary&amp;Assumptions'!$G$43)^(AN$12-1)*'Summary&amp;Assumptions'!$H50*AN$56))</f>
        <v>24033.333333333332</v>
      </c>
      <c r="AO93" s="95">
        <f>AND(AO$50&gt;0,AO$50&lt;='Summary&amp;Assumptions'!$D$18+1)*(('Summary&amp;Assumptions'!$J50/12)*(1+'Summary&amp;Assumptions'!$G$43)^(AO$12-1)*'Summary&amp;Assumptions'!$G50+(('Summary&amp;Assumptions'!$J50/12)*(1+'Summary&amp;Assumptions'!$G$43)^(AO$12-1)*'Summary&amp;Assumptions'!$H50*AO$56))</f>
        <v>24033.333333333332</v>
      </c>
      <c r="AP93" s="95">
        <f>AND(AP$50&gt;0,AP$50&lt;='Summary&amp;Assumptions'!$D$18+1)*(('Summary&amp;Assumptions'!$J50/12)*(1+'Summary&amp;Assumptions'!$G$43)^(AP$12-1)*'Summary&amp;Assumptions'!$G50+(('Summary&amp;Assumptions'!$J50/12)*(1+'Summary&amp;Assumptions'!$G$43)^(AP$12-1)*'Summary&amp;Assumptions'!$H50*AP$56))</f>
        <v>24033.333333333332</v>
      </c>
      <c r="AQ93" s="95">
        <f>AND(AQ$50&gt;0,AQ$50&lt;='Summary&amp;Assumptions'!$D$18+1)*(('Summary&amp;Assumptions'!$J50/12)*(1+'Summary&amp;Assumptions'!$G$43)^(AQ$12-1)*'Summary&amp;Assumptions'!$G50+(('Summary&amp;Assumptions'!$J50/12)*(1+'Summary&amp;Assumptions'!$G$43)^(AQ$12-1)*'Summary&amp;Assumptions'!$H50*AQ$56))</f>
        <v>24033.333333333332</v>
      </c>
      <c r="AR93" s="95">
        <f>AND(AR$50&gt;0,AR$50&lt;='Summary&amp;Assumptions'!$D$18+1)*(('Summary&amp;Assumptions'!$J50/12)*(1+'Summary&amp;Assumptions'!$G$43)^(AR$12-1)*'Summary&amp;Assumptions'!$G50+(('Summary&amp;Assumptions'!$J50/12)*(1+'Summary&amp;Assumptions'!$G$43)^(AR$12-1)*'Summary&amp;Assumptions'!$H50*AR$56))</f>
        <v>24754.333333333332</v>
      </c>
      <c r="AS93" s="95">
        <f>AND(AS$50&gt;0,AS$50&lt;='Summary&amp;Assumptions'!$D$18+1)*(('Summary&amp;Assumptions'!$J50/12)*(1+'Summary&amp;Assumptions'!$G$43)^(AS$12-1)*'Summary&amp;Assumptions'!$G50+(('Summary&amp;Assumptions'!$J50/12)*(1+'Summary&amp;Assumptions'!$G$43)^(AS$12-1)*'Summary&amp;Assumptions'!$H50*AS$56))</f>
        <v>24754.333333333332</v>
      </c>
      <c r="AT93" s="95">
        <f>AND(AT$50&gt;0,AT$50&lt;='Summary&amp;Assumptions'!$D$18+1)*(('Summary&amp;Assumptions'!$J50/12)*(1+'Summary&amp;Assumptions'!$G$43)^(AT$12-1)*'Summary&amp;Assumptions'!$G50+(('Summary&amp;Assumptions'!$J50/12)*(1+'Summary&amp;Assumptions'!$G$43)^(AT$12-1)*'Summary&amp;Assumptions'!$H50*AT$56))</f>
        <v>24754.333333333332</v>
      </c>
      <c r="AU93" s="95">
        <f>AND(AU$50&gt;0,AU$50&lt;='Summary&amp;Assumptions'!$D$18+1)*(('Summary&amp;Assumptions'!$J50/12)*(1+'Summary&amp;Assumptions'!$G$43)^(AU$12-1)*'Summary&amp;Assumptions'!$G50+(('Summary&amp;Assumptions'!$J50/12)*(1+'Summary&amp;Assumptions'!$G$43)^(AU$12-1)*'Summary&amp;Assumptions'!$H50*AU$56))</f>
        <v>24754.333333333332</v>
      </c>
      <c r="AV93" s="95">
        <f>AND(AV$50&gt;0,AV$50&lt;='Summary&amp;Assumptions'!$D$18+1)*(('Summary&amp;Assumptions'!$J50/12)*(1+'Summary&amp;Assumptions'!$G$43)^(AV$12-1)*'Summary&amp;Assumptions'!$G50+(('Summary&amp;Assumptions'!$J50/12)*(1+'Summary&amp;Assumptions'!$G$43)^(AV$12-1)*'Summary&amp;Assumptions'!$H50*AV$56))</f>
        <v>24754.333333333332</v>
      </c>
      <c r="AW93" s="95">
        <f>AND(AW$50&gt;0,AW$50&lt;='Summary&amp;Assumptions'!$D$18+1)*(('Summary&amp;Assumptions'!$J50/12)*(1+'Summary&amp;Assumptions'!$G$43)^(AW$12-1)*'Summary&amp;Assumptions'!$G50+(('Summary&amp;Assumptions'!$J50/12)*(1+'Summary&amp;Assumptions'!$G$43)^(AW$12-1)*'Summary&amp;Assumptions'!$H50*AW$56))</f>
        <v>24754.333333333332</v>
      </c>
      <c r="AX93" s="95">
        <f>AND(AX$50&gt;0,AX$50&lt;='Summary&amp;Assumptions'!$D$18+1)*(('Summary&amp;Assumptions'!$J50/12)*(1+'Summary&amp;Assumptions'!$G$43)^(AX$12-1)*'Summary&amp;Assumptions'!$G50+(('Summary&amp;Assumptions'!$J50/12)*(1+'Summary&amp;Assumptions'!$G$43)^(AX$12-1)*'Summary&amp;Assumptions'!$H50*AX$56))</f>
        <v>24754.333333333332</v>
      </c>
      <c r="AY93" s="95">
        <f>AND(AY$50&gt;0,AY$50&lt;='Summary&amp;Assumptions'!$D$18+1)*(('Summary&amp;Assumptions'!$J50/12)*(1+'Summary&amp;Assumptions'!$G$43)^(AY$12-1)*'Summary&amp;Assumptions'!$G50+(('Summary&amp;Assumptions'!$J50/12)*(1+'Summary&amp;Assumptions'!$G$43)^(AY$12-1)*'Summary&amp;Assumptions'!$H50*AY$56))</f>
        <v>24754.333333333332</v>
      </c>
      <c r="AZ93" s="95">
        <f>AND(AZ$50&gt;0,AZ$50&lt;='Summary&amp;Assumptions'!$D$18+1)*(('Summary&amp;Assumptions'!$J50/12)*(1+'Summary&amp;Assumptions'!$G$43)^(AZ$12-1)*'Summary&amp;Assumptions'!$G50+(('Summary&amp;Assumptions'!$J50/12)*(1+'Summary&amp;Assumptions'!$G$43)^(AZ$12-1)*'Summary&amp;Assumptions'!$H50*AZ$56))</f>
        <v>24754.333333333332</v>
      </c>
      <c r="BA93" s="95">
        <f>AND(BA$50&gt;0,BA$50&lt;='Summary&amp;Assumptions'!$D$18+1)*(('Summary&amp;Assumptions'!$J50/12)*(1+'Summary&amp;Assumptions'!$G$43)^(BA$12-1)*'Summary&amp;Assumptions'!$G50+(('Summary&amp;Assumptions'!$J50/12)*(1+'Summary&amp;Assumptions'!$G$43)^(BA$12-1)*'Summary&amp;Assumptions'!$H50*BA$56))</f>
        <v>24754.333333333332</v>
      </c>
      <c r="BB93" s="95">
        <f>AND(BB$50&gt;0,BB$50&lt;='Summary&amp;Assumptions'!$D$18+1)*(('Summary&amp;Assumptions'!$J50/12)*(1+'Summary&amp;Assumptions'!$G$43)^(BB$12-1)*'Summary&amp;Assumptions'!$G50+(('Summary&amp;Assumptions'!$J50/12)*(1+'Summary&amp;Assumptions'!$G$43)^(BB$12-1)*'Summary&amp;Assumptions'!$H50*BB$56))</f>
        <v>24754.333333333332</v>
      </c>
      <c r="BC93" s="95">
        <f>AND(BC$50&gt;0,BC$50&lt;='Summary&amp;Assumptions'!$D$18+1)*(('Summary&amp;Assumptions'!$J50/12)*(1+'Summary&amp;Assumptions'!$G$43)^(BC$12-1)*'Summary&amp;Assumptions'!$G50+(('Summary&amp;Assumptions'!$J50/12)*(1+'Summary&amp;Assumptions'!$G$43)^(BC$12-1)*'Summary&amp;Assumptions'!$H50*BC$56))</f>
        <v>24754.333333333332</v>
      </c>
      <c r="BD93" s="95">
        <f>AND(BD$50&gt;0,BD$50&lt;='Summary&amp;Assumptions'!$D$18+1)*(('Summary&amp;Assumptions'!$J50/12)*(1+'Summary&amp;Assumptions'!$G$43)^(BD$12-1)*'Summary&amp;Assumptions'!$G50+(('Summary&amp;Assumptions'!$J50/12)*(1+'Summary&amp;Assumptions'!$G$43)^(BD$12-1)*'Summary&amp;Assumptions'!$H50*BD$56))</f>
        <v>25496.963333333333</v>
      </c>
      <c r="BE93" s="95">
        <f>AND(BE$50&gt;0,BE$50&lt;='Summary&amp;Assumptions'!$D$18+1)*(('Summary&amp;Assumptions'!$J50/12)*(1+'Summary&amp;Assumptions'!$G$43)^(BE$12-1)*'Summary&amp;Assumptions'!$G50+(('Summary&amp;Assumptions'!$J50/12)*(1+'Summary&amp;Assumptions'!$G$43)^(BE$12-1)*'Summary&amp;Assumptions'!$H50*BE$56))</f>
        <v>25496.963333333333</v>
      </c>
      <c r="BF93" s="95">
        <f>AND(BF$50&gt;0,BF$50&lt;='Summary&amp;Assumptions'!$D$18+1)*(('Summary&amp;Assumptions'!$J50/12)*(1+'Summary&amp;Assumptions'!$G$43)^(BF$12-1)*'Summary&amp;Assumptions'!$G50+(('Summary&amp;Assumptions'!$J50/12)*(1+'Summary&amp;Assumptions'!$G$43)^(BF$12-1)*'Summary&amp;Assumptions'!$H50*BF$56))</f>
        <v>25496.963333333333</v>
      </c>
      <c r="BG93" s="95">
        <f>AND(BG$50&gt;0,BG$50&lt;='Summary&amp;Assumptions'!$D$18+1)*(('Summary&amp;Assumptions'!$J50/12)*(1+'Summary&amp;Assumptions'!$G$43)^(BG$12-1)*'Summary&amp;Assumptions'!$G50+(('Summary&amp;Assumptions'!$J50/12)*(1+'Summary&amp;Assumptions'!$G$43)^(BG$12-1)*'Summary&amp;Assumptions'!$H50*BG$56))</f>
        <v>25496.963333333333</v>
      </c>
      <c r="BH93" s="95">
        <f>AND(BH$50&gt;0,BH$50&lt;='Summary&amp;Assumptions'!$D$18+1)*(('Summary&amp;Assumptions'!$J50/12)*(1+'Summary&amp;Assumptions'!$G$43)^(BH$12-1)*'Summary&amp;Assumptions'!$G50+(('Summary&amp;Assumptions'!$J50/12)*(1+'Summary&amp;Assumptions'!$G$43)^(BH$12-1)*'Summary&amp;Assumptions'!$H50*BH$56))</f>
        <v>25496.963333333333</v>
      </c>
      <c r="BI93" s="95">
        <f>AND(BI$50&gt;0,BI$50&lt;='Summary&amp;Assumptions'!$D$18+1)*(('Summary&amp;Assumptions'!$J50/12)*(1+'Summary&amp;Assumptions'!$G$43)^(BI$12-1)*'Summary&amp;Assumptions'!$G50+(('Summary&amp;Assumptions'!$J50/12)*(1+'Summary&amp;Assumptions'!$G$43)^(BI$12-1)*'Summary&amp;Assumptions'!$H50*BI$56))</f>
        <v>25496.963333333333</v>
      </c>
      <c r="BJ93" s="95">
        <f>AND(BJ$50&gt;0,BJ$50&lt;='Summary&amp;Assumptions'!$D$18+1)*(('Summary&amp;Assumptions'!$J50/12)*(1+'Summary&amp;Assumptions'!$G$43)^(BJ$12-1)*'Summary&amp;Assumptions'!$G50+(('Summary&amp;Assumptions'!$J50/12)*(1+'Summary&amp;Assumptions'!$G$43)^(BJ$12-1)*'Summary&amp;Assumptions'!$H50*BJ$56))</f>
        <v>25496.963333333333</v>
      </c>
      <c r="BK93" s="95">
        <f>AND(BK$50&gt;0,BK$50&lt;='Summary&amp;Assumptions'!$D$18+1)*(('Summary&amp;Assumptions'!$J50/12)*(1+'Summary&amp;Assumptions'!$G$43)^(BK$12-1)*'Summary&amp;Assumptions'!$G50+(('Summary&amp;Assumptions'!$J50/12)*(1+'Summary&amp;Assumptions'!$G$43)^(BK$12-1)*'Summary&amp;Assumptions'!$H50*BK$56))</f>
        <v>25496.963333333333</v>
      </c>
      <c r="BL93" s="95">
        <f>AND(BL$50&gt;0,BL$50&lt;='Summary&amp;Assumptions'!$D$18+1)*(('Summary&amp;Assumptions'!$J50/12)*(1+'Summary&amp;Assumptions'!$G$43)^(BL$12-1)*'Summary&amp;Assumptions'!$G50+(('Summary&amp;Assumptions'!$J50/12)*(1+'Summary&amp;Assumptions'!$G$43)^(BL$12-1)*'Summary&amp;Assumptions'!$H50*BL$56))</f>
        <v>25496.963333333333</v>
      </c>
      <c r="BM93" s="95">
        <f>AND(BM$50&gt;0,BM$50&lt;='Summary&amp;Assumptions'!$D$18+1)*(('Summary&amp;Assumptions'!$J50/12)*(1+'Summary&amp;Assumptions'!$G$43)^(BM$12-1)*'Summary&amp;Assumptions'!$G50+(('Summary&amp;Assumptions'!$J50/12)*(1+'Summary&amp;Assumptions'!$G$43)^(BM$12-1)*'Summary&amp;Assumptions'!$H50*BM$56))</f>
        <v>25496.963333333333</v>
      </c>
      <c r="BN93" s="95">
        <f>AND(BN$50&gt;0,BN$50&lt;='Summary&amp;Assumptions'!$D$18+1)*(('Summary&amp;Assumptions'!$J50/12)*(1+'Summary&amp;Assumptions'!$G$43)^(BN$12-1)*'Summary&amp;Assumptions'!$G50+(('Summary&amp;Assumptions'!$J50/12)*(1+'Summary&amp;Assumptions'!$G$43)^(BN$12-1)*'Summary&amp;Assumptions'!$H50*BN$56))</f>
        <v>25496.963333333333</v>
      </c>
      <c r="BO93" s="95">
        <f>AND(BO$50&gt;0,BO$50&lt;='Summary&amp;Assumptions'!$D$18+1)*(('Summary&amp;Assumptions'!$J50/12)*(1+'Summary&amp;Assumptions'!$G$43)^(BO$12-1)*'Summary&amp;Assumptions'!$G50+(('Summary&amp;Assumptions'!$J50/12)*(1+'Summary&amp;Assumptions'!$G$43)^(BO$12-1)*'Summary&amp;Assumptions'!$H50*BO$56))</f>
        <v>25496.963333333333</v>
      </c>
      <c r="BP93" s="95">
        <f>AND(BP$50&gt;0,BP$50&lt;='Summary&amp;Assumptions'!$D$18+1)*(('Summary&amp;Assumptions'!$J50/12)*(1+'Summary&amp;Assumptions'!$G$43)^(BP$12-1)*'Summary&amp;Assumptions'!$G50+(('Summary&amp;Assumptions'!$J50/12)*(1+'Summary&amp;Assumptions'!$G$43)^(BP$12-1)*'Summary&amp;Assumptions'!$H50*BP$56))</f>
        <v>26261.872233333332</v>
      </c>
      <c r="BQ93" s="95">
        <f>AND(BQ$50&gt;0,BQ$50&lt;='Summary&amp;Assumptions'!$D$18+1)*(('Summary&amp;Assumptions'!$J50/12)*(1+'Summary&amp;Assumptions'!$G$43)^(BQ$12-1)*'Summary&amp;Assumptions'!$G50+(('Summary&amp;Assumptions'!$J50/12)*(1+'Summary&amp;Assumptions'!$G$43)^(BQ$12-1)*'Summary&amp;Assumptions'!$H50*BQ$56))</f>
        <v>26261.872233333332</v>
      </c>
      <c r="BR93" s="95">
        <f>AND(BR$50&gt;0,BR$50&lt;='Summary&amp;Assumptions'!$D$18+1)*(('Summary&amp;Assumptions'!$J50/12)*(1+'Summary&amp;Assumptions'!$G$43)^(BR$12-1)*'Summary&amp;Assumptions'!$G50+(('Summary&amp;Assumptions'!$J50/12)*(1+'Summary&amp;Assumptions'!$G$43)^(BR$12-1)*'Summary&amp;Assumptions'!$H50*BR$56))</f>
        <v>26261.872233333332</v>
      </c>
      <c r="BS93" s="95">
        <f>AND(BS$50&gt;0,BS$50&lt;='Summary&amp;Assumptions'!$D$18+1)*(('Summary&amp;Assumptions'!$J50/12)*(1+'Summary&amp;Assumptions'!$G$43)^(BS$12-1)*'Summary&amp;Assumptions'!$G50+(('Summary&amp;Assumptions'!$J50/12)*(1+'Summary&amp;Assumptions'!$G$43)^(BS$12-1)*'Summary&amp;Assumptions'!$H50*BS$56))</f>
        <v>26261.872233333332</v>
      </c>
      <c r="BT93" s="95">
        <f>AND(BT$50&gt;0,BT$50&lt;='Summary&amp;Assumptions'!$D$18+1)*(('Summary&amp;Assumptions'!$J50/12)*(1+'Summary&amp;Assumptions'!$G$43)^(BT$12-1)*'Summary&amp;Assumptions'!$G50+(('Summary&amp;Assumptions'!$J50/12)*(1+'Summary&amp;Assumptions'!$G$43)^(BT$12-1)*'Summary&amp;Assumptions'!$H50*BT$56))</f>
        <v>26261.872233333332</v>
      </c>
      <c r="BU93" s="95">
        <f>AND(BU$50&gt;0,BU$50&lt;='Summary&amp;Assumptions'!$D$18+1)*(('Summary&amp;Assumptions'!$J50/12)*(1+'Summary&amp;Assumptions'!$G$43)^(BU$12-1)*'Summary&amp;Assumptions'!$G50+(('Summary&amp;Assumptions'!$J50/12)*(1+'Summary&amp;Assumptions'!$G$43)^(BU$12-1)*'Summary&amp;Assumptions'!$H50*BU$56))</f>
        <v>26261.872233333332</v>
      </c>
      <c r="BV93" s="95">
        <f>AND(BV$50&gt;0,BV$50&lt;='Summary&amp;Assumptions'!$D$18+1)*(('Summary&amp;Assumptions'!$J50/12)*(1+'Summary&amp;Assumptions'!$G$43)^(BV$12-1)*'Summary&amp;Assumptions'!$G50+(('Summary&amp;Assumptions'!$J50/12)*(1+'Summary&amp;Assumptions'!$G$43)^(BV$12-1)*'Summary&amp;Assumptions'!$H50*BV$56))</f>
        <v>26261.872233333332</v>
      </c>
      <c r="BW93" s="95">
        <f>AND(BW$50&gt;0,BW$50&lt;='Summary&amp;Assumptions'!$D$18+1)*(('Summary&amp;Assumptions'!$J50/12)*(1+'Summary&amp;Assumptions'!$G$43)^(BW$12-1)*'Summary&amp;Assumptions'!$G50+(('Summary&amp;Assumptions'!$J50/12)*(1+'Summary&amp;Assumptions'!$G$43)^(BW$12-1)*'Summary&amp;Assumptions'!$H50*BW$56))</f>
        <v>26261.872233333332</v>
      </c>
      <c r="BX93" s="95">
        <f>AND(BX$50&gt;0,BX$50&lt;='Summary&amp;Assumptions'!$D$18+1)*(('Summary&amp;Assumptions'!$J50/12)*(1+'Summary&amp;Assumptions'!$G$43)^(BX$12-1)*'Summary&amp;Assumptions'!$G50+(('Summary&amp;Assumptions'!$J50/12)*(1+'Summary&amp;Assumptions'!$G$43)^(BX$12-1)*'Summary&amp;Assumptions'!$H50*BX$56))</f>
        <v>26261.872233333332</v>
      </c>
      <c r="BY93" s="95">
        <f>AND(BY$50&gt;0,BY$50&lt;='Summary&amp;Assumptions'!$D$18+1)*(('Summary&amp;Assumptions'!$J50/12)*(1+'Summary&amp;Assumptions'!$G$43)^(BY$12-1)*'Summary&amp;Assumptions'!$G50+(('Summary&amp;Assumptions'!$J50/12)*(1+'Summary&amp;Assumptions'!$G$43)^(BY$12-1)*'Summary&amp;Assumptions'!$H50*BY$56))</f>
        <v>26261.872233333332</v>
      </c>
      <c r="BZ93" s="95">
        <f>AND(BZ$50&gt;0,BZ$50&lt;='Summary&amp;Assumptions'!$D$18+1)*(('Summary&amp;Assumptions'!$J50/12)*(1+'Summary&amp;Assumptions'!$G$43)^(BZ$12-1)*'Summary&amp;Assumptions'!$G50+(('Summary&amp;Assumptions'!$J50/12)*(1+'Summary&amp;Assumptions'!$G$43)^(BZ$12-1)*'Summary&amp;Assumptions'!$H50*BZ$56))</f>
        <v>26261.872233333332</v>
      </c>
      <c r="CA93" s="95">
        <f>AND(CA$50&gt;0,CA$50&lt;='Summary&amp;Assumptions'!$D$18+1)*(('Summary&amp;Assumptions'!$J50/12)*(1+'Summary&amp;Assumptions'!$G$43)^(CA$12-1)*'Summary&amp;Assumptions'!$G50+(('Summary&amp;Assumptions'!$J50/12)*(1+'Summary&amp;Assumptions'!$G$43)^(CA$12-1)*'Summary&amp;Assumptions'!$H50*CA$56))</f>
        <v>26261.872233333332</v>
      </c>
      <c r="CB93" s="95">
        <f>AND(CB$50&gt;0,CB$50&lt;='Summary&amp;Assumptions'!$D$18+1)*(('Summary&amp;Assumptions'!$J50/12)*(1+'Summary&amp;Assumptions'!$G$43)^(CB$12-1)*'Summary&amp;Assumptions'!$G50+(('Summary&amp;Assumptions'!$J50/12)*(1+'Summary&amp;Assumptions'!$G$43)^(CB$12-1)*'Summary&amp;Assumptions'!$H50*CB$56))</f>
        <v>27049.72840033333</v>
      </c>
      <c r="CC93" s="95">
        <f>AND(CC$50&gt;0,CC$50&lt;='Summary&amp;Assumptions'!$D$18+1)*(('Summary&amp;Assumptions'!$J50/12)*(1+'Summary&amp;Assumptions'!$G$43)^(CC$12-1)*'Summary&amp;Assumptions'!$G50+(('Summary&amp;Assumptions'!$J50/12)*(1+'Summary&amp;Assumptions'!$G$43)^(CC$12-1)*'Summary&amp;Assumptions'!$H50*CC$56))</f>
        <v>27049.72840033333</v>
      </c>
      <c r="CD93" s="95">
        <f>AND(CD$50&gt;0,CD$50&lt;='Summary&amp;Assumptions'!$D$18+1)*(('Summary&amp;Assumptions'!$J50/12)*(1+'Summary&amp;Assumptions'!$G$43)^(CD$12-1)*'Summary&amp;Assumptions'!$G50+(('Summary&amp;Assumptions'!$J50/12)*(1+'Summary&amp;Assumptions'!$G$43)^(CD$12-1)*'Summary&amp;Assumptions'!$H50*CD$56))</f>
        <v>27049.72840033333</v>
      </c>
      <c r="CE93" s="95">
        <f>AND(CE$50&gt;0,CE$50&lt;='Summary&amp;Assumptions'!$D$18+1)*(('Summary&amp;Assumptions'!$J50/12)*(1+'Summary&amp;Assumptions'!$G$43)^(CE$12-1)*'Summary&amp;Assumptions'!$G50+(('Summary&amp;Assumptions'!$J50/12)*(1+'Summary&amp;Assumptions'!$G$43)^(CE$12-1)*'Summary&amp;Assumptions'!$H50*CE$56))</f>
        <v>27049.72840033333</v>
      </c>
      <c r="CF93" s="95">
        <f>AND(CF$50&gt;0,CF$50&lt;='Summary&amp;Assumptions'!$D$18+1)*(('Summary&amp;Assumptions'!$J50/12)*(1+'Summary&amp;Assumptions'!$G$43)^(CF$12-1)*'Summary&amp;Assumptions'!$G50+(('Summary&amp;Assumptions'!$J50/12)*(1+'Summary&amp;Assumptions'!$G$43)^(CF$12-1)*'Summary&amp;Assumptions'!$H50*CF$56))</f>
        <v>27049.72840033333</v>
      </c>
      <c r="CG93" s="95">
        <f>AND(CG$50&gt;0,CG$50&lt;='Summary&amp;Assumptions'!$D$18+1)*(('Summary&amp;Assumptions'!$J50/12)*(1+'Summary&amp;Assumptions'!$G$43)^(CG$12-1)*'Summary&amp;Assumptions'!$G50+(('Summary&amp;Assumptions'!$J50/12)*(1+'Summary&amp;Assumptions'!$G$43)^(CG$12-1)*'Summary&amp;Assumptions'!$H50*CG$56))</f>
        <v>27049.72840033333</v>
      </c>
      <c r="CH93" s="95">
        <f>AND(CH$50&gt;0,CH$50&lt;='Summary&amp;Assumptions'!$D$18+1)*(('Summary&amp;Assumptions'!$J50/12)*(1+'Summary&amp;Assumptions'!$G$43)^(CH$12-1)*'Summary&amp;Assumptions'!$G50+(('Summary&amp;Assumptions'!$J50/12)*(1+'Summary&amp;Assumptions'!$G$43)^(CH$12-1)*'Summary&amp;Assumptions'!$H50*CH$56))</f>
        <v>27049.72840033333</v>
      </c>
      <c r="CI93" s="95">
        <f>AND(CI$50&gt;0,CI$50&lt;='Summary&amp;Assumptions'!$D$18+1)*(('Summary&amp;Assumptions'!$J50/12)*(1+'Summary&amp;Assumptions'!$G$43)^(CI$12-1)*'Summary&amp;Assumptions'!$G50+(('Summary&amp;Assumptions'!$J50/12)*(1+'Summary&amp;Assumptions'!$G$43)^(CI$12-1)*'Summary&amp;Assumptions'!$H50*CI$56))</f>
        <v>27049.72840033333</v>
      </c>
      <c r="CJ93" s="95">
        <f>AND(CJ$50&gt;0,CJ$50&lt;='Summary&amp;Assumptions'!$D$18+1)*(('Summary&amp;Assumptions'!$J50/12)*(1+'Summary&amp;Assumptions'!$G$43)^(CJ$12-1)*'Summary&amp;Assumptions'!$G50+(('Summary&amp;Assumptions'!$J50/12)*(1+'Summary&amp;Assumptions'!$G$43)^(CJ$12-1)*'Summary&amp;Assumptions'!$H50*CJ$56))</f>
        <v>27049.72840033333</v>
      </c>
      <c r="CK93" s="95">
        <f>AND(CK$50&gt;0,CK$50&lt;='Summary&amp;Assumptions'!$D$18+1)*(('Summary&amp;Assumptions'!$J50/12)*(1+'Summary&amp;Assumptions'!$G$43)^(CK$12-1)*'Summary&amp;Assumptions'!$G50+(('Summary&amp;Assumptions'!$J50/12)*(1+'Summary&amp;Assumptions'!$G$43)^(CK$12-1)*'Summary&amp;Assumptions'!$H50*CK$56))</f>
        <v>27049.72840033333</v>
      </c>
      <c r="CL93" s="95">
        <f>AND(CL$50&gt;0,CL$50&lt;='Summary&amp;Assumptions'!$D$18+1)*(('Summary&amp;Assumptions'!$J50/12)*(1+'Summary&amp;Assumptions'!$G$43)^(CL$12-1)*'Summary&amp;Assumptions'!$G50+(('Summary&amp;Assumptions'!$J50/12)*(1+'Summary&amp;Assumptions'!$G$43)^(CL$12-1)*'Summary&amp;Assumptions'!$H50*CL$56))</f>
        <v>27049.72840033333</v>
      </c>
      <c r="CM93" s="95">
        <f>AND(CM$50&gt;0,CM$50&lt;='Summary&amp;Assumptions'!$D$18+1)*(('Summary&amp;Assumptions'!$J50/12)*(1+'Summary&amp;Assumptions'!$G$43)^(CM$12-1)*'Summary&amp;Assumptions'!$G50+(('Summary&amp;Assumptions'!$J50/12)*(1+'Summary&amp;Assumptions'!$G$43)^(CM$12-1)*'Summary&amp;Assumptions'!$H50*CM$56))</f>
        <v>27049.72840033333</v>
      </c>
      <c r="CN93" s="95">
        <f>AND(CN$50&gt;0,CN$50&lt;='Summary&amp;Assumptions'!$D$18+1)*(('Summary&amp;Assumptions'!$J50/12)*(1+'Summary&amp;Assumptions'!$G$43)^(CN$12-1)*'Summary&amp;Assumptions'!$G50+(('Summary&amp;Assumptions'!$J50/12)*(1+'Summary&amp;Assumptions'!$G$43)^(CN$12-1)*'Summary&amp;Assumptions'!$H50*CN$56))</f>
        <v>27861.22025234333</v>
      </c>
      <c r="CO93" s="95">
        <f>AND(CO$50&gt;0,CO$50&lt;='Summary&amp;Assumptions'!$D$18+1)*(('Summary&amp;Assumptions'!$J50/12)*(1+'Summary&amp;Assumptions'!$G$43)^(CO$12-1)*'Summary&amp;Assumptions'!$G50+(('Summary&amp;Assumptions'!$J50/12)*(1+'Summary&amp;Assumptions'!$G$43)^(CO$12-1)*'Summary&amp;Assumptions'!$H50*CO$56))</f>
        <v>27861.22025234333</v>
      </c>
      <c r="CP93" s="95">
        <f>AND(CP$50&gt;0,CP$50&lt;='Summary&amp;Assumptions'!$D$18+1)*(('Summary&amp;Assumptions'!$J50/12)*(1+'Summary&amp;Assumptions'!$G$43)^(CP$12-1)*'Summary&amp;Assumptions'!$G50+(('Summary&amp;Assumptions'!$J50/12)*(1+'Summary&amp;Assumptions'!$G$43)^(CP$12-1)*'Summary&amp;Assumptions'!$H50*CP$56))</f>
        <v>27861.22025234333</v>
      </c>
      <c r="CQ93" s="95">
        <f>AND(CQ$50&gt;0,CQ$50&lt;='Summary&amp;Assumptions'!$D$18+1)*(('Summary&amp;Assumptions'!$J50/12)*(1+'Summary&amp;Assumptions'!$G$43)^(CQ$12-1)*'Summary&amp;Assumptions'!$G50+(('Summary&amp;Assumptions'!$J50/12)*(1+'Summary&amp;Assumptions'!$G$43)^(CQ$12-1)*'Summary&amp;Assumptions'!$H50*CQ$56))</f>
        <v>27861.22025234333</v>
      </c>
      <c r="CR93" s="95">
        <f>AND(CR$50&gt;0,CR$50&lt;='Summary&amp;Assumptions'!$D$18+1)*(('Summary&amp;Assumptions'!$J50/12)*(1+'Summary&amp;Assumptions'!$G$43)^(CR$12-1)*'Summary&amp;Assumptions'!$G50+(('Summary&amp;Assumptions'!$J50/12)*(1+'Summary&amp;Assumptions'!$G$43)^(CR$12-1)*'Summary&amp;Assumptions'!$H50*CR$56))</f>
        <v>27861.22025234333</v>
      </c>
      <c r="CS93" s="95">
        <f>AND(CS$50&gt;0,CS$50&lt;='Summary&amp;Assumptions'!$D$18+1)*(('Summary&amp;Assumptions'!$J50/12)*(1+'Summary&amp;Assumptions'!$G$43)^(CS$12-1)*'Summary&amp;Assumptions'!$G50+(('Summary&amp;Assumptions'!$J50/12)*(1+'Summary&amp;Assumptions'!$G$43)^(CS$12-1)*'Summary&amp;Assumptions'!$H50*CS$56))</f>
        <v>27861.22025234333</v>
      </c>
      <c r="CT93" s="95">
        <f>AND(CT$50&gt;0,CT$50&lt;='Summary&amp;Assumptions'!$D$18+1)*(('Summary&amp;Assumptions'!$J50/12)*(1+'Summary&amp;Assumptions'!$G$43)^(CT$12-1)*'Summary&amp;Assumptions'!$G50+(('Summary&amp;Assumptions'!$J50/12)*(1+'Summary&amp;Assumptions'!$G$43)^(CT$12-1)*'Summary&amp;Assumptions'!$H50*CT$56))</f>
        <v>27861.22025234333</v>
      </c>
      <c r="CU93" s="95">
        <f>AND(CU$50&gt;0,CU$50&lt;='Summary&amp;Assumptions'!$D$18+1)*(('Summary&amp;Assumptions'!$J50/12)*(1+'Summary&amp;Assumptions'!$G$43)^(CU$12-1)*'Summary&amp;Assumptions'!$G50+(('Summary&amp;Assumptions'!$J50/12)*(1+'Summary&amp;Assumptions'!$G$43)^(CU$12-1)*'Summary&amp;Assumptions'!$H50*CU$56))</f>
        <v>27861.22025234333</v>
      </c>
      <c r="CV93" s="95">
        <f>AND(CV$50&gt;0,CV$50&lt;='Summary&amp;Assumptions'!$D$18+1)*(('Summary&amp;Assumptions'!$J50/12)*(1+'Summary&amp;Assumptions'!$G$43)^(CV$12-1)*'Summary&amp;Assumptions'!$G50+(('Summary&amp;Assumptions'!$J50/12)*(1+'Summary&amp;Assumptions'!$G$43)^(CV$12-1)*'Summary&amp;Assumptions'!$H50*CV$56))</f>
        <v>27861.22025234333</v>
      </c>
      <c r="CW93" s="95">
        <f>AND(CW$50&gt;0,CW$50&lt;='Summary&amp;Assumptions'!$D$18+1)*(('Summary&amp;Assumptions'!$J50/12)*(1+'Summary&amp;Assumptions'!$G$43)^(CW$12-1)*'Summary&amp;Assumptions'!$G50+(('Summary&amp;Assumptions'!$J50/12)*(1+'Summary&amp;Assumptions'!$G$43)^(CW$12-1)*'Summary&amp;Assumptions'!$H50*CW$56))</f>
        <v>27861.22025234333</v>
      </c>
      <c r="CX93" s="95">
        <f>AND(CX$50&gt;0,CX$50&lt;='Summary&amp;Assumptions'!$D$18+1)*(('Summary&amp;Assumptions'!$J50/12)*(1+'Summary&amp;Assumptions'!$G$43)^(CX$12-1)*'Summary&amp;Assumptions'!$G50+(('Summary&amp;Assumptions'!$J50/12)*(1+'Summary&amp;Assumptions'!$G$43)^(CX$12-1)*'Summary&amp;Assumptions'!$H50*CX$56))</f>
        <v>27861.22025234333</v>
      </c>
      <c r="CY93" s="95">
        <f>AND(CY$50&gt;0,CY$50&lt;='Summary&amp;Assumptions'!$D$18+1)*(('Summary&amp;Assumptions'!$J50/12)*(1+'Summary&amp;Assumptions'!$G$43)^(CY$12-1)*'Summary&amp;Assumptions'!$G50+(('Summary&amp;Assumptions'!$J50/12)*(1+'Summary&amp;Assumptions'!$G$43)^(CY$12-1)*'Summary&amp;Assumptions'!$H50*CY$56))</f>
        <v>27861.22025234333</v>
      </c>
      <c r="CZ93" s="95">
        <f>AND(CZ$50&gt;0,CZ$50&lt;='Summary&amp;Assumptions'!$D$18+1)*(('Summary&amp;Assumptions'!$J50/12)*(1+'Summary&amp;Assumptions'!$G$43)^(CZ$12-1)*'Summary&amp;Assumptions'!$G50+(('Summary&amp;Assumptions'!$J50/12)*(1+'Summary&amp;Assumptions'!$G$43)^(CZ$12-1)*'Summary&amp;Assumptions'!$H50*CZ$56))</f>
        <v>28697.056859913631</v>
      </c>
      <c r="DA93" s="95">
        <f>AND(DA$50&gt;0,DA$50&lt;='Summary&amp;Assumptions'!$D$18+1)*(('Summary&amp;Assumptions'!$J50/12)*(1+'Summary&amp;Assumptions'!$G$43)^(DA$12-1)*'Summary&amp;Assumptions'!$G50+(('Summary&amp;Assumptions'!$J50/12)*(1+'Summary&amp;Assumptions'!$G$43)^(DA$12-1)*'Summary&amp;Assumptions'!$H50*DA$56))</f>
        <v>28697.056859913631</v>
      </c>
      <c r="DB93" s="95">
        <f>AND(DB$50&gt;0,DB$50&lt;='Summary&amp;Assumptions'!$D$18+1)*(('Summary&amp;Assumptions'!$J50/12)*(1+'Summary&amp;Assumptions'!$G$43)^(DB$12-1)*'Summary&amp;Assumptions'!$G50+(('Summary&amp;Assumptions'!$J50/12)*(1+'Summary&amp;Assumptions'!$G$43)^(DB$12-1)*'Summary&amp;Assumptions'!$H50*DB$56))</f>
        <v>28697.056859913631</v>
      </c>
      <c r="DC93" s="95">
        <f>AND(DC$50&gt;0,DC$50&lt;='Summary&amp;Assumptions'!$D$18+1)*(('Summary&amp;Assumptions'!$J50/12)*(1+'Summary&amp;Assumptions'!$G$43)^(DC$12-1)*'Summary&amp;Assumptions'!$G50+(('Summary&amp;Assumptions'!$J50/12)*(1+'Summary&amp;Assumptions'!$G$43)^(DC$12-1)*'Summary&amp;Assumptions'!$H50*DC$56))</f>
        <v>28697.056859913631</v>
      </c>
      <c r="DD93" s="95">
        <f>AND(DD$50&gt;0,DD$50&lt;='Summary&amp;Assumptions'!$D$18+1)*(('Summary&amp;Assumptions'!$J50/12)*(1+'Summary&amp;Assumptions'!$G$43)^(DD$12-1)*'Summary&amp;Assumptions'!$G50+(('Summary&amp;Assumptions'!$J50/12)*(1+'Summary&amp;Assumptions'!$G$43)^(DD$12-1)*'Summary&amp;Assumptions'!$H50*DD$56))</f>
        <v>28697.056859913631</v>
      </c>
      <c r="DE93" s="95">
        <f>AND(DE$50&gt;0,DE$50&lt;='Summary&amp;Assumptions'!$D$18+1)*(('Summary&amp;Assumptions'!$J50/12)*(1+'Summary&amp;Assumptions'!$G$43)^(DE$12-1)*'Summary&amp;Assumptions'!$G50+(('Summary&amp;Assumptions'!$J50/12)*(1+'Summary&amp;Assumptions'!$G$43)^(DE$12-1)*'Summary&amp;Assumptions'!$H50*DE$56))</f>
        <v>28697.056859913631</v>
      </c>
      <c r="DF93" s="95">
        <f>AND(DF$50&gt;0,DF$50&lt;='Summary&amp;Assumptions'!$D$18+1)*(('Summary&amp;Assumptions'!$J50/12)*(1+'Summary&amp;Assumptions'!$G$43)^(DF$12-1)*'Summary&amp;Assumptions'!$G50+(('Summary&amp;Assumptions'!$J50/12)*(1+'Summary&amp;Assumptions'!$G$43)^(DF$12-1)*'Summary&amp;Assumptions'!$H50*DF$56))</f>
        <v>28697.056859913631</v>
      </c>
      <c r="DG93" s="95">
        <f>AND(DG$50&gt;0,DG$50&lt;='Summary&amp;Assumptions'!$D$18+1)*(('Summary&amp;Assumptions'!$J50/12)*(1+'Summary&amp;Assumptions'!$G$43)^(DG$12-1)*'Summary&amp;Assumptions'!$G50+(('Summary&amp;Assumptions'!$J50/12)*(1+'Summary&amp;Assumptions'!$G$43)^(DG$12-1)*'Summary&amp;Assumptions'!$H50*DG$56))</f>
        <v>28697.056859913631</v>
      </c>
      <c r="DH93" s="95">
        <f>AND(DH$50&gt;0,DH$50&lt;='Summary&amp;Assumptions'!$D$18+1)*(('Summary&amp;Assumptions'!$J50/12)*(1+'Summary&amp;Assumptions'!$G$43)^(DH$12-1)*'Summary&amp;Assumptions'!$G50+(('Summary&amp;Assumptions'!$J50/12)*(1+'Summary&amp;Assumptions'!$G$43)^(DH$12-1)*'Summary&amp;Assumptions'!$H50*DH$56))</f>
        <v>28697.056859913631</v>
      </c>
      <c r="DI93" s="95">
        <f>AND(DI$50&gt;0,DI$50&lt;='Summary&amp;Assumptions'!$D$18+1)*(('Summary&amp;Assumptions'!$J50/12)*(1+'Summary&amp;Assumptions'!$G$43)^(DI$12-1)*'Summary&amp;Assumptions'!$G50+(('Summary&amp;Assumptions'!$J50/12)*(1+'Summary&amp;Assumptions'!$G$43)^(DI$12-1)*'Summary&amp;Assumptions'!$H50*DI$56))</f>
        <v>28697.056859913631</v>
      </c>
      <c r="DJ93" s="95">
        <f>AND(DJ$50&gt;0,DJ$50&lt;='Summary&amp;Assumptions'!$D$18+1)*(('Summary&amp;Assumptions'!$J50/12)*(1+'Summary&amp;Assumptions'!$G$43)^(DJ$12-1)*'Summary&amp;Assumptions'!$G50+(('Summary&amp;Assumptions'!$J50/12)*(1+'Summary&amp;Assumptions'!$G$43)^(DJ$12-1)*'Summary&amp;Assumptions'!$H50*DJ$56))</f>
        <v>28697.056859913631</v>
      </c>
      <c r="DK93" s="95">
        <f>AND(DK$50&gt;0,DK$50&lt;='Summary&amp;Assumptions'!$D$18+1)*(('Summary&amp;Assumptions'!$J50/12)*(1+'Summary&amp;Assumptions'!$G$43)^(DK$12-1)*'Summary&amp;Assumptions'!$G50+(('Summary&amp;Assumptions'!$J50/12)*(1+'Summary&amp;Assumptions'!$G$43)^(DK$12-1)*'Summary&amp;Assumptions'!$H50*DK$56))</f>
        <v>28697.056859913631</v>
      </c>
      <c r="DL93" s="95">
        <f>AND(DL$50&gt;0,DL$50&lt;='Summary&amp;Assumptions'!$D$18+1)*(('Summary&amp;Assumptions'!$J50/12)*(1+'Summary&amp;Assumptions'!$G$43)^(DL$12-1)*'Summary&amp;Assumptions'!$G50+(('Summary&amp;Assumptions'!$J50/12)*(1+'Summary&amp;Assumptions'!$G$43)^(DL$12-1)*'Summary&amp;Assumptions'!$H50*DL$56))</f>
        <v>29557.968565711039</v>
      </c>
      <c r="DM93" s="95">
        <f>AND(DM$50&gt;0,DM$50&lt;='Summary&amp;Assumptions'!$D$18+1)*(('Summary&amp;Assumptions'!$J50/12)*(1+'Summary&amp;Assumptions'!$G$43)^(DM$12-1)*'Summary&amp;Assumptions'!$G50+(('Summary&amp;Assumptions'!$J50/12)*(1+'Summary&amp;Assumptions'!$G$43)^(DM$12-1)*'Summary&amp;Assumptions'!$H50*DM$56))</f>
        <v>29557.968565711039</v>
      </c>
      <c r="DN93" s="95">
        <f>AND(DN$50&gt;0,DN$50&lt;='Summary&amp;Assumptions'!$D$18+1)*(('Summary&amp;Assumptions'!$J50/12)*(1+'Summary&amp;Assumptions'!$G$43)^(DN$12-1)*'Summary&amp;Assumptions'!$G50+(('Summary&amp;Assumptions'!$J50/12)*(1+'Summary&amp;Assumptions'!$G$43)^(DN$12-1)*'Summary&amp;Assumptions'!$H50*DN$56))</f>
        <v>29557.968565711039</v>
      </c>
      <c r="DO93" s="95">
        <f>AND(DO$50&gt;0,DO$50&lt;='Summary&amp;Assumptions'!$D$18+1)*(('Summary&amp;Assumptions'!$J50/12)*(1+'Summary&amp;Assumptions'!$G$43)^(DO$12-1)*'Summary&amp;Assumptions'!$G50+(('Summary&amp;Assumptions'!$J50/12)*(1+'Summary&amp;Assumptions'!$G$43)^(DO$12-1)*'Summary&amp;Assumptions'!$H50*DO$56))</f>
        <v>29557.968565711039</v>
      </c>
      <c r="DP93" s="95">
        <f>AND(DP$50&gt;0,DP$50&lt;='Summary&amp;Assumptions'!$D$18+1)*(('Summary&amp;Assumptions'!$J50/12)*(1+'Summary&amp;Assumptions'!$G$43)^(DP$12-1)*'Summary&amp;Assumptions'!$G50+(('Summary&amp;Assumptions'!$J50/12)*(1+'Summary&amp;Assumptions'!$G$43)^(DP$12-1)*'Summary&amp;Assumptions'!$H50*DP$56))</f>
        <v>29557.968565711039</v>
      </c>
      <c r="DQ93" s="95">
        <f>AND(DQ$50&gt;0,DQ$50&lt;='Summary&amp;Assumptions'!$D$18+1)*(('Summary&amp;Assumptions'!$J50/12)*(1+'Summary&amp;Assumptions'!$G$43)^(DQ$12-1)*'Summary&amp;Assumptions'!$G50+(('Summary&amp;Assumptions'!$J50/12)*(1+'Summary&amp;Assumptions'!$G$43)^(DQ$12-1)*'Summary&amp;Assumptions'!$H50*DQ$56))</f>
        <v>29557.968565711039</v>
      </c>
      <c r="DR93" s="95">
        <f>AND(DR$50&gt;0,DR$50&lt;='Summary&amp;Assumptions'!$D$18+1)*(('Summary&amp;Assumptions'!$J50/12)*(1+'Summary&amp;Assumptions'!$G$43)^(DR$12-1)*'Summary&amp;Assumptions'!$G50+(('Summary&amp;Assumptions'!$J50/12)*(1+'Summary&amp;Assumptions'!$G$43)^(DR$12-1)*'Summary&amp;Assumptions'!$H50*DR$56))</f>
        <v>29557.968565711039</v>
      </c>
      <c r="DS93" s="95">
        <f>AND(DS$50&gt;0,DS$50&lt;='Summary&amp;Assumptions'!$D$18+1)*(('Summary&amp;Assumptions'!$J50/12)*(1+'Summary&amp;Assumptions'!$G$43)^(DS$12-1)*'Summary&amp;Assumptions'!$G50+(('Summary&amp;Assumptions'!$J50/12)*(1+'Summary&amp;Assumptions'!$G$43)^(DS$12-1)*'Summary&amp;Assumptions'!$H50*DS$56))</f>
        <v>29557.968565711039</v>
      </c>
      <c r="DT93" s="95">
        <f>AND(DT$50&gt;0,DT$50&lt;='Summary&amp;Assumptions'!$D$18+1)*(('Summary&amp;Assumptions'!$J50/12)*(1+'Summary&amp;Assumptions'!$G$43)^(DT$12-1)*'Summary&amp;Assumptions'!$G50+(('Summary&amp;Assumptions'!$J50/12)*(1+'Summary&amp;Assumptions'!$G$43)^(DT$12-1)*'Summary&amp;Assumptions'!$H50*DT$56))</f>
        <v>29557.968565711039</v>
      </c>
      <c r="DU93" s="95">
        <f>AND(DU$50&gt;0,DU$50&lt;='Summary&amp;Assumptions'!$D$18+1)*(('Summary&amp;Assumptions'!$J50/12)*(1+'Summary&amp;Assumptions'!$G$43)^(DU$12-1)*'Summary&amp;Assumptions'!$G50+(('Summary&amp;Assumptions'!$J50/12)*(1+'Summary&amp;Assumptions'!$G$43)^(DU$12-1)*'Summary&amp;Assumptions'!$H50*DU$56))</f>
        <v>29557.968565711039</v>
      </c>
      <c r="DV93" s="95">
        <f>AND(DV$50&gt;0,DV$50&lt;='Summary&amp;Assumptions'!$D$18+1)*(('Summary&amp;Assumptions'!$J50/12)*(1+'Summary&amp;Assumptions'!$G$43)^(DV$12-1)*'Summary&amp;Assumptions'!$G50+(('Summary&amp;Assumptions'!$J50/12)*(1+'Summary&amp;Assumptions'!$G$43)^(DV$12-1)*'Summary&amp;Assumptions'!$H50*DV$56))</f>
        <v>29557.968565711039</v>
      </c>
      <c r="DW93" s="95">
        <f>AND(DW$50&gt;0,DW$50&lt;='Summary&amp;Assumptions'!$D$18+1)*(('Summary&amp;Assumptions'!$J50/12)*(1+'Summary&amp;Assumptions'!$G$43)^(DW$12-1)*'Summary&amp;Assumptions'!$G50+(('Summary&amp;Assumptions'!$J50/12)*(1+'Summary&amp;Assumptions'!$G$43)^(DW$12-1)*'Summary&amp;Assumptions'!$H50*DW$56))</f>
        <v>29557.968565711039</v>
      </c>
      <c r="DX93" s="95">
        <f>AND(DX$50&gt;0,DX$50&lt;='Summary&amp;Assumptions'!$D$18+1)*(('Summary&amp;Assumptions'!$J50/12)*(1+'Summary&amp;Assumptions'!$G$43)^(DX$12-1)*'Summary&amp;Assumptions'!$G50+(('Summary&amp;Assumptions'!$J50/12)*(1+'Summary&amp;Assumptions'!$G$43)^(DX$12-1)*'Summary&amp;Assumptions'!$H50*DX$56))</f>
        <v>30444.70762268237</v>
      </c>
      <c r="DY93" s="95">
        <f>AND(DY$50&gt;0,DY$50&lt;='Summary&amp;Assumptions'!$D$18+1)*(('Summary&amp;Assumptions'!$J50/12)*(1+'Summary&amp;Assumptions'!$G$43)^(DY$12-1)*'Summary&amp;Assumptions'!$G50+(('Summary&amp;Assumptions'!$J50/12)*(1+'Summary&amp;Assumptions'!$G$43)^(DY$12-1)*'Summary&amp;Assumptions'!$H50*DY$56))</f>
        <v>30444.70762268237</v>
      </c>
      <c r="DZ93" s="95">
        <f>AND(DZ$50&gt;0,DZ$50&lt;='Summary&amp;Assumptions'!$D$18+1)*(('Summary&amp;Assumptions'!$J50/12)*(1+'Summary&amp;Assumptions'!$G$43)^(DZ$12-1)*'Summary&amp;Assumptions'!$G50+(('Summary&amp;Assumptions'!$J50/12)*(1+'Summary&amp;Assumptions'!$G$43)^(DZ$12-1)*'Summary&amp;Assumptions'!$H50*DZ$56))</f>
        <v>30444.70762268237</v>
      </c>
      <c r="EA93" s="95">
        <f>AND(EA$50&gt;0,EA$50&lt;='Summary&amp;Assumptions'!$D$18+1)*(('Summary&amp;Assumptions'!$J50/12)*(1+'Summary&amp;Assumptions'!$G$43)^(EA$12-1)*'Summary&amp;Assumptions'!$G50+(('Summary&amp;Assumptions'!$J50/12)*(1+'Summary&amp;Assumptions'!$G$43)^(EA$12-1)*'Summary&amp;Assumptions'!$H50*EA$56))</f>
        <v>30444.70762268237</v>
      </c>
      <c r="EB93" s="95">
        <f>AND(EB$50&gt;0,EB$50&lt;='Summary&amp;Assumptions'!$D$18+1)*(('Summary&amp;Assumptions'!$J50/12)*(1+'Summary&amp;Assumptions'!$G$43)^(EB$12-1)*'Summary&amp;Assumptions'!$G50+(('Summary&amp;Assumptions'!$J50/12)*(1+'Summary&amp;Assumptions'!$G$43)^(EB$12-1)*'Summary&amp;Assumptions'!$H50*EB$56))</f>
        <v>30444.70762268237</v>
      </c>
      <c r="EC93" s="95">
        <f>AND(EC$50&gt;0,EC$50&lt;='Summary&amp;Assumptions'!$D$18+1)*(('Summary&amp;Assumptions'!$J50/12)*(1+'Summary&amp;Assumptions'!$G$43)^(EC$12-1)*'Summary&amp;Assumptions'!$G50+(('Summary&amp;Assumptions'!$J50/12)*(1+'Summary&amp;Assumptions'!$G$43)^(EC$12-1)*'Summary&amp;Assumptions'!$H50*EC$56))</f>
        <v>30444.70762268237</v>
      </c>
      <c r="ED93" s="95">
        <f>AND(ED$50&gt;0,ED$50&lt;='Summary&amp;Assumptions'!$D$18+1)*(('Summary&amp;Assumptions'!$J50/12)*(1+'Summary&amp;Assumptions'!$G$43)^(ED$12-1)*'Summary&amp;Assumptions'!$G50+(('Summary&amp;Assumptions'!$J50/12)*(1+'Summary&amp;Assumptions'!$G$43)^(ED$12-1)*'Summary&amp;Assumptions'!$H50*ED$56))</f>
        <v>30444.70762268237</v>
      </c>
      <c r="EE93" s="95">
        <f>AND(EE$50&gt;0,EE$50&lt;='Summary&amp;Assumptions'!$D$18+1)*(('Summary&amp;Assumptions'!$J50/12)*(1+'Summary&amp;Assumptions'!$G$43)^(EE$12-1)*'Summary&amp;Assumptions'!$G50+(('Summary&amp;Assumptions'!$J50/12)*(1+'Summary&amp;Assumptions'!$G$43)^(EE$12-1)*'Summary&amp;Assumptions'!$H50*EE$56))</f>
        <v>30444.70762268237</v>
      </c>
      <c r="EF93" s="95">
        <f>AND(EF$50&gt;0,EF$50&lt;='Summary&amp;Assumptions'!$D$18+1)*(('Summary&amp;Assumptions'!$J50/12)*(1+'Summary&amp;Assumptions'!$G$43)^(EF$12-1)*'Summary&amp;Assumptions'!$G50+(('Summary&amp;Assumptions'!$J50/12)*(1+'Summary&amp;Assumptions'!$G$43)^(EF$12-1)*'Summary&amp;Assumptions'!$H50*EF$56))</f>
        <v>30444.70762268237</v>
      </c>
      <c r="EG93" s="95">
        <f>AND(EG$50&gt;0,EG$50&lt;='Summary&amp;Assumptions'!$D$18+1)*(('Summary&amp;Assumptions'!$J50/12)*(1+'Summary&amp;Assumptions'!$G$43)^(EG$12-1)*'Summary&amp;Assumptions'!$G50+(('Summary&amp;Assumptions'!$J50/12)*(1+'Summary&amp;Assumptions'!$G$43)^(EG$12-1)*'Summary&amp;Assumptions'!$H50*EG$56))</f>
        <v>30444.70762268237</v>
      </c>
      <c r="EH93" s="95">
        <f>AND(EH$50&gt;0,EH$50&lt;='Summary&amp;Assumptions'!$D$18+1)*(('Summary&amp;Assumptions'!$J50/12)*(1+'Summary&amp;Assumptions'!$G$43)^(EH$12-1)*'Summary&amp;Assumptions'!$G50+(('Summary&amp;Assumptions'!$J50/12)*(1+'Summary&amp;Assumptions'!$G$43)^(EH$12-1)*'Summary&amp;Assumptions'!$H50*EH$56))</f>
        <v>30444.70762268237</v>
      </c>
      <c r="EI93" s="95">
        <f>AND(EI$50&gt;0,EI$50&lt;='Summary&amp;Assumptions'!$D$18+1)*(('Summary&amp;Assumptions'!$J50/12)*(1+'Summary&amp;Assumptions'!$G$43)^(EI$12-1)*'Summary&amp;Assumptions'!$G50+(('Summary&amp;Assumptions'!$J50/12)*(1+'Summary&amp;Assumptions'!$G$43)^(EI$12-1)*'Summary&amp;Assumptions'!$H50*EI$56))</f>
        <v>30444.70762268237</v>
      </c>
      <c r="EJ93" s="95">
        <f>AND(EJ$50&gt;0,EJ$50&lt;='Summary&amp;Assumptions'!$D$18+1)*(('Summary&amp;Assumptions'!$J50/12)*(1+'Summary&amp;Assumptions'!$G$43)^(EJ$12-1)*'Summary&amp;Assumptions'!$G50+(('Summary&amp;Assumptions'!$J50/12)*(1+'Summary&amp;Assumptions'!$G$43)^(EJ$12-1)*'Summary&amp;Assumptions'!$H50*EJ$56))</f>
        <v>31358.048851362841</v>
      </c>
      <c r="EK93" s="95">
        <f>AND(EK$50&gt;0,EK$50&lt;='Summary&amp;Assumptions'!$D$18+1)*(('Summary&amp;Assumptions'!$J50/12)*(1+'Summary&amp;Assumptions'!$G$43)^(EK$12-1)*'Summary&amp;Assumptions'!$G50+(('Summary&amp;Assumptions'!$J50/12)*(1+'Summary&amp;Assumptions'!$G$43)^(EK$12-1)*'Summary&amp;Assumptions'!$H50*EK$56))</f>
        <v>31358.048851362841</v>
      </c>
      <c r="EL93" s="95">
        <f>AND(EL$50&gt;0,EL$50&lt;='Summary&amp;Assumptions'!$D$18+1)*(('Summary&amp;Assumptions'!$J50/12)*(1+'Summary&amp;Assumptions'!$G$43)^(EL$12-1)*'Summary&amp;Assumptions'!$G50+(('Summary&amp;Assumptions'!$J50/12)*(1+'Summary&amp;Assumptions'!$G$43)^(EL$12-1)*'Summary&amp;Assumptions'!$H50*EL$56))</f>
        <v>31358.048851362841</v>
      </c>
      <c r="EM93" s="95">
        <f>AND(EM$50&gt;0,EM$50&lt;='Summary&amp;Assumptions'!$D$18+1)*(('Summary&amp;Assumptions'!$J50/12)*(1+'Summary&amp;Assumptions'!$G$43)^(EM$12-1)*'Summary&amp;Assumptions'!$G50+(('Summary&amp;Assumptions'!$J50/12)*(1+'Summary&amp;Assumptions'!$G$43)^(EM$12-1)*'Summary&amp;Assumptions'!$H50*EM$56))</f>
        <v>31358.048851362841</v>
      </c>
      <c r="EN93" s="95">
        <f>AND(EN$50&gt;0,EN$50&lt;='Summary&amp;Assumptions'!$D$18+1)*(('Summary&amp;Assumptions'!$J50/12)*(1+'Summary&amp;Assumptions'!$G$43)^(EN$12-1)*'Summary&amp;Assumptions'!$G50+(('Summary&amp;Assumptions'!$J50/12)*(1+'Summary&amp;Assumptions'!$G$43)^(EN$12-1)*'Summary&amp;Assumptions'!$H50*EN$56))</f>
        <v>31358.048851362841</v>
      </c>
      <c r="EO93" s="95">
        <f>AND(EO$50&gt;0,EO$50&lt;='Summary&amp;Assumptions'!$D$18+1)*(('Summary&amp;Assumptions'!$J50/12)*(1+'Summary&amp;Assumptions'!$G$43)^(EO$12-1)*'Summary&amp;Assumptions'!$G50+(('Summary&amp;Assumptions'!$J50/12)*(1+'Summary&amp;Assumptions'!$G$43)^(EO$12-1)*'Summary&amp;Assumptions'!$H50*EO$56))</f>
        <v>31358.048851362841</v>
      </c>
      <c r="EP93" s="95">
        <f>AND(EP$50&gt;0,EP$50&lt;='Summary&amp;Assumptions'!$D$18+1)*(('Summary&amp;Assumptions'!$J50/12)*(1+'Summary&amp;Assumptions'!$G$43)^(EP$12-1)*'Summary&amp;Assumptions'!$G50+(('Summary&amp;Assumptions'!$J50/12)*(1+'Summary&amp;Assumptions'!$G$43)^(EP$12-1)*'Summary&amp;Assumptions'!$H50*EP$56))</f>
        <v>31358.048851362841</v>
      </c>
      <c r="EQ93" s="95">
        <f>AND(EQ$50&gt;0,EQ$50&lt;='Summary&amp;Assumptions'!$D$18+1)*(('Summary&amp;Assumptions'!$J50/12)*(1+'Summary&amp;Assumptions'!$G$43)^(EQ$12-1)*'Summary&amp;Assumptions'!$G50+(('Summary&amp;Assumptions'!$J50/12)*(1+'Summary&amp;Assumptions'!$G$43)^(EQ$12-1)*'Summary&amp;Assumptions'!$H50*EQ$56))</f>
        <v>31358.048851362841</v>
      </c>
      <c r="ER93" s="95">
        <f>AND(ER$50&gt;0,ER$50&lt;='Summary&amp;Assumptions'!$D$18+1)*(('Summary&amp;Assumptions'!$J50/12)*(1+'Summary&amp;Assumptions'!$G$43)^(ER$12-1)*'Summary&amp;Assumptions'!$G50+(('Summary&amp;Assumptions'!$J50/12)*(1+'Summary&amp;Assumptions'!$G$43)^(ER$12-1)*'Summary&amp;Assumptions'!$H50*ER$56))</f>
        <v>31358.048851362841</v>
      </c>
      <c r="ES93" s="95">
        <f>AND(ES$50&gt;0,ES$50&lt;='Summary&amp;Assumptions'!$D$18+1)*(('Summary&amp;Assumptions'!$J50/12)*(1+'Summary&amp;Assumptions'!$G$43)^(ES$12-1)*'Summary&amp;Assumptions'!$G50+(('Summary&amp;Assumptions'!$J50/12)*(1+'Summary&amp;Assumptions'!$G$43)^(ES$12-1)*'Summary&amp;Assumptions'!$H50*ES$56))</f>
        <v>31358.048851362841</v>
      </c>
      <c r="ET93" s="95">
        <f>AND(ET$50&gt;0,ET$50&lt;='Summary&amp;Assumptions'!$D$18+1)*(('Summary&amp;Assumptions'!$J50/12)*(1+'Summary&amp;Assumptions'!$G$43)^(ET$12-1)*'Summary&amp;Assumptions'!$G50+(('Summary&amp;Assumptions'!$J50/12)*(1+'Summary&amp;Assumptions'!$G$43)^(ET$12-1)*'Summary&amp;Assumptions'!$H50*ET$56))</f>
        <v>31358.048851362841</v>
      </c>
      <c r="EU93" s="95">
        <f>AND(EU$50&gt;0,EU$50&lt;='Summary&amp;Assumptions'!$D$18+1)*(('Summary&amp;Assumptions'!$J50/12)*(1+'Summary&amp;Assumptions'!$G$43)^(EU$12-1)*'Summary&amp;Assumptions'!$G50+(('Summary&amp;Assumptions'!$J50/12)*(1+'Summary&amp;Assumptions'!$G$43)^(EU$12-1)*'Summary&amp;Assumptions'!$H50*EU$56))</f>
        <v>31358.048851362841</v>
      </c>
      <c r="EV93" s="95">
        <f>AND(EV$50&gt;0,EV$50&lt;='Summary&amp;Assumptions'!$D$18+1)*(('Summary&amp;Assumptions'!$J50/12)*(1+'Summary&amp;Assumptions'!$G$43)^(EV$12-1)*'Summary&amp;Assumptions'!$G50+(('Summary&amp;Assumptions'!$J50/12)*(1+'Summary&amp;Assumptions'!$G$43)^(EV$12-1)*'Summary&amp;Assumptions'!$H50*EV$56))</f>
        <v>0</v>
      </c>
      <c r="EW93" s="95">
        <f>AND(EW$50&gt;0,EW$50&lt;='Summary&amp;Assumptions'!$D$18+1)*(('Summary&amp;Assumptions'!$J50/12)*(1+'Summary&amp;Assumptions'!$G$43)^(EW$12-1)*'Summary&amp;Assumptions'!$G50+(('Summary&amp;Assumptions'!$J50/12)*(1+'Summary&amp;Assumptions'!$G$43)^(EW$12-1)*'Summary&amp;Assumptions'!$H50*EW$56))</f>
        <v>0</v>
      </c>
      <c r="EX93" s="95">
        <f>AND(EX$50&gt;0,EX$50&lt;='Summary&amp;Assumptions'!$D$18+1)*(('Summary&amp;Assumptions'!$J50/12)*(1+'Summary&amp;Assumptions'!$G$43)^(EX$12-1)*'Summary&amp;Assumptions'!$G50+(('Summary&amp;Assumptions'!$J50/12)*(1+'Summary&amp;Assumptions'!$G$43)^(EX$12-1)*'Summary&amp;Assumptions'!$H50*EX$56))</f>
        <v>0</v>
      </c>
      <c r="EY93" s="95">
        <f>AND(EY$50&gt;0,EY$50&lt;='Summary&amp;Assumptions'!$D$18+1)*(('Summary&amp;Assumptions'!$J50/12)*(1+'Summary&amp;Assumptions'!$G$43)^(EY$12-1)*'Summary&amp;Assumptions'!$G50+(('Summary&amp;Assumptions'!$J50/12)*(1+'Summary&amp;Assumptions'!$G$43)^(EY$12-1)*'Summary&amp;Assumptions'!$H50*EY$56))</f>
        <v>0</v>
      </c>
      <c r="EZ93" s="95">
        <f>AND(EZ$50&gt;0,EZ$50&lt;='Summary&amp;Assumptions'!$D$18+1)*(('Summary&amp;Assumptions'!$J50/12)*(1+'Summary&amp;Assumptions'!$G$43)^(EZ$12-1)*'Summary&amp;Assumptions'!$G50+(('Summary&amp;Assumptions'!$J50/12)*(1+'Summary&amp;Assumptions'!$G$43)^(EZ$12-1)*'Summary&amp;Assumptions'!$H50*EZ$56))</f>
        <v>0</v>
      </c>
      <c r="FA93" s="95">
        <f>AND(FA$50&gt;0,FA$50&lt;='Summary&amp;Assumptions'!$D$18+1)*(('Summary&amp;Assumptions'!$J50/12)*(1+'Summary&amp;Assumptions'!$G$43)^(FA$12-1)*'Summary&amp;Assumptions'!$G50+(('Summary&amp;Assumptions'!$J50/12)*(1+'Summary&amp;Assumptions'!$G$43)^(FA$12-1)*'Summary&amp;Assumptions'!$H50*FA$56))</f>
        <v>0</v>
      </c>
      <c r="FB93" s="95">
        <f>AND(FB$50&gt;0,FB$50&lt;='Summary&amp;Assumptions'!$D$18+1)*(('Summary&amp;Assumptions'!$J50/12)*(1+'Summary&amp;Assumptions'!$G$43)^(FB$12-1)*'Summary&amp;Assumptions'!$G50+(('Summary&amp;Assumptions'!$J50/12)*(1+'Summary&amp;Assumptions'!$G$43)^(FB$12-1)*'Summary&amp;Assumptions'!$H50*FB$56))</f>
        <v>0</v>
      </c>
      <c r="FC93" s="95">
        <f>AND(FC$50&gt;0,FC$50&lt;='Summary&amp;Assumptions'!$D$18+1)*(('Summary&amp;Assumptions'!$J50/12)*(1+'Summary&amp;Assumptions'!$G$43)^(FC$12-1)*'Summary&amp;Assumptions'!$G50+(('Summary&amp;Assumptions'!$J50/12)*(1+'Summary&amp;Assumptions'!$G$43)^(FC$12-1)*'Summary&amp;Assumptions'!$H50*FC$56))</f>
        <v>0</v>
      </c>
      <c r="FD93" s="95">
        <f>AND(FD$50&gt;0,FD$50&lt;='Summary&amp;Assumptions'!$D$18+1)*(('Summary&amp;Assumptions'!$J50/12)*(1+'Summary&amp;Assumptions'!$G$43)^(FD$12-1)*'Summary&amp;Assumptions'!$G50+(('Summary&amp;Assumptions'!$J50/12)*(1+'Summary&amp;Assumptions'!$G$43)^(FD$12-1)*'Summary&amp;Assumptions'!$H50*FD$56))</f>
        <v>0</v>
      </c>
      <c r="FE93" s="95">
        <f>AND(FE$50&gt;0,FE$50&lt;='Summary&amp;Assumptions'!$D$18+1)*(('Summary&amp;Assumptions'!$J50/12)*(1+'Summary&amp;Assumptions'!$G$43)^(FE$12-1)*'Summary&amp;Assumptions'!$G50+(('Summary&amp;Assumptions'!$J50/12)*(1+'Summary&amp;Assumptions'!$G$43)^(FE$12-1)*'Summary&amp;Assumptions'!$H50*FE$56))</f>
        <v>0</v>
      </c>
      <c r="FF93" s="95">
        <f>AND(FF$50&gt;0,FF$50&lt;='Summary&amp;Assumptions'!$D$18+1)*(('Summary&amp;Assumptions'!$J50/12)*(1+'Summary&amp;Assumptions'!$G$43)^(FF$12-1)*'Summary&amp;Assumptions'!$G50+(('Summary&amp;Assumptions'!$J50/12)*(1+'Summary&amp;Assumptions'!$G$43)^(FF$12-1)*'Summary&amp;Assumptions'!$H50*FF$56))</f>
        <v>0</v>
      </c>
      <c r="FG93" s="95">
        <f>AND(FG$50&gt;0,FG$50&lt;='Summary&amp;Assumptions'!$D$18+1)*(('Summary&amp;Assumptions'!$J50/12)*(1+'Summary&amp;Assumptions'!$G$43)^(FG$12-1)*'Summary&amp;Assumptions'!$G50+(('Summary&amp;Assumptions'!$J50/12)*(1+'Summary&amp;Assumptions'!$G$43)^(FG$12-1)*'Summary&amp;Assumptions'!$H50*FG$56))</f>
        <v>0</v>
      </c>
      <c r="FH93" s="95">
        <f>AND(FH$50&gt;0,FH$50&lt;='Summary&amp;Assumptions'!$D$18+1)*(('Summary&amp;Assumptions'!$J50/12)*(1+'Summary&amp;Assumptions'!$G$43)^(FH$12-1)*'Summary&amp;Assumptions'!$G50+(('Summary&amp;Assumptions'!$J50/12)*(1+'Summary&amp;Assumptions'!$G$43)^(FH$12-1)*'Summary&amp;Assumptions'!$H50*FH$56))</f>
        <v>0</v>
      </c>
      <c r="FI93" s="95">
        <f>AND(FI$50&gt;0,FI$50&lt;='Summary&amp;Assumptions'!$D$18+1)*(('Summary&amp;Assumptions'!$J50/12)*(1+'Summary&amp;Assumptions'!$G$43)^(FI$12-1)*'Summary&amp;Assumptions'!$G50+(('Summary&amp;Assumptions'!$J50/12)*(1+'Summary&amp;Assumptions'!$G$43)^(FI$12-1)*'Summary&amp;Assumptions'!$H50*FI$56))</f>
        <v>0</v>
      </c>
      <c r="FJ93" s="95">
        <f>AND(FJ$50&gt;0,FJ$50&lt;='Summary&amp;Assumptions'!$D$18+1)*(('Summary&amp;Assumptions'!$J50/12)*(1+'Summary&amp;Assumptions'!$G$43)^(FJ$12-1)*'Summary&amp;Assumptions'!$G50+(('Summary&amp;Assumptions'!$J50/12)*(1+'Summary&amp;Assumptions'!$G$43)^(FJ$12-1)*'Summary&amp;Assumptions'!$H50*FJ$56))</f>
        <v>0</v>
      </c>
      <c r="FK93" s="95">
        <f>AND(FK$50&gt;0,FK$50&lt;='Summary&amp;Assumptions'!$D$18+1)*(('Summary&amp;Assumptions'!$J50/12)*(1+'Summary&amp;Assumptions'!$G$43)^(FK$12-1)*'Summary&amp;Assumptions'!$G50+(('Summary&amp;Assumptions'!$J50/12)*(1+'Summary&amp;Assumptions'!$G$43)^(FK$12-1)*'Summary&amp;Assumptions'!$H50*FK$56))</f>
        <v>0</v>
      </c>
      <c r="FL93" s="95">
        <f>AND(FL$50&gt;0,FL$50&lt;='Summary&amp;Assumptions'!$D$18+1)*(('Summary&amp;Assumptions'!$J50/12)*(1+'Summary&amp;Assumptions'!$G$43)^(FL$12-1)*'Summary&amp;Assumptions'!$G50+(('Summary&amp;Assumptions'!$J50/12)*(1+'Summary&amp;Assumptions'!$G$43)^(FL$12-1)*'Summary&amp;Assumptions'!$H50*FL$56))</f>
        <v>0</v>
      </c>
      <c r="FM93" s="95">
        <f>AND(FM$50&gt;0,FM$50&lt;='Summary&amp;Assumptions'!$D$18+1)*(('Summary&amp;Assumptions'!$J50/12)*(1+'Summary&amp;Assumptions'!$G$43)^(FM$12-1)*'Summary&amp;Assumptions'!$G50+(('Summary&amp;Assumptions'!$J50/12)*(1+'Summary&amp;Assumptions'!$G$43)^(FM$12-1)*'Summary&amp;Assumptions'!$H50*FM$56))</f>
        <v>0</v>
      </c>
      <c r="FN93" s="95">
        <f>AND(FN$50&gt;0,FN$50&lt;='Summary&amp;Assumptions'!$D$18+1)*(('Summary&amp;Assumptions'!$J50/12)*(1+'Summary&amp;Assumptions'!$G$43)^(FN$12-1)*'Summary&amp;Assumptions'!$G50+(('Summary&amp;Assumptions'!$J50/12)*(1+'Summary&amp;Assumptions'!$G$43)^(FN$12-1)*'Summary&amp;Assumptions'!$H50*FN$56))</f>
        <v>0</v>
      </c>
      <c r="FO93" s="95">
        <f>AND(FO$50&gt;0,FO$50&lt;='Summary&amp;Assumptions'!$D$18+1)*(('Summary&amp;Assumptions'!$J50/12)*(1+'Summary&amp;Assumptions'!$G$43)^(FO$12-1)*'Summary&amp;Assumptions'!$G50+(('Summary&amp;Assumptions'!$J50/12)*(1+'Summary&amp;Assumptions'!$G$43)^(FO$12-1)*'Summary&amp;Assumptions'!$H50*FO$56))</f>
        <v>0</v>
      </c>
      <c r="FP93" s="95">
        <f>AND(FP$50&gt;0,FP$50&lt;='Summary&amp;Assumptions'!$D$18+1)*(('Summary&amp;Assumptions'!$J50/12)*(1+'Summary&amp;Assumptions'!$G$43)^(FP$12-1)*'Summary&amp;Assumptions'!$G50+(('Summary&amp;Assumptions'!$J50/12)*(1+'Summary&amp;Assumptions'!$G$43)^(FP$12-1)*'Summary&amp;Assumptions'!$H50*FP$56))</f>
        <v>0</v>
      </c>
      <c r="FQ93" s="96">
        <f>AND(FQ$50&gt;0,FQ$50&lt;='Summary&amp;Assumptions'!$D$18+1)*(('Summary&amp;Assumptions'!$J50/12)*(1+'Summary&amp;Assumptions'!$G$43)^(FQ$12-1)*'Summary&amp;Assumptions'!$G50+(('Summary&amp;Assumptions'!$J50/12)*(1+'Summary&amp;Assumptions'!$G$43)^(FQ$12-1)*'Summary&amp;Assumptions'!$H50*FQ$56))</f>
        <v>0</v>
      </c>
      <c r="FR93" s="191"/>
      <c r="FS93" s="191"/>
      <c r="FT93" s="191"/>
      <c r="FU93" s="9"/>
    </row>
    <row r="94" spans="1:177" s="16" customFormat="1" x14ac:dyDescent="0.2">
      <c r="A94" s="9"/>
      <c r="B94" s="88" t="str">
        <f>+'Summary&amp;Assumptions'!F51</f>
        <v>Contract Services</v>
      </c>
      <c r="C94" s="95"/>
      <c r="D94" s="95"/>
      <c r="E94" s="95"/>
      <c r="F94" s="95"/>
      <c r="G94" s="95"/>
      <c r="H94" s="95"/>
      <c r="I94" s="95"/>
      <c r="J94" s="95">
        <f>AND(J$50&gt;0,J$50&lt;='Summary&amp;Assumptions'!$D$18+1)*(('Summary&amp;Assumptions'!$J51/12)*(1+'Summary&amp;Assumptions'!$G$43)^(J$12-1)*'Summary&amp;Assumptions'!$G51+(('Summary&amp;Assumptions'!$J51/12)*(1+'Summary&amp;Assumptions'!$G$43)^(J$12-1)*'Summary&amp;Assumptions'!$H51*J$56))</f>
        <v>0</v>
      </c>
      <c r="K94" s="95">
        <f>AND(K$50&gt;0,K$50&lt;='Summary&amp;Assumptions'!$D$18+1)*(('Summary&amp;Assumptions'!$J51/12)*(1+'Summary&amp;Assumptions'!$G$43)^(K$12-1)*'Summary&amp;Assumptions'!$G51+(('Summary&amp;Assumptions'!$J51/12)*(1+'Summary&amp;Assumptions'!$G$43)^(K$12-1)*'Summary&amp;Assumptions'!$H51*K$56))</f>
        <v>0</v>
      </c>
      <c r="L94" s="95">
        <f>AND(L$50&gt;0,L$50&lt;='Summary&amp;Assumptions'!$D$18+1)*(('Summary&amp;Assumptions'!$J51/12)*(1+'Summary&amp;Assumptions'!$G$43)^(L$12-1)*'Summary&amp;Assumptions'!$G51+(('Summary&amp;Assumptions'!$J51/12)*(1+'Summary&amp;Assumptions'!$G$43)^(L$12-1)*'Summary&amp;Assumptions'!$H51*L$56))</f>
        <v>0</v>
      </c>
      <c r="M94" s="95">
        <f>AND(M$50&gt;0,M$50&lt;='Summary&amp;Assumptions'!$D$18+1)*(('Summary&amp;Assumptions'!$J51/12)*(1+'Summary&amp;Assumptions'!$G$43)^(M$12-1)*'Summary&amp;Assumptions'!$G51+(('Summary&amp;Assumptions'!$J51/12)*(1+'Summary&amp;Assumptions'!$G$43)^(M$12-1)*'Summary&amp;Assumptions'!$H51*M$56))</f>
        <v>0</v>
      </c>
      <c r="N94" s="95">
        <f>AND(N$50&gt;0,N$50&lt;='Summary&amp;Assumptions'!$D$18+1)*(('Summary&amp;Assumptions'!$J51/12)*(1+'Summary&amp;Assumptions'!$G$43)^(N$12-1)*'Summary&amp;Assumptions'!$G51+(('Summary&amp;Assumptions'!$J51/12)*(1+'Summary&amp;Assumptions'!$G$43)^(N$12-1)*'Summary&amp;Assumptions'!$H51*N$56))</f>
        <v>0</v>
      </c>
      <c r="O94" s="95">
        <f>AND(O$50&gt;0,O$50&lt;='Summary&amp;Assumptions'!$D$18+1)*(('Summary&amp;Assumptions'!$J51/12)*(1+'Summary&amp;Assumptions'!$G$43)^(O$12-1)*'Summary&amp;Assumptions'!$G51+(('Summary&amp;Assumptions'!$J51/12)*(1+'Summary&amp;Assumptions'!$G$43)^(O$12-1)*'Summary&amp;Assumptions'!$H51*O$56))</f>
        <v>0</v>
      </c>
      <c r="P94" s="95">
        <f>AND(P$50&gt;0,P$50&lt;='Summary&amp;Assumptions'!$D$18+1)*(('Summary&amp;Assumptions'!$J51/12)*(1+'Summary&amp;Assumptions'!$G$43)^(P$12-1)*'Summary&amp;Assumptions'!$G51+(('Summary&amp;Assumptions'!$J51/12)*(1+'Summary&amp;Assumptions'!$G$43)^(P$12-1)*'Summary&amp;Assumptions'!$H51*P$56))</f>
        <v>0</v>
      </c>
      <c r="Q94" s="95">
        <f>AND(Q$50&gt;0,Q$50&lt;='Summary&amp;Assumptions'!$D$18+1)*(('Summary&amp;Assumptions'!$J51/12)*(1+'Summary&amp;Assumptions'!$G$43)^(Q$12-1)*'Summary&amp;Assumptions'!$G51+(('Summary&amp;Assumptions'!$J51/12)*(1+'Summary&amp;Assumptions'!$G$43)^(Q$12-1)*'Summary&amp;Assumptions'!$H51*Q$56))</f>
        <v>0</v>
      </c>
      <c r="R94" s="95">
        <f>AND(R$50&gt;0,R$50&lt;='Summary&amp;Assumptions'!$D$18+1)*(('Summary&amp;Assumptions'!$J51/12)*(1+'Summary&amp;Assumptions'!$G$43)^(R$12-1)*'Summary&amp;Assumptions'!$G51+(('Summary&amp;Assumptions'!$J51/12)*(1+'Summary&amp;Assumptions'!$G$43)^(R$12-1)*'Summary&amp;Assumptions'!$H51*R$56))</f>
        <v>0</v>
      </c>
      <c r="S94" s="95">
        <f>AND(S$50&gt;0,S$50&lt;='Summary&amp;Assumptions'!$D$18+1)*(('Summary&amp;Assumptions'!$J51/12)*(1+'Summary&amp;Assumptions'!$G$43)^(S$12-1)*'Summary&amp;Assumptions'!$G51+(('Summary&amp;Assumptions'!$J51/12)*(1+'Summary&amp;Assumptions'!$G$43)^(S$12-1)*'Summary&amp;Assumptions'!$H51*S$56))</f>
        <v>0</v>
      </c>
      <c r="T94" s="95">
        <f>AND(T$50&gt;0,T$50&lt;='Summary&amp;Assumptions'!$D$18+1)*(('Summary&amp;Assumptions'!$J51/12)*(1+'Summary&amp;Assumptions'!$G$43)^(T$12-1)*'Summary&amp;Assumptions'!$G51+(('Summary&amp;Assumptions'!$J51/12)*(1+'Summary&amp;Assumptions'!$G$43)^(T$12-1)*'Summary&amp;Assumptions'!$H51*T$56))</f>
        <v>6562.5</v>
      </c>
      <c r="U94" s="95">
        <f>AND(U$50&gt;0,U$50&lt;='Summary&amp;Assumptions'!$D$18+1)*(('Summary&amp;Assumptions'!$J51/12)*(1+'Summary&amp;Assumptions'!$G$43)^(U$12-1)*'Summary&amp;Assumptions'!$G51+(('Summary&amp;Assumptions'!$J51/12)*(1+'Summary&amp;Assumptions'!$G$43)^(U$12-1)*'Summary&amp;Assumptions'!$H51*U$56))</f>
        <v>6854.1666666666661</v>
      </c>
      <c r="V94" s="95">
        <f>AND(V$50&gt;0,V$50&lt;='Summary&amp;Assumptions'!$D$18+1)*(('Summary&amp;Assumptions'!$J51/12)*(1+'Summary&amp;Assumptions'!$G$43)^(V$12-1)*'Summary&amp;Assumptions'!$G51+(('Summary&amp;Assumptions'!$J51/12)*(1+'Summary&amp;Assumptions'!$G$43)^(V$12-1)*'Summary&amp;Assumptions'!$H51*V$56))</f>
        <v>7145.833333333333</v>
      </c>
      <c r="W94" s="95">
        <f>AND(W$50&gt;0,W$50&lt;='Summary&amp;Assumptions'!$D$18+1)*(('Summary&amp;Assumptions'!$J51/12)*(1+'Summary&amp;Assumptions'!$G$43)^(W$12-1)*'Summary&amp;Assumptions'!$G51+(('Summary&amp;Assumptions'!$J51/12)*(1+'Summary&amp;Assumptions'!$G$43)^(W$12-1)*'Summary&amp;Assumptions'!$H51*W$56))</f>
        <v>7437.5</v>
      </c>
      <c r="X94" s="95">
        <f>AND(X$50&gt;0,X$50&lt;='Summary&amp;Assumptions'!$D$18+1)*(('Summary&amp;Assumptions'!$J51/12)*(1+'Summary&amp;Assumptions'!$G$43)^(X$12-1)*'Summary&amp;Assumptions'!$G51+(('Summary&amp;Assumptions'!$J51/12)*(1+'Summary&amp;Assumptions'!$G$43)^(X$12-1)*'Summary&amp;Assumptions'!$H51*X$56))</f>
        <v>7729.166666666667</v>
      </c>
      <c r="Y94" s="95">
        <f>AND(Y$50&gt;0,Y$50&lt;='Summary&amp;Assumptions'!$D$18+1)*(('Summary&amp;Assumptions'!$J51/12)*(1+'Summary&amp;Assumptions'!$G$43)^(Y$12-1)*'Summary&amp;Assumptions'!$G51+(('Summary&amp;Assumptions'!$J51/12)*(1+'Summary&amp;Assumptions'!$G$43)^(Y$12-1)*'Summary&amp;Assumptions'!$H51*Y$56))</f>
        <v>8020.8333333333339</v>
      </c>
      <c r="Z94" s="95">
        <f>AND(Z$50&gt;0,Z$50&lt;='Summary&amp;Assumptions'!$D$18+1)*(('Summary&amp;Assumptions'!$J51/12)*(1+'Summary&amp;Assumptions'!$G$43)^(Z$12-1)*'Summary&amp;Assumptions'!$G51+(('Summary&amp;Assumptions'!$J51/12)*(1+'Summary&amp;Assumptions'!$G$43)^(Z$12-1)*'Summary&amp;Assumptions'!$H51*Z$56))</f>
        <v>8312.5</v>
      </c>
      <c r="AA94" s="95">
        <f>AND(AA$50&gt;0,AA$50&lt;='Summary&amp;Assumptions'!$D$18+1)*(('Summary&amp;Assumptions'!$J51/12)*(1+'Summary&amp;Assumptions'!$G$43)^(AA$12-1)*'Summary&amp;Assumptions'!$G51+(('Summary&amp;Assumptions'!$J51/12)*(1+'Summary&amp;Assumptions'!$G$43)^(AA$12-1)*'Summary&amp;Assumptions'!$H51*AA$56))</f>
        <v>8604.1666666666679</v>
      </c>
      <c r="AB94" s="95">
        <f>AND(AB$50&gt;0,AB$50&lt;='Summary&amp;Assumptions'!$D$18+1)*(('Summary&amp;Assumptions'!$J51/12)*(1+'Summary&amp;Assumptions'!$G$43)^(AB$12-1)*'Summary&amp;Assumptions'!$G51+(('Summary&amp;Assumptions'!$J51/12)*(1+'Summary&amp;Assumptions'!$G$43)^(AB$12-1)*'Summary&amp;Assumptions'!$H51*AB$56))</f>
        <v>8750</v>
      </c>
      <c r="AC94" s="95">
        <f>AND(AC$50&gt;0,AC$50&lt;='Summary&amp;Assumptions'!$D$18+1)*(('Summary&amp;Assumptions'!$J51/12)*(1+'Summary&amp;Assumptions'!$G$43)^(AC$12-1)*'Summary&amp;Assumptions'!$G51+(('Summary&amp;Assumptions'!$J51/12)*(1+'Summary&amp;Assumptions'!$G$43)^(AC$12-1)*'Summary&amp;Assumptions'!$H51*AC$56))</f>
        <v>8750</v>
      </c>
      <c r="AD94" s="95">
        <f>AND(AD$50&gt;0,AD$50&lt;='Summary&amp;Assumptions'!$D$18+1)*(('Summary&amp;Assumptions'!$J51/12)*(1+'Summary&amp;Assumptions'!$G$43)^(AD$12-1)*'Summary&amp;Assumptions'!$G51+(('Summary&amp;Assumptions'!$J51/12)*(1+'Summary&amp;Assumptions'!$G$43)^(AD$12-1)*'Summary&amp;Assumptions'!$H51*AD$56))</f>
        <v>8750</v>
      </c>
      <c r="AE94" s="95">
        <f>AND(AE$50&gt;0,AE$50&lt;='Summary&amp;Assumptions'!$D$18+1)*(('Summary&amp;Assumptions'!$J51/12)*(1+'Summary&amp;Assumptions'!$G$43)^(AE$12-1)*'Summary&amp;Assumptions'!$G51+(('Summary&amp;Assumptions'!$J51/12)*(1+'Summary&amp;Assumptions'!$G$43)^(AE$12-1)*'Summary&amp;Assumptions'!$H51*AE$56))</f>
        <v>8750</v>
      </c>
      <c r="AF94" s="95">
        <f>AND(AF$50&gt;0,AF$50&lt;='Summary&amp;Assumptions'!$D$18+1)*(('Summary&amp;Assumptions'!$J51/12)*(1+'Summary&amp;Assumptions'!$G$43)^(AF$12-1)*'Summary&amp;Assumptions'!$G51+(('Summary&amp;Assumptions'!$J51/12)*(1+'Summary&amp;Assumptions'!$G$43)^(AF$12-1)*'Summary&amp;Assumptions'!$H51*AF$56))</f>
        <v>9012.5</v>
      </c>
      <c r="AG94" s="95">
        <f>AND(AG$50&gt;0,AG$50&lt;='Summary&amp;Assumptions'!$D$18+1)*(('Summary&amp;Assumptions'!$J51/12)*(1+'Summary&amp;Assumptions'!$G$43)^(AG$12-1)*'Summary&amp;Assumptions'!$G51+(('Summary&amp;Assumptions'!$J51/12)*(1+'Summary&amp;Assumptions'!$G$43)^(AG$12-1)*'Summary&amp;Assumptions'!$H51*AG$56))</f>
        <v>9012.5</v>
      </c>
      <c r="AH94" s="95">
        <f>AND(AH$50&gt;0,AH$50&lt;='Summary&amp;Assumptions'!$D$18+1)*(('Summary&amp;Assumptions'!$J51/12)*(1+'Summary&amp;Assumptions'!$G$43)^(AH$12-1)*'Summary&amp;Assumptions'!$G51+(('Summary&amp;Assumptions'!$J51/12)*(1+'Summary&amp;Assumptions'!$G$43)^(AH$12-1)*'Summary&amp;Assumptions'!$H51*AH$56))</f>
        <v>9012.5</v>
      </c>
      <c r="AI94" s="95">
        <f>AND(AI$50&gt;0,AI$50&lt;='Summary&amp;Assumptions'!$D$18+1)*(('Summary&amp;Assumptions'!$J51/12)*(1+'Summary&amp;Assumptions'!$G$43)^(AI$12-1)*'Summary&amp;Assumptions'!$G51+(('Summary&amp;Assumptions'!$J51/12)*(1+'Summary&amp;Assumptions'!$G$43)^(AI$12-1)*'Summary&amp;Assumptions'!$H51*AI$56))</f>
        <v>9012.5</v>
      </c>
      <c r="AJ94" s="95">
        <f>AND(AJ$50&gt;0,AJ$50&lt;='Summary&amp;Assumptions'!$D$18+1)*(('Summary&amp;Assumptions'!$J51/12)*(1+'Summary&amp;Assumptions'!$G$43)^(AJ$12-1)*'Summary&amp;Assumptions'!$G51+(('Summary&amp;Assumptions'!$J51/12)*(1+'Summary&amp;Assumptions'!$G$43)^(AJ$12-1)*'Summary&amp;Assumptions'!$H51*AJ$56))</f>
        <v>9012.5</v>
      </c>
      <c r="AK94" s="95">
        <f>AND(AK$50&gt;0,AK$50&lt;='Summary&amp;Assumptions'!$D$18+1)*(('Summary&amp;Assumptions'!$J51/12)*(1+'Summary&amp;Assumptions'!$G$43)^(AK$12-1)*'Summary&amp;Assumptions'!$G51+(('Summary&amp;Assumptions'!$J51/12)*(1+'Summary&amp;Assumptions'!$G$43)^(AK$12-1)*'Summary&amp;Assumptions'!$H51*AK$56))</f>
        <v>9012.5</v>
      </c>
      <c r="AL94" s="95">
        <f>AND(AL$50&gt;0,AL$50&lt;='Summary&amp;Assumptions'!$D$18+1)*(('Summary&amp;Assumptions'!$J51/12)*(1+'Summary&amp;Assumptions'!$G$43)^(AL$12-1)*'Summary&amp;Assumptions'!$G51+(('Summary&amp;Assumptions'!$J51/12)*(1+'Summary&amp;Assumptions'!$G$43)^(AL$12-1)*'Summary&amp;Assumptions'!$H51*AL$56))</f>
        <v>9012.5</v>
      </c>
      <c r="AM94" s="95">
        <f>AND(AM$50&gt;0,AM$50&lt;='Summary&amp;Assumptions'!$D$18+1)*(('Summary&amp;Assumptions'!$J51/12)*(1+'Summary&amp;Assumptions'!$G$43)^(AM$12-1)*'Summary&amp;Assumptions'!$G51+(('Summary&amp;Assumptions'!$J51/12)*(1+'Summary&amp;Assumptions'!$G$43)^(AM$12-1)*'Summary&amp;Assumptions'!$H51*AM$56))</f>
        <v>9012.5</v>
      </c>
      <c r="AN94" s="95">
        <f>AND(AN$50&gt;0,AN$50&lt;='Summary&amp;Assumptions'!$D$18+1)*(('Summary&amp;Assumptions'!$J51/12)*(1+'Summary&amp;Assumptions'!$G$43)^(AN$12-1)*'Summary&amp;Assumptions'!$G51+(('Summary&amp;Assumptions'!$J51/12)*(1+'Summary&amp;Assumptions'!$G$43)^(AN$12-1)*'Summary&amp;Assumptions'!$H51*AN$56))</f>
        <v>9012.5</v>
      </c>
      <c r="AO94" s="95">
        <f>AND(AO$50&gt;0,AO$50&lt;='Summary&amp;Assumptions'!$D$18+1)*(('Summary&amp;Assumptions'!$J51/12)*(1+'Summary&amp;Assumptions'!$G$43)^(AO$12-1)*'Summary&amp;Assumptions'!$G51+(('Summary&amp;Assumptions'!$J51/12)*(1+'Summary&amp;Assumptions'!$G$43)^(AO$12-1)*'Summary&amp;Assumptions'!$H51*AO$56))</f>
        <v>9012.5</v>
      </c>
      <c r="AP94" s="95">
        <f>AND(AP$50&gt;0,AP$50&lt;='Summary&amp;Assumptions'!$D$18+1)*(('Summary&amp;Assumptions'!$J51/12)*(1+'Summary&amp;Assumptions'!$G$43)^(AP$12-1)*'Summary&amp;Assumptions'!$G51+(('Summary&amp;Assumptions'!$J51/12)*(1+'Summary&amp;Assumptions'!$G$43)^(AP$12-1)*'Summary&amp;Assumptions'!$H51*AP$56))</f>
        <v>9012.5</v>
      </c>
      <c r="AQ94" s="95">
        <f>AND(AQ$50&gt;0,AQ$50&lt;='Summary&amp;Assumptions'!$D$18+1)*(('Summary&amp;Assumptions'!$J51/12)*(1+'Summary&amp;Assumptions'!$G$43)^(AQ$12-1)*'Summary&amp;Assumptions'!$G51+(('Summary&amp;Assumptions'!$J51/12)*(1+'Summary&amp;Assumptions'!$G$43)^(AQ$12-1)*'Summary&amp;Assumptions'!$H51*AQ$56))</f>
        <v>9012.5</v>
      </c>
      <c r="AR94" s="95">
        <f>AND(AR$50&gt;0,AR$50&lt;='Summary&amp;Assumptions'!$D$18+1)*(('Summary&amp;Assumptions'!$J51/12)*(1+'Summary&amp;Assumptions'!$G$43)^(AR$12-1)*'Summary&amp;Assumptions'!$G51+(('Summary&amp;Assumptions'!$J51/12)*(1+'Summary&amp;Assumptions'!$G$43)^(AR$12-1)*'Summary&amp;Assumptions'!$H51*AR$56))</f>
        <v>9282.875</v>
      </c>
      <c r="AS94" s="95">
        <f>AND(AS$50&gt;0,AS$50&lt;='Summary&amp;Assumptions'!$D$18+1)*(('Summary&amp;Assumptions'!$J51/12)*(1+'Summary&amp;Assumptions'!$G$43)^(AS$12-1)*'Summary&amp;Assumptions'!$G51+(('Summary&amp;Assumptions'!$J51/12)*(1+'Summary&amp;Assumptions'!$G$43)^(AS$12-1)*'Summary&amp;Assumptions'!$H51*AS$56))</f>
        <v>9282.875</v>
      </c>
      <c r="AT94" s="95">
        <f>AND(AT$50&gt;0,AT$50&lt;='Summary&amp;Assumptions'!$D$18+1)*(('Summary&amp;Assumptions'!$J51/12)*(1+'Summary&amp;Assumptions'!$G$43)^(AT$12-1)*'Summary&amp;Assumptions'!$G51+(('Summary&amp;Assumptions'!$J51/12)*(1+'Summary&amp;Assumptions'!$G$43)^(AT$12-1)*'Summary&amp;Assumptions'!$H51*AT$56))</f>
        <v>9282.875</v>
      </c>
      <c r="AU94" s="95">
        <f>AND(AU$50&gt;0,AU$50&lt;='Summary&amp;Assumptions'!$D$18+1)*(('Summary&amp;Assumptions'!$J51/12)*(1+'Summary&amp;Assumptions'!$G$43)^(AU$12-1)*'Summary&amp;Assumptions'!$G51+(('Summary&amp;Assumptions'!$J51/12)*(1+'Summary&amp;Assumptions'!$G$43)^(AU$12-1)*'Summary&amp;Assumptions'!$H51*AU$56))</f>
        <v>9282.875</v>
      </c>
      <c r="AV94" s="95">
        <f>AND(AV$50&gt;0,AV$50&lt;='Summary&amp;Assumptions'!$D$18+1)*(('Summary&amp;Assumptions'!$J51/12)*(1+'Summary&amp;Assumptions'!$G$43)^(AV$12-1)*'Summary&amp;Assumptions'!$G51+(('Summary&amp;Assumptions'!$J51/12)*(1+'Summary&amp;Assumptions'!$G$43)^(AV$12-1)*'Summary&amp;Assumptions'!$H51*AV$56))</f>
        <v>9282.875</v>
      </c>
      <c r="AW94" s="95">
        <f>AND(AW$50&gt;0,AW$50&lt;='Summary&amp;Assumptions'!$D$18+1)*(('Summary&amp;Assumptions'!$J51/12)*(1+'Summary&amp;Assumptions'!$G$43)^(AW$12-1)*'Summary&amp;Assumptions'!$G51+(('Summary&amp;Assumptions'!$J51/12)*(1+'Summary&amp;Assumptions'!$G$43)^(AW$12-1)*'Summary&amp;Assumptions'!$H51*AW$56))</f>
        <v>9282.875</v>
      </c>
      <c r="AX94" s="95">
        <f>AND(AX$50&gt;0,AX$50&lt;='Summary&amp;Assumptions'!$D$18+1)*(('Summary&amp;Assumptions'!$J51/12)*(1+'Summary&amp;Assumptions'!$G$43)^(AX$12-1)*'Summary&amp;Assumptions'!$G51+(('Summary&amp;Assumptions'!$J51/12)*(1+'Summary&amp;Assumptions'!$G$43)^(AX$12-1)*'Summary&amp;Assumptions'!$H51*AX$56))</f>
        <v>9282.875</v>
      </c>
      <c r="AY94" s="95">
        <f>AND(AY$50&gt;0,AY$50&lt;='Summary&amp;Assumptions'!$D$18+1)*(('Summary&amp;Assumptions'!$J51/12)*(1+'Summary&amp;Assumptions'!$G$43)^(AY$12-1)*'Summary&amp;Assumptions'!$G51+(('Summary&amp;Assumptions'!$J51/12)*(1+'Summary&amp;Assumptions'!$G$43)^(AY$12-1)*'Summary&amp;Assumptions'!$H51*AY$56))</f>
        <v>9282.875</v>
      </c>
      <c r="AZ94" s="95">
        <f>AND(AZ$50&gt;0,AZ$50&lt;='Summary&amp;Assumptions'!$D$18+1)*(('Summary&amp;Assumptions'!$J51/12)*(1+'Summary&amp;Assumptions'!$G$43)^(AZ$12-1)*'Summary&amp;Assumptions'!$G51+(('Summary&amp;Assumptions'!$J51/12)*(1+'Summary&amp;Assumptions'!$G$43)^(AZ$12-1)*'Summary&amp;Assumptions'!$H51*AZ$56))</f>
        <v>9282.875</v>
      </c>
      <c r="BA94" s="95">
        <f>AND(BA$50&gt;0,BA$50&lt;='Summary&amp;Assumptions'!$D$18+1)*(('Summary&amp;Assumptions'!$J51/12)*(1+'Summary&amp;Assumptions'!$G$43)^(BA$12-1)*'Summary&amp;Assumptions'!$G51+(('Summary&amp;Assumptions'!$J51/12)*(1+'Summary&amp;Assumptions'!$G$43)^(BA$12-1)*'Summary&amp;Assumptions'!$H51*BA$56))</f>
        <v>9282.875</v>
      </c>
      <c r="BB94" s="95">
        <f>AND(BB$50&gt;0,BB$50&lt;='Summary&amp;Assumptions'!$D$18+1)*(('Summary&amp;Assumptions'!$J51/12)*(1+'Summary&amp;Assumptions'!$G$43)^(BB$12-1)*'Summary&amp;Assumptions'!$G51+(('Summary&amp;Assumptions'!$J51/12)*(1+'Summary&amp;Assumptions'!$G$43)^(BB$12-1)*'Summary&amp;Assumptions'!$H51*BB$56))</f>
        <v>9282.875</v>
      </c>
      <c r="BC94" s="95">
        <f>AND(BC$50&gt;0,BC$50&lt;='Summary&amp;Assumptions'!$D$18+1)*(('Summary&amp;Assumptions'!$J51/12)*(1+'Summary&amp;Assumptions'!$G$43)^(BC$12-1)*'Summary&amp;Assumptions'!$G51+(('Summary&amp;Assumptions'!$J51/12)*(1+'Summary&amp;Assumptions'!$G$43)^(BC$12-1)*'Summary&amp;Assumptions'!$H51*BC$56))</f>
        <v>9282.875</v>
      </c>
      <c r="BD94" s="95">
        <f>AND(BD$50&gt;0,BD$50&lt;='Summary&amp;Assumptions'!$D$18+1)*(('Summary&amp;Assumptions'!$J51/12)*(1+'Summary&amp;Assumptions'!$G$43)^(BD$12-1)*'Summary&amp;Assumptions'!$G51+(('Summary&amp;Assumptions'!$J51/12)*(1+'Summary&amp;Assumptions'!$G$43)^(BD$12-1)*'Summary&amp;Assumptions'!$H51*BD$56))</f>
        <v>9561.3612499999999</v>
      </c>
      <c r="BE94" s="95">
        <f>AND(BE$50&gt;0,BE$50&lt;='Summary&amp;Assumptions'!$D$18+1)*(('Summary&amp;Assumptions'!$J51/12)*(1+'Summary&amp;Assumptions'!$G$43)^(BE$12-1)*'Summary&amp;Assumptions'!$G51+(('Summary&amp;Assumptions'!$J51/12)*(1+'Summary&amp;Assumptions'!$G$43)^(BE$12-1)*'Summary&amp;Assumptions'!$H51*BE$56))</f>
        <v>9561.3612499999999</v>
      </c>
      <c r="BF94" s="95">
        <f>AND(BF$50&gt;0,BF$50&lt;='Summary&amp;Assumptions'!$D$18+1)*(('Summary&amp;Assumptions'!$J51/12)*(1+'Summary&amp;Assumptions'!$G$43)^(BF$12-1)*'Summary&amp;Assumptions'!$G51+(('Summary&amp;Assumptions'!$J51/12)*(1+'Summary&amp;Assumptions'!$G$43)^(BF$12-1)*'Summary&amp;Assumptions'!$H51*BF$56))</f>
        <v>9561.3612499999999</v>
      </c>
      <c r="BG94" s="95">
        <f>AND(BG$50&gt;0,BG$50&lt;='Summary&amp;Assumptions'!$D$18+1)*(('Summary&amp;Assumptions'!$J51/12)*(1+'Summary&amp;Assumptions'!$G$43)^(BG$12-1)*'Summary&amp;Assumptions'!$G51+(('Summary&amp;Assumptions'!$J51/12)*(1+'Summary&amp;Assumptions'!$G$43)^(BG$12-1)*'Summary&amp;Assumptions'!$H51*BG$56))</f>
        <v>9561.3612499999999</v>
      </c>
      <c r="BH94" s="95">
        <f>AND(BH$50&gt;0,BH$50&lt;='Summary&amp;Assumptions'!$D$18+1)*(('Summary&amp;Assumptions'!$J51/12)*(1+'Summary&amp;Assumptions'!$G$43)^(BH$12-1)*'Summary&amp;Assumptions'!$G51+(('Summary&amp;Assumptions'!$J51/12)*(1+'Summary&amp;Assumptions'!$G$43)^(BH$12-1)*'Summary&amp;Assumptions'!$H51*BH$56))</f>
        <v>9561.3612499999999</v>
      </c>
      <c r="BI94" s="95">
        <f>AND(BI$50&gt;0,BI$50&lt;='Summary&amp;Assumptions'!$D$18+1)*(('Summary&amp;Assumptions'!$J51/12)*(1+'Summary&amp;Assumptions'!$G$43)^(BI$12-1)*'Summary&amp;Assumptions'!$G51+(('Summary&amp;Assumptions'!$J51/12)*(1+'Summary&amp;Assumptions'!$G$43)^(BI$12-1)*'Summary&amp;Assumptions'!$H51*BI$56))</f>
        <v>9561.3612499999999</v>
      </c>
      <c r="BJ94" s="95">
        <f>AND(BJ$50&gt;0,BJ$50&lt;='Summary&amp;Assumptions'!$D$18+1)*(('Summary&amp;Assumptions'!$J51/12)*(1+'Summary&amp;Assumptions'!$G$43)^(BJ$12-1)*'Summary&amp;Assumptions'!$G51+(('Summary&amp;Assumptions'!$J51/12)*(1+'Summary&amp;Assumptions'!$G$43)^(BJ$12-1)*'Summary&amp;Assumptions'!$H51*BJ$56))</f>
        <v>9561.3612499999999</v>
      </c>
      <c r="BK94" s="95">
        <f>AND(BK$50&gt;0,BK$50&lt;='Summary&amp;Assumptions'!$D$18+1)*(('Summary&amp;Assumptions'!$J51/12)*(1+'Summary&amp;Assumptions'!$G$43)^(BK$12-1)*'Summary&amp;Assumptions'!$G51+(('Summary&amp;Assumptions'!$J51/12)*(1+'Summary&amp;Assumptions'!$G$43)^(BK$12-1)*'Summary&amp;Assumptions'!$H51*BK$56))</f>
        <v>9561.3612499999999</v>
      </c>
      <c r="BL94" s="95">
        <f>AND(BL$50&gt;0,BL$50&lt;='Summary&amp;Assumptions'!$D$18+1)*(('Summary&amp;Assumptions'!$J51/12)*(1+'Summary&amp;Assumptions'!$G$43)^(BL$12-1)*'Summary&amp;Assumptions'!$G51+(('Summary&amp;Assumptions'!$J51/12)*(1+'Summary&amp;Assumptions'!$G$43)^(BL$12-1)*'Summary&amp;Assumptions'!$H51*BL$56))</f>
        <v>9561.3612499999999</v>
      </c>
      <c r="BM94" s="95">
        <f>AND(BM$50&gt;0,BM$50&lt;='Summary&amp;Assumptions'!$D$18+1)*(('Summary&amp;Assumptions'!$J51/12)*(1+'Summary&amp;Assumptions'!$G$43)^(BM$12-1)*'Summary&amp;Assumptions'!$G51+(('Summary&amp;Assumptions'!$J51/12)*(1+'Summary&amp;Assumptions'!$G$43)^(BM$12-1)*'Summary&amp;Assumptions'!$H51*BM$56))</f>
        <v>9561.3612499999999</v>
      </c>
      <c r="BN94" s="95">
        <f>AND(BN$50&gt;0,BN$50&lt;='Summary&amp;Assumptions'!$D$18+1)*(('Summary&amp;Assumptions'!$J51/12)*(1+'Summary&amp;Assumptions'!$G$43)^(BN$12-1)*'Summary&amp;Assumptions'!$G51+(('Summary&amp;Assumptions'!$J51/12)*(1+'Summary&amp;Assumptions'!$G$43)^(BN$12-1)*'Summary&amp;Assumptions'!$H51*BN$56))</f>
        <v>9561.3612499999999</v>
      </c>
      <c r="BO94" s="95">
        <f>AND(BO$50&gt;0,BO$50&lt;='Summary&amp;Assumptions'!$D$18+1)*(('Summary&amp;Assumptions'!$J51/12)*(1+'Summary&amp;Assumptions'!$G$43)^(BO$12-1)*'Summary&amp;Assumptions'!$G51+(('Summary&amp;Assumptions'!$J51/12)*(1+'Summary&amp;Assumptions'!$G$43)^(BO$12-1)*'Summary&amp;Assumptions'!$H51*BO$56))</f>
        <v>9561.3612499999999</v>
      </c>
      <c r="BP94" s="95">
        <f>AND(BP$50&gt;0,BP$50&lt;='Summary&amp;Assumptions'!$D$18+1)*(('Summary&amp;Assumptions'!$J51/12)*(1+'Summary&amp;Assumptions'!$G$43)^(BP$12-1)*'Summary&amp;Assumptions'!$G51+(('Summary&amp;Assumptions'!$J51/12)*(1+'Summary&amp;Assumptions'!$G$43)^(BP$12-1)*'Summary&amp;Assumptions'!$H51*BP$56))</f>
        <v>9848.2020874999998</v>
      </c>
      <c r="BQ94" s="95">
        <f>AND(BQ$50&gt;0,BQ$50&lt;='Summary&amp;Assumptions'!$D$18+1)*(('Summary&amp;Assumptions'!$J51/12)*(1+'Summary&amp;Assumptions'!$G$43)^(BQ$12-1)*'Summary&amp;Assumptions'!$G51+(('Summary&amp;Assumptions'!$J51/12)*(1+'Summary&amp;Assumptions'!$G$43)^(BQ$12-1)*'Summary&amp;Assumptions'!$H51*BQ$56))</f>
        <v>9848.2020874999998</v>
      </c>
      <c r="BR94" s="95">
        <f>AND(BR$50&gt;0,BR$50&lt;='Summary&amp;Assumptions'!$D$18+1)*(('Summary&amp;Assumptions'!$J51/12)*(1+'Summary&amp;Assumptions'!$G$43)^(BR$12-1)*'Summary&amp;Assumptions'!$G51+(('Summary&amp;Assumptions'!$J51/12)*(1+'Summary&amp;Assumptions'!$G$43)^(BR$12-1)*'Summary&amp;Assumptions'!$H51*BR$56))</f>
        <v>9848.2020874999998</v>
      </c>
      <c r="BS94" s="95">
        <f>AND(BS$50&gt;0,BS$50&lt;='Summary&amp;Assumptions'!$D$18+1)*(('Summary&amp;Assumptions'!$J51/12)*(1+'Summary&amp;Assumptions'!$G$43)^(BS$12-1)*'Summary&amp;Assumptions'!$G51+(('Summary&amp;Assumptions'!$J51/12)*(1+'Summary&amp;Assumptions'!$G$43)^(BS$12-1)*'Summary&amp;Assumptions'!$H51*BS$56))</f>
        <v>9848.2020874999998</v>
      </c>
      <c r="BT94" s="95">
        <f>AND(BT$50&gt;0,BT$50&lt;='Summary&amp;Assumptions'!$D$18+1)*(('Summary&amp;Assumptions'!$J51/12)*(1+'Summary&amp;Assumptions'!$G$43)^(BT$12-1)*'Summary&amp;Assumptions'!$G51+(('Summary&amp;Assumptions'!$J51/12)*(1+'Summary&amp;Assumptions'!$G$43)^(BT$12-1)*'Summary&amp;Assumptions'!$H51*BT$56))</f>
        <v>9848.2020874999998</v>
      </c>
      <c r="BU94" s="95">
        <f>AND(BU$50&gt;0,BU$50&lt;='Summary&amp;Assumptions'!$D$18+1)*(('Summary&amp;Assumptions'!$J51/12)*(1+'Summary&amp;Assumptions'!$G$43)^(BU$12-1)*'Summary&amp;Assumptions'!$G51+(('Summary&amp;Assumptions'!$J51/12)*(1+'Summary&amp;Assumptions'!$G$43)^(BU$12-1)*'Summary&amp;Assumptions'!$H51*BU$56))</f>
        <v>9848.2020874999998</v>
      </c>
      <c r="BV94" s="95">
        <f>AND(BV$50&gt;0,BV$50&lt;='Summary&amp;Assumptions'!$D$18+1)*(('Summary&amp;Assumptions'!$J51/12)*(1+'Summary&amp;Assumptions'!$G$43)^(BV$12-1)*'Summary&amp;Assumptions'!$G51+(('Summary&amp;Assumptions'!$J51/12)*(1+'Summary&amp;Assumptions'!$G$43)^(BV$12-1)*'Summary&amp;Assumptions'!$H51*BV$56))</f>
        <v>9848.2020874999998</v>
      </c>
      <c r="BW94" s="95">
        <f>AND(BW$50&gt;0,BW$50&lt;='Summary&amp;Assumptions'!$D$18+1)*(('Summary&amp;Assumptions'!$J51/12)*(1+'Summary&amp;Assumptions'!$G$43)^(BW$12-1)*'Summary&amp;Assumptions'!$G51+(('Summary&amp;Assumptions'!$J51/12)*(1+'Summary&amp;Assumptions'!$G$43)^(BW$12-1)*'Summary&amp;Assumptions'!$H51*BW$56))</f>
        <v>9848.2020874999998</v>
      </c>
      <c r="BX94" s="95">
        <f>AND(BX$50&gt;0,BX$50&lt;='Summary&amp;Assumptions'!$D$18+1)*(('Summary&amp;Assumptions'!$J51/12)*(1+'Summary&amp;Assumptions'!$G$43)^(BX$12-1)*'Summary&amp;Assumptions'!$G51+(('Summary&amp;Assumptions'!$J51/12)*(1+'Summary&amp;Assumptions'!$G$43)^(BX$12-1)*'Summary&amp;Assumptions'!$H51*BX$56))</f>
        <v>9848.2020874999998</v>
      </c>
      <c r="BY94" s="95">
        <f>AND(BY$50&gt;0,BY$50&lt;='Summary&amp;Assumptions'!$D$18+1)*(('Summary&amp;Assumptions'!$J51/12)*(1+'Summary&amp;Assumptions'!$G$43)^(BY$12-1)*'Summary&amp;Assumptions'!$G51+(('Summary&amp;Assumptions'!$J51/12)*(1+'Summary&amp;Assumptions'!$G$43)^(BY$12-1)*'Summary&amp;Assumptions'!$H51*BY$56))</f>
        <v>9848.2020874999998</v>
      </c>
      <c r="BZ94" s="95">
        <f>AND(BZ$50&gt;0,BZ$50&lt;='Summary&amp;Assumptions'!$D$18+1)*(('Summary&amp;Assumptions'!$J51/12)*(1+'Summary&amp;Assumptions'!$G$43)^(BZ$12-1)*'Summary&amp;Assumptions'!$G51+(('Summary&amp;Assumptions'!$J51/12)*(1+'Summary&amp;Assumptions'!$G$43)^(BZ$12-1)*'Summary&amp;Assumptions'!$H51*BZ$56))</f>
        <v>9848.2020874999998</v>
      </c>
      <c r="CA94" s="95">
        <f>AND(CA$50&gt;0,CA$50&lt;='Summary&amp;Assumptions'!$D$18+1)*(('Summary&amp;Assumptions'!$J51/12)*(1+'Summary&amp;Assumptions'!$G$43)^(CA$12-1)*'Summary&amp;Assumptions'!$G51+(('Summary&amp;Assumptions'!$J51/12)*(1+'Summary&amp;Assumptions'!$G$43)^(CA$12-1)*'Summary&amp;Assumptions'!$H51*CA$56))</f>
        <v>9848.2020874999998</v>
      </c>
      <c r="CB94" s="95">
        <f>AND(CB$50&gt;0,CB$50&lt;='Summary&amp;Assumptions'!$D$18+1)*(('Summary&amp;Assumptions'!$J51/12)*(1+'Summary&amp;Assumptions'!$G$43)^(CB$12-1)*'Summary&amp;Assumptions'!$G51+(('Summary&amp;Assumptions'!$J51/12)*(1+'Summary&amp;Assumptions'!$G$43)^(CB$12-1)*'Summary&amp;Assumptions'!$H51*CB$56))</f>
        <v>10143.648150124998</v>
      </c>
      <c r="CC94" s="95">
        <f>AND(CC$50&gt;0,CC$50&lt;='Summary&amp;Assumptions'!$D$18+1)*(('Summary&amp;Assumptions'!$J51/12)*(1+'Summary&amp;Assumptions'!$G$43)^(CC$12-1)*'Summary&amp;Assumptions'!$G51+(('Summary&amp;Assumptions'!$J51/12)*(1+'Summary&amp;Assumptions'!$G$43)^(CC$12-1)*'Summary&amp;Assumptions'!$H51*CC$56))</f>
        <v>10143.648150124998</v>
      </c>
      <c r="CD94" s="95">
        <f>AND(CD$50&gt;0,CD$50&lt;='Summary&amp;Assumptions'!$D$18+1)*(('Summary&amp;Assumptions'!$J51/12)*(1+'Summary&amp;Assumptions'!$G$43)^(CD$12-1)*'Summary&amp;Assumptions'!$G51+(('Summary&amp;Assumptions'!$J51/12)*(1+'Summary&amp;Assumptions'!$G$43)^(CD$12-1)*'Summary&amp;Assumptions'!$H51*CD$56))</f>
        <v>10143.648150124998</v>
      </c>
      <c r="CE94" s="95">
        <f>AND(CE$50&gt;0,CE$50&lt;='Summary&amp;Assumptions'!$D$18+1)*(('Summary&amp;Assumptions'!$J51/12)*(1+'Summary&amp;Assumptions'!$G$43)^(CE$12-1)*'Summary&amp;Assumptions'!$G51+(('Summary&amp;Assumptions'!$J51/12)*(1+'Summary&amp;Assumptions'!$G$43)^(CE$12-1)*'Summary&amp;Assumptions'!$H51*CE$56))</f>
        <v>10143.648150124998</v>
      </c>
      <c r="CF94" s="95">
        <f>AND(CF$50&gt;0,CF$50&lt;='Summary&amp;Assumptions'!$D$18+1)*(('Summary&amp;Assumptions'!$J51/12)*(1+'Summary&amp;Assumptions'!$G$43)^(CF$12-1)*'Summary&amp;Assumptions'!$G51+(('Summary&amp;Assumptions'!$J51/12)*(1+'Summary&amp;Assumptions'!$G$43)^(CF$12-1)*'Summary&amp;Assumptions'!$H51*CF$56))</f>
        <v>10143.648150124998</v>
      </c>
      <c r="CG94" s="95">
        <f>AND(CG$50&gt;0,CG$50&lt;='Summary&amp;Assumptions'!$D$18+1)*(('Summary&amp;Assumptions'!$J51/12)*(1+'Summary&amp;Assumptions'!$G$43)^(CG$12-1)*'Summary&amp;Assumptions'!$G51+(('Summary&amp;Assumptions'!$J51/12)*(1+'Summary&amp;Assumptions'!$G$43)^(CG$12-1)*'Summary&amp;Assumptions'!$H51*CG$56))</f>
        <v>10143.648150124998</v>
      </c>
      <c r="CH94" s="95">
        <f>AND(CH$50&gt;0,CH$50&lt;='Summary&amp;Assumptions'!$D$18+1)*(('Summary&amp;Assumptions'!$J51/12)*(1+'Summary&amp;Assumptions'!$G$43)^(CH$12-1)*'Summary&amp;Assumptions'!$G51+(('Summary&amp;Assumptions'!$J51/12)*(1+'Summary&amp;Assumptions'!$G$43)^(CH$12-1)*'Summary&amp;Assumptions'!$H51*CH$56))</f>
        <v>10143.648150124998</v>
      </c>
      <c r="CI94" s="95">
        <f>AND(CI$50&gt;0,CI$50&lt;='Summary&amp;Assumptions'!$D$18+1)*(('Summary&amp;Assumptions'!$J51/12)*(1+'Summary&amp;Assumptions'!$G$43)^(CI$12-1)*'Summary&amp;Assumptions'!$G51+(('Summary&amp;Assumptions'!$J51/12)*(1+'Summary&amp;Assumptions'!$G$43)^(CI$12-1)*'Summary&amp;Assumptions'!$H51*CI$56))</f>
        <v>10143.648150124998</v>
      </c>
      <c r="CJ94" s="95">
        <f>AND(CJ$50&gt;0,CJ$50&lt;='Summary&amp;Assumptions'!$D$18+1)*(('Summary&amp;Assumptions'!$J51/12)*(1+'Summary&amp;Assumptions'!$G$43)^(CJ$12-1)*'Summary&amp;Assumptions'!$G51+(('Summary&amp;Assumptions'!$J51/12)*(1+'Summary&amp;Assumptions'!$G$43)^(CJ$12-1)*'Summary&amp;Assumptions'!$H51*CJ$56))</f>
        <v>10143.648150124998</v>
      </c>
      <c r="CK94" s="95">
        <f>AND(CK$50&gt;0,CK$50&lt;='Summary&amp;Assumptions'!$D$18+1)*(('Summary&amp;Assumptions'!$J51/12)*(1+'Summary&amp;Assumptions'!$G$43)^(CK$12-1)*'Summary&amp;Assumptions'!$G51+(('Summary&amp;Assumptions'!$J51/12)*(1+'Summary&amp;Assumptions'!$G$43)^(CK$12-1)*'Summary&amp;Assumptions'!$H51*CK$56))</f>
        <v>10143.648150124998</v>
      </c>
      <c r="CL94" s="95">
        <f>AND(CL$50&gt;0,CL$50&lt;='Summary&amp;Assumptions'!$D$18+1)*(('Summary&amp;Assumptions'!$J51/12)*(1+'Summary&amp;Assumptions'!$G$43)^(CL$12-1)*'Summary&amp;Assumptions'!$G51+(('Summary&amp;Assumptions'!$J51/12)*(1+'Summary&amp;Assumptions'!$G$43)^(CL$12-1)*'Summary&amp;Assumptions'!$H51*CL$56))</f>
        <v>10143.648150124998</v>
      </c>
      <c r="CM94" s="95">
        <f>AND(CM$50&gt;0,CM$50&lt;='Summary&amp;Assumptions'!$D$18+1)*(('Summary&amp;Assumptions'!$J51/12)*(1+'Summary&amp;Assumptions'!$G$43)^(CM$12-1)*'Summary&amp;Assumptions'!$G51+(('Summary&amp;Assumptions'!$J51/12)*(1+'Summary&amp;Assumptions'!$G$43)^(CM$12-1)*'Summary&amp;Assumptions'!$H51*CM$56))</f>
        <v>10143.648150124998</v>
      </c>
      <c r="CN94" s="95">
        <f>AND(CN$50&gt;0,CN$50&lt;='Summary&amp;Assumptions'!$D$18+1)*(('Summary&amp;Assumptions'!$J51/12)*(1+'Summary&amp;Assumptions'!$G$43)^(CN$12-1)*'Summary&amp;Assumptions'!$G51+(('Summary&amp;Assumptions'!$J51/12)*(1+'Summary&amp;Assumptions'!$G$43)^(CN$12-1)*'Summary&amp;Assumptions'!$H51*CN$56))</f>
        <v>10447.95759462875</v>
      </c>
      <c r="CO94" s="95">
        <f>AND(CO$50&gt;0,CO$50&lt;='Summary&amp;Assumptions'!$D$18+1)*(('Summary&amp;Assumptions'!$J51/12)*(1+'Summary&amp;Assumptions'!$G$43)^(CO$12-1)*'Summary&amp;Assumptions'!$G51+(('Summary&amp;Assumptions'!$J51/12)*(1+'Summary&amp;Assumptions'!$G$43)^(CO$12-1)*'Summary&amp;Assumptions'!$H51*CO$56))</f>
        <v>10447.95759462875</v>
      </c>
      <c r="CP94" s="95">
        <f>AND(CP$50&gt;0,CP$50&lt;='Summary&amp;Assumptions'!$D$18+1)*(('Summary&amp;Assumptions'!$J51/12)*(1+'Summary&amp;Assumptions'!$G$43)^(CP$12-1)*'Summary&amp;Assumptions'!$G51+(('Summary&amp;Assumptions'!$J51/12)*(1+'Summary&amp;Assumptions'!$G$43)^(CP$12-1)*'Summary&amp;Assumptions'!$H51*CP$56))</f>
        <v>10447.95759462875</v>
      </c>
      <c r="CQ94" s="95">
        <f>AND(CQ$50&gt;0,CQ$50&lt;='Summary&amp;Assumptions'!$D$18+1)*(('Summary&amp;Assumptions'!$J51/12)*(1+'Summary&amp;Assumptions'!$G$43)^(CQ$12-1)*'Summary&amp;Assumptions'!$G51+(('Summary&amp;Assumptions'!$J51/12)*(1+'Summary&amp;Assumptions'!$G$43)^(CQ$12-1)*'Summary&amp;Assumptions'!$H51*CQ$56))</f>
        <v>10447.95759462875</v>
      </c>
      <c r="CR94" s="95">
        <f>AND(CR$50&gt;0,CR$50&lt;='Summary&amp;Assumptions'!$D$18+1)*(('Summary&amp;Assumptions'!$J51/12)*(1+'Summary&amp;Assumptions'!$G$43)^(CR$12-1)*'Summary&amp;Assumptions'!$G51+(('Summary&amp;Assumptions'!$J51/12)*(1+'Summary&amp;Assumptions'!$G$43)^(CR$12-1)*'Summary&amp;Assumptions'!$H51*CR$56))</f>
        <v>10447.95759462875</v>
      </c>
      <c r="CS94" s="95">
        <f>AND(CS$50&gt;0,CS$50&lt;='Summary&amp;Assumptions'!$D$18+1)*(('Summary&amp;Assumptions'!$J51/12)*(1+'Summary&amp;Assumptions'!$G$43)^(CS$12-1)*'Summary&amp;Assumptions'!$G51+(('Summary&amp;Assumptions'!$J51/12)*(1+'Summary&amp;Assumptions'!$G$43)^(CS$12-1)*'Summary&amp;Assumptions'!$H51*CS$56))</f>
        <v>10447.95759462875</v>
      </c>
      <c r="CT94" s="95">
        <f>AND(CT$50&gt;0,CT$50&lt;='Summary&amp;Assumptions'!$D$18+1)*(('Summary&amp;Assumptions'!$J51/12)*(1+'Summary&amp;Assumptions'!$G$43)^(CT$12-1)*'Summary&amp;Assumptions'!$G51+(('Summary&amp;Assumptions'!$J51/12)*(1+'Summary&amp;Assumptions'!$G$43)^(CT$12-1)*'Summary&amp;Assumptions'!$H51*CT$56))</f>
        <v>10447.95759462875</v>
      </c>
      <c r="CU94" s="95">
        <f>AND(CU$50&gt;0,CU$50&lt;='Summary&amp;Assumptions'!$D$18+1)*(('Summary&amp;Assumptions'!$J51/12)*(1+'Summary&amp;Assumptions'!$G$43)^(CU$12-1)*'Summary&amp;Assumptions'!$G51+(('Summary&amp;Assumptions'!$J51/12)*(1+'Summary&amp;Assumptions'!$G$43)^(CU$12-1)*'Summary&amp;Assumptions'!$H51*CU$56))</f>
        <v>10447.95759462875</v>
      </c>
      <c r="CV94" s="95">
        <f>AND(CV$50&gt;0,CV$50&lt;='Summary&amp;Assumptions'!$D$18+1)*(('Summary&amp;Assumptions'!$J51/12)*(1+'Summary&amp;Assumptions'!$G$43)^(CV$12-1)*'Summary&amp;Assumptions'!$G51+(('Summary&amp;Assumptions'!$J51/12)*(1+'Summary&amp;Assumptions'!$G$43)^(CV$12-1)*'Summary&amp;Assumptions'!$H51*CV$56))</f>
        <v>10447.95759462875</v>
      </c>
      <c r="CW94" s="95">
        <f>AND(CW$50&gt;0,CW$50&lt;='Summary&amp;Assumptions'!$D$18+1)*(('Summary&amp;Assumptions'!$J51/12)*(1+'Summary&amp;Assumptions'!$G$43)^(CW$12-1)*'Summary&amp;Assumptions'!$G51+(('Summary&amp;Assumptions'!$J51/12)*(1+'Summary&amp;Assumptions'!$G$43)^(CW$12-1)*'Summary&amp;Assumptions'!$H51*CW$56))</f>
        <v>10447.95759462875</v>
      </c>
      <c r="CX94" s="95">
        <f>AND(CX$50&gt;0,CX$50&lt;='Summary&amp;Assumptions'!$D$18+1)*(('Summary&amp;Assumptions'!$J51/12)*(1+'Summary&amp;Assumptions'!$G$43)^(CX$12-1)*'Summary&amp;Assumptions'!$G51+(('Summary&amp;Assumptions'!$J51/12)*(1+'Summary&amp;Assumptions'!$G$43)^(CX$12-1)*'Summary&amp;Assumptions'!$H51*CX$56))</f>
        <v>10447.95759462875</v>
      </c>
      <c r="CY94" s="95">
        <f>AND(CY$50&gt;0,CY$50&lt;='Summary&amp;Assumptions'!$D$18+1)*(('Summary&amp;Assumptions'!$J51/12)*(1+'Summary&amp;Assumptions'!$G$43)^(CY$12-1)*'Summary&amp;Assumptions'!$G51+(('Summary&amp;Assumptions'!$J51/12)*(1+'Summary&amp;Assumptions'!$G$43)^(CY$12-1)*'Summary&amp;Assumptions'!$H51*CY$56))</f>
        <v>10447.95759462875</v>
      </c>
      <c r="CZ94" s="95">
        <f>AND(CZ$50&gt;0,CZ$50&lt;='Summary&amp;Assumptions'!$D$18+1)*(('Summary&amp;Assumptions'!$J51/12)*(1+'Summary&amp;Assumptions'!$G$43)^(CZ$12-1)*'Summary&amp;Assumptions'!$G51+(('Summary&amp;Assumptions'!$J51/12)*(1+'Summary&amp;Assumptions'!$G$43)^(CZ$12-1)*'Summary&amp;Assumptions'!$H51*CZ$56))</f>
        <v>10761.396322467612</v>
      </c>
      <c r="DA94" s="95">
        <f>AND(DA$50&gt;0,DA$50&lt;='Summary&amp;Assumptions'!$D$18+1)*(('Summary&amp;Assumptions'!$J51/12)*(1+'Summary&amp;Assumptions'!$G$43)^(DA$12-1)*'Summary&amp;Assumptions'!$G51+(('Summary&amp;Assumptions'!$J51/12)*(1+'Summary&amp;Assumptions'!$G$43)^(DA$12-1)*'Summary&amp;Assumptions'!$H51*DA$56))</f>
        <v>10761.396322467612</v>
      </c>
      <c r="DB94" s="95">
        <f>AND(DB$50&gt;0,DB$50&lt;='Summary&amp;Assumptions'!$D$18+1)*(('Summary&amp;Assumptions'!$J51/12)*(1+'Summary&amp;Assumptions'!$G$43)^(DB$12-1)*'Summary&amp;Assumptions'!$G51+(('Summary&amp;Assumptions'!$J51/12)*(1+'Summary&amp;Assumptions'!$G$43)^(DB$12-1)*'Summary&amp;Assumptions'!$H51*DB$56))</f>
        <v>10761.396322467612</v>
      </c>
      <c r="DC94" s="95">
        <f>AND(DC$50&gt;0,DC$50&lt;='Summary&amp;Assumptions'!$D$18+1)*(('Summary&amp;Assumptions'!$J51/12)*(1+'Summary&amp;Assumptions'!$G$43)^(DC$12-1)*'Summary&amp;Assumptions'!$G51+(('Summary&amp;Assumptions'!$J51/12)*(1+'Summary&amp;Assumptions'!$G$43)^(DC$12-1)*'Summary&amp;Assumptions'!$H51*DC$56))</f>
        <v>10761.396322467612</v>
      </c>
      <c r="DD94" s="95">
        <f>AND(DD$50&gt;0,DD$50&lt;='Summary&amp;Assumptions'!$D$18+1)*(('Summary&amp;Assumptions'!$J51/12)*(1+'Summary&amp;Assumptions'!$G$43)^(DD$12-1)*'Summary&amp;Assumptions'!$G51+(('Summary&amp;Assumptions'!$J51/12)*(1+'Summary&amp;Assumptions'!$G$43)^(DD$12-1)*'Summary&amp;Assumptions'!$H51*DD$56))</f>
        <v>10761.396322467612</v>
      </c>
      <c r="DE94" s="95">
        <f>AND(DE$50&gt;0,DE$50&lt;='Summary&amp;Assumptions'!$D$18+1)*(('Summary&amp;Assumptions'!$J51/12)*(1+'Summary&amp;Assumptions'!$G$43)^(DE$12-1)*'Summary&amp;Assumptions'!$G51+(('Summary&amp;Assumptions'!$J51/12)*(1+'Summary&amp;Assumptions'!$G$43)^(DE$12-1)*'Summary&amp;Assumptions'!$H51*DE$56))</f>
        <v>10761.396322467612</v>
      </c>
      <c r="DF94" s="95">
        <f>AND(DF$50&gt;0,DF$50&lt;='Summary&amp;Assumptions'!$D$18+1)*(('Summary&amp;Assumptions'!$J51/12)*(1+'Summary&amp;Assumptions'!$G$43)^(DF$12-1)*'Summary&amp;Assumptions'!$G51+(('Summary&amp;Assumptions'!$J51/12)*(1+'Summary&amp;Assumptions'!$G$43)^(DF$12-1)*'Summary&amp;Assumptions'!$H51*DF$56))</f>
        <v>10761.396322467612</v>
      </c>
      <c r="DG94" s="95">
        <f>AND(DG$50&gt;0,DG$50&lt;='Summary&amp;Assumptions'!$D$18+1)*(('Summary&amp;Assumptions'!$J51/12)*(1+'Summary&amp;Assumptions'!$G$43)^(DG$12-1)*'Summary&amp;Assumptions'!$G51+(('Summary&amp;Assumptions'!$J51/12)*(1+'Summary&amp;Assumptions'!$G$43)^(DG$12-1)*'Summary&amp;Assumptions'!$H51*DG$56))</f>
        <v>10761.396322467612</v>
      </c>
      <c r="DH94" s="95">
        <f>AND(DH$50&gt;0,DH$50&lt;='Summary&amp;Assumptions'!$D$18+1)*(('Summary&amp;Assumptions'!$J51/12)*(1+'Summary&amp;Assumptions'!$G$43)^(DH$12-1)*'Summary&amp;Assumptions'!$G51+(('Summary&amp;Assumptions'!$J51/12)*(1+'Summary&amp;Assumptions'!$G$43)^(DH$12-1)*'Summary&amp;Assumptions'!$H51*DH$56))</f>
        <v>10761.396322467612</v>
      </c>
      <c r="DI94" s="95">
        <f>AND(DI$50&gt;0,DI$50&lt;='Summary&amp;Assumptions'!$D$18+1)*(('Summary&amp;Assumptions'!$J51/12)*(1+'Summary&amp;Assumptions'!$G$43)^(DI$12-1)*'Summary&amp;Assumptions'!$G51+(('Summary&amp;Assumptions'!$J51/12)*(1+'Summary&amp;Assumptions'!$G$43)^(DI$12-1)*'Summary&amp;Assumptions'!$H51*DI$56))</f>
        <v>10761.396322467612</v>
      </c>
      <c r="DJ94" s="95">
        <f>AND(DJ$50&gt;0,DJ$50&lt;='Summary&amp;Assumptions'!$D$18+1)*(('Summary&amp;Assumptions'!$J51/12)*(1+'Summary&amp;Assumptions'!$G$43)^(DJ$12-1)*'Summary&amp;Assumptions'!$G51+(('Summary&amp;Assumptions'!$J51/12)*(1+'Summary&amp;Assumptions'!$G$43)^(DJ$12-1)*'Summary&amp;Assumptions'!$H51*DJ$56))</f>
        <v>10761.396322467612</v>
      </c>
      <c r="DK94" s="95">
        <f>AND(DK$50&gt;0,DK$50&lt;='Summary&amp;Assumptions'!$D$18+1)*(('Summary&amp;Assumptions'!$J51/12)*(1+'Summary&amp;Assumptions'!$G$43)^(DK$12-1)*'Summary&amp;Assumptions'!$G51+(('Summary&amp;Assumptions'!$J51/12)*(1+'Summary&amp;Assumptions'!$G$43)^(DK$12-1)*'Summary&amp;Assumptions'!$H51*DK$56))</f>
        <v>10761.396322467612</v>
      </c>
      <c r="DL94" s="95">
        <f>AND(DL$50&gt;0,DL$50&lt;='Summary&amp;Assumptions'!$D$18+1)*(('Summary&amp;Assumptions'!$J51/12)*(1+'Summary&amp;Assumptions'!$G$43)^(DL$12-1)*'Summary&amp;Assumptions'!$G51+(('Summary&amp;Assumptions'!$J51/12)*(1+'Summary&amp;Assumptions'!$G$43)^(DL$12-1)*'Summary&amp;Assumptions'!$H51*DL$56))</f>
        <v>11084.238212141639</v>
      </c>
      <c r="DM94" s="95">
        <f>AND(DM$50&gt;0,DM$50&lt;='Summary&amp;Assumptions'!$D$18+1)*(('Summary&amp;Assumptions'!$J51/12)*(1+'Summary&amp;Assumptions'!$G$43)^(DM$12-1)*'Summary&amp;Assumptions'!$G51+(('Summary&amp;Assumptions'!$J51/12)*(1+'Summary&amp;Assumptions'!$G$43)^(DM$12-1)*'Summary&amp;Assumptions'!$H51*DM$56))</f>
        <v>11084.238212141639</v>
      </c>
      <c r="DN94" s="95">
        <f>AND(DN$50&gt;0,DN$50&lt;='Summary&amp;Assumptions'!$D$18+1)*(('Summary&amp;Assumptions'!$J51/12)*(1+'Summary&amp;Assumptions'!$G$43)^(DN$12-1)*'Summary&amp;Assumptions'!$G51+(('Summary&amp;Assumptions'!$J51/12)*(1+'Summary&amp;Assumptions'!$G$43)^(DN$12-1)*'Summary&amp;Assumptions'!$H51*DN$56))</f>
        <v>11084.238212141639</v>
      </c>
      <c r="DO94" s="95">
        <f>AND(DO$50&gt;0,DO$50&lt;='Summary&amp;Assumptions'!$D$18+1)*(('Summary&amp;Assumptions'!$J51/12)*(1+'Summary&amp;Assumptions'!$G$43)^(DO$12-1)*'Summary&amp;Assumptions'!$G51+(('Summary&amp;Assumptions'!$J51/12)*(1+'Summary&amp;Assumptions'!$G$43)^(DO$12-1)*'Summary&amp;Assumptions'!$H51*DO$56))</f>
        <v>11084.238212141639</v>
      </c>
      <c r="DP94" s="95">
        <f>AND(DP$50&gt;0,DP$50&lt;='Summary&amp;Assumptions'!$D$18+1)*(('Summary&amp;Assumptions'!$J51/12)*(1+'Summary&amp;Assumptions'!$G$43)^(DP$12-1)*'Summary&amp;Assumptions'!$G51+(('Summary&amp;Assumptions'!$J51/12)*(1+'Summary&amp;Assumptions'!$G$43)^(DP$12-1)*'Summary&amp;Assumptions'!$H51*DP$56))</f>
        <v>11084.238212141639</v>
      </c>
      <c r="DQ94" s="95">
        <f>AND(DQ$50&gt;0,DQ$50&lt;='Summary&amp;Assumptions'!$D$18+1)*(('Summary&amp;Assumptions'!$J51/12)*(1+'Summary&amp;Assumptions'!$G$43)^(DQ$12-1)*'Summary&amp;Assumptions'!$G51+(('Summary&amp;Assumptions'!$J51/12)*(1+'Summary&amp;Assumptions'!$G$43)^(DQ$12-1)*'Summary&amp;Assumptions'!$H51*DQ$56))</f>
        <v>11084.238212141639</v>
      </c>
      <c r="DR94" s="95">
        <f>AND(DR$50&gt;0,DR$50&lt;='Summary&amp;Assumptions'!$D$18+1)*(('Summary&amp;Assumptions'!$J51/12)*(1+'Summary&amp;Assumptions'!$G$43)^(DR$12-1)*'Summary&amp;Assumptions'!$G51+(('Summary&amp;Assumptions'!$J51/12)*(1+'Summary&amp;Assumptions'!$G$43)^(DR$12-1)*'Summary&amp;Assumptions'!$H51*DR$56))</f>
        <v>11084.238212141639</v>
      </c>
      <c r="DS94" s="95">
        <f>AND(DS$50&gt;0,DS$50&lt;='Summary&amp;Assumptions'!$D$18+1)*(('Summary&amp;Assumptions'!$J51/12)*(1+'Summary&amp;Assumptions'!$G$43)^(DS$12-1)*'Summary&amp;Assumptions'!$G51+(('Summary&amp;Assumptions'!$J51/12)*(1+'Summary&amp;Assumptions'!$G$43)^(DS$12-1)*'Summary&amp;Assumptions'!$H51*DS$56))</f>
        <v>11084.238212141639</v>
      </c>
      <c r="DT94" s="95">
        <f>AND(DT$50&gt;0,DT$50&lt;='Summary&amp;Assumptions'!$D$18+1)*(('Summary&amp;Assumptions'!$J51/12)*(1+'Summary&amp;Assumptions'!$G$43)^(DT$12-1)*'Summary&amp;Assumptions'!$G51+(('Summary&amp;Assumptions'!$J51/12)*(1+'Summary&amp;Assumptions'!$G$43)^(DT$12-1)*'Summary&amp;Assumptions'!$H51*DT$56))</f>
        <v>11084.238212141639</v>
      </c>
      <c r="DU94" s="95">
        <f>AND(DU$50&gt;0,DU$50&lt;='Summary&amp;Assumptions'!$D$18+1)*(('Summary&amp;Assumptions'!$J51/12)*(1+'Summary&amp;Assumptions'!$G$43)^(DU$12-1)*'Summary&amp;Assumptions'!$G51+(('Summary&amp;Assumptions'!$J51/12)*(1+'Summary&amp;Assumptions'!$G$43)^(DU$12-1)*'Summary&amp;Assumptions'!$H51*DU$56))</f>
        <v>11084.238212141639</v>
      </c>
      <c r="DV94" s="95">
        <f>AND(DV$50&gt;0,DV$50&lt;='Summary&amp;Assumptions'!$D$18+1)*(('Summary&amp;Assumptions'!$J51/12)*(1+'Summary&amp;Assumptions'!$G$43)^(DV$12-1)*'Summary&amp;Assumptions'!$G51+(('Summary&amp;Assumptions'!$J51/12)*(1+'Summary&amp;Assumptions'!$G$43)^(DV$12-1)*'Summary&amp;Assumptions'!$H51*DV$56))</f>
        <v>11084.238212141639</v>
      </c>
      <c r="DW94" s="95">
        <f>AND(DW$50&gt;0,DW$50&lt;='Summary&amp;Assumptions'!$D$18+1)*(('Summary&amp;Assumptions'!$J51/12)*(1+'Summary&amp;Assumptions'!$G$43)^(DW$12-1)*'Summary&amp;Assumptions'!$G51+(('Summary&amp;Assumptions'!$J51/12)*(1+'Summary&amp;Assumptions'!$G$43)^(DW$12-1)*'Summary&amp;Assumptions'!$H51*DW$56))</f>
        <v>11084.238212141639</v>
      </c>
      <c r="DX94" s="95">
        <f>AND(DX$50&gt;0,DX$50&lt;='Summary&amp;Assumptions'!$D$18+1)*(('Summary&amp;Assumptions'!$J51/12)*(1+'Summary&amp;Assumptions'!$G$43)^(DX$12-1)*'Summary&amp;Assumptions'!$G51+(('Summary&amp;Assumptions'!$J51/12)*(1+'Summary&amp;Assumptions'!$G$43)^(DX$12-1)*'Summary&amp;Assumptions'!$H51*DX$56))</f>
        <v>11416.765358505889</v>
      </c>
      <c r="DY94" s="95">
        <f>AND(DY$50&gt;0,DY$50&lt;='Summary&amp;Assumptions'!$D$18+1)*(('Summary&amp;Assumptions'!$J51/12)*(1+'Summary&amp;Assumptions'!$G$43)^(DY$12-1)*'Summary&amp;Assumptions'!$G51+(('Summary&amp;Assumptions'!$J51/12)*(1+'Summary&amp;Assumptions'!$G$43)^(DY$12-1)*'Summary&amp;Assumptions'!$H51*DY$56))</f>
        <v>11416.765358505889</v>
      </c>
      <c r="DZ94" s="95">
        <f>AND(DZ$50&gt;0,DZ$50&lt;='Summary&amp;Assumptions'!$D$18+1)*(('Summary&amp;Assumptions'!$J51/12)*(1+'Summary&amp;Assumptions'!$G$43)^(DZ$12-1)*'Summary&amp;Assumptions'!$G51+(('Summary&amp;Assumptions'!$J51/12)*(1+'Summary&amp;Assumptions'!$G$43)^(DZ$12-1)*'Summary&amp;Assumptions'!$H51*DZ$56))</f>
        <v>11416.765358505889</v>
      </c>
      <c r="EA94" s="95">
        <f>AND(EA$50&gt;0,EA$50&lt;='Summary&amp;Assumptions'!$D$18+1)*(('Summary&amp;Assumptions'!$J51/12)*(1+'Summary&amp;Assumptions'!$G$43)^(EA$12-1)*'Summary&amp;Assumptions'!$G51+(('Summary&amp;Assumptions'!$J51/12)*(1+'Summary&amp;Assumptions'!$G$43)^(EA$12-1)*'Summary&amp;Assumptions'!$H51*EA$56))</f>
        <v>11416.765358505889</v>
      </c>
      <c r="EB94" s="95">
        <f>AND(EB$50&gt;0,EB$50&lt;='Summary&amp;Assumptions'!$D$18+1)*(('Summary&amp;Assumptions'!$J51/12)*(1+'Summary&amp;Assumptions'!$G$43)^(EB$12-1)*'Summary&amp;Assumptions'!$G51+(('Summary&amp;Assumptions'!$J51/12)*(1+'Summary&amp;Assumptions'!$G$43)^(EB$12-1)*'Summary&amp;Assumptions'!$H51*EB$56))</f>
        <v>11416.765358505889</v>
      </c>
      <c r="EC94" s="95">
        <f>AND(EC$50&gt;0,EC$50&lt;='Summary&amp;Assumptions'!$D$18+1)*(('Summary&amp;Assumptions'!$J51/12)*(1+'Summary&amp;Assumptions'!$G$43)^(EC$12-1)*'Summary&amp;Assumptions'!$G51+(('Summary&amp;Assumptions'!$J51/12)*(1+'Summary&amp;Assumptions'!$G$43)^(EC$12-1)*'Summary&amp;Assumptions'!$H51*EC$56))</f>
        <v>11416.765358505889</v>
      </c>
      <c r="ED94" s="95">
        <f>AND(ED$50&gt;0,ED$50&lt;='Summary&amp;Assumptions'!$D$18+1)*(('Summary&amp;Assumptions'!$J51/12)*(1+'Summary&amp;Assumptions'!$G$43)^(ED$12-1)*'Summary&amp;Assumptions'!$G51+(('Summary&amp;Assumptions'!$J51/12)*(1+'Summary&amp;Assumptions'!$G$43)^(ED$12-1)*'Summary&amp;Assumptions'!$H51*ED$56))</f>
        <v>11416.765358505889</v>
      </c>
      <c r="EE94" s="95">
        <f>AND(EE$50&gt;0,EE$50&lt;='Summary&amp;Assumptions'!$D$18+1)*(('Summary&amp;Assumptions'!$J51/12)*(1+'Summary&amp;Assumptions'!$G$43)^(EE$12-1)*'Summary&amp;Assumptions'!$G51+(('Summary&amp;Assumptions'!$J51/12)*(1+'Summary&amp;Assumptions'!$G$43)^(EE$12-1)*'Summary&amp;Assumptions'!$H51*EE$56))</f>
        <v>11416.765358505889</v>
      </c>
      <c r="EF94" s="95">
        <f>AND(EF$50&gt;0,EF$50&lt;='Summary&amp;Assumptions'!$D$18+1)*(('Summary&amp;Assumptions'!$J51/12)*(1+'Summary&amp;Assumptions'!$G$43)^(EF$12-1)*'Summary&amp;Assumptions'!$G51+(('Summary&amp;Assumptions'!$J51/12)*(1+'Summary&amp;Assumptions'!$G$43)^(EF$12-1)*'Summary&amp;Assumptions'!$H51*EF$56))</f>
        <v>11416.765358505889</v>
      </c>
      <c r="EG94" s="95">
        <f>AND(EG$50&gt;0,EG$50&lt;='Summary&amp;Assumptions'!$D$18+1)*(('Summary&amp;Assumptions'!$J51/12)*(1+'Summary&amp;Assumptions'!$G$43)^(EG$12-1)*'Summary&amp;Assumptions'!$G51+(('Summary&amp;Assumptions'!$J51/12)*(1+'Summary&amp;Assumptions'!$G$43)^(EG$12-1)*'Summary&amp;Assumptions'!$H51*EG$56))</f>
        <v>11416.765358505889</v>
      </c>
      <c r="EH94" s="95">
        <f>AND(EH$50&gt;0,EH$50&lt;='Summary&amp;Assumptions'!$D$18+1)*(('Summary&amp;Assumptions'!$J51/12)*(1+'Summary&amp;Assumptions'!$G$43)^(EH$12-1)*'Summary&amp;Assumptions'!$G51+(('Summary&amp;Assumptions'!$J51/12)*(1+'Summary&amp;Assumptions'!$G$43)^(EH$12-1)*'Summary&amp;Assumptions'!$H51*EH$56))</f>
        <v>11416.765358505889</v>
      </c>
      <c r="EI94" s="95">
        <f>AND(EI$50&gt;0,EI$50&lt;='Summary&amp;Assumptions'!$D$18+1)*(('Summary&amp;Assumptions'!$J51/12)*(1+'Summary&amp;Assumptions'!$G$43)^(EI$12-1)*'Summary&amp;Assumptions'!$G51+(('Summary&amp;Assumptions'!$J51/12)*(1+'Summary&amp;Assumptions'!$G$43)^(EI$12-1)*'Summary&amp;Assumptions'!$H51*EI$56))</f>
        <v>11416.765358505889</v>
      </c>
      <c r="EJ94" s="95">
        <f>AND(EJ$50&gt;0,EJ$50&lt;='Summary&amp;Assumptions'!$D$18+1)*(('Summary&amp;Assumptions'!$J51/12)*(1+'Summary&amp;Assumptions'!$G$43)^(EJ$12-1)*'Summary&amp;Assumptions'!$G51+(('Summary&amp;Assumptions'!$J51/12)*(1+'Summary&amp;Assumptions'!$G$43)^(EJ$12-1)*'Summary&amp;Assumptions'!$H51*EJ$56))</f>
        <v>11759.268319261066</v>
      </c>
      <c r="EK94" s="95">
        <f>AND(EK$50&gt;0,EK$50&lt;='Summary&amp;Assumptions'!$D$18+1)*(('Summary&amp;Assumptions'!$J51/12)*(1+'Summary&amp;Assumptions'!$G$43)^(EK$12-1)*'Summary&amp;Assumptions'!$G51+(('Summary&amp;Assumptions'!$J51/12)*(1+'Summary&amp;Assumptions'!$G$43)^(EK$12-1)*'Summary&amp;Assumptions'!$H51*EK$56))</f>
        <v>11759.268319261066</v>
      </c>
      <c r="EL94" s="95">
        <f>AND(EL$50&gt;0,EL$50&lt;='Summary&amp;Assumptions'!$D$18+1)*(('Summary&amp;Assumptions'!$J51/12)*(1+'Summary&amp;Assumptions'!$G$43)^(EL$12-1)*'Summary&amp;Assumptions'!$G51+(('Summary&amp;Assumptions'!$J51/12)*(1+'Summary&amp;Assumptions'!$G$43)^(EL$12-1)*'Summary&amp;Assumptions'!$H51*EL$56))</f>
        <v>11759.268319261066</v>
      </c>
      <c r="EM94" s="95">
        <f>AND(EM$50&gt;0,EM$50&lt;='Summary&amp;Assumptions'!$D$18+1)*(('Summary&amp;Assumptions'!$J51/12)*(1+'Summary&amp;Assumptions'!$G$43)^(EM$12-1)*'Summary&amp;Assumptions'!$G51+(('Summary&amp;Assumptions'!$J51/12)*(1+'Summary&amp;Assumptions'!$G$43)^(EM$12-1)*'Summary&amp;Assumptions'!$H51*EM$56))</f>
        <v>11759.268319261066</v>
      </c>
      <c r="EN94" s="95">
        <f>AND(EN$50&gt;0,EN$50&lt;='Summary&amp;Assumptions'!$D$18+1)*(('Summary&amp;Assumptions'!$J51/12)*(1+'Summary&amp;Assumptions'!$G$43)^(EN$12-1)*'Summary&amp;Assumptions'!$G51+(('Summary&amp;Assumptions'!$J51/12)*(1+'Summary&amp;Assumptions'!$G$43)^(EN$12-1)*'Summary&amp;Assumptions'!$H51*EN$56))</f>
        <v>11759.268319261066</v>
      </c>
      <c r="EO94" s="95">
        <f>AND(EO$50&gt;0,EO$50&lt;='Summary&amp;Assumptions'!$D$18+1)*(('Summary&amp;Assumptions'!$J51/12)*(1+'Summary&amp;Assumptions'!$G$43)^(EO$12-1)*'Summary&amp;Assumptions'!$G51+(('Summary&amp;Assumptions'!$J51/12)*(1+'Summary&amp;Assumptions'!$G$43)^(EO$12-1)*'Summary&amp;Assumptions'!$H51*EO$56))</f>
        <v>11759.268319261066</v>
      </c>
      <c r="EP94" s="95">
        <f>AND(EP$50&gt;0,EP$50&lt;='Summary&amp;Assumptions'!$D$18+1)*(('Summary&amp;Assumptions'!$J51/12)*(1+'Summary&amp;Assumptions'!$G$43)^(EP$12-1)*'Summary&amp;Assumptions'!$G51+(('Summary&amp;Assumptions'!$J51/12)*(1+'Summary&amp;Assumptions'!$G$43)^(EP$12-1)*'Summary&amp;Assumptions'!$H51*EP$56))</f>
        <v>11759.268319261066</v>
      </c>
      <c r="EQ94" s="95">
        <f>AND(EQ$50&gt;0,EQ$50&lt;='Summary&amp;Assumptions'!$D$18+1)*(('Summary&amp;Assumptions'!$J51/12)*(1+'Summary&amp;Assumptions'!$G$43)^(EQ$12-1)*'Summary&amp;Assumptions'!$G51+(('Summary&amp;Assumptions'!$J51/12)*(1+'Summary&amp;Assumptions'!$G$43)^(EQ$12-1)*'Summary&amp;Assumptions'!$H51*EQ$56))</f>
        <v>11759.268319261066</v>
      </c>
      <c r="ER94" s="95">
        <f>AND(ER$50&gt;0,ER$50&lt;='Summary&amp;Assumptions'!$D$18+1)*(('Summary&amp;Assumptions'!$J51/12)*(1+'Summary&amp;Assumptions'!$G$43)^(ER$12-1)*'Summary&amp;Assumptions'!$G51+(('Summary&amp;Assumptions'!$J51/12)*(1+'Summary&amp;Assumptions'!$G$43)^(ER$12-1)*'Summary&amp;Assumptions'!$H51*ER$56))</f>
        <v>11759.268319261066</v>
      </c>
      <c r="ES94" s="95">
        <f>AND(ES$50&gt;0,ES$50&lt;='Summary&amp;Assumptions'!$D$18+1)*(('Summary&amp;Assumptions'!$J51/12)*(1+'Summary&amp;Assumptions'!$G$43)^(ES$12-1)*'Summary&amp;Assumptions'!$G51+(('Summary&amp;Assumptions'!$J51/12)*(1+'Summary&amp;Assumptions'!$G$43)^(ES$12-1)*'Summary&amp;Assumptions'!$H51*ES$56))</f>
        <v>11759.268319261066</v>
      </c>
      <c r="ET94" s="95">
        <f>AND(ET$50&gt;0,ET$50&lt;='Summary&amp;Assumptions'!$D$18+1)*(('Summary&amp;Assumptions'!$J51/12)*(1+'Summary&amp;Assumptions'!$G$43)^(ET$12-1)*'Summary&amp;Assumptions'!$G51+(('Summary&amp;Assumptions'!$J51/12)*(1+'Summary&amp;Assumptions'!$G$43)^(ET$12-1)*'Summary&amp;Assumptions'!$H51*ET$56))</f>
        <v>11759.268319261066</v>
      </c>
      <c r="EU94" s="95">
        <f>AND(EU$50&gt;0,EU$50&lt;='Summary&amp;Assumptions'!$D$18+1)*(('Summary&amp;Assumptions'!$J51/12)*(1+'Summary&amp;Assumptions'!$G$43)^(EU$12-1)*'Summary&amp;Assumptions'!$G51+(('Summary&amp;Assumptions'!$J51/12)*(1+'Summary&amp;Assumptions'!$G$43)^(EU$12-1)*'Summary&amp;Assumptions'!$H51*EU$56))</f>
        <v>11759.268319261066</v>
      </c>
      <c r="EV94" s="95">
        <f>AND(EV$50&gt;0,EV$50&lt;='Summary&amp;Assumptions'!$D$18+1)*(('Summary&amp;Assumptions'!$J51/12)*(1+'Summary&amp;Assumptions'!$G$43)^(EV$12-1)*'Summary&amp;Assumptions'!$G51+(('Summary&amp;Assumptions'!$J51/12)*(1+'Summary&amp;Assumptions'!$G$43)^(EV$12-1)*'Summary&amp;Assumptions'!$H51*EV$56))</f>
        <v>0</v>
      </c>
      <c r="EW94" s="95">
        <f>AND(EW$50&gt;0,EW$50&lt;='Summary&amp;Assumptions'!$D$18+1)*(('Summary&amp;Assumptions'!$J51/12)*(1+'Summary&amp;Assumptions'!$G$43)^(EW$12-1)*'Summary&amp;Assumptions'!$G51+(('Summary&amp;Assumptions'!$J51/12)*(1+'Summary&amp;Assumptions'!$G$43)^(EW$12-1)*'Summary&amp;Assumptions'!$H51*EW$56))</f>
        <v>0</v>
      </c>
      <c r="EX94" s="95">
        <f>AND(EX$50&gt;0,EX$50&lt;='Summary&amp;Assumptions'!$D$18+1)*(('Summary&amp;Assumptions'!$J51/12)*(1+'Summary&amp;Assumptions'!$G$43)^(EX$12-1)*'Summary&amp;Assumptions'!$G51+(('Summary&amp;Assumptions'!$J51/12)*(1+'Summary&amp;Assumptions'!$G$43)^(EX$12-1)*'Summary&amp;Assumptions'!$H51*EX$56))</f>
        <v>0</v>
      </c>
      <c r="EY94" s="95">
        <f>AND(EY$50&gt;0,EY$50&lt;='Summary&amp;Assumptions'!$D$18+1)*(('Summary&amp;Assumptions'!$J51/12)*(1+'Summary&amp;Assumptions'!$G$43)^(EY$12-1)*'Summary&amp;Assumptions'!$G51+(('Summary&amp;Assumptions'!$J51/12)*(1+'Summary&amp;Assumptions'!$G$43)^(EY$12-1)*'Summary&amp;Assumptions'!$H51*EY$56))</f>
        <v>0</v>
      </c>
      <c r="EZ94" s="95">
        <f>AND(EZ$50&gt;0,EZ$50&lt;='Summary&amp;Assumptions'!$D$18+1)*(('Summary&amp;Assumptions'!$J51/12)*(1+'Summary&amp;Assumptions'!$G$43)^(EZ$12-1)*'Summary&amp;Assumptions'!$G51+(('Summary&amp;Assumptions'!$J51/12)*(1+'Summary&amp;Assumptions'!$G$43)^(EZ$12-1)*'Summary&amp;Assumptions'!$H51*EZ$56))</f>
        <v>0</v>
      </c>
      <c r="FA94" s="95">
        <f>AND(FA$50&gt;0,FA$50&lt;='Summary&amp;Assumptions'!$D$18+1)*(('Summary&amp;Assumptions'!$J51/12)*(1+'Summary&amp;Assumptions'!$G$43)^(FA$12-1)*'Summary&amp;Assumptions'!$G51+(('Summary&amp;Assumptions'!$J51/12)*(1+'Summary&amp;Assumptions'!$G$43)^(FA$12-1)*'Summary&amp;Assumptions'!$H51*FA$56))</f>
        <v>0</v>
      </c>
      <c r="FB94" s="95">
        <f>AND(FB$50&gt;0,FB$50&lt;='Summary&amp;Assumptions'!$D$18+1)*(('Summary&amp;Assumptions'!$J51/12)*(1+'Summary&amp;Assumptions'!$G$43)^(FB$12-1)*'Summary&amp;Assumptions'!$G51+(('Summary&amp;Assumptions'!$J51/12)*(1+'Summary&amp;Assumptions'!$G$43)^(FB$12-1)*'Summary&amp;Assumptions'!$H51*FB$56))</f>
        <v>0</v>
      </c>
      <c r="FC94" s="95">
        <f>AND(FC$50&gt;0,FC$50&lt;='Summary&amp;Assumptions'!$D$18+1)*(('Summary&amp;Assumptions'!$J51/12)*(1+'Summary&amp;Assumptions'!$G$43)^(FC$12-1)*'Summary&amp;Assumptions'!$G51+(('Summary&amp;Assumptions'!$J51/12)*(1+'Summary&amp;Assumptions'!$G$43)^(FC$12-1)*'Summary&amp;Assumptions'!$H51*FC$56))</f>
        <v>0</v>
      </c>
      <c r="FD94" s="95">
        <f>AND(FD$50&gt;0,FD$50&lt;='Summary&amp;Assumptions'!$D$18+1)*(('Summary&amp;Assumptions'!$J51/12)*(1+'Summary&amp;Assumptions'!$G$43)^(FD$12-1)*'Summary&amp;Assumptions'!$G51+(('Summary&amp;Assumptions'!$J51/12)*(1+'Summary&amp;Assumptions'!$G$43)^(FD$12-1)*'Summary&amp;Assumptions'!$H51*FD$56))</f>
        <v>0</v>
      </c>
      <c r="FE94" s="95">
        <f>AND(FE$50&gt;0,FE$50&lt;='Summary&amp;Assumptions'!$D$18+1)*(('Summary&amp;Assumptions'!$J51/12)*(1+'Summary&amp;Assumptions'!$G$43)^(FE$12-1)*'Summary&amp;Assumptions'!$G51+(('Summary&amp;Assumptions'!$J51/12)*(1+'Summary&amp;Assumptions'!$G$43)^(FE$12-1)*'Summary&amp;Assumptions'!$H51*FE$56))</f>
        <v>0</v>
      </c>
      <c r="FF94" s="95">
        <f>AND(FF$50&gt;0,FF$50&lt;='Summary&amp;Assumptions'!$D$18+1)*(('Summary&amp;Assumptions'!$J51/12)*(1+'Summary&amp;Assumptions'!$G$43)^(FF$12-1)*'Summary&amp;Assumptions'!$G51+(('Summary&amp;Assumptions'!$J51/12)*(1+'Summary&amp;Assumptions'!$G$43)^(FF$12-1)*'Summary&amp;Assumptions'!$H51*FF$56))</f>
        <v>0</v>
      </c>
      <c r="FG94" s="95">
        <f>AND(FG$50&gt;0,FG$50&lt;='Summary&amp;Assumptions'!$D$18+1)*(('Summary&amp;Assumptions'!$J51/12)*(1+'Summary&amp;Assumptions'!$G$43)^(FG$12-1)*'Summary&amp;Assumptions'!$G51+(('Summary&amp;Assumptions'!$J51/12)*(1+'Summary&amp;Assumptions'!$G$43)^(FG$12-1)*'Summary&amp;Assumptions'!$H51*FG$56))</f>
        <v>0</v>
      </c>
      <c r="FH94" s="95">
        <f>AND(FH$50&gt;0,FH$50&lt;='Summary&amp;Assumptions'!$D$18+1)*(('Summary&amp;Assumptions'!$J51/12)*(1+'Summary&amp;Assumptions'!$G$43)^(FH$12-1)*'Summary&amp;Assumptions'!$G51+(('Summary&amp;Assumptions'!$J51/12)*(1+'Summary&amp;Assumptions'!$G$43)^(FH$12-1)*'Summary&amp;Assumptions'!$H51*FH$56))</f>
        <v>0</v>
      </c>
      <c r="FI94" s="95">
        <f>AND(FI$50&gt;0,FI$50&lt;='Summary&amp;Assumptions'!$D$18+1)*(('Summary&amp;Assumptions'!$J51/12)*(1+'Summary&amp;Assumptions'!$G$43)^(FI$12-1)*'Summary&amp;Assumptions'!$G51+(('Summary&amp;Assumptions'!$J51/12)*(1+'Summary&amp;Assumptions'!$G$43)^(FI$12-1)*'Summary&amp;Assumptions'!$H51*FI$56))</f>
        <v>0</v>
      </c>
      <c r="FJ94" s="95">
        <f>AND(FJ$50&gt;0,FJ$50&lt;='Summary&amp;Assumptions'!$D$18+1)*(('Summary&amp;Assumptions'!$J51/12)*(1+'Summary&amp;Assumptions'!$G$43)^(FJ$12-1)*'Summary&amp;Assumptions'!$G51+(('Summary&amp;Assumptions'!$J51/12)*(1+'Summary&amp;Assumptions'!$G$43)^(FJ$12-1)*'Summary&amp;Assumptions'!$H51*FJ$56))</f>
        <v>0</v>
      </c>
      <c r="FK94" s="95">
        <f>AND(FK$50&gt;0,FK$50&lt;='Summary&amp;Assumptions'!$D$18+1)*(('Summary&amp;Assumptions'!$J51/12)*(1+'Summary&amp;Assumptions'!$G$43)^(FK$12-1)*'Summary&amp;Assumptions'!$G51+(('Summary&amp;Assumptions'!$J51/12)*(1+'Summary&amp;Assumptions'!$G$43)^(FK$12-1)*'Summary&amp;Assumptions'!$H51*FK$56))</f>
        <v>0</v>
      </c>
      <c r="FL94" s="95">
        <f>AND(FL$50&gt;0,FL$50&lt;='Summary&amp;Assumptions'!$D$18+1)*(('Summary&amp;Assumptions'!$J51/12)*(1+'Summary&amp;Assumptions'!$G$43)^(FL$12-1)*'Summary&amp;Assumptions'!$G51+(('Summary&amp;Assumptions'!$J51/12)*(1+'Summary&amp;Assumptions'!$G$43)^(FL$12-1)*'Summary&amp;Assumptions'!$H51*FL$56))</f>
        <v>0</v>
      </c>
      <c r="FM94" s="95">
        <f>AND(FM$50&gt;0,FM$50&lt;='Summary&amp;Assumptions'!$D$18+1)*(('Summary&amp;Assumptions'!$J51/12)*(1+'Summary&amp;Assumptions'!$G$43)^(FM$12-1)*'Summary&amp;Assumptions'!$G51+(('Summary&amp;Assumptions'!$J51/12)*(1+'Summary&amp;Assumptions'!$G$43)^(FM$12-1)*'Summary&amp;Assumptions'!$H51*FM$56))</f>
        <v>0</v>
      </c>
      <c r="FN94" s="95">
        <f>AND(FN$50&gt;0,FN$50&lt;='Summary&amp;Assumptions'!$D$18+1)*(('Summary&amp;Assumptions'!$J51/12)*(1+'Summary&amp;Assumptions'!$G$43)^(FN$12-1)*'Summary&amp;Assumptions'!$G51+(('Summary&amp;Assumptions'!$J51/12)*(1+'Summary&amp;Assumptions'!$G$43)^(FN$12-1)*'Summary&amp;Assumptions'!$H51*FN$56))</f>
        <v>0</v>
      </c>
      <c r="FO94" s="95">
        <f>AND(FO$50&gt;0,FO$50&lt;='Summary&amp;Assumptions'!$D$18+1)*(('Summary&amp;Assumptions'!$J51/12)*(1+'Summary&amp;Assumptions'!$G$43)^(FO$12-1)*'Summary&amp;Assumptions'!$G51+(('Summary&amp;Assumptions'!$J51/12)*(1+'Summary&amp;Assumptions'!$G$43)^(FO$12-1)*'Summary&amp;Assumptions'!$H51*FO$56))</f>
        <v>0</v>
      </c>
      <c r="FP94" s="95">
        <f>AND(FP$50&gt;0,FP$50&lt;='Summary&amp;Assumptions'!$D$18+1)*(('Summary&amp;Assumptions'!$J51/12)*(1+'Summary&amp;Assumptions'!$G$43)^(FP$12-1)*'Summary&amp;Assumptions'!$G51+(('Summary&amp;Assumptions'!$J51/12)*(1+'Summary&amp;Assumptions'!$G$43)^(FP$12-1)*'Summary&amp;Assumptions'!$H51*FP$56))</f>
        <v>0</v>
      </c>
      <c r="FQ94" s="96">
        <f>AND(FQ$50&gt;0,FQ$50&lt;='Summary&amp;Assumptions'!$D$18+1)*(('Summary&amp;Assumptions'!$J51/12)*(1+'Summary&amp;Assumptions'!$G$43)^(FQ$12-1)*'Summary&amp;Assumptions'!$G51+(('Summary&amp;Assumptions'!$J51/12)*(1+'Summary&amp;Assumptions'!$G$43)^(FQ$12-1)*'Summary&amp;Assumptions'!$H51*FQ$56))</f>
        <v>0</v>
      </c>
      <c r="FR94" s="191"/>
      <c r="FS94" s="191"/>
      <c r="FT94" s="191"/>
      <c r="FU94" s="9"/>
    </row>
    <row r="95" spans="1:177" s="16" customFormat="1" x14ac:dyDescent="0.2">
      <c r="A95" s="9"/>
      <c r="B95" s="88" t="str">
        <f>+'Summary&amp;Assumptions'!F52</f>
        <v>Capital Reserves</v>
      </c>
      <c r="C95" s="95"/>
      <c r="D95" s="95"/>
      <c r="E95" s="95"/>
      <c r="F95" s="95"/>
      <c r="G95" s="95"/>
      <c r="H95" s="95"/>
      <c r="I95" s="95"/>
      <c r="J95" s="95">
        <f>AND(J$50&gt;0,J$50&lt;='Summary&amp;Assumptions'!$D$18+1)*(('Summary&amp;Assumptions'!$J52/12)*(1+'Summary&amp;Assumptions'!$G$43)^(J$12-1)*'Summary&amp;Assumptions'!$G52+(('Summary&amp;Assumptions'!$J52/12)*(1+'Summary&amp;Assumptions'!$G$43)^(J$12-1)*'Summary&amp;Assumptions'!$H52*J$56))</f>
        <v>0</v>
      </c>
      <c r="K95" s="95">
        <f>AND(K$50&gt;0,K$50&lt;='Summary&amp;Assumptions'!$D$18+1)*(('Summary&amp;Assumptions'!$J52/12)*(1+'Summary&amp;Assumptions'!$G$43)^(K$12-1)*'Summary&amp;Assumptions'!$G52+(('Summary&amp;Assumptions'!$J52/12)*(1+'Summary&amp;Assumptions'!$G$43)^(K$12-1)*'Summary&amp;Assumptions'!$H52*K$56))</f>
        <v>0</v>
      </c>
      <c r="L95" s="95">
        <f>AND(L$50&gt;0,L$50&lt;='Summary&amp;Assumptions'!$D$18+1)*(('Summary&amp;Assumptions'!$J52/12)*(1+'Summary&amp;Assumptions'!$G$43)^(L$12-1)*'Summary&amp;Assumptions'!$G52+(('Summary&amp;Assumptions'!$J52/12)*(1+'Summary&amp;Assumptions'!$G$43)^(L$12-1)*'Summary&amp;Assumptions'!$H52*L$56))</f>
        <v>0</v>
      </c>
      <c r="M95" s="95">
        <f>AND(M$50&gt;0,M$50&lt;='Summary&amp;Assumptions'!$D$18+1)*(('Summary&amp;Assumptions'!$J52/12)*(1+'Summary&amp;Assumptions'!$G$43)^(M$12-1)*'Summary&amp;Assumptions'!$G52+(('Summary&amp;Assumptions'!$J52/12)*(1+'Summary&amp;Assumptions'!$G$43)^(M$12-1)*'Summary&amp;Assumptions'!$H52*M$56))</f>
        <v>0</v>
      </c>
      <c r="N95" s="95">
        <f>AND(N$50&gt;0,N$50&lt;='Summary&amp;Assumptions'!$D$18+1)*(('Summary&amp;Assumptions'!$J52/12)*(1+'Summary&amp;Assumptions'!$G$43)^(N$12-1)*'Summary&amp;Assumptions'!$G52+(('Summary&amp;Assumptions'!$J52/12)*(1+'Summary&amp;Assumptions'!$G$43)^(N$12-1)*'Summary&amp;Assumptions'!$H52*N$56))</f>
        <v>0</v>
      </c>
      <c r="O95" s="95">
        <f>AND(O$50&gt;0,O$50&lt;='Summary&amp;Assumptions'!$D$18+1)*(('Summary&amp;Assumptions'!$J52/12)*(1+'Summary&amp;Assumptions'!$G$43)^(O$12-1)*'Summary&amp;Assumptions'!$G52+(('Summary&amp;Assumptions'!$J52/12)*(1+'Summary&amp;Assumptions'!$G$43)^(O$12-1)*'Summary&amp;Assumptions'!$H52*O$56))</f>
        <v>0</v>
      </c>
      <c r="P95" s="95">
        <f>AND(P$50&gt;0,P$50&lt;='Summary&amp;Assumptions'!$D$18+1)*(('Summary&amp;Assumptions'!$J52/12)*(1+'Summary&amp;Assumptions'!$G$43)^(P$12-1)*'Summary&amp;Assumptions'!$G52+(('Summary&amp;Assumptions'!$J52/12)*(1+'Summary&amp;Assumptions'!$G$43)^(P$12-1)*'Summary&amp;Assumptions'!$H52*P$56))</f>
        <v>0</v>
      </c>
      <c r="Q95" s="95">
        <f>AND(Q$50&gt;0,Q$50&lt;='Summary&amp;Assumptions'!$D$18+1)*(('Summary&amp;Assumptions'!$J52/12)*(1+'Summary&amp;Assumptions'!$G$43)^(Q$12-1)*'Summary&amp;Assumptions'!$G52+(('Summary&amp;Assumptions'!$J52/12)*(1+'Summary&amp;Assumptions'!$G$43)^(Q$12-1)*'Summary&amp;Assumptions'!$H52*Q$56))</f>
        <v>0</v>
      </c>
      <c r="R95" s="95">
        <f>AND(R$50&gt;0,R$50&lt;='Summary&amp;Assumptions'!$D$18+1)*(('Summary&amp;Assumptions'!$J52/12)*(1+'Summary&amp;Assumptions'!$G$43)^(R$12-1)*'Summary&amp;Assumptions'!$G52+(('Summary&amp;Assumptions'!$J52/12)*(1+'Summary&amp;Assumptions'!$G$43)^(R$12-1)*'Summary&amp;Assumptions'!$H52*R$56))</f>
        <v>0</v>
      </c>
      <c r="S95" s="95">
        <f>AND(S$50&gt;0,S$50&lt;='Summary&amp;Assumptions'!$D$18+1)*(('Summary&amp;Assumptions'!$J52/12)*(1+'Summary&amp;Assumptions'!$G$43)^(S$12-1)*'Summary&amp;Assumptions'!$G52+(('Summary&amp;Assumptions'!$J52/12)*(1+'Summary&amp;Assumptions'!$G$43)^(S$12-1)*'Summary&amp;Assumptions'!$H52*S$56))</f>
        <v>0</v>
      </c>
      <c r="T95" s="95">
        <f>AND(T$50&gt;0,T$50&lt;='Summary&amp;Assumptions'!$D$18+1)*(('Summary&amp;Assumptions'!$J52/12)*(1+'Summary&amp;Assumptions'!$G$43)^(T$12-1)*'Summary&amp;Assumptions'!$G52+(('Summary&amp;Assumptions'!$J52/12)*(1+'Summary&amp;Assumptions'!$G$43)^(T$12-1)*'Summary&amp;Assumptions'!$H52*T$56))</f>
        <v>5000</v>
      </c>
      <c r="U95" s="95">
        <f>AND(U$50&gt;0,U$50&lt;='Summary&amp;Assumptions'!$D$18+1)*(('Summary&amp;Assumptions'!$J52/12)*(1+'Summary&amp;Assumptions'!$G$43)^(U$12-1)*'Summary&amp;Assumptions'!$G52+(('Summary&amp;Assumptions'!$J52/12)*(1+'Summary&amp;Assumptions'!$G$43)^(U$12-1)*'Summary&amp;Assumptions'!$H52*U$56))</f>
        <v>5000</v>
      </c>
      <c r="V95" s="95">
        <f>AND(V$50&gt;0,V$50&lt;='Summary&amp;Assumptions'!$D$18+1)*(('Summary&amp;Assumptions'!$J52/12)*(1+'Summary&amp;Assumptions'!$G$43)^(V$12-1)*'Summary&amp;Assumptions'!$G52+(('Summary&amp;Assumptions'!$J52/12)*(1+'Summary&amp;Assumptions'!$G$43)^(V$12-1)*'Summary&amp;Assumptions'!$H52*V$56))</f>
        <v>5000</v>
      </c>
      <c r="W95" s="95">
        <f>AND(W$50&gt;0,W$50&lt;='Summary&amp;Assumptions'!$D$18+1)*(('Summary&amp;Assumptions'!$J52/12)*(1+'Summary&amp;Assumptions'!$G$43)^(W$12-1)*'Summary&amp;Assumptions'!$G52+(('Summary&amp;Assumptions'!$J52/12)*(1+'Summary&amp;Assumptions'!$G$43)^(W$12-1)*'Summary&amp;Assumptions'!$H52*W$56))</f>
        <v>5000</v>
      </c>
      <c r="X95" s="95">
        <f>AND(X$50&gt;0,X$50&lt;='Summary&amp;Assumptions'!$D$18+1)*(('Summary&amp;Assumptions'!$J52/12)*(1+'Summary&amp;Assumptions'!$G$43)^(X$12-1)*'Summary&amp;Assumptions'!$G52+(('Summary&amp;Assumptions'!$J52/12)*(1+'Summary&amp;Assumptions'!$G$43)^(X$12-1)*'Summary&amp;Assumptions'!$H52*X$56))</f>
        <v>5000</v>
      </c>
      <c r="Y95" s="95">
        <f>AND(Y$50&gt;0,Y$50&lt;='Summary&amp;Assumptions'!$D$18+1)*(('Summary&amp;Assumptions'!$J52/12)*(1+'Summary&amp;Assumptions'!$G$43)^(Y$12-1)*'Summary&amp;Assumptions'!$G52+(('Summary&amp;Assumptions'!$J52/12)*(1+'Summary&amp;Assumptions'!$G$43)^(Y$12-1)*'Summary&amp;Assumptions'!$H52*Y$56))</f>
        <v>5000</v>
      </c>
      <c r="Z95" s="95">
        <f>AND(Z$50&gt;0,Z$50&lt;='Summary&amp;Assumptions'!$D$18+1)*(('Summary&amp;Assumptions'!$J52/12)*(1+'Summary&amp;Assumptions'!$G$43)^(Z$12-1)*'Summary&amp;Assumptions'!$G52+(('Summary&amp;Assumptions'!$J52/12)*(1+'Summary&amp;Assumptions'!$G$43)^(Z$12-1)*'Summary&amp;Assumptions'!$H52*Z$56))</f>
        <v>5000</v>
      </c>
      <c r="AA95" s="95">
        <f>AND(AA$50&gt;0,AA$50&lt;='Summary&amp;Assumptions'!$D$18+1)*(('Summary&amp;Assumptions'!$J52/12)*(1+'Summary&amp;Assumptions'!$G$43)^(AA$12-1)*'Summary&amp;Assumptions'!$G52+(('Summary&amp;Assumptions'!$J52/12)*(1+'Summary&amp;Assumptions'!$G$43)^(AA$12-1)*'Summary&amp;Assumptions'!$H52*AA$56))</f>
        <v>5000</v>
      </c>
      <c r="AB95" s="95">
        <f>AND(AB$50&gt;0,AB$50&lt;='Summary&amp;Assumptions'!$D$18+1)*(('Summary&amp;Assumptions'!$J52/12)*(1+'Summary&amp;Assumptions'!$G$43)^(AB$12-1)*'Summary&amp;Assumptions'!$G52+(('Summary&amp;Assumptions'!$J52/12)*(1+'Summary&amp;Assumptions'!$G$43)^(AB$12-1)*'Summary&amp;Assumptions'!$H52*AB$56))</f>
        <v>5000</v>
      </c>
      <c r="AC95" s="95">
        <f>AND(AC$50&gt;0,AC$50&lt;='Summary&amp;Assumptions'!$D$18+1)*(('Summary&amp;Assumptions'!$J52/12)*(1+'Summary&amp;Assumptions'!$G$43)^(AC$12-1)*'Summary&amp;Assumptions'!$G52+(('Summary&amp;Assumptions'!$J52/12)*(1+'Summary&amp;Assumptions'!$G$43)^(AC$12-1)*'Summary&amp;Assumptions'!$H52*AC$56))</f>
        <v>5000</v>
      </c>
      <c r="AD95" s="95">
        <f>AND(AD$50&gt;0,AD$50&lt;='Summary&amp;Assumptions'!$D$18+1)*(('Summary&amp;Assumptions'!$J52/12)*(1+'Summary&amp;Assumptions'!$G$43)^(AD$12-1)*'Summary&amp;Assumptions'!$G52+(('Summary&amp;Assumptions'!$J52/12)*(1+'Summary&amp;Assumptions'!$G$43)^(AD$12-1)*'Summary&amp;Assumptions'!$H52*AD$56))</f>
        <v>5000</v>
      </c>
      <c r="AE95" s="95">
        <f>AND(AE$50&gt;0,AE$50&lt;='Summary&amp;Assumptions'!$D$18+1)*(('Summary&amp;Assumptions'!$J52/12)*(1+'Summary&amp;Assumptions'!$G$43)^(AE$12-1)*'Summary&amp;Assumptions'!$G52+(('Summary&amp;Assumptions'!$J52/12)*(1+'Summary&amp;Assumptions'!$G$43)^(AE$12-1)*'Summary&amp;Assumptions'!$H52*AE$56))</f>
        <v>5000</v>
      </c>
      <c r="AF95" s="95">
        <f>AND(AF$50&gt;0,AF$50&lt;='Summary&amp;Assumptions'!$D$18+1)*(('Summary&amp;Assumptions'!$J52/12)*(1+'Summary&amp;Assumptions'!$G$43)^(AF$12-1)*'Summary&amp;Assumptions'!$G52+(('Summary&amp;Assumptions'!$J52/12)*(1+'Summary&amp;Assumptions'!$G$43)^(AF$12-1)*'Summary&amp;Assumptions'!$H52*AF$56))</f>
        <v>5150</v>
      </c>
      <c r="AG95" s="95">
        <f>AND(AG$50&gt;0,AG$50&lt;='Summary&amp;Assumptions'!$D$18+1)*(('Summary&amp;Assumptions'!$J52/12)*(1+'Summary&amp;Assumptions'!$G$43)^(AG$12-1)*'Summary&amp;Assumptions'!$G52+(('Summary&amp;Assumptions'!$J52/12)*(1+'Summary&amp;Assumptions'!$G$43)^(AG$12-1)*'Summary&amp;Assumptions'!$H52*AG$56))</f>
        <v>5150</v>
      </c>
      <c r="AH95" s="95">
        <f>AND(AH$50&gt;0,AH$50&lt;='Summary&amp;Assumptions'!$D$18+1)*(('Summary&amp;Assumptions'!$J52/12)*(1+'Summary&amp;Assumptions'!$G$43)^(AH$12-1)*'Summary&amp;Assumptions'!$G52+(('Summary&amp;Assumptions'!$J52/12)*(1+'Summary&amp;Assumptions'!$G$43)^(AH$12-1)*'Summary&amp;Assumptions'!$H52*AH$56))</f>
        <v>5150</v>
      </c>
      <c r="AI95" s="95">
        <f>AND(AI$50&gt;0,AI$50&lt;='Summary&amp;Assumptions'!$D$18+1)*(('Summary&amp;Assumptions'!$J52/12)*(1+'Summary&amp;Assumptions'!$G$43)^(AI$12-1)*'Summary&amp;Assumptions'!$G52+(('Summary&amp;Assumptions'!$J52/12)*(1+'Summary&amp;Assumptions'!$G$43)^(AI$12-1)*'Summary&amp;Assumptions'!$H52*AI$56))</f>
        <v>5150</v>
      </c>
      <c r="AJ95" s="95">
        <f>AND(AJ$50&gt;0,AJ$50&lt;='Summary&amp;Assumptions'!$D$18+1)*(('Summary&amp;Assumptions'!$J52/12)*(1+'Summary&amp;Assumptions'!$G$43)^(AJ$12-1)*'Summary&amp;Assumptions'!$G52+(('Summary&amp;Assumptions'!$J52/12)*(1+'Summary&amp;Assumptions'!$G$43)^(AJ$12-1)*'Summary&amp;Assumptions'!$H52*AJ$56))</f>
        <v>5150</v>
      </c>
      <c r="AK95" s="95">
        <f>AND(AK$50&gt;0,AK$50&lt;='Summary&amp;Assumptions'!$D$18+1)*(('Summary&amp;Assumptions'!$J52/12)*(1+'Summary&amp;Assumptions'!$G$43)^(AK$12-1)*'Summary&amp;Assumptions'!$G52+(('Summary&amp;Assumptions'!$J52/12)*(1+'Summary&amp;Assumptions'!$G$43)^(AK$12-1)*'Summary&amp;Assumptions'!$H52*AK$56))</f>
        <v>5150</v>
      </c>
      <c r="AL95" s="95">
        <f>AND(AL$50&gt;0,AL$50&lt;='Summary&amp;Assumptions'!$D$18+1)*(('Summary&amp;Assumptions'!$J52/12)*(1+'Summary&amp;Assumptions'!$G$43)^(AL$12-1)*'Summary&amp;Assumptions'!$G52+(('Summary&amp;Assumptions'!$J52/12)*(1+'Summary&amp;Assumptions'!$G$43)^(AL$12-1)*'Summary&amp;Assumptions'!$H52*AL$56))</f>
        <v>5150</v>
      </c>
      <c r="AM95" s="95">
        <f>AND(AM$50&gt;0,AM$50&lt;='Summary&amp;Assumptions'!$D$18+1)*(('Summary&amp;Assumptions'!$J52/12)*(1+'Summary&amp;Assumptions'!$G$43)^(AM$12-1)*'Summary&amp;Assumptions'!$G52+(('Summary&amp;Assumptions'!$J52/12)*(1+'Summary&amp;Assumptions'!$G$43)^(AM$12-1)*'Summary&amp;Assumptions'!$H52*AM$56))</f>
        <v>5150</v>
      </c>
      <c r="AN95" s="95">
        <f>AND(AN$50&gt;0,AN$50&lt;='Summary&amp;Assumptions'!$D$18+1)*(('Summary&amp;Assumptions'!$J52/12)*(1+'Summary&amp;Assumptions'!$G$43)^(AN$12-1)*'Summary&amp;Assumptions'!$G52+(('Summary&amp;Assumptions'!$J52/12)*(1+'Summary&amp;Assumptions'!$G$43)^(AN$12-1)*'Summary&amp;Assumptions'!$H52*AN$56))</f>
        <v>5150</v>
      </c>
      <c r="AO95" s="95">
        <f>AND(AO$50&gt;0,AO$50&lt;='Summary&amp;Assumptions'!$D$18+1)*(('Summary&amp;Assumptions'!$J52/12)*(1+'Summary&amp;Assumptions'!$G$43)^(AO$12-1)*'Summary&amp;Assumptions'!$G52+(('Summary&amp;Assumptions'!$J52/12)*(1+'Summary&amp;Assumptions'!$G$43)^(AO$12-1)*'Summary&amp;Assumptions'!$H52*AO$56))</f>
        <v>5150</v>
      </c>
      <c r="AP95" s="95">
        <f>AND(AP$50&gt;0,AP$50&lt;='Summary&amp;Assumptions'!$D$18+1)*(('Summary&amp;Assumptions'!$J52/12)*(1+'Summary&amp;Assumptions'!$G$43)^(AP$12-1)*'Summary&amp;Assumptions'!$G52+(('Summary&amp;Assumptions'!$J52/12)*(1+'Summary&amp;Assumptions'!$G$43)^(AP$12-1)*'Summary&amp;Assumptions'!$H52*AP$56))</f>
        <v>5150</v>
      </c>
      <c r="AQ95" s="95">
        <f>AND(AQ$50&gt;0,AQ$50&lt;='Summary&amp;Assumptions'!$D$18+1)*(('Summary&amp;Assumptions'!$J52/12)*(1+'Summary&amp;Assumptions'!$G$43)^(AQ$12-1)*'Summary&amp;Assumptions'!$G52+(('Summary&amp;Assumptions'!$J52/12)*(1+'Summary&amp;Assumptions'!$G$43)^(AQ$12-1)*'Summary&amp;Assumptions'!$H52*AQ$56))</f>
        <v>5150</v>
      </c>
      <c r="AR95" s="95">
        <f>AND(AR$50&gt;0,AR$50&lt;='Summary&amp;Assumptions'!$D$18+1)*(('Summary&amp;Assumptions'!$J52/12)*(1+'Summary&amp;Assumptions'!$G$43)^(AR$12-1)*'Summary&amp;Assumptions'!$G52+(('Summary&amp;Assumptions'!$J52/12)*(1+'Summary&amp;Assumptions'!$G$43)^(AR$12-1)*'Summary&amp;Assumptions'!$H52*AR$56))</f>
        <v>5304.5</v>
      </c>
      <c r="AS95" s="95">
        <f>AND(AS$50&gt;0,AS$50&lt;='Summary&amp;Assumptions'!$D$18+1)*(('Summary&amp;Assumptions'!$J52/12)*(1+'Summary&amp;Assumptions'!$G$43)^(AS$12-1)*'Summary&amp;Assumptions'!$G52+(('Summary&amp;Assumptions'!$J52/12)*(1+'Summary&amp;Assumptions'!$G$43)^(AS$12-1)*'Summary&amp;Assumptions'!$H52*AS$56))</f>
        <v>5304.5</v>
      </c>
      <c r="AT95" s="95">
        <f>AND(AT$50&gt;0,AT$50&lt;='Summary&amp;Assumptions'!$D$18+1)*(('Summary&amp;Assumptions'!$J52/12)*(1+'Summary&amp;Assumptions'!$G$43)^(AT$12-1)*'Summary&amp;Assumptions'!$G52+(('Summary&amp;Assumptions'!$J52/12)*(1+'Summary&amp;Assumptions'!$G$43)^(AT$12-1)*'Summary&amp;Assumptions'!$H52*AT$56))</f>
        <v>5304.5</v>
      </c>
      <c r="AU95" s="95">
        <f>AND(AU$50&gt;0,AU$50&lt;='Summary&amp;Assumptions'!$D$18+1)*(('Summary&amp;Assumptions'!$J52/12)*(1+'Summary&amp;Assumptions'!$G$43)^(AU$12-1)*'Summary&amp;Assumptions'!$G52+(('Summary&amp;Assumptions'!$J52/12)*(1+'Summary&amp;Assumptions'!$G$43)^(AU$12-1)*'Summary&amp;Assumptions'!$H52*AU$56))</f>
        <v>5304.5</v>
      </c>
      <c r="AV95" s="95">
        <f>AND(AV$50&gt;0,AV$50&lt;='Summary&amp;Assumptions'!$D$18+1)*(('Summary&amp;Assumptions'!$J52/12)*(1+'Summary&amp;Assumptions'!$G$43)^(AV$12-1)*'Summary&amp;Assumptions'!$G52+(('Summary&amp;Assumptions'!$J52/12)*(1+'Summary&amp;Assumptions'!$G$43)^(AV$12-1)*'Summary&amp;Assumptions'!$H52*AV$56))</f>
        <v>5304.5</v>
      </c>
      <c r="AW95" s="95">
        <f>AND(AW$50&gt;0,AW$50&lt;='Summary&amp;Assumptions'!$D$18+1)*(('Summary&amp;Assumptions'!$J52/12)*(1+'Summary&amp;Assumptions'!$G$43)^(AW$12-1)*'Summary&amp;Assumptions'!$G52+(('Summary&amp;Assumptions'!$J52/12)*(1+'Summary&amp;Assumptions'!$G$43)^(AW$12-1)*'Summary&amp;Assumptions'!$H52*AW$56))</f>
        <v>5304.5</v>
      </c>
      <c r="AX95" s="95">
        <f>AND(AX$50&gt;0,AX$50&lt;='Summary&amp;Assumptions'!$D$18+1)*(('Summary&amp;Assumptions'!$J52/12)*(1+'Summary&amp;Assumptions'!$G$43)^(AX$12-1)*'Summary&amp;Assumptions'!$G52+(('Summary&amp;Assumptions'!$J52/12)*(1+'Summary&amp;Assumptions'!$G$43)^(AX$12-1)*'Summary&amp;Assumptions'!$H52*AX$56))</f>
        <v>5304.5</v>
      </c>
      <c r="AY95" s="95">
        <f>AND(AY$50&gt;0,AY$50&lt;='Summary&amp;Assumptions'!$D$18+1)*(('Summary&amp;Assumptions'!$J52/12)*(1+'Summary&amp;Assumptions'!$G$43)^(AY$12-1)*'Summary&amp;Assumptions'!$G52+(('Summary&amp;Assumptions'!$J52/12)*(1+'Summary&amp;Assumptions'!$G$43)^(AY$12-1)*'Summary&amp;Assumptions'!$H52*AY$56))</f>
        <v>5304.5</v>
      </c>
      <c r="AZ95" s="95">
        <f>AND(AZ$50&gt;0,AZ$50&lt;='Summary&amp;Assumptions'!$D$18+1)*(('Summary&amp;Assumptions'!$J52/12)*(1+'Summary&amp;Assumptions'!$G$43)^(AZ$12-1)*'Summary&amp;Assumptions'!$G52+(('Summary&amp;Assumptions'!$J52/12)*(1+'Summary&amp;Assumptions'!$G$43)^(AZ$12-1)*'Summary&amp;Assumptions'!$H52*AZ$56))</f>
        <v>5304.5</v>
      </c>
      <c r="BA95" s="95">
        <f>AND(BA$50&gt;0,BA$50&lt;='Summary&amp;Assumptions'!$D$18+1)*(('Summary&amp;Assumptions'!$J52/12)*(1+'Summary&amp;Assumptions'!$G$43)^(BA$12-1)*'Summary&amp;Assumptions'!$G52+(('Summary&amp;Assumptions'!$J52/12)*(1+'Summary&amp;Assumptions'!$G$43)^(BA$12-1)*'Summary&amp;Assumptions'!$H52*BA$56))</f>
        <v>5304.5</v>
      </c>
      <c r="BB95" s="95">
        <f>AND(BB$50&gt;0,BB$50&lt;='Summary&amp;Assumptions'!$D$18+1)*(('Summary&amp;Assumptions'!$J52/12)*(1+'Summary&amp;Assumptions'!$G$43)^(BB$12-1)*'Summary&amp;Assumptions'!$G52+(('Summary&amp;Assumptions'!$J52/12)*(1+'Summary&amp;Assumptions'!$G$43)^(BB$12-1)*'Summary&amp;Assumptions'!$H52*BB$56))</f>
        <v>5304.5</v>
      </c>
      <c r="BC95" s="95">
        <f>AND(BC$50&gt;0,BC$50&lt;='Summary&amp;Assumptions'!$D$18+1)*(('Summary&amp;Assumptions'!$J52/12)*(1+'Summary&amp;Assumptions'!$G$43)^(BC$12-1)*'Summary&amp;Assumptions'!$G52+(('Summary&amp;Assumptions'!$J52/12)*(1+'Summary&amp;Assumptions'!$G$43)^(BC$12-1)*'Summary&amp;Assumptions'!$H52*BC$56))</f>
        <v>5304.5</v>
      </c>
      <c r="BD95" s="95">
        <f>AND(BD$50&gt;0,BD$50&lt;='Summary&amp;Assumptions'!$D$18+1)*(('Summary&amp;Assumptions'!$J52/12)*(1+'Summary&amp;Assumptions'!$G$43)^(BD$12-1)*'Summary&amp;Assumptions'!$G52+(('Summary&amp;Assumptions'!$J52/12)*(1+'Summary&amp;Assumptions'!$G$43)^(BD$12-1)*'Summary&amp;Assumptions'!$H52*BD$56))</f>
        <v>5463.6350000000002</v>
      </c>
      <c r="BE95" s="95">
        <f>AND(BE$50&gt;0,BE$50&lt;='Summary&amp;Assumptions'!$D$18+1)*(('Summary&amp;Assumptions'!$J52/12)*(1+'Summary&amp;Assumptions'!$G$43)^(BE$12-1)*'Summary&amp;Assumptions'!$G52+(('Summary&amp;Assumptions'!$J52/12)*(1+'Summary&amp;Assumptions'!$G$43)^(BE$12-1)*'Summary&amp;Assumptions'!$H52*BE$56))</f>
        <v>5463.6350000000002</v>
      </c>
      <c r="BF95" s="95">
        <f>AND(BF$50&gt;0,BF$50&lt;='Summary&amp;Assumptions'!$D$18+1)*(('Summary&amp;Assumptions'!$J52/12)*(1+'Summary&amp;Assumptions'!$G$43)^(BF$12-1)*'Summary&amp;Assumptions'!$G52+(('Summary&amp;Assumptions'!$J52/12)*(1+'Summary&amp;Assumptions'!$G$43)^(BF$12-1)*'Summary&amp;Assumptions'!$H52*BF$56))</f>
        <v>5463.6350000000002</v>
      </c>
      <c r="BG95" s="95">
        <f>AND(BG$50&gt;0,BG$50&lt;='Summary&amp;Assumptions'!$D$18+1)*(('Summary&amp;Assumptions'!$J52/12)*(1+'Summary&amp;Assumptions'!$G$43)^(BG$12-1)*'Summary&amp;Assumptions'!$G52+(('Summary&amp;Assumptions'!$J52/12)*(1+'Summary&amp;Assumptions'!$G$43)^(BG$12-1)*'Summary&amp;Assumptions'!$H52*BG$56))</f>
        <v>5463.6350000000002</v>
      </c>
      <c r="BH95" s="95">
        <f>AND(BH$50&gt;0,BH$50&lt;='Summary&amp;Assumptions'!$D$18+1)*(('Summary&amp;Assumptions'!$J52/12)*(1+'Summary&amp;Assumptions'!$G$43)^(BH$12-1)*'Summary&amp;Assumptions'!$G52+(('Summary&amp;Assumptions'!$J52/12)*(1+'Summary&amp;Assumptions'!$G$43)^(BH$12-1)*'Summary&amp;Assumptions'!$H52*BH$56))</f>
        <v>5463.6350000000002</v>
      </c>
      <c r="BI95" s="95">
        <f>AND(BI$50&gt;0,BI$50&lt;='Summary&amp;Assumptions'!$D$18+1)*(('Summary&amp;Assumptions'!$J52/12)*(1+'Summary&amp;Assumptions'!$G$43)^(BI$12-1)*'Summary&amp;Assumptions'!$G52+(('Summary&amp;Assumptions'!$J52/12)*(1+'Summary&amp;Assumptions'!$G$43)^(BI$12-1)*'Summary&amp;Assumptions'!$H52*BI$56))</f>
        <v>5463.6350000000002</v>
      </c>
      <c r="BJ95" s="95">
        <f>AND(BJ$50&gt;0,BJ$50&lt;='Summary&amp;Assumptions'!$D$18+1)*(('Summary&amp;Assumptions'!$J52/12)*(1+'Summary&amp;Assumptions'!$G$43)^(BJ$12-1)*'Summary&amp;Assumptions'!$G52+(('Summary&amp;Assumptions'!$J52/12)*(1+'Summary&amp;Assumptions'!$G$43)^(BJ$12-1)*'Summary&amp;Assumptions'!$H52*BJ$56))</f>
        <v>5463.6350000000002</v>
      </c>
      <c r="BK95" s="95">
        <f>AND(BK$50&gt;0,BK$50&lt;='Summary&amp;Assumptions'!$D$18+1)*(('Summary&amp;Assumptions'!$J52/12)*(1+'Summary&amp;Assumptions'!$G$43)^(BK$12-1)*'Summary&amp;Assumptions'!$G52+(('Summary&amp;Assumptions'!$J52/12)*(1+'Summary&amp;Assumptions'!$G$43)^(BK$12-1)*'Summary&amp;Assumptions'!$H52*BK$56))</f>
        <v>5463.6350000000002</v>
      </c>
      <c r="BL95" s="95">
        <f>AND(BL$50&gt;0,BL$50&lt;='Summary&amp;Assumptions'!$D$18+1)*(('Summary&amp;Assumptions'!$J52/12)*(1+'Summary&amp;Assumptions'!$G$43)^(BL$12-1)*'Summary&amp;Assumptions'!$G52+(('Summary&amp;Assumptions'!$J52/12)*(1+'Summary&amp;Assumptions'!$G$43)^(BL$12-1)*'Summary&amp;Assumptions'!$H52*BL$56))</f>
        <v>5463.6350000000002</v>
      </c>
      <c r="BM95" s="95">
        <f>AND(BM$50&gt;0,BM$50&lt;='Summary&amp;Assumptions'!$D$18+1)*(('Summary&amp;Assumptions'!$J52/12)*(1+'Summary&amp;Assumptions'!$G$43)^(BM$12-1)*'Summary&amp;Assumptions'!$G52+(('Summary&amp;Assumptions'!$J52/12)*(1+'Summary&amp;Assumptions'!$G$43)^(BM$12-1)*'Summary&amp;Assumptions'!$H52*BM$56))</f>
        <v>5463.6350000000002</v>
      </c>
      <c r="BN95" s="95">
        <f>AND(BN$50&gt;0,BN$50&lt;='Summary&amp;Assumptions'!$D$18+1)*(('Summary&amp;Assumptions'!$J52/12)*(1+'Summary&amp;Assumptions'!$G$43)^(BN$12-1)*'Summary&amp;Assumptions'!$G52+(('Summary&amp;Assumptions'!$J52/12)*(1+'Summary&amp;Assumptions'!$G$43)^(BN$12-1)*'Summary&amp;Assumptions'!$H52*BN$56))</f>
        <v>5463.6350000000002</v>
      </c>
      <c r="BO95" s="95">
        <f>AND(BO$50&gt;0,BO$50&lt;='Summary&amp;Assumptions'!$D$18+1)*(('Summary&amp;Assumptions'!$J52/12)*(1+'Summary&amp;Assumptions'!$G$43)^(BO$12-1)*'Summary&amp;Assumptions'!$G52+(('Summary&amp;Assumptions'!$J52/12)*(1+'Summary&amp;Assumptions'!$G$43)^(BO$12-1)*'Summary&amp;Assumptions'!$H52*BO$56))</f>
        <v>5463.6350000000002</v>
      </c>
      <c r="BP95" s="95">
        <f>AND(BP$50&gt;0,BP$50&lt;='Summary&amp;Assumptions'!$D$18+1)*(('Summary&amp;Assumptions'!$J52/12)*(1+'Summary&amp;Assumptions'!$G$43)^(BP$12-1)*'Summary&amp;Assumptions'!$G52+(('Summary&amp;Assumptions'!$J52/12)*(1+'Summary&amp;Assumptions'!$G$43)^(BP$12-1)*'Summary&amp;Assumptions'!$H52*BP$56))</f>
        <v>5627.5440499999995</v>
      </c>
      <c r="BQ95" s="95">
        <f>AND(BQ$50&gt;0,BQ$50&lt;='Summary&amp;Assumptions'!$D$18+1)*(('Summary&amp;Assumptions'!$J52/12)*(1+'Summary&amp;Assumptions'!$G$43)^(BQ$12-1)*'Summary&amp;Assumptions'!$G52+(('Summary&amp;Assumptions'!$J52/12)*(1+'Summary&amp;Assumptions'!$G$43)^(BQ$12-1)*'Summary&amp;Assumptions'!$H52*BQ$56))</f>
        <v>5627.5440499999995</v>
      </c>
      <c r="BR95" s="95">
        <f>AND(BR$50&gt;0,BR$50&lt;='Summary&amp;Assumptions'!$D$18+1)*(('Summary&amp;Assumptions'!$J52/12)*(1+'Summary&amp;Assumptions'!$G$43)^(BR$12-1)*'Summary&amp;Assumptions'!$G52+(('Summary&amp;Assumptions'!$J52/12)*(1+'Summary&amp;Assumptions'!$G$43)^(BR$12-1)*'Summary&amp;Assumptions'!$H52*BR$56))</f>
        <v>5627.5440499999995</v>
      </c>
      <c r="BS95" s="95">
        <f>AND(BS$50&gt;0,BS$50&lt;='Summary&amp;Assumptions'!$D$18+1)*(('Summary&amp;Assumptions'!$J52/12)*(1+'Summary&amp;Assumptions'!$G$43)^(BS$12-1)*'Summary&amp;Assumptions'!$G52+(('Summary&amp;Assumptions'!$J52/12)*(1+'Summary&amp;Assumptions'!$G$43)^(BS$12-1)*'Summary&amp;Assumptions'!$H52*BS$56))</f>
        <v>5627.5440499999995</v>
      </c>
      <c r="BT95" s="95">
        <f>AND(BT$50&gt;0,BT$50&lt;='Summary&amp;Assumptions'!$D$18+1)*(('Summary&amp;Assumptions'!$J52/12)*(1+'Summary&amp;Assumptions'!$G$43)^(BT$12-1)*'Summary&amp;Assumptions'!$G52+(('Summary&amp;Assumptions'!$J52/12)*(1+'Summary&amp;Assumptions'!$G$43)^(BT$12-1)*'Summary&amp;Assumptions'!$H52*BT$56))</f>
        <v>5627.5440499999995</v>
      </c>
      <c r="BU95" s="95">
        <f>AND(BU$50&gt;0,BU$50&lt;='Summary&amp;Assumptions'!$D$18+1)*(('Summary&amp;Assumptions'!$J52/12)*(1+'Summary&amp;Assumptions'!$G$43)^(BU$12-1)*'Summary&amp;Assumptions'!$G52+(('Summary&amp;Assumptions'!$J52/12)*(1+'Summary&amp;Assumptions'!$G$43)^(BU$12-1)*'Summary&amp;Assumptions'!$H52*BU$56))</f>
        <v>5627.5440499999995</v>
      </c>
      <c r="BV95" s="95">
        <f>AND(BV$50&gt;0,BV$50&lt;='Summary&amp;Assumptions'!$D$18+1)*(('Summary&amp;Assumptions'!$J52/12)*(1+'Summary&amp;Assumptions'!$G$43)^(BV$12-1)*'Summary&amp;Assumptions'!$G52+(('Summary&amp;Assumptions'!$J52/12)*(1+'Summary&amp;Assumptions'!$G$43)^(BV$12-1)*'Summary&amp;Assumptions'!$H52*BV$56))</f>
        <v>5627.5440499999995</v>
      </c>
      <c r="BW95" s="95">
        <f>AND(BW$50&gt;0,BW$50&lt;='Summary&amp;Assumptions'!$D$18+1)*(('Summary&amp;Assumptions'!$J52/12)*(1+'Summary&amp;Assumptions'!$G$43)^(BW$12-1)*'Summary&amp;Assumptions'!$G52+(('Summary&amp;Assumptions'!$J52/12)*(1+'Summary&amp;Assumptions'!$G$43)^(BW$12-1)*'Summary&amp;Assumptions'!$H52*BW$56))</f>
        <v>5627.5440499999995</v>
      </c>
      <c r="BX95" s="95">
        <f>AND(BX$50&gt;0,BX$50&lt;='Summary&amp;Assumptions'!$D$18+1)*(('Summary&amp;Assumptions'!$J52/12)*(1+'Summary&amp;Assumptions'!$G$43)^(BX$12-1)*'Summary&amp;Assumptions'!$G52+(('Summary&amp;Assumptions'!$J52/12)*(1+'Summary&amp;Assumptions'!$G$43)^(BX$12-1)*'Summary&amp;Assumptions'!$H52*BX$56))</f>
        <v>5627.5440499999995</v>
      </c>
      <c r="BY95" s="95">
        <f>AND(BY$50&gt;0,BY$50&lt;='Summary&amp;Assumptions'!$D$18+1)*(('Summary&amp;Assumptions'!$J52/12)*(1+'Summary&amp;Assumptions'!$G$43)^(BY$12-1)*'Summary&amp;Assumptions'!$G52+(('Summary&amp;Assumptions'!$J52/12)*(1+'Summary&amp;Assumptions'!$G$43)^(BY$12-1)*'Summary&amp;Assumptions'!$H52*BY$56))</f>
        <v>5627.5440499999995</v>
      </c>
      <c r="BZ95" s="95">
        <f>AND(BZ$50&gt;0,BZ$50&lt;='Summary&amp;Assumptions'!$D$18+1)*(('Summary&amp;Assumptions'!$J52/12)*(1+'Summary&amp;Assumptions'!$G$43)^(BZ$12-1)*'Summary&amp;Assumptions'!$G52+(('Summary&amp;Assumptions'!$J52/12)*(1+'Summary&amp;Assumptions'!$G$43)^(BZ$12-1)*'Summary&amp;Assumptions'!$H52*BZ$56))</f>
        <v>5627.5440499999995</v>
      </c>
      <c r="CA95" s="95">
        <f>AND(CA$50&gt;0,CA$50&lt;='Summary&amp;Assumptions'!$D$18+1)*(('Summary&amp;Assumptions'!$J52/12)*(1+'Summary&amp;Assumptions'!$G$43)^(CA$12-1)*'Summary&amp;Assumptions'!$G52+(('Summary&amp;Assumptions'!$J52/12)*(1+'Summary&amp;Assumptions'!$G$43)^(CA$12-1)*'Summary&amp;Assumptions'!$H52*CA$56))</f>
        <v>5627.5440499999995</v>
      </c>
      <c r="CB95" s="95">
        <f>AND(CB$50&gt;0,CB$50&lt;='Summary&amp;Assumptions'!$D$18+1)*(('Summary&amp;Assumptions'!$J52/12)*(1+'Summary&amp;Assumptions'!$G$43)^(CB$12-1)*'Summary&amp;Assumptions'!$G52+(('Summary&amp;Assumptions'!$J52/12)*(1+'Summary&amp;Assumptions'!$G$43)^(CB$12-1)*'Summary&amp;Assumptions'!$H52*CB$56))</f>
        <v>5796.3703714999992</v>
      </c>
      <c r="CC95" s="95">
        <f>AND(CC$50&gt;0,CC$50&lt;='Summary&amp;Assumptions'!$D$18+1)*(('Summary&amp;Assumptions'!$J52/12)*(1+'Summary&amp;Assumptions'!$G$43)^(CC$12-1)*'Summary&amp;Assumptions'!$G52+(('Summary&amp;Assumptions'!$J52/12)*(1+'Summary&amp;Assumptions'!$G$43)^(CC$12-1)*'Summary&amp;Assumptions'!$H52*CC$56))</f>
        <v>5796.3703714999992</v>
      </c>
      <c r="CD95" s="95">
        <f>AND(CD$50&gt;0,CD$50&lt;='Summary&amp;Assumptions'!$D$18+1)*(('Summary&amp;Assumptions'!$J52/12)*(1+'Summary&amp;Assumptions'!$G$43)^(CD$12-1)*'Summary&amp;Assumptions'!$G52+(('Summary&amp;Assumptions'!$J52/12)*(1+'Summary&amp;Assumptions'!$G$43)^(CD$12-1)*'Summary&amp;Assumptions'!$H52*CD$56))</f>
        <v>5796.3703714999992</v>
      </c>
      <c r="CE95" s="95">
        <f>AND(CE$50&gt;0,CE$50&lt;='Summary&amp;Assumptions'!$D$18+1)*(('Summary&amp;Assumptions'!$J52/12)*(1+'Summary&amp;Assumptions'!$G$43)^(CE$12-1)*'Summary&amp;Assumptions'!$G52+(('Summary&amp;Assumptions'!$J52/12)*(1+'Summary&amp;Assumptions'!$G$43)^(CE$12-1)*'Summary&amp;Assumptions'!$H52*CE$56))</f>
        <v>5796.3703714999992</v>
      </c>
      <c r="CF95" s="95">
        <f>AND(CF$50&gt;0,CF$50&lt;='Summary&amp;Assumptions'!$D$18+1)*(('Summary&amp;Assumptions'!$J52/12)*(1+'Summary&amp;Assumptions'!$G$43)^(CF$12-1)*'Summary&amp;Assumptions'!$G52+(('Summary&amp;Assumptions'!$J52/12)*(1+'Summary&amp;Assumptions'!$G$43)^(CF$12-1)*'Summary&amp;Assumptions'!$H52*CF$56))</f>
        <v>5796.3703714999992</v>
      </c>
      <c r="CG95" s="95">
        <f>AND(CG$50&gt;0,CG$50&lt;='Summary&amp;Assumptions'!$D$18+1)*(('Summary&amp;Assumptions'!$J52/12)*(1+'Summary&amp;Assumptions'!$G$43)^(CG$12-1)*'Summary&amp;Assumptions'!$G52+(('Summary&amp;Assumptions'!$J52/12)*(1+'Summary&amp;Assumptions'!$G$43)^(CG$12-1)*'Summary&amp;Assumptions'!$H52*CG$56))</f>
        <v>5796.3703714999992</v>
      </c>
      <c r="CH95" s="95">
        <f>AND(CH$50&gt;0,CH$50&lt;='Summary&amp;Assumptions'!$D$18+1)*(('Summary&amp;Assumptions'!$J52/12)*(1+'Summary&amp;Assumptions'!$G$43)^(CH$12-1)*'Summary&amp;Assumptions'!$G52+(('Summary&amp;Assumptions'!$J52/12)*(1+'Summary&amp;Assumptions'!$G$43)^(CH$12-1)*'Summary&amp;Assumptions'!$H52*CH$56))</f>
        <v>5796.3703714999992</v>
      </c>
      <c r="CI95" s="95">
        <f>AND(CI$50&gt;0,CI$50&lt;='Summary&amp;Assumptions'!$D$18+1)*(('Summary&amp;Assumptions'!$J52/12)*(1+'Summary&amp;Assumptions'!$G$43)^(CI$12-1)*'Summary&amp;Assumptions'!$G52+(('Summary&amp;Assumptions'!$J52/12)*(1+'Summary&amp;Assumptions'!$G$43)^(CI$12-1)*'Summary&amp;Assumptions'!$H52*CI$56))</f>
        <v>5796.3703714999992</v>
      </c>
      <c r="CJ95" s="95">
        <f>AND(CJ$50&gt;0,CJ$50&lt;='Summary&amp;Assumptions'!$D$18+1)*(('Summary&amp;Assumptions'!$J52/12)*(1+'Summary&amp;Assumptions'!$G$43)^(CJ$12-1)*'Summary&amp;Assumptions'!$G52+(('Summary&amp;Assumptions'!$J52/12)*(1+'Summary&amp;Assumptions'!$G$43)^(CJ$12-1)*'Summary&amp;Assumptions'!$H52*CJ$56))</f>
        <v>5796.3703714999992</v>
      </c>
      <c r="CK95" s="95">
        <f>AND(CK$50&gt;0,CK$50&lt;='Summary&amp;Assumptions'!$D$18+1)*(('Summary&amp;Assumptions'!$J52/12)*(1+'Summary&amp;Assumptions'!$G$43)^(CK$12-1)*'Summary&amp;Assumptions'!$G52+(('Summary&amp;Assumptions'!$J52/12)*(1+'Summary&amp;Assumptions'!$G$43)^(CK$12-1)*'Summary&amp;Assumptions'!$H52*CK$56))</f>
        <v>5796.3703714999992</v>
      </c>
      <c r="CL95" s="95">
        <f>AND(CL$50&gt;0,CL$50&lt;='Summary&amp;Assumptions'!$D$18+1)*(('Summary&amp;Assumptions'!$J52/12)*(1+'Summary&amp;Assumptions'!$G$43)^(CL$12-1)*'Summary&amp;Assumptions'!$G52+(('Summary&amp;Assumptions'!$J52/12)*(1+'Summary&amp;Assumptions'!$G$43)^(CL$12-1)*'Summary&amp;Assumptions'!$H52*CL$56))</f>
        <v>5796.3703714999992</v>
      </c>
      <c r="CM95" s="95">
        <f>AND(CM$50&gt;0,CM$50&lt;='Summary&amp;Assumptions'!$D$18+1)*(('Summary&amp;Assumptions'!$J52/12)*(1+'Summary&amp;Assumptions'!$G$43)^(CM$12-1)*'Summary&amp;Assumptions'!$G52+(('Summary&amp;Assumptions'!$J52/12)*(1+'Summary&amp;Assumptions'!$G$43)^(CM$12-1)*'Summary&amp;Assumptions'!$H52*CM$56))</f>
        <v>5796.3703714999992</v>
      </c>
      <c r="CN95" s="95">
        <f>AND(CN$50&gt;0,CN$50&lt;='Summary&amp;Assumptions'!$D$18+1)*(('Summary&amp;Assumptions'!$J52/12)*(1+'Summary&amp;Assumptions'!$G$43)^(CN$12-1)*'Summary&amp;Assumptions'!$G52+(('Summary&amp;Assumptions'!$J52/12)*(1+'Summary&amp;Assumptions'!$G$43)^(CN$12-1)*'Summary&amp;Assumptions'!$H52*CN$56))</f>
        <v>5970.2614826449999</v>
      </c>
      <c r="CO95" s="95">
        <f>AND(CO$50&gt;0,CO$50&lt;='Summary&amp;Assumptions'!$D$18+1)*(('Summary&amp;Assumptions'!$J52/12)*(1+'Summary&amp;Assumptions'!$G$43)^(CO$12-1)*'Summary&amp;Assumptions'!$G52+(('Summary&amp;Assumptions'!$J52/12)*(1+'Summary&amp;Assumptions'!$G$43)^(CO$12-1)*'Summary&amp;Assumptions'!$H52*CO$56))</f>
        <v>5970.2614826449999</v>
      </c>
      <c r="CP95" s="95">
        <f>AND(CP$50&gt;0,CP$50&lt;='Summary&amp;Assumptions'!$D$18+1)*(('Summary&amp;Assumptions'!$J52/12)*(1+'Summary&amp;Assumptions'!$G$43)^(CP$12-1)*'Summary&amp;Assumptions'!$G52+(('Summary&amp;Assumptions'!$J52/12)*(1+'Summary&amp;Assumptions'!$G$43)^(CP$12-1)*'Summary&amp;Assumptions'!$H52*CP$56))</f>
        <v>5970.2614826449999</v>
      </c>
      <c r="CQ95" s="95">
        <f>AND(CQ$50&gt;0,CQ$50&lt;='Summary&amp;Assumptions'!$D$18+1)*(('Summary&amp;Assumptions'!$J52/12)*(1+'Summary&amp;Assumptions'!$G$43)^(CQ$12-1)*'Summary&amp;Assumptions'!$G52+(('Summary&amp;Assumptions'!$J52/12)*(1+'Summary&amp;Assumptions'!$G$43)^(CQ$12-1)*'Summary&amp;Assumptions'!$H52*CQ$56))</f>
        <v>5970.2614826449999</v>
      </c>
      <c r="CR95" s="95">
        <f>AND(CR$50&gt;0,CR$50&lt;='Summary&amp;Assumptions'!$D$18+1)*(('Summary&amp;Assumptions'!$J52/12)*(1+'Summary&amp;Assumptions'!$G$43)^(CR$12-1)*'Summary&amp;Assumptions'!$G52+(('Summary&amp;Assumptions'!$J52/12)*(1+'Summary&amp;Assumptions'!$G$43)^(CR$12-1)*'Summary&amp;Assumptions'!$H52*CR$56))</f>
        <v>5970.2614826449999</v>
      </c>
      <c r="CS95" s="95">
        <f>AND(CS$50&gt;0,CS$50&lt;='Summary&amp;Assumptions'!$D$18+1)*(('Summary&amp;Assumptions'!$J52/12)*(1+'Summary&amp;Assumptions'!$G$43)^(CS$12-1)*'Summary&amp;Assumptions'!$G52+(('Summary&amp;Assumptions'!$J52/12)*(1+'Summary&amp;Assumptions'!$G$43)^(CS$12-1)*'Summary&amp;Assumptions'!$H52*CS$56))</f>
        <v>5970.2614826449999</v>
      </c>
      <c r="CT95" s="95">
        <f>AND(CT$50&gt;0,CT$50&lt;='Summary&amp;Assumptions'!$D$18+1)*(('Summary&amp;Assumptions'!$J52/12)*(1+'Summary&amp;Assumptions'!$G$43)^(CT$12-1)*'Summary&amp;Assumptions'!$G52+(('Summary&amp;Assumptions'!$J52/12)*(1+'Summary&amp;Assumptions'!$G$43)^(CT$12-1)*'Summary&amp;Assumptions'!$H52*CT$56))</f>
        <v>5970.2614826449999</v>
      </c>
      <c r="CU95" s="95">
        <f>AND(CU$50&gt;0,CU$50&lt;='Summary&amp;Assumptions'!$D$18+1)*(('Summary&amp;Assumptions'!$J52/12)*(1+'Summary&amp;Assumptions'!$G$43)^(CU$12-1)*'Summary&amp;Assumptions'!$G52+(('Summary&amp;Assumptions'!$J52/12)*(1+'Summary&amp;Assumptions'!$G$43)^(CU$12-1)*'Summary&amp;Assumptions'!$H52*CU$56))</f>
        <v>5970.2614826449999</v>
      </c>
      <c r="CV95" s="95">
        <f>AND(CV$50&gt;0,CV$50&lt;='Summary&amp;Assumptions'!$D$18+1)*(('Summary&amp;Assumptions'!$J52/12)*(1+'Summary&amp;Assumptions'!$G$43)^(CV$12-1)*'Summary&amp;Assumptions'!$G52+(('Summary&amp;Assumptions'!$J52/12)*(1+'Summary&amp;Assumptions'!$G$43)^(CV$12-1)*'Summary&amp;Assumptions'!$H52*CV$56))</f>
        <v>5970.2614826449999</v>
      </c>
      <c r="CW95" s="95">
        <f>AND(CW$50&gt;0,CW$50&lt;='Summary&amp;Assumptions'!$D$18+1)*(('Summary&amp;Assumptions'!$J52/12)*(1+'Summary&amp;Assumptions'!$G$43)^(CW$12-1)*'Summary&amp;Assumptions'!$G52+(('Summary&amp;Assumptions'!$J52/12)*(1+'Summary&amp;Assumptions'!$G$43)^(CW$12-1)*'Summary&amp;Assumptions'!$H52*CW$56))</f>
        <v>5970.2614826449999</v>
      </c>
      <c r="CX95" s="95">
        <f>AND(CX$50&gt;0,CX$50&lt;='Summary&amp;Assumptions'!$D$18+1)*(('Summary&amp;Assumptions'!$J52/12)*(1+'Summary&amp;Assumptions'!$G$43)^(CX$12-1)*'Summary&amp;Assumptions'!$G52+(('Summary&amp;Assumptions'!$J52/12)*(1+'Summary&amp;Assumptions'!$G$43)^(CX$12-1)*'Summary&amp;Assumptions'!$H52*CX$56))</f>
        <v>5970.2614826449999</v>
      </c>
      <c r="CY95" s="95">
        <f>AND(CY$50&gt;0,CY$50&lt;='Summary&amp;Assumptions'!$D$18+1)*(('Summary&amp;Assumptions'!$J52/12)*(1+'Summary&amp;Assumptions'!$G$43)^(CY$12-1)*'Summary&amp;Assumptions'!$G52+(('Summary&amp;Assumptions'!$J52/12)*(1+'Summary&amp;Assumptions'!$G$43)^(CY$12-1)*'Summary&amp;Assumptions'!$H52*CY$56))</f>
        <v>5970.2614826449999</v>
      </c>
      <c r="CZ95" s="95">
        <f>AND(CZ$50&gt;0,CZ$50&lt;='Summary&amp;Assumptions'!$D$18+1)*(('Summary&amp;Assumptions'!$J52/12)*(1+'Summary&amp;Assumptions'!$G$43)^(CZ$12-1)*'Summary&amp;Assumptions'!$G52+(('Summary&amp;Assumptions'!$J52/12)*(1+'Summary&amp;Assumptions'!$G$43)^(CZ$12-1)*'Summary&amp;Assumptions'!$H52*CZ$56))</f>
        <v>6149.3693271243501</v>
      </c>
      <c r="DA95" s="95">
        <f>AND(DA$50&gt;0,DA$50&lt;='Summary&amp;Assumptions'!$D$18+1)*(('Summary&amp;Assumptions'!$J52/12)*(1+'Summary&amp;Assumptions'!$G$43)^(DA$12-1)*'Summary&amp;Assumptions'!$G52+(('Summary&amp;Assumptions'!$J52/12)*(1+'Summary&amp;Assumptions'!$G$43)^(DA$12-1)*'Summary&amp;Assumptions'!$H52*DA$56))</f>
        <v>6149.3693271243501</v>
      </c>
      <c r="DB95" s="95">
        <f>AND(DB$50&gt;0,DB$50&lt;='Summary&amp;Assumptions'!$D$18+1)*(('Summary&amp;Assumptions'!$J52/12)*(1+'Summary&amp;Assumptions'!$G$43)^(DB$12-1)*'Summary&amp;Assumptions'!$G52+(('Summary&amp;Assumptions'!$J52/12)*(1+'Summary&amp;Assumptions'!$G$43)^(DB$12-1)*'Summary&amp;Assumptions'!$H52*DB$56))</f>
        <v>6149.3693271243501</v>
      </c>
      <c r="DC95" s="95">
        <f>AND(DC$50&gt;0,DC$50&lt;='Summary&amp;Assumptions'!$D$18+1)*(('Summary&amp;Assumptions'!$J52/12)*(1+'Summary&amp;Assumptions'!$G$43)^(DC$12-1)*'Summary&amp;Assumptions'!$G52+(('Summary&amp;Assumptions'!$J52/12)*(1+'Summary&amp;Assumptions'!$G$43)^(DC$12-1)*'Summary&amp;Assumptions'!$H52*DC$56))</f>
        <v>6149.3693271243501</v>
      </c>
      <c r="DD95" s="95">
        <f>AND(DD$50&gt;0,DD$50&lt;='Summary&amp;Assumptions'!$D$18+1)*(('Summary&amp;Assumptions'!$J52/12)*(1+'Summary&amp;Assumptions'!$G$43)^(DD$12-1)*'Summary&amp;Assumptions'!$G52+(('Summary&amp;Assumptions'!$J52/12)*(1+'Summary&amp;Assumptions'!$G$43)^(DD$12-1)*'Summary&amp;Assumptions'!$H52*DD$56))</f>
        <v>6149.3693271243501</v>
      </c>
      <c r="DE95" s="95">
        <f>AND(DE$50&gt;0,DE$50&lt;='Summary&amp;Assumptions'!$D$18+1)*(('Summary&amp;Assumptions'!$J52/12)*(1+'Summary&amp;Assumptions'!$G$43)^(DE$12-1)*'Summary&amp;Assumptions'!$G52+(('Summary&amp;Assumptions'!$J52/12)*(1+'Summary&amp;Assumptions'!$G$43)^(DE$12-1)*'Summary&amp;Assumptions'!$H52*DE$56))</f>
        <v>6149.3693271243501</v>
      </c>
      <c r="DF95" s="95">
        <f>AND(DF$50&gt;0,DF$50&lt;='Summary&amp;Assumptions'!$D$18+1)*(('Summary&amp;Assumptions'!$J52/12)*(1+'Summary&amp;Assumptions'!$G$43)^(DF$12-1)*'Summary&amp;Assumptions'!$G52+(('Summary&amp;Assumptions'!$J52/12)*(1+'Summary&amp;Assumptions'!$G$43)^(DF$12-1)*'Summary&amp;Assumptions'!$H52*DF$56))</f>
        <v>6149.3693271243501</v>
      </c>
      <c r="DG95" s="95">
        <f>AND(DG$50&gt;0,DG$50&lt;='Summary&amp;Assumptions'!$D$18+1)*(('Summary&amp;Assumptions'!$J52/12)*(1+'Summary&amp;Assumptions'!$G$43)^(DG$12-1)*'Summary&amp;Assumptions'!$G52+(('Summary&amp;Assumptions'!$J52/12)*(1+'Summary&amp;Assumptions'!$G$43)^(DG$12-1)*'Summary&amp;Assumptions'!$H52*DG$56))</f>
        <v>6149.3693271243501</v>
      </c>
      <c r="DH95" s="95">
        <f>AND(DH$50&gt;0,DH$50&lt;='Summary&amp;Assumptions'!$D$18+1)*(('Summary&amp;Assumptions'!$J52/12)*(1+'Summary&amp;Assumptions'!$G$43)^(DH$12-1)*'Summary&amp;Assumptions'!$G52+(('Summary&amp;Assumptions'!$J52/12)*(1+'Summary&amp;Assumptions'!$G$43)^(DH$12-1)*'Summary&amp;Assumptions'!$H52*DH$56))</f>
        <v>6149.3693271243501</v>
      </c>
      <c r="DI95" s="95">
        <f>AND(DI$50&gt;0,DI$50&lt;='Summary&amp;Assumptions'!$D$18+1)*(('Summary&amp;Assumptions'!$J52/12)*(1+'Summary&amp;Assumptions'!$G$43)^(DI$12-1)*'Summary&amp;Assumptions'!$G52+(('Summary&amp;Assumptions'!$J52/12)*(1+'Summary&amp;Assumptions'!$G$43)^(DI$12-1)*'Summary&amp;Assumptions'!$H52*DI$56))</f>
        <v>6149.3693271243501</v>
      </c>
      <c r="DJ95" s="95">
        <f>AND(DJ$50&gt;0,DJ$50&lt;='Summary&amp;Assumptions'!$D$18+1)*(('Summary&amp;Assumptions'!$J52/12)*(1+'Summary&amp;Assumptions'!$G$43)^(DJ$12-1)*'Summary&amp;Assumptions'!$G52+(('Summary&amp;Assumptions'!$J52/12)*(1+'Summary&amp;Assumptions'!$G$43)^(DJ$12-1)*'Summary&amp;Assumptions'!$H52*DJ$56))</f>
        <v>6149.3693271243501</v>
      </c>
      <c r="DK95" s="95">
        <f>AND(DK$50&gt;0,DK$50&lt;='Summary&amp;Assumptions'!$D$18+1)*(('Summary&amp;Assumptions'!$J52/12)*(1+'Summary&amp;Assumptions'!$G$43)^(DK$12-1)*'Summary&amp;Assumptions'!$G52+(('Summary&amp;Assumptions'!$J52/12)*(1+'Summary&amp;Assumptions'!$G$43)^(DK$12-1)*'Summary&amp;Assumptions'!$H52*DK$56))</f>
        <v>6149.3693271243501</v>
      </c>
      <c r="DL95" s="95">
        <f>AND(DL$50&gt;0,DL$50&lt;='Summary&amp;Assumptions'!$D$18+1)*(('Summary&amp;Assumptions'!$J52/12)*(1+'Summary&amp;Assumptions'!$G$43)^(DL$12-1)*'Summary&amp;Assumptions'!$G52+(('Summary&amp;Assumptions'!$J52/12)*(1+'Summary&amp;Assumptions'!$G$43)^(DL$12-1)*'Summary&amp;Assumptions'!$H52*DL$56))</f>
        <v>6333.8504069380797</v>
      </c>
      <c r="DM95" s="95">
        <f>AND(DM$50&gt;0,DM$50&lt;='Summary&amp;Assumptions'!$D$18+1)*(('Summary&amp;Assumptions'!$J52/12)*(1+'Summary&amp;Assumptions'!$G$43)^(DM$12-1)*'Summary&amp;Assumptions'!$G52+(('Summary&amp;Assumptions'!$J52/12)*(1+'Summary&amp;Assumptions'!$G$43)^(DM$12-1)*'Summary&amp;Assumptions'!$H52*DM$56))</f>
        <v>6333.8504069380797</v>
      </c>
      <c r="DN95" s="95">
        <f>AND(DN$50&gt;0,DN$50&lt;='Summary&amp;Assumptions'!$D$18+1)*(('Summary&amp;Assumptions'!$J52/12)*(1+'Summary&amp;Assumptions'!$G$43)^(DN$12-1)*'Summary&amp;Assumptions'!$G52+(('Summary&amp;Assumptions'!$J52/12)*(1+'Summary&amp;Assumptions'!$G$43)^(DN$12-1)*'Summary&amp;Assumptions'!$H52*DN$56))</f>
        <v>6333.8504069380797</v>
      </c>
      <c r="DO95" s="95">
        <f>AND(DO$50&gt;0,DO$50&lt;='Summary&amp;Assumptions'!$D$18+1)*(('Summary&amp;Assumptions'!$J52/12)*(1+'Summary&amp;Assumptions'!$G$43)^(DO$12-1)*'Summary&amp;Assumptions'!$G52+(('Summary&amp;Assumptions'!$J52/12)*(1+'Summary&amp;Assumptions'!$G$43)^(DO$12-1)*'Summary&amp;Assumptions'!$H52*DO$56))</f>
        <v>6333.8504069380797</v>
      </c>
      <c r="DP95" s="95">
        <f>AND(DP$50&gt;0,DP$50&lt;='Summary&amp;Assumptions'!$D$18+1)*(('Summary&amp;Assumptions'!$J52/12)*(1+'Summary&amp;Assumptions'!$G$43)^(DP$12-1)*'Summary&amp;Assumptions'!$G52+(('Summary&amp;Assumptions'!$J52/12)*(1+'Summary&amp;Assumptions'!$G$43)^(DP$12-1)*'Summary&amp;Assumptions'!$H52*DP$56))</f>
        <v>6333.8504069380797</v>
      </c>
      <c r="DQ95" s="95">
        <f>AND(DQ$50&gt;0,DQ$50&lt;='Summary&amp;Assumptions'!$D$18+1)*(('Summary&amp;Assumptions'!$J52/12)*(1+'Summary&amp;Assumptions'!$G$43)^(DQ$12-1)*'Summary&amp;Assumptions'!$G52+(('Summary&amp;Assumptions'!$J52/12)*(1+'Summary&amp;Assumptions'!$G$43)^(DQ$12-1)*'Summary&amp;Assumptions'!$H52*DQ$56))</f>
        <v>6333.8504069380797</v>
      </c>
      <c r="DR95" s="95">
        <f>AND(DR$50&gt;0,DR$50&lt;='Summary&amp;Assumptions'!$D$18+1)*(('Summary&amp;Assumptions'!$J52/12)*(1+'Summary&amp;Assumptions'!$G$43)^(DR$12-1)*'Summary&amp;Assumptions'!$G52+(('Summary&amp;Assumptions'!$J52/12)*(1+'Summary&amp;Assumptions'!$G$43)^(DR$12-1)*'Summary&amp;Assumptions'!$H52*DR$56))</f>
        <v>6333.8504069380797</v>
      </c>
      <c r="DS95" s="95">
        <f>AND(DS$50&gt;0,DS$50&lt;='Summary&amp;Assumptions'!$D$18+1)*(('Summary&amp;Assumptions'!$J52/12)*(1+'Summary&amp;Assumptions'!$G$43)^(DS$12-1)*'Summary&amp;Assumptions'!$G52+(('Summary&amp;Assumptions'!$J52/12)*(1+'Summary&amp;Assumptions'!$G$43)^(DS$12-1)*'Summary&amp;Assumptions'!$H52*DS$56))</f>
        <v>6333.8504069380797</v>
      </c>
      <c r="DT95" s="95">
        <f>AND(DT$50&gt;0,DT$50&lt;='Summary&amp;Assumptions'!$D$18+1)*(('Summary&amp;Assumptions'!$J52/12)*(1+'Summary&amp;Assumptions'!$G$43)^(DT$12-1)*'Summary&amp;Assumptions'!$G52+(('Summary&amp;Assumptions'!$J52/12)*(1+'Summary&amp;Assumptions'!$G$43)^(DT$12-1)*'Summary&amp;Assumptions'!$H52*DT$56))</f>
        <v>6333.8504069380797</v>
      </c>
      <c r="DU95" s="95">
        <f>AND(DU$50&gt;0,DU$50&lt;='Summary&amp;Assumptions'!$D$18+1)*(('Summary&amp;Assumptions'!$J52/12)*(1+'Summary&amp;Assumptions'!$G$43)^(DU$12-1)*'Summary&amp;Assumptions'!$G52+(('Summary&amp;Assumptions'!$J52/12)*(1+'Summary&amp;Assumptions'!$G$43)^(DU$12-1)*'Summary&amp;Assumptions'!$H52*DU$56))</f>
        <v>6333.8504069380797</v>
      </c>
      <c r="DV95" s="95">
        <f>AND(DV$50&gt;0,DV$50&lt;='Summary&amp;Assumptions'!$D$18+1)*(('Summary&amp;Assumptions'!$J52/12)*(1+'Summary&amp;Assumptions'!$G$43)^(DV$12-1)*'Summary&amp;Assumptions'!$G52+(('Summary&amp;Assumptions'!$J52/12)*(1+'Summary&amp;Assumptions'!$G$43)^(DV$12-1)*'Summary&amp;Assumptions'!$H52*DV$56))</f>
        <v>6333.8504069380797</v>
      </c>
      <c r="DW95" s="95">
        <f>AND(DW$50&gt;0,DW$50&lt;='Summary&amp;Assumptions'!$D$18+1)*(('Summary&amp;Assumptions'!$J52/12)*(1+'Summary&amp;Assumptions'!$G$43)^(DW$12-1)*'Summary&amp;Assumptions'!$G52+(('Summary&amp;Assumptions'!$J52/12)*(1+'Summary&amp;Assumptions'!$G$43)^(DW$12-1)*'Summary&amp;Assumptions'!$H52*DW$56))</f>
        <v>6333.8504069380797</v>
      </c>
      <c r="DX95" s="95">
        <f>AND(DX$50&gt;0,DX$50&lt;='Summary&amp;Assumptions'!$D$18+1)*(('Summary&amp;Assumptions'!$J52/12)*(1+'Summary&amp;Assumptions'!$G$43)^(DX$12-1)*'Summary&amp;Assumptions'!$G52+(('Summary&amp;Assumptions'!$J52/12)*(1+'Summary&amp;Assumptions'!$G$43)^(DX$12-1)*'Summary&amp;Assumptions'!$H52*DX$56))</f>
        <v>6523.865919146222</v>
      </c>
      <c r="DY95" s="95">
        <f>AND(DY$50&gt;0,DY$50&lt;='Summary&amp;Assumptions'!$D$18+1)*(('Summary&amp;Assumptions'!$J52/12)*(1+'Summary&amp;Assumptions'!$G$43)^(DY$12-1)*'Summary&amp;Assumptions'!$G52+(('Summary&amp;Assumptions'!$J52/12)*(1+'Summary&amp;Assumptions'!$G$43)^(DY$12-1)*'Summary&amp;Assumptions'!$H52*DY$56))</f>
        <v>6523.865919146222</v>
      </c>
      <c r="DZ95" s="95">
        <f>AND(DZ$50&gt;0,DZ$50&lt;='Summary&amp;Assumptions'!$D$18+1)*(('Summary&amp;Assumptions'!$J52/12)*(1+'Summary&amp;Assumptions'!$G$43)^(DZ$12-1)*'Summary&amp;Assumptions'!$G52+(('Summary&amp;Assumptions'!$J52/12)*(1+'Summary&amp;Assumptions'!$G$43)^(DZ$12-1)*'Summary&amp;Assumptions'!$H52*DZ$56))</f>
        <v>6523.865919146222</v>
      </c>
      <c r="EA95" s="95">
        <f>AND(EA$50&gt;0,EA$50&lt;='Summary&amp;Assumptions'!$D$18+1)*(('Summary&amp;Assumptions'!$J52/12)*(1+'Summary&amp;Assumptions'!$G$43)^(EA$12-1)*'Summary&amp;Assumptions'!$G52+(('Summary&amp;Assumptions'!$J52/12)*(1+'Summary&amp;Assumptions'!$G$43)^(EA$12-1)*'Summary&amp;Assumptions'!$H52*EA$56))</f>
        <v>6523.865919146222</v>
      </c>
      <c r="EB95" s="95">
        <f>AND(EB$50&gt;0,EB$50&lt;='Summary&amp;Assumptions'!$D$18+1)*(('Summary&amp;Assumptions'!$J52/12)*(1+'Summary&amp;Assumptions'!$G$43)^(EB$12-1)*'Summary&amp;Assumptions'!$G52+(('Summary&amp;Assumptions'!$J52/12)*(1+'Summary&amp;Assumptions'!$G$43)^(EB$12-1)*'Summary&amp;Assumptions'!$H52*EB$56))</f>
        <v>6523.865919146222</v>
      </c>
      <c r="EC95" s="95">
        <f>AND(EC$50&gt;0,EC$50&lt;='Summary&amp;Assumptions'!$D$18+1)*(('Summary&amp;Assumptions'!$J52/12)*(1+'Summary&amp;Assumptions'!$G$43)^(EC$12-1)*'Summary&amp;Assumptions'!$G52+(('Summary&amp;Assumptions'!$J52/12)*(1+'Summary&amp;Assumptions'!$G$43)^(EC$12-1)*'Summary&amp;Assumptions'!$H52*EC$56))</f>
        <v>6523.865919146222</v>
      </c>
      <c r="ED95" s="95">
        <f>AND(ED$50&gt;0,ED$50&lt;='Summary&amp;Assumptions'!$D$18+1)*(('Summary&amp;Assumptions'!$J52/12)*(1+'Summary&amp;Assumptions'!$G$43)^(ED$12-1)*'Summary&amp;Assumptions'!$G52+(('Summary&amp;Assumptions'!$J52/12)*(1+'Summary&amp;Assumptions'!$G$43)^(ED$12-1)*'Summary&amp;Assumptions'!$H52*ED$56))</f>
        <v>6523.865919146222</v>
      </c>
      <c r="EE95" s="95">
        <f>AND(EE$50&gt;0,EE$50&lt;='Summary&amp;Assumptions'!$D$18+1)*(('Summary&amp;Assumptions'!$J52/12)*(1+'Summary&amp;Assumptions'!$G$43)^(EE$12-1)*'Summary&amp;Assumptions'!$G52+(('Summary&amp;Assumptions'!$J52/12)*(1+'Summary&amp;Assumptions'!$G$43)^(EE$12-1)*'Summary&amp;Assumptions'!$H52*EE$56))</f>
        <v>6523.865919146222</v>
      </c>
      <c r="EF95" s="95">
        <f>AND(EF$50&gt;0,EF$50&lt;='Summary&amp;Assumptions'!$D$18+1)*(('Summary&amp;Assumptions'!$J52/12)*(1+'Summary&amp;Assumptions'!$G$43)^(EF$12-1)*'Summary&amp;Assumptions'!$G52+(('Summary&amp;Assumptions'!$J52/12)*(1+'Summary&amp;Assumptions'!$G$43)^(EF$12-1)*'Summary&amp;Assumptions'!$H52*EF$56))</f>
        <v>6523.865919146222</v>
      </c>
      <c r="EG95" s="95">
        <f>AND(EG$50&gt;0,EG$50&lt;='Summary&amp;Assumptions'!$D$18+1)*(('Summary&amp;Assumptions'!$J52/12)*(1+'Summary&amp;Assumptions'!$G$43)^(EG$12-1)*'Summary&amp;Assumptions'!$G52+(('Summary&amp;Assumptions'!$J52/12)*(1+'Summary&amp;Assumptions'!$G$43)^(EG$12-1)*'Summary&amp;Assumptions'!$H52*EG$56))</f>
        <v>6523.865919146222</v>
      </c>
      <c r="EH95" s="95">
        <f>AND(EH$50&gt;0,EH$50&lt;='Summary&amp;Assumptions'!$D$18+1)*(('Summary&amp;Assumptions'!$J52/12)*(1+'Summary&amp;Assumptions'!$G$43)^(EH$12-1)*'Summary&amp;Assumptions'!$G52+(('Summary&amp;Assumptions'!$J52/12)*(1+'Summary&amp;Assumptions'!$G$43)^(EH$12-1)*'Summary&amp;Assumptions'!$H52*EH$56))</f>
        <v>6523.865919146222</v>
      </c>
      <c r="EI95" s="95">
        <f>AND(EI$50&gt;0,EI$50&lt;='Summary&amp;Assumptions'!$D$18+1)*(('Summary&amp;Assumptions'!$J52/12)*(1+'Summary&amp;Assumptions'!$G$43)^(EI$12-1)*'Summary&amp;Assumptions'!$G52+(('Summary&amp;Assumptions'!$J52/12)*(1+'Summary&amp;Assumptions'!$G$43)^(EI$12-1)*'Summary&amp;Assumptions'!$H52*EI$56))</f>
        <v>6523.865919146222</v>
      </c>
      <c r="EJ95" s="95">
        <f>AND(EJ$50&gt;0,EJ$50&lt;='Summary&amp;Assumptions'!$D$18+1)*(('Summary&amp;Assumptions'!$J52/12)*(1+'Summary&amp;Assumptions'!$G$43)^(EJ$12-1)*'Summary&amp;Assumptions'!$G52+(('Summary&amp;Assumptions'!$J52/12)*(1+'Summary&amp;Assumptions'!$G$43)^(EJ$12-1)*'Summary&amp;Assumptions'!$H52*EJ$56))</f>
        <v>6719.5818967206087</v>
      </c>
      <c r="EK95" s="95">
        <f>AND(EK$50&gt;0,EK$50&lt;='Summary&amp;Assumptions'!$D$18+1)*(('Summary&amp;Assumptions'!$J52/12)*(1+'Summary&amp;Assumptions'!$G$43)^(EK$12-1)*'Summary&amp;Assumptions'!$G52+(('Summary&amp;Assumptions'!$J52/12)*(1+'Summary&amp;Assumptions'!$G$43)^(EK$12-1)*'Summary&amp;Assumptions'!$H52*EK$56))</f>
        <v>6719.5818967206087</v>
      </c>
      <c r="EL95" s="95">
        <f>AND(EL$50&gt;0,EL$50&lt;='Summary&amp;Assumptions'!$D$18+1)*(('Summary&amp;Assumptions'!$J52/12)*(1+'Summary&amp;Assumptions'!$G$43)^(EL$12-1)*'Summary&amp;Assumptions'!$G52+(('Summary&amp;Assumptions'!$J52/12)*(1+'Summary&amp;Assumptions'!$G$43)^(EL$12-1)*'Summary&amp;Assumptions'!$H52*EL$56))</f>
        <v>6719.5818967206087</v>
      </c>
      <c r="EM95" s="95">
        <f>AND(EM$50&gt;0,EM$50&lt;='Summary&amp;Assumptions'!$D$18+1)*(('Summary&amp;Assumptions'!$J52/12)*(1+'Summary&amp;Assumptions'!$G$43)^(EM$12-1)*'Summary&amp;Assumptions'!$G52+(('Summary&amp;Assumptions'!$J52/12)*(1+'Summary&amp;Assumptions'!$G$43)^(EM$12-1)*'Summary&amp;Assumptions'!$H52*EM$56))</f>
        <v>6719.5818967206087</v>
      </c>
      <c r="EN95" s="95">
        <f>AND(EN$50&gt;0,EN$50&lt;='Summary&amp;Assumptions'!$D$18+1)*(('Summary&amp;Assumptions'!$J52/12)*(1+'Summary&amp;Assumptions'!$G$43)^(EN$12-1)*'Summary&amp;Assumptions'!$G52+(('Summary&amp;Assumptions'!$J52/12)*(1+'Summary&amp;Assumptions'!$G$43)^(EN$12-1)*'Summary&amp;Assumptions'!$H52*EN$56))</f>
        <v>6719.5818967206087</v>
      </c>
      <c r="EO95" s="95">
        <f>AND(EO$50&gt;0,EO$50&lt;='Summary&amp;Assumptions'!$D$18+1)*(('Summary&amp;Assumptions'!$J52/12)*(1+'Summary&amp;Assumptions'!$G$43)^(EO$12-1)*'Summary&amp;Assumptions'!$G52+(('Summary&amp;Assumptions'!$J52/12)*(1+'Summary&amp;Assumptions'!$G$43)^(EO$12-1)*'Summary&amp;Assumptions'!$H52*EO$56))</f>
        <v>6719.5818967206087</v>
      </c>
      <c r="EP95" s="95">
        <f>AND(EP$50&gt;0,EP$50&lt;='Summary&amp;Assumptions'!$D$18+1)*(('Summary&amp;Assumptions'!$J52/12)*(1+'Summary&amp;Assumptions'!$G$43)^(EP$12-1)*'Summary&amp;Assumptions'!$G52+(('Summary&amp;Assumptions'!$J52/12)*(1+'Summary&amp;Assumptions'!$G$43)^(EP$12-1)*'Summary&amp;Assumptions'!$H52*EP$56))</f>
        <v>6719.5818967206087</v>
      </c>
      <c r="EQ95" s="95">
        <f>AND(EQ$50&gt;0,EQ$50&lt;='Summary&amp;Assumptions'!$D$18+1)*(('Summary&amp;Assumptions'!$J52/12)*(1+'Summary&amp;Assumptions'!$G$43)^(EQ$12-1)*'Summary&amp;Assumptions'!$G52+(('Summary&amp;Assumptions'!$J52/12)*(1+'Summary&amp;Assumptions'!$G$43)^(EQ$12-1)*'Summary&amp;Assumptions'!$H52*EQ$56))</f>
        <v>6719.5818967206087</v>
      </c>
      <c r="ER95" s="95">
        <f>AND(ER$50&gt;0,ER$50&lt;='Summary&amp;Assumptions'!$D$18+1)*(('Summary&amp;Assumptions'!$J52/12)*(1+'Summary&amp;Assumptions'!$G$43)^(ER$12-1)*'Summary&amp;Assumptions'!$G52+(('Summary&amp;Assumptions'!$J52/12)*(1+'Summary&amp;Assumptions'!$G$43)^(ER$12-1)*'Summary&amp;Assumptions'!$H52*ER$56))</f>
        <v>6719.5818967206087</v>
      </c>
      <c r="ES95" s="95">
        <f>AND(ES$50&gt;0,ES$50&lt;='Summary&amp;Assumptions'!$D$18+1)*(('Summary&amp;Assumptions'!$J52/12)*(1+'Summary&amp;Assumptions'!$G$43)^(ES$12-1)*'Summary&amp;Assumptions'!$G52+(('Summary&amp;Assumptions'!$J52/12)*(1+'Summary&amp;Assumptions'!$G$43)^(ES$12-1)*'Summary&amp;Assumptions'!$H52*ES$56))</f>
        <v>6719.5818967206087</v>
      </c>
      <c r="ET95" s="95">
        <f>AND(ET$50&gt;0,ET$50&lt;='Summary&amp;Assumptions'!$D$18+1)*(('Summary&amp;Assumptions'!$J52/12)*(1+'Summary&amp;Assumptions'!$G$43)^(ET$12-1)*'Summary&amp;Assumptions'!$G52+(('Summary&amp;Assumptions'!$J52/12)*(1+'Summary&amp;Assumptions'!$G$43)^(ET$12-1)*'Summary&amp;Assumptions'!$H52*ET$56))</f>
        <v>6719.5818967206087</v>
      </c>
      <c r="EU95" s="95">
        <f>AND(EU$50&gt;0,EU$50&lt;='Summary&amp;Assumptions'!$D$18+1)*(('Summary&amp;Assumptions'!$J52/12)*(1+'Summary&amp;Assumptions'!$G$43)^(EU$12-1)*'Summary&amp;Assumptions'!$G52+(('Summary&amp;Assumptions'!$J52/12)*(1+'Summary&amp;Assumptions'!$G$43)^(EU$12-1)*'Summary&amp;Assumptions'!$H52*EU$56))</f>
        <v>6719.5818967206087</v>
      </c>
      <c r="EV95" s="95">
        <f>AND(EV$50&gt;0,EV$50&lt;='Summary&amp;Assumptions'!$D$18+1)*(('Summary&amp;Assumptions'!$J52/12)*(1+'Summary&amp;Assumptions'!$G$43)^(EV$12-1)*'Summary&amp;Assumptions'!$G52+(('Summary&amp;Assumptions'!$J52/12)*(1+'Summary&amp;Assumptions'!$G$43)^(EV$12-1)*'Summary&amp;Assumptions'!$H52*EV$56))</f>
        <v>0</v>
      </c>
      <c r="EW95" s="95">
        <f>AND(EW$50&gt;0,EW$50&lt;='Summary&amp;Assumptions'!$D$18+1)*(('Summary&amp;Assumptions'!$J52/12)*(1+'Summary&amp;Assumptions'!$G$43)^(EW$12-1)*'Summary&amp;Assumptions'!$G52+(('Summary&amp;Assumptions'!$J52/12)*(1+'Summary&amp;Assumptions'!$G$43)^(EW$12-1)*'Summary&amp;Assumptions'!$H52*EW$56))</f>
        <v>0</v>
      </c>
      <c r="EX95" s="95">
        <f>AND(EX$50&gt;0,EX$50&lt;='Summary&amp;Assumptions'!$D$18+1)*(('Summary&amp;Assumptions'!$J52/12)*(1+'Summary&amp;Assumptions'!$G$43)^(EX$12-1)*'Summary&amp;Assumptions'!$G52+(('Summary&amp;Assumptions'!$J52/12)*(1+'Summary&amp;Assumptions'!$G$43)^(EX$12-1)*'Summary&amp;Assumptions'!$H52*EX$56))</f>
        <v>0</v>
      </c>
      <c r="EY95" s="95">
        <f>AND(EY$50&gt;0,EY$50&lt;='Summary&amp;Assumptions'!$D$18+1)*(('Summary&amp;Assumptions'!$J52/12)*(1+'Summary&amp;Assumptions'!$G$43)^(EY$12-1)*'Summary&amp;Assumptions'!$G52+(('Summary&amp;Assumptions'!$J52/12)*(1+'Summary&amp;Assumptions'!$G$43)^(EY$12-1)*'Summary&amp;Assumptions'!$H52*EY$56))</f>
        <v>0</v>
      </c>
      <c r="EZ95" s="95">
        <f>AND(EZ$50&gt;0,EZ$50&lt;='Summary&amp;Assumptions'!$D$18+1)*(('Summary&amp;Assumptions'!$J52/12)*(1+'Summary&amp;Assumptions'!$G$43)^(EZ$12-1)*'Summary&amp;Assumptions'!$G52+(('Summary&amp;Assumptions'!$J52/12)*(1+'Summary&amp;Assumptions'!$G$43)^(EZ$12-1)*'Summary&amp;Assumptions'!$H52*EZ$56))</f>
        <v>0</v>
      </c>
      <c r="FA95" s="95">
        <f>AND(FA$50&gt;0,FA$50&lt;='Summary&amp;Assumptions'!$D$18+1)*(('Summary&amp;Assumptions'!$J52/12)*(1+'Summary&amp;Assumptions'!$G$43)^(FA$12-1)*'Summary&amp;Assumptions'!$G52+(('Summary&amp;Assumptions'!$J52/12)*(1+'Summary&amp;Assumptions'!$G$43)^(FA$12-1)*'Summary&amp;Assumptions'!$H52*FA$56))</f>
        <v>0</v>
      </c>
      <c r="FB95" s="95">
        <f>AND(FB$50&gt;0,FB$50&lt;='Summary&amp;Assumptions'!$D$18+1)*(('Summary&amp;Assumptions'!$J52/12)*(1+'Summary&amp;Assumptions'!$G$43)^(FB$12-1)*'Summary&amp;Assumptions'!$G52+(('Summary&amp;Assumptions'!$J52/12)*(1+'Summary&amp;Assumptions'!$G$43)^(FB$12-1)*'Summary&amp;Assumptions'!$H52*FB$56))</f>
        <v>0</v>
      </c>
      <c r="FC95" s="95">
        <f>AND(FC$50&gt;0,FC$50&lt;='Summary&amp;Assumptions'!$D$18+1)*(('Summary&amp;Assumptions'!$J52/12)*(1+'Summary&amp;Assumptions'!$G$43)^(FC$12-1)*'Summary&amp;Assumptions'!$G52+(('Summary&amp;Assumptions'!$J52/12)*(1+'Summary&amp;Assumptions'!$G$43)^(FC$12-1)*'Summary&amp;Assumptions'!$H52*FC$56))</f>
        <v>0</v>
      </c>
      <c r="FD95" s="95">
        <f>AND(FD$50&gt;0,FD$50&lt;='Summary&amp;Assumptions'!$D$18+1)*(('Summary&amp;Assumptions'!$J52/12)*(1+'Summary&amp;Assumptions'!$G$43)^(FD$12-1)*'Summary&amp;Assumptions'!$G52+(('Summary&amp;Assumptions'!$J52/12)*(1+'Summary&amp;Assumptions'!$G$43)^(FD$12-1)*'Summary&amp;Assumptions'!$H52*FD$56))</f>
        <v>0</v>
      </c>
      <c r="FE95" s="95">
        <f>AND(FE$50&gt;0,FE$50&lt;='Summary&amp;Assumptions'!$D$18+1)*(('Summary&amp;Assumptions'!$J52/12)*(1+'Summary&amp;Assumptions'!$G$43)^(FE$12-1)*'Summary&amp;Assumptions'!$G52+(('Summary&amp;Assumptions'!$J52/12)*(1+'Summary&amp;Assumptions'!$G$43)^(FE$12-1)*'Summary&amp;Assumptions'!$H52*FE$56))</f>
        <v>0</v>
      </c>
      <c r="FF95" s="95">
        <f>AND(FF$50&gt;0,FF$50&lt;='Summary&amp;Assumptions'!$D$18+1)*(('Summary&amp;Assumptions'!$J52/12)*(1+'Summary&amp;Assumptions'!$G$43)^(FF$12-1)*'Summary&amp;Assumptions'!$G52+(('Summary&amp;Assumptions'!$J52/12)*(1+'Summary&amp;Assumptions'!$G$43)^(FF$12-1)*'Summary&amp;Assumptions'!$H52*FF$56))</f>
        <v>0</v>
      </c>
      <c r="FG95" s="95">
        <f>AND(FG$50&gt;0,FG$50&lt;='Summary&amp;Assumptions'!$D$18+1)*(('Summary&amp;Assumptions'!$J52/12)*(1+'Summary&amp;Assumptions'!$G$43)^(FG$12-1)*'Summary&amp;Assumptions'!$G52+(('Summary&amp;Assumptions'!$J52/12)*(1+'Summary&amp;Assumptions'!$G$43)^(FG$12-1)*'Summary&amp;Assumptions'!$H52*FG$56))</f>
        <v>0</v>
      </c>
      <c r="FH95" s="95">
        <f>AND(FH$50&gt;0,FH$50&lt;='Summary&amp;Assumptions'!$D$18+1)*(('Summary&amp;Assumptions'!$J52/12)*(1+'Summary&amp;Assumptions'!$G$43)^(FH$12-1)*'Summary&amp;Assumptions'!$G52+(('Summary&amp;Assumptions'!$J52/12)*(1+'Summary&amp;Assumptions'!$G$43)^(FH$12-1)*'Summary&amp;Assumptions'!$H52*FH$56))</f>
        <v>0</v>
      </c>
      <c r="FI95" s="95">
        <f>AND(FI$50&gt;0,FI$50&lt;='Summary&amp;Assumptions'!$D$18+1)*(('Summary&amp;Assumptions'!$J52/12)*(1+'Summary&amp;Assumptions'!$G$43)^(FI$12-1)*'Summary&amp;Assumptions'!$G52+(('Summary&amp;Assumptions'!$J52/12)*(1+'Summary&amp;Assumptions'!$G$43)^(FI$12-1)*'Summary&amp;Assumptions'!$H52*FI$56))</f>
        <v>0</v>
      </c>
      <c r="FJ95" s="95">
        <f>AND(FJ$50&gt;0,FJ$50&lt;='Summary&amp;Assumptions'!$D$18+1)*(('Summary&amp;Assumptions'!$J52/12)*(1+'Summary&amp;Assumptions'!$G$43)^(FJ$12-1)*'Summary&amp;Assumptions'!$G52+(('Summary&amp;Assumptions'!$J52/12)*(1+'Summary&amp;Assumptions'!$G$43)^(FJ$12-1)*'Summary&amp;Assumptions'!$H52*FJ$56))</f>
        <v>0</v>
      </c>
      <c r="FK95" s="95">
        <f>AND(FK$50&gt;0,FK$50&lt;='Summary&amp;Assumptions'!$D$18+1)*(('Summary&amp;Assumptions'!$J52/12)*(1+'Summary&amp;Assumptions'!$G$43)^(FK$12-1)*'Summary&amp;Assumptions'!$G52+(('Summary&amp;Assumptions'!$J52/12)*(1+'Summary&amp;Assumptions'!$G$43)^(FK$12-1)*'Summary&amp;Assumptions'!$H52*FK$56))</f>
        <v>0</v>
      </c>
      <c r="FL95" s="95">
        <f>AND(FL$50&gt;0,FL$50&lt;='Summary&amp;Assumptions'!$D$18+1)*(('Summary&amp;Assumptions'!$J52/12)*(1+'Summary&amp;Assumptions'!$G$43)^(FL$12-1)*'Summary&amp;Assumptions'!$G52+(('Summary&amp;Assumptions'!$J52/12)*(1+'Summary&amp;Assumptions'!$G$43)^(FL$12-1)*'Summary&amp;Assumptions'!$H52*FL$56))</f>
        <v>0</v>
      </c>
      <c r="FM95" s="95">
        <f>AND(FM$50&gt;0,FM$50&lt;='Summary&amp;Assumptions'!$D$18+1)*(('Summary&amp;Assumptions'!$J52/12)*(1+'Summary&amp;Assumptions'!$G$43)^(FM$12-1)*'Summary&amp;Assumptions'!$G52+(('Summary&amp;Assumptions'!$J52/12)*(1+'Summary&amp;Assumptions'!$G$43)^(FM$12-1)*'Summary&amp;Assumptions'!$H52*FM$56))</f>
        <v>0</v>
      </c>
      <c r="FN95" s="95">
        <f>AND(FN$50&gt;0,FN$50&lt;='Summary&amp;Assumptions'!$D$18+1)*(('Summary&amp;Assumptions'!$J52/12)*(1+'Summary&amp;Assumptions'!$G$43)^(FN$12-1)*'Summary&amp;Assumptions'!$G52+(('Summary&amp;Assumptions'!$J52/12)*(1+'Summary&amp;Assumptions'!$G$43)^(FN$12-1)*'Summary&amp;Assumptions'!$H52*FN$56))</f>
        <v>0</v>
      </c>
      <c r="FO95" s="95">
        <f>AND(FO$50&gt;0,FO$50&lt;='Summary&amp;Assumptions'!$D$18+1)*(('Summary&amp;Assumptions'!$J52/12)*(1+'Summary&amp;Assumptions'!$G$43)^(FO$12-1)*'Summary&amp;Assumptions'!$G52+(('Summary&amp;Assumptions'!$J52/12)*(1+'Summary&amp;Assumptions'!$G$43)^(FO$12-1)*'Summary&amp;Assumptions'!$H52*FO$56))</f>
        <v>0</v>
      </c>
      <c r="FP95" s="95">
        <f>AND(FP$50&gt;0,FP$50&lt;='Summary&amp;Assumptions'!$D$18+1)*(('Summary&amp;Assumptions'!$J52/12)*(1+'Summary&amp;Assumptions'!$G$43)^(FP$12-1)*'Summary&amp;Assumptions'!$G52+(('Summary&amp;Assumptions'!$J52/12)*(1+'Summary&amp;Assumptions'!$G$43)^(FP$12-1)*'Summary&amp;Assumptions'!$H52*FP$56))</f>
        <v>0</v>
      </c>
      <c r="FQ95" s="96">
        <f>AND(FQ$50&gt;0,FQ$50&lt;='Summary&amp;Assumptions'!$D$18+1)*(('Summary&amp;Assumptions'!$J52/12)*(1+'Summary&amp;Assumptions'!$G$43)^(FQ$12-1)*'Summary&amp;Assumptions'!$G52+(('Summary&amp;Assumptions'!$J52/12)*(1+'Summary&amp;Assumptions'!$G$43)^(FQ$12-1)*'Summary&amp;Assumptions'!$H52*FQ$56))</f>
        <v>0</v>
      </c>
      <c r="FR95" s="191"/>
      <c r="FS95" s="191"/>
      <c r="FT95" s="191"/>
      <c r="FU95" s="9"/>
    </row>
    <row r="96" spans="1:177" s="16" customFormat="1" x14ac:dyDescent="0.2">
      <c r="A96" s="9"/>
      <c r="B96" s="88" t="str">
        <f>+'Summary&amp;Assumptions'!F53</f>
        <v>Insurance</v>
      </c>
      <c r="C96" s="95"/>
      <c r="D96" s="95"/>
      <c r="E96" s="95"/>
      <c r="F96" s="95"/>
      <c r="G96" s="95"/>
      <c r="H96" s="95"/>
      <c r="I96" s="95"/>
      <c r="J96" s="95">
        <f>AND(J$50&gt;0,J$50&lt;='Summary&amp;Assumptions'!$D$18+1)*(('Summary&amp;Assumptions'!$J53/12)*(1+'Summary&amp;Assumptions'!$G$43)^(J$12-1)*'Summary&amp;Assumptions'!$G53+(('Summary&amp;Assumptions'!$J53/12)*(1+'Summary&amp;Assumptions'!$G$43)^(J$12-1)*'Summary&amp;Assumptions'!$H53*J$56))</f>
        <v>0</v>
      </c>
      <c r="K96" s="95">
        <f>AND(K$50&gt;0,K$50&lt;='Summary&amp;Assumptions'!$D$18+1)*(('Summary&amp;Assumptions'!$J53/12)*(1+'Summary&amp;Assumptions'!$G$43)^(K$12-1)*'Summary&amp;Assumptions'!$G53+(('Summary&amp;Assumptions'!$J53/12)*(1+'Summary&amp;Assumptions'!$G$43)^(K$12-1)*'Summary&amp;Assumptions'!$H53*K$56))</f>
        <v>0</v>
      </c>
      <c r="L96" s="95">
        <f>AND(L$50&gt;0,L$50&lt;='Summary&amp;Assumptions'!$D$18+1)*(('Summary&amp;Assumptions'!$J53/12)*(1+'Summary&amp;Assumptions'!$G$43)^(L$12-1)*'Summary&amp;Assumptions'!$G53+(('Summary&amp;Assumptions'!$J53/12)*(1+'Summary&amp;Assumptions'!$G$43)^(L$12-1)*'Summary&amp;Assumptions'!$H53*L$56))</f>
        <v>0</v>
      </c>
      <c r="M96" s="95">
        <f>AND(M$50&gt;0,M$50&lt;='Summary&amp;Assumptions'!$D$18+1)*(('Summary&amp;Assumptions'!$J53/12)*(1+'Summary&amp;Assumptions'!$G$43)^(M$12-1)*'Summary&amp;Assumptions'!$G53+(('Summary&amp;Assumptions'!$J53/12)*(1+'Summary&amp;Assumptions'!$G$43)^(M$12-1)*'Summary&amp;Assumptions'!$H53*M$56))</f>
        <v>0</v>
      </c>
      <c r="N96" s="95">
        <f>AND(N$50&gt;0,N$50&lt;='Summary&amp;Assumptions'!$D$18+1)*(('Summary&amp;Assumptions'!$J53/12)*(1+'Summary&amp;Assumptions'!$G$43)^(N$12-1)*'Summary&amp;Assumptions'!$G53+(('Summary&amp;Assumptions'!$J53/12)*(1+'Summary&amp;Assumptions'!$G$43)^(N$12-1)*'Summary&amp;Assumptions'!$H53*N$56))</f>
        <v>0</v>
      </c>
      <c r="O96" s="95">
        <f>AND(O$50&gt;0,O$50&lt;='Summary&amp;Assumptions'!$D$18+1)*(('Summary&amp;Assumptions'!$J53/12)*(1+'Summary&amp;Assumptions'!$G$43)^(O$12-1)*'Summary&amp;Assumptions'!$G53+(('Summary&amp;Assumptions'!$J53/12)*(1+'Summary&amp;Assumptions'!$G$43)^(O$12-1)*'Summary&amp;Assumptions'!$H53*O$56))</f>
        <v>0</v>
      </c>
      <c r="P96" s="95">
        <f>AND(P$50&gt;0,P$50&lt;='Summary&amp;Assumptions'!$D$18+1)*(('Summary&amp;Assumptions'!$J53/12)*(1+'Summary&amp;Assumptions'!$G$43)^(P$12-1)*'Summary&amp;Assumptions'!$G53+(('Summary&amp;Assumptions'!$J53/12)*(1+'Summary&amp;Assumptions'!$G$43)^(P$12-1)*'Summary&amp;Assumptions'!$H53*P$56))</f>
        <v>0</v>
      </c>
      <c r="Q96" s="95">
        <f>AND(Q$50&gt;0,Q$50&lt;='Summary&amp;Assumptions'!$D$18+1)*(('Summary&amp;Assumptions'!$J53/12)*(1+'Summary&amp;Assumptions'!$G$43)^(Q$12-1)*'Summary&amp;Assumptions'!$G53+(('Summary&amp;Assumptions'!$J53/12)*(1+'Summary&amp;Assumptions'!$G$43)^(Q$12-1)*'Summary&amp;Assumptions'!$H53*Q$56))</f>
        <v>0</v>
      </c>
      <c r="R96" s="95">
        <f>AND(R$50&gt;0,R$50&lt;='Summary&amp;Assumptions'!$D$18+1)*(('Summary&amp;Assumptions'!$J53/12)*(1+'Summary&amp;Assumptions'!$G$43)^(R$12-1)*'Summary&amp;Assumptions'!$G53+(('Summary&amp;Assumptions'!$J53/12)*(1+'Summary&amp;Assumptions'!$G$43)^(R$12-1)*'Summary&amp;Assumptions'!$H53*R$56))</f>
        <v>0</v>
      </c>
      <c r="S96" s="95">
        <f>AND(S$50&gt;0,S$50&lt;='Summary&amp;Assumptions'!$D$18+1)*(('Summary&amp;Assumptions'!$J53/12)*(1+'Summary&amp;Assumptions'!$G$43)^(S$12-1)*'Summary&amp;Assumptions'!$G53+(('Summary&amp;Assumptions'!$J53/12)*(1+'Summary&amp;Assumptions'!$G$43)^(S$12-1)*'Summary&amp;Assumptions'!$H53*S$56))</f>
        <v>0</v>
      </c>
      <c r="T96" s="95">
        <f>AND(T$50&gt;0,T$50&lt;='Summary&amp;Assumptions'!$D$18+1)*(('Summary&amp;Assumptions'!$J53/12)*(1+'Summary&amp;Assumptions'!$G$43)^(T$12-1)*'Summary&amp;Assumptions'!$G53+(('Summary&amp;Assumptions'!$J53/12)*(1+'Summary&amp;Assumptions'!$G$43)^(T$12-1)*'Summary&amp;Assumptions'!$H53*T$56))</f>
        <v>583.33333333333337</v>
      </c>
      <c r="U96" s="95">
        <f>AND(U$50&gt;0,U$50&lt;='Summary&amp;Assumptions'!$D$18+1)*(('Summary&amp;Assumptions'!$J53/12)*(1+'Summary&amp;Assumptions'!$G$43)^(U$12-1)*'Summary&amp;Assumptions'!$G53+(('Summary&amp;Assumptions'!$J53/12)*(1+'Summary&amp;Assumptions'!$G$43)^(U$12-1)*'Summary&amp;Assumptions'!$H53*U$56))</f>
        <v>583.33333333333337</v>
      </c>
      <c r="V96" s="95">
        <f>AND(V$50&gt;0,V$50&lt;='Summary&amp;Assumptions'!$D$18+1)*(('Summary&amp;Assumptions'!$J53/12)*(1+'Summary&amp;Assumptions'!$G$43)^(V$12-1)*'Summary&amp;Assumptions'!$G53+(('Summary&amp;Assumptions'!$J53/12)*(1+'Summary&amp;Assumptions'!$G$43)^(V$12-1)*'Summary&amp;Assumptions'!$H53*V$56))</f>
        <v>583.33333333333337</v>
      </c>
      <c r="W96" s="95">
        <f>AND(W$50&gt;0,W$50&lt;='Summary&amp;Assumptions'!$D$18+1)*(('Summary&amp;Assumptions'!$J53/12)*(1+'Summary&amp;Assumptions'!$G$43)^(W$12-1)*'Summary&amp;Assumptions'!$G53+(('Summary&amp;Assumptions'!$J53/12)*(1+'Summary&amp;Assumptions'!$G$43)^(W$12-1)*'Summary&amp;Assumptions'!$H53*W$56))</f>
        <v>583.33333333333337</v>
      </c>
      <c r="X96" s="95">
        <f>AND(X$50&gt;0,X$50&lt;='Summary&amp;Assumptions'!$D$18+1)*(('Summary&amp;Assumptions'!$J53/12)*(1+'Summary&amp;Assumptions'!$G$43)^(X$12-1)*'Summary&amp;Assumptions'!$G53+(('Summary&amp;Assumptions'!$J53/12)*(1+'Summary&amp;Assumptions'!$G$43)^(X$12-1)*'Summary&amp;Assumptions'!$H53*X$56))</f>
        <v>583.33333333333337</v>
      </c>
      <c r="Y96" s="95">
        <f>AND(Y$50&gt;0,Y$50&lt;='Summary&amp;Assumptions'!$D$18+1)*(('Summary&amp;Assumptions'!$J53/12)*(1+'Summary&amp;Assumptions'!$G$43)^(Y$12-1)*'Summary&amp;Assumptions'!$G53+(('Summary&amp;Assumptions'!$J53/12)*(1+'Summary&amp;Assumptions'!$G$43)^(Y$12-1)*'Summary&amp;Assumptions'!$H53*Y$56))</f>
        <v>583.33333333333337</v>
      </c>
      <c r="Z96" s="95">
        <f>AND(Z$50&gt;0,Z$50&lt;='Summary&amp;Assumptions'!$D$18+1)*(('Summary&amp;Assumptions'!$J53/12)*(1+'Summary&amp;Assumptions'!$G$43)^(Z$12-1)*'Summary&amp;Assumptions'!$G53+(('Summary&amp;Assumptions'!$J53/12)*(1+'Summary&amp;Assumptions'!$G$43)^(Z$12-1)*'Summary&amp;Assumptions'!$H53*Z$56))</f>
        <v>583.33333333333337</v>
      </c>
      <c r="AA96" s="95">
        <f>AND(AA$50&gt;0,AA$50&lt;='Summary&amp;Assumptions'!$D$18+1)*(('Summary&amp;Assumptions'!$J53/12)*(1+'Summary&amp;Assumptions'!$G$43)^(AA$12-1)*'Summary&amp;Assumptions'!$G53+(('Summary&amp;Assumptions'!$J53/12)*(1+'Summary&amp;Assumptions'!$G$43)^(AA$12-1)*'Summary&amp;Assumptions'!$H53*AA$56))</f>
        <v>583.33333333333337</v>
      </c>
      <c r="AB96" s="95">
        <f>AND(AB$50&gt;0,AB$50&lt;='Summary&amp;Assumptions'!$D$18+1)*(('Summary&amp;Assumptions'!$J53/12)*(1+'Summary&amp;Assumptions'!$G$43)^(AB$12-1)*'Summary&amp;Assumptions'!$G53+(('Summary&amp;Assumptions'!$J53/12)*(1+'Summary&amp;Assumptions'!$G$43)^(AB$12-1)*'Summary&amp;Assumptions'!$H53*AB$56))</f>
        <v>583.33333333333337</v>
      </c>
      <c r="AC96" s="95">
        <f>AND(AC$50&gt;0,AC$50&lt;='Summary&amp;Assumptions'!$D$18+1)*(('Summary&amp;Assumptions'!$J53/12)*(1+'Summary&amp;Assumptions'!$G$43)^(AC$12-1)*'Summary&amp;Assumptions'!$G53+(('Summary&amp;Assumptions'!$J53/12)*(1+'Summary&amp;Assumptions'!$G$43)^(AC$12-1)*'Summary&amp;Assumptions'!$H53*AC$56))</f>
        <v>583.33333333333337</v>
      </c>
      <c r="AD96" s="95">
        <f>AND(AD$50&gt;0,AD$50&lt;='Summary&amp;Assumptions'!$D$18+1)*(('Summary&amp;Assumptions'!$J53/12)*(1+'Summary&amp;Assumptions'!$G$43)^(AD$12-1)*'Summary&amp;Assumptions'!$G53+(('Summary&amp;Assumptions'!$J53/12)*(1+'Summary&amp;Assumptions'!$G$43)^(AD$12-1)*'Summary&amp;Assumptions'!$H53*AD$56))</f>
        <v>583.33333333333337</v>
      </c>
      <c r="AE96" s="95">
        <f>AND(AE$50&gt;0,AE$50&lt;='Summary&amp;Assumptions'!$D$18+1)*(('Summary&amp;Assumptions'!$J53/12)*(1+'Summary&amp;Assumptions'!$G$43)^(AE$12-1)*'Summary&amp;Assumptions'!$G53+(('Summary&amp;Assumptions'!$J53/12)*(1+'Summary&amp;Assumptions'!$G$43)^(AE$12-1)*'Summary&amp;Assumptions'!$H53*AE$56))</f>
        <v>583.33333333333337</v>
      </c>
      <c r="AF96" s="95">
        <f>AND(AF$50&gt;0,AF$50&lt;='Summary&amp;Assumptions'!$D$18+1)*(('Summary&amp;Assumptions'!$J53/12)*(1+'Summary&amp;Assumptions'!$G$43)^(AF$12-1)*'Summary&amp;Assumptions'!$G53+(('Summary&amp;Assumptions'!$J53/12)*(1+'Summary&amp;Assumptions'!$G$43)^(AF$12-1)*'Summary&amp;Assumptions'!$H53*AF$56))</f>
        <v>600.83333333333337</v>
      </c>
      <c r="AG96" s="95">
        <f>AND(AG$50&gt;0,AG$50&lt;='Summary&amp;Assumptions'!$D$18+1)*(('Summary&amp;Assumptions'!$J53/12)*(1+'Summary&amp;Assumptions'!$G$43)^(AG$12-1)*'Summary&amp;Assumptions'!$G53+(('Summary&amp;Assumptions'!$J53/12)*(1+'Summary&amp;Assumptions'!$G$43)^(AG$12-1)*'Summary&amp;Assumptions'!$H53*AG$56))</f>
        <v>600.83333333333337</v>
      </c>
      <c r="AH96" s="95">
        <f>AND(AH$50&gt;0,AH$50&lt;='Summary&amp;Assumptions'!$D$18+1)*(('Summary&amp;Assumptions'!$J53/12)*(1+'Summary&amp;Assumptions'!$G$43)^(AH$12-1)*'Summary&amp;Assumptions'!$G53+(('Summary&amp;Assumptions'!$J53/12)*(1+'Summary&amp;Assumptions'!$G$43)^(AH$12-1)*'Summary&amp;Assumptions'!$H53*AH$56))</f>
        <v>600.83333333333337</v>
      </c>
      <c r="AI96" s="95">
        <f>AND(AI$50&gt;0,AI$50&lt;='Summary&amp;Assumptions'!$D$18+1)*(('Summary&amp;Assumptions'!$J53/12)*(1+'Summary&amp;Assumptions'!$G$43)^(AI$12-1)*'Summary&amp;Assumptions'!$G53+(('Summary&amp;Assumptions'!$J53/12)*(1+'Summary&amp;Assumptions'!$G$43)^(AI$12-1)*'Summary&amp;Assumptions'!$H53*AI$56))</f>
        <v>600.83333333333337</v>
      </c>
      <c r="AJ96" s="95">
        <f>AND(AJ$50&gt;0,AJ$50&lt;='Summary&amp;Assumptions'!$D$18+1)*(('Summary&amp;Assumptions'!$J53/12)*(1+'Summary&amp;Assumptions'!$G$43)^(AJ$12-1)*'Summary&amp;Assumptions'!$G53+(('Summary&amp;Assumptions'!$J53/12)*(1+'Summary&amp;Assumptions'!$G$43)^(AJ$12-1)*'Summary&amp;Assumptions'!$H53*AJ$56))</f>
        <v>600.83333333333337</v>
      </c>
      <c r="AK96" s="95">
        <f>AND(AK$50&gt;0,AK$50&lt;='Summary&amp;Assumptions'!$D$18+1)*(('Summary&amp;Assumptions'!$J53/12)*(1+'Summary&amp;Assumptions'!$G$43)^(AK$12-1)*'Summary&amp;Assumptions'!$G53+(('Summary&amp;Assumptions'!$J53/12)*(1+'Summary&amp;Assumptions'!$G$43)^(AK$12-1)*'Summary&amp;Assumptions'!$H53*AK$56))</f>
        <v>600.83333333333337</v>
      </c>
      <c r="AL96" s="95">
        <f>AND(AL$50&gt;0,AL$50&lt;='Summary&amp;Assumptions'!$D$18+1)*(('Summary&amp;Assumptions'!$J53/12)*(1+'Summary&amp;Assumptions'!$G$43)^(AL$12-1)*'Summary&amp;Assumptions'!$G53+(('Summary&amp;Assumptions'!$J53/12)*(1+'Summary&amp;Assumptions'!$G$43)^(AL$12-1)*'Summary&amp;Assumptions'!$H53*AL$56))</f>
        <v>600.83333333333337</v>
      </c>
      <c r="AM96" s="95">
        <f>AND(AM$50&gt;0,AM$50&lt;='Summary&amp;Assumptions'!$D$18+1)*(('Summary&amp;Assumptions'!$J53/12)*(1+'Summary&amp;Assumptions'!$G$43)^(AM$12-1)*'Summary&amp;Assumptions'!$G53+(('Summary&amp;Assumptions'!$J53/12)*(1+'Summary&amp;Assumptions'!$G$43)^(AM$12-1)*'Summary&amp;Assumptions'!$H53*AM$56))</f>
        <v>600.83333333333337</v>
      </c>
      <c r="AN96" s="95">
        <f>AND(AN$50&gt;0,AN$50&lt;='Summary&amp;Assumptions'!$D$18+1)*(('Summary&amp;Assumptions'!$J53/12)*(1+'Summary&amp;Assumptions'!$G$43)^(AN$12-1)*'Summary&amp;Assumptions'!$G53+(('Summary&amp;Assumptions'!$J53/12)*(1+'Summary&amp;Assumptions'!$G$43)^(AN$12-1)*'Summary&amp;Assumptions'!$H53*AN$56))</f>
        <v>600.83333333333337</v>
      </c>
      <c r="AO96" s="95">
        <f>AND(AO$50&gt;0,AO$50&lt;='Summary&amp;Assumptions'!$D$18+1)*(('Summary&amp;Assumptions'!$J53/12)*(1+'Summary&amp;Assumptions'!$G$43)^(AO$12-1)*'Summary&amp;Assumptions'!$G53+(('Summary&amp;Assumptions'!$J53/12)*(1+'Summary&amp;Assumptions'!$G$43)^(AO$12-1)*'Summary&amp;Assumptions'!$H53*AO$56))</f>
        <v>600.83333333333337</v>
      </c>
      <c r="AP96" s="95">
        <f>AND(AP$50&gt;0,AP$50&lt;='Summary&amp;Assumptions'!$D$18+1)*(('Summary&amp;Assumptions'!$J53/12)*(1+'Summary&amp;Assumptions'!$G$43)^(AP$12-1)*'Summary&amp;Assumptions'!$G53+(('Summary&amp;Assumptions'!$J53/12)*(1+'Summary&amp;Assumptions'!$G$43)^(AP$12-1)*'Summary&amp;Assumptions'!$H53*AP$56))</f>
        <v>600.83333333333337</v>
      </c>
      <c r="AQ96" s="95">
        <f>AND(AQ$50&gt;0,AQ$50&lt;='Summary&amp;Assumptions'!$D$18+1)*(('Summary&amp;Assumptions'!$J53/12)*(1+'Summary&amp;Assumptions'!$G$43)^(AQ$12-1)*'Summary&amp;Assumptions'!$G53+(('Summary&amp;Assumptions'!$J53/12)*(1+'Summary&amp;Assumptions'!$G$43)^(AQ$12-1)*'Summary&amp;Assumptions'!$H53*AQ$56))</f>
        <v>600.83333333333337</v>
      </c>
      <c r="AR96" s="95">
        <f>AND(AR$50&gt;0,AR$50&lt;='Summary&amp;Assumptions'!$D$18+1)*(('Summary&amp;Assumptions'!$J53/12)*(1+'Summary&amp;Assumptions'!$G$43)^(AR$12-1)*'Summary&amp;Assumptions'!$G53+(('Summary&amp;Assumptions'!$J53/12)*(1+'Summary&amp;Assumptions'!$G$43)^(AR$12-1)*'Summary&amp;Assumptions'!$H53*AR$56))</f>
        <v>618.85833333333335</v>
      </c>
      <c r="AS96" s="95">
        <f>AND(AS$50&gt;0,AS$50&lt;='Summary&amp;Assumptions'!$D$18+1)*(('Summary&amp;Assumptions'!$J53/12)*(1+'Summary&amp;Assumptions'!$G$43)^(AS$12-1)*'Summary&amp;Assumptions'!$G53+(('Summary&amp;Assumptions'!$J53/12)*(1+'Summary&amp;Assumptions'!$G$43)^(AS$12-1)*'Summary&amp;Assumptions'!$H53*AS$56))</f>
        <v>618.85833333333335</v>
      </c>
      <c r="AT96" s="95">
        <f>AND(AT$50&gt;0,AT$50&lt;='Summary&amp;Assumptions'!$D$18+1)*(('Summary&amp;Assumptions'!$J53/12)*(1+'Summary&amp;Assumptions'!$G$43)^(AT$12-1)*'Summary&amp;Assumptions'!$G53+(('Summary&amp;Assumptions'!$J53/12)*(1+'Summary&amp;Assumptions'!$G$43)^(AT$12-1)*'Summary&amp;Assumptions'!$H53*AT$56))</f>
        <v>618.85833333333335</v>
      </c>
      <c r="AU96" s="95">
        <f>AND(AU$50&gt;0,AU$50&lt;='Summary&amp;Assumptions'!$D$18+1)*(('Summary&amp;Assumptions'!$J53/12)*(1+'Summary&amp;Assumptions'!$G$43)^(AU$12-1)*'Summary&amp;Assumptions'!$G53+(('Summary&amp;Assumptions'!$J53/12)*(1+'Summary&amp;Assumptions'!$G$43)^(AU$12-1)*'Summary&amp;Assumptions'!$H53*AU$56))</f>
        <v>618.85833333333335</v>
      </c>
      <c r="AV96" s="95">
        <f>AND(AV$50&gt;0,AV$50&lt;='Summary&amp;Assumptions'!$D$18+1)*(('Summary&amp;Assumptions'!$J53/12)*(1+'Summary&amp;Assumptions'!$G$43)^(AV$12-1)*'Summary&amp;Assumptions'!$G53+(('Summary&amp;Assumptions'!$J53/12)*(1+'Summary&amp;Assumptions'!$G$43)^(AV$12-1)*'Summary&amp;Assumptions'!$H53*AV$56))</f>
        <v>618.85833333333335</v>
      </c>
      <c r="AW96" s="95">
        <f>AND(AW$50&gt;0,AW$50&lt;='Summary&amp;Assumptions'!$D$18+1)*(('Summary&amp;Assumptions'!$J53/12)*(1+'Summary&amp;Assumptions'!$G$43)^(AW$12-1)*'Summary&amp;Assumptions'!$G53+(('Summary&amp;Assumptions'!$J53/12)*(1+'Summary&amp;Assumptions'!$G$43)^(AW$12-1)*'Summary&amp;Assumptions'!$H53*AW$56))</f>
        <v>618.85833333333335</v>
      </c>
      <c r="AX96" s="95">
        <f>AND(AX$50&gt;0,AX$50&lt;='Summary&amp;Assumptions'!$D$18+1)*(('Summary&amp;Assumptions'!$J53/12)*(1+'Summary&amp;Assumptions'!$G$43)^(AX$12-1)*'Summary&amp;Assumptions'!$G53+(('Summary&amp;Assumptions'!$J53/12)*(1+'Summary&amp;Assumptions'!$G$43)^(AX$12-1)*'Summary&amp;Assumptions'!$H53*AX$56))</f>
        <v>618.85833333333335</v>
      </c>
      <c r="AY96" s="95">
        <f>AND(AY$50&gt;0,AY$50&lt;='Summary&amp;Assumptions'!$D$18+1)*(('Summary&amp;Assumptions'!$J53/12)*(1+'Summary&amp;Assumptions'!$G$43)^(AY$12-1)*'Summary&amp;Assumptions'!$G53+(('Summary&amp;Assumptions'!$J53/12)*(1+'Summary&amp;Assumptions'!$G$43)^(AY$12-1)*'Summary&amp;Assumptions'!$H53*AY$56))</f>
        <v>618.85833333333335</v>
      </c>
      <c r="AZ96" s="95">
        <f>AND(AZ$50&gt;0,AZ$50&lt;='Summary&amp;Assumptions'!$D$18+1)*(('Summary&amp;Assumptions'!$J53/12)*(1+'Summary&amp;Assumptions'!$G$43)^(AZ$12-1)*'Summary&amp;Assumptions'!$G53+(('Summary&amp;Assumptions'!$J53/12)*(1+'Summary&amp;Assumptions'!$G$43)^(AZ$12-1)*'Summary&amp;Assumptions'!$H53*AZ$56))</f>
        <v>618.85833333333335</v>
      </c>
      <c r="BA96" s="95">
        <f>AND(BA$50&gt;0,BA$50&lt;='Summary&amp;Assumptions'!$D$18+1)*(('Summary&amp;Assumptions'!$J53/12)*(1+'Summary&amp;Assumptions'!$G$43)^(BA$12-1)*'Summary&amp;Assumptions'!$G53+(('Summary&amp;Assumptions'!$J53/12)*(1+'Summary&amp;Assumptions'!$G$43)^(BA$12-1)*'Summary&amp;Assumptions'!$H53*BA$56))</f>
        <v>618.85833333333335</v>
      </c>
      <c r="BB96" s="95">
        <f>AND(BB$50&gt;0,BB$50&lt;='Summary&amp;Assumptions'!$D$18+1)*(('Summary&amp;Assumptions'!$J53/12)*(1+'Summary&amp;Assumptions'!$G$43)^(BB$12-1)*'Summary&amp;Assumptions'!$G53+(('Summary&amp;Assumptions'!$J53/12)*(1+'Summary&amp;Assumptions'!$G$43)^(BB$12-1)*'Summary&amp;Assumptions'!$H53*BB$56))</f>
        <v>618.85833333333335</v>
      </c>
      <c r="BC96" s="95">
        <f>AND(BC$50&gt;0,BC$50&lt;='Summary&amp;Assumptions'!$D$18+1)*(('Summary&amp;Assumptions'!$J53/12)*(1+'Summary&amp;Assumptions'!$G$43)^(BC$12-1)*'Summary&amp;Assumptions'!$G53+(('Summary&amp;Assumptions'!$J53/12)*(1+'Summary&amp;Assumptions'!$G$43)^(BC$12-1)*'Summary&amp;Assumptions'!$H53*BC$56))</f>
        <v>618.85833333333335</v>
      </c>
      <c r="BD96" s="95">
        <f>AND(BD$50&gt;0,BD$50&lt;='Summary&amp;Assumptions'!$D$18+1)*(('Summary&amp;Assumptions'!$J53/12)*(1+'Summary&amp;Assumptions'!$G$43)^(BD$12-1)*'Summary&amp;Assumptions'!$G53+(('Summary&amp;Assumptions'!$J53/12)*(1+'Summary&amp;Assumptions'!$G$43)^(BD$12-1)*'Summary&amp;Assumptions'!$H53*BD$56))</f>
        <v>637.42408333333333</v>
      </c>
      <c r="BE96" s="95">
        <f>AND(BE$50&gt;0,BE$50&lt;='Summary&amp;Assumptions'!$D$18+1)*(('Summary&amp;Assumptions'!$J53/12)*(1+'Summary&amp;Assumptions'!$G$43)^(BE$12-1)*'Summary&amp;Assumptions'!$G53+(('Summary&amp;Assumptions'!$J53/12)*(1+'Summary&amp;Assumptions'!$G$43)^(BE$12-1)*'Summary&amp;Assumptions'!$H53*BE$56))</f>
        <v>637.42408333333333</v>
      </c>
      <c r="BF96" s="95">
        <f>AND(BF$50&gt;0,BF$50&lt;='Summary&amp;Assumptions'!$D$18+1)*(('Summary&amp;Assumptions'!$J53/12)*(1+'Summary&amp;Assumptions'!$G$43)^(BF$12-1)*'Summary&amp;Assumptions'!$G53+(('Summary&amp;Assumptions'!$J53/12)*(1+'Summary&amp;Assumptions'!$G$43)^(BF$12-1)*'Summary&amp;Assumptions'!$H53*BF$56))</f>
        <v>637.42408333333333</v>
      </c>
      <c r="BG96" s="95">
        <f>AND(BG$50&gt;0,BG$50&lt;='Summary&amp;Assumptions'!$D$18+1)*(('Summary&amp;Assumptions'!$J53/12)*(1+'Summary&amp;Assumptions'!$G$43)^(BG$12-1)*'Summary&amp;Assumptions'!$G53+(('Summary&amp;Assumptions'!$J53/12)*(1+'Summary&amp;Assumptions'!$G$43)^(BG$12-1)*'Summary&amp;Assumptions'!$H53*BG$56))</f>
        <v>637.42408333333333</v>
      </c>
      <c r="BH96" s="95">
        <f>AND(BH$50&gt;0,BH$50&lt;='Summary&amp;Assumptions'!$D$18+1)*(('Summary&amp;Assumptions'!$J53/12)*(1+'Summary&amp;Assumptions'!$G$43)^(BH$12-1)*'Summary&amp;Assumptions'!$G53+(('Summary&amp;Assumptions'!$J53/12)*(1+'Summary&amp;Assumptions'!$G$43)^(BH$12-1)*'Summary&amp;Assumptions'!$H53*BH$56))</f>
        <v>637.42408333333333</v>
      </c>
      <c r="BI96" s="95">
        <f>AND(BI$50&gt;0,BI$50&lt;='Summary&amp;Assumptions'!$D$18+1)*(('Summary&amp;Assumptions'!$J53/12)*(1+'Summary&amp;Assumptions'!$G$43)^(BI$12-1)*'Summary&amp;Assumptions'!$G53+(('Summary&amp;Assumptions'!$J53/12)*(1+'Summary&amp;Assumptions'!$G$43)^(BI$12-1)*'Summary&amp;Assumptions'!$H53*BI$56))</f>
        <v>637.42408333333333</v>
      </c>
      <c r="BJ96" s="95">
        <f>AND(BJ$50&gt;0,BJ$50&lt;='Summary&amp;Assumptions'!$D$18+1)*(('Summary&amp;Assumptions'!$J53/12)*(1+'Summary&amp;Assumptions'!$G$43)^(BJ$12-1)*'Summary&amp;Assumptions'!$G53+(('Summary&amp;Assumptions'!$J53/12)*(1+'Summary&amp;Assumptions'!$G$43)^(BJ$12-1)*'Summary&amp;Assumptions'!$H53*BJ$56))</f>
        <v>637.42408333333333</v>
      </c>
      <c r="BK96" s="95">
        <f>AND(BK$50&gt;0,BK$50&lt;='Summary&amp;Assumptions'!$D$18+1)*(('Summary&amp;Assumptions'!$J53/12)*(1+'Summary&amp;Assumptions'!$G$43)^(BK$12-1)*'Summary&amp;Assumptions'!$G53+(('Summary&amp;Assumptions'!$J53/12)*(1+'Summary&amp;Assumptions'!$G$43)^(BK$12-1)*'Summary&amp;Assumptions'!$H53*BK$56))</f>
        <v>637.42408333333333</v>
      </c>
      <c r="BL96" s="95">
        <f>AND(BL$50&gt;0,BL$50&lt;='Summary&amp;Assumptions'!$D$18+1)*(('Summary&amp;Assumptions'!$J53/12)*(1+'Summary&amp;Assumptions'!$G$43)^(BL$12-1)*'Summary&amp;Assumptions'!$G53+(('Summary&amp;Assumptions'!$J53/12)*(1+'Summary&amp;Assumptions'!$G$43)^(BL$12-1)*'Summary&amp;Assumptions'!$H53*BL$56))</f>
        <v>637.42408333333333</v>
      </c>
      <c r="BM96" s="95">
        <f>AND(BM$50&gt;0,BM$50&lt;='Summary&amp;Assumptions'!$D$18+1)*(('Summary&amp;Assumptions'!$J53/12)*(1+'Summary&amp;Assumptions'!$G$43)^(BM$12-1)*'Summary&amp;Assumptions'!$G53+(('Summary&amp;Assumptions'!$J53/12)*(1+'Summary&amp;Assumptions'!$G$43)^(BM$12-1)*'Summary&amp;Assumptions'!$H53*BM$56))</f>
        <v>637.42408333333333</v>
      </c>
      <c r="BN96" s="95">
        <f>AND(BN$50&gt;0,BN$50&lt;='Summary&amp;Assumptions'!$D$18+1)*(('Summary&amp;Assumptions'!$J53/12)*(1+'Summary&amp;Assumptions'!$G$43)^(BN$12-1)*'Summary&amp;Assumptions'!$G53+(('Summary&amp;Assumptions'!$J53/12)*(1+'Summary&amp;Assumptions'!$G$43)^(BN$12-1)*'Summary&amp;Assumptions'!$H53*BN$56))</f>
        <v>637.42408333333333</v>
      </c>
      <c r="BO96" s="95">
        <f>AND(BO$50&gt;0,BO$50&lt;='Summary&amp;Assumptions'!$D$18+1)*(('Summary&amp;Assumptions'!$J53/12)*(1+'Summary&amp;Assumptions'!$G$43)^(BO$12-1)*'Summary&amp;Assumptions'!$G53+(('Summary&amp;Assumptions'!$J53/12)*(1+'Summary&amp;Assumptions'!$G$43)^(BO$12-1)*'Summary&amp;Assumptions'!$H53*BO$56))</f>
        <v>637.42408333333333</v>
      </c>
      <c r="BP96" s="95">
        <f>AND(BP$50&gt;0,BP$50&lt;='Summary&amp;Assumptions'!$D$18+1)*(('Summary&amp;Assumptions'!$J53/12)*(1+'Summary&amp;Assumptions'!$G$43)^(BP$12-1)*'Summary&amp;Assumptions'!$G53+(('Summary&amp;Assumptions'!$J53/12)*(1+'Summary&amp;Assumptions'!$G$43)^(BP$12-1)*'Summary&amp;Assumptions'!$H53*BP$56))</f>
        <v>656.54680583333334</v>
      </c>
      <c r="BQ96" s="95">
        <f>AND(BQ$50&gt;0,BQ$50&lt;='Summary&amp;Assumptions'!$D$18+1)*(('Summary&amp;Assumptions'!$J53/12)*(1+'Summary&amp;Assumptions'!$G$43)^(BQ$12-1)*'Summary&amp;Assumptions'!$G53+(('Summary&amp;Assumptions'!$J53/12)*(1+'Summary&amp;Assumptions'!$G$43)^(BQ$12-1)*'Summary&amp;Assumptions'!$H53*BQ$56))</f>
        <v>656.54680583333334</v>
      </c>
      <c r="BR96" s="95">
        <f>AND(BR$50&gt;0,BR$50&lt;='Summary&amp;Assumptions'!$D$18+1)*(('Summary&amp;Assumptions'!$J53/12)*(1+'Summary&amp;Assumptions'!$G$43)^(BR$12-1)*'Summary&amp;Assumptions'!$G53+(('Summary&amp;Assumptions'!$J53/12)*(1+'Summary&amp;Assumptions'!$G$43)^(BR$12-1)*'Summary&amp;Assumptions'!$H53*BR$56))</f>
        <v>656.54680583333334</v>
      </c>
      <c r="BS96" s="95">
        <f>AND(BS$50&gt;0,BS$50&lt;='Summary&amp;Assumptions'!$D$18+1)*(('Summary&amp;Assumptions'!$J53/12)*(1+'Summary&amp;Assumptions'!$G$43)^(BS$12-1)*'Summary&amp;Assumptions'!$G53+(('Summary&amp;Assumptions'!$J53/12)*(1+'Summary&amp;Assumptions'!$G$43)^(BS$12-1)*'Summary&amp;Assumptions'!$H53*BS$56))</f>
        <v>656.54680583333334</v>
      </c>
      <c r="BT96" s="95">
        <f>AND(BT$50&gt;0,BT$50&lt;='Summary&amp;Assumptions'!$D$18+1)*(('Summary&amp;Assumptions'!$J53/12)*(1+'Summary&amp;Assumptions'!$G$43)^(BT$12-1)*'Summary&amp;Assumptions'!$G53+(('Summary&amp;Assumptions'!$J53/12)*(1+'Summary&amp;Assumptions'!$G$43)^(BT$12-1)*'Summary&amp;Assumptions'!$H53*BT$56))</f>
        <v>656.54680583333334</v>
      </c>
      <c r="BU96" s="95">
        <f>AND(BU$50&gt;0,BU$50&lt;='Summary&amp;Assumptions'!$D$18+1)*(('Summary&amp;Assumptions'!$J53/12)*(1+'Summary&amp;Assumptions'!$G$43)^(BU$12-1)*'Summary&amp;Assumptions'!$G53+(('Summary&amp;Assumptions'!$J53/12)*(1+'Summary&amp;Assumptions'!$G$43)^(BU$12-1)*'Summary&amp;Assumptions'!$H53*BU$56))</f>
        <v>656.54680583333334</v>
      </c>
      <c r="BV96" s="95">
        <f>AND(BV$50&gt;0,BV$50&lt;='Summary&amp;Assumptions'!$D$18+1)*(('Summary&amp;Assumptions'!$J53/12)*(1+'Summary&amp;Assumptions'!$G$43)^(BV$12-1)*'Summary&amp;Assumptions'!$G53+(('Summary&amp;Assumptions'!$J53/12)*(1+'Summary&amp;Assumptions'!$G$43)^(BV$12-1)*'Summary&amp;Assumptions'!$H53*BV$56))</f>
        <v>656.54680583333334</v>
      </c>
      <c r="BW96" s="95">
        <f>AND(BW$50&gt;0,BW$50&lt;='Summary&amp;Assumptions'!$D$18+1)*(('Summary&amp;Assumptions'!$J53/12)*(1+'Summary&amp;Assumptions'!$G$43)^(BW$12-1)*'Summary&amp;Assumptions'!$G53+(('Summary&amp;Assumptions'!$J53/12)*(1+'Summary&amp;Assumptions'!$G$43)^(BW$12-1)*'Summary&amp;Assumptions'!$H53*BW$56))</f>
        <v>656.54680583333334</v>
      </c>
      <c r="BX96" s="95">
        <f>AND(BX$50&gt;0,BX$50&lt;='Summary&amp;Assumptions'!$D$18+1)*(('Summary&amp;Assumptions'!$J53/12)*(1+'Summary&amp;Assumptions'!$G$43)^(BX$12-1)*'Summary&amp;Assumptions'!$G53+(('Summary&amp;Assumptions'!$J53/12)*(1+'Summary&amp;Assumptions'!$G$43)^(BX$12-1)*'Summary&amp;Assumptions'!$H53*BX$56))</f>
        <v>656.54680583333334</v>
      </c>
      <c r="BY96" s="95">
        <f>AND(BY$50&gt;0,BY$50&lt;='Summary&amp;Assumptions'!$D$18+1)*(('Summary&amp;Assumptions'!$J53/12)*(1+'Summary&amp;Assumptions'!$G$43)^(BY$12-1)*'Summary&amp;Assumptions'!$G53+(('Summary&amp;Assumptions'!$J53/12)*(1+'Summary&amp;Assumptions'!$G$43)^(BY$12-1)*'Summary&amp;Assumptions'!$H53*BY$56))</f>
        <v>656.54680583333334</v>
      </c>
      <c r="BZ96" s="95">
        <f>AND(BZ$50&gt;0,BZ$50&lt;='Summary&amp;Assumptions'!$D$18+1)*(('Summary&amp;Assumptions'!$J53/12)*(1+'Summary&amp;Assumptions'!$G$43)^(BZ$12-1)*'Summary&amp;Assumptions'!$G53+(('Summary&amp;Assumptions'!$J53/12)*(1+'Summary&amp;Assumptions'!$G$43)^(BZ$12-1)*'Summary&amp;Assumptions'!$H53*BZ$56))</f>
        <v>656.54680583333334</v>
      </c>
      <c r="CA96" s="95">
        <f>AND(CA$50&gt;0,CA$50&lt;='Summary&amp;Assumptions'!$D$18+1)*(('Summary&amp;Assumptions'!$J53/12)*(1+'Summary&amp;Assumptions'!$G$43)^(CA$12-1)*'Summary&amp;Assumptions'!$G53+(('Summary&amp;Assumptions'!$J53/12)*(1+'Summary&amp;Assumptions'!$G$43)^(CA$12-1)*'Summary&amp;Assumptions'!$H53*CA$56))</f>
        <v>656.54680583333334</v>
      </c>
      <c r="CB96" s="95">
        <f>AND(CB$50&gt;0,CB$50&lt;='Summary&amp;Assumptions'!$D$18+1)*(('Summary&amp;Assumptions'!$J53/12)*(1+'Summary&amp;Assumptions'!$G$43)^(CB$12-1)*'Summary&amp;Assumptions'!$G53+(('Summary&amp;Assumptions'!$J53/12)*(1+'Summary&amp;Assumptions'!$G$43)^(CB$12-1)*'Summary&amp;Assumptions'!$H53*CB$56))</f>
        <v>676.24321000833334</v>
      </c>
      <c r="CC96" s="95">
        <f>AND(CC$50&gt;0,CC$50&lt;='Summary&amp;Assumptions'!$D$18+1)*(('Summary&amp;Assumptions'!$J53/12)*(1+'Summary&amp;Assumptions'!$G$43)^(CC$12-1)*'Summary&amp;Assumptions'!$G53+(('Summary&amp;Assumptions'!$J53/12)*(1+'Summary&amp;Assumptions'!$G$43)^(CC$12-1)*'Summary&amp;Assumptions'!$H53*CC$56))</f>
        <v>676.24321000833334</v>
      </c>
      <c r="CD96" s="95">
        <f>AND(CD$50&gt;0,CD$50&lt;='Summary&amp;Assumptions'!$D$18+1)*(('Summary&amp;Assumptions'!$J53/12)*(1+'Summary&amp;Assumptions'!$G$43)^(CD$12-1)*'Summary&amp;Assumptions'!$G53+(('Summary&amp;Assumptions'!$J53/12)*(1+'Summary&amp;Assumptions'!$G$43)^(CD$12-1)*'Summary&amp;Assumptions'!$H53*CD$56))</f>
        <v>676.24321000833334</v>
      </c>
      <c r="CE96" s="95">
        <f>AND(CE$50&gt;0,CE$50&lt;='Summary&amp;Assumptions'!$D$18+1)*(('Summary&amp;Assumptions'!$J53/12)*(1+'Summary&amp;Assumptions'!$G$43)^(CE$12-1)*'Summary&amp;Assumptions'!$G53+(('Summary&amp;Assumptions'!$J53/12)*(1+'Summary&amp;Assumptions'!$G$43)^(CE$12-1)*'Summary&amp;Assumptions'!$H53*CE$56))</f>
        <v>676.24321000833334</v>
      </c>
      <c r="CF96" s="95">
        <f>AND(CF$50&gt;0,CF$50&lt;='Summary&amp;Assumptions'!$D$18+1)*(('Summary&amp;Assumptions'!$J53/12)*(1+'Summary&amp;Assumptions'!$G$43)^(CF$12-1)*'Summary&amp;Assumptions'!$G53+(('Summary&amp;Assumptions'!$J53/12)*(1+'Summary&amp;Assumptions'!$G$43)^(CF$12-1)*'Summary&amp;Assumptions'!$H53*CF$56))</f>
        <v>676.24321000833334</v>
      </c>
      <c r="CG96" s="95">
        <f>AND(CG$50&gt;0,CG$50&lt;='Summary&amp;Assumptions'!$D$18+1)*(('Summary&amp;Assumptions'!$J53/12)*(1+'Summary&amp;Assumptions'!$G$43)^(CG$12-1)*'Summary&amp;Assumptions'!$G53+(('Summary&amp;Assumptions'!$J53/12)*(1+'Summary&amp;Assumptions'!$G$43)^(CG$12-1)*'Summary&amp;Assumptions'!$H53*CG$56))</f>
        <v>676.24321000833334</v>
      </c>
      <c r="CH96" s="95">
        <f>AND(CH$50&gt;0,CH$50&lt;='Summary&amp;Assumptions'!$D$18+1)*(('Summary&amp;Assumptions'!$J53/12)*(1+'Summary&amp;Assumptions'!$G$43)^(CH$12-1)*'Summary&amp;Assumptions'!$G53+(('Summary&amp;Assumptions'!$J53/12)*(1+'Summary&amp;Assumptions'!$G$43)^(CH$12-1)*'Summary&amp;Assumptions'!$H53*CH$56))</f>
        <v>676.24321000833334</v>
      </c>
      <c r="CI96" s="95">
        <f>AND(CI$50&gt;0,CI$50&lt;='Summary&amp;Assumptions'!$D$18+1)*(('Summary&amp;Assumptions'!$J53/12)*(1+'Summary&amp;Assumptions'!$G$43)^(CI$12-1)*'Summary&amp;Assumptions'!$G53+(('Summary&amp;Assumptions'!$J53/12)*(1+'Summary&amp;Assumptions'!$G$43)^(CI$12-1)*'Summary&amp;Assumptions'!$H53*CI$56))</f>
        <v>676.24321000833334</v>
      </c>
      <c r="CJ96" s="95">
        <f>AND(CJ$50&gt;0,CJ$50&lt;='Summary&amp;Assumptions'!$D$18+1)*(('Summary&amp;Assumptions'!$J53/12)*(1+'Summary&amp;Assumptions'!$G$43)^(CJ$12-1)*'Summary&amp;Assumptions'!$G53+(('Summary&amp;Assumptions'!$J53/12)*(1+'Summary&amp;Assumptions'!$G$43)^(CJ$12-1)*'Summary&amp;Assumptions'!$H53*CJ$56))</f>
        <v>676.24321000833334</v>
      </c>
      <c r="CK96" s="95">
        <f>AND(CK$50&gt;0,CK$50&lt;='Summary&amp;Assumptions'!$D$18+1)*(('Summary&amp;Assumptions'!$J53/12)*(1+'Summary&amp;Assumptions'!$G$43)^(CK$12-1)*'Summary&amp;Assumptions'!$G53+(('Summary&amp;Assumptions'!$J53/12)*(1+'Summary&amp;Assumptions'!$G$43)^(CK$12-1)*'Summary&amp;Assumptions'!$H53*CK$56))</f>
        <v>676.24321000833334</v>
      </c>
      <c r="CL96" s="95">
        <f>AND(CL$50&gt;0,CL$50&lt;='Summary&amp;Assumptions'!$D$18+1)*(('Summary&amp;Assumptions'!$J53/12)*(1+'Summary&amp;Assumptions'!$G$43)^(CL$12-1)*'Summary&amp;Assumptions'!$G53+(('Summary&amp;Assumptions'!$J53/12)*(1+'Summary&amp;Assumptions'!$G$43)^(CL$12-1)*'Summary&amp;Assumptions'!$H53*CL$56))</f>
        <v>676.24321000833334</v>
      </c>
      <c r="CM96" s="95">
        <f>AND(CM$50&gt;0,CM$50&lt;='Summary&amp;Assumptions'!$D$18+1)*(('Summary&amp;Assumptions'!$J53/12)*(1+'Summary&amp;Assumptions'!$G$43)^(CM$12-1)*'Summary&amp;Assumptions'!$G53+(('Summary&amp;Assumptions'!$J53/12)*(1+'Summary&amp;Assumptions'!$G$43)^(CM$12-1)*'Summary&amp;Assumptions'!$H53*CM$56))</f>
        <v>676.24321000833334</v>
      </c>
      <c r="CN96" s="95">
        <f>AND(CN$50&gt;0,CN$50&lt;='Summary&amp;Assumptions'!$D$18+1)*(('Summary&amp;Assumptions'!$J53/12)*(1+'Summary&amp;Assumptions'!$G$43)^(CN$12-1)*'Summary&amp;Assumptions'!$G53+(('Summary&amp;Assumptions'!$J53/12)*(1+'Summary&amp;Assumptions'!$G$43)^(CN$12-1)*'Summary&amp;Assumptions'!$H53*CN$56))</f>
        <v>696.53050630858331</v>
      </c>
      <c r="CO96" s="95">
        <f>AND(CO$50&gt;0,CO$50&lt;='Summary&amp;Assumptions'!$D$18+1)*(('Summary&amp;Assumptions'!$J53/12)*(1+'Summary&amp;Assumptions'!$G$43)^(CO$12-1)*'Summary&amp;Assumptions'!$G53+(('Summary&amp;Assumptions'!$J53/12)*(1+'Summary&amp;Assumptions'!$G$43)^(CO$12-1)*'Summary&amp;Assumptions'!$H53*CO$56))</f>
        <v>696.53050630858331</v>
      </c>
      <c r="CP96" s="95">
        <f>AND(CP$50&gt;0,CP$50&lt;='Summary&amp;Assumptions'!$D$18+1)*(('Summary&amp;Assumptions'!$J53/12)*(1+'Summary&amp;Assumptions'!$G$43)^(CP$12-1)*'Summary&amp;Assumptions'!$G53+(('Summary&amp;Assumptions'!$J53/12)*(1+'Summary&amp;Assumptions'!$G$43)^(CP$12-1)*'Summary&amp;Assumptions'!$H53*CP$56))</f>
        <v>696.53050630858331</v>
      </c>
      <c r="CQ96" s="95">
        <f>AND(CQ$50&gt;0,CQ$50&lt;='Summary&amp;Assumptions'!$D$18+1)*(('Summary&amp;Assumptions'!$J53/12)*(1+'Summary&amp;Assumptions'!$G$43)^(CQ$12-1)*'Summary&amp;Assumptions'!$G53+(('Summary&amp;Assumptions'!$J53/12)*(1+'Summary&amp;Assumptions'!$G$43)^(CQ$12-1)*'Summary&amp;Assumptions'!$H53*CQ$56))</f>
        <v>696.53050630858331</v>
      </c>
      <c r="CR96" s="95">
        <f>AND(CR$50&gt;0,CR$50&lt;='Summary&amp;Assumptions'!$D$18+1)*(('Summary&amp;Assumptions'!$J53/12)*(1+'Summary&amp;Assumptions'!$G$43)^(CR$12-1)*'Summary&amp;Assumptions'!$G53+(('Summary&amp;Assumptions'!$J53/12)*(1+'Summary&amp;Assumptions'!$G$43)^(CR$12-1)*'Summary&amp;Assumptions'!$H53*CR$56))</f>
        <v>696.53050630858331</v>
      </c>
      <c r="CS96" s="95">
        <f>AND(CS$50&gt;0,CS$50&lt;='Summary&amp;Assumptions'!$D$18+1)*(('Summary&amp;Assumptions'!$J53/12)*(1+'Summary&amp;Assumptions'!$G$43)^(CS$12-1)*'Summary&amp;Assumptions'!$G53+(('Summary&amp;Assumptions'!$J53/12)*(1+'Summary&amp;Assumptions'!$G$43)^(CS$12-1)*'Summary&amp;Assumptions'!$H53*CS$56))</f>
        <v>696.53050630858331</v>
      </c>
      <c r="CT96" s="95">
        <f>AND(CT$50&gt;0,CT$50&lt;='Summary&amp;Assumptions'!$D$18+1)*(('Summary&amp;Assumptions'!$J53/12)*(1+'Summary&amp;Assumptions'!$G$43)^(CT$12-1)*'Summary&amp;Assumptions'!$G53+(('Summary&amp;Assumptions'!$J53/12)*(1+'Summary&amp;Assumptions'!$G$43)^(CT$12-1)*'Summary&amp;Assumptions'!$H53*CT$56))</f>
        <v>696.53050630858331</v>
      </c>
      <c r="CU96" s="95">
        <f>AND(CU$50&gt;0,CU$50&lt;='Summary&amp;Assumptions'!$D$18+1)*(('Summary&amp;Assumptions'!$J53/12)*(1+'Summary&amp;Assumptions'!$G$43)^(CU$12-1)*'Summary&amp;Assumptions'!$G53+(('Summary&amp;Assumptions'!$J53/12)*(1+'Summary&amp;Assumptions'!$G$43)^(CU$12-1)*'Summary&amp;Assumptions'!$H53*CU$56))</f>
        <v>696.53050630858331</v>
      </c>
      <c r="CV96" s="95">
        <f>AND(CV$50&gt;0,CV$50&lt;='Summary&amp;Assumptions'!$D$18+1)*(('Summary&amp;Assumptions'!$J53/12)*(1+'Summary&amp;Assumptions'!$G$43)^(CV$12-1)*'Summary&amp;Assumptions'!$G53+(('Summary&amp;Assumptions'!$J53/12)*(1+'Summary&amp;Assumptions'!$G$43)^(CV$12-1)*'Summary&amp;Assumptions'!$H53*CV$56))</f>
        <v>696.53050630858331</v>
      </c>
      <c r="CW96" s="95">
        <f>AND(CW$50&gt;0,CW$50&lt;='Summary&amp;Assumptions'!$D$18+1)*(('Summary&amp;Assumptions'!$J53/12)*(1+'Summary&amp;Assumptions'!$G$43)^(CW$12-1)*'Summary&amp;Assumptions'!$G53+(('Summary&amp;Assumptions'!$J53/12)*(1+'Summary&amp;Assumptions'!$G$43)^(CW$12-1)*'Summary&amp;Assumptions'!$H53*CW$56))</f>
        <v>696.53050630858331</v>
      </c>
      <c r="CX96" s="95">
        <f>AND(CX$50&gt;0,CX$50&lt;='Summary&amp;Assumptions'!$D$18+1)*(('Summary&amp;Assumptions'!$J53/12)*(1+'Summary&amp;Assumptions'!$G$43)^(CX$12-1)*'Summary&amp;Assumptions'!$G53+(('Summary&amp;Assumptions'!$J53/12)*(1+'Summary&amp;Assumptions'!$G$43)^(CX$12-1)*'Summary&amp;Assumptions'!$H53*CX$56))</f>
        <v>696.53050630858331</v>
      </c>
      <c r="CY96" s="95">
        <f>AND(CY$50&gt;0,CY$50&lt;='Summary&amp;Assumptions'!$D$18+1)*(('Summary&amp;Assumptions'!$J53/12)*(1+'Summary&amp;Assumptions'!$G$43)^(CY$12-1)*'Summary&amp;Assumptions'!$G53+(('Summary&amp;Assumptions'!$J53/12)*(1+'Summary&amp;Assumptions'!$G$43)^(CY$12-1)*'Summary&amp;Assumptions'!$H53*CY$56))</f>
        <v>696.53050630858331</v>
      </c>
      <c r="CZ96" s="95">
        <f>AND(CZ$50&gt;0,CZ$50&lt;='Summary&amp;Assumptions'!$D$18+1)*(('Summary&amp;Assumptions'!$J53/12)*(1+'Summary&amp;Assumptions'!$G$43)^(CZ$12-1)*'Summary&amp;Assumptions'!$G53+(('Summary&amp;Assumptions'!$J53/12)*(1+'Summary&amp;Assumptions'!$G$43)^(CZ$12-1)*'Summary&amp;Assumptions'!$H53*CZ$56))</f>
        <v>717.42642149784092</v>
      </c>
      <c r="DA96" s="95">
        <f>AND(DA$50&gt;0,DA$50&lt;='Summary&amp;Assumptions'!$D$18+1)*(('Summary&amp;Assumptions'!$J53/12)*(1+'Summary&amp;Assumptions'!$G$43)^(DA$12-1)*'Summary&amp;Assumptions'!$G53+(('Summary&amp;Assumptions'!$J53/12)*(1+'Summary&amp;Assumptions'!$G$43)^(DA$12-1)*'Summary&amp;Assumptions'!$H53*DA$56))</f>
        <v>717.42642149784092</v>
      </c>
      <c r="DB96" s="95">
        <f>AND(DB$50&gt;0,DB$50&lt;='Summary&amp;Assumptions'!$D$18+1)*(('Summary&amp;Assumptions'!$J53/12)*(1+'Summary&amp;Assumptions'!$G$43)^(DB$12-1)*'Summary&amp;Assumptions'!$G53+(('Summary&amp;Assumptions'!$J53/12)*(1+'Summary&amp;Assumptions'!$G$43)^(DB$12-1)*'Summary&amp;Assumptions'!$H53*DB$56))</f>
        <v>717.42642149784092</v>
      </c>
      <c r="DC96" s="95">
        <f>AND(DC$50&gt;0,DC$50&lt;='Summary&amp;Assumptions'!$D$18+1)*(('Summary&amp;Assumptions'!$J53/12)*(1+'Summary&amp;Assumptions'!$G$43)^(DC$12-1)*'Summary&amp;Assumptions'!$G53+(('Summary&amp;Assumptions'!$J53/12)*(1+'Summary&amp;Assumptions'!$G$43)^(DC$12-1)*'Summary&amp;Assumptions'!$H53*DC$56))</f>
        <v>717.42642149784092</v>
      </c>
      <c r="DD96" s="95">
        <f>AND(DD$50&gt;0,DD$50&lt;='Summary&amp;Assumptions'!$D$18+1)*(('Summary&amp;Assumptions'!$J53/12)*(1+'Summary&amp;Assumptions'!$G$43)^(DD$12-1)*'Summary&amp;Assumptions'!$G53+(('Summary&amp;Assumptions'!$J53/12)*(1+'Summary&amp;Assumptions'!$G$43)^(DD$12-1)*'Summary&amp;Assumptions'!$H53*DD$56))</f>
        <v>717.42642149784092</v>
      </c>
      <c r="DE96" s="95">
        <f>AND(DE$50&gt;0,DE$50&lt;='Summary&amp;Assumptions'!$D$18+1)*(('Summary&amp;Assumptions'!$J53/12)*(1+'Summary&amp;Assumptions'!$G$43)^(DE$12-1)*'Summary&amp;Assumptions'!$G53+(('Summary&amp;Assumptions'!$J53/12)*(1+'Summary&amp;Assumptions'!$G$43)^(DE$12-1)*'Summary&amp;Assumptions'!$H53*DE$56))</f>
        <v>717.42642149784092</v>
      </c>
      <c r="DF96" s="95">
        <f>AND(DF$50&gt;0,DF$50&lt;='Summary&amp;Assumptions'!$D$18+1)*(('Summary&amp;Assumptions'!$J53/12)*(1+'Summary&amp;Assumptions'!$G$43)^(DF$12-1)*'Summary&amp;Assumptions'!$G53+(('Summary&amp;Assumptions'!$J53/12)*(1+'Summary&amp;Assumptions'!$G$43)^(DF$12-1)*'Summary&amp;Assumptions'!$H53*DF$56))</f>
        <v>717.42642149784092</v>
      </c>
      <c r="DG96" s="95">
        <f>AND(DG$50&gt;0,DG$50&lt;='Summary&amp;Assumptions'!$D$18+1)*(('Summary&amp;Assumptions'!$J53/12)*(1+'Summary&amp;Assumptions'!$G$43)^(DG$12-1)*'Summary&amp;Assumptions'!$G53+(('Summary&amp;Assumptions'!$J53/12)*(1+'Summary&amp;Assumptions'!$G$43)^(DG$12-1)*'Summary&amp;Assumptions'!$H53*DG$56))</f>
        <v>717.42642149784092</v>
      </c>
      <c r="DH96" s="95">
        <f>AND(DH$50&gt;0,DH$50&lt;='Summary&amp;Assumptions'!$D$18+1)*(('Summary&amp;Assumptions'!$J53/12)*(1+'Summary&amp;Assumptions'!$G$43)^(DH$12-1)*'Summary&amp;Assumptions'!$G53+(('Summary&amp;Assumptions'!$J53/12)*(1+'Summary&amp;Assumptions'!$G$43)^(DH$12-1)*'Summary&amp;Assumptions'!$H53*DH$56))</f>
        <v>717.42642149784092</v>
      </c>
      <c r="DI96" s="95">
        <f>AND(DI$50&gt;0,DI$50&lt;='Summary&amp;Assumptions'!$D$18+1)*(('Summary&amp;Assumptions'!$J53/12)*(1+'Summary&amp;Assumptions'!$G$43)^(DI$12-1)*'Summary&amp;Assumptions'!$G53+(('Summary&amp;Assumptions'!$J53/12)*(1+'Summary&amp;Assumptions'!$G$43)^(DI$12-1)*'Summary&amp;Assumptions'!$H53*DI$56))</f>
        <v>717.42642149784092</v>
      </c>
      <c r="DJ96" s="95">
        <f>AND(DJ$50&gt;0,DJ$50&lt;='Summary&amp;Assumptions'!$D$18+1)*(('Summary&amp;Assumptions'!$J53/12)*(1+'Summary&amp;Assumptions'!$G$43)^(DJ$12-1)*'Summary&amp;Assumptions'!$G53+(('Summary&amp;Assumptions'!$J53/12)*(1+'Summary&amp;Assumptions'!$G$43)^(DJ$12-1)*'Summary&amp;Assumptions'!$H53*DJ$56))</f>
        <v>717.42642149784092</v>
      </c>
      <c r="DK96" s="95">
        <f>AND(DK$50&gt;0,DK$50&lt;='Summary&amp;Assumptions'!$D$18+1)*(('Summary&amp;Assumptions'!$J53/12)*(1+'Summary&amp;Assumptions'!$G$43)^(DK$12-1)*'Summary&amp;Assumptions'!$G53+(('Summary&amp;Assumptions'!$J53/12)*(1+'Summary&amp;Assumptions'!$G$43)^(DK$12-1)*'Summary&amp;Assumptions'!$H53*DK$56))</f>
        <v>717.42642149784092</v>
      </c>
      <c r="DL96" s="95">
        <f>AND(DL$50&gt;0,DL$50&lt;='Summary&amp;Assumptions'!$D$18+1)*(('Summary&amp;Assumptions'!$J53/12)*(1+'Summary&amp;Assumptions'!$G$43)^(DL$12-1)*'Summary&amp;Assumptions'!$G53+(('Summary&amp;Assumptions'!$J53/12)*(1+'Summary&amp;Assumptions'!$G$43)^(DL$12-1)*'Summary&amp;Assumptions'!$H53*DL$56))</f>
        <v>738.94921414277599</v>
      </c>
      <c r="DM96" s="95">
        <f>AND(DM$50&gt;0,DM$50&lt;='Summary&amp;Assumptions'!$D$18+1)*(('Summary&amp;Assumptions'!$J53/12)*(1+'Summary&amp;Assumptions'!$G$43)^(DM$12-1)*'Summary&amp;Assumptions'!$G53+(('Summary&amp;Assumptions'!$J53/12)*(1+'Summary&amp;Assumptions'!$G$43)^(DM$12-1)*'Summary&amp;Assumptions'!$H53*DM$56))</f>
        <v>738.94921414277599</v>
      </c>
      <c r="DN96" s="95">
        <f>AND(DN$50&gt;0,DN$50&lt;='Summary&amp;Assumptions'!$D$18+1)*(('Summary&amp;Assumptions'!$J53/12)*(1+'Summary&amp;Assumptions'!$G$43)^(DN$12-1)*'Summary&amp;Assumptions'!$G53+(('Summary&amp;Assumptions'!$J53/12)*(1+'Summary&amp;Assumptions'!$G$43)^(DN$12-1)*'Summary&amp;Assumptions'!$H53*DN$56))</f>
        <v>738.94921414277599</v>
      </c>
      <c r="DO96" s="95">
        <f>AND(DO$50&gt;0,DO$50&lt;='Summary&amp;Assumptions'!$D$18+1)*(('Summary&amp;Assumptions'!$J53/12)*(1+'Summary&amp;Assumptions'!$G$43)^(DO$12-1)*'Summary&amp;Assumptions'!$G53+(('Summary&amp;Assumptions'!$J53/12)*(1+'Summary&amp;Assumptions'!$G$43)^(DO$12-1)*'Summary&amp;Assumptions'!$H53*DO$56))</f>
        <v>738.94921414277599</v>
      </c>
      <c r="DP96" s="95">
        <f>AND(DP$50&gt;0,DP$50&lt;='Summary&amp;Assumptions'!$D$18+1)*(('Summary&amp;Assumptions'!$J53/12)*(1+'Summary&amp;Assumptions'!$G$43)^(DP$12-1)*'Summary&amp;Assumptions'!$G53+(('Summary&amp;Assumptions'!$J53/12)*(1+'Summary&amp;Assumptions'!$G$43)^(DP$12-1)*'Summary&amp;Assumptions'!$H53*DP$56))</f>
        <v>738.94921414277599</v>
      </c>
      <c r="DQ96" s="95">
        <f>AND(DQ$50&gt;0,DQ$50&lt;='Summary&amp;Assumptions'!$D$18+1)*(('Summary&amp;Assumptions'!$J53/12)*(1+'Summary&amp;Assumptions'!$G$43)^(DQ$12-1)*'Summary&amp;Assumptions'!$G53+(('Summary&amp;Assumptions'!$J53/12)*(1+'Summary&amp;Assumptions'!$G$43)^(DQ$12-1)*'Summary&amp;Assumptions'!$H53*DQ$56))</f>
        <v>738.94921414277599</v>
      </c>
      <c r="DR96" s="95">
        <f>AND(DR$50&gt;0,DR$50&lt;='Summary&amp;Assumptions'!$D$18+1)*(('Summary&amp;Assumptions'!$J53/12)*(1+'Summary&amp;Assumptions'!$G$43)^(DR$12-1)*'Summary&amp;Assumptions'!$G53+(('Summary&amp;Assumptions'!$J53/12)*(1+'Summary&amp;Assumptions'!$G$43)^(DR$12-1)*'Summary&amp;Assumptions'!$H53*DR$56))</f>
        <v>738.94921414277599</v>
      </c>
      <c r="DS96" s="95">
        <f>AND(DS$50&gt;0,DS$50&lt;='Summary&amp;Assumptions'!$D$18+1)*(('Summary&amp;Assumptions'!$J53/12)*(1+'Summary&amp;Assumptions'!$G$43)^(DS$12-1)*'Summary&amp;Assumptions'!$G53+(('Summary&amp;Assumptions'!$J53/12)*(1+'Summary&amp;Assumptions'!$G$43)^(DS$12-1)*'Summary&amp;Assumptions'!$H53*DS$56))</f>
        <v>738.94921414277599</v>
      </c>
      <c r="DT96" s="95">
        <f>AND(DT$50&gt;0,DT$50&lt;='Summary&amp;Assumptions'!$D$18+1)*(('Summary&amp;Assumptions'!$J53/12)*(1+'Summary&amp;Assumptions'!$G$43)^(DT$12-1)*'Summary&amp;Assumptions'!$G53+(('Summary&amp;Assumptions'!$J53/12)*(1+'Summary&amp;Assumptions'!$G$43)^(DT$12-1)*'Summary&amp;Assumptions'!$H53*DT$56))</f>
        <v>738.94921414277599</v>
      </c>
      <c r="DU96" s="95">
        <f>AND(DU$50&gt;0,DU$50&lt;='Summary&amp;Assumptions'!$D$18+1)*(('Summary&amp;Assumptions'!$J53/12)*(1+'Summary&amp;Assumptions'!$G$43)^(DU$12-1)*'Summary&amp;Assumptions'!$G53+(('Summary&amp;Assumptions'!$J53/12)*(1+'Summary&amp;Assumptions'!$G$43)^(DU$12-1)*'Summary&amp;Assumptions'!$H53*DU$56))</f>
        <v>738.94921414277599</v>
      </c>
      <c r="DV96" s="95">
        <f>AND(DV$50&gt;0,DV$50&lt;='Summary&amp;Assumptions'!$D$18+1)*(('Summary&amp;Assumptions'!$J53/12)*(1+'Summary&amp;Assumptions'!$G$43)^(DV$12-1)*'Summary&amp;Assumptions'!$G53+(('Summary&amp;Assumptions'!$J53/12)*(1+'Summary&amp;Assumptions'!$G$43)^(DV$12-1)*'Summary&amp;Assumptions'!$H53*DV$56))</f>
        <v>738.94921414277599</v>
      </c>
      <c r="DW96" s="95">
        <f>AND(DW$50&gt;0,DW$50&lt;='Summary&amp;Assumptions'!$D$18+1)*(('Summary&amp;Assumptions'!$J53/12)*(1+'Summary&amp;Assumptions'!$G$43)^(DW$12-1)*'Summary&amp;Assumptions'!$G53+(('Summary&amp;Assumptions'!$J53/12)*(1+'Summary&amp;Assumptions'!$G$43)^(DW$12-1)*'Summary&amp;Assumptions'!$H53*DW$56))</f>
        <v>738.94921414277599</v>
      </c>
      <c r="DX96" s="95">
        <f>AND(DX$50&gt;0,DX$50&lt;='Summary&amp;Assumptions'!$D$18+1)*(('Summary&amp;Assumptions'!$J53/12)*(1+'Summary&amp;Assumptions'!$G$43)^(DX$12-1)*'Summary&amp;Assumptions'!$G53+(('Summary&amp;Assumptions'!$J53/12)*(1+'Summary&amp;Assumptions'!$G$43)^(DX$12-1)*'Summary&amp;Assumptions'!$H53*DX$56))</f>
        <v>761.1176905670593</v>
      </c>
      <c r="DY96" s="95">
        <f>AND(DY$50&gt;0,DY$50&lt;='Summary&amp;Assumptions'!$D$18+1)*(('Summary&amp;Assumptions'!$J53/12)*(1+'Summary&amp;Assumptions'!$G$43)^(DY$12-1)*'Summary&amp;Assumptions'!$G53+(('Summary&amp;Assumptions'!$J53/12)*(1+'Summary&amp;Assumptions'!$G$43)^(DY$12-1)*'Summary&amp;Assumptions'!$H53*DY$56))</f>
        <v>761.1176905670593</v>
      </c>
      <c r="DZ96" s="95">
        <f>AND(DZ$50&gt;0,DZ$50&lt;='Summary&amp;Assumptions'!$D$18+1)*(('Summary&amp;Assumptions'!$J53/12)*(1+'Summary&amp;Assumptions'!$G$43)^(DZ$12-1)*'Summary&amp;Assumptions'!$G53+(('Summary&amp;Assumptions'!$J53/12)*(1+'Summary&amp;Assumptions'!$G$43)^(DZ$12-1)*'Summary&amp;Assumptions'!$H53*DZ$56))</f>
        <v>761.1176905670593</v>
      </c>
      <c r="EA96" s="95">
        <f>AND(EA$50&gt;0,EA$50&lt;='Summary&amp;Assumptions'!$D$18+1)*(('Summary&amp;Assumptions'!$J53/12)*(1+'Summary&amp;Assumptions'!$G$43)^(EA$12-1)*'Summary&amp;Assumptions'!$G53+(('Summary&amp;Assumptions'!$J53/12)*(1+'Summary&amp;Assumptions'!$G$43)^(EA$12-1)*'Summary&amp;Assumptions'!$H53*EA$56))</f>
        <v>761.1176905670593</v>
      </c>
      <c r="EB96" s="95">
        <f>AND(EB$50&gt;0,EB$50&lt;='Summary&amp;Assumptions'!$D$18+1)*(('Summary&amp;Assumptions'!$J53/12)*(1+'Summary&amp;Assumptions'!$G$43)^(EB$12-1)*'Summary&amp;Assumptions'!$G53+(('Summary&amp;Assumptions'!$J53/12)*(1+'Summary&amp;Assumptions'!$G$43)^(EB$12-1)*'Summary&amp;Assumptions'!$H53*EB$56))</f>
        <v>761.1176905670593</v>
      </c>
      <c r="EC96" s="95">
        <f>AND(EC$50&gt;0,EC$50&lt;='Summary&amp;Assumptions'!$D$18+1)*(('Summary&amp;Assumptions'!$J53/12)*(1+'Summary&amp;Assumptions'!$G$43)^(EC$12-1)*'Summary&amp;Assumptions'!$G53+(('Summary&amp;Assumptions'!$J53/12)*(1+'Summary&amp;Assumptions'!$G$43)^(EC$12-1)*'Summary&amp;Assumptions'!$H53*EC$56))</f>
        <v>761.1176905670593</v>
      </c>
      <c r="ED96" s="95">
        <f>AND(ED$50&gt;0,ED$50&lt;='Summary&amp;Assumptions'!$D$18+1)*(('Summary&amp;Assumptions'!$J53/12)*(1+'Summary&amp;Assumptions'!$G$43)^(ED$12-1)*'Summary&amp;Assumptions'!$G53+(('Summary&amp;Assumptions'!$J53/12)*(1+'Summary&amp;Assumptions'!$G$43)^(ED$12-1)*'Summary&amp;Assumptions'!$H53*ED$56))</f>
        <v>761.1176905670593</v>
      </c>
      <c r="EE96" s="95">
        <f>AND(EE$50&gt;0,EE$50&lt;='Summary&amp;Assumptions'!$D$18+1)*(('Summary&amp;Assumptions'!$J53/12)*(1+'Summary&amp;Assumptions'!$G$43)^(EE$12-1)*'Summary&amp;Assumptions'!$G53+(('Summary&amp;Assumptions'!$J53/12)*(1+'Summary&amp;Assumptions'!$G$43)^(EE$12-1)*'Summary&amp;Assumptions'!$H53*EE$56))</f>
        <v>761.1176905670593</v>
      </c>
      <c r="EF96" s="95">
        <f>AND(EF$50&gt;0,EF$50&lt;='Summary&amp;Assumptions'!$D$18+1)*(('Summary&amp;Assumptions'!$J53/12)*(1+'Summary&amp;Assumptions'!$G$43)^(EF$12-1)*'Summary&amp;Assumptions'!$G53+(('Summary&amp;Assumptions'!$J53/12)*(1+'Summary&amp;Assumptions'!$G$43)^(EF$12-1)*'Summary&amp;Assumptions'!$H53*EF$56))</f>
        <v>761.1176905670593</v>
      </c>
      <c r="EG96" s="95">
        <f>AND(EG$50&gt;0,EG$50&lt;='Summary&amp;Assumptions'!$D$18+1)*(('Summary&amp;Assumptions'!$J53/12)*(1+'Summary&amp;Assumptions'!$G$43)^(EG$12-1)*'Summary&amp;Assumptions'!$G53+(('Summary&amp;Assumptions'!$J53/12)*(1+'Summary&amp;Assumptions'!$G$43)^(EG$12-1)*'Summary&amp;Assumptions'!$H53*EG$56))</f>
        <v>761.1176905670593</v>
      </c>
      <c r="EH96" s="95">
        <f>AND(EH$50&gt;0,EH$50&lt;='Summary&amp;Assumptions'!$D$18+1)*(('Summary&amp;Assumptions'!$J53/12)*(1+'Summary&amp;Assumptions'!$G$43)^(EH$12-1)*'Summary&amp;Assumptions'!$G53+(('Summary&amp;Assumptions'!$J53/12)*(1+'Summary&amp;Assumptions'!$G$43)^(EH$12-1)*'Summary&amp;Assumptions'!$H53*EH$56))</f>
        <v>761.1176905670593</v>
      </c>
      <c r="EI96" s="95">
        <f>AND(EI$50&gt;0,EI$50&lt;='Summary&amp;Assumptions'!$D$18+1)*(('Summary&amp;Assumptions'!$J53/12)*(1+'Summary&amp;Assumptions'!$G$43)^(EI$12-1)*'Summary&amp;Assumptions'!$G53+(('Summary&amp;Assumptions'!$J53/12)*(1+'Summary&amp;Assumptions'!$G$43)^(EI$12-1)*'Summary&amp;Assumptions'!$H53*EI$56))</f>
        <v>761.1176905670593</v>
      </c>
      <c r="EJ96" s="95">
        <f>AND(EJ$50&gt;0,EJ$50&lt;='Summary&amp;Assumptions'!$D$18+1)*(('Summary&amp;Assumptions'!$J53/12)*(1+'Summary&amp;Assumptions'!$G$43)^(EJ$12-1)*'Summary&amp;Assumptions'!$G53+(('Summary&amp;Assumptions'!$J53/12)*(1+'Summary&amp;Assumptions'!$G$43)^(EJ$12-1)*'Summary&amp;Assumptions'!$H53*EJ$56))</f>
        <v>783.95122128407104</v>
      </c>
      <c r="EK96" s="95">
        <f>AND(EK$50&gt;0,EK$50&lt;='Summary&amp;Assumptions'!$D$18+1)*(('Summary&amp;Assumptions'!$J53/12)*(1+'Summary&amp;Assumptions'!$G$43)^(EK$12-1)*'Summary&amp;Assumptions'!$G53+(('Summary&amp;Assumptions'!$J53/12)*(1+'Summary&amp;Assumptions'!$G$43)^(EK$12-1)*'Summary&amp;Assumptions'!$H53*EK$56))</f>
        <v>783.95122128407104</v>
      </c>
      <c r="EL96" s="95">
        <f>AND(EL$50&gt;0,EL$50&lt;='Summary&amp;Assumptions'!$D$18+1)*(('Summary&amp;Assumptions'!$J53/12)*(1+'Summary&amp;Assumptions'!$G$43)^(EL$12-1)*'Summary&amp;Assumptions'!$G53+(('Summary&amp;Assumptions'!$J53/12)*(1+'Summary&amp;Assumptions'!$G$43)^(EL$12-1)*'Summary&amp;Assumptions'!$H53*EL$56))</f>
        <v>783.95122128407104</v>
      </c>
      <c r="EM96" s="95">
        <f>AND(EM$50&gt;0,EM$50&lt;='Summary&amp;Assumptions'!$D$18+1)*(('Summary&amp;Assumptions'!$J53/12)*(1+'Summary&amp;Assumptions'!$G$43)^(EM$12-1)*'Summary&amp;Assumptions'!$G53+(('Summary&amp;Assumptions'!$J53/12)*(1+'Summary&amp;Assumptions'!$G$43)^(EM$12-1)*'Summary&amp;Assumptions'!$H53*EM$56))</f>
        <v>783.95122128407104</v>
      </c>
      <c r="EN96" s="95">
        <f>AND(EN$50&gt;0,EN$50&lt;='Summary&amp;Assumptions'!$D$18+1)*(('Summary&amp;Assumptions'!$J53/12)*(1+'Summary&amp;Assumptions'!$G$43)^(EN$12-1)*'Summary&amp;Assumptions'!$G53+(('Summary&amp;Assumptions'!$J53/12)*(1+'Summary&amp;Assumptions'!$G$43)^(EN$12-1)*'Summary&amp;Assumptions'!$H53*EN$56))</f>
        <v>783.95122128407104</v>
      </c>
      <c r="EO96" s="95">
        <f>AND(EO$50&gt;0,EO$50&lt;='Summary&amp;Assumptions'!$D$18+1)*(('Summary&amp;Assumptions'!$J53/12)*(1+'Summary&amp;Assumptions'!$G$43)^(EO$12-1)*'Summary&amp;Assumptions'!$G53+(('Summary&amp;Assumptions'!$J53/12)*(1+'Summary&amp;Assumptions'!$G$43)^(EO$12-1)*'Summary&amp;Assumptions'!$H53*EO$56))</f>
        <v>783.95122128407104</v>
      </c>
      <c r="EP96" s="95">
        <f>AND(EP$50&gt;0,EP$50&lt;='Summary&amp;Assumptions'!$D$18+1)*(('Summary&amp;Assumptions'!$J53/12)*(1+'Summary&amp;Assumptions'!$G$43)^(EP$12-1)*'Summary&amp;Assumptions'!$G53+(('Summary&amp;Assumptions'!$J53/12)*(1+'Summary&amp;Assumptions'!$G$43)^(EP$12-1)*'Summary&amp;Assumptions'!$H53*EP$56))</f>
        <v>783.95122128407104</v>
      </c>
      <c r="EQ96" s="95">
        <f>AND(EQ$50&gt;0,EQ$50&lt;='Summary&amp;Assumptions'!$D$18+1)*(('Summary&amp;Assumptions'!$J53/12)*(1+'Summary&amp;Assumptions'!$G$43)^(EQ$12-1)*'Summary&amp;Assumptions'!$G53+(('Summary&amp;Assumptions'!$J53/12)*(1+'Summary&amp;Assumptions'!$G$43)^(EQ$12-1)*'Summary&amp;Assumptions'!$H53*EQ$56))</f>
        <v>783.95122128407104</v>
      </c>
      <c r="ER96" s="95">
        <f>AND(ER$50&gt;0,ER$50&lt;='Summary&amp;Assumptions'!$D$18+1)*(('Summary&amp;Assumptions'!$J53/12)*(1+'Summary&amp;Assumptions'!$G$43)^(ER$12-1)*'Summary&amp;Assumptions'!$G53+(('Summary&amp;Assumptions'!$J53/12)*(1+'Summary&amp;Assumptions'!$G$43)^(ER$12-1)*'Summary&amp;Assumptions'!$H53*ER$56))</f>
        <v>783.95122128407104</v>
      </c>
      <c r="ES96" s="95">
        <f>AND(ES$50&gt;0,ES$50&lt;='Summary&amp;Assumptions'!$D$18+1)*(('Summary&amp;Assumptions'!$J53/12)*(1+'Summary&amp;Assumptions'!$G$43)^(ES$12-1)*'Summary&amp;Assumptions'!$G53+(('Summary&amp;Assumptions'!$J53/12)*(1+'Summary&amp;Assumptions'!$G$43)^(ES$12-1)*'Summary&amp;Assumptions'!$H53*ES$56))</f>
        <v>783.95122128407104</v>
      </c>
      <c r="ET96" s="95">
        <f>AND(ET$50&gt;0,ET$50&lt;='Summary&amp;Assumptions'!$D$18+1)*(('Summary&amp;Assumptions'!$J53/12)*(1+'Summary&amp;Assumptions'!$G$43)^(ET$12-1)*'Summary&amp;Assumptions'!$G53+(('Summary&amp;Assumptions'!$J53/12)*(1+'Summary&amp;Assumptions'!$G$43)^(ET$12-1)*'Summary&amp;Assumptions'!$H53*ET$56))</f>
        <v>783.95122128407104</v>
      </c>
      <c r="EU96" s="95">
        <f>AND(EU$50&gt;0,EU$50&lt;='Summary&amp;Assumptions'!$D$18+1)*(('Summary&amp;Assumptions'!$J53/12)*(1+'Summary&amp;Assumptions'!$G$43)^(EU$12-1)*'Summary&amp;Assumptions'!$G53+(('Summary&amp;Assumptions'!$J53/12)*(1+'Summary&amp;Assumptions'!$G$43)^(EU$12-1)*'Summary&amp;Assumptions'!$H53*EU$56))</f>
        <v>783.95122128407104</v>
      </c>
      <c r="EV96" s="95">
        <f>AND(EV$50&gt;0,EV$50&lt;='Summary&amp;Assumptions'!$D$18+1)*(('Summary&amp;Assumptions'!$J53/12)*(1+'Summary&amp;Assumptions'!$G$43)^(EV$12-1)*'Summary&amp;Assumptions'!$G53+(('Summary&amp;Assumptions'!$J53/12)*(1+'Summary&amp;Assumptions'!$G$43)^(EV$12-1)*'Summary&amp;Assumptions'!$H53*EV$56))</f>
        <v>0</v>
      </c>
      <c r="EW96" s="95">
        <f>AND(EW$50&gt;0,EW$50&lt;='Summary&amp;Assumptions'!$D$18+1)*(('Summary&amp;Assumptions'!$J53/12)*(1+'Summary&amp;Assumptions'!$G$43)^(EW$12-1)*'Summary&amp;Assumptions'!$G53+(('Summary&amp;Assumptions'!$J53/12)*(1+'Summary&amp;Assumptions'!$G$43)^(EW$12-1)*'Summary&amp;Assumptions'!$H53*EW$56))</f>
        <v>0</v>
      </c>
      <c r="EX96" s="95">
        <f>AND(EX$50&gt;0,EX$50&lt;='Summary&amp;Assumptions'!$D$18+1)*(('Summary&amp;Assumptions'!$J53/12)*(1+'Summary&amp;Assumptions'!$G$43)^(EX$12-1)*'Summary&amp;Assumptions'!$G53+(('Summary&amp;Assumptions'!$J53/12)*(1+'Summary&amp;Assumptions'!$G$43)^(EX$12-1)*'Summary&amp;Assumptions'!$H53*EX$56))</f>
        <v>0</v>
      </c>
      <c r="EY96" s="95">
        <f>AND(EY$50&gt;0,EY$50&lt;='Summary&amp;Assumptions'!$D$18+1)*(('Summary&amp;Assumptions'!$J53/12)*(1+'Summary&amp;Assumptions'!$G$43)^(EY$12-1)*'Summary&amp;Assumptions'!$G53+(('Summary&amp;Assumptions'!$J53/12)*(1+'Summary&amp;Assumptions'!$G$43)^(EY$12-1)*'Summary&amp;Assumptions'!$H53*EY$56))</f>
        <v>0</v>
      </c>
      <c r="EZ96" s="95">
        <f>AND(EZ$50&gt;0,EZ$50&lt;='Summary&amp;Assumptions'!$D$18+1)*(('Summary&amp;Assumptions'!$J53/12)*(1+'Summary&amp;Assumptions'!$G$43)^(EZ$12-1)*'Summary&amp;Assumptions'!$G53+(('Summary&amp;Assumptions'!$J53/12)*(1+'Summary&amp;Assumptions'!$G$43)^(EZ$12-1)*'Summary&amp;Assumptions'!$H53*EZ$56))</f>
        <v>0</v>
      </c>
      <c r="FA96" s="95">
        <f>AND(FA$50&gt;0,FA$50&lt;='Summary&amp;Assumptions'!$D$18+1)*(('Summary&amp;Assumptions'!$J53/12)*(1+'Summary&amp;Assumptions'!$G$43)^(FA$12-1)*'Summary&amp;Assumptions'!$G53+(('Summary&amp;Assumptions'!$J53/12)*(1+'Summary&amp;Assumptions'!$G$43)^(FA$12-1)*'Summary&amp;Assumptions'!$H53*FA$56))</f>
        <v>0</v>
      </c>
      <c r="FB96" s="95">
        <f>AND(FB$50&gt;0,FB$50&lt;='Summary&amp;Assumptions'!$D$18+1)*(('Summary&amp;Assumptions'!$J53/12)*(1+'Summary&amp;Assumptions'!$G$43)^(FB$12-1)*'Summary&amp;Assumptions'!$G53+(('Summary&amp;Assumptions'!$J53/12)*(1+'Summary&amp;Assumptions'!$G$43)^(FB$12-1)*'Summary&amp;Assumptions'!$H53*FB$56))</f>
        <v>0</v>
      </c>
      <c r="FC96" s="95">
        <f>AND(FC$50&gt;0,FC$50&lt;='Summary&amp;Assumptions'!$D$18+1)*(('Summary&amp;Assumptions'!$J53/12)*(1+'Summary&amp;Assumptions'!$G$43)^(FC$12-1)*'Summary&amp;Assumptions'!$G53+(('Summary&amp;Assumptions'!$J53/12)*(1+'Summary&amp;Assumptions'!$G$43)^(FC$12-1)*'Summary&amp;Assumptions'!$H53*FC$56))</f>
        <v>0</v>
      </c>
      <c r="FD96" s="95">
        <f>AND(FD$50&gt;0,FD$50&lt;='Summary&amp;Assumptions'!$D$18+1)*(('Summary&amp;Assumptions'!$J53/12)*(1+'Summary&amp;Assumptions'!$G$43)^(FD$12-1)*'Summary&amp;Assumptions'!$G53+(('Summary&amp;Assumptions'!$J53/12)*(1+'Summary&amp;Assumptions'!$G$43)^(FD$12-1)*'Summary&amp;Assumptions'!$H53*FD$56))</f>
        <v>0</v>
      </c>
      <c r="FE96" s="95">
        <f>AND(FE$50&gt;0,FE$50&lt;='Summary&amp;Assumptions'!$D$18+1)*(('Summary&amp;Assumptions'!$J53/12)*(1+'Summary&amp;Assumptions'!$G$43)^(FE$12-1)*'Summary&amp;Assumptions'!$G53+(('Summary&amp;Assumptions'!$J53/12)*(1+'Summary&amp;Assumptions'!$G$43)^(FE$12-1)*'Summary&amp;Assumptions'!$H53*FE$56))</f>
        <v>0</v>
      </c>
      <c r="FF96" s="95">
        <f>AND(FF$50&gt;0,FF$50&lt;='Summary&amp;Assumptions'!$D$18+1)*(('Summary&amp;Assumptions'!$J53/12)*(1+'Summary&amp;Assumptions'!$G$43)^(FF$12-1)*'Summary&amp;Assumptions'!$G53+(('Summary&amp;Assumptions'!$J53/12)*(1+'Summary&amp;Assumptions'!$G$43)^(FF$12-1)*'Summary&amp;Assumptions'!$H53*FF$56))</f>
        <v>0</v>
      </c>
      <c r="FG96" s="95">
        <f>AND(FG$50&gt;0,FG$50&lt;='Summary&amp;Assumptions'!$D$18+1)*(('Summary&amp;Assumptions'!$J53/12)*(1+'Summary&amp;Assumptions'!$G$43)^(FG$12-1)*'Summary&amp;Assumptions'!$G53+(('Summary&amp;Assumptions'!$J53/12)*(1+'Summary&amp;Assumptions'!$G$43)^(FG$12-1)*'Summary&amp;Assumptions'!$H53*FG$56))</f>
        <v>0</v>
      </c>
      <c r="FH96" s="95">
        <f>AND(FH$50&gt;0,FH$50&lt;='Summary&amp;Assumptions'!$D$18+1)*(('Summary&amp;Assumptions'!$J53/12)*(1+'Summary&amp;Assumptions'!$G$43)^(FH$12-1)*'Summary&amp;Assumptions'!$G53+(('Summary&amp;Assumptions'!$J53/12)*(1+'Summary&amp;Assumptions'!$G$43)^(FH$12-1)*'Summary&amp;Assumptions'!$H53*FH$56))</f>
        <v>0</v>
      </c>
      <c r="FI96" s="95">
        <f>AND(FI$50&gt;0,FI$50&lt;='Summary&amp;Assumptions'!$D$18+1)*(('Summary&amp;Assumptions'!$J53/12)*(1+'Summary&amp;Assumptions'!$G$43)^(FI$12-1)*'Summary&amp;Assumptions'!$G53+(('Summary&amp;Assumptions'!$J53/12)*(1+'Summary&amp;Assumptions'!$G$43)^(FI$12-1)*'Summary&amp;Assumptions'!$H53*FI$56))</f>
        <v>0</v>
      </c>
      <c r="FJ96" s="95">
        <f>AND(FJ$50&gt;0,FJ$50&lt;='Summary&amp;Assumptions'!$D$18+1)*(('Summary&amp;Assumptions'!$J53/12)*(1+'Summary&amp;Assumptions'!$G$43)^(FJ$12-1)*'Summary&amp;Assumptions'!$G53+(('Summary&amp;Assumptions'!$J53/12)*(1+'Summary&amp;Assumptions'!$G$43)^(FJ$12-1)*'Summary&amp;Assumptions'!$H53*FJ$56))</f>
        <v>0</v>
      </c>
      <c r="FK96" s="95">
        <f>AND(FK$50&gt;0,FK$50&lt;='Summary&amp;Assumptions'!$D$18+1)*(('Summary&amp;Assumptions'!$J53/12)*(1+'Summary&amp;Assumptions'!$G$43)^(FK$12-1)*'Summary&amp;Assumptions'!$G53+(('Summary&amp;Assumptions'!$J53/12)*(1+'Summary&amp;Assumptions'!$G$43)^(FK$12-1)*'Summary&amp;Assumptions'!$H53*FK$56))</f>
        <v>0</v>
      </c>
      <c r="FL96" s="95">
        <f>AND(FL$50&gt;0,FL$50&lt;='Summary&amp;Assumptions'!$D$18+1)*(('Summary&amp;Assumptions'!$J53/12)*(1+'Summary&amp;Assumptions'!$G$43)^(FL$12-1)*'Summary&amp;Assumptions'!$G53+(('Summary&amp;Assumptions'!$J53/12)*(1+'Summary&amp;Assumptions'!$G$43)^(FL$12-1)*'Summary&amp;Assumptions'!$H53*FL$56))</f>
        <v>0</v>
      </c>
      <c r="FM96" s="95">
        <f>AND(FM$50&gt;0,FM$50&lt;='Summary&amp;Assumptions'!$D$18+1)*(('Summary&amp;Assumptions'!$J53/12)*(1+'Summary&amp;Assumptions'!$G$43)^(FM$12-1)*'Summary&amp;Assumptions'!$G53+(('Summary&amp;Assumptions'!$J53/12)*(1+'Summary&amp;Assumptions'!$G$43)^(FM$12-1)*'Summary&amp;Assumptions'!$H53*FM$56))</f>
        <v>0</v>
      </c>
      <c r="FN96" s="95">
        <f>AND(FN$50&gt;0,FN$50&lt;='Summary&amp;Assumptions'!$D$18+1)*(('Summary&amp;Assumptions'!$J53/12)*(1+'Summary&amp;Assumptions'!$G$43)^(FN$12-1)*'Summary&amp;Assumptions'!$G53+(('Summary&amp;Assumptions'!$J53/12)*(1+'Summary&amp;Assumptions'!$G$43)^(FN$12-1)*'Summary&amp;Assumptions'!$H53*FN$56))</f>
        <v>0</v>
      </c>
      <c r="FO96" s="95">
        <f>AND(FO$50&gt;0,FO$50&lt;='Summary&amp;Assumptions'!$D$18+1)*(('Summary&amp;Assumptions'!$J53/12)*(1+'Summary&amp;Assumptions'!$G$43)^(FO$12-1)*'Summary&amp;Assumptions'!$G53+(('Summary&amp;Assumptions'!$J53/12)*(1+'Summary&amp;Assumptions'!$G$43)^(FO$12-1)*'Summary&amp;Assumptions'!$H53*FO$56))</f>
        <v>0</v>
      </c>
      <c r="FP96" s="95">
        <f>AND(FP$50&gt;0,FP$50&lt;='Summary&amp;Assumptions'!$D$18+1)*(('Summary&amp;Assumptions'!$J53/12)*(1+'Summary&amp;Assumptions'!$G$43)^(FP$12-1)*'Summary&amp;Assumptions'!$G53+(('Summary&amp;Assumptions'!$J53/12)*(1+'Summary&amp;Assumptions'!$G$43)^(FP$12-1)*'Summary&amp;Assumptions'!$H53*FP$56))</f>
        <v>0</v>
      </c>
      <c r="FQ96" s="96">
        <f>AND(FQ$50&gt;0,FQ$50&lt;='Summary&amp;Assumptions'!$D$18+1)*(('Summary&amp;Assumptions'!$J53/12)*(1+'Summary&amp;Assumptions'!$G$43)^(FQ$12-1)*'Summary&amp;Assumptions'!$G53+(('Summary&amp;Assumptions'!$J53/12)*(1+'Summary&amp;Assumptions'!$G$43)^(FQ$12-1)*'Summary&amp;Assumptions'!$H53*FQ$56))</f>
        <v>0</v>
      </c>
      <c r="FR96" s="191"/>
      <c r="FS96" s="191"/>
      <c r="FT96" s="191"/>
      <c r="FU96" s="9"/>
    </row>
    <row r="97" spans="1:177" s="16" customFormat="1" x14ac:dyDescent="0.2">
      <c r="A97" s="9"/>
      <c r="B97" s="88" t="str">
        <f>+'Summary&amp;Assumptions'!F54</f>
        <v>Taxes</v>
      </c>
      <c r="C97" s="95"/>
      <c r="D97" s="95"/>
      <c r="E97" s="95"/>
      <c r="F97" s="95"/>
      <c r="G97" s="95"/>
      <c r="H97" s="95"/>
      <c r="I97" s="95"/>
      <c r="J97" s="95">
        <f>AND(J$50&gt;0,J$50&lt;='Summary&amp;Assumptions'!$D$18+1)*('Summary&amp;Assumptions'!$J54/12)*(1+'Summary&amp;Assumptions'!$G$43)^(J$12-1)</f>
        <v>0</v>
      </c>
      <c r="K97" s="95">
        <f>AND(K$50&gt;0,K$50&lt;='Summary&amp;Assumptions'!$D$18+1)*('Summary&amp;Assumptions'!$J54/12)*(1+'Summary&amp;Assumptions'!$G$43)^(K$12-1)</f>
        <v>0</v>
      </c>
      <c r="L97" s="95">
        <f>AND(L$50&gt;0,L$50&lt;='Summary&amp;Assumptions'!$D$18+1)*('Summary&amp;Assumptions'!$J54/12)*(1+'Summary&amp;Assumptions'!$G$43)^(L$12-1)</f>
        <v>0</v>
      </c>
      <c r="M97" s="95">
        <f>AND(M$50&gt;0,M$50&lt;='Summary&amp;Assumptions'!$D$18+1)*('Summary&amp;Assumptions'!$J54/12)*(1+'Summary&amp;Assumptions'!$G$43)^(M$12-1)</f>
        <v>0</v>
      </c>
      <c r="N97" s="95">
        <f>AND(N$50&gt;0,N$50&lt;='Summary&amp;Assumptions'!$D$18+1)*('Summary&amp;Assumptions'!$J54/12)*(1+'Summary&amp;Assumptions'!$G$43)^(N$12-1)</f>
        <v>0</v>
      </c>
      <c r="O97" s="95">
        <f>AND(O$50&gt;0,O$50&lt;='Summary&amp;Assumptions'!$D$18+1)*('Summary&amp;Assumptions'!$J54/12)*(1+'Summary&amp;Assumptions'!$G$43)^(O$12-1)</f>
        <v>0</v>
      </c>
      <c r="P97" s="95">
        <f>AND(P$50&gt;0,P$50&lt;='Summary&amp;Assumptions'!$D$18+1)*('Summary&amp;Assumptions'!$J54/12)*(1+'Summary&amp;Assumptions'!$G$43)^(P$12-1)</f>
        <v>0</v>
      </c>
      <c r="Q97" s="95">
        <f>AND(Q$50&gt;0,Q$50&lt;='Summary&amp;Assumptions'!$D$18+1)*('Summary&amp;Assumptions'!$J54/12)*(1+'Summary&amp;Assumptions'!$G$43)^(Q$12-1)</f>
        <v>0</v>
      </c>
      <c r="R97" s="95">
        <f>AND(R$50&gt;0,R$50&lt;='Summary&amp;Assumptions'!$D$18+1)*('Summary&amp;Assumptions'!$J54/12)*(1+'Summary&amp;Assumptions'!$G$43)^(R$12-1)</f>
        <v>0</v>
      </c>
      <c r="S97" s="95">
        <f>AND(S$50&gt;0,S$50&lt;='Summary&amp;Assumptions'!$D$18+1)*('Summary&amp;Assumptions'!$J54/12)*(1+'Summary&amp;Assumptions'!$G$43)^(S$12-1)</f>
        <v>0</v>
      </c>
      <c r="T97" s="95">
        <f>AND(T$50&gt;0,T$50&lt;='Summary&amp;Assumptions'!$D$18+1)*('Summary&amp;Assumptions'!$J54/12)*(1+'Summary&amp;Assumptions'!$G$43)^(T$12-1)</f>
        <v>46110</v>
      </c>
      <c r="U97" s="95">
        <f>AND(U$50&gt;0,U$50&lt;='Summary&amp;Assumptions'!$D$18+1)*('Summary&amp;Assumptions'!$J54/12)*(1+'Summary&amp;Assumptions'!$G$43)^(U$12-1)</f>
        <v>46110</v>
      </c>
      <c r="V97" s="95">
        <f>AND(V$50&gt;0,V$50&lt;='Summary&amp;Assumptions'!$D$18+1)*('Summary&amp;Assumptions'!$J54/12)*(1+'Summary&amp;Assumptions'!$G$43)^(V$12-1)</f>
        <v>46110</v>
      </c>
      <c r="W97" s="95">
        <f>AND(W$50&gt;0,W$50&lt;='Summary&amp;Assumptions'!$D$18+1)*('Summary&amp;Assumptions'!$J54/12)*(1+'Summary&amp;Assumptions'!$G$43)^(W$12-1)</f>
        <v>46110</v>
      </c>
      <c r="X97" s="95">
        <f>AND(X$50&gt;0,X$50&lt;='Summary&amp;Assumptions'!$D$18+1)*('Summary&amp;Assumptions'!$J54/12)*(1+'Summary&amp;Assumptions'!$G$43)^(X$12-1)</f>
        <v>46110</v>
      </c>
      <c r="Y97" s="95">
        <f>AND(Y$50&gt;0,Y$50&lt;='Summary&amp;Assumptions'!$D$18+1)*('Summary&amp;Assumptions'!$J54/12)*(1+'Summary&amp;Assumptions'!$G$43)^(Y$12-1)</f>
        <v>46110</v>
      </c>
      <c r="Z97" s="95">
        <f>AND(Z$50&gt;0,Z$50&lt;='Summary&amp;Assumptions'!$D$18+1)*('Summary&amp;Assumptions'!$J54/12)*(1+'Summary&amp;Assumptions'!$G$43)^(Z$12-1)</f>
        <v>46110</v>
      </c>
      <c r="AA97" s="95">
        <f>AND(AA$50&gt;0,AA$50&lt;='Summary&amp;Assumptions'!$D$18+1)*('Summary&amp;Assumptions'!$J54/12)*(1+'Summary&amp;Assumptions'!$G$43)^(AA$12-1)</f>
        <v>46110</v>
      </c>
      <c r="AB97" s="95">
        <f>AND(AB$50&gt;0,AB$50&lt;='Summary&amp;Assumptions'!$D$18+1)*('Summary&amp;Assumptions'!$J54/12)*(1+'Summary&amp;Assumptions'!$G$43)^(AB$12-1)</f>
        <v>46110</v>
      </c>
      <c r="AC97" s="95">
        <f>AND(AC$50&gt;0,AC$50&lt;='Summary&amp;Assumptions'!$D$18+1)*('Summary&amp;Assumptions'!$J54/12)*(1+'Summary&amp;Assumptions'!$G$43)^(AC$12-1)</f>
        <v>46110</v>
      </c>
      <c r="AD97" s="95">
        <f>AND(AD$50&gt;0,AD$50&lt;='Summary&amp;Assumptions'!$D$18+1)*('Summary&amp;Assumptions'!$J54/12)*(1+'Summary&amp;Assumptions'!$G$43)^(AD$12-1)</f>
        <v>46110</v>
      </c>
      <c r="AE97" s="95">
        <f>AND(AE$50&gt;0,AE$50&lt;='Summary&amp;Assumptions'!$D$18+1)*('Summary&amp;Assumptions'!$J54/12)*(1+'Summary&amp;Assumptions'!$G$43)^(AE$12-1)</f>
        <v>46110</v>
      </c>
      <c r="AF97" s="95">
        <f>AND(AF$50&gt;0,AF$50&lt;='Summary&amp;Assumptions'!$D$18+1)*('Summary&amp;Assumptions'!$J54/12)*(1+'Summary&amp;Assumptions'!$G$43)^(AF$12-1)</f>
        <v>47493.3</v>
      </c>
      <c r="AG97" s="95">
        <f>AND(AG$50&gt;0,AG$50&lt;='Summary&amp;Assumptions'!$D$18+1)*('Summary&amp;Assumptions'!$J54/12)*(1+'Summary&amp;Assumptions'!$G$43)^(AG$12-1)</f>
        <v>47493.3</v>
      </c>
      <c r="AH97" s="95">
        <f>AND(AH$50&gt;0,AH$50&lt;='Summary&amp;Assumptions'!$D$18+1)*('Summary&amp;Assumptions'!$J54/12)*(1+'Summary&amp;Assumptions'!$G$43)^(AH$12-1)</f>
        <v>47493.3</v>
      </c>
      <c r="AI97" s="95">
        <f>AND(AI$50&gt;0,AI$50&lt;='Summary&amp;Assumptions'!$D$18+1)*('Summary&amp;Assumptions'!$J54/12)*(1+'Summary&amp;Assumptions'!$G$43)^(AI$12-1)</f>
        <v>47493.3</v>
      </c>
      <c r="AJ97" s="95">
        <f>AND(AJ$50&gt;0,AJ$50&lt;='Summary&amp;Assumptions'!$D$18+1)*('Summary&amp;Assumptions'!$J54/12)*(1+'Summary&amp;Assumptions'!$G$43)^(AJ$12-1)</f>
        <v>47493.3</v>
      </c>
      <c r="AK97" s="95">
        <f>AND(AK$50&gt;0,AK$50&lt;='Summary&amp;Assumptions'!$D$18+1)*('Summary&amp;Assumptions'!$J54/12)*(1+'Summary&amp;Assumptions'!$G$43)^(AK$12-1)</f>
        <v>47493.3</v>
      </c>
      <c r="AL97" s="95">
        <f>AND(AL$50&gt;0,AL$50&lt;='Summary&amp;Assumptions'!$D$18+1)*('Summary&amp;Assumptions'!$J54/12)*(1+'Summary&amp;Assumptions'!$G$43)^(AL$12-1)</f>
        <v>47493.3</v>
      </c>
      <c r="AM97" s="95">
        <f>AND(AM$50&gt;0,AM$50&lt;='Summary&amp;Assumptions'!$D$18+1)*('Summary&amp;Assumptions'!$J54/12)*(1+'Summary&amp;Assumptions'!$G$43)^(AM$12-1)</f>
        <v>47493.3</v>
      </c>
      <c r="AN97" s="95">
        <f>AND(AN$50&gt;0,AN$50&lt;='Summary&amp;Assumptions'!$D$18+1)*('Summary&amp;Assumptions'!$J54/12)*(1+'Summary&amp;Assumptions'!$G$43)^(AN$12-1)</f>
        <v>47493.3</v>
      </c>
      <c r="AO97" s="95">
        <f>AND(AO$50&gt;0,AO$50&lt;='Summary&amp;Assumptions'!$D$18+1)*('Summary&amp;Assumptions'!$J54/12)*(1+'Summary&amp;Assumptions'!$G$43)^(AO$12-1)</f>
        <v>47493.3</v>
      </c>
      <c r="AP97" s="95">
        <f>AND(AP$50&gt;0,AP$50&lt;='Summary&amp;Assumptions'!$D$18+1)*('Summary&amp;Assumptions'!$J54/12)*(1+'Summary&amp;Assumptions'!$G$43)^(AP$12-1)</f>
        <v>47493.3</v>
      </c>
      <c r="AQ97" s="95">
        <f>AND(AQ$50&gt;0,AQ$50&lt;='Summary&amp;Assumptions'!$D$18+1)*('Summary&amp;Assumptions'!$J54/12)*(1+'Summary&amp;Assumptions'!$G$43)^(AQ$12-1)</f>
        <v>47493.3</v>
      </c>
      <c r="AR97" s="95">
        <f>AND(AR$50&gt;0,AR$50&lt;='Summary&amp;Assumptions'!$D$18+1)*('Summary&amp;Assumptions'!$J54/12)*(1+'Summary&amp;Assumptions'!$G$43)^(AR$12-1)</f>
        <v>48918.098999999995</v>
      </c>
      <c r="AS97" s="95">
        <f>AND(AS$50&gt;0,AS$50&lt;='Summary&amp;Assumptions'!$D$18+1)*('Summary&amp;Assumptions'!$J54/12)*(1+'Summary&amp;Assumptions'!$G$43)^(AS$12-1)</f>
        <v>48918.098999999995</v>
      </c>
      <c r="AT97" s="95">
        <f>AND(AT$50&gt;0,AT$50&lt;='Summary&amp;Assumptions'!$D$18+1)*('Summary&amp;Assumptions'!$J54/12)*(1+'Summary&amp;Assumptions'!$G$43)^(AT$12-1)</f>
        <v>48918.098999999995</v>
      </c>
      <c r="AU97" s="95">
        <f>AND(AU$50&gt;0,AU$50&lt;='Summary&amp;Assumptions'!$D$18+1)*('Summary&amp;Assumptions'!$J54/12)*(1+'Summary&amp;Assumptions'!$G$43)^(AU$12-1)</f>
        <v>48918.098999999995</v>
      </c>
      <c r="AV97" s="95">
        <f>AND(AV$50&gt;0,AV$50&lt;='Summary&amp;Assumptions'!$D$18+1)*('Summary&amp;Assumptions'!$J54/12)*(1+'Summary&amp;Assumptions'!$G$43)^(AV$12-1)</f>
        <v>48918.098999999995</v>
      </c>
      <c r="AW97" s="95">
        <f>AND(AW$50&gt;0,AW$50&lt;='Summary&amp;Assumptions'!$D$18+1)*('Summary&amp;Assumptions'!$J54/12)*(1+'Summary&amp;Assumptions'!$G$43)^(AW$12-1)</f>
        <v>48918.098999999995</v>
      </c>
      <c r="AX97" s="95">
        <f>AND(AX$50&gt;0,AX$50&lt;='Summary&amp;Assumptions'!$D$18+1)*('Summary&amp;Assumptions'!$J54/12)*(1+'Summary&amp;Assumptions'!$G$43)^(AX$12-1)</f>
        <v>48918.098999999995</v>
      </c>
      <c r="AY97" s="95">
        <f>AND(AY$50&gt;0,AY$50&lt;='Summary&amp;Assumptions'!$D$18+1)*('Summary&amp;Assumptions'!$J54/12)*(1+'Summary&amp;Assumptions'!$G$43)^(AY$12-1)</f>
        <v>48918.098999999995</v>
      </c>
      <c r="AZ97" s="95">
        <f>AND(AZ$50&gt;0,AZ$50&lt;='Summary&amp;Assumptions'!$D$18+1)*('Summary&amp;Assumptions'!$J54/12)*(1+'Summary&amp;Assumptions'!$G$43)^(AZ$12-1)</f>
        <v>48918.098999999995</v>
      </c>
      <c r="BA97" s="95">
        <f>AND(BA$50&gt;0,BA$50&lt;='Summary&amp;Assumptions'!$D$18+1)*('Summary&amp;Assumptions'!$J54/12)*(1+'Summary&amp;Assumptions'!$G$43)^(BA$12-1)</f>
        <v>48918.098999999995</v>
      </c>
      <c r="BB97" s="95">
        <f>AND(BB$50&gt;0,BB$50&lt;='Summary&amp;Assumptions'!$D$18+1)*('Summary&amp;Assumptions'!$J54/12)*(1+'Summary&amp;Assumptions'!$G$43)^(BB$12-1)</f>
        <v>48918.098999999995</v>
      </c>
      <c r="BC97" s="95">
        <f>AND(BC$50&gt;0,BC$50&lt;='Summary&amp;Assumptions'!$D$18+1)*('Summary&amp;Assumptions'!$J54/12)*(1+'Summary&amp;Assumptions'!$G$43)^(BC$12-1)</f>
        <v>48918.098999999995</v>
      </c>
      <c r="BD97" s="95">
        <f>AND(BD$50&gt;0,BD$50&lt;='Summary&amp;Assumptions'!$D$18+1)*('Summary&amp;Assumptions'!$J54/12)*(1+'Summary&amp;Assumptions'!$G$43)^(BD$12-1)</f>
        <v>50385.641969999997</v>
      </c>
      <c r="BE97" s="95">
        <f>AND(BE$50&gt;0,BE$50&lt;='Summary&amp;Assumptions'!$D$18+1)*('Summary&amp;Assumptions'!$J54/12)*(1+'Summary&amp;Assumptions'!$G$43)^(BE$12-1)</f>
        <v>50385.641969999997</v>
      </c>
      <c r="BF97" s="95">
        <f>AND(BF$50&gt;0,BF$50&lt;='Summary&amp;Assumptions'!$D$18+1)*('Summary&amp;Assumptions'!$J54/12)*(1+'Summary&amp;Assumptions'!$G$43)^(BF$12-1)</f>
        <v>50385.641969999997</v>
      </c>
      <c r="BG97" s="95">
        <f>AND(BG$50&gt;0,BG$50&lt;='Summary&amp;Assumptions'!$D$18+1)*('Summary&amp;Assumptions'!$J54/12)*(1+'Summary&amp;Assumptions'!$G$43)^(BG$12-1)</f>
        <v>50385.641969999997</v>
      </c>
      <c r="BH97" s="95">
        <f>AND(BH$50&gt;0,BH$50&lt;='Summary&amp;Assumptions'!$D$18+1)*('Summary&amp;Assumptions'!$J54/12)*(1+'Summary&amp;Assumptions'!$G$43)^(BH$12-1)</f>
        <v>50385.641969999997</v>
      </c>
      <c r="BI97" s="95">
        <f>AND(BI$50&gt;0,BI$50&lt;='Summary&amp;Assumptions'!$D$18+1)*('Summary&amp;Assumptions'!$J54/12)*(1+'Summary&amp;Assumptions'!$G$43)^(BI$12-1)</f>
        <v>50385.641969999997</v>
      </c>
      <c r="BJ97" s="95">
        <f>AND(BJ$50&gt;0,BJ$50&lt;='Summary&amp;Assumptions'!$D$18+1)*('Summary&amp;Assumptions'!$J54/12)*(1+'Summary&amp;Assumptions'!$G$43)^(BJ$12-1)</f>
        <v>50385.641969999997</v>
      </c>
      <c r="BK97" s="95">
        <f>AND(BK$50&gt;0,BK$50&lt;='Summary&amp;Assumptions'!$D$18+1)*('Summary&amp;Assumptions'!$J54/12)*(1+'Summary&amp;Assumptions'!$G$43)^(BK$12-1)</f>
        <v>50385.641969999997</v>
      </c>
      <c r="BL97" s="95">
        <f>AND(BL$50&gt;0,BL$50&lt;='Summary&amp;Assumptions'!$D$18+1)*('Summary&amp;Assumptions'!$J54/12)*(1+'Summary&amp;Assumptions'!$G$43)^(BL$12-1)</f>
        <v>50385.641969999997</v>
      </c>
      <c r="BM97" s="95">
        <f>AND(BM$50&gt;0,BM$50&lt;='Summary&amp;Assumptions'!$D$18+1)*('Summary&amp;Assumptions'!$J54/12)*(1+'Summary&amp;Assumptions'!$G$43)^(BM$12-1)</f>
        <v>50385.641969999997</v>
      </c>
      <c r="BN97" s="95">
        <f>AND(BN$50&gt;0,BN$50&lt;='Summary&amp;Assumptions'!$D$18+1)*('Summary&amp;Assumptions'!$J54/12)*(1+'Summary&amp;Assumptions'!$G$43)^(BN$12-1)</f>
        <v>50385.641969999997</v>
      </c>
      <c r="BO97" s="95">
        <f>AND(BO$50&gt;0,BO$50&lt;='Summary&amp;Assumptions'!$D$18+1)*('Summary&amp;Assumptions'!$J54/12)*(1+'Summary&amp;Assumptions'!$G$43)^(BO$12-1)</f>
        <v>50385.641969999997</v>
      </c>
      <c r="BP97" s="95">
        <f>AND(BP$50&gt;0,BP$50&lt;='Summary&amp;Assumptions'!$D$18+1)*('Summary&amp;Assumptions'!$J54/12)*(1+'Summary&amp;Assumptions'!$G$43)^(BP$12-1)</f>
        <v>51897.211229099994</v>
      </c>
      <c r="BQ97" s="95">
        <f>AND(BQ$50&gt;0,BQ$50&lt;='Summary&amp;Assumptions'!$D$18+1)*('Summary&amp;Assumptions'!$J54/12)*(1+'Summary&amp;Assumptions'!$G$43)^(BQ$12-1)</f>
        <v>51897.211229099994</v>
      </c>
      <c r="BR97" s="95">
        <f>AND(BR$50&gt;0,BR$50&lt;='Summary&amp;Assumptions'!$D$18+1)*('Summary&amp;Assumptions'!$J54/12)*(1+'Summary&amp;Assumptions'!$G$43)^(BR$12-1)</f>
        <v>51897.211229099994</v>
      </c>
      <c r="BS97" s="95">
        <f>AND(BS$50&gt;0,BS$50&lt;='Summary&amp;Assumptions'!$D$18+1)*('Summary&amp;Assumptions'!$J54/12)*(1+'Summary&amp;Assumptions'!$G$43)^(BS$12-1)</f>
        <v>51897.211229099994</v>
      </c>
      <c r="BT97" s="95">
        <f>AND(BT$50&gt;0,BT$50&lt;='Summary&amp;Assumptions'!$D$18+1)*('Summary&amp;Assumptions'!$J54/12)*(1+'Summary&amp;Assumptions'!$G$43)^(BT$12-1)</f>
        <v>51897.211229099994</v>
      </c>
      <c r="BU97" s="95">
        <f>AND(BU$50&gt;0,BU$50&lt;='Summary&amp;Assumptions'!$D$18+1)*('Summary&amp;Assumptions'!$J54/12)*(1+'Summary&amp;Assumptions'!$G$43)^(BU$12-1)</f>
        <v>51897.211229099994</v>
      </c>
      <c r="BV97" s="95">
        <f>AND(BV$50&gt;0,BV$50&lt;='Summary&amp;Assumptions'!$D$18+1)*('Summary&amp;Assumptions'!$J54/12)*(1+'Summary&amp;Assumptions'!$G$43)^(BV$12-1)</f>
        <v>51897.211229099994</v>
      </c>
      <c r="BW97" s="95">
        <f>AND(BW$50&gt;0,BW$50&lt;='Summary&amp;Assumptions'!$D$18+1)*('Summary&amp;Assumptions'!$J54/12)*(1+'Summary&amp;Assumptions'!$G$43)^(BW$12-1)</f>
        <v>51897.211229099994</v>
      </c>
      <c r="BX97" s="95">
        <f>AND(BX$50&gt;0,BX$50&lt;='Summary&amp;Assumptions'!$D$18+1)*('Summary&amp;Assumptions'!$J54/12)*(1+'Summary&amp;Assumptions'!$G$43)^(BX$12-1)</f>
        <v>51897.211229099994</v>
      </c>
      <c r="BY97" s="95">
        <f>AND(BY$50&gt;0,BY$50&lt;='Summary&amp;Assumptions'!$D$18+1)*('Summary&amp;Assumptions'!$J54/12)*(1+'Summary&amp;Assumptions'!$G$43)^(BY$12-1)</f>
        <v>51897.211229099994</v>
      </c>
      <c r="BZ97" s="95">
        <f>AND(BZ$50&gt;0,BZ$50&lt;='Summary&amp;Assumptions'!$D$18+1)*('Summary&amp;Assumptions'!$J54/12)*(1+'Summary&amp;Assumptions'!$G$43)^(BZ$12-1)</f>
        <v>51897.211229099994</v>
      </c>
      <c r="CA97" s="95">
        <f>AND(CA$50&gt;0,CA$50&lt;='Summary&amp;Assumptions'!$D$18+1)*('Summary&amp;Assumptions'!$J54/12)*(1+'Summary&amp;Assumptions'!$G$43)^(CA$12-1)</f>
        <v>51897.211229099994</v>
      </c>
      <c r="CB97" s="95">
        <f>AND(CB$50&gt;0,CB$50&lt;='Summary&amp;Assumptions'!$D$18+1)*('Summary&amp;Assumptions'!$J54/12)*(1+'Summary&amp;Assumptions'!$G$43)^(CB$12-1)</f>
        <v>53454.127565972994</v>
      </c>
      <c r="CC97" s="95">
        <f>AND(CC$50&gt;0,CC$50&lt;='Summary&amp;Assumptions'!$D$18+1)*('Summary&amp;Assumptions'!$J54/12)*(1+'Summary&amp;Assumptions'!$G$43)^(CC$12-1)</f>
        <v>53454.127565972994</v>
      </c>
      <c r="CD97" s="95">
        <f>AND(CD$50&gt;0,CD$50&lt;='Summary&amp;Assumptions'!$D$18+1)*('Summary&amp;Assumptions'!$J54/12)*(1+'Summary&amp;Assumptions'!$G$43)^(CD$12-1)</f>
        <v>53454.127565972994</v>
      </c>
      <c r="CE97" s="95">
        <f>AND(CE$50&gt;0,CE$50&lt;='Summary&amp;Assumptions'!$D$18+1)*('Summary&amp;Assumptions'!$J54/12)*(1+'Summary&amp;Assumptions'!$G$43)^(CE$12-1)</f>
        <v>53454.127565972994</v>
      </c>
      <c r="CF97" s="95">
        <f>AND(CF$50&gt;0,CF$50&lt;='Summary&amp;Assumptions'!$D$18+1)*('Summary&amp;Assumptions'!$J54/12)*(1+'Summary&amp;Assumptions'!$G$43)^(CF$12-1)</f>
        <v>53454.127565972994</v>
      </c>
      <c r="CG97" s="95">
        <f>AND(CG$50&gt;0,CG$50&lt;='Summary&amp;Assumptions'!$D$18+1)*('Summary&amp;Assumptions'!$J54/12)*(1+'Summary&amp;Assumptions'!$G$43)^(CG$12-1)</f>
        <v>53454.127565972994</v>
      </c>
      <c r="CH97" s="95">
        <f>AND(CH$50&gt;0,CH$50&lt;='Summary&amp;Assumptions'!$D$18+1)*('Summary&amp;Assumptions'!$J54/12)*(1+'Summary&amp;Assumptions'!$G$43)^(CH$12-1)</f>
        <v>53454.127565972994</v>
      </c>
      <c r="CI97" s="95">
        <f>AND(CI$50&gt;0,CI$50&lt;='Summary&amp;Assumptions'!$D$18+1)*('Summary&amp;Assumptions'!$J54/12)*(1+'Summary&amp;Assumptions'!$G$43)^(CI$12-1)</f>
        <v>53454.127565972994</v>
      </c>
      <c r="CJ97" s="95">
        <f>AND(CJ$50&gt;0,CJ$50&lt;='Summary&amp;Assumptions'!$D$18+1)*('Summary&amp;Assumptions'!$J54/12)*(1+'Summary&amp;Assumptions'!$G$43)^(CJ$12-1)</f>
        <v>53454.127565972994</v>
      </c>
      <c r="CK97" s="95">
        <f>AND(CK$50&gt;0,CK$50&lt;='Summary&amp;Assumptions'!$D$18+1)*('Summary&amp;Assumptions'!$J54/12)*(1+'Summary&amp;Assumptions'!$G$43)^(CK$12-1)</f>
        <v>53454.127565972994</v>
      </c>
      <c r="CL97" s="95">
        <f>AND(CL$50&gt;0,CL$50&lt;='Summary&amp;Assumptions'!$D$18+1)*('Summary&amp;Assumptions'!$J54/12)*(1+'Summary&amp;Assumptions'!$G$43)^(CL$12-1)</f>
        <v>53454.127565972994</v>
      </c>
      <c r="CM97" s="95">
        <f>AND(CM$50&gt;0,CM$50&lt;='Summary&amp;Assumptions'!$D$18+1)*('Summary&amp;Assumptions'!$J54/12)*(1+'Summary&amp;Assumptions'!$G$43)^(CM$12-1)</f>
        <v>53454.127565972994</v>
      </c>
      <c r="CN97" s="95">
        <f>AND(CN$50&gt;0,CN$50&lt;='Summary&amp;Assumptions'!$D$18+1)*('Summary&amp;Assumptions'!$J54/12)*(1+'Summary&amp;Assumptions'!$G$43)^(CN$12-1)</f>
        <v>55057.751392952188</v>
      </c>
      <c r="CO97" s="95">
        <f>AND(CO$50&gt;0,CO$50&lt;='Summary&amp;Assumptions'!$D$18+1)*('Summary&amp;Assumptions'!$J54/12)*(1+'Summary&amp;Assumptions'!$G$43)^(CO$12-1)</f>
        <v>55057.751392952188</v>
      </c>
      <c r="CP97" s="95">
        <f>AND(CP$50&gt;0,CP$50&lt;='Summary&amp;Assumptions'!$D$18+1)*('Summary&amp;Assumptions'!$J54/12)*(1+'Summary&amp;Assumptions'!$G$43)^(CP$12-1)</f>
        <v>55057.751392952188</v>
      </c>
      <c r="CQ97" s="95">
        <f>AND(CQ$50&gt;0,CQ$50&lt;='Summary&amp;Assumptions'!$D$18+1)*('Summary&amp;Assumptions'!$J54/12)*(1+'Summary&amp;Assumptions'!$G$43)^(CQ$12-1)</f>
        <v>55057.751392952188</v>
      </c>
      <c r="CR97" s="95">
        <f>AND(CR$50&gt;0,CR$50&lt;='Summary&amp;Assumptions'!$D$18+1)*('Summary&amp;Assumptions'!$J54/12)*(1+'Summary&amp;Assumptions'!$G$43)^(CR$12-1)</f>
        <v>55057.751392952188</v>
      </c>
      <c r="CS97" s="95">
        <f>AND(CS$50&gt;0,CS$50&lt;='Summary&amp;Assumptions'!$D$18+1)*('Summary&amp;Assumptions'!$J54/12)*(1+'Summary&amp;Assumptions'!$G$43)^(CS$12-1)</f>
        <v>55057.751392952188</v>
      </c>
      <c r="CT97" s="95">
        <f>AND(CT$50&gt;0,CT$50&lt;='Summary&amp;Assumptions'!$D$18+1)*('Summary&amp;Assumptions'!$J54/12)*(1+'Summary&amp;Assumptions'!$G$43)^(CT$12-1)</f>
        <v>55057.751392952188</v>
      </c>
      <c r="CU97" s="95">
        <f>AND(CU$50&gt;0,CU$50&lt;='Summary&amp;Assumptions'!$D$18+1)*('Summary&amp;Assumptions'!$J54/12)*(1+'Summary&amp;Assumptions'!$G$43)^(CU$12-1)</f>
        <v>55057.751392952188</v>
      </c>
      <c r="CV97" s="95">
        <f>AND(CV$50&gt;0,CV$50&lt;='Summary&amp;Assumptions'!$D$18+1)*('Summary&amp;Assumptions'!$J54/12)*(1+'Summary&amp;Assumptions'!$G$43)^(CV$12-1)</f>
        <v>55057.751392952188</v>
      </c>
      <c r="CW97" s="95">
        <f>AND(CW$50&gt;0,CW$50&lt;='Summary&amp;Assumptions'!$D$18+1)*('Summary&amp;Assumptions'!$J54/12)*(1+'Summary&amp;Assumptions'!$G$43)^(CW$12-1)</f>
        <v>55057.751392952188</v>
      </c>
      <c r="CX97" s="95">
        <f>AND(CX$50&gt;0,CX$50&lt;='Summary&amp;Assumptions'!$D$18+1)*('Summary&amp;Assumptions'!$J54/12)*(1+'Summary&amp;Assumptions'!$G$43)^(CX$12-1)</f>
        <v>55057.751392952188</v>
      </c>
      <c r="CY97" s="95">
        <f>AND(CY$50&gt;0,CY$50&lt;='Summary&amp;Assumptions'!$D$18+1)*('Summary&amp;Assumptions'!$J54/12)*(1+'Summary&amp;Assumptions'!$G$43)^(CY$12-1)</f>
        <v>55057.751392952188</v>
      </c>
      <c r="CZ97" s="95">
        <f>AND(CZ$50&gt;0,CZ$50&lt;='Summary&amp;Assumptions'!$D$18+1)*('Summary&amp;Assumptions'!$J54/12)*(1+'Summary&amp;Assumptions'!$G$43)^(CZ$12-1)</f>
        <v>56709.483934740754</v>
      </c>
      <c r="DA97" s="95">
        <f>AND(DA$50&gt;0,DA$50&lt;='Summary&amp;Assumptions'!$D$18+1)*('Summary&amp;Assumptions'!$J54/12)*(1+'Summary&amp;Assumptions'!$G$43)^(DA$12-1)</f>
        <v>56709.483934740754</v>
      </c>
      <c r="DB97" s="95">
        <f>AND(DB$50&gt;0,DB$50&lt;='Summary&amp;Assumptions'!$D$18+1)*('Summary&amp;Assumptions'!$J54/12)*(1+'Summary&amp;Assumptions'!$G$43)^(DB$12-1)</f>
        <v>56709.483934740754</v>
      </c>
      <c r="DC97" s="95">
        <f>AND(DC$50&gt;0,DC$50&lt;='Summary&amp;Assumptions'!$D$18+1)*('Summary&amp;Assumptions'!$J54/12)*(1+'Summary&amp;Assumptions'!$G$43)^(DC$12-1)</f>
        <v>56709.483934740754</v>
      </c>
      <c r="DD97" s="95">
        <f>AND(DD$50&gt;0,DD$50&lt;='Summary&amp;Assumptions'!$D$18+1)*('Summary&amp;Assumptions'!$J54/12)*(1+'Summary&amp;Assumptions'!$G$43)^(DD$12-1)</f>
        <v>56709.483934740754</v>
      </c>
      <c r="DE97" s="95">
        <f>AND(DE$50&gt;0,DE$50&lt;='Summary&amp;Assumptions'!$D$18+1)*('Summary&amp;Assumptions'!$J54/12)*(1+'Summary&amp;Assumptions'!$G$43)^(DE$12-1)</f>
        <v>56709.483934740754</v>
      </c>
      <c r="DF97" s="95">
        <f>AND(DF$50&gt;0,DF$50&lt;='Summary&amp;Assumptions'!$D$18+1)*('Summary&amp;Assumptions'!$J54/12)*(1+'Summary&amp;Assumptions'!$G$43)^(DF$12-1)</f>
        <v>56709.483934740754</v>
      </c>
      <c r="DG97" s="95">
        <f>AND(DG$50&gt;0,DG$50&lt;='Summary&amp;Assumptions'!$D$18+1)*('Summary&amp;Assumptions'!$J54/12)*(1+'Summary&amp;Assumptions'!$G$43)^(DG$12-1)</f>
        <v>56709.483934740754</v>
      </c>
      <c r="DH97" s="95">
        <f>AND(DH$50&gt;0,DH$50&lt;='Summary&amp;Assumptions'!$D$18+1)*('Summary&amp;Assumptions'!$J54/12)*(1+'Summary&amp;Assumptions'!$G$43)^(DH$12-1)</f>
        <v>56709.483934740754</v>
      </c>
      <c r="DI97" s="95">
        <f>AND(DI$50&gt;0,DI$50&lt;='Summary&amp;Assumptions'!$D$18+1)*('Summary&amp;Assumptions'!$J54/12)*(1+'Summary&amp;Assumptions'!$G$43)^(DI$12-1)</f>
        <v>56709.483934740754</v>
      </c>
      <c r="DJ97" s="95">
        <f>AND(DJ$50&gt;0,DJ$50&lt;='Summary&amp;Assumptions'!$D$18+1)*('Summary&amp;Assumptions'!$J54/12)*(1+'Summary&amp;Assumptions'!$G$43)^(DJ$12-1)</f>
        <v>56709.483934740754</v>
      </c>
      <c r="DK97" s="95">
        <f>AND(DK$50&gt;0,DK$50&lt;='Summary&amp;Assumptions'!$D$18+1)*('Summary&amp;Assumptions'!$J54/12)*(1+'Summary&amp;Assumptions'!$G$43)^(DK$12-1)</f>
        <v>56709.483934740754</v>
      </c>
      <c r="DL97" s="95">
        <f>AND(DL$50&gt;0,DL$50&lt;='Summary&amp;Assumptions'!$D$18+1)*('Summary&amp;Assumptions'!$J54/12)*(1+'Summary&amp;Assumptions'!$G$43)^(DL$12-1)</f>
        <v>58410.76845278297</v>
      </c>
      <c r="DM97" s="95">
        <f>AND(DM$50&gt;0,DM$50&lt;='Summary&amp;Assumptions'!$D$18+1)*('Summary&amp;Assumptions'!$J54/12)*(1+'Summary&amp;Assumptions'!$G$43)^(DM$12-1)</f>
        <v>58410.76845278297</v>
      </c>
      <c r="DN97" s="95">
        <f>AND(DN$50&gt;0,DN$50&lt;='Summary&amp;Assumptions'!$D$18+1)*('Summary&amp;Assumptions'!$J54/12)*(1+'Summary&amp;Assumptions'!$G$43)^(DN$12-1)</f>
        <v>58410.76845278297</v>
      </c>
      <c r="DO97" s="95">
        <f>AND(DO$50&gt;0,DO$50&lt;='Summary&amp;Assumptions'!$D$18+1)*('Summary&amp;Assumptions'!$J54/12)*(1+'Summary&amp;Assumptions'!$G$43)^(DO$12-1)</f>
        <v>58410.76845278297</v>
      </c>
      <c r="DP97" s="95">
        <f>AND(DP$50&gt;0,DP$50&lt;='Summary&amp;Assumptions'!$D$18+1)*('Summary&amp;Assumptions'!$J54/12)*(1+'Summary&amp;Assumptions'!$G$43)^(DP$12-1)</f>
        <v>58410.76845278297</v>
      </c>
      <c r="DQ97" s="95">
        <f>AND(DQ$50&gt;0,DQ$50&lt;='Summary&amp;Assumptions'!$D$18+1)*('Summary&amp;Assumptions'!$J54/12)*(1+'Summary&amp;Assumptions'!$G$43)^(DQ$12-1)</f>
        <v>58410.76845278297</v>
      </c>
      <c r="DR97" s="95">
        <f>AND(DR$50&gt;0,DR$50&lt;='Summary&amp;Assumptions'!$D$18+1)*('Summary&amp;Assumptions'!$J54/12)*(1+'Summary&amp;Assumptions'!$G$43)^(DR$12-1)</f>
        <v>58410.76845278297</v>
      </c>
      <c r="DS97" s="95">
        <f>AND(DS$50&gt;0,DS$50&lt;='Summary&amp;Assumptions'!$D$18+1)*('Summary&amp;Assumptions'!$J54/12)*(1+'Summary&amp;Assumptions'!$G$43)^(DS$12-1)</f>
        <v>58410.76845278297</v>
      </c>
      <c r="DT97" s="95">
        <f>AND(DT$50&gt;0,DT$50&lt;='Summary&amp;Assumptions'!$D$18+1)*('Summary&amp;Assumptions'!$J54/12)*(1+'Summary&amp;Assumptions'!$G$43)^(DT$12-1)</f>
        <v>58410.76845278297</v>
      </c>
      <c r="DU97" s="95">
        <f>AND(DU$50&gt;0,DU$50&lt;='Summary&amp;Assumptions'!$D$18+1)*('Summary&amp;Assumptions'!$J54/12)*(1+'Summary&amp;Assumptions'!$G$43)^(DU$12-1)</f>
        <v>58410.76845278297</v>
      </c>
      <c r="DV97" s="95">
        <f>AND(DV$50&gt;0,DV$50&lt;='Summary&amp;Assumptions'!$D$18+1)*('Summary&amp;Assumptions'!$J54/12)*(1+'Summary&amp;Assumptions'!$G$43)^(DV$12-1)</f>
        <v>58410.76845278297</v>
      </c>
      <c r="DW97" s="95">
        <f>AND(DW$50&gt;0,DW$50&lt;='Summary&amp;Assumptions'!$D$18+1)*('Summary&amp;Assumptions'!$J54/12)*(1+'Summary&amp;Assumptions'!$G$43)^(DW$12-1)</f>
        <v>58410.76845278297</v>
      </c>
      <c r="DX97" s="95">
        <f>AND(DX$50&gt;0,DX$50&lt;='Summary&amp;Assumptions'!$D$18+1)*('Summary&amp;Assumptions'!$J54/12)*(1+'Summary&amp;Assumptions'!$G$43)^(DX$12-1)</f>
        <v>60163.091506366465</v>
      </c>
      <c r="DY97" s="95">
        <f>AND(DY$50&gt;0,DY$50&lt;='Summary&amp;Assumptions'!$D$18+1)*('Summary&amp;Assumptions'!$J54/12)*(1+'Summary&amp;Assumptions'!$G$43)^(DY$12-1)</f>
        <v>60163.091506366465</v>
      </c>
      <c r="DZ97" s="95">
        <f>AND(DZ$50&gt;0,DZ$50&lt;='Summary&amp;Assumptions'!$D$18+1)*('Summary&amp;Assumptions'!$J54/12)*(1+'Summary&amp;Assumptions'!$G$43)^(DZ$12-1)</f>
        <v>60163.091506366465</v>
      </c>
      <c r="EA97" s="95">
        <f>AND(EA$50&gt;0,EA$50&lt;='Summary&amp;Assumptions'!$D$18+1)*('Summary&amp;Assumptions'!$J54/12)*(1+'Summary&amp;Assumptions'!$G$43)^(EA$12-1)</f>
        <v>60163.091506366465</v>
      </c>
      <c r="EB97" s="95">
        <f>AND(EB$50&gt;0,EB$50&lt;='Summary&amp;Assumptions'!$D$18+1)*('Summary&amp;Assumptions'!$J54/12)*(1+'Summary&amp;Assumptions'!$G$43)^(EB$12-1)</f>
        <v>60163.091506366465</v>
      </c>
      <c r="EC97" s="95">
        <f>AND(EC$50&gt;0,EC$50&lt;='Summary&amp;Assumptions'!$D$18+1)*('Summary&amp;Assumptions'!$J54/12)*(1+'Summary&amp;Assumptions'!$G$43)^(EC$12-1)</f>
        <v>60163.091506366465</v>
      </c>
      <c r="ED97" s="95">
        <f>AND(ED$50&gt;0,ED$50&lt;='Summary&amp;Assumptions'!$D$18+1)*('Summary&amp;Assumptions'!$J54/12)*(1+'Summary&amp;Assumptions'!$G$43)^(ED$12-1)</f>
        <v>60163.091506366465</v>
      </c>
      <c r="EE97" s="95">
        <f>AND(EE$50&gt;0,EE$50&lt;='Summary&amp;Assumptions'!$D$18+1)*('Summary&amp;Assumptions'!$J54/12)*(1+'Summary&amp;Assumptions'!$G$43)^(EE$12-1)</f>
        <v>60163.091506366465</v>
      </c>
      <c r="EF97" s="95">
        <f>AND(EF$50&gt;0,EF$50&lt;='Summary&amp;Assumptions'!$D$18+1)*('Summary&amp;Assumptions'!$J54/12)*(1+'Summary&amp;Assumptions'!$G$43)^(EF$12-1)</f>
        <v>60163.091506366465</v>
      </c>
      <c r="EG97" s="95">
        <f>AND(EG$50&gt;0,EG$50&lt;='Summary&amp;Assumptions'!$D$18+1)*('Summary&amp;Assumptions'!$J54/12)*(1+'Summary&amp;Assumptions'!$G$43)^(EG$12-1)</f>
        <v>60163.091506366465</v>
      </c>
      <c r="EH97" s="95">
        <f>AND(EH$50&gt;0,EH$50&lt;='Summary&amp;Assumptions'!$D$18+1)*('Summary&amp;Assumptions'!$J54/12)*(1+'Summary&amp;Assumptions'!$G$43)^(EH$12-1)</f>
        <v>60163.091506366465</v>
      </c>
      <c r="EI97" s="95">
        <f>AND(EI$50&gt;0,EI$50&lt;='Summary&amp;Assumptions'!$D$18+1)*('Summary&amp;Assumptions'!$J54/12)*(1+'Summary&amp;Assumptions'!$G$43)^(EI$12-1)</f>
        <v>60163.091506366465</v>
      </c>
      <c r="EJ97" s="95">
        <f>AND(EJ$50&gt;0,EJ$50&lt;='Summary&amp;Assumptions'!$D$18+1)*('Summary&amp;Assumptions'!$J54/12)*(1+'Summary&amp;Assumptions'!$G$43)^(EJ$12-1)</f>
        <v>61967.984251557456</v>
      </c>
      <c r="EK97" s="95">
        <f>AND(EK$50&gt;0,EK$50&lt;='Summary&amp;Assumptions'!$D$18+1)*('Summary&amp;Assumptions'!$J54/12)*(1+'Summary&amp;Assumptions'!$G$43)^(EK$12-1)</f>
        <v>61967.984251557456</v>
      </c>
      <c r="EL97" s="95">
        <f>AND(EL$50&gt;0,EL$50&lt;='Summary&amp;Assumptions'!$D$18+1)*('Summary&amp;Assumptions'!$J54/12)*(1+'Summary&amp;Assumptions'!$G$43)^(EL$12-1)</f>
        <v>61967.984251557456</v>
      </c>
      <c r="EM97" s="95">
        <f>AND(EM$50&gt;0,EM$50&lt;='Summary&amp;Assumptions'!$D$18+1)*('Summary&amp;Assumptions'!$J54/12)*(1+'Summary&amp;Assumptions'!$G$43)^(EM$12-1)</f>
        <v>61967.984251557456</v>
      </c>
      <c r="EN97" s="95">
        <f>AND(EN$50&gt;0,EN$50&lt;='Summary&amp;Assumptions'!$D$18+1)*('Summary&amp;Assumptions'!$J54/12)*(1+'Summary&amp;Assumptions'!$G$43)^(EN$12-1)</f>
        <v>61967.984251557456</v>
      </c>
      <c r="EO97" s="95">
        <f>AND(EO$50&gt;0,EO$50&lt;='Summary&amp;Assumptions'!$D$18+1)*('Summary&amp;Assumptions'!$J54/12)*(1+'Summary&amp;Assumptions'!$G$43)^(EO$12-1)</f>
        <v>61967.984251557456</v>
      </c>
      <c r="EP97" s="95">
        <f>AND(EP$50&gt;0,EP$50&lt;='Summary&amp;Assumptions'!$D$18+1)*('Summary&amp;Assumptions'!$J54/12)*(1+'Summary&amp;Assumptions'!$G$43)^(EP$12-1)</f>
        <v>61967.984251557456</v>
      </c>
      <c r="EQ97" s="95">
        <f>AND(EQ$50&gt;0,EQ$50&lt;='Summary&amp;Assumptions'!$D$18+1)*('Summary&amp;Assumptions'!$J54/12)*(1+'Summary&amp;Assumptions'!$G$43)^(EQ$12-1)</f>
        <v>61967.984251557456</v>
      </c>
      <c r="ER97" s="95">
        <f>AND(ER$50&gt;0,ER$50&lt;='Summary&amp;Assumptions'!$D$18+1)*('Summary&amp;Assumptions'!$J54/12)*(1+'Summary&amp;Assumptions'!$G$43)^(ER$12-1)</f>
        <v>61967.984251557456</v>
      </c>
      <c r="ES97" s="95">
        <f>AND(ES$50&gt;0,ES$50&lt;='Summary&amp;Assumptions'!$D$18+1)*('Summary&amp;Assumptions'!$J54/12)*(1+'Summary&amp;Assumptions'!$G$43)^(ES$12-1)</f>
        <v>61967.984251557456</v>
      </c>
      <c r="ET97" s="95">
        <f>AND(ET$50&gt;0,ET$50&lt;='Summary&amp;Assumptions'!$D$18+1)*('Summary&amp;Assumptions'!$J54/12)*(1+'Summary&amp;Assumptions'!$G$43)^(ET$12-1)</f>
        <v>61967.984251557456</v>
      </c>
      <c r="EU97" s="95">
        <f>AND(EU$50&gt;0,EU$50&lt;='Summary&amp;Assumptions'!$D$18+1)*('Summary&amp;Assumptions'!$J54/12)*(1+'Summary&amp;Assumptions'!$G$43)^(EU$12-1)</f>
        <v>61967.984251557456</v>
      </c>
      <c r="EV97" s="95">
        <f>AND(EV$50&gt;0,EV$50&lt;='Summary&amp;Assumptions'!$D$18+1)*('Summary&amp;Assumptions'!$J54/12)*(1+'Summary&amp;Assumptions'!$G$43)^(EV$12-1)</f>
        <v>0</v>
      </c>
      <c r="EW97" s="95">
        <f>AND(EW$50&gt;0,EW$50&lt;='Summary&amp;Assumptions'!$D$18+1)*('Summary&amp;Assumptions'!$J54/12)*(1+'Summary&amp;Assumptions'!$G$43)^(EW$12-1)</f>
        <v>0</v>
      </c>
      <c r="EX97" s="95">
        <f>AND(EX$50&gt;0,EX$50&lt;='Summary&amp;Assumptions'!$D$18+1)*('Summary&amp;Assumptions'!$J54/12)*(1+'Summary&amp;Assumptions'!$G$43)^(EX$12-1)</f>
        <v>0</v>
      </c>
      <c r="EY97" s="95">
        <f>AND(EY$50&gt;0,EY$50&lt;='Summary&amp;Assumptions'!$D$18+1)*('Summary&amp;Assumptions'!$J54/12)*(1+'Summary&amp;Assumptions'!$G$43)^(EY$12-1)</f>
        <v>0</v>
      </c>
      <c r="EZ97" s="95">
        <f>AND(EZ$50&gt;0,EZ$50&lt;='Summary&amp;Assumptions'!$D$18+1)*('Summary&amp;Assumptions'!$J54/12)*(1+'Summary&amp;Assumptions'!$G$43)^(EZ$12-1)</f>
        <v>0</v>
      </c>
      <c r="FA97" s="95">
        <f>AND(FA$50&gt;0,FA$50&lt;='Summary&amp;Assumptions'!$D$18+1)*('Summary&amp;Assumptions'!$J54/12)*(1+'Summary&amp;Assumptions'!$G$43)^(FA$12-1)</f>
        <v>0</v>
      </c>
      <c r="FB97" s="95">
        <f>AND(FB$50&gt;0,FB$50&lt;='Summary&amp;Assumptions'!$D$18+1)*('Summary&amp;Assumptions'!$J54/12)*(1+'Summary&amp;Assumptions'!$G$43)^(FB$12-1)</f>
        <v>0</v>
      </c>
      <c r="FC97" s="95">
        <f>AND(FC$50&gt;0,FC$50&lt;='Summary&amp;Assumptions'!$D$18+1)*('Summary&amp;Assumptions'!$J54/12)*(1+'Summary&amp;Assumptions'!$G$43)^(FC$12-1)</f>
        <v>0</v>
      </c>
      <c r="FD97" s="95">
        <f>AND(FD$50&gt;0,FD$50&lt;='Summary&amp;Assumptions'!$D$18+1)*('Summary&amp;Assumptions'!$J54/12)*(1+'Summary&amp;Assumptions'!$G$43)^(FD$12-1)</f>
        <v>0</v>
      </c>
      <c r="FE97" s="95">
        <f>AND(FE$50&gt;0,FE$50&lt;='Summary&amp;Assumptions'!$D$18+1)*('Summary&amp;Assumptions'!$J54/12)*(1+'Summary&amp;Assumptions'!$G$43)^(FE$12-1)</f>
        <v>0</v>
      </c>
      <c r="FF97" s="95">
        <f>AND(FF$50&gt;0,FF$50&lt;='Summary&amp;Assumptions'!$D$18+1)*('Summary&amp;Assumptions'!$J54/12)*(1+'Summary&amp;Assumptions'!$G$43)^(FF$12-1)</f>
        <v>0</v>
      </c>
      <c r="FG97" s="95">
        <f>AND(FG$50&gt;0,FG$50&lt;='Summary&amp;Assumptions'!$D$18+1)*('Summary&amp;Assumptions'!$J54/12)*(1+'Summary&amp;Assumptions'!$G$43)^(FG$12-1)</f>
        <v>0</v>
      </c>
      <c r="FH97" s="95">
        <f>AND(FH$50&gt;0,FH$50&lt;='Summary&amp;Assumptions'!$D$18+1)*('Summary&amp;Assumptions'!$J54/12)*(1+'Summary&amp;Assumptions'!$G$43)^(FH$12-1)</f>
        <v>0</v>
      </c>
      <c r="FI97" s="95">
        <f>AND(FI$50&gt;0,FI$50&lt;='Summary&amp;Assumptions'!$D$18+1)*('Summary&amp;Assumptions'!$J54/12)*(1+'Summary&amp;Assumptions'!$G$43)^(FI$12-1)</f>
        <v>0</v>
      </c>
      <c r="FJ97" s="95">
        <f>AND(FJ$50&gt;0,FJ$50&lt;='Summary&amp;Assumptions'!$D$18+1)*('Summary&amp;Assumptions'!$J54/12)*(1+'Summary&amp;Assumptions'!$G$43)^(FJ$12-1)</f>
        <v>0</v>
      </c>
      <c r="FK97" s="95">
        <f>AND(FK$50&gt;0,FK$50&lt;='Summary&amp;Assumptions'!$D$18+1)*('Summary&amp;Assumptions'!$J54/12)*(1+'Summary&amp;Assumptions'!$G$43)^(FK$12-1)</f>
        <v>0</v>
      </c>
      <c r="FL97" s="95">
        <f>AND(FL$50&gt;0,FL$50&lt;='Summary&amp;Assumptions'!$D$18+1)*('Summary&amp;Assumptions'!$J54/12)*(1+'Summary&amp;Assumptions'!$G$43)^(FL$12-1)</f>
        <v>0</v>
      </c>
      <c r="FM97" s="95">
        <f>AND(FM$50&gt;0,FM$50&lt;='Summary&amp;Assumptions'!$D$18+1)*('Summary&amp;Assumptions'!$J54/12)*(1+'Summary&amp;Assumptions'!$G$43)^(FM$12-1)</f>
        <v>0</v>
      </c>
      <c r="FN97" s="95">
        <f>AND(FN$50&gt;0,FN$50&lt;='Summary&amp;Assumptions'!$D$18+1)*('Summary&amp;Assumptions'!$J54/12)*(1+'Summary&amp;Assumptions'!$G$43)^(FN$12-1)</f>
        <v>0</v>
      </c>
      <c r="FO97" s="95">
        <f>AND(FO$50&gt;0,FO$50&lt;='Summary&amp;Assumptions'!$D$18+1)*('Summary&amp;Assumptions'!$J54/12)*(1+'Summary&amp;Assumptions'!$G$43)^(FO$12-1)</f>
        <v>0</v>
      </c>
      <c r="FP97" s="95">
        <f>AND(FP$50&gt;0,FP$50&lt;='Summary&amp;Assumptions'!$D$18+1)*('Summary&amp;Assumptions'!$J54/12)*(1+'Summary&amp;Assumptions'!$G$43)^(FP$12-1)</f>
        <v>0</v>
      </c>
      <c r="FQ97" s="96">
        <f>AND(FQ$50&gt;0,FQ$50&lt;='Summary&amp;Assumptions'!$D$18+1)*('Summary&amp;Assumptions'!$J54/12)*(1+'Summary&amp;Assumptions'!$G$43)^(FQ$12-1)</f>
        <v>0</v>
      </c>
      <c r="FR97" s="191"/>
      <c r="FS97" s="191"/>
      <c r="FT97" s="191"/>
      <c r="FU97" s="9"/>
    </row>
    <row r="98" spans="1:177" s="16" customFormat="1" x14ac:dyDescent="0.2">
      <c r="A98" s="9"/>
      <c r="B98" s="88" t="str">
        <f>+'Summary&amp;Assumptions'!F55</f>
        <v>[Input Expense]</v>
      </c>
      <c r="C98" s="95"/>
      <c r="D98" s="95"/>
      <c r="E98" s="95"/>
      <c r="F98" s="95"/>
      <c r="G98" s="95"/>
      <c r="H98" s="95"/>
      <c r="I98" s="95"/>
      <c r="J98" s="95">
        <f>AND(J$50&gt;0,J$50&lt;='Summary&amp;Assumptions'!$D$18+1)*(('Summary&amp;Assumptions'!$J55/12)*(1+'Summary&amp;Assumptions'!$G$43)^(J$12-1)*'Summary&amp;Assumptions'!$G55+(('Summary&amp;Assumptions'!$J55/12)*(1+'Summary&amp;Assumptions'!$G$43)^(J$12-1)*'Summary&amp;Assumptions'!$H55*J$56))</f>
        <v>0</v>
      </c>
      <c r="K98" s="95">
        <f>AND(K$50&gt;0,K$50&lt;='Summary&amp;Assumptions'!$D$18+1)*(('Summary&amp;Assumptions'!$J55/12)*(1+'Summary&amp;Assumptions'!$G$43)^(K$12-1)*'Summary&amp;Assumptions'!$G55+(('Summary&amp;Assumptions'!$J55/12)*(1+'Summary&amp;Assumptions'!$G$43)^(K$12-1)*'Summary&amp;Assumptions'!$H55*K$56))</f>
        <v>0</v>
      </c>
      <c r="L98" s="95">
        <f>AND(L$50&gt;0,L$50&lt;='Summary&amp;Assumptions'!$D$18+1)*(('Summary&amp;Assumptions'!$J55/12)*(1+'Summary&amp;Assumptions'!$G$43)^(L$12-1)*'Summary&amp;Assumptions'!$G55+(('Summary&amp;Assumptions'!$J55/12)*(1+'Summary&amp;Assumptions'!$G$43)^(L$12-1)*'Summary&amp;Assumptions'!$H55*L$56))</f>
        <v>0</v>
      </c>
      <c r="M98" s="95">
        <f>AND(M$50&gt;0,M$50&lt;='Summary&amp;Assumptions'!$D$18+1)*(('Summary&amp;Assumptions'!$J55/12)*(1+'Summary&amp;Assumptions'!$G$43)^(M$12-1)*'Summary&amp;Assumptions'!$G55+(('Summary&amp;Assumptions'!$J55/12)*(1+'Summary&amp;Assumptions'!$G$43)^(M$12-1)*'Summary&amp;Assumptions'!$H55*M$56))</f>
        <v>0</v>
      </c>
      <c r="N98" s="95">
        <f>AND(N$50&gt;0,N$50&lt;='Summary&amp;Assumptions'!$D$18+1)*(('Summary&amp;Assumptions'!$J55/12)*(1+'Summary&amp;Assumptions'!$G$43)^(N$12-1)*'Summary&amp;Assumptions'!$G55+(('Summary&amp;Assumptions'!$J55/12)*(1+'Summary&amp;Assumptions'!$G$43)^(N$12-1)*'Summary&amp;Assumptions'!$H55*N$56))</f>
        <v>0</v>
      </c>
      <c r="O98" s="95">
        <f>AND(O$50&gt;0,O$50&lt;='Summary&amp;Assumptions'!$D$18+1)*(('Summary&amp;Assumptions'!$J55/12)*(1+'Summary&amp;Assumptions'!$G$43)^(O$12-1)*'Summary&amp;Assumptions'!$G55+(('Summary&amp;Assumptions'!$J55/12)*(1+'Summary&amp;Assumptions'!$G$43)^(O$12-1)*'Summary&amp;Assumptions'!$H55*O$56))</f>
        <v>0</v>
      </c>
      <c r="P98" s="95">
        <f>AND(P$50&gt;0,P$50&lt;='Summary&amp;Assumptions'!$D$18+1)*(('Summary&amp;Assumptions'!$J55/12)*(1+'Summary&amp;Assumptions'!$G$43)^(P$12-1)*'Summary&amp;Assumptions'!$G55+(('Summary&amp;Assumptions'!$J55/12)*(1+'Summary&amp;Assumptions'!$G$43)^(P$12-1)*'Summary&amp;Assumptions'!$H55*P$56))</f>
        <v>0</v>
      </c>
      <c r="Q98" s="95">
        <f>AND(Q$50&gt;0,Q$50&lt;='Summary&amp;Assumptions'!$D$18+1)*(('Summary&amp;Assumptions'!$J55/12)*(1+'Summary&amp;Assumptions'!$G$43)^(Q$12-1)*'Summary&amp;Assumptions'!$G55+(('Summary&amp;Assumptions'!$J55/12)*(1+'Summary&amp;Assumptions'!$G$43)^(Q$12-1)*'Summary&amp;Assumptions'!$H55*Q$56))</f>
        <v>0</v>
      </c>
      <c r="R98" s="95">
        <f>AND(R$50&gt;0,R$50&lt;='Summary&amp;Assumptions'!$D$18+1)*(('Summary&amp;Assumptions'!$J55/12)*(1+'Summary&amp;Assumptions'!$G$43)^(R$12-1)*'Summary&amp;Assumptions'!$G55+(('Summary&amp;Assumptions'!$J55/12)*(1+'Summary&amp;Assumptions'!$G$43)^(R$12-1)*'Summary&amp;Assumptions'!$H55*R$56))</f>
        <v>0</v>
      </c>
      <c r="S98" s="95">
        <f>AND(S$50&gt;0,S$50&lt;='Summary&amp;Assumptions'!$D$18+1)*(('Summary&amp;Assumptions'!$J55/12)*(1+'Summary&amp;Assumptions'!$G$43)^(S$12-1)*'Summary&amp;Assumptions'!$G55+(('Summary&amp;Assumptions'!$J55/12)*(1+'Summary&amp;Assumptions'!$G$43)^(S$12-1)*'Summary&amp;Assumptions'!$H55*S$56))</f>
        <v>0</v>
      </c>
      <c r="T98" s="95">
        <f>AND(T$50&gt;0,T$50&lt;='Summary&amp;Assumptions'!$D$18+1)*(('Summary&amp;Assumptions'!$J55/12)*(1+'Summary&amp;Assumptions'!$G$43)^(T$12-1)*'Summary&amp;Assumptions'!$G55+(('Summary&amp;Assumptions'!$J55/12)*(1+'Summary&amp;Assumptions'!$G$43)^(T$12-1)*'Summary&amp;Assumptions'!$H55*T$56))</f>
        <v>0</v>
      </c>
      <c r="U98" s="95">
        <f>AND(U$50&gt;0,U$50&lt;='Summary&amp;Assumptions'!$D$18+1)*(('Summary&amp;Assumptions'!$J55/12)*(1+'Summary&amp;Assumptions'!$G$43)^(U$12-1)*'Summary&amp;Assumptions'!$G55+(('Summary&amp;Assumptions'!$J55/12)*(1+'Summary&amp;Assumptions'!$G$43)^(U$12-1)*'Summary&amp;Assumptions'!$H55*U$56))</f>
        <v>0</v>
      </c>
      <c r="V98" s="95">
        <f>AND(V$50&gt;0,V$50&lt;='Summary&amp;Assumptions'!$D$18+1)*(('Summary&amp;Assumptions'!$J55/12)*(1+'Summary&amp;Assumptions'!$G$43)^(V$12-1)*'Summary&amp;Assumptions'!$G55+(('Summary&amp;Assumptions'!$J55/12)*(1+'Summary&amp;Assumptions'!$G$43)^(V$12-1)*'Summary&amp;Assumptions'!$H55*V$56))</f>
        <v>0</v>
      </c>
      <c r="W98" s="95">
        <f>AND(W$50&gt;0,W$50&lt;='Summary&amp;Assumptions'!$D$18+1)*(('Summary&amp;Assumptions'!$J55/12)*(1+'Summary&amp;Assumptions'!$G$43)^(W$12-1)*'Summary&amp;Assumptions'!$G55+(('Summary&amp;Assumptions'!$J55/12)*(1+'Summary&amp;Assumptions'!$G$43)^(W$12-1)*'Summary&amp;Assumptions'!$H55*W$56))</f>
        <v>0</v>
      </c>
      <c r="X98" s="95">
        <f>AND(X$50&gt;0,X$50&lt;='Summary&amp;Assumptions'!$D$18+1)*(('Summary&amp;Assumptions'!$J55/12)*(1+'Summary&amp;Assumptions'!$G$43)^(X$12-1)*'Summary&amp;Assumptions'!$G55+(('Summary&amp;Assumptions'!$J55/12)*(1+'Summary&amp;Assumptions'!$G$43)^(X$12-1)*'Summary&amp;Assumptions'!$H55*X$56))</f>
        <v>0</v>
      </c>
      <c r="Y98" s="95">
        <f>AND(Y$50&gt;0,Y$50&lt;='Summary&amp;Assumptions'!$D$18+1)*(('Summary&amp;Assumptions'!$J55/12)*(1+'Summary&amp;Assumptions'!$G$43)^(Y$12-1)*'Summary&amp;Assumptions'!$G55+(('Summary&amp;Assumptions'!$J55/12)*(1+'Summary&amp;Assumptions'!$G$43)^(Y$12-1)*'Summary&amp;Assumptions'!$H55*Y$56))</f>
        <v>0</v>
      </c>
      <c r="Z98" s="95">
        <f>AND(Z$50&gt;0,Z$50&lt;='Summary&amp;Assumptions'!$D$18+1)*(('Summary&amp;Assumptions'!$J55/12)*(1+'Summary&amp;Assumptions'!$G$43)^(Z$12-1)*'Summary&amp;Assumptions'!$G55+(('Summary&amp;Assumptions'!$J55/12)*(1+'Summary&amp;Assumptions'!$G$43)^(Z$12-1)*'Summary&amp;Assumptions'!$H55*Z$56))</f>
        <v>0</v>
      </c>
      <c r="AA98" s="95">
        <f>AND(AA$50&gt;0,AA$50&lt;='Summary&amp;Assumptions'!$D$18+1)*(('Summary&amp;Assumptions'!$J55/12)*(1+'Summary&amp;Assumptions'!$G$43)^(AA$12-1)*'Summary&amp;Assumptions'!$G55+(('Summary&amp;Assumptions'!$J55/12)*(1+'Summary&amp;Assumptions'!$G$43)^(AA$12-1)*'Summary&amp;Assumptions'!$H55*AA$56))</f>
        <v>0</v>
      </c>
      <c r="AB98" s="95">
        <f>AND(AB$50&gt;0,AB$50&lt;='Summary&amp;Assumptions'!$D$18+1)*(('Summary&amp;Assumptions'!$J55/12)*(1+'Summary&amp;Assumptions'!$G$43)^(AB$12-1)*'Summary&amp;Assumptions'!$G55+(('Summary&amp;Assumptions'!$J55/12)*(1+'Summary&amp;Assumptions'!$G$43)^(AB$12-1)*'Summary&amp;Assumptions'!$H55*AB$56))</f>
        <v>0</v>
      </c>
      <c r="AC98" s="95">
        <f>AND(AC$50&gt;0,AC$50&lt;='Summary&amp;Assumptions'!$D$18+1)*(('Summary&amp;Assumptions'!$J55/12)*(1+'Summary&amp;Assumptions'!$G$43)^(AC$12-1)*'Summary&amp;Assumptions'!$G55+(('Summary&amp;Assumptions'!$J55/12)*(1+'Summary&amp;Assumptions'!$G$43)^(AC$12-1)*'Summary&amp;Assumptions'!$H55*AC$56))</f>
        <v>0</v>
      </c>
      <c r="AD98" s="95">
        <f>AND(AD$50&gt;0,AD$50&lt;='Summary&amp;Assumptions'!$D$18+1)*(('Summary&amp;Assumptions'!$J55/12)*(1+'Summary&amp;Assumptions'!$G$43)^(AD$12-1)*'Summary&amp;Assumptions'!$G55+(('Summary&amp;Assumptions'!$J55/12)*(1+'Summary&amp;Assumptions'!$G$43)^(AD$12-1)*'Summary&amp;Assumptions'!$H55*AD$56))</f>
        <v>0</v>
      </c>
      <c r="AE98" s="95">
        <f>AND(AE$50&gt;0,AE$50&lt;='Summary&amp;Assumptions'!$D$18+1)*(('Summary&amp;Assumptions'!$J55/12)*(1+'Summary&amp;Assumptions'!$G$43)^(AE$12-1)*'Summary&amp;Assumptions'!$G55+(('Summary&amp;Assumptions'!$J55/12)*(1+'Summary&amp;Assumptions'!$G$43)^(AE$12-1)*'Summary&amp;Assumptions'!$H55*AE$56))</f>
        <v>0</v>
      </c>
      <c r="AF98" s="95">
        <f>AND(AF$50&gt;0,AF$50&lt;='Summary&amp;Assumptions'!$D$18+1)*(('Summary&amp;Assumptions'!$J55/12)*(1+'Summary&amp;Assumptions'!$G$43)^(AF$12-1)*'Summary&amp;Assumptions'!$G55+(('Summary&amp;Assumptions'!$J55/12)*(1+'Summary&amp;Assumptions'!$G$43)^(AF$12-1)*'Summary&amp;Assumptions'!$H55*AF$56))</f>
        <v>0</v>
      </c>
      <c r="AG98" s="95">
        <f>AND(AG$50&gt;0,AG$50&lt;='Summary&amp;Assumptions'!$D$18+1)*(('Summary&amp;Assumptions'!$J55/12)*(1+'Summary&amp;Assumptions'!$G$43)^(AG$12-1)*'Summary&amp;Assumptions'!$G55+(('Summary&amp;Assumptions'!$J55/12)*(1+'Summary&amp;Assumptions'!$G$43)^(AG$12-1)*'Summary&amp;Assumptions'!$H55*AG$56))</f>
        <v>0</v>
      </c>
      <c r="AH98" s="95">
        <f>AND(AH$50&gt;0,AH$50&lt;='Summary&amp;Assumptions'!$D$18+1)*(('Summary&amp;Assumptions'!$J55/12)*(1+'Summary&amp;Assumptions'!$G$43)^(AH$12-1)*'Summary&amp;Assumptions'!$G55+(('Summary&amp;Assumptions'!$J55/12)*(1+'Summary&amp;Assumptions'!$G$43)^(AH$12-1)*'Summary&amp;Assumptions'!$H55*AH$56))</f>
        <v>0</v>
      </c>
      <c r="AI98" s="95">
        <f>AND(AI$50&gt;0,AI$50&lt;='Summary&amp;Assumptions'!$D$18+1)*(('Summary&amp;Assumptions'!$J55/12)*(1+'Summary&amp;Assumptions'!$G$43)^(AI$12-1)*'Summary&amp;Assumptions'!$G55+(('Summary&amp;Assumptions'!$J55/12)*(1+'Summary&amp;Assumptions'!$G$43)^(AI$12-1)*'Summary&amp;Assumptions'!$H55*AI$56))</f>
        <v>0</v>
      </c>
      <c r="AJ98" s="95">
        <f>AND(AJ$50&gt;0,AJ$50&lt;='Summary&amp;Assumptions'!$D$18+1)*(('Summary&amp;Assumptions'!$J55/12)*(1+'Summary&amp;Assumptions'!$G$43)^(AJ$12-1)*'Summary&amp;Assumptions'!$G55+(('Summary&amp;Assumptions'!$J55/12)*(1+'Summary&amp;Assumptions'!$G$43)^(AJ$12-1)*'Summary&amp;Assumptions'!$H55*AJ$56))</f>
        <v>0</v>
      </c>
      <c r="AK98" s="95">
        <f>AND(AK$50&gt;0,AK$50&lt;='Summary&amp;Assumptions'!$D$18+1)*(('Summary&amp;Assumptions'!$J55/12)*(1+'Summary&amp;Assumptions'!$G$43)^(AK$12-1)*'Summary&amp;Assumptions'!$G55+(('Summary&amp;Assumptions'!$J55/12)*(1+'Summary&amp;Assumptions'!$G$43)^(AK$12-1)*'Summary&amp;Assumptions'!$H55*AK$56))</f>
        <v>0</v>
      </c>
      <c r="AL98" s="95">
        <f>AND(AL$50&gt;0,AL$50&lt;='Summary&amp;Assumptions'!$D$18+1)*(('Summary&amp;Assumptions'!$J55/12)*(1+'Summary&amp;Assumptions'!$G$43)^(AL$12-1)*'Summary&amp;Assumptions'!$G55+(('Summary&amp;Assumptions'!$J55/12)*(1+'Summary&amp;Assumptions'!$G$43)^(AL$12-1)*'Summary&amp;Assumptions'!$H55*AL$56))</f>
        <v>0</v>
      </c>
      <c r="AM98" s="95">
        <f>AND(AM$50&gt;0,AM$50&lt;='Summary&amp;Assumptions'!$D$18+1)*(('Summary&amp;Assumptions'!$J55/12)*(1+'Summary&amp;Assumptions'!$G$43)^(AM$12-1)*'Summary&amp;Assumptions'!$G55+(('Summary&amp;Assumptions'!$J55/12)*(1+'Summary&amp;Assumptions'!$G$43)^(AM$12-1)*'Summary&amp;Assumptions'!$H55*AM$56))</f>
        <v>0</v>
      </c>
      <c r="AN98" s="95">
        <f>AND(AN$50&gt;0,AN$50&lt;='Summary&amp;Assumptions'!$D$18+1)*(('Summary&amp;Assumptions'!$J55/12)*(1+'Summary&amp;Assumptions'!$G$43)^(AN$12-1)*'Summary&amp;Assumptions'!$G55+(('Summary&amp;Assumptions'!$J55/12)*(1+'Summary&amp;Assumptions'!$G$43)^(AN$12-1)*'Summary&amp;Assumptions'!$H55*AN$56))</f>
        <v>0</v>
      </c>
      <c r="AO98" s="95">
        <f>AND(AO$50&gt;0,AO$50&lt;='Summary&amp;Assumptions'!$D$18+1)*(('Summary&amp;Assumptions'!$J55/12)*(1+'Summary&amp;Assumptions'!$G$43)^(AO$12-1)*'Summary&amp;Assumptions'!$G55+(('Summary&amp;Assumptions'!$J55/12)*(1+'Summary&amp;Assumptions'!$G$43)^(AO$12-1)*'Summary&amp;Assumptions'!$H55*AO$56))</f>
        <v>0</v>
      </c>
      <c r="AP98" s="95">
        <f>AND(AP$50&gt;0,AP$50&lt;='Summary&amp;Assumptions'!$D$18+1)*(('Summary&amp;Assumptions'!$J55/12)*(1+'Summary&amp;Assumptions'!$G$43)^(AP$12-1)*'Summary&amp;Assumptions'!$G55+(('Summary&amp;Assumptions'!$J55/12)*(1+'Summary&amp;Assumptions'!$G$43)^(AP$12-1)*'Summary&amp;Assumptions'!$H55*AP$56))</f>
        <v>0</v>
      </c>
      <c r="AQ98" s="95">
        <f>AND(AQ$50&gt;0,AQ$50&lt;='Summary&amp;Assumptions'!$D$18+1)*(('Summary&amp;Assumptions'!$J55/12)*(1+'Summary&amp;Assumptions'!$G$43)^(AQ$12-1)*'Summary&amp;Assumptions'!$G55+(('Summary&amp;Assumptions'!$J55/12)*(1+'Summary&amp;Assumptions'!$G$43)^(AQ$12-1)*'Summary&amp;Assumptions'!$H55*AQ$56))</f>
        <v>0</v>
      </c>
      <c r="AR98" s="95">
        <f>AND(AR$50&gt;0,AR$50&lt;='Summary&amp;Assumptions'!$D$18+1)*(('Summary&amp;Assumptions'!$J55/12)*(1+'Summary&amp;Assumptions'!$G$43)^(AR$12-1)*'Summary&amp;Assumptions'!$G55+(('Summary&amp;Assumptions'!$J55/12)*(1+'Summary&amp;Assumptions'!$G$43)^(AR$12-1)*'Summary&amp;Assumptions'!$H55*AR$56))</f>
        <v>0</v>
      </c>
      <c r="AS98" s="95">
        <f>AND(AS$50&gt;0,AS$50&lt;='Summary&amp;Assumptions'!$D$18+1)*(('Summary&amp;Assumptions'!$J55/12)*(1+'Summary&amp;Assumptions'!$G$43)^(AS$12-1)*'Summary&amp;Assumptions'!$G55+(('Summary&amp;Assumptions'!$J55/12)*(1+'Summary&amp;Assumptions'!$G$43)^(AS$12-1)*'Summary&amp;Assumptions'!$H55*AS$56))</f>
        <v>0</v>
      </c>
      <c r="AT98" s="95">
        <f>AND(AT$50&gt;0,AT$50&lt;='Summary&amp;Assumptions'!$D$18+1)*(('Summary&amp;Assumptions'!$J55/12)*(1+'Summary&amp;Assumptions'!$G$43)^(AT$12-1)*'Summary&amp;Assumptions'!$G55+(('Summary&amp;Assumptions'!$J55/12)*(1+'Summary&amp;Assumptions'!$G$43)^(AT$12-1)*'Summary&amp;Assumptions'!$H55*AT$56))</f>
        <v>0</v>
      </c>
      <c r="AU98" s="95">
        <f>AND(AU$50&gt;0,AU$50&lt;='Summary&amp;Assumptions'!$D$18+1)*(('Summary&amp;Assumptions'!$J55/12)*(1+'Summary&amp;Assumptions'!$G$43)^(AU$12-1)*'Summary&amp;Assumptions'!$G55+(('Summary&amp;Assumptions'!$J55/12)*(1+'Summary&amp;Assumptions'!$G$43)^(AU$12-1)*'Summary&amp;Assumptions'!$H55*AU$56))</f>
        <v>0</v>
      </c>
      <c r="AV98" s="95">
        <f>AND(AV$50&gt;0,AV$50&lt;='Summary&amp;Assumptions'!$D$18+1)*(('Summary&amp;Assumptions'!$J55/12)*(1+'Summary&amp;Assumptions'!$G$43)^(AV$12-1)*'Summary&amp;Assumptions'!$G55+(('Summary&amp;Assumptions'!$J55/12)*(1+'Summary&amp;Assumptions'!$G$43)^(AV$12-1)*'Summary&amp;Assumptions'!$H55*AV$56))</f>
        <v>0</v>
      </c>
      <c r="AW98" s="95">
        <f>AND(AW$50&gt;0,AW$50&lt;='Summary&amp;Assumptions'!$D$18+1)*(('Summary&amp;Assumptions'!$J55/12)*(1+'Summary&amp;Assumptions'!$G$43)^(AW$12-1)*'Summary&amp;Assumptions'!$G55+(('Summary&amp;Assumptions'!$J55/12)*(1+'Summary&amp;Assumptions'!$G$43)^(AW$12-1)*'Summary&amp;Assumptions'!$H55*AW$56))</f>
        <v>0</v>
      </c>
      <c r="AX98" s="95">
        <f>AND(AX$50&gt;0,AX$50&lt;='Summary&amp;Assumptions'!$D$18+1)*(('Summary&amp;Assumptions'!$J55/12)*(1+'Summary&amp;Assumptions'!$G$43)^(AX$12-1)*'Summary&amp;Assumptions'!$G55+(('Summary&amp;Assumptions'!$J55/12)*(1+'Summary&amp;Assumptions'!$G$43)^(AX$12-1)*'Summary&amp;Assumptions'!$H55*AX$56))</f>
        <v>0</v>
      </c>
      <c r="AY98" s="95">
        <f>AND(AY$50&gt;0,AY$50&lt;='Summary&amp;Assumptions'!$D$18+1)*(('Summary&amp;Assumptions'!$J55/12)*(1+'Summary&amp;Assumptions'!$G$43)^(AY$12-1)*'Summary&amp;Assumptions'!$G55+(('Summary&amp;Assumptions'!$J55/12)*(1+'Summary&amp;Assumptions'!$G$43)^(AY$12-1)*'Summary&amp;Assumptions'!$H55*AY$56))</f>
        <v>0</v>
      </c>
      <c r="AZ98" s="95">
        <f>AND(AZ$50&gt;0,AZ$50&lt;='Summary&amp;Assumptions'!$D$18+1)*(('Summary&amp;Assumptions'!$J55/12)*(1+'Summary&amp;Assumptions'!$G$43)^(AZ$12-1)*'Summary&amp;Assumptions'!$G55+(('Summary&amp;Assumptions'!$J55/12)*(1+'Summary&amp;Assumptions'!$G$43)^(AZ$12-1)*'Summary&amp;Assumptions'!$H55*AZ$56))</f>
        <v>0</v>
      </c>
      <c r="BA98" s="95">
        <f>AND(BA$50&gt;0,BA$50&lt;='Summary&amp;Assumptions'!$D$18+1)*(('Summary&amp;Assumptions'!$J55/12)*(1+'Summary&amp;Assumptions'!$G$43)^(BA$12-1)*'Summary&amp;Assumptions'!$G55+(('Summary&amp;Assumptions'!$J55/12)*(1+'Summary&amp;Assumptions'!$G$43)^(BA$12-1)*'Summary&amp;Assumptions'!$H55*BA$56))</f>
        <v>0</v>
      </c>
      <c r="BB98" s="95">
        <f>AND(BB$50&gt;0,BB$50&lt;='Summary&amp;Assumptions'!$D$18+1)*(('Summary&amp;Assumptions'!$J55/12)*(1+'Summary&amp;Assumptions'!$G$43)^(BB$12-1)*'Summary&amp;Assumptions'!$G55+(('Summary&amp;Assumptions'!$J55/12)*(1+'Summary&amp;Assumptions'!$G$43)^(BB$12-1)*'Summary&amp;Assumptions'!$H55*BB$56))</f>
        <v>0</v>
      </c>
      <c r="BC98" s="95">
        <f>AND(BC$50&gt;0,BC$50&lt;='Summary&amp;Assumptions'!$D$18+1)*(('Summary&amp;Assumptions'!$J55/12)*(1+'Summary&amp;Assumptions'!$G$43)^(BC$12-1)*'Summary&amp;Assumptions'!$G55+(('Summary&amp;Assumptions'!$J55/12)*(1+'Summary&amp;Assumptions'!$G$43)^(BC$12-1)*'Summary&amp;Assumptions'!$H55*BC$56))</f>
        <v>0</v>
      </c>
      <c r="BD98" s="95">
        <f>AND(BD$50&gt;0,BD$50&lt;='Summary&amp;Assumptions'!$D$18+1)*(('Summary&amp;Assumptions'!$J55/12)*(1+'Summary&amp;Assumptions'!$G$43)^(BD$12-1)*'Summary&amp;Assumptions'!$G55+(('Summary&amp;Assumptions'!$J55/12)*(1+'Summary&amp;Assumptions'!$G$43)^(BD$12-1)*'Summary&amp;Assumptions'!$H55*BD$56))</f>
        <v>0</v>
      </c>
      <c r="BE98" s="95">
        <f>AND(BE$50&gt;0,BE$50&lt;='Summary&amp;Assumptions'!$D$18+1)*(('Summary&amp;Assumptions'!$J55/12)*(1+'Summary&amp;Assumptions'!$G$43)^(BE$12-1)*'Summary&amp;Assumptions'!$G55+(('Summary&amp;Assumptions'!$J55/12)*(1+'Summary&amp;Assumptions'!$G$43)^(BE$12-1)*'Summary&amp;Assumptions'!$H55*BE$56))</f>
        <v>0</v>
      </c>
      <c r="BF98" s="95">
        <f>AND(BF$50&gt;0,BF$50&lt;='Summary&amp;Assumptions'!$D$18+1)*(('Summary&amp;Assumptions'!$J55/12)*(1+'Summary&amp;Assumptions'!$G$43)^(BF$12-1)*'Summary&amp;Assumptions'!$G55+(('Summary&amp;Assumptions'!$J55/12)*(1+'Summary&amp;Assumptions'!$G$43)^(BF$12-1)*'Summary&amp;Assumptions'!$H55*BF$56))</f>
        <v>0</v>
      </c>
      <c r="BG98" s="95">
        <f>AND(BG$50&gt;0,BG$50&lt;='Summary&amp;Assumptions'!$D$18+1)*(('Summary&amp;Assumptions'!$J55/12)*(1+'Summary&amp;Assumptions'!$G$43)^(BG$12-1)*'Summary&amp;Assumptions'!$G55+(('Summary&amp;Assumptions'!$J55/12)*(1+'Summary&amp;Assumptions'!$G$43)^(BG$12-1)*'Summary&amp;Assumptions'!$H55*BG$56))</f>
        <v>0</v>
      </c>
      <c r="BH98" s="95">
        <f>AND(BH$50&gt;0,BH$50&lt;='Summary&amp;Assumptions'!$D$18+1)*(('Summary&amp;Assumptions'!$J55/12)*(1+'Summary&amp;Assumptions'!$G$43)^(BH$12-1)*'Summary&amp;Assumptions'!$G55+(('Summary&amp;Assumptions'!$J55/12)*(1+'Summary&amp;Assumptions'!$G$43)^(BH$12-1)*'Summary&amp;Assumptions'!$H55*BH$56))</f>
        <v>0</v>
      </c>
      <c r="BI98" s="95">
        <f>AND(BI$50&gt;0,BI$50&lt;='Summary&amp;Assumptions'!$D$18+1)*(('Summary&amp;Assumptions'!$J55/12)*(1+'Summary&amp;Assumptions'!$G$43)^(BI$12-1)*'Summary&amp;Assumptions'!$G55+(('Summary&amp;Assumptions'!$J55/12)*(1+'Summary&amp;Assumptions'!$G$43)^(BI$12-1)*'Summary&amp;Assumptions'!$H55*BI$56))</f>
        <v>0</v>
      </c>
      <c r="BJ98" s="95">
        <f>AND(BJ$50&gt;0,BJ$50&lt;='Summary&amp;Assumptions'!$D$18+1)*(('Summary&amp;Assumptions'!$J55/12)*(1+'Summary&amp;Assumptions'!$G$43)^(BJ$12-1)*'Summary&amp;Assumptions'!$G55+(('Summary&amp;Assumptions'!$J55/12)*(1+'Summary&amp;Assumptions'!$G$43)^(BJ$12-1)*'Summary&amp;Assumptions'!$H55*BJ$56))</f>
        <v>0</v>
      </c>
      <c r="BK98" s="95">
        <f>AND(BK$50&gt;0,BK$50&lt;='Summary&amp;Assumptions'!$D$18+1)*(('Summary&amp;Assumptions'!$J55/12)*(1+'Summary&amp;Assumptions'!$G$43)^(BK$12-1)*'Summary&amp;Assumptions'!$G55+(('Summary&amp;Assumptions'!$J55/12)*(1+'Summary&amp;Assumptions'!$G$43)^(BK$12-1)*'Summary&amp;Assumptions'!$H55*BK$56))</f>
        <v>0</v>
      </c>
      <c r="BL98" s="95">
        <f>AND(BL$50&gt;0,BL$50&lt;='Summary&amp;Assumptions'!$D$18+1)*(('Summary&amp;Assumptions'!$J55/12)*(1+'Summary&amp;Assumptions'!$G$43)^(BL$12-1)*'Summary&amp;Assumptions'!$G55+(('Summary&amp;Assumptions'!$J55/12)*(1+'Summary&amp;Assumptions'!$G$43)^(BL$12-1)*'Summary&amp;Assumptions'!$H55*BL$56))</f>
        <v>0</v>
      </c>
      <c r="BM98" s="95">
        <f>AND(BM$50&gt;0,BM$50&lt;='Summary&amp;Assumptions'!$D$18+1)*(('Summary&amp;Assumptions'!$J55/12)*(1+'Summary&amp;Assumptions'!$G$43)^(BM$12-1)*'Summary&amp;Assumptions'!$G55+(('Summary&amp;Assumptions'!$J55/12)*(1+'Summary&amp;Assumptions'!$G$43)^(BM$12-1)*'Summary&amp;Assumptions'!$H55*BM$56))</f>
        <v>0</v>
      </c>
      <c r="BN98" s="95">
        <f>AND(BN$50&gt;0,BN$50&lt;='Summary&amp;Assumptions'!$D$18+1)*(('Summary&amp;Assumptions'!$J55/12)*(1+'Summary&amp;Assumptions'!$G$43)^(BN$12-1)*'Summary&amp;Assumptions'!$G55+(('Summary&amp;Assumptions'!$J55/12)*(1+'Summary&amp;Assumptions'!$G$43)^(BN$12-1)*'Summary&amp;Assumptions'!$H55*BN$56))</f>
        <v>0</v>
      </c>
      <c r="BO98" s="95">
        <f>AND(BO$50&gt;0,BO$50&lt;='Summary&amp;Assumptions'!$D$18+1)*(('Summary&amp;Assumptions'!$J55/12)*(1+'Summary&amp;Assumptions'!$G$43)^(BO$12-1)*'Summary&amp;Assumptions'!$G55+(('Summary&amp;Assumptions'!$J55/12)*(1+'Summary&amp;Assumptions'!$G$43)^(BO$12-1)*'Summary&amp;Assumptions'!$H55*BO$56))</f>
        <v>0</v>
      </c>
      <c r="BP98" s="95">
        <f>AND(BP$50&gt;0,BP$50&lt;='Summary&amp;Assumptions'!$D$18+1)*(('Summary&amp;Assumptions'!$J55/12)*(1+'Summary&amp;Assumptions'!$G$43)^(BP$12-1)*'Summary&amp;Assumptions'!$G55+(('Summary&amp;Assumptions'!$J55/12)*(1+'Summary&amp;Assumptions'!$G$43)^(BP$12-1)*'Summary&amp;Assumptions'!$H55*BP$56))</f>
        <v>0</v>
      </c>
      <c r="BQ98" s="95">
        <f>AND(BQ$50&gt;0,BQ$50&lt;='Summary&amp;Assumptions'!$D$18+1)*(('Summary&amp;Assumptions'!$J55/12)*(1+'Summary&amp;Assumptions'!$G$43)^(BQ$12-1)*'Summary&amp;Assumptions'!$G55+(('Summary&amp;Assumptions'!$J55/12)*(1+'Summary&amp;Assumptions'!$G$43)^(BQ$12-1)*'Summary&amp;Assumptions'!$H55*BQ$56))</f>
        <v>0</v>
      </c>
      <c r="BR98" s="95">
        <f>AND(BR$50&gt;0,BR$50&lt;='Summary&amp;Assumptions'!$D$18+1)*(('Summary&amp;Assumptions'!$J55/12)*(1+'Summary&amp;Assumptions'!$G$43)^(BR$12-1)*'Summary&amp;Assumptions'!$G55+(('Summary&amp;Assumptions'!$J55/12)*(1+'Summary&amp;Assumptions'!$G$43)^(BR$12-1)*'Summary&amp;Assumptions'!$H55*BR$56))</f>
        <v>0</v>
      </c>
      <c r="BS98" s="95">
        <f>AND(BS$50&gt;0,BS$50&lt;='Summary&amp;Assumptions'!$D$18+1)*(('Summary&amp;Assumptions'!$J55/12)*(1+'Summary&amp;Assumptions'!$G$43)^(BS$12-1)*'Summary&amp;Assumptions'!$G55+(('Summary&amp;Assumptions'!$J55/12)*(1+'Summary&amp;Assumptions'!$G$43)^(BS$12-1)*'Summary&amp;Assumptions'!$H55*BS$56))</f>
        <v>0</v>
      </c>
      <c r="BT98" s="95">
        <f>AND(BT$50&gt;0,BT$50&lt;='Summary&amp;Assumptions'!$D$18+1)*(('Summary&amp;Assumptions'!$J55/12)*(1+'Summary&amp;Assumptions'!$G$43)^(BT$12-1)*'Summary&amp;Assumptions'!$G55+(('Summary&amp;Assumptions'!$J55/12)*(1+'Summary&amp;Assumptions'!$G$43)^(BT$12-1)*'Summary&amp;Assumptions'!$H55*BT$56))</f>
        <v>0</v>
      </c>
      <c r="BU98" s="95">
        <f>AND(BU$50&gt;0,BU$50&lt;='Summary&amp;Assumptions'!$D$18+1)*(('Summary&amp;Assumptions'!$J55/12)*(1+'Summary&amp;Assumptions'!$G$43)^(BU$12-1)*'Summary&amp;Assumptions'!$G55+(('Summary&amp;Assumptions'!$J55/12)*(1+'Summary&amp;Assumptions'!$G$43)^(BU$12-1)*'Summary&amp;Assumptions'!$H55*BU$56))</f>
        <v>0</v>
      </c>
      <c r="BV98" s="95">
        <f>AND(BV$50&gt;0,BV$50&lt;='Summary&amp;Assumptions'!$D$18+1)*(('Summary&amp;Assumptions'!$J55/12)*(1+'Summary&amp;Assumptions'!$G$43)^(BV$12-1)*'Summary&amp;Assumptions'!$G55+(('Summary&amp;Assumptions'!$J55/12)*(1+'Summary&amp;Assumptions'!$G$43)^(BV$12-1)*'Summary&amp;Assumptions'!$H55*BV$56))</f>
        <v>0</v>
      </c>
      <c r="BW98" s="95">
        <f>AND(BW$50&gt;0,BW$50&lt;='Summary&amp;Assumptions'!$D$18+1)*(('Summary&amp;Assumptions'!$J55/12)*(1+'Summary&amp;Assumptions'!$G$43)^(BW$12-1)*'Summary&amp;Assumptions'!$G55+(('Summary&amp;Assumptions'!$J55/12)*(1+'Summary&amp;Assumptions'!$G$43)^(BW$12-1)*'Summary&amp;Assumptions'!$H55*BW$56))</f>
        <v>0</v>
      </c>
      <c r="BX98" s="95">
        <f>AND(BX$50&gt;0,BX$50&lt;='Summary&amp;Assumptions'!$D$18+1)*(('Summary&amp;Assumptions'!$J55/12)*(1+'Summary&amp;Assumptions'!$G$43)^(BX$12-1)*'Summary&amp;Assumptions'!$G55+(('Summary&amp;Assumptions'!$J55/12)*(1+'Summary&amp;Assumptions'!$G$43)^(BX$12-1)*'Summary&amp;Assumptions'!$H55*BX$56))</f>
        <v>0</v>
      </c>
      <c r="BY98" s="95">
        <f>AND(BY$50&gt;0,BY$50&lt;='Summary&amp;Assumptions'!$D$18+1)*(('Summary&amp;Assumptions'!$J55/12)*(1+'Summary&amp;Assumptions'!$G$43)^(BY$12-1)*'Summary&amp;Assumptions'!$G55+(('Summary&amp;Assumptions'!$J55/12)*(1+'Summary&amp;Assumptions'!$G$43)^(BY$12-1)*'Summary&amp;Assumptions'!$H55*BY$56))</f>
        <v>0</v>
      </c>
      <c r="BZ98" s="95">
        <f>AND(BZ$50&gt;0,BZ$50&lt;='Summary&amp;Assumptions'!$D$18+1)*(('Summary&amp;Assumptions'!$J55/12)*(1+'Summary&amp;Assumptions'!$G$43)^(BZ$12-1)*'Summary&amp;Assumptions'!$G55+(('Summary&amp;Assumptions'!$J55/12)*(1+'Summary&amp;Assumptions'!$G$43)^(BZ$12-1)*'Summary&amp;Assumptions'!$H55*BZ$56))</f>
        <v>0</v>
      </c>
      <c r="CA98" s="95">
        <f>AND(CA$50&gt;0,CA$50&lt;='Summary&amp;Assumptions'!$D$18+1)*(('Summary&amp;Assumptions'!$J55/12)*(1+'Summary&amp;Assumptions'!$G$43)^(CA$12-1)*'Summary&amp;Assumptions'!$G55+(('Summary&amp;Assumptions'!$J55/12)*(1+'Summary&amp;Assumptions'!$G$43)^(CA$12-1)*'Summary&amp;Assumptions'!$H55*CA$56))</f>
        <v>0</v>
      </c>
      <c r="CB98" s="95">
        <f>AND(CB$50&gt;0,CB$50&lt;='Summary&amp;Assumptions'!$D$18+1)*(('Summary&amp;Assumptions'!$J55/12)*(1+'Summary&amp;Assumptions'!$G$43)^(CB$12-1)*'Summary&amp;Assumptions'!$G55+(('Summary&amp;Assumptions'!$J55/12)*(1+'Summary&amp;Assumptions'!$G$43)^(CB$12-1)*'Summary&amp;Assumptions'!$H55*CB$56))</f>
        <v>0</v>
      </c>
      <c r="CC98" s="95">
        <f>AND(CC$50&gt;0,CC$50&lt;='Summary&amp;Assumptions'!$D$18+1)*(('Summary&amp;Assumptions'!$J55/12)*(1+'Summary&amp;Assumptions'!$G$43)^(CC$12-1)*'Summary&amp;Assumptions'!$G55+(('Summary&amp;Assumptions'!$J55/12)*(1+'Summary&amp;Assumptions'!$G$43)^(CC$12-1)*'Summary&amp;Assumptions'!$H55*CC$56))</f>
        <v>0</v>
      </c>
      <c r="CD98" s="95">
        <f>AND(CD$50&gt;0,CD$50&lt;='Summary&amp;Assumptions'!$D$18+1)*(('Summary&amp;Assumptions'!$J55/12)*(1+'Summary&amp;Assumptions'!$G$43)^(CD$12-1)*'Summary&amp;Assumptions'!$G55+(('Summary&amp;Assumptions'!$J55/12)*(1+'Summary&amp;Assumptions'!$G$43)^(CD$12-1)*'Summary&amp;Assumptions'!$H55*CD$56))</f>
        <v>0</v>
      </c>
      <c r="CE98" s="95">
        <f>AND(CE$50&gt;0,CE$50&lt;='Summary&amp;Assumptions'!$D$18+1)*(('Summary&amp;Assumptions'!$J55/12)*(1+'Summary&amp;Assumptions'!$G$43)^(CE$12-1)*'Summary&amp;Assumptions'!$G55+(('Summary&amp;Assumptions'!$J55/12)*(1+'Summary&amp;Assumptions'!$G$43)^(CE$12-1)*'Summary&amp;Assumptions'!$H55*CE$56))</f>
        <v>0</v>
      </c>
      <c r="CF98" s="95">
        <f>AND(CF$50&gt;0,CF$50&lt;='Summary&amp;Assumptions'!$D$18+1)*(('Summary&amp;Assumptions'!$J55/12)*(1+'Summary&amp;Assumptions'!$G$43)^(CF$12-1)*'Summary&amp;Assumptions'!$G55+(('Summary&amp;Assumptions'!$J55/12)*(1+'Summary&amp;Assumptions'!$G$43)^(CF$12-1)*'Summary&amp;Assumptions'!$H55*CF$56))</f>
        <v>0</v>
      </c>
      <c r="CG98" s="95">
        <f>AND(CG$50&gt;0,CG$50&lt;='Summary&amp;Assumptions'!$D$18+1)*(('Summary&amp;Assumptions'!$J55/12)*(1+'Summary&amp;Assumptions'!$G$43)^(CG$12-1)*'Summary&amp;Assumptions'!$G55+(('Summary&amp;Assumptions'!$J55/12)*(1+'Summary&amp;Assumptions'!$G$43)^(CG$12-1)*'Summary&amp;Assumptions'!$H55*CG$56))</f>
        <v>0</v>
      </c>
      <c r="CH98" s="95">
        <f>AND(CH$50&gt;0,CH$50&lt;='Summary&amp;Assumptions'!$D$18+1)*(('Summary&amp;Assumptions'!$J55/12)*(1+'Summary&amp;Assumptions'!$G$43)^(CH$12-1)*'Summary&amp;Assumptions'!$G55+(('Summary&amp;Assumptions'!$J55/12)*(1+'Summary&amp;Assumptions'!$G$43)^(CH$12-1)*'Summary&amp;Assumptions'!$H55*CH$56))</f>
        <v>0</v>
      </c>
      <c r="CI98" s="95">
        <f>AND(CI$50&gt;0,CI$50&lt;='Summary&amp;Assumptions'!$D$18+1)*(('Summary&amp;Assumptions'!$J55/12)*(1+'Summary&amp;Assumptions'!$G$43)^(CI$12-1)*'Summary&amp;Assumptions'!$G55+(('Summary&amp;Assumptions'!$J55/12)*(1+'Summary&amp;Assumptions'!$G$43)^(CI$12-1)*'Summary&amp;Assumptions'!$H55*CI$56))</f>
        <v>0</v>
      </c>
      <c r="CJ98" s="95">
        <f>AND(CJ$50&gt;0,CJ$50&lt;='Summary&amp;Assumptions'!$D$18+1)*(('Summary&amp;Assumptions'!$J55/12)*(1+'Summary&amp;Assumptions'!$G$43)^(CJ$12-1)*'Summary&amp;Assumptions'!$G55+(('Summary&amp;Assumptions'!$J55/12)*(1+'Summary&amp;Assumptions'!$G$43)^(CJ$12-1)*'Summary&amp;Assumptions'!$H55*CJ$56))</f>
        <v>0</v>
      </c>
      <c r="CK98" s="95">
        <f>AND(CK$50&gt;0,CK$50&lt;='Summary&amp;Assumptions'!$D$18+1)*(('Summary&amp;Assumptions'!$J55/12)*(1+'Summary&amp;Assumptions'!$G$43)^(CK$12-1)*'Summary&amp;Assumptions'!$G55+(('Summary&amp;Assumptions'!$J55/12)*(1+'Summary&amp;Assumptions'!$G$43)^(CK$12-1)*'Summary&amp;Assumptions'!$H55*CK$56))</f>
        <v>0</v>
      </c>
      <c r="CL98" s="95">
        <f>AND(CL$50&gt;0,CL$50&lt;='Summary&amp;Assumptions'!$D$18+1)*(('Summary&amp;Assumptions'!$J55/12)*(1+'Summary&amp;Assumptions'!$G$43)^(CL$12-1)*'Summary&amp;Assumptions'!$G55+(('Summary&amp;Assumptions'!$J55/12)*(1+'Summary&amp;Assumptions'!$G$43)^(CL$12-1)*'Summary&amp;Assumptions'!$H55*CL$56))</f>
        <v>0</v>
      </c>
      <c r="CM98" s="95">
        <f>AND(CM$50&gt;0,CM$50&lt;='Summary&amp;Assumptions'!$D$18+1)*(('Summary&amp;Assumptions'!$J55/12)*(1+'Summary&amp;Assumptions'!$G$43)^(CM$12-1)*'Summary&amp;Assumptions'!$G55+(('Summary&amp;Assumptions'!$J55/12)*(1+'Summary&amp;Assumptions'!$G$43)^(CM$12-1)*'Summary&amp;Assumptions'!$H55*CM$56))</f>
        <v>0</v>
      </c>
      <c r="CN98" s="95">
        <f>AND(CN$50&gt;0,CN$50&lt;='Summary&amp;Assumptions'!$D$18+1)*(('Summary&amp;Assumptions'!$J55/12)*(1+'Summary&amp;Assumptions'!$G$43)^(CN$12-1)*'Summary&amp;Assumptions'!$G55+(('Summary&amp;Assumptions'!$J55/12)*(1+'Summary&amp;Assumptions'!$G$43)^(CN$12-1)*'Summary&amp;Assumptions'!$H55*CN$56))</f>
        <v>0</v>
      </c>
      <c r="CO98" s="95">
        <f>AND(CO$50&gt;0,CO$50&lt;='Summary&amp;Assumptions'!$D$18+1)*(('Summary&amp;Assumptions'!$J55/12)*(1+'Summary&amp;Assumptions'!$G$43)^(CO$12-1)*'Summary&amp;Assumptions'!$G55+(('Summary&amp;Assumptions'!$J55/12)*(1+'Summary&amp;Assumptions'!$G$43)^(CO$12-1)*'Summary&amp;Assumptions'!$H55*CO$56))</f>
        <v>0</v>
      </c>
      <c r="CP98" s="95">
        <f>AND(CP$50&gt;0,CP$50&lt;='Summary&amp;Assumptions'!$D$18+1)*(('Summary&amp;Assumptions'!$J55/12)*(1+'Summary&amp;Assumptions'!$G$43)^(CP$12-1)*'Summary&amp;Assumptions'!$G55+(('Summary&amp;Assumptions'!$J55/12)*(1+'Summary&amp;Assumptions'!$G$43)^(CP$12-1)*'Summary&amp;Assumptions'!$H55*CP$56))</f>
        <v>0</v>
      </c>
      <c r="CQ98" s="95">
        <f>AND(CQ$50&gt;0,CQ$50&lt;='Summary&amp;Assumptions'!$D$18+1)*(('Summary&amp;Assumptions'!$J55/12)*(1+'Summary&amp;Assumptions'!$G$43)^(CQ$12-1)*'Summary&amp;Assumptions'!$G55+(('Summary&amp;Assumptions'!$J55/12)*(1+'Summary&amp;Assumptions'!$G$43)^(CQ$12-1)*'Summary&amp;Assumptions'!$H55*CQ$56))</f>
        <v>0</v>
      </c>
      <c r="CR98" s="95">
        <f>AND(CR$50&gt;0,CR$50&lt;='Summary&amp;Assumptions'!$D$18+1)*(('Summary&amp;Assumptions'!$J55/12)*(1+'Summary&amp;Assumptions'!$G$43)^(CR$12-1)*'Summary&amp;Assumptions'!$G55+(('Summary&amp;Assumptions'!$J55/12)*(1+'Summary&amp;Assumptions'!$G$43)^(CR$12-1)*'Summary&amp;Assumptions'!$H55*CR$56))</f>
        <v>0</v>
      </c>
      <c r="CS98" s="95">
        <f>AND(CS$50&gt;0,CS$50&lt;='Summary&amp;Assumptions'!$D$18+1)*(('Summary&amp;Assumptions'!$J55/12)*(1+'Summary&amp;Assumptions'!$G$43)^(CS$12-1)*'Summary&amp;Assumptions'!$G55+(('Summary&amp;Assumptions'!$J55/12)*(1+'Summary&amp;Assumptions'!$G$43)^(CS$12-1)*'Summary&amp;Assumptions'!$H55*CS$56))</f>
        <v>0</v>
      </c>
      <c r="CT98" s="95">
        <f>AND(CT$50&gt;0,CT$50&lt;='Summary&amp;Assumptions'!$D$18+1)*(('Summary&amp;Assumptions'!$J55/12)*(1+'Summary&amp;Assumptions'!$G$43)^(CT$12-1)*'Summary&amp;Assumptions'!$G55+(('Summary&amp;Assumptions'!$J55/12)*(1+'Summary&amp;Assumptions'!$G$43)^(CT$12-1)*'Summary&amp;Assumptions'!$H55*CT$56))</f>
        <v>0</v>
      </c>
      <c r="CU98" s="95">
        <f>AND(CU$50&gt;0,CU$50&lt;='Summary&amp;Assumptions'!$D$18+1)*(('Summary&amp;Assumptions'!$J55/12)*(1+'Summary&amp;Assumptions'!$G$43)^(CU$12-1)*'Summary&amp;Assumptions'!$G55+(('Summary&amp;Assumptions'!$J55/12)*(1+'Summary&amp;Assumptions'!$G$43)^(CU$12-1)*'Summary&amp;Assumptions'!$H55*CU$56))</f>
        <v>0</v>
      </c>
      <c r="CV98" s="95">
        <f>AND(CV$50&gt;0,CV$50&lt;='Summary&amp;Assumptions'!$D$18+1)*(('Summary&amp;Assumptions'!$J55/12)*(1+'Summary&amp;Assumptions'!$G$43)^(CV$12-1)*'Summary&amp;Assumptions'!$G55+(('Summary&amp;Assumptions'!$J55/12)*(1+'Summary&amp;Assumptions'!$G$43)^(CV$12-1)*'Summary&amp;Assumptions'!$H55*CV$56))</f>
        <v>0</v>
      </c>
      <c r="CW98" s="95">
        <f>AND(CW$50&gt;0,CW$50&lt;='Summary&amp;Assumptions'!$D$18+1)*(('Summary&amp;Assumptions'!$J55/12)*(1+'Summary&amp;Assumptions'!$G$43)^(CW$12-1)*'Summary&amp;Assumptions'!$G55+(('Summary&amp;Assumptions'!$J55/12)*(1+'Summary&amp;Assumptions'!$G$43)^(CW$12-1)*'Summary&amp;Assumptions'!$H55*CW$56))</f>
        <v>0</v>
      </c>
      <c r="CX98" s="95">
        <f>AND(CX$50&gt;0,CX$50&lt;='Summary&amp;Assumptions'!$D$18+1)*(('Summary&amp;Assumptions'!$J55/12)*(1+'Summary&amp;Assumptions'!$G$43)^(CX$12-1)*'Summary&amp;Assumptions'!$G55+(('Summary&amp;Assumptions'!$J55/12)*(1+'Summary&amp;Assumptions'!$G$43)^(CX$12-1)*'Summary&amp;Assumptions'!$H55*CX$56))</f>
        <v>0</v>
      </c>
      <c r="CY98" s="95">
        <f>AND(CY$50&gt;0,CY$50&lt;='Summary&amp;Assumptions'!$D$18+1)*(('Summary&amp;Assumptions'!$J55/12)*(1+'Summary&amp;Assumptions'!$G$43)^(CY$12-1)*'Summary&amp;Assumptions'!$G55+(('Summary&amp;Assumptions'!$J55/12)*(1+'Summary&amp;Assumptions'!$G$43)^(CY$12-1)*'Summary&amp;Assumptions'!$H55*CY$56))</f>
        <v>0</v>
      </c>
      <c r="CZ98" s="95">
        <f>AND(CZ$50&gt;0,CZ$50&lt;='Summary&amp;Assumptions'!$D$18+1)*(('Summary&amp;Assumptions'!$J55/12)*(1+'Summary&amp;Assumptions'!$G$43)^(CZ$12-1)*'Summary&amp;Assumptions'!$G55+(('Summary&amp;Assumptions'!$J55/12)*(1+'Summary&amp;Assumptions'!$G$43)^(CZ$12-1)*'Summary&amp;Assumptions'!$H55*CZ$56))</f>
        <v>0</v>
      </c>
      <c r="DA98" s="95">
        <f>AND(DA$50&gt;0,DA$50&lt;='Summary&amp;Assumptions'!$D$18+1)*(('Summary&amp;Assumptions'!$J55/12)*(1+'Summary&amp;Assumptions'!$G$43)^(DA$12-1)*'Summary&amp;Assumptions'!$G55+(('Summary&amp;Assumptions'!$J55/12)*(1+'Summary&amp;Assumptions'!$G$43)^(DA$12-1)*'Summary&amp;Assumptions'!$H55*DA$56))</f>
        <v>0</v>
      </c>
      <c r="DB98" s="95">
        <f>AND(DB$50&gt;0,DB$50&lt;='Summary&amp;Assumptions'!$D$18+1)*(('Summary&amp;Assumptions'!$J55/12)*(1+'Summary&amp;Assumptions'!$G$43)^(DB$12-1)*'Summary&amp;Assumptions'!$G55+(('Summary&amp;Assumptions'!$J55/12)*(1+'Summary&amp;Assumptions'!$G$43)^(DB$12-1)*'Summary&amp;Assumptions'!$H55*DB$56))</f>
        <v>0</v>
      </c>
      <c r="DC98" s="95">
        <f>AND(DC$50&gt;0,DC$50&lt;='Summary&amp;Assumptions'!$D$18+1)*(('Summary&amp;Assumptions'!$J55/12)*(1+'Summary&amp;Assumptions'!$G$43)^(DC$12-1)*'Summary&amp;Assumptions'!$G55+(('Summary&amp;Assumptions'!$J55/12)*(1+'Summary&amp;Assumptions'!$G$43)^(DC$12-1)*'Summary&amp;Assumptions'!$H55*DC$56))</f>
        <v>0</v>
      </c>
      <c r="DD98" s="95">
        <f>AND(DD$50&gt;0,DD$50&lt;='Summary&amp;Assumptions'!$D$18+1)*(('Summary&amp;Assumptions'!$J55/12)*(1+'Summary&amp;Assumptions'!$G$43)^(DD$12-1)*'Summary&amp;Assumptions'!$G55+(('Summary&amp;Assumptions'!$J55/12)*(1+'Summary&amp;Assumptions'!$G$43)^(DD$12-1)*'Summary&amp;Assumptions'!$H55*DD$56))</f>
        <v>0</v>
      </c>
      <c r="DE98" s="95">
        <f>AND(DE$50&gt;0,DE$50&lt;='Summary&amp;Assumptions'!$D$18+1)*(('Summary&amp;Assumptions'!$J55/12)*(1+'Summary&amp;Assumptions'!$G$43)^(DE$12-1)*'Summary&amp;Assumptions'!$G55+(('Summary&amp;Assumptions'!$J55/12)*(1+'Summary&amp;Assumptions'!$G$43)^(DE$12-1)*'Summary&amp;Assumptions'!$H55*DE$56))</f>
        <v>0</v>
      </c>
      <c r="DF98" s="95">
        <f>AND(DF$50&gt;0,DF$50&lt;='Summary&amp;Assumptions'!$D$18+1)*(('Summary&amp;Assumptions'!$J55/12)*(1+'Summary&amp;Assumptions'!$G$43)^(DF$12-1)*'Summary&amp;Assumptions'!$G55+(('Summary&amp;Assumptions'!$J55/12)*(1+'Summary&amp;Assumptions'!$G$43)^(DF$12-1)*'Summary&amp;Assumptions'!$H55*DF$56))</f>
        <v>0</v>
      </c>
      <c r="DG98" s="95">
        <f>AND(DG$50&gt;0,DG$50&lt;='Summary&amp;Assumptions'!$D$18+1)*(('Summary&amp;Assumptions'!$J55/12)*(1+'Summary&amp;Assumptions'!$G$43)^(DG$12-1)*'Summary&amp;Assumptions'!$G55+(('Summary&amp;Assumptions'!$J55/12)*(1+'Summary&amp;Assumptions'!$G$43)^(DG$12-1)*'Summary&amp;Assumptions'!$H55*DG$56))</f>
        <v>0</v>
      </c>
      <c r="DH98" s="95">
        <f>AND(DH$50&gt;0,DH$50&lt;='Summary&amp;Assumptions'!$D$18+1)*(('Summary&amp;Assumptions'!$J55/12)*(1+'Summary&amp;Assumptions'!$G$43)^(DH$12-1)*'Summary&amp;Assumptions'!$G55+(('Summary&amp;Assumptions'!$J55/12)*(1+'Summary&amp;Assumptions'!$G$43)^(DH$12-1)*'Summary&amp;Assumptions'!$H55*DH$56))</f>
        <v>0</v>
      </c>
      <c r="DI98" s="95">
        <f>AND(DI$50&gt;0,DI$50&lt;='Summary&amp;Assumptions'!$D$18+1)*(('Summary&amp;Assumptions'!$J55/12)*(1+'Summary&amp;Assumptions'!$G$43)^(DI$12-1)*'Summary&amp;Assumptions'!$G55+(('Summary&amp;Assumptions'!$J55/12)*(1+'Summary&amp;Assumptions'!$G$43)^(DI$12-1)*'Summary&amp;Assumptions'!$H55*DI$56))</f>
        <v>0</v>
      </c>
      <c r="DJ98" s="95">
        <f>AND(DJ$50&gt;0,DJ$50&lt;='Summary&amp;Assumptions'!$D$18+1)*(('Summary&amp;Assumptions'!$J55/12)*(1+'Summary&amp;Assumptions'!$G$43)^(DJ$12-1)*'Summary&amp;Assumptions'!$G55+(('Summary&amp;Assumptions'!$J55/12)*(1+'Summary&amp;Assumptions'!$G$43)^(DJ$12-1)*'Summary&amp;Assumptions'!$H55*DJ$56))</f>
        <v>0</v>
      </c>
      <c r="DK98" s="95">
        <f>AND(DK$50&gt;0,DK$50&lt;='Summary&amp;Assumptions'!$D$18+1)*(('Summary&amp;Assumptions'!$J55/12)*(1+'Summary&amp;Assumptions'!$G$43)^(DK$12-1)*'Summary&amp;Assumptions'!$G55+(('Summary&amp;Assumptions'!$J55/12)*(1+'Summary&amp;Assumptions'!$G$43)^(DK$12-1)*'Summary&amp;Assumptions'!$H55*DK$56))</f>
        <v>0</v>
      </c>
      <c r="DL98" s="95">
        <f>AND(DL$50&gt;0,DL$50&lt;='Summary&amp;Assumptions'!$D$18+1)*(('Summary&amp;Assumptions'!$J55/12)*(1+'Summary&amp;Assumptions'!$G$43)^(DL$12-1)*'Summary&amp;Assumptions'!$G55+(('Summary&amp;Assumptions'!$J55/12)*(1+'Summary&amp;Assumptions'!$G$43)^(DL$12-1)*'Summary&amp;Assumptions'!$H55*DL$56))</f>
        <v>0</v>
      </c>
      <c r="DM98" s="95">
        <f>AND(DM$50&gt;0,DM$50&lt;='Summary&amp;Assumptions'!$D$18+1)*(('Summary&amp;Assumptions'!$J55/12)*(1+'Summary&amp;Assumptions'!$G$43)^(DM$12-1)*'Summary&amp;Assumptions'!$G55+(('Summary&amp;Assumptions'!$J55/12)*(1+'Summary&amp;Assumptions'!$G$43)^(DM$12-1)*'Summary&amp;Assumptions'!$H55*DM$56))</f>
        <v>0</v>
      </c>
      <c r="DN98" s="95">
        <f>AND(DN$50&gt;0,DN$50&lt;='Summary&amp;Assumptions'!$D$18+1)*(('Summary&amp;Assumptions'!$J55/12)*(1+'Summary&amp;Assumptions'!$G$43)^(DN$12-1)*'Summary&amp;Assumptions'!$G55+(('Summary&amp;Assumptions'!$J55/12)*(1+'Summary&amp;Assumptions'!$G$43)^(DN$12-1)*'Summary&amp;Assumptions'!$H55*DN$56))</f>
        <v>0</v>
      </c>
      <c r="DO98" s="95">
        <f>AND(DO$50&gt;0,DO$50&lt;='Summary&amp;Assumptions'!$D$18+1)*(('Summary&amp;Assumptions'!$J55/12)*(1+'Summary&amp;Assumptions'!$G$43)^(DO$12-1)*'Summary&amp;Assumptions'!$G55+(('Summary&amp;Assumptions'!$J55/12)*(1+'Summary&amp;Assumptions'!$G$43)^(DO$12-1)*'Summary&amp;Assumptions'!$H55*DO$56))</f>
        <v>0</v>
      </c>
      <c r="DP98" s="95">
        <f>AND(DP$50&gt;0,DP$50&lt;='Summary&amp;Assumptions'!$D$18+1)*(('Summary&amp;Assumptions'!$J55/12)*(1+'Summary&amp;Assumptions'!$G$43)^(DP$12-1)*'Summary&amp;Assumptions'!$G55+(('Summary&amp;Assumptions'!$J55/12)*(1+'Summary&amp;Assumptions'!$G$43)^(DP$12-1)*'Summary&amp;Assumptions'!$H55*DP$56))</f>
        <v>0</v>
      </c>
      <c r="DQ98" s="95">
        <f>AND(DQ$50&gt;0,DQ$50&lt;='Summary&amp;Assumptions'!$D$18+1)*(('Summary&amp;Assumptions'!$J55/12)*(1+'Summary&amp;Assumptions'!$G$43)^(DQ$12-1)*'Summary&amp;Assumptions'!$G55+(('Summary&amp;Assumptions'!$J55/12)*(1+'Summary&amp;Assumptions'!$G$43)^(DQ$12-1)*'Summary&amp;Assumptions'!$H55*DQ$56))</f>
        <v>0</v>
      </c>
      <c r="DR98" s="95">
        <f>AND(DR$50&gt;0,DR$50&lt;='Summary&amp;Assumptions'!$D$18+1)*(('Summary&amp;Assumptions'!$J55/12)*(1+'Summary&amp;Assumptions'!$G$43)^(DR$12-1)*'Summary&amp;Assumptions'!$G55+(('Summary&amp;Assumptions'!$J55/12)*(1+'Summary&amp;Assumptions'!$G$43)^(DR$12-1)*'Summary&amp;Assumptions'!$H55*DR$56))</f>
        <v>0</v>
      </c>
      <c r="DS98" s="95">
        <f>AND(DS$50&gt;0,DS$50&lt;='Summary&amp;Assumptions'!$D$18+1)*(('Summary&amp;Assumptions'!$J55/12)*(1+'Summary&amp;Assumptions'!$G$43)^(DS$12-1)*'Summary&amp;Assumptions'!$G55+(('Summary&amp;Assumptions'!$J55/12)*(1+'Summary&amp;Assumptions'!$G$43)^(DS$12-1)*'Summary&amp;Assumptions'!$H55*DS$56))</f>
        <v>0</v>
      </c>
      <c r="DT98" s="95">
        <f>AND(DT$50&gt;0,DT$50&lt;='Summary&amp;Assumptions'!$D$18+1)*(('Summary&amp;Assumptions'!$J55/12)*(1+'Summary&amp;Assumptions'!$G$43)^(DT$12-1)*'Summary&amp;Assumptions'!$G55+(('Summary&amp;Assumptions'!$J55/12)*(1+'Summary&amp;Assumptions'!$G$43)^(DT$12-1)*'Summary&amp;Assumptions'!$H55*DT$56))</f>
        <v>0</v>
      </c>
      <c r="DU98" s="95">
        <f>AND(DU$50&gt;0,DU$50&lt;='Summary&amp;Assumptions'!$D$18+1)*(('Summary&amp;Assumptions'!$J55/12)*(1+'Summary&amp;Assumptions'!$G$43)^(DU$12-1)*'Summary&amp;Assumptions'!$G55+(('Summary&amp;Assumptions'!$J55/12)*(1+'Summary&amp;Assumptions'!$G$43)^(DU$12-1)*'Summary&amp;Assumptions'!$H55*DU$56))</f>
        <v>0</v>
      </c>
      <c r="DV98" s="95">
        <f>AND(DV$50&gt;0,DV$50&lt;='Summary&amp;Assumptions'!$D$18+1)*(('Summary&amp;Assumptions'!$J55/12)*(1+'Summary&amp;Assumptions'!$G$43)^(DV$12-1)*'Summary&amp;Assumptions'!$G55+(('Summary&amp;Assumptions'!$J55/12)*(1+'Summary&amp;Assumptions'!$G$43)^(DV$12-1)*'Summary&amp;Assumptions'!$H55*DV$56))</f>
        <v>0</v>
      </c>
      <c r="DW98" s="95">
        <f>AND(DW$50&gt;0,DW$50&lt;='Summary&amp;Assumptions'!$D$18+1)*(('Summary&amp;Assumptions'!$J55/12)*(1+'Summary&amp;Assumptions'!$G$43)^(DW$12-1)*'Summary&amp;Assumptions'!$G55+(('Summary&amp;Assumptions'!$J55/12)*(1+'Summary&amp;Assumptions'!$G$43)^(DW$12-1)*'Summary&amp;Assumptions'!$H55*DW$56))</f>
        <v>0</v>
      </c>
      <c r="DX98" s="95">
        <f>AND(DX$50&gt;0,DX$50&lt;='Summary&amp;Assumptions'!$D$18+1)*(('Summary&amp;Assumptions'!$J55/12)*(1+'Summary&amp;Assumptions'!$G$43)^(DX$12-1)*'Summary&amp;Assumptions'!$G55+(('Summary&amp;Assumptions'!$J55/12)*(1+'Summary&amp;Assumptions'!$G$43)^(DX$12-1)*'Summary&amp;Assumptions'!$H55*DX$56))</f>
        <v>0</v>
      </c>
      <c r="DY98" s="95">
        <f>AND(DY$50&gt;0,DY$50&lt;='Summary&amp;Assumptions'!$D$18+1)*(('Summary&amp;Assumptions'!$J55/12)*(1+'Summary&amp;Assumptions'!$G$43)^(DY$12-1)*'Summary&amp;Assumptions'!$G55+(('Summary&amp;Assumptions'!$J55/12)*(1+'Summary&amp;Assumptions'!$G$43)^(DY$12-1)*'Summary&amp;Assumptions'!$H55*DY$56))</f>
        <v>0</v>
      </c>
      <c r="DZ98" s="95">
        <f>AND(DZ$50&gt;0,DZ$50&lt;='Summary&amp;Assumptions'!$D$18+1)*(('Summary&amp;Assumptions'!$J55/12)*(1+'Summary&amp;Assumptions'!$G$43)^(DZ$12-1)*'Summary&amp;Assumptions'!$G55+(('Summary&amp;Assumptions'!$J55/12)*(1+'Summary&amp;Assumptions'!$G$43)^(DZ$12-1)*'Summary&amp;Assumptions'!$H55*DZ$56))</f>
        <v>0</v>
      </c>
      <c r="EA98" s="95">
        <f>AND(EA$50&gt;0,EA$50&lt;='Summary&amp;Assumptions'!$D$18+1)*(('Summary&amp;Assumptions'!$J55/12)*(1+'Summary&amp;Assumptions'!$G$43)^(EA$12-1)*'Summary&amp;Assumptions'!$G55+(('Summary&amp;Assumptions'!$J55/12)*(1+'Summary&amp;Assumptions'!$G$43)^(EA$12-1)*'Summary&amp;Assumptions'!$H55*EA$56))</f>
        <v>0</v>
      </c>
      <c r="EB98" s="95">
        <f>AND(EB$50&gt;0,EB$50&lt;='Summary&amp;Assumptions'!$D$18+1)*(('Summary&amp;Assumptions'!$J55/12)*(1+'Summary&amp;Assumptions'!$G$43)^(EB$12-1)*'Summary&amp;Assumptions'!$G55+(('Summary&amp;Assumptions'!$J55/12)*(1+'Summary&amp;Assumptions'!$G$43)^(EB$12-1)*'Summary&amp;Assumptions'!$H55*EB$56))</f>
        <v>0</v>
      </c>
      <c r="EC98" s="95">
        <f>AND(EC$50&gt;0,EC$50&lt;='Summary&amp;Assumptions'!$D$18+1)*(('Summary&amp;Assumptions'!$J55/12)*(1+'Summary&amp;Assumptions'!$G$43)^(EC$12-1)*'Summary&amp;Assumptions'!$G55+(('Summary&amp;Assumptions'!$J55/12)*(1+'Summary&amp;Assumptions'!$G$43)^(EC$12-1)*'Summary&amp;Assumptions'!$H55*EC$56))</f>
        <v>0</v>
      </c>
      <c r="ED98" s="95">
        <f>AND(ED$50&gt;0,ED$50&lt;='Summary&amp;Assumptions'!$D$18+1)*(('Summary&amp;Assumptions'!$J55/12)*(1+'Summary&amp;Assumptions'!$G$43)^(ED$12-1)*'Summary&amp;Assumptions'!$G55+(('Summary&amp;Assumptions'!$J55/12)*(1+'Summary&amp;Assumptions'!$G$43)^(ED$12-1)*'Summary&amp;Assumptions'!$H55*ED$56))</f>
        <v>0</v>
      </c>
      <c r="EE98" s="95">
        <f>AND(EE$50&gt;0,EE$50&lt;='Summary&amp;Assumptions'!$D$18+1)*(('Summary&amp;Assumptions'!$J55/12)*(1+'Summary&amp;Assumptions'!$G$43)^(EE$12-1)*'Summary&amp;Assumptions'!$G55+(('Summary&amp;Assumptions'!$J55/12)*(1+'Summary&amp;Assumptions'!$G$43)^(EE$12-1)*'Summary&amp;Assumptions'!$H55*EE$56))</f>
        <v>0</v>
      </c>
      <c r="EF98" s="95">
        <f>AND(EF$50&gt;0,EF$50&lt;='Summary&amp;Assumptions'!$D$18+1)*(('Summary&amp;Assumptions'!$J55/12)*(1+'Summary&amp;Assumptions'!$G$43)^(EF$12-1)*'Summary&amp;Assumptions'!$G55+(('Summary&amp;Assumptions'!$J55/12)*(1+'Summary&amp;Assumptions'!$G$43)^(EF$12-1)*'Summary&amp;Assumptions'!$H55*EF$56))</f>
        <v>0</v>
      </c>
      <c r="EG98" s="95">
        <f>AND(EG$50&gt;0,EG$50&lt;='Summary&amp;Assumptions'!$D$18+1)*(('Summary&amp;Assumptions'!$J55/12)*(1+'Summary&amp;Assumptions'!$G$43)^(EG$12-1)*'Summary&amp;Assumptions'!$G55+(('Summary&amp;Assumptions'!$J55/12)*(1+'Summary&amp;Assumptions'!$G$43)^(EG$12-1)*'Summary&amp;Assumptions'!$H55*EG$56))</f>
        <v>0</v>
      </c>
      <c r="EH98" s="95">
        <f>AND(EH$50&gt;0,EH$50&lt;='Summary&amp;Assumptions'!$D$18+1)*(('Summary&amp;Assumptions'!$J55/12)*(1+'Summary&amp;Assumptions'!$G$43)^(EH$12-1)*'Summary&amp;Assumptions'!$G55+(('Summary&amp;Assumptions'!$J55/12)*(1+'Summary&amp;Assumptions'!$G$43)^(EH$12-1)*'Summary&amp;Assumptions'!$H55*EH$56))</f>
        <v>0</v>
      </c>
      <c r="EI98" s="95">
        <f>AND(EI$50&gt;0,EI$50&lt;='Summary&amp;Assumptions'!$D$18+1)*(('Summary&amp;Assumptions'!$J55/12)*(1+'Summary&amp;Assumptions'!$G$43)^(EI$12-1)*'Summary&amp;Assumptions'!$G55+(('Summary&amp;Assumptions'!$J55/12)*(1+'Summary&amp;Assumptions'!$G$43)^(EI$12-1)*'Summary&amp;Assumptions'!$H55*EI$56))</f>
        <v>0</v>
      </c>
      <c r="EJ98" s="95">
        <f>AND(EJ$50&gt;0,EJ$50&lt;='Summary&amp;Assumptions'!$D$18+1)*(('Summary&amp;Assumptions'!$J55/12)*(1+'Summary&amp;Assumptions'!$G$43)^(EJ$12-1)*'Summary&amp;Assumptions'!$G55+(('Summary&amp;Assumptions'!$J55/12)*(1+'Summary&amp;Assumptions'!$G$43)^(EJ$12-1)*'Summary&amp;Assumptions'!$H55*EJ$56))</f>
        <v>0</v>
      </c>
      <c r="EK98" s="95">
        <f>AND(EK$50&gt;0,EK$50&lt;='Summary&amp;Assumptions'!$D$18+1)*(('Summary&amp;Assumptions'!$J55/12)*(1+'Summary&amp;Assumptions'!$G$43)^(EK$12-1)*'Summary&amp;Assumptions'!$G55+(('Summary&amp;Assumptions'!$J55/12)*(1+'Summary&amp;Assumptions'!$G$43)^(EK$12-1)*'Summary&amp;Assumptions'!$H55*EK$56))</f>
        <v>0</v>
      </c>
      <c r="EL98" s="95">
        <f>AND(EL$50&gt;0,EL$50&lt;='Summary&amp;Assumptions'!$D$18+1)*(('Summary&amp;Assumptions'!$J55/12)*(1+'Summary&amp;Assumptions'!$G$43)^(EL$12-1)*'Summary&amp;Assumptions'!$G55+(('Summary&amp;Assumptions'!$J55/12)*(1+'Summary&amp;Assumptions'!$G$43)^(EL$12-1)*'Summary&amp;Assumptions'!$H55*EL$56))</f>
        <v>0</v>
      </c>
      <c r="EM98" s="95">
        <f>AND(EM$50&gt;0,EM$50&lt;='Summary&amp;Assumptions'!$D$18+1)*(('Summary&amp;Assumptions'!$J55/12)*(1+'Summary&amp;Assumptions'!$G$43)^(EM$12-1)*'Summary&amp;Assumptions'!$G55+(('Summary&amp;Assumptions'!$J55/12)*(1+'Summary&amp;Assumptions'!$G$43)^(EM$12-1)*'Summary&amp;Assumptions'!$H55*EM$56))</f>
        <v>0</v>
      </c>
      <c r="EN98" s="95">
        <f>AND(EN$50&gt;0,EN$50&lt;='Summary&amp;Assumptions'!$D$18+1)*(('Summary&amp;Assumptions'!$J55/12)*(1+'Summary&amp;Assumptions'!$G$43)^(EN$12-1)*'Summary&amp;Assumptions'!$G55+(('Summary&amp;Assumptions'!$J55/12)*(1+'Summary&amp;Assumptions'!$G$43)^(EN$12-1)*'Summary&amp;Assumptions'!$H55*EN$56))</f>
        <v>0</v>
      </c>
      <c r="EO98" s="95">
        <f>AND(EO$50&gt;0,EO$50&lt;='Summary&amp;Assumptions'!$D$18+1)*(('Summary&amp;Assumptions'!$J55/12)*(1+'Summary&amp;Assumptions'!$G$43)^(EO$12-1)*'Summary&amp;Assumptions'!$G55+(('Summary&amp;Assumptions'!$J55/12)*(1+'Summary&amp;Assumptions'!$G$43)^(EO$12-1)*'Summary&amp;Assumptions'!$H55*EO$56))</f>
        <v>0</v>
      </c>
      <c r="EP98" s="95">
        <f>AND(EP$50&gt;0,EP$50&lt;='Summary&amp;Assumptions'!$D$18+1)*(('Summary&amp;Assumptions'!$J55/12)*(1+'Summary&amp;Assumptions'!$G$43)^(EP$12-1)*'Summary&amp;Assumptions'!$G55+(('Summary&amp;Assumptions'!$J55/12)*(1+'Summary&amp;Assumptions'!$G$43)^(EP$12-1)*'Summary&amp;Assumptions'!$H55*EP$56))</f>
        <v>0</v>
      </c>
      <c r="EQ98" s="95">
        <f>AND(EQ$50&gt;0,EQ$50&lt;='Summary&amp;Assumptions'!$D$18+1)*(('Summary&amp;Assumptions'!$J55/12)*(1+'Summary&amp;Assumptions'!$G$43)^(EQ$12-1)*'Summary&amp;Assumptions'!$G55+(('Summary&amp;Assumptions'!$J55/12)*(1+'Summary&amp;Assumptions'!$G$43)^(EQ$12-1)*'Summary&amp;Assumptions'!$H55*EQ$56))</f>
        <v>0</v>
      </c>
      <c r="ER98" s="95">
        <f>AND(ER$50&gt;0,ER$50&lt;='Summary&amp;Assumptions'!$D$18+1)*(('Summary&amp;Assumptions'!$J55/12)*(1+'Summary&amp;Assumptions'!$G$43)^(ER$12-1)*'Summary&amp;Assumptions'!$G55+(('Summary&amp;Assumptions'!$J55/12)*(1+'Summary&amp;Assumptions'!$G$43)^(ER$12-1)*'Summary&amp;Assumptions'!$H55*ER$56))</f>
        <v>0</v>
      </c>
      <c r="ES98" s="95">
        <f>AND(ES$50&gt;0,ES$50&lt;='Summary&amp;Assumptions'!$D$18+1)*(('Summary&amp;Assumptions'!$J55/12)*(1+'Summary&amp;Assumptions'!$G$43)^(ES$12-1)*'Summary&amp;Assumptions'!$G55+(('Summary&amp;Assumptions'!$J55/12)*(1+'Summary&amp;Assumptions'!$G$43)^(ES$12-1)*'Summary&amp;Assumptions'!$H55*ES$56))</f>
        <v>0</v>
      </c>
      <c r="ET98" s="95">
        <f>AND(ET$50&gt;0,ET$50&lt;='Summary&amp;Assumptions'!$D$18+1)*(('Summary&amp;Assumptions'!$J55/12)*(1+'Summary&amp;Assumptions'!$G$43)^(ET$12-1)*'Summary&amp;Assumptions'!$G55+(('Summary&amp;Assumptions'!$J55/12)*(1+'Summary&amp;Assumptions'!$G$43)^(ET$12-1)*'Summary&amp;Assumptions'!$H55*ET$56))</f>
        <v>0</v>
      </c>
      <c r="EU98" s="95">
        <f>AND(EU$50&gt;0,EU$50&lt;='Summary&amp;Assumptions'!$D$18+1)*(('Summary&amp;Assumptions'!$J55/12)*(1+'Summary&amp;Assumptions'!$G$43)^(EU$12-1)*'Summary&amp;Assumptions'!$G55+(('Summary&amp;Assumptions'!$J55/12)*(1+'Summary&amp;Assumptions'!$G$43)^(EU$12-1)*'Summary&amp;Assumptions'!$H55*EU$56))</f>
        <v>0</v>
      </c>
      <c r="EV98" s="95">
        <f>AND(EV$50&gt;0,EV$50&lt;='Summary&amp;Assumptions'!$D$18+1)*(('Summary&amp;Assumptions'!$J55/12)*(1+'Summary&amp;Assumptions'!$G$43)^(EV$12-1)*'Summary&amp;Assumptions'!$G55+(('Summary&amp;Assumptions'!$J55/12)*(1+'Summary&amp;Assumptions'!$G$43)^(EV$12-1)*'Summary&amp;Assumptions'!$H55*EV$56))</f>
        <v>0</v>
      </c>
      <c r="EW98" s="95">
        <f>AND(EW$50&gt;0,EW$50&lt;='Summary&amp;Assumptions'!$D$18+1)*(('Summary&amp;Assumptions'!$J55/12)*(1+'Summary&amp;Assumptions'!$G$43)^(EW$12-1)*'Summary&amp;Assumptions'!$G55+(('Summary&amp;Assumptions'!$J55/12)*(1+'Summary&amp;Assumptions'!$G$43)^(EW$12-1)*'Summary&amp;Assumptions'!$H55*EW$56))</f>
        <v>0</v>
      </c>
      <c r="EX98" s="95">
        <f>AND(EX$50&gt;0,EX$50&lt;='Summary&amp;Assumptions'!$D$18+1)*(('Summary&amp;Assumptions'!$J55/12)*(1+'Summary&amp;Assumptions'!$G$43)^(EX$12-1)*'Summary&amp;Assumptions'!$G55+(('Summary&amp;Assumptions'!$J55/12)*(1+'Summary&amp;Assumptions'!$G$43)^(EX$12-1)*'Summary&amp;Assumptions'!$H55*EX$56))</f>
        <v>0</v>
      </c>
      <c r="EY98" s="95">
        <f>AND(EY$50&gt;0,EY$50&lt;='Summary&amp;Assumptions'!$D$18+1)*(('Summary&amp;Assumptions'!$J55/12)*(1+'Summary&amp;Assumptions'!$G$43)^(EY$12-1)*'Summary&amp;Assumptions'!$G55+(('Summary&amp;Assumptions'!$J55/12)*(1+'Summary&amp;Assumptions'!$G$43)^(EY$12-1)*'Summary&amp;Assumptions'!$H55*EY$56))</f>
        <v>0</v>
      </c>
      <c r="EZ98" s="95">
        <f>AND(EZ$50&gt;0,EZ$50&lt;='Summary&amp;Assumptions'!$D$18+1)*(('Summary&amp;Assumptions'!$J55/12)*(1+'Summary&amp;Assumptions'!$G$43)^(EZ$12-1)*'Summary&amp;Assumptions'!$G55+(('Summary&amp;Assumptions'!$J55/12)*(1+'Summary&amp;Assumptions'!$G$43)^(EZ$12-1)*'Summary&amp;Assumptions'!$H55*EZ$56))</f>
        <v>0</v>
      </c>
      <c r="FA98" s="95">
        <f>AND(FA$50&gt;0,FA$50&lt;='Summary&amp;Assumptions'!$D$18+1)*(('Summary&amp;Assumptions'!$J55/12)*(1+'Summary&amp;Assumptions'!$G$43)^(FA$12-1)*'Summary&amp;Assumptions'!$G55+(('Summary&amp;Assumptions'!$J55/12)*(1+'Summary&amp;Assumptions'!$G$43)^(FA$12-1)*'Summary&amp;Assumptions'!$H55*FA$56))</f>
        <v>0</v>
      </c>
      <c r="FB98" s="95">
        <f>AND(FB$50&gt;0,FB$50&lt;='Summary&amp;Assumptions'!$D$18+1)*(('Summary&amp;Assumptions'!$J55/12)*(1+'Summary&amp;Assumptions'!$G$43)^(FB$12-1)*'Summary&amp;Assumptions'!$G55+(('Summary&amp;Assumptions'!$J55/12)*(1+'Summary&amp;Assumptions'!$G$43)^(FB$12-1)*'Summary&amp;Assumptions'!$H55*FB$56))</f>
        <v>0</v>
      </c>
      <c r="FC98" s="95">
        <f>AND(FC$50&gt;0,FC$50&lt;='Summary&amp;Assumptions'!$D$18+1)*(('Summary&amp;Assumptions'!$J55/12)*(1+'Summary&amp;Assumptions'!$G$43)^(FC$12-1)*'Summary&amp;Assumptions'!$G55+(('Summary&amp;Assumptions'!$J55/12)*(1+'Summary&amp;Assumptions'!$G$43)^(FC$12-1)*'Summary&amp;Assumptions'!$H55*FC$56))</f>
        <v>0</v>
      </c>
      <c r="FD98" s="95">
        <f>AND(FD$50&gt;0,FD$50&lt;='Summary&amp;Assumptions'!$D$18+1)*(('Summary&amp;Assumptions'!$J55/12)*(1+'Summary&amp;Assumptions'!$G$43)^(FD$12-1)*'Summary&amp;Assumptions'!$G55+(('Summary&amp;Assumptions'!$J55/12)*(1+'Summary&amp;Assumptions'!$G$43)^(FD$12-1)*'Summary&amp;Assumptions'!$H55*FD$56))</f>
        <v>0</v>
      </c>
      <c r="FE98" s="95">
        <f>AND(FE$50&gt;0,FE$50&lt;='Summary&amp;Assumptions'!$D$18+1)*(('Summary&amp;Assumptions'!$J55/12)*(1+'Summary&amp;Assumptions'!$G$43)^(FE$12-1)*'Summary&amp;Assumptions'!$G55+(('Summary&amp;Assumptions'!$J55/12)*(1+'Summary&amp;Assumptions'!$G$43)^(FE$12-1)*'Summary&amp;Assumptions'!$H55*FE$56))</f>
        <v>0</v>
      </c>
      <c r="FF98" s="95">
        <f>AND(FF$50&gt;0,FF$50&lt;='Summary&amp;Assumptions'!$D$18+1)*(('Summary&amp;Assumptions'!$J55/12)*(1+'Summary&amp;Assumptions'!$G$43)^(FF$12-1)*'Summary&amp;Assumptions'!$G55+(('Summary&amp;Assumptions'!$J55/12)*(1+'Summary&amp;Assumptions'!$G$43)^(FF$12-1)*'Summary&amp;Assumptions'!$H55*FF$56))</f>
        <v>0</v>
      </c>
      <c r="FG98" s="95">
        <f>AND(FG$50&gt;0,FG$50&lt;='Summary&amp;Assumptions'!$D$18+1)*(('Summary&amp;Assumptions'!$J55/12)*(1+'Summary&amp;Assumptions'!$G$43)^(FG$12-1)*'Summary&amp;Assumptions'!$G55+(('Summary&amp;Assumptions'!$J55/12)*(1+'Summary&amp;Assumptions'!$G$43)^(FG$12-1)*'Summary&amp;Assumptions'!$H55*FG$56))</f>
        <v>0</v>
      </c>
      <c r="FH98" s="95">
        <f>AND(FH$50&gt;0,FH$50&lt;='Summary&amp;Assumptions'!$D$18+1)*(('Summary&amp;Assumptions'!$J55/12)*(1+'Summary&amp;Assumptions'!$G$43)^(FH$12-1)*'Summary&amp;Assumptions'!$G55+(('Summary&amp;Assumptions'!$J55/12)*(1+'Summary&amp;Assumptions'!$G$43)^(FH$12-1)*'Summary&amp;Assumptions'!$H55*FH$56))</f>
        <v>0</v>
      </c>
      <c r="FI98" s="95">
        <f>AND(FI$50&gt;0,FI$50&lt;='Summary&amp;Assumptions'!$D$18+1)*(('Summary&amp;Assumptions'!$J55/12)*(1+'Summary&amp;Assumptions'!$G$43)^(FI$12-1)*'Summary&amp;Assumptions'!$G55+(('Summary&amp;Assumptions'!$J55/12)*(1+'Summary&amp;Assumptions'!$G$43)^(FI$12-1)*'Summary&amp;Assumptions'!$H55*FI$56))</f>
        <v>0</v>
      </c>
      <c r="FJ98" s="95">
        <f>AND(FJ$50&gt;0,FJ$50&lt;='Summary&amp;Assumptions'!$D$18+1)*(('Summary&amp;Assumptions'!$J55/12)*(1+'Summary&amp;Assumptions'!$G$43)^(FJ$12-1)*'Summary&amp;Assumptions'!$G55+(('Summary&amp;Assumptions'!$J55/12)*(1+'Summary&amp;Assumptions'!$G$43)^(FJ$12-1)*'Summary&amp;Assumptions'!$H55*FJ$56))</f>
        <v>0</v>
      </c>
      <c r="FK98" s="95">
        <f>AND(FK$50&gt;0,FK$50&lt;='Summary&amp;Assumptions'!$D$18+1)*(('Summary&amp;Assumptions'!$J55/12)*(1+'Summary&amp;Assumptions'!$G$43)^(FK$12-1)*'Summary&amp;Assumptions'!$G55+(('Summary&amp;Assumptions'!$J55/12)*(1+'Summary&amp;Assumptions'!$G$43)^(FK$12-1)*'Summary&amp;Assumptions'!$H55*FK$56))</f>
        <v>0</v>
      </c>
      <c r="FL98" s="95">
        <f>AND(FL$50&gt;0,FL$50&lt;='Summary&amp;Assumptions'!$D$18+1)*(('Summary&amp;Assumptions'!$J55/12)*(1+'Summary&amp;Assumptions'!$G$43)^(FL$12-1)*'Summary&amp;Assumptions'!$G55+(('Summary&amp;Assumptions'!$J55/12)*(1+'Summary&amp;Assumptions'!$G$43)^(FL$12-1)*'Summary&amp;Assumptions'!$H55*FL$56))</f>
        <v>0</v>
      </c>
      <c r="FM98" s="95">
        <f>AND(FM$50&gt;0,FM$50&lt;='Summary&amp;Assumptions'!$D$18+1)*(('Summary&amp;Assumptions'!$J55/12)*(1+'Summary&amp;Assumptions'!$G$43)^(FM$12-1)*'Summary&amp;Assumptions'!$G55+(('Summary&amp;Assumptions'!$J55/12)*(1+'Summary&amp;Assumptions'!$G$43)^(FM$12-1)*'Summary&amp;Assumptions'!$H55*FM$56))</f>
        <v>0</v>
      </c>
      <c r="FN98" s="95">
        <f>AND(FN$50&gt;0,FN$50&lt;='Summary&amp;Assumptions'!$D$18+1)*(('Summary&amp;Assumptions'!$J55/12)*(1+'Summary&amp;Assumptions'!$G$43)^(FN$12-1)*'Summary&amp;Assumptions'!$G55+(('Summary&amp;Assumptions'!$J55/12)*(1+'Summary&amp;Assumptions'!$G$43)^(FN$12-1)*'Summary&amp;Assumptions'!$H55*FN$56))</f>
        <v>0</v>
      </c>
      <c r="FO98" s="95">
        <f>AND(FO$50&gt;0,FO$50&lt;='Summary&amp;Assumptions'!$D$18+1)*(('Summary&amp;Assumptions'!$J55/12)*(1+'Summary&amp;Assumptions'!$G$43)^(FO$12-1)*'Summary&amp;Assumptions'!$G55+(('Summary&amp;Assumptions'!$J55/12)*(1+'Summary&amp;Assumptions'!$G$43)^(FO$12-1)*'Summary&amp;Assumptions'!$H55*FO$56))</f>
        <v>0</v>
      </c>
      <c r="FP98" s="95">
        <f>AND(FP$50&gt;0,FP$50&lt;='Summary&amp;Assumptions'!$D$18+1)*(('Summary&amp;Assumptions'!$J55/12)*(1+'Summary&amp;Assumptions'!$G$43)^(FP$12-1)*'Summary&amp;Assumptions'!$G55+(('Summary&amp;Assumptions'!$J55/12)*(1+'Summary&amp;Assumptions'!$G$43)^(FP$12-1)*'Summary&amp;Assumptions'!$H55*FP$56))</f>
        <v>0</v>
      </c>
      <c r="FQ98" s="96">
        <f>AND(FQ$50&gt;0,FQ$50&lt;='Summary&amp;Assumptions'!$D$18+1)*(('Summary&amp;Assumptions'!$J55/12)*(1+'Summary&amp;Assumptions'!$G$43)^(FQ$12-1)*'Summary&amp;Assumptions'!$G55+(('Summary&amp;Assumptions'!$J55/12)*(1+'Summary&amp;Assumptions'!$G$43)^(FQ$12-1)*'Summary&amp;Assumptions'!$H55*FQ$56))</f>
        <v>0</v>
      </c>
      <c r="FR98" s="191"/>
      <c r="FS98" s="191"/>
      <c r="FT98" s="191"/>
      <c r="FU98" s="9"/>
    </row>
    <row r="99" spans="1:177" s="16" customFormat="1" x14ac:dyDescent="0.2">
      <c r="A99" s="9"/>
      <c r="B99" s="88" t="str">
        <f>+'Summary&amp;Assumptions'!F56</f>
        <v>[Input Expense]</v>
      </c>
      <c r="C99" s="95"/>
      <c r="D99" s="95"/>
      <c r="E99" s="95"/>
      <c r="F99" s="95"/>
      <c r="G99" s="95"/>
      <c r="H99" s="95"/>
      <c r="I99" s="95"/>
      <c r="J99" s="95">
        <f>AND(J$50&gt;0,J$50&lt;='Summary&amp;Assumptions'!$D$18+1)*(('Summary&amp;Assumptions'!$J56/12)*(1+'Summary&amp;Assumptions'!$G$43)^(J$12-1)*'Summary&amp;Assumptions'!$G56+(('Summary&amp;Assumptions'!$J56/12)*(1+'Summary&amp;Assumptions'!$G$43)^(J$12-1)*'Summary&amp;Assumptions'!$H56*J$56))</f>
        <v>0</v>
      </c>
      <c r="K99" s="95">
        <f>AND(K$50&gt;0,K$50&lt;='Summary&amp;Assumptions'!$D$18+1)*(('Summary&amp;Assumptions'!$J56/12)*(1+'Summary&amp;Assumptions'!$G$43)^(K$12-1)*'Summary&amp;Assumptions'!$G56+(('Summary&amp;Assumptions'!$J56/12)*(1+'Summary&amp;Assumptions'!$G$43)^(K$12-1)*'Summary&amp;Assumptions'!$H56*K$56))</f>
        <v>0</v>
      </c>
      <c r="L99" s="95">
        <f>AND(L$50&gt;0,L$50&lt;='Summary&amp;Assumptions'!$D$18+1)*(('Summary&amp;Assumptions'!$J56/12)*(1+'Summary&amp;Assumptions'!$G$43)^(L$12-1)*'Summary&amp;Assumptions'!$G56+(('Summary&amp;Assumptions'!$J56/12)*(1+'Summary&amp;Assumptions'!$G$43)^(L$12-1)*'Summary&amp;Assumptions'!$H56*L$56))</f>
        <v>0</v>
      </c>
      <c r="M99" s="95">
        <f>AND(M$50&gt;0,M$50&lt;='Summary&amp;Assumptions'!$D$18+1)*(('Summary&amp;Assumptions'!$J56/12)*(1+'Summary&amp;Assumptions'!$G$43)^(M$12-1)*'Summary&amp;Assumptions'!$G56+(('Summary&amp;Assumptions'!$J56/12)*(1+'Summary&amp;Assumptions'!$G$43)^(M$12-1)*'Summary&amp;Assumptions'!$H56*M$56))</f>
        <v>0</v>
      </c>
      <c r="N99" s="95">
        <f>AND(N$50&gt;0,N$50&lt;='Summary&amp;Assumptions'!$D$18+1)*(('Summary&amp;Assumptions'!$J56/12)*(1+'Summary&amp;Assumptions'!$G$43)^(N$12-1)*'Summary&amp;Assumptions'!$G56+(('Summary&amp;Assumptions'!$J56/12)*(1+'Summary&amp;Assumptions'!$G$43)^(N$12-1)*'Summary&amp;Assumptions'!$H56*N$56))</f>
        <v>0</v>
      </c>
      <c r="O99" s="95">
        <f>AND(O$50&gt;0,O$50&lt;='Summary&amp;Assumptions'!$D$18+1)*(('Summary&amp;Assumptions'!$J56/12)*(1+'Summary&amp;Assumptions'!$G$43)^(O$12-1)*'Summary&amp;Assumptions'!$G56+(('Summary&amp;Assumptions'!$J56/12)*(1+'Summary&amp;Assumptions'!$G$43)^(O$12-1)*'Summary&amp;Assumptions'!$H56*O$56))</f>
        <v>0</v>
      </c>
      <c r="P99" s="95">
        <f>AND(P$50&gt;0,P$50&lt;='Summary&amp;Assumptions'!$D$18+1)*(('Summary&amp;Assumptions'!$J56/12)*(1+'Summary&amp;Assumptions'!$G$43)^(P$12-1)*'Summary&amp;Assumptions'!$G56+(('Summary&amp;Assumptions'!$J56/12)*(1+'Summary&amp;Assumptions'!$G$43)^(P$12-1)*'Summary&amp;Assumptions'!$H56*P$56))</f>
        <v>0</v>
      </c>
      <c r="Q99" s="95">
        <f>AND(Q$50&gt;0,Q$50&lt;='Summary&amp;Assumptions'!$D$18+1)*(('Summary&amp;Assumptions'!$J56/12)*(1+'Summary&amp;Assumptions'!$G$43)^(Q$12-1)*'Summary&amp;Assumptions'!$G56+(('Summary&amp;Assumptions'!$J56/12)*(1+'Summary&amp;Assumptions'!$G$43)^(Q$12-1)*'Summary&amp;Assumptions'!$H56*Q$56))</f>
        <v>0</v>
      </c>
      <c r="R99" s="95">
        <f>AND(R$50&gt;0,R$50&lt;='Summary&amp;Assumptions'!$D$18+1)*(('Summary&amp;Assumptions'!$J56/12)*(1+'Summary&amp;Assumptions'!$G$43)^(R$12-1)*'Summary&amp;Assumptions'!$G56+(('Summary&amp;Assumptions'!$J56/12)*(1+'Summary&amp;Assumptions'!$G$43)^(R$12-1)*'Summary&amp;Assumptions'!$H56*R$56))</f>
        <v>0</v>
      </c>
      <c r="S99" s="95">
        <f>AND(S$50&gt;0,S$50&lt;='Summary&amp;Assumptions'!$D$18+1)*(('Summary&amp;Assumptions'!$J56/12)*(1+'Summary&amp;Assumptions'!$G$43)^(S$12-1)*'Summary&amp;Assumptions'!$G56+(('Summary&amp;Assumptions'!$J56/12)*(1+'Summary&amp;Assumptions'!$G$43)^(S$12-1)*'Summary&amp;Assumptions'!$H56*S$56))</f>
        <v>0</v>
      </c>
      <c r="T99" s="95">
        <f>AND(T$50&gt;0,T$50&lt;='Summary&amp;Assumptions'!$D$18+1)*(('Summary&amp;Assumptions'!$J56/12)*(1+'Summary&amp;Assumptions'!$G$43)^(T$12-1)*'Summary&amp;Assumptions'!$G56+(('Summary&amp;Assumptions'!$J56/12)*(1+'Summary&amp;Assumptions'!$G$43)^(T$12-1)*'Summary&amp;Assumptions'!$H56*T$56))</f>
        <v>0</v>
      </c>
      <c r="U99" s="95">
        <f>AND(U$50&gt;0,U$50&lt;='Summary&amp;Assumptions'!$D$18+1)*(('Summary&amp;Assumptions'!$J56/12)*(1+'Summary&amp;Assumptions'!$G$43)^(U$12-1)*'Summary&amp;Assumptions'!$G56+(('Summary&amp;Assumptions'!$J56/12)*(1+'Summary&amp;Assumptions'!$G$43)^(U$12-1)*'Summary&amp;Assumptions'!$H56*U$56))</f>
        <v>0</v>
      </c>
      <c r="V99" s="95">
        <f>AND(V$50&gt;0,V$50&lt;='Summary&amp;Assumptions'!$D$18+1)*(('Summary&amp;Assumptions'!$J56/12)*(1+'Summary&amp;Assumptions'!$G$43)^(V$12-1)*'Summary&amp;Assumptions'!$G56+(('Summary&amp;Assumptions'!$J56/12)*(1+'Summary&amp;Assumptions'!$G$43)^(V$12-1)*'Summary&amp;Assumptions'!$H56*V$56))</f>
        <v>0</v>
      </c>
      <c r="W99" s="95">
        <f>AND(W$50&gt;0,W$50&lt;='Summary&amp;Assumptions'!$D$18+1)*(('Summary&amp;Assumptions'!$J56/12)*(1+'Summary&amp;Assumptions'!$G$43)^(W$12-1)*'Summary&amp;Assumptions'!$G56+(('Summary&amp;Assumptions'!$J56/12)*(1+'Summary&amp;Assumptions'!$G$43)^(W$12-1)*'Summary&amp;Assumptions'!$H56*W$56))</f>
        <v>0</v>
      </c>
      <c r="X99" s="95">
        <f>AND(X$50&gt;0,X$50&lt;='Summary&amp;Assumptions'!$D$18+1)*(('Summary&amp;Assumptions'!$J56/12)*(1+'Summary&amp;Assumptions'!$G$43)^(X$12-1)*'Summary&amp;Assumptions'!$G56+(('Summary&amp;Assumptions'!$J56/12)*(1+'Summary&amp;Assumptions'!$G$43)^(X$12-1)*'Summary&amp;Assumptions'!$H56*X$56))</f>
        <v>0</v>
      </c>
      <c r="Y99" s="95">
        <f>AND(Y$50&gt;0,Y$50&lt;='Summary&amp;Assumptions'!$D$18+1)*(('Summary&amp;Assumptions'!$J56/12)*(1+'Summary&amp;Assumptions'!$G$43)^(Y$12-1)*'Summary&amp;Assumptions'!$G56+(('Summary&amp;Assumptions'!$J56/12)*(1+'Summary&amp;Assumptions'!$G$43)^(Y$12-1)*'Summary&amp;Assumptions'!$H56*Y$56))</f>
        <v>0</v>
      </c>
      <c r="Z99" s="95">
        <f>AND(Z$50&gt;0,Z$50&lt;='Summary&amp;Assumptions'!$D$18+1)*(('Summary&amp;Assumptions'!$J56/12)*(1+'Summary&amp;Assumptions'!$G$43)^(Z$12-1)*'Summary&amp;Assumptions'!$G56+(('Summary&amp;Assumptions'!$J56/12)*(1+'Summary&amp;Assumptions'!$G$43)^(Z$12-1)*'Summary&amp;Assumptions'!$H56*Z$56))</f>
        <v>0</v>
      </c>
      <c r="AA99" s="95">
        <f>AND(AA$50&gt;0,AA$50&lt;='Summary&amp;Assumptions'!$D$18+1)*(('Summary&amp;Assumptions'!$J56/12)*(1+'Summary&amp;Assumptions'!$G$43)^(AA$12-1)*'Summary&amp;Assumptions'!$G56+(('Summary&amp;Assumptions'!$J56/12)*(1+'Summary&amp;Assumptions'!$G$43)^(AA$12-1)*'Summary&amp;Assumptions'!$H56*AA$56))</f>
        <v>0</v>
      </c>
      <c r="AB99" s="95">
        <f>AND(AB$50&gt;0,AB$50&lt;='Summary&amp;Assumptions'!$D$18+1)*(('Summary&amp;Assumptions'!$J56/12)*(1+'Summary&amp;Assumptions'!$G$43)^(AB$12-1)*'Summary&amp;Assumptions'!$G56+(('Summary&amp;Assumptions'!$J56/12)*(1+'Summary&amp;Assumptions'!$G$43)^(AB$12-1)*'Summary&amp;Assumptions'!$H56*AB$56))</f>
        <v>0</v>
      </c>
      <c r="AC99" s="95">
        <f>AND(AC$50&gt;0,AC$50&lt;='Summary&amp;Assumptions'!$D$18+1)*(('Summary&amp;Assumptions'!$J56/12)*(1+'Summary&amp;Assumptions'!$G$43)^(AC$12-1)*'Summary&amp;Assumptions'!$G56+(('Summary&amp;Assumptions'!$J56/12)*(1+'Summary&amp;Assumptions'!$G$43)^(AC$12-1)*'Summary&amp;Assumptions'!$H56*AC$56))</f>
        <v>0</v>
      </c>
      <c r="AD99" s="95">
        <f>AND(AD$50&gt;0,AD$50&lt;='Summary&amp;Assumptions'!$D$18+1)*(('Summary&amp;Assumptions'!$J56/12)*(1+'Summary&amp;Assumptions'!$G$43)^(AD$12-1)*'Summary&amp;Assumptions'!$G56+(('Summary&amp;Assumptions'!$J56/12)*(1+'Summary&amp;Assumptions'!$G$43)^(AD$12-1)*'Summary&amp;Assumptions'!$H56*AD$56))</f>
        <v>0</v>
      </c>
      <c r="AE99" s="95">
        <f>AND(AE$50&gt;0,AE$50&lt;='Summary&amp;Assumptions'!$D$18+1)*(('Summary&amp;Assumptions'!$J56/12)*(1+'Summary&amp;Assumptions'!$G$43)^(AE$12-1)*'Summary&amp;Assumptions'!$G56+(('Summary&amp;Assumptions'!$J56/12)*(1+'Summary&amp;Assumptions'!$G$43)^(AE$12-1)*'Summary&amp;Assumptions'!$H56*AE$56))</f>
        <v>0</v>
      </c>
      <c r="AF99" s="95">
        <f>AND(AF$50&gt;0,AF$50&lt;='Summary&amp;Assumptions'!$D$18+1)*(('Summary&amp;Assumptions'!$J56/12)*(1+'Summary&amp;Assumptions'!$G$43)^(AF$12-1)*'Summary&amp;Assumptions'!$G56+(('Summary&amp;Assumptions'!$J56/12)*(1+'Summary&amp;Assumptions'!$G$43)^(AF$12-1)*'Summary&amp;Assumptions'!$H56*AF$56))</f>
        <v>0</v>
      </c>
      <c r="AG99" s="95">
        <f>AND(AG$50&gt;0,AG$50&lt;='Summary&amp;Assumptions'!$D$18+1)*(('Summary&amp;Assumptions'!$J56/12)*(1+'Summary&amp;Assumptions'!$G$43)^(AG$12-1)*'Summary&amp;Assumptions'!$G56+(('Summary&amp;Assumptions'!$J56/12)*(1+'Summary&amp;Assumptions'!$G$43)^(AG$12-1)*'Summary&amp;Assumptions'!$H56*AG$56))</f>
        <v>0</v>
      </c>
      <c r="AH99" s="95">
        <f>AND(AH$50&gt;0,AH$50&lt;='Summary&amp;Assumptions'!$D$18+1)*(('Summary&amp;Assumptions'!$J56/12)*(1+'Summary&amp;Assumptions'!$G$43)^(AH$12-1)*'Summary&amp;Assumptions'!$G56+(('Summary&amp;Assumptions'!$J56/12)*(1+'Summary&amp;Assumptions'!$G$43)^(AH$12-1)*'Summary&amp;Assumptions'!$H56*AH$56))</f>
        <v>0</v>
      </c>
      <c r="AI99" s="95">
        <f>AND(AI$50&gt;0,AI$50&lt;='Summary&amp;Assumptions'!$D$18+1)*(('Summary&amp;Assumptions'!$J56/12)*(1+'Summary&amp;Assumptions'!$G$43)^(AI$12-1)*'Summary&amp;Assumptions'!$G56+(('Summary&amp;Assumptions'!$J56/12)*(1+'Summary&amp;Assumptions'!$G$43)^(AI$12-1)*'Summary&amp;Assumptions'!$H56*AI$56))</f>
        <v>0</v>
      </c>
      <c r="AJ99" s="95">
        <f>AND(AJ$50&gt;0,AJ$50&lt;='Summary&amp;Assumptions'!$D$18+1)*(('Summary&amp;Assumptions'!$J56/12)*(1+'Summary&amp;Assumptions'!$G$43)^(AJ$12-1)*'Summary&amp;Assumptions'!$G56+(('Summary&amp;Assumptions'!$J56/12)*(1+'Summary&amp;Assumptions'!$G$43)^(AJ$12-1)*'Summary&amp;Assumptions'!$H56*AJ$56))</f>
        <v>0</v>
      </c>
      <c r="AK99" s="95">
        <f>AND(AK$50&gt;0,AK$50&lt;='Summary&amp;Assumptions'!$D$18+1)*(('Summary&amp;Assumptions'!$J56/12)*(1+'Summary&amp;Assumptions'!$G$43)^(AK$12-1)*'Summary&amp;Assumptions'!$G56+(('Summary&amp;Assumptions'!$J56/12)*(1+'Summary&amp;Assumptions'!$G$43)^(AK$12-1)*'Summary&amp;Assumptions'!$H56*AK$56))</f>
        <v>0</v>
      </c>
      <c r="AL99" s="95">
        <f>AND(AL$50&gt;0,AL$50&lt;='Summary&amp;Assumptions'!$D$18+1)*(('Summary&amp;Assumptions'!$J56/12)*(1+'Summary&amp;Assumptions'!$G$43)^(AL$12-1)*'Summary&amp;Assumptions'!$G56+(('Summary&amp;Assumptions'!$J56/12)*(1+'Summary&amp;Assumptions'!$G$43)^(AL$12-1)*'Summary&amp;Assumptions'!$H56*AL$56))</f>
        <v>0</v>
      </c>
      <c r="AM99" s="95">
        <f>AND(AM$50&gt;0,AM$50&lt;='Summary&amp;Assumptions'!$D$18+1)*(('Summary&amp;Assumptions'!$J56/12)*(1+'Summary&amp;Assumptions'!$G$43)^(AM$12-1)*'Summary&amp;Assumptions'!$G56+(('Summary&amp;Assumptions'!$J56/12)*(1+'Summary&amp;Assumptions'!$G$43)^(AM$12-1)*'Summary&amp;Assumptions'!$H56*AM$56))</f>
        <v>0</v>
      </c>
      <c r="AN99" s="95">
        <f>AND(AN$50&gt;0,AN$50&lt;='Summary&amp;Assumptions'!$D$18+1)*(('Summary&amp;Assumptions'!$J56/12)*(1+'Summary&amp;Assumptions'!$G$43)^(AN$12-1)*'Summary&amp;Assumptions'!$G56+(('Summary&amp;Assumptions'!$J56/12)*(1+'Summary&amp;Assumptions'!$G$43)^(AN$12-1)*'Summary&amp;Assumptions'!$H56*AN$56))</f>
        <v>0</v>
      </c>
      <c r="AO99" s="95">
        <f>AND(AO$50&gt;0,AO$50&lt;='Summary&amp;Assumptions'!$D$18+1)*(('Summary&amp;Assumptions'!$J56/12)*(1+'Summary&amp;Assumptions'!$G$43)^(AO$12-1)*'Summary&amp;Assumptions'!$G56+(('Summary&amp;Assumptions'!$J56/12)*(1+'Summary&amp;Assumptions'!$G$43)^(AO$12-1)*'Summary&amp;Assumptions'!$H56*AO$56))</f>
        <v>0</v>
      </c>
      <c r="AP99" s="95">
        <f>AND(AP$50&gt;0,AP$50&lt;='Summary&amp;Assumptions'!$D$18+1)*(('Summary&amp;Assumptions'!$J56/12)*(1+'Summary&amp;Assumptions'!$G$43)^(AP$12-1)*'Summary&amp;Assumptions'!$G56+(('Summary&amp;Assumptions'!$J56/12)*(1+'Summary&amp;Assumptions'!$G$43)^(AP$12-1)*'Summary&amp;Assumptions'!$H56*AP$56))</f>
        <v>0</v>
      </c>
      <c r="AQ99" s="95">
        <f>AND(AQ$50&gt;0,AQ$50&lt;='Summary&amp;Assumptions'!$D$18+1)*(('Summary&amp;Assumptions'!$J56/12)*(1+'Summary&amp;Assumptions'!$G$43)^(AQ$12-1)*'Summary&amp;Assumptions'!$G56+(('Summary&amp;Assumptions'!$J56/12)*(1+'Summary&amp;Assumptions'!$G$43)^(AQ$12-1)*'Summary&amp;Assumptions'!$H56*AQ$56))</f>
        <v>0</v>
      </c>
      <c r="AR99" s="95">
        <f>AND(AR$50&gt;0,AR$50&lt;='Summary&amp;Assumptions'!$D$18+1)*(('Summary&amp;Assumptions'!$J56/12)*(1+'Summary&amp;Assumptions'!$G$43)^(AR$12-1)*'Summary&amp;Assumptions'!$G56+(('Summary&amp;Assumptions'!$J56/12)*(1+'Summary&amp;Assumptions'!$G$43)^(AR$12-1)*'Summary&amp;Assumptions'!$H56*AR$56))</f>
        <v>0</v>
      </c>
      <c r="AS99" s="95">
        <f>AND(AS$50&gt;0,AS$50&lt;='Summary&amp;Assumptions'!$D$18+1)*(('Summary&amp;Assumptions'!$J56/12)*(1+'Summary&amp;Assumptions'!$G$43)^(AS$12-1)*'Summary&amp;Assumptions'!$G56+(('Summary&amp;Assumptions'!$J56/12)*(1+'Summary&amp;Assumptions'!$G$43)^(AS$12-1)*'Summary&amp;Assumptions'!$H56*AS$56))</f>
        <v>0</v>
      </c>
      <c r="AT99" s="95">
        <f>AND(AT$50&gt;0,AT$50&lt;='Summary&amp;Assumptions'!$D$18+1)*(('Summary&amp;Assumptions'!$J56/12)*(1+'Summary&amp;Assumptions'!$G$43)^(AT$12-1)*'Summary&amp;Assumptions'!$G56+(('Summary&amp;Assumptions'!$J56/12)*(1+'Summary&amp;Assumptions'!$G$43)^(AT$12-1)*'Summary&amp;Assumptions'!$H56*AT$56))</f>
        <v>0</v>
      </c>
      <c r="AU99" s="95">
        <f>AND(AU$50&gt;0,AU$50&lt;='Summary&amp;Assumptions'!$D$18+1)*(('Summary&amp;Assumptions'!$J56/12)*(1+'Summary&amp;Assumptions'!$G$43)^(AU$12-1)*'Summary&amp;Assumptions'!$G56+(('Summary&amp;Assumptions'!$J56/12)*(1+'Summary&amp;Assumptions'!$G$43)^(AU$12-1)*'Summary&amp;Assumptions'!$H56*AU$56))</f>
        <v>0</v>
      </c>
      <c r="AV99" s="95">
        <f>AND(AV$50&gt;0,AV$50&lt;='Summary&amp;Assumptions'!$D$18+1)*(('Summary&amp;Assumptions'!$J56/12)*(1+'Summary&amp;Assumptions'!$G$43)^(AV$12-1)*'Summary&amp;Assumptions'!$G56+(('Summary&amp;Assumptions'!$J56/12)*(1+'Summary&amp;Assumptions'!$G$43)^(AV$12-1)*'Summary&amp;Assumptions'!$H56*AV$56))</f>
        <v>0</v>
      </c>
      <c r="AW99" s="95">
        <f>AND(AW$50&gt;0,AW$50&lt;='Summary&amp;Assumptions'!$D$18+1)*(('Summary&amp;Assumptions'!$J56/12)*(1+'Summary&amp;Assumptions'!$G$43)^(AW$12-1)*'Summary&amp;Assumptions'!$G56+(('Summary&amp;Assumptions'!$J56/12)*(1+'Summary&amp;Assumptions'!$G$43)^(AW$12-1)*'Summary&amp;Assumptions'!$H56*AW$56))</f>
        <v>0</v>
      </c>
      <c r="AX99" s="95">
        <f>AND(AX$50&gt;0,AX$50&lt;='Summary&amp;Assumptions'!$D$18+1)*(('Summary&amp;Assumptions'!$J56/12)*(1+'Summary&amp;Assumptions'!$G$43)^(AX$12-1)*'Summary&amp;Assumptions'!$G56+(('Summary&amp;Assumptions'!$J56/12)*(1+'Summary&amp;Assumptions'!$G$43)^(AX$12-1)*'Summary&amp;Assumptions'!$H56*AX$56))</f>
        <v>0</v>
      </c>
      <c r="AY99" s="95">
        <f>AND(AY$50&gt;0,AY$50&lt;='Summary&amp;Assumptions'!$D$18+1)*(('Summary&amp;Assumptions'!$J56/12)*(1+'Summary&amp;Assumptions'!$G$43)^(AY$12-1)*'Summary&amp;Assumptions'!$G56+(('Summary&amp;Assumptions'!$J56/12)*(1+'Summary&amp;Assumptions'!$G$43)^(AY$12-1)*'Summary&amp;Assumptions'!$H56*AY$56))</f>
        <v>0</v>
      </c>
      <c r="AZ99" s="95">
        <f>AND(AZ$50&gt;0,AZ$50&lt;='Summary&amp;Assumptions'!$D$18+1)*(('Summary&amp;Assumptions'!$J56/12)*(1+'Summary&amp;Assumptions'!$G$43)^(AZ$12-1)*'Summary&amp;Assumptions'!$G56+(('Summary&amp;Assumptions'!$J56/12)*(1+'Summary&amp;Assumptions'!$G$43)^(AZ$12-1)*'Summary&amp;Assumptions'!$H56*AZ$56))</f>
        <v>0</v>
      </c>
      <c r="BA99" s="95">
        <f>AND(BA$50&gt;0,BA$50&lt;='Summary&amp;Assumptions'!$D$18+1)*(('Summary&amp;Assumptions'!$J56/12)*(1+'Summary&amp;Assumptions'!$G$43)^(BA$12-1)*'Summary&amp;Assumptions'!$G56+(('Summary&amp;Assumptions'!$J56/12)*(1+'Summary&amp;Assumptions'!$G$43)^(BA$12-1)*'Summary&amp;Assumptions'!$H56*BA$56))</f>
        <v>0</v>
      </c>
      <c r="BB99" s="95">
        <f>AND(BB$50&gt;0,BB$50&lt;='Summary&amp;Assumptions'!$D$18+1)*(('Summary&amp;Assumptions'!$J56/12)*(1+'Summary&amp;Assumptions'!$G$43)^(BB$12-1)*'Summary&amp;Assumptions'!$G56+(('Summary&amp;Assumptions'!$J56/12)*(1+'Summary&amp;Assumptions'!$G$43)^(BB$12-1)*'Summary&amp;Assumptions'!$H56*BB$56))</f>
        <v>0</v>
      </c>
      <c r="BC99" s="95">
        <f>AND(BC$50&gt;0,BC$50&lt;='Summary&amp;Assumptions'!$D$18+1)*(('Summary&amp;Assumptions'!$J56/12)*(1+'Summary&amp;Assumptions'!$G$43)^(BC$12-1)*'Summary&amp;Assumptions'!$G56+(('Summary&amp;Assumptions'!$J56/12)*(1+'Summary&amp;Assumptions'!$G$43)^(BC$12-1)*'Summary&amp;Assumptions'!$H56*BC$56))</f>
        <v>0</v>
      </c>
      <c r="BD99" s="95">
        <f>AND(BD$50&gt;0,BD$50&lt;='Summary&amp;Assumptions'!$D$18+1)*(('Summary&amp;Assumptions'!$J56/12)*(1+'Summary&amp;Assumptions'!$G$43)^(BD$12-1)*'Summary&amp;Assumptions'!$G56+(('Summary&amp;Assumptions'!$J56/12)*(1+'Summary&amp;Assumptions'!$G$43)^(BD$12-1)*'Summary&amp;Assumptions'!$H56*BD$56))</f>
        <v>0</v>
      </c>
      <c r="BE99" s="95">
        <f>AND(BE$50&gt;0,BE$50&lt;='Summary&amp;Assumptions'!$D$18+1)*(('Summary&amp;Assumptions'!$J56/12)*(1+'Summary&amp;Assumptions'!$G$43)^(BE$12-1)*'Summary&amp;Assumptions'!$G56+(('Summary&amp;Assumptions'!$J56/12)*(1+'Summary&amp;Assumptions'!$G$43)^(BE$12-1)*'Summary&amp;Assumptions'!$H56*BE$56))</f>
        <v>0</v>
      </c>
      <c r="BF99" s="95">
        <f>AND(BF$50&gt;0,BF$50&lt;='Summary&amp;Assumptions'!$D$18+1)*(('Summary&amp;Assumptions'!$J56/12)*(1+'Summary&amp;Assumptions'!$G$43)^(BF$12-1)*'Summary&amp;Assumptions'!$G56+(('Summary&amp;Assumptions'!$J56/12)*(1+'Summary&amp;Assumptions'!$G$43)^(BF$12-1)*'Summary&amp;Assumptions'!$H56*BF$56))</f>
        <v>0</v>
      </c>
      <c r="BG99" s="95">
        <f>AND(BG$50&gt;0,BG$50&lt;='Summary&amp;Assumptions'!$D$18+1)*(('Summary&amp;Assumptions'!$J56/12)*(1+'Summary&amp;Assumptions'!$G$43)^(BG$12-1)*'Summary&amp;Assumptions'!$G56+(('Summary&amp;Assumptions'!$J56/12)*(1+'Summary&amp;Assumptions'!$G$43)^(BG$12-1)*'Summary&amp;Assumptions'!$H56*BG$56))</f>
        <v>0</v>
      </c>
      <c r="BH99" s="95">
        <f>AND(BH$50&gt;0,BH$50&lt;='Summary&amp;Assumptions'!$D$18+1)*(('Summary&amp;Assumptions'!$J56/12)*(1+'Summary&amp;Assumptions'!$G$43)^(BH$12-1)*'Summary&amp;Assumptions'!$G56+(('Summary&amp;Assumptions'!$J56/12)*(1+'Summary&amp;Assumptions'!$G$43)^(BH$12-1)*'Summary&amp;Assumptions'!$H56*BH$56))</f>
        <v>0</v>
      </c>
      <c r="BI99" s="95">
        <f>AND(BI$50&gt;0,BI$50&lt;='Summary&amp;Assumptions'!$D$18+1)*(('Summary&amp;Assumptions'!$J56/12)*(1+'Summary&amp;Assumptions'!$G$43)^(BI$12-1)*'Summary&amp;Assumptions'!$G56+(('Summary&amp;Assumptions'!$J56/12)*(1+'Summary&amp;Assumptions'!$G$43)^(BI$12-1)*'Summary&amp;Assumptions'!$H56*BI$56))</f>
        <v>0</v>
      </c>
      <c r="BJ99" s="95">
        <f>AND(BJ$50&gt;0,BJ$50&lt;='Summary&amp;Assumptions'!$D$18+1)*(('Summary&amp;Assumptions'!$J56/12)*(1+'Summary&amp;Assumptions'!$G$43)^(BJ$12-1)*'Summary&amp;Assumptions'!$G56+(('Summary&amp;Assumptions'!$J56/12)*(1+'Summary&amp;Assumptions'!$G$43)^(BJ$12-1)*'Summary&amp;Assumptions'!$H56*BJ$56))</f>
        <v>0</v>
      </c>
      <c r="BK99" s="95">
        <f>AND(BK$50&gt;0,BK$50&lt;='Summary&amp;Assumptions'!$D$18+1)*(('Summary&amp;Assumptions'!$J56/12)*(1+'Summary&amp;Assumptions'!$G$43)^(BK$12-1)*'Summary&amp;Assumptions'!$G56+(('Summary&amp;Assumptions'!$J56/12)*(1+'Summary&amp;Assumptions'!$G$43)^(BK$12-1)*'Summary&amp;Assumptions'!$H56*BK$56))</f>
        <v>0</v>
      </c>
      <c r="BL99" s="95">
        <f>AND(BL$50&gt;0,BL$50&lt;='Summary&amp;Assumptions'!$D$18+1)*(('Summary&amp;Assumptions'!$J56/12)*(1+'Summary&amp;Assumptions'!$G$43)^(BL$12-1)*'Summary&amp;Assumptions'!$G56+(('Summary&amp;Assumptions'!$J56/12)*(1+'Summary&amp;Assumptions'!$G$43)^(BL$12-1)*'Summary&amp;Assumptions'!$H56*BL$56))</f>
        <v>0</v>
      </c>
      <c r="BM99" s="95">
        <f>AND(BM$50&gt;0,BM$50&lt;='Summary&amp;Assumptions'!$D$18+1)*(('Summary&amp;Assumptions'!$J56/12)*(1+'Summary&amp;Assumptions'!$G$43)^(BM$12-1)*'Summary&amp;Assumptions'!$G56+(('Summary&amp;Assumptions'!$J56/12)*(1+'Summary&amp;Assumptions'!$G$43)^(BM$12-1)*'Summary&amp;Assumptions'!$H56*BM$56))</f>
        <v>0</v>
      </c>
      <c r="BN99" s="95">
        <f>AND(BN$50&gt;0,BN$50&lt;='Summary&amp;Assumptions'!$D$18+1)*(('Summary&amp;Assumptions'!$J56/12)*(1+'Summary&amp;Assumptions'!$G$43)^(BN$12-1)*'Summary&amp;Assumptions'!$G56+(('Summary&amp;Assumptions'!$J56/12)*(1+'Summary&amp;Assumptions'!$G$43)^(BN$12-1)*'Summary&amp;Assumptions'!$H56*BN$56))</f>
        <v>0</v>
      </c>
      <c r="BO99" s="95">
        <f>AND(BO$50&gt;0,BO$50&lt;='Summary&amp;Assumptions'!$D$18+1)*(('Summary&amp;Assumptions'!$J56/12)*(1+'Summary&amp;Assumptions'!$G$43)^(BO$12-1)*'Summary&amp;Assumptions'!$G56+(('Summary&amp;Assumptions'!$J56/12)*(1+'Summary&amp;Assumptions'!$G$43)^(BO$12-1)*'Summary&amp;Assumptions'!$H56*BO$56))</f>
        <v>0</v>
      </c>
      <c r="BP99" s="95">
        <f>AND(BP$50&gt;0,BP$50&lt;='Summary&amp;Assumptions'!$D$18+1)*(('Summary&amp;Assumptions'!$J56/12)*(1+'Summary&amp;Assumptions'!$G$43)^(BP$12-1)*'Summary&amp;Assumptions'!$G56+(('Summary&amp;Assumptions'!$J56/12)*(1+'Summary&amp;Assumptions'!$G$43)^(BP$12-1)*'Summary&amp;Assumptions'!$H56*BP$56))</f>
        <v>0</v>
      </c>
      <c r="BQ99" s="95">
        <f>AND(BQ$50&gt;0,BQ$50&lt;='Summary&amp;Assumptions'!$D$18+1)*(('Summary&amp;Assumptions'!$J56/12)*(1+'Summary&amp;Assumptions'!$G$43)^(BQ$12-1)*'Summary&amp;Assumptions'!$G56+(('Summary&amp;Assumptions'!$J56/12)*(1+'Summary&amp;Assumptions'!$G$43)^(BQ$12-1)*'Summary&amp;Assumptions'!$H56*BQ$56))</f>
        <v>0</v>
      </c>
      <c r="BR99" s="95">
        <f>AND(BR$50&gt;0,BR$50&lt;='Summary&amp;Assumptions'!$D$18+1)*(('Summary&amp;Assumptions'!$J56/12)*(1+'Summary&amp;Assumptions'!$G$43)^(BR$12-1)*'Summary&amp;Assumptions'!$G56+(('Summary&amp;Assumptions'!$J56/12)*(1+'Summary&amp;Assumptions'!$G$43)^(BR$12-1)*'Summary&amp;Assumptions'!$H56*BR$56))</f>
        <v>0</v>
      </c>
      <c r="BS99" s="95">
        <f>AND(BS$50&gt;0,BS$50&lt;='Summary&amp;Assumptions'!$D$18+1)*(('Summary&amp;Assumptions'!$J56/12)*(1+'Summary&amp;Assumptions'!$G$43)^(BS$12-1)*'Summary&amp;Assumptions'!$G56+(('Summary&amp;Assumptions'!$J56/12)*(1+'Summary&amp;Assumptions'!$G$43)^(BS$12-1)*'Summary&amp;Assumptions'!$H56*BS$56))</f>
        <v>0</v>
      </c>
      <c r="BT99" s="95">
        <f>AND(BT$50&gt;0,BT$50&lt;='Summary&amp;Assumptions'!$D$18+1)*(('Summary&amp;Assumptions'!$J56/12)*(1+'Summary&amp;Assumptions'!$G$43)^(BT$12-1)*'Summary&amp;Assumptions'!$G56+(('Summary&amp;Assumptions'!$J56/12)*(1+'Summary&amp;Assumptions'!$G$43)^(BT$12-1)*'Summary&amp;Assumptions'!$H56*BT$56))</f>
        <v>0</v>
      </c>
      <c r="BU99" s="95">
        <f>AND(BU$50&gt;0,BU$50&lt;='Summary&amp;Assumptions'!$D$18+1)*(('Summary&amp;Assumptions'!$J56/12)*(1+'Summary&amp;Assumptions'!$G$43)^(BU$12-1)*'Summary&amp;Assumptions'!$G56+(('Summary&amp;Assumptions'!$J56/12)*(1+'Summary&amp;Assumptions'!$G$43)^(BU$12-1)*'Summary&amp;Assumptions'!$H56*BU$56))</f>
        <v>0</v>
      </c>
      <c r="BV99" s="95">
        <f>AND(BV$50&gt;0,BV$50&lt;='Summary&amp;Assumptions'!$D$18+1)*(('Summary&amp;Assumptions'!$J56/12)*(1+'Summary&amp;Assumptions'!$G$43)^(BV$12-1)*'Summary&amp;Assumptions'!$G56+(('Summary&amp;Assumptions'!$J56/12)*(1+'Summary&amp;Assumptions'!$G$43)^(BV$12-1)*'Summary&amp;Assumptions'!$H56*BV$56))</f>
        <v>0</v>
      </c>
      <c r="BW99" s="95">
        <f>AND(BW$50&gt;0,BW$50&lt;='Summary&amp;Assumptions'!$D$18+1)*(('Summary&amp;Assumptions'!$J56/12)*(1+'Summary&amp;Assumptions'!$G$43)^(BW$12-1)*'Summary&amp;Assumptions'!$G56+(('Summary&amp;Assumptions'!$J56/12)*(1+'Summary&amp;Assumptions'!$G$43)^(BW$12-1)*'Summary&amp;Assumptions'!$H56*BW$56))</f>
        <v>0</v>
      </c>
      <c r="BX99" s="95">
        <f>AND(BX$50&gt;0,BX$50&lt;='Summary&amp;Assumptions'!$D$18+1)*(('Summary&amp;Assumptions'!$J56/12)*(1+'Summary&amp;Assumptions'!$G$43)^(BX$12-1)*'Summary&amp;Assumptions'!$G56+(('Summary&amp;Assumptions'!$J56/12)*(1+'Summary&amp;Assumptions'!$G$43)^(BX$12-1)*'Summary&amp;Assumptions'!$H56*BX$56))</f>
        <v>0</v>
      </c>
      <c r="BY99" s="95">
        <f>AND(BY$50&gt;0,BY$50&lt;='Summary&amp;Assumptions'!$D$18+1)*(('Summary&amp;Assumptions'!$J56/12)*(1+'Summary&amp;Assumptions'!$G$43)^(BY$12-1)*'Summary&amp;Assumptions'!$G56+(('Summary&amp;Assumptions'!$J56/12)*(1+'Summary&amp;Assumptions'!$G$43)^(BY$12-1)*'Summary&amp;Assumptions'!$H56*BY$56))</f>
        <v>0</v>
      </c>
      <c r="BZ99" s="95">
        <f>AND(BZ$50&gt;0,BZ$50&lt;='Summary&amp;Assumptions'!$D$18+1)*(('Summary&amp;Assumptions'!$J56/12)*(1+'Summary&amp;Assumptions'!$G$43)^(BZ$12-1)*'Summary&amp;Assumptions'!$G56+(('Summary&amp;Assumptions'!$J56/12)*(1+'Summary&amp;Assumptions'!$G$43)^(BZ$12-1)*'Summary&amp;Assumptions'!$H56*BZ$56))</f>
        <v>0</v>
      </c>
      <c r="CA99" s="95">
        <f>AND(CA$50&gt;0,CA$50&lt;='Summary&amp;Assumptions'!$D$18+1)*(('Summary&amp;Assumptions'!$J56/12)*(1+'Summary&amp;Assumptions'!$G$43)^(CA$12-1)*'Summary&amp;Assumptions'!$G56+(('Summary&amp;Assumptions'!$J56/12)*(1+'Summary&amp;Assumptions'!$G$43)^(CA$12-1)*'Summary&amp;Assumptions'!$H56*CA$56))</f>
        <v>0</v>
      </c>
      <c r="CB99" s="95">
        <f>AND(CB$50&gt;0,CB$50&lt;='Summary&amp;Assumptions'!$D$18+1)*(('Summary&amp;Assumptions'!$J56/12)*(1+'Summary&amp;Assumptions'!$G$43)^(CB$12-1)*'Summary&amp;Assumptions'!$G56+(('Summary&amp;Assumptions'!$J56/12)*(1+'Summary&amp;Assumptions'!$G$43)^(CB$12-1)*'Summary&amp;Assumptions'!$H56*CB$56))</f>
        <v>0</v>
      </c>
      <c r="CC99" s="95">
        <f>AND(CC$50&gt;0,CC$50&lt;='Summary&amp;Assumptions'!$D$18+1)*(('Summary&amp;Assumptions'!$J56/12)*(1+'Summary&amp;Assumptions'!$G$43)^(CC$12-1)*'Summary&amp;Assumptions'!$G56+(('Summary&amp;Assumptions'!$J56/12)*(1+'Summary&amp;Assumptions'!$G$43)^(CC$12-1)*'Summary&amp;Assumptions'!$H56*CC$56))</f>
        <v>0</v>
      </c>
      <c r="CD99" s="95">
        <f>AND(CD$50&gt;0,CD$50&lt;='Summary&amp;Assumptions'!$D$18+1)*(('Summary&amp;Assumptions'!$J56/12)*(1+'Summary&amp;Assumptions'!$G$43)^(CD$12-1)*'Summary&amp;Assumptions'!$G56+(('Summary&amp;Assumptions'!$J56/12)*(1+'Summary&amp;Assumptions'!$G$43)^(CD$12-1)*'Summary&amp;Assumptions'!$H56*CD$56))</f>
        <v>0</v>
      </c>
      <c r="CE99" s="95">
        <f>AND(CE$50&gt;0,CE$50&lt;='Summary&amp;Assumptions'!$D$18+1)*(('Summary&amp;Assumptions'!$J56/12)*(1+'Summary&amp;Assumptions'!$G$43)^(CE$12-1)*'Summary&amp;Assumptions'!$G56+(('Summary&amp;Assumptions'!$J56/12)*(1+'Summary&amp;Assumptions'!$G$43)^(CE$12-1)*'Summary&amp;Assumptions'!$H56*CE$56))</f>
        <v>0</v>
      </c>
      <c r="CF99" s="95">
        <f>AND(CF$50&gt;0,CF$50&lt;='Summary&amp;Assumptions'!$D$18+1)*(('Summary&amp;Assumptions'!$J56/12)*(1+'Summary&amp;Assumptions'!$G$43)^(CF$12-1)*'Summary&amp;Assumptions'!$G56+(('Summary&amp;Assumptions'!$J56/12)*(1+'Summary&amp;Assumptions'!$G$43)^(CF$12-1)*'Summary&amp;Assumptions'!$H56*CF$56))</f>
        <v>0</v>
      </c>
      <c r="CG99" s="95">
        <f>AND(CG$50&gt;0,CG$50&lt;='Summary&amp;Assumptions'!$D$18+1)*(('Summary&amp;Assumptions'!$J56/12)*(1+'Summary&amp;Assumptions'!$G$43)^(CG$12-1)*'Summary&amp;Assumptions'!$G56+(('Summary&amp;Assumptions'!$J56/12)*(1+'Summary&amp;Assumptions'!$G$43)^(CG$12-1)*'Summary&amp;Assumptions'!$H56*CG$56))</f>
        <v>0</v>
      </c>
      <c r="CH99" s="95">
        <f>AND(CH$50&gt;0,CH$50&lt;='Summary&amp;Assumptions'!$D$18+1)*(('Summary&amp;Assumptions'!$J56/12)*(1+'Summary&amp;Assumptions'!$G$43)^(CH$12-1)*'Summary&amp;Assumptions'!$G56+(('Summary&amp;Assumptions'!$J56/12)*(1+'Summary&amp;Assumptions'!$G$43)^(CH$12-1)*'Summary&amp;Assumptions'!$H56*CH$56))</f>
        <v>0</v>
      </c>
      <c r="CI99" s="95">
        <f>AND(CI$50&gt;0,CI$50&lt;='Summary&amp;Assumptions'!$D$18+1)*(('Summary&amp;Assumptions'!$J56/12)*(1+'Summary&amp;Assumptions'!$G$43)^(CI$12-1)*'Summary&amp;Assumptions'!$G56+(('Summary&amp;Assumptions'!$J56/12)*(1+'Summary&amp;Assumptions'!$G$43)^(CI$12-1)*'Summary&amp;Assumptions'!$H56*CI$56))</f>
        <v>0</v>
      </c>
      <c r="CJ99" s="95">
        <f>AND(CJ$50&gt;0,CJ$50&lt;='Summary&amp;Assumptions'!$D$18+1)*(('Summary&amp;Assumptions'!$J56/12)*(1+'Summary&amp;Assumptions'!$G$43)^(CJ$12-1)*'Summary&amp;Assumptions'!$G56+(('Summary&amp;Assumptions'!$J56/12)*(1+'Summary&amp;Assumptions'!$G$43)^(CJ$12-1)*'Summary&amp;Assumptions'!$H56*CJ$56))</f>
        <v>0</v>
      </c>
      <c r="CK99" s="95">
        <f>AND(CK$50&gt;0,CK$50&lt;='Summary&amp;Assumptions'!$D$18+1)*(('Summary&amp;Assumptions'!$J56/12)*(1+'Summary&amp;Assumptions'!$G$43)^(CK$12-1)*'Summary&amp;Assumptions'!$G56+(('Summary&amp;Assumptions'!$J56/12)*(1+'Summary&amp;Assumptions'!$G$43)^(CK$12-1)*'Summary&amp;Assumptions'!$H56*CK$56))</f>
        <v>0</v>
      </c>
      <c r="CL99" s="95">
        <f>AND(CL$50&gt;0,CL$50&lt;='Summary&amp;Assumptions'!$D$18+1)*(('Summary&amp;Assumptions'!$J56/12)*(1+'Summary&amp;Assumptions'!$G$43)^(CL$12-1)*'Summary&amp;Assumptions'!$G56+(('Summary&amp;Assumptions'!$J56/12)*(1+'Summary&amp;Assumptions'!$G$43)^(CL$12-1)*'Summary&amp;Assumptions'!$H56*CL$56))</f>
        <v>0</v>
      </c>
      <c r="CM99" s="95">
        <f>AND(CM$50&gt;0,CM$50&lt;='Summary&amp;Assumptions'!$D$18+1)*(('Summary&amp;Assumptions'!$J56/12)*(1+'Summary&amp;Assumptions'!$G$43)^(CM$12-1)*'Summary&amp;Assumptions'!$G56+(('Summary&amp;Assumptions'!$J56/12)*(1+'Summary&amp;Assumptions'!$G$43)^(CM$12-1)*'Summary&amp;Assumptions'!$H56*CM$56))</f>
        <v>0</v>
      </c>
      <c r="CN99" s="95">
        <f>AND(CN$50&gt;0,CN$50&lt;='Summary&amp;Assumptions'!$D$18+1)*(('Summary&amp;Assumptions'!$J56/12)*(1+'Summary&amp;Assumptions'!$G$43)^(CN$12-1)*'Summary&amp;Assumptions'!$G56+(('Summary&amp;Assumptions'!$J56/12)*(1+'Summary&amp;Assumptions'!$G$43)^(CN$12-1)*'Summary&amp;Assumptions'!$H56*CN$56))</f>
        <v>0</v>
      </c>
      <c r="CO99" s="95">
        <f>AND(CO$50&gt;0,CO$50&lt;='Summary&amp;Assumptions'!$D$18+1)*(('Summary&amp;Assumptions'!$J56/12)*(1+'Summary&amp;Assumptions'!$G$43)^(CO$12-1)*'Summary&amp;Assumptions'!$G56+(('Summary&amp;Assumptions'!$J56/12)*(1+'Summary&amp;Assumptions'!$G$43)^(CO$12-1)*'Summary&amp;Assumptions'!$H56*CO$56))</f>
        <v>0</v>
      </c>
      <c r="CP99" s="95">
        <f>AND(CP$50&gt;0,CP$50&lt;='Summary&amp;Assumptions'!$D$18+1)*(('Summary&amp;Assumptions'!$J56/12)*(1+'Summary&amp;Assumptions'!$G$43)^(CP$12-1)*'Summary&amp;Assumptions'!$G56+(('Summary&amp;Assumptions'!$J56/12)*(1+'Summary&amp;Assumptions'!$G$43)^(CP$12-1)*'Summary&amp;Assumptions'!$H56*CP$56))</f>
        <v>0</v>
      </c>
      <c r="CQ99" s="95">
        <f>AND(CQ$50&gt;0,CQ$50&lt;='Summary&amp;Assumptions'!$D$18+1)*(('Summary&amp;Assumptions'!$J56/12)*(1+'Summary&amp;Assumptions'!$G$43)^(CQ$12-1)*'Summary&amp;Assumptions'!$G56+(('Summary&amp;Assumptions'!$J56/12)*(1+'Summary&amp;Assumptions'!$G$43)^(CQ$12-1)*'Summary&amp;Assumptions'!$H56*CQ$56))</f>
        <v>0</v>
      </c>
      <c r="CR99" s="95">
        <f>AND(CR$50&gt;0,CR$50&lt;='Summary&amp;Assumptions'!$D$18+1)*(('Summary&amp;Assumptions'!$J56/12)*(1+'Summary&amp;Assumptions'!$G$43)^(CR$12-1)*'Summary&amp;Assumptions'!$G56+(('Summary&amp;Assumptions'!$J56/12)*(1+'Summary&amp;Assumptions'!$G$43)^(CR$12-1)*'Summary&amp;Assumptions'!$H56*CR$56))</f>
        <v>0</v>
      </c>
      <c r="CS99" s="95">
        <f>AND(CS$50&gt;0,CS$50&lt;='Summary&amp;Assumptions'!$D$18+1)*(('Summary&amp;Assumptions'!$J56/12)*(1+'Summary&amp;Assumptions'!$G$43)^(CS$12-1)*'Summary&amp;Assumptions'!$G56+(('Summary&amp;Assumptions'!$J56/12)*(1+'Summary&amp;Assumptions'!$G$43)^(CS$12-1)*'Summary&amp;Assumptions'!$H56*CS$56))</f>
        <v>0</v>
      </c>
      <c r="CT99" s="95">
        <f>AND(CT$50&gt;0,CT$50&lt;='Summary&amp;Assumptions'!$D$18+1)*(('Summary&amp;Assumptions'!$J56/12)*(1+'Summary&amp;Assumptions'!$G$43)^(CT$12-1)*'Summary&amp;Assumptions'!$G56+(('Summary&amp;Assumptions'!$J56/12)*(1+'Summary&amp;Assumptions'!$G$43)^(CT$12-1)*'Summary&amp;Assumptions'!$H56*CT$56))</f>
        <v>0</v>
      </c>
      <c r="CU99" s="95">
        <f>AND(CU$50&gt;0,CU$50&lt;='Summary&amp;Assumptions'!$D$18+1)*(('Summary&amp;Assumptions'!$J56/12)*(1+'Summary&amp;Assumptions'!$G$43)^(CU$12-1)*'Summary&amp;Assumptions'!$G56+(('Summary&amp;Assumptions'!$J56/12)*(1+'Summary&amp;Assumptions'!$G$43)^(CU$12-1)*'Summary&amp;Assumptions'!$H56*CU$56))</f>
        <v>0</v>
      </c>
      <c r="CV99" s="95">
        <f>AND(CV$50&gt;0,CV$50&lt;='Summary&amp;Assumptions'!$D$18+1)*(('Summary&amp;Assumptions'!$J56/12)*(1+'Summary&amp;Assumptions'!$G$43)^(CV$12-1)*'Summary&amp;Assumptions'!$G56+(('Summary&amp;Assumptions'!$J56/12)*(1+'Summary&amp;Assumptions'!$G$43)^(CV$12-1)*'Summary&amp;Assumptions'!$H56*CV$56))</f>
        <v>0</v>
      </c>
      <c r="CW99" s="95">
        <f>AND(CW$50&gt;0,CW$50&lt;='Summary&amp;Assumptions'!$D$18+1)*(('Summary&amp;Assumptions'!$J56/12)*(1+'Summary&amp;Assumptions'!$G$43)^(CW$12-1)*'Summary&amp;Assumptions'!$G56+(('Summary&amp;Assumptions'!$J56/12)*(1+'Summary&amp;Assumptions'!$G$43)^(CW$12-1)*'Summary&amp;Assumptions'!$H56*CW$56))</f>
        <v>0</v>
      </c>
      <c r="CX99" s="95">
        <f>AND(CX$50&gt;0,CX$50&lt;='Summary&amp;Assumptions'!$D$18+1)*(('Summary&amp;Assumptions'!$J56/12)*(1+'Summary&amp;Assumptions'!$G$43)^(CX$12-1)*'Summary&amp;Assumptions'!$G56+(('Summary&amp;Assumptions'!$J56/12)*(1+'Summary&amp;Assumptions'!$G$43)^(CX$12-1)*'Summary&amp;Assumptions'!$H56*CX$56))</f>
        <v>0</v>
      </c>
      <c r="CY99" s="95">
        <f>AND(CY$50&gt;0,CY$50&lt;='Summary&amp;Assumptions'!$D$18+1)*(('Summary&amp;Assumptions'!$J56/12)*(1+'Summary&amp;Assumptions'!$G$43)^(CY$12-1)*'Summary&amp;Assumptions'!$G56+(('Summary&amp;Assumptions'!$J56/12)*(1+'Summary&amp;Assumptions'!$G$43)^(CY$12-1)*'Summary&amp;Assumptions'!$H56*CY$56))</f>
        <v>0</v>
      </c>
      <c r="CZ99" s="95">
        <f>AND(CZ$50&gt;0,CZ$50&lt;='Summary&amp;Assumptions'!$D$18+1)*(('Summary&amp;Assumptions'!$J56/12)*(1+'Summary&amp;Assumptions'!$G$43)^(CZ$12-1)*'Summary&amp;Assumptions'!$G56+(('Summary&amp;Assumptions'!$J56/12)*(1+'Summary&amp;Assumptions'!$G$43)^(CZ$12-1)*'Summary&amp;Assumptions'!$H56*CZ$56))</f>
        <v>0</v>
      </c>
      <c r="DA99" s="95">
        <f>AND(DA$50&gt;0,DA$50&lt;='Summary&amp;Assumptions'!$D$18+1)*(('Summary&amp;Assumptions'!$J56/12)*(1+'Summary&amp;Assumptions'!$G$43)^(DA$12-1)*'Summary&amp;Assumptions'!$G56+(('Summary&amp;Assumptions'!$J56/12)*(1+'Summary&amp;Assumptions'!$G$43)^(DA$12-1)*'Summary&amp;Assumptions'!$H56*DA$56))</f>
        <v>0</v>
      </c>
      <c r="DB99" s="95">
        <f>AND(DB$50&gt;0,DB$50&lt;='Summary&amp;Assumptions'!$D$18+1)*(('Summary&amp;Assumptions'!$J56/12)*(1+'Summary&amp;Assumptions'!$G$43)^(DB$12-1)*'Summary&amp;Assumptions'!$G56+(('Summary&amp;Assumptions'!$J56/12)*(1+'Summary&amp;Assumptions'!$G$43)^(DB$12-1)*'Summary&amp;Assumptions'!$H56*DB$56))</f>
        <v>0</v>
      </c>
      <c r="DC99" s="95">
        <f>AND(DC$50&gt;0,DC$50&lt;='Summary&amp;Assumptions'!$D$18+1)*(('Summary&amp;Assumptions'!$J56/12)*(1+'Summary&amp;Assumptions'!$G$43)^(DC$12-1)*'Summary&amp;Assumptions'!$G56+(('Summary&amp;Assumptions'!$J56/12)*(1+'Summary&amp;Assumptions'!$G$43)^(DC$12-1)*'Summary&amp;Assumptions'!$H56*DC$56))</f>
        <v>0</v>
      </c>
      <c r="DD99" s="95">
        <f>AND(DD$50&gt;0,DD$50&lt;='Summary&amp;Assumptions'!$D$18+1)*(('Summary&amp;Assumptions'!$J56/12)*(1+'Summary&amp;Assumptions'!$G$43)^(DD$12-1)*'Summary&amp;Assumptions'!$G56+(('Summary&amp;Assumptions'!$J56/12)*(1+'Summary&amp;Assumptions'!$G$43)^(DD$12-1)*'Summary&amp;Assumptions'!$H56*DD$56))</f>
        <v>0</v>
      </c>
      <c r="DE99" s="95">
        <f>AND(DE$50&gt;0,DE$50&lt;='Summary&amp;Assumptions'!$D$18+1)*(('Summary&amp;Assumptions'!$J56/12)*(1+'Summary&amp;Assumptions'!$G$43)^(DE$12-1)*'Summary&amp;Assumptions'!$G56+(('Summary&amp;Assumptions'!$J56/12)*(1+'Summary&amp;Assumptions'!$G$43)^(DE$12-1)*'Summary&amp;Assumptions'!$H56*DE$56))</f>
        <v>0</v>
      </c>
      <c r="DF99" s="95">
        <f>AND(DF$50&gt;0,DF$50&lt;='Summary&amp;Assumptions'!$D$18+1)*(('Summary&amp;Assumptions'!$J56/12)*(1+'Summary&amp;Assumptions'!$G$43)^(DF$12-1)*'Summary&amp;Assumptions'!$G56+(('Summary&amp;Assumptions'!$J56/12)*(1+'Summary&amp;Assumptions'!$G$43)^(DF$12-1)*'Summary&amp;Assumptions'!$H56*DF$56))</f>
        <v>0</v>
      </c>
      <c r="DG99" s="95">
        <f>AND(DG$50&gt;0,DG$50&lt;='Summary&amp;Assumptions'!$D$18+1)*(('Summary&amp;Assumptions'!$J56/12)*(1+'Summary&amp;Assumptions'!$G$43)^(DG$12-1)*'Summary&amp;Assumptions'!$G56+(('Summary&amp;Assumptions'!$J56/12)*(1+'Summary&amp;Assumptions'!$G$43)^(DG$12-1)*'Summary&amp;Assumptions'!$H56*DG$56))</f>
        <v>0</v>
      </c>
      <c r="DH99" s="95">
        <f>AND(DH$50&gt;0,DH$50&lt;='Summary&amp;Assumptions'!$D$18+1)*(('Summary&amp;Assumptions'!$J56/12)*(1+'Summary&amp;Assumptions'!$G$43)^(DH$12-1)*'Summary&amp;Assumptions'!$G56+(('Summary&amp;Assumptions'!$J56/12)*(1+'Summary&amp;Assumptions'!$G$43)^(DH$12-1)*'Summary&amp;Assumptions'!$H56*DH$56))</f>
        <v>0</v>
      </c>
      <c r="DI99" s="95">
        <f>AND(DI$50&gt;0,DI$50&lt;='Summary&amp;Assumptions'!$D$18+1)*(('Summary&amp;Assumptions'!$J56/12)*(1+'Summary&amp;Assumptions'!$G$43)^(DI$12-1)*'Summary&amp;Assumptions'!$G56+(('Summary&amp;Assumptions'!$J56/12)*(1+'Summary&amp;Assumptions'!$G$43)^(DI$12-1)*'Summary&amp;Assumptions'!$H56*DI$56))</f>
        <v>0</v>
      </c>
      <c r="DJ99" s="95">
        <f>AND(DJ$50&gt;0,DJ$50&lt;='Summary&amp;Assumptions'!$D$18+1)*(('Summary&amp;Assumptions'!$J56/12)*(1+'Summary&amp;Assumptions'!$G$43)^(DJ$12-1)*'Summary&amp;Assumptions'!$G56+(('Summary&amp;Assumptions'!$J56/12)*(1+'Summary&amp;Assumptions'!$G$43)^(DJ$12-1)*'Summary&amp;Assumptions'!$H56*DJ$56))</f>
        <v>0</v>
      </c>
      <c r="DK99" s="95">
        <f>AND(DK$50&gt;0,DK$50&lt;='Summary&amp;Assumptions'!$D$18+1)*(('Summary&amp;Assumptions'!$J56/12)*(1+'Summary&amp;Assumptions'!$G$43)^(DK$12-1)*'Summary&amp;Assumptions'!$G56+(('Summary&amp;Assumptions'!$J56/12)*(1+'Summary&amp;Assumptions'!$G$43)^(DK$12-1)*'Summary&amp;Assumptions'!$H56*DK$56))</f>
        <v>0</v>
      </c>
      <c r="DL99" s="95">
        <f>AND(DL$50&gt;0,DL$50&lt;='Summary&amp;Assumptions'!$D$18+1)*(('Summary&amp;Assumptions'!$J56/12)*(1+'Summary&amp;Assumptions'!$G$43)^(DL$12-1)*'Summary&amp;Assumptions'!$G56+(('Summary&amp;Assumptions'!$J56/12)*(1+'Summary&amp;Assumptions'!$G$43)^(DL$12-1)*'Summary&amp;Assumptions'!$H56*DL$56))</f>
        <v>0</v>
      </c>
      <c r="DM99" s="95">
        <f>AND(DM$50&gt;0,DM$50&lt;='Summary&amp;Assumptions'!$D$18+1)*(('Summary&amp;Assumptions'!$J56/12)*(1+'Summary&amp;Assumptions'!$G$43)^(DM$12-1)*'Summary&amp;Assumptions'!$G56+(('Summary&amp;Assumptions'!$J56/12)*(1+'Summary&amp;Assumptions'!$G$43)^(DM$12-1)*'Summary&amp;Assumptions'!$H56*DM$56))</f>
        <v>0</v>
      </c>
      <c r="DN99" s="95">
        <f>AND(DN$50&gt;0,DN$50&lt;='Summary&amp;Assumptions'!$D$18+1)*(('Summary&amp;Assumptions'!$J56/12)*(1+'Summary&amp;Assumptions'!$G$43)^(DN$12-1)*'Summary&amp;Assumptions'!$G56+(('Summary&amp;Assumptions'!$J56/12)*(1+'Summary&amp;Assumptions'!$G$43)^(DN$12-1)*'Summary&amp;Assumptions'!$H56*DN$56))</f>
        <v>0</v>
      </c>
      <c r="DO99" s="95">
        <f>AND(DO$50&gt;0,DO$50&lt;='Summary&amp;Assumptions'!$D$18+1)*(('Summary&amp;Assumptions'!$J56/12)*(1+'Summary&amp;Assumptions'!$G$43)^(DO$12-1)*'Summary&amp;Assumptions'!$G56+(('Summary&amp;Assumptions'!$J56/12)*(1+'Summary&amp;Assumptions'!$G$43)^(DO$12-1)*'Summary&amp;Assumptions'!$H56*DO$56))</f>
        <v>0</v>
      </c>
      <c r="DP99" s="95">
        <f>AND(DP$50&gt;0,DP$50&lt;='Summary&amp;Assumptions'!$D$18+1)*(('Summary&amp;Assumptions'!$J56/12)*(1+'Summary&amp;Assumptions'!$G$43)^(DP$12-1)*'Summary&amp;Assumptions'!$G56+(('Summary&amp;Assumptions'!$J56/12)*(1+'Summary&amp;Assumptions'!$G$43)^(DP$12-1)*'Summary&amp;Assumptions'!$H56*DP$56))</f>
        <v>0</v>
      </c>
      <c r="DQ99" s="95">
        <f>AND(DQ$50&gt;0,DQ$50&lt;='Summary&amp;Assumptions'!$D$18+1)*(('Summary&amp;Assumptions'!$J56/12)*(1+'Summary&amp;Assumptions'!$G$43)^(DQ$12-1)*'Summary&amp;Assumptions'!$G56+(('Summary&amp;Assumptions'!$J56/12)*(1+'Summary&amp;Assumptions'!$G$43)^(DQ$12-1)*'Summary&amp;Assumptions'!$H56*DQ$56))</f>
        <v>0</v>
      </c>
      <c r="DR99" s="95">
        <f>AND(DR$50&gt;0,DR$50&lt;='Summary&amp;Assumptions'!$D$18+1)*(('Summary&amp;Assumptions'!$J56/12)*(1+'Summary&amp;Assumptions'!$G$43)^(DR$12-1)*'Summary&amp;Assumptions'!$G56+(('Summary&amp;Assumptions'!$J56/12)*(1+'Summary&amp;Assumptions'!$G$43)^(DR$12-1)*'Summary&amp;Assumptions'!$H56*DR$56))</f>
        <v>0</v>
      </c>
      <c r="DS99" s="95">
        <f>AND(DS$50&gt;0,DS$50&lt;='Summary&amp;Assumptions'!$D$18+1)*(('Summary&amp;Assumptions'!$J56/12)*(1+'Summary&amp;Assumptions'!$G$43)^(DS$12-1)*'Summary&amp;Assumptions'!$G56+(('Summary&amp;Assumptions'!$J56/12)*(1+'Summary&amp;Assumptions'!$G$43)^(DS$12-1)*'Summary&amp;Assumptions'!$H56*DS$56))</f>
        <v>0</v>
      </c>
      <c r="DT99" s="95">
        <f>AND(DT$50&gt;0,DT$50&lt;='Summary&amp;Assumptions'!$D$18+1)*(('Summary&amp;Assumptions'!$J56/12)*(1+'Summary&amp;Assumptions'!$G$43)^(DT$12-1)*'Summary&amp;Assumptions'!$G56+(('Summary&amp;Assumptions'!$J56/12)*(1+'Summary&amp;Assumptions'!$G$43)^(DT$12-1)*'Summary&amp;Assumptions'!$H56*DT$56))</f>
        <v>0</v>
      </c>
      <c r="DU99" s="95">
        <f>AND(DU$50&gt;0,DU$50&lt;='Summary&amp;Assumptions'!$D$18+1)*(('Summary&amp;Assumptions'!$J56/12)*(1+'Summary&amp;Assumptions'!$G$43)^(DU$12-1)*'Summary&amp;Assumptions'!$G56+(('Summary&amp;Assumptions'!$J56/12)*(1+'Summary&amp;Assumptions'!$G$43)^(DU$12-1)*'Summary&amp;Assumptions'!$H56*DU$56))</f>
        <v>0</v>
      </c>
      <c r="DV99" s="95">
        <f>AND(DV$50&gt;0,DV$50&lt;='Summary&amp;Assumptions'!$D$18+1)*(('Summary&amp;Assumptions'!$J56/12)*(1+'Summary&amp;Assumptions'!$G$43)^(DV$12-1)*'Summary&amp;Assumptions'!$G56+(('Summary&amp;Assumptions'!$J56/12)*(1+'Summary&amp;Assumptions'!$G$43)^(DV$12-1)*'Summary&amp;Assumptions'!$H56*DV$56))</f>
        <v>0</v>
      </c>
      <c r="DW99" s="95">
        <f>AND(DW$50&gt;0,DW$50&lt;='Summary&amp;Assumptions'!$D$18+1)*(('Summary&amp;Assumptions'!$J56/12)*(1+'Summary&amp;Assumptions'!$G$43)^(DW$12-1)*'Summary&amp;Assumptions'!$G56+(('Summary&amp;Assumptions'!$J56/12)*(1+'Summary&amp;Assumptions'!$G$43)^(DW$12-1)*'Summary&amp;Assumptions'!$H56*DW$56))</f>
        <v>0</v>
      </c>
      <c r="DX99" s="95">
        <f>AND(DX$50&gt;0,DX$50&lt;='Summary&amp;Assumptions'!$D$18+1)*(('Summary&amp;Assumptions'!$J56/12)*(1+'Summary&amp;Assumptions'!$G$43)^(DX$12-1)*'Summary&amp;Assumptions'!$G56+(('Summary&amp;Assumptions'!$J56/12)*(1+'Summary&amp;Assumptions'!$G$43)^(DX$12-1)*'Summary&amp;Assumptions'!$H56*DX$56))</f>
        <v>0</v>
      </c>
      <c r="DY99" s="95">
        <f>AND(DY$50&gt;0,DY$50&lt;='Summary&amp;Assumptions'!$D$18+1)*(('Summary&amp;Assumptions'!$J56/12)*(1+'Summary&amp;Assumptions'!$G$43)^(DY$12-1)*'Summary&amp;Assumptions'!$G56+(('Summary&amp;Assumptions'!$J56/12)*(1+'Summary&amp;Assumptions'!$G$43)^(DY$12-1)*'Summary&amp;Assumptions'!$H56*DY$56))</f>
        <v>0</v>
      </c>
      <c r="DZ99" s="95">
        <f>AND(DZ$50&gt;0,DZ$50&lt;='Summary&amp;Assumptions'!$D$18+1)*(('Summary&amp;Assumptions'!$J56/12)*(1+'Summary&amp;Assumptions'!$G$43)^(DZ$12-1)*'Summary&amp;Assumptions'!$G56+(('Summary&amp;Assumptions'!$J56/12)*(1+'Summary&amp;Assumptions'!$G$43)^(DZ$12-1)*'Summary&amp;Assumptions'!$H56*DZ$56))</f>
        <v>0</v>
      </c>
      <c r="EA99" s="95">
        <f>AND(EA$50&gt;0,EA$50&lt;='Summary&amp;Assumptions'!$D$18+1)*(('Summary&amp;Assumptions'!$J56/12)*(1+'Summary&amp;Assumptions'!$G$43)^(EA$12-1)*'Summary&amp;Assumptions'!$G56+(('Summary&amp;Assumptions'!$J56/12)*(1+'Summary&amp;Assumptions'!$G$43)^(EA$12-1)*'Summary&amp;Assumptions'!$H56*EA$56))</f>
        <v>0</v>
      </c>
      <c r="EB99" s="95">
        <f>AND(EB$50&gt;0,EB$50&lt;='Summary&amp;Assumptions'!$D$18+1)*(('Summary&amp;Assumptions'!$J56/12)*(1+'Summary&amp;Assumptions'!$G$43)^(EB$12-1)*'Summary&amp;Assumptions'!$G56+(('Summary&amp;Assumptions'!$J56/12)*(1+'Summary&amp;Assumptions'!$G$43)^(EB$12-1)*'Summary&amp;Assumptions'!$H56*EB$56))</f>
        <v>0</v>
      </c>
      <c r="EC99" s="95">
        <f>AND(EC$50&gt;0,EC$50&lt;='Summary&amp;Assumptions'!$D$18+1)*(('Summary&amp;Assumptions'!$J56/12)*(1+'Summary&amp;Assumptions'!$G$43)^(EC$12-1)*'Summary&amp;Assumptions'!$G56+(('Summary&amp;Assumptions'!$J56/12)*(1+'Summary&amp;Assumptions'!$G$43)^(EC$12-1)*'Summary&amp;Assumptions'!$H56*EC$56))</f>
        <v>0</v>
      </c>
      <c r="ED99" s="95">
        <f>AND(ED$50&gt;0,ED$50&lt;='Summary&amp;Assumptions'!$D$18+1)*(('Summary&amp;Assumptions'!$J56/12)*(1+'Summary&amp;Assumptions'!$G$43)^(ED$12-1)*'Summary&amp;Assumptions'!$G56+(('Summary&amp;Assumptions'!$J56/12)*(1+'Summary&amp;Assumptions'!$G$43)^(ED$12-1)*'Summary&amp;Assumptions'!$H56*ED$56))</f>
        <v>0</v>
      </c>
      <c r="EE99" s="95">
        <f>AND(EE$50&gt;0,EE$50&lt;='Summary&amp;Assumptions'!$D$18+1)*(('Summary&amp;Assumptions'!$J56/12)*(1+'Summary&amp;Assumptions'!$G$43)^(EE$12-1)*'Summary&amp;Assumptions'!$G56+(('Summary&amp;Assumptions'!$J56/12)*(1+'Summary&amp;Assumptions'!$G$43)^(EE$12-1)*'Summary&amp;Assumptions'!$H56*EE$56))</f>
        <v>0</v>
      </c>
      <c r="EF99" s="95">
        <f>AND(EF$50&gt;0,EF$50&lt;='Summary&amp;Assumptions'!$D$18+1)*(('Summary&amp;Assumptions'!$J56/12)*(1+'Summary&amp;Assumptions'!$G$43)^(EF$12-1)*'Summary&amp;Assumptions'!$G56+(('Summary&amp;Assumptions'!$J56/12)*(1+'Summary&amp;Assumptions'!$G$43)^(EF$12-1)*'Summary&amp;Assumptions'!$H56*EF$56))</f>
        <v>0</v>
      </c>
      <c r="EG99" s="95">
        <f>AND(EG$50&gt;0,EG$50&lt;='Summary&amp;Assumptions'!$D$18+1)*(('Summary&amp;Assumptions'!$J56/12)*(1+'Summary&amp;Assumptions'!$G$43)^(EG$12-1)*'Summary&amp;Assumptions'!$G56+(('Summary&amp;Assumptions'!$J56/12)*(1+'Summary&amp;Assumptions'!$G$43)^(EG$12-1)*'Summary&amp;Assumptions'!$H56*EG$56))</f>
        <v>0</v>
      </c>
      <c r="EH99" s="95">
        <f>AND(EH$50&gt;0,EH$50&lt;='Summary&amp;Assumptions'!$D$18+1)*(('Summary&amp;Assumptions'!$J56/12)*(1+'Summary&amp;Assumptions'!$G$43)^(EH$12-1)*'Summary&amp;Assumptions'!$G56+(('Summary&amp;Assumptions'!$J56/12)*(1+'Summary&amp;Assumptions'!$G$43)^(EH$12-1)*'Summary&amp;Assumptions'!$H56*EH$56))</f>
        <v>0</v>
      </c>
      <c r="EI99" s="95">
        <f>AND(EI$50&gt;0,EI$50&lt;='Summary&amp;Assumptions'!$D$18+1)*(('Summary&amp;Assumptions'!$J56/12)*(1+'Summary&amp;Assumptions'!$G$43)^(EI$12-1)*'Summary&amp;Assumptions'!$G56+(('Summary&amp;Assumptions'!$J56/12)*(1+'Summary&amp;Assumptions'!$G$43)^(EI$12-1)*'Summary&amp;Assumptions'!$H56*EI$56))</f>
        <v>0</v>
      </c>
      <c r="EJ99" s="95">
        <f>AND(EJ$50&gt;0,EJ$50&lt;='Summary&amp;Assumptions'!$D$18+1)*(('Summary&amp;Assumptions'!$J56/12)*(1+'Summary&amp;Assumptions'!$G$43)^(EJ$12-1)*'Summary&amp;Assumptions'!$G56+(('Summary&amp;Assumptions'!$J56/12)*(1+'Summary&amp;Assumptions'!$G$43)^(EJ$12-1)*'Summary&amp;Assumptions'!$H56*EJ$56))</f>
        <v>0</v>
      </c>
      <c r="EK99" s="95">
        <f>AND(EK$50&gt;0,EK$50&lt;='Summary&amp;Assumptions'!$D$18+1)*(('Summary&amp;Assumptions'!$J56/12)*(1+'Summary&amp;Assumptions'!$G$43)^(EK$12-1)*'Summary&amp;Assumptions'!$G56+(('Summary&amp;Assumptions'!$J56/12)*(1+'Summary&amp;Assumptions'!$G$43)^(EK$12-1)*'Summary&amp;Assumptions'!$H56*EK$56))</f>
        <v>0</v>
      </c>
      <c r="EL99" s="95">
        <f>AND(EL$50&gt;0,EL$50&lt;='Summary&amp;Assumptions'!$D$18+1)*(('Summary&amp;Assumptions'!$J56/12)*(1+'Summary&amp;Assumptions'!$G$43)^(EL$12-1)*'Summary&amp;Assumptions'!$G56+(('Summary&amp;Assumptions'!$J56/12)*(1+'Summary&amp;Assumptions'!$G$43)^(EL$12-1)*'Summary&amp;Assumptions'!$H56*EL$56))</f>
        <v>0</v>
      </c>
      <c r="EM99" s="95">
        <f>AND(EM$50&gt;0,EM$50&lt;='Summary&amp;Assumptions'!$D$18+1)*(('Summary&amp;Assumptions'!$J56/12)*(1+'Summary&amp;Assumptions'!$G$43)^(EM$12-1)*'Summary&amp;Assumptions'!$G56+(('Summary&amp;Assumptions'!$J56/12)*(1+'Summary&amp;Assumptions'!$G$43)^(EM$12-1)*'Summary&amp;Assumptions'!$H56*EM$56))</f>
        <v>0</v>
      </c>
      <c r="EN99" s="95">
        <f>AND(EN$50&gt;0,EN$50&lt;='Summary&amp;Assumptions'!$D$18+1)*(('Summary&amp;Assumptions'!$J56/12)*(1+'Summary&amp;Assumptions'!$G$43)^(EN$12-1)*'Summary&amp;Assumptions'!$G56+(('Summary&amp;Assumptions'!$J56/12)*(1+'Summary&amp;Assumptions'!$G$43)^(EN$12-1)*'Summary&amp;Assumptions'!$H56*EN$56))</f>
        <v>0</v>
      </c>
      <c r="EO99" s="95">
        <f>AND(EO$50&gt;0,EO$50&lt;='Summary&amp;Assumptions'!$D$18+1)*(('Summary&amp;Assumptions'!$J56/12)*(1+'Summary&amp;Assumptions'!$G$43)^(EO$12-1)*'Summary&amp;Assumptions'!$G56+(('Summary&amp;Assumptions'!$J56/12)*(1+'Summary&amp;Assumptions'!$G$43)^(EO$12-1)*'Summary&amp;Assumptions'!$H56*EO$56))</f>
        <v>0</v>
      </c>
      <c r="EP99" s="95">
        <f>AND(EP$50&gt;0,EP$50&lt;='Summary&amp;Assumptions'!$D$18+1)*(('Summary&amp;Assumptions'!$J56/12)*(1+'Summary&amp;Assumptions'!$G$43)^(EP$12-1)*'Summary&amp;Assumptions'!$G56+(('Summary&amp;Assumptions'!$J56/12)*(1+'Summary&amp;Assumptions'!$G$43)^(EP$12-1)*'Summary&amp;Assumptions'!$H56*EP$56))</f>
        <v>0</v>
      </c>
      <c r="EQ99" s="95">
        <f>AND(EQ$50&gt;0,EQ$50&lt;='Summary&amp;Assumptions'!$D$18+1)*(('Summary&amp;Assumptions'!$J56/12)*(1+'Summary&amp;Assumptions'!$G$43)^(EQ$12-1)*'Summary&amp;Assumptions'!$G56+(('Summary&amp;Assumptions'!$J56/12)*(1+'Summary&amp;Assumptions'!$G$43)^(EQ$12-1)*'Summary&amp;Assumptions'!$H56*EQ$56))</f>
        <v>0</v>
      </c>
      <c r="ER99" s="95">
        <f>AND(ER$50&gt;0,ER$50&lt;='Summary&amp;Assumptions'!$D$18+1)*(('Summary&amp;Assumptions'!$J56/12)*(1+'Summary&amp;Assumptions'!$G$43)^(ER$12-1)*'Summary&amp;Assumptions'!$G56+(('Summary&amp;Assumptions'!$J56/12)*(1+'Summary&amp;Assumptions'!$G$43)^(ER$12-1)*'Summary&amp;Assumptions'!$H56*ER$56))</f>
        <v>0</v>
      </c>
      <c r="ES99" s="95">
        <f>AND(ES$50&gt;0,ES$50&lt;='Summary&amp;Assumptions'!$D$18+1)*(('Summary&amp;Assumptions'!$J56/12)*(1+'Summary&amp;Assumptions'!$G$43)^(ES$12-1)*'Summary&amp;Assumptions'!$G56+(('Summary&amp;Assumptions'!$J56/12)*(1+'Summary&amp;Assumptions'!$G$43)^(ES$12-1)*'Summary&amp;Assumptions'!$H56*ES$56))</f>
        <v>0</v>
      </c>
      <c r="ET99" s="95">
        <f>AND(ET$50&gt;0,ET$50&lt;='Summary&amp;Assumptions'!$D$18+1)*(('Summary&amp;Assumptions'!$J56/12)*(1+'Summary&amp;Assumptions'!$G$43)^(ET$12-1)*'Summary&amp;Assumptions'!$G56+(('Summary&amp;Assumptions'!$J56/12)*(1+'Summary&amp;Assumptions'!$G$43)^(ET$12-1)*'Summary&amp;Assumptions'!$H56*ET$56))</f>
        <v>0</v>
      </c>
      <c r="EU99" s="95">
        <f>AND(EU$50&gt;0,EU$50&lt;='Summary&amp;Assumptions'!$D$18+1)*(('Summary&amp;Assumptions'!$J56/12)*(1+'Summary&amp;Assumptions'!$G$43)^(EU$12-1)*'Summary&amp;Assumptions'!$G56+(('Summary&amp;Assumptions'!$J56/12)*(1+'Summary&amp;Assumptions'!$G$43)^(EU$12-1)*'Summary&amp;Assumptions'!$H56*EU$56))</f>
        <v>0</v>
      </c>
      <c r="EV99" s="95">
        <f>AND(EV$50&gt;0,EV$50&lt;='Summary&amp;Assumptions'!$D$18+1)*(('Summary&amp;Assumptions'!$J56/12)*(1+'Summary&amp;Assumptions'!$G$43)^(EV$12-1)*'Summary&amp;Assumptions'!$G56+(('Summary&amp;Assumptions'!$J56/12)*(1+'Summary&amp;Assumptions'!$G$43)^(EV$12-1)*'Summary&amp;Assumptions'!$H56*EV$56))</f>
        <v>0</v>
      </c>
      <c r="EW99" s="95">
        <f>AND(EW$50&gt;0,EW$50&lt;='Summary&amp;Assumptions'!$D$18+1)*(('Summary&amp;Assumptions'!$J56/12)*(1+'Summary&amp;Assumptions'!$G$43)^(EW$12-1)*'Summary&amp;Assumptions'!$G56+(('Summary&amp;Assumptions'!$J56/12)*(1+'Summary&amp;Assumptions'!$G$43)^(EW$12-1)*'Summary&amp;Assumptions'!$H56*EW$56))</f>
        <v>0</v>
      </c>
      <c r="EX99" s="95">
        <f>AND(EX$50&gt;0,EX$50&lt;='Summary&amp;Assumptions'!$D$18+1)*(('Summary&amp;Assumptions'!$J56/12)*(1+'Summary&amp;Assumptions'!$G$43)^(EX$12-1)*'Summary&amp;Assumptions'!$G56+(('Summary&amp;Assumptions'!$J56/12)*(1+'Summary&amp;Assumptions'!$G$43)^(EX$12-1)*'Summary&amp;Assumptions'!$H56*EX$56))</f>
        <v>0</v>
      </c>
      <c r="EY99" s="95">
        <f>AND(EY$50&gt;0,EY$50&lt;='Summary&amp;Assumptions'!$D$18+1)*(('Summary&amp;Assumptions'!$J56/12)*(1+'Summary&amp;Assumptions'!$G$43)^(EY$12-1)*'Summary&amp;Assumptions'!$G56+(('Summary&amp;Assumptions'!$J56/12)*(1+'Summary&amp;Assumptions'!$G$43)^(EY$12-1)*'Summary&amp;Assumptions'!$H56*EY$56))</f>
        <v>0</v>
      </c>
      <c r="EZ99" s="95">
        <f>AND(EZ$50&gt;0,EZ$50&lt;='Summary&amp;Assumptions'!$D$18+1)*(('Summary&amp;Assumptions'!$J56/12)*(1+'Summary&amp;Assumptions'!$G$43)^(EZ$12-1)*'Summary&amp;Assumptions'!$G56+(('Summary&amp;Assumptions'!$J56/12)*(1+'Summary&amp;Assumptions'!$G$43)^(EZ$12-1)*'Summary&amp;Assumptions'!$H56*EZ$56))</f>
        <v>0</v>
      </c>
      <c r="FA99" s="95">
        <f>AND(FA$50&gt;0,FA$50&lt;='Summary&amp;Assumptions'!$D$18+1)*(('Summary&amp;Assumptions'!$J56/12)*(1+'Summary&amp;Assumptions'!$G$43)^(FA$12-1)*'Summary&amp;Assumptions'!$G56+(('Summary&amp;Assumptions'!$J56/12)*(1+'Summary&amp;Assumptions'!$G$43)^(FA$12-1)*'Summary&amp;Assumptions'!$H56*FA$56))</f>
        <v>0</v>
      </c>
      <c r="FB99" s="95">
        <f>AND(FB$50&gt;0,FB$50&lt;='Summary&amp;Assumptions'!$D$18+1)*(('Summary&amp;Assumptions'!$J56/12)*(1+'Summary&amp;Assumptions'!$G$43)^(FB$12-1)*'Summary&amp;Assumptions'!$G56+(('Summary&amp;Assumptions'!$J56/12)*(1+'Summary&amp;Assumptions'!$G$43)^(FB$12-1)*'Summary&amp;Assumptions'!$H56*FB$56))</f>
        <v>0</v>
      </c>
      <c r="FC99" s="95">
        <f>AND(FC$50&gt;0,FC$50&lt;='Summary&amp;Assumptions'!$D$18+1)*(('Summary&amp;Assumptions'!$J56/12)*(1+'Summary&amp;Assumptions'!$G$43)^(FC$12-1)*'Summary&amp;Assumptions'!$G56+(('Summary&amp;Assumptions'!$J56/12)*(1+'Summary&amp;Assumptions'!$G$43)^(FC$12-1)*'Summary&amp;Assumptions'!$H56*FC$56))</f>
        <v>0</v>
      </c>
      <c r="FD99" s="95">
        <f>AND(FD$50&gt;0,FD$50&lt;='Summary&amp;Assumptions'!$D$18+1)*(('Summary&amp;Assumptions'!$J56/12)*(1+'Summary&amp;Assumptions'!$G$43)^(FD$12-1)*'Summary&amp;Assumptions'!$G56+(('Summary&amp;Assumptions'!$J56/12)*(1+'Summary&amp;Assumptions'!$G$43)^(FD$12-1)*'Summary&amp;Assumptions'!$H56*FD$56))</f>
        <v>0</v>
      </c>
      <c r="FE99" s="95">
        <f>AND(FE$50&gt;0,FE$50&lt;='Summary&amp;Assumptions'!$D$18+1)*(('Summary&amp;Assumptions'!$J56/12)*(1+'Summary&amp;Assumptions'!$G$43)^(FE$12-1)*'Summary&amp;Assumptions'!$G56+(('Summary&amp;Assumptions'!$J56/12)*(1+'Summary&amp;Assumptions'!$G$43)^(FE$12-1)*'Summary&amp;Assumptions'!$H56*FE$56))</f>
        <v>0</v>
      </c>
      <c r="FF99" s="95">
        <f>AND(FF$50&gt;0,FF$50&lt;='Summary&amp;Assumptions'!$D$18+1)*(('Summary&amp;Assumptions'!$J56/12)*(1+'Summary&amp;Assumptions'!$G$43)^(FF$12-1)*'Summary&amp;Assumptions'!$G56+(('Summary&amp;Assumptions'!$J56/12)*(1+'Summary&amp;Assumptions'!$G$43)^(FF$12-1)*'Summary&amp;Assumptions'!$H56*FF$56))</f>
        <v>0</v>
      </c>
      <c r="FG99" s="95">
        <f>AND(FG$50&gt;0,FG$50&lt;='Summary&amp;Assumptions'!$D$18+1)*(('Summary&amp;Assumptions'!$J56/12)*(1+'Summary&amp;Assumptions'!$G$43)^(FG$12-1)*'Summary&amp;Assumptions'!$G56+(('Summary&amp;Assumptions'!$J56/12)*(1+'Summary&amp;Assumptions'!$G$43)^(FG$12-1)*'Summary&amp;Assumptions'!$H56*FG$56))</f>
        <v>0</v>
      </c>
      <c r="FH99" s="95">
        <f>AND(FH$50&gt;0,FH$50&lt;='Summary&amp;Assumptions'!$D$18+1)*(('Summary&amp;Assumptions'!$J56/12)*(1+'Summary&amp;Assumptions'!$G$43)^(FH$12-1)*'Summary&amp;Assumptions'!$G56+(('Summary&amp;Assumptions'!$J56/12)*(1+'Summary&amp;Assumptions'!$G$43)^(FH$12-1)*'Summary&amp;Assumptions'!$H56*FH$56))</f>
        <v>0</v>
      </c>
      <c r="FI99" s="95">
        <f>AND(FI$50&gt;0,FI$50&lt;='Summary&amp;Assumptions'!$D$18+1)*(('Summary&amp;Assumptions'!$J56/12)*(1+'Summary&amp;Assumptions'!$G$43)^(FI$12-1)*'Summary&amp;Assumptions'!$G56+(('Summary&amp;Assumptions'!$J56/12)*(1+'Summary&amp;Assumptions'!$G$43)^(FI$12-1)*'Summary&amp;Assumptions'!$H56*FI$56))</f>
        <v>0</v>
      </c>
      <c r="FJ99" s="95">
        <f>AND(FJ$50&gt;0,FJ$50&lt;='Summary&amp;Assumptions'!$D$18+1)*(('Summary&amp;Assumptions'!$J56/12)*(1+'Summary&amp;Assumptions'!$G$43)^(FJ$12-1)*'Summary&amp;Assumptions'!$G56+(('Summary&amp;Assumptions'!$J56/12)*(1+'Summary&amp;Assumptions'!$G$43)^(FJ$12-1)*'Summary&amp;Assumptions'!$H56*FJ$56))</f>
        <v>0</v>
      </c>
      <c r="FK99" s="95">
        <f>AND(FK$50&gt;0,FK$50&lt;='Summary&amp;Assumptions'!$D$18+1)*(('Summary&amp;Assumptions'!$J56/12)*(1+'Summary&amp;Assumptions'!$G$43)^(FK$12-1)*'Summary&amp;Assumptions'!$G56+(('Summary&amp;Assumptions'!$J56/12)*(1+'Summary&amp;Assumptions'!$G$43)^(FK$12-1)*'Summary&amp;Assumptions'!$H56*FK$56))</f>
        <v>0</v>
      </c>
      <c r="FL99" s="95">
        <f>AND(FL$50&gt;0,FL$50&lt;='Summary&amp;Assumptions'!$D$18+1)*(('Summary&amp;Assumptions'!$J56/12)*(1+'Summary&amp;Assumptions'!$G$43)^(FL$12-1)*'Summary&amp;Assumptions'!$G56+(('Summary&amp;Assumptions'!$J56/12)*(1+'Summary&amp;Assumptions'!$G$43)^(FL$12-1)*'Summary&amp;Assumptions'!$H56*FL$56))</f>
        <v>0</v>
      </c>
      <c r="FM99" s="95">
        <f>AND(FM$50&gt;0,FM$50&lt;='Summary&amp;Assumptions'!$D$18+1)*(('Summary&amp;Assumptions'!$J56/12)*(1+'Summary&amp;Assumptions'!$G$43)^(FM$12-1)*'Summary&amp;Assumptions'!$G56+(('Summary&amp;Assumptions'!$J56/12)*(1+'Summary&amp;Assumptions'!$G$43)^(FM$12-1)*'Summary&amp;Assumptions'!$H56*FM$56))</f>
        <v>0</v>
      </c>
      <c r="FN99" s="95">
        <f>AND(FN$50&gt;0,FN$50&lt;='Summary&amp;Assumptions'!$D$18+1)*(('Summary&amp;Assumptions'!$J56/12)*(1+'Summary&amp;Assumptions'!$G$43)^(FN$12-1)*'Summary&amp;Assumptions'!$G56+(('Summary&amp;Assumptions'!$J56/12)*(1+'Summary&amp;Assumptions'!$G$43)^(FN$12-1)*'Summary&amp;Assumptions'!$H56*FN$56))</f>
        <v>0</v>
      </c>
      <c r="FO99" s="95">
        <f>AND(FO$50&gt;0,FO$50&lt;='Summary&amp;Assumptions'!$D$18+1)*(('Summary&amp;Assumptions'!$J56/12)*(1+'Summary&amp;Assumptions'!$G$43)^(FO$12-1)*'Summary&amp;Assumptions'!$G56+(('Summary&amp;Assumptions'!$J56/12)*(1+'Summary&amp;Assumptions'!$G$43)^(FO$12-1)*'Summary&amp;Assumptions'!$H56*FO$56))</f>
        <v>0</v>
      </c>
      <c r="FP99" s="95">
        <f>AND(FP$50&gt;0,FP$50&lt;='Summary&amp;Assumptions'!$D$18+1)*(('Summary&amp;Assumptions'!$J56/12)*(1+'Summary&amp;Assumptions'!$G$43)^(FP$12-1)*'Summary&amp;Assumptions'!$G56+(('Summary&amp;Assumptions'!$J56/12)*(1+'Summary&amp;Assumptions'!$G$43)^(FP$12-1)*'Summary&amp;Assumptions'!$H56*FP$56))</f>
        <v>0</v>
      </c>
      <c r="FQ99" s="96">
        <f>AND(FQ$50&gt;0,FQ$50&lt;='Summary&amp;Assumptions'!$D$18+1)*(('Summary&amp;Assumptions'!$J56/12)*(1+'Summary&amp;Assumptions'!$G$43)^(FQ$12-1)*'Summary&amp;Assumptions'!$G56+(('Summary&amp;Assumptions'!$J56/12)*(1+'Summary&amp;Assumptions'!$G$43)^(FQ$12-1)*'Summary&amp;Assumptions'!$H56*FQ$56))</f>
        <v>0</v>
      </c>
      <c r="FR99" s="191"/>
      <c r="FS99" s="191"/>
      <c r="FT99" s="191"/>
      <c r="FU99" s="9"/>
    </row>
    <row r="100" spans="1:177" s="16" customFormat="1" x14ac:dyDescent="0.2">
      <c r="A100" s="9"/>
      <c r="B100" s="88" t="str">
        <f>+'Summary&amp;Assumptions'!F57</f>
        <v>[Input Expense]</v>
      </c>
      <c r="C100" s="95"/>
      <c r="D100" s="95"/>
      <c r="E100" s="95"/>
      <c r="F100" s="95"/>
      <c r="G100" s="95"/>
      <c r="H100" s="95"/>
      <c r="I100" s="95"/>
      <c r="J100" s="95">
        <f>AND(J$50&gt;0,J$50&lt;='Summary&amp;Assumptions'!$D$18+1)*(('Summary&amp;Assumptions'!$J57/12)*(1+'Summary&amp;Assumptions'!$G$43)^(J$12-1)*'Summary&amp;Assumptions'!$G57+(('Summary&amp;Assumptions'!$J57/12)*(1+'Summary&amp;Assumptions'!$G$43)^(J$12-1)*'Summary&amp;Assumptions'!$H57*J$56))</f>
        <v>0</v>
      </c>
      <c r="K100" s="95">
        <f>AND(K$50&gt;0,K$50&lt;='Summary&amp;Assumptions'!$D$18+1)*(('Summary&amp;Assumptions'!$J57/12)*(1+'Summary&amp;Assumptions'!$G$43)^(K$12-1)*'Summary&amp;Assumptions'!$G57+(('Summary&amp;Assumptions'!$J57/12)*(1+'Summary&amp;Assumptions'!$G$43)^(K$12-1)*'Summary&amp;Assumptions'!$H57*K$56))</f>
        <v>0</v>
      </c>
      <c r="L100" s="95">
        <f>AND(L$50&gt;0,L$50&lt;='Summary&amp;Assumptions'!$D$18+1)*(('Summary&amp;Assumptions'!$J57/12)*(1+'Summary&amp;Assumptions'!$G$43)^(L$12-1)*'Summary&amp;Assumptions'!$G57+(('Summary&amp;Assumptions'!$J57/12)*(1+'Summary&amp;Assumptions'!$G$43)^(L$12-1)*'Summary&amp;Assumptions'!$H57*L$56))</f>
        <v>0</v>
      </c>
      <c r="M100" s="95">
        <f>AND(M$50&gt;0,M$50&lt;='Summary&amp;Assumptions'!$D$18+1)*(('Summary&amp;Assumptions'!$J57/12)*(1+'Summary&amp;Assumptions'!$G$43)^(M$12-1)*'Summary&amp;Assumptions'!$G57+(('Summary&amp;Assumptions'!$J57/12)*(1+'Summary&amp;Assumptions'!$G$43)^(M$12-1)*'Summary&amp;Assumptions'!$H57*M$56))</f>
        <v>0</v>
      </c>
      <c r="N100" s="95">
        <f>AND(N$50&gt;0,N$50&lt;='Summary&amp;Assumptions'!$D$18+1)*(('Summary&amp;Assumptions'!$J57/12)*(1+'Summary&amp;Assumptions'!$G$43)^(N$12-1)*'Summary&amp;Assumptions'!$G57+(('Summary&amp;Assumptions'!$J57/12)*(1+'Summary&amp;Assumptions'!$G$43)^(N$12-1)*'Summary&amp;Assumptions'!$H57*N$56))</f>
        <v>0</v>
      </c>
      <c r="O100" s="95">
        <f>AND(O$50&gt;0,O$50&lt;='Summary&amp;Assumptions'!$D$18+1)*(('Summary&amp;Assumptions'!$J57/12)*(1+'Summary&amp;Assumptions'!$G$43)^(O$12-1)*'Summary&amp;Assumptions'!$G57+(('Summary&amp;Assumptions'!$J57/12)*(1+'Summary&amp;Assumptions'!$G$43)^(O$12-1)*'Summary&amp;Assumptions'!$H57*O$56))</f>
        <v>0</v>
      </c>
      <c r="P100" s="95">
        <f>AND(P$50&gt;0,P$50&lt;='Summary&amp;Assumptions'!$D$18+1)*(('Summary&amp;Assumptions'!$J57/12)*(1+'Summary&amp;Assumptions'!$G$43)^(P$12-1)*'Summary&amp;Assumptions'!$G57+(('Summary&amp;Assumptions'!$J57/12)*(1+'Summary&amp;Assumptions'!$G$43)^(P$12-1)*'Summary&amp;Assumptions'!$H57*P$56))</f>
        <v>0</v>
      </c>
      <c r="Q100" s="95">
        <f>AND(Q$50&gt;0,Q$50&lt;='Summary&amp;Assumptions'!$D$18+1)*(('Summary&amp;Assumptions'!$J57/12)*(1+'Summary&amp;Assumptions'!$G$43)^(Q$12-1)*'Summary&amp;Assumptions'!$G57+(('Summary&amp;Assumptions'!$J57/12)*(1+'Summary&amp;Assumptions'!$G$43)^(Q$12-1)*'Summary&amp;Assumptions'!$H57*Q$56))</f>
        <v>0</v>
      </c>
      <c r="R100" s="95">
        <f>AND(R$50&gt;0,R$50&lt;='Summary&amp;Assumptions'!$D$18+1)*(('Summary&amp;Assumptions'!$J57/12)*(1+'Summary&amp;Assumptions'!$G$43)^(R$12-1)*'Summary&amp;Assumptions'!$G57+(('Summary&amp;Assumptions'!$J57/12)*(1+'Summary&amp;Assumptions'!$G$43)^(R$12-1)*'Summary&amp;Assumptions'!$H57*R$56))</f>
        <v>0</v>
      </c>
      <c r="S100" s="95">
        <f>AND(S$50&gt;0,S$50&lt;='Summary&amp;Assumptions'!$D$18+1)*(('Summary&amp;Assumptions'!$J57/12)*(1+'Summary&amp;Assumptions'!$G$43)^(S$12-1)*'Summary&amp;Assumptions'!$G57+(('Summary&amp;Assumptions'!$J57/12)*(1+'Summary&amp;Assumptions'!$G$43)^(S$12-1)*'Summary&amp;Assumptions'!$H57*S$56))</f>
        <v>0</v>
      </c>
      <c r="T100" s="95">
        <f>AND(T$50&gt;0,T$50&lt;='Summary&amp;Assumptions'!$D$18+1)*(('Summary&amp;Assumptions'!$J57/12)*(1+'Summary&amp;Assumptions'!$G$43)^(T$12-1)*'Summary&amp;Assumptions'!$G57+(('Summary&amp;Assumptions'!$J57/12)*(1+'Summary&amp;Assumptions'!$G$43)^(T$12-1)*'Summary&amp;Assumptions'!$H57*T$56))</f>
        <v>0</v>
      </c>
      <c r="U100" s="95">
        <f>AND(U$50&gt;0,U$50&lt;='Summary&amp;Assumptions'!$D$18+1)*(('Summary&amp;Assumptions'!$J57/12)*(1+'Summary&amp;Assumptions'!$G$43)^(U$12-1)*'Summary&amp;Assumptions'!$G57+(('Summary&amp;Assumptions'!$J57/12)*(1+'Summary&amp;Assumptions'!$G$43)^(U$12-1)*'Summary&amp;Assumptions'!$H57*U$56))</f>
        <v>0</v>
      </c>
      <c r="V100" s="95">
        <f>AND(V$50&gt;0,V$50&lt;='Summary&amp;Assumptions'!$D$18+1)*(('Summary&amp;Assumptions'!$J57/12)*(1+'Summary&amp;Assumptions'!$G$43)^(V$12-1)*'Summary&amp;Assumptions'!$G57+(('Summary&amp;Assumptions'!$J57/12)*(1+'Summary&amp;Assumptions'!$G$43)^(V$12-1)*'Summary&amp;Assumptions'!$H57*V$56))</f>
        <v>0</v>
      </c>
      <c r="W100" s="95">
        <f>AND(W$50&gt;0,W$50&lt;='Summary&amp;Assumptions'!$D$18+1)*(('Summary&amp;Assumptions'!$J57/12)*(1+'Summary&amp;Assumptions'!$G$43)^(W$12-1)*'Summary&amp;Assumptions'!$G57+(('Summary&amp;Assumptions'!$J57/12)*(1+'Summary&amp;Assumptions'!$G$43)^(W$12-1)*'Summary&amp;Assumptions'!$H57*W$56))</f>
        <v>0</v>
      </c>
      <c r="X100" s="95">
        <f>AND(X$50&gt;0,X$50&lt;='Summary&amp;Assumptions'!$D$18+1)*(('Summary&amp;Assumptions'!$J57/12)*(1+'Summary&amp;Assumptions'!$G$43)^(X$12-1)*'Summary&amp;Assumptions'!$G57+(('Summary&amp;Assumptions'!$J57/12)*(1+'Summary&amp;Assumptions'!$G$43)^(X$12-1)*'Summary&amp;Assumptions'!$H57*X$56))</f>
        <v>0</v>
      </c>
      <c r="Y100" s="95">
        <f>AND(Y$50&gt;0,Y$50&lt;='Summary&amp;Assumptions'!$D$18+1)*(('Summary&amp;Assumptions'!$J57/12)*(1+'Summary&amp;Assumptions'!$G$43)^(Y$12-1)*'Summary&amp;Assumptions'!$G57+(('Summary&amp;Assumptions'!$J57/12)*(1+'Summary&amp;Assumptions'!$G$43)^(Y$12-1)*'Summary&amp;Assumptions'!$H57*Y$56))</f>
        <v>0</v>
      </c>
      <c r="Z100" s="95">
        <f>AND(Z$50&gt;0,Z$50&lt;='Summary&amp;Assumptions'!$D$18+1)*(('Summary&amp;Assumptions'!$J57/12)*(1+'Summary&amp;Assumptions'!$G$43)^(Z$12-1)*'Summary&amp;Assumptions'!$G57+(('Summary&amp;Assumptions'!$J57/12)*(1+'Summary&amp;Assumptions'!$G$43)^(Z$12-1)*'Summary&amp;Assumptions'!$H57*Z$56))</f>
        <v>0</v>
      </c>
      <c r="AA100" s="95">
        <f>AND(AA$50&gt;0,AA$50&lt;='Summary&amp;Assumptions'!$D$18+1)*(('Summary&amp;Assumptions'!$J57/12)*(1+'Summary&amp;Assumptions'!$G$43)^(AA$12-1)*'Summary&amp;Assumptions'!$G57+(('Summary&amp;Assumptions'!$J57/12)*(1+'Summary&amp;Assumptions'!$G$43)^(AA$12-1)*'Summary&amp;Assumptions'!$H57*AA$56))</f>
        <v>0</v>
      </c>
      <c r="AB100" s="95">
        <f>AND(AB$50&gt;0,AB$50&lt;='Summary&amp;Assumptions'!$D$18+1)*(('Summary&amp;Assumptions'!$J57/12)*(1+'Summary&amp;Assumptions'!$G$43)^(AB$12-1)*'Summary&amp;Assumptions'!$G57+(('Summary&amp;Assumptions'!$J57/12)*(1+'Summary&amp;Assumptions'!$G$43)^(AB$12-1)*'Summary&amp;Assumptions'!$H57*AB$56))</f>
        <v>0</v>
      </c>
      <c r="AC100" s="95">
        <f>AND(AC$50&gt;0,AC$50&lt;='Summary&amp;Assumptions'!$D$18+1)*(('Summary&amp;Assumptions'!$J57/12)*(1+'Summary&amp;Assumptions'!$G$43)^(AC$12-1)*'Summary&amp;Assumptions'!$G57+(('Summary&amp;Assumptions'!$J57/12)*(1+'Summary&amp;Assumptions'!$G$43)^(AC$12-1)*'Summary&amp;Assumptions'!$H57*AC$56))</f>
        <v>0</v>
      </c>
      <c r="AD100" s="95">
        <f>AND(AD$50&gt;0,AD$50&lt;='Summary&amp;Assumptions'!$D$18+1)*(('Summary&amp;Assumptions'!$J57/12)*(1+'Summary&amp;Assumptions'!$G$43)^(AD$12-1)*'Summary&amp;Assumptions'!$G57+(('Summary&amp;Assumptions'!$J57/12)*(1+'Summary&amp;Assumptions'!$G$43)^(AD$12-1)*'Summary&amp;Assumptions'!$H57*AD$56))</f>
        <v>0</v>
      </c>
      <c r="AE100" s="95">
        <f>AND(AE$50&gt;0,AE$50&lt;='Summary&amp;Assumptions'!$D$18+1)*(('Summary&amp;Assumptions'!$J57/12)*(1+'Summary&amp;Assumptions'!$G$43)^(AE$12-1)*'Summary&amp;Assumptions'!$G57+(('Summary&amp;Assumptions'!$J57/12)*(1+'Summary&amp;Assumptions'!$G$43)^(AE$12-1)*'Summary&amp;Assumptions'!$H57*AE$56))</f>
        <v>0</v>
      </c>
      <c r="AF100" s="95">
        <f>AND(AF$50&gt;0,AF$50&lt;='Summary&amp;Assumptions'!$D$18+1)*(('Summary&amp;Assumptions'!$J57/12)*(1+'Summary&amp;Assumptions'!$G$43)^(AF$12-1)*'Summary&amp;Assumptions'!$G57+(('Summary&amp;Assumptions'!$J57/12)*(1+'Summary&amp;Assumptions'!$G$43)^(AF$12-1)*'Summary&amp;Assumptions'!$H57*AF$56))</f>
        <v>0</v>
      </c>
      <c r="AG100" s="95">
        <f>AND(AG$50&gt;0,AG$50&lt;='Summary&amp;Assumptions'!$D$18+1)*(('Summary&amp;Assumptions'!$J57/12)*(1+'Summary&amp;Assumptions'!$G$43)^(AG$12-1)*'Summary&amp;Assumptions'!$G57+(('Summary&amp;Assumptions'!$J57/12)*(1+'Summary&amp;Assumptions'!$G$43)^(AG$12-1)*'Summary&amp;Assumptions'!$H57*AG$56))</f>
        <v>0</v>
      </c>
      <c r="AH100" s="95">
        <f>AND(AH$50&gt;0,AH$50&lt;='Summary&amp;Assumptions'!$D$18+1)*(('Summary&amp;Assumptions'!$J57/12)*(1+'Summary&amp;Assumptions'!$G$43)^(AH$12-1)*'Summary&amp;Assumptions'!$G57+(('Summary&amp;Assumptions'!$J57/12)*(1+'Summary&amp;Assumptions'!$G$43)^(AH$12-1)*'Summary&amp;Assumptions'!$H57*AH$56))</f>
        <v>0</v>
      </c>
      <c r="AI100" s="95">
        <f>AND(AI$50&gt;0,AI$50&lt;='Summary&amp;Assumptions'!$D$18+1)*(('Summary&amp;Assumptions'!$J57/12)*(1+'Summary&amp;Assumptions'!$G$43)^(AI$12-1)*'Summary&amp;Assumptions'!$G57+(('Summary&amp;Assumptions'!$J57/12)*(1+'Summary&amp;Assumptions'!$G$43)^(AI$12-1)*'Summary&amp;Assumptions'!$H57*AI$56))</f>
        <v>0</v>
      </c>
      <c r="AJ100" s="95">
        <f>AND(AJ$50&gt;0,AJ$50&lt;='Summary&amp;Assumptions'!$D$18+1)*(('Summary&amp;Assumptions'!$J57/12)*(1+'Summary&amp;Assumptions'!$G$43)^(AJ$12-1)*'Summary&amp;Assumptions'!$G57+(('Summary&amp;Assumptions'!$J57/12)*(1+'Summary&amp;Assumptions'!$G$43)^(AJ$12-1)*'Summary&amp;Assumptions'!$H57*AJ$56))</f>
        <v>0</v>
      </c>
      <c r="AK100" s="95">
        <f>AND(AK$50&gt;0,AK$50&lt;='Summary&amp;Assumptions'!$D$18+1)*(('Summary&amp;Assumptions'!$J57/12)*(1+'Summary&amp;Assumptions'!$G$43)^(AK$12-1)*'Summary&amp;Assumptions'!$G57+(('Summary&amp;Assumptions'!$J57/12)*(1+'Summary&amp;Assumptions'!$G$43)^(AK$12-1)*'Summary&amp;Assumptions'!$H57*AK$56))</f>
        <v>0</v>
      </c>
      <c r="AL100" s="95">
        <f>AND(AL$50&gt;0,AL$50&lt;='Summary&amp;Assumptions'!$D$18+1)*(('Summary&amp;Assumptions'!$J57/12)*(1+'Summary&amp;Assumptions'!$G$43)^(AL$12-1)*'Summary&amp;Assumptions'!$G57+(('Summary&amp;Assumptions'!$J57/12)*(1+'Summary&amp;Assumptions'!$G$43)^(AL$12-1)*'Summary&amp;Assumptions'!$H57*AL$56))</f>
        <v>0</v>
      </c>
      <c r="AM100" s="95">
        <f>AND(AM$50&gt;0,AM$50&lt;='Summary&amp;Assumptions'!$D$18+1)*(('Summary&amp;Assumptions'!$J57/12)*(1+'Summary&amp;Assumptions'!$G$43)^(AM$12-1)*'Summary&amp;Assumptions'!$G57+(('Summary&amp;Assumptions'!$J57/12)*(1+'Summary&amp;Assumptions'!$G$43)^(AM$12-1)*'Summary&amp;Assumptions'!$H57*AM$56))</f>
        <v>0</v>
      </c>
      <c r="AN100" s="95">
        <f>AND(AN$50&gt;0,AN$50&lt;='Summary&amp;Assumptions'!$D$18+1)*(('Summary&amp;Assumptions'!$J57/12)*(1+'Summary&amp;Assumptions'!$G$43)^(AN$12-1)*'Summary&amp;Assumptions'!$G57+(('Summary&amp;Assumptions'!$J57/12)*(1+'Summary&amp;Assumptions'!$G$43)^(AN$12-1)*'Summary&amp;Assumptions'!$H57*AN$56))</f>
        <v>0</v>
      </c>
      <c r="AO100" s="95">
        <f>AND(AO$50&gt;0,AO$50&lt;='Summary&amp;Assumptions'!$D$18+1)*(('Summary&amp;Assumptions'!$J57/12)*(1+'Summary&amp;Assumptions'!$G$43)^(AO$12-1)*'Summary&amp;Assumptions'!$G57+(('Summary&amp;Assumptions'!$J57/12)*(1+'Summary&amp;Assumptions'!$G$43)^(AO$12-1)*'Summary&amp;Assumptions'!$H57*AO$56))</f>
        <v>0</v>
      </c>
      <c r="AP100" s="95">
        <f>AND(AP$50&gt;0,AP$50&lt;='Summary&amp;Assumptions'!$D$18+1)*(('Summary&amp;Assumptions'!$J57/12)*(1+'Summary&amp;Assumptions'!$G$43)^(AP$12-1)*'Summary&amp;Assumptions'!$G57+(('Summary&amp;Assumptions'!$J57/12)*(1+'Summary&amp;Assumptions'!$G$43)^(AP$12-1)*'Summary&amp;Assumptions'!$H57*AP$56))</f>
        <v>0</v>
      </c>
      <c r="AQ100" s="95">
        <f>AND(AQ$50&gt;0,AQ$50&lt;='Summary&amp;Assumptions'!$D$18+1)*(('Summary&amp;Assumptions'!$J57/12)*(1+'Summary&amp;Assumptions'!$G$43)^(AQ$12-1)*'Summary&amp;Assumptions'!$G57+(('Summary&amp;Assumptions'!$J57/12)*(1+'Summary&amp;Assumptions'!$G$43)^(AQ$12-1)*'Summary&amp;Assumptions'!$H57*AQ$56))</f>
        <v>0</v>
      </c>
      <c r="AR100" s="95">
        <f>AND(AR$50&gt;0,AR$50&lt;='Summary&amp;Assumptions'!$D$18+1)*(('Summary&amp;Assumptions'!$J57/12)*(1+'Summary&amp;Assumptions'!$G$43)^(AR$12-1)*'Summary&amp;Assumptions'!$G57+(('Summary&amp;Assumptions'!$J57/12)*(1+'Summary&amp;Assumptions'!$G$43)^(AR$12-1)*'Summary&amp;Assumptions'!$H57*AR$56))</f>
        <v>0</v>
      </c>
      <c r="AS100" s="95">
        <f>AND(AS$50&gt;0,AS$50&lt;='Summary&amp;Assumptions'!$D$18+1)*(('Summary&amp;Assumptions'!$J57/12)*(1+'Summary&amp;Assumptions'!$G$43)^(AS$12-1)*'Summary&amp;Assumptions'!$G57+(('Summary&amp;Assumptions'!$J57/12)*(1+'Summary&amp;Assumptions'!$G$43)^(AS$12-1)*'Summary&amp;Assumptions'!$H57*AS$56))</f>
        <v>0</v>
      </c>
      <c r="AT100" s="95">
        <f>AND(AT$50&gt;0,AT$50&lt;='Summary&amp;Assumptions'!$D$18+1)*(('Summary&amp;Assumptions'!$J57/12)*(1+'Summary&amp;Assumptions'!$G$43)^(AT$12-1)*'Summary&amp;Assumptions'!$G57+(('Summary&amp;Assumptions'!$J57/12)*(1+'Summary&amp;Assumptions'!$G$43)^(AT$12-1)*'Summary&amp;Assumptions'!$H57*AT$56))</f>
        <v>0</v>
      </c>
      <c r="AU100" s="95">
        <f>AND(AU$50&gt;0,AU$50&lt;='Summary&amp;Assumptions'!$D$18+1)*(('Summary&amp;Assumptions'!$J57/12)*(1+'Summary&amp;Assumptions'!$G$43)^(AU$12-1)*'Summary&amp;Assumptions'!$G57+(('Summary&amp;Assumptions'!$J57/12)*(1+'Summary&amp;Assumptions'!$G$43)^(AU$12-1)*'Summary&amp;Assumptions'!$H57*AU$56))</f>
        <v>0</v>
      </c>
      <c r="AV100" s="95">
        <f>AND(AV$50&gt;0,AV$50&lt;='Summary&amp;Assumptions'!$D$18+1)*(('Summary&amp;Assumptions'!$J57/12)*(1+'Summary&amp;Assumptions'!$G$43)^(AV$12-1)*'Summary&amp;Assumptions'!$G57+(('Summary&amp;Assumptions'!$J57/12)*(1+'Summary&amp;Assumptions'!$G$43)^(AV$12-1)*'Summary&amp;Assumptions'!$H57*AV$56))</f>
        <v>0</v>
      </c>
      <c r="AW100" s="95">
        <f>AND(AW$50&gt;0,AW$50&lt;='Summary&amp;Assumptions'!$D$18+1)*(('Summary&amp;Assumptions'!$J57/12)*(1+'Summary&amp;Assumptions'!$G$43)^(AW$12-1)*'Summary&amp;Assumptions'!$G57+(('Summary&amp;Assumptions'!$J57/12)*(1+'Summary&amp;Assumptions'!$G$43)^(AW$12-1)*'Summary&amp;Assumptions'!$H57*AW$56))</f>
        <v>0</v>
      </c>
      <c r="AX100" s="95">
        <f>AND(AX$50&gt;0,AX$50&lt;='Summary&amp;Assumptions'!$D$18+1)*(('Summary&amp;Assumptions'!$J57/12)*(1+'Summary&amp;Assumptions'!$G$43)^(AX$12-1)*'Summary&amp;Assumptions'!$G57+(('Summary&amp;Assumptions'!$J57/12)*(1+'Summary&amp;Assumptions'!$G$43)^(AX$12-1)*'Summary&amp;Assumptions'!$H57*AX$56))</f>
        <v>0</v>
      </c>
      <c r="AY100" s="95">
        <f>AND(AY$50&gt;0,AY$50&lt;='Summary&amp;Assumptions'!$D$18+1)*(('Summary&amp;Assumptions'!$J57/12)*(1+'Summary&amp;Assumptions'!$G$43)^(AY$12-1)*'Summary&amp;Assumptions'!$G57+(('Summary&amp;Assumptions'!$J57/12)*(1+'Summary&amp;Assumptions'!$G$43)^(AY$12-1)*'Summary&amp;Assumptions'!$H57*AY$56))</f>
        <v>0</v>
      </c>
      <c r="AZ100" s="95">
        <f>AND(AZ$50&gt;0,AZ$50&lt;='Summary&amp;Assumptions'!$D$18+1)*(('Summary&amp;Assumptions'!$J57/12)*(1+'Summary&amp;Assumptions'!$G$43)^(AZ$12-1)*'Summary&amp;Assumptions'!$G57+(('Summary&amp;Assumptions'!$J57/12)*(1+'Summary&amp;Assumptions'!$G$43)^(AZ$12-1)*'Summary&amp;Assumptions'!$H57*AZ$56))</f>
        <v>0</v>
      </c>
      <c r="BA100" s="95">
        <f>AND(BA$50&gt;0,BA$50&lt;='Summary&amp;Assumptions'!$D$18+1)*(('Summary&amp;Assumptions'!$J57/12)*(1+'Summary&amp;Assumptions'!$G$43)^(BA$12-1)*'Summary&amp;Assumptions'!$G57+(('Summary&amp;Assumptions'!$J57/12)*(1+'Summary&amp;Assumptions'!$G$43)^(BA$12-1)*'Summary&amp;Assumptions'!$H57*BA$56))</f>
        <v>0</v>
      </c>
      <c r="BB100" s="95">
        <f>AND(BB$50&gt;0,BB$50&lt;='Summary&amp;Assumptions'!$D$18+1)*(('Summary&amp;Assumptions'!$J57/12)*(1+'Summary&amp;Assumptions'!$G$43)^(BB$12-1)*'Summary&amp;Assumptions'!$G57+(('Summary&amp;Assumptions'!$J57/12)*(1+'Summary&amp;Assumptions'!$G$43)^(BB$12-1)*'Summary&amp;Assumptions'!$H57*BB$56))</f>
        <v>0</v>
      </c>
      <c r="BC100" s="95">
        <f>AND(BC$50&gt;0,BC$50&lt;='Summary&amp;Assumptions'!$D$18+1)*(('Summary&amp;Assumptions'!$J57/12)*(1+'Summary&amp;Assumptions'!$G$43)^(BC$12-1)*'Summary&amp;Assumptions'!$G57+(('Summary&amp;Assumptions'!$J57/12)*(1+'Summary&amp;Assumptions'!$G$43)^(BC$12-1)*'Summary&amp;Assumptions'!$H57*BC$56))</f>
        <v>0</v>
      </c>
      <c r="BD100" s="95">
        <f>AND(BD$50&gt;0,BD$50&lt;='Summary&amp;Assumptions'!$D$18+1)*(('Summary&amp;Assumptions'!$J57/12)*(1+'Summary&amp;Assumptions'!$G$43)^(BD$12-1)*'Summary&amp;Assumptions'!$G57+(('Summary&amp;Assumptions'!$J57/12)*(1+'Summary&amp;Assumptions'!$G$43)^(BD$12-1)*'Summary&amp;Assumptions'!$H57*BD$56))</f>
        <v>0</v>
      </c>
      <c r="BE100" s="95">
        <f>AND(BE$50&gt;0,BE$50&lt;='Summary&amp;Assumptions'!$D$18+1)*(('Summary&amp;Assumptions'!$J57/12)*(1+'Summary&amp;Assumptions'!$G$43)^(BE$12-1)*'Summary&amp;Assumptions'!$G57+(('Summary&amp;Assumptions'!$J57/12)*(1+'Summary&amp;Assumptions'!$G$43)^(BE$12-1)*'Summary&amp;Assumptions'!$H57*BE$56))</f>
        <v>0</v>
      </c>
      <c r="BF100" s="95">
        <f>AND(BF$50&gt;0,BF$50&lt;='Summary&amp;Assumptions'!$D$18+1)*(('Summary&amp;Assumptions'!$J57/12)*(1+'Summary&amp;Assumptions'!$G$43)^(BF$12-1)*'Summary&amp;Assumptions'!$G57+(('Summary&amp;Assumptions'!$J57/12)*(1+'Summary&amp;Assumptions'!$G$43)^(BF$12-1)*'Summary&amp;Assumptions'!$H57*BF$56))</f>
        <v>0</v>
      </c>
      <c r="BG100" s="95">
        <f>AND(BG$50&gt;0,BG$50&lt;='Summary&amp;Assumptions'!$D$18+1)*(('Summary&amp;Assumptions'!$J57/12)*(1+'Summary&amp;Assumptions'!$G$43)^(BG$12-1)*'Summary&amp;Assumptions'!$G57+(('Summary&amp;Assumptions'!$J57/12)*(1+'Summary&amp;Assumptions'!$G$43)^(BG$12-1)*'Summary&amp;Assumptions'!$H57*BG$56))</f>
        <v>0</v>
      </c>
      <c r="BH100" s="95">
        <f>AND(BH$50&gt;0,BH$50&lt;='Summary&amp;Assumptions'!$D$18+1)*(('Summary&amp;Assumptions'!$J57/12)*(1+'Summary&amp;Assumptions'!$G$43)^(BH$12-1)*'Summary&amp;Assumptions'!$G57+(('Summary&amp;Assumptions'!$J57/12)*(1+'Summary&amp;Assumptions'!$G$43)^(BH$12-1)*'Summary&amp;Assumptions'!$H57*BH$56))</f>
        <v>0</v>
      </c>
      <c r="BI100" s="95">
        <f>AND(BI$50&gt;0,BI$50&lt;='Summary&amp;Assumptions'!$D$18+1)*(('Summary&amp;Assumptions'!$J57/12)*(1+'Summary&amp;Assumptions'!$G$43)^(BI$12-1)*'Summary&amp;Assumptions'!$G57+(('Summary&amp;Assumptions'!$J57/12)*(1+'Summary&amp;Assumptions'!$G$43)^(BI$12-1)*'Summary&amp;Assumptions'!$H57*BI$56))</f>
        <v>0</v>
      </c>
      <c r="BJ100" s="95">
        <f>AND(BJ$50&gt;0,BJ$50&lt;='Summary&amp;Assumptions'!$D$18+1)*(('Summary&amp;Assumptions'!$J57/12)*(1+'Summary&amp;Assumptions'!$G$43)^(BJ$12-1)*'Summary&amp;Assumptions'!$G57+(('Summary&amp;Assumptions'!$J57/12)*(1+'Summary&amp;Assumptions'!$G$43)^(BJ$12-1)*'Summary&amp;Assumptions'!$H57*BJ$56))</f>
        <v>0</v>
      </c>
      <c r="BK100" s="95">
        <f>AND(BK$50&gt;0,BK$50&lt;='Summary&amp;Assumptions'!$D$18+1)*(('Summary&amp;Assumptions'!$J57/12)*(1+'Summary&amp;Assumptions'!$G$43)^(BK$12-1)*'Summary&amp;Assumptions'!$G57+(('Summary&amp;Assumptions'!$J57/12)*(1+'Summary&amp;Assumptions'!$G$43)^(BK$12-1)*'Summary&amp;Assumptions'!$H57*BK$56))</f>
        <v>0</v>
      </c>
      <c r="BL100" s="95">
        <f>AND(BL$50&gt;0,BL$50&lt;='Summary&amp;Assumptions'!$D$18+1)*(('Summary&amp;Assumptions'!$J57/12)*(1+'Summary&amp;Assumptions'!$G$43)^(BL$12-1)*'Summary&amp;Assumptions'!$G57+(('Summary&amp;Assumptions'!$J57/12)*(1+'Summary&amp;Assumptions'!$G$43)^(BL$12-1)*'Summary&amp;Assumptions'!$H57*BL$56))</f>
        <v>0</v>
      </c>
      <c r="BM100" s="95">
        <f>AND(BM$50&gt;0,BM$50&lt;='Summary&amp;Assumptions'!$D$18+1)*(('Summary&amp;Assumptions'!$J57/12)*(1+'Summary&amp;Assumptions'!$G$43)^(BM$12-1)*'Summary&amp;Assumptions'!$G57+(('Summary&amp;Assumptions'!$J57/12)*(1+'Summary&amp;Assumptions'!$G$43)^(BM$12-1)*'Summary&amp;Assumptions'!$H57*BM$56))</f>
        <v>0</v>
      </c>
      <c r="BN100" s="95">
        <f>AND(BN$50&gt;0,BN$50&lt;='Summary&amp;Assumptions'!$D$18+1)*(('Summary&amp;Assumptions'!$J57/12)*(1+'Summary&amp;Assumptions'!$G$43)^(BN$12-1)*'Summary&amp;Assumptions'!$G57+(('Summary&amp;Assumptions'!$J57/12)*(1+'Summary&amp;Assumptions'!$G$43)^(BN$12-1)*'Summary&amp;Assumptions'!$H57*BN$56))</f>
        <v>0</v>
      </c>
      <c r="BO100" s="95">
        <f>AND(BO$50&gt;0,BO$50&lt;='Summary&amp;Assumptions'!$D$18+1)*(('Summary&amp;Assumptions'!$J57/12)*(1+'Summary&amp;Assumptions'!$G$43)^(BO$12-1)*'Summary&amp;Assumptions'!$G57+(('Summary&amp;Assumptions'!$J57/12)*(1+'Summary&amp;Assumptions'!$G$43)^(BO$12-1)*'Summary&amp;Assumptions'!$H57*BO$56))</f>
        <v>0</v>
      </c>
      <c r="BP100" s="95">
        <f>AND(BP$50&gt;0,BP$50&lt;='Summary&amp;Assumptions'!$D$18+1)*(('Summary&amp;Assumptions'!$J57/12)*(1+'Summary&amp;Assumptions'!$G$43)^(BP$12-1)*'Summary&amp;Assumptions'!$G57+(('Summary&amp;Assumptions'!$J57/12)*(1+'Summary&amp;Assumptions'!$G$43)^(BP$12-1)*'Summary&amp;Assumptions'!$H57*BP$56))</f>
        <v>0</v>
      </c>
      <c r="BQ100" s="95">
        <f>AND(BQ$50&gt;0,BQ$50&lt;='Summary&amp;Assumptions'!$D$18+1)*(('Summary&amp;Assumptions'!$J57/12)*(1+'Summary&amp;Assumptions'!$G$43)^(BQ$12-1)*'Summary&amp;Assumptions'!$G57+(('Summary&amp;Assumptions'!$J57/12)*(1+'Summary&amp;Assumptions'!$G$43)^(BQ$12-1)*'Summary&amp;Assumptions'!$H57*BQ$56))</f>
        <v>0</v>
      </c>
      <c r="BR100" s="95">
        <f>AND(BR$50&gt;0,BR$50&lt;='Summary&amp;Assumptions'!$D$18+1)*(('Summary&amp;Assumptions'!$J57/12)*(1+'Summary&amp;Assumptions'!$G$43)^(BR$12-1)*'Summary&amp;Assumptions'!$G57+(('Summary&amp;Assumptions'!$J57/12)*(1+'Summary&amp;Assumptions'!$G$43)^(BR$12-1)*'Summary&amp;Assumptions'!$H57*BR$56))</f>
        <v>0</v>
      </c>
      <c r="BS100" s="95">
        <f>AND(BS$50&gt;0,BS$50&lt;='Summary&amp;Assumptions'!$D$18+1)*(('Summary&amp;Assumptions'!$J57/12)*(1+'Summary&amp;Assumptions'!$G$43)^(BS$12-1)*'Summary&amp;Assumptions'!$G57+(('Summary&amp;Assumptions'!$J57/12)*(1+'Summary&amp;Assumptions'!$G$43)^(BS$12-1)*'Summary&amp;Assumptions'!$H57*BS$56))</f>
        <v>0</v>
      </c>
      <c r="BT100" s="95">
        <f>AND(BT$50&gt;0,BT$50&lt;='Summary&amp;Assumptions'!$D$18+1)*(('Summary&amp;Assumptions'!$J57/12)*(1+'Summary&amp;Assumptions'!$G$43)^(BT$12-1)*'Summary&amp;Assumptions'!$G57+(('Summary&amp;Assumptions'!$J57/12)*(1+'Summary&amp;Assumptions'!$G$43)^(BT$12-1)*'Summary&amp;Assumptions'!$H57*BT$56))</f>
        <v>0</v>
      </c>
      <c r="BU100" s="95">
        <f>AND(BU$50&gt;0,BU$50&lt;='Summary&amp;Assumptions'!$D$18+1)*(('Summary&amp;Assumptions'!$J57/12)*(1+'Summary&amp;Assumptions'!$G$43)^(BU$12-1)*'Summary&amp;Assumptions'!$G57+(('Summary&amp;Assumptions'!$J57/12)*(1+'Summary&amp;Assumptions'!$G$43)^(BU$12-1)*'Summary&amp;Assumptions'!$H57*BU$56))</f>
        <v>0</v>
      </c>
      <c r="BV100" s="95">
        <f>AND(BV$50&gt;0,BV$50&lt;='Summary&amp;Assumptions'!$D$18+1)*(('Summary&amp;Assumptions'!$J57/12)*(1+'Summary&amp;Assumptions'!$G$43)^(BV$12-1)*'Summary&amp;Assumptions'!$G57+(('Summary&amp;Assumptions'!$J57/12)*(1+'Summary&amp;Assumptions'!$G$43)^(BV$12-1)*'Summary&amp;Assumptions'!$H57*BV$56))</f>
        <v>0</v>
      </c>
      <c r="BW100" s="95">
        <f>AND(BW$50&gt;0,BW$50&lt;='Summary&amp;Assumptions'!$D$18+1)*(('Summary&amp;Assumptions'!$J57/12)*(1+'Summary&amp;Assumptions'!$G$43)^(BW$12-1)*'Summary&amp;Assumptions'!$G57+(('Summary&amp;Assumptions'!$J57/12)*(1+'Summary&amp;Assumptions'!$G$43)^(BW$12-1)*'Summary&amp;Assumptions'!$H57*BW$56))</f>
        <v>0</v>
      </c>
      <c r="BX100" s="95">
        <f>AND(BX$50&gt;0,BX$50&lt;='Summary&amp;Assumptions'!$D$18+1)*(('Summary&amp;Assumptions'!$J57/12)*(1+'Summary&amp;Assumptions'!$G$43)^(BX$12-1)*'Summary&amp;Assumptions'!$G57+(('Summary&amp;Assumptions'!$J57/12)*(1+'Summary&amp;Assumptions'!$G$43)^(BX$12-1)*'Summary&amp;Assumptions'!$H57*BX$56))</f>
        <v>0</v>
      </c>
      <c r="BY100" s="95">
        <f>AND(BY$50&gt;0,BY$50&lt;='Summary&amp;Assumptions'!$D$18+1)*(('Summary&amp;Assumptions'!$J57/12)*(1+'Summary&amp;Assumptions'!$G$43)^(BY$12-1)*'Summary&amp;Assumptions'!$G57+(('Summary&amp;Assumptions'!$J57/12)*(1+'Summary&amp;Assumptions'!$G$43)^(BY$12-1)*'Summary&amp;Assumptions'!$H57*BY$56))</f>
        <v>0</v>
      </c>
      <c r="BZ100" s="95">
        <f>AND(BZ$50&gt;0,BZ$50&lt;='Summary&amp;Assumptions'!$D$18+1)*(('Summary&amp;Assumptions'!$J57/12)*(1+'Summary&amp;Assumptions'!$G$43)^(BZ$12-1)*'Summary&amp;Assumptions'!$G57+(('Summary&amp;Assumptions'!$J57/12)*(1+'Summary&amp;Assumptions'!$G$43)^(BZ$12-1)*'Summary&amp;Assumptions'!$H57*BZ$56))</f>
        <v>0</v>
      </c>
      <c r="CA100" s="95">
        <f>AND(CA$50&gt;0,CA$50&lt;='Summary&amp;Assumptions'!$D$18+1)*(('Summary&amp;Assumptions'!$J57/12)*(1+'Summary&amp;Assumptions'!$G$43)^(CA$12-1)*'Summary&amp;Assumptions'!$G57+(('Summary&amp;Assumptions'!$J57/12)*(1+'Summary&amp;Assumptions'!$G$43)^(CA$12-1)*'Summary&amp;Assumptions'!$H57*CA$56))</f>
        <v>0</v>
      </c>
      <c r="CB100" s="95">
        <f>AND(CB$50&gt;0,CB$50&lt;='Summary&amp;Assumptions'!$D$18+1)*(('Summary&amp;Assumptions'!$J57/12)*(1+'Summary&amp;Assumptions'!$G$43)^(CB$12-1)*'Summary&amp;Assumptions'!$G57+(('Summary&amp;Assumptions'!$J57/12)*(1+'Summary&amp;Assumptions'!$G$43)^(CB$12-1)*'Summary&amp;Assumptions'!$H57*CB$56))</f>
        <v>0</v>
      </c>
      <c r="CC100" s="95">
        <f>AND(CC$50&gt;0,CC$50&lt;='Summary&amp;Assumptions'!$D$18+1)*(('Summary&amp;Assumptions'!$J57/12)*(1+'Summary&amp;Assumptions'!$G$43)^(CC$12-1)*'Summary&amp;Assumptions'!$G57+(('Summary&amp;Assumptions'!$J57/12)*(1+'Summary&amp;Assumptions'!$G$43)^(CC$12-1)*'Summary&amp;Assumptions'!$H57*CC$56))</f>
        <v>0</v>
      </c>
      <c r="CD100" s="95">
        <f>AND(CD$50&gt;0,CD$50&lt;='Summary&amp;Assumptions'!$D$18+1)*(('Summary&amp;Assumptions'!$J57/12)*(1+'Summary&amp;Assumptions'!$G$43)^(CD$12-1)*'Summary&amp;Assumptions'!$G57+(('Summary&amp;Assumptions'!$J57/12)*(1+'Summary&amp;Assumptions'!$G$43)^(CD$12-1)*'Summary&amp;Assumptions'!$H57*CD$56))</f>
        <v>0</v>
      </c>
      <c r="CE100" s="95">
        <f>AND(CE$50&gt;0,CE$50&lt;='Summary&amp;Assumptions'!$D$18+1)*(('Summary&amp;Assumptions'!$J57/12)*(1+'Summary&amp;Assumptions'!$G$43)^(CE$12-1)*'Summary&amp;Assumptions'!$G57+(('Summary&amp;Assumptions'!$J57/12)*(1+'Summary&amp;Assumptions'!$G$43)^(CE$12-1)*'Summary&amp;Assumptions'!$H57*CE$56))</f>
        <v>0</v>
      </c>
      <c r="CF100" s="95">
        <f>AND(CF$50&gt;0,CF$50&lt;='Summary&amp;Assumptions'!$D$18+1)*(('Summary&amp;Assumptions'!$J57/12)*(1+'Summary&amp;Assumptions'!$G$43)^(CF$12-1)*'Summary&amp;Assumptions'!$G57+(('Summary&amp;Assumptions'!$J57/12)*(1+'Summary&amp;Assumptions'!$G$43)^(CF$12-1)*'Summary&amp;Assumptions'!$H57*CF$56))</f>
        <v>0</v>
      </c>
      <c r="CG100" s="95">
        <f>AND(CG$50&gt;0,CG$50&lt;='Summary&amp;Assumptions'!$D$18+1)*(('Summary&amp;Assumptions'!$J57/12)*(1+'Summary&amp;Assumptions'!$G$43)^(CG$12-1)*'Summary&amp;Assumptions'!$G57+(('Summary&amp;Assumptions'!$J57/12)*(1+'Summary&amp;Assumptions'!$G$43)^(CG$12-1)*'Summary&amp;Assumptions'!$H57*CG$56))</f>
        <v>0</v>
      </c>
      <c r="CH100" s="95">
        <f>AND(CH$50&gt;0,CH$50&lt;='Summary&amp;Assumptions'!$D$18+1)*(('Summary&amp;Assumptions'!$J57/12)*(1+'Summary&amp;Assumptions'!$G$43)^(CH$12-1)*'Summary&amp;Assumptions'!$G57+(('Summary&amp;Assumptions'!$J57/12)*(1+'Summary&amp;Assumptions'!$G$43)^(CH$12-1)*'Summary&amp;Assumptions'!$H57*CH$56))</f>
        <v>0</v>
      </c>
      <c r="CI100" s="95">
        <f>AND(CI$50&gt;0,CI$50&lt;='Summary&amp;Assumptions'!$D$18+1)*(('Summary&amp;Assumptions'!$J57/12)*(1+'Summary&amp;Assumptions'!$G$43)^(CI$12-1)*'Summary&amp;Assumptions'!$G57+(('Summary&amp;Assumptions'!$J57/12)*(1+'Summary&amp;Assumptions'!$G$43)^(CI$12-1)*'Summary&amp;Assumptions'!$H57*CI$56))</f>
        <v>0</v>
      </c>
      <c r="CJ100" s="95">
        <f>AND(CJ$50&gt;0,CJ$50&lt;='Summary&amp;Assumptions'!$D$18+1)*(('Summary&amp;Assumptions'!$J57/12)*(1+'Summary&amp;Assumptions'!$G$43)^(CJ$12-1)*'Summary&amp;Assumptions'!$G57+(('Summary&amp;Assumptions'!$J57/12)*(1+'Summary&amp;Assumptions'!$G$43)^(CJ$12-1)*'Summary&amp;Assumptions'!$H57*CJ$56))</f>
        <v>0</v>
      </c>
      <c r="CK100" s="95">
        <f>AND(CK$50&gt;0,CK$50&lt;='Summary&amp;Assumptions'!$D$18+1)*(('Summary&amp;Assumptions'!$J57/12)*(1+'Summary&amp;Assumptions'!$G$43)^(CK$12-1)*'Summary&amp;Assumptions'!$G57+(('Summary&amp;Assumptions'!$J57/12)*(1+'Summary&amp;Assumptions'!$G$43)^(CK$12-1)*'Summary&amp;Assumptions'!$H57*CK$56))</f>
        <v>0</v>
      </c>
      <c r="CL100" s="95">
        <f>AND(CL$50&gt;0,CL$50&lt;='Summary&amp;Assumptions'!$D$18+1)*(('Summary&amp;Assumptions'!$J57/12)*(1+'Summary&amp;Assumptions'!$G$43)^(CL$12-1)*'Summary&amp;Assumptions'!$G57+(('Summary&amp;Assumptions'!$J57/12)*(1+'Summary&amp;Assumptions'!$G$43)^(CL$12-1)*'Summary&amp;Assumptions'!$H57*CL$56))</f>
        <v>0</v>
      </c>
      <c r="CM100" s="95">
        <f>AND(CM$50&gt;0,CM$50&lt;='Summary&amp;Assumptions'!$D$18+1)*(('Summary&amp;Assumptions'!$J57/12)*(1+'Summary&amp;Assumptions'!$G$43)^(CM$12-1)*'Summary&amp;Assumptions'!$G57+(('Summary&amp;Assumptions'!$J57/12)*(1+'Summary&amp;Assumptions'!$G$43)^(CM$12-1)*'Summary&amp;Assumptions'!$H57*CM$56))</f>
        <v>0</v>
      </c>
      <c r="CN100" s="95">
        <f>AND(CN$50&gt;0,CN$50&lt;='Summary&amp;Assumptions'!$D$18+1)*(('Summary&amp;Assumptions'!$J57/12)*(1+'Summary&amp;Assumptions'!$G$43)^(CN$12-1)*'Summary&amp;Assumptions'!$G57+(('Summary&amp;Assumptions'!$J57/12)*(1+'Summary&amp;Assumptions'!$G$43)^(CN$12-1)*'Summary&amp;Assumptions'!$H57*CN$56))</f>
        <v>0</v>
      </c>
      <c r="CO100" s="95">
        <f>AND(CO$50&gt;0,CO$50&lt;='Summary&amp;Assumptions'!$D$18+1)*(('Summary&amp;Assumptions'!$J57/12)*(1+'Summary&amp;Assumptions'!$G$43)^(CO$12-1)*'Summary&amp;Assumptions'!$G57+(('Summary&amp;Assumptions'!$J57/12)*(1+'Summary&amp;Assumptions'!$G$43)^(CO$12-1)*'Summary&amp;Assumptions'!$H57*CO$56))</f>
        <v>0</v>
      </c>
      <c r="CP100" s="95">
        <f>AND(CP$50&gt;0,CP$50&lt;='Summary&amp;Assumptions'!$D$18+1)*(('Summary&amp;Assumptions'!$J57/12)*(1+'Summary&amp;Assumptions'!$G$43)^(CP$12-1)*'Summary&amp;Assumptions'!$G57+(('Summary&amp;Assumptions'!$J57/12)*(1+'Summary&amp;Assumptions'!$G$43)^(CP$12-1)*'Summary&amp;Assumptions'!$H57*CP$56))</f>
        <v>0</v>
      </c>
      <c r="CQ100" s="95">
        <f>AND(CQ$50&gt;0,CQ$50&lt;='Summary&amp;Assumptions'!$D$18+1)*(('Summary&amp;Assumptions'!$J57/12)*(1+'Summary&amp;Assumptions'!$G$43)^(CQ$12-1)*'Summary&amp;Assumptions'!$G57+(('Summary&amp;Assumptions'!$J57/12)*(1+'Summary&amp;Assumptions'!$G$43)^(CQ$12-1)*'Summary&amp;Assumptions'!$H57*CQ$56))</f>
        <v>0</v>
      </c>
      <c r="CR100" s="95">
        <f>AND(CR$50&gt;0,CR$50&lt;='Summary&amp;Assumptions'!$D$18+1)*(('Summary&amp;Assumptions'!$J57/12)*(1+'Summary&amp;Assumptions'!$G$43)^(CR$12-1)*'Summary&amp;Assumptions'!$G57+(('Summary&amp;Assumptions'!$J57/12)*(1+'Summary&amp;Assumptions'!$G$43)^(CR$12-1)*'Summary&amp;Assumptions'!$H57*CR$56))</f>
        <v>0</v>
      </c>
      <c r="CS100" s="95">
        <f>AND(CS$50&gt;0,CS$50&lt;='Summary&amp;Assumptions'!$D$18+1)*(('Summary&amp;Assumptions'!$J57/12)*(1+'Summary&amp;Assumptions'!$G$43)^(CS$12-1)*'Summary&amp;Assumptions'!$G57+(('Summary&amp;Assumptions'!$J57/12)*(1+'Summary&amp;Assumptions'!$G$43)^(CS$12-1)*'Summary&amp;Assumptions'!$H57*CS$56))</f>
        <v>0</v>
      </c>
      <c r="CT100" s="95">
        <f>AND(CT$50&gt;0,CT$50&lt;='Summary&amp;Assumptions'!$D$18+1)*(('Summary&amp;Assumptions'!$J57/12)*(1+'Summary&amp;Assumptions'!$G$43)^(CT$12-1)*'Summary&amp;Assumptions'!$G57+(('Summary&amp;Assumptions'!$J57/12)*(1+'Summary&amp;Assumptions'!$G$43)^(CT$12-1)*'Summary&amp;Assumptions'!$H57*CT$56))</f>
        <v>0</v>
      </c>
      <c r="CU100" s="95">
        <f>AND(CU$50&gt;0,CU$50&lt;='Summary&amp;Assumptions'!$D$18+1)*(('Summary&amp;Assumptions'!$J57/12)*(1+'Summary&amp;Assumptions'!$G$43)^(CU$12-1)*'Summary&amp;Assumptions'!$G57+(('Summary&amp;Assumptions'!$J57/12)*(1+'Summary&amp;Assumptions'!$G$43)^(CU$12-1)*'Summary&amp;Assumptions'!$H57*CU$56))</f>
        <v>0</v>
      </c>
      <c r="CV100" s="95">
        <f>AND(CV$50&gt;0,CV$50&lt;='Summary&amp;Assumptions'!$D$18+1)*(('Summary&amp;Assumptions'!$J57/12)*(1+'Summary&amp;Assumptions'!$G$43)^(CV$12-1)*'Summary&amp;Assumptions'!$G57+(('Summary&amp;Assumptions'!$J57/12)*(1+'Summary&amp;Assumptions'!$G$43)^(CV$12-1)*'Summary&amp;Assumptions'!$H57*CV$56))</f>
        <v>0</v>
      </c>
      <c r="CW100" s="95">
        <f>AND(CW$50&gt;0,CW$50&lt;='Summary&amp;Assumptions'!$D$18+1)*(('Summary&amp;Assumptions'!$J57/12)*(1+'Summary&amp;Assumptions'!$G$43)^(CW$12-1)*'Summary&amp;Assumptions'!$G57+(('Summary&amp;Assumptions'!$J57/12)*(1+'Summary&amp;Assumptions'!$G$43)^(CW$12-1)*'Summary&amp;Assumptions'!$H57*CW$56))</f>
        <v>0</v>
      </c>
      <c r="CX100" s="95">
        <f>AND(CX$50&gt;0,CX$50&lt;='Summary&amp;Assumptions'!$D$18+1)*(('Summary&amp;Assumptions'!$J57/12)*(1+'Summary&amp;Assumptions'!$G$43)^(CX$12-1)*'Summary&amp;Assumptions'!$G57+(('Summary&amp;Assumptions'!$J57/12)*(1+'Summary&amp;Assumptions'!$G$43)^(CX$12-1)*'Summary&amp;Assumptions'!$H57*CX$56))</f>
        <v>0</v>
      </c>
      <c r="CY100" s="95">
        <f>AND(CY$50&gt;0,CY$50&lt;='Summary&amp;Assumptions'!$D$18+1)*(('Summary&amp;Assumptions'!$J57/12)*(1+'Summary&amp;Assumptions'!$G$43)^(CY$12-1)*'Summary&amp;Assumptions'!$G57+(('Summary&amp;Assumptions'!$J57/12)*(1+'Summary&amp;Assumptions'!$G$43)^(CY$12-1)*'Summary&amp;Assumptions'!$H57*CY$56))</f>
        <v>0</v>
      </c>
      <c r="CZ100" s="95">
        <f>AND(CZ$50&gt;0,CZ$50&lt;='Summary&amp;Assumptions'!$D$18+1)*(('Summary&amp;Assumptions'!$J57/12)*(1+'Summary&amp;Assumptions'!$G$43)^(CZ$12-1)*'Summary&amp;Assumptions'!$G57+(('Summary&amp;Assumptions'!$J57/12)*(1+'Summary&amp;Assumptions'!$G$43)^(CZ$12-1)*'Summary&amp;Assumptions'!$H57*CZ$56))</f>
        <v>0</v>
      </c>
      <c r="DA100" s="95">
        <f>AND(DA$50&gt;0,DA$50&lt;='Summary&amp;Assumptions'!$D$18+1)*(('Summary&amp;Assumptions'!$J57/12)*(1+'Summary&amp;Assumptions'!$G$43)^(DA$12-1)*'Summary&amp;Assumptions'!$G57+(('Summary&amp;Assumptions'!$J57/12)*(1+'Summary&amp;Assumptions'!$G$43)^(DA$12-1)*'Summary&amp;Assumptions'!$H57*DA$56))</f>
        <v>0</v>
      </c>
      <c r="DB100" s="95">
        <f>AND(DB$50&gt;0,DB$50&lt;='Summary&amp;Assumptions'!$D$18+1)*(('Summary&amp;Assumptions'!$J57/12)*(1+'Summary&amp;Assumptions'!$G$43)^(DB$12-1)*'Summary&amp;Assumptions'!$G57+(('Summary&amp;Assumptions'!$J57/12)*(1+'Summary&amp;Assumptions'!$G$43)^(DB$12-1)*'Summary&amp;Assumptions'!$H57*DB$56))</f>
        <v>0</v>
      </c>
      <c r="DC100" s="95">
        <f>AND(DC$50&gt;0,DC$50&lt;='Summary&amp;Assumptions'!$D$18+1)*(('Summary&amp;Assumptions'!$J57/12)*(1+'Summary&amp;Assumptions'!$G$43)^(DC$12-1)*'Summary&amp;Assumptions'!$G57+(('Summary&amp;Assumptions'!$J57/12)*(1+'Summary&amp;Assumptions'!$G$43)^(DC$12-1)*'Summary&amp;Assumptions'!$H57*DC$56))</f>
        <v>0</v>
      </c>
      <c r="DD100" s="95">
        <f>AND(DD$50&gt;0,DD$50&lt;='Summary&amp;Assumptions'!$D$18+1)*(('Summary&amp;Assumptions'!$J57/12)*(1+'Summary&amp;Assumptions'!$G$43)^(DD$12-1)*'Summary&amp;Assumptions'!$G57+(('Summary&amp;Assumptions'!$J57/12)*(1+'Summary&amp;Assumptions'!$G$43)^(DD$12-1)*'Summary&amp;Assumptions'!$H57*DD$56))</f>
        <v>0</v>
      </c>
      <c r="DE100" s="95">
        <f>AND(DE$50&gt;0,DE$50&lt;='Summary&amp;Assumptions'!$D$18+1)*(('Summary&amp;Assumptions'!$J57/12)*(1+'Summary&amp;Assumptions'!$G$43)^(DE$12-1)*'Summary&amp;Assumptions'!$G57+(('Summary&amp;Assumptions'!$J57/12)*(1+'Summary&amp;Assumptions'!$G$43)^(DE$12-1)*'Summary&amp;Assumptions'!$H57*DE$56))</f>
        <v>0</v>
      </c>
      <c r="DF100" s="95">
        <f>AND(DF$50&gt;0,DF$50&lt;='Summary&amp;Assumptions'!$D$18+1)*(('Summary&amp;Assumptions'!$J57/12)*(1+'Summary&amp;Assumptions'!$G$43)^(DF$12-1)*'Summary&amp;Assumptions'!$G57+(('Summary&amp;Assumptions'!$J57/12)*(1+'Summary&amp;Assumptions'!$G$43)^(DF$12-1)*'Summary&amp;Assumptions'!$H57*DF$56))</f>
        <v>0</v>
      </c>
      <c r="DG100" s="95">
        <f>AND(DG$50&gt;0,DG$50&lt;='Summary&amp;Assumptions'!$D$18+1)*(('Summary&amp;Assumptions'!$J57/12)*(1+'Summary&amp;Assumptions'!$G$43)^(DG$12-1)*'Summary&amp;Assumptions'!$G57+(('Summary&amp;Assumptions'!$J57/12)*(1+'Summary&amp;Assumptions'!$G$43)^(DG$12-1)*'Summary&amp;Assumptions'!$H57*DG$56))</f>
        <v>0</v>
      </c>
      <c r="DH100" s="95">
        <f>AND(DH$50&gt;0,DH$50&lt;='Summary&amp;Assumptions'!$D$18+1)*(('Summary&amp;Assumptions'!$J57/12)*(1+'Summary&amp;Assumptions'!$G$43)^(DH$12-1)*'Summary&amp;Assumptions'!$G57+(('Summary&amp;Assumptions'!$J57/12)*(1+'Summary&amp;Assumptions'!$G$43)^(DH$12-1)*'Summary&amp;Assumptions'!$H57*DH$56))</f>
        <v>0</v>
      </c>
      <c r="DI100" s="95">
        <f>AND(DI$50&gt;0,DI$50&lt;='Summary&amp;Assumptions'!$D$18+1)*(('Summary&amp;Assumptions'!$J57/12)*(1+'Summary&amp;Assumptions'!$G$43)^(DI$12-1)*'Summary&amp;Assumptions'!$G57+(('Summary&amp;Assumptions'!$J57/12)*(1+'Summary&amp;Assumptions'!$G$43)^(DI$12-1)*'Summary&amp;Assumptions'!$H57*DI$56))</f>
        <v>0</v>
      </c>
      <c r="DJ100" s="95">
        <f>AND(DJ$50&gt;0,DJ$50&lt;='Summary&amp;Assumptions'!$D$18+1)*(('Summary&amp;Assumptions'!$J57/12)*(1+'Summary&amp;Assumptions'!$G$43)^(DJ$12-1)*'Summary&amp;Assumptions'!$G57+(('Summary&amp;Assumptions'!$J57/12)*(1+'Summary&amp;Assumptions'!$G$43)^(DJ$12-1)*'Summary&amp;Assumptions'!$H57*DJ$56))</f>
        <v>0</v>
      </c>
      <c r="DK100" s="95">
        <f>AND(DK$50&gt;0,DK$50&lt;='Summary&amp;Assumptions'!$D$18+1)*(('Summary&amp;Assumptions'!$J57/12)*(1+'Summary&amp;Assumptions'!$G$43)^(DK$12-1)*'Summary&amp;Assumptions'!$G57+(('Summary&amp;Assumptions'!$J57/12)*(1+'Summary&amp;Assumptions'!$G$43)^(DK$12-1)*'Summary&amp;Assumptions'!$H57*DK$56))</f>
        <v>0</v>
      </c>
      <c r="DL100" s="95">
        <f>AND(DL$50&gt;0,DL$50&lt;='Summary&amp;Assumptions'!$D$18+1)*(('Summary&amp;Assumptions'!$J57/12)*(1+'Summary&amp;Assumptions'!$G$43)^(DL$12-1)*'Summary&amp;Assumptions'!$G57+(('Summary&amp;Assumptions'!$J57/12)*(1+'Summary&amp;Assumptions'!$G$43)^(DL$12-1)*'Summary&amp;Assumptions'!$H57*DL$56))</f>
        <v>0</v>
      </c>
      <c r="DM100" s="95">
        <f>AND(DM$50&gt;0,DM$50&lt;='Summary&amp;Assumptions'!$D$18+1)*(('Summary&amp;Assumptions'!$J57/12)*(1+'Summary&amp;Assumptions'!$G$43)^(DM$12-1)*'Summary&amp;Assumptions'!$G57+(('Summary&amp;Assumptions'!$J57/12)*(1+'Summary&amp;Assumptions'!$G$43)^(DM$12-1)*'Summary&amp;Assumptions'!$H57*DM$56))</f>
        <v>0</v>
      </c>
      <c r="DN100" s="95">
        <f>AND(DN$50&gt;0,DN$50&lt;='Summary&amp;Assumptions'!$D$18+1)*(('Summary&amp;Assumptions'!$J57/12)*(1+'Summary&amp;Assumptions'!$G$43)^(DN$12-1)*'Summary&amp;Assumptions'!$G57+(('Summary&amp;Assumptions'!$J57/12)*(1+'Summary&amp;Assumptions'!$G$43)^(DN$12-1)*'Summary&amp;Assumptions'!$H57*DN$56))</f>
        <v>0</v>
      </c>
      <c r="DO100" s="95">
        <f>AND(DO$50&gt;0,DO$50&lt;='Summary&amp;Assumptions'!$D$18+1)*(('Summary&amp;Assumptions'!$J57/12)*(1+'Summary&amp;Assumptions'!$G$43)^(DO$12-1)*'Summary&amp;Assumptions'!$G57+(('Summary&amp;Assumptions'!$J57/12)*(1+'Summary&amp;Assumptions'!$G$43)^(DO$12-1)*'Summary&amp;Assumptions'!$H57*DO$56))</f>
        <v>0</v>
      </c>
      <c r="DP100" s="95">
        <f>AND(DP$50&gt;0,DP$50&lt;='Summary&amp;Assumptions'!$D$18+1)*(('Summary&amp;Assumptions'!$J57/12)*(1+'Summary&amp;Assumptions'!$G$43)^(DP$12-1)*'Summary&amp;Assumptions'!$G57+(('Summary&amp;Assumptions'!$J57/12)*(1+'Summary&amp;Assumptions'!$G$43)^(DP$12-1)*'Summary&amp;Assumptions'!$H57*DP$56))</f>
        <v>0</v>
      </c>
      <c r="DQ100" s="95">
        <f>AND(DQ$50&gt;0,DQ$50&lt;='Summary&amp;Assumptions'!$D$18+1)*(('Summary&amp;Assumptions'!$J57/12)*(1+'Summary&amp;Assumptions'!$G$43)^(DQ$12-1)*'Summary&amp;Assumptions'!$G57+(('Summary&amp;Assumptions'!$J57/12)*(1+'Summary&amp;Assumptions'!$G$43)^(DQ$12-1)*'Summary&amp;Assumptions'!$H57*DQ$56))</f>
        <v>0</v>
      </c>
      <c r="DR100" s="95">
        <f>AND(DR$50&gt;0,DR$50&lt;='Summary&amp;Assumptions'!$D$18+1)*(('Summary&amp;Assumptions'!$J57/12)*(1+'Summary&amp;Assumptions'!$G$43)^(DR$12-1)*'Summary&amp;Assumptions'!$G57+(('Summary&amp;Assumptions'!$J57/12)*(1+'Summary&amp;Assumptions'!$G$43)^(DR$12-1)*'Summary&amp;Assumptions'!$H57*DR$56))</f>
        <v>0</v>
      </c>
      <c r="DS100" s="95">
        <f>AND(DS$50&gt;0,DS$50&lt;='Summary&amp;Assumptions'!$D$18+1)*(('Summary&amp;Assumptions'!$J57/12)*(1+'Summary&amp;Assumptions'!$G$43)^(DS$12-1)*'Summary&amp;Assumptions'!$G57+(('Summary&amp;Assumptions'!$J57/12)*(1+'Summary&amp;Assumptions'!$G$43)^(DS$12-1)*'Summary&amp;Assumptions'!$H57*DS$56))</f>
        <v>0</v>
      </c>
      <c r="DT100" s="95">
        <f>AND(DT$50&gt;0,DT$50&lt;='Summary&amp;Assumptions'!$D$18+1)*(('Summary&amp;Assumptions'!$J57/12)*(1+'Summary&amp;Assumptions'!$G$43)^(DT$12-1)*'Summary&amp;Assumptions'!$G57+(('Summary&amp;Assumptions'!$J57/12)*(1+'Summary&amp;Assumptions'!$G$43)^(DT$12-1)*'Summary&amp;Assumptions'!$H57*DT$56))</f>
        <v>0</v>
      </c>
      <c r="DU100" s="95">
        <f>AND(DU$50&gt;0,DU$50&lt;='Summary&amp;Assumptions'!$D$18+1)*(('Summary&amp;Assumptions'!$J57/12)*(1+'Summary&amp;Assumptions'!$G$43)^(DU$12-1)*'Summary&amp;Assumptions'!$G57+(('Summary&amp;Assumptions'!$J57/12)*(1+'Summary&amp;Assumptions'!$G$43)^(DU$12-1)*'Summary&amp;Assumptions'!$H57*DU$56))</f>
        <v>0</v>
      </c>
      <c r="DV100" s="95">
        <f>AND(DV$50&gt;0,DV$50&lt;='Summary&amp;Assumptions'!$D$18+1)*(('Summary&amp;Assumptions'!$J57/12)*(1+'Summary&amp;Assumptions'!$G$43)^(DV$12-1)*'Summary&amp;Assumptions'!$G57+(('Summary&amp;Assumptions'!$J57/12)*(1+'Summary&amp;Assumptions'!$G$43)^(DV$12-1)*'Summary&amp;Assumptions'!$H57*DV$56))</f>
        <v>0</v>
      </c>
      <c r="DW100" s="95">
        <f>AND(DW$50&gt;0,DW$50&lt;='Summary&amp;Assumptions'!$D$18+1)*(('Summary&amp;Assumptions'!$J57/12)*(1+'Summary&amp;Assumptions'!$G$43)^(DW$12-1)*'Summary&amp;Assumptions'!$G57+(('Summary&amp;Assumptions'!$J57/12)*(1+'Summary&amp;Assumptions'!$G$43)^(DW$12-1)*'Summary&amp;Assumptions'!$H57*DW$56))</f>
        <v>0</v>
      </c>
      <c r="DX100" s="95">
        <f>AND(DX$50&gt;0,DX$50&lt;='Summary&amp;Assumptions'!$D$18+1)*(('Summary&amp;Assumptions'!$J57/12)*(1+'Summary&amp;Assumptions'!$G$43)^(DX$12-1)*'Summary&amp;Assumptions'!$G57+(('Summary&amp;Assumptions'!$J57/12)*(1+'Summary&amp;Assumptions'!$G$43)^(DX$12-1)*'Summary&amp;Assumptions'!$H57*DX$56))</f>
        <v>0</v>
      </c>
      <c r="DY100" s="95">
        <f>AND(DY$50&gt;0,DY$50&lt;='Summary&amp;Assumptions'!$D$18+1)*(('Summary&amp;Assumptions'!$J57/12)*(1+'Summary&amp;Assumptions'!$G$43)^(DY$12-1)*'Summary&amp;Assumptions'!$G57+(('Summary&amp;Assumptions'!$J57/12)*(1+'Summary&amp;Assumptions'!$G$43)^(DY$12-1)*'Summary&amp;Assumptions'!$H57*DY$56))</f>
        <v>0</v>
      </c>
      <c r="DZ100" s="95">
        <f>AND(DZ$50&gt;0,DZ$50&lt;='Summary&amp;Assumptions'!$D$18+1)*(('Summary&amp;Assumptions'!$J57/12)*(1+'Summary&amp;Assumptions'!$G$43)^(DZ$12-1)*'Summary&amp;Assumptions'!$G57+(('Summary&amp;Assumptions'!$J57/12)*(1+'Summary&amp;Assumptions'!$G$43)^(DZ$12-1)*'Summary&amp;Assumptions'!$H57*DZ$56))</f>
        <v>0</v>
      </c>
      <c r="EA100" s="95">
        <f>AND(EA$50&gt;0,EA$50&lt;='Summary&amp;Assumptions'!$D$18+1)*(('Summary&amp;Assumptions'!$J57/12)*(1+'Summary&amp;Assumptions'!$G$43)^(EA$12-1)*'Summary&amp;Assumptions'!$G57+(('Summary&amp;Assumptions'!$J57/12)*(1+'Summary&amp;Assumptions'!$G$43)^(EA$12-1)*'Summary&amp;Assumptions'!$H57*EA$56))</f>
        <v>0</v>
      </c>
      <c r="EB100" s="95">
        <f>AND(EB$50&gt;0,EB$50&lt;='Summary&amp;Assumptions'!$D$18+1)*(('Summary&amp;Assumptions'!$J57/12)*(1+'Summary&amp;Assumptions'!$G$43)^(EB$12-1)*'Summary&amp;Assumptions'!$G57+(('Summary&amp;Assumptions'!$J57/12)*(1+'Summary&amp;Assumptions'!$G$43)^(EB$12-1)*'Summary&amp;Assumptions'!$H57*EB$56))</f>
        <v>0</v>
      </c>
      <c r="EC100" s="95">
        <f>AND(EC$50&gt;0,EC$50&lt;='Summary&amp;Assumptions'!$D$18+1)*(('Summary&amp;Assumptions'!$J57/12)*(1+'Summary&amp;Assumptions'!$G$43)^(EC$12-1)*'Summary&amp;Assumptions'!$G57+(('Summary&amp;Assumptions'!$J57/12)*(1+'Summary&amp;Assumptions'!$G$43)^(EC$12-1)*'Summary&amp;Assumptions'!$H57*EC$56))</f>
        <v>0</v>
      </c>
      <c r="ED100" s="95">
        <f>AND(ED$50&gt;0,ED$50&lt;='Summary&amp;Assumptions'!$D$18+1)*(('Summary&amp;Assumptions'!$J57/12)*(1+'Summary&amp;Assumptions'!$G$43)^(ED$12-1)*'Summary&amp;Assumptions'!$G57+(('Summary&amp;Assumptions'!$J57/12)*(1+'Summary&amp;Assumptions'!$G$43)^(ED$12-1)*'Summary&amp;Assumptions'!$H57*ED$56))</f>
        <v>0</v>
      </c>
      <c r="EE100" s="95">
        <f>AND(EE$50&gt;0,EE$50&lt;='Summary&amp;Assumptions'!$D$18+1)*(('Summary&amp;Assumptions'!$J57/12)*(1+'Summary&amp;Assumptions'!$G$43)^(EE$12-1)*'Summary&amp;Assumptions'!$G57+(('Summary&amp;Assumptions'!$J57/12)*(1+'Summary&amp;Assumptions'!$G$43)^(EE$12-1)*'Summary&amp;Assumptions'!$H57*EE$56))</f>
        <v>0</v>
      </c>
      <c r="EF100" s="95">
        <f>AND(EF$50&gt;0,EF$50&lt;='Summary&amp;Assumptions'!$D$18+1)*(('Summary&amp;Assumptions'!$J57/12)*(1+'Summary&amp;Assumptions'!$G$43)^(EF$12-1)*'Summary&amp;Assumptions'!$G57+(('Summary&amp;Assumptions'!$J57/12)*(1+'Summary&amp;Assumptions'!$G$43)^(EF$12-1)*'Summary&amp;Assumptions'!$H57*EF$56))</f>
        <v>0</v>
      </c>
      <c r="EG100" s="95">
        <f>AND(EG$50&gt;0,EG$50&lt;='Summary&amp;Assumptions'!$D$18+1)*(('Summary&amp;Assumptions'!$J57/12)*(1+'Summary&amp;Assumptions'!$G$43)^(EG$12-1)*'Summary&amp;Assumptions'!$G57+(('Summary&amp;Assumptions'!$J57/12)*(1+'Summary&amp;Assumptions'!$G$43)^(EG$12-1)*'Summary&amp;Assumptions'!$H57*EG$56))</f>
        <v>0</v>
      </c>
      <c r="EH100" s="95">
        <f>AND(EH$50&gt;0,EH$50&lt;='Summary&amp;Assumptions'!$D$18+1)*(('Summary&amp;Assumptions'!$J57/12)*(1+'Summary&amp;Assumptions'!$G$43)^(EH$12-1)*'Summary&amp;Assumptions'!$G57+(('Summary&amp;Assumptions'!$J57/12)*(1+'Summary&amp;Assumptions'!$G$43)^(EH$12-1)*'Summary&amp;Assumptions'!$H57*EH$56))</f>
        <v>0</v>
      </c>
      <c r="EI100" s="95">
        <f>AND(EI$50&gt;0,EI$50&lt;='Summary&amp;Assumptions'!$D$18+1)*(('Summary&amp;Assumptions'!$J57/12)*(1+'Summary&amp;Assumptions'!$G$43)^(EI$12-1)*'Summary&amp;Assumptions'!$G57+(('Summary&amp;Assumptions'!$J57/12)*(1+'Summary&amp;Assumptions'!$G$43)^(EI$12-1)*'Summary&amp;Assumptions'!$H57*EI$56))</f>
        <v>0</v>
      </c>
      <c r="EJ100" s="95">
        <f>AND(EJ$50&gt;0,EJ$50&lt;='Summary&amp;Assumptions'!$D$18+1)*(('Summary&amp;Assumptions'!$J57/12)*(1+'Summary&amp;Assumptions'!$G$43)^(EJ$12-1)*'Summary&amp;Assumptions'!$G57+(('Summary&amp;Assumptions'!$J57/12)*(1+'Summary&amp;Assumptions'!$G$43)^(EJ$12-1)*'Summary&amp;Assumptions'!$H57*EJ$56))</f>
        <v>0</v>
      </c>
      <c r="EK100" s="95">
        <f>AND(EK$50&gt;0,EK$50&lt;='Summary&amp;Assumptions'!$D$18+1)*(('Summary&amp;Assumptions'!$J57/12)*(1+'Summary&amp;Assumptions'!$G$43)^(EK$12-1)*'Summary&amp;Assumptions'!$G57+(('Summary&amp;Assumptions'!$J57/12)*(1+'Summary&amp;Assumptions'!$G$43)^(EK$12-1)*'Summary&amp;Assumptions'!$H57*EK$56))</f>
        <v>0</v>
      </c>
      <c r="EL100" s="95">
        <f>AND(EL$50&gt;0,EL$50&lt;='Summary&amp;Assumptions'!$D$18+1)*(('Summary&amp;Assumptions'!$J57/12)*(1+'Summary&amp;Assumptions'!$G$43)^(EL$12-1)*'Summary&amp;Assumptions'!$G57+(('Summary&amp;Assumptions'!$J57/12)*(1+'Summary&amp;Assumptions'!$G$43)^(EL$12-1)*'Summary&amp;Assumptions'!$H57*EL$56))</f>
        <v>0</v>
      </c>
      <c r="EM100" s="95">
        <f>AND(EM$50&gt;0,EM$50&lt;='Summary&amp;Assumptions'!$D$18+1)*(('Summary&amp;Assumptions'!$J57/12)*(1+'Summary&amp;Assumptions'!$G$43)^(EM$12-1)*'Summary&amp;Assumptions'!$G57+(('Summary&amp;Assumptions'!$J57/12)*(1+'Summary&amp;Assumptions'!$G$43)^(EM$12-1)*'Summary&amp;Assumptions'!$H57*EM$56))</f>
        <v>0</v>
      </c>
      <c r="EN100" s="95">
        <f>AND(EN$50&gt;0,EN$50&lt;='Summary&amp;Assumptions'!$D$18+1)*(('Summary&amp;Assumptions'!$J57/12)*(1+'Summary&amp;Assumptions'!$G$43)^(EN$12-1)*'Summary&amp;Assumptions'!$G57+(('Summary&amp;Assumptions'!$J57/12)*(1+'Summary&amp;Assumptions'!$G$43)^(EN$12-1)*'Summary&amp;Assumptions'!$H57*EN$56))</f>
        <v>0</v>
      </c>
      <c r="EO100" s="95">
        <f>AND(EO$50&gt;0,EO$50&lt;='Summary&amp;Assumptions'!$D$18+1)*(('Summary&amp;Assumptions'!$J57/12)*(1+'Summary&amp;Assumptions'!$G$43)^(EO$12-1)*'Summary&amp;Assumptions'!$G57+(('Summary&amp;Assumptions'!$J57/12)*(1+'Summary&amp;Assumptions'!$G$43)^(EO$12-1)*'Summary&amp;Assumptions'!$H57*EO$56))</f>
        <v>0</v>
      </c>
      <c r="EP100" s="95">
        <f>AND(EP$50&gt;0,EP$50&lt;='Summary&amp;Assumptions'!$D$18+1)*(('Summary&amp;Assumptions'!$J57/12)*(1+'Summary&amp;Assumptions'!$G$43)^(EP$12-1)*'Summary&amp;Assumptions'!$G57+(('Summary&amp;Assumptions'!$J57/12)*(1+'Summary&amp;Assumptions'!$G$43)^(EP$12-1)*'Summary&amp;Assumptions'!$H57*EP$56))</f>
        <v>0</v>
      </c>
      <c r="EQ100" s="95">
        <f>AND(EQ$50&gt;0,EQ$50&lt;='Summary&amp;Assumptions'!$D$18+1)*(('Summary&amp;Assumptions'!$J57/12)*(1+'Summary&amp;Assumptions'!$G$43)^(EQ$12-1)*'Summary&amp;Assumptions'!$G57+(('Summary&amp;Assumptions'!$J57/12)*(1+'Summary&amp;Assumptions'!$G$43)^(EQ$12-1)*'Summary&amp;Assumptions'!$H57*EQ$56))</f>
        <v>0</v>
      </c>
      <c r="ER100" s="95">
        <f>AND(ER$50&gt;0,ER$50&lt;='Summary&amp;Assumptions'!$D$18+1)*(('Summary&amp;Assumptions'!$J57/12)*(1+'Summary&amp;Assumptions'!$G$43)^(ER$12-1)*'Summary&amp;Assumptions'!$G57+(('Summary&amp;Assumptions'!$J57/12)*(1+'Summary&amp;Assumptions'!$G$43)^(ER$12-1)*'Summary&amp;Assumptions'!$H57*ER$56))</f>
        <v>0</v>
      </c>
      <c r="ES100" s="95">
        <f>AND(ES$50&gt;0,ES$50&lt;='Summary&amp;Assumptions'!$D$18+1)*(('Summary&amp;Assumptions'!$J57/12)*(1+'Summary&amp;Assumptions'!$G$43)^(ES$12-1)*'Summary&amp;Assumptions'!$G57+(('Summary&amp;Assumptions'!$J57/12)*(1+'Summary&amp;Assumptions'!$G$43)^(ES$12-1)*'Summary&amp;Assumptions'!$H57*ES$56))</f>
        <v>0</v>
      </c>
      <c r="ET100" s="95">
        <f>AND(ET$50&gt;0,ET$50&lt;='Summary&amp;Assumptions'!$D$18+1)*(('Summary&amp;Assumptions'!$J57/12)*(1+'Summary&amp;Assumptions'!$G$43)^(ET$12-1)*'Summary&amp;Assumptions'!$G57+(('Summary&amp;Assumptions'!$J57/12)*(1+'Summary&amp;Assumptions'!$G$43)^(ET$12-1)*'Summary&amp;Assumptions'!$H57*ET$56))</f>
        <v>0</v>
      </c>
      <c r="EU100" s="95">
        <f>AND(EU$50&gt;0,EU$50&lt;='Summary&amp;Assumptions'!$D$18+1)*(('Summary&amp;Assumptions'!$J57/12)*(1+'Summary&amp;Assumptions'!$G$43)^(EU$12-1)*'Summary&amp;Assumptions'!$G57+(('Summary&amp;Assumptions'!$J57/12)*(1+'Summary&amp;Assumptions'!$G$43)^(EU$12-1)*'Summary&amp;Assumptions'!$H57*EU$56))</f>
        <v>0</v>
      </c>
      <c r="EV100" s="95">
        <f>AND(EV$50&gt;0,EV$50&lt;='Summary&amp;Assumptions'!$D$18+1)*(('Summary&amp;Assumptions'!$J57/12)*(1+'Summary&amp;Assumptions'!$G$43)^(EV$12-1)*'Summary&amp;Assumptions'!$G57+(('Summary&amp;Assumptions'!$J57/12)*(1+'Summary&amp;Assumptions'!$G$43)^(EV$12-1)*'Summary&amp;Assumptions'!$H57*EV$56))</f>
        <v>0</v>
      </c>
      <c r="EW100" s="95">
        <f>AND(EW$50&gt;0,EW$50&lt;='Summary&amp;Assumptions'!$D$18+1)*(('Summary&amp;Assumptions'!$J57/12)*(1+'Summary&amp;Assumptions'!$G$43)^(EW$12-1)*'Summary&amp;Assumptions'!$G57+(('Summary&amp;Assumptions'!$J57/12)*(1+'Summary&amp;Assumptions'!$G$43)^(EW$12-1)*'Summary&amp;Assumptions'!$H57*EW$56))</f>
        <v>0</v>
      </c>
      <c r="EX100" s="95">
        <f>AND(EX$50&gt;0,EX$50&lt;='Summary&amp;Assumptions'!$D$18+1)*(('Summary&amp;Assumptions'!$J57/12)*(1+'Summary&amp;Assumptions'!$G$43)^(EX$12-1)*'Summary&amp;Assumptions'!$G57+(('Summary&amp;Assumptions'!$J57/12)*(1+'Summary&amp;Assumptions'!$G$43)^(EX$12-1)*'Summary&amp;Assumptions'!$H57*EX$56))</f>
        <v>0</v>
      </c>
      <c r="EY100" s="95">
        <f>AND(EY$50&gt;0,EY$50&lt;='Summary&amp;Assumptions'!$D$18+1)*(('Summary&amp;Assumptions'!$J57/12)*(1+'Summary&amp;Assumptions'!$G$43)^(EY$12-1)*'Summary&amp;Assumptions'!$G57+(('Summary&amp;Assumptions'!$J57/12)*(1+'Summary&amp;Assumptions'!$G$43)^(EY$12-1)*'Summary&amp;Assumptions'!$H57*EY$56))</f>
        <v>0</v>
      </c>
      <c r="EZ100" s="95">
        <f>AND(EZ$50&gt;0,EZ$50&lt;='Summary&amp;Assumptions'!$D$18+1)*(('Summary&amp;Assumptions'!$J57/12)*(1+'Summary&amp;Assumptions'!$G$43)^(EZ$12-1)*'Summary&amp;Assumptions'!$G57+(('Summary&amp;Assumptions'!$J57/12)*(1+'Summary&amp;Assumptions'!$G$43)^(EZ$12-1)*'Summary&amp;Assumptions'!$H57*EZ$56))</f>
        <v>0</v>
      </c>
      <c r="FA100" s="95">
        <f>AND(FA$50&gt;0,FA$50&lt;='Summary&amp;Assumptions'!$D$18+1)*(('Summary&amp;Assumptions'!$J57/12)*(1+'Summary&amp;Assumptions'!$G$43)^(FA$12-1)*'Summary&amp;Assumptions'!$G57+(('Summary&amp;Assumptions'!$J57/12)*(1+'Summary&amp;Assumptions'!$G$43)^(FA$12-1)*'Summary&amp;Assumptions'!$H57*FA$56))</f>
        <v>0</v>
      </c>
      <c r="FB100" s="95">
        <f>AND(FB$50&gt;0,FB$50&lt;='Summary&amp;Assumptions'!$D$18+1)*(('Summary&amp;Assumptions'!$J57/12)*(1+'Summary&amp;Assumptions'!$G$43)^(FB$12-1)*'Summary&amp;Assumptions'!$G57+(('Summary&amp;Assumptions'!$J57/12)*(1+'Summary&amp;Assumptions'!$G$43)^(FB$12-1)*'Summary&amp;Assumptions'!$H57*FB$56))</f>
        <v>0</v>
      </c>
      <c r="FC100" s="95">
        <f>AND(FC$50&gt;0,FC$50&lt;='Summary&amp;Assumptions'!$D$18+1)*(('Summary&amp;Assumptions'!$J57/12)*(1+'Summary&amp;Assumptions'!$G$43)^(FC$12-1)*'Summary&amp;Assumptions'!$G57+(('Summary&amp;Assumptions'!$J57/12)*(1+'Summary&amp;Assumptions'!$G$43)^(FC$12-1)*'Summary&amp;Assumptions'!$H57*FC$56))</f>
        <v>0</v>
      </c>
      <c r="FD100" s="95">
        <f>AND(FD$50&gt;0,FD$50&lt;='Summary&amp;Assumptions'!$D$18+1)*(('Summary&amp;Assumptions'!$J57/12)*(1+'Summary&amp;Assumptions'!$G$43)^(FD$12-1)*'Summary&amp;Assumptions'!$G57+(('Summary&amp;Assumptions'!$J57/12)*(1+'Summary&amp;Assumptions'!$G$43)^(FD$12-1)*'Summary&amp;Assumptions'!$H57*FD$56))</f>
        <v>0</v>
      </c>
      <c r="FE100" s="95">
        <f>AND(FE$50&gt;0,FE$50&lt;='Summary&amp;Assumptions'!$D$18+1)*(('Summary&amp;Assumptions'!$J57/12)*(1+'Summary&amp;Assumptions'!$G$43)^(FE$12-1)*'Summary&amp;Assumptions'!$G57+(('Summary&amp;Assumptions'!$J57/12)*(1+'Summary&amp;Assumptions'!$G$43)^(FE$12-1)*'Summary&amp;Assumptions'!$H57*FE$56))</f>
        <v>0</v>
      </c>
      <c r="FF100" s="95">
        <f>AND(FF$50&gt;0,FF$50&lt;='Summary&amp;Assumptions'!$D$18+1)*(('Summary&amp;Assumptions'!$J57/12)*(1+'Summary&amp;Assumptions'!$G$43)^(FF$12-1)*'Summary&amp;Assumptions'!$G57+(('Summary&amp;Assumptions'!$J57/12)*(1+'Summary&amp;Assumptions'!$G$43)^(FF$12-1)*'Summary&amp;Assumptions'!$H57*FF$56))</f>
        <v>0</v>
      </c>
      <c r="FG100" s="95">
        <f>AND(FG$50&gt;0,FG$50&lt;='Summary&amp;Assumptions'!$D$18+1)*(('Summary&amp;Assumptions'!$J57/12)*(1+'Summary&amp;Assumptions'!$G$43)^(FG$12-1)*'Summary&amp;Assumptions'!$G57+(('Summary&amp;Assumptions'!$J57/12)*(1+'Summary&amp;Assumptions'!$G$43)^(FG$12-1)*'Summary&amp;Assumptions'!$H57*FG$56))</f>
        <v>0</v>
      </c>
      <c r="FH100" s="95">
        <f>AND(FH$50&gt;0,FH$50&lt;='Summary&amp;Assumptions'!$D$18+1)*(('Summary&amp;Assumptions'!$J57/12)*(1+'Summary&amp;Assumptions'!$G$43)^(FH$12-1)*'Summary&amp;Assumptions'!$G57+(('Summary&amp;Assumptions'!$J57/12)*(1+'Summary&amp;Assumptions'!$G$43)^(FH$12-1)*'Summary&amp;Assumptions'!$H57*FH$56))</f>
        <v>0</v>
      </c>
      <c r="FI100" s="95">
        <f>AND(FI$50&gt;0,FI$50&lt;='Summary&amp;Assumptions'!$D$18+1)*(('Summary&amp;Assumptions'!$J57/12)*(1+'Summary&amp;Assumptions'!$G$43)^(FI$12-1)*'Summary&amp;Assumptions'!$G57+(('Summary&amp;Assumptions'!$J57/12)*(1+'Summary&amp;Assumptions'!$G$43)^(FI$12-1)*'Summary&amp;Assumptions'!$H57*FI$56))</f>
        <v>0</v>
      </c>
      <c r="FJ100" s="95">
        <f>AND(FJ$50&gt;0,FJ$50&lt;='Summary&amp;Assumptions'!$D$18+1)*(('Summary&amp;Assumptions'!$J57/12)*(1+'Summary&amp;Assumptions'!$G$43)^(FJ$12-1)*'Summary&amp;Assumptions'!$G57+(('Summary&amp;Assumptions'!$J57/12)*(1+'Summary&amp;Assumptions'!$G$43)^(FJ$12-1)*'Summary&amp;Assumptions'!$H57*FJ$56))</f>
        <v>0</v>
      </c>
      <c r="FK100" s="95">
        <f>AND(FK$50&gt;0,FK$50&lt;='Summary&amp;Assumptions'!$D$18+1)*(('Summary&amp;Assumptions'!$J57/12)*(1+'Summary&amp;Assumptions'!$G$43)^(FK$12-1)*'Summary&amp;Assumptions'!$G57+(('Summary&amp;Assumptions'!$J57/12)*(1+'Summary&amp;Assumptions'!$G$43)^(FK$12-1)*'Summary&amp;Assumptions'!$H57*FK$56))</f>
        <v>0</v>
      </c>
      <c r="FL100" s="95">
        <f>AND(FL$50&gt;0,FL$50&lt;='Summary&amp;Assumptions'!$D$18+1)*(('Summary&amp;Assumptions'!$J57/12)*(1+'Summary&amp;Assumptions'!$G$43)^(FL$12-1)*'Summary&amp;Assumptions'!$G57+(('Summary&amp;Assumptions'!$J57/12)*(1+'Summary&amp;Assumptions'!$G$43)^(FL$12-1)*'Summary&amp;Assumptions'!$H57*FL$56))</f>
        <v>0</v>
      </c>
      <c r="FM100" s="95">
        <f>AND(FM$50&gt;0,FM$50&lt;='Summary&amp;Assumptions'!$D$18+1)*(('Summary&amp;Assumptions'!$J57/12)*(1+'Summary&amp;Assumptions'!$G$43)^(FM$12-1)*'Summary&amp;Assumptions'!$G57+(('Summary&amp;Assumptions'!$J57/12)*(1+'Summary&amp;Assumptions'!$G$43)^(FM$12-1)*'Summary&amp;Assumptions'!$H57*FM$56))</f>
        <v>0</v>
      </c>
      <c r="FN100" s="95">
        <f>AND(FN$50&gt;0,FN$50&lt;='Summary&amp;Assumptions'!$D$18+1)*(('Summary&amp;Assumptions'!$J57/12)*(1+'Summary&amp;Assumptions'!$G$43)^(FN$12-1)*'Summary&amp;Assumptions'!$G57+(('Summary&amp;Assumptions'!$J57/12)*(1+'Summary&amp;Assumptions'!$G$43)^(FN$12-1)*'Summary&amp;Assumptions'!$H57*FN$56))</f>
        <v>0</v>
      </c>
      <c r="FO100" s="95">
        <f>AND(FO$50&gt;0,FO$50&lt;='Summary&amp;Assumptions'!$D$18+1)*(('Summary&amp;Assumptions'!$J57/12)*(1+'Summary&amp;Assumptions'!$G$43)^(FO$12-1)*'Summary&amp;Assumptions'!$G57+(('Summary&amp;Assumptions'!$J57/12)*(1+'Summary&amp;Assumptions'!$G$43)^(FO$12-1)*'Summary&amp;Assumptions'!$H57*FO$56))</f>
        <v>0</v>
      </c>
      <c r="FP100" s="95">
        <f>AND(FP$50&gt;0,FP$50&lt;='Summary&amp;Assumptions'!$D$18+1)*(('Summary&amp;Assumptions'!$J57/12)*(1+'Summary&amp;Assumptions'!$G$43)^(FP$12-1)*'Summary&amp;Assumptions'!$G57+(('Summary&amp;Assumptions'!$J57/12)*(1+'Summary&amp;Assumptions'!$G$43)^(FP$12-1)*'Summary&amp;Assumptions'!$H57*FP$56))</f>
        <v>0</v>
      </c>
      <c r="FQ100" s="96">
        <f>AND(FQ$50&gt;0,FQ$50&lt;='Summary&amp;Assumptions'!$D$18+1)*(('Summary&amp;Assumptions'!$J57/12)*(1+'Summary&amp;Assumptions'!$G$43)^(FQ$12-1)*'Summary&amp;Assumptions'!$G57+(('Summary&amp;Assumptions'!$J57/12)*(1+'Summary&amp;Assumptions'!$G$43)^(FQ$12-1)*'Summary&amp;Assumptions'!$H57*FQ$56))</f>
        <v>0</v>
      </c>
      <c r="FR100" s="191"/>
      <c r="FS100" s="191"/>
      <c r="FT100" s="191"/>
      <c r="FU100" s="9"/>
    </row>
    <row r="101" spans="1:177" s="16" customFormat="1" ht="16.5" x14ac:dyDescent="0.35">
      <c r="A101" s="9"/>
      <c r="B101" s="241" t="str">
        <f>+'Summary&amp;Assumptions'!F58</f>
        <v>PM Fee (% of EGR)</v>
      </c>
      <c r="C101" s="271"/>
      <c r="D101" s="271"/>
      <c r="E101" s="271"/>
      <c r="F101" s="271"/>
      <c r="G101" s="271"/>
      <c r="H101" s="271"/>
      <c r="I101" s="271"/>
      <c r="J101" s="271">
        <f>+J85*'Summary&amp;Assumptions'!$I$58</f>
        <v>0</v>
      </c>
      <c r="K101" s="271">
        <f>+K85*'Summary&amp;Assumptions'!$I$58</f>
        <v>0</v>
      </c>
      <c r="L101" s="271">
        <f>+L85*'Summary&amp;Assumptions'!$I$58</f>
        <v>0</v>
      </c>
      <c r="M101" s="271">
        <f>+M85*'Summary&amp;Assumptions'!$I$58</f>
        <v>0</v>
      </c>
      <c r="N101" s="271">
        <f>+N85*'Summary&amp;Assumptions'!$I$58</f>
        <v>0</v>
      </c>
      <c r="O101" s="271">
        <f>+O85*'Summary&amp;Assumptions'!$I$58</f>
        <v>0</v>
      </c>
      <c r="P101" s="271">
        <f>+P85*'Summary&amp;Assumptions'!$I$58</f>
        <v>0</v>
      </c>
      <c r="Q101" s="271">
        <f>+Q85*'Summary&amp;Assumptions'!$I$58</f>
        <v>0</v>
      </c>
      <c r="R101" s="271">
        <f>+R85*'Summary&amp;Assumptions'!$I$58</f>
        <v>0</v>
      </c>
      <c r="S101" s="271">
        <f>+S85*'Summary&amp;Assumptions'!$I$58</f>
        <v>0</v>
      </c>
      <c r="T101" s="271">
        <f>+T85*'Summary&amp;Assumptions'!$I$58</f>
        <v>1617.9133333333336</v>
      </c>
      <c r="U101" s="271">
        <f>+U85*'Summary&amp;Assumptions'!$I$58</f>
        <v>1833.6351111111112</v>
      </c>
      <c r="V101" s="271">
        <f>+V85*'Summary&amp;Assumptions'!$I$58</f>
        <v>17938.106888888891</v>
      </c>
      <c r="W101" s="271">
        <f>+W85*'Summary&amp;Assumptions'!$I$58</f>
        <v>20272.328666666668</v>
      </c>
      <c r="X101" s="271">
        <f>+X85*'Summary&amp;Assumptions'!$I$58</f>
        <v>22606.550444444445</v>
      </c>
      <c r="Y101" s="271">
        <f>+Y85*'Summary&amp;Assumptions'!$I$58</f>
        <v>24940.772222222222</v>
      </c>
      <c r="Z101" s="271">
        <f>+Z85*'Summary&amp;Assumptions'!$I$58</f>
        <v>27274.994000000002</v>
      </c>
      <c r="AA101" s="271">
        <f>+AA85*'Summary&amp;Assumptions'!$I$58</f>
        <v>28726.507444444447</v>
      </c>
      <c r="AB101" s="271">
        <f>+AB85*'Summary&amp;Assumptions'!$I$58</f>
        <v>29717.076666666668</v>
      </c>
      <c r="AC101" s="271">
        <f>+AC85*'Summary&amp;Assumptions'!$I$58</f>
        <v>29717.076666666668</v>
      </c>
      <c r="AD101" s="271">
        <f>+AD85*'Summary&amp;Assumptions'!$I$58</f>
        <v>29717.076666666668</v>
      </c>
      <c r="AE101" s="271">
        <f>+AE85*'Summary&amp;Assumptions'!$I$58</f>
        <v>29717.076666666668</v>
      </c>
      <c r="AF101" s="271">
        <f>+AF85*'Summary&amp;Assumptions'!$I$58</f>
        <v>30608.58896666667</v>
      </c>
      <c r="AG101" s="271">
        <f>+AG85*'Summary&amp;Assumptions'!$I$58</f>
        <v>30608.58896666667</v>
      </c>
      <c r="AH101" s="271">
        <f>+AH85*'Summary&amp;Assumptions'!$I$58</f>
        <v>30608.58896666667</v>
      </c>
      <c r="AI101" s="271">
        <f>+AI85*'Summary&amp;Assumptions'!$I$58</f>
        <v>30608.58896666667</v>
      </c>
      <c r="AJ101" s="271">
        <f>+AJ85*'Summary&amp;Assumptions'!$I$58</f>
        <v>30608.58896666667</v>
      </c>
      <c r="AK101" s="271">
        <f>+AK85*'Summary&amp;Assumptions'!$I$58</f>
        <v>30608.58896666667</v>
      </c>
      <c r="AL101" s="271">
        <f>+AL85*'Summary&amp;Assumptions'!$I$58</f>
        <v>30608.58896666667</v>
      </c>
      <c r="AM101" s="271">
        <f>+AM85*'Summary&amp;Assumptions'!$I$58</f>
        <v>30608.58896666667</v>
      </c>
      <c r="AN101" s="271">
        <f>+AN85*'Summary&amp;Assumptions'!$I$58</f>
        <v>30608.58896666667</v>
      </c>
      <c r="AO101" s="271">
        <f>+AO85*'Summary&amp;Assumptions'!$I$58</f>
        <v>30608.58896666667</v>
      </c>
      <c r="AP101" s="271">
        <f>+AP85*'Summary&amp;Assumptions'!$I$58</f>
        <v>30608.58896666667</v>
      </c>
      <c r="AQ101" s="271">
        <f>+AQ85*'Summary&amp;Assumptions'!$I$58</f>
        <v>30608.58896666667</v>
      </c>
      <c r="AR101" s="271">
        <f>+AR85*'Summary&amp;Assumptions'!$I$58</f>
        <v>31526.846635666672</v>
      </c>
      <c r="AS101" s="271">
        <f>+AS85*'Summary&amp;Assumptions'!$I$58</f>
        <v>31526.846635666672</v>
      </c>
      <c r="AT101" s="271">
        <f>+AT85*'Summary&amp;Assumptions'!$I$58</f>
        <v>31526.846635666672</v>
      </c>
      <c r="AU101" s="271">
        <f>+AU85*'Summary&amp;Assumptions'!$I$58</f>
        <v>31526.846635666672</v>
      </c>
      <c r="AV101" s="271">
        <f>+AV85*'Summary&amp;Assumptions'!$I$58</f>
        <v>31526.846635666672</v>
      </c>
      <c r="AW101" s="271">
        <f>+AW85*'Summary&amp;Assumptions'!$I$58</f>
        <v>31526.846635666672</v>
      </c>
      <c r="AX101" s="271">
        <f>+AX85*'Summary&amp;Assumptions'!$I$58</f>
        <v>31526.846635666672</v>
      </c>
      <c r="AY101" s="271">
        <f>+AY85*'Summary&amp;Assumptions'!$I$58</f>
        <v>31526.846635666672</v>
      </c>
      <c r="AZ101" s="271">
        <f>+AZ85*'Summary&amp;Assumptions'!$I$58</f>
        <v>31526.846635666672</v>
      </c>
      <c r="BA101" s="271">
        <f>+BA85*'Summary&amp;Assumptions'!$I$58</f>
        <v>31526.846635666672</v>
      </c>
      <c r="BB101" s="271">
        <f>+BB85*'Summary&amp;Assumptions'!$I$58</f>
        <v>31526.846635666672</v>
      </c>
      <c r="BC101" s="271">
        <f>+BC85*'Summary&amp;Assumptions'!$I$58</f>
        <v>31526.846635666672</v>
      </c>
      <c r="BD101" s="271">
        <f>+BD85*'Summary&amp;Assumptions'!$I$58</f>
        <v>32472.652034736664</v>
      </c>
      <c r="BE101" s="271">
        <f>+BE85*'Summary&amp;Assumptions'!$I$58</f>
        <v>32472.652034736664</v>
      </c>
      <c r="BF101" s="271">
        <f>+BF85*'Summary&amp;Assumptions'!$I$58</f>
        <v>32472.652034736664</v>
      </c>
      <c r="BG101" s="271">
        <f>+BG85*'Summary&amp;Assumptions'!$I$58</f>
        <v>32472.652034736664</v>
      </c>
      <c r="BH101" s="271">
        <f>+BH85*'Summary&amp;Assumptions'!$I$58</f>
        <v>32472.652034736664</v>
      </c>
      <c r="BI101" s="271">
        <f>+BI85*'Summary&amp;Assumptions'!$I$58</f>
        <v>32472.652034736664</v>
      </c>
      <c r="BJ101" s="271">
        <f>+BJ85*'Summary&amp;Assumptions'!$I$58</f>
        <v>32472.652034736664</v>
      </c>
      <c r="BK101" s="271">
        <f>+BK85*'Summary&amp;Assumptions'!$I$58</f>
        <v>32472.652034736664</v>
      </c>
      <c r="BL101" s="271">
        <f>+BL85*'Summary&amp;Assumptions'!$I$58</f>
        <v>32472.652034736664</v>
      </c>
      <c r="BM101" s="271">
        <f>+BM85*'Summary&amp;Assumptions'!$I$58</f>
        <v>32472.652034736664</v>
      </c>
      <c r="BN101" s="271">
        <f>+BN85*'Summary&amp;Assumptions'!$I$58</f>
        <v>32472.652034736664</v>
      </c>
      <c r="BO101" s="271">
        <f>+BO85*'Summary&amp;Assumptions'!$I$58</f>
        <v>32472.652034736664</v>
      </c>
      <c r="BP101" s="271">
        <f>+BP85*'Summary&amp;Assumptions'!$I$58</f>
        <v>33446.831595778764</v>
      </c>
      <c r="BQ101" s="271">
        <f>+BQ85*'Summary&amp;Assumptions'!$I$58</f>
        <v>33446.831595778764</v>
      </c>
      <c r="BR101" s="271">
        <f>+BR85*'Summary&amp;Assumptions'!$I$58</f>
        <v>33446.831595778764</v>
      </c>
      <c r="BS101" s="271">
        <f>+BS85*'Summary&amp;Assumptions'!$I$58</f>
        <v>33446.831595778764</v>
      </c>
      <c r="BT101" s="271">
        <f>+BT85*'Summary&amp;Assumptions'!$I$58</f>
        <v>33446.831595778764</v>
      </c>
      <c r="BU101" s="271">
        <f>+BU85*'Summary&amp;Assumptions'!$I$58</f>
        <v>33446.831595778764</v>
      </c>
      <c r="BV101" s="271">
        <f>+BV85*'Summary&amp;Assumptions'!$I$58</f>
        <v>33446.831595778764</v>
      </c>
      <c r="BW101" s="271">
        <f>+BW85*'Summary&amp;Assumptions'!$I$58</f>
        <v>33446.831595778764</v>
      </c>
      <c r="BX101" s="271">
        <f>+BX85*'Summary&amp;Assumptions'!$I$58</f>
        <v>33446.831595778764</v>
      </c>
      <c r="BY101" s="271">
        <f>+BY85*'Summary&amp;Assumptions'!$I$58</f>
        <v>33446.831595778764</v>
      </c>
      <c r="BZ101" s="271">
        <f>+BZ85*'Summary&amp;Assumptions'!$I$58</f>
        <v>33446.831595778764</v>
      </c>
      <c r="CA101" s="271">
        <f>+CA85*'Summary&amp;Assumptions'!$I$58</f>
        <v>33446.831595778764</v>
      </c>
      <c r="CB101" s="271">
        <f>+CB85*'Summary&amp;Assumptions'!$I$58</f>
        <v>34450.236543652121</v>
      </c>
      <c r="CC101" s="271">
        <f>+CC85*'Summary&amp;Assumptions'!$I$58</f>
        <v>34450.236543652121</v>
      </c>
      <c r="CD101" s="271">
        <f>+CD85*'Summary&amp;Assumptions'!$I$58</f>
        <v>34450.236543652121</v>
      </c>
      <c r="CE101" s="271">
        <f>+CE85*'Summary&amp;Assumptions'!$I$58</f>
        <v>34450.236543652121</v>
      </c>
      <c r="CF101" s="271">
        <f>+CF85*'Summary&amp;Assumptions'!$I$58</f>
        <v>34450.236543652121</v>
      </c>
      <c r="CG101" s="271">
        <f>+CG85*'Summary&amp;Assumptions'!$I$58</f>
        <v>34450.236543652121</v>
      </c>
      <c r="CH101" s="271">
        <f>+CH85*'Summary&amp;Assumptions'!$I$58</f>
        <v>34450.236543652121</v>
      </c>
      <c r="CI101" s="271">
        <f>+CI85*'Summary&amp;Assumptions'!$I$58</f>
        <v>34450.236543652121</v>
      </c>
      <c r="CJ101" s="271">
        <f>+CJ85*'Summary&amp;Assumptions'!$I$58</f>
        <v>34450.236543652121</v>
      </c>
      <c r="CK101" s="271">
        <f>+CK85*'Summary&amp;Assumptions'!$I$58</f>
        <v>34450.236543652121</v>
      </c>
      <c r="CL101" s="271">
        <f>+CL85*'Summary&amp;Assumptions'!$I$58</f>
        <v>34450.236543652121</v>
      </c>
      <c r="CM101" s="271">
        <f>+CM85*'Summary&amp;Assumptions'!$I$58</f>
        <v>34450.236543652121</v>
      </c>
      <c r="CN101" s="271">
        <f>+CN85*'Summary&amp;Assumptions'!$I$58</f>
        <v>35483.743639961693</v>
      </c>
      <c r="CO101" s="271">
        <f>+CO85*'Summary&amp;Assumptions'!$I$58</f>
        <v>35483.743639961693</v>
      </c>
      <c r="CP101" s="271">
        <f>+CP85*'Summary&amp;Assumptions'!$I$58</f>
        <v>35483.743639961693</v>
      </c>
      <c r="CQ101" s="271">
        <f>+CQ85*'Summary&amp;Assumptions'!$I$58</f>
        <v>35483.743639961693</v>
      </c>
      <c r="CR101" s="271">
        <f>+CR85*'Summary&amp;Assumptions'!$I$58</f>
        <v>35483.743639961693</v>
      </c>
      <c r="CS101" s="271">
        <f>+CS85*'Summary&amp;Assumptions'!$I$58</f>
        <v>35483.743639961693</v>
      </c>
      <c r="CT101" s="271">
        <f>+CT85*'Summary&amp;Assumptions'!$I$58</f>
        <v>35483.743639961693</v>
      </c>
      <c r="CU101" s="271">
        <f>+CU85*'Summary&amp;Assumptions'!$I$58</f>
        <v>35483.743639961693</v>
      </c>
      <c r="CV101" s="271">
        <f>+CV85*'Summary&amp;Assumptions'!$I$58</f>
        <v>35483.743639961693</v>
      </c>
      <c r="CW101" s="271">
        <f>+CW85*'Summary&amp;Assumptions'!$I$58</f>
        <v>35483.743639961693</v>
      </c>
      <c r="CX101" s="271">
        <f>+CX85*'Summary&amp;Assumptions'!$I$58</f>
        <v>35483.743639961693</v>
      </c>
      <c r="CY101" s="271">
        <f>+CY85*'Summary&amp;Assumptions'!$I$58</f>
        <v>35483.743639961693</v>
      </c>
      <c r="CZ101" s="271">
        <f>+CZ85*'Summary&amp;Assumptions'!$I$58</f>
        <v>36548.25594916055</v>
      </c>
      <c r="DA101" s="271">
        <f>+DA85*'Summary&amp;Assumptions'!$I$58</f>
        <v>36548.25594916055</v>
      </c>
      <c r="DB101" s="271">
        <f>+DB85*'Summary&amp;Assumptions'!$I$58</f>
        <v>36548.25594916055</v>
      </c>
      <c r="DC101" s="271">
        <f>+DC85*'Summary&amp;Assumptions'!$I$58</f>
        <v>36548.25594916055</v>
      </c>
      <c r="DD101" s="271">
        <f>+DD85*'Summary&amp;Assumptions'!$I$58</f>
        <v>36548.25594916055</v>
      </c>
      <c r="DE101" s="271">
        <f>+DE85*'Summary&amp;Assumptions'!$I$58</f>
        <v>36548.25594916055</v>
      </c>
      <c r="DF101" s="271">
        <f>+DF85*'Summary&amp;Assumptions'!$I$58</f>
        <v>36548.25594916055</v>
      </c>
      <c r="DG101" s="271">
        <f>+DG85*'Summary&amp;Assumptions'!$I$58</f>
        <v>36548.25594916055</v>
      </c>
      <c r="DH101" s="271">
        <f>+DH85*'Summary&amp;Assumptions'!$I$58</f>
        <v>36548.25594916055</v>
      </c>
      <c r="DI101" s="271">
        <f>+DI85*'Summary&amp;Assumptions'!$I$58</f>
        <v>36548.25594916055</v>
      </c>
      <c r="DJ101" s="271">
        <f>+DJ85*'Summary&amp;Assumptions'!$I$58</f>
        <v>36548.25594916055</v>
      </c>
      <c r="DK101" s="271">
        <f>+DK85*'Summary&amp;Assumptions'!$I$58</f>
        <v>36548.25594916055</v>
      </c>
      <c r="DL101" s="271">
        <f>+DL85*'Summary&amp;Assumptions'!$I$58</f>
        <v>37644.703627635361</v>
      </c>
      <c r="DM101" s="271">
        <f>+DM85*'Summary&amp;Assumptions'!$I$58</f>
        <v>37644.703627635361</v>
      </c>
      <c r="DN101" s="271">
        <f>+DN85*'Summary&amp;Assumptions'!$I$58</f>
        <v>37644.703627635361</v>
      </c>
      <c r="DO101" s="271">
        <f>+DO85*'Summary&amp;Assumptions'!$I$58</f>
        <v>37644.703627635361</v>
      </c>
      <c r="DP101" s="271">
        <f>+DP85*'Summary&amp;Assumptions'!$I$58</f>
        <v>37644.703627635361</v>
      </c>
      <c r="DQ101" s="271">
        <f>+DQ85*'Summary&amp;Assumptions'!$I$58</f>
        <v>37644.703627635361</v>
      </c>
      <c r="DR101" s="271">
        <f>+DR85*'Summary&amp;Assumptions'!$I$58</f>
        <v>37644.703627635361</v>
      </c>
      <c r="DS101" s="271">
        <f>+DS85*'Summary&amp;Assumptions'!$I$58</f>
        <v>37644.703627635361</v>
      </c>
      <c r="DT101" s="271">
        <f>+DT85*'Summary&amp;Assumptions'!$I$58</f>
        <v>37644.703627635361</v>
      </c>
      <c r="DU101" s="271">
        <f>+DU85*'Summary&amp;Assumptions'!$I$58</f>
        <v>37644.703627635361</v>
      </c>
      <c r="DV101" s="271">
        <f>+DV85*'Summary&amp;Assumptions'!$I$58</f>
        <v>37644.703627635361</v>
      </c>
      <c r="DW101" s="271">
        <f>+DW85*'Summary&amp;Assumptions'!$I$58</f>
        <v>37644.703627635361</v>
      </c>
      <c r="DX101" s="271">
        <f>+DX85*'Summary&amp;Assumptions'!$I$58</f>
        <v>38774.044736464421</v>
      </c>
      <c r="DY101" s="271">
        <f>+DY85*'Summary&amp;Assumptions'!$I$58</f>
        <v>38774.044736464421</v>
      </c>
      <c r="DZ101" s="271">
        <f>+DZ85*'Summary&amp;Assumptions'!$I$58</f>
        <v>38774.044736464421</v>
      </c>
      <c r="EA101" s="271">
        <f>+EA85*'Summary&amp;Assumptions'!$I$58</f>
        <v>38774.044736464421</v>
      </c>
      <c r="EB101" s="271">
        <f>+EB85*'Summary&amp;Assumptions'!$I$58</f>
        <v>38774.044736464421</v>
      </c>
      <c r="EC101" s="271">
        <f>+EC85*'Summary&amp;Assumptions'!$I$58</f>
        <v>38774.044736464421</v>
      </c>
      <c r="ED101" s="271">
        <f>+ED85*'Summary&amp;Assumptions'!$I$58</f>
        <v>38774.044736464421</v>
      </c>
      <c r="EE101" s="271">
        <f>+EE85*'Summary&amp;Assumptions'!$I$58</f>
        <v>38774.044736464421</v>
      </c>
      <c r="EF101" s="271">
        <f>+EF85*'Summary&amp;Assumptions'!$I$58</f>
        <v>38774.044736464421</v>
      </c>
      <c r="EG101" s="271">
        <f>+EG85*'Summary&amp;Assumptions'!$I$58</f>
        <v>38774.044736464421</v>
      </c>
      <c r="EH101" s="271">
        <f>+EH85*'Summary&amp;Assumptions'!$I$58</f>
        <v>38774.044736464421</v>
      </c>
      <c r="EI101" s="271">
        <f>+EI85*'Summary&amp;Assumptions'!$I$58</f>
        <v>38774.044736464421</v>
      </c>
      <c r="EJ101" s="271">
        <f>+EJ85*'Summary&amp;Assumptions'!$I$58</f>
        <v>39937.26607855835</v>
      </c>
      <c r="EK101" s="271">
        <f>+EK85*'Summary&amp;Assumptions'!$I$58</f>
        <v>39937.26607855835</v>
      </c>
      <c r="EL101" s="271">
        <f>+EL85*'Summary&amp;Assumptions'!$I$58</f>
        <v>39937.26607855835</v>
      </c>
      <c r="EM101" s="271">
        <f>+EM85*'Summary&amp;Assumptions'!$I$58</f>
        <v>39937.26607855835</v>
      </c>
      <c r="EN101" s="271">
        <f>+EN85*'Summary&amp;Assumptions'!$I$58</f>
        <v>39937.26607855835</v>
      </c>
      <c r="EO101" s="271">
        <f>+EO85*'Summary&amp;Assumptions'!$I$58</f>
        <v>39937.26607855835</v>
      </c>
      <c r="EP101" s="271">
        <f>+EP85*'Summary&amp;Assumptions'!$I$58</f>
        <v>39937.26607855835</v>
      </c>
      <c r="EQ101" s="271">
        <f>+EQ85*'Summary&amp;Assumptions'!$I$58</f>
        <v>39937.26607855835</v>
      </c>
      <c r="ER101" s="271">
        <f>+ER85*'Summary&amp;Assumptions'!$I$58</f>
        <v>39937.26607855835</v>
      </c>
      <c r="ES101" s="271">
        <f>+ES85*'Summary&amp;Assumptions'!$I$58</f>
        <v>39937.26607855835</v>
      </c>
      <c r="ET101" s="271">
        <f>+ET85*'Summary&amp;Assumptions'!$I$58</f>
        <v>39937.26607855835</v>
      </c>
      <c r="EU101" s="271">
        <f>+EU85*'Summary&amp;Assumptions'!$I$58</f>
        <v>39937.26607855835</v>
      </c>
      <c r="EV101" s="271">
        <f>+EV85*'Summary&amp;Assumptions'!$I$58</f>
        <v>0</v>
      </c>
      <c r="EW101" s="271">
        <f>+EW85*'Summary&amp;Assumptions'!$I$58</f>
        <v>0</v>
      </c>
      <c r="EX101" s="271">
        <f>+EX85*'Summary&amp;Assumptions'!$I$58</f>
        <v>0</v>
      </c>
      <c r="EY101" s="271">
        <f>+EY85*'Summary&amp;Assumptions'!$I$58</f>
        <v>0</v>
      </c>
      <c r="EZ101" s="271">
        <f>+EZ85*'Summary&amp;Assumptions'!$I$58</f>
        <v>0</v>
      </c>
      <c r="FA101" s="271">
        <f>+FA85*'Summary&amp;Assumptions'!$I$58</f>
        <v>0</v>
      </c>
      <c r="FB101" s="271">
        <f>+FB85*'Summary&amp;Assumptions'!$I$58</f>
        <v>0</v>
      </c>
      <c r="FC101" s="271">
        <f>+FC85*'Summary&amp;Assumptions'!$I$58</f>
        <v>0</v>
      </c>
      <c r="FD101" s="271">
        <f>+FD85*'Summary&amp;Assumptions'!$I$58</f>
        <v>0</v>
      </c>
      <c r="FE101" s="271">
        <f>+FE85*'Summary&amp;Assumptions'!$I$58</f>
        <v>0</v>
      </c>
      <c r="FF101" s="271">
        <f>+FF85*'Summary&amp;Assumptions'!$I$58</f>
        <v>0</v>
      </c>
      <c r="FG101" s="271">
        <f>+FG85*'Summary&amp;Assumptions'!$I$58</f>
        <v>0</v>
      </c>
      <c r="FH101" s="271">
        <f>+FH85*'Summary&amp;Assumptions'!$I$58</f>
        <v>0</v>
      </c>
      <c r="FI101" s="271">
        <f>+FI85*'Summary&amp;Assumptions'!$I$58</f>
        <v>0</v>
      </c>
      <c r="FJ101" s="271">
        <f>+FJ85*'Summary&amp;Assumptions'!$I$58</f>
        <v>0</v>
      </c>
      <c r="FK101" s="271">
        <f>+FK85*'Summary&amp;Assumptions'!$I$58</f>
        <v>0</v>
      </c>
      <c r="FL101" s="271">
        <f>+FL85*'Summary&amp;Assumptions'!$I$58</f>
        <v>0</v>
      </c>
      <c r="FM101" s="271">
        <f>+FM85*'Summary&amp;Assumptions'!$I$58</f>
        <v>0</v>
      </c>
      <c r="FN101" s="271">
        <f>+FN85*'Summary&amp;Assumptions'!$I$58</f>
        <v>0</v>
      </c>
      <c r="FO101" s="271">
        <f>+FO85*'Summary&amp;Assumptions'!$I$58</f>
        <v>0</v>
      </c>
      <c r="FP101" s="271">
        <f>+FP85*'Summary&amp;Assumptions'!$I$58</f>
        <v>0</v>
      </c>
      <c r="FQ101" s="240">
        <f>+FQ85*'Summary&amp;Assumptions'!$I$58</f>
        <v>0</v>
      </c>
      <c r="FR101" s="238"/>
      <c r="FS101" s="238"/>
      <c r="FT101" s="238"/>
      <c r="FU101" s="9"/>
    </row>
    <row r="102" spans="1:177" s="16" customFormat="1" x14ac:dyDescent="0.2">
      <c r="A102" s="9"/>
      <c r="B102" s="446" t="s">
        <v>6</v>
      </c>
      <c r="C102" s="441"/>
      <c r="D102" s="441"/>
      <c r="E102" s="441"/>
      <c r="F102" s="441"/>
      <c r="G102" s="441"/>
      <c r="H102" s="441"/>
      <c r="I102" s="441"/>
      <c r="J102" s="441">
        <f t="shared" ref="J102:AO102" si="1189">SUM(J89:J101)</f>
        <v>0</v>
      </c>
      <c r="K102" s="441">
        <f t="shared" si="1189"/>
        <v>0</v>
      </c>
      <c r="L102" s="441">
        <f t="shared" si="1189"/>
        <v>0</v>
      </c>
      <c r="M102" s="441">
        <f t="shared" si="1189"/>
        <v>0</v>
      </c>
      <c r="N102" s="441">
        <f t="shared" si="1189"/>
        <v>0</v>
      </c>
      <c r="O102" s="441">
        <f t="shared" si="1189"/>
        <v>0</v>
      </c>
      <c r="P102" s="441">
        <f t="shared" si="1189"/>
        <v>0</v>
      </c>
      <c r="Q102" s="441">
        <f t="shared" si="1189"/>
        <v>0</v>
      </c>
      <c r="R102" s="441">
        <f t="shared" si="1189"/>
        <v>0</v>
      </c>
      <c r="S102" s="441">
        <f t="shared" si="1189"/>
        <v>0</v>
      </c>
      <c r="T102" s="441">
        <f t="shared" si="1189"/>
        <v>155038.32999999999</v>
      </c>
      <c r="U102" s="441">
        <f t="shared" si="1189"/>
        <v>157969.32955555554</v>
      </c>
      <c r="V102" s="441">
        <f t="shared" si="1189"/>
        <v>176789.07911111112</v>
      </c>
      <c r="W102" s="441">
        <f t="shared" si="1189"/>
        <v>181838.57866666667</v>
      </c>
      <c r="X102" s="441">
        <f t="shared" si="1189"/>
        <v>186888.07822222219</v>
      </c>
      <c r="Y102" s="441">
        <f t="shared" si="1189"/>
        <v>191937.5777777778</v>
      </c>
      <c r="Z102" s="441">
        <f t="shared" si="1189"/>
        <v>196987.07733333332</v>
      </c>
      <c r="AA102" s="441">
        <f t="shared" si="1189"/>
        <v>201153.86855555553</v>
      </c>
      <c r="AB102" s="441">
        <f t="shared" si="1189"/>
        <v>203502.07666666666</v>
      </c>
      <c r="AC102" s="441">
        <f t="shared" si="1189"/>
        <v>203502.07666666666</v>
      </c>
      <c r="AD102" s="441">
        <f t="shared" si="1189"/>
        <v>203502.07666666666</v>
      </c>
      <c r="AE102" s="441">
        <f t="shared" si="1189"/>
        <v>203502.07666666666</v>
      </c>
      <c r="AF102" s="441">
        <f t="shared" si="1189"/>
        <v>209607.13896666665</v>
      </c>
      <c r="AG102" s="441">
        <f t="shared" si="1189"/>
        <v>209607.13896666665</v>
      </c>
      <c r="AH102" s="441">
        <f t="shared" si="1189"/>
        <v>209607.13896666665</v>
      </c>
      <c r="AI102" s="441">
        <f t="shared" si="1189"/>
        <v>209607.13896666665</v>
      </c>
      <c r="AJ102" s="441">
        <f t="shared" si="1189"/>
        <v>209607.13896666665</v>
      </c>
      <c r="AK102" s="441">
        <f t="shared" si="1189"/>
        <v>209607.13896666665</v>
      </c>
      <c r="AL102" s="441">
        <f t="shared" si="1189"/>
        <v>209607.13896666665</v>
      </c>
      <c r="AM102" s="441">
        <f t="shared" si="1189"/>
        <v>209607.13896666665</v>
      </c>
      <c r="AN102" s="441">
        <f t="shared" si="1189"/>
        <v>209607.13896666665</v>
      </c>
      <c r="AO102" s="441">
        <f t="shared" si="1189"/>
        <v>209607.13896666665</v>
      </c>
      <c r="AP102" s="441">
        <f t="shared" ref="AP102:BU102" si="1190">SUM(AP89:AP101)</f>
        <v>209607.13896666665</v>
      </c>
      <c r="AQ102" s="441">
        <f t="shared" si="1190"/>
        <v>209607.13896666665</v>
      </c>
      <c r="AR102" s="441">
        <f t="shared" si="1190"/>
        <v>215895.35313566666</v>
      </c>
      <c r="AS102" s="441">
        <f t="shared" si="1190"/>
        <v>215895.35313566666</v>
      </c>
      <c r="AT102" s="441">
        <f t="shared" si="1190"/>
        <v>215895.35313566666</v>
      </c>
      <c r="AU102" s="441">
        <f t="shared" si="1190"/>
        <v>215895.35313566666</v>
      </c>
      <c r="AV102" s="441">
        <f t="shared" si="1190"/>
        <v>215895.35313566666</v>
      </c>
      <c r="AW102" s="441">
        <f t="shared" si="1190"/>
        <v>215895.35313566666</v>
      </c>
      <c r="AX102" s="441">
        <f t="shared" si="1190"/>
        <v>215895.35313566666</v>
      </c>
      <c r="AY102" s="441">
        <f t="shared" si="1190"/>
        <v>215895.35313566666</v>
      </c>
      <c r="AZ102" s="441">
        <f t="shared" si="1190"/>
        <v>215895.35313566666</v>
      </c>
      <c r="BA102" s="441">
        <f t="shared" si="1190"/>
        <v>215895.35313566666</v>
      </c>
      <c r="BB102" s="441">
        <f t="shared" si="1190"/>
        <v>215895.35313566666</v>
      </c>
      <c r="BC102" s="441">
        <f t="shared" si="1190"/>
        <v>215895.35313566666</v>
      </c>
      <c r="BD102" s="441">
        <f t="shared" si="1190"/>
        <v>222372.21372973669</v>
      </c>
      <c r="BE102" s="441">
        <f t="shared" si="1190"/>
        <v>222372.21372973669</v>
      </c>
      <c r="BF102" s="441">
        <f t="shared" si="1190"/>
        <v>222372.21372973669</v>
      </c>
      <c r="BG102" s="441">
        <f t="shared" si="1190"/>
        <v>222372.21372973669</v>
      </c>
      <c r="BH102" s="441">
        <f t="shared" si="1190"/>
        <v>222372.21372973669</v>
      </c>
      <c r="BI102" s="441">
        <f t="shared" si="1190"/>
        <v>222372.21372973669</v>
      </c>
      <c r="BJ102" s="441">
        <f t="shared" si="1190"/>
        <v>222372.21372973669</v>
      </c>
      <c r="BK102" s="441">
        <f t="shared" si="1190"/>
        <v>222372.21372973669</v>
      </c>
      <c r="BL102" s="441">
        <f t="shared" si="1190"/>
        <v>222372.21372973669</v>
      </c>
      <c r="BM102" s="441">
        <f t="shared" si="1190"/>
        <v>222372.21372973669</v>
      </c>
      <c r="BN102" s="441">
        <f t="shared" si="1190"/>
        <v>222372.21372973669</v>
      </c>
      <c r="BO102" s="441">
        <f t="shared" si="1190"/>
        <v>222372.21372973669</v>
      </c>
      <c r="BP102" s="441">
        <f t="shared" si="1190"/>
        <v>229043.38014162873</v>
      </c>
      <c r="BQ102" s="441">
        <f t="shared" si="1190"/>
        <v>229043.38014162873</v>
      </c>
      <c r="BR102" s="441">
        <f t="shared" si="1190"/>
        <v>229043.38014162873</v>
      </c>
      <c r="BS102" s="441">
        <f t="shared" si="1190"/>
        <v>229043.38014162873</v>
      </c>
      <c r="BT102" s="441">
        <f t="shared" si="1190"/>
        <v>229043.38014162873</v>
      </c>
      <c r="BU102" s="441">
        <f t="shared" si="1190"/>
        <v>229043.38014162873</v>
      </c>
      <c r="BV102" s="441">
        <f t="shared" ref="BV102:DA102" si="1191">SUM(BV89:BV101)</f>
        <v>229043.38014162873</v>
      </c>
      <c r="BW102" s="441">
        <f t="shared" si="1191"/>
        <v>229043.38014162873</v>
      </c>
      <c r="BX102" s="441">
        <f t="shared" si="1191"/>
        <v>229043.38014162873</v>
      </c>
      <c r="BY102" s="441">
        <f t="shared" si="1191"/>
        <v>229043.38014162873</v>
      </c>
      <c r="BZ102" s="441">
        <f t="shared" si="1191"/>
        <v>229043.38014162873</v>
      </c>
      <c r="CA102" s="441">
        <f t="shared" si="1191"/>
        <v>229043.38014162873</v>
      </c>
      <c r="CB102" s="441">
        <f t="shared" si="1191"/>
        <v>235914.6815458776</v>
      </c>
      <c r="CC102" s="441">
        <f t="shared" si="1191"/>
        <v>235914.6815458776</v>
      </c>
      <c r="CD102" s="441">
        <f t="shared" si="1191"/>
        <v>235914.6815458776</v>
      </c>
      <c r="CE102" s="441">
        <f t="shared" si="1191"/>
        <v>235914.6815458776</v>
      </c>
      <c r="CF102" s="441">
        <f t="shared" si="1191"/>
        <v>235914.6815458776</v>
      </c>
      <c r="CG102" s="441">
        <f t="shared" si="1191"/>
        <v>235914.6815458776</v>
      </c>
      <c r="CH102" s="441">
        <f t="shared" si="1191"/>
        <v>235914.6815458776</v>
      </c>
      <c r="CI102" s="441">
        <f t="shared" si="1191"/>
        <v>235914.6815458776</v>
      </c>
      <c r="CJ102" s="441">
        <f t="shared" si="1191"/>
        <v>235914.6815458776</v>
      </c>
      <c r="CK102" s="441">
        <f t="shared" si="1191"/>
        <v>235914.6815458776</v>
      </c>
      <c r="CL102" s="441">
        <f t="shared" si="1191"/>
        <v>235914.6815458776</v>
      </c>
      <c r="CM102" s="441">
        <f t="shared" si="1191"/>
        <v>235914.6815458776</v>
      </c>
      <c r="CN102" s="441">
        <f t="shared" si="1191"/>
        <v>242992.12199225393</v>
      </c>
      <c r="CO102" s="441">
        <f t="shared" si="1191"/>
        <v>242992.12199225393</v>
      </c>
      <c r="CP102" s="441">
        <f t="shared" si="1191"/>
        <v>242992.12199225393</v>
      </c>
      <c r="CQ102" s="441">
        <f t="shared" si="1191"/>
        <v>242992.12199225393</v>
      </c>
      <c r="CR102" s="441">
        <f t="shared" si="1191"/>
        <v>242992.12199225393</v>
      </c>
      <c r="CS102" s="441">
        <f t="shared" si="1191"/>
        <v>242992.12199225393</v>
      </c>
      <c r="CT102" s="441">
        <f t="shared" si="1191"/>
        <v>242992.12199225393</v>
      </c>
      <c r="CU102" s="441">
        <f t="shared" si="1191"/>
        <v>242992.12199225393</v>
      </c>
      <c r="CV102" s="441">
        <f t="shared" si="1191"/>
        <v>242992.12199225393</v>
      </c>
      <c r="CW102" s="441">
        <f t="shared" si="1191"/>
        <v>242992.12199225393</v>
      </c>
      <c r="CX102" s="441">
        <f t="shared" si="1191"/>
        <v>242992.12199225393</v>
      </c>
      <c r="CY102" s="441">
        <f t="shared" si="1191"/>
        <v>242992.12199225393</v>
      </c>
      <c r="CZ102" s="441">
        <f t="shared" si="1191"/>
        <v>250281.88565202156</v>
      </c>
      <c r="DA102" s="441">
        <f t="shared" si="1191"/>
        <v>250281.88565202156</v>
      </c>
      <c r="DB102" s="441">
        <f t="shared" ref="DB102:EG102" si="1192">SUM(DB89:DB101)</f>
        <v>250281.88565202156</v>
      </c>
      <c r="DC102" s="441">
        <f t="shared" si="1192"/>
        <v>250281.88565202156</v>
      </c>
      <c r="DD102" s="441">
        <f t="shared" si="1192"/>
        <v>250281.88565202156</v>
      </c>
      <c r="DE102" s="441">
        <f t="shared" si="1192"/>
        <v>250281.88565202156</v>
      </c>
      <c r="DF102" s="441">
        <f t="shared" si="1192"/>
        <v>250281.88565202156</v>
      </c>
      <c r="DG102" s="441">
        <f t="shared" si="1192"/>
        <v>250281.88565202156</v>
      </c>
      <c r="DH102" s="441">
        <f t="shared" si="1192"/>
        <v>250281.88565202156</v>
      </c>
      <c r="DI102" s="441">
        <f t="shared" si="1192"/>
        <v>250281.88565202156</v>
      </c>
      <c r="DJ102" s="441">
        <f t="shared" si="1192"/>
        <v>250281.88565202156</v>
      </c>
      <c r="DK102" s="441">
        <f t="shared" si="1192"/>
        <v>250281.88565202156</v>
      </c>
      <c r="DL102" s="441">
        <f t="shared" si="1192"/>
        <v>257790.34222158219</v>
      </c>
      <c r="DM102" s="441">
        <f t="shared" si="1192"/>
        <v>257790.34222158219</v>
      </c>
      <c r="DN102" s="441">
        <f t="shared" si="1192"/>
        <v>257790.34222158219</v>
      </c>
      <c r="DO102" s="441">
        <f t="shared" si="1192"/>
        <v>257790.34222158219</v>
      </c>
      <c r="DP102" s="441">
        <f t="shared" si="1192"/>
        <v>257790.34222158219</v>
      </c>
      <c r="DQ102" s="441">
        <f t="shared" si="1192"/>
        <v>257790.34222158219</v>
      </c>
      <c r="DR102" s="441">
        <f t="shared" si="1192"/>
        <v>257790.34222158219</v>
      </c>
      <c r="DS102" s="441">
        <f t="shared" si="1192"/>
        <v>257790.34222158219</v>
      </c>
      <c r="DT102" s="441">
        <f t="shared" si="1192"/>
        <v>257790.34222158219</v>
      </c>
      <c r="DU102" s="441">
        <f t="shared" si="1192"/>
        <v>257790.34222158219</v>
      </c>
      <c r="DV102" s="441">
        <f t="shared" si="1192"/>
        <v>257790.34222158219</v>
      </c>
      <c r="DW102" s="441">
        <f t="shared" si="1192"/>
        <v>257790.34222158219</v>
      </c>
      <c r="DX102" s="441">
        <f t="shared" si="1192"/>
        <v>265524.0524882297</v>
      </c>
      <c r="DY102" s="441">
        <f t="shared" si="1192"/>
        <v>265524.0524882297</v>
      </c>
      <c r="DZ102" s="441">
        <f t="shared" si="1192"/>
        <v>265524.0524882297</v>
      </c>
      <c r="EA102" s="441">
        <f t="shared" si="1192"/>
        <v>265524.0524882297</v>
      </c>
      <c r="EB102" s="441">
        <f t="shared" si="1192"/>
        <v>265524.0524882297</v>
      </c>
      <c r="EC102" s="441">
        <f t="shared" si="1192"/>
        <v>265524.0524882297</v>
      </c>
      <c r="ED102" s="441">
        <f t="shared" si="1192"/>
        <v>265524.0524882297</v>
      </c>
      <c r="EE102" s="441">
        <f t="shared" si="1192"/>
        <v>265524.0524882297</v>
      </c>
      <c r="EF102" s="441">
        <f t="shared" si="1192"/>
        <v>265524.0524882297</v>
      </c>
      <c r="EG102" s="441">
        <f t="shared" si="1192"/>
        <v>265524.0524882297</v>
      </c>
      <c r="EH102" s="441">
        <f t="shared" ref="EH102:FM102" si="1193">SUM(EH89:EH101)</f>
        <v>265524.0524882297</v>
      </c>
      <c r="EI102" s="441">
        <f t="shared" si="1193"/>
        <v>265524.0524882297</v>
      </c>
      <c r="EJ102" s="441">
        <f t="shared" si="1193"/>
        <v>273489.77406287653</v>
      </c>
      <c r="EK102" s="441">
        <f t="shared" si="1193"/>
        <v>273489.77406287653</v>
      </c>
      <c r="EL102" s="441">
        <f t="shared" si="1193"/>
        <v>273489.77406287653</v>
      </c>
      <c r="EM102" s="441">
        <f t="shared" si="1193"/>
        <v>273489.77406287653</v>
      </c>
      <c r="EN102" s="441">
        <f t="shared" si="1193"/>
        <v>273489.77406287653</v>
      </c>
      <c r="EO102" s="441">
        <f t="shared" si="1193"/>
        <v>273489.77406287653</v>
      </c>
      <c r="EP102" s="441">
        <f t="shared" si="1193"/>
        <v>273489.77406287653</v>
      </c>
      <c r="EQ102" s="441">
        <f t="shared" si="1193"/>
        <v>273489.77406287653</v>
      </c>
      <c r="ER102" s="441">
        <f t="shared" si="1193"/>
        <v>273489.77406287653</v>
      </c>
      <c r="ES102" s="441">
        <f t="shared" si="1193"/>
        <v>273489.77406287653</v>
      </c>
      <c r="ET102" s="441">
        <f t="shared" si="1193"/>
        <v>273489.77406287653</v>
      </c>
      <c r="EU102" s="441">
        <f t="shared" si="1193"/>
        <v>273489.77406287653</v>
      </c>
      <c r="EV102" s="441">
        <f t="shared" si="1193"/>
        <v>0</v>
      </c>
      <c r="EW102" s="441">
        <f t="shared" si="1193"/>
        <v>0</v>
      </c>
      <c r="EX102" s="441">
        <f t="shared" si="1193"/>
        <v>0</v>
      </c>
      <c r="EY102" s="441">
        <f t="shared" si="1193"/>
        <v>0</v>
      </c>
      <c r="EZ102" s="441">
        <f t="shared" si="1193"/>
        <v>0</v>
      </c>
      <c r="FA102" s="441">
        <f t="shared" si="1193"/>
        <v>0</v>
      </c>
      <c r="FB102" s="441">
        <f t="shared" si="1193"/>
        <v>0</v>
      </c>
      <c r="FC102" s="441">
        <f t="shared" si="1193"/>
        <v>0</v>
      </c>
      <c r="FD102" s="441">
        <f t="shared" si="1193"/>
        <v>0</v>
      </c>
      <c r="FE102" s="441">
        <f t="shared" si="1193"/>
        <v>0</v>
      </c>
      <c r="FF102" s="441">
        <f t="shared" si="1193"/>
        <v>0</v>
      </c>
      <c r="FG102" s="441">
        <f t="shared" si="1193"/>
        <v>0</v>
      </c>
      <c r="FH102" s="441">
        <f t="shared" si="1193"/>
        <v>0</v>
      </c>
      <c r="FI102" s="441">
        <f t="shared" si="1193"/>
        <v>0</v>
      </c>
      <c r="FJ102" s="441">
        <f t="shared" si="1193"/>
        <v>0</v>
      </c>
      <c r="FK102" s="441">
        <f t="shared" si="1193"/>
        <v>0</v>
      </c>
      <c r="FL102" s="441">
        <f t="shared" si="1193"/>
        <v>0</v>
      </c>
      <c r="FM102" s="441">
        <f t="shared" si="1193"/>
        <v>0</v>
      </c>
      <c r="FN102" s="441">
        <f t="shared" ref="FN102:FQ102" si="1194">SUM(FN89:FN101)</f>
        <v>0</v>
      </c>
      <c r="FO102" s="441">
        <f t="shared" si="1194"/>
        <v>0</v>
      </c>
      <c r="FP102" s="441">
        <f t="shared" si="1194"/>
        <v>0</v>
      </c>
      <c r="FQ102" s="267">
        <f t="shared" si="1194"/>
        <v>0</v>
      </c>
      <c r="FR102" s="191"/>
      <c r="FS102" s="191"/>
      <c r="FT102" s="191"/>
      <c r="FU102" s="9"/>
    </row>
    <row r="103" spans="1:177" s="16" customFormat="1" x14ac:dyDescent="0.2">
      <c r="A103" s="9"/>
      <c r="B103" s="133"/>
      <c r="FQ103" s="208"/>
      <c r="FR103" s="9"/>
      <c r="FS103" s="9"/>
      <c r="FT103" s="9"/>
      <c r="FU103" s="9"/>
    </row>
    <row r="104" spans="1:177" s="16" customFormat="1" x14ac:dyDescent="0.2">
      <c r="A104" s="9"/>
      <c r="B104" s="133"/>
      <c r="FQ104" s="208"/>
      <c r="FR104" s="9"/>
      <c r="FS104" s="9"/>
      <c r="FT104" s="9"/>
      <c r="FU104" s="9"/>
    </row>
    <row r="105" spans="1:177" s="16" customFormat="1" x14ac:dyDescent="0.2">
      <c r="A105" s="9"/>
      <c r="B105" s="219" t="s">
        <v>7</v>
      </c>
      <c r="C105" s="441"/>
      <c r="D105" s="441"/>
      <c r="E105" s="441"/>
      <c r="F105" s="441"/>
      <c r="G105" s="441"/>
      <c r="H105" s="441"/>
      <c r="I105" s="441"/>
      <c r="J105" s="441">
        <f t="shared" ref="J105:AO105" si="1195">+J85-J102</f>
        <v>0</v>
      </c>
      <c r="K105" s="441">
        <f t="shared" si="1195"/>
        <v>0</v>
      </c>
      <c r="L105" s="441">
        <f t="shared" si="1195"/>
        <v>0</v>
      </c>
      <c r="M105" s="441">
        <f t="shared" si="1195"/>
        <v>0</v>
      </c>
      <c r="N105" s="441">
        <f t="shared" si="1195"/>
        <v>0</v>
      </c>
      <c r="O105" s="441">
        <f t="shared" si="1195"/>
        <v>0</v>
      </c>
      <c r="P105" s="441">
        <f t="shared" si="1195"/>
        <v>0</v>
      </c>
      <c r="Q105" s="441">
        <f t="shared" si="1195"/>
        <v>0</v>
      </c>
      <c r="R105" s="441">
        <f t="shared" si="1195"/>
        <v>0</v>
      </c>
      <c r="S105" s="441">
        <f t="shared" si="1195"/>
        <v>0</v>
      </c>
      <c r="T105" s="441">
        <f t="shared" si="1195"/>
        <v>-122680.06333333332</v>
      </c>
      <c r="U105" s="441">
        <f t="shared" si="1195"/>
        <v>-121296.62733333331</v>
      </c>
      <c r="V105" s="441">
        <f t="shared" si="1195"/>
        <v>181973.05866666668</v>
      </c>
      <c r="W105" s="441">
        <f t="shared" si="1195"/>
        <v>223607.99466666669</v>
      </c>
      <c r="X105" s="441">
        <f t="shared" si="1195"/>
        <v>265242.93066666671</v>
      </c>
      <c r="Y105" s="441">
        <f t="shared" si="1195"/>
        <v>306877.86666666664</v>
      </c>
      <c r="Z105" s="441">
        <f t="shared" si="1195"/>
        <v>348512.80266666668</v>
      </c>
      <c r="AA105" s="441">
        <f t="shared" si="1195"/>
        <v>373376.28033333336</v>
      </c>
      <c r="AB105" s="441">
        <f t="shared" si="1195"/>
        <v>390839.45666666667</v>
      </c>
      <c r="AC105" s="441">
        <f t="shared" si="1195"/>
        <v>390839.45666666667</v>
      </c>
      <c r="AD105" s="441">
        <f t="shared" si="1195"/>
        <v>390839.45666666667</v>
      </c>
      <c r="AE105" s="441">
        <f t="shared" si="1195"/>
        <v>390839.45666666667</v>
      </c>
      <c r="AF105" s="441">
        <f t="shared" si="1195"/>
        <v>402564.64036666672</v>
      </c>
      <c r="AG105" s="441">
        <f t="shared" si="1195"/>
        <v>402564.64036666672</v>
      </c>
      <c r="AH105" s="441">
        <f t="shared" si="1195"/>
        <v>402564.64036666672</v>
      </c>
      <c r="AI105" s="441">
        <f t="shared" si="1195"/>
        <v>402564.64036666672</v>
      </c>
      <c r="AJ105" s="441">
        <f t="shared" si="1195"/>
        <v>402564.64036666672</v>
      </c>
      <c r="AK105" s="441">
        <f t="shared" si="1195"/>
        <v>402564.64036666672</v>
      </c>
      <c r="AL105" s="441">
        <f t="shared" si="1195"/>
        <v>402564.64036666672</v>
      </c>
      <c r="AM105" s="441">
        <f t="shared" si="1195"/>
        <v>402564.64036666672</v>
      </c>
      <c r="AN105" s="441">
        <f t="shared" si="1195"/>
        <v>402564.64036666672</v>
      </c>
      <c r="AO105" s="441">
        <f t="shared" si="1195"/>
        <v>402564.64036666672</v>
      </c>
      <c r="AP105" s="441">
        <f t="shared" ref="AP105:BU105" si="1196">+AP85-AP102</f>
        <v>402564.64036666672</v>
      </c>
      <c r="AQ105" s="441">
        <f t="shared" si="1196"/>
        <v>402564.64036666672</v>
      </c>
      <c r="AR105" s="441">
        <f t="shared" si="1196"/>
        <v>414641.57957766671</v>
      </c>
      <c r="AS105" s="441">
        <f t="shared" si="1196"/>
        <v>414641.57957766671</v>
      </c>
      <c r="AT105" s="441">
        <f t="shared" si="1196"/>
        <v>414641.57957766671</v>
      </c>
      <c r="AU105" s="441">
        <f t="shared" si="1196"/>
        <v>414641.57957766671</v>
      </c>
      <c r="AV105" s="441">
        <f t="shared" si="1196"/>
        <v>414641.57957766671</v>
      </c>
      <c r="AW105" s="441">
        <f t="shared" si="1196"/>
        <v>414641.57957766671</v>
      </c>
      <c r="AX105" s="441">
        <f t="shared" si="1196"/>
        <v>414641.57957766671</v>
      </c>
      <c r="AY105" s="441">
        <f t="shared" si="1196"/>
        <v>414641.57957766671</v>
      </c>
      <c r="AZ105" s="441">
        <f t="shared" si="1196"/>
        <v>414641.57957766671</v>
      </c>
      <c r="BA105" s="441">
        <f t="shared" si="1196"/>
        <v>414641.57957766671</v>
      </c>
      <c r="BB105" s="441">
        <f t="shared" si="1196"/>
        <v>414641.57957766671</v>
      </c>
      <c r="BC105" s="441">
        <f t="shared" si="1196"/>
        <v>414641.57957766671</v>
      </c>
      <c r="BD105" s="441">
        <f t="shared" si="1196"/>
        <v>427080.82696499658</v>
      </c>
      <c r="BE105" s="441">
        <f t="shared" si="1196"/>
        <v>427080.82696499658</v>
      </c>
      <c r="BF105" s="441">
        <f t="shared" si="1196"/>
        <v>427080.82696499658</v>
      </c>
      <c r="BG105" s="441">
        <f t="shared" si="1196"/>
        <v>427080.82696499658</v>
      </c>
      <c r="BH105" s="441">
        <f t="shared" si="1196"/>
        <v>427080.82696499658</v>
      </c>
      <c r="BI105" s="441">
        <f t="shared" si="1196"/>
        <v>427080.82696499658</v>
      </c>
      <c r="BJ105" s="441">
        <f t="shared" si="1196"/>
        <v>427080.82696499658</v>
      </c>
      <c r="BK105" s="441">
        <f t="shared" si="1196"/>
        <v>427080.82696499658</v>
      </c>
      <c r="BL105" s="441">
        <f t="shared" si="1196"/>
        <v>427080.82696499658</v>
      </c>
      <c r="BM105" s="441">
        <f t="shared" si="1196"/>
        <v>427080.82696499658</v>
      </c>
      <c r="BN105" s="441">
        <f t="shared" si="1196"/>
        <v>427080.82696499658</v>
      </c>
      <c r="BO105" s="441">
        <f t="shared" si="1196"/>
        <v>427080.82696499658</v>
      </c>
      <c r="BP105" s="441">
        <f t="shared" si="1196"/>
        <v>439893.25177394651</v>
      </c>
      <c r="BQ105" s="441">
        <f t="shared" si="1196"/>
        <v>439893.25177394651</v>
      </c>
      <c r="BR105" s="441">
        <f t="shared" si="1196"/>
        <v>439893.25177394651</v>
      </c>
      <c r="BS105" s="441">
        <f t="shared" si="1196"/>
        <v>439893.25177394651</v>
      </c>
      <c r="BT105" s="441">
        <f t="shared" si="1196"/>
        <v>439893.25177394651</v>
      </c>
      <c r="BU105" s="441">
        <f t="shared" si="1196"/>
        <v>439893.25177394651</v>
      </c>
      <c r="BV105" s="441">
        <f t="shared" ref="BV105:DA105" si="1197">+BV85-BV102</f>
        <v>439893.25177394651</v>
      </c>
      <c r="BW105" s="441">
        <f t="shared" si="1197"/>
        <v>439893.25177394651</v>
      </c>
      <c r="BX105" s="441">
        <f t="shared" si="1197"/>
        <v>439893.25177394651</v>
      </c>
      <c r="BY105" s="441">
        <f t="shared" si="1197"/>
        <v>439893.25177394651</v>
      </c>
      <c r="BZ105" s="441">
        <f t="shared" si="1197"/>
        <v>439893.25177394651</v>
      </c>
      <c r="CA105" s="441">
        <f t="shared" si="1197"/>
        <v>439893.25177394651</v>
      </c>
      <c r="CB105" s="441">
        <f t="shared" si="1197"/>
        <v>453090.04932716477</v>
      </c>
      <c r="CC105" s="441">
        <f t="shared" si="1197"/>
        <v>453090.04932716477</v>
      </c>
      <c r="CD105" s="441">
        <f t="shared" si="1197"/>
        <v>453090.04932716477</v>
      </c>
      <c r="CE105" s="441">
        <f t="shared" si="1197"/>
        <v>453090.04932716477</v>
      </c>
      <c r="CF105" s="441">
        <f t="shared" si="1197"/>
        <v>453090.04932716477</v>
      </c>
      <c r="CG105" s="441">
        <f t="shared" si="1197"/>
        <v>453090.04932716477</v>
      </c>
      <c r="CH105" s="441">
        <f t="shared" si="1197"/>
        <v>453090.04932716477</v>
      </c>
      <c r="CI105" s="441">
        <f t="shared" si="1197"/>
        <v>453090.04932716477</v>
      </c>
      <c r="CJ105" s="441">
        <f t="shared" si="1197"/>
        <v>453090.04932716477</v>
      </c>
      <c r="CK105" s="441">
        <f t="shared" si="1197"/>
        <v>453090.04932716477</v>
      </c>
      <c r="CL105" s="441">
        <f t="shared" si="1197"/>
        <v>453090.04932716477</v>
      </c>
      <c r="CM105" s="441">
        <f t="shared" si="1197"/>
        <v>453090.04932716477</v>
      </c>
      <c r="CN105" s="441">
        <f t="shared" si="1197"/>
        <v>466682.75080697984</v>
      </c>
      <c r="CO105" s="441">
        <f t="shared" si="1197"/>
        <v>466682.75080697984</v>
      </c>
      <c r="CP105" s="441">
        <f t="shared" si="1197"/>
        <v>466682.75080697984</v>
      </c>
      <c r="CQ105" s="441">
        <f t="shared" si="1197"/>
        <v>466682.75080697984</v>
      </c>
      <c r="CR105" s="441">
        <f t="shared" si="1197"/>
        <v>466682.75080697984</v>
      </c>
      <c r="CS105" s="441">
        <f t="shared" si="1197"/>
        <v>466682.75080697984</v>
      </c>
      <c r="CT105" s="441">
        <f t="shared" si="1197"/>
        <v>466682.75080697984</v>
      </c>
      <c r="CU105" s="441">
        <f t="shared" si="1197"/>
        <v>466682.75080697984</v>
      </c>
      <c r="CV105" s="441">
        <f t="shared" si="1197"/>
        <v>466682.75080697984</v>
      </c>
      <c r="CW105" s="441">
        <f t="shared" si="1197"/>
        <v>466682.75080697984</v>
      </c>
      <c r="CX105" s="441">
        <f t="shared" si="1197"/>
        <v>466682.75080697984</v>
      </c>
      <c r="CY105" s="441">
        <f t="shared" si="1197"/>
        <v>466682.75080697984</v>
      </c>
      <c r="CZ105" s="441">
        <f t="shared" si="1197"/>
        <v>480683.23333118943</v>
      </c>
      <c r="DA105" s="441">
        <f t="shared" si="1197"/>
        <v>480683.23333118943</v>
      </c>
      <c r="DB105" s="441">
        <f t="shared" ref="DB105:EG105" si="1198">+DB85-DB102</f>
        <v>480683.23333118943</v>
      </c>
      <c r="DC105" s="441">
        <f t="shared" si="1198"/>
        <v>480683.23333118943</v>
      </c>
      <c r="DD105" s="441">
        <f t="shared" si="1198"/>
        <v>480683.23333118943</v>
      </c>
      <c r="DE105" s="441">
        <f t="shared" si="1198"/>
        <v>480683.23333118943</v>
      </c>
      <c r="DF105" s="441">
        <f t="shared" si="1198"/>
        <v>480683.23333118943</v>
      </c>
      <c r="DG105" s="441">
        <f t="shared" si="1198"/>
        <v>480683.23333118943</v>
      </c>
      <c r="DH105" s="441">
        <f t="shared" si="1198"/>
        <v>480683.23333118943</v>
      </c>
      <c r="DI105" s="441">
        <f t="shared" si="1198"/>
        <v>480683.23333118943</v>
      </c>
      <c r="DJ105" s="441">
        <f t="shared" si="1198"/>
        <v>480683.23333118943</v>
      </c>
      <c r="DK105" s="441">
        <f t="shared" si="1198"/>
        <v>480683.23333118943</v>
      </c>
      <c r="DL105" s="441">
        <f t="shared" si="1198"/>
        <v>495103.73033112497</v>
      </c>
      <c r="DM105" s="441">
        <f t="shared" si="1198"/>
        <v>495103.73033112497</v>
      </c>
      <c r="DN105" s="441">
        <f t="shared" si="1198"/>
        <v>495103.73033112497</v>
      </c>
      <c r="DO105" s="441">
        <f t="shared" si="1198"/>
        <v>495103.73033112497</v>
      </c>
      <c r="DP105" s="441">
        <f t="shared" si="1198"/>
        <v>495103.73033112497</v>
      </c>
      <c r="DQ105" s="441">
        <f t="shared" si="1198"/>
        <v>495103.73033112497</v>
      </c>
      <c r="DR105" s="441">
        <f t="shared" si="1198"/>
        <v>495103.73033112497</v>
      </c>
      <c r="DS105" s="441">
        <f t="shared" si="1198"/>
        <v>495103.73033112497</v>
      </c>
      <c r="DT105" s="441">
        <f t="shared" si="1198"/>
        <v>495103.73033112497</v>
      </c>
      <c r="DU105" s="441">
        <f t="shared" si="1198"/>
        <v>495103.73033112497</v>
      </c>
      <c r="DV105" s="441">
        <f t="shared" si="1198"/>
        <v>495103.73033112497</v>
      </c>
      <c r="DW105" s="441">
        <f t="shared" si="1198"/>
        <v>495103.73033112497</v>
      </c>
      <c r="DX105" s="441">
        <f t="shared" si="1198"/>
        <v>509956.84224105871</v>
      </c>
      <c r="DY105" s="441">
        <f t="shared" si="1198"/>
        <v>509956.84224105871</v>
      </c>
      <c r="DZ105" s="441">
        <f t="shared" si="1198"/>
        <v>509956.84224105871</v>
      </c>
      <c r="EA105" s="441">
        <f t="shared" si="1198"/>
        <v>509956.84224105871</v>
      </c>
      <c r="EB105" s="441">
        <f t="shared" si="1198"/>
        <v>509956.84224105871</v>
      </c>
      <c r="EC105" s="441">
        <f t="shared" si="1198"/>
        <v>509956.84224105871</v>
      </c>
      <c r="ED105" s="441">
        <f t="shared" si="1198"/>
        <v>509956.84224105871</v>
      </c>
      <c r="EE105" s="441">
        <f t="shared" si="1198"/>
        <v>509956.84224105871</v>
      </c>
      <c r="EF105" s="441">
        <f t="shared" si="1198"/>
        <v>509956.84224105871</v>
      </c>
      <c r="EG105" s="441">
        <f t="shared" si="1198"/>
        <v>509956.84224105871</v>
      </c>
      <c r="EH105" s="441">
        <f t="shared" ref="EH105:FQ105" si="1199">+EH85-EH102</f>
        <v>509956.84224105871</v>
      </c>
      <c r="EI105" s="441">
        <f t="shared" si="1199"/>
        <v>509956.84224105871</v>
      </c>
      <c r="EJ105" s="441">
        <f t="shared" si="1199"/>
        <v>525255.5475082905</v>
      </c>
      <c r="EK105" s="441">
        <f t="shared" si="1199"/>
        <v>525255.5475082905</v>
      </c>
      <c r="EL105" s="441">
        <f t="shared" si="1199"/>
        <v>525255.5475082905</v>
      </c>
      <c r="EM105" s="441">
        <f t="shared" si="1199"/>
        <v>525255.5475082905</v>
      </c>
      <c r="EN105" s="441">
        <f t="shared" si="1199"/>
        <v>525255.5475082905</v>
      </c>
      <c r="EO105" s="441">
        <f t="shared" si="1199"/>
        <v>525255.5475082905</v>
      </c>
      <c r="EP105" s="441">
        <f t="shared" si="1199"/>
        <v>525255.5475082905</v>
      </c>
      <c r="EQ105" s="441">
        <f t="shared" si="1199"/>
        <v>525255.5475082905</v>
      </c>
      <c r="ER105" s="441">
        <f t="shared" si="1199"/>
        <v>525255.5475082905</v>
      </c>
      <c r="ES105" s="441">
        <f t="shared" si="1199"/>
        <v>525255.5475082905</v>
      </c>
      <c r="ET105" s="441">
        <f t="shared" si="1199"/>
        <v>525255.5475082905</v>
      </c>
      <c r="EU105" s="441">
        <f t="shared" si="1199"/>
        <v>525255.5475082905</v>
      </c>
      <c r="EV105" s="441">
        <f t="shared" si="1199"/>
        <v>0</v>
      </c>
      <c r="EW105" s="441">
        <f t="shared" si="1199"/>
        <v>0</v>
      </c>
      <c r="EX105" s="441">
        <f t="shared" si="1199"/>
        <v>0</v>
      </c>
      <c r="EY105" s="441">
        <f t="shared" si="1199"/>
        <v>0</v>
      </c>
      <c r="EZ105" s="441">
        <f t="shared" si="1199"/>
        <v>0</v>
      </c>
      <c r="FA105" s="441">
        <f t="shared" si="1199"/>
        <v>0</v>
      </c>
      <c r="FB105" s="441">
        <f t="shared" si="1199"/>
        <v>0</v>
      </c>
      <c r="FC105" s="441">
        <f t="shared" si="1199"/>
        <v>0</v>
      </c>
      <c r="FD105" s="441">
        <f t="shared" si="1199"/>
        <v>0</v>
      </c>
      <c r="FE105" s="441">
        <f t="shared" si="1199"/>
        <v>0</v>
      </c>
      <c r="FF105" s="441">
        <f t="shared" si="1199"/>
        <v>0</v>
      </c>
      <c r="FG105" s="441">
        <f t="shared" si="1199"/>
        <v>0</v>
      </c>
      <c r="FH105" s="441">
        <f t="shared" si="1199"/>
        <v>0</v>
      </c>
      <c r="FI105" s="441">
        <f t="shared" si="1199"/>
        <v>0</v>
      </c>
      <c r="FJ105" s="441">
        <f t="shared" si="1199"/>
        <v>0</v>
      </c>
      <c r="FK105" s="441">
        <f t="shared" si="1199"/>
        <v>0</v>
      </c>
      <c r="FL105" s="441">
        <f t="shared" si="1199"/>
        <v>0</v>
      </c>
      <c r="FM105" s="441">
        <f t="shared" si="1199"/>
        <v>0</v>
      </c>
      <c r="FN105" s="441">
        <f t="shared" si="1199"/>
        <v>0</v>
      </c>
      <c r="FO105" s="441">
        <f t="shared" si="1199"/>
        <v>0</v>
      </c>
      <c r="FP105" s="441">
        <f t="shared" si="1199"/>
        <v>0</v>
      </c>
      <c r="FQ105" s="267">
        <f t="shared" si="1199"/>
        <v>0</v>
      </c>
      <c r="FR105" s="191"/>
      <c r="FS105" s="191"/>
      <c r="FT105" s="191"/>
      <c r="FU105" s="9"/>
    </row>
    <row r="106" spans="1:177" s="16" customFormat="1" x14ac:dyDescent="0.2">
      <c r="A106" s="9"/>
      <c r="B106" s="219"/>
      <c r="FQ106" s="208"/>
      <c r="FR106" s="9"/>
      <c r="FS106" s="9"/>
      <c r="FT106" s="9"/>
      <c r="FU106" s="9"/>
    </row>
    <row r="107" spans="1:177" s="16" customFormat="1" x14ac:dyDescent="0.2">
      <c r="A107" s="9"/>
      <c r="B107" s="199" t="s">
        <v>12</v>
      </c>
      <c r="C107" s="95"/>
      <c r="D107" s="95"/>
      <c r="E107" s="95"/>
      <c r="F107" s="95"/>
      <c r="G107" s="95"/>
      <c r="H107" s="95"/>
      <c r="I107" s="95"/>
      <c r="J107" s="95">
        <f>(J105&gt;0)*(J105*'Summary&amp;Assumptions'!$I$59)</f>
        <v>0</v>
      </c>
      <c r="K107" s="95">
        <f>(K105&gt;0)*(K105*'Summary&amp;Assumptions'!$I$59)</f>
        <v>0</v>
      </c>
      <c r="L107" s="95">
        <f>(L105&gt;0)*(L105*'Summary&amp;Assumptions'!$I$59)</f>
        <v>0</v>
      </c>
      <c r="M107" s="95">
        <f>(M105&gt;0)*(M105*'Summary&amp;Assumptions'!$I$59)</f>
        <v>0</v>
      </c>
      <c r="N107" s="95">
        <f>(N105&gt;0)*(N105*'Summary&amp;Assumptions'!$I$59)</f>
        <v>0</v>
      </c>
      <c r="O107" s="95">
        <f>(O105&gt;0)*(O105*'Summary&amp;Assumptions'!$I$59)</f>
        <v>0</v>
      </c>
      <c r="P107" s="95">
        <f>(P105&gt;0)*(P105*'Summary&amp;Assumptions'!$I$59)</f>
        <v>0</v>
      </c>
      <c r="Q107" s="95">
        <f>(Q105&gt;0)*(Q105*'Summary&amp;Assumptions'!$I$59)</f>
        <v>0</v>
      </c>
      <c r="R107" s="95">
        <f>(R105&gt;0)*(R105*'Summary&amp;Assumptions'!$I$59)</f>
        <v>0</v>
      </c>
      <c r="S107" s="95">
        <f>(S105&gt;0)*(S105*'Summary&amp;Assumptions'!$I$59)</f>
        <v>0</v>
      </c>
      <c r="T107" s="95">
        <f>(T105&gt;0)*(T105*'Summary&amp;Assumptions'!$I$59)</f>
        <v>0</v>
      </c>
      <c r="U107" s="95">
        <f>(U105&gt;0)*(U105*'Summary&amp;Assumptions'!$I$59)</f>
        <v>0</v>
      </c>
      <c r="V107" s="95">
        <f>(V105&gt;0)*(V105*'Summary&amp;Assumptions'!$I$59)</f>
        <v>9098.6529333333347</v>
      </c>
      <c r="W107" s="95">
        <f>(W105&gt;0)*(W105*'Summary&amp;Assumptions'!$I$59)</f>
        <v>11180.399733333335</v>
      </c>
      <c r="X107" s="95">
        <f>(X105&gt;0)*(X105*'Summary&amp;Assumptions'!$I$59)</f>
        <v>13262.146533333336</v>
      </c>
      <c r="Y107" s="95">
        <f>(Y105&gt;0)*(Y105*'Summary&amp;Assumptions'!$I$59)</f>
        <v>15343.893333333333</v>
      </c>
      <c r="Z107" s="95">
        <f>(Z105&gt;0)*(Z105*'Summary&amp;Assumptions'!$I$59)</f>
        <v>17425.640133333334</v>
      </c>
      <c r="AA107" s="95">
        <f>(AA105&gt;0)*(AA105*'Summary&amp;Assumptions'!$I$59)</f>
        <v>18668.814016666667</v>
      </c>
      <c r="AB107" s="95">
        <f>(AB105&gt;0)*(AB105*'Summary&amp;Assumptions'!$I$59)</f>
        <v>19541.972833333333</v>
      </c>
      <c r="AC107" s="95">
        <f>(AC105&gt;0)*(AC105*'Summary&amp;Assumptions'!$I$59)</f>
        <v>19541.972833333333</v>
      </c>
      <c r="AD107" s="95">
        <f>(AD105&gt;0)*(AD105*'Summary&amp;Assumptions'!$I$59)</f>
        <v>19541.972833333333</v>
      </c>
      <c r="AE107" s="95">
        <f>(AE105&gt;0)*(AE105*'Summary&amp;Assumptions'!$I$59)</f>
        <v>19541.972833333333</v>
      </c>
      <c r="AF107" s="95">
        <f>(AF105&gt;0)*(AF105*'Summary&amp;Assumptions'!$I$59)</f>
        <v>20128.232018333336</v>
      </c>
      <c r="AG107" s="95">
        <f>(AG105&gt;0)*(AG105*'Summary&amp;Assumptions'!$I$59)</f>
        <v>20128.232018333336</v>
      </c>
      <c r="AH107" s="95">
        <f>(AH105&gt;0)*(AH105*'Summary&amp;Assumptions'!$I$59)</f>
        <v>20128.232018333336</v>
      </c>
      <c r="AI107" s="95">
        <f>(AI105&gt;0)*(AI105*'Summary&amp;Assumptions'!$I$59)</f>
        <v>20128.232018333336</v>
      </c>
      <c r="AJ107" s="95">
        <f>(AJ105&gt;0)*(AJ105*'Summary&amp;Assumptions'!$I$59)</f>
        <v>20128.232018333336</v>
      </c>
      <c r="AK107" s="95">
        <f>(AK105&gt;0)*(AK105*'Summary&amp;Assumptions'!$I$59)</f>
        <v>20128.232018333336</v>
      </c>
      <c r="AL107" s="95">
        <f>(AL105&gt;0)*(AL105*'Summary&amp;Assumptions'!$I$59)</f>
        <v>20128.232018333336</v>
      </c>
      <c r="AM107" s="95">
        <f>(AM105&gt;0)*(AM105*'Summary&amp;Assumptions'!$I$59)</f>
        <v>20128.232018333336</v>
      </c>
      <c r="AN107" s="95">
        <f>(AN105&gt;0)*(AN105*'Summary&amp;Assumptions'!$I$59)</f>
        <v>20128.232018333336</v>
      </c>
      <c r="AO107" s="95">
        <f>(AO105&gt;0)*(AO105*'Summary&amp;Assumptions'!$I$59)</f>
        <v>20128.232018333336</v>
      </c>
      <c r="AP107" s="95">
        <f>(AP105&gt;0)*(AP105*'Summary&amp;Assumptions'!$I$59)</f>
        <v>20128.232018333336</v>
      </c>
      <c r="AQ107" s="95">
        <f>(AQ105&gt;0)*(AQ105*'Summary&amp;Assumptions'!$I$59)</f>
        <v>20128.232018333336</v>
      </c>
      <c r="AR107" s="95">
        <f>(AR105&gt;0)*(AR105*'Summary&amp;Assumptions'!$I$59)</f>
        <v>20732.078978883335</v>
      </c>
      <c r="AS107" s="95">
        <f>(AS105&gt;0)*(AS105*'Summary&amp;Assumptions'!$I$59)</f>
        <v>20732.078978883335</v>
      </c>
      <c r="AT107" s="95">
        <f>(AT105&gt;0)*(AT105*'Summary&amp;Assumptions'!$I$59)</f>
        <v>20732.078978883335</v>
      </c>
      <c r="AU107" s="95">
        <f>(AU105&gt;0)*(AU105*'Summary&amp;Assumptions'!$I$59)</f>
        <v>20732.078978883335</v>
      </c>
      <c r="AV107" s="95">
        <f>(AV105&gt;0)*(AV105*'Summary&amp;Assumptions'!$I$59)</f>
        <v>20732.078978883335</v>
      </c>
      <c r="AW107" s="95">
        <f>(AW105&gt;0)*(AW105*'Summary&amp;Assumptions'!$I$59)</f>
        <v>20732.078978883335</v>
      </c>
      <c r="AX107" s="95">
        <f>(AX105&gt;0)*(AX105*'Summary&amp;Assumptions'!$I$59)</f>
        <v>20732.078978883335</v>
      </c>
      <c r="AY107" s="95">
        <f>(AY105&gt;0)*(AY105*'Summary&amp;Assumptions'!$I$59)</f>
        <v>20732.078978883335</v>
      </c>
      <c r="AZ107" s="95">
        <f>(AZ105&gt;0)*(AZ105*'Summary&amp;Assumptions'!$I$59)</f>
        <v>20732.078978883335</v>
      </c>
      <c r="BA107" s="95">
        <f>(BA105&gt;0)*(BA105*'Summary&amp;Assumptions'!$I$59)</f>
        <v>20732.078978883335</v>
      </c>
      <c r="BB107" s="95">
        <f>(BB105&gt;0)*(BB105*'Summary&amp;Assumptions'!$I$59)</f>
        <v>20732.078978883335</v>
      </c>
      <c r="BC107" s="95">
        <f>(BC105&gt;0)*(BC105*'Summary&amp;Assumptions'!$I$59)</f>
        <v>20732.078978883335</v>
      </c>
      <c r="BD107" s="95">
        <f>(BD105&gt;0)*(BD105*'Summary&amp;Assumptions'!$I$59)</f>
        <v>21354.04134824983</v>
      </c>
      <c r="BE107" s="95">
        <f>(BE105&gt;0)*(BE105*'Summary&amp;Assumptions'!$I$59)</f>
        <v>21354.04134824983</v>
      </c>
      <c r="BF107" s="95">
        <f>(BF105&gt;0)*(BF105*'Summary&amp;Assumptions'!$I$59)</f>
        <v>21354.04134824983</v>
      </c>
      <c r="BG107" s="95">
        <f>(BG105&gt;0)*(BG105*'Summary&amp;Assumptions'!$I$59)</f>
        <v>21354.04134824983</v>
      </c>
      <c r="BH107" s="95">
        <f>(BH105&gt;0)*(BH105*'Summary&amp;Assumptions'!$I$59)</f>
        <v>21354.04134824983</v>
      </c>
      <c r="BI107" s="95">
        <f>(BI105&gt;0)*(BI105*'Summary&amp;Assumptions'!$I$59)</f>
        <v>21354.04134824983</v>
      </c>
      <c r="BJ107" s="95">
        <f>(BJ105&gt;0)*(BJ105*'Summary&amp;Assumptions'!$I$59)</f>
        <v>21354.04134824983</v>
      </c>
      <c r="BK107" s="95">
        <f>(BK105&gt;0)*(BK105*'Summary&amp;Assumptions'!$I$59)</f>
        <v>21354.04134824983</v>
      </c>
      <c r="BL107" s="95">
        <f>(BL105&gt;0)*(BL105*'Summary&amp;Assumptions'!$I$59)</f>
        <v>21354.04134824983</v>
      </c>
      <c r="BM107" s="95">
        <f>(BM105&gt;0)*(BM105*'Summary&amp;Assumptions'!$I$59)</f>
        <v>21354.04134824983</v>
      </c>
      <c r="BN107" s="95">
        <f>(BN105&gt;0)*(BN105*'Summary&amp;Assumptions'!$I$59)</f>
        <v>21354.04134824983</v>
      </c>
      <c r="BO107" s="95">
        <f>(BO105&gt;0)*(BO105*'Summary&amp;Assumptions'!$I$59)</f>
        <v>21354.04134824983</v>
      </c>
      <c r="BP107" s="95">
        <f>(BP105&gt;0)*(BP105*'Summary&amp;Assumptions'!$I$59)</f>
        <v>21994.662588697327</v>
      </c>
      <c r="BQ107" s="95">
        <f>(BQ105&gt;0)*(BQ105*'Summary&amp;Assumptions'!$I$59)</f>
        <v>21994.662588697327</v>
      </c>
      <c r="BR107" s="95">
        <f>(BR105&gt;0)*(BR105*'Summary&amp;Assumptions'!$I$59)</f>
        <v>21994.662588697327</v>
      </c>
      <c r="BS107" s="95">
        <f>(BS105&gt;0)*(BS105*'Summary&amp;Assumptions'!$I$59)</f>
        <v>21994.662588697327</v>
      </c>
      <c r="BT107" s="95">
        <f>(BT105&gt;0)*(BT105*'Summary&amp;Assumptions'!$I$59)</f>
        <v>21994.662588697327</v>
      </c>
      <c r="BU107" s="95">
        <f>(BU105&gt;0)*(BU105*'Summary&amp;Assumptions'!$I$59)</f>
        <v>21994.662588697327</v>
      </c>
      <c r="BV107" s="95">
        <f>(BV105&gt;0)*(BV105*'Summary&amp;Assumptions'!$I$59)</f>
        <v>21994.662588697327</v>
      </c>
      <c r="BW107" s="95">
        <f>(BW105&gt;0)*(BW105*'Summary&amp;Assumptions'!$I$59)</f>
        <v>21994.662588697327</v>
      </c>
      <c r="BX107" s="95">
        <f>(BX105&gt;0)*(BX105*'Summary&amp;Assumptions'!$I$59)</f>
        <v>21994.662588697327</v>
      </c>
      <c r="BY107" s="95">
        <f>(BY105&gt;0)*(BY105*'Summary&amp;Assumptions'!$I$59)</f>
        <v>21994.662588697327</v>
      </c>
      <c r="BZ107" s="95">
        <f>(BZ105&gt;0)*(BZ105*'Summary&amp;Assumptions'!$I$59)</f>
        <v>21994.662588697327</v>
      </c>
      <c r="CA107" s="95">
        <f>(CA105&gt;0)*(CA105*'Summary&amp;Assumptions'!$I$59)</f>
        <v>21994.662588697327</v>
      </c>
      <c r="CB107" s="95">
        <f>(CB105&gt;0)*(CB105*'Summary&amp;Assumptions'!$I$59)</f>
        <v>22654.502466358241</v>
      </c>
      <c r="CC107" s="95">
        <f>(CC105&gt;0)*(CC105*'Summary&amp;Assumptions'!$I$59)</f>
        <v>22654.502466358241</v>
      </c>
      <c r="CD107" s="95">
        <f>(CD105&gt;0)*(CD105*'Summary&amp;Assumptions'!$I$59)</f>
        <v>22654.502466358241</v>
      </c>
      <c r="CE107" s="95">
        <f>(CE105&gt;0)*(CE105*'Summary&amp;Assumptions'!$I$59)</f>
        <v>22654.502466358241</v>
      </c>
      <c r="CF107" s="95">
        <f>(CF105&gt;0)*(CF105*'Summary&amp;Assumptions'!$I$59)</f>
        <v>22654.502466358241</v>
      </c>
      <c r="CG107" s="95">
        <f>(CG105&gt;0)*(CG105*'Summary&amp;Assumptions'!$I$59)</f>
        <v>22654.502466358241</v>
      </c>
      <c r="CH107" s="95">
        <f>(CH105&gt;0)*(CH105*'Summary&amp;Assumptions'!$I$59)</f>
        <v>22654.502466358241</v>
      </c>
      <c r="CI107" s="95">
        <f>(CI105&gt;0)*(CI105*'Summary&amp;Assumptions'!$I$59)</f>
        <v>22654.502466358241</v>
      </c>
      <c r="CJ107" s="95">
        <f>(CJ105&gt;0)*(CJ105*'Summary&amp;Assumptions'!$I$59)</f>
        <v>22654.502466358241</v>
      </c>
      <c r="CK107" s="95">
        <f>(CK105&gt;0)*(CK105*'Summary&amp;Assumptions'!$I$59)</f>
        <v>22654.502466358241</v>
      </c>
      <c r="CL107" s="95">
        <f>(CL105&gt;0)*(CL105*'Summary&amp;Assumptions'!$I$59)</f>
        <v>22654.502466358241</v>
      </c>
      <c r="CM107" s="95">
        <f>(CM105&gt;0)*(CM105*'Summary&amp;Assumptions'!$I$59)</f>
        <v>22654.502466358241</v>
      </c>
      <c r="CN107" s="95">
        <f>(CN105&gt;0)*(CN105*'Summary&amp;Assumptions'!$I$59)</f>
        <v>23334.137540348995</v>
      </c>
      <c r="CO107" s="95">
        <f>(CO105&gt;0)*(CO105*'Summary&amp;Assumptions'!$I$59)</f>
        <v>23334.137540348995</v>
      </c>
      <c r="CP107" s="95">
        <f>(CP105&gt;0)*(CP105*'Summary&amp;Assumptions'!$I$59)</f>
        <v>23334.137540348995</v>
      </c>
      <c r="CQ107" s="95">
        <f>(CQ105&gt;0)*(CQ105*'Summary&amp;Assumptions'!$I$59)</f>
        <v>23334.137540348995</v>
      </c>
      <c r="CR107" s="95">
        <f>(CR105&gt;0)*(CR105*'Summary&amp;Assumptions'!$I$59)</f>
        <v>23334.137540348995</v>
      </c>
      <c r="CS107" s="95">
        <f>(CS105&gt;0)*(CS105*'Summary&amp;Assumptions'!$I$59)</f>
        <v>23334.137540348995</v>
      </c>
      <c r="CT107" s="95">
        <f>(CT105&gt;0)*(CT105*'Summary&amp;Assumptions'!$I$59)</f>
        <v>23334.137540348995</v>
      </c>
      <c r="CU107" s="95">
        <f>(CU105&gt;0)*(CU105*'Summary&amp;Assumptions'!$I$59)</f>
        <v>23334.137540348995</v>
      </c>
      <c r="CV107" s="95">
        <f>(CV105&gt;0)*(CV105*'Summary&amp;Assumptions'!$I$59)</f>
        <v>23334.137540348995</v>
      </c>
      <c r="CW107" s="95">
        <f>(CW105&gt;0)*(CW105*'Summary&amp;Assumptions'!$I$59)</f>
        <v>23334.137540348995</v>
      </c>
      <c r="CX107" s="95">
        <f>(CX105&gt;0)*(CX105*'Summary&amp;Assumptions'!$I$59)</f>
        <v>23334.137540348995</v>
      </c>
      <c r="CY107" s="95">
        <f>(CY105&gt;0)*(CY105*'Summary&amp;Assumptions'!$I$59)</f>
        <v>23334.137540348995</v>
      </c>
      <c r="CZ107" s="95">
        <f>(CZ105&gt;0)*(CZ105*'Summary&amp;Assumptions'!$I$59)</f>
        <v>24034.161666559474</v>
      </c>
      <c r="DA107" s="95">
        <f>(DA105&gt;0)*(DA105*'Summary&amp;Assumptions'!$I$59)</f>
        <v>24034.161666559474</v>
      </c>
      <c r="DB107" s="95">
        <f>(DB105&gt;0)*(DB105*'Summary&amp;Assumptions'!$I$59)</f>
        <v>24034.161666559474</v>
      </c>
      <c r="DC107" s="95">
        <f>(DC105&gt;0)*(DC105*'Summary&amp;Assumptions'!$I$59)</f>
        <v>24034.161666559474</v>
      </c>
      <c r="DD107" s="95">
        <f>(DD105&gt;0)*(DD105*'Summary&amp;Assumptions'!$I$59)</f>
        <v>24034.161666559474</v>
      </c>
      <c r="DE107" s="95">
        <f>(DE105&gt;0)*(DE105*'Summary&amp;Assumptions'!$I$59)</f>
        <v>24034.161666559474</v>
      </c>
      <c r="DF107" s="95">
        <f>(DF105&gt;0)*(DF105*'Summary&amp;Assumptions'!$I$59)</f>
        <v>24034.161666559474</v>
      </c>
      <c r="DG107" s="95">
        <f>(DG105&gt;0)*(DG105*'Summary&amp;Assumptions'!$I$59)</f>
        <v>24034.161666559474</v>
      </c>
      <c r="DH107" s="95">
        <f>(DH105&gt;0)*(DH105*'Summary&amp;Assumptions'!$I$59)</f>
        <v>24034.161666559474</v>
      </c>
      <c r="DI107" s="95">
        <f>(DI105&gt;0)*(DI105*'Summary&amp;Assumptions'!$I$59)</f>
        <v>24034.161666559474</v>
      </c>
      <c r="DJ107" s="95">
        <f>(DJ105&gt;0)*(DJ105*'Summary&amp;Assumptions'!$I$59)</f>
        <v>24034.161666559474</v>
      </c>
      <c r="DK107" s="95">
        <f>(DK105&gt;0)*(DK105*'Summary&amp;Assumptions'!$I$59)</f>
        <v>24034.161666559474</v>
      </c>
      <c r="DL107" s="95">
        <f>(DL105&gt;0)*(DL105*'Summary&amp;Assumptions'!$I$59)</f>
        <v>24755.186516556249</v>
      </c>
      <c r="DM107" s="95">
        <f>(DM105&gt;0)*(DM105*'Summary&amp;Assumptions'!$I$59)</f>
        <v>24755.186516556249</v>
      </c>
      <c r="DN107" s="95">
        <f>(DN105&gt;0)*(DN105*'Summary&amp;Assumptions'!$I$59)</f>
        <v>24755.186516556249</v>
      </c>
      <c r="DO107" s="95">
        <f>(DO105&gt;0)*(DO105*'Summary&amp;Assumptions'!$I$59)</f>
        <v>24755.186516556249</v>
      </c>
      <c r="DP107" s="95">
        <f>(DP105&gt;0)*(DP105*'Summary&amp;Assumptions'!$I$59)</f>
        <v>24755.186516556249</v>
      </c>
      <c r="DQ107" s="95">
        <f>(DQ105&gt;0)*(DQ105*'Summary&amp;Assumptions'!$I$59)</f>
        <v>24755.186516556249</v>
      </c>
      <c r="DR107" s="95">
        <f>(DR105&gt;0)*(DR105*'Summary&amp;Assumptions'!$I$59)</f>
        <v>24755.186516556249</v>
      </c>
      <c r="DS107" s="95">
        <f>(DS105&gt;0)*(DS105*'Summary&amp;Assumptions'!$I$59)</f>
        <v>24755.186516556249</v>
      </c>
      <c r="DT107" s="95">
        <f>(DT105&gt;0)*(DT105*'Summary&amp;Assumptions'!$I$59)</f>
        <v>24755.186516556249</v>
      </c>
      <c r="DU107" s="95">
        <f>(DU105&gt;0)*(DU105*'Summary&amp;Assumptions'!$I$59)</f>
        <v>24755.186516556249</v>
      </c>
      <c r="DV107" s="95">
        <f>(DV105&gt;0)*(DV105*'Summary&amp;Assumptions'!$I$59)</f>
        <v>24755.186516556249</v>
      </c>
      <c r="DW107" s="95">
        <f>(DW105&gt;0)*(DW105*'Summary&amp;Assumptions'!$I$59)</f>
        <v>24755.186516556249</v>
      </c>
      <c r="DX107" s="95">
        <f>(DX105&gt;0)*(DX105*'Summary&amp;Assumptions'!$I$59)</f>
        <v>25497.842112052938</v>
      </c>
      <c r="DY107" s="95">
        <f>(DY105&gt;0)*(DY105*'Summary&amp;Assumptions'!$I$59)</f>
        <v>25497.842112052938</v>
      </c>
      <c r="DZ107" s="95">
        <f>(DZ105&gt;0)*(DZ105*'Summary&amp;Assumptions'!$I$59)</f>
        <v>25497.842112052938</v>
      </c>
      <c r="EA107" s="95">
        <f>(EA105&gt;0)*(EA105*'Summary&amp;Assumptions'!$I$59)</f>
        <v>25497.842112052938</v>
      </c>
      <c r="EB107" s="95">
        <f>(EB105&gt;0)*(EB105*'Summary&amp;Assumptions'!$I$59)</f>
        <v>25497.842112052938</v>
      </c>
      <c r="EC107" s="95">
        <f>(EC105&gt;0)*(EC105*'Summary&amp;Assumptions'!$I$59)</f>
        <v>25497.842112052938</v>
      </c>
      <c r="ED107" s="95">
        <f>(ED105&gt;0)*(ED105*'Summary&amp;Assumptions'!$I$59)</f>
        <v>25497.842112052938</v>
      </c>
      <c r="EE107" s="95">
        <f>(EE105&gt;0)*(EE105*'Summary&amp;Assumptions'!$I$59)</f>
        <v>25497.842112052938</v>
      </c>
      <c r="EF107" s="95">
        <f>(EF105&gt;0)*(EF105*'Summary&amp;Assumptions'!$I$59)</f>
        <v>25497.842112052938</v>
      </c>
      <c r="EG107" s="95">
        <f>(EG105&gt;0)*(EG105*'Summary&amp;Assumptions'!$I$59)</f>
        <v>25497.842112052938</v>
      </c>
      <c r="EH107" s="95">
        <f>(EH105&gt;0)*(EH105*'Summary&amp;Assumptions'!$I$59)</f>
        <v>25497.842112052938</v>
      </c>
      <c r="EI107" s="95">
        <f>(EI105&gt;0)*(EI105*'Summary&amp;Assumptions'!$I$59)</f>
        <v>25497.842112052938</v>
      </c>
      <c r="EJ107" s="95">
        <f>(EJ105&gt;0)*(EJ105*'Summary&amp;Assumptions'!$I$59)</f>
        <v>26262.777375414527</v>
      </c>
      <c r="EK107" s="95">
        <f>(EK105&gt;0)*(EK105*'Summary&amp;Assumptions'!$I$59)</f>
        <v>26262.777375414527</v>
      </c>
      <c r="EL107" s="95">
        <f>(EL105&gt;0)*(EL105*'Summary&amp;Assumptions'!$I$59)</f>
        <v>26262.777375414527</v>
      </c>
      <c r="EM107" s="95">
        <f>(EM105&gt;0)*(EM105*'Summary&amp;Assumptions'!$I$59)</f>
        <v>26262.777375414527</v>
      </c>
      <c r="EN107" s="95">
        <f>(EN105&gt;0)*(EN105*'Summary&amp;Assumptions'!$I$59)</f>
        <v>26262.777375414527</v>
      </c>
      <c r="EO107" s="95">
        <f>(EO105&gt;0)*(EO105*'Summary&amp;Assumptions'!$I$59)</f>
        <v>26262.777375414527</v>
      </c>
      <c r="EP107" s="95">
        <f>(EP105&gt;0)*(EP105*'Summary&amp;Assumptions'!$I$59)</f>
        <v>26262.777375414527</v>
      </c>
      <c r="EQ107" s="95">
        <f>(EQ105&gt;0)*(EQ105*'Summary&amp;Assumptions'!$I$59)</f>
        <v>26262.777375414527</v>
      </c>
      <c r="ER107" s="95">
        <f>(ER105&gt;0)*(ER105*'Summary&amp;Assumptions'!$I$59)</f>
        <v>26262.777375414527</v>
      </c>
      <c r="ES107" s="95">
        <f>(ES105&gt;0)*(ES105*'Summary&amp;Assumptions'!$I$59)</f>
        <v>26262.777375414527</v>
      </c>
      <c r="ET107" s="95">
        <f>(ET105&gt;0)*(ET105*'Summary&amp;Assumptions'!$I$59)</f>
        <v>26262.777375414527</v>
      </c>
      <c r="EU107" s="95">
        <f>(EU105&gt;0)*(EU105*'Summary&amp;Assumptions'!$I$59)</f>
        <v>26262.777375414527</v>
      </c>
      <c r="EV107" s="95">
        <f>(EV105&gt;0)*(EV105*'Summary&amp;Assumptions'!$I$59)</f>
        <v>0</v>
      </c>
      <c r="EW107" s="95">
        <f>(EW105&gt;0)*(EW105*'Summary&amp;Assumptions'!$I$59)</f>
        <v>0</v>
      </c>
      <c r="EX107" s="95">
        <f>(EX105&gt;0)*(EX105*'Summary&amp;Assumptions'!$I$59)</f>
        <v>0</v>
      </c>
      <c r="EY107" s="95">
        <f>(EY105&gt;0)*(EY105*'Summary&amp;Assumptions'!$I$59)</f>
        <v>0</v>
      </c>
      <c r="EZ107" s="95">
        <f>(EZ105&gt;0)*(EZ105*'Summary&amp;Assumptions'!$I$59)</f>
        <v>0</v>
      </c>
      <c r="FA107" s="95">
        <f>(FA105&gt;0)*(FA105*'Summary&amp;Assumptions'!$I$59)</f>
        <v>0</v>
      </c>
      <c r="FB107" s="95">
        <f>(FB105&gt;0)*(FB105*'Summary&amp;Assumptions'!$I$59)</f>
        <v>0</v>
      </c>
      <c r="FC107" s="95">
        <f>(FC105&gt;0)*(FC105*'Summary&amp;Assumptions'!$I$59)</f>
        <v>0</v>
      </c>
      <c r="FD107" s="95">
        <f>(FD105&gt;0)*(FD105*'Summary&amp;Assumptions'!$I$59)</f>
        <v>0</v>
      </c>
      <c r="FE107" s="95">
        <f>(FE105&gt;0)*(FE105*'Summary&amp;Assumptions'!$I$59)</f>
        <v>0</v>
      </c>
      <c r="FF107" s="95">
        <f>(FF105&gt;0)*(FF105*'Summary&amp;Assumptions'!$I$59)</f>
        <v>0</v>
      </c>
      <c r="FG107" s="95">
        <f>(FG105&gt;0)*(FG105*'Summary&amp;Assumptions'!$I$59)</f>
        <v>0</v>
      </c>
      <c r="FH107" s="95">
        <f>(FH105&gt;0)*(FH105*'Summary&amp;Assumptions'!$I$59)</f>
        <v>0</v>
      </c>
      <c r="FI107" s="95">
        <f>(FI105&gt;0)*(FI105*'Summary&amp;Assumptions'!$I$59)</f>
        <v>0</v>
      </c>
      <c r="FJ107" s="95">
        <f>(FJ105&gt;0)*(FJ105*'Summary&amp;Assumptions'!$I$59)</f>
        <v>0</v>
      </c>
      <c r="FK107" s="95">
        <f>(FK105&gt;0)*(FK105*'Summary&amp;Assumptions'!$I$59)</f>
        <v>0</v>
      </c>
      <c r="FL107" s="95">
        <f>(FL105&gt;0)*(FL105*'Summary&amp;Assumptions'!$I$59)</f>
        <v>0</v>
      </c>
      <c r="FM107" s="95">
        <f>(FM105&gt;0)*(FM105*'Summary&amp;Assumptions'!$I$59)</f>
        <v>0</v>
      </c>
      <c r="FN107" s="95">
        <f>(FN105&gt;0)*(FN105*'Summary&amp;Assumptions'!$I$59)</f>
        <v>0</v>
      </c>
      <c r="FO107" s="95">
        <f>(FO105&gt;0)*(FO105*'Summary&amp;Assumptions'!$I$59)</f>
        <v>0</v>
      </c>
      <c r="FP107" s="95">
        <f>(FP105&gt;0)*(FP105*'Summary&amp;Assumptions'!$I$59)</f>
        <v>0</v>
      </c>
      <c r="FQ107" s="96">
        <f>(FQ105&gt;0)*(FQ105*'Summary&amp;Assumptions'!$I$59)</f>
        <v>0</v>
      </c>
      <c r="FR107" s="191"/>
      <c r="FS107" s="191"/>
      <c r="FT107" s="191"/>
      <c r="FU107" s="9"/>
    </row>
    <row r="108" spans="1:177" s="16" customFormat="1" x14ac:dyDescent="0.2">
      <c r="A108" s="9"/>
      <c r="B108" s="219"/>
      <c r="FQ108" s="208"/>
      <c r="FR108" s="9"/>
      <c r="FS108" s="9"/>
      <c r="FT108" s="9"/>
      <c r="FU108" s="9"/>
    </row>
    <row r="109" spans="1:177" s="16" customFormat="1" x14ac:dyDescent="0.2">
      <c r="A109" s="9"/>
      <c r="B109" s="219" t="s">
        <v>15</v>
      </c>
      <c r="C109" s="441"/>
      <c r="D109" s="441"/>
      <c r="E109" s="441"/>
      <c r="F109" s="441"/>
      <c r="G109" s="441"/>
      <c r="H109" s="441"/>
      <c r="I109" s="441"/>
      <c r="J109" s="441">
        <f>(J12&lt;='Summary&amp;Assumptions'!$D$18)*(J105-J107)</f>
        <v>0</v>
      </c>
      <c r="K109" s="441">
        <f>(K12&lt;='Summary&amp;Assumptions'!$D$18)*(K105-K107)</f>
        <v>0</v>
      </c>
      <c r="L109" s="441">
        <f>(L12&lt;='Summary&amp;Assumptions'!$D$18)*(L105-L107)</f>
        <v>0</v>
      </c>
      <c r="M109" s="441">
        <f>(M12&lt;='Summary&amp;Assumptions'!$D$18)*(M105-M107)</f>
        <v>0</v>
      </c>
      <c r="N109" s="441">
        <f>(N12&lt;='Summary&amp;Assumptions'!$D$18)*(N105-N107)</f>
        <v>0</v>
      </c>
      <c r="O109" s="441">
        <f>(O12&lt;='Summary&amp;Assumptions'!$D$18)*(O105-O107)</f>
        <v>0</v>
      </c>
      <c r="P109" s="441">
        <f>(P12&lt;='Summary&amp;Assumptions'!$D$18)*(P105-P107)</f>
        <v>0</v>
      </c>
      <c r="Q109" s="441">
        <f>(Q12&lt;='Summary&amp;Assumptions'!$D$18)*(Q105-Q107)</f>
        <v>0</v>
      </c>
      <c r="R109" s="441">
        <f>(R12&lt;='Summary&amp;Assumptions'!$D$18)*(R105-R107)</f>
        <v>0</v>
      </c>
      <c r="S109" s="441">
        <f>(S12&lt;='Summary&amp;Assumptions'!$D$18)*(S105-S107)</f>
        <v>0</v>
      </c>
      <c r="T109" s="441">
        <f>(T12&lt;='Summary&amp;Assumptions'!$D$18)*(T105-T107)</f>
        <v>-122680.06333333332</v>
      </c>
      <c r="U109" s="441">
        <f>(U12&lt;='Summary&amp;Assumptions'!$D$18)*(U105-U107)</f>
        <v>-121296.62733333331</v>
      </c>
      <c r="V109" s="441">
        <f>(V12&lt;='Summary&amp;Assumptions'!$D$18)*(V105-V107)</f>
        <v>172874.40573333335</v>
      </c>
      <c r="W109" s="441">
        <f>(W12&lt;='Summary&amp;Assumptions'!$D$18)*(W105-W107)</f>
        <v>212427.59493333337</v>
      </c>
      <c r="X109" s="441">
        <f>(X12&lt;='Summary&amp;Assumptions'!$D$18)*(X105-X107)</f>
        <v>251980.78413333336</v>
      </c>
      <c r="Y109" s="441">
        <f>(Y12&lt;='Summary&amp;Assumptions'!$D$18)*(Y105-Y107)</f>
        <v>291533.97333333333</v>
      </c>
      <c r="Z109" s="441">
        <f>(Z12&lt;='Summary&amp;Assumptions'!$D$18)*(Z105-Z107)</f>
        <v>331087.16253333335</v>
      </c>
      <c r="AA109" s="441">
        <f>(AA12&lt;='Summary&amp;Assumptions'!$D$18)*(AA105-AA107)</f>
        <v>354707.46631666669</v>
      </c>
      <c r="AB109" s="441">
        <f>(AB12&lt;='Summary&amp;Assumptions'!$D$18)*(AB105-AB107)</f>
        <v>371297.48383333336</v>
      </c>
      <c r="AC109" s="441">
        <f>(AC12&lt;='Summary&amp;Assumptions'!$D$18)*(AC105-AC107)</f>
        <v>371297.48383333336</v>
      </c>
      <c r="AD109" s="441">
        <f>(AD12&lt;='Summary&amp;Assumptions'!$D$18)*(AD105-AD107)</f>
        <v>371297.48383333336</v>
      </c>
      <c r="AE109" s="441">
        <f>(AE12&lt;='Summary&amp;Assumptions'!$D$18)*(AE105-AE107)</f>
        <v>371297.48383333336</v>
      </c>
      <c r="AF109" s="441">
        <f>(AF12&lt;='Summary&amp;Assumptions'!$D$18)*(AF105-AF107)</f>
        <v>382436.40834833338</v>
      </c>
      <c r="AG109" s="441">
        <f>(AG12&lt;='Summary&amp;Assumptions'!$D$18)*(AG105-AG107)</f>
        <v>382436.40834833338</v>
      </c>
      <c r="AH109" s="441">
        <f>(AH12&lt;='Summary&amp;Assumptions'!$D$18)*(AH105-AH107)</f>
        <v>382436.40834833338</v>
      </c>
      <c r="AI109" s="441">
        <f>(AI12&lt;='Summary&amp;Assumptions'!$D$18)*(AI105-AI107)</f>
        <v>382436.40834833338</v>
      </c>
      <c r="AJ109" s="441">
        <f>(AJ12&lt;='Summary&amp;Assumptions'!$D$18)*(AJ105-AJ107)</f>
        <v>382436.40834833338</v>
      </c>
      <c r="AK109" s="441">
        <f>(AK12&lt;='Summary&amp;Assumptions'!$D$18)*(AK105-AK107)</f>
        <v>382436.40834833338</v>
      </c>
      <c r="AL109" s="441">
        <f>(AL12&lt;='Summary&amp;Assumptions'!$D$18)*(AL105-AL107)</f>
        <v>382436.40834833338</v>
      </c>
      <c r="AM109" s="441">
        <f>(AM12&lt;='Summary&amp;Assumptions'!$D$18)*(AM105-AM107)</f>
        <v>382436.40834833338</v>
      </c>
      <c r="AN109" s="441">
        <f>(AN12&lt;='Summary&amp;Assumptions'!$D$18)*(AN105-AN107)</f>
        <v>382436.40834833338</v>
      </c>
      <c r="AO109" s="441">
        <f>(AO12&lt;='Summary&amp;Assumptions'!$D$18)*(AO105-AO107)</f>
        <v>382436.40834833338</v>
      </c>
      <c r="AP109" s="441">
        <f>(AP12&lt;='Summary&amp;Assumptions'!$D$18)*(AP105-AP107)</f>
        <v>382436.40834833338</v>
      </c>
      <c r="AQ109" s="441">
        <f>(AQ12&lt;='Summary&amp;Assumptions'!$D$18)*(AQ105-AQ107)</f>
        <v>382436.40834833338</v>
      </c>
      <c r="AR109" s="441">
        <f>(AR12&lt;='Summary&amp;Assumptions'!$D$18)*(AR105-AR107)</f>
        <v>393909.50059878337</v>
      </c>
      <c r="AS109" s="441">
        <f>(AS12&lt;='Summary&amp;Assumptions'!$D$18)*(AS105-AS107)</f>
        <v>393909.50059878337</v>
      </c>
      <c r="AT109" s="441">
        <f>(AT12&lt;='Summary&amp;Assumptions'!$D$18)*(AT105-AT107)</f>
        <v>393909.50059878337</v>
      </c>
      <c r="AU109" s="441">
        <f>(AU12&lt;='Summary&amp;Assumptions'!$D$18)*(AU105-AU107)</f>
        <v>393909.50059878337</v>
      </c>
      <c r="AV109" s="441">
        <f>(AV12&lt;='Summary&amp;Assumptions'!$D$18)*(AV105-AV107)</f>
        <v>393909.50059878337</v>
      </c>
      <c r="AW109" s="441">
        <f>(AW12&lt;='Summary&amp;Assumptions'!$D$18)*(AW105-AW107)</f>
        <v>393909.50059878337</v>
      </c>
      <c r="AX109" s="441">
        <f>(AX12&lt;='Summary&amp;Assumptions'!$D$18)*(AX105-AX107)</f>
        <v>393909.50059878337</v>
      </c>
      <c r="AY109" s="441">
        <f>(AY12&lt;='Summary&amp;Assumptions'!$D$18)*(AY105-AY107)</f>
        <v>393909.50059878337</v>
      </c>
      <c r="AZ109" s="441">
        <f>(AZ12&lt;='Summary&amp;Assumptions'!$D$18)*(AZ105-AZ107)</f>
        <v>393909.50059878337</v>
      </c>
      <c r="BA109" s="441">
        <f>(BA12&lt;='Summary&amp;Assumptions'!$D$18)*(BA105-BA107)</f>
        <v>393909.50059878337</v>
      </c>
      <c r="BB109" s="441">
        <f>(BB12&lt;='Summary&amp;Assumptions'!$D$18)*(BB105-BB107)</f>
        <v>393909.50059878337</v>
      </c>
      <c r="BC109" s="441">
        <f>(BC12&lt;='Summary&amp;Assumptions'!$D$18)*(BC105-BC107)</f>
        <v>393909.50059878337</v>
      </c>
      <c r="BD109" s="441">
        <f>(BD12&lt;='Summary&amp;Assumptions'!$D$18)*(BD105-BD107)</f>
        <v>405726.78561674675</v>
      </c>
      <c r="BE109" s="441">
        <f>(BE12&lt;='Summary&amp;Assumptions'!$D$18)*(BE105-BE107)</f>
        <v>405726.78561674675</v>
      </c>
      <c r="BF109" s="441">
        <f>(BF12&lt;='Summary&amp;Assumptions'!$D$18)*(BF105-BF107)</f>
        <v>405726.78561674675</v>
      </c>
      <c r="BG109" s="441">
        <f>(BG12&lt;='Summary&amp;Assumptions'!$D$18)*(BG105-BG107)</f>
        <v>405726.78561674675</v>
      </c>
      <c r="BH109" s="441">
        <f>(BH12&lt;='Summary&amp;Assumptions'!$D$18)*(BH105-BH107)</f>
        <v>405726.78561674675</v>
      </c>
      <c r="BI109" s="441">
        <f>(BI12&lt;='Summary&amp;Assumptions'!$D$18)*(BI105-BI107)</f>
        <v>405726.78561674675</v>
      </c>
      <c r="BJ109" s="441">
        <f>(BJ12&lt;='Summary&amp;Assumptions'!$D$18)*(BJ105-BJ107)</f>
        <v>405726.78561674675</v>
      </c>
      <c r="BK109" s="441">
        <f>(BK12&lt;='Summary&amp;Assumptions'!$D$18)*(BK105-BK107)</f>
        <v>405726.78561674675</v>
      </c>
      <c r="BL109" s="441">
        <f>(BL12&lt;='Summary&amp;Assumptions'!$D$18)*(BL105-BL107)</f>
        <v>405726.78561674675</v>
      </c>
      <c r="BM109" s="441">
        <f>(BM12&lt;='Summary&amp;Assumptions'!$D$18)*(BM105-BM107)</f>
        <v>405726.78561674675</v>
      </c>
      <c r="BN109" s="441">
        <f>(BN12&lt;='Summary&amp;Assumptions'!$D$18)*(BN105-BN107)</f>
        <v>405726.78561674675</v>
      </c>
      <c r="BO109" s="441">
        <f>(BO12&lt;='Summary&amp;Assumptions'!$D$18)*(BO105-BO107)</f>
        <v>405726.78561674675</v>
      </c>
      <c r="BP109" s="441">
        <f>(BP12&lt;='Summary&amp;Assumptions'!$D$18)*(BP105-BP107)</f>
        <v>417898.58918524918</v>
      </c>
      <c r="BQ109" s="441">
        <f>(BQ12&lt;='Summary&amp;Assumptions'!$D$18)*(BQ105-BQ107)</f>
        <v>417898.58918524918</v>
      </c>
      <c r="BR109" s="441">
        <f>(BR12&lt;='Summary&amp;Assumptions'!$D$18)*(BR105-BR107)</f>
        <v>417898.58918524918</v>
      </c>
      <c r="BS109" s="441">
        <f>(BS12&lt;='Summary&amp;Assumptions'!$D$18)*(BS105-BS107)</f>
        <v>417898.58918524918</v>
      </c>
      <c r="BT109" s="441">
        <f>(BT12&lt;='Summary&amp;Assumptions'!$D$18)*(BT105-BT107)</f>
        <v>417898.58918524918</v>
      </c>
      <c r="BU109" s="441">
        <f>(BU12&lt;='Summary&amp;Assumptions'!$D$18)*(BU105-BU107)</f>
        <v>417898.58918524918</v>
      </c>
      <c r="BV109" s="441">
        <f>(BV12&lt;='Summary&amp;Assumptions'!$D$18)*(BV105-BV107)</f>
        <v>417898.58918524918</v>
      </c>
      <c r="BW109" s="441">
        <f>(BW12&lt;='Summary&amp;Assumptions'!$D$18)*(BW105-BW107)</f>
        <v>417898.58918524918</v>
      </c>
      <c r="BX109" s="441">
        <f>(BX12&lt;='Summary&amp;Assumptions'!$D$18)*(BX105-BX107)</f>
        <v>417898.58918524918</v>
      </c>
      <c r="BY109" s="441">
        <f>(BY12&lt;='Summary&amp;Assumptions'!$D$18)*(BY105-BY107)</f>
        <v>417898.58918524918</v>
      </c>
      <c r="BZ109" s="441">
        <f>(BZ12&lt;='Summary&amp;Assumptions'!$D$18)*(BZ105-BZ107)</f>
        <v>417898.58918524918</v>
      </c>
      <c r="CA109" s="441">
        <f>(CA12&lt;='Summary&amp;Assumptions'!$D$18)*(CA105-CA107)</f>
        <v>417898.58918524918</v>
      </c>
      <c r="CB109" s="441">
        <f>(CB12&lt;='Summary&amp;Assumptions'!$D$18)*(CB105-CB107)</f>
        <v>430435.54686080653</v>
      </c>
      <c r="CC109" s="441">
        <f>(CC12&lt;='Summary&amp;Assumptions'!$D$18)*(CC105-CC107)</f>
        <v>430435.54686080653</v>
      </c>
      <c r="CD109" s="441">
        <f>(CD12&lt;='Summary&amp;Assumptions'!$D$18)*(CD105-CD107)</f>
        <v>430435.54686080653</v>
      </c>
      <c r="CE109" s="441">
        <f>(CE12&lt;='Summary&amp;Assumptions'!$D$18)*(CE105-CE107)</f>
        <v>430435.54686080653</v>
      </c>
      <c r="CF109" s="441">
        <f>(CF12&lt;='Summary&amp;Assumptions'!$D$18)*(CF105-CF107)</f>
        <v>430435.54686080653</v>
      </c>
      <c r="CG109" s="441">
        <f>(CG12&lt;='Summary&amp;Assumptions'!$D$18)*(CG105-CG107)</f>
        <v>430435.54686080653</v>
      </c>
      <c r="CH109" s="441">
        <f>(CH12&lt;='Summary&amp;Assumptions'!$D$18)*(CH105-CH107)</f>
        <v>430435.54686080653</v>
      </c>
      <c r="CI109" s="441">
        <f>(CI12&lt;='Summary&amp;Assumptions'!$D$18)*(CI105-CI107)</f>
        <v>430435.54686080653</v>
      </c>
      <c r="CJ109" s="441">
        <f>(CJ12&lt;='Summary&amp;Assumptions'!$D$18)*(CJ105-CJ107)</f>
        <v>430435.54686080653</v>
      </c>
      <c r="CK109" s="441">
        <f>(CK12&lt;='Summary&amp;Assumptions'!$D$18)*(CK105-CK107)</f>
        <v>430435.54686080653</v>
      </c>
      <c r="CL109" s="441">
        <f>(CL12&lt;='Summary&amp;Assumptions'!$D$18)*(CL105-CL107)</f>
        <v>430435.54686080653</v>
      </c>
      <c r="CM109" s="441">
        <f>(CM12&lt;='Summary&amp;Assumptions'!$D$18)*(CM105-CM107)</f>
        <v>430435.54686080653</v>
      </c>
      <c r="CN109" s="441">
        <f>(CN12&lt;='Summary&amp;Assumptions'!$D$18)*(CN105-CN107)</f>
        <v>443348.61326663085</v>
      </c>
      <c r="CO109" s="441">
        <f>(CO12&lt;='Summary&amp;Assumptions'!$D$18)*(CO105-CO107)</f>
        <v>443348.61326663085</v>
      </c>
      <c r="CP109" s="441">
        <f>(CP12&lt;='Summary&amp;Assumptions'!$D$18)*(CP105-CP107)</f>
        <v>443348.61326663085</v>
      </c>
      <c r="CQ109" s="441">
        <f>(CQ12&lt;='Summary&amp;Assumptions'!$D$18)*(CQ105-CQ107)</f>
        <v>443348.61326663085</v>
      </c>
      <c r="CR109" s="441">
        <f>(CR12&lt;='Summary&amp;Assumptions'!$D$18)*(CR105-CR107)</f>
        <v>443348.61326663085</v>
      </c>
      <c r="CS109" s="441">
        <f>(CS12&lt;='Summary&amp;Assumptions'!$D$18)*(CS105-CS107)</f>
        <v>443348.61326663085</v>
      </c>
      <c r="CT109" s="441">
        <f>(CT12&lt;='Summary&amp;Assumptions'!$D$18)*(CT105-CT107)</f>
        <v>443348.61326663085</v>
      </c>
      <c r="CU109" s="441">
        <f>(CU12&lt;='Summary&amp;Assumptions'!$D$18)*(CU105-CU107)</f>
        <v>443348.61326663085</v>
      </c>
      <c r="CV109" s="441">
        <f>(CV12&lt;='Summary&amp;Assumptions'!$D$18)*(CV105-CV107)</f>
        <v>443348.61326663085</v>
      </c>
      <c r="CW109" s="441">
        <f>(CW12&lt;='Summary&amp;Assumptions'!$D$18)*(CW105-CW107)</f>
        <v>443348.61326663085</v>
      </c>
      <c r="CX109" s="441">
        <f>(CX12&lt;='Summary&amp;Assumptions'!$D$18)*(CX105-CX107)</f>
        <v>443348.61326663085</v>
      </c>
      <c r="CY109" s="441">
        <f>(CY12&lt;='Summary&amp;Assumptions'!$D$18)*(CY105-CY107)</f>
        <v>443348.61326663085</v>
      </c>
      <c r="CZ109" s="441">
        <f>(CZ12&lt;='Summary&amp;Assumptions'!$D$18)*(CZ105-CZ107)</f>
        <v>456649.07166462997</v>
      </c>
      <c r="DA109" s="441">
        <f>(DA12&lt;='Summary&amp;Assumptions'!$D$18)*(DA105-DA107)</f>
        <v>456649.07166462997</v>
      </c>
      <c r="DB109" s="441">
        <f>(DB12&lt;='Summary&amp;Assumptions'!$D$18)*(DB105-DB107)</f>
        <v>456649.07166462997</v>
      </c>
      <c r="DC109" s="441">
        <f>(DC12&lt;='Summary&amp;Assumptions'!$D$18)*(DC105-DC107)</f>
        <v>456649.07166462997</v>
      </c>
      <c r="DD109" s="441">
        <f>(DD12&lt;='Summary&amp;Assumptions'!$D$18)*(DD105-DD107)</f>
        <v>456649.07166462997</v>
      </c>
      <c r="DE109" s="441">
        <f>(DE12&lt;='Summary&amp;Assumptions'!$D$18)*(DE105-DE107)</f>
        <v>456649.07166462997</v>
      </c>
      <c r="DF109" s="441">
        <f>(DF12&lt;='Summary&amp;Assumptions'!$D$18)*(DF105-DF107)</f>
        <v>456649.07166462997</v>
      </c>
      <c r="DG109" s="441">
        <f>(DG12&lt;='Summary&amp;Assumptions'!$D$18)*(DG105-DG107)</f>
        <v>456649.07166462997</v>
      </c>
      <c r="DH109" s="441">
        <f>(DH12&lt;='Summary&amp;Assumptions'!$D$18)*(DH105-DH107)</f>
        <v>456649.07166462997</v>
      </c>
      <c r="DI109" s="441">
        <f>(DI12&lt;='Summary&amp;Assumptions'!$D$18)*(DI105-DI107)</f>
        <v>456649.07166462997</v>
      </c>
      <c r="DJ109" s="441">
        <f>(DJ12&lt;='Summary&amp;Assumptions'!$D$18)*(DJ105-DJ107)</f>
        <v>456649.07166462997</v>
      </c>
      <c r="DK109" s="441">
        <f>(DK12&lt;='Summary&amp;Assumptions'!$D$18)*(DK105-DK107)</f>
        <v>456649.07166462997</v>
      </c>
      <c r="DL109" s="441">
        <f>(DL12&lt;='Summary&amp;Assumptions'!$D$18)*(DL105-DL107)</f>
        <v>470348.54381456872</v>
      </c>
      <c r="DM109" s="441">
        <f>(DM12&lt;='Summary&amp;Assumptions'!$D$18)*(DM105-DM107)</f>
        <v>470348.54381456872</v>
      </c>
      <c r="DN109" s="441">
        <f>(DN12&lt;='Summary&amp;Assumptions'!$D$18)*(DN105-DN107)</f>
        <v>470348.54381456872</v>
      </c>
      <c r="DO109" s="441">
        <f>(DO12&lt;='Summary&amp;Assumptions'!$D$18)*(DO105-DO107)</f>
        <v>470348.54381456872</v>
      </c>
      <c r="DP109" s="441">
        <f>(DP12&lt;='Summary&amp;Assumptions'!$D$18)*(DP105-DP107)</f>
        <v>470348.54381456872</v>
      </c>
      <c r="DQ109" s="441">
        <f>(DQ12&lt;='Summary&amp;Assumptions'!$D$18)*(DQ105-DQ107)</f>
        <v>470348.54381456872</v>
      </c>
      <c r="DR109" s="441">
        <f>(DR12&lt;='Summary&amp;Assumptions'!$D$18)*(DR105-DR107)</f>
        <v>470348.54381456872</v>
      </c>
      <c r="DS109" s="441">
        <f>(DS12&lt;='Summary&amp;Assumptions'!$D$18)*(DS105-DS107)</f>
        <v>470348.54381456872</v>
      </c>
      <c r="DT109" s="441">
        <f>(DT12&lt;='Summary&amp;Assumptions'!$D$18)*(DT105-DT107)</f>
        <v>470348.54381456872</v>
      </c>
      <c r="DU109" s="441">
        <f>(DU12&lt;='Summary&amp;Assumptions'!$D$18)*(DU105-DU107)</f>
        <v>470348.54381456872</v>
      </c>
      <c r="DV109" s="441">
        <f>(DV12&lt;='Summary&amp;Assumptions'!$D$18)*(DV105-DV107)</f>
        <v>470348.54381456872</v>
      </c>
      <c r="DW109" s="441">
        <f>(DW12&lt;='Summary&amp;Assumptions'!$D$18)*(DW105-DW107)</f>
        <v>470348.54381456872</v>
      </c>
      <c r="DX109" s="441">
        <f>(DX12&lt;='Summary&amp;Assumptions'!$D$18)*(DX105-DX107)</f>
        <v>484459.00012900576</v>
      </c>
      <c r="DY109" s="441">
        <f>(DY12&lt;='Summary&amp;Assumptions'!$D$18)*(DY105-DY107)</f>
        <v>484459.00012900576</v>
      </c>
      <c r="DZ109" s="441">
        <f>(DZ12&lt;='Summary&amp;Assumptions'!$D$18)*(DZ105-DZ107)</f>
        <v>484459.00012900576</v>
      </c>
      <c r="EA109" s="441">
        <f>(EA12&lt;='Summary&amp;Assumptions'!$D$18)*(EA105-EA107)</f>
        <v>484459.00012900576</v>
      </c>
      <c r="EB109" s="441">
        <f>(EB12&lt;='Summary&amp;Assumptions'!$D$18)*(EB105-EB107)</f>
        <v>484459.00012900576</v>
      </c>
      <c r="EC109" s="441">
        <f>(EC12&lt;='Summary&amp;Assumptions'!$D$18)*(EC105-EC107)</f>
        <v>484459.00012900576</v>
      </c>
      <c r="ED109" s="441">
        <f>(ED12&lt;='Summary&amp;Assumptions'!$D$18)*(ED105-ED107)</f>
        <v>484459.00012900576</v>
      </c>
      <c r="EE109" s="441">
        <f>(EE12&lt;='Summary&amp;Assumptions'!$D$18)*(EE105-EE107)</f>
        <v>484459.00012900576</v>
      </c>
      <c r="EF109" s="441">
        <f>(EF12&lt;='Summary&amp;Assumptions'!$D$18)*(EF105-EF107)</f>
        <v>484459.00012900576</v>
      </c>
      <c r="EG109" s="441">
        <f>(EG12&lt;='Summary&amp;Assumptions'!$D$18)*(EG105-EG107)</f>
        <v>484459.00012900576</v>
      </c>
      <c r="EH109" s="441">
        <f>(EH12&lt;='Summary&amp;Assumptions'!$D$18)*(EH105-EH107)</f>
        <v>484459.00012900576</v>
      </c>
      <c r="EI109" s="441">
        <f>(EI12&lt;='Summary&amp;Assumptions'!$D$18)*(EI105-EI107)</f>
        <v>484459.00012900576</v>
      </c>
      <c r="EJ109" s="441">
        <f>(EJ12&lt;='Summary&amp;Assumptions'!$D$18)*(EJ105-EJ107)</f>
        <v>0</v>
      </c>
      <c r="EK109" s="441">
        <f>(EK12&lt;='Summary&amp;Assumptions'!$D$18)*(EK105-EK107)</f>
        <v>0</v>
      </c>
      <c r="EL109" s="441">
        <f>(EL12&lt;='Summary&amp;Assumptions'!$D$18)*(EL105-EL107)</f>
        <v>0</v>
      </c>
      <c r="EM109" s="441">
        <f>(EM12&lt;='Summary&amp;Assumptions'!$D$18)*(EM105-EM107)</f>
        <v>0</v>
      </c>
      <c r="EN109" s="441">
        <f>(EN12&lt;='Summary&amp;Assumptions'!$D$18)*(EN105-EN107)</f>
        <v>0</v>
      </c>
      <c r="EO109" s="441">
        <f>(EO12&lt;='Summary&amp;Assumptions'!$D$18)*(EO105-EO107)</f>
        <v>0</v>
      </c>
      <c r="EP109" s="441">
        <f>(EP12&lt;='Summary&amp;Assumptions'!$D$18)*(EP105-EP107)</f>
        <v>0</v>
      </c>
      <c r="EQ109" s="441">
        <f>(EQ12&lt;='Summary&amp;Assumptions'!$D$18)*(EQ105-EQ107)</f>
        <v>0</v>
      </c>
      <c r="ER109" s="441">
        <f>(ER12&lt;='Summary&amp;Assumptions'!$D$18)*(ER105-ER107)</f>
        <v>0</v>
      </c>
      <c r="ES109" s="441">
        <f>(ES12&lt;='Summary&amp;Assumptions'!$D$18)*(ES105-ES107)</f>
        <v>0</v>
      </c>
      <c r="ET109" s="441">
        <f>(ET12&lt;='Summary&amp;Assumptions'!$D$18)*(ET105-ET107)</f>
        <v>0</v>
      </c>
      <c r="EU109" s="441">
        <f>(EU12&lt;='Summary&amp;Assumptions'!$D$18)*(EU105-EU107)</f>
        <v>0</v>
      </c>
      <c r="EV109" s="441">
        <f>(EV12&lt;='Summary&amp;Assumptions'!$D$18)*(EV105-EV107)</f>
        <v>0</v>
      </c>
      <c r="EW109" s="441">
        <f>(EW12&lt;='Summary&amp;Assumptions'!$D$18)*(EW105-EW107)</f>
        <v>0</v>
      </c>
      <c r="EX109" s="441">
        <f>(EX12&lt;='Summary&amp;Assumptions'!$D$18)*(EX105-EX107)</f>
        <v>0</v>
      </c>
      <c r="EY109" s="441">
        <f>(EY12&lt;='Summary&amp;Assumptions'!$D$18)*(EY105-EY107)</f>
        <v>0</v>
      </c>
      <c r="EZ109" s="441">
        <f>(EZ12&lt;='Summary&amp;Assumptions'!$D$18)*(EZ105-EZ107)</f>
        <v>0</v>
      </c>
      <c r="FA109" s="441">
        <f>(FA12&lt;='Summary&amp;Assumptions'!$D$18)*(FA105-FA107)</f>
        <v>0</v>
      </c>
      <c r="FB109" s="441">
        <f>(FB12&lt;='Summary&amp;Assumptions'!$D$18)*(FB105-FB107)</f>
        <v>0</v>
      </c>
      <c r="FC109" s="441">
        <f>(FC12&lt;='Summary&amp;Assumptions'!$D$18)*(FC105-FC107)</f>
        <v>0</v>
      </c>
      <c r="FD109" s="441">
        <f>(FD12&lt;='Summary&amp;Assumptions'!$D$18)*(FD105-FD107)</f>
        <v>0</v>
      </c>
      <c r="FE109" s="441">
        <f>(FE12&lt;='Summary&amp;Assumptions'!$D$18)*(FE105-FE107)</f>
        <v>0</v>
      </c>
      <c r="FF109" s="441">
        <f>(FF12&lt;='Summary&amp;Assumptions'!$D$18)*(FF105-FF107)</f>
        <v>0</v>
      </c>
      <c r="FG109" s="441">
        <f>(FG12&lt;='Summary&amp;Assumptions'!$D$18)*(FG105-FG107)</f>
        <v>0</v>
      </c>
      <c r="FH109" s="441">
        <f>(FH12&lt;='Summary&amp;Assumptions'!$D$18)*(FH105-FH107)</f>
        <v>0</v>
      </c>
      <c r="FI109" s="441">
        <f>(FI12&lt;='Summary&amp;Assumptions'!$D$18)*(FI105-FI107)</f>
        <v>0</v>
      </c>
      <c r="FJ109" s="441">
        <f>(FJ12&lt;='Summary&amp;Assumptions'!$D$18)*(FJ105-FJ107)</f>
        <v>0</v>
      </c>
      <c r="FK109" s="441">
        <f>(FK12&lt;='Summary&amp;Assumptions'!$D$18)*(FK105-FK107)</f>
        <v>0</v>
      </c>
      <c r="FL109" s="441">
        <f>(FL12&lt;='Summary&amp;Assumptions'!$D$18)*(FL105-FL107)</f>
        <v>0</v>
      </c>
      <c r="FM109" s="441">
        <f>(FM12&lt;='Summary&amp;Assumptions'!$D$18)*(FM105-FM107)</f>
        <v>0</v>
      </c>
      <c r="FN109" s="441">
        <f>(FN12&lt;='Summary&amp;Assumptions'!$D$18)*(FN105-FN107)</f>
        <v>0</v>
      </c>
      <c r="FO109" s="441">
        <f>(FO12&lt;='Summary&amp;Assumptions'!$D$18)*(FO105-FO107)</f>
        <v>0</v>
      </c>
      <c r="FP109" s="441">
        <f>(FP12&lt;='Summary&amp;Assumptions'!$D$18)*(FP105-FP107)</f>
        <v>0</v>
      </c>
      <c r="FQ109" s="267">
        <f>(FQ12&lt;='Summary&amp;Assumptions'!$D$18)*(FQ105-FQ107)</f>
        <v>0</v>
      </c>
      <c r="FR109" s="191"/>
      <c r="FS109" s="191"/>
      <c r="FT109" s="191"/>
      <c r="FU109" s="9"/>
    </row>
    <row r="110" spans="1:177" s="16" customFormat="1" x14ac:dyDescent="0.2">
      <c r="A110" s="9"/>
      <c r="B110" s="133"/>
      <c r="FQ110" s="208"/>
      <c r="FR110" s="9"/>
      <c r="FS110" s="9"/>
      <c r="FT110" s="9"/>
      <c r="FU110" s="9"/>
    </row>
    <row r="111" spans="1:177" s="16" customFormat="1" x14ac:dyDescent="0.2">
      <c r="A111" s="9"/>
      <c r="B111" s="160" t="s">
        <v>37</v>
      </c>
      <c r="FQ111" s="208"/>
      <c r="FR111" s="9"/>
      <c r="FS111" s="9"/>
      <c r="FT111" s="9"/>
      <c r="FU111" s="9"/>
    </row>
    <row r="112" spans="1:177" s="16" customFormat="1" x14ac:dyDescent="0.2">
      <c r="A112" s="9"/>
      <c r="B112" s="199" t="s">
        <v>47</v>
      </c>
      <c r="C112" s="95"/>
      <c r="D112" s="95"/>
      <c r="E112" s="95"/>
      <c r="F112" s="95"/>
      <c r="G112" s="95"/>
      <c r="H112" s="95"/>
      <c r="I112" s="95"/>
      <c r="J112" s="95">
        <f>(J9='Summary&amp;Assumptions'!$D$81)*(SUM(K105:V105)/'Summary&amp;Assumptions'!$D$73)*'Summary&amp;Assumptions'!$D$68</f>
        <v>0</v>
      </c>
      <c r="K112" s="95">
        <f>(K9='Summary&amp;Assumptions'!$D$81)*(SUM(L105:W105)/'Summary&amp;Assumptions'!$D$73)*'Summary&amp;Assumptions'!$D$68</f>
        <v>0</v>
      </c>
      <c r="L112" s="95">
        <f>(L9='Summary&amp;Assumptions'!$D$81)*(SUM(M105:X105)/'Summary&amp;Assumptions'!$D$73)*'Summary&amp;Assumptions'!$D$68</f>
        <v>0</v>
      </c>
      <c r="M112" s="95">
        <f>(M9='Summary&amp;Assumptions'!$D$81)*(SUM(N105:Y105)/'Summary&amp;Assumptions'!$D$73)*'Summary&amp;Assumptions'!$D$68</f>
        <v>0</v>
      </c>
      <c r="N112" s="95">
        <f>(N9='Summary&amp;Assumptions'!$D$81)*(SUM(O105:Z105)/'Summary&amp;Assumptions'!$D$73)*'Summary&amp;Assumptions'!$D$68</f>
        <v>0</v>
      </c>
      <c r="O112" s="95">
        <f>(O9='Summary&amp;Assumptions'!$D$81)*(SUM(P105:AA105)/'Summary&amp;Assumptions'!$D$73)*'Summary&amp;Assumptions'!$D$68</f>
        <v>0</v>
      </c>
      <c r="P112" s="95">
        <f>(P9='Summary&amp;Assumptions'!$D$81)*(SUM(Q105:AB105)/'Summary&amp;Assumptions'!$D$73)*'Summary&amp;Assumptions'!$D$68</f>
        <v>0</v>
      </c>
      <c r="Q112" s="95">
        <f>(Q9='Summary&amp;Assumptions'!$D$81)*(SUM(R105:AC105)/'Summary&amp;Assumptions'!$D$73)*'Summary&amp;Assumptions'!$D$68</f>
        <v>0</v>
      </c>
      <c r="R112" s="95">
        <f>(R9='Summary&amp;Assumptions'!$D$81)*(SUM(S105:AD105)/'Summary&amp;Assumptions'!$D$73)*'Summary&amp;Assumptions'!$D$68</f>
        <v>0</v>
      </c>
      <c r="S112" s="95">
        <f>(S9='Summary&amp;Assumptions'!$D$81)*(SUM(T105:AE105)/'Summary&amp;Assumptions'!$D$73)*'Summary&amp;Assumptions'!$D$68</f>
        <v>0</v>
      </c>
      <c r="T112" s="95">
        <f>(T9='Summary&amp;Assumptions'!$D$81)*(SUM(U105:AF105)/'Summary&amp;Assumptions'!$D$73)*'Summary&amp;Assumptions'!$D$68</f>
        <v>0</v>
      </c>
      <c r="U112" s="95">
        <f>(U9='Summary&amp;Assumptions'!$D$81)*(SUM(V105:AG105)/'Summary&amp;Assumptions'!$D$73)*'Summary&amp;Assumptions'!$D$68</f>
        <v>0</v>
      </c>
      <c r="V112" s="95">
        <f>(V9='Summary&amp;Assumptions'!$D$81)*(SUM(W105:AH105)/'Summary&amp;Assumptions'!$D$73)*'Summary&amp;Assumptions'!$D$68</f>
        <v>0</v>
      </c>
      <c r="W112" s="95">
        <f>(W9='Summary&amp;Assumptions'!$D$81)*(SUM(X105:AI105)/'Summary&amp;Assumptions'!$D$73)*'Summary&amp;Assumptions'!$D$68</f>
        <v>0</v>
      </c>
      <c r="X112" s="95">
        <f>(X9='Summary&amp;Assumptions'!$D$81)*(SUM(Y105:AJ105)/'Summary&amp;Assumptions'!$D$73)*'Summary&amp;Assumptions'!$D$68</f>
        <v>0</v>
      </c>
      <c r="Y112" s="95">
        <f>(Y9='Summary&amp;Assumptions'!$D$81)*(SUM(Z105:AK105)/'Summary&amp;Assumptions'!$D$73)*'Summary&amp;Assumptions'!$D$68</f>
        <v>0</v>
      </c>
      <c r="Z112" s="95">
        <f>(Z9='Summary&amp;Assumptions'!$D$81)*(SUM(AA105:AL105)/'Summary&amp;Assumptions'!$D$73)*'Summary&amp;Assumptions'!$D$68</f>
        <v>0</v>
      </c>
      <c r="AA112" s="95">
        <f>(AA9='Summary&amp;Assumptions'!$D$81)*(SUM(AB105:AM105)/'Summary&amp;Assumptions'!$D$73)*'Summary&amp;Assumptions'!$D$68</f>
        <v>51255803.03142859</v>
      </c>
      <c r="AB112" s="95">
        <f>(AB9='Summary&amp;Assumptions'!$D$81)*(SUM(AC105:AN105)/'Summary&amp;Assumptions'!$D$73)*'Summary&amp;Assumptions'!$D$68</f>
        <v>0</v>
      </c>
      <c r="AC112" s="95">
        <f>(AC9='Summary&amp;Assumptions'!$D$81)*(SUM(AD105:AO105)/'Summary&amp;Assumptions'!$D$73)*'Summary&amp;Assumptions'!$D$68</f>
        <v>0</v>
      </c>
      <c r="AD112" s="95">
        <f>(AD9='Summary&amp;Assumptions'!$D$81)*(SUM(AE105:AP105)/'Summary&amp;Assumptions'!$D$73)*'Summary&amp;Assumptions'!$D$68</f>
        <v>0</v>
      </c>
      <c r="AE112" s="95">
        <f>(AE9='Summary&amp;Assumptions'!$D$81)*(SUM(AF105:AQ105)/'Summary&amp;Assumptions'!$D$73)*'Summary&amp;Assumptions'!$D$68</f>
        <v>0</v>
      </c>
      <c r="AF112" s="95">
        <f>(AF9='Summary&amp;Assumptions'!$D$81)*(SUM(AG105:AR105)/'Summary&amp;Assumptions'!$D$73)*'Summary&amp;Assumptions'!$D$68</f>
        <v>0</v>
      </c>
      <c r="AG112" s="95">
        <f>(AG9='Summary&amp;Assumptions'!$D$81)*(SUM(AH105:AS105)/'Summary&amp;Assumptions'!$D$73)*'Summary&amp;Assumptions'!$D$68</f>
        <v>0</v>
      </c>
      <c r="AH112" s="95">
        <f>(AH9='Summary&amp;Assumptions'!$D$81)*(SUM(AI105:AT105)/'Summary&amp;Assumptions'!$D$73)*'Summary&amp;Assumptions'!$D$68</f>
        <v>0</v>
      </c>
      <c r="AI112" s="95">
        <f>(AI9='Summary&amp;Assumptions'!$D$81)*(SUM(AJ105:AU105)/'Summary&amp;Assumptions'!$D$73)*'Summary&amp;Assumptions'!$D$68</f>
        <v>0</v>
      </c>
      <c r="AJ112" s="95">
        <f>(AJ9='Summary&amp;Assumptions'!$D$81)*(SUM(AK105:AV105)/'Summary&amp;Assumptions'!$D$73)*'Summary&amp;Assumptions'!$D$68</f>
        <v>0</v>
      </c>
      <c r="AK112" s="95">
        <f>(AK9='Summary&amp;Assumptions'!$D$81)*(SUM(AL105:AW105)/'Summary&amp;Assumptions'!$D$73)*'Summary&amp;Assumptions'!$D$68</f>
        <v>0</v>
      </c>
      <c r="AL112" s="95">
        <f>(AL9='Summary&amp;Assumptions'!$D$81)*(SUM(AM105:AX105)/'Summary&amp;Assumptions'!$D$73)*'Summary&amp;Assumptions'!$D$68</f>
        <v>0</v>
      </c>
      <c r="AM112" s="95">
        <f>(AM9='Summary&amp;Assumptions'!$D$81)*(SUM(AN105:AY105)/'Summary&amp;Assumptions'!$D$73)*'Summary&amp;Assumptions'!$D$68</f>
        <v>0</v>
      </c>
      <c r="AN112" s="95">
        <f>(AN9='Summary&amp;Assumptions'!$D$81)*(SUM(AO105:AZ105)/'Summary&amp;Assumptions'!$D$73)*'Summary&amp;Assumptions'!$D$68</f>
        <v>0</v>
      </c>
      <c r="AO112" s="95">
        <f>(AO9='Summary&amp;Assumptions'!$D$81)*(SUM(AP105:BA105)/'Summary&amp;Assumptions'!$D$73)*'Summary&amp;Assumptions'!$D$68</f>
        <v>0</v>
      </c>
      <c r="AP112" s="95">
        <f>(AP9='Summary&amp;Assumptions'!$D$81)*(SUM(AQ105:BB105)/'Summary&amp;Assumptions'!$D$73)*'Summary&amp;Assumptions'!$D$68</f>
        <v>0</v>
      </c>
      <c r="AQ112" s="95">
        <f>(AQ9='Summary&amp;Assumptions'!$D$81)*(SUM(AR105:BC105)/'Summary&amp;Assumptions'!$D$73)*'Summary&amp;Assumptions'!$D$68</f>
        <v>0</v>
      </c>
      <c r="AR112" s="95">
        <f>(AR9='Summary&amp;Assumptions'!$D$81)*(SUM(AS105:BD105)/'Summary&amp;Assumptions'!$D$73)*'Summary&amp;Assumptions'!$D$68</f>
        <v>0</v>
      </c>
      <c r="AS112" s="95">
        <f>(AS9='Summary&amp;Assumptions'!$D$81)*(SUM(AT105:BE105)/'Summary&amp;Assumptions'!$D$73)*'Summary&amp;Assumptions'!$D$68</f>
        <v>0</v>
      </c>
      <c r="AT112" s="95">
        <f>(AT9='Summary&amp;Assumptions'!$D$81)*(SUM(AU105:BF105)/'Summary&amp;Assumptions'!$D$73)*'Summary&amp;Assumptions'!$D$68</f>
        <v>0</v>
      </c>
      <c r="AU112" s="95">
        <f>(AU9='Summary&amp;Assumptions'!$D$81)*(SUM(AV105:BG105)/'Summary&amp;Assumptions'!$D$73)*'Summary&amp;Assumptions'!$D$68</f>
        <v>0</v>
      </c>
      <c r="AV112" s="95">
        <f>(AV9='Summary&amp;Assumptions'!$D$81)*(SUM(AW105:BH105)/'Summary&amp;Assumptions'!$D$73)*'Summary&amp;Assumptions'!$D$68</f>
        <v>0</v>
      </c>
      <c r="AW112" s="95">
        <f>(AW9='Summary&amp;Assumptions'!$D$81)*(SUM(AX105:BI105)/'Summary&amp;Assumptions'!$D$73)*'Summary&amp;Assumptions'!$D$68</f>
        <v>0</v>
      </c>
      <c r="AX112" s="95">
        <f>(AX9='Summary&amp;Assumptions'!$D$81)*(SUM(AY105:BJ105)/'Summary&amp;Assumptions'!$D$73)*'Summary&amp;Assumptions'!$D$68</f>
        <v>0</v>
      </c>
      <c r="AY112" s="95">
        <f>(AY9='Summary&amp;Assumptions'!$D$81)*(SUM(AZ105:BK105)/'Summary&amp;Assumptions'!$D$73)*'Summary&amp;Assumptions'!$D$68</f>
        <v>0</v>
      </c>
      <c r="AZ112" s="95">
        <f>(AZ9='Summary&amp;Assumptions'!$D$81)*(SUM(BA105:BL105)/'Summary&amp;Assumptions'!$D$73)*'Summary&amp;Assumptions'!$D$68</f>
        <v>0</v>
      </c>
      <c r="BA112" s="95">
        <f>(BA9='Summary&amp;Assumptions'!$D$81)*(SUM(BB105:BM105)/'Summary&amp;Assumptions'!$D$73)*'Summary&amp;Assumptions'!$D$68</f>
        <v>0</v>
      </c>
      <c r="BB112" s="95">
        <f>(BB9='Summary&amp;Assumptions'!$D$81)*(SUM(BC105:BN105)/'Summary&amp;Assumptions'!$D$73)*'Summary&amp;Assumptions'!$D$68</f>
        <v>0</v>
      </c>
      <c r="BC112" s="95">
        <f>(BC9='Summary&amp;Assumptions'!$D$81)*(SUM(BD105:BO105)/'Summary&amp;Assumptions'!$D$73)*'Summary&amp;Assumptions'!$D$68</f>
        <v>0</v>
      </c>
      <c r="BD112" s="95">
        <f>(BD9='Summary&amp;Assumptions'!$D$81)*(SUM(BE105:BP105)/'Summary&amp;Assumptions'!$D$73)*'Summary&amp;Assumptions'!$D$68</f>
        <v>0</v>
      </c>
      <c r="BE112" s="95">
        <f>(BE9='Summary&amp;Assumptions'!$D$81)*(SUM(BF105:BQ105)/'Summary&amp;Assumptions'!$D$73)*'Summary&amp;Assumptions'!$D$68</f>
        <v>0</v>
      </c>
      <c r="BF112" s="95">
        <f>(BF9='Summary&amp;Assumptions'!$D$81)*(SUM(BG105:BR105)/'Summary&amp;Assumptions'!$D$73)*'Summary&amp;Assumptions'!$D$68</f>
        <v>0</v>
      </c>
      <c r="BG112" s="95">
        <f>(BG9='Summary&amp;Assumptions'!$D$81)*(SUM(BH105:BS105)/'Summary&amp;Assumptions'!$D$73)*'Summary&amp;Assumptions'!$D$68</f>
        <v>0</v>
      </c>
      <c r="BH112" s="95">
        <f>(BH9='Summary&amp;Assumptions'!$D$81)*(SUM(BI105:BT105)/'Summary&amp;Assumptions'!$D$73)*'Summary&amp;Assumptions'!$D$68</f>
        <v>0</v>
      </c>
      <c r="BI112" s="95">
        <f>(BI9='Summary&amp;Assumptions'!$D$81)*(SUM(BJ105:BU105)/'Summary&amp;Assumptions'!$D$73)*'Summary&amp;Assumptions'!$D$68</f>
        <v>0</v>
      </c>
      <c r="BJ112" s="95">
        <f>(BJ9='Summary&amp;Assumptions'!$D$81)*(SUM(BK105:BV105)/'Summary&amp;Assumptions'!$D$73)*'Summary&amp;Assumptions'!$D$68</f>
        <v>0</v>
      </c>
      <c r="BK112" s="95">
        <f>(BK9='Summary&amp;Assumptions'!$D$81)*(SUM(BL105:BW105)/'Summary&amp;Assumptions'!$D$73)*'Summary&amp;Assumptions'!$D$68</f>
        <v>0</v>
      </c>
      <c r="BL112" s="95">
        <f>(BL9='Summary&amp;Assumptions'!$D$81)*(SUM(BM105:BX105)/'Summary&amp;Assumptions'!$D$73)*'Summary&amp;Assumptions'!$D$68</f>
        <v>0</v>
      </c>
      <c r="BM112" s="95">
        <f>(BM9='Summary&amp;Assumptions'!$D$81)*(SUM(BN105:BY105)/'Summary&amp;Assumptions'!$D$73)*'Summary&amp;Assumptions'!$D$68</f>
        <v>0</v>
      </c>
      <c r="BN112" s="95">
        <f>(BN9='Summary&amp;Assumptions'!$D$81)*(SUM(BO105:BZ105)/'Summary&amp;Assumptions'!$D$73)*'Summary&amp;Assumptions'!$D$68</f>
        <v>0</v>
      </c>
      <c r="BO112" s="95">
        <f>(BO9='Summary&amp;Assumptions'!$D$81)*(SUM(BP105:CA105)/'Summary&amp;Assumptions'!$D$73)*'Summary&amp;Assumptions'!$D$68</f>
        <v>0</v>
      </c>
      <c r="BP112" s="95">
        <f>(BP9='Summary&amp;Assumptions'!$D$81)*(SUM(BQ105:CB105)/'Summary&amp;Assumptions'!$D$73)*'Summary&amp;Assumptions'!$D$68</f>
        <v>0</v>
      </c>
      <c r="BQ112" s="95">
        <f>(BQ9='Summary&amp;Assumptions'!$D$81)*(SUM(BR105:CC105)/'Summary&amp;Assumptions'!$D$73)*'Summary&amp;Assumptions'!$D$68</f>
        <v>0</v>
      </c>
      <c r="BR112" s="95">
        <f>(BR9='Summary&amp;Assumptions'!$D$81)*(SUM(BS105:CD105)/'Summary&amp;Assumptions'!$D$73)*'Summary&amp;Assumptions'!$D$68</f>
        <v>0</v>
      </c>
      <c r="BS112" s="95">
        <f>(BS9='Summary&amp;Assumptions'!$D$81)*(SUM(BT105:CE105)/'Summary&amp;Assumptions'!$D$73)*'Summary&amp;Assumptions'!$D$68</f>
        <v>0</v>
      </c>
      <c r="BT112" s="95">
        <f>(BT9='Summary&amp;Assumptions'!$D$81)*(SUM(BU105:CF105)/'Summary&amp;Assumptions'!$D$73)*'Summary&amp;Assumptions'!$D$68</f>
        <v>0</v>
      </c>
      <c r="BU112" s="95">
        <f>(BU9='Summary&amp;Assumptions'!$D$81)*(SUM(BV105:CG105)/'Summary&amp;Assumptions'!$D$73)*'Summary&amp;Assumptions'!$D$68</f>
        <v>0</v>
      </c>
      <c r="BV112" s="95">
        <f>(BV9='Summary&amp;Assumptions'!$D$81)*(SUM(BW105:CH105)/'Summary&amp;Assumptions'!$D$73)*'Summary&amp;Assumptions'!$D$68</f>
        <v>0</v>
      </c>
      <c r="BW112" s="95">
        <f>(BW9='Summary&amp;Assumptions'!$D$81)*(SUM(BX105:CI105)/'Summary&amp;Assumptions'!$D$73)*'Summary&amp;Assumptions'!$D$68</f>
        <v>0</v>
      </c>
      <c r="BX112" s="95">
        <f>(BX9='Summary&amp;Assumptions'!$D$81)*(SUM(BY105:CJ105)/'Summary&amp;Assumptions'!$D$73)*'Summary&amp;Assumptions'!$D$68</f>
        <v>0</v>
      </c>
      <c r="BY112" s="95">
        <f>(BY9='Summary&amp;Assumptions'!$D$81)*(SUM(BZ105:CK105)/'Summary&amp;Assumptions'!$D$73)*'Summary&amp;Assumptions'!$D$68</f>
        <v>0</v>
      </c>
      <c r="BZ112" s="95">
        <f>(BZ9='Summary&amp;Assumptions'!$D$81)*(SUM(CA105:CL105)/'Summary&amp;Assumptions'!$D$73)*'Summary&amp;Assumptions'!$D$68</f>
        <v>0</v>
      </c>
      <c r="CA112" s="95">
        <f>(CA9='Summary&amp;Assumptions'!$D$81)*(SUM(CB105:CM105)/'Summary&amp;Assumptions'!$D$73)*'Summary&amp;Assumptions'!$D$68</f>
        <v>0</v>
      </c>
      <c r="CB112" s="95">
        <f>(CB9='Summary&amp;Assumptions'!$D$81)*(SUM(CC105:CN105)/'Summary&amp;Assumptions'!$D$73)*'Summary&amp;Assumptions'!$D$68</f>
        <v>0</v>
      </c>
      <c r="CC112" s="95">
        <f>(CC9='Summary&amp;Assumptions'!$D$81)*(SUM(CD105:CO105)/'Summary&amp;Assumptions'!$D$73)*'Summary&amp;Assumptions'!$D$68</f>
        <v>0</v>
      </c>
      <c r="CD112" s="95">
        <f>(CD9='Summary&amp;Assumptions'!$D$81)*(SUM(CE105:CP105)/'Summary&amp;Assumptions'!$D$73)*'Summary&amp;Assumptions'!$D$68</f>
        <v>0</v>
      </c>
      <c r="CE112" s="95">
        <f>(CE9='Summary&amp;Assumptions'!$D$81)*(SUM(CF105:CQ105)/'Summary&amp;Assumptions'!$D$73)*'Summary&amp;Assumptions'!$D$68</f>
        <v>0</v>
      </c>
      <c r="CF112" s="95">
        <f>(CF9='Summary&amp;Assumptions'!$D$81)*(SUM(CG105:CR105)/'Summary&amp;Assumptions'!$D$73)*'Summary&amp;Assumptions'!$D$68</f>
        <v>0</v>
      </c>
      <c r="CG112" s="95">
        <f>(CG9='Summary&amp;Assumptions'!$D$81)*(SUM(CH105:CS105)/'Summary&amp;Assumptions'!$D$73)*'Summary&amp;Assumptions'!$D$68</f>
        <v>0</v>
      </c>
      <c r="CH112" s="95">
        <f>(CH9='Summary&amp;Assumptions'!$D$81)*(SUM(CI105:CT105)/'Summary&amp;Assumptions'!$D$73)*'Summary&amp;Assumptions'!$D$68</f>
        <v>0</v>
      </c>
      <c r="CI112" s="95">
        <f>(CI9='Summary&amp;Assumptions'!$D$81)*(SUM(CJ105:CU105)/'Summary&amp;Assumptions'!$D$73)*'Summary&amp;Assumptions'!$D$68</f>
        <v>0</v>
      </c>
      <c r="CJ112" s="95">
        <f>(CJ9='Summary&amp;Assumptions'!$D$81)*(SUM(CK105:CV105)/'Summary&amp;Assumptions'!$D$73)*'Summary&amp;Assumptions'!$D$68</f>
        <v>0</v>
      </c>
      <c r="CK112" s="95">
        <f>(CK9='Summary&amp;Assumptions'!$D$81)*(SUM(CL105:CW105)/'Summary&amp;Assumptions'!$D$73)*'Summary&amp;Assumptions'!$D$68</f>
        <v>0</v>
      </c>
      <c r="CL112" s="95">
        <f>(CL9='Summary&amp;Assumptions'!$D$81)*(SUM(CM105:CX105)/'Summary&amp;Assumptions'!$D$73)*'Summary&amp;Assumptions'!$D$68</f>
        <v>0</v>
      </c>
      <c r="CM112" s="95">
        <f>(CM9='Summary&amp;Assumptions'!$D$81)*(SUM(CN105:CY105)/'Summary&amp;Assumptions'!$D$73)*'Summary&amp;Assumptions'!$D$68</f>
        <v>0</v>
      </c>
      <c r="CN112" s="95">
        <f>(CN9='Summary&amp;Assumptions'!$D$81)*(SUM(CO105:CZ105)/'Summary&amp;Assumptions'!$D$73)*'Summary&amp;Assumptions'!$D$68</f>
        <v>0</v>
      </c>
      <c r="CO112" s="95">
        <f>(CO9='Summary&amp;Assumptions'!$D$81)*(SUM(CP105:DA105)/'Summary&amp;Assumptions'!$D$73)*'Summary&amp;Assumptions'!$D$68</f>
        <v>0</v>
      </c>
      <c r="CP112" s="95">
        <f>(CP9='Summary&amp;Assumptions'!$D$81)*(SUM(CQ105:DB105)/'Summary&amp;Assumptions'!$D$73)*'Summary&amp;Assumptions'!$D$68</f>
        <v>0</v>
      </c>
      <c r="CQ112" s="95">
        <f>(CQ9='Summary&amp;Assumptions'!$D$81)*(SUM(CR105:DC105)/'Summary&amp;Assumptions'!$D$73)*'Summary&amp;Assumptions'!$D$68</f>
        <v>0</v>
      </c>
      <c r="CR112" s="95">
        <f>(CR9='Summary&amp;Assumptions'!$D$81)*(SUM(CS105:DD105)/'Summary&amp;Assumptions'!$D$73)*'Summary&amp;Assumptions'!$D$68</f>
        <v>0</v>
      </c>
      <c r="CS112" s="95">
        <f>(CS9='Summary&amp;Assumptions'!$D$81)*(SUM(CT105:DE105)/'Summary&amp;Assumptions'!$D$73)*'Summary&amp;Assumptions'!$D$68</f>
        <v>0</v>
      </c>
      <c r="CT112" s="95">
        <f>(CT9='Summary&amp;Assumptions'!$D$81)*(SUM(CU105:DF105)/'Summary&amp;Assumptions'!$D$73)*'Summary&amp;Assumptions'!$D$68</f>
        <v>0</v>
      </c>
      <c r="CU112" s="95">
        <f>(CU9='Summary&amp;Assumptions'!$D$81)*(SUM(CV105:DG105)/'Summary&amp;Assumptions'!$D$73)*'Summary&amp;Assumptions'!$D$68</f>
        <v>0</v>
      </c>
      <c r="CV112" s="95">
        <f>(CV9='Summary&amp;Assumptions'!$D$81)*(SUM(CW105:DH105)/'Summary&amp;Assumptions'!$D$73)*'Summary&amp;Assumptions'!$D$68</f>
        <v>0</v>
      </c>
      <c r="CW112" s="95">
        <f>(CW9='Summary&amp;Assumptions'!$D$81)*(SUM(CX105:DI105)/'Summary&amp;Assumptions'!$D$73)*'Summary&amp;Assumptions'!$D$68</f>
        <v>0</v>
      </c>
      <c r="CX112" s="95">
        <f>(CX9='Summary&amp;Assumptions'!$D$81)*(SUM(CY105:DJ105)/'Summary&amp;Assumptions'!$D$73)*'Summary&amp;Assumptions'!$D$68</f>
        <v>0</v>
      </c>
      <c r="CY112" s="95">
        <f>(CY9='Summary&amp;Assumptions'!$D$81)*(SUM(CZ105:DK105)/'Summary&amp;Assumptions'!$D$73)*'Summary&amp;Assumptions'!$D$68</f>
        <v>0</v>
      </c>
      <c r="CZ112" s="95">
        <f>(CZ9='Summary&amp;Assumptions'!$D$81)*(SUM(DA105:DL105)/'Summary&amp;Assumptions'!$D$73)*'Summary&amp;Assumptions'!$D$68</f>
        <v>0</v>
      </c>
      <c r="DA112" s="95">
        <f>(DA9='Summary&amp;Assumptions'!$D$81)*(SUM(DB105:DM105)/'Summary&amp;Assumptions'!$D$73)*'Summary&amp;Assumptions'!$D$68</f>
        <v>0</v>
      </c>
      <c r="DB112" s="95">
        <f>(DB9='Summary&amp;Assumptions'!$D$81)*(SUM(DC105:DN105)/'Summary&amp;Assumptions'!$D$73)*'Summary&amp;Assumptions'!$D$68</f>
        <v>0</v>
      </c>
      <c r="DC112" s="95">
        <f>(DC9='Summary&amp;Assumptions'!$D$81)*(SUM(DD105:DO105)/'Summary&amp;Assumptions'!$D$73)*'Summary&amp;Assumptions'!$D$68</f>
        <v>0</v>
      </c>
      <c r="DD112" s="95">
        <f>(DD9='Summary&amp;Assumptions'!$D$81)*(SUM(DE105:DP105)/'Summary&amp;Assumptions'!$D$73)*'Summary&amp;Assumptions'!$D$68</f>
        <v>0</v>
      </c>
      <c r="DE112" s="95">
        <f>(DE9='Summary&amp;Assumptions'!$D$81)*(SUM(DF105:DQ105)/'Summary&amp;Assumptions'!$D$73)*'Summary&amp;Assumptions'!$D$68</f>
        <v>0</v>
      </c>
      <c r="DF112" s="95">
        <f>(DF9='Summary&amp;Assumptions'!$D$81)*(SUM(DG105:DR105)/'Summary&amp;Assumptions'!$D$73)*'Summary&amp;Assumptions'!$D$68</f>
        <v>0</v>
      </c>
      <c r="DG112" s="95">
        <f>(DG9='Summary&amp;Assumptions'!$D$81)*(SUM(DH105:DS105)/'Summary&amp;Assumptions'!$D$73)*'Summary&amp;Assumptions'!$D$68</f>
        <v>0</v>
      </c>
      <c r="DH112" s="95">
        <f>(DH9='Summary&amp;Assumptions'!$D$81)*(SUM(DI105:DT105)/'Summary&amp;Assumptions'!$D$73)*'Summary&amp;Assumptions'!$D$68</f>
        <v>0</v>
      </c>
      <c r="DI112" s="95">
        <f>(DI9='Summary&amp;Assumptions'!$D$81)*(SUM(DJ105:DU105)/'Summary&amp;Assumptions'!$D$73)*'Summary&amp;Assumptions'!$D$68</f>
        <v>0</v>
      </c>
      <c r="DJ112" s="95">
        <f>(DJ9='Summary&amp;Assumptions'!$D$81)*(SUM(DK105:DV105)/'Summary&amp;Assumptions'!$D$73)*'Summary&amp;Assumptions'!$D$68</f>
        <v>0</v>
      </c>
      <c r="DK112" s="95">
        <f>(DK9='Summary&amp;Assumptions'!$D$81)*(SUM(DL105:DW105)/'Summary&amp;Assumptions'!$D$73)*'Summary&amp;Assumptions'!$D$68</f>
        <v>0</v>
      </c>
      <c r="DL112" s="95">
        <f>(DL9='Summary&amp;Assumptions'!$D$81)*(SUM(DM105:DX105)/'Summary&amp;Assumptions'!$D$73)*'Summary&amp;Assumptions'!$D$68</f>
        <v>0</v>
      </c>
      <c r="DM112" s="95">
        <f>(DM9='Summary&amp;Assumptions'!$D$81)*(SUM(DN105:DY105)/'Summary&amp;Assumptions'!$D$73)*'Summary&amp;Assumptions'!$D$68</f>
        <v>0</v>
      </c>
      <c r="DN112" s="95">
        <f>(DN9='Summary&amp;Assumptions'!$D$81)*(SUM(DO105:DZ105)/'Summary&amp;Assumptions'!$D$73)*'Summary&amp;Assumptions'!$D$68</f>
        <v>0</v>
      </c>
      <c r="DO112" s="95">
        <f>(DO9='Summary&amp;Assumptions'!$D$81)*(SUM(DP105:EA105)/'Summary&amp;Assumptions'!$D$73)*'Summary&amp;Assumptions'!$D$68</f>
        <v>0</v>
      </c>
      <c r="DP112" s="95">
        <f>(DP9='Summary&amp;Assumptions'!$D$81)*(SUM(DQ105:EB105)/'Summary&amp;Assumptions'!$D$73)*'Summary&amp;Assumptions'!$D$68</f>
        <v>0</v>
      </c>
      <c r="DQ112" s="95">
        <f>(DQ9='Summary&amp;Assumptions'!$D$81)*(SUM(DR105:EC105)/'Summary&amp;Assumptions'!$D$73)*'Summary&amp;Assumptions'!$D$68</f>
        <v>0</v>
      </c>
      <c r="DR112" s="95">
        <f>(DR9='Summary&amp;Assumptions'!$D$81)*(SUM(DS105:ED105)/'Summary&amp;Assumptions'!$D$73)*'Summary&amp;Assumptions'!$D$68</f>
        <v>0</v>
      </c>
      <c r="DS112" s="95">
        <f>(DS9='Summary&amp;Assumptions'!$D$81)*(SUM(DT105:EE105)/'Summary&amp;Assumptions'!$D$73)*'Summary&amp;Assumptions'!$D$68</f>
        <v>0</v>
      </c>
      <c r="DT112" s="95">
        <f>(DT9='Summary&amp;Assumptions'!$D$81)*(SUM(DU105:EF105)/'Summary&amp;Assumptions'!$D$73)*'Summary&amp;Assumptions'!$D$68</f>
        <v>0</v>
      </c>
      <c r="DU112" s="95">
        <f>(DU9='Summary&amp;Assumptions'!$D$81)*(SUM(DV105:EG105)/'Summary&amp;Assumptions'!$D$73)*'Summary&amp;Assumptions'!$D$68</f>
        <v>0</v>
      </c>
      <c r="DV112" s="95">
        <f>(DV9='Summary&amp;Assumptions'!$D$81)*(SUM(DW105:EH105)/'Summary&amp;Assumptions'!$D$73)*'Summary&amp;Assumptions'!$D$68</f>
        <v>0</v>
      </c>
      <c r="DW112" s="95">
        <f>(DW9='Summary&amp;Assumptions'!$D$81)*(SUM(DX105:EI105)/'Summary&amp;Assumptions'!$D$73)*'Summary&amp;Assumptions'!$D$68</f>
        <v>0</v>
      </c>
      <c r="DX112" s="95">
        <f>(DX9='Summary&amp;Assumptions'!$D$81)*(SUM(DY105:EJ105)/'Summary&amp;Assumptions'!$D$73)*'Summary&amp;Assumptions'!$D$68</f>
        <v>0</v>
      </c>
      <c r="DY112" s="95">
        <f>(DY9='Summary&amp;Assumptions'!$D$81)*(SUM(DZ105:EK105)/'Summary&amp;Assumptions'!$D$73)*'Summary&amp;Assumptions'!$D$68</f>
        <v>0</v>
      </c>
      <c r="DZ112" s="95">
        <f>(DZ9='Summary&amp;Assumptions'!$D$81)*(SUM(EA105:EL105)/'Summary&amp;Assumptions'!$D$73)*'Summary&amp;Assumptions'!$D$68</f>
        <v>0</v>
      </c>
      <c r="EA112" s="95">
        <f>(EA9='Summary&amp;Assumptions'!$D$81)*(SUM(EB105:EM105)/'Summary&amp;Assumptions'!$D$73)*'Summary&amp;Assumptions'!$D$68</f>
        <v>0</v>
      </c>
      <c r="EB112" s="95">
        <f>(EB9='Summary&amp;Assumptions'!$D$81)*(SUM(EC105:EN105)/'Summary&amp;Assumptions'!$D$73)*'Summary&amp;Assumptions'!$D$68</f>
        <v>0</v>
      </c>
      <c r="EC112" s="95">
        <f>(EC9='Summary&amp;Assumptions'!$D$81)*(SUM(ED105:EO105)/'Summary&amp;Assumptions'!$D$73)*'Summary&amp;Assumptions'!$D$68</f>
        <v>0</v>
      </c>
      <c r="ED112" s="95">
        <f>(ED9='Summary&amp;Assumptions'!$D$81)*(SUM(EE105:EP105)/'Summary&amp;Assumptions'!$D$73)*'Summary&amp;Assumptions'!$D$68</f>
        <v>0</v>
      </c>
      <c r="EE112" s="95">
        <f>(EE9='Summary&amp;Assumptions'!$D$81)*(SUM(EF105:EQ105)/'Summary&amp;Assumptions'!$D$73)*'Summary&amp;Assumptions'!$D$68</f>
        <v>0</v>
      </c>
      <c r="EF112" s="95">
        <f>(EF9='Summary&amp;Assumptions'!$D$81)*(SUM(EG105:ER105)/'Summary&amp;Assumptions'!$D$73)*'Summary&amp;Assumptions'!$D$68</f>
        <v>0</v>
      </c>
      <c r="EG112" s="95">
        <f>(EG9='Summary&amp;Assumptions'!$D$81)*(SUM(EH105:ES105)/'Summary&amp;Assumptions'!$D$73)*'Summary&amp;Assumptions'!$D$68</f>
        <v>0</v>
      </c>
      <c r="EH112" s="95">
        <f>(EH9='Summary&amp;Assumptions'!$D$81)*(SUM(EI105:ET105)/'Summary&amp;Assumptions'!$D$73)*'Summary&amp;Assumptions'!$D$68</f>
        <v>0</v>
      </c>
      <c r="EI112" s="95">
        <f>(EI9='Summary&amp;Assumptions'!$D$81)*(SUM(EJ105:EU105)/'Summary&amp;Assumptions'!$D$73)*'Summary&amp;Assumptions'!$D$68</f>
        <v>0</v>
      </c>
      <c r="EJ112" s="95">
        <f>(EJ9='Summary&amp;Assumptions'!$D$81)*(SUM(EK105:EV105)/'Summary&amp;Assumptions'!$D$73)*'Summary&amp;Assumptions'!$D$68</f>
        <v>0</v>
      </c>
      <c r="EK112" s="95">
        <f>(EK9='Summary&amp;Assumptions'!$D$81)*(SUM(EL105:EW105)/'Summary&amp;Assumptions'!$D$73)*'Summary&amp;Assumptions'!$D$68</f>
        <v>0</v>
      </c>
      <c r="EL112" s="95">
        <f>(EL9='Summary&amp;Assumptions'!$D$81)*(SUM(EM105:EX105)/'Summary&amp;Assumptions'!$D$73)*'Summary&amp;Assumptions'!$D$68</f>
        <v>0</v>
      </c>
      <c r="EM112" s="95">
        <f>(EM9='Summary&amp;Assumptions'!$D$81)*(SUM(EN105:EY105)/'Summary&amp;Assumptions'!$D$73)*'Summary&amp;Assumptions'!$D$68</f>
        <v>0</v>
      </c>
      <c r="EN112" s="95">
        <f>(EN9='Summary&amp;Assumptions'!$D$81)*(SUM(EO105:EZ105)/'Summary&amp;Assumptions'!$D$73)*'Summary&amp;Assumptions'!$D$68</f>
        <v>0</v>
      </c>
      <c r="EO112" s="95">
        <f>(EO9='Summary&amp;Assumptions'!$D$81)*(SUM(EP105:FA105)/'Summary&amp;Assumptions'!$D$73)*'Summary&amp;Assumptions'!$D$68</f>
        <v>0</v>
      </c>
      <c r="EP112" s="95">
        <f>(EP9='Summary&amp;Assumptions'!$D$81)*(SUM(EQ105:FB105)/'Summary&amp;Assumptions'!$D$73)*'Summary&amp;Assumptions'!$D$68</f>
        <v>0</v>
      </c>
      <c r="EQ112" s="95">
        <f>(EQ9='Summary&amp;Assumptions'!$D$81)*(SUM(ER105:FC105)/'Summary&amp;Assumptions'!$D$73)*'Summary&amp;Assumptions'!$D$68</f>
        <v>0</v>
      </c>
      <c r="ER112" s="95">
        <f>(ER9='Summary&amp;Assumptions'!$D$81)*(SUM(ES105:FD105)/'Summary&amp;Assumptions'!$D$73)*'Summary&amp;Assumptions'!$D$68</f>
        <v>0</v>
      </c>
      <c r="ES112" s="95">
        <f>(ES9='Summary&amp;Assumptions'!$D$81)*(SUM(ET105:FE105)/'Summary&amp;Assumptions'!$D$73)*'Summary&amp;Assumptions'!$D$68</f>
        <v>0</v>
      </c>
      <c r="ET112" s="95">
        <f>(ET9='Summary&amp;Assumptions'!$D$81)*(SUM(EU105:FF105)/'Summary&amp;Assumptions'!$D$73)*'Summary&amp;Assumptions'!$D$68</f>
        <v>0</v>
      </c>
      <c r="EU112" s="95">
        <f>(EU9='Summary&amp;Assumptions'!$D$81)*(SUM(EV105:FG105)/'Summary&amp;Assumptions'!$D$73)*'Summary&amp;Assumptions'!$D$68</f>
        <v>0</v>
      </c>
      <c r="EV112" s="95">
        <f>(EV9='Summary&amp;Assumptions'!$D$81)*(SUM(EW105:FH105)/'Summary&amp;Assumptions'!$D$73)*'Summary&amp;Assumptions'!$D$68</f>
        <v>0</v>
      </c>
      <c r="EW112" s="95">
        <f>(EW9='Summary&amp;Assumptions'!$D$81)*(SUM(EX105:FI105)/'Summary&amp;Assumptions'!$D$73)*'Summary&amp;Assumptions'!$D$68</f>
        <v>0</v>
      </c>
      <c r="EX112" s="95">
        <f>(EX9='Summary&amp;Assumptions'!$D$81)*(SUM(EY105:FJ105)/'Summary&amp;Assumptions'!$D$73)*'Summary&amp;Assumptions'!$D$68</f>
        <v>0</v>
      </c>
      <c r="EY112" s="95">
        <f>(EY9='Summary&amp;Assumptions'!$D$81)*(SUM(EZ105:FK105)/'Summary&amp;Assumptions'!$D$73)*'Summary&amp;Assumptions'!$D$68</f>
        <v>0</v>
      </c>
      <c r="EZ112" s="95">
        <f>(EZ9='Summary&amp;Assumptions'!$D$81)*(SUM(FA105:FL105)/'Summary&amp;Assumptions'!$D$73)*'Summary&amp;Assumptions'!$D$68</f>
        <v>0</v>
      </c>
      <c r="FA112" s="95">
        <f>(FA9='Summary&amp;Assumptions'!$D$81)*(SUM(FB105:FM105)/'Summary&amp;Assumptions'!$D$73)*'Summary&amp;Assumptions'!$D$68</f>
        <v>0</v>
      </c>
      <c r="FB112" s="95">
        <f>(FB9='Summary&amp;Assumptions'!$D$81)*(SUM(FC105:FN105)/'Summary&amp;Assumptions'!$D$73)*'Summary&amp;Assumptions'!$D$68</f>
        <v>0</v>
      </c>
      <c r="FC112" s="95">
        <f>(FC9='Summary&amp;Assumptions'!$D$81)*(SUM(FD105:FO105)/'Summary&amp;Assumptions'!$D$73)*'Summary&amp;Assumptions'!$D$68</f>
        <v>0</v>
      </c>
      <c r="FD112" s="95">
        <f>(FD9='Summary&amp;Assumptions'!$D$81)*(SUM(FE105:FP105)/'Summary&amp;Assumptions'!$D$73)*'Summary&amp;Assumptions'!$D$68</f>
        <v>0</v>
      </c>
      <c r="FE112" s="95">
        <f>(FE9='Summary&amp;Assumptions'!$D$81)*(SUM(FF105:FQ105)/'Summary&amp;Assumptions'!$D$73)*'Summary&amp;Assumptions'!$D$68</f>
        <v>0</v>
      </c>
      <c r="FF112" s="95">
        <f>(FF9='Summary&amp;Assumptions'!$D$81)*(SUM(FG105:FR105)/'Summary&amp;Assumptions'!$D$73)*'Summary&amp;Assumptions'!$D$68</f>
        <v>0</v>
      </c>
      <c r="FG112" s="95">
        <f>(FG9='Summary&amp;Assumptions'!$D$81)*(SUM(FH105:FS105)/'Summary&amp;Assumptions'!$D$73)*'Summary&amp;Assumptions'!$D$68</f>
        <v>0</v>
      </c>
      <c r="FH112" s="95">
        <f>(FH9='Summary&amp;Assumptions'!$D$81)*(SUM(FI105:FT105)/'Summary&amp;Assumptions'!$D$73)*'Summary&amp;Assumptions'!$D$68</f>
        <v>0</v>
      </c>
      <c r="FI112" s="95">
        <f>(FI9='Summary&amp;Assumptions'!$D$81)*(SUM(FJ105:FU105)/'Summary&amp;Assumptions'!$D$73)*'Summary&amp;Assumptions'!$D$68</f>
        <v>0</v>
      </c>
      <c r="FJ112" s="95">
        <f>(FJ9='Summary&amp;Assumptions'!$D$81)*(SUM(FK105:FV105)/'Summary&amp;Assumptions'!$D$73)*'Summary&amp;Assumptions'!$D$68</f>
        <v>0</v>
      </c>
      <c r="FK112" s="95">
        <f>(FK9='Summary&amp;Assumptions'!$D$81)*(SUM(FL105:FW105)/'Summary&amp;Assumptions'!$D$73)*'Summary&amp;Assumptions'!$D$68</f>
        <v>0</v>
      </c>
      <c r="FL112" s="95">
        <f>(FL9='Summary&amp;Assumptions'!$D$81)*(SUM(FM105:FX105)/'Summary&amp;Assumptions'!$D$73)*'Summary&amp;Assumptions'!$D$68</f>
        <v>0</v>
      </c>
      <c r="FM112" s="95">
        <f>(FM9='Summary&amp;Assumptions'!$D$81)*(SUM(FN105:FY105)/'Summary&amp;Assumptions'!$D$73)*'Summary&amp;Assumptions'!$D$68</f>
        <v>0</v>
      </c>
      <c r="FN112" s="95">
        <f>(FN9='Summary&amp;Assumptions'!$D$81)*(SUM(FO105:FZ105)/'Summary&amp;Assumptions'!$D$73)*'Summary&amp;Assumptions'!$D$68</f>
        <v>0</v>
      </c>
      <c r="FO112" s="95">
        <f>(FO9='Summary&amp;Assumptions'!$D$81)*(SUM(FP105:GA105)/'Summary&amp;Assumptions'!$D$73)*'Summary&amp;Assumptions'!$D$68</f>
        <v>0</v>
      </c>
      <c r="FP112" s="95">
        <f>(FP9='Summary&amp;Assumptions'!$D$81)*(SUM(FQ105:GB105)/'Summary&amp;Assumptions'!$D$73)*'Summary&amp;Assumptions'!$D$68</f>
        <v>0</v>
      </c>
      <c r="FQ112" s="96">
        <f>(FQ9='Summary&amp;Assumptions'!$D$81)*(SUM(FR105:GC105)/'Summary&amp;Assumptions'!$D$73)*'Summary&amp;Assumptions'!$D$68</f>
        <v>0</v>
      </c>
      <c r="FR112" s="9"/>
      <c r="FS112" s="9"/>
      <c r="FT112" s="9"/>
      <c r="FU112" s="9"/>
    </row>
    <row r="113" spans="1:177" s="16" customFormat="1" x14ac:dyDescent="0.2">
      <c r="A113" s="9"/>
      <c r="B113" s="199" t="s">
        <v>78</v>
      </c>
      <c r="C113" s="95"/>
      <c r="D113" s="95"/>
      <c r="E113" s="95"/>
      <c r="F113" s="95"/>
      <c r="G113" s="95"/>
      <c r="H113" s="95"/>
      <c r="I113" s="95"/>
      <c r="J113" s="95">
        <f>J112*-'Summary&amp;Assumptions'!$D$70</f>
        <v>0</v>
      </c>
      <c r="K113" s="95">
        <f>K112*-'Summary&amp;Assumptions'!$D$70</f>
        <v>0</v>
      </c>
      <c r="L113" s="95">
        <f>L112*-'Summary&amp;Assumptions'!$D$70</f>
        <v>0</v>
      </c>
      <c r="M113" s="95">
        <f>M112*-'Summary&amp;Assumptions'!$D$70</f>
        <v>0</v>
      </c>
      <c r="N113" s="95">
        <f>N112*-'Summary&amp;Assumptions'!$D$70</f>
        <v>0</v>
      </c>
      <c r="O113" s="95">
        <f>O112*-'Summary&amp;Assumptions'!$D$70</f>
        <v>0</v>
      </c>
      <c r="P113" s="95">
        <f>P112*-'Summary&amp;Assumptions'!$D$70</f>
        <v>0</v>
      </c>
      <c r="Q113" s="95">
        <f>Q112*-'Summary&amp;Assumptions'!$D$70</f>
        <v>0</v>
      </c>
      <c r="R113" s="95">
        <f>R112*-'Summary&amp;Assumptions'!$D$70</f>
        <v>0</v>
      </c>
      <c r="S113" s="95">
        <f>S112*-'Summary&amp;Assumptions'!$D$70</f>
        <v>0</v>
      </c>
      <c r="T113" s="95">
        <f>T112*-'Summary&amp;Assumptions'!$D$70</f>
        <v>0</v>
      </c>
      <c r="U113" s="95">
        <f>U112*-'Summary&amp;Assumptions'!$D$70</f>
        <v>0</v>
      </c>
      <c r="V113" s="95">
        <f>V112*-'Summary&amp;Assumptions'!$D$70</f>
        <v>0</v>
      </c>
      <c r="W113" s="95">
        <f>W112*-'Summary&amp;Assumptions'!$D$70</f>
        <v>0</v>
      </c>
      <c r="X113" s="95">
        <f>X112*-'Summary&amp;Assumptions'!$D$70</f>
        <v>0</v>
      </c>
      <c r="Y113" s="95">
        <f>Y112*-'Summary&amp;Assumptions'!$D$70</f>
        <v>0</v>
      </c>
      <c r="Z113" s="95">
        <f>Z112*-'Summary&amp;Assumptions'!$D$70</f>
        <v>0</v>
      </c>
      <c r="AA113" s="95">
        <f>AA112*-'Summary&amp;Assumptions'!$D$70</f>
        <v>-512558.03031428589</v>
      </c>
      <c r="AB113" s="95">
        <f>AB112*-'Summary&amp;Assumptions'!$D$70</f>
        <v>0</v>
      </c>
      <c r="AC113" s="95">
        <f>AC112*-'Summary&amp;Assumptions'!$D$70</f>
        <v>0</v>
      </c>
      <c r="AD113" s="95">
        <f>AD112*-'Summary&amp;Assumptions'!$D$70</f>
        <v>0</v>
      </c>
      <c r="AE113" s="95">
        <f>AE112*-'Summary&amp;Assumptions'!$D$70</f>
        <v>0</v>
      </c>
      <c r="AF113" s="95">
        <f>AF112*-'Summary&amp;Assumptions'!$D$70</f>
        <v>0</v>
      </c>
      <c r="AG113" s="95">
        <f>AG112*-'Summary&amp;Assumptions'!$D$70</f>
        <v>0</v>
      </c>
      <c r="AH113" s="95">
        <f>AH112*-'Summary&amp;Assumptions'!$D$70</f>
        <v>0</v>
      </c>
      <c r="AI113" s="95">
        <f>AI112*-'Summary&amp;Assumptions'!$D$70</f>
        <v>0</v>
      </c>
      <c r="AJ113" s="95">
        <f>AJ112*-'Summary&amp;Assumptions'!$D$70</f>
        <v>0</v>
      </c>
      <c r="AK113" s="95">
        <f>AK112*-'Summary&amp;Assumptions'!$D$70</f>
        <v>0</v>
      </c>
      <c r="AL113" s="95">
        <f>AL112*-'Summary&amp;Assumptions'!$D$70</f>
        <v>0</v>
      </c>
      <c r="AM113" s="95">
        <f>AM112*-'Summary&amp;Assumptions'!$D$70</f>
        <v>0</v>
      </c>
      <c r="AN113" s="95">
        <f>AN112*-'Summary&amp;Assumptions'!$D$70</f>
        <v>0</v>
      </c>
      <c r="AO113" s="95">
        <f>AO112*-'Summary&amp;Assumptions'!$D$70</f>
        <v>0</v>
      </c>
      <c r="AP113" s="95">
        <f>AP112*-'Summary&amp;Assumptions'!$D$70</f>
        <v>0</v>
      </c>
      <c r="AQ113" s="95">
        <f>AQ112*-'Summary&amp;Assumptions'!$D$70</f>
        <v>0</v>
      </c>
      <c r="AR113" s="95">
        <f>AR112*-'Summary&amp;Assumptions'!$D$70</f>
        <v>0</v>
      </c>
      <c r="AS113" s="95">
        <f>AS112*-'Summary&amp;Assumptions'!$D$70</f>
        <v>0</v>
      </c>
      <c r="AT113" s="95">
        <f>AT112*-'Summary&amp;Assumptions'!$D$70</f>
        <v>0</v>
      </c>
      <c r="AU113" s="95">
        <f>AU112*-'Summary&amp;Assumptions'!$D$70</f>
        <v>0</v>
      </c>
      <c r="AV113" s="95">
        <f>AV112*-'Summary&amp;Assumptions'!$D$70</f>
        <v>0</v>
      </c>
      <c r="AW113" s="95">
        <f>AW112*-'Summary&amp;Assumptions'!$D$70</f>
        <v>0</v>
      </c>
      <c r="AX113" s="95">
        <f>AX112*-'Summary&amp;Assumptions'!$D$70</f>
        <v>0</v>
      </c>
      <c r="AY113" s="95">
        <f>AY112*-'Summary&amp;Assumptions'!$D$70</f>
        <v>0</v>
      </c>
      <c r="AZ113" s="95">
        <f>AZ112*-'Summary&amp;Assumptions'!$D$70</f>
        <v>0</v>
      </c>
      <c r="BA113" s="95">
        <f>BA112*-'Summary&amp;Assumptions'!$D$70</f>
        <v>0</v>
      </c>
      <c r="BB113" s="95">
        <f>BB112*-'Summary&amp;Assumptions'!$D$70</f>
        <v>0</v>
      </c>
      <c r="BC113" s="95">
        <f>BC112*-'Summary&amp;Assumptions'!$D$70</f>
        <v>0</v>
      </c>
      <c r="BD113" s="95">
        <f>BD112*-'Summary&amp;Assumptions'!$D$70</f>
        <v>0</v>
      </c>
      <c r="BE113" s="95">
        <f>BE112*-'Summary&amp;Assumptions'!$D$70</f>
        <v>0</v>
      </c>
      <c r="BF113" s="95">
        <f>BF112*-'Summary&amp;Assumptions'!$D$70</f>
        <v>0</v>
      </c>
      <c r="BG113" s="95">
        <f>BG112*-'Summary&amp;Assumptions'!$D$70</f>
        <v>0</v>
      </c>
      <c r="BH113" s="95">
        <f>BH112*-'Summary&amp;Assumptions'!$D$70</f>
        <v>0</v>
      </c>
      <c r="BI113" s="95">
        <f>BI112*-'Summary&amp;Assumptions'!$D$70</f>
        <v>0</v>
      </c>
      <c r="BJ113" s="95">
        <f>BJ112*-'Summary&amp;Assumptions'!$D$70</f>
        <v>0</v>
      </c>
      <c r="BK113" s="95">
        <f>BK112*-'Summary&amp;Assumptions'!$D$70</f>
        <v>0</v>
      </c>
      <c r="BL113" s="95">
        <f>BL112*-'Summary&amp;Assumptions'!$D$70</f>
        <v>0</v>
      </c>
      <c r="BM113" s="95">
        <f>BM112*-'Summary&amp;Assumptions'!$D$70</f>
        <v>0</v>
      </c>
      <c r="BN113" s="95">
        <f>BN112*-'Summary&amp;Assumptions'!$D$70</f>
        <v>0</v>
      </c>
      <c r="BO113" s="95">
        <f>BO112*-'Summary&amp;Assumptions'!$D$70</f>
        <v>0</v>
      </c>
      <c r="BP113" s="95">
        <f>BP112*-'Summary&amp;Assumptions'!$D$70</f>
        <v>0</v>
      </c>
      <c r="BQ113" s="95">
        <f>BQ112*-'Summary&amp;Assumptions'!$D$70</f>
        <v>0</v>
      </c>
      <c r="BR113" s="95">
        <f>BR112*-'Summary&amp;Assumptions'!$D$70</f>
        <v>0</v>
      </c>
      <c r="BS113" s="95">
        <f>BS112*-'Summary&amp;Assumptions'!$D$70</f>
        <v>0</v>
      </c>
      <c r="BT113" s="95">
        <f>BT112*-'Summary&amp;Assumptions'!$D$70</f>
        <v>0</v>
      </c>
      <c r="BU113" s="95">
        <f>BU112*-'Summary&amp;Assumptions'!$D$70</f>
        <v>0</v>
      </c>
      <c r="BV113" s="95">
        <f>BV112*-'Summary&amp;Assumptions'!$D$70</f>
        <v>0</v>
      </c>
      <c r="BW113" s="95">
        <f>BW112*-'Summary&amp;Assumptions'!$D$70</f>
        <v>0</v>
      </c>
      <c r="BX113" s="95">
        <f>BX112*-'Summary&amp;Assumptions'!$D$70</f>
        <v>0</v>
      </c>
      <c r="BY113" s="95">
        <f>BY112*-'Summary&amp;Assumptions'!$D$70</f>
        <v>0</v>
      </c>
      <c r="BZ113" s="95">
        <f>BZ112*-'Summary&amp;Assumptions'!$D$70</f>
        <v>0</v>
      </c>
      <c r="CA113" s="95">
        <f>CA112*-'Summary&amp;Assumptions'!$D$70</f>
        <v>0</v>
      </c>
      <c r="CB113" s="95">
        <f>CB112*-'Summary&amp;Assumptions'!$D$70</f>
        <v>0</v>
      </c>
      <c r="CC113" s="95">
        <f>CC112*-'Summary&amp;Assumptions'!$D$70</f>
        <v>0</v>
      </c>
      <c r="CD113" s="95">
        <f>CD112*-'Summary&amp;Assumptions'!$D$70</f>
        <v>0</v>
      </c>
      <c r="CE113" s="95">
        <f>CE112*-'Summary&amp;Assumptions'!$D$70</f>
        <v>0</v>
      </c>
      <c r="CF113" s="95">
        <f>CF112*-'Summary&amp;Assumptions'!$D$70</f>
        <v>0</v>
      </c>
      <c r="CG113" s="95">
        <f>CG112*-'Summary&amp;Assumptions'!$D$70</f>
        <v>0</v>
      </c>
      <c r="CH113" s="95">
        <f>CH112*-'Summary&amp;Assumptions'!$D$70</f>
        <v>0</v>
      </c>
      <c r="CI113" s="95">
        <f>CI112*-'Summary&amp;Assumptions'!$D$70</f>
        <v>0</v>
      </c>
      <c r="CJ113" s="95">
        <f>CJ112*-'Summary&amp;Assumptions'!$D$70</f>
        <v>0</v>
      </c>
      <c r="CK113" s="95">
        <f>CK112*-'Summary&amp;Assumptions'!$D$70</f>
        <v>0</v>
      </c>
      <c r="CL113" s="95">
        <f>CL112*-'Summary&amp;Assumptions'!$D$70</f>
        <v>0</v>
      </c>
      <c r="CM113" s="95">
        <f>CM112*-'Summary&amp;Assumptions'!$D$70</f>
        <v>0</v>
      </c>
      <c r="CN113" s="95">
        <f>CN112*-'Summary&amp;Assumptions'!$D$70</f>
        <v>0</v>
      </c>
      <c r="CO113" s="95">
        <f>CO112*-'Summary&amp;Assumptions'!$D$70</f>
        <v>0</v>
      </c>
      <c r="CP113" s="95">
        <f>CP112*-'Summary&amp;Assumptions'!$D$70</f>
        <v>0</v>
      </c>
      <c r="CQ113" s="95">
        <f>CQ112*-'Summary&amp;Assumptions'!$D$70</f>
        <v>0</v>
      </c>
      <c r="CR113" s="95">
        <f>CR112*-'Summary&amp;Assumptions'!$D$70</f>
        <v>0</v>
      </c>
      <c r="CS113" s="95">
        <f>CS112*-'Summary&amp;Assumptions'!$D$70</f>
        <v>0</v>
      </c>
      <c r="CT113" s="95">
        <f>CT112*-'Summary&amp;Assumptions'!$D$70</f>
        <v>0</v>
      </c>
      <c r="CU113" s="95">
        <f>CU112*-'Summary&amp;Assumptions'!$D$70</f>
        <v>0</v>
      </c>
      <c r="CV113" s="95">
        <f>CV112*-'Summary&amp;Assumptions'!$D$70</f>
        <v>0</v>
      </c>
      <c r="CW113" s="95">
        <f>CW112*-'Summary&amp;Assumptions'!$D$70</f>
        <v>0</v>
      </c>
      <c r="CX113" s="95">
        <f>CX112*-'Summary&amp;Assumptions'!$D$70</f>
        <v>0</v>
      </c>
      <c r="CY113" s="95">
        <f>CY112*-'Summary&amp;Assumptions'!$D$70</f>
        <v>0</v>
      </c>
      <c r="CZ113" s="95">
        <f>CZ112*-'Summary&amp;Assumptions'!$D$70</f>
        <v>0</v>
      </c>
      <c r="DA113" s="95">
        <f>DA112*-'Summary&amp;Assumptions'!$D$70</f>
        <v>0</v>
      </c>
      <c r="DB113" s="95">
        <f>DB112*-'Summary&amp;Assumptions'!$D$70</f>
        <v>0</v>
      </c>
      <c r="DC113" s="95">
        <f>DC112*-'Summary&amp;Assumptions'!$D$70</f>
        <v>0</v>
      </c>
      <c r="DD113" s="95">
        <f>DD112*-'Summary&amp;Assumptions'!$D$70</f>
        <v>0</v>
      </c>
      <c r="DE113" s="95">
        <f>DE112*-'Summary&amp;Assumptions'!$D$70</f>
        <v>0</v>
      </c>
      <c r="DF113" s="95">
        <f>DF112*-'Summary&amp;Assumptions'!$D$70</f>
        <v>0</v>
      </c>
      <c r="DG113" s="95">
        <f>DG112*-'Summary&amp;Assumptions'!$D$70</f>
        <v>0</v>
      </c>
      <c r="DH113" s="95">
        <f>DH112*-'Summary&amp;Assumptions'!$D$70</f>
        <v>0</v>
      </c>
      <c r="DI113" s="95">
        <f>DI112*-'Summary&amp;Assumptions'!$D$70</f>
        <v>0</v>
      </c>
      <c r="DJ113" s="95">
        <f>DJ112*-'Summary&amp;Assumptions'!$D$70</f>
        <v>0</v>
      </c>
      <c r="DK113" s="95">
        <f>DK112*-'Summary&amp;Assumptions'!$D$70</f>
        <v>0</v>
      </c>
      <c r="DL113" s="95">
        <f>DL112*-'Summary&amp;Assumptions'!$D$70</f>
        <v>0</v>
      </c>
      <c r="DM113" s="95">
        <f>DM112*-'Summary&amp;Assumptions'!$D$70</f>
        <v>0</v>
      </c>
      <c r="DN113" s="95">
        <f>DN112*-'Summary&amp;Assumptions'!$D$70</f>
        <v>0</v>
      </c>
      <c r="DO113" s="95">
        <f>DO112*-'Summary&amp;Assumptions'!$D$70</f>
        <v>0</v>
      </c>
      <c r="DP113" s="95">
        <f>DP112*-'Summary&amp;Assumptions'!$D$70</f>
        <v>0</v>
      </c>
      <c r="DQ113" s="95">
        <f>DQ112*-'Summary&amp;Assumptions'!$D$70</f>
        <v>0</v>
      </c>
      <c r="DR113" s="95">
        <f>DR112*-'Summary&amp;Assumptions'!$D$70</f>
        <v>0</v>
      </c>
      <c r="DS113" s="95">
        <f>DS112*-'Summary&amp;Assumptions'!$D$70</f>
        <v>0</v>
      </c>
      <c r="DT113" s="95">
        <f>DT112*-'Summary&amp;Assumptions'!$D$70</f>
        <v>0</v>
      </c>
      <c r="DU113" s="95">
        <f>DU112*-'Summary&amp;Assumptions'!$D$70</f>
        <v>0</v>
      </c>
      <c r="DV113" s="95">
        <f>DV112*-'Summary&amp;Assumptions'!$D$70</f>
        <v>0</v>
      </c>
      <c r="DW113" s="95">
        <f>DW112*-'Summary&amp;Assumptions'!$D$70</f>
        <v>0</v>
      </c>
      <c r="DX113" s="95">
        <f>DX112*-'Summary&amp;Assumptions'!$D$70</f>
        <v>0</v>
      </c>
      <c r="DY113" s="95">
        <f>DY112*-'Summary&amp;Assumptions'!$D$70</f>
        <v>0</v>
      </c>
      <c r="DZ113" s="95">
        <f>DZ112*-'Summary&amp;Assumptions'!$D$70</f>
        <v>0</v>
      </c>
      <c r="EA113" s="95">
        <f>EA112*-'Summary&amp;Assumptions'!$D$70</f>
        <v>0</v>
      </c>
      <c r="EB113" s="95">
        <f>EB112*-'Summary&amp;Assumptions'!$D$70</f>
        <v>0</v>
      </c>
      <c r="EC113" s="95">
        <f>EC112*-'Summary&amp;Assumptions'!$D$70</f>
        <v>0</v>
      </c>
      <c r="ED113" s="95">
        <f>ED112*-'Summary&amp;Assumptions'!$D$70</f>
        <v>0</v>
      </c>
      <c r="EE113" s="95">
        <f>EE112*-'Summary&amp;Assumptions'!$D$70</f>
        <v>0</v>
      </c>
      <c r="EF113" s="95">
        <f>EF112*-'Summary&amp;Assumptions'!$D$70</f>
        <v>0</v>
      </c>
      <c r="EG113" s="95">
        <f>EG112*-'Summary&amp;Assumptions'!$D$70</f>
        <v>0</v>
      </c>
      <c r="EH113" s="95">
        <f>EH112*-'Summary&amp;Assumptions'!$D$70</f>
        <v>0</v>
      </c>
      <c r="EI113" s="95">
        <f>EI112*-'Summary&amp;Assumptions'!$D$70</f>
        <v>0</v>
      </c>
      <c r="EJ113" s="95">
        <f>EJ112*-'Summary&amp;Assumptions'!$D$70</f>
        <v>0</v>
      </c>
      <c r="EK113" s="95">
        <f>EK112*-'Summary&amp;Assumptions'!$D$70</f>
        <v>0</v>
      </c>
      <c r="EL113" s="95">
        <f>EL112*-'Summary&amp;Assumptions'!$D$70</f>
        <v>0</v>
      </c>
      <c r="EM113" s="95">
        <f>EM112*-'Summary&amp;Assumptions'!$D$70</f>
        <v>0</v>
      </c>
      <c r="EN113" s="95">
        <f>EN112*-'Summary&amp;Assumptions'!$D$70</f>
        <v>0</v>
      </c>
      <c r="EO113" s="95">
        <f>EO112*-'Summary&amp;Assumptions'!$D$70</f>
        <v>0</v>
      </c>
      <c r="EP113" s="95">
        <f>EP112*-'Summary&amp;Assumptions'!$D$70</f>
        <v>0</v>
      </c>
      <c r="EQ113" s="95">
        <f>EQ112*-'Summary&amp;Assumptions'!$D$70</f>
        <v>0</v>
      </c>
      <c r="ER113" s="95">
        <f>ER112*-'Summary&amp;Assumptions'!$D$70</f>
        <v>0</v>
      </c>
      <c r="ES113" s="95">
        <f>ES112*-'Summary&amp;Assumptions'!$D$70</f>
        <v>0</v>
      </c>
      <c r="ET113" s="95">
        <f>ET112*-'Summary&amp;Assumptions'!$D$70</f>
        <v>0</v>
      </c>
      <c r="EU113" s="95">
        <f>EU112*-'Summary&amp;Assumptions'!$D$70</f>
        <v>0</v>
      </c>
      <c r="EV113" s="95">
        <f>EV112*-'Summary&amp;Assumptions'!$D$70</f>
        <v>0</v>
      </c>
      <c r="EW113" s="95">
        <f>EW112*-'Summary&amp;Assumptions'!$D$70</f>
        <v>0</v>
      </c>
      <c r="EX113" s="95">
        <f>EX112*-'Summary&amp;Assumptions'!$D$70</f>
        <v>0</v>
      </c>
      <c r="EY113" s="95">
        <f>EY112*-'Summary&amp;Assumptions'!$D$70</f>
        <v>0</v>
      </c>
      <c r="EZ113" s="95">
        <f>EZ112*-'Summary&amp;Assumptions'!$D$70</f>
        <v>0</v>
      </c>
      <c r="FA113" s="95">
        <f>FA112*-'Summary&amp;Assumptions'!$D$70</f>
        <v>0</v>
      </c>
      <c r="FB113" s="95">
        <f>FB112*-'Summary&amp;Assumptions'!$D$70</f>
        <v>0</v>
      </c>
      <c r="FC113" s="95">
        <f>FC112*-'Summary&amp;Assumptions'!$D$70</f>
        <v>0</v>
      </c>
      <c r="FD113" s="95">
        <f>FD112*-'Summary&amp;Assumptions'!$D$70</f>
        <v>0</v>
      </c>
      <c r="FE113" s="95">
        <f>FE112*-'Summary&amp;Assumptions'!$D$70</f>
        <v>0</v>
      </c>
      <c r="FF113" s="95">
        <f>FF112*-'Summary&amp;Assumptions'!$D$70</f>
        <v>0</v>
      </c>
      <c r="FG113" s="95">
        <f>FG112*-'Summary&amp;Assumptions'!$D$70</f>
        <v>0</v>
      </c>
      <c r="FH113" s="95">
        <f>FH112*-'Summary&amp;Assumptions'!$D$70</f>
        <v>0</v>
      </c>
      <c r="FI113" s="95">
        <f>FI112*-'Summary&amp;Assumptions'!$D$70</f>
        <v>0</v>
      </c>
      <c r="FJ113" s="95">
        <f>FJ112*-'Summary&amp;Assumptions'!$D$70</f>
        <v>0</v>
      </c>
      <c r="FK113" s="95">
        <f>FK112*-'Summary&amp;Assumptions'!$D$70</f>
        <v>0</v>
      </c>
      <c r="FL113" s="95">
        <f>FL112*-'Summary&amp;Assumptions'!$D$70</f>
        <v>0</v>
      </c>
      <c r="FM113" s="95">
        <f>FM112*-'Summary&amp;Assumptions'!$D$70</f>
        <v>0</v>
      </c>
      <c r="FN113" s="95">
        <f>FN112*-'Summary&amp;Assumptions'!$D$70</f>
        <v>0</v>
      </c>
      <c r="FO113" s="95">
        <f>FO112*-'Summary&amp;Assumptions'!$D$70</f>
        <v>0</v>
      </c>
      <c r="FP113" s="95">
        <f>FP112*-'Summary&amp;Assumptions'!$D$70</f>
        <v>0</v>
      </c>
      <c r="FQ113" s="96">
        <f>FQ112*-'Summary&amp;Assumptions'!$D$70</f>
        <v>0</v>
      </c>
      <c r="FR113" s="9"/>
      <c r="FS113" s="9"/>
      <c r="FT113" s="9"/>
      <c r="FU113" s="9"/>
    </row>
    <row r="114" spans="1:177" s="16" customFormat="1" x14ac:dyDescent="0.2">
      <c r="A114" s="9"/>
      <c r="B114" s="331"/>
      <c r="C114" s="443"/>
      <c r="D114" s="443"/>
      <c r="E114" s="443"/>
      <c r="F114" s="443"/>
      <c r="G114" s="443"/>
      <c r="H114" s="443"/>
      <c r="I114" s="443"/>
      <c r="J114" s="443">
        <f>(SUM(I$112:$J112)&gt;0)*1+I114</f>
        <v>0</v>
      </c>
      <c r="K114" s="443">
        <f>(SUM($J$112:J112)&gt;0)*1+J114</f>
        <v>0</v>
      </c>
      <c r="L114" s="443">
        <f>(SUM($J$112:K112)&gt;0)*1+K114</f>
        <v>0</v>
      </c>
      <c r="M114" s="443">
        <f>(SUM($J$112:L112)&gt;0)*1+L114</f>
        <v>0</v>
      </c>
      <c r="N114" s="443">
        <f>(SUM($J$112:M112)&gt;0)*1+M114</f>
        <v>0</v>
      </c>
      <c r="O114" s="443">
        <f>(SUM($J$112:N112)&gt;0)*1+N114</f>
        <v>0</v>
      </c>
      <c r="P114" s="443">
        <f>(SUM($J$112:O112)&gt;0)*1+O114</f>
        <v>0</v>
      </c>
      <c r="Q114" s="443">
        <f>(SUM($J$112:P112)&gt;0)*1+P114</f>
        <v>0</v>
      </c>
      <c r="R114" s="443">
        <f>(SUM($J$112:Q112)&gt;0)*1+Q114</f>
        <v>0</v>
      </c>
      <c r="S114" s="443">
        <f>(SUM($J$112:R112)&gt;0)*1+R114</f>
        <v>0</v>
      </c>
      <c r="T114" s="443">
        <f>(SUM($J$112:S112)&gt;0)*1+S114</f>
        <v>0</v>
      </c>
      <c r="U114" s="443">
        <f>(SUM($J$112:T112)&gt;0)*1+T114</f>
        <v>0</v>
      </c>
      <c r="V114" s="443">
        <f>(SUM($J$112:U112)&gt;0)*1+U114</f>
        <v>0</v>
      </c>
      <c r="W114" s="443">
        <f>(SUM($J$112:V112)&gt;0)*1+V114</f>
        <v>0</v>
      </c>
      <c r="X114" s="443">
        <f>(SUM($J$112:W112)&gt;0)*1+W114</f>
        <v>0</v>
      </c>
      <c r="Y114" s="443">
        <f>(SUM($J$112:X112)&gt;0)*1+X114</f>
        <v>0</v>
      </c>
      <c r="Z114" s="443">
        <f>(SUM($J$112:Y112)&gt;0)*1+Y114</f>
        <v>0</v>
      </c>
      <c r="AA114" s="443">
        <f>(SUM($J$112:Z112)&gt;0)*1+Z114</f>
        <v>0</v>
      </c>
      <c r="AB114" s="443">
        <f>(SUM($J$112:AA112)&gt;0)*1+AA114</f>
        <v>1</v>
      </c>
      <c r="AC114" s="443">
        <f>(SUM($J$112:AB112)&gt;0)*1+AB114</f>
        <v>2</v>
      </c>
      <c r="AD114" s="443">
        <f>(SUM($J$112:AC112)&gt;0)*1+AC114</f>
        <v>3</v>
      </c>
      <c r="AE114" s="443">
        <f>(SUM($J$112:AD112)&gt;0)*1+AD114</f>
        <v>4</v>
      </c>
      <c r="AF114" s="443">
        <f>(SUM($J$112:AE112)&gt;0)*1+AE114</f>
        <v>5</v>
      </c>
      <c r="AG114" s="443">
        <f>(SUM($J$112:AF112)&gt;0)*1+AF114</f>
        <v>6</v>
      </c>
      <c r="AH114" s="443">
        <f>(SUM($J$112:AG112)&gt;0)*1+AG114</f>
        <v>7</v>
      </c>
      <c r="AI114" s="443">
        <f>(SUM($J$112:AH112)&gt;0)*1+AH114</f>
        <v>8</v>
      </c>
      <c r="AJ114" s="443">
        <f>(SUM($J$112:AI112)&gt;0)*1+AI114</f>
        <v>9</v>
      </c>
      <c r="AK114" s="443">
        <f>(SUM($J$112:AJ112)&gt;0)*1+AJ114</f>
        <v>10</v>
      </c>
      <c r="AL114" s="443">
        <f>(SUM($J$112:AK112)&gt;0)*1+AK114</f>
        <v>11</v>
      </c>
      <c r="AM114" s="443">
        <f>(SUM($J$112:AL112)&gt;0)*1+AL114</f>
        <v>12</v>
      </c>
      <c r="AN114" s="443">
        <f>(SUM($J$112:AM112)&gt;0)*1+AM114</f>
        <v>13</v>
      </c>
      <c r="AO114" s="443">
        <f>(SUM($J$112:AN112)&gt;0)*1+AN114</f>
        <v>14</v>
      </c>
      <c r="AP114" s="443">
        <f>(SUM($J$112:AO112)&gt;0)*1+AO114</f>
        <v>15</v>
      </c>
      <c r="AQ114" s="443">
        <f>(SUM($J$112:AP112)&gt;0)*1+AP114</f>
        <v>16</v>
      </c>
      <c r="AR114" s="443">
        <f>(SUM($J$112:AQ112)&gt;0)*1+AQ114</f>
        <v>17</v>
      </c>
      <c r="AS114" s="443">
        <f>(SUM($J$112:AR112)&gt;0)*1+AR114</f>
        <v>18</v>
      </c>
      <c r="AT114" s="443">
        <f>(SUM($J$112:AS112)&gt;0)*1+AS114</f>
        <v>19</v>
      </c>
      <c r="AU114" s="443">
        <f>(SUM($J$112:AT112)&gt;0)*1+AT114</f>
        <v>20</v>
      </c>
      <c r="AV114" s="443">
        <f>(SUM($J$112:AU112)&gt;0)*1+AU114</f>
        <v>21</v>
      </c>
      <c r="AW114" s="443">
        <f>(SUM($J$112:AV112)&gt;0)*1+AV114</f>
        <v>22</v>
      </c>
      <c r="AX114" s="443">
        <f>(SUM($J$112:AW112)&gt;0)*1+AW114</f>
        <v>23</v>
      </c>
      <c r="AY114" s="443">
        <f>(SUM($J$112:AX112)&gt;0)*1+AX114</f>
        <v>24</v>
      </c>
      <c r="AZ114" s="443">
        <f>(SUM($J$112:AY112)&gt;0)*1+AY114</f>
        <v>25</v>
      </c>
      <c r="BA114" s="443">
        <f>(SUM($J$112:AZ112)&gt;0)*1+AZ114</f>
        <v>26</v>
      </c>
      <c r="BB114" s="443">
        <f>(SUM($J$112:BA112)&gt;0)*1+BA114</f>
        <v>27</v>
      </c>
      <c r="BC114" s="443">
        <f>(SUM($J$112:BB112)&gt;0)*1+BB114</f>
        <v>28</v>
      </c>
      <c r="BD114" s="443">
        <f>(SUM($J$112:BC112)&gt;0)*1+BC114</f>
        <v>29</v>
      </c>
      <c r="BE114" s="443">
        <f>(SUM($J$112:BD112)&gt;0)*1+BD114</f>
        <v>30</v>
      </c>
      <c r="BF114" s="443">
        <f>(SUM($J$112:BE112)&gt;0)*1+BE114</f>
        <v>31</v>
      </c>
      <c r="BG114" s="443">
        <f>(SUM($J$112:BF112)&gt;0)*1+BF114</f>
        <v>32</v>
      </c>
      <c r="BH114" s="443">
        <f>(SUM($J$112:BG112)&gt;0)*1+BG114</f>
        <v>33</v>
      </c>
      <c r="BI114" s="443">
        <f>(SUM($J$112:BH112)&gt;0)*1+BH114</f>
        <v>34</v>
      </c>
      <c r="BJ114" s="443">
        <f>(SUM($J$112:BI112)&gt;0)*1+BI114</f>
        <v>35</v>
      </c>
      <c r="BK114" s="443">
        <f>(SUM($J$112:BJ112)&gt;0)*1+BJ114</f>
        <v>36</v>
      </c>
      <c r="BL114" s="443">
        <f>(SUM($J$112:BK112)&gt;0)*1+BK114</f>
        <v>37</v>
      </c>
      <c r="BM114" s="443">
        <f>(SUM($J$112:BL112)&gt;0)*1+BL114</f>
        <v>38</v>
      </c>
      <c r="BN114" s="443">
        <f>(SUM($J$112:BM112)&gt;0)*1+BM114</f>
        <v>39</v>
      </c>
      <c r="BO114" s="443">
        <f>(SUM($J$112:BN112)&gt;0)*1+BN114</f>
        <v>40</v>
      </c>
      <c r="BP114" s="443">
        <f>(SUM($J$112:BO112)&gt;0)*1+BO114</f>
        <v>41</v>
      </c>
      <c r="BQ114" s="443">
        <f>(SUM($J$112:BP112)&gt;0)*1+BP114</f>
        <v>42</v>
      </c>
      <c r="BR114" s="443">
        <f>(SUM($J$112:BQ112)&gt;0)*1+BQ114</f>
        <v>43</v>
      </c>
      <c r="BS114" s="443">
        <f>(SUM($J$112:BR112)&gt;0)*1+BR114</f>
        <v>44</v>
      </c>
      <c r="BT114" s="443">
        <f>(SUM($J$112:BS112)&gt;0)*1+BS114</f>
        <v>45</v>
      </c>
      <c r="BU114" s="443">
        <f>(SUM($J$112:BT112)&gt;0)*1+BT114</f>
        <v>46</v>
      </c>
      <c r="BV114" s="443">
        <f>(SUM($J$112:BU112)&gt;0)*1+BU114</f>
        <v>47</v>
      </c>
      <c r="BW114" s="443">
        <f>(SUM($J$112:BV112)&gt;0)*1+BV114</f>
        <v>48</v>
      </c>
      <c r="BX114" s="443">
        <f>(SUM($J$112:BW112)&gt;0)*1+BW114</f>
        <v>49</v>
      </c>
      <c r="BY114" s="443">
        <f>(SUM($J$112:BX112)&gt;0)*1+BX114</f>
        <v>50</v>
      </c>
      <c r="BZ114" s="443">
        <f>(SUM($J$112:BY112)&gt;0)*1+BY114</f>
        <v>51</v>
      </c>
      <c r="CA114" s="443">
        <f>(SUM($J$112:BZ112)&gt;0)*1+BZ114</f>
        <v>52</v>
      </c>
      <c r="CB114" s="443">
        <f>(SUM($J$112:CA112)&gt;0)*1+CA114</f>
        <v>53</v>
      </c>
      <c r="CC114" s="443">
        <f>(SUM($J$112:CB112)&gt;0)*1+CB114</f>
        <v>54</v>
      </c>
      <c r="CD114" s="443">
        <f>(SUM($J$112:CC112)&gt;0)*1+CC114</f>
        <v>55</v>
      </c>
      <c r="CE114" s="443">
        <f>(SUM($J$112:CD112)&gt;0)*1+CD114</f>
        <v>56</v>
      </c>
      <c r="CF114" s="443">
        <f>(SUM($J$112:CE112)&gt;0)*1+CE114</f>
        <v>57</v>
      </c>
      <c r="CG114" s="443">
        <f>(SUM($J$112:CF112)&gt;0)*1+CF114</f>
        <v>58</v>
      </c>
      <c r="CH114" s="443">
        <f>(SUM($J$112:CG112)&gt;0)*1+CG114</f>
        <v>59</v>
      </c>
      <c r="CI114" s="443">
        <f>(SUM($J$112:CH112)&gt;0)*1+CH114</f>
        <v>60</v>
      </c>
      <c r="CJ114" s="443">
        <f>(SUM($J$112:CI112)&gt;0)*1+CI114</f>
        <v>61</v>
      </c>
      <c r="CK114" s="443">
        <f>(SUM($J$112:CJ112)&gt;0)*1+CJ114</f>
        <v>62</v>
      </c>
      <c r="CL114" s="443">
        <f>(SUM($J$112:CK112)&gt;0)*1+CK114</f>
        <v>63</v>
      </c>
      <c r="CM114" s="443">
        <f>(SUM($J$112:CL112)&gt;0)*1+CL114</f>
        <v>64</v>
      </c>
      <c r="CN114" s="443">
        <f>(SUM($J$112:CM112)&gt;0)*1+CM114</f>
        <v>65</v>
      </c>
      <c r="CO114" s="443">
        <f>(SUM($J$112:CN112)&gt;0)*1+CN114</f>
        <v>66</v>
      </c>
      <c r="CP114" s="443">
        <f>(SUM($J$112:CO112)&gt;0)*1+CO114</f>
        <v>67</v>
      </c>
      <c r="CQ114" s="443">
        <f>(SUM($J$112:CP112)&gt;0)*1+CP114</f>
        <v>68</v>
      </c>
      <c r="CR114" s="443">
        <f>(SUM($J$112:CQ112)&gt;0)*1+CQ114</f>
        <v>69</v>
      </c>
      <c r="CS114" s="443">
        <f>(SUM($J$112:CR112)&gt;0)*1+CR114</f>
        <v>70</v>
      </c>
      <c r="CT114" s="443">
        <f>(SUM($J$112:CS112)&gt;0)*1+CS114</f>
        <v>71</v>
      </c>
      <c r="CU114" s="443">
        <f>(SUM($J$112:CT112)&gt;0)*1+CT114</f>
        <v>72</v>
      </c>
      <c r="CV114" s="443">
        <f>(SUM($J$112:CU112)&gt;0)*1+CU114</f>
        <v>73</v>
      </c>
      <c r="CW114" s="443">
        <f>(SUM($J$112:CV112)&gt;0)*1+CV114</f>
        <v>74</v>
      </c>
      <c r="CX114" s="443">
        <f>(SUM($J$112:CW112)&gt;0)*1+CW114</f>
        <v>75</v>
      </c>
      <c r="CY114" s="443">
        <f>(SUM($J$112:CX112)&gt;0)*1+CX114</f>
        <v>76</v>
      </c>
      <c r="CZ114" s="443">
        <f>(SUM($J$112:CY112)&gt;0)*1+CY114</f>
        <v>77</v>
      </c>
      <c r="DA114" s="443">
        <f>(SUM($J$112:CZ112)&gt;0)*1+CZ114</f>
        <v>78</v>
      </c>
      <c r="DB114" s="443">
        <f>(SUM($J$112:DA112)&gt;0)*1+DA114</f>
        <v>79</v>
      </c>
      <c r="DC114" s="443">
        <f>(SUM($J$112:DB112)&gt;0)*1+DB114</f>
        <v>80</v>
      </c>
      <c r="DD114" s="443">
        <f>(SUM($J$112:DC112)&gt;0)*1+DC114</f>
        <v>81</v>
      </c>
      <c r="DE114" s="443">
        <f>(SUM($J$112:DD112)&gt;0)*1+DD114</f>
        <v>82</v>
      </c>
      <c r="DF114" s="443">
        <f>(SUM($J$112:DE112)&gt;0)*1+DE114</f>
        <v>83</v>
      </c>
      <c r="DG114" s="443">
        <f>(SUM($J$112:DF112)&gt;0)*1+DF114</f>
        <v>84</v>
      </c>
      <c r="DH114" s="443">
        <f>(SUM($J$112:DG112)&gt;0)*1+DG114</f>
        <v>85</v>
      </c>
      <c r="DI114" s="443">
        <f>(SUM($J$112:DH112)&gt;0)*1+DH114</f>
        <v>86</v>
      </c>
      <c r="DJ114" s="443">
        <f>(SUM($J$112:DI112)&gt;0)*1+DI114</f>
        <v>87</v>
      </c>
      <c r="DK114" s="443">
        <f>(SUM($J$112:DJ112)&gt;0)*1+DJ114</f>
        <v>88</v>
      </c>
      <c r="DL114" s="443">
        <f>(SUM($J$112:DK112)&gt;0)*1+DK114</f>
        <v>89</v>
      </c>
      <c r="DM114" s="443">
        <f>(SUM($J$112:DL112)&gt;0)*1+DL114</f>
        <v>90</v>
      </c>
      <c r="DN114" s="443">
        <f>(SUM($J$112:DM112)&gt;0)*1+DM114</f>
        <v>91</v>
      </c>
      <c r="DO114" s="443">
        <f>(SUM($J$112:DN112)&gt;0)*1+DN114</f>
        <v>92</v>
      </c>
      <c r="DP114" s="443">
        <f>(SUM($J$112:DO112)&gt;0)*1+DO114</f>
        <v>93</v>
      </c>
      <c r="DQ114" s="443">
        <f>(SUM($J$112:DP112)&gt;0)*1+DP114</f>
        <v>94</v>
      </c>
      <c r="DR114" s="443">
        <f>(SUM($J$112:DQ112)&gt;0)*1+DQ114</f>
        <v>95</v>
      </c>
      <c r="DS114" s="443">
        <f>(SUM($J$112:DR112)&gt;0)*1+DR114</f>
        <v>96</v>
      </c>
      <c r="DT114" s="443">
        <f>(SUM($J$112:DS112)&gt;0)*1+DS114</f>
        <v>97</v>
      </c>
      <c r="DU114" s="443">
        <f>(SUM($J$112:DT112)&gt;0)*1+DT114</f>
        <v>98</v>
      </c>
      <c r="DV114" s="443">
        <f>(SUM($J$112:DU112)&gt;0)*1+DU114</f>
        <v>99</v>
      </c>
      <c r="DW114" s="443">
        <f>(SUM($J$112:DV112)&gt;0)*1+DV114</f>
        <v>100</v>
      </c>
      <c r="DX114" s="443">
        <f>(SUM($J$112:DW112)&gt;0)*1+DW114</f>
        <v>101</v>
      </c>
      <c r="DY114" s="443">
        <f>(SUM($J$112:DX112)&gt;0)*1+DX114</f>
        <v>102</v>
      </c>
      <c r="DZ114" s="443">
        <f>(SUM($J$112:DY112)&gt;0)*1+DY114</f>
        <v>103</v>
      </c>
      <c r="EA114" s="443">
        <f>(SUM($J$112:DZ112)&gt;0)*1+DZ114</f>
        <v>104</v>
      </c>
      <c r="EB114" s="443">
        <f>(SUM($J$112:EA112)&gt;0)*1+EA114</f>
        <v>105</v>
      </c>
      <c r="EC114" s="443">
        <f>(SUM($J$112:EB112)&gt;0)*1+EB114</f>
        <v>106</v>
      </c>
      <c r="ED114" s="443">
        <f>(SUM($J$112:EC112)&gt;0)*1+EC114</f>
        <v>107</v>
      </c>
      <c r="EE114" s="443">
        <f>(SUM($J$112:ED112)&gt;0)*1+ED114</f>
        <v>108</v>
      </c>
      <c r="EF114" s="443">
        <f>(SUM($J$112:EE112)&gt;0)*1+EE114</f>
        <v>109</v>
      </c>
      <c r="EG114" s="443">
        <f>(SUM($J$112:EF112)&gt;0)*1+EF114</f>
        <v>110</v>
      </c>
      <c r="EH114" s="443">
        <f>(SUM($J$112:EG112)&gt;0)*1+EG114</f>
        <v>111</v>
      </c>
      <c r="EI114" s="443">
        <f>(SUM($J$112:EH112)&gt;0)*1+EH114</f>
        <v>112</v>
      </c>
      <c r="EJ114" s="443">
        <f>(SUM($J$112:EI112)&gt;0)*1+EI114</f>
        <v>113</v>
      </c>
      <c r="EK114" s="443">
        <f>(SUM($J$112:EJ112)&gt;0)*1+EJ114</f>
        <v>114</v>
      </c>
      <c r="EL114" s="443">
        <f>(SUM($J$112:EK112)&gt;0)*1+EK114</f>
        <v>115</v>
      </c>
      <c r="EM114" s="443">
        <f>(SUM($J$112:EL112)&gt;0)*1+EL114</f>
        <v>116</v>
      </c>
      <c r="EN114" s="443">
        <f>(SUM($J$112:EM112)&gt;0)*1+EM114</f>
        <v>117</v>
      </c>
      <c r="EO114" s="443">
        <f>(SUM($J$112:EN112)&gt;0)*1+EN114</f>
        <v>118</v>
      </c>
      <c r="EP114" s="443">
        <f>(SUM($J$112:EO112)&gt;0)*1+EO114</f>
        <v>119</v>
      </c>
      <c r="EQ114" s="443">
        <f>(SUM($J$112:EP112)&gt;0)*1+EP114</f>
        <v>120</v>
      </c>
      <c r="ER114" s="443">
        <f>(SUM($J$112:EQ112)&gt;0)*1+EQ114</f>
        <v>121</v>
      </c>
      <c r="ES114" s="443">
        <f>(SUM($J$112:ER112)&gt;0)*1+ER114</f>
        <v>122</v>
      </c>
      <c r="ET114" s="443">
        <f>(SUM($J$112:ES112)&gt;0)*1+ES114</f>
        <v>123</v>
      </c>
      <c r="EU114" s="443">
        <f>(SUM($J$112:ET112)&gt;0)*1+ET114</f>
        <v>124</v>
      </c>
      <c r="EV114" s="443">
        <f>(SUM($J$112:EU112)&gt;0)*1+EU114</f>
        <v>125</v>
      </c>
      <c r="EW114" s="443">
        <f>(SUM($J$112:EV112)&gt;0)*1+EV114</f>
        <v>126</v>
      </c>
      <c r="EX114" s="443">
        <f>(SUM($J$112:EW112)&gt;0)*1+EW114</f>
        <v>127</v>
      </c>
      <c r="EY114" s="443">
        <f>(SUM($J$112:EX112)&gt;0)*1+EX114</f>
        <v>128</v>
      </c>
      <c r="EZ114" s="443">
        <f>(SUM($J$112:EY112)&gt;0)*1+EY114</f>
        <v>129</v>
      </c>
      <c r="FA114" s="443">
        <f>(SUM($J$112:EZ112)&gt;0)*1+EZ114</f>
        <v>130</v>
      </c>
      <c r="FB114" s="443">
        <f>(SUM($J$112:FA112)&gt;0)*1+FA114</f>
        <v>131</v>
      </c>
      <c r="FC114" s="443">
        <f>(SUM($J$112:FB112)&gt;0)*1+FB114</f>
        <v>132</v>
      </c>
      <c r="FD114" s="443">
        <f>(SUM($J$112:FC112)&gt;0)*1+FC114</f>
        <v>133</v>
      </c>
      <c r="FE114" s="443">
        <f>(SUM($J$112:FD112)&gt;0)*1+FD114</f>
        <v>134</v>
      </c>
      <c r="FF114" s="443">
        <f>(SUM($J$112:FE112)&gt;0)*1+FE114</f>
        <v>135</v>
      </c>
      <c r="FG114" s="443">
        <f>(SUM($J$112:FF112)&gt;0)*1+FF114</f>
        <v>136</v>
      </c>
      <c r="FH114" s="443">
        <f>(SUM($J$112:FG112)&gt;0)*1+FG114</f>
        <v>137</v>
      </c>
      <c r="FI114" s="443">
        <f>(SUM($J$112:FH112)&gt;0)*1+FH114</f>
        <v>138</v>
      </c>
      <c r="FJ114" s="443">
        <f>(SUM($J$112:FI112)&gt;0)*1+FI114</f>
        <v>139</v>
      </c>
      <c r="FK114" s="443">
        <f>(SUM($J$112:FJ112)&gt;0)*1+FJ114</f>
        <v>140</v>
      </c>
      <c r="FL114" s="443">
        <f>(SUM($J$112:FK112)&gt;0)*1+FK114</f>
        <v>141</v>
      </c>
      <c r="FM114" s="443">
        <f>(SUM($J$112:FL112)&gt;0)*1+FL114</f>
        <v>142</v>
      </c>
      <c r="FN114" s="443">
        <f>(SUM($J$112:FM112)&gt;0)*1+FM114</f>
        <v>143</v>
      </c>
      <c r="FO114" s="443">
        <f>(SUM($J$112:FN112)&gt;0)*1+FN114</f>
        <v>144</v>
      </c>
      <c r="FP114" s="443">
        <f>(SUM($J$112:FO112)&gt;0)*1+FO114</f>
        <v>145</v>
      </c>
      <c r="FQ114" s="332">
        <f>(SUM($J$112:FP112)&gt;0)*1+FP114</f>
        <v>146</v>
      </c>
      <c r="FR114" s="9"/>
      <c r="FS114" s="9"/>
      <c r="FT114" s="9"/>
      <c r="FU114" s="9"/>
    </row>
    <row r="115" spans="1:177" s="16" customFormat="1" x14ac:dyDescent="0.2">
      <c r="A115" s="9"/>
      <c r="B115" s="199" t="s">
        <v>41</v>
      </c>
      <c r="C115" s="95"/>
      <c r="D115" s="95"/>
      <c r="E115" s="95"/>
      <c r="F115" s="95"/>
      <c r="G115" s="95"/>
      <c r="H115" s="95"/>
      <c r="I115" s="95"/>
      <c r="J115" s="95">
        <f>AND(J9&gt;'Summary&amp;Assumptions'!$D$81,J12&lt;='Summary&amp;Assumptions'!$D$18,J12&gt;0)*((AND(J114&lt;='Summary&amp;Assumptions'!$D$71*12)*'Summary&amp;Assumptions'!$D$78+AND(MnthlyCF!J114&gt;'Summary&amp;Assumptions'!$D$71*12)*'Summary&amp;Assumptions'!$D$77))</f>
        <v>0</v>
      </c>
      <c r="K115" s="95">
        <f>AND(K9&gt;'Summary&amp;Assumptions'!$D$81,K12&lt;='Summary&amp;Assumptions'!$D$18,K12&gt;0)*((AND(K114&lt;='Summary&amp;Assumptions'!$D$71*12)*'Summary&amp;Assumptions'!$D$78+AND(MnthlyCF!K114&gt;'Summary&amp;Assumptions'!$D$71*12)*'Summary&amp;Assumptions'!$D$77))</f>
        <v>0</v>
      </c>
      <c r="L115" s="95">
        <f>AND(L9&gt;'Summary&amp;Assumptions'!$D$81,L12&lt;='Summary&amp;Assumptions'!$D$18,L12&gt;0)*((AND(L114&lt;='Summary&amp;Assumptions'!$D$71*12)*'Summary&amp;Assumptions'!$D$78+AND(MnthlyCF!L114&gt;'Summary&amp;Assumptions'!$D$71*12)*'Summary&amp;Assumptions'!$D$77))</f>
        <v>0</v>
      </c>
      <c r="M115" s="95">
        <f>AND(M9&gt;'Summary&amp;Assumptions'!$D$81,M12&lt;='Summary&amp;Assumptions'!$D$18,M12&gt;0)*((AND(M114&lt;='Summary&amp;Assumptions'!$D$71*12)*'Summary&amp;Assumptions'!$D$78+AND(MnthlyCF!M114&gt;'Summary&amp;Assumptions'!$D$71*12)*'Summary&amp;Assumptions'!$D$77))</f>
        <v>0</v>
      </c>
      <c r="N115" s="95">
        <f>AND(N9&gt;'Summary&amp;Assumptions'!$D$81,N12&lt;='Summary&amp;Assumptions'!$D$18,N12&gt;0)*((AND(N114&lt;='Summary&amp;Assumptions'!$D$71*12)*'Summary&amp;Assumptions'!$D$78+AND(MnthlyCF!N114&gt;'Summary&amp;Assumptions'!$D$71*12)*'Summary&amp;Assumptions'!$D$77))</f>
        <v>0</v>
      </c>
      <c r="O115" s="95">
        <f>AND(O9&gt;'Summary&amp;Assumptions'!$D$81,O12&lt;='Summary&amp;Assumptions'!$D$18,O12&gt;0)*((AND(O114&lt;='Summary&amp;Assumptions'!$D$71*12)*'Summary&amp;Assumptions'!$D$78+AND(MnthlyCF!O114&gt;'Summary&amp;Assumptions'!$D$71*12)*'Summary&amp;Assumptions'!$D$77))</f>
        <v>0</v>
      </c>
      <c r="P115" s="95">
        <f>AND(P9&gt;'Summary&amp;Assumptions'!$D$81,P12&lt;='Summary&amp;Assumptions'!$D$18,P12&gt;0)*((AND(P114&lt;='Summary&amp;Assumptions'!$D$71*12)*'Summary&amp;Assumptions'!$D$78+AND(MnthlyCF!P114&gt;'Summary&amp;Assumptions'!$D$71*12)*'Summary&amp;Assumptions'!$D$77))</f>
        <v>0</v>
      </c>
      <c r="Q115" s="95">
        <f>AND(Q9&gt;'Summary&amp;Assumptions'!$D$81,Q12&lt;='Summary&amp;Assumptions'!$D$18,Q12&gt;0)*((AND(Q114&lt;='Summary&amp;Assumptions'!$D$71*12)*'Summary&amp;Assumptions'!$D$78+AND(MnthlyCF!Q114&gt;'Summary&amp;Assumptions'!$D$71*12)*'Summary&amp;Assumptions'!$D$77))</f>
        <v>0</v>
      </c>
      <c r="R115" s="95">
        <f>AND(R9&gt;'Summary&amp;Assumptions'!$D$81,R12&lt;='Summary&amp;Assumptions'!$D$18,R12&gt;0)*((AND(R114&lt;='Summary&amp;Assumptions'!$D$71*12)*'Summary&amp;Assumptions'!$D$78+AND(MnthlyCF!R114&gt;'Summary&amp;Assumptions'!$D$71*12)*'Summary&amp;Assumptions'!$D$77))</f>
        <v>0</v>
      </c>
      <c r="S115" s="95">
        <f>AND(S9&gt;'Summary&amp;Assumptions'!$D$81,S12&lt;='Summary&amp;Assumptions'!$D$18,S12&gt;0)*((AND(S114&lt;='Summary&amp;Assumptions'!$D$71*12)*'Summary&amp;Assumptions'!$D$78+AND(MnthlyCF!S114&gt;'Summary&amp;Assumptions'!$D$71*12)*'Summary&amp;Assumptions'!$D$77))</f>
        <v>0</v>
      </c>
      <c r="T115" s="95">
        <f>AND(T9&gt;'Summary&amp;Assumptions'!$D$81,T12&lt;='Summary&amp;Assumptions'!$D$18,T12&gt;0)*((AND(T114&lt;='Summary&amp;Assumptions'!$D$71*12)*'Summary&amp;Assumptions'!$D$78+AND(MnthlyCF!T114&gt;'Summary&amp;Assumptions'!$D$71*12)*'Summary&amp;Assumptions'!$D$77))</f>
        <v>0</v>
      </c>
      <c r="U115" s="95">
        <f>AND(U9&gt;'Summary&amp;Assumptions'!$D$81,U12&lt;='Summary&amp;Assumptions'!$D$18,U12&gt;0)*((AND(U114&lt;='Summary&amp;Assumptions'!$D$71*12)*'Summary&amp;Assumptions'!$D$78+AND(MnthlyCF!U114&gt;'Summary&amp;Assumptions'!$D$71*12)*'Summary&amp;Assumptions'!$D$77))</f>
        <v>0</v>
      </c>
      <c r="V115" s="95">
        <f>AND(V9&gt;'Summary&amp;Assumptions'!$D$81,V12&lt;='Summary&amp;Assumptions'!$D$18,V12&gt;0)*((AND(V114&lt;='Summary&amp;Assumptions'!$D$71*12)*'Summary&amp;Assumptions'!$D$78+AND(MnthlyCF!V114&gt;'Summary&amp;Assumptions'!$D$71*12)*'Summary&amp;Assumptions'!$D$77))</f>
        <v>0</v>
      </c>
      <c r="W115" s="95">
        <f>AND(W9&gt;'Summary&amp;Assumptions'!$D$81,W12&lt;='Summary&amp;Assumptions'!$D$18,W12&gt;0)*((AND(W114&lt;='Summary&amp;Assumptions'!$D$71*12)*'Summary&amp;Assumptions'!$D$78+AND(MnthlyCF!W114&gt;'Summary&amp;Assumptions'!$D$71*12)*'Summary&amp;Assumptions'!$D$77))</f>
        <v>0</v>
      </c>
      <c r="X115" s="95">
        <f>AND(X9&gt;'Summary&amp;Assumptions'!$D$81,X12&lt;='Summary&amp;Assumptions'!$D$18,X12&gt;0)*((AND(X114&lt;='Summary&amp;Assumptions'!$D$71*12)*'Summary&amp;Assumptions'!$D$78+AND(MnthlyCF!X114&gt;'Summary&amp;Assumptions'!$D$71*12)*'Summary&amp;Assumptions'!$D$77))</f>
        <v>0</v>
      </c>
      <c r="Y115" s="95">
        <f>AND(Y9&gt;'Summary&amp;Assumptions'!$D$81,Y12&lt;='Summary&amp;Assumptions'!$D$18,Y12&gt;0)*((AND(Y114&lt;='Summary&amp;Assumptions'!$D$71*12)*'Summary&amp;Assumptions'!$D$78+AND(MnthlyCF!Y114&gt;'Summary&amp;Assumptions'!$D$71*12)*'Summary&amp;Assumptions'!$D$77))</f>
        <v>0</v>
      </c>
      <c r="Z115" s="95">
        <f>AND(Z9&gt;'Summary&amp;Assumptions'!$D$81,Z12&lt;='Summary&amp;Assumptions'!$D$18,Z12&gt;0)*((AND(Z114&lt;='Summary&amp;Assumptions'!$D$71*12)*'Summary&amp;Assumptions'!$D$78+AND(MnthlyCF!Z114&gt;'Summary&amp;Assumptions'!$D$71*12)*'Summary&amp;Assumptions'!$D$77))</f>
        <v>0</v>
      </c>
      <c r="AA115" s="95">
        <f>AND(AA9&gt;'Summary&amp;Assumptions'!$D$81,AA12&lt;='Summary&amp;Assumptions'!$D$18,AA12&gt;0)*((AND(AA114&lt;='Summary&amp;Assumptions'!$D$71*12)*'Summary&amp;Assumptions'!$D$78+AND(MnthlyCF!AA114&gt;'Summary&amp;Assumptions'!$D$71*12)*'Summary&amp;Assumptions'!$D$77))</f>
        <v>0</v>
      </c>
      <c r="AB115" s="95">
        <f>AND(AB9&gt;'Summary&amp;Assumptions'!$D$81,AB12&lt;='Summary&amp;Assumptions'!$D$18,AB12&gt;0)*((AND(AB114&lt;='Summary&amp;Assumptions'!$D$71*12)*'Summary&amp;Assumptions'!$D$78+AND(MnthlyCF!AB114&gt;'Summary&amp;Assumptions'!$D$71*12)*'Summary&amp;Assumptions'!$D$77))</f>
        <v>277635.59975357156</v>
      </c>
      <c r="AC115" s="95">
        <f>AND(AC9&gt;'Summary&amp;Assumptions'!$D$81,AC12&lt;='Summary&amp;Assumptions'!$D$18,AC12&gt;0)*((AND(AC114&lt;='Summary&amp;Assumptions'!$D$71*12)*'Summary&amp;Assumptions'!$D$78+AND(MnthlyCF!AC114&gt;'Summary&amp;Assumptions'!$D$71*12)*'Summary&amp;Assumptions'!$D$77))</f>
        <v>277635.59975357156</v>
      </c>
      <c r="AD115" s="95">
        <f>AND(AD9&gt;'Summary&amp;Assumptions'!$D$81,AD12&lt;='Summary&amp;Assumptions'!$D$18,AD12&gt;0)*((AND(AD114&lt;='Summary&amp;Assumptions'!$D$71*12)*'Summary&amp;Assumptions'!$D$78+AND(MnthlyCF!AD114&gt;'Summary&amp;Assumptions'!$D$71*12)*'Summary&amp;Assumptions'!$D$77))</f>
        <v>277635.59975357156</v>
      </c>
      <c r="AE115" s="95">
        <f>AND(AE9&gt;'Summary&amp;Assumptions'!$D$81,AE12&lt;='Summary&amp;Assumptions'!$D$18,AE12&gt;0)*((AND(AE114&lt;='Summary&amp;Assumptions'!$D$71*12)*'Summary&amp;Assumptions'!$D$78+AND(MnthlyCF!AE114&gt;'Summary&amp;Assumptions'!$D$71*12)*'Summary&amp;Assumptions'!$D$77))</f>
        <v>277635.59975357156</v>
      </c>
      <c r="AF115" s="95">
        <f>AND(AF9&gt;'Summary&amp;Assumptions'!$D$81,AF12&lt;='Summary&amp;Assumptions'!$D$18,AF12&gt;0)*((AND(AF114&lt;='Summary&amp;Assumptions'!$D$71*12)*'Summary&amp;Assumptions'!$D$78+AND(MnthlyCF!AF114&gt;'Summary&amp;Assumptions'!$D$71*12)*'Summary&amp;Assumptions'!$D$77))</f>
        <v>277635.59975357156</v>
      </c>
      <c r="AG115" s="95">
        <f>AND(AG9&gt;'Summary&amp;Assumptions'!$D$81,AG12&lt;='Summary&amp;Assumptions'!$D$18,AG12&gt;0)*((AND(AG114&lt;='Summary&amp;Assumptions'!$D$71*12)*'Summary&amp;Assumptions'!$D$78+AND(MnthlyCF!AG114&gt;'Summary&amp;Assumptions'!$D$71*12)*'Summary&amp;Assumptions'!$D$77))</f>
        <v>277635.59975357156</v>
      </c>
      <c r="AH115" s="95">
        <f>AND(AH9&gt;'Summary&amp;Assumptions'!$D$81,AH12&lt;='Summary&amp;Assumptions'!$D$18,AH12&gt;0)*((AND(AH114&lt;='Summary&amp;Assumptions'!$D$71*12)*'Summary&amp;Assumptions'!$D$78+AND(MnthlyCF!AH114&gt;'Summary&amp;Assumptions'!$D$71*12)*'Summary&amp;Assumptions'!$D$77))</f>
        <v>277635.59975357156</v>
      </c>
      <c r="AI115" s="95">
        <f>AND(AI9&gt;'Summary&amp;Assumptions'!$D$81,AI12&lt;='Summary&amp;Assumptions'!$D$18,AI12&gt;0)*((AND(AI114&lt;='Summary&amp;Assumptions'!$D$71*12)*'Summary&amp;Assumptions'!$D$78+AND(MnthlyCF!AI114&gt;'Summary&amp;Assumptions'!$D$71*12)*'Summary&amp;Assumptions'!$D$77))</f>
        <v>277635.59975357156</v>
      </c>
      <c r="AJ115" s="95">
        <f>AND(AJ9&gt;'Summary&amp;Assumptions'!$D$81,AJ12&lt;='Summary&amp;Assumptions'!$D$18,AJ12&gt;0)*((AND(AJ114&lt;='Summary&amp;Assumptions'!$D$71*12)*'Summary&amp;Assumptions'!$D$78+AND(MnthlyCF!AJ114&gt;'Summary&amp;Assumptions'!$D$71*12)*'Summary&amp;Assumptions'!$D$77))</f>
        <v>277635.59975357156</v>
      </c>
      <c r="AK115" s="95">
        <f>AND(AK9&gt;'Summary&amp;Assumptions'!$D$81,AK12&lt;='Summary&amp;Assumptions'!$D$18,AK12&gt;0)*((AND(AK114&lt;='Summary&amp;Assumptions'!$D$71*12)*'Summary&amp;Assumptions'!$D$78+AND(MnthlyCF!AK114&gt;'Summary&amp;Assumptions'!$D$71*12)*'Summary&amp;Assumptions'!$D$77))</f>
        <v>277635.59975357156</v>
      </c>
      <c r="AL115" s="95">
        <f>AND(AL9&gt;'Summary&amp;Assumptions'!$D$81,AL12&lt;='Summary&amp;Assumptions'!$D$18,AL12&gt;0)*((AND(AL114&lt;='Summary&amp;Assumptions'!$D$71*12)*'Summary&amp;Assumptions'!$D$78+AND(MnthlyCF!AL114&gt;'Summary&amp;Assumptions'!$D$71*12)*'Summary&amp;Assumptions'!$D$77))</f>
        <v>277635.59975357156</v>
      </c>
      <c r="AM115" s="95">
        <f>AND(AM9&gt;'Summary&amp;Assumptions'!$D$81,AM12&lt;='Summary&amp;Assumptions'!$D$18,AM12&gt;0)*((AND(AM114&lt;='Summary&amp;Assumptions'!$D$71*12)*'Summary&amp;Assumptions'!$D$78+AND(MnthlyCF!AM114&gt;'Summary&amp;Assumptions'!$D$71*12)*'Summary&amp;Assumptions'!$D$77))</f>
        <v>277635.59975357156</v>
      </c>
      <c r="AN115" s="95">
        <f>AND(AN9&gt;'Summary&amp;Assumptions'!$D$81,AN12&lt;='Summary&amp;Assumptions'!$D$18,AN12&gt;0)*((AND(AN114&lt;='Summary&amp;Assumptions'!$D$71*12)*'Summary&amp;Assumptions'!$D$78+AND(MnthlyCF!AN114&gt;'Summary&amp;Assumptions'!$D$71*12)*'Summary&amp;Assumptions'!$D$77))</f>
        <v>323971.5411461973</v>
      </c>
      <c r="AO115" s="95">
        <f>AND(AO9&gt;'Summary&amp;Assumptions'!$D$81,AO12&lt;='Summary&amp;Assumptions'!$D$18,AO12&gt;0)*((AND(AO114&lt;='Summary&amp;Assumptions'!$D$71*12)*'Summary&amp;Assumptions'!$D$78+AND(MnthlyCF!AO114&gt;'Summary&amp;Assumptions'!$D$71*12)*'Summary&amp;Assumptions'!$D$77))</f>
        <v>323971.5411461973</v>
      </c>
      <c r="AP115" s="95">
        <f>AND(AP9&gt;'Summary&amp;Assumptions'!$D$81,AP12&lt;='Summary&amp;Assumptions'!$D$18,AP12&gt;0)*((AND(AP114&lt;='Summary&amp;Assumptions'!$D$71*12)*'Summary&amp;Assumptions'!$D$78+AND(MnthlyCF!AP114&gt;'Summary&amp;Assumptions'!$D$71*12)*'Summary&amp;Assumptions'!$D$77))</f>
        <v>323971.5411461973</v>
      </c>
      <c r="AQ115" s="95">
        <f>AND(AQ9&gt;'Summary&amp;Assumptions'!$D$81,AQ12&lt;='Summary&amp;Assumptions'!$D$18,AQ12&gt;0)*((AND(AQ114&lt;='Summary&amp;Assumptions'!$D$71*12)*'Summary&amp;Assumptions'!$D$78+AND(MnthlyCF!AQ114&gt;'Summary&amp;Assumptions'!$D$71*12)*'Summary&amp;Assumptions'!$D$77))</f>
        <v>323971.5411461973</v>
      </c>
      <c r="AR115" s="95">
        <f>AND(AR9&gt;'Summary&amp;Assumptions'!$D$81,AR12&lt;='Summary&amp;Assumptions'!$D$18,AR12&gt;0)*((AND(AR114&lt;='Summary&amp;Assumptions'!$D$71*12)*'Summary&amp;Assumptions'!$D$78+AND(MnthlyCF!AR114&gt;'Summary&amp;Assumptions'!$D$71*12)*'Summary&amp;Assumptions'!$D$77))</f>
        <v>323971.5411461973</v>
      </c>
      <c r="AS115" s="95">
        <f>AND(AS9&gt;'Summary&amp;Assumptions'!$D$81,AS12&lt;='Summary&amp;Assumptions'!$D$18,AS12&gt;0)*((AND(AS114&lt;='Summary&amp;Assumptions'!$D$71*12)*'Summary&amp;Assumptions'!$D$78+AND(MnthlyCF!AS114&gt;'Summary&amp;Assumptions'!$D$71*12)*'Summary&amp;Assumptions'!$D$77))</f>
        <v>323971.5411461973</v>
      </c>
      <c r="AT115" s="95">
        <f>AND(AT9&gt;'Summary&amp;Assumptions'!$D$81,AT12&lt;='Summary&amp;Assumptions'!$D$18,AT12&gt;0)*((AND(AT114&lt;='Summary&amp;Assumptions'!$D$71*12)*'Summary&amp;Assumptions'!$D$78+AND(MnthlyCF!AT114&gt;'Summary&amp;Assumptions'!$D$71*12)*'Summary&amp;Assumptions'!$D$77))</f>
        <v>323971.5411461973</v>
      </c>
      <c r="AU115" s="95">
        <f>AND(AU9&gt;'Summary&amp;Assumptions'!$D$81,AU12&lt;='Summary&amp;Assumptions'!$D$18,AU12&gt;0)*((AND(AU114&lt;='Summary&amp;Assumptions'!$D$71*12)*'Summary&amp;Assumptions'!$D$78+AND(MnthlyCF!AU114&gt;'Summary&amp;Assumptions'!$D$71*12)*'Summary&amp;Assumptions'!$D$77))</f>
        <v>323971.5411461973</v>
      </c>
      <c r="AV115" s="95">
        <f>AND(AV9&gt;'Summary&amp;Assumptions'!$D$81,AV12&lt;='Summary&amp;Assumptions'!$D$18,AV12&gt;0)*((AND(AV114&lt;='Summary&amp;Assumptions'!$D$71*12)*'Summary&amp;Assumptions'!$D$78+AND(MnthlyCF!AV114&gt;'Summary&amp;Assumptions'!$D$71*12)*'Summary&amp;Assumptions'!$D$77))</f>
        <v>323971.5411461973</v>
      </c>
      <c r="AW115" s="95">
        <f>AND(AW9&gt;'Summary&amp;Assumptions'!$D$81,AW12&lt;='Summary&amp;Assumptions'!$D$18,AW12&gt;0)*((AND(AW114&lt;='Summary&amp;Assumptions'!$D$71*12)*'Summary&amp;Assumptions'!$D$78+AND(MnthlyCF!AW114&gt;'Summary&amp;Assumptions'!$D$71*12)*'Summary&amp;Assumptions'!$D$77))</f>
        <v>323971.5411461973</v>
      </c>
      <c r="AX115" s="95">
        <f>AND(AX9&gt;'Summary&amp;Assumptions'!$D$81,AX12&lt;='Summary&amp;Assumptions'!$D$18,AX12&gt;0)*((AND(AX114&lt;='Summary&amp;Assumptions'!$D$71*12)*'Summary&amp;Assumptions'!$D$78+AND(MnthlyCF!AX114&gt;'Summary&amp;Assumptions'!$D$71*12)*'Summary&amp;Assumptions'!$D$77))</f>
        <v>323971.5411461973</v>
      </c>
      <c r="AY115" s="95">
        <f>AND(AY9&gt;'Summary&amp;Assumptions'!$D$81,AY12&lt;='Summary&amp;Assumptions'!$D$18,AY12&gt;0)*((AND(AY114&lt;='Summary&amp;Assumptions'!$D$71*12)*'Summary&amp;Assumptions'!$D$78+AND(MnthlyCF!AY114&gt;'Summary&amp;Assumptions'!$D$71*12)*'Summary&amp;Assumptions'!$D$77))</f>
        <v>323971.5411461973</v>
      </c>
      <c r="AZ115" s="95">
        <f>AND(AZ9&gt;'Summary&amp;Assumptions'!$D$81,AZ12&lt;='Summary&amp;Assumptions'!$D$18,AZ12&gt;0)*((AND(AZ114&lt;='Summary&amp;Assumptions'!$D$71*12)*'Summary&amp;Assumptions'!$D$78+AND(MnthlyCF!AZ114&gt;'Summary&amp;Assumptions'!$D$71*12)*'Summary&amp;Assumptions'!$D$77))</f>
        <v>323971.5411461973</v>
      </c>
      <c r="BA115" s="95">
        <f>AND(BA9&gt;'Summary&amp;Assumptions'!$D$81,BA12&lt;='Summary&amp;Assumptions'!$D$18,BA12&gt;0)*((AND(BA114&lt;='Summary&amp;Assumptions'!$D$71*12)*'Summary&amp;Assumptions'!$D$78+AND(MnthlyCF!BA114&gt;'Summary&amp;Assumptions'!$D$71*12)*'Summary&amp;Assumptions'!$D$77))</f>
        <v>323971.5411461973</v>
      </c>
      <c r="BB115" s="95">
        <f>AND(BB9&gt;'Summary&amp;Assumptions'!$D$81,BB12&lt;='Summary&amp;Assumptions'!$D$18,BB12&gt;0)*((AND(BB114&lt;='Summary&amp;Assumptions'!$D$71*12)*'Summary&amp;Assumptions'!$D$78+AND(MnthlyCF!BB114&gt;'Summary&amp;Assumptions'!$D$71*12)*'Summary&amp;Assumptions'!$D$77))</f>
        <v>323971.5411461973</v>
      </c>
      <c r="BC115" s="95">
        <f>AND(BC9&gt;'Summary&amp;Assumptions'!$D$81,BC12&lt;='Summary&amp;Assumptions'!$D$18,BC12&gt;0)*((AND(BC114&lt;='Summary&amp;Assumptions'!$D$71*12)*'Summary&amp;Assumptions'!$D$78+AND(MnthlyCF!BC114&gt;'Summary&amp;Assumptions'!$D$71*12)*'Summary&amp;Assumptions'!$D$77))</f>
        <v>323971.5411461973</v>
      </c>
      <c r="BD115" s="95">
        <f>AND(BD9&gt;'Summary&amp;Assumptions'!$D$81,BD12&lt;='Summary&amp;Assumptions'!$D$18,BD12&gt;0)*((AND(BD114&lt;='Summary&amp;Assumptions'!$D$71*12)*'Summary&amp;Assumptions'!$D$78+AND(MnthlyCF!BD114&gt;'Summary&amp;Assumptions'!$D$71*12)*'Summary&amp;Assumptions'!$D$77))</f>
        <v>323971.5411461973</v>
      </c>
      <c r="BE115" s="95">
        <f>AND(BE9&gt;'Summary&amp;Assumptions'!$D$81,BE12&lt;='Summary&amp;Assumptions'!$D$18,BE12&gt;0)*((AND(BE114&lt;='Summary&amp;Assumptions'!$D$71*12)*'Summary&amp;Assumptions'!$D$78+AND(MnthlyCF!BE114&gt;'Summary&amp;Assumptions'!$D$71*12)*'Summary&amp;Assumptions'!$D$77))</f>
        <v>323971.5411461973</v>
      </c>
      <c r="BF115" s="95">
        <f>AND(BF9&gt;'Summary&amp;Assumptions'!$D$81,BF12&lt;='Summary&amp;Assumptions'!$D$18,BF12&gt;0)*((AND(BF114&lt;='Summary&amp;Assumptions'!$D$71*12)*'Summary&amp;Assumptions'!$D$78+AND(MnthlyCF!BF114&gt;'Summary&amp;Assumptions'!$D$71*12)*'Summary&amp;Assumptions'!$D$77))</f>
        <v>323971.5411461973</v>
      </c>
      <c r="BG115" s="95">
        <f>AND(BG9&gt;'Summary&amp;Assumptions'!$D$81,BG12&lt;='Summary&amp;Assumptions'!$D$18,BG12&gt;0)*((AND(BG114&lt;='Summary&amp;Assumptions'!$D$71*12)*'Summary&amp;Assumptions'!$D$78+AND(MnthlyCF!BG114&gt;'Summary&amp;Assumptions'!$D$71*12)*'Summary&amp;Assumptions'!$D$77))</f>
        <v>323971.5411461973</v>
      </c>
      <c r="BH115" s="95">
        <f>AND(BH9&gt;'Summary&amp;Assumptions'!$D$81,BH12&lt;='Summary&amp;Assumptions'!$D$18,BH12&gt;0)*((AND(BH114&lt;='Summary&amp;Assumptions'!$D$71*12)*'Summary&amp;Assumptions'!$D$78+AND(MnthlyCF!BH114&gt;'Summary&amp;Assumptions'!$D$71*12)*'Summary&amp;Assumptions'!$D$77))</f>
        <v>323971.5411461973</v>
      </c>
      <c r="BI115" s="95">
        <f>AND(BI9&gt;'Summary&amp;Assumptions'!$D$81,BI12&lt;='Summary&amp;Assumptions'!$D$18,BI12&gt;0)*((AND(BI114&lt;='Summary&amp;Assumptions'!$D$71*12)*'Summary&amp;Assumptions'!$D$78+AND(MnthlyCF!BI114&gt;'Summary&amp;Assumptions'!$D$71*12)*'Summary&amp;Assumptions'!$D$77))</f>
        <v>323971.5411461973</v>
      </c>
      <c r="BJ115" s="95">
        <f>AND(BJ9&gt;'Summary&amp;Assumptions'!$D$81,BJ12&lt;='Summary&amp;Assumptions'!$D$18,BJ12&gt;0)*((AND(BJ114&lt;='Summary&amp;Assumptions'!$D$71*12)*'Summary&amp;Assumptions'!$D$78+AND(MnthlyCF!BJ114&gt;'Summary&amp;Assumptions'!$D$71*12)*'Summary&amp;Assumptions'!$D$77))</f>
        <v>323971.5411461973</v>
      </c>
      <c r="BK115" s="95">
        <f>AND(BK9&gt;'Summary&amp;Assumptions'!$D$81,BK12&lt;='Summary&amp;Assumptions'!$D$18,BK12&gt;0)*((AND(BK114&lt;='Summary&amp;Assumptions'!$D$71*12)*'Summary&amp;Assumptions'!$D$78+AND(MnthlyCF!BK114&gt;'Summary&amp;Assumptions'!$D$71*12)*'Summary&amp;Assumptions'!$D$77))</f>
        <v>323971.5411461973</v>
      </c>
      <c r="BL115" s="95">
        <f>AND(BL9&gt;'Summary&amp;Assumptions'!$D$81,BL12&lt;='Summary&amp;Assumptions'!$D$18,BL12&gt;0)*((AND(BL114&lt;='Summary&amp;Assumptions'!$D$71*12)*'Summary&amp;Assumptions'!$D$78+AND(MnthlyCF!BL114&gt;'Summary&amp;Assumptions'!$D$71*12)*'Summary&amp;Assumptions'!$D$77))</f>
        <v>323971.5411461973</v>
      </c>
      <c r="BM115" s="95">
        <f>AND(BM9&gt;'Summary&amp;Assumptions'!$D$81,BM12&lt;='Summary&amp;Assumptions'!$D$18,BM12&gt;0)*((AND(BM114&lt;='Summary&amp;Assumptions'!$D$71*12)*'Summary&amp;Assumptions'!$D$78+AND(MnthlyCF!BM114&gt;'Summary&amp;Assumptions'!$D$71*12)*'Summary&amp;Assumptions'!$D$77))</f>
        <v>323971.5411461973</v>
      </c>
      <c r="BN115" s="95">
        <f>AND(BN9&gt;'Summary&amp;Assumptions'!$D$81,BN12&lt;='Summary&amp;Assumptions'!$D$18,BN12&gt;0)*((AND(BN114&lt;='Summary&amp;Assumptions'!$D$71*12)*'Summary&amp;Assumptions'!$D$78+AND(MnthlyCF!BN114&gt;'Summary&amp;Assumptions'!$D$71*12)*'Summary&amp;Assumptions'!$D$77))</f>
        <v>323971.5411461973</v>
      </c>
      <c r="BO115" s="95">
        <f>AND(BO9&gt;'Summary&amp;Assumptions'!$D$81,BO12&lt;='Summary&amp;Assumptions'!$D$18,BO12&gt;0)*((AND(BO114&lt;='Summary&amp;Assumptions'!$D$71*12)*'Summary&amp;Assumptions'!$D$78+AND(MnthlyCF!BO114&gt;'Summary&amp;Assumptions'!$D$71*12)*'Summary&amp;Assumptions'!$D$77))</f>
        <v>323971.5411461973</v>
      </c>
      <c r="BP115" s="95">
        <f>AND(BP9&gt;'Summary&amp;Assumptions'!$D$81,BP12&lt;='Summary&amp;Assumptions'!$D$18,BP12&gt;0)*((AND(BP114&lt;='Summary&amp;Assumptions'!$D$71*12)*'Summary&amp;Assumptions'!$D$78+AND(MnthlyCF!BP114&gt;'Summary&amp;Assumptions'!$D$71*12)*'Summary&amp;Assumptions'!$D$77))</f>
        <v>323971.5411461973</v>
      </c>
      <c r="BQ115" s="95">
        <f>AND(BQ9&gt;'Summary&amp;Assumptions'!$D$81,BQ12&lt;='Summary&amp;Assumptions'!$D$18,BQ12&gt;0)*((AND(BQ114&lt;='Summary&amp;Assumptions'!$D$71*12)*'Summary&amp;Assumptions'!$D$78+AND(MnthlyCF!BQ114&gt;'Summary&amp;Assumptions'!$D$71*12)*'Summary&amp;Assumptions'!$D$77))</f>
        <v>323971.5411461973</v>
      </c>
      <c r="BR115" s="95">
        <f>AND(BR9&gt;'Summary&amp;Assumptions'!$D$81,BR12&lt;='Summary&amp;Assumptions'!$D$18,BR12&gt;0)*((AND(BR114&lt;='Summary&amp;Assumptions'!$D$71*12)*'Summary&amp;Assumptions'!$D$78+AND(MnthlyCF!BR114&gt;'Summary&amp;Assumptions'!$D$71*12)*'Summary&amp;Assumptions'!$D$77))</f>
        <v>323971.5411461973</v>
      </c>
      <c r="BS115" s="95">
        <f>AND(BS9&gt;'Summary&amp;Assumptions'!$D$81,BS12&lt;='Summary&amp;Assumptions'!$D$18,BS12&gt;0)*((AND(BS114&lt;='Summary&amp;Assumptions'!$D$71*12)*'Summary&amp;Assumptions'!$D$78+AND(MnthlyCF!BS114&gt;'Summary&amp;Assumptions'!$D$71*12)*'Summary&amp;Assumptions'!$D$77))</f>
        <v>323971.5411461973</v>
      </c>
      <c r="BT115" s="95">
        <f>AND(BT9&gt;'Summary&amp;Assumptions'!$D$81,BT12&lt;='Summary&amp;Assumptions'!$D$18,BT12&gt;0)*((AND(BT114&lt;='Summary&amp;Assumptions'!$D$71*12)*'Summary&amp;Assumptions'!$D$78+AND(MnthlyCF!BT114&gt;'Summary&amp;Assumptions'!$D$71*12)*'Summary&amp;Assumptions'!$D$77))</f>
        <v>323971.5411461973</v>
      </c>
      <c r="BU115" s="95">
        <f>AND(BU9&gt;'Summary&amp;Assumptions'!$D$81,BU12&lt;='Summary&amp;Assumptions'!$D$18,BU12&gt;0)*((AND(BU114&lt;='Summary&amp;Assumptions'!$D$71*12)*'Summary&amp;Assumptions'!$D$78+AND(MnthlyCF!BU114&gt;'Summary&amp;Assumptions'!$D$71*12)*'Summary&amp;Assumptions'!$D$77))</f>
        <v>323971.5411461973</v>
      </c>
      <c r="BV115" s="95">
        <f>AND(BV9&gt;'Summary&amp;Assumptions'!$D$81,BV12&lt;='Summary&amp;Assumptions'!$D$18,BV12&gt;0)*((AND(BV114&lt;='Summary&amp;Assumptions'!$D$71*12)*'Summary&amp;Assumptions'!$D$78+AND(MnthlyCF!BV114&gt;'Summary&amp;Assumptions'!$D$71*12)*'Summary&amp;Assumptions'!$D$77))</f>
        <v>323971.5411461973</v>
      </c>
      <c r="BW115" s="95">
        <f>AND(BW9&gt;'Summary&amp;Assumptions'!$D$81,BW12&lt;='Summary&amp;Assumptions'!$D$18,BW12&gt;0)*((AND(BW114&lt;='Summary&amp;Assumptions'!$D$71*12)*'Summary&amp;Assumptions'!$D$78+AND(MnthlyCF!BW114&gt;'Summary&amp;Assumptions'!$D$71*12)*'Summary&amp;Assumptions'!$D$77))</f>
        <v>323971.5411461973</v>
      </c>
      <c r="BX115" s="95">
        <f>AND(BX9&gt;'Summary&amp;Assumptions'!$D$81,BX12&lt;='Summary&amp;Assumptions'!$D$18,BX12&gt;0)*((AND(BX114&lt;='Summary&amp;Assumptions'!$D$71*12)*'Summary&amp;Assumptions'!$D$78+AND(MnthlyCF!BX114&gt;'Summary&amp;Assumptions'!$D$71*12)*'Summary&amp;Assumptions'!$D$77))</f>
        <v>323971.5411461973</v>
      </c>
      <c r="BY115" s="95">
        <f>AND(BY9&gt;'Summary&amp;Assumptions'!$D$81,BY12&lt;='Summary&amp;Assumptions'!$D$18,BY12&gt;0)*((AND(BY114&lt;='Summary&amp;Assumptions'!$D$71*12)*'Summary&amp;Assumptions'!$D$78+AND(MnthlyCF!BY114&gt;'Summary&amp;Assumptions'!$D$71*12)*'Summary&amp;Assumptions'!$D$77))</f>
        <v>323971.5411461973</v>
      </c>
      <c r="BZ115" s="95">
        <f>AND(BZ9&gt;'Summary&amp;Assumptions'!$D$81,BZ12&lt;='Summary&amp;Assumptions'!$D$18,BZ12&gt;0)*((AND(BZ114&lt;='Summary&amp;Assumptions'!$D$71*12)*'Summary&amp;Assumptions'!$D$78+AND(MnthlyCF!BZ114&gt;'Summary&amp;Assumptions'!$D$71*12)*'Summary&amp;Assumptions'!$D$77))</f>
        <v>323971.5411461973</v>
      </c>
      <c r="CA115" s="95">
        <f>AND(CA9&gt;'Summary&amp;Assumptions'!$D$81,CA12&lt;='Summary&amp;Assumptions'!$D$18,CA12&gt;0)*((AND(CA114&lt;='Summary&amp;Assumptions'!$D$71*12)*'Summary&amp;Assumptions'!$D$78+AND(MnthlyCF!CA114&gt;'Summary&amp;Assumptions'!$D$71*12)*'Summary&amp;Assumptions'!$D$77))</f>
        <v>323971.5411461973</v>
      </c>
      <c r="CB115" s="95">
        <f>AND(CB9&gt;'Summary&amp;Assumptions'!$D$81,CB12&lt;='Summary&amp;Assumptions'!$D$18,CB12&gt;0)*((AND(CB114&lt;='Summary&amp;Assumptions'!$D$71*12)*'Summary&amp;Assumptions'!$D$78+AND(MnthlyCF!CB114&gt;'Summary&amp;Assumptions'!$D$71*12)*'Summary&amp;Assumptions'!$D$77))</f>
        <v>323971.5411461973</v>
      </c>
      <c r="CC115" s="95">
        <f>AND(CC9&gt;'Summary&amp;Assumptions'!$D$81,CC12&lt;='Summary&amp;Assumptions'!$D$18,CC12&gt;0)*((AND(CC114&lt;='Summary&amp;Assumptions'!$D$71*12)*'Summary&amp;Assumptions'!$D$78+AND(MnthlyCF!CC114&gt;'Summary&amp;Assumptions'!$D$71*12)*'Summary&amp;Assumptions'!$D$77))</f>
        <v>323971.5411461973</v>
      </c>
      <c r="CD115" s="95">
        <f>AND(CD9&gt;'Summary&amp;Assumptions'!$D$81,CD12&lt;='Summary&amp;Assumptions'!$D$18,CD12&gt;0)*((AND(CD114&lt;='Summary&amp;Assumptions'!$D$71*12)*'Summary&amp;Assumptions'!$D$78+AND(MnthlyCF!CD114&gt;'Summary&amp;Assumptions'!$D$71*12)*'Summary&amp;Assumptions'!$D$77))</f>
        <v>323971.5411461973</v>
      </c>
      <c r="CE115" s="95">
        <f>AND(CE9&gt;'Summary&amp;Assumptions'!$D$81,CE12&lt;='Summary&amp;Assumptions'!$D$18,CE12&gt;0)*((AND(CE114&lt;='Summary&amp;Assumptions'!$D$71*12)*'Summary&amp;Assumptions'!$D$78+AND(MnthlyCF!CE114&gt;'Summary&amp;Assumptions'!$D$71*12)*'Summary&amp;Assumptions'!$D$77))</f>
        <v>323971.5411461973</v>
      </c>
      <c r="CF115" s="95">
        <f>AND(CF9&gt;'Summary&amp;Assumptions'!$D$81,CF12&lt;='Summary&amp;Assumptions'!$D$18,CF12&gt;0)*((AND(CF114&lt;='Summary&amp;Assumptions'!$D$71*12)*'Summary&amp;Assumptions'!$D$78+AND(MnthlyCF!CF114&gt;'Summary&amp;Assumptions'!$D$71*12)*'Summary&amp;Assumptions'!$D$77))</f>
        <v>323971.5411461973</v>
      </c>
      <c r="CG115" s="95">
        <f>AND(CG9&gt;'Summary&amp;Assumptions'!$D$81,CG12&lt;='Summary&amp;Assumptions'!$D$18,CG12&gt;0)*((AND(CG114&lt;='Summary&amp;Assumptions'!$D$71*12)*'Summary&amp;Assumptions'!$D$78+AND(MnthlyCF!CG114&gt;'Summary&amp;Assumptions'!$D$71*12)*'Summary&amp;Assumptions'!$D$77))</f>
        <v>323971.5411461973</v>
      </c>
      <c r="CH115" s="95">
        <f>AND(CH9&gt;'Summary&amp;Assumptions'!$D$81,CH12&lt;='Summary&amp;Assumptions'!$D$18,CH12&gt;0)*((AND(CH114&lt;='Summary&amp;Assumptions'!$D$71*12)*'Summary&amp;Assumptions'!$D$78+AND(MnthlyCF!CH114&gt;'Summary&amp;Assumptions'!$D$71*12)*'Summary&amp;Assumptions'!$D$77))</f>
        <v>323971.5411461973</v>
      </c>
      <c r="CI115" s="95">
        <f>AND(CI9&gt;'Summary&amp;Assumptions'!$D$81,CI12&lt;='Summary&amp;Assumptions'!$D$18,CI12&gt;0)*((AND(CI114&lt;='Summary&amp;Assumptions'!$D$71*12)*'Summary&amp;Assumptions'!$D$78+AND(MnthlyCF!CI114&gt;'Summary&amp;Assumptions'!$D$71*12)*'Summary&amp;Assumptions'!$D$77))</f>
        <v>323971.5411461973</v>
      </c>
      <c r="CJ115" s="95">
        <f>AND(CJ9&gt;'Summary&amp;Assumptions'!$D$81,CJ12&lt;='Summary&amp;Assumptions'!$D$18,CJ12&gt;0)*((AND(CJ114&lt;='Summary&amp;Assumptions'!$D$71*12)*'Summary&amp;Assumptions'!$D$78+AND(MnthlyCF!CJ114&gt;'Summary&amp;Assumptions'!$D$71*12)*'Summary&amp;Assumptions'!$D$77))</f>
        <v>323971.5411461973</v>
      </c>
      <c r="CK115" s="95">
        <f>AND(CK9&gt;'Summary&amp;Assumptions'!$D$81,CK12&lt;='Summary&amp;Assumptions'!$D$18,CK12&gt;0)*((AND(CK114&lt;='Summary&amp;Assumptions'!$D$71*12)*'Summary&amp;Assumptions'!$D$78+AND(MnthlyCF!CK114&gt;'Summary&amp;Assumptions'!$D$71*12)*'Summary&amp;Assumptions'!$D$77))</f>
        <v>323971.5411461973</v>
      </c>
      <c r="CL115" s="95">
        <f>AND(CL9&gt;'Summary&amp;Assumptions'!$D$81,CL12&lt;='Summary&amp;Assumptions'!$D$18,CL12&gt;0)*((AND(CL114&lt;='Summary&amp;Assumptions'!$D$71*12)*'Summary&amp;Assumptions'!$D$78+AND(MnthlyCF!CL114&gt;'Summary&amp;Assumptions'!$D$71*12)*'Summary&amp;Assumptions'!$D$77))</f>
        <v>323971.5411461973</v>
      </c>
      <c r="CM115" s="95">
        <f>AND(CM9&gt;'Summary&amp;Assumptions'!$D$81,CM12&lt;='Summary&amp;Assumptions'!$D$18,CM12&gt;0)*((AND(CM114&lt;='Summary&amp;Assumptions'!$D$71*12)*'Summary&amp;Assumptions'!$D$78+AND(MnthlyCF!CM114&gt;'Summary&amp;Assumptions'!$D$71*12)*'Summary&amp;Assumptions'!$D$77))</f>
        <v>323971.5411461973</v>
      </c>
      <c r="CN115" s="95">
        <f>AND(CN9&gt;'Summary&amp;Assumptions'!$D$81,CN12&lt;='Summary&amp;Assumptions'!$D$18,CN12&gt;0)*((AND(CN114&lt;='Summary&amp;Assumptions'!$D$71*12)*'Summary&amp;Assumptions'!$D$78+AND(MnthlyCF!CN114&gt;'Summary&amp;Assumptions'!$D$71*12)*'Summary&amp;Assumptions'!$D$77))</f>
        <v>323971.5411461973</v>
      </c>
      <c r="CO115" s="95">
        <f>AND(CO9&gt;'Summary&amp;Assumptions'!$D$81,CO12&lt;='Summary&amp;Assumptions'!$D$18,CO12&gt;0)*((AND(CO114&lt;='Summary&amp;Assumptions'!$D$71*12)*'Summary&amp;Assumptions'!$D$78+AND(MnthlyCF!CO114&gt;'Summary&amp;Assumptions'!$D$71*12)*'Summary&amp;Assumptions'!$D$77))</f>
        <v>323971.5411461973</v>
      </c>
      <c r="CP115" s="95">
        <f>AND(CP9&gt;'Summary&amp;Assumptions'!$D$81,CP12&lt;='Summary&amp;Assumptions'!$D$18,CP12&gt;0)*((AND(CP114&lt;='Summary&amp;Assumptions'!$D$71*12)*'Summary&amp;Assumptions'!$D$78+AND(MnthlyCF!CP114&gt;'Summary&amp;Assumptions'!$D$71*12)*'Summary&amp;Assumptions'!$D$77))</f>
        <v>323971.5411461973</v>
      </c>
      <c r="CQ115" s="95">
        <f>AND(CQ9&gt;'Summary&amp;Assumptions'!$D$81,CQ12&lt;='Summary&amp;Assumptions'!$D$18,CQ12&gt;0)*((AND(CQ114&lt;='Summary&amp;Assumptions'!$D$71*12)*'Summary&amp;Assumptions'!$D$78+AND(MnthlyCF!CQ114&gt;'Summary&amp;Assumptions'!$D$71*12)*'Summary&amp;Assumptions'!$D$77))</f>
        <v>323971.5411461973</v>
      </c>
      <c r="CR115" s="95">
        <f>AND(CR9&gt;'Summary&amp;Assumptions'!$D$81,CR12&lt;='Summary&amp;Assumptions'!$D$18,CR12&gt;0)*((AND(CR114&lt;='Summary&amp;Assumptions'!$D$71*12)*'Summary&amp;Assumptions'!$D$78+AND(MnthlyCF!CR114&gt;'Summary&amp;Assumptions'!$D$71*12)*'Summary&amp;Assumptions'!$D$77))</f>
        <v>323971.5411461973</v>
      </c>
      <c r="CS115" s="95">
        <f>AND(CS9&gt;'Summary&amp;Assumptions'!$D$81,CS12&lt;='Summary&amp;Assumptions'!$D$18,CS12&gt;0)*((AND(CS114&lt;='Summary&amp;Assumptions'!$D$71*12)*'Summary&amp;Assumptions'!$D$78+AND(MnthlyCF!CS114&gt;'Summary&amp;Assumptions'!$D$71*12)*'Summary&amp;Assumptions'!$D$77))</f>
        <v>323971.5411461973</v>
      </c>
      <c r="CT115" s="95">
        <f>AND(CT9&gt;'Summary&amp;Assumptions'!$D$81,CT12&lt;='Summary&amp;Assumptions'!$D$18,CT12&gt;0)*((AND(CT114&lt;='Summary&amp;Assumptions'!$D$71*12)*'Summary&amp;Assumptions'!$D$78+AND(MnthlyCF!CT114&gt;'Summary&amp;Assumptions'!$D$71*12)*'Summary&amp;Assumptions'!$D$77))</f>
        <v>323971.5411461973</v>
      </c>
      <c r="CU115" s="95">
        <f>AND(CU9&gt;'Summary&amp;Assumptions'!$D$81,CU12&lt;='Summary&amp;Assumptions'!$D$18,CU12&gt;0)*((AND(CU114&lt;='Summary&amp;Assumptions'!$D$71*12)*'Summary&amp;Assumptions'!$D$78+AND(MnthlyCF!CU114&gt;'Summary&amp;Assumptions'!$D$71*12)*'Summary&amp;Assumptions'!$D$77))</f>
        <v>323971.5411461973</v>
      </c>
      <c r="CV115" s="95">
        <f>AND(CV9&gt;'Summary&amp;Assumptions'!$D$81,CV12&lt;='Summary&amp;Assumptions'!$D$18,CV12&gt;0)*((AND(CV114&lt;='Summary&amp;Assumptions'!$D$71*12)*'Summary&amp;Assumptions'!$D$78+AND(MnthlyCF!CV114&gt;'Summary&amp;Assumptions'!$D$71*12)*'Summary&amp;Assumptions'!$D$77))</f>
        <v>323971.5411461973</v>
      </c>
      <c r="CW115" s="95">
        <f>AND(CW9&gt;'Summary&amp;Assumptions'!$D$81,CW12&lt;='Summary&amp;Assumptions'!$D$18,CW12&gt;0)*((AND(CW114&lt;='Summary&amp;Assumptions'!$D$71*12)*'Summary&amp;Assumptions'!$D$78+AND(MnthlyCF!CW114&gt;'Summary&amp;Assumptions'!$D$71*12)*'Summary&amp;Assumptions'!$D$77))</f>
        <v>323971.5411461973</v>
      </c>
      <c r="CX115" s="95">
        <f>AND(CX9&gt;'Summary&amp;Assumptions'!$D$81,CX12&lt;='Summary&amp;Assumptions'!$D$18,CX12&gt;0)*((AND(CX114&lt;='Summary&amp;Assumptions'!$D$71*12)*'Summary&amp;Assumptions'!$D$78+AND(MnthlyCF!CX114&gt;'Summary&amp;Assumptions'!$D$71*12)*'Summary&amp;Assumptions'!$D$77))</f>
        <v>323971.5411461973</v>
      </c>
      <c r="CY115" s="95">
        <f>AND(CY9&gt;'Summary&amp;Assumptions'!$D$81,CY12&lt;='Summary&amp;Assumptions'!$D$18,CY12&gt;0)*((AND(CY114&lt;='Summary&amp;Assumptions'!$D$71*12)*'Summary&amp;Assumptions'!$D$78+AND(MnthlyCF!CY114&gt;'Summary&amp;Assumptions'!$D$71*12)*'Summary&amp;Assumptions'!$D$77))</f>
        <v>323971.5411461973</v>
      </c>
      <c r="CZ115" s="95">
        <f>AND(CZ9&gt;'Summary&amp;Assumptions'!$D$81,CZ12&lt;='Summary&amp;Assumptions'!$D$18,CZ12&gt;0)*((AND(CZ114&lt;='Summary&amp;Assumptions'!$D$71*12)*'Summary&amp;Assumptions'!$D$78+AND(MnthlyCF!CZ114&gt;'Summary&amp;Assumptions'!$D$71*12)*'Summary&amp;Assumptions'!$D$77))</f>
        <v>323971.5411461973</v>
      </c>
      <c r="DA115" s="95">
        <f>AND(DA9&gt;'Summary&amp;Assumptions'!$D$81,DA12&lt;='Summary&amp;Assumptions'!$D$18,DA12&gt;0)*((AND(DA114&lt;='Summary&amp;Assumptions'!$D$71*12)*'Summary&amp;Assumptions'!$D$78+AND(MnthlyCF!DA114&gt;'Summary&amp;Assumptions'!$D$71*12)*'Summary&amp;Assumptions'!$D$77))</f>
        <v>323971.5411461973</v>
      </c>
      <c r="DB115" s="95">
        <f>AND(DB9&gt;'Summary&amp;Assumptions'!$D$81,DB12&lt;='Summary&amp;Assumptions'!$D$18,DB12&gt;0)*((AND(DB114&lt;='Summary&amp;Assumptions'!$D$71*12)*'Summary&amp;Assumptions'!$D$78+AND(MnthlyCF!DB114&gt;'Summary&amp;Assumptions'!$D$71*12)*'Summary&amp;Assumptions'!$D$77))</f>
        <v>323971.5411461973</v>
      </c>
      <c r="DC115" s="95">
        <f>AND(DC9&gt;'Summary&amp;Assumptions'!$D$81,DC12&lt;='Summary&amp;Assumptions'!$D$18,DC12&gt;0)*((AND(DC114&lt;='Summary&amp;Assumptions'!$D$71*12)*'Summary&amp;Assumptions'!$D$78+AND(MnthlyCF!DC114&gt;'Summary&amp;Assumptions'!$D$71*12)*'Summary&amp;Assumptions'!$D$77))</f>
        <v>323971.5411461973</v>
      </c>
      <c r="DD115" s="95">
        <f>AND(DD9&gt;'Summary&amp;Assumptions'!$D$81,DD12&lt;='Summary&amp;Assumptions'!$D$18,DD12&gt;0)*((AND(DD114&lt;='Summary&amp;Assumptions'!$D$71*12)*'Summary&amp;Assumptions'!$D$78+AND(MnthlyCF!DD114&gt;'Summary&amp;Assumptions'!$D$71*12)*'Summary&amp;Assumptions'!$D$77))</f>
        <v>323971.5411461973</v>
      </c>
      <c r="DE115" s="95">
        <f>AND(DE9&gt;'Summary&amp;Assumptions'!$D$81,DE12&lt;='Summary&amp;Assumptions'!$D$18,DE12&gt;0)*((AND(DE114&lt;='Summary&amp;Assumptions'!$D$71*12)*'Summary&amp;Assumptions'!$D$78+AND(MnthlyCF!DE114&gt;'Summary&amp;Assumptions'!$D$71*12)*'Summary&amp;Assumptions'!$D$77))</f>
        <v>323971.5411461973</v>
      </c>
      <c r="DF115" s="95">
        <f>AND(DF9&gt;'Summary&amp;Assumptions'!$D$81,DF12&lt;='Summary&amp;Assumptions'!$D$18,DF12&gt;0)*((AND(DF114&lt;='Summary&amp;Assumptions'!$D$71*12)*'Summary&amp;Assumptions'!$D$78+AND(MnthlyCF!DF114&gt;'Summary&amp;Assumptions'!$D$71*12)*'Summary&amp;Assumptions'!$D$77))</f>
        <v>323971.5411461973</v>
      </c>
      <c r="DG115" s="95">
        <f>AND(DG9&gt;'Summary&amp;Assumptions'!$D$81,DG12&lt;='Summary&amp;Assumptions'!$D$18,DG12&gt;0)*((AND(DG114&lt;='Summary&amp;Assumptions'!$D$71*12)*'Summary&amp;Assumptions'!$D$78+AND(MnthlyCF!DG114&gt;'Summary&amp;Assumptions'!$D$71*12)*'Summary&amp;Assumptions'!$D$77))</f>
        <v>323971.5411461973</v>
      </c>
      <c r="DH115" s="95">
        <f>AND(DH9&gt;'Summary&amp;Assumptions'!$D$81,DH12&lt;='Summary&amp;Assumptions'!$D$18,DH12&gt;0)*((AND(DH114&lt;='Summary&amp;Assumptions'!$D$71*12)*'Summary&amp;Assumptions'!$D$78+AND(MnthlyCF!DH114&gt;'Summary&amp;Assumptions'!$D$71*12)*'Summary&amp;Assumptions'!$D$77))</f>
        <v>323971.5411461973</v>
      </c>
      <c r="DI115" s="95">
        <f>AND(DI9&gt;'Summary&amp;Assumptions'!$D$81,DI12&lt;='Summary&amp;Assumptions'!$D$18,DI12&gt;0)*((AND(DI114&lt;='Summary&amp;Assumptions'!$D$71*12)*'Summary&amp;Assumptions'!$D$78+AND(MnthlyCF!DI114&gt;'Summary&amp;Assumptions'!$D$71*12)*'Summary&amp;Assumptions'!$D$77))</f>
        <v>323971.5411461973</v>
      </c>
      <c r="DJ115" s="95">
        <f>AND(DJ9&gt;'Summary&amp;Assumptions'!$D$81,DJ12&lt;='Summary&amp;Assumptions'!$D$18,DJ12&gt;0)*((AND(DJ114&lt;='Summary&amp;Assumptions'!$D$71*12)*'Summary&amp;Assumptions'!$D$78+AND(MnthlyCF!DJ114&gt;'Summary&amp;Assumptions'!$D$71*12)*'Summary&amp;Assumptions'!$D$77))</f>
        <v>323971.5411461973</v>
      </c>
      <c r="DK115" s="95">
        <f>AND(DK9&gt;'Summary&amp;Assumptions'!$D$81,DK12&lt;='Summary&amp;Assumptions'!$D$18,DK12&gt;0)*((AND(DK114&lt;='Summary&amp;Assumptions'!$D$71*12)*'Summary&amp;Assumptions'!$D$78+AND(MnthlyCF!DK114&gt;'Summary&amp;Assumptions'!$D$71*12)*'Summary&amp;Assumptions'!$D$77))</f>
        <v>323971.5411461973</v>
      </c>
      <c r="DL115" s="95">
        <f>AND(DL9&gt;'Summary&amp;Assumptions'!$D$81,DL12&lt;='Summary&amp;Assumptions'!$D$18,DL12&gt;0)*((AND(DL114&lt;='Summary&amp;Assumptions'!$D$71*12)*'Summary&amp;Assumptions'!$D$78+AND(MnthlyCF!DL114&gt;'Summary&amp;Assumptions'!$D$71*12)*'Summary&amp;Assumptions'!$D$77))</f>
        <v>323971.5411461973</v>
      </c>
      <c r="DM115" s="95">
        <f>AND(DM9&gt;'Summary&amp;Assumptions'!$D$81,DM12&lt;='Summary&amp;Assumptions'!$D$18,DM12&gt;0)*((AND(DM114&lt;='Summary&amp;Assumptions'!$D$71*12)*'Summary&amp;Assumptions'!$D$78+AND(MnthlyCF!DM114&gt;'Summary&amp;Assumptions'!$D$71*12)*'Summary&amp;Assumptions'!$D$77))</f>
        <v>323971.5411461973</v>
      </c>
      <c r="DN115" s="95">
        <f>AND(DN9&gt;'Summary&amp;Assumptions'!$D$81,DN12&lt;='Summary&amp;Assumptions'!$D$18,DN12&gt;0)*((AND(DN114&lt;='Summary&amp;Assumptions'!$D$71*12)*'Summary&amp;Assumptions'!$D$78+AND(MnthlyCF!DN114&gt;'Summary&amp;Assumptions'!$D$71*12)*'Summary&amp;Assumptions'!$D$77))</f>
        <v>323971.5411461973</v>
      </c>
      <c r="DO115" s="95">
        <f>AND(DO9&gt;'Summary&amp;Assumptions'!$D$81,DO12&lt;='Summary&amp;Assumptions'!$D$18,DO12&gt;0)*((AND(DO114&lt;='Summary&amp;Assumptions'!$D$71*12)*'Summary&amp;Assumptions'!$D$78+AND(MnthlyCF!DO114&gt;'Summary&amp;Assumptions'!$D$71*12)*'Summary&amp;Assumptions'!$D$77))</f>
        <v>323971.5411461973</v>
      </c>
      <c r="DP115" s="95">
        <f>AND(DP9&gt;'Summary&amp;Assumptions'!$D$81,DP12&lt;='Summary&amp;Assumptions'!$D$18,DP12&gt;0)*((AND(DP114&lt;='Summary&amp;Assumptions'!$D$71*12)*'Summary&amp;Assumptions'!$D$78+AND(MnthlyCF!DP114&gt;'Summary&amp;Assumptions'!$D$71*12)*'Summary&amp;Assumptions'!$D$77))</f>
        <v>323971.5411461973</v>
      </c>
      <c r="DQ115" s="95">
        <f>AND(DQ9&gt;'Summary&amp;Assumptions'!$D$81,DQ12&lt;='Summary&amp;Assumptions'!$D$18,DQ12&gt;0)*((AND(DQ114&lt;='Summary&amp;Assumptions'!$D$71*12)*'Summary&amp;Assumptions'!$D$78+AND(MnthlyCF!DQ114&gt;'Summary&amp;Assumptions'!$D$71*12)*'Summary&amp;Assumptions'!$D$77))</f>
        <v>323971.5411461973</v>
      </c>
      <c r="DR115" s="95">
        <f>AND(DR9&gt;'Summary&amp;Assumptions'!$D$81,DR12&lt;='Summary&amp;Assumptions'!$D$18,DR12&gt;0)*((AND(DR114&lt;='Summary&amp;Assumptions'!$D$71*12)*'Summary&amp;Assumptions'!$D$78+AND(MnthlyCF!DR114&gt;'Summary&amp;Assumptions'!$D$71*12)*'Summary&amp;Assumptions'!$D$77))</f>
        <v>323971.5411461973</v>
      </c>
      <c r="DS115" s="95">
        <f>AND(DS9&gt;'Summary&amp;Assumptions'!$D$81,DS12&lt;='Summary&amp;Assumptions'!$D$18,DS12&gt;0)*((AND(DS114&lt;='Summary&amp;Assumptions'!$D$71*12)*'Summary&amp;Assumptions'!$D$78+AND(MnthlyCF!DS114&gt;'Summary&amp;Assumptions'!$D$71*12)*'Summary&amp;Assumptions'!$D$77))</f>
        <v>323971.5411461973</v>
      </c>
      <c r="DT115" s="95">
        <f>AND(DT9&gt;'Summary&amp;Assumptions'!$D$81,DT12&lt;='Summary&amp;Assumptions'!$D$18,DT12&gt;0)*((AND(DT114&lt;='Summary&amp;Assumptions'!$D$71*12)*'Summary&amp;Assumptions'!$D$78+AND(MnthlyCF!DT114&gt;'Summary&amp;Assumptions'!$D$71*12)*'Summary&amp;Assumptions'!$D$77))</f>
        <v>323971.5411461973</v>
      </c>
      <c r="DU115" s="95">
        <f>AND(DU9&gt;'Summary&amp;Assumptions'!$D$81,DU12&lt;='Summary&amp;Assumptions'!$D$18,DU12&gt;0)*((AND(DU114&lt;='Summary&amp;Assumptions'!$D$71*12)*'Summary&amp;Assumptions'!$D$78+AND(MnthlyCF!DU114&gt;'Summary&amp;Assumptions'!$D$71*12)*'Summary&amp;Assumptions'!$D$77))</f>
        <v>323971.5411461973</v>
      </c>
      <c r="DV115" s="95">
        <f>AND(DV9&gt;'Summary&amp;Assumptions'!$D$81,DV12&lt;='Summary&amp;Assumptions'!$D$18,DV12&gt;0)*((AND(DV114&lt;='Summary&amp;Assumptions'!$D$71*12)*'Summary&amp;Assumptions'!$D$78+AND(MnthlyCF!DV114&gt;'Summary&amp;Assumptions'!$D$71*12)*'Summary&amp;Assumptions'!$D$77))</f>
        <v>323971.5411461973</v>
      </c>
      <c r="DW115" s="95">
        <f>AND(DW9&gt;'Summary&amp;Assumptions'!$D$81,DW12&lt;='Summary&amp;Assumptions'!$D$18,DW12&gt;0)*((AND(DW114&lt;='Summary&amp;Assumptions'!$D$71*12)*'Summary&amp;Assumptions'!$D$78+AND(MnthlyCF!DW114&gt;'Summary&amp;Assumptions'!$D$71*12)*'Summary&amp;Assumptions'!$D$77))</f>
        <v>323971.5411461973</v>
      </c>
      <c r="DX115" s="95">
        <f>AND(DX9&gt;'Summary&amp;Assumptions'!$D$81,DX12&lt;='Summary&amp;Assumptions'!$D$18,DX12&gt;0)*((AND(DX114&lt;='Summary&amp;Assumptions'!$D$71*12)*'Summary&amp;Assumptions'!$D$78+AND(MnthlyCF!DX114&gt;'Summary&amp;Assumptions'!$D$71*12)*'Summary&amp;Assumptions'!$D$77))</f>
        <v>323971.5411461973</v>
      </c>
      <c r="DY115" s="95">
        <f>AND(DY9&gt;'Summary&amp;Assumptions'!$D$81,DY12&lt;='Summary&amp;Assumptions'!$D$18,DY12&gt;0)*((AND(DY114&lt;='Summary&amp;Assumptions'!$D$71*12)*'Summary&amp;Assumptions'!$D$78+AND(MnthlyCF!DY114&gt;'Summary&amp;Assumptions'!$D$71*12)*'Summary&amp;Assumptions'!$D$77))</f>
        <v>323971.5411461973</v>
      </c>
      <c r="DZ115" s="95">
        <f>AND(DZ9&gt;'Summary&amp;Assumptions'!$D$81,DZ12&lt;='Summary&amp;Assumptions'!$D$18,DZ12&gt;0)*((AND(DZ114&lt;='Summary&amp;Assumptions'!$D$71*12)*'Summary&amp;Assumptions'!$D$78+AND(MnthlyCF!DZ114&gt;'Summary&amp;Assumptions'!$D$71*12)*'Summary&amp;Assumptions'!$D$77))</f>
        <v>323971.5411461973</v>
      </c>
      <c r="EA115" s="95">
        <f>AND(EA9&gt;'Summary&amp;Assumptions'!$D$81,EA12&lt;='Summary&amp;Assumptions'!$D$18,EA12&gt;0)*((AND(EA114&lt;='Summary&amp;Assumptions'!$D$71*12)*'Summary&amp;Assumptions'!$D$78+AND(MnthlyCF!EA114&gt;'Summary&amp;Assumptions'!$D$71*12)*'Summary&amp;Assumptions'!$D$77))</f>
        <v>323971.5411461973</v>
      </c>
      <c r="EB115" s="95">
        <f>AND(EB9&gt;'Summary&amp;Assumptions'!$D$81,EB12&lt;='Summary&amp;Assumptions'!$D$18,EB12&gt;0)*((AND(EB114&lt;='Summary&amp;Assumptions'!$D$71*12)*'Summary&amp;Assumptions'!$D$78+AND(MnthlyCF!EB114&gt;'Summary&amp;Assumptions'!$D$71*12)*'Summary&amp;Assumptions'!$D$77))</f>
        <v>323971.5411461973</v>
      </c>
      <c r="EC115" s="95">
        <f>AND(EC9&gt;'Summary&amp;Assumptions'!$D$81,EC12&lt;='Summary&amp;Assumptions'!$D$18,EC12&gt;0)*((AND(EC114&lt;='Summary&amp;Assumptions'!$D$71*12)*'Summary&amp;Assumptions'!$D$78+AND(MnthlyCF!EC114&gt;'Summary&amp;Assumptions'!$D$71*12)*'Summary&amp;Assumptions'!$D$77))</f>
        <v>323971.5411461973</v>
      </c>
      <c r="ED115" s="95">
        <f>AND(ED9&gt;'Summary&amp;Assumptions'!$D$81,ED12&lt;='Summary&amp;Assumptions'!$D$18,ED12&gt;0)*((AND(ED114&lt;='Summary&amp;Assumptions'!$D$71*12)*'Summary&amp;Assumptions'!$D$78+AND(MnthlyCF!ED114&gt;'Summary&amp;Assumptions'!$D$71*12)*'Summary&amp;Assumptions'!$D$77))</f>
        <v>323971.5411461973</v>
      </c>
      <c r="EE115" s="95">
        <f>AND(EE9&gt;'Summary&amp;Assumptions'!$D$81,EE12&lt;='Summary&amp;Assumptions'!$D$18,EE12&gt;0)*((AND(EE114&lt;='Summary&amp;Assumptions'!$D$71*12)*'Summary&amp;Assumptions'!$D$78+AND(MnthlyCF!EE114&gt;'Summary&amp;Assumptions'!$D$71*12)*'Summary&amp;Assumptions'!$D$77))</f>
        <v>323971.5411461973</v>
      </c>
      <c r="EF115" s="95">
        <f>AND(EF9&gt;'Summary&amp;Assumptions'!$D$81,EF12&lt;='Summary&amp;Assumptions'!$D$18,EF12&gt;0)*((AND(EF114&lt;='Summary&amp;Assumptions'!$D$71*12)*'Summary&amp;Assumptions'!$D$78+AND(MnthlyCF!EF114&gt;'Summary&amp;Assumptions'!$D$71*12)*'Summary&amp;Assumptions'!$D$77))</f>
        <v>323971.5411461973</v>
      </c>
      <c r="EG115" s="95">
        <f>AND(EG9&gt;'Summary&amp;Assumptions'!$D$81,EG12&lt;='Summary&amp;Assumptions'!$D$18,EG12&gt;0)*((AND(EG114&lt;='Summary&amp;Assumptions'!$D$71*12)*'Summary&amp;Assumptions'!$D$78+AND(MnthlyCF!EG114&gt;'Summary&amp;Assumptions'!$D$71*12)*'Summary&amp;Assumptions'!$D$77))</f>
        <v>323971.5411461973</v>
      </c>
      <c r="EH115" s="95">
        <f>AND(EH9&gt;'Summary&amp;Assumptions'!$D$81,EH12&lt;='Summary&amp;Assumptions'!$D$18,EH12&gt;0)*((AND(EH114&lt;='Summary&amp;Assumptions'!$D$71*12)*'Summary&amp;Assumptions'!$D$78+AND(MnthlyCF!EH114&gt;'Summary&amp;Assumptions'!$D$71*12)*'Summary&amp;Assumptions'!$D$77))</f>
        <v>323971.5411461973</v>
      </c>
      <c r="EI115" s="95">
        <f>AND(EI9&gt;'Summary&amp;Assumptions'!$D$81,EI12&lt;='Summary&amp;Assumptions'!$D$18,EI12&gt;0)*((AND(EI114&lt;='Summary&amp;Assumptions'!$D$71*12)*'Summary&amp;Assumptions'!$D$78+AND(MnthlyCF!EI114&gt;'Summary&amp;Assumptions'!$D$71*12)*'Summary&amp;Assumptions'!$D$77))</f>
        <v>323971.5411461973</v>
      </c>
      <c r="EJ115" s="95">
        <f>AND(EJ9&gt;'Summary&amp;Assumptions'!$D$81,EJ12&lt;='Summary&amp;Assumptions'!$D$18,EJ12&gt;0)*((AND(EJ114&lt;='Summary&amp;Assumptions'!$D$71*12)*'Summary&amp;Assumptions'!$D$78+AND(MnthlyCF!EJ114&gt;'Summary&amp;Assumptions'!$D$71*12)*'Summary&amp;Assumptions'!$D$77))</f>
        <v>0</v>
      </c>
      <c r="EK115" s="95">
        <f>AND(EK9&gt;'Summary&amp;Assumptions'!$D$81,EK12&lt;='Summary&amp;Assumptions'!$D$18,EK12&gt;0)*((AND(EK114&lt;='Summary&amp;Assumptions'!$D$71*12)*'Summary&amp;Assumptions'!$D$78+AND(MnthlyCF!EK114&gt;'Summary&amp;Assumptions'!$D$71*12)*'Summary&amp;Assumptions'!$D$77))</f>
        <v>0</v>
      </c>
      <c r="EL115" s="95">
        <f>AND(EL9&gt;'Summary&amp;Assumptions'!$D$81,EL12&lt;='Summary&amp;Assumptions'!$D$18,EL12&gt;0)*((AND(EL114&lt;='Summary&amp;Assumptions'!$D$71*12)*'Summary&amp;Assumptions'!$D$78+AND(MnthlyCF!EL114&gt;'Summary&amp;Assumptions'!$D$71*12)*'Summary&amp;Assumptions'!$D$77))</f>
        <v>0</v>
      </c>
      <c r="EM115" s="95">
        <f>AND(EM9&gt;'Summary&amp;Assumptions'!$D$81,EM12&lt;='Summary&amp;Assumptions'!$D$18,EM12&gt;0)*((AND(EM114&lt;='Summary&amp;Assumptions'!$D$71*12)*'Summary&amp;Assumptions'!$D$78+AND(MnthlyCF!EM114&gt;'Summary&amp;Assumptions'!$D$71*12)*'Summary&amp;Assumptions'!$D$77))</f>
        <v>0</v>
      </c>
      <c r="EN115" s="95">
        <f>AND(EN9&gt;'Summary&amp;Assumptions'!$D$81,EN12&lt;='Summary&amp;Assumptions'!$D$18,EN12&gt;0)*((AND(EN114&lt;='Summary&amp;Assumptions'!$D$71*12)*'Summary&amp;Assumptions'!$D$78+AND(MnthlyCF!EN114&gt;'Summary&amp;Assumptions'!$D$71*12)*'Summary&amp;Assumptions'!$D$77))</f>
        <v>0</v>
      </c>
      <c r="EO115" s="95">
        <f>AND(EO9&gt;'Summary&amp;Assumptions'!$D$81,EO12&lt;='Summary&amp;Assumptions'!$D$18,EO12&gt;0)*((AND(EO114&lt;='Summary&amp;Assumptions'!$D$71*12)*'Summary&amp;Assumptions'!$D$78+AND(MnthlyCF!EO114&gt;'Summary&amp;Assumptions'!$D$71*12)*'Summary&amp;Assumptions'!$D$77))</f>
        <v>0</v>
      </c>
      <c r="EP115" s="95">
        <f>AND(EP9&gt;'Summary&amp;Assumptions'!$D$81,EP12&lt;='Summary&amp;Assumptions'!$D$18,EP12&gt;0)*((AND(EP114&lt;='Summary&amp;Assumptions'!$D$71*12)*'Summary&amp;Assumptions'!$D$78+AND(MnthlyCF!EP114&gt;'Summary&amp;Assumptions'!$D$71*12)*'Summary&amp;Assumptions'!$D$77))</f>
        <v>0</v>
      </c>
      <c r="EQ115" s="95">
        <f>AND(EQ9&gt;'Summary&amp;Assumptions'!$D$81,EQ12&lt;='Summary&amp;Assumptions'!$D$18,EQ12&gt;0)*((AND(EQ114&lt;='Summary&amp;Assumptions'!$D$71*12)*'Summary&amp;Assumptions'!$D$78+AND(MnthlyCF!EQ114&gt;'Summary&amp;Assumptions'!$D$71*12)*'Summary&amp;Assumptions'!$D$77))</f>
        <v>0</v>
      </c>
      <c r="ER115" s="95">
        <f>AND(ER9&gt;'Summary&amp;Assumptions'!$D$81,ER12&lt;='Summary&amp;Assumptions'!$D$18,ER12&gt;0)*((AND(ER114&lt;='Summary&amp;Assumptions'!$D$71*12)*'Summary&amp;Assumptions'!$D$78+AND(MnthlyCF!ER114&gt;'Summary&amp;Assumptions'!$D$71*12)*'Summary&amp;Assumptions'!$D$77))</f>
        <v>0</v>
      </c>
      <c r="ES115" s="95">
        <f>AND(ES9&gt;'Summary&amp;Assumptions'!$D$81,ES12&lt;='Summary&amp;Assumptions'!$D$18,ES12&gt;0)*((AND(ES114&lt;='Summary&amp;Assumptions'!$D$71*12)*'Summary&amp;Assumptions'!$D$78+AND(MnthlyCF!ES114&gt;'Summary&amp;Assumptions'!$D$71*12)*'Summary&amp;Assumptions'!$D$77))</f>
        <v>0</v>
      </c>
      <c r="ET115" s="95">
        <f>AND(ET9&gt;'Summary&amp;Assumptions'!$D$81,ET12&lt;='Summary&amp;Assumptions'!$D$18,ET12&gt;0)*((AND(ET114&lt;='Summary&amp;Assumptions'!$D$71*12)*'Summary&amp;Assumptions'!$D$78+AND(MnthlyCF!ET114&gt;'Summary&amp;Assumptions'!$D$71*12)*'Summary&amp;Assumptions'!$D$77))</f>
        <v>0</v>
      </c>
      <c r="EU115" s="95">
        <f>AND(EU9&gt;'Summary&amp;Assumptions'!$D$81,EU12&lt;='Summary&amp;Assumptions'!$D$18,EU12&gt;0)*((AND(EU114&lt;='Summary&amp;Assumptions'!$D$71*12)*'Summary&amp;Assumptions'!$D$78+AND(MnthlyCF!EU114&gt;'Summary&amp;Assumptions'!$D$71*12)*'Summary&amp;Assumptions'!$D$77))</f>
        <v>0</v>
      </c>
      <c r="EV115" s="95">
        <f>AND(EV9&gt;'Summary&amp;Assumptions'!$D$81,EV12&lt;='Summary&amp;Assumptions'!$D$18,EV12&gt;0)*((AND(EV114&lt;='Summary&amp;Assumptions'!$D$71*12)*'Summary&amp;Assumptions'!$D$78+AND(MnthlyCF!EV114&gt;'Summary&amp;Assumptions'!$D$71*12)*'Summary&amp;Assumptions'!$D$77))</f>
        <v>0</v>
      </c>
      <c r="EW115" s="95">
        <f>AND(EW9&gt;'Summary&amp;Assumptions'!$D$81,EW12&lt;='Summary&amp;Assumptions'!$D$18,EW12&gt;0)*((AND(EW114&lt;='Summary&amp;Assumptions'!$D$71*12)*'Summary&amp;Assumptions'!$D$78+AND(MnthlyCF!EW114&gt;'Summary&amp;Assumptions'!$D$71*12)*'Summary&amp;Assumptions'!$D$77))</f>
        <v>0</v>
      </c>
      <c r="EX115" s="95">
        <f>AND(EX9&gt;'Summary&amp;Assumptions'!$D$81,EX12&lt;='Summary&amp;Assumptions'!$D$18,EX12&gt;0)*((AND(EX114&lt;='Summary&amp;Assumptions'!$D$71*12)*'Summary&amp;Assumptions'!$D$78+AND(MnthlyCF!EX114&gt;'Summary&amp;Assumptions'!$D$71*12)*'Summary&amp;Assumptions'!$D$77))</f>
        <v>0</v>
      </c>
      <c r="EY115" s="95">
        <f>AND(EY9&gt;'Summary&amp;Assumptions'!$D$81,EY12&lt;='Summary&amp;Assumptions'!$D$18,EY12&gt;0)*((AND(EY114&lt;='Summary&amp;Assumptions'!$D$71*12)*'Summary&amp;Assumptions'!$D$78+AND(MnthlyCF!EY114&gt;'Summary&amp;Assumptions'!$D$71*12)*'Summary&amp;Assumptions'!$D$77))</f>
        <v>0</v>
      </c>
      <c r="EZ115" s="95">
        <f>AND(EZ9&gt;'Summary&amp;Assumptions'!$D$81,EZ12&lt;='Summary&amp;Assumptions'!$D$18,EZ12&gt;0)*((AND(EZ114&lt;='Summary&amp;Assumptions'!$D$71*12)*'Summary&amp;Assumptions'!$D$78+AND(MnthlyCF!EZ114&gt;'Summary&amp;Assumptions'!$D$71*12)*'Summary&amp;Assumptions'!$D$77))</f>
        <v>0</v>
      </c>
      <c r="FA115" s="95">
        <f>AND(FA9&gt;'Summary&amp;Assumptions'!$D$81,FA12&lt;='Summary&amp;Assumptions'!$D$18,FA12&gt;0)*((AND(FA114&lt;='Summary&amp;Assumptions'!$D$71*12)*'Summary&amp;Assumptions'!$D$78+AND(MnthlyCF!FA114&gt;'Summary&amp;Assumptions'!$D$71*12)*'Summary&amp;Assumptions'!$D$77))</f>
        <v>0</v>
      </c>
      <c r="FB115" s="95">
        <f>AND(FB9&gt;'Summary&amp;Assumptions'!$D$81,FB12&lt;='Summary&amp;Assumptions'!$D$18,FB12&gt;0)*((AND(FB114&lt;='Summary&amp;Assumptions'!$D$71*12)*'Summary&amp;Assumptions'!$D$78+AND(MnthlyCF!FB114&gt;'Summary&amp;Assumptions'!$D$71*12)*'Summary&amp;Assumptions'!$D$77))</f>
        <v>0</v>
      </c>
      <c r="FC115" s="95">
        <f>AND(FC9&gt;'Summary&amp;Assumptions'!$D$81,FC12&lt;='Summary&amp;Assumptions'!$D$18,FC12&gt;0)*((AND(FC114&lt;='Summary&amp;Assumptions'!$D$71*12)*'Summary&amp;Assumptions'!$D$78+AND(MnthlyCF!FC114&gt;'Summary&amp;Assumptions'!$D$71*12)*'Summary&amp;Assumptions'!$D$77))</f>
        <v>0</v>
      </c>
      <c r="FD115" s="95">
        <f>AND(FD9&gt;'Summary&amp;Assumptions'!$D$81,FD12&lt;='Summary&amp;Assumptions'!$D$18,FD12&gt;0)*((AND(FD114&lt;='Summary&amp;Assumptions'!$D$71*12)*'Summary&amp;Assumptions'!$D$78+AND(MnthlyCF!FD114&gt;'Summary&amp;Assumptions'!$D$71*12)*'Summary&amp;Assumptions'!$D$77))</f>
        <v>0</v>
      </c>
      <c r="FE115" s="95">
        <f>AND(FE9&gt;'Summary&amp;Assumptions'!$D$81,FE12&lt;='Summary&amp;Assumptions'!$D$18,FE12&gt;0)*((AND(FE114&lt;='Summary&amp;Assumptions'!$D$71*12)*'Summary&amp;Assumptions'!$D$78+AND(MnthlyCF!FE114&gt;'Summary&amp;Assumptions'!$D$71*12)*'Summary&amp;Assumptions'!$D$77))</f>
        <v>0</v>
      </c>
      <c r="FF115" s="95">
        <f>AND(FF9&gt;'Summary&amp;Assumptions'!$D$81,FF12&lt;='Summary&amp;Assumptions'!$D$18,FF12&gt;0)*((AND(FF114&lt;='Summary&amp;Assumptions'!$D$71*12)*'Summary&amp;Assumptions'!$D$78+AND(MnthlyCF!FF114&gt;'Summary&amp;Assumptions'!$D$71*12)*'Summary&amp;Assumptions'!$D$77))</f>
        <v>0</v>
      </c>
      <c r="FG115" s="95">
        <f>AND(FG9&gt;'Summary&amp;Assumptions'!$D$81,FG12&lt;='Summary&amp;Assumptions'!$D$18,FG12&gt;0)*((AND(FG114&lt;='Summary&amp;Assumptions'!$D$71*12)*'Summary&amp;Assumptions'!$D$78+AND(MnthlyCF!FG114&gt;'Summary&amp;Assumptions'!$D$71*12)*'Summary&amp;Assumptions'!$D$77))</f>
        <v>0</v>
      </c>
      <c r="FH115" s="95">
        <f>AND(FH9&gt;'Summary&amp;Assumptions'!$D$81,FH12&lt;='Summary&amp;Assumptions'!$D$18,FH12&gt;0)*((AND(FH114&lt;='Summary&amp;Assumptions'!$D$71*12)*'Summary&amp;Assumptions'!$D$78+AND(MnthlyCF!FH114&gt;'Summary&amp;Assumptions'!$D$71*12)*'Summary&amp;Assumptions'!$D$77))</f>
        <v>0</v>
      </c>
      <c r="FI115" s="95">
        <f>AND(FI9&gt;'Summary&amp;Assumptions'!$D$81,FI12&lt;='Summary&amp;Assumptions'!$D$18,FI12&gt;0)*((AND(FI114&lt;='Summary&amp;Assumptions'!$D$71*12)*'Summary&amp;Assumptions'!$D$78+AND(MnthlyCF!FI114&gt;'Summary&amp;Assumptions'!$D$71*12)*'Summary&amp;Assumptions'!$D$77))</f>
        <v>0</v>
      </c>
      <c r="FJ115" s="95">
        <f>AND(FJ9&gt;'Summary&amp;Assumptions'!$D$81,FJ12&lt;='Summary&amp;Assumptions'!$D$18,FJ12&gt;0)*((AND(FJ114&lt;='Summary&amp;Assumptions'!$D$71*12)*'Summary&amp;Assumptions'!$D$78+AND(MnthlyCF!FJ114&gt;'Summary&amp;Assumptions'!$D$71*12)*'Summary&amp;Assumptions'!$D$77))</f>
        <v>0</v>
      </c>
      <c r="FK115" s="95">
        <f>AND(FK9&gt;'Summary&amp;Assumptions'!$D$81,FK12&lt;='Summary&amp;Assumptions'!$D$18,FK12&gt;0)*((AND(FK114&lt;='Summary&amp;Assumptions'!$D$71*12)*'Summary&amp;Assumptions'!$D$78+AND(MnthlyCF!FK114&gt;'Summary&amp;Assumptions'!$D$71*12)*'Summary&amp;Assumptions'!$D$77))</f>
        <v>0</v>
      </c>
      <c r="FL115" s="95">
        <f>AND(FL9&gt;'Summary&amp;Assumptions'!$D$81,FL12&lt;='Summary&amp;Assumptions'!$D$18,FL12&gt;0)*((AND(FL114&lt;='Summary&amp;Assumptions'!$D$71*12)*'Summary&amp;Assumptions'!$D$78+AND(MnthlyCF!FL114&gt;'Summary&amp;Assumptions'!$D$71*12)*'Summary&amp;Assumptions'!$D$77))</f>
        <v>0</v>
      </c>
      <c r="FM115" s="95">
        <f>AND(FM9&gt;'Summary&amp;Assumptions'!$D$81,FM12&lt;='Summary&amp;Assumptions'!$D$18,FM12&gt;0)*((AND(FM114&lt;='Summary&amp;Assumptions'!$D$71*12)*'Summary&amp;Assumptions'!$D$78+AND(MnthlyCF!FM114&gt;'Summary&amp;Assumptions'!$D$71*12)*'Summary&amp;Assumptions'!$D$77))</f>
        <v>0</v>
      </c>
      <c r="FN115" s="95">
        <f>AND(FN9&gt;'Summary&amp;Assumptions'!$D$81,FN12&lt;='Summary&amp;Assumptions'!$D$18,FN12&gt;0)*((AND(FN114&lt;='Summary&amp;Assumptions'!$D$71*12)*'Summary&amp;Assumptions'!$D$78+AND(MnthlyCF!FN114&gt;'Summary&amp;Assumptions'!$D$71*12)*'Summary&amp;Assumptions'!$D$77))</f>
        <v>0</v>
      </c>
      <c r="FO115" s="95">
        <f>AND(FO9&gt;'Summary&amp;Assumptions'!$D$81,FO12&lt;='Summary&amp;Assumptions'!$D$18,FO12&gt;0)*((AND(FO114&lt;='Summary&amp;Assumptions'!$D$71*12)*'Summary&amp;Assumptions'!$D$78+AND(MnthlyCF!FO114&gt;'Summary&amp;Assumptions'!$D$71*12)*'Summary&amp;Assumptions'!$D$77))</f>
        <v>0</v>
      </c>
      <c r="FP115" s="95">
        <f>AND(FP9&gt;'Summary&amp;Assumptions'!$D$81,FP12&lt;='Summary&amp;Assumptions'!$D$18,FP12&gt;0)*((AND(FP114&lt;='Summary&amp;Assumptions'!$D$71*12)*'Summary&amp;Assumptions'!$D$78+AND(MnthlyCF!FP114&gt;'Summary&amp;Assumptions'!$D$71*12)*'Summary&amp;Assumptions'!$D$77))</f>
        <v>0</v>
      </c>
      <c r="FQ115" s="96">
        <f>AND(FQ9&gt;'Summary&amp;Assumptions'!$D$81,FQ12&lt;='Summary&amp;Assumptions'!$D$18,FQ12&gt;0)*((AND(FQ114&lt;='Summary&amp;Assumptions'!$D$71*12)*'Summary&amp;Assumptions'!$D$78+AND(MnthlyCF!FQ114&gt;'Summary&amp;Assumptions'!$D$71*12)*'Summary&amp;Assumptions'!$D$77))</f>
        <v>0</v>
      </c>
      <c r="FR115" s="9"/>
      <c r="FS115" s="9"/>
      <c r="FT115" s="9"/>
      <c r="FU115" s="9"/>
    </row>
    <row r="116" spans="1:177" s="16" customFormat="1" x14ac:dyDescent="0.2">
      <c r="A116" s="9"/>
      <c r="B116" s="199" t="s">
        <v>50</v>
      </c>
      <c r="C116" s="95"/>
      <c r="D116" s="95"/>
      <c r="E116" s="95"/>
      <c r="F116" s="95"/>
      <c r="G116" s="95"/>
      <c r="H116" s="95"/>
      <c r="I116" s="95"/>
      <c r="J116" s="95">
        <f>+(J47='Summary&amp;Assumptions'!$D$19)*'Summary&amp;Assumptions'!$D$80</f>
        <v>0</v>
      </c>
      <c r="K116" s="95">
        <f>+(K47='Summary&amp;Assumptions'!$D$19)*'Summary&amp;Assumptions'!$D$80</f>
        <v>0</v>
      </c>
      <c r="L116" s="95">
        <f>+(L47='Summary&amp;Assumptions'!$D$19)*'Summary&amp;Assumptions'!$D$80</f>
        <v>0</v>
      </c>
      <c r="M116" s="95">
        <f>+(M47='Summary&amp;Assumptions'!$D$19)*'Summary&amp;Assumptions'!$D$80</f>
        <v>0</v>
      </c>
      <c r="N116" s="95">
        <f>+(N47='Summary&amp;Assumptions'!$D$19)*'Summary&amp;Assumptions'!$D$80</f>
        <v>0</v>
      </c>
      <c r="O116" s="95">
        <f>+(O47='Summary&amp;Assumptions'!$D$19)*'Summary&amp;Assumptions'!$D$80</f>
        <v>0</v>
      </c>
      <c r="P116" s="95">
        <f>+(P47='Summary&amp;Assumptions'!$D$19)*'Summary&amp;Assumptions'!$D$80</f>
        <v>0</v>
      </c>
      <c r="Q116" s="95">
        <f>+(Q47='Summary&amp;Assumptions'!$D$19)*'Summary&amp;Assumptions'!$D$80</f>
        <v>0</v>
      </c>
      <c r="R116" s="95">
        <f>+(R47='Summary&amp;Assumptions'!$D$19)*'Summary&amp;Assumptions'!$D$80</f>
        <v>0</v>
      </c>
      <c r="S116" s="95">
        <f>+(S47='Summary&amp;Assumptions'!$D$19)*'Summary&amp;Assumptions'!$D$80</f>
        <v>0</v>
      </c>
      <c r="T116" s="95">
        <f>+(T47='Summary&amp;Assumptions'!$D$19)*'Summary&amp;Assumptions'!$D$80</f>
        <v>0</v>
      </c>
      <c r="U116" s="95">
        <f>+(U47='Summary&amp;Assumptions'!$D$19)*'Summary&amp;Assumptions'!$D$80</f>
        <v>0</v>
      </c>
      <c r="V116" s="95">
        <f>+(V47='Summary&amp;Assumptions'!$D$19)*'Summary&amp;Assumptions'!$D$80</f>
        <v>0</v>
      </c>
      <c r="W116" s="95">
        <f>+(W47='Summary&amp;Assumptions'!$D$19)*'Summary&amp;Assumptions'!$D$80</f>
        <v>0</v>
      </c>
      <c r="X116" s="95">
        <f>+(X47='Summary&amp;Assumptions'!$D$19)*'Summary&amp;Assumptions'!$D$80</f>
        <v>0</v>
      </c>
      <c r="Y116" s="95">
        <f>+(Y47='Summary&amp;Assumptions'!$D$19)*'Summary&amp;Assumptions'!$D$80</f>
        <v>0</v>
      </c>
      <c r="Z116" s="95">
        <f>+(Z47='Summary&amp;Assumptions'!$D$19)*'Summary&amp;Assumptions'!$D$80</f>
        <v>0</v>
      </c>
      <c r="AA116" s="95">
        <f>+(AA47='Summary&amp;Assumptions'!$D$19)*'Summary&amp;Assumptions'!$D$80</f>
        <v>0</v>
      </c>
      <c r="AB116" s="95">
        <f>+(AB47='Summary&amp;Assumptions'!$D$19)*'Summary&amp;Assumptions'!$D$80</f>
        <v>0</v>
      </c>
      <c r="AC116" s="95">
        <f>+(AC47='Summary&amp;Assumptions'!$D$19)*'Summary&amp;Assumptions'!$D$80</f>
        <v>0</v>
      </c>
      <c r="AD116" s="95">
        <f>+(AD47='Summary&amp;Assumptions'!$D$19)*'Summary&amp;Assumptions'!$D$80</f>
        <v>0</v>
      </c>
      <c r="AE116" s="95">
        <f>+(AE47='Summary&amp;Assumptions'!$D$19)*'Summary&amp;Assumptions'!$D$80</f>
        <v>0</v>
      </c>
      <c r="AF116" s="95">
        <f>+(AF47='Summary&amp;Assumptions'!$D$19)*'Summary&amp;Assumptions'!$D$80</f>
        <v>0</v>
      </c>
      <c r="AG116" s="95">
        <f>+(AG47='Summary&amp;Assumptions'!$D$19)*'Summary&amp;Assumptions'!$D$80</f>
        <v>0</v>
      </c>
      <c r="AH116" s="95">
        <f>+(AH47='Summary&amp;Assumptions'!$D$19)*'Summary&amp;Assumptions'!$D$80</f>
        <v>0</v>
      </c>
      <c r="AI116" s="95">
        <f>+(AI47='Summary&amp;Assumptions'!$D$19)*'Summary&amp;Assumptions'!$D$80</f>
        <v>0</v>
      </c>
      <c r="AJ116" s="95">
        <f>+(AJ47='Summary&amp;Assumptions'!$D$19)*'Summary&amp;Assumptions'!$D$80</f>
        <v>0</v>
      </c>
      <c r="AK116" s="95">
        <f>+(AK47='Summary&amp;Assumptions'!$D$19)*'Summary&amp;Assumptions'!$D$80</f>
        <v>0</v>
      </c>
      <c r="AL116" s="95">
        <f>+(AL47='Summary&amp;Assumptions'!$D$19)*'Summary&amp;Assumptions'!$D$80</f>
        <v>0</v>
      </c>
      <c r="AM116" s="95">
        <f>+(AM47='Summary&amp;Assumptions'!$D$19)*'Summary&amp;Assumptions'!$D$80</f>
        <v>0</v>
      </c>
      <c r="AN116" s="95">
        <f>+(AN47='Summary&amp;Assumptions'!$D$19)*'Summary&amp;Assumptions'!$D$80</f>
        <v>0</v>
      </c>
      <c r="AO116" s="95">
        <f>+(AO47='Summary&amp;Assumptions'!$D$19)*'Summary&amp;Assumptions'!$D$80</f>
        <v>0</v>
      </c>
      <c r="AP116" s="95">
        <f>+(AP47='Summary&amp;Assumptions'!$D$19)*'Summary&amp;Assumptions'!$D$80</f>
        <v>0</v>
      </c>
      <c r="AQ116" s="95">
        <f>+(AQ47='Summary&amp;Assumptions'!$D$19)*'Summary&amp;Assumptions'!$D$80</f>
        <v>0</v>
      </c>
      <c r="AR116" s="95">
        <f>+(AR47='Summary&amp;Assumptions'!$D$19)*'Summary&amp;Assumptions'!$D$80</f>
        <v>0</v>
      </c>
      <c r="AS116" s="95">
        <f>+(AS47='Summary&amp;Assumptions'!$D$19)*'Summary&amp;Assumptions'!$D$80</f>
        <v>0</v>
      </c>
      <c r="AT116" s="95">
        <f>+(AT47='Summary&amp;Assumptions'!$D$19)*'Summary&amp;Assumptions'!$D$80</f>
        <v>0</v>
      </c>
      <c r="AU116" s="95">
        <f>+(AU47='Summary&amp;Assumptions'!$D$19)*'Summary&amp;Assumptions'!$D$80</f>
        <v>0</v>
      </c>
      <c r="AV116" s="95">
        <f>+(AV47='Summary&amp;Assumptions'!$D$19)*'Summary&amp;Assumptions'!$D$80</f>
        <v>0</v>
      </c>
      <c r="AW116" s="95">
        <f>+(AW47='Summary&amp;Assumptions'!$D$19)*'Summary&amp;Assumptions'!$D$80</f>
        <v>0</v>
      </c>
      <c r="AX116" s="95">
        <f>+(AX47='Summary&amp;Assumptions'!$D$19)*'Summary&amp;Assumptions'!$D$80</f>
        <v>0</v>
      </c>
      <c r="AY116" s="95">
        <f>+(AY47='Summary&amp;Assumptions'!$D$19)*'Summary&amp;Assumptions'!$D$80</f>
        <v>0</v>
      </c>
      <c r="AZ116" s="95">
        <f>+(AZ47='Summary&amp;Assumptions'!$D$19)*'Summary&amp;Assumptions'!$D$80</f>
        <v>0</v>
      </c>
      <c r="BA116" s="95">
        <f>+(BA47='Summary&amp;Assumptions'!$D$19)*'Summary&amp;Assumptions'!$D$80</f>
        <v>0</v>
      </c>
      <c r="BB116" s="95">
        <f>+(BB47='Summary&amp;Assumptions'!$D$19)*'Summary&amp;Assumptions'!$D$80</f>
        <v>0</v>
      </c>
      <c r="BC116" s="95">
        <f>+(BC47='Summary&amp;Assumptions'!$D$19)*'Summary&amp;Assumptions'!$D$80</f>
        <v>0</v>
      </c>
      <c r="BD116" s="95">
        <f>+(BD47='Summary&amp;Assumptions'!$D$19)*'Summary&amp;Assumptions'!$D$80</f>
        <v>0</v>
      </c>
      <c r="BE116" s="95">
        <f>+(BE47='Summary&amp;Assumptions'!$D$19)*'Summary&amp;Assumptions'!$D$80</f>
        <v>0</v>
      </c>
      <c r="BF116" s="95">
        <f>+(BF47='Summary&amp;Assumptions'!$D$19)*'Summary&amp;Assumptions'!$D$80</f>
        <v>0</v>
      </c>
      <c r="BG116" s="95">
        <f>+(BG47='Summary&amp;Assumptions'!$D$19)*'Summary&amp;Assumptions'!$D$80</f>
        <v>0</v>
      </c>
      <c r="BH116" s="95">
        <f>+(BH47='Summary&amp;Assumptions'!$D$19)*'Summary&amp;Assumptions'!$D$80</f>
        <v>0</v>
      </c>
      <c r="BI116" s="95">
        <f>+(BI47='Summary&amp;Assumptions'!$D$19)*'Summary&amp;Assumptions'!$D$80</f>
        <v>0</v>
      </c>
      <c r="BJ116" s="95">
        <f>+(BJ47='Summary&amp;Assumptions'!$D$19)*'Summary&amp;Assumptions'!$D$80</f>
        <v>0</v>
      </c>
      <c r="BK116" s="95">
        <f>+(BK47='Summary&amp;Assumptions'!$D$19)*'Summary&amp;Assumptions'!$D$80</f>
        <v>0</v>
      </c>
      <c r="BL116" s="95">
        <f>+(BL47='Summary&amp;Assumptions'!$D$19)*'Summary&amp;Assumptions'!$D$80</f>
        <v>0</v>
      </c>
      <c r="BM116" s="95">
        <f>+(BM47='Summary&amp;Assumptions'!$D$19)*'Summary&amp;Assumptions'!$D$80</f>
        <v>0</v>
      </c>
      <c r="BN116" s="95">
        <f>+(BN47='Summary&amp;Assumptions'!$D$19)*'Summary&amp;Assumptions'!$D$80</f>
        <v>0</v>
      </c>
      <c r="BO116" s="95">
        <f>+(BO47='Summary&amp;Assumptions'!$D$19)*'Summary&amp;Assumptions'!$D$80</f>
        <v>0</v>
      </c>
      <c r="BP116" s="95">
        <f>+(BP47='Summary&amp;Assumptions'!$D$19)*'Summary&amp;Assumptions'!$D$80</f>
        <v>0</v>
      </c>
      <c r="BQ116" s="95">
        <f>+(BQ47='Summary&amp;Assumptions'!$D$19)*'Summary&amp;Assumptions'!$D$80</f>
        <v>0</v>
      </c>
      <c r="BR116" s="95">
        <f>+(BR47='Summary&amp;Assumptions'!$D$19)*'Summary&amp;Assumptions'!$D$80</f>
        <v>0</v>
      </c>
      <c r="BS116" s="95">
        <f>+(BS47='Summary&amp;Assumptions'!$D$19)*'Summary&amp;Assumptions'!$D$80</f>
        <v>0</v>
      </c>
      <c r="BT116" s="95">
        <f>+(BT47='Summary&amp;Assumptions'!$D$19)*'Summary&amp;Assumptions'!$D$80</f>
        <v>0</v>
      </c>
      <c r="BU116" s="95">
        <f>+(BU47='Summary&amp;Assumptions'!$D$19)*'Summary&amp;Assumptions'!$D$80</f>
        <v>0</v>
      </c>
      <c r="BV116" s="95">
        <f>+(BV47='Summary&amp;Assumptions'!$D$19)*'Summary&amp;Assumptions'!$D$80</f>
        <v>0</v>
      </c>
      <c r="BW116" s="95">
        <f>+(BW47='Summary&amp;Assumptions'!$D$19)*'Summary&amp;Assumptions'!$D$80</f>
        <v>0</v>
      </c>
      <c r="BX116" s="95">
        <f>+(BX47='Summary&amp;Assumptions'!$D$19)*'Summary&amp;Assumptions'!$D$80</f>
        <v>0</v>
      </c>
      <c r="BY116" s="95">
        <f>+(BY47='Summary&amp;Assumptions'!$D$19)*'Summary&amp;Assumptions'!$D$80</f>
        <v>0</v>
      </c>
      <c r="BZ116" s="95">
        <f>+(BZ47='Summary&amp;Assumptions'!$D$19)*'Summary&amp;Assumptions'!$D$80</f>
        <v>0</v>
      </c>
      <c r="CA116" s="95">
        <f>+(CA47='Summary&amp;Assumptions'!$D$19)*'Summary&amp;Assumptions'!$D$80</f>
        <v>0</v>
      </c>
      <c r="CB116" s="95">
        <f>+(CB47='Summary&amp;Assumptions'!$D$19)*'Summary&amp;Assumptions'!$D$80</f>
        <v>0</v>
      </c>
      <c r="CC116" s="95">
        <f>+(CC47='Summary&amp;Assumptions'!$D$19)*'Summary&amp;Assumptions'!$D$80</f>
        <v>0</v>
      </c>
      <c r="CD116" s="95">
        <f>+(CD47='Summary&amp;Assumptions'!$D$19)*'Summary&amp;Assumptions'!$D$80</f>
        <v>0</v>
      </c>
      <c r="CE116" s="95">
        <f>+(CE47='Summary&amp;Assumptions'!$D$19)*'Summary&amp;Assumptions'!$D$80</f>
        <v>0</v>
      </c>
      <c r="CF116" s="95">
        <f>+(CF47='Summary&amp;Assumptions'!$D$19)*'Summary&amp;Assumptions'!$D$80</f>
        <v>0</v>
      </c>
      <c r="CG116" s="95">
        <f>+(CG47='Summary&amp;Assumptions'!$D$19)*'Summary&amp;Assumptions'!$D$80</f>
        <v>0</v>
      </c>
      <c r="CH116" s="95">
        <f>+(CH47='Summary&amp;Assumptions'!$D$19)*'Summary&amp;Assumptions'!$D$80</f>
        <v>0</v>
      </c>
      <c r="CI116" s="95">
        <f>+(CI47='Summary&amp;Assumptions'!$D$19)*'Summary&amp;Assumptions'!$D$80</f>
        <v>0</v>
      </c>
      <c r="CJ116" s="95">
        <f>+(CJ47='Summary&amp;Assumptions'!$D$19)*'Summary&amp;Assumptions'!$D$80</f>
        <v>0</v>
      </c>
      <c r="CK116" s="95">
        <f>+(CK47='Summary&amp;Assumptions'!$D$19)*'Summary&amp;Assumptions'!$D$80</f>
        <v>0</v>
      </c>
      <c r="CL116" s="95">
        <f>+(CL47='Summary&amp;Assumptions'!$D$19)*'Summary&amp;Assumptions'!$D$80</f>
        <v>0</v>
      </c>
      <c r="CM116" s="95">
        <f>+(CM47='Summary&amp;Assumptions'!$D$19)*'Summary&amp;Assumptions'!$D$80</f>
        <v>0</v>
      </c>
      <c r="CN116" s="95">
        <f>+(CN47='Summary&amp;Assumptions'!$D$19)*'Summary&amp;Assumptions'!$D$80</f>
        <v>0</v>
      </c>
      <c r="CO116" s="95">
        <f>+(CO47='Summary&amp;Assumptions'!$D$19)*'Summary&amp;Assumptions'!$D$80</f>
        <v>0</v>
      </c>
      <c r="CP116" s="95">
        <f>+(CP47='Summary&amp;Assumptions'!$D$19)*'Summary&amp;Assumptions'!$D$80</f>
        <v>0</v>
      </c>
      <c r="CQ116" s="95">
        <f>+(CQ47='Summary&amp;Assumptions'!$D$19)*'Summary&amp;Assumptions'!$D$80</f>
        <v>0</v>
      </c>
      <c r="CR116" s="95">
        <f>+(CR47='Summary&amp;Assumptions'!$D$19)*'Summary&amp;Assumptions'!$D$80</f>
        <v>0</v>
      </c>
      <c r="CS116" s="95">
        <f>+(CS47='Summary&amp;Assumptions'!$D$19)*'Summary&amp;Assumptions'!$D$80</f>
        <v>0</v>
      </c>
      <c r="CT116" s="95">
        <f>+(CT47='Summary&amp;Assumptions'!$D$19)*'Summary&amp;Assumptions'!$D$80</f>
        <v>0</v>
      </c>
      <c r="CU116" s="95">
        <f>+(CU47='Summary&amp;Assumptions'!$D$19)*'Summary&amp;Assumptions'!$D$80</f>
        <v>0</v>
      </c>
      <c r="CV116" s="95">
        <f>+(CV47='Summary&amp;Assumptions'!$D$19)*'Summary&amp;Assumptions'!$D$80</f>
        <v>0</v>
      </c>
      <c r="CW116" s="95">
        <f>+(CW47='Summary&amp;Assumptions'!$D$19)*'Summary&amp;Assumptions'!$D$80</f>
        <v>0</v>
      </c>
      <c r="CX116" s="95">
        <f>+(CX47='Summary&amp;Assumptions'!$D$19)*'Summary&amp;Assumptions'!$D$80</f>
        <v>0</v>
      </c>
      <c r="CY116" s="95">
        <f>+(CY47='Summary&amp;Assumptions'!$D$19)*'Summary&amp;Assumptions'!$D$80</f>
        <v>0</v>
      </c>
      <c r="CZ116" s="95">
        <f>+(CZ47='Summary&amp;Assumptions'!$D$19)*'Summary&amp;Assumptions'!$D$80</f>
        <v>0</v>
      </c>
      <c r="DA116" s="95">
        <f>+(DA47='Summary&amp;Assumptions'!$D$19)*'Summary&amp;Assumptions'!$D$80</f>
        <v>0</v>
      </c>
      <c r="DB116" s="95">
        <f>+(DB47='Summary&amp;Assumptions'!$D$19)*'Summary&amp;Assumptions'!$D$80</f>
        <v>0</v>
      </c>
      <c r="DC116" s="95">
        <f>+(DC47='Summary&amp;Assumptions'!$D$19)*'Summary&amp;Assumptions'!$D$80</f>
        <v>0</v>
      </c>
      <c r="DD116" s="95">
        <f>+(DD47='Summary&amp;Assumptions'!$D$19)*'Summary&amp;Assumptions'!$D$80</f>
        <v>0</v>
      </c>
      <c r="DE116" s="95">
        <f>+(DE47='Summary&amp;Assumptions'!$D$19)*'Summary&amp;Assumptions'!$D$80</f>
        <v>0</v>
      </c>
      <c r="DF116" s="95">
        <f>+(DF47='Summary&amp;Assumptions'!$D$19)*'Summary&amp;Assumptions'!$D$80</f>
        <v>0</v>
      </c>
      <c r="DG116" s="95">
        <f>+(DG47='Summary&amp;Assumptions'!$D$19)*'Summary&amp;Assumptions'!$D$80</f>
        <v>0</v>
      </c>
      <c r="DH116" s="95">
        <f>+(DH47='Summary&amp;Assumptions'!$D$19)*'Summary&amp;Assumptions'!$D$80</f>
        <v>0</v>
      </c>
      <c r="DI116" s="95">
        <f>+(DI47='Summary&amp;Assumptions'!$D$19)*'Summary&amp;Assumptions'!$D$80</f>
        <v>0</v>
      </c>
      <c r="DJ116" s="95">
        <f>+(DJ47='Summary&amp;Assumptions'!$D$19)*'Summary&amp;Assumptions'!$D$80</f>
        <v>0</v>
      </c>
      <c r="DK116" s="95">
        <f>+(DK47='Summary&amp;Assumptions'!$D$19)*'Summary&amp;Assumptions'!$D$80</f>
        <v>0</v>
      </c>
      <c r="DL116" s="95">
        <f>+(DL47='Summary&amp;Assumptions'!$D$19)*'Summary&amp;Assumptions'!$D$80</f>
        <v>0</v>
      </c>
      <c r="DM116" s="95">
        <f>+(DM47='Summary&amp;Assumptions'!$D$19)*'Summary&amp;Assumptions'!$D$80</f>
        <v>0</v>
      </c>
      <c r="DN116" s="95">
        <f>+(DN47='Summary&amp;Assumptions'!$D$19)*'Summary&amp;Assumptions'!$D$80</f>
        <v>0</v>
      </c>
      <c r="DO116" s="95">
        <f>+(DO47='Summary&amp;Assumptions'!$D$19)*'Summary&amp;Assumptions'!$D$80</f>
        <v>0</v>
      </c>
      <c r="DP116" s="95">
        <f>+(DP47='Summary&amp;Assumptions'!$D$19)*'Summary&amp;Assumptions'!$D$80</f>
        <v>0</v>
      </c>
      <c r="DQ116" s="95">
        <f>+(DQ47='Summary&amp;Assumptions'!$D$19)*'Summary&amp;Assumptions'!$D$80</f>
        <v>0</v>
      </c>
      <c r="DR116" s="95">
        <f>+(DR47='Summary&amp;Assumptions'!$D$19)*'Summary&amp;Assumptions'!$D$80</f>
        <v>0</v>
      </c>
      <c r="DS116" s="95">
        <f>+(DS47='Summary&amp;Assumptions'!$D$19)*'Summary&amp;Assumptions'!$D$80</f>
        <v>0</v>
      </c>
      <c r="DT116" s="95">
        <f>+(DT47='Summary&amp;Assumptions'!$D$19)*'Summary&amp;Assumptions'!$D$80</f>
        <v>0</v>
      </c>
      <c r="DU116" s="95">
        <f>+(DU47='Summary&amp;Assumptions'!$D$19)*'Summary&amp;Assumptions'!$D$80</f>
        <v>0</v>
      </c>
      <c r="DV116" s="95">
        <f>+(DV47='Summary&amp;Assumptions'!$D$19)*'Summary&amp;Assumptions'!$D$80</f>
        <v>0</v>
      </c>
      <c r="DW116" s="95">
        <f>+(DW47='Summary&amp;Assumptions'!$D$19)*'Summary&amp;Assumptions'!$D$80</f>
        <v>0</v>
      </c>
      <c r="DX116" s="95">
        <f>+(DX47='Summary&amp;Assumptions'!$D$19)*'Summary&amp;Assumptions'!$D$80</f>
        <v>0</v>
      </c>
      <c r="DY116" s="95">
        <f>+(DY47='Summary&amp;Assumptions'!$D$19)*'Summary&amp;Assumptions'!$D$80</f>
        <v>0</v>
      </c>
      <c r="DZ116" s="95">
        <f>+(DZ47='Summary&amp;Assumptions'!$D$19)*'Summary&amp;Assumptions'!$D$80</f>
        <v>0</v>
      </c>
      <c r="EA116" s="95">
        <f>+(EA47='Summary&amp;Assumptions'!$D$19)*'Summary&amp;Assumptions'!$D$80</f>
        <v>0</v>
      </c>
      <c r="EB116" s="95">
        <f>+(EB47='Summary&amp;Assumptions'!$D$19)*'Summary&amp;Assumptions'!$D$80</f>
        <v>0</v>
      </c>
      <c r="EC116" s="95">
        <f>+(EC47='Summary&amp;Assumptions'!$D$19)*'Summary&amp;Assumptions'!$D$80</f>
        <v>0</v>
      </c>
      <c r="ED116" s="95">
        <f>+(ED47='Summary&amp;Assumptions'!$D$19)*'Summary&amp;Assumptions'!$D$80</f>
        <v>0</v>
      </c>
      <c r="EE116" s="95">
        <f>+(EE47='Summary&amp;Assumptions'!$D$19)*'Summary&amp;Assumptions'!$D$80</f>
        <v>0</v>
      </c>
      <c r="EF116" s="95">
        <f>+(EF47='Summary&amp;Assumptions'!$D$19)*'Summary&amp;Assumptions'!$D$80</f>
        <v>0</v>
      </c>
      <c r="EG116" s="95">
        <f>+(EG47='Summary&amp;Assumptions'!$D$19)*'Summary&amp;Assumptions'!$D$80</f>
        <v>0</v>
      </c>
      <c r="EH116" s="95">
        <f>+(EH47='Summary&amp;Assumptions'!$D$19)*'Summary&amp;Assumptions'!$D$80</f>
        <v>0</v>
      </c>
      <c r="EI116" s="95">
        <f>+(EI47='Summary&amp;Assumptions'!$D$19)*'Summary&amp;Assumptions'!$D$80</f>
        <v>45127837.220620416</v>
      </c>
      <c r="EJ116" s="95">
        <f>+(EJ47='Summary&amp;Assumptions'!$D$19)*'Summary&amp;Assumptions'!$D$80</f>
        <v>0</v>
      </c>
      <c r="EK116" s="95">
        <f>+(EK47='Summary&amp;Assumptions'!$D$19)*'Summary&amp;Assumptions'!$D$80</f>
        <v>0</v>
      </c>
      <c r="EL116" s="95">
        <f>+(EL47='Summary&amp;Assumptions'!$D$19)*'Summary&amp;Assumptions'!$D$80</f>
        <v>0</v>
      </c>
      <c r="EM116" s="95">
        <f>+(EM47='Summary&amp;Assumptions'!$D$19)*'Summary&amp;Assumptions'!$D$80</f>
        <v>0</v>
      </c>
      <c r="EN116" s="95">
        <f>+(EN47='Summary&amp;Assumptions'!$D$19)*'Summary&amp;Assumptions'!$D$80</f>
        <v>0</v>
      </c>
      <c r="EO116" s="95">
        <f>+(EO47='Summary&amp;Assumptions'!$D$19)*'Summary&amp;Assumptions'!$D$80</f>
        <v>0</v>
      </c>
      <c r="EP116" s="95">
        <f>+(EP47='Summary&amp;Assumptions'!$D$19)*'Summary&amp;Assumptions'!$D$80</f>
        <v>0</v>
      </c>
      <c r="EQ116" s="95">
        <f>+(EQ47='Summary&amp;Assumptions'!$D$19)*'Summary&amp;Assumptions'!$D$80</f>
        <v>0</v>
      </c>
      <c r="ER116" s="95">
        <f>+(ER47='Summary&amp;Assumptions'!$D$19)*'Summary&amp;Assumptions'!$D$80</f>
        <v>0</v>
      </c>
      <c r="ES116" s="95">
        <f>+(ES47='Summary&amp;Assumptions'!$D$19)*'Summary&amp;Assumptions'!$D$80</f>
        <v>0</v>
      </c>
      <c r="ET116" s="95">
        <f>+(ET47='Summary&amp;Assumptions'!$D$19)*'Summary&amp;Assumptions'!$D$80</f>
        <v>0</v>
      </c>
      <c r="EU116" s="95">
        <f>+(EU47='Summary&amp;Assumptions'!$D$19)*'Summary&amp;Assumptions'!$D$80</f>
        <v>0</v>
      </c>
      <c r="EV116" s="95">
        <f>+(EV47='Summary&amp;Assumptions'!$D$19)*'Summary&amp;Assumptions'!$D$80</f>
        <v>0</v>
      </c>
      <c r="EW116" s="95">
        <f>+(EW47='Summary&amp;Assumptions'!$D$19)*'Summary&amp;Assumptions'!$D$80</f>
        <v>0</v>
      </c>
      <c r="EX116" s="95">
        <f>+(EX47='Summary&amp;Assumptions'!$D$19)*'Summary&amp;Assumptions'!$D$80</f>
        <v>0</v>
      </c>
      <c r="EY116" s="95">
        <f>+(EY47='Summary&amp;Assumptions'!$D$19)*'Summary&amp;Assumptions'!$D$80</f>
        <v>0</v>
      </c>
      <c r="EZ116" s="95">
        <f>+(EZ47='Summary&amp;Assumptions'!$D$19)*'Summary&amp;Assumptions'!$D$80</f>
        <v>0</v>
      </c>
      <c r="FA116" s="95">
        <f>+(FA47='Summary&amp;Assumptions'!$D$19)*'Summary&amp;Assumptions'!$D$80</f>
        <v>0</v>
      </c>
      <c r="FB116" s="95">
        <f>+(FB47='Summary&amp;Assumptions'!$D$19)*'Summary&amp;Assumptions'!$D$80</f>
        <v>0</v>
      </c>
      <c r="FC116" s="95">
        <f>+(FC47='Summary&amp;Assumptions'!$D$19)*'Summary&amp;Assumptions'!$D$80</f>
        <v>0</v>
      </c>
      <c r="FD116" s="95">
        <f>+(FD47='Summary&amp;Assumptions'!$D$19)*'Summary&amp;Assumptions'!$D$80</f>
        <v>0</v>
      </c>
      <c r="FE116" s="95">
        <f>+(FE47='Summary&amp;Assumptions'!$D$19)*'Summary&amp;Assumptions'!$D$80</f>
        <v>0</v>
      </c>
      <c r="FF116" s="95">
        <f>+(FF47='Summary&amp;Assumptions'!$D$19)*'Summary&amp;Assumptions'!$D$80</f>
        <v>0</v>
      </c>
      <c r="FG116" s="95">
        <f>+(FG47='Summary&amp;Assumptions'!$D$19)*'Summary&amp;Assumptions'!$D$80</f>
        <v>0</v>
      </c>
      <c r="FH116" s="95">
        <f>+(FH47='Summary&amp;Assumptions'!$D$19)*'Summary&amp;Assumptions'!$D$80</f>
        <v>0</v>
      </c>
      <c r="FI116" s="95">
        <f>+(FI47='Summary&amp;Assumptions'!$D$19)*'Summary&amp;Assumptions'!$D$80</f>
        <v>0</v>
      </c>
      <c r="FJ116" s="95">
        <f>+(FJ47='Summary&amp;Assumptions'!$D$19)*'Summary&amp;Assumptions'!$D$80</f>
        <v>0</v>
      </c>
      <c r="FK116" s="95">
        <f>+(FK47='Summary&amp;Assumptions'!$D$19)*'Summary&amp;Assumptions'!$D$80</f>
        <v>0</v>
      </c>
      <c r="FL116" s="95">
        <f>+(FL47='Summary&amp;Assumptions'!$D$19)*'Summary&amp;Assumptions'!$D$80</f>
        <v>0</v>
      </c>
      <c r="FM116" s="95">
        <f>+(FM47='Summary&amp;Assumptions'!$D$19)*'Summary&amp;Assumptions'!$D$80</f>
        <v>0</v>
      </c>
      <c r="FN116" s="95">
        <f>+(FN47='Summary&amp;Assumptions'!$D$19)*'Summary&amp;Assumptions'!$D$80</f>
        <v>0</v>
      </c>
      <c r="FO116" s="95">
        <f>+(FO47='Summary&amp;Assumptions'!$D$19)*'Summary&amp;Assumptions'!$D$80</f>
        <v>0</v>
      </c>
      <c r="FP116" s="95">
        <f>+(FP47='Summary&amp;Assumptions'!$D$19)*'Summary&amp;Assumptions'!$D$80</f>
        <v>0</v>
      </c>
      <c r="FQ116" s="96">
        <f>+(FQ47='Summary&amp;Assumptions'!$D$19)*'Summary&amp;Assumptions'!$D$80</f>
        <v>0</v>
      </c>
      <c r="FR116" s="9"/>
      <c r="FS116" s="9"/>
      <c r="FT116" s="9"/>
      <c r="FU116" s="9"/>
    </row>
    <row r="117" spans="1:177" s="16" customFormat="1" x14ac:dyDescent="0.2">
      <c r="A117" s="9"/>
      <c r="B117" s="88"/>
      <c r="C117" s="444"/>
      <c r="D117" s="444"/>
      <c r="E117" s="444"/>
      <c r="F117" s="444"/>
      <c r="G117" s="444"/>
      <c r="H117" s="444"/>
      <c r="I117" s="444"/>
      <c r="J117" s="444"/>
      <c r="K117" s="444"/>
      <c r="L117" s="444"/>
      <c r="M117" s="444"/>
      <c r="N117" s="444"/>
      <c r="O117" s="444"/>
      <c r="P117" s="444"/>
      <c r="Q117" s="444"/>
      <c r="R117" s="444"/>
      <c r="S117" s="444"/>
      <c r="T117" s="444"/>
      <c r="U117" s="444"/>
      <c r="V117" s="444"/>
      <c r="W117" s="444"/>
      <c r="X117" s="444"/>
      <c r="Y117" s="444"/>
      <c r="Z117" s="444"/>
      <c r="AA117" s="444"/>
      <c r="AB117" s="444"/>
      <c r="AC117" s="444"/>
      <c r="AD117" s="444"/>
      <c r="AE117" s="444"/>
      <c r="AF117" s="444"/>
      <c r="AG117" s="444"/>
      <c r="AH117" s="444"/>
      <c r="AI117" s="444"/>
      <c r="AJ117" s="444"/>
      <c r="AK117" s="444"/>
      <c r="AL117" s="444"/>
      <c r="AM117" s="444"/>
      <c r="AN117" s="444"/>
      <c r="AO117" s="444"/>
      <c r="AP117" s="444"/>
      <c r="AQ117" s="444"/>
      <c r="AR117" s="444"/>
      <c r="AS117" s="444"/>
      <c r="AT117" s="444"/>
      <c r="AU117" s="444"/>
      <c r="AV117" s="444"/>
      <c r="AW117" s="444"/>
      <c r="AX117" s="444"/>
      <c r="AY117" s="444"/>
      <c r="AZ117" s="444"/>
      <c r="BA117" s="444"/>
      <c r="BB117" s="444"/>
      <c r="BC117" s="444"/>
      <c r="BD117" s="444"/>
      <c r="BE117" s="444"/>
      <c r="BF117" s="444"/>
      <c r="BG117" s="444"/>
      <c r="BH117" s="444"/>
      <c r="BI117" s="444"/>
      <c r="BJ117" s="444"/>
      <c r="BK117" s="444"/>
      <c r="BL117" s="444"/>
      <c r="BM117" s="444"/>
      <c r="BN117" s="444"/>
      <c r="BO117" s="444"/>
      <c r="BP117" s="444"/>
      <c r="BQ117" s="444"/>
      <c r="BR117" s="444"/>
      <c r="BS117" s="444"/>
      <c r="BT117" s="444"/>
      <c r="BU117" s="444"/>
      <c r="BV117" s="444"/>
      <c r="BW117" s="444"/>
      <c r="BX117" s="444"/>
      <c r="BY117" s="444"/>
      <c r="BZ117" s="444"/>
      <c r="CA117" s="444"/>
      <c r="CB117" s="444"/>
      <c r="CC117" s="444"/>
      <c r="CD117" s="444"/>
      <c r="CE117" s="444"/>
      <c r="CF117" s="444"/>
      <c r="CG117" s="444"/>
      <c r="CH117" s="444"/>
      <c r="CI117" s="444"/>
      <c r="CJ117" s="444"/>
      <c r="CK117" s="444"/>
      <c r="CL117" s="444"/>
      <c r="CM117" s="444"/>
      <c r="CN117" s="444"/>
      <c r="CO117" s="444"/>
      <c r="CP117" s="444"/>
      <c r="CQ117" s="444"/>
      <c r="CR117" s="444"/>
      <c r="CS117" s="444"/>
      <c r="CT117" s="444"/>
      <c r="CU117" s="444"/>
      <c r="CV117" s="444"/>
      <c r="CW117" s="444"/>
      <c r="CX117" s="444"/>
      <c r="CY117" s="444"/>
      <c r="CZ117" s="444"/>
      <c r="DA117" s="444"/>
      <c r="DB117" s="444"/>
      <c r="DC117" s="444"/>
      <c r="DD117" s="444"/>
      <c r="DE117" s="444"/>
      <c r="DF117" s="444"/>
      <c r="DG117" s="444"/>
      <c r="DH117" s="444"/>
      <c r="DI117" s="444"/>
      <c r="DJ117" s="444"/>
      <c r="DK117" s="444"/>
      <c r="DL117" s="444"/>
      <c r="DM117" s="444"/>
      <c r="DN117" s="444"/>
      <c r="DO117" s="444"/>
      <c r="DP117" s="444"/>
      <c r="DQ117" s="444"/>
      <c r="DR117" s="444"/>
      <c r="DS117" s="444"/>
      <c r="DT117" s="444"/>
      <c r="DU117" s="444"/>
      <c r="DV117" s="444"/>
      <c r="DW117" s="444"/>
      <c r="DX117" s="444"/>
      <c r="DY117" s="444"/>
      <c r="DZ117" s="444"/>
      <c r="EA117" s="444"/>
      <c r="EB117" s="444"/>
      <c r="EC117" s="444"/>
      <c r="ED117" s="444"/>
      <c r="EE117" s="444"/>
      <c r="EF117" s="444"/>
      <c r="EG117" s="444"/>
      <c r="EH117" s="444"/>
      <c r="EI117" s="444"/>
      <c r="EJ117" s="444"/>
      <c r="EK117" s="444"/>
      <c r="EL117" s="444"/>
      <c r="EM117" s="444"/>
      <c r="EN117" s="444"/>
      <c r="EO117" s="444"/>
      <c r="EP117" s="444"/>
      <c r="EQ117" s="444"/>
      <c r="ER117" s="444"/>
      <c r="ES117" s="444"/>
      <c r="ET117" s="444"/>
      <c r="EU117" s="444"/>
      <c r="EV117" s="444"/>
      <c r="EW117" s="444"/>
      <c r="EX117" s="444"/>
      <c r="EY117" s="444"/>
      <c r="EZ117" s="444"/>
      <c r="FA117" s="444"/>
      <c r="FB117" s="444"/>
      <c r="FC117" s="444"/>
      <c r="FD117" s="444"/>
      <c r="FE117" s="444"/>
      <c r="FF117" s="444"/>
      <c r="FG117" s="444"/>
      <c r="FH117" s="444"/>
      <c r="FI117" s="444"/>
      <c r="FJ117" s="444"/>
      <c r="FK117" s="444"/>
      <c r="FL117" s="444"/>
      <c r="FM117" s="444"/>
      <c r="FN117" s="444"/>
      <c r="FO117" s="444"/>
      <c r="FP117" s="444"/>
      <c r="FQ117" s="273"/>
      <c r="FR117" s="9"/>
      <c r="FS117" s="9"/>
      <c r="FT117" s="9"/>
      <c r="FU117" s="9"/>
    </row>
    <row r="118" spans="1:177" s="16" customFormat="1" x14ac:dyDescent="0.2">
      <c r="A118" s="9"/>
      <c r="B118" s="199"/>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5"/>
      <c r="AM118" s="445"/>
      <c r="AN118" s="445"/>
      <c r="AO118" s="445"/>
      <c r="AP118" s="445"/>
      <c r="AQ118" s="445"/>
      <c r="AR118" s="445"/>
      <c r="AS118" s="445"/>
      <c r="AT118" s="445"/>
      <c r="AU118" s="445"/>
      <c r="AV118" s="445"/>
      <c r="AW118" s="445"/>
      <c r="AX118" s="445"/>
      <c r="AY118" s="445"/>
      <c r="AZ118" s="445"/>
      <c r="BA118" s="445"/>
      <c r="BB118" s="445"/>
      <c r="BC118" s="445"/>
      <c r="BD118" s="445"/>
      <c r="BE118" s="445"/>
      <c r="BF118" s="445"/>
      <c r="BG118" s="445"/>
      <c r="BH118" s="445"/>
      <c r="BI118" s="445"/>
      <c r="BJ118" s="445"/>
      <c r="BK118" s="445"/>
      <c r="BL118" s="445"/>
      <c r="BM118" s="445"/>
      <c r="BN118" s="445"/>
      <c r="BO118" s="445"/>
      <c r="BP118" s="445"/>
      <c r="BQ118" s="445"/>
      <c r="BR118" s="445"/>
      <c r="BS118" s="445"/>
      <c r="BT118" s="445"/>
      <c r="BU118" s="445"/>
      <c r="BV118" s="445"/>
      <c r="BW118" s="445"/>
      <c r="BX118" s="445"/>
      <c r="BY118" s="445"/>
      <c r="BZ118" s="445"/>
      <c r="CA118" s="445"/>
      <c r="CB118" s="445"/>
      <c r="CC118" s="445"/>
      <c r="CD118" s="445"/>
      <c r="CE118" s="445"/>
      <c r="CF118" s="445"/>
      <c r="CG118" s="445"/>
      <c r="CH118" s="445"/>
      <c r="CI118" s="445"/>
      <c r="CJ118" s="445"/>
      <c r="CK118" s="445"/>
      <c r="CL118" s="445"/>
      <c r="CM118" s="445"/>
      <c r="CN118" s="445"/>
      <c r="CO118" s="445"/>
      <c r="CP118" s="445"/>
      <c r="CQ118" s="445"/>
      <c r="CR118" s="445"/>
      <c r="CS118" s="445"/>
      <c r="CT118" s="445"/>
      <c r="CU118" s="445"/>
      <c r="CV118" s="445"/>
      <c r="CW118" s="445"/>
      <c r="CX118" s="445"/>
      <c r="CY118" s="445"/>
      <c r="CZ118" s="445"/>
      <c r="DA118" s="445"/>
      <c r="DB118" s="445"/>
      <c r="DC118" s="445"/>
      <c r="DD118" s="445"/>
      <c r="DE118" s="445"/>
      <c r="DF118" s="445"/>
      <c r="DG118" s="445"/>
      <c r="DH118" s="445"/>
      <c r="DI118" s="445"/>
      <c r="DJ118" s="445"/>
      <c r="DK118" s="445"/>
      <c r="DL118" s="445"/>
      <c r="DM118" s="445"/>
      <c r="DN118" s="445"/>
      <c r="DO118" s="445"/>
      <c r="DP118" s="445"/>
      <c r="DQ118" s="445"/>
      <c r="DR118" s="445"/>
      <c r="DS118" s="445"/>
      <c r="DT118" s="445"/>
      <c r="DU118" s="445"/>
      <c r="DV118" s="445"/>
      <c r="DW118" s="445"/>
      <c r="DX118" s="445"/>
      <c r="DY118" s="445"/>
      <c r="DZ118" s="445"/>
      <c r="EA118" s="445"/>
      <c r="EB118" s="445"/>
      <c r="EC118" s="445"/>
      <c r="ED118" s="445"/>
      <c r="EE118" s="445"/>
      <c r="EF118" s="445"/>
      <c r="EG118" s="445"/>
      <c r="EH118" s="445"/>
      <c r="EI118" s="445"/>
      <c r="EJ118" s="445"/>
      <c r="EK118" s="445"/>
      <c r="EL118" s="445"/>
      <c r="EM118" s="445"/>
      <c r="EN118" s="445"/>
      <c r="EO118" s="445"/>
      <c r="EP118" s="445"/>
      <c r="EQ118" s="445"/>
      <c r="ER118" s="445"/>
      <c r="ES118" s="445"/>
      <c r="ET118" s="445"/>
      <c r="EU118" s="445"/>
      <c r="EV118" s="445"/>
      <c r="EW118" s="445"/>
      <c r="EX118" s="445"/>
      <c r="EY118" s="445"/>
      <c r="EZ118" s="445"/>
      <c r="FA118" s="445"/>
      <c r="FB118" s="445"/>
      <c r="FC118" s="445"/>
      <c r="FD118" s="445"/>
      <c r="FE118" s="445"/>
      <c r="FF118" s="445"/>
      <c r="FG118" s="445"/>
      <c r="FH118" s="445"/>
      <c r="FI118" s="445"/>
      <c r="FJ118" s="445"/>
      <c r="FK118" s="445"/>
      <c r="FL118" s="445"/>
      <c r="FM118" s="445"/>
      <c r="FN118" s="445"/>
      <c r="FO118" s="445"/>
      <c r="FP118" s="445"/>
      <c r="FQ118" s="274"/>
      <c r="FR118" s="9"/>
      <c r="FS118" s="9"/>
      <c r="FT118" s="9"/>
      <c r="FU118" s="9"/>
    </row>
    <row r="119" spans="1:177" s="16" customFormat="1" ht="15" thickBot="1" x14ac:dyDescent="0.25">
      <c r="A119" s="9"/>
      <c r="B119" s="275" t="s">
        <v>51</v>
      </c>
      <c r="C119" s="269"/>
      <c r="D119" s="269"/>
      <c r="E119" s="269"/>
      <c r="F119" s="269"/>
      <c r="G119" s="269"/>
      <c r="H119" s="269"/>
      <c r="I119" s="269"/>
      <c r="J119" s="269">
        <f t="shared" ref="J119:AO119" si="1200">J109-J115</f>
        <v>0</v>
      </c>
      <c r="K119" s="269">
        <f t="shared" si="1200"/>
        <v>0</v>
      </c>
      <c r="L119" s="269">
        <f t="shared" si="1200"/>
        <v>0</v>
      </c>
      <c r="M119" s="269">
        <f t="shared" si="1200"/>
        <v>0</v>
      </c>
      <c r="N119" s="269">
        <f t="shared" si="1200"/>
        <v>0</v>
      </c>
      <c r="O119" s="269">
        <f t="shared" si="1200"/>
        <v>0</v>
      </c>
      <c r="P119" s="269">
        <f t="shared" si="1200"/>
        <v>0</v>
      </c>
      <c r="Q119" s="269">
        <f t="shared" si="1200"/>
        <v>0</v>
      </c>
      <c r="R119" s="269">
        <f t="shared" si="1200"/>
        <v>0</v>
      </c>
      <c r="S119" s="269">
        <f t="shared" si="1200"/>
        <v>0</v>
      </c>
      <c r="T119" s="269">
        <f t="shared" si="1200"/>
        <v>-122680.06333333332</v>
      </c>
      <c r="U119" s="269">
        <f t="shared" si="1200"/>
        <v>-121296.62733333331</v>
      </c>
      <c r="V119" s="269">
        <f t="shared" si="1200"/>
        <v>172874.40573333335</v>
      </c>
      <c r="W119" s="269">
        <f t="shared" si="1200"/>
        <v>212427.59493333337</v>
      </c>
      <c r="X119" s="269">
        <f t="shared" si="1200"/>
        <v>251980.78413333336</v>
      </c>
      <c r="Y119" s="269">
        <f t="shared" si="1200"/>
        <v>291533.97333333333</v>
      </c>
      <c r="Z119" s="269">
        <f t="shared" si="1200"/>
        <v>331087.16253333335</v>
      </c>
      <c r="AA119" s="269">
        <f t="shared" si="1200"/>
        <v>354707.46631666669</v>
      </c>
      <c r="AB119" s="269">
        <f t="shared" si="1200"/>
        <v>93661.884079761803</v>
      </c>
      <c r="AC119" s="269">
        <f t="shared" si="1200"/>
        <v>93661.884079761803</v>
      </c>
      <c r="AD119" s="269">
        <f t="shared" si="1200"/>
        <v>93661.884079761803</v>
      </c>
      <c r="AE119" s="269">
        <f t="shared" si="1200"/>
        <v>93661.884079761803</v>
      </c>
      <c r="AF119" s="269">
        <f t="shared" si="1200"/>
        <v>104800.80859476182</v>
      </c>
      <c r="AG119" s="269">
        <f t="shared" si="1200"/>
        <v>104800.80859476182</v>
      </c>
      <c r="AH119" s="269">
        <f t="shared" si="1200"/>
        <v>104800.80859476182</v>
      </c>
      <c r="AI119" s="269">
        <f t="shared" si="1200"/>
        <v>104800.80859476182</v>
      </c>
      <c r="AJ119" s="269">
        <f t="shared" si="1200"/>
        <v>104800.80859476182</v>
      </c>
      <c r="AK119" s="269">
        <f t="shared" si="1200"/>
        <v>104800.80859476182</v>
      </c>
      <c r="AL119" s="269">
        <f t="shared" si="1200"/>
        <v>104800.80859476182</v>
      </c>
      <c r="AM119" s="269">
        <f t="shared" si="1200"/>
        <v>104800.80859476182</v>
      </c>
      <c r="AN119" s="269">
        <f t="shared" si="1200"/>
        <v>58464.867202136084</v>
      </c>
      <c r="AO119" s="269">
        <f t="shared" si="1200"/>
        <v>58464.867202136084</v>
      </c>
      <c r="AP119" s="269">
        <f t="shared" ref="AP119:BU119" si="1201">AP109-AP115</f>
        <v>58464.867202136084</v>
      </c>
      <c r="AQ119" s="269">
        <f t="shared" si="1201"/>
        <v>58464.867202136084</v>
      </c>
      <c r="AR119" s="269">
        <f t="shared" si="1201"/>
        <v>69937.959452586074</v>
      </c>
      <c r="AS119" s="269">
        <f t="shared" si="1201"/>
        <v>69937.959452586074</v>
      </c>
      <c r="AT119" s="269">
        <f t="shared" si="1201"/>
        <v>69937.959452586074</v>
      </c>
      <c r="AU119" s="269">
        <f t="shared" si="1201"/>
        <v>69937.959452586074</v>
      </c>
      <c r="AV119" s="269">
        <f t="shared" si="1201"/>
        <v>69937.959452586074</v>
      </c>
      <c r="AW119" s="269">
        <f t="shared" si="1201"/>
        <v>69937.959452586074</v>
      </c>
      <c r="AX119" s="269">
        <f t="shared" si="1201"/>
        <v>69937.959452586074</v>
      </c>
      <c r="AY119" s="269">
        <f t="shared" si="1201"/>
        <v>69937.959452586074</v>
      </c>
      <c r="AZ119" s="269">
        <f t="shared" si="1201"/>
        <v>69937.959452586074</v>
      </c>
      <c r="BA119" s="269">
        <f t="shared" si="1201"/>
        <v>69937.959452586074</v>
      </c>
      <c r="BB119" s="269">
        <f t="shared" si="1201"/>
        <v>69937.959452586074</v>
      </c>
      <c r="BC119" s="269">
        <f t="shared" si="1201"/>
        <v>69937.959452586074</v>
      </c>
      <c r="BD119" s="269">
        <f t="shared" si="1201"/>
        <v>81755.244470549456</v>
      </c>
      <c r="BE119" s="269">
        <f t="shared" si="1201"/>
        <v>81755.244470549456</v>
      </c>
      <c r="BF119" s="269">
        <f t="shared" si="1201"/>
        <v>81755.244470549456</v>
      </c>
      <c r="BG119" s="269">
        <f t="shared" si="1201"/>
        <v>81755.244470549456</v>
      </c>
      <c r="BH119" s="269">
        <f t="shared" si="1201"/>
        <v>81755.244470549456</v>
      </c>
      <c r="BI119" s="269">
        <f t="shared" si="1201"/>
        <v>81755.244470549456</v>
      </c>
      <c r="BJ119" s="269">
        <f t="shared" si="1201"/>
        <v>81755.244470549456</v>
      </c>
      <c r="BK119" s="269">
        <f t="shared" si="1201"/>
        <v>81755.244470549456</v>
      </c>
      <c r="BL119" s="269">
        <f t="shared" si="1201"/>
        <v>81755.244470549456</v>
      </c>
      <c r="BM119" s="269">
        <f t="shared" si="1201"/>
        <v>81755.244470549456</v>
      </c>
      <c r="BN119" s="269">
        <f t="shared" si="1201"/>
        <v>81755.244470549456</v>
      </c>
      <c r="BO119" s="269">
        <f t="shared" si="1201"/>
        <v>81755.244470549456</v>
      </c>
      <c r="BP119" s="269">
        <f t="shared" si="1201"/>
        <v>93927.048039051879</v>
      </c>
      <c r="BQ119" s="269">
        <f t="shared" si="1201"/>
        <v>93927.048039051879</v>
      </c>
      <c r="BR119" s="269">
        <f t="shared" si="1201"/>
        <v>93927.048039051879</v>
      </c>
      <c r="BS119" s="269">
        <f t="shared" si="1201"/>
        <v>93927.048039051879</v>
      </c>
      <c r="BT119" s="269">
        <f t="shared" si="1201"/>
        <v>93927.048039051879</v>
      </c>
      <c r="BU119" s="269">
        <f t="shared" si="1201"/>
        <v>93927.048039051879</v>
      </c>
      <c r="BV119" s="269">
        <f t="shared" ref="BV119:DA119" si="1202">BV109-BV115</f>
        <v>93927.048039051879</v>
      </c>
      <c r="BW119" s="269">
        <f t="shared" si="1202"/>
        <v>93927.048039051879</v>
      </c>
      <c r="BX119" s="269">
        <f t="shared" si="1202"/>
        <v>93927.048039051879</v>
      </c>
      <c r="BY119" s="269">
        <f t="shared" si="1202"/>
        <v>93927.048039051879</v>
      </c>
      <c r="BZ119" s="269">
        <f t="shared" si="1202"/>
        <v>93927.048039051879</v>
      </c>
      <c r="CA119" s="269">
        <f t="shared" si="1202"/>
        <v>93927.048039051879</v>
      </c>
      <c r="CB119" s="269">
        <f t="shared" si="1202"/>
        <v>106464.00571460923</v>
      </c>
      <c r="CC119" s="269">
        <f t="shared" si="1202"/>
        <v>106464.00571460923</v>
      </c>
      <c r="CD119" s="269">
        <f t="shared" si="1202"/>
        <v>106464.00571460923</v>
      </c>
      <c r="CE119" s="269">
        <f t="shared" si="1202"/>
        <v>106464.00571460923</v>
      </c>
      <c r="CF119" s="269">
        <f t="shared" si="1202"/>
        <v>106464.00571460923</v>
      </c>
      <c r="CG119" s="269">
        <f t="shared" si="1202"/>
        <v>106464.00571460923</v>
      </c>
      <c r="CH119" s="269">
        <f t="shared" si="1202"/>
        <v>106464.00571460923</v>
      </c>
      <c r="CI119" s="269">
        <f t="shared" si="1202"/>
        <v>106464.00571460923</v>
      </c>
      <c r="CJ119" s="269">
        <f t="shared" si="1202"/>
        <v>106464.00571460923</v>
      </c>
      <c r="CK119" s="269">
        <f t="shared" si="1202"/>
        <v>106464.00571460923</v>
      </c>
      <c r="CL119" s="269">
        <f t="shared" si="1202"/>
        <v>106464.00571460923</v>
      </c>
      <c r="CM119" s="269">
        <f t="shared" si="1202"/>
        <v>106464.00571460923</v>
      </c>
      <c r="CN119" s="269">
        <f t="shared" si="1202"/>
        <v>119377.07212043356</v>
      </c>
      <c r="CO119" s="269">
        <f t="shared" si="1202"/>
        <v>119377.07212043356</v>
      </c>
      <c r="CP119" s="269">
        <f t="shared" si="1202"/>
        <v>119377.07212043356</v>
      </c>
      <c r="CQ119" s="269">
        <f t="shared" si="1202"/>
        <v>119377.07212043356</v>
      </c>
      <c r="CR119" s="269">
        <f t="shared" si="1202"/>
        <v>119377.07212043356</v>
      </c>
      <c r="CS119" s="269">
        <f t="shared" si="1202"/>
        <v>119377.07212043356</v>
      </c>
      <c r="CT119" s="269">
        <f t="shared" si="1202"/>
        <v>119377.07212043356</v>
      </c>
      <c r="CU119" s="269">
        <f t="shared" si="1202"/>
        <v>119377.07212043356</v>
      </c>
      <c r="CV119" s="269">
        <f t="shared" si="1202"/>
        <v>119377.07212043356</v>
      </c>
      <c r="CW119" s="269">
        <f t="shared" si="1202"/>
        <v>119377.07212043356</v>
      </c>
      <c r="CX119" s="269">
        <f t="shared" si="1202"/>
        <v>119377.07212043356</v>
      </c>
      <c r="CY119" s="269">
        <f t="shared" si="1202"/>
        <v>119377.07212043356</v>
      </c>
      <c r="CZ119" s="269">
        <f t="shared" si="1202"/>
        <v>132677.53051843267</v>
      </c>
      <c r="DA119" s="269">
        <f t="shared" si="1202"/>
        <v>132677.53051843267</v>
      </c>
      <c r="DB119" s="269">
        <f t="shared" ref="DB119:EG119" si="1203">DB109-DB115</f>
        <v>132677.53051843267</v>
      </c>
      <c r="DC119" s="269">
        <f t="shared" si="1203"/>
        <v>132677.53051843267</v>
      </c>
      <c r="DD119" s="269">
        <f t="shared" si="1203"/>
        <v>132677.53051843267</v>
      </c>
      <c r="DE119" s="269">
        <f t="shared" si="1203"/>
        <v>132677.53051843267</v>
      </c>
      <c r="DF119" s="269">
        <f t="shared" si="1203"/>
        <v>132677.53051843267</v>
      </c>
      <c r="DG119" s="269">
        <f t="shared" si="1203"/>
        <v>132677.53051843267</v>
      </c>
      <c r="DH119" s="269">
        <f t="shared" si="1203"/>
        <v>132677.53051843267</v>
      </c>
      <c r="DI119" s="269">
        <f t="shared" si="1203"/>
        <v>132677.53051843267</v>
      </c>
      <c r="DJ119" s="269">
        <f t="shared" si="1203"/>
        <v>132677.53051843267</v>
      </c>
      <c r="DK119" s="269">
        <f t="shared" si="1203"/>
        <v>132677.53051843267</v>
      </c>
      <c r="DL119" s="269">
        <f t="shared" si="1203"/>
        <v>146377.00266837142</v>
      </c>
      <c r="DM119" s="269">
        <f t="shared" si="1203"/>
        <v>146377.00266837142</v>
      </c>
      <c r="DN119" s="269">
        <f t="shared" si="1203"/>
        <v>146377.00266837142</v>
      </c>
      <c r="DO119" s="269">
        <f t="shared" si="1203"/>
        <v>146377.00266837142</v>
      </c>
      <c r="DP119" s="269">
        <f t="shared" si="1203"/>
        <v>146377.00266837142</v>
      </c>
      <c r="DQ119" s="269">
        <f t="shared" si="1203"/>
        <v>146377.00266837142</v>
      </c>
      <c r="DR119" s="269">
        <f t="shared" si="1203"/>
        <v>146377.00266837142</v>
      </c>
      <c r="DS119" s="269">
        <f t="shared" si="1203"/>
        <v>146377.00266837142</v>
      </c>
      <c r="DT119" s="269">
        <f t="shared" si="1203"/>
        <v>146377.00266837142</v>
      </c>
      <c r="DU119" s="269">
        <f t="shared" si="1203"/>
        <v>146377.00266837142</v>
      </c>
      <c r="DV119" s="269">
        <f t="shared" si="1203"/>
        <v>146377.00266837142</v>
      </c>
      <c r="DW119" s="269">
        <f t="shared" si="1203"/>
        <v>146377.00266837142</v>
      </c>
      <c r="DX119" s="269">
        <f t="shared" si="1203"/>
        <v>160487.45898280846</v>
      </c>
      <c r="DY119" s="269">
        <f t="shared" si="1203"/>
        <v>160487.45898280846</v>
      </c>
      <c r="DZ119" s="269">
        <f t="shared" si="1203"/>
        <v>160487.45898280846</v>
      </c>
      <c r="EA119" s="269">
        <f t="shared" si="1203"/>
        <v>160487.45898280846</v>
      </c>
      <c r="EB119" s="269">
        <f t="shared" si="1203"/>
        <v>160487.45898280846</v>
      </c>
      <c r="EC119" s="269">
        <f t="shared" si="1203"/>
        <v>160487.45898280846</v>
      </c>
      <c r="ED119" s="269">
        <f t="shared" si="1203"/>
        <v>160487.45898280846</v>
      </c>
      <c r="EE119" s="269">
        <f t="shared" si="1203"/>
        <v>160487.45898280846</v>
      </c>
      <c r="EF119" s="269">
        <f t="shared" si="1203"/>
        <v>160487.45898280846</v>
      </c>
      <c r="EG119" s="269">
        <f t="shared" si="1203"/>
        <v>160487.45898280846</v>
      </c>
      <c r="EH119" s="269">
        <f t="shared" ref="EH119:FQ119" si="1204">EH109-EH115</f>
        <v>160487.45898280846</v>
      </c>
      <c r="EI119" s="269">
        <f t="shared" si="1204"/>
        <v>160487.45898280846</v>
      </c>
      <c r="EJ119" s="269">
        <f t="shared" si="1204"/>
        <v>0</v>
      </c>
      <c r="EK119" s="269">
        <f t="shared" si="1204"/>
        <v>0</v>
      </c>
      <c r="EL119" s="269">
        <f t="shared" si="1204"/>
        <v>0</v>
      </c>
      <c r="EM119" s="269">
        <f t="shared" si="1204"/>
        <v>0</v>
      </c>
      <c r="EN119" s="269">
        <f t="shared" si="1204"/>
        <v>0</v>
      </c>
      <c r="EO119" s="269">
        <f t="shared" si="1204"/>
        <v>0</v>
      </c>
      <c r="EP119" s="269">
        <f t="shared" si="1204"/>
        <v>0</v>
      </c>
      <c r="EQ119" s="269">
        <f t="shared" si="1204"/>
        <v>0</v>
      </c>
      <c r="ER119" s="269">
        <f t="shared" si="1204"/>
        <v>0</v>
      </c>
      <c r="ES119" s="269">
        <f t="shared" si="1204"/>
        <v>0</v>
      </c>
      <c r="ET119" s="269">
        <f t="shared" si="1204"/>
        <v>0</v>
      </c>
      <c r="EU119" s="269">
        <f t="shared" si="1204"/>
        <v>0</v>
      </c>
      <c r="EV119" s="269">
        <f t="shared" si="1204"/>
        <v>0</v>
      </c>
      <c r="EW119" s="269">
        <f t="shared" si="1204"/>
        <v>0</v>
      </c>
      <c r="EX119" s="269">
        <f t="shared" si="1204"/>
        <v>0</v>
      </c>
      <c r="EY119" s="269">
        <f t="shared" si="1204"/>
        <v>0</v>
      </c>
      <c r="EZ119" s="269">
        <f t="shared" si="1204"/>
        <v>0</v>
      </c>
      <c r="FA119" s="269">
        <f t="shared" si="1204"/>
        <v>0</v>
      </c>
      <c r="FB119" s="269">
        <f t="shared" si="1204"/>
        <v>0</v>
      </c>
      <c r="FC119" s="269">
        <f t="shared" si="1204"/>
        <v>0</v>
      </c>
      <c r="FD119" s="269">
        <f t="shared" si="1204"/>
        <v>0</v>
      </c>
      <c r="FE119" s="269">
        <f t="shared" si="1204"/>
        <v>0</v>
      </c>
      <c r="FF119" s="269">
        <f t="shared" si="1204"/>
        <v>0</v>
      </c>
      <c r="FG119" s="269">
        <f t="shared" si="1204"/>
        <v>0</v>
      </c>
      <c r="FH119" s="269">
        <f t="shared" si="1204"/>
        <v>0</v>
      </c>
      <c r="FI119" s="269">
        <f t="shared" si="1204"/>
        <v>0</v>
      </c>
      <c r="FJ119" s="269">
        <f t="shared" si="1204"/>
        <v>0</v>
      </c>
      <c r="FK119" s="269">
        <f t="shared" si="1204"/>
        <v>0</v>
      </c>
      <c r="FL119" s="269">
        <f t="shared" si="1204"/>
        <v>0</v>
      </c>
      <c r="FM119" s="269">
        <f t="shared" si="1204"/>
        <v>0</v>
      </c>
      <c r="FN119" s="269">
        <f t="shared" si="1204"/>
        <v>0</v>
      </c>
      <c r="FO119" s="269">
        <f t="shared" si="1204"/>
        <v>0</v>
      </c>
      <c r="FP119" s="269">
        <f t="shared" si="1204"/>
        <v>0</v>
      </c>
      <c r="FQ119" s="270">
        <f t="shared" si="1204"/>
        <v>0</v>
      </c>
      <c r="FR119" s="9"/>
      <c r="FS119" s="9"/>
      <c r="FT119" s="9"/>
      <c r="FU119" s="9"/>
    </row>
    <row r="120" spans="1:177" s="9" customFormat="1" ht="15" thickBot="1" x14ac:dyDescent="0.25">
      <c r="Q120" s="402"/>
    </row>
    <row r="121" spans="1:177" s="16" customFormat="1" x14ac:dyDescent="0.2">
      <c r="A121" s="9"/>
      <c r="B121" s="266" t="s">
        <v>172</v>
      </c>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c r="AX121" s="276"/>
      <c r="AY121" s="276"/>
      <c r="AZ121" s="276"/>
      <c r="BA121" s="276"/>
      <c r="BB121" s="276"/>
      <c r="BC121" s="276"/>
      <c r="BD121" s="276"/>
      <c r="BE121" s="276"/>
      <c r="BF121" s="276"/>
      <c r="BG121" s="276"/>
      <c r="BH121" s="276"/>
      <c r="BI121" s="276"/>
      <c r="BJ121" s="276"/>
      <c r="BK121" s="276"/>
      <c r="BL121" s="276"/>
      <c r="BM121" s="276"/>
      <c r="BN121" s="276"/>
      <c r="BO121" s="276"/>
      <c r="BP121" s="276"/>
      <c r="BQ121" s="276"/>
      <c r="BR121" s="276"/>
      <c r="BS121" s="276"/>
      <c r="BT121" s="276"/>
      <c r="BU121" s="276"/>
      <c r="BV121" s="276"/>
      <c r="BW121" s="276"/>
      <c r="BX121" s="276"/>
      <c r="BY121" s="276"/>
      <c r="BZ121" s="276"/>
      <c r="CA121" s="276"/>
      <c r="CB121" s="276"/>
      <c r="CC121" s="276"/>
      <c r="CD121" s="276"/>
      <c r="CE121" s="276"/>
      <c r="CF121" s="276"/>
      <c r="CG121" s="276"/>
      <c r="CH121" s="276"/>
      <c r="CI121" s="276"/>
      <c r="CJ121" s="276"/>
      <c r="CK121" s="276"/>
      <c r="CL121" s="276"/>
      <c r="CM121" s="276"/>
      <c r="CN121" s="276"/>
      <c r="CO121" s="276"/>
      <c r="CP121" s="276"/>
      <c r="CQ121" s="276"/>
      <c r="CR121" s="276"/>
      <c r="CS121" s="276"/>
      <c r="CT121" s="276"/>
      <c r="CU121" s="276"/>
      <c r="CV121" s="276"/>
      <c r="CW121" s="276"/>
      <c r="CX121" s="276"/>
      <c r="CY121" s="276"/>
      <c r="CZ121" s="276"/>
      <c r="DA121" s="276"/>
      <c r="DB121" s="276"/>
      <c r="DC121" s="276"/>
      <c r="DD121" s="276"/>
      <c r="DE121" s="276"/>
      <c r="DF121" s="276"/>
      <c r="DG121" s="276"/>
      <c r="DH121" s="276"/>
      <c r="DI121" s="276"/>
      <c r="DJ121" s="276"/>
      <c r="DK121" s="276"/>
      <c r="DL121" s="276"/>
      <c r="DM121" s="276"/>
      <c r="DN121" s="276"/>
      <c r="DO121" s="276"/>
      <c r="DP121" s="276"/>
      <c r="DQ121" s="276"/>
      <c r="DR121" s="276"/>
      <c r="DS121" s="276"/>
      <c r="DT121" s="276"/>
      <c r="DU121" s="276"/>
      <c r="DV121" s="276"/>
      <c r="DW121" s="276"/>
      <c r="DX121" s="276"/>
      <c r="DY121" s="276"/>
      <c r="DZ121" s="276"/>
      <c r="EA121" s="276"/>
      <c r="EB121" s="276"/>
      <c r="EC121" s="276"/>
      <c r="ED121" s="276"/>
      <c r="EE121" s="276"/>
      <c r="EF121" s="276"/>
      <c r="EG121" s="276"/>
      <c r="EH121" s="276"/>
      <c r="EI121" s="276"/>
      <c r="EJ121" s="276"/>
      <c r="EK121" s="276"/>
      <c r="EL121" s="276"/>
      <c r="EM121" s="276"/>
      <c r="EN121" s="276"/>
      <c r="EO121" s="276"/>
      <c r="EP121" s="276"/>
      <c r="EQ121" s="276"/>
      <c r="ER121" s="276"/>
      <c r="ES121" s="276"/>
      <c r="ET121" s="276"/>
      <c r="EU121" s="276"/>
      <c r="EV121" s="276"/>
      <c r="EW121" s="276"/>
      <c r="EX121" s="276"/>
      <c r="EY121" s="276"/>
      <c r="EZ121" s="276"/>
      <c r="FA121" s="276"/>
      <c r="FB121" s="276"/>
      <c r="FC121" s="276"/>
      <c r="FD121" s="276"/>
      <c r="FE121" s="276"/>
      <c r="FF121" s="276"/>
      <c r="FG121" s="276"/>
      <c r="FH121" s="276"/>
      <c r="FI121" s="276"/>
      <c r="FJ121" s="276"/>
      <c r="FK121" s="276"/>
      <c r="FL121" s="276"/>
      <c r="FM121" s="276"/>
      <c r="FN121" s="276"/>
      <c r="FO121" s="276"/>
      <c r="FP121" s="276"/>
      <c r="FQ121" s="277"/>
      <c r="FR121" s="9"/>
      <c r="FS121" s="9"/>
      <c r="FT121" s="9"/>
      <c r="FU121" s="9"/>
    </row>
    <row r="122" spans="1:177" s="16" customFormat="1" x14ac:dyDescent="0.2">
      <c r="A122" s="9"/>
      <c r="B122" s="199" t="s">
        <v>27</v>
      </c>
      <c r="C122" s="95"/>
      <c r="D122" s="95"/>
      <c r="E122" s="95"/>
      <c r="F122" s="95"/>
      <c r="G122" s="95"/>
      <c r="H122" s="95"/>
      <c r="I122" s="95"/>
      <c r="J122" s="95">
        <f>(J9='Summary&amp;Assumptions'!$D$19)*SUM(MnthlyCF!K105:V105)/'Summary&amp;Assumptions'!$J$62</f>
        <v>0</v>
      </c>
      <c r="K122" s="95">
        <f>(K9='Summary&amp;Assumptions'!$D$19)*SUM(MnthlyCF!L105:W105)/'Summary&amp;Assumptions'!$J$62</f>
        <v>0</v>
      </c>
      <c r="L122" s="95">
        <f>(L9='Summary&amp;Assumptions'!$D$19)*SUM(MnthlyCF!M105:X105)/'Summary&amp;Assumptions'!$J$62</f>
        <v>0</v>
      </c>
      <c r="M122" s="95">
        <f>(M9='Summary&amp;Assumptions'!$D$19)*SUM(MnthlyCF!N105:Y105)/'Summary&amp;Assumptions'!$J$62</f>
        <v>0</v>
      </c>
      <c r="N122" s="95">
        <f>(N9='Summary&amp;Assumptions'!$D$19)*SUM(MnthlyCF!O105:Z105)/'Summary&amp;Assumptions'!$J$62</f>
        <v>0</v>
      </c>
      <c r="O122" s="95">
        <f>(O9='Summary&amp;Assumptions'!$D$19)*SUM(MnthlyCF!P105:AA105)/'Summary&amp;Assumptions'!$J$62</f>
        <v>0</v>
      </c>
      <c r="P122" s="95">
        <f>(P9='Summary&amp;Assumptions'!$D$19)*SUM(MnthlyCF!Q105:AB105)/'Summary&amp;Assumptions'!$J$62</f>
        <v>0</v>
      </c>
      <c r="Q122" s="95">
        <f>(Q9='Summary&amp;Assumptions'!$D$19)*SUM(MnthlyCF!R105:AC105)/'Summary&amp;Assumptions'!$J$62</f>
        <v>0</v>
      </c>
      <c r="R122" s="95">
        <f>(R9='Summary&amp;Assumptions'!$D$19)*SUM(MnthlyCF!S105:AD105)/'Summary&amp;Assumptions'!$J$62</f>
        <v>0</v>
      </c>
      <c r="S122" s="95">
        <f>(S9='Summary&amp;Assumptions'!$D$19)*SUM(MnthlyCF!T105:AE105)/'Summary&amp;Assumptions'!$J$62</f>
        <v>0</v>
      </c>
      <c r="T122" s="95">
        <f>(T9='Summary&amp;Assumptions'!$D$19)*SUM(MnthlyCF!U105:AF105)/'Summary&amp;Assumptions'!$J$62</f>
        <v>0</v>
      </c>
      <c r="U122" s="95">
        <f>(U9='Summary&amp;Assumptions'!$D$19)*SUM(MnthlyCF!V105:AG105)/'Summary&amp;Assumptions'!$J$62</f>
        <v>0</v>
      </c>
      <c r="V122" s="95">
        <f>(V9='Summary&amp;Assumptions'!$D$19)*SUM(MnthlyCF!W105:AH105)/'Summary&amp;Assumptions'!$J$62</f>
        <v>0</v>
      </c>
      <c r="W122" s="95">
        <f>(W9='Summary&amp;Assumptions'!$D$19)*SUM(MnthlyCF!X105:AI105)/'Summary&amp;Assumptions'!$J$62</f>
        <v>0</v>
      </c>
      <c r="X122" s="95">
        <f>(X9='Summary&amp;Assumptions'!$D$19)*SUM(MnthlyCF!Y105:AJ105)/'Summary&amp;Assumptions'!$J$62</f>
        <v>0</v>
      </c>
      <c r="Y122" s="95">
        <f>(Y9='Summary&amp;Assumptions'!$D$19)*SUM(MnthlyCF!Z105:AK105)/'Summary&amp;Assumptions'!$J$62</f>
        <v>0</v>
      </c>
      <c r="Z122" s="95">
        <f>(Z9='Summary&amp;Assumptions'!$D$19)*SUM(MnthlyCF!AA105:AL105)/'Summary&amp;Assumptions'!$J$62</f>
        <v>0</v>
      </c>
      <c r="AA122" s="95">
        <f>(AA9='Summary&amp;Assumptions'!$D$19)*SUM(MnthlyCF!AB105:AM105)/'Summary&amp;Assumptions'!$J$62</f>
        <v>0</v>
      </c>
      <c r="AB122" s="95">
        <f>(AB9='Summary&amp;Assumptions'!$D$19)*SUM(MnthlyCF!AC105:AN105)/'Summary&amp;Assumptions'!$J$62</f>
        <v>0</v>
      </c>
      <c r="AC122" s="95">
        <f>(AC9='Summary&amp;Assumptions'!$D$19)*SUM(MnthlyCF!AD105:AO105)/'Summary&amp;Assumptions'!$J$62</f>
        <v>0</v>
      </c>
      <c r="AD122" s="95">
        <f>(AD9='Summary&amp;Assumptions'!$D$19)*SUM(MnthlyCF!AE105:AP105)/'Summary&amp;Assumptions'!$J$62</f>
        <v>0</v>
      </c>
      <c r="AE122" s="95">
        <f>(AE9='Summary&amp;Assumptions'!$D$19)*SUM(MnthlyCF!AF105:AQ105)/'Summary&amp;Assumptions'!$J$62</f>
        <v>0</v>
      </c>
      <c r="AF122" s="95">
        <f>(AF9='Summary&amp;Assumptions'!$D$19)*SUM(MnthlyCF!AG105:AR105)/'Summary&amp;Assumptions'!$J$62</f>
        <v>0</v>
      </c>
      <c r="AG122" s="95">
        <f>(AG9='Summary&amp;Assumptions'!$D$19)*SUM(MnthlyCF!AH105:AS105)/'Summary&amp;Assumptions'!$J$62</f>
        <v>0</v>
      </c>
      <c r="AH122" s="95">
        <f>(AH9='Summary&amp;Assumptions'!$D$19)*SUM(MnthlyCF!AI105:AT105)/'Summary&amp;Assumptions'!$J$62</f>
        <v>0</v>
      </c>
      <c r="AI122" s="95">
        <f>(AI9='Summary&amp;Assumptions'!$D$19)*SUM(MnthlyCF!AJ105:AU105)/'Summary&amp;Assumptions'!$J$62</f>
        <v>0</v>
      </c>
      <c r="AJ122" s="95">
        <f>(AJ9='Summary&amp;Assumptions'!$D$19)*SUM(MnthlyCF!AK105:AV105)/'Summary&amp;Assumptions'!$J$62</f>
        <v>0</v>
      </c>
      <c r="AK122" s="95">
        <f>(AK9='Summary&amp;Assumptions'!$D$19)*SUM(MnthlyCF!AL105:AW105)/'Summary&amp;Assumptions'!$J$62</f>
        <v>0</v>
      </c>
      <c r="AL122" s="95">
        <f>(AL9='Summary&amp;Assumptions'!$D$19)*SUM(MnthlyCF!AM105:AX105)/'Summary&amp;Assumptions'!$J$62</f>
        <v>0</v>
      </c>
      <c r="AM122" s="95">
        <f>(AM9='Summary&amp;Assumptions'!$D$19)*SUM(MnthlyCF!AN105:AY105)/'Summary&amp;Assumptions'!$J$62</f>
        <v>0</v>
      </c>
      <c r="AN122" s="95">
        <f>(AN9='Summary&amp;Assumptions'!$D$19)*SUM(MnthlyCF!AO105:AZ105)/'Summary&amp;Assumptions'!$J$62</f>
        <v>0</v>
      </c>
      <c r="AO122" s="95">
        <f>(AO9='Summary&amp;Assumptions'!$D$19)*SUM(MnthlyCF!AP105:BA105)/'Summary&amp;Assumptions'!$J$62</f>
        <v>0</v>
      </c>
      <c r="AP122" s="95">
        <f>(AP9='Summary&amp;Assumptions'!$D$19)*SUM(MnthlyCF!AQ105:BB105)/'Summary&amp;Assumptions'!$J$62</f>
        <v>0</v>
      </c>
      <c r="AQ122" s="95">
        <f>(AQ9='Summary&amp;Assumptions'!$D$19)*SUM(MnthlyCF!AR105:BC105)/'Summary&amp;Assumptions'!$J$62</f>
        <v>0</v>
      </c>
      <c r="AR122" s="95">
        <f>(AR9='Summary&amp;Assumptions'!$D$19)*SUM(MnthlyCF!AS105:BD105)/'Summary&amp;Assumptions'!$J$62</f>
        <v>0</v>
      </c>
      <c r="AS122" s="95">
        <f>(AS9='Summary&amp;Assumptions'!$D$19)*SUM(MnthlyCF!AT105:BE105)/'Summary&amp;Assumptions'!$J$62</f>
        <v>0</v>
      </c>
      <c r="AT122" s="95">
        <f>(AT9='Summary&amp;Assumptions'!$D$19)*SUM(MnthlyCF!AU105:BF105)/'Summary&amp;Assumptions'!$J$62</f>
        <v>0</v>
      </c>
      <c r="AU122" s="95">
        <f>(AU9='Summary&amp;Assumptions'!$D$19)*SUM(MnthlyCF!AV105:BG105)/'Summary&amp;Assumptions'!$J$62</f>
        <v>0</v>
      </c>
      <c r="AV122" s="95">
        <f>(AV9='Summary&amp;Assumptions'!$D$19)*SUM(MnthlyCF!AW105:BH105)/'Summary&amp;Assumptions'!$J$62</f>
        <v>0</v>
      </c>
      <c r="AW122" s="95">
        <f>(AW9='Summary&amp;Assumptions'!$D$19)*SUM(MnthlyCF!AX105:BI105)/'Summary&amp;Assumptions'!$J$62</f>
        <v>0</v>
      </c>
      <c r="AX122" s="95">
        <f>(AX9='Summary&amp;Assumptions'!$D$19)*SUM(MnthlyCF!AY105:BJ105)/'Summary&amp;Assumptions'!$J$62</f>
        <v>0</v>
      </c>
      <c r="AY122" s="95">
        <f>(AY9='Summary&amp;Assumptions'!$D$19)*SUM(MnthlyCF!AZ105:BK105)/'Summary&amp;Assumptions'!$J$62</f>
        <v>0</v>
      </c>
      <c r="AZ122" s="95">
        <f>(AZ9='Summary&amp;Assumptions'!$D$19)*SUM(MnthlyCF!BA105:BL105)/'Summary&amp;Assumptions'!$J$62</f>
        <v>0</v>
      </c>
      <c r="BA122" s="95">
        <f>(BA9='Summary&amp;Assumptions'!$D$19)*SUM(MnthlyCF!BB105:BM105)/'Summary&amp;Assumptions'!$J$62</f>
        <v>0</v>
      </c>
      <c r="BB122" s="95">
        <f>(BB9='Summary&amp;Assumptions'!$D$19)*SUM(MnthlyCF!BC105:BN105)/'Summary&amp;Assumptions'!$J$62</f>
        <v>0</v>
      </c>
      <c r="BC122" s="95">
        <f>(BC9='Summary&amp;Assumptions'!$D$19)*SUM(MnthlyCF!BD105:BO105)/'Summary&amp;Assumptions'!$J$62</f>
        <v>0</v>
      </c>
      <c r="BD122" s="95">
        <f>(BD9='Summary&amp;Assumptions'!$D$19)*SUM(MnthlyCF!BE105:BP105)/'Summary&amp;Assumptions'!$J$62</f>
        <v>0</v>
      </c>
      <c r="BE122" s="95">
        <f>(BE9='Summary&amp;Assumptions'!$D$19)*SUM(MnthlyCF!BF105:BQ105)/'Summary&amp;Assumptions'!$J$62</f>
        <v>0</v>
      </c>
      <c r="BF122" s="95">
        <f>(BF9='Summary&amp;Assumptions'!$D$19)*SUM(MnthlyCF!BG105:BR105)/'Summary&amp;Assumptions'!$J$62</f>
        <v>0</v>
      </c>
      <c r="BG122" s="95">
        <f>(BG9='Summary&amp;Assumptions'!$D$19)*SUM(MnthlyCF!BH105:BS105)/'Summary&amp;Assumptions'!$J$62</f>
        <v>0</v>
      </c>
      <c r="BH122" s="95">
        <f>(BH9='Summary&amp;Assumptions'!$D$19)*SUM(MnthlyCF!BI105:BT105)/'Summary&amp;Assumptions'!$J$62</f>
        <v>0</v>
      </c>
      <c r="BI122" s="95">
        <f>(BI9='Summary&amp;Assumptions'!$D$19)*SUM(MnthlyCF!BJ105:BU105)/'Summary&amp;Assumptions'!$J$62</f>
        <v>0</v>
      </c>
      <c r="BJ122" s="95">
        <f>(BJ9='Summary&amp;Assumptions'!$D$19)*SUM(MnthlyCF!BK105:BV105)/'Summary&amp;Assumptions'!$J$62</f>
        <v>0</v>
      </c>
      <c r="BK122" s="95">
        <f>(BK9='Summary&amp;Assumptions'!$D$19)*SUM(MnthlyCF!BL105:BW105)/'Summary&amp;Assumptions'!$J$62</f>
        <v>0</v>
      </c>
      <c r="BL122" s="95">
        <f>(BL9='Summary&amp;Assumptions'!$D$19)*SUM(MnthlyCF!BM105:BX105)/'Summary&amp;Assumptions'!$J$62</f>
        <v>0</v>
      </c>
      <c r="BM122" s="95">
        <f>(BM9='Summary&amp;Assumptions'!$D$19)*SUM(MnthlyCF!BN105:BY105)/'Summary&amp;Assumptions'!$J$62</f>
        <v>0</v>
      </c>
      <c r="BN122" s="95">
        <f>(BN9='Summary&amp;Assumptions'!$D$19)*SUM(MnthlyCF!BO105:BZ105)/'Summary&amp;Assumptions'!$J$62</f>
        <v>0</v>
      </c>
      <c r="BO122" s="95">
        <f>(BO9='Summary&amp;Assumptions'!$D$19)*SUM(MnthlyCF!BP105:CA105)/'Summary&amp;Assumptions'!$J$62</f>
        <v>0</v>
      </c>
      <c r="BP122" s="95">
        <f>(BP9='Summary&amp;Assumptions'!$D$19)*SUM(MnthlyCF!BQ105:CB105)/'Summary&amp;Assumptions'!$J$62</f>
        <v>0</v>
      </c>
      <c r="BQ122" s="95">
        <f>(BQ9='Summary&amp;Assumptions'!$D$19)*SUM(MnthlyCF!BR105:CC105)/'Summary&amp;Assumptions'!$J$62</f>
        <v>0</v>
      </c>
      <c r="BR122" s="95">
        <f>(BR9='Summary&amp;Assumptions'!$D$19)*SUM(MnthlyCF!BS105:CD105)/'Summary&amp;Assumptions'!$J$62</f>
        <v>0</v>
      </c>
      <c r="BS122" s="95">
        <f>(BS9='Summary&amp;Assumptions'!$D$19)*SUM(MnthlyCF!BT105:CE105)/'Summary&amp;Assumptions'!$J$62</f>
        <v>0</v>
      </c>
      <c r="BT122" s="95">
        <f>(BT9='Summary&amp;Assumptions'!$D$19)*SUM(MnthlyCF!BU105:CF105)/'Summary&amp;Assumptions'!$J$62</f>
        <v>0</v>
      </c>
      <c r="BU122" s="95">
        <f>(BU9='Summary&amp;Assumptions'!$D$19)*SUM(MnthlyCF!BV105:CG105)/'Summary&amp;Assumptions'!$J$62</f>
        <v>0</v>
      </c>
      <c r="BV122" s="95">
        <f>(BV9='Summary&amp;Assumptions'!$D$19)*SUM(MnthlyCF!BW105:CH105)/'Summary&amp;Assumptions'!$J$62</f>
        <v>0</v>
      </c>
      <c r="BW122" s="95">
        <f>(BW9='Summary&amp;Assumptions'!$D$19)*SUM(MnthlyCF!BX105:CI105)/'Summary&amp;Assumptions'!$J$62</f>
        <v>0</v>
      </c>
      <c r="BX122" s="95">
        <f>(BX9='Summary&amp;Assumptions'!$D$19)*SUM(MnthlyCF!BY105:CJ105)/'Summary&amp;Assumptions'!$J$62</f>
        <v>0</v>
      </c>
      <c r="BY122" s="95">
        <f>(BY9='Summary&amp;Assumptions'!$D$19)*SUM(MnthlyCF!BZ105:CK105)/'Summary&amp;Assumptions'!$J$62</f>
        <v>0</v>
      </c>
      <c r="BZ122" s="95">
        <f>(BZ9='Summary&amp;Assumptions'!$D$19)*SUM(MnthlyCF!CA105:CL105)/'Summary&amp;Assumptions'!$J$62</f>
        <v>0</v>
      </c>
      <c r="CA122" s="95">
        <f>(CA9='Summary&amp;Assumptions'!$D$19)*SUM(MnthlyCF!CB105:CM105)/'Summary&amp;Assumptions'!$J$62</f>
        <v>0</v>
      </c>
      <c r="CB122" s="95">
        <f>(CB9='Summary&amp;Assumptions'!$D$19)*SUM(MnthlyCF!CC105:CN105)/'Summary&amp;Assumptions'!$J$62</f>
        <v>0</v>
      </c>
      <c r="CC122" s="95">
        <f>(CC9='Summary&amp;Assumptions'!$D$19)*SUM(MnthlyCF!CD105:CO105)/'Summary&amp;Assumptions'!$J$62</f>
        <v>0</v>
      </c>
      <c r="CD122" s="95">
        <f>(CD9='Summary&amp;Assumptions'!$D$19)*SUM(MnthlyCF!CE105:CP105)/'Summary&amp;Assumptions'!$J$62</f>
        <v>0</v>
      </c>
      <c r="CE122" s="95">
        <f>(CE9='Summary&amp;Assumptions'!$D$19)*SUM(MnthlyCF!CF105:CQ105)/'Summary&amp;Assumptions'!$J$62</f>
        <v>0</v>
      </c>
      <c r="CF122" s="95">
        <f>(CF9='Summary&amp;Assumptions'!$D$19)*SUM(MnthlyCF!CG105:CR105)/'Summary&amp;Assumptions'!$J$62</f>
        <v>0</v>
      </c>
      <c r="CG122" s="95">
        <f>(CG9='Summary&amp;Assumptions'!$D$19)*SUM(MnthlyCF!CH105:CS105)/'Summary&amp;Assumptions'!$J$62</f>
        <v>0</v>
      </c>
      <c r="CH122" s="95">
        <f>(CH9='Summary&amp;Assumptions'!$D$19)*SUM(MnthlyCF!CI105:CT105)/'Summary&amp;Assumptions'!$J$62</f>
        <v>0</v>
      </c>
      <c r="CI122" s="95">
        <f>(CI9='Summary&amp;Assumptions'!$D$19)*SUM(MnthlyCF!CJ105:CU105)/'Summary&amp;Assumptions'!$J$62</f>
        <v>0</v>
      </c>
      <c r="CJ122" s="95">
        <f>(CJ9='Summary&amp;Assumptions'!$D$19)*SUM(MnthlyCF!CK105:CV105)/'Summary&amp;Assumptions'!$J$62</f>
        <v>0</v>
      </c>
      <c r="CK122" s="95">
        <f>(CK9='Summary&amp;Assumptions'!$D$19)*SUM(MnthlyCF!CL105:CW105)/'Summary&amp;Assumptions'!$J$62</f>
        <v>0</v>
      </c>
      <c r="CL122" s="95">
        <f>(CL9='Summary&amp;Assumptions'!$D$19)*SUM(MnthlyCF!CM105:CX105)/'Summary&amp;Assumptions'!$J$62</f>
        <v>0</v>
      </c>
      <c r="CM122" s="95">
        <f>(CM9='Summary&amp;Assumptions'!$D$19)*SUM(MnthlyCF!CN105:CY105)/'Summary&amp;Assumptions'!$J$62</f>
        <v>0</v>
      </c>
      <c r="CN122" s="95">
        <f>(CN9='Summary&amp;Assumptions'!$D$19)*SUM(MnthlyCF!CO105:CZ105)/'Summary&amp;Assumptions'!$J$62</f>
        <v>0</v>
      </c>
      <c r="CO122" s="95">
        <f>(CO9='Summary&amp;Assumptions'!$D$19)*SUM(MnthlyCF!CP105:DA105)/'Summary&amp;Assumptions'!$J$62</f>
        <v>0</v>
      </c>
      <c r="CP122" s="95">
        <f>(CP9='Summary&amp;Assumptions'!$D$19)*SUM(MnthlyCF!CQ105:DB105)/'Summary&amp;Assumptions'!$J$62</f>
        <v>0</v>
      </c>
      <c r="CQ122" s="95">
        <f>(CQ9='Summary&amp;Assumptions'!$D$19)*SUM(MnthlyCF!CR105:DC105)/'Summary&amp;Assumptions'!$J$62</f>
        <v>0</v>
      </c>
      <c r="CR122" s="95">
        <f>(CR9='Summary&amp;Assumptions'!$D$19)*SUM(MnthlyCF!CS105:DD105)/'Summary&amp;Assumptions'!$J$62</f>
        <v>0</v>
      </c>
      <c r="CS122" s="95">
        <f>(CS9='Summary&amp;Assumptions'!$D$19)*SUM(MnthlyCF!CT105:DE105)/'Summary&amp;Assumptions'!$J$62</f>
        <v>0</v>
      </c>
      <c r="CT122" s="95">
        <f>(CT9='Summary&amp;Assumptions'!$D$19)*SUM(MnthlyCF!CU105:DF105)/'Summary&amp;Assumptions'!$J$62</f>
        <v>0</v>
      </c>
      <c r="CU122" s="95">
        <f>(CU9='Summary&amp;Assumptions'!$D$19)*SUM(MnthlyCF!CV105:DG105)/'Summary&amp;Assumptions'!$J$62</f>
        <v>0</v>
      </c>
      <c r="CV122" s="95">
        <f>(CV9='Summary&amp;Assumptions'!$D$19)*SUM(MnthlyCF!CW105:DH105)/'Summary&amp;Assumptions'!$J$62</f>
        <v>0</v>
      </c>
      <c r="CW122" s="95">
        <f>(CW9='Summary&amp;Assumptions'!$D$19)*SUM(MnthlyCF!CX105:DI105)/'Summary&amp;Assumptions'!$J$62</f>
        <v>0</v>
      </c>
      <c r="CX122" s="95">
        <f>(CX9='Summary&amp;Assumptions'!$D$19)*SUM(MnthlyCF!CY105:DJ105)/'Summary&amp;Assumptions'!$J$62</f>
        <v>0</v>
      </c>
      <c r="CY122" s="95">
        <f>(CY9='Summary&amp;Assumptions'!$D$19)*SUM(MnthlyCF!CZ105:DK105)/'Summary&amp;Assumptions'!$J$62</f>
        <v>0</v>
      </c>
      <c r="CZ122" s="95">
        <f>(CZ9='Summary&amp;Assumptions'!$D$19)*SUM(MnthlyCF!DA105:DL105)/'Summary&amp;Assumptions'!$J$62</f>
        <v>0</v>
      </c>
      <c r="DA122" s="95">
        <f>(DA9='Summary&amp;Assumptions'!$D$19)*SUM(MnthlyCF!DB105:DM105)/'Summary&amp;Assumptions'!$J$62</f>
        <v>0</v>
      </c>
      <c r="DB122" s="95">
        <f>(DB9='Summary&amp;Assumptions'!$D$19)*SUM(MnthlyCF!DC105:DN105)/'Summary&amp;Assumptions'!$J$62</f>
        <v>0</v>
      </c>
      <c r="DC122" s="95">
        <f>(DC9='Summary&amp;Assumptions'!$D$19)*SUM(MnthlyCF!DD105:DO105)/'Summary&amp;Assumptions'!$J$62</f>
        <v>0</v>
      </c>
      <c r="DD122" s="95">
        <f>(DD9='Summary&amp;Assumptions'!$D$19)*SUM(MnthlyCF!DE105:DP105)/'Summary&amp;Assumptions'!$J$62</f>
        <v>0</v>
      </c>
      <c r="DE122" s="95">
        <f>(DE9='Summary&amp;Assumptions'!$D$19)*SUM(MnthlyCF!DF105:DQ105)/'Summary&amp;Assumptions'!$J$62</f>
        <v>0</v>
      </c>
      <c r="DF122" s="95">
        <f>(DF9='Summary&amp;Assumptions'!$D$19)*SUM(MnthlyCF!DG105:DR105)/'Summary&amp;Assumptions'!$J$62</f>
        <v>0</v>
      </c>
      <c r="DG122" s="95">
        <f>(DG9='Summary&amp;Assumptions'!$D$19)*SUM(MnthlyCF!DH105:DS105)/'Summary&amp;Assumptions'!$J$62</f>
        <v>0</v>
      </c>
      <c r="DH122" s="95">
        <f>(DH9='Summary&amp;Assumptions'!$D$19)*SUM(MnthlyCF!DI105:DT105)/'Summary&amp;Assumptions'!$J$62</f>
        <v>0</v>
      </c>
      <c r="DI122" s="95">
        <f>(DI9='Summary&amp;Assumptions'!$D$19)*SUM(MnthlyCF!DJ105:DU105)/'Summary&amp;Assumptions'!$J$62</f>
        <v>0</v>
      </c>
      <c r="DJ122" s="95">
        <f>(DJ9='Summary&amp;Assumptions'!$D$19)*SUM(MnthlyCF!DK105:DV105)/'Summary&amp;Assumptions'!$J$62</f>
        <v>0</v>
      </c>
      <c r="DK122" s="95">
        <f>(DK9='Summary&amp;Assumptions'!$D$19)*SUM(MnthlyCF!DL105:DW105)/'Summary&amp;Assumptions'!$J$62</f>
        <v>0</v>
      </c>
      <c r="DL122" s="95">
        <f>(DL9='Summary&amp;Assumptions'!$D$19)*SUM(MnthlyCF!DM105:DX105)/'Summary&amp;Assumptions'!$J$62</f>
        <v>0</v>
      </c>
      <c r="DM122" s="95">
        <f>(DM9='Summary&amp;Assumptions'!$D$19)*SUM(MnthlyCF!DN105:DY105)/'Summary&amp;Assumptions'!$J$62</f>
        <v>0</v>
      </c>
      <c r="DN122" s="95">
        <f>(DN9='Summary&amp;Assumptions'!$D$19)*SUM(MnthlyCF!DO105:DZ105)/'Summary&amp;Assumptions'!$J$62</f>
        <v>0</v>
      </c>
      <c r="DO122" s="95">
        <f>(DO9='Summary&amp;Assumptions'!$D$19)*SUM(MnthlyCF!DP105:EA105)/'Summary&amp;Assumptions'!$J$62</f>
        <v>0</v>
      </c>
      <c r="DP122" s="95">
        <f>(DP9='Summary&amp;Assumptions'!$D$19)*SUM(MnthlyCF!DQ105:EB105)/'Summary&amp;Assumptions'!$J$62</f>
        <v>0</v>
      </c>
      <c r="DQ122" s="95">
        <f>(DQ9='Summary&amp;Assumptions'!$D$19)*SUM(MnthlyCF!DR105:EC105)/'Summary&amp;Assumptions'!$J$62</f>
        <v>0</v>
      </c>
      <c r="DR122" s="95">
        <f>(DR9='Summary&amp;Assumptions'!$D$19)*SUM(MnthlyCF!DS105:ED105)/'Summary&amp;Assumptions'!$J$62</f>
        <v>0</v>
      </c>
      <c r="DS122" s="95">
        <f>(DS9='Summary&amp;Assumptions'!$D$19)*SUM(MnthlyCF!DT105:EE105)/'Summary&amp;Assumptions'!$J$62</f>
        <v>0</v>
      </c>
      <c r="DT122" s="95">
        <f>(DT9='Summary&amp;Assumptions'!$D$19)*SUM(MnthlyCF!DU105:EF105)/'Summary&amp;Assumptions'!$J$62</f>
        <v>0</v>
      </c>
      <c r="DU122" s="95">
        <f>(DU9='Summary&amp;Assumptions'!$D$19)*SUM(MnthlyCF!DV105:EG105)/'Summary&amp;Assumptions'!$J$62</f>
        <v>0</v>
      </c>
      <c r="DV122" s="95">
        <f>(DV9='Summary&amp;Assumptions'!$D$19)*SUM(MnthlyCF!DW105:EH105)/'Summary&amp;Assumptions'!$J$62</f>
        <v>0</v>
      </c>
      <c r="DW122" s="95">
        <f>(DW9='Summary&amp;Assumptions'!$D$19)*SUM(MnthlyCF!DX105:EI105)/'Summary&amp;Assumptions'!$J$62</f>
        <v>0</v>
      </c>
      <c r="DX122" s="95">
        <f>(DX9='Summary&amp;Assumptions'!$D$19)*SUM(MnthlyCF!DY105:EJ105)/'Summary&amp;Assumptions'!$J$62</f>
        <v>0</v>
      </c>
      <c r="DY122" s="95">
        <f>(DY9='Summary&amp;Assumptions'!$D$19)*SUM(MnthlyCF!DZ105:EK105)/'Summary&amp;Assumptions'!$J$62</f>
        <v>0</v>
      </c>
      <c r="DZ122" s="95">
        <f>(DZ9='Summary&amp;Assumptions'!$D$19)*SUM(MnthlyCF!EA105:EL105)/'Summary&amp;Assumptions'!$J$62</f>
        <v>0</v>
      </c>
      <c r="EA122" s="95">
        <f>(EA9='Summary&amp;Assumptions'!$D$19)*SUM(MnthlyCF!EB105:FU105)/'Summary&amp;Assumptions'!$J$62</f>
        <v>0</v>
      </c>
      <c r="EB122" s="95">
        <f>(EB9='Summary&amp;Assumptions'!$D$19)*SUM(MnthlyCF!EC105:FV105)/'Summary&amp;Assumptions'!$J$62</f>
        <v>0</v>
      </c>
      <c r="EC122" s="95">
        <f>(EC9='Summary&amp;Assumptions'!$D$19)*SUM(MnthlyCF!ED105:FW105)/'Summary&amp;Assumptions'!$J$62</f>
        <v>0</v>
      </c>
      <c r="ED122" s="95">
        <f>(ED9='Summary&amp;Assumptions'!$D$19)*SUM(MnthlyCF!EE105:FX105)/'Summary&amp;Assumptions'!$J$62</f>
        <v>0</v>
      </c>
      <c r="EE122" s="95">
        <f>(EE9='Summary&amp;Assumptions'!$D$19)*SUM(MnthlyCF!EF105:FY105)/'Summary&amp;Assumptions'!$J$62</f>
        <v>0</v>
      </c>
      <c r="EF122" s="95">
        <f>(EF9='Summary&amp;Assumptions'!$D$19)*SUM(MnthlyCF!EG105:FZ105)/'Summary&amp;Assumptions'!$J$62</f>
        <v>0</v>
      </c>
      <c r="EG122" s="95">
        <f>(EG9='Summary&amp;Assumptions'!$D$19)*SUM(MnthlyCF!EH105:GA105)/'Summary&amp;Assumptions'!$J$62</f>
        <v>0</v>
      </c>
      <c r="EH122" s="95">
        <f>(EH9='Summary&amp;Assumptions'!$D$19)*SUM(MnthlyCF!EI105:GB105)/'Summary&amp;Assumptions'!$J$62</f>
        <v>0</v>
      </c>
      <c r="EI122" s="95">
        <f>(EI9='Summary&amp;Assumptions'!$D$19)*SUM(MnthlyCF!EJ105:GC105)/'Summary&amp;Assumptions'!$J$62</f>
        <v>78788332.126243547</v>
      </c>
      <c r="EJ122" s="95">
        <f>(EJ9='Summary&amp;Assumptions'!$D$19)*SUM(MnthlyCF!EK105:GD105)/'Summary&amp;Assumptions'!$J$62</f>
        <v>0</v>
      </c>
      <c r="EK122" s="95">
        <f>(EK9='Summary&amp;Assumptions'!$D$19)*SUM(MnthlyCF!EL105:GE105)/'Summary&amp;Assumptions'!$J$62</f>
        <v>0</v>
      </c>
      <c r="EL122" s="95">
        <f>(EL9='Summary&amp;Assumptions'!$D$19)*SUM(MnthlyCF!EM105:GF105)/'Summary&amp;Assumptions'!$J$62</f>
        <v>0</v>
      </c>
      <c r="EM122" s="95">
        <f>(EM9='Summary&amp;Assumptions'!$D$19)*SUM(MnthlyCF!EN105:GG105)/'Summary&amp;Assumptions'!$J$62</f>
        <v>0</v>
      </c>
      <c r="EN122" s="95">
        <f>(EN9='Summary&amp;Assumptions'!$D$19)*SUM(MnthlyCF!EO105:GH105)/'Summary&amp;Assumptions'!$J$62</f>
        <v>0</v>
      </c>
      <c r="EO122" s="95">
        <f>(EO9='Summary&amp;Assumptions'!$D$19)*SUM(MnthlyCF!EP105:GI105)/'Summary&amp;Assumptions'!$J$62</f>
        <v>0</v>
      </c>
      <c r="EP122" s="95">
        <f>(EP9='Summary&amp;Assumptions'!$D$19)*SUM(MnthlyCF!EQ105:GJ105)/'Summary&amp;Assumptions'!$J$62</f>
        <v>0</v>
      </c>
      <c r="EQ122" s="95">
        <f>(EQ9='Summary&amp;Assumptions'!$D$19)*SUM(MnthlyCF!ER105:GK105)/'Summary&amp;Assumptions'!$J$62</f>
        <v>0</v>
      </c>
      <c r="ER122" s="95">
        <f>(ER9='Summary&amp;Assumptions'!$D$19)*SUM(MnthlyCF!ES105:GL105)/'Summary&amp;Assumptions'!$J$62</f>
        <v>0</v>
      </c>
      <c r="ES122" s="95">
        <f>(ES9='Summary&amp;Assumptions'!$D$19)*SUM(MnthlyCF!ET105:GM105)/'Summary&amp;Assumptions'!$J$62</f>
        <v>0</v>
      </c>
      <c r="ET122" s="95">
        <f>(ET9='Summary&amp;Assumptions'!$D$19)*SUM(MnthlyCF!EU105:GN105)/'Summary&amp;Assumptions'!$J$62</f>
        <v>0</v>
      </c>
      <c r="EU122" s="95">
        <f>(EU9='Summary&amp;Assumptions'!$D$19)*SUM(MnthlyCF!EV105:GO105)/'Summary&amp;Assumptions'!$J$62</f>
        <v>0</v>
      </c>
      <c r="EV122" s="95">
        <f>(EV9='Summary&amp;Assumptions'!$D$19)*SUM(MnthlyCF!EW105:GP105)/'Summary&amp;Assumptions'!$J$62</f>
        <v>0</v>
      </c>
      <c r="EW122" s="95">
        <f>(EW9='Summary&amp;Assumptions'!$D$19)*SUM(MnthlyCF!EX105:GQ105)/'Summary&amp;Assumptions'!$J$62</f>
        <v>0</v>
      </c>
      <c r="EX122" s="95">
        <f>(EX9='Summary&amp;Assumptions'!$D$19)*SUM(MnthlyCF!EY105:GR105)/'Summary&amp;Assumptions'!$J$62</f>
        <v>0</v>
      </c>
      <c r="EY122" s="95">
        <f>(EY9='Summary&amp;Assumptions'!$D$19)*SUM(MnthlyCF!EZ105:GS105)/'Summary&amp;Assumptions'!$J$62</f>
        <v>0</v>
      </c>
      <c r="EZ122" s="95">
        <f>(EZ9='Summary&amp;Assumptions'!$D$19)*SUM(MnthlyCF!FA105:GT105)/'Summary&amp;Assumptions'!$J$62</f>
        <v>0</v>
      </c>
      <c r="FA122" s="95">
        <f>(FA9='Summary&amp;Assumptions'!$D$19)*SUM(MnthlyCF!FB105:GU105)/'Summary&amp;Assumptions'!$J$62</f>
        <v>0</v>
      </c>
      <c r="FB122" s="95">
        <f>(FB9='Summary&amp;Assumptions'!$D$19)*SUM(MnthlyCF!FC105:GV105)/'Summary&amp;Assumptions'!$J$62</f>
        <v>0</v>
      </c>
      <c r="FC122" s="95">
        <f>(FC9='Summary&amp;Assumptions'!$D$19)*SUM(MnthlyCF!FD105:GW105)/'Summary&amp;Assumptions'!$J$62</f>
        <v>0</v>
      </c>
      <c r="FD122" s="95">
        <f>(FD9='Summary&amp;Assumptions'!$D$19)*SUM(MnthlyCF!FE105:GX105)/'Summary&amp;Assumptions'!$J$62</f>
        <v>0</v>
      </c>
      <c r="FE122" s="95">
        <f>(FE9='Summary&amp;Assumptions'!$D$19)*SUM(MnthlyCF!FF105:GY105)/'Summary&amp;Assumptions'!$J$62</f>
        <v>0</v>
      </c>
      <c r="FF122" s="95">
        <f>(FF9='Summary&amp;Assumptions'!$D$19)*SUM(MnthlyCF!FG105:GZ105)/'Summary&amp;Assumptions'!$J$62</f>
        <v>0</v>
      </c>
      <c r="FG122" s="95">
        <f>(FG9='Summary&amp;Assumptions'!$D$19)*SUM(MnthlyCF!FH105:HA105)/'Summary&amp;Assumptions'!$J$62</f>
        <v>0</v>
      </c>
      <c r="FH122" s="95">
        <f>(FH9='Summary&amp;Assumptions'!$D$19)*SUM(MnthlyCF!FI105:HB105)/'Summary&amp;Assumptions'!$J$62</f>
        <v>0</v>
      </c>
      <c r="FI122" s="95">
        <f>(FI9='Summary&amp;Assumptions'!$D$19)*SUM(MnthlyCF!FJ105:HC105)/'Summary&amp;Assumptions'!$J$62</f>
        <v>0</v>
      </c>
      <c r="FJ122" s="95">
        <f>(FJ9='Summary&amp;Assumptions'!$D$19)*SUM(MnthlyCF!FK105:HD105)/'Summary&amp;Assumptions'!$J$62</f>
        <v>0</v>
      </c>
      <c r="FK122" s="95">
        <f>(FK9='Summary&amp;Assumptions'!$D$19)*SUM(MnthlyCF!FL105:HE105)/'Summary&amp;Assumptions'!$J$62</f>
        <v>0</v>
      </c>
      <c r="FL122" s="95">
        <f>(FL9='Summary&amp;Assumptions'!$D$19)*SUM(MnthlyCF!FM105:HF105)/'Summary&amp;Assumptions'!$J$62</f>
        <v>0</v>
      </c>
      <c r="FM122" s="95">
        <f>(FM9='Summary&amp;Assumptions'!$D$19)*SUM(MnthlyCF!FN105:HG105)/'Summary&amp;Assumptions'!$J$62</f>
        <v>0</v>
      </c>
      <c r="FN122" s="95">
        <f>(FN9='Summary&amp;Assumptions'!$D$19)*SUM(MnthlyCF!FO105:HH105)/'Summary&amp;Assumptions'!$J$62</f>
        <v>0</v>
      </c>
      <c r="FO122" s="95">
        <f>(FO9='Summary&amp;Assumptions'!$D$19)*SUM(MnthlyCF!FP105:HI105)/'Summary&amp;Assumptions'!$J$62</f>
        <v>0</v>
      </c>
      <c r="FP122" s="95">
        <f>(FP9='Summary&amp;Assumptions'!$D$19)*SUM(MnthlyCF!FQ105:HJ105)/'Summary&amp;Assumptions'!$J$62</f>
        <v>0</v>
      </c>
      <c r="FQ122" s="96">
        <f>(FQ9='Summary&amp;Assumptions'!$D$19)*SUM(MnthlyCF!FU105:HK105)/'Summary&amp;Assumptions'!$J$62</f>
        <v>0</v>
      </c>
      <c r="FR122" s="191"/>
      <c r="FS122" s="191"/>
      <c r="FT122" s="191"/>
      <c r="FU122" s="9"/>
    </row>
    <row r="123" spans="1:177" s="16" customFormat="1" x14ac:dyDescent="0.2">
      <c r="A123" s="9"/>
      <c r="B123" s="199" t="s">
        <v>168</v>
      </c>
      <c r="C123" s="95"/>
      <c r="D123" s="95"/>
      <c r="E123" s="95"/>
      <c r="F123" s="95"/>
      <c r="G123" s="95"/>
      <c r="H123" s="95"/>
      <c r="I123" s="95"/>
      <c r="J123" s="95">
        <f>+-J116</f>
        <v>0</v>
      </c>
      <c r="K123" s="95">
        <f t="shared" ref="K123:BV123" si="1205">+-K116</f>
        <v>0</v>
      </c>
      <c r="L123" s="95">
        <f t="shared" si="1205"/>
        <v>0</v>
      </c>
      <c r="M123" s="95">
        <f t="shared" si="1205"/>
        <v>0</v>
      </c>
      <c r="N123" s="95">
        <f t="shared" si="1205"/>
        <v>0</v>
      </c>
      <c r="O123" s="95">
        <f t="shared" si="1205"/>
        <v>0</v>
      </c>
      <c r="P123" s="95">
        <f t="shared" si="1205"/>
        <v>0</v>
      </c>
      <c r="Q123" s="95">
        <f t="shared" si="1205"/>
        <v>0</v>
      </c>
      <c r="R123" s="95">
        <f t="shared" si="1205"/>
        <v>0</v>
      </c>
      <c r="S123" s="95">
        <f t="shared" si="1205"/>
        <v>0</v>
      </c>
      <c r="T123" s="95">
        <f t="shared" si="1205"/>
        <v>0</v>
      </c>
      <c r="U123" s="95">
        <f t="shared" si="1205"/>
        <v>0</v>
      </c>
      <c r="V123" s="95">
        <f t="shared" si="1205"/>
        <v>0</v>
      </c>
      <c r="W123" s="95">
        <f t="shared" si="1205"/>
        <v>0</v>
      </c>
      <c r="X123" s="95">
        <f t="shared" si="1205"/>
        <v>0</v>
      </c>
      <c r="Y123" s="95">
        <f t="shared" si="1205"/>
        <v>0</v>
      </c>
      <c r="Z123" s="95">
        <f t="shared" si="1205"/>
        <v>0</v>
      </c>
      <c r="AA123" s="95">
        <f t="shared" si="1205"/>
        <v>0</v>
      </c>
      <c r="AB123" s="95">
        <f t="shared" si="1205"/>
        <v>0</v>
      </c>
      <c r="AC123" s="95">
        <f t="shared" si="1205"/>
        <v>0</v>
      </c>
      <c r="AD123" s="95">
        <f t="shared" si="1205"/>
        <v>0</v>
      </c>
      <c r="AE123" s="95">
        <f t="shared" si="1205"/>
        <v>0</v>
      </c>
      <c r="AF123" s="95">
        <f t="shared" si="1205"/>
        <v>0</v>
      </c>
      <c r="AG123" s="95">
        <f t="shared" si="1205"/>
        <v>0</v>
      </c>
      <c r="AH123" s="95">
        <f t="shared" si="1205"/>
        <v>0</v>
      </c>
      <c r="AI123" s="95">
        <f t="shared" si="1205"/>
        <v>0</v>
      </c>
      <c r="AJ123" s="95">
        <f t="shared" si="1205"/>
        <v>0</v>
      </c>
      <c r="AK123" s="95">
        <f t="shared" si="1205"/>
        <v>0</v>
      </c>
      <c r="AL123" s="95">
        <f t="shared" si="1205"/>
        <v>0</v>
      </c>
      <c r="AM123" s="95">
        <f t="shared" si="1205"/>
        <v>0</v>
      </c>
      <c r="AN123" s="95">
        <f t="shared" si="1205"/>
        <v>0</v>
      </c>
      <c r="AO123" s="95">
        <f t="shared" si="1205"/>
        <v>0</v>
      </c>
      <c r="AP123" s="95">
        <f t="shared" si="1205"/>
        <v>0</v>
      </c>
      <c r="AQ123" s="95">
        <f t="shared" si="1205"/>
        <v>0</v>
      </c>
      <c r="AR123" s="95">
        <f t="shared" si="1205"/>
        <v>0</v>
      </c>
      <c r="AS123" s="95">
        <f t="shared" si="1205"/>
        <v>0</v>
      </c>
      <c r="AT123" s="95">
        <f t="shared" si="1205"/>
        <v>0</v>
      </c>
      <c r="AU123" s="95">
        <f t="shared" si="1205"/>
        <v>0</v>
      </c>
      <c r="AV123" s="95">
        <f t="shared" si="1205"/>
        <v>0</v>
      </c>
      <c r="AW123" s="95">
        <f t="shared" si="1205"/>
        <v>0</v>
      </c>
      <c r="AX123" s="95">
        <f t="shared" si="1205"/>
        <v>0</v>
      </c>
      <c r="AY123" s="95">
        <f t="shared" si="1205"/>
        <v>0</v>
      </c>
      <c r="AZ123" s="95">
        <f t="shared" si="1205"/>
        <v>0</v>
      </c>
      <c r="BA123" s="95">
        <f t="shared" si="1205"/>
        <v>0</v>
      </c>
      <c r="BB123" s="95">
        <f t="shared" si="1205"/>
        <v>0</v>
      </c>
      <c r="BC123" s="95">
        <f t="shared" si="1205"/>
        <v>0</v>
      </c>
      <c r="BD123" s="95">
        <f t="shared" si="1205"/>
        <v>0</v>
      </c>
      <c r="BE123" s="95">
        <f t="shared" si="1205"/>
        <v>0</v>
      </c>
      <c r="BF123" s="95">
        <f t="shared" si="1205"/>
        <v>0</v>
      </c>
      <c r="BG123" s="95">
        <f t="shared" si="1205"/>
        <v>0</v>
      </c>
      <c r="BH123" s="95">
        <f t="shared" si="1205"/>
        <v>0</v>
      </c>
      <c r="BI123" s="95">
        <f t="shared" si="1205"/>
        <v>0</v>
      </c>
      <c r="BJ123" s="95">
        <f t="shared" si="1205"/>
        <v>0</v>
      </c>
      <c r="BK123" s="95">
        <f t="shared" si="1205"/>
        <v>0</v>
      </c>
      <c r="BL123" s="95">
        <f t="shared" si="1205"/>
        <v>0</v>
      </c>
      <c r="BM123" s="95">
        <f t="shared" si="1205"/>
        <v>0</v>
      </c>
      <c r="BN123" s="95">
        <f t="shared" si="1205"/>
        <v>0</v>
      </c>
      <c r="BO123" s="95">
        <f t="shared" si="1205"/>
        <v>0</v>
      </c>
      <c r="BP123" s="95">
        <f t="shared" si="1205"/>
        <v>0</v>
      </c>
      <c r="BQ123" s="95">
        <f t="shared" si="1205"/>
        <v>0</v>
      </c>
      <c r="BR123" s="95">
        <f t="shared" si="1205"/>
        <v>0</v>
      </c>
      <c r="BS123" s="95">
        <f t="shared" si="1205"/>
        <v>0</v>
      </c>
      <c r="BT123" s="95">
        <f t="shared" si="1205"/>
        <v>0</v>
      </c>
      <c r="BU123" s="95">
        <f t="shared" si="1205"/>
        <v>0</v>
      </c>
      <c r="BV123" s="95">
        <f t="shared" si="1205"/>
        <v>0</v>
      </c>
      <c r="BW123" s="95">
        <f t="shared" ref="BW123:EH123" si="1206">+-BW116</f>
        <v>0</v>
      </c>
      <c r="BX123" s="95">
        <f t="shared" si="1206"/>
        <v>0</v>
      </c>
      <c r="BY123" s="95">
        <f t="shared" si="1206"/>
        <v>0</v>
      </c>
      <c r="BZ123" s="95">
        <f t="shared" si="1206"/>
        <v>0</v>
      </c>
      <c r="CA123" s="95">
        <f t="shared" si="1206"/>
        <v>0</v>
      </c>
      <c r="CB123" s="95">
        <f t="shared" si="1206"/>
        <v>0</v>
      </c>
      <c r="CC123" s="95">
        <f t="shared" si="1206"/>
        <v>0</v>
      </c>
      <c r="CD123" s="95">
        <f t="shared" si="1206"/>
        <v>0</v>
      </c>
      <c r="CE123" s="95">
        <f t="shared" si="1206"/>
        <v>0</v>
      </c>
      <c r="CF123" s="95">
        <f t="shared" si="1206"/>
        <v>0</v>
      </c>
      <c r="CG123" s="95">
        <f t="shared" si="1206"/>
        <v>0</v>
      </c>
      <c r="CH123" s="95">
        <f t="shared" si="1206"/>
        <v>0</v>
      </c>
      <c r="CI123" s="95">
        <f t="shared" si="1206"/>
        <v>0</v>
      </c>
      <c r="CJ123" s="95">
        <f t="shared" si="1206"/>
        <v>0</v>
      </c>
      <c r="CK123" s="95">
        <f t="shared" si="1206"/>
        <v>0</v>
      </c>
      <c r="CL123" s="95">
        <f t="shared" si="1206"/>
        <v>0</v>
      </c>
      <c r="CM123" s="95">
        <f t="shared" si="1206"/>
        <v>0</v>
      </c>
      <c r="CN123" s="95">
        <f t="shared" si="1206"/>
        <v>0</v>
      </c>
      <c r="CO123" s="95">
        <f t="shared" si="1206"/>
        <v>0</v>
      </c>
      <c r="CP123" s="95">
        <f t="shared" si="1206"/>
        <v>0</v>
      </c>
      <c r="CQ123" s="95">
        <f t="shared" si="1206"/>
        <v>0</v>
      </c>
      <c r="CR123" s="95">
        <f t="shared" si="1206"/>
        <v>0</v>
      </c>
      <c r="CS123" s="95">
        <f t="shared" si="1206"/>
        <v>0</v>
      </c>
      <c r="CT123" s="95">
        <f t="shared" si="1206"/>
        <v>0</v>
      </c>
      <c r="CU123" s="95">
        <f t="shared" si="1206"/>
        <v>0</v>
      </c>
      <c r="CV123" s="95">
        <f t="shared" si="1206"/>
        <v>0</v>
      </c>
      <c r="CW123" s="95">
        <f t="shared" si="1206"/>
        <v>0</v>
      </c>
      <c r="CX123" s="95">
        <f t="shared" si="1206"/>
        <v>0</v>
      </c>
      <c r="CY123" s="95">
        <f t="shared" si="1206"/>
        <v>0</v>
      </c>
      <c r="CZ123" s="95">
        <f t="shared" si="1206"/>
        <v>0</v>
      </c>
      <c r="DA123" s="95">
        <f t="shared" si="1206"/>
        <v>0</v>
      </c>
      <c r="DB123" s="95">
        <f t="shared" si="1206"/>
        <v>0</v>
      </c>
      <c r="DC123" s="95">
        <f t="shared" si="1206"/>
        <v>0</v>
      </c>
      <c r="DD123" s="95">
        <f t="shared" si="1206"/>
        <v>0</v>
      </c>
      <c r="DE123" s="95">
        <f t="shared" si="1206"/>
        <v>0</v>
      </c>
      <c r="DF123" s="95">
        <f t="shared" si="1206"/>
        <v>0</v>
      </c>
      <c r="DG123" s="95">
        <f t="shared" si="1206"/>
        <v>0</v>
      </c>
      <c r="DH123" s="95">
        <f t="shared" si="1206"/>
        <v>0</v>
      </c>
      <c r="DI123" s="95">
        <f t="shared" si="1206"/>
        <v>0</v>
      </c>
      <c r="DJ123" s="95">
        <f t="shared" si="1206"/>
        <v>0</v>
      </c>
      <c r="DK123" s="95">
        <f t="shared" si="1206"/>
        <v>0</v>
      </c>
      <c r="DL123" s="95">
        <f t="shared" si="1206"/>
        <v>0</v>
      </c>
      <c r="DM123" s="95">
        <f t="shared" si="1206"/>
        <v>0</v>
      </c>
      <c r="DN123" s="95">
        <f t="shared" si="1206"/>
        <v>0</v>
      </c>
      <c r="DO123" s="95">
        <f t="shared" si="1206"/>
        <v>0</v>
      </c>
      <c r="DP123" s="95">
        <f t="shared" si="1206"/>
        <v>0</v>
      </c>
      <c r="DQ123" s="95">
        <f t="shared" si="1206"/>
        <v>0</v>
      </c>
      <c r="DR123" s="95">
        <f t="shared" si="1206"/>
        <v>0</v>
      </c>
      <c r="DS123" s="95">
        <f t="shared" si="1206"/>
        <v>0</v>
      </c>
      <c r="DT123" s="95">
        <f t="shared" si="1206"/>
        <v>0</v>
      </c>
      <c r="DU123" s="95">
        <f t="shared" si="1206"/>
        <v>0</v>
      </c>
      <c r="DV123" s="95">
        <f t="shared" si="1206"/>
        <v>0</v>
      </c>
      <c r="DW123" s="95">
        <f t="shared" si="1206"/>
        <v>0</v>
      </c>
      <c r="DX123" s="95">
        <f t="shared" si="1206"/>
        <v>0</v>
      </c>
      <c r="DY123" s="95">
        <f t="shared" si="1206"/>
        <v>0</v>
      </c>
      <c r="DZ123" s="95">
        <f t="shared" si="1206"/>
        <v>0</v>
      </c>
      <c r="EA123" s="95">
        <f t="shared" si="1206"/>
        <v>0</v>
      </c>
      <c r="EB123" s="95">
        <f t="shared" si="1206"/>
        <v>0</v>
      </c>
      <c r="EC123" s="95">
        <f t="shared" si="1206"/>
        <v>0</v>
      </c>
      <c r="ED123" s="95">
        <f t="shared" si="1206"/>
        <v>0</v>
      </c>
      <c r="EE123" s="95">
        <f t="shared" si="1206"/>
        <v>0</v>
      </c>
      <c r="EF123" s="95">
        <f t="shared" si="1206"/>
        <v>0</v>
      </c>
      <c r="EG123" s="95">
        <f t="shared" si="1206"/>
        <v>0</v>
      </c>
      <c r="EH123" s="95">
        <f t="shared" si="1206"/>
        <v>0</v>
      </c>
      <c r="EI123" s="95">
        <f t="shared" ref="EI123:FQ123" si="1207">+-EI116</f>
        <v>-45127837.220620416</v>
      </c>
      <c r="EJ123" s="95">
        <f t="shared" si="1207"/>
        <v>0</v>
      </c>
      <c r="EK123" s="95">
        <f t="shared" si="1207"/>
        <v>0</v>
      </c>
      <c r="EL123" s="95">
        <f t="shared" si="1207"/>
        <v>0</v>
      </c>
      <c r="EM123" s="95">
        <f t="shared" si="1207"/>
        <v>0</v>
      </c>
      <c r="EN123" s="95">
        <f t="shared" si="1207"/>
        <v>0</v>
      </c>
      <c r="EO123" s="95">
        <f t="shared" si="1207"/>
        <v>0</v>
      </c>
      <c r="EP123" s="95">
        <f t="shared" si="1207"/>
        <v>0</v>
      </c>
      <c r="EQ123" s="95">
        <f t="shared" si="1207"/>
        <v>0</v>
      </c>
      <c r="ER123" s="95">
        <f t="shared" si="1207"/>
        <v>0</v>
      </c>
      <c r="ES123" s="95">
        <f t="shared" si="1207"/>
        <v>0</v>
      </c>
      <c r="ET123" s="95">
        <f t="shared" si="1207"/>
        <v>0</v>
      </c>
      <c r="EU123" s="95">
        <f t="shared" si="1207"/>
        <v>0</v>
      </c>
      <c r="EV123" s="95">
        <f t="shared" si="1207"/>
        <v>0</v>
      </c>
      <c r="EW123" s="95">
        <f t="shared" si="1207"/>
        <v>0</v>
      </c>
      <c r="EX123" s="95">
        <f t="shared" si="1207"/>
        <v>0</v>
      </c>
      <c r="EY123" s="95">
        <f t="shared" si="1207"/>
        <v>0</v>
      </c>
      <c r="EZ123" s="95">
        <f t="shared" si="1207"/>
        <v>0</v>
      </c>
      <c r="FA123" s="95">
        <f t="shared" si="1207"/>
        <v>0</v>
      </c>
      <c r="FB123" s="95">
        <f t="shared" si="1207"/>
        <v>0</v>
      </c>
      <c r="FC123" s="95">
        <f t="shared" si="1207"/>
        <v>0</v>
      </c>
      <c r="FD123" s="95">
        <f t="shared" si="1207"/>
        <v>0</v>
      </c>
      <c r="FE123" s="95">
        <f t="shared" si="1207"/>
        <v>0</v>
      </c>
      <c r="FF123" s="95">
        <f t="shared" si="1207"/>
        <v>0</v>
      </c>
      <c r="FG123" s="95">
        <f t="shared" si="1207"/>
        <v>0</v>
      </c>
      <c r="FH123" s="95">
        <f t="shared" si="1207"/>
        <v>0</v>
      </c>
      <c r="FI123" s="95">
        <f t="shared" si="1207"/>
        <v>0</v>
      </c>
      <c r="FJ123" s="95">
        <f t="shared" si="1207"/>
        <v>0</v>
      </c>
      <c r="FK123" s="95">
        <f t="shared" si="1207"/>
        <v>0</v>
      </c>
      <c r="FL123" s="95">
        <f t="shared" si="1207"/>
        <v>0</v>
      </c>
      <c r="FM123" s="95">
        <f t="shared" si="1207"/>
        <v>0</v>
      </c>
      <c r="FN123" s="95">
        <f t="shared" si="1207"/>
        <v>0</v>
      </c>
      <c r="FO123" s="95">
        <f t="shared" si="1207"/>
        <v>0</v>
      </c>
      <c r="FP123" s="95">
        <f t="shared" si="1207"/>
        <v>0</v>
      </c>
      <c r="FQ123" s="96">
        <f t="shared" si="1207"/>
        <v>0</v>
      </c>
      <c r="FR123" s="191"/>
      <c r="FS123" s="191"/>
      <c r="FT123" s="191"/>
      <c r="FU123" s="9"/>
    </row>
    <row r="124" spans="1:177" s="16" customFormat="1" x14ac:dyDescent="0.2">
      <c r="A124" s="9"/>
      <c r="B124" s="243" t="s">
        <v>29</v>
      </c>
      <c r="C124" s="272"/>
      <c r="D124" s="272"/>
      <c r="E124" s="272"/>
      <c r="F124" s="272"/>
      <c r="G124" s="272"/>
      <c r="H124" s="272"/>
      <c r="I124" s="272"/>
      <c r="J124" s="272">
        <f>J122*-'Summary&amp;Assumptions'!$J$63</f>
        <v>0</v>
      </c>
      <c r="K124" s="272">
        <f>K122*-'Summary&amp;Assumptions'!$J$63</f>
        <v>0</v>
      </c>
      <c r="L124" s="272">
        <f>L122*-'Summary&amp;Assumptions'!$J$63</f>
        <v>0</v>
      </c>
      <c r="M124" s="272">
        <f>M122*-'Summary&amp;Assumptions'!$J$63</f>
        <v>0</v>
      </c>
      <c r="N124" s="272">
        <f>N122*-'Summary&amp;Assumptions'!$J$63</f>
        <v>0</v>
      </c>
      <c r="O124" s="272">
        <f>O122*-'Summary&amp;Assumptions'!$J$63</f>
        <v>0</v>
      </c>
      <c r="P124" s="272">
        <f>P122*-'Summary&amp;Assumptions'!$J$63</f>
        <v>0</v>
      </c>
      <c r="Q124" s="272">
        <f>Q122*-'Summary&amp;Assumptions'!$J$63</f>
        <v>0</v>
      </c>
      <c r="R124" s="272">
        <f>R122*-'Summary&amp;Assumptions'!$J$63</f>
        <v>0</v>
      </c>
      <c r="S124" s="272">
        <f>S122*-'Summary&amp;Assumptions'!$J$63</f>
        <v>0</v>
      </c>
      <c r="T124" s="272">
        <f>T122*-'Summary&amp;Assumptions'!$J$63</f>
        <v>0</v>
      </c>
      <c r="U124" s="272">
        <f>U122*-'Summary&amp;Assumptions'!$J$63</f>
        <v>0</v>
      </c>
      <c r="V124" s="272">
        <f>V122*-'Summary&amp;Assumptions'!$J$63</f>
        <v>0</v>
      </c>
      <c r="W124" s="272">
        <f>W122*-'Summary&amp;Assumptions'!$J$63</f>
        <v>0</v>
      </c>
      <c r="X124" s="272">
        <f>X122*-'Summary&amp;Assumptions'!$J$63</f>
        <v>0</v>
      </c>
      <c r="Y124" s="272">
        <f>Y122*-'Summary&amp;Assumptions'!$J$63</f>
        <v>0</v>
      </c>
      <c r="Z124" s="272">
        <f>Z122*-'Summary&amp;Assumptions'!$J$63</f>
        <v>0</v>
      </c>
      <c r="AA124" s="272">
        <f>AA122*-'Summary&amp;Assumptions'!$J$63</f>
        <v>0</v>
      </c>
      <c r="AB124" s="272">
        <f>AB122*-'Summary&amp;Assumptions'!$J$63</f>
        <v>0</v>
      </c>
      <c r="AC124" s="272">
        <f>AC122*-'Summary&amp;Assumptions'!$J$63</f>
        <v>0</v>
      </c>
      <c r="AD124" s="272">
        <f>AD122*-'Summary&amp;Assumptions'!$J$63</f>
        <v>0</v>
      </c>
      <c r="AE124" s="272">
        <f>AE122*-'Summary&amp;Assumptions'!$J$63</f>
        <v>0</v>
      </c>
      <c r="AF124" s="272">
        <f>AF122*-'Summary&amp;Assumptions'!$J$63</f>
        <v>0</v>
      </c>
      <c r="AG124" s="272">
        <f>AG122*-'Summary&amp;Assumptions'!$J$63</f>
        <v>0</v>
      </c>
      <c r="AH124" s="272">
        <f>AH122*-'Summary&amp;Assumptions'!$J$63</f>
        <v>0</v>
      </c>
      <c r="AI124" s="272">
        <f>AI122*-'Summary&amp;Assumptions'!$J$63</f>
        <v>0</v>
      </c>
      <c r="AJ124" s="272">
        <f>AJ122*-'Summary&amp;Assumptions'!$J$63</f>
        <v>0</v>
      </c>
      <c r="AK124" s="272">
        <f>AK122*-'Summary&amp;Assumptions'!$J$63</f>
        <v>0</v>
      </c>
      <c r="AL124" s="272">
        <f>AL122*-'Summary&amp;Assumptions'!$J$63</f>
        <v>0</v>
      </c>
      <c r="AM124" s="272">
        <f>AM122*-'Summary&amp;Assumptions'!$J$63</f>
        <v>0</v>
      </c>
      <c r="AN124" s="272">
        <f>AN122*-'Summary&amp;Assumptions'!$J$63</f>
        <v>0</v>
      </c>
      <c r="AO124" s="272">
        <f>AO122*-'Summary&amp;Assumptions'!$J$63</f>
        <v>0</v>
      </c>
      <c r="AP124" s="272">
        <f>AP122*-'Summary&amp;Assumptions'!$J$63</f>
        <v>0</v>
      </c>
      <c r="AQ124" s="272">
        <f>AQ122*-'Summary&amp;Assumptions'!$J$63</f>
        <v>0</v>
      </c>
      <c r="AR124" s="272">
        <f>AR122*-'Summary&amp;Assumptions'!$J$63</f>
        <v>0</v>
      </c>
      <c r="AS124" s="272">
        <f>AS122*-'Summary&amp;Assumptions'!$J$63</f>
        <v>0</v>
      </c>
      <c r="AT124" s="272">
        <f>AT122*-'Summary&amp;Assumptions'!$J$63</f>
        <v>0</v>
      </c>
      <c r="AU124" s="272">
        <f>AU122*-'Summary&amp;Assumptions'!$J$63</f>
        <v>0</v>
      </c>
      <c r="AV124" s="272">
        <f>AV122*-'Summary&amp;Assumptions'!$J$63</f>
        <v>0</v>
      </c>
      <c r="AW124" s="272">
        <f>AW122*-'Summary&amp;Assumptions'!$J$63</f>
        <v>0</v>
      </c>
      <c r="AX124" s="272">
        <f>AX122*-'Summary&amp;Assumptions'!$J$63</f>
        <v>0</v>
      </c>
      <c r="AY124" s="272">
        <f>AY122*-'Summary&amp;Assumptions'!$J$63</f>
        <v>0</v>
      </c>
      <c r="AZ124" s="272">
        <f>AZ122*-'Summary&amp;Assumptions'!$J$63</f>
        <v>0</v>
      </c>
      <c r="BA124" s="272">
        <f>BA122*-'Summary&amp;Assumptions'!$J$63</f>
        <v>0</v>
      </c>
      <c r="BB124" s="272">
        <f>BB122*-'Summary&amp;Assumptions'!$J$63</f>
        <v>0</v>
      </c>
      <c r="BC124" s="272">
        <f>BC122*-'Summary&amp;Assumptions'!$J$63</f>
        <v>0</v>
      </c>
      <c r="BD124" s="272">
        <f>BD122*-'Summary&amp;Assumptions'!$J$63</f>
        <v>0</v>
      </c>
      <c r="BE124" s="272">
        <f>BE122*-'Summary&amp;Assumptions'!$J$63</f>
        <v>0</v>
      </c>
      <c r="BF124" s="272">
        <f>BF122*-'Summary&amp;Assumptions'!$J$63</f>
        <v>0</v>
      </c>
      <c r="BG124" s="272">
        <f>BG122*-'Summary&amp;Assumptions'!$J$63</f>
        <v>0</v>
      </c>
      <c r="BH124" s="272">
        <f>BH122*-'Summary&amp;Assumptions'!$J$63</f>
        <v>0</v>
      </c>
      <c r="BI124" s="272">
        <f>BI122*-'Summary&amp;Assumptions'!$J$63</f>
        <v>0</v>
      </c>
      <c r="BJ124" s="272">
        <f>BJ122*-'Summary&amp;Assumptions'!$J$63</f>
        <v>0</v>
      </c>
      <c r="BK124" s="272">
        <f>BK122*-'Summary&amp;Assumptions'!$J$63</f>
        <v>0</v>
      </c>
      <c r="BL124" s="272">
        <f>BL122*-'Summary&amp;Assumptions'!$J$63</f>
        <v>0</v>
      </c>
      <c r="BM124" s="272">
        <f>BM122*-'Summary&amp;Assumptions'!$J$63</f>
        <v>0</v>
      </c>
      <c r="BN124" s="272">
        <f>BN122*-'Summary&amp;Assumptions'!$J$63</f>
        <v>0</v>
      </c>
      <c r="BO124" s="272">
        <f>BO122*-'Summary&amp;Assumptions'!$J$63</f>
        <v>0</v>
      </c>
      <c r="BP124" s="272">
        <f>BP122*-'Summary&amp;Assumptions'!$J$63</f>
        <v>0</v>
      </c>
      <c r="BQ124" s="272">
        <f>BQ122*-'Summary&amp;Assumptions'!$J$63</f>
        <v>0</v>
      </c>
      <c r="BR124" s="272">
        <f>BR122*-'Summary&amp;Assumptions'!$J$63</f>
        <v>0</v>
      </c>
      <c r="BS124" s="272">
        <f>BS122*-'Summary&amp;Assumptions'!$J$63</f>
        <v>0</v>
      </c>
      <c r="BT124" s="272">
        <f>BT122*-'Summary&amp;Assumptions'!$J$63</f>
        <v>0</v>
      </c>
      <c r="BU124" s="272">
        <f>BU122*-'Summary&amp;Assumptions'!$J$63</f>
        <v>0</v>
      </c>
      <c r="BV124" s="272">
        <f>BV122*-'Summary&amp;Assumptions'!$J$63</f>
        <v>0</v>
      </c>
      <c r="BW124" s="272">
        <f>BW122*-'Summary&amp;Assumptions'!$J$63</f>
        <v>0</v>
      </c>
      <c r="BX124" s="272">
        <f>BX122*-'Summary&amp;Assumptions'!$J$63</f>
        <v>0</v>
      </c>
      <c r="BY124" s="272">
        <f>BY122*-'Summary&amp;Assumptions'!$J$63</f>
        <v>0</v>
      </c>
      <c r="BZ124" s="272">
        <f>BZ122*-'Summary&amp;Assumptions'!$J$63</f>
        <v>0</v>
      </c>
      <c r="CA124" s="272">
        <f>CA122*-'Summary&amp;Assumptions'!$J$63</f>
        <v>0</v>
      </c>
      <c r="CB124" s="272">
        <f>CB122*-'Summary&amp;Assumptions'!$J$63</f>
        <v>0</v>
      </c>
      <c r="CC124" s="272">
        <f>CC122*-'Summary&amp;Assumptions'!$J$63</f>
        <v>0</v>
      </c>
      <c r="CD124" s="272">
        <f>CD122*-'Summary&amp;Assumptions'!$J$63</f>
        <v>0</v>
      </c>
      <c r="CE124" s="272">
        <f>CE122*-'Summary&amp;Assumptions'!$J$63</f>
        <v>0</v>
      </c>
      <c r="CF124" s="272">
        <f>CF122*-'Summary&amp;Assumptions'!$J$63</f>
        <v>0</v>
      </c>
      <c r="CG124" s="272">
        <f>CG122*-'Summary&amp;Assumptions'!$J$63</f>
        <v>0</v>
      </c>
      <c r="CH124" s="272">
        <f>CH122*-'Summary&amp;Assumptions'!$J$63</f>
        <v>0</v>
      </c>
      <c r="CI124" s="272">
        <f>CI122*-'Summary&amp;Assumptions'!$J$63</f>
        <v>0</v>
      </c>
      <c r="CJ124" s="272">
        <f>CJ122*-'Summary&amp;Assumptions'!$J$63</f>
        <v>0</v>
      </c>
      <c r="CK124" s="272">
        <f>CK122*-'Summary&amp;Assumptions'!$J$63</f>
        <v>0</v>
      </c>
      <c r="CL124" s="272">
        <f>CL122*-'Summary&amp;Assumptions'!$J$63</f>
        <v>0</v>
      </c>
      <c r="CM124" s="272">
        <f>CM122*-'Summary&amp;Assumptions'!$J$63</f>
        <v>0</v>
      </c>
      <c r="CN124" s="272">
        <f>CN122*-'Summary&amp;Assumptions'!$J$63</f>
        <v>0</v>
      </c>
      <c r="CO124" s="272">
        <f>CO122*-'Summary&amp;Assumptions'!$J$63</f>
        <v>0</v>
      </c>
      <c r="CP124" s="272">
        <f>CP122*-'Summary&amp;Assumptions'!$J$63</f>
        <v>0</v>
      </c>
      <c r="CQ124" s="272">
        <f>CQ122*-'Summary&amp;Assumptions'!$J$63</f>
        <v>0</v>
      </c>
      <c r="CR124" s="272">
        <f>CR122*-'Summary&amp;Assumptions'!$J$63</f>
        <v>0</v>
      </c>
      <c r="CS124" s="272">
        <f>CS122*-'Summary&amp;Assumptions'!$J$63</f>
        <v>0</v>
      </c>
      <c r="CT124" s="272">
        <f>CT122*-'Summary&amp;Assumptions'!$J$63</f>
        <v>0</v>
      </c>
      <c r="CU124" s="272">
        <f>CU122*-'Summary&amp;Assumptions'!$J$63</f>
        <v>0</v>
      </c>
      <c r="CV124" s="272">
        <f>CV122*-'Summary&amp;Assumptions'!$J$63</f>
        <v>0</v>
      </c>
      <c r="CW124" s="272">
        <f>CW122*-'Summary&amp;Assumptions'!$J$63</f>
        <v>0</v>
      </c>
      <c r="CX124" s="272">
        <f>CX122*-'Summary&amp;Assumptions'!$J$63</f>
        <v>0</v>
      </c>
      <c r="CY124" s="272">
        <f>CY122*-'Summary&amp;Assumptions'!$J$63</f>
        <v>0</v>
      </c>
      <c r="CZ124" s="272">
        <f>CZ122*-'Summary&amp;Assumptions'!$J$63</f>
        <v>0</v>
      </c>
      <c r="DA124" s="272">
        <f>DA122*-'Summary&amp;Assumptions'!$J$63</f>
        <v>0</v>
      </c>
      <c r="DB124" s="272">
        <f>DB122*-'Summary&amp;Assumptions'!$J$63</f>
        <v>0</v>
      </c>
      <c r="DC124" s="272">
        <f>DC122*-'Summary&amp;Assumptions'!$J$63</f>
        <v>0</v>
      </c>
      <c r="DD124" s="272">
        <f>DD122*-'Summary&amp;Assumptions'!$J$63</f>
        <v>0</v>
      </c>
      <c r="DE124" s="272">
        <f>DE122*-'Summary&amp;Assumptions'!$J$63</f>
        <v>0</v>
      </c>
      <c r="DF124" s="272">
        <f>DF122*-'Summary&amp;Assumptions'!$J$63</f>
        <v>0</v>
      </c>
      <c r="DG124" s="272">
        <f>DG122*-'Summary&amp;Assumptions'!$J$63</f>
        <v>0</v>
      </c>
      <c r="DH124" s="272">
        <f>DH122*-'Summary&amp;Assumptions'!$J$63</f>
        <v>0</v>
      </c>
      <c r="DI124" s="272">
        <f>DI122*-'Summary&amp;Assumptions'!$J$63</f>
        <v>0</v>
      </c>
      <c r="DJ124" s="272">
        <f>DJ122*-'Summary&amp;Assumptions'!$J$63</f>
        <v>0</v>
      </c>
      <c r="DK124" s="272">
        <f>DK122*-'Summary&amp;Assumptions'!$J$63</f>
        <v>0</v>
      </c>
      <c r="DL124" s="272">
        <f>DL122*-'Summary&amp;Assumptions'!$J$63</f>
        <v>0</v>
      </c>
      <c r="DM124" s="272">
        <f>DM122*-'Summary&amp;Assumptions'!$J$63</f>
        <v>0</v>
      </c>
      <c r="DN124" s="272">
        <f>DN122*-'Summary&amp;Assumptions'!$J$63</f>
        <v>0</v>
      </c>
      <c r="DO124" s="272">
        <f>DO122*-'Summary&amp;Assumptions'!$J$63</f>
        <v>0</v>
      </c>
      <c r="DP124" s="272">
        <f>DP122*-'Summary&amp;Assumptions'!$J$63</f>
        <v>0</v>
      </c>
      <c r="DQ124" s="272">
        <f>DQ122*-'Summary&amp;Assumptions'!$J$63</f>
        <v>0</v>
      </c>
      <c r="DR124" s="272">
        <f>DR122*-'Summary&amp;Assumptions'!$J$63</f>
        <v>0</v>
      </c>
      <c r="DS124" s="272">
        <f>DS122*-'Summary&amp;Assumptions'!$J$63</f>
        <v>0</v>
      </c>
      <c r="DT124" s="272">
        <f>DT122*-'Summary&amp;Assumptions'!$J$63</f>
        <v>0</v>
      </c>
      <c r="DU124" s="272">
        <f>DU122*-'Summary&amp;Assumptions'!$J$63</f>
        <v>0</v>
      </c>
      <c r="DV124" s="272">
        <f>DV122*-'Summary&amp;Assumptions'!$J$63</f>
        <v>0</v>
      </c>
      <c r="DW124" s="272">
        <f>DW122*-'Summary&amp;Assumptions'!$J$63</f>
        <v>0</v>
      </c>
      <c r="DX124" s="272">
        <f>DX122*-'Summary&amp;Assumptions'!$J$63</f>
        <v>0</v>
      </c>
      <c r="DY124" s="272">
        <f>DY122*-'Summary&amp;Assumptions'!$J$63</f>
        <v>0</v>
      </c>
      <c r="DZ124" s="272">
        <f>DZ122*-'Summary&amp;Assumptions'!$J$63</f>
        <v>0</v>
      </c>
      <c r="EA124" s="272">
        <f>EA122*-'Summary&amp;Assumptions'!$J$63</f>
        <v>0</v>
      </c>
      <c r="EB124" s="272">
        <f>EB122*-'Summary&amp;Assumptions'!$J$63</f>
        <v>0</v>
      </c>
      <c r="EC124" s="272">
        <f>EC122*-'Summary&amp;Assumptions'!$J$63</f>
        <v>0</v>
      </c>
      <c r="ED124" s="272">
        <f>ED122*-'Summary&amp;Assumptions'!$J$63</f>
        <v>0</v>
      </c>
      <c r="EE124" s="272">
        <f>EE122*-'Summary&amp;Assumptions'!$J$63</f>
        <v>0</v>
      </c>
      <c r="EF124" s="272">
        <f>EF122*-'Summary&amp;Assumptions'!$J$63</f>
        <v>0</v>
      </c>
      <c r="EG124" s="272">
        <f>EG122*-'Summary&amp;Assumptions'!$J$63</f>
        <v>0</v>
      </c>
      <c r="EH124" s="272">
        <f>EH122*-'Summary&amp;Assumptions'!$J$63</f>
        <v>0</v>
      </c>
      <c r="EI124" s="272">
        <f>EI122*-'Summary&amp;Assumptions'!$J$63</f>
        <v>-1575766.642524871</v>
      </c>
      <c r="EJ124" s="272">
        <f>EJ122*-'Summary&amp;Assumptions'!$J$63</f>
        <v>0</v>
      </c>
      <c r="EK124" s="272">
        <f>EK122*-'Summary&amp;Assumptions'!$J$63</f>
        <v>0</v>
      </c>
      <c r="EL124" s="272">
        <f>EL122*-'Summary&amp;Assumptions'!$J$63</f>
        <v>0</v>
      </c>
      <c r="EM124" s="272">
        <f>EM122*-'Summary&amp;Assumptions'!$J$63</f>
        <v>0</v>
      </c>
      <c r="EN124" s="272">
        <f>EN122*-'Summary&amp;Assumptions'!$J$63</f>
        <v>0</v>
      </c>
      <c r="EO124" s="272">
        <f>EO122*-'Summary&amp;Assumptions'!$J$63</f>
        <v>0</v>
      </c>
      <c r="EP124" s="272">
        <f>EP122*-'Summary&amp;Assumptions'!$J$63</f>
        <v>0</v>
      </c>
      <c r="EQ124" s="272">
        <f>EQ122*-'Summary&amp;Assumptions'!$J$63</f>
        <v>0</v>
      </c>
      <c r="ER124" s="272">
        <f>ER122*-'Summary&amp;Assumptions'!$J$63</f>
        <v>0</v>
      </c>
      <c r="ES124" s="272">
        <f>ES122*-'Summary&amp;Assumptions'!$J$63</f>
        <v>0</v>
      </c>
      <c r="ET124" s="272">
        <f>ET122*-'Summary&amp;Assumptions'!$J$63</f>
        <v>0</v>
      </c>
      <c r="EU124" s="272">
        <f>EU122*-'Summary&amp;Assumptions'!$J$63</f>
        <v>0</v>
      </c>
      <c r="EV124" s="272">
        <f>EV122*-'Summary&amp;Assumptions'!$J$63</f>
        <v>0</v>
      </c>
      <c r="EW124" s="272">
        <f>EW122*-'Summary&amp;Assumptions'!$J$63</f>
        <v>0</v>
      </c>
      <c r="EX124" s="272">
        <f>EX122*-'Summary&amp;Assumptions'!$J$63</f>
        <v>0</v>
      </c>
      <c r="EY124" s="272">
        <f>EY122*-'Summary&amp;Assumptions'!$J$63</f>
        <v>0</v>
      </c>
      <c r="EZ124" s="272">
        <f>EZ122*-'Summary&amp;Assumptions'!$J$63</f>
        <v>0</v>
      </c>
      <c r="FA124" s="272">
        <f>FA122*-'Summary&amp;Assumptions'!$J$63</f>
        <v>0</v>
      </c>
      <c r="FB124" s="272">
        <f>FB122*-'Summary&amp;Assumptions'!$J$63</f>
        <v>0</v>
      </c>
      <c r="FC124" s="272">
        <f>FC122*-'Summary&amp;Assumptions'!$J$63</f>
        <v>0</v>
      </c>
      <c r="FD124" s="272">
        <f>FD122*-'Summary&amp;Assumptions'!$J$63</f>
        <v>0</v>
      </c>
      <c r="FE124" s="272">
        <f>FE122*-'Summary&amp;Assumptions'!$J$63</f>
        <v>0</v>
      </c>
      <c r="FF124" s="272">
        <f>FF122*-'Summary&amp;Assumptions'!$J$63</f>
        <v>0</v>
      </c>
      <c r="FG124" s="272">
        <f>FG122*-'Summary&amp;Assumptions'!$J$63</f>
        <v>0</v>
      </c>
      <c r="FH124" s="272">
        <f>FH122*-'Summary&amp;Assumptions'!$J$63</f>
        <v>0</v>
      </c>
      <c r="FI124" s="272">
        <f>FI122*-'Summary&amp;Assumptions'!$J$63</f>
        <v>0</v>
      </c>
      <c r="FJ124" s="272">
        <f>FJ122*-'Summary&amp;Assumptions'!$J$63</f>
        <v>0</v>
      </c>
      <c r="FK124" s="272">
        <f>FK122*-'Summary&amp;Assumptions'!$J$63</f>
        <v>0</v>
      </c>
      <c r="FL124" s="272">
        <f>FL122*-'Summary&amp;Assumptions'!$J$63</f>
        <v>0</v>
      </c>
      <c r="FM124" s="272">
        <f>FM122*-'Summary&amp;Assumptions'!$J$63</f>
        <v>0</v>
      </c>
      <c r="FN124" s="272">
        <f>FN122*-'Summary&amp;Assumptions'!$J$63</f>
        <v>0</v>
      </c>
      <c r="FO124" s="272">
        <f>FO122*-'Summary&amp;Assumptions'!$J$63</f>
        <v>0</v>
      </c>
      <c r="FP124" s="272">
        <f>FP122*-'Summary&amp;Assumptions'!$J$63</f>
        <v>0</v>
      </c>
      <c r="FQ124" s="242">
        <f>FQ122*-'Summary&amp;Assumptions'!$J$63</f>
        <v>0</v>
      </c>
      <c r="FR124" s="239"/>
      <c r="FS124" s="239"/>
      <c r="FT124" s="239"/>
      <c r="FU124" s="9"/>
    </row>
    <row r="125" spans="1:177" s="16" customFormat="1" ht="15" thickBot="1" x14ac:dyDescent="0.25">
      <c r="A125" s="9"/>
      <c r="B125" s="268" t="s">
        <v>32</v>
      </c>
      <c r="C125" s="269"/>
      <c r="D125" s="269"/>
      <c r="E125" s="269"/>
      <c r="F125" s="269"/>
      <c r="G125" s="269"/>
      <c r="H125" s="269"/>
      <c r="I125" s="269"/>
      <c r="J125" s="269">
        <f t="shared" ref="J125:AO125" si="1208">SUM(J122:J124)</f>
        <v>0</v>
      </c>
      <c r="K125" s="269">
        <f t="shared" si="1208"/>
        <v>0</v>
      </c>
      <c r="L125" s="269">
        <f t="shared" si="1208"/>
        <v>0</v>
      </c>
      <c r="M125" s="269">
        <f t="shared" si="1208"/>
        <v>0</v>
      </c>
      <c r="N125" s="269">
        <f t="shared" si="1208"/>
        <v>0</v>
      </c>
      <c r="O125" s="269">
        <f t="shared" si="1208"/>
        <v>0</v>
      </c>
      <c r="P125" s="269">
        <f t="shared" si="1208"/>
        <v>0</v>
      </c>
      <c r="Q125" s="269">
        <f t="shared" si="1208"/>
        <v>0</v>
      </c>
      <c r="R125" s="269">
        <f t="shared" si="1208"/>
        <v>0</v>
      </c>
      <c r="S125" s="269">
        <f t="shared" si="1208"/>
        <v>0</v>
      </c>
      <c r="T125" s="269">
        <f t="shared" si="1208"/>
        <v>0</v>
      </c>
      <c r="U125" s="269">
        <f t="shared" si="1208"/>
        <v>0</v>
      </c>
      <c r="V125" s="269">
        <f t="shared" si="1208"/>
        <v>0</v>
      </c>
      <c r="W125" s="269">
        <f t="shared" si="1208"/>
        <v>0</v>
      </c>
      <c r="X125" s="269">
        <f t="shared" si="1208"/>
        <v>0</v>
      </c>
      <c r="Y125" s="269">
        <f t="shared" si="1208"/>
        <v>0</v>
      </c>
      <c r="Z125" s="269">
        <f t="shared" si="1208"/>
        <v>0</v>
      </c>
      <c r="AA125" s="269">
        <f t="shared" si="1208"/>
        <v>0</v>
      </c>
      <c r="AB125" s="269">
        <f t="shared" si="1208"/>
        <v>0</v>
      </c>
      <c r="AC125" s="269">
        <f t="shared" si="1208"/>
        <v>0</v>
      </c>
      <c r="AD125" s="269">
        <f t="shared" si="1208"/>
        <v>0</v>
      </c>
      <c r="AE125" s="269">
        <f t="shared" si="1208"/>
        <v>0</v>
      </c>
      <c r="AF125" s="269">
        <f t="shared" si="1208"/>
        <v>0</v>
      </c>
      <c r="AG125" s="269">
        <f t="shared" si="1208"/>
        <v>0</v>
      </c>
      <c r="AH125" s="269">
        <f t="shared" si="1208"/>
        <v>0</v>
      </c>
      <c r="AI125" s="269">
        <f t="shared" si="1208"/>
        <v>0</v>
      </c>
      <c r="AJ125" s="269">
        <f t="shared" si="1208"/>
        <v>0</v>
      </c>
      <c r="AK125" s="269">
        <f t="shared" si="1208"/>
        <v>0</v>
      </c>
      <c r="AL125" s="269">
        <f t="shared" si="1208"/>
        <v>0</v>
      </c>
      <c r="AM125" s="269">
        <f t="shared" si="1208"/>
        <v>0</v>
      </c>
      <c r="AN125" s="269">
        <f t="shared" si="1208"/>
        <v>0</v>
      </c>
      <c r="AO125" s="269">
        <f t="shared" si="1208"/>
        <v>0</v>
      </c>
      <c r="AP125" s="269">
        <f t="shared" ref="AP125:BU125" si="1209">SUM(AP122:AP124)</f>
        <v>0</v>
      </c>
      <c r="AQ125" s="269">
        <f t="shared" si="1209"/>
        <v>0</v>
      </c>
      <c r="AR125" s="269">
        <f t="shared" si="1209"/>
        <v>0</v>
      </c>
      <c r="AS125" s="269">
        <f t="shared" si="1209"/>
        <v>0</v>
      </c>
      <c r="AT125" s="269">
        <f t="shared" si="1209"/>
        <v>0</v>
      </c>
      <c r="AU125" s="269">
        <f t="shared" si="1209"/>
        <v>0</v>
      </c>
      <c r="AV125" s="269">
        <f t="shared" si="1209"/>
        <v>0</v>
      </c>
      <c r="AW125" s="269">
        <f t="shared" si="1209"/>
        <v>0</v>
      </c>
      <c r="AX125" s="269">
        <f t="shared" si="1209"/>
        <v>0</v>
      </c>
      <c r="AY125" s="269">
        <f t="shared" si="1209"/>
        <v>0</v>
      </c>
      <c r="AZ125" s="269">
        <f t="shared" si="1209"/>
        <v>0</v>
      </c>
      <c r="BA125" s="269">
        <f t="shared" si="1209"/>
        <v>0</v>
      </c>
      <c r="BB125" s="269">
        <f t="shared" si="1209"/>
        <v>0</v>
      </c>
      <c r="BC125" s="269">
        <f t="shared" si="1209"/>
        <v>0</v>
      </c>
      <c r="BD125" s="269">
        <f t="shared" si="1209"/>
        <v>0</v>
      </c>
      <c r="BE125" s="269">
        <f t="shared" si="1209"/>
        <v>0</v>
      </c>
      <c r="BF125" s="269">
        <f t="shared" si="1209"/>
        <v>0</v>
      </c>
      <c r="BG125" s="269">
        <f t="shared" si="1209"/>
        <v>0</v>
      </c>
      <c r="BH125" s="269">
        <f t="shared" si="1209"/>
        <v>0</v>
      </c>
      <c r="BI125" s="269">
        <f t="shared" si="1209"/>
        <v>0</v>
      </c>
      <c r="BJ125" s="269">
        <f t="shared" si="1209"/>
        <v>0</v>
      </c>
      <c r="BK125" s="269">
        <f t="shared" si="1209"/>
        <v>0</v>
      </c>
      <c r="BL125" s="269">
        <f t="shared" si="1209"/>
        <v>0</v>
      </c>
      <c r="BM125" s="269">
        <f t="shared" si="1209"/>
        <v>0</v>
      </c>
      <c r="BN125" s="269">
        <f t="shared" si="1209"/>
        <v>0</v>
      </c>
      <c r="BO125" s="269">
        <f t="shared" si="1209"/>
        <v>0</v>
      </c>
      <c r="BP125" s="269">
        <f t="shared" si="1209"/>
        <v>0</v>
      </c>
      <c r="BQ125" s="269">
        <f t="shared" si="1209"/>
        <v>0</v>
      </c>
      <c r="BR125" s="269">
        <f t="shared" si="1209"/>
        <v>0</v>
      </c>
      <c r="BS125" s="269">
        <f t="shared" si="1209"/>
        <v>0</v>
      </c>
      <c r="BT125" s="269">
        <f t="shared" si="1209"/>
        <v>0</v>
      </c>
      <c r="BU125" s="269">
        <f t="shared" si="1209"/>
        <v>0</v>
      </c>
      <c r="BV125" s="269">
        <f t="shared" ref="BV125:DA125" si="1210">SUM(BV122:BV124)</f>
        <v>0</v>
      </c>
      <c r="BW125" s="269">
        <f t="shared" si="1210"/>
        <v>0</v>
      </c>
      <c r="BX125" s="269">
        <f t="shared" si="1210"/>
        <v>0</v>
      </c>
      <c r="BY125" s="269">
        <f t="shared" si="1210"/>
        <v>0</v>
      </c>
      <c r="BZ125" s="269">
        <f t="shared" si="1210"/>
        <v>0</v>
      </c>
      <c r="CA125" s="269">
        <f t="shared" si="1210"/>
        <v>0</v>
      </c>
      <c r="CB125" s="269">
        <f t="shared" si="1210"/>
        <v>0</v>
      </c>
      <c r="CC125" s="269">
        <f t="shared" si="1210"/>
        <v>0</v>
      </c>
      <c r="CD125" s="269">
        <f t="shared" si="1210"/>
        <v>0</v>
      </c>
      <c r="CE125" s="269">
        <f t="shared" si="1210"/>
        <v>0</v>
      </c>
      <c r="CF125" s="269">
        <f t="shared" si="1210"/>
        <v>0</v>
      </c>
      <c r="CG125" s="269">
        <f t="shared" si="1210"/>
        <v>0</v>
      </c>
      <c r="CH125" s="269">
        <f t="shared" si="1210"/>
        <v>0</v>
      </c>
      <c r="CI125" s="269">
        <f t="shared" si="1210"/>
        <v>0</v>
      </c>
      <c r="CJ125" s="269">
        <f t="shared" si="1210"/>
        <v>0</v>
      </c>
      <c r="CK125" s="269">
        <f t="shared" si="1210"/>
        <v>0</v>
      </c>
      <c r="CL125" s="269">
        <f t="shared" si="1210"/>
        <v>0</v>
      </c>
      <c r="CM125" s="269">
        <f t="shared" si="1210"/>
        <v>0</v>
      </c>
      <c r="CN125" s="269">
        <f t="shared" si="1210"/>
        <v>0</v>
      </c>
      <c r="CO125" s="269">
        <f t="shared" si="1210"/>
        <v>0</v>
      </c>
      <c r="CP125" s="269">
        <f t="shared" si="1210"/>
        <v>0</v>
      </c>
      <c r="CQ125" s="269">
        <f t="shared" si="1210"/>
        <v>0</v>
      </c>
      <c r="CR125" s="269">
        <f t="shared" si="1210"/>
        <v>0</v>
      </c>
      <c r="CS125" s="269">
        <f t="shared" si="1210"/>
        <v>0</v>
      </c>
      <c r="CT125" s="269">
        <f t="shared" si="1210"/>
        <v>0</v>
      </c>
      <c r="CU125" s="269">
        <f t="shared" si="1210"/>
        <v>0</v>
      </c>
      <c r="CV125" s="269">
        <f t="shared" si="1210"/>
        <v>0</v>
      </c>
      <c r="CW125" s="269">
        <f t="shared" si="1210"/>
        <v>0</v>
      </c>
      <c r="CX125" s="269">
        <f t="shared" si="1210"/>
        <v>0</v>
      </c>
      <c r="CY125" s="269">
        <f t="shared" si="1210"/>
        <v>0</v>
      </c>
      <c r="CZ125" s="269">
        <f t="shared" si="1210"/>
        <v>0</v>
      </c>
      <c r="DA125" s="269">
        <f t="shared" si="1210"/>
        <v>0</v>
      </c>
      <c r="DB125" s="269">
        <f t="shared" ref="DB125:EG125" si="1211">SUM(DB122:DB124)</f>
        <v>0</v>
      </c>
      <c r="DC125" s="269">
        <f t="shared" si="1211"/>
        <v>0</v>
      </c>
      <c r="DD125" s="269">
        <f t="shared" si="1211"/>
        <v>0</v>
      </c>
      <c r="DE125" s="269">
        <f t="shared" si="1211"/>
        <v>0</v>
      </c>
      <c r="DF125" s="269">
        <f t="shared" si="1211"/>
        <v>0</v>
      </c>
      <c r="DG125" s="269">
        <f t="shared" si="1211"/>
        <v>0</v>
      </c>
      <c r="DH125" s="269">
        <f t="shared" si="1211"/>
        <v>0</v>
      </c>
      <c r="DI125" s="269">
        <f t="shared" si="1211"/>
        <v>0</v>
      </c>
      <c r="DJ125" s="269">
        <f t="shared" si="1211"/>
        <v>0</v>
      </c>
      <c r="DK125" s="269">
        <f t="shared" si="1211"/>
        <v>0</v>
      </c>
      <c r="DL125" s="269">
        <f t="shared" si="1211"/>
        <v>0</v>
      </c>
      <c r="DM125" s="269">
        <f t="shared" si="1211"/>
        <v>0</v>
      </c>
      <c r="DN125" s="269">
        <f t="shared" si="1211"/>
        <v>0</v>
      </c>
      <c r="DO125" s="269">
        <f t="shared" si="1211"/>
        <v>0</v>
      </c>
      <c r="DP125" s="269">
        <f t="shared" si="1211"/>
        <v>0</v>
      </c>
      <c r="DQ125" s="269">
        <f t="shared" si="1211"/>
        <v>0</v>
      </c>
      <c r="DR125" s="269">
        <f t="shared" si="1211"/>
        <v>0</v>
      </c>
      <c r="DS125" s="269">
        <f t="shared" si="1211"/>
        <v>0</v>
      </c>
      <c r="DT125" s="269">
        <f t="shared" si="1211"/>
        <v>0</v>
      </c>
      <c r="DU125" s="269">
        <f t="shared" si="1211"/>
        <v>0</v>
      </c>
      <c r="DV125" s="269">
        <f t="shared" si="1211"/>
        <v>0</v>
      </c>
      <c r="DW125" s="269">
        <f t="shared" si="1211"/>
        <v>0</v>
      </c>
      <c r="DX125" s="269">
        <f t="shared" si="1211"/>
        <v>0</v>
      </c>
      <c r="DY125" s="269">
        <f t="shared" si="1211"/>
        <v>0</v>
      </c>
      <c r="DZ125" s="269">
        <f t="shared" si="1211"/>
        <v>0</v>
      </c>
      <c r="EA125" s="269">
        <f t="shared" si="1211"/>
        <v>0</v>
      </c>
      <c r="EB125" s="269">
        <f t="shared" si="1211"/>
        <v>0</v>
      </c>
      <c r="EC125" s="269">
        <f t="shared" si="1211"/>
        <v>0</v>
      </c>
      <c r="ED125" s="269">
        <f t="shared" si="1211"/>
        <v>0</v>
      </c>
      <c r="EE125" s="269">
        <f t="shared" si="1211"/>
        <v>0</v>
      </c>
      <c r="EF125" s="269">
        <f t="shared" si="1211"/>
        <v>0</v>
      </c>
      <c r="EG125" s="269">
        <f t="shared" si="1211"/>
        <v>0</v>
      </c>
      <c r="EH125" s="269">
        <f t="shared" ref="EH125:FM125" si="1212">SUM(EH122:EH124)</f>
        <v>0</v>
      </c>
      <c r="EI125" s="269">
        <f t="shared" si="1212"/>
        <v>32084728.263098259</v>
      </c>
      <c r="EJ125" s="269">
        <f t="shared" si="1212"/>
        <v>0</v>
      </c>
      <c r="EK125" s="269">
        <f t="shared" si="1212"/>
        <v>0</v>
      </c>
      <c r="EL125" s="269">
        <f t="shared" si="1212"/>
        <v>0</v>
      </c>
      <c r="EM125" s="269">
        <f t="shared" si="1212"/>
        <v>0</v>
      </c>
      <c r="EN125" s="269">
        <f t="shared" si="1212"/>
        <v>0</v>
      </c>
      <c r="EO125" s="269">
        <f t="shared" si="1212"/>
        <v>0</v>
      </c>
      <c r="EP125" s="269">
        <f t="shared" si="1212"/>
        <v>0</v>
      </c>
      <c r="EQ125" s="269">
        <f t="shared" si="1212"/>
        <v>0</v>
      </c>
      <c r="ER125" s="269">
        <f t="shared" si="1212"/>
        <v>0</v>
      </c>
      <c r="ES125" s="269">
        <f t="shared" si="1212"/>
        <v>0</v>
      </c>
      <c r="ET125" s="269">
        <f t="shared" si="1212"/>
        <v>0</v>
      </c>
      <c r="EU125" s="269">
        <f t="shared" si="1212"/>
        <v>0</v>
      </c>
      <c r="EV125" s="269">
        <f t="shared" si="1212"/>
        <v>0</v>
      </c>
      <c r="EW125" s="269">
        <f t="shared" si="1212"/>
        <v>0</v>
      </c>
      <c r="EX125" s="269">
        <f t="shared" si="1212"/>
        <v>0</v>
      </c>
      <c r="EY125" s="269">
        <f t="shared" si="1212"/>
        <v>0</v>
      </c>
      <c r="EZ125" s="269">
        <f t="shared" si="1212"/>
        <v>0</v>
      </c>
      <c r="FA125" s="269">
        <f t="shared" si="1212"/>
        <v>0</v>
      </c>
      <c r="FB125" s="269">
        <f t="shared" si="1212"/>
        <v>0</v>
      </c>
      <c r="FC125" s="269">
        <f t="shared" si="1212"/>
        <v>0</v>
      </c>
      <c r="FD125" s="269">
        <f t="shared" si="1212"/>
        <v>0</v>
      </c>
      <c r="FE125" s="269">
        <f t="shared" si="1212"/>
        <v>0</v>
      </c>
      <c r="FF125" s="269">
        <f t="shared" si="1212"/>
        <v>0</v>
      </c>
      <c r="FG125" s="269">
        <f t="shared" si="1212"/>
        <v>0</v>
      </c>
      <c r="FH125" s="269">
        <f t="shared" si="1212"/>
        <v>0</v>
      </c>
      <c r="FI125" s="269">
        <f t="shared" si="1212"/>
        <v>0</v>
      </c>
      <c r="FJ125" s="269">
        <f t="shared" si="1212"/>
        <v>0</v>
      </c>
      <c r="FK125" s="269">
        <f t="shared" si="1212"/>
        <v>0</v>
      </c>
      <c r="FL125" s="269">
        <f t="shared" si="1212"/>
        <v>0</v>
      </c>
      <c r="FM125" s="269">
        <f t="shared" si="1212"/>
        <v>0</v>
      </c>
      <c r="FN125" s="269">
        <f t="shared" ref="FN125:FQ125" si="1213">SUM(FN122:FN124)</f>
        <v>0</v>
      </c>
      <c r="FO125" s="269">
        <f t="shared" si="1213"/>
        <v>0</v>
      </c>
      <c r="FP125" s="269">
        <f t="shared" si="1213"/>
        <v>0</v>
      </c>
      <c r="FQ125" s="270">
        <f t="shared" si="1213"/>
        <v>0</v>
      </c>
      <c r="FR125" s="191"/>
      <c r="FS125" s="191"/>
      <c r="FT125" s="191"/>
      <c r="FU125" s="9"/>
    </row>
    <row r="126" spans="1:177" s="9" customFormat="1" ht="15" thickBot="1" x14ac:dyDescent="0.25"/>
    <row r="127" spans="1:177" s="16" customFormat="1" x14ac:dyDescent="0.2">
      <c r="A127" s="9"/>
      <c r="B127" s="229" t="s">
        <v>33</v>
      </c>
      <c r="C127" s="230"/>
      <c r="D127" s="230"/>
      <c r="E127" s="231"/>
      <c r="F127" s="232"/>
      <c r="G127" s="231"/>
      <c r="H127" s="232"/>
      <c r="I127" s="230"/>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233"/>
      <c r="DL127" s="233"/>
      <c r="DM127" s="233"/>
      <c r="DN127" s="233"/>
      <c r="DO127" s="233"/>
      <c r="DP127" s="233"/>
      <c r="DQ127" s="233"/>
      <c r="DR127" s="233"/>
      <c r="DS127" s="233"/>
      <c r="DT127" s="233"/>
      <c r="DU127" s="233"/>
      <c r="DV127" s="233"/>
      <c r="DW127" s="233"/>
      <c r="DX127" s="233"/>
      <c r="DY127" s="233"/>
      <c r="DZ127" s="233"/>
      <c r="EA127" s="233"/>
      <c r="EB127" s="233"/>
      <c r="EC127" s="233"/>
      <c r="ED127" s="233"/>
      <c r="EE127" s="233"/>
      <c r="EF127" s="233"/>
      <c r="EG127" s="233"/>
      <c r="EH127" s="233"/>
      <c r="EI127" s="233"/>
      <c r="EJ127" s="233"/>
      <c r="EK127" s="233"/>
      <c r="EL127" s="233"/>
      <c r="EM127" s="233"/>
      <c r="EN127" s="233"/>
      <c r="EO127" s="233"/>
      <c r="EP127" s="233"/>
      <c r="EQ127" s="233"/>
      <c r="ER127" s="233"/>
      <c r="ES127" s="233"/>
      <c r="ET127" s="233"/>
      <c r="EU127" s="233"/>
      <c r="EV127" s="233"/>
      <c r="EW127" s="233"/>
      <c r="EX127" s="233"/>
      <c r="EY127" s="233"/>
      <c r="EZ127" s="233"/>
      <c r="FA127" s="233"/>
      <c r="FB127" s="233"/>
      <c r="FC127" s="233"/>
      <c r="FD127" s="233"/>
      <c r="FE127" s="233"/>
      <c r="FF127" s="233"/>
      <c r="FG127" s="233"/>
      <c r="FH127" s="233"/>
      <c r="FI127" s="233"/>
      <c r="FJ127" s="233"/>
      <c r="FK127" s="233"/>
      <c r="FL127" s="233"/>
      <c r="FM127" s="233"/>
      <c r="FN127" s="233"/>
      <c r="FO127" s="233"/>
      <c r="FP127" s="233"/>
      <c r="FQ127" s="234"/>
      <c r="FR127" s="9"/>
      <c r="FS127" s="9"/>
      <c r="FT127" s="9"/>
      <c r="FU127" s="9"/>
    </row>
    <row r="128" spans="1:177" s="16" customFormat="1" x14ac:dyDescent="0.2">
      <c r="A128" s="9"/>
      <c r="B128" s="133" t="s">
        <v>33</v>
      </c>
      <c r="C128" s="95"/>
      <c r="D128" s="95"/>
      <c r="E128" s="95"/>
      <c r="F128" s="95"/>
      <c r="G128" s="95"/>
      <c r="H128" s="95"/>
      <c r="I128" s="95"/>
      <c r="J128" s="95">
        <f t="shared" ref="J128:AO128" si="1214">-J17+J109+J122+J124</f>
        <v>-8530000</v>
      </c>
      <c r="K128" s="95">
        <f t="shared" si="1214"/>
        <v>-3596749.9075412983</v>
      </c>
      <c r="L128" s="95">
        <f t="shared" si="1214"/>
        <v>-4135320.127140162</v>
      </c>
      <c r="M128" s="95">
        <f t="shared" si="1214"/>
        <v>-4568714.675944455</v>
      </c>
      <c r="N128" s="95">
        <f t="shared" si="1214"/>
        <v>-4850259.4222346134</v>
      </c>
      <c r="O128" s="95">
        <f t="shared" si="1214"/>
        <v>-4947911.7342789462</v>
      </c>
      <c r="P128" s="95">
        <f t="shared" si="1214"/>
        <v>-4850259.4222346134</v>
      </c>
      <c r="Q128" s="95">
        <f t="shared" si="1214"/>
        <v>-4568714.675944455</v>
      </c>
      <c r="R128" s="95">
        <f t="shared" si="1214"/>
        <v>-4135320.1271401588</v>
      </c>
      <c r="S128" s="95">
        <f t="shared" si="1214"/>
        <v>-3596749.9075412997</v>
      </c>
      <c r="T128" s="95">
        <f t="shared" si="1214"/>
        <v>-122680.06333333332</v>
      </c>
      <c r="U128" s="95">
        <f t="shared" si="1214"/>
        <v>-121296.62733333331</v>
      </c>
      <c r="V128" s="95">
        <f t="shared" si="1214"/>
        <v>172874.40573333335</v>
      </c>
      <c r="W128" s="95">
        <f t="shared" si="1214"/>
        <v>212427.59493333337</v>
      </c>
      <c r="X128" s="95">
        <f t="shared" si="1214"/>
        <v>251980.78413333336</v>
      </c>
      <c r="Y128" s="95">
        <f t="shared" si="1214"/>
        <v>291533.97333333333</v>
      </c>
      <c r="Z128" s="95">
        <f t="shared" si="1214"/>
        <v>331087.16253333335</v>
      </c>
      <c r="AA128" s="95">
        <f t="shared" si="1214"/>
        <v>354707.46631666669</v>
      </c>
      <c r="AB128" s="95">
        <f t="shared" si="1214"/>
        <v>371297.48383333336</v>
      </c>
      <c r="AC128" s="95">
        <f t="shared" si="1214"/>
        <v>371297.48383333336</v>
      </c>
      <c r="AD128" s="95">
        <f t="shared" si="1214"/>
        <v>371297.48383333336</v>
      </c>
      <c r="AE128" s="95">
        <f t="shared" si="1214"/>
        <v>371297.48383333336</v>
      </c>
      <c r="AF128" s="95">
        <f t="shared" si="1214"/>
        <v>382436.40834833338</v>
      </c>
      <c r="AG128" s="95">
        <f t="shared" si="1214"/>
        <v>382436.40834833338</v>
      </c>
      <c r="AH128" s="95">
        <f t="shared" si="1214"/>
        <v>382436.40834833338</v>
      </c>
      <c r="AI128" s="95">
        <f t="shared" si="1214"/>
        <v>382436.40834833338</v>
      </c>
      <c r="AJ128" s="95">
        <f t="shared" si="1214"/>
        <v>382436.40834833338</v>
      </c>
      <c r="AK128" s="95">
        <f t="shared" si="1214"/>
        <v>382436.40834833338</v>
      </c>
      <c r="AL128" s="95">
        <f t="shared" si="1214"/>
        <v>382436.40834833338</v>
      </c>
      <c r="AM128" s="95">
        <f t="shared" si="1214"/>
        <v>382436.40834833338</v>
      </c>
      <c r="AN128" s="95">
        <f t="shared" si="1214"/>
        <v>382436.40834833338</v>
      </c>
      <c r="AO128" s="95">
        <f t="shared" si="1214"/>
        <v>382436.40834833338</v>
      </c>
      <c r="AP128" s="95">
        <f t="shared" ref="AP128:BU128" si="1215">-AP17+AP109+AP122+AP124</f>
        <v>382436.40834833338</v>
      </c>
      <c r="AQ128" s="95">
        <f t="shared" si="1215"/>
        <v>382436.40834833338</v>
      </c>
      <c r="AR128" s="95">
        <f t="shared" si="1215"/>
        <v>393909.50059878337</v>
      </c>
      <c r="AS128" s="95">
        <f t="shared" si="1215"/>
        <v>393909.50059878337</v>
      </c>
      <c r="AT128" s="95">
        <f t="shared" si="1215"/>
        <v>393909.50059878337</v>
      </c>
      <c r="AU128" s="95">
        <f t="shared" si="1215"/>
        <v>393909.50059878337</v>
      </c>
      <c r="AV128" s="95">
        <f t="shared" si="1215"/>
        <v>393909.50059878337</v>
      </c>
      <c r="AW128" s="95">
        <f t="shared" si="1215"/>
        <v>393909.50059878337</v>
      </c>
      <c r="AX128" s="95">
        <f t="shared" si="1215"/>
        <v>393909.50059878337</v>
      </c>
      <c r="AY128" s="95">
        <f t="shared" si="1215"/>
        <v>393909.50059878337</v>
      </c>
      <c r="AZ128" s="95">
        <f t="shared" si="1215"/>
        <v>393909.50059878337</v>
      </c>
      <c r="BA128" s="95">
        <f t="shared" si="1215"/>
        <v>393909.50059878337</v>
      </c>
      <c r="BB128" s="95">
        <f t="shared" si="1215"/>
        <v>393909.50059878337</v>
      </c>
      <c r="BC128" s="95">
        <f t="shared" si="1215"/>
        <v>393909.50059878337</v>
      </c>
      <c r="BD128" s="95">
        <f t="shared" si="1215"/>
        <v>405726.78561674675</v>
      </c>
      <c r="BE128" s="95">
        <f t="shared" si="1215"/>
        <v>405726.78561674675</v>
      </c>
      <c r="BF128" s="95">
        <f t="shared" si="1215"/>
        <v>405726.78561674675</v>
      </c>
      <c r="BG128" s="95">
        <f t="shared" si="1215"/>
        <v>405726.78561674675</v>
      </c>
      <c r="BH128" s="95">
        <f t="shared" si="1215"/>
        <v>405726.78561674675</v>
      </c>
      <c r="BI128" s="95">
        <f t="shared" si="1215"/>
        <v>405726.78561674675</v>
      </c>
      <c r="BJ128" s="95">
        <f t="shared" si="1215"/>
        <v>405726.78561674675</v>
      </c>
      <c r="BK128" s="95">
        <f t="shared" si="1215"/>
        <v>405726.78561674675</v>
      </c>
      <c r="BL128" s="95">
        <f t="shared" si="1215"/>
        <v>405726.78561674675</v>
      </c>
      <c r="BM128" s="95">
        <f t="shared" si="1215"/>
        <v>405726.78561674675</v>
      </c>
      <c r="BN128" s="95">
        <f t="shared" si="1215"/>
        <v>405726.78561674675</v>
      </c>
      <c r="BO128" s="95">
        <f t="shared" si="1215"/>
        <v>405726.78561674675</v>
      </c>
      <c r="BP128" s="95">
        <f t="shared" si="1215"/>
        <v>417898.58918524918</v>
      </c>
      <c r="BQ128" s="95">
        <f t="shared" si="1215"/>
        <v>417898.58918524918</v>
      </c>
      <c r="BR128" s="95">
        <f t="shared" si="1215"/>
        <v>417898.58918524918</v>
      </c>
      <c r="BS128" s="95">
        <f t="shared" si="1215"/>
        <v>417898.58918524918</v>
      </c>
      <c r="BT128" s="95">
        <f t="shared" si="1215"/>
        <v>417898.58918524918</v>
      </c>
      <c r="BU128" s="95">
        <f t="shared" si="1215"/>
        <v>417898.58918524918</v>
      </c>
      <c r="BV128" s="95">
        <f t="shared" ref="BV128:DA128" si="1216">-BV17+BV109+BV122+BV124</f>
        <v>417898.58918524918</v>
      </c>
      <c r="BW128" s="95">
        <f t="shared" si="1216"/>
        <v>417898.58918524918</v>
      </c>
      <c r="BX128" s="95">
        <f t="shared" si="1216"/>
        <v>417898.58918524918</v>
      </c>
      <c r="BY128" s="95">
        <f t="shared" si="1216"/>
        <v>417898.58918524918</v>
      </c>
      <c r="BZ128" s="95">
        <f t="shared" si="1216"/>
        <v>417898.58918524918</v>
      </c>
      <c r="CA128" s="95">
        <f t="shared" si="1216"/>
        <v>417898.58918524918</v>
      </c>
      <c r="CB128" s="95">
        <f t="shared" si="1216"/>
        <v>430435.54686080653</v>
      </c>
      <c r="CC128" s="95">
        <f t="shared" si="1216"/>
        <v>430435.54686080653</v>
      </c>
      <c r="CD128" s="95">
        <f t="shared" si="1216"/>
        <v>430435.54686080653</v>
      </c>
      <c r="CE128" s="95">
        <f t="shared" si="1216"/>
        <v>430435.54686080653</v>
      </c>
      <c r="CF128" s="95">
        <f t="shared" si="1216"/>
        <v>430435.54686080653</v>
      </c>
      <c r="CG128" s="95">
        <f t="shared" si="1216"/>
        <v>430435.54686080653</v>
      </c>
      <c r="CH128" s="95">
        <f t="shared" si="1216"/>
        <v>430435.54686080653</v>
      </c>
      <c r="CI128" s="95">
        <f t="shared" si="1216"/>
        <v>430435.54686080653</v>
      </c>
      <c r="CJ128" s="95">
        <f t="shared" si="1216"/>
        <v>430435.54686080653</v>
      </c>
      <c r="CK128" s="95">
        <f t="shared" si="1216"/>
        <v>430435.54686080653</v>
      </c>
      <c r="CL128" s="95">
        <f t="shared" si="1216"/>
        <v>430435.54686080653</v>
      </c>
      <c r="CM128" s="95">
        <f t="shared" si="1216"/>
        <v>430435.54686080653</v>
      </c>
      <c r="CN128" s="95">
        <f t="shared" si="1216"/>
        <v>443348.61326663085</v>
      </c>
      <c r="CO128" s="95">
        <f t="shared" si="1216"/>
        <v>443348.61326663085</v>
      </c>
      <c r="CP128" s="95">
        <f t="shared" si="1216"/>
        <v>443348.61326663085</v>
      </c>
      <c r="CQ128" s="95">
        <f t="shared" si="1216"/>
        <v>443348.61326663085</v>
      </c>
      <c r="CR128" s="95">
        <f t="shared" si="1216"/>
        <v>443348.61326663085</v>
      </c>
      <c r="CS128" s="95">
        <f t="shared" si="1216"/>
        <v>443348.61326663085</v>
      </c>
      <c r="CT128" s="95">
        <f t="shared" si="1216"/>
        <v>443348.61326663085</v>
      </c>
      <c r="CU128" s="95">
        <f t="shared" si="1216"/>
        <v>443348.61326663085</v>
      </c>
      <c r="CV128" s="95">
        <f t="shared" si="1216"/>
        <v>443348.61326663085</v>
      </c>
      <c r="CW128" s="95">
        <f t="shared" si="1216"/>
        <v>443348.61326663085</v>
      </c>
      <c r="CX128" s="95">
        <f t="shared" si="1216"/>
        <v>443348.61326663085</v>
      </c>
      <c r="CY128" s="95">
        <f t="shared" si="1216"/>
        <v>443348.61326663085</v>
      </c>
      <c r="CZ128" s="95">
        <f t="shared" si="1216"/>
        <v>456649.07166462997</v>
      </c>
      <c r="DA128" s="95">
        <f t="shared" si="1216"/>
        <v>456649.07166462997</v>
      </c>
      <c r="DB128" s="95">
        <f t="shared" ref="DB128:EG128" si="1217">-DB17+DB109+DB122+DB124</f>
        <v>456649.07166462997</v>
      </c>
      <c r="DC128" s="95">
        <f t="shared" si="1217"/>
        <v>456649.07166462997</v>
      </c>
      <c r="DD128" s="95">
        <f t="shared" si="1217"/>
        <v>456649.07166462997</v>
      </c>
      <c r="DE128" s="95">
        <f t="shared" si="1217"/>
        <v>456649.07166462997</v>
      </c>
      <c r="DF128" s="95">
        <f t="shared" si="1217"/>
        <v>456649.07166462997</v>
      </c>
      <c r="DG128" s="95">
        <f t="shared" si="1217"/>
        <v>456649.07166462997</v>
      </c>
      <c r="DH128" s="95">
        <f t="shared" si="1217"/>
        <v>456649.07166462997</v>
      </c>
      <c r="DI128" s="95">
        <f t="shared" si="1217"/>
        <v>456649.07166462997</v>
      </c>
      <c r="DJ128" s="95">
        <f t="shared" si="1217"/>
        <v>456649.07166462997</v>
      </c>
      <c r="DK128" s="95">
        <f t="shared" si="1217"/>
        <v>456649.07166462997</v>
      </c>
      <c r="DL128" s="95">
        <f t="shared" si="1217"/>
        <v>470348.54381456872</v>
      </c>
      <c r="DM128" s="95">
        <f t="shared" si="1217"/>
        <v>470348.54381456872</v>
      </c>
      <c r="DN128" s="95">
        <f t="shared" si="1217"/>
        <v>470348.54381456872</v>
      </c>
      <c r="DO128" s="95">
        <f t="shared" si="1217"/>
        <v>470348.54381456872</v>
      </c>
      <c r="DP128" s="95">
        <f t="shared" si="1217"/>
        <v>470348.54381456872</v>
      </c>
      <c r="DQ128" s="95">
        <f t="shared" si="1217"/>
        <v>470348.54381456872</v>
      </c>
      <c r="DR128" s="95">
        <f t="shared" si="1217"/>
        <v>470348.54381456872</v>
      </c>
      <c r="DS128" s="95">
        <f t="shared" si="1217"/>
        <v>470348.54381456872</v>
      </c>
      <c r="DT128" s="95">
        <f t="shared" si="1217"/>
        <v>470348.54381456872</v>
      </c>
      <c r="DU128" s="95">
        <f t="shared" si="1217"/>
        <v>470348.54381456872</v>
      </c>
      <c r="DV128" s="95">
        <f t="shared" si="1217"/>
        <v>470348.54381456872</v>
      </c>
      <c r="DW128" s="95">
        <f t="shared" si="1217"/>
        <v>470348.54381456872</v>
      </c>
      <c r="DX128" s="95">
        <f t="shared" si="1217"/>
        <v>484459.00012900576</v>
      </c>
      <c r="DY128" s="95">
        <f t="shared" si="1217"/>
        <v>484459.00012900576</v>
      </c>
      <c r="DZ128" s="95">
        <f t="shared" si="1217"/>
        <v>484459.00012900576</v>
      </c>
      <c r="EA128" s="95">
        <f t="shared" si="1217"/>
        <v>484459.00012900576</v>
      </c>
      <c r="EB128" s="95">
        <f t="shared" si="1217"/>
        <v>484459.00012900576</v>
      </c>
      <c r="EC128" s="95">
        <f t="shared" si="1217"/>
        <v>484459.00012900576</v>
      </c>
      <c r="ED128" s="95">
        <f t="shared" si="1217"/>
        <v>484459.00012900576</v>
      </c>
      <c r="EE128" s="95">
        <f t="shared" si="1217"/>
        <v>484459.00012900576</v>
      </c>
      <c r="EF128" s="95">
        <f t="shared" si="1217"/>
        <v>484459.00012900576</v>
      </c>
      <c r="EG128" s="95">
        <f t="shared" si="1217"/>
        <v>484459.00012900576</v>
      </c>
      <c r="EH128" s="95">
        <f t="shared" ref="EH128:FQ128" si="1218">-EH17+EH109+EH122+EH124</f>
        <v>484459.00012900576</v>
      </c>
      <c r="EI128" s="95">
        <f t="shared" si="1218"/>
        <v>77697024.483847678</v>
      </c>
      <c r="EJ128" s="95">
        <f t="shared" si="1218"/>
        <v>0</v>
      </c>
      <c r="EK128" s="95">
        <f t="shared" si="1218"/>
        <v>0</v>
      </c>
      <c r="EL128" s="95">
        <f t="shared" si="1218"/>
        <v>0</v>
      </c>
      <c r="EM128" s="95">
        <f t="shared" si="1218"/>
        <v>0</v>
      </c>
      <c r="EN128" s="95">
        <f t="shared" si="1218"/>
        <v>0</v>
      </c>
      <c r="EO128" s="95">
        <f t="shared" si="1218"/>
        <v>0</v>
      </c>
      <c r="EP128" s="95">
        <f t="shared" si="1218"/>
        <v>0</v>
      </c>
      <c r="EQ128" s="95">
        <f t="shared" si="1218"/>
        <v>0</v>
      </c>
      <c r="ER128" s="95">
        <f t="shared" si="1218"/>
        <v>0</v>
      </c>
      <c r="ES128" s="95">
        <f t="shared" si="1218"/>
        <v>0</v>
      </c>
      <c r="ET128" s="95">
        <f t="shared" si="1218"/>
        <v>0</v>
      </c>
      <c r="EU128" s="95">
        <f t="shared" si="1218"/>
        <v>0</v>
      </c>
      <c r="EV128" s="95">
        <f t="shared" si="1218"/>
        <v>0</v>
      </c>
      <c r="EW128" s="95">
        <f t="shared" si="1218"/>
        <v>0</v>
      </c>
      <c r="EX128" s="95">
        <f t="shared" si="1218"/>
        <v>0</v>
      </c>
      <c r="EY128" s="95">
        <f t="shared" si="1218"/>
        <v>0</v>
      </c>
      <c r="EZ128" s="95">
        <f t="shared" si="1218"/>
        <v>0</v>
      </c>
      <c r="FA128" s="95">
        <f t="shared" si="1218"/>
        <v>0</v>
      </c>
      <c r="FB128" s="95">
        <f t="shared" si="1218"/>
        <v>0</v>
      </c>
      <c r="FC128" s="95">
        <f t="shared" si="1218"/>
        <v>0</v>
      </c>
      <c r="FD128" s="95">
        <f t="shared" si="1218"/>
        <v>0</v>
      </c>
      <c r="FE128" s="95">
        <f t="shared" si="1218"/>
        <v>0</v>
      </c>
      <c r="FF128" s="95">
        <f t="shared" si="1218"/>
        <v>0</v>
      </c>
      <c r="FG128" s="95">
        <f t="shared" si="1218"/>
        <v>0</v>
      </c>
      <c r="FH128" s="95">
        <f t="shared" si="1218"/>
        <v>0</v>
      </c>
      <c r="FI128" s="95">
        <f t="shared" si="1218"/>
        <v>0</v>
      </c>
      <c r="FJ128" s="95">
        <f t="shared" si="1218"/>
        <v>0</v>
      </c>
      <c r="FK128" s="95">
        <f t="shared" si="1218"/>
        <v>0</v>
      </c>
      <c r="FL128" s="95">
        <f t="shared" si="1218"/>
        <v>0</v>
      </c>
      <c r="FM128" s="95">
        <f t="shared" si="1218"/>
        <v>0</v>
      </c>
      <c r="FN128" s="95">
        <f t="shared" si="1218"/>
        <v>0</v>
      </c>
      <c r="FO128" s="95">
        <f t="shared" si="1218"/>
        <v>0</v>
      </c>
      <c r="FP128" s="95">
        <f t="shared" si="1218"/>
        <v>0</v>
      </c>
      <c r="FQ128" s="96">
        <f t="shared" si="1218"/>
        <v>0</v>
      </c>
      <c r="FR128" s="191"/>
      <c r="FS128" s="191"/>
      <c r="FT128" s="191"/>
      <c r="FU128" s="9"/>
    </row>
    <row r="129" spans="1:177" s="16" customFormat="1" x14ac:dyDescent="0.2">
      <c r="A129" s="9"/>
      <c r="B129" s="199" t="s">
        <v>34</v>
      </c>
      <c r="C129" s="263">
        <f>XIRR(J128:FQ128,$J$9:$FQ$9)</f>
        <v>0.12817971110343934</v>
      </c>
      <c r="D129" s="263"/>
      <c r="E129" s="263"/>
      <c r="F129" s="263"/>
      <c r="G129" s="263"/>
      <c r="H129" s="263"/>
      <c r="I129" s="263"/>
      <c r="FQ129" s="208"/>
      <c r="FR129" s="9"/>
      <c r="FS129" s="9"/>
      <c r="FT129" s="9"/>
      <c r="FU129" s="9"/>
    </row>
    <row r="130" spans="1:177" s="16" customFormat="1" x14ac:dyDescent="0.2">
      <c r="A130" s="9"/>
      <c r="B130" s="199" t="s">
        <v>35</v>
      </c>
      <c r="C130" s="188">
        <f>SUMIF(J128:FQ128,"&gt;0")/-SUMIF(J128:FQ128,"&lt;0")</f>
        <v>2.643157028362499</v>
      </c>
      <c r="D130" s="188"/>
      <c r="E130" s="188"/>
      <c r="F130" s="188"/>
      <c r="G130" s="188"/>
      <c r="H130" s="188"/>
      <c r="I130" s="188"/>
      <c r="FQ130" s="208"/>
      <c r="FR130" s="9"/>
      <c r="FS130" s="9"/>
      <c r="FT130" s="9"/>
      <c r="FU130" s="9"/>
    </row>
    <row r="131" spans="1:177" s="16" customFormat="1" x14ac:dyDescent="0.2">
      <c r="A131" s="9"/>
      <c r="B131" s="199" t="s">
        <v>36</v>
      </c>
      <c r="C131" s="95">
        <f>SUM(J128:FQ128)</f>
        <v>78910934.829185754</v>
      </c>
      <c r="D131" s="95"/>
      <c r="E131" s="95"/>
      <c r="F131" s="95"/>
      <c r="G131" s="95"/>
      <c r="H131" s="95"/>
      <c r="I131" s="95"/>
      <c r="FQ131" s="208"/>
      <c r="FR131" s="9"/>
      <c r="FS131" s="9"/>
      <c r="FT131" s="9"/>
      <c r="FU131" s="9"/>
    </row>
    <row r="132" spans="1:177" s="16" customFormat="1" ht="15" thickBot="1" x14ac:dyDescent="0.25">
      <c r="A132" s="9"/>
      <c r="B132" s="203" t="s">
        <v>69</v>
      </c>
      <c r="C132" s="213">
        <f>SUMIF(J128:FQ128,"&lt;0")</f>
        <v>-48023976.690666668</v>
      </c>
      <c r="D132" s="213"/>
      <c r="E132" s="213"/>
      <c r="F132" s="213"/>
      <c r="G132" s="213"/>
      <c r="H132" s="213"/>
      <c r="I132" s="213"/>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5"/>
      <c r="EA132" s="135"/>
      <c r="EB132" s="135"/>
      <c r="EC132" s="135"/>
      <c r="ED132" s="135"/>
      <c r="EE132" s="135"/>
      <c r="EF132" s="135"/>
      <c r="EG132" s="135"/>
      <c r="EH132" s="135"/>
      <c r="EI132" s="135"/>
      <c r="EJ132" s="135"/>
      <c r="EK132" s="135"/>
      <c r="EL132" s="135"/>
      <c r="EM132" s="135"/>
      <c r="EN132" s="135"/>
      <c r="EO132" s="135"/>
      <c r="EP132" s="135"/>
      <c r="EQ132" s="135"/>
      <c r="ER132" s="135"/>
      <c r="ES132" s="135"/>
      <c r="ET132" s="135"/>
      <c r="EU132" s="135"/>
      <c r="EV132" s="135"/>
      <c r="EW132" s="135"/>
      <c r="EX132" s="135"/>
      <c r="EY132" s="135"/>
      <c r="EZ132" s="135"/>
      <c r="FA132" s="135"/>
      <c r="FB132" s="135"/>
      <c r="FC132" s="135"/>
      <c r="FD132" s="135"/>
      <c r="FE132" s="135"/>
      <c r="FF132" s="135"/>
      <c r="FG132" s="135"/>
      <c r="FH132" s="135"/>
      <c r="FI132" s="135"/>
      <c r="FJ132" s="135"/>
      <c r="FK132" s="135"/>
      <c r="FL132" s="135"/>
      <c r="FM132" s="135"/>
      <c r="FN132" s="135"/>
      <c r="FO132" s="135"/>
      <c r="FP132" s="135"/>
      <c r="FQ132" s="136"/>
      <c r="FR132" s="9"/>
      <c r="FS132" s="9"/>
      <c r="FT132" s="9"/>
      <c r="FU132" s="9"/>
    </row>
    <row r="133" spans="1:177" s="9" customFormat="1" ht="15" thickBot="1" x14ac:dyDescent="0.25"/>
    <row r="134" spans="1:177" s="16" customFormat="1" x14ac:dyDescent="0.2">
      <c r="A134" s="9"/>
      <c r="B134" s="266" t="s">
        <v>40</v>
      </c>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c r="AS134" s="264"/>
      <c r="AT134" s="264"/>
      <c r="AU134" s="264"/>
      <c r="AV134" s="264"/>
      <c r="AW134" s="264"/>
      <c r="AX134" s="264"/>
      <c r="AY134" s="264"/>
      <c r="AZ134" s="264"/>
      <c r="BA134" s="264"/>
      <c r="BB134" s="264"/>
      <c r="BC134" s="264"/>
      <c r="BD134" s="264"/>
      <c r="BE134" s="264"/>
      <c r="BF134" s="264"/>
      <c r="BG134" s="264"/>
      <c r="BH134" s="264"/>
      <c r="BI134" s="264"/>
      <c r="BJ134" s="264"/>
      <c r="BK134" s="264"/>
      <c r="BL134" s="264"/>
      <c r="BM134" s="264"/>
      <c r="BN134" s="264"/>
      <c r="BO134" s="264"/>
      <c r="BP134" s="264"/>
      <c r="BQ134" s="264"/>
      <c r="BR134" s="264"/>
      <c r="BS134" s="264"/>
      <c r="BT134" s="264"/>
      <c r="BU134" s="264"/>
      <c r="BV134" s="264"/>
      <c r="BW134" s="264"/>
      <c r="BX134" s="264"/>
      <c r="BY134" s="264"/>
      <c r="BZ134" s="264"/>
      <c r="CA134" s="264"/>
      <c r="CB134" s="264"/>
      <c r="CC134" s="264"/>
      <c r="CD134" s="264"/>
      <c r="CE134" s="264"/>
      <c r="CF134" s="264"/>
      <c r="CG134" s="264"/>
      <c r="CH134" s="264"/>
      <c r="CI134" s="264"/>
      <c r="CJ134" s="264"/>
      <c r="CK134" s="264"/>
      <c r="CL134" s="264"/>
      <c r="CM134" s="264"/>
      <c r="CN134" s="264"/>
      <c r="CO134" s="264"/>
      <c r="CP134" s="264"/>
      <c r="CQ134" s="264"/>
      <c r="CR134" s="264"/>
      <c r="CS134" s="264"/>
      <c r="CT134" s="264"/>
      <c r="CU134" s="264"/>
      <c r="CV134" s="264"/>
      <c r="CW134" s="264"/>
      <c r="CX134" s="264"/>
      <c r="CY134" s="264"/>
      <c r="CZ134" s="264"/>
      <c r="DA134" s="264"/>
      <c r="DB134" s="264"/>
      <c r="DC134" s="264"/>
      <c r="DD134" s="264"/>
      <c r="DE134" s="264"/>
      <c r="DF134" s="264"/>
      <c r="DG134" s="264"/>
      <c r="DH134" s="264"/>
      <c r="DI134" s="264"/>
      <c r="DJ134" s="264"/>
      <c r="DK134" s="264"/>
      <c r="DL134" s="264"/>
      <c r="DM134" s="264"/>
      <c r="DN134" s="264"/>
      <c r="DO134" s="264"/>
      <c r="DP134" s="264"/>
      <c r="DQ134" s="264"/>
      <c r="DR134" s="264"/>
      <c r="DS134" s="264"/>
      <c r="DT134" s="264"/>
      <c r="DU134" s="264"/>
      <c r="DV134" s="264"/>
      <c r="DW134" s="264"/>
      <c r="DX134" s="264"/>
      <c r="DY134" s="264"/>
      <c r="DZ134" s="264"/>
      <c r="EA134" s="264"/>
      <c r="EB134" s="264"/>
      <c r="EC134" s="264"/>
      <c r="ED134" s="264"/>
      <c r="EE134" s="264"/>
      <c r="EF134" s="264"/>
      <c r="EG134" s="264"/>
      <c r="EH134" s="264"/>
      <c r="EI134" s="264"/>
      <c r="EJ134" s="264"/>
      <c r="EK134" s="264"/>
      <c r="EL134" s="264"/>
      <c r="EM134" s="264"/>
      <c r="EN134" s="264"/>
      <c r="EO134" s="264"/>
      <c r="EP134" s="264"/>
      <c r="EQ134" s="264"/>
      <c r="ER134" s="264"/>
      <c r="ES134" s="264"/>
      <c r="ET134" s="264"/>
      <c r="EU134" s="264"/>
      <c r="EV134" s="264"/>
      <c r="EW134" s="264"/>
      <c r="EX134" s="264"/>
      <c r="EY134" s="264"/>
      <c r="EZ134" s="264"/>
      <c r="FA134" s="264"/>
      <c r="FB134" s="264"/>
      <c r="FC134" s="264"/>
      <c r="FD134" s="264"/>
      <c r="FE134" s="264"/>
      <c r="FF134" s="264"/>
      <c r="FG134" s="264"/>
      <c r="FH134" s="264"/>
      <c r="FI134" s="264"/>
      <c r="FJ134" s="264"/>
      <c r="FK134" s="264"/>
      <c r="FL134" s="264"/>
      <c r="FM134" s="264"/>
      <c r="FN134" s="264"/>
      <c r="FO134" s="264"/>
      <c r="FP134" s="264"/>
      <c r="FQ134" s="265"/>
      <c r="FR134" s="9"/>
      <c r="FS134" s="9"/>
      <c r="FT134" s="9"/>
      <c r="FU134" s="9"/>
    </row>
    <row r="135" spans="1:177" s="16" customFormat="1" x14ac:dyDescent="0.2">
      <c r="A135" s="9"/>
      <c r="B135" s="133" t="s">
        <v>40</v>
      </c>
      <c r="C135" s="95"/>
      <c r="D135" s="95"/>
      <c r="E135" s="95"/>
      <c r="F135" s="95"/>
      <c r="G135" s="95"/>
      <c r="H135" s="95"/>
      <c r="I135" s="95"/>
      <c r="J135" s="95">
        <f t="shared" ref="J135:AO135" si="1219">-J25-J33+J125+J112+J113+J119</f>
        <v>-8530000</v>
      </c>
      <c r="K135" s="95">
        <f t="shared" si="1219"/>
        <v>-3596749.9075412983</v>
      </c>
      <c r="L135" s="95">
        <f t="shared" si="1219"/>
        <v>-4135320.127140162</v>
      </c>
      <c r="M135" s="95">
        <f t="shared" si="1219"/>
        <v>-4011068.4797091908</v>
      </c>
      <c r="N135" s="95">
        <f t="shared" si="1219"/>
        <v>0</v>
      </c>
      <c r="O135" s="95">
        <f t="shared" si="1219"/>
        <v>0</v>
      </c>
      <c r="P135" s="95">
        <f t="shared" si="1219"/>
        <v>0</v>
      </c>
      <c r="Q135" s="95">
        <f t="shared" si="1219"/>
        <v>0</v>
      </c>
      <c r="R135" s="95">
        <f t="shared" si="1219"/>
        <v>0</v>
      </c>
      <c r="S135" s="95">
        <f t="shared" si="1219"/>
        <v>0</v>
      </c>
      <c r="T135" s="95">
        <f t="shared" si="1219"/>
        <v>-122680.06333333332</v>
      </c>
      <c r="U135" s="95">
        <f t="shared" si="1219"/>
        <v>-121296.62733333331</v>
      </c>
      <c r="V135" s="95">
        <f t="shared" si="1219"/>
        <v>172874.40573333335</v>
      </c>
      <c r="W135" s="95">
        <f t="shared" si="1219"/>
        <v>212427.59493333337</v>
      </c>
      <c r="X135" s="95">
        <f t="shared" si="1219"/>
        <v>251980.78413333336</v>
      </c>
      <c r="Y135" s="95">
        <f t="shared" si="1219"/>
        <v>291533.97333333333</v>
      </c>
      <c r="Z135" s="95">
        <f t="shared" si="1219"/>
        <v>331087.16253333335</v>
      </c>
      <c r="AA135" s="95">
        <f t="shared" si="1219"/>
        <v>20688265.363395538</v>
      </c>
      <c r="AB135" s="95">
        <f t="shared" si="1219"/>
        <v>93661.884079761803</v>
      </c>
      <c r="AC135" s="95">
        <f t="shared" si="1219"/>
        <v>93661.884079761803</v>
      </c>
      <c r="AD135" s="95">
        <f t="shared" si="1219"/>
        <v>93661.884079761803</v>
      </c>
      <c r="AE135" s="95">
        <f t="shared" si="1219"/>
        <v>93661.884079761803</v>
      </c>
      <c r="AF135" s="95">
        <f t="shared" si="1219"/>
        <v>104800.80859476182</v>
      </c>
      <c r="AG135" s="95">
        <f t="shared" si="1219"/>
        <v>104800.80859476182</v>
      </c>
      <c r="AH135" s="95">
        <f t="shared" si="1219"/>
        <v>104800.80859476182</v>
      </c>
      <c r="AI135" s="95">
        <f t="shared" si="1219"/>
        <v>104800.80859476182</v>
      </c>
      <c r="AJ135" s="95">
        <f t="shared" si="1219"/>
        <v>104800.80859476182</v>
      </c>
      <c r="AK135" s="95">
        <f t="shared" si="1219"/>
        <v>104800.80859476182</v>
      </c>
      <c r="AL135" s="95">
        <f t="shared" si="1219"/>
        <v>104800.80859476182</v>
      </c>
      <c r="AM135" s="95">
        <f t="shared" si="1219"/>
        <v>104800.80859476182</v>
      </c>
      <c r="AN135" s="95">
        <f t="shared" si="1219"/>
        <v>58464.867202136084</v>
      </c>
      <c r="AO135" s="95">
        <f t="shared" si="1219"/>
        <v>58464.867202136084</v>
      </c>
      <c r="AP135" s="95">
        <f t="shared" ref="AP135:BU135" si="1220">-AP25-AP33+AP125+AP112+AP113+AP119</f>
        <v>58464.867202136084</v>
      </c>
      <c r="AQ135" s="95">
        <f t="shared" si="1220"/>
        <v>58464.867202136084</v>
      </c>
      <c r="AR135" s="95">
        <f t="shared" si="1220"/>
        <v>69937.959452586074</v>
      </c>
      <c r="AS135" s="95">
        <f t="shared" si="1220"/>
        <v>69937.959452586074</v>
      </c>
      <c r="AT135" s="95">
        <f t="shared" si="1220"/>
        <v>69937.959452586074</v>
      </c>
      <c r="AU135" s="95">
        <f t="shared" si="1220"/>
        <v>69937.959452586074</v>
      </c>
      <c r="AV135" s="95">
        <f t="shared" si="1220"/>
        <v>69937.959452586074</v>
      </c>
      <c r="AW135" s="95">
        <f t="shared" si="1220"/>
        <v>69937.959452586074</v>
      </c>
      <c r="AX135" s="95">
        <f t="shared" si="1220"/>
        <v>69937.959452586074</v>
      </c>
      <c r="AY135" s="95">
        <f t="shared" si="1220"/>
        <v>69937.959452586074</v>
      </c>
      <c r="AZ135" s="95">
        <f t="shared" si="1220"/>
        <v>69937.959452586074</v>
      </c>
      <c r="BA135" s="95">
        <f t="shared" si="1220"/>
        <v>69937.959452586074</v>
      </c>
      <c r="BB135" s="95">
        <f t="shared" si="1220"/>
        <v>69937.959452586074</v>
      </c>
      <c r="BC135" s="95">
        <f t="shared" si="1220"/>
        <v>69937.959452586074</v>
      </c>
      <c r="BD135" s="95">
        <f t="shared" si="1220"/>
        <v>81755.244470549456</v>
      </c>
      <c r="BE135" s="95">
        <f t="shared" si="1220"/>
        <v>81755.244470549456</v>
      </c>
      <c r="BF135" s="95">
        <f t="shared" si="1220"/>
        <v>81755.244470549456</v>
      </c>
      <c r="BG135" s="95">
        <f t="shared" si="1220"/>
        <v>81755.244470549456</v>
      </c>
      <c r="BH135" s="95">
        <f t="shared" si="1220"/>
        <v>81755.244470549456</v>
      </c>
      <c r="BI135" s="95">
        <f t="shared" si="1220"/>
        <v>81755.244470549456</v>
      </c>
      <c r="BJ135" s="95">
        <f t="shared" si="1220"/>
        <v>81755.244470549456</v>
      </c>
      <c r="BK135" s="95">
        <f t="shared" si="1220"/>
        <v>81755.244470549456</v>
      </c>
      <c r="BL135" s="95">
        <f t="shared" si="1220"/>
        <v>81755.244470549456</v>
      </c>
      <c r="BM135" s="95">
        <f t="shared" si="1220"/>
        <v>81755.244470549456</v>
      </c>
      <c r="BN135" s="95">
        <f t="shared" si="1220"/>
        <v>81755.244470549456</v>
      </c>
      <c r="BO135" s="95">
        <f t="shared" si="1220"/>
        <v>81755.244470549456</v>
      </c>
      <c r="BP135" s="95">
        <f t="shared" si="1220"/>
        <v>93927.048039051879</v>
      </c>
      <c r="BQ135" s="95">
        <f t="shared" si="1220"/>
        <v>93927.048039051879</v>
      </c>
      <c r="BR135" s="95">
        <f t="shared" si="1220"/>
        <v>93927.048039051879</v>
      </c>
      <c r="BS135" s="95">
        <f t="shared" si="1220"/>
        <v>93927.048039051879</v>
      </c>
      <c r="BT135" s="95">
        <f t="shared" si="1220"/>
        <v>93927.048039051879</v>
      </c>
      <c r="BU135" s="95">
        <f t="shared" si="1220"/>
        <v>93927.048039051879</v>
      </c>
      <c r="BV135" s="95">
        <f t="shared" ref="BV135:DA135" si="1221">-BV25-BV33+BV125+BV112+BV113+BV119</f>
        <v>93927.048039051879</v>
      </c>
      <c r="BW135" s="95">
        <f t="shared" si="1221"/>
        <v>93927.048039051879</v>
      </c>
      <c r="BX135" s="95">
        <f t="shared" si="1221"/>
        <v>93927.048039051879</v>
      </c>
      <c r="BY135" s="95">
        <f t="shared" si="1221"/>
        <v>93927.048039051879</v>
      </c>
      <c r="BZ135" s="95">
        <f t="shared" si="1221"/>
        <v>93927.048039051879</v>
      </c>
      <c r="CA135" s="95">
        <f t="shared" si="1221"/>
        <v>93927.048039051879</v>
      </c>
      <c r="CB135" s="95">
        <f t="shared" si="1221"/>
        <v>106464.00571460923</v>
      </c>
      <c r="CC135" s="95">
        <f t="shared" si="1221"/>
        <v>106464.00571460923</v>
      </c>
      <c r="CD135" s="95">
        <f t="shared" si="1221"/>
        <v>106464.00571460923</v>
      </c>
      <c r="CE135" s="95">
        <f t="shared" si="1221"/>
        <v>106464.00571460923</v>
      </c>
      <c r="CF135" s="95">
        <f t="shared" si="1221"/>
        <v>106464.00571460923</v>
      </c>
      <c r="CG135" s="95">
        <f t="shared" si="1221"/>
        <v>106464.00571460923</v>
      </c>
      <c r="CH135" s="95">
        <f t="shared" si="1221"/>
        <v>106464.00571460923</v>
      </c>
      <c r="CI135" s="95">
        <f t="shared" si="1221"/>
        <v>106464.00571460923</v>
      </c>
      <c r="CJ135" s="95">
        <f t="shared" si="1221"/>
        <v>106464.00571460923</v>
      </c>
      <c r="CK135" s="95">
        <f t="shared" si="1221"/>
        <v>106464.00571460923</v>
      </c>
      <c r="CL135" s="95">
        <f t="shared" si="1221"/>
        <v>106464.00571460923</v>
      </c>
      <c r="CM135" s="95">
        <f t="shared" si="1221"/>
        <v>106464.00571460923</v>
      </c>
      <c r="CN135" s="95">
        <f t="shared" si="1221"/>
        <v>119377.07212043356</v>
      </c>
      <c r="CO135" s="95">
        <f t="shared" si="1221"/>
        <v>119377.07212043356</v>
      </c>
      <c r="CP135" s="95">
        <f t="shared" si="1221"/>
        <v>119377.07212043356</v>
      </c>
      <c r="CQ135" s="95">
        <f t="shared" si="1221"/>
        <v>119377.07212043356</v>
      </c>
      <c r="CR135" s="95">
        <f t="shared" si="1221"/>
        <v>119377.07212043356</v>
      </c>
      <c r="CS135" s="95">
        <f t="shared" si="1221"/>
        <v>119377.07212043356</v>
      </c>
      <c r="CT135" s="95">
        <f t="shared" si="1221"/>
        <v>119377.07212043356</v>
      </c>
      <c r="CU135" s="95">
        <f t="shared" si="1221"/>
        <v>119377.07212043356</v>
      </c>
      <c r="CV135" s="95">
        <f t="shared" si="1221"/>
        <v>119377.07212043356</v>
      </c>
      <c r="CW135" s="95">
        <f t="shared" si="1221"/>
        <v>119377.07212043356</v>
      </c>
      <c r="CX135" s="95">
        <f t="shared" si="1221"/>
        <v>119377.07212043356</v>
      </c>
      <c r="CY135" s="95">
        <f t="shared" si="1221"/>
        <v>119377.07212043356</v>
      </c>
      <c r="CZ135" s="95">
        <f t="shared" si="1221"/>
        <v>132677.53051843267</v>
      </c>
      <c r="DA135" s="95">
        <f t="shared" si="1221"/>
        <v>132677.53051843267</v>
      </c>
      <c r="DB135" s="95">
        <f t="shared" ref="DB135:EG135" si="1222">-DB25-DB33+DB125+DB112+DB113+DB119</f>
        <v>132677.53051843267</v>
      </c>
      <c r="DC135" s="95">
        <f t="shared" si="1222"/>
        <v>132677.53051843267</v>
      </c>
      <c r="DD135" s="95">
        <f t="shared" si="1222"/>
        <v>132677.53051843267</v>
      </c>
      <c r="DE135" s="95">
        <f t="shared" si="1222"/>
        <v>132677.53051843267</v>
      </c>
      <c r="DF135" s="95">
        <f t="shared" si="1222"/>
        <v>132677.53051843267</v>
      </c>
      <c r="DG135" s="95">
        <f t="shared" si="1222"/>
        <v>132677.53051843267</v>
      </c>
      <c r="DH135" s="95">
        <f t="shared" si="1222"/>
        <v>132677.53051843267</v>
      </c>
      <c r="DI135" s="95">
        <f t="shared" si="1222"/>
        <v>132677.53051843267</v>
      </c>
      <c r="DJ135" s="95">
        <f t="shared" si="1222"/>
        <v>132677.53051843267</v>
      </c>
      <c r="DK135" s="95">
        <f t="shared" si="1222"/>
        <v>132677.53051843267</v>
      </c>
      <c r="DL135" s="95">
        <f t="shared" si="1222"/>
        <v>146377.00266837142</v>
      </c>
      <c r="DM135" s="95">
        <f t="shared" si="1222"/>
        <v>146377.00266837142</v>
      </c>
      <c r="DN135" s="95">
        <f t="shared" si="1222"/>
        <v>146377.00266837142</v>
      </c>
      <c r="DO135" s="95">
        <f t="shared" si="1222"/>
        <v>146377.00266837142</v>
      </c>
      <c r="DP135" s="95">
        <f t="shared" si="1222"/>
        <v>146377.00266837142</v>
      </c>
      <c r="DQ135" s="95">
        <f t="shared" si="1222"/>
        <v>146377.00266837142</v>
      </c>
      <c r="DR135" s="95">
        <f t="shared" si="1222"/>
        <v>146377.00266837142</v>
      </c>
      <c r="DS135" s="95">
        <f t="shared" si="1222"/>
        <v>146377.00266837142</v>
      </c>
      <c r="DT135" s="95">
        <f t="shared" si="1222"/>
        <v>146377.00266837142</v>
      </c>
      <c r="DU135" s="95">
        <f t="shared" si="1222"/>
        <v>146377.00266837142</v>
      </c>
      <c r="DV135" s="95">
        <f t="shared" si="1222"/>
        <v>146377.00266837142</v>
      </c>
      <c r="DW135" s="95">
        <f t="shared" si="1222"/>
        <v>146377.00266837142</v>
      </c>
      <c r="DX135" s="95">
        <f t="shared" si="1222"/>
        <v>160487.45898280846</v>
      </c>
      <c r="DY135" s="95">
        <f t="shared" si="1222"/>
        <v>160487.45898280846</v>
      </c>
      <c r="DZ135" s="95">
        <f t="shared" si="1222"/>
        <v>160487.45898280846</v>
      </c>
      <c r="EA135" s="95">
        <f t="shared" si="1222"/>
        <v>160487.45898280846</v>
      </c>
      <c r="EB135" s="95">
        <f t="shared" si="1222"/>
        <v>160487.45898280846</v>
      </c>
      <c r="EC135" s="95">
        <f t="shared" si="1222"/>
        <v>160487.45898280846</v>
      </c>
      <c r="ED135" s="95">
        <f t="shared" si="1222"/>
        <v>160487.45898280846</v>
      </c>
      <c r="EE135" s="95">
        <f t="shared" si="1222"/>
        <v>160487.45898280846</v>
      </c>
      <c r="EF135" s="95">
        <f t="shared" si="1222"/>
        <v>160487.45898280846</v>
      </c>
      <c r="EG135" s="95">
        <f t="shared" si="1222"/>
        <v>160487.45898280846</v>
      </c>
      <c r="EH135" s="95">
        <f t="shared" ref="EH135:FQ135" si="1223">-EH25-EH33+EH125+EH112+EH113+EH119</f>
        <v>160487.45898280846</v>
      </c>
      <c r="EI135" s="95">
        <f t="shared" si="1223"/>
        <v>32245215.722081065</v>
      </c>
      <c r="EJ135" s="95">
        <f t="shared" si="1223"/>
        <v>0</v>
      </c>
      <c r="EK135" s="95">
        <f t="shared" si="1223"/>
        <v>0</v>
      </c>
      <c r="EL135" s="95">
        <f t="shared" si="1223"/>
        <v>0</v>
      </c>
      <c r="EM135" s="95">
        <f t="shared" si="1223"/>
        <v>0</v>
      </c>
      <c r="EN135" s="95">
        <f t="shared" si="1223"/>
        <v>0</v>
      </c>
      <c r="EO135" s="95">
        <f t="shared" si="1223"/>
        <v>0</v>
      </c>
      <c r="EP135" s="95">
        <f t="shared" si="1223"/>
        <v>0</v>
      </c>
      <c r="EQ135" s="95">
        <f t="shared" si="1223"/>
        <v>0</v>
      </c>
      <c r="ER135" s="95">
        <f t="shared" si="1223"/>
        <v>0</v>
      </c>
      <c r="ES135" s="95">
        <f t="shared" si="1223"/>
        <v>0</v>
      </c>
      <c r="ET135" s="95">
        <f t="shared" si="1223"/>
        <v>0</v>
      </c>
      <c r="EU135" s="95">
        <f t="shared" si="1223"/>
        <v>0</v>
      </c>
      <c r="EV135" s="95">
        <f t="shared" si="1223"/>
        <v>0</v>
      </c>
      <c r="EW135" s="95">
        <f t="shared" si="1223"/>
        <v>0</v>
      </c>
      <c r="EX135" s="95">
        <f t="shared" si="1223"/>
        <v>0</v>
      </c>
      <c r="EY135" s="95">
        <f t="shared" si="1223"/>
        <v>0</v>
      </c>
      <c r="EZ135" s="95">
        <f t="shared" si="1223"/>
        <v>0</v>
      </c>
      <c r="FA135" s="95">
        <f t="shared" si="1223"/>
        <v>0</v>
      </c>
      <c r="FB135" s="95">
        <f t="shared" si="1223"/>
        <v>0</v>
      </c>
      <c r="FC135" s="95">
        <f t="shared" si="1223"/>
        <v>0</v>
      </c>
      <c r="FD135" s="95">
        <f t="shared" si="1223"/>
        <v>0</v>
      </c>
      <c r="FE135" s="95">
        <f t="shared" si="1223"/>
        <v>0</v>
      </c>
      <c r="FF135" s="95">
        <f t="shared" si="1223"/>
        <v>0</v>
      </c>
      <c r="FG135" s="95">
        <f t="shared" si="1223"/>
        <v>0</v>
      </c>
      <c r="FH135" s="95">
        <f t="shared" si="1223"/>
        <v>0</v>
      </c>
      <c r="FI135" s="95">
        <f t="shared" si="1223"/>
        <v>0</v>
      </c>
      <c r="FJ135" s="95">
        <f t="shared" si="1223"/>
        <v>0</v>
      </c>
      <c r="FK135" s="95">
        <f t="shared" si="1223"/>
        <v>0</v>
      </c>
      <c r="FL135" s="95">
        <f t="shared" si="1223"/>
        <v>0</v>
      </c>
      <c r="FM135" s="95">
        <f t="shared" si="1223"/>
        <v>0</v>
      </c>
      <c r="FN135" s="95">
        <f t="shared" si="1223"/>
        <v>0</v>
      </c>
      <c r="FO135" s="95">
        <f t="shared" si="1223"/>
        <v>0</v>
      </c>
      <c r="FP135" s="95">
        <f t="shared" si="1223"/>
        <v>0</v>
      </c>
      <c r="FQ135" s="96">
        <f t="shared" si="1223"/>
        <v>0</v>
      </c>
      <c r="FR135" s="191"/>
      <c r="FS135" s="191"/>
      <c r="FT135" s="191"/>
      <c r="FU135" s="9"/>
    </row>
    <row r="136" spans="1:177" s="16" customFormat="1" x14ac:dyDescent="0.2">
      <c r="A136" s="9"/>
      <c r="B136" s="199" t="s">
        <v>34</v>
      </c>
      <c r="C136" s="263">
        <f>XIRR(J135:FQ135,$J$9:$FQ$9)</f>
        <v>0.29635271430015564</v>
      </c>
      <c r="D136" s="263"/>
      <c r="E136" s="263"/>
      <c r="F136" s="263"/>
      <c r="G136" s="263"/>
      <c r="H136" s="263"/>
      <c r="I136" s="263"/>
      <c r="FQ136" s="208"/>
      <c r="FR136" s="9"/>
      <c r="FS136" s="9"/>
      <c r="FT136" s="9"/>
      <c r="FU136" s="9"/>
    </row>
    <row r="137" spans="1:177" s="16" customFormat="1" x14ac:dyDescent="0.2">
      <c r="A137" s="9"/>
      <c r="B137" s="199" t="s">
        <v>35</v>
      </c>
      <c r="C137" s="188">
        <f>SUMIF(J135:FQ135,"&gt;0")/-SUMIF(J135:FQ135,"&lt;0")</f>
        <v>3.2369000330162501</v>
      </c>
      <c r="D137" s="188"/>
      <c r="E137" s="188"/>
      <c r="F137" s="188"/>
      <c r="G137" s="188"/>
      <c r="H137" s="188"/>
      <c r="I137" s="188"/>
      <c r="FQ137" s="208"/>
      <c r="FR137" s="9"/>
      <c r="FS137" s="9"/>
      <c r="FT137" s="9"/>
      <c r="FU137" s="9"/>
    </row>
    <row r="138" spans="1:177" s="16" customFormat="1" x14ac:dyDescent="0.2">
      <c r="A138" s="9"/>
      <c r="B138" s="199" t="s">
        <v>36</v>
      </c>
      <c r="C138" s="95">
        <f>SUM(J135:FQ135)</f>
        <v>45894735.679590955</v>
      </c>
      <c r="D138" s="95"/>
      <c r="E138" s="95"/>
      <c r="F138" s="95"/>
      <c r="G138" s="95"/>
      <c r="H138" s="95"/>
      <c r="I138" s="95"/>
      <c r="R138" s="95"/>
      <c r="FQ138" s="208"/>
      <c r="FR138" s="9"/>
      <c r="FS138" s="9"/>
      <c r="FT138" s="9"/>
      <c r="FU138" s="9"/>
    </row>
    <row r="139" spans="1:177" s="16" customFormat="1" ht="15" thickBot="1" x14ac:dyDescent="0.25">
      <c r="A139" s="9"/>
      <c r="B139" s="203" t="s">
        <v>69</v>
      </c>
      <c r="C139" s="213">
        <f>SUMIF(J135:FQ135,"&lt;0")</f>
        <v>-20517115.205057316</v>
      </c>
      <c r="D139" s="213"/>
      <c r="E139" s="213"/>
      <c r="F139" s="213"/>
      <c r="G139" s="213"/>
      <c r="H139" s="213"/>
      <c r="I139" s="213"/>
      <c r="J139" s="135"/>
      <c r="K139" s="135"/>
      <c r="L139" s="135"/>
      <c r="M139" s="135"/>
      <c r="N139" s="135"/>
      <c r="O139" s="135"/>
      <c r="P139" s="135"/>
      <c r="Q139" s="135"/>
      <c r="R139" s="135"/>
      <c r="S139" s="398"/>
      <c r="T139" s="398"/>
      <c r="U139" s="398"/>
      <c r="V139" s="398"/>
      <c r="W139" s="398"/>
      <c r="X139" s="398"/>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5"/>
      <c r="EA139" s="135"/>
      <c r="EB139" s="135"/>
      <c r="EC139" s="135"/>
      <c r="ED139" s="135"/>
      <c r="EE139" s="135"/>
      <c r="EF139" s="135"/>
      <c r="EG139" s="135"/>
      <c r="EH139" s="135"/>
      <c r="EI139" s="135"/>
      <c r="EJ139" s="135"/>
      <c r="EK139" s="135"/>
      <c r="EL139" s="135"/>
      <c r="EM139" s="135"/>
      <c r="EN139" s="135"/>
      <c r="EO139" s="135"/>
      <c r="EP139" s="135"/>
      <c r="EQ139" s="135"/>
      <c r="ER139" s="135"/>
      <c r="ES139" s="135"/>
      <c r="ET139" s="135"/>
      <c r="EU139" s="135"/>
      <c r="EV139" s="135"/>
      <c r="EW139" s="135"/>
      <c r="EX139" s="135"/>
      <c r="EY139" s="135"/>
      <c r="EZ139" s="135"/>
      <c r="FA139" s="135"/>
      <c r="FB139" s="135"/>
      <c r="FC139" s="135"/>
      <c r="FD139" s="135"/>
      <c r="FE139" s="135"/>
      <c r="FF139" s="135"/>
      <c r="FG139" s="135"/>
      <c r="FH139" s="135"/>
      <c r="FI139" s="135"/>
      <c r="FJ139" s="135"/>
      <c r="FK139" s="135"/>
      <c r="FL139" s="135"/>
      <c r="FM139" s="135"/>
      <c r="FN139" s="135"/>
      <c r="FO139" s="135"/>
      <c r="FP139" s="135"/>
      <c r="FQ139" s="136"/>
      <c r="FR139" s="9"/>
      <c r="FS139" s="9"/>
      <c r="FT139" s="9"/>
      <c r="FU139" s="9"/>
    </row>
    <row r="140" spans="1:177" s="9" customFormat="1" x14ac:dyDescent="0.2">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c r="EE140" s="191"/>
      <c r="EF140" s="191"/>
      <c r="EG140" s="191"/>
      <c r="EH140" s="191"/>
    </row>
    <row r="141" spans="1:177" hidden="1" x14ac:dyDescent="0.2">
      <c r="C141" s="576"/>
    </row>
    <row r="142" spans="1:177" hidden="1" x14ac:dyDescent="0.2">
      <c r="B142" s="577" t="s">
        <v>326</v>
      </c>
      <c r="C142" s="576"/>
    </row>
    <row r="143" spans="1:177" hidden="1" x14ac:dyDescent="0.2">
      <c r="B143" s="193" t="s">
        <v>261</v>
      </c>
      <c r="C143" s="576">
        <f>+'Summary&amp;Assumptions'!J32</f>
        <v>45870</v>
      </c>
      <c r="FS143" s="578"/>
      <c r="FT143" s="578"/>
    </row>
    <row r="144" spans="1:177" hidden="1" x14ac:dyDescent="0.2">
      <c r="B144" s="193" t="str">
        <f t="shared" ref="B144:B157" si="1224">+B89</f>
        <v>Repairs and Maintenance</v>
      </c>
      <c r="C144" s="579">
        <f>SUM(J144:FQ144)</f>
        <v>319856.25</v>
      </c>
      <c r="D144" s="578"/>
      <c r="E144" s="580">
        <f t="shared" ref="E144:E156" si="1225">C144/$C$158</f>
        <v>4.4196750880317062E-2</v>
      </c>
      <c r="F144" s="578"/>
      <c r="G144" s="578"/>
      <c r="H144" s="578"/>
      <c r="I144" s="578"/>
      <c r="J144" s="579">
        <f t="shared" ref="J144:J157" si="1226">(J$9=$C$143)*SUM(J89:U89)</f>
        <v>0</v>
      </c>
      <c r="K144" s="579">
        <f t="shared" ref="K144:K157" si="1227">(K$9=$C$143)*SUM(K89:V89)</f>
        <v>0</v>
      </c>
      <c r="L144" s="579">
        <f t="shared" ref="L144:L157" si="1228">(L$9=$C$143)*SUM(L89:W89)</f>
        <v>0</v>
      </c>
      <c r="M144" s="579">
        <f t="shared" ref="M144:M157" si="1229">(M$9=$C$143)*SUM(M89:X89)</f>
        <v>0</v>
      </c>
      <c r="N144" s="579">
        <f t="shared" ref="N144:N157" si="1230">(N$9=$C$143)*SUM(N89:Y89)</f>
        <v>0</v>
      </c>
      <c r="O144" s="579">
        <f t="shared" ref="O144:O157" si="1231">(O$9=$C$143)*SUM(O89:Z89)</f>
        <v>0</v>
      </c>
      <c r="P144" s="579">
        <f t="shared" ref="P144:P157" si="1232">(P$9=$C$143)*SUM(P89:AA89)</f>
        <v>0</v>
      </c>
      <c r="Q144" s="579">
        <f t="shared" ref="Q144:Q157" si="1233">(Q$9=$C$143)*SUM(Q89:AB89)</f>
        <v>0</v>
      </c>
      <c r="R144" s="579">
        <f t="shared" ref="R144:R157" si="1234">(R$9=$C$143)*SUM(R89:AC89)</f>
        <v>0</v>
      </c>
      <c r="S144" s="579">
        <f t="shared" ref="S144:S157" si="1235">(S$9=$C$143)*SUM(S89:AD89)</f>
        <v>0</v>
      </c>
      <c r="T144" s="579">
        <f t="shared" ref="T144:T157" si="1236">(T$9=$C$143)*SUM(T89:AE89)</f>
        <v>0</v>
      </c>
      <c r="U144" s="579">
        <f t="shared" ref="U144:U157" si="1237">(U$9=$C$143)*SUM(U89:AF89)</f>
        <v>0</v>
      </c>
      <c r="V144" s="579">
        <f t="shared" ref="V144:V157" si="1238">(V$9=$C$143)*SUM(V89:AG89)</f>
        <v>0</v>
      </c>
      <c r="W144" s="579">
        <f t="shared" ref="W144:W157" si="1239">(W$9=$C$143)*SUM(W89:AH89)</f>
        <v>0</v>
      </c>
      <c r="X144" s="579">
        <f t="shared" ref="X144:X157" si="1240">(X$9=$C$143)*SUM(X89:AI89)</f>
        <v>0</v>
      </c>
      <c r="Y144" s="579">
        <f t="shared" ref="Y144:Y157" si="1241">(Y$9=$C$143)*SUM(Y89:AJ89)</f>
        <v>0</v>
      </c>
      <c r="Z144" s="579">
        <f t="shared" ref="Z144:Z157" si="1242">(Z$9=$C$143)*SUM(Z89:AK89)</f>
        <v>0</v>
      </c>
      <c r="AA144" s="579">
        <f t="shared" ref="AA144:AA157" si="1243">(AA$9=$C$143)*SUM(AA89:AL89)</f>
        <v>319856.25</v>
      </c>
      <c r="AB144" s="579">
        <f t="shared" ref="AB144:AB157" si="1244">(AB$9=$C$143)*SUM(AB89:AM89)</f>
        <v>0</v>
      </c>
      <c r="AC144" s="579">
        <f t="shared" ref="AC144:AC157" si="1245">(AC$9=$C$143)*SUM(AC89:AN89)</f>
        <v>0</v>
      </c>
      <c r="AD144" s="579">
        <f t="shared" ref="AD144:AD157" si="1246">(AD$9=$C$143)*SUM(AD89:AO89)</f>
        <v>0</v>
      </c>
      <c r="AE144" s="579">
        <f t="shared" ref="AE144:AE157" si="1247">(AE$9=$C$143)*SUM(AE89:AP89)</f>
        <v>0</v>
      </c>
      <c r="AF144" s="579">
        <f t="shared" ref="AF144:AF157" si="1248">(AF$9=$C$143)*SUM(AF89:AQ89)</f>
        <v>0</v>
      </c>
      <c r="AG144" s="579">
        <f t="shared" ref="AG144:AG157" si="1249">(AG$9=$C$143)*SUM(AG89:AR89)</f>
        <v>0</v>
      </c>
      <c r="AH144" s="579">
        <f t="shared" ref="AH144:AH157" si="1250">(AH$9=$C$143)*SUM(AH89:AS89)</f>
        <v>0</v>
      </c>
      <c r="AI144" s="579">
        <f t="shared" ref="AI144:AI157" si="1251">(AI$9=$C$143)*SUM(AI89:AT89)</f>
        <v>0</v>
      </c>
      <c r="AJ144" s="579">
        <f t="shared" ref="AJ144:AJ157" si="1252">(AJ$9=$C$143)*SUM(AJ89:AU89)</f>
        <v>0</v>
      </c>
      <c r="AK144" s="579">
        <f t="shared" ref="AK144:AK157" si="1253">(AK$9=$C$143)*SUM(AK89:AV89)</f>
        <v>0</v>
      </c>
      <c r="AL144" s="579">
        <f t="shared" ref="AL144:AL157" si="1254">(AL$9=$C$143)*SUM(AL89:AW89)</f>
        <v>0</v>
      </c>
      <c r="AM144" s="579">
        <f t="shared" ref="AM144:AM157" si="1255">(AM$9=$C$143)*SUM(AM89:AX89)</f>
        <v>0</v>
      </c>
      <c r="AN144" s="579">
        <f t="shared" ref="AN144:AN157" si="1256">(AN$9=$C$143)*SUM(AN89:AY89)</f>
        <v>0</v>
      </c>
      <c r="AO144" s="579">
        <f t="shared" ref="AO144:AO157" si="1257">(AO$9=$C$143)*SUM(AO89:AZ89)</f>
        <v>0</v>
      </c>
      <c r="AP144" s="579">
        <f t="shared" ref="AP144:AP157" si="1258">(AP$9=$C$143)*SUM(AP89:BA89)</f>
        <v>0</v>
      </c>
      <c r="AQ144" s="579">
        <f t="shared" ref="AQ144:AQ157" si="1259">(AQ$9=$C$143)*SUM(AQ89:BB89)</f>
        <v>0</v>
      </c>
      <c r="AR144" s="579">
        <f t="shared" ref="AR144:AR157" si="1260">(AR$9=$C$143)*SUM(AR89:BC89)</f>
        <v>0</v>
      </c>
      <c r="AS144" s="579">
        <f t="shared" ref="AS144:AS157" si="1261">(AS$9=$C$143)*SUM(AS89:BD89)</f>
        <v>0</v>
      </c>
      <c r="AT144" s="579">
        <f t="shared" ref="AT144:AT157" si="1262">(AT$9=$C$143)*SUM(AT89:BE89)</f>
        <v>0</v>
      </c>
      <c r="AU144" s="579">
        <f t="shared" ref="AU144:AU157" si="1263">(AU$9=$C$143)*SUM(AU89:BF89)</f>
        <v>0</v>
      </c>
      <c r="AV144" s="579">
        <f t="shared" ref="AV144:AV157" si="1264">(AV$9=$C$143)*SUM(AV89:BG89)</f>
        <v>0</v>
      </c>
      <c r="AW144" s="579">
        <f t="shared" ref="AW144:AW157" si="1265">(AW$9=$C$143)*SUM(AW89:BH89)</f>
        <v>0</v>
      </c>
      <c r="AX144" s="579">
        <f t="shared" ref="AX144:AX157" si="1266">(AX$9=$C$143)*SUM(AX89:BI89)</f>
        <v>0</v>
      </c>
      <c r="AY144" s="579">
        <f t="shared" ref="AY144:AY157" si="1267">(AY$9=$C$143)*SUM(AY89:BJ89)</f>
        <v>0</v>
      </c>
      <c r="AZ144" s="579">
        <f t="shared" ref="AZ144:AZ157" si="1268">(AZ$9=$C$143)*SUM(AZ89:BK89)</f>
        <v>0</v>
      </c>
      <c r="BA144" s="579">
        <f t="shared" ref="BA144:BA157" si="1269">(BA$9=$C$143)*SUM(BA89:BL89)</f>
        <v>0</v>
      </c>
      <c r="BB144" s="579">
        <f t="shared" ref="BB144:BB157" si="1270">(BB$9=$C$143)*SUM(BB89:BM89)</f>
        <v>0</v>
      </c>
      <c r="BC144" s="579">
        <f t="shared" ref="BC144:BC157" si="1271">(BC$9=$C$143)*SUM(BC89:BN89)</f>
        <v>0</v>
      </c>
      <c r="BD144" s="579">
        <f t="shared" ref="BD144:BD157" si="1272">(BD$9=$C$143)*SUM(BD89:BO89)</f>
        <v>0</v>
      </c>
      <c r="BE144" s="579">
        <f t="shared" ref="BE144:BE157" si="1273">(BE$9=$C$143)*SUM(BE89:BP89)</f>
        <v>0</v>
      </c>
      <c r="BF144" s="579">
        <f t="shared" ref="BF144:BF157" si="1274">(BF$9=$C$143)*SUM(BF89:BQ89)</f>
        <v>0</v>
      </c>
      <c r="BG144" s="579">
        <f t="shared" ref="BG144:BG157" si="1275">(BG$9=$C$143)*SUM(BG89:BR89)</f>
        <v>0</v>
      </c>
      <c r="BH144" s="579">
        <f t="shared" ref="BH144:BH157" si="1276">(BH$9=$C$143)*SUM(BH89:BS89)</f>
        <v>0</v>
      </c>
      <c r="BI144" s="579">
        <f t="shared" ref="BI144:BI157" si="1277">(BI$9=$C$143)*SUM(BI89:BT89)</f>
        <v>0</v>
      </c>
      <c r="BJ144" s="579">
        <f t="shared" ref="BJ144:BJ157" si="1278">(BJ$9=$C$143)*SUM(BJ89:BU89)</f>
        <v>0</v>
      </c>
      <c r="BK144" s="579">
        <f t="shared" ref="BK144:BK157" si="1279">(BK$9=$C$143)*SUM(BK89:BV89)</f>
        <v>0</v>
      </c>
      <c r="BL144" s="579">
        <f t="shared" ref="BL144:BL157" si="1280">(BL$9=$C$143)*SUM(BL89:BW89)</f>
        <v>0</v>
      </c>
      <c r="BM144" s="579">
        <f t="shared" ref="BM144:BM157" si="1281">(BM$9=$C$143)*SUM(BM89:BX89)</f>
        <v>0</v>
      </c>
      <c r="BN144" s="579">
        <f t="shared" ref="BN144:BN157" si="1282">(BN$9=$C$143)*SUM(BN89:BY89)</f>
        <v>0</v>
      </c>
      <c r="BO144" s="579">
        <f t="shared" ref="BO144:BO157" si="1283">(BO$9=$C$143)*SUM(BO89:BZ89)</f>
        <v>0</v>
      </c>
      <c r="BP144" s="579">
        <f t="shared" ref="BP144:BP157" si="1284">(BP$9=$C$143)*SUM(BP89:CA89)</f>
        <v>0</v>
      </c>
      <c r="BQ144" s="579">
        <f t="shared" ref="BQ144:BQ157" si="1285">(BQ$9=$C$143)*SUM(BQ89:CB89)</f>
        <v>0</v>
      </c>
      <c r="BR144" s="579">
        <f t="shared" ref="BR144:BR157" si="1286">(BR$9=$C$143)*SUM(BR89:CC89)</f>
        <v>0</v>
      </c>
      <c r="BS144" s="579">
        <f t="shared" ref="BS144:BS157" si="1287">(BS$9=$C$143)*SUM(BS89:CD89)</f>
        <v>0</v>
      </c>
      <c r="BT144" s="579">
        <f t="shared" ref="BT144:BT157" si="1288">(BT$9=$C$143)*SUM(BT89:CE89)</f>
        <v>0</v>
      </c>
      <c r="BU144" s="579">
        <f t="shared" ref="BU144:BU157" si="1289">(BU$9=$C$143)*SUM(BU89:CF89)</f>
        <v>0</v>
      </c>
      <c r="BV144" s="579">
        <f t="shared" ref="BV144:BV157" si="1290">(BV$9=$C$143)*SUM(BV89:CG89)</f>
        <v>0</v>
      </c>
      <c r="BW144" s="579">
        <f t="shared" ref="BW144:BW157" si="1291">(BW$9=$C$143)*SUM(BW89:CH89)</f>
        <v>0</v>
      </c>
      <c r="BX144" s="579">
        <f t="shared" ref="BX144:BX157" si="1292">(BX$9=$C$143)*SUM(BX89:CI89)</f>
        <v>0</v>
      </c>
      <c r="BY144" s="579">
        <f t="shared" ref="BY144:BY157" si="1293">(BY$9=$C$143)*SUM(BY89:CJ89)</f>
        <v>0</v>
      </c>
      <c r="BZ144" s="579">
        <f t="shared" ref="BZ144:BZ157" si="1294">(BZ$9=$C$143)*SUM(BZ89:CK89)</f>
        <v>0</v>
      </c>
      <c r="CA144" s="579">
        <f t="shared" ref="CA144:CA157" si="1295">(CA$9=$C$143)*SUM(CA89:CL89)</f>
        <v>0</v>
      </c>
      <c r="CB144" s="579">
        <f t="shared" ref="CB144:CB157" si="1296">(CB$9=$C$143)*SUM(CB89:CM89)</f>
        <v>0</v>
      </c>
      <c r="CC144" s="579">
        <f t="shared" ref="CC144:CC157" si="1297">(CC$9=$C$143)*SUM(CC89:CN89)</f>
        <v>0</v>
      </c>
      <c r="CD144" s="579">
        <f t="shared" ref="CD144:CD157" si="1298">(CD$9=$C$143)*SUM(CD89:CO89)</f>
        <v>0</v>
      </c>
      <c r="CE144" s="579">
        <f t="shared" ref="CE144:CE157" si="1299">(CE$9=$C$143)*SUM(CE89:CP89)</f>
        <v>0</v>
      </c>
      <c r="CF144" s="579">
        <f t="shared" ref="CF144:CF157" si="1300">(CF$9=$C$143)*SUM(CF89:CQ89)</f>
        <v>0</v>
      </c>
      <c r="CG144" s="579">
        <f t="shared" ref="CG144:CG157" si="1301">(CG$9=$C$143)*SUM(CG89:CR89)</f>
        <v>0</v>
      </c>
      <c r="CH144" s="579">
        <f t="shared" ref="CH144:CH157" si="1302">(CH$9=$C$143)*SUM(CH89:CS89)</f>
        <v>0</v>
      </c>
      <c r="CI144" s="579">
        <f t="shared" ref="CI144:CI157" si="1303">(CI$9=$C$143)*SUM(CI89:CT89)</f>
        <v>0</v>
      </c>
      <c r="CJ144" s="579">
        <f t="shared" ref="CJ144:CJ157" si="1304">(CJ$9=$C$143)*SUM(CJ89:CU89)</f>
        <v>0</v>
      </c>
      <c r="CK144" s="579">
        <f t="shared" ref="CK144:CK157" si="1305">(CK$9=$C$143)*SUM(CK89:CV89)</f>
        <v>0</v>
      </c>
      <c r="CL144" s="579">
        <f t="shared" ref="CL144:CL157" si="1306">(CL$9=$C$143)*SUM(CL89:CW89)</f>
        <v>0</v>
      </c>
      <c r="CM144" s="579">
        <f t="shared" ref="CM144:CM157" si="1307">(CM$9=$C$143)*SUM(CM89:CX89)</f>
        <v>0</v>
      </c>
      <c r="CN144" s="579">
        <f t="shared" ref="CN144:CN157" si="1308">(CN$9=$C$143)*SUM(CN89:CY89)</f>
        <v>0</v>
      </c>
      <c r="CO144" s="579">
        <f t="shared" ref="CO144:CO157" si="1309">(CO$9=$C$143)*SUM(CO89:CZ89)</f>
        <v>0</v>
      </c>
      <c r="CP144" s="579">
        <f t="shared" ref="CP144:CP157" si="1310">(CP$9=$C$143)*SUM(CP89:DA89)</f>
        <v>0</v>
      </c>
      <c r="CQ144" s="579">
        <f t="shared" ref="CQ144:CQ157" si="1311">(CQ$9=$C$143)*SUM(CQ89:DB89)</f>
        <v>0</v>
      </c>
      <c r="CR144" s="579">
        <f t="shared" ref="CR144:CR157" si="1312">(CR$9=$C$143)*SUM(CR89:DC89)</f>
        <v>0</v>
      </c>
      <c r="CS144" s="579">
        <f t="shared" ref="CS144:CS157" si="1313">(CS$9=$C$143)*SUM(CS89:DD89)</f>
        <v>0</v>
      </c>
      <c r="CT144" s="579">
        <f t="shared" ref="CT144:CT157" si="1314">(CT$9=$C$143)*SUM(CT89:DE89)</f>
        <v>0</v>
      </c>
      <c r="CU144" s="579">
        <f t="shared" ref="CU144:CU157" si="1315">(CU$9=$C$143)*SUM(CU89:DF89)</f>
        <v>0</v>
      </c>
      <c r="CV144" s="579">
        <f t="shared" ref="CV144:CV157" si="1316">(CV$9=$C$143)*SUM(CV89:DG89)</f>
        <v>0</v>
      </c>
      <c r="CW144" s="579">
        <f t="shared" ref="CW144:CW157" si="1317">(CW$9=$C$143)*SUM(CW89:DH89)</f>
        <v>0</v>
      </c>
      <c r="CX144" s="579">
        <f t="shared" ref="CX144:CX157" si="1318">(CX$9=$C$143)*SUM(CX89:DI89)</f>
        <v>0</v>
      </c>
      <c r="CY144" s="579">
        <f t="shared" ref="CY144:CY157" si="1319">(CY$9=$C$143)*SUM(CY89:DJ89)</f>
        <v>0</v>
      </c>
      <c r="CZ144" s="579">
        <f t="shared" ref="CZ144:CZ157" si="1320">(CZ$9=$C$143)*SUM(CZ89:DK89)</f>
        <v>0</v>
      </c>
      <c r="DA144" s="579">
        <f t="shared" ref="DA144:DA157" si="1321">(DA$9=$C$143)*SUM(DA89:DL89)</f>
        <v>0</v>
      </c>
      <c r="DB144" s="579">
        <f t="shared" ref="DB144:DB157" si="1322">(DB$9=$C$143)*SUM(DB89:DM89)</f>
        <v>0</v>
      </c>
      <c r="DC144" s="579">
        <f t="shared" ref="DC144:DC157" si="1323">(DC$9=$C$143)*SUM(DC89:DN89)</f>
        <v>0</v>
      </c>
      <c r="DD144" s="579">
        <f t="shared" ref="DD144:DD157" si="1324">(DD$9=$C$143)*SUM(DD89:DO89)</f>
        <v>0</v>
      </c>
      <c r="DE144" s="579">
        <f t="shared" ref="DE144:DE157" si="1325">(DE$9=$C$143)*SUM(DE89:DP89)</f>
        <v>0</v>
      </c>
      <c r="DF144" s="579">
        <f t="shared" ref="DF144:DF157" si="1326">(DF$9=$C$143)*SUM(DF89:DQ89)</f>
        <v>0</v>
      </c>
      <c r="DG144" s="579">
        <f t="shared" ref="DG144:DG157" si="1327">(DG$9=$C$143)*SUM(DG89:DR89)</f>
        <v>0</v>
      </c>
      <c r="DH144" s="579">
        <f t="shared" ref="DH144:DH157" si="1328">(DH$9=$C$143)*SUM(DH89:DS89)</f>
        <v>0</v>
      </c>
      <c r="DI144" s="579">
        <f t="shared" ref="DI144:DI157" si="1329">(DI$9=$C$143)*SUM(DI89:DT89)</f>
        <v>0</v>
      </c>
      <c r="DJ144" s="579">
        <f t="shared" ref="DJ144:DJ157" si="1330">(DJ$9=$C$143)*SUM(DJ89:DU89)</f>
        <v>0</v>
      </c>
      <c r="DK144" s="579">
        <f t="shared" ref="DK144:DK157" si="1331">(DK$9=$C$143)*SUM(DK89:DV89)</f>
        <v>0</v>
      </c>
      <c r="DL144" s="579">
        <f t="shared" ref="DL144:DL157" si="1332">(DL$9=$C$143)*SUM(DL89:DW89)</f>
        <v>0</v>
      </c>
      <c r="DM144" s="579">
        <f t="shared" ref="DM144:DM157" si="1333">(DM$9=$C$143)*SUM(DM89:DX89)</f>
        <v>0</v>
      </c>
      <c r="DN144" s="579">
        <f t="shared" ref="DN144:DN157" si="1334">(DN$9=$C$143)*SUM(DN89:DY89)</f>
        <v>0</v>
      </c>
      <c r="DO144" s="579">
        <f t="shared" ref="DO144:DO157" si="1335">(DO$9=$C$143)*SUM(DO89:DZ89)</f>
        <v>0</v>
      </c>
      <c r="DP144" s="579">
        <f t="shared" ref="DP144:DP157" si="1336">(DP$9=$C$143)*SUM(DP89:EA89)</f>
        <v>0</v>
      </c>
      <c r="DQ144" s="579">
        <f t="shared" ref="DQ144:DQ157" si="1337">(DQ$9=$C$143)*SUM(DQ89:EB89)</f>
        <v>0</v>
      </c>
      <c r="DR144" s="579">
        <f t="shared" ref="DR144:DR157" si="1338">(DR$9=$C$143)*SUM(DR89:EC89)</f>
        <v>0</v>
      </c>
      <c r="DS144" s="579">
        <f t="shared" ref="DS144:DS157" si="1339">(DS$9=$C$143)*SUM(DS89:ED89)</f>
        <v>0</v>
      </c>
      <c r="DT144" s="579">
        <f t="shared" ref="DT144:DT157" si="1340">(DT$9=$C$143)*SUM(DT89:EE89)</f>
        <v>0</v>
      </c>
      <c r="DU144" s="579">
        <f t="shared" ref="DU144:DU157" si="1341">(DU$9=$C$143)*SUM(DU89:EF89)</f>
        <v>0</v>
      </c>
      <c r="DV144" s="579">
        <f t="shared" ref="DV144:DV157" si="1342">(DV$9=$C$143)*SUM(DV89:EG89)</f>
        <v>0</v>
      </c>
      <c r="DW144" s="579">
        <f t="shared" ref="DW144:DW157" si="1343">(DW$9=$C$143)*SUM(DW89:EH89)</f>
        <v>0</v>
      </c>
      <c r="DX144" s="579">
        <f t="shared" ref="DX144:DX157" si="1344">(DX$9=$C$143)*SUM(DX89:EI89)</f>
        <v>0</v>
      </c>
      <c r="DY144" s="579">
        <f t="shared" ref="DY144:DY157" si="1345">(DY$9=$C$143)*SUM(DY89:EJ89)</f>
        <v>0</v>
      </c>
      <c r="DZ144" s="579">
        <f t="shared" ref="DZ144:DZ157" si="1346">(DZ$9=$C$143)*SUM(DZ89:EK89)</f>
        <v>0</v>
      </c>
      <c r="EA144" s="579">
        <f t="shared" ref="EA144:EA157" si="1347">(EA$9=$C$143)*SUM(EA89:EL89)</f>
        <v>0</v>
      </c>
      <c r="EB144" s="579">
        <f t="shared" ref="EB144:EB157" si="1348">(EB$9=$C$143)*SUM(EB89:EM89)</f>
        <v>0</v>
      </c>
      <c r="EC144" s="579">
        <f t="shared" ref="EC144:EC157" si="1349">(EC$9=$C$143)*SUM(EC89:EN89)</f>
        <v>0</v>
      </c>
      <c r="ED144" s="579">
        <f t="shared" ref="ED144:ED157" si="1350">(ED$9=$C$143)*SUM(ED89:EO89)</f>
        <v>0</v>
      </c>
      <c r="EE144" s="579">
        <f t="shared" ref="EE144:EE157" si="1351">(EE$9=$C$143)*SUM(EE89:EP89)</f>
        <v>0</v>
      </c>
      <c r="EF144" s="579">
        <f t="shared" ref="EF144:EF157" si="1352">(EF$9=$C$143)*SUM(EF89:EQ89)</f>
        <v>0</v>
      </c>
      <c r="EG144" s="579">
        <f t="shared" ref="EG144:EG157" si="1353">(EG$9=$C$143)*SUM(EG89:ER89)</f>
        <v>0</v>
      </c>
      <c r="EH144" s="579">
        <f t="shared" ref="EH144:EH157" si="1354">(EH$9=$C$143)*SUM(EH89:ES89)</f>
        <v>0</v>
      </c>
      <c r="EI144" s="579">
        <f t="shared" ref="EI144:EI157" si="1355">(EI$9=$C$143)*SUM(EI89:ET89)</f>
        <v>0</v>
      </c>
      <c r="EJ144" s="579">
        <f t="shared" ref="EJ144:EJ157" si="1356">(EJ$9=$C$143)*SUM(EJ89:EU89)</f>
        <v>0</v>
      </c>
      <c r="EK144" s="579">
        <f t="shared" ref="EK144:EK157" si="1357">(EK$9=$C$143)*SUM(EK89:EV89)</f>
        <v>0</v>
      </c>
      <c r="EL144" s="579">
        <f t="shared" ref="EL144:EL157" si="1358">(EL$9=$C$143)*SUM(EL89:EW89)</f>
        <v>0</v>
      </c>
      <c r="EM144" s="579">
        <f t="shared" ref="EM144:EM157" si="1359">(EM$9=$C$143)*SUM(EM89:EX89)</f>
        <v>0</v>
      </c>
      <c r="EN144" s="579">
        <f t="shared" ref="EN144:EN157" si="1360">(EN$9=$C$143)*SUM(EN89:EY89)</f>
        <v>0</v>
      </c>
      <c r="EO144" s="579">
        <f t="shared" ref="EO144:EO157" si="1361">(EO$9=$C$143)*SUM(EO89:EZ89)</f>
        <v>0</v>
      </c>
      <c r="EP144" s="579">
        <f t="shared" ref="EP144:EP157" si="1362">(EP$9=$C$143)*SUM(EP89:FA89)</f>
        <v>0</v>
      </c>
      <c r="EQ144" s="579">
        <f t="shared" ref="EQ144:EQ157" si="1363">(EQ$9=$C$143)*SUM(EQ89:FB89)</f>
        <v>0</v>
      </c>
      <c r="ER144" s="579">
        <f t="shared" ref="ER144:ER157" si="1364">(ER$9=$C$143)*SUM(ER89:FC89)</f>
        <v>0</v>
      </c>
      <c r="ES144" s="579">
        <f t="shared" ref="ES144:ES157" si="1365">(ES$9=$C$143)*SUM(ES89:FD89)</f>
        <v>0</v>
      </c>
      <c r="ET144" s="579">
        <f t="shared" ref="ET144:ET157" si="1366">(ET$9=$C$143)*SUM(ET89:FE89)</f>
        <v>0</v>
      </c>
      <c r="EU144" s="579">
        <f t="shared" ref="EU144:EU157" si="1367">(EU$9=$C$143)*SUM(EU89:FF89)</f>
        <v>0</v>
      </c>
      <c r="EV144" s="579">
        <f t="shared" ref="EV144:EV157" si="1368">(EV$9=$C$143)*SUM(EV89:FG89)</f>
        <v>0</v>
      </c>
      <c r="EW144" s="579">
        <f t="shared" ref="EW144:EW157" si="1369">(EW$9=$C$143)*SUM(EW89:FH89)</f>
        <v>0</v>
      </c>
      <c r="EX144" s="579">
        <f t="shared" ref="EX144:EX157" si="1370">(EX$9=$C$143)*SUM(EX89:FI89)</f>
        <v>0</v>
      </c>
      <c r="EY144" s="579">
        <f t="shared" ref="EY144:EY157" si="1371">(EY$9=$C$143)*SUM(EY89:FJ89)</f>
        <v>0</v>
      </c>
      <c r="EZ144" s="579">
        <f t="shared" ref="EZ144:EZ157" si="1372">(EZ$9=$C$143)*SUM(EZ89:FK89)</f>
        <v>0</v>
      </c>
      <c r="FA144" s="579">
        <f t="shared" ref="FA144:FA157" si="1373">(FA$9=$C$143)*SUM(FA89:FL89)</f>
        <v>0</v>
      </c>
      <c r="FB144" s="579">
        <f t="shared" ref="FB144:FB157" si="1374">(FB$9=$C$143)*SUM(FB89:FM89)</f>
        <v>0</v>
      </c>
      <c r="FC144" s="579">
        <f t="shared" ref="FC144:FC157" si="1375">(FC$9=$C$143)*SUM(FC89:FN89)</f>
        <v>0</v>
      </c>
      <c r="FD144" s="579">
        <f t="shared" ref="FD144:FD157" si="1376">(FD$9=$C$143)*SUM(FD89:FO89)</f>
        <v>0</v>
      </c>
      <c r="FE144" s="579">
        <f t="shared" ref="FE144:FE157" si="1377">(FE$9=$C$143)*SUM(FE89:FP89)</f>
        <v>0</v>
      </c>
      <c r="FF144" s="579">
        <f t="shared" ref="FF144:FF157" si="1378">(FF$9=$C$143)*SUM(FF89:FQ89)</f>
        <v>0</v>
      </c>
      <c r="FG144" s="579">
        <f t="shared" ref="FG144:FG157" si="1379">(FG$9=$C$143)*SUM(FG89:FR89)</f>
        <v>0</v>
      </c>
      <c r="FH144" s="579">
        <f t="shared" ref="FH144:FH157" si="1380">(FH$9=$C$143)*SUM(FH89:FS89)</f>
        <v>0</v>
      </c>
      <c r="FI144" s="579">
        <f t="shared" ref="FI144:FI157" si="1381">(FI$9=$C$143)*SUM(FI89:FT89)</f>
        <v>0</v>
      </c>
      <c r="FJ144" s="579">
        <f t="shared" ref="FJ144:FJ157" si="1382">(FJ$9=$C$143)*SUM(FJ89:FU89)</f>
        <v>0</v>
      </c>
      <c r="FK144" s="579">
        <f t="shared" ref="FK144:FK157" si="1383">(FK$9=$C$143)*SUM(FK89:FV89)</f>
        <v>0</v>
      </c>
      <c r="FL144" s="579">
        <f t="shared" ref="FL144:FL157" si="1384">(FL$9=$C$143)*SUM(FL89:FW89)</f>
        <v>0</v>
      </c>
      <c r="FM144" s="579">
        <f t="shared" ref="FM144:FM157" si="1385">(FM$9=$C$143)*SUM(FM89:FX89)</f>
        <v>0</v>
      </c>
      <c r="FN144" s="579">
        <f t="shared" ref="FN144:FN157" si="1386">(FN$9=$C$143)*SUM(FN89:FY89)</f>
        <v>0</v>
      </c>
      <c r="FO144" s="579">
        <f t="shared" ref="FO144:FO157" si="1387">(FO$9=$C$143)*SUM(FO89:FZ89)</f>
        <v>0</v>
      </c>
      <c r="FP144" s="579">
        <f t="shared" ref="FP144:FP157" si="1388">(FP$9=$C$143)*SUM(FP89:GA89)</f>
        <v>0</v>
      </c>
      <c r="FQ144" s="579">
        <f t="shared" ref="FQ144:FQ157" si="1389">(FQ$9=$C$143)*SUM(FQ89:GB89)</f>
        <v>0</v>
      </c>
      <c r="FR144" s="578"/>
    </row>
    <row r="145" spans="2:173" hidden="1" x14ac:dyDescent="0.2">
      <c r="B145" s="193" t="str">
        <f t="shared" si="1224"/>
        <v>Payroll</v>
      </c>
      <c r="C145" s="579">
        <f t="shared" ref="C145:C158" si="1390">SUM(J145:FQ145)</f>
        <v>402014.25</v>
      </c>
      <c r="E145" s="580">
        <f t="shared" si="1225"/>
        <v>5.5549090122789545E-2</v>
      </c>
      <c r="J145" s="579">
        <f t="shared" si="1226"/>
        <v>0</v>
      </c>
      <c r="K145" s="579">
        <f t="shared" si="1227"/>
        <v>0</v>
      </c>
      <c r="L145" s="579">
        <f t="shared" si="1228"/>
        <v>0</v>
      </c>
      <c r="M145" s="579">
        <f t="shared" si="1229"/>
        <v>0</v>
      </c>
      <c r="N145" s="579">
        <f t="shared" si="1230"/>
        <v>0</v>
      </c>
      <c r="O145" s="579">
        <f t="shared" si="1231"/>
        <v>0</v>
      </c>
      <c r="P145" s="579">
        <f t="shared" si="1232"/>
        <v>0</v>
      </c>
      <c r="Q145" s="579">
        <f t="shared" si="1233"/>
        <v>0</v>
      </c>
      <c r="R145" s="579">
        <f t="shared" si="1234"/>
        <v>0</v>
      </c>
      <c r="S145" s="579">
        <f t="shared" si="1235"/>
        <v>0</v>
      </c>
      <c r="T145" s="579">
        <f t="shared" si="1236"/>
        <v>0</v>
      </c>
      <c r="U145" s="579">
        <f t="shared" si="1237"/>
        <v>0</v>
      </c>
      <c r="V145" s="579">
        <f t="shared" si="1238"/>
        <v>0</v>
      </c>
      <c r="W145" s="579">
        <f t="shared" si="1239"/>
        <v>0</v>
      </c>
      <c r="X145" s="579">
        <f t="shared" si="1240"/>
        <v>0</v>
      </c>
      <c r="Y145" s="579">
        <f t="shared" si="1241"/>
        <v>0</v>
      </c>
      <c r="Z145" s="579">
        <f t="shared" si="1242"/>
        <v>0</v>
      </c>
      <c r="AA145" s="579">
        <f t="shared" si="1243"/>
        <v>402014.25</v>
      </c>
      <c r="AB145" s="579">
        <f t="shared" si="1244"/>
        <v>0</v>
      </c>
      <c r="AC145" s="579">
        <f t="shared" si="1245"/>
        <v>0</v>
      </c>
      <c r="AD145" s="579">
        <f t="shared" si="1246"/>
        <v>0</v>
      </c>
      <c r="AE145" s="579">
        <f t="shared" si="1247"/>
        <v>0</v>
      </c>
      <c r="AF145" s="579">
        <f t="shared" si="1248"/>
        <v>0</v>
      </c>
      <c r="AG145" s="579">
        <f t="shared" si="1249"/>
        <v>0</v>
      </c>
      <c r="AH145" s="579">
        <f t="shared" si="1250"/>
        <v>0</v>
      </c>
      <c r="AI145" s="579">
        <f t="shared" si="1251"/>
        <v>0</v>
      </c>
      <c r="AJ145" s="579">
        <f t="shared" si="1252"/>
        <v>0</v>
      </c>
      <c r="AK145" s="579">
        <f t="shared" si="1253"/>
        <v>0</v>
      </c>
      <c r="AL145" s="579">
        <f t="shared" si="1254"/>
        <v>0</v>
      </c>
      <c r="AM145" s="579">
        <f t="shared" si="1255"/>
        <v>0</v>
      </c>
      <c r="AN145" s="579">
        <f t="shared" si="1256"/>
        <v>0</v>
      </c>
      <c r="AO145" s="579">
        <f t="shared" si="1257"/>
        <v>0</v>
      </c>
      <c r="AP145" s="579">
        <f t="shared" si="1258"/>
        <v>0</v>
      </c>
      <c r="AQ145" s="579">
        <f t="shared" si="1259"/>
        <v>0</v>
      </c>
      <c r="AR145" s="579">
        <f t="shared" si="1260"/>
        <v>0</v>
      </c>
      <c r="AS145" s="579">
        <f t="shared" si="1261"/>
        <v>0</v>
      </c>
      <c r="AT145" s="579">
        <f t="shared" si="1262"/>
        <v>0</v>
      </c>
      <c r="AU145" s="579">
        <f t="shared" si="1263"/>
        <v>0</v>
      </c>
      <c r="AV145" s="579">
        <f t="shared" si="1264"/>
        <v>0</v>
      </c>
      <c r="AW145" s="579">
        <f t="shared" si="1265"/>
        <v>0</v>
      </c>
      <c r="AX145" s="579">
        <f t="shared" si="1266"/>
        <v>0</v>
      </c>
      <c r="AY145" s="579">
        <f t="shared" si="1267"/>
        <v>0</v>
      </c>
      <c r="AZ145" s="579">
        <f t="shared" si="1268"/>
        <v>0</v>
      </c>
      <c r="BA145" s="579">
        <f t="shared" si="1269"/>
        <v>0</v>
      </c>
      <c r="BB145" s="579">
        <f t="shared" si="1270"/>
        <v>0</v>
      </c>
      <c r="BC145" s="579">
        <f t="shared" si="1271"/>
        <v>0</v>
      </c>
      <c r="BD145" s="579">
        <f t="shared" si="1272"/>
        <v>0</v>
      </c>
      <c r="BE145" s="579">
        <f t="shared" si="1273"/>
        <v>0</v>
      </c>
      <c r="BF145" s="579">
        <f t="shared" si="1274"/>
        <v>0</v>
      </c>
      <c r="BG145" s="579">
        <f t="shared" si="1275"/>
        <v>0</v>
      </c>
      <c r="BH145" s="579">
        <f t="shared" si="1276"/>
        <v>0</v>
      </c>
      <c r="BI145" s="579">
        <f t="shared" si="1277"/>
        <v>0</v>
      </c>
      <c r="BJ145" s="579">
        <f t="shared" si="1278"/>
        <v>0</v>
      </c>
      <c r="BK145" s="579">
        <f t="shared" si="1279"/>
        <v>0</v>
      </c>
      <c r="BL145" s="579">
        <f t="shared" si="1280"/>
        <v>0</v>
      </c>
      <c r="BM145" s="579">
        <f t="shared" si="1281"/>
        <v>0</v>
      </c>
      <c r="BN145" s="579">
        <f t="shared" si="1282"/>
        <v>0</v>
      </c>
      <c r="BO145" s="579">
        <f t="shared" si="1283"/>
        <v>0</v>
      </c>
      <c r="BP145" s="579">
        <f t="shared" si="1284"/>
        <v>0</v>
      </c>
      <c r="BQ145" s="579">
        <f t="shared" si="1285"/>
        <v>0</v>
      </c>
      <c r="BR145" s="579">
        <f t="shared" si="1286"/>
        <v>0</v>
      </c>
      <c r="BS145" s="579">
        <f t="shared" si="1287"/>
        <v>0</v>
      </c>
      <c r="BT145" s="579">
        <f t="shared" si="1288"/>
        <v>0</v>
      </c>
      <c r="BU145" s="579">
        <f t="shared" si="1289"/>
        <v>0</v>
      </c>
      <c r="BV145" s="579">
        <f t="shared" si="1290"/>
        <v>0</v>
      </c>
      <c r="BW145" s="579">
        <f t="shared" si="1291"/>
        <v>0</v>
      </c>
      <c r="BX145" s="579">
        <f t="shared" si="1292"/>
        <v>0</v>
      </c>
      <c r="BY145" s="579">
        <f t="shared" si="1293"/>
        <v>0</v>
      </c>
      <c r="BZ145" s="579">
        <f t="shared" si="1294"/>
        <v>0</v>
      </c>
      <c r="CA145" s="579">
        <f t="shared" si="1295"/>
        <v>0</v>
      </c>
      <c r="CB145" s="579">
        <f t="shared" si="1296"/>
        <v>0</v>
      </c>
      <c r="CC145" s="579">
        <f t="shared" si="1297"/>
        <v>0</v>
      </c>
      <c r="CD145" s="579">
        <f t="shared" si="1298"/>
        <v>0</v>
      </c>
      <c r="CE145" s="579">
        <f t="shared" si="1299"/>
        <v>0</v>
      </c>
      <c r="CF145" s="579">
        <f t="shared" si="1300"/>
        <v>0</v>
      </c>
      <c r="CG145" s="579">
        <f t="shared" si="1301"/>
        <v>0</v>
      </c>
      <c r="CH145" s="579">
        <f t="shared" si="1302"/>
        <v>0</v>
      </c>
      <c r="CI145" s="579">
        <f t="shared" si="1303"/>
        <v>0</v>
      </c>
      <c r="CJ145" s="579">
        <f t="shared" si="1304"/>
        <v>0</v>
      </c>
      <c r="CK145" s="579">
        <f t="shared" si="1305"/>
        <v>0</v>
      </c>
      <c r="CL145" s="579">
        <f t="shared" si="1306"/>
        <v>0</v>
      </c>
      <c r="CM145" s="579">
        <f t="shared" si="1307"/>
        <v>0</v>
      </c>
      <c r="CN145" s="579">
        <f t="shared" si="1308"/>
        <v>0</v>
      </c>
      <c r="CO145" s="579">
        <f t="shared" si="1309"/>
        <v>0</v>
      </c>
      <c r="CP145" s="579">
        <f t="shared" si="1310"/>
        <v>0</v>
      </c>
      <c r="CQ145" s="579">
        <f t="shared" si="1311"/>
        <v>0</v>
      </c>
      <c r="CR145" s="579">
        <f t="shared" si="1312"/>
        <v>0</v>
      </c>
      <c r="CS145" s="579">
        <f t="shared" si="1313"/>
        <v>0</v>
      </c>
      <c r="CT145" s="579">
        <f t="shared" si="1314"/>
        <v>0</v>
      </c>
      <c r="CU145" s="579">
        <f t="shared" si="1315"/>
        <v>0</v>
      </c>
      <c r="CV145" s="579">
        <f t="shared" si="1316"/>
        <v>0</v>
      </c>
      <c r="CW145" s="579">
        <f t="shared" si="1317"/>
        <v>0</v>
      </c>
      <c r="CX145" s="579">
        <f t="shared" si="1318"/>
        <v>0</v>
      </c>
      <c r="CY145" s="579">
        <f t="shared" si="1319"/>
        <v>0</v>
      </c>
      <c r="CZ145" s="579">
        <f t="shared" si="1320"/>
        <v>0</v>
      </c>
      <c r="DA145" s="579">
        <f t="shared" si="1321"/>
        <v>0</v>
      </c>
      <c r="DB145" s="579">
        <f t="shared" si="1322"/>
        <v>0</v>
      </c>
      <c r="DC145" s="579">
        <f t="shared" si="1323"/>
        <v>0</v>
      </c>
      <c r="DD145" s="579">
        <f t="shared" si="1324"/>
        <v>0</v>
      </c>
      <c r="DE145" s="579">
        <f t="shared" si="1325"/>
        <v>0</v>
      </c>
      <c r="DF145" s="579">
        <f t="shared" si="1326"/>
        <v>0</v>
      </c>
      <c r="DG145" s="579">
        <f t="shared" si="1327"/>
        <v>0</v>
      </c>
      <c r="DH145" s="579">
        <f t="shared" si="1328"/>
        <v>0</v>
      </c>
      <c r="DI145" s="579">
        <f t="shared" si="1329"/>
        <v>0</v>
      </c>
      <c r="DJ145" s="579">
        <f t="shared" si="1330"/>
        <v>0</v>
      </c>
      <c r="DK145" s="579">
        <f t="shared" si="1331"/>
        <v>0</v>
      </c>
      <c r="DL145" s="579">
        <f t="shared" si="1332"/>
        <v>0</v>
      </c>
      <c r="DM145" s="579">
        <f t="shared" si="1333"/>
        <v>0</v>
      </c>
      <c r="DN145" s="579">
        <f t="shared" si="1334"/>
        <v>0</v>
      </c>
      <c r="DO145" s="579">
        <f t="shared" si="1335"/>
        <v>0</v>
      </c>
      <c r="DP145" s="579">
        <f t="shared" si="1336"/>
        <v>0</v>
      </c>
      <c r="DQ145" s="579">
        <f t="shared" si="1337"/>
        <v>0</v>
      </c>
      <c r="DR145" s="579">
        <f t="shared" si="1338"/>
        <v>0</v>
      </c>
      <c r="DS145" s="579">
        <f t="shared" si="1339"/>
        <v>0</v>
      </c>
      <c r="DT145" s="579">
        <f t="shared" si="1340"/>
        <v>0</v>
      </c>
      <c r="DU145" s="579">
        <f t="shared" si="1341"/>
        <v>0</v>
      </c>
      <c r="DV145" s="579">
        <f t="shared" si="1342"/>
        <v>0</v>
      </c>
      <c r="DW145" s="579">
        <f t="shared" si="1343"/>
        <v>0</v>
      </c>
      <c r="DX145" s="579">
        <f t="shared" si="1344"/>
        <v>0</v>
      </c>
      <c r="DY145" s="579">
        <f t="shared" si="1345"/>
        <v>0</v>
      </c>
      <c r="DZ145" s="579">
        <f t="shared" si="1346"/>
        <v>0</v>
      </c>
      <c r="EA145" s="579">
        <f t="shared" si="1347"/>
        <v>0</v>
      </c>
      <c r="EB145" s="579">
        <f t="shared" si="1348"/>
        <v>0</v>
      </c>
      <c r="EC145" s="579">
        <f t="shared" si="1349"/>
        <v>0</v>
      </c>
      <c r="ED145" s="579">
        <f t="shared" si="1350"/>
        <v>0</v>
      </c>
      <c r="EE145" s="579">
        <f t="shared" si="1351"/>
        <v>0</v>
      </c>
      <c r="EF145" s="579">
        <f t="shared" si="1352"/>
        <v>0</v>
      </c>
      <c r="EG145" s="579">
        <f t="shared" si="1353"/>
        <v>0</v>
      </c>
      <c r="EH145" s="579">
        <f t="shared" si="1354"/>
        <v>0</v>
      </c>
      <c r="EI145" s="579">
        <f t="shared" si="1355"/>
        <v>0</v>
      </c>
      <c r="EJ145" s="579">
        <f t="shared" si="1356"/>
        <v>0</v>
      </c>
      <c r="EK145" s="579">
        <f t="shared" si="1357"/>
        <v>0</v>
      </c>
      <c r="EL145" s="579">
        <f t="shared" si="1358"/>
        <v>0</v>
      </c>
      <c r="EM145" s="579">
        <f t="shared" si="1359"/>
        <v>0</v>
      </c>
      <c r="EN145" s="579">
        <f t="shared" si="1360"/>
        <v>0</v>
      </c>
      <c r="EO145" s="579">
        <f t="shared" si="1361"/>
        <v>0</v>
      </c>
      <c r="EP145" s="579">
        <f t="shared" si="1362"/>
        <v>0</v>
      </c>
      <c r="EQ145" s="579">
        <f t="shared" si="1363"/>
        <v>0</v>
      </c>
      <c r="ER145" s="579">
        <f t="shared" si="1364"/>
        <v>0</v>
      </c>
      <c r="ES145" s="579">
        <f t="shared" si="1365"/>
        <v>0</v>
      </c>
      <c r="ET145" s="579">
        <f t="shared" si="1366"/>
        <v>0</v>
      </c>
      <c r="EU145" s="579">
        <f t="shared" si="1367"/>
        <v>0</v>
      </c>
      <c r="EV145" s="579">
        <f t="shared" si="1368"/>
        <v>0</v>
      </c>
      <c r="EW145" s="579">
        <f t="shared" si="1369"/>
        <v>0</v>
      </c>
      <c r="EX145" s="579">
        <f t="shared" si="1370"/>
        <v>0</v>
      </c>
      <c r="EY145" s="579">
        <f t="shared" si="1371"/>
        <v>0</v>
      </c>
      <c r="EZ145" s="579">
        <f t="shared" si="1372"/>
        <v>0</v>
      </c>
      <c r="FA145" s="579">
        <f t="shared" si="1373"/>
        <v>0</v>
      </c>
      <c r="FB145" s="579">
        <f t="shared" si="1374"/>
        <v>0</v>
      </c>
      <c r="FC145" s="579">
        <f t="shared" si="1375"/>
        <v>0</v>
      </c>
      <c r="FD145" s="579">
        <f t="shared" si="1376"/>
        <v>0</v>
      </c>
      <c r="FE145" s="579">
        <f t="shared" si="1377"/>
        <v>0</v>
      </c>
      <c r="FF145" s="579">
        <f t="shared" si="1378"/>
        <v>0</v>
      </c>
      <c r="FG145" s="579">
        <f t="shared" si="1379"/>
        <v>0</v>
      </c>
      <c r="FH145" s="579">
        <f t="shared" si="1380"/>
        <v>0</v>
      </c>
      <c r="FI145" s="579">
        <f t="shared" si="1381"/>
        <v>0</v>
      </c>
      <c r="FJ145" s="579">
        <f t="shared" si="1382"/>
        <v>0</v>
      </c>
      <c r="FK145" s="579">
        <f t="shared" si="1383"/>
        <v>0</v>
      </c>
      <c r="FL145" s="579">
        <f t="shared" si="1384"/>
        <v>0</v>
      </c>
      <c r="FM145" s="579">
        <f t="shared" si="1385"/>
        <v>0</v>
      </c>
      <c r="FN145" s="579">
        <f t="shared" si="1386"/>
        <v>0</v>
      </c>
      <c r="FO145" s="579">
        <f t="shared" si="1387"/>
        <v>0</v>
      </c>
      <c r="FP145" s="579">
        <f t="shared" si="1388"/>
        <v>0</v>
      </c>
      <c r="FQ145" s="579">
        <f t="shared" si="1389"/>
        <v>0</v>
      </c>
    </row>
    <row r="146" spans="2:173" hidden="1" x14ac:dyDescent="0.2">
      <c r="B146" s="193" t="str">
        <f t="shared" si="1224"/>
        <v>General &amp; Administrative</v>
      </c>
      <c r="C146" s="579">
        <f t="shared" si="1390"/>
        <v>244033.33333333331</v>
      </c>
      <c r="E146" s="580">
        <f t="shared" si="1225"/>
        <v>3.3719773929153193E-2</v>
      </c>
      <c r="J146" s="579">
        <f t="shared" si="1226"/>
        <v>0</v>
      </c>
      <c r="K146" s="579">
        <f t="shared" si="1227"/>
        <v>0</v>
      </c>
      <c r="L146" s="579">
        <f t="shared" si="1228"/>
        <v>0</v>
      </c>
      <c r="M146" s="579">
        <f t="shared" si="1229"/>
        <v>0</v>
      </c>
      <c r="N146" s="579">
        <f t="shared" si="1230"/>
        <v>0</v>
      </c>
      <c r="O146" s="579">
        <f t="shared" si="1231"/>
        <v>0</v>
      </c>
      <c r="P146" s="579">
        <f t="shared" si="1232"/>
        <v>0</v>
      </c>
      <c r="Q146" s="579">
        <f t="shared" si="1233"/>
        <v>0</v>
      </c>
      <c r="R146" s="579">
        <f t="shared" si="1234"/>
        <v>0</v>
      </c>
      <c r="S146" s="579">
        <f t="shared" si="1235"/>
        <v>0</v>
      </c>
      <c r="T146" s="579">
        <f t="shared" si="1236"/>
        <v>0</v>
      </c>
      <c r="U146" s="579">
        <f t="shared" si="1237"/>
        <v>0</v>
      </c>
      <c r="V146" s="579">
        <f t="shared" si="1238"/>
        <v>0</v>
      </c>
      <c r="W146" s="579">
        <f t="shared" si="1239"/>
        <v>0</v>
      </c>
      <c r="X146" s="579">
        <f t="shared" si="1240"/>
        <v>0</v>
      </c>
      <c r="Y146" s="579">
        <f t="shared" si="1241"/>
        <v>0</v>
      </c>
      <c r="Z146" s="579">
        <f t="shared" si="1242"/>
        <v>0</v>
      </c>
      <c r="AA146" s="579">
        <f t="shared" si="1243"/>
        <v>244033.33333333331</v>
      </c>
      <c r="AB146" s="579">
        <f t="shared" si="1244"/>
        <v>0</v>
      </c>
      <c r="AC146" s="579">
        <f t="shared" si="1245"/>
        <v>0</v>
      </c>
      <c r="AD146" s="579">
        <f t="shared" si="1246"/>
        <v>0</v>
      </c>
      <c r="AE146" s="579">
        <f t="shared" si="1247"/>
        <v>0</v>
      </c>
      <c r="AF146" s="579">
        <f t="shared" si="1248"/>
        <v>0</v>
      </c>
      <c r="AG146" s="579">
        <f t="shared" si="1249"/>
        <v>0</v>
      </c>
      <c r="AH146" s="579">
        <f t="shared" si="1250"/>
        <v>0</v>
      </c>
      <c r="AI146" s="579">
        <f t="shared" si="1251"/>
        <v>0</v>
      </c>
      <c r="AJ146" s="579">
        <f t="shared" si="1252"/>
        <v>0</v>
      </c>
      <c r="AK146" s="579">
        <f t="shared" si="1253"/>
        <v>0</v>
      </c>
      <c r="AL146" s="579">
        <f t="shared" si="1254"/>
        <v>0</v>
      </c>
      <c r="AM146" s="579">
        <f t="shared" si="1255"/>
        <v>0</v>
      </c>
      <c r="AN146" s="579">
        <f t="shared" si="1256"/>
        <v>0</v>
      </c>
      <c r="AO146" s="579">
        <f t="shared" si="1257"/>
        <v>0</v>
      </c>
      <c r="AP146" s="579">
        <f t="shared" si="1258"/>
        <v>0</v>
      </c>
      <c r="AQ146" s="579">
        <f t="shared" si="1259"/>
        <v>0</v>
      </c>
      <c r="AR146" s="579">
        <f t="shared" si="1260"/>
        <v>0</v>
      </c>
      <c r="AS146" s="579">
        <f t="shared" si="1261"/>
        <v>0</v>
      </c>
      <c r="AT146" s="579">
        <f t="shared" si="1262"/>
        <v>0</v>
      </c>
      <c r="AU146" s="579">
        <f t="shared" si="1263"/>
        <v>0</v>
      </c>
      <c r="AV146" s="579">
        <f t="shared" si="1264"/>
        <v>0</v>
      </c>
      <c r="AW146" s="579">
        <f t="shared" si="1265"/>
        <v>0</v>
      </c>
      <c r="AX146" s="579">
        <f t="shared" si="1266"/>
        <v>0</v>
      </c>
      <c r="AY146" s="579">
        <f t="shared" si="1267"/>
        <v>0</v>
      </c>
      <c r="AZ146" s="579">
        <f t="shared" si="1268"/>
        <v>0</v>
      </c>
      <c r="BA146" s="579">
        <f t="shared" si="1269"/>
        <v>0</v>
      </c>
      <c r="BB146" s="579">
        <f t="shared" si="1270"/>
        <v>0</v>
      </c>
      <c r="BC146" s="579">
        <f t="shared" si="1271"/>
        <v>0</v>
      </c>
      <c r="BD146" s="579">
        <f t="shared" si="1272"/>
        <v>0</v>
      </c>
      <c r="BE146" s="579">
        <f t="shared" si="1273"/>
        <v>0</v>
      </c>
      <c r="BF146" s="579">
        <f t="shared" si="1274"/>
        <v>0</v>
      </c>
      <c r="BG146" s="579">
        <f t="shared" si="1275"/>
        <v>0</v>
      </c>
      <c r="BH146" s="579">
        <f t="shared" si="1276"/>
        <v>0</v>
      </c>
      <c r="BI146" s="579">
        <f t="shared" si="1277"/>
        <v>0</v>
      </c>
      <c r="BJ146" s="579">
        <f t="shared" si="1278"/>
        <v>0</v>
      </c>
      <c r="BK146" s="579">
        <f t="shared" si="1279"/>
        <v>0</v>
      </c>
      <c r="BL146" s="579">
        <f t="shared" si="1280"/>
        <v>0</v>
      </c>
      <c r="BM146" s="579">
        <f t="shared" si="1281"/>
        <v>0</v>
      </c>
      <c r="BN146" s="579">
        <f t="shared" si="1282"/>
        <v>0</v>
      </c>
      <c r="BO146" s="579">
        <f t="shared" si="1283"/>
        <v>0</v>
      </c>
      <c r="BP146" s="579">
        <f t="shared" si="1284"/>
        <v>0</v>
      </c>
      <c r="BQ146" s="579">
        <f t="shared" si="1285"/>
        <v>0</v>
      </c>
      <c r="BR146" s="579">
        <f t="shared" si="1286"/>
        <v>0</v>
      </c>
      <c r="BS146" s="579">
        <f t="shared" si="1287"/>
        <v>0</v>
      </c>
      <c r="BT146" s="579">
        <f t="shared" si="1288"/>
        <v>0</v>
      </c>
      <c r="BU146" s="579">
        <f t="shared" si="1289"/>
        <v>0</v>
      </c>
      <c r="BV146" s="579">
        <f t="shared" si="1290"/>
        <v>0</v>
      </c>
      <c r="BW146" s="579">
        <f t="shared" si="1291"/>
        <v>0</v>
      </c>
      <c r="BX146" s="579">
        <f t="shared" si="1292"/>
        <v>0</v>
      </c>
      <c r="BY146" s="579">
        <f t="shared" si="1293"/>
        <v>0</v>
      </c>
      <c r="BZ146" s="579">
        <f t="shared" si="1294"/>
        <v>0</v>
      </c>
      <c r="CA146" s="579">
        <f t="shared" si="1295"/>
        <v>0</v>
      </c>
      <c r="CB146" s="579">
        <f t="shared" si="1296"/>
        <v>0</v>
      </c>
      <c r="CC146" s="579">
        <f t="shared" si="1297"/>
        <v>0</v>
      </c>
      <c r="CD146" s="579">
        <f t="shared" si="1298"/>
        <v>0</v>
      </c>
      <c r="CE146" s="579">
        <f t="shared" si="1299"/>
        <v>0</v>
      </c>
      <c r="CF146" s="579">
        <f t="shared" si="1300"/>
        <v>0</v>
      </c>
      <c r="CG146" s="579">
        <f t="shared" si="1301"/>
        <v>0</v>
      </c>
      <c r="CH146" s="579">
        <f t="shared" si="1302"/>
        <v>0</v>
      </c>
      <c r="CI146" s="579">
        <f t="shared" si="1303"/>
        <v>0</v>
      </c>
      <c r="CJ146" s="579">
        <f t="shared" si="1304"/>
        <v>0</v>
      </c>
      <c r="CK146" s="579">
        <f t="shared" si="1305"/>
        <v>0</v>
      </c>
      <c r="CL146" s="579">
        <f t="shared" si="1306"/>
        <v>0</v>
      </c>
      <c r="CM146" s="579">
        <f t="shared" si="1307"/>
        <v>0</v>
      </c>
      <c r="CN146" s="579">
        <f t="shared" si="1308"/>
        <v>0</v>
      </c>
      <c r="CO146" s="579">
        <f t="shared" si="1309"/>
        <v>0</v>
      </c>
      <c r="CP146" s="579">
        <f t="shared" si="1310"/>
        <v>0</v>
      </c>
      <c r="CQ146" s="579">
        <f t="shared" si="1311"/>
        <v>0</v>
      </c>
      <c r="CR146" s="579">
        <f t="shared" si="1312"/>
        <v>0</v>
      </c>
      <c r="CS146" s="579">
        <f t="shared" si="1313"/>
        <v>0</v>
      </c>
      <c r="CT146" s="579">
        <f t="shared" si="1314"/>
        <v>0</v>
      </c>
      <c r="CU146" s="579">
        <f t="shared" si="1315"/>
        <v>0</v>
      </c>
      <c r="CV146" s="579">
        <f t="shared" si="1316"/>
        <v>0</v>
      </c>
      <c r="CW146" s="579">
        <f t="shared" si="1317"/>
        <v>0</v>
      </c>
      <c r="CX146" s="579">
        <f t="shared" si="1318"/>
        <v>0</v>
      </c>
      <c r="CY146" s="579">
        <f t="shared" si="1319"/>
        <v>0</v>
      </c>
      <c r="CZ146" s="579">
        <f t="shared" si="1320"/>
        <v>0</v>
      </c>
      <c r="DA146" s="579">
        <f t="shared" si="1321"/>
        <v>0</v>
      </c>
      <c r="DB146" s="579">
        <f t="shared" si="1322"/>
        <v>0</v>
      </c>
      <c r="DC146" s="579">
        <f t="shared" si="1323"/>
        <v>0</v>
      </c>
      <c r="DD146" s="579">
        <f t="shared" si="1324"/>
        <v>0</v>
      </c>
      <c r="DE146" s="579">
        <f t="shared" si="1325"/>
        <v>0</v>
      </c>
      <c r="DF146" s="579">
        <f t="shared" si="1326"/>
        <v>0</v>
      </c>
      <c r="DG146" s="579">
        <f t="shared" si="1327"/>
        <v>0</v>
      </c>
      <c r="DH146" s="579">
        <f t="shared" si="1328"/>
        <v>0</v>
      </c>
      <c r="DI146" s="579">
        <f t="shared" si="1329"/>
        <v>0</v>
      </c>
      <c r="DJ146" s="579">
        <f t="shared" si="1330"/>
        <v>0</v>
      </c>
      <c r="DK146" s="579">
        <f t="shared" si="1331"/>
        <v>0</v>
      </c>
      <c r="DL146" s="579">
        <f t="shared" si="1332"/>
        <v>0</v>
      </c>
      <c r="DM146" s="579">
        <f t="shared" si="1333"/>
        <v>0</v>
      </c>
      <c r="DN146" s="579">
        <f t="shared" si="1334"/>
        <v>0</v>
      </c>
      <c r="DO146" s="579">
        <f t="shared" si="1335"/>
        <v>0</v>
      </c>
      <c r="DP146" s="579">
        <f t="shared" si="1336"/>
        <v>0</v>
      </c>
      <c r="DQ146" s="579">
        <f t="shared" si="1337"/>
        <v>0</v>
      </c>
      <c r="DR146" s="579">
        <f t="shared" si="1338"/>
        <v>0</v>
      </c>
      <c r="DS146" s="579">
        <f t="shared" si="1339"/>
        <v>0</v>
      </c>
      <c r="DT146" s="579">
        <f t="shared" si="1340"/>
        <v>0</v>
      </c>
      <c r="DU146" s="579">
        <f t="shared" si="1341"/>
        <v>0</v>
      </c>
      <c r="DV146" s="579">
        <f t="shared" si="1342"/>
        <v>0</v>
      </c>
      <c r="DW146" s="579">
        <f t="shared" si="1343"/>
        <v>0</v>
      </c>
      <c r="DX146" s="579">
        <f t="shared" si="1344"/>
        <v>0</v>
      </c>
      <c r="DY146" s="579">
        <f t="shared" si="1345"/>
        <v>0</v>
      </c>
      <c r="DZ146" s="579">
        <f t="shared" si="1346"/>
        <v>0</v>
      </c>
      <c r="EA146" s="579">
        <f t="shared" si="1347"/>
        <v>0</v>
      </c>
      <c r="EB146" s="579">
        <f t="shared" si="1348"/>
        <v>0</v>
      </c>
      <c r="EC146" s="579">
        <f t="shared" si="1349"/>
        <v>0</v>
      </c>
      <c r="ED146" s="579">
        <f t="shared" si="1350"/>
        <v>0</v>
      </c>
      <c r="EE146" s="579">
        <f t="shared" si="1351"/>
        <v>0</v>
      </c>
      <c r="EF146" s="579">
        <f t="shared" si="1352"/>
        <v>0</v>
      </c>
      <c r="EG146" s="579">
        <f t="shared" si="1353"/>
        <v>0</v>
      </c>
      <c r="EH146" s="579">
        <f t="shared" si="1354"/>
        <v>0</v>
      </c>
      <c r="EI146" s="579">
        <f t="shared" si="1355"/>
        <v>0</v>
      </c>
      <c r="EJ146" s="579">
        <f t="shared" si="1356"/>
        <v>0</v>
      </c>
      <c r="EK146" s="579">
        <f t="shared" si="1357"/>
        <v>0</v>
      </c>
      <c r="EL146" s="579">
        <f t="shared" si="1358"/>
        <v>0</v>
      </c>
      <c r="EM146" s="579">
        <f t="shared" si="1359"/>
        <v>0</v>
      </c>
      <c r="EN146" s="579">
        <f t="shared" si="1360"/>
        <v>0</v>
      </c>
      <c r="EO146" s="579">
        <f t="shared" si="1361"/>
        <v>0</v>
      </c>
      <c r="EP146" s="579">
        <f t="shared" si="1362"/>
        <v>0</v>
      </c>
      <c r="EQ146" s="579">
        <f t="shared" si="1363"/>
        <v>0</v>
      </c>
      <c r="ER146" s="579">
        <f t="shared" si="1364"/>
        <v>0</v>
      </c>
      <c r="ES146" s="579">
        <f t="shared" si="1365"/>
        <v>0</v>
      </c>
      <c r="ET146" s="579">
        <f t="shared" si="1366"/>
        <v>0</v>
      </c>
      <c r="EU146" s="579">
        <f t="shared" si="1367"/>
        <v>0</v>
      </c>
      <c r="EV146" s="579">
        <f t="shared" si="1368"/>
        <v>0</v>
      </c>
      <c r="EW146" s="579">
        <f t="shared" si="1369"/>
        <v>0</v>
      </c>
      <c r="EX146" s="579">
        <f t="shared" si="1370"/>
        <v>0</v>
      </c>
      <c r="EY146" s="579">
        <f t="shared" si="1371"/>
        <v>0</v>
      </c>
      <c r="EZ146" s="579">
        <f t="shared" si="1372"/>
        <v>0</v>
      </c>
      <c r="FA146" s="579">
        <f t="shared" si="1373"/>
        <v>0</v>
      </c>
      <c r="FB146" s="579">
        <f t="shared" si="1374"/>
        <v>0</v>
      </c>
      <c r="FC146" s="579">
        <f t="shared" si="1375"/>
        <v>0</v>
      </c>
      <c r="FD146" s="579">
        <f t="shared" si="1376"/>
        <v>0</v>
      </c>
      <c r="FE146" s="579">
        <f t="shared" si="1377"/>
        <v>0</v>
      </c>
      <c r="FF146" s="579">
        <f t="shared" si="1378"/>
        <v>0</v>
      </c>
      <c r="FG146" s="579">
        <f t="shared" si="1379"/>
        <v>0</v>
      </c>
      <c r="FH146" s="579">
        <f t="shared" si="1380"/>
        <v>0</v>
      </c>
      <c r="FI146" s="579">
        <f t="shared" si="1381"/>
        <v>0</v>
      </c>
      <c r="FJ146" s="579">
        <f t="shared" si="1382"/>
        <v>0</v>
      </c>
      <c r="FK146" s="579">
        <f t="shared" si="1383"/>
        <v>0</v>
      </c>
      <c r="FL146" s="579">
        <f t="shared" si="1384"/>
        <v>0</v>
      </c>
      <c r="FM146" s="579">
        <f t="shared" si="1385"/>
        <v>0</v>
      </c>
      <c r="FN146" s="579">
        <f t="shared" si="1386"/>
        <v>0</v>
      </c>
      <c r="FO146" s="579">
        <f t="shared" si="1387"/>
        <v>0</v>
      </c>
      <c r="FP146" s="579">
        <f t="shared" si="1388"/>
        <v>0</v>
      </c>
      <c r="FQ146" s="579">
        <f t="shared" si="1389"/>
        <v>0</v>
      </c>
    </row>
    <row r="147" spans="2:173" hidden="1" x14ac:dyDescent="0.2">
      <c r="B147" s="193" t="str">
        <f t="shared" si="1224"/>
        <v>Marketing</v>
      </c>
      <c r="C147" s="579">
        <f t="shared" si="1390"/>
        <v>132275</v>
      </c>
      <c r="E147" s="580">
        <f t="shared" si="1225"/>
        <v>1.827735185006996E-2</v>
      </c>
      <c r="J147" s="579">
        <f t="shared" si="1226"/>
        <v>0</v>
      </c>
      <c r="K147" s="579">
        <f t="shared" si="1227"/>
        <v>0</v>
      </c>
      <c r="L147" s="579">
        <f t="shared" si="1228"/>
        <v>0</v>
      </c>
      <c r="M147" s="579">
        <f t="shared" si="1229"/>
        <v>0</v>
      </c>
      <c r="N147" s="579">
        <f t="shared" si="1230"/>
        <v>0</v>
      </c>
      <c r="O147" s="579">
        <f t="shared" si="1231"/>
        <v>0</v>
      </c>
      <c r="P147" s="579">
        <f t="shared" si="1232"/>
        <v>0</v>
      </c>
      <c r="Q147" s="579">
        <f t="shared" si="1233"/>
        <v>0</v>
      </c>
      <c r="R147" s="579">
        <f t="shared" si="1234"/>
        <v>0</v>
      </c>
      <c r="S147" s="579">
        <f t="shared" si="1235"/>
        <v>0</v>
      </c>
      <c r="T147" s="579">
        <f t="shared" si="1236"/>
        <v>0</v>
      </c>
      <c r="U147" s="579">
        <f t="shared" si="1237"/>
        <v>0</v>
      </c>
      <c r="V147" s="579">
        <f t="shared" si="1238"/>
        <v>0</v>
      </c>
      <c r="W147" s="579">
        <f t="shared" si="1239"/>
        <v>0</v>
      </c>
      <c r="X147" s="579">
        <f t="shared" si="1240"/>
        <v>0</v>
      </c>
      <c r="Y147" s="579">
        <f t="shared" si="1241"/>
        <v>0</v>
      </c>
      <c r="Z147" s="579">
        <f t="shared" si="1242"/>
        <v>0</v>
      </c>
      <c r="AA147" s="579">
        <f t="shared" si="1243"/>
        <v>132275</v>
      </c>
      <c r="AB147" s="579">
        <f t="shared" si="1244"/>
        <v>0</v>
      </c>
      <c r="AC147" s="579">
        <f t="shared" si="1245"/>
        <v>0</v>
      </c>
      <c r="AD147" s="579">
        <f t="shared" si="1246"/>
        <v>0</v>
      </c>
      <c r="AE147" s="579">
        <f t="shared" si="1247"/>
        <v>0</v>
      </c>
      <c r="AF147" s="579">
        <f t="shared" si="1248"/>
        <v>0</v>
      </c>
      <c r="AG147" s="579">
        <f t="shared" si="1249"/>
        <v>0</v>
      </c>
      <c r="AH147" s="579">
        <f t="shared" si="1250"/>
        <v>0</v>
      </c>
      <c r="AI147" s="579">
        <f t="shared" si="1251"/>
        <v>0</v>
      </c>
      <c r="AJ147" s="579">
        <f t="shared" si="1252"/>
        <v>0</v>
      </c>
      <c r="AK147" s="579">
        <f t="shared" si="1253"/>
        <v>0</v>
      </c>
      <c r="AL147" s="579">
        <f t="shared" si="1254"/>
        <v>0</v>
      </c>
      <c r="AM147" s="579">
        <f t="shared" si="1255"/>
        <v>0</v>
      </c>
      <c r="AN147" s="579">
        <f t="shared" si="1256"/>
        <v>0</v>
      </c>
      <c r="AO147" s="579">
        <f t="shared" si="1257"/>
        <v>0</v>
      </c>
      <c r="AP147" s="579">
        <f t="shared" si="1258"/>
        <v>0</v>
      </c>
      <c r="AQ147" s="579">
        <f t="shared" si="1259"/>
        <v>0</v>
      </c>
      <c r="AR147" s="579">
        <f t="shared" si="1260"/>
        <v>0</v>
      </c>
      <c r="AS147" s="579">
        <f t="shared" si="1261"/>
        <v>0</v>
      </c>
      <c r="AT147" s="579">
        <f t="shared" si="1262"/>
        <v>0</v>
      </c>
      <c r="AU147" s="579">
        <f t="shared" si="1263"/>
        <v>0</v>
      </c>
      <c r="AV147" s="579">
        <f t="shared" si="1264"/>
        <v>0</v>
      </c>
      <c r="AW147" s="579">
        <f t="shared" si="1265"/>
        <v>0</v>
      </c>
      <c r="AX147" s="579">
        <f t="shared" si="1266"/>
        <v>0</v>
      </c>
      <c r="AY147" s="579">
        <f t="shared" si="1267"/>
        <v>0</v>
      </c>
      <c r="AZ147" s="579">
        <f t="shared" si="1268"/>
        <v>0</v>
      </c>
      <c r="BA147" s="579">
        <f t="shared" si="1269"/>
        <v>0</v>
      </c>
      <c r="BB147" s="579">
        <f t="shared" si="1270"/>
        <v>0</v>
      </c>
      <c r="BC147" s="579">
        <f t="shared" si="1271"/>
        <v>0</v>
      </c>
      <c r="BD147" s="579">
        <f t="shared" si="1272"/>
        <v>0</v>
      </c>
      <c r="BE147" s="579">
        <f t="shared" si="1273"/>
        <v>0</v>
      </c>
      <c r="BF147" s="579">
        <f t="shared" si="1274"/>
        <v>0</v>
      </c>
      <c r="BG147" s="579">
        <f t="shared" si="1275"/>
        <v>0</v>
      </c>
      <c r="BH147" s="579">
        <f t="shared" si="1276"/>
        <v>0</v>
      </c>
      <c r="BI147" s="579">
        <f t="shared" si="1277"/>
        <v>0</v>
      </c>
      <c r="BJ147" s="579">
        <f t="shared" si="1278"/>
        <v>0</v>
      </c>
      <c r="BK147" s="579">
        <f t="shared" si="1279"/>
        <v>0</v>
      </c>
      <c r="BL147" s="579">
        <f t="shared" si="1280"/>
        <v>0</v>
      </c>
      <c r="BM147" s="579">
        <f t="shared" si="1281"/>
        <v>0</v>
      </c>
      <c r="BN147" s="579">
        <f t="shared" si="1282"/>
        <v>0</v>
      </c>
      <c r="BO147" s="579">
        <f t="shared" si="1283"/>
        <v>0</v>
      </c>
      <c r="BP147" s="579">
        <f t="shared" si="1284"/>
        <v>0</v>
      </c>
      <c r="BQ147" s="579">
        <f t="shared" si="1285"/>
        <v>0</v>
      </c>
      <c r="BR147" s="579">
        <f t="shared" si="1286"/>
        <v>0</v>
      </c>
      <c r="BS147" s="579">
        <f t="shared" si="1287"/>
        <v>0</v>
      </c>
      <c r="BT147" s="579">
        <f t="shared" si="1288"/>
        <v>0</v>
      </c>
      <c r="BU147" s="579">
        <f t="shared" si="1289"/>
        <v>0</v>
      </c>
      <c r="BV147" s="579">
        <f t="shared" si="1290"/>
        <v>0</v>
      </c>
      <c r="BW147" s="579">
        <f t="shared" si="1291"/>
        <v>0</v>
      </c>
      <c r="BX147" s="579">
        <f t="shared" si="1292"/>
        <v>0</v>
      </c>
      <c r="BY147" s="579">
        <f t="shared" si="1293"/>
        <v>0</v>
      </c>
      <c r="BZ147" s="579">
        <f t="shared" si="1294"/>
        <v>0</v>
      </c>
      <c r="CA147" s="579">
        <f t="shared" si="1295"/>
        <v>0</v>
      </c>
      <c r="CB147" s="579">
        <f t="shared" si="1296"/>
        <v>0</v>
      </c>
      <c r="CC147" s="579">
        <f t="shared" si="1297"/>
        <v>0</v>
      </c>
      <c r="CD147" s="579">
        <f t="shared" si="1298"/>
        <v>0</v>
      </c>
      <c r="CE147" s="579">
        <f t="shared" si="1299"/>
        <v>0</v>
      </c>
      <c r="CF147" s="579">
        <f t="shared" si="1300"/>
        <v>0</v>
      </c>
      <c r="CG147" s="579">
        <f t="shared" si="1301"/>
        <v>0</v>
      </c>
      <c r="CH147" s="579">
        <f t="shared" si="1302"/>
        <v>0</v>
      </c>
      <c r="CI147" s="579">
        <f t="shared" si="1303"/>
        <v>0</v>
      </c>
      <c r="CJ147" s="579">
        <f t="shared" si="1304"/>
        <v>0</v>
      </c>
      <c r="CK147" s="579">
        <f t="shared" si="1305"/>
        <v>0</v>
      </c>
      <c r="CL147" s="579">
        <f t="shared" si="1306"/>
        <v>0</v>
      </c>
      <c r="CM147" s="579">
        <f t="shared" si="1307"/>
        <v>0</v>
      </c>
      <c r="CN147" s="579">
        <f t="shared" si="1308"/>
        <v>0</v>
      </c>
      <c r="CO147" s="579">
        <f t="shared" si="1309"/>
        <v>0</v>
      </c>
      <c r="CP147" s="579">
        <f t="shared" si="1310"/>
        <v>0</v>
      </c>
      <c r="CQ147" s="579">
        <f t="shared" si="1311"/>
        <v>0</v>
      </c>
      <c r="CR147" s="579">
        <f t="shared" si="1312"/>
        <v>0</v>
      </c>
      <c r="CS147" s="579">
        <f t="shared" si="1313"/>
        <v>0</v>
      </c>
      <c r="CT147" s="579">
        <f t="shared" si="1314"/>
        <v>0</v>
      </c>
      <c r="CU147" s="579">
        <f t="shared" si="1315"/>
        <v>0</v>
      </c>
      <c r="CV147" s="579">
        <f t="shared" si="1316"/>
        <v>0</v>
      </c>
      <c r="CW147" s="579">
        <f t="shared" si="1317"/>
        <v>0</v>
      </c>
      <c r="CX147" s="579">
        <f t="shared" si="1318"/>
        <v>0</v>
      </c>
      <c r="CY147" s="579">
        <f t="shared" si="1319"/>
        <v>0</v>
      </c>
      <c r="CZ147" s="579">
        <f t="shared" si="1320"/>
        <v>0</v>
      </c>
      <c r="DA147" s="579">
        <f t="shared" si="1321"/>
        <v>0</v>
      </c>
      <c r="DB147" s="579">
        <f t="shared" si="1322"/>
        <v>0</v>
      </c>
      <c r="DC147" s="579">
        <f t="shared" si="1323"/>
        <v>0</v>
      </c>
      <c r="DD147" s="579">
        <f t="shared" si="1324"/>
        <v>0</v>
      </c>
      <c r="DE147" s="579">
        <f t="shared" si="1325"/>
        <v>0</v>
      </c>
      <c r="DF147" s="579">
        <f t="shared" si="1326"/>
        <v>0</v>
      </c>
      <c r="DG147" s="579">
        <f t="shared" si="1327"/>
        <v>0</v>
      </c>
      <c r="DH147" s="579">
        <f t="shared" si="1328"/>
        <v>0</v>
      </c>
      <c r="DI147" s="579">
        <f t="shared" si="1329"/>
        <v>0</v>
      </c>
      <c r="DJ147" s="579">
        <f t="shared" si="1330"/>
        <v>0</v>
      </c>
      <c r="DK147" s="579">
        <f t="shared" si="1331"/>
        <v>0</v>
      </c>
      <c r="DL147" s="579">
        <f t="shared" si="1332"/>
        <v>0</v>
      </c>
      <c r="DM147" s="579">
        <f t="shared" si="1333"/>
        <v>0</v>
      </c>
      <c r="DN147" s="579">
        <f t="shared" si="1334"/>
        <v>0</v>
      </c>
      <c r="DO147" s="579">
        <f t="shared" si="1335"/>
        <v>0</v>
      </c>
      <c r="DP147" s="579">
        <f t="shared" si="1336"/>
        <v>0</v>
      </c>
      <c r="DQ147" s="579">
        <f t="shared" si="1337"/>
        <v>0</v>
      </c>
      <c r="DR147" s="579">
        <f t="shared" si="1338"/>
        <v>0</v>
      </c>
      <c r="DS147" s="579">
        <f t="shared" si="1339"/>
        <v>0</v>
      </c>
      <c r="DT147" s="579">
        <f t="shared" si="1340"/>
        <v>0</v>
      </c>
      <c r="DU147" s="579">
        <f t="shared" si="1341"/>
        <v>0</v>
      </c>
      <c r="DV147" s="579">
        <f t="shared" si="1342"/>
        <v>0</v>
      </c>
      <c r="DW147" s="579">
        <f t="shared" si="1343"/>
        <v>0</v>
      </c>
      <c r="DX147" s="579">
        <f t="shared" si="1344"/>
        <v>0</v>
      </c>
      <c r="DY147" s="579">
        <f t="shared" si="1345"/>
        <v>0</v>
      </c>
      <c r="DZ147" s="579">
        <f t="shared" si="1346"/>
        <v>0</v>
      </c>
      <c r="EA147" s="579">
        <f t="shared" si="1347"/>
        <v>0</v>
      </c>
      <c r="EB147" s="579">
        <f t="shared" si="1348"/>
        <v>0</v>
      </c>
      <c r="EC147" s="579">
        <f t="shared" si="1349"/>
        <v>0</v>
      </c>
      <c r="ED147" s="579">
        <f t="shared" si="1350"/>
        <v>0</v>
      </c>
      <c r="EE147" s="579">
        <f t="shared" si="1351"/>
        <v>0</v>
      </c>
      <c r="EF147" s="579">
        <f t="shared" si="1352"/>
        <v>0</v>
      </c>
      <c r="EG147" s="579">
        <f t="shared" si="1353"/>
        <v>0</v>
      </c>
      <c r="EH147" s="579">
        <f t="shared" si="1354"/>
        <v>0</v>
      </c>
      <c r="EI147" s="579">
        <f t="shared" si="1355"/>
        <v>0</v>
      </c>
      <c r="EJ147" s="579">
        <f t="shared" si="1356"/>
        <v>0</v>
      </c>
      <c r="EK147" s="579">
        <f t="shared" si="1357"/>
        <v>0</v>
      </c>
      <c r="EL147" s="579">
        <f t="shared" si="1358"/>
        <v>0</v>
      </c>
      <c r="EM147" s="579">
        <f t="shared" si="1359"/>
        <v>0</v>
      </c>
      <c r="EN147" s="579">
        <f t="shared" si="1360"/>
        <v>0</v>
      </c>
      <c r="EO147" s="579">
        <f t="shared" si="1361"/>
        <v>0</v>
      </c>
      <c r="EP147" s="579">
        <f t="shared" si="1362"/>
        <v>0</v>
      </c>
      <c r="EQ147" s="579">
        <f t="shared" si="1363"/>
        <v>0</v>
      </c>
      <c r="ER147" s="579">
        <f t="shared" si="1364"/>
        <v>0</v>
      </c>
      <c r="ES147" s="579">
        <f t="shared" si="1365"/>
        <v>0</v>
      </c>
      <c r="ET147" s="579">
        <f t="shared" si="1366"/>
        <v>0</v>
      </c>
      <c r="EU147" s="579">
        <f t="shared" si="1367"/>
        <v>0</v>
      </c>
      <c r="EV147" s="579">
        <f t="shared" si="1368"/>
        <v>0</v>
      </c>
      <c r="EW147" s="579">
        <f t="shared" si="1369"/>
        <v>0</v>
      </c>
      <c r="EX147" s="579">
        <f t="shared" si="1370"/>
        <v>0</v>
      </c>
      <c r="EY147" s="579">
        <f t="shared" si="1371"/>
        <v>0</v>
      </c>
      <c r="EZ147" s="579">
        <f t="shared" si="1372"/>
        <v>0</v>
      </c>
      <c r="FA147" s="579">
        <f t="shared" si="1373"/>
        <v>0</v>
      </c>
      <c r="FB147" s="579">
        <f t="shared" si="1374"/>
        <v>0</v>
      </c>
      <c r="FC147" s="579">
        <f t="shared" si="1375"/>
        <v>0</v>
      </c>
      <c r="FD147" s="579">
        <f t="shared" si="1376"/>
        <v>0</v>
      </c>
      <c r="FE147" s="579">
        <f t="shared" si="1377"/>
        <v>0</v>
      </c>
      <c r="FF147" s="579">
        <f t="shared" si="1378"/>
        <v>0</v>
      </c>
      <c r="FG147" s="579">
        <f t="shared" si="1379"/>
        <v>0</v>
      </c>
      <c r="FH147" s="579">
        <f t="shared" si="1380"/>
        <v>0</v>
      </c>
      <c r="FI147" s="579">
        <f t="shared" si="1381"/>
        <v>0</v>
      </c>
      <c r="FJ147" s="579">
        <f t="shared" si="1382"/>
        <v>0</v>
      </c>
      <c r="FK147" s="579">
        <f t="shared" si="1383"/>
        <v>0</v>
      </c>
      <c r="FL147" s="579">
        <f t="shared" si="1384"/>
        <v>0</v>
      </c>
      <c r="FM147" s="579">
        <f t="shared" si="1385"/>
        <v>0</v>
      </c>
      <c r="FN147" s="579">
        <f t="shared" si="1386"/>
        <v>0</v>
      </c>
      <c r="FO147" s="579">
        <f t="shared" si="1387"/>
        <v>0</v>
      </c>
      <c r="FP147" s="579">
        <f t="shared" si="1388"/>
        <v>0</v>
      </c>
      <c r="FQ147" s="579">
        <f t="shared" si="1389"/>
        <v>0</v>
      </c>
    </row>
    <row r="148" spans="2:173" hidden="1" x14ac:dyDescent="0.2">
      <c r="B148" s="193" t="str">
        <f t="shared" si="1224"/>
        <v>Utilities</v>
      </c>
      <c r="C148" s="579">
        <f t="shared" si="1390"/>
        <v>284511.11111111112</v>
      </c>
      <c r="E148" s="580">
        <f t="shared" si="1225"/>
        <v>3.9312868516591389E-2</v>
      </c>
      <c r="J148" s="579">
        <f t="shared" si="1226"/>
        <v>0</v>
      </c>
      <c r="K148" s="579">
        <f t="shared" si="1227"/>
        <v>0</v>
      </c>
      <c r="L148" s="579">
        <f t="shared" si="1228"/>
        <v>0</v>
      </c>
      <c r="M148" s="579">
        <f t="shared" si="1229"/>
        <v>0</v>
      </c>
      <c r="N148" s="579">
        <f t="shared" si="1230"/>
        <v>0</v>
      </c>
      <c r="O148" s="579">
        <f t="shared" si="1231"/>
        <v>0</v>
      </c>
      <c r="P148" s="579">
        <f t="shared" si="1232"/>
        <v>0</v>
      </c>
      <c r="Q148" s="579">
        <f t="shared" si="1233"/>
        <v>0</v>
      </c>
      <c r="R148" s="579">
        <f t="shared" si="1234"/>
        <v>0</v>
      </c>
      <c r="S148" s="579">
        <f t="shared" si="1235"/>
        <v>0</v>
      </c>
      <c r="T148" s="579">
        <f t="shared" si="1236"/>
        <v>0</v>
      </c>
      <c r="U148" s="579">
        <f t="shared" si="1237"/>
        <v>0</v>
      </c>
      <c r="V148" s="579">
        <f t="shared" si="1238"/>
        <v>0</v>
      </c>
      <c r="W148" s="579">
        <f t="shared" si="1239"/>
        <v>0</v>
      </c>
      <c r="X148" s="579">
        <f t="shared" si="1240"/>
        <v>0</v>
      </c>
      <c r="Y148" s="579">
        <f t="shared" si="1241"/>
        <v>0</v>
      </c>
      <c r="Z148" s="579">
        <f t="shared" si="1242"/>
        <v>0</v>
      </c>
      <c r="AA148" s="579">
        <f t="shared" si="1243"/>
        <v>284511.11111111112</v>
      </c>
      <c r="AB148" s="579">
        <f t="shared" si="1244"/>
        <v>0</v>
      </c>
      <c r="AC148" s="579">
        <f t="shared" si="1245"/>
        <v>0</v>
      </c>
      <c r="AD148" s="579">
        <f t="shared" si="1246"/>
        <v>0</v>
      </c>
      <c r="AE148" s="579">
        <f t="shared" si="1247"/>
        <v>0</v>
      </c>
      <c r="AF148" s="579">
        <f t="shared" si="1248"/>
        <v>0</v>
      </c>
      <c r="AG148" s="579">
        <f t="shared" si="1249"/>
        <v>0</v>
      </c>
      <c r="AH148" s="579">
        <f t="shared" si="1250"/>
        <v>0</v>
      </c>
      <c r="AI148" s="579">
        <f t="shared" si="1251"/>
        <v>0</v>
      </c>
      <c r="AJ148" s="579">
        <f t="shared" si="1252"/>
        <v>0</v>
      </c>
      <c r="AK148" s="579">
        <f t="shared" si="1253"/>
        <v>0</v>
      </c>
      <c r="AL148" s="579">
        <f t="shared" si="1254"/>
        <v>0</v>
      </c>
      <c r="AM148" s="579">
        <f t="shared" si="1255"/>
        <v>0</v>
      </c>
      <c r="AN148" s="579">
        <f t="shared" si="1256"/>
        <v>0</v>
      </c>
      <c r="AO148" s="579">
        <f t="shared" si="1257"/>
        <v>0</v>
      </c>
      <c r="AP148" s="579">
        <f t="shared" si="1258"/>
        <v>0</v>
      </c>
      <c r="AQ148" s="579">
        <f t="shared" si="1259"/>
        <v>0</v>
      </c>
      <c r="AR148" s="579">
        <f t="shared" si="1260"/>
        <v>0</v>
      </c>
      <c r="AS148" s="579">
        <f t="shared" si="1261"/>
        <v>0</v>
      </c>
      <c r="AT148" s="579">
        <f t="shared" si="1262"/>
        <v>0</v>
      </c>
      <c r="AU148" s="579">
        <f t="shared" si="1263"/>
        <v>0</v>
      </c>
      <c r="AV148" s="579">
        <f t="shared" si="1264"/>
        <v>0</v>
      </c>
      <c r="AW148" s="579">
        <f t="shared" si="1265"/>
        <v>0</v>
      </c>
      <c r="AX148" s="579">
        <f t="shared" si="1266"/>
        <v>0</v>
      </c>
      <c r="AY148" s="579">
        <f t="shared" si="1267"/>
        <v>0</v>
      </c>
      <c r="AZ148" s="579">
        <f t="shared" si="1268"/>
        <v>0</v>
      </c>
      <c r="BA148" s="579">
        <f t="shared" si="1269"/>
        <v>0</v>
      </c>
      <c r="BB148" s="579">
        <f t="shared" si="1270"/>
        <v>0</v>
      </c>
      <c r="BC148" s="579">
        <f t="shared" si="1271"/>
        <v>0</v>
      </c>
      <c r="BD148" s="579">
        <f t="shared" si="1272"/>
        <v>0</v>
      </c>
      <c r="BE148" s="579">
        <f t="shared" si="1273"/>
        <v>0</v>
      </c>
      <c r="BF148" s="579">
        <f t="shared" si="1274"/>
        <v>0</v>
      </c>
      <c r="BG148" s="579">
        <f t="shared" si="1275"/>
        <v>0</v>
      </c>
      <c r="BH148" s="579">
        <f t="shared" si="1276"/>
        <v>0</v>
      </c>
      <c r="BI148" s="579">
        <f t="shared" si="1277"/>
        <v>0</v>
      </c>
      <c r="BJ148" s="579">
        <f t="shared" si="1278"/>
        <v>0</v>
      </c>
      <c r="BK148" s="579">
        <f t="shared" si="1279"/>
        <v>0</v>
      </c>
      <c r="BL148" s="579">
        <f t="shared" si="1280"/>
        <v>0</v>
      </c>
      <c r="BM148" s="579">
        <f t="shared" si="1281"/>
        <v>0</v>
      </c>
      <c r="BN148" s="579">
        <f t="shared" si="1282"/>
        <v>0</v>
      </c>
      <c r="BO148" s="579">
        <f t="shared" si="1283"/>
        <v>0</v>
      </c>
      <c r="BP148" s="579">
        <f t="shared" si="1284"/>
        <v>0</v>
      </c>
      <c r="BQ148" s="579">
        <f t="shared" si="1285"/>
        <v>0</v>
      </c>
      <c r="BR148" s="579">
        <f t="shared" si="1286"/>
        <v>0</v>
      </c>
      <c r="BS148" s="579">
        <f t="shared" si="1287"/>
        <v>0</v>
      </c>
      <c r="BT148" s="579">
        <f t="shared" si="1288"/>
        <v>0</v>
      </c>
      <c r="BU148" s="579">
        <f t="shared" si="1289"/>
        <v>0</v>
      </c>
      <c r="BV148" s="579">
        <f t="shared" si="1290"/>
        <v>0</v>
      </c>
      <c r="BW148" s="579">
        <f t="shared" si="1291"/>
        <v>0</v>
      </c>
      <c r="BX148" s="579">
        <f t="shared" si="1292"/>
        <v>0</v>
      </c>
      <c r="BY148" s="579">
        <f t="shared" si="1293"/>
        <v>0</v>
      </c>
      <c r="BZ148" s="579">
        <f t="shared" si="1294"/>
        <v>0</v>
      </c>
      <c r="CA148" s="579">
        <f t="shared" si="1295"/>
        <v>0</v>
      </c>
      <c r="CB148" s="579">
        <f t="shared" si="1296"/>
        <v>0</v>
      </c>
      <c r="CC148" s="579">
        <f t="shared" si="1297"/>
        <v>0</v>
      </c>
      <c r="CD148" s="579">
        <f t="shared" si="1298"/>
        <v>0</v>
      </c>
      <c r="CE148" s="579">
        <f t="shared" si="1299"/>
        <v>0</v>
      </c>
      <c r="CF148" s="579">
        <f t="shared" si="1300"/>
        <v>0</v>
      </c>
      <c r="CG148" s="579">
        <f t="shared" si="1301"/>
        <v>0</v>
      </c>
      <c r="CH148" s="579">
        <f t="shared" si="1302"/>
        <v>0</v>
      </c>
      <c r="CI148" s="579">
        <f t="shared" si="1303"/>
        <v>0</v>
      </c>
      <c r="CJ148" s="579">
        <f t="shared" si="1304"/>
        <v>0</v>
      </c>
      <c r="CK148" s="579">
        <f t="shared" si="1305"/>
        <v>0</v>
      </c>
      <c r="CL148" s="579">
        <f t="shared" si="1306"/>
        <v>0</v>
      </c>
      <c r="CM148" s="579">
        <f t="shared" si="1307"/>
        <v>0</v>
      </c>
      <c r="CN148" s="579">
        <f t="shared" si="1308"/>
        <v>0</v>
      </c>
      <c r="CO148" s="579">
        <f t="shared" si="1309"/>
        <v>0</v>
      </c>
      <c r="CP148" s="579">
        <f t="shared" si="1310"/>
        <v>0</v>
      </c>
      <c r="CQ148" s="579">
        <f t="shared" si="1311"/>
        <v>0</v>
      </c>
      <c r="CR148" s="579">
        <f t="shared" si="1312"/>
        <v>0</v>
      </c>
      <c r="CS148" s="579">
        <f t="shared" si="1313"/>
        <v>0</v>
      </c>
      <c r="CT148" s="579">
        <f t="shared" si="1314"/>
        <v>0</v>
      </c>
      <c r="CU148" s="579">
        <f t="shared" si="1315"/>
        <v>0</v>
      </c>
      <c r="CV148" s="579">
        <f t="shared" si="1316"/>
        <v>0</v>
      </c>
      <c r="CW148" s="579">
        <f t="shared" si="1317"/>
        <v>0</v>
      </c>
      <c r="CX148" s="579">
        <f t="shared" si="1318"/>
        <v>0</v>
      </c>
      <c r="CY148" s="579">
        <f t="shared" si="1319"/>
        <v>0</v>
      </c>
      <c r="CZ148" s="579">
        <f t="shared" si="1320"/>
        <v>0</v>
      </c>
      <c r="DA148" s="579">
        <f t="shared" si="1321"/>
        <v>0</v>
      </c>
      <c r="DB148" s="579">
        <f t="shared" si="1322"/>
        <v>0</v>
      </c>
      <c r="DC148" s="579">
        <f t="shared" si="1323"/>
        <v>0</v>
      </c>
      <c r="DD148" s="579">
        <f t="shared" si="1324"/>
        <v>0</v>
      </c>
      <c r="DE148" s="579">
        <f t="shared" si="1325"/>
        <v>0</v>
      </c>
      <c r="DF148" s="579">
        <f t="shared" si="1326"/>
        <v>0</v>
      </c>
      <c r="DG148" s="579">
        <f t="shared" si="1327"/>
        <v>0</v>
      </c>
      <c r="DH148" s="579">
        <f t="shared" si="1328"/>
        <v>0</v>
      </c>
      <c r="DI148" s="579">
        <f t="shared" si="1329"/>
        <v>0</v>
      </c>
      <c r="DJ148" s="579">
        <f t="shared" si="1330"/>
        <v>0</v>
      </c>
      <c r="DK148" s="579">
        <f t="shared" si="1331"/>
        <v>0</v>
      </c>
      <c r="DL148" s="579">
        <f t="shared" si="1332"/>
        <v>0</v>
      </c>
      <c r="DM148" s="579">
        <f t="shared" si="1333"/>
        <v>0</v>
      </c>
      <c r="DN148" s="579">
        <f t="shared" si="1334"/>
        <v>0</v>
      </c>
      <c r="DO148" s="579">
        <f t="shared" si="1335"/>
        <v>0</v>
      </c>
      <c r="DP148" s="579">
        <f t="shared" si="1336"/>
        <v>0</v>
      </c>
      <c r="DQ148" s="579">
        <f t="shared" si="1337"/>
        <v>0</v>
      </c>
      <c r="DR148" s="579">
        <f t="shared" si="1338"/>
        <v>0</v>
      </c>
      <c r="DS148" s="579">
        <f t="shared" si="1339"/>
        <v>0</v>
      </c>
      <c r="DT148" s="579">
        <f t="shared" si="1340"/>
        <v>0</v>
      </c>
      <c r="DU148" s="579">
        <f t="shared" si="1341"/>
        <v>0</v>
      </c>
      <c r="DV148" s="579">
        <f t="shared" si="1342"/>
        <v>0</v>
      </c>
      <c r="DW148" s="579">
        <f t="shared" si="1343"/>
        <v>0</v>
      </c>
      <c r="DX148" s="579">
        <f t="shared" si="1344"/>
        <v>0</v>
      </c>
      <c r="DY148" s="579">
        <f t="shared" si="1345"/>
        <v>0</v>
      </c>
      <c r="DZ148" s="579">
        <f t="shared" si="1346"/>
        <v>0</v>
      </c>
      <c r="EA148" s="579">
        <f t="shared" si="1347"/>
        <v>0</v>
      </c>
      <c r="EB148" s="579">
        <f t="shared" si="1348"/>
        <v>0</v>
      </c>
      <c r="EC148" s="579">
        <f t="shared" si="1349"/>
        <v>0</v>
      </c>
      <c r="ED148" s="579">
        <f t="shared" si="1350"/>
        <v>0</v>
      </c>
      <c r="EE148" s="579">
        <f t="shared" si="1351"/>
        <v>0</v>
      </c>
      <c r="EF148" s="579">
        <f t="shared" si="1352"/>
        <v>0</v>
      </c>
      <c r="EG148" s="579">
        <f t="shared" si="1353"/>
        <v>0</v>
      </c>
      <c r="EH148" s="579">
        <f t="shared" si="1354"/>
        <v>0</v>
      </c>
      <c r="EI148" s="579">
        <f t="shared" si="1355"/>
        <v>0</v>
      </c>
      <c r="EJ148" s="579">
        <f t="shared" si="1356"/>
        <v>0</v>
      </c>
      <c r="EK148" s="579">
        <f t="shared" si="1357"/>
        <v>0</v>
      </c>
      <c r="EL148" s="579">
        <f t="shared" si="1358"/>
        <v>0</v>
      </c>
      <c r="EM148" s="579">
        <f t="shared" si="1359"/>
        <v>0</v>
      </c>
      <c r="EN148" s="579">
        <f t="shared" si="1360"/>
        <v>0</v>
      </c>
      <c r="EO148" s="579">
        <f t="shared" si="1361"/>
        <v>0</v>
      </c>
      <c r="EP148" s="579">
        <f t="shared" si="1362"/>
        <v>0</v>
      </c>
      <c r="EQ148" s="579">
        <f t="shared" si="1363"/>
        <v>0</v>
      </c>
      <c r="ER148" s="579">
        <f t="shared" si="1364"/>
        <v>0</v>
      </c>
      <c r="ES148" s="579">
        <f t="shared" si="1365"/>
        <v>0</v>
      </c>
      <c r="ET148" s="579">
        <f t="shared" si="1366"/>
        <v>0</v>
      </c>
      <c r="EU148" s="579">
        <f t="shared" si="1367"/>
        <v>0</v>
      </c>
      <c r="EV148" s="579">
        <f t="shared" si="1368"/>
        <v>0</v>
      </c>
      <c r="EW148" s="579">
        <f t="shared" si="1369"/>
        <v>0</v>
      </c>
      <c r="EX148" s="579">
        <f t="shared" si="1370"/>
        <v>0</v>
      </c>
      <c r="EY148" s="579">
        <f t="shared" si="1371"/>
        <v>0</v>
      </c>
      <c r="EZ148" s="579">
        <f t="shared" si="1372"/>
        <v>0</v>
      </c>
      <c r="FA148" s="579">
        <f t="shared" si="1373"/>
        <v>0</v>
      </c>
      <c r="FB148" s="579">
        <f t="shared" si="1374"/>
        <v>0</v>
      </c>
      <c r="FC148" s="579">
        <f t="shared" si="1375"/>
        <v>0</v>
      </c>
      <c r="FD148" s="579">
        <f t="shared" si="1376"/>
        <v>0</v>
      </c>
      <c r="FE148" s="579">
        <f t="shared" si="1377"/>
        <v>0</v>
      </c>
      <c r="FF148" s="579">
        <f t="shared" si="1378"/>
        <v>0</v>
      </c>
      <c r="FG148" s="579">
        <f t="shared" si="1379"/>
        <v>0</v>
      </c>
      <c r="FH148" s="579">
        <f t="shared" si="1380"/>
        <v>0</v>
      </c>
      <c r="FI148" s="579">
        <f t="shared" si="1381"/>
        <v>0</v>
      </c>
      <c r="FJ148" s="579">
        <f t="shared" si="1382"/>
        <v>0</v>
      </c>
      <c r="FK148" s="579">
        <f t="shared" si="1383"/>
        <v>0</v>
      </c>
      <c r="FL148" s="579">
        <f t="shared" si="1384"/>
        <v>0</v>
      </c>
      <c r="FM148" s="579">
        <f t="shared" si="1385"/>
        <v>0</v>
      </c>
      <c r="FN148" s="579">
        <f t="shared" si="1386"/>
        <v>0</v>
      </c>
      <c r="FO148" s="579">
        <f t="shared" si="1387"/>
        <v>0</v>
      </c>
      <c r="FP148" s="579">
        <f t="shared" si="1388"/>
        <v>0</v>
      </c>
      <c r="FQ148" s="579">
        <f t="shared" si="1389"/>
        <v>0</v>
      </c>
    </row>
    <row r="149" spans="2:173" hidden="1" x14ac:dyDescent="0.2">
      <c r="B149" s="193" t="str">
        <f t="shared" si="1224"/>
        <v>Contract Services</v>
      </c>
      <c r="C149" s="579">
        <f t="shared" si="1390"/>
        <v>106691.66666666667</v>
      </c>
      <c r="E149" s="580">
        <f t="shared" si="1225"/>
        <v>1.4742325693721772E-2</v>
      </c>
      <c r="J149" s="579">
        <f t="shared" si="1226"/>
        <v>0</v>
      </c>
      <c r="K149" s="579">
        <f t="shared" si="1227"/>
        <v>0</v>
      </c>
      <c r="L149" s="579">
        <f t="shared" si="1228"/>
        <v>0</v>
      </c>
      <c r="M149" s="579">
        <f t="shared" si="1229"/>
        <v>0</v>
      </c>
      <c r="N149" s="579">
        <f t="shared" si="1230"/>
        <v>0</v>
      </c>
      <c r="O149" s="579">
        <f t="shared" si="1231"/>
        <v>0</v>
      </c>
      <c r="P149" s="579">
        <f t="shared" si="1232"/>
        <v>0</v>
      </c>
      <c r="Q149" s="579">
        <f t="shared" si="1233"/>
        <v>0</v>
      </c>
      <c r="R149" s="579">
        <f t="shared" si="1234"/>
        <v>0</v>
      </c>
      <c r="S149" s="579">
        <f t="shared" si="1235"/>
        <v>0</v>
      </c>
      <c r="T149" s="579">
        <f t="shared" si="1236"/>
        <v>0</v>
      </c>
      <c r="U149" s="579">
        <f t="shared" si="1237"/>
        <v>0</v>
      </c>
      <c r="V149" s="579">
        <f t="shared" si="1238"/>
        <v>0</v>
      </c>
      <c r="W149" s="579">
        <f t="shared" si="1239"/>
        <v>0</v>
      </c>
      <c r="X149" s="579">
        <f t="shared" si="1240"/>
        <v>0</v>
      </c>
      <c r="Y149" s="579">
        <f t="shared" si="1241"/>
        <v>0</v>
      </c>
      <c r="Z149" s="579">
        <f t="shared" si="1242"/>
        <v>0</v>
      </c>
      <c r="AA149" s="579">
        <f t="shared" si="1243"/>
        <v>106691.66666666667</v>
      </c>
      <c r="AB149" s="579">
        <f t="shared" si="1244"/>
        <v>0</v>
      </c>
      <c r="AC149" s="579">
        <f t="shared" si="1245"/>
        <v>0</v>
      </c>
      <c r="AD149" s="579">
        <f t="shared" si="1246"/>
        <v>0</v>
      </c>
      <c r="AE149" s="579">
        <f t="shared" si="1247"/>
        <v>0</v>
      </c>
      <c r="AF149" s="579">
        <f t="shared" si="1248"/>
        <v>0</v>
      </c>
      <c r="AG149" s="579">
        <f t="shared" si="1249"/>
        <v>0</v>
      </c>
      <c r="AH149" s="579">
        <f t="shared" si="1250"/>
        <v>0</v>
      </c>
      <c r="AI149" s="579">
        <f t="shared" si="1251"/>
        <v>0</v>
      </c>
      <c r="AJ149" s="579">
        <f t="shared" si="1252"/>
        <v>0</v>
      </c>
      <c r="AK149" s="579">
        <f t="shared" si="1253"/>
        <v>0</v>
      </c>
      <c r="AL149" s="579">
        <f t="shared" si="1254"/>
        <v>0</v>
      </c>
      <c r="AM149" s="579">
        <f t="shared" si="1255"/>
        <v>0</v>
      </c>
      <c r="AN149" s="579">
        <f t="shared" si="1256"/>
        <v>0</v>
      </c>
      <c r="AO149" s="579">
        <f t="shared" si="1257"/>
        <v>0</v>
      </c>
      <c r="AP149" s="579">
        <f t="shared" si="1258"/>
        <v>0</v>
      </c>
      <c r="AQ149" s="579">
        <f t="shared" si="1259"/>
        <v>0</v>
      </c>
      <c r="AR149" s="579">
        <f t="shared" si="1260"/>
        <v>0</v>
      </c>
      <c r="AS149" s="579">
        <f t="shared" si="1261"/>
        <v>0</v>
      </c>
      <c r="AT149" s="579">
        <f t="shared" si="1262"/>
        <v>0</v>
      </c>
      <c r="AU149" s="579">
        <f t="shared" si="1263"/>
        <v>0</v>
      </c>
      <c r="AV149" s="579">
        <f t="shared" si="1264"/>
        <v>0</v>
      </c>
      <c r="AW149" s="579">
        <f t="shared" si="1265"/>
        <v>0</v>
      </c>
      <c r="AX149" s="579">
        <f t="shared" si="1266"/>
        <v>0</v>
      </c>
      <c r="AY149" s="579">
        <f t="shared" si="1267"/>
        <v>0</v>
      </c>
      <c r="AZ149" s="579">
        <f t="shared" si="1268"/>
        <v>0</v>
      </c>
      <c r="BA149" s="579">
        <f t="shared" si="1269"/>
        <v>0</v>
      </c>
      <c r="BB149" s="579">
        <f t="shared" si="1270"/>
        <v>0</v>
      </c>
      <c r="BC149" s="579">
        <f t="shared" si="1271"/>
        <v>0</v>
      </c>
      <c r="BD149" s="579">
        <f t="shared" si="1272"/>
        <v>0</v>
      </c>
      <c r="BE149" s="579">
        <f t="shared" si="1273"/>
        <v>0</v>
      </c>
      <c r="BF149" s="579">
        <f t="shared" si="1274"/>
        <v>0</v>
      </c>
      <c r="BG149" s="579">
        <f t="shared" si="1275"/>
        <v>0</v>
      </c>
      <c r="BH149" s="579">
        <f t="shared" si="1276"/>
        <v>0</v>
      </c>
      <c r="BI149" s="579">
        <f t="shared" si="1277"/>
        <v>0</v>
      </c>
      <c r="BJ149" s="579">
        <f t="shared" si="1278"/>
        <v>0</v>
      </c>
      <c r="BK149" s="579">
        <f t="shared" si="1279"/>
        <v>0</v>
      </c>
      <c r="BL149" s="579">
        <f t="shared" si="1280"/>
        <v>0</v>
      </c>
      <c r="BM149" s="579">
        <f t="shared" si="1281"/>
        <v>0</v>
      </c>
      <c r="BN149" s="579">
        <f t="shared" si="1282"/>
        <v>0</v>
      </c>
      <c r="BO149" s="579">
        <f t="shared" si="1283"/>
        <v>0</v>
      </c>
      <c r="BP149" s="579">
        <f t="shared" si="1284"/>
        <v>0</v>
      </c>
      <c r="BQ149" s="579">
        <f t="shared" si="1285"/>
        <v>0</v>
      </c>
      <c r="BR149" s="579">
        <f t="shared" si="1286"/>
        <v>0</v>
      </c>
      <c r="BS149" s="579">
        <f t="shared" si="1287"/>
        <v>0</v>
      </c>
      <c r="BT149" s="579">
        <f t="shared" si="1288"/>
        <v>0</v>
      </c>
      <c r="BU149" s="579">
        <f t="shared" si="1289"/>
        <v>0</v>
      </c>
      <c r="BV149" s="579">
        <f t="shared" si="1290"/>
        <v>0</v>
      </c>
      <c r="BW149" s="579">
        <f t="shared" si="1291"/>
        <v>0</v>
      </c>
      <c r="BX149" s="579">
        <f t="shared" si="1292"/>
        <v>0</v>
      </c>
      <c r="BY149" s="579">
        <f t="shared" si="1293"/>
        <v>0</v>
      </c>
      <c r="BZ149" s="579">
        <f t="shared" si="1294"/>
        <v>0</v>
      </c>
      <c r="CA149" s="579">
        <f t="shared" si="1295"/>
        <v>0</v>
      </c>
      <c r="CB149" s="579">
        <f t="shared" si="1296"/>
        <v>0</v>
      </c>
      <c r="CC149" s="579">
        <f t="shared" si="1297"/>
        <v>0</v>
      </c>
      <c r="CD149" s="579">
        <f t="shared" si="1298"/>
        <v>0</v>
      </c>
      <c r="CE149" s="579">
        <f t="shared" si="1299"/>
        <v>0</v>
      </c>
      <c r="CF149" s="579">
        <f t="shared" si="1300"/>
        <v>0</v>
      </c>
      <c r="CG149" s="579">
        <f t="shared" si="1301"/>
        <v>0</v>
      </c>
      <c r="CH149" s="579">
        <f t="shared" si="1302"/>
        <v>0</v>
      </c>
      <c r="CI149" s="579">
        <f t="shared" si="1303"/>
        <v>0</v>
      </c>
      <c r="CJ149" s="579">
        <f t="shared" si="1304"/>
        <v>0</v>
      </c>
      <c r="CK149" s="579">
        <f t="shared" si="1305"/>
        <v>0</v>
      </c>
      <c r="CL149" s="579">
        <f t="shared" si="1306"/>
        <v>0</v>
      </c>
      <c r="CM149" s="579">
        <f t="shared" si="1307"/>
        <v>0</v>
      </c>
      <c r="CN149" s="579">
        <f t="shared" si="1308"/>
        <v>0</v>
      </c>
      <c r="CO149" s="579">
        <f t="shared" si="1309"/>
        <v>0</v>
      </c>
      <c r="CP149" s="579">
        <f t="shared" si="1310"/>
        <v>0</v>
      </c>
      <c r="CQ149" s="579">
        <f t="shared" si="1311"/>
        <v>0</v>
      </c>
      <c r="CR149" s="579">
        <f t="shared" si="1312"/>
        <v>0</v>
      </c>
      <c r="CS149" s="579">
        <f t="shared" si="1313"/>
        <v>0</v>
      </c>
      <c r="CT149" s="579">
        <f t="shared" si="1314"/>
        <v>0</v>
      </c>
      <c r="CU149" s="579">
        <f t="shared" si="1315"/>
        <v>0</v>
      </c>
      <c r="CV149" s="579">
        <f t="shared" si="1316"/>
        <v>0</v>
      </c>
      <c r="CW149" s="579">
        <f t="shared" si="1317"/>
        <v>0</v>
      </c>
      <c r="CX149" s="579">
        <f t="shared" si="1318"/>
        <v>0</v>
      </c>
      <c r="CY149" s="579">
        <f t="shared" si="1319"/>
        <v>0</v>
      </c>
      <c r="CZ149" s="579">
        <f t="shared" si="1320"/>
        <v>0</v>
      </c>
      <c r="DA149" s="579">
        <f t="shared" si="1321"/>
        <v>0</v>
      </c>
      <c r="DB149" s="579">
        <f t="shared" si="1322"/>
        <v>0</v>
      </c>
      <c r="DC149" s="579">
        <f t="shared" si="1323"/>
        <v>0</v>
      </c>
      <c r="DD149" s="579">
        <f t="shared" si="1324"/>
        <v>0</v>
      </c>
      <c r="DE149" s="579">
        <f t="shared" si="1325"/>
        <v>0</v>
      </c>
      <c r="DF149" s="579">
        <f t="shared" si="1326"/>
        <v>0</v>
      </c>
      <c r="DG149" s="579">
        <f t="shared" si="1327"/>
        <v>0</v>
      </c>
      <c r="DH149" s="579">
        <f t="shared" si="1328"/>
        <v>0</v>
      </c>
      <c r="DI149" s="579">
        <f t="shared" si="1329"/>
        <v>0</v>
      </c>
      <c r="DJ149" s="579">
        <f t="shared" si="1330"/>
        <v>0</v>
      </c>
      <c r="DK149" s="579">
        <f t="shared" si="1331"/>
        <v>0</v>
      </c>
      <c r="DL149" s="579">
        <f t="shared" si="1332"/>
        <v>0</v>
      </c>
      <c r="DM149" s="579">
        <f t="shared" si="1333"/>
        <v>0</v>
      </c>
      <c r="DN149" s="579">
        <f t="shared" si="1334"/>
        <v>0</v>
      </c>
      <c r="DO149" s="579">
        <f t="shared" si="1335"/>
        <v>0</v>
      </c>
      <c r="DP149" s="579">
        <f t="shared" si="1336"/>
        <v>0</v>
      </c>
      <c r="DQ149" s="579">
        <f t="shared" si="1337"/>
        <v>0</v>
      </c>
      <c r="DR149" s="579">
        <f t="shared" si="1338"/>
        <v>0</v>
      </c>
      <c r="DS149" s="579">
        <f t="shared" si="1339"/>
        <v>0</v>
      </c>
      <c r="DT149" s="579">
        <f t="shared" si="1340"/>
        <v>0</v>
      </c>
      <c r="DU149" s="579">
        <f t="shared" si="1341"/>
        <v>0</v>
      </c>
      <c r="DV149" s="579">
        <f t="shared" si="1342"/>
        <v>0</v>
      </c>
      <c r="DW149" s="579">
        <f t="shared" si="1343"/>
        <v>0</v>
      </c>
      <c r="DX149" s="579">
        <f t="shared" si="1344"/>
        <v>0</v>
      </c>
      <c r="DY149" s="579">
        <f t="shared" si="1345"/>
        <v>0</v>
      </c>
      <c r="DZ149" s="579">
        <f t="shared" si="1346"/>
        <v>0</v>
      </c>
      <c r="EA149" s="579">
        <f t="shared" si="1347"/>
        <v>0</v>
      </c>
      <c r="EB149" s="579">
        <f t="shared" si="1348"/>
        <v>0</v>
      </c>
      <c r="EC149" s="579">
        <f t="shared" si="1349"/>
        <v>0</v>
      </c>
      <c r="ED149" s="579">
        <f t="shared" si="1350"/>
        <v>0</v>
      </c>
      <c r="EE149" s="579">
        <f t="shared" si="1351"/>
        <v>0</v>
      </c>
      <c r="EF149" s="579">
        <f t="shared" si="1352"/>
        <v>0</v>
      </c>
      <c r="EG149" s="579">
        <f t="shared" si="1353"/>
        <v>0</v>
      </c>
      <c r="EH149" s="579">
        <f t="shared" si="1354"/>
        <v>0</v>
      </c>
      <c r="EI149" s="579">
        <f t="shared" si="1355"/>
        <v>0</v>
      </c>
      <c r="EJ149" s="579">
        <f t="shared" si="1356"/>
        <v>0</v>
      </c>
      <c r="EK149" s="579">
        <f t="shared" si="1357"/>
        <v>0</v>
      </c>
      <c r="EL149" s="579">
        <f t="shared" si="1358"/>
        <v>0</v>
      </c>
      <c r="EM149" s="579">
        <f t="shared" si="1359"/>
        <v>0</v>
      </c>
      <c r="EN149" s="579">
        <f t="shared" si="1360"/>
        <v>0</v>
      </c>
      <c r="EO149" s="579">
        <f t="shared" si="1361"/>
        <v>0</v>
      </c>
      <c r="EP149" s="579">
        <f t="shared" si="1362"/>
        <v>0</v>
      </c>
      <c r="EQ149" s="579">
        <f t="shared" si="1363"/>
        <v>0</v>
      </c>
      <c r="ER149" s="579">
        <f t="shared" si="1364"/>
        <v>0</v>
      </c>
      <c r="ES149" s="579">
        <f t="shared" si="1365"/>
        <v>0</v>
      </c>
      <c r="ET149" s="579">
        <f t="shared" si="1366"/>
        <v>0</v>
      </c>
      <c r="EU149" s="579">
        <f t="shared" si="1367"/>
        <v>0</v>
      </c>
      <c r="EV149" s="579">
        <f t="shared" si="1368"/>
        <v>0</v>
      </c>
      <c r="EW149" s="579">
        <f t="shared" si="1369"/>
        <v>0</v>
      </c>
      <c r="EX149" s="579">
        <f t="shared" si="1370"/>
        <v>0</v>
      </c>
      <c r="EY149" s="579">
        <f t="shared" si="1371"/>
        <v>0</v>
      </c>
      <c r="EZ149" s="579">
        <f t="shared" si="1372"/>
        <v>0</v>
      </c>
      <c r="FA149" s="579">
        <f t="shared" si="1373"/>
        <v>0</v>
      </c>
      <c r="FB149" s="579">
        <f t="shared" si="1374"/>
        <v>0</v>
      </c>
      <c r="FC149" s="579">
        <f t="shared" si="1375"/>
        <v>0</v>
      </c>
      <c r="FD149" s="579">
        <f t="shared" si="1376"/>
        <v>0</v>
      </c>
      <c r="FE149" s="579">
        <f t="shared" si="1377"/>
        <v>0</v>
      </c>
      <c r="FF149" s="579">
        <f t="shared" si="1378"/>
        <v>0</v>
      </c>
      <c r="FG149" s="579">
        <f t="shared" si="1379"/>
        <v>0</v>
      </c>
      <c r="FH149" s="579">
        <f t="shared" si="1380"/>
        <v>0</v>
      </c>
      <c r="FI149" s="579">
        <f t="shared" si="1381"/>
        <v>0</v>
      </c>
      <c r="FJ149" s="579">
        <f t="shared" si="1382"/>
        <v>0</v>
      </c>
      <c r="FK149" s="579">
        <f t="shared" si="1383"/>
        <v>0</v>
      </c>
      <c r="FL149" s="579">
        <f t="shared" si="1384"/>
        <v>0</v>
      </c>
      <c r="FM149" s="579">
        <f t="shared" si="1385"/>
        <v>0</v>
      </c>
      <c r="FN149" s="579">
        <f t="shared" si="1386"/>
        <v>0</v>
      </c>
      <c r="FO149" s="579">
        <f t="shared" si="1387"/>
        <v>0</v>
      </c>
      <c r="FP149" s="579">
        <f t="shared" si="1388"/>
        <v>0</v>
      </c>
      <c r="FQ149" s="579">
        <f t="shared" si="1389"/>
        <v>0</v>
      </c>
    </row>
    <row r="150" spans="2:173" hidden="1" x14ac:dyDescent="0.2">
      <c r="B150" s="193" t="str">
        <f t="shared" si="1224"/>
        <v>Capital Reserves</v>
      </c>
      <c r="C150" s="579">
        <f t="shared" si="1390"/>
        <v>61050</v>
      </c>
      <c r="E150" s="580">
        <f t="shared" si="1225"/>
        <v>8.4357008538784427E-3</v>
      </c>
      <c r="J150" s="579">
        <f t="shared" si="1226"/>
        <v>0</v>
      </c>
      <c r="K150" s="579">
        <f t="shared" si="1227"/>
        <v>0</v>
      </c>
      <c r="L150" s="579">
        <f t="shared" si="1228"/>
        <v>0</v>
      </c>
      <c r="M150" s="579">
        <f t="shared" si="1229"/>
        <v>0</v>
      </c>
      <c r="N150" s="579">
        <f t="shared" si="1230"/>
        <v>0</v>
      </c>
      <c r="O150" s="579">
        <f t="shared" si="1231"/>
        <v>0</v>
      </c>
      <c r="P150" s="579">
        <f t="shared" si="1232"/>
        <v>0</v>
      </c>
      <c r="Q150" s="579">
        <f t="shared" si="1233"/>
        <v>0</v>
      </c>
      <c r="R150" s="579">
        <f t="shared" si="1234"/>
        <v>0</v>
      </c>
      <c r="S150" s="579">
        <f t="shared" si="1235"/>
        <v>0</v>
      </c>
      <c r="T150" s="579">
        <f t="shared" si="1236"/>
        <v>0</v>
      </c>
      <c r="U150" s="579">
        <f t="shared" si="1237"/>
        <v>0</v>
      </c>
      <c r="V150" s="579">
        <f t="shared" si="1238"/>
        <v>0</v>
      </c>
      <c r="W150" s="579">
        <f t="shared" si="1239"/>
        <v>0</v>
      </c>
      <c r="X150" s="579">
        <f t="shared" si="1240"/>
        <v>0</v>
      </c>
      <c r="Y150" s="579">
        <f t="shared" si="1241"/>
        <v>0</v>
      </c>
      <c r="Z150" s="579">
        <f t="shared" si="1242"/>
        <v>0</v>
      </c>
      <c r="AA150" s="579">
        <f t="shared" si="1243"/>
        <v>61050</v>
      </c>
      <c r="AB150" s="579">
        <f t="shared" si="1244"/>
        <v>0</v>
      </c>
      <c r="AC150" s="579">
        <f t="shared" si="1245"/>
        <v>0</v>
      </c>
      <c r="AD150" s="579">
        <f t="shared" si="1246"/>
        <v>0</v>
      </c>
      <c r="AE150" s="579">
        <f t="shared" si="1247"/>
        <v>0</v>
      </c>
      <c r="AF150" s="579">
        <f t="shared" si="1248"/>
        <v>0</v>
      </c>
      <c r="AG150" s="579">
        <f t="shared" si="1249"/>
        <v>0</v>
      </c>
      <c r="AH150" s="579">
        <f t="shared" si="1250"/>
        <v>0</v>
      </c>
      <c r="AI150" s="579">
        <f t="shared" si="1251"/>
        <v>0</v>
      </c>
      <c r="AJ150" s="579">
        <f t="shared" si="1252"/>
        <v>0</v>
      </c>
      <c r="AK150" s="579">
        <f t="shared" si="1253"/>
        <v>0</v>
      </c>
      <c r="AL150" s="579">
        <f t="shared" si="1254"/>
        <v>0</v>
      </c>
      <c r="AM150" s="579">
        <f t="shared" si="1255"/>
        <v>0</v>
      </c>
      <c r="AN150" s="579">
        <f t="shared" si="1256"/>
        <v>0</v>
      </c>
      <c r="AO150" s="579">
        <f t="shared" si="1257"/>
        <v>0</v>
      </c>
      <c r="AP150" s="579">
        <f t="shared" si="1258"/>
        <v>0</v>
      </c>
      <c r="AQ150" s="579">
        <f t="shared" si="1259"/>
        <v>0</v>
      </c>
      <c r="AR150" s="579">
        <f t="shared" si="1260"/>
        <v>0</v>
      </c>
      <c r="AS150" s="579">
        <f t="shared" si="1261"/>
        <v>0</v>
      </c>
      <c r="AT150" s="579">
        <f t="shared" si="1262"/>
        <v>0</v>
      </c>
      <c r="AU150" s="579">
        <f t="shared" si="1263"/>
        <v>0</v>
      </c>
      <c r="AV150" s="579">
        <f t="shared" si="1264"/>
        <v>0</v>
      </c>
      <c r="AW150" s="579">
        <f t="shared" si="1265"/>
        <v>0</v>
      </c>
      <c r="AX150" s="579">
        <f t="shared" si="1266"/>
        <v>0</v>
      </c>
      <c r="AY150" s="579">
        <f t="shared" si="1267"/>
        <v>0</v>
      </c>
      <c r="AZ150" s="579">
        <f t="shared" si="1268"/>
        <v>0</v>
      </c>
      <c r="BA150" s="579">
        <f t="shared" si="1269"/>
        <v>0</v>
      </c>
      <c r="BB150" s="579">
        <f t="shared" si="1270"/>
        <v>0</v>
      </c>
      <c r="BC150" s="579">
        <f t="shared" si="1271"/>
        <v>0</v>
      </c>
      <c r="BD150" s="579">
        <f t="shared" si="1272"/>
        <v>0</v>
      </c>
      <c r="BE150" s="579">
        <f t="shared" si="1273"/>
        <v>0</v>
      </c>
      <c r="BF150" s="579">
        <f t="shared" si="1274"/>
        <v>0</v>
      </c>
      <c r="BG150" s="579">
        <f t="shared" si="1275"/>
        <v>0</v>
      </c>
      <c r="BH150" s="579">
        <f t="shared" si="1276"/>
        <v>0</v>
      </c>
      <c r="BI150" s="579">
        <f t="shared" si="1277"/>
        <v>0</v>
      </c>
      <c r="BJ150" s="579">
        <f t="shared" si="1278"/>
        <v>0</v>
      </c>
      <c r="BK150" s="579">
        <f t="shared" si="1279"/>
        <v>0</v>
      </c>
      <c r="BL150" s="579">
        <f t="shared" si="1280"/>
        <v>0</v>
      </c>
      <c r="BM150" s="579">
        <f t="shared" si="1281"/>
        <v>0</v>
      </c>
      <c r="BN150" s="579">
        <f t="shared" si="1282"/>
        <v>0</v>
      </c>
      <c r="BO150" s="579">
        <f t="shared" si="1283"/>
        <v>0</v>
      </c>
      <c r="BP150" s="579">
        <f t="shared" si="1284"/>
        <v>0</v>
      </c>
      <c r="BQ150" s="579">
        <f t="shared" si="1285"/>
        <v>0</v>
      </c>
      <c r="BR150" s="579">
        <f t="shared" si="1286"/>
        <v>0</v>
      </c>
      <c r="BS150" s="579">
        <f t="shared" si="1287"/>
        <v>0</v>
      </c>
      <c r="BT150" s="579">
        <f t="shared" si="1288"/>
        <v>0</v>
      </c>
      <c r="BU150" s="579">
        <f t="shared" si="1289"/>
        <v>0</v>
      </c>
      <c r="BV150" s="579">
        <f t="shared" si="1290"/>
        <v>0</v>
      </c>
      <c r="BW150" s="579">
        <f t="shared" si="1291"/>
        <v>0</v>
      </c>
      <c r="BX150" s="579">
        <f t="shared" si="1292"/>
        <v>0</v>
      </c>
      <c r="BY150" s="579">
        <f t="shared" si="1293"/>
        <v>0</v>
      </c>
      <c r="BZ150" s="579">
        <f t="shared" si="1294"/>
        <v>0</v>
      </c>
      <c r="CA150" s="579">
        <f t="shared" si="1295"/>
        <v>0</v>
      </c>
      <c r="CB150" s="579">
        <f t="shared" si="1296"/>
        <v>0</v>
      </c>
      <c r="CC150" s="579">
        <f t="shared" si="1297"/>
        <v>0</v>
      </c>
      <c r="CD150" s="579">
        <f t="shared" si="1298"/>
        <v>0</v>
      </c>
      <c r="CE150" s="579">
        <f t="shared" si="1299"/>
        <v>0</v>
      </c>
      <c r="CF150" s="579">
        <f t="shared" si="1300"/>
        <v>0</v>
      </c>
      <c r="CG150" s="579">
        <f t="shared" si="1301"/>
        <v>0</v>
      </c>
      <c r="CH150" s="579">
        <f t="shared" si="1302"/>
        <v>0</v>
      </c>
      <c r="CI150" s="579">
        <f t="shared" si="1303"/>
        <v>0</v>
      </c>
      <c r="CJ150" s="579">
        <f t="shared" si="1304"/>
        <v>0</v>
      </c>
      <c r="CK150" s="579">
        <f t="shared" si="1305"/>
        <v>0</v>
      </c>
      <c r="CL150" s="579">
        <f t="shared" si="1306"/>
        <v>0</v>
      </c>
      <c r="CM150" s="579">
        <f t="shared" si="1307"/>
        <v>0</v>
      </c>
      <c r="CN150" s="579">
        <f t="shared" si="1308"/>
        <v>0</v>
      </c>
      <c r="CO150" s="579">
        <f t="shared" si="1309"/>
        <v>0</v>
      </c>
      <c r="CP150" s="579">
        <f t="shared" si="1310"/>
        <v>0</v>
      </c>
      <c r="CQ150" s="579">
        <f t="shared" si="1311"/>
        <v>0</v>
      </c>
      <c r="CR150" s="579">
        <f t="shared" si="1312"/>
        <v>0</v>
      </c>
      <c r="CS150" s="579">
        <f t="shared" si="1313"/>
        <v>0</v>
      </c>
      <c r="CT150" s="579">
        <f t="shared" si="1314"/>
        <v>0</v>
      </c>
      <c r="CU150" s="579">
        <f t="shared" si="1315"/>
        <v>0</v>
      </c>
      <c r="CV150" s="579">
        <f t="shared" si="1316"/>
        <v>0</v>
      </c>
      <c r="CW150" s="579">
        <f t="shared" si="1317"/>
        <v>0</v>
      </c>
      <c r="CX150" s="579">
        <f t="shared" si="1318"/>
        <v>0</v>
      </c>
      <c r="CY150" s="579">
        <f t="shared" si="1319"/>
        <v>0</v>
      </c>
      <c r="CZ150" s="579">
        <f t="shared" si="1320"/>
        <v>0</v>
      </c>
      <c r="DA150" s="579">
        <f t="shared" si="1321"/>
        <v>0</v>
      </c>
      <c r="DB150" s="579">
        <f t="shared" si="1322"/>
        <v>0</v>
      </c>
      <c r="DC150" s="579">
        <f t="shared" si="1323"/>
        <v>0</v>
      </c>
      <c r="DD150" s="579">
        <f t="shared" si="1324"/>
        <v>0</v>
      </c>
      <c r="DE150" s="579">
        <f t="shared" si="1325"/>
        <v>0</v>
      </c>
      <c r="DF150" s="579">
        <f t="shared" si="1326"/>
        <v>0</v>
      </c>
      <c r="DG150" s="579">
        <f t="shared" si="1327"/>
        <v>0</v>
      </c>
      <c r="DH150" s="579">
        <f t="shared" si="1328"/>
        <v>0</v>
      </c>
      <c r="DI150" s="579">
        <f t="shared" si="1329"/>
        <v>0</v>
      </c>
      <c r="DJ150" s="579">
        <f t="shared" si="1330"/>
        <v>0</v>
      </c>
      <c r="DK150" s="579">
        <f t="shared" si="1331"/>
        <v>0</v>
      </c>
      <c r="DL150" s="579">
        <f t="shared" si="1332"/>
        <v>0</v>
      </c>
      <c r="DM150" s="579">
        <f t="shared" si="1333"/>
        <v>0</v>
      </c>
      <c r="DN150" s="579">
        <f t="shared" si="1334"/>
        <v>0</v>
      </c>
      <c r="DO150" s="579">
        <f t="shared" si="1335"/>
        <v>0</v>
      </c>
      <c r="DP150" s="579">
        <f t="shared" si="1336"/>
        <v>0</v>
      </c>
      <c r="DQ150" s="579">
        <f t="shared" si="1337"/>
        <v>0</v>
      </c>
      <c r="DR150" s="579">
        <f t="shared" si="1338"/>
        <v>0</v>
      </c>
      <c r="DS150" s="579">
        <f t="shared" si="1339"/>
        <v>0</v>
      </c>
      <c r="DT150" s="579">
        <f t="shared" si="1340"/>
        <v>0</v>
      </c>
      <c r="DU150" s="579">
        <f t="shared" si="1341"/>
        <v>0</v>
      </c>
      <c r="DV150" s="579">
        <f t="shared" si="1342"/>
        <v>0</v>
      </c>
      <c r="DW150" s="579">
        <f t="shared" si="1343"/>
        <v>0</v>
      </c>
      <c r="DX150" s="579">
        <f t="shared" si="1344"/>
        <v>0</v>
      </c>
      <c r="DY150" s="579">
        <f t="shared" si="1345"/>
        <v>0</v>
      </c>
      <c r="DZ150" s="579">
        <f t="shared" si="1346"/>
        <v>0</v>
      </c>
      <c r="EA150" s="579">
        <f t="shared" si="1347"/>
        <v>0</v>
      </c>
      <c r="EB150" s="579">
        <f t="shared" si="1348"/>
        <v>0</v>
      </c>
      <c r="EC150" s="579">
        <f t="shared" si="1349"/>
        <v>0</v>
      </c>
      <c r="ED150" s="579">
        <f t="shared" si="1350"/>
        <v>0</v>
      </c>
      <c r="EE150" s="579">
        <f t="shared" si="1351"/>
        <v>0</v>
      </c>
      <c r="EF150" s="579">
        <f t="shared" si="1352"/>
        <v>0</v>
      </c>
      <c r="EG150" s="579">
        <f t="shared" si="1353"/>
        <v>0</v>
      </c>
      <c r="EH150" s="579">
        <f t="shared" si="1354"/>
        <v>0</v>
      </c>
      <c r="EI150" s="579">
        <f t="shared" si="1355"/>
        <v>0</v>
      </c>
      <c r="EJ150" s="579">
        <f t="shared" si="1356"/>
        <v>0</v>
      </c>
      <c r="EK150" s="579">
        <f t="shared" si="1357"/>
        <v>0</v>
      </c>
      <c r="EL150" s="579">
        <f t="shared" si="1358"/>
        <v>0</v>
      </c>
      <c r="EM150" s="579">
        <f t="shared" si="1359"/>
        <v>0</v>
      </c>
      <c r="EN150" s="579">
        <f t="shared" si="1360"/>
        <v>0</v>
      </c>
      <c r="EO150" s="579">
        <f t="shared" si="1361"/>
        <v>0</v>
      </c>
      <c r="EP150" s="579">
        <f t="shared" si="1362"/>
        <v>0</v>
      </c>
      <c r="EQ150" s="579">
        <f t="shared" si="1363"/>
        <v>0</v>
      </c>
      <c r="ER150" s="579">
        <f t="shared" si="1364"/>
        <v>0</v>
      </c>
      <c r="ES150" s="579">
        <f t="shared" si="1365"/>
        <v>0</v>
      </c>
      <c r="ET150" s="579">
        <f t="shared" si="1366"/>
        <v>0</v>
      </c>
      <c r="EU150" s="579">
        <f t="shared" si="1367"/>
        <v>0</v>
      </c>
      <c r="EV150" s="579">
        <f t="shared" si="1368"/>
        <v>0</v>
      </c>
      <c r="EW150" s="579">
        <f t="shared" si="1369"/>
        <v>0</v>
      </c>
      <c r="EX150" s="579">
        <f t="shared" si="1370"/>
        <v>0</v>
      </c>
      <c r="EY150" s="579">
        <f t="shared" si="1371"/>
        <v>0</v>
      </c>
      <c r="EZ150" s="579">
        <f t="shared" si="1372"/>
        <v>0</v>
      </c>
      <c r="FA150" s="579">
        <f t="shared" si="1373"/>
        <v>0</v>
      </c>
      <c r="FB150" s="579">
        <f t="shared" si="1374"/>
        <v>0</v>
      </c>
      <c r="FC150" s="579">
        <f t="shared" si="1375"/>
        <v>0</v>
      </c>
      <c r="FD150" s="579">
        <f t="shared" si="1376"/>
        <v>0</v>
      </c>
      <c r="FE150" s="579">
        <f t="shared" si="1377"/>
        <v>0</v>
      </c>
      <c r="FF150" s="579">
        <f t="shared" si="1378"/>
        <v>0</v>
      </c>
      <c r="FG150" s="579">
        <f t="shared" si="1379"/>
        <v>0</v>
      </c>
      <c r="FH150" s="579">
        <f t="shared" si="1380"/>
        <v>0</v>
      </c>
      <c r="FI150" s="579">
        <f t="shared" si="1381"/>
        <v>0</v>
      </c>
      <c r="FJ150" s="579">
        <f t="shared" si="1382"/>
        <v>0</v>
      </c>
      <c r="FK150" s="579">
        <f t="shared" si="1383"/>
        <v>0</v>
      </c>
      <c r="FL150" s="579">
        <f t="shared" si="1384"/>
        <v>0</v>
      </c>
      <c r="FM150" s="579">
        <f t="shared" si="1385"/>
        <v>0</v>
      </c>
      <c r="FN150" s="579">
        <f t="shared" si="1386"/>
        <v>0</v>
      </c>
      <c r="FO150" s="579">
        <f t="shared" si="1387"/>
        <v>0</v>
      </c>
      <c r="FP150" s="579">
        <f t="shared" si="1388"/>
        <v>0</v>
      </c>
      <c r="FQ150" s="579">
        <f t="shared" si="1389"/>
        <v>0</v>
      </c>
    </row>
    <row r="151" spans="2:173" hidden="1" x14ac:dyDescent="0.2">
      <c r="B151" s="193" t="str">
        <f t="shared" si="1224"/>
        <v>Insurance</v>
      </c>
      <c r="C151" s="579">
        <f t="shared" si="1390"/>
        <v>7122.4999999999991</v>
      </c>
      <c r="E151" s="580">
        <f t="shared" si="1225"/>
        <v>9.8416509961915142E-4</v>
      </c>
      <c r="J151" s="579">
        <f t="shared" si="1226"/>
        <v>0</v>
      </c>
      <c r="K151" s="579">
        <f t="shared" si="1227"/>
        <v>0</v>
      </c>
      <c r="L151" s="579">
        <f t="shared" si="1228"/>
        <v>0</v>
      </c>
      <c r="M151" s="579">
        <f t="shared" si="1229"/>
        <v>0</v>
      </c>
      <c r="N151" s="579">
        <f t="shared" si="1230"/>
        <v>0</v>
      </c>
      <c r="O151" s="579">
        <f t="shared" si="1231"/>
        <v>0</v>
      </c>
      <c r="P151" s="579">
        <f t="shared" si="1232"/>
        <v>0</v>
      </c>
      <c r="Q151" s="579">
        <f t="shared" si="1233"/>
        <v>0</v>
      </c>
      <c r="R151" s="579">
        <f t="shared" si="1234"/>
        <v>0</v>
      </c>
      <c r="S151" s="579">
        <f t="shared" si="1235"/>
        <v>0</v>
      </c>
      <c r="T151" s="579">
        <f t="shared" si="1236"/>
        <v>0</v>
      </c>
      <c r="U151" s="579">
        <f t="shared" si="1237"/>
        <v>0</v>
      </c>
      <c r="V151" s="579">
        <f t="shared" si="1238"/>
        <v>0</v>
      </c>
      <c r="W151" s="579">
        <f t="shared" si="1239"/>
        <v>0</v>
      </c>
      <c r="X151" s="579">
        <f t="shared" si="1240"/>
        <v>0</v>
      </c>
      <c r="Y151" s="579">
        <f t="shared" si="1241"/>
        <v>0</v>
      </c>
      <c r="Z151" s="579">
        <f t="shared" si="1242"/>
        <v>0</v>
      </c>
      <c r="AA151" s="579">
        <f t="shared" si="1243"/>
        <v>7122.4999999999991</v>
      </c>
      <c r="AB151" s="579">
        <f t="shared" si="1244"/>
        <v>0</v>
      </c>
      <c r="AC151" s="579">
        <f t="shared" si="1245"/>
        <v>0</v>
      </c>
      <c r="AD151" s="579">
        <f t="shared" si="1246"/>
        <v>0</v>
      </c>
      <c r="AE151" s="579">
        <f t="shared" si="1247"/>
        <v>0</v>
      </c>
      <c r="AF151" s="579">
        <f t="shared" si="1248"/>
        <v>0</v>
      </c>
      <c r="AG151" s="579">
        <f t="shared" si="1249"/>
        <v>0</v>
      </c>
      <c r="AH151" s="579">
        <f t="shared" si="1250"/>
        <v>0</v>
      </c>
      <c r="AI151" s="579">
        <f t="shared" si="1251"/>
        <v>0</v>
      </c>
      <c r="AJ151" s="579">
        <f t="shared" si="1252"/>
        <v>0</v>
      </c>
      <c r="AK151" s="579">
        <f t="shared" si="1253"/>
        <v>0</v>
      </c>
      <c r="AL151" s="579">
        <f t="shared" si="1254"/>
        <v>0</v>
      </c>
      <c r="AM151" s="579">
        <f t="shared" si="1255"/>
        <v>0</v>
      </c>
      <c r="AN151" s="579">
        <f t="shared" si="1256"/>
        <v>0</v>
      </c>
      <c r="AO151" s="579">
        <f t="shared" si="1257"/>
        <v>0</v>
      </c>
      <c r="AP151" s="579">
        <f t="shared" si="1258"/>
        <v>0</v>
      </c>
      <c r="AQ151" s="579">
        <f t="shared" si="1259"/>
        <v>0</v>
      </c>
      <c r="AR151" s="579">
        <f t="shared" si="1260"/>
        <v>0</v>
      </c>
      <c r="AS151" s="579">
        <f t="shared" si="1261"/>
        <v>0</v>
      </c>
      <c r="AT151" s="579">
        <f t="shared" si="1262"/>
        <v>0</v>
      </c>
      <c r="AU151" s="579">
        <f t="shared" si="1263"/>
        <v>0</v>
      </c>
      <c r="AV151" s="579">
        <f t="shared" si="1264"/>
        <v>0</v>
      </c>
      <c r="AW151" s="579">
        <f t="shared" si="1265"/>
        <v>0</v>
      </c>
      <c r="AX151" s="579">
        <f t="shared" si="1266"/>
        <v>0</v>
      </c>
      <c r="AY151" s="579">
        <f t="shared" si="1267"/>
        <v>0</v>
      </c>
      <c r="AZ151" s="579">
        <f t="shared" si="1268"/>
        <v>0</v>
      </c>
      <c r="BA151" s="579">
        <f t="shared" si="1269"/>
        <v>0</v>
      </c>
      <c r="BB151" s="579">
        <f t="shared" si="1270"/>
        <v>0</v>
      </c>
      <c r="BC151" s="579">
        <f t="shared" si="1271"/>
        <v>0</v>
      </c>
      <c r="BD151" s="579">
        <f t="shared" si="1272"/>
        <v>0</v>
      </c>
      <c r="BE151" s="579">
        <f t="shared" si="1273"/>
        <v>0</v>
      </c>
      <c r="BF151" s="579">
        <f t="shared" si="1274"/>
        <v>0</v>
      </c>
      <c r="BG151" s="579">
        <f t="shared" si="1275"/>
        <v>0</v>
      </c>
      <c r="BH151" s="579">
        <f t="shared" si="1276"/>
        <v>0</v>
      </c>
      <c r="BI151" s="579">
        <f t="shared" si="1277"/>
        <v>0</v>
      </c>
      <c r="BJ151" s="579">
        <f t="shared" si="1278"/>
        <v>0</v>
      </c>
      <c r="BK151" s="579">
        <f t="shared" si="1279"/>
        <v>0</v>
      </c>
      <c r="BL151" s="579">
        <f t="shared" si="1280"/>
        <v>0</v>
      </c>
      <c r="BM151" s="579">
        <f t="shared" si="1281"/>
        <v>0</v>
      </c>
      <c r="BN151" s="579">
        <f t="shared" si="1282"/>
        <v>0</v>
      </c>
      <c r="BO151" s="579">
        <f t="shared" si="1283"/>
        <v>0</v>
      </c>
      <c r="BP151" s="579">
        <f t="shared" si="1284"/>
        <v>0</v>
      </c>
      <c r="BQ151" s="579">
        <f t="shared" si="1285"/>
        <v>0</v>
      </c>
      <c r="BR151" s="579">
        <f t="shared" si="1286"/>
        <v>0</v>
      </c>
      <c r="BS151" s="579">
        <f t="shared" si="1287"/>
        <v>0</v>
      </c>
      <c r="BT151" s="579">
        <f t="shared" si="1288"/>
        <v>0</v>
      </c>
      <c r="BU151" s="579">
        <f t="shared" si="1289"/>
        <v>0</v>
      </c>
      <c r="BV151" s="579">
        <f t="shared" si="1290"/>
        <v>0</v>
      </c>
      <c r="BW151" s="579">
        <f t="shared" si="1291"/>
        <v>0</v>
      </c>
      <c r="BX151" s="579">
        <f t="shared" si="1292"/>
        <v>0</v>
      </c>
      <c r="BY151" s="579">
        <f t="shared" si="1293"/>
        <v>0</v>
      </c>
      <c r="BZ151" s="579">
        <f t="shared" si="1294"/>
        <v>0</v>
      </c>
      <c r="CA151" s="579">
        <f t="shared" si="1295"/>
        <v>0</v>
      </c>
      <c r="CB151" s="579">
        <f t="shared" si="1296"/>
        <v>0</v>
      </c>
      <c r="CC151" s="579">
        <f t="shared" si="1297"/>
        <v>0</v>
      </c>
      <c r="CD151" s="579">
        <f t="shared" si="1298"/>
        <v>0</v>
      </c>
      <c r="CE151" s="579">
        <f t="shared" si="1299"/>
        <v>0</v>
      </c>
      <c r="CF151" s="579">
        <f t="shared" si="1300"/>
        <v>0</v>
      </c>
      <c r="CG151" s="579">
        <f t="shared" si="1301"/>
        <v>0</v>
      </c>
      <c r="CH151" s="579">
        <f t="shared" si="1302"/>
        <v>0</v>
      </c>
      <c r="CI151" s="579">
        <f t="shared" si="1303"/>
        <v>0</v>
      </c>
      <c r="CJ151" s="579">
        <f t="shared" si="1304"/>
        <v>0</v>
      </c>
      <c r="CK151" s="579">
        <f t="shared" si="1305"/>
        <v>0</v>
      </c>
      <c r="CL151" s="579">
        <f t="shared" si="1306"/>
        <v>0</v>
      </c>
      <c r="CM151" s="579">
        <f t="shared" si="1307"/>
        <v>0</v>
      </c>
      <c r="CN151" s="579">
        <f t="shared" si="1308"/>
        <v>0</v>
      </c>
      <c r="CO151" s="579">
        <f t="shared" si="1309"/>
        <v>0</v>
      </c>
      <c r="CP151" s="579">
        <f t="shared" si="1310"/>
        <v>0</v>
      </c>
      <c r="CQ151" s="579">
        <f t="shared" si="1311"/>
        <v>0</v>
      </c>
      <c r="CR151" s="579">
        <f t="shared" si="1312"/>
        <v>0</v>
      </c>
      <c r="CS151" s="579">
        <f t="shared" si="1313"/>
        <v>0</v>
      </c>
      <c r="CT151" s="579">
        <f t="shared" si="1314"/>
        <v>0</v>
      </c>
      <c r="CU151" s="579">
        <f t="shared" si="1315"/>
        <v>0</v>
      </c>
      <c r="CV151" s="579">
        <f t="shared" si="1316"/>
        <v>0</v>
      </c>
      <c r="CW151" s="579">
        <f t="shared" si="1317"/>
        <v>0</v>
      </c>
      <c r="CX151" s="579">
        <f t="shared" si="1318"/>
        <v>0</v>
      </c>
      <c r="CY151" s="579">
        <f t="shared" si="1319"/>
        <v>0</v>
      </c>
      <c r="CZ151" s="579">
        <f t="shared" si="1320"/>
        <v>0</v>
      </c>
      <c r="DA151" s="579">
        <f t="shared" si="1321"/>
        <v>0</v>
      </c>
      <c r="DB151" s="579">
        <f t="shared" si="1322"/>
        <v>0</v>
      </c>
      <c r="DC151" s="579">
        <f t="shared" si="1323"/>
        <v>0</v>
      </c>
      <c r="DD151" s="579">
        <f t="shared" si="1324"/>
        <v>0</v>
      </c>
      <c r="DE151" s="579">
        <f t="shared" si="1325"/>
        <v>0</v>
      </c>
      <c r="DF151" s="579">
        <f t="shared" si="1326"/>
        <v>0</v>
      </c>
      <c r="DG151" s="579">
        <f t="shared" si="1327"/>
        <v>0</v>
      </c>
      <c r="DH151" s="579">
        <f t="shared" si="1328"/>
        <v>0</v>
      </c>
      <c r="DI151" s="579">
        <f t="shared" si="1329"/>
        <v>0</v>
      </c>
      <c r="DJ151" s="579">
        <f t="shared" si="1330"/>
        <v>0</v>
      </c>
      <c r="DK151" s="579">
        <f t="shared" si="1331"/>
        <v>0</v>
      </c>
      <c r="DL151" s="579">
        <f t="shared" si="1332"/>
        <v>0</v>
      </c>
      <c r="DM151" s="579">
        <f t="shared" si="1333"/>
        <v>0</v>
      </c>
      <c r="DN151" s="579">
        <f t="shared" si="1334"/>
        <v>0</v>
      </c>
      <c r="DO151" s="579">
        <f t="shared" si="1335"/>
        <v>0</v>
      </c>
      <c r="DP151" s="579">
        <f t="shared" si="1336"/>
        <v>0</v>
      </c>
      <c r="DQ151" s="579">
        <f t="shared" si="1337"/>
        <v>0</v>
      </c>
      <c r="DR151" s="579">
        <f t="shared" si="1338"/>
        <v>0</v>
      </c>
      <c r="DS151" s="579">
        <f t="shared" si="1339"/>
        <v>0</v>
      </c>
      <c r="DT151" s="579">
        <f t="shared" si="1340"/>
        <v>0</v>
      </c>
      <c r="DU151" s="579">
        <f t="shared" si="1341"/>
        <v>0</v>
      </c>
      <c r="DV151" s="579">
        <f t="shared" si="1342"/>
        <v>0</v>
      </c>
      <c r="DW151" s="579">
        <f t="shared" si="1343"/>
        <v>0</v>
      </c>
      <c r="DX151" s="579">
        <f t="shared" si="1344"/>
        <v>0</v>
      </c>
      <c r="DY151" s="579">
        <f t="shared" si="1345"/>
        <v>0</v>
      </c>
      <c r="DZ151" s="579">
        <f t="shared" si="1346"/>
        <v>0</v>
      </c>
      <c r="EA151" s="579">
        <f t="shared" si="1347"/>
        <v>0</v>
      </c>
      <c r="EB151" s="579">
        <f t="shared" si="1348"/>
        <v>0</v>
      </c>
      <c r="EC151" s="579">
        <f t="shared" si="1349"/>
        <v>0</v>
      </c>
      <c r="ED151" s="579">
        <f t="shared" si="1350"/>
        <v>0</v>
      </c>
      <c r="EE151" s="579">
        <f t="shared" si="1351"/>
        <v>0</v>
      </c>
      <c r="EF151" s="579">
        <f t="shared" si="1352"/>
        <v>0</v>
      </c>
      <c r="EG151" s="579">
        <f t="shared" si="1353"/>
        <v>0</v>
      </c>
      <c r="EH151" s="579">
        <f t="shared" si="1354"/>
        <v>0</v>
      </c>
      <c r="EI151" s="579">
        <f t="shared" si="1355"/>
        <v>0</v>
      </c>
      <c r="EJ151" s="579">
        <f t="shared" si="1356"/>
        <v>0</v>
      </c>
      <c r="EK151" s="579">
        <f t="shared" si="1357"/>
        <v>0</v>
      </c>
      <c r="EL151" s="579">
        <f t="shared" si="1358"/>
        <v>0</v>
      </c>
      <c r="EM151" s="579">
        <f t="shared" si="1359"/>
        <v>0</v>
      </c>
      <c r="EN151" s="579">
        <f t="shared" si="1360"/>
        <v>0</v>
      </c>
      <c r="EO151" s="579">
        <f t="shared" si="1361"/>
        <v>0</v>
      </c>
      <c r="EP151" s="579">
        <f t="shared" si="1362"/>
        <v>0</v>
      </c>
      <c r="EQ151" s="579">
        <f t="shared" si="1363"/>
        <v>0</v>
      </c>
      <c r="ER151" s="579">
        <f t="shared" si="1364"/>
        <v>0</v>
      </c>
      <c r="ES151" s="579">
        <f t="shared" si="1365"/>
        <v>0</v>
      </c>
      <c r="ET151" s="579">
        <f t="shared" si="1366"/>
        <v>0</v>
      </c>
      <c r="EU151" s="579">
        <f t="shared" si="1367"/>
        <v>0</v>
      </c>
      <c r="EV151" s="579">
        <f t="shared" si="1368"/>
        <v>0</v>
      </c>
      <c r="EW151" s="579">
        <f t="shared" si="1369"/>
        <v>0</v>
      </c>
      <c r="EX151" s="579">
        <f t="shared" si="1370"/>
        <v>0</v>
      </c>
      <c r="EY151" s="579">
        <f t="shared" si="1371"/>
        <v>0</v>
      </c>
      <c r="EZ151" s="579">
        <f t="shared" si="1372"/>
        <v>0</v>
      </c>
      <c r="FA151" s="579">
        <f t="shared" si="1373"/>
        <v>0</v>
      </c>
      <c r="FB151" s="579">
        <f t="shared" si="1374"/>
        <v>0</v>
      </c>
      <c r="FC151" s="579">
        <f t="shared" si="1375"/>
        <v>0</v>
      </c>
      <c r="FD151" s="579">
        <f t="shared" si="1376"/>
        <v>0</v>
      </c>
      <c r="FE151" s="579">
        <f t="shared" si="1377"/>
        <v>0</v>
      </c>
      <c r="FF151" s="579">
        <f t="shared" si="1378"/>
        <v>0</v>
      </c>
      <c r="FG151" s="579">
        <f t="shared" si="1379"/>
        <v>0</v>
      </c>
      <c r="FH151" s="579">
        <f t="shared" si="1380"/>
        <v>0</v>
      </c>
      <c r="FI151" s="579">
        <f t="shared" si="1381"/>
        <v>0</v>
      </c>
      <c r="FJ151" s="579">
        <f t="shared" si="1382"/>
        <v>0</v>
      </c>
      <c r="FK151" s="579">
        <f t="shared" si="1383"/>
        <v>0</v>
      </c>
      <c r="FL151" s="579">
        <f t="shared" si="1384"/>
        <v>0</v>
      </c>
      <c r="FM151" s="579">
        <f t="shared" si="1385"/>
        <v>0</v>
      </c>
      <c r="FN151" s="579">
        <f t="shared" si="1386"/>
        <v>0</v>
      </c>
      <c r="FO151" s="579">
        <f t="shared" si="1387"/>
        <v>0</v>
      </c>
      <c r="FP151" s="579">
        <f t="shared" si="1388"/>
        <v>0</v>
      </c>
      <c r="FQ151" s="579">
        <f t="shared" si="1389"/>
        <v>0</v>
      </c>
    </row>
    <row r="152" spans="2:173" hidden="1" x14ac:dyDescent="0.2">
      <c r="B152" s="193" t="str">
        <f t="shared" si="1224"/>
        <v>Taxes</v>
      </c>
      <c r="C152" s="579">
        <f t="shared" si="1390"/>
        <v>563003.1</v>
      </c>
      <c r="E152" s="580">
        <f t="shared" si="1225"/>
        <v>7.7794033274466989E-2</v>
      </c>
      <c r="J152" s="579">
        <f t="shared" si="1226"/>
        <v>0</v>
      </c>
      <c r="K152" s="579">
        <f t="shared" si="1227"/>
        <v>0</v>
      </c>
      <c r="L152" s="579">
        <f t="shared" si="1228"/>
        <v>0</v>
      </c>
      <c r="M152" s="579">
        <f t="shared" si="1229"/>
        <v>0</v>
      </c>
      <c r="N152" s="579">
        <f t="shared" si="1230"/>
        <v>0</v>
      </c>
      <c r="O152" s="579">
        <f t="shared" si="1231"/>
        <v>0</v>
      </c>
      <c r="P152" s="579">
        <f t="shared" si="1232"/>
        <v>0</v>
      </c>
      <c r="Q152" s="579">
        <f t="shared" si="1233"/>
        <v>0</v>
      </c>
      <c r="R152" s="579">
        <f t="shared" si="1234"/>
        <v>0</v>
      </c>
      <c r="S152" s="579">
        <f t="shared" si="1235"/>
        <v>0</v>
      </c>
      <c r="T152" s="579">
        <f t="shared" si="1236"/>
        <v>0</v>
      </c>
      <c r="U152" s="579">
        <f t="shared" si="1237"/>
        <v>0</v>
      </c>
      <c r="V152" s="579">
        <f t="shared" si="1238"/>
        <v>0</v>
      </c>
      <c r="W152" s="579">
        <f t="shared" si="1239"/>
        <v>0</v>
      </c>
      <c r="X152" s="579">
        <f t="shared" si="1240"/>
        <v>0</v>
      </c>
      <c r="Y152" s="579">
        <f t="shared" si="1241"/>
        <v>0</v>
      </c>
      <c r="Z152" s="579">
        <f t="shared" si="1242"/>
        <v>0</v>
      </c>
      <c r="AA152" s="579">
        <f t="shared" si="1243"/>
        <v>563003.1</v>
      </c>
      <c r="AB152" s="579">
        <f t="shared" si="1244"/>
        <v>0</v>
      </c>
      <c r="AC152" s="579">
        <f t="shared" si="1245"/>
        <v>0</v>
      </c>
      <c r="AD152" s="579">
        <f t="shared" si="1246"/>
        <v>0</v>
      </c>
      <c r="AE152" s="579">
        <f t="shared" si="1247"/>
        <v>0</v>
      </c>
      <c r="AF152" s="579">
        <f t="shared" si="1248"/>
        <v>0</v>
      </c>
      <c r="AG152" s="579">
        <f t="shared" si="1249"/>
        <v>0</v>
      </c>
      <c r="AH152" s="579">
        <f t="shared" si="1250"/>
        <v>0</v>
      </c>
      <c r="AI152" s="579">
        <f t="shared" si="1251"/>
        <v>0</v>
      </c>
      <c r="AJ152" s="579">
        <f t="shared" si="1252"/>
        <v>0</v>
      </c>
      <c r="AK152" s="579">
        <f t="shared" si="1253"/>
        <v>0</v>
      </c>
      <c r="AL152" s="579">
        <f t="shared" si="1254"/>
        <v>0</v>
      </c>
      <c r="AM152" s="579">
        <f t="shared" si="1255"/>
        <v>0</v>
      </c>
      <c r="AN152" s="579">
        <f t="shared" si="1256"/>
        <v>0</v>
      </c>
      <c r="AO152" s="579">
        <f t="shared" si="1257"/>
        <v>0</v>
      </c>
      <c r="AP152" s="579">
        <f t="shared" si="1258"/>
        <v>0</v>
      </c>
      <c r="AQ152" s="579">
        <f t="shared" si="1259"/>
        <v>0</v>
      </c>
      <c r="AR152" s="579">
        <f t="shared" si="1260"/>
        <v>0</v>
      </c>
      <c r="AS152" s="579">
        <f t="shared" si="1261"/>
        <v>0</v>
      </c>
      <c r="AT152" s="579">
        <f t="shared" si="1262"/>
        <v>0</v>
      </c>
      <c r="AU152" s="579">
        <f t="shared" si="1263"/>
        <v>0</v>
      </c>
      <c r="AV152" s="579">
        <f t="shared" si="1264"/>
        <v>0</v>
      </c>
      <c r="AW152" s="579">
        <f t="shared" si="1265"/>
        <v>0</v>
      </c>
      <c r="AX152" s="579">
        <f t="shared" si="1266"/>
        <v>0</v>
      </c>
      <c r="AY152" s="579">
        <f t="shared" si="1267"/>
        <v>0</v>
      </c>
      <c r="AZ152" s="579">
        <f t="shared" si="1268"/>
        <v>0</v>
      </c>
      <c r="BA152" s="579">
        <f t="shared" si="1269"/>
        <v>0</v>
      </c>
      <c r="BB152" s="579">
        <f t="shared" si="1270"/>
        <v>0</v>
      </c>
      <c r="BC152" s="579">
        <f t="shared" si="1271"/>
        <v>0</v>
      </c>
      <c r="BD152" s="579">
        <f t="shared" si="1272"/>
        <v>0</v>
      </c>
      <c r="BE152" s="579">
        <f t="shared" si="1273"/>
        <v>0</v>
      </c>
      <c r="BF152" s="579">
        <f t="shared" si="1274"/>
        <v>0</v>
      </c>
      <c r="BG152" s="579">
        <f t="shared" si="1275"/>
        <v>0</v>
      </c>
      <c r="BH152" s="579">
        <f t="shared" si="1276"/>
        <v>0</v>
      </c>
      <c r="BI152" s="579">
        <f t="shared" si="1277"/>
        <v>0</v>
      </c>
      <c r="BJ152" s="579">
        <f t="shared" si="1278"/>
        <v>0</v>
      </c>
      <c r="BK152" s="579">
        <f t="shared" si="1279"/>
        <v>0</v>
      </c>
      <c r="BL152" s="579">
        <f t="shared" si="1280"/>
        <v>0</v>
      </c>
      <c r="BM152" s="579">
        <f t="shared" si="1281"/>
        <v>0</v>
      </c>
      <c r="BN152" s="579">
        <f t="shared" si="1282"/>
        <v>0</v>
      </c>
      <c r="BO152" s="579">
        <f t="shared" si="1283"/>
        <v>0</v>
      </c>
      <c r="BP152" s="579">
        <f t="shared" si="1284"/>
        <v>0</v>
      </c>
      <c r="BQ152" s="579">
        <f t="shared" si="1285"/>
        <v>0</v>
      </c>
      <c r="BR152" s="579">
        <f t="shared" si="1286"/>
        <v>0</v>
      </c>
      <c r="BS152" s="579">
        <f t="shared" si="1287"/>
        <v>0</v>
      </c>
      <c r="BT152" s="579">
        <f t="shared" si="1288"/>
        <v>0</v>
      </c>
      <c r="BU152" s="579">
        <f t="shared" si="1289"/>
        <v>0</v>
      </c>
      <c r="BV152" s="579">
        <f t="shared" si="1290"/>
        <v>0</v>
      </c>
      <c r="BW152" s="579">
        <f t="shared" si="1291"/>
        <v>0</v>
      </c>
      <c r="BX152" s="579">
        <f t="shared" si="1292"/>
        <v>0</v>
      </c>
      <c r="BY152" s="579">
        <f t="shared" si="1293"/>
        <v>0</v>
      </c>
      <c r="BZ152" s="579">
        <f t="shared" si="1294"/>
        <v>0</v>
      </c>
      <c r="CA152" s="579">
        <f t="shared" si="1295"/>
        <v>0</v>
      </c>
      <c r="CB152" s="579">
        <f t="shared" si="1296"/>
        <v>0</v>
      </c>
      <c r="CC152" s="579">
        <f t="shared" si="1297"/>
        <v>0</v>
      </c>
      <c r="CD152" s="579">
        <f t="shared" si="1298"/>
        <v>0</v>
      </c>
      <c r="CE152" s="579">
        <f t="shared" si="1299"/>
        <v>0</v>
      </c>
      <c r="CF152" s="579">
        <f t="shared" si="1300"/>
        <v>0</v>
      </c>
      <c r="CG152" s="579">
        <f t="shared" si="1301"/>
        <v>0</v>
      </c>
      <c r="CH152" s="579">
        <f t="shared" si="1302"/>
        <v>0</v>
      </c>
      <c r="CI152" s="579">
        <f t="shared" si="1303"/>
        <v>0</v>
      </c>
      <c r="CJ152" s="579">
        <f t="shared" si="1304"/>
        <v>0</v>
      </c>
      <c r="CK152" s="579">
        <f t="shared" si="1305"/>
        <v>0</v>
      </c>
      <c r="CL152" s="579">
        <f t="shared" si="1306"/>
        <v>0</v>
      </c>
      <c r="CM152" s="579">
        <f t="shared" si="1307"/>
        <v>0</v>
      </c>
      <c r="CN152" s="579">
        <f t="shared" si="1308"/>
        <v>0</v>
      </c>
      <c r="CO152" s="579">
        <f t="shared" si="1309"/>
        <v>0</v>
      </c>
      <c r="CP152" s="579">
        <f t="shared" si="1310"/>
        <v>0</v>
      </c>
      <c r="CQ152" s="579">
        <f t="shared" si="1311"/>
        <v>0</v>
      </c>
      <c r="CR152" s="579">
        <f t="shared" si="1312"/>
        <v>0</v>
      </c>
      <c r="CS152" s="579">
        <f t="shared" si="1313"/>
        <v>0</v>
      </c>
      <c r="CT152" s="579">
        <f t="shared" si="1314"/>
        <v>0</v>
      </c>
      <c r="CU152" s="579">
        <f t="shared" si="1315"/>
        <v>0</v>
      </c>
      <c r="CV152" s="579">
        <f t="shared" si="1316"/>
        <v>0</v>
      </c>
      <c r="CW152" s="579">
        <f t="shared" si="1317"/>
        <v>0</v>
      </c>
      <c r="CX152" s="579">
        <f t="shared" si="1318"/>
        <v>0</v>
      </c>
      <c r="CY152" s="579">
        <f t="shared" si="1319"/>
        <v>0</v>
      </c>
      <c r="CZ152" s="579">
        <f t="shared" si="1320"/>
        <v>0</v>
      </c>
      <c r="DA152" s="579">
        <f t="shared" si="1321"/>
        <v>0</v>
      </c>
      <c r="DB152" s="579">
        <f t="shared" si="1322"/>
        <v>0</v>
      </c>
      <c r="DC152" s="579">
        <f t="shared" si="1323"/>
        <v>0</v>
      </c>
      <c r="DD152" s="579">
        <f t="shared" si="1324"/>
        <v>0</v>
      </c>
      <c r="DE152" s="579">
        <f t="shared" si="1325"/>
        <v>0</v>
      </c>
      <c r="DF152" s="579">
        <f t="shared" si="1326"/>
        <v>0</v>
      </c>
      <c r="DG152" s="579">
        <f t="shared" si="1327"/>
        <v>0</v>
      </c>
      <c r="DH152" s="579">
        <f t="shared" si="1328"/>
        <v>0</v>
      </c>
      <c r="DI152" s="579">
        <f t="shared" si="1329"/>
        <v>0</v>
      </c>
      <c r="DJ152" s="579">
        <f t="shared" si="1330"/>
        <v>0</v>
      </c>
      <c r="DK152" s="579">
        <f t="shared" si="1331"/>
        <v>0</v>
      </c>
      <c r="DL152" s="579">
        <f t="shared" si="1332"/>
        <v>0</v>
      </c>
      <c r="DM152" s="579">
        <f t="shared" si="1333"/>
        <v>0</v>
      </c>
      <c r="DN152" s="579">
        <f t="shared" si="1334"/>
        <v>0</v>
      </c>
      <c r="DO152" s="579">
        <f t="shared" si="1335"/>
        <v>0</v>
      </c>
      <c r="DP152" s="579">
        <f t="shared" si="1336"/>
        <v>0</v>
      </c>
      <c r="DQ152" s="579">
        <f t="shared" si="1337"/>
        <v>0</v>
      </c>
      <c r="DR152" s="579">
        <f t="shared" si="1338"/>
        <v>0</v>
      </c>
      <c r="DS152" s="579">
        <f t="shared" si="1339"/>
        <v>0</v>
      </c>
      <c r="DT152" s="579">
        <f t="shared" si="1340"/>
        <v>0</v>
      </c>
      <c r="DU152" s="579">
        <f t="shared" si="1341"/>
        <v>0</v>
      </c>
      <c r="DV152" s="579">
        <f t="shared" si="1342"/>
        <v>0</v>
      </c>
      <c r="DW152" s="579">
        <f t="shared" si="1343"/>
        <v>0</v>
      </c>
      <c r="DX152" s="579">
        <f t="shared" si="1344"/>
        <v>0</v>
      </c>
      <c r="DY152" s="579">
        <f t="shared" si="1345"/>
        <v>0</v>
      </c>
      <c r="DZ152" s="579">
        <f t="shared" si="1346"/>
        <v>0</v>
      </c>
      <c r="EA152" s="579">
        <f t="shared" si="1347"/>
        <v>0</v>
      </c>
      <c r="EB152" s="579">
        <f t="shared" si="1348"/>
        <v>0</v>
      </c>
      <c r="EC152" s="579">
        <f t="shared" si="1349"/>
        <v>0</v>
      </c>
      <c r="ED152" s="579">
        <f t="shared" si="1350"/>
        <v>0</v>
      </c>
      <c r="EE152" s="579">
        <f t="shared" si="1351"/>
        <v>0</v>
      </c>
      <c r="EF152" s="579">
        <f t="shared" si="1352"/>
        <v>0</v>
      </c>
      <c r="EG152" s="579">
        <f t="shared" si="1353"/>
        <v>0</v>
      </c>
      <c r="EH152" s="579">
        <f t="shared" si="1354"/>
        <v>0</v>
      </c>
      <c r="EI152" s="579">
        <f t="shared" si="1355"/>
        <v>0</v>
      </c>
      <c r="EJ152" s="579">
        <f t="shared" si="1356"/>
        <v>0</v>
      </c>
      <c r="EK152" s="579">
        <f t="shared" si="1357"/>
        <v>0</v>
      </c>
      <c r="EL152" s="579">
        <f t="shared" si="1358"/>
        <v>0</v>
      </c>
      <c r="EM152" s="579">
        <f t="shared" si="1359"/>
        <v>0</v>
      </c>
      <c r="EN152" s="579">
        <f t="shared" si="1360"/>
        <v>0</v>
      </c>
      <c r="EO152" s="579">
        <f t="shared" si="1361"/>
        <v>0</v>
      </c>
      <c r="EP152" s="579">
        <f t="shared" si="1362"/>
        <v>0</v>
      </c>
      <c r="EQ152" s="579">
        <f t="shared" si="1363"/>
        <v>0</v>
      </c>
      <c r="ER152" s="579">
        <f t="shared" si="1364"/>
        <v>0</v>
      </c>
      <c r="ES152" s="579">
        <f t="shared" si="1365"/>
        <v>0</v>
      </c>
      <c r="ET152" s="579">
        <f t="shared" si="1366"/>
        <v>0</v>
      </c>
      <c r="EU152" s="579">
        <f t="shared" si="1367"/>
        <v>0</v>
      </c>
      <c r="EV152" s="579">
        <f t="shared" si="1368"/>
        <v>0</v>
      </c>
      <c r="EW152" s="579">
        <f t="shared" si="1369"/>
        <v>0</v>
      </c>
      <c r="EX152" s="579">
        <f t="shared" si="1370"/>
        <v>0</v>
      </c>
      <c r="EY152" s="579">
        <f t="shared" si="1371"/>
        <v>0</v>
      </c>
      <c r="EZ152" s="579">
        <f t="shared" si="1372"/>
        <v>0</v>
      </c>
      <c r="FA152" s="579">
        <f t="shared" si="1373"/>
        <v>0</v>
      </c>
      <c r="FB152" s="579">
        <f t="shared" si="1374"/>
        <v>0</v>
      </c>
      <c r="FC152" s="579">
        <f t="shared" si="1375"/>
        <v>0</v>
      </c>
      <c r="FD152" s="579">
        <f t="shared" si="1376"/>
        <v>0</v>
      </c>
      <c r="FE152" s="579">
        <f t="shared" si="1377"/>
        <v>0</v>
      </c>
      <c r="FF152" s="579">
        <f t="shared" si="1378"/>
        <v>0</v>
      </c>
      <c r="FG152" s="579">
        <f t="shared" si="1379"/>
        <v>0</v>
      </c>
      <c r="FH152" s="579">
        <f t="shared" si="1380"/>
        <v>0</v>
      </c>
      <c r="FI152" s="579">
        <f t="shared" si="1381"/>
        <v>0</v>
      </c>
      <c r="FJ152" s="579">
        <f t="shared" si="1382"/>
        <v>0</v>
      </c>
      <c r="FK152" s="579">
        <f t="shared" si="1383"/>
        <v>0</v>
      </c>
      <c r="FL152" s="579">
        <f t="shared" si="1384"/>
        <v>0</v>
      </c>
      <c r="FM152" s="579">
        <f t="shared" si="1385"/>
        <v>0</v>
      </c>
      <c r="FN152" s="579">
        <f t="shared" si="1386"/>
        <v>0</v>
      </c>
      <c r="FO152" s="579">
        <f t="shared" si="1387"/>
        <v>0</v>
      </c>
      <c r="FP152" s="579">
        <f t="shared" si="1388"/>
        <v>0</v>
      </c>
      <c r="FQ152" s="579">
        <f t="shared" si="1389"/>
        <v>0</v>
      </c>
    </row>
    <row r="153" spans="2:173" hidden="1" x14ac:dyDescent="0.2">
      <c r="B153" s="193" t="str">
        <f t="shared" si="1224"/>
        <v>[Input Expense]</v>
      </c>
      <c r="C153" s="579">
        <f t="shared" si="1390"/>
        <v>0</v>
      </c>
      <c r="E153" s="580">
        <f t="shared" si="1225"/>
        <v>0</v>
      </c>
      <c r="J153" s="579">
        <f t="shared" si="1226"/>
        <v>0</v>
      </c>
      <c r="K153" s="579">
        <f t="shared" si="1227"/>
        <v>0</v>
      </c>
      <c r="L153" s="579">
        <f t="shared" si="1228"/>
        <v>0</v>
      </c>
      <c r="M153" s="579">
        <f t="shared" si="1229"/>
        <v>0</v>
      </c>
      <c r="N153" s="579">
        <f t="shared" si="1230"/>
        <v>0</v>
      </c>
      <c r="O153" s="579">
        <f t="shared" si="1231"/>
        <v>0</v>
      </c>
      <c r="P153" s="579">
        <f t="shared" si="1232"/>
        <v>0</v>
      </c>
      <c r="Q153" s="579">
        <f t="shared" si="1233"/>
        <v>0</v>
      </c>
      <c r="R153" s="579">
        <f t="shared" si="1234"/>
        <v>0</v>
      </c>
      <c r="S153" s="579">
        <f t="shared" si="1235"/>
        <v>0</v>
      </c>
      <c r="T153" s="579">
        <f t="shared" si="1236"/>
        <v>0</v>
      </c>
      <c r="U153" s="579">
        <f t="shared" si="1237"/>
        <v>0</v>
      </c>
      <c r="V153" s="579">
        <f t="shared" si="1238"/>
        <v>0</v>
      </c>
      <c r="W153" s="579">
        <f t="shared" si="1239"/>
        <v>0</v>
      </c>
      <c r="X153" s="579">
        <f t="shared" si="1240"/>
        <v>0</v>
      </c>
      <c r="Y153" s="579">
        <f t="shared" si="1241"/>
        <v>0</v>
      </c>
      <c r="Z153" s="579">
        <f t="shared" si="1242"/>
        <v>0</v>
      </c>
      <c r="AA153" s="579">
        <f t="shared" si="1243"/>
        <v>0</v>
      </c>
      <c r="AB153" s="579">
        <f t="shared" si="1244"/>
        <v>0</v>
      </c>
      <c r="AC153" s="579">
        <f t="shared" si="1245"/>
        <v>0</v>
      </c>
      <c r="AD153" s="579">
        <f t="shared" si="1246"/>
        <v>0</v>
      </c>
      <c r="AE153" s="579">
        <f t="shared" si="1247"/>
        <v>0</v>
      </c>
      <c r="AF153" s="579">
        <f t="shared" si="1248"/>
        <v>0</v>
      </c>
      <c r="AG153" s="579">
        <f t="shared" si="1249"/>
        <v>0</v>
      </c>
      <c r="AH153" s="579">
        <f t="shared" si="1250"/>
        <v>0</v>
      </c>
      <c r="AI153" s="579">
        <f t="shared" si="1251"/>
        <v>0</v>
      </c>
      <c r="AJ153" s="579">
        <f t="shared" si="1252"/>
        <v>0</v>
      </c>
      <c r="AK153" s="579">
        <f t="shared" si="1253"/>
        <v>0</v>
      </c>
      <c r="AL153" s="579">
        <f t="shared" si="1254"/>
        <v>0</v>
      </c>
      <c r="AM153" s="579">
        <f t="shared" si="1255"/>
        <v>0</v>
      </c>
      <c r="AN153" s="579">
        <f t="shared" si="1256"/>
        <v>0</v>
      </c>
      <c r="AO153" s="579">
        <f t="shared" si="1257"/>
        <v>0</v>
      </c>
      <c r="AP153" s="579">
        <f t="shared" si="1258"/>
        <v>0</v>
      </c>
      <c r="AQ153" s="579">
        <f t="shared" si="1259"/>
        <v>0</v>
      </c>
      <c r="AR153" s="579">
        <f t="shared" si="1260"/>
        <v>0</v>
      </c>
      <c r="AS153" s="579">
        <f t="shared" si="1261"/>
        <v>0</v>
      </c>
      <c r="AT153" s="579">
        <f t="shared" si="1262"/>
        <v>0</v>
      </c>
      <c r="AU153" s="579">
        <f t="shared" si="1263"/>
        <v>0</v>
      </c>
      <c r="AV153" s="579">
        <f t="shared" si="1264"/>
        <v>0</v>
      </c>
      <c r="AW153" s="579">
        <f t="shared" si="1265"/>
        <v>0</v>
      </c>
      <c r="AX153" s="579">
        <f t="shared" si="1266"/>
        <v>0</v>
      </c>
      <c r="AY153" s="579">
        <f t="shared" si="1267"/>
        <v>0</v>
      </c>
      <c r="AZ153" s="579">
        <f t="shared" si="1268"/>
        <v>0</v>
      </c>
      <c r="BA153" s="579">
        <f t="shared" si="1269"/>
        <v>0</v>
      </c>
      <c r="BB153" s="579">
        <f t="shared" si="1270"/>
        <v>0</v>
      </c>
      <c r="BC153" s="579">
        <f t="shared" si="1271"/>
        <v>0</v>
      </c>
      <c r="BD153" s="579">
        <f t="shared" si="1272"/>
        <v>0</v>
      </c>
      <c r="BE153" s="579">
        <f t="shared" si="1273"/>
        <v>0</v>
      </c>
      <c r="BF153" s="579">
        <f t="shared" si="1274"/>
        <v>0</v>
      </c>
      <c r="BG153" s="579">
        <f t="shared" si="1275"/>
        <v>0</v>
      </c>
      <c r="BH153" s="579">
        <f t="shared" si="1276"/>
        <v>0</v>
      </c>
      <c r="BI153" s="579">
        <f t="shared" si="1277"/>
        <v>0</v>
      </c>
      <c r="BJ153" s="579">
        <f t="shared" si="1278"/>
        <v>0</v>
      </c>
      <c r="BK153" s="579">
        <f t="shared" si="1279"/>
        <v>0</v>
      </c>
      <c r="BL153" s="579">
        <f t="shared" si="1280"/>
        <v>0</v>
      </c>
      <c r="BM153" s="579">
        <f t="shared" si="1281"/>
        <v>0</v>
      </c>
      <c r="BN153" s="579">
        <f t="shared" si="1282"/>
        <v>0</v>
      </c>
      <c r="BO153" s="579">
        <f t="shared" si="1283"/>
        <v>0</v>
      </c>
      <c r="BP153" s="579">
        <f t="shared" si="1284"/>
        <v>0</v>
      </c>
      <c r="BQ153" s="579">
        <f t="shared" si="1285"/>
        <v>0</v>
      </c>
      <c r="BR153" s="579">
        <f t="shared" si="1286"/>
        <v>0</v>
      </c>
      <c r="BS153" s="579">
        <f t="shared" si="1287"/>
        <v>0</v>
      </c>
      <c r="BT153" s="579">
        <f t="shared" si="1288"/>
        <v>0</v>
      </c>
      <c r="BU153" s="579">
        <f t="shared" si="1289"/>
        <v>0</v>
      </c>
      <c r="BV153" s="579">
        <f t="shared" si="1290"/>
        <v>0</v>
      </c>
      <c r="BW153" s="579">
        <f t="shared" si="1291"/>
        <v>0</v>
      </c>
      <c r="BX153" s="579">
        <f t="shared" si="1292"/>
        <v>0</v>
      </c>
      <c r="BY153" s="579">
        <f t="shared" si="1293"/>
        <v>0</v>
      </c>
      <c r="BZ153" s="579">
        <f t="shared" si="1294"/>
        <v>0</v>
      </c>
      <c r="CA153" s="579">
        <f t="shared" si="1295"/>
        <v>0</v>
      </c>
      <c r="CB153" s="579">
        <f t="shared" si="1296"/>
        <v>0</v>
      </c>
      <c r="CC153" s="579">
        <f t="shared" si="1297"/>
        <v>0</v>
      </c>
      <c r="CD153" s="579">
        <f t="shared" si="1298"/>
        <v>0</v>
      </c>
      <c r="CE153" s="579">
        <f t="shared" si="1299"/>
        <v>0</v>
      </c>
      <c r="CF153" s="579">
        <f t="shared" si="1300"/>
        <v>0</v>
      </c>
      <c r="CG153" s="579">
        <f t="shared" si="1301"/>
        <v>0</v>
      </c>
      <c r="CH153" s="579">
        <f t="shared" si="1302"/>
        <v>0</v>
      </c>
      <c r="CI153" s="579">
        <f t="shared" si="1303"/>
        <v>0</v>
      </c>
      <c r="CJ153" s="579">
        <f t="shared" si="1304"/>
        <v>0</v>
      </c>
      <c r="CK153" s="579">
        <f t="shared" si="1305"/>
        <v>0</v>
      </c>
      <c r="CL153" s="579">
        <f t="shared" si="1306"/>
        <v>0</v>
      </c>
      <c r="CM153" s="579">
        <f t="shared" si="1307"/>
        <v>0</v>
      </c>
      <c r="CN153" s="579">
        <f t="shared" si="1308"/>
        <v>0</v>
      </c>
      <c r="CO153" s="579">
        <f t="shared" si="1309"/>
        <v>0</v>
      </c>
      <c r="CP153" s="579">
        <f t="shared" si="1310"/>
        <v>0</v>
      </c>
      <c r="CQ153" s="579">
        <f t="shared" si="1311"/>
        <v>0</v>
      </c>
      <c r="CR153" s="579">
        <f t="shared" si="1312"/>
        <v>0</v>
      </c>
      <c r="CS153" s="579">
        <f t="shared" si="1313"/>
        <v>0</v>
      </c>
      <c r="CT153" s="579">
        <f t="shared" si="1314"/>
        <v>0</v>
      </c>
      <c r="CU153" s="579">
        <f t="shared" si="1315"/>
        <v>0</v>
      </c>
      <c r="CV153" s="579">
        <f t="shared" si="1316"/>
        <v>0</v>
      </c>
      <c r="CW153" s="579">
        <f t="shared" si="1317"/>
        <v>0</v>
      </c>
      <c r="CX153" s="579">
        <f t="shared" si="1318"/>
        <v>0</v>
      </c>
      <c r="CY153" s="579">
        <f t="shared" si="1319"/>
        <v>0</v>
      </c>
      <c r="CZ153" s="579">
        <f t="shared" si="1320"/>
        <v>0</v>
      </c>
      <c r="DA153" s="579">
        <f t="shared" si="1321"/>
        <v>0</v>
      </c>
      <c r="DB153" s="579">
        <f t="shared" si="1322"/>
        <v>0</v>
      </c>
      <c r="DC153" s="579">
        <f t="shared" si="1323"/>
        <v>0</v>
      </c>
      <c r="DD153" s="579">
        <f t="shared" si="1324"/>
        <v>0</v>
      </c>
      <c r="DE153" s="579">
        <f t="shared" si="1325"/>
        <v>0</v>
      </c>
      <c r="DF153" s="579">
        <f t="shared" si="1326"/>
        <v>0</v>
      </c>
      <c r="DG153" s="579">
        <f t="shared" si="1327"/>
        <v>0</v>
      </c>
      <c r="DH153" s="579">
        <f t="shared" si="1328"/>
        <v>0</v>
      </c>
      <c r="DI153" s="579">
        <f t="shared" si="1329"/>
        <v>0</v>
      </c>
      <c r="DJ153" s="579">
        <f t="shared" si="1330"/>
        <v>0</v>
      </c>
      <c r="DK153" s="579">
        <f t="shared" si="1331"/>
        <v>0</v>
      </c>
      <c r="DL153" s="579">
        <f t="shared" si="1332"/>
        <v>0</v>
      </c>
      <c r="DM153" s="579">
        <f t="shared" si="1333"/>
        <v>0</v>
      </c>
      <c r="DN153" s="579">
        <f t="shared" si="1334"/>
        <v>0</v>
      </c>
      <c r="DO153" s="579">
        <f t="shared" si="1335"/>
        <v>0</v>
      </c>
      <c r="DP153" s="579">
        <f t="shared" si="1336"/>
        <v>0</v>
      </c>
      <c r="DQ153" s="579">
        <f t="shared" si="1337"/>
        <v>0</v>
      </c>
      <c r="DR153" s="579">
        <f t="shared" si="1338"/>
        <v>0</v>
      </c>
      <c r="DS153" s="579">
        <f t="shared" si="1339"/>
        <v>0</v>
      </c>
      <c r="DT153" s="579">
        <f t="shared" si="1340"/>
        <v>0</v>
      </c>
      <c r="DU153" s="579">
        <f t="shared" si="1341"/>
        <v>0</v>
      </c>
      <c r="DV153" s="579">
        <f t="shared" si="1342"/>
        <v>0</v>
      </c>
      <c r="DW153" s="579">
        <f t="shared" si="1343"/>
        <v>0</v>
      </c>
      <c r="DX153" s="579">
        <f t="shared" si="1344"/>
        <v>0</v>
      </c>
      <c r="DY153" s="579">
        <f t="shared" si="1345"/>
        <v>0</v>
      </c>
      <c r="DZ153" s="579">
        <f t="shared" si="1346"/>
        <v>0</v>
      </c>
      <c r="EA153" s="579">
        <f t="shared" si="1347"/>
        <v>0</v>
      </c>
      <c r="EB153" s="579">
        <f t="shared" si="1348"/>
        <v>0</v>
      </c>
      <c r="EC153" s="579">
        <f t="shared" si="1349"/>
        <v>0</v>
      </c>
      <c r="ED153" s="579">
        <f t="shared" si="1350"/>
        <v>0</v>
      </c>
      <c r="EE153" s="579">
        <f t="shared" si="1351"/>
        <v>0</v>
      </c>
      <c r="EF153" s="579">
        <f t="shared" si="1352"/>
        <v>0</v>
      </c>
      <c r="EG153" s="579">
        <f t="shared" si="1353"/>
        <v>0</v>
      </c>
      <c r="EH153" s="579">
        <f t="shared" si="1354"/>
        <v>0</v>
      </c>
      <c r="EI153" s="579">
        <f t="shared" si="1355"/>
        <v>0</v>
      </c>
      <c r="EJ153" s="579">
        <f t="shared" si="1356"/>
        <v>0</v>
      </c>
      <c r="EK153" s="579">
        <f t="shared" si="1357"/>
        <v>0</v>
      </c>
      <c r="EL153" s="579">
        <f t="shared" si="1358"/>
        <v>0</v>
      </c>
      <c r="EM153" s="579">
        <f t="shared" si="1359"/>
        <v>0</v>
      </c>
      <c r="EN153" s="579">
        <f t="shared" si="1360"/>
        <v>0</v>
      </c>
      <c r="EO153" s="579">
        <f t="shared" si="1361"/>
        <v>0</v>
      </c>
      <c r="EP153" s="579">
        <f t="shared" si="1362"/>
        <v>0</v>
      </c>
      <c r="EQ153" s="579">
        <f t="shared" si="1363"/>
        <v>0</v>
      </c>
      <c r="ER153" s="579">
        <f t="shared" si="1364"/>
        <v>0</v>
      </c>
      <c r="ES153" s="579">
        <f t="shared" si="1365"/>
        <v>0</v>
      </c>
      <c r="ET153" s="579">
        <f t="shared" si="1366"/>
        <v>0</v>
      </c>
      <c r="EU153" s="579">
        <f t="shared" si="1367"/>
        <v>0</v>
      </c>
      <c r="EV153" s="579">
        <f t="shared" si="1368"/>
        <v>0</v>
      </c>
      <c r="EW153" s="579">
        <f t="shared" si="1369"/>
        <v>0</v>
      </c>
      <c r="EX153" s="579">
        <f t="shared" si="1370"/>
        <v>0</v>
      </c>
      <c r="EY153" s="579">
        <f t="shared" si="1371"/>
        <v>0</v>
      </c>
      <c r="EZ153" s="579">
        <f t="shared" si="1372"/>
        <v>0</v>
      </c>
      <c r="FA153" s="579">
        <f t="shared" si="1373"/>
        <v>0</v>
      </c>
      <c r="FB153" s="579">
        <f t="shared" si="1374"/>
        <v>0</v>
      </c>
      <c r="FC153" s="579">
        <f t="shared" si="1375"/>
        <v>0</v>
      </c>
      <c r="FD153" s="579">
        <f t="shared" si="1376"/>
        <v>0</v>
      </c>
      <c r="FE153" s="579">
        <f t="shared" si="1377"/>
        <v>0</v>
      </c>
      <c r="FF153" s="579">
        <f t="shared" si="1378"/>
        <v>0</v>
      </c>
      <c r="FG153" s="579">
        <f t="shared" si="1379"/>
        <v>0</v>
      </c>
      <c r="FH153" s="579">
        <f t="shared" si="1380"/>
        <v>0</v>
      </c>
      <c r="FI153" s="579">
        <f t="shared" si="1381"/>
        <v>0</v>
      </c>
      <c r="FJ153" s="579">
        <f t="shared" si="1382"/>
        <v>0</v>
      </c>
      <c r="FK153" s="579">
        <f t="shared" si="1383"/>
        <v>0</v>
      </c>
      <c r="FL153" s="579">
        <f t="shared" si="1384"/>
        <v>0</v>
      </c>
      <c r="FM153" s="579">
        <f t="shared" si="1385"/>
        <v>0</v>
      </c>
      <c r="FN153" s="579">
        <f t="shared" si="1386"/>
        <v>0</v>
      </c>
      <c r="FO153" s="579">
        <f t="shared" si="1387"/>
        <v>0</v>
      </c>
      <c r="FP153" s="579">
        <f t="shared" si="1388"/>
        <v>0</v>
      </c>
      <c r="FQ153" s="579">
        <f t="shared" si="1389"/>
        <v>0</v>
      </c>
    </row>
    <row r="154" spans="2:173" hidden="1" x14ac:dyDescent="0.2">
      <c r="B154" s="193" t="str">
        <f t="shared" si="1224"/>
        <v>[Input Expense]</v>
      </c>
      <c r="C154" s="579">
        <f t="shared" si="1390"/>
        <v>0</v>
      </c>
      <c r="E154" s="580">
        <f t="shared" si="1225"/>
        <v>0</v>
      </c>
      <c r="J154" s="579">
        <f t="shared" si="1226"/>
        <v>0</v>
      </c>
      <c r="K154" s="579">
        <f t="shared" si="1227"/>
        <v>0</v>
      </c>
      <c r="L154" s="579">
        <f t="shared" si="1228"/>
        <v>0</v>
      </c>
      <c r="M154" s="579">
        <f t="shared" si="1229"/>
        <v>0</v>
      </c>
      <c r="N154" s="579">
        <f t="shared" si="1230"/>
        <v>0</v>
      </c>
      <c r="O154" s="579">
        <f t="shared" si="1231"/>
        <v>0</v>
      </c>
      <c r="P154" s="579">
        <f t="shared" si="1232"/>
        <v>0</v>
      </c>
      <c r="Q154" s="579">
        <f t="shared" si="1233"/>
        <v>0</v>
      </c>
      <c r="R154" s="579">
        <f t="shared" si="1234"/>
        <v>0</v>
      </c>
      <c r="S154" s="579">
        <f t="shared" si="1235"/>
        <v>0</v>
      </c>
      <c r="T154" s="579">
        <f t="shared" si="1236"/>
        <v>0</v>
      </c>
      <c r="U154" s="579">
        <f t="shared" si="1237"/>
        <v>0</v>
      </c>
      <c r="V154" s="579">
        <f t="shared" si="1238"/>
        <v>0</v>
      </c>
      <c r="W154" s="579">
        <f t="shared" si="1239"/>
        <v>0</v>
      </c>
      <c r="X154" s="579">
        <f t="shared" si="1240"/>
        <v>0</v>
      </c>
      <c r="Y154" s="579">
        <f t="shared" si="1241"/>
        <v>0</v>
      </c>
      <c r="Z154" s="579">
        <f t="shared" si="1242"/>
        <v>0</v>
      </c>
      <c r="AA154" s="579">
        <f t="shared" si="1243"/>
        <v>0</v>
      </c>
      <c r="AB154" s="579">
        <f t="shared" si="1244"/>
        <v>0</v>
      </c>
      <c r="AC154" s="579">
        <f t="shared" si="1245"/>
        <v>0</v>
      </c>
      <c r="AD154" s="579">
        <f t="shared" si="1246"/>
        <v>0</v>
      </c>
      <c r="AE154" s="579">
        <f t="shared" si="1247"/>
        <v>0</v>
      </c>
      <c r="AF154" s="579">
        <f t="shared" si="1248"/>
        <v>0</v>
      </c>
      <c r="AG154" s="579">
        <f t="shared" si="1249"/>
        <v>0</v>
      </c>
      <c r="AH154" s="579">
        <f t="shared" si="1250"/>
        <v>0</v>
      </c>
      <c r="AI154" s="579">
        <f t="shared" si="1251"/>
        <v>0</v>
      </c>
      <c r="AJ154" s="579">
        <f t="shared" si="1252"/>
        <v>0</v>
      </c>
      <c r="AK154" s="579">
        <f t="shared" si="1253"/>
        <v>0</v>
      </c>
      <c r="AL154" s="579">
        <f t="shared" si="1254"/>
        <v>0</v>
      </c>
      <c r="AM154" s="579">
        <f t="shared" si="1255"/>
        <v>0</v>
      </c>
      <c r="AN154" s="579">
        <f t="shared" si="1256"/>
        <v>0</v>
      </c>
      <c r="AO154" s="579">
        <f t="shared" si="1257"/>
        <v>0</v>
      </c>
      <c r="AP154" s="579">
        <f t="shared" si="1258"/>
        <v>0</v>
      </c>
      <c r="AQ154" s="579">
        <f t="shared" si="1259"/>
        <v>0</v>
      </c>
      <c r="AR154" s="579">
        <f t="shared" si="1260"/>
        <v>0</v>
      </c>
      <c r="AS154" s="579">
        <f t="shared" si="1261"/>
        <v>0</v>
      </c>
      <c r="AT154" s="579">
        <f t="shared" si="1262"/>
        <v>0</v>
      </c>
      <c r="AU154" s="579">
        <f t="shared" si="1263"/>
        <v>0</v>
      </c>
      <c r="AV154" s="579">
        <f t="shared" si="1264"/>
        <v>0</v>
      </c>
      <c r="AW154" s="579">
        <f t="shared" si="1265"/>
        <v>0</v>
      </c>
      <c r="AX154" s="579">
        <f t="shared" si="1266"/>
        <v>0</v>
      </c>
      <c r="AY154" s="579">
        <f t="shared" si="1267"/>
        <v>0</v>
      </c>
      <c r="AZ154" s="579">
        <f t="shared" si="1268"/>
        <v>0</v>
      </c>
      <c r="BA154" s="579">
        <f t="shared" si="1269"/>
        <v>0</v>
      </c>
      <c r="BB154" s="579">
        <f t="shared" si="1270"/>
        <v>0</v>
      </c>
      <c r="BC154" s="579">
        <f t="shared" si="1271"/>
        <v>0</v>
      </c>
      <c r="BD154" s="579">
        <f t="shared" si="1272"/>
        <v>0</v>
      </c>
      <c r="BE154" s="579">
        <f t="shared" si="1273"/>
        <v>0</v>
      </c>
      <c r="BF154" s="579">
        <f t="shared" si="1274"/>
        <v>0</v>
      </c>
      <c r="BG154" s="579">
        <f t="shared" si="1275"/>
        <v>0</v>
      </c>
      <c r="BH154" s="579">
        <f t="shared" si="1276"/>
        <v>0</v>
      </c>
      <c r="BI154" s="579">
        <f t="shared" si="1277"/>
        <v>0</v>
      </c>
      <c r="BJ154" s="579">
        <f t="shared" si="1278"/>
        <v>0</v>
      </c>
      <c r="BK154" s="579">
        <f t="shared" si="1279"/>
        <v>0</v>
      </c>
      <c r="BL154" s="579">
        <f t="shared" si="1280"/>
        <v>0</v>
      </c>
      <c r="BM154" s="579">
        <f t="shared" si="1281"/>
        <v>0</v>
      </c>
      <c r="BN154" s="579">
        <f t="shared" si="1282"/>
        <v>0</v>
      </c>
      <c r="BO154" s="579">
        <f t="shared" si="1283"/>
        <v>0</v>
      </c>
      <c r="BP154" s="579">
        <f t="shared" si="1284"/>
        <v>0</v>
      </c>
      <c r="BQ154" s="579">
        <f t="shared" si="1285"/>
        <v>0</v>
      </c>
      <c r="BR154" s="579">
        <f t="shared" si="1286"/>
        <v>0</v>
      </c>
      <c r="BS154" s="579">
        <f t="shared" si="1287"/>
        <v>0</v>
      </c>
      <c r="BT154" s="579">
        <f t="shared" si="1288"/>
        <v>0</v>
      </c>
      <c r="BU154" s="579">
        <f t="shared" si="1289"/>
        <v>0</v>
      </c>
      <c r="BV154" s="579">
        <f t="shared" si="1290"/>
        <v>0</v>
      </c>
      <c r="BW154" s="579">
        <f t="shared" si="1291"/>
        <v>0</v>
      </c>
      <c r="BX154" s="579">
        <f t="shared" si="1292"/>
        <v>0</v>
      </c>
      <c r="BY154" s="579">
        <f t="shared" si="1293"/>
        <v>0</v>
      </c>
      <c r="BZ154" s="579">
        <f t="shared" si="1294"/>
        <v>0</v>
      </c>
      <c r="CA154" s="579">
        <f t="shared" si="1295"/>
        <v>0</v>
      </c>
      <c r="CB154" s="579">
        <f t="shared" si="1296"/>
        <v>0</v>
      </c>
      <c r="CC154" s="579">
        <f t="shared" si="1297"/>
        <v>0</v>
      </c>
      <c r="CD154" s="579">
        <f t="shared" si="1298"/>
        <v>0</v>
      </c>
      <c r="CE154" s="579">
        <f t="shared" si="1299"/>
        <v>0</v>
      </c>
      <c r="CF154" s="579">
        <f t="shared" si="1300"/>
        <v>0</v>
      </c>
      <c r="CG154" s="579">
        <f t="shared" si="1301"/>
        <v>0</v>
      </c>
      <c r="CH154" s="579">
        <f t="shared" si="1302"/>
        <v>0</v>
      </c>
      <c r="CI154" s="579">
        <f t="shared" si="1303"/>
        <v>0</v>
      </c>
      <c r="CJ154" s="579">
        <f t="shared" si="1304"/>
        <v>0</v>
      </c>
      <c r="CK154" s="579">
        <f t="shared" si="1305"/>
        <v>0</v>
      </c>
      <c r="CL154" s="579">
        <f t="shared" si="1306"/>
        <v>0</v>
      </c>
      <c r="CM154" s="579">
        <f t="shared" si="1307"/>
        <v>0</v>
      </c>
      <c r="CN154" s="579">
        <f t="shared" si="1308"/>
        <v>0</v>
      </c>
      <c r="CO154" s="579">
        <f t="shared" si="1309"/>
        <v>0</v>
      </c>
      <c r="CP154" s="579">
        <f t="shared" si="1310"/>
        <v>0</v>
      </c>
      <c r="CQ154" s="579">
        <f t="shared" si="1311"/>
        <v>0</v>
      </c>
      <c r="CR154" s="579">
        <f t="shared" si="1312"/>
        <v>0</v>
      </c>
      <c r="CS154" s="579">
        <f t="shared" si="1313"/>
        <v>0</v>
      </c>
      <c r="CT154" s="579">
        <f t="shared" si="1314"/>
        <v>0</v>
      </c>
      <c r="CU154" s="579">
        <f t="shared" si="1315"/>
        <v>0</v>
      </c>
      <c r="CV154" s="579">
        <f t="shared" si="1316"/>
        <v>0</v>
      </c>
      <c r="CW154" s="579">
        <f t="shared" si="1317"/>
        <v>0</v>
      </c>
      <c r="CX154" s="579">
        <f t="shared" si="1318"/>
        <v>0</v>
      </c>
      <c r="CY154" s="579">
        <f t="shared" si="1319"/>
        <v>0</v>
      </c>
      <c r="CZ154" s="579">
        <f t="shared" si="1320"/>
        <v>0</v>
      </c>
      <c r="DA154" s="579">
        <f t="shared" si="1321"/>
        <v>0</v>
      </c>
      <c r="DB154" s="579">
        <f t="shared" si="1322"/>
        <v>0</v>
      </c>
      <c r="DC154" s="579">
        <f t="shared" si="1323"/>
        <v>0</v>
      </c>
      <c r="DD154" s="579">
        <f t="shared" si="1324"/>
        <v>0</v>
      </c>
      <c r="DE154" s="579">
        <f t="shared" si="1325"/>
        <v>0</v>
      </c>
      <c r="DF154" s="579">
        <f t="shared" si="1326"/>
        <v>0</v>
      </c>
      <c r="DG154" s="579">
        <f t="shared" si="1327"/>
        <v>0</v>
      </c>
      <c r="DH154" s="579">
        <f t="shared" si="1328"/>
        <v>0</v>
      </c>
      <c r="DI154" s="579">
        <f t="shared" si="1329"/>
        <v>0</v>
      </c>
      <c r="DJ154" s="579">
        <f t="shared" si="1330"/>
        <v>0</v>
      </c>
      <c r="DK154" s="579">
        <f t="shared" si="1331"/>
        <v>0</v>
      </c>
      <c r="DL154" s="579">
        <f t="shared" si="1332"/>
        <v>0</v>
      </c>
      <c r="DM154" s="579">
        <f t="shared" si="1333"/>
        <v>0</v>
      </c>
      <c r="DN154" s="579">
        <f t="shared" si="1334"/>
        <v>0</v>
      </c>
      <c r="DO154" s="579">
        <f t="shared" si="1335"/>
        <v>0</v>
      </c>
      <c r="DP154" s="579">
        <f t="shared" si="1336"/>
        <v>0</v>
      </c>
      <c r="DQ154" s="579">
        <f t="shared" si="1337"/>
        <v>0</v>
      </c>
      <c r="DR154" s="579">
        <f t="shared" si="1338"/>
        <v>0</v>
      </c>
      <c r="DS154" s="579">
        <f t="shared" si="1339"/>
        <v>0</v>
      </c>
      <c r="DT154" s="579">
        <f t="shared" si="1340"/>
        <v>0</v>
      </c>
      <c r="DU154" s="579">
        <f t="shared" si="1341"/>
        <v>0</v>
      </c>
      <c r="DV154" s="579">
        <f t="shared" si="1342"/>
        <v>0</v>
      </c>
      <c r="DW154" s="579">
        <f t="shared" si="1343"/>
        <v>0</v>
      </c>
      <c r="DX154" s="579">
        <f t="shared" si="1344"/>
        <v>0</v>
      </c>
      <c r="DY154" s="579">
        <f t="shared" si="1345"/>
        <v>0</v>
      </c>
      <c r="DZ154" s="579">
        <f t="shared" si="1346"/>
        <v>0</v>
      </c>
      <c r="EA154" s="579">
        <f t="shared" si="1347"/>
        <v>0</v>
      </c>
      <c r="EB154" s="579">
        <f t="shared" si="1348"/>
        <v>0</v>
      </c>
      <c r="EC154" s="579">
        <f t="shared" si="1349"/>
        <v>0</v>
      </c>
      <c r="ED154" s="579">
        <f t="shared" si="1350"/>
        <v>0</v>
      </c>
      <c r="EE154" s="579">
        <f t="shared" si="1351"/>
        <v>0</v>
      </c>
      <c r="EF154" s="579">
        <f t="shared" si="1352"/>
        <v>0</v>
      </c>
      <c r="EG154" s="579">
        <f t="shared" si="1353"/>
        <v>0</v>
      </c>
      <c r="EH154" s="579">
        <f t="shared" si="1354"/>
        <v>0</v>
      </c>
      <c r="EI154" s="579">
        <f t="shared" si="1355"/>
        <v>0</v>
      </c>
      <c r="EJ154" s="579">
        <f t="shared" si="1356"/>
        <v>0</v>
      </c>
      <c r="EK154" s="579">
        <f t="shared" si="1357"/>
        <v>0</v>
      </c>
      <c r="EL154" s="579">
        <f t="shared" si="1358"/>
        <v>0</v>
      </c>
      <c r="EM154" s="579">
        <f t="shared" si="1359"/>
        <v>0</v>
      </c>
      <c r="EN154" s="579">
        <f t="shared" si="1360"/>
        <v>0</v>
      </c>
      <c r="EO154" s="579">
        <f t="shared" si="1361"/>
        <v>0</v>
      </c>
      <c r="EP154" s="579">
        <f t="shared" si="1362"/>
        <v>0</v>
      </c>
      <c r="EQ154" s="579">
        <f t="shared" si="1363"/>
        <v>0</v>
      </c>
      <c r="ER154" s="579">
        <f t="shared" si="1364"/>
        <v>0</v>
      </c>
      <c r="ES154" s="579">
        <f t="shared" si="1365"/>
        <v>0</v>
      </c>
      <c r="ET154" s="579">
        <f t="shared" si="1366"/>
        <v>0</v>
      </c>
      <c r="EU154" s="579">
        <f t="shared" si="1367"/>
        <v>0</v>
      </c>
      <c r="EV154" s="579">
        <f t="shared" si="1368"/>
        <v>0</v>
      </c>
      <c r="EW154" s="579">
        <f t="shared" si="1369"/>
        <v>0</v>
      </c>
      <c r="EX154" s="579">
        <f t="shared" si="1370"/>
        <v>0</v>
      </c>
      <c r="EY154" s="579">
        <f t="shared" si="1371"/>
        <v>0</v>
      </c>
      <c r="EZ154" s="579">
        <f t="shared" si="1372"/>
        <v>0</v>
      </c>
      <c r="FA154" s="579">
        <f t="shared" si="1373"/>
        <v>0</v>
      </c>
      <c r="FB154" s="579">
        <f t="shared" si="1374"/>
        <v>0</v>
      </c>
      <c r="FC154" s="579">
        <f t="shared" si="1375"/>
        <v>0</v>
      </c>
      <c r="FD154" s="579">
        <f t="shared" si="1376"/>
        <v>0</v>
      </c>
      <c r="FE154" s="579">
        <f t="shared" si="1377"/>
        <v>0</v>
      </c>
      <c r="FF154" s="579">
        <f t="shared" si="1378"/>
        <v>0</v>
      </c>
      <c r="FG154" s="579">
        <f t="shared" si="1379"/>
        <v>0</v>
      </c>
      <c r="FH154" s="579">
        <f t="shared" si="1380"/>
        <v>0</v>
      </c>
      <c r="FI154" s="579">
        <f t="shared" si="1381"/>
        <v>0</v>
      </c>
      <c r="FJ154" s="579">
        <f t="shared" si="1382"/>
        <v>0</v>
      </c>
      <c r="FK154" s="579">
        <f t="shared" si="1383"/>
        <v>0</v>
      </c>
      <c r="FL154" s="579">
        <f t="shared" si="1384"/>
        <v>0</v>
      </c>
      <c r="FM154" s="579">
        <f t="shared" si="1385"/>
        <v>0</v>
      </c>
      <c r="FN154" s="579">
        <f t="shared" si="1386"/>
        <v>0</v>
      </c>
      <c r="FO154" s="579">
        <f t="shared" si="1387"/>
        <v>0</v>
      </c>
      <c r="FP154" s="579">
        <f t="shared" si="1388"/>
        <v>0</v>
      </c>
      <c r="FQ154" s="579">
        <f t="shared" si="1389"/>
        <v>0</v>
      </c>
    </row>
    <row r="155" spans="2:173" hidden="1" x14ac:dyDescent="0.2">
      <c r="B155" s="193" t="str">
        <f t="shared" si="1224"/>
        <v>[Input Expense]</v>
      </c>
      <c r="C155" s="579">
        <f t="shared" si="1390"/>
        <v>0</v>
      </c>
      <c r="E155" s="580">
        <f t="shared" si="1225"/>
        <v>0</v>
      </c>
      <c r="J155" s="579">
        <f t="shared" si="1226"/>
        <v>0</v>
      </c>
      <c r="K155" s="579">
        <f t="shared" si="1227"/>
        <v>0</v>
      </c>
      <c r="L155" s="579">
        <f t="shared" si="1228"/>
        <v>0</v>
      </c>
      <c r="M155" s="579">
        <f t="shared" si="1229"/>
        <v>0</v>
      </c>
      <c r="N155" s="579">
        <f t="shared" si="1230"/>
        <v>0</v>
      </c>
      <c r="O155" s="579">
        <f t="shared" si="1231"/>
        <v>0</v>
      </c>
      <c r="P155" s="579">
        <f t="shared" si="1232"/>
        <v>0</v>
      </c>
      <c r="Q155" s="579">
        <f t="shared" si="1233"/>
        <v>0</v>
      </c>
      <c r="R155" s="579">
        <f t="shared" si="1234"/>
        <v>0</v>
      </c>
      <c r="S155" s="579">
        <f t="shared" si="1235"/>
        <v>0</v>
      </c>
      <c r="T155" s="579">
        <f t="shared" si="1236"/>
        <v>0</v>
      </c>
      <c r="U155" s="579">
        <f t="shared" si="1237"/>
        <v>0</v>
      </c>
      <c r="V155" s="579">
        <f t="shared" si="1238"/>
        <v>0</v>
      </c>
      <c r="W155" s="579">
        <f t="shared" si="1239"/>
        <v>0</v>
      </c>
      <c r="X155" s="579">
        <f t="shared" si="1240"/>
        <v>0</v>
      </c>
      <c r="Y155" s="579">
        <f t="shared" si="1241"/>
        <v>0</v>
      </c>
      <c r="Z155" s="579">
        <f t="shared" si="1242"/>
        <v>0</v>
      </c>
      <c r="AA155" s="579">
        <f t="shared" si="1243"/>
        <v>0</v>
      </c>
      <c r="AB155" s="579">
        <f t="shared" si="1244"/>
        <v>0</v>
      </c>
      <c r="AC155" s="579">
        <f t="shared" si="1245"/>
        <v>0</v>
      </c>
      <c r="AD155" s="579">
        <f t="shared" si="1246"/>
        <v>0</v>
      </c>
      <c r="AE155" s="579">
        <f t="shared" si="1247"/>
        <v>0</v>
      </c>
      <c r="AF155" s="579">
        <f t="shared" si="1248"/>
        <v>0</v>
      </c>
      <c r="AG155" s="579">
        <f t="shared" si="1249"/>
        <v>0</v>
      </c>
      <c r="AH155" s="579">
        <f t="shared" si="1250"/>
        <v>0</v>
      </c>
      <c r="AI155" s="579">
        <f t="shared" si="1251"/>
        <v>0</v>
      </c>
      <c r="AJ155" s="579">
        <f t="shared" si="1252"/>
        <v>0</v>
      </c>
      <c r="AK155" s="579">
        <f t="shared" si="1253"/>
        <v>0</v>
      </c>
      <c r="AL155" s="579">
        <f t="shared" si="1254"/>
        <v>0</v>
      </c>
      <c r="AM155" s="579">
        <f t="shared" si="1255"/>
        <v>0</v>
      </c>
      <c r="AN155" s="579">
        <f t="shared" si="1256"/>
        <v>0</v>
      </c>
      <c r="AO155" s="579">
        <f t="shared" si="1257"/>
        <v>0</v>
      </c>
      <c r="AP155" s="579">
        <f t="shared" si="1258"/>
        <v>0</v>
      </c>
      <c r="AQ155" s="579">
        <f t="shared" si="1259"/>
        <v>0</v>
      </c>
      <c r="AR155" s="579">
        <f t="shared" si="1260"/>
        <v>0</v>
      </c>
      <c r="AS155" s="579">
        <f t="shared" si="1261"/>
        <v>0</v>
      </c>
      <c r="AT155" s="579">
        <f t="shared" si="1262"/>
        <v>0</v>
      </c>
      <c r="AU155" s="579">
        <f t="shared" si="1263"/>
        <v>0</v>
      </c>
      <c r="AV155" s="579">
        <f t="shared" si="1264"/>
        <v>0</v>
      </c>
      <c r="AW155" s="579">
        <f t="shared" si="1265"/>
        <v>0</v>
      </c>
      <c r="AX155" s="579">
        <f t="shared" si="1266"/>
        <v>0</v>
      </c>
      <c r="AY155" s="579">
        <f t="shared" si="1267"/>
        <v>0</v>
      </c>
      <c r="AZ155" s="579">
        <f t="shared" si="1268"/>
        <v>0</v>
      </c>
      <c r="BA155" s="579">
        <f t="shared" si="1269"/>
        <v>0</v>
      </c>
      <c r="BB155" s="579">
        <f t="shared" si="1270"/>
        <v>0</v>
      </c>
      <c r="BC155" s="579">
        <f t="shared" si="1271"/>
        <v>0</v>
      </c>
      <c r="BD155" s="579">
        <f t="shared" si="1272"/>
        <v>0</v>
      </c>
      <c r="BE155" s="579">
        <f t="shared" si="1273"/>
        <v>0</v>
      </c>
      <c r="BF155" s="579">
        <f t="shared" si="1274"/>
        <v>0</v>
      </c>
      <c r="BG155" s="579">
        <f t="shared" si="1275"/>
        <v>0</v>
      </c>
      <c r="BH155" s="579">
        <f t="shared" si="1276"/>
        <v>0</v>
      </c>
      <c r="BI155" s="579">
        <f t="shared" si="1277"/>
        <v>0</v>
      </c>
      <c r="BJ155" s="579">
        <f t="shared" si="1278"/>
        <v>0</v>
      </c>
      <c r="BK155" s="579">
        <f t="shared" si="1279"/>
        <v>0</v>
      </c>
      <c r="BL155" s="579">
        <f t="shared" si="1280"/>
        <v>0</v>
      </c>
      <c r="BM155" s="579">
        <f t="shared" si="1281"/>
        <v>0</v>
      </c>
      <c r="BN155" s="579">
        <f t="shared" si="1282"/>
        <v>0</v>
      </c>
      <c r="BO155" s="579">
        <f t="shared" si="1283"/>
        <v>0</v>
      </c>
      <c r="BP155" s="579">
        <f t="shared" si="1284"/>
        <v>0</v>
      </c>
      <c r="BQ155" s="579">
        <f t="shared" si="1285"/>
        <v>0</v>
      </c>
      <c r="BR155" s="579">
        <f t="shared" si="1286"/>
        <v>0</v>
      </c>
      <c r="BS155" s="579">
        <f t="shared" si="1287"/>
        <v>0</v>
      </c>
      <c r="BT155" s="579">
        <f t="shared" si="1288"/>
        <v>0</v>
      </c>
      <c r="BU155" s="579">
        <f t="shared" si="1289"/>
        <v>0</v>
      </c>
      <c r="BV155" s="579">
        <f t="shared" si="1290"/>
        <v>0</v>
      </c>
      <c r="BW155" s="579">
        <f t="shared" si="1291"/>
        <v>0</v>
      </c>
      <c r="BX155" s="579">
        <f t="shared" si="1292"/>
        <v>0</v>
      </c>
      <c r="BY155" s="579">
        <f t="shared" si="1293"/>
        <v>0</v>
      </c>
      <c r="BZ155" s="579">
        <f t="shared" si="1294"/>
        <v>0</v>
      </c>
      <c r="CA155" s="579">
        <f t="shared" si="1295"/>
        <v>0</v>
      </c>
      <c r="CB155" s="579">
        <f t="shared" si="1296"/>
        <v>0</v>
      </c>
      <c r="CC155" s="579">
        <f t="shared" si="1297"/>
        <v>0</v>
      </c>
      <c r="CD155" s="579">
        <f t="shared" si="1298"/>
        <v>0</v>
      </c>
      <c r="CE155" s="579">
        <f t="shared" si="1299"/>
        <v>0</v>
      </c>
      <c r="CF155" s="579">
        <f t="shared" si="1300"/>
        <v>0</v>
      </c>
      <c r="CG155" s="579">
        <f t="shared" si="1301"/>
        <v>0</v>
      </c>
      <c r="CH155" s="579">
        <f t="shared" si="1302"/>
        <v>0</v>
      </c>
      <c r="CI155" s="579">
        <f t="shared" si="1303"/>
        <v>0</v>
      </c>
      <c r="CJ155" s="579">
        <f t="shared" si="1304"/>
        <v>0</v>
      </c>
      <c r="CK155" s="579">
        <f t="shared" si="1305"/>
        <v>0</v>
      </c>
      <c r="CL155" s="579">
        <f t="shared" si="1306"/>
        <v>0</v>
      </c>
      <c r="CM155" s="579">
        <f t="shared" si="1307"/>
        <v>0</v>
      </c>
      <c r="CN155" s="579">
        <f t="shared" si="1308"/>
        <v>0</v>
      </c>
      <c r="CO155" s="579">
        <f t="shared" si="1309"/>
        <v>0</v>
      </c>
      <c r="CP155" s="579">
        <f t="shared" si="1310"/>
        <v>0</v>
      </c>
      <c r="CQ155" s="579">
        <f t="shared" si="1311"/>
        <v>0</v>
      </c>
      <c r="CR155" s="579">
        <f t="shared" si="1312"/>
        <v>0</v>
      </c>
      <c r="CS155" s="579">
        <f t="shared" si="1313"/>
        <v>0</v>
      </c>
      <c r="CT155" s="579">
        <f t="shared" si="1314"/>
        <v>0</v>
      </c>
      <c r="CU155" s="579">
        <f t="shared" si="1315"/>
        <v>0</v>
      </c>
      <c r="CV155" s="579">
        <f t="shared" si="1316"/>
        <v>0</v>
      </c>
      <c r="CW155" s="579">
        <f t="shared" si="1317"/>
        <v>0</v>
      </c>
      <c r="CX155" s="579">
        <f t="shared" si="1318"/>
        <v>0</v>
      </c>
      <c r="CY155" s="579">
        <f t="shared" si="1319"/>
        <v>0</v>
      </c>
      <c r="CZ155" s="579">
        <f t="shared" si="1320"/>
        <v>0</v>
      </c>
      <c r="DA155" s="579">
        <f t="shared" si="1321"/>
        <v>0</v>
      </c>
      <c r="DB155" s="579">
        <f t="shared" si="1322"/>
        <v>0</v>
      </c>
      <c r="DC155" s="579">
        <f t="shared" si="1323"/>
        <v>0</v>
      </c>
      <c r="DD155" s="579">
        <f t="shared" si="1324"/>
        <v>0</v>
      </c>
      <c r="DE155" s="579">
        <f t="shared" si="1325"/>
        <v>0</v>
      </c>
      <c r="DF155" s="579">
        <f t="shared" si="1326"/>
        <v>0</v>
      </c>
      <c r="DG155" s="579">
        <f t="shared" si="1327"/>
        <v>0</v>
      </c>
      <c r="DH155" s="579">
        <f t="shared" si="1328"/>
        <v>0</v>
      </c>
      <c r="DI155" s="579">
        <f t="shared" si="1329"/>
        <v>0</v>
      </c>
      <c r="DJ155" s="579">
        <f t="shared" si="1330"/>
        <v>0</v>
      </c>
      <c r="DK155" s="579">
        <f t="shared" si="1331"/>
        <v>0</v>
      </c>
      <c r="DL155" s="579">
        <f t="shared" si="1332"/>
        <v>0</v>
      </c>
      <c r="DM155" s="579">
        <f t="shared" si="1333"/>
        <v>0</v>
      </c>
      <c r="DN155" s="579">
        <f t="shared" si="1334"/>
        <v>0</v>
      </c>
      <c r="DO155" s="579">
        <f t="shared" si="1335"/>
        <v>0</v>
      </c>
      <c r="DP155" s="579">
        <f t="shared" si="1336"/>
        <v>0</v>
      </c>
      <c r="DQ155" s="579">
        <f t="shared" si="1337"/>
        <v>0</v>
      </c>
      <c r="DR155" s="579">
        <f t="shared" si="1338"/>
        <v>0</v>
      </c>
      <c r="DS155" s="579">
        <f t="shared" si="1339"/>
        <v>0</v>
      </c>
      <c r="DT155" s="579">
        <f t="shared" si="1340"/>
        <v>0</v>
      </c>
      <c r="DU155" s="579">
        <f t="shared" si="1341"/>
        <v>0</v>
      </c>
      <c r="DV155" s="579">
        <f t="shared" si="1342"/>
        <v>0</v>
      </c>
      <c r="DW155" s="579">
        <f t="shared" si="1343"/>
        <v>0</v>
      </c>
      <c r="DX155" s="579">
        <f t="shared" si="1344"/>
        <v>0</v>
      </c>
      <c r="DY155" s="579">
        <f t="shared" si="1345"/>
        <v>0</v>
      </c>
      <c r="DZ155" s="579">
        <f t="shared" si="1346"/>
        <v>0</v>
      </c>
      <c r="EA155" s="579">
        <f t="shared" si="1347"/>
        <v>0</v>
      </c>
      <c r="EB155" s="579">
        <f t="shared" si="1348"/>
        <v>0</v>
      </c>
      <c r="EC155" s="579">
        <f t="shared" si="1349"/>
        <v>0</v>
      </c>
      <c r="ED155" s="579">
        <f t="shared" si="1350"/>
        <v>0</v>
      </c>
      <c r="EE155" s="579">
        <f t="shared" si="1351"/>
        <v>0</v>
      </c>
      <c r="EF155" s="579">
        <f t="shared" si="1352"/>
        <v>0</v>
      </c>
      <c r="EG155" s="579">
        <f t="shared" si="1353"/>
        <v>0</v>
      </c>
      <c r="EH155" s="579">
        <f t="shared" si="1354"/>
        <v>0</v>
      </c>
      <c r="EI155" s="579">
        <f t="shared" si="1355"/>
        <v>0</v>
      </c>
      <c r="EJ155" s="579">
        <f t="shared" si="1356"/>
        <v>0</v>
      </c>
      <c r="EK155" s="579">
        <f t="shared" si="1357"/>
        <v>0</v>
      </c>
      <c r="EL155" s="579">
        <f t="shared" si="1358"/>
        <v>0</v>
      </c>
      <c r="EM155" s="579">
        <f t="shared" si="1359"/>
        <v>0</v>
      </c>
      <c r="EN155" s="579">
        <f t="shared" si="1360"/>
        <v>0</v>
      </c>
      <c r="EO155" s="579">
        <f t="shared" si="1361"/>
        <v>0</v>
      </c>
      <c r="EP155" s="579">
        <f t="shared" si="1362"/>
        <v>0</v>
      </c>
      <c r="EQ155" s="579">
        <f t="shared" si="1363"/>
        <v>0</v>
      </c>
      <c r="ER155" s="579">
        <f t="shared" si="1364"/>
        <v>0</v>
      </c>
      <c r="ES155" s="579">
        <f t="shared" si="1365"/>
        <v>0</v>
      </c>
      <c r="ET155" s="579">
        <f t="shared" si="1366"/>
        <v>0</v>
      </c>
      <c r="EU155" s="579">
        <f t="shared" si="1367"/>
        <v>0</v>
      </c>
      <c r="EV155" s="579">
        <f t="shared" si="1368"/>
        <v>0</v>
      </c>
      <c r="EW155" s="579">
        <f t="shared" si="1369"/>
        <v>0</v>
      </c>
      <c r="EX155" s="579">
        <f t="shared" si="1370"/>
        <v>0</v>
      </c>
      <c r="EY155" s="579">
        <f t="shared" si="1371"/>
        <v>0</v>
      </c>
      <c r="EZ155" s="579">
        <f t="shared" si="1372"/>
        <v>0</v>
      </c>
      <c r="FA155" s="579">
        <f t="shared" si="1373"/>
        <v>0</v>
      </c>
      <c r="FB155" s="579">
        <f t="shared" si="1374"/>
        <v>0</v>
      </c>
      <c r="FC155" s="579">
        <f t="shared" si="1375"/>
        <v>0</v>
      </c>
      <c r="FD155" s="579">
        <f t="shared" si="1376"/>
        <v>0</v>
      </c>
      <c r="FE155" s="579">
        <f t="shared" si="1377"/>
        <v>0</v>
      </c>
      <c r="FF155" s="579">
        <f t="shared" si="1378"/>
        <v>0</v>
      </c>
      <c r="FG155" s="579">
        <f t="shared" si="1379"/>
        <v>0</v>
      </c>
      <c r="FH155" s="579">
        <f t="shared" si="1380"/>
        <v>0</v>
      </c>
      <c r="FI155" s="579">
        <f t="shared" si="1381"/>
        <v>0</v>
      </c>
      <c r="FJ155" s="579">
        <f t="shared" si="1382"/>
        <v>0</v>
      </c>
      <c r="FK155" s="579">
        <f t="shared" si="1383"/>
        <v>0</v>
      </c>
      <c r="FL155" s="579">
        <f t="shared" si="1384"/>
        <v>0</v>
      </c>
      <c r="FM155" s="579">
        <f t="shared" si="1385"/>
        <v>0</v>
      </c>
      <c r="FN155" s="579">
        <f t="shared" si="1386"/>
        <v>0</v>
      </c>
      <c r="FO155" s="579">
        <f t="shared" si="1387"/>
        <v>0</v>
      </c>
      <c r="FP155" s="579">
        <f t="shared" si="1388"/>
        <v>0</v>
      </c>
      <c r="FQ155" s="579">
        <f t="shared" si="1389"/>
        <v>0</v>
      </c>
    </row>
    <row r="156" spans="2:173" hidden="1" x14ac:dyDescent="0.2">
      <c r="B156" s="193" t="str">
        <f t="shared" si="1224"/>
        <v>PM Fee (% of EGR)</v>
      </c>
      <c r="C156" s="579">
        <f t="shared" si="1390"/>
        <v>361854.93687777774</v>
      </c>
      <c r="E156" s="580">
        <f t="shared" si="1225"/>
        <v>4.9999999999999989E-2</v>
      </c>
      <c r="J156" s="579">
        <f t="shared" si="1226"/>
        <v>0</v>
      </c>
      <c r="K156" s="579">
        <f t="shared" si="1227"/>
        <v>0</v>
      </c>
      <c r="L156" s="579">
        <f t="shared" si="1228"/>
        <v>0</v>
      </c>
      <c r="M156" s="579">
        <f t="shared" si="1229"/>
        <v>0</v>
      </c>
      <c r="N156" s="579">
        <f t="shared" si="1230"/>
        <v>0</v>
      </c>
      <c r="O156" s="579">
        <f t="shared" si="1231"/>
        <v>0</v>
      </c>
      <c r="P156" s="579">
        <f t="shared" si="1232"/>
        <v>0</v>
      </c>
      <c r="Q156" s="579">
        <f t="shared" si="1233"/>
        <v>0</v>
      </c>
      <c r="R156" s="579">
        <f t="shared" si="1234"/>
        <v>0</v>
      </c>
      <c r="S156" s="579">
        <f t="shared" si="1235"/>
        <v>0</v>
      </c>
      <c r="T156" s="579">
        <f t="shared" si="1236"/>
        <v>0</v>
      </c>
      <c r="U156" s="579">
        <f t="shared" si="1237"/>
        <v>0</v>
      </c>
      <c r="V156" s="579">
        <f t="shared" si="1238"/>
        <v>0</v>
      </c>
      <c r="W156" s="579">
        <f t="shared" si="1239"/>
        <v>0</v>
      </c>
      <c r="X156" s="579">
        <f t="shared" si="1240"/>
        <v>0</v>
      </c>
      <c r="Y156" s="579">
        <f t="shared" si="1241"/>
        <v>0</v>
      </c>
      <c r="Z156" s="579">
        <f t="shared" si="1242"/>
        <v>0</v>
      </c>
      <c r="AA156" s="579">
        <f t="shared" si="1243"/>
        <v>361854.93687777774</v>
      </c>
      <c r="AB156" s="579">
        <f t="shared" si="1244"/>
        <v>0</v>
      </c>
      <c r="AC156" s="579">
        <f t="shared" si="1245"/>
        <v>0</v>
      </c>
      <c r="AD156" s="579">
        <f t="shared" si="1246"/>
        <v>0</v>
      </c>
      <c r="AE156" s="579">
        <f t="shared" si="1247"/>
        <v>0</v>
      </c>
      <c r="AF156" s="579">
        <f t="shared" si="1248"/>
        <v>0</v>
      </c>
      <c r="AG156" s="579">
        <f t="shared" si="1249"/>
        <v>0</v>
      </c>
      <c r="AH156" s="579">
        <f t="shared" si="1250"/>
        <v>0</v>
      </c>
      <c r="AI156" s="579">
        <f t="shared" si="1251"/>
        <v>0</v>
      </c>
      <c r="AJ156" s="579">
        <f t="shared" si="1252"/>
        <v>0</v>
      </c>
      <c r="AK156" s="579">
        <f t="shared" si="1253"/>
        <v>0</v>
      </c>
      <c r="AL156" s="579">
        <f t="shared" si="1254"/>
        <v>0</v>
      </c>
      <c r="AM156" s="579">
        <f t="shared" si="1255"/>
        <v>0</v>
      </c>
      <c r="AN156" s="579">
        <f t="shared" si="1256"/>
        <v>0</v>
      </c>
      <c r="AO156" s="579">
        <f t="shared" si="1257"/>
        <v>0</v>
      </c>
      <c r="AP156" s="579">
        <f t="shared" si="1258"/>
        <v>0</v>
      </c>
      <c r="AQ156" s="579">
        <f t="shared" si="1259"/>
        <v>0</v>
      </c>
      <c r="AR156" s="579">
        <f t="shared" si="1260"/>
        <v>0</v>
      </c>
      <c r="AS156" s="579">
        <f t="shared" si="1261"/>
        <v>0</v>
      </c>
      <c r="AT156" s="579">
        <f t="shared" si="1262"/>
        <v>0</v>
      </c>
      <c r="AU156" s="579">
        <f t="shared" si="1263"/>
        <v>0</v>
      </c>
      <c r="AV156" s="579">
        <f t="shared" si="1264"/>
        <v>0</v>
      </c>
      <c r="AW156" s="579">
        <f t="shared" si="1265"/>
        <v>0</v>
      </c>
      <c r="AX156" s="579">
        <f t="shared" si="1266"/>
        <v>0</v>
      </c>
      <c r="AY156" s="579">
        <f t="shared" si="1267"/>
        <v>0</v>
      </c>
      <c r="AZ156" s="579">
        <f t="shared" si="1268"/>
        <v>0</v>
      </c>
      <c r="BA156" s="579">
        <f t="shared" si="1269"/>
        <v>0</v>
      </c>
      <c r="BB156" s="579">
        <f t="shared" si="1270"/>
        <v>0</v>
      </c>
      <c r="BC156" s="579">
        <f t="shared" si="1271"/>
        <v>0</v>
      </c>
      <c r="BD156" s="579">
        <f t="shared" si="1272"/>
        <v>0</v>
      </c>
      <c r="BE156" s="579">
        <f t="shared" si="1273"/>
        <v>0</v>
      </c>
      <c r="BF156" s="579">
        <f t="shared" si="1274"/>
        <v>0</v>
      </c>
      <c r="BG156" s="579">
        <f t="shared" si="1275"/>
        <v>0</v>
      </c>
      <c r="BH156" s="579">
        <f t="shared" si="1276"/>
        <v>0</v>
      </c>
      <c r="BI156" s="579">
        <f t="shared" si="1277"/>
        <v>0</v>
      </c>
      <c r="BJ156" s="579">
        <f t="shared" si="1278"/>
        <v>0</v>
      </c>
      <c r="BK156" s="579">
        <f t="shared" si="1279"/>
        <v>0</v>
      </c>
      <c r="BL156" s="579">
        <f t="shared" si="1280"/>
        <v>0</v>
      </c>
      <c r="BM156" s="579">
        <f t="shared" si="1281"/>
        <v>0</v>
      </c>
      <c r="BN156" s="579">
        <f t="shared" si="1282"/>
        <v>0</v>
      </c>
      <c r="BO156" s="579">
        <f t="shared" si="1283"/>
        <v>0</v>
      </c>
      <c r="BP156" s="579">
        <f t="shared" si="1284"/>
        <v>0</v>
      </c>
      <c r="BQ156" s="579">
        <f t="shared" si="1285"/>
        <v>0</v>
      </c>
      <c r="BR156" s="579">
        <f t="shared" si="1286"/>
        <v>0</v>
      </c>
      <c r="BS156" s="579">
        <f t="shared" si="1287"/>
        <v>0</v>
      </c>
      <c r="BT156" s="579">
        <f t="shared" si="1288"/>
        <v>0</v>
      </c>
      <c r="BU156" s="579">
        <f t="shared" si="1289"/>
        <v>0</v>
      </c>
      <c r="BV156" s="579">
        <f t="shared" si="1290"/>
        <v>0</v>
      </c>
      <c r="BW156" s="579">
        <f t="shared" si="1291"/>
        <v>0</v>
      </c>
      <c r="BX156" s="579">
        <f t="shared" si="1292"/>
        <v>0</v>
      </c>
      <c r="BY156" s="579">
        <f t="shared" si="1293"/>
        <v>0</v>
      </c>
      <c r="BZ156" s="579">
        <f t="shared" si="1294"/>
        <v>0</v>
      </c>
      <c r="CA156" s="579">
        <f t="shared" si="1295"/>
        <v>0</v>
      </c>
      <c r="CB156" s="579">
        <f t="shared" si="1296"/>
        <v>0</v>
      </c>
      <c r="CC156" s="579">
        <f t="shared" si="1297"/>
        <v>0</v>
      </c>
      <c r="CD156" s="579">
        <f t="shared" si="1298"/>
        <v>0</v>
      </c>
      <c r="CE156" s="579">
        <f t="shared" si="1299"/>
        <v>0</v>
      </c>
      <c r="CF156" s="579">
        <f t="shared" si="1300"/>
        <v>0</v>
      </c>
      <c r="CG156" s="579">
        <f t="shared" si="1301"/>
        <v>0</v>
      </c>
      <c r="CH156" s="579">
        <f t="shared" si="1302"/>
        <v>0</v>
      </c>
      <c r="CI156" s="579">
        <f t="shared" si="1303"/>
        <v>0</v>
      </c>
      <c r="CJ156" s="579">
        <f t="shared" si="1304"/>
        <v>0</v>
      </c>
      <c r="CK156" s="579">
        <f t="shared" si="1305"/>
        <v>0</v>
      </c>
      <c r="CL156" s="579">
        <f t="shared" si="1306"/>
        <v>0</v>
      </c>
      <c r="CM156" s="579">
        <f t="shared" si="1307"/>
        <v>0</v>
      </c>
      <c r="CN156" s="579">
        <f t="shared" si="1308"/>
        <v>0</v>
      </c>
      <c r="CO156" s="579">
        <f t="shared" si="1309"/>
        <v>0</v>
      </c>
      <c r="CP156" s="579">
        <f t="shared" si="1310"/>
        <v>0</v>
      </c>
      <c r="CQ156" s="579">
        <f t="shared" si="1311"/>
        <v>0</v>
      </c>
      <c r="CR156" s="579">
        <f t="shared" si="1312"/>
        <v>0</v>
      </c>
      <c r="CS156" s="579">
        <f t="shared" si="1313"/>
        <v>0</v>
      </c>
      <c r="CT156" s="579">
        <f t="shared" si="1314"/>
        <v>0</v>
      </c>
      <c r="CU156" s="579">
        <f t="shared" si="1315"/>
        <v>0</v>
      </c>
      <c r="CV156" s="579">
        <f t="shared" si="1316"/>
        <v>0</v>
      </c>
      <c r="CW156" s="579">
        <f t="shared" si="1317"/>
        <v>0</v>
      </c>
      <c r="CX156" s="579">
        <f t="shared" si="1318"/>
        <v>0</v>
      </c>
      <c r="CY156" s="579">
        <f t="shared" si="1319"/>
        <v>0</v>
      </c>
      <c r="CZ156" s="579">
        <f t="shared" si="1320"/>
        <v>0</v>
      </c>
      <c r="DA156" s="579">
        <f t="shared" si="1321"/>
        <v>0</v>
      </c>
      <c r="DB156" s="579">
        <f t="shared" si="1322"/>
        <v>0</v>
      </c>
      <c r="DC156" s="579">
        <f t="shared" si="1323"/>
        <v>0</v>
      </c>
      <c r="DD156" s="579">
        <f t="shared" si="1324"/>
        <v>0</v>
      </c>
      <c r="DE156" s="579">
        <f t="shared" si="1325"/>
        <v>0</v>
      </c>
      <c r="DF156" s="579">
        <f t="shared" si="1326"/>
        <v>0</v>
      </c>
      <c r="DG156" s="579">
        <f t="shared" si="1327"/>
        <v>0</v>
      </c>
      <c r="DH156" s="579">
        <f t="shared" si="1328"/>
        <v>0</v>
      </c>
      <c r="DI156" s="579">
        <f t="shared" si="1329"/>
        <v>0</v>
      </c>
      <c r="DJ156" s="579">
        <f t="shared" si="1330"/>
        <v>0</v>
      </c>
      <c r="DK156" s="579">
        <f t="shared" si="1331"/>
        <v>0</v>
      </c>
      <c r="DL156" s="579">
        <f t="shared" si="1332"/>
        <v>0</v>
      </c>
      <c r="DM156" s="579">
        <f t="shared" si="1333"/>
        <v>0</v>
      </c>
      <c r="DN156" s="579">
        <f t="shared" si="1334"/>
        <v>0</v>
      </c>
      <c r="DO156" s="579">
        <f t="shared" si="1335"/>
        <v>0</v>
      </c>
      <c r="DP156" s="579">
        <f t="shared" si="1336"/>
        <v>0</v>
      </c>
      <c r="DQ156" s="579">
        <f t="shared" si="1337"/>
        <v>0</v>
      </c>
      <c r="DR156" s="579">
        <f t="shared" si="1338"/>
        <v>0</v>
      </c>
      <c r="DS156" s="579">
        <f t="shared" si="1339"/>
        <v>0</v>
      </c>
      <c r="DT156" s="579">
        <f t="shared" si="1340"/>
        <v>0</v>
      </c>
      <c r="DU156" s="579">
        <f t="shared" si="1341"/>
        <v>0</v>
      </c>
      <c r="DV156" s="579">
        <f t="shared" si="1342"/>
        <v>0</v>
      </c>
      <c r="DW156" s="579">
        <f t="shared" si="1343"/>
        <v>0</v>
      </c>
      <c r="DX156" s="579">
        <f t="shared" si="1344"/>
        <v>0</v>
      </c>
      <c r="DY156" s="579">
        <f t="shared" si="1345"/>
        <v>0</v>
      </c>
      <c r="DZ156" s="579">
        <f t="shared" si="1346"/>
        <v>0</v>
      </c>
      <c r="EA156" s="579">
        <f t="shared" si="1347"/>
        <v>0</v>
      </c>
      <c r="EB156" s="579">
        <f t="shared" si="1348"/>
        <v>0</v>
      </c>
      <c r="EC156" s="579">
        <f t="shared" si="1349"/>
        <v>0</v>
      </c>
      <c r="ED156" s="579">
        <f t="shared" si="1350"/>
        <v>0</v>
      </c>
      <c r="EE156" s="579">
        <f t="shared" si="1351"/>
        <v>0</v>
      </c>
      <c r="EF156" s="579">
        <f t="shared" si="1352"/>
        <v>0</v>
      </c>
      <c r="EG156" s="579">
        <f t="shared" si="1353"/>
        <v>0</v>
      </c>
      <c r="EH156" s="579">
        <f t="shared" si="1354"/>
        <v>0</v>
      </c>
      <c r="EI156" s="579">
        <f t="shared" si="1355"/>
        <v>0</v>
      </c>
      <c r="EJ156" s="579">
        <f t="shared" si="1356"/>
        <v>0</v>
      </c>
      <c r="EK156" s="579">
        <f t="shared" si="1357"/>
        <v>0</v>
      </c>
      <c r="EL156" s="579">
        <f t="shared" si="1358"/>
        <v>0</v>
      </c>
      <c r="EM156" s="579">
        <f t="shared" si="1359"/>
        <v>0</v>
      </c>
      <c r="EN156" s="579">
        <f t="shared" si="1360"/>
        <v>0</v>
      </c>
      <c r="EO156" s="579">
        <f t="shared" si="1361"/>
        <v>0</v>
      </c>
      <c r="EP156" s="579">
        <f t="shared" si="1362"/>
        <v>0</v>
      </c>
      <c r="EQ156" s="579">
        <f t="shared" si="1363"/>
        <v>0</v>
      </c>
      <c r="ER156" s="579">
        <f t="shared" si="1364"/>
        <v>0</v>
      </c>
      <c r="ES156" s="579">
        <f t="shared" si="1365"/>
        <v>0</v>
      </c>
      <c r="ET156" s="579">
        <f t="shared" si="1366"/>
        <v>0</v>
      </c>
      <c r="EU156" s="579">
        <f t="shared" si="1367"/>
        <v>0</v>
      </c>
      <c r="EV156" s="579">
        <f t="shared" si="1368"/>
        <v>0</v>
      </c>
      <c r="EW156" s="579">
        <f t="shared" si="1369"/>
        <v>0</v>
      </c>
      <c r="EX156" s="579">
        <f t="shared" si="1370"/>
        <v>0</v>
      </c>
      <c r="EY156" s="579">
        <f t="shared" si="1371"/>
        <v>0</v>
      </c>
      <c r="EZ156" s="579">
        <f t="shared" si="1372"/>
        <v>0</v>
      </c>
      <c r="FA156" s="579">
        <f t="shared" si="1373"/>
        <v>0</v>
      </c>
      <c r="FB156" s="579">
        <f t="shared" si="1374"/>
        <v>0</v>
      </c>
      <c r="FC156" s="579">
        <f t="shared" si="1375"/>
        <v>0</v>
      </c>
      <c r="FD156" s="579">
        <f t="shared" si="1376"/>
        <v>0</v>
      </c>
      <c r="FE156" s="579">
        <f t="shared" si="1377"/>
        <v>0</v>
      </c>
      <c r="FF156" s="579">
        <f t="shared" si="1378"/>
        <v>0</v>
      </c>
      <c r="FG156" s="579">
        <f t="shared" si="1379"/>
        <v>0</v>
      </c>
      <c r="FH156" s="579">
        <f t="shared" si="1380"/>
        <v>0</v>
      </c>
      <c r="FI156" s="579">
        <f t="shared" si="1381"/>
        <v>0</v>
      </c>
      <c r="FJ156" s="579">
        <f t="shared" si="1382"/>
        <v>0</v>
      </c>
      <c r="FK156" s="579">
        <f t="shared" si="1383"/>
        <v>0</v>
      </c>
      <c r="FL156" s="579">
        <f t="shared" si="1384"/>
        <v>0</v>
      </c>
      <c r="FM156" s="579">
        <f t="shared" si="1385"/>
        <v>0</v>
      </c>
      <c r="FN156" s="579">
        <f t="shared" si="1386"/>
        <v>0</v>
      </c>
      <c r="FO156" s="579">
        <f t="shared" si="1387"/>
        <v>0</v>
      </c>
      <c r="FP156" s="579">
        <f t="shared" si="1388"/>
        <v>0</v>
      </c>
      <c r="FQ156" s="579">
        <f t="shared" si="1389"/>
        <v>0</v>
      </c>
    </row>
    <row r="157" spans="2:173" hidden="1" x14ac:dyDescent="0.2">
      <c r="B157" s="193" t="str">
        <f t="shared" si="1224"/>
        <v>Total Op Ex</v>
      </c>
      <c r="C157" s="579">
        <f t="shared" si="1390"/>
        <v>2482412.147988888</v>
      </c>
      <c r="E157" s="580">
        <f>C157/$C$158</f>
        <v>0.34301206022060737</v>
      </c>
      <c r="J157" s="579">
        <f t="shared" si="1226"/>
        <v>0</v>
      </c>
      <c r="K157" s="579">
        <f t="shared" si="1227"/>
        <v>0</v>
      </c>
      <c r="L157" s="579">
        <f t="shared" si="1228"/>
        <v>0</v>
      </c>
      <c r="M157" s="579">
        <f t="shared" si="1229"/>
        <v>0</v>
      </c>
      <c r="N157" s="579">
        <f t="shared" si="1230"/>
        <v>0</v>
      </c>
      <c r="O157" s="579">
        <f t="shared" si="1231"/>
        <v>0</v>
      </c>
      <c r="P157" s="579">
        <f t="shared" si="1232"/>
        <v>0</v>
      </c>
      <c r="Q157" s="579">
        <f t="shared" si="1233"/>
        <v>0</v>
      </c>
      <c r="R157" s="579">
        <f t="shared" si="1234"/>
        <v>0</v>
      </c>
      <c r="S157" s="579">
        <f t="shared" si="1235"/>
        <v>0</v>
      </c>
      <c r="T157" s="579">
        <f t="shared" si="1236"/>
        <v>0</v>
      </c>
      <c r="U157" s="579">
        <f t="shared" si="1237"/>
        <v>0</v>
      </c>
      <c r="V157" s="579">
        <f t="shared" si="1238"/>
        <v>0</v>
      </c>
      <c r="W157" s="579">
        <f t="shared" si="1239"/>
        <v>0</v>
      </c>
      <c r="X157" s="579">
        <f t="shared" si="1240"/>
        <v>0</v>
      </c>
      <c r="Y157" s="579">
        <f t="shared" si="1241"/>
        <v>0</v>
      </c>
      <c r="Z157" s="579">
        <f t="shared" si="1242"/>
        <v>0</v>
      </c>
      <c r="AA157" s="579">
        <f t="shared" si="1243"/>
        <v>2482412.147988888</v>
      </c>
      <c r="AB157" s="579">
        <f t="shared" si="1244"/>
        <v>0</v>
      </c>
      <c r="AC157" s="579">
        <f t="shared" si="1245"/>
        <v>0</v>
      </c>
      <c r="AD157" s="579">
        <f t="shared" si="1246"/>
        <v>0</v>
      </c>
      <c r="AE157" s="579">
        <f t="shared" si="1247"/>
        <v>0</v>
      </c>
      <c r="AF157" s="579">
        <f t="shared" si="1248"/>
        <v>0</v>
      </c>
      <c r="AG157" s="579">
        <f t="shared" si="1249"/>
        <v>0</v>
      </c>
      <c r="AH157" s="579">
        <f t="shared" si="1250"/>
        <v>0</v>
      </c>
      <c r="AI157" s="579">
        <f t="shared" si="1251"/>
        <v>0</v>
      </c>
      <c r="AJ157" s="579">
        <f t="shared" si="1252"/>
        <v>0</v>
      </c>
      <c r="AK157" s="579">
        <f t="shared" si="1253"/>
        <v>0</v>
      </c>
      <c r="AL157" s="579">
        <f t="shared" si="1254"/>
        <v>0</v>
      </c>
      <c r="AM157" s="579">
        <f t="shared" si="1255"/>
        <v>0</v>
      </c>
      <c r="AN157" s="579">
        <f t="shared" si="1256"/>
        <v>0</v>
      </c>
      <c r="AO157" s="579">
        <f t="shared" si="1257"/>
        <v>0</v>
      </c>
      <c r="AP157" s="579">
        <f t="shared" si="1258"/>
        <v>0</v>
      </c>
      <c r="AQ157" s="579">
        <f t="shared" si="1259"/>
        <v>0</v>
      </c>
      <c r="AR157" s="579">
        <f t="shared" si="1260"/>
        <v>0</v>
      </c>
      <c r="AS157" s="579">
        <f t="shared" si="1261"/>
        <v>0</v>
      </c>
      <c r="AT157" s="579">
        <f t="shared" si="1262"/>
        <v>0</v>
      </c>
      <c r="AU157" s="579">
        <f t="shared" si="1263"/>
        <v>0</v>
      </c>
      <c r="AV157" s="579">
        <f t="shared" si="1264"/>
        <v>0</v>
      </c>
      <c r="AW157" s="579">
        <f t="shared" si="1265"/>
        <v>0</v>
      </c>
      <c r="AX157" s="579">
        <f t="shared" si="1266"/>
        <v>0</v>
      </c>
      <c r="AY157" s="579">
        <f t="shared" si="1267"/>
        <v>0</v>
      </c>
      <c r="AZ157" s="579">
        <f t="shared" si="1268"/>
        <v>0</v>
      </c>
      <c r="BA157" s="579">
        <f t="shared" si="1269"/>
        <v>0</v>
      </c>
      <c r="BB157" s="579">
        <f t="shared" si="1270"/>
        <v>0</v>
      </c>
      <c r="BC157" s="579">
        <f t="shared" si="1271"/>
        <v>0</v>
      </c>
      <c r="BD157" s="579">
        <f t="shared" si="1272"/>
        <v>0</v>
      </c>
      <c r="BE157" s="579">
        <f t="shared" si="1273"/>
        <v>0</v>
      </c>
      <c r="BF157" s="579">
        <f t="shared" si="1274"/>
        <v>0</v>
      </c>
      <c r="BG157" s="579">
        <f t="shared" si="1275"/>
        <v>0</v>
      </c>
      <c r="BH157" s="579">
        <f t="shared" si="1276"/>
        <v>0</v>
      </c>
      <c r="BI157" s="579">
        <f t="shared" si="1277"/>
        <v>0</v>
      </c>
      <c r="BJ157" s="579">
        <f t="shared" si="1278"/>
        <v>0</v>
      </c>
      <c r="BK157" s="579">
        <f t="shared" si="1279"/>
        <v>0</v>
      </c>
      <c r="BL157" s="579">
        <f t="shared" si="1280"/>
        <v>0</v>
      </c>
      <c r="BM157" s="579">
        <f t="shared" si="1281"/>
        <v>0</v>
      </c>
      <c r="BN157" s="579">
        <f t="shared" si="1282"/>
        <v>0</v>
      </c>
      <c r="BO157" s="579">
        <f t="shared" si="1283"/>
        <v>0</v>
      </c>
      <c r="BP157" s="579">
        <f t="shared" si="1284"/>
        <v>0</v>
      </c>
      <c r="BQ157" s="579">
        <f t="shared" si="1285"/>
        <v>0</v>
      </c>
      <c r="BR157" s="579">
        <f t="shared" si="1286"/>
        <v>0</v>
      </c>
      <c r="BS157" s="579">
        <f t="shared" si="1287"/>
        <v>0</v>
      </c>
      <c r="BT157" s="579">
        <f t="shared" si="1288"/>
        <v>0</v>
      </c>
      <c r="BU157" s="579">
        <f t="shared" si="1289"/>
        <v>0</v>
      </c>
      <c r="BV157" s="579">
        <f t="shared" si="1290"/>
        <v>0</v>
      </c>
      <c r="BW157" s="579">
        <f t="shared" si="1291"/>
        <v>0</v>
      </c>
      <c r="BX157" s="579">
        <f t="shared" si="1292"/>
        <v>0</v>
      </c>
      <c r="BY157" s="579">
        <f t="shared" si="1293"/>
        <v>0</v>
      </c>
      <c r="BZ157" s="579">
        <f t="shared" si="1294"/>
        <v>0</v>
      </c>
      <c r="CA157" s="579">
        <f t="shared" si="1295"/>
        <v>0</v>
      </c>
      <c r="CB157" s="579">
        <f t="shared" si="1296"/>
        <v>0</v>
      </c>
      <c r="CC157" s="579">
        <f t="shared" si="1297"/>
        <v>0</v>
      </c>
      <c r="CD157" s="579">
        <f t="shared" si="1298"/>
        <v>0</v>
      </c>
      <c r="CE157" s="579">
        <f t="shared" si="1299"/>
        <v>0</v>
      </c>
      <c r="CF157" s="579">
        <f t="shared" si="1300"/>
        <v>0</v>
      </c>
      <c r="CG157" s="579">
        <f t="shared" si="1301"/>
        <v>0</v>
      </c>
      <c r="CH157" s="579">
        <f t="shared" si="1302"/>
        <v>0</v>
      </c>
      <c r="CI157" s="579">
        <f t="shared" si="1303"/>
        <v>0</v>
      </c>
      <c r="CJ157" s="579">
        <f t="shared" si="1304"/>
        <v>0</v>
      </c>
      <c r="CK157" s="579">
        <f t="shared" si="1305"/>
        <v>0</v>
      </c>
      <c r="CL157" s="579">
        <f t="shared" si="1306"/>
        <v>0</v>
      </c>
      <c r="CM157" s="579">
        <f t="shared" si="1307"/>
        <v>0</v>
      </c>
      <c r="CN157" s="579">
        <f t="shared" si="1308"/>
        <v>0</v>
      </c>
      <c r="CO157" s="579">
        <f t="shared" si="1309"/>
        <v>0</v>
      </c>
      <c r="CP157" s="579">
        <f t="shared" si="1310"/>
        <v>0</v>
      </c>
      <c r="CQ157" s="579">
        <f t="shared" si="1311"/>
        <v>0</v>
      </c>
      <c r="CR157" s="579">
        <f t="shared" si="1312"/>
        <v>0</v>
      </c>
      <c r="CS157" s="579">
        <f t="shared" si="1313"/>
        <v>0</v>
      </c>
      <c r="CT157" s="579">
        <f t="shared" si="1314"/>
        <v>0</v>
      </c>
      <c r="CU157" s="579">
        <f t="shared" si="1315"/>
        <v>0</v>
      </c>
      <c r="CV157" s="579">
        <f t="shared" si="1316"/>
        <v>0</v>
      </c>
      <c r="CW157" s="579">
        <f t="shared" si="1317"/>
        <v>0</v>
      </c>
      <c r="CX157" s="579">
        <f t="shared" si="1318"/>
        <v>0</v>
      </c>
      <c r="CY157" s="579">
        <f t="shared" si="1319"/>
        <v>0</v>
      </c>
      <c r="CZ157" s="579">
        <f t="shared" si="1320"/>
        <v>0</v>
      </c>
      <c r="DA157" s="579">
        <f t="shared" si="1321"/>
        <v>0</v>
      </c>
      <c r="DB157" s="579">
        <f t="shared" si="1322"/>
        <v>0</v>
      </c>
      <c r="DC157" s="579">
        <f t="shared" si="1323"/>
        <v>0</v>
      </c>
      <c r="DD157" s="579">
        <f t="shared" si="1324"/>
        <v>0</v>
      </c>
      <c r="DE157" s="579">
        <f t="shared" si="1325"/>
        <v>0</v>
      </c>
      <c r="DF157" s="579">
        <f t="shared" si="1326"/>
        <v>0</v>
      </c>
      <c r="DG157" s="579">
        <f t="shared" si="1327"/>
        <v>0</v>
      </c>
      <c r="DH157" s="579">
        <f t="shared" si="1328"/>
        <v>0</v>
      </c>
      <c r="DI157" s="579">
        <f t="shared" si="1329"/>
        <v>0</v>
      </c>
      <c r="DJ157" s="579">
        <f t="shared" si="1330"/>
        <v>0</v>
      </c>
      <c r="DK157" s="579">
        <f t="shared" si="1331"/>
        <v>0</v>
      </c>
      <c r="DL157" s="579">
        <f t="shared" si="1332"/>
        <v>0</v>
      </c>
      <c r="DM157" s="579">
        <f t="shared" si="1333"/>
        <v>0</v>
      </c>
      <c r="DN157" s="579">
        <f t="shared" si="1334"/>
        <v>0</v>
      </c>
      <c r="DO157" s="579">
        <f t="shared" si="1335"/>
        <v>0</v>
      </c>
      <c r="DP157" s="579">
        <f t="shared" si="1336"/>
        <v>0</v>
      </c>
      <c r="DQ157" s="579">
        <f t="shared" si="1337"/>
        <v>0</v>
      </c>
      <c r="DR157" s="579">
        <f t="shared" si="1338"/>
        <v>0</v>
      </c>
      <c r="DS157" s="579">
        <f t="shared" si="1339"/>
        <v>0</v>
      </c>
      <c r="DT157" s="579">
        <f t="shared" si="1340"/>
        <v>0</v>
      </c>
      <c r="DU157" s="579">
        <f t="shared" si="1341"/>
        <v>0</v>
      </c>
      <c r="DV157" s="579">
        <f t="shared" si="1342"/>
        <v>0</v>
      </c>
      <c r="DW157" s="579">
        <f t="shared" si="1343"/>
        <v>0</v>
      </c>
      <c r="DX157" s="579">
        <f t="shared" si="1344"/>
        <v>0</v>
      </c>
      <c r="DY157" s="579">
        <f t="shared" si="1345"/>
        <v>0</v>
      </c>
      <c r="DZ157" s="579">
        <f t="shared" si="1346"/>
        <v>0</v>
      </c>
      <c r="EA157" s="579">
        <f t="shared" si="1347"/>
        <v>0</v>
      </c>
      <c r="EB157" s="579">
        <f t="shared" si="1348"/>
        <v>0</v>
      </c>
      <c r="EC157" s="579">
        <f t="shared" si="1349"/>
        <v>0</v>
      </c>
      <c r="ED157" s="579">
        <f t="shared" si="1350"/>
        <v>0</v>
      </c>
      <c r="EE157" s="579">
        <f t="shared" si="1351"/>
        <v>0</v>
      </c>
      <c r="EF157" s="579">
        <f t="shared" si="1352"/>
        <v>0</v>
      </c>
      <c r="EG157" s="579">
        <f t="shared" si="1353"/>
        <v>0</v>
      </c>
      <c r="EH157" s="579">
        <f t="shared" si="1354"/>
        <v>0</v>
      </c>
      <c r="EI157" s="579">
        <f t="shared" si="1355"/>
        <v>0</v>
      </c>
      <c r="EJ157" s="579">
        <f t="shared" si="1356"/>
        <v>0</v>
      </c>
      <c r="EK157" s="579">
        <f t="shared" si="1357"/>
        <v>0</v>
      </c>
      <c r="EL157" s="579">
        <f t="shared" si="1358"/>
        <v>0</v>
      </c>
      <c r="EM157" s="579">
        <f t="shared" si="1359"/>
        <v>0</v>
      </c>
      <c r="EN157" s="579">
        <f t="shared" si="1360"/>
        <v>0</v>
      </c>
      <c r="EO157" s="579">
        <f t="shared" si="1361"/>
        <v>0</v>
      </c>
      <c r="EP157" s="579">
        <f t="shared" si="1362"/>
        <v>0</v>
      </c>
      <c r="EQ157" s="579">
        <f t="shared" si="1363"/>
        <v>0</v>
      </c>
      <c r="ER157" s="579">
        <f t="shared" si="1364"/>
        <v>0</v>
      </c>
      <c r="ES157" s="579">
        <f t="shared" si="1365"/>
        <v>0</v>
      </c>
      <c r="ET157" s="579">
        <f t="shared" si="1366"/>
        <v>0</v>
      </c>
      <c r="EU157" s="579">
        <f t="shared" si="1367"/>
        <v>0</v>
      </c>
      <c r="EV157" s="579">
        <f t="shared" si="1368"/>
        <v>0</v>
      </c>
      <c r="EW157" s="579">
        <f t="shared" si="1369"/>
        <v>0</v>
      </c>
      <c r="EX157" s="579">
        <f t="shared" si="1370"/>
        <v>0</v>
      </c>
      <c r="EY157" s="579">
        <f t="shared" si="1371"/>
        <v>0</v>
      </c>
      <c r="EZ157" s="579">
        <f t="shared" si="1372"/>
        <v>0</v>
      </c>
      <c r="FA157" s="579">
        <f t="shared" si="1373"/>
        <v>0</v>
      </c>
      <c r="FB157" s="579">
        <f t="shared" si="1374"/>
        <v>0</v>
      </c>
      <c r="FC157" s="579">
        <f t="shared" si="1375"/>
        <v>0</v>
      </c>
      <c r="FD157" s="579">
        <f t="shared" si="1376"/>
        <v>0</v>
      </c>
      <c r="FE157" s="579">
        <f t="shared" si="1377"/>
        <v>0</v>
      </c>
      <c r="FF157" s="579">
        <f t="shared" si="1378"/>
        <v>0</v>
      </c>
      <c r="FG157" s="579">
        <f t="shared" si="1379"/>
        <v>0</v>
      </c>
      <c r="FH157" s="579">
        <f t="shared" si="1380"/>
        <v>0</v>
      </c>
      <c r="FI157" s="579">
        <f t="shared" si="1381"/>
        <v>0</v>
      </c>
      <c r="FJ157" s="579">
        <f t="shared" si="1382"/>
        <v>0</v>
      </c>
      <c r="FK157" s="579">
        <f t="shared" si="1383"/>
        <v>0</v>
      </c>
      <c r="FL157" s="579">
        <f t="shared" si="1384"/>
        <v>0</v>
      </c>
      <c r="FM157" s="579">
        <f t="shared" si="1385"/>
        <v>0</v>
      </c>
      <c r="FN157" s="579">
        <f t="shared" si="1386"/>
        <v>0</v>
      </c>
      <c r="FO157" s="579">
        <f t="shared" si="1387"/>
        <v>0</v>
      </c>
      <c r="FP157" s="579">
        <f t="shared" si="1388"/>
        <v>0</v>
      </c>
      <c r="FQ157" s="579">
        <f t="shared" si="1389"/>
        <v>0</v>
      </c>
    </row>
    <row r="158" spans="2:173" hidden="1" x14ac:dyDescent="0.2">
      <c r="B158" s="581" t="s">
        <v>4</v>
      </c>
      <c r="C158" s="582">
        <f t="shared" si="1390"/>
        <v>7237098.737555556</v>
      </c>
      <c r="D158" s="583"/>
      <c r="E158" s="583"/>
      <c r="F158" s="583"/>
      <c r="G158" s="583"/>
      <c r="H158" s="583"/>
      <c r="I158" s="583"/>
      <c r="J158" s="582">
        <f t="shared" ref="J158:AO158" si="1391">(J$9=$C$143)*SUM(J85:U85)</f>
        <v>0</v>
      </c>
      <c r="K158" s="582">
        <f t="shared" si="1391"/>
        <v>0</v>
      </c>
      <c r="L158" s="582">
        <f t="shared" si="1391"/>
        <v>0</v>
      </c>
      <c r="M158" s="582">
        <f t="shared" si="1391"/>
        <v>0</v>
      </c>
      <c r="N158" s="582">
        <f t="shared" si="1391"/>
        <v>0</v>
      </c>
      <c r="O158" s="582">
        <f t="shared" si="1391"/>
        <v>0</v>
      </c>
      <c r="P158" s="582">
        <f t="shared" si="1391"/>
        <v>0</v>
      </c>
      <c r="Q158" s="582">
        <f t="shared" si="1391"/>
        <v>0</v>
      </c>
      <c r="R158" s="582">
        <f t="shared" si="1391"/>
        <v>0</v>
      </c>
      <c r="S158" s="582">
        <f t="shared" si="1391"/>
        <v>0</v>
      </c>
      <c r="T158" s="582">
        <f t="shared" si="1391"/>
        <v>0</v>
      </c>
      <c r="U158" s="582">
        <f t="shared" si="1391"/>
        <v>0</v>
      </c>
      <c r="V158" s="582">
        <f t="shared" si="1391"/>
        <v>0</v>
      </c>
      <c r="W158" s="582">
        <f t="shared" si="1391"/>
        <v>0</v>
      </c>
      <c r="X158" s="582">
        <f t="shared" si="1391"/>
        <v>0</v>
      </c>
      <c r="Y158" s="582">
        <f t="shared" si="1391"/>
        <v>0</v>
      </c>
      <c r="Z158" s="582">
        <f t="shared" si="1391"/>
        <v>0</v>
      </c>
      <c r="AA158" s="582">
        <f t="shared" si="1391"/>
        <v>7237098.737555556</v>
      </c>
      <c r="AB158" s="582">
        <f t="shared" si="1391"/>
        <v>0</v>
      </c>
      <c r="AC158" s="582">
        <f t="shared" si="1391"/>
        <v>0</v>
      </c>
      <c r="AD158" s="582">
        <f t="shared" si="1391"/>
        <v>0</v>
      </c>
      <c r="AE158" s="582">
        <f t="shared" si="1391"/>
        <v>0</v>
      </c>
      <c r="AF158" s="582">
        <f t="shared" si="1391"/>
        <v>0</v>
      </c>
      <c r="AG158" s="582">
        <f t="shared" si="1391"/>
        <v>0</v>
      </c>
      <c r="AH158" s="582">
        <f t="shared" si="1391"/>
        <v>0</v>
      </c>
      <c r="AI158" s="582">
        <f t="shared" si="1391"/>
        <v>0</v>
      </c>
      <c r="AJ158" s="582">
        <f t="shared" si="1391"/>
        <v>0</v>
      </c>
      <c r="AK158" s="582">
        <f t="shared" si="1391"/>
        <v>0</v>
      </c>
      <c r="AL158" s="582">
        <f t="shared" si="1391"/>
        <v>0</v>
      </c>
      <c r="AM158" s="582">
        <f t="shared" si="1391"/>
        <v>0</v>
      </c>
      <c r="AN158" s="582">
        <f t="shared" si="1391"/>
        <v>0</v>
      </c>
      <c r="AO158" s="582">
        <f t="shared" si="1391"/>
        <v>0</v>
      </c>
      <c r="AP158" s="582">
        <f t="shared" ref="AP158:BU158" si="1392">(AP$9=$C$143)*SUM(AP85:BA85)</f>
        <v>0</v>
      </c>
      <c r="AQ158" s="582">
        <f t="shared" si="1392"/>
        <v>0</v>
      </c>
      <c r="AR158" s="582">
        <f t="shared" si="1392"/>
        <v>0</v>
      </c>
      <c r="AS158" s="582">
        <f t="shared" si="1392"/>
        <v>0</v>
      </c>
      <c r="AT158" s="582">
        <f t="shared" si="1392"/>
        <v>0</v>
      </c>
      <c r="AU158" s="582">
        <f t="shared" si="1392"/>
        <v>0</v>
      </c>
      <c r="AV158" s="582">
        <f t="shared" si="1392"/>
        <v>0</v>
      </c>
      <c r="AW158" s="582">
        <f t="shared" si="1392"/>
        <v>0</v>
      </c>
      <c r="AX158" s="582">
        <f t="shared" si="1392"/>
        <v>0</v>
      </c>
      <c r="AY158" s="582">
        <f t="shared" si="1392"/>
        <v>0</v>
      </c>
      <c r="AZ158" s="582">
        <f t="shared" si="1392"/>
        <v>0</v>
      </c>
      <c r="BA158" s="582">
        <f t="shared" si="1392"/>
        <v>0</v>
      </c>
      <c r="BB158" s="582">
        <f t="shared" si="1392"/>
        <v>0</v>
      </c>
      <c r="BC158" s="582">
        <f t="shared" si="1392"/>
        <v>0</v>
      </c>
      <c r="BD158" s="582">
        <f t="shared" si="1392"/>
        <v>0</v>
      </c>
      <c r="BE158" s="582">
        <f t="shared" si="1392"/>
        <v>0</v>
      </c>
      <c r="BF158" s="582">
        <f t="shared" si="1392"/>
        <v>0</v>
      </c>
      <c r="BG158" s="582">
        <f t="shared" si="1392"/>
        <v>0</v>
      </c>
      <c r="BH158" s="582">
        <f t="shared" si="1392"/>
        <v>0</v>
      </c>
      <c r="BI158" s="582">
        <f t="shared" si="1392"/>
        <v>0</v>
      </c>
      <c r="BJ158" s="582">
        <f t="shared" si="1392"/>
        <v>0</v>
      </c>
      <c r="BK158" s="582">
        <f t="shared" si="1392"/>
        <v>0</v>
      </c>
      <c r="BL158" s="582">
        <f t="shared" si="1392"/>
        <v>0</v>
      </c>
      <c r="BM158" s="582">
        <f t="shared" si="1392"/>
        <v>0</v>
      </c>
      <c r="BN158" s="582">
        <f t="shared" si="1392"/>
        <v>0</v>
      </c>
      <c r="BO158" s="582">
        <f t="shared" si="1392"/>
        <v>0</v>
      </c>
      <c r="BP158" s="582">
        <f t="shared" si="1392"/>
        <v>0</v>
      </c>
      <c r="BQ158" s="582">
        <f t="shared" si="1392"/>
        <v>0</v>
      </c>
      <c r="BR158" s="582">
        <f t="shared" si="1392"/>
        <v>0</v>
      </c>
      <c r="BS158" s="582">
        <f t="shared" si="1392"/>
        <v>0</v>
      </c>
      <c r="BT158" s="582">
        <f t="shared" si="1392"/>
        <v>0</v>
      </c>
      <c r="BU158" s="582">
        <f t="shared" si="1392"/>
        <v>0</v>
      </c>
      <c r="BV158" s="582">
        <f t="shared" ref="BV158:DA158" si="1393">(BV$9=$C$143)*SUM(BV85:CG85)</f>
        <v>0</v>
      </c>
      <c r="BW158" s="582">
        <f t="shared" si="1393"/>
        <v>0</v>
      </c>
      <c r="BX158" s="582">
        <f t="shared" si="1393"/>
        <v>0</v>
      </c>
      <c r="BY158" s="582">
        <f t="shared" si="1393"/>
        <v>0</v>
      </c>
      <c r="BZ158" s="582">
        <f t="shared" si="1393"/>
        <v>0</v>
      </c>
      <c r="CA158" s="582">
        <f t="shared" si="1393"/>
        <v>0</v>
      </c>
      <c r="CB158" s="582">
        <f t="shared" si="1393"/>
        <v>0</v>
      </c>
      <c r="CC158" s="582">
        <f t="shared" si="1393"/>
        <v>0</v>
      </c>
      <c r="CD158" s="582">
        <f t="shared" si="1393"/>
        <v>0</v>
      </c>
      <c r="CE158" s="582">
        <f t="shared" si="1393"/>
        <v>0</v>
      </c>
      <c r="CF158" s="582">
        <f t="shared" si="1393"/>
        <v>0</v>
      </c>
      <c r="CG158" s="582">
        <f t="shared" si="1393"/>
        <v>0</v>
      </c>
      <c r="CH158" s="582">
        <f t="shared" si="1393"/>
        <v>0</v>
      </c>
      <c r="CI158" s="582">
        <f t="shared" si="1393"/>
        <v>0</v>
      </c>
      <c r="CJ158" s="582">
        <f t="shared" si="1393"/>
        <v>0</v>
      </c>
      <c r="CK158" s="582">
        <f t="shared" si="1393"/>
        <v>0</v>
      </c>
      <c r="CL158" s="582">
        <f t="shared" si="1393"/>
        <v>0</v>
      </c>
      <c r="CM158" s="582">
        <f t="shared" si="1393"/>
        <v>0</v>
      </c>
      <c r="CN158" s="582">
        <f t="shared" si="1393"/>
        <v>0</v>
      </c>
      <c r="CO158" s="582">
        <f t="shared" si="1393"/>
        <v>0</v>
      </c>
      <c r="CP158" s="582">
        <f t="shared" si="1393"/>
        <v>0</v>
      </c>
      <c r="CQ158" s="582">
        <f t="shared" si="1393"/>
        <v>0</v>
      </c>
      <c r="CR158" s="582">
        <f t="shared" si="1393"/>
        <v>0</v>
      </c>
      <c r="CS158" s="582">
        <f t="shared" si="1393"/>
        <v>0</v>
      </c>
      <c r="CT158" s="582">
        <f t="shared" si="1393"/>
        <v>0</v>
      </c>
      <c r="CU158" s="582">
        <f t="shared" si="1393"/>
        <v>0</v>
      </c>
      <c r="CV158" s="582">
        <f t="shared" si="1393"/>
        <v>0</v>
      </c>
      <c r="CW158" s="582">
        <f t="shared" si="1393"/>
        <v>0</v>
      </c>
      <c r="CX158" s="582">
        <f t="shared" si="1393"/>
        <v>0</v>
      </c>
      <c r="CY158" s="582">
        <f t="shared" si="1393"/>
        <v>0</v>
      </c>
      <c r="CZ158" s="582">
        <f t="shared" si="1393"/>
        <v>0</v>
      </c>
      <c r="DA158" s="582">
        <f t="shared" si="1393"/>
        <v>0</v>
      </c>
      <c r="DB158" s="582">
        <f t="shared" ref="DB158:EG158" si="1394">(DB$9=$C$143)*SUM(DB85:DM85)</f>
        <v>0</v>
      </c>
      <c r="DC158" s="582">
        <f t="shared" si="1394"/>
        <v>0</v>
      </c>
      <c r="DD158" s="582">
        <f t="shared" si="1394"/>
        <v>0</v>
      </c>
      <c r="DE158" s="582">
        <f t="shared" si="1394"/>
        <v>0</v>
      </c>
      <c r="DF158" s="582">
        <f t="shared" si="1394"/>
        <v>0</v>
      </c>
      <c r="DG158" s="582">
        <f t="shared" si="1394"/>
        <v>0</v>
      </c>
      <c r="DH158" s="582">
        <f t="shared" si="1394"/>
        <v>0</v>
      </c>
      <c r="DI158" s="582">
        <f t="shared" si="1394"/>
        <v>0</v>
      </c>
      <c r="DJ158" s="582">
        <f t="shared" si="1394"/>
        <v>0</v>
      </c>
      <c r="DK158" s="582">
        <f t="shared" si="1394"/>
        <v>0</v>
      </c>
      <c r="DL158" s="582">
        <f t="shared" si="1394"/>
        <v>0</v>
      </c>
      <c r="DM158" s="582">
        <f t="shared" si="1394"/>
        <v>0</v>
      </c>
      <c r="DN158" s="582">
        <f t="shared" si="1394"/>
        <v>0</v>
      </c>
      <c r="DO158" s="582">
        <f t="shared" si="1394"/>
        <v>0</v>
      </c>
      <c r="DP158" s="582">
        <f t="shared" si="1394"/>
        <v>0</v>
      </c>
      <c r="DQ158" s="582">
        <f t="shared" si="1394"/>
        <v>0</v>
      </c>
      <c r="DR158" s="582">
        <f t="shared" si="1394"/>
        <v>0</v>
      </c>
      <c r="DS158" s="582">
        <f t="shared" si="1394"/>
        <v>0</v>
      </c>
      <c r="DT158" s="582">
        <f t="shared" si="1394"/>
        <v>0</v>
      </c>
      <c r="DU158" s="582">
        <f t="shared" si="1394"/>
        <v>0</v>
      </c>
      <c r="DV158" s="582">
        <f t="shared" si="1394"/>
        <v>0</v>
      </c>
      <c r="DW158" s="582">
        <f t="shared" si="1394"/>
        <v>0</v>
      </c>
      <c r="DX158" s="582">
        <f t="shared" si="1394"/>
        <v>0</v>
      </c>
      <c r="DY158" s="582">
        <f t="shared" si="1394"/>
        <v>0</v>
      </c>
      <c r="DZ158" s="582">
        <f t="shared" si="1394"/>
        <v>0</v>
      </c>
      <c r="EA158" s="582">
        <f t="shared" si="1394"/>
        <v>0</v>
      </c>
      <c r="EB158" s="582">
        <f t="shared" si="1394"/>
        <v>0</v>
      </c>
      <c r="EC158" s="582">
        <f t="shared" si="1394"/>
        <v>0</v>
      </c>
      <c r="ED158" s="582">
        <f t="shared" si="1394"/>
        <v>0</v>
      </c>
      <c r="EE158" s="582">
        <f t="shared" si="1394"/>
        <v>0</v>
      </c>
      <c r="EF158" s="582">
        <f t="shared" si="1394"/>
        <v>0</v>
      </c>
      <c r="EG158" s="582">
        <f t="shared" si="1394"/>
        <v>0</v>
      </c>
      <c r="EH158" s="582">
        <f t="shared" ref="EH158:FM158" si="1395">(EH$9=$C$143)*SUM(EH85:ES85)</f>
        <v>0</v>
      </c>
      <c r="EI158" s="582">
        <f t="shared" si="1395"/>
        <v>0</v>
      </c>
      <c r="EJ158" s="582">
        <f t="shared" si="1395"/>
        <v>0</v>
      </c>
      <c r="EK158" s="582">
        <f t="shared" si="1395"/>
        <v>0</v>
      </c>
      <c r="EL158" s="582">
        <f t="shared" si="1395"/>
        <v>0</v>
      </c>
      <c r="EM158" s="582">
        <f t="shared" si="1395"/>
        <v>0</v>
      </c>
      <c r="EN158" s="582">
        <f t="shared" si="1395"/>
        <v>0</v>
      </c>
      <c r="EO158" s="582">
        <f t="shared" si="1395"/>
        <v>0</v>
      </c>
      <c r="EP158" s="582">
        <f t="shared" si="1395"/>
        <v>0</v>
      </c>
      <c r="EQ158" s="582">
        <f t="shared" si="1395"/>
        <v>0</v>
      </c>
      <c r="ER158" s="582">
        <f t="shared" si="1395"/>
        <v>0</v>
      </c>
      <c r="ES158" s="582">
        <f t="shared" si="1395"/>
        <v>0</v>
      </c>
      <c r="ET158" s="582">
        <f t="shared" si="1395"/>
        <v>0</v>
      </c>
      <c r="EU158" s="582">
        <f t="shared" si="1395"/>
        <v>0</v>
      </c>
      <c r="EV158" s="582">
        <f t="shared" si="1395"/>
        <v>0</v>
      </c>
      <c r="EW158" s="582">
        <f t="shared" si="1395"/>
        <v>0</v>
      </c>
      <c r="EX158" s="582">
        <f t="shared" si="1395"/>
        <v>0</v>
      </c>
      <c r="EY158" s="582">
        <f t="shared" si="1395"/>
        <v>0</v>
      </c>
      <c r="EZ158" s="582">
        <f t="shared" si="1395"/>
        <v>0</v>
      </c>
      <c r="FA158" s="582">
        <f t="shared" si="1395"/>
        <v>0</v>
      </c>
      <c r="FB158" s="582">
        <f t="shared" si="1395"/>
        <v>0</v>
      </c>
      <c r="FC158" s="582">
        <f t="shared" si="1395"/>
        <v>0</v>
      </c>
      <c r="FD158" s="582">
        <f t="shared" si="1395"/>
        <v>0</v>
      </c>
      <c r="FE158" s="582">
        <f t="shared" si="1395"/>
        <v>0</v>
      </c>
      <c r="FF158" s="582">
        <f t="shared" si="1395"/>
        <v>0</v>
      </c>
      <c r="FG158" s="582">
        <f t="shared" si="1395"/>
        <v>0</v>
      </c>
      <c r="FH158" s="582">
        <f t="shared" si="1395"/>
        <v>0</v>
      </c>
      <c r="FI158" s="582">
        <f t="shared" si="1395"/>
        <v>0</v>
      </c>
      <c r="FJ158" s="582">
        <f t="shared" si="1395"/>
        <v>0</v>
      </c>
      <c r="FK158" s="582">
        <f t="shared" si="1395"/>
        <v>0</v>
      </c>
      <c r="FL158" s="582">
        <f t="shared" si="1395"/>
        <v>0</v>
      </c>
      <c r="FM158" s="582">
        <f t="shared" si="1395"/>
        <v>0</v>
      </c>
      <c r="FN158" s="582">
        <f t="shared" ref="FN158:FQ158" si="1396">(FN$9=$C$143)*SUM(FN85:FY85)</f>
        <v>0</v>
      </c>
      <c r="FO158" s="582">
        <f t="shared" si="1396"/>
        <v>0</v>
      </c>
      <c r="FP158" s="582">
        <f t="shared" si="1396"/>
        <v>0</v>
      </c>
      <c r="FQ158" s="584">
        <f t="shared" si="1396"/>
        <v>0</v>
      </c>
    </row>
    <row r="159" spans="2:173" hidden="1" x14ac:dyDescent="0.2">
      <c r="C159" s="585"/>
      <c r="J159" s="585"/>
      <c r="K159" s="585"/>
      <c r="L159" s="585"/>
      <c r="M159" s="585"/>
      <c r="N159" s="585"/>
      <c r="O159" s="585"/>
      <c r="P159" s="585"/>
      <c r="Q159" s="585"/>
      <c r="R159" s="585"/>
      <c r="S159" s="585"/>
      <c r="T159" s="585"/>
      <c r="U159" s="585"/>
      <c r="V159" s="585"/>
      <c r="W159" s="585"/>
      <c r="X159" s="585"/>
      <c r="Y159" s="585"/>
      <c r="Z159" s="585"/>
      <c r="AA159" s="585"/>
      <c r="AB159" s="585"/>
      <c r="AC159" s="585"/>
      <c r="AD159" s="585"/>
      <c r="AE159" s="585"/>
      <c r="AF159" s="585"/>
      <c r="AG159" s="585"/>
      <c r="AH159" s="585"/>
      <c r="AI159" s="585"/>
      <c r="AJ159" s="585"/>
      <c r="AK159" s="585"/>
      <c r="AL159" s="585"/>
      <c r="AM159" s="585"/>
      <c r="AN159" s="585"/>
      <c r="AO159" s="585"/>
      <c r="AP159" s="585"/>
      <c r="AQ159" s="585"/>
      <c r="AR159" s="585"/>
      <c r="AS159" s="585"/>
      <c r="AT159" s="585"/>
      <c r="AU159" s="585"/>
      <c r="AV159" s="585"/>
      <c r="AW159" s="585"/>
      <c r="AX159" s="585"/>
      <c r="AY159" s="585"/>
      <c r="AZ159" s="585"/>
      <c r="BA159" s="585"/>
      <c r="BB159" s="585"/>
      <c r="BC159" s="585"/>
      <c r="BD159" s="585"/>
      <c r="BE159" s="585"/>
      <c r="BF159" s="585"/>
      <c r="BG159" s="585"/>
      <c r="BH159" s="585"/>
      <c r="BI159" s="585"/>
      <c r="BJ159" s="585"/>
      <c r="BK159" s="585"/>
      <c r="BL159" s="585"/>
      <c r="BM159" s="585"/>
      <c r="BN159" s="585"/>
      <c r="BO159" s="585"/>
      <c r="BP159" s="585"/>
      <c r="BQ159" s="585"/>
      <c r="BR159" s="585"/>
      <c r="BS159" s="585"/>
      <c r="BT159" s="585"/>
      <c r="BU159" s="585"/>
      <c r="BV159" s="585"/>
      <c r="BW159" s="585"/>
      <c r="BX159" s="585"/>
      <c r="BY159" s="585"/>
      <c r="BZ159" s="585"/>
      <c r="CA159" s="585"/>
      <c r="CB159" s="585"/>
      <c r="CC159" s="585"/>
      <c r="CD159" s="585"/>
      <c r="CE159" s="585"/>
      <c r="CF159" s="585"/>
      <c r="CG159" s="585"/>
      <c r="CH159" s="585"/>
      <c r="CI159" s="585"/>
      <c r="CJ159" s="585"/>
      <c r="CK159" s="585"/>
      <c r="CL159" s="585"/>
      <c r="CM159" s="585"/>
      <c r="CN159" s="585"/>
      <c r="CO159" s="585"/>
      <c r="CP159" s="585"/>
      <c r="CQ159" s="585"/>
      <c r="CR159" s="585"/>
      <c r="CS159" s="585"/>
      <c r="CT159" s="585"/>
      <c r="CU159" s="585"/>
      <c r="CV159" s="585"/>
      <c r="CW159" s="585"/>
      <c r="CX159" s="585"/>
      <c r="CY159" s="585"/>
      <c r="CZ159" s="585"/>
      <c r="DA159" s="585"/>
      <c r="DB159" s="585"/>
      <c r="DC159" s="585"/>
      <c r="DD159" s="585"/>
      <c r="DE159" s="585"/>
      <c r="DF159" s="585"/>
      <c r="DG159" s="585"/>
      <c r="DH159" s="585"/>
      <c r="DI159" s="585"/>
      <c r="DJ159" s="585"/>
      <c r="DK159" s="585"/>
      <c r="DL159" s="585"/>
      <c r="DM159" s="585"/>
      <c r="DN159" s="585"/>
      <c r="DO159" s="585"/>
      <c r="DP159" s="585"/>
      <c r="DQ159" s="585"/>
      <c r="DR159" s="585"/>
      <c r="DS159" s="585"/>
      <c r="DT159" s="585"/>
      <c r="DU159" s="585"/>
      <c r="DV159" s="585"/>
      <c r="DW159" s="585"/>
      <c r="DX159" s="585"/>
      <c r="DY159" s="585"/>
      <c r="DZ159" s="585"/>
      <c r="EA159" s="585"/>
      <c r="EB159" s="585"/>
      <c r="EC159" s="585"/>
      <c r="ED159" s="585"/>
      <c r="EE159" s="585"/>
      <c r="EF159" s="585"/>
      <c r="EG159" s="585"/>
      <c r="EH159" s="585"/>
      <c r="EI159" s="585"/>
      <c r="EJ159" s="585"/>
      <c r="EK159" s="585"/>
      <c r="EL159" s="585"/>
      <c r="EM159" s="585"/>
      <c r="EN159" s="585"/>
      <c r="EO159" s="585"/>
      <c r="EP159" s="585"/>
      <c r="EQ159" s="585"/>
      <c r="ER159" s="585"/>
      <c r="ES159" s="585"/>
      <c r="ET159" s="585"/>
      <c r="EU159" s="585"/>
      <c r="EV159" s="585"/>
      <c r="EW159" s="585"/>
      <c r="EX159" s="585"/>
      <c r="EY159" s="585"/>
      <c r="EZ159" s="585"/>
      <c r="FA159" s="585"/>
      <c r="FB159" s="585"/>
      <c r="FC159" s="585"/>
      <c r="FD159" s="585"/>
      <c r="FE159" s="585"/>
      <c r="FF159" s="585"/>
      <c r="FG159" s="585"/>
      <c r="FH159" s="585"/>
      <c r="FI159" s="585"/>
      <c r="FJ159" s="585"/>
      <c r="FK159" s="585"/>
      <c r="FL159" s="585"/>
      <c r="FM159" s="585"/>
      <c r="FN159" s="585"/>
      <c r="FO159" s="585"/>
      <c r="FP159" s="585"/>
      <c r="FQ159" s="585"/>
    </row>
    <row r="160" spans="2:173" hidden="1" x14ac:dyDescent="0.2">
      <c r="B160" s="193" t="s">
        <v>250</v>
      </c>
      <c r="FO160" s="193" t="s">
        <v>241</v>
      </c>
    </row>
    <row r="161" spans="2:174" ht="30.75" hidden="1" x14ac:dyDescent="0.35">
      <c r="B161" s="586" t="s">
        <v>251</v>
      </c>
      <c r="C161" s="586" t="s">
        <v>252</v>
      </c>
      <c r="D161" s="193" t="s">
        <v>253</v>
      </c>
      <c r="F161" s="587">
        <f t="shared" ref="F161:AK161" si="1397">IFERROR(K$68*(K$56-J$56)/K$56,0)</f>
        <v>0</v>
      </c>
      <c r="G161" s="587">
        <f t="shared" si="1397"/>
        <v>0</v>
      </c>
      <c r="H161" s="587">
        <f t="shared" si="1397"/>
        <v>0</v>
      </c>
      <c r="I161" s="587">
        <f t="shared" si="1397"/>
        <v>0</v>
      </c>
      <c r="J161" s="587">
        <f t="shared" si="1397"/>
        <v>0</v>
      </c>
      <c r="K161" s="587">
        <f t="shared" si="1397"/>
        <v>0</v>
      </c>
      <c r="L161" s="587">
        <f t="shared" si="1397"/>
        <v>0</v>
      </c>
      <c r="M161" s="587">
        <f t="shared" si="1397"/>
        <v>0</v>
      </c>
      <c r="N161" s="587">
        <f t="shared" si="1397"/>
        <v>0</v>
      </c>
      <c r="O161" s="587">
        <f t="shared" si="1397"/>
        <v>334500</v>
      </c>
      <c r="P161" s="587">
        <f t="shared" si="1397"/>
        <v>44599.999999999993</v>
      </c>
      <c r="Q161" s="587">
        <f t="shared" si="1397"/>
        <v>44599.999999999993</v>
      </c>
      <c r="R161" s="587">
        <f t="shared" si="1397"/>
        <v>44599.999999999993</v>
      </c>
      <c r="S161" s="587">
        <f t="shared" si="1397"/>
        <v>44600.000000000058</v>
      </c>
      <c r="T161" s="587">
        <f t="shared" si="1397"/>
        <v>44599.999999999985</v>
      </c>
      <c r="U161" s="587">
        <f t="shared" si="1397"/>
        <v>44599.999999999993</v>
      </c>
      <c r="V161" s="587">
        <f t="shared" si="1397"/>
        <v>44599.999999999985</v>
      </c>
      <c r="W161" s="587">
        <f t="shared" si="1397"/>
        <v>22299.999999999996</v>
      </c>
      <c r="X161" s="587">
        <f t="shared" si="1397"/>
        <v>0</v>
      </c>
      <c r="Y161" s="587">
        <f t="shared" si="1397"/>
        <v>0</v>
      </c>
      <c r="Z161" s="587">
        <f t="shared" si="1397"/>
        <v>0</v>
      </c>
      <c r="AA161" s="587">
        <f t="shared" si="1397"/>
        <v>0</v>
      </c>
      <c r="AB161" s="587">
        <f t="shared" si="1397"/>
        <v>0</v>
      </c>
      <c r="AC161" s="587">
        <f t="shared" si="1397"/>
        <v>0</v>
      </c>
      <c r="AD161" s="587">
        <f t="shared" si="1397"/>
        <v>0</v>
      </c>
      <c r="AE161" s="587">
        <f t="shared" si="1397"/>
        <v>0</v>
      </c>
      <c r="AF161" s="587">
        <f t="shared" si="1397"/>
        <v>0</v>
      </c>
      <c r="AG161" s="587">
        <f t="shared" si="1397"/>
        <v>0</v>
      </c>
      <c r="AH161" s="587">
        <f t="shared" si="1397"/>
        <v>0</v>
      </c>
      <c r="AI161" s="587">
        <f t="shared" si="1397"/>
        <v>0</v>
      </c>
      <c r="AJ161" s="587">
        <f t="shared" si="1397"/>
        <v>0</v>
      </c>
      <c r="AK161" s="587">
        <f t="shared" si="1397"/>
        <v>0</v>
      </c>
      <c r="AL161" s="587">
        <f t="shared" ref="AL161:BQ161" si="1398">IFERROR(AQ$68*(AQ$56-AP$56)/AQ$56,0)</f>
        <v>0</v>
      </c>
      <c r="AM161" s="587">
        <f t="shared" si="1398"/>
        <v>0</v>
      </c>
      <c r="AN161" s="587">
        <f t="shared" si="1398"/>
        <v>0</v>
      </c>
      <c r="AO161" s="587">
        <f t="shared" si="1398"/>
        <v>0</v>
      </c>
      <c r="AP161" s="587">
        <f t="shared" si="1398"/>
        <v>0</v>
      </c>
      <c r="AQ161" s="587">
        <f t="shared" si="1398"/>
        <v>0</v>
      </c>
      <c r="AR161" s="587">
        <f t="shared" si="1398"/>
        <v>0</v>
      </c>
      <c r="AS161" s="587">
        <f t="shared" si="1398"/>
        <v>0</v>
      </c>
      <c r="AT161" s="587">
        <f t="shared" si="1398"/>
        <v>0</v>
      </c>
      <c r="AU161" s="587">
        <f t="shared" si="1398"/>
        <v>0</v>
      </c>
      <c r="AV161" s="587">
        <f t="shared" si="1398"/>
        <v>0</v>
      </c>
      <c r="AW161" s="587">
        <f t="shared" si="1398"/>
        <v>0</v>
      </c>
      <c r="AX161" s="587">
        <f t="shared" si="1398"/>
        <v>0</v>
      </c>
      <c r="AY161" s="587">
        <f t="shared" si="1398"/>
        <v>0</v>
      </c>
      <c r="AZ161" s="587">
        <f t="shared" si="1398"/>
        <v>0</v>
      </c>
      <c r="BA161" s="587">
        <f t="shared" si="1398"/>
        <v>0</v>
      </c>
      <c r="BB161" s="587">
        <f t="shared" si="1398"/>
        <v>0</v>
      </c>
      <c r="BC161" s="587">
        <f t="shared" si="1398"/>
        <v>0</v>
      </c>
      <c r="BD161" s="587">
        <f t="shared" si="1398"/>
        <v>0</v>
      </c>
      <c r="BE161" s="587">
        <f t="shared" si="1398"/>
        <v>0</v>
      </c>
      <c r="BF161" s="587">
        <f t="shared" si="1398"/>
        <v>0</v>
      </c>
      <c r="BG161" s="587">
        <f t="shared" si="1398"/>
        <v>0</v>
      </c>
      <c r="BH161" s="587">
        <f t="shared" si="1398"/>
        <v>0</v>
      </c>
      <c r="BI161" s="587">
        <f t="shared" si="1398"/>
        <v>0</v>
      </c>
      <c r="BJ161" s="587">
        <f t="shared" si="1398"/>
        <v>0</v>
      </c>
      <c r="BK161" s="587">
        <f t="shared" si="1398"/>
        <v>0</v>
      </c>
      <c r="BL161" s="587">
        <f t="shared" si="1398"/>
        <v>0</v>
      </c>
      <c r="BM161" s="587">
        <f t="shared" si="1398"/>
        <v>0</v>
      </c>
      <c r="BN161" s="587">
        <f t="shared" si="1398"/>
        <v>0</v>
      </c>
      <c r="BO161" s="587">
        <f t="shared" si="1398"/>
        <v>0</v>
      </c>
      <c r="BP161" s="587">
        <f t="shared" si="1398"/>
        <v>0</v>
      </c>
      <c r="BQ161" s="587">
        <f t="shared" si="1398"/>
        <v>0</v>
      </c>
      <c r="BR161" s="587">
        <f t="shared" ref="BR161:CW161" si="1399">IFERROR(BW$68*(BW$56-BV$56)/BW$56,0)</f>
        <v>0</v>
      </c>
      <c r="BS161" s="587">
        <f t="shared" si="1399"/>
        <v>0</v>
      </c>
      <c r="BT161" s="587">
        <f t="shared" si="1399"/>
        <v>0</v>
      </c>
      <c r="BU161" s="587">
        <f t="shared" si="1399"/>
        <v>0</v>
      </c>
      <c r="BV161" s="587">
        <f t="shared" si="1399"/>
        <v>0</v>
      </c>
      <c r="BW161" s="587">
        <f t="shared" si="1399"/>
        <v>0</v>
      </c>
      <c r="BX161" s="587">
        <f t="shared" si="1399"/>
        <v>0</v>
      </c>
      <c r="BY161" s="587">
        <f t="shared" si="1399"/>
        <v>0</v>
      </c>
      <c r="BZ161" s="587">
        <f t="shared" si="1399"/>
        <v>0</v>
      </c>
      <c r="CA161" s="587">
        <f t="shared" si="1399"/>
        <v>0</v>
      </c>
      <c r="CB161" s="587">
        <f t="shared" si="1399"/>
        <v>0</v>
      </c>
      <c r="CC161" s="587">
        <f t="shared" si="1399"/>
        <v>0</v>
      </c>
      <c r="CD161" s="587">
        <f t="shared" si="1399"/>
        <v>0</v>
      </c>
      <c r="CE161" s="587">
        <f t="shared" si="1399"/>
        <v>0</v>
      </c>
      <c r="CF161" s="587">
        <f t="shared" si="1399"/>
        <v>0</v>
      </c>
      <c r="CG161" s="587">
        <f t="shared" si="1399"/>
        <v>0</v>
      </c>
      <c r="CH161" s="587">
        <f t="shared" si="1399"/>
        <v>0</v>
      </c>
      <c r="CI161" s="587">
        <f t="shared" si="1399"/>
        <v>0</v>
      </c>
      <c r="CJ161" s="587">
        <f t="shared" si="1399"/>
        <v>0</v>
      </c>
      <c r="CK161" s="587">
        <f t="shared" si="1399"/>
        <v>0</v>
      </c>
      <c r="CL161" s="587">
        <f t="shared" si="1399"/>
        <v>0</v>
      </c>
      <c r="CM161" s="587">
        <f t="shared" si="1399"/>
        <v>0</v>
      </c>
      <c r="CN161" s="587">
        <f t="shared" si="1399"/>
        <v>0</v>
      </c>
      <c r="CO161" s="587">
        <f t="shared" si="1399"/>
        <v>0</v>
      </c>
      <c r="CP161" s="587">
        <f t="shared" si="1399"/>
        <v>0</v>
      </c>
      <c r="CQ161" s="587">
        <f t="shared" si="1399"/>
        <v>0</v>
      </c>
      <c r="CR161" s="587">
        <f t="shared" si="1399"/>
        <v>0</v>
      </c>
      <c r="CS161" s="587">
        <f t="shared" si="1399"/>
        <v>0</v>
      </c>
      <c r="CT161" s="587">
        <f t="shared" si="1399"/>
        <v>0</v>
      </c>
      <c r="CU161" s="587">
        <f t="shared" si="1399"/>
        <v>0</v>
      </c>
      <c r="CV161" s="587">
        <f t="shared" si="1399"/>
        <v>0</v>
      </c>
      <c r="CW161" s="587">
        <f t="shared" si="1399"/>
        <v>0</v>
      </c>
      <c r="CX161" s="587">
        <f t="shared" ref="CX161:EC161" si="1400">IFERROR(DC$68*(DC$56-DB$56)/DC$56,0)</f>
        <v>0</v>
      </c>
      <c r="CY161" s="587">
        <f t="shared" si="1400"/>
        <v>0</v>
      </c>
      <c r="CZ161" s="587">
        <f t="shared" si="1400"/>
        <v>0</v>
      </c>
      <c r="DA161" s="587">
        <f t="shared" si="1400"/>
        <v>0</v>
      </c>
      <c r="DB161" s="587">
        <f t="shared" si="1400"/>
        <v>0</v>
      </c>
      <c r="DC161" s="587">
        <f t="shared" si="1400"/>
        <v>0</v>
      </c>
      <c r="DD161" s="587">
        <f t="shared" si="1400"/>
        <v>0</v>
      </c>
      <c r="DE161" s="587">
        <f t="shared" si="1400"/>
        <v>0</v>
      </c>
      <c r="DF161" s="587">
        <f t="shared" si="1400"/>
        <v>0</v>
      </c>
      <c r="DG161" s="587">
        <f t="shared" si="1400"/>
        <v>0</v>
      </c>
      <c r="DH161" s="587">
        <f t="shared" si="1400"/>
        <v>0</v>
      </c>
      <c r="DI161" s="587">
        <f t="shared" si="1400"/>
        <v>0</v>
      </c>
      <c r="DJ161" s="587">
        <f t="shared" si="1400"/>
        <v>0</v>
      </c>
      <c r="DK161" s="587">
        <f t="shared" si="1400"/>
        <v>0</v>
      </c>
      <c r="DL161" s="587">
        <f t="shared" si="1400"/>
        <v>0</v>
      </c>
      <c r="DM161" s="587">
        <f t="shared" si="1400"/>
        <v>0</v>
      </c>
      <c r="DN161" s="587">
        <f t="shared" si="1400"/>
        <v>0</v>
      </c>
      <c r="DO161" s="587">
        <f t="shared" si="1400"/>
        <v>0</v>
      </c>
      <c r="DP161" s="587">
        <f t="shared" si="1400"/>
        <v>0</v>
      </c>
      <c r="DQ161" s="587">
        <f t="shared" si="1400"/>
        <v>0</v>
      </c>
      <c r="DR161" s="587">
        <f t="shared" si="1400"/>
        <v>0</v>
      </c>
      <c r="DS161" s="587">
        <f t="shared" si="1400"/>
        <v>0</v>
      </c>
      <c r="DT161" s="587">
        <f t="shared" si="1400"/>
        <v>0</v>
      </c>
      <c r="DU161" s="587">
        <f t="shared" si="1400"/>
        <v>0</v>
      </c>
      <c r="DV161" s="587">
        <f t="shared" si="1400"/>
        <v>0</v>
      </c>
      <c r="DW161" s="587">
        <f t="shared" si="1400"/>
        <v>0</v>
      </c>
      <c r="DX161" s="587">
        <f t="shared" si="1400"/>
        <v>0</v>
      </c>
      <c r="DY161" s="587">
        <f t="shared" si="1400"/>
        <v>0</v>
      </c>
      <c r="DZ161" s="587">
        <f t="shared" si="1400"/>
        <v>0</v>
      </c>
      <c r="EA161" s="587">
        <f t="shared" si="1400"/>
        <v>0</v>
      </c>
      <c r="EB161" s="587">
        <f t="shared" si="1400"/>
        <v>0</v>
      </c>
      <c r="EC161" s="587">
        <f t="shared" si="1400"/>
        <v>0</v>
      </c>
      <c r="ED161" s="587">
        <f t="shared" ref="ED161:FI161" si="1401">IFERROR(EI$68*(EI$56-EH$56)/EI$56,0)</f>
        <v>0</v>
      </c>
      <c r="EE161" s="587">
        <f t="shared" si="1401"/>
        <v>0</v>
      </c>
      <c r="EF161" s="587">
        <f t="shared" si="1401"/>
        <v>0</v>
      </c>
      <c r="EG161" s="587">
        <f t="shared" si="1401"/>
        <v>0</v>
      </c>
      <c r="EH161" s="587">
        <f t="shared" si="1401"/>
        <v>0</v>
      </c>
      <c r="EI161" s="587">
        <f t="shared" si="1401"/>
        <v>0</v>
      </c>
      <c r="EJ161" s="587">
        <f t="shared" si="1401"/>
        <v>0</v>
      </c>
      <c r="EK161" s="587">
        <f t="shared" si="1401"/>
        <v>0</v>
      </c>
      <c r="EL161" s="587">
        <f t="shared" si="1401"/>
        <v>0</v>
      </c>
      <c r="EM161" s="587">
        <f t="shared" si="1401"/>
        <v>0</v>
      </c>
      <c r="EN161" s="587">
        <f t="shared" si="1401"/>
        <v>0</v>
      </c>
      <c r="EO161" s="587">
        <f t="shared" si="1401"/>
        <v>0</v>
      </c>
      <c r="EP161" s="587">
        <f t="shared" si="1401"/>
        <v>0</v>
      </c>
      <c r="EQ161" s="587">
        <f t="shared" si="1401"/>
        <v>0</v>
      </c>
      <c r="ER161" s="587">
        <f t="shared" si="1401"/>
        <v>0</v>
      </c>
      <c r="ES161" s="587">
        <f t="shared" si="1401"/>
        <v>0</v>
      </c>
      <c r="ET161" s="587">
        <f t="shared" si="1401"/>
        <v>0</v>
      </c>
      <c r="EU161" s="587">
        <f t="shared" si="1401"/>
        <v>0</v>
      </c>
      <c r="EV161" s="587">
        <f t="shared" si="1401"/>
        <v>0</v>
      </c>
      <c r="EW161" s="587">
        <f t="shared" si="1401"/>
        <v>0</v>
      </c>
      <c r="EX161" s="587">
        <f t="shared" si="1401"/>
        <v>0</v>
      </c>
      <c r="EY161" s="587">
        <f t="shared" si="1401"/>
        <v>0</v>
      </c>
      <c r="EZ161" s="587">
        <f t="shared" si="1401"/>
        <v>0</v>
      </c>
      <c r="FA161" s="587">
        <f t="shared" si="1401"/>
        <v>0</v>
      </c>
      <c r="FB161" s="587">
        <f t="shared" si="1401"/>
        <v>0</v>
      </c>
      <c r="FC161" s="587">
        <f t="shared" si="1401"/>
        <v>0</v>
      </c>
      <c r="FD161" s="587">
        <f t="shared" si="1401"/>
        <v>0</v>
      </c>
      <c r="FE161" s="587">
        <f t="shared" si="1401"/>
        <v>0</v>
      </c>
      <c r="FF161" s="587">
        <f t="shared" si="1401"/>
        <v>0</v>
      </c>
      <c r="FG161" s="587">
        <f t="shared" si="1401"/>
        <v>0</v>
      </c>
      <c r="FH161" s="587">
        <f t="shared" si="1401"/>
        <v>0</v>
      </c>
      <c r="FI161" s="587">
        <f t="shared" si="1401"/>
        <v>0</v>
      </c>
      <c r="FJ161" s="587">
        <f t="shared" ref="FJ161:FL161" si="1402">IFERROR(FO$68*(FO$56-FN$56)/FO$56,0)</f>
        <v>0</v>
      </c>
      <c r="FK161" s="587">
        <f t="shared" si="1402"/>
        <v>0</v>
      </c>
      <c r="FL161" s="587">
        <f t="shared" si="1402"/>
        <v>0</v>
      </c>
      <c r="FO161" s="576" t="s">
        <v>242</v>
      </c>
      <c r="FP161" s="576"/>
      <c r="FQ161" s="576" t="s">
        <v>243</v>
      </c>
      <c r="FR161" s="576"/>
    </row>
    <row r="162" spans="2:174" hidden="1" x14ac:dyDescent="0.2">
      <c r="B162" s="588"/>
      <c r="C162" s="193">
        <f t="array" ref="C162:C324">TRANSPOSE(MnthlyCF!J55:FQ55)</f>
        <v>0</v>
      </c>
      <c r="D162" s="589">
        <f t="array" ref="D162:D325">TRANSPOSE(MnthlyCF!J47:FQ47)</f>
        <v>45352</v>
      </c>
      <c r="F162" s="588">
        <f>AND(K$55&gt;0,SUM($E162:E162)&lt;'Summary&amp;Assumptions'!$G$32*$B162,$D162&gt;='Summary&amp;Assumptions'!$D$17,K$47&gt;=$D162,K$47&lt;=EDATE($D162,'Summary&amp;Assumptions'!$G$32))*$B162+AND(K$56&lt;'Summary&amp;Assumptions'!$J$31,K$47&gt;=$FO162,K$47&lt;=$FP162)*(('Summary&amp;Assumptions'!$H$25*$C162)*(1+'Summary&amp;Assumptions'!$J$29)^(K$46-1))+AND(K$56&lt;'Summary&amp;Assumptions'!$J$31,K$47&gt;=$FQ162,K$47&lt;=$FR162)*(('Summary&amp;Assumptions'!$H$25*$C162)*(1+'Summary&amp;Assumptions'!$J$29)^(K$46-1))</f>
        <v>0</v>
      </c>
      <c r="G162" s="588">
        <f>AND(L$55&gt;0,SUM($E162:F162)&lt;'Summary&amp;Assumptions'!$G$32*$B162,$D162&gt;='Summary&amp;Assumptions'!$D$17,L$47&gt;=$D162,L$47&lt;=EDATE($D162,'Summary&amp;Assumptions'!$G$32))*$B162+AND(L$56&lt;'Summary&amp;Assumptions'!$J$31,L$47&gt;=$FO162,L$47&lt;=$FP162)*(('Summary&amp;Assumptions'!$H$25*$C162)*(1+'Summary&amp;Assumptions'!$J$29)^(L$46-1))+AND(L$56&lt;'Summary&amp;Assumptions'!$J$31,L$47&gt;=$FQ162,L$47&lt;=$FR162)*(('Summary&amp;Assumptions'!$H$25*$C162)*(1+'Summary&amp;Assumptions'!$J$29)^(L$46-1))</f>
        <v>0</v>
      </c>
      <c r="H162" s="588">
        <f>AND(M$55&gt;0,SUM($E162:G162)&lt;'Summary&amp;Assumptions'!$G$32*$B162,$D162&gt;='Summary&amp;Assumptions'!$D$17,M$47&gt;=$D162,M$47&lt;=EDATE($D162,'Summary&amp;Assumptions'!$G$32))*$B162+AND(M$56&lt;'Summary&amp;Assumptions'!$J$31,M$47&gt;=$FO162,M$47&lt;=$FP162)*(('Summary&amp;Assumptions'!$H$25*$C162)*(1+'Summary&amp;Assumptions'!$J$29)^(M$46-1))+AND(M$56&lt;'Summary&amp;Assumptions'!$J$31,M$47&gt;=$FQ162,M$47&lt;=$FR162)*(('Summary&amp;Assumptions'!$H$25*$C162)*(1+'Summary&amp;Assumptions'!$J$29)^(M$46-1))</f>
        <v>0</v>
      </c>
      <c r="I162" s="588">
        <f>AND(N$55&gt;0,SUM($E162:H162)&lt;'Summary&amp;Assumptions'!$G$32*$B162,$D162&gt;='Summary&amp;Assumptions'!$D$17,N$47&gt;=$D162,N$47&lt;=EDATE($D162,'Summary&amp;Assumptions'!$G$32))*$B162+AND(N$56&lt;'Summary&amp;Assumptions'!$J$31,N$47&gt;=$FO162,N$47&lt;=$FP162)*(('Summary&amp;Assumptions'!$H$25*$C162)*(1+'Summary&amp;Assumptions'!$J$29)^(N$46-1))+AND(N$56&lt;'Summary&amp;Assumptions'!$J$31,N$47&gt;=$FQ162,N$47&lt;=$FR162)*(('Summary&amp;Assumptions'!$H$25*$C162)*(1+'Summary&amp;Assumptions'!$J$29)^(N$46-1))</f>
        <v>0</v>
      </c>
      <c r="J162" s="588">
        <f>AND(O$55&gt;0,SUM($E162:I162)&lt;'Summary&amp;Assumptions'!$G$32*$B162,$D162&gt;='Summary&amp;Assumptions'!$D$17,O$47&gt;=$D162,O$47&lt;=EDATE($D162,'Summary&amp;Assumptions'!$G$32))*$B162+AND(O$56&lt;'Summary&amp;Assumptions'!$J$31,O$47&gt;=$FO162,O$47&lt;=$FP162)*(('Summary&amp;Assumptions'!$H$25*$C162)*(1+'Summary&amp;Assumptions'!$J$29)^(O$46-1))+AND(O$56&lt;'Summary&amp;Assumptions'!$J$31,O$47&gt;=$FQ162,O$47&lt;=$FR162)*(('Summary&amp;Assumptions'!$H$25*$C162)*(1+'Summary&amp;Assumptions'!$J$29)^(O$46-1))</f>
        <v>0</v>
      </c>
      <c r="K162" s="588">
        <f>AND(P$55&gt;0,SUM($E162:J162)&lt;'Summary&amp;Assumptions'!$G$32*$B162,$D162&gt;='Summary&amp;Assumptions'!$D$17,P$47&gt;=$D162,P$47&lt;=EDATE($D162,'Summary&amp;Assumptions'!$G$32))*$B162+AND(P$56&lt;'Summary&amp;Assumptions'!$J$31,P$47&gt;=$FO162,P$47&lt;=$FP162)*(('Summary&amp;Assumptions'!$H$25*$C162)*(1+'Summary&amp;Assumptions'!$J$29)^(P$46-1))+AND(P$56&lt;'Summary&amp;Assumptions'!$J$31,P$47&gt;=$FQ162,P$47&lt;=$FR162)*(('Summary&amp;Assumptions'!$H$25*$C162)*(1+'Summary&amp;Assumptions'!$J$29)^(P$46-1))</f>
        <v>0</v>
      </c>
      <c r="L162" s="588">
        <f>AND(Q$55&gt;0,SUM($E162:K162)&lt;'Summary&amp;Assumptions'!$G$32*$B162,$D162&gt;='Summary&amp;Assumptions'!$D$17,Q$47&gt;=$D162,Q$47&lt;=EDATE($D162,'Summary&amp;Assumptions'!$G$32))*$B162+AND(Q$56&lt;'Summary&amp;Assumptions'!$J$31,Q$47&gt;=$FO162,Q$47&lt;=$FP162)*(('Summary&amp;Assumptions'!$H$25*$C162)*(1+'Summary&amp;Assumptions'!$J$29)^(Q$46-1))+AND(Q$56&lt;'Summary&amp;Assumptions'!$J$31,Q$47&gt;=$FQ162,Q$47&lt;=$FR162)*(('Summary&amp;Assumptions'!$H$25*$C162)*(1+'Summary&amp;Assumptions'!$J$29)^(Q$46-1))</f>
        <v>0</v>
      </c>
      <c r="M162" s="588">
        <f>AND(R$55&gt;0,SUM($E162:L162)&lt;'Summary&amp;Assumptions'!$G$32*$B162,$D162&gt;='Summary&amp;Assumptions'!$D$17,R$47&gt;=$D162,R$47&lt;=EDATE($D162,'Summary&amp;Assumptions'!$G$32))*$B162+AND(R$56&lt;'Summary&amp;Assumptions'!$J$31,R$47&gt;=$FO162,R$47&lt;=$FP162)*(('Summary&amp;Assumptions'!$H$25*$C162)*(1+'Summary&amp;Assumptions'!$J$29)^(R$46-1))+AND(R$56&lt;'Summary&amp;Assumptions'!$J$31,R$47&gt;=$FQ162,R$47&lt;=$FR162)*(('Summary&amp;Assumptions'!$H$25*$C162)*(1+'Summary&amp;Assumptions'!$J$29)^(R$46-1))</f>
        <v>0</v>
      </c>
      <c r="N162" s="588">
        <f>AND(S$55&gt;0,SUM($E162:M162)&lt;'Summary&amp;Assumptions'!$G$32*$B162,$D162&gt;='Summary&amp;Assumptions'!$D$17,S$47&gt;=$D162,S$47&lt;=EDATE($D162,'Summary&amp;Assumptions'!$G$32))*$B162+AND(S$56&lt;'Summary&amp;Assumptions'!$J$31,S$47&gt;=$FO162,S$47&lt;=$FP162)*(('Summary&amp;Assumptions'!$H$25*$C162)*(1+'Summary&amp;Assumptions'!$J$29)^(S$46-1))+AND(S$56&lt;'Summary&amp;Assumptions'!$J$31,S$47&gt;=$FQ162,S$47&lt;=$FR162)*(('Summary&amp;Assumptions'!$H$25*$C162)*(1+'Summary&amp;Assumptions'!$J$29)^(S$46-1))</f>
        <v>0</v>
      </c>
      <c r="O162" s="588">
        <f>AND(T$55&gt;0,SUM($E162:N162)&lt;'Summary&amp;Assumptions'!$G$32*$B162,$D162&gt;='Summary&amp;Assumptions'!$D$17,T$47&gt;=$D162,T$47&lt;=EDATE($D162,'Summary&amp;Assumptions'!$G$32))*$B162+AND(T$56&lt;'Summary&amp;Assumptions'!$J$31,T$47&gt;=$FO162,T$47&lt;=$FP162)*(('Summary&amp;Assumptions'!$H$25*$C162)*(1+'Summary&amp;Assumptions'!$J$29)^(T$46-1))+AND(T$56&lt;'Summary&amp;Assumptions'!$J$31,T$47&gt;=$FQ162,T$47&lt;=$FR162)*(('Summary&amp;Assumptions'!$H$25*$C162)*(1+'Summary&amp;Assumptions'!$J$29)^(T$46-1))</f>
        <v>0</v>
      </c>
      <c r="P162" s="588">
        <f>AND(U$55&gt;0,SUM($E162:O162)&lt;'Summary&amp;Assumptions'!$G$32*$B162,$D162&gt;='Summary&amp;Assumptions'!$D$17,U$47&gt;=$D162,U$47&lt;=EDATE($D162,'Summary&amp;Assumptions'!$G$32))*$B162+AND(U$56&lt;'Summary&amp;Assumptions'!$J$31,U$47&gt;=$FO162,U$47&lt;=$FP162)*(('Summary&amp;Assumptions'!$H$25*$C162)*(1+'Summary&amp;Assumptions'!$J$29)^(U$46-1))+AND(U$56&lt;'Summary&amp;Assumptions'!$J$31,U$47&gt;=$FQ162,U$47&lt;=$FR162)*(('Summary&amp;Assumptions'!$H$25*$C162)*(1+'Summary&amp;Assumptions'!$J$29)^(U$46-1))</f>
        <v>0</v>
      </c>
      <c r="Q162" s="588">
        <f>AND(V$55&gt;0,SUM($E162:P162)&lt;'Summary&amp;Assumptions'!$G$32*$B162,$D162&gt;='Summary&amp;Assumptions'!$D$17,V$47&gt;=$D162,V$47&lt;=EDATE($D162,'Summary&amp;Assumptions'!$G$32))*$B162+AND(V$56&lt;'Summary&amp;Assumptions'!$J$31,V$47&gt;=$FO162,V$47&lt;=$FP162)*(('Summary&amp;Assumptions'!$H$25*$C162)*(1+'Summary&amp;Assumptions'!$J$29)^(V$46-1))+AND(V$56&lt;'Summary&amp;Assumptions'!$J$31,V$47&gt;=$FQ162,V$47&lt;=$FR162)*(('Summary&amp;Assumptions'!$H$25*$C162)*(1+'Summary&amp;Assumptions'!$J$29)^(V$46-1))</f>
        <v>0</v>
      </c>
      <c r="R162" s="588">
        <f>AND(W$55&gt;0,SUM($E162:Q162)&lt;'Summary&amp;Assumptions'!$G$32*$B162,$D162&gt;='Summary&amp;Assumptions'!$D$17,W$47&gt;=$D162,W$47&lt;=EDATE($D162,'Summary&amp;Assumptions'!$G$32))*$B162+AND(W$56&lt;'Summary&amp;Assumptions'!$J$31,W$47&gt;=$FO162,W$47&lt;=$FP162)*(('Summary&amp;Assumptions'!$H$25*$C162)*(1+'Summary&amp;Assumptions'!$J$29)^(W$46-1))+AND(W$56&lt;'Summary&amp;Assumptions'!$J$31,W$47&gt;=$FQ162,W$47&lt;=$FR162)*(('Summary&amp;Assumptions'!$H$25*$C162)*(1+'Summary&amp;Assumptions'!$J$29)^(W$46-1))</f>
        <v>0</v>
      </c>
      <c r="S162" s="588">
        <f>AND(X$55&gt;0,SUM($E162:R162)&lt;'Summary&amp;Assumptions'!$G$32*$B162,$D162&gt;='Summary&amp;Assumptions'!$D$17,X$47&gt;=$D162,X$47&lt;=EDATE($D162,'Summary&amp;Assumptions'!$G$32))*$B162+AND(X$56&lt;'Summary&amp;Assumptions'!$J$31,X$47&gt;=$FO162,X$47&lt;=$FP162)*(('Summary&amp;Assumptions'!$H$25*$C162)*(1+'Summary&amp;Assumptions'!$J$29)^(X$46-1))+AND(X$56&lt;'Summary&amp;Assumptions'!$J$31,X$47&gt;=$FQ162,X$47&lt;=$FR162)*(('Summary&amp;Assumptions'!$H$25*$C162)*(1+'Summary&amp;Assumptions'!$J$29)^(X$46-1))</f>
        <v>0</v>
      </c>
      <c r="T162" s="588">
        <f>AND(Y$55&gt;0,SUM($E162:S162)&lt;'Summary&amp;Assumptions'!$G$32*$B162,$D162&gt;='Summary&amp;Assumptions'!$D$17,Y$47&gt;=$D162,Y$47&lt;=EDATE($D162,'Summary&amp;Assumptions'!$G$32))*$B162+AND(Y$56&lt;'Summary&amp;Assumptions'!$J$31,Y$47&gt;=$FO162,Y$47&lt;=$FP162)*(('Summary&amp;Assumptions'!$H$25*$C162)*(1+'Summary&amp;Assumptions'!$J$29)^(Y$46-1))+AND(Y$56&lt;'Summary&amp;Assumptions'!$J$31,Y$47&gt;=$FQ162,Y$47&lt;=$FR162)*(('Summary&amp;Assumptions'!$H$25*$C162)*(1+'Summary&amp;Assumptions'!$J$29)^(Y$46-1))</f>
        <v>0</v>
      </c>
      <c r="U162" s="588">
        <f>AND(Z$55&gt;0,SUM($E162:T162)&lt;'Summary&amp;Assumptions'!$G$32*$B162,$D162&gt;='Summary&amp;Assumptions'!$D$17,Z$47&gt;=$D162,Z$47&lt;=EDATE($D162,'Summary&amp;Assumptions'!$G$32))*$B162+AND(Z$56&lt;'Summary&amp;Assumptions'!$J$31,Z$47&gt;=$FO162,Z$47&lt;=$FP162)*(('Summary&amp;Assumptions'!$H$25*$C162)*(1+'Summary&amp;Assumptions'!$J$29)^(Z$46-1))+AND(Z$56&lt;'Summary&amp;Assumptions'!$J$31,Z$47&gt;=$FQ162,Z$47&lt;=$FR162)*(('Summary&amp;Assumptions'!$H$25*$C162)*(1+'Summary&amp;Assumptions'!$J$29)^(Z$46-1))</f>
        <v>0</v>
      </c>
      <c r="V162" s="588">
        <f>AND(AA$55&gt;0,SUM($E162:U162)&lt;'Summary&amp;Assumptions'!$G$32*$B162,$D162&gt;='Summary&amp;Assumptions'!$D$17,AA$47&gt;=$D162,AA$47&lt;=EDATE($D162,'Summary&amp;Assumptions'!$G$32))*$B162+AND(AA$56&lt;'Summary&amp;Assumptions'!$J$31,AA$47&gt;=$FO162,AA$47&lt;=$FP162)*(('Summary&amp;Assumptions'!$H$25*$C162)*(1+'Summary&amp;Assumptions'!$J$29)^(AA$46-1))+AND(AA$56&lt;'Summary&amp;Assumptions'!$J$31,AA$47&gt;=$FQ162,AA$47&lt;=$FR162)*(('Summary&amp;Assumptions'!$H$25*$C162)*(1+'Summary&amp;Assumptions'!$J$29)^(AA$46-1))</f>
        <v>0</v>
      </c>
      <c r="W162" s="588">
        <f>AND(AB$55&gt;0,SUM($E162:V162)&lt;'Summary&amp;Assumptions'!$G$32*$B162,$D162&gt;='Summary&amp;Assumptions'!$D$17,AB$47&gt;=$D162,AB$47&lt;=EDATE($D162,'Summary&amp;Assumptions'!$G$32))*$B162+AND(AB$56&lt;'Summary&amp;Assumptions'!$J$31,AB$47&gt;=$FO162,AB$47&lt;=$FP162)*(('Summary&amp;Assumptions'!$H$25*$C162)*(1+'Summary&amp;Assumptions'!$J$29)^(AB$46-1))+AND(AB$56&lt;'Summary&amp;Assumptions'!$J$31,AB$47&gt;=$FQ162,AB$47&lt;=$FR162)*(('Summary&amp;Assumptions'!$H$25*$C162)*(1+'Summary&amp;Assumptions'!$J$29)^(AB$46-1))</f>
        <v>0</v>
      </c>
      <c r="X162" s="588">
        <f>AND(AC$55&gt;0,SUM($E162:W162)&lt;'Summary&amp;Assumptions'!$G$32*$B162,$D162&gt;='Summary&amp;Assumptions'!$D$17,AC$47&gt;=$D162,AC$47&lt;=EDATE($D162,'Summary&amp;Assumptions'!$G$32))*$B162+AND(AC$56&lt;'Summary&amp;Assumptions'!$J$31,AC$47&gt;=$FO162,AC$47&lt;=$FP162)*(('Summary&amp;Assumptions'!$H$25*$C162)*(1+'Summary&amp;Assumptions'!$J$29)^(AC$46-1))+AND(AC$56&lt;'Summary&amp;Assumptions'!$J$31,AC$47&gt;=$FQ162,AC$47&lt;=$FR162)*(('Summary&amp;Assumptions'!$H$25*$C162)*(1+'Summary&amp;Assumptions'!$J$29)^(AC$46-1))</f>
        <v>0</v>
      </c>
      <c r="Y162" s="588">
        <f>AND(AD$55&gt;0,SUM($E162:X162)&lt;'Summary&amp;Assumptions'!$G$32*$B162,$D162&gt;='Summary&amp;Assumptions'!$D$17,AD$47&gt;=$D162,AD$47&lt;=EDATE($D162,'Summary&amp;Assumptions'!$G$32))*$B162+AND(AD$56&lt;'Summary&amp;Assumptions'!$J$31,AD$47&gt;=$FO162,AD$47&lt;=$FP162)*(('Summary&amp;Assumptions'!$H$25*$C162)*(1+'Summary&amp;Assumptions'!$J$29)^(AD$46-1))+AND(AD$56&lt;'Summary&amp;Assumptions'!$J$31,AD$47&gt;=$FQ162,AD$47&lt;=$FR162)*(('Summary&amp;Assumptions'!$H$25*$C162)*(1+'Summary&amp;Assumptions'!$J$29)^(AD$46-1))</f>
        <v>0</v>
      </c>
      <c r="Z162" s="588">
        <f>AND(AE$55&gt;0,SUM($E162:Y162)&lt;'Summary&amp;Assumptions'!$G$32*$B162,$D162&gt;='Summary&amp;Assumptions'!$D$17,AE$47&gt;=$D162,AE$47&lt;=EDATE($D162,'Summary&amp;Assumptions'!$G$32))*$B162+AND(AE$56&lt;'Summary&amp;Assumptions'!$J$31,AE$47&gt;=$FO162,AE$47&lt;=$FP162)*(('Summary&amp;Assumptions'!$H$25*$C162)*(1+'Summary&amp;Assumptions'!$J$29)^(AE$46-1))+AND(AE$56&lt;'Summary&amp;Assumptions'!$J$31,AE$47&gt;=$FQ162,AE$47&lt;=$FR162)*(('Summary&amp;Assumptions'!$H$25*$C162)*(1+'Summary&amp;Assumptions'!$J$29)^(AE$46-1))</f>
        <v>0</v>
      </c>
      <c r="AA162" s="588">
        <f>AND(AF$55&gt;0,SUM($E162:Z162)&lt;'Summary&amp;Assumptions'!$G$32*$B162,$D162&gt;='Summary&amp;Assumptions'!$D$17,AF$47&gt;=$D162,AF$47&lt;=EDATE($D162,'Summary&amp;Assumptions'!$G$32))*$B162+AND(AF$56&lt;'Summary&amp;Assumptions'!$J$31,AF$47&gt;=$FO162,AF$47&lt;=$FP162)*(('Summary&amp;Assumptions'!$H$25*$C162)*(1+'Summary&amp;Assumptions'!$J$29)^(AF$46-1))+AND(AF$56&lt;'Summary&amp;Assumptions'!$J$31,AF$47&gt;=$FQ162,AF$47&lt;=$FR162)*(('Summary&amp;Assumptions'!$H$25*$C162)*(1+'Summary&amp;Assumptions'!$J$29)^(AF$46-1))</f>
        <v>0</v>
      </c>
      <c r="AB162" s="588">
        <f>AND(AG$55&gt;0,SUM($E162:AA162)&lt;'Summary&amp;Assumptions'!$G$32*$B162,$D162&gt;='Summary&amp;Assumptions'!$D$17,AG$47&gt;=$D162,AG$47&lt;=EDATE($D162,'Summary&amp;Assumptions'!$G$32))*$B162+AND(AG$56&lt;'Summary&amp;Assumptions'!$J$31,AG$47&gt;=$FO162,AG$47&lt;=$FP162)*(('Summary&amp;Assumptions'!$H$25*$C162)*(1+'Summary&amp;Assumptions'!$J$29)^(AG$46-1))+AND(AG$56&lt;'Summary&amp;Assumptions'!$J$31,AG$47&gt;=$FQ162,AG$47&lt;=$FR162)*(('Summary&amp;Assumptions'!$H$25*$C162)*(1+'Summary&amp;Assumptions'!$J$29)^(AG$46-1))</f>
        <v>0</v>
      </c>
      <c r="AC162" s="588">
        <f>AND(AH$55&gt;0,SUM($E162:AB162)&lt;'Summary&amp;Assumptions'!$G$32*$B162,$D162&gt;='Summary&amp;Assumptions'!$D$17,AH$47&gt;=$D162,AH$47&lt;=EDATE($D162,'Summary&amp;Assumptions'!$G$32))*$B162+AND(AH$56&lt;'Summary&amp;Assumptions'!$J$31,AH$47&gt;=$FO162,AH$47&lt;=$FP162)*(('Summary&amp;Assumptions'!$H$25*$C162)*(1+'Summary&amp;Assumptions'!$J$29)^(AH$46-1))+AND(AH$56&lt;'Summary&amp;Assumptions'!$J$31,AH$47&gt;=$FQ162,AH$47&lt;=$FR162)*(('Summary&amp;Assumptions'!$H$25*$C162)*(1+'Summary&amp;Assumptions'!$J$29)^(AH$46-1))</f>
        <v>0</v>
      </c>
      <c r="AD162" s="588">
        <f>AND(AI$55&gt;0,SUM($E162:AC162)&lt;'Summary&amp;Assumptions'!$G$32*$B162,$D162&gt;='Summary&amp;Assumptions'!$D$17,AI$47&gt;=$D162,AI$47&lt;=EDATE($D162,'Summary&amp;Assumptions'!$G$32))*$B162+AND(AI$56&lt;'Summary&amp;Assumptions'!$J$31,AI$47&gt;=$FO162,AI$47&lt;=$FP162)*(('Summary&amp;Assumptions'!$H$25*$C162)*(1+'Summary&amp;Assumptions'!$J$29)^(AI$46-1))+AND(AI$56&lt;'Summary&amp;Assumptions'!$J$31,AI$47&gt;=$FQ162,AI$47&lt;=$FR162)*(('Summary&amp;Assumptions'!$H$25*$C162)*(1+'Summary&amp;Assumptions'!$J$29)^(AI$46-1))</f>
        <v>0</v>
      </c>
      <c r="AE162" s="588">
        <f>AND(AJ$55&gt;0,SUM($E162:AD162)&lt;'Summary&amp;Assumptions'!$G$32*$B162,$D162&gt;='Summary&amp;Assumptions'!$D$17,AJ$47&gt;=$D162,AJ$47&lt;=EDATE($D162,'Summary&amp;Assumptions'!$G$32))*$B162+AND(AJ$56&lt;'Summary&amp;Assumptions'!$J$31,AJ$47&gt;=$FO162,AJ$47&lt;=$FP162)*(('Summary&amp;Assumptions'!$H$25*$C162)*(1+'Summary&amp;Assumptions'!$J$29)^(AJ$46-1))+AND(AJ$56&lt;'Summary&amp;Assumptions'!$J$31,AJ$47&gt;=$FQ162,AJ$47&lt;=$FR162)*(('Summary&amp;Assumptions'!$H$25*$C162)*(1+'Summary&amp;Assumptions'!$J$29)^(AJ$46-1))</f>
        <v>0</v>
      </c>
      <c r="AF162" s="588">
        <f>AND(AK$55&gt;0,SUM($E162:AE162)&lt;'Summary&amp;Assumptions'!$G$32*$B162,$D162&gt;='Summary&amp;Assumptions'!$D$17,AK$47&gt;=$D162,AK$47&lt;=EDATE($D162,'Summary&amp;Assumptions'!$G$32))*$B162+AND(AK$56&lt;'Summary&amp;Assumptions'!$J$31,AK$47&gt;=$FO162,AK$47&lt;=$FP162)*(('Summary&amp;Assumptions'!$H$25*$C162)*(1+'Summary&amp;Assumptions'!$J$29)^(AK$46-1))+AND(AK$56&lt;'Summary&amp;Assumptions'!$J$31,AK$47&gt;=$FQ162,AK$47&lt;=$FR162)*(('Summary&amp;Assumptions'!$H$25*$C162)*(1+'Summary&amp;Assumptions'!$J$29)^(AK$46-1))</f>
        <v>0</v>
      </c>
      <c r="AG162" s="588">
        <f>AND(AL$55&gt;0,SUM($E162:AF162)&lt;'Summary&amp;Assumptions'!$G$32*$B162,$D162&gt;='Summary&amp;Assumptions'!$D$17,AL$47&gt;=$D162,AL$47&lt;=EDATE($D162,'Summary&amp;Assumptions'!$G$32))*$B162+AND(AL$56&lt;'Summary&amp;Assumptions'!$J$31,AL$47&gt;=$FO162,AL$47&lt;=$FP162)*(('Summary&amp;Assumptions'!$H$25*$C162)*(1+'Summary&amp;Assumptions'!$J$29)^(AL$46-1))+AND(AL$56&lt;'Summary&amp;Assumptions'!$J$31,AL$47&gt;=$FQ162,AL$47&lt;=$FR162)*(('Summary&amp;Assumptions'!$H$25*$C162)*(1+'Summary&amp;Assumptions'!$J$29)^(AL$46-1))</f>
        <v>0</v>
      </c>
      <c r="AH162" s="588">
        <f>AND(AM$55&gt;0,SUM($E162:AG162)&lt;'Summary&amp;Assumptions'!$G$32*$B162,$D162&gt;='Summary&amp;Assumptions'!$D$17,AM$47&gt;=$D162,AM$47&lt;=EDATE($D162,'Summary&amp;Assumptions'!$G$32))*$B162+AND(AM$56&lt;'Summary&amp;Assumptions'!$J$31,AM$47&gt;=$FO162,AM$47&lt;=$FP162)*(('Summary&amp;Assumptions'!$H$25*$C162)*(1+'Summary&amp;Assumptions'!$J$29)^(AM$46-1))+AND(AM$56&lt;'Summary&amp;Assumptions'!$J$31,AM$47&gt;=$FQ162,AM$47&lt;=$FR162)*(('Summary&amp;Assumptions'!$H$25*$C162)*(1+'Summary&amp;Assumptions'!$J$29)^(AM$46-1))</f>
        <v>0</v>
      </c>
      <c r="AI162" s="588">
        <f>AND(AN$55&gt;0,SUM($E162:AH162)&lt;'Summary&amp;Assumptions'!$G$32*$B162,$D162&gt;='Summary&amp;Assumptions'!$D$17,AN$47&gt;=$D162,AN$47&lt;=EDATE($D162,'Summary&amp;Assumptions'!$G$32))*$B162+AND(AN$56&lt;'Summary&amp;Assumptions'!$J$31,AN$47&gt;=$FO162,AN$47&lt;=$FP162)*(('Summary&amp;Assumptions'!$H$25*$C162)*(1+'Summary&amp;Assumptions'!$J$29)^(AN$46-1))+AND(AN$56&lt;'Summary&amp;Assumptions'!$J$31,AN$47&gt;=$FQ162,AN$47&lt;=$FR162)*(('Summary&amp;Assumptions'!$H$25*$C162)*(1+'Summary&amp;Assumptions'!$J$29)^(AN$46-1))</f>
        <v>0</v>
      </c>
      <c r="AJ162" s="588">
        <f>AND(AO$55&gt;0,SUM($E162:AI162)&lt;'Summary&amp;Assumptions'!$G$32*$B162,$D162&gt;='Summary&amp;Assumptions'!$D$17,AO$47&gt;=$D162,AO$47&lt;=EDATE($D162,'Summary&amp;Assumptions'!$G$32))*$B162+AND(AO$56&lt;'Summary&amp;Assumptions'!$J$31,AO$47&gt;=$FO162,AO$47&lt;=$FP162)*(('Summary&amp;Assumptions'!$H$25*$C162)*(1+'Summary&amp;Assumptions'!$J$29)^(AO$46-1))+AND(AO$56&lt;'Summary&amp;Assumptions'!$J$31,AO$47&gt;=$FQ162,AO$47&lt;=$FR162)*(('Summary&amp;Assumptions'!$H$25*$C162)*(1+'Summary&amp;Assumptions'!$J$29)^(AO$46-1))</f>
        <v>0</v>
      </c>
      <c r="AK162" s="588">
        <f>AND(AP$55&gt;0,SUM($E162:AJ162)&lt;'Summary&amp;Assumptions'!$G$32*$B162,$D162&gt;='Summary&amp;Assumptions'!$D$17,AP$47&gt;=$D162,AP$47&lt;=EDATE($D162,'Summary&amp;Assumptions'!$G$32))*$B162+AND(AP$56&lt;'Summary&amp;Assumptions'!$J$31,AP$47&gt;=$FO162,AP$47&lt;=$FP162)*(('Summary&amp;Assumptions'!$H$25*$C162)*(1+'Summary&amp;Assumptions'!$J$29)^(AP$46-1))+AND(AP$56&lt;'Summary&amp;Assumptions'!$J$31,AP$47&gt;=$FQ162,AP$47&lt;=$FR162)*(('Summary&amp;Assumptions'!$H$25*$C162)*(1+'Summary&amp;Assumptions'!$J$29)^(AP$46-1))</f>
        <v>0</v>
      </c>
      <c r="AL162" s="588">
        <f>AND(AQ$55&gt;0,SUM($E162:AK162)&lt;'Summary&amp;Assumptions'!$G$32*$B162,$D162&gt;='Summary&amp;Assumptions'!$D$17,AQ$47&gt;=$D162,AQ$47&lt;=EDATE($D162,'Summary&amp;Assumptions'!$G$32))*$B162+AND(AQ$56&lt;'Summary&amp;Assumptions'!$J$31,AQ$47&gt;=$FO162,AQ$47&lt;=$FP162)*(('Summary&amp;Assumptions'!$H$25*$C162)*(1+'Summary&amp;Assumptions'!$J$29)^(AQ$46-1))+AND(AQ$56&lt;'Summary&amp;Assumptions'!$J$31,AQ$47&gt;=$FQ162,AQ$47&lt;=$FR162)*(('Summary&amp;Assumptions'!$H$25*$C162)*(1+'Summary&amp;Assumptions'!$J$29)^(AQ$46-1))</f>
        <v>0</v>
      </c>
      <c r="AM162" s="588">
        <f>AND(AR$55&gt;0,SUM($E162:AL162)&lt;'Summary&amp;Assumptions'!$G$32*$B162,$D162&gt;='Summary&amp;Assumptions'!$D$17,AR$47&gt;=$D162,AR$47&lt;=EDATE($D162,'Summary&amp;Assumptions'!$G$32))*$B162+AND(AR$56&lt;'Summary&amp;Assumptions'!$J$31,AR$47&gt;=$FO162,AR$47&lt;=$FP162)*(('Summary&amp;Assumptions'!$H$25*$C162)*(1+'Summary&amp;Assumptions'!$J$29)^(AR$46-1))+AND(AR$56&lt;'Summary&amp;Assumptions'!$J$31,AR$47&gt;=$FQ162,AR$47&lt;=$FR162)*(('Summary&amp;Assumptions'!$H$25*$C162)*(1+'Summary&amp;Assumptions'!$J$29)^(AR$46-1))</f>
        <v>0</v>
      </c>
      <c r="AN162" s="588">
        <f>AND(AS$55&gt;0,SUM($E162:AM162)&lt;'Summary&amp;Assumptions'!$G$32*$B162,$D162&gt;='Summary&amp;Assumptions'!$D$17,AS$47&gt;=$D162,AS$47&lt;=EDATE($D162,'Summary&amp;Assumptions'!$G$32))*$B162+AND(AS$56&lt;'Summary&amp;Assumptions'!$J$31,AS$47&gt;=$FO162,AS$47&lt;=$FP162)*(('Summary&amp;Assumptions'!$H$25*$C162)*(1+'Summary&amp;Assumptions'!$J$29)^(AS$46-1))+AND(AS$56&lt;'Summary&amp;Assumptions'!$J$31,AS$47&gt;=$FQ162,AS$47&lt;=$FR162)*(('Summary&amp;Assumptions'!$H$25*$C162)*(1+'Summary&amp;Assumptions'!$J$29)^(AS$46-1))</f>
        <v>0</v>
      </c>
      <c r="AO162" s="588">
        <f>AND(AT$55&gt;0,SUM($E162:AN162)&lt;'Summary&amp;Assumptions'!$G$32*$B162,$D162&gt;='Summary&amp;Assumptions'!$D$17,AT$47&gt;=$D162,AT$47&lt;=EDATE($D162,'Summary&amp;Assumptions'!$G$32))*$B162+AND(AT$56&lt;'Summary&amp;Assumptions'!$J$31,AT$47&gt;=$FO162,AT$47&lt;=$FP162)*(('Summary&amp;Assumptions'!$H$25*$C162)*(1+'Summary&amp;Assumptions'!$J$29)^(AT$46-1))+AND(AT$56&lt;'Summary&amp;Assumptions'!$J$31,AT$47&gt;=$FQ162,AT$47&lt;=$FR162)*(('Summary&amp;Assumptions'!$H$25*$C162)*(1+'Summary&amp;Assumptions'!$J$29)^(AT$46-1))</f>
        <v>0</v>
      </c>
      <c r="AP162" s="588">
        <f>AND(AU$55&gt;0,SUM($E162:AO162)&lt;'Summary&amp;Assumptions'!$G$32*$B162,$D162&gt;='Summary&amp;Assumptions'!$D$17,AU$47&gt;=$D162,AU$47&lt;=EDATE($D162,'Summary&amp;Assumptions'!$G$32))*$B162+AND(AU$56&lt;'Summary&amp;Assumptions'!$J$31,AU$47&gt;=$FO162,AU$47&lt;=$FP162)*(('Summary&amp;Assumptions'!$H$25*$C162)*(1+'Summary&amp;Assumptions'!$J$29)^(AU$46-1))+AND(AU$56&lt;'Summary&amp;Assumptions'!$J$31,AU$47&gt;=$FQ162,AU$47&lt;=$FR162)*(('Summary&amp;Assumptions'!$H$25*$C162)*(1+'Summary&amp;Assumptions'!$J$29)^(AU$46-1))</f>
        <v>0</v>
      </c>
      <c r="AQ162" s="588">
        <f>AND(AV$55&gt;0,SUM($E162:AP162)&lt;'Summary&amp;Assumptions'!$G$32*$B162,$D162&gt;='Summary&amp;Assumptions'!$D$17,AV$47&gt;=$D162,AV$47&lt;=EDATE($D162,'Summary&amp;Assumptions'!$G$32))*$B162+AND(AV$56&lt;'Summary&amp;Assumptions'!$J$31,AV$47&gt;=$FO162,AV$47&lt;=$FP162)*(('Summary&amp;Assumptions'!$H$25*$C162)*(1+'Summary&amp;Assumptions'!$J$29)^(AV$46-1))+AND(AV$56&lt;'Summary&amp;Assumptions'!$J$31,AV$47&gt;=$FQ162,AV$47&lt;=$FR162)*(('Summary&amp;Assumptions'!$H$25*$C162)*(1+'Summary&amp;Assumptions'!$J$29)^(AV$46-1))</f>
        <v>0</v>
      </c>
      <c r="AR162" s="588">
        <f>AND(AW$55&gt;0,SUM($E162:AQ162)&lt;'Summary&amp;Assumptions'!$G$32*$B162,$D162&gt;='Summary&amp;Assumptions'!$D$17,AW$47&gt;=$D162,AW$47&lt;=EDATE($D162,'Summary&amp;Assumptions'!$G$32))*$B162+AND(AW$56&lt;'Summary&amp;Assumptions'!$J$31,AW$47&gt;=$FO162,AW$47&lt;=$FP162)*(('Summary&amp;Assumptions'!$H$25*$C162)*(1+'Summary&amp;Assumptions'!$J$29)^(AW$46-1))+AND(AW$56&lt;'Summary&amp;Assumptions'!$J$31,AW$47&gt;=$FQ162,AW$47&lt;=$FR162)*(('Summary&amp;Assumptions'!$H$25*$C162)*(1+'Summary&amp;Assumptions'!$J$29)^(AW$46-1))</f>
        <v>0</v>
      </c>
      <c r="AS162" s="588">
        <f>AND(AX$55&gt;0,SUM($E162:AR162)&lt;'Summary&amp;Assumptions'!$G$32*$B162,$D162&gt;='Summary&amp;Assumptions'!$D$17,AX$47&gt;=$D162,AX$47&lt;=EDATE($D162,'Summary&amp;Assumptions'!$G$32))*$B162+AND(AX$56&lt;'Summary&amp;Assumptions'!$J$31,AX$47&gt;=$FO162,AX$47&lt;=$FP162)*(('Summary&amp;Assumptions'!$H$25*$C162)*(1+'Summary&amp;Assumptions'!$J$29)^(AX$46-1))+AND(AX$56&lt;'Summary&amp;Assumptions'!$J$31,AX$47&gt;=$FQ162,AX$47&lt;=$FR162)*(('Summary&amp;Assumptions'!$H$25*$C162)*(1+'Summary&amp;Assumptions'!$J$29)^(AX$46-1))</f>
        <v>0</v>
      </c>
      <c r="AT162" s="588">
        <f>AND(AY$55&gt;0,SUM($E162:AS162)&lt;'Summary&amp;Assumptions'!$G$32*$B162,$D162&gt;='Summary&amp;Assumptions'!$D$17,AY$47&gt;=$D162,AY$47&lt;=EDATE($D162,'Summary&amp;Assumptions'!$G$32))*$B162+AND(AY$56&lt;'Summary&amp;Assumptions'!$J$31,AY$47&gt;=$FO162,AY$47&lt;=$FP162)*(('Summary&amp;Assumptions'!$H$25*$C162)*(1+'Summary&amp;Assumptions'!$J$29)^(AY$46-1))+AND(AY$56&lt;'Summary&amp;Assumptions'!$J$31,AY$47&gt;=$FQ162,AY$47&lt;=$FR162)*(('Summary&amp;Assumptions'!$H$25*$C162)*(1+'Summary&amp;Assumptions'!$J$29)^(AY$46-1))</f>
        <v>0</v>
      </c>
      <c r="AU162" s="588">
        <f>AND(AZ$55&gt;0,SUM($E162:AT162)&lt;'Summary&amp;Assumptions'!$G$32*$B162,$D162&gt;='Summary&amp;Assumptions'!$D$17,AZ$47&gt;=$D162,AZ$47&lt;=EDATE($D162,'Summary&amp;Assumptions'!$G$32))*$B162+AND(AZ$56&lt;'Summary&amp;Assumptions'!$J$31,AZ$47&gt;=$FO162,AZ$47&lt;=$FP162)*(('Summary&amp;Assumptions'!$H$25*$C162)*(1+'Summary&amp;Assumptions'!$J$29)^(AZ$46-1))+AND(AZ$56&lt;'Summary&amp;Assumptions'!$J$31,AZ$47&gt;=$FQ162,AZ$47&lt;=$FR162)*(('Summary&amp;Assumptions'!$H$25*$C162)*(1+'Summary&amp;Assumptions'!$J$29)^(AZ$46-1))</f>
        <v>0</v>
      </c>
      <c r="AV162" s="588">
        <f>AND(BA$55&gt;0,SUM($E162:AU162)&lt;'Summary&amp;Assumptions'!$G$32*$B162,$D162&gt;='Summary&amp;Assumptions'!$D$17,BA$47&gt;=$D162,BA$47&lt;=EDATE($D162,'Summary&amp;Assumptions'!$G$32))*$B162+AND(BA$56&lt;'Summary&amp;Assumptions'!$J$31,BA$47&gt;=$FO162,BA$47&lt;=$FP162)*(('Summary&amp;Assumptions'!$H$25*$C162)*(1+'Summary&amp;Assumptions'!$J$29)^(BA$46-1))+AND(BA$56&lt;'Summary&amp;Assumptions'!$J$31,BA$47&gt;=$FQ162,BA$47&lt;=$FR162)*(('Summary&amp;Assumptions'!$H$25*$C162)*(1+'Summary&amp;Assumptions'!$J$29)^(BA$46-1))</f>
        <v>0</v>
      </c>
      <c r="AW162" s="588">
        <f>AND(BB$55&gt;0,SUM($E162:AV162)&lt;'Summary&amp;Assumptions'!$G$32*$B162,$D162&gt;='Summary&amp;Assumptions'!$D$17,BB$47&gt;=$D162,BB$47&lt;=EDATE($D162,'Summary&amp;Assumptions'!$G$32))*$B162+AND(BB$56&lt;'Summary&amp;Assumptions'!$J$31,BB$47&gt;=$FO162,BB$47&lt;=$FP162)*(('Summary&amp;Assumptions'!$H$25*$C162)*(1+'Summary&amp;Assumptions'!$J$29)^(BB$46-1))+AND(BB$56&lt;'Summary&amp;Assumptions'!$J$31,BB$47&gt;=$FQ162,BB$47&lt;=$FR162)*(('Summary&amp;Assumptions'!$H$25*$C162)*(1+'Summary&amp;Assumptions'!$J$29)^(BB$46-1))</f>
        <v>0</v>
      </c>
      <c r="AX162" s="588">
        <f>AND(BC$55&gt;0,SUM($E162:AW162)&lt;'Summary&amp;Assumptions'!$G$32*$B162,$D162&gt;='Summary&amp;Assumptions'!$D$17,BC$47&gt;=$D162,BC$47&lt;=EDATE($D162,'Summary&amp;Assumptions'!$G$32))*$B162+AND(BC$56&lt;'Summary&amp;Assumptions'!$J$31,BC$47&gt;=$FO162,BC$47&lt;=$FP162)*(('Summary&amp;Assumptions'!$H$25*$C162)*(1+'Summary&amp;Assumptions'!$J$29)^(BC$46-1))+AND(BC$56&lt;'Summary&amp;Assumptions'!$J$31,BC$47&gt;=$FQ162,BC$47&lt;=$FR162)*(('Summary&amp;Assumptions'!$H$25*$C162)*(1+'Summary&amp;Assumptions'!$J$29)^(BC$46-1))</f>
        <v>0</v>
      </c>
      <c r="AY162" s="588">
        <f>AND(BD$55&gt;0,SUM($E162:AX162)&lt;'Summary&amp;Assumptions'!$G$32*$B162,$D162&gt;='Summary&amp;Assumptions'!$D$17,BD$47&gt;=$D162,BD$47&lt;=EDATE($D162,'Summary&amp;Assumptions'!$G$32))*$B162+AND(BD$56&lt;'Summary&amp;Assumptions'!$J$31,BD$47&gt;=$FO162,BD$47&lt;=$FP162)*(('Summary&amp;Assumptions'!$H$25*$C162)*(1+'Summary&amp;Assumptions'!$J$29)^(BD$46-1))+AND(BD$56&lt;'Summary&amp;Assumptions'!$J$31,BD$47&gt;=$FQ162,BD$47&lt;=$FR162)*(('Summary&amp;Assumptions'!$H$25*$C162)*(1+'Summary&amp;Assumptions'!$J$29)^(BD$46-1))</f>
        <v>0</v>
      </c>
      <c r="AZ162" s="588">
        <f>AND(BE$55&gt;0,SUM($E162:AY162)&lt;'Summary&amp;Assumptions'!$G$32*$B162,$D162&gt;='Summary&amp;Assumptions'!$D$17,BE$47&gt;=$D162,BE$47&lt;=EDATE($D162,'Summary&amp;Assumptions'!$G$32))*$B162+AND(BE$56&lt;'Summary&amp;Assumptions'!$J$31,BE$47&gt;=$FO162,BE$47&lt;=$FP162)*(('Summary&amp;Assumptions'!$H$25*$C162)*(1+'Summary&amp;Assumptions'!$J$29)^(BE$46-1))+AND(BE$56&lt;'Summary&amp;Assumptions'!$J$31,BE$47&gt;=$FQ162,BE$47&lt;=$FR162)*(('Summary&amp;Assumptions'!$H$25*$C162)*(1+'Summary&amp;Assumptions'!$J$29)^(BE$46-1))</f>
        <v>0</v>
      </c>
      <c r="BA162" s="588">
        <f>AND(BF$55&gt;0,SUM($E162:AZ162)&lt;'Summary&amp;Assumptions'!$G$32*$B162,$D162&gt;='Summary&amp;Assumptions'!$D$17,BF$47&gt;=$D162,BF$47&lt;=EDATE($D162,'Summary&amp;Assumptions'!$G$32))*$B162+AND(BF$56&lt;'Summary&amp;Assumptions'!$J$31,BF$47&gt;=$FO162,BF$47&lt;=$FP162)*(('Summary&amp;Assumptions'!$H$25*$C162)*(1+'Summary&amp;Assumptions'!$J$29)^(BF$46-1))+AND(BF$56&lt;'Summary&amp;Assumptions'!$J$31,BF$47&gt;=$FQ162,BF$47&lt;=$FR162)*(('Summary&amp;Assumptions'!$H$25*$C162)*(1+'Summary&amp;Assumptions'!$J$29)^(BF$46-1))</f>
        <v>0</v>
      </c>
      <c r="BB162" s="588">
        <f>AND(BG$55&gt;0,SUM($E162:BA162)&lt;'Summary&amp;Assumptions'!$G$32*$B162,$D162&gt;='Summary&amp;Assumptions'!$D$17,BG$47&gt;=$D162,BG$47&lt;=EDATE($D162,'Summary&amp;Assumptions'!$G$32))*$B162+AND(BG$56&lt;'Summary&amp;Assumptions'!$J$31,BG$47&gt;=$FO162,BG$47&lt;=$FP162)*(('Summary&amp;Assumptions'!$H$25*$C162)*(1+'Summary&amp;Assumptions'!$J$29)^(BG$46-1))+AND(BG$56&lt;'Summary&amp;Assumptions'!$J$31,BG$47&gt;=$FQ162,BG$47&lt;=$FR162)*(('Summary&amp;Assumptions'!$H$25*$C162)*(1+'Summary&amp;Assumptions'!$J$29)^(BG$46-1))</f>
        <v>0</v>
      </c>
      <c r="BC162" s="588">
        <f>AND(BH$55&gt;0,SUM($E162:BB162)&lt;'Summary&amp;Assumptions'!$G$32*$B162,$D162&gt;='Summary&amp;Assumptions'!$D$17,BH$47&gt;=$D162,BH$47&lt;=EDATE($D162,'Summary&amp;Assumptions'!$G$32))*$B162+AND(BH$56&lt;'Summary&amp;Assumptions'!$J$31,BH$47&gt;=$FO162,BH$47&lt;=$FP162)*(('Summary&amp;Assumptions'!$H$25*$C162)*(1+'Summary&amp;Assumptions'!$J$29)^(BH$46-1))+AND(BH$56&lt;'Summary&amp;Assumptions'!$J$31,BH$47&gt;=$FQ162,BH$47&lt;=$FR162)*(('Summary&amp;Assumptions'!$H$25*$C162)*(1+'Summary&amp;Assumptions'!$J$29)^(BH$46-1))</f>
        <v>0</v>
      </c>
      <c r="BD162" s="588">
        <f>AND(BI$55&gt;0,SUM($E162:BC162)&lt;'Summary&amp;Assumptions'!$G$32*$B162,$D162&gt;='Summary&amp;Assumptions'!$D$17,BI$47&gt;=$D162,BI$47&lt;=EDATE($D162,'Summary&amp;Assumptions'!$G$32))*$B162+AND(BI$56&lt;'Summary&amp;Assumptions'!$J$31,BI$47&gt;=$FO162,BI$47&lt;=$FP162)*(('Summary&amp;Assumptions'!$H$25*$C162)*(1+'Summary&amp;Assumptions'!$J$29)^(BI$46-1))+AND(BI$56&lt;'Summary&amp;Assumptions'!$J$31,BI$47&gt;=$FQ162,BI$47&lt;=$FR162)*(('Summary&amp;Assumptions'!$H$25*$C162)*(1+'Summary&amp;Assumptions'!$J$29)^(BI$46-1))</f>
        <v>0</v>
      </c>
      <c r="BE162" s="588">
        <f>AND(BJ$55&gt;0,SUM($E162:BD162)&lt;'Summary&amp;Assumptions'!$G$32*$B162,$D162&gt;='Summary&amp;Assumptions'!$D$17,BJ$47&gt;=$D162,BJ$47&lt;=EDATE($D162,'Summary&amp;Assumptions'!$G$32))*$B162+AND(BJ$56&lt;'Summary&amp;Assumptions'!$J$31,BJ$47&gt;=$FO162,BJ$47&lt;=$FP162)*(('Summary&amp;Assumptions'!$H$25*$C162)*(1+'Summary&amp;Assumptions'!$J$29)^(BJ$46-1))+AND(BJ$56&lt;'Summary&amp;Assumptions'!$J$31,BJ$47&gt;=$FQ162,BJ$47&lt;=$FR162)*(('Summary&amp;Assumptions'!$H$25*$C162)*(1+'Summary&amp;Assumptions'!$J$29)^(BJ$46-1))</f>
        <v>0</v>
      </c>
      <c r="BF162" s="588">
        <f>AND(BK$55&gt;0,SUM($E162:BE162)&lt;'Summary&amp;Assumptions'!$G$32*$B162,$D162&gt;='Summary&amp;Assumptions'!$D$17,BK$47&gt;=$D162,BK$47&lt;=EDATE($D162,'Summary&amp;Assumptions'!$G$32))*$B162+AND(BK$56&lt;'Summary&amp;Assumptions'!$J$31,BK$47&gt;=$FO162,BK$47&lt;=$FP162)*(('Summary&amp;Assumptions'!$H$25*$C162)*(1+'Summary&amp;Assumptions'!$J$29)^(BK$46-1))+AND(BK$56&lt;'Summary&amp;Assumptions'!$J$31,BK$47&gt;=$FQ162,BK$47&lt;=$FR162)*(('Summary&amp;Assumptions'!$H$25*$C162)*(1+'Summary&amp;Assumptions'!$J$29)^(BK$46-1))</f>
        <v>0</v>
      </c>
      <c r="BG162" s="588">
        <f>AND(BL$55&gt;0,SUM($E162:BF162)&lt;'Summary&amp;Assumptions'!$G$32*$B162,$D162&gt;='Summary&amp;Assumptions'!$D$17,BL$47&gt;=$D162,BL$47&lt;=EDATE($D162,'Summary&amp;Assumptions'!$G$32))*$B162+AND(BL$56&lt;'Summary&amp;Assumptions'!$J$31,BL$47&gt;=$FO162,BL$47&lt;=$FP162)*(('Summary&amp;Assumptions'!$H$25*$C162)*(1+'Summary&amp;Assumptions'!$J$29)^(BL$46-1))+AND(BL$56&lt;'Summary&amp;Assumptions'!$J$31,BL$47&gt;=$FQ162,BL$47&lt;=$FR162)*(('Summary&amp;Assumptions'!$H$25*$C162)*(1+'Summary&amp;Assumptions'!$J$29)^(BL$46-1))</f>
        <v>0</v>
      </c>
      <c r="BH162" s="588">
        <f>AND(BM$55&gt;0,SUM($E162:BG162)&lt;'Summary&amp;Assumptions'!$G$32*$B162,$D162&gt;='Summary&amp;Assumptions'!$D$17,BM$47&gt;=$D162,BM$47&lt;=EDATE($D162,'Summary&amp;Assumptions'!$G$32))*$B162+AND(BM$56&lt;'Summary&amp;Assumptions'!$J$31,BM$47&gt;=$FO162,BM$47&lt;=$FP162)*(('Summary&amp;Assumptions'!$H$25*$C162)*(1+'Summary&amp;Assumptions'!$J$29)^(BM$46-1))+AND(BM$56&lt;'Summary&amp;Assumptions'!$J$31,BM$47&gt;=$FQ162,BM$47&lt;=$FR162)*(('Summary&amp;Assumptions'!$H$25*$C162)*(1+'Summary&amp;Assumptions'!$J$29)^(BM$46-1))</f>
        <v>0</v>
      </c>
      <c r="BI162" s="588">
        <f>AND(BN$55&gt;0,SUM($E162:BH162)&lt;'Summary&amp;Assumptions'!$G$32*$B162,$D162&gt;='Summary&amp;Assumptions'!$D$17,BN$47&gt;=$D162,BN$47&lt;=EDATE($D162,'Summary&amp;Assumptions'!$G$32))*$B162+AND(BN$56&lt;'Summary&amp;Assumptions'!$J$31,BN$47&gt;=$FO162,BN$47&lt;=$FP162)*(('Summary&amp;Assumptions'!$H$25*$C162)*(1+'Summary&amp;Assumptions'!$J$29)^(BN$46-1))+AND(BN$56&lt;'Summary&amp;Assumptions'!$J$31,BN$47&gt;=$FQ162,BN$47&lt;=$FR162)*(('Summary&amp;Assumptions'!$H$25*$C162)*(1+'Summary&amp;Assumptions'!$J$29)^(BN$46-1))</f>
        <v>0</v>
      </c>
      <c r="BJ162" s="588">
        <f>AND(BO$55&gt;0,SUM($E162:BI162)&lt;'Summary&amp;Assumptions'!$G$32*$B162,$D162&gt;='Summary&amp;Assumptions'!$D$17,BO$47&gt;=$D162,BO$47&lt;=EDATE($D162,'Summary&amp;Assumptions'!$G$32))*$B162+AND(BO$56&lt;'Summary&amp;Assumptions'!$J$31,BO$47&gt;=$FO162,BO$47&lt;=$FP162)*(('Summary&amp;Assumptions'!$H$25*$C162)*(1+'Summary&amp;Assumptions'!$J$29)^(BO$46-1))+AND(BO$56&lt;'Summary&amp;Assumptions'!$J$31,BO$47&gt;=$FQ162,BO$47&lt;=$FR162)*(('Summary&amp;Assumptions'!$H$25*$C162)*(1+'Summary&amp;Assumptions'!$J$29)^(BO$46-1))</f>
        <v>0</v>
      </c>
      <c r="BK162" s="588">
        <f>AND(BP$55&gt;0,SUM($E162:BJ162)&lt;'Summary&amp;Assumptions'!$G$32*$B162,$D162&gt;='Summary&amp;Assumptions'!$D$17,BP$47&gt;=$D162,BP$47&lt;=EDATE($D162,'Summary&amp;Assumptions'!$G$32))*$B162+AND(BP$56&lt;'Summary&amp;Assumptions'!$J$31,BP$47&gt;=$FO162,BP$47&lt;=$FP162)*(('Summary&amp;Assumptions'!$H$25*$C162)*(1+'Summary&amp;Assumptions'!$J$29)^(BP$46-1))+AND(BP$56&lt;'Summary&amp;Assumptions'!$J$31,BP$47&gt;=$FQ162,BP$47&lt;=$FR162)*(('Summary&amp;Assumptions'!$H$25*$C162)*(1+'Summary&amp;Assumptions'!$J$29)^(BP$46-1))</f>
        <v>0</v>
      </c>
      <c r="BL162" s="588">
        <f>AND(BQ$55&gt;0,SUM($E162:BK162)&lt;'Summary&amp;Assumptions'!$G$32*$B162,$D162&gt;='Summary&amp;Assumptions'!$D$17,BQ$47&gt;=$D162,BQ$47&lt;=EDATE($D162,'Summary&amp;Assumptions'!$G$32))*$B162+AND(BQ$56&lt;'Summary&amp;Assumptions'!$J$31,BQ$47&gt;=$FO162,BQ$47&lt;=$FP162)*(('Summary&amp;Assumptions'!$H$25*$C162)*(1+'Summary&amp;Assumptions'!$J$29)^(BQ$46-1))+AND(BQ$56&lt;'Summary&amp;Assumptions'!$J$31,BQ$47&gt;=$FQ162,BQ$47&lt;=$FR162)*(('Summary&amp;Assumptions'!$H$25*$C162)*(1+'Summary&amp;Assumptions'!$J$29)^(BQ$46-1))</f>
        <v>0</v>
      </c>
      <c r="BM162" s="588">
        <f>AND(BR$55&gt;0,SUM($E162:BL162)&lt;'Summary&amp;Assumptions'!$G$32*$B162,$D162&gt;='Summary&amp;Assumptions'!$D$17,BR$47&gt;=$D162,BR$47&lt;=EDATE($D162,'Summary&amp;Assumptions'!$G$32))*$B162+AND(BR$56&lt;'Summary&amp;Assumptions'!$J$31,BR$47&gt;=$FO162,BR$47&lt;=$FP162)*(('Summary&amp;Assumptions'!$H$25*$C162)*(1+'Summary&amp;Assumptions'!$J$29)^(BR$46-1))+AND(BR$56&lt;'Summary&amp;Assumptions'!$J$31,BR$47&gt;=$FQ162,BR$47&lt;=$FR162)*(('Summary&amp;Assumptions'!$H$25*$C162)*(1+'Summary&amp;Assumptions'!$J$29)^(BR$46-1))</f>
        <v>0</v>
      </c>
      <c r="BN162" s="588">
        <f>AND(BS$55&gt;0,SUM($E162:BM162)&lt;'Summary&amp;Assumptions'!$G$32*$B162,$D162&gt;='Summary&amp;Assumptions'!$D$17,BS$47&gt;=$D162,BS$47&lt;=EDATE($D162,'Summary&amp;Assumptions'!$G$32))*$B162+AND(BS$56&lt;'Summary&amp;Assumptions'!$J$31,BS$47&gt;=$FO162,BS$47&lt;=$FP162)*(('Summary&amp;Assumptions'!$H$25*$C162)*(1+'Summary&amp;Assumptions'!$J$29)^(BS$46-1))+AND(BS$56&lt;'Summary&amp;Assumptions'!$J$31,BS$47&gt;=$FQ162,BS$47&lt;=$FR162)*(('Summary&amp;Assumptions'!$H$25*$C162)*(1+'Summary&amp;Assumptions'!$J$29)^(BS$46-1))</f>
        <v>0</v>
      </c>
      <c r="BO162" s="588">
        <f>AND(BT$55&gt;0,SUM($E162:BN162)&lt;'Summary&amp;Assumptions'!$G$32*$B162,$D162&gt;='Summary&amp;Assumptions'!$D$17,BT$47&gt;=$D162,BT$47&lt;=EDATE($D162,'Summary&amp;Assumptions'!$G$32))*$B162+AND(BT$56&lt;'Summary&amp;Assumptions'!$J$31,BT$47&gt;=$FO162,BT$47&lt;=$FP162)*(('Summary&amp;Assumptions'!$H$25*$C162)*(1+'Summary&amp;Assumptions'!$J$29)^(BT$46-1))+AND(BT$56&lt;'Summary&amp;Assumptions'!$J$31,BT$47&gt;=$FQ162,BT$47&lt;=$FR162)*(('Summary&amp;Assumptions'!$H$25*$C162)*(1+'Summary&amp;Assumptions'!$J$29)^(BT$46-1))</f>
        <v>0</v>
      </c>
      <c r="BP162" s="588">
        <f>AND(BU$55&gt;0,SUM($E162:BO162)&lt;'Summary&amp;Assumptions'!$G$32*$B162,$D162&gt;='Summary&amp;Assumptions'!$D$17,BU$47&gt;=$D162,BU$47&lt;=EDATE($D162,'Summary&amp;Assumptions'!$G$32))*$B162+AND(BU$56&lt;'Summary&amp;Assumptions'!$J$31,BU$47&gt;=$FO162,BU$47&lt;=$FP162)*(('Summary&amp;Assumptions'!$H$25*$C162)*(1+'Summary&amp;Assumptions'!$J$29)^(BU$46-1))+AND(BU$56&lt;'Summary&amp;Assumptions'!$J$31,BU$47&gt;=$FQ162,BU$47&lt;=$FR162)*(('Summary&amp;Assumptions'!$H$25*$C162)*(1+'Summary&amp;Assumptions'!$J$29)^(BU$46-1))</f>
        <v>0</v>
      </c>
      <c r="BQ162" s="588">
        <f>AND(BV$55&gt;0,SUM($E162:BP162)&lt;'Summary&amp;Assumptions'!$G$32*$B162,$D162&gt;='Summary&amp;Assumptions'!$D$17,BV$47&gt;=$D162,BV$47&lt;=EDATE($D162,'Summary&amp;Assumptions'!$G$32))*$B162+AND(BV$56&lt;'Summary&amp;Assumptions'!$J$31,BV$47&gt;=$FO162,BV$47&lt;=$FP162)*(('Summary&amp;Assumptions'!$H$25*$C162)*(1+'Summary&amp;Assumptions'!$J$29)^(BV$46-1))+AND(BV$56&lt;'Summary&amp;Assumptions'!$J$31,BV$47&gt;=$FQ162,BV$47&lt;=$FR162)*(('Summary&amp;Assumptions'!$H$25*$C162)*(1+'Summary&amp;Assumptions'!$J$29)^(BV$46-1))</f>
        <v>0</v>
      </c>
      <c r="BR162" s="588">
        <f>AND(BW$55&gt;0,SUM($E162:BQ162)&lt;'Summary&amp;Assumptions'!$G$32*$B162,$D162&gt;='Summary&amp;Assumptions'!$D$17,BW$47&gt;=$D162,BW$47&lt;=EDATE($D162,'Summary&amp;Assumptions'!$G$32))*$B162+AND(BW$56&lt;'Summary&amp;Assumptions'!$J$31,BW$47&gt;=$FO162,BW$47&lt;=$FP162)*(('Summary&amp;Assumptions'!$H$25*$C162)*(1+'Summary&amp;Assumptions'!$J$29)^(BW$46-1))+AND(BW$56&lt;'Summary&amp;Assumptions'!$J$31,BW$47&gt;=$FQ162,BW$47&lt;=$FR162)*(('Summary&amp;Assumptions'!$H$25*$C162)*(1+'Summary&amp;Assumptions'!$J$29)^(BW$46-1))</f>
        <v>0</v>
      </c>
      <c r="BS162" s="588">
        <f>AND(BX$55&gt;0,SUM($E162:BR162)&lt;'Summary&amp;Assumptions'!$G$32*$B162,$D162&gt;='Summary&amp;Assumptions'!$D$17,BX$47&gt;=$D162,BX$47&lt;=EDATE($D162,'Summary&amp;Assumptions'!$G$32))*$B162+AND(BX$56&lt;'Summary&amp;Assumptions'!$J$31,BX$47&gt;=$FO162,BX$47&lt;=$FP162)*(('Summary&amp;Assumptions'!$H$25*$C162)*(1+'Summary&amp;Assumptions'!$J$29)^(BX$46-1))+AND(BX$56&lt;'Summary&amp;Assumptions'!$J$31,BX$47&gt;=$FQ162,BX$47&lt;=$FR162)*(('Summary&amp;Assumptions'!$H$25*$C162)*(1+'Summary&amp;Assumptions'!$J$29)^(BX$46-1))</f>
        <v>0</v>
      </c>
      <c r="BT162" s="588">
        <f>AND(BY$55&gt;0,SUM($E162:BS162)&lt;'Summary&amp;Assumptions'!$G$32*$B162,$D162&gt;='Summary&amp;Assumptions'!$D$17,BY$47&gt;=$D162,BY$47&lt;=EDATE($D162,'Summary&amp;Assumptions'!$G$32))*$B162+AND(BY$56&lt;'Summary&amp;Assumptions'!$J$31,BY$47&gt;=$FO162,BY$47&lt;=$FP162)*(('Summary&amp;Assumptions'!$H$25*$C162)*(1+'Summary&amp;Assumptions'!$J$29)^(BY$46-1))+AND(BY$56&lt;'Summary&amp;Assumptions'!$J$31,BY$47&gt;=$FQ162,BY$47&lt;=$FR162)*(('Summary&amp;Assumptions'!$H$25*$C162)*(1+'Summary&amp;Assumptions'!$J$29)^(BY$46-1))</f>
        <v>0</v>
      </c>
      <c r="BU162" s="588">
        <f>AND(BZ$55&gt;0,SUM($E162:BT162)&lt;'Summary&amp;Assumptions'!$G$32*$B162,$D162&gt;='Summary&amp;Assumptions'!$D$17,BZ$47&gt;=$D162,BZ$47&lt;=EDATE($D162,'Summary&amp;Assumptions'!$G$32))*$B162+AND(BZ$56&lt;'Summary&amp;Assumptions'!$J$31,BZ$47&gt;=$FO162,BZ$47&lt;=$FP162)*(('Summary&amp;Assumptions'!$H$25*$C162)*(1+'Summary&amp;Assumptions'!$J$29)^(BZ$46-1))+AND(BZ$56&lt;'Summary&amp;Assumptions'!$J$31,BZ$47&gt;=$FQ162,BZ$47&lt;=$FR162)*(('Summary&amp;Assumptions'!$H$25*$C162)*(1+'Summary&amp;Assumptions'!$J$29)^(BZ$46-1))</f>
        <v>0</v>
      </c>
      <c r="BV162" s="588">
        <f>AND(CA$55&gt;0,SUM($E162:BU162)&lt;'Summary&amp;Assumptions'!$G$32*$B162,$D162&gt;='Summary&amp;Assumptions'!$D$17,CA$47&gt;=$D162,CA$47&lt;=EDATE($D162,'Summary&amp;Assumptions'!$G$32))*$B162+AND(CA$56&lt;'Summary&amp;Assumptions'!$J$31,CA$47&gt;=$FO162,CA$47&lt;=$FP162)*(('Summary&amp;Assumptions'!$H$25*$C162)*(1+'Summary&amp;Assumptions'!$J$29)^(CA$46-1))+AND(CA$56&lt;'Summary&amp;Assumptions'!$J$31,CA$47&gt;=$FQ162,CA$47&lt;=$FR162)*(('Summary&amp;Assumptions'!$H$25*$C162)*(1+'Summary&amp;Assumptions'!$J$29)^(CA$46-1))</f>
        <v>0</v>
      </c>
      <c r="BW162" s="588">
        <f>AND(CB$55&gt;0,SUM($E162:BV162)&lt;'Summary&amp;Assumptions'!$G$32*$B162,$D162&gt;='Summary&amp;Assumptions'!$D$17,CB$47&gt;=$D162,CB$47&lt;=EDATE($D162,'Summary&amp;Assumptions'!$G$32))*$B162+AND(CB$56&lt;'Summary&amp;Assumptions'!$J$31,CB$47&gt;=$FO162,CB$47&lt;=$FP162)*(('Summary&amp;Assumptions'!$H$25*$C162)*(1+'Summary&amp;Assumptions'!$J$29)^(CB$46-1))+AND(CB$56&lt;'Summary&amp;Assumptions'!$J$31,CB$47&gt;=$FQ162,CB$47&lt;=$FR162)*(('Summary&amp;Assumptions'!$H$25*$C162)*(1+'Summary&amp;Assumptions'!$J$29)^(CB$46-1))</f>
        <v>0</v>
      </c>
      <c r="BX162" s="588">
        <f>AND(CC$55&gt;0,SUM($E162:BW162)&lt;'Summary&amp;Assumptions'!$G$32*$B162,$D162&gt;='Summary&amp;Assumptions'!$D$17,CC$47&gt;=$D162,CC$47&lt;=EDATE($D162,'Summary&amp;Assumptions'!$G$32))*$B162+AND(CC$56&lt;'Summary&amp;Assumptions'!$J$31,CC$47&gt;=$FO162,CC$47&lt;=$FP162)*(('Summary&amp;Assumptions'!$H$25*$C162)*(1+'Summary&amp;Assumptions'!$J$29)^(CC$46-1))+AND(CC$56&lt;'Summary&amp;Assumptions'!$J$31,CC$47&gt;=$FQ162,CC$47&lt;=$FR162)*(('Summary&amp;Assumptions'!$H$25*$C162)*(1+'Summary&amp;Assumptions'!$J$29)^(CC$46-1))</f>
        <v>0</v>
      </c>
      <c r="BY162" s="588">
        <f>AND(CD$55&gt;0,SUM($E162:BX162)&lt;'Summary&amp;Assumptions'!$G$32*$B162,$D162&gt;='Summary&amp;Assumptions'!$D$17,CD$47&gt;=$D162,CD$47&lt;=EDATE($D162,'Summary&amp;Assumptions'!$G$32))*$B162+AND(CD$56&lt;'Summary&amp;Assumptions'!$J$31,CD$47&gt;=$FO162,CD$47&lt;=$FP162)*(('Summary&amp;Assumptions'!$H$25*$C162)*(1+'Summary&amp;Assumptions'!$J$29)^(CD$46-1))+AND(CD$56&lt;'Summary&amp;Assumptions'!$J$31,CD$47&gt;=$FQ162,CD$47&lt;=$FR162)*(('Summary&amp;Assumptions'!$H$25*$C162)*(1+'Summary&amp;Assumptions'!$J$29)^(CD$46-1))</f>
        <v>0</v>
      </c>
      <c r="BZ162" s="588">
        <f>AND(CE$55&gt;0,SUM($E162:BY162)&lt;'Summary&amp;Assumptions'!$G$32*$B162,$D162&gt;='Summary&amp;Assumptions'!$D$17,CE$47&gt;=$D162,CE$47&lt;=EDATE($D162,'Summary&amp;Assumptions'!$G$32))*$B162+AND(CE$56&lt;'Summary&amp;Assumptions'!$J$31,CE$47&gt;=$FO162,CE$47&lt;=$FP162)*(('Summary&amp;Assumptions'!$H$25*$C162)*(1+'Summary&amp;Assumptions'!$J$29)^(CE$46-1))+AND(CE$56&lt;'Summary&amp;Assumptions'!$J$31,CE$47&gt;=$FQ162,CE$47&lt;=$FR162)*(('Summary&amp;Assumptions'!$H$25*$C162)*(1+'Summary&amp;Assumptions'!$J$29)^(CE$46-1))</f>
        <v>0</v>
      </c>
      <c r="CA162" s="588">
        <f>AND(CF$55&gt;0,SUM($E162:BZ162)&lt;'Summary&amp;Assumptions'!$G$32*$B162,$D162&gt;='Summary&amp;Assumptions'!$D$17,CF$47&gt;=$D162,CF$47&lt;=EDATE($D162,'Summary&amp;Assumptions'!$G$32))*$B162+AND(CF$56&lt;'Summary&amp;Assumptions'!$J$31,CF$47&gt;=$FO162,CF$47&lt;=$FP162)*(('Summary&amp;Assumptions'!$H$25*$C162)*(1+'Summary&amp;Assumptions'!$J$29)^(CF$46-1))+AND(CF$56&lt;'Summary&amp;Assumptions'!$J$31,CF$47&gt;=$FQ162,CF$47&lt;=$FR162)*(('Summary&amp;Assumptions'!$H$25*$C162)*(1+'Summary&amp;Assumptions'!$J$29)^(CF$46-1))</f>
        <v>0</v>
      </c>
      <c r="CB162" s="588">
        <f>AND(CG$55&gt;0,SUM($E162:CA162)&lt;'Summary&amp;Assumptions'!$G$32*$B162,$D162&gt;='Summary&amp;Assumptions'!$D$17,CG$47&gt;=$D162,CG$47&lt;=EDATE($D162,'Summary&amp;Assumptions'!$G$32))*$B162+AND(CG$56&lt;'Summary&amp;Assumptions'!$J$31,CG$47&gt;=$FO162,CG$47&lt;=$FP162)*(('Summary&amp;Assumptions'!$H$25*$C162)*(1+'Summary&amp;Assumptions'!$J$29)^(CG$46-1))+AND(CG$56&lt;'Summary&amp;Assumptions'!$J$31,CG$47&gt;=$FQ162,CG$47&lt;=$FR162)*(('Summary&amp;Assumptions'!$H$25*$C162)*(1+'Summary&amp;Assumptions'!$J$29)^(CG$46-1))</f>
        <v>0</v>
      </c>
      <c r="CC162" s="588">
        <f>AND(CH$55&gt;0,SUM($E162:CB162)&lt;'Summary&amp;Assumptions'!$G$32*$B162,$D162&gt;='Summary&amp;Assumptions'!$D$17,CH$47&gt;=$D162,CH$47&lt;=EDATE($D162,'Summary&amp;Assumptions'!$G$32))*$B162+AND(CH$56&lt;'Summary&amp;Assumptions'!$J$31,CH$47&gt;=$FO162,CH$47&lt;=$FP162)*(('Summary&amp;Assumptions'!$H$25*$C162)*(1+'Summary&amp;Assumptions'!$J$29)^(CH$46-1))+AND(CH$56&lt;'Summary&amp;Assumptions'!$J$31,CH$47&gt;=$FQ162,CH$47&lt;=$FR162)*(('Summary&amp;Assumptions'!$H$25*$C162)*(1+'Summary&amp;Assumptions'!$J$29)^(CH$46-1))</f>
        <v>0</v>
      </c>
      <c r="CD162" s="588">
        <f>AND(CI$55&gt;0,SUM($E162:CC162)&lt;'Summary&amp;Assumptions'!$G$32*$B162,$D162&gt;='Summary&amp;Assumptions'!$D$17,CI$47&gt;=$D162,CI$47&lt;=EDATE($D162,'Summary&amp;Assumptions'!$G$32))*$B162+AND(CI$56&lt;'Summary&amp;Assumptions'!$J$31,CI$47&gt;=$FO162,CI$47&lt;=$FP162)*(('Summary&amp;Assumptions'!$H$25*$C162)*(1+'Summary&amp;Assumptions'!$J$29)^(CI$46-1))+AND(CI$56&lt;'Summary&amp;Assumptions'!$J$31,CI$47&gt;=$FQ162,CI$47&lt;=$FR162)*(('Summary&amp;Assumptions'!$H$25*$C162)*(1+'Summary&amp;Assumptions'!$J$29)^(CI$46-1))</f>
        <v>0</v>
      </c>
      <c r="CE162" s="588">
        <f>AND(CJ$55&gt;0,SUM($E162:CD162)&lt;'Summary&amp;Assumptions'!$G$32*$B162,$D162&gt;='Summary&amp;Assumptions'!$D$17,CJ$47&gt;=$D162,CJ$47&lt;=EDATE($D162,'Summary&amp;Assumptions'!$G$32))*$B162+AND(CJ$56&lt;'Summary&amp;Assumptions'!$J$31,CJ$47&gt;=$FO162,CJ$47&lt;=$FP162)*(('Summary&amp;Assumptions'!$H$25*$C162)*(1+'Summary&amp;Assumptions'!$J$29)^(CJ$46-1))+AND(CJ$56&lt;'Summary&amp;Assumptions'!$J$31,CJ$47&gt;=$FQ162,CJ$47&lt;=$FR162)*(('Summary&amp;Assumptions'!$H$25*$C162)*(1+'Summary&amp;Assumptions'!$J$29)^(CJ$46-1))</f>
        <v>0</v>
      </c>
      <c r="CF162" s="588">
        <f>AND(CK$55&gt;0,SUM($E162:CE162)&lt;'Summary&amp;Assumptions'!$G$32*$B162,$D162&gt;='Summary&amp;Assumptions'!$D$17,CK$47&gt;=$D162,CK$47&lt;=EDATE($D162,'Summary&amp;Assumptions'!$G$32))*$B162+AND(CK$56&lt;'Summary&amp;Assumptions'!$J$31,CK$47&gt;=$FO162,CK$47&lt;=$FP162)*(('Summary&amp;Assumptions'!$H$25*$C162)*(1+'Summary&amp;Assumptions'!$J$29)^(CK$46-1))+AND(CK$56&lt;'Summary&amp;Assumptions'!$J$31,CK$47&gt;=$FQ162,CK$47&lt;=$FR162)*(('Summary&amp;Assumptions'!$H$25*$C162)*(1+'Summary&amp;Assumptions'!$J$29)^(CK$46-1))</f>
        <v>0</v>
      </c>
      <c r="CG162" s="588">
        <f>AND(CL$55&gt;0,SUM($E162:CF162)&lt;'Summary&amp;Assumptions'!$G$32*$B162,$D162&gt;='Summary&amp;Assumptions'!$D$17,CL$47&gt;=$D162,CL$47&lt;=EDATE($D162,'Summary&amp;Assumptions'!$G$32))*$B162+AND(CL$56&lt;'Summary&amp;Assumptions'!$J$31,CL$47&gt;=$FO162,CL$47&lt;=$FP162)*(('Summary&amp;Assumptions'!$H$25*$C162)*(1+'Summary&amp;Assumptions'!$J$29)^(CL$46-1))+AND(CL$56&lt;'Summary&amp;Assumptions'!$J$31,CL$47&gt;=$FQ162,CL$47&lt;=$FR162)*(('Summary&amp;Assumptions'!$H$25*$C162)*(1+'Summary&amp;Assumptions'!$J$29)^(CL$46-1))</f>
        <v>0</v>
      </c>
      <c r="CH162" s="588">
        <f>AND(CM$55&gt;0,SUM($E162:CG162)&lt;'Summary&amp;Assumptions'!$G$32*$B162,$D162&gt;='Summary&amp;Assumptions'!$D$17,CM$47&gt;=$D162,CM$47&lt;=EDATE($D162,'Summary&amp;Assumptions'!$G$32))*$B162+AND(CM$56&lt;'Summary&amp;Assumptions'!$J$31,CM$47&gt;=$FO162,CM$47&lt;=$FP162)*(('Summary&amp;Assumptions'!$H$25*$C162)*(1+'Summary&amp;Assumptions'!$J$29)^(CM$46-1))+AND(CM$56&lt;'Summary&amp;Assumptions'!$J$31,CM$47&gt;=$FQ162,CM$47&lt;=$FR162)*(('Summary&amp;Assumptions'!$H$25*$C162)*(1+'Summary&amp;Assumptions'!$J$29)^(CM$46-1))</f>
        <v>0</v>
      </c>
      <c r="CI162" s="588">
        <f>AND(CN$55&gt;0,SUM($E162:CH162)&lt;'Summary&amp;Assumptions'!$G$32*$B162,$D162&gt;='Summary&amp;Assumptions'!$D$17,CN$47&gt;=$D162,CN$47&lt;=EDATE($D162,'Summary&amp;Assumptions'!$G$32))*$B162+AND(CN$56&lt;'Summary&amp;Assumptions'!$J$31,CN$47&gt;=$FO162,CN$47&lt;=$FP162)*(('Summary&amp;Assumptions'!$H$25*$C162)*(1+'Summary&amp;Assumptions'!$J$29)^(CN$46-1))+AND(CN$56&lt;'Summary&amp;Assumptions'!$J$31,CN$47&gt;=$FQ162,CN$47&lt;=$FR162)*(('Summary&amp;Assumptions'!$H$25*$C162)*(1+'Summary&amp;Assumptions'!$J$29)^(CN$46-1))</f>
        <v>0</v>
      </c>
      <c r="CJ162" s="588">
        <f>AND(CO$55&gt;0,SUM($E162:CI162)&lt;'Summary&amp;Assumptions'!$G$32*$B162,$D162&gt;='Summary&amp;Assumptions'!$D$17,CO$47&gt;=$D162,CO$47&lt;=EDATE($D162,'Summary&amp;Assumptions'!$G$32))*$B162+AND(CO$56&lt;'Summary&amp;Assumptions'!$J$31,CO$47&gt;=$FO162,CO$47&lt;=$FP162)*(('Summary&amp;Assumptions'!$H$25*$C162)*(1+'Summary&amp;Assumptions'!$J$29)^(CO$46-1))+AND(CO$56&lt;'Summary&amp;Assumptions'!$J$31,CO$47&gt;=$FQ162,CO$47&lt;=$FR162)*(('Summary&amp;Assumptions'!$H$25*$C162)*(1+'Summary&amp;Assumptions'!$J$29)^(CO$46-1))</f>
        <v>0</v>
      </c>
      <c r="CK162" s="588">
        <f>AND(CP$55&gt;0,SUM($E162:CJ162)&lt;'Summary&amp;Assumptions'!$G$32*$B162,$D162&gt;='Summary&amp;Assumptions'!$D$17,CP$47&gt;=$D162,CP$47&lt;=EDATE($D162,'Summary&amp;Assumptions'!$G$32))*$B162+AND(CP$56&lt;'Summary&amp;Assumptions'!$J$31,CP$47&gt;=$FO162,CP$47&lt;=$FP162)*(('Summary&amp;Assumptions'!$H$25*$C162)*(1+'Summary&amp;Assumptions'!$J$29)^(CP$46-1))+AND(CP$56&lt;'Summary&amp;Assumptions'!$J$31,CP$47&gt;=$FQ162,CP$47&lt;=$FR162)*(('Summary&amp;Assumptions'!$H$25*$C162)*(1+'Summary&amp;Assumptions'!$J$29)^(CP$46-1))</f>
        <v>0</v>
      </c>
      <c r="CL162" s="588">
        <f>AND(CQ$55&gt;0,SUM($E162:CK162)&lt;'Summary&amp;Assumptions'!$G$32*$B162,$D162&gt;='Summary&amp;Assumptions'!$D$17,CQ$47&gt;=$D162,CQ$47&lt;=EDATE($D162,'Summary&amp;Assumptions'!$G$32))*$B162+AND(CQ$56&lt;'Summary&amp;Assumptions'!$J$31,CQ$47&gt;=$FO162,CQ$47&lt;=$FP162)*(('Summary&amp;Assumptions'!$H$25*$C162)*(1+'Summary&amp;Assumptions'!$J$29)^(CQ$46-1))+AND(CQ$56&lt;'Summary&amp;Assumptions'!$J$31,CQ$47&gt;=$FQ162,CQ$47&lt;=$FR162)*(('Summary&amp;Assumptions'!$H$25*$C162)*(1+'Summary&amp;Assumptions'!$J$29)^(CQ$46-1))</f>
        <v>0</v>
      </c>
      <c r="CM162" s="588">
        <f>AND(CR$55&gt;0,SUM($E162:CL162)&lt;'Summary&amp;Assumptions'!$G$32*$B162,$D162&gt;='Summary&amp;Assumptions'!$D$17,CR$47&gt;=$D162,CR$47&lt;=EDATE($D162,'Summary&amp;Assumptions'!$G$32))*$B162+AND(CR$56&lt;'Summary&amp;Assumptions'!$J$31,CR$47&gt;=$FO162,CR$47&lt;=$FP162)*(('Summary&amp;Assumptions'!$H$25*$C162)*(1+'Summary&amp;Assumptions'!$J$29)^(CR$46-1))+AND(CR$56&lt;'Summary&amp;Assumptions'!$J$31,CR$47&gt;=$FQ162,CR$47&lt;=$FR162)*(('Summary&amp;Assumptions'!$H$25*$C162)*(1+'Summary&amp;Assumptions'!$J$29)^(CR$46-1))</f>
        <v>0</v>
      </c>
      <c r="CN162" s="588">
        <f>AND(CS$55&gt;0,SUM($E162:CM162)&lt;'Summary&amp;Assumptions'!$G$32*$B162,$D162&gt;='Summary&amp;Assumptions'!$D$17,CS$47&gt;=$D162,CS$47&lt;=EDATE($D162,'Summary&amp;Assumptions'!$G$32))*$B162+AND(CS$56&lt;'Summary&amp;Assumptions'!$J$31,CS$47&gt;=$FO162,CS$47&lt;=$FP162)*(('Summary&amp;Assumptions'!$H$25*$C162)*(1+'Summary&amp;Assumptions'!$J$29)^(CS$46-1))+AND(CS$56&lt;'Summary&amp;Assumptions'!$J$31,CS$47&gt;=$FQ162,CS$47&lt;=$FR162)*(('Summary&amp;Assumptions'!$H$25*$C162)*(1+'Summary&amp;Assumptions'!$J$29)^(CS$46-1))</f>
        <v>0</v>
      </c>
      <c r="CO162" s="588">
        <f>AND(CT$55&gt;0,SUM($E162:CN162)&lt;'Summary&amp;Assumptions'!$G$32*$B162,$D162&gt;='Summary&amp;Assumptions'!$D$17,CT$47&gt;=$D162,CT$47&lt;=EDATE($D162,'Summary&amp;Assumptions'!$G$32))*$B162+AND(CT$56&lt;'Summary&amp;Assumptions'!$J$31,CT$47&gt;=$FO162,CT$47&lt;=$FP162)*(('Summary&amp;Assumptions'!$H$25*$C162)*(1+'Summary&amp;Assumptions'!$J$29)^(CT$46-1))+AND(CT$56&lt;'Summary&amp;Assumptions'!$J$31,CT$47&gt;=$FQ162,CT$47&lt;=$FR162)*(('Summary&amp;Assumptions'!$H$25*$C162)*(1+'Summary&amp;Assumptions'!$J$29)^(CT$46-1))</f>
        <v>0</v>
      </c>
      <c r="CP162" s="588">
        <f>AND(CU$55&gt;0,SUM($E162:CO162)&lt;'Summary&amp;Assumptions'!$G$32*$B162,$D162&gt;='Summary&amp;Assumptions'!$D$17,CU$47&gt;=$D162,CU$47&lt;=EDATE($D162,'Summary&amp;Assumptions'!$G$32))*$B162+AND(CU$56&lt;'Summary&amp;Assumptions'!$J$31,CU$47&gt;=$FO162,CU$47&lt;=$FP162)*(('Summary&amp;Assumptions'!$H$25*$C162)*(1+'Summary&amp;Assumptions'!$J$29)^(CU$46-1))+AND(CU$56&lt;'Summary&amp;Assumptions'!$J$31,CU$47&gt;=$FQ162,CU$47&lt;=$FR162)*(('Summary&amp;Assumptions'!$H$25*$C162)*(1+'Summary&amp;Assumptions'!$J$29)^(CU$46-1))</f>
        <v>0</v>
      </c>
      <c r="CQ162" s="588">
        <f>AND(CV$55&gt;0,SUM($E162:CP162)&lt;'Summary&amp;Assumptions'!$G$32*$B162,$D162&gt;='Summary&amp;Assumptions'!$D$17,CV$47&gt;=$D162,CV$47&lt;=EDATE($D162,'Summary&amp;Assumptions'!$G$32))*$B162+AND(CV$56&lt;'Summary&amp;Assumptions'!$J$31,CV$47&gt;=$FO162,CV$47&lt;=$FP162)*(('Summary&amp;Assumptions'!$H$25*$C162)*(1+'Summary&amp;Assumptions'!$J$29)^(CV$46-1))+AND(CV$56&lt;'Summary&amp;Assumptions'!$J$31,CV$47&gt;=$FQ162,CV$47&lt;=$FR162)*(('Summary&amp;Assumptions'!$H$25*$C162)*(1+'Summary&amp;Assumptions'!$J$29)^(CV$46-1))</f>
        <v>0</v>
      </c>
      <c r="CR162" s="588">
        <f>AND(CW$55&gt;0,SUM($E162:CQ162)&lt;'Summary&amp;Assumptions'!$G$32*$B162,$D162&gt;='Summary&amp;Assumptions'!$D$17,CW$47&gt;=$D162,CW$47&lt;=EDATE($D162,'Summary&amp;Assumptions'!$G$32))*$B162+AND(CW$56&lt;'Summary&amp;Assumptions'!$J$31,CW$47&gt;=$FO162,CW$47&lt;=$FP162)*(('Summary&amp;Assumptions'!$H$25*$C162)*(1+'Summary&amp;Assumptions'!$J$29)^(CW$46-1))+AND(CW$56&lt;'Summary&amp;Assumptions'!$J$31,CW$47&gt;=$FQ162,CW$47&lt;=$FR162)*(('Summary&amp;Assumptions'!$H$25*$C162)*(1+'Summary&amp;Assumptions'!$J$29)^(CW$46-1))</f>
        <v>0</v>
      </c>
      <c r="CS162" s="588">
        <f>AND(CX$55&gt;0,SUM($E162:CR162)&lt;'Summary&amp;Assumptions'!$G$32*$B162,$D162&gt;='Summary&amp;Assumptions'!$D$17,CX$47&gt;=$D162,CX$47&lt;=EDATE($D162,'Summary&amp;Assumptions'!$G$32))*$B162+AND(CX$56&lt;'Summary&amp;Assumptions'!$J$31,CX$47&gt;=$FO162,CX$47&lt;=$FP162)*(('Summary&amp;Assumptions'!$H$25*$C162)*(1+'Summary&amp;Assumptions'!$J$29)^(CX$46-1))+AND(CX$56&lt;'Summary&amp;Assumptions'!$J$31,CX$47&gt;=$FQ162,CX$47&lt;=$FR162)*(('Summary&amp;Assumptions'!$H$25*$C162)*(1+'Summary&amp;Assumptions'!$J$29)^(CX$46-1))</f>
        <v>0</v>
      </c>
      <c r="CT162" s="588">
        <f>AND(CY$55&gt;0,SUM($E162:CS162)&lt;'Summary&amp;Assumptions'!$G$32*$B162,$D162&gt;='Summary&amp;Assumptions'!$D$17,CY$47&gt;=$D162,CY$47&lt;=EDATE($D162,'Summary&amp;Assumptions'!$G$32))*$B162+AND(CY$56&lt;'Summary&amp;Assumptions'!$J$31,CY$47&gt;=$FO162,CY$47&lt;=$FP162)*(('Summary&amp;Assumptions'!$H$25*$C162)*(1+'Summary&amp;Assumptions'!$J$29)^(CY$46-1))+AND(CY$56&lt;'Summary&amp;Assumptions'!$J$31,CY$47&gt;=$FQ162,CY$47&lt;=$FR162)*(('Summary&amp;Assumptions'!$H$25*$C162)*(1+'Summary&amp;Assumptions'!$J$29)^(CY$46-1))</f>
        <v>0</v>
      </c>
      <c r="CU162" s="588">
        <f>AND(CZ$55&gt;0,SUM($E162:CT162)&lt;'Summary&amp;Assumptions'!$G$32*$B162,$D162&gt;='Summary&amp;Assumptions'!$D$17,CZ$47&gt;=$D162,CZ$47&lt;=EDATE($D162,'Summary&amp;Assumptions'!$G$32))*$B162+AND(CZ$56&lt;'Summary&amp;Assumptions'!$J$31,CZ$47&gt;=$FO162,CZ$47&lt;=$FP162)*(('Summary&amp;Assumptions'!$H$25*$C162)*(1+'Summary&amp;Assumptions'!$J$29)^(CZ$46-1))+AND(CZ$56&lt;'Summary&amp;Assumptions'!$J$31,CZ$47&gt;=$FQ162,CZ$47&lt;=$FR162)*(('Summary&amp;Assumptions'!$H$25*$C162)*(1+'Summary&amp;Assumptions'!$J$29)^(CZ$46-1))</f>
        <v>0</v>
      </c>
      <c r="CV162" s="588">
        <f>AND(DA$55&gt;0,SUM($E162:CU162)&lt;'Summary&amp;Assumptions'!$G$32*$B162,$D162&gt;='Summary&amp;Assumptions'!$D$17,DA$47&gt;=$D162,DA$47&lt;=EDATE($D162,'Summary&amp;Assumptions'!$G$32))*$B162+AND(DA$56&lt;'Summary&amp;Assumptions'!$J$31,DA$47&gt;=$FO162,DA$47&lt;=$FP162)*(('Summary&amp;Assumptions'!$H$25*$C162)*(1+'Summary&amp;Assumptions'!$J$29)^(DA$46-1))+AND(DA$56&lt;'Summary&amp;Assumptions'!$J$31,DA$47&gt;=$FQ162,DA$47&lt;=$FR162)*(('Summary&amp;Assumptions'!$H$25*$C162)*(1+'Summary&amp;Assumptions'!$J$29)^(DA$46-1))</f>
        <v>0</v>
      </c>
      <c r="CW162" s="588">
        <f>AND(DB$55&gt;0,SUM($E162:CV162)&lt;'Summary&amp;Assumptions'!$G$32*$B162,$D162&gt;='Summary&amp;Assumptions'!$D$17,DB$47&gt;=$D162,DB$47&lt;=EDATE($D162,'Summary&amp;Assumptions'!$G$32))*$B162+AND(DB$56&lt;'Summary&amp;Assumptions'!$J$31,DB$47&gt;=$FO162,DB$47&lt;=$FP162)*(('Summary&amp;Assumptions'!$H$25*$C162)*(1+'Summary&amp;Assumptions'!$J$29)^(DB$46-1))+AND(DB$56&lt;'Summary&amp;Assumptions'!$J$31,DB$47&gt;=$FQ162,DB$47&lt;=$FR162)*(('Summary&amp;Assumptions'!$H$25*$C162)*(1+'Summary&amp;Assumptions'!$J$29)^(DB$46-1))</f>
        <v>0</v>
      </c>
      <c r="CX162" s="588">
        <f>AND(DC$55&gt;0,SUM($E162:CW162)&lt;'Summary&amp;Assumptions'!$G$32*$B162,$D162&gt;='Summary&amp;Assumptions'!$D$17,DC$47&gt;=$D162,DC$47&lt;=EDATE($D162,'Summary&amp;Assumptions'!$G$32))*$B162+AND(DC$56&lt;'Summary&amp;Assumptions'!$J$31,DC$47&gt;=$FO162,DC$47&lt;=$FP162)*(('Summary&amp;Assumptions'!$H$25*$C162)*(1+'Summary&amp;Assumptions'!$J$29)^(DC$46-1))+AND(DC$56&lt;'Summary&amp;Assumptions'!$J$31,DC$47&gt;=$FQ162,DC$47&lt;=$FR162)*(('Summary&amp;Assumptions'!$H$25*$C162)*(1+'Summary&amp;Assumptions'!$J$29)^(DC$46-1))</f>
        <v>0</v>
      </c>
      <c r="CY162" s="588">
        <f>AND(DD$55&gt;0,SUM($E162:CX162)&lt;'Summary&amp;Assumptions'!$G$32*$B162,$D162&gt;='Summary&amp;Assumptions'!$D$17,DD$47&gt;=$D162,DD$47&lt;=EDATE($D162,'Summary&amp;Assumptions'!$G$32))*$B162+AND(DD$56&lt;'Summary&amp;Assumptions'!$J$31,DD$47&gt;=$FO162,DD$47&lt;=$FP162)*(('Summary&amp;Assumptions'!$H$25*$C162)*(1+'Summary&amp;Assumptions'!$J$29)^(DD$46-1))+AND(DD$56&lt;'Summary&amp;Assumptions'!$J$31,DD$47&gt;=$FQ162,DD$47&lt;=$FR162)*(('Summary&amp;Assumptions'!$H$25*$C162)*(1+'Summary&amp;Assumptions'!$J$29)^(DD$46-1))</f>
        <v>0</v>
      </c>
      <c r="CZ162" s="588">
        <f>AND(DE$55&gt;0,SUM($E162:CY162)&lt;'Summary&amp;Assumptions'!$G$32*$B162,$D162&gt;='Summary&amp;Assumptions'!$D$17,DE$47&gt;=$D162,DE$47&lt;=EDATE($D162,'Summary&amp;Assumptions'!$G$32))*$B162+AND(DE$56&lt;'Summary&amp;Assumptions'!$J$31,DE$47&gt;=$FO162,DE$47&lt;=$FP162)*(('Summary&amp;Assumptions'!$H$25*$C162)*(1+'Summary&amp;Assumptions'!$J$29)^(DE$46-1))+AND(DE$56&lt;'Summary&amp;Assumptions'!$J$31,DE$47&gt;=$FQ162,DE$47&lt;=$FR162)*(('Summary&amp;Assumptions'!$H$25*$C162)*(1+'Summary&amp;Assumptions'!$J$29)^(DE$46-1))</f>
        <v>0</v>
      </c>
      <c r="DA162" s="588">
        <f>AND(DF$55&gt;0,SUM($E162:CZ162)&lt;'Summary&amp;Assumptions'!$G$32*$B162,$D162&gt;='Summary&amp;Assumptions'!$D$17,DF$47&gt;=$D162,DF$47&lt;=EDATE($D162,'Summary&amp;Assumptions'!$G$32))*$B162+AND(DF$56&lt;'Summary&amp;Assumptions'!$J$31,DF$47&gt;=$FO162,DF$47&lt;=$FP162)*(('Summary&amp;Assumptions'!$H$25*$C162)*(1+'Summary&amp;Assumptions'!$J$29)^(DF$46-1))+AND(DF$56&lt;'Summary&amp;Assumptions'!$J$31,DF$47&gt;=$FQ162,DF$47&lt;=$FR162)*(('Summary&amp;Assumptions'!$H$25*$C162)*(1+'Summary&amp;Assumptions'!$J$29)^(DF$46-1))</f>
        <v>0</v>
      </c>
      <c r="DB162" s="588">
        <f>AND(DG$55&gt;0,SUM($E162:DA162)&lt;'Summary&amp;Assumptions'!$G$32*$B162,$D162&gt;='Summary&amp;Assumptions'!$D$17,DG$47&gt;=$D162,DG$47&lt;=EDATE($D162,'Summary&amp;Assumptions'!$G$32))*$B162+AND(DG$56&lt;'Summary&amp;Assumptions'!$J$31,DG$47&gt;=$FO162,DG$47&lt;=$FP162)*(('Summary&amp;Assumptions'!$H$25*$C162)*(1+'Summary&amp;Assumptions'!$J$29)^(DG$46-1))+AND(DG$56&lt;'Summary&amp;Assumptions'!$J$31,DG$47&gt;=$FQ162,DG$47&lt;=$FR162)*(('Summary&amp;Assumptions'!$H$25*$C162)*(1+'Summary&amp;Assumptions'!$J$29)^(DG$46-1))</f>
        <v>0</v>
      </c>
      <c r="DC162" s="588">
        <f>AND(DH$55&gt;0,SUM($E162:DB162)&lt;'Summary&amp;Assumptions'!$G$32*$B162,$D162&gt;='Summary&amp;Assumptions'!$D$17,DH$47&gt;=$D162,DH$47&lt;=EDATE($D162,'Summary&amp;Assumptions'!$G$32))*$B162+AND(DH$56&lt;'Summary&amp;Assumptions'!$J$31,DH$47&gt;=$FO162,DH$47&lt;=$FP162)*(('Summary&amp;Assumptions'!$H$25*$C162)*(1+'Summary&amp;Assumptions'!$J$29)^(DH$46-1))+AND(DH$56&lt;'Summary&amp;Assumptions'!$J$31,DH$47&gt;=$FQ162,DH$47&lt;=$FR162)*(('Summary&amp;Assumptions'!$H$25*$C162)*(1+'Summary&amp;Assumptions'!$J$29)^(DH$46-1))</f>
        <v>0</v>
      </c>
      <c r="DD162" s="588">
        <f>AND(DI$55&gt;0,SUM($E162:DC162)&lt;'Summary&amp;Assumptions'!$G$32*$B162,$D162&gt;='Summary&amp;Assumptions'!$D$17,DI$47&gt;=$D162,DI$47&lt;=EDATE($D162,'Summary&amp;Assumptions'!$G$32))*$B162+AND(DI$56&lt;'Summary&amp;Assumptions'!$J$31,DI$47&gt;=$FO162,DI$47&lt;=$FP162)*(('Summary&amp;Assumptions'!$H$25*$C162)*(1+'Summary&amp;Assumptions'!$J$29)^(DI$46-1))+AND(DI$56&lt;'Summary&amp;Assumptions'!$J$31,DI$47&gt;=$FQ162,DI$47&lt;=$FR162)*(('Summary&amp;Assumptions'!$H$25*$C162)*(1+'Summary&amp;Assumptions'!$J$29)^(DI$46-1))</f>
        <v>0</v>
      </c>
      <c r="DE162" s="588">
        <f>AND(DJ$55&gt;0,SUM($E162:DD162)&lt;'Summary&amp;Assumptions'!$G$32*$B162,$D162&gt;='Summary&amp;Assumptions'!$D$17,DJ$47&gt;=$D162,DJ$47&lt;=EDATE($D162,'Summary&amp;Assumptions'!$G$32))*$B162+AND(DJ$56&lt;'Summary&amp;Assumptions'!$J$31,DJ$47&gt;=$FO162,DJ$47&lt;=$FP162)*(('Summary&amp;Assumptions'!$H$25*$C162)*(1+'Summary&amp;Assumptions'!$J$29)^(DJ$46-1))+AND(DJ$56&lt;'Summary&amp;Assumptions'!$J$31,DJ$47&gt;=$FQ162,DJ$47&lt;=$FR162)*(('Summary&amp;Assumptions'!$H$25*$C162)*(1+'Summary&amp;Assumptions'!$J$29)^(DJ$46-1))</f>
        <v>0</v>
      </c>
      <c r="DF162" s="588">
        <f>AND(DK$55&gt;0,SUM($E162:DE162)&lt;'Summary&amp;Assumptions'!$G$32*$B162,$D162&gt;='Summary&amp;Assumptions'!$D$17,DK$47&gt;=$D162,DK$47&lt;=EDATE($D162,'Summary&amp;Assumptions'!$G$32))*$B162+AND(DK$56&lt;'Summary&amp;Assumptions'!$J$31,DK$47&gt;=$FO162,DK$47&lt;=$FP162)*(('Summary&amp;Assumptions'!$H$25*$C162)*(1+'Summary&amp;Assumptions'!$J$29)^(DK$46-1))+AND(DK$56&lt;'Summary&amp;Assumptions'!$J$31,DK$47&gt;=$FQ162,DK$47&lt;=$FR162)*(('Summary&amp;Assumptions'!$H$25*$C162)*(1+'Summary&amp;Assumptions'!$J$29)^(DK$46-1))</f>
        <v>0</v>
      </c>
      <c r="DG162" s="588">
        <f>AND(DL$55&gt;0,SUM($E162:DF162)&lt;'Summary&amp;Assumptions'!$G$32*$B162,$D162&gt;='Summary&amp;Assumptions'!$D$17,DL$47&gt;=$D162,DL$47&lt;=EDATE($D162,'Summary&amp;Assumptions'!$G$32))*$B162+AND(DL$56&lt;'Summary&amp;Assumptions'!$J$31,DL$47&gt;=$FO162,DL$47&lt;=$FP162)*(('Summary&amp;Assumptions'!$H$25*$C162)*(1+'Summary&amp;Assumptions'!$J$29)^(DL$46-1))+AND(DL$56&lt;'Summary&amp;Assumptions'!$J$31,DL$47&gt;=$FQ162,DL$47&lt;=$FR162)*(('Summary&amp;Assumptions'!$H$25*$C162)*(1+'Summary&amp;Assumptions'!$J$29)^(DL$46-1))</f>
        <v>0</v>
      </c>
      <c r="DH162" s="588">
        <f>AND(DM$55&gt;0,SUM($E162:DG162)&lt;'Summary&amp;Assumptions'!$G$32*$B162,$D162&gt;='Summary&amp;Assumptions'!$D$17,DM$47&gt;=$D162,DM$47&lt;=EDATE($D162,'Summary&amp;Assumptions'!$G$32))*$B162+AND(DM$56&lt;'Summary&amp;Assumptions'!$J$31,DM$47&gt;=$FO162,DM$47&lt;=$FP162)*(('Summary&amp;Assumptions'!$H$25*$C162)*(1+'Summary&amp;Assumptions'!$J$29)^(DM$46-1))+AND(DM$56&lt;'Summary&amp;Assumptions'!$J$31,DM$47&gt;=$FQ162,DM$47&lt;=$FR162)*(('Summary&amp;Assumptions'!$H$25*$C162)*(1+'Summary&amp;Assumptions'!$J$29)^(DM$46-1))</f>
        <v>0</v>
      </c>
      <c r="DI162" s="588">
        <f>AND(DN$55&gt;0,SUM($E162:DH162)&lt;'Summary&amp;Assumptions'!$G$32*$B162,$D162&gt;='Summary&amp;Assumptions'!$D$17,DN$47&gt;=$D162,DN$47&lt;=EDATE($D162,'Summary&amp;Assumptions'!$G$32))*$B162+AND(DN$56&lt;'Summary&amp;Assumptions'!$J$31,DN$47&gt;=$FO162,DN$47&lt;=$FP162)*(('Summary&amp;Assumptions'!$H$25*$C162)*(1+'Summary&amp;Assumptions'!$J$29)^(DN$46-1))+AND(DN$56&lt;'Summary&amp;Assumptions'!$J$31,DN$47&gt;=$FQ162,DN$47&lt;=$FR162)*(('Summary&amp;Assumptions'!$H$25*$C162)*(1+'Summary&amp;Assumptions'!$J$29)^(DN$46-1))</f>
        <v>0</v>
      </c>
      <c r="DJ162" s="588">
        <f>AND(DO$55&gt;0,SUM($E162:DI162)&lt;'Summary&amp;Assumptions'!$G$32*$B162,$D162&gt;='Summary&amp;Assumptions'!$D$17,DO$47&gt;=$D162,DO$47&lt;=EDATE($D162,'Summary&amp;Assumptions'!$G$32))*$B162+AND(DO$56&lt;'Summary&amp;Assumptions'!$J$31,DO$47&gt;=$FO162,DO$47&lt;=$FP162)*(('Summary&amp;Assumptions'!$H$25*$C162)*(1+'Summary&amp;Assumptions'!$J$29)^(DO$46-1))+AND(DO$56&lt;'Summary&amp;Assumptions'!$J$31,DO$47&gt;=$FQ162,DO$47&lt;=$FR162)*(('Summary&amp;Assumptions'!$H$25*$C162)*(1+'Summary&amp;Assumptions'!$J$29)^(DO$46-1))</f>
        <v>0</v>
      </c>
      <c r="DK162" s="588">
        <f>AND(DP$55&gt;0,SUM($E162:DJ162)&lt;'Summary&amp;Assumptions'!$G$32*$B162,$D162&gt;='Summary&amp;Assumptions'!$D$17,DP$47&gt;=$D162,DP$47&lt;=EDATE($D162,'Summary&amp;Assumptions'!$G$32))*$B162+AND(DP$56&lt;'Summary&amp;Assumptions'!$J$31,DP$47&gt;=$FO162,DP$47&lt;=$FP162)*(('Summary&amp;Assumptions'!$H$25*$C162)*(1+'Summary&amp;Assumptions'!$J$29)^(DP$46-1))+AND(DP$56&lt;'Summary&amp;Assumptions'!$J$31,DP$47&gt;=$FQ162,DP$47&lt;=$FR162)*(('Summary&amp;Assumptions'!$H$25*$C162)*(1+'Summary&amp;Assumptions'!$J$29)^(DP$46-1))</f>
        <v>0</v>
      </c>
      <c r="DL162" s="588">
        <f>AND(DQ$55&gt;0,SUM($E162:DK162)&lt;'Summary&amp;Assumptions'!$G$32*$B162,$D162&gt;='Summary&amp;Assumptions'!$D$17,DQ$47&gt;=$D162,DQ$47&lt;=EDATE($D162,'Summary&amp;Assumptions'!$G$32))*$B162+AND(DQ$56&lt;'Summary&amp;Assumptions'!$J$31,DQ$47&gt;=$FO162,DQ$47&lt;=$FP162)*(('Summary&amp;Assumptions'!$H$25*$C162)*(1+'Summary&amp;Assumptions'!$J$29)^(DQ$46-1))+AND(DQ$56&lt;'Summary&amp;Assumptions'!$J$31,DQ$47&gt;=$FQ162,DQ$47&lt;=$FR162)*(('Summary&amp;Assumptions'!$H$25*$C162)*(1+'Summary&amp;Assumptions'!$J$29)^(DQ$46-1))</f>
        <v>0</v>
      </c>
      <c r="DM162" s="588">
        <f>AND(DR$55&gt;0,SUM($E162:DL162)&lt;'Summary&amp;Assumptions'!$G$32*$B162,$D162&gt;='Summary&amp;Assumptions'!$D$17,DR$47&gt;=$D162,DR$47&lt;=EDATE($D162,'Summary&amp;Assumptions'!$G$32))*$B162+AND(DR$56&lt;'Summary&amp;Assumptions'!$J$31,DR$47&gt;=$FO162,DR$47&lt;=$FP162)*(('Summary&amp;Assumptions'!$H$25*$C162)*(1+'Summary&amp;Assumptions'!$J$29)^(DR$46-1))+AND(DR$56&lt;'Summary&amp;Assumptions'!$J$31,DR$47&gt;=$FQ162,DR$47&lt;=$FR162)*(('Summary&amp;Assumptions'!$H$25*$C162)*(1+'Summary&amp;Assumptions'!$J$29)^(DR$46-1))</f>
        <v>0</v>
      </c>
      <c r="DN162" s="588">
        <f>AND(DS$55&gt;0,SUM($E162:DM162)&lt;'Summary&amp;Assumptions'!$G$32*$B162,$D162&gt;='Summary&amp;Assumptions'!$D$17,DS$47&gt;=$D162,DS$47&lt;=EDATE($D162,'Summary&amp;Assumptions'!$G$32))*$B162+AND(DS$56&lt;'Summary&amp;Assumptions'!$J$31,DS$47&gt;=$FO162,DS$47&lt;=$FP162)*(('Summary&amp;Assumptions'!$H$25*$C162)*(1+'Summary&amp;Assumptions'!$J$29)^(DS$46-1))+AND(DS$56&lt;'Summary&amp;Assumptions'!$J$31,DS$47&gt;=$FQ162,DS$47&lt;=$FR162)*(('Summary&amp;Assumptions'!$H$25*$C162)*(1+'Summary&amp;Assumptions'!$J$29)^(DS$46-1))</f>
        <v>0</v>
      </c>
      <c r="DO162" s="588">
        <f>AND(DT$55&gt;0,SUM($E162:DN162)&lt;'Summary&amp;Assumptions'!$G$32*$B162,$D162&gt;='Summary&amp;Assumptions'!$D$17,DT$47&gt;=$D162,DT$47&lt;=EDATE($D162,'Summary&amp;Assumptions'!$G$32))*$B162+AND(DT$56&lt;'Summary&amp;Assumptions'!$J$31,DT$47&gt;=$FO162,DT$47&lt;=$FP162)*(('Summary&amp;Assumptions'!$H$25*$C162)*(1+'Summary&amp;Assumptions'!$J$29)^(DT$46-1))+AND(DT$56&lt;'Summary&amp;Assumptions'!$J$31,DT$47&gt;=$FQ162,DT$47&lt;=$FR162)*(('Summary&amp;Assumptions'!$H$25*$C162)*(1+'Summary&amp;Assumptions'!$J$29)^(DT$46-1))</f>
        <v>0</v>
      </c>
      <c r="DP162" s="588">
        <f>AND(DU$55&gt;0,SUM($E162:DO162)&lt;'Summary&amp;Assumptions'!$G$32*$B162,$D162&gt;='Summary&amp;Assumptions'!$D$17,DU$47&gt;=$D162,DU$47&lt;=EDATE($D162,'Summary&amp;Assumptions'!$G$32))*$B162+AND(DU$56&lt;'Summary&amp;Assumptions'!$J$31,DU$47&gt;=$FO162,DU$47&lt;=$FP162)*(('Summary&amp;Assumptions'!$H$25*$C162)*(1+'Summary&amp;Assumptions'!$J$29)^(DU$46-1))+AND(DU$56&lt;'Summary&amp;Assumptions'!$J$31,DU$47&gt;=$FQ162,DU$47&lt;=$FR162)*(('Summary&amp;Assumptions'!$H$25*$C162)*(1+'Summary&amp;Assumptions'!$J$29)^(DU$46-1))</f>
        <v>0</v>
      </c>
      <c r="DQ162" s="588">
        <f>AND(DV$55&gt;0,SUM($E162:DP162)&lt;'Summary&amp;Assumptions'!$G$32*$B162,$D162&gt;='Summary&amp;Assumptions'!$D$17,DV$47&gt;=$D162,DV$47&lt;=EDATE($D162,'Summary&amp;Assumptions'!$G$32))*$B162+AND(DV$56&lt;'Summary&amp;Assumptions'!$J$31,DV$47&gt;=$FO162,DV$47&lt;=$FP162)*(('Summary&amp;Assumptions'!$H$25*$C162)*(1+'Summary&amp;Assumptions'!$J$29)^(DV$46-1))+AND(DV$56&lt;'Summary&amp;Assumptions'!$J$31,DV$47&gt;=$FQ162,DV$47&lt;=$FR162)*(('Summary&amp;Assumptions'!$H$25*$C162)*(1+'Summary&amp;Assumptions'!$J$29)^(DV$46-1))</f>
        <v>0</v>
      </c>
      <c r="DR162" s="588">
        <f>AND(DW$55&gt;0,SUM($E162:DQ162)&lt;'Summary&amp;Assumptions'!$G$32*$B162,$D162&gt;='Summary&amp;Assumptions'!$D$17,DW$47&gt;=$D162,DW$47&lt;=EDATE($D162,'Summary&amp;Assumptions'!$G$32))*$B162+AND(DW$56&lt;'Summary&amp;Assumptions'!$J$31,DW$47&gt;=$FO162,DW$47&lt;=$FP162)*(('Summary&amp;Assumptions'!$H$25*$C162)*(1+'Summary&amp;Assumptions'!$J$29)^(DW$46-1))+AND(DW$56&lt;'Summary&amp;Assumptions'!$J$31,DW$47&gt;=$FQ162,DW$47&lt;=$FR162)*(('Summary&amp;Assumptions'!$H$25*$C162)*(1+'Summary&amp;Assumptions'!$J$29)^(DW$46-1))</f>
        <v>0</v>
      </c>
      <c r="DS162" s="588">
        <f>AND(DX$55&gt;0,SUM($E162:DR162)&lt;'Summary&amp;Assumptions'!$G$32*$B162,$D162&gt;='Summary&amp;Assumptions'!$D$17,DX$47&gt;=$D162,DX$47&lt;=EDATE($D162,'Summary&amp;Assumptions'!$G$32))*$B162+AND(DX$56&lt;'Summary&amp;Assumptions'!$J$31,DX$47&gt;=$FO162,DX$47&lt;=$FP162)*(('Summary&amp;Assumptions'!$H$25*$C162)*(1+'Summary&amp;Assumptions'!$J$29)^(DX$46-1))+AND(DX$56&lt;'Summary&amp;Assumptions'!$J$31,DX$47&gt;=$FQ162,DX$47&lt;=$FR162)*(('Summary&amp;Assumptions'!$H$25*$C162)*(1+'Summary&amp;Assumptions'!$J$29)^(DX$46-1))</f>
        <v>0</v>
      </c>
      <c r="DT162" s="588">
        <f>AND(DY$55&gt;0,SUM($E162:DS162)&lt;'Summary&amp;Assumptions'!$G$32*$B162,$D162&gt;='Summary&amp;Assumptions'!$D$17,DY$47&gt;=$D162,DY$47&lt;=EDATE($D162,'Summary&amp;Assumptions'!$G$32))*$B162+AND(DY$56&lt;'Summary&amp;Assumptions'!$J$31,DY$47&gt;=$FO162,DY$47&lt;=$FP162)*(('Summary&amp;Assumptions'!$H$25*$C162)*(1+'Summary&amp;Assumptions'!$J$29)^(DY$46-1))+AND(DY$56&lt;'Summary&amp;Assumptions'!$J$31,DY$47&gt;=$FQ162,DY$47&lt;=$FR162)*(('Summary&amp;Assumptions'!$H$25*$C162)*(1+'Summary&amp;Assumptions'!$J$29)^(DY$46-1))</f>
        <v>0</v>
      </c>
      <c r="DU162" s="588">
        <f>AND(DZ$55&gt;0,SUM($E162:DT162)&lt;'Summary&amp;Assumptions'!$G$32*$B162,$D162&gt;='Summary&amp;Assumptions'!$D$17,DZ$47&gt;=$D162,DZ$47&lt;=EDATE($D162,'Summary&amp;Assumptions'!$G$32))*$B162+AND(DZ$56&lt;'Summary&amp;Assumptions'!$J$31,DZ$47&gt;=$FO162,DZ$47&lt;=$FP162)*(('Summary&amp;Assumptions'!$H$25*$C162)*(1+'Summary&amp;Assumptions'!$J$29)^(DZ$46-1))+AND(DZ$56&lt;'Summary&amp;Assumptions'!$J$31,DZ$47&gt;=$FQ162,DZ$47&lt;=$FR162)*(('Summary&amp;Assumptions'!$H$25*$C162)*(1+'Summary&amp;Assumptions'!$J$29)^(DZ$46-1))</f>
        <v>0</v>
      </c>
      <c r="DV162" s="588">
        <f>AND(EA$55&gt;0,SUM($E162:DU162)&lt;'Summary&amp;Assumptions'!$G$32*$B162,$D162&gt;='Summary&amp;Assumptions'!$D$17,EA$47&gt;=$D162,EA$47&lt;=EDATE($D162,'Summary&amp;Assumptions'!$G$32))*$B162+AND(EA$56&lt;'Summary&amp;Assumptions'!$J$31,EA$47&gt;=$FO162,EA$47&lt;=$FP162)*(('Summary&amp;Assumptions'!$H$25*$C162)*(1+'Summary&amp;Assumptions'!$J$29)^(EA$46-1))+AND(EA$56&lt;'Summary&amp;Assumptions'!$J$31,EA$47&gt;=$FQ162,EA$47&lt;=$FR162)*(('Summary&amp;Assumptions'!$H$25*$C162)*(1+'Summary&amp;Assumptions'!$J$29)^(EA$46-1))</f>
        <v>0</v>
      </c>
      <c r="DW162" s="588">
        <f>AND(EB$55&gt;0,SUM($E162:DV162)&lt;'Summary&amp;Assumptions'!$G$32*$B162,$D162&gt;='Summary&amp;Assumptions'!$D$17,EB$47&gt;=$D162,EB$47&lt;=EDATE($D162,'Summary&amp;Assumptions'!$G$32))*$B162+AND(EB$56&lt;'Summary&amp;Assumptions'!$J$31,EB$47&gt;=$FO162,EB$47&lt;=$FP162)*(('Summary&amp;Assumptions'!$H$25*$C162)*(1+'Summary&amp;Assumptions'!$J$29)^(EB$46-1))+AND(EB$56&lt;'Summary&amp;Assumptions'!$J$31,EB$47&gt;=$FQ162,EB$47&lt;=$FR162)*(('Summary&amp;Assumptions'!$H$25*$C162)*(1+'Summary&amp;Assumptions'!$J$29)^(EB$46-1))</f>
        <v>0</v>
      </c>
      <c r="DX162" s="588">
        <f>AND(EC$55&gt;0,SUM($E162:DW162)&lt;'Summary&amp;Assumptions'!$G$32*$B162,$D162&gt;='Summary&amp;Assumptions'!$D$17,EC$47&gt;=$D162,EC$47&lt;=EDATE($D162,'Summary&amp;Assumptions'!$G$32))*$B162+AND(EC$56&lt;'Summary&amp;Assumptions'!$J$31,EC$47&gt;=$FO162,EC$47&lt;=$FP162)*(('Summary&amp;Assumptions'!$H$25*$C162)*(1+'Summary&amp;Assumptions'!$J$29)^(EC$46-1))+AND(EC$56&lt;'Summary&amp;Assumptions'!$J$31,EC$47&gt;=$FQ162,EC$47&lt;=$FR162)*(('Summary&amp;Assumptions'!$H$25*$C162)*(1+'Summary&amp;Assumptions'!$J$29)^(EC$46-1))</f>
        <v>0</v>
      </c>
      <c r="DY162" s="588">
        <f>AND(ED$55&gt;0,SUM($E162:DX162)&lt;'Summary&amp;Assumptions'!$G$32*$B162,$D162&gt;='Summary&amp;Assumptions'!$D$17,ED$47&gt;=$D162,ED$47&lt;=EDATE($D162,'Summary&amp;Assumptions'!$G$32))*$B162+AND(ED$56&lt;'Summary&amp;Assumptions'!$J$31,ED$47&gt;=$FO162,ED$47&lt;=$FP162)*(('Summary&amp;Assumptions'!$H$25*$C162)*(1+'Summary&amp;Assumptions'!$J$29)^(ED$46-1))+AND(ED$56&lt;'Summary&amp;Assumptions'!$J$31,ED$47&gt;=$FQ162,ED$47&lt;=$FR162)*(('Summary&amp;Assumptions'!$H$25*$C162)*(1+'Summary&amp;Assumptions'!$J$29)^(ED$46-1))</f>
        <v>0</v>
      </c>
      <c r="DZ162" s="588">
        <f>AND(EE$55&gt;0,SUM($E162:DY162)&lt;'Summary&amp;Assumptions'!$G$32*$B162,$D162&gt;='Summary&amp;Assumptions'!$D$17,EE$47&gt;=$D162,EE$47&lt;=EDATE($D162,'Summary&amp;Assumptions'!$G$32))*$B162+AND(EE$56&lt;'Summary&amp;Assumptions'!$J$31,EE$47&gt;=$FO162,EE$47&lt;=$FP162)*(('Summary&amp;Assumptions'!$H$25*$C162)*(1+'Summary&amp;Assumptions'!$J$29)^(EE$46-1))+AND(EE$56&lt;'Summary&amp;Assumptions'!$J$31,EE$47&gt;=$FQ162,EE$47&lt;=$FR162)*(('Summary&amp;Assumptions'!$H$25*$C162)*(1+'Summary&amp;Assumptions'!$J$29)^(EE$46-1))</f>
        <v>0</v>
      </c>
      <c r="EA162" s="588">
        <f>AND(EF$55&gt;0,SUM($E162:DZ162)&lt;'Summary&amp;Assumptions'!$G$32*$B162,$D162&gt;='Summary&amp;Assumptions'!$D$17,EF$47&gt;=$D162,EF$47&lt;=EDATE($D162,'Summary&amp;Assumptions'!$G$32))*$B162+AND(EF$56&lt;'Summary&amp;Assumptions'!$J$31,EF$47&gt;=$FO162,EF$47&lt;=$FP162)*(('Summary&amp;Assumptions'!$H$25*$C162)*(1+'Summary&amp;Assumptions'!$J$29)^(EF$46-1))+AND(EF$56&lt;'Summary&amp;Assumptions'!$J$31,EF$47&gt;=$FQ162,EF$47&lt;=$FR162)*(('Summary&amp;Assumptions'!$H$25*$C162)*(1+'Summary&amp;Assumptions'!$J$29)^(EF$46-1))</f>
        <v>0</v>
      </c>
      <c r="EB162" s="588">
        <f>AND(EG$55&gt;0,SUM($E162:EA162)&lt;'Summary&amp;Assumptions'!$G$32*$B162,$D162&gt;='Summary&amp;Assumptions'!$D$17,EG$47&gt;=$D162,EG$47&lt;=EDATE($D162,'Summary&amp;Assumptions'!$G$32))*$B162+AND(EG$56&lt;'Summary&amp;Assumptions'!$J$31,EG$47&gt;=$FO162,EG$47&lt;=$FP162)*(('Summary&amp;Assumptions'!$H$25*$C162)*(1+'Summary&amp;Assumptions'!$J$29)^(EG$46-1))+AND(EG$56&lt;'Summary&amp;Assumptions'!$J$31,EG$47&gt;=$FQ162,EG$47&lt;=$FR162)*(('Summary&amp;Assumptions'!$H$25*$C162)*(1+'Summary&amp;Assumptions'!$J$29)^(EG$46-1))</f>
        <v>0</v>
      </c>
      <c r="EC162" s="588">
        <f>AND(EH$55&gt;0,SUM($E162:EB162)&lt;'Summary&amp;Assumptions'!$G$32*$B162,$D162&gt;='Summary&amp;Assumptions'!$D$17,EH$47&gt;=$D162,EH$47&lt;=EDATE($D162,'Summary&amp;Assumptions'!$G$32))*$B162+AND(EH$56&lt;'Summary&amp;Assumptions'!$J$31,EH$47&gt;=$FO162,EH$47&lt;=$FP162)*(('Summary&amp;Assumptions'!$H$25*$C162)*(1+'Summary&amp;Assumptions'!$J$29)^(EH$46-1))+AND(EH$56&lt;'Summary&amp;Assumptions'!$J$31,EH$47&gt;=$FQ162,EH$47&lt;=$FR162)*(('Summary&amp;Assumptions'!$H$25*$C162)*(1+'Summary&amp;Assumptions'!$J$29)^(EH$46-1))</f>
        <v>0</v>
      </c>
      <c r="ED162" s="588">
        <f>AND(EI$55&gt;0,SUM($E162:EC162)&lt;'Summary&amp;Assumptions'!$G$32*$B162,$D162&gt;='Summary&amp;Assumptions'!$D$17,EI$47&gt;=$D162,EI$47&lt;=EDATE($D162,'Summary&amp;Assumptions'!$G$32))*$B162+AND(EI$56&lt;'Summary&amp;Assumptions'!$J$31,EI$47&gt;=$FO162,EI$47&lt;=$FP162)*(('Summary&amp;Assumptions'!$H$25*$C162)*(1+'Summary&amp;Assumptions'!$J$29)^(EI$46-1))+AND(EI$56&lt;'Summary&amp;Assumptions'!$J$31,EI$47&gt;=$FQ162,EI$47&lt;=$FR162)*(('Summary&amp;Assumptions'!$H$25*$C162)*(1+'Summary&amp;Assumptions'!$J$29)^(EI$46-1))</f>
        <v>0</v>
      </c>
      <c r="EE162" s="588">
        <f>AND(EJ$55&gt;0,SUM($E162:ED162)&lt;'Summary&amp;Assumptions'!$G$32*$B162,$D162&gt;='Summary&amp;Assumptions'!$D$17,EJ$47&gt;=$D162,EJ$47&lt;=EDATE($D162,'Summary&amp;Assumptions'!$G$32))*$B162+AND(EJ$56&lt;'Summary&amp;Assumptions'!$J$31,EJ$47&gt;=$FO162,EJ$47&lt;=$FP162)*(('Summary&amp;Assumptions'!$H$25*$C162)*(1+'Summary&amp;Assumptions'!$J$29)^(EJ$46-1))+AND(EJ$56&lt;'Summary&amp;Assumptions'!$J$31,EJ$47&gt;=$FQ162,EJ$47&lt;=$FR162)*(('Summary&amp;Assumptions'!$H$25*$C162)*(1+'Summary&amp;Assumptions'!$J$29)^(EJ$46-1))</f>
        <v>0</v>
      </c>
      <c r="EF162" s="588">
        <f>AND(EK$55&gt;0,SUM($E162:EE162)&lt;'Summary&amp;Assumptions'!$G$32*$B162,$D162&gt;='Summary&amp;Assumptions'!$D$17,EK$47&gt;=$D162,EK$47&lt;=EDATE($D162,'Summary&amp;Assumptions'!$G$32))*$B162+AND(EK$56&lt;'Summary&amp;Assumptions'!$J$31,EK$47&gt;=$FO162,EK$47&lt;=$FP162)*(('Summary&amp;Assumptions'!$H$25*$C162)*(1+'Summary&amp;Assumptions'!$J$29)^(EK$46-1))+AND(EK$56&lt;'Summary&amp;Assumptions'!$J$31,EK$47&gt;=$FQ162,EK$47&lt;=$FR162)*(('Summary&amp;Assumptions'!$H$25*$C162)*(1+'Summary&amp;Assumptions'!$J$29)^(EK$46-1))</f>
        <v>0</v>
      </c>
      <c r="EG162" s="588">
        <f>AND(EL$55&gt;0,SUM($E162:EF162)&lt;'Summary&amp;Assumptions'!$G$32*$B162,$D162&gt;='Summary&amp;Assumptions'!$D$17,EL$47&gt;=$D162,EL$47&lt;=EDATE($D162,'Summary&amp;Assumptions'!$G$32))*$B162+AND(EL$56&lt;'Summary&amp;Assumptions'!$J$31,EL$47&gt;=$FO162,EL$47&lt;=$FP162)*(('Summary&amp;Assumptions'!$H$25*$C162)*(1+'Summary&amp;Assumptions'!$J$29)^(EL$46-1))+AND(EL$56&lt;'Summary&amp;Assumptions'!$J$31,EL$47&gt;=$FQ162,EL$47&lt;=$FR162)*(('Summary&amp;Assumptions'!$H$25*$C162)*(1+'Summary&amp;Assumptions'!$J$29)^(EL$46-1))</f>
        <v>0</v>
      </c>
      <c r="EH162" s="588">
        <f>AND(EM$55&gt;0,SUM($E162:EG162)&lt;'Summary&amp;Assumptions'!$G$32*$B162,$D162&gt;='Summary&amp;Assumptions'!$D$17,EM$47&gt;=$D162,EM$47&lt;=EDATE($D162,'Summary&amp;Assumptions'!$G$32))*$B162+AND(EM$56&lt;'Summary&amp;Assumptions'!$J$31,EM$47&gt;=$FO162,EM$47&lt;=$FP162)*(('Summary&amp;Assumptions'!$H$25*$C162)*(1+'Summary&amp;Assumptions'!$J$29)^(EM$46-1))+AND(EM$56&lt;'Summary&amp;Assumptions'!$J$31,EM$47&gt;=$FQ162,EM$47&lt;=$FR162)*(('Summary&amp;Assumptions'!$H$25*$C162)*(1+'Summary&amp;Assumptions'!$J$29)^(EM$46-1))</f>
        <v>0</v>
      </c>
      <c r="EI162" s="588">
        <f>AND(EN$55&gt;0,SUM($E162:EH162)&lt;'Summary&amp;Assumptions'!$G$32*$B162,$D162&gt;='Summary&amp;Assumptions'!$D$17,EN$47&gt;=$D162,EN$47&lt;=EDATE($D162,'Summary&amp;Assumptions'!$G$32))*$B162+AND(EN$56&lt;'Summary&amp;Assumptions'!$J$31,EN$47&gt;=$FO162,EN$47&lt;=$FP162)*(('Summary&amp;Assumptions'!$H$25*$C162)*(1+'Summary&amp;Assumptions'!$J$29)^(EN$46-1))+AND(EN$56&lt;'Summary&amp;Assumptions'!$J$31,EN$47&gt;=$FQ162,EN$47&lt;=$FR162)*(('Summary&amp;Assumptions'!$H$25*$C162)*(1+'Summary&amp;Assumptions'!$J$29)^(EN$46-1))</f>
        <v>0</v>
      </c>
      <c r="EJ162" s="588">
        <f>AND(EO$55&gt;0,SUM($E162:EI162)&lt;'Summary&amp;Assumptions'!$G$32*$B162,$D162&gt;='Summary&amp;Assumptions'!$D$17,EO$47&gt;=$D162,EO$47&lt;=EDATE($D162,'Summary&amp;Assumptions'!$G$32))*$B162+AND(EO$56&lt;'Summary&amp;Assumptions'!$J$31,EO$47&gt;=$FO162,EO$47&lt;=$FP162)*(('Summary&amp;Assumptions'!$H$25*$C162)*(1+'Summary&amp;Assumptions'!$J$29)^(EO$46-1))+AND(EO$56&lt;'Summary&amp;Assumptions'!$J$31,EO$47&gt;=$FQ162,EO$47&lt;=$FR162)*(('Summary&amp;Assumptions'!$H$25*$C162)*(1+'Summary&amp;Assumptions'!$J$29)^(EO$46-1))</f>
        <v>0</v>
      </c>
      <c r="EK162" s="588">
        <f>AND(EP$55&gt;0,SUM($E162:EJ162)&lt;'Summary&amp;Assumptions'!$G$32*$B162,$D162&gt;='Summary&amp;Assumptions'!$D$17,EP$47&gt;=$D162,EP$47&lt;=EDATE($D162,'Summary&amp;Assumptions'!$G$32))*$B162+AND(EP$56&lt;'Summary&amp;Assumptions'!$J$31,EP$47&gt;=$FO162,EP$47&lt;=$FP162)*(('Summary&amp;Assumptions'!$H$25*$C162)*(1+'Summary&amp;Assumptions'!$J$29)^(EP$46-1))+AND(EP$56&lt;'Summary&amp;Assumptions'!$J$31,EP$47&gt;=$FQ162,EP$47&lt;=$FR162)*(('Summary&amp;Assumptions'!$H$25*$C162)*(1+'Summary&amp;Assumptions'!$J$29)^(EP$46-1))</f>
        <v>0</v>
      </c>
      <c r="EL162" s="588">
        <f>AND(EQ$55&gt;0,SUM($E162:EK162)&lt;'Summary&amp;Assumptions'!$G$32*$B162,$D162&gt;='Summary&amp;Assumptions'!$D$17,EQ$47&gt;=$D162,EQ$47&lt;=EDATE($D162,'Summary&amp;Assumptions'!$G$32))*$B162+AND(EQ$56&lt;'Summary&amp;Assumptions'!$J$31,EQ$47&gt;=$FO162,EQ$47&lt;=$FP162)*(('Summary&amp;Assumptions'!$H$25*$C162)*(1+'Summary&amp;Assumptions'!$J$29)^(EQ$46-1))+AND(EQ$56&lt;'Summary&amp;Assumptions'!$J$31,EQ$47&gt;=$FQ162,EQ$47&lt;=$FR162)*(('Summary&amp;Assumptions'!$H$25*$C162)*(1+'Summary&amp;Assumptions'!$J$29)^(EQ$46-1))</f>
        <v>0</v>
      </c>
      <c r="EM162" s="588">
        <f>AND(ER$55&gt;0,SUM($E162:EL162)&lt;'Summary&amp;Assumptions'!$G$32*$B162,$D162&gt;='Summary&amp;Assumptions'!$D$17,ER$47&gt;=$D162,ER$47&lt;=EDATE($D162,'Summary&amp;Assumptions'!$G$32))*$B162+AND(ER$56&lt;'Summary&amp;Assumptions'!$J$31,ER$47&gt;=$FO162,ER$47&lt;=$FP162)*(('Summary&amp;Assumptions'!$H$25*$C162)*(1+'Summary&amp;Assumptions'!$J$29)^(ER$46-1))+AND(ER$56&lt;'Summary&amp;Assumptions'!$J$31,ER$47&gt;=$FQ162,ER$47&lt;=$FR162)*(('Summary&amp;Assumptions'!$H$25*$C162)*(1+'Summary&amp;Assumptions'!$J$29)^(ER$46-1))</f>
        <v>0</v>
      </c>
      <c r="EN162" s="588">
        <f>AND(ES$55&gt;0,SUM($E162:EM162)&lt;'Summary&amp;Assumptions'!$G$32*$B162,$D162&gt;='Summary&amp;Assumptions'!$D$17,ES$47&gt;=$D162,ES$47&lt;=EDATE($D162,'Summary&amp;Assumptions'!$G$32))*$B162+AND(ES$56&lt;'Summary&amp;Assumptions'!$J$31,ES$47&gt;=$FO162,ES$47&lt;=$FP162)*(('Summary&amp;Assumptions'!$H$25*$C162)*(1+'Summary&amp;Assumptions'!$J$29)^(ES$46-1))+AND(ES$56&lt;'Summary&amp;Assumptions'!$J$31,ES$47&gt;=$FQ162,ES$47&lt;=$FR162)*(('Summary&amp;Assumptions'!$H$25*$C162)*(1+'Summary&amp;Assumptions'!$J$29)^(ES$46-1))</f>
        <v>0</v>
      </c>
      <c r="EO162" s="588">
        <f>AND(ET$55&gt;0,SUM($E162:EN162)&lt;'Summary&amp;Assumptions'!$G$32*$B162,$D162&gt;='Summary&amp;Assumptions'!$D$17,ET$47&gt;=$D162,ET$47&lt;=EDATE($D162,'Summary&amp;Assumptions'!$G$32))*$B162+AND(ET$56&lt;'Summary&amp;Assumptions'!$J$31,ET$47&gt;=$FO162,ET$47&lt;=$FP162)*(('Summary&amp;Assumptions'!$H$25*$C162)*(1+'Summary&amp;Assumptions'!$J$29)^(ET$46-1))+AND(ET$56&lt;'Summary&amp;Assumptions'!$J$31,ET$47&gt;=$FQ162,ET$47&lt;=$FR162)*(('Summary&amp;Assumptions'!$H$25*$C162)*(1+'Summary&amp;Assumptions'!$J$29)^(ET$46-1))</f>
        <v>0</v>
      </c>
      <c r="EP162" s="588">
        <f>AND(EU$55&gt;0,SUM($E162:EO162)&lt;'Summary&amp;Assumptions'!$G$32*$B162,$D162&gt;='Summary&amp;Assumptions'!$D$17,EU$47&gt;=$D162,EU$47&lt;=EDATE($D162,'Summary&amp;Assumptions'!$G$32))*$B162+AND(EU$56&lt;'Summary&amp;Assumptions'!$J$31,EU$47&gt;=$FO162,EU$47&lt;=$FP162)*(('Summary&amp;Assumptions'!$H$25*$C162)*(1+'Summary&amp;Assumptions'!$J$29)^(EU$46-1))+AND(EU$56&lt;'Summary&amp;Assumptions'!$J$31,EU$47&gt;=$FQ162,EU$47&lt;=$FR162)*(('Summary&amp;Assumptions'!$H$25*$C162)*(1+'Summary&amp;Assumptions'!$J$29)^(EU$46-1))</f>
        <v>0</v>
      </c>
      <c r="EQ162" s="588">
        <f>AND(EV$55&gt;0,SUM($E162:EP162)&lt;'Summary&amp;Assumptions'!$G$32*$B162,$D162&gt;='Summary&amp;Assumptions'!$D$17,EV$47&gt;=$D162,EV$47&lt;=EDATE($D162,'Summary&amp;Assumptions'!$G$32))*$B162+AND(EV$56&lt;'Summary&amp;Assumptions'!$J$31,EV$47&gt;=$FO162,EV$47&lt;=$FP162)*(('Summary&amp;Assumptions'!$H$25*$C162)*(1+'Summary&amp;Assumptions'!$J$29)^(EV$46-1))+AND(EV$56&lt;'Summary&amp;Assumptions'!$J$31,EV$47&gt;=$FQ162,EV$47&lt;=$FR162)*(('Summary&amp;Assumptions'!$H$25*$C162)*(1+'Summary&amp;Assumptions'!$J$29)^(EV$46-1))</f>
        <v>0</v>
      </c>
      <c r="ER162" s="588">
        <f>AND(EW$55&gt;0,SUM($E162:EQ162)&lt;'Summary&amp;Assumptions'!$G$32*$B162,$D162&gt;='Summary&amp;Assumptions'!$D$17,EW$47&gt;=$D162,EW$47&lt;=EDATE($D162,'Summary&amp;Assumptions'!$G$32))*$B162+AND(EW$56&lt;'Summary&amp;Assumptions'!$J$31,EW$47&gt;=$FO162,EW$47&lt;=$FP162)*(('Summary&amp;Assumptions'!$H$25*$C162)*(1+'Summary&amp;Assumptions'!$J$29)^(EW$46-1))+AND(EW$56&lt;'Summary&amp;Assumptions'!$J$31,EW$47&gt;=$FQ162,EW$47&lt;=$FR162)*(('Summary&amp;Assumptions'!$H$25*$C162)*(1+'Summary&amp;Assumptions'!$J$29)^(EW$46-1))</f>
        <v>0</v>
      </c>
      <c r="ES162" s="588">
        <f>AND(EX$55&gt;0,SUM($E162:ER162)&lt;'Summary&amp;Assumptions'!$G$32*$B162,$D162&gt;='Summary&amp;Assumptions'!$D$17,EX$47&gt;=$D162,EX$47&lt;=EDATE($D162,'Summary&amp;Assumptions'!$G$32))*$B162+AND(EX$56&lt;'Summary&amp;Assumptions'!$J$31,EX$47&gt;=$FO162,EX$47&lt;=$FP162)*(('Summary&amp;Assumptions'!$H$25*$C162)*(1+'Summary&amp;Assumptions'!$J$29)^(EX$46-1))+AND(EX$56&lt;'Summary&amp;Assumptions'!$J$31,EX$47&gt;=$FQ162,EX$47&lt;=$FR162)*(('Summary&amp;Assumptions'!$H$25*$C162)*(1+'Summary&amp;Assumptions'!$J$29)^(EX$46-1))</f>
        <v>0</v>
      </c>
      <c r="ET162" s="588">
        <f>AND(EY$55&gt;0,SUM($E162:ES162)&lt;'Summary&amp;Assumptions'!$G$32*$B162,$D162&gt;='Summary&amp;Assumptions'!$D$17,EY$47&gt;=$D162,EY$47&lt;=EDATE($D162,'Summary&amp;Assumptions'!$G$32))*$B162+AND(EY$56&lt;'Summary&amp;Assumptions'!$J$31,EY$47&gt;=$FO162,EY$47&lt;=$FP162)*(('Summary&amp;Assumptions'!$H$25*$C162)*(1+'Summary&amp;Assumptions'!$J$29)^(EY$46-1))+AND(EY$56&lt;'Summary&amp;Assumptions'!$J$31,EY$47&gt;=$FQ162,EY$47&lt;=$FR162)*(('Summary&amp;Assumptions'!$H$25*$C162)*(1+'Summary&amp;Assumptions'!$J$29)^(EY$46-1))</f>
        <v>0</v>
      </c>
      <c r="EU162" s="588">
        <f>AND(EZ$55&gt;0,SUM($E162:ET162)&lt;'Summary&amp;Assumptions'!$G$32*$B162,$D162&gt;='Summary&amp;Assumptions'!$D$17,EZ$47&gt;=$D162,EZ$47&lt;=EDATE($D162,'Summary&amp;Assumptions'!$G$32))*$B162+AND(EZ$56&lt;'Summary&amp;Assumptions'!$J$31,EZ$47&gt;=$FO162,EZ$47&lt;=$FP162)*(('Summary&amp;Assumptions'!$H$25*$C162)*(1+'Summary&amp;Assumptions'!$J$29)^(EZ$46-1))+AND(EZ$56&lt;'Summary&amp;Assumptions'!$J$31,EZ$47&gt;=$FQ162,EZ$47&lt;=$FR162)*(('Summary&amp;Assumptions'!$H$25*$C162)*(1+'Summary&amp;Assumptions'!$J$29)^(EZ$46-1))</f>
        <v>0</v>
      </c>
      <c r="EV162" s="588">
        <f>AND(FA$55&gt;0,SUM($E162:EU162)&lt;'Summary&amp;Assumptions'!$G$32*$B162,$D162&gt;='Summary&amp;Assumptions'!$D$17,FA$47&gt;=$D162,FA$47&lt;=EDATE($D162,'Summary&amp;Assumptions'!$G$32))*$B162+AND(FA$56&lt;'Summary&amp;Assumptions'!$J$31,FA$47&gt;=$FO162,FA$47&lt;=$FP162)*(('Summary&amp;Assumptions'!$H$25*$C162)*(1+'Summary&amp;Assumptions'!$J$29)^(FA$46-1))+AND(FA$56&lt;'Summary&amp;Assumptions'!$J$31,FA$47&gt;=$FQ162,FA$47&lt;=$FR162)*(('Summary&amp;Assumptions'!$H$25*$C162)*(1+'Summary&amp;Assumptions'!$J$29)^(FA$46-1))</f>
        <v>0</v>
      </c>
      <c r="EW162" s="588">
        <f>AND(FB$55&gt;0,SUM($E162:EV162)&lt;'Summary&amp;Assumptions'!$G$32*$B162,$D162&gt;='Summary&amp;Assumptions'!$D$17,FB$47&gt;=$D162,FB$47&lt;=EDATE($D162,'Summary&amp;Assumptions'!$G$32))*$B162+AND(FB$56&lt;'Summary&amp;Assumptions'!$J$31,FB$47&gt;=$FO162,FB$47&lt;=$FP162)*(('Summary&amp;Assumptions'!$H$25*$C162)*(1+'Summary&amp;Assumptions'!$J$29)^(FB$46-1))+AND(FB$56&lt;'Summary&amp;Assumptions'!$J$31,FB$47&gt;=$FQ162,FB$47&lt;=$FR162)*(('Summary&amp;Assumptions'!$H$25*$C162)*(1+'Summary&amp;Assumptions'!$J$29)^(FB$46-1))</f>
        <v>0</v>
      </c>
      <c r="EX162" s="588">
        <f>AND(FC$55&gt;0,SUM($E162:EW162)&lt;'Summary&amp;Assumptions'!$G$32*$B162,$D162&gt;='Summary&amp;Assumptions'!$D$17,FC$47&gt;=$D162,FC$47&lt;=EDATE($D162,'Summary&amp;Assumptions'!$G$32))*$B162+AND(FC$56&lt;'Summary&amp;Assumptions'!$J$31,FC$47&gt;=$FO162,FC$47&lt;=$FP162)*(('Summary&amp;Assumptions'!$H$25*$C162)*(1+'Summary&amp;Assumptions'!$J$29)^(FC$46-1))+AND(FC$56&lt;'Summary&amp;Assumptions'!$J$31,FC$47&gt;=$FQ162,FC$47&lt;=$FR162)*(('Summary&amp;Assumptions'!$H$25*$C162)*(1+'Summary&amp;Assumptions'!$J$29)^(FC$46-1))</f>
        <v>0</v>
      </c>
      <c r="EY162" s="588">
        <f>AND(FD$55&gt;0,SUM($E162:EX162)&lt;'Summary&amp;Assumptions'!$G$32*$B162,$D162&gt;='Summary&amp;Assumptions'!$D$17,FD$47&gt;=$D162,FD$47&lt;=EDATE($D162,'Summary&amp;Assumptions'!$G$32))*$B162+AND(FD$56&lt;'Summary&amp;Assumptions'!$J$31,FD$47&gt;=$FO162,FD$47&lt;=$FP162)*(('Summary&amp;Assumptions'!$H$25*$C162)*(1+'Summary&amp;Assumptions'!$J$29)^(FD$46-1))+AND(FD$56&lt;'Summary&amp;Assumptions'!$J$31,FD$47&gt;=$FQ162,FD$47&lt;=$FR162)*(('Summary&amp;Assumptions'!$H$25*$C162)*(1+'Summary&amp;Assumptions'!$J$29)^(FD$46-1))</f>
        <v>0</v>
      </c>
      <c r="EZ162" s="588">
        <f>AND(FE$55&gt;0,SUM($E162:EY162)&lt;'Summary&amp;Assumptions'!$G$32*$B162,$D162&gt;='Summary&amp;Assumptions'!$D$17,FE$47&gt;=$D162,FE$47&lt;=EDATE($D162,'Summary&amp;Assumptions'!$G$32))*$B162+AND(FE$56&lt;'Summary&amp;Assumptions'!$J$31,FE$47&gt;=$FO162,FE$47&lt;=$FP162)*(('Summary&amp;Assumptions'!$H$25*$C162)*(1+'Summary&amp;Assumptions'!$J$29)^(FE$46-1))+AND(FE$56&lt;'Summary&amp;Assumptions'!$J$31,FE$47&gt;=$FQ162,FE$47&lt;=$FR162)*(('Summary&amp;Assumptions'!$H$25*$C162)*(1+'Summary&amp;Assumptions'!$J$29)^(FE$46-1))</f>
        <v>0</v>
      </c>
      <c r="FA162" s="588">
        <f>AND(FF$55&gt;0,SUM($E162:EZ162)&lt;'Summary&amp;Assumptions'!$G$32*$B162,$D162&gt;='Summary&amp;Assumptions'!$D$17,FF$47&gt;=$D162,FF$47&lt;=EDATE($D162,'Summary&amp;Assumptions'!$G$32))*$B162+AND(FF$56&lt;'Summary&amp;Assumptions'!$J$31,FF$47&gt;=$FO162,FF$47&lt;=$FP162)*(('Summary&amp;Assumptions'!$H$25*$C162)*(1+'Summary&amp;Assumptions'!$J$29)^(FF$46-1))+AND(FF$56&lt;'Summary&amp;Assumptions'!$J$31,FF$47&gt;=$FQ162,FF$47&lt;=$FR162)*(('Summary&amp;Assumptions'!$H$25*$C162)*(1+'Summary&amp;Assumptions'!$J$29)^(FF$46-1))</f>
        <v>0</v>
      </c>
      <c r="FB162" s="588">
        <f>AND(FG$55&gt;0,SUM($E162:FA162)&lt;'Summary&amp;Assumptions'!$G$32*$B162,$D162&gt;='Summary&amp;Assumptions'!$D$17,FG$47&gt;=$D162,FG$47&lt;=EDATE($D162,'Summary&amp;Assumptions'!$G$32))*$B162+AND(FG$56&lt;'Summary&amp;Assumptions'!$J$31,FG$47&gt;=$FO162,FG$47&lt;=$FP162)*(('Summary&amp;Assumptions'!$H$25*$C162)*(1+'Summary&amp;Assumptions'!$J$29)^(FG$46-1))+AND(FG$56&lt;'Summary&amp;Assumptions'!$J$31,FG$47&gt;=$FQ162,FG$47&lt;=$FR162)*(('Summary&amp;Assumptions'!$H$25*$C162)*(1+'Summary&amp;Assumptions'!$J$29)^(FG$46-1))</f>
        <v>0</v>
      </c>
      <c r="FC162" s="588">
        <f>AND(FH$55&gt;0,SUM($E162:FB162)&lt;'Summary&amp;Assumptions'!$G$32*$B162,$D162&gt;='Summary&amp;Assumptions'!$D$17,FH$47&gt;=$D162,FH$47&lt;=EDATE($D162,'Summary&amp;Assumptions'!$G$32))*$B162+AND(FH$56&lt;'Summary&amp;Assumptions'!$J$31,FH$47&gt;=$FO162,FH$47&lt;=$FP162)*(('Summary&amp;Assumptions'!$H$25*$C162)*(1+'Summary&amp;Assumptions'!$J$29)^(FH$46-1))+AND(FH$56&lt;'Summary&amp;Assumptions'!$J$31,FH$47&gt;=$FQ162,FH$47&lt;=$FR162)*(('Summary&amp;Assumptions'!$H$25*$C162)*(1+'Summary&amp;Assumptions'!$J$29)^(FH$46-1))</f>
        <v>0</v>
      </c>
      <c r="FD162" s="588">
        <f>AND(FI$55&gt;0,SUM($E162:FC162)&lt;'Summary&amp;Assumptions'!$G$32*$B162,$D162&gt;='Summary&amp;Assumptions'!$D$17,FI$47&gt;=$D162,FI$47&lt;=EDATE($D162,'Summary&amp;Assumptions'!$G$32))*$B162+AND(FI$56&lt;'Summary&amp;Assumptions'!$J$31,FI$47&gt;=$FO162,FI$47&lt;=$FP162)*(('Summary&amp;Assumptions'!$H$25*$C162)*(1+'Summary&amp;Assumptions'!$J$29)^(FI$46-1))+AND(FI$56&lt;'Summary&amp;Assumptions'!$J$31,FI$47&gt;=$FQ162,FI$47&lt;=$FR162)*(('Summary&amp;Assumptions'!$H$25*$C162)*(1+'Summary&amp;Assumptions'!$J$29)^(FI$46-1))</f>
        <v>0</v>
      </c>
      <c r="FE162" s="588">
        <f>AND(FJ$55&gt;0,SUM($E162:FD162)&lt;'Summary&amp;Assumptions'!$G$32*$B162,$D162&gt;='Summary&amp;Assumptions'!$D$17,FJ$47&gt;=$D162,FJ$47&lt;=EDATE($D162,'Summary&amp;Assumptions'!$G$32))*$B162+AND(FJ$56&lt;'Summary&amp;Assumptions'!$J$31,FJ$47&gt;=$FO162,FJ$47&lt;=$FP162)*(('Summary&amp;Assumptions'!$H$25*$C162)*(1+'Summary&amp;Assumptions'!$J$29)^(FJ$46-1))+AND(FJ$56&lt;'Summary&amp;Assumptions'!$J$31,FJ$47&gt;=$FQ162,FJ$47&lt;=$FR162)*(('Summary&amp;Assumptions'!$H$25*$C162)*(1+'Summary&amp;Assumptions'!$J$29)^(FJ$46-1))</f>
        <v>0</v>
      </c>
      <c r="FF162" s="588">
        <f>AND(FK$55&gt;0,SUM($E162:FE162)&lt;'Summary&amp;Assumptions'!$G$32*$B162,$D162&gt;='Summary&amp;Assumptions'!$D$17,FK$47&gt;=$D162,FK$47&lt;=EDATE($D162,'Summary&amp;Assumptions'!$G$32))*$B162+AND(FK$56&lt;'Summary&amp;Assumptions'!$J$31,FK$47&gt;=$FO162,FK$47&lt;=$FP162)*(('Summary&amp;Assumptions'!$H$25*$C162)*(1+'Summary&amp;Assumptions'!$J$29)^(FK$46-1))+AND(FK$56&lt;'Summary&amp;Assumptions'!$J$31,FK$47&gt;=$FQ162,FK$47&lt;=$FR162)*(('Summary&amp;Assumptions'!$H$25*$C162)*(1+'Summary&amp;Assumptions'!$J$29)^(FK$46-1))</f>
        <v>0</v>
      </c>
      <c r="FG162" s="588">
        <f>AND(FL$55&gt;0,SUM($E162:FF162)&lt;'Summary&amp;Assumptions'!$G$32*$B162,$D162&gt;='Summary&amp;Assumptions'!$D$17,FL$47&gt;=$D162,FL$47&lt;=EDATE($D162,'Summary&amp;Assumptions'!$G$32))*$B162+AND(FL$56&lt;'Summary&amp;Assumptions'!$J$31,FL$47&gt;=$FO162,FL$47&lt;=$FP162)*(('Summary&amp;Assumptions'!$H$25*$C162)*(1+'Summary&amp;Assumptions'!$J$29)^(FL$46-1))+AND(FL$56&lt;'Summary&amp;Assumptions'!$J$31,FL$47&gt;=$FQ162,FL$47&lt;=$FR162)*(('Summary&amp;Assumptions'!$H$25*$C162)*(1+'Summary&amp;Assumptions'!$J$29)^(FL$46-1))</f>
        <v>0</v>
      </c>
      <c r="FH162" s="588">
        <f>AND(FM$55&gt;0,SUM($E162:FG162)&lt;'Summary&amp;Assumptions'!$G$32*$B162,$D162&gt;='Summary&amp;Assumptions'!$D$17,FM$47&gt;=$D162,FM$47&lt;=EDATE($D162,'Summary&amp;Assumptions'!$G$32))*$B162+AND(FM$56&lt;'Summary&amp;Assumptions'!$J$31,FM$47&gt;=$FO162,FM$47&lt;=$FP162)*(('Summary&amp;Assumptions'!$H$25*$C162)*(1+'Summary&amp;Assumptions'!$J$29)^(FM$46-1))+AND(FM$56&lt;'Summary&amp;Assumptions'!$J$31,FM$47&gt;=$FQ162,FM$47&lt;=$FR162)*(('Summary&amp;Assumptions'!$H$25*$C162)*(1+'Summary&amp;Assumptions'!$J$29)^(FM$46-1))</f>
        <v>0</v>
      </c>
      <c r="FI162" s="588">
        <f>AND(FN$55&gt;0,SUM($E162:FH162)&lt;'Summary&amp;Assumptions'!$G$32*$B162,$D162&gt;='Summary&amp;Assumptions'!$D$17,FN$47&gt;=$D162,FN$47&lt;=EDATE($D162,'Summary&amp;Assumptions'!$G$32))*$B162+AND(FN$56&lt;'Summary&amp;Assumptions'!$J$31,FN$47&gt;=$FO162,FN$47&lt;=$FP162)*(('Summary&amp;Assumptions'!$H$25*$C162)*(1+'Summary&amp;Assumptions'!$J$29)^(FN$46-1))+AND(FN$56&lt;'Summary&amp;Assumptions'!$J$31,FN$47&gt;=$FQ162,FN$47&lt;=$FR162)*(('Summary&amp;Assumptions'!$H$25*$C162)*(1+'Summary&amp;Assumptions'!$J$29)^(FN$46-1))</f>
        <v>0</v>
      </c>
      <c r="FJ162" s="588">
        <f>AND(FO$55&gt;0,SUM($E162:FI162)&lt;'Summary&amp;Assumptions'!$G$32*$B162,$D162&gt;='Summary&amp;Assumptions'!$D$17,FO$47&gt;=$D162,FO$47&lt;=EDATE($D162,'Summary&amp;Assumptions'!$G$32))*$B162+AND(FO$56&lt;'Summary&amp;Assumptions'!$J$31,FO$47&gt;=$FO162,FO$47&lt;=$FP162)*(('Summary&amp;Assumptions'!$H$25*$C162)*(1+'Summary&amp;Assumptions'!$J$29)^(FO$46-1))+AND(FO$56&lt;'Summary&amp;Assumptions'!$J$31,FO$47&gt;=$FQ162,FO$47&lt;=$FR162)*(('Summary&amp;Assumptions'!$H$25*$C162)*(1+'Summary&amp;Assumptions'!$J$29)^(FO$46-1))</f>
        <v>0</v>
      </c>
      <c r="FK162" s="588">
        <f>AND(FP$55&gt;0,SUM($E162:FJ162)&lt;'Summary&amp;Assumptions'!$G$32*$B162,$D162&gt;='Summary&amp;Assumptions'!$D$17,FP$47&gt;=$D162,FP$47&lt;=EDATE($D162,'Summary&amp;Assumptions'!$G$32))*$B162+AND(FP$56&lt;'Summary&amp;Assumptions'!$J$31,FP$47&gt;=$FO162,FP$47&lt;=$FP162)*(('Summary&amp;Assumptions'!$H$25*$C162)*(1+'Summary&amp;Assumptions'!$J$29)^(FP$46-1))+AND(FP$56&lt;'Summary&amp;Assumptions'!$J$31,FP$47&gt;=$FQ162,FP$47&lt;=$FR162)*(('Summary&amp;Assumptions'!$H$25*$C162)*(1+'Summary&amp;Assumptions'!$J$29)^(FP$46-1))</f>
        <v>0</v>
      </c>
      <c r="FL162" s="588">
        <f>AND(FQ$55&gt;0,SUM($E162:FK162)&lt;'Summary&amp;Assumptions'!$G$32*$B162,$D162&gt;='Summary&amp;Assumptions'!$D$17,FQ$47&gt;=$D162,FQ$47&lt;=EDATE($D162,'Summary&amp;Assumptions'!$G$32))*$B162+AND(FQ$56&lt;'Summary&amp;Assumptions'!$J$31,FQ$47&gt;=$FO162,FQ$47&lt;=$FP162)*(('Summary&amp;Assumptions'!$H$25*$C162)*(1+'Summary&amp;Assumptions'!$J$29)^(FQ$46-1))+AND(FQ$56&lt;'Summary&amp;Assumptions'!$J$31,FQ$47&gt;=$FQ162,FQ$47&lt;=$FR162)*(('Summary&amp;Assumptions'!$H$25*$C162)*(1+'Summary&amp;Assumptions'!$J$29)^(FQ$46-1))</f>
        <v>0</v>
      </c>
      <c r="FO162" s="576">
        <f>IF('Summary&amp;Assumptions'!$G$33=0,0,EDATE(D162,'Summary&amp;Assumptions'!$G$34))</f>
        <v>45717</v>
      </c>
      <c r="FP162" s="576">
        <f>EDATE(FO162,'Summary&amp;Assumptions'!$G$33-1)</f>
        <v>45748</v>
      </c>
      <c r="FQ162" s="576">
        <f>IF('Summary&amp;Assumptions'!$G$33=0,0,EDATE(FO162,'Summary&amp;Assumptions'!$G$34))</f>
        <v>46082</v>
      </c>
      <c r="FR162" s="576">
        <f>EDATE(FQ162,'Summary&amp;Assumptions'!$G$33-1)</f>
        <v>46113</v>
      </c>
    </row>
    <row r="163" spans="2:174" hidden="1" x14ac:dyDescent="0.2">
      <c r="B163" s="588">
        <f t="array" ref="B163:B325">TRANSPOSE(F161:FL161)</f>
        <v>0</v>
      </c>
      <c r="C163" s="193">
        <v>0</v>
      </c>
      <c r="D163" s="589">
        <v>45383</v>
      </c>
      <c r="F163" s="588">
        <f>AND(K$55&gt;0,SUM($E163:E163)&lt;'Summary&amp;Assumptions'!$G$32*$B163,$D163&gt;='Summary&amp;Assumptions'!$D$17,K$47&gt;=$D163,K$47&lt;=EDATE($D163,'Summary&amp;Assumptions'!$G$32))*$B163+AND(K$56&lt;'Summary&amp;Assumptions'!$J$31,K$47&gt;=$FO163,K$47&lt;=$FP163)*(('Summary&amp;Assumptions'!$H$25*$C163)*(1+'Summary&amp;Assumptions'!$J$29)^(K$46-1))+AND(K$56&lt;'Summary&amp;Assumptions'!$J$31,K$47&gt;=$FQ163,K$47&lt;=$FR163)*(('Summary&amp;Assumptions'!$H$25*$C163)*(1+'Summary&amp;Assumptions'!$J$29)^(K$46-1))</f>
        <v>0</v>
      </c>
      <c r="G163" s="588">
        <f>AND(L$55&gt;0,SUM($E163:F163)&lt;'Summary&amp;Assumptions'!$G$32*$B163,$D163&gt;='Summary&amp;Assumptions'!$D$17,L$47&gt;=$D163,L$47&lt;=EDATE($D163,'Summary&amp;Assumptions'!$G$32))*$B163+AND(L$56&lt;'Summary&amp;Assumptions'!$J$31,L$47&gt;=$FO163,L$47&lt;=$FP163)*(('Summary&amp;Assumptions'!$H$25*$C163)*(1+'Summary&amp;Assumptions'!$J$29)^(L$46-1))+AND(L$56&lt;'Summary&amp;Assumptions'!$J$31,L$47&gt;=$FQ163,L$47&lt;=$FR163)*(('Summary&amp;Assumptions'!$H$25*$C163)*(1+'Summary&amp;Assumptions'!$J$29)^(L$46-1))</f>
        <v>0</v>
      </c>
      <c r="H163" s="588">
        <f>AND(M$55&gt;0,SUM($E163:G163)&lt;'Summary&amp;Assumptions'!$G$32*$B163,$D163&gt;='Summary&amp;Assumptions'!$D$17,M$47&gt;=$D163,M$47&lt;=EDATE($D163,'Summary&amp;Assumptions'!$G$32))*$B163+AND(M$56&lt;'Summary&amp;Assumptions'!$J$31,M$47&gt;=$FO163,M$47&lt;=$FP163)*(('Summary&amp;Assumptions'!$H$25*$C163)*(1+'Summary&amp;Assumptions'!$J$29)^(M$46-1))+AND(M$56&lt;'Summary&amp;Assumptions'!$J$31,M$47&gt;=$FQ163,M$47&lt;=$FR163)*(('Summary&amp;Assumptions'!$H$25*$C163)*(1+'Summary&amp;Assumptions'!$J$29)^(M$46-1))</f>
        <v>0</v>
      </c>
      <c r="I163" s="588">
        <f>AND(N$55&gt;0,SUM($E163:H163)&lt;'Summary&amp;Assumptions'!$G$32*$B163,$D163&gt;='Summary&amp;Assumptions'!$D$17,N$47&gt;=$D163,N$47&lt;=EDATE($D163,'Summary&amp;Assumptions'!$G$32))*$B163+AND(N$56&lt;'Summary&amp;Assumptions'!$J$31,N$47&gt;=$FO163,N$47&lt;=$FP163)*(('Summary&amp;Assumptions'!$H$25*$C163)*(1+'Summary&amp;Assumptions'!$J$29)^(N$46-1))+AND(N$56&lt;'Summary&amp;Assumptions'!$J$31,N$47&gt;=$FQ163,N$47&lt;=$FR163)*(('Summary&amp;Assumptions'!$H$25*$C163)*(1+'Summary&amp;Assumptions'!$J$29)^(N$46-1))</f>
        <v>0</v>
      </c>
      <c r="J163" s="588">
        <f>AND(O$55&gt;0,SUM($E163:I163)&lt;'Summary&amp;Assumptions'!$G$32*$B163,$D163&gt;='Summary&amp;Assumptions'!$D$17,O$47&gt;=$D163,O$47&lt;=EDATE($D163,'Summary&amp;Assumptions'!$G$32))*$B163+AND(O$56&lt;'Summary&amp;Assumptions'!$J$31,O$47&gt;=$FO163,O$47&lt;=$FP163)*(('Summary&amp;Assumptions'!$H$25*$C163)*(1+'Summary&amp;Assumptions'!$J$29)^(O$46-1))+AND(O$56&lt;'Summary&amp;Assumptions'!$J$31,O$47&gt;=$FQ163,O$47&lt;=$FR163)*(('Summary&amp;Assumptions'!$H$25*$C163)*(1+'Summary&amp;Assumptions'!$J$29)^(O$46-1))</f>
        <v>0</v>
      </c>
      <c r="K163" s="588">
        <f>AND(P$55&gt;0,SUM($E163:J163)&lt;'Summary&amp;Assumptions'!$G$32*$B163,$D163&gt;='Summary&amp;Assumptions'!$D$17,P$47&gt;=$D163,P$47&lt;=EDATE($D163,'Summary&amp;Assumptions'!$G$32))*$B163+AND(P$56&lt;'Summary&amp;Assumptions'!$J$31,P$47&gt;=$FO163,P$47&lt;=$FP163)*(('Summary&amp;Assumptions'!$H$25*$C163)*(1+'Summary&amp;Assumptions'!$J$29)^(P$46-1))+AND(P$56&lt;'Summary&amp;Assumptions'!$J$31,P$47&gt;=$FQ163,P$47&lt;=$FR163)*(('Summary&amp;Assumptions'!$H$25*$C163)*(1+'Summary&amp;Assumptions'!$J$29)^(P$46-1))</f>
        <v>0</v>
      </c>
      <c r="L163" s="588">
        <f>AND(Q$55&gt;0,SUM($E163:K163)&lt;'Summary&amp;Assumptions'!$G$32*$B163,$D163&gt;='Summary&amp;Assumptions'!$D$17,Q$47&gt;=$D163,Q$47&lt;=EDATE($D163,'Summary&amp;Assumptions'!$G$32))*$B163+AND(Q$56&lt;'Summary&amp;Assumptions'!$J$31,Q$47&gt;=$FO163,Q$47&lt;=$FP163)*(('Summary&amp;Assumptions'!$H$25*$C163)*(1+'Summary&amp;Assumptions'!$J$29)^(Q$46-1))+AND(Q$56&lt;'Summary&amp;Assumptions'!$J$31,Q$47&gt;=$FQ163,Q$47&lt;=$FR163)*(('Summary&amp;Assumptions'!$H$25*$C163)*(1+'Summary&amp;Assumptions'!$J$29)^(Q$46-1))</f>
        <v>0</v>
      </c>
      <c r="M163" s="588">
        <f>AND(R$55&gt;0,SUM($E163:L163)&lt;'Summary&amp;Assumptions'!$G$32*$B163,$D163&gt;='Summary&amp;Assumptions'!$D$17,R$47&gt;=$D163,R$47&lt;=EDATE($D163,'Summary&amp;Assumptions'!$G$32))*$B163+AND(R$56&lt;'Summary&amp;Assumptions'!$J$31,R$47&gt;=$FO163,R$47&lt;=$FP163)*(('Summary&amp;Assumptions'!$H$25*$C163)*(1+'Summary&amp;Assumptions'!$J$29)^(R$46-1))+AND(R$56&lt;'Summary&amp;Assumptions'!$J$31,R$47&gt;=$FQ163,R$47&lt;=$FR163)*(('Summary&amp;Assumptions'!$H$25*$C163)*(1+'Summary&amp;Assumptions'!$J$29)^(R$46-1))</f>
        <v>0</v>
      </c>
      <c r="N163" s="588">
        <f>AND(S$55&gt;0,SUM($E163:M163)&lt;'Summary&amp;Assumptions'!$G$32*$B163,$D163&gt;='Summary&amp;Assumptions'!$D$17,S$47&gt;=$D163,S$47&lt;=EDATE($D163,'Summary&amp;Assumptions'!$G$32))*$B163+AND(S$56&lt;'Summary&amp;Assumptions'!$J$31,S$47&gt;=$FO163,S$47&lt;=$FP163)*(('Summary&amp;Assumptions'!$H$25*$C163)*(1+'Summary&amp;Assumptions'!$J$29)^(S$46-1))+AND(S$56&lt;'Summary&amp;Assumptions'!$J$31,S$47&gt;=$FQ163,S$47&lt;=$FR163)*(('Summary&amp;Assumptions'!$H$25*$C163)*(1+'Summary&amp;Assumptions'!$J$29)^(S$46-1))</f>
        <v>0</v>
      </c>
      <c r="O163" s="588">
        <f>AND(T$55&gt;0,SUM($E163:N163)&lt;'Summary&amp;Assumptions'!$G$32*$B163,$D163&gt;='Summary&amp;Assumptions'!$D$17,T$47&gt;=$D163,T$47&lt;=EDATE($D163,'Summary&amp;Assumptions'!$G$32))*$B163+AND(T$56&lt;'Summary&amp;Assumptions'!$J$31,T$47&gt;=$FO163,T$47&lt;=$FP163)*(('Summary&amp;Assumptions'!$H$25*$C163)*(1+'Summary&amp;Assumptions'!$J$29)^(T$46-1))+AND(T$56&lt;'Summary&amp;Assumptions'!$J$31,T$47&gt;=$FQ163,T$47&lt;=$FR163)*(('Summary&amp;Assumptions'!$H$25*$C163)*(1+'Summary&amp;Assumptions'!$J$29)^(T$46-1))</f>
        <v>0</v>
      </c>
      <c r="P163" s="588">
        <f>AND(U$55&gt;0,SUM($E163:O163)&lt;'Summary&amp;Assumptions'!$G$32*$B163,$D163&gt;='Summary&amp;Assumptions'!$D$17,U$47&gt;=$D163,U$47&lt;=EDATE($D163,'Summary&amp;Assumptions'!$G$32))*$B163+AND(U$56&lt;'Summary&amp;Assumptions'!$J$31,U$47&gt;=$FO163,U$47&lt;=$FP163)*(('Summary&amp;Assumptions'!$H$25*$C163)*(1+'Summary&amp;Assumptions'!$J$29)^(U$46-1))+AND(U$56&lt;'Summary&amp;Assumptions'!$J$31,U$47&gt;=$FQ163,U$47&lt;=$FR163)*(('Summary&amp;Assumptions'!$H$25*$C163)*(1+'Summary&amp;Assumptions'!$J$29)^(U$46-1))</f>
        <v>0</v>
      </c>
      <c r="Q163" s="588">
        <f>AND(V$55&gt;0,SUM($E163:P163)&lt;'Summary&amp;Assumptions'!$G$32*$B163,$D163&gt;='Summary&amp;Assumptions'!$D$17,V$47&gt;=$D163,V$47&lt;=EDATE($D163,'Summary&amp;Assumptions'!$G$32))*$B163+AND(V$56&lt;'Summary&amp;Assumptions'!$J$31,V$47&gt;=$FO163,V$47&lt;=$FP163)*(('Summary&amp;Assumptions'!$H$25*$C163)*(1+'Summary&amp;Assumptions'!$J$29)^(V$46-1))+AND(V$56&lt;'Summary&amp;Assumptions'!$J$31,V$47&gt;=$FQ163,V$47&lt;=$FR163)*(('Summary&amp;Assumptions'!$H$25*$C163)*(1+'Summary&amp;Assumptions'!$J$29)^(V$46-1))</f>
        <v>0</v>
      </c>
      <c r="R163" s="588">
        <f>AND(W$55&gt;0,SUM($E163:Q163)&lt;'Summary&amp;Assumptions'!$G$32*$B163,$D163&gt;='Summary&amp;Assumptions'!$D$17,W$47&gt;=$D163,W$47&lt;=EDATE($D163,'Summary&amp;Assumptions'!$G$32))*$B163+AND(W$56&lt;'Summary&amp;Assumptions'!$J$31,W$47&gt;=$FO163,W$47&lt;=$FP163)*(('Summary&amp;Assumptions'!$H$25*$C163)*(1+'Summary&amp;Assumptions'!$J$29)^(W$46-1))+AND(W$56&lt;'Summary&amp;Assumptions'!$J$31,W$47&gt;=$FQ163,W$47&lt;=$FR163)*(('Summary&amp;Assumptions'!$H$25*$C163)*(1+'Summary&amp;Assumptions'!$J$29)^(W$46-1))</f>
        <v>0</v>
      </c>
      <c r="S163" s="588">
        <f>AND(X$55&gt;0,SUM($E163:R163)&lt;'Summary&amp;Assumptions'!$G$32*$B163,$D163&gt;='Summary&amp;Assumptions'!$D$17,X$47&gt;=$D163,X$47&lt;=EDATE($D163,'Summary&amp;Assumptions'!$G$32))*$B163+AND(X$56&lt;'Summary&amp;Assumptions'!$J$31,X$47&gt;=$FO163,X$47&lt;=$FP163)*(('Summary&amp;Assumptions'!$H$25*$C163)*(1+'Summary&amp;Assumptions'!$J$29)^(X$46-1))+AND(X$56&lt;'Summary&amp;Assumptions'!$J$31,X$47&gt;=$FQ163,X$47&lt;=$FR163)*(('Summary&amp;Assumptions'!$H$25*$C163)*(1+'Summary&amp;Assumptions'!$J$29)^(X$46-1))</f>
        <v>0</v>
      </c>
      <c r="T163" s="588">
        <f>AND(Y$55&gt;0,SUM($E163:S163)&lt;'Summary&amp;Assumptions'!$G$32*$B163,$D163&gt;='Summary&amp;Assumptions'!$D$17,Y$47&gt;=$D163,Y$47&lt;=EDATE($D163,'Summary&amp;Assumptions'!$G$32))*$B163+AND(Y$56&lt;'Summary&amp;Assumptions'!$J$31,Y$47&gt;=$FO163,Y$47&lt;=$FP163)*(('Summary&amp;Assumptions'!$H$25*$C163)*(1+'Summary&amp;Assumptions'!$J$29)^(Y$46-1))+AND(Y$56&lt;'Summary&amp;Assumptions'!$J$31,Y$47&gt;=$FQ163,Y$47&lt;=$FR163)*(('Summary&amp;Assumptions'!$H$25*$C163)*(1+'Summary&amp;Assumptions'!$J$29)^(Y$46-1))</f>
        <v>0</v>
      </c>
      <c r="U163" s="588">
        <f>AND(Z$55&gt;0,SUM($E163:T163)&lt;'Summary&amp;Assumptions'!$G$32*$B163,$D163&gt;='Summary&amp;Assumptions'!$D$17,Z$47&gt;=$D163,Z$47&lt;=EDATE($D163,'Summary&amp;Assumptions'!$G$32))*$B163+AND(Z$56&lt;'Summary&amp;Assumptions'!$J$31,Z$47&gt;=$FO163,Z$47&lt;=$FP163)*(('Summary&amp;Assumptions'!$H$25*$C163)*(1+'Summary&amp;Assumptions'!$J$29)^(Z$46-1))+AND(Z$56&lt;'Summary&amp;Assumptions'!$J$31,Z$47&gt;=$FQ163,Z$47&lt;=$FR163)*(('Summary&amp;Assumptions'!$H$25*$C163)*(1+'Summary&amp;Assumptions'!$J$29)^(Z$46-1))</f>
        <v>0</v>
      </c>
      <c r="V163" s="588">
        <f>AND(AA$55&gt;0,SUM($E163:U163)&lt;'Summary&amp;Assumptions'!$G$32*$B163,$D163&gt;='Summary&amp;Assumptions'!$D$17,AA$47&gt;=$D163,AA$47&lt;=EDATE($D163,'Summary&amp;Assumptions'!$G$32))*$B163+AND(AA$56&lt;'Summary&amp;Assumptions'!$J$31,AA$47&gt;=$FO163,AA$47&lt;=$FP163)*(('Summary&amp;Assumptions'!$H$25*$C163)*(1+'Summary&amp;Assumptions'!$J$29)^(AA$46-1))+AND(AA$56&lt;'Summary&amp;Assumptions'!$J$31,AA$47&gt;=$FQ163,AA$47&lt;=$FR163)*(('Summary&amp;Assumptions'!$H$25*$C163)*(1+'Summary&amp;Assumptions'!$J$29)^(AA$46-1))</f>
        <v>0</v>
      </c>
      <c r="W163" s="588">
        <f>AND(AB$55&gt;0,SUM($E163:V163)&lt;'Summary&amp;Assumptions'!$G$32*$B163,$D163&gt;='Summary&amp;Assumptions'!$D$17,AB$47&gt;=$D163,AB$47&lt;=EDATE($D163,'Summary&amp;Assumptions'!$G$32))*$B163+AND(AB$56&lt;'Summary&amp;Assumptions'!$J$31,AB$47&gt;=$FO163,AB$47&lt;=$FP163)*(('Summary&amp;Assumptions'!$H$25*$C163)*(1+'Summary&amp;Assumptions'!$J$29)^(AB$46-1))+AND(AB$56&lt;'Summary&amp;Assumptions'!$J$31,AB$47&gt;=$FQ163,AB$47&lt;=$FR163)*(('Summary&amp;Assumptions'!$H$25*$C163)*(1+'Summary&amp;Assumptions'!$J$29)^(AB$46-1))</f>
        <v>0</v>
      </c>
      <c r="X163" s="588">
        <f>AND(AC$55&gt;0,SUM($E163:W163)&lt;'Summary&amp;Assumptions'!$G$32*$B163,$D163&gt;='Summary&amp;Assumptions'!$D$17,AC$47&gt;=$D163,AC$47&lt;=EDATE($D163,'Summary&amp;Assumptions'!$G$32))*$B163+AND(AC$56&lt;'Summary&amp;Assumptions'!$J$31,AC$47&gt;=$FO163,AC$47&lt;=$FP163)*(('Summary&amp;Assumptions'!$H$25*$C163)*(1+'Summary&amp;Assumptions'!$J$29)^(AC$46-1))+AND(AC$56&lt;'Summary&amp;Assumptions'!$J$31,AC$47&gt;=$FQ163,AC$47&lt;=$FR163)*(('Summary&amp;Assumptions'!$H$25*$C163)*(1+'Summary&amp;Assumptions'!$J$29)^(AC$46-1))</f>
        <v>0</v>
      </c>
      <c r="Y163" s="588">
        <f>AND(AD$55&gt;0,SUM($E163:X163)&lt;'Summary&amp;Assumptions'!$G$32*$B163,$D163&gt;='Summary&amp;Assumptions'!$D$17,AD$47&gt;=$D163,AD$47&lt;=EDATE($D163,'Summary&amp;Assumptions'!$G$32))*$B163+AND(AD$56&lt;'Summary&amp;Assumptions'!$J$31,AD$47&gt;=$FO163,AD$47&lt;=$FP163)*(('Summary&amp;Assumptions'!$H$25*$C163)*(1+'Summary&amp;Assumptions'!$J$29)^(AD$46-1))+AND(AD$56&lt;'Summary&amp;Assumptions'!$J$31,AD$47&gt;=$FQ163,AD$47&lt;=$FR163)*(('Summary&amp;Assumptions'!$H$25*$C163)*(1+'Summary&amp;Assumptions'!$J$29)^(AD$46-1))</f>
        <v>0</v>
      </c>
      <c r="Z163" s="588">
        <f>AND(AE$55&gt;0,SUM($E163:Y163)&lt;'Summary&amp;Assumptions'!$G$32*$B163,$D163&gt;='Summary&amp;Assumptions'!$D$17,AE$47&gt;=$D163,AE$47&lt;=EDATE($D163,'Summary&amp;Assumptions'!$G$32))*$B163+AND(AE$56&lt;'Summary&amp;Assumptions'!$J$31,AE$47&gt;=$FO163,AE$47&lt;=$FP163)*(('Summary&amp;Assumptions'!$H$25*$C163)*(1+'Summary&amp;Assumptions'!$J$29)^(AE$46-1))+AND(AE$56&lt;'Summary&amp;Assumptions'!$J$31,AE$47&gt;=$FQ163,AE$47&lt;=$FR163)*(('Summary&amp;Assumptions'!$H$25*$C163)*(1+'Summary&amp;Assumptions'!$J$29)^(AE$46-1))</f>
        <v>0</v>
      </c>
      <c r="AA163" s="588">
        <f>AND(AF$55&gt;0,SUM($E163:Z163)&lt;'Summary&amp;Assumptions'!$G$32*$B163,$D163&gt;='Summary&amp;Assumptions'!$D$17,AF$47&gt;=$D163,AF$47&lt;=EDATE($D163,'Summary&amp;Assumptions'!$G$32))*$B163+AND(AF$56&lt;'Summary&amp;Assumptions'!$J$31,AF$47&gt;=$FO163,AF$47&lt;=$FP163)*(('Summary&amp;Assumptions'!$H$25*$C163)*(1+'Summary&amp;Assumptions'!$J$29)^(AF$46-1))+AND(AF$56&lt;'Summary&amp;Assumptions'!$J$31,AF$47&gt;=$FQ163,AF$47&lt;=$FR163)*(('Summary&amp;Assumptions'!$H$25*$C163)*(1+'Summary&amp;Assumptions'!$J$29)^(AF$46-1))</f>
        <v>0</v>
      </c>
      <c r="AB163" s="588">
        <f>AND(AG$55&gt;0,SUM($E163:AA163)&lt;'Summary&amp;Assumptions'!$G$32*$B163,$D163&gt;='Summary&amp;Assumptions'!$D$17,AG$47&gt;=$D163,AG$47&lt;=EDATE($D163,'Summary&amp;Assumptions'!$G$32))*$B163+AND(AG$56&lt;'Summary&amp;Assumptions'!$J$31,AG$47&gt;=$FO163,AG$47&lt;=$FP163)*(('Summary&amp;Assumptions'!$H$25*$C163)*(1+'Summary&amp;Assumptions'!$J$29)^(AG$46-1))+AND(AG$56&lt;'Summary&amp;Assumptions'!$J$31,AG$47&gt;=$FQ163,AG$47&lt;=$FR163)*(('Summary&amp;Assumptions'!$H$25*$C163)*(1+'Summary&amp;Assumptions'!$J$29)^(AG$46-1))</f>
        <v>0</v>
      </c>
      <c r="AC163" s="588">
        <f>AND(AH$55&gt;0,SUM($E163:AB163)&lt;'Summary&amp;Assumptions'!$G$32*$B163,$D163&gt;='Summary&amp;Assumptions'!$D$17,AH$47&gt;=$D163,AH$47&lt;=EDATE($D163,'Summary&amp;Assumptions'!$G$32))*$B163+AND(AH$56&lt;'Summary&amp;Assumptions'!$J$31,AH$47&gt;=$FO163,AH$47&lt;=$FP163)*(('Summary&amp;Assumptions'!$H$25*$C163)*(1+'Summary&amp;Assumptions'!$J$29)^(AH$46-1))+AND(AH$56&lt;'Summary&amp;Assumptions'!$J$31,AH$47&gt;=$FQ163,AH$47&lt;=$FR163)*(('Summary&amp;Assumptions'!$H$25*$C163)*(1+'Summary&amp;Assumptions'!$J$29)^(AH$46-1))</f>
        <v>0</v>
      </c>
      <c r="AD163" s="588">
        <f>AND(AI$55&gt;0,SUM($E163:AC163)&lt;'Summary&amp;Assumptions'!$G$32*$B163,$D163&gt;='Summary&amp;Assumptions'!$D$17,AI$47&gt;=$D163,AI$47&lt;=EDATE($D163,'Summary&amp;Assumptions'!$G$32))*$B163+AND(AI$56&lt;'Summary&amp;Assumptions'!$J$31,AI$47&gt;=$FO163,AI$47&lt;=$FP163)*(('Summary&amp;Assumptions'!$H$25*$C163)*(1+'Summary&amp;Assumptions'!$J$29)^(AI$46-1))+AND(AI$56&lt;'Summary&amp;Assumptions'!$J$31,AI$47&gt;=$FQ163,AI$47&lt;=$FR163)*(('Summary&amp;Assumptions'!$H$25*$C163)*(1+'Summary&amp;Assumptions'!$J$29)^(AI$46-1))</f>
        <v>0</v>
      </c>
      <c r="AE163" s="588">
        <f>AND(AJ$55&gt;0,SUM($E163:AD163)&lt;'Summary&amp;Assumptions'!$G$32*$B163,$D163&gt;='Summary&amp;Assumptions'!$D$17,AJ$47&gt;=$D163,AJ$47&lt;=EDATE($D163,'Summary&amp;Assumptions'!$G$32))*$B163+AND(AJ$56&lt;'Summary&amp;Assumptions'!$J$31,AJ$47&gt;=$FO163,AJ$47&lt;=$FP163)*(('Summary&amp;Assumptions'!$H$25*$C163)*(1+'Summary&amp;Assumptions'!$J$29)^(AJ$46-1))+AND(AJ$56&lt;'Summary&amp;Assumptions'!$J$31,AJ$47&gt;=$FQ163,AJ$47&lt;=$FR163)*(('Summary&amp;Assumptions'!$H$25*$C163)*(1+'Summary&amp;Assumptions'!$J$29)^(AJ$46-1))</f>
        <v>0</v>
      </c>
      <c r="AF163" s="588">
        <f>AND(AK$55&gt;0,SUM($E163:AE163)&lt;'Summary&amp;Assumptions'!$G$32*$B163,$D163&gt;='Summary&amp;Assumptions'!$D$17,AK$47&gt;=$D163,AK$47&lt;=EDATE($D163,'Summary&amp;Assumptions'!$G$32))*$B163+AND(AK$56&lt;'Summary&amp;Assumptions'!$J$31,AK$47&gt;=$FO163,AK$47&lt;=$FP163)*(('Summary&amp;Assumptions'!$H$25*$C163)*(1+'Summary&amp;Assumptions'!$J$29)^(AK$46-1))+AND(AK$56&lt;'Summary&amp;Assumptions'!$J$31,AK$47&gt;=$FQ163,AK$47&lt;=$FR163)*(('Summary&amp;Assumptions'!$H$25*$C163)*(1+'Summary&amp;Assumptions'!$J$29)^(AK$46-1))</f>
        <v>0</v>
      </c>
      <c r="AG163" s="588">
        <f>AND(AL$55&gt;0,SUM($E163:AF163)&lt;'Summary&amp;Assumptions'!$G$32*$B163,$D163&gt;='Summary&amp;Assumptions'!$D$17,AL$47&gt;=$D163,AL$47&lt;=EDATE($D163,'Summary&amp;Assumptions'!$G$32))*$B163+AND(AL$56&lt;'Summary&amp;Assumptions'!$J$31,AL$47&gt;=$FO163,AL$47&lt;=$FP163)*(('Summary&amp;Assumptions'!$H$25*$C163)*(1+'Summary&amp;Assumptions'!$J$29)^(AL$46-1))+AND(AL$56&lt;'Summary&amp;Assumptions'!$J$31,AL$47&gt;=$FQ163,AL$47&lt;=$FR163)*(('Summary&amp;Assumptions'!$H$25*$C163)*(1+'Summary&amp;Assumptions'!$J$29)^(AL$46-1))</f>
        <v>0</v>
      </c>
      <c r="AH163" s="588">
        <f>AND(AM$55&gt;0,SUM($E163:AG163)&lt;'Summary&amp;Assumptions'!$G$32*$B163,$D163&gt;='Summary&amp;Assumptions'!$D$17,AM$47&gt;=$D163,AM$47&lt;=EDATE($D163,'Summary&amp;Assumptions'!$G$32))*$B163+AND(AM$56&lt;'Summary&amp;Assumptions'!$J$31,AM$47&gt;=$FO163,AM$47&lt;=$FP163)*(('Summary&amp;Assumptions'!$H$25*$C163)*(1+'Summary&amp;Assumptions'!$J$29)^(AM$46-1))+AND(AM$56&lt;'Summary&amp;Assumptions'!$J$31,AM$47&gt;=$FQ163,AM$47&lt;=$FR163)*(('Summary&amp;Assumptions'!$H$25*$C163)*(1+'Summary&amp;Assumptions'!$J$29)^(AM$46-1))</f>
        <v>0</v>
      </c>
      <c r="AI163" s="588">
        <f>AND(AN$55&gt;0,SUM($E163:AH163)&lt;'Summary&amp;Assumptions'!$G$32*$B163,$D163&gt;='Summary&amp;Assumptions'!$D$17,AN$47&gt;=$D163,AN$47&lt;=EDATE($D163,'Summary&amp;Assumptions'!$G$32))*$B163+AND(AN$56&lt;'Summary&amp;Assumptions'!$J$31,AN$47&gt;=$FO163,AN$47&lt;=$FP163)*(('Summary&amp;Assumptions'!$H$25*$C163)*(1+'Summary&amp;Assumptions'!$J$29)^(AN$46-1))+AND(AN$56&lt;'Summary&amp;Assumptions'!$J$31,AN$47&gt;=$FQ163,AN$47&lt;=$FR163)*(('Summary&amp;Assumptions'!$H$25*$C163)*(1+'Summary&amp;Assumptions'!$J$29)^(AN$46-1))</f>
        <v>0</v>
      </c>
      <c r="AJ163" s="588">
        <f>AND(AO$55&gt;0,SUM($E163:AI163)&lt;'Summary&amp;Assumptions'!$G$32*$B163,$D163&gt;='Summary&amp;Assumptions'!$D$17,AO$47&gt;=$D163,AO$47&lt;=EDATE($D163,'Summary&amp;Assumptions'!$G$32))*$B163+AND(AO$56&lt;'Summary&amp;Assumptions'!$J$31,AO$47&gt;=$FO163,AO$47&lt;=$FP163)*(('Summary&amp;Assumptions'!$H$25*$C163)*(1+'Summary&amp;Assumptions'!$J$29)^(AO$46-1))+AND(AO$56&lt;'Summary&amp;Assumptions'!$J$31,AO$47&gt;=$FQ163,AO$47&lt;=$FR163)*(('Summary&amp;Assumptions'!$H$25*$C163)*(1+'Summary&amp;Assumptions'!$J$29)^(AO$46-1))</f>
        <v>0</v>
      </c>
      <c r="AK163" s="588">
        <f>AND(AP$55&gt;0,SUM($E163:AJ163)&lt;'Summary&amp;Assumptions'!$G$32*$B163,$D163&gt;='Summary&amp;Assumptions'!$D$17,AP$47&gt;=$D163,AP$47&lt;=EDATE($D163,'Summary&amp;Assumptions'!$G$32))*$B163+AND(AP$56&lt;'Summary&amp;Assumptions'!$J$31,AP$47&gt;=$FO163,AP$47&lt;=$FP163)*(('Summary&amp;Assumptions'!$H$25*$C163)*(1+'Summary&amp;Assumptions'!$J$29)^(AP$46-1))+AND(AP$56&lt;'Summary&amp;Assumptions'!$J$31,AP$47&gt;=$FQ163,AP$47&lt;=$FR163)*(('Summary&amp;Assumptions'!$H$25*$C163)*(1+'Summary&amp;Assumptions'!$J$29)^(AP$46-1))</f>
        <v>0</v>
      </c>
      <c r="AL163" s="588">
        <f>AND(AQ$55&gt;0,SUM($E163:AK163)&lt;'Summary&amp;Assumptions'!$G$32*$B163,$D163&gt;='Summary&amp;Assumptions'!$D$17,AQ$47&gt;=$D163,AQ$47&lt;=EDATE($D163,'Summary&amp;Assumptions'!$G$32))*$B163+AND(AQ$56&lt;'Summary&amp;Assumptions'!$J$31,AQ$47&gt;=$FO163,AQ$47&lt;=$FP163)*(('Summary&amp;Assumptions'!$H$25*$C163)*(1+'Summary&amp;Assumptions'!$J$29)^(AQ$46-1))+AND(AQ$56&lt;'Summary&amp;Assumptions'!$J$31,AQ$47&gt;=$FQ163,AQ$47&lt;=$FR163)*(('Summary&amp;Assumptions'!$H$25*$C163)*(1+'Summary&amp;Assumptions'!$J$29)^(AQ$46-1))</f>
        <v>0</v>
      </c>
      <c r="AM163" s="588">
        <f>AND(AR$55&gt;0,SUM($E163:AL163)&lt;'Summary&amp;Assumptions'!$G$32*$B163,$D163&gt;='Summary&amp;Assumptions'!$D$17,AR$47&gt;=$D163,AR$47&lt;=EDATE($D163,'Summary&amp;Assumptions'!$G$32))*$B163+AND(AR$56&lt;'Summary&amp;Assumptions'!$J$31,AR$47&gt;=$FO163,AR$47&lt;=$FP163)*(('Summary&amp;Assumptions'!$H$25*$C163)*(1+'Summary&amp;Assumptions'!$J$29)^(AR$46-1))+AND(AR$56&lt;'Summary&amp;Assumptions'!$J$31,AR$47&gt;=$FQ163,AR$47&lt;=$FR163)*(('Summary&amp;Assumptions'!$H$25*$C163)*(1+'Summary&amp;Assumptions'!$J$29)^(AR$46-1))</f>
        <v>0</v>
      </c>
      <c r="AN163" s="588">
        <f>AND(AS$55&gt;0,SUM($E163:AM163)&lt;'Summary&amp;Assumptions'!$G$32*$B163,$D163&gt;='Summary&amp;Assumptions'!$D$17,AS$47&gt;=$D163,AS$47&lt;=EDATE($D163,'Summary&amp;Assumptions'!$G$32))*$B163+AND(AS$56&lt;'Summary&amp;Assumptions'!$J$31,AS$47&gt;=$FO163,AS$47&lt;=$FP163)*(('Summary&amp;Assumptions'!$H$25*$C163)*(1+'Summary&amp;Assumptions'!$J$29)^(AS$46-1))+AND(AS$56&lt;'Summary&amp;Assumptions'!$J$31,AS$47&gt;=$FQ163,AS$47&lt;=$FR163)*(('Summary&amp;Assumptions'!$H$25*$C163)*(1+'Summary&amp;Assumptions'!$J$29)^(AS$46-1))</f>
        <v>0</v>
      </c>
      <c r="AO163" s="588">
        <f>AND(AT$55&gt;0,SUM($E163:AN163)&lt;'Summary&amp;Assumptions'!$G$32*$B163,$D163&gt;='Summary&amp;Assumptions'!$D$17,AT$47&gt;=$D163,AT$47&lt;=EDATE($D163,'Summary&amp;Assumptions'!$G$32))*$B163+AND(AT$56&lt;'Summary&amp;Assumptions'!$J$31,AT$47&gt;=$FO163,AT$47&lt;=$FP163)*(('Summary&amp;Assumptions'!$H$25*$C163)*(1+'Summary&amp;Assumptions'!$J$29)^(AT$46-1))+AND(AT$56&lt;'Summary&amp;Assumptions'!$J$31,AT$47&gt;=$FQ163,AT$47&lt;=$FR163)*(('Summary&amp;Assumptions'!$H$25*$C163)*(1+'Summary&amp;Assumptions'!$J$29)^(AT$46-1))</f>
        <v>0</v>
      </c>
      <c r="AP163" s="588">
        <f>AND(AU$55&gt;0,SUM($E163:AO163)&lt;'Summary&amp;Assumptions'!$G$32*$B163,$D163&gt;='Summary&amp;Assumptions'!$D$17,AU$47&gt;=$D163,AU$47&lt;=EDATE($D163,'Summary&amp;Assumptions'!$G$32))*$B163+AND(AU$56&lt;'Summary&amp;Assumptions'!$J$31,AU$47&gt;=$FO163,AU$47&lt;=$FP163)*(('Summary&amp;Assumptions'!$H$25*$C163)*(1+'Summary&amp;Assumptions'!$J$29)^(AU$46-1))+AND(AU$56&lt;'Summary&amp;Assumptions'!$J$31,AU$47&gt;=$FQ163,AU$47&lt;=$FR163)*(('Summary&amp;Assumptions'!$H$25*$C163)*(1+'Summary&amp;Assumptions'!$J$29)^(AU$46-1))</f>
        <v>0</v>
      </c>
      <c r="AQ163" s="588">
        <f>AND(AV$55&gt;0,SUM($E163:AP163)&lt;'Summary&amp;Assumptions'!$G$32*$B163,$D163&gt;='Summary&amp;Assumptions'!$D$17,AV$47&gt;=$D163,AV$47&lt;=EDATE($D163,'Summary&amp;Assumptions'!$G$32))*$B163+AND(AV$56&lt;'Summary&amp;Assumptions'!$J$31,AV$47&gt;=$FO163,AV$47&lt;=$FP163)*(('Summary&amp;Assumptions'!$H$25*$C163)*(1+'Summary&amp;Assumptions'!$J$29)^(AV$46-1))+AND(AV$56&lt;'Summary&amp;Assumptions'!$J$31,AV$47&gt;=$FQ163,AV$47&lt;=$FR163)*(('Summary&amp;Assumptions'!$H$25*$C163)*(1+'Summary&amp;Assumptions'!$J$29)^(AV$46-1))</f>
        <v>0</v>
      </c>
      <c r="AR163" s="588">
        <f>AND(AW$55&gt;0,SUM($E163:AQ163)&lt;'Summary&amp;Assumptions'!$G$32*$B163,$D163&gt;='Summary&amp;Assumptions'!$D$17,AW$47&gt;=$D163,AW$47&lt;=EDATE($D163,'Summary&amp;Assumptions'!$G$32))*$B163+AND(AW$56&lt;'Summary&amp;Assumptions'!$J$31,AW$47&gt;=$FO163,AW$47&lt;=$FP163)*(('Summary&amp;Assumptions'!$H$25*$C163)*(1+'Summary&amp;Assumptions'!$J$29)^(AW$46-1))+AND(AW$56&lt;'Summary&amp;Assumptions'!$J$31,AW$47&gt;=$FQ163,AW$47&lt;=$FR163)*(('Summary&amp;Assumptions'!$H$25*$C163)*(1+'Summary&amp;Assumptions'!$J$29)^(AW$46-1))</f>
        <v>0</v>
      </c>
      <c r="AS163" s="588">
        <f>AND(AX$55&gt;0,SUM($E163:AR163)&lt;'Summary&amp;Assumptions'!$G$32*$B163,$D163&gt;='Summary&amp;Assumptions'!$D$17,AX$47&gt;=$D163,AX$47&lt;=EDATE($D163,'Summary&amp;Assumptions'!$G$32))*$B163+AND(AX$56&lt;'Summary&amp;Assumptions'!$J$31,AX$47&gt;=$FO163,AX$47&lt;=$FP163)*(('Summary&amp;Assumptions'!$H$25*$C163)*(1+'Summary&amp;Assumptions'!$J$29)^(AX$46-1))+AND(AX$56&lt;'Summary&amp;Assumptions'!$J$31,AX$47&gt;=$FQ163,AX$47&lt;=$FR163)*(('Summary&amp;Assumptions'!$H$25*$C163)*(1+'Summary&amp;Assumptions'!$J$29)^(AX$46-1))</f>
        <v>0</v>
      </c>
      <c r="AT163" s="588">
        <f>AND(AY$55&gt;0,SUM($E163:AS163)&lt;'Summary&amp;Assumptions'!$G$32*$B163,$D163&gt;='Summary&amp;Assumptions'!$D$17,AY$47&gt;=$D163,AY$47&lt;=EDATE($D163,'Summary&amp;Assumptions'!$G$32))*$B163+AND(AY$56&lt;'Summary&amp;Assumptions'!$J$31,AY$47&gt;=$FO163,AY$47&lt;=$FP163)*(('Summary&amp;Assumptions'!$H$25*$C163)*(1+'Summary&amp;Assumptions'!$J$29)^(AY$46-1))+AND(AY$56&lt;'Summary&amp;Assumptions'!$J$31,AY$47&gt;=$FQ163,AY$47&lt;=$FR163)*(('Summary&amp;Assumptions'!$H$25*$C163)*(1+'Summary&amp;Assumptions'!$J$29)^(AY$46-1))</f>
        <v>0</v>
      </c>
      <c r="AU163" s="588">
        <f>AND(AZ$55&gt;0,SUM($E163:AT163)&lt;'Summary&amp;Assumptions'!$G$32*$B163,$D163&gt;='Summary&amp;Assumptions'!$D$17,AZ$47&gt;=$D163,AZ$47&lt;=EDATE($D163,'Summary&amp;Assumptions'!$G$32))*$B163+AND(AZ$56&lt;'Summary&amp;Assumptions'!$J$31,AZ$47&gt;=$FO163,AZ$47&lt;=$FP163)*(('Summary&amp;Assumptions'!$H$25*$C163)*(1+'Summary&amp;Assumptions'!$J$29)^(AZ$46-1))+AND(AZ$56&lt;'Summary&amp;Assumptions'!$J$31,AZ$47&gt;=$FQ163,AZ$47&lt;=$FR163)*(('Summary&amp;Assumptions'!$H$25*$C163)*(1+'Summary&amp;Assumptions'!$J$29)^(AZ$46-1))</f>
        <v>0</v>
      </c>
      <c r="AV163" s="588">
        <f>AND(BA$55&gt;0,SUM($E163:AU163)&lt;'Summary&amp;Assumptions'!$G$32*$B163,$D163&gt;='Summary&amp;Assumptions'!$D$17,BA$47&gt;=$D163,BA$47&lt;=EDATE($D163,'Summary&amp;Assumptions'!$G$32))*$B163+AND(BA$56&lt;'Summary&amp;Assumptions'!$J$31,BA$47&gt;=$FO163,BA$47&lt;=$FP163)*(('Summary&amp;Assumptions'!$H$25*$C163)*(1+'Summary&amp;Assumptions'!$J$29)^(BA$46-1))+AND(BA$56&lt;'Summary&amp;Assumptions'!$J$31,BA$47&gt;=$FQ163,BA$47&lt;=$FR163)*(('Summary&amp;Assumptions'!$H$25*$C163)*(1+'Summary&amp;Assumptions'!$J$29)^(BA$46-1))</f>
        <v>0</v>
      </c>
      <c r="AW163" s="588">
        <f>AND(BB$55&gt;0,SUM($E163:AV163)&lt;'Summary&amp;Assumptions'!$G$32*$B163,$D163&gt;='Summary&amp;Assumptions'!$D$17,BB$47&gt;=$D163,BB$47&lt;=EDATE($D163,'Summary&amp;Assumptions'!$G$32))*$B163+AND(BB$56&lt;'Summary&amp;Assumptions'!$J$31,BB$47&gt;=$FO163,BB$47&lt;=$FP163)*(('Summary&amp;Assumptions'!$H$25*$C163)*(1+'Summary&amp;Assumptions'!$J$29)^(BB$46-1))+AND(BB$56&lt;'Summary&amp;Assumptions'!$J$31,BB$47&gt;=$FQ163,BB$47&lt;=$FR163)*(('Summary&amp;Assumptions'!$H$25*$C163)*(1+'Summary&amp;Assumptions'!$J$29)^(BB$46-1))</f>
        <v>0</v>
      </c>
      <c r="AX163" s="588">
        <f>AND(BC$55&gt;0,SUM($E163:AW163)&lt;'Summary&amp;Assumptions'!$G$32*$B163,$D163&gt;='Summary&amp;Assumptions'!$D$17,BC$47&gt;=$D163,BC$47&lt;=EDATE($D163,'Summary&amp;Assumptions'!$G$32))*$B163+AND(BC$56&lt;'Summary&amp;Assumptions'!$J$31,BC$47&gt;=$FO163,BC$47&lt;=$FP163)*(('Summary&amp;Assumptions'!$H$25*$C163)*(1+'Summary&amp;Assumptions'!$J$29)^(BC$46-1))+AND(BC$56&lt;'Summary&amp;Assumptions'!$J$31,BC$47&gt;=$FQ163,BC$47&lt;=$FR163)*(('Summary&amp;Assumptions'!$H$25*$C163)*(1+'Summary&amp;Assumptions'!$J$29)^(BC$46-1))</f>
        <v>0</v>
      </c>
      <c r="AY163" s="588">
        <f>AND(BD$55&gt;0,SUM($E163:AX163)&lt;'Summary&amp;Assumptions'!$G$32*$B163,$D163&gt;='Summary&amp;Assumptions'!$D$17,BD$47&gt;=$D163,BD$47&lt;=EDATE($D163,'Summary&amp;Assumptions'!$G$32))*$B163+AND(BD$56&lt;'Summary&amp;Assumptions'!$J$31,BD$47&gt;=$FO163,BD$47&lt;=$FP163)*(('Summary&amp;Assumptions'!$H$25*$C163)*(1+'Summary&amp;Assumptions'!$J$29)^(BD$46-1))+AND(BD$56&lt;'Summary&amp;Assumptions'!$J$31,BD$47&gt;=$FQ163,BD$47&lt;=$FR163)*(('Summary&amp;Assumptions'!$H$25*$C163)*(1+'Summary&amp;Assumptions'!$J$29)^(BD$46-1))</f>
        <v>0</v>
      </c>
      <c r="AZ163" s="588">
        <f>AND(BE$55&gt;0,SUM($E163:AY163)&lt;'Summary&amp;Assumptions'!$G$32*$B163,$D163&gt;='Summary&amp;Assumptions'!$D$17,BE$47&gt;=$D163,BE$47&lt;=EDATE($D163,'Summary&amp;Assumptions'!$G$32))*$B163+AND(BE$56&lt;'Summary&amp;Assumptions'!$J$31,BE$47&gt;=$FO163,BE$47&lt;=$FP163)*(('Summary&amp;Assumptions'!$H$25*$C163)*(1+'Summary&amp;Assumptions'!$J$29)^(BE$46-1))+AND(BE$56&lt;'Summary&amp;Assumptions'!$J$31,BE$47&gt;=$FQ163,BE$47&lt;=$FR163)*(('Summary&amp;Assumptions'!$H$25*$C163)*(1+'Summary&amp;Assumptions'!$J$29)^(BE$46-1))</f>
        <v>0</v>
      </c>
      <c r="BA163" s="588">
        <f>AND(BF$55&gt;0,SUM($E163:AZ163)&lt;'Summary&amp;Assumptions'!$G$32*$B163,$D163&gt;='Summary&amp;Assumptions'!$D$17,BF$47&gt;=$D163,BF$47&lt;=EDATE($D163,'Summary&amp;Assumptions'!$G$32))*$B163+AND(BF$56&lt;'Summary&amp;Assumptions'!$J$31,BF$47&gt;=$FO163,BF$47&lt;=$FP163)*(('Summary&amp;Assumptions'!$H$25*$C163)*(1+'Summary&amp;Assumptions'!$J$29)^(BF$46-1))+AND(BF$56&lt;'Summary&amp;Assumptions'!$J$31,BF$47&gt;=$FQ163,BF$47&lt;=$FR163)*(('Summary&amp;Assumptions'!$H$25*$C163)*(1+'Summary&amp;Assumptions'!$J$29)^(BF$46-1))</f>
        <v>0</v>
      </c>
      <c r="BB163" s="588">
        <f>AND(BG$55&gt;0,SUM($E163:BA163)&lt;'Summary&amp;Assumptions'!$G$32*$B163,$D163&gt;='Summary&amp;Assumptions'!$D$17,BG$47&gt;=$D163,BG$47&lt;=EDATE($D163,'Summary&amp;Assumptions'!$G$32))*$B163+AND(BG$56&lt;'Summary&amp;Assumptions'!$J$31,BG$47&gt;=$FO163,BG$47&lt;=$FP163)*(('Summary&amp;Assumptions'!$H$25*$C163)*(1+'Summary&amp;Assumptions'!$J$29)^(BG$46-1))+AND(BG$56&lt;'Summary&amp;Assumptions'!$J$31,BG$47&gt;=$FQ163,BG$47&lt;=$FR163)*(('Summary&amp;Assumptions'!$H$25*$C163)*(1+'Summary&amp;Assumptions'!$J$29)^(BG$46-1))</f>
        <v>0</v>
      </c>
      <c r="BC163" s="588">
        <f>AND(BH$55&gt;0,SUM($E163:BB163)&lt;'Summary&amp;Assumptions'!$G$32*$B163,$D163&gt;='Summary&amp;Assumptions'!$D$17,BH$47&gt;=$D163,BH$47&lt;=EDATE($D163,'Summary&amp;Assumptions'!$G$32))*$B163+AND(BH$56&lt;'Summary&amp;Assumptions'!$J$31,BH$47&gt;=$FO163,BH$47&lt;=$FP163)*(('Summary&amp;Assumptions'!$H$25*$C163)*(1+'Summary&amp;Assumptions'!$J$29)^(BH$46-1))+AND(BH$56&lt;'Summary&amp;Assumptions'!$J$31,BH$47&gt;=$FQ163,BH$47&lt;=$FR163)*(('Summary&amp;Assumptions'!$H$25*$C163)*(1+'Summary&amp;Assumptions'!$J$29)^(BH$46-1))</f>
        <v>0</v>
      </c>
      <c r="BD163" s="588">
        <f>AND(BI$55&gt;0,SUM($E163:BC163)&lt;'Summary&amp;Assumptions'!$G$32*$B163,$D163&gt;='Summary&amp;Assumptions'!$D$17,BI$47&gt;=$D163,BI$47&lt;=EDATE($D163,'Summary&amp;Assumptions'!$G$32))*$B163+AND(BI$56&lt;'Summary&amp;Assumptions'!$J$31,BI$47&gt;=$FO163,BI$47&lt;=$FP163)*(('Summary&amp;Assumptions'!$H$25*$C163)*(1+'Summary&amp;Assumptions'!$J$29)^(BI$46-1))+AND(BI$56&lt;'Summary&amp;Assumptions'!$J$31,BI$47&gt;=$FQ163,BI$47&lt;=$FR163)*(('Summary&amp;Assumptions'!$H$25*$C163)*(1+'Summary&amp;Assumptions'!$J$29)^(BI$46-1))</f>
        <v>0</v>
      </c>
      <c r="BE163" s="588">
        <f>AND(BJ$55&gt;0,SUM($E163:BD163)&lt;'Summary&amp;Assumptions'!$G$32*$B163,$D163&gt;='Summary&amp;Assumptions'!$D$17,BJ$47&gt;=$D163,BJ$47&lt;=EDATE($D163,'Summary&amp;Assumptions'!$G$32))*$B163+AND(BJ$56&lt;'Summary&amp;Assumptions'!$J$31,BJ$47&gt;=$FO163,BJ$47&lt;=$FP163)*(('Summary&amp;Assumptions'!$H$25*$C163)*(1+'Summary&amp;Assumptions'!$J$29)^(BJ$46-1))+AND(BJ$56&lt;'Summary&amp;Assumptions'!$J$31,BJ$47&gt;=$FQ163,BJ$47&lt;=$FR163)*(('Summary&amp;Assumptions'!$H$25*$C163)*(1+'Summary&amp;Assumptions'!$J$29)^(BJ$46-1))</f>
        <v>0</v>
      </c>
      <c r="BF163" s="588">
        <f>AND(BK$55&gt;0,SUM($E163:BE163)&lt;'Summary&amp;Assumptions'!$G$32*$B163,$D163&gt;='Summary&amp;Assumptions'!$D$17,BK$47&gt;=$D163,BK$47&lt;=EDATE($D163,'Summary&amp;Assumptions'!$G$32))*$B163+AND(BK$56&lt;'Summary&amp;Assumptions'!$J$31,BK$47&gt;=$FO163,BK$47&lt;=$FP163)*(('Summary&amp;Assumptions'!$H$25*$C163)*(1+'Summary&amp;Assumptions'!$J$29)^(BK$46-1))+AND(BK$56&lt;'Summary&amp;Assumptions'!$J$31,BK$47&gt;=$FQ163,BK$47&lt;=$FR163)*(('Summary&amp;Assumptions'!$H$25*$C163)*(1+'Summary&amp;Assumptions'!$J$29)^(BK$46-1))</f>
        <v>0</v>
      </c>
      <c r="BG163" s="588">
        <f>AND(BL$55&gt;0,SUM($E163:BF163)&lt;'Summary&amp;Assumptions'!$G$32*$B163,$D163&gt;='Summary&amp;Assumptions'!$D$17,BL$47&gt;=$D163,BL$47&lt;=EDATE($D163,'Summary&amp;Assumptions'!$G$32))*$B163+AND(BL$56&lt;'Summary&amp;Assumptions'!$J$31,BL$47&gt;=$FO163,BL$47&lt;=$FP163)*(('Summary&amp;Assumptions'!$H$25*$C163)*(1+'Summary&amp;Assumptions'!$J$29)^(BL$46-1))+AND(BL$56&lt;'Summary&amp;Assumptions'!$J$31,BL$47&gt;=$FQ163,BL$47&lt;=$FR163)*(('Summary&amp;Assumptions'!$H$25*$C163)*(1+'Summary&amp;Assumptions'!$J$29)^(BL$46-1))</f>
        <v>0</v>
      </c>
      <c r="BH163" s="588">
        <f>AND(BM$55&gt;0,SUM($E163:BG163)&lt;'Summary&amp;Assumptions'!$G$32*$B163,$D163&gt;='Summary&amp;Assumptions'!$D$17,BM$47&gt;=$D163,BM$47&lt;=EDATE($D163,'Summary&amp;Assumptions'!$G$32))*$B163+AND(BM$56&lt;'Summary&amp;Assumptions'!$J$31,BM$47&gt;=$FO163,BM$47&lt;=$FP163)*(('Summary&amp;Assumptions'!$H$25*$C163)*(1+'Summary&amp;Assumptions'!$J$29)^(BM$46-1))+AND(BM$56&lt;'Summary&amp;Assumptions'!$J$31,BM$47&gt;=$FQ163,BM$47&lt;=$FR163)*(('Summary&amp;Assumptions'!$H$25*$C163)*(1+'Summary&amp;Assumptions'!$J$29)^(BM$46-1))</f>
        <v>0</v>
      </c>
      <c r="BI163" s="588">
        <f>AND(BN$55&gt;0,SUM($E163:BH163)&lt;'Summary&amp;Assumptions'!$G$32*$B163,$D163&gt;='Summary&amp;Assumptions'!$D$17,BN$47&gt;=$D163,BN$47&lt;=EDATE($D163,'Summary&amp;Assumptions'!$G$32))*$B163+AND(BN$56&lt;'Summary&amp;Assumptions'!$J$31,BN$47&gt;=$FO163,BN$47&lt;=$FP163)*(('Summary&amp;Assumptions'!$H$25*$C163)*(1+'Summary&amp;Assumptions'!$J$29)^(BN$46-1))+AND(BN$56&lt;'Summary&amp;Assumptions'!$J$31,BN$47&gt;=$FQ163,BN$47&lt;=$FR163)*(('Summary&amp;Assumptions'!$H$25*$C163)*(1+'Summary&amp;Assumptions'!$J$29)^(BN$46-1))</f>
        <v>0</v>
      </c>
      <c r="BJ163" s="588">
        <f>AND(BO$55&gt;0,SUM($E163:BI163)&lt;'Summary&amp;Assumptions'!$G$32*$B163,$D163&gt;='Summary&amp;Assumptions'!$D$17,BO$47&gt;=$D163,BO$47&lt;=EDATE($D163,'Summary&amp;Assumptions'!$G$32))*$B163+AND(BO$56&lt;'Summary&amp;Assumptions'!$J$31,BO$47&gt;=$FO163,BO$47&lt;=$FP163)*(('Summary&amp;Assumptions'!$H$25*$C163)*(1+'Summary&amp;Assumptions'!$J$29)^(BO$46-1))+AND(BO$56&lt;'Summary&amp;Assumptions'!$J$31,BO$47&gt;=$FQ163,BO$47&lt;=$FR163)*(('Summary&amp;Assumptions'!$H$25*$C163)*(1+'Summary&amp;Assumptions'!$J$29)^(BO$46-1))</f>
        <v>0</v>
      </c>
      <c r="BK163" s="588">
        <f>AND(BP$55&gt;0,SUM($E163:BJ163)&lt;'Summary&amp;Assumptions'!$G$32*$B163,$D163&gt;='Summary&amp;Assumptions'!$D$17,BP$47&gt;=$D163,BP$47&lt;=EDATE($D163,'Summary&amp;Assumptions'!$G$32))*$B163+AND(BP$56&lt;'Summary&amp;Assumptions'!$J$31,BP$47&gt;=$FO163,BP$47&lt;=$FP163)*(('Summary&amp;Assumptions'!$H$25*$C163)*(1+'Summary&amp;Assumptions'!$J$29)^(BP$46-1))+AND(BP$56&lt;'Summary&amp;Assumptions'!$J$31,BP$47&gt;=$FQ163,BP$47&lt;=$FR163)*(('Summary&amp;Assumptions'!$H$25*$C163)*(1+'Summary&amp;Assumptions'!$J$29)^(BP$46-1))</f>
        <v>0</v>
      </c>
      <c r="BL163" s="588">
        <f>AND(BQ$55&gt;0,SUM($E163:BK163)&lt;'Summary&amp;Assumptions'!$G$32*$B163,$D163&gt;='Summary&amp;Assumptions'!$D$17,BQ$47&gt;=$D163,BQ$47&lt;=EDATE($D163,'Summary&amp;Assumptions'!$G$32))*$B163+AND(BQ$56&lt;'Summary&amp;Assumptions'!$J$31,BQ$47&gt;=$FO163,BQ$47&lt;=$FP163)*(('Summary&amp;Assumptions'!$H$25*$C163)*(1+'Summary&amp;Assumptions'!$J$29)^(BQ$46-1))+AND(BQ$56&lt;'Summary&amp;Assumptions'!$J$31,BQ$47&gt;=$FQ163,BQ$47&lt;=$FR163)*(('Summary&amp;Assumptions'!$H$25*$C163)*(1+'Summary&amp;Assumptions'!$J$29)^(BQ$46-1))</f>
        <v>0</v>
      </c>
      <c r="BM163" s="588">
        <f>AND(BR$55&gt;0,SUM($E163:BL163)&lt;'Summary&amp;Assumptions'!$G$32*$B163,$D163&gt;='Summary&amp;Assumptions'!$D$17,BR$47&gt;=$D163,BR$47&lt;=EDATE($D163,'Summary&amp;Assumptions'!$G$32))*$B163+AND(BR$56&lt;'Summary&amp;Assumptions'!$J$31,BR$47&gt;=$FO163,BR$47&lt;=$FP163)*(('Summary&amp;Assumptions'!$H$25*$C163)*(1+'Summary&amp;Assumptions'!$J$29)^(BR$46-1))+AND(BR$56&lt;'Summary&amp;Assumptions'!$J$31,BR$47&gt;=$FQ163,BR$47&lt;=$FR163)*(('Summary&amp;Assumptions'!$H$25*$C163)*(1+'Summary&amp;Assumptions'!$J$29)^(BR$46-1))</f>
        <v>0</v>
      </c>
      <c r="BN163" s="588">
        <f>AND(BS$55&gt;0,SUM($E163:BM163)&lt;'Summary&amp;Assumptions'!$G$32*$B163,$D163&gt;='Summary&amp;Assumptions'!$D$17,BS$47&gt;=$D163,BS$47&lt;=EDATE($D163,'Summary&amp;Assumptions'!$G$32))*$B163+AND(BS$56&lt;'Summary&amp;Assumptions'!$J$31,BS$47&gt;=$FO163,BS$47&lt;=$FP163)*(('Summary&amp;Assumptions'!$H$25*$C163)*(1+'Summary&amp;Assumptions'!$J$29)^(BS$46-1))+AND(BS$56&lt;'Summary&amp;Assumptions'!$J$31,BS$47&gt;=$FQ163,BS$47&lt;=$FR163)*(('Summary&amp;Assumptions'!$H$25*$C163)*(1+'Summary&amp;Assumptions'!$J$29)^(BS$46-1))</f>
        <v>0</v>
      </c>
      <c r="BO163" s="588">
        <f>AND(BT$55&gt;0,SUM($E163:BN163)&lt;'Summary&amp;Assumptions'!$G$32*$B163,$D163&gt;='Summary&amp;Assumptions'!$D$17,BT$47&gt;=$D163,BT$47&lt;=EDATE($D163,'Summary&amp;Assumptions'!$G$32))*$B163+AND(BT$56&lt;'Summary&amp;Assumptions'!$J$31,BT$47&gt;=$FO163,BT$47&lt;=$FP163)*(('Summary&amp;Assumptions'!$H$25*$C163)*(1+'Summary&amp;Assumptions'!$J$29)^(BT$46-1))+AND(BT$56&lt;'Summary&amp;Assumptions'!$J$31,BT$47&gt;=$FQ163,BT$47&lt;=$FR163)*(('Summary&amp;Assumptions'!$H$25*$C163)*(1+'Summary&amp;Assumptions'!$J$29)^(BT$46-1))</f>
        <v>0</v>
      </c>
      <c r="BP163" s="588">
        <f>AND(BU$55&gt;0,SUM($E163:BO163)&lt;'Summary&amp;Assumptions'!$G$32*$B163,$D163&gt;='Summary&amp;Assumptions'!$D$17,BU$47&gt;=$D163,BU$47&lt;=EDATE($D163,'Summary&amp;Assumptions'!$G$32))*$B163+AND(BU$56&lt;'Summary&amp;Assumptions'!$J$31,BU$47&gt;=$FO163,BU$47&lt;=$FP163)*(('Summary&amp;Assumptions'!$H$25*$C163)*(1+'Summary&amp;Assumptions'!$J$29)^(BU$46-1))+AND(BU$56&lt;'Summary&amp;Assumptions'!$J$31,BU$47&gt;=$FQ163,BU$47&lt;=$FR163)*(('Summary&amp;Assumptions'!$H$25*$C163)*(1+'Summary&amp;Assumptions'!$J$29)^(BU$46-1))</f>
        <v>0</v>
      </c>
      <c r="BQ163" s="588">
        <f>AND(BV$55&gt;0,SUM($E163:BP163)&lt;'Summary&amp;Assumptions'!$G$32*$B163,$D163&gt;='Summary&amp;Assumptions'!$D$17,BV$47&gt;=$D163,BV$47&lt;=EDATE($D163,'Summary&amp;Assumptions'!$G$32))*$B163+AND(BV$56&lt;'Summary&amp;Assumptions'!$J$31,BV$47&gt;=$FO163,BV$47&lt;=$FP163)*(('Summary&amp;Assumptions'!$H$25*$C163)*(1+'Summary&amp;Assumptions'!$J$29)^(BV$46-1))+AND(BV$56&lt;'Summary&amp;Assumptions'!$J$31,BV$47&gt;=$FQ163,BV$47&lt;=$FR163)*(('Summary&amp;Assumptions'!$H$25*$C163)*(1+'Summary&amp;Assumptions'!$J$29)^(BV$46-1))</f>
        <v>0</v>
      </c>
      <c r="BR163" s="588">
        <f>AND(BW$55&gt;0,SUM($E163:BQ163)&lt;'Summary&amp;Assumptions'!$G$32*$B163,$D163&gt;='Summary&amp;Assumptions'!$D$17,BW$47&gt;=$D163,BW$47&lt;=EDATE($D163,'Summary&amp;Assumptions'!$G$32))*$B163+AND(BW$56&lt;'Summary&amp;Assumptions'!$J$31,BW$47&gt;=$FO163,BW$47&lt;=$FP163)*(('Summary&amp;Assumptions'!$H$25*$C163)*(1+'Summary&amp;Assumptions'!$J$29)^(BW$46-1))+AND(BW$56&lt;'Summary&amp;Assumptions'!$J$31,BW$47&gt;=$FQ163,BW$47&lt;=$FR163)*(('Summary&amp;Assumptions'!$H$25*$C163)*(1+'Summary&amp;Assumptions'!$J$29)^(BW$46-1))</f>
        <v>0</v>
      </c>
      <c r="BS163" s="588">
        <f>AND(BX$55&gt;0,SUM($E163:BR163)&lt;'Summary&amp;Assumptions'!$G$32*$B163,$D163&gt;='Summary&amp;Assumptions'!$D$17,BX$47&gt;=$D163,BX$47&lt;=EDATE($D163,'Summary&amp;Assumptions'!$G$32))*$B163+AND(BX$56&lt;'Summary&amp;Assumptions'!$J$31,BX$47&gt;=$FO163,BX$47&lt;=$FP163)*(('Summary&amp;Assumptions'!$H$25*$C163)*(1+'Summary&amp;Assumptions'!$J$29)^(BX$46-1))+AND(BX$56&lt;'Summary&amp;Assumptions'!$J$31,BX$47&gt;=$FQ163,BX$47&lt;=$FR163)*(('Summary&amp;Assumptions'!$H$25*$C163)*(1+'Summary&amp;Assumptions'!$J$29)^(BX$46-1))</f>
        <v>0</v>
      </c>
      <c r="BT163" s="588">
        <f>AND(BY$55&gt;0,SUM($E163:BS163)&lt;'Summary&amp;Assumptions'!$G$32*$B163,$D163&gt;='Summary&amp;Assumptions'!$D$17,BY$47&gt;=$D163,BY$47&lt;=EDATE($D163,'Summary&amp;Assumptions'!$G$32))*$B163+AND(BY$56&lt;'Summary&amp;Assumptions'!$J$31,BY$47&gt;=$FO163,BY$47&lt;=$FP163)*(('Summary&amp;Assumptions'!$H$25*$C163)*(1+'Summary&amp;Assumptions'!$J$29)^(BY$46-1))+AND(BY$56&lt;'Summary&amp;Assumptions'!$J$31,BY$47&gt;=$FQ163,BY$47&lt;=$FR163)*(('Summary&amp;Assumptions'!$H$25*$C163)*(1+'Summary&amp;Assumptions'!$J$29)^(BY$46-1))</f>
        <v>0</v>
      </c>
      <c r="BU163" s="588">
        <f>AND(BZ$55&gt;0,SUM($E163:BT163)&lt;'Summary&amp;Assumptions'!$G$32*$B163,$D163&gt;='Summary&amp;Assumptions'!$D$17,BZ$47&gt;=$D163,BZ$47&lt;=EDATE($D163,'Summary&amp;Assumptions'!$G$32))*$B163+AND(BZ$56&lt;'Summary&amp;Assumptions'!$J$31,BZ$47&gt;=$FO163,BZ$47&lt;=$FP163)*(('Summary&amp;Assumptions'!$H$25*$C163)*(1+'Summary&amp;Assumptions'!$J$29)^(BZ$46-1))+AND(BZ$56&lt;'Summary&amp;Assumptions'!$J$31,BZ$47&gt;=$FQ163,BZ$47&lt;=$FR163)*(('Summary&amp;Assumptions'!$H$25*$C163)*(1+'Summary&amp;Assumptions'!$J$29)^(BZ$46-1))</f>
        <v>0</v>
      </c>
      <c r="BV163" s="588">
        <f>AND(CA$55&gt;0,SUM($E163:BU163)&lt;'Summary&amp;Assumptions'!$G$32*$B163,$D163&gt;='Summary&amp;Assumptions'!$D$17,CA$47&gt;=$D163,CA$47&lt;=EDATE($D163,'Summary&amp;Assumptions'!$G$32))*$B163+AND(CA$56&lt;'Summary&amp;Assumptions'!$J$31,CA$47&gt;=$FO163,CA$47&lt;=$FP163)*(('Summary&amp;Assumptions'!$H$25*$C163)*(1+'Summary&amp;Assumptions'!$J$29)^(CA$46-1))+AND(CA$56&lt;'Summary&amp;Assumptions'!$J$31,CA$47&gt;=$FQ163,CA$47&lt;=$FR163)*(('Summary&amp;Assumptions'!$H$25*$C163)*(1+'Summary&amp;Assumptions'!$J$29)^(CA$46-1))</f>
        <v>0</v>
      </c>
      <c r="BW163" s="588">
        <f>AND(CB$55&gt;0,SUM($E163:BV163)&lt;'Summary&amp;Assumptions'!$G$32*$B163,$D163&gt;='Summary&amp;Assumptions'!$D$17,CB$47&gt;=$D163,CB$47&lt;=EDATE($D163,'Summary&amp;Assumptions'!$G$32))*$B163+AND(CB$56&lt;'Summary&amp;Assumptions'!$J$31,CB$47&gt;=$FO163,CB$47&lt;=$FP163)*(('Summary&amp;Assumptions'!$H$25*$C163)*(1+'Summary&amp;Assumptions'!$J$29)^(CB$46-1))+AND(CB$56&lt;'Summary&amp;Assumptions'!$J$31,CB$47&gt;=$FQ163,CB$47&lt;=$FR163)*(('Summary&amp;Assumptions'!$H$25*$C163)*(1+'Summary&amp;Assumptions'!$J$29)^(CB$46-1))</f>
        <v>0</v>
      </c>
      <c r="BX163" s="588">
        <f>AND(CC$55&gt;0,SUM($E163:BW163)&lt;'Summary&amp;Assumptions'!$G$32*$B163,$D163&gt;='Summary&amp;Assumptions'!$D$17,CC$47&gt;=$D163,CC$47&lt;=EDATE($D163,'Summary&amp;Assumptions'!$G$32))*$B163+AND(CC$56&lt;'Summary&amp;Assumptions'!$J$31,CC$47&gt;=$FO163,CC$47&lt;=$FP163)*(('Summary&amp;Assumptions'!$H$25*$C163)*(1+'Summary&amp;Assumptions'!$J$29)^(CC$46-1))+AND(CC$56&lt;'Summary&amp;Assumptions'!$J$31,CC$47&gt;=$FQ163,CC$47&lt;=$FR163)*(('Summary&amp;Assumptions'!$H$25*$C163)*(1+'Summary&amp;Assumptions'!$J$29)^(CC$46-1))</f>
        <v>0</v>
      </c>
      <c r="BY163" s="588">
        <f>AND(CD$55&gt;0,SUM($E163:BX163)&lt;'Summary&amp;Assumptions'!$G$32*$B163,$D163&gt;='Summary&amp;Assumptions'!$D$17,CD$47&gt;=$D163,CD$47&lt;=EDATE($D163,'Summary&amp;Assumptions'!$G$32))*$B163+AND(CD$56&lt;'Summary&amp;Assumptions'!$J$31,CD$47&gt;=$FO163,CD$47&lt;=$FP163)*(('Summary&amp;Assumptions'!$H$25*$C163)*(1+'Summary&amp;Assumptions'!$J$29)^(CD$46-1))+AND(CD$56&lt;'Summary&amp;Assumptions'!$J$31,CD$47&gt;=$FQ163,CD$47&lt;=$FR163)*(('Summary&amp;Assumptions'!$H$25*$C163)*(1+'Summary&amp;Assumptions'!$J$29)^(CD$46-1))</f>
        <v>0</v>
      </c>
      <c r="BZ163" s="588">
        <f>AND(CE$55&gt;0,SUM($E163:BY163)&lt;'Summary&amp;Assumptions'!$G$32*$B163,$D163&gt;='Summary&amp;Assumptions'!$D$17,CE$47&gt;=$D163,CE$47&lt;=EDATE($D163,'Summary&amp;Assumptions'!$G$32))*$B163+AND(CE$56&lt;'Summary&amp;Assumptions'!$J$31,CE$47&gt;=$FO163,CE$47&lt;=$FP163)*(('Summary&amp;Assumptions'!$H$25*$C163)*(1+'Summary&amp;Assumptions'!$J$29)^(CE$46-1))+AND(CE$56&lt;'Summary&amp;Assumptions'!$J$31,CE$47&gt;=$FQ163,CE$47&lt;=$FR163)*(('Summary&amp;Assumptions'!$H$25*$C163)*(1+'Summary&amp;Assumptions'!$J$29)^(CE$46-1))</f>
        <v>0</v>
      </c>
      <c r="CA163" s="588">
        <f>AND(CF$55&gt;0,SUM($E163:BZ163)&lt;'Summary&amp;Assumptions'!$G$32*$B163,$D163&gt;='Summary&amp;Assumptions'!$D$17,CF$47&gt;=$D163,CF$47&lt;=EDATE($D163,'Summary&amp;Assumptions'!$G$32))*$B163+AND(CF$56&lt;'Summary&amp;Assumptions'!$J$31,CF$47&gt;=$FO163,CF$47&lt;=$FP163)*(('Summary&amp;Assumptions'!$H$25*$C163)*(1+'Summary&amp;Assumptions'!$J$29)^(CF$46-1))+AND(CF$56&lt;'Summary&amp;Assumptions'!$J$31,CF$47&gt;=$FQ163,CF$47&lt;=$FR163)*(('Summary&amp;Assumptions'!$H$25*$C163)*(1+'Summary&amp;Assumptions'!$J$29)^(CF$46-1))</f>
        <v>0</v>
      </c>
      <c r="CB163" s="588">
        <f>AND(CG$55&gt;0,SUM($E163:CA163)&lt;'Summary&amp;Assumptions'!$G$32*$B163,$D163&gt;='Summary&amp;Assumptions'!$D$17,CG$47&gt;=$D163,CG$47&lt;=EDATE($D163,'Summary&amp;Assumptions'!$G$32))*$B163+AND(CG$56&lt;'Summary&amp;Assumptions'!$J$31,CG$47&gt;=$FO163,CG$47&lt;=$FP163)*(('Summary&amp;Assumptions'!$H$25*$C163)*(1+'Summary&amp;Assumptions'!$J$29)^(CG$46-1))+AND(CG$56&lt;'Summary&amp;Assumptions'!$J$31,CG$47&gt;=$FQ163,CG$47&lt;=$FR163)*(('Summary&amp;Assumptions'!$H$25*$C163)*(1+'Summary&amp;Assumptions'!$J$29)^(CG$46-1))</f>
        <v>0</v>
      </c>
      <c r="CC163" s="588">
        <f>AND(CH$55&gt;0,SUM($E163:CB163)&lt;'Summary&amp;Assumptions'!$G$32*$B163,$D163&gt;='Summary&amp;Assumptions'!$D$17,CH$47&gt;=$D163,CH$47&lt;=EDATE($D163,'Summary&amp;Assumptions'!$G$32))*$B163+AND(CH$56&lt;'Summary&amp;Assumptions'!$J$31,CH$47&gt;=$FO163,CH$47&lt;=$FP163)*(('Summary&amp;Assumptions'!$H$25*$C163)*(1+'Summary&amp;Assumptions'!$J$29)^(CH$46-1))+AND(CH$56&lt;'Summary&amp;Assumptions'!$J$31,CH$47&gt;=$FQ163,CH$47&lt;=$FR163)*(('Summary&amp;Assumptions'!$H$25*$C163)*(1+'Summary&amp;Assumptions'!$J$29)^(CH$46-1))</f>
        <v>0</v>
      </c>
      <c r="CD163" s="588">
        <f>AND(CI$55&gt;0,SUM($E163:CC163)&lt;'Summary&amp;Assumptions'!$G$32*$B163,$D163&gt;='Summary&amp;Assumptions'!$D$17,CI$47&gt;=$D163,CI$47&lt;=EDATE($D163,'Summary&amp;Assumptions'!$G$32))*$B163+AND(CI$56&lt;'Summary&amp;Assumptions'!$J$31,CI$47&gt;=$FO163,CI$47&lt;=$FP163)*(('Summary&amp;Assumptions'!$H$25*$C163)*(1+'Summary&amp;Assumptions'!$J$29)^(CI$46-1))+AND(CI$56&lt;'Summary&amp;Assumptions'!$J$31,CI$47&gt;=$FQ163,CI$47&lt;=$FR163)*(('Summary&amp;Assumptions'!$H$25*$C163)*(1+'Summary&amp;Assumptions'!$J$29)^(CI$46-1))</f>
        <v>0</v>
      </c>
      <c r="CE163" s="588">
        <f>AND(CJ$55&gt;0,SUM($E163:CD163)&lt;'Summary&amp;Assumptions'!$G$32*$B163,$D163&gt;='Summary&amp;Assumptions'!$D$17,CJ$47&gt;=$D163,CJ$47&lt;=EDATE($D163,'Summary&amp;Assumptions'!$G$32))*$B163+AND(CJ$56&lt;'Summary&amp;Assumptions'!$J$31,CJ$47&gt;=$FO163,CJ$47&lt;=$FP163)*(('Summary&amp;Assumptions'!$H$25*$C163)*(1+'Summary&amp;Assumptions'!$J$29)^(CJ$46-1))+AND(CJ$56&lt;'Summary&amp;Assumptions'!$J$31,CJ$47&gt;=$FQ163,CJ$47&lt;=$FR163)*(('Summary&amp;Assumptions'!$H$25*$C163)*(1+'Summary&amp;Assumptions'!$J$29)^(CJ$46-1))</f>
        <v>0</v>
      </c>
      <c r="CF163" s="588">
        <f>AND(CK$55&gt;0,SUM($E163:CE163)&lt;'Summary&amp;Assumptions'!$G$32*$B163,$D163&gt;='Summary&amp;Assumptions'!$D$17,CK$47&gt;=$D163,CK$47&lt;=EDATE($D163,'Summary&amp;Assumptions'!$G$32))*$B163+AND(CK$56&lt;'Summary&amp;Assumptions'!$J$31,CK$47&gt;=$FO163,CK$47&lt;=$FP163)*(('Summary&amp;Assumptions'!$H$25*$C163)*(1+'Summary&amp;Assumptions'!$J$29)^(CK$46-1))+AND(CK$56&lt;'Summary&amp;Assumptions'!$J$31,CK$47&gt;=$FQ163,CK$47&lt;=$FR163)*(('Summary&amp;Assumptions'!$H$25*$C163)*(1+'Summary&amp;Assumptions'!$J$29)^(CK$46-1))</f>
        <v>0</v>
      </c>
      <c r="CG163" s="588">
        <f>AND(CL$55&gt;0,SUM($E163:CF163)&lt;'Summary&amp;Assumptions'!$G$32*$B163,$D163&gt;='Summary&amp;Assumptions'!$D$17,CL$47&gt;=$D163,CL$47&lt;=EDATE($D163,'Summary&amp;Assumptions'!$G$32))*$B163+AND(CL$56&lt;'Summary&amp;Assumptions'!$J$31,CL$47&gt;=$FO163,CL$47&lt;=$FP163)*(('Summary&amp;Assumptions'!$H$25*$C163)*(1+'Summary&amp;Assumptions'!$J$29)^(CL$46-1))+AND(CL$56&lt;'Summary&amp;Assumptions'!$J$31,CL$47&gt;=$FQ163,CL$47&lt;=$FR163)*(('Summary&amp;Assumptions'!$H$25*$C163)*(1+'Summary&amp;Assumptions'!$J$29)^(CL$46-1))</f>
        <v>0</v>
      </c>
      <c r="CH163" s="588">
        <f>AND(CM$55&gt;0,SUM($E163:CG163)&lt;'Summary&amp;Assumptions'!$G$32*$B163,$D163&gt;='Summary&amp;Assumptions'!$D$17,CM$47&gt;=$D163,CM$47&lt;=EDATE($D163,'Summary&amp;Assumptions'!$G$32))*$B163+AND(CM$56&lt;'Summary&amp;Assumptions'!$J$31,CM$47&gt;=$FO163,CM$47&lt;=$FP163)*(('Summary&amp;Assumptions'!$H$25*$C163)*(1+'Summary&amp;Assumptions'!$J$29)^(CM$46-1))+AND(CM$56&lt;'Summary&amp;Assumptions'!$J$31,CM$47&gt;=$FQ163,CM$47&lt;=$FR163)*(('Summary&amp;Assumptions'!$H$25*$C163)*(1+'Summary&amp;Assumptions'!$J$29)^(CM$46-1))</f>
        <v>0</v>
      </c>
      <c r="CI163" s="588">
        <f>AND(CN$55&gt;0,SUM($E163:CH163)&lt;'Summary&amp;Assumptions'!$G$32*$B163,$D163&gt;='Summary&amp;Assumptions'!$D$17,CN$47&gt;=$D163,CN$47&lt;=EDATE($D163,'Summary&amp;Assumptions'!$G$32))*$B163+AND(CN$56&lt;'Summary&amp;Assumptions'!$J$31,CN$47&gt;=$FO163,CN$47&lt;=$FP163)*(('Summary&amp;Assumptions'!$H$25*$C163)*(1+'Summary&amp;Assumptions'!$J$29)^(CN$46-1))+AND(CN$56&lt;'Summary&amp;Assumptions'!$J$31,CN$47&gt;=$FQ163,CN$47&lt;=$FR163)*(('Summary&amp;Assumptions'!$H$25*$C163)*(1+'Summary&amp;Assumptions'!$J$29)^(CN$46-1))</f>
        <v>0</v>
      </c>
      <c r="CJ163" s="588">
        <f>AND(CO$55&gt;0,SUM($E163:CI163)&lt;'Summary&amp;Assumptions'!$G$32*$B163,$D163&gt;='Summary&amp;Assumptions'!$D$17,CO$47&gt;=$D163,CO$47&lt;=EDATE($D163,'Summary&amp;Assumptions'!$G$32))*$B163+AND(CO$56&lt;'Summary&amp;Assumptions'!$J$31,CO$47&gt;=$FO163,CO$47&lt;=$FP163)*(('Summary&amp;Assumptions'!$H$25*$C163)*(1+'Summary&amp;Assumptions'!$J$29)^(CO$46-1))+AND(CO$56&lt;'Summary&amp;Assumptions'!$J$31,CO$47&gt;=$FQ163,CO$47&lt;=$FR163)*(('Summary&amp;Assumptions'!$H$25*$C163)*(1+'Summary&amp;Assumptions'!$J$29)^(CO$46-1))</f>
        <v>0</v>
      </c>
      <c r="CK163" s="588">
        <f>AND(CP$55&gt;0,SUM($E163:CJ163)&lt;'Summary&amp;Assumptions'!$G$32*$B163,$D163&gt;='Summary&amp;Assumptions'!$D$17,CP$47&gt;=$D163,CP$47&lt;=EDATE($D163,'Summary&amp;Assumptions'!$G$32))*$B163+AND(CP$56&lt;'Summary&amp;Assumptions'!$J$31,CP$47&gt;=$FO163,CP$47&lt;=$FP163)*(('Summary&amp;Assumptions'!$H$25*$C163)*(1+'Summary&amp;Assumptions'!$J$29)^(CP$46-1))+AND(CP$56&lt;'Summary&amp;Assumptions'!$J$31,CP$47&gt;=$FQ163,CP$47&lt;=$FR163)*(('Summary&amp;Assumptions'!$H$25*$C163)*(1+'Summary&amp;Assumptions'!$J$29)^(CP$46-1))</f>
        <v>0</v>
      </c>
      <c r="CL163" s="588">
        <f>AND(CQ$55&gt;0,SUM($E163:CK163)&lt;'Summary&amp;Assumptions'!$G$32*$B163,$D163&gt;='Summary&amp;Assumptions'!$D$17,CQ$47&gt;=$D163,CQ$47&lt;=EDATE($D163,'Summary&amp;Assumptions'!$G$32))*$B163+AND(CQ$56&lt;'Summary&amp;Assumptions'!$J$31,CQ$47&gt;=$FO163,CQ$47&lt;=$FP163)*(('Summary&amp;Assumptions'!$H$25*$C163)*(1+'Summary&amp;Assumptions'!$J$29)^(CQ$46-1))+AND(CQ$56&lt;'Summary&amp;Assumptions'!$J$31,CQ$47&gt;=$FQ163,CQ$47&lt;=$FR163)*(('Summary&amp;Assumptions'!$H$25*$C163)*(1+'Summary&amp;Assumptions'!$J$29)^(CQ$46-1))</f>
        <v>0</v>
      </c>
      <c r="CM163" s="588">
        <f>AND(CR$55&gt;0,SUM($E163:CL163)&lt;'Summary&amp;Assumptions'!$G$32*$B163,$D163&gt;='Summary&amp;Assumptions'!$D$17,CR$47&gt;=$D163,CR$47&lt;=EDATE($D163,'Summary&amp;Assumptions'!$G$32))*$B163+AND(CR$56&lt;'Summary&amp;Assumptions'!$J$31,CR$47&gt;=$FO163,CR$47&lt;=$FP163)*(('Summary&amp;Assumptions'!$H$25*$C163)*(1+'Summary&amp;Assumptions'!$J$29)^(CR$46-1))+AND(CR$56&lt;'Summary&amp;Assumptions'!$J$31,CR$47&gt;=$FQ163,CR$47&lt;=$FR163)*(('Summary&amp;Assumptions'!$H$25*$C163)*(1+'Summary&amp;Assumptions'!$J$29)^(CR$46-1))</f>
        <v>0</v>
      </c>
      <c r="CN163" s="588">
        <f>AND(CS$55&gt;0,SUM($E163:CM163)&lt;'Summary&amp;Assumptions'!$G$32*$B163,$D163&gt;='Summary&amp;Assumptions'!$D$17,CS$47&gt;=$D163,CS$47&lt;=EDATE($D163,'Summary&amp;Assumptions'!$G$32))*$B163+AND(CS$56&lt;'Summary&amp;Assumptions'!$J$31,CS$47&gt;=$FO163,CS$47&lt;=$FP163)*(('Summary&amp;Assumptions'!$H$25*$C163)*(1+'Summary&amp;Assumptions'!$J$29)^(CS$46-1))+AND(CS$56&lt;'Summary&amp;Assumptions'!$J$31,CS$47&gt;=$FQ163,CS$47&lt;=$FR163)*(('Summary&amp;Assumptions'!$H$25*$C163)*(1+'Summary&amp;Assumptions'!$J$29)^(CS$46-1))</f>
        <v>0</v>
      </c>
      <c r="CO163" s="588">
        <f>AND(CT$55&gt;0,SUM($E163:CN163)&lt;'Summary&amp;Assumptions'!$G$32*$B163,$D163&gt;='Summary&amp;Assumptions'!$D$17,CT$47&gt;=$D163,CT$47&lt;=EDATE($D163,'Summary&amp;Assumptions'!$G$32))*$B163+AND(CT$56&lt;'Summary&amp;Assumptions'!$J$31,CT$47&gt;=$FO163,CT$47&lt;=$FP163)*(('Summary&amp;Assumptions'!$H$25*$C163)*(1+'Summary&amp;Assumptions'!$J$29)^(CT$46-1))+AND(CT$56&lt;'Summary&amp;Assumptions'!$J$31,CT$47&gt;=$FQ163,CT$47&lt;=$FR163)*(('Summary&amp;Assumptions'!$H$25*$C163)*(1+'Summary&amp;Assumptions'!$J$29)^(CT$46-1))</f>
        <v>0</v>
      </c>
      <c r="CP163" s="588">
        <f>AND(CU$55&gt;0,SUM($E163:CO163)&lt;'Summary&amp;Assumptions'!$G$32*$B163,$D163&gt;='Summary&amp;Assumptions'!$D$17,CU$47&gt;=$D163,CU$47&lt;=EDATE($D163,'Summary&amp;Assumptions'!$G$32))*$B163+AND(CU$56&lt;'Summary&amp;Assumptions'!$J$31,CU$47&gt;=$FO163,CU$47&lt;=$FP163)*(('Summary&amp;Assumptions'!$H$25*$C163)*(1+'Summary&amp;Assumptions'!$J$29)^(CU$46-1))+AND(CU$56&lt;'Summary&amp;Assumptions'!$J$31,CU$47&gt;=$FQ163,CU$47&lt;=$FR163)*(('Summary&amp;Assumptions'!$H$25*$C163)*(1+'Summary&amp;Assumptions'!$J$29)^(CU$46-1))</f>
        <v>0</v>
      </c>
      <c r="CQ163" s="588">
        <f>AND(CV$55&gt;0,SUM($E163:CP163)&lt;'Summary&amp;Assumptions'!$G$32*$B163,$D163&gt;='Summary&amp;Assumptions'!$D$17,CV$47&gt;=$D163,CV$47&lt;=EDATE($D163,'Summary&amp;Assumptions'!$G$32))*$B163+AND(CV$56&lt;'Summary&amp;Assumptions'!$J$31,CV$47&gt;=$FO163,CV$47&lt;=$FP163)*(('Summary&amp;Assumptions'!$H$25*$C163)*(1+'Summary&amp;Assumptions'!$J$29)^(CV$46-1))+AND(CV$56&lt;'Summary&amp;Assumptions'!$J$31,CV$47&gt;=$FQ163,CV$47&lt;=$FR163)*(('Summary&amp;Assumptions'!$H$25*$C163)*(1+'Summary&amp;Assumptions'!$J$29)^(CV$46-1))</f>
        <v>0</v>
      </c>
      <c r="CR163" s="588">
        <f>AND(CW$55&gt;0,SUM($E163:CQ163)&lt;'Summary&amp;Assumptions'!$G$32*$B163,$D163&gt;='Summary&amp;Assumptions'!$D$17,CW$47&gt;=$D163,CW$47&lt;=EDATE($D163,'Summary&amp;Assumptions'!$G$32))*$B163+AND(CW$56&lt;'Summary&amp;Assumptions'!$J$31,CW$47&gt;=$FO163,CW$47&lt;=$FP163)*(('Summary&amp;Assumptions'!$H$25*$C163)*(1+'Summary&amp;Assumptions'!$J$29)^(CW$46-1))+AND(CW$56&lt;'Summary&amp;Assumptions'!$J$31,CW$47&gt;=$FQ163,CW$47&lt;=$FR163)*(('Summary&amp;Assumptions'!$H$25*$C163)*(1+'Summary&amp;Assumptions'!$J$29)^(CW$46-1))</f>
        <v>0</v>
      </c>
      <c r="CS163" s="588">
        <f>AND(CX$55&gt;0,SUM($E163:CR163)&lt;'Summary&amp;Assumptions'!$G$32*$B163,$D163&gt;='Summary&amp;Assumptions'!$D$17,CX$47&gt;=$D163,CX$47&lt;=EDATE($D163,'Summary&amp;Assumptions'!$G$32))*$B163+AND(CX$56&lt;'Summary&amp;Assumptions'!$J$31,CX$47&gt;=$FO163,CX$47&lt;=$FP163)*(('Summary&amp;Assumptions'!$H$25*$C163)*(1+'Summary&amp;Assumptions'!$J$29)^(CX$46-1))+AND(CX$56&lt;'Summary&amp;Assumptions'!$J$31,CX$47&gt;=$FQ163,CX$47&lt;=$FR163)*(('Summary&amp;Assumptions'!$H$25*$C163)*(1+'Summary&amp;Assumptions'!$J$29)^(CX$46-1))</f>
        <v>0</v>
      </c>
      <c r="CT163" s="588">
        <f>AND(CY$55&gt;0,SUM($E163:CS163)&lt;'Summary&amp;Assumptions'!$G$32*$B163,$D163&gt;='Summary&amp;Assumptions'!$D$17,CY$47&gt;=$D163,CY$47&lt;=EDATE($D163,'Summary&amp;Assumptions'!$G$32))*$B163+AND(CY$56&lt;'Summary&amp;Assumptions'!$J$31,CY$47&gt;=$FO163,CY$47&lt;=$FP163)*(('Summary&amp;Assumptions'!$H$25*$C163)*(1+'Summary&amp;Assumptions'!$J$29)^(CY$46-1))+AND(CY$56&lt;'Summary&amp;Assumptions'!$J$31,CY$47&gt;=$FQ163,CY$47&lt;=$FR163)*(('Summary&amp;Assumptions'!$H$25*$C163)*(1+'Summary&amp;Assumptions'!$J$29)^(CY$46-1))</f>
        <v>0</v>
      </c>
      <c r="CU163" s="588">
        <f>AND(CZ$55&gt;0,SUM($E163:CT163)&lt;'Summary&amp;Assumptions'!$G$32*$B163,$D163&gt;='Summary&amp;Assumptions'!$D$17,CZ$47&gt;=$D163,CZ$47&lt;=EDATE($D163,'Summary&amp;Assumptions'!$G$32))*$B163+AND(CZ$56&lt;'Summary&amp;Assumptions'!$J$31,CZ$47&gt;=$FO163,CZ$47&lt;=$FP163)*(('Summary&amp;Assumptions'!$H$25*$C163)*(1+'Summary&amp;Assumptions'!$J$29)^(CZ$46-1))+AND(CZ$56&lt;'Summary&amp;Assumptions'!$J$31,CZ$47&gt;=$FQ163,CZ$47&lt;=$FR163)*(('Summary&amp;Assumptions'!$H$25*$C163)*(1+'Summary&amp;Assumptions'!$J$29)^(CZ$46-1))</f>
        <v>0</v>
      </c>
      <c r="CV163" s="588">
        <f>AND(DA$55&gt;0,SUM($E163:CU163)&lt;'Summary&amp;Assumptions'!$G$32*$B163,$D163&gt;='Summary&amp;Assumptions'!$D$17,DA$47&gt;=$D163,DA$47&lt;=EDATE($D163,'Summary&amp;Assumptions'!$G$32))*$B163+AND(DA$56&lt;'Summary&amp;Assumptions'!$J$31,DA$47&gt;=$FO163,DA$47&lt;=$FP163)*(('Summary&amp;Assumptions'!$H$25*$C163)*(1+'Summary&amp;Assumptions'!$J$29)^(DA$46-1))+AND(DA$56&lt;'Summary&amp;Assumptions'!$J$31,DA$47&gt;=$FQ163,DA$47&lt;=$FR163)*(('Summary&amp;Assumptions'!$H$25*$C163)*(1+'Summary&amp;Assumptions'!$J$29)^(DA$46-1))</f>
        <v>0</v>
      </c>
      <c r="CW163" s="588">
        <f>AND(DB$55&gt;0,SUM($E163:CV163)&lt;'Summary&amp;Assumptions'!$G$32*$B163,$D163&gt;='Summary&amp;Assumptions'!$D$17,DB$47&gt;=$D163,DB$47&lt;=EDATE($D163,'Summary&amp;Assumptions'!$G$32))*$B163+AND(DB$56&lt;'Summary&amp;Assumptions'!$J$31,DB$47&gt;=$FO163,DB$47&lt;=$FP163)*(('Summary&amp;Assumptions'!$H$25*$C163)*(1+'Summary&amp;Assumptions'!$J$29)^(DB$46-1))+AND(DB$56&lt;'Summary&amp;Assumptions'!$J$31,DB$47&gt;=$FQ163,DB$47&lt;=$FR163)*(('Summary&amp;Assumptions'!$H$25*$C163)*(1+'Summary&amp;Assumptions'!$J$29)^(DB$46-1))</f>
        <v>0</v>
      </c>
      <c r="CX163" s="588">
        <f>AND(DC$55&gt;0,SUM($E163:CW163)&lt;'Summary&amp;Assumptions'!$G$32*$B163,$D163&gt;='Summary&amp;Assumptions'!$D$17,DC$47&gt;=$D163,DC$47&lt;=EDATE($D163,'Summary&amp;Assumptions'!$G$32))*$B163+AND(DC$56&lt;'Summary&amp;Assumptions'!$J$31,DC$47&gt;=$FO163,DC$47&lt;=$FP163)*(('Summary&amp;Assumptions'!$H$25*$C163)*(1+'Summary&amp;Assumptions'!$J$29)^(DC$46-1))+AND(DC$56&lt;'Summary&amp;Assumptions'!$J$31,DC$47&gt;=$FQ163,DC$47&lt;=$FR163)*(('Summary&amp;Assumptions'!$H$25*$C163)*(1+'Summary&amp;Assumptions'!$J$29)^(DC$46-1))</f>
        <v>0</v>
      </c>
      <c r="CY163" s="588">
        <f>AND(DD$55&gt;0,SUM($E163:CX163)&lt;'Summary&amp;Assumptions'!$G$32*$B163,$D163&gt;='Summary&amp;Assumptions'!$D$17,DD$47&gt;=$D163,DD$47&lt;=EDATE($D163,'Summary&amp;Assumptions'!$G$32))*$B163+AND(DD$56&lt;'Summary&amp;Assumptions'!$J$31,DD$47&gt;=$FO163,DD$47&lt;=$FP163)*(('Summary&amp;Assumptions'!$H$25*$C163)*(1+'Summary&amp;Assumptions'!$J$29)^(DD$46-1))+AND(DD$56&lt;'Summary&amp;Assumptions'!$J$31,DD$47&gt;=$FQ163,DD$47&lt;=$FR163)*(('Summary&amp;Assumptions'!$H$25*$C163)*(1+'Summary&amp;Assumptions'!$J$29)^(DD$46-1))</f>
        <v>0</v>
      </c>
      <c r="CZ163" s="588">
        <f>AND(DE$55&gt;0,SUM($E163:CY163)&lt;'Summary&amp;Assumptions'!$G$32*$B163,$D163&gt;='Summary&amp;Assumptions'!$D$17,DE$47&gt;=$D163,DE$47&lt;=EDATE($D163,'Summary&amp;Assumptions'!$G$32))*$B163+AND(DE$56&lt;'Summary&amp;Assumptions'!$J$31,DE$47&gt;=$FO163,DE$47&lt;=$FP163)*(('Summary&amp;Assumptions'!$H$25*$C163)*(1+'Summary&amp;Assumptions'!$J$29)^(DE$46-1))+AND(DE$56&lt;'Summary&amp;Assumptions'!$J$31,DE$47&gt;=$FQ163,DE$47&lt;=$FR163)*(('Summary&amp;Assumptions'!$H$25*$C163)*(1+'Summary&amp;Assumptions'!$J$29)^(DE$46-1))</f>
        <v>0</v>
      </c>
      <c r="DA163" s="588">
        <f>AND(DF$55&gt;0,SUM($E163:CZ163)&lt;'Summary&amp;Assumptions'!$G$32*$B163,$D163&gt;='Summary&amp;Assumptions'!$D$17,DF$47&gt;=$D163,DF$47&lt;=EDATE($D163,'Summary&amp;Assumptions'!$G$32))*$B163+AND(DF$56&lt;'Summary&amp;Assumptions'!$J$31,DF$47&gt;=$FO163,DF$47&lt;=$FP163)*(('Summary&amp;Assumptions'!$H$25*$C163)*(1+'Summary&amp;Assumptions'!$J$29)^(DF$46-1))+AND(DF$56&lt;'Summary&amp;Assumptions'!$J$31,DF$47&gt;=$FQ163,DF$47&lt;=$FR163)*(('Summary&amp;Assumptions'!$H$25*$C163)*(1+'Summary&amp;Assumptions'!$J$29)^(DF$46-1))</f>
        <v>0</v>
      </c>
      <c r="DB163" s="588">
        <f>AND(DG$55&gt;0,SUM($E163:DA163)&lt;'Summary&amp;Assumptions'!$G$32*$B163,$D163&gt;='Summary&amp;Assumptions'!$D$17,DG$47&gt;=$D163,DG$47&lt;=EDATE($D163,'Summary&amp;Assumptions'!$G$32))*$B163+AND(DG$56&lt;'Summary&amp;Assumptions'!$J$31,DG$47&gt;=$FO163,DG$47&lt;=$FP163)*(('Summary&amp;Assumptions'!$H$25*$C163)*(1+'Summary&amp;Assumptions'!$J$29)^(DG$46-1))+AND(DG$56&lt;'Summary&amp;Assumptions'!$J$31,DG$47&gt;=$FQ163,DG$47&lt;=$FR163)*(('Summary&amp;Assumptions'!$H$25*$C163)*(1+'Summary&amp;Assumptions'!$J$29)^(DG$46-1))</f>
        <v>0</v>
      </c>
      <c r="DC163" s="588">
        <f>AND(DH$55&gt;0,SUM($E163:DB163)&lt;'Summary&amp;Assumptions'!$G$32*$B163,$D163&gt;='Summary&amp;Assumptions'!$D$17,DH$47&gt;=$D163,DH$47&lt;=EDATE($D163,'Summary&amp;Assumptions'!$G$32))*$B163+AND(DH$56&lt;'Summary&amp;Assumptions'!$J$31,DH$47&gt;=$FO163,DH$47&lt;=$FP163)*(('Summary&amp;Assumptions'!$H$25*$C163)*(1+'Summary&amp;Assumptions'!$J$29)^(DH$46-1))+AND(DH$56&lt;'Summary&amp;Assumptions'!$J$31,DH$47&gt;=$FQ163,DH$47&lt;=$FR163)*(('Summary&amp;Assumptions'!$H$25*$C163)*(1+'Summary&amp;Assumptions'!$J$29)^(DH$46-1))</f>
        <v>0</v>
      </c>
      <c r="DD163" s="588">
        <f>AND(DI$55&gt;0,SUM($E163:DC163)&lt;'Summary&amp;Assumptions'!$G$32*$B163,$D163&gt;='Summary&amp;Assumptions'!$D$17,DI$47&gt;=$D163,DI$47&lt;=EDATE($D163,'Summary&amp;Assumptions'!$G$32))*$B163+AND(DI$56&lt;'Summary&amp;Assumptions'!$J$31,DI$47&gt;=$FO163,DI$47&lt;=$FP163)*(('Summary&amp;Assumptions'!$H$25*$C163)*(1+'Summary&amp;Assumptions'!$J$29)^(DI$46-1))+AND(DI$56&lt;'Summary&amp;Assumptions'!$J$31,DI$47&gt;=$FQ163,DI$47&lt;=$FR163)*(('Summary&amp;Assumptions'!$H$25*$C163)*(1+'Summary&amp;Assumptions'!$J$29)^(DI$46-1))</f>
        <v>0</v>
      </c>
      <c r="DE163" s="588">
        <f>AND(DJ$55&gt;0,SUM($E163:DD163)&lt;'Summary&amp;Assumptions'!$G$32*$B163,$D163&gt;='Summary&amp;Assumptions'!$D$17,DJ$47&gt;=$D163,DJ$47&lt;=EDATE($D163,'Summary&amp;Assumptions'!$G$32))*$B163+AND(DJ$56&lt;'Summary&amp;Assumptions'!$J$31,DJ$47&gt;=$FO163,DJ$47&lt;=$FP163)*(('Summary&amp;Assumptions'!$H$25*$C163)*(1+'Summary&amp;Assumptions'!$J$29)^(DJ$46-1))+AND(DJ$56&lt;'Summary&amp;Assumptions'!$J$31,DJ$47&gt;=$FQ163,DJ$47&lt;=$FR163)*(('Summary&amp;Assumptions'!$H$25*$C163)*(1+'Summary&amp;Assumptions'!$J$29)^(DJ$46-1))</f>
        <v>0</v>
      </c>
      <c r="DF163" s="588">
        <f>AND(DK$55&gt;0,SUM($E163:DE163)&lt;'Summary&amp;Assumptions'!$G$32*$B163,$D163&gt;='Summary&amp;Assumptions'!$D$17,DK$47&gt;=$D163,DK$47&lt;=EDATE($D163,'Summary&amp;Assumptions'!$G$32))*$B163+AND(DK$56&lt;'Summary&amp;Assumptions'!$J$31,DK$47&gt;=$FO163,DK$47&lt;=$FP163)*(('Summary&amp;Assumptions'!$H$25*$C163)*(1+'Summary&amp;Assumptions'!$J$29)^(DK$46-1))+AND(DK$56&lt;'Summary&amp;Assumptions'!$J$31,DK$47&gt;=$FQ163,DK$47&lt;=$FR163)*(('Summary&amp;Assumptions'!$H$25*$C163)*(1+'Summary&amp;Assumptions'!$J$29)^(DK$46-1))</f>
        <v>0</v>
      </c>
      <c r="DG163" s="588">
        <f>AND(DL$55&gt;0,SUM($E163:DF163)&lt;'Summary&amp;Assumptions'!$G$32*$B163,$D163&gt;='Summary&amp;Assumptions'!$D$17,DL$47&gt;=$D163,DL$47&lt;=EDATE($D163,'Summary&amp;Assumptions'!$G$32))*$B163+AND(DL$56&lt;'Summary&amp;Assumptions'!$J$31,DL$47&gt;=$FO163,DL$47&lt;=$FP163)*(('Summary&amp;Assumptions'!$H$25*$C163)*(1+'Summary&amp;Assumptions'!$J$29)^(DL$46-1))+AND(DL$56&lt;'Summary&amp;Assumptions'!$J$31,DL$47&gt;=$FQ163,DL$47&lt;=$FR163)*(('Summary&amp;Assumptions'!$H$25*$C163)*(1+'Summary&amp;Assumptions'!$J$29)^(DL$46-1))</f>
        <v>0</v>
      </c>
      <c r="DH163" s="588">
        <f>AND(DM$55&gt;0,SUM($E163:DG163)&lt;'Summary&amp;Assumptions'!$G$32*$B163,$D163&gt;='Summary&amp;Assumptions'!$D$17,DM$47&gt;=$D163,DM$47&lt;=EDATE($D163,'Summary&amp;Assumptions'!$G$32))*$B163+AND(DM$56&lt;'Summary&amp;Assumptions'!$J$31,DM$47&gt;=$FO163,DM$47&lt;=$FP163)*(('Summary&amp;Assumptions'!$H$25*$C163)*(1+'Summary&amp;Assumptions'!$J$29)^(DM$46-1))+AND(DM$56&lt;'Summary&amp;Assumptions'!$J$31,DM$47&gt;=$FQ163,DM$47&lt;=$FR163)*(('Summary&amp;Assumptions'!$H$25*$C163)*(1+'Summary&amp;Assumptions'!$J$29)^(DM$46-1))</f>
        <v>0</v>
      </c>
      <c r="DI163" s="588">
        <f>AND(DN$55&gt;0,SUM($E163:DH163)&lt;'Summary&amp;Assumptions'!$G$32*$B163,$D163&gt;='Summary&amp;Assumptions'!$D$17,DN$47&gt;=$D163,DN$47&lt;=EDATE($D163,'Summary&amp;Assumptions'!$G$32))*$B163+AND(DN$56&lt;'Summary&amp;Assumptions'!$J$31,DN$47&gt;=$FO163,DN$47&lt;=$FP163)*(('Summary&amp;Assumptions'!$H$25*$C163)*(1+'Summary&amp;Assumptions'!$J$29)^(DN$46-1))+AND(DN$56&lt;'Summary&amp;Assumptions'!$J$31,DN$47&gt;=$FQ163,DN$47&lt;=$FR163)*(('Summary&amp;Assumptions'!$H$25*$C163)*(1+'Summary&amp;Assumptions'!$J$29)^(DN$46-1))</f>
        <v>0</v>
      </c>
      <c r="DJ163" s="588">
        <f>AND(DO$55&gt;0,SUM($E163:DI163)&lt;'Summary&amp;Assumptions'!$G$32*$B163,$D163&gt;='Summary&amp;Assumptions'!$D$17,DO$47&gt;=$D163,DO$47&lt;=EDATE($D163,'Summary&amp;Assumptions'!$G$32))*$B163+AND(DO$56&lt;'Summary&amp;Assumptions'!$J$31,DO$47&gt;=$FO163,DO$47&lt;=$FP163)*(('Summary&amp;Assumptions'!$H$25*$C163)*(1+'Summary&amp;Assumptions'!$J$29)^(DO$46-1))+AND(DO$56&lt;'Summary&amp;Assumptions'!$J$31,DO$47&gt;=$FQ163,DO$47&lt;=$FR163)*(('Summary&amp;Assumptions'!$H$25*$C163)*(1+'Summary&amp;Assumptions'!$J$29)^(DO$46-1))</f>
        <v>0</v>
      </c>
      <c r="DK163" s="588">
        <f>AND(DP$55&gt;0,SUM($E163:DJ163)&lt;'Summary&amp;Assumptions'!$G$32*$B163,$D163&gt;='Summary&amp;Assumptions'!$D$17,DP$47&gt;=$D163,DP$47&lt;=EDATE($D163,'Summary&amp;Assumptions'!$G$32))*$B163+AND(DP$56&lt;'Summary&amp;Assumptions'!$J$31,DP$47&gt;=$FO163,DP$47&lt;=$FP163)*(('Summary&amp;Assumptions'!$H$25*$C163)*(1+'Summary&amp;Assumptions'!$J$29)^(DP$46-1))+AND(DP$56&lt;'Summary&amp;Assumptions'!$J$31,DP$47&gt;=$FQ163,DP$47&lt;=$FR163)*(('Summary&amp;Assumptions'!$H$25*$C163)*(1+'Summary&amp;Assumptions'!$J$29)^(DP$46-1))</f>
        <v>0</v>
      </c>
      <c r="DL163" s="588">
        <f>AND(DQ$55&gt;0,SUM($E163:DK163)&lt;'Summary&amp;Assumptions'!$G$32*$B163,$D163&gt;='Summary&amp;Assumptions'!$D$17,DQ$47&gt;=$D163,DQ$47&lt;=EDATE($D163,'Summary&amp;Assumptions'!$G$32))*$B163+AND(DQ$56&lt;'Summary&amp;Assumptions'!$J$31,DQ$47&gt;=$FO163,DQ$47&lt;=$FP163)*(('Summary&amp;Assumptions'!$H$25*$C163)*(1+'Summary&amp;Assumptions'!$J$29)^(DQ$46-1))+AND(DQ$56&lt;'Summary&amp;Assumptions'!$J$31,DQ$47&gt;=$FQ163,DQ$47&lt;=$FR163)*(('Summary&amp;Assumptions'!$H$25*$C163)*(1+'Summary&amp;Assumptions'!$J$29)^(DQ$46-1))</f>
        <v>0</v>
      </c>
      <c r="DM163" s="588">
        <f>AND(DR$55&gt;0,SUM($E163:DL163)&lt;'Summary&amp;Assumptions'!$G$32*$B163,$D163&gt;='Summary&amp;Assumptions'!$D$17,DR$47&gt;=$D163,DR$47&lt;=EDATE($D163,'Summary&amp;Assumptions'!$G$32))*$B163+AND(DR$56&lt;'Summary&amp;Assumptions'!$J$31,DR$47&gt;=$FO163,DR$47&lt;=$FP163)*(('Summary&amp;Assumptions'!$H$25*$C163)*(1+'Summary&amp;Assumptions'!$J$29)^(DR$46-1))+AND(DR$56&lt;'Summary&amp;Assumptions'!$J$31,DR$47&gt;=$FQ163,DR$47&lt;=$FR163)*(('Summary&amp;Assumptions'!$H$25*$C163)*(1+'Summary&amp;Assumptions'!$J$29)^(DR$46-1))</f>
        <v>0</v>
      </c>
      <c r="DN163" s="588">
        <f>AND(DS$55&gt;0,SUM($E163:DM163)&lt;'Summary&amp;Assumptions'!$G$32*$B163,$D163&gt;='Summary&amp;Assumptions'!$D$17,DS$47&gt;=$D163,DS$47&lt;=EDATE($D163,'Summary&amp;Assumptions'!$G$32))*$B163+AND(DS$56&lt;'Summary&amp;Assumptions'!$J$31,DS$47&gt;=$FO163,DS$47&lt;=$FP163)*(('Summary&amp;Assumptions'!$H$25*$C163)*(1+'Summary&amp;Assumptions'!$J$29)^(DS$46-1))+AND(DS$56&lt;'Summary&amp;Assumptions'!$J$31,DS$47&gt;=$FQ163,DS$47&lt;=$FR163)*(('Summary&amp;Assumptions'!$H$25*$C163)*(1+'Summary&amp;Assumptions'!$J$29)^(DS$46-1))</f>
        <v>0</v>
      </c>
      <c r="DO163" s="588">
        <f>AND(DT$55&gt;0,SUM($E163:DN163)&lt;'Summary&amp;Assumptions'!$G$32*$B163,$D163&gt;='Summary&amp;Assumptions'!$D$17,DT$47&gt;=$D163,DT$47&lt;=EDATE($D163,'Summary&amp;Assumptions'!$G$32))*$B163+AND(DT$56&lt;'Summary&amp;Assumptions'!$J$31,DT$47&gt;=$FO163,DT$47&lt;=$FP163)*(('Summary&amp;Assumptions'!$H$25*$C163)*(1+'Summary&amp;Assumptions'!$J$29)^(DT$46-1))+AND(DT$56&lt;'Summary&amp;Assumptions'!$J$31,DT$47&gt;=$FQ163,DT$47&lt;=$FR163)*(('Summary&amp;Assumptions'!$H$25*$C163)*(1+'Summary&amp;Assumptions'!$J$29)^(DT$46-1))</f>
        <v>0</v>
      </c>
      <c r="DP163" s="588">
        <f>AND(DU$55&gt;0,SUM($E163:DO163)&lt;'Summary&amp;Assumptions'!$G$32*$B163,$D163&gt;='Summary&amp;Assumptions'!$D$17,DU$47&gt;=$D163,DU$47&lt;=EDATE($D163,'Summary&amp;Assumptions'!$G$32))*$B163+AND(DU$56&lt;'Summary&amp;Assumptions'!$J$31,DU$47&gt;=$FO163,DU$47&lt;=$FP163)*(('Summary&amp;Assumptions'!$H$25*$C163)*(1+'Summary&amp;Assumptions'!$J$29)^(DU$46-1))+AND(DU$56&lt;'Summary&amp;Assumptions'!$J$31,DU$47&gt;=$FQ163,DU$47&lt;=$FR163)*(('Summary&amp;Assumptions'!$H$25*$C163)*(1+'Summary&amp;Assumptions'!$J$29)^(DU$46-1))</f>
        <v>0</v>
      </c>
      <c r="DQ163" s="588">
        <f>AND(DV$55&gt;0,SUM($E163:DP163)&lt;'Summary&amp;Assumptions'!$G$32*$B163,$D163&gt;='Summary&amp;Assumptions'!$D$17,DV$47&gt;=$D163,DV$47&lt;=EDATE($D163,'Summary&amp;Assumptions'!$G$32))*$B163+AND(DV$56&lt;'Summary&amp;Assumptions'!$J$31,DV$47&gt;=$FO163,DV$47&lt;=$FP163)*(('Summary&amp;Assumptions'!$H$25*$C163)*(1+'Summary&amp;Assumptions'!$J$29)^(DV$46-1))+AND(DV$56&lt;'Summary&amp;Assumptions'!$J$31,DV$47&gt;=$FQ163,DV$47&lt;=$FR163)*(('Summary&amp;Assumptions'!$H$25*$C163)*(1+'Summary&amp;Assumptions'!$J$29)^(DV$46-1))</f>
        <v>0</v>
      </c>
      <c r="DR163" s="588">
        <f>AND(DW$55&gt;0,SUM($E163:DQ163)&lt;'Summary&amp;Assumptions'!$G$32*$B163,$D163&gt;='Summary&amp;Assumptions'!$D$17,DW$47&gt;=$D163,DW$47&lt;=EDATE($D163,'Summary&amp;Assumptions'!$G$32))*$B163+AND(DW$56&lt;'Summary&amp;Assumptions'!$J$31,DW$47&gt;=$FO163,DW$47&lt;=$FP163)*(('Summary&amp;Assumptions'!$H$25*$C163)*(1+'Summary&amp;Assumptions'!$J$29)^(DW$46-1))+AND(DW$56&lt;'Summary&amp;Assumptions'!$J$31,DW$47&gt;=$FQ163,DW$47&lt;=$FR163)*(('Summary&amp;Assumptions'!$H$25*$C163)*(1+'Summary&amp;Assumptions'!$J$29)^(DW$46-1))</f>
        <v>0</v>
      </c>
      <c r="DS163" s="588">
        <f>AND(DX$55&gt;0,SUM($E163:DR163)&lt;'Summary&amp;Assumptions'!$G$32*$B163,$D163&gt;='Summary&amp;Assumptions'!$D$17,DX$47&gt;=$D163,DX$47&lt;=EDATE($D163,'Summary&amp;Assumptions'!$G$32))*$B163+AND(DX$56&lt;'Summary&amp;Assumptions'!$J$31,DX$47&gt;=$FO163,DX$47&lt;=$FP163)*(('Summary&amp;Assumptions'!$H$25*$C163)*(1+'Summary&amp;Assumptions'!$J$29)^(DX$46-1))+AND(DX$56&lt;'Summary&amp;Assumptions'!$J$31,DX$47&gt;=$FQ163,DX$47&lt;=$FR163)*(('Summary&amp;Assumptions'!$H$25*$C163)*(1+'Summary&amp;Assumptions'!$J$29)^(DX$46-1))</f>
        <v>0</v>
      </c>
      <c r="DT163" s="588">
        <f>AND(DY$55&gt;0,SUM($E163:DS163)&lt;'Summary&amp;Assumptions'!$G$32*$B163,$D163&gt;='Summary&amp;Assumptions'!$D$17,DY$47&gt;=$D163,DY$47&lt;=EDATE($D163,'Summary&amp;Assumptions'!$G$32))*$B163+AND(DY$56&lt;'Summary&amp;Assumptions'!$J$31,DY$47&gt;=$FO163,DY$47&lt;=$FP163)*(('Summary&amp;Assumptions'!$H$25*$C163)*(1+'Summary&amp;Assumptions'!$J$29)^(DY$46-1))+AND(DY$56&lt;'Summary&amp;Assumptions'!$J$31,DY$47&gt;=$FQ163,DY$47&lt;=$FR163)*(('Summary&amp;Assumptions'!$H$25*$C163)*(1+'Summary&amp;Assumptions'!$J$29)^(DY$46-1))</f>
        <v>0</v>
      </c>
      <c r="DU163" s="588">
        <f>AND(DZ$55&gt;0,SUM($E163:DT163)&lt;'Summary&amp;Assumptions'!$G$32*$B163,$D163&gt;='Summary&amp;Assumptions'!$D$17,DZ$47&gt;=$D163,DZ$47&lt;=EDATE($D163,'Summary&amp;Assumptions'!$G$32))*$B163+AND(DZ$56&lt;'Summary&amp;Assumptions'!$J$31,DZ$47&gt;=$FO163,DZ$47&lt;=$FP163)*(('Summary&amp;Assumptions'!$H$25*$C163)*(1+'Summary&amp;Assumptions'!$J$29)^(DZ$46-1))+AND(DZ$56&lt;'Summary&amp;Assumptions'!$J$31,DZ$47&gt;=$FQ163,DZ$47&lt;=$FR163)*(('Summary&amp;Assumptions'!$H$25*$C163)*(1+'Summary&amp;Assumptions'!$J$29)^(DZ$46-1))</f>
        <v>0</v>
      </c>
      <c r="DV163" s="588">
        <f>AND(EA$55&gt;0,SUM($E163:DU163)&lt;'Summary&amp;Assumptions'!$G$32*$B163,$D163&gt;='Summary&amp;Assumptions'!$D$17,EA$47&gt;=$D163,EA$47&lt;=EDATE($D163,'Summary&amp;Assumptions'!$G$32))*$B163+AND(EA$56&lt;'Summary&amp;Assumptions'!$J$31,EA$47&gt;=$FO163,EA$47&lt;=$FP163)*(('Summary&amp;Assumptions'!$H$25*$C163)*(1+'Summary&amp;Assumptions'!$J$29)^(EA$46-1))+AND(EA$56&lt;'Summary&amp;Assumptions'!$J$31,EA$47&gt;=$FQ163,EA$47&lt;=$FR163)*(('Summary&amp;Assumptions'!$H$25*$C163)*(1+'Summary&amp;Assumptions'!$J$29)^(EA$46-1))</f>
        <v>0</v>
      </c>
      <c r="DW163" s="588">
        <f>AND(EB$55&gt;0,SUM($E163:DV163)&lt;'Summary&amp;Assumptions'!$G$32*$B163,$D163&gt;='Summary&amp;Assumptions'!$D$17,EB$47&gt;=$D163,EB$47&lt;=EDATE($D163,'Summary&amp;Assumptions'!$G$32))*$B163+AND(EB$56&lt;'Summary&amp;Assumptions'!$J$31,EB$47&gt;=$FO163,EB$47&lt;=$FP163)*(('Summary&amp;Assumptions'!$H$25*$C163)*(1+'Summary&amp;Assumptions'!$J$29)^(EB$46-1))+AND(EB$56&lt;'Summary&amp;Assumptions'!$J$31,EB$47&gt;=$FQ163,EB$47&lt;=$FR163)*(('Summary&amp;Assumptions'!$H$25*$C163)*(1+'Summary&amp;Assumptions'!$J$29)^(EB$46-1))</f>
        <v>0</v>
      </c>
      <c r="DX163" s="588">
        <f>AND(EC$55&gt;0,SUM($E163:DW163)&lt;'Summary&amp;Assumptions'!$G$32*$B163,$D163&gt;='Summary&amp;Assumptions'!$D$17,EC$47&gt;=$D163,EC$47&lt;=EDATE($D163,'Summary&amp;Assumptions'!$G$32))*$B163+AND(EC$56&lt;'Summary&amp;Assumptions'!$J$31,EC$47&gt;=$FO163,EC$47&lt;=$FP163)*(('Summary&amp;Assumptions'!$H$25*$C163)*(1+'Summary&amp;Assumptions'!$J$29)^(EC$46-1))+AND(EC$56&lt;'Summary&amp;Assumptions'!$J$31,EC$47&gt;=$FQ163,EC$47&lt;=$FR163)*(('Summary&amp;Assumptions'!$H$25*$C163)*(1+'Summary&amp;Assumptions'!$J$29)^(EC$46-1))</f>
        <v>0</v>
      </c>
      <c r="DY163" s="588">
        <f>AND(ED$55&gt;0,SUM($E163:DX163)&lt;'Summary&amp;Assumptions'!$G$32*$B163,$D163&gt;='Summary&amp;Assumptions'!$D$17,ED$47&gt;=$D163,ED$47&lt;=EDATE($D163,'Summary&amp;Assumptions'!$G$32))*$B163+AND(ED$56&lt;'Summary&amp;Assumptions'!$J$31,ED$47&gt;=$FO163,ED$47&lt;=$FP163)*(('Summary&amp;Assumptions'!$H$25*$C163)*(1+'Summary&amp;Assumptions'!$J$29)^(ED$46-1))+AND(ED$56&lt;'Summary&amp;Assumptions'!$J$31,ED$47&gt;=$FQ163,ED$47&lt;=$FR163)*(('Summary&amp;Assumptions'!$H$25*$C163)*(1+'Summary&amp;Assumptions'!$J$29)^(ED$46-1))</f>
        <v>0</v>
      </c>
      <c r="DZ163" s="588">
        <f>AND(EE$55&gt;0,SUM($E163:DY163)&lt;'Summary&amp;Assumptions'!$G$32*$B163,$D163&gt;='Summary&amp;Assumptions'!$D$17,EE$47&gt;=$D163,EE$47&lt;=EDATE($D163,'Summary&amp;Assumptions'!$G$32))*$B163+AND(EE$56&lt;'Summary&amp;Assumptions'!$J$31,EE$47&gt;=$FO163,EE$47&lt;=$FP163)*(('Summary&amp;Assumptions'!$H$25*$C163)*(1+'Summary&amp;Assumptions'!$J$29)^(EE$46-1))+AND(EE$56&lt;'Summary&amp;Assumptions'!$J$31,EE$47&gt;=$FQ163,EE$47&lt;=$FR163)*(('Summary&amp;Assumptions'!$H$25*$C163)*(1+'Summary&amp;Assumptions'!$J$29)^(EE$46-1))</f>
        <v>0</v>
      </c>
      <c r="EA163" s="588">
        <f>AND(EF$55&gt;0,SUM($E163:DZ163)&lt;'Summary&amp;Assumptions'!$G$32*$B163,$D163&gt;='Summary&amp;Assumptions'!$D$17,EF$47&gt;=$D163,EF$47&lt;=EDATE($D163,'Summary&amp;Assumptions'!$G$32))*$B163+AND(EF$56&lt;'Summary&amp;Assumptions'!$J$31,EF$47&gt;=$FO163,EF$47&lt;=$FP163)*(('Summary&amp;Assumptions'!$H$25*$C163)*(1+'Summary&amp;Assumptions'!$J$29)^(EF$46-1))+AND(EF$56&lt;'Summary&amp;Assumptions'!$J$31,EF$47&gt;=$FQ163,EF$47&lt;=$FR163)*(('Summary&amp;Assumptions'!$H$25*$C163)*(1+'Summary&amp;Assumptions'!$J$29)^(EF$46-1))</f>
        <v>0</v>
      </c>
      <c r="EB163" s="588">
        <f>AND(EG$55&gt;0,SUM($E163:EA163)&lt;'Summary&amp;Assumptions'!$G$32*$B163,$D163&gt;='Summary&amp;Assumptions'!$D$17,EG$47&gt;=$D163,EG$47&lt;=EDATE($D163,'Summary&amp;Assumptions'!$G$32))*$B163+AND(EG$56&lt;'Summary&amp;Assumptions'!$J$31,EG$47&gt;=$FO163,EG$47&lt;=$FP163)*(('Summary&amp;Assumptions'!$H$25*$C163)*(1+'Summary&amp;Assumptions'!$J$29)^(EG$46-1))+AND(EG$56&lt;'Summary&amp;Assumptions'!$J$31,EG$47&gt;=$FQ163,EG$47&lt;=$FR163)*(('Summary&amp;Assumptions'!$H$25*$C163)*(1+'Summary&amp;Assumptions'!$J$29)^(EG$46-1))</f>
        <v>0</v>
      </c>
      <c r="EC163" s="588">
        <f>AND(EH$55&gt;0,SUM($E163:EB163)&lt;'Summary&amp;Assumptions'!$G$32*$B163,$D163&gt;='Summary&amp;Assumptions'!$D$17,EH$47&gt;=$D163,EH$47&lt;=EDATE($D163,'Summary&amp;Assumptions'!$G$32))*$B163+AND(EH$56&lt;'Summary&amp;Assumptions'!$J$31,EH$47&gt;=$FO163,EH$47&lt;=$FP163)*(('Summary&amp;Assumptions'!$H$25*$C163)*(1+'Summary&amp;Assumptions'!$J$29)^(EH$46-1))+AND(EH$56&lt;'Summary&amp;Assumptions'!$J$31,EH$47&gt;=$FQ163,EH$47&lt;=$FR163)*(('Summary&amp;Assumptions'!$H$25*$C163)*(1+'Summary&amp;Assumptions'!$J$29)^(EH$46-1))</f>
        <v>0</v>
      </c>
      <c r="ED163" s="588">
        <f>AND(EI$55&gt;0,SUM($E163:EC163)&lt;'Summary&amp;Assumptions'!$G$32*$B163,$D163&gt;='Summary&amp;Assumptions'!$D$17,EI$47&gt;=$D163,EI$47&lt;=EDATE($D163,'Summary&amp;Assumptions'!$G$32))*$B163+AND(EI$56&lt;'Summary&amp;Assumptions'!$J$31,EI$47&gt;=$FO163,EI$47&lt;=$FP163)*(('Summary&amp;Assumptions'!$H$25*$C163)*(1+'Summary&amp;Assumptions'!$J$29)^(EI$46-1))+AND(EI$56&lt;'Summary&amp;Assumptions'!$J$31,EI$47&gt;=$FQ163,EI$47&lt;=$FR163)*(('Summary&amp;Assumptions'!$H$25*$C163)*(1+'Summary&amp;Assumptions'!$J$29)^(EI$46-1))</f>
        <v>0</v>
      </c>
      <c r="EE163" s="588">
        <f>AND(EJ$55&gt;0,SUM($E163:ED163)&lt;'Summary&amp;Assumptions'!$G$32*$B163,$D163&gt;='Summary&amp;Assumptions'!$D$17,EJ$47&gt;=$D163,EJ$47&lt;=EDATE($D163,'Summary&amp;Assumptions'!$G$32))*$B163+AND(EJ$56&lt;'Summary&amp;Assumptions'!$J$31,EJ$47&gt;=$FO163,EJ$47&lt;=$FP163)*(('Summary&amp;Assumptions'!$H$25*$C163)*(1+'Summary&amp;Assumptions'!$J$29)^(EJ$46-1))+AND(EJ$56&lt;'Summary&amp;Assumptions'!$J$31,EJ$47&gt;=$FQ163,EJ$47&lt;=$FR163)*(('Summary&amp;Assumptions'!$H$25*$C163)*(1+'Summary&amp;Assumptions'!$J$29)^(EJ$46-1))</f>
        <v>0</v>
      </c>
      <c r="EF163" s="588">
        <f>AND(EK$55&gt;0,SUM($E163:EE163)&lt;'Summary&amp;Assumptions'!$G$32*$B163,$D163&gt;='Summary&amp;Assumptions'!$D$17,EK$47&gt;=$D163,EK$47&lt;=EDATE($D163,'Summary&amp;Assumptions'!$G$32))*$B163+AND(EK$56&lt;'Summary&amp;Assumptions'!$J$31,EK$47&gt;=$FO163,EK$47&lt;=$FP163)*(('Summary&amp;Assumptions'!$H$25*$C163)*(1+'Summary&amp;Assumptions'!$J$29)^(EK$46-1))+AND(EK$56&lt;'Summary&amp;Assumptions'!$J$31,EK$47&gt;=$FQ163,EK$47&lt;=$FR163)*(('Summary&amp;Assumptions'!$H$25*$C163)*(1+'Summary&amp;Assumptions'!$J$29)^(EK$46-1))</f>
        <v>0</v>
      </c>
      <c r="EG163" s="588">
        <f>AND(EL$55&gt;0,SUM($E163:EF163)&lt;'Summary&amp;Assumptions'!$G$32*$B163,$D163&gt;='Summary&amp;Assumptions'!$D$17,EL$47&gt;=$D163,EL$47&lt;=EDATE($D163,'Summary&amp;Assumptions'!$G$32))*$B163+AND(EL$56&lt;'Summary&amp;Assumptions'!$J$31,EL$47&gt;=$FO163,EL$47&lt;=$FP163)*(('Summary&amp;Assumptions'!$H$25*$C163)*(1+'Summary&amp;Assumptions'!$J$29)^(EL$46-1))+AND(EL$56&lt;'Summary&amp;Assumptions'!$J$31,EL$47&gt;=$FQ163,EL$47&lt;=$FR163)*(('Summary&amp;Assumptions'!$H$25*$C163)*(1+'Summary&amp;Assumptions'!$J$29)^(EL$46-1))</f>
        <v>0</v>
      </c>
      <c r="EH163" s="588">
        <f>AND(EM$55&gt;0,SUM($E163:EG163)&lt;'Summary&amp;Assumptions'!$G$32*$B163,$D163&gt;='Summary&amp;Assumptions'!$D$17,EM$47&gt;=$D163,EM$47&lt;=EDATE($D163,'Summary&amp;Assumptions'!$G$32))*$B163+AND(EM$56&lt;'Summary&amp;Assumptions'!$J$31,EM$47&gt;=$FO163,EM$47&lt;=$FP163)*(('Summary&amp;Assumptions'!$H$25*$C163)*(1+'Summary&amp;Assumptions'!$J$29)^(EM$46-1))+AND(EM$56&lt;'Summary&amp;Assumptions'!$J$31,EM$47&gt;=$FQ163,EM$47&lt;=$FR163)*(('Summary&amp;Assumptions'!$H$25*$C163)*(1+'Summary&amp;Assumptions'!$J$29)^(EM$46-1))</f>
        <v>0</v>
      </c>
      <c r="EI163" s="588">
        <f>AND(EN$55&gt;0,SUM($E163:EH163)&lt;'Summary&amp;Assumptions'!$G$32*$B163,$D163&gt;='Summary&amp;Assumptions'!$D$17,EN$47&gt;=$D163,EN$47&lt;=EDATE($D163,'Summary&amp;Assumptions'!$G$32))*$B163+AND(EN$56&lt;'Summary&amp;Assumptions'!$J$31,EN$47&gt;=$FO163,EN$47&lt;=$FP163)*(('Summary&amp;Assumptions'!$H$25*$C163)*(1+'Summary&amp;Assumptions'!$J$29)^(EN$46-1))+AND(EN$56&lt;'Summary&amp;Assumptions'!$J$31,EN$47&gt;=$FQ163,EN$47&lt;=$FR163)*(('Summary&amp;Assumptions'!$H$25*$C163)*(1+'Summary&amp;Assumptions'!$J$29)^(EN$46-1))</f>
        <v>0</v>
      </c>
      <c r="EJ163" s="588">
        <f>AND(EO$55&gt;0,SUM($E163:EI163)&lt;'Summary&amp;Assumptions'!$G$32*$B163,$D163&gt;='Summary&amp;Assumptions'!$D$17,EO$47&gt;=$D163,EO$47&lt;=EDATE($D163,'Summary&amp;Assumptions'!$G$32))*$B163+AND(EO$56&lt;'Summary&amp;Assumptions'!$J$31,EO$47&gt;=$FO163,EO$47&lt;=$FP163)*(('Summary&amp;Assumptions'!$H$25*$C163)*(1+'Summary&amp;Assumptions'!$J$29)^(EO$46-1))+AND(EO$56&lt;'Summary&amp;Assumptions'!$J$31,EO$47&gt;=$FQ163,EO$47&lt;=$FR163)*(('Summary&amp;Assumptions'!$H$25*$C163)*(1+'Summary&amp;Assumptions'!$J$29)^(EO$46-1))</f>
        <v>0</v>
      </c>
      <c r="EK163" s="588">
        <f>AND(EP$55&gt;0,SUM($E163:EJ163)&lt;'Summary&amp;Assumptions'!$G$32*$B163,$D163&gt;='Summary&amp;Assumptions'!$D$17,EP$47&gt;=$D163,EP$47&lt;=EDATE($D163,'Summary&amp;Assumptions'!$G$32))*$B163+AND(EP$56&lt;'Summary&amp;Assumptions'!$J$31,EP$47&gt;=$FO163,EP$47&lt;=$FP163)*(('Summary&amp;Assumptions'!$H$25*$C163)*(1+'Summary&amp;Assumptions'!$J$29)^(EP$46-1))+AND(EP$56&lt;'Summary&amp;Assumptions'!$J$31,EP$47&gt;=$FQ163,EP$47&lt;=$FR163)*(('Summary&amp;Assumptions'!$H$25*$C163)*(1+'Summary&amp;Assumptions'!$J$29)^(EP$46-1))</f>
        <v>0</v>
      </c>
      <c r="EL163" s="588">
        <f>AND(EQ$55&gt;0,SUM($E163:EK163)&lt;'Summary&amp;Assumptions'!$G$32*$B163,$D163&gt;='Summary&amp;Assumptions'!$D$17,EQ$47&gt;=$D163,EQ$47&lt;=EDATE($D163,'Summary&amp;Assumptions'!$G$32))*$B163+AND(EQ$56&lt;'Summary&amp;Assumptions'!$J$31,EQ$47&gt;=$FO163,EQ$47&lt;=$FP163)*(('Summary&amp;Assumptions'!$H$25*$C163)*(1+'Summary&amp;Assumptions'!$J$29)^(EQ$46-1))+AND(EQ$56&lt;'Summary&amp;Assumptions'!$J$31,EQ$47&gt;=$FQ163,EQ$47&lt;=$FR163)*(('Summary&amp;Assumptions'!$H$25*$C163)*(1+'Summary&amp;Assumptions'!$J$29)^(EQ$46-1))</f>
        <v>0</v>
      </c>
      <c r="EM163" s="588">
        <f>AND(ER$55&gt;0,SUM($E163:EL163)&lt;'Summary&amp;Assumptions'!$G$32*$B163,$D163&gt;='Summary&amp;Assumptions'!$D$17,ER$47&gt;=$D163,ER$47&lt;=EDATE($D163,'Summary&amp;Assumptions'!$G$32))*$B163+AND(ER$56&lt;'Summary&amp;Assumptions'!$J$31,ER$47&gt;=$FO163,ER$47&lt;=$FP163)*(('Summary&amp;Assumptions'!$H$25*$C163)*(1+'Summary&amp;Assumptions'!$J$29)^(ER$46-1))+AND(ER$56&lt;'Summary&amp;Assumptions'!$J$31,ER$47&gt;=$FQ163,ER$47&lt;=$FR163)*(('Summary&amp;Assumptions'!$H$25*$C163)*(1+'Summary&amp;Assumptions'!$J$29)^(ER$46-1))</f>
        <v>0</v>
      </c>
      <c r="EN163" s="588">
        <f>AND(ES$55&gt;0,SUM($E163:EM163)&lt;'Summary&amp;Assumptions'!$G$32*$B163,$D163&gt;='Summary&amp;Assumptions'!$D$17,ES$47&gt;=$D163,ES$47&lt;=EDATE($D163,'Summary&amp;Assumptions'!$G$32))*$B163+AND(ES$56&lt;'Summary&amp;Assumptions'!$J$31,ES$47&gt;=$FO163,ES$47&lt;=$FP163)*(('Summary&amp;Assumptions'!$H$25*$C163)*(1+'Summary&amp;Assumptions'!$J$29)^(ES$46-1))+AND(ES$56&lt;'Summary&amp;Assumptions'!$J$31,ES$47&gt;=$FQ163,ES$47&lt;=$FR163)*(('Summary&amp;Assumptions'!$H$25*$C163)*(1+'Summary&amp;Assumptions'!$J$29)^(ES$46-1))</f>
        <v>0</v>
      </c>
      <c r="EO163" s="588">
        <f>AND(ET$55&gt;0,SUM($E163:EN163)&lt;'Summary&amp;Assumptions'!$G$32*$B163,$D163&gt;='Summary&amp;Assumptions'!$D$17,ET$47&gt;=$D163,ET$47&lt;=EDATE($D163,'Summary&amp;Assumptions'!$G$32))*$B163+AND(ET$56&lt;'Summary&amp;Assumptions'!$J$31,ET$47&gt;=$FO163,ET$47&lt;=$FP163)*(('Summary&amp;Assumptions'!$H$25*$C163)*(1+'Summary&amp;Assumptions'!$J$29)^(ET$46-1))+AND(ET$56&lt;'Summary&amp;Assumptions'!$J$31,ET$47&gt;=$FQ163,ET$47&lt;=$FR163)*(('Summary&amp;Assumptions'!$H$25*$C163)*(1+'Summary&amp;Assumptions'!$J$29)^(ET$46-1))</f>
        <v>0</v>
      </c>
      <c r="EP163" s="588">
        <f>AND(EU$55&gt;0,SUM($E163:EO163)&lt;'Summary&amp;Assumptions'!$G$32*$B163,$D163&gt;='Summary&amp;Assumptions'!$D$17,EU$47&gt;=$D163,EU$47&lt;=EDATE($D163,'Summary&amp;Assumptions'!$G$32))*$B163+AND(EU$56&lt;'Summary&amp;Assumptions'!$J$31,EU$47&gt;=$FO163,EU$47&lt;=$FP163)*(('Summary&amp;Assumptions'!$H$25*$C163)*(1+'Summary&amp;Assumptions'!$J$29)^(EU$46-1))+AND(EU$56&lt;'Summary&amp;Assumptions'!$J$31,EU$47&gt;=$FQ163,EU$47&lt;=$FR163)*(('Summary&amp;Assumptions'!$H$25*$C163)*(1+'Summary&amp;Assumptions'!$J$29)^(EU$46-1))</f>
        <v>0</v>
      </c>
      <c r="EQ163" s="588">
        <f>AND(EV$55&gt;0,SUM($E163:EP163)&lt;'Summary&amp;Assumptions'!$G$32*$B163,$D163&gt;='Summary&amp;Assumptions'!$D$17,EV$47&gt;=$D163,EV$47&lt;=EDATE($D163,'Summary&amp;Assumptions'!$G$32))*$B163+AND(EV$56&lt;'Summary&amp;Assumptions'!$J$31,EV$47&gt;=$FO163,EV$47&lt;=$FP163)*(('Summary&amp;Assumptions'!$H$25*$C163)*(1+'Summary&amp;Assumptions'!$J$29)^(EV$46-1))+AND(EV$56&lt;'Summary&amp;Assumptions'!$J$31,EV$47&gt;=$FQ163,EV$47&lt;=$FR163)*(('Summary&amp;Assumptions'!$H$25*$C163)*(1+'Summary&amp;Assumptions'!$J$29)^(EV$46-1))</f>
        <v>0</v>
      </c>
      <c r="ER163" s="588">
        <f>AND(EW$55&gt;0,SUM($E163:EQ163)&lt;'Summary&amp;Assumptions'!$G$32*$B163,$D163&gt;='Summary&amp;Assumptions'!$D$17,EW$47&gt;=$D163,EW$47&lt;=EDATE($D163,'Summary&amp;Assumptions'!$G$32))*$B163+AND(EW$56&lt;'Summary&amp;Assumptions'!$J$31,EW$47&gt;=$FO163,EW$47&lt;=$FP163)*(('Summary&amp;Assumptions'!$H$25*$C163)*(1+'Summary&amp;Assumptions'!$J$29)^(EW$46-1))+AND(EW$56&lt;'Summary&amp;Assumptions'!$J$31,EW$47&gt;=$FQ163,EW$47&lt;=$FR163)*(('Summary&amp;Assumptions'!$H$25*$C163)*(1+'Summary&amp;Assumptions'!$J$29)^(EW$46-1))</f>
        <v>0</v>
      </c>
      <c r="ES163" s="588">
        <f>AND(EX$55&gt;0,SUM($E163:ER163)&lt;'Summary&amp;Assumptions'!$G$32*$B163,$D163&gt;='Summary&amp;Assumptions'!$D$17,EX$47&gt;=$D163,EX$47&lt;=EDATE($D163,'Summary&amp;Assumptions'!$G$32))*$B163+AND(EX$56&lt;'Summary&amp;Assumptions'!$J$31,EX$47&gt;=$FO163,EX$47&lt;=$FP163)*(('Summary&amp;Assumptions'!$H$25*$C163)*(1+'Summary&amp;Assumptions'!$J$29)^(EX$46-1))+AND(EX$56&lt;'Summary&amp;Assumptions'!$J$31,EX$47&gt;=$FQ163,EX$47&lt;=$FR163)*(('Summary&amp;Assumptions'!$H$25*$C163)*(1+'Summary&amp;Assumptions'!$J$29)^(EX$46-1))</f>
        <v>0</v>
      </c>
      <c r="ET163" s="588">
        <f>AND(EY$55&gt;0,SUM($E163:ES163)&lt;'Summary&amp;Assumptions'!$G$32*$B163,$D163&gt;='Summary&amp;Assumptions'!$D$17,EY$47&gt;=$D163,EY$47&lt;=EDATE($D163,'Summary&amp;Assumptions'!$G$32))*$B163+AND(EY$56&lt;'Summary&amp;Assumptions'!$J$31,EY$47&gt;=$FO163,EY$47&lt;=$FP163)*(('Summary&amp;Assumptions'!$H$25*$C163)*(1+'Summary&amp;Assumptions'!$J$29)^(EY$46-1))+AND(EY$56&lt;'Summary&amp;Assumptions'!$J$31,EY$47&gt;=$FQ163,EY$47&lt;=$FR163)*(('Summary&amp;Assumptions'!$H$25*$C163)*(1+'Summary&amp;Assumptions'!$J$29)^(EY$46-1))</f>
        <v>0</v>
      </c>
      <c r="EU163" s="588">
        <f>AND(EZ$55&gt;0,SUM($E163:ET163)&lt;'Summary&amp;Assumptions'!$G$32*$B163,$D163&gt;='Summary&amp;Assumptions'!$D$17,EZ$47&gt;=$D163,EZ$47&lt;=EDATE($D163,'Summary&amp;Assumptions'!$G$32))*$B163+AND(EZ$56&lt;'Summary&amp;Assumptions'!$J$31,EZ$47&gt;=$FO163,EZ$47&lt;=$FP163)*(('Summary&amp;Assumptions'!$H$25*$C163)*(1+'Summary&amp;Assumptions'!$J$29)^(EZ$46-1))+AND(EZ$56&lt;'Summary&amp;Assumptions'!$J$31,EZ$47&gt;=$FQ163,EZ$47&lt;=$FR163)*(('Summary&amp;Assumptions'!$H$25*$C163)*(1+'Summary&amp;Assumptions'!$J$29)^(EZ$46-1))</f>
        <v>0</v>
      </c>
      <c r="EV163" s="588">
        <f>AND(FA$55&gt;0,SUM($E163:EU163)&lt;'Summary&amp;Assumptions'!$G$32*$B163,$D163&gt;='Summary&amp;Assumptions'!$D$17,FA$47&gt;=$D163,FA$47&lt;=EDATE($D163,'Summary&amp;Assumptions'!$G$32))*$B163+AND(FA$56&lt;'Summary&amp;Assumptions'!$J$31,FA$47&gt;=$FO163,FA$47&lt;=$FP163)*(('Summary&amp;Assumptions'!$H$25*$C163)*(1+'Summary&amp;Assumptions'!$J$29)^(FA$46-1))+AND(FA$56&lt;'Summary&amp;Assumptions'!$J$31,FA$47&gt;=$FQ163,FA$47&lt;=$FR163)*(('Summary&amp;Assumptions'!$H$25*$C163)*(1+'Summary&amp;Assumptions'!$J$29)^(FA$46-1))</f>
        <v>0</v>
      </c>
      <c r="EW163" s="588">
        <f>AND(FB$55&gt;0,SUM($E163:EV163)&lt;'Summary&amp;Assumptions'!$G$32*$B163,$D163&gt;='Summary&amp;Assumptions'!$D$17,FB$47&gt;=$D163,FB$47&lt;=EDATE($D163,'Summary&amp;Assumptions'!$G$32))*$B163+AND(FB$56&lt;'Summary&amp;Assumptions'!$J$31,FB$47&gt;=$FO163,FB$47&lt;=$FP163)*(('Summary&amp;Assumptions'!$H$25*$C163)*(1+'Summary&amp;Assumptions'!$J$29)^(FB$46-1))+AND(FB$56&lt;'Summary&amp;Assumptions'!$J$31,FB$47&gt;=$FQ163,FB$47&lt;=$FR163)*(('Summary&amp;Assumptions'!$H$25*$C163)*(1+'Summary&amp;Assumptions'!$J$29)^(FB$46-1))</f>
        <v>0</v>
      </c>
      <c r="EX163" s="588">
        <f>AND(FC$55&gt;0,SUM($E163:EW163)&lt;'Summary&amp;Assumptions'!$G$32*$B163,$D163&gt;='Summary&amp;Assumptions'!$D$17,FC$47&gt;=$D163,FC$47&lt;=EDATE($D163,'Summary&amp;Assumptions'!$G$32))*$B163+AND(FC$56&lt;'Summary&amp;Assumptions'!$J$31,FC$47&gt;=$FO163,FC$47&lt;=$FP163)*(('Summary&amp;Assumptions'!$H$25*$C163)*(1+'Summary&amp;Assumptions'!$J$29)^(FC$46-1))+AND(FC$56&lt;'Summary&amp;Assumptions'!$J$31,FC$47&gt;=$FQ163,FC$47&lt;=$FR163)*(('Summary&amp;Assumptions'!$H$25*$C163)*(1+'Summary&amp;Assumptions'!$J$29)^(FC$46-1))</f>
        <v>0</v>
      </c>
      <c r="EY163" s="588">
        <f>AND(FD$55&gt;0,SUM($E163:EX163)&lt;'Summary&amp;Assumptions'!$G$32*$B163,$D163&gt;='Summary&amp;Assumptions'!$D$17,FD$47&gt;=$D163,FD$47&lt;=EDATE($D163,'Summary&amp;Assumptions'!$G$32))*$B163+AND(FD$56&lt;'Summary&amp;Assumptions'!$J$31,FD$47&gt;=$FO163,FD$47&lt;=$FP163)*(('Summary&amp;Assumptions'!$H$25*$C163)*(1+'Summary&amp;Assumptions'!$J$29)^(FD$46-1))+AND(FD$56&lt;'Summary&amp;Assumptions'!$J$31,FD$47&gt;=$FQ163,FD$47&lt;=$FR163)*(('Summary&amp;Assumptions'!$H$25*$C163)*(1+'Summary&amp;Assumptions'!$J$29)^(FD$46-1))</f>
        <v>0</v>
      </c>
      <c r="EZ163" s="588">
        <f>AND(FE$55&gt;0,SUM($E163:EY163)&lt;'Summary&amp;Assumptions'!$G$32*$B163,$D163&gt;='Summary&amp;Assumptions'!$D$17,FE$47&gt;=$D163,FE$47&lt;=EDATE($D163,'Summary&amp;Assumptions'!$G$32))*$B163+AND(FE$56&lt;'Summary&amp;Assumptions'!$J$31,FE$47&gt;=$FO163,FE$47&lt;=$FP163)*(('Summary&amp;Assumptions'!$H$25*$C163)*(1+'Summary&amp;Assumptions'!$J$29)^(FE$46-1))+AND(FE$56&lt;'Summary&amp;Assumptions'!$J$31,FE$47&gt;=$FQ163,FE$47&lt;=$FR163)*(('Summary&amp;Assumptions'!$H$25*$C163)*(1+'Summary&amp;Assumptions'!$J$29)^(FE$46-1))</f>
        <v>0</v>
      </c>
      <c r="FA163" s="588">
        <f>AND(FF$55&gt;0,SUM($E163:EZ163)&lt;'Summary&amp;Assumptions'!$G$32*$B163,$D163&gt;='Summary&amp;Assumptions'!$D$17,FF$47&gt;=$D163,FF$47&lt;=EDATE($D163,'Summary&amp;Assumptions'!$G$32))*$B163+AND(FF$56&lt;'Summary&amp;Assumptions'!$J$31,FF$47&gt;=$FO163,FF$47&lt;=$FP163)*(('Summary&amp;Assumptions'!$H$25*$C163)*(1+'Summary&amp;Assumptions'!$J$29)^(FF$46-1))+AND(FF$56&lt;'Summary&amp;Assumptions'!$J$31,FF$47&gt;=$FQ163,FF$47&lt;=$FR163)*(('Summary&amp;Assumptions'!$H$25*$C163)*(1+'Summary&amp;Assumptions'!$J$29)^(FF$46-1))</f>
        <v>0</v>
      </c>
      <c r="FB163" s="588">
        <f>AND(FG$55&gt;0,SUM($E163:FA163)&lt;'Summary&amp;Assumptions'!$G$32*$B163,$D163&gt;='Summary&amp;Assumptions'!$D$17,FG$47&gt;=$D163,FG$47&lt;=EDATE($D163,'Summary&amp;Assumptions'!$G$32))*$B163+AND(FG$56&lt;'Summary&amp;Assumptions'!$J$31,FG$47&gt;=$FO163,FG$47&lt;=$FP163)*(('Summary&amp;Assumptions'!$H$25*$C163)*(1+'Summary&amp;Assumptions'!$J$29)^(FG$46-1))+AND(FG$56&lt;'Summary&amp;Assumptions'!$J$31,FG$47&gt;=$FQ163,FG$47&lt;=$FR163)*(('Summary&amp;Assumptions'!$H$25*$C163)*(1+'Summary&amp;Assumptions'!$J$29)^(FG$46-1))</f>
        <v>0</v>
      </c>
      <c r="FC163" s="588">
        <f>AND(FH$55&gt;0,SUM($E163:FB163)&lt;'Summary&amp;Assumptions'!$G$32*$B163,$D163&gt;='Summary&amp;Assumptions'!$D$17,FH$47&gt;=$D163,FH$47&lt;=EDATE($D163,'Summary&amp;Assumptions'!$G$32))*$B163+AND(FH$56&lt;'Summary&amp;Assumptions'!$J$31,FH$47&gt;=$FO163,FH$47&lt;=$FP163)*(('Summary&amp;Assumptions'!$H$25*$C163)*(1+'Summary&amp;Assumptions'!$J$29)^(FH$46-1))+AND(FH$56&lt;'Summary&amp;Assumptions'!$J$31,FH$47&gt;=$FQ163,FH$47&lt;=$FR163)*(('Summary&amp;Assumptions'!$H$25*$C163)*(1+'Summary&amp;Assumptions'!$J$29)^(FH$46-1))</f>
        <v>0</v>
      </c>
      <c r="FD163" s="588">
        <f>AND(FI$55&gt;0,SUM($E163:FC163)&lt;'Summary&amp;Assumptions'!$G$32*$B163,$D163&gt;='Summary&amp;Assumptions'!$D$17,FI$47&gt;=$D163,FI$47&lt;=EDATE($D163,'Summary&amp;Assumptions'!$G$32))*$B163+AND(FI$56&lt;'Summary&amp;Assumptions'!$J$31,FI$47&gt;=$FO163,FI$47&lt;=$FP163)*(('Summary&amp;Assumptions'!$H$25*$C163)*(1+'Summary&amp;Assumptions'!$J$29)^(FI$46-1))+AND(FI$56&lt;'Summary&amp;Assumptions'!$J$31,FI$47&gt;=$FQ163,FI$47&lt;=$FR163)*(('Summary&amp;Assumptions'!$H$25*$C163)*(1+'Summary&amp;Assumptions'!$J$29)^(FI$46-1))</f>
        <v>0</v>
      </c>
      <c r="FE163" s="588">
        <f>AND(FJ$55&gt;0,SUM($E163:FD163)&lt;'Summary&amp;Assumptions'!$G$32*$B163,$D163&gt;='Summary&amp;Assumptions'!$D$17,FJ$47&gt;=$D163,FJ$47&lt;=EDATE($D163,'Summary&amp;Assumptions'!$G$32))*$B163+AND(FJ$56&lt;'Summary&amp;Assumptions'!$J$31,FJ$47&gt;=$FO163,FJ$47&lt;=$FP163)*(('Summary&amp;Assumptions'!$H$25*$C163)*(1+'Summary&amp;Assumptions'!$J$29)^(FJ$46-1))+AND(FJ$56&lt;'Summary&amp;Assumptions'!$J$31,FJ$47&gt;=$FQ163,FJ$47&lt;=$FR163)*(('Summary&amp;Assumptions'!$H$25*$C163)*(1+'Summary&amp;Assumptions'!$J$29)^(FJ$46-1))</f>
        <v>0</v>
      </c>
      <c r="FF163" s="588">
        <f>AND(FK$55&gt;0,SUM($E163:FE163)&lt;'Summary&amp;Assumptions'!$G$32*$B163,$D163&gt;='Summary&amp;Assumptions'!$D$17,FK$47&gt;=$D163,FK$47&lt;=EDATE($D163,'Summary&amp;Assumptions'!$G$32))*$B163+AND(FK$56&lt;'Summary&amp;Assumptions'!$J$31,FK$47&gt;=$FO163,FK$47&lt;=$FP163)*(('Summary&amp;Assumptions'!$H$25*$C163)*(1+'Summary&amp;Assumptions'!$J$29)^(FK$46-1))+AND(FK$56&lt;'Summary&amp;Assumptions'!$J$31,FK$47&gt;=$FQ163,FK$47&lt;=$FR163)*(('Summary&amp;Assumptions'!$H$25*$C163)*(1+'Summary&amp;Assumptions'!$J$29)^(FK$46-1))</f>
        <v>0</v>
      </c>
      <c r="FG163" s="588">
        <f>AND(FL$55&gt;0,SUM($E163:FF163)&lt;'Summary&amp;Assumptions'!$G$32*$B163,$D163&gt;='Summary&amp;Assumptions'!$D$17,FL$47&gt;=$D163,FL$47&lt;=EDATE($D163,'Summary&amp;Assumptions'!$G$32))*$B163+AND(FL$56&lt;'Summary&amp;Assumptions'!$J$31,FL$47&gt;=$FO163,FL$47&lt;=$FP163)*(('Summary&amp;Assumptions'!$H$25*$C163)*(1+'Summary&amp;Assumptions'!$J$29)^(FL$46-1))+AND(FL$56&lt;'Summary&amp;Assumptions'!$J$31,FL$47&gt;=$FQ163,FL$47&lt;=$FR163)*(('Summary&amp;Assumptions'!$H$25*$C163)*(1+'Summary&amp;Assumptions'!$J$29)^(FL$46-1))</f>
        <v>0</v>
      </c>
      <c r="FH163" s="588">
        <f>AND(FM$55&gt;0,SUM($E163:FG163)&lt;'Summary&amp;Assumptions'!$G$32*$B163,$D163&gt;='Summary&amp;Assumptions'!$D$17,FM$47&gt;=$D163,FM$47&lt;=EDATE($D163,'Summary&amp;Assumptions'!$G$32))*$B163+AND(FM$56&lt;'Summary&amp;Assumptions'!$J$31,FM$47&gt;=$FO163,FM$47&lt;=$FP163)*(('Summary&amp;Assumptions'!$H$25*$C163)*(1+'Summary&amp;Assumptions'!$J$29)^(FM$46-1))+AND(FM$56&lt;'Summary&amp;Assumptions'!$J$31,FM$47&gt;=$FQ163,FM$47&lt;=$FR163)*(('Summary&amp;Assumptions'!$H$25*$C163)*(1+'Summary&amp;Assumptions'!$J$29)^(FM$46-1))</f>
        <v>0</v>
      </c>
      <c r="FI163" s="588">
        <f>AND(FN$55&gt;0,SUM($E163:FH163)&lt;'Summary&amp;Assumptions'!$G$32*$B163,$D163&gt;='Summary&amp;Assumptions'!$D$17,FN$47&gt;=$D163,FN$47&lt;=EDATE($D163,'Summary&amp;Assumptions'!$G$32))*$B163+AND(FN$56&lt;'Summary&amp;Assumptions'!$J$31,FN$47&gt;=$FO163,FN$47&lt;=$FP163)*(('Summary&amp;Assumptions'!$H$25*$C163)*(1+'Summary&amp;Assumptions'!$J$29)^(FN$46-1))+AND(FN$56&lt;'Summary&amp;Assumptions'!$J$31,FN$47&gt;=$FQ163,FN$47&lt;=$FR163)*(('Summary&amp;Assumptions'!$H$25*$C163)*(1+'Summary&amp;Assumptions'!$J$29)^(FN$46-1))</f>
        <v>0</v>
      </c>
      <c r="FJ163" s="588">
        <f>AND(FO$55&gt;0,SUM($E163:FI163)&lt;'Summary&amp;Assumptions'!$G$32*$B163,$D163&gt;='Summary&amp;Assumptions'!$D$17,FO$47&gt;=$D163,FO$47&lt;=EDATE($D163,'Summary&amp;Assumptions'!$G$32))*$B163+AND(FO$56&lt;'Summary&amp;Assumptions'!$J$31,FO$47&gt;=$FO163,FO$47&lt;=$FP163)*(('Summary&amp;Assumptions'!$H$25*$C163)*(1+'Summary&amp;Assumptions'!$J$29)^(FO$46-1))+AND(FO$56&lt;'Summary&amp;Assumptions'!$J$31,FO$47&gt;=$FQ163,FO$47&lt;=$FR163)*(('Summary&amp;Assumptions'!$H$25*$C163)*(1+'Summary&amp;Assumptions'!$J$29)^(FO$46-1))</f>
        <v>0</v>
      </c>
      <c r="FK163" s="588">
        <f>AND(FP$55&gt;0,SUM($E163:FJ163)&lt;'Summary&amp;Assumptions'!$G$32*$B163,$D163&gt;='Summary&amp;Assumptions'!$D$17,FP$47&gt;=$D163,FP$47&lt;=EDATE($D163,'Summary&amp;Assumptions'!$G$32))*$B163+AND(FP$56&lt;'Summary&amp;Assumptions'!$J$31,FP$47&gt;=$FO163,FP$47&lt;=$FP163)*(('Summary&amp;Assumptions'!$H$25*$C163)*(1+'Summary&amp;Assumptions'!$J$29)^(FP$46-1))+AND(FP$56&lt;'Summary&amp;Assumptions'!$J$31,FP$47&gt;=$FQ163,FP$47&lt;=$FR163)*(('Summary&amp;Assumptions'!$H$25*$C163)*(1+'Summary&amp;Assumptions'!$J$29)^(FP$46-1))</f>
        <v>0</v>
      </c>
      <c r="FL163" s="588">
        <f>AND(FQ$55&gt;0,SUM($E163:FK163)&lt;'Summary&amp;Assumptions'!$G$32*$B163,$D163&gt;='Summary&amp;Assumptions'!$D$17,FQ$47&gt;=$D163,FQ$47&lt;=EDATE($D163,'Summary&amp;Assumptions'!$G$32))*$B163+AND(FQ$56&lt;'Summary&amp;Assumptions'!$J$31,FQ$47&gt;=$FO163,FQ$47&lt;=$FP163)*(('Summary&amp;Assumptions'!$H$25*$C163)*(1+'Summary&amp;Assumptions'!$J$29)^(FQ$46-1))+AND(FQ$56&lt;'Summary&amp;Assumptions'!$J$31,FQ$47&gt;=$FQ163,FQ$47&lt;=$FR163)*(('Summary&amp;Assumptions'!$H$25*$C163)*(1+'Summary&amp;Assumptions'!$J$29)^(FQ$46-1))</f>
        <v>0</v>
      </c>
      <c r="FO163" s="576">
        <f>EDATE(D163,'Summary&amp;Assumptions'!$G$34)</f>
        <v>45748</v>
      </c>
      <c r="FP163" s="576">
        <f>EDATE(FO163,'Summary&amp;Assumptions'!$G$33-1)</f>
        <v>45778</v>
      </c>
      <c r="FQ163" s="576">
        <f>EDATE(FO163,'Summary&amp;Assumptions'!$G$34)</f>
        <v>46113</v>
      </c>
      <c r="FR163" s="576">
        <f>EDATE(FQ163,'Summary&amp;Assumptions'!$G$33-1)</f>
        <v>46143</v>
      </c>
    </row>
    <row r="164" spans="2:174" hidden="1" x14ac:dyDescent="0.2">
      <c r="B164" s="588">
        <v>0</v>
      </c>
      <c r="C164" s="193">
        <v>0</v>
      </c>
      <c r="D164" s="589">
        <v>45413</v>
      </c>
      <c r="F164" s="588">
        <f>AND(K$55&gt;0,SUM($E164:E164)&lt;'Summary&amp;Assumptions'!$G$32*$B164,$D164&gt;='Summary&amp;Assumptions'!$D$17,K$47&gt;=$D164,K$47&lt;=EDATE($D164,'Summary&amp;Assumptions'!$G$32))*$B164+AND(K$56&lt;'Summary&amp;Assumptions'!$J$31,K$47&gt;=$FO164,K$47&lt;=$FP164)*(('Summary&amp;Assumptions'!$H$25*$C164)*(1+'Summary&amp;Assumptions'!$J$29)^(K$46-1))+AND(K$56&lt;'Summary&amp;Assumptions'!$J$31,K$47&gt;=$FQ164,K$47&lt;=$FR164)*(('Summary&amp;Assumptions'!$H$25*$C164)*(1+'Summary&amp;Assumptions'!$J$29)^(K$46-1))</f>
        <v>0</v>
      </c>
      <c r="G164" s="588">
        <f>AND(L$55&gt;0,SUM($E164:F164)&lt;'Summary&amp;Assumptions'!$G$32*$B164,$D164&gt;='Summary&amp;Assumptions'!$D$17,L$47&gt;=$D164,L$47&lt;=EDATE($D164,'Summary&amp;Assumptions'!$G$32))*$B164+AND(L$56&lt;'Summary&amp;Assumptions'!$J$31,L$47&gt;=$FO164,L$47&lt;=$FP164)*(('Summary&amp;Assumptions'!$H$25*$C164)*(1+'Summary&amp;Assumptions'!$J$29)^(L$46-1))+AND(L$56&lt;'Summary&amp;Assumptions'!$J$31,L$47&gt;=$FQ164,L$47&lt;=$FR164)*(('Summary&amp;Assumptions'!$H$25*$C164)*(1+'Summary&amp;Assumptions'!$J$29)^(L$46-1))</f>
        <v>0</v>
      </c>
      <c r="H164" s="588">
        <f>AND(M$55&gt;0,SUM($E164:G164)&lt;'Summary&amp;Assumptions'!$G$32*$B164,$D164&gt;='Summary&amp;Assumptions'!$D$17,M$47&gt;=$D164,M$47&lt;=EDATE($D164,'Summary&amp;Assumptions'!$G$32))*$B164+AND(M$56&lt;'Summary&amp;Assumptions'!$J$31,M$47&gt;=$FO164,M$47&lt;=$FP164)*(('Summary&amp;Assumptions'!$H$25*$C164)*(1+'Summary&amp;Assumptions'!$J$29)^(M$46-1))+AND(M$56&lt;'Summary&amp;Assumptions'!$J$31,M$47&gt;=$FQ164,M$47&lt;=$FR164)*(('Summary&amp;Assumptions'!$H$25*$C164)*(1+'Summary&amp;Assumptions'!$J$29)^(M$46-1))</f>
        <v>0</v>
      </c>
      <c r="I164" s="588">
        <f>AND(N$55&gt;0,SUM($E164:H164)&lt;'Summary&amp;Assumptions'!$G$32*$B164,$D164&gt;='Summary&amp;Assumptions'!$D$17,N$47&gt;=$D164,N$47&lt;=EDATE($D164,'Summary&amp;Assumptions'!$G$32))*$B164+AND(N$56&lt;'Summary&amp;Assumptions'!$J$31,N$47&gt;=$FO164,N$47&lt;=$FP164)*(('Summary&amp;Assumptions'!$H$25*$C164)*(1+'Summary&amp;Assumptions'!$J$29)^(N$46-1))+AND(N$56&lt;'Summary&amp;Assumptions'!$J$31,N$47&gt;=$FQ164,N$47&lt;=$FR164)*(('Summary&amp;Assumptions'!$H$25*$C164)*(1+'Summary&amp;Assumptions'!$J$29)^(N$46-1))</f>
        <v>0</v>
      </c>
      <c r="J164" s="588">
        <f>AND(O$55&gt;0,SUM($E164:I164)&lt;'Summary&amp;Assumptions'!$G$32*$B164,$D164&gt;='Summary&amp;Assumptions'!$D$17,O$47&gt;=$D164,O$47&lt;=EDATE($D164,'Summary&amp;Assumptions'!$G$32))*$B164+AND(O$56&lt;'Summary&amp;Assumptions'!$J$31,O$47&gt;=$FO164,O$47&lt;=$FP164)*(('Summary&amp;Assumptions'!$H$25*$C164)*(1+'Summary&amp;Assumptions'!$J$29)^(O$46-1))+AND(O$56&lt;'Summary&amp;Assumptions'!$J$31,O$47&gt;=$FQ164,O$47&lt;=$FR164)*(('Summary&amp;Assumptions'!$H$25*$C164)*(1+'Summary&amp;Assumptions'!$J$29)^(O$46-1))</f>
        <v>0</v>
      </c>
      <c r="K164" s="588">
        <f>AND(P$55&gt;0,SUM($E164:J164)&lt;'Summary&amp;Assumptions'!$G$32*$B164,$D164&gt;='Summary&amp;Assumptions'!$D$17,P$47&gt;=$D164,P$47&lt;=EDATE($D164,'Summary&amp;Assumptions'!$G$32))*$B164+AND(P$56&lt;'Summary&amp;Assumptions'!$J$31,P$47&gt;=$FO164,P$47&lt;=$FP164)*(('Summary&amp;Assumptions'!$H$25*$C164)*(1+'Summary&amp;Assumptions'!$J$29)^(P$46-1))+AND(P$56&lt;'Summary&amp;Assumptions'!$J$31,P$47&gt;=$FQ164,P$47&lt;=$FR164)*(('Summary&amp;Assumptions'!$H$25*$C164)*(1+'Summary&amp;Assumptions'!$J$29)^(P$46-1))</f>
        <v>0</v>
      </c>
      <c r="L164" s="588">
        <f>AND(Q$55&gt;0,SUM($E164:K164)&lt;'Summary&amp;Assumptions'!$G$32*$B164,$D164&gt;='Summary&amp;Assumptions'!$D$17,Q$47&gt;=$D164,Q$47&lt;=EDATE($D164,'Summary&amp;Assumptions'!$G$32))*$B164+AND(Q$56&lt;'Summary&amp;Assumptions'!$J$31,Q$47&gt;=$FO164,Q$47&lt;=$FP164)*(('Summary&amp;Assumptions'!$H$25*$C164)*(1+'Summary&amp;Assumptions'!$J$29)^(Q$46-1))+AND(Q$56&lt;'Summary&amp;Assumptions'!$J$31,Q$47&gt;=$FQ164,Q$47&lt;=$FR164)*(('Summary&amp;Assumptions'!$H$25*$C164)*(1+'Summary&amp;Assumptions'!$J$29)^(Q$46-1))</f>
        <v>0</v>
      </c>
      <c r="M164" s="588">
        <f>AND(R$55&gt;0,SUM($E164:L164)&lt;'Summary&amp;Assumptions'!$G$32*$B164,$D164&gt;='Summary&amp;Assumptions'!$D$17,R$47&gt;=$D164,R$47&lt;=EDATE($D164,'Summary&amp;Assumptions'!$G$32))*$B164+AND(R$56&lt;'Summary&amp;Assumptions'!$J$31,R$47&gt;=$FO164,R$47&lt;=$FP164)*(('Summary&amp;Assumptions'!$H$25*$C164)*(1+'Summary&amp;Assumptions'!$J$29)^(R$46-1))+AND(R$56&lt;'Summary&amp;Assumptions'!$J$31,R$47&gt;=$FQ164,R$47&lt;=$FR164)*(('Summary&amp;Assumptions'!$H$25*$C164)*(1+'Summary&amp;Assumptions'!$J$29)^(R$46-1))</f>
        <v>0</v>
      </c>
      <c r="N164" s="588">
        <f>AND(S$55&gt;0,SUM($E164:M164)&lt;'Summary&amp;Assumptions'!$G$32*$B164,$D164&gt;='Summary&amp;Assumptions'!$D$17,S$47&gt;=$D164,S$47&lt;=EDATE($D164,'Summary&amp;Assumptions'!$G$32))*$B164+AND(S$56&lt;'Summary&amp;Assumptions'!$J$31,S$47&gt;=$FO164,S$47&lt;=$FP164)*(('Summary&amp;Assumptions'!$H$25*$C164)*(1+'Summary&amp;Assumptions'!$J$29)^(S$46-1))+AND(S$56&lt;'Summary&amp;Assumptions'!$J$31,S$47&gt;=$FQ164,S$47&lt;=$FR164)*(('Summary&amp;Assumptions'!$H$25*$C164)*(1+'Summary&amp;Assumptions'!$J$29)^(S$46-1))</f>
        <v>0</v>
      </c>
      <c r="O164" s="588">
        <f>AND(T$55&gt;0,SUM($E164:N164)&lt;'Summary&amp;Assumptions'!$G$32*$B164,$D164&gt;='Summary&amp;Assumptions'!$D$17,T$47&gt;=$D164,T$47&lt;=EDATE($D164,'Summary&amp;Assumptions'!$G$32))*$B164+AND(T$56&lt;'Summary&amp;Assumptions'!$J$31,T$47&gt;=$FO164,T$47&lt;=$FP164)*(('Summary&amp;Assumptions'!$H$25*$C164)*(1+'Summary&amp;Assumptions'!$J$29)^(T$46-1))+AND(T$56&lt;'Summary&amp;Assumptions'!$J$31,T$47&gt;=$FQ164,T$47&lt;=$FR164)*(('Summary&amp;Assumptions'!$H$25*$C164)*(1+'Summary&amp;Assumptions'!$J$29)^(T$46-1))</f>
        <v>0</v>
      </c>
      <c r="P164" s="588">
        <f>AND(U$55&gt;0,SUM($E164:O164)&lt;'Summary&amp;Assumptions'!$G$32*$B164,$D164&gt;='Summary&amp;Assumptions'!$D$17,U$47&gt;=$D164,U$47&lt;=EDATE($D164,'Summary&amp;Assumptions'!$G$32))*$B164+AND(U$56&lt;'Summary&amp;Assumptions'!$J$31,U$47&gt;=$FO164,U$47&lt;=$FP164)*(('Summary&amp;Assumptions'!$H$25*$C164)*(1+'Summary&amp;Assumptions'!$J$29)^(U$46-1))+AND(U$56&lt;'Summary&amp;Assumptions'!$J$31,U$47&gt;=$FQ164,U$47&lt;=$FR164)*(('Summary&amp;Assumptions'!$H$25*$C164)*(1+'Summary&amp;Assumptions'!$J$29)^(U$46-1))</f>
        <v>0</v>
      </c>
      <c r="Q164" s="588">
        <f>AND(V$55&gt;0,SUM($E164:P164)&lt;'Summary&amp;Assumptions'!$G$32*$B164,$D164&gt;='Summary&amp;Assumptions'!$D$17,V$47&gt;=$D164,V$47&lt;=EDATE($D164,'Summary&amp;Assumptions'!$G$32))*$B164+AND(V$56&lt;'Summary&amp;Assumptions'!$J$31,V$47&gt;=$FO164,V$47&lt;=$FP164)*(('Summary&amp;Assumptions'!$H$25*$C164)*(1+'Summary&amp;Assumptions'!$J$29)^(V$46-1))+AND(V$56&lt;'Summary&amp;Assumptions'!$J$31,V$47&gt;=$FQ164,V$47&lt;=$FR164)*(('Summary&amp;Assumptions'!$H$25*$C164)*(1+'Summary&amp;Assumptions'!$J$29)^(V$46-1))</f>
        <v>0</v>
      </c>
      <c r="R164" s="588">
        <f>AND(W$55&gt;0,SUM($E164:Q164)&lt;'Summary&amp;Assumptions'!$G$32*$B164,$D164&gt;='Summary&amp;Assumptions'!$D$17,W$47&gt;=$D164,W$47&lt;=EDATE($D164,'Summary&amp;Assumptions'!$G$32))*$B164+AND(W$56&lt;'Summary&amp;Assumptions'!$J$31,W$47&gt;=$FO164,W$47&lt;=$FP164)*(('Summary&amp;Assumptions'!$H$25*$C164)*(1+'Summary&amp;Assumptions'!$J$29)^(W$46-1))+AND(W$56&lt;'Summary&amp;Assumptions'!$J$31,W$47&gt;=$FQ164,W$47&lt;=$FR164)*(('Summary&amp;Assumptions'!$H$25*$C164)*(1+'Summary&amp;Assumptions'!$J$29)^(W$46-1))</f>
        <v>0</v>
      </c>
      <c r="S164" s="588">
        <f>AND(X$55&gt;0,SUM($E164:R164)&lt;'Summary&amp;Assumptions'!$G$32*$B164,$D164&gt;='Summary&amp;Assumptions'!$D$17,X$47&gt;=$D164,X$47&lt;=EDATE($D164,'Summary&amp;Assumptions'!$G$32))*$B164+AND(X$56&lt;'Summary&amp;Assumptions'!$J$31,X$47&gt;=$FO164,X$47&lt;=$FP164)*(('Summary&amp;Assumptions'!$H$25*$C164)*(1+'Summary&amp;Assumptions'!$J$29)^(X$46-1))+AND(X$56&lt;'Summary&amp;Assumptions'!$J$31,X$47&gt;=$FQ164,X$47&lt;=$FR164)*(('Summary&amp;Assumptions'!$H$25*$C164)*(1+'Summary&amp;Assumptions'!$J$29)^(X$46-1))</f>
        <v>0</v>
      </c>
      <c r="T164" s="588">
        <f>AND(Y$55&gt;0,SUM($E164:S164)&lt;'Summary&amp;Assumptions'!$G$32*$B164,$D164&gt;='Summary&amp;Assumptions'!$D$17,Y$47&gt;=$D164,Y$47&lt;=EDATE($D164,'Summary&amp;Assumptions'!$G$32))*$B164+AND(Y$56&lt;'Summary&amp;Assumptions'!$J$31,Y$47&gt;=$FO164,Y$47&lt;=$FP164)*(('Summary&amp;Assumptions'!$H$25*$C164)*(1+'Summary&amp;Assumptions'!$J$29)^(Y$46-1))+AND(Y$56&lt;'Summary&amp;Assumptions'!$J$31,Y$47&gt;=$FQ164,Y$47&lt;=$FR164)*(('Summary&amp;Assumptions'!$H$25*$C164)*(1+'Summary&amp;Assumptions'!$J$29)^(Y$46-1))</f>
        <v>0</v>
      </c>
      <c r="U164" s="588">
        <f>AND(Z$55&gt;0,SUM($E164:T164)&lt;'Summary&amp;Assumptions'!$G$32*$B164,$D164&gt;='Summary&amp;Assumptions'!$D$17,Z$47&gt;=$D164,Z$47&lt;=EDATE($D164,'Summary&amp;Assumptions'!$G$32))*$B164+AND(Z$56&lt;'Summary&amp;Assumptions'!$J$31,Z$47&gt;=$FO164,Z$47&lt;=$FP164)*(('Summary&amp;Assumptions'!$H$25*$C164)*(1+'Summary&amp;Assumptions'!$J$29)^(Z$46-1))+AND(Z$56&lt;'Summary&amp;Assumptions'!$J$31,Z$47&gt;=$FQ164,Z$47&lt;=$FR164)*(('Summary&amp;Assumptions'!$H$25*$C164)*(1+'Summary&amp;Assumptions'!$J$29)^(Z$46-1))</f>
        <v>0</v>
      </c>
      <c r="V164" s="588">
        <f>AND(AA$55&gt;0,SUM($E164:U164)&lt;'Summary&amp;Assumptions'!$G$32*$B164,$D164&gt;='Summary&amp;Assumptions'!$D$17,AA$47&gt;=$D164,AA$47&lt;=EDATE($D164,'Summary&amp;Assumptions'!$G$32))*$B164+AND(AA$56&lt;'Summary&amp;Assumptions'!$J$31,AA$47&gt;=$FO164,AA$47&lt;=$FP164)*(('Summary&amp;Assumptions'!$H$25*$C164)*(1+'Summary&amp;Assumptions'!$J$29)^(AA$46-1))+AND(AA$56&lt;'Summary&amp;Assumptions'!$J$31,AA$47&gt;=$FQ164,AA$47&lt;=$FR164)*(('Summary&amp;Assumptions'!$H$25*$C164)*(1+'Summary&amp;Assumptions'!$J$29)^(AA$46-1))</f>
        <v>0</v>
      </c>
      <c r="W164" s="588">
        <f>AND(AB$55&gt;0,SUM($E164:V164)&lt;'Summary&amp;Assumptions'!$G$32*$B164,$D164&gt;='Summary&amp;Assumptions'!$D$17,AB$47&gt;=$D164,AB$47&lt;=EDATE($D164,'Summary&amp;Assumptions'!$G$32))*$B164+AND(AB$56&lt;'Summary&amp;Assumptions'!$J$31,AB$47&gt;=$FO164,AB$47&lt;=$FP164)*(('Summary&amp;Assumptions'!$H$25*$C164)*(1+'Summary&amp;Assumptions'!$J$29)^(AB$46-1))+AND(AB$56&lt;'Summary&amp;Assumptions'!$J$31,AB$47&gt;=$FQ164,AB$47&lt;=$FR164)*(('Summary&amp;Assumptions'!$H$25*$C164)*(1+'Summary&amp;Assumptions'!$J$29)^(AB$46-1))</f>
        <v>0</v>
      </c>
      <c r="X164" s="588">
        <f>AND(AC$55&gt;0,SUM($E164:W164)&lt;'Summary&amp;Assumptions'!$G$32*$B164,$D164&gt;='Summary&amp;Assumptions'!$D$17,AC$47&gt;=$D164,AC$47&lt;=EDATE($D164,'Summary&amp;Assumptions'!$G$32))*$B164+AND(AC$56&lt;'Summary&amp;Assumptions'!$J$31,AC$47&gt;=$FO164,AC$47&lt;=$FP164)*(('Summary&amp;Assumptions'!$H$25*$C164)*(1+'Summary&amp;Assumptions'!$J$29)^(AC$46-1))+AND(AC$56&lt;'Summary&amp;Assumptions'!$J$31,AC$47&gt;=$FQ164,AC$47&lt;=$FR164)*(('Summary&amp;Assumptions'!$H$25*$C164)*(1+'Summary&amp;Assumptions'!$J$29)^(AC$46-1))</f>
        <v>0</v>
      </c>
      <c r="Y164" s="588">
        <f>AND(AD$55&gt;0,SUM($E164:X164)&lt;'Summary&amp;Assumptions'!$G$32*$B164,$D164&gt;='Summary&amp;Assumptions'!$D$17,AD$47&gt;=$D164,AD$47&lt;=EDATE($D164,'Summary&amp;Assumptions'!$G$32))*$B164+AND(AD$56&lt;'Summary&amp;Assumptions'!$J$31,AD$47&gt;=$FO164,AD$47&lt;=$FP164)*(('Summary&amp;Assumptions'!$H$25*$C164)*(1+'Summary&amp;Assumptions'!$J$29)^(AD$46-1))+AND(AD$56&lt;'Summary&amp;Assumptions'!$J$31,AD$47&gt;=$FQ164,AD$47&lt;=$FR164)*(('Summary&amp;Assumptions'!$H$25*$C164)*(1+'Summary&amp;Assumptions'!$J$29)^(AD$46-1))</f>
        <v>0</v>
      </c>
      <c r="Z164" s="588">
        <f>AND(AE$55&gt;0,SUM($E164:Y164)&lt;'Summary&amp;Assumptions'!$G$32*$B164,$D164&gt;='Summary&amp;Assumptions'!$D$17,AE$47&gt;=$D164,AE$47&lt;=EDATE($D164,'Summary&amp;Assumptions'!$G$32))*$B164+AND(AE$56&lt;'Summary&amp;Assumptions'!$J$31,AE$47&gt;=$FO164,AE$47&lt;=$FP164)*(('Summary&amp;Assumptions'!$H$25*$C164)*(1+'Summary&amp;Assumptions'!$J$29)^(AE$46-1))+AND(AE$56&lt;'Summary&amp;Assumptions'!$J$31,AE$47&gt;=$FQ164,AE$47&lt;=$FR164)*(('Summary&amp;Assumptions'!$H$25*$C164)*(1+'Summary&amp;Assumptions'!$J$29)^(AE$46-1))</f>
        <v>0</v>
      </c>
      <c r="AA164" s="588">
        <f>AND(AF$55&gt;0,SUM($E164:Z164)&lt;'Summary&amp;Assumptions'!$G$32*$B164,$D164&gt;='Summary&amp;Assumptions'!$D$17,AF$47&gt;=$D164,AF$47&lt;=EDATE($D164,'Summary&amp;Assumptions'!$G$32))*$B164+AND(AF$56&lt;'Summary&amp;Assumptions'!$J$31,AF$47&gt;=$FO164,AF$47&lt;=$FP164)*(('Summary&amp;Assumptions'!$H$25*$C164)*(1+'Summary&amp;Assumptions'!$J$29)^(AF$46-1))+AND(AF$56&lt;'Summary&amp;Assumptions'!$J$31,AF$47&gt;=$FQ164,AF$47&lt;=$FR164)*(('Summary&amp;Assumptions'!$H$25*$C164)*(1+'Summary&amp;Assumptions'!$J$29)^(AF$46-1))</f>
        <v>0</v>
      </c>
      <c r="AB164" s="588">
        <f>AND(AG$55&gt;0,SUM($E164:AA164)&lt;'Summary&amp;Assumptions'!$G$32*$B164,$D164&gt;='Summary&amp;Assumptions'!$D$17,AG$47&gt;=$D164,AG$47&lt;=EDATE($D164,'Summary&amp;Assumptions'!$G$32))*$B164+AND(AG$56&lt;'Summary&amp;Assumptions'!$J$31,AG$47&gt;=$FO164,AG$47&lt;=$FP164)*(('Summary&amp;Assumptions'!$H$25*$C164)*(1+'Summary&amp;Assumptions'!$J$29)^(AG$46-1))+AND(AG$56&lt;'Summary&amp;Assumptions'!$J$31,AG$47&gt;=$FQ164,AG$47&lt;=$FR164)*(('Summary&amp;Assumptions'!$H$25*$C164)*(1+'Summary&amp;Assumptions'!$J$29)^(AG$46-1))</f>
        <v>0</v>
      </c>
      <c r="AC164" s="588">
        <f>AND(AH$55&gt;0,SUM($E164:AB164)&lt;'Summary&amp;Assumptions'!$G$32*$B164,$D164&gt;='Summary&amp;Assumptions'!$D$17,AH$47&gt;=$D164,AH$47&lt;=EDATE($D164,'Summary&amp;Assumptions'!$G$32))*$B164+AND(AH$56&lt;'Summary&amp;Assumptions'!$J$31,AH$47&gt;=$FO164,AH$47&lt;=$FP164)*(('Summary&amp;Assumptions'!$H$25*$C164)*(1+'Summary&amp;Assumptions'!$J$29)^(AH$46-1))+AND(AH$56&lt;'Summary&amp;Assumptions'!$J$31,AH$47&gt;=$FQ164,AH$47&lt;=$FR164)*(('Summary&amp;Assumptions'!$H$25*$C164)*(1+'Summary&amp;Assumptions'!$J$29)^(AH$46-1))</f>
        <v>0</v>
      </c>
      <c r="AD164" s="588">
        <f>AND(AI$55&gt;0,SUM($E164:AC164)&lt;'Summary&amp;Assumptions'!$G$32*$B164,$D164&gt;='Summary&amp;Assumptions'!$D$17,AI$47&gt;=$D164,AI$47&lt;=EDATE($D164,'Summary&amp;Assumptions'!$G$32))*$B164+AND(AI$56&lt;'Summary&amp;Assumptions'!$J$31,AI$47&gt;=$FO164,AI$47&lt;=$FP164)*(('Summary&amp;Assumptions'!$H$25*$C164)*(1+'Summary&amp;Assumptions'!$J$29)^(AI$46-1))+AND(AI$56&lt;'Summary&amp;Assumptions'!$J$31,AI$47&gt;=$FQ164,AI$47&lt;=$FR164)*(('Summary&amp;Assumptions'!$H$25*$C164)*(1+'Summary&amp;Assumptions'!$J$29)^(AI$46-1))</f>
        <v>0</v>
      </c>
      <c r="AE164" s="588">
        <f>AND(AJ$55&gt;0,SUM($E164:AD164)&lt;'Summary&amp;Assumptions'!$G$32*$B164,$D164&gt;='Summary&amp;Assumptions'!$D$17,AJ$47&gt;=$D164,AJ$47&lt;=EDATE($D164,'Summary&amp;Assumptions'!$G$32))*$B164+AND(AJ$56&lt;'Summary&amp;Assumptions'!$J$31,AJ$47&gt;=$FO164,AJ$47&lt;=$FP164)*(('Summary&amp;Assumptions'!$H$25*$C164)*(1+'Summary&amp;Assumptions'!$J$29)^(AJ$46-1))+AND(AJ$56&lt;'Summary&amp;Assumptions'!$J$31,AJ$47&gt;=$FQ164,AJ$47&lt;=$FR164)*(('Summary&amp;Assumptions'!$H$25*$C164)*(1+'Summary&amp;Assumptions'!$J$29)^(AJ$46-1))</f>
        <v>0</v>
      </c>
      <c r="AF164" s="588">
        <f>AND(AK$55&gt;0,SUM($E164:AE164)&lt;'Summary&amp;Assumptions'!$G$32*$B164,$D164&gt;='Summary&amp;Assumptions'!$D$17,AK$47&gt;=$D164,AK$47&lt;=EDATE($D164,'Summary&amp;Assumptions'!$G$32))*$B164+AND(AK$56&lt;'Summary&amp;Assumptions'!$J$31,AK$47&gt;=$FO164,AK$47&lt;=$FP164)*(('Summary&amp;Assumptions'!$H$25*$C164)*(1+'Summary&amp;Assumptions'!$J$29)^(AK$46-1))+AND(AK$56&lt;'Summary&amp;Assumptions'!$J$31,AK$47&gt;=$FQ164,AK$47&lt;=$FR164)*(('Summary&amp;Assumptions'!$H$25*$C164)*(1+'Summary&amp;Assumptions'!$J$29)^(AK$46-1))</f>
        <v>0</v>
      </c>
      <c r="AG164" s="588">
        <f>AND(AL$55&gt;0,SUM($E164:AF164)&lt;'Summary&amp;Assumptions'!$G$32*$B164,$D164&gt;='Summary&amp;Assumptions'!$D$17,AL$47&gt;=$D164,AL$47&lt;=EDATE($D164,'Summary&amp;Assumptions'!$G$32))*$B164+AND(AL$56&lt;'Summary&amp;Assumptions'!$J$31,AL$47&gt;=$FO164,AL$47&lt;=$FP164)*(('Summary&amp;Assumptions'!$H$25*$C164)*(1+'Summary&amp;Assumptions'!$J$29)^(AL$46-1))+AND(AL$56&lt;'Summary&amp;Assumptions'!$J$31,AL$47&gt;=$FQ164,AL$47&lt;=$FR164)*(('Summary&amp;Assumptions'!$H$25*$C164)*(1+'Summary&amp;Assumptions'!$J$29)^(AL$46-1))</f>
        <v>0</v>
      </c>
      <c r="AH164" s="588">
        <f>AND(AM$55&gt;0,SUM($E164:AG164)&lt;'Summary&amp;Assumptions'!$G$32*$B164,$D164&gt;='Summary&amp;Assumptions'!$D$17,AM$47&gt;=$D164,AM$47&lt;=EDATE($D164,'Summary&amp;Assumptions'!$G$32))*$B164+AND(AM$56&lt;'Summary&amp;Assumptions'!$J$31,AM$47&gt;=$FO164,AM$47&lt;=$FP164)*(('Summary&amp;Assumptions'!$H$25*$C164)*(1+'Summary&amp;Assumptions'!$J$29)^(AM$46-1))+AND(AM$56&lt;'Summary&amp;Assumptions'!$J$31,AM$47&gt;=$FQ164,AM$47&lt;=$FR164)*(('Summary&amp;Assumptions'!$H$25*$C164)*(1+'Summary&amp;Assumptions'!$J$29)^(AM$46-1))</f>
        <v>0</v>
      </c>
      <c r="AI164" s="588">
        <f>AND(AN$55&gt;0,SUM($E164:AH164)&lt;'Summary&amp;Assumptions'!$G$32*$B164,$D164&gt;='Summary&amp;Assumptions'!$D$17,AN$47&gt;=$D164,AN$47&lt;=EDATE($D164,'Summary&amp;Assumptions'!$G$32))*$B164+AND(AN$56&lt;'Summary&amp;Assumptions'!$J$31,AN$47&gt;=$FO164,AN$47&lt;=$FP164)*(('Summary&amp;Assumptions'!$H$25*$C164)*(1+'Summary&amp;Assumptions'!$J$29)^(AN$46-1))+AND(AN$56&lt;'Summary&amp;Assumptions'!$J$31,AN$47&gt;=$FQ164,AN$47&lt;=$FR164)*(('Summary&amp;Assumptions'!$H$25*$C164)*(1+'Summary&amp;Assumptions'!$J$29)^(AN$46-1))</f>
        <v>0</v>
      </c>
      <c r="AJ164" s="588">
        <f>AND(AO$55&gt;0,SUM($E164:AI164)&lt;'Summary&amp;Assumptions'!$G$32*$B164,$D164&gt;='Summary&amp;Assumptions'!$D$17,AO$47&gt;=$D164,AO$47&lt;=EDATE($D164,'Summary&amp;Assumptions'!$G$32))*$B164+AND(AO$56&lt;'Summary&amp;Assumptions'!$J$31,AO$47&gt;=$FO164,AO$47&lt;=$FP164)*(('Summary&amp;Assumptions'!$H$25*$C164)*(1+'Summary&amp;Assumptions'!$J$29)^(AO$46-1))+AND(AO$56&lt;'Summary&amp;Assumptions'!$J$31,AO$47&gt;=$FQ164,AO$47&lt;=$FR164)*(('Summary&amp;Assumptions'!$H$25*$C164)*(1+'Summary&amp;Assumptions'!$J$29)^(AO$46-1))</f>
        <v>0</v>
      </c>
      <c r="AK164" s="588">
        <f>AND(AP$55&gt;0,SUM($E164:AJ164)&lt;'Summary&amp;Assumptions'!$G$32*$B164,$D164&gt;='Summary&amp;Assumptions'!$D$17,AP$47&gt;=$D164,AP$47&lt;=EDATE($D164,'Summary&amp;Assumptions'!$G$32))*$B164+AND(AP$56&lt;'Summary&amp;Assumptions'!$J$31,AP$47&gt;=$FO164,AP$47&lt;=$FP164)*(('Summary&amp;Assumptions'!$H$25*$C164)*(1+'Summary&amp;Assumptions'!$J$29)^(AP$46-1))+AND(AP$56&lt;'Summary&amp;Assumptions'!$J$31,AP$47&gt;=$FQ164,AP$47&lt;=$FR164)*(('Summary&amp;Assumptions'!$H$25*$C164)*(1+'Summary&amp;Assumptions'!$J$29)^(AP$46-1))</f>
        <v>0</v>
      </c>
      <c r="AL164" s="588">
        <f>AND(AQ$55&gt;0,SUM($E164:AK164)&lt;'Summary&amp;Assumptions'!$G$32*$B164,$D164&gt;='Summary&amp;Assumptions'!$D$17,AQ$47&gt;=$D164,AQ$47&lt;=EDATE($D164,'Summary&amp;Assumptions'!$G$32))*$B164+AND(AQ$56&lt;'Summary&amp;Assumptions'!$J$31,AQ$47&gt;=$FO164,AQ$47&lt;=$FP164)*(('Summary&amp;Assumptions'!$H$25*$C164)*(1+'Summary&amp;Assumptions'!$J$29)^(AQ$46-1))+AND(AQ$56&lt;'Summary&amp;Assumptions'!$J$31,AQ$47&gt;=$FQ164,AQ$47&lt;=$FR164)*(('Summary&amp;Assumptions'!$H$25*$C164)*(1+'Summary&amp;Assumptions'!$J$29)^(AQ$46-1))</f>
        <v>0</v>
      </c>
      <c r="AM164" s="588">
        <f>AND(AR$55&gt;0,SUM($E164:AL164)&lt;'Summary&amp;Assumptions'!$G$32*$B164,$D164&gt;='Summary&amp;Assumptions'!$D$17,AR$47&gt;=$D164,AR$47&lt;=EDATE($D164,'Summary&amp;Assumptions'!$G$32))*$B164+AND(AR$56&lt;'Summary&amp;Assumptions'!$J$31,AR$47&gt;=$FO164,AR$47&lt;=$FP164)*(('Summary&amp;Assumptions'!$H$25*$C164)*(1+'Summary&amp;Assumptions'!$J$29)^(AR$46-1))+AND(AR$56&lt;'Summary&amp;Assumptions'!$J$31,AR$47&gt;=$FQ164,AR$47&lt;=$FR164)*(('Summary&amp;Assumptions'!$H$25*$C164)*(1+'Summary&amp;Assumptions'!$J$29)^(AR$46-1))</f>
        <v>0</v>
      </c>
      <c r="AN164" s="588">
        <f>AND(AS$55&gt;0,SUM($E164:AM164)&lt;'Summary&amp;Assumptions'!$G$32*$B164,$D164&gt;='Summary&amp;Assumptions'!$D$17,AS$47&gt;=$D164,AS$47&lt;=EDATE($D164,'Summary&amp;Assumptions'!$G$32))*$B164+AND(AS$56&lt;'Summary&amp;Assumptions'!$J$31,AS$47&gt;=$FO164,AS$47&lt;=$FP164)*(('Summary&amp;Assumptions'!$H$25*$C164)*(1+'Summary&amp;Assumptions'!$J$29)^(AS$46-1))+AND(AS$56&lt;'Summary&amp;Assumptions'!$J$31,AS$47&gt;=$FQ164,AS$47&lt;=$FR164)*(('Summary&amp;Assumptions'!$H$25*$C164)*(1+'Summary&amp;Assumptions'!$J$29)^(AS$46-1))</f>
        <v>0</v>
      </c>
      <c r="AO164" s="588">
        <f>AND(AT$55&gt;0,SUM($E164:AN164)&lt;'Summary&amp;Assumptions'!$G$32*$B164,$D164&gt;='Summary&amp;Assumptions'!$D$17,AT$47&gt;=$D164,AT$47&lt;=EDATE($D164,'Summary&amp;Assumptions'!$G$32))*$B164+AND(AT$56&lt;'Summary&amp;Assumptions'!$J$31,AT$47&gt;=$FO164,AT$47&lt;=$FP164)*(('Summary&amp;Assumptions'!$H$25*$C164)*(1+'Summary&amp;Assumptions'!$J$29)^(AT$46-1))+AND(AT$56&lt;'Summary&amp;Assumptions'!$J$31,AT$47&gt;=$FQ164,AT$47&lt;=$FR164)*(('Summary&amp;Assumptions'!$H$25*$C164)*(1+'Summary&amp;Assumptions'!$J$29)^(AT$46-1))</f>
        <v>0</v>
      </c>
      <c r="AP164" s="588">
        <f>AND(AU$55&gt;0,SUM($E164:AO164)&lt;'Summary&amp;Assumptions'!$G$32*$B164,$D164&gt;='Summary&amp;Assumptions'!$D$17,AU$47&gt;=$D164,AU$47&lt;=EDATE($D164,'Summary&amp;Assumptions'!$G$32))*$B164+AND(AU$56&lt;'Summary&amp;Assumptions'!$J$31,AU$47&gt;=$FO164,AU$47&lt;=$FP164)*(('Summary&amp;Assumptions'!$H$25*$C164)*(1+'Summary&amp;Assumptions'!$J$29)^(AU$46-1))+AND(AU$56&lt;'Summary&amp;Assumptions'!$J$31,AU$47&gt;=$FQ164,AU$47&lt;=$FR164)*(('Summary&amp;Assumptions'!$H$25*$C164)*(1+'Summary&amp;Assumptions'!$J$29)^(AU$46-1))</f>
        <v>0</v>
      </c>
      <c r="AQ164" s="588">
        <f>AND(AV$55&gt;0,SUM($E164:AP164)&lt;'Summary&amp;Assumptions'!$G$32*$B164,$D164&gt;='Summary&amp;Assumptions'!$D$17,AV$47&gt;=$D164,AV$47&lt;=EDATE($D164,'Summary&amp;Assumptions'!$G$32))*$B164+AND(AV$56&lt;'Summary&amp;Assumptions'!$J$31,AV$47&gt;=$FO164,AV$47&lt;=$FP164)*(('Summary&amp;Assumptions'!$H$25*$C164)*(1+'Summary&amp;Assumptions'!$J$29)^(AV$46-1))+AND(AV$56&lt;'Summary&amp;Assumptions'!$J$31,AV$47&gt;=$FQ164,AV$47&lt;=$FR164)*(('Summary&amp;Assumptions'!$H$25*$C164)*(1+'Summary&amp;Assumptions'!$J$29)^(AV$46-1))</f>
        <v>0</v>
      </c>
      <c r="AR164" s="588">
        <f>AND(AW$55&gt;0,SUM($E164:AQ164)&lt;'Summary&amp;Assumptions'!$G$32*$B164,$D164&gt;='Summary&amp;Assumptions'!$D$17,AW$47&gt;=$D164,AW$47&lt;=EDATE($D164,'Summary&amp;Assumptions'!$G$32))*$B164+AND(AW$56&lt;'Summary&amp;Assumptions'!$J$31,AW$47&gt;=$FO164,AW$47&lt;=$FP164)*(('Summary&amp;Assumptions'!$H$25*$C164)*(1+'Summary&amp;Assumptions'!$J$29)^(AW$46-1))+AND(AW$56&lt;'Summary&amp;Assumptions'!$J$31,AW$47&gt;=$FQ164,AW$47&lt;=$FR164)*(('Summary&amp;Assumptions'!$H$25*$C164)*(1+'Summary&amp;Assumptions'!$J$29)^(AW$46-1))</f>
        <v>0</v>
      </c>
      <c r="AS164" s="588">
        <f>AND(AX$55&gt;0,SUM($E164:AR164)&lt;'Summary&amp;Assumptions'!$G$32*$B164,$D164&gt;='Summary&amp;Assumptions'!$D$17,AX$47&gt;=$D164,AX$47&lt;=EDATE($D164,'Summary&amp;Assumptions'!$G$32))*$B164+AND(AX$56&lt;'Summary&amp;Assumptions'!$J$31,AX$47&gt;=$FO164,AX$47&lt;=$FP164)*(('Summary&amp;Assumptions'!$H$25*$C164)*(1+'Summary&amp;Assumptions'!$J$29)^(AX$46-1))+AND(AX$56&lt;'Summary&amp;Assumptions'!$J$31,AX$47&gt;=$FQ164,AX$47&lt;=$FR164)*(('Summary&amp;Assumptions'!$H$25*$C164)*(1+'Summary&amp;Assumptions'!$J$29)^(AX$46-1))</f>
        <v>0</v>
      </c>
      <c r="AT164" s="588">
        <f>AND(AY$55&gt;0,SUM($E164:AS164)&lt;'Summary&amp;Assumptions'!$G$32*$B164,$D164&gt;='Summary&amp;Assumptions'!$D$17,AY$47&gt;=$D164,AY$47&lt;=EDATE($D164,'Summary&amp;Assumptions'!$G$32))*$B164+AND(AY$56&lt;'Summary&amp;Assumptions'!$J$31,AY$47&gt;=$FO164,AY$47&lt;=$FP164)*(('Summary&amp;Assumptions'!$H$25*$C164)*(1+'Summary&amp;Assumptions'!$J$29)^(AY$46-1))+AND(AY$56&lt;'Summary&amp;Assumptions'!$J$31,AY$47&gt;=$FQ164,AY$47&lt;=$FR164)*(('Summary&amp;Assumptions'!$H$25*$C164)*(1+'Summary&amp;Assumptions'!$J$29)^(AY$46-1))</f>
        <v>0</v>
      </c>
      <c r="AU164" s="588">
        <f>AND(AZ$55&gt;0,SUM($E164:AT164)&lt;'Summary&amp;Assumptions'!$G$32*$B164,$D164&gt;='Summary&amp;Assumptions'!$D$17,AZ$47&gt;=$D164,AZ$47&lt;=EDATE($D164,'Summary&amp;Assumptions'!$G$32))*$B164+AND(AZ$56&lt;'Summary&amp;Assumptions'!$J$31,AZ$47&gt;=$FO164,AZ$47&lt;=$FP164)*(('Summary&amp;Assumptions'!$H$25*$C164)*(1+'Summary&amp;Assumptions'!$J$29)^(AZ$46-1))+AND(AZ$56&lt;'Summary&amp;Assumptions'!$J$31,AZ$47&gt;=$FQ164,AZ$47&lt;=$FR164)*(('Summary&amp;Assumptions'!$H$25*$C164)*(1+'Summary&amp;Assumptions'!$J$29)^(AZ$46-1))</f>
        <v>0</v>
      </c>
      <c r="AV164" s="588">
        <f>AND(BA$55&gt;0,SUM($E164:AU164)&lt;'Summary&amp;Assumptions'!$G$32*$B164,$D164&gt;='Summary&amp;Assumptions'!$D$17,BA$47&gt;=$D164,BA$47&lt;=EDATE($D164,'Summary&amp;Assumptions'!$G$32))*$B164+AND(BA$56&lt;'Summary&amp;Assumptions'!$J$31,BA$47&gt;=$FO164,BA$47&lt;=$FP164)*(('Summary&amp;Assumptions'!$H$25*$C164)*(1+'Summary&amp;Assumptions'!$J$29)^(BA$46-1))+AND(BA$56&lt;'Summary&amp;Assumptions'!$J$31,BA$47&gt;=$FQ164,BA$47&lt;=$FR164)*(('Summary&amp;Assumptions'!$H$25*$C164)*(1+'Summary&amp;Assumptions'!$J$29)^(BA$46-1))</f>
        <v>0</v>
      </c>
      <c r="AW164" s="588">
        <f>AND(BB$55&gt;0,SUM($E164:AV164)&lt;'Summary&amp;Assumptions'!$G$32*$B164,$D164&gt;='Summary&amp;Assumptions'!$D$17,BB$47&gt;=$D164,BB$47&lt;=EDATE($D164,'Summary&amp;Assumptions'!$G$32))*$B164+AND(BB$56&lt;'Summary&amp;Assumptions'!$J$31,BB$47&gt;=$FO164,BB$47&lt;=$FP164)*(('Summary&amp;Assumptions'!$H$25*$C164)*(1+'Summary&amp;Assumptions'!$J$29)^(BB$46-1))+AND(BB$56&lt;'Summary&amp;Assumptions'!$J$31,BB$47&gt;=$FQ164,BB$47&lt;=$FR164)*(('Summary&amp;Assumptions'!$H$25*$C164)*(1+'Summary&amp;Assumptions'!$J$29)^(BB$46-1))</f>
        <v>0</v>
      </c>
      <c r="AX164" s="588">
        <f>AND(BC$55&gt;0,SUM($E164:AW164)&lt;'Summary&amp;Assumptions'!$G$32*$B164,$D164&gt;='Summary&amp;Assumptions'!$D$17,BC$47&gt;=$D164,BC$47&lt;=EDATE($D164,'Summary&amp;Assumptions'!$G$32))*$B164+AND(BC$56&lt;'Summary&amp;Assumptions'!$J$31,BC$47&gt;=$FO164,BC$47&lt;=$FP164)*(('Summary&amp;Assumptions'!$H$25*$C164)*(1+'Summary&amp;Assumptions'!$J$29)^(BC$46-1))+AND(BC$56&lt;'Summary&amp;Assumptions'!$J$31,BC$47&gt;=$FQ164,BC$47&lt;=$FR164)*(('Summary&amp;Assumptions'!$H$25*$C164)*(1+'Summary&amp;Assumptions'!$J$29)^(BC$46-1))</f>
        <v>0</v>
      </c>
      <c r="AY164" s="588">
        <f>AND(BD$55&gt;0,SUM($E164:AX164)&lt;'Summary&amp;Assumptions'!$G$32*$B164,$D164&gt;='Summary&amp;Assumptions'!$D$17,BD$47&gt;=$D164,BD$47&lt;=EDATE($D164,'Summary&amp;Assumptions'!$G$32))*$B164+AND(BD$56&lt;'Summary&amp;Assumptions'!$J$31,BD$47&gt;=$FO164,BD$47&lt;=$FP164)*(('Summary&amp;Assumptions'!$H$25*$C164)*(1+'Summary&amp;Assumptions'!$J$29)^(BD$46-1))+AND(BD$56&lt;'Summary&amp;Assumptions'!$J$31,BD$47&gt;=$FQ164,BD$47&lt;=$FR164)*(('Summary&amp;Assumptions'!$H$25*$C164)*(1+'Summary&amp;Assumptions'!$J$29)^(BD$46-1))</f>
        <v>0</v>
      </c>
      <c r="AZ164" s="588">
        <f>AND(BE$55&gt;0,SUM($E164:AY164)&lt;'Summary&amp;Assumptions'!$G$32*$B164,$D164&gt;='Summary&amp;Assumptions'!$D$17,BE$47&gt;=$D164,BE$47&lt;=EDATE($D164,'Summary&amp;Assumptions'!$G$32))*$B164+AND(BE$56&lt;'Summary&amp;Assumptions'!$J$31,BE$47&gt;=$FO164,BE$47&lt;=$FP164)*(('Summary&amp;Assumptions'!$H$25*$C164)*(1+'Summary&amp;Assumptions'!$J$29)^(BE$46-1))+AND(BE$56&lt;'Summary&amp;Assumptions'!$J$31,BE$47&gt;=$FQ164,BE$47&lt;=$FR164)*(('Summary&amp;Assumptions'!$H$25*$C164)*(1+'Summary&amp;Assumptions'!$J$29)^(BE$46-1))</f>
        <v>0</v>
      </c>
      <c r="BA164" s="588">
        <f>AND(BF$55&gt;0,SUM($E164:AZ164)&lt;'Summary&amp;Assumptions'!$G$32*$B164,$D164&gt;='Summary&amp;Assumptions'!$D$17,BF$47&gt;=$D164,BF$47&lt;=EDATE($D164,'Summary&amp;Assumptions'!$G$32))*$B164+AND(BF$56&lt;'Summary&amp;Assumptions'!$J$31,BF$47&gt;=$FO164,BF$47&lt;=$FP164)*(('Summary&amp;Assumptions'!$H$25*$C164)*(1+'Summary&amp;Assumptions'!$J$29)^(BF$46-1))+AND(BF$56&lt;'Summary&amp;Assumptions'!$J$31,BF$47&gt;=$FQ164,BF$47&lt;=$FR164)*(('Summary&amp;Assumptions'!$H$25*$C164)*(1+'Summary&amp;Assumptions'!$J$29)^(BF$46-1))</f>
        <v>0</v>
      </c>
      <c r="BB164" s="588">
        <f>AND(BG$55&gt;0,SUM($E164:BA164)&lt;'Summary&amp;Assumptions'!$G$32*$B164,$D164&gt;='Summary&amp;Assumptions'!$D$17,BG$47&gt;=$D164,BG$47&lt;=EDATE($D164,'Summary&amp;Assumptions'!$G$32))*$B164+AND(BG$56&lt;'Summary&amp;Assumptions'!$J$31,BG$47&gt;=$FO164,BG$47&lt;=$FP164)*(('Summary&amp;Assumptions'!$H$25*$C164)*(1+'Summary&amp;Assumptions'!$J$29)^(BG$46-1))+AND(BG$56&lt;'Summary&amp;Assumptions'!$J$31,BG$47&gt;=$FQ164,BG$47&lt;=$FR164)*(('Summary&amp;Assumptions'!$H$25*$C164)*(1+'Summary&amp;Assumptions'!$J$29)^(BG$46-1))</f>
        <v>0</v>
      </c>
      <c r="BC164" s="588">
        <f>AND(BH$55&gt;0,SUM($E164:BB164)&lt;'Summary&amp;Assumptions'!$G$32*$B164,$D164&gt;='Summary&amp;Assumptions'!$D$17,BH$47&gt;=$D164,BH$47&lt;=EDATE($D164,'Summary&amp;Assumptions'!$G$32))*$B164+AND(BH$56&lt;'Summary&amp;Assumptions'!$J$31,BH$47&gt;=$FO164,BH$47&lt;=$FP164)*(('Summary&amp;Assumptions'!$H$25*$C164)*(1+'Summary&amp;Assumptions'!$J$29)^(BH$46-1))+AND(BH$56&lt;'Summary&amp;Assumptions'!$J$31,BH$47&gt;=$FQ164,BH$47&lt;=$FR164)*(('Summary&amp;Assumptions'!$H$25*$C164)*(1+'Summary&amp;Assumptions'!$J$29)^(BH$46-1))</f>
        <v>0</v>
      </c>
      <c r="BD164" s="588">
        <f>AND(BI$55&gt;0,SUM($E164:BC164)&lt;'Summary&amp;Assumptions'!$G$32*$B164,$D164&gt;='Summary&amp;Assumptions'!$D$17,BI$47&gt;=$D164,BI$47&lt;=EDATE($D164,'Summary&amp;Assumptions'!$G$32))*$B164+AND(BI$56&lt;'Summary&amp;Assumptions'!$J$31,BI$47&gt;=$FO164,BI$47&lt;=$FP164)*(('Summary&amp;Assumptions'!$H$25*$C164)*(1+'Summary&amp;Assumptions'!$J$29)^(BI$46-1))+AND(BI$56&lt;'Summary&amp;Assumptions'!$J$31,BI$47&gt;=$FQ164,BI$47&lt;=$FR164)*(('Summary&amp;Assumptions'!$H$25*$C164)*(1+'Summary&amp;Assumptions'!$J$29)^(BI$46-1))</f>
        <v>0</v>
      </c>
      <c r="BE164" s="588">
        <f>AND(BJ$55&gt;0,SUM($E164:BD164)&lt;'Summary&amp;Assumptions'!$G$32*$B164,$D164&gt;='Summary&amp;Assumptions'!$D$17,BJ$47&gt;=$D164,BJ$47&lt;=EDATE($D164,'Summary&amp;Assumptions'!$G$32))*$B164+AND(BJ$56&lt;'Summary&amp;Assumptions'!$J$31,BJ$47&gt;=$FO164,BJ$47&lt;=$FP164)*(('Summary&amp;Assumptions'!$H$25*$C164)*(1+'Summary&amp;Assumptions'!$J$29)^(BJ$46-1))+AND(BJ$56&lt;'Summary&amp;Assumptions'!$J$31,BJ$47&gt;=$FQ164,BJ$47&lt;=$FR164)*(('Summary&amp;Assumptions'!$H$25*$C164)*(1+'Summary&amp;Assumptions'!$J$29)^(BJ$46-1))</f>
        <v>0</v>
      </c>
      <c r="BF164" s="588">
        <f>AND(BK$55&gt;0,SUM($E164:BE164)&lt;'Summary&amp;Assumptions'!$G$32*$B164,$D164&gt;='Summary&amp;Assumptions'!$D$17,BK$47&gt;=$D164,BK$47&lt;=EDATE($D164,'Summary&amp;Assumptions'!$G$32))*$B164+AND(BK$56&lt;'Summary&amp;Assumptions'!$J$31,BK$47&gt;=$FO164,BK$47&lt;=$FP164)*(('Summary&amp;Assumptions'!$H$25*$C164)*(1+'Summary&amp;Assumptions'!$J$29)^(BK$46-1))+AND(BK$56&lt;'Summary&amp;Assumptions'!$J$31,BK$47&gt;=$FQ164,BK$47&lt;=$FR164)*(('Summary&amp;Assumptions'!$H$25*$C164)*(1+'Summary&amp;Assumptions'!$J$29)^(BK$46-1))</f>
        <v>0</v>
      </c>
      <c r="BG164" s="588">
        <f>AND(BL$55&gt;0,SUM($E164:BF164)&lt;'Summary&amp;Assumptions'!$G$32*$B164,$D164&gt;='Summary&amp;Assumptions'!$D$17,BL$47&gt;=$D164,BL$47&lt;=EDATE($D164,'Summary&amp;Assumptions'!$G$32))*$B164+AND(BL$56&lt;'Summary&amp;Assumptions'!$J$31,BL$47&gt;=$FO164,BL$47&lt;=$FP164)*(('Summary&amp;Assumptions'!$H$25*$C164)*(1+'Summary&amp;Assumptions'!$J$29)^(BL$46-1))+AND(BL$56&lt;'Summary&amp;Assumptions'!$J$31,BL$47&gt;=$FQ164,BL$47&lt;=$FR164)*(('Summary&amp;Assumptions'!$H$25*$C164)*(1+'Summary&amp;Assumptions'!$J$29)^(BL$46-1))</f>
        <v>0</v>
      </c>
      <c r="BH164" s="588">
        <f>AND(BM$55&gt;0,SUM($E164:BG164)&lt;'Summary&amp;Assumptions'!$G$32*$B164,$D164&gt;='Summary&amp;Assumptions'!$D$17,BM$47&gt;=$D164,BM$47&lt;=EDATE($D164,'Summary&amp;Assumptions'!$G$32))*$B164+AND(BM$56&lt;'Summary&amp;Assumptions'!$J$31,BM$47&gt;=$FO164,BM$47&lt;=$FP164)*(('Summary&amp;Assumptions'!$H$25*$C164)*(1+'Summary&amp;Assumptions'!$J$29)^(BM$46-1))+AND(BM$56&lt;'Summary&amp;Assumptions'!$J$31,BM$47&gt;=$FQ164,BM$47&lt;=$FR164)*(('Summary&amp;Assumptions'!$H$25*$C164)*(1+'Summary&amp;Assumptions'!$J$29)^(BM$46-1))</f>
        <v>0</v>
      </c>
      <c r="BI164" s="588">
        <f>AND(BN$55&gt;0,SUM($E164:BH164)&lt;'Summary&amp;Assumptions'!$G$32*$B164,$D164&gt;='Summary&amp;Assumptions'!$D$17,BN$47&gt;=$D164,BN$47&lt;=EDATE($D164,'Summary&amp;Assumptions'!$G$32))*$B164+AND(BN$56&lt;'Summary&amp;Assumptions'!$J$31,BN$47&gt;=$FO164,BN$47&lt;=$FP164)*(('Summary&amp;Assumptions'!$H$25*$C164)*(1+'Summary&amp;Assumptions'!$J$29)^(BN$46-1))+AND(BN$56&lt;'Summary&amp;Assumptions'!$J$31,BN$47&gt;=$FQ164,BN$47&lt;=$FR164)*(('Summary&amp;Assumptions'!$H$25*$C164)*(1+'Summary&amp;Assumptions'!$J$29)^(BN$46-1))</f>
        <v>0</v>
      </c>
      <c r="BJ164" s="588">
        <f>AND(BO$55&gt;0,SUM($E164:BI164)&lt;'Summary&amp;Assumptions'!$G$32*$B164,$D164&gt;='Summary&amp;Assumptions'!$D$17,BO$47&gt;=$D164,BO$47&lt;=EDATE($D164,'Summary&amp;Assumptions'!$G$32))*$B164+AND(BO$56&lt;'Summary&amp;Assumptions'!$J$31,BO$47&gt;=$FO164,BO$47&lt;=$FP164)*(('Summary&amp;Assumptions'!$H$25*$C164)*(1+'Summary&amp;Assumptions'!$J$29)^(BO$46-1))+AND(BO$56&lt;'Summary&amp;Assumptions'!$J$31,BO$47&gt;=$FQ164,BO$47&lt;=$FR164)*(('Summary&amp;Assumptions'!$H$25*$C164)*(1+'Summary&amp;Assumptions'!$J$29)^(BO$46-1))</f>
        <v>0</v>
      </c>
      <c r="BK164" s="588">
        <f>AND(BP$55&gt;0,SUM($E164:BJ164)&lt;'Summary&amp;Assumptions'!$G$32*$B164,$D164&gt;='Summary&amp;Assumptions'!$D$17,BP$47&gt;=$D164,BP$47&lt;=EDATE($D164,'Summary&amp;Assumptions'!$G$32))*$B164+AND(BP$56&lt;'Summary&amp;Assumptions'!$J$31,BP$47&gt;=$FO164,BP$47&lt;=$FP164)*(('Summary&amp;Assumptions'!$H$25*$C164)*(1+'Summary&amp;Assumptions'!$J$29)^(BP$46-1))+AND(BP$56&lt;'Summary&amp;Assumptions'!$J$31,BP$47&gt;=$FQ164,BP$47&lt;=$FR164)*(('Summary&amp;Assumptions'!$H$25*$C164)*(1+'Summary&amp;Assumptions'!$J$29)^(BP$46-1))</f>
        <v>0</v>
      </c>
      <c r="BL164" s="588">
        <f>AND(BQ$55&gt;0,SUM($E164:BK164)&lt;'Summary&amp;Assumptions'!$G$32*$B164,$D164&gt;='Summary&amp;Assumptions'!$D$17,BQ$47&gt;=$D164,BQ$47&lt;=EDATE($D164,'Summary&amp;Assumptions'!$G$32))*$B164+AND(BQ$56&lt;'Summary&amp;Assumptions'!$J$31,BQ$47&gt;=$FO164,BQ$47&lt;=$FP164)*(('Summary&amp;Assumptions'!$H$25*$C164)*(1+'Summary&amp;Assumptions'!$J$29)^(BQ$46-1))+AND(BQ$56&lt;'Summary&amp;Assumptions'!$J$31,BQ$47&gt;=$FQ164,BQ$47&lt;=$FR164)*(('Summary&amp;Assumptions'!$H$25*$C164)*(1+'Summary&amp;Assumptions'!$J$29)^(BQ$46-1))</f>
        <v>0</v>
      </c>
      <c r="BM164" s="588">
        <f>AND(BR$55&gt;0,SUM($E164:BL164)&lt;'Summary&amp;Assumptions'!$G$32*$B164,$D164&gt;='Summary&amp;Assumptions'!$D$17,BR$47&gt;=$D164,BR$47&lt;=EDATE($D164,'Summary&amp;Assumptions'!$G$32))*$B164+AND(BR$56&lt;'Summary&amp;Assumptions'!$J$31,BR$47&gt;=$FO164,BR$47&lt;=$FP164)*(('Summary&amp;Assumptions'!$H$25*$C164)*(1+'Summary&amp;Assumptions'!$J$29)^(BR$46-1))+AND(BR$56&lt;'Summary&amp;Assumptions'!$J$31,BR$47&gt;=$FQ164,BR$47&lt;=$FR164)*(('Summary&amp;Assumptions'!$H$25*$C164)*(1+'Summary&amp;Assumptions'!$J$29)^(BR$46-1))</f>
        <v>0</v>
      </c>
      <c r="BN164" s="588">
        <f>AND(BS$55&gt;0,SUM($E164:BM164)&lt;'Summary&amp;Assumptions'!$G$32*$B164,$D164&gt;='Summary&amp;Assumptions'!$D$17,BS$47&gt;=$D164,BS$47&lt;=EDATE($D164,'Summary&amp;Assumptions'!$G$32))*$B164+AND(BS$56&lt;'Summary&amp;Assumptions'!$J$31,BS$47&gt;=$FO164,BS$47&lt;=$FP164)*(('Summary&amp;Assumptions'!$H$25*$C164)*(1+'Summary&amp;Assumptions'!$J$29)^(BS$46-1))+AND(BS$56&lt;'Summary&amp;Assumptions'!$J$31,BS$47&gt;=$FQ164,BS$47&lt;=$FR164)*(('Summary&amp;Assumptions'!$H$25*$C164)*(1+'Summary&amp;Assumptions'!$J$29)^(BS$46-1))</f>
        <v>0</v>
      </c>
      <c r="BO164" s="588">
        <f>AND(BT$55&gt;0,SUM($E164:BN164)&lt;'Summary&amp;Assumptions'!$G$32*$B164,$D164&gt;='Summary&amp;Assumptions'!$D$17,BT$47&gt;=$D164,BT$47&lt;=EDATE($D164,'Summary&amp;Assumptions'!$G$32))*$B164+AND(BT$56&lt;'Summary&amp;Assumptions'!$J$31,BT$47&gt;=$FO164,BT$47&lt;=$FP164)*(('Summary&amp;Assumptions'!$H$25*$C164)*(1+'Summary&amp;Assumptions'!$J$29)^(BT$46-1))+AND(BT$56&lt;'Summary&amp;Assumptions'!$J$31,BT$47&gt;=$FQ164,BT$47&lt;=$FR164)*(('Summary&amp;Assumptions'!$H$25*$C164)*(1+'Summary&amp;Assumptions'!$J$29)^(BT$46-1))</f>
        <v>0</v>
      </c>
      <c r="BP164" s="588">
        <f>AND(BU$55&gt;0,SUM($E164:BO164)&lt;'Summary&amp;Assumptions'!$G$32*$B164,$D164&gt;='Summary&amp;Assumptions'!$D$17,BU$47&gt;=$D164,BU$47&lt;=EDATE($D164,'Summary&amp;Assumptions'!$G$32))*$B164+AND(BU$56&lt;'Summary&amp;Assumptions'!$J$31,BU$47&gt;=$FO164,BU$47&lt;=$FP164)*(('Summary&amp;Assumptions'!$H$25*$C164)*(1+'Summary&amp;Assumptions'!$J$29)^(BU$46-1))+AND(BU$56&lt;'Summary&amp;Assumptions'!$J$31,BU$47&gt;=$FQ164,BU$47&lt;=$FR164)*(('Summary&amp;Assumptions'!$H$25*$C164)*(1+'Summary&amp;Assumptions'!$J$29)^(BU$46-1))</f>
        <v>0</v>
      </c>
      <c r="BQ164" s="588">
        <f>AND(BV$55&gt;0,SUM($E164:BP164)&lt;'Summary&amp;Assumptions'!$G$32*$B164,$D164&gt;='Summary&amp;Assumptions'!$D$17,BV$47&gt;=$D164,BV$47&lt;=EDATE($D164,'Summary&amp;Assumptions'!$G$32))*$B164+AND(BV$56&lt;'Summary&amp;Assumptions'!$J$31,BV$47&gt;=$FO164,BV$47&lt;=$FP164)*(('Summary&amp;Assumptions'!$H$25*$C164)*(1+'Summary&amp;Assumptions'!$J$29)^(BV$46-1))+AND(BV$56&lt;'Summary&amp;Assumptions'!$J$31,BV$47&gt;=$FQ164,BV$47&lt;=$FR164)*(('Summary&amp;Assumptions'!$H$25*$C164)*(1+'Summary&amp;Assumptions'!$J$29)^(BV$46-1))</f>
        <v>0</v>
      </c>
      <c r="BR164" s="588">
        <f>AND(BW$55&gt;0,SUM($E164:BQ164)&lt;'Summary&amp;Assumptions'!$G$32*$B164,$D164&gt;='Summary&amp;Assumptions'!$D$17,BW$47&gt;=$D164,BW$47&lt;=EDATE($D164,'Summary&amp;Assumptions'!$G$32))*$B164+AND(BW$56&lt;'Summary&amp;Assumptions'!$J$31,BW$47&gt;=$FO164,BW$47&lt;=$FP164)*(('Summary&amp;Assumptions'!$H$25*$C164)*(1+'Summary&amp;Assumptions'!$J$29)^(BW$46-1))+AND(BW$56&lt;'Summary&amp;Assumptions'!$J$31,BW$47&gt;=$FQ164,BW$47&lt;=$FR164)*(('Summary&amp;Assumptions'!$H$25*$C164)*(1+'Summary&amp;Assumptions'!$J$29)^(BW$46-1))</f>
        <v>0</v>
      </c>
      <c r="BS164" s="588">
        <f>AND(BX$55&gt;0,SUM($E164:BR164)&lt;'Summary&amp;Assumptions'!$G$32*$B164,$D164&gt;='Summary&amp;Assumptions'!$D$17,BX$47&gt;=$D164,BX$47&lt;=EDATE($D164,'Summary&amp;Assumptions'!$G$32))*$B164+AND(BX$56&lt;'Summary&amp;Assumptions'!$J$31,BX$47&gt;=$FO164,BX$47&lt;=$FP164)*(('Summary&amp;Assumptions'!$H$25*$C164)*(1+'Summary&amp;Assumptions'!$J$29)^(BX$46-1))+AND(BX$56&lt;'Summary&amp;Assumptions'!$J$31,BX$47&gt;=$FQ164,BX$47&lt;=$FR164)*(('Summary&amp;Assumptions'!$H$25*$C164)*(1+'Summary&amp;Assumptions'!$J$29)^(BX$46-1))</f>
        <v>0</v>
      </c>
      <c r="BT164" s="588">
        <f>AND(BY$55&gt;0,SUM($E164:BS164)&lt;'Summary&amp;Assumptions'!$G$32*$B164,$D164&gt;='Summary&amp;Assumptions'!$D$17,BY$47&gt;=$D164,BY$47&lt;=EDATE($D164,'Summary&amp;Assumptions'!$G$32))*$B164+AND(BY$56&lt;'Summary&amp;Assumptions'!$J$31,BY$47&gt;=$FO164,BY$47&lt;=$FP164)*(('Summary&amp;Assumptions'!$H$25*$C164)*(1+'Summary&amp;Assumptions'!$J$29)^(BY$46-1))+AND(BY$56&lt;'Summary&amp;Assumptions'!$J$31,BY$47&gt;=$FQ164,BY$47&lt;=$FR164)*(('Summary&amp;Assumptions'!$H$25*$C164)*(1+'Summary&amp;Assumptions'!$J$29)^(BY$46-1))</f>
        <v>0</v>
      </c>
      <c r="BU164" s="588">
        <f>AND(BZ$55&gt;0,SUM($E164:BT164)&lt;'Summary&amp;Assumptions'!$G$32*$B164,$D164&gt;='Summary&amp;Assumptions'!$D$17,BZ$47&gt;=$D164,BZ$47&lt;=EDATE($D164,'Summary&amp;Assumptions'!$G$32))*$B164+AND(BZ$56&lt;'Summary&amp;Assumptions'!$J$31,BZ$47&gt;=$FO164,BZ$47&lt;=$FP164)*(('Summary&amp;Assumptions'!$H$25*$C164)*(1+'Summary&amp;Assumptions'!$J$29)^(BZ$46-1))+AND(BZ$56&lt;'Summary&amp;Assumptions'!$J$31,BZ$47&gt;=$FQ164,BZ$47&lt;=$FR164)*(('Summary&amp;Assumptions'!$H$25*$C164)*(1+'Summary&amp;Assumptions'!$J$29)^(BZ$46-1))</f>
        <v>0</v>
      </c>
      <c r="BV164" s="588">
        <f>AND(CA$55&gt;0,SUM($E164:BU164)&lt;'Summary&amp;Assumptions'!$G$32*$B164,$D164&gt;='Summary&amp;Assumptions'!$D$17,CA$47&gt;=$D164,CA$47&lt;=EDATE($D164,'Summary&amp;Assumptions'!$G$32))*$B164+AND(CA$56&lt;'Summary&amp;Assumptions'!$J$31,CA$47&gt;=$FO164,CA$47&lt;=$FP164)*(('Summary&amp;Assumptions'!$H$25*$C164)*(1+'Summary&amp;Assumptions'!$J$29)^(CA$46-1))+AND(CA$56&lt;'Summary&amp;Assumptions'!$J$31,CA$47&gt;=$FQ164,CA$47&lt;=$FR164)*(('Summary&amp;Assumptions'!$H$25*$C164)*(1+'Summary&amp;Assumptions'!$J$29)^(CA$46-1))</f>
        <v>0</v>
      </c>
      <c r="BW164" s="588">
        <f>AND(CB$55&gt;0,SUM($E164:BV164)&lt;'Summary&amp;Assumptions'!$G$32*$B164,$D164&gt;='Summary&amp;Assumptions'!$D$17,CB$47&gt;=$D164,CB$47&lt;=EDATE($D164,'Summary&amp;Assumptions'!$G$32))*$B164+AND(CB$56&lt;'Summary&amp;Assumptions'!$J$31,CB$47&gt;=$FO164,CB$47&lt;=$FP164)*(('Summary&amp;Assumptions'!$H$25*$C164)*(1+'Summary&amp;Assumptions'!$J$29)^(CB$46-1))+AND(CB$56&lt;'Summary&amp;Assumptions'!$J$31,CB$47&gt;=$FQ164,CB$47&lt;=$FR164)*(('Summary&amp;Assumptions'!$H$25*$C164)*(1+'Summary&amp;Assumptions'!$J$29)^(CB$46-1))</f>
        <v>0</v>
      </c>
      <c r="BX164" s="588">
        <f>AND(CC$55&gt;0,SUM($E164:BW164)&lt;'Summary&amp;Assumptions'!$G$32*$B164,$D164&gt;='Summary&amp;Assumptions'!$D$17,CC$47&gt;=$D164,CC$47&lt;=EDATE($D164,'Summary&amp;Assumptions'!$G$32))*$B164+AND(CC$56&lt;'Summary&amp;Assumptions'!$J$31,CC$47&gt;=$FO164,CC$47&lt;=$FP164)*(('Summary&amp;Assumptions'!$H$25*$C164)*(1+'Summary&amp;Assumptions'!$J$29)^(CC$46-1))+AND(CC$56&lt;'Summary&amp;Assumptions'!$J$31,CC$47&gt;=$FQ164,CC$47&lt;=$FR164)*(('Summary&amp;Assumptions'!$H$25*$C164)*(1+'Summary&amp;Assumptions'!$J$29)^(CC$46-1))</f>
        <v>0</v>
      </c>
      <c r="BY164" s="588">
        <f>AND(CD$55&gt;0,SUM($E164:BX164)&lt;'Summary&amp;Assumptions'!$G$32*$B164,$D164&gt;='Summary&amp;Assumptions'!$D$17,CD$47&gt;=$D164,CD$47&lt;=EDATE($D164,'Summary&amp;Assumptions'!$G$32))*$B164+AND(CD$56&lt;'Summary&amp;Assumptions'!$J$31,CD$47&gt;=$FO164,CD$47&lt;=$FP164)*(('Summary&amp;Assumptions'!$H$25*$C164)*(1+'Summary&amp;Assumptions'!$J$29)^(CD$46-1))+AND(CD$56&lt;'Summary&amp;Assumptions'!$J$31,CD$47&gt;=$FQ164,CD$47&lt;=$FR164)*(('Summary&amp;Assumptions'!$H$25*$C164)*(1+'Summary&amp;Assumptions'!$J$29)^(CD$46-1))</f>
        <v>0</v>
      </c>
      <c r="BZ164" s="588">
        <f>AND(CE$55&gt;0,SUM($E164:BY164)&lt;'Summary&amp;Assumptions'!$G$32*$B164,$D164&gt;='Summary&amp;Assumptions'!$D$17,CE$47&gt;=$D164,CE$47&lt;=EDATE($D164,'Summary&amp;Assumptions'!$G$32))*$B164+AND(CE$56&lt;'Summary&amp;Assumptions'!$J$31,CE$47&gt;=$FO164,CE$47&lt;=$FP164)*(('Summary&amp;Assumptions'!$H$25*$C164)*(1+'Summary&amp;Assumptions'!$J$29)^(CE$46-1))+AND(CE$56&lt;'Summary&amp;Assumptions'!$J$31,CE$47&gt;=$FQ164,CE$47&lt;=$FR164)*(('Summary&amp;Assumptions'!$H$25*$C164)*(1+'Summary&amp;Assumptions'!$J$29)^(CE$46-1))</f>
        <v>0</v>
      </c>
      <c r="CA164" s="588">
        <f>AND(CF$55&gt;0,SUM($E164:BZ164)&lt;'Summary&amp;Assumptions'!$G$32*$B164,$D164&gt;='Summary&amp;Assumptions'!$D$17,CF$47&gt;=$D164,CF$47&lt;=EDATE($D164,'Summary&amp;Assumptions'!$G$32))*$B164+AND(CF$56&lt;'Summary&amp;Assumptions'!$J$31,CF$47&gt;=$FO164,CF$47&lt;=$FP164)*(('Summary&amp;Assumptions'!$H$25*$C164)*(1+'Summary&amp;Assumptions'!$J$29)^(CF$46-1))+AND(CF$56&lt;'Summary&amp;Assumptions'!$J$31,CF$47&gt;=$FQ164,CF$47&lt;=$FR164)*(('Summary&amp;Assumptions'!$H$25*$C164)*(1+'Summary&amp;Assumptions'!$J$29)^(CF$46-1))</f>
        <v>0</v>
      </c>
      <c r="CB164" s="588">
        <f>AND(CG$55&gt;0,SUM($E164:CA164)&lt;'Summary&amp;Assumptions'!$G$32*$B164,$D164&gt;='Summary&amp;Assumptions'!$D$17,CG$47&gt;=$D164,CG$47&lt;=EDATE($D164,'Summary&amp;Assumptions'!$G$32))*$B164+AND(CG$56&lt;'Summary&amp;Assumptions'!$J$31,CG$47&gt;=$FO164,CG$47&lt;=$FP164)*(('Summary&amp;Assumptions'!$H$25*$C164)*(1+'Summary&amp;Assumptions'!$J$29)^(CG$46-1))+AND(CG$56&lt;'Summary&amp;Assumptions'!$J$31,CG$47&gt;=$FQ164,CG$47&lt;=$FR164)*(('Summary&amp;Assumptions'!$H$25*$C164)*(1+'Summary&amp;Assumptions'!$J$29)^(CG$46-1))</f>
        <v>0</v>
      </c>
      <c r="CC164" s="588">
        <f>AND(CH$55&gt;0,SUM($E164:CB164)&lt;'Summary&amp;Assumptions'!$G$32*$B164,$D164&gt;='Summary&amp;Assumptions'!$D$17,CH$47&gt;=$D164,CH$47&lt;=EDATE($D164,'Summary&amp;Assumptions'!$G$32))*$B164+AND(CH$56&lt;'Summary&amp;Assumptions'!$J$31,CH$47&gt;=$FO164,CH$47&lt;=$FP164)*(('Summary&amp;Assumptions'!$H$25*$C164)*(1+'Summary&amp;Assumptions'!$J$29)^(CH$46-1))+AND(CH$56&lt;'Summary&amp;Assumptions'!$J$31,CH$47&gt;=$FQ164,CH$47&lt;=$FR164)*(('Summary&amp;Assumptions'!$H$25*$C164)*(1+'Summary&amp;Assumptions'!$J$29)^(CH$46-1))</f>
        <v>0</v>
      </c>
      <c r="CD164" s="588">
        <f>AND(CI$55&gt;0,SUM($E164:CC164)&lt;'Summary&amp;Assumptions'!$G$32*$B164,$D164&gt;='Summary&amp;Assumptions'!$D$17,CI$47&gt;=$D164,CI$47&lt;=EDATE($D164,'Summary&amp;Assumptions'!$G$32))*$B164+AND(CI$56&lt;'Summary&amp;Assumptions'!$J$31,CI$47&gt;=$FO164,CI$47&lt;=$FP164)*(('Summary&amp;Assumptions'!$H$25*$C164)*(1+'Summary&amp;Assumptions'!$J$29)^(CI$46-1))+AND(CI$56&lt;'Summary&amp;Assumptions'!$J$31,CI$47&gt;=$FQ164,CI$47&lt;=$FR164)*(('Summary&amp;Assumptions'!$H$25*$C164)*(1+'Summary&amp;Assumptions'!$J$29)^(CI$46-1))</f>
        <v>0</v>
      </c>
      <c r="CE164" s="588">
        <f>AND(CJ$55&gt;0,SUM($E164:CD164)&lt;'Summary&amp;Assumptions'!$G$32*$B164,$D164&gt;='Summary&amp;Assumptions'!$D$17,CJ$47&gt;=$D164,CJ$47&lt;=EDATE($D164,'Summary&amp;Assumptions'!$G$32))*$B164+AND(CJ$56&lt;'Summary&amp;Assumptions'!$J$31,CJ$47&gt;=$FO164,CJ$47&lt;=$FP164)*(('Summary&amp;Assumptions'!$H$25*$C164)*(1+'Summary&amp;Assumptions'!$J$29)^(CJ$46-1))+AND(CJ$56&lt;'Summary&amp;Assumptions'!$J$31,CJ$47&gt;=$FQ164,CJ$47&lt;=$FR164)*(('Summary&amp;Assumptions'!$H$25*$C164)*(1+'Summary&amp;Assumptions'!$J$29)^(CJ$46-1))</f>
        <v>0</v>
      </c>
      <c r="CF164" s="588">
        <f>AND(CK$55&gt;0,SUM($E164:CE164)&lt;'Summary&amp;Assumptions'!$G$32*$B164,$D164&gt;='Summary&amp;Assumptions'!$D$17,CK$47&gt;=$D164,CK$47&lt;=EDATE($D164,'Summary&amp;Assumptions'!$G$32))*$B164+AND(CK$56&lt;'Summary&amp;Assumptions'!$J$31,CK$47&gt;=$FO164,CK$47&lt;=$FP164)*(('Summary&amp;Assumptions'!$H$25*$C164)*(1+'Summary&amp;Assumptions'!$J$29)^(CK$46-1))+AND(CK$56&lt;'Summary&amp;Assumptions'!$J$31,CK$47&gt;=$FQ164,CK$47&lt;=$FR164)*(('Summary&amp;Assumptions'!$H$25*$C164)*(1+'Summary&amp;Assumptions'!$J$29)^(CK$46-1))</f>
        <v>0</v>
      </c>
      <c r="CG164" s="588">
        <f>AND(CL$55&gt;0,SUM($E164:CF164)&lt;'Summary&amp;Assumptions'!$G$32*$B164,$D164&gt;='Summary&amp;Assumptions'!$D$17,CL$47&gt;=$D164,CL$47&lt;=EDATE($D164,'Summary&amp;Assumptions'!$G$32))*$B164+AND(CL$56&lt;'Summary&amp;Assumptions'!$J$31,CL$47&gt;=$FO164,CL$47&lt;=$FP164)*(('Summary&amp;Assumptions'!$H$25*$C164)*(1+'Summary&amp;Assumptions'!$J$29)^(CL$46-1))+AND(CL$56&lt;'Summary&amp;Assumptions'!$J$31,CL$47&gt;=$FQ164,CL$47&lt;=$FR164)*(('Summary&amp;Assumptions'!$H$25*$C164)*(1+'Summary&amp;Assumptions'!$J$29)^(CL$46-1))</f>
        <v>0</v>
      </c>
      <c r="CH164" s="588">
        <f>AND(CM$55&gt;0,SUM($E164:CG164)&lt;'Summary&amp;Assumptions'!$G$32*$B164,$D164&gt;='Summary&amp;Assumptions'!$D$17,CM$47&gt;=$D164,CM$47&lt;=EDATE($D164,'Summary&amp;Assumptions'!$G$32))*$B164+AND(CM$56&lt;'Summary&amp;Assumptions'!$J$31,CM$47&gt;=$FO164,CM$47&lt;=$FP164)*(('Summary&amp;Assumptions'!$H$25*$C164)*(1+'Summary&amp;Assumptions'!$J$29)^(CM$46-1))+AND(CM$56&lt;'Summary&amp;Assumptions'!$J$31,CM$47&gt;=$FQ164,CM$47&lt;=$FR164)*(('Summary&amp;Assumptions'!$H$25*$C164)*(1+'Summary&amp;Assumptions'!$J$29)^(CM$46-1))</f>
        <v>0</v>
      </c>
      <c r="CI164" s="588">
        <f>AND(CN$55&gt;0,SUM($E164:CH164)&lt;'Summary&amp;Assumptions'!$G$32*$B164,$D164&gt;='Summary&amp;Assumptions'!$D$17,CN$47&gt;=$D164,CN$47&lt;=EDATE($D164,'Summary&amp;Assumptions'!$G$32))*$B164+AND(CN$56&lt;'Summary&amp;Assumptions'!$J$31,CN$47&gt;=$FO164,CN$47&lt;=$FP164)*(('Summary&amp;Assumptions'!$H$25*$C164)*(1+'Summary&amp;Assumptions'!$J$29)^(CN$46-1))+AND(CN$56&lt;'Summary&amp;Assumptions'!$J$31,CN$47&gt;=$FQ164,CN$47&lt;=$FR164)*(('Summary&amp;Assumptions'!$H$25*$C164)*(1+'Summary&amp;Assumptions'!$J$29)^(CN$46-1))</f>
        <v>0</v>
      </c>
      <c r="CJ164" s="588">
        <f>AND(CO$55&gt;0,SUM($E164:CI164)&lt;'Summary&amp;Assumptions'!$G$32*$B164,$D164&gt;='Summary&amp;Assumptions'!$D$17,CO$47&gt;=$D164,CO$47&lt;=EDATE($D164,'Summary&amp;Assumptions'!$G$32))*$B164+AND(CO$56&lt;'Summary&amp;Assumptions'!$J$31,CO$47&gt;=$FO164,CO$47&lt;=$FP164)*(('Summary&amp;Assumptions'!$H$25*$C164)*(1+'Summary&amp;Assumptions'!$J$29)^(CO$46-1))+AND(CO$56&lt;'Summary&amp;Assumptions'!$J$31,CO$47&gt;=$FQ164,CO$47&lt;=$FR164)*(('Summary&amp;Assumptions'!$H$25*$C164)*(1+'Summary&amp;Assumptions'!$J$29)^(CO$46-1))</f>
        <v>0</v>
      </c>
      <c r="CK164" s="588">
        <f>AND(CP$55&gt;0,SUM($E164:CJ164)&lt;'Summary&amp;Assumptions'!$G$32*$B164,$D164&gt;='Summary&amp;Assumptions'!$D$17,CP$47&gt;=$D164,CP$47&lt;=EDATE($D164,'Summary&amp;Assumptions'!$G$32))*$B164+AND(CP$56&lt;'Summary&amp;Assumptions'!$J$31,CP$47&gt;=$FO164,CP$47&lt;=$FP164)*(('Summary&amp;Assumptions'!$H$25*$C164)*(1+'Summary&amp;Assumptions'!$J$29)^(CP$46-1))+AND(CP$56&lt;'Summary&amp;Assumptions'!$J$31,CP$47&gt;=$FQ164,CP$47&lt;=$FR164)*(('Summary&amp;Assumptions'!$H$25*$C164)*(1+'Summary&amp;Assumptions'!$J$29)^(CP$46-1))</f>
        <v>0</v>
      </c>
      <c r="CL164" s="588">
        <f>AND(CQ$55&gt;0,SUM($E164:CK164)&lt;'Summary&amp;Assumptions'!$G$32*$B164,$D164&gt;='Summary&amp;Assumptions'!$D$17,CQ$47&gt;=$D164,CQ$47&lt;=EDATE($D164,'Summary&amp;Assumptions'!$G$32))*$B164+AND(CQ$56&lt;'Summary&amp;Assumptions'!$J$31,CQ$47&gt;=$FO164,CQ$47&lt;=$FP164)*(('Summary&amp;Assumptions'!$H$25*$C164)*(1+'Summary&amp;Assumptions'!$J$29)^(CQ$46-1))+AND(CQ$56&lt;'Summary&amp;Assumptions'!$J$31,CQ$47&gt;=$FQ164,CQ$47&lt;=$FR164)*(('Summary&amp;Assumptions'!$H$25*$C164)*(1+'Summary&amp;Assumptions'!$J$29)^(CQ$46-1))</f>
        <v>0</v>
      </c>
      <c r="CM164" s="588">
        <f>AND(CR$55&gt;0,SUM($E164:CL164)&lt;'Summary&amp;Assumptions'!$G$32*$B164,$D164&gt;='Summary&amp;Assumptions'!$D$17,CR$47&gt;=$D164,CR$47&lt;=EDATE($D164,'Summary&amp;Assumptions'!$G$32))*$B164+AND(CR$56&lt;'Summary&amp;Assumptions'!$J$31,CR$47&gt;=$FO164,CR$47&lt;=$FP164)*(('Summary&amp;Assumptions'!$H$25*$C164)*(1+'Summary&amp;Assumptions'!$J$29)^(CR$46-1))+AND(CR$56&lt;'Summary&amp;Assumptions'!$J$31,CR$47&gt;=$FQ164,CR$47&lt;=$FR164)*(('Summary&amp;Assumptions'!$H$25*$C164)*(1+'Summary&amp;Assumptions'!$J$29)^(CR$46-1))</f>
        <v>0</v>
      </c>
      <c r="CN164" s="588">
        <f>AND(CS$55&gt;0,SUM($E164:CM164)&lt;'Summary&amp;Assumptions'!$G$32*$B164,$D164&gt;='Summary&amp;Assumptions'!$D$17,CS$47&gt;=$D164,CS$47&lt;=EDATE($D164,'Summary&amp;Assumptions'!$G$32))*$B164+AND(CS$56&lt;'Summary&amp;Assumptions'!$J$31,CS$47&gt;=$FO164,CS$47&lt;=$FP164)*(('Summary&amp;Assumptions'!$H$25*$C164)*(1+'Summary&amp;Assumptions'!$J$29)^(CS$46-1))+AND(CS$56&lt;'Summary&amp;Assumptions'!$J$31,CS$47&gt;=$FQ164,CS$47&lt;=$FR164)*(('Summary&amp;Assumptions'!$H$25*$C164)*(1+'Summary&amp;Assumptions'!$J$29)^(CS$46-1))</f>
        <v>0</v>
      </c>
      <c r="CO164" s="588">
        <f>AND(CT$55&gt;0,SUM($E164:CN164)&lt;'Summary&amp;Assumptions'!$G$32*$B164,$D164&gt;='Summary&amp;Assumptions'!$D$17,CT$47&gt;=$D164,CT$47&lt;=EDATE($D164,'Summary&amp;Assumptions'!$G$32))*$B164+AND(CT$56&lt;'Summary&amp;Assumptions'!$J$31,CT$47&gt;=$FO164,CT$47&lt;=$FP164)*(('Summary&amp;Assumptions'!$H$25*$C164)*(1+'Summary&amp;Assumptions'!$J$29)^(CT$46-1))+AND(CT$56&lt;'Summary&amp;Assumptions'!$J$31,CT$47&gt;=$FQ164,CT$47&lt;=$FR164)*(('Summary&amp;Assumptions'!$H$25*$C164)*(1+'Summary&amp;Assumptions'!$J$29)^(CT$46-1))</f>
        <v>0</v>
      </c>
      <c r="CP164" s="588">
        <f>AND(CU$55&gt;0,SUM($E164:CO164)&lt;'Summary&amp;Assumptions'!$G$32*$B164,$D164&gt;='Summary&amp;Assumptions'!$D$17,CU$47&gt;=$D164,CU$47&lt;=EDATE($D164,'Summary&amp;Assumptions'!$G$32))*$B164+AND(CU$56&lt;'Summary&amp;Assumptions'!$J$31,CU$47&gt;=$FO164,CU$47&lt;=$FP164)*(('Summary&amp;Assumptions'!$H$25*$C164)*(1+'Summary&amp;Assumptions'!$J$29)^(CU$46-1))+AND(CU$56&lt;'Summary&amp;Assumptions'!$J$31,CU$47&gt;=$FQ164,CU$47&lt;=$FR164)*(('Summary&amp;Assumptions'!$H$25*$C164)*(1+'Summary&amp;Assumptions'!$J$29)^(CU$46-1))</f>
        <v>0</v>
      </c>
      <c r="CQ164" s="588">
        <f>AND(CV$55&gt;0,SUM($E164:CP164)&lt;'Summary&amp;Assumptions'!$G$32*$B164,$D164&gt;='Summary&amp;Assumptions'!$D$17,CV$47&gt;=$D164,CV$47&lt;=EDATE($D164,'Summary&amp;Assumptions'!$G$32))*$B164+AND(CV$56&lt;'Summary&amp;Assumptions'!$J$31,CV$47&gt;=$FO164,CV$47&lt;=$FP164)*(('Summary&amp;Assumptions'!$H$25*$C164)*(1+'Summary&amp;Assumptions'!$J$29)^(CV$46-1))+AND(CV$56&lt;'Summary&amp;Assumptions'!$J$31,CV$47&gt;=$FQ164,CV$47&lt;=$FR164)*(('Summary&amp;Assumptions'!$H$25*$C164)*(1+'Summary&amp;Assumptions'!$J$29)^(CV$46-1))</f>
        <v>0</v>
      </c>
      <c r="CR164" s="588">
        <f>AND(CW$55&gt;0,SUM($E164:CQ164)&lt;'Summary&amp;Assumptions'!$G$32*$B164,$D164&gt;='Summary&amp;Assumptions'!$D$17,CW$47&gt;=$D164,CW$47&lt;=EDATE($D164,'Summary&amp;Assumptions'!$G$32))*$B164+AND(CW$56&lt;'Summary&amp;Assumptions'!$J$31,CW$47&gt;=$FO164,CW$47&lt;=$FP164)*(('Summary&amp;Assumptions'!$H$25*$C164)*(1+'Summary&amp;Assumptions'!$J$29)^(CW$46-1))+AND(CW$56&lt;'Summary&amp;Assumptions'!$J$31,CW$47&gt;=$FQ164,CW$47&lt;=$FR164)*(('Summary&amp;Assumptions'!$H$25*$C164)*(1+'Summary&amp;Assumptions'!$J$29)^(CW$46-1))</f>
        <v>0</v>
      </c>
      <c r="CS164" s="588">
        <f>AND(CX$55&gt;0,SUM($E164:CR164)&lt;'Summary&amp;Assumptions'!$G$32*$B164,$D164&gt;='Summary&amp;Assumptions'!$D$17,CX$47&gt;=$D164,CX$47&lt;=EDATE($D164,'Summary&amp;Assumptions'!$G$32))*$B164+AND(CX$56&lt;'Summary&amp;Assumptions'!$J$31,CX$47&gt;=$FO164,CX$47&lt;=$FP164)*(('Summary&amp;Assumptions'!$H$25*$C164)*(1+'Summary&amp;Assumptions'!$J$29)^(CX$46-1))+AND(CX$56&lt;'Summary&amp;Assumptions'!$J$31,CX$47&gt;=$FQ164,CX$47&lt;=$FR164)*(('Summary&amp;Assumptions'!$H$25*$C164)*(1+'Summary&amp;Assumptions'!$J$29)^(CX$46-1))</f>
        <v>0</v>
      </c>
      <c r="CT164" s="588">
        <f>AND(CY$55&gt;0,SUM($E164:CS164)&lt;'Summary&amp;Assumptions'!$G$32*$B164,$D164&gt;='Summary&amp;Assumptions'!$D$17,CY$47&gt;=$D164,CY$47&lt;=EDATE($D164,'Summary&amp;Assumptions'!$G$32))*$B164+AND(CY$56&lt;'Summary&amp;Assumptions'!$J$31,CY$47&gt;=$FO164,CY$47&lt;=$FP164)*(('Summary&amp;Assumptions'!$H$25*$C164)*(1+'Summary&amp;Assumptions'!$J$29)^(CY$46-1))+AND(CY$56&lt;'Summary&amp;Assumptions'!$J$31,CY$47&gt;=$FQ164,CY$47&lt;=$FR164)*(('Summary&amp;Assumptions'!$H$25*$C164)*(1+'Summary&amp;Assumptions'!$J$29)^(CY$46-1))</f>
        <v>0</v>
      </c>
      <c r="CU164" s="588">
        <f>AND(CZ$55&gt;0,SUM($E164:CT164)&lt;'Summary&amp;Assumptions'!$G$32*$B164,$D164&gt;='Summary&amp;Assumptions'!$D$17,CZ$47&gt;=$D164,CZ$47&lt;=EDATE($D164,'Summary&amp;Assumptions'!$G$32))*$B164+AND(CZ$56&lt;'Summary&amp;Assumptions'!$J$31,CZ$47&gt;=$FO164,CZ$47&lt;=$FP164)*(('Summary&amp;Assumptions'!$H$25*$C164)*(1+'Summary&amp;Assumptions'!$J$29)^(CZ$46-1))+AND(CZ$56&lt;'Summary&amp;Assumptions'!$J$31,CZ$47&gt;=$FQ164,CZ$47&lt;=$FR164)*(('Summary&amp;Assumptions'!$H$25*$C164)*(1+'Summary&amp;Assumptions'!$J$29)^(CZ$46-1))</f>
        <v>0</v>
      </c>
      <c r="CV164" s="588">
        <f>AND(DA$55&gt;0,SUM($E164:CU164)&lt;'Summary&amp;Assumptions'!$G$32*$B164,$D164&gt;='Summary&amp;Assumptions'!$D$17,DA$47&gt;=$D164,DA$47&lt;=EDATE($D164,'Summary&amp;Assumptions'!$G$32))*$B164+AND(DA$56&lt;'Summary&amp;Assumptions'!$J$31,DA$47&gt;=$FO164,DA$47&lt;=$FP164)*(('Summary&amp;Assumptions'!$H$25*$C164)*(1+'Summary&amp;Assumptions'!$J$29)^(DA$46-1))+AND(DA$56&lt;'Summary&amp;Assumptions'!$J$31,DA$47&gt;=$FQ164,DA$47&lt;=$FR164)*(('Summary&amp;Assumptions'!$H$25*$C164)*(1+'Summary&amp;Assumptions'!$J$29)^(DA$46-1))</f>
        <v>0</v>
      </c>
      <c r="CW164" s="588">
        <f>AND(DB$55&gt;0,SUM($E164:CV164)&lt;'Summary&amp;Assumptions'!$G$32*$B164,$D164&gt;='Summary&amp;Assumptions'!$D$17,DB$47&gt;=$D164,DB$47&lt;=EDATE($D164,'Summary&amp;Assumptions'!$G$32))*$B164+AND(DB$56&lt;'Summary&amp;Assumptions'!$J$31,DB$47&gt;=$FO164,DB$47&lt;=$FP164)*(('Summary&amp;Assumptions'!$H$25*$C164)*(1+'Summary&amp;Assumptions'!$J$29)^(DB$46-1))+AND(DB$56&lt;'Summary&amp;Assumptions'!$J$31,DB$47&gt;=$FQ164,DB$47&lt;=$FR164)*(('Summary&amp;Assumptions'!$H$25*$C164)*(1+'Summary&amp;Assumptions'!$J$29)^(DB$46-1))</f>
        <v>0</v>
      </c>
      <c r="CX164" s="588">
        <f>AND(DC$55&gt;0,SUM($E164:CW164)&lt;'Summary&amp;Assumptions'!$G$32*$B164,$D164&gt;='Summary&amp;Assumptions'!$D$17,DC$47&gt;=$D164,DC$47&lt;=EDATE($D164,'Summary&amp;Assumptions'!$G$32))*$B164+AND(DC$56&lt;'Summary&amp;Assumptions'!$J$31,DC$47&gt;=$FO164,DC$47&lt;=$FP164)*(('Summary&amp;Assumptions'!$H$25*$C164)*(1+'Summary&amp;Assumptions'!$J$29)^(DC$46-1))+AND(DC$56&lt;'Summary&amp;Assumptions'!$J$31,DC$47&gt;=$FQ164,DC$47&lt;=$FR164)*(('Summary&amp;Assumptions'!$H$25*$C164)*(1+'Summary&amp;Assumptions'!$J$29)^(DC$46-1))</f>
        <v>0</v>
      </c>
      <c r="CY164" s="588">
        <f>AND(DD$55&gt;0,SUM($E164:CX164)&lt;'Summary&amp;Assumptions'!$G$32*$B164,$D164&gt;='Summary&amp;Assumptions'!$D$17,DD$47&gt;=$D164,DD$47&lt;=EDATE($D164,'Summary&amp;Assumptions'!$G$32))*$B164+AND(DD$56&lt;'Summary&amp;Assumptions'!$J$31,DD$47&gt;=$FO164,DD$47&lt;=$FP164)*(('Summary&amp;Assumptions'!$H$25*$C164)*(1+'Summary&amp;Assumptions'!$J$29)^(DD$46-1))+AND(DD$56&lt;'Summary&amp;Assumptions'!$J$31,DD$47&gt;=$FQ164,DD$47&lt;=$FR164)*(('Summary&amp;Assumptions'!$H$25*$C164)*(1+'Summary&amp;Assumptions'!$J$29)^(DD$46-1))</f>
        <v>0</v>
      </c>
      <c r="CZ164" s="588">
        <f>AND(DE$55&gt;0,SUM($E164:CY164)&lt;'Summary&amp;Assumptions'!$G$32*$B164,$D164&gt;='Summary&amp;Assumptions'!$D$17,DE$47&gt;=$D164,DE$47&lt;=EDATE($D164,'Summary&amp;Assumptions'!$G$32))*$B164+AND(DE$56&lt;'Summary&amp;Assumptions'!$J$31,DE$47&gt;=$FO164,DE$47&lt;=$FP164)*(('Summary&amp;Assumptions'!$H$25*$C164)*(1+'Summary&amp;Assumptions'!$J$29)^(DE$46-1))+AND(DE$56&lt;'Summary&amp;Assumptions'!$J$31,DE$47&gt;=$FQ164,DE$47&lt;=$FR164)*(('Summary&amp;Assumptions'!$H$25*$C164)*(1+'Summary&amp;Assumptions'!$J$29)^(DE$46-1))</f>
        <v>0</v>
      </c>
      <c r="DA164" s="588">
        <f>AND(DF$55&gt;0,SUM($E164:CZ164)&lt;'Summary&amp;Assumptions'!$G$32*$B164,$D164&gt;='Summary&amp;Assumptions'!$D$17,DF$47&gt;=$D164,DF$47&lt;=EDATE($D164,'Summary&amp;Assumptions'!$G$32))*$B164+AND(DF$56&lt;'Summary&amp;Assumptions'!$J$31,DF$47&gt;=$FO164,DF$47&lt;=$FP164)*(('Summary&amp;Assumptions'!$H$25*$C164)*(1+'Summary&amp;Assumptions'!$J$29)^(DF$46-1))+AND(DF$56&lt;'Summary&amp;Assumptions'!$J$31,DF$47&gt;=$FQ164,DF$47&lt;=$FR164)*(('Summary&amp;Assumptions'!$H$25*$C164)*(1+'Summary&amp;Assumptions'!$J$29)^(DF$46-1))</f>
        <v>0</v>
      </c>
      <c r="DB164" s="588">
        <f>AND(DG$55&gt;0,SUM($E164:DA164)&lt;'Summary&amp;Assumptions'!$G$32*$B164,$D164&gt;='Summary&amp;Assumptions'!$D$17,DG$47&gt;=$D164,DG$47&lt;=EDATE($D164,'Summary&amp;Assumptions'!$G$32))*$B164+AND(DG$56&lt;'Summary&amp;Assumptions'!$J$31,DG$47&gt;=$FO164,DG$47&lt;=$FP164)*(('Summary&amp;Assumptions'!$H$25*$C164)*(1+'Summary&amp;Assumptions'!$J$29)^(DG$46-1))+AND(DG$56&lt;'Summary&amp;Assumptions'!$J$31,DG$47&gt;=$FQ164,DG$47&lt;=$FR164)*(('Summary&amp;Assumptions'!$H$25*$C164)*(1+'Summary&amp;Assumptions'!$J$29)^(DG$46-1))</f>
        <v>0</v>
      </c>
      <c r="DC164" s="588">
        <f>AND(DH$55&gt;0,SUM($E164:DB164)&lt;'Summary&amp;Assumptions'!$G$32*$B164,$D164&gt;='Summary&amp;Assumptions'!$D$17,DH$47&gt;=$D164,DH$47&lt;=EDATE($D164,'Summary&amp;Assumptions'!$G$32))*$B164+AND(DH$56&lt;'Summary&amp;Assumptions'!$J$31,DH$47&gt;=$FO164,DH$47&lt;=$FP164)*(('Summary&amp;Assumptions'!$H$25*$C164)*(1+'Summary&amp;Assumptions'!$J$29)^(DH$46-1))+AND(DH$56&lt;'Summary&amp;Assumptions'!$J$31,DH$47&gt;=$FQ164,DH$47&lt;=$FR164)*(('Summary&amp;Assumptions'!$H$25*$C164)*(1+'Summary&amp;Assumptions'!$J$29)^(DH$46-1))</f>
        <v>0</v>
      </c>
      <c r="DD164" s="588">
        <f>AND(DI$55&gt;0,SUM($E164:DC164)&lt;'Summary&amp;Assumptions'!$G$32*$B164,$D164&gt;='Summary&amp;Assumptions'!$D$17,DI$47&gt;=$D164,DI$47&lt;=EDATE($D164,'Summary&amp;Assumptions'!$G$32))*$B164+AND(DI$56&lt;'Summary&amp;Assumptions'!$J$31,DI$47&gt;=$FO164,DI$47&lt;=$FP164)*(('Summary&amp;Assumptions'!$H$25*$C164)*(1+'Summary&amp;Assumptions'!$J$29)^(DI$46-1))+AND(DI$56&lt;'Summary&amp;Assumptions'!$J$31,DI$47&gt;=$FQ164,DI$47&lt;=$FR164)*(('Summary&amp;Assumptions'!$H$25*$C164)*(1+'Summary&amp;Assumptions'!$J$29)^(DI$46-1))</f>
        <v>0</v>
      </c>
      <c r="DE164" s="588">
        <f>AND(DJ$55&gt;0,SUM($E164:DD164)&lt;'Summary&amp;Assumptions'!$G$32*$B164,$D164&gt;='Summary&amp;Assumptions'!$D$17,DJ$47&gt;=$D164,DJ$47&lt;=EDATE($D164,'Summary&amp;Assumptions'!$G$32))*$B164+AND(DJ$56&lt;'Summary&amp;Assumptions'!$J$31,DJ$47&gt;=$FO164,DJ$47&lt;=$FP164)*(('Summary&amp;Assumptions'!$H$25*$C164)*(1+'Summary&amp;Assumptions'!$J$29)^(DJ$46-1))+AND(DJ$56&lt;'Summary&amp;Assumptions'!$J$31,DJ$47&gt;=$FQ164,DJ$47&lt;=$FR164)*(('Summary&amp;Assumptions'!$H$25*$C164)*(1+'Summary&amp;Assumptions'!$J$29)^(DJ$46-1))</f>
        <v>0</v>
      </c>
      <c r="DF164" s="588">
        <f>AND(DK$55&gt;0,SUM($E164:DE164)&lt;'Summary&amp;Assumptions'!$G$32*$B164,$D164&gt;='Summary&amp;Assumptions'!$D$17,DK$47&gt;=$D164,DK$47&lt;=EDATE($D164,'Summary&amp;Assumptions'!$G$32))*$B164+AND(DK$56&lt;'Summary&amp;Assumptions'!$J$31,DK$47&gt;=$FO164,DK$47&lt;=$FP164)*(('Summary&amp;Assumptions'!$H$25*$C164)*(1+'Summary&amp;Assumptions'!$J$29)^(DK$46-1))+AND(DK$56&lt;'Summary&amp;Assumptions'!$J$31,DK$47&gt;=$FQ164,DK$47&lt;=$FR164)*(('Summary&amp;Assumptions'!$H$25*$C164)*(1+'Summary&amp;Assumptions'!$J$29)^(DK$46-1))</f>
        <v>0</v>
      </c>
      <c r="DG164" s="588">
        <f>AND(DL$55&gt;0,SUM($E164:DF164)&lt;'Summary&amp;Assumptions'!$G$32*$B164,$D164&gt;='Summary&amp;Assumptions'!$D$17,DL$47&gt;=$D164,DL$47&lt;=EDATE($D164,'Summary&amp;Assumptions'!$G$32))*$B164+AND(DL$56&lt;'Summary&amp;Assumptions'!$J$31,DL$47&gt;=$FO164,DL$47&lt;=$FP164)*(('Summary&amp;Assumptions'!$H$25*$C164)*(1+'Summary&amp;Assumptions'!$J$29)^(DL$46-1))+AND(DL$56&lt;'Summary&amp;Assumptions'!$J$31,DL$47&gt;=$FQ164,DL$47&lt;=$FR164)*(('Summary&amp;Assumptions'!$H$25*$C164)*(1+'Summary&amp;Assumptions'!$J$29)^(DL$46-1))</f>
        <v>0</v>
      </c>
      <c r="DH164" s="588">
        <f>AND(DM$55&gt;0,SUM($E164:DG164)&lt;'Summary&amp;Assumptions'!$G$32*$B164,$D164&gt;='Summary&amp;Assumptions'!$D$17,DM$47&gt;=$D164,DM$47&lt;=EDATE($D164,'Summary&amp;Assumptions'!$G$32))*$B164+AND(DM$56&lt;'Summary&amp;Assumptions'!$J$31,DM$47&gt;=$FO164,DM$47&lt;=$FP164)*(('Summary&amp;Assumptions'!$H$25*$C164)*(1+'Summary&amp;Assumptions'!$J$29)^(DM$46-1))+AND(DM$56&lt;'Summary&amp;Assumptions'!$J$31,DM$47&gt;=$FQ164,DM$47&lt;=$FR164)*(('Summary&amp;Assumptions'!$H$25*$C164)*(1+'Summary&amp;Assumptions'!$J$29)^(DM$46-1))</f>
        <v>0</v>
      </c>
      <c r="DI164" s="588">
        <f>AND(DN$55&gt;0,SUM($E164:DH164)&lt;'Summary&amp;Assumptions'!$G$32*$B164,$D164&gt;='Summary&amp;Assumptions'!$D$17,DN$47&gt;=$D164,DN$47&lt;=EDATE($D164,'Summary&amp;Assumptions'!$G$32))*$B164+AND(DN$56&lt;'Summary&amp;Assumptions'!$J$31,DN$47&gt;=$FO164,DN$47&lt;=$FP164)*(('Summary&amp;Assumptions'!$H$25*$C164)*(1+'Summary&amp;Assumptions'!$J$29)^(DN$46-1))+AND(DN$56&lt;'Summary&amp;Assumptions'!$J$31,DN$47&gt;=$FQ164,DN$47&lt;=$FR164)*(('Summary&amp;Assumptions'!$H$25*$C164)*(1+'Summary&amp;Assumptions'!$J$29)^(DN$46-1))</f>
        <v>0</v>
      </c>
      <c r="DJ164" s="588">
        <f>AND(DO$55&gt;0,SUM($E164:DI164)&lt;'Summary&amp;Assumptions'!$G$32*$B164,$D164&gt;='Summary&amp;Assumptions'!$D$17,DO$47&gt;=$D164,DO$47&lt;=EDATE($D164,'Summary&amp;Assumptions'!$G$32))*$B164+AND(DO$56&lt;'Summary&amp;Assumptions'!$J$31,DO$47&gt;=$FO164,DO$47&lt;=$FP164)*(('Summary&amp;Assumptions'!$H$25*$C164)*(1+'Summary&amp;Assumptions'!$J$29)^(DO$46-1))+AND(DO$56&lt;'Summary&amp;Assumptions'!$J$31,DO$47&gt;=$FQ164,DO$47&lt;=$FR164)*(('Summary&amp;Assumptions'!$H$25*$C164)*(1+'Summary&amp;Assumptions'!$J$29)^(DO$46-1))</f>
        <v>0</v>
      </c>
      <c r="DK164" s="588">
        <f>AND(DP$55&gt;0,SUM($E164:DJ164)&lt;'Summary&amp;Assumptions'!$G$32*$B164,$D164&gt;='Summary&amp;Assumptions'!$D$17,DP$47&gt;=$D164,DP$47&lt;=EDATE($D164,'Summary&amp;Assumptions'!$G$32))*$B164+AND(DP$56&lt;'Summary&amp;Assumptions'!$J$31,DP$47&gt;=$FO164,DP$47&lt;=$FP164)*(('Summary&amp;Assumptions'!$H$25*$C164)*(1+'Summary&amp;Assumptions'!$J$29)^(DP$46-1))+AND(DP$56&lt;'Summary&amp;Assumptions'!$J$31,DP$47&gt;=$FQ164,DP$47&lt;=$FR164)*(('Summary&amp;Assumptions'!$H$25*$C164)*(1+'Summary&amp;Assumptions'!$J$29)^(DP$46-1))</f>
        <v>0</v>
      </c>
      <c r="DL164" s="588">
        <f>AND(DQ$55&gt;0,SUM($E164:DK164)&lt;'Summary&amp;Assumptions'!$G$32*$B164,$D164&gt;='Summary&amp;Assumptions'!$D$17,DQ$47&gt;=$D164,DQ$47&lt;=EDATE($D164,'Summary&amp;Assumptions'!$G$32))*$B164+AND(DQ$56&lt;'Summary&amp;Assumptions'!$J$31,DQ$47&gt;=$FO164,DQ$47&lt;=$FP164)*(('Summary&amp;Assumptions'!$H$25*$C164)*(1+'Summary&amp;Assumptions'!$J$29)^(DQ$46-1))+AND(DQ$56&lt;'Summary&amp;Assumptions'!$J$31,DQ$47&gt;=$FQ164,DQ$47&lt;=$FR164)*(('Summary&amp;Assumptions'!$H$25*$C164)*(1+'Summary&amp;Assumptions'!$J$29)^(DQ$46-1))</f>
        <v>0</v>
      </c>
      <c r="DM164" s="588">
        <f>AND(DR$55&gt;0,SUM($E164:DL164)&lt;'Summary&amp;Assumptions'!$G$32*$B164,$D164&gt;='Summary&amp;Assumptions'!$D$17,DR$47&gt;=$D164,DR$47&lt;=EDATE($D164,'Summary&amp;Assumptions'!$G$32))*$B164+AND(DR$56&lt;'Summary&amp;Assumptions'!$J$31,DR$47&gt;=$FO164,DR$47&lt;=$FP164)*(('Summary&amp;Assumptions'!$H$25*$C164)*(1+'Summary&amp;Assumptions'!$J$29)^(DR$46-1))+AND(DR$56&lt;'Summary&amp;Assumptions'!$J$31,DR$47&gt;=$FQ164,DR$47&lt;=$FR164)*(('Summary&amp;Assumptions'!$H$25*$C164)*(1+'Summary&amp;Assumptions'!$J$29)^(DR$46-1))</f>
        <v>0</v>
      </c>
      <c r="DN164" s="588">
        <f>AND(DS$55&gt;0,SUM($E164:DM164)&lt;'Summary&amp;Assumptions'!$G$32*$B164,$D164&gt;='Summary&amp;Assumptions'!$D$17,DS$47&gt;=$D164,DS$47&lt;=EDATE($D164,'Summary&amp;Assumptions'!$G$32))*$B164+AND(DS$56&lt;'Summary&amp;Assumptions'!$J$31,DS$47&gt;=$FO164,DS$47&lt;=$FP164)*(('Summary&amp;Assumptions'!$H$25*$C164)*(1+'Summary&amp;Assumptions'!$J$29)^(DS$46-1))+AND(DS$56&lt;'Summary&amp;Assumptions'!$J$31,DS$47&gt;=$FQ164,DS$47&lt;=$FR164)*(('Summary&amp;Assumptions'!$H$25*$C164)*(1+'Summary&amp;Assumptions'!$J$29)^(DS$46-1))</f>
        <v>0</v>
      </c>
      <c r="DO164" s="588">
        <f>AND(DT$55&gt;0,SUM($E164:DN164)&lt;'Summary&amp;Assumptions'!$G$32*$B164,$D164&gt;='Summary&amp;Assumptions'!$D$17,DT$47&gt;=$D164,DT$47&lt;=EDATE($D164,'Summary&amp;Assumptions'!$G$32))*$B164+AND(DT$56&lt;'Summary&amp;Assumptions'!$J$31,DT$47&gt;=$FO164,DT$47&lt;=$FP164)*(('Summary&amp;Assumptions'!$H$25*$C164)*(1+'Summary&amp;Assumptions'!$J$29)^(DT$46-1))+AND(DT$56&lt;'Summary&amp;Assumptions'!$J$31,DT$47&gt;=$FQ164,DT$47&lt;=$FR164)*(('Summary&amp;Assumptions'!$H$25*$C164)*(1+'Summary&amp;Assumptions'!$J$29)^(DT$46-1))</f>
        <v>0</v>
      </c>
      <c r="DP164" s="588">
        <f>AND(DU$55&gt;0,SUM($E164:DO164)&lt;'Summary&amp;Assumptions'!$G$32*$B164,$D164&gt;='Summary&amp;Assumptions'!$D$17,DU$47&gt;=$D164,DU$47&lt;=EDATE($D164,'Summary&amp;Assumptions'!$G$32))*$B164+AND(DU$56&lt;'Summary&amp;Assumptions'!$J$31,DU$47&gt;=$FO164,DU$47&lt;=$FP164)*(('Summary&amp;Assumptions'!$H$25*$C164)*(1+'Summary&amp;Assumptions'!$J$29)^(DU$46-1))+AND(DU$56&lt;'Summary&amp;Assumptions'!$J$31,DU$47&gt;=$FQ164,DU$47&lt;=$FR164)*(('Summary&amp;Assumptions'!$H$25*$C164)*(1+'Summary&amp;Assumptions'!$J$29)^(DU$46-1))</f>
        <v>0</v>
      </c>
      <c r="DQ164" s="588">
        <f>AND(DV$55&gt;0,SUM($E164:DP164)&lt;'Summary&amp;Assumptions'!$G$32*$B164,$D164&gt;='Summary&amp;Assumptions'!$D$17,DV$47&gt;=$D164,DV$47&lt;=EDATE($D164,'Summary&amp;Assumptions'!$G$32))*$B164+AND(DV$56&lt;'Summary&amp;Assumptions'!$J$31,DV$47&gt;=$FO164,DV$47&lt;=$FP164)*(('Summary&amp;Assumptions'!$H$25*$C164)*(1+'Summary&amp;Assumptions'!$J$29)^(DV$46-1))+AND(DV$56&lt;'Summary&amp;Assumptions'!$J$31,DV$47&gt;=$FQ164,DV$47&lt;=$FR164)*(('Summary&amp;Assumptions'!$H$25*$C164)*(1+'Summary&amp;Assumptions'!$J$29)^(DV$46-1))</f>
        <v>0</v>
      </c>
      <c r="DR164" s="588">
        <f>AND(DW$55&gt;0,SUM($E164:DQ164)&lt;'Summary&amp;Assumptions'!$G$32*$B164,$D164&gt;='Summary&amp;Assumptions'!$D$17,DW$47&gt;=$D164,DW$47&lt;=EDATE($D164,'Summary&amp;Assumptions'!$G$32))*$B164+AND(DW$56&lt;'Summary&amp;Assumptions'!$J$31,DW$47&gt;=$FO164,DW$47&lt;=$FP164)*(('Summary&amp;Assumptions'!$H$25*$C164)*(1+'Summary&amp;Assumptions'!$J$29)^(DW$46-1))+AND(DW$56&lt;'Summary&amp;Assumptions'!$J$31,DW$47&gt;=$FQ164,DW$47&lt;=$FR164)*(('Summary&amp;Assumptions'!$H$25*$C164)*(1+'Summary&amp;Assumptions'!$J$29)^(DW$46-1))</f>
        <v>0</v>
      </c>
      <c r="DS164" s="588">
        <f>AND(DX$55&gt;0,SUM($E164:DR164)&lt;'Summary&amp;Assumptions'!$G$32*$B164,$D164&gt;='Summary&amp;Assumptions'!$D$17,DX$47&gt;=$D164,DX$47&lt;=EDATE($D164,'Summary&amp;Assumptions'!$G$32))*$B164+AND(DX$56&lt;'Summary&amp;Assumptions'!$J$31,DX$47&gt;=$FO164,DX$47&lt;=$FP164)*(('Summary&amp;Assumptions'!$H$25*$C164)*(1+'Summary&amp;Assumptions'!$J$29)^(DX$46-1))+AND(DX$56&lt;'Summary&amp;Assumptions'!$J$31,DX$47&gt;=$FQ164,DX$47&lt;=$FR164)*(('Summary&amp;Assumptions'!$H$25*$C164)*(1+'Summary&amp;Assumptions'!$J$29)^(DX$46-1))</f>
        <v>0</v>
      </c>
      <c r="DT164" s="588">
        <f>AND(DY$55&gt;0,SUM($E164:DS164)&lt;'Summary&amp;Assumptions'!$G$32*$B164,$D164&gt;='Summary&amp;Assumptions'!$D$17,DY$47&gt;=$D164,DY$47&lt;=EDATE($D164,'Summary&amp;Assumptions'!$G$32))*$B164+AND(DY$56&lt;'Summary&amp;Assumptions'!$J$31,DY$47&gt;=$FO164,DY$47&lt;=$FP164)*(('Summary&amp;Assumptions'!$H$25*$C164)*(1+'Summary&amp;Assumptions'!$J$29)^(DY$46-1))+AND(DY$56&lt;'Summary&amp;Assumptions'!$J$31,DY$47&gt;=$FQ164,DY$47&lt;=$FR164)*(('Summary&amp;Assumptions'!$H$25*$C164)*(1+'Summary&amp;Assumptions'!$J$29)^(DY$46-1))</f>
        <v>0</v>
      </c>
      <c r="DU164" s="588">
        <f>AND(DZ$55&gt;0,SUM($E164:DT164)&lt;'Summary&amp;Assumptions'!$G$32*$B164,$D164&gt;='Summary&amp;Assumptions'!$D$17,DZ$47&gt;=$D164,DZ$47&lt;=EDATE($D164,'Summary&amp;Assumptions'!$G$32))*$B164+AND(DZ$56&lt;'Summary&amp;Assumptions'!$J$31,DZ$47&gt;=$FO164,DZ$47&lt;=$FP164)*(('Summary&amp;Assumptions'!$H$25*$C164)*(1+'Summary&amp;Assumptions'!$J$29)^(DZ$46-1))+AND(DZ$56&lt;'Summary&amp;Assumptions'!$J$31,DZ$47&gt;=$FQ164,DZ$47&lt;=$FR164)*(('Summary&amp;Assumptions'!$H$25*$C164)*(1+'Summary&amp;Assumptions'!$J$29)^(DZ$46-1))</f>
        <v>0</v>
      </c>
      <c r="DV164" s="588">
        <f>AND(EA$55&gt;0,SUM($E164:DU164)&lt;'Summary&amp;Assumptions'!$G$32*$B164,$D164&gt;='Summary&amp;Assumptions'!$D$17,EA$47&gt;=$D164,EA$47&lt;=EDATE($D164,'Summary&amp;Assumptions'!$G$32))*$B164+AND(EA$56&lt;'Summary&amp;Assumptions'!$J$31,EA$47&gt;=$FO164,EA$47&lt;=$FP164)*(('Summary&amp;Assumptions'!$H$25*$C164)*(1+'Summary&amp;Assumptions'!$J$29)^(EA$46-1))+AND(EA$56&lt;'Summary&amp;Assumptions'!$J$31,EA$47&gt;=$FQ164,EA$47&lt;=$FR164)*(('Summary&amp;Assumptions'!$H$25*$C164)*(1+'Summary&amp;Assumptions'!$J$29)^(EA$46-1))</f>
        <v>0</v>
      </c>
      <c r="DW164" s="588">
        <f>AND(EB$55&gt;0,SUM($E164:DV164)&lt;'Summary&amp;Assumptions'!$G$32*$B164,$D164&gt;='Summary&amp;Assumptions'!$D$17,EB$47&gt;=$D164,EB$47&lt;=EDATE($D164,'Summary&amp;Assumptions'!$G$32))*$B164+AND(EB$56&lt;'Summary&amp;Assumptions'!$J$31,EB$47&gt;=$FO164,EB$47&lt;=$FP164)*(('Summary&amp;Assumptions'!$H$25*$C164)*(1+'Summary&amp;Assumptions'!$J$29)^(EB$46-1))+AND(EB$56&lt;'Summary&amp;Assumptions'!$J$31,EB$47&gt;=$FQ164,EB$47&lt;=$FR164)*(('Summary&amp;Assumptions'!$H$25*$C164)*(1+'Summary&amp;Assumptions'!$J$29)^(EB$46-1))</f>
        <v>0</v>
      </c>
      <c r="DX164" s="588">
        <f>AND(EC$55&gt;0,SUM($E164:DW164)&lt;'Summary&amp;Assumptions'!$G$32*$B164,$D164&gt;='Summary&amp;Assumptions'!$D$17,EC$47&gt;=$D164,EC$47&lt;=EDATE($D164,'Summary&amp;Assumptions'!$G$32))*$B164+AND(EC$56&lt;'Summary&amp;Assumptions'!$J$31,EC$47&gt;=$FO164,EC$47&lt;=$FP164)*(('Summary&amp;Assumptions'!$H$25*$C164)*(1+'Summary&amp;Assumptions'!$J$29)^(EC$46-1))+AND(EC$56&lt;'Summary&amp;Assumptions'!$J$31,EC$47&gt;=$FQ164,EC$47&lt;=$FR164)*(('Summary&amp;Assumptions'!$H$25*$C164)*(1+'Summary&amp;Assumptions'!$J$29)^(EC$46-1))</f>
        <v>0</v>
      </c>
      <c r="DY164" s="588">
        <f>AND(ED$55&gt;0,SUM($E164:DX164)&lt;'Summary&amp;Assumptions'!$G$32*$B164,$D164&gt;='Summary&amp;Assumptions'!$D$17,ED$47&gt;=$D164,ED$47&lt;=EDATE($D164,'Summary&amp;Assumptions'!$G$32))*$B164+AND(ED$56&lt;'Summary&amp;Assumptions'!$J$31,ED$47&gt;=$FO164,ED$47&lt;=$FP164)*(('Summary&amp;Assumptions'!$H$25*$C164)*(1+'Summary&amp;Assumptions'!$J$29)^(ED$46-1))+AND(ED$56&lt;'Summary&amp;Assumptions'!$J$31,ED$47&gt;=$FQ164,ED$47&lt;=$FR164)*(('Summary&amp;Assumptions'!$H$25*$C164)*(1+'Summary&amp;Assumptions'!$J$29)^(ED$46-1))</f>
        <v>0</v>
      </c>
      <c r="DZ164" s="588">
        <f>AND(EE$55&gt;0,SUM($E164:DY164)&lt;'Summary&amp;Assumptions'!$G$32*$B164,$D164&gt;='Summary&amp;Assumptions'!$D$17,EE$47&gt;=$D164,EE$47&lt;=EDATE($D164,'Summary&amp;Assumptions'!$G$32))*$B164+AND(EE$56&lt;'Summary&amp;Assumptions'!$J$31,EE$47&gt;=$FO164,EE$47&lt;=$FP164)*(('Summary&amp;Assumptions'!$H$25*$C164)*(1+'Summary&amp;Assumptions'!$J$29)^(EE$46-1))+AND(EE$56&lt;'Summary&amp;Assumptions'!$J$31,EE$47&gt;=$FQ164,EE$47&lt;=$FR164)*(('Summary&amp;Assumptions'!$H$25*$C164)*(1+'Summary&amp;Assumptions'!$J$29)^(EE$46-1))</f>
        <v>0</v>
      </c>
      <c r="EA164" s="588">
        <f>AND(EF$55&gt;0,SUM($E164:DZ164)&lt;'Summary&amp;Assumptions'!$G$32*$B164,$D164&gt;='Summary&amp;Assumptions'!$D$17,EF$47&gt;=$D164,EF$47&lt;=EDATE($D164,'Summary&amp;Assumptions'!$G$32))*$B164+AND(EF$56&lt;'Summary&amp;Assumptions'!$J$31,EF$47&gt;=$FO164,EF$47&lt;=$FP164)*(('Summary&amp;Assumptions'!$H$25*$C164)*(1+'Summary&amp;Assumptions'!$J$29)^(EF$46-1))+AND(EF$56&lt;'Summary&amp;Assumptions'!$J$31,EF$47&gt;=$FQ164,EF$47&lt;=$FR164)*(('Summary&amp;Assumptions'!$H$25*$C164)*(1+'Summary&amp;Assumptions'!$J$29)^(EF$46-1))</f>
        <v>0</v>
      </c>
      <c r="EB164" s="588">
        <f>AND(EG$55&gt;0,SUM($E164:EA164)&lt;'Summary&amp;Assumptions'!$G$32*$B164,$D164&gt;='Summary&amp;Assumptions'!$D$17,EG$47&gt;=$D164,EG$47&lt;=EDATE($D164,'Summary&amp;Assumptions'!$G$32))*$B164+AND(EG$56&lt;'Summary&amp;Assumptions'!$J$31,EG$47&gt;=$FO164,EG$47&lt;=$FP164)*(('Summary&amp;Assumptions'!$H$25*$C164)*(1+'Summary&amp;Assumptions'!$J$29)^(EG$46-1))+AND(EG$56&lt;'Summary&amp;Assumptions'!$J$31,EG$47&gt;=$FQ164,EG$47&lt;=$FR164)*(('Summary&amp;Assumptions'!$H$25*$C164)*(1+'Summary&amp;Assumptions'!$J$29)^(EG$46-1))</f>
        <v>0</v>
      </c>
      <c r="EC164" s="588">
        <f>AND(EH$55&gt;0,SUM($E164:EB164)&lt;'Summary&amp;Assumptions'!$G$32*$B164,$D164&gt;='Summary&amp;Assumptions'!$D$17,EH$47&gt;=$D164,EH$47&lt;=EDATE($D164,'Summary&amp;Assumptions'!$G$32))*$B164+AND(EH$56&lt;'Summary&amp;Assumptions'!$J$31,EH$47&gt;=$FO164,EH$47&lt;=$FP164)*(('Summary&amp;Assumptions'!$H$25*$C164)*(1+'Summary&amp;Assumptions'!$J$29)^(EH$46-1))+AND(EH$56&lt;'Summary&amp;Assumptions'!$J$31,EH$47&gt;=$FQ164,EH$47&lt;=$FR164)*(('Summary&amp;Assumptions'!$H$25*$C164)*(1+'Summary&amp;Assumptions'!$J$29)^(EH$46-1))</f>
        <v>0</v>
      </c>
      <c r="ED164" s="588">
        <f>AND(EI$55&gt;0,SUM($E164:EC164)&lt;'Summary&amp;Assumptions'!$G$32*$B164,$D164&gt;='Summary&amp;Assumptions'!$D$17,EI$47&gt;=$D164,EI$47&lt;=EDATE($D164,'Summary&amp;Assumptions'!$G$32))*$B164+AND(EI$56&lt;'Summary&amp;Assumptions'!$J$31,EI$47&gt;=$FO164,EI$47&lt;=$FP164)*(('Summary&amp;Assumptions'!$H$25*$C164)*(1+'Summary&amp;Assumptions'!$J$29)^(EI$46-1))+AND(EI$56&lt;'Summary&amp;Assumptions'!$J$31,EI$47&gt;=$FQ164,EI$47&lt;=$FR164)*(('Summary&amp;Assumptions'!$H$25*$C164)*(1+'Summary&amp;Assumptions'!$J$29)^(EI$46-1))</f>
        <v>0</v>
      </c>
      <c r="EE164" s="588">
        <f>AND(EJ$55&gt;0,SUM($E164:ED164)&lt;'Summary&amp;Assumptions'!$G$32*$B164,$D164&gt;='Summary&amp;Assumptions'!$D$17,EJ$47&gt;=$D164,EJ$47&lt;=EDATE($D164,'Summary&amp;Assumptions'!$G$32))*$B164+AND(EJ$56&lt;'Summary&amp;Assumptions'!$J$31,EJ$47&gt;=$FO164,EJ$47&lt;=$FP164)*(('Summary&amp;Assumptions'!$H$25*$C164)*(1+'Summary&amp;Assumptions'!$J$29)^(EJ$46-1))+AND(EJ$56&lt;'Summary&amp;Assumptions'!$J$31,EJ$47&gt;=$FQ164,EJ$47&lt;=$FR164)*(('Summary&amp;Assumptions'!$H$25*$C164)*(1+'Summary&amp;Assumptions'!$J$29)^(EJ$46-1))</f>
        <v>0</v>
      </c>
      <c r="EF164" s="588">
        <f>AND(EK$55&gt;0,SUM($E164:EE164)&lt;'Summary&amp;Assumptions'!$G$32*$B164,$D164&gt;='Summary&amp;Assumptions'!$D$17,EK$47&gt;=$D164,EK$47&lt;=EDATE($D164,'Summary&amp;Assumptions'!$G$32))*$B164+AND(EK$56&lt;'Summary&amp;Assumptions'!$J$31,EK$47&gt;=$FO164,EK$47&lt;=$FP164)*(('Summary&amp;Assumptions'!$H$25*$C164)*(1+'Summary&amp;Assumptions'!$J$29)^(EK$46-1))+AND(EK$56&lt;'Summary&amp;Assumptions'!$J$31,EK$47&gt;=$FQ164,EK$47&lt;=$FR164)*(('Summary&amp;Assumptions'!$H$25*$C164)*(1+'Summary&amp;Assumptions'!$J$29)^(EK$46-1))</f>
        <v>0</v>
      </c>
      <c r="EG164" s="588">
        <f>AND(EL$55&gt;0,SUM($E164:EF164)&lt;'Summary&amp;Assumptions'!$G$32*$B164,$D164&gt;='Summary&amp;Assumptions'!$D$17,EL$47&gt;=$D164,EL$47&lt;=EDATE($D164,'Summary&amp;Assumptions'!$G$32))*$B164+AND(EL$56&lt;'Summary&amp;Assumptions'!$J$31,EL$47&gt;=$FO164,EL$47&lt;=$FP164)*(('Summary&amp;Assumptions'!$H$25*$C164)*(1+'Summary&amp;Assumptions'!$J$29)^(EL$46-1))+AND(EL$56&lt;'Summary&amp;Assumptions'!$J$31,EL$47&gt;=$FQ164,EL$47&lt;=$FR164)*(('Summary&amp;Assumptions'!$H$25*$C164)*(1+'Summary&amp;Assumptions'!$J$29)^(EL$46-1))</f>
        <v>0</v>
      </c>
      <c r="EH164" s="588">
        <f>AND(EM$55&gt;0,SUM($E164:EG164)&lt;'Summary&amp;Assumptions'!$G$32*$B164,$D164&gt;='Summary&amp;Assumptions'!$D$17,EM$47&gt;=$D164,EM$47&lt;=EDATE($D164,'Summary&amp;Assumptions'!$G$32))*$B164+AND(EM$56&lt;'Summary&amp;Assumptions'!$J$31,EM$47&gt;=$FO164,EM$47&lt;=$FP164)*(('Summary&amp;Assumptions'!$H$25*$C164)*(1+'Summary&amp;Assumptions'!$J$29)^(EM$46-1))+AND(EM$56&lt;'Summary&amp;Assumptions'!$J$31,EM$47&gt;=$FQ164,EM$47&lt;=$FR164)*(('Summary&amp;Assumptions'!$H$25*$C164)*(1+'Summary&amp;Assumptions'!$J$29)^(EM$46-1))</f>
        <v>0</v>
      </c>
      <c r="EI164" s="588">
        <f>AND(EN$55&gt;0,SUM($E164:EH164)&lt;'Summary&amp;Assumptions'!$G$32*$B164,$D164&gt;='Summary&amp;Assumptions'!$D$17,EN$47&gt;=$D164,EN$47&lt;=EDATE($D164,'Summary&amp;Assumptions'!$G$32))*$B164+AND(EN$56&lt;'Summary&amp;Assumptions'!$J$31,EN$47&gt;=$FO164,EN$47&lt;=$FP164)*(('Summary&amp;Assumptions'!$H$25*$C164)*(1+'Summary&amp;Assumptions'!$J$29)^(EN$46-1))+AND(EN$56&lt;'Summary&amp;Assumptions'!$J$31,EN$47&gt;=$FQ164,EN$47&lt;=$FR164)*(('Summary&amp;Assumptions'!$H$25*$C164)*(1+'Summary&amp;Assumptions'!$J$29)^(EN$46-1))</f>
        <v>0</v>
      </c>
      <c r="EJ164" s="588">
        <f>AND(EO$55&gt;0,SUM($E164:EI164)&lt;'Summary&amp;Assumptions'!$G$32*$B164,$D164&gt;='Summary&amp;Assumptions'!$D$17,EO$47&gt;=$D164,EO$47&lt;=EDATE($D164,'Summary&amp;Assumptions'!$G$32))*$B164+AND(EO$56&lt;'Summary&amp;Assumptions'!$J$31,EO$47&gt;=$FO164,EO$47&lt;=$FP164)*(('Summary&amp;Assumptions'!$H$25*$C164)*(1+'Summary&amp;Assumptions'!$J$29)^(EO$46-1))+AND(EO$56&lt;'Summary&amp;Assumptions'!$J$31,EO$47&gt;=$FQ164,EO$47&lt;=$FR164)*(('Summary&amp;Assumptions'!$H$25*$C164)*(1+'Summary&amp;Assumptions'!$J$29)^(EO$46-1))</f>
        <v>0</v>
      </c>
      <c r="EK164" s="588">
        <f>AND(EP$55&gt;0,SUM($E164:EJ164)&lt;'Summary&amp;Assumptions'!$G$32*$B164,$D164&gt;='Summary&amp;Assumptions'!$D$17,EP$47&gt;=$D164,EP$47&lt;=EDATE($D164,'Summary&amp;Assumptions'!$G$32))*$B164+AND(EP$56&lt;'Summary&amp;Assumptions'!$J$31,EP$47&gt;=$FO164,EP$47&lt;=$FP164)*(('Summary&amp;Assumptions'!$H$25*$C164)*(1+'Summary&amp;Assumptions'!$J$29)^(EP$46-1))+AND(EP$56&lt;'Summary&amp;Assumptions'!$J$31,EP$47&gt;=$FQ164,EP$47&lt;=$FR164)*(('Summary&amp;Assumptions'!$H$25*$C164)*(1+'Summary&amp;Assumptions'!$J$29)^(EP$46-1))</f>
        <v>0</v>
      </c>
      <c r="EL164" s="588">
        <f>AND(EQ$55&gt;0,SUM($E164:EK164)&lt;'Summary&amp;Assumptions'!$G$32*$B164,$D164&gt;='Summary&amp;Assumptions'!$D$17,EQ$47&gt;=$D164,EQ$47&lt;=EDATE($D164,'Summary&amp;Assumptions'!$G$32))*$B164+AND(EQ$56&lt;'Summary&amp;Assumptions'!$J$31,EQ$47&gt;=$FO164,EQ$47&lt;=$FP164)*(('Summary&amp;Assumptions'!$H$25*$C164)*(1+'Summary&amp;Assumptions'!$J$29)^(EQ$46-1))+AND(EQ$56&lt;'Summary&amp;Assumptions'!$J$31,EQ$47&gt;=$FQ164,EQ$47&lt;=$FR164)*(('Summary&amp;Assumptions'!$H$25*$C164)*(1+'Summary&amp;Assumptions'!$J$29)^(EQ$46-1))</f>
        <v>0</v>
      </c>
      <c r="EM164" s="588">
        <f>AND(ER$55&gt;0,SUM($E164:EL164)&lt;'Summary&amp;Assumptions'!$G$32*$B164,$D164&gt;='Summary&amp;Assumptions'!$D$17,ER$47&gt;=$D164,ER$47&lt;=EDATE($D164,'Summary&amp;Assumptions'!$G$32))*$B164+AND(ER$56&lt;'Summary&amp;Assumptions'!$J$31,ER$47&gt;=$FO164,ER$47&lt;=$FP164)*(('Summary&amp;Assumptions'!$H$25*$C164)*(1+'Summary&amp;Assumptions'!$J$29)^(ER$46-1))+AND(ER$56&lt;'Summary&amp;Assumptions'!$J$31,ER$47&gt;=$FQ164,ER$47&lt;=$FR164)*(('Summary&amp;Assumptions'!$H$25*$C164)*(1+'Summary&amp;Assumptions'!$J$29)^(ER$46-1))</f>
        <v>0</v>
      </c>
      <c r="EN164" s="588">
        <f>AND(ES$55&gt;0,SUM($E164:EM164)&lt;'Summary&amp;Assumptions'!$G$32*$B164,$D164&gt;='Summary&amp;Assumptions'!$D$17,ES$47&gt;=$D164,ES$47&lt;=EDATE($D164,'Summary&amp;Assumptions'!$G$32))*$B164+AND(ES$56&lt;'Summary&amp;Assumptions'!$J$31,ES$47&gt;=$FO164,ES$47&lt;=$FP164)*(('Summary&amp;Assumptions'!$H$25*$C164)*(1+'Summary&amp;Assumptions'!$J$29)^(ES$46-1))+AND(ES$56&lt;'Summary&amp;Assumptions'!$J$31,ES$47&gt;=$FQ164,ES$47&lt;=$FR164)*(('Summary&amp;Assumptions'!$H$25*$C164)*(1+'Summary&amp;Assumptions'!$J$29)^(ES$46-1))</f>
        <v>0</v>
      </c>
      <c r="EO164" s="588">
        <f>AND(ET$55&gt;0,SUM($E164:EN164)&lt;'Summary&amp;Assumptions'!$G$32*$B164,$D164&gt;='Summary&amp;Assumptions'!$D$17,ET$47&gt;=$D164,ET$47&lt;=EDATE($D164,'Summary&amp;Assumptions'!$G$32))*$B164+AND(ET$56&lt;'Summary&amp;Assumptions'!$J$31,ET$47&gt;=$FO164,ET$47&lt;=$FP164)*(('Summary&amp;Assumptions'!$H$25*$C164)*(1+'Summary&amp;Assumptions'!$J$29)^(ET$46-1))+AND(ET$56&lt;'Summary&amp;Assumptions'!$J$31,ET$47&gt;=$FQ164,ET$47&lt;=$FR164)*(('Summary&amp;Assumptions'!$H$25*$C164)*(1+'Summary&amp;Assumptions'!$J$29)^(ET$46-1))</f>
        <v>0</v>
      </c>
      <c r="EP164" s="588">
        <f>AND(EU$55&gt;0,SUM($E164:EO164)&lt;'Summary&amp;Assumptions'!$G$32*$B164,$D164&gt;='Summary&amp;Assumptions'!$D$17,EU$47&gt;=$D164,EU$47&lt;=EDATE($D164,'Summary&amp;Assumptions'!$G$32))*$B164+AND(EU$56&lt;'Summary&amp;Assumptions'!$J$31,EU$47&gt;=$FO164,EU$47&lt;=$FP164)*(('Summary&amp;Assumptions'!$H$25*$C164)*(1+'Summary&amp;Assumptions'!$J$29)^(EU$46-1))+AND(EU$56&lt;'Summary&amp;Assumptions'!$J$31,EU$47&gt;=$FQ164,EU$47&lt;=$FR164)*(('Summary&amp;Assumptions'!$H$25*$C164)*(1+'Summary&amp;Assumptions'!$J$29)^(EU$46-1))</f>
        <v>0</v>
      </c>
      <c r="EQ164" s="588">
        <f>AND(EV$55&gt;0,SUM($E164:EP164)&lt;'Summary&amp;Assumptions'!$G$32*$B164,$D164&gt;='Summary&amp;Assumptions'!$D$17,EV$47&gt;=$D164,EV$47&lt;=EDATE($D164,'Summary&amp;Assumptions'!$G$32))*$B164+AND(EV$56&lt;'Summary&amp;Assumptions'!$J$31,EV$47&gt;=$FO164,EV$47&lt;=$FP164)*(('Summary&amp;Assumptions'!$H$25*$C164)*(1+'Summary&amp;Assumptions'!$J$29)^(EV$46-1))+AND(EV$56&lt;'Summary&amp;Assumptions'!$J$31,EV$47&gt;=$FQ164,EV$47&lt;=$FR164)*(('Summary&amp;Assumptions'!$H$25*$C164)*(1+'Summary&amp;Assumptions'!$J$29)^(EV$46-1))</f>
        <v>0</v>
      </c>
      <c r="ER164" s="588">
        <f>AND(EW$55&gt;0,SUM($E164:EQ164)&lt;'Summary&amp;Assumptions'!$G$32*$B164,$D164&gt;='Summary&amp;Assumptions'!$D$17,EW$47&gt;=$D164,EW$47&lt;=EDATE($D164,'Summary&amp;Assumptions'!$G$32))*$B164+AND(EW$56&lt;'Summary&amp;Assumptions'!$J$31,EW$47&gt;=$FO164,EW$47&lt;=$FP164)*(('Summary&amp;Assumptions'!$H$25*$C164)*(1+'Summary&amp;Assumptions'!$J$29)^(EW$46-1))+AND(EW$56&lt;'Summary&amp;Assumptions'!$J$31,EW$47&gt;=$FQ164,EW$47&lt;=$FR164)*(('Summary&amp;Assumptions'!$H$25*$C164)*(1+'Summary&amp;Assumptions'!$J$29)^(EW$46-1))</f>
        <v>0</v>
      </c>
      <c r="ES164" s="588">
        <f>AND(EX$55&gt;0,SUM($E164:ER164)&lt;'Summary&amp;Assumptions'!$G$32*$B164,$D164&gt;='Summary&amp;Assumptions'!$D$17,EX$47&gt;=$D164,EX$47&lt;=EDATE($D164,'Summary&amp;Assumptions'!$G$32))*$B164+AND(EX$56&lt;'Summary&amp;Assumptions'!$J$31,EX$47&gt;=$FO164,EX$47&lt;=$FP164)*(('Summary&amp;Assumptions'!$H$25*$C164)*(1+'Summary&amp;Assumptions'!$J$29)^(EX$46-1))+AND(EX$56&lt;'Summary&amp;Assumptions'!$J$31,EX$47&gt;=$FQ164,EX$47&lt;=$FR164)*(('Summary&amp;Assumptions'!$H$25*$C164)*(1+'Summary&amp;Assumptions'!$J$29)^(EX$46-1))</f>
        <v>0</v>
      </c>
      <c r="ET164" s="588">
        <f>AND(EY$55&gt;0,SUM($E164:ES164)&lt;'Summary&amp;Assumptions'!$G$32*$B164,$D164&gt;='Summary&amp;Assumptions'!$D$17,EY$47&gt;=$D164,EY$47&lt;=EDATE($D164,'Summary&amp;Assumptions'!$G$32))*$B164+AND(EY$56&lt;'Summary&amp;Assumptions'!$J$31,EY$47&gt;=$FO164,EY$47&lt;=$FP164)*(('Summary&amp;Assumptions'!$H$25*$C164)*(1+'Summary&amp;Assumptions'!$J$29)^(EY$46-1))+AND(EY$56&lt;'Summary&amp;Assumptions'!$J$31,EY$47&gt;=$FQ164,EY$47&lt;=$FR164)*(('Summary&amp;Assumptions'!$H$25*$C164)*(1+'Summary&amp;Assumptions'!$J$29)^(EY$46-1))</f>
        <v>0</v>
      </c>
      <c r="EU164" s="588">
        <f>AND(EZ$55&gt;0,SUM($E164:ET164)&lt;'Summary&amp;Assumptions'!$G$32*$B164,$D164&gt;='Summary&amp;Assumptions'!$D$17,EZ$47&gt;=$D164,EZ$47&lt;=EDATE($D164,'Summary&amp;Assumptions'!$G$32))*$B164+AND(EZ$56&lt;'Summary&amp;Assumptions'!$J$31,EZ$47&gt;=$FO164,EZ$47&lt;=$FP164)*(('Summary&amp;Assumptions'!$H$25*$C164)*(1+'Summary&amp;Assumptions'!$J$29)^(EZ$46-1))+AND(EZ$56&lt;'Summary&amp;Assumptions'!$J$31,EZ$47&gt;=$FQ164,EZ$47&lt;=$FR164)*(('Summary&amp;Assumptions'!$H$25*$C164)*(1+'Summary&amp;Assumptions'!$J$29)^(EZ$46-1))</f>
        <v>0</v>
      </c>
      <c r="EV164" s="588">
        <f>AND(FA$55&gt;0,SUM($E164:EU164)&lt;'Summary&amp;Assumptions'!$G$32*$B164,$D164&gt;='Summary&amp;Assumptions'!$D$17,FA$47&gt;=$D164,FA$47&lt;=EDATE($D164,'Summary&amp;Assumptions'!$G$32))*$B164+AND(FA$56&lt;'Summary&amp;Assumptions'!$J$31,FA$47&gt;=$FO164,FA$47&lt;=$FP164)*(('Summary&amp;Assumptions'!$H$25*$C164)*(1+'Summary&amp;Assumptions'!$J$29)^(FA$46-1))+AND(FA$56&lt;'Summary&amp;Assumptions'!$J$31,FA$47&gt;=$FQ164,FA$47&lt;=$FR164)*(('Summary&amp;Assumptions'!$H$25*$C164)*(1+'Summary&amp;Assumptions'!$J$29)^(FA$46-1))</f>
        <v>0</v>
      </c>
      <c r="EW164" s="588">
        <f>AND(FB$55&gt;0,SUM($E164:EV164)&lt;'Summary&amp;Assumptions'!$G$32*$B164,$D164&gt;='Summary&amp;Assumptions'!$D$17,FB$47&gt;=$D164,FB$47&lt;=EDATE($D164,'Summary&amp;Assumptions'!$G$32))*$B164+AND(FB$56&lt;'Summary&amp;Assumptions'!$J$31,FB$47&gt;=$FO164,FB$47&lt;=$FP164)*(('Summary&amp;Assumptions'!$H$25*$C164)*(1+'Summary&amp;Assumptions'!$J$29)^(FB$46-1))+AND(FB$56&lt;'Summary&amp;Assumptions'!$J$31,FB$47&gt;=$FQ164,FB$47&lt;=$FR164)*(('Summary&amp;Assumptions'!$H$25*$C164)*(1+'Summary&amp;Assumptions'!$J$29)^(FB$46-1))</f>
        <v>0</v>
      </c>
      <c r="EX164" s="588">
        <f>AND(FC$55&gt;0,SUM($E164:EW164)&lt;'Summary&amp;Assumptions'!$G$32*$B164,$D164&gt;='Summary&amp;Assumptions'!$D$17,FC$47&gt;=$D164,FC$47&lt;=EDATE($D164,'Summary&amp;Assumptions'!$G$32))*$B164+AND(FC$56&lt;'Summary&amp;Assumptions'!$J$31,FC$47&gt;=$FO164,FC$47&lt;=$FP164)*(('Summary&amp;Assumptions'!$H$25*$C164)*(1+'Summary&amp;Assumptions'!$J$29)^(FC$46-1))+AND(FC$56&lt;'Summary&amp;Assumptions'!$J$31,FC$47&gt;=$FQ164,FC$47&lt;=$FR164)*(('Summary&amp;Assumptions'!$H$25*$C164)*(1+'Summary&amp;Assumptions'!$J$29)^(FC$46-1))</f>
        <v>0</v>
      </c>
      <c r="EY164" s="588">
        <f>AND(FD$55&gt;0,SUM($E164:EX164)&lt;'Summary&amp;Assumptions'!$G$32*$B164,$D164&gt;='Summary&amp;Assumptions'!$D$17,FD$47&gt;=$D164,FD$47&lt;=EDATE($D164,'Summary&amp;Assumptions'!$G$32))*$B164+AND(FD$56&lt;'Summary&amp;Assumptions'!$J$31,FD$47&gt;=$FO164,FD$47&lt;=$FP164)*(('Summary&amp;Assumptions'!$H$25*$C164)*(1+'Summary&amp;Assumptions'!$J$29)^(FD$46-1))+AND(FD$56&lt;'Summary&amp;Assumptions'!$J$31,FD$47&gt;=$FQ164,FD$47&lt;=$FR164)*(('Summary&amp;Assumptions'!$H$25*$C164)*(1+'Summary&amp;Assumptions'!$J$29)^(FD$46-1))</f>
        <v>0</v>
      </c>
      <c r="EZ164" s="588">
        <f>AND(FE$55&gt;0,SUM($E164:EY164)&lt;'Summary&amp;Assumptions'!$G$32*$B164,$D164&gt;='Summary&amp;Assumptions'!$D$17,FE$47&gt;=$D164,FE$47&lt;=EDATE($D164,'Summary&amp;Assumptions'!$G$32))*$B164+AND(FE$56&lt;'Summary&amp;Assumptions'!$J$31,FE$47&gt;=$FO164,FE$47&lt;=$FP164)*(('Summary&amp;Assumptions'!$H$25*$C164)*(1+'Summary&amp;Assumptions'!$J$29)^(FE$46-1))+AND(FE$56&lt;'Summary&amp;Assumptions'!$J$31,FE$47&gt;=$FQ164,FE$47&lt;=$FR164)*(('Summary&amp;Assumptions'!$H$25*$C164)*(1+'Summary&amp;Assumptions'!$J$29)^(FE$46-1))</f>
        <v>0</v>
      </c>
      <c r="FA164" s="588">
        <f>AND(FF$55&gt;0,SUM($E164:EZ164)&lt;'Summary&amp;Assumptions'!$G$32*$B164,$D164&gt;='Summary&amp;Assumptions'!$D$17,FF$47&gt;=$D164,FF$47&lt;=EDATE($D164,'Summary&amp;Assumptions'!$G$32))*$B164+AND(FF$56&lt;'Summary&amp;Assumptions'!$J$31,FF$47&gt;=$FO164,FF$47&lt;=$FP164)*(('Summary&amp;Assumptions'!$H$25*$C164)*(1+'Summary&amp;Assumptions'!$J$29)^(FF$46-1))+AND(FF$56&lt;'Summary&amp;Assumptions'!$J$31,FF$47&gt;=$FQ164,FF$47&lt;=$FR164)*(('Summary&amp;Assumptions'!$H$25*$C164)*(1+'Summary&amp;Assumptions'!$J$29)^(FF$46-1))</f>
        <v>0</v>
      </c>
      <c r="FB164" s="588">
        <f>AND(FG$55&gt;0,SUM($E164:FA164)&lt;'Summary&amp;Assumptions'!$G$32*$B164,$D164&gt;='Summary&amp;Assumptions'!$D$17,FG$47&gt;=$D164,FG$47&lt;=EDATE($D164,'Summary&amp;Assumptions'!$G$32))*$B164+AND(FG$56&lt;'Summary&amp;Assumptions'!$J$31,FG$47&gt;=$FO164,FG$47&lt;=$FP164)*(('Summary&amp;Assumptions'!$H$25*$C164)*(1+'Summary&amp;Assumptions'!$J$29)^(FG$46-1))+AND(FG$56&lt;'Summary&amp;Assumptions'!$J$31,FG$47&gt;=$FQ164,FG$47&lt;=$FR164)*(('Summary&amp;Assumptions'!$H$25*$C164)*(1+'Summary&amp;Assumptions'!$J$29)^(FG$46-1))</f>
        <v>0</v>
      </c>
      <c r="FC164" s="588">
        <f>AND(FH$55&gt;0,SUM($E164:FB164)&lt;'Summary&amp;Assumptions'!$G$32*$B164,$D164&gt;='Summary&amp;Assumptions'!$D$17,FH$47&gt;=$D164,FH$47&lt;=EDATE($D164,'Summary&amp;Assumptions'!$G$32))*$B164+AND(FH$56&lt;'Summary&amp;Assumptions'!$J$31,FH$47&gt;=$FO164,FH$47&lt;=$FP164)*(('Summary&amp;Assumptions'!$H$25*$C164)*(1+'Summary&amp;Assumptions'!$J$29)^(FH$46-1))+AND(FH$56&lt;'Summary&amp;Assumptions'!$J$31,FH$47&gt;=$FQ164,FH$47&lt;=$FR164)*(('Summary&amp;Assumptions'!$H$25*$C164)*(1+'Summary&amp;Assumptions'!$J$29)^(FH$46-1))</f>
        <v>0</v>
      </c>
      <c r="FD164" s="588">
        <f>AND(FI$55&gt;0,SUM($E164:FC164)&lt;'Summary&amp;Assumptions'!$G$32*$B164,$D164&gt;='Summary&amp;Assumptions'!$D$17,FI$47&gt;=$D164,FI$47&lt;=EDATE($D164,'Summary&amp;Assumptions'!$G$32))*$B164+AND(FI$56&lt;'Summary&amp;Assumptions'!$J$31,FI$47&gt;=$FO164,FI$47&lt;=$FP164)*(('Summary&amp;Assumptions'!$H$25*$C164)*(1+'Summary&amp;Assumptions'!$J$29)^(FI$46-1))+AND(FI$56&lt;'Summary&amp;Assumptions'!$J$31,FI$47&gt;=$FQ164,FI$47&lt;=$FR164)*(('Summary&amp;Assumptions'!$H$25*$C164)*(1+'Summary&amp;Assumptions'!$J$29)^(FI$46-1))</f>
        <v>0</v>
      </c>
      <c r="FE164" s="588">
        <f>AND(FJ$55&gt;0,SUM($E164:FD164)&lt;'Summary&amp;Assumptions'!$G$32*$B164,$D164&gt;='Summary&amp;Assumptions'!$D$17,FJ$47&gt;=$D164,FJ$47&lt;=EDATE($D164,'Summary&amp;Assumptions'!$G$32))*$B164+AND(FJ$56&lt;'Summary&amp;Assumptions'!$J$31,FJ$47&gt;=$FO164,FJ$47&lt;=$FP164)*(('Summary&amp;Assumptions'!$H$25*$C164)*(1+'Summary&amp;Assumptions'!$J$29)^(FJ$46-1))+AND(FJ$56&lt;'Summary&amp;Assumptions'!$J$31,FJ$47&gt;=$FQ164,FJ$47&lt;=$FR164)*(('Summary&amp;Assumptions'!$H$25*$C164)*(1+'Summary&amp;Assumptions'!$J$29)^(FJ$46-1))</f>
        <v>0</v>
      </c>
      <c r="FF164" s="588">
        <f>AND(FK$55&gt;0,SUM($E164:FE164)&lt;'Summary&amp;Assumptions'!$G$32*$B164,$D164&gt;='Summary&amp;Assumptions'!$D$17,FK$47&gt;=$D164,FK$47&lt;=EDATE($D164,'Summary&amp;Assumptions'!$G$32))*$B164+AND(FK$56&lt;'Summary&amp;Assumptions'!$J$31,FK$47&gt;=$FO164,FK$47&lt;=$FP164)*(('Summary&amp;Assumptions'!$H$25*$C164)*(1+'Summary&amp;Assumptions'!$J$29)^(FK$46-1))+AND(FK$56&lt;'Summary&amp;Assumptions'!$J$31,FK$47&gt;=$FQ164,FK$47&lt;=$FR164)*(('Summary&amp;Assumptions'!$H$25*$C164)*(1+'Summary&amp;Assumptions'!$J$29)^(FK$46-1))</f>
        <v>0</v>
      </c>
      <c r="FG164" s="588">
        <f>AND(FL$55&gt;0,SUM($E164:FF164)&lt;'Summary&amp;Assumptions'!$G$32*$B164,$D164&gt;='Summary&amp;Assumptions'!$D$17,FL$47&gt;=$D164,FL$47&lt;=EDATE($D164,'Summary&amp;Assumptions'!$G$32))*$B164+AND(FL$56&lt;'Summary&amp;Assumptions'!$J$31,FL$47&gt;=$FO164,FL$47&lt;=$FP164)*(('Summary&amp;Assumptions'!$H$25*$C164)*(1+'Summary&amp;Assumptions'!$J$29)^(FL$46-1))+AND(FL$56&lt;'Summary&amp;Assumptions'!$J$31,FL$47&gt;=$FQ164,FL$47&lt;=$FR164)*(('Summary&amp;Assumptions'!$H$25*$C164)*(1+'Summary&amp;Assumptions'!$J$29)^(FL$46-1))</f>
        <v>0</v>
      </c>
      <c r="FH164" s="588">
        <f>AND(FM$55&gt;0,SUM($E164:FG164)&lt;'Summary&amp;Assumptions'!$G$32*$B164,$D164&gt;='Summary&amp;Assumptions'!$D$17,FM$47&gt;=$D164,FM$47&lt;=EDATE($D164,'Summary&amp;Assumptions'!$G$32))*$B164+AND(FM$56&lt;'Summary&amp;Assumptions'!$J$31,FM$47&gt;=$FO164,FM$47&lt;=$FP164)*(('Summary&amp;Assumptions'!$H$25*$C164)*(1+'Summary&amp;Assumptions'!$J$29)^(FM$46-1))+AND(FM$56&lt;'Summary&amp;Assumptions'!$J$31,FM$47&gt;=$FQ164,FM$47&lt;=$FR164)*(('Summary&amp;Assumptions'!$H$25*$C164)*(1+'Summary&amp;Assumptions'!$J$29)^(FM$46-1))</f>
        <v>0</v>
      </c>
      <c r="FI164" s="588">
        <f>AND(FN$55&gt;0,SUM($E164:FH164)&lt;'Summary&amp;Assumptions'!$G$32*$B164,$D164&gt;='Summary&amp;Assumptions'!$D$17,FN$47&gt;=$D164,FN$47&lt;=EDATE($D164,'Summary&amp;Assumptions'!$G$32))*$B164+AND(FN$56&lt;'Summary&amp;Assumptions'!$J$31,FN$47&gt;=$FO164,FN$47&lt;=$FP164)*(('Summary&amp;Assumptions'!$H$25*$C164)*(1+'Summary&amp;Assumptions'!$J$29)^(FN$46-1))+AND(FN$56&lt;'Summary&amp;Assumptions'!$J$31,FN$47&gt;=$FQ164,FN$47&lt;=$FR164)*(('Summary&amp;Assumptions'!$H$25*$C164)*(1+'Summary&amp;Assumptions'!$J$29)^(FN$46-1))</f>
        <v>0</v>
      </c>
      <c r="FJ164" s="588">
        <f>AND(FO$55&gt;0,SUM($E164:FI164)&lt;'Summary&amp;Assumptions'!$G$32*$B164,$D164&gt;='Summary&amp;Assumptions'!$D$17,FO$47&gt;=$D164,FO$47&lt;=EDATE($D164,'Summary&amp;Assumptions'!$G$32))*$B164+AND(FO$56&lt;'Summary&amp;Assumptions'!$J$31,FO$47&gt;=$FO164,FO$47&lt;=$FP164)*(('Summary&amp;Assumptions'!$H$25*$C164)*(1+'Summary&amp;Assumptions'!$J$29)^(FO$46-1))+AND(FO$56&lt;'Summary&amp;Assumptions'!$J$31,FO$47&gt;=$FQ164,FO$47&lt;=$FR164)*(('Summary&amp;Assumptions'!$H$25*$C164)*(1+'Summary&amp;Assumptions'!$J$29)^(FO$46-1))</f>
        <v>0</v>
      </c>
      <c r="FK164" s="588">
        <f>AND(FP$55&gt;0,SUM($E164:FJ164)&lt;'Summary&amp;Assumptions'!$G$32*$B164,$D164&gt;='Summary&amp;Assumptions'!$D$17,FP$47&gt;=$D164,FP$47&lt;=EDATE($D164,'Summary&amp;Assumptions'!$G$32))*$B164+AND(FP$56&lt;'Summary&amp;Assumptions'!$J$31,FP$47&gt;=$FO164,FP$47&lt;=$FP164)*(('Summary&amp;Assumptions'!$H$25*$C164)*(1+'Summary&amp;Assumptions'!$J$29)^(FP$46-1))+AND(FP$56&lt;'Summary&amp;Assumptions'!$J$31,FP$47&gt;=$FQ164,FP$47&lt;=$FR164)*(('Summary&amp;Assumptions'!$H$25*$C164)*(1+'Summary&amp;Assumptions'!$J$29)^(FP$46-1))</f>
        <v>0</v>
      </c>
      <c r="FL164" s="588">
        <f>AND(FQ$55&gt;0,SUM($E164:FK164)&lt;'Summary&amp;Assumptions'!$G$32*$B164,$D164&gt;='Summary&amp;Assumptions'!$D$17,FQ$47&gt;=$D164,FQ$47&lt;=EDATE($D164,'Summary&amp;Assumptions'!$G$32))*$B164+AND(FQ$56&lt;'Summary&amp;Assumptions'!$J$31,FQ$47&gt;=$FO164,FQ$47&lt;=$FP164)*(('Summary&amp;Assumptions'!$H$25*$C164)*(1+'Summary&amp;Assumptions'!$J$29)^(FQ$46-1))+AND(FQ$56&lt;'Summary&amp;Assumptions'!$J$31,FQ$47&gt;=$FQ164,FQ$47&lt;=$FR164)*(('Summary&amp;Assumptions'!$H$25*$C164)*(1+'Summary&amp;Assumptions'!$J$29)^(FQ$46-1))</f>
        <v>0</v>
      </c>
      <c r="FO164" s="576">
        <f>EDATE(D164,'Summary&amp;Assumptions'!$G$34)</f>
        <v>45778</v>
      </c>
      <c r="FP164" s="576">
        <f>EDATE(FO164,'Summary&amp;Assumptions'!$G$33-1)</f>
        <v>45809</v>
      </c>
      <c r="FQ164" s="576">
        <f>EDATE(FO164,'Summary&amp;Assumptions'!$G$34)</f>
        <v>46143</v>
      </c>
      <c r="FR164" s="576">
        <f>EDATE(FQ164,'Summary&amp;Assumptions'!$G$33-1)</f>
        <v>46174</v>
      </c>
    </row>
    <row r="165" spans="2:174" hidden="1" x14ac:dyDescent="0.2">
      <c r="B165" s="588">
        <v>0</v>
      </c>
      <c r="C165" s="193">
        <v>0</v>
      </c>
      <c r="D165" s="589">
        <v>45444</v>
      </c>
      <c r="F165" s="588">
        <f>AND(K$55&gt;0,SUM($E165:E165)&lt;'Summary&amp;Assumptions'!$G$32*$B165,$D165&gt;='Summary&amp;Assumptions'!$D$17,K$47&gt;=$D165,K$47&lt;=EDATE($D165,'Summary&amp;Assumptions'!$G$32))*$B165+AND(K$56&lt;'Summary&amp;Assumptions'!$J$31,K$47&gt;=$FO165,K$47&lt;=$FP165)*(('Summary&amp;Assumptions'!$H$25*$C165)*(1+'Summary&amp;Assumptions'!$J$29)^(K$46-1))+AND(K$56&lt;'Summary&amp;Assumptions'!$J$31,K$47&gt;=$FQ165,K$47&lt;=$FR165)*(('Summary&amp;Assumptions'!$H$25*$C165)*(1+'Summary&amp;Assumptions'!$J$29)^(K$46-1))</f>
        <v>0</v>
      </c>
      <c r="G165" s="588">
        <f>AND(L$55&gt;0,SUM($E165:F165)&lt;'Summary&amp;Assumptions'!$G$32*$B165,$D165&gt;='Summary&amp;Assumptions'!$D$17,L$47&gt;=$D165,L$47&lt;=EDATE($D165,'Summary&amp;Assumptions'!$G$32))*$B165+AND(L$56&lt;'Summary&amp;Assumptions'!$J$31,L$47&gt;=$FO165,L$47&lt;=$FP165)*(('Summary&amp;Assumptions'!$H$25*$C165)*(1+'Summary&amp;Assumptions'!$J$29)^(L$46-1))+AND(L$56&lt;'Summary&amp;Assumptions'!$J$31,L$47&gt;=$FQ165,L$47&lt;=$FR165)*(('Summary&amp;Assumptions'!$H$25*$C165)*(1+'Summary&amp;Assumptions'!$J$29)^(L$46-1))</f>
        <v>0</v>
      </c>
      <c r="H165" s="588">
        <f>AND(M$55&gt;0,SUM($E165:G165)&lt;'Summary&amp;Assumptions'!$G$32*$B165,$D165&gt;='Summary&amp;Assumptions'!$D$17,M$47&gt;=$D165,M$47&lt;=EDATE($D165,'Summary&amp;Assumptions'!$G$32))*$B165+AND(M$56&lt;'Summary&amp;Assumptions'!$J$31,M$47&gt;=$FO165,M$47&lt;=$FP165)*(('Summary&amp;Assumptions'!$H$25*$C165)*(1+'Summary&amp;Assumptions'!$J$29)^(M$46-1))+AND(M$56&lt;'Summary&amp;Assumptions'!$J$31,M$47&gt;=$FQ165,M$47&lt;=$FR165)*(('Summary&amp;Assumptions'!$H$25*$C165)*(1+'Summary&amp;Assumptions'!$J$29)^(M$46-1))</f>
        <v>0</v>
      </c>
      <c r="I165" s="588">
        <f>AND(N$55&gt;0,SUM($E165:H165)&lt;'Summary&amp;Assumptions'!$G$32*$B165,$D165&gt;='Summary&amp;Assumptions'!$D$17,N$47&gt;=$D165,N$47&lt;=EDATE($D165,'Summary&amp;Assumptions'!$G$32))*$B165+AND(N$56&lt;'Summary&amp;Assumptions'!$J$31,N$47&gt;=$FO165,N$47&lt;=$FP165)*(('Summary&amp;Assumptions'!$H$25*$C165)*(1+'Summary&amp;Assumptions'!$J$29)^(N$46-1))+AND(N$56&lt;'Summary&amp;Assumptions'!$J$31,N$47&gt;=$FQ165,N$47&lt;=$FR165)*(('Summary&amp;Assumptions'!$H$25*$C165)*(1+'Summary&amp;Assumptions'!$J$29)^(N$46-1))</f>
        <v>0</v>
      </c>
      <c r="J165" s="588">
        <f>AND(O$55&gt;0,SUM($E165:I165)&lt;'Summary&amp;Assumptions'!$G$32*$B165,$D165&gt;='Summary&amp;Assumptions'!$D$17,O$47&gt;=$D165,O$47&lt;=EDATE($D165,'Summary&amp;Assumptions'!$G$32))*$B165+AND(O$56&lt;'Summary&amp;Assumptions'!$J$31,O$47&gt;=$FO165,O$47&lt;=$FP165)*(('Summary&amp;Assumptions'!$H$25*$C165)*(1+'Summary&amp;Assumptions'!$J$29)^(O$46-1))+AND(O$56&lt;'Summary&amp;Assumptions'!$J$31,O$47&gt;=$FQ165,O$47&lt;=$FR165)*(('Summary&amp;Assumptions'!$H$25*$C165)*(1+'Summary&amp;Assumptions'!$J$29)^(O$46-1))</f>
        <v>0</v>
      </c>
      <c r="K165" s="588">
        <f>AND(P$55&gt;0,SUM($E165:J165)&lt;'Summary&amp;Assumptions'!$G$32*$B165,$D165&gt;='Summary&amp;Assumptions'!$D$17,P$47&gt;=$D165,P$47&lt;=EDATE($D165,'Summary&amp;Assumptions'!$G$32))*$B165+AND(P$56&lt;'Summary&amp;Assumptions'!$J$31,P$47&gt;=$FO165,P$47&lt;=$FP165)*(('Summary&amp;Assumptions'!$H$25*$C165)*(1+'Summary&amp;Assumptions'!$J$29)^(P$46-1))+AND(P$56&lt;'Summary&amp;Assumptions'!$J$31,P$47&gt;=$FQ165,P$47&lt;=$FR165)*(('Summary&amp;Assumptions'!$H$25*$C165)*(1+'Summary&amp;Assumptions'!$J$29)^(P$46-1))</f>
        <v>0</v>
      </c>
      <c r="L165" s="588">
        <f>AND(Q$55&gt;0,SUM($E165:K165)&lt;'Summary&amp;Assumptions'!$G$32*$B165,$D165&gt;='Summary&amp;Assumptions'!$D$17,Q$47&gt;=$D165,Q$47&lt;=EDATE($D165,'Summary&amp;Assumptions'!$G$32))*$B165+AND(Q$56&lt;'Summary&amp;Assumptions'!$J$31,Q$47&gt;=$FO165,Q$47&lt;=$FP165)*(('Summary&amp;Assumptions'!$H$25*$C165)*(1+'Summary&amp;Assumptions'!$J$29)^(Q$46-1))+AND(Q$56&lt;'Summary&amp;Assumptions'!$J$31,Q$47&gt;=$FQ165,Q$47&lt;=$FR165)*(('Summary&amp;Assumptions'!$H$25*$C165)*(1+'Summary&amp;Assumptions'!$J$29)^(Q$46-1))</f>
        <v>0</v>
      </c>
      <c r="M165" s="588">
        <f>AND(R$55&gt;0,SUM($E165:L165)&lt;'Summary&amp;Assumptions'!$G$32*$B165,$D165&gt;='Summary&amp;Assumptions'!$D$17,R$47&gt;=$D165,R$47&lt;=EDATE($D165,'Summary&amp;Assumptions'!$G$32))*$B165+AND(R$56&lt;'Summary&amp;Assumptions'!$J$31,R$47&gt;=$FO165,R$47&lt;=$FP165)*(('Summary&amp;Assumptions'!$H$25*$C165)*(1+'Summary&amp;Assumptions'!$J$29)^(R$46-1))+AND(R$56&lt;'Summary&amp;Assumptions'!$J$31,R$47&gt;=$FQ165,R$47&lt;=$FR165)*(('Summary&amp;Assumptions'!$H$25*$C165)*(1+'Summary&amp;Assumptions'!$J$29)^(R$46-1))</f>
        <v>0</v>
      </c>
      <c r="N165" s="588">
        <f>AND(S$55&gt;0,SUM($E165:M165)&lt;'Summary&amp;Assumptions'!$G$32*$B165,$D165&gt;='Summary&amp;Assumptions'!$D$17,S$47&gt;=$D165,S$47&lt;=EDATE($D165,'Summary&amp;Assumptions'!$G$32))*$B165+AND(S$56&lt;'Summary&amp;Assumptions'!$J$31,S$47&gt;=$FO165,S$47&lt;=$FP165)*(('Summary&amp;Assumptions'!$H$25*$C165)*(1+'Summary&amp;Assumptions'!$J$29)^(S$46-1))+AND(S$56&lt;'Summary&amp;Assumptions'!$J$31,S$47&gt;=$FQ165,S$47&lt;=$FR165)*(('Summary&amp;Assumptions'!$H$25*$C165)*(1+'Summary&amp;Assumptions'!$J$29)^(S$46-1))</f>
        <v>0</v>
      </c>
      <c r="O165" s="588">
        <f>AND(T$55&gt;0,SUM($E165:N165)&lt;'Summary&amp;Assumptions'!$G$32*$B165,$D165&gt;='Summary&amp;Assumptions'!$D$17,T$47&gt;=$D165,T$47&lt;=EDATE($D165,'Summary&amp;Assumptions'!$G$32))*$B165+AND(T$56&lt;'Summary&amp;Assumptions'!$J$31,T$47&gt;=$FO165,T$47&lt;=$FP165)*(('Summary&amp;Assumptions'!$H$25*$C165)*(1+'Summary&amp;Assumptions'!$J$29)^(T$46-1))+AND(T$56&lt;'Summary&amp;Assumptions'!$J$31,T$47&gt;=$FQ165,T$47&lt;=$FR165)*(('Summary&amp;Assumptions'!$H$25*$C165)*(1+'Summary&amp;Assumptions'!$J$29)^(T$46-1))</f>
        <v>0</v>
      </c>
      <c r="P165" s="588">
        <f>AND(U$55&gt;0,SUM($E165:O165)&lt;'Summary&amp;Assumptions'!$G$32*$B165,$D165&gt;='Summary&amp;Assumptions'!$D$17,U$47&gt;=$D165,U$47&lt;=EDATE($D165,'Summary&amp;Assumptions'!$G$32))*$B165+AND(U$56&lt;'Summary&amp;Assumptions'!$J$31,U$47&gt;=$FO165,U$47&lt;=$FP165)*(('Summary&amp;Assumptions'!$H$25*$C165)*(1+'Summary&amp;Assumptions'!$J$29)^(U$46-1))+AND(U$56&lt;'Summary&amp;Assumptions'!$J$31,U$47&gt;=$FQ165,U$47&lt;=$FR165)*(('Summary&amp;Assumptions'!$H$25*$C165)*(1+'Summary&amp;Assumptions'!$J$29)^(U$46-1))</f>
        <v>0</v>
      </c>
      <c r="Q165" s="588">
        <f>AND(V$55&gt;0,SUM($E165:P165)&lt;'Summary&amp;Assumptions'!$G$32*$B165,$D165&gt;='Summary&amp;Assumptions'!$D$17,V$47&gt;=$D165,V$47&lt;=EDATE($D165,'Summary&amp;Assumptions'!$G$32))*$B165+AND(V$56&lt;'Summary&amp;Assumptions'!$J$31,V$47&gt;=$FO165,V$47&lt;=$FP165)*(('Summary&amp;Assumptions'!$H$25*$C165)*(1+'Summary&amp;Assumptions'!$J$29)^(V$46-1))+AND(V$56&lt;'Summary&amp;Assumptions'!$J$31,V$47&gt;=$FQ165,V$47&lt;=$FR165)*(('Summary&amp;Assumptions'!$H$25*$C165)*(1+'Summary&amp;Assumptions'!$J$29)^(V$46-1))</f>
        <v>0</v>
      </c>
      <c r="R165" s="588">
        <f>AND(W$55&gt;0,SUM($E165:Q165)&lt;'Summary&amp;Assumptions'!$G$32*$B165,$D165&gt;='Summary&amp;Assumptions'!$D$17,W$47&gt;=$D165,W$47&lt;=EDATE($D165,'Summary&amp;Assumptions'!$G$32))*$B165+AND(W$56&lt;'Summary&amp;Assumptions'!$J$31,W$47&gt;=$FO165,W$47&lt;=$FP165)*(('Summary&amp;Assumptions'!$H$25*$C165)*(1+'Summary&amp;Assumptions'!$J$29)^(W$46-1))+AND(W$56&lt;'Summary&amp;Assumptions'!$J$31,W$47&gt;=$FQ165,W$47&lt;=$FR165)*(('Summary&amp;Assumptions'!$H$25*$C165)*(1+'Summary&amp;Assumptions'!$J$29)^(W$46-1))</f>
        <v>0</v>
      </c>
      <c r="S165" s="588">
        <f>AND(X$55&gt;0,SUM($E165:R165)&lt;'Summary&amp;Assumptions'!$G$32*$B165,$D165&gt;='Summary&amp;Assumptions'!$D$17,X$47&gt;=$D165,X$47&lt;=EDATE($D165,'Summary&amp;Assumptions'!$G$32))*$B165+AND(X$56&lt;'Summary&amp;Assumptions'!$J$31,X$47&gt;=$FO165,X$47&lt;=$FP165)*(('Summary&amp;Assumptions'!$H$25*$C165)*(1+'Summary&amp;Assumptions'!$J$29)^(X$46-1))+AND(X$56&lt;'Summary&amp;Assumptions'!$J$31,X$47&gt;=$FQ165,X$47&lt;=$FR165)*(('Summary&amp;Assumptions'!$H$25*$C165)*(1+'Summary&amp;Assumptions'!$J$29)^(X$46-1))</f>
        <v>0</v>
      </c>
      <c r="T165" s="588">
        <f>AND(Y$55&gt;0,SUM($E165:S165)&lt;'Summary&amp;Assumptions'!$G$32*$B165,$D165&gt;='Summary&amp;Assumptions'!$D$17,Y$47&gt;=$D165,Y$47&lt;=EDATE($D165,'Summary&amp;Assumptions'!$G$32))*$B165+AND(Y$56&lt;'Summary&amp;Assumptions'!$J$31,Y$47&gt;=$FO165,Y$47&lt;=$FP165)*(('Summary&amp;Assumptions'!$H$25*$C165)*(1+'Summary&amp;Assumptions'!$J$29)^(Y$46-1))+AND(Y$56&lt;'Summary&amp;Assumptions'!$J$31,Y$47&gt;=$FQ165,Y$47&lt;=$FR165)*(('Summary&amp;Assumptions'!$H$25*$C165)*(1+'Summary&amp;Assumptions'!$J$29)^(Y$46-1))</f>
        <v>0</v>
      </c>
      <c r="U165" s="588">
        <f>AND(Z$55&gt;0,SUM($E165:T165)&lt;'Summary&amp;Assumptions'!$G$32*$B165,$D165&gt;='Summary&amp;Assumptions'!$D$17,Z$47&gt;=$D165,Z$47&lt;=EDATE($D165,'Summary&amp;Assumptions'!$G$32))*$B165+AND(Z$56&lt;'Summary&amp;Assumptions'!$J$31,Z$47&gt;=$FO165,Z$47&lt;=$FP165)*(('Summary&amp;Assumptions'!$H$25*$C165)*(1+'Summary&amp;Assumptions'!$J$29)^(Z$46-1))+AND(Z$56&lt;'Summary&amp;Assumptions'!$J$31,Z$47&gt;=$FQ165,Z$47&lt;=$FR165)*(('Summary&amp;Assumptions'!$H$25*$C165)*(1+'Summary&amp;Assumptions'!$J$29)^(Z$46-1))</f>
        <v>0</v>
      </c>
      <c r="V165" s="588">
        <f>AND(AA$55&gt;0,SUM($E165:U165)&lt;'Summary&amp;Assumptions'!$G$32*$B165,$D165&gt;='Summary&amp;Assumptions'!$D$17,AA$47&gt;=$D165,AA$47&lt;=EDATE($D165,'Summary&amp;Assumptions'!$G$32))*$B165+AND(AA$56&lt;'Summary&amp;Assumptions'!$J$31,AA$47&gt;=$FO165,AA$47&lt;=$FP165)*(('Summary&amp;Assumptions'!$H$25*$C165)*(1+'Summary&amp;Assumptions'!$J$29)^(AA$46-1))+AND(AA$56&lt;'Summary&amp;Assumptions'!$J$31,AA$47&gt;=$FQ165,AA$47&lt;=$FR165)*(('Summary&amp;Assumptions'!$H$25*$C165)*(1+'Summary&amp;Assumptions'!$J$29)^(AA$46-1))</f>
        <v>0</v>
      </c>
      <c r="W165" s="588">
        <f>AND(AB$55&gt;0,SUM($E165:V165)&lt;'Summary&amp;Assumptions'!$G$32*$B165,$D165&gt;='Summary&amp;Assumptions'!$D$17,AB$47&gt;=$D165,AB$47&lt;=EDATE($D165,'Summary&amp;Assumptions'!$G$32))*$B165+AND(AB$56&lt;'Summary&amp;Assumptions'!$J$31,AB$47&gt;=$FO165,AB$47&lt;=$FP165)*(('Summary&amp;Assumptions'!$H$25*$C165)*(1+'Summary&amp;Assumptions'!$J$29)^(AB$46-1))+AND(AB$56&lt;'Summary&amp;Assumptions'!$J$31,AB$47&gt;=$FQ165,AB$47&lt;=$FR165)*(('Summary&amp;Assumptions'!$H$25*$C165)*(1+'Summary&amp;Assumptions'!$J$29)^(AB$46-1))</f>
        <v>0</v>
      </c>
      <c r="X165" s="588">
        <f>AND(AC$55&gt;0,SUM($E165:W165)&lt;'Summary&amp;Assumptions'!$G$32*$B165,$D165&gt;='Summary&amp;Assumptions'!$D$17,AC$47&gt;=$D165,AC$47&lt;=EDATE($D165,'Summary&amp;Assumptions'!$G$32))*$B165+AND(AC$56&lt;'Summary&amp;Assumptions'!$J$31,AC$47&gt;=$FO165,AC$47&lt;=$FP165)*(('Summary&amp;Assumptions'!$H$25*$C165)*(1+'Summary&amp;Assumptions'!$J$29)^(AC$46-1))+AND(AC$56&lt;'Summary&amp;Assumptions'!$J$31,AC$47&gt;=$FQ165,AC$47&lt;=$FR165)*(('Summary&amp;Assumptions'!$H$25*$C165)*(1+'Summary&amp;Assumptions'!$J$29)^(AC$46-1))</f>
        <v>0</v>
      </c>
      <c r="Y165" s="588">
        <f>AND(AD$55&gt;0,SUM($E165:X165)&lt;'Summary&amp;Assumptions'!$G$32*$B165,$D165&gt;='Summary&amp;Assumptions'!$D$17,AD$47&gt;=$D165,AD$47&lt;=EDATE($D165,'Summary&amp;Assumptions'!$G$32))*$B165+AND(AD$56&lt;'Summary&amp;Assumptions'!$J$31,AD$47&gt;=$FO165,AD$47&lt;=$FP165)*(('Summary&amp;Assumptions'!$H$25*$C165)*(1+'Summary&amp;Assumptions'!$J$29)^(AD$46-1))+AND(AD$56&lt;'Summary&amp;Assumptions'!$J$31,AD$47&gt;=$FQ165,AD$47&lt;=$FR165)*(('Summary&amp;Assumptions'!$H$25*$C165)*(1+'Summary&amp;Assumptions'!$J$29)^(AD$46-1))</f>
        <v>0</v>
      </c>
      <c r="Z165" s="588">
        <f>AND(AE$55&gt;0,SUM($E165:Y165)&lt;'Summary&amp;Assumptions'!$G$32*$B165,$D165&gt;='Summary&amp;Assumptions'!$D$17,AE$47&gt;=$D165,AE$47&lt;=EDATE($D165,'Summary&amp;Assumptions'!$G$32))*$B165+AND(AE$56&lt;'Summary&amp;Assumptions'!$J$31,AE$47&gt;=$FO165,AE$47&lt;=$FP165)*(('Summary&amp;Assumptions'!$H$25*$C165)*(1+'Summary&amp;Assumptions'!$J$29)^(AE$46-1))+AND(AE$56&lt;'Summary&amp;Assumptions'!$J$31,AE$47&gt;=$FQ165,AE$47&lt;=$FR165)*(('Summary&amp;Assumptions'!$H$25*$C165)*(1+'Summary&amp;Assumptions'!$J$29)^(AE$46-1))</f>
        <v>0</v>
      </c>
      <c r="AA165" s="588">
        <f>AND(AF$55&gt;0,SUM($E165:Z165)&lt;'Summary&amp;Assumptions'!$G$32*$B165,$D165&gt;='Summary&amp;Assumptions'!$D$17,AF$47&gt;=$D165,AF$47&lt;=EDATE($D165,'Summary&amp;Assumptions'!$G$32))*$B165+AND(AF$56&lt;'Summary&amp;Assumptions'!$J$31,AF$47&gt;=$FO165,AF$47&lt;=$FP165)*(('Summary&amp;Assumptions'!$H$25*$C165)*(1+'Summary&amp;Assumptions'!$J$29)^(AF$46-1))+AND(AF$56&lt;'Summary&amp;Assumptions'!$J$31,AF$47&gt;=$FQ165,AF$47&lt;=$FR165)*(('Summary&amp;Assumptions'!$H$25*$C165)*(1+'Summary&amp;Assumptions'!$J$29)^(AF$46-1))</f>
        <v>0</v>
      </c>
      <c r="AB165" s="588">
        <f>AND(AG$55&gt;0,SUM($E165:AA165)&lt;'Summary&amp;Assumptions'!$G$32*$B165,$D165&gt;='Summary&amp;Assumptions'!$D$17,AG$47&gt;=$D165,AG$47&lt;=EDATE($D165,'Summary&amp;Assumptions'!$G$32))*$B165+AND(AG$56&lt;'Summary&amp;Assumptions'!$J$31,AG$47&gt;=$FO165,AG$47&lt;=$FP165)*(('Summary&amp;Assumptions'!$H$25*$C165)*(1+'Summary&amp;Assumptions'!$J$29)^(AG$46-1))+AND(AG$56&lt;'Summary&amp;Assumptions'!$J$31,AG$47&gt;=$FQ165,AG$47&lt;=$FR165)*(('Summary&amp;Assumptions'!$H$25*$C165)*(1+'Summary&amp;Assumptions'!$J$29)^(AG$46-1))</f>
        <v>0</v>
      </c>
      <c r="AC165" s="588">
        <f>AND(AH$55&gt;0,SUM($E165:AB165)&lt;'Summary&amp;Assumptions'!$G$32*$B165,$D165&gt;='Summary&amp;Assumptions'!$D$17,AH$47&gt;=$D165,AH$47&lt;=EDATE($D165,'Summary&amp;Assumptions'!$G$32))*$B165+AND(AH$56&lt;'Summary&amp;Assumptions'!$J$31,AH$47&gt;=$FO165,AH$47&lt;=$FP165)*(('Summary&amp;Assumptions'!$H$25*$C165)*(1+'Summary&amp;Assumptions'!$J$29)^(AH$46-1))+AND(AH$56&lt;'Summary&amp;Assumptions'!$J$31,AH$47&gt;=$FQ165,AH$47&lt;=$FR165)*(('Summary&amp;Assumptions'!$H$25*$C165)*(1+'Summary&amp;Assumptions'!$J$29)^(AH$46-1))</f>
        <v>0</v>
      </c>
      <c r="AD165" s="588">
        <f>AND(AI$55&gt;0,SUM($E165:AC165)&lt;'Summary&amp;Assumptions'!$G$32*$B165,$D165&gt;='Summary&amp;Assumptions'!$D$17,AI$47&gt;=$D165,AI$47&lt;=EDATE($D165,'Summary&amp;Assumptions'!$G$32))*$B165+AND(AI$56&lt;'Summary&amp;Assumptions'!$J$31,AI$47&gt;=$FO165,AI$47&lt;=$FP165)*(('Summary&amp;Assumptions'!$H$25*$C165)*(1+'Summary&amp;Assumptions'!$J$29)^(AI$46-1))+AND(AI$56&lt;'Summary&amp;Assumptions'!$J$31,AI$47&gt;=$FQ165,AI$47&lt;=$FR165)*(('Summary&amp;Assumptions'!$H$25*$C165)*(1+'Summary&amp;Assumptions'!$J$29)^(AI$46-1))</f>
        <v>0</v>
      </c>
      <c r="AE165" s="588">
        <f>AND(AJ$55&gt;0,SUM($E165:AD165)&lt;'Summary&amp;Assumptions'!$G$32*$B165,$D165&gt;='Summary&amp;Assumptions'!$D$17,AJ$47&gt;=$D165,AJ$47&lt;=EDATE($D165,'Summary&amp;Assumptions'!$G$32))*$B165+AND(AJ$56&lt;'Summary&amp;Assumptions'!$J$31,AJ$47&gt;=$FO165,AJ$47&lt;=$FP165)*(('Summary&amp;Assumptions'!$H$25*$C165)*(1+'Summary&amp;Assumptions'!$J$29)^(AJ$46-1))+AND(AJ$56&lt;'Summary&amp;Assumptions'!$J$31,AJ$47&gt;=$FQ165,AJ$47&lt;=$FR165)*(('Summary&amp;Assumptions'!$H$25*$C165)*(1+'Summary&amp;Assumptions'!$J$29)^(AJ$46-1))</f>
        <v>0</v>
      </c>
      <c r="AF165" s="588">
        <f>AND(AK$55&gt;0,SUM($E165:AE165)&lt;'Summary&amp;Assumptions'!$G$32*$B165,$D165&gt;='Summary&amp;Assumptions'!$D$17,AK$47&gt;=$D165,AK$47&lt;=EDATE($D165,'Summary&amp;Assumptions'!$G$32))*$B165+AND(AK$56&lt;'Summary&amp;Assumptions'!$J$31,AK$47&gt;=$FO165,AK$47&lt;=$FP165)*(('Summary&amp;Assumptions'!$H$25*$C165)*(1+'Summary&amp;Assumptions'!$J$29)^(AK$46-1))+AND(AK$56&lt;'Summary&amp;Assumptions'!$J$31,AK$47&gt;=$FQ165,AK$47&lt;=$FR165)*(('Summary&amp;Assumptions'!$H$25*$C165)*(1+'Summary&amp;Assumptions'!$J$29)^(AK$46-1))</f>
        <v>0</v>
      </c>
      <c r="AG165" s="588">
        <f>AND(AL$55&gt;0,SUM($E165:AF165)&lt;'Summary&amp;Assumptions'!$G$32*$B165,$D165&gt;='Summary&amp;Assumptions'!$D$17,AL$47&gt;=$D165,AL$47&lt;=EDATE($D165,'Summary&amp;Assumptions'!$G$32))*$B165+AND(AL$56&lt;'Summary&amp;Assumptions'!$J$31,AL$47&gt;=$FO165,AL$47&lt;=$FP165)*(('Summary&amp;Assumptions'!$H$25*$C165)*(1+'Summary&amp;Assumptions'!$J$29)^(AL$46-1))+AND(AL$56&lt;'Summary&amp;Assumptions'!$J$31,AL$47&gt;=$FQ165,AL$47&lt;=$FR165)*(('Summary&amp;Assumptions'!$H$25*$C165)*(1+'Summary&amp;Assumptions'!$J$29)^(AL$46-1))</f>
        <v>0</v>
      </c>
      <c r="AH165" s="588">
        <f>AND(AM$55&gt;0,SUM($E165:AG165)&lt;'Summary&amp;Assumptions'!$G$32*$B165,$D165&gt;='Summary&amp;Assumptions'!$D$17,AM$47&gt;=$D165,AM$47&lt;=EDATE($D165,'Summary&amp;Assumptions'!$G$32))*$B165+AND(AM$56&lt;'Summary&amp;Assumptions'!$J$31,AM$47&gt;=$FO165,AM$47&lt;=$FP165)*(('Summary&amp;Assumptions'!$H$25*$C165)*(1+'Summary&amp;Assumptions'!$J$29)^(AM$46-1))+AND(AM$56&lt;'Summary&amp;Assumptions'!$J$31,AM$47&gt;=$FQ165,AM$47&lt;=$FR165)*(('Summary&amp;Assumptions'!$H$25*$C165)*(1+'Summary&amp;Assumptions'!$J$29)^(AM$46-1))</f>
        <v>0</v>
      </c>
      <c r="AI165" s="588">
        <f>AND(AN$55&gt;0,SUM($E165:AH165)&lt;'Summary&amp;Assumptions'!$G$32*$B165,$D165&gt;='Summary&amp;Assumptions'!$D$17,AN$47&gt;=$D165,AN$47&lt;=EDATE($D165,'Summary&amp;Assumptions'!$G$32))*$B165+AND(AN$56&lt;'Summary&amp;Assumptions'!$J$31,AN$47&gt;=$FO165,AN$47&lt;=$FP165)*(('Summary&amp;Assumptions'!$H$25*$C165)*(1+'Summary&amp;Assumptions'!$J$29)^(AN$46-1))+AND(AN$56&lt;'Summary&amp;Assumptions'!$J$31,AN$47&gt;=$FQ165,AN$47&lt;=$FR165)*(('Summary&amp;Assumptions'!$H$25*$C165)*(1+'Summary&amp;Assumptions'!$J$29)^(AN$46-1))</f>
        <v>0</v>
      </c>
      <c r="AJ165" s="588">
        <f>AND(AO$55&gt;0,SUM($E165:AI165)&lt;'Summary&amp;Assumptions'!$G$32*$B165,$D165&gt;='Summary&amp;Assumptions'!$D$17,AO$47&gt;=$D165,AO$47&lt;=EDATE($D165,'Summary&amp;Assumptions'!$G$32))*$B165+AND(AO$56&lt;'Summary&amp;Assumptions'!$J$31,AO$47&gt;=$FO165,AO$47&lt;=$FP165)*(('Summary&amp;Assumptions'!$H$25*$C165)*(1+'Summary&amp;Assumptions'!$J$29)^(AO$46-1))+AND(AO$56&lt;'Summary&amp;Assumptions'!$J$31,AO$47&gt;=$FQ165,AO$47&lt;=$FR165)*(('Summary&amp;Assumptions'!$H$25*$C165)*(1+'Summary&amp;Assumptions'!$J$29)^(AO$46-1))</f>
        <v>0</v>
      </c>
      <c r="AK165" s="588">
        <f>AND(AP$55&gt;0,SUM($E165:AJ165)&lt;'Summary&amp;Assumptions'!$G$32*$B165,$D165&gt;='Summary&amp;Assumptions'!$D$17,AP$47&gt;=$D165,AP$47&lt;=EDATE($D165,'Summary&amp;Assumptions'!$G$32))*$B165+AND(AP$56&lt;'Summary&amp;Assumptions'!$J$31,AP$47&gt;=$FO165,AP$47&lt;=$FP165)*(('Summary&amp;Assumptions'!$H$25*$C165)*(1+'Summary&amp;Assumptions'!$J$29)^(AP$46-1))+AND(AP$56&lt;'Summary&amp;Assumptions'!$J$31,AP$47&gt;=$FQ165,AP$47&lt;=$FR165)*(('Summary&amp;Assumptions'!$H$25*$C165)*(1+'Summary&amp;Assumptions'!$J$29)^(AP$46-1))</f>
        <v>0</v>
      </c>
      <c r="AL165" s="588">
        <f>AND(AQ$55&gt;0,SUM($E165:AK165)&lt;'Summary&amp;Assumptions'!$G$32*$B165,$D165&gt;='Summary&amp;Assumptions'!$D$17,AQ$47&gt;=$D165,AQ$47&lt;=EDATE($D165,'Summary&amp;Assumptions'!$G$32))*$B165+AND(AQ$56&lt;'Summary&amp;Assumptions'!$J$31,AQ$47&gt;=$FO165,AQ$47&lt;=$FP165)*(('Summary&amp;Assumptions'!$H$25*$C165)*(1+'Summary&amp;Assumptions'!$J$29)^(AQ$46-1))+AND(AQ$56&lt;'Summary&amp;Assumptions'!$J$31,AQ$47&gt;=$FQ165,AQ$47&lt;=$FR165)*(('Summary&amp;Assumptions'!$H$25*$C165)*(1+'Summary&amp;Assumptions'!$J$29)^(AQ$46-1))</f>
        <v>0</v>
      </c>
      <c r="AM165" s="588">
        <f>AND(AR$55&gt;0,SUM($E165:AL165)&lt;'Summary&amp;Assumptions'!$G$32*$B165,$D165&gt;='Summary&amp;Assumptions'!$D$17,AR$47&gt;=$D165,AR$47&lt;=EDATE($D165,'Summary&amp;Assumptions'!$G$32))*$B165+AND(AR$56&lt;'Summary&amp;Assumptions'!$J$31,AR$47&gt;=$FO165,AR$47&lt;=$FP165)*(('Summary&amp;Assumptions'!$H$25*$C165)*(1+'Summary&amp;Assumptions'!$J$29)^(AR$46-1))+AND(AR$56&lt;'Summary&amp;Assumptions'!$J$31,AR$47&gt;=$FQ165,AR$47&lt;=$FR165)*(('Summary&amp;Assumptions'!$H$25*$C165)*(1+'Summary&amp;Assumptions'!$J$29)^(AR$46-1))</f>
        <v>0</v>
      </c>
      <c r="AN165" s="588">
        <f>AND(AS$55&gt;0,SUM($E165:AM165)&lt;'Summary&amp;Assumptions'!$G$32*$B165,$D165&gt;='Summary&amp;Assumptions'!$D$17,AS$47&gt;=$D165,AS$47&lt;=EDATE($D165,'Summary&amp;Assumptions'!$G$32))*$B165+AND(AS$56&lt;'Summary&amp;Assumptions'!$J$31,AS$47&gt;=$FO165,AS$47&lt;=$FP165)*(('Summary&amp;Assumptions'!$H$25*$C165)*(1+'Summary&amp;Assumptions'!$J$29)^(AS$46-1))+AND(AS$56&lt;'Summary&amp;Assumptions'!$J$31,AS$47&gt;=$FQ165,AS$47&lt;=$FR165)*(('Summary&amp;Assumptions'!$H$25*$C165)*(1+'Summary&amp;Assumptions'!$J$29)^(AS$46-1))</f>
        <v>0</v>
      </c>
      <c r="AO165" s="588">
        <f>AND(AT$55&gt;0,SUM($E165:AN165)&lt;'Summary&amp;Assumptions'!$G$32*$B165,$D165&gt;='Summary&amp;Assumptions'!$D$17,AT$47&gt;=$D165,AT$47&lt;=EDATE($D165,'Summary&amp;Assumptions'!$G$32))*$B165+AND(AT$56&lt;'Summary&amp;Assumptions'!$J$31,AT$47&gt;=$FO165,AT$47&lt;=$FP165)*(('Summary&amp;Assumptions'!$H$25*$C165)*(1+'Summary&amp;Assumptions'!$J$29)^(AT$46-1))+AND(AT$56&lt;'Summary&amp;Assumptions'!$J$31,AT$47&gt;=$FQ165,AT$47&lt;=$FR165)*(('Summary&amp;Assumptions'!$H$25*$C165)*(1+'Summary&amp;Assumptions'!$J$29)^(AT$46-1))</f>
        <v>0</v>
      </c>
      <c r="AP165" s="588">
        <f>AND(AU$55&gt;0,SUM($E165:AO165)&lt;'Summary&amp;Assumptions'!$G$32*$B165,$D165&gt;='Summary&amp;Assumptions'!$D$17,AU$47&gt;=$D165,AU$47&lt;=EDATE($D165,'Summary&amp;Assumptions'!$G$32))*$B165+AND(AU$56&lt;'Summary&amp;Assumptions'!$J$31,AU$47&gt;=$FO165,AU$47&lt;=$FP165)*(('Summary&amp;Assumptions'!$H$25*$C165)*(1+'Summary&amp;Assumptions'!$J$29)^(AU$46-1))+AND(AU$56&lt;'Summary&amp;Assumptions'!$J$31,AU$47&gt;=$FQ165,AU$47&lt;=$FR165)*(('Summary&amp;Assumptions'!$H$25*$C165)*(1+'Summary&amp;Assumptions'!$J$29)^(AU$46-1))</f>
        <v>0</v>
      </c>
      <c r="AQ165" s="588">
        <f>AND(AV$55&gt;0,SUM($E165:AP165)&lt;'Summary&amp;Assumptions'!$G$32*$B165,$D165&gt;='Summary&amp;Assumptions'!$D$17,AV$47&gt;=$D165,AV$47&lt;=EDATE($D165,'Summary&amp;Assumptions'!$G$32))*$B165+AND(AV$56&lt;'Summary&amp;Assumptions'!$J$31,AV$47&gt;=$FO165,AV$47&lt;=$FP165)*(('Summary&amp;Assumptions'!$H$25*$C165)*(1+'Summary&amp;Assumptions'!$J$29)^(AV$46-1))+AND(AV$56&lt;'Summary&amp;Assumptions'!$J$31,AV$47&gt;=$FQ165,AV$47&lt;=$FR165)*(('Summary&amp;Assumptions'!$H$25*$C165)*(1+'Summary&amp;Assumptions'!$J$29)^(AV$46-1))</f>
        <v>0</v>
      </c>
      <c r="AR165" s="588">
        <f>AND(AW$55&gt;0,SUM($E165:AQ165)&lt;'Summary&amp;Assumptions'!$G$32*$B165,$D165&gt;='Summary&amp;Assumptions'!$D$17,AW$47&gt;=$D165,AW$47&lt;=EDATE($D165,'Summary&amp;Assumptions'!$G$32))*$B165+AND(AW$56&lt;'Summary&amp;Assumptions'!$J$31,AW$47&gt;=$FO165,AW$47&lt;=$FP165)*(('Summary&amp;Assumptions'!$H$25*$C165)*(1+'Summary&amp;Assumptions'!$J$29)^(AW$46-1))+AND(AW$56&lt;'Summary&amp;Assumptions'!$J$31,AW$47&gt;=$FQ165,AW$47&lt;=$FR165)*(('Summary&amp;Assumptions'!$H$25*$C165)*(1+'Summary&amp;Assumptions'!$J$29)^(AW$46-1))</f>
        <v>0</v>
      </c>
      <c r="AS165" s="588">
        <f>AND(AX$55&gt;0,SUM($E165:AR165)&lt;'Summary&amp;Assumptions'!$G$32*$B165,$D165&gt;='Summary&amp;Assumptions'!$D$17,AX$47&gt;=$D165,AX$47&lt;=EDATE($D165,'Summary&amp;Assumptions'!$G$32))*$B165+AND(AX$56&lt;'Summary&amp;Assumptions'!$J$31,AX$47&gt;=$FO165,AX$47&lt;=$FP165)*(('Summary&amp;Assumptions'!$H$25*$C165)*(1+'Summary&amp;Assumptions'!$J$29)^(AX$46-1))+AND(AX$56&lt;'Summary&amp;Assumptions'!$J$31,AX$47&gt;=$FQ165,AX$47&lt;=$FR165)*(('Summary&amp;Assumptions'!$H$25*$C165)*(1+'Summary&amp;Assumptions'!$J$29)^(AX$46-1))</f>
        <v>0</v>
      </c>
      <c r="AT165" s="588">
        <f>AND(AY$55&gt;0,SUM($E165:AS165)&lt;'Summary&amp;Assumptions'!$G$32*$B165,$D165&gt;='Summary&amp;Assumptions'!$D$17,AY$47&gt;=$D165,AY$47&lt;=EDATE($D165,'Summary&amp;Assumptions'!$G$32))*$B165+AND(AY$56&lt;'Summary&amp;Assumptions'!$J$31,AY$47&gt;=$FO165,AY$47&lt;=$FP165)*(('Summary&amp;Assumptions'!$H$25*$C165)*(1+'Summary&amp;Assumptions'!$J$29)^(AY$46-1))+AND(AY$56&lt;'Summary&amp;Assumptions'!$J$31,AY$47&gt;=$FQ165,AY$47&lt;=$FR165)*(('Summary&amp;Assumptions'!$H$25*$C165)*(1+'Summary&amp;Assumptions'!$J$29)^(AY$46-1))</f>
        <v>0</v>
      </c>
      <c r="AU165" s="588">
        <f>AND(AZ$55&gt;0,SUM($E165:AT165)&lt;'Summary&amp;Assumptions'!$G$32*$B165,$D165&gt;='Summary&amp;Assumptions'!$D$17,AZ$47&gt;=$D165,AZ$47&lt;=EDATE($D165,'Summary&amp;Assumptions'!$G$32))*$B165+AND(AZ$56&lt;'Summary&amp;Assumptions'!$J$31,AZ$47&gt;=$FO165,AZ$47&lt;=$FP165)*(('Summary&amp;Assumptions'!$H$25*$C165)*(1+'Summary&amp;Assumptions'!$J$29)^(AZ$46-1))+AND(AZ$56&lt;'Summary&amp;Assumptions'!$J$31,AZ$47&gt;=$FQ165,AZ$47&lt;=$FR165)*(('Summary&amp;Assumptions'!$H$25*$C165)*(1+'Summary&amp;Assumptions'!$J$29)^(AZ$46-1))</f>
        <v>0</v>
      </c>
      <c r="AV165" s="588">
        <f>AND(BA$55&gt;0,SUM($E165:AU165)&lt;'Summary&amp;Assumptions'!$G$32*$B165,$D165&gt;='Summary&amp;Assumptions'!$D$17,BA$47&gt;=$D165,BA$47&lt;=EDATE($D165,'Summary&amp;Assumptions'!$G$32))*$B165+AND(BA$56&lt;'Summary&amp;Assumptions'!$J$31,BA$47&gt;=$FO165,BA$47&lt;=$FP165)*(('Summary&amp;Assumptions'!$H$25*$C165)*(1+'Summary&amp;Assumptions'!$J$29)^(BA$46-1))+AND(BA$56&lt;'Summary&amp;Assumptions'!$J$31,BA$47&gt;=$FQ165,BA$47&lt;=$FR165)*(('Summary&amp;Assumptions'!$H$25*$C165)*(1+'Summary&amp;Assumptions'!$J$29)^(BA$46-1))</f>
        <v>0</v>
      </c>
      <c r="AW165" s="588">
        <f>AND(BB$55&gt;0,SUM($E165:AV165)&lt;'Summary&amp;Assumptions'!$G$32*$B165,$D165&gt;='Summary&amp;Assumptions'!$D$17,BB$47&gt;=$D165,BB$47&lt;=EDATE($D165,'Summary&amp;Assumptions'!$G$32))*$B165+AND(BB$56&lt;'Summary&amp;Assumptions'!$J$31,BB$47&gt;=$FO165,BB$47&lt;=$FP165)*(('Summary&amp;Assumptions'!$H$25*$C165)*(1+'Summary&amp;Assumptions'!$J$29)^(BB$46-1))+AND(BB$56&lt;'Summary&amp;Assumptions'!$J$31,BB$47&gt;=$FQ165,BB$47&lt;=$FR165)*(('Summary&amp;Assumptions'!$H$25*$C165)*(1+'Summary&amp;Assumptions'!$J$29)^(BB$46-1))</f>
        <v>0</v>
      </c>
      <c r="AX165" s="588">
        <f>AND(BC$55&gt;0,SUM($E165:AW165)&lt;'Summary&amp;Assumptions'!$G$32*$B165,$D165&gt;='Summary&amp;Assumptions'!$D$17,BC$47&gt;=$D165,BC$47&lt;=EDATE($D165,'Summary&amp;Assumptions'!$G$32))*$B165+AND(BC$56&lt;'Summary&amp;Assumptions'!$J$31,BC$47&gt;=$FO165,BC$47&lt;=$FP165)*(('Summary&amp;Assumptions'!$H$25*$C165)*(1+'Summary&amp;Assumptions'!$J$29)^(BC$46-1))+AND(BC$56&lt;'Summary&amp;Assumptions'!$J$31,BC$47&gt;=$FQ165,BC$47&lt;=$FR165)*(('Summary&amp;Assumptions'!$H$25*$C165)*(1+'Summary&amp;Assumptions'!$J$29)^(BC$46-1))</f>
        <v>0</v>
      </c>
      <c r="AY165" s="588">
        <f>AND(BD$55&gt;0,SUM($E165:AX165)&lt;'Summary&amp;Assumptions'!$G$32*$B165,$D165&gt;='Summary&amp;Assumptions'!$D$17,BD$47&gt;=$D165,BD$47&lt;=EDATE($D165,'Summary&amp;Assumptions'!$G$32))*$B165+AND(BD$56&lt;'Summary&amp;Assumptions'!$J$31,BD$47&gt;=$FO165,BD$47&lt;=$FP165)*(('Summary&amp;Assumptions'!$H$25*$C165)*(1+'Summary&amp;Assumptions'!$J$29)^(BD$46-1))+AND(BD$56&lt;'Summary&amp;Assumptions'!$J$31,BD$47&gt;=$FQ165,BD$47&lt;=$FR165)*(('Summary&amp;Assumptions'!$H$25*$C165)*(1+'Summary&amp;Assumptions'!$J$29)^(BD$46-1))</f>
        <v>0</v>
      </c>
      <c r="AZ165" s="588">
        <f>AND(BE$55&gt;0,SUM($E165:AY165)&lt;'Summary&amp;Assumptions'!$G$32*$B165,$D165&gt;='Summary&amp;Assumptions'!$D$17,BE$47&gt;=$D165,BE$47&lt;=EDATE($D165,'Summary&amp;Assumptions'!$G$32))*$B165+AND(BE$56&lt;'Summary&amp;Assumptions'!$J$31,BE$47&gt;=$FO165,BE$47&lt;=$FP165)*(('Summary&amp;Assumptions'!$H$25*$C165)*(1+'Summary&amp;Assumptions'!$J$29)^(BE$46-1))+AND(BE$56&lt;'Summary&amp;Assumptions'!$J$31,BE$47&gt;=$FQ165,BE$47&lt;=$FR165)*(('Summary&amp;Assumptions'!$H$25*$C165)*(1+'Summary&amp;Assumptions'!$J$29)^(BE$46-1))</f>
        <v>0</v>
      </c>
      <c r="BA165" s="588">
        <f>AND(BF$55&gt;0,SUM($E165:AZ165)&lt;'Summary&amp;Assumptions'!$G$32*$B165,$D165&gt;='Summary&amp;Assumptions'!$D$17,BF$47&gt;=$D165,BF$47&lt;=EDATE($D165,'Summary&amp;Assumptions'!$G$32))*$B165+AND(BF$56&lt;'Summary&amp;Assumptions'!$J$31,BF$47&gt;=$FO165,BF$47&lt;=$FP165)*(('Summary&amp;Assumptions'!$H$25*$C165)*(1+'Summary&amp;Assumptions'!$J$29)^(BF$46-1))+AND(BF$56&lt;'Summary&amp;Assumptions'!$J$31,BF$47&gt;=$FQ165,BF$47&lt;=$FR165)*(('Summary&amp;Assumptions'!$H$25*$C165)*(1+'Summary&amp;Assumptions'!$J$29)^(BF$46-1))</f>
        <v>0</v>
      </c>
      <c r="BB165" s="588">
        <f>AND(BG$55&gt;0,SUM($E165:BA165)&lt;'Summary&amp;Assumptions'!$G$32*$B165,$D165&gt;='Summary&amp;Assumptions'!$D$17,BG$47&gt;=$D165,BG$47&lt;=EDATE($D165,'Summary&amp;Assumptions'!$G$32))*$B165+AND(BG$56&lt;'Summary&amp;Assumptions'!$J$31,BG$47&gt;=$FO165,BG$47&lt;=$FP165)*(('Summary&amp;Assumptions'!$H$25*$C165)*(1+'Summary&amp;Assumptions'!$J$29)^(BG$46-1))+AND(BG$56&lt;'Summary&amp;Assumptions'!$J$31,BG$47&gt;=$FQ165,BG$47&lt;=$FR165)*(('Summary&amp;Assumptions'!$H$25*$C165)*(1+'Summary&amp;Assumptions'!$J$29)^(BG$46-1))</f>
        <v>0</v>
      </c>
      <c r="BC165" s="588">
        <f>AND(BH$55&gt;0,SUM($E165:BB165)&lt;'Summary&amp;Assumptions'!$G$32*$B165,$D165&gt;='Summary&amp;Assumptions'!$D$17,BH$47&gt;=$D165,BH$47&lt;=EDATE($D165,'Summary&amp;Assumptions'!$G$32))*$B165+AND(BH$56&lt;'Summary&amp;Assumptions'!$J$31,BH$47&gt;=$FO165,BH$47&lt;=$FP165)*(('Summary&amp;Assumptions'!$H$25*$C165)*(1+'Summary&amp;Assumptions'!$J$29)^(BH$46-1))+AND(BH$56&lt;'Summary&amp;Assumptions'!$J$31,BH$47&gt;=$FQ165,BH$47&lt;=$FR165)*(('Summary&amp;Assumptions'!$H$25*$C165)*(1+'Summary&amp;Assumptions'!$J$29)^(BH$46-1))</f>
        <v>0</v>
      </c>
      <c r="BD165" s="588">
        <f>AND(BI$55&gt;0,SUM($E165:BC165)&lt;'Summary&amp;Assumptions'!$G$32*$B165,$D165&gt;='Summary&amp;Assumptions'!$D$17,BI$47&gt;=$D165,BI$47&lt;=EDATE($D165,'Summary&amp;Assumptions'!$G$32))*$B165+AND(BI$56&lt;'Summary&amp;Assumptions'!$J$31,BI$47&gt;=$FO165,BI$47&lt;=$FP165)*(('Summary&amp;Assumptions'!$H$25*$C165)*(1+'Summary&amp;Assumptions'!$J$29)^(BI$46-1))+AND(BI$56&lt;'Summary&amp;Assumptions'!$J$31,BI$47&gt;=$FQ165,BI$47&lt;=$FR165)*(('Summary&amp;Assumptions'!$H$25*$C165)*(1+'Summary&amp;Assumptions'!$J$29)^(BI$46-1))</f>
        <v>0</v>
      </c>
      <c r="BE165" s="588">
        <f>AND(BJ$55&gt;0,SUM($E165:BD165)&lt;'Summary&amp;Assumptions'!$G$32*$B165,$D165&gt;='Summary&amp;Assumptions'!$D$17,BJ$47&gt;=$D165,BJ$47&lt;=EDATE($D165,'Summary&amp;Assumptions'!$G$32))*$B165+AND(BJ$56&lt;'Summary&amp;Assumptions'!$J$31,BJ$47&gt;=$FO165,BJ$47&lt;=$FP165)*(('Summary&amp;Assumptions'!$H$25*$C165)*(1+'Summary&amp;Assumptions'!$J$29)^(BJ$46-1))+AND(BJ$56&lt;'Summary&amp;Assumptions'!$J$31,BJ$47&gt;=$FQ165,BJ$47&lt;=$FR165)*(('Summary&amp;Assumptions'!$H$25*$C165)*(1+'Summary&amp;Assumptions'!$J$29)^(BJ$46-1))</f>
        <v>0</v>
      </c>
      <c r="BF165" s="588">
        <f>AND(BK$55&gt;0,SUM($E165:BE165)&lt;'Summary&amp;Assumptions'!$G$32*$B165,$D165&gt;='Summary&amp;Assumptions'!$D$17,BK$47&gt;=$D165,BK$47&lt;=EDATE($D165,'Summary&amp;Assumptions'!$G$32))*$B165+AND(BK$56&lt;'Summary&amp;Assumptions'!$J$31,BK$47&gt;=$FO165,BK$47&lt;=$FP165)*(('Summary&amp;Assumptions'!$H$25*$C165)*(1+'Summary&amp;Assumptions'!$J$29)^(BK$46-1))+AND(BK$56&lt;'Summary&amp;Assumptions'!$J$31,BK$47&gt;=$FQ165,BK$47&lt;=$FR165)*(('Summary&amp;Assumptions'!$H$25*$C165)*(1+'Summary&amp;Assumptions'!$J$29)^(BK$46-1))</f>
        <v>0</v>
      </c>
      <c r="BG165" s="588">
        <f>AND(BL$55&gt;0,SUM($E165:BF165)&lt;'Summary&amp;Assumptions'!$G$32*$B165,$D165&gt;='Summary&amp;Assumptions'!$D$17,BL$47&gt;=$D165,BL$47&lt;=EDATE($D165,'Summary&amp;Assumptions'!$G$32))*$B165+AND(BL$56&lt;'Summary&amp;Assumptions'!$J$31,BL$47&gt;=$FO165,BL$47&lt;=$FP165)*(('Summary&amp;Assumptions'!$H$25*$C165)*(1+'Summary&amp;Assumptions'!$J$29)^(BL$46-1))+AND(BL$56&lt;'Summary&amp;Assumptions'!$J$31,BL$47&gt;=$FQ165,BL$47&lt;=$FR165)*(('Summary&amp;Assumptions'!$H$25*$C165)*(1+'Summary&amp;Assumptions'!$J$29)^(BL$46-1))</f>
        <v>0</v>
      </c>
      <c r="BH165" s="588">
        <f>AND(BM$55&gt;0,SUM($E165:BG165)&lt;'Summary&amp;Assumptions'!$G$32*$B165,$D165&gt;='Summary&amp;Assumptions'!$D$17,BM$47&gt;=$D165,BM$47&lt;=EDATE($D165,'Summary&amp;Assumptions'!$G$32))*$B165+AND(BM$56&lt;'Summary&amp;Assumptions'!$J$31,BM$47&gt;=$FO165,BM$47&lt;=$FP165)*(('Summary&amp;Assumptions'!$H$25*$C165)*(1+'Summary&amp;Assumptions'!$J$29)^(BM$46-1))+AND(BM$56&lt;'Summary&amp;Assumptions'!$J$31,BM$47&gt;=$FQ165,BM$47&lt;=$FR165)*(('Summary&amp;Assumptions'!$H$25*$C165)*(1+'Summary&amp;Assumptions'!$J$29)^(BM$46-1))</f>
        <v>0</v>
      </c>
      <c r="BI165" s="588">
        <f>AND(BN$55&gt;0,SUM($E165:BH165)&lt;'Summary&amp;Assumptions'!$G$32*$B165,$D165&gt;='Summary&amp;Assumptions'!$D$17,BN$47&gt;=$D165,BN$47&lt;=EDATE($D165,'Summary&amp;Assumptions'!$G$32))*$B165+AND(BN$56&lt;'Summary&amp;Assumptions'!$J$31,BN$47&gt;=$FO165,BN$47&lt;=$FP165)*(('Summary&amp;Assumptions'!$H$25*$C165)*(1+'Summary&amp;Assumptions'!$J$29)^(BN$46-1))+AND(BN$56&lt;'Summary&amp;Assumptions'!$J$31,BN$47&gt;=$FQ165,BN$47&lt;=$FR165)*(('Summary&amp;Assumptions'!$H$25*$C165)*(1+'Summary&amp;Assumptions'!$J$29)^(BN$46-1))</f>
        <v>0</v>
      </c>
      <c r="BJ165" s="588">
        <f>AND(BO$55&gt;0,SUM($E165:BI165)&lt;'Summary&amp;Assumptions'!$G$32*$B165,$D165&gt;='Summary&amp;Assumptions'!$D$17,BO$47&gt;=$D165,BO$47&lt;=EDATE($D165,'Summary&amp;Assumptions'!$G$32))*$B165+AND(BO$56&lt;'Summary&amp;Assumptions'!$J$31,BO$47&gt;=$FO165,BO$47&lt;=$FP165)*(('Summary&amp;Assumptions'!$H$25*$C165)*(1+'Summary&amp;Assumptions'!$J$29)^(BO$46-1))+AND(BO$56&lt;'Summary&amp;Assumptions'!$J$31,BO$47&gt;=$FQ165,BO$47&lt;=$FR165)*(('Summary&amp;Assumptions'!$H$25*$C165)*(1+'Summary&amp;Assumptions'!$J$29)^(BO$46-1))</f>
        <v>0</v>
      </c>
      <c r="BK165" s="588">
        <f>AND(BP$55&gt;0,SUM($E165:BJ165)&lt;'Summary&amp;Assumptions'!$G$32*$B165,$D165&gt;='Summary&amp;Assumptions'!$D$17,BP$47&gt;=$D165,BP$47&lt;=EDATE($D165,'Summary&amp;Assumptions'!$G$32))*$B165+AND(BP$56&lt;'Summary&amp;Assumptions'!$J$31,BP$47&gt;=$FO165,BP$47&lt;=$FP165)*(('Summary&amp;Assumptions'!$H$25*$C165)*(1+'Summary&amp;Assumptions'!$J$29)^(BP$46-1))+AND(BP$56&lt;'Summary&amp;Assumptions'!$J$31,BP$47&gt;=$FQ165,BP$47&lt;=$FR165)*(('Summary&amp;Assumptions'!$H$25*$C165)*(1+'Summary&amp;Assumptions'!$J$29)^(BP$46-1))</f>
        <v>0</v>
      </c>
      <c r="BL165" s="588">
        <f>AND(BQ$55&gt;0,SUM($E165:BK165)&lt;'Summary&amp;Assumptions'!$G$32*$B165,$D165&gt;='Summary&amp;Assumptions'!$D$17,BQ$47&gt;=$D165,BQ$47&lt;=EDATE($D165,'Summary&amp;Assumptions'!$G$32))*$B165+AND(BQ$56&lt;'Summary&amp;Assumptions'!$J$31,BQ$47&gt;=$FO165,BQ$47&lt;=$FP165)*(('Summary&amp;Assumptions'!$H$25*$C165)*(1+'Summary&amp;Assumptions'!$J$29)^(BQ$46-1))+AND(BQ$56&lt;'Summary&amp;Assumptions'!$J$31,BQ$47&gt;=$FQ165,BQ$47&lt;=$FR165)*(('Summary&amp;Assumptions'!$H$25*$C165)*(1+'Summary&amp;Assumptions'!$J$29)^(BQ$46-1))</f>
        <v>0</v>
      </c>
      <c r="BM165" s="588">
        <f>AND(BR$55&gt;0,SUM($E165:BL165)&lt;'Summary&amp;Assumptions'!$G$32*$B165,$D165&gt;='Summary&amp;Assumptions'!$D$17,BR$47&gt;=$D165,BR$47&lt;=EDATE($D165,'Summary&amp;Assumptions'!$G$32))*$B165+AND(BR$56&lt;'Summary&amp;Assumptions'!$J$31,BR$47&gt;=$FO165,BR$47&lt;=$FP165)*(('Summary&amp;Assumptions'!$H$25*$C165)*(1+'Summary&amp;Assumptions'!$J$29)^(BR$46-1))+AND(BR$56&lt;'Summary&amp;Assumptions'!$J$31,BR$47&gt;=$FQ165,BR$47&lt;=$FR165)*(('Summary&amp;Assumptions'!$H$25*$C165)*(1+'Summary&amp;Assumptions'!$J$29)^(BR$46-1))</f>
        <v>0</v>
      </c>
      <c r="BN165" s="588">
        <f>AND(BS$55&gt;0,SUM($E165:BM165)&lt;'Summary&amp;Assumptions'!$G$32*$B165,$D165&gt;='Summary&amp;Assumptions'!$D$17,BS$47&gt;=$D165,BS$47&lt;=EDATE($D165,'Summary&amp;Assumptions'!$G$32))*$B165+AND(BS$56&lt;'Summary&amp;Assumptions'!$J$31,BS$47&gt;=$FO165,BS$47&lt;=$FP165)*(('Summary&amp;Assumptions'!$H$25*$C165)*(1+'Summary&amp;Assumptions'!$J$29)^(BS$46-1))+AND(BS$56&lt;'Summary&amp;Assumptions'!$J$31,BS$47&gt;=$FQ165,BS$47&lt;=$FR165)*(('Summary&amp;Assumptions'!$H$25*$C165)*(1+'Summary&amp;Assumptions'!$J$29)^(BS$46-1))</f>
        <v>0</v>
      </c>
      <c r="BO165" s="588">
        <f>AND(BT$55&gt;0,SUM($E165:BN165)&lt;'Summary&amp;Assumptions'!$G$32*$B165,$D165&gt;='Summary&amp;Assumptions'!$D$17,BT$47&gt;=$D165,BT$47&lt;=EDATE($D165,'Summary&amp;Assumptions'!$G$32))*$B165+AND(BT$56&lt;'Summary&amp;Assumptions'!$J$31,BT$47&gt;=$FO165,BT$47&lt;=$FP165)*(('Summary&amp;Assumptions'!$H$25*$C165)*(1+'Summary&amp;Assumptions'!$J$29)^(BT$46-1))+AND(BT$56&lt;'Summary&amp;Assumptions'!$J$31,BT$47&gt;=$FQ165,BT$47&lt;=$FR165)*(('Summary&amp;Assumptions'!$H$25*$C165)*(1+'Summary&amp;Assumptions'!$J$29)^(BT$46-1))</f>
        <v>0</v>
      </c>
      <c r="BP165" s="588">
        <f>AND(BU$55&gt;0,SUM($E165:BO165)&lt;'Summary&amp;Assumptions'!$G$32*$B165,$D165&gt;='Summary&amp;Assumptions'!$D$17,BU$47&gt;=$D165,BU$47&lt;=EDATE($D165,'Summary&amp;Assumptions'!$G$32))*$B165+AND(BU$56&lt;'Summary&amp;Assumptions'!$J$31,BU$47&gt;=$FO165,BU$47&lt;=$FP165)*(('Summary&amp;Assumptions'!$H$25*$C165)*(1+'Summary&amp;Assumptions'!$J$29)^(BU$46-1))+AND(BU$56&lt;'Summary&amp;Assumptions'!$J$31,BU$47&gt;=$FQ165,BU$47&lt;=$FR165)*(('Summary&amp;Assumptions'!$H$25*$C165)*(1+'Summary&amp;Assumptions'!$J$29)^(BU$46-1))</f>
        <v>0</v>
      </c>
      <c r="BQ165" s="588">
        <f>AND(BV$55&gt;0,SUM($E165:BP165)&lt;'Summary&amp;Assumptions'!$G$32*$B165,$D165&gt;='Summary&amp;Assumptions'!$D$17,BV$47&gt;=$D165,BV$47&lt;=EDATE($D165,'Summary&amp;Assumptions'!$G$32))*$B165+AND(BV$56&lt;'Summary&amp;Assumptions'!$J$31,BV$47&gt;=$FO165,BV$47&lt;=$FP165)*(('Summary&amp;Assumptions'!$H$25*$C165)*(1+'Summary&amp;Assumptions'!$J$29)^(BV$46-1))+AND(BV$56&lt;'Summary&amp;Assumptions'!$J$31,BV$47&gt;=$FQ165,BV$47&lt;=$FR165)*(('Summary&amp;Assumptions'!$H$25*$C165)*(1+'Summary&amp;Assumptions'!$J$29)^(BV$46-1))</f>
        <v>0</v>
      </c>
      <c r="BR165" s="588">
        <f>AND(BW$55&gt;0,SUM($E165:BQ165)&lt;'Summary&amp;Assumptions'!$G$32*$B165,$D165&gt;='Summary&amp;Assumptions'!$D$17,BW$47&gt;=$D165,BW$47&lt;=EDATE($D165,'Summary&amp;Assumptions'!$G$32))*$B165+AND(BW$56&lt;'Summary&amp;Assumptions'!$J$31,BW$47&gt;=$FO165,BW$47&lt;=$FP165)*(('Summary&amp;Assumptions'!$H$25*$C165)*(1+'Summary&amp;Assumptions'!$J$29)^(BW$46-1))+AND(BW$56&lt;'Summary&amp;Assumptions'!$J$31,BW$47&gt;=$FQ165,BW$47&lt;=$FR165)*(('Summary&amp;Assumptions'!$H$25*$C165)*(1+'Summary&amp;Assumptions'!$J$29)^(BW$46-1))</f>
        <v>0</v>
      </c>
      <c r="BS165" s="588">
        <f>AND(BX$55&gt;0,SUM($E165:BR165)&lt;'Summary&amp;Assumptions'!$G$32*$B165,$D165&gt;='Summary&amp;Assumptions'!$D$17,BX$47&gt;=$D165,BX$47&lt;=EDATE($D165,'Summary&amp;Assumptions'!$G$32))*$B165+AND(BX$56&lt;'Summary&amp;Assumptions'!$J$31,BX$47&gt;=$FO165,BX$47&lt;=$FP165)*(('Summary&amp;Assumptions'!$H$25*$C165)*(1+'Summary&amp;Assumptions'!$J$29)^(BX$46-1))+AND(BX$56&lt;'Summary&amp;Assumptions'!$J$31,BX$47&gt;=$FQ165,BX$47&lt;=$FR165)*(('Summary&amp;Assumptions'!$H$25*$C165)*(1+'Summary&amp;Assumptions'!$J$29)^(BX$46-1))</f>
        <v>0</v>
      </c>
      <c r="BT165" s="588">
        <f>AND(BY$55&gt;0,SUM($E165:BS165)&lt;'Summary&amp;Assumptions'!$G$32*$B165,$D165&gt;='Summary&amp;Assumptions'!$D$17,BY$47&gt;=$D165,BY$47&lt;=EDATE($D165,'Summary&amp;Assumptions'!$G$32))*$B165+AND(BY$56&lt;'Summary&amp;Assumptions'!$J$31,BY$47&gt;=$FO165,BY$47&lt;=$FP165)*(('Summary&amp;Assumptions'!$H$25*$C165)*(1+'Summary&amp;Assumptions'!$J$29)^(BY$46-1))+AND(BY$56&lt;'Summary&amp;Assumptions'!$J$31,BY$47&gt;=$FQ165,BY$47&lt;=$FR165)*(('Summary&amp;Assumptions'!$H$25*$C165)*(1+'Summary&amp;Assumptions'!$J$29)^(BY$46-1))</f>
        <v>0</v>
      </c>
      <c r="BU165" s="588">
        <f>AND(BZ$55&gt;0,SUM($E165:BT165)&lt;'Summary&amp;Assumptions'!$G$32*$B165,$D165&gt;='Summary&amp;Assumptions'!$D$17,BZ$47&gt;=$D165,BZ$47&lt;=EDATE($D165,'Summary&amp;Assumptions'!$G$32))*$B165+AND(BZ$56&lt;'Summary&amp;Assumptions'!$J$31,BZ$47&gt;=$FO165,BZ$47&lt;=$FP165)*(('Summary&amp;Assumptions'!$H$25*$C165)*(1+'Summary&amp;Assumptions'!$J$29)^(BZ$46-1))+AND(BZ$56&lt;'Summary&amp;Assumptions'!$J$31,BZ$47&gt;=$FQ165,BZ$47&lt;=$FR165)*(('Summary&amp;Assumptions'!$H$25*$C165)*(1+'Summary&amp;Assumptions'!$J$29)^(BZ$46-1))</f>
        <v>0</v>
      </c>
      <c r="BV165" s="588">
        <f>AND(CA$55&gt;0,SUM($E165:BU165)&lt;'Summary&amp;Assumptions'!$G$32*$B165,$D165&gt;='Summary&amp;Assumptions'!$D$17,CA$47&gt;=$D165,CA$47&lt;=EDATE($D165,'Summary&amp;Assumptions'!$G$32))*$B165+AND(CA$56&lt;'Summary&amp;Assumptions'!$J$31,CA$47&gt;=$FO165,CA$47&lt;=$FP165)*(('Summary&amp;Assumptions'!$H$25*$C165)*(1+'Summary&amp;Assumptions'!$J$29)^(CA$46-1))+AND(CA$56&lt;'Summary&amp;Assumptions'!$J$31,CA$47&gt;=$FQ165,CA$47&lt;=$FR165)*(('Summary&amp;Assumptions'!$H$25*$C165)*(1+'Summary&amp;Assumptions'!$J$29)^(CA$46-1))</f>
        <v>0</v>
      </c>
      <c r="BW165" s="588">
        <f>AND(CB$55&gt;0,SUM($E165:BV165)&lt;'Summary&amp;Assumptions'!$G$32*$B165,$D165&gt;='Summary&amp;Assumptions'!$D$17,CB$47&gt;=$D165,CB$47&lt;=EDATE($D165,'Summary&amp;Assumptions'!$G$32))*$B165+AND(CB$56&lt;'Summary&amp;Assumptions'!$J$31,CB$47&gt;=$FO165,CB$47&lt;=$FP165)*(('Summary&amp;Assumptions'!$H$25*$C165)*(1+'Summary&amp;Assumptions'!$J$29)^(CB$46-1))+AND(CB$56&lt;'Summary&amp;Assumptions'!$J$31,CB$47&gt;=$FQ165,CB$47&lt;=$FR165)*(('Summary&amp;Assumptions'!$H$25*$C165)*(1+'Summary&amp;Assumptions'!$J$29)^(CB$46-1))</f>
        <v>0</v>
      </c>
      <c r="BX165" s="588">
        <f>AND(CC$55&gt;0,SUM($E165:BW165)&lt;'Summary&amp;Assumptions'!$G$32*$B165,$D165&gt;='Summary&amp;Assumptions'!$D$17,CC$47&gt;=$D165,CC$47&lt;=EDATE($D165,'Summary&amp;Assumptions'!$G$32))*$B165+AND(CC$56&lt;'Summary&amp;Assumptions'!$J$31,CC$47&gt;=$FO165,CC$47&lt;=$FP165)*(('Summary&amp;Assumptions'!$H$25*$C165)*(1+'Summary&amp;Assumptions'!$J$29)^(CC$46-1))+AND(CC$56&lt;'Summary&amp;Assumptions'!$J$31,CC$47&gt;=$FQ165,CC$47&lt;=$FR165)*(('Summary&amp;Assumptions'!$H$25*$C165)*(1+'Summary&amp;Assumptions'!$J$29)^(CC$46-1))</f>
        <v>0</v>
      </c>
      <c r="BY165" s="588">
        <f>AND(CD$55&gt;0,SUM($E165:BX165)&lt;'Summary&amp;Assumptions'!$G$32*$B165,$D165&gt;='Summary&amp;Assumptions'!$D$17,CD$47&gt;=$D165,CD$47&lt;=EDATE($D165,'Summary&amp;Assumptions'!$G$32))*$B165+AND(CD$56&lt;'Summary&amp;Assumptions'!$J$31,CD$47&gt;=$FO165,CD$47&lt;=$FP165)*(('Summary&amp;Assumptions'!$H$25*$C165)*(1+'Summary&amp;Assumptions'!$J$29)^(CD$46-1))+AND(CD$56&lt;'Summary&amp;Assumptions'!$J$31,CD$47&gt;=$FQ165,CD$47&lt;=$FR165)*(('Summary&amp;Assumptions'!$H$25*$C165)*(1+'Summary&amp;Assumptions'!$J$29)^(CD$46-1))</f>
        <v>0</v>
      </c>
      <c r="BZ165" s="588">
        <f>AND(CE$55&gt;0,SUM($E165:BY165)&lt;'Summary&amp;Assumptions'!$G$32*$B165,$D165&gt;='Summary&amp;Assumptions'!$D$17,CE$47&gt;=$D165,CE$47&lt;=EDATE($D165,'Summary&amp;Assumptions'!$G$32))*$B165+AND(CE$56&lt;'Summary&amp;Assumptions'!$J$31,CE$47&gt;=$FO165,CE$47&lt;=$FP165)*(('Summary&amp;Assumptions'!$H$25*$C165)*(1+'Summary&amp;Assumptions'!$J$29)^(CE$46-1))+AND(CE$56&lt;'Summary&amp;Assumptions'!$J$31,CE$47&gt;=$FQ165,CE$47&lt;=$FR165)*(('Summary&amp;Assumptions'!$H$25*$C165)*(1+'Summary&amp;Assumptions'!$J$29)^(CE$46-1))</f>
        <v>0</v>
      </c>
      <c r="CA165" s="588">
        <f>AND(CF$55&gt;0,SUM($E165:BZ165)&lt;'Summary&amp;Assumptions'!$G$32*$B165,$D165&gt;='Summary&amp;Assumptions'!$D$17,CF$47&gt;=$D165,CF$47&lt;=EDATE($D165,'Summary&amp;Assumptions'!$G$32))*$B165+AND(CF$56&lt;'Summary&amp;Assumptions'!$J$31,CF$47&gt;=$FO165,CF$47&lt;=$FP165)*(('Summary&amp;Assumptions'!$H$25*$C165)*(1+'Summary&amp;Assumptions'!$J$29)^(CF$46-1))+AND(CF$56&lt;'Summary&amp;Assumptions'!$J$31,CF$47&gt;=$FQ165,CF$47&lt;=$FR165)*(('Summary&amp;Assumptions'!$H$25*$C165)*(1+'Summary&amp;Assumptions'!$J$29)^(CF$46-1))</f>
        <v>0</v>
      </c>
      <c r="CB165" s="588">
        <f>AND(CG$55&gt;0,SUM($E165:CA165)&lt;'Summary&amp;Assumptions'!$G$32*$B165,$D165&gt;='Summary&amp;Assumptions'!$D$17,CG$47&gt;=$D165,CG$47&lt;=EDATE($D165,'Summary&amp;Assumptions'!$G$32))*$B165+AND(CG$56&lt;'Summary&amp;Assumptions'!$J$31,CG$47&gt;=$FO165,CG$47&lt;=$FP165)*(('Summary&amp;Assumptions'!$H$25*$C165)*(1+'Summary&amp;Assumptions'!$J$29)^(CG$46-1))+AND(CG$56&lt;'Summary&amp;Assumptions'!$J$31,CG$47&gt;=$FQ165,CG$47&lt;=$FR165)*(('Summary&amp;Assumptions'!$H$25*$C165)*(1+'Summary&amp;Assumptions'!$J$29)^(CG$46-1))</f>
        <v>0</v>
      </c>
      <c r="CC165" s="588">
        <f>AND(CH$55&gt;0,SUM($E165:CB165)&lt;'Summary&amp;Assumptions'!$G$32*$B165,$D165&gt;='Summary&amp;Assumptions'!$D$17,CH$47&gt;=$D165,CH$47&lt;=EDATE($D165,'Summary&amp;Assumptions'!$G$32))*$B165+AND(CH$56&lt;'Summary&amp;Assumptions'!$J$31,CH$47&gt;=$FO165,CH$47&lt;=$FP165)*(('Summary&amp;Assumptions'!$H$25*$C165)*(1+'Summary&amp;Assumptions'!$J$29)^(CH$46-1))+AND(CH$56&lt;'Summary&amp;Assumptions'!$J$31,CH$47&gt;=$FQ165,CH$47&lt;=$FR165)*(('Summary&amp;Assumptions'!$H$25*$C165)*(1+'Summary&amp;Assumptions'!$J$29)^(CH$46-1))</f>
        <v>0</v>
      </c>
      <c r="CD165" s="588">
        <f>AND(CI$55&gt;0,SUM($E165:CC165)&lt;'Summary&amp;Assumptions'!$G$32*$B165,$D165&gt;='Summary&amp;Assumptions'!$D$17,CI$47&gt;=$D165,CI$47&lt;=EDATE($D165,'Summary&amp;Assumptions'!$G$32))*$B165+AND(CI$56&lt;'Summary&amp;Assumptions'!$J$31,CI$47&gt;=$FO165,CI$47&lt;=$FP165)*(('Summary&amp;Assumptions'!$H$25*$C165)*(1+'Summary&amp;Assumptions'!$J$29)^(CI$46-1))+AND(CI$56&lt;'Summary&amp;Assumptions'!$J$31,CI$47&gt;=$FQ165,CI$47&lt;=$FR165)*(('Summary&amp;Assumptions'!$H$25*$C165)*(1+'Summary&amp;Assumptions'!$J$29)^(CI$46-1))</f>
        <v>0</v>
      </c>
      <c r="CE165" s="588">
        <f>AND(CJ$55&gt;0,SUM($E165:CD165)&lt;'Summary&amp;Assumptions'!$G$32*$B165,$D165&gt;='Summary&amp;Assumptions'!$D$17,CJ$47&gt;=$D165,CJ$47&lt;=EDATE($D165,'Summary&amp;Assumptions'!$G$32))*$B165+AND(CJ$56&lt;'Summary&amp;Assumptions'!$J$31,CJ$47&gt;=$FO165,CJ$47&lt;=$FP165)*(('Summary&amp;Assumptions'!$H$25*$C165)*(1+'Summary&amp;Assumptions'!$J$29)^(CJ$46-1))+AND(CJ$56&lt;'Summary&amp;Assumptions'!$J$31,CJ$47&gt;=$FQ165,CJ$47&lt;=$FR165)*(('Summary&amp;Assumptions'!$H$25*$C165)*(1+'Summary&amp;Assumptions'!$J$29)^(CJ$46-1))</f>
        <v>0</v>
      </c>
      <c r="CF165" s="588">
        <f>AND(CK$55&gt;0,SUM($E165:CE165)&lt;'Summary&amp;Assumptions'!$G$32*$B165,$D165&gt;='Summary&amp;Assumptions'!$D$17,CK$47&gt;=$D165,CK$47&lt;=EDATE($D165,'Summary&amp;Assumptions'!$G$32))*$B165+AND(CK$56&lt;'Summary&amp;Assumptions'!$J$31,CK$47&gt;=$FO165,CK$47&lt;=$FP165)*(('Summary&amp;Assumptions'!$H$25*$C165)*(1+'Summary&amp;Assumptions'!$J$29)^(CK$46-1))+AND(CK$56&lt;'Summary&amp;Assumptions'!$J$31,CK$47&gt;=$FQ165,CK$47&lt;=$FR165)*(('Summary&amp;Assumptions'!$H$25*$C165)*(1+'Summary&amp;Assumptions'!$J$29)^(CK$46-1))</f>
        <v>0</v>
      </c>
      <c r="CG165" s="588">
        <f>AND(CL$55&gt;0,SUM($E165:CF165)&lt;'Summary&amp;Assumptions'!$G$32*$B165,$D165&gt;='Summary&amp;Assumptions'!$D$17,CL$47&gt;=$D165,CL$47&lt;=EDATE($D165,'Summary&amp;Assumptions'!$G$32))*$B165+AND(CL$56&lt;'Summary&amp;Assumptions'!$J$31,CL$47&gt;=$FO165,CL$47&lt;=$FP165)*(('Summary&amp;Assumptions'!$H$25*$C165)*(1+'Summary&amp;Assumptions'!$J$29)^(CL$46-1))+AND(CL$56&lt;'Summary&amp;Assumptions'!$J$31,CL$47&gt;=$FQ165,CL$47&lt;=$FR165)*(('Summary&amp;Assumptions'!$H$25*$C165)*(1+'Summary&amp;Assumptions'!$J$29)^(CL$46-1))</f>
        <v>0</v>
      </c>
      <c r="CH165" s="588">
        <f>AND(CM$55&gt;0,SUM($E165:CG165)&lt;'Summary&amp;Assumptions'!$G$32*$B165,$D165&gt;='Summary&amp;Assumptions'!$D$17,CM$47&gt;=$D165,CM$47&lt;=EDATE($D165,'Summary&amp;Assumptions'!$G$32))*$B165+AND(CM$56&lt;'Summary&amp;Assumptions'!$J$31,CM$47&gt;=$FO165,CM$47&lt;=$FP165)*(('Summary&amp;Assumptions'!$H$25*$C165)*(1+'Summary&amp;Assumptions'!$J$29)^(CM$46-1))+AND(CM$56&lt;'Summary&amp;Assumptions'!$J$31,CM$47&gt;=$FQ165,CM$47&lt;=$FR165)*(('Summary&amp;Assumptions'!$H$25*$C165)*(1+'Summary&amp;Assumptions'!$J$29)^(CM$46-1))</f>
        <v>0</v>
      </c>
      <c r="CI165" s="588">
        <f>AND(CN$55&gt;0,SUM($E165:CH165)&lt;'Summary&amp;Assumptions'!$G$32*$B165,$D165&gt;='Summary&amp;Assumptions'!$D$17,CN$47&gt;=$D165,CN$47&lt;=EDATE($D165,'Summary&amp;Assumptions'!$G$32))*$B165+AND(CN$56&lt;'Summary&amp;Assumptions'!$J$31,CN$47&gt;=$FO165,CN$47&lt;=$FP165)*(('Summary&amp;Assumptions'!$H$25*$C165)*(1+'Summary&amp;Assumptions'!$J$29)^(CN$46-1))+AND(CN$56&lt;'Summary&amp;Assumptions'!$J$31,CN$47&gt;=$FQ165,CN$47&lt;=$FR165)*(('Summary&amp;Assumptions'!$H$25*$C165)*(1+'Summary&amp;Assumptions'!$J$29)^(CN$46-1))</f>
        <v>0</v>
      </c>
      <c r="CJ165" s="588">
        <f>AND(CO$55&gt;0,SUM($E165:CI165)&lt;'Summary&amp;Assumptions'!$G$32*$B165,$D165&gt;='Summary&amp;Assumptions'!$D$17,CO$47&gt;=$D165,CO$47&lt;=EDATE($D165,'Summary&amp;Assumptions'!$G$32))*$B165+AND(CO$56&lt;'Summary&amp;Assumptions'!$J$31,CO$47&gt;=$FO165,CO$47&lt;=$FP165)*(('Summary&amp;Assumptions'!$H$25*$C165)*(1+'Summary&amp;Assumptions'!$J$29)^(CO$46-1))+AND(CO$56&lt;'Summary&amp;Assumptions'!$J$31,CO$47&gt;=$FQ165,CO$47&lt;=$FR165)*(('Summary&amp;Assumptions'!$H$25*$C165)*(1+'Summary&amp;Assumptions'!$J$29)^(CO$46-1))</f>
        <v>0</v>
      </c>
      <c r="CK165" s="588">
        <f>AND(CP$55&gt;0,SUM($E165:CJ165)&lt;'Summary&amp;Assumptions'!$G$32*$B165,$D165&gt;='Summary&amp;Assumptions'!$D$17,CP$47&gt;=$D165,CP$47&lt;=EDATE($D165,'Summary&amp;Assumptions'!$G$32))*$B165+AND(CP$56&lt;'Summary&amp;Assumptions'!$J$31,CP$47&gt;=$FO165,CP$47&lt;=$FP165)*(('Summary&amp;Assumptions'!$H$25*$C165)*(1+'Summary&amp;Assumptions'!$J$29)^(CP$46-1))+AND(CP$56&lt;'Summary&amp;Assumptions'!$J$31,CP$47&gt;=$FQ165,CP$47&lt;=$FR165)*(('Summary&amp;Assumptions'!$H$25*$C165)*(1+'Summary&amp;Assumptions'!$J$29)^(CP$46-1))</f>
        <v>0</v>
      </c>
      <c r="CL165" s="588">
        <f>AND(CQ$55&gt;0,SUM($E165:CK165)&lt;'Summary&amp;Assumptions'!$G$32*$B165,$D165&gt;='Summary&amp;Assumptions'!$D$17,CQ$47&gt;=$D165,CQ$47&lt;=EDATE($D165,'Summary&amp;Assumptions'!$G$32))*$B165+AND(CQ$56&lt;'Summary&amp;Assumptions'!$J$31,CQ$47&gt;=$FO165,CQ$47&lt;=$FP165)*(('Summary&amp;Assumptions'!$H$25*$C165)*(1+'Summary&amp;Assumptions'!$J$29)^(CQ$46-1))+AND(CQ$56&lt;'Summary&amp;Assumptions'!$J$31,CQ$47&gt;=$FQ165,CQ$47&lt;=$FR165)*(('Summary&amp;Assumptions'!$H$25*$C165)*(1+'Summary&amp;Assumptions'!$J$29)^(CQ$46-1))</f>
        <v>0</v>
      </c>
      <c r="CM165" s="588">
        <f>AND(CR$55&gt;0,SUM($E165:CL165)&lt;'Summary&amp;Assumptions'!$G$32*$B165,$D165&gt;='Summary&amp;Assumptions'!$D$17,CR$47&gt;=$D165,CR$47&lt;=EDATE($D165,'Summary&amp;Assumptions'!$G$32))*$B165+AND(CR$56&lt;'Summary&amp;Assumptions'!$J$31,CR$47&gt;=$FO165,CR$47&lt;=$FP165)*(('Summary&amp;Assumptions'!$H$25*$C165)*(1+'Summary&amp;Assumptions'!$J$29)^(CR$46-1))+AND(CR$56&lt;'Summary&amp;Assumptions'!$J$31,CR$47&gt;=$FQ165,CR$47&lt;=$FR165)*(('Summary&amp;Assumptions'!$H$25*$C165)*(1+'Summary&amp;Assumptions'!$J$29)^(CR$46-1))</f>
        <v>0</v>
      </c>
      <c r="CN165" s="588">
        <f>AND(CS$55&gt;0,SUM($E165:CM165)&lt;'Summary&amp;Assumptions'!$G$32*$B165,$D165&gt;='Summary&amp;Assumptions'!$D$17,CS$47&gt;=$D165,CS$47&lt;=EDATE($D165,'Summary&amp;Assumptions'!$G$32))*$B165+AND(CS$56&lt;'Summary&amp;Assumptions'!$J$31,CS$47&gt;=$FO165,CS$47&lt;=$FP165)*(('Summary&amp;Assumptions'!$H$25*$C165)*(1+'Summary&amp;Assumptions'!$J$29)^(CS$46-1))+AND(CS$56&lt;'Summary&amp;Assumptions'!$J$31,CS$47&gt;=$FQ165,CS$47&lt;=$FR165)*(('Summary&amp;Assumptions'!$H$25*$C165)*(1+'Summary&amp;Assumptions'!$J$29)^(CS$46-1))</f>
        <v>0</v>
      </c>
      <c r="CO165" s="588">
        <f>AND(CT$55&gt;0,SUM($E165:CN165)&lt;'Summary&amp;Assumptions'!$G$32*$B165,$D165&gt;='Summary&amp;Assumptions'!$D$17,CT$47&gt;=$D165,CT$47&lt;=EDATE($D165,'Summary&amp;Assumptions'!$G$32))*$B165+AND(CT$56&lt;'Summary&amp;Assumptions'!$J$31,CT$47&gt;=$FO165,CT$47&lt;=$FP165)*(('Summary&amp;Assumptions'!$H$25*$C165)*(1+'Summary&amp;Assumptions'!$J$29)^(CT$46-1))+AND(CT$56&lt;'Summary&amp;Assumptions'!$J$31,CT$47&gt;=$FQ165,CT$47&lt;=$FR165)*(('Summary&amp;Assumptions'!$H$25*$C165)*(1+'Summary&amp;Assumptions'!$J$29)^(CT$46-1))</f>
        <v>0</v>
      </c>
      <c r="CP165" s="588">
        <f>AND(CU$55&gt;0,SUM($E165:CO165)&lt;'Summary&amp;Assumptions'!$G$32*$B165,$D165&gt;='Summary&amp;Assumptions'!$D$17,CU$47&gt;=$D165,CU$47&lt;=EDATE($D165,'Summary&amp;Assumptions'!$G$32))*$B165+AND(CU$56&lt;'Summary&amp;Assumptions'!$J$31,CU$47&gt;=$FO165,CU$47&lt;=$FP165)*(('Summary&amp;Assumptions'!$H$25*$C165)*(1+'Summary&amp;Assumptions'!$J$29)^(CU$46-1))+AND(CU$56&lt;'Summary&amp;Assumptions'!$J$31,CU$47&gt;=$FQ165,CU$47&lt;=$FR165)*(('Summary&amp;Assumptions'!$H$25*$C165)*(1+'Summary&amp;Assumptions'!$J$29)^(CU$46-1))</f>
        <v>0</v>
      </c>
      <c r="CQ165" s="588">
        <f>AND(CV$55&gt;0,SUM($E165:CP165)&lt;'Summary&amp;Assumptions'!$G$32*$B165,$D165&gt;='Summary&amp;Assumptions'!$D$17,CV$47&gt;=$D165,CV$47&lt;=EDATE($D165,'Summary&amp;Assumptions'!$G$32))*$B165+AND(CV$56&lt;'Summary&amp;Assumptions'!$J$31,CV$47&gt;=$FO165,CV$47&lt;=$FP165)*(('Summary&amp;Assumptions'!$H$25*$C165)*(1+'Summary&amp;Assumptions'!$J$29)^(CV$46-1))+AND(CV$56&lt;'Summary&amp;Assumptions'!$J$31,CV$47&gt;=$FQ165,CV$47&lt;=$FR165)*(('Summary&amp;Assumptions'!$H$25*$C165)*(1+'Summary&amp;Assumptions'!$J$29)^(CV$46-1))</f>
        <v>0</v>
      </c>
      <c r="CR165" s="588">
        <f>AND(CW$55&gt;0,SUM($E165:CQ165)&lt;'Summary&amp;Assumptions'!$G$32*$B165,$D165&gt;='Summary&amp;Assumptions'!$D$17,CW$47&gt;=$D165,CW$47&lt;=EDATE($D165,'Summary&amp;Assumptions'!$G$32))*$B165+AND(CW$56&lt;'Summary&amp;Assumptions'!$J$31,CW$47&gt;=$FO165,CW$47&lt;=$FP165)*(('Summary&amp;Assumptions'!$H$25*$C165)*(1+'Summary&amp;Assumptions'!$J$29)^(CW$46-1))+AND(CW$56&lt;'Summary&amp;Assumptions'!$J$31,CW$47&gt;=$FQ165,CW$47&lt;=$FR165)*(('Summary&amp;Assumptions'!$H$25*$C165)*(1+'Summary&amp;Assumptions'!$J$29)^(CW$46-1))</f>
        <v>0</v>
      </c>
      <c r="CS165" s="588">
        <f>AND(CX$55&gt;0,SUM($E165:CR165)&lt;'Summary&amp;Assumptions'!$G$32*$B165,$D165&gt;='Summary&amp;Assumptions'!$D$17,CX$47&gt;=$D165,CX$47&lt;=EDATE($D165,'Summary&amp;Assumptions'!$G$32))*$B165+AND(CX$56&lt;'Summary&amp;Assumptions'!$J$31,CX$47&gt;=$FO165,CX$47&lt;=$FP165)*(('Summary&amp;Assumptions'!$H$25*$C165)*(1+'Summary&amp;Assumptions'!$J$29)^(CX$46-1))+AND(CX$56&lt;'Summary&amp;Assumptions'!$J$31,CX$47&gt;=$FQ165,CX$47&lt;=$FR165)*(('Summary&amp;Assumptions'!$H$25*$C165)*(1+'Summary&amp;Assumptions'!$J$29)^(CX$46-1))</f>
        <v>0</v>
      </c>
      <c r="CT165" s="588">
        <f>AND(CY$55&gt;0,SUM($E165:CS165)&lt;'Summary&amp;Assumptions'!$G$32*$B165,$D165&gt;='Summary&amp;Assumptions'!$D$17,CY$47&gt;=$D165,CY$47&lt;=EDATE($D165,'Summary&amp;Assumptions'!$G$32))*$B165+AND(CY$56&lt;'Summary&amp;Assumptions'!$J$31,CY$47&gt;=$FO165,CY$47&lt;=$FP165)*(('Summary&amp;Assumptions'!$H$25*$C165)*(1+'Summary&amp;Assumptions'!$J$29)^(CY$46-1))+AND(CY$56&lt;'Summary&amp;Assumptions'!$J$31,CY$47&gt;=$FQ165,CY$47&lt;=$FR165)*(('Summary&amp;Assumptions'!$H$25*$C165)*(1+'Summary&amp;Assumptions'!$J$29)^(CY$46-1))</f>
        <v>0</v>
      </c>
      <c r="CU165" s="588">
        <f>AND(CZ$55&gt;0,SUM($E165:CT165)&lt;'Summary&amp;Assumptions'!$G$32*$B165,$D165&gt;='Summary&amp;Assumptions'!$D$17,CZ$47&gt;=$D165,CZ$47&lt;=EDATE($D165,'Summary&amp;Assumptions'!$G$32))*$B165+AND(CZ$56&lt;'Summary&amp;Assumptions'!$J$31,CZ$47&gt;=$FO165,CZ$47&lt;=$FP165)*(('Summary&amp;Assumptions'!$H$25*$C165)*(1+'Summary&amp;Assumptions'!$J$29)^(CZ$46-1))+AND(CZ$56&lt;'Summary&amp;Assumptions'!$J$31,CZ$47&gt;=$FQ165,CZ$47&lt;=$FR165)*(('Summary&amp;Assumptions'!$H$25*$C165)*(1+'Summary&amp;Assumptions'!$J$29)^(CZ$46-1))</f>
        <v>0</v>
      </c>
      <c r="CV165" s="588">
        <f>AND(DA$55&gt;0,SUM($E165:CU165)&lt;'Summary&amp;Assumptions'!$G$32*$B165,$D165&gt;='Summary&amp;Assumptions'!$D$17,DA$47&gt;=$D165,DA$47&lt;=EDATE($D165,'Summary&amp;Assumptions'!$G$32))*$B165+AND(DA$56&lt;'Summary&amp;Assumptions'!$J$31,DA$47&gt;=$FO165,DA$47&lt;=$FP165)*(('Summary&amp;Assumptions'!$H$25*$C165)*(1+'Summary&amp;Assumptions'!$J$29)^(DA$46-1))+AND(DA$56&lt;'Summary&amp;Assumptions'!$J$31,DA$47&gt;=$FQ165,DA$47&lt;=$FR165)*(('Summary&amp;Assumptions'!$H$25*$C165)*(1+'Summary&amp;Assumptions'!$J$29)^(DA$46-1))</f>
        <v>0</v>
      </c>
      <c r="CW165" s="588">
        <f>AND(DB$55&gt;0,SUM($E165:CV165)&lt;'Summary&amp;Assumptions'!$G$32*$B165,$D165&gt;='Summary&amp;Assumptions'!$D$17,DB$47&gt;=$D165,DB$47&lt;=EDATE($D165,'Summary&amp;Assumptions'!$G$32))*$B165+AND(DB$56&lt;'Summary&amp;Assumptions'!$J$31,DB$47&gt;=$FO165,DB$47&lt;=$FP165)*(('Summary&amp;Assumptions'!$H$25*$C165)*(1+'Summary&amp;Assumptions'!$J$29)^(DB$46-1))+AND(DB$56&lt;'Summary&amp;Assumptions'!$J$31,DB$47&gt;=$FQ165,DB$47&lt;=$FR165)*(('Summary&amp;Assumptions'!$H$25*$C165)*(1+'Summary&amp;Assumptions'!$J$29)^(DB$46-1))</f>
        <v>0</v>
      </c>
      <c r="CX165" s="588">
        <f>AND(DC$55&gt;0,SUM($E165:CW165)&lt;'Summary&amp;Assumptions'!$G$32*$B165,$D165&gt;='Summary&amp;Assumptions'!$D$17,DC$47&gt;=$D165,DC$47&lt;=EDATE($D165,'Summary&amp;Assumptions'!$G$32))*$B165+AND(DC$56&lt;'Summary&amp;Assumptions'!$J$31,DC$47&gt;=$FO165,DC$47&lt;=$FP165)*(('Summary&amp;Assumptions'!$H$25*$C165)*(1+'Summary&amp;Assumptions'!$J$29)^(DC$46-1))+AND(DC$56&lt;'Summary&amp;Assumptions'!$J$31,DC$47&gt;=$FQ165,DC$47&lt;=$FR165)*(('Summary&amp;Assumptions'!$H$25*$C165)*(1+'Summary&amp;Assumptions'!$J$29)^(DC$46-1))</f>
        <v>0</v>
      </c>
      <c r="CY165" s="588">
        <f>AND(DD$55&gt;0,SUM($E165:CX165)&lt;'Summary&amp;Assumptions'!$G$32*$B165,$D165&gt;='Summary&amp;Assumptions'!$D$17,DD$47&gt;=$D165,DD$47&lt;=EDATE($D165,'Summary&amp;Assumptions'!$G$32))*$B165+AND(DD$56&lt;'Summary&amp;Assumptions'!$J$31,DD$47&gt;=$FO165,DD$47&lt;=$FP165)*(('Summary&amp;Assumptions'!$H$25*$C165)*(1+'Summary&amp;Assumptions'!$J$29)^(DD$46-1))+AND(DD$56&lt;'Summary&amp;Assumptions'!$J$31,DD$47&gt;=$FQ165,DD$47&lt;=$FR165)*(('Summary&amp;Assumptions'!$H$25*$C165)*(1+'Summary&amp;Assumptions'!$J$29)^(DD$46-1))</f>
        <v>0</v>
      </c>
      <c r="CZ165" s="588">
        <f>AND(DE$55&gt;0,SUM($E165:CY165)&lt;'Summary&amp;Assumptions'!$G$32*$B165,$D165&gt;='Summary&amp;Assumptions'!$D$17,DE$47&gt;=$D165,DE$47&lt;=EDATE($D165,'Summary&amp;Assumptions'!$G$32))*$B165+AND(DE$56&lt;'Summary&amp;Assumptions'!$J$31,DE$47&gt;=$FO165,DE$47&lt;=$FP165)*(('Summary&amp;Assumptions'!$H$25*$C165)*(1+'Summary&amp;Assumptions'!$J$29)^(DE$46-1))+AND(DE$56&lt;'Summary&amp;Assumptions'!$J$31,DE$47&gt;=$FQ165,DE$47&lt;=$FR165)*(('Summary&amp;Assumptions'!$H$25*$C165)*(1+'Summary&amp;Assumptions'!$J$29)^(DE$46-1))</f>
        <v>0</v>
      </c>
      <c r="DA165" s="588">
        <f>AND(DF$55&gt;0,SUM($E165:CZ165)&lt;'Summary&amp;Assumptions'!$G$32*$B165,$D165&gt;='Summary&amp;Assumptions'!$D$17,DF$47&gt;=$D165,DF$47&lt;=EDATE($D165,'Summary&amp;Assumptions'!$G$32))*$B165+AND(DF$56&lt;'Summary&amp;Assumptions'!$J$31,DF$47&gt;=$FO165,DF$47&lt;=$FP165)*(('Summary&amp;Assumptions'!$H$25*$C165)*(1+'Summary&amp;Assumptions'!$J$29)^(DF$46-1))+AND(DF$56&lt;'Summary&amp;Assumptions'!$J$31,DF$47&gt;=$FQ165,DF$47&lt;=$FR165)*(('Summary&amp;Assumptions'!$H$25*$C165)*(1+'Summary&amp;Assumptions'!$J$29)^(DF$46-1))</f>
        <v>0</v>
      </c>
      <c r="DB165" s="588">
        <f>AND(DG$55&gt;0,SUM($E165:DA165)&lt;'Summary&amp;Assumptions'!$G$32*$B165,$D165&gt;='Summary&amp;Assumptions'!$D$17,DG$47&gt;=$D165,DG$47&lt;=EDATE($D165,'Summary&amp;Assumptions'!$G$32))*$B165+AND(DG$56&lt;'Summary&amp;Assumptions'!$J$31,DG$47&gt;=$FO165,DG$47&lt;=$FP165)*(('Summary&amp;Assumptions'!$H$25*$C165)*(1+'Summary&amp;Assumptions'!$J$29)^(DG$46-1))+AND(DG$56&lt;'Summary&amp;Assumptions'!$J$31,DG$47&gt;=$FQ165,DG$47&lt;=$FR165)*(('Summary&amp;Assumptions'!$H$25*$C165)*(1+'Summary&amp;Assumptions'!$J$29)^(DG$46-1))</f>
        <v>0</v>
      </c>
      <c r="DC165" s="588">
        <f>AND(DH$55&gt;0,SUM($E165:DB165)&lt;'Summary&amp;Assumptions'!$G$32*$B165,$D165&gt;='Summary&amp;Assumptions'!$D$17,DH$47&gt;=$D165,DH$47&lt;=EDATE($D165,'Summary&amp;Assumptions'!$G$32))*$B165+AND(DH$56&lt;'Summary&amp;Assumptions'!$J$31,DH$47&gt;=$FO165,DH$47&lt;=$FP165)*(('Summary&amp;Assumptions'!$H$25*$C165)*(1+'Summary&amp;Assumptions'!$J$29)^(DH$46-1))+AND(DH$56&lt;'Summary&amp;Assumptions'!$J$31,DH$47&gt;=$FQ165,DH$47&lt;=$FR165)*(('Summary&amp;Assumptions'!$H$25*$C165)*(1+'Summary&amp;Assumptions'!$J$29)^(DH$46-1))</f>
        <v>0</v>
      </c>
      <c r="DD165" s="588">
        <f>AND(DI$55&gt;0,SUM($E165:DC165)&lt;'Summary&amp;Assumptions'!$G$32*$B165,$D165&gt;='Summary&amp;Assumptions'!$D$17,DI$47&gt;=$D165,DI$47&lt;=EDATE($D165,'Summary&amp;Assumptions'!$G$32))*$B165+AND(DI$56&lt;'Summary&amp;Assumptions'!$J$31,DI$47&gt;=$FO165,DI$47&lt;=$FP165)*(('Summary&amp;Assumptions'!$H$25*$C165)*(1+'Summary&amp;Assumptions'!$J$29)^(DI$46-1))+AND(DI$56&lt;'Summary&amp;Assumptions'!$J$31,DI$47&gt;=$FQ165,DI$47&lt;=$FR165)*(('Summary&amp;Assumptions'!$H$25*$C165)*(1+'Summary&amp;Assumptions'!$J$29)^(DI$46-1))</f>
        <v>0</v>
      </c>
      <c r="DE165" s="588">
        <f>AND(DJ$55&gt;0,SUM($E165:DD165)&lt;'Summary&amp;Assumptions'!$G$32*$B165,$D165&gt;='Summary&amp;Assumptions'!$D$17,DJ$47&gt;=$D165,DJ$47&lt;=EDATE($D165,'Summary&amp;Assumptions'!$G$32))*$B165+AND(DJ$56&lt;'Summary&amp;Assumptions'!$J$31,DJ$47&gt;=$FO165,DJ$47&lt;=$FP165)*(('Summary&amp;Assumptions'!$H$25*$C165)*(1+'Summary&amp;Assumptions'!$J$29)^(DJ$46-1))+AND(DJ$56&lt;'Summary&amp;Assumptions'!$J$31,DJ$47&gt;=$FQ165,DJ$47&lt;=$FR165)*(('Summary&amp;Assumptions'!$H$25*$C165)*(1+'Summary&amp;Assumptions'!$J$29)^(DJ$46-1))</f>
        <v>0</v>
      </c>
      <c r="DF165" s="588">
        <f>AND(DK$55&gt;0,SUM($E165:DE165)&lt;'Summary&amp;Assumptions'!$G$32*$B165,$D165&gt;='Summary&amp;Assumptions'!$D$17,DK$47&gt;=$D165,DK$47&lt;=EDATE($D165,'Summary&amp;Assumptions'!$G$32))*$B165+AND(DK$56&lt;'Summary&amp;Assumptions'!$J$31,DK$47&gt;=$FO165,DK$47&lt;=$FP165)*(('Summary&amp;Assumptions'!$H$25*$C165)*(1+'Summary&amp;Assumptions'!$J$29)^(DK$46-1))+AND(DK$56&lt;'Summary&amp;Assumptions'!$J$31,DK$47&gt;=$FQ165,DK$47&lt;=$FR165)*(('Summary&amp;Assumptions'!$H$25*$C165)*(1+'Summary&amp;Assumptions'!$J$29)^(DK$46-1))</f>
        <v>0</v>
      </c>
      <c r="DG165" s="588">
        <f>AND(DL$55&gt;0,SUM($E165:DF165)&lt;'Summary&amp;Assumptions'!$G$32*$B165,$D165&gt;='Summary&amp;Assumptions'!$D$17,DL$47&gt;=$D165,DL$47&lt;=EDATE($D165,'Summary&amp;Assumptions'!$G$32))*$B165+AND(DL$56&lt;'Summary&amp;Assumptions'!$J$31,DL$47&gt;=$FO165,DL$47&lt;=$FP165)*(('Summary&amp;Assumptions'!$H$25*$C165)*(1+'Summary&amp;Assumptions'!$J$29)^(DL$46-1))+AND(DL$56&lt;'Summary&amp;Assumptions'!$J$31,DL$47&gt;=$FQ165,DL$47&lt;=$FR165)*(('Summary&amp;Assumptions'!$H$25*$C165)*(1+'Summary&amp;Assumptions'!$J$29)^(DL$46-1))</f>
        <v>0</v>
      </c>
      <c r="DH165" s="588">
        <f>AND(DM$55&gt;0,SUM($E165:DG165)&lt;'Summary&amp;Assumptions'!$G$32*$B165,$D165&gt;='Summary&amp;Assumptions'!$D$17,DM$47&gt;=$D165,DM$47&lt;=EDATE($D165,'Summary&amp;Assumptions'!$G$32))*$B165+AND(DM$56&lt;'Summary&amp;Assumptions'!$J$31,DM$47&gt;=$FO165,DM$47&lt;=$FP165)*(('Summary&amp;Assumptions'!$H$25*$C165)*(1+'Summary&amp;Assumptions'!$J$29)^(DM$46-1))+AND(DM$56&lt;'Summary&amp;Assumptions'!$J$31,DM$47&gt;=$FQ165,DM$47&lt;=$FR165)*(('Summary&amp;Assumptions'!$H$25*$C165)*(1+'Summary&amp;Assumptions'!$J$29)^(DM$46-1))</f>
        <v>0</v>
      </c>
      <c r="DI165" s="588">
        <f>AND(DN$55&gt;0,SUM($E165:DH165)&lt;'Summary&amp;Assumptions'!$G$32*$B165,$D165&gt;='Summary&amp;Assumptions'!$D$17,DN$47&gt;=$D165,DN$47&lt;=EDATE($D165,'Summary&amp;Assumptions'!$G$32))*$B165+AND(DN$56&lt;'Summary&amp;Assumptions'!$J$31,DN$47&gt;=$FO165,DN$47&lt;=$FP165)*(('Summary&amp;Assumptions'!$H$25*$C165)*(1+'Summary&amp;Assumptions'!$J$29)^(DN$46-1))+AND(DN$56&lt;'Summary&amp;Assumptions'!$J$31,DN$47&gt;=$FQ165,DN$47&lt;=$FR165)*(('Summary&amp;Assumptions'!$H$25*$C165)*(1+'Summary&amp;Assumptions'!$J$29)^(DN$46-1))</f>
        <v>0</v>
      </c>
      <c r="DJ165" s="588">
        <f>AND(DO$55&gt;0,SUM($E165:DI165)&lt;'Summary&amp;Assumptions'!$G$32*$B165,$D165&gt;='Summary&amp;Assumptions'!$D$17,DO$47&gt;=$D165,DO$47&lt;=EDATE($D165,'Summary&amp;Assumptions'!$G$32))*$B165+AND(DO$56&lt;'Summary&amp;Assumptions'!$J$31,DO$47&gt;=$FO165,DO$47&lt;=$FP165)*(('Summary&amp;Assumptions'!$H$25*$C165)*(1+'Summary&amp;Assumptions'!$J$29)^(DO$46-1))+AND(DO$56&lt;'Summary&amp;Assumptions'!$J$31,DO$47&gt;=$FQ165,DO$47&lt;=$FR165)*(('Summary&amp;Assumptions'!$H$25*$C165)*(1+'Summary&amp;Assumptions'!$J$29)^(DO$46-1))</f>
        <v>0</v>
      </c>
      <c r="DK165" s="588">
        <f>AND(DP$55&gt;0,SUM($E165:DJ165)&lt;'Summary&amp;Assumptions'!$G$32*$B165,$D165&gt;='Summary&amp;Assumptions'!$D$17,DP$47&gt;=$D165,DP$47&lt;=EDATE($D165,'Summary&amp;Assumptions'!$G$32))*$B165+AND(DP$56&lt;'Summary&amp;Assumptions'!$J$31,DP$47&gt;=$FO165,DP$47&lt;=$FP165)*(('Summary&amp;Assumptions'!$H$25*$C165)*(1+'Summary&amp;Assumptions'!$J$29)^(DP$46-1))+AND(DP$56&lt;'Summary&amp;Assumptions'!$J$31,DP$47&gt;=$FQ165,DP$47&lt;=$FR165)*(('Summary&amp;Assumptions'!$H$25*$C165)*(1+'Summary&amp;Assumptions'!$J$29)^(DP$46-1))</f>
        <v>0</v>
      </c>
      <c r="DL165" s="588">
        <f>AND(DQ$55&gt;0,SUM($E165:DK165)&lt;'Summary&amp;Assumptions'!$G$32*$B165,$D165&gt;='Summary&amp;Assumptions'!$D$17,DQ$47&gt;=$D165,DQ$47&lt;=EDATE($D165,'Summary&amp;Assumptions'!$G$32))*$B165+AND(DQ$56&lt;'Summary&amp;Assumptions'!$J$31,DQ$47&gt;=$FO165,DQ$47&lt;=$FP165)*(('Summary&amp;Assumptions'!$H$25*$C165)*(1+'Summary&amp;Assumptions'!$J$29)^(DQ$46-1))+AND(DQ$56&lt;'Summary&amp;Assumptions'!$J$31,DQ$47&gt;=$FQ165,DQ$47&lt;=$FR165)*(('Summary&amp;Assumptions'!$H$25*$C165)*(1+'Summary&amp;Assumptions'!$J$29)^(DQ$46-1))</f>
        <v>0</v>
      </c>
      <c r="DM165" s="588">
        <f>AND(DR$55&gt;0,SUM($E165:DL165)&lt;'Summary&amp;Assumptions'!$G$32*$B165,$D165&gt;='Summary&amp;Assumptions'!$D$17,DR$47&gt;=$D165,DR$47&lt;=EDATE($D165,'Summary&amp;Assumptions'!$G$32))*$B165+AND(DR$56&lt;'Summary&amp;Assumptions'!$J$31,DR$47&gt;=$FO165,DR$47&lt;=$FP165)*(('Summary&amp;Assumptions'!$H$25*$C165)*(1+'Summary&amp;Assumptions'!$J$29)^(DR$46-1))+AND(DR$56&lt;'Summary&amp;Assumptions'!$J$31,DR$47&gt;=$FQ165,DR$47&lt;=$FR165)*(('Summary&amp;Assumptions'!$H$25*$C165)*(1+'Summary&amp;Assumptions'!$J$29)^(DR$46-1))</f>
        <v>0</v>
      </c>
      <c r="DN165" s="588">
        <f>AND(DS$55&gt;0,SUM($E165:DM165)&lt;'Summary&amp;Assumptions'!$G$32*$B165,$D165&gt;='Summary&amp;Assumptions'!$D$17,DS$47&gt;=$D165,DS$47&lt;=EDATE($D165,'Summary&amp;Assumptions'!$G$32))*$B165+AND(DS$56&lt;'Summary&amp;Assumptions'!$J$31,DS$47&gt;=$FO165,DS$47&lt;=$FP165)*(('Summary&amp;Assumptions'!$H$25*$C165)*(1+'Summary&amp;Assumptions'!$J$29)^(DS$46-1))+AND(DS$56&lt;'Summary&amp;Assumptions'!$J$31,DS$47&gt;=$FQ165,DS$47&lt;=$FR165)*(('Summary&amp;Assumptions'!$H$25*$C165)*(1+'Summary&amp;Assumptions'!$J$29)^(DS$46-1))</f>
        <v>0</v>
      </c>
      <c r="DO165" s="588">
        <f>AND(DT$55&gt;0,SUM($E165:DN165)&lt;'Summary&amp;Assumptions'!$G$32*$B165,$D165&gt;='Summary&amp;Assumptions'!$D$17,DT$47&gt;=$D165,DT$47&lt;=EDATE($D165,'Summary&amp;Assumptions'!$G$32))*$B165+AND(DT$56&lt;'Summary&amp;Assumptions'!$J$31,DT$47&gt;=$FO165,DT$47&lt;=$FP165)*(('Summary&amp;Assumptions'!$H$25*$C165)*(1+'Summary&amp;Assumptions'!$J$29)^(DT$46-1))+AND(DT$56&lt;'Summary&amp;Assumptions'!$J$31,DT$47&gt;=$FQ165,DT$47&lt;=$FR165)*(('Summary&amp;Assumptions'!$H$25*$C165)*(1+'Summary&amp;Assumptions'!$J$29)^(DT$46-1))</f>
        <v>0</v>
      </c>
      <c r="DP165" s="588">
        <f>AND(DU$55&gt;0,SUM($E165:DO165)&lt;'Summary&amp;Assumptions'!$G$32*$B165,$D165&gt;='Summary&amp;Assumptions'!$D$17,DU$47&gt;=$D165,DU$47&lt;=EDATE($D165,'Summary&amp;Assumptions'!$G$32))*$B165+AND(DU$56&lt;'Summary&amp;Assumptions'!$J$31,DU$47&gt;=$FO165,DU$47&lt;=$FP165)*(('Summary&amp;Assumptions'!$H$25*$C165)*(1+'Summary&amp;Assumptions'!$J$29)^(DU$46-1))+AND(DU$56&lt;'Summary&amp;Assumptions'!$J$31,DU$47&gt;=$FQ165,DU$47&lt;=$FR165)*(('Summary&amp;Assumptions'!$H$25*$C165)*(1+'Summary&amp;Assumptions'!$J$29)^(DU$46-1))</f>
        <v>0</v>
      </c>
      <c r="DQ165" s="588">
        <f>AND(DV$55&gt;0,SUM($E165:DP165)&lt;'Summary&amp;Assumptions'!$G$32*$B165,$D165&gt;='Summary&amp;Assumptions'!$D$17,DV$47&gt;=$D165,DV$47&lt;=EDATE($D165,'Summary&amp;Assumptions'!$G$32))*$B165+AND(DV$56&lt;'Summary&amp;Assumptions'!$J$31,DV$47&gt;=$FO165,DV$47&lt;=$FP165)*(('Summary&amp;Assumptions'!$H$25*$C165)*(1+'Summary&amp;Assumptions'!$J$29)^(DV$46-1))+AND(DV$56&lt;'Summary&amp;Assumptions'!$J$31,DV$47&gt;=$FQ165,DV$47&lt;=$FR165)*(('Summary&amp;Assumptions'!$H$25*$C165)*(1+'Summary&amp;Assumptions'!$J$29)^(DV$46-1))</f>
        <v>0</v>
      </c>
      <c r="DR165" s="588">
        <f>AND(DW$55&gt;0,SUM($E165:DQ165)&lt;'Summary&amp;Assumptions'!$G$32*$B165,$D165&gt;='Summary&amp;Assumptions'!$D$17,DW$47&gt;=$D165,DW$47&lt;=EDATE($D165,'Summary&amp;Assumptions'!$G$32))*$B165+AND(DW$56&lt;'Summary&amp;Assumptions'!$J$31,DW$47&gt;=$FO165,DW$47&lt;=$FP165)*(('Summary&amp;Assumptions'!$H$25*$C165)*(1+'Summary&amp;Assumptions'!$J$29)^(DW$46-1))+AND(DW$56&lt;'Summary&amp;Assumptions'!$J$31,DW$47&gt;=$FQ165,DW$47&lt;=$FR165)*(('Summary&amp;Assumptions'!$H$25*$C165)*(1+'Summary&amp;Assumptions'!$J$29)^(DW$46-1))</f>
        <v>0</v>
      </c>
      <c r="DS165" s="588">
        <f>AND(DX$55&gt;0,SUM($E165:DR165)&lt;'Summary&amp;Assumptions'!$G$32*$B165,$D165&gt;='Summary&amp;Assumptions'!$D$17,DX$47&gt;=$D165,DX$47&lt;=EDATE($D165,'Summary&amp;Assumptions'!$G$32))*$B165+AND(DX$56&lt;'Summary&amp;Assumptions'!$J$31,DX$47&gt;=$FO165,DX$47&lt;=$FP165)*(('Summary&amp;Assumptions'!$H$25*$C165)*(1+'Summary&amp;Assumptions'!$J$29)^(DX$46-1))+AND(DX$56&lt;'Summary&amp;Assumptions'!$J$31,DX$47&gt;=$FQ165,DX$47&lt;=$FR165)*(('Summary&amp;Assumptions'!$H$25*$C165)*(1+'Summary&amp;Assumptions'!$J$29)^(DX$46-1))</f>
        <v>0</v>
      </c>
      <c r="DT165" s="588">
        <f>AND(DY$55&gt;0,SUM($E165:DS165)&lt;'Summary&amp;Assumptions'!$G$32*$B165,$D165&gt;='Summary&amp;Assumptions'!$D$17,DY$47&gt;=$D165,DY$47&lt;=EDATE($D165,'Summary&amp;Assumptions'!$G$32))*$B165+AND(DY$56&lt;'Summary&amp;Assumptions'!$J$31,DY$47&gt;=$FO165,DY$47&lt;=$FP165)*(('Summary&amp;Assumptions'!$H$25*$C165)*(1+'Summary&amp;Assumptions'!$J$29)^(DY$46-1))+AND(DY$56&lt;'Summary&amp;Assumptions'!$J$31,DY$47&gt;=$FQ165,DY$47&lt;=$FR165)*(('Summary&amp;Assumptions'!$H$25*$C165)*(1+'Summary&amp;Assumptions'!$J$29)^(DY$46-1))</f>
        <v>0</v>
      </c>
      <c r="DU165" s="588">
        <f>AND(DZ$55&gt;0,SUM($E165:DT165)&lt;'Summary&amp;Assumptions'!$G$32*$B165,$D165&gt;='Summary&amp;Assumptions'!$D$17,DZ$47&gt;=$D165,DZ$47&lt;=EDATE($D165,'Summary&amp;Assumptions'!$G$32))*$B165+AND(DZ$56&lt;'Summary&amp;Assumptions'!$J$31,DZ$47&gt;=$FO165,DZ$47&lt;=$FP165)*(('Summary&amp;Assumptions'!$H$25*$C165)*(1+'Summary&amp;Assumptions'!$J$29)^(DZ$46-1))+AND(DZ$56&lt;'Summary&amp;Assumptions'!$J$31,DZ$47&gt;=$FQ165,DZ$47&lt;=$FR165)*(('Summary&amp;Assumptions'!$H$25*$C165)*(1+'Summary&amp;Assumptions'!$J$29)^(DZ$46-1))</f>
        <v>0</v>
      </c>
      <c r="DV165" s="588">
        <f>AND(EA$55&gt;0,SUM($E165:DU165)&lt;'Summary&amp;Assumptions'!$G$32*$B165,$D165&gt;='Summary&amp;Assumptions'!$D$17,EA$47&gt;=$D165,EA$47&lt;=EDATE($D165,'Summary&amp;Assumptions'!$G$32))*$B165+AND(EA$56&lt;'Summary&amp;Assumptions'!$J$31,EA$47&gt;=$FO165,EA$47&lt;=$FP165)*(('Summary&amp;Assumptions'!$H$25*$C165)*(1+'Summary&amp;Assumptions'!$J$29)^(EA$46-1))+AND(EA$56&lt;'Summary&amp;Assumptions'!$J$31,EA$47&gt;=$FQ165,EA$47&lt;=$FR165)*(('Summary&amp;Assumptions'!$H$25*$C165)*(1+'Summary&amp;Assumptions'!$J$29)^(EA$46-1))</f>
        <v>0</v>
      </c>
      <c r="DW165" s="588">
        <f>AND(EB$55&gt;0,SUM($E165:DV165)&lt;'Summary&amp;Assumptions'!$G$32*$B165,$D165&gt;='Summary&amp;Assumptions'!$D$17,EB$47&gt;=$D165,EB$47&lt;=EDATE($D165,'Summary&amp;Assumptions'!$G$32))*$B165+AND(EB$56&lt;'Summary&amp;Assumptions'!$J$31,EB$47&gt;=$FO165,EB$47&lt;=$FP165)*(('Summary&amp;Assumptions'!$H$25*$C165)*(1+'Summary&amp;Assumptions'!$J$29)^(EB$46-1))+AND(EB$56&lt;'Summary&amp;Assumptions'!$J$31,EB$47&gt;=$FQ165,EB$47&lt;=$FR165)*(('Summary&amp;Assumptions'!$H$25*$C165)*(1+'Summary&amp;Assumptions'!$J$29)^(EB$46-1))</f>
        <v>0</v>
      </c>
      <c r="DX165" s="588">
        <f>AND(EC$55&gt;0,SUM($E165:DW165)&lt;'Summary&amp;Assumptions'!$G$32*$B165,$D165&gt;='Summary&amp;Assumptions'!$D$17,EC$47&gt;=$D165,EC$47&lt;=EDATE($D165,'Summary&amp;Assumptions'!$G$32))*$B165+AND(EC$56&lt;'Summary&amp;Assumptions'!$J$31,EC$47&gt;=$FO165,EC$47&lt;=$FP165)*(('Summary&amp;Assumptions'!$H$25*$C165)*(1+'Summary&amp;Assumptions'!$J$29)^(EC$46-1))+AND(EC$56&lt;'Summary&amp;Assumptions'!$J$31,EC$47&gt;=$FQ165,EC$47&lt;=$FR165)*(('Summary&amp;Assumptions'!$H$25*$C165)*(1+'Summary&amp;Assumptions'!$J$29)^(EC$46-1))</f>
        <v>0</v>
      </c>
      <c r="DY165" s="588">
        <f>AND(ED$55&gt;0,SUM($E165:DX165)&lt;'Summary&amp;Assumptions'!$G$32*$B165,$D165&gt;='Summary&amp;Assumptions'!$D$17,ED$47&gt;=$D165,ED$47&lt;=EDATE($D165,'Summary&amp;Assumptions'!$G$32))*$B165+AND(ED$56&lt;'Summary&amp;Assumptions'!$J$31,ED$47&gt;=$FO165,ED$47&lt;=$FP165)*(('Summary&amp;Assumptions'!$H$25*$C165)*(1+'Summary&amp;Assumptions'!$J$29)^(ED$46-1))+AND(ED$56&lt;'Summary&amp;Assumptions'!$J$31,ED$47&gt;=$FQ165,ED$47&lt;=$FR165)*(('Summary&amp;Assumptions'!$H$25*$C165)*(1+'Summary&amp;Assumptions'!$J$29)^(ED$46-1))</f>
        <v>0</v>
      </c>
      <c r="DZ165" s="588">
        <f>AND(EE$55&gt;0,SUM($E165:DY165)&lt;'Summary&amp;Assumptions'!$G$32*$B165,$D165&gt;='Summary&amp;Assumptions'!$D$17,EE$47&gt;=$D165,EE$47&lt;=EDATE($D165,'Summary&amp;Assumptions'!$G$32))*$B165+AND(EE$56&lt;'Summary&amp;Assumptions'!$J$31,EE$47&gt;=$FO165,EE$47&lt;=$FP165)*(('Summary&amp;Assumptions'!$H$25*$C165)*(1+'Summary&amp;Assumptions'!$J$29)^(EE$46-1))+AND(EE$56&lt;'Summary&amp;Assumptions'!$J$31,EE$47&gt;=$FQ165,EE$47&lt;=$FR165)*(('Summary&amp;Assumptions'!$H$25*$C165)*(1+'Summary&amp;Assumptions'!$J$29)^(EE$46-1))</f>
        <v>0</v>
      </c>
      <c r="EA165" s="588">
        <f>AND(EF$55&gt;0,SUM($E165:DZ165)&lt;'Summary&amp;Assumptions'!$G$32*$B165,$D165&gt;='Summary&amp;Assumptions'!$D$17,EF$47&gt;=$D165,EF$47&lt;=EDATE($D165,'Summary&amp;Assumptions'!$G$32))*$B165+AND(EF$56&lt;'Summary&amp;Assumptions'!$J$31,EF$47&gt;=$FO165,EF$47&lt;=$FP165)*(('Summary&amp;Assumptions'!$H$25*$C165)*(1+'Summary&amp;Assumptions'!$J$29)^(EF$46-1))+AND(EF$56&lt;'Summary&amp;Assumptions'!$J$31,EF$47&gt;=$FQ165,EF$47&lt;=$FR165)*(('Summary&amp;Assumptions'!$H$25*$C165)*(1+'Summary&amp;Assumptions'!$J$29)^(EF$46-1))</f>
        <v>0</v>
      </c>
      <c r="EB165" s="588">
        <f>AND(EG$55&gt;0,SUM($E165:EA165)&lt;'Summary&amp;Assumptions'!$G$32*$B165,$D165&gt;='Summary&amp;Assumptions'!$D$17,EG$47&gt;=$D165,EG$47&lt;=EDATE($D165,'Summary&amp;Assumptions'!$G$32))*$B165+AND(EG$56&lt;'Summary&amp;Assumptions'!$J$31,EG$47&gt;=$FO165,EG$47&lt;=$FP165)*(('Summary&amp;Assumptions'!$H$25*$C165)*(1+'Summary&amp;Assumptions'!$J$29)^(EG$46-1))+AND(EG$56&lt;'Summary&amp;Assumptions'!$J$31,EG$47&gt;=$FQ165,EG$47&lt;=$FR165)*(('Summary&amp;Assumptions'!$H$25*$C165)*(1+'Summary&amp;Assumptions'!$J$29)^(EG$46-1))</f>
        <v>0</v>
      </c>
      <c r="EC165" s="588">
        <f>AND(EH$55&gt;0,SUM($E165:EB165)&lt;'Summary&amp;Assumptions'!$G$32*$B165,$D165&gt;='Summary&amp;Assumptions'!$D$17,EH$47&gt;=$D165,EH$47&lt;=EDATE($D165,'Summary&amp;Assumptions'!$G$32))*$B165+AND(EH$56&lt;'Summary&amp;Assumptions'!$J$31,EH$47&gt;=$FO165,EH$47&lt;=$FP165)*(('Summary&amp;Assumptions'!$H$25*$C165)*(1+'Summary&amp;Assumptions'!$J$29)^(EH$46-1))+AND(EH$56&lt;'Summary&amp;Assumptions'!$J$31,EH$47&gt;=$FQ165,EH$47&lt;=$FR165)*(('Summary&amp;Assumptions'!$H$25*$C165)*(1+'Summary&amp;Assumptions'!$J$29)^(EH$46-1))</f>
        <v>0</v>
      </c>
      <c r="ED165" s="588">
        <f>AND(EI$55&gt;0,SUM($E165:EC165)&lt;'Summary&amp;Assumptions'!$G$32*$B165,$D165&gt;='Summary&amp;Assumptions'!$D$17,EI$47&gt;=$D165,EI$47&lt;=EDATE($D165,'Summary&amp;Assumptions'!$G$32))*$B165+AND(EI$56&lt;'Summary&amp;Assumptions'!$J$31,EI$47&gt;=$FO165,EI$47&lt;=$FP165)*(('Summary&amp;Assumptions'!$H$25*$C165)*(1+'Summary&amp;Assumptions'!$J$29)^(EI$46-1))+AND(EI$56&lt;'Summary&amp;Assumptions'!$J$31,EI$47&gt;=$FQ165,EI$47&lt;=$FR165)*(('Summary&amp;Assumptions'!$H$25*$C165)*(1+'Summary&amp;Assumptions'!$J$29)^(EI$46-1))</f>
        <v>0</v>
      </c>
      <c r="EE165" s="588">
        <f>AND(EJ$55&gt;0,SUM($E165:ED165)&lt;'Summary&amp;Assumptions'!$G$32*$B165,$D165&gt;='Summary&amp;Assumptions'!$D$17,EJ$47&gt;=$D165,EJ$47&lt;=EDATE($D165,'Summary&amp;Assumptions'!$G$32))*$B165+AND(EJ$56&lt;'Summary&amp;Assumptions'!$J$31,EJ$47&gt;=$FO165,EJ$47&lt;=$FP165)*(('Summary&amp;Assumptions'!$H$25*$C165)*(1+'Summary&amp;Assumptions'!$J$29)^(EJ$46-1))+AND(EJ$56&lt;'Summary&amp;Assumptions'!$J$31,EJ$47&gt;=$FQ165,EJ$47&lt;=$FR165)*(('Summary&amp;Assumptions'!$H$25*$C165)*(1+'Summary&amp;Assumptions'!$J$29)^(EJ$46-1))</f>
        <v>0</v>
      </c>
      <c r="EF165" s="588">
        <f>AND(EK$55&gt;0,SUM($E165:EE165)&lt;'Summary&amp;Assumptions'!$G$32*$B165,$D165&gt;='Summary&amp;Assumptions'!$D$17,EK$47&gt;=$D165,EK$47&lt;=EDATE($D165,'Summary&amp;Assumptions'!$G$32))*$B165+AND(EK$56&lt;'Summary&amp;Assumptions'!$J$31,EK$47&gt;=$FO165,EK$47&lt;=$FP165)*(('Summary&amp;Assumptions'!$H$25*$C165)*(1+'Summary&amp;Assumptions'!$J$29)^(EK$46-1))+AND(EK$56&lt;'Summary&amp;Assumptions'!$J$31,EK$47&gt;=$FQ165,EK$47&lt;=$FR165)*(('Summary&amp;Assumptions'!$H$25*$C165)*(1+'Summary&amp;Assumptions'!$J$29)^(EK$46-1))</f>
        <v>0</v>
      </c>
      <c r="EG165" s="588">
        <f>AND(EL$55&gt;0,SUM($E165:EF165)&lt;'Summary&amp;Assumptions'!$G$32*$B165,$D165&gt;='Summary&amp;Assumptions'!$D$17,EL$47&gt;=$D165,EL$47&lt;=EDATE($D165,'Summary&amp;Assumptions'!$G$32))*$B165+AND(EL$56&lt;'Summary&amp;Assumptions'!$J$31,EL$47&gt;=$FO165,EL$47&lt;=$FP165)*(('Summary&amp;Assumptions'!$H$25*$C165)*(1+'Summary&amp;Assumptions'!$J$29)^(EL$46-1))+AND(EL$56&lt;'Summary&amp;Assumptions'!$J$31,EL$47&gt;=$FQ165,EL$47&lt;=$FR165)*(('Summary&amp;Assumptions'!$H$25*$C165)*(1+'Summary&amp;Assumptions'!$J$29)^(EL$46-1))</f>
        <v>0</v>
      </c>
      <c r="EH165" s="588">
        <f>AND(EM$55&gt;0,SUM($E165:EG165)&lt;'Summary&amp;Assumptions'!$G$32*$B165,$D165&gt;='Summary&amp;Assumptions'!$D$17,EM$47&gt;=$D165,EM$47&lt;=EDATE($D165,'Summary&amp;Assumptions'!$G$32))*$B165+AND(EM$56&lt;'Summary&amp;Assumptions'!$J$31,EM$47&gt;=$FO165,EM$47&lt;=$FP165)*(('Summary&amp;Assumptions'!$H$25*$C165)*(1+'Summary&amp;Assumptions'!$J$29)^(EM$46-1))+AND(EM$56&lt;'Summary&amp;Assumptions'!$J$31,EM$47&gt;=$FQ165,EM$47&lt;=$FR165)*(('Summary&amp;Assumptions'!$H$25*$C165)*(1+'Summary&amp;Assumptions'!$J$29)^(EM$46-1))</f>
        <v>0</v>
      </c>
      <c r="EI165" s="588">
        <f>AND(EN$55&gt;0,SUM($E165:EH165)&lt;'Summary&amp;Assumptions'!$G$32*$B165,$D165&gt;='Summary&amp;Assumptions'!$D$17,EN$47&gt;=$D165,EN$47&lt;=EDATE($D165,'Summary&amp;Assumptions'!$G$32))*$B165+AND(EN$56&lt;'Summary&amp;Assumptions'!$J$31,EN$47&gt;=$FO165,EN$47&lt;=$FP165)*(('Summary&amp;Assumptions'!$H$25*$C165)*(1+'Summary&amp;Assumptions'!$J$29)^(EN$46-1))+AND(EN$56&lt;'Summary&amp;Assumptions'!$J$31,EN$47&gt;=$FQ165,EN$47&lt;=$FR165)*(('Summary&amp;Assumptions'!$H$25*$C165)*(1+'Summary&amp;Assumptions'!$J$29)^(EN$46-1))</f>
        <v>0</v>
      </c>
      <c r="EJ165" s="588">
        <f>AND(EO$55&gt;0,SUM($E165:EI165)&lt;'Summary&amp;Assumptions'!$G$32*$B165,$D165&gt;='Summary&amp;Assumptions'!$D$17,EO$47&gt;=$D165,EO$47&lt;=EDATE($D165,'Summary&amp;Assumptions'!$G$32))*$B165+AND(EO$56&lt;'Summary&amp;Assumptions'!$J$31,EO$47&gt;=$FO165,EO$47&lt;=$FP165)*(('Summary&amp;Assumptions'!$H$25*$C165)*(1+'Summary&amp;Assumptions'!$J$29)^(EO$46-1))+AND(EO$56&lt;'Summary&amp;Assumptions'!$J$31,EO$47&gt;=$FQ165,EO$47&lt;=$FR165)*(('Summary&amp;Assumptions'!$H$25*$C165)*(1+'Summary&amp;Assumptions'!$J$29)^(EO$46-1))</f>
        <v>0</v>
      </c>
      <c r="EK165" s="588">
        <f>AND(EP$55&gt;0,SUM($E165:EJ165)&lt;'Summary&amp;Assumptions'!$G$32*$B165,$D165&gt;='Summary&amp;Assumptions'!$D$17,EP$47&gt;=$D165,EP$47&lt;=EDATE($D165,'Summary&amp;Assumptions'!$G$32))*$B165+AND(EP$56&lt;'Summary&amp;Assumptions'!$J$31,EP$47&gt;=$FO165,EP$47&lt;=$FP165)*(('Summary&amp;Assumptions'!$H$25*$C165)*(1+'Summary&amp;Assumptions'!$J$29)^(EP$46-1))+AND(EP$56&lt;'Summary&amp;Assumptions'!$J$31,EP$47&gt;=$FQ165,EP$47&lt;=$FR165)*(('Summary&amp;Assumptions'!$H$25*$C165)*(1+'Summary&amp;Assumptions'!$J$29)^(EP$46-1))</f>
        <v>0</v>
      </c>
      <c r="EL165" s="588">
        <f>AND(EQ$55&gt;0,SUM($E165:EK165)&lt;'Summary&amp;Assumptions'!$G$32*$B165,$D165&gt;='Summary&amp;Assumptions'!$D$17,EQ$47&gt;=$D165,EQ$47&lt;=EDATE($D165,'Summary&amp;Assumptions'!$G$32))*$B165+AND(EQ$56&lt;'Summary&amp;Assumptions'!$J$31,EQ$47&gt;=$FO165,EQ$47&lt;=$FP165)*(('Summary&amp;Assumptions'!$H$25*$C165)*(1+'Summary&amp;Assumptions'!$J$29)^(EQ$46-1))+AND(EQ$56&lt;'Summary&amp;Assumptions'!$J$31,EQ$47&gt;=$FQ165,EQ$47&lt;=$FR165)*(('Summary&amp;Assumptions'!$H$25*$C165)*(1+'Summary&amp;Assumptions'!$J$29)^(EQ$46-1))</f>
        <v>0</v>
      </c>
      <c r="EM165" s="588">
        <f>AND(ER$55&gt;0,SUM($E165:EL165)&lt;'Summary&amp;Assumptions'!$G$32*$B165,$D165&gt;='Summary&amp;Assumptions'!$D$17,ER$47&gt;=$D165,ER$47&lt;=EDATE($D165,'Summary&amp;Assumptions'!$G$32))*$B165+AND(ER$56&lt;'Summary&amp;Assumptions'!$J$31,ER$47&gt;=$FO165,ER$47&lt;=$FP165)*(('Summary&amp;Assumptions'!$H$25*$C165)*(1+'Summary&amp;Assumptions'!$J$29)^(ER$46-1))+AND(ER$56&lt;'Summary&amp;Assumptions'!$J$31,ER$47&gt;=$FQ165,ER$47&lt;=$FR165)*(('Summary&amp;Assumptions'!$H$25*$C165)*(1+'Summary&amp;Assumptions'!$J$29)^(ER$46-1))</f>
        <v>0</v>
      </c>
      <c r="EN165" s="588">
        <f>AND(ES$55&gt;0,SUM($E165:EM165)&lt;'Summary&amp;Assumptions'!$G$32*$B165,$D165&gt;='Summary&amp;Assumptions'!$D$17,ES$47&gt;=$D165,ES$47&lt;=EDATE($D165,'Summary&amp;Assumptions'!$G$32))*$B165+AND(ES$56&lt;'Summary&amp;Assumptions'!$J$31,ES$47&gt;=$FO165,ES$47&lt;=$FP165)*(('Summary&amp;Assumptions'!$H$25*$C165)*(1+'Summary&amp;Assumptions'!$J$29)^(ES$46-1))+AND(ES$56&lt;'Summary&amp;Assumptions'!$J$31,ES$47&gt;=$FQ165,ES$47&lt;=$FR165)*(('Summary&amp;Assumptions'!$H$25*$C165)*(1+'Summary&amp;Assumptions'!$J$29)^(ES$46-1))</f>
        <v>0</v>
      </c>
      <c r="EO165" s="588">
        <f>AND(ET$55&gt;0,SUM($E165:EN165)&lt;'Summary&amp;Assumptions'!$G$32*$B165,$D165&gt;='Summary&amp;Assumptions'!$D$17,ET$47&gt;=$D165,ET$47&lt;=EDATE($D165,'Summary&amp;Assumptions'!$G$32))*$B165+AND(ET$56&lt;'Summary&amp;Assumptions'!$J$31,ET$47&gt;=$FO165,ET$47&lt;=$FP165)*(('Summary&amp;Assumptions'!$H$25*$C165)*(1+'Summary&amp;Assumptions'!$J$29)^(ET$46-1))+AND(ET$56&lt;'Summary&amp;Assumptions'!$J$31,ET$47&gt;=$FQ165,ET$47&lt;=$FR165)*(('Summary&amp;Assumptions'!$H$25*$C165)*(1+'Summary&amp;Assumptions'!$J$29)^(ET$46-1))</f>
        <v>0</v>
      </c>
      <c r="EP165" s="588">
        <f>AND(EU$55&gt;0,SUM($E165:EO165)&lt;'Summary&amp;Assumptions'!$G$32*$B165,$D165&gt;='Summary&amp;Assumptions'!$D$17,EU$47&gt;=$D165,EU$47&lt;=EDATE($D165,'Summary&amp;Assumptions'!$G$32))*$B165+AND(EU$56&lt;'Summary&amp;Assumptions'!$J$31,EU$47&gt;=$FO165,EU$47&lt;=$FP165)*(('Summary&amp;Assumptions'!$H$25*$C165)*(1+'Summary&amp;Assumptions'!$J$29)^(EU$46-1))+AND(EU$56&lt;'Summary&amp;Assumptions'!$J$31,EU$47&gt;=$FQ165,EU$47&lt;=$FR165)*(('Summary&amp;Assumptions'!$H$25*$C165)*(1+'Summary&amp;Assumptions'!$J$29)^(EU$46-1))</f>
        <v>0</v>
      </c>
      <c r="EQ165" s="588">
        <f>AND(EV$55&gt;0,SUM($E165:EP165)&lt;'Summary&amp;Assumptions'!$G$32*$B165,$D165&gt;='Summary&amp;Assumptions'!$D$17,EV$47&gt;=$D165,EV$47&lt;=EDATE($D165,'Summary&amp;Assumptions'!$G$32))*$B165+AND(EV$56&lt;'Summary&amp;Assumptions'!$J$31,EV$47&gt;=$FO165,EV$47&lt;=$FP165)*(('Summary&amp;Assumptions'!$H$25*$C165)*(1+'Summary&amp;Assumptions'!$J$29)^(EV$46-1))+AND(EV$56&lt;'Summary&amp;Assumptions'!$J$31,EV$47&gt;=$FQ165,EV$47&lt;=$FR165)*(('Summary&amp;Assumptions'!$H$25*$C165)*(1+'Summary&amp;Assumptions'!$J$29)^(EV$46-1))</f>
        <v>0</v>
      </c>
      <c r="ER165" s="588">
        <f>AND(EW$55&gt;0,SUM($E165:EQ165)&lt;'Summary&amp;Assumptions'!$G$32*$B165,$D165&gt;='Summary&amp;Assumptions'!$D$17,EW$47&gt;=$D165,EW$47&lt;=EDATE($D165,'Summary&amp;Assumptions'!$G$32))*$B165+AND(EW$56&lt;'Summary&amp;Assumptions'!$J$31,EW$47&gt;=$FO165,EW$47&lt;=$FP165)*(('Summary&amp;Assumptions'!$H$25*$C165)*(1+'Summary&amp;Assumptions'!$J$29)^(EW$46-1))+AND(EW$56&lt;'Summary&amp;Assumptions'!$J$31,EW$47&gt;=$FQ165,EW$47&lt;=$FR165)*(('Summary&amp;Assumptions'!$H$25*$C165)*(1+'Summary&amp;Assumptions'!$J$29)^(EW$46-1))</f>
        <v>0</v>
      </c>
      <c r="ES165" s="588">
        <f>AND(EX$55&gt;0,SUM($E165:ER165)&lt;'Summary&amp;Assumptions'!$G$32*$B165,$D165&gt;='Summary&amp;Assumptions'!$D$17,EX$47&gt;=$D165,EX$47&lt;=EDATE($D165,'Summary&amp;Assumptions'!$G$32))*$B165+AND(EX$56&lt;'Summary&amp;Assumptions'!$J$31,EX$47&gt;=$FO165,EX$47&lt;=$FP165)*(('Summary&amp;Assumptions'!$H$25*$C165)*(1+'Summary&amp;Assumptions'!$J$29)^(EX$46-1))+AND(EX$56&lt;'Summary&amp;Assumptions'!$J$31,EX$47&gt;=$FQ165,EX$47&lt;=$FR165)*(('Summary&amp;Assumptions'!$H$25*$C165)*(1+'Summary&amp;Assumptions'!$J$29)^(EX$46-1))</f>
        <v>0</v>
      </c>
      <c r="ET165" s="588">
        <f>AND(EY$55&gt;0,SUM($E165:ES165)&lt;'Summary&amp;Assumptions'!$G$32*$B165,$D165&gt;='Summary&amp;Assumptions'!$D$17,EY$47&gt;=$D165,EY$47&lt;=EDATE($D165,'Summary&amp;Assumptions'!$G$32))*$B165+AND(EY$56&lt;'Summary&amp;Assumptions'!$J$31,EY$47&gt;=$FO165,EY$47&lt;=$FP165)*(('Summary&amp;Assumptions'!$H$25*$C165)*(1+'Summary&amp;Assumptions'!$J$29)^(EY$46-1))+AND(EY$56&lt;'Summary&amp;Assumptions'!$J$31,EY$47&gt;=$FQ165,EY$47&lt;=$FR165)*(('Summary&amp;Assumptions'!$H$25*$C165)*(1+'Summary&amp;Assumptions'!$J$29)^(EY$46-1))</f>
        <v>0</v>
      </c>
      <c r="EU165" s="588">
        <f>AND(EZ$55&gt;0,SUM($E165:ET165)&lt;'Summary&amp;Assumptions'!$G$32*$B165,$D165&gt;='Summary&amp;Assumptions'!$D$17,EZ$47&gt;=$D165,EZ$47&lt;=EDATE($D165,'Summary&amp;Assumptions'!$G$32))*$B165+AND(EZ$56&lt;'Summary&amp;Assumptions'!$J$31,EZ$47&gt;=$FO165,EZ$47&lt;=$FP165)*(('Summary&amp;Assumptions'!$H$25*$C165)*(1+'Summary&amp;Assumptions'!$J$29)^(EZ$46-1))+AND(EZ$56&lt;'Summary&amp;Assumptions'!$J$31,EZ$47&gt;=$FQ165,EZ$47&lt;=$FR165)*(('Summary&amp;Assumptions'!$H$25*$C165)*(1+'Summary&amp;Assumptions'!$J$29)^(EZ$46-1))</f>
        <v>0</v>
      </c>
      <c r="EV165" s="588">
        <f>AND(FA$55&gt;0,SUM($E165:EU165)&lt;'Summary&amp;Assumptions'!$G$32*$B165,$D165&gt;='Summary&amp;Assumptions'!$D$17,FA$47&gt;=$D165,FA$47&lt;=EDATE($D165,'Summary&amp;Assumptions'!$G$32))*$B165+AND(FA$56&lt;'Summary&amp;Assumptions'!$J$31,FA$47&gt;=$FO165,FA$47&lt;=$FP165)*(('Summary&amp;Assumptions'!$H$25*$C165)*(1+'Summary&amp;Assumptions'!$J$29)^(FA$46-1))+AND(FA$56&lt;'Summary&amp;Assumptions'!$J$31,FA$47&gt;=$FQ165,FA$47&lt;=$FR165)*(('Summary&amp;Assumptions'!$H$25*$C165)*(1+'Summary&amp;Assumptions'!$J$29)^(FA$46-1))</f>
        <v>0</v>
      </c>
      <c r="EW165" s="588">
        <f>AND(FB$55&gt;0,SUM($E165:EV165)&lt;'Summary&amp;Assumptions'!$G$32*$B165,$D165&gt;='Summary&amp;Assumptions'!$D$17,FB$47&gt;=$D165,FB$47&lt;=EDATE($D165,'Summary&amp;Assumptions'!$G$32))*$B165+AND(FB$56&lt;'Summary&amp;Assumptions'!$J$31,FB$47&gt;=$FO165,FB$47&lt;=$FP165)*(('Summary&amp;Assumptions'!$H$25*$C165)*(1+'Summary&amp;Assumptions'!$J$29)^(FB$46-1))+AND(FB$56&lt;'Summary&amp;Assumptions'!$J$31,FB$47&gt;=$FQ165,FB$47&lt;=$FR165)*(('Summary&amp;Assumptions'!$H$25*$C165)*(1+'Summary&amp;Assumptions'!$J$29)^(FB$46-1))</f>
        <v>0</v>
      </c>
      <c r="EX165" s="588">
        <f>AND(FC$55&gt;0,SUM($E165:EW165)&lt;'Summary&amp;Assumptions'!$G$32*$B165,$D165&gt;='Summary&amp;Assumptions'!$D$17,FC$47&gt;=$D165,FC$47&lt;=EDATE($D165,'Summary&amp;Assumptions'!$G$32))*$B165+AND(FC$56&lt;'Summary&amp;Assumptions'!$J$31,FC$47&gt;=$FO165,FC$47&lt;=$FP165)*(('Summary&amp;Assumptions'!$H$25*$C165)*(1+'Summary&amp;Assumptions'!$J$29)^(FC$46-1))+AND(FC$56&lt;'Summary&amp;Assumptions'!$J$31,FC$47&gt;=$FQ165,FC$47&lt;=$FR165)*(('Summary&amp;Assumptions'!$H$25*$C165)*(1+'Summary&amp;Assumptions'!$J$29)^(FC$46-1))</f>
        <v>0</v>
      </c>
      <c r="EY165" s="588">
        <f>AND(FD$55&gt;0,SUM($E165:EX165)&lt;'Summary&amp;Assumptions'!$G$32*$B165,$D165&gt;='Summary&amp;Assumptions'!$D$17,FD$47&gt;=$D165,FD$47&lt;=EDATE($D165,'Summary&amp;Assumptions'!$G$32))*$B165+AND(FD$56&lt;'Summary&amp;Assumptions'!$J$31,FD$47&gt;=$FO165,FD$47&lt;=$FP165)*(('Summary&amp;Assumptions'!$H$25*$C165)*(1+'Summary&amp;Assumptions'!$J$29)^(FD$46-1))+AND(FD$56&lt;'Summary&amp;Assumptions'!$J$31,FD$47&gt;=$FQ165,FD$47&lt;=$FR165)*(('Summary&amp;Assumptions'!$H$25*$C165)*(1+'Summary&amp;Assumptions'!$J$29)^(FD$46-1))</f>
        <v>0</v>
      </c>
      <c r="EZ165" s="588">
        <f>AND(FE$55&gt;0,SUM($E165:EY165)&lt;'Summary&amp;Assumptions'!$G$32*$B165,$D165&gt;='Summary&amp;Assumptions'!$D$17,FE$47&gt;=$D165,FE$47&lt;=EDATE($D165,'Summary&amp;Assumptions'!$G$32))*$B165+AND(FE$56&lt;'Summary&amp;Assumptions'!$J$31,FE$47&gt;=$FO165,FE$47&lt;=$FP165)*(('Summary&amp;Assumptions'!$H$25*$C165)*(1+'Summary&amp;Assumptions'!$J$29)^(FE$46-1))+AND(FE$56&lt;'Summary&amp;Assumptions'!$J$31,FE$47&gt;=$FQ165,FE$47&lt;=$FR165)*(('Summary&amp;Assumptions'!$H$25*$C165)*(1+'Summary&amp;Assumptions'!$J$29)^(FE$46-1))</f>
        <v>0</v>
      </c>
      <c r="FA165" s="588">
        <f>AND(FF$55&gt;0,SUM($E165:EZ165)&lt;'Summary&amp;Assumptions'!$G$32*$B165,$D165&gt;='Summary&amp;Assumptions'!$D$17,FF$47&gt;=$D165,FF$47&lt;=EDATE($D165,'Summary&amp;Assumptions'!$G$32))*$B165+AND(FF$56&lt;'Summary&amp;Assumptions'!$J$31,FF$47&gt;=$FO165,FF$47&lt;=$FP165)*(('Summary&amp;Assumptions'!$H$25*$C165)*(1+'Summary&amp;Assumptions'!$J$29)^(FF$46-1))+AND(FF$56&lt;'Summary&amp;Assumptions'!$J$31,FF$47&gt;=$FQ165,FF$47&lt;=$FR165)*(('Summary&amp;Assumptions'!$H$25*$C165)*(1+'Summary&amp;Assumptions'!$J$29)^(FF$46-1))</f>
        <v>0</v>
      </c>
      <c r="FB165" s="588">
        <f>AND(FG$55&gt;0,SUM($E165:FA165)&lt;'Summary&amp;Assumptions'!$G$32*$B165,$D165&gt;='Summary&amp;Assumptions'!$D$17,FG$47&gt;=$D165,FG$47&lt;=EDATE($D165,'Summary&amp;Assumptions'!$G$32))*$B165+AND(FG$56&lt;'Summary&amp;Assumptions'!$J$31,FG$47&gt;=$FO165,FG$47&lt;=$FP165)*(('Summary&amp;Assumptions'!$H$25*$C165)*(1+'Summary&amp;Assumptions'!$J$29)^(FG$46-1))+AND(FG$56&lt;'Summary&amp;Assumptions'!$J$31,FG$47&gt;=$FQ165,FG$47&lt;=$FR165)*(('Summary&amp;Assumptions'!$H$25*$C165)*(1+'Summary&amp;Assumptions'!$J$29)^(FG$46-1))</f>
        <v>0</v>
      </c>
      <c r="FC165" s="588">
        <f>AND(FH$55&gt;0,SUM($E165:FB165)&lt;'Summary&amp;Assumptions'!$G$32*$B165,$D165&gt;='Summary&amp;Assumptions'!$D$17,FH$47&gt;=$D165,FH$47&lt;=EDATE($D165,'Summary&amp;Assumptions'!$G$32))*$B165+AND(FH$56&lt;'Summary&amp;Assumptions'!$J$31,FH$47&gt;=$FO165,FH$47&lt;=$FP165)*(('Summary&amp;Assumptions'!$H$25*$C165)*(1+'Summary&amp;Assumptions'!$J$29)^(FH$46-1))+AND(FH$56&lt;'Summary&amp;Assumptions'!$J$31,FH$47&gt;=$FQ165,FH$47&lt;=$FR165)*(('Summary&amp;Assumptions'!$H$25*$C165)*(1+'Summary&amp;Assumptions'!$J$29)^(FH$46-1))</f>
        <v>0</v>
      </c>
      <c r="FD165" s="588">
        <f>AND(FI$55&gt;0,SUM($E165:FC165)&lt;'Summary&amp;Assumptions'!$G$32*$B165,$D165&gt;='Summary&amp;Assumptions'!$D$17,FI$47&gt;=$D165,FI$47&lt;=EDATE($D165,'Summary&amp;Assumptions'!$G$32))*$B165+AND(FI$56&lt;'Summary&amp;Assumptions'!$J$31,FI$47&gt;=$FO165,FI$47&lt;=$FP165)*(('Summary&amp;Assumptions'!$H$25*$C165)*(1+'Summary&amp;Assumptions'!$J$29)^(FI$46-1))+AND(FI$56&lt;'Summary&amp;Assumptions'!$J$31,FI$47&gt;=$FQ165,FI$47&lt;=$FR165)*(('Summary&amp;Assumptions'!$H$25*$C165)*(1+'Summary&amp;Assumptions'!$J$29)^(FI$46-1))</f>
        <v>0</v>
      </c>
      <c r="FE165" s="588">
        <f>AND(FJ$55&gt;0,SUM($E165:FD165)&lt;'Summary&amp;Assumptions'!$G$32*$B165,$D165&gt;='Summary&amp;Assumptions'!$D$17,FJ$47&gt;=$D165,FJ$47&lt;=EDATE($D165,'Summary&amp;Assumptions'!$G$32))*$B165+AND(FJ$56&lt;'Summary&amp;Assumptions'!$J$31,FJ$47&gt;=$FO165,FJ$47&lt;=$FP165)*(('Summary&amp;Assumptions'!$H$25*$C165)*(1+'Summary&amp;Assumptions'!$J$29)^(FJ$46-1))+AND(FJ$56&lt;'Summary&amp;Assumptions'!$J$31,FJ$47&gt;=$FQ165,FJ$47&lt;=$FR165)*(('Summary&amp;Assumptions'!$H$25*$C165)*(1+'Summary&amp;Assumptions'!$J$29)^(FJ$46-1))</f>
        <v>0</v>
      </c>
      <c r="FF165" s="588">
        <f>AND(FK$55&gt;0,SUM($E165:FE165)&lt;'Summary&amp;Assumptions'!$G$32*$B165,$D165&gt;='Summary&amp;Assumptions'!$D$17,FK$47&gt;=$D165,FK$47&lt;=EDATE($D165,'Summary&amp;Assumptions'!$G$32))*$B165+AND(FK$56&lt;'Summary&amp;Assumptions'!$J$31,FK$47&gt;=$FO165,FK$47&lt;=$FP165)*(('Summary&amp;Assumptions'!$H$25*$C165)*(1+'Summary&amp;Assumptions'!$J$29)^(FK$46-1))+AND(FK$56&lt;'Summary&amp;Assumptions'!$J$31,FK$47&gt;=$FQ165,FK$47&lt;=$FR165)*(('Summary&amp;Assumptions'!$H$25*$C165)*(1+'Summary&amp;Assumptions'!$J$29)^(FK$46-1))</f>
        <v>0</v>
      </c>
      <c r="FG165" s="588">
        <f>AND(FL$55&gt;0,SUM($E165:FF165)&lt;'Summary&amp;Assumptions'!$G$32*$B165,$D165&gt;='Summary&amp;Assumptions'!$D$17,FL$47&gt;=$D165,FL$47&lt;=EDATE($D165,'Summary&amp;Assumptions'!$G$32))*$B165+AND(FL$56&lt;'Summary&amp;Assumptions'!$J$31,FL$47&gt;=$FO165,FL$47&lt;=$FP165)*(('Summary&amp;Assumptions'!$H$25*$C165)*(1+'Summary&amp;Assumptions'!$J$29)^(FL$46-1))+AND(FL$56&lt;'Summary&amp;Assumptions'!$J$31,FL$47&gt;=$FQ165,FL$47&lt;=$FR165)*(('Summary&amp;Assumptions'!$H$25*$C165)*(1+'Summary&amp;Assumptions'!$J$29)^(FL$46-1))</f>
        <v>0</v>
      </c>
      <c r="FH165" s="588">
        <f>AND(FM$55&gt;0,SUM($E165:FG165)&lt;'Summary&amp;Assumptions'!$G$32*$B165,$D165&gt;='Summary&amp;Assumptions'!$D$17,FM$47&gt;=$D165,FM$47&lt;=EDATE($D165,'Summary&amp;Assumptions'!$G$32))*$B165+AND(FM$56&lt;'Summary&amp;Assumptions'!$J$31,FM$47&gt;=$FO165,FM$47&lt;=$FP165)*(('Summary&amp;Assumptions'!$H$25*$C165)*(1+'Summary&amp;Assumptions'!$J$29)^(FM$46-1))+AND(FM$56&lt;'Summary&amp;Assumptions'!$J$31,FM$47&gt;=$FQ165,FM$47&lt;=$FR165)*(('Summary&amp;Assumptions'!$H$25*$C165)*(1+'Summary&amp;Assumptions'!$J$29)^(FM$46-1))</f>
        <v>0</v>
      </c>
      <c r="FI165" s="588">
        <f>AND(FN$55&gt;0,SUM($E165:FH165)&lt;'Summary&amp;Assumptions'!$G$32*$B165,$D165&gt;='Summary&amp;Assumptions'!$D$17,FN$47&gt;=$D165,FN$47&lt;=EDATE($D165,'Summary&amp;Assumptions'!$G$32))*$B165+AND(FN$56&lt;'Summary&amp;Assumptions'!$J$31,FN$47&gt;=$FO165,FN$47&lt;=$FP165)*(('Summary&amp;Assumptions'!$H$25*$C165)*(1+'Summary&amp;Assumptions'!$J$29)^(FN$46-1))+AND(FN$56&lt;'Summary&amp;Assumptions'!$J$31,FN$47&gt;=$FQ165,FN$47&lt;=$FR165)*(('Summary&amp;Assumptions'!$H$25*$C165)*(1+'Summary&amp;Assumptions'!$J$29)^(FN$46-1))</f>
        <v>0</v>
      </c>
      <c r="FJ165" s="588">
        <f>AND(FO$55&gt;0,SUM($E165:FI165)&lt;'Summary&amp;Assumptions'!$G$32*$B165,$D165&gt;='Summary&amp;Assumptions'!$D$17,FO$47&gt;=$D165,FO$47&lt;=EDATE($D165,'Summary&amp;Assumptions'!$G$32))*$B165+AND(FO$56&lt;'Summary&amp;Assumptions'!$J$31,FO$47&gt;=$FO165,FO$47&lt;=$FP165)*(('Summary&amp;Assumptions'!$H$25*$C165)*(1+'Summary&amp;Assumptions'!$J$29)^(FO$46-1))+AND(FO$56&lt;'Summary&amp;Assumptions'!$J$31,FO$47&gt;=$FQ165,FO$47&lt;=$FR165)*(('Summary&amp;Assumptions'!$H$25*$C165)*(1+'Summary&amp;Assumptions'!$J$29)^(FO$46-1))</f>
        <v>0</v>
      </c>
      <c r="FK165" s="588">
        <f>AND(FP$55&gt;0,SUM($E165:FJ165)&lt;'Summary&amp;Assumptions'!$G$32*$B165,$D165&gt;='Summary&amp;Assumptions'!$D$17,FP$47&gt;=$D165,FP$47&lt;=EDATE($D165,'Summary&amp;Assumptions'!$G$32))*$B165+AND(FP$56&lt;'Summary&amp;Assumptions'!$J$31,FP$47&gt;=$FO165,FP$47&lt;=$FP165)*(('Summary&amp;Assumptions'!$H$25*$C165)*(1+'Summary&amp;Assumptions'!$J$29)^(FP$46-1))+AND(FP$56&lt;'Summary&amp;Assumptions'!$J$31,FP$47&gt;=$FQ165,FP$47&lt;=$FR165)*(('Summary&amp;Assumptions'!$H$25*$C165)*(1+'Summary&amp;Assumptions'!$J$29)^(FP$46-1))</f>
        <v>0</v>
      </c>
      <c r="FL165" s="588">
        <f>AND(FQ$55&gt;0,SUM($E165:FK165)&lt;'Summary&amp;Assumptions'!$G$32*$B165,$D165&gt;='Summary&amp;Assumptions'!$D$17,FQ$47&gt;=$D165,FQ$47&lt;=EDATE($D165,'Summary&amp;Assumptions'!$G$32))*$B165+AND(FQ$56&lt;'Summary&amp;Assumptions'!$J$31,FQ$47&gt;=$FO165,FQ$47&lt;=$FP165)*(('Summary&amp;Assumptions'!$H$25*$C165)*(1+'Summary&amp;Assumptions'!$J$29)^(FQ$46-1))+AND(FQ$56&lt;'Summary&amp;Assumptions'!$J$31,FQ$47&gt;=$FQ165,FQ$47&lt;=$FR165)*(('Summary&amp;Assumptions'!$H$25*$C165)*(1+'Summary&amp;Assumptions'!$J$29)^(FQ$46-1))</f>
        <v>0</v>
      </c>
      <c r="FO165" s="576">
        <f>EDATE(D165,'Summary&amp;Assumptions'!$G$34)</f>
        <v>45809</v>
      </c>
      <c r="FP165" s="576">
        <f>EDATE(FO165,'Summary&amp;Assumptions'!$G$33-1)</f>
        <v>45839</v>
      </c>
      <c r="FQ165" s="576">
        <f>EDATE(FO165,'Summary&amp;Assumptions'!$G$34)</f>
        <v>46174</v>
      </c>
      <c r="FR165" s="576">
        <f>EDATE(FQ165,'Summary&amp;Assumptions'!$G$33-1)</f>
        <v>46204</v>
      </c>
    </row>
    <row r="166" spans="2:174" hidden="1" x14ac:dyDescent="0.2">
      <c r="B166" s="588">
        <v>0</v>
      </c>
      <c r="C166" s="193">
        <v>0</v>
      </c>
      <c r="D166" s="589">
        <v>45474</v>
      </c>
      <c r="F166" s="588">
        <f>AND(K$55&gt;0,SUM($E166:E166)&lt;'Summary&amp;Assumptions'!$G$32*$B166,$D166&gt;='Summary&amp;Assumptions'!$D$17,K$47&gt;=$D166,K$47&lt;=EDATE($D166,'Summary&amp;Assumptions'!$G$32))*$B166+AND(K$56&lt;'Summary&amp;Assumptions'!$J$31,K$47&gt;=$FO166,K$47&lt;=$FP166)*(('Summary&amp;Assumptions'!$H$25*$C166)*(1+'Summary&amp;Assumptions'!$J$29)^(K$46-1))+AND(K$56&lt;'Summary&amp;Assumptions'!$J$31,K$47&gt;=$FQ166,K$47&lt;=$FR166)*(('Summary&amp;Assumptions'!$H$25*$C166)*(1+'Summary&amp;Assumptions'!$J$29)^(K$46-1))</f>
        <v>0</v>
      </c>
      <c r="G166" s="588">
        <f>AND(L$55&gt;0,SUM($E166:F166)&lt;'Summary&amp;Assumptions'!$G$32*$B166,$D166&gt;='Summary&amp;Assumptions'!$D$17,L$47&gt;=$D166,L$47&lt;=EDATE($D166,'Summary&amp;Assumptions'!$G$32))*$B166+AND(L$56&lt;'Summary&amp;Assumptions'!$J$31,L$47&gt;=$FO166,L$47&lt;=$FP166)*(('Summary&amp;Assumptions'!$H$25*$C166)*(1+'Summary&amp;Assumptions'!$J$29)^(L$46-1))+AND(L$56&lt;'Summary&amp;Assumptions'!$J$31,L$47&gt;=$FQ166,L$47&lt;=$FR166)*(('Summary&amp;Assumptions'!$H$25*$C166)*(1+'Summary&amp;Assumptions'!$J$29)^(L$46-1))</f>
        <v>0</v>
      </c>
      <c r="H166" s="588">
        <f>AND(M$55&gt;0,SUM($E166:G166)&lt;'Summary&amp;Assumptions'!$G$32*$B166,$D166&gt;='Summary&amp;Assumptions'!$D$17,M$47&gt;=$D166,M$47&lt;=EDATE($D166,'Summary&amp;Assumptions'!$G$32))*$B166+AND(M$56&lt;'Summary&amp;Assumptions'!$J$31,M$47&gt;=$FO166,M$47&lt;=$FP166)*(('Summary&amp;Assumptions'!$H$25*$C166)*(1+'Summary&amp;Assumptions'!$J$29)^(M$46-1))+AND(M$56&lt;'Summary&amp;Assumptions'!$J$31,M$47&gt;=$FQ166,M$47&lt;=$FR166)*(('Summary&amp;Assumptions'!$H$25*$C166)*(1+'Summary&amp;Assumptions'!$J$29)^(M$46-1))</f>
        <v>0</v>
      </c>
      <c r="I166" s="588">
        <f>AND(N$55&gt;0,SUM($E166:H166)&lt;'Summary&amp;Assumptions'!$G$32*$B166,$D166&gt;='Summary&amp;Assumptions'!$D$17,N$47&gt;=$D166,N$47&lt;=EDATE($D166,'Summary&amp;Assumptions'!$G$32))*$B166+AND(N$56&lt;'Summary&amp;Assumptions'!$J$31,N$47&gt;=$FO166,N$47&lt;=$FP166)*(('Summary&amp;Assumptions'!$H$25*$C166)*(1+'Summary&amp;Assumptions'!$J$29)^(N$46-1))+AND(N$56&lt;'Summary&amp;Assumptions'!$J$31,N$47&gt;=$FQ166,N$47&lt;=$FR166)*(('Summary&amp;Assumptions'!$H$25*$C166)*(1+'Summary&amp;Assumptions'!$J$29)^(N$46-1))</f>
        <v>0</v>
      </c>
      <c r="J166" s="588">
        <f>AND(O$55&gt;0,SUM($E166:I166)&lt;'Summary&amp;Assumptions'!$G$32*$B166,$D166&gt;='Summary&amp;Assumptions'!$D$17,O$47&gt;=$D166,O$47&lt;=EDATE($D166,'Summary&amp;Assumptions'!$G$32))*$B166+AND(O$56&lt;'Summary&amp;Assumptions'!$J$31,O$47&gt;=$FO166,O$47&lt;=$FP166)*(('Summary&amp;Assumptions'!$H$25*$C166)*(1+'Summary&amp;Assumptions'!$J$29)^(O$46-1))+AND(O$56&lt;'Summary&amp;Assumptions'!$J$31,O$47&gt;=$FQ166,O$47&lt;=$FR166)*(('Summary&amp;Assumptions'!$H$25*$C166)*(1+'Summary&amp;Assumptions'!$J$29)^(O$46-1))</f>
        <v>0</v>
      </c>
      <c r="K166" s="588">
        <f>AND(P$55&gt;0,SUM($E166:J166)&lt;'Summary&amp;Assumptions'!$G$32*$B166,$D166&gt;='Summary&amp;Assumptions'!$D$17,P$47&gt;=$D166,P$47&lt;=EDATE($D166,'Summary&amp;Assumptions'!$G$32))*$B166+AND(P$56&lt;'Summary&amp;Assumptions'!$J$31,P$47&gt;=$FO166,P$47&lt;=$FP166)*(('Summary&amp;Assumptions'!$H$25*$C166)*(1+'Summary&amp;Assumptions'!$J$29)^(P$46-1))+AND(P$56&lt;'Summary&amp;Assumptions'!$J$31,P$47&gt;=$FQ166,P$47&lt;=$FR166)*(('Summary&amp;Assumptions'!$H$25*$C166)*(1+'Summary&amp;Assumptions'!$J$29)^(P$46-1))</f>
        <v>0</v>
      </c>
      <c r="L166" s="588">
        <f>AND(Q$55&gt;0,SUM($E166:K166)&lt;'Summary&amp;Assumptions'!$G$32*$B166,$D166&gt;='Summary&amp;Assumptions'!$D$17,Q$47&gt;=$D166,Q$47&lt;=EDATE($D166,'Summary&amp;Assumptions'!$G$32))*$B166+AND(Q$56&lt;'Summary&amp;Assumptions'!$J$31,Q$47&gt;=$FO166,Q$47&lt;=$FP166)*(('Summary&amp;Assumptions'!$H$25*$C166)*(1+'Summary&amp;Assumptions'!$J$29)^(Q$46-1))+AND(Q$56&lt;'Summary&amp;Assumptions'!$J$31,Q$47&gt;=$FQ166,Q$47&lt;=$FR166)*(('Summary&amp;Assumptions'!$H$25*$C166)*(1+'Summary&amp;Assumptions'!$J$29)^(Q$46-1))</f>
        <v>0</v>
      </c>
      <c r="M166" s="588">
        <f>AND(R$55&gt;0,SUM($E166:L166)&lt;'Summary&amp;Assumptions'!$G$32*$B166,$D166&gt;='Summary&amp;Assumptions'!$D$17,R$47&gt;=$D166,R$47&lt;=EDATE($D166,'Summary&amp;Assumptions'!$G$32))*$B166+AND(R$56&lt;'Summary&amp;Assumptions'!$J$31,R$47&gt;=$FO166,R$47&lt;=$FP166)*(('Summary&amp;Assumptions'!$H$25*$C166)*(1+'Summary&amp;Assumptions'!$J$29)^(R$46-1))+AND(R$56&lt;'Summary&amp;Assumptions'!$J$31,R$47&gt;=$FQ166,R$47&lt;=$FR166)*(('Summary&amp;Assumptions'!$H$25*$C166)*(1+'Summary&amp;Assumptions'!$J$29)^(R$46-1))</f>
        <v>0</v>
      </c>
      <c r="N166" s="588">
        <f>AND(S$55&gt;0,SUM($E166:M166)&lt;'Summary&amp;Assumptions'!$G$32*$B166,$D166&gt;='Summary&amp;Assumptions'!$D$17,S$47&gt;=$D166,S$47&lt;=EDATE($D166,'Summary&amp;Assumptions'!$G$32))*$B166+AND(S$56&lt;'Summary&amp;Assumptions'!$J$31,S$47&gt;=$FO166,S$47&lt;=$FP166)*(('Summary&amp;Assumptions'!$H$25*$C166)*(1+'Summary&amp;Assumptions'!$J$29)^(S$46-1))+AND(S$56&lt;'Summary&amp;Assumptions'!$J$31,S$47&gt;=$FQ166,S$47&lt;=$FR166)*(('Summary&amp;Assumptions'!$H$25*$C166)*(1+'Summary&amp;Assumptions'!$J$29)^(S$46-1))</f>
        <v>0</v>
      </c>
      <c r="O166" s="588">
        <f>AND(T$55&gt;0,SUM($E166:N166)&lt;'Summary&amp;Assumptions'!$G$32*$B166,$D166&gt;='Summary&amp;Assumptions'!$D$17,T$47&gt;=$D166,T$47&lt;=EDATE($D166,'Summary&amp;Assumptions'!$G$32))*$B166+AND(T$56&lt;'Summary&amp;Assumptions'!$J$31,T$47&gt;=$FO166,T$47&lt;=$FP166)*(('Summary&amp;Assumptions'!$H$25*$C166)*(1+'Summary&amp;Assumptions'!$J$29)^(T$46-1))+AND(T$56&lt;'Summary&amp;Assumptions'!$J$31,T$47&gt;=$FQ166,T$47&lt;=$FR166)*(('Summary&amp;Assumptions'!$H$25*$C166)*(1+'Summary&amp;Assumptions'!$J$29)^(T$46-1))</f>
        <v>0</v>
      </c>
      <c r="P166" s="588">
        <f>AND(U$55&gt;0,SUM($E166:O166)&lt;'Summary&amp;Assumptions'!$G$32*$B166,$D166&gt;='Summary&amp;Assumptions'!$D$17,U$47&gt;=$D166,U$47&lt;=EDATE($D166,'Summary&amp;Assumptions'!$G$32))*$B166+AND(U$56&lt;'Summary&amp;Assumptions'!$J$31,U$47&gt;=$FO166,U$47&lt;=$FP166)*(('Summary&amp;Assumptions'!$H$25*$C166)*(1+'Summary&amp;Assumptions'!$J$29)^(U$46-1))+AND(U$56&lt;'Summary&amp;Assumptions'!$J$31,U$47&gt;=$FQ166,U$47&lt;=$FR166)*(('Summary&amp;Assumptions'!$H$25*$C166)*(1+'Summary&amp;Assumptions'!$J$29)^(U$46-1))</f>
        <v>0</v>
      </c>
      <c r="Q166" s="588">
        <f>AND(V$55&gt;0,SUM($E166:P166)&lt;'Summary&amp;Assumptions'!$G$32*$B166,$D166&gt;='Summary&amp;Assumptions'!$D$17,V$47&gt;=$D166,V$47&lt;=EDATE($D166,'Summary&amp;Assumptions'!$G$32))*$B166+AND(V$56&lt;'Summary&amp;Assumptions'!$J$31,V$47&gt;=$FO166,V$47&lt;=$FP166)*(('Summary&amp;Assumptions'!$H$25*$C166)*(1+'Summary&amp;Assumptions'!$J$29)^(V$46-1))+AND(V$56&lt;'Summary&amp;Assumptions'!$J$31,V$47&gt;=$FQ166,V$47&lt;=$FR166)*(('Summary&amp;Assumptions'!$H$25*$C166)*(1+'Summary&amp;Assumptions'!$J$29)^(V$46-1))</f>
        <v>0</v>
      </c>
      <c r="R166" s="588">
        <f>AND(W$55&gt;0,SUM($E166:Q166)&lt;'Summary&amp;Assumptions'!$G$32*$B166,$D166&gt;='Summary&amp;Assumptions'!$D$17,W$47&gt;=$D166,W$47&lt;=EDATE($D166,'Summary&amp;Assumptions'!$G$32))*$B166+AND(W$56&lt;'Summary&amp;Assumptions'!$J$31,W$47&gt;=$FO166,W$47&lt;=$FP166)*(('Summary&amp;Assumptions'!$H$25*$C166)*(1+'Summary&amp;Assumptions'!$J$29)^(W$46-1))+AND(W$56&lt;'Summary&amp;Assumptions'!$J$31,W$47&gt;=$FQ166,W$47&lt;=$FR166)*(('Summary&amp;Assumptions'!$H$25*$C166)*(1+'Summary&amp;Assumptions'!$J$29)^(W$46-1))</f>
        <v>0</v>
      </c>
      <c r="S166" s="588">
        <f>AND(X$55&gt;0,SUM($E166:R166)&lt;'Summary&amp;Assumptions'!$G$32*$B166,$D166&gt;='Summary&amp;Assumptions'!$D$17,X$47&gt;=$D166,X$47&lt;=EDATE($D166,'Summary&amp;Assumptions'!$G$32))*$B166+AND(X$56&lt;'Summary&amp;Assumptions'!$J$31,X$47&gt;=$FO166,X$47&lt;=$FP166)*(('Summary&amp;Assumptions'!$H$25*$C166)*(1+'Summary&amp;Assumptions'!$J$29)^(X$46-1))+AND(X$56&lt;'Summary&amp;Assumptions'!$J$31,X$47&gt;=$FQ166,X$47&lt;=$FR166)*(('Summary&amp;Assumptions'!$H$25*$C166)*(1+'Summary&amp;Assumptions'!$J$29)^(X$46-1))</f>
        <v>0</v>
      </c>
      <c r="T166" s="588">
        <f>AND(Y$55&gt;0,SUM($E166:S166)&lt;'Summary&amp;Assumptions'!$G$32*$B166,$D166&gt;='Summary&amp;Assumptions'!$D$17,Y$47&gt;=$D166,Y$47&lt;=EDATE($D166,'Summary&amp;Assumptions'!$G$32))*$B166+AND(Y$56&lt;'Summary&amp;Assumptions'!$J$31,Y$47&gt;=$FO166,Y$47&lt;=$FP166)*(('Summary&amp;Assumptions'!$H$25*$C166)*(1+'Summary&amp;Assumptions'!$J$29)^(Y$46-1))+AND(Y$56&lt;'Summary&amp;Assumptions'!$J$31,Y$47&gt;=$FQ166,Y$47&lt;=$FR166)*(('Summary&amp;Assumptions'!$H$25*$C166)*(1+'Summary&amp;Assumptions'!$J$29)^(Y$46-1))</f>
        <v>0</v>
      </c>
      <c r="U166" s="588">
        <f>AND(Z$55&gt;0,SUM($E166:T166)&lt;'Summary&amp;Assumptions'!$G$32*$B166,$D166&gt;='Summary&amp;Assumptions'!$D$17,Z$47&gt;=$D166,Z$47&lt;=EDATE($D166,'Summary&amp;Assumptions'!$G$32))*$B166+AND(Z$56&lt;'Summary&amp;Assumptions'!$J$31,Z$47&gt;=$FO166,Z$47&lt;=$FP166)*(('Summary&amp;Assumptions'!$H$25*$C166)*(1+'Summary&amp;Assumptions'!$J$29)^(Z$46-1))+AND(Z$56&lt;'Summary&amp;Assumptions'!$J$31,Z$47&gt;=$FQ166,Z$47&lt;=$FR166)*(('Summary&amp;Assumptions'!$H$25*$C166)*(1+'Summary&amp;Assumptions'!$J$29)^(Z$46-1))</f>
        <v>0</v>
      </c>
      <c r="V166" s="588">
        <f>AND(AA$55&gt;0,SUM($E166:U166)&lt;'Summary&amp;Assumptions'!$G$32*$B166,$D166&gt;='Summary&amp;Assumptions'!$D$17,AA$47&gt;=$D166,AA$47&lt;=EDATE($D166,'Summary&amp;Assumptions'!$G$32))*$B166+AND(AA$56&lt;'Summary&amp;Assumptions'!$J$31,AA$47&gt;=$FO166,AA$47&lt;=$FP166)*(('Summary&amp;Assumptions'!$H$25*$C166)*(1+'Summary&amp;Assumptions'!$J$29)^(AA$46-1))+AND(AA$56&lt;'Summary&amp;Assumptions'!$J$31,AA$47&gt;=$FQ166,AA$47&lt;=$FR166)*(('Summary&amp;Assumptions'!$H$25*$C166)*(1+'Summary&amp;Assumptions'!$J$29)^(AA$46-1))</f>
        <v>0</v>
      </c>
      <c r="W166" s="588">
        <f>AND(AB$55&gt;0,SUM($E166:V166)&lt;'Summary&amp;Assumptions'!$G$32*$B166,$D166&gt;='Summary&amp;Assumptions'!$D$17,AB$47&gt;=$D166,AB$47&lt;=EDATE($D166,'Summary&amp;Assumptions'!$G$32))*$B166+AND(AB$56&lt;'Summary&amp;Assumptions'!$J$31,AB$47&gt;=$FO166,AB$47&lt;=$FP166)*(('Summary&amp;Assumptions'!$H$25*$C166)*(1+'Summary&amp;Assumptions'!$J$29)^(AB$46-1))+AND(AB$56&lt;'Summary&amp;Assumptions'!$J$31,AB$47&gt;=$FQ166,AB$47&lt;=$FR166)*(('Summary&amp;Assumptions'!$H$25*$C166)*(1+'Summary&amp;Assumptions'!$J$29)^(AB$46-1))</f>
        <v>0</v>
      </c>
      <c r="X166" s="588">
        <f>AND(AC$55&gt;0,SUM($E166:W166)&lt;'Summary&amp;Assumptions'!$G$32*$B166,$D166&gt;='Summary&amp;Assumptions'!$D$17,AC$47&gt;=$D166,AC$47&lt;=EDATE($D166,'Summary&amp;Assumptions'!$G$32))*$B166+AND(AC$56&lt;'Summary&amp;Assumptions'!$J$31,AC$47&gt;=$FO166,AC$47&lt;=$FP166)*(('Summary&amp;Assumptions'!$H$25*$C166)*(1+'Summary&amp;Assumptions'!$J$29)^(AC$46-1))+AND(AC$56&lt;'Summary&amp;Assumptions'!$J$31,AC$47&gt;=$FQ166,AC$47&lt;=$FR166)*(('Summary&amp;Assumptions'!$H$25*$C166)*(1+'Summary&amp;Assumptions'!$J$29)^(AC$46-1))</f>
        <v>0</v>
      </c>
      <c r="Y166" s="588">
        <f>AND(AD$55&gt;0,SUM($E166:X166)&lt;'Summary&amp;Assumptions'!$G$32*$B166,$D166&gt;='Summary&amp;Assumptions'!$D$17,AD$47&gt;=$D166,AD$47&lt;=EDATE($D166,'Summary&amp;Assumptions'!$G$32))*$B166+AND(AD$56&lt;'Summary&amp;Assumptions'!$J$31,AD$47&gt;=$FO166,AD$47&lt;=$FP166)*(('Summary&amp;Assumptions'!$H$25*$C166)*(1+'Summary&amp;Assumptions'!$J$29)^(AD$46-1))+AND(AD$56&lt;'Summary&amp;Assumptions'!$J$31,AD$47&gt;=$FQ166,AD$47&lt;=$FR166)*(('Summary&amp;Assumptions'!$H$25*$C166)*(1+'Summary&amp;Assumptions'!$J$29)^(AD$46-1))</f>
        <v>0</v>
      </c>
      <c r="Z166" s="588">
        <f>AND(AE$55&gt;0,SUM($E166:Y166)&lt;'Summary&amp;Assumptions'!$G$32*$B166,$D166&gt;='Summary&amp;Assumptions'!$D$17,AE$47&gt;=$D166,AE$47&lt;=EDATE($D166,'Summary&amp;Assumptions'!$G$32))*$B166+AND(AE$56&lt;'Summary&amp;Assumptions'!$J$31,AE$47&gt;=$FO166,AE$47&lt;=$FP166)*(('Summary&amp;Assumptions'!$H$25*$C166)*(1+'Summary&amp;Assumptions'!$J$29)^(AE$46-1))+AND(AE$56&lt;'Summary&amp;Assumptions'!$J$31,AE$47&gt;=$FQ166,AE$47&lt;=$FR166)*(('Summary&amp;Assumptions'!$H$25*$C166)*(1+'Summary&amp;Assumptions'!$J$29)^(AE$46-1))</f>
        <v>0</v>
      </c>
      <c r="AA166" s="588">
        <f>AND(AF$55&gt;0,SUM($E166:Z166)&lt;'Summary&amp;Assumptions'!$G$32*$B166,$D166&gt;='Summary&amp;Assumptions'!$D$17,AF$47&gt;=$D166,AF$47&lt;=EDATE($D166,'Summary&amp;Assumptions'!$G$32))*$B166+AND(AF$56&lt;'Summary&amp;Assumptions'!$J$31,AF$47&gt;=$FO166,AF$47&lt;=$FP166)*(('Summary&amp;Assumptions'!$H$25*$C166)*(1+'Summary&amp;Assumptions'!$J$29)^(AF$46-1))+AND(AF$56&lt;'Summary&amp;Assumptions'!$J$31,AF$47&gt;=$FQ166,AF$47&lt;=$FR166)*(('Summary&amp;Assumptions'!$H$25*$C166)*(1+'Summary&amp;Assumptions'!$J$29)^(AF$46-1))</f>
        <v>0</v>
      </c>
      <c r="AB166" s="588">
        <f>AND(AG$55&gt;0,SUM($E166:AA166)&lt;'Summary&amp;Assumptions'!$G$32*$B166,$D166&gt;='Summary&amp;Assumptions'!$D$17,AG$47&gt;=$D166,AG$47&lt;=EDATE($D166,'Summary&amp;Assumptions'!$G$32))*$B166+AND(AG$56&lt;'Summary&amp;Assumptions'!$J$31,AG$47&gt;=$FO166,AG$47&lt;=$FP166)*(('Summary&amp;Assumptions'!$H$25*$C166)*(1+'Summary&amp;Assumptions'!$J$29)^(AG$46-1))+AND(AG$56&lt;'Summary&amp;Assumptions'!$J$31,AG$47&gt;=$FQ166,AG$47&lt;=$FR166)*(('Summary&amp;Assumptions'!$H$25*$C166)*(1+'Summary&amp;Assumptions'!$J$29)^(AG$46-1))</f>
        <v>0</v>
      </c>
      <c r="AC166" s="588">
        <f>AND(AH$55&gt;0,SUM($E166:AB166)&lt;'Summary&amp;Assumptions'!$G$32*$B166,$D166&gt;='Summary&amp;Assumptions'!$D$17,AH$47&gt;=$D166,AH$47&lt;=EDATE($D166,'Summary&amp;Assumptions'!$G$32))*$B166+AND(AH$56&lt;'Summary&amp;Assumptions'!$J$31,AH$47&gt;=$FO166,AH$47&lt;=$FP166)*(('Summary&amp;Assumptions'!$H$25*$C166)*(1+'Summary&amp;Assumptions'!$J$29)^(AH$46-1))+AND(AH$56&lt;'Summary&amp;Assumptions'!$J$31,AH$47&gt;=$FQ166,AH$47&lt;=$FR166)*(('Summary&amp;Assumptions'!$H$25*$C166)*(1+'Summary&amp;Assumptions'!$J$29)^(AH$46-1))</f>
        <v>0</v>
      </c>
      <c r="AD166" s="588">
        <f>AND(AI$55&gt;0,SUM($E166:AC166)&lt;'Summary&amp;Assumptions'!$G$32*$B166,$D166&gt;='Summary&amp;Assumptions'!$D$17,AI$47&gt;=$D166,AI$47&lt;=EDATE($D166,'Summary&amp;Assumptions'!$G$32))*$B166+AND(AI$56&lt;'Summary&amp;Assumptions'!$J$31,AI$47&gt;=$FO166,AI$47&lt;=$FP166)*(('Summary&amp;Assumptions'!$H$25*$C166)*(1+'Summary&amp;Assumptions'!$J$29)^(AI$46-1))+AND(AI$56&lt;'Summary&amp;Assumptions'!$J$31,AI$47&gt;=$FQ166,AI$47&lt;=$FR166)*(('Summary&amp;Assumptions'!$H$25*$C166)*(1+'Summary&amp;Assumptions'!$J$29)^(AI$46-1))</f>
        <v>0</v>
      </c>
      <c r="AE166" s="588">
        <f>AND(AJ$55&gt;0,SUM($E166:AD166)&lt;'Summary&amp;Assumptions'!$G$32*$B166,$D166&gt;='Summary&amp;Assumptions'!$D$17,AJ$47&gt;=$D166,AJ$47&lt;=EDATE($D166,'Summary&amp;Assumptions'!$G$32))*$B166+AND(AJ$56&lt;'Summary&amp;Assumptions'!$J$31,AJ$47&gt;=$FO166,AJ$47&lt;=$FP166)*(('Summary&amp;Assumptions'!$H$25*$C166)*(1+'Summary&amp;Assumptions'!$J$29)^(AJ$46-1))+AND(AJ$56&lt;'Summary&amp;Assumptions'!$J$31,AJ$47&gt;=$FQ166,AJ$47&lt;=$FR166)*(('Summary&amp;Assumptions'!$H$25*$C166)*(1+'Summary&amp;Assumptions'!$J$29)^(AJ$46-1))</f>
        <v>0</v>
      </c>
      <c r="AF166" s="588">
        <f>AND(AK$55&gt;0,SUM($E166:AE166)&lt;'Summary&amp;Assumptions'!$G$32*$B166,$D166&gt;='Summary&amp;Assumptions'!$D$17,AK$47&gt;=$D166,AK$47&lt;=EDATE($D166,'Summary&amp;Assumptions'!$G$32))*$B166+AND(AK$56&lt;'Summary&amp;Assumptions'!$J$31,AK$47&gt;=$FO166,AK$47&lt;=$FP166)*(('Summary&amp;Assumptions'!$H$25*$C166)*(1+'Summary&amp;Assumptions'!$J$29)^(AK$46-1))+AND(AK$56&lt;'Summary&amp;Assumptions'!$J$31,AK$47&gt;=$FQ166,AK$47&lt;=$FR166)*(('Summary&amp;Assumptions'!$H$25*$C166)*(1+'Summary&amp;Assumptions'!$J$29)^(AK$46-1))</f>
        <v>0</v>
      </c>
      <c r="AG166" s="588">
        <f>AND(AL$55&gt;0,SUM($E166:AF166)&lt;'Summary&amp;Assumptions'!$G$32*$B166,$D166&gt;='Summary&amp;Assumptions'!$D$17,AL$47&gt;=$D166,AL$47&lt;=EDATE($D166,'Summary&amp;Assumptions'!$G$32))*$B166+AND(AL$56&lt;'Summary&amp;Assumptions'!$J$31,AL$47&gt;=$FO166,AL$47&lt;=$FP166)*(('Summary&amp;Assumptions'!$H$25*$C166)*(1+'Summary&amp;Assumptions'!$J$29)^(AL$46-1))+AND(AL$56&lt;'Summary&amp;Assumptions'!$J$31,AL$47&gt;=$FQ166,AL$47&lt;=$FR166)*(('Summary&amp;Assumptions'!$H$25*$C166)*(1+'Summary&amp;Assumptions'!$J$29)^(AL$46-1))</f>
        <v>0</v>
      </c>
      <c r="AH166" s="588">
        <f>AND(AM$55&gt;0,SUM($E166:AG166)&lt;'Summary&amp;Assumptions'!$G$32*$B166,$D166&gt;='Summary&amp;Assumptions'!$D$17,AM$47&gt;=$D166,AM$47&lt;=EDATE($D166,'Summary&amp;Assumptions'!$G$32))*$B166+AND(AM$56&lt;'Summary&amp;Assumptions'!$J$31,AM$47&gt;=$FO166,AM$47&lt;=$FP166)*(('Summary&amp;Assumptions'!$H$25*$C166)*(1+'Summary&amp;Assumptions'!$J$29)^(AM$46-1))+AND(AM$56&lt;'Summary&amp;Assumptions'!$J$31,AM$47&gt;=$FQ166,AM$47&lt;=$FR166)*(('Summary&amp;Assumptions'!$H$25*$C166)*(1+'Summary&amp;Assumptions'!$J$29)^(AM$46-1))</f>
        <v>0</v>
      </c>
      <c r="AI166" s="588">
        <f>AND(AN$55&gt;0,SUM($E166:AH166)&lt;'Summary&amp;Assumptions'!$G$32*$B166,$D166&gt;='Summary&amp;Assumptions'!$D$17,AN$47&gt;=$D166,AN$47&lt;=EDATE($D166,'Summary&amp;Assumptions'!$G$32))*$B166+AND(AN$56&lt;'Summary&amp;Assumptions'!$J$31,AN$47&gt;=$FO166,AN$47&lt;=$FP166)*(('Summary&amp;Assumptions'!$H$25*$C166)*(1+'Summary&amp;Assumptions'!$J$29)^(AN$46-1))+AND(AN$56&lt;'Summary&amp;Assumptions'!$J$31,AN$47&gt;=$FQ166,AN$47&lt;=$FR166)*(('Summary&amp;Assumptions'!$H$25*$C166)*(1+'Summary&amp;Assumptions'!$J$29)^(AN$46-1))</f>
        <v>0</v>
      </c>
      <c r="AJ166" s="588">
        <f>AND(AO$55&gt;0,SUM($E166:AI166)&lt;'Summary&amp;Assumptions'!$G$32*$B166,$D166&gt;='Summary&amp;Assumptions'!$D$17,AO$47&gt;=$D166,AO$47&lt;=EDATE($D166,'Summary&amp;Assumptions'!$G$32))*$B166+AND(AO$56&lt;'Summary&amp;Assumptions'!$J$31,AO$47&gt;=$FO166,AO$47&lt;=$FP166)*(('Summary&amp;Assumptions'!$H$25*$C166)*(1+'Summary&amp;Assumptions'!$J$29)^(AO$46-1))+AND(AO$56&lt;'Summary&amp;Assumptions'!$J$31,AO$47&gt;=$FQ166,AO$47&lt;=$FR166)*(('Summary&amp;Assumptions'!$H$25*$C166)*(1+'Summary&amp;Assumptions'!$J$29)^(AO$46-1))</f>
        <v>0</v>
      </c>
      <c r="AK166" s="588">
        <f>AND(AP$55&gt;0,SUM($E166:AJ166)&lt;'Summary&amp;Assumptions'!$G$32*$B166,$D166&gt;='Summary&amp;Assumptions'!$D$17,AP$47&gt;=$D166,AP$47&lt;=EDATE($D166,'Summary&amp;Assumptions'!$G$32))*$B166+AND(AP$56&lt;'Summary&amp;Assumptions'!$J$31,AP$47&gt;=$FO166,AP$47&lt;=$FP166)*(('Summary&amp;Assumptions'!$H$25*$C166)*(1+'Summary&amp;Assumptions'!$J$29)^(AP$46-1))+AND(AP$56&lt;'Summary&amp;Assumptions'!$J$31,AP$47&gt;=$FQ166,AP$47&lt;=$FR166)*(('Summary&amp;Assumptions'!$H$25*$C166)*(1+'Summary&amp;Assumptions'!$J$29)^(AP$46-1))</f>
        <v>0</v>
      </c>
      <c r="AL166" s="588">
        <f>AND(AQ$55&gt;0,SUM($E166:AK166)&lt;'Summary&amp;Assumptions'!$G$32*$B166,$D166&gt;='Summary&amp;Assumptions'!$D$17,AQ$47&gt;=$D166,AQ$47&lt;=EDATE($D166,'Summary&amp;Assumptions'!$G$32))*$B166+AND(AQ$56&lt;'Summary&amp;Assumptions'!$J$31,AQ$47&gt;=$FO166,AQ$47&lt;=$FP166)*(('Summary&amp;Assumptions'!$H$25*$C166)*(1+'Summary&amp;Assumptions'!$J$29)^(AQ$46-1))+AND(AQ$56&lt;'Summary&amp;Assumptions'!$J$31,AQ$47&gt;=$FQ166,AQ$47&lt;=$FR166)*(('Summary&amp;Assumptions'!$H$25*$C166)*(1+'Summary&amp;Assumptions'!$J$29)^(AQ$46-1))</f>
        <v>0</v>
      </c>
      <c r="AM166" s="588">
        <f>AND(AR$55&gt;0,SUM($E166:AL166)&lt;'Summary&amp;Assumptions'!$G$32*$B166,$D166&gt;='Summary&amp;Assumptions'!$D$17,AR$47&gt;=$D166,AR$47&lt;=EDATE($D166,'Summary&amp;Assumptions'!$G$32))*$B166+AND(AR$56&lt;'Summary&amp;Assumptions'!$J$31,AR$47&gt;=$FO166,AR$47&lt;=$FP166)*(('Summary&amp;Assumptions'!$H$25*$C166)*(1+'Summary&amp;Assumptions'!$J$29)^(AR$46-1))+AND(AR$56&lt;'Summary&amp;Assumptions'!$J$31,AR$47&gt;=$FQ166,AR$47&lt;=$FR166)*(('Summary&amp;Assumptions'!$H$25*$C166)*(1+'Summary&amp;Assumptions'!$J$29)^(AR$46-1))</f>
        <v>0</v>
      </c>
      <c r="AN166" s="588">
        <f>AND(AS$55&gt;0,SUM($E166:AM166)&lt;'Summary&amp;Assumptions'!$G$32*$B166,$D166&gt;='Summary&amp;Assumptions'!$D$17,AS$47&gt;=$D166,AS$47&lt;=EDATE($D166,'Summary&amp;Assumptions'!$G$32))*$B166+AND(AS$56&lt;'Summary&amp;Assumptions'!$J$31,AS$47&gt;=$FO166,AS$47&lt;=$FP166)*(('Summary&amp;Assumptions'!$H$25*$C166)*(1+'Summary&amp;Assumptions'!$J$29)^(AS$46-1))+AND(AS$56&lt;'Summary&amp;Assumptions'!$J$31,AS$47&gt;=$FQ166,AS$47&lt;=$FR166)*(('Summary&amp;Assumptions'!$H$25*$C166)*(1+'Summary&amp;Assumptions'!$J$29)^(AS$46-1))</f>
        <v>0</v>
      </c>
      <c r="AO166" s="588">
        <f>AND(AT$55&gt;0,SUM($E166:AN166)&lt;'Summary&amp;Assumptions'!$G$32*$B166,$D166&gt;='Summary&amp;Assumptions'!$D$17,AT$47&gt;=$D166,AT$47&lt;=EDATE($D166,'Summary&amp;Assumptions'!$G$32))*$B166+AND(AT$56&lt;'Summary&amp;Assumptions'!$J$31,AT$47&gt;=$FO166,AT$47&lt;=$FP166)*(('Summary&amp;Assumptions'!$H$25*$C166)*(1+'Summary&amp;Assumptions'!$J$29)^(AT$46-1))+AND(AT$56&lt;'Summary&amp;Assumptions'!$J$31,AT$47&gt;=$FQ166,AT$47&lt;=$FR166)*(('Summary&amp;Assumptions'!$H$25*$C166)*(1+'Summary&amp;Assumptions'!$J$29)^(AT$46-1))</f>
        <v>0</v>
      </c>
      <c r="AP166" s="588">
        <f>AND(AU$55&gt;0,SUM($E166:AO166)&lt;'Summary&amp;Assumptions'!$G$32*$B166,$D166&gt;='Summary&amp;Assumptions'!$D$17,AU$47&gt;=$D166,AU$47&lt;=EDATE($D166,'Summary&amp;Assumptions'!$G$32))*$B166+AND(AU$56&lt;'Summary&amp;Assumptions'!$J$31,AU$47&gt;=$FO166,AU$47&lt;=$FP166)*(('Summary&amp;Assumptions'!$H$25*$C166)*(1+'Summary&amp;Assumptions'!$J$29)^(AU$46-1))+AND(AU$56&lt;'Summary&amp;Assumptions'!$J$31,AU$47&gt;=$FQ166,AU$47&lt;=$FR166)*(('Summary&amp;Assumptions'!$H$25*$C166)*(1+'Summary&amp;Assumptions'!$J$29)^(AU$46-1))</f>
        <v>0</v>
      </c>
      <c r="AQ166" s="588">
        <f>AND(AV$55&gt;0,SUM($E166:AP166)&lt;'Summary&amp;Assumptions'!$G$32*$B166,$D166&gt;='Summary&amp;Assumptions'!$D$17,AV$47&gt;=$D166,AV$47&lt;=EDATE($D166,'Summary&amp;Assumptions'!$G$32))*$B166+AND(AV$56&lt;'Summary&amp;Assumptions'!$J$31,AV$47&gt;=$FO166,AV$47&lt;=$FP166)*(('Summary&amp;Assumptions'!$H$25*$C166)*(1+'Summary&amp;Assumptions'!$J$29)^(AV$46-1))+AND(AV$56&lt;'Summary&amp;Assumptions'!$J$31,AV$47&gt;=$FQ166,AV$47&lt;=$FR166)*(('Summary&amp;Assumptions'!$H$25*$C166)*(1+'Summary&amp;Assumptions'!$J$29)^(AV$46-1))</f>
        <v>0</v>
      </c>
      <c r="AR166" s="588">
        <f>AND(AW$55&gt;0,SUM($E166:AQ166)&lt;'Summary&amp;Assumptions'!$G$32*$B166,$D166&gt;='Summary&amp;Assumptions'!$D$17,AW$47&gt;=$D166,AW$47&lt;=EDATE($D166,'Summary&amp;Assumptions'!$G$32))*$B166+AND(AW$56&lt;'Summary&amp;Assumptions'!$J$31,AW$47&gt;=$FO166,AW$47&lt;=$FP166)*(('Summary&amp;Assumptions'!$H$25*$C166)*(1+'Summary&amp;Assumptions'!$J$29)^(AW$46-1))+AND(AW$56&lt;'Summary&amp;Assumptions'!$J$31,AW$47&gt;=$FQ166,AW$47&lt;=$FR166)*(('Summary&amp;Assumptions'!$H$25*$C166)*(1+'Summary&amp;Assumptions'!$J$29)^(AW$46-1))</f>
        <v>0</v>
      </c>
      <c r="AS166" s="588">
        <f>AND(AX$55&gt;0,SUM($E166:AR166)&lt;'Summary&amp;Assumptions'!$G$32*$B166,$D166&gt;='Summary&amp;Assumptions'!$D$17,AX$47&gt;=$D166,AX$47&lt;=EDATE($D166,'Summary&amp;Assumptions'!$G$32))*$B166+AND(AX$56&lt;'Summary&amp;Assumptions'!$J$31,AX$47&gt;=$FO166,AX$47&lt;=$FP166)*(('Summary&amp;Assumptions'!$H$25*$C166)*(1+'Summary&amp;Assumptions'!$J$29)^(AX$46-1))+AND(AX$56&lt;'Summary&amp;Assumptions'!$J$31,AX$47&gt;=$FQ166,AX$47&lt;=$FR166)*(('Summary&amp;Assumptions'!$H$25*$C166)*(1+'Summary&amp;Assumptions'!$J$29)^(AX$46-1))</f>
        <v>0</v>
      </c>
      <c r="AT166" s="588">
        <f>AND(AY$55&gt;0,SUM($E166:AS166)&lt;'Summary&amp;Assumptions'!$G$32*$B166,$D166&gt;='Summary&amp;Assumptions'!$D$17,AY$47&gt;=$D166,AY$47&lt;=EDATE($D166,'Summary&amp;Assumptions'!$G$32))*$B166+AND(AY$56&lt;'Summary&amp;Assumptions'!$J$31,AY$47&gt;=$FO166,AY$47&lt;=$FP166)*(('Summary&amp;Assumptions'!$H$25*$C166)*(1+'Summary&amp;Assumptions'!$J$29)^(AY$46-1))+AND(AY$56&lt;'Summary&amp;Assumptions'!$J$31,AY$47&gt;=$FQ166,AY$47&lt;=$FR166)*(('Summary&amp;Assumptions'!$H$25*$C166)*(1+'Summary&amp;Assumptions'!$J$29)^(AY$46-1))</f>
        <v>0</v>
      </c>
      <c r="AU166" s="588">
        <f>AND(AZ$55&gt;0,SUM($E166:AT166)&lt;'Summary&amp;Assumptions'!$G$32*$B166,$D166&gt;='Summary&amp;Assumptions'!$D$17,AZ$47&gt;=$D166,AZ$47&lt;=EDATE($D166,'Summary&amp;Assumptions'!$G$32))*$B166+AND(AZ$56&lt;'Summary&amp;Assumptions'!$J$31,AZ$47&gt;=$FO166,AZ$47&lt;=$FP166)*(('Summary&amp;Assumptions'!$H$25*$C166)*(1+'Summary&amp;Assumptions'!$J$29)^(AZ$46-1))+AND(AZ$56&lt;'Summary&amp;Assumptions'!$J$31,AZ$47&gt;=$FQ166,AZ$47&lt;=$FR166)*(('Summary&amp;Assumptions'!$H$25*$C166)*(1+'Summary&amp;Assumptions'!$J$29)^(AZ$46-1))</f>
        <v>0</v>
      </c>
      <c r="AV166" s="588">
        <f>AND(BA$55&gt;0,SUM($E166:AU166)&lt;'Summary&amp;Assumptions'!$G$32*$B166,$D166&gt;='Summary&amp;Assumptions'!$D$17,BA$47&gt;=$D166,BA$47&lt;=EDATE($D166,'Summary&amp;Assumptions'!$G$32))*$B166+AND(BA$56&lt;'Summary&amp;Assumptions'!$J$31,BA$47&gt;=$FO166,BA$47&lt;=$FP166)*(('Summary&amp;Assumptions'!$H$25*$C166)*(1+'Summary&amp;Assumptions'!$J$29)^(BA$46-1))+AND(BA$56&lt;'Summary&amp;Assumptions'!$J$31,BA$47&gt;=$FQ166,BA$47&lt;=$FR166)*(('Summary&amp;Assumptions'!$H$25*$C166)*(1+'Summary&amp;Assumptions'!$J$29)^(BA$46-1))</f>
        <v>0</v>
      </c>
      <c r="AW166" s="588">
        <f>AND(BB$55&gt;0,SUM($E166:AV166)&lt;'Summary&amp;Assumptions'!$G$32*$B166,$D166&gt;='Summary&amp;Assumptions'!$D$17,BB$47&gt;=$D166,BB$47&lt;=EDATE($D166,'Summary&amp;Assumptions'!$G$32))*$B166+AND(BB$56&lt;'Summary&amp;Assumptions'!$J$31,BB$47&gt;=$FO166,BB$47&lt;=$FP166)*(('Summary&amp;Assumptions'!$H$25*$C166)*(1+'Summary&amp;Assumptions'!$J$29)^(BB$46-1))+AND(BB$56&lt;'Summary&amp;Assumptions'!$J$31,BB$47&gt;=$FQ166,BB$47&lt;=$FR166)*(('Summary&amp;Assumptions'!$H$25*$C166)*(1+'Summary&amp;Assumptions'!$J$29)^(BB$46-1))</f>
        <v>0</v>
      </c>
      <c r="AX166" s="588">
        <f>AND(BC$55&gt;0,SUM($E166:AW166)&lt;'Summary&amp;Assumptions'!$G$32*$B166,$D166&gt;='Summary&amp;Assumptions'!$D$17,BC$47&gt;=$D166,BC$47&lt;=EDATE($D166,'Summary&amp;Assumptions'!$G$32))*$B166+AND(BC$56&lt;'Summary&amp;Assumptions'!$J$31,BC$47&gt;=$FO166,BC$47&lt;=$FP166)*(('Summary&amp;Assumptions'!$H$25*$C166)*(1+'Summary&amp;Assumptions'!$J$29)^(BC$46-1))+AND(BC$56&lt;'Summary&amp;Assumptions'!$J$31,BC$47&gt;=$FQ166,BC$47&lt;=$FR166)*(('Summary&amp;Assumptions'!$H$25*$C166)*(1+'Summary&amp;Assumptions'!$J$29)^(BC$46-1))</f>
        <v>0</v>
      </c>
      <c r="AY166" s="588">
        <f>AND(BD$55&gt;0,SUM($E166:AX166)&lt;'Summary&amp;Assumptions'!$G$32*$B166,$D166&gt;='Summary&amp;Assumptions'!$D$17,BD$47&gt;=$D166,BD$47&lt;=EDATE($D166,'Summary&amp;Assumptions'!$G$32))*$B166+AND(BD$56&lt;'Summary&amp;Assumptions'!$J$31,BD$47&gt;=$FO166,BD$47&lt;=$FP166)*(('Summary&amp;Assumptions'!$H$25*$C166)*(1+'Summary&amp;Assumptions'!$J$29)^(BD$46-1))+AND(BD$56&lt;'Summary&amp;Assumptions'!$J$31,BD$47&gt;=$FQ166,BD$47&lt;=$FR166)*(('Summary&amp;Assumptions'!$H$25*$C166)*(1+'Summary&amp;Assumptions'!$J$29)^(BD$46-1))</f>
        <v>0</v>
      </c>
      <c r="AZ166" s="588">
        <f>AND(BE$55&gt;0,SUM($E166:AY166)&lt;'Summary&amp;Assumptions'!$G$32*$B166,$D166&gt;='Summary&amp;Assumptions'!$D$17,BE$47&gt;=$D166,BE$47&lt;=EDATE($D166,'Summary&amp;Assumptions'!$G$32))*$B166+AND(BE$56&lt;'Summary&amp;Assumptions'!$J$31,BE$47&gt;=$FO166,BE$47&lt;=$FP166)*(('Summary&amp;Assumptions'!$H$25*$C166)*(1+'Summary&amp;Assumptions'!$J$29)^(BE$46-1))+AND(BE$56&lt;'Summary&amp;Assumptions'!$J$31,BE$47&gt;=$FQ166,BE$47&lt;=$FR166)*(('Summary&amp;Assumptions'!$H$25*$C166)*(1+'Summary&amp;Assumptions'!$J$29)^(BE$46-1))</f>
        <v>0</v>
      </c>
      <c r="BA166" s="588">
        <f>AND(BF$55&gt;0,SUM($E166:AZ166)&lt;'Summary&amp;Assumptions'!$G$32*$B166,$D166&gt;='Summary&amp;Assumptions'!$D$17,BF$47&gt;=$D166,BF$47&lt;=EDATE($D166,'Summary&amp;Assumptions'!$G$32))*$B166+AND(BF$56&lt;'Summary&amp;Assumptions'!$J$31,BF$47&gt;=$FO166,BF$47&lt;=$FP166)*(('Summary&amp;Assumptions'!$H$25*$C166)*(1+'Summary&amp;Assumptions'!$J$29)^(BF$46-1))+AND(BF$56&lt;'Summary&amp;Assumptions'!$J$31,BF$47&gt;=$FQ166,BF$47&lt;=$FR166)*(('Summary&amp;Assumptions'!$H$25*$C166)*(1+'Summary&amp;Assumptions'!$J$29)^(BF$46-1))</f>
        <v>0</v>
      </c>
      <c r="BB166" s="588">
        <f>AND(BG$55&gt;0,SUM($E166:BA166)&lt;'Summary&amp;Assumptions'!$G$32*$B166,$D166&gt;='Summary&amp;Assumptions'!$D$17,BG$47&gt;=$D166,BG$47&lt;=EDATE($D166,'Summary&amp;Assumptions'!$G$32))*$B166+AND(BG$56&lt;'Summary&amp;Assumptions'!$J$31,BG$47&gt;=$FO166,BG$47&lt;=$FP166)*(('Summary&amp;Assumptions'!$H$25*$C166)*(1+'Summary&amp;Assumptions'!$J$29)^(BG$46-1))+AND(BG$56&lt;'Summary&amp;Assumptions'!$J$31,BG$47&gt;=$FQ166,BG$47&lt;=$FR166)*(('Summary&amp;Assumptions'!$H$25*$C166)*(1+'Summary&amp;Assumptions'!$J$29)^(BG$46-1))</f>
        <v>0</v>
      </c>
      <c r="BC166" s="588">
        <f>AND(BH$55&gt;0,SUM($E166:BB166)&lt;'Summary&amp;Assumptions'!$G$32*$B166,$D166&gt;='Summary&amp;Assumptions'!$D$17,BH$47&gt;=$D166,BH$47&lt;=EDATE($D166,'Summary&amp;Assumptions'!$G$32))*$B166+AND(BH$56&lt;'Summary&amp;Assumptions'!$J$31,BH$47&gt;=$FO166,BH$47&lt;=$FP166)*(('Summary&amp;Assumptions'!$H$25*$C166)*(1+'Summary&amp;Assumptions'!$J$29)^(BH$46-1))+AND(BH$56&lt;'Summary&amp;Assumptions'!$J$31,BH$47&gt;=$FQ166,BH$47&lt;=$FR166)*(('Summary&amp;Assumptions'!$H$25*$C166)*(1+'Summary&amp;Assumptions'!$J$29)^(BH$46-1))</f>
        <v>0</v>
      </c>
      <c r="BD166" s="588">
        <f>AND(BI$55&gt;0,SUM($E166:BC166)&lt;'Summary&amp;Assumptions'!$G$32*$B166,$D166&gt;='Summary&amp;Assumptions'!$D$17,BI$47&gt;=$D166,BI$47&lt;=EDATE($D166,'Summary&amp;Assumptions'!$G$32))*$B166+AND(BI$56&lt;'Summary&amp;Assumptions'!$J$31,BI$47&gt;=$FO166,BI$47&lt;=$FP166)*(('Summary&amp;Assumptions'!$H$25*$C166)*(1+'Summary&amp;Assumptions'!$J$29)^(BI$46-1))+AND(BI$56&lt;'Summary&amp;Assumptions'!$J$31,BI$47&gt;=$FQ166,BI$47&lt;=$FR166)*(('Summary&amp;Assumptions'!$H$25*$C166)*(1+'Summary&amp;Assumptions'!$J$29)^(BI$46-1))</f>
        <v>0</v>
      </c>
      <c r="BE166" s="588">
        <f>AND(BJ$55&gt;0,SUM($E166:BD166)&lt;'Summary&amp;Assumptions'!$G$32*$B166,$D166&gt;='Summary&amp;Assumptions'!$D$17,BJ$47&gt;=$D166,BJ$47&lt;=EDATE($D166,'Summary&amp;Assumptions'!$G$32))*$B166+AND(BJ$56&lt;'Summary&amp;Assumptions'!$J$31,BJ$47&gt;=$FO166,BJ$47&lt;=$FP166)*(('Summary&amp;Assumptions'!$H$25*$C166)*(1+'Summary&amp;Assumptions'!$J$29)^(BJ$46-1))+AND(BJ$56&lt;'Summary&amp;Assumptions'!$J$31,BJ$47&gt;=$FQ166,BJ$47&lt;=$FR166)*(('Summary&amp;Assumptions'!$H$25*$C166)*(1+'Summary&amp;Assumptions'!$J$29)^(BJ$46-1))</f>
        <v>0</v>
      </c>
      <c r="BF166" s="588">
        <f>AND(BK$55&gt;0,SUM($E166:BE166)&lt;'Summary&amp;Assumptions'!$G$32*$B166,$D166&gt;='Summary&amp;Assumptions'!$D$17,BK$47&gt;=$D166,BK$47&lt;=EDATE($D166,'Summary&amp;Assumptions'!$G$32))*$B166+AND(BK$56&lt;'Summary&amp;Assumptions'!$J$31,BK$47&gt;=$FO166,BK$47&lt;=$FP166)*(('Summary&amp;Assumptions'!$H$25*$C166)*(1+'Summary&amp;Assumptions'!$J$29)^(BK$46-1))+AND(BK$56&lt;'Summary&amp;Assumptions'!$J$31,BK$47&gt;=$FQ166,BK$47&lt;=$FR166)*(('Summary&amp;Assumptions'!$H$25*$C166)*(1+'Summary&amp;Assumptions'!$J$29)^(BK$46-1))</f>
        <v>0</v>
      </c>
      <c r="BG166" s="588">
        <f>AND(BL$55&gt;0,SUM($E166:BF166)&lt;'Summary&amp;Assumptions'!$G$32*$B166,$D166&gt;='Summary&amp;Assumptions'!$D$17,BL$47&gt;=$D166,BL$47&lt;=EDATE($D166,'Summary&amp;Assumptions'!$G$32))*$B166+AND(BL$56&lt;'Summary&amp;Assumptions'!$J$31,BL$47&gt;=$FO166,BL$47&lt;=$FP166)*(('Summary&amp;Assumptions'!$H$25*$C166)*(1+'Summary&amp;Assumptions'!$J$29)^(BL$46-1))+AND(BL$56&lt;'Summary&amp;Assumptions'!$J$31,BL$47&gt;=$FQ166,BL$47&lt;=$FR166)*(('Summary&amp;Assumptions'!$H$25*$C166)*(1+'Summary&amp;Assumptions'!$J$29)^(BL$46-1))</f>
        <v>0</v>
      </c>
      <c r="BH166" s="588">
        <f>AND(BM$55&gt;0,SUM($E166:BG166)&lt;'Summary&amp;Assumptions'!$G$32*$B166,$D166&gt;='Summary&amp;Assumptions'!$D$17,BM$47&gt;=$D166,BM$47&lt;=EDATE($D166,'Summary&amp;Assumptions'!$G$32))*$B166+AND(BM$56&lt;'Summary&amp;Assumptions'!$J$31,BM$47&gt;=$FO166,BM$47&lt;=$FP166)*(('Summary&amp;Assumptions'!$H$25*$C166)*(1+'Summary&amp;Assumptions'!$J$29)^(BM$46-1))+AND(BM$56&lt;'Summary&amp;Assumptions'!$J$31,BM$47&gt;=$FQ166,BM$47&lt;=$FR166)*(('Summary&amp;Assumptions'!$H$25*$C166)*(1+'Summary&amp;Assumptions'!$J$29)^(BM$46-1))</f>
        <v>0</v>
      </c>
      <c r="BI166" s="588">
        <f>AND(BN$55&gt;0,SUM($E166:BH166)&lt;'Summary&amp;Assumptions'!$G$32*$B166,$D166&gt;='Summary&amp;Assumptions'!$D$17,BN$47&gt;=$D166,BN$47&lt;=EDATE($D166,'Summary&amp;Assumptions'!$G$32))*$B166+AND(BN$56&lt;'Summary&amp;Assumptions'!$J$31,BN$47&gt;=$FO166,BN$47&lt;=$FP166)*(('Summary&amp;Assumptions'!$H$25*$C166)*(1+'Summary&amp;Assumptions'!$J$29)^(BN$46-1))+AND(BN$56&lt;'Summary&amp;Assumptions'!$J$31,BN$47&gt;=$FQ166,BN$47&lt;=$FR166)*(('Summary&amp;Assumptions'!$H$25*$C166)*(1+'Summary&amp;Assumptions'!$J$29)^(BN$46-1))</f>
        <v>0</v>
      </c>
      <c r="BJ166" s="588">
        <f>AND(BO$55&gt;0,SUM($E166:BI166)&lt;'Summary&amp;Assumptions'!$G$32*$B166,$D166&gt;='Summary&amp;Assumptions'!$D$17,BO$47&gt;=$D166,BO$47&lt;=EDATE($D166,'Summary&amp;Assumptions'!$G$32))*$B166+AND(BO$56&lt;'Summary&amp;Assumptions'!$J$31,BO$47&gt;=$FO166,BO$47&lt;=$FP166)*(('Summary&amp;Assumptions'!$H$25*$C166)*(1+'Summary&amp;Assumptions'!$J$29)^(BO$46-1))+AND(BO$56&lt;'Summary&amp;Assumptions'!$J$31,BO$47&gt;=$FQ166,BO$47&lt;=$FR166)*(('Summary&amp;Assumptions'!$H$25*$C166)*(1+'Summary&amp;Assumptions'!$J$29)^(BO$46-1))</f>
        <v>0</v>
      </c>
      <c r="BK166" s="588">
        <f>AND(BP$55&gt;0,SUM($E166:BJ166)&lt;'Summary&amp;Assumptions'!$G$32*$B166,$D166&gt;='Summary&amp;Assumptions'!$D$17,BP$47&gt;=$D166,BP$47&lt;=EDATE($D166,'Summary&amp;Assumptions'!$G$32))*$B166+AND(BP$56&lt;'Summary&amp;Assumptions'!$J$31,BP$47&gt;=$FO166,BP$47&lt;=$FP166)*(('Summary&amp;Assumptions'!$H$25*$C166)*(1+'Summary&amp;Assumptions'!$J$29)^(BP$46-1))+AND(BP$56&lt;'Summary&amp;Assumptions'!$J$31,BP$47&gt;=$FQ166,BP$47&lt;=$FR166)*(('Summary&amp;Assumptions'!$H$25*$C166)*(1+'Summary&amp;Assumptions'!$J$29)^(BP$46-1))</f>
        <v>0</v>
      </c>
      <c r="BL166" s="588">
        <f>AND(BQ$55&gt;0,SUM($E166:BK166)&lt;'Summary&amp;Assumptions'!$G$32*$B166,$D166&gt;='Summary&amp;Assumptions'!$D$17,BQ$47&gt;=$D166,BQ$47&lt;=EDATE($D166,'Summary&amp;Assumptions'!$G$32))*$B166+AND(BQ$56&lt;'Summary&amp;Assumptions'!$J$31,BQ$47&gt;=$FO166,BQ$47&lt;=$FP166)*(('Summary&amp;Assumptions'!$H$25*$C166)*(1+'Summary&amp;Assumptions'!$J$29)^(BQ$46-1))+AND(BQ$56&lt;'Summary&amp;Assumptions'!$J$31,BQ$47&gt;=$FQ166,BQ$47&lt;=$FR166)*(('Summary&amp;Assumptions'!$H$25*$C166)*(1+'Summary&amp;Assumptions'!$J$29)^(BQ$46-1))</f>
        <v>0</v>
      </c>
      <c r="BM166" s="588">
        <f>AND(BR$55&gt;0,SUM($E166:BL166)&lt;'Summary&amp;Assumptions'!$G$32*$B166,$D166&gt;='Summary&amp;Assumptions'!$D$17,BR$47&gt;=$D166,BR$47&lt;=EDATE($D166,'Summary&amp;Assumptions'!$G$32))*$B166+AND(BR$56&lt;'Summary&amp;Assumptions'!$J$31,BR$47&gt;=$FO166,BR$47&lt;=$FP166)*(('Summary&amp;Assumptions'!$H$25*$C166)*(1+'Summary&amp;Assumptions'!$J$29)^(BR$46-1))+AND(BR$56&lt;'Summary&amp;Assumptions'!$J$31,BR$47&gt;=$FQ166,BR$47&lt;=$FR166)*(('Summary&amp;Assumptions'!$H$25*$C166)*(1+'Summary&amp;Assumptions'!$J$29)^(BR$46-1))</f>
        <v>0</v>
      </c>
      <c r="BN166" s="588">
        <f>AND(BS$55&gt;0,SUM($E166:BM166)&lt;'Summary&amp;Assumptions'!$G$32*$B166,$D166&gt;='Summary&amp;Assumptions'!$D$17,BS$47&gt;=$D166,BS$47&lt;=EDATE($D166,'Summary&amp;Assumptions'!$G$32))*$B166+AND(BS$56&lt;'Summary&amp;Assumptions'!$J$31,BS$47&gt;=$FO166,BS$47&lt;=$FP166)*(('Summary&amp;Assumptions'!$H$25*$C166)*(1+'Summary&amp;Assumptions'!$J$29)^(BS$46-1))+AND(BS$56&lt;'Summary&amp;Assumptions'!$J$31,BS$47&gt;=$FQ166,BS$47&lt;=$FR166)*(('Summary&amp;Assumptions'!$H$25*$C166)*(1+'Summary&amp;Assumptions'!$J$29)^(BS$46-1))</f>
        <v>0</v>
      </c>
      <c r="BO166" s="588">
        <f>AND(BT$55&gt;0,SUM($E166:BN166)&lt;'Summary&amp;Assumptions'!$G$32*$B166,$D166&gt;='Summary&amp;Assumptions'!$D$17,BT$47&gt;=$D166,BT$47&lt;=EDATE($D166,'Summary&amp;Assumptions'!$G$32))*$B166+AND(BT$56&lt;'Summary&amp;Assumptions'!$J$31,BT$47&gt;=$FO166,BT$47&lt;=$FP166)*(('Summary&amp;Assumptions'!$H$25*$C166)*(1+'Summary&amp;Assumptions'!$J$29)^(BT$46-1))+AND(BT$56&lt;'Summary&amp;Assumptions'!$J$31,BT$47&gt;=$FQ166,BT$47&lt;=$FR166)*(('Summary&amp;Assumptions'!$H$25*$C166)*(1+'Summary&amp;Assumptions'!$J$29)^(BT$46-1))</f>
        <v>0</v>
      </c>
      <c r="BP166" s="588">
        <f>AND(BU$55&gt;0,SUM($E166:BO166)&lt;'Summary&amp;Assumptions'!$G$32*$B166,$D166&gt;='Summary&amp;Assumptions'!$D$17,BU$47&gt;=$D166,BU$47&lt;=EDATE($D166,'Summary&amp;Assumptions'!$G$32))*$B166+AND(BU$56&lt;'Summary&amp;Assumptions'!$J$31,BU$47&gt;=$FO166,BU$47&lt;=$FP166)*(('Summary&amp;Assumptions'!$H$25*$C166)*(1+'Summary&amp;Assumptions'!$J$29)^(BU$46-1))+AND(BU$56&lt;'Summary&amp;Assumptions'!$J$31,BU$47&gt;=$FQ166,BU$47&lt;=$FR166)*(('Summary&amp;Assumptions'!$H$25*$C166)*(1+'Summary&amp;Assumptions'!$J$29)^(BU$46-1))</f>
        <v>0</v>
      </c>
      <c r="BQ166" s="588">
        <f>AND(BV$55&gt;0,SUM($E166:BP166)&lt;'Summary&amp;Assumptions'!$G$32*$B166,$D166&gt;='Summary&amp;Assumptions'!$D$17,BV$47&gt;=$D166,BV$47&lt;=EDATE($D166,'Summary&amp;Assumptions'!$G$32))*$B166+AND(BV$56&lt;'Summary&amp;Assumptions'!$J$31,BV$47&gt;=$FO166,BV$47&lt;=$FP166)*(('Summary&amp;Assumptions'!$H$25*$C166)*(1+'Summary&amp;Assumptions'!$J$29)^(BV$46-1))+AND(BV$56&lt;'Summary&amp;Assumptions'!$J$31,BV$47&gt;=$FQ166,BV$47&lt;=$FR166)*(('Summary&amp;Assumptions'!$H$25*$C166)*(1+'Summary&amp;Assumptions'!$J$29)^(BV$46-1))</f>
        <v>0</v>
      </c>
      <c r="BR166" s="588">
        <f>AND(BW$55&gt;0,SUM($E166:BQ166)&lt;'Summary&amp;Assumptions'!$G$32*$B166,$D166&gt;='Summary&amp;Assumptions'!$D$17,BW$47&gt;=$D166,BW$47&lt;=EDATE($D166,'Summary&amp;Assumptions'!$G$32))*$B166+AND(BW$56&lt;'Summary&amp;Assumptions'!$J$31,BW$47&gt;=$FO166,BW$47&lt;=$FP166)*(('Summary&amp;Assumptions'!$H$25*$C166)*(1+'Summary&amp;Assumptions'!$J$29)^(BW$46-1))+AND(BW$56&lt;'Summary&amp;Assumptions'!$J$31,BW$47&gt;=$FQ166,BW$47&lt;=$FR166)*(('Summary&amp;Assumptions'!$H$25*$C166)*(1+'Summary&amp;Assumptions'!$J$29)^(BW$46-1))</f>
        <v>0</v>
      </c>
      <c r="BS166" s="588">
        <f>AND(BX$55&gt;0,SUM($E166:BR166)&lt;'Summary&amp;Assumptions'!$G$32*$B166,$D166&gt;='Summary&amp;Assumptions'!$D$17,BX$47&gt;=$D166,BX$47&lt;=EDATE($D166,'Summary&amp;Assumptions'!$G$32))*$B166+AND(BX$56&lt;'Summary&amp;Assumptions'!$J$31,BX$47&gt;=$FO166,BX$47&lt;=$FP166)*(('Summary&amp;Assumptions'!$H$25*$C166)*(1+'Summary&amp;Assumptions'!$J$29)^(BX$46-1))+AND(BX$56&lt;'Summary&amp;Assumptions'!$J$31,BX$47&gt;=$FQ166,BX$47&lt;=$FR166)*(('Summary&amp;Assumptions'!$H$25*$C166)*(1+'Summary&amp;Assumptions'!$J$29)^(BX$46-1))</f>
        <v>0</v>
      </c>
      <c r="BT166" s="588">
        <f>AND(BY$55&gt;0,SUM($E166:BS166)&lt;'Summary&amp;Assumptions'!$G$32*$B166,$D166&gt;='Summary&amp;Assumptions'!$D$17,BY$47&gt;=$D166,BY$47&lt;=EDATE($D166,'Summary&amp;Assumptions'!$G$32))*$B166+AND(BY$56&lt;'Summary&amp;Assumptions'!$J$31,BY$47&gt;=$FO166,BY$47&lt;=$FP166)*(('Summary&amp;Assumptions'!$H$25*$C166)*(1+'Summary&amp;Assumptions'!$J$29)^(BY$46-1))+AND(BY$56&lt;'Summary&amp;Assumptions'!$J$31,BY$47&gt;=$FQ166,BY$47&lt;=$FR166)*(('Summary&amp;Assumptions'!$H$25*$C166)*(1+'Summary&amp;Assumptions'!$J$29)^(BY$46-1))</f>
        <v>0</v>
      </c>
      <c r="BU166" s="588">
        <f>AND(BZ$55&gt;0,SUM($E166:BT166)&lt;'Summary&amp;Assumptions'!$G$32*$B166,$D166&gt;='Summary&amp;Assumptions'!$D$17,BZ$47&gt;=$D166,BZ$47&lt;=EDATE($D166,'Summary&amp;Assumptions'!$G$32))*$B166+AND(BZ$56&lt;'Summary&amp;Assumptions'!$J$31,BZ$47&gt;=$FO166,BZ$47&lt;=$FP166)*(('Summary&amp;Assumptions'!$H$25*$C166)*(1+'Summary&amp;Assumptions'!$J$29)^(BZ$46-1))+AND(BZ$56&lt;'Summary&amp;Assumptions'!$J$31,BZ$47&gt;=$FQ166,BZ$47&lt;=$FR166)*(('Summary&amp;Assumptions'!$H$25*$C166)*(1+'Summary&amp;Assumptions'!$J$29)^(BZ$46-1))</f>
        <v>0</v>
      </c>
      <c r="BV166" s="588">
        <f>AND(CA$55&gt;0,SUM($E166:BU166)&lt;'Summary&amp;Assumptions'!$G$32*$B166,$D166&gt;='Summary&amp;Assumptions'!$D$17,CA$47&gt;=$D166,CA$47&lt;=EDATE($D166,'Summary&amp;Assumptions'!$G$32))*$B166+AND(CA$56&lt;'Summary&amp;Assumptions'!$J$31,CA$47&gt;=$FO166,CA$47&lt;=$FP166)*(('Summary&amp;Assumptions'!$H$25*$C166)*(1+'Summary&amp;Assumptions'!$J$29)^(CA$46-1))+AND(CA$56&lt;'Summary&amp;Assumptions'!$J$31,CA$47&gt;=$FQ166,CA$47&lt;=$FR166)*(('Summary&amp;Assumptions'!$H$25*$C166)*(1+'Summary&amp;Assumptions'!$J$29)^(CA$46-1))</f>
        <v>0</v>
      </c>
      <c r="BW166" s="588">
        <f>AND(CB$55&gt;0,SUM($E166:BV166)&lt;'Summary&amp;Assumptions'!$G$32*$B166,$D166&gt;='Summary&amp;Assumptions'!$D$17,CB$47&gt;=$D166,CB$47&lt;=EDATE($D166,'Summary&amp;Assumptions'!$G$32))*$B166+AND(CB$56&lt;'Summary&amp;Assumptions'!$J$31,CB$47&gt;=$FO166,CB$47&lt;=$FP166)*(('Summary&amp;Assumptions'!$H$25*$C166)*(1+'Summary&amp;Assumptions'!$J$29)^(CB$46-1))+AND(CB$56&lt;'Summary&amp;Assumptions'!$J$31,CB$47&gt;=$FQ166,CB$47&lt;=$FR166)*(('Summary&amp;Assumptions'!$H$25*$C166)*(1+'Summary&amp;Assumptions'!$J$29)^(CB$46-1))</f>
        <v>0</v>
      </c>
      <c r="BX166" s="588">
        <f>AND(CC$55&gt;0,SUM($E166:BW166)&lt;'Summary&amp;Assumptions'!$G$32*$B166,$D166&gt;='Summary&amp;Assumptions'!$D$17,CC$47&gt;=$D166,CC$47&lt;=EDATE($D166,'Summary&amp;Assumptions'!$G$32))*$B166+AND(CC$56&lt;'Summary&amp;Assumptions'!$J$31,CC$47&gt;=$FO166,CC$47&lt;=$FP166)*(('Summary&amp;Assumptions'!$H$25*$C166)*(1+'Summary&amp;Assumptions'!$J$29)^(CC$46-1))+AND(CC$56&lt;'Summary&amp;Assumptions'!$J$31,CC$47&gt;=$FQ166,CC$47&lt;=$FR166)*(('Summary&amp;Assumptions'!$H$25*$C166)*(1+'Summary&amp;Assumptions'!$J$29)^(CC$46-1))</f>
        <v>0</v>
      </c>
      <c r="BY166" s="588">
        <f>AND(CD$55&gt;0,SUM($E166:BX166)&lt;'Summary&amp;Assumptions'!$G$32*$B166,$D166&gt;='Summary&amp;Assumptions'!$D$17,CD$47&gt;=$D166,CD$47&lt;=EDATE($D166,'Summary&amp;Assumptions'!$G$32))*$B166+AND(CD$56&lt;'Summary&amp;Assumptions'!$J$31,CD$47&gt;=$FO166,CD$47&lt;=$FP166)*(('Summary&amp;Assumptions'!$H$25*$C166)*(1+'Summary&amp;Assumptions'!$J$29)^(CD$46-1))+AND(CD$56&lt;'Summary&amp;Assumptions'!$J$31,CD$47&gt;=$FQ166,CD$47&lt;=$FR166)*(('Summary&amp;Assumptions'!$H$25*$C166)*(1+'Summary&amp;Assumptions'!$J$29)^(CD$46-1))</f>
        <v>0</v>
      </c>
      <c r="BZ166" s="588">
        <f>AND(CE$55&gt;0,SUM($E166:BY166)&lt;'Summary&amp;Assumptions'!$G$32*$B166,$D166&gt;='Summary&amp;Assumptions'!$D$17,CE$47&gt;=$D166,CE$47&lt;=EDATE($D166,'Summary&amp;Assumptions'!$G$32))*$B166+AND(CE$56&lt;'Summary&amp;Assumptions'!$J$31,CE$47&gt;=$FO166,CE$47&lt;=$FP166)*(('Summary&amp;Assumptions'!$H$25*$C166)*(1+'Summary&amp;Assumptions'!$J$29)^(CE$46-1))+AND(CE$56&lt;'Summary&amp;Assumptions'!$J$31,CE$47&gt;=$FQ166,CE$47&lt;=$FR166)*(('Summary&amp;Assumptions'!$H$25*$C166)*(1+'Summary&amp;Assumptions'!$J$29)^(CE$46-1))</f>
        <v>0</v>
      </c>
      <c r="CA166" s="588">
        <f>AND(CF$55&gt;0,SUM($E166:BZ166)&lt;'Summary&amp;Assumptions'!$G$32*$B166,$D166&gt;='Summary&amp;Assumptions'!$D$17,CF$47&gt;=$D166,CF$47&lt;=EDATE($D166,'Summary&amp;Assumptions'!$G$32))*$B166+AND(CF$56&lt;'Summary&amp;Assumptions'!$J$31,CF$47&gt;=$FO166,CF$47&lt;=$FP166)*(('Summary&amp;Assumptions'!$H$25*$C166)*(1+'Summary&amp;Assumptions'!$J$29)^(CF$46-1))+AND(CF$56&lt;'Summary&amp;Assumptions'!$J$31,CF$47&gt;=$FQ166,CF$47&lt;=$FR166)*(('Summary&amp;Assumptions'!$H$25*$C166)*(1+'Summary&amp;Assumptions'!$J$29)^(CF$46-1))</f>
        <v>0</v>
      </c>
      <c r="CB166" s="588">
        <f>AND(CG$55&gt;0,SUM($E166:CA166)&lt;'Summary&amp;Assumptions'!$G$32*$B166,$D166&gt;='Summary&amp;Assumptions'!$D$17,CG$47&gt;=$D166,CG$47&lt;=EDATE($D166,'Summary&amp;Assumptions'!$G$32))*$B166+AND(CG$56&lt;'Summary&amp;Assumptions'!$J$31,CG$47&gt;=$FO166,CG$47&lt;=$FP166)*(('Summary&amp;Assumptions'!$H$25*$C166)*(1+'Summary&amp;Assumptions'!$J$29)^(CG$46-1))+AND(CG$56&lt;'Summary&amp;Assumptions'!$J$31,CG$47&gt;=$FQ166,CG$47&lt;=$FR166)*(('Summary&amp;Assumptions'!$H$25*$C166)*(1+'Summary&amp;Assumptions'!$J$29)^(CG$46-1))</f>
        <v>0</v>
      </c>
      <c r="CC166" s="588">
        <f>AND(CH$55&gt;0,SUM($E166:CB166)&lt;'Summary&amp;Assumptions'!$G$32*$B166,$D166&gt;='Summary&amp;Assumptions'!$D$17,CH$47&gt;=$D166,CH$47&lt;=EDATE($D166,'Summary&amp;Assumptions'!$G$32))*$B166+AND(CH$56&lt;'Summary&amp;Assumptions'!$J$31,CH$47&gt;=$FO166,CH$47&lt;=$FP166)*(('Summary&amp;Assumptions'!$H$25*$C166)*(1+'Summary&amp;Assumptions'!$J$29)^(CH$46-1))+AND(CH$56&lt;'Summary&amp;Assumptions'!$J$31,CH$47&gt;=$FQ166,CH$47&lt;=$FR166)*(('Summary&amp;Assumptions'!$H$25*$C166)*(1+'Summary&amp;Assumptions'!$J$29)^(CH$46-1))</f>
        <v>0</v>
      </c>
      <c r="CD166" s="588">
        <f>AND(CI$55&gt;0,SUM($E166:CC166)&lt;'Summary&amp;Assumptions'!$G$32*$B166,$D166&gt;='Summary&amp;Assumptions'!$D$17,CI$47&gt;=$D166,CI$47&lt;=EDATE($D166,'Summary&amp;Assumptions'!$G$32))*$B166+AND(CI$56&lt;'Summary&amp;Assumptions'!$J$31,CI$47&gt;=$FO166,CI$47&lt;=$FP166)*(('Summary&amp;Assumptions'!$H$25*$C166)*(1+'Summary&amp;Assumptions'!$J$29)^(CI$46-1))+AND(CI$56&lt;'Summary&amp;Assumptions'!$J$31,CI$47&gt;=$FQ166,CI$47&lt;=$FR166)*(('Summary&amp;Assumptions'!$H$25*$C166)*(1+'Summary&amp;Assumptions'!$J$29)^(CI$46-1))</f>
        <v>0</v>
      </c>
      <c r="CE166" s="588">
        <f>AND(CJ$55&gt;0,SUM($E166:CD166)&lt;'Summary&amp;Assumptions'!$G$32*$B166,$D166&gt;='Summary&amp;Assumptions'!$D$17,CJ$47&gt;=$D166,CJ$47&lt;=EDATE($D166,'Summary&amp;Assumptions'!$G$32))*$B166+AND(CJ$56&lt;'Summary&amp;Assumptions'!$J$31,CJ$47&gt;=$FO166,CJ$47&lt;=$FP166)*(('Summary&amp;Assumptions'!$H$25*$C166)*(1+'Summary&amp;Assumptions'!$J$29)^(CJ$46-1))+AND(CJ$56&lt;'Summary&amp;Assumptions'!$J$31,CJ$47&gt;=$FQ166,CJ$47&lt;=$FR166)*(('Summary&amp;Assumptions'!$H$25*$C166)*(1+'Summary&amp;Assumptions'!$J$29)^(CJ$46-1))</f>
        <v>0</v>
      </c>
      <c r="CF166" s="588">
        <f>AND(CK$55&gt;0,SUM($E166:CE166)&lt;'Summary&amp;Assumptions'!$G$32*$B166,$D166&gt;='Summary&amp;Assumptions'!$D$17,CK$47&gt;=$D166,CK$47&lt;=EDATE($D166,'Summary&amp;Assumptions'!$G$32))*$B166+AND(CK$56&lt;'Summary&amp;Assumptions'!$J$31,CK$47&gt;=$FO166,CK$47&lt;=$FP166)*(('Summary&amp;Assumptions'!$H$25*$C166)*(1+'Summary&amp;Assumptions'!$J$29)^(CK$46-1))+AND(CK$56&lt;'Summary&amp;Assumptions'!$J$31,CK$47&gt;=$FQ166,CK$47&lt;=$FR166)*(('Summary&amp;Assumptions'!$H$25*$C166)*(1+'Summary&amp;Assumptions'!$J$29)^(CK$46-1))</f>
        <v>0</v>
      </c>
      <c r="CG166" s="588">
        <f>AND(CL$55&gt;0,SUM($E166:CF166)&lt;'Summary&amp;Assumptions'!$G$32*$B166,$D166&gt;='Summary&amp;Assumptions'!$D$17,CL$47&gt;=$D166,CL$47&lt;=EDATE($D166,'Summary&amp;Assumptions'!$G$32))*$B166+AND(CL$56&lt;'Summary&amp;Assumptions'!$J$31,CL$47&gt;=$FO166,CL$47&lt;=$FP166)*(('Summary&amp;Assumptions'!$H$25*$C166)*(1+'Summary&amp;Assumptions'!$J$29)^(CL$46-1))+AND(CL$56&lt;'Summary&amp;Assumptions'!$J$31,CL$47&gt;=$FQ166,CL$47&lt;=$FR166)*(('Summary&amp;Assumptions'!$H$25*$C166)*(1+'Summary&amp;Assumptions'!$J$29)^(CL$46-1))</f>
        <v>0</v>
      </c>
      <c r="CH166" s="588">
        <f>AND(CM$55&gt;0,SUM($E166:CG166)&lt;'Summary&amp;Assumptions'!$G$32*$B166,$D166&gt;='Summary&amp;Assumptions'!$D$17,CM$47&gt;=$D166,CM$47&lt;=EDATE($D166,'Summary&amp;Assumptions'!$G$32))*$B166+AND(CM$56&lt;'Summary&amp;Assumptions'!$J$31,CM$47&gt;=$FO166,CM$47&lt;=$FP166)*(('Summary&amp;Assumptions'!$H$25*$C166)*(1+'Summary&amp;Assumptions'!$J$29)^(CM$46-1))+AND(CM$56&lt;'Summary&amp;Assumptions'!$J$31,CM$47&gt;=$FQ166,CM$47&lt;=$FR166)*(('Summary&amp;Assumptions'!$H$25*$C166)*(1+'Summary&amp;Assumptions'!$J$29)^(CM$46-1))</f>
        <v>0</v>
      </c>
      <c r="CI166" s="588">
        <f>AND(CN$55&gt;0,SUM($E166:CH166)&lt;'Summary&amp;Assumptions'!$G$32*$B166,$D166&gt;='Summary&amp;Assumptions'!$D$17,CN$47&gt;=$D166,CN$47&lt;=EDATE($D166,'Summary&amp;Assumptions'!$G$32))*$B166+AND(CN$56&lt;'Summary&amp;Assumptions'!$J$31,CN$47&gt;=$FO166,CN$47&lt;=$FP166)*(('Summary&amp;Assumptions'!$H$25*$C166)*(1+'Summary&amp;Assumptions'!$J$29)^(CN$46-1))+AND(CN$56&lt;'Summary&amp;Assumptions'!$J$31,CN$47&gt;=$FQ166,CN$47&lt;=$FR166)*(('Summary&amp;Assumptions'!$H$25*$C166)*(1+'Summary&amp;Assumptions'!$J$29)^(CN$46-1))</f>
        <v>0</v>
      </c>
      <c r="CJ166" s="588">
        <f>AND(CO$55&gt;0,SUM($E166:CI166)&lt;'Summary&amp;Assumptions'!$G$32*$B166,$D166&gt;='Summary&amp;Assumptions'!$D$17,CO$47&gt;=$D166,CO$47&lt;=EDATE($D166,'Summary&amp;Assumptions'!$G$32))*$B166+AND(CO$56&lt;'Summary&amp;Assumptions'!$J$31,CO$47&gt;=$FO166,CO$47&lt;=$FP166)*(('Summary&amp;Assumptions'!$H$25*$C166)*(1+'Summary&amp;Assumptions'!$J$29)^(CO$46-1))+AND(CO$56&lt;'Summary&amp;Assumptions'!$J$31,CO$47&gt;=$FQ166,CO$47&lt;=$FR166)*(('Summary&amp;Assumptions'!$H$25*$C166)*(1+'Summary&amp;Assumptions'!$J$29)^(CO$46-1))</f>
        <v>0</v>
      </c>
      <c r="CK166" s="588">
        <f>AND(CP$55&gt;0,SUM($E166:CJ166)&lt;'Summary&amp;Assumptions'!$G$32*$B166,$D166&gt;='Summary&amp;Assumptions'!$D$17,CP$47&gt;=$D166,CP$47&lt;=EDATE($D166,'Summary&amp;Assumptions'!$G$32))*$B166+AND(CP$56&lt;'Summary&amp;Assumptions'!$J$31,CP$47&gt;=$FO166,CP$47&lt;=$FP166)*(('Summary&amp;Assumptions'!$H$25*$C166)*(1+'Summary&amp;Assumptions'!$J$29)^(CP$46-1))+AND(CP$56&lt;'Summary&amp;Assumptions'!$J$31,CP$47&gt;=$FQ166,CP$47&lt;=$FR166)*(('Summary&amp;Assumptions'!$H$25*$C166)*(1+'Summary&amp;Assumptions'!$J$29)^(CP$46-1))</f>
        <v>0</v>
      </c>
      <c r="CL166" s="588">
        <f>AND(CQ$55&gt;0,SUM($E166:CK166)&lt;'Summary&amp;Assumptions'!$G$32*$B166,$D166&gt;='Summary&amp;Assumptions'!$D$17,CQ$47&gt;=$D166,CQ$47&lt;=EDATE($D166,'Summary&amp;Assumptions'!$G$32))*$B166+AND(CQ$56&lt;'Summary&amp;Assumptions'!$J$31,CQ$47&gt;=$FO166,CQ$47&lt;=$FP166)*(('Summary&amp;Assumptions'!$H$25*$C166)*(1+'Summary&amp;Assumptions'!$J$29)^(CQ$46-1))+AND(CQ$56&lt;'Summary&amp;Assumptions'!$J$31,CQ$47&gt;=$FQ166,CQ$47&lt;=$FR166)*(('Summary&amp;Assumptions'!$H$25*$C166)*(1+'Summary&amp;Assumptions'!$J$29)^(CQ$46-1))</f>
        <v>0</v>
      </c>
      <c r="CM166" s="588">
        <f>AND(CR$55&gt;0,SUM($E166:CL166)&lt;'Summary&amp;Assumptions'!$G$32*$B166,$D166&gt;='Summary&amp;Assumptions'!$D$17,CR$47&gt;=$D166,CR$47&lt;=EDATE($D166,'Summary&amp;Assumptions'!$G$32))*$B166+AND(CR$56&lt;'Summary&amp;Assumptions'!$J$31,CR$47&gt;=$FO166,CR$47&lt;=$FP166)*(('Summary&amp;Assumptions'!$H$25*$C166)*(1+'Summary&amp;Assumptions'!$J$29)^(CR$46-1))+AND(CR$56&lt;'Summary&amp;Assumptions'!$J$31,CR$47&gt;=$FQ166,CR$47&lt;=$FR166)*(('Summary&amp;Assumptions'!$H$25*$C166)*(1+'Summary&amp;Assumptions'!$J$29)^(CR$46-1))</f>
        <v>0</v>
      </c>
      <c r="CN166" s="588">
        <f>AND(CS$55&gt;0,SUM($E166:CM166)&lt;'Summary&amp;Assumptions'!$G$32*$B166,$D166&gt;='Summary&amp;Assumptions'!$D$17,CS$47&gt;=$D166,CS$47&lt;=EDATE($D166,'Summary&amp;Assumptions'!$G$32))*$B166+AND(CS$56&lt;'Summary&amp;Assumptions'!$J$31,CS$47&gt;=$FO166,CS$47&lt;=$FP166)*(('Summary&amp;Assumptions'!$H$25*$C166)*(1+'Summary&amp;Assumptions'!$J$29)^(CS$46-1))+AND(CS$56&lt;'Summary&amp;Assumptions'!$J$31,CS$47&gt;=$FQ166,CS$47&lt;=$FR166)*(('Summary&amp;Assumptions'!$H$25*$C166)*(1+'Summary&amp;Assumptions'!$J$29)^(CS$46-1))</f>
        <v>0</v>
      </c>
      <c r="CO166" s="588">
        <f>AND(CT$55&gt;0,SUM($E166:CN166)&lt;'Summary&amp;Assumptions'!$G$32*$B166,$D166&gt;='Summary&amp;Assumptions'!$D$17,CT$47&gt;=$D166,CT$47&lt;=EDATE($D166,'Summary&amp;Assumptions'!$G$32))*$B166+AND(CT$56&lt;'Summary&amp;Assumptions'!$J$31,CT$47&gt;=$FO166,CT$47&lt;=$FP166)*(('Summary&amp;Assumptions'!$H$25*$C166)*(1+'Summary&amp;Assumptions'!$J$29)^(CT$46-1))+AND(CT$56&lt;'Summary&amp;Assumptions'!$J$31,CT$47&gt;=$FQ166,CT$47&lt;=$FR166)*(('Summary&amp;Assumptions'!$H$25*$C166)*(1+'Summary&amp;Assumptions'!$J$29)^(CT$46-1))</f>
        <v>0</v>
      </c>
      <c r="CP166" s="588">
        <f>AND(CU$55&gt;0,SUM($E166:CO166)&lt;'Summary&amp;Assumptions'!$G$32*$B166,$D166&gt;='Summary&amp;Assumptions'!$D$17,CU$47&gt;=$D166,CU$47&lt;=EDATE($D166,'Summary&amp;Assumptions'!$G$32))*$B166+AND(CU$56&lt;'Summary&amp;Assumptions'!$J$31,CU$47&gt;=$FO166,CU$47&lt;=$FP166)*(('Summary&amp;Assumptions'!$H$25*$C166)*(1+'Summary&amp;Assumptions'!$J$29)^(CU$46-1))+AND(CU$56&lt;'Summary&amp;Assumptions'!$J$31,CU$47&gt;=$FQ166,CU$47&lt;=$FR166)*(('Summary&amp;Assumptions'!$H$25*$C166)*(1+'Summary&amp;Assumptions'!$J$29)^(CU$46-1))</f>
        <v>0</v>
      </c>
      <c r="CQ166" s="588">
        <f>AND(CV$55&gt;0,SUM($E166:CP166)&lt;'Summary&amp;Assumptions'!$G$32*$B166,$D166&gt;='Summary&amp;Assumptions'!$D$17,CV$47&gt;=$D166,CV$47&lt;=EDATE($D166,'Summary&amp;Assumptions'!$G$32))*$B166+AND(CV$56&lt;'Summary&amp;Assumptions'!$J$31,CV$47&gt;=$FO166,CV$47&lt;=$FP166)*(('Summary&amp;Assumptions'!$H$25*$C166)*(1+'Summary&amp;Assumptions'!$J$29)^(CV$46-1))+AND(CV$56&lt;'Summary&amp;Assumptions'!$J$31,CV$47&gt;=$FQ166,CV$47&lt;=$FR166)*(('Summary&amp;Assumptions'!$H$25*$C166)*(1+'Summary&amp;Assumptions'!$J$29)^(CV$46-1))</f>
        <v>0</v>
      </c>
      <c r="CR166" s="588">
        <f>AND(CW$55&gt;0,SUM($E166:CQ166)&lt;'Summary&amp;Assumptions'!$G$32*$B166,$D166&gt;='Summary&amp;Assumptions'!$D$17,CW$47&gt;=$D166,CW$47&lt;=EDATE($D166,'Summary&amp;Assumptions'!$G$32))*$B166+AND(CW$56&lt;'Summary&amp;Assumptions'!$J$31,CW$47&gt;=$FO166,CW$47&lt;=$FP166)*(('Summary&amp;Assumptions'!$H$25*$C166)*(1+'Summary&amp;Assumptions'!$J$29)^(CW$46-1))+AND(CW$56&lt;'Summary&amp;Assumptions'!$J$31,CW$47&gt;=$FQ166,CW$47&lt;=$FR166)*(('Summary&amp;Assumptions'!$H$25*$C166)*(1+'Summary&amp;Assumptions'!$J$29)^(CW$46-1))</f>
        <v>0</v>
      </c>
      <c r="CS166" s="588">
        <f>AND(CX$55&gt;0,SUM($E166:CR166)&lt;'Summary&amp;Assumptions'!$G$32*$B166,$D166&gt;='Summary&amp;Assumptions'!$D$17,CX$47&gt;=$D166,CX$47&lt;=EDATE($D166,'Summary&amp;Assumptions'!$G$32))*$B166+AND(CX$56&lt;'Summary&amp;Assumptions'!$J$31,CX$47&gt;=$FO166,CX$47&lt;=$FP166)*(('Summary&amp;Assumptions'!$H$25*$C166)*(1+'Summary&amp;Assumptions'!$J$29)^(CX$46-1))+AND(CX$56&lt;'Summary&amp;Assumptions'!$J$31,CX$47&gt;=$FQ166,CX$47&lt;=$FR166)*(('Summary&amp;Assumptions'!$H$25*$C166)*(1+'Summary&amp;Assumptions'!$J$29)^(CX$46-1))</f>
        <v>0</v>
      </c>
      <c r="CT166" s="588">
        <f>AND(CY$55&gt;0,SUM($E166:CS166)&lt;'Summary&amp;Assumptions'!$G$32*$B166,$D166&gt;='Summary&amp;Assumptions'!$D$17,CY$47&gt;=$D166,CY$47&lt;=EDATE($D166,'Summary&amp;Assumptions'!$G$32))*$B166+AND(CY$56&lt;'Summary&amp;Assumptions'!$J$31,CY$47&gt;=$FO166,CY$47&lt;=$FP166)*(('Summary&amp;Assumptions'!$H$25*$C166)*(1+'Summary&amp;Assumptions'!$J$29)^(CY$46-1))+AND(CY$56&lt;'Summary&amp;Assumptions'!$J$31,CY$47&gt;=$FQ166,CY$47&lt;=$FR166)*(('Summary&amp;Assumptions'!$H$25*$C166)*(1+'Summary&amp;Assumptions'!$J$29)^(CY$46-1))</f>
        <v>0</v>
      </c>
      <c r="CU166" s="588">
        <f>AND(CZ$55&gt;0,SUM($E166:CT166)&lt;'Summary&amp;Assumptions'!$G$32*$B166,$D166&gt;='Summary&amp;Assumptions'!$D$17,CZ$47&gt;=$D166,CZ$47&lt;=EDATE($D166,'Summary&amp;Assumptions'!$G$32))*$B166+AND(CZ$56&lt;'Summary&amp;Assumptions'!$J$31,CZ$47&gt;=$FO166,CZ$47&lt;=$FP166)*(('Summary&amp;Assumptions'!$H$25*$C166)*(1+'Summary&amp;Assumptions'!$J$29)^(CZ$46-1))+AND(CZ$56&lt;'Summary&amp;Assumptions'!$J$31,CZ$47&gt;=$FQ166,CZ$47&lt;=$FR166)*(('Summary&amp;Assumptions'!$H$25*$C166)*(1+'Summary&amp;Assumptions'!$J$29)^(CZ$46-1))</f>
        <v>0</v>
      </c>
      <c r="CV166" s="588">
        <f>AND(DA$55&gt;0,SUM($E166:CU166)&lt;'Summary&amp;Assumptions'!$G$32*$B166,$D166&gt;='Summary&amp;Assumptions'!$D$17,DA$47&gt;=$D166,DA$47&lt;=EDATE($D166,'Summary&amp;Assumptions'!$G$32))*$B166+AND(DA$56&lt;'Summary&amp;Assumptions'!$J$31,DA$47&gt;=$FO166,DA$47&lt;=$FP166)*(('Summary&amp;Assumptions'!$H$25*$C166)*(1+'Summary&amp;Assumptions'!$J$29)^(DA$46-1))+AND(DA$56&lt;'Summary&amp;Assumptions'!$J$31,DA$47&gt;=$FQ166,DA$47&lt;=$FR166)*(('Summary&amp;Assumptions'!$H$25*$C166)*(1+'Summary&amp;Assumptions'!$J$29)^(DA$46-1))</f>
        <v>0</v>
      </c>
      <c r="CW166" s="588">
        <f>AND(DB$55&gt;0,SUM($E166:CV166)&lt;'Summary&amp;Assumptions'!$G$32*$B166,$D166&gt;='Summary&amp;Assumptions'!$D$17,DB$47&gt;=$D166,DB$47&lt;=EDATE($D166,'Summary&amp;Assumptions'!$G$32))*$B166+AND(DB$56&lt;'Summary&amp;Assumptions'!$J$31,DB$47&gt;=$FO166,DB$47&lt;=$FP166)*(('Summary&amp;Assumptions'!$H$25*$C166)*(1+'Summary&amp;Assumptions'!$J$29)^(DB$46-1))+AND(DB$56&lt;'Summary&amp;Assumptions'!$J$31,DB$47&gt;=$FQ166,DB$47&lt;=$FR166)*(('Summary&amp;Assumptions'!$H$25*$C166)*(1+'Summary&amp;Assumptions'!$J$29)^(DB$46-1))</f>
        <v>0</v>
      </c>
      <c r="CX166" s="588">
        <f>AND(DC$55&gt;0,SUM($E166:CW166)&lt;'Summary&amp;Assumptions'!$G$32*$B166,$D166&gt;='Summary&amp;Assumptions'!$D$17,DC$47&gt;=$D166,DC$47&lt;=EDATE($D166,'Summary&amp;Assumptions'!$G$32))*$B166+AND(DC$56&lt;'Summary&amp;Assumptions'!$J$31,DC$47&gt;=$FO166,DC$47&lt;=$FP166)*(('Summary&amp;Assumptions'!$H$25*$C166)*(1+'Summary&amp;Assumptions'!$J$29)^(DC$46-1))+AND(DC$56&lt;'Summary&amp;Assumptions'!$J$31,DC$47&gt;=$FQ166,DC$47&lt;=$FR166)*(('Summary&amp;Assumptions'!$H$25*$C166)*(1+'Summary&amp;Assumptions'!$J$29)^(DC$46-1))</f>
        <v>0</v>
      </c>
      <c r="CY166" s="588">
        <f>AND(DD$55&gt;0,SUM($E166:CX166)&lt;'Summary&amp;Assumptions'!$G$32*$B166,$D166&gt;='Summary&amp;Assumptions'!$D$17,DD$47&gt;=$D166,DD$47&lt;=EDATE($D166,'Summary&amp;Assumptions'!$G$32))*$B166+AND(DD$56&lt;'Summary&amp;Assumptions'!$J$31,DD$47&gt;=$FO166,DD$47&lt;=$FP166)*(('Summary&amp;Assumptions'!$H$25*$C166)*(1+'Summary&amp;Assumptions'!$J$29)^(DD$46-1))+AND(DD$56&lt;'Summary&amp;Assumptions'!$J$31,DD$47&gt;=$FQ166,DD$47&lt;=$FR166)*(('Summary&amp;Assumptions'!$H$25*$C166)*(1+'Summary&amp;Assumptions'!$J$29)^(DD$46-1))</f>
        <v>0</v>
      </c>
      <c r="CZ166" s="588">
        <f>AND(DE$55&gt;0,SUM($E166:CY166)&lt;'Summary&amp;Assumptions'!$G$32*$B166,$D166&gt;='Summary&amp;Assumptions'!$D$17,DE$47&gt;=$D166,DE$47&lt;=EDATE($D166,'Summary&amp;Assumptions'!$G$32))*$B166+AND(DE$56&lt;'Summary&amp;Assumptions'!$J$31,DE$47&gt;=$FO166,DE$47&lt;=$FP166)*(('Summary&amp;Assumptions'!$H$25*$C166)*(1+'Summary&amp;Assumptions'!$J$29)^(DE$46-1))+AND(DE$56&lt;'Summary&amp;Assumptions'!$J$31,DE$47&gt;=$FQ166,DE$47&lt;=$FR166)*(('Summary&amp;Assumptions'!$H$25*$C166)*(1+'Summary&amp;Assumptions'!$J$29)^(DE$46-1))</f>
        <v>0</v>
      </c>
      <c r="DA166" s="588">
        <f>AND(DF$55&gt;0,SUM($E166:CZ166)&lt;'Summary&amp;Assumptions'!$G$32*$B166,$D166&gt;='Summary&amp;Assumptions'!$D$17,DF$47&gt;=$D166,DF$47&lt;=EDATE($D166,'Summary&amp;Assumptions'!$G$32))*$B166+AND(DF$56&lt;'Summary&amp;Assumptions'!$J$31,DF$47&gt;=$FO166,DF$47&lt;=$FP166)*(('Summary&amp;Assumptions'!$H$25*$C166)*(1+'Summary&amp;Assumptions'!$J$29)^(DF$46-1))+AND(DF$56&lt;'Summary&amp;Assumptions'!$J$31,DF$47&gt;=$FQ166,DF$47&lt;=$FR166)*(('Summary&amp;Assumptions'!$H$25*$C166)*(1+'Summary&amp;Assumptions'!$J$29)^(DF$46-1))</f>
        <v>0</v>
      </c>
      <c r="DB166" s="588">
        <f>AND(DG$55&gt;0,SUM($E166:DA166)&lt;'Summary&amp;Assumptions'!$G$32*$B166,$D166&gt;='Summary&amp;Assumptions'!$D$17,DG$47&gt;=$D166,DG$47&lt;=EDATE($D166,'Summary&amp;Assumptions'!$G$32))*$B166+AND(DG$56&lt;'Summary&amp;Assumptions'!$J$31,DG$47&gt;=$FO166,DG$47&lt;=$FP166)*(('Summary&amp;Assumptions'!$H$25*$C166)*(1+'Summary&amp;Assumptions'!$J$29)^(DG$46-1))+AND(DG$56&lt;'Summary&amp;Assumptions'!$J$31,DG$47&gt;=$FQ166,DG$47&lt;=$FR166)*(('Summary&amp;Assumptions'!$H$25*$C166)*(1+'Summary&amp;Assumptions'!$J$29)^(DG$46-1))</f>
        <v>0</v>
      </c>
      <c r="DC166" s="588">
        <f>AND(DH$55&gt;0,SUM($E166:DB166)&lt;'Summary&amp;Assumptions'!$G$32*$B166,$D166&gt;='Summary&amp;Assumptions'!$D$17,DH$47&gt;=$D166,DH$47&lt;=EDATE($D166,'Summary&amp;Assumptions'!$G$32))*$B166+AND(DH$56&lt;'Summary&amp;Assumptions'!$J$31,DH$47&gt;=$FO166,DH$47&lt;=$FP166)*(('Summary&amp;Assumptions'!$H$25*$C166)*(1+'Summary&amp;Assumptions'!$J$29)^(DH$46-1))+AND(DH$56&lt;'Summary&amp;Assumptions'!$J$31,DH$47&gt;=$FQ166,DH$47&lt;=$FR166)*(('Summary&amp;Assumptions'!$H$25*$C166)*(1+'Summary&amp;Assumptions'!$J$29)^(DH$46-1))</f>
        <v>0</v>
      </c>
      <c r="DD166" s="588">
        <f>AND(DI$55&gt;0,SUM($E166:DC166)&lt;'Summary&amp;Assumptions'!$G$32*$B166,$D166&gt;='Summary&amp;Assumptions'!$D$17,DI$47&gt;=$D166,DI$47&lt;=EDATE($D166,'Summary&amp;Assumptions'!$G$32))*$B166+AND(DI$56&lt;'Summary&amp;Assumptions'!$J$31,DI$47&gt;=$FO166,DI$47&lt;=$FP166)*(('Summary&amp;Assumptions'!$H$25*$C166)*(1+'Summary&amp;Assumptions'!$J$29)^(DI$46-1))+AND(DI$56&lt;'Summary&amp;Assumptions'!$J$31,DI$47&gt;=$FQ166,DI$47&lt;=$FR166)*(('Summary&amp;Assumptions'!$H$25*$C166)*(1+'Summary&amp;Assumptions'!$J$29)^(DI$46-1))</f>
        <v>0</v>
      </c>
      <c r="DE166" s="588">
        <f>AND(DJ$55&gt;0,SUM($E166:DD166)&lt;'Summary&amp;Assumptions'!$G$32*$B166,$D166&gt;='Summary&amp;Assumptions'!$D$17,DJ$47&gt;=$D166,DJ$47&lt;=EDATE($D166,'Summary&amp;Assumptions'!$G$32))*$B166+AND(DJ$56&lt;'Summary&amp;Assumptions'!$J$31,DJ$47&gt;=$FO166,DJ$47&lt;=$FP166)*(('Summary&amp;Assumptions'!$H$25*$C166)*(1+'Summary&amp;Assumptions'!$J$29)^(DJ$46-1))+AND(DJ$56&lt;'Summary&amp;Assumptions'!$J$31,DJ$47&gt;=$FQ166,DJ$47&lt;=$FR166)*(('Summary&amp;Assumptions'!$H$25*$C166)*(1+'Summary&amp;Assumptions'!$J$29)^(DJ$46-1))</f>
        <v>0</v>
      </c>
      <c r="DF166" s="588">
        <f>AND(DK$55&gt;0,SUM($E166:DE166)&lt;'Summary&amp;Assumptions'!$G$32*$B166,$D166&gt;='Summary&amp;Assumptions'!$D$17,DK$47&gt;=$D166,DK$47&lt;=EDATE($D166,'Summary&amp;Assumptions'!$G$32))*$B166+AND(DK$56&lt;'Summary&amp;Assumptions'!$J$31,DK$47&gt;=$FO166,DK$47&lt;=$FP166)*(('Summary&amp;Assumptions'!$H$25*$C166)*(1+'Summary&amp;Assumptions'!$J$29)^(DK$46-1))+AND(DK$56&lt;'Summary&amp;Assumptions'!$J$31,DK$47&gt;=$FQ166,DK$47&lt;=$FR166)*(('Summary&amp;Assumptions'!$H$25*$C166)*(1+'Summary&amp;Assumptions'!$J$29)^(DK$46-1))</f>
        <v>0</v>
      </c>
      <c r="DG166" s="588">
        <f>AND(DL$55&gt;0,SUM($E166:DF166)&lt;'Summary&amp;Assumptions'!$G$32*$B166,$D166&gt;='Summary&amp;Assumptions'!$D$17,DL$47&gt;=$D166,DL$47&lt;=EDATE($D166,'Summary&amp;Assumptions'!$G$32))*$B166+AND(DL$56&lt;'Summary&amp;Assumptions'!$J$31,DL$47&gt;=$FO166,DL$47&lt;=$FP166)*(('Summary&amp;Assumptions'!$H$25*$C166)*(1+'Summary&amp;Assumptions'!$J$29)^(DL$46-1))+AND(DL$56&lt;'Summary&amp;Assumptions'!$J$31,DL$47&gt;=$FQ166,DL$47&lt;=$FR166)*(('Summary&amp;Assumptions'!$H$25*$C166)*(1+'Summary&amp;Assumptions'!$J$29)^(DL$46-1))</f>
        <v>0</v>
      </c>
      <c r="DH166" s="588">
        <f>AND(DM$55&gt;0,SUM($E166:DG166)&lt;'Summary&amp;Assumptions'!$G$32*$B166,$D166&gt;='Summary&amp;Assumptions'!$D$17,DM$47&gt;=$D166,DM$47&lt;=EDATE($D166,'Summary&amp;Assumptions'!$G$32))*$B166+AND(DM$56&lt;'Summary&amp;Assumptions'!$J$31,DM$47&gt;=$FO166,DM$47&lt;=$FP166)*(('Summary&amp;Assumptions'!$H$25*$C166)*(1+'Summary&amp;Assumptions'!$J$29)^(DM$46-1))+AND(DM$56&lt;'Summary&amp;Assumptions'!$J$31,DM$47&gt;=$FQ166,DM$47&lt;=$FR166)*(('Summary&amp;Assumptions'!$H$25*$C166)*(1+'Summary&amp;Assumptions'!$J$29)^(DM$46-1))</f>
        <v>0</v>
      </c>
      <c r="DI166" s="588">
        <f>AND(DN$55&gt;0,SUM($E166:DH166)&lt;'Summary&amp;Assumptions'!$G$32*$B166,$D166&gt;='Summary&amp;Assumptions'!$D$17,DN$47&gt;=$D166,DN$47&lt;=EDATE($D166,'Summary&amp;Assumptions'!$G$32))*$B166+AND(DN$56&lt;'Summary&amp;Assumptions'!$J$31,DN$47&gt;=$FO166,DN$47&lt;=$FP166)*(('Summary&amp;Assumptions'!$H$25*$C166)*(1+'Summary&amp;Assumptions'!$J$29)^(DN$46-1))+AND(DN$56&lt;'Summary&amp;Assumptions'!$J$31,DN$47&gt;=$FQ166,DN$47&lt;=$FR166)*(('Summary&amp;Assumptions'!$H$25*$C166)*(1+'Summary&amp;Assumptions'!$J$29)^(DN$46-1))</f>
        <v>0</v>
      </c>
      <c r="DJ166" s="588">
        <f>AND(DO$55&gt;0,SUM($E166:DI166)&lt;'Summary&amp;Assumptions'!$G$32*$B166,$D166&gt;='Summary&amp;Assumptions'!$D$17,DO$47&gt;=$D166,DO$47&lt;=EDATE($D166,'Summary&amp;Assumptions'!$G$32))*$B166+AND(DO$56&lt;'Summary&amp;Assumptions'!$J$31,DO$47&gt;=$FO166,DO$47&lt;=$FP166)*(('Summary&amp;Assumptions'!$H$25*$C166)*(1+'Summary&amp;Assumptions'!$J$29)^(DO$46-1))+AND(DO$56&lt;'Summary&amp;Assumptions'!$J$31,DO$47&gt;=$FQ166,DO$47&lt;=$FR166)*(('Summary&amp;Assumptions'!$H$25*$C166)*(1+'Summary&amp;Assumptions'!$J$29)^(DO$46-1))</f>
        <v>0</v>
      </c>
      <c r="DK166" s="588">
        <f>AND(DP$55&gt;0,SUM($E166:DJ166)&lt;'Summary&amp;Assumptions'!$G$32*$B166,$D166&gt;='Summary&amp;Assumptions'!$D$17,DP$47&gt;=$D166,DP$47&lt;=EDATE($D166,'Summary&amp;Assumptions'!$G$32))*$B166+AND(DP$56&lt;'Summary&amp;Assumptions'!$J$31,DP$47&gt;=$FO166,DP$47&lt;=$FP166)*(('Summary&amp;Assumptions'!$H$25*$C166)*(1+'Summary&amp;Assumptions'!$J$29)^(DP$46-1))+AND(DP$56&lt;'Summary&amp;Assumptions'!$J$31,DP$47&gt;=$FQ166,DP$47&lt;=$FR166)*(('Summary&amp;Assumptions'!$H$25*$C166)*(1+'Summary&amp;Assumptions'!$J$29)^(DP$46-1))</f>
        <v>0</v>
      </c>
      <c r="DL166" s="588">
        <f>AND(DQ$55&gt;0,SUM($E166:DK166)&lt;'Summary&amp;Assumptions'!$G$32*$B166,$D166&gt;='Summary&amp;Assumptions'!$D$17,DQ$47&gt;=$D166,DQ$47&lt;=EDATE($D166,'Summary&amp;Assumptions'!$G$32))*$B166+AND(DQ$56&lt;'Summary&amp;Assumptions'!$J$31,DQ$47&gt;=$FO166,DQ$47&lt;=$FP166)*(('Summary&amp;Assumptions'!$H$25*$C166)*(1+'Summary&amp;Assumptions'!$J$29)^(DQ$46-1))+AND(DQ$56&lt;'Summary&amp;Assumptions'!$J$31,DQ$47&gt;=$FQ166,DQ$47&lt;=$FR166)*(('Summary&amp;Assumptions'!$H$25*$C166)*(1+'Summary&amp;Assumptions'!$J$29)^(DQ$46-1))</f>
        <v>0</v>
      </c>
      <c r="DM166" s="588">
        <f>AND(DR$55&gt;0,SUM($E166:DL166)&lt;'Summary&amp;Assumptions'!$G$32*$B166,$D166&gt;='Summary&amp;Assumptions'!$D$17,DR$47&gt;=$D166,DR$47&lt;=EDATE($D166,'Summary&amp;Assumptions'!$G$32))*$B166+AND(DR$56&lt;'Summary&amp;Assumptions'!$J$31,DR$47&gt;=$FO166,DR$47&lt;=$FP166)*(('Summary&amp;Assumptions'!$H$25*$C166)*(1+'Summary&amp;Assumptions'!$J$29)^(DR$46-1))+AND(DR$56&lt;'Summary&amp;Assumptions'!$J$31,DR$47&gt;=$FQ166,DR$47&lt;=$FR166)*(('Summary&amp;Assumptions'!$H$25*$C166)*(1+'Summary&amp;Assumptions'!$J$29)^(DR$46-1))</f>
        <v>0</v>
      </c>
      <c r="DN166" s="588">
        <f>AND(DS$55&gt;0,SUM($E166:DM166)&lt;'Summary&amp;Assumptions'!$G$32*$B166,$D166&gt;='Summary&amp;Assumptions'!$D$17,DS$47&gt;=$D166,DS$47&lt;=EDATE($D166,'Summary&amp;Assumptions'!$G$32))*$B166+AND(DS$56&lt;'Summary&amp;Assumptions'!$J$31,DS$47&gt;=$FO166,DS$47&lt;=$FP166)*(('Summary&amp;Assumptions'!$H$25*$C166)*(1+'Summary&amp;Assumptions'!$J$29)^(DS$46-1))+AND(DS$56&lt;'Summary&amp;Assumptions'!$J$31,DS$47&gt;=$FQ166,DS$47&lt;=$FR166)*(('Summary&amp;Assumptions'!$H$25*$C166)*(1+'Summary&amp;Assumptions'!$J$29)^(DS$46-1))</f>
        <v>0</v>
      </c>
      <c r="DO166" s="588">
        <f>AND(DT$55&gt;0,SUM($E166:DN166)&lt;'Summary&amp;Assumptions'!$G$32*$B166,$D166&gt;='Summary&amp;Assumptions'!$D$17,DT$47&gt;=$D166,DT$47&lt;=EDATE($D166,'Summary&amp;Assumptions'!$G$32))*$B166+AND(DT$56&lt;'Summary&amp;Assumptions'!$J$31,DT$47&gt;=$FO166,DT$47&lt;=$FP166)*(('Summary&amp;Assumptions'!$H$25*$C166)*(1+'Summary&amp;Assumptions'!$J$29)^(DT$46-1))+AND(DT$56&lt;'Summary&amp;Assumptions'!$J$31,DT$47&gt;=$FQ166,DT$47&lt;=$FR166)*(('Summary&amp;Assumptions'!$H$25*$C166)*(1+'Summary&amp;Assumptions'!$J$29)^(DT$46-1))</f>
        <v>0</v>
      </c>
      <c r="DP166" s="588">
        <f>AND(DU$55&gt;0,SUM($E166:DO166)&lt;'Summary&amp;Assumptions'!$G$32*$B166,$D166&gt;='Summary&amp;Assumptions'!$D$17,DU$47&gt;=$D166,DU$47&lt;=EDATE($D166,'Summary&amp;Assumptions'!$G$32))*$B166+AND(DU$56&lt;'Summary&amp;Assumptions'!$J$31,DU$47&gt;=$FO166,DU$47&lt;=$FP166)*(('Summary&amp;Assumptions'!$H$25*$C166)*(1+'Summary&amp;Assumptions'!$J$29)^(DU$46-1))+AND(DU$56&lt;'Summary&amp;Assumptions'!$J$31,DU$47&gt;=$FQ166,DU$47&lt;=$FR166)*(('Summary&amp;Assumptions'!$H$25*$C166)*(1+'Summary&amp;Assumptions'!$J$29)^(DU$46-1))</f>
        <v>0</v>
      </c>
      <c r="DQ166" s="588">
        <f>AND(DV$55&gt;0,SUM($E166:DP166)&lt;'Summary&amp;Assumptions'!$G$32*$B166,$D166&gt;='Summary&amp;Assumptions'!$D$17,DV$47&gt;=$D166,DV$47&lt;=EDATE($D166,'Summary&amp;Assumptions'!$G$32))*$B166+AND(DV$56&lt;'Summary&amp;Assumptions'!$J$31,DV$47&gt;=$FO166,DV$47&lt;=$FP166)*(('Summary&amp;Assumptions'!$H$25*$C166)*(1+'Summary&amp;Assumptions'!$J$29)^(DV$46-1))+AND(DV$56&lt;'Summary&amp;Assumptions'!$J$31,DV$47&gt;=$FQ166,DV$47&lt;=$FR166)*(('Summary&amp;Assumptions'!$H$25*$C166)*(1+'Summary&amp;Assumptions'!$J$29)^(DV$46-1))</f>
        <v>0</v>
      </c>
      <c r="DR166" s="588">
        <f>AND(DW$55&gt;0,SUM($E166:DQ166)&lt;'Summary&amp;Assumptions'!$G$32*$B166,$D166&gt;='Summary&amp;Assumptions'!$D$17,DW$47&gt;=$D166,DW$47&lt;=EDATE($D166,'Summary&amp;Assumptions'!$G$32))*$B166+AND(DW$56&lt;'Summary&amp;Assumptions'!$J$31,DW$47&gt;=$FO166,DW$47&lt;=$FP166)*(('Summary&amp;Assumptions'!$H$25*$C166)*(1+'Summary&amp;Assumptions'!$J$29)^(DW$46-1))+AND(DW$56&lt;'Summary&amp;Assumptions'!$J$31,DW$47&gt;=$FQ166,DW$47&lt;=$FR166)*(('Summary&amp;Assumptions'!$H$25*$C166)*(1+'Summary&amp;Assumptions'!$J$29)^(DW$46-1))</f>
        <v>0</v>
      </c>
      <c r="DS166" s="588">
        <f>AND(DX$55&gt;0,SUM($E166:DR166)&lt;'Summary&amp;Assumptions'!$G$32*$B166,$D166&gt;='Summary&amp;Assumptions'!$D$17,DX$47&gt;=$D166,DX$47&lt;=EDATE($D166,'Summary&amp;Assumptions'!$G$32))*$B166+AND(DX$56&lt;'Summary&amp;Assumptions'!$J$31,DX$47&gt;=$FO166,DX$47&lt;=$FP166)*(('Summary&amp;Assumptions'!$H$25*$C166)*(1+'Summary&amp;Assumptions'!$J$29)^(DX$46-1))+AND(DX$56&lt;'Summary&amp;Assumptions'!$J$31,DX$47&gt;=$FQ166,DX$47&lt;=$FR166)*(('Summary&amp;Assumptions'!$H$25*$C166)*(1+'Summary&amp;Assumptions'!$J$29)^(DX$46-1))</f>
        <v>0</v>
      </c>
      <c r="DT166" s="588">
        <f>AND(DY$55&gt;0,SUM($E166:DS166)&lt;'Summary&amp;Assumptions'!$G$32*$B166,$D166&gt;='Summary&amp;Assumptions'!$D$17,DY$47&gt;=$D166,DY$47&lt;=EDATE($D166,'Summary&amp;Assumptions'!$G$32))*$B166+AND(DY$56&lt;'Summary&amp;Assumptions'!$J$31,DY$47&gt;=$FO166,DY$47&lt;=$FP166)*(('Summary&amp;Assumptions'!$H$25*$C166)*(1+'Summary&amp;Assumptions'!$J$29)^(DY$46-1))+AND(DY$56&lt;'Summary&amp;Assumptions'!$J$31,DY$47&gt;=$FQ166,DY$47&lt;=$FR166)*(('Summary&amp;Assumptions'!$H$25*$C166)*(1+'Summary&amp;Assumptions'!$J$29)^(DY$46-1))</f>
        <v>0</v>
      </c>
      <c r="DU166" s="588">
        <f>AND(DZ$55&gt;0,SUM($E166:DT166)&lt;'Summary&amp;Assumptions'!$G$32*$B166,$D166&gt;='Summary&amp;Assumptions'!$D$17,DZ$47&gt;=$D166,DZ$47&lt;=EDATE($D166,'Summary&amp;Assumptions'!$G$32))*$B166+AND(DZ$56&lt;'Summary&amp;Assumptions'!$J$31,DZ$47&gt;=$FO166,DZ$47&lt;=$FP166)*(('Summary&amp;Assumptions'!$H$25*$C166)*(1+'Summary&amp;Assumptions'!$J$29)^(DZ$46-1))+AND(DZ$56&lt;'Summary&amp;Assumptions'!$J$31,DZ$47&gt;=$FQ166,DZ$47&lt;=$FR166)*(('Summary&amp;Assumptions'!$H$25*$C166)*(1+'Summary&amp;Assumptions'!$J$29)^(DZ$46-1))</f>
        <v>0</v>
      </c>
      <c r="DV166" s="588">
        <f>AND(EA$55&gt;0,SUM($E166:DU166)&lt;'Summary&amp;Assumptions'!$G$32*$B166,$D166&gt;='Summary&amp;Assumptions'!$D$17,EA$47&gt;=$D166,EA$47&lt;=EDATE($D166,'Summary&amp;Assumptions'!$G$32))*$B166+AND(EA$56&lt;'Summary&amp;Assumptions'!$J$31,EA$47&gt;=$FO166,EA$47&lt;=$FP166)*(('Summary&amp;Assumptions'!$H$25*$C166)*(1+'Summary&amp;Assumptions'!$J$29)^(EA$46-1))+AND(EA$56&lt;'Summary&amp;Assumptions'!$J$31,EA$47&gt;=$FQ166,EA$47&lt;=$FR166)*(('Summary&amp;Assumptions'!$H$25*$C166)*(1+'Summary&amp;Assumptions'!$J$29)^(EA$46-1))</f>
        <v>0</v>
      </c>
      <c r="DW166" s="588">
        <f>AND(EB$55&gt;0,SUM($E166:DV166)&lt;'Summary&amp;Assumptions'!$G$32*$B166,$D166&gt;='Summary&amp;Assumptions'!$D$17,EB$47&gt;=$D166,EB$47&lt;=EDATE($D166,'Summary&amp;Assumptions'!$G$32))*$B166+AND(EB$56&lt;'Summary&amp;Assumptions'!$J$31,EB$47&gt;=$FO166,EB$47&lt;=$FP166)*(('Summary&amp;Assumptions'!$H$25*$C166)*(1+'Summary&amp;Assumptions'!$J$29)^(EB$46-1))+AND(EB$56&lt;'Summary&amp;Assumptions'!$J$31,EB$47&gt;=$FQ166,EB$47&lt;=$FR166)*(('Summary&amp;Assumptions'!$H$25*$C166)*(1+'Summary&amp;Assumptions'!$J$29)^(EB$46-1))</f>
        <v>0</v>
      </c>
      <c r="DX166" s="588">
        <f>AND(EC$55&gt;0,SUM($E166:DW166)&lt;'Summary&amp;Assumptions'!$G$32*$B166,$D166&gt;='Summary&amp;Assumptions'!$D$17,EC$47&gt;=$D166,EC$47&lt;=EDATE($D166,'Summary&amp;Assumptions'!$G$32))*$B166+AND(EC$56&lt;'Summary&amp;Assumptions'!$J$31,EC$47&gt;=$FO166,EC$47&lt;=$FP166)*(('Summary&amp;Assumptions'!$H$25*$C166)*(1+'Summary&amp;Assumptions'!$J$29)^(EC$46-1))+AND(EC$56&lt;'Summary&amp;Assumptions'!$J$31,EC$47&gt;=$FQ166,EC$47&lt;=$FR166)*(('Summary&amp;Assumptions'!$H$25*$C166)*(1+'Summary&amp;Assumptions'!$J$29)^(EC$46-1))</f>
        <v>0</v>
      </c>
      <c r="DY166" s="588">
        <f>AND(ED$55&gt;0,SUM($E166:DX166)&lt;'Summary&amp;Assumptions'!$G$32*$B166,$D166&gt;='Summary&amp;Assumptions'!$D$17,ED$47&gt;=$D166,ED$47&lt;=EDATE($D166,'Summary&amp;Assumptions'!$G$32))*$B166+AND(ED$56&lt;'Summary&amp;Assumptions'!$J$31,ED$47&gt;=$FO166,ED$47&lt;=$FP166)*(('Summary&amp;Assumptions'!$H$25*$C166)*(1+'Summary&amp;Assumptions'!$J$29)^(ED$46-1))+AND(ED$56&lt;'Summary&amp;Assumptions'!$J$31,ED$47&gt;=$FQ166,ED$47&lt;=$FR166)*(('Summary&amp;Assumptions'!$H$25*$C166)*(1+'Summary&amp;Assumptions'!$J$29)^(ED$46-1))</f>
        <v>0</v>
      </c>
      <c r="DZ166" s="588">
        <f>AND(EE$55&gt;0,SUM($E166:DY166)&lt;'Summary&amp;Assumptions'!$G$32*$B166,$D166&gt;='Summary&amp;Assumptions'!$D$17,EE$47&gt;=$D166,EE$47&lt;=EDATE($D166,'Summary&amp;Assumptions'!$G$32))*$B166+AND(EE$56&lt;'Summary&amp;Assumptions'!$J$31,EE$47&gt;=$FO166,EE$47&lt;=$FP166)*(('Summary&amp;Assumptions'!$H$25*$C166)*(1+'Summary&amp;Assumptions'!$J$29)^(EE$46-1))+AND(EE$56&lt;'Summary&amp;Assumptions'!$J$31,EE$47&gt;=$FQ166,EE$47&lt;=$FR166)*(('Summary&amp;Assumptions'!$H$25*$C166)*(1+'Summary&amp;Assumptions'!$J$29)^(EE$46-1))</f>
        <v>0</v>
      </c>
      <c r="EA166" s="588">
        <f>AND(EF$55&gt;0,SUM($E166:DZ166)&lt;'Summary&amp;Assumptions'!$G$32*$B166,$D166&gt;='Summary&amp;Assumptions'!$D$17,EF$47&gt;=$D166,EF$47&lt;=EDATE($D166,'Summary&amp;Assumptions'!$G$32))*$B166+AND(EF$56&lt;'Summary&amp;Assumptions'!$J$31,EF$47&gt;=$FO166,EF$47&lt;=$FP166)*(('Summary&amp;Assumptions'!$H$25*$C166)*(1+'Summary&amp;Assumptions'!$J$29)^(EF$46-1))+AND(EF$56&lt;'Summary&amp;Assumptions'!$J$31,EF$47&gt;=$FQ166,EF$47&lt;=$FR166)*(('Summary&amp;Assumptions'!$H$25*$C166)*(1+'Summary&amp;Assumptions'!$J$29)^(EF$46-1))</f>
        <v>0</v>
      </c>
      <c r="EB166" s="588">
        <f>AND(EG$55&gt;0,SUM($E166:EA166)&lt;'Summary&amp;Assumptions'!$G$32*$B166,$D166&gt;='Summary&amp;Assumptions'!$D$17,EG$47&gt;=$D166,EG$47&lt;=EDATE($D166,'Summary&amp;Assumptions'!$G$32))*$B166+AND(EG$56&lt;'Summary&amp;Assumptions'!$J$31,EG$47&gt;=$FO166,EG$47&lt;=$FP166)*(('Summary&amp;Assumptions'!$H$25*$C166)*(1+'Summary&amp;Assumptions'!$J$29)^(EG$46-1))+AND(EG$56&lt;'Summary&amp;Assumptions'!$J$31,EG$47&gt;=$FQ166,EG$47&lt;=$FR166)*(('Summary&amp;Assumptions'!$H$25*$C166)*(1+'Summary&amp;Assumptions'!$J$29)^(EG$46-1))</f>
        <v>0</v>
      </c>
      <c r="EC166" s="588">
        <f>AND(EH$55&gt;0,SUM($E166:EB166)&lt;'Summary&amp;Assumptions'!$G$32*$B166,$D166&gt;='Summary&amp;Assumptions'!$D$17,EH$47&gt;=$D166,EH$47&lt;=EDATE($D166,'Summary&amp;Assumptions'!$G$32))*$B166+AND(EH$56&lt;'Summary&amp;Assumptions'!$J$31,EH$47&gt;=$FO166,EH$47&lt;=$FP166)*(('Summary&amp;Assumptions'!$H$25*$C166)*(1+'Summary&amp;Assumptions'!$J$29)^(EH$46-1))+AND(EH$56&lt;'Summary&amp;Assumptions'!$J$31,EH$47&gt;=$FQ166,EH$47&lt;=$FR166)*(('Summary&amp;Assumptions'!$H$25*$C166)*(1+'Summary&amp;Assumptions'!$J$29)^(EH$46-1))</f>
        <v>0</v>
      </c>
      <c r="ED166" s="588">
        <f>AND(EI$55&gt;0,SUM($E166:EC166)&lt;'Summary&amp;Assumptions'!$G$32*$B166,$D166&gt;='Summary&amp;Assumptions'!$D$17,EI$47&gt;=$D166,EI$47&lt;=EDATE($D166,'Summary&amp;Assumptions'!$G$32))*$B166+AND(EI$56&lt;'Summary&amp;Assumptions'!$J$31,EI$47&gt;=$FO166,EI$47&lt;=$FP166)*(('Summary&amp;Assumptions'!$H$25*$C166)*(1+'Summary&amp;Assumptions'!$J$29)^(EI$46-1))+AND(EI$56&lt;'Summary&amp;Assumptions'!$J$31,EI$47&gt;=$FQ166,EI$47&lt;=$FR166)*(('Summary&amp;Assumptions'!$H$25*$C166)*(1+'Summary&amp;Assumptions'!$J$29)^(EI$46-1))</f>
        <v>0</v>
      </c>
      <c r="EE166" s="588">
        <f>AND(EJ$55&gt;0,SUM($E166:ED166)&lt;'Summary&amp;Assumptions'!$G$32*$B166,$D166&gt;='Summary&amp;Assumptions'!$D$17,EJ$47&gt;=$D166,EJ$47&lt;=EDATE($D166,'Summary&amp;Assumptions'!$G$32))*$B166+AND(EJ$56&lt;'Summary&amp;Assumptions'!$J$31,EJ$47&gt;=$FO166,EJ$47&lt;=$FP166)*(('Summary&amp;Assumptions'!$H$25*$C166)*(1+'Summary&amp;Assumptions'!$J$29)^(EJ$46-1))+AND(EJ$56&lt;'Summary&amp;Assumptions'!$J$31,EJ$47&gt;=$FQ166,EJ$47&lt;=$FR166)*(('Summary&amp;Assumptions'!$H$25*$C166)*(1+'Summary&amp;Assumptions'!$J$29)^(EJ$46-1))</f>
        <v>0</v>
      </c>
      <c r="EF166" s="588">
        <f>AND(EK$55&gt;0,SUM($E166:EE166)&lt;'Summary&amp;Assumptions'!$G$32*$B166,$D166&gt;='Summary&amp;Assumptions'!$D$17,EK$47&gt;=$D166,EK$47&lt;=EDATE($D166,'Summary&amp;Assumptions'!$G$32))*$B166+AND(EK$56&lt;'Summary&amp;Assumptions'!$J$31,EK$47&gt;=$FO166,EK$47&lt;=$FP166)*(('Summary&amp;Assumptions'!$H$25*$C166)*(1+'Summary&amp;Assumptions'!$J$29)^(EK$46-1))+AND(EK$56&lt;'Summary&amp;Assumptions'!$J$31,EK$47&gt;=$FQ166,EK$47&lt;=$FR166)*(('Summary&amp;Assumptions'!$H$25*$C166)*(1+'Summary&amp;Assumptions'!$J$29)^(EK$46-1))</f>
        <v>0</v>
      </c>
      <c r="EG166" s="588">
        <f>AND(EL$55&gt;0,SUM($E166:EF166)&lt;'Summary&amp;Assumptions'!$G$32*$B166,$D166&gt;='Summary&amp;Assumptions'!$D$17,EL$47&gt;=$D166,EL$47&lt;=EDATE($D166,'Summary&amp;Assumptions'!$G$32))*$B166+AND(EL$56&lt;'Summary&amp;Assumptions'!$J$31,EL$47&gt;=$FO166,EL$47&lt;=$FP166)*(('Summary&amp;Assumptions'!$H$25*$C166)*(1+'Summary&amp;Assumptions'!$J$29)^(EL$46-1))+AND(EL$56&lt;'Summary&amp;Assumptions'!$J$31,EL$47&gt;=$FQ166,EL$47&lt;=$FR166)*(('Summary&amp;Assumptions'!$H$25*$C166)*(1+'Summary&amp;Assumptions'!$J$29)^(EL$46-1))</f>
        <v>0</v>
      </c>
      <c r="EH166" s="588">
        <f>AND(EM$55&gt;0,SUM($E166:EG166)&lt;'Summary&amp;Assumptions'!$G$32*$B166,$D166&gt;='Summary&amp;Assumptions'!$D$17,EM$47&gt;=$D166,EM$47&lt;=EDATE($D166,'Summary&amp;Assumptions'!$G$32))*$B166+AND(EM$56&lt;'Summary&amp;Assumptions'!$J$31,EM$47&gt;=$FO166,EM$47&lt;=$FP166)*(('Summary&amp;Assumptions'!$H$25*$C166)*(1+'Summary&amp;Assumptions'!$J$29)^(EM$46-1))+AND(EM$56&lt;'Summary&amp;Assumptions'!$J$31,EM$47&gt;=$FQ166,EM$47&lt;=$FR166)*(('Summary&amp;Assumptions'!$H$25*$C166)*(1+'Summary&amp;Assumptions'!$J$29)^(EM$46-1))</f>
        <v>0</v>
      </c>
      <c r="EI166" s="588">
        <f>AND(EN$55&gt;0,SUM($E166:EH166)&lt;'Summary&amp;Assumptions'!$G$32*$B166,$D166&gt;='Summary&amp;Assumptions'!$D$17,EN$47&gt;=$D166,EN$47&lt;=EDATE($D166,'Summary&amp;Assumptions'!$G$32))*$B166+AND(EN$56&lt;'Summary&amp;Assumptions'!$J$31,EN$47&gt;=$FO166,EN$47&lt;=$FP166)*(('Summary&amp;Assumptions'!$H$25*$C166)*(1+'Summary&amp;Assumptions'!$J$29)^(EN$46-1))+AND(EN$56&lt;'Summary&amp;Assumptions'!$J$31,EN$47&gt;=$FQ166,EN$47&lt;=$FR166)*(('Summary&amp;Assumptions'!$H$25*$C166)*(1+'Summary&amp;Assumptions'!$J$29)^(EN$46-1))</f>
        <v>0</v>
      </c>
      <c r="EJ166" s="588">
        <f>AND(EO$55&gt;0,SUM($E166:EI166)&lt;'Summary&amp;Assumptions'!$G$32*$B166,$D166&gt;='Summary&amp;Assumptions'!$D$17,EO$47&gt;=$D166,EO$47&lt;=EDATE($D166,'Summary&amp;Assumptions'!$G$32))*$B166+AND(EO$56&lt;'Summary&amp;Assumptions'!$J$31,EO$47&gt;=$FO166,EO$47&lt;=$FP166)*(('Summary&amp;Assumptions'!$H$25*$C166)*(1+'Summary&amp;Assumptions'!$J$29)^(EO$46-1))+AND(EO$56&lt;'Summary&amp;Assumptions'!$J$31,EO$47&gt;=$FQ166,EO$47&lt;=$FR166)*(('Summary&amp;Assumptions'!$H$25*$C166)*(1+'Summary&amp;Assumptions'!$J$29)^(EO$46-1))</f>
        <v>0</v>
      </c>
      <c r="EK166" s="588">
        <f>AND(EP$55&gt;0,SUM($E166:EJ166)&lt;'Summary&amp;Assumptions'!$G$32*$B166,$D166&gt;='Summary&amp;Assumptions'!$D$17,EP$47&gt;=$D166,EP$47&lt;=EDATE($D166,'Summary&amp;Assumptions'!$G$32))*$B166+AND(EP$56&lt;'Summary&amp;Assumptions'!$J$31,EP$47&gt;=$FO166,EP$47&lt;=$FP166)*(('Summary&amp;Assumptions'!$H$25*$C166)*(1+'Summary&amp;Assumptions'!$J$29)^(EP$46-1))+AND(EP$56&lt;'Summary&amp;Assumptions'!$J$31,EP$47&gt;=$FQ166,EP$47&lt;=$FR166)*(('Summary&amp;Assumptions'!$H$25*$C166)*(1+'Summary&amp;Assumptions'!$J$29)^(EP$46-1))</f>
        <v>0</v>
      </c>
      <c r="EL166" s="588">
        <f>AND(EQ$55&gt;0,SUM($E166:EK166)&lt;'Summary&amp;Assumptions'!$G$32*$B166,$D166&gt;='Summary&amp;Assumptions'!$D$17,EQ$47&gt;=$D166,EQ$47&lt;=EDATE($D166,'Summary&amp;Assumptions'!$G$32))*$B166+AND(EQ$56&lt;'Summary&amp;Assumptions'!$J$31,EQ$47&gt;=$FO166,EQ$47&lt;=$FP166)*(('Summary&amp;Assumptions'!$H$25*$C166)*(1+'Summary&amp;Assumptions'!$J$29)^(EQ$46-1))+AND(EQ$56&lt;'Summary&amp;Assumptions'!$J$31,EQ$47&gt;=$FQ166,EQ$47&lt;=$FR166)*(('Summary&amp;Assumptions'!$H$25*$C166)*(1+'Summary&amp;Assumptions'!$J$29)^(EQ$46-1))</f>
        <v>0</v>
      </c>
      <c r="EM166" s="588">
        <f>AND(ER$55&gt;0,SUM($E166:EL166)&lt;'Summary&amp;Assumptions'!$G$32*$B166,$D166&gt;='Summary&amp;Assumptions'!$D$17,ER$47&gt;=$D166,ER$47&lt;=EDATE($D166,'Summary&amp;Assumptions'!$G$32))*$B166+AND(ER$56&lt;'Summary&amp;Assumptions'!$J$31,ER$47&gt;=$FO166,ER$47&lt;=$FP166)*(('Summary&amp;Assumptions'!$H$25*$C166)*(1+'Summary&amp;Assumptions'!$J$29)^(ER$46-1))+AND(ER$56&lt;'Summary&amp;Assumptions'!$J$31,ER$47&gt;=$FQ166,ER$47&lt;=$FR166)*(('Summary&amp;Assumptions'!$H$25*$C166)*(1+'Summary&amp;Assumptions'!$J$29)^(ER$46-1))</f>
        <v>0</v>
      </c>
      <c r="EN166" s="588">
        <f>AND(ES$55&gt;0,SUM($E166:EM166)&lt;'Summary&amp;Assumptions'!$G$32*$B166,$D166&gt;='Summary&amp;Assumptions'!$D$17,ES$47&gt;=$D166,ES$47&lt;=EDATE($D166,'Summary&amp;Assumptions'!$G$32))*$B166+AND(ES$56&lt;'Summary&amp;Assumptions'!$J$31,ES$47&gt;=$FO166,ES$47&lt;=$FP166)*(('Summary&amp;Assumptions'!$H$25*$C166)*(1+'Summary&amp;Assumptions'!$J$29)^(ES$46-1))+AND(ES$56&lt;'Summary&amp;Assumptions'!$J$31,ES$47&gt;=$FQ166,ES$47&lt;=$FR166)*(('Summary&amp;Assumptions'!$H$25*$C166)*(1+'Summary&amp;Assumptions'!$J$29)^(ES$46-1))</f>
        <v>0</v>
      </c>
      <c r="EO166" s="588">
        <f>AND(ET$55&gt;0,SUM($E166:EN166)&lt;'Summary&amp;Assumptions'!$G$32*$B166,$D166&gt;='Summary&amp;Assumptions'!$D$17,ET$47&gt;=$D166,ET$47&lt;=EDATE($D166,'Summary&amp;Assumptions'!$G$32))*$B166+AND(ET$56&lt;'Summary&amp;Assumptions'!$J$31,ET$47&gt;=$FO166,ET$47&lt;=$FP166)*(('Summary&amp;Assumptions'!$H$25*$C166)*(1+'Summary&amp;Assumptions'!$J$29)^(ET$46-1))+AND(ET$56&lt;'Summary&amp;Assumptions'!$J$31,ET$47&gt;=$FQ166,ET$47&lt;=$FR166)*(('Summary&amp;Assumptions'!$H$25*$C166)*(1+'Summary&amp;Assumptions'!$J$29)^(ET$46-1))</f>
        <v>0</v>
      </c>
      <c r="EP166" s="588">
        <f>AND(EU$55&gt;0,SUM($E166:EO166)&lt;'Summary&amp;Assumptions'!$G$32*$B166,$D166&gt;='Summary&amp;Assumptions'!$D$17,EU$47&gt;=$D166,EU$47&lt;=EDATE($D166,'Summary&amp;Assumptions'!$G$32))*$B166+AND(EU$56&lt;'Summary&amp;Assumptions'!$J$31,EU$47&gt;=$FO166,EU$47&lt;=$FP166)*(('Summary&amp;Assumptions'!$H$25*$C166)*(1+'Summary&amp;Assumptions'!$J$29)^(EU$46-1))+AND(EU$56&lt;'Summary&amp;Assumptions'!$J$31,EU$47&gt;=$FQ166,EU$47&lt;=$FR166)*(('Summary&amp;Assumptions'!$H$25*$C166)*(1+'Summary&amp;Assumptions'!$J$29)^(EU$46-1))</f>
        <v>0</v>
      </c>
      <c r="EQ166" s="588">
        <f>AND(EV$55&gt;0,SUM($E166:EP166)&lt;'Summary&amp;Assumptions'!$G$32*$B166,$D166&gt;='Summary&amp;Assumptions'!$D$17,EV$47&gt;=$D166,EV$47&lt;=EDATE($D166,'Summary&amp;Assumptions'!$G$32))*$B166+AND(EV$56&lt;'Summary&amp;Assumptions'!$J$31,EV$47&gt;=$FO166,EV$47&lt;=$FP166)*(('Summary&amp;Assumptions'!$H$25*$C166)*(1+'Summary&amp;Assumptions'!$J$29)^(EV$46-1))+AND(EV$56&lt;'Summary&amp;Assumptions'!$J$31,EV$47&gt;=$FQ166,EV$47&lt;=$FR166)*(('Summary&amp;Assumptions'!$H$25*$C166)*(1+'Summary&amp;Assumptions'!$J$29)^(EV$46-1))</f>
        <v>0</v>
      </c>
      <c r="ER166" s="588">
        <f>AND(EW$55&gt;0,SUM($E166:EQ166)&lt;'Summary&amp;Assumptions'!$G$32*$B166,$D166&gt;='Summary&amp;Assumptions'!$D$17,EW$47&gt;=$D166,EW$47&lt;=EDATE($D166,'Summary&amp;Assumptions'!$G$32))*$B166+AND(EW$56&lt;'Summary&amp;Assumptions'!$J$31,EW$47&gt;=$FO166,EW$47&lt;=$FP166)*(('Summary&amp;Assumptions'!$H$25*$C166)*(1+'Summary&amp;Assumptions'!$J$29)^(EW$46-1))+AND(EW$56&lt;'Summary&amp;Assumptions'!$J$31,EW$47&gt;=$FQ166,EW$47&lt;=$FR166)*(('Summary&amp;Assumptions'!$H$25*$C166)*(1+'Summary&amp;Assumptions'!$J$29)^(EW$46-1))</f>
        <v>0</v>
      </c>
      <c r="ES166" s="588">
        <f>AND(EX$55&gt;0,SUM($E166:ER166)&lt;'Summary&amp;Assumptions'!$G$32*$B166,$D166&gt;='Summary&amp;Assumptions'!$D$17,EX$47&gt;=$D166,EX$47&lt;=EDATE($D166,'Summary&amp;Assumptions'!$G$32))*$B166+AND(EX$56&lt;'Summary&amp;Assumptions'!$J$31,EX$47&gt;=$FO166,EX$47&lt;=$FP166)*(('Summary&amp;Assumptions'!$H$25*$C166)*(1+'Summary&amp;Assumptions'!$J$29)^(EX$46-1))+AND(EX$56&lt;'Summary&amp;Assumptions'!$J$31,EX$47&gt;=$FQ166,EX$47&lt;=$FR166)*(('Summary&amp;Assumptions'!$H$25*$C166)*(1+'Summary&amp;Assumptions'!$J$29)^(EX$46-1))</f>
        <v>0</v>
      </c>
      <c r="ET166" s="588">
        <f>AND(EY$55&gt;0,SUM($E166:ES166)&lt;'Summary&amp;Assumptions'!$G$32*$B166,$D166&gt;='Summary&amp;Assumptions'!$D$17,EY$47&gt;=$D166,EY$47&lt;=EDATE($D166,'Summary&amp;Assumptions'!$G$32))*$B166+AND(EY$56&lt;'Summary&amp;Assumptions'!$J$31,EY$47&gt;=$FO166,EY$47&lt;=$FP166)*(('Summary&amp;Assumptions'!$H$25*$C166)*(1+'Summary&amp;Assumptions'!$J$29)^(EY$46-1))+AND(EY$56&lt;'Summary&amp;Assumptions'!$J$31,EY$47&gt;=$FQ166,EY$47&lt;=$FR166)*(('Summary&amp;Assumptions'!$H$25*$C166)*(1+'Summary&amp;Assumptions'!$J$29)^(EY$46-1))</f>
        <v>0</v>
      </c>
      <c r="EU166" s="588">
        <f>AND(EZ$55&gt;0,SUM($E166:ET166)&lt;'Summary&amp;Assumptions'!$G$32*$B166,$D166&gt;='Summary&amp;Assumptions'!$D$17,EZ$47&gt;=$D166,EZ$47&lt;=EDATE($D166,'Summary&amp;Assumptions'!$G$32))*$B166+AND(EZ$56&lt;'Summary&amp;Assumptions'!$J$31,EZ$47&gt;=$FO166,EZ$47&lt;=$FP166)*(('Summary&amp;Assumptions'!$H$25*$C166)*(1+'Summary&amp;Assumptions'!$J$29)^(EZ$46-1))+AND(EZ$56&lt;'Summary&amp;Assumptions'!$J$31,EZ$47&gt;=$FQ166,EZ$47&lt;=$FR166)*(('Summary&amp;Assumptions'!$H$25*$C166)*(1+'Summary&amp;Assumptions'!$J$29)^(EZ$46-1))</f>
        <v>0</v>
      </c>
      <c r="EV166" s="588">
        <f>AND(FA$55&gt;0,SUM($E166:EU166)&lt;'Summary&amp;Assumptions'!$G$32*$B166,$D166&gt;='Summary&amp;Assumptions'!$D$17,FA$47&gt;=$D166,FA$47&lt;=EDATE($D166,'Summary&amp;Assumptions'!$G$32))*$B166+AND(FA$56&lt;'Summary&amp;Assumptions'!$J$31,FA$47&gt;=$FO166,FA$47&lt;=$FP166)*(('Summary&amp;Assumptions'!$H$25*$C166)*(1+'Summary&amp;Assumptions'!$J$29)^(FA$46-1))+AND(FA$56&lt;'Summary&amp;Assumptions'!$J$31,FA$47&gt;=$FQ166,FA$47&lt;=$FR166)*(('Summary&amp;Assumptions'!$H$25*$C166)*(1+'Summary&amp;Assumptions'!$J$29)^(FA$46-1))</f>
        <v>0</v>
      </c>
      <c r="EW166" s="588">
        <f>AND(FB$55&gt;0,SUM($E166:EV166)&lt;'Summary&amp;Assumptions'!$G$32*$B166,$D166&gt;='Summary&amp;Assumptions'!$D$17,FB$47&gt;=$D166,FB$47&lt;=EDATE($D166,'Summary&amp;Assumptions'!$G$32))*$B166+AND(FB$56&lt;'Summary&amp;Assumptions'!$J$31,FB$47&gt;=$FO166,FB$47&lt;=$FP166)*(('Summary&amp;Assumptions'!$H$25*$C166)*(1+'Summary&amp;Assumptions'!$J$29)^(FB$46-1))+AND(FB$56&lt;'Summary&amp;Assumptions'!$J$31,FB$47&gt;=$FQ166,FB$47&lt;=$FR166)*(('Summary&amp;Assumptions'!$H$25*$C166)*(1+'Summary&amp;Assumptions'!$J$29)^(FB$46-1))</f>
        <v>0</v>
      </c>
      <c r="EX166" s="588">
        <f>AND(FC$55&gt;0,SUM($E166:EW166)&lt;'Summary&amp;Assumptions'!$G$32*$B166,$D166&gt;='Summary&amp;Assumptions'!$D$17,FC$47&gt;=$D166,FC$47&lt;=EDATE($D166,'Summary&amp;Assumptions'!$G$32))*$B166+AND(FC$56&lt;'Summary&amp;Assumptions'!$J$31,FC$47&gt;=$FO166,FC$47&lt;=$FP166)*(('Summary&amp;Assumptions'!$H$25*$C166)*(1+'Summary&amp;Assumptions'!$J$29)^(FC$46-1))+AND(FC$56&lt;'Summary&amp;Assumptions'!$J$31,FC$47&gt;=$FQ166,FC$47&lt;=$FR166)*(('Summary&amp;Assumptions'!$H$25*$C166)*(1+'Summary&amp;Assumptions'!$J$29)^(FC$46-1))</f>
        <v>0</v>
      </c>
      <c r="EY166" s="588">
        <f>AND(FD$55&gt;0,SUM($E166:EX166)&lt;'Summary&amp;Assumptions'!$G$32*$B166,$D166&gt;='Summary&amp;Assumptions'!$D$17,FD$47&gt;=$D166,FD$47&lt;=EDATE($D166,'Summary&amp;Assumptions'!$G$32))*$B166+AND(FD$56&lt;'Summary&amp;Assumptions'!$J$31,FD$47&gt;=$FO166,FD$47&lt;=$FP166)*(('Summary&amp;Assumptions'!$H$25*$C166)*(1+'Summary&amp;Assumptions'!$J$29)^(FD$46-1))+AND(FD$56&lt;'Summary&amp;Assumptions'!$J$31,FD$47&gt;=$FQ166,FD$47&lt;=$FR166)*(('Summary&amp;Assumptions'!$H$25*$C166)*(1+'Summary&amp;Assumptions'!$J$29)^(FD$46-1))</f>
        <v>0</v>
      </c>
      <c r="EZ166" s="588">
        <f>AND(FE$55&gt;0,SUM($E166:EY166)&lt;'Summary&amp;Assumptions'!$G$32*$B166,$D166&gt;='Summary&amp;Assumptions'!$D$17,FE$47&gt;=$D166,FE$47&lt;=EDATE($D166,'Summary&amp;Assumptions'!$G$32))*$B166+AND(FE$56&lt;'Summary&amp;Assumptions'!$J$31,FE$47&gt;=$FO166,FE$47&lt;=$FP166)*(('Summary&amp;Assumptions'!$H$25*$C166)*(1+'Summary&amp;Assumptions'!$J$29)^(FE$46-1))+AND(FE$56&lt;'Summary&amp;Assumptions'!$J$31,FE$47&gt;=$FQ166,FE$47&lt;=$FR166)*(('Summary&amp;Assumptions'!$H$25*$C166)*(1+'Summary&amp;Assumptions'!$J$29)^(FE$46-1))</f>
        <v>0</v>
      </c>
      <c r="FA166" s="588">
        <f>AND(FF$55&gt;0,SUM($E166:EZ166)&lt;'Summary&amp;Assumptions'!$G$32*$B166,$D166&gt;='Summary&amp;Assumptions'!$D$17,FF$47&gt;=$D166,FF$47&lt;=EDATE($D166,'Summary&amp;Assumptions'!$G$32))*$B166+AND(FF$56&lt;'Summary&amp;Assumptions'!$J$31,FF$47&gt;=$FO166,FF$47&lt;=$FP166)*(('Summary&amp;Assumptions'!$H$25*$C166)*(1+'Summary&amp;Assumptions'!$J$29)^(FF$46-1))+AND(FF$56&lt;'Summary&amp;Assumptions'!$J$31,FF$47&gt;=$FQ166,FF$47&lt;=$FR166)*(('Summary&amp;Assumptions'!$H$25*$C166)*(1+'Summary&amp;Assumptions'!$J$29)^(FF$46-1))</f>
        <v>0</v>
      </c>
      <c r="FB166" s="588">
        <f>AND(FG$55&gt;0,SUM($E166:FA166)&lt;'Summary&amp;Assumptions'!$G$32*$B166,$D166&gt;='Summary&amp;Assumptions'!$D$17,FG$47&gt;=$D166,FG$47&lt;=EDATE($D166,'Summary&amp;Assumptions'!$G$32))*$B166+AND(FG$56&lt;'Summary&amp;Assumptions'!$J$31,FG$47&gt;=$FO166,FG$47&lt;=$FP166)*(('Summary&amp;Assumptions'!$H$25*$C166)*(1+'Summary&amp;Assumptions'!$J$29)^(FG$46-1))+AND(FG$56&lt;'Summary&amp;Assumptions'!$J$31,FG$47&gt;=$FQ166,FG$47&lt;=$FR166)*(('Summary&amp;Assumptions'!$H$25*$C166)*(1+'Summary&amp;Assumptions'!$J$29)^(FG$46-1))</f>
        <v>0</v>
      </c>
      <c r="FC166" s="588">
        <f>AND(FH$55&gt;0,SUM($E166:FB166)&lt;'Summary&amp;Assumptions'!$G$32*$B166,$D166&gt;='Summary&amp;Assumptions'!$D$17,FH$47&gt;=$D166,FH$47&lt;=EDATE($D166,'Summary&amp;Assumptions'!$G$32))*$B166+AND(FH$56&lt;'Summary&amp;Assumptions'!$J$31,FH$47&gt;=$FO166,FH$47&lt;=$FP166)*(('Summary&amp;Assumptions'!$H$25*$C166)*(1+'Summary&amp;Assumptions'!$J$29)^(FH$46-1))+AND(FH$56&lt;'Summary&amp;Assumptions'!$J$31,FH$47&gt;=$FQ166,FH$47&lt;=$FR166)*(('Summary&amp;Assumptions'!$H$25*$C166)*(1+'Summary&amp;Assumptions'!$J$29)^(FH$46-1))</f>
        <v>0</v>
      </c>
      <c r="FD166" s="588">
        <f>AND(FI$55&gt;0,SUM($E166:FC166)&lt;'Summary&amp;Assumptions'!$G$32*$B166,$D166&gt;='Summary&amp;Assumptions'!$D$17,FI$47&gt;=$D166,FI$47&lt;=EDATE($D166,'Summary&amp;Assumptions'!$G$32))*$B166+AND(FI$56&lt;'Summary&amp;Assumptions'!$J$31,FI$47&gt;=$FO166,FI$47&lt;=$FP166)*(('Summary&amp;Assumptions'!$H$25*$C166)*(1+'Summary&amp;Assumptions'!$J$29)^(FI$46-1))+AND(FI$56&lt;'Summary&amp;Assumptions'!$J$31,FI$47&gt;=$FQ166,FI$47&lt;=$FR166)*(('Summary&amp;Assumptions'!$H$25*$C166)*(1+'Summary&amp;Assumptions'!$J$29)^(FI$46-1))</f>
        <v>0</v>
      </c>
      <c r="FE166" s="588">
        <f>AND(FJ$55&gt;0,SUM($E166:FD166)&lt;'Summary&amp;Assumptions'!$G$32*$B166,$D166&gt;='Summary&amp;Assumptions'!$D$17,FJ$47&gt;=$D166,FJ$47&lt;=EDATE($D166,'Summary&amp;Assumptions'!$G$32))*$B166+AND(FJ$56&lt;'Summary&amp;Assumptions'!$J$31,FJ$47&gt;=$FO166,FJ$47&lt;=$FP166)*(('Summary&amp;Assumptions'!$H$25*$C166)*(1+'Summary&amp;Assumptions'!$J$29)^(FJ$46-1))+AND(FJ$56&lt;'Summary&amp;Assumptions'!$J$31,FJ$47&gt;=$FQ166,FJ$47&lt;=$FR166)*(('Summary&amp;Assumptions'!$H$25*$C166)*(1+'Summary&amp;Assumptions'!$J$29)^(FJ$46-1))</f>
        <v>0</v>
      </c>
      <c r="FF166" s="588">
        <f>AND(FK$55&gt;0,SUM($E166:FE166)&lt;'Summary&amp;Assumptions'!$G$32*$B166,$D166&gt;='Summary&amp;Assumptions'!$D$17,FK$47&gt;=$D166,FK$47&lt;=EDATE($D166,'Summary&amp;Assumptions'!$G$32))*$B166+AND(FK$56&lt;'Summary&amp;Assumptions'!$J$31,FK$47&gt;=$FO166,FK$47&lt;=$FP166)*(('Summary&amp;Assumptions'!$H$25*$C166)*(1+'Summary&amp;Assumptions'!$J$29)^(FK$46-1))+AND(FK$56&lt;'Summary&amp;Assumptions'!$J$31,FK$47&gt;=$FQ166,FK$47&lt;=$FR166)*(('Summary&amp;Assumptions'!$H$25*$C166)*(1+'Summary&amp;Assumptions'!$J$29)^(FK$46-1))</f>
        <v>0</v>
      </c>
      <c r="FG166" s="588">
        <f>AND(FL$55&gt;0,SUM($E166:FF166)&lt;'Summary&amp;Assumptions'!$G$32*$B166,$D166&gt;='Summary&amp;Assumptions'!$D$17,FL$47&gt;=$D166,FL$47&lt;=EDATE($D166,'Summary&amp;Assumptions'!$G$32))*$B166+AND(FL$56&lt;'Summary&amp;Assumptions'!$J$31,FL$47&gt;=$FO166,FL$47&lt;=$FP166)*(('Summary&amp;Assumptions'!$H$25*$C166)*(1+'Summary&amp;Assumptions'!$J$29)^(FL$46-1))+AND(FL$56&lt;'Summary&amp;Assumptions'!$J$31,FL$47&gt;=$FQ166,FL$47&lt;=$FR166)*(('Summary&amp;Assumptions'!$H$25*$C166)*(1+'Summary&amp;Assumptions'!$J$29)^(FL$46-1))</f>
        <v>0</v>
      </c>
      <c r="FH166" s="588">
        <f>AND(FM$55&gt;0,SUM($E166:FG166)&lt;'Summary&amp;Assumptions'!$G$32*$B166,$D166&gt;='Summary&amp;Assumptions'!$D$17,FM$47&gt;=$D166,FM$47&lt;=EDATE($D166,'Summary&amp;Assumptions'!$G$32))*$B166+AND(FM$56&lt;'Summary&amp;Assumptions'!$J$31,FM$47&gt;=$FO166,FM$47&lt;=$FP166)*(('Summary&amp;Assumptions'!$H$25*$C166)*(1+'Summary&amp;Assumptions'!$J$29)^(FM$46-1))+AND(FM$56&lt;'Summary&amp;Assumptions'!$J$31,FM$47&gt;=$FQ166,FM$47&lt;=$FR166)*(('Summary&amp;Assumptions'!$H$25*$C166)*(1+'Summary&amp;Assumptions'!$J$29)^(FM$46-1))</f>
        <v>0</v>
      </c>
      <c r="FI166" s="588">
        <f>AND(FN$55&gt;0,SUM($E166:FH166)&lt;'Summary&amp;Assumptions'!$G$32*$B166,$D166&gt;='Summary&amp;Assumptions'!$D$17,FN$47&gt;=$D166,FN$47&lt;=EDATE($D166,'Summary&amp;Assumptions'!$G$32))*$B166+AND(FN$56&lt;'Summary&amp;Assumptions'!$J$31,FN$47&gt;=$FO166,FN$47&lt;=$FP166)*(('Summary&amp;Assumptions'!$H$25*$C166)*(1+'Summary&amp;Assumptions'!$J$29)^(FN$46-1))+AND(FN$56&lt;'Summary&amp;Assumptions'!$J$31,FN$47&gt;=$FQ166,FN$47&lt;=$FR166)*(('Summary&amp;Assumptions'!$H$25*$C166)*(1+'Summary&amp;Assumptions'!$J$29)^(FN$46-1))</f>
        <v>0</v>
      </c>
      <c r="FJ166" s="588">
        <f>AND(FO$55&gt;0,SUM($E166:FI166)&lt;'Summary&amp;Assumptions'!$G$32*$B166,$D166&gt;='Summary&amp;Assumptions'!$D$17,FO$47&gt;=$D166,FO$47&lt;=EDATE($D166,'Summary&amp;Assumptions'!$G$32))*$B166+AND(FO$56&lt;'Summary&amp;Assumptions'!$J$31,FO$47&gt;=$FO166,FO$47&lt;=$FP166)*(('Summary&amp;Assumptions'!$H$25*$C166)*(1+'Summary&amp;Assumptions'!$J$29)^(FO$46-1))+AND(FO$56&lt;'Summary&amp;Assumptions'!$J$31,FO$47&gt;=$FQ166,FO$47&lt;=$FR166)*(('Summary&amp;Assumptions'!$H$25*$C166)*(1+'Summary&amp;Assumptions'!$J$29)^(FO$46-1))</f>
        <v>0</v>
      </c>
      <c r="FK166" s="588">
        <f>AND(FP$55&gt;0,SUM($E166:FJ166)&lt;'Summary&amp;Assumptions'!$G$32*$B166,$D166&gt;='Summary&amp;Assumptions'!$D$17,FP$47&gt;=$D166,FP$47&lt;=EDATE($D166,'Summary&amp;Assumptions'!$G$32))*$B166+AND(FP$56&lt;'Summary&amp;Assumptions'!$J$31,FP$47&gt;=$FO166,FP$47&lt;=$FP166)*(('Summary&amp;Assumptions'!$H$25*$C166)*(1+'Summary&amp;Assumptions'!$J$29)^(FP$46-1))+AND(FP$56&lt;'Summary&amp;Assumptions'!$J$31,FP$47&gt;=$FQ166,FP$47&lt;=$FR166)*(('Summary&amp;Assumptions'!$H$25*$C166)*(1+'Summary&amp;Assumptions'!$J$29)^(FP$46-1))</f>
        <v>0</v>
      </c>
      <c r="FL166" s="588">
        <f>AND(FQ$55&gt;0,SUM($E166:FK166)&lt;'Summary&amp;Assumptions'!$G$32*$B166,$D166&gt;='Summary&amp;Assumptions'!$D$17,FQ$47&gt;=$D166,FQ$47&lt;=EDATE($D166,'Summary&amp;Assumptions'!$G$32))*$B166+AND(FQ$56&lt;'Summary&amp;Assumptions'!$J$31,FQ$47&gt;=$FO166,FQ$47&lt;=$FP166)*(('Summary&amp;Assumptions'!$H$25*$C166)*(1+'Summary&amp;Assumptions'!$J$29)^(FQ$46-1))+AND(FQ$56&lt;'Summary&amp;Assumptions'!$J$31,FQ$47&gt;=$FQ166,FQ$47&lt;=$FR166)*(('Summary&amp;Assumptions'!$H$25*$C166)*(1+'Summary&amp;Assumptions'!$J$29)^(FQ$46-1))</f>
        <v>0</v>
      </c>
      <c r="FO166" s="576">
        <f>EDATE(D166,'Summary&amp;Assumptions'!$G$34)</f>
        <v>45839</v>
      </c>
      <c r="FP166" s="576">
        <f>EDATE(FO166,'Summary&amp;Assumptions'!$G$33-1)</f>
        <v>45870</v>
      </c>
      <c r="FQ166" s="576">
        <f>EDATE(FO166,'Summary&amp;Assumptions'!$G$34)</f>
        <v>46204</v>
      </c>
      <c r="FR166" s="576">
        <f>EDATE(FQ166,'Summary&amp;Assumptions'!$G$33-1)</f>
        <v>46235</v>
      </c>
    </row>
    <row r="167" spans="2:174" hidden="1" x14ac:dyDescent="0.2">
      <c r="B167" s="588">
        <v>0</v>
      </c>
      <c r="C167" s="193">
        <v>0</v>
      </c>
      <c r="D167" s="589">
        <v>45505</v>
      </c>
      <c r="F167" s="588">
        <f>AND(K$55&gt;0,SUM($E167:E167)&lt;'Summary&amp;Assumptions'!$G$32*$B167,$D167&gt;='Summary&amp;Assumptions'!$D$17,K$47&gt;=$D167,K$47&lt;=EDATE($D167,'Summary&amp;Assumptions'!$G$32))*$B167+AND(K$56&lt;'Summary&amp;Assumptions'!$J$31,K$47&gt;=$FO167,K$47&lt;=$FP167)*(('Summary&amp;Assumptions'!$H$25*$C167)*(1+'Summary&amp;Assumptions'!$J$29)^(K$46-1))+AND(K$56&lt;'Summary&amp;Assumptions'!$J$31,K$47&gt;=$FQ167,K$47&lt;=$FR167)*(('Summary&amp;Assumptions'!$H$25*$C167)*(1+'Summary&amp;Assumptions'!$J$29)^(K$46-1))</f>
        <v>0</v>
      </c>
      <c r="G167" s="588">
        <f>AND(L$55&gt;0,SUM($E167:F167)&lt;'Summary&amp;Assumptions'!$G$32*$B167,$D167&gt;='Summary&amp;Assumptions'!$D$17,L$47&gt;=$D167,L$47&lt;=EDATE($D167,'Summary&amp;Assumptions'!$G$32))*$B167+AND(L$56&lt;'Summary&amp;Assumptions'!$J$31,L$47&gt;=$FO167,L$47&lt;=$FP167)*(('Summary&amp;Assumptions'!$H$25*$C167)*(1+'Summary&amp;Assumptions'!$J$29)^(L$46-1))+AND(L$56&lt;'Summary&amp;Assumptions'!$J$31,L$47&gt;=$FQ167,L$47&lt;=$FR167)*(('Summary&amp;Assumptions'!$H$25*$C167)*(1+'Summary&amp;Assumptions'!$J$29)^(L$46-1))</f>
        <v>0</v>
      </c>
      <c r="H167" s="588">
        <f>AND(M$55&gt;0,SUM($E167:G167)&lt;'Summary&amp;Assumptions'!$G$32*$B167,$D167&gt;='Summary&amp;Assumptions'!$D$17,M$47&gt;=$D167,M$47&lt;=EDATE($D167,'Summary&amp;Assumptions'!$G$32))*$B167+AND(M$56&lt;'Summary&amp;Assumptions'!$J$31,M$47&gt;=$FO167,M$47&lt;=$FP167)*(('Summary&amp;Assumptions'!$H$25*$C167)*(1+'Summary&amp;Assumptions'!$J$29)^(M$46-1))+AND(M$56&lt;'Summary&amp;Assumptions'!$J$31,M$47&gt;=$FQ167,M$47&lt;=$FR167)*(('Summary&amp;Assumptions'!$H$25*$C167)*(1+'Summary&amp;Assumptions'!$J$29)^(M$46-1))</f>
        <v>0</v>
      </c>
      <c r="I167" s="588">
        <f>AND(N$55&gt;0,SUM($E167:H167)&lt;'Summary&amp;Assumptions'!$G$32*$B167,$D167&gt;='Summary&amp;Assumptions'!$D$17,N$47&gt;=$D167,N$47&lt;=EDATE($D167,'Summary&amp;Assumptions'!$G$32))*$B167+AND(N$56&lt;'Summary&amp;Assumptions'!$J$31,N$47&gt;=$FO167,N$47&lt;=$FP167)*(('Summary&amp;Assumptions'!$H$25*$C167)*(1+'Summary&amp;Assumptions'!$J$29)^(N$46-1))+AND(N$56&lt;'Summary&amp;Assumptions'!$J$31,N$47&gt;=$FQ167,N$47&lt;=$FR167)*(('Summary&amp;Assumptions'!$H$25*$C167)*(1+'Summary&amp;Assumptions'!$J$29)^(N$46-1))</f>
        <v>0</v>
      </c>
      <c r="J167" s="588">
        <f>AND(O$55&gt;0,SUM($E167:I167)&lt;'Summary&amp;Assumptions'!$G$32*$B167,$D167&gt;='Summary&amp;Assumptions'!$D$17,O$47&gt;=$D167,O$47&lt;=EDATE($D167,'Summary&amp;Assumptions'!$G$32))*$B167+AND(O$56&lt;'Summary&amp;Assumptions'!$J$31,O$47&gt;=$FO167,O$47&lt;=$FP167)*(('Summary&amp;Assumptions'!$H$25*$C167)*(1+'Summary&amp;Assumptions'!$J$29)^(O$46-1))+AND(O$56&lt;'Summary&amp;Assumptions'!$J$31,O$47&gt;=$FQ167,O$47&lt;=$FR167)*(('Summary&amp;Assumptions'!$H$25*$C167)*(1+'Summary&amp;Assumptions'!$J$29)^(O$46-1))</f>
        <v>0</v>
      </c>
      <c r="K167" s="588">
        <f>AND(P$55&gt;0,SUM($E167:J167)&lt;'Summary&amp;Assumptions'!$G$32*$B167,$D167&gt;='Summary&amp;Assumptions'!$D$17,P$47&gt;=$D167,P$47&lt;=EDATE($D167,'Summary&amp;Assumptions'!$G$32))*$B167+AND(P$56&lt;'Summary&amp;Assumptions'!$J$31,P$47&gt;=$FO167,P$47&lt;=$FP167)*(('Summary&amp;Assumptions'!$H$25*$C167)*(1+'Summary&amp;Assumptions'!$J$29)^(P$46-1))+AND(P$56&lt;'Summary&amp;Assumptions'!$J$31,P$47&gt;=$FQ167,P$47&lt;=$FR167)*(('Summary&amp;Assumptions'!$H$25*$C167)*(1+'Summary&amp;Assumptions'!$J$29)^(P$46-1))</f>
        <v>0</v>
      </c>
      <c r="L167" s="588">
        <f>AND(Q$55&gt;0,SUM($E167:K167)&lt;'Summary&amp;Assumptions'!$G$32*$B167,$D167&gt;='Summary&amp;Assumptions'!$D$17,Q$47&gt;=$D167,Q$47&lt;=EDATE($D167,'Summary&amp;Assumptions'!$G$32))*$B167+AND(Q$56&lt;'Summary&amp;Assumptions'!$J$31,Q$47&gt;=$FO167,Q$47&lt;=$FP167)*(('Summary&amp;Assumptions'!$H$25*$C167)*(1+'Summary&amp;Assumptions'!$J$29)^(Q$46-1))+AND(Q$56&lt;'Summary&amp;Assumptions'!$J$31,Q$47&gt;=$FQ167,Q$47&lt;=$FR167)*(('Summary&amp;Assumptions'!$H$25*$C167)*(1+'Summary&amp;Assumptions'!$J$29)^(Q$46-1))</f>
        <v>0</v>
      </c>
      <c r="M167" s="588">
        <f>AND(R$55&gt;0,SUM($E167:L167)&lt;'Summary&amp;Assumptions'!$G$32*$B167,$D167&gt;='Summary&amp;Assumptions'!$D$17,R$47&gt;=$D167,R$47&lt;=EDATE($D167,'Summary&amp;Assumptions'!$G$32))*$B167+AND(R$56&lt;'Summary&amp;Assumptions'!$J$31,R$47&gt;=$FO167,R$47&lt;=$FP167)*(('Summary&amp;Assumptions'!$H$25*$C167)*(1+'Summary&amp;Assumptions'!$J$29)^(R$46-1))+AND(R$56&lt;'Summary&amp;Assumptions'!$J$31,R$47&gt;=$FQ167,R$47&lt;=$FR167)*(('Summary&amp;Assumptions'!$H$25*$C167)*(1+'Summary&amp;Assumptions'!$J$29)^(R$46-1))</f>
        <v>0</v>
      </c>
      <c r="N167" s="588">
        <f>AND(S$55&gt;0,SUM($E167:M167)&lt;'Summary&amp;Assumptions'!$G$32*$B167,$D167&gt;='Summary&amp;Assumptions'!$D$17,S$47&gt;=$D167,S$47&lt;=EDATE($D167,'Summary&amp;Assumptions'!$G$32))*$B167+AND(S$56&lt;'Summary&amp;Assumptions'!$J$31,S$47&gt;=$FO167,S$47&lt;=$FP167)*(('Summary&amp;Assumptions'!$H$25*$C167)*(1+'Summary&amp;Assumptions'!$J$29)^(S$46-1))+AND(S$56&lt;'Summary&amp;Assumptions'!$J$31,S$47&gt;=$FQ167,S$47&lt;=$FR167)*(('Summary&amp;Assumptions'!$H$25*$C167)*(1+'Summary&amp;Assumptions'!$J$29)^(S$46-1))</f>
        <v>0</v>
      </c>
      <c r="O167" s="588">
        <f>AND(T$55&gt;0,SUM($E167:N167)&lt;'Summary&amp;Assumptions'!$G$32*$B167,$D167&gt;='Summary&amp;Assumptions'!$D$17,T$47&gt;=$D167,T$47&lt;=EDATE($D167,'Summary&amp;Assumptions'!$G$32))*$B167+AND(T$56&lt;'Summary&amp;Assumptions'!$J$31,T$47&gt;=$FO167,T$47&lt;=$FP167)*(('Summary&amp;Assumptions'!$H$25*$C167)*(1+'Summary&amp;Assumptions'!$J$29)^(T$46-1))+AND(T$56&lt;'Summary&amp;Assumptions'!$J$31,T$47&gt;=$FQ167,T$47&lt;=$FR167)*(('Summary&amp;Assumptions'!$H$25*$C167)*(1+'Summary&amp;Assumptions'!$J$29)^(T$46-1))</f>
        <v>0</v>
      </c>
      <c r="P167" s="588">
        <f>AND(U$55&gt;0,SUM($E167:O167)&lt;'Summary&amp;Assumptions'!$G$32*$B167,$D167&gt;='Summary&amp;Assumptions'!$D$17,U$47&gt;=$D167,U$47&lt;=EDATE($D167,'Summary&amp;Assumptions'!$G$32))*$B167+AND(U$56&lt;'Summary&amp;Assumptions'!$J$31,U$47&gt;=$FO167,U$47&lt;=$FP167)*(('Summary&amp;Assumptions'!$H$25*$C167)*(1+'Summary&amp;Assumptions'!$J$29)^(U$46-1))+AND(U$56&lt;'Summary&amp;Assumptions'!$J$31,U$47&gt;=$FQ167,U$47&lt;=$FR167)*(('Summary&amp;Assumptions'!$H$25*$C167)*(1+'Summary&amp;Assumptions'!$J$29)^(U$46-1))</f>
        <v>0</v>
      </c>
      <c r="Q167" s="588">
        <f>AND(V$55&gt;0,SUM($E167:P167)&lt;'Summary&amp;Assumptions'!$G$32*$B167,$D167&gt;='Summary&amp;Assumptions'!$D$17,V$47&gt;=$D167,V$47&lt;=EDATE($D167,'Summary&amp;Assumptions'!$G$32))*$B167+AND(V$56&lt;'Summary&amp;Assumptions'!$J$31,V$47&gt;=$FO167,V$47&lt;=$FP167)*(('Summary&amp;Assumptions'!$H$25*$C167)*(1+'Summary&amp;Assumptions'!$J$29)^(V$46-1))+AND(V$56&lt;'Summary&amp;Assumptions'!$J$31,V$47&gt;=$FQ167,V$47&lt;=$FR167)*(('Summary&amp;Assumptions'!$H$25*$C167)*(1+'Summary&amp;Assumptions'!$J$29)^(V$46-1))</f>
        <v>0</v>
      </c>
      <c r="R167" s="588">
        <f>AND(W$55&gt;0,SUM($E167:Q167)&lt;'Summary&amp;Assumptions'!$G$32*$B167,$D167&gt;='Summary&amp;Assumptions'!$D$17,W$47&gt;=$D167,W$47&lt;=EDATE($D167,'Summary&amp;Assumptions'!$G$32))*$B167+AND(W$56&lt;'Summary&amp;Assumptions'!$J$31,W$47&gt;=$FO167,W$47&lt;=$FP167)*(('Summary&amp;Assumptions'!$H$25*$C167)*(1+'Summary&amp;Assumptions'!$J$29)^(W$46-1))+AND(W$56&lt;'Summary&amp;Assumptions'!$J$31,W$47&gt;=$FQ167,W$47&lt;=$FR167)*(('Summary&amp;Assumptions'!$H$25*$C167)*(1+'Summary&amp;Assumptions'!$J$29)^(W$46-1))</f>
        <v>0</v>
      </c>
      <c r="S167" s="588">
        <f>AND(X$55&gt;0,SUM($E167:R167)&lt;'Summary&amp;Assumptions'!$G$32*$B167,$D167&gt;='Summary&amp;Assumptions'!$D$17,X$47&gt;=$D167,X$47&lt;=EDATE($D167,'Summary&amp;Assumptions'!$G$32))*$B167+AND(X$56&lt;'Summary&amp;Assumptions'!$J$31,X$47&gt;=$FO167,X$47&lt;=$FP167)*(('Summary&amp;Assumptions'!$H$25*$C167)*(1+'Summary&amp;Assumptions'!$J$29)^(X$46-1))+AND(X$56&lt;'Summary&amp;Assumptions'!$J$31,X$47&gt;=$FQ167,X$47&lt;=$FR167)*(('Summary&amp;Assumptions'!$H$25*$C167)*(1+'Summary&amp;Assumptions'!$J$29)^(X$46-1))</f>
        <v>0</v>
      </c>
      <c r="T167" s="588">
        <f>AND(Y$55&gt;0,SUM($E167:S167)&lt;'Summary&amp;Assumptions'!$G$32*$B167,$D167&gt;='Summary&amp;Assumptions'!$D$17,Y$47&gt;=$D167,Y$47&lt;=EDATE($D167,'Summary&amp;Assumptions'!$G$32))*$B167+AND(Y$56&lt;'Summary&amp;Assumptions'!$J$31,Y$47&gt;=$FO167,Y$47&lt;=$FP167)*(('Summary&amp;Assumptions'!$H$25*$C167)*(1+'Summary&amp;Assumptions'!$J$29)^(Y$46-1))+AND(Y$56&lt;'Summary&amp;Assumptions'!$J$31,Y$47&gt;=$FQ167,Y$47&lt;=$FR167)*(('Summary&amp;Assumptions'!$H$25*$C167)*(1+'Summary&amp;Assumptions'!$J$29)^(Y$46-1))</f>
        <v>0</v>
      </c>
      <c r="U167" s="588">
        <f>AND(Z$55&gt;0,SUM($E167:T167)&lt;'Summary&amp;Assumptions'!$G$32*$B167,$D167&gt;='Summary&amp;Assumptions'!$D$17,Z$47&gt;=$D167,Z$47&lt;=EDATE($D167,'Summary&amp;Assumptions'!$G$32))*$B167+AND(Z$56&lt;'Summary&amp;Assumptions'!$J$31,Z$47&gt;=$FO167,Z$47&lt;=$FP167)*(('Summary&amp;Assumptions'!$H$25*$C167)*(1+'Summary&amp;Assumptions'!$J$29)^(Z$46-1))+AND(Z$56&lt;'Summary&amp;Assumptions'!$J$31,Z$47&gt;=$FQ167,Z$47&lt;=$FR167)*(('Summary&amp;Assumptions'!$H$25*$C167)*(1+'Summary&amp;Assumptions'!$J$29)^(Z$46-1))</f>
        <v>0</v>
      </c>
      <c r="V167" s="588">
        <f>AND(AA$55&gt;0,SUM($E167:U167)&lt;'Summary&amp;Assumptions'!$G$32*$B167,$D167&gt;='Summary&amp;Assumptions'!$D$17,AA$47&gt;=$D167,AA$47&lt;=EDATE($D167,'Summary&amp;Assumptions'!$G$32))*$B167+AND(AA$56&lt;'Summary&amp;Assumptions'!$J$31,AA$47&gt;=$FO167,AA$47&lt;=$FP167)*(('Summary&amp;Assumptions'!$H$25*$C167)*(1+'Summary&amp;Assumptions'!$J$29)^(AA$46-1))+AND(AA$56&lt;'Summary&amp;Assumptions'!$J$31,AA$47&gt;=$FQ167,AA$47&lt;=$FR167)*(('Summary&amp;Assumptions'!$H$25*$C167)*(1+'Summary&amp;Assumptions'!$J$29)^(AA$46-1))</f>
        <v>0</v>
      </c>
      <c r="W167" s="588">
        <f>AND(AB$55&gt;0,SUM($E167:V167)&lt;'Summary&amp;Assumptions'!$G$32*$B167,$D167&gt;='Summary&amp;Assumptions'!$D$17,AB$47&gt;=$D167,AB$47&lt;=EDATE($D167,'Summary&amp;Assumptions'!$G$32))*$B167+AND(AB$56&lt;'Summary&amp;Assumptions'!$J$31,AB$47&gt;=$FO167,AB$47&lt;=$FP167)*(('Summary&amp;Assumptions'!$H$25*$C167)*(1+'Summary&amp;Assumptions'!$J$29)^(AB$46-1))+AND(AB$56&lt;'Summary&amp;Assumptions'!$J$31,AB$47&gt;=$FQ167,AB$47&lt;=$FR167)*(('Summary&amp;Assumptions'!$H$25*$C167)*(1+'Summary&amp;Assumptions'!$J$29)^(AB$46-1))</f>
        <v>0</v>
      </c>
      <c r="X167" s="588">
        <f>AND(AC$55&gt;0,SUM($E167:W167)&lt;'Summary&amp;Assumptions'!$G$32*$B167,$D167&gt;='Summary&amp;Assumptions'!$D$17,AC$47&gt;=$D167,AC$47&lt;=EDATE($D167,'Summary&amp;Assumptions'!$G$32))*$B167+AND(AC$56&lt;'Summary&amp;Assumptions'!$J$31,AC$47&gt;=$FO167,AC$47&lt;=$FP167)*(('Summary&amp;Assumptions'!$H$25*$C167)*(1+'Summary&amp;Assumptions'!$J$29)^(AC$46-1))+AND(AC$56&lt;'Summary&amp;Assumptions'!$J$31,AC$47&gt;=$FQ167,AC$47&lt;=$FR167)*(('Summary&amp;Assumptions'!$H$25*$C167)*(1+'Summary&amp;Assumptions'!$J$29)^(AC$46-1))</f>
        <v>0</v>
      </c>
      <c r="Y167" s="588">
        <f>AND(AD$55&gt;0,SUM($E167:X167)&lt;'Summary&amp;Assumptions'!$G$32*$B167,$D167&gt;='Summary&amp;Assumptions'!$D$17,AD$47&gt;=$D167,AD$47&lt;=EDATE($D167,'Summary&amp;Assumptions'!$G$32))*$B167+AND(AD$56&lt;'Summary&amp;Assumptions'!$J$31,AD$47&gt;=$FO167,AD$47&lt;=$FP167)*(('Summary&amp;Assumptions'!$H$25*$C167)*(1+'Summary&amp;Assumptions'!$J$29)^(AD$46-1))+AND(AD$56&lt;'Summary&amp;Assumptions'!$J$31,AD$47&gt;=$FQ167,AD$47&lt;=$FR167)*(('Summary&amp;Assumptions'!$H$25*$C167)*(1+'Summary&amp;Assumptions'!$J$29)^(AD$46-1))</f>
        <v>0</v>
      </c>
      <c r="Z167" s="588">
        <f>AND(AE$55&gt;0,SUM($E167:Y167)&lt;'Summary&amp;Assumptions'!$G$32*$B167,$D167&gt;='Summary&amp;Assumptions'!$D$17,AE$47&gt;=$D167,AE$47&lt;=EDATE($D167,'Summary&amp;Assumptions'!$G$32))*$B167+AND(AE$56&lt;'Summary&amp;Assumptions'!$J$31,AE$47&gt;=$FO167,AE$47&lt;=$FP167)*(('Summary&amp;Assumptions'!$H$25*$C167)*(1+'Summary&amp;Assumptions'!$J$29)^(AE$46-1))+AND(AE$56&lt;'Summary&amp;Assumptions'!$J$31,AE$47&gt;=$FQ167,AE$47&lt;=$FR167)*(('Summary&amp;Assumptions'!$H$25*$C167)*(1+'Summary&amp;Assumptions'!$J$29)^(AE$46-1))</f>
        <v>0</v>
      </c>
      <c r="AA167" s="588">
        <f>AND(AF$55&gt;0,SUM($E167:Z167)&lt;'Summary&amp;Assumptions'!$G$32*$B167,$D167&gt;='Summary&amp;Assumptions'!$D$17,AF$47&gt;=$D167,AF$47&lt;=EDATE($D167,'Summary&amp;Assumptions'!$G$32))*$B167+AND(AF$56&lt;'Summary&amp;Assumptions'!$J$31,AF$47&gt;=$FO167,AF$47&lt;=$FP167)*(('Summary&amp;Assumptions'!$H$25*$C167)*(1+'Summary&amp;Assumptions'!$J$29)^(AF$46-1))+AND(AF$56&lt;'Summary&amp;Assumptions'!$J$31,AF$47&gt;=$FQ167,AF$47&lt;=$FR167)*(('Summary&amp;Assumptions'!$H$25*$C167)*(1+'Summary&amp;Assumptions'!$J$29)^(AF$46-1))</f>
        <v>0</v>
      </c>
      <c r="AB167" s="588">
        <f>AND(AG$55&gt;0,SUM($E167:AA167)&lt;'Summary&amp;Assumptions'!$G$32*$B167,$D167&gt;='Summary&amp;Assumptions'!$D$17,AG$47&gt;=$D167,AG$47&lt;=EDATE($D167,'Summary&amp;Assumptions'!$G$32))*$B167+AND(AG$56&lt;'Summary&amp;Assumptions'!$J$31,AG$47&gt;=$FO167,AG$47&lt;=$FP167)*(('Summary&amp;Assumptions'!$H$25*$C167)*(1+'Summary&amp;Assumptions'!$J$29)^(AG$46-1))+AND(AG$56&lt;'Summary&amp;Assumptions'!$J$31,AG$47&gt;=$FQ167,AG$47&lt;=$FR167)*(('Summary&amp;Assumptions'!$H$25*$C167)*(1+'Summary&amp;Assumptions'!$J$29)^(AG$46-1))</f>
        <v>0</v>
      </c>
      <c r="AC167" s="588">
        <f>AND(AH$55&gt;0,SUM($E167:AB167)&lt;'Summary&amp;Assumptions'!$G$32*$B167,$D167&gt;='Summary&amp;Assumptions'!$D$17,AH$47&gt;=$D167,AH$47&lt;=EDATE($D167,'Summary&amp;Assumptions'!$G$32))*$B167+AND(AH$56&lt;'Summary&amp;Assumptions'!$J$31,AH$47&gt;=$FO167,AH$47&lt;=$FP167)*(('Summary&amp;Assumptions'!$H$25*$C167)*(1+'Summary&amp;Assumptions'!$J$29)^(AH$46-1))+AND(AH$56&lt;'Summary&amp;Assumptions'!$J$31,AH$47&gt;=$FQ167,AH$47&lt;=$FR167)*(('Summary&amp;Assumptions'!$H$25*$C167)*(1+'Summary&amp;Assumptions'!$J$29)^(AH$46-1))</f>
        <v>0</v>
      </c>
      <c r="AD167" s="588">
        <f>AND(AI$55&gt;0,SUM($E167:AC167)&lt;'Summary&amp;Assumptions'!$G$32*$B167,$D167&gt;='Summary&amp;Assumptions'!$D$17,AI$47&gt;=$D167,AI$47&lt;=EDATE($D167,'Summary&amp;Assumptions'!$G$32))*$B167+AND(AI$56&lt;'Summary&amp;Assumptions'!$J$31,AI$47&gt;=$FO167,AI$47&lt;=$FP167)*(('Summary&amp;Assumptions'!$H$25*$C167)*(1+'Summary&amp;Assumptions'!$J$29)^(AI$46-1))+AND(AI$56&lt;'Summary&amp;Assumptions'!$J$31,AI$47&gt;=$FQ167,AI$47&lt;=$FR167)*(('Summary&amp;Assumptions'!$H$25*$C167)*(1+'Summary&amp;Assumptions'!$J$29)^(AI$46-1))</f>
        <v>0</v>
      </c>
      <c r="AE167" s="588">
        <f>AND(AJ$55&gt;0,SUM($E167:AD167)&lt;'Summary&amp;Assumptions'!$G$32*$B167,$D167&gt;='Summary&amp;Assumptions'!$D$17,AJ$47&gt;=$D167,AJ$47&lt;=EDATE($D167,'Summary&amp;Assumptions'!$G$32))*$B167+AND(AJ$56&lt;'Summary&amp;Assumptions'!$J$31,AJ$47&gt;=$FO167,AJ$47&lt;=$FP167)*(('Summary&amp;Assumptions'!$H$25*$C167)*(1+'Summary&amp;Assumptions'!$J$29)^(AJ$46-1))+AND(AJ$56&lt;'Summary&amp;Assumptions'!$J$31,AJ$47&gt;=$FQ167,AJ$47&lt;=$FR167)*(('Summary&amp;Assumptions'!$H$25*$C167)*(1+'Summary&amp;Assumptions'!$J$29)^(AJ$46-1))</f>
        <v>0</v>
      </c>
      <c r="AF167" s="588">
        <f>AND(AK$55&gt;0,SUM($E167:AE167)&lt;'Summary&amp;Assumptions'!$G$32*$B167,$D167&gt;='Summary&amp;Assumptions'!$D$17,AK$47&gt;=$D167,AK$47&lt;=EDATE($D167,'Summary&amp;Assumptions'!$G$32))*$B167+AND(AK$56&lt;'Summary&amp;Assumptions'!$J$31,AK$47&gt;=$FO167,AK$47&lt;=$FP167)*(('Summary&amp;Assumptions'!$H$25*$C167)*(1+'Summary&amp;Assumptions'!$J$29)^(AK$46-1))+AND(AK$56&lt;'Summary&amp;Assumptions'!$J$31,AK$47&gt;=$FQ167,AK$47&lt;=$FR167)*(('Summary&amp;Assumptions'!$H$25*$C167)*(1+'Summary&amp;Assumptions'!$J$29)^(AK$46-1))</f>
        <v>0</v>
      </c>
      <c r="AG167" s="588">
        <f>AND(AL$55&gt;0,SUM($E167:AF167)&lt;'Summary&amp;Assumptions'!$G$32*$B167,$D167&gt;='Summary&amp;Assumptions'!$D$17,AL$47&gt;=$D167,AL$47&lt;=EDATE($D167,'Summary&amp;Assumptions'!$G$32))*$B167+AND(AL$56&lt;'Summary&amp;Assumptions'!$J$31,AL$47&gt;=$FO167,AL$47&lt;=$FP167)*(('Summary&amp;Assumptions'!$H$25*$C167)*(1+'Summary&amp;Assumptions'!$J$29)^(AL$46-1))+AND(AL$56&lt;'Summary&amp;Assumptions'!$J$31,AL$47&gt;=$FQ167,AL$47&lt;=$FR167)*(('Summary&amp;Assumptions'!$H$25*$C167)*(1+'Summary&amp;Assumptions'!$J$29)^(AL$46-1))</f>
        <v>0</v>
      </c>
      <c r="AH167" s="588">
        <f>AND(AM$55&gt;0,SUM($E167:AG167)&lt;'Summary&amp;Assumptions'!$G$32*$B167,$D167&gt;='Summary&amp;Assumptions'!$D$17,AM$47&gt;=$D167,AM$47&lt;=EDATE($D167,'Summary&amp;Assumptions'!$G$32))*$B167+AND(AM$56&lt;'Summary&amp;Assumptions'!$J$31,AM$47&gt;=$FO167,AM$47&lt;=$FP167)*(('Summary&amp;Assumptions'!$H$25*$C167)*(1+'Summary&amp;Assumptions'!$J$29)^(AM$46-1))+AND(AM$56&lt;'Summary&amp;Assumptions'!$J$31,AM$47&gt;=$FQ167,AM$47&lt;=$FR167)*(('Summary&amp;Assumptions'!$H$25*$C167)*(1+'Summary&amp;Assumptions'!$J$29)^(AM$46-1))</f>
        <v>0</v>
      </c>
      <c r="AI167" s="588">
        <f>AND(AN$55&gt;0,SUM($E167:AH167)&lt;'Summary&amp;Assumptions'!$G$32*$B167,$D167&gt;='Summary&amp;Assumptions'!$D$17,AN$47&gt;=$D167,AN$47&lt;=EDATE($D167,'Summary&amp;Assumptions'!$G$32))*$B167+AND(AN$56&lt;'Summary&amp;Assumptions'!$J$31,AN$47&gt;=$FO167,AN$47&lt;=$FP167)*(('Summary&amp;Assumptions'!$H$25*$C167)*(1+'Summary&amp;Assumptions'!$J$29)^(AN$46-1))+AND(AN$56&lt;'Summary&amp;Assumptions'!$J$31,AN$47&gt;=$FQ167,AN$47&lt;=$FR167)*(('Summary&amp;Assumptions'!$H$25*$C167)*(1+'Summary&amp;Assumptions'!$J$29)^(AN$46-1))</f>
        <v>0</v>
      </c>
      <c r="AJ167" s="588">
        <f>AND(AO$55&gt;0,SUM($E167:AI167)&lt;'Summary&amp;Assumptions'!$G$32*$B167,$D167&gt;='Summary&amp;Assumptions'!$D$17,AO$47&gt;=$D167,AO$47&lt;=EDATE($D167,'Summary&amp;Assumptions'!$G$32))*$B167+AND(AO$56&lt;'Summary&amp;Assumptions'!$J$31,AO$47&gt;=$FO167,AO$47&lt;=$FP167)*(('Summary&amp;Assumptions'!$H$25*$C167)*(1+'Summary&amp;Assumptions'!$J$29)^(AO$46-1))+AND(AO$56&lt;'Summary&amp;Assumptions'!$J$31,AO$47&gt;=$FQ167,AO$47&lt;=$FR167)*(('Summary&amp;Assumptions'!$H$25*$C167)*(1+'Summary&amp;Assumptions'!$J$29)^(AO$46-1))</f>
        <v>0</v>
      </c>
      <c r="AK167" s="588">
        <f>AND(AP$55&gt;0,SUM($E167:AJ167)&lt;'Summary&amp;Assumptions'!$G$32*$B167,$D167&gt;='Summary&amp;Assumptions'!$D$17,AP$47&gt;=$D167,AP$47&lt;=EDATE($D167,'Summary&amp;Assumptions'!$G$32))*$B167+AND(AP$56&lt;'Summary&amp;Assumptions'!$J$31,AP$47&gt;=$FO167,AP$47&lt;=$FP167)*(('Summary&amp;Assumptions'!$H$25*$C167)*(1+'Summary&amp;Assumptions'!$J$29)^(AP$46-1))+AND(AP$56&lt;'Summary&amp;Assumptions'!$J$31,AP$47&gt;=$FQ167,AP$47&lt;=$FR167)*(('Summary&amp;Assumptions'!$H$25*$C167)*(1+'Summary&amp;Assumptions'!$J$29)^(AP$46-1))</f>
        <v>0</v>
      </c>
      <c r="AL167" s="588">
        <f>AND(AQ$55&gt;0,SUM($E167:AK167)&lt;'Summary&amp;Assumptions'!$G$32*$B167,$D167&gt;='Summary&amp;Assumptions'!$D$17,AQ$47&gt;=$D167,AQ$47&lt;=EDATE($D167,'Summary&amp;Assumptions'!$G$32))*$B167+AND(AQ$56&lt;'Summary&amp;Assumptions'!$J$31,AQ$47&gt;=$FO167,AQ$47&lt;=$FP167)*(('Summary&amp;Assumptions'!$H$25*$C167)*(1+'Summary&amp;Assumptions'!$J$29)^(AQ$46-1))+AND(AQ$56&lt;'Summary&amp;Assumptions'!$J$31,AQ$47&gt;=$FQ167,AQ$47&lt;=$FR167)*(('Summary&amp;Assumptions'!$H$25*$C167)*(1+'Summary&amp;Assumptions'!$J$29)^(AQ$46-1))</f>
        <v>0</v>
      </c>
      <c r="AM167" s="588">
        <f>AND(AR$55&gt;0,SUM($E167:AL167)&lt;'Summary&amp;Assumptions'!$G$32*$B167,$D167&gt;='Summary&amp;Assumptions'!$D$17,AR$47&gt;=$D167,AR$47&lt;=EDATE($D167,'Summary&amp;Assumptions'!$G$32))*$B167+AND(AR$56&lt;'Summary&amp;Assumptions'!$J$31,AR$47&gt;=$FO167,AR$47&lt;=$FP167)*(('Summary&amp;Assumptions'!$H$25*$C167)*(1+'Summary&amp;Assumptions'!$J$29)^(AR$46-1))+AND(AR$56&lt;'Summary&amp;Assumptions'!$J$31,AR$47&gt;=$FQ167,AR$47&lt;=$FR167)*(('Summary&amp;Assumptions'!$H$25*$C167)*(1+'Summary&amp;Assumptions'!$J$29)^(AR$46-1))</f>
        <v>0</v>
      </c>
      <c r="AN167" s="588">
        <f>AND(AS$55&gt;0,SUM($E167:AM167)&lt;'Summary&amp;Assumptions'!$G$32*$B167,$D167&gt;='Summary&amp;Assumptions'!$D$17,AS$47&gt;=$D167,AS$47&lt;=EDATE($D167,'Summary&amp;Assumptions'!$G$32))*$B167+AND(AS$56&lt;'Summary&amp;Assumptions'!$J$31,AS$47&gt;=$FO167,AS$47&lt;=$FP167)*(('Summary&amp;Assumptions'!$H$25*$C167)*(1+'Summary&amp;Assumptions'!$J$29)^(AS$46-1))+AND(AS$56&lt;'Summary&amp;Assumptions'!$J$31,AS$47&gt;=$FQ167,AS$47&lt;=$FR167)*(('Summary&amp;Assumptions'!$H$25*$C167)*(1+'Summary&amp;Assumptions'!$J$29)^(AS$46-1))</f>
        <v>0</v>
      </c>
      <c r="AO167" s="588">
        <f>AND(AT$55&gt;0,SUM($E167:AN167)&lt;'Summary&amp;Assumptions'!$G$32*$B167,$D167&gt;='Summary&amp;Assumptions'!$D$17,AT$47&gt;=$D167,AT$47&lt;=EDATE($D167,'Summary&amp;Assumptions'!$G$32))*$B167+AND(AT$56&lt;'Summary&amp;Assumptions'!$J$31,AT$47&gt;=$FO167,AT$47&lt;=$FP167)*(('Summary&amp;Assumptions'!$H$25*$C167)*(1+'Summary&amp;Assumptions'!$J$29)^(AT$46-1))+AND(AT$56&lt;'Summary&amp;Assumptions'!$J$31,AT$47&gt;=$FQ167,AT$47&lt;=$FR167)*(('Summary&amp;Assumptions'!$H$25*$C167)*(1+'Summary&amp;Assumptions'!$J$29)^(AT$46-1))</f>
        <v>0</v>
      </c>
      <c r="AP167" s="588">
        <f>AND(AU$55&gt;0,SUM($E167:AO167)&lt;'Summary&amp;Assumptions'!$G$32*$B167,$D167&gt;='Summary&amp;Assumptions'!$D$17,AU$47&gt;=$D167,AU$47&lt;=EDATE($D167,'Summary&amp;Assumptions'!$G$32))*$B167+AND(AU$56&lt;'Summary&amp;Assumptions'!$J$31,AU$47&gt;=$FO167,AU$47&lt;=$FP167)*(('Summary&amp;Assumptions'!$H$25*$C167)*(1+'Summary&amp;Assumptions'!$J$29)^(AU$46-1))+AND(AU$56&lt;'Summary&amp;Assumptions'!$J$31,AU$47&gt;=$FQ167,AU$47&lt;=$FR167)*(('Summary&amp;Assumptions'!$H$25*$C167)*(1+'Summary&amp;Assumptions'!$J$29)^(AU$46-1))</f>
        <v>0</v>
      </c>
      <c r="AQ167" s="588">
        <f>AND(AV$55&gt;0,SUM($E167:AP167)&lt;'Summary&amp;Assumptions'!$G$32*$B167,$D167&gt;='Summary&amp;Assumptions'!$D$17,AV$47&gt;=$D167,AV$47&lt;=EDATE($D167,'Summary&amp;Assumptions'!$G$32))*$B167+AND(AV$56&lt;'Summary&amp;Assumptions'!$J$31,AV$47&gt;=$FO167,AV$47&lt;=$FP167)*(('Summary&amp;Assumptions'!$H$25*$C167)*(1+'Summary&amp;Assumptions'!$J$29)^(AV$46-1))+AND(AV$56&lt;'Summary&amp;Assumptions'!$J$31,AV$47&gt;=$FQ167,AV$47&lt;=$FR167)*(('Summary&amp;Assumptions'!$H$25*$C167)*(1+'Summary&amp;Assumptions'!$J$29)^(AV$46-1))</f>
        <v>0</v>
      </c>
      <c r="AR167" s="588">
        <f>AND(AW$55&gt;0,SUM($E167:AQ167)&lt;'Summary&amp;Assumptions'!$G$32*$B167,$D167&gt;='Summary&amp;Assumptions'!$D$17,AW$47&gt;=$D167,AW$47&lt;=EDATE($D167,'Summary&amp;Assumptions'!$G$32))*$B167+AND(AW$56&lt;'Summary&amp;Assumptions'!$J$31,AW$47&gt;=$FO167,AW$47&lt;=$FP167)*(('Summary&amp;Assumptions'!$H$25*$C167)*(1+'Summary&amp;Assumptions'!$J$29)^(AW$46-1))+AND(AW$56&lt;'Summary&amp;Assumptions'!$J$31,AW$47&gt;=$FQ167,AW$47&lt;=$FR167)*(('Summary&amp;Assumptions'!$H$25*$C167)*(1+'Summary&amp;Assumptions'!$J$29)^(AW$46-1))</f>
        <v>0</v>
      </c>
      <c r="AS167" s="588">
        <f>AND(AX$55&gt;0,SUM($E167:AR167)&lt;'Summary&amp;Assumptions'!$G$32*$B167,$D167&gt;='Summary&amp;Assumptions'!$D$17,AX$47&gt;=$D167,AX$47&lt;=EDATE($D167,'Summary&amp;Assumptions'!$G$32))*$B167+AND(AX$56&lt;'Summary&amp;Assumptions'!$J$31,AX$47&gt;=$FO167,AX$47&lt;=$FP167)*(('Summary&amp;Assumptions'!$H$25*$C167)*(1+'Summary&amp;Assumptions'!$J$29)^(AX$46-1))+AND(AX$56&lt;'Summary&amp;Assumptions'!$J$31,AX$47&gt;=$FQ167,AX$47&lt;=$FR167)*(('Summary&amp;Assumptions'!$H$25*$C167)*(1+'Summary&amp;Assumptions'!$J$29)^(AX$46-1))</f>
        <v>0</v>
      </c>
      <c r="AT167" s="588">
        <f>AND(AY$55&gt;0,SUM($E167:AS167)&lt;'Summary&amp;Assumptions'!$G$32*$B167,$D167&gt;='Summary&amp;Assumptions'!$D$17,AY$47&gt;=$D167,AY$47&lt;=EDATE($D167,'Summary&amp;Assumptions'!$G$32))*$B167+AND(AY$56&lt;'Summary&amp;Assumptions'!$J$31,AY$47&gt;=$FO167,AY$47&lt;=$FP167)*(('Summary&amp;Assumptions'!$H$25*$C167)*(1+'Summary&amp;Assumptions'!$J$29)^(AY$46-1))+AND(AY$56&lt;'Summary&amp;Assumptions'!$J$31,AY$47&gt;=$FQ167,AY$47&lt;=$FR167)*(('Summary&amp;Assumptions'!$H$25*$C167)*(1+'Summary&amp;Assumptions'!$J$29)^(AY$46-1))</f>
        <v>0</v>
      </c>
      <c r="AU167" s="588">
        <f>AND(AZ$55&gt;0,SUM($E167:AT167)&lt;'Summary&amp;Assumptions'!$G$32*$B167,$D167&gt;='Summary&amp;Assumptions'!$D$17,AZ$47&gt;=$D167,AZ$47&lt;=EDATE($D167,'Summary&amp;Assumptions'!$G$32))*$B167+AND(AZ$56&lt;'Summary&amp;Assumptions'!$J$31,AZ$47&gt;=$FO167,AZ$47&lt;=$FP167)*(('Summary&amp;Assumptions'!$H$25*$C167)*(1+'Summary&amp;Assumptions'!$J$29)^(AZ$46-1))+AND(AZ$56&lt;'Summary&amp;Assumptions'!$J$31,AZ$47&gt;=$FQ167,AZ$47&lt;=$FR167)*(('Summary&amp;Assumptions'!$H$25*$C167)*(1+'Summary&amp;Assumptions'!$J$29)^(AZ$46-1))</f>
        <v>0</v>
      </c>
      <c r="AV167" s="588">
        <f>AND(BA$55&gt;0,SUM($E167:AU167)&lt;'Summary&amp;Assumptions'!$G$32*$B167,$D167&gt;='Summary&amp;Assumptions'!$D$17,BA$47&gt;=$D167,BA$47&lt;=EDATE($D167,'Summary&amp;Assumptions'!$G$32))*$B167+AND(BA$56&lt;'Summary&amp;Assumptions'!$J$31,BA$47&gt;=$FO167,BA$47&lt;=$FP167)*(('Summary&amp;Assumptions'!$H$25*$C167)*(1+'Summary&amp;Assumptions'!$J$29)^(BA$46-1))+AND(BA$56&lt;'Summary&amp;Assumptions'!$J$31,BA$47&gt;=$FQ167,BA$47&lt;=$FR167)*(('Summary&amp;Assumptions'!$H$25*$C167)*(1+'Summary&amp;Assumptions'!$J$29)^(BA$46-1))</f>
        <v>0</v>
      </c>
      <c r="AW167" s="588">
        <f>AND(BB$55&gt;0,SUM($E167:AV167)&lt;'Summary&amp;Assumptions'!$G$32*$B167,$D167&gt;='Summary&amp;Assumptions'!$D$17,BB$47&gt;=$D167,BB$47&lt;=EDATE($D167,'Summary&amp;Assumptions'!$G$32))*$B167+AND(BB$56&lt;'Summary&amp;Assumptions'!$J$31,BB$47&gt;=$FO167,BB$47&lt;=$FP167)*(('Summary&amp;Assumptions'!$H$25*$C167)*(1+'Summary&amp;Assumptions'!$J$29)^(BB$46-1))+AND(BB$56&lt;'Summary&amp;Assumptions'!$J$31,BB$47&gt;=$FQ167,BB$47&lt;=$FR167)*(('Summary&amp;Assumptions'!$H$25*$C167)*(1+'Summary&amp;Assumptions'!$J$29)^(BB$46-1))</f>
        <v>0</v>
      </c>
      <c r="AX167" s="588">
        <f>AND(BC$55&gt;0,SUM($E167:AW167)&lt;'Summary&amp;Assumptions'!$G$32*$B167,$D167&gt;='Summary&amp;Assumptions'!$D$17,BC$47&gt;=$D167,BC$47&lt;=EDATE($D167,'Summary&amp;Assumptions'!$G$32))*$B167+AND(BC$56&lt;'Summary&amp;Assumptions'!$J$31,BC$47&gt;=$FO167,BC$47&lt;=$FP167)*(('Summary&amp;Assumptions'!$H$25*$C167)*(1+'Summary&amp;Assumptions'!$J$29)^(BC$46-1))+AND(BC$56&lt;'Summary&amp;Assumptions'!$J$31,BC$47&gt;=$FQ167,BC$47&lt;=$FR167)*(('Summary&amp;Assumptions'!$H$25*$C167)*(1+'Summary&amp;Assumptions'!$J$29)^(BC$46-1))</f>
        <v>0</v>
      </c>
      <c r="AY167" s="588">
        <f>AND(BD$55&gt;0,SUM($E167:AX167)&lt;'Summary&amp;Assumptions'!$G$32*$B167,$D167&gt;='Summary&amp;Assumptions'!$D$17,BD$47&gt;=$D167,BD$47&lt;=EDATE($D167,'Summary&amp;Assumptions'!$G$32))*$B167+AND(BD$56&lt;'Summary&amp;Assumptions'!$J$31,BD$47&gt;=$FO167,BD$47&lt;=$FP167)*(('Summary&amp;Assumptions'!$H$25*$C167)*(1+'Summary&amp;Assumptions'!$J$29)^(BD$46-1))+AND(BD$56&lt;'Summary&amp;Assumptions'!$J$31,BD$47&gt;=$FQ167,BD$47&lt;=$FR167)*(('Summary&amp;Assumptions'!$H$25*$C167)*(1+'Summary&amp;Assumptions'!$J$29)^(BD$46-1))</f>
        <v>0</v>
      </c>
      <c r="AZ167" s="588">
        <f>AND(BE$55&gt;0,SUM($E167:AY167)&lt;'Summary&amp;Assumptions'!$G$32*$B167,$D167&gt;='Summary&amp;Assumptions'!$D$17,BE$47&gt;=$D167,BE$47&lt;=EDATE($D167,'Summary&amp;Assumptions'!$G$32))*$B167+AND(BE$56&lt;'Summary&amp;Assumptions'!$J$31,BE$47&gt;=$FO167,BE$47&lt;=$FP167)*(('Summary&amp;Assumptions'!$H$25*$C167)*(1+'Summary&amp;Assumptions'!$J$29)^(BE$46-1))+AND(BE$56&lt;'Summary&amp;Assumptions'!$J$31,BE$47&gt;=$FQ167,BE$47&lt;=$FR167)*(('Summary&amp;Assumptions'!$H$25*$C167)*(1+'Summary&amp;Assumptions'!$J$29)^(BE$46-1))</f>
        <v>0</v>
      </c>
      <c r="BA167" s="588">
        <f>AND(BF$55&gt;0,SUM($E167:AZ167)&lt;'Summary&amp;Assumptions'!$G$32*$B167,$D167&gt;='Summary&amp;Assumptions'!$D$17,BF$47&gt;=$D167,BF$47&lt;=EDATE($D167,'Summary&amp;Assumptions'!$G$32))*$B167+AND(BF$56&lt;'Summary&amp;Assumptions'!$J$31,BF$47&gt;=$FO167,BF$47&lt;=$FP167)*(('Summary&amp;Assumptions'!$H$25*$C167)*(1+'Summary&amp;Assumptions'!$J$29)^(BF$46-1))+AND(BF$56&lt;'Summary&amp;Assumptions'!$J$31,BF$47&gt;=$FQ167,BF$47&lt;=$FR167)*(('Summary&amp;Assumptions'!$H$25*$C167)*(1+'Summary&amp;Assumptions'!$J$29)^(BF$46-1))</f>
        <v>0</v>
      </c>
      <c r="BB167" s="588">
        <f>AND(BG$55&gt;0,SUM($E167:BA167)&lt;'Summary&amp;Assumptions'!$G$32*$B167,$D167&gt;='Summary&amp;Assumptions'!$D$17,BG$47&gt;=$D167,BG$47&lt;=EDATE($D167,'Summary&amp;Assumptions'!$G$32))*$B167+AND(BG$56&lt;'Summary&amp;Assumptions'!$J$31,BG$47&gt;=$FO167,BG$47&lt;=$FP167)*(('Summary&amp;Assumptions'!$H$25*$C167)*(1+'Summary&amp;Assumptions'!$J$29)^(BG$46-1))+AND(BG$56&lt;'Summary&amp;Assumptions'!$J$31,BG$47&gt;=$FQ167,BG$47&lt;=$FR167)*(('Summary&amp;Assumptions'!$H$25*$C167)*(1+'Summary&amp;Assumptions'!$J$29)^(BG$46-1))</f>
        <v>0</v>
      </c>
      <c r="BC167" s="588">
        <f>AND(BH$55&gt;0,SUM($E167:BB167)&lt;'Summary&amp;Assumptions'!$G$32*$B167,$D167&gt;='Summary&amp;Assumptions'!$D$17,BH$47&gt;=$D167,BH$47&lt;=EDATE($D167,'Summary&amp;Assumptions'!$G$32))*$B167+AND(BH$56&lt;'Summary&amp;Assumptions'!$J$31,BH$47&gt;=$FO167,BH$47&lt;=$FP167)*(('Summary&amp;Assumptions'!$H$25*$C167)*(1+'Summary&amp;Assumptions'!$J$29)^(BH$46-1))+AND(BH$56&lt;'Summary&amp;Assumptions'!$J$31,BH$47&gt;=$FQ167,BH$47&lt;=$FR167)*(('Summary&amp;Assumptions'!$H$25*$C167)*(1+'Summary&amp;Assumptions'!$J$29)^(BH$46-1))</f>
        <v>0</v>
      </c>
      <c r="BD167" s="588">
        <f>AND(BI$55&gt;0,SUM($E167:BC167)&lt;'Summary&amp;Assumptions'!$G$32*$B167,$D167&gt;='Summary&amp;Assumptions'!$D$17,BI$47&gt;=$D167,BI$47&lt;=EDATE($D167,'Summary&amp;Assumptions'!$G$32))*$B167+AND(BI$56&lt;'Summary&amp;Assumptions'!$J$31,BI$47&gt;=$FO167,BI$47&lt;=$FP167)*(('Summary&amp;Assumptions'!$H$25*$C167)*(1+'Summary&amp;Assumptions'!$J$29)^(BI$46-1))+AND(BI$56&lt;'Summary&amp;Assumptions'!$J$31,BI$47&gt;=$FQ167,BI$47&lt;=$FR167)*(('Summary&amp;Assumptions'!$H$25*$C167)*(1+'Summary&amp;Assumptions'!$J$29)^(BI$46-1))</f>
        <v>0</v>
      </c>
      <c r="BE167" s="588">
        <f>AND(BJ$55&gt;0,SUM($E167:BD167)&lt;'Summary&amp;Assumptions'!$G$32*$B167,$D167&gt;='Summary&amp;Assumptions'!$D$17,BJ$47&gt;=$D167,BJ$47&lt;=EDATE($D167,'Summary&amp;Assumptions'!$G$32))*$B167+AND(BJ$56&lt;'Summary&amp;Assumptions'!$J$31,BJ$47&gt;=$FO167,BJ$47&lt;=$FP167)*(('Summary&amp;Assumptions'!$H$25*$C167)*(1+'Summary&amp;Assumptions'!$J$29)^(BJ$46-1))+AND(BJ$56&lt;'Summary&amp;Assumptions'!$J$31,BJ$47&gt;=$FQ167,BJ$47&lt;=$FR167)*(('Summary&amp;Assumptions'!$H$25*$C167)*(1+'Summary&amp;Assumptions'!$J$29)^(BJ$46-1))</f>
        <v>0</v>
      </c>
      <c r="BF167" s="588">
        <f>AND(BK$55&gt;0,SUM($E167:BE167)&lt;'Summary&amp;Assumptions'!$G$32*$B167,$D167&gt;='Summary&amp;Assumptions'!$D$17,BK$47&gt;=$D167,BK$47&lt;=EDATE($D167,'Summary&amp;Assumptions'!$G$32))*$B167+AND(BK$56&lt;'Summary&amp;Assumptions'!$J$31,BK$47&gt;=$FO167,BK$47&lt;=$FP167)*(('Summary&amp;Assumptions'!$H$25*$C167)*(1+'Summary&amp;Assumptions'!$J$29)^(BK$46-1))+AND(BK$56&lt;'Summary&amp;Assumptions'!$J$31,BK$47&gt;=$FQ167,BK$47&lt;=$FR167)*(('Summary&amp;Assumptions'!$H$25*$C167)*(1+'Summary&amp;Assumptions'!$J$29)^(BK$46-1))</f>
        <v>0</v>
      </c>
      <c r="BG167" s="588">
        <f>AND(BL$55&gt;0,SUM($E167:BF167)&lt;'Summary&amp;Assumptions'!$G$32*$B167,$D167&gt;='Summary&amp;Assumptions'!$D$17,BL$47&gt;=$D167,BL$47&lt;=EDATE($D167,'Summary&amp;Assumptions'!$G$32))*$B167+AND(BL$56&lt;'Summary&amp;Assumptions'!$J$31,BL$47&gt;=$FO167,BL$47&lt;=$FP167)*(('Summary&amp;Assumptions'!$H$25*$C167)*(1+'Summary&amp;Assumptions'!$J$29)^(BL$46-1))+AND(BL$56&lt;'Summary&amp;Assumptions'!$J$31,BL$47&gt;=$FQ167,BL$47&lt;=$FR167)*(('Summary&amp;Assumptions'!$H$25*$C167)*(1+'Summary&amp;Assumptions'!$J$29)^(BL$46-1))</f>
        <v>0</v>
      </c>
      <c r="BH167" s="588">
        <f>AND(BM$55&gt;0,SUM($E167:BG167)&lt;'Summary&amp;Assumptions'!$G$32*$B167,$D167&gt;='Summary&amp;Assumptions'!$D$17,BM$47&gt;=$D167,BM$47&lt;=EDATE($D167,'Summary&amp;Assumptions'!$G$32))*$B167+AND(BM$56&lt;'Summary&amp;Assumptions'!$J$31,BM$47&gt;=$FO167,BM$47&lt;=$FP167)*(('Summary&amp;Assumptions'!$H$25*$C167)*(1+'Summary&amp;Assumptions'!$J$29)^(BM$46-1))+AND(BM$56&lt;'Summary&amp;Assumptions'!$J$31,BM$47&gt;=$FQ167,BM$47&lt;=$FR167)*(('Summary&amp;Assumptions'!$H$25*$C167)*(1+'Summary&amp;Assumptions'!$J$29)^(BM$46-1))</f>
        <v>0</v>
      </c>
      <c r="BI167" s="588">
        <f>AND(BN$55&gt;0,SUM($E167:BH167)&lt;'Summary&amp;Assumptions'!$G$32*$B167,$D167&gt;='Summary&amp;Assumptions'!$D$17,BN$47&gt;=$D167,BN$47&lt;=EDATE($D167,'Summary&amp;Assumptions'!$G$32))*$B167+AND(BN$56&lt;'Summary&amp;Assumptions'!$J$31,BN$47&gt;=$FO167,BN$47&lt;=$FP167)*(('Summary&amp;Assumptions'!$H$25*$C167)*(1+'Summary&amp;Assumptions'!$J$29)^(BN$46-1))+AND(BN$56&lt;'Summary&amp;Assumptions'!$J$31,BN$47&gt;=$FQ167,BN$47&lt;=$FR167)*(('Summary&amp;Assumptions'!$H$25*$C167)*(1+'Summary&amp;Assumptions'!$J$29)^(BN$46-1))</f>
        <v>0</v>
      </c>
      <c r="BJ167" s="588">
        <f>AND(BO$55&gt;0,SUM($E167:BI167)&lt;'Summary&amp;Assumptions'!$G$32*$B167,$D167&gt;='Summary&amp;Assumptions'!$D$17,BO$47&gt;=$D167,BO$47&lt;=EDATE($D167,'Summary&amp;Assumptions'!$G$32))*$B167+AND(BO$56&lt;'Summary&amp;Assumptions'!$J$31,BO$47&gt;=$FO167,BO$47&lt;=$FP167)*(('Summary&amp;Assumptions'!$H$25*$C167)*(1+'Summary&amp;Assumptions'!$J$29)^(BO$46-1))+AND(BO$56&lt;'Summary&amp;Assumptions'!$J$31,BO$47&gt;=$FQ167,BO$47&lt;=$FR167)*(('Summary&amp;Assumptions'!$H$25*$C167)*(1+'Summary&amp;Assumptions'!$J$29)^(BO$46-1))</f>
        <v>0</v>
      </c>
      <c r="BK167" s="588">
        <f>AND(BP$55&gt;0,SUM($E167:BJ167)&lt;'Summary&amp;Assumptions'!$G$32*$B167,$D167&gt;='Summary&amp;Assumptions'!$D$17,BP$47&gt;=$D167,BP$47&lt;=EDATE($D167,'Summary&amp;Assumptions'!$G$32))*$B167+AND(BP$56&lt;'Summary&amp;Assumptions'!$J$31,BP$47&gt;=$FO167,BP$47&lt;=$FP167)*(('Summary&amp;Assumptions'!$H$25*$C167)*(1+'Summary&amp;Assumptions'!$J$29)^(BP$46-1))+AND(BP$56&lt;'Summary&amp;Assumptions'!$J$31,BP$47&gt;=$FQ167,BP$47&lt;=$FR167)*(('Summary&amp;Assumptions'!$H$25*$C167)*(1+'Summary&amp;Assumptions'!$J$29)^(BP$46-1))</f>
        <v>0</v>
      </c>
      <c r="BL167" s="588">
        <f>AND(BQ$55&gt;0,SUM($E167:BK167)&lt;'Summary&amp;Assumptions'!$G$32*$B167,$D167&gt;='Summary&amp;Assumptions'!$D$17,BQ$47&gt;=$D167,BQ$47&lt;=EDATE($D167,'Summary&amp;Assumptions'!$G$32))*$B167+AND(BQ$56&lt;'Summary&amp;Assumptions'!$J$31,BQ$47&gt;=$FO167,BQ$47&lt;=$FP167)*(('Summary&amp;Assumptions'!$H$25*$C167)*(1+'Summary&amp;Assumptions'!$J$29)^(BQ$46-1))+AND(BQ$56&lt;'Summary&amp;Assumptions'!$J$31,BQ$47&gt;=$FQ167,BQ$47&lt;=$FR167)*(('Summary&amp;Assumptions'!$H$25*$C167)*(1+'Summary&amp;Assumptions'!$J$29)^(BQ$46-1))</f>
        <v>0</v>
      </c>
      <c r="BM167" s="588">
        <f>AND(BR$55&gt;0,SUM($E167:BL167)&lt;'Summary&amp;Assumptions'!$G$32*$B167,$D167&gt;='Summary&amp;Assumptions'!$D$17,BR$47&gt;=$D167,BR$47&lt;=EDATE($D167,'Summary&amp;Assumptions'!$G$32))*$B167+AND(BR$56&lt;'Summary&amp;Assumptions'!$J$31,BR$47&gt;=$FO167,BR$47&lt;=$FP167)*(('Summary&amp;Assumptions'!$H$25*$C167)*(1+'Summary&amp;Assumptions'!$J$29)^(BR$46-1))+AND(BR$56&lt;'Summary&amp;Assumptions'!$J$31,BR$47&gt;=$FQ167,BR$47&lt;=$FR167)*(('Summary&amp;Assumptions'!$H$25*$C167)*(1+'Summary&amp;Assumptions'!$J$29)^(BR$46-1))</f>
        <v>0</v>
      </c>
      <c r="BN167" s="588">
        <f>AND(BS$55&gt;0,SUM($E167:BM167)&lt;'Summary&amp;Assumptions'!$G$32*$B167,$D167&gt;='Summary&amp;Assumptions'!$D$17,BS$47&gt;=$D167,BS$47&lt;=EDATE($D167,'Summary&amp;Assumptions'!$G$32))*$B167+AND(BS$56&lt;'Summary&amp;Assumptions'!$J$31,BS$47&gt;=$FO167,BS$47&lt;=$FP167)*(('Summary&amp;Assumptions'!$H$25*$C167)*(1+'Summary&amp;Assumptions'!$J$29)^(BS$46-1))+AND(BS$56&lt;'Summary&amp;Assumptions'!$J$31,BS$47&gt;=$FQ167,BS$47&lt;=$FR167)*(('Summary&amp;Assumptions'!$H$25*$C167)*(1+'Summary&amp;Assumptions'!$J$29)^(BS$46-1))</f>
        <v>0</v>
      </c>
      <c r="BO167" s="588">
        <f>AND(BT$55&gt;0,SUM($E167:BN167)&lt;'Summary&amp;Assumptions'!$G$32*$B167,$D167&gt;='Summary&amp;Assumptions'!$D$17,BT$47&gt;=$D167,BT$47&lt;=EDATE($D167,'Summary&amp;Assumptions'!$G$32))*$B167+AND(BT$56&lt;'Summary&amp;Assumptions'!$J$31,BT$47&gt;=$FO167,BT$47&lt;=$FP167)*(('Summary&amp;Assumptions'!$H$25*$C167)*(1+'Summary&amp;Assumptions'!$J$29)^(BT$46-1))+AND(BT$56&lt;'Summary&amp;Assumptions'!$J$31,BT$47&gt;=$FQ167,BT$47&lt;=$FR167)*(('Summary&amp;Assumptions'!$H$25*$C167)*(1+'Summary&amp;Assumptions'!$J$29)^(BT$46-1))</f>
        <v>0</v>
      </c>
      <c r="BP167" s="588">
        <f>AND(BU$55&gt;0,SUM($E167:BO167)&lt;'Summary&amp;Assumptions'!$G$32*$B167,$D167&gt;='Summary&amp;Assumptions'!$D$17,BU$47&gt;=$D167,BU$47&lt;=EDATE($D167,'Summary&amp;Assumptions'!$G$32))*$B167+AND(BU$56&lt;'Summary&amp;Assumptions'!$J$31,BU$47&gt;=$FO167,BU$47&lt;=$FP167)*(('Summary&amp;Assumptions'!$H$25*$C167)*(1+'Summary&amp;Assumptions'!$J$29)^(BU$46-1))+AND(BU$56&lt;'Summary&amp;Assumptions'!$J$31,BU$47&gt;=$FQ167,BU$47&lt;=$FR167)*(('Summary&amp;Assumptions'!$H$25*$C167)*(1+'Summary&amp;Assumptions'!$J$29)^(BU$46-1))</f>
        <v>0</v>
      </c>
      <c r="BQ167" s="588">
        <f>AND(BV$55&gt;0,SUM($E167:BP167)&lt;'Summary&amp;Assumptions'!$G$32*$B167,$D167&gt;='Summary&amp;Assumptions'!$D$17,BV$47&gt;=$D167,BV$47&lt;=EDATE($D167,'Summary&amp;Assumptions'!$G$32))*$B167+AND(BV$56&lt;'Summary&amp;Assumptions'!$J$31,BV$47&gt;=$FO167,BV$47&lt;=$FP167)*(('Summary&amp;Assumptions'!$H$25*$C167)*(1+'Summary&amp;Assumptions'!$J$29)^(BV$46-1))+AND(BV$56&lt;'Summary&amp;Assumptions'!$J$31,BV$47&gt;=$FQ167,BV$47&lt;=$FR167)*(('Summary&amp;Assumptions'!$H$25*$C167)*(1+'Summary&amp;Assumptions'!$J$29)^(BV$46-1))</f>
        <v>0</v>
      </c>
      <c r="BR167" s="588">
        <f>AND(BW$55&gt;0,SUM($E167:BQ167)&lt;'Summary&amp;Assumptions'!$G$32*$B167,$D167&gt;='Summary&amp;Assumptions'!$D$17,BW$47&gt;=$D167,BW$47&lt;=EDATE($D167,'Summary&amp;Assumptions'!$G$32))*$B167+AND(BW$56&lt;'Summary&amp;Assumptions'!$J$31,BW$47&gt;=$FO167,BW$47&lt;=$FP167)*(('Summary&amp;Assumptions'!$H$25*$C167)*(1+'Summary&amp;Assumptions'!$J$29)^(BW$46-1))+AND(BW$56&lt;'Summary&amp;Assumptions'!$J$31,BW$47&gt;=$FQ167,BW$47&lt;=$FR167)*(('Summary&amp;Assumptions'!$H$25*$C167)*(1+'Summary&amp;Assumptions'!$J$29)^(BW$46-1))</f>
        <v>0</v>
      </c>
      <c r="BS167" s="588">
        <f>AND(BX$55&gt;0,SUM($E167:BR167)&lt;'Summary&amp;Assumptions'!$G$32*$B167,$D167&gt;='Summary&amp;Assumptions'!$D$17,BX$47&gt;=$D167,BX$47&lt;=EDATE($D167,'Summary&amp;Assumptions'!$G$32))*$B167+AND(BX$56&lt;'Summary&amp;Assumptions'!$J$31,BX$47&gt;=$FO167,BX$47&lt;=$FP167)*(('Summary&amp;Assumptions'!$H$25*$C167)*(1+'Summary&amp;Assumptions'!$J$29)^(BX$46-1))+AND(BX$56&lt;'Summary&amp;Assumptions'!$J$31,BX$47&gt;=$FQ167,BX$47&lt;=$FR167)*(('Summary&amp;Assumptions'!$H$25*$C167)*(1+'Summary&amp;Assumptions'!$J$29)^(BX$46-1))</f>
        <v>0</v>
      </c>
      <c r="BT167" s="588">
        <f>AND(BY$55&gt;0,SUM($E167:BS167)&lt;'Summary&amp;Assumptions'!$G$32*$B167,$D167&gt;='Summary&amp;Assumptions'!$D$17,BY$47&gt;=$D167,BY$47&lt;=EDATE($D167,'Summary&amp;Assumptions'!$G$32))*$B167+AND(BY$56&lt;'Summary&amp;Assumptions'!$J$31,BY$47&gt;=$FO167,BY$47&lt;=$FP167)*(('Summary&amp;Assumptions'!$H$25*$C167)*(1+'Summary&amp;Assumptions'!$J$29)^(BY$46-1))+AND(BY$56&lt;'Summary&amp;Assumptions'!$J$31,BY$47&gt;=$FQ167,BY$47&lt;=$FR167)*(('Summary&amp;Assumptions'!$H$25*$C167)*(1+'Summary&amp;Assumptions'!$J$29)^(BY$46-1))</f>
        <v>0</v>
      </c>
      <c r="BU167" s="588">
        <f>AND(BZ$55&gt;0,SUM($E167:BT167)&lt;'Summary&amp;Assumptions'!$G$32*$B167,$D167&gt;='Summary&amp;Assumptions'!$D$17,BZ$47&gt;=$D167,BZ$47&lt;=EDATE($D167,'Summary&amp;Assumptions'!$G$32))*$B167+AND(BZ$56&lt;'Summary&amp;Assumptions'!$J$31,BZ$47&gt;=$FO167,BZ$47&lt;=$FP167)*(('Summary&amp;Assumptions'!$H$25*$C167)*(1+'Summary&amp;Assumptions'!$J$29)^(BZ$46-1))+AND(BZ$56&lt;'Summary&amp;Assumptions'!$J$31,BZ$47&gt;=$FQ167,BZ$47&lt;=$FR167)*(('Summary&amp;Assumptions'!$H$25*$C167)*(1+'Summary&amp;Assumptions'!$J$29)^(BZ$46-1))</f>
        <v>0</v>
      </c>
      <c r="BV167" s="588">
        <f>AND(CA$55&gt;0,SUM($E167:BU167)&lt;'Summary&amp;Assumptions'!$G$32*$B167,$D167&gt;='Summary&amp;Assumptions'!$D$17,CA$47&gt;=$D167,CA$47&lt;=EDATE($D167,'Summary&amp;Assumptions'!$G$32))*$B167+AND(CA$56&lt;'Summary&amp;Assumptions'!$J$31,CA$47&gt;=$FO167,CA$47&lt;=$FP167)*(('Summary&amp;Assumptions'!$H$25*$C167)*(1+'Summary&amp;Assumptions'!$J$29)^(CA$46-1))+AND(CA$56&lt;'Summary&amp;Assumptions'!$J$31,CA$47&gt;=$FQ167,CA$47&lt;=$FR167)*(('Summary&amp;Assumptions'!$H$25*$C167)*(1+'Summary&amp;Assumptions'!$J$29)^(CA$46-1))</f>
        <v>0</v>
      </c>
      <c r="BW167" s="588">
        <f>AND(CB$55&gt;0,SUM($E167:BV167)&lt;'Summary&amp;Assumptions'!$G$32*$B167,$D167&gt;='Summary&amp;Assumptions'!$D$17,CB$47&gt;=$D167,CB$47&lt;=EDATE($D167,'Summary&amp;Assumptions'!$G$32))*$B167+AND(CB$56&lt;'Summary&amp;Assumptions'!$J$31,CB$47&gt;=$FO167,CB$47&lt;=$FP167)*(('Summary&amp;Assumptions'!$H$25*$C167)*(1+'Summary&amp;Assumptions'!$J$29)^(CB$46-1))+AND(CB$56&lt;'Summary&amp;Assumptions'!$J$31,CB$47&gt;=$FQ167,CB$47&lt;=$FR167)*(('Summary&amp;Assumptions'!$H$25*$C167)*(1+'Summary&amp;Assumptions'!$J$29)^(CB$46-1))</f>
        <v>0</v>
      </c>
      <c r="BX167" s="588">
        <f>AND(CC$55&gt;0,SUM($E167:BW167)&lt;'Summary&amp;Assumptions'!$G$32*$B167,$D167&gt;='Summary&amp;Assumptions'!$D$17,CC$47&gt;=$D167,CC$47&lt;=EDATE($D167,'Summary&amp;Assumptions'!$G$32))*$B167+AND(CC$56&lt;'Summary&amp;Assumptions'!$J$31,CC$47&gt;=$FO167,CC$47&lt;=$FP167)*(('Summary&amp;Assumptions'!$H$25*$C167)*(1+'Summary&amp;Assumptions'!$J$29)^(CC$46-1))+AND(CC$56&lt;'Summary&amp;Assumptions'!$J$31,CC$47&gt;=$FQ167,CC$47&lt;=$FR167)*(('Summary&amp;Assumptions'!$H$25*$C167)*(1+'Summary&amp;Assumptions'!$J$29)^(CC$46-1))</f>
        <v>0</v>
      </c>
      <c r="BY167" s="588">
        <f>AND(CD$55&gt;0,SUM($E167:BX167)&lt;'Summary&amp;Assumptions'!$G$32*$B167,$D167&gt;='Summary&amp;Assumptions'!$D$17,CD$47&gt;=$D167,CD$47&lt;=EDATE($D167,'Summary&amp;Assumptions'!$G$32))*$B167+AND(CD$56&lt;'Summary&amp;Assumptions'!$J$31,CD$47&gt;=$FO167,CD$47&lt;=$FP167)*(('Summary&amp;Assumptions'!$H$25*$C167)*(1+'Summary&amp;Assumptions'!$J$29)^(CD$46-1))+AND(CD$56&lt;'Summary&amp;Assumptions'!$J$31,CD$47&gt;=$FQ167,CD$47&lt;=$FR167)*(('Summary&amp;Assumptions'!$H$25*$C167)*(1+'Summary&amp;Assumptions'!$J$29)^(CD$46-1))</f>
        <v>0</v>
      </c>
      <c r="BZ167" s="588">
        <f>AND(CE$55&gt;0,SUM($E167:BY167)&lt;'Summary&amp;Assumptions'!$G$32*$B167,$D167&gt;='Summary&amp;Assumptions'!$D$17,CE$47&gt;=$D167,CE$47&lt;=EDATE($D167,'Summary&amp;Assumptions'!$G$32))*$B167+AND(CE$56&lt;'Summary&amp;Assumptions'!$J$31,CE$47&gt;=$FO167,CE$47&lt;=$FP167)*(('Summary&amp;Assumptions'!$H$25*$C167)*(1+'Summary&amp;Assumptions'!$J$29)^(CE$46-1))+AND(CE$56&lt;'Summary&amp;Assumptions'!$J$31,CE$47&gt;=$FQ167,CE$47&lt;=$FR167)*(('Summary&amp;Assumptions'!$H$25*$C167)*(1+'Summary&amp;Assumptions'!$J$29)^(CE$46-1))</f>
        <v>0</v>
      </c>
      <c r="CA167" s="588">
        <f>AND(CF$55&gt;0,SUM($E167:BZ167)&lt;'Summary&amp;Assumptions'!$G$32*$B167,$D167&gt;='Summary&amp;Assumptions'!$D$17,CF$47&gt;=$D167,CF$47&lt;=EDATE($D167,'Summary&amp;Assumptions'!$G$32))*$B167+AND(CF$56&lt;'Summary&amp;Assumptions'!$J$31,CF$47&gt;=$FO167,CF$47&lt;=$FP167)*(('Summary&amp;Assumptions'!$H$25*$C167)*(1+'Summary&amp;Assumptions'!$J$29)^(CF$46-1))+AND(CF$56&lt;'Summary&amp;Assumptions'!$J$31,CF$47&gt;=$FQ167,CF$47&lt;=$FR167)*(('Summary&amp;Assumptions'!$H$25*$C167)*(1+'Summary&amp;Assumptions'!$J$29)^(CF$46-1))</f>
        <v>0</v>
      </c>
      <c r="CB167" s="588">
        <f>AND(CG$55&gt;0,SUM($E167:CA167)&lt;'Summary&amp;Assumptions'!$G$32*$B167,$D167&gt;='Summary&amp;Assumptions'!$D$17,CG$47&gt;=$D167,CG$47&lt;=EDATE($D167,'Summary&amp;Assumptions'!$G$32))*$B167+AND(CG$56&lt;'Summary&amp;Assumptions'!$J$31,CG$47&gt;=$FO167,CG$47&lt;=$FP167)*(('Summary&amp;Assumptions'!$H$25*$C167)*(1+'Summary&amp;Assumptions'!$J$29)^(CG$46-1))+AND(CG$56&lt;'Summary&amp;Assumptions'!$J$31,CG$47&gt;=$FQ167,CG$47&lt;=$FR167)*(('Summary&amp;Assumptions'!$H$25*$C167)*(1+'Summary&amp;Assumptions'!$J$29)^(CG$46-1))</f>
        <v>0</v>
      </c>
      <c r="CC167" s="588">
        <f>AND(CH$55&gt;0,SUM($E167:CB167)&lt;'Summary&amp;Assumptions'!$G$32*$B167,$D167&gt;='Summary&amp;Assumptions'!$D$17,CH$47&gt;=$D167,CH$47&lt;=EDATE($D167,'Summary&amp;Assumptions'!$G$32))*$B167+AND(CH$56&lt;'Summary&amp;Assumptions'!$J$31,CH$47&gt;=$FO167,CH$47&lt;=$FP167)*(('Summary&amp;Assumptions'!$H$25*$C167)*(1+'Summary&amp;Assumptions'!$J$29)^(CH$46-1))+AND(CH$56&lt;'Summary&amp;Assumptions'!$J$31,CH$47&gt;=$FQ167,CH$47&lt;=$FR167)*(('Summary&amp;Assumptions'!$H$25*$C167)*(1+'Summary&amp;Assumptions'!$J$29)^(CH$46-1))</f>
        <v>0</v>
      </c>
      <c r="CD167" s="588">
        <f>AND(CI$55&gt;0,SUM($E167:CC167)&lt;'Summary&amp;Assumptions'!$G$32*$B167,$D167&gt;='Summary&amp;Assumptions'!$D$17,CI$47&gt;=$D167,CI$47&lt;=EDATE($D167,'Summary&amp;Assumptions'!$G$32))*$B167+AND(CI$56&lt;'Summary&amp;Assumptions'!$J$31,CI$47&gt;=$FO167,CI$47&lt;=$FP167)*(('Summary&amp;Assumptions'!$H$25*$C167)*(1+'Summary&amp;Assumptions'!$J$29)^(CI$46-1))+AND(CI$56&lt;'Summary&amp;Assumptions'!$J$31,CI$47&gt;=$FQ167,CI$47&lt;=$FR167)*(('Summary&amp;Assumptions'!$H$25*$C167)*(1+'Summary&amp;Assumptions'!$J$29)^(CI$46-1))</f>
        <v>0</v>
      </c>
      <c r="CE167" s="588">
        <f>AND(CJ$55&gt;0,SUM($E167:CD167)&lt;'Summary&amp;Assumptions'!$G$32*$B167,$D167&gt;='Summary&amp;Assumptions'!$D$17,CJ$47&gt;=$D167,CJ$47&lt;=EDATE($D167,'Summary&amp;Assumptions'!$G$32))*$B167+AND(CJ$56&lt;'Summary&amp;Assumptions'!$J$31,CJ$47&gt;=$FO167,CJ$47&lt;=$FP167)*(('Summary&amp;Assumptions'!$H$25*$C167)*(1+'Summary&amp;Assumptions'!$J$29)^(CJ$46-1))+AND(CJ$56&lt;'Summary&amp;Assumptions'!$J$31,CJ$47&gt;=$FQ167,CJ$47&lt;=$FR167)*(('Summary&amp;Assumptions'!$H$25*$C167)*(1+'Summary&amp;Assumptions'!$J$29)^(CJ$46-1))</f>
        <v>0</v>
      </c>
      <c r="CF167" s="588">
        <f>AND(CK$55&gt;0,SUM($E167:CE167)&lt;'Summary&amp;Assumptions'!$G$32*$B167,$D167&gt;='Summary&amp;Assumptions'!$D$17,CK$47&gt;=$D167,CK$47&lt;=EDATE($D167,'Summary&amp;Assumptions'!$G$32))*$B167+AND(CK$56&lt;'Summary&amp;Assumptions'!$J$31,CK$47&gt;=$FO167,CK$47&lt;=$FP167)*(('Summary&amp;Assumptions'!$H$25*$C167)*(1+'Summary&amp;Assumptions'!$J$29)^(CK$46-1))+AND(CK$56&lt;'Summary&amp;Assumptions'!$J$31,CK$47&gt;=$FQ167,CK$47&lt;=$FR167)*(('Summary&amp;Assumptions'!$H$25*$C167)*(1+'Summary&amp;Assumptions'!$J$29)^(CK$46-1))</f>
        <v>0</v>
      </c>
      <c r="CG167" s="588">
        <f>AND(CL$55&gt;0,SUM($E167:CF167)&lt;'Summary&amp;Assumptions'!$G$32*$B167,$D167&gt;='Summary&amp;Assumptions'!$D$17,CL$47&gt;=$D167,CL$47&lt;=EDATE($D167,'Summary&amp;Assumptions'!$G$32))*$B167+AND(CL$56&lt;'Summary&amp;Assumptions'!$J$31,CL$47&gt;=$FO167,CL$47&lt;=$FP167)*(('Summary&amp;Assumptions'!$H$25*$C167)*(1+'Summary&amp;Assumptions'!$J$29)^(CL$46-1))+AND(CL$56&lt;'Summary&amp;Assumptions'!$J$31,CL$47&gt;=$FQ167,CL$47&lt;=$FR167)*(('Summary&amp;Assumptions'!$H$25*$C167)*(1+'Summary&amp;Assumptions'!$J$29)^(CL$46-1))</f>
        <v>0</v>
      </c>
      <c r="CH167" s="588">
        <f>AND(CM$55&gt;0,SUM($E167:CG167)&lt;'Summary&amp;Assumptions'!$G$32*$B167,$D167&gt;='Summary&amp;Assumptions'!$D$17,CM$47&gt;=$D167,CM$47&lt;=EDATE($D167,'Summary&amp;Assumptions'!$G$32))*$B167+AND(CM$56&lt;'Summary&amp;Assumptions'!$J$31,CM$47&gt;=$FO167,CM$47&lt;=$FP167)*(('Summary&amp;Assumptions'!$H$25*$C167)*(1+'Summary&amp;Assumptions'!$J$29)^(CM$46-1))+AND(CM$56&lt;'Summary&amp;Assumptions'!$J$31,CM$47&gt;=$FQ167,CM$47&lt;=$FR167)*(('Summary&amp;Assumptions'!$H$25*$C167)*(1+'Summary&amp;Assumptions'!$J$29)^(CM$46-1))</f>
        <v>0</v>
      </c>
      <c r="CI167" s="588">
        <f>AND(CN$55&gt;0,SUM($E167:CH167)&lt;'Summary&amp;Assumptions'!$G$32*$B167,$D167&gt;='Summary&amp;Assumptions'!$D$17,CN$47&gt;=$D167,CN$47&lt;=EDATE($D167,'Summary&amp;Assumptions'!$G$32))*$B167+AND(CN$56&lt;'Summary&amp;Assumptions'!$J$31,CN$47&gt;=$FO167,CN$47&lt;=$FP167)*(('Summary&amp;Assumptions'!$H$25*$C167)*(1+'Summary&amp;Assumptions'!$J$29)^(CN$46-1))+AND(CN$56&lt;'Summary&amp;Assumptions'!$J$31,CN$47&gt;=$FQ167,CN$47&lt;=$FR167)*(('Summary&amp;Assumptions'!$H$25*$C167)*(1+'Summary&amp;Assumptions'!$J$29)^(CN$46-1))</f>
        <v>0</v>
      </c>
      <c r="CJ167" s="588">
        <f>AND(CO$55&gt;0,SUM($E167:CI167)&lt;'Summary&amp;Assumptions'!$G$32*$B167,$D167&gt;='Summary&amp;Assumptions'!$D$17,CO$47&gt;=$D167,CO$47&lt;=EDATE($D167,'Summary&amp;Assumptions'!$G$32))*$B167+AND(CO$56&lt;'Summary&amp;Assumptions'!$J$31,CO$47&gt;=$FO167,CO$47&lt;=$FP167)*(('Summary&amp;Assumptions'!$H$25*$C167)*(1+'Summary&amp;Assumptions'!$J$29)^(CO$46-1))+AND(CO$56&lt;'Summary&amp;Assumptions'!$J$31,CO$47&gt;=$FQ167,CO$47&lt;=$FR167)*(('Summary&amp;Assumptions'!$H$25*$C167)*(1+'Summary&amp;Assumptions'!$J$29)^(CO$46-1))</f>
        <v>0</v>
      </c>
      <c r="CK167" s="588">
        <f>AND(CP$55&gt;0,SUM($E167:CJ167)&lt;'Summary&amp;Assumptions'!$G$32*$B167,$D167&gt;='Summary&amp;Assumptions'!$D$17,CP$47&gt;=$D167,CP$47&lt;=EDATE($D167,'Summary&amp;Assumptions'!$G$32))*$B167+AND(CP$56&lt;'Summary&amp;Assumptions'!$J$31,CP$47&gt;=$FO167,CP$47&lt;=$FP167)*(('Summary&amp;Assumptions'!$H$25*$C167)*(1+'Summary&amp;Assumptions'!$J$29)^(CP$46-1))+AND(CP$56&lt;'Summary&amp;Assumptions'!$J$31,CP$47&gt;=$FQ167,CP$47&lt;=$FR167)*(('Summary&amp;Assumptions'!$H$25*$C167)*(1+'Summary&amp;Assumptions'!$J$29)^(CP$46-1))</f>
        <v>0</v>
      </c>
      <c r="CL167" s="588">
        <f>AND(CQ$55&gt;0,SUM($E167:CK167)&lt;'Summary&amp;Assumptions'!$G$32*$B167,$D167&gt;='Summary&amp;Assumptions'!$D$17,CQ$47&gt;=$D167,CQ$47&lt;=EDATE($D167,'Summary&amp;Assumptions'!$G$32))*$B167+AND(CQ$56&lt;'Summary&amp;Assumptions'!$J$31,CQ$47&gt;=$FO167,CQ$47&lt;=$FP167)*(('Summary&amp;Assumptions'!$H$25*$C167)*(1+'Summary&amp;Assumptions'!$J$29)^(CQ$46-1))+AND(CQ$56&lt;'Summary&amp;Assumptions'!$J$31,CQ$47&gt;=$FQ167,CQ$47&lt;=$FR167)*(('Summary&amp;Assumptions'!$H$25*$C167)*(1+'Summary&amp;Assumptions'!$J$29)^(CQ$46-1))</f>
        <v>0</v>
      </c>
      <c r="CM167" s="588">
        <f>AND(CR$55&gt;0,SUM($E167:CL167)&lt;'Summary&amp;Assumptions'!$G$32*$B167,$D167&gt;='Summary&amp;Assumptions'!$D$17,CR$47&gt;=$D167,CR$47&lt;=EDATE($D167,'Summary&amp;Assumptions'!$G$32))*$B167+AND(CR$56&lt;'Summary&amp;Assumptions'!$J$31,CR$47&gt;=$FO167,CR$47&lt;=$FP167)*(('Summary&amp;Assumptions'!$H$25*$C167)*(1+'Summary&amp;Assumptions'!$J$29)^(CR$46-1))+AND(CR$56&lt;'Summary&amp;Assumptions'!$J$31,CR$47&gt;=$FQ167,CR$47&lt;=$FR167)*(('Summary&amp;Assumptions'!$H$25*$C167)*(1+'Summary&amp;Assumptions'!$J$29)^(CR$46-1))</f>
        <v>0</v>
      </c>
      <c r="CN167" s="588">
        <f>AND(CS$55&gt;0,SUM($E167:CM167)&lt;'Summary&amp;Assumptions'!$G$32*$B167,$D167&gt;='Summary&amp;Assumptions'!$D$17,CS$47&gt;=$D167,CS$47&lt;=EDATE($D167,'Summary&amp;Assumptions'!$G$32))*$B167+AND(CS$56&lt;'Summary&amp;Assumptions'!$J$31,CS$47&gt;=$FO167,CS$47&lt;=$FP167)*(('Summary&amp;Assumptions'!$H$25*$C167)*(1+'Summary&amp;Assumptions'!$J$29)^(CS$46-1))+AND(CS$56&lt;'Summary&amp;Assumptions'!$J$31,CS$47&gt;=$FQ167,CS$47&lt;=$FR167)*(('Summary&amp;Assumptions'!$H$25*$C167)*(1+'Summary&amp;Assumptions'!$J$29)^(CS$46-1))</f>
        <v>0</v>
      </c>
      <c r="CO167" s="588">
        <f>AND(CT$55&gt;0,SUM($E167:CN167)&lt;'Summary&amp;Assumptions'!$G$32*$B167,$D167&gt;='Summary&amp;Assumptions'!$D$17,CT$47&gt;=$D167,CT$47&lt;=EDATE($D167,'Summary&amp;Assumptions'!$G$32))*$B167+AND(CT$56&lt;'Summary&amp;Assumptions'!$J$31,CT$47&gt;=$FO167,CT$47&lt;=$FP167)*(('Summary&amp;Assumptions'!$H$25*$C167)*(1+'Summary&amp;Assumptions'!$J$29)^(CT$46-1))+AND(CT$56&lt;'Summary&amp;Assumptions'!$J$31,CT$47&gt;=$FQ167,CT$47&lt;=$FR167)*(('Summary&amp;Assumptions'!$H$25*$C167)*(1+'Summary&amp;Assumptions'!$J$29)^(CT$46-1))</f>
        <v>0</v>
      </c>
      <c r="CP167" s="588">
        <f>AND(CU$55&gt;0,SUM($E167:CO167)&lt;'Summary&amp;Assumptions'!$G$32*$B167,$D167&gt;='Summary&amp;Assumptions'!$D$17,CU$47&gt;=$D167,CU$47&lt;=EDATE($D167,'Summary&amp;Assumptions'!$G$32))*$B167+AND(CU$56&lt;'Summary&amp;Assumptions'!$J$31,CU$47&gt;=$FO167,CU$47&lt;=$FP167)*(('Summary&amp;Assumptions'!$H$25*$C167)*(1+'Summary&amp;Assumptions'!$J$29)^(CU$46-1))+AND(CU$56&lt;'Summary&amp;Assumptions'!$J$31,CU$47&gt;=$FQ167,CU$47&lt;=$FR167)*(('Summary&amp;Assumptions'!$H$25*$C167)*(1+'Summary&amp;Assumptions'!$J$29)^(CU$46-1))</f>
        <v>0</v>
      </c>
      <c r="CQ167" s="588">
        <f>AND(CV$55&gt;0,SUM($E167:CP167)&lt;'Summary&amp;Assumptions'!$G$32*$B167,$D167&gt;='Summary&amp;Assumptions'!$D$17,CV$47&gt;=$D167,CV$47&lt;=EDATE($D167,'Summary&amp;Assumptions'!$G$32))*$B167+AND(CV$56&lt;'Summary&amp;Assumptions'!$J$31,CV$47&gt;=$FO167,CV$47&lt;=$FP167)*(('Summary&amp;Assumptions'!$H$25*$C167)*(1+'Summary&amp;Assumptions'!$J$29)^(CV$46-1))+AND(CV$56&lt;'Summary&amp;Assumptions'!$J$31,CV$47&gt;=$FQ167,CV$47&lt;=$FR167)*(('Summary&amp;Assumptions'!$H$25*$C167)*(1+'Summary&amp;Assumptions'!$J$29)^(CV$46-1))</f>
        <v>0</v>
      </c>
      <c r="CR167" s="588">
        <f>AND(CW$55&gt;0,SUM($E167:CQ167)&lt;'Summary&amp;Assumptions'!$G$32*$B167,$D167&gt;='Summary&amp;Assumptions'!$D$17,CW$47&gt;=$D167,CW$47&lt;=EDATE($D167,'Summary&amp;Assumptions'!$G$32))*$B167+AND(CW$56&lt;'Summary&amp;Assumptions'!$J$31,CW$47&gt;=$FO167,CW$47&lt;=$FP167)*(('Summary&amp;Assumptions'!$H$25*$C167)*(1+'Summary&amp;Assumptions'!$J$29)^(CW$46-1))+AND(CW$56&lt;'Summary&amp;Assumptions'!$J$31,CW$47&gt;=$FQ167,CW$47&lt;=$FR167)*(('Summary&amp;Assumptions'!$H$25*$C167)*(1+'Summary&amp;Assumptions'!$J$29)^(CW$46-1))</f>
        <v>0</v>
      </c>
      <c r="CS167" s="588">
        <f>AND(CX$55&gt;0,SUM($E167:CR167)&lt;'Summary&amp;Assumptions'!$G$32*$B167,$D167&gt;='Summary&amp;Assumptions'!$D$17,CX$47&gt;=$D167,CX$47&lt;=EDATE($D167,'Summary&amp;Assumptions'!$G$32))*$B167+AND(CX$56&lt;'Summary&amp;Assumptions'!$J$31,CX$47&gt;=$FO167,CX$47&lt;=$FP167)*(('Summary&amp;Assumptions'!$H$25*$C167)*(1+'Summary&amp;Assumptions'!$J$29)^(CX$46-1))+AND(CX$56&lt;'Summary&amp;Assumptions'!$J$31,CX$47&gt;=$FQ167,CX$47&lt;=$FR167)*(('Summary&amp;Assumptions'!$H$25*$C167)*(1+'Summary&amp;Assumptions'!$J$29)^(CX$46-1))</f>
        <v>0</v>
      </c>
      <c r="CT167" s="588">
        <f>AND(CY$55&gt;0,SUM($E167:CS167)&lt;'Summary&amp;Assumptions'!$G$32*$B167,$D167&gt;='Summary&amp;Assumptions'!$D$17,CY$47&gt;=$D167,CY$47&lt;=EDATE($D167,'Summary&amp;Assumptions'!$G$32))*$B167+AND(CY$56&lt;'Summary&amp;Assumptions'!$J$31,CY$47&gt;=$FO167,CY$47&lt;=$FP167)*(('Summary&amp;Assumptions'!$H$25*$C167)*(1+'Summary&amp;Assumptions'!$J$29)^(CY$46-1))+AND(CY$56&lt;'Summary&amp;Assumptions'!$J$31,CY$47&gt;=$FQ167,CY$47&lt;=$FR167)*(('Summary&amp;Assumptions'!$H$25*$C167)*(1+'Summary&amp;Assumptions'!$J$29)^(CY$46-1))</f>
        <v>0</v>
      </c>
      <c r="CU167" s="588">
        <f>AND(CZ$55&gt;0,SUM($E167:CT167)&lt;'Summary&amp;Assumptions'!$G$32*$B167,$D167&gt;='Summary&amp;Assumptions'!$D$17,CZ$47&gt;=$D167,CZ$47&lt;=EDATE($D167,'Summary&amp;Assumptions'!$G$32))*$B167+AND(CZ$56&lt;'Summary&amp;Assumptions'!$J$31,CZ$47&gt;=$FO167,CZ$47&lt;=$FP167)*(('Summary&amp;Assumptions'!$H$25*$C167)*(1+'Summary&amp;Assumptions'!$J$29)^(CZ$46-1))+AND(CZ$56&lt;'Summary&amp;Assumptions'!$J$31,CZ$47&gt;=$FQ167,CZ$47&lt;=$FR167)*(('Summary&amp;Assumptions'!$H$25*$C167)*(1+'Summary&amp;Assumptions'!$J$29)^(CZ$46-1))</f>
        <v>0</v>
      </c>
      <c r="CV167" s="588">
        <f>AND(DA$55&gt;0,SUM($E167:CU167)&lt;'Summary&amp;Assumptions'!$G$32*$B167,$D167&gt;='Summary&amp;Assumptions'!$D$17,DA$47&gt;=$D167,DA$47&lt;=EDATE($D167,'Summary&amp;Assumptions'!$G$32))*$B167+AND(DA$56&lt;'Summary&amp;Assumptions'!$J$31,DA$47&gt;=$FO167,DA$47&lt;=$FP167)*(('Summary&amp;Assumptions'!$H$25*$C167)*(1+'Summary&amp;Assumptions'!$J$29)^(DA$46-1))+AND(DA$56&lt;'Summary&amp;Assumptions'!$J$31,DA$47&gt;=$FQ167,DA$47&lt;=$FR167)*(('Summary&amp;Assumptions'!$H$25*$C167)*(1+'Summary&amp;Assumptions'!$J$29)^(DA$46-1))</f>
        <v>0</v>
      </c>
      <c r="CW167" s="588">
        <f>AND(DB$55&gt;0,SUM($E167:CV167)&lt;'Summary&amp;Assumptions'!$G$32*$B167,$D167&gt;='Summary&amp;Assumptions'!$D$17,DB$47&gt;=$D167,DB$47&lt;=EDATE($D167,'Summary&amp;Assumptions'!$G$32))*$B167+AND(DB$56&lt;'Summary&amp;Assumptions'!$J$31,DB$47&gt;=$FO167,DB$47&lt;=$FP167)*(('Summary&amp;Assumptions'!$H$25*$C167)*(1+'Summary&amp;Assumptions'!$J$29)^(DB$46-1))+AND(DB$56&lt;'Summary&amp;Assumptions'!$J$31,DB$47&gt;=$FQ167,DB$47&lt;=$FR167)*(('Summary&amp;Assumptions'!$H$25*$C167)*(1+'Summary&amp;Assumptions'!$J$29)^(DB$46-1))</f>
        <v>0</v>
      </c>
      <c r="CX167" s="588">
        <f>AND(DC$55&gt;0,SUM($E167:CW167)&lt;'Summary&amp;Assumptions'!$G$32*$B167,$D167&gt;='Summary&amp;Assumptions'!$D$17,DC$47&gt;=$D167,DC$47&lt;=EDATE($D167,'Summary&amp;Assumptions'!$G$32))*$B167+AND(DC$56&lt;'Summary&amp;Assumptions'!$J$31,DC$47&gt;=$FO167,DC$47&lt;=$FP167)*(('Summary&amp;Assumptions'!$H$25*$C167)*(1+'Summary&amp;Assumptions'!$J$29)^(DC$46-1))+AND(DC$56&lt;'Summary&amp;Assumptions'!$J$31,DC$47&gt;=$FQ167,DC$47&lt;=$FR167)*(('Summary&amp;Assumptions'!$H$25*$C167)*(1+'Summary&amp;Assumptions'!$J$29)^(DC$46-1))</f>
        <v>0</v>
      </c>
      <c r="CY167" s="588">
        <f>AND(DD$55&gt;0,SUM($E167:CX167)&lt;'Summary&amp;Assumptions'!$G$32*$B167,$D167&gt;='Summary&amp;Assumptions'!$D$17,DD$47&gt;=$D167,DD$47&lt;=EDATE($D167,'Summary&amp;Assumptions'!$G$32))*$B167+AND(DD$56&lt;'Summary&amp;Assumptions'!$J$31,DD$47&gt;=$FO167,DD$47&lt;=$FP167)*(('Summary&amp;Assumptions'!$H$25*$C167)*(1+'Summary&amp;Assumptions'!$J$29)^(DD$46-1))+AND(DD$56&lt;'Summary&amp;Assumptions'!$J$31,DD$47&gt;=$FQ167,DD$47&lt;=$FR167)*(('Summary&amp;Assumptions'!$H$25*$C167)*(1+'Summary&amp;Assumptions'!$J$29)^(DD$46-1))</f>
        <v>0</v>
      </c>
      <c r="CZ167" s="588">
        <f>AND(DE$55&gt;0,SUM($E167:CY167)&lt;'Summary&amp;Assumptions'!$G$32*$B167,$D167&gt;='Summary&amp;Assumptions'!$D$17,DE$47&gt;=$D167,DE$47&lt;=EDATE($D167,'Summary&amp;Assumptions'!$G$32))*$B167+AND(DE$56&lt;'Summary&amp;Assumptions'!$J$31,DE$47&gt;=$FO167,DE$47&lt;=$FP167)*(('Summary&amp;Assumptions'!$H$25*$C167)*(1+'Summary&amp;Assumptions'!$J$29)^(DE$46-1))+AND(DE$56&lt;'Summary&amp;Assumptions'!$J$31,DE$47&gt;=$FQ167,DE$47&lt;=$FR167)*(('Summary&amp;Assumptions'!$H$25*$C167)*(1+'Summary&amp;Assumptions'!$J$29)^(DE$46-1))</f>
        <v>0</v>
      </c>
      <c r="DA167" s="588">
        <f>AND(DF$55&gt;0,SUM($E167:CZ167)&lt;'Summary&amp;Assumptions'!$G$32*$B167,$D167&gt;='Summary&amp;Assumptions'!$D$17,DF$47&gt;=$D167,DF$47&lt;=EDATE($D167,'Summary&amp;Assumptions'!$G$32))*$B167+AND(DF$56&lt;'Summary&amp;Assumptions'!$J$31,DF$47&gt;=$FO167,DF$47&lt;=$FP167)*(('Summary&amp;Assumptions'!$H$25*$C167)*(1+'Summary&amp;Assumptions'!$J$29)^(DF$46-1))+AND(DF$56&lt;'Summary&amp;Assumptions'!$J$31,DF$47&gt;=$FQ167,DF$47&lt;=$FR167)*(('Summary&amp;Assumptions'!$H$25*$C167)*(1+'Summary&amp;Assumptions'!$J$29)^(DF$46-1))</f>
        <v>0</v>
      </c>
      <c r="DB167" s="588">
        <f>AND(DG$55&gt;0,SUM($E167:DA167)&lt;'Summary&amp;Assumptions'!$G$32*$B167,$D167&gt;='Summary&amp;Assumptions'!$D$17,DG$47&gt;=$D167,DG$47&lt;=EDATE($D167,'Summary&amp;Assumptions'!$G$32))*$B167+AND(DG$56&lt;'Summary&amp;Assumptions'!$J$31,DG$47&gt;=$FO167,DG$47&lt;=$FP167)*(('Summary&amp;Assumptions'!$H$25*$C167)*(1+'Summary&amp;Assumptions'!$J$29)^(DG$46-1))+AND(DG$56&lt;'Summary&amp;Assumptions'!$J$31,DG$47&gt;=$FQ167,DG$47&lt;=$FR167)*(('Summary&amp;Assumptions'!$H$25*$C167)*(1+'Summary&amp;Assumptions'!$J$29)^(DG$46-1))</f>
        <v>0</v>
      </c>
      <c r="DC167" s="588">
        <f>AND(DH$55&gt;0,SUM($E167:DB167)&lt;'Summary&amp;Assumptions'!$G$32*$B167,$D167&gt;='Summary&amp;Assumptions'!$D$17,DH$47&gt;=$D167,DH$47&lt;=EDATE($D167,'Summary&amp;Assumptions'!$G$32))*$B167+AND(DH$56&lt;'Summary&amp;Assumptions'!$J$31,DH$47&gt;=$FO167,DH$47&lt;=$FP167)*(('Summary&amp;Assumptions'!$H$25*$C167)*(1+'Summary&amp;Assumptions'!$J$29)^(DH$46-1))+AND(DH$56&lt;'Summary&amp;Assumptions'!$J$31,DH$47&gt;=$FQ167,DH$47&lt;=$FR167)*(('Summary&amp;Assumptions'!$H$25*$C167)*(1+'Summary&amp;Assumptions'!$J$29)^(DH$46-1))</f>
        <v>0</v>
      </c>
      <c r="DD167" s="588">
        <f>AND(DI$55&gt;0,SUM($E167:DC167)&lt;'Summary&amp;Assumptions'!$G$32*$B167,$D167&gt;='Summary&amp;Assumptions'!$D$17,DI$47&gt;=$D167,DI$47&lt;=EDATE($D167,'Summary&amp;Assumptions'!$G$32))*$B167+AND(DI$56&lt;'Summary&amp;Assumptions'!$J$31,DI$47&gt;=$FO167,DI$47&lt;=$FP167)*(('Summary&amp;Assumptions'!$H$25*$C167)*(1+'Summary&amp;Assumptions'!$J$29)^(DI$46-1))+AND(DI$56&lt;'Summary&amp;Assumptions'!$J$31,DI$47&gt;=$FQ167,DI$47&lt;=$FR167)*(('Summary&amp;Assumptions'!$H$25*$C167)*(1+'Summary&amp;Assumptions'!$J$29)^(DI$46-1))</f>
        <v>0</v>
      </c>
      <c r="DE167" s="588">
        <f>AND(DJ$55&gt;0,SUM($E167:DD167)&lt;'Summary&amp;Assumptions'!$G$32*$B167,$D167&gt;='Summary&amp;Assumptions'!$D$17,DJ$47&gt;=$D167,DJ$47&lt;=EDATE($D167,'Summary&amp;Assumptions'!$G$32))*$B167+AND(DJ$56&lt;'Summary&amp;Assumptions'!$J$31,DJ$47&gt;=$FO167,DJ$47&lt;=$FP167)*(('Summary&amp;Assumptions'!$H$25*$C167)*(1+'Summary&amp;Assumptions'!$J$29)^(DJ$46-1))+AND(DJ$56&lt;'Summary&amp;Assumptions'!$J$31,DJ$47&gt;=$FQ167,DJ$47&lt;=$FR167)*(('Summary&amp;Assumptions'!$H$25*$C167)*(1+'Summary&amp;Assumptions'!$J$29)^(DJ$46-1))</f>
        <v>0</v>
      </c>
      <c r="DF167" s="588">
        <f>AND(DK$55&gt;0,SUM($E167:DE167)&lt;'Summary&amp;Assumptions'!$G$32*$B167,$D167&gt;='Summary&amp;Assumptions'!$D$17,DK$47&gt;=$D167,DK$47&lt;=EDATE($D167,'Summary&amp;Assumptions'!$G$32))*$B167+AND(DK$56&lt;'Summary&amp;Assumptions'!$J$31,DK$47&gt;=$FO167,DK$47&lt;=$FP167)*(('Summary&amp;Assumptions'!$H$25*$C167)*(1+'Summary&amp;Assumptions'!$J$29)^(DK$46-1))+AND(DK$56&lt;'Summary&amp;Assumptions'!$J$31,DK$47&gt;=$FQ167,DK$47&lt;=$FR167)*(('Summary&amp;Assumptions'!$H$25*$C167)*(1+'Summary&amp;Assumptions'!$J$29)^(DK$46-1))</f>
        <v>0</v>
      </c>
      <c r="DG167" s="588">
        <f>AND(DL$55&gt;0,SUM($E167:DF167)&lt;'Summary&amp;Assumptions'!$G$32*$B167,$D167&gt;='Summary&amp;Assumptions'!$D$17,DL$47&gt;=$D167,DL$47&lt;=EDATE($D167,'Summary&amp;Assumptions'!$G$32))*$B167+AND(DL$56&lt;'Summary&amp;Assumptions'!$J$31,DL$47&gt;=$FO167,DL$47&lt;=$FP167)*(('Summary&amp;Assumptions'!$H$25*$C167)*(1+'Summary&amp;Assumptions'!$J$29)^(DL$46-1))+AND(DL$56&lt;'Summary&amp;Assumptions'!$J$31,DL$47&gt;=$FQ167,DL$47&lt;=$FR167)*(('Summary&amp;Assumptions'!$H$25*$C167)*(1+'Summary&amp;Assumptions'!$J$29)^(DL$46-1))</f>
        <v>0</v>
      </c>
      <c r="DH167" s="588">
        <f>AND(DM$55&gt;0,SUM($E167:DG167)&lt;'Summary&amp;Assumptions'!$G$32*$B167,$D167&gt;='Summary&amp;Assumptions'!$D$17,DM$47&gt;=$D167,DM$47&lt;=EDATE($D167,'Summary&amp;Assumptions'!$G$32))*$B167+AND(DM$56&lt;'Summary&amp;Assumptions'!$J$31,DM$47&gt;=$FO167,DM$47&lt;=$FP167)*(('Summary&amp;Assumptions'!$H$25*$C167)*(1+'Summary&amp;Assumptions'!$J$29)^(DM$46-1))+AND(DM$56&lt;'Summary&amp;Assumptions'!$J$31,DM$47&gt;=$FQ167,DM$47&lt;=$FR167)*(('Summary&amp;Assumptions'!$H$25*$C167)*(1+'Summary&amp;Assumptions'!$J$29)^(DM$46-1))</f>
        <v>0</v>
      </c>
      <c r="DI167" s="588">
        <f>AND(DN$55&gt;0,SUM($E167:DH167)&lt;'Summary&amp;Assumptions'!$G$32*$B167,$D167&gt;='Summary&amp;Assumptions'!$D$17,DN$47&gt;=$D167,DN$47&lt;=EDATE($D167,'Summary&amp;Assumptions'!$G$32))*$B167+AND(DN$56&lt;'Summary&amp;Assumptions'!$J$31,DN$47&gt;=$FO167,DN$47&lt;=$FP167)*(('Summary&amp;Assumptions'!$H$25*$C167)*(1+'Summary&amp;Assumptions'!$J$29)^(DN$46-1))+AND(DN$56&lt;'Summary&amp;Assumptions'!$J$31,DN$47&gt;=$FQ167,DN$47&lt;=$FR167)*(('Summary&amp;Assumptions'!$H$25*$C167)*(1+'Summary&amp;Assumptions'!$J$29)^(DN$46-1))</f>
        <v>0</v>
      </c>
      <c r="DJ167" s="588">
        <f>AND(DO$55&gt;0,SUM($E167:DI167)&lt;'Summary&amp;Assumptions'!$G$32*$B167,$D167&gt;='Summary&amp;Assumptions'!$D$17,DO$47&gt;=$D167,DO$47&lt;=EDATE($D167,'Summary&amp;Assumptions'!$G$32))*$B167+AND(DO$56&lt;'Summary&amp;Assumptions'!$J$31,DO$47&gt;=$FO167,DO$47&lt;=$FP167)*(('Summary&amp;Assumptions'!$H$25*$C167)*(1+'Summary&amp;Assumptions'!$J$29)^(DO$46-1))+AND(DO$56&lt;'Summary&amp;Assumptions'!$J$31,DO$47&gt;=$FQ167,DO$47&lt;=$FR167)*(('Summary&amp;Assumptions'!$H$25*$C167)*(1+'Summary&amp;Assumptions'!$J$29)^(DO$46-1))</f>
        <v>0</v>
      </c>
      <c r="DK167" s="588">
        <f>AND(DP$55&gt;0,SUM($E167:DJ167)&lt;'Summary&amp;Assumptions'!$G$32*$B167,$D167&gt;='Summary&amp;Assumptions'!$D$17,DP$47&gt;=$D167,DP$47&lt;=EDATE($D167,'Summary&amp;Assumptions'!$G$32))*$B167+AND(DP$56&lt;'Summary&amp;Assumptions'!$J$31,DP$47&gt;=$FO167,DP$47&lt;=$FP167)*(('Summary&amp;Assumptions'!$H$25*$C167)*(1+'Summary&amp;Assumptions'!$J$29)^(DP$46-1))+AND(DP$56&lt;'Summary&amp;Assumptions'!$J$31,DP$47&gt;=$FQ167,DP$47&lt;=$FR167)*(('Summary&amp;Assumptions'!$H$25*$C167)*(1+'Summary&amp;Assumptions'!$J$29)^(DP$46-1))</f>
        <v>0</v>
      </c>
      <c r="DL167" s="588">
        <f>AND(DQ$55&gt;0,SUM($E167:DK167)&lt;'Summary&amp;Assumptions'!$G$32*$B167,$D167&gt;='Summary&amp;Assumptions'!$D$17,DQ$47&gt;=$D167,DQ$47&lt;=EDATE($D167,'Summary&amp;Assumptions'!$G$32))*$B167+AND(DQ$56&lt;'Summary&amp;Assumptions'!$J$31,DQ$47&gt;=$FO167,DQ$47&lt;=$FP167)*(('Summary&amp;Assumptions'!$H$25*$C167)*(1+'Summary&amp;Assumptions'!$J$29)^(DQ$46-1))+AND(DQ$56&lt;'Summary&amp;Assumptions'!$J$31,DQ$47&gt;=$FQ167,DQ$47&lt;=$FR167)*(('Summary&amp;Assumptions'!$H$25*$C167)*(1+'Summary&amp;Assumptions'!$J$29)^(DQ$46-1))</f>
        <v>0</v>
      </c>
      <c r="DM167" s="588">
        <f>AND(DR$55&gt;0,SUM($E167:DL167)&lt;'Summary&amp;Assumptions'!$G$32*$B167,$D167&gt;='Summary&amp;Assumptions'!$D$17,DR$47&gt;=$D167,DR$47&lt;=EDATE($D167,'Summary&amp;Assumptions'!$G$32))*$B167+AND(DR$56&lt;'Summary&amp;Assumptions'!$J$31,DR$47&gt;=$FO167,DR$47&lt;=$FP167)*(('Summary&amp;Assumptions'!$H$25*$C167)*(1+'Summary&amp;Assumptions'!$J$29)^(DR$46-1))+AND(DR$56&lt;'Summary&amp;Assumptions'!$J$31,DR$47&gt;=$FQ167,DR$47&lt;=$FR167)*(('Summary&amp;Assumptions'!$H$25*$C167)*(1+'Summary&amp;Assumptions'!$J$29)^(DR$46-1))</f>
        <v>0</v>
      </c>
      <c r="DN167" s="588">
        <f>AND(DS$55&gt;0,SUM($E167:DM167)&lt;'Summary&amp;Assumptions'!$G$32*$B167,$D167&gt;='Summary&amp;Assumptions'!$D$17,DS$47&gt;=$D167,DS$47&lt;=EDATE($D167,'Summary&amp;Assumptions'!$G$32))*$B167+AND(DS$56&lt;'Summary&amp;Assumptions'!$J$31,DS$47&gt;=$FO167,DS$47&lt;=$FP167)*(('Summary&amp;Assumptions'!$H$25*$C167)*(1+'Summary&amp;Assumptions'!$J$29)^(DS$46-1))+AND(DS$56&lt;'Summary&amp;Assumptions'!$J$31,DS$47&gt;=$FQ167,DS$47&lt;=$FR167)*(('Summary&amp;Assumptions'!$H$25*$C167)*(1+'Summary&amp;Assumptions'!$J$29)^(DS$46-1))</f>
        <v>0</v>
      </c>
      <c r="DO167" s="588">
        <f>AND(DT$55&gt;0,SUM($E167:DN167)&lt;'Summary&amp;Assumptions'!$G$32*$B167,$D167&gt;='Summary&amp;Assumptions'!$D$17,DT$47&gt;=$D167,DT$47&lt;=EDATE($D167,'Summary&amp;Assumptions'!$G$32))*$B167+AND(DT$56&lt;'Summary&amp;Assumptions'!$J$31,DT$47&gt;=$FO167,DT$47&lt;=$FP167)*(('Summary&amp;Assumptions'!$H$25*$C167)*(1+'Summary&amp;Assumptions'!$J$29)^(DT$46-1))+AND(DT$56&lt;'Summary&amp;Assumptions'!$J$31,DT$47&gt;=$FQ167,DT$47&lt;=$FR167)*(('Summary&amp;Assumptions'!$H$25*$C167)*(1+'Summary&amp;Assumptions'!$J$29)^(DT$46-1))</f>
        <v>0</v>
      </c>
      <c r="DP167" s="588">
        <f>AND(DU$55&gt;0,SUM($E167:DO167)&lt;'Summary&amp;Assumptions'!$G$32*$B167,$D167&gt;='Summary&amp;Assumptions'!$D$17,DU$47&gt;=$D167,DU$47&lt;=EDATE($D167,'Summary&amp;Assumptions'!$G$32))*$B167+AND(DU$56&lt;'Summary&amp;Assumptions'!$J$31,DU$47&gt;=$FO167,DU$47&lt;=$FP167)*(('Summary&amp;Assumptions'!$H$25*$C167)*(1+'Summary&amp;Assumptions'!$J$29)^(DU$46-1))+AND(DU$56&lt;'Summary&amp;Assumptions'!$J$31,DU$47&gt;=$FQ167,DU$47&lt;=$FR167)*(('Summary&amp;Assumptions'!$H$25*$C167)*(1+'Summary&amp;Assumptions'!$J$29)^(DU$46-1))</f>
        <v>0</v>
      </c>
      <c r="DQ167" s="588">
        <f>AND(DV$55&gt;0,SUM($E167:DP167)&lt;'Summary&amp;Assumptions'!$G$32*$B167,$D167&gt;='Summary&amp;Assumptions'!$D$17,DV$47&gt;=$D167,DV$47&lt;=EDATE($D167,'Summary&amp;Assumptions'!$G$32))*$B167+AND(DV$56&lt;'Summary&amp;Assumptions'!$J$31,DV$47&gt;=$FO167,DV$47&lt;=$FP167)*(('Summary&amp;Assumptions'!$H$25*$C167)*(1+'Summary&amp;Assumptions'!$J$29)^(DV$46-1))+AND(DV$56&lt;'Summary&amp;Assumptions'!$J$31,DV$47&gt;=$FQ167,DV$47&lt;=$FR167)*(('Summary&amp;Assumptions'!$H$25*$C167)*(1+'Summary&amp;Assumptions'!$J$29)^(DV$46-1))</f>
        <v>0</v>
      </c>
      <c r="DR167" s="588">
        <f>AND(DW$55&gt;0,SUM($E167:DQ167)&lt;'Summary&amp;Assumptions'!$G$32*$B167,$D167&gt;='Summary&amp;Assumptions'!$D$17,DW$47&gt;=$D167,DW$47&lt;=EDATE($D167,'Summary&amp;Assumptions'!$G$32))*$B167+AND(DW$56&lt;'Summary&amp;Assumptions'!$J$31,DW$47&gt;=$FO167,DW$47&lt;=$FP167)*(('Summary&amp;Assumptions'!$H$25*$C167)*(1+'Summary&amp;Assumptions'!$J$29)^(DW$46-1))+AND(DW$56&lt;'Summary&amp;Assumptions'!$J$31,DW$47&gt;=$FQ167,DW$47&lt;=$FR167)*(('Summary&amp;Assumptions'!$H$25*$C167)*(1+'Summary&amp;Assumptions'!$J$29)^(DW$46-1))</f>
        <v>0</v>
      </c>
      <c r="DS167" s="588">
        <f>AND(DX$55&gt;0,SUM($E167:DR167)&lt;'Summary&amp;Assumptions'!$G$32*$B167,$D167&gt;='Summary&amp;Assumptions'!$D$17,DX$47&gt;=$D167,DX$47&lt;=EDATE($D167,'Summary&amp;Assumptions'!$G$32))*$B167+AND(DX$56&lt;'Summary&amp;Assumptions'!$J$31,DX$47&gt;=$FO167,DX$47&lt;=$FP167)*(('Summary&amp;Assumptions'!$H$25*$C167)*(1+'Summary&amp;Assumptions'!$J$29)^(DX$46-1))+AND(DX$56&lt;'Summary&amp;Assumptions'!$J$31,DX$47&gt;=$FQ167,DX$47&lt;=$FR167)*(('Summary&amp;Assumptions'!$H$25*$C167)*(1+'Summary&amp;Assumptions'!$J$29)^(DX$46-1))</f>
        <v>0</v>
      </c>
      <c r="DT167" s="588">
        <f>AND(DY$55&gt;0,SUM($E167:DS167)&lt;'Summary&amp;Assumptions'!$G$32*$B167,$D167&gt;='Summary&amp;Assumptions'!$D$17,DY$47&gt;=$D167,DY$47&lt;=EDATE($D167,'Summary&amp;Assumptions'!$G$32))*$B167+AND(DY$56&lt;'Summary&amp;Assumptions'!$J$31,DY$47&gt;=$FO167,DY$47&lt;=$FP167)*(('Summary&amp;Assumptions'!$H$25*$C167)*(1+'Summary&amp;Assumptions'!$J$29)^(DY$46-1))+AND(DY$56&lt;'Summary&amp;Assumptions'!$J$31,DY$47&gt;=$FQ167,DY$47&lt;=$FR167)*(('Summary&amp;Assumptions'!$H$25*$C167)*(1+'Summary&amp;Assumptions'!$J$29)^(DY$46-1))</f>
        <v>0</v>
      </c>
      <c r="DU167" s="588">
        <f>AND(DZ$55&gt;0,SUM($E167:DT167)&lt;'Summary&amp;Assumptions'!$G$32*$B167,$D167&gt;='Summary&amp;Assumptions'!$D$17,DZ$47&gt;=$D167,DZ$47&lt;=EDATE($D167,'Summary&amp;Assumptions'!$G$32))*$B167+AND(DZ$56&lt;'Summary&amp;Assumptions'!$J$31,DZ$47&gt;=$FO167,DZ$47&lt;=$FP167)*(('Summary&amp;Assumptions'!$H$25*$C167)*(1+'Summary&amp;Assumptions'!$J$29)^(DZ$46-1))+AND(DZ$56&lt;'Summary&amp;Assumptions'!$J$31,DZ$47&gt;=$FQ167,DZ$47&lt;=$FR167)*(('Summary&amp;Assumptions'!$H$25*$C167)*(1+'Summary&amp;Assumptions'!$J$29)^(DZ$46-1))</f>
        <v>0</v>
      </c>
      <c r="DV167" s="588">
        <f>AND(EA$55&gt;0,SUM($E167:DU167)&lt;'Summary&amp;Assumptions'!$G$32*$B167,$D167&gt;='Summary&amp;Assumptions'!$D$17,EA$47&gt;=$D167,EA$47&lt;=EDATE($D167,'Summary&amp;Assumptions'!$G$32))*$B167+AND(EA$56&lt;'Summary&amp;Assumptions'!$J$31,EA$47&gt;=$FO167,EA$47&lt;=$FP167)*(('Summary&amp;Assumptions'!$H$25*$C167)*(1+'Summary&amp;Assumptions'!$J$29)^(EA$46-1))+AND(EA$56&lt;'Summary&amp;Assumptions'!$J$31,EA$47&gt;=$FQ167,EA$47&lt;=$FR167)*(('Summary&amp;Assumptions'!$H$25*$C167)*(1+'Summary&amp;Assumptions'!$J$29)^(EA$46-1))</f>
        <v>0</v>
      </c>
      <c r="DW167" s="588">
        <f>AND(EB$55&gt;0,SUM($E167:DV167)&lt;'Summary&amp;Assumptions'!$G$32*$B167,$D167&gt;='Summary&amp;Assumptions'!$D$17,EB$47&gt;=$D167,EB$47&lt;=EDATE($D167,'Summary&amp;Assumptions'!$G$32))*$B167+AND(EB$56&lt;'Summary&amp;Assumptions'!$J$31,EB$47&gt;=$FO167,EB$47&lt;=$FP167)*(('Summary&amp;Assumptions'!$H$25*$C167)*(1+'Summary&amp;Assumptions'!$J$29)^(EB$46-1))+AND(EB$56&lt;'Summary&amp;Assumptions'!$J$31,EB$47&gt;=$FQ167,EB$47&lt;=$FR167)*(('Summary&amp;Assumptions'!$H$25*$C167)*(1+'Summary&amp;Assumptions'!$J$29)^(EB$46-1))</f>
        <v>0</v>
      </c>
      <c r="DX167" s="588">
        <f>AND(EC$55&gt;0,SUM($E167:DW167)&lt;'Summary&amp;Assumptions'!$G$32*$B167,$D167&gt;='Summary&amp;Assumptions'!$D$17,EC$47&gt;=$D167,EC$47&lt;=EDATE($D167,'Summary&amp;Assumptions'!$G$32))*$B167+AND(EC$56&lt;'Summary&amp;Assumptions'!$J$31,EC$47&gt;=$FO167,EC$47&lt;=$FP167)*(('Summary&amp;Assumptions'!$H$25*$C167)*(1+'Summary&amp;Assumptions'!$J$29)^(EC$46-1))+AND(EC$56&lt;'Summary&amp;Assumptions'!$J$31,EC$47&gt;=$FQ167,EC$47&lt;=$FR167)*(('Summary&amp;Assumptions'!$H$25*$C167)*(1+'Summary&amp;Assumptions'!$J$29)^(EC$46-1))</f>
        <v>0</v>
      </c>
      <c r="DY167" s="588">
        <f>AND(ED$55&gt;0,SUM($E167:DX167)&lt;'Summary&amp;Assumptions'!$G$32*$B167,$D167&gt;='Summary&amp;Assumptions'!$D$17,ED$47&gt;=$D167,ED$47&lt;=EDATE($D167,'Summary&amp;Assumptions'!$G$32))*$B167+AND(ED$56&lt;'Summary&amp;Assumptions'!$J$31,ED$47&gt;=$FO167,ED$47&lt;=$FP167)*(('Summary&amp;Assumptions'!$H$25*$C167)*(1+'Summary&amp;Assumptions'!$J$29)^(ED$46-1))+AND(ED$56&lt;'Summary&amp;Assumptions'!$J$31,ED$47&gt;=$FQ167,ED$47&lt;=$FR167)*(('Summary&amp;Assumptions'!$H$25*$C167)*(1+'Summary&amp;Assumptions'!$J$29)^(ED$46-1))</f>
        <v>0</v>
      </c>
      <c r="DZ167" s="588">
        <f>AND(EE$55&gt;0,SUM($E167:DY167)&lt;'Summary&amp;Assumptions'!$G$32*$B167,$D167&gt;='Summary&amp;Assumptions'!$D$17,EE$47&gt;=$D167,EE$47&lt;=EDATE($D167,'Summary&amp;Assumptions'!$G$32))*$B167+AND(EE$56&lt;'Summary&amp;Assumptions'!$J$31,EE$47&gt;=$FO167,EE$47&lt;=$FP167)*(('Summary&amp;Assumptions'!$H$25*$C167)*(1+'Summary&amp;Assumptions'!$J$29)^(EE$46-1))+AND(EE$56&lt;'Summary&amp;Assumptions'!$J$31,EE$47&gt;=$FQ167,EE$47&lt;=$FR167)*(('Summary&amp;Assumptions'!$H$25*$C167)*(1+'Summary&amp;Assumptions'!$J$29)^(EE$46-1))</f>
        <v>0</v>
      </c>
      <c r="EA167" s="588">
        <f>AND(EF$55&gt;0,SUM($E167:DZ167)&lt;'Summary&amp;Assumptions'!$G$32*$B167,$D167&gt;='Summary&amp;Assumptions'!$D$17,EF$47&gt;=$D167,EF$47&lt;=EDATE($D167,'Summary&amp;Assumptions'!$G$32))*$B167+AND(EF$56&lt;'Summary&amp;Assumptions'!$J$31,EF$47&gt;=$FO167,EF$47&lt;=$FP167)*(('Summary&amp;Assumptions'!$H$25*$C167)*(1+'Summary&amp;Assumptions'!$J$29)^(EF$46-1))+AND(EF$56&lt;'Summary&amp;Assumptions'!$J$31,EF$47&gt;=$FQ167,EF$47&lt;=$FR167)*(('Summary&amp;Assumptions'!$H$25*$C167)*(1+'Summary&amp;Assumptions'!$J$29)^(EF$46-1))</f>
        <v>0</v>
      </c>
      <c r="EB167" s="588">
        <f>AND(EG$55&gt;0,SUM($E167:EA167)&lt;'Summary&amp;Assumptions'!$G$32*$B167,$D167&gt;='Summary&amp;Assumptions'!$D$17,EG$47&gt;=$D167,EG$47&lt;=EDATE($D167,'Summary&amp;Assumptions'!$G$32))*$B167+AND(EG$56&lt;'Summary&amp;Assumptions'!$J$31,EG$47&gt;=$FO167,EG$47&lt;=$FP167)*(('Summary&amp;Assumptions'!$H$25*$C167)*(1+'Summary&amp;Assumptions'!$J$29)^(EG$46-1))+AND(EG$56&lt;'Summary&amp;Assumptions'!$J$31,EG$47&gt;=$FQ167,EG$47&lt;=$FR167)*(('Summary&amp;Assumptions'!$H$25*$C167)*(1+'Summary&amp;Assumptions'!$J$29)^(EG$46-1))</f>
        <v>0</v>
      </c>
      <c r="EC167" s="588">
        <f>AND(EH$55&gt;0,SUM($E167:EB167)&lt;'Summary&amp;Assumptions'!$G$32*$B167,$D167&gt;='Summary&amp;Assumptions'!$D$17,EH$47&gt;=$D167,EH$47&lt;=EDATE($D167,'Summary&amp;Assumptions'!$G$32))*$B167+AND(EH$56&lt;'Summary&amp;Assumptions'!$J$31,EH$47&gt;=$FO167,EH$47&lt;=$FP167)*(('Summary&amp;Assumptions'!$H$25*$C167)*(1+'Summary&amp;Assumptions'!$J$29)^(EH$46-1))+AND(EH$56&lt;'Summary&amp;Assumptions'!$J$31,EH$47&gt;=$FQ167,EH$47&lt;=$FR167)*(('Summary&amp;Assumptions'!$H$25*$C167)*(1+'Summary&amp;Assumptions'!$J$29)^(EH$46-1))</f>
        <v>0</v>
      </c>
      <c r="ED167" s="588">
        <f>AND(EI$55&gt;0,SUM($E167:EC167)&lt;'Summary&amp;Assumptions'!$G$32*$B167,$D167&gt;='Summary&amp;Assumptions'!$D$17,EI$47&gt;=$D167,EI$47&lt;=EDATE($D167,'Summary&amp;Assumptions'!$G$32))*$B167+AND(EI$56&lt;'Summary&amp;Assumptions'!$J$31,EI$47&gt;=$FO167,EI$47&lt;=$FP167)*(('Summary&amp;Assumptions'!$H$25*$C167)*(1+'Summary&amp;Assumptions'!$J$29)^(EI$46-1))+AND(EI$56&lt;'Summary&amp;Assumptions'!$J$31,EI$47&gt;=$FQ167,EI$47&lt;=$FR167)*(('Summary&amp;Assumptions'!$H$25*$C167)*(1+'Summary&amp;Assumptions'!$J$29)^(EI$46-1))</f>
        <v>0</v>
      </c>
      <c r="EE167" s="588">
        <f>AND(EJ$55&gt;0,SUM($E167:ED167)&lt;'Summary&amp;Assumptions'!$G$32*$B167,$D167&gt;='Summary&amp;Assumptions'!$D$17,EJ$47&gt;=$D167,EJ$47&lt;=EDATE($D167,'Summary&amp;Assumptions'!$G$32))*$B167+AND(EJ$56&lt;'Summary&amp;Assumptions'!$J$31,EJ$47&gt;=$FO167,EJ$47&lt;=$FP167)*(('Summary&amp;Assumptions'!$H$25*$C167)*(1+'Summary&amp;Assumptions'!$J$29)^(EJ$46-1))+AND(EJ$56&lt;'Summary&amp;Assumptions'!$J$31,EJ$47&gt;=$FQ167,EJ$47&lt;=$FR167)*(('Summary&amp;Assumptions'!$H$25*$C167)*(1+'Summary&amp;Assumptions'!$J$29)^(EJ$46-1))</f>
        <v>0</v>
      </c>
      <c r="EF167" s="588">
        <f>AND(EK$55&gt;0,SUM($E167:EE167)&lt;'Summary&amp;Assumptions'!$G$32*$B167,$D167&gt;='Summary&amp;Assumptions'!$D$17,EK$47&gt;=$D167,EK$47&lt;=EDATE($D167,'Summary&amp;Assumptions'!$G$32))*$B167+AND(EK$56&lt;'Summary&amp;Assumptions'!$J$31,EK$47&gt;=$FO167,EK$47&lt;=$FP167)*(('Summary&amp;Assumptions'!$H$25*$C167)*(1+'Summary&amp;Assumptions'!$J$29)^(EK$46-1))+AND(EK$56&lt;'Summary&amp;Assumptions'!$J$31,EK$47&gt;=$FQ167,EK$47&lt;=$FR167)*(('Summary&amp;Assumptions'!$H$25*$C167)*(1+'Summary&amp;Assumptions'!$J$29)^(EK$46-1))</f>
        <v>0</v>
      </c>
      <c r="EG167" s="588">
        <f>AND(EL$55&gt;0,SUM($E167:EF167)&lt;'Summary&amp;Assumptions'!$G$32*$B167,$D167&gt;='Summary&amp;Assumptions'!$D$17,EL$47&gt;=$D167,EL$47&lt;=EDATE($D167,'Summary&amp;Assumptions'!$G$32))*$B167+AND(EL$56&lt;'Summary&amp;Assumptions'!$J$31,EL$47&gt;=$FO167,EL$47&lt;=$FP167)*(('Summary&amp;Assumptions'!$H$25*$C167)*(1+'Summary&amp;Assumptions'!$J$29)^(EL$46-1))+AND(EL$56&lt;'Summary&amp;Assumptions'!$J$31,EL$47&gt;=$FQ167,EL$47&lt;=$FR167)*(('Summary&amp;Assumptions'!$H$25*$C167)*(1+'Summary&amp;Assumptions'!$J$29)^(EL$46-1))</f>
        <v>0</v>
      </c>
      <c r="EH167" s="588">
        <f>AND(EM$55&gt;0,SUM($E167:EG167)&lt;'Summary&amp;Assumptions'!$G$32*$B167,$D167&gt;='Summary&amp;Assumptions'!$D$17,EM$47&gt;=$D167,EM$47&lt;=EDATE($D167,'Summary&amp;Assumptions'!$G$32))*$B167+AND(EM$56&lt;'Summary&amp;Assumptions'!$J$31,EM$47&gt;=$FO167,EM$47&lt;=$FP167)*(('Summary&amp;Assumptions'!$H$25*$C167)*(1+'Summary&amp;Assumptions'!$J$29)^(EM$46-1))+AND(EM$56&lt;'Summary&amp;Assumptions'!$J$31,EM$47&gt;=$FQ167,EM$47&lt;=$FR167)*(('Summary&amp;Assumptions'!$H$25*$C167)*(1+'Summary&amp;Assumptions'!$J$29)^(EM$46-1))</f>
        <v>0</v>
      </c>
      <c r="EI167" s="588">
        <f>AND(EN$55&gt;0,SUM($E167:EH167)&lt;'Summary&amp;Assumptions'!$G$32*$B167,$D167&gt;='Summary&amp;Assumptions'!$D$17,EN$47&gt;=$D167,EN$47&lt;=EDATE($D167,'Summary&amp;Assumptions'!$G$32))*$B167+AND(EN$56&lt;'Summary&amp;Assumptions'!$J$31,EN$47&gt;=$FO167,EN$47&lt;=$FP167)*(('Summary&amp;Assumptions'!$H$25*$C167)*(1+'Summary&amp;Assumptions'!$J$29)^(EN$46-1))+AND(EN$56&lt;'Summary&amp;Assumptions'!$J$31,EN$47&gt;=$FQ167,EN$47&lt;=$FR167)*(('Summary&amp;Assumptions'!$H$25*$C167)*(1+'Summary&amp;Assumptions'!$J$29)^(EN$46-1))</f>
        <v>0</v>
      </c>
      <c r="EJ167" s="588">
        <f>AND(EO$55&gt;0,SUM($E167:EI167)&lt;'Summary&amp;Assumptions'!$G$32*$B167,$D167&gt;='Summary&amp;Assumptions'!$D$17,EO$47&gt;=$D167,EO$47&lt;=EDATE($D167,'Summary&amp;Assumptions'!$G$32))*$B167+AND(EO$56&lt;'Summary&amp;Assumptions'!$J$31,EO$47&gt;=$FO167,EO$47&lt;=$FP167)*(('Summary&amp;Assumptions'!$H$25*$C167)*(1+'Summary&amp;Assumptions'!$J$29)^(EO$46-1))+AND(EO$56&lt;'Summary&amp;Assumptions'!$J$31,EO$47&gt;=$FQ167,EO$47&lt;=$FR167)*(('Summary&amp;Assumptions'!$H$25*$C167)*(1+'Summary&amp;Assumptions'!$J$29)^(EO$46-1))</f>
        <v>0</v>
      </c>
      <c r="EK167" s="588">
        <f>AND(EP$55&gt;0,SUM($E167:EJ167)&lt;'Summary&amp;Assumptions'!$G$32*$B167,$D167&gt;='Summary&amp;Assumptions'!$D$17,EP$47&gt;=$D167,EP$47&lt;=EDATE($D167,'Summary&amp;Assumptions'!$G$32))*$B167+AND(EP$56&lt;'Summary&amp;Assumptions'!$J$31,EP$47&gt;=$FO167,EP$47&lt;=$FP167)*(('Summary&amp;Assumptions'!$H$25*$C167)*(1+'Summary&amp;Assumptions'!$J$29)^(EP$46-1))+AND(EP$56&lt;'Summary&amp;Assumptions'!$J$31,EP$47&gt;=$FQ167,EP$47&lt;=$FR167)*(('Summary&amp;Assumptions'!$H$25*$C167)*(1+'Summary&amp;Assumptions'!$J$29)^(EP$46-1))</f>
        <v>0</v>
      </c>
      <c r="EL167" s="588">
        <f>AND(EQ$55&gt;0,SUM($E167:EK167)&lt;'Summary&amp;Assumptions'!$G$32*$B167,$D167&gt;='Summary&amp;Assumptions'!$D$17,EQ$47&gt;=$D167,EQ$47&lt;=EDATE($D167,'Summary&amp;Assumptions'!$G$32))*$B167+AND(EQ$56&lt;'Summary&amp;Assumptions'!$J$31,EQ$47&gt;=$FO167,EQ$47&lt;=$FP167)*(('Summary&amp;Assumptions'!$H$25*$C167)*(1+'Summary&amp;Assumptions'!$J$29)^(EQ$46-1))+AND(EQ$56&lt;'Summary&amp;Assumptions'!$J$31,EQ$47&gt;=$FQ167,EQ$47&lt;=$FR167)*(('Summary&amp;Assumptions'!$H$25*$C167)*(1+'Summary&amp;Assumptions'!$J$29)^(EQ$46-1))</f>
        <v>0</v>
      </c>
      <c r="EM167" s="588">
        <f>AND(ER$55&gt;0,SUM($E167:EL167)&lt;'Summary&amp;Assumptions'!$G$32*$B167,$D167&gt;='Summary&amp;Assumptions'!$D$17,ER$47&gt;=$D167,ER$47&lt;=EDATE($D167,'Summary&amp;Assumptions'!$G$32))*$B167+AND(ER$56&lt;'Summary&amp;Assumptions'!$J$31,ER$47&gt;=$FO167,ER$47&lt;=$FP167)*(('Summary&amp;Assumptions'!$H$25*$C167)*(1+'Summary&amp;Assumptions'!$J$29)^(ER$46-1))+AND(ER$56&lt;'Summary&amp;Assumptions'!$J$31,ER$47&gt;=$FQ167,ER$47&lt;=$FR167)*(('Summary&amp;Assumptions'!$H$25*$C167)*(1+'Summary&amp;Assumptions'!$J$29)^(ER$46-1))</f>
        <v>0</v>
      </c>
      <c r="EN167" s="588">
        <f>AND(ES$55&gt;0,SUM($E167:EM167)&lt;'Summary&amp;Assumptions'!$G$32*$B167,$D167&gt;='Summary&amp;Assumptions'!$D$17,ES$47&gt;=$D167,ES$47&lt;=EDATE($D167,'Summary&amp;Assumptions'!$G$32))*$B167+AND(ES$56&lt;'Summary&amp;Assumptions'!$J$31,ES$47&gt;=$FO167,ES$47&lt;=$FP167)*(('Summary&amp;Assumptions'!$H$25*$C167)*(1+'Summary&amp;Assumptions'!$J$29)^(ES$46-1))+AND(ES$56&lt;'Summary&amp;Assumptions'!$J$31,ES$47&gt;=$FQ167,ES$47&lt;=$FR167)*(('Summary&amp;Assumptions'!$H$25*$C167)*(1+'Summary&amp;Assumptions'!$J$29)^(ES$46-1))</f>
        <v>0</v>
      </c>
      <c r="EO167" s="588">
        <f>AND(ET$55&gt;0,SUM($E167:EN167)&lt;'Summary&amp;Assumptions'!$G$32*$B167,$D167&gt;='Summary&amp;Assumptions'!$D$17,ET$47&gt;=$D167,ET$47&lt;=EDATE($D167,'Summary&amp;Assumptions'!$G$32))*$B167+AND(ET$56&lt;'Summary&amp;Assumptions'!$J$31,ET$47&gt;=$FO167,ET$47&lt;=$FP167)*(('Summary&amp;Assumptions'!$H$25*$C167)*(1+'Summary&amp;Assumptions'!$J$29)^(ET$46-1))+AND(ET$56&lt;'Summary&amp;Assumptions'!$J$31,ET$47&gt;=$FQ167,ET$47&lt;=$FR167)*(('Summary&amp;Assumptions'!$H$25*$C167)*(1+'Summary&amp;Assumptions'!$J$29)^(ET$46-1))</f>
        <v>0</v>
      </c>
      <c r="EP167" s="588">
        <f>AND(EU$55&gt;0,SUM($E167:EO167)&lt;'Summary&amp;Assumptions'!$G$32*$B167,$D167&gt;='Summary&amp;Assumptions'!$D$17,EU$47&gt;=$D167,EU$47&lt;=EDATE($D167,'Summary&amp;Assumptions'!$G$32))*$B167+AND(EU$56&lt;'Summary&amp;Assumptions'!$J$31,EU$47&gt;=$FO167,EU$47&lt;=$FP167)*(('Summary&amp;Assumptions'!$H$25*$C167)*(1+'Summary&amp;Assumptions'!$J$29)^(EU$46-1))+AND(EU$56&lt;'Summary&amp;Assumptions'!$J$31,EU$47&gt;=$FQ167,EU$47&lt;=$FR167)*(('Summary&amp;Assumptions'!$H$25*$C167)*(1+'Summary&amp;Assumptions'!$J$29)^(EU$46-1))</f>
        <v>0</v>
      </c>
      <c r="EQ167" s="588">
        <f>AND(EV$55&gt;0,SUM($E167:EP167)&lt;'Summary&amp;Assumptions'!$G$32*$B167,$D167&gt;='Summary&amp;Assumptions'!$D$17,EV$47&gt;=$D167,EV$47&lt;=EDATE($D167,'Summary&amp;Assumptions'!$G$32))*$B167+AND(EV$56&lt;'Summary&amp;Assumptions'!$J$31,EV$47&gt;=$FO167,EV$47&lt;=$FP167)*(('Summary&amp;Assumptions'!$H$25*$C167)*(1+'Summary&amp;Assumptions'!$J$29)^(EV$46-1))+AND(EV$56&lt;'Summary&amp;Assumptions'!$J$31,EV$47&gt;=$FQ167,EV$47&lt;=$FR167)*(('Summary&amp;Assumptions'!$H$25*$C167)*(1+'Summary&amp;Assumptions'!$J$29)^(EV$46-1))</f>
        <v>0</v>
      </c>
      <c r="ER167" s="588">
        <f>AND(EW$55&gt;0,SUM($E167:EQ167)&lt;'Summary&amp;Assumptions'!$G$32*$B167,$D167&gt;='Summary&amp;Assumptions'!$D$17,EW$47&gt;=$D167,EW$47&lt;=EDATE($D167,'Summary&amp;Assumptions'!$G$32))*$B167+AND(EW$56&lt;'Summary&amp;Assumptions'!$J$31,EW$47&gt;=$FO167,EW$47&lt;=$FP167)*(('Summary&amp;Assumptions'!$H$25*$C167)*(1+'Summary&amp;Assumptions'!$J$29)^(EW$46-1))+AND(EW$56&lt;'Summary&amp;Assumptions'!$J$31,EW$47&gt;=$FQ167,EW$47&lt;=$FR167)*(('Summary&amp;Assumptions'!$H$25*$C167)*(1+'Summary&amp;Assumptions'!$J$29)^(EW$46-1))</f>
        <v>0</v>
      </c>
      <c r="ES167" s="588">
        <f>AND(EX$55&gt;0,SUM($E167:ER167)&lt;'Summary&amp;Assumptions'!$G$32*$B167,$D167&gt;='Summary&amp;Assumptions'!$D$17,EX$47&gt;=$D167,EX$47&lt;=EDATE($D167,'Summary&amp;Assumptions'!$G$32))*$B167+AND(EX$56&lt;'Summary&amp;Assumptions'!$J$31,EX$47&gt;=$FO167,EX$47&lt;=$FP167)*(('Summary&amp;Assumptions'!$H$25*$C167)*(1+'Summary&amp;Assumptions'!$J$29)^(EX$46-1))+AND(EX$56&lt;'Summary&amp;Assumptions'!$J$31,EX$47&gt;=$FQ167,EX$47&lt;=$FR167)*(('Summary&amp;Assumptions'!$H$25*$C167)*(1+'Summary&amp;Assumptions'!$J$29)^(EX$46-1))</f>
        <v>0</v>
      </c>
      <c r="ET167" s="588">
        <f>AND(EY$55&gt;0,SUM($E167:ES167)&lt;'Summary&amp;Assumptions'!$G$32*$B167,$D167&gt;='Summary&amp;Assumptions'!$D$17,EY$47&gt;=$D167,EY$47&lt;=EDATE($D167,'Summary&amp;Assumptions'!$G$32))*$B167+AND(EY$56&lt;'Summary&amp;Assumptions'!$J$31,EY$47&gt;=$FO167,EY$47&lt;=$FP167)*(('Summary&amp;Assumptions'!$H$25*$C167)*(1+'Summary&amp;Assumptions'!$J$29)^(EY$46-1))+AND(EY$56&lt;'Summary&amp;Assumptions'!$J$31,EY$47&gt;=$FQ167,EY$47&lt;=$FR167)*(('Summary&amp;Assumptions'!$H$25*$C167)*(1+'Summary&amp;Assumptions'!$J$29)^(EY$46-1))</f>
        <v>0</v>
      </c>
      <c r="EU167" s="588">
        <f>AND(EZ$55&gt;0,SUM($E167:ET167)&lt;'Summary&amp;Assumptions'!$G$32*$B167,$D167&gt;='Summary&amp;Assumptions'!$D$17,EZ$47&gt;=$D167,EZ$47&lt;=EDATE($D167,'Summary&amp;Assumptions'!$G$32))*$B167+AND(EZ$56&lt;'Summary&amp;Assumptions'!$J$31,EZ$47&gt;=$FO167,EZ$47&lt;=$FP167)*(('Summary&amp;Assumptions'!$H$25*$C167)*(1+'Summary&amp;Assumptions'!$J$29)^(EZ$46-1))+AND(EZ$56&lt;'Summary&amp;Assumptions'!$J$31,EZ$47&gt;=$FQ167,EZ$47&lt;=$FR167)*(('Summary&amp;Assumptions'!$H$25*$C167)*(1+'Summary&amp;Assumptions'!$J$29)^(EZ$46-1))</f>
        <v>0</v>
      </c>
      <c r="EV167" s="588">
        <f>AND(FA$55&gt;0,SUM($E167:EU167)&lt;'Summary&amp;Assumptions'!$G$32*$B167,$D167&gt;='Summary&amp;Assumptions'!$D$17,FA$47&gt;=$D167,FA$47&lt;=EDATE($D167,'Summary&amp;Assumptions'!$G$32))*$B167+AND(FA$56&lt;'Summary&amp;Assumptions'!$J$31,FA$47&gt;=$FO167,FA$47&lt;=$FP167)*(('Summary&amp;Assumptions'!$H$25*$C167)*(1+'Summary&amp;Assumptions'!$J$29)^(FA$46-1))+AND(FA$56&lt;'Summary&amp;Assumptions'!$J$31,FA$47&gt;=$FQ167,FA$47&lt;=$FR167)*(('Summary&amp;Assumptions'!$H$25*$C167)*(1+'Summary&amp;Assumptions'!$J$29)^(FA$46-1))</f>
        <v>0</v>
      </c>
      <c r="EW167" s="588">
        <f>AND(FB$55&gt;0,SUM($E167:EV167)&lt;'Summary&amp;Assumptions'!$G$32*$B167,$D167&gt;='Summary&amp;Assumptions'!$D$17,FB$47&gt;=$D167,FB$47&lt;=EDATE($D167,'Summary&amp;Assumptions'!$G$32))*$B167+AND(FB$56&lt;'Summary&amp;Assumptions'!$J$31,FB$47&gt;=$FO167,FB$47&lt;=$FP167)*(('Summary&amp;Assumptions'!$H$25*$C167)*(1+'Summary&amp;Assumptions'!$J$29)^(FB$46-1))+AND(FB$56&lt;'Summary&amp;Assumptions'!$J$31,FB$47&gt;=$FQ167,FB$47&lt;=$FR167)*(('Summary&amp;Assumptions'!$H$25*$C167)*(1+'Summary&amp;Assumptions'!$J$29)^(FB$46-1))</f>
        <v>0</v>
      </c>
      <c r="EX167" s="588">
        <f>AND(FC$55&gt;0,SUM($E167:EW167)&lt;'Summary&amp;Assumptions'!$G$32*$B167,$D167&gt;='Summary&amp;Assumptions'!$D$17,FC$47&gt;=$D167,FC$47&lt;=EDATE($D167,'Summary&amp;Assumptions'!$G$32))*$B167+AND(FC$56&lt;'Summary&amp;Assumptions'!$J$31,FC$47&gt;=$FO167,FC$47&lt;=$FP167)*(('Summary&amp;Assumptions'!$H$25*$C167)*(1+'Summary&amp;Assumptions'!$J$29)^(FC$46-1))+AND(FC$56&lt;'Summary&amp;Assumptions'!$J$31,FC$47&gt;=$FQ167,FC$47&lt;=$FR167)*(('Summary&amp;Assumptions'!$H$25*$C167)*(1+'Summary&amp;Assumptions'!$J$29)^(FC$46-1))</f>
        <v>0</v>
      </c>
      <c r="EY167" s="588">
        <f>AND(FD$55&gt;0,SUM($E167:EX167)&lt;'Summary&amp;Assumptions'!$G$32*$B167,$D167&gt;='Summary&amp;Assumptions'!$D$17,FD$47&gt;=$D167,FD$47&lt;=EDATE($D167,'Summary&amp;Assumptions'!$G$32))*$B167+AND(FD$56&lt;'Summary&amp;Assumptions'!$J$31,FD$47&gt;=$FO167,FD$47&lt;=$FP167)*(('Summary&amp;Assumptions'!$H$25*$C167)*(1+'Summary&amp;Assumptions'!$J$29)^(FD$46-1))+AND(FD$56&lt;'Summary&amp;Assumptions'!$J$31,FD$47&gt;=$FQ167,FD$47&lt;=$FR167)*(('Summary&amp;Assumptions'!$H$25*$C167)*(1+'Summary&amp;Assumptions'!$J$29)^(FD$46-1))</f>
        <v>0</v>
      </c>
      <c r="EZ167" s="588">
        <f>AND(FE$55&gt;0,SUM($E167:EY167)&lt;'Summary&amp;Assumptions'!$G$32*$B167,$D167&gt;='Summary&amp;Assumptions'!$D$17,FE$47&gt;=$D167,FE$47&lt;=EDATE($D167,'Summary&amp;Assumptions'!$G$32))*$B167+AND(FE$56&lt;'Summary&amp;Assumptions'!$J$31,FE$47&gt;=$FO167,FE$47&lt;=$FP167)*(('Summary&amp;Assumptions'!$H$25*$C167)*(1+'Summary&amp;Assumptions'!$J$29)^(FE$46-1))+AND(FE$56&lt;'Summary&amp;Assumptions'!$J$31,FE$47&gt;=$FQ167,FE$47&lt;=$FR167)*(('Summary&amp;Assumptions'!$H$25*$C167)*(1+'Summary&amp;Assumptions'!$J$29)^(FE$46-1))</f>
        <v>0</v>
      </c>
      <c r="FA167" s="588">
        <f>AND(FF$55&gt;0,SUM($E167:EZ167)&lt;'Summary&amp;Assumptions'!$G$32*$B167,$D167&gt;='Summary&amp;Assumptions'!$D$17,FF$47&gt;=$D167,FF$47&lt;=EDATE($D167,'Summary&amp;Assumptions'!$G$32))*$B167+AND(FF$56&lt;'Summary&amp;Assumptions'!$J$31,FF$47&gt;=$FO167,FF$47&lt;=$FP167)*(('Summary&amp;Assumptions'!$H$25*$C167)*(1+'Summary&amp;Assumptions'!$J$29)^(FF$46-1))+AND(FF$56&lt;'Summary&amp;Assumptions'!$J$31,FF$47&gt;=$FQ167,FF$47&lt;=$FR167)*(('Summary&amp;Assumptions'!$H$25*$C167)*(1+'Summary&amp;Assumptions'!$J$29)^(FF$46-1))</f>
        <v>0</v>
      </c>
      <c r="FB167" s="588">
        <f>AND(FG$55&gt;0,SUM($E167:FA167)&lt;'Summary&amp;Assumptions'!$G$32*$B167,$D167&gt;='Summary&amp;Assumptions'!$D$17,FG$47&gt;=$D167,FG$47&lt;=EDATE($D167,'Summary&amp;Assumptions'!$G$32))*$B167+AND(FG$56&lt;'Summary&amp;Assumptions'!$J$31,FG$47&gt;=$FO167,FG$47&lt;=$FP167)*(('Summary&amp;Assumptions'!$H$25*$C167)*(1+'Summary&amp;Assumptions'!$J$29)^(FG$46-1))+AND(FG$56&lt;'Summary&amp;Assumptions'!$J$31,FG$47&gt;=$FQ167,FG$47&lt;=$FR167)*(('Summary&amp;Assumptions'!$H$25*$C167)*(1+'Summary&amp;Assumptions'!$J$29)^(FG$46-1))</f>
        <v>0</v>
      </c>
      <c r="FC167" s="588">
        <f>AND(FH$55&gt;0,SUM($E167:FB167)&lt;'Summary&amp;Assumptions'!$G$32*$B167,$D167&gt;='Summary&amp;Assumptions'!$D$17,FH$47&gt;=$D167,FH$47&lt;=EDATE($D167,'Summary&amp;Assumptions'!$G$32))*$B167+AND(FH$56&lt;'Summary&amp;Assumptions'!$J$31,FH$47&gt;=$FO167,FH$47&lt;=$FP167)*(('Summary&amp;Assumptions'!$H$25*$C167)*(1+'Summary&amp;Assumptions'!$J$29)^(FH$46-1))+AND(FH$56&lt;'Summary&amp;Assumptions'!$J$31,FH$47&gt;=$FQ167,FH$47&lt;=$FR167)*(('Summary&amp;Assumptions'!$H$25*$C167)*(1+'Summary&amp;Assumptions'!$J$29)^(FH$46-1))</f>
        <v>0</v>
      </c>
      <c r="FD167" s="588">
        <f>AND(FI$55&gt;0,SUM($E167:FC167)&lt;'Summary&amp;Assumptions'!$G$32*$B167,$D167&gt;='Summary&amp;Assumptions'!$D$17,FI$47&gt;=$D167,FI$47&lt;=EDATE($D167,'Summary&amp;Assumptions'!$G$32))*$B167+AND(FI$56&lt;'Summary&amp;Assumptions'!$J$31,FI$47&gt;=$FO167,FI$47&lt;=$FP167)*(('Summary&amp;Assumptions'!$H$25*$C167)*(1+'Summary&amp;Assumptions'!$J$29)^(FI$46-1))+AND(FI$56&lt;'Summary&amp;Assumptions'!$J$31,FI$47&gt;=$FQ167,FI$47&lt;=$FR167)*(('Summary&amp;Assumptions'!$H$25*$C167)*(1+'Summary&amp;Assumptions'!$J$29)^(FI$46-1))</f>
        <v>0</v>
      </c>
      <c r="FE167" s="588">
        <f>AND(FJ$55&gt;0,SUM($E167:FD167)&lt;'Summary&amp;Assumptions'!$G$32*$B167,$D167&gt;='Summary&amp;Assumptions'!$D$17,FJ$47&gt;=$D167,FJ$47&lt;=EDATE($D167,'Summary&amp;Assumptions'!$G$32))*$B167+AND(FJ$56&lt;'Summary&amp;Assumptions'!$J$31,FJ$47&gt;=$FO167,FJ$47&lt;=$FP167)*(('Summary&amp;Assumptions'!$H$25*$C167)*(1+'Summary&amp;Assumptions'!$J$29)^(FJ$46-1))+AND(FJ$56&lt;'Summary&amp;Assumptions'!$J$31,FJ$47&gt;=$FQ167,FJ$47&lt;=$FR167)*(('Summary&amp;Assumptions'!$H$25*$C167)*(1+'Summary&amp;Assumptions'!$J$29)^(FJ$46-1))</f>
        <v>0</v>
      </c>
      <c r="FF167" s="588">
        <f>AND(FK$55&gt;0,SUM($E167:FE167)&lt;'Summary&amp;Assumptions'!$G$32*$B167,$D167&gt;='Summary&amp;Assumptions'!$D$17,FK$47&gt;=$D167,FK$47&lt;=EDATE($D167,'Summary&amp;Assumptions'!$G$32))*$B167+AND(FK$56&lt;'Summary&amp;Assumptions'!$J$31,FK$47&gt;=$FO167,FK$47&lt;=$FP167)*(('Summary&amp;Assumptions'!$H$25*$C167)*(1+'Summary&amp;Assumptions'!$J$29)^(FK$46-1))+AND(FK$56&lt;'Summary&amp;Assumptions'!$J$31,FK$47&gt;=$FQ167,FK$47&lt;=$FR167)*(('Summary&amp;Assumptions'!$H$25*$C167)*(1+'Summary&amp;Assumptions'!$J$29)^(FK$46-1))</f>
        <v>0</v>
      </c>
      <c r="FG167" s="588">
        <f>AND(FL$55&gt;0,SUM($E167:FF167)&lt;'Summary&amp;Assumptions'!$G$32*$B167,$D167&gt;='Summary&amp;Assumptions'!$D$17,FL$47&gt;=$D167,FL$47&lt;=EDATE($D167,'Summary&amp;Assumptions'!$G$32))*$B167+AND(FL$56&lt;'Summary&amp;Assumptions'!$J$31,FL$47&gt;=$FO167,FL$47&lt;=$FP167)*(('Summary&amp;Assumptions'!$H$25*$C167)*(1+'Summary&amp;Assumptions'!$J$29)^(FL$46-1))+AND(FL$56&lt;'Summary&amp;Assumptions'!$J$31,FL$47&gt;=$FQ167,FL$47&lt;=$FR167)*(('Summary&amp;Assumptions'!$H$25*$C167)*(1+'Summary&amp;Assumptions'!$J$29)^(FL$46-1))</f>
        <v>0</v>
      </c>
      <c r="FH167" s="588">
        <f>AND(FM$55&gt;0,SUM($E167:FG167)&lt;'Summary&amp;Assumptions'!$G$32*$B167,$D167&gt;='Summary&amp;Assumptions'!$D$17,FM$47&gt;=$D167,FM$47&lt;=EDATE($D167,'Summary&amp;Assumptions'!$G$32))*$B167+AND(FM$56&lt;'Summary&amp;Assumptions'!$J$31,FM$47&gt;=$FO167,FM$47&lt;=$FP167)*(('Summary&amp;Assumptions'!$H$25*$C167)*(1+'Summary&amp;Assumptions'!$J$29)^(FM$46-1))+AND(FM$56&lt;'Summary&amp;Assumptions'!$J$31,FM$47&gt;=$FQ167,FM$47&lt;=$FR167)*(('Summary&amp;Assumptions'!$H$25*$C167)*(1+'Summary&amp;Assumptions'!$J$29)^(FM$46-1))</f>
        <v>0</v>
      </c>
      <c r="FI167" s="588">
        <f>AND(FN$55&gt;0,SUM($E167:FH167)&lt;'Summary&amp;Assumptions'!$G$32*$B167,$D167&gt;='Summary&amp;Assumptions'!$D$17,FN$47&gt;=$D167,FN$47&lt;=EDATE($D167,'Summary&amp;Assumptions'!$G$32))*$B167+AND(FN$56&lt;'Summary&amp;Assumptions'!$J$31,FN$47&gt;=$FO167,FN$47&lt;=$FP167)*(('Summary&amp;Assumptions'!$H$25*$C167)*(1+'Summary&amp;Assumptions'!$J$29)^(FN$46-1))+AND(FN$56&lt;'Summary&amp;Assumptions'!$J$31,FN$47&gt;=$FQ167,FN$47&lt;=$FR167)*(('Summary&amp;Assumptions'!$H$25*$C167)*(1+'Summary&amp;Assumptions'!$J$29)^(FN$46-1))</f>
        <v>0</v>
      </c>
      <c r="FJ167" s="588">
        <f>AND(FO$55&gt;0,SUM($E167:FI167)&lt;'Summary&amp;Assumptions'!$G$32*$B167,$D167&gt;='Summary&amp;Assumptions'!$D$17,FO$47&gt;=$D167,FO$47&lt;=EDATE($D167,'Summary&amp;Assumptions'!$G$32))*$B167+AND(FO$56&lt;'Summary&amp;Assumptions'!$J$31,FO$47&gt;=$FO167,FO$47&lt;=$FP167)*(('Summary&amp;Assumptions'!$H$25*$C167)*(1+'Summary&amp;Assumptions'!$J$29)^(FO$46-1))+AND(FO$56&lt;'Summary&amp;Assumptions'!$J$31,FO$47&gt;=$FQ167,FO$47&lt;=$FR167)*(('Summary&amp;Assumptions'!$H$25*$C167)*(1+'Summary&amp;Assumptions'!$J$29)^(FO$46-1))</f>
        <v>0</v>
      </c>
      <c r="FK167" s="588">
        <f>AND(FP$55&gt;0,SUM($E167:FJ167)&lt;'Summary&amp;Assumptions'!$G$32*$B167,$D167&gt;='Summary&amp;Assumptions'!$D$17,FP$47&gt;=$D167,FP$47&lt;=EDATE($D167,'Summary&amp;Assumptions'!$G$32))*$B167+AND(FP$56&lt;'Summary&amp;Assumptions'!$J$31,FP$47&gt;=$FO167,FP$47&lt;=$FP167)*(('Summary&amp;Assumptions'!$H$25*$C167)*(1+'Summary&amp;Assumptions'!$J$29)^(FP$46-1))+AND(FP$56&lt;'Summary&amp;Assumptions'!$J$31,FP$47&gt;=$FQ167,FP$47&lt;=$FR167)*(('Summary&amp;Assumptions'!$H$25*$C167)*(1+'Summary&amp;Assumptions'!$J$29)^(FP$46-1))</f>
        <v>0</v>
      </c>
      <c r="FL167" s="588">
        <f>AND(FQ$55&gt;0,SUM($E167:FK167)&lt;'Summary&amp;Assumptions'!$G$32*$B167,$D167&gt;='Summary&amp;Assumptions'!$D$17,FQ$47&gt;=$D167,FQ$47&lt;=EDATE($D167,'Summary&amp;Assumptions'!$G$32))*$B167+AND(FQ$56&lt;'Summary&amp;Assumptions'!$J$31,FQ$47&gt;=$FO167,FQ$47&lt;=$FP167)*(('Summary&amp;Assumptions'!$H$25*$C167)*(1+'Summary&amp;Assumptions'!$J$29)^(FQ$46-1))+AND(FQ$56&lt;'Summary&amp;Assumptions'!$J$31,FQ$47&gt;=$FQ167,FQ$47&lt;=$FR167)*(('Summary&amp;Assumptions'!$H$25*$C167)*(1+'Summary&amp;Assumptions'!$J$29)^(FQ$46-1))</f>
        <v>0</v>
      </c>
      <c r="FO167" s="576">
        <f>EDATE(D167,'Summary&amp;Assumptions'!$G$34)</f>
        <v>45870</v>
      </c>
      <c r="FP167" s="576">
        <f>EDATE(FO167,'Summary&amp;Assumptions'!$G$33-1)</f>
        <v>45901</v>
      </c>
      <c r="FQ167" s="576">
        <f>EDATE(FO167,'Summary&amp;Assumptions'!$G$34)</f>
        <v>46235</v>
      </c>
      <c r="FR167" s="576">
        <f>EDATE(FQ167,'Summary&amp;Assumptions'!$G$33-1)</f>
        <v>46266</v>
      </c>
    </row>
    <row r="168" spans="2:174" hidden="1" x14ac:dyDescent="0.2">
      <c r="B168" s="588">
        <v>0</v>
      </c>
      <c r="C168" s="193">
        <v>0</v>
      </c>
      <c r="D168" s="589">
        <v>45536</v>
      </c>
      <c r="F168" s="588">
        <f>AND(K$55&gt;0,SUM($E168:E168)&lt;'Summary&amp;Assumptions'!$G$32*$B168,$D168&gt;='Summary&amp;Assumptions'!$D$17,K$47&gt;=$D168,K$47&lt;=EDATE($D168,'Summary&amp;Assumptions'!$G$32))*$B168+AND(K$56&lt;'Summary&amp;Assumptions'!$J$31,K$47&gt;=$FO168,K$47&lt;=$FP168)*(('Summary&amp;Assumptions'!$H$25*$C168)*(1+'Summary&amp;Assumptions'!$J$29)^(K$46-1))+AND(K$56&lt;'Summary&amp;Assumptions'!$J$31,K$47&gt;=$FQ168,K$47&lt;=$FR168)*(('Summary&amp;Assumptions'!$H$25*$C168)*(1+'Summary&amp;Assumptions'!$J$29)^(K$46-1))</f>
        <v>0</v>
      </c>
      <c r="G168" s="588">
        <f>AND(L$55&gt;0,SUM($E168:F168)&lt;'Summary&amp;Assumptions'!$G$32*$B168,$D168&gt;='Summary&amp;Assumptions'!$D$17,L$47&gt;=$D168,L$47&lt;=EDATE($D168,'Summary&amp;Assumptions'!$G$32))*$B168+AND(L$56&lt;'Summary&amp;Assumptions'!$J$31,L$47&gt;=$FO168,L$47&lt;=$FP168)*(('Summary&amp;Assumptions'!$H$25*$C168)*(1+'Summary&amp;Assumptions'!$J$29)^(L$46-1))+AND(L$56&lt;'Summary&amp;Assumptions'!$J$31,L$47&gt;=$FQ168,L$47&lt;=$FR168)*(('Summary&amp;Assumptions'!$H$25*$C168)*(1+'Summary&amp;Assumptions'!$J$29)^(L$46-1))</f>
        <v>0</v>
      </c>
      <c r="H168" s="588">
        <f>AND(M$55&gt;0,SUM($E168:G168)&lt;'Summary&amp;Assumptions'!$G$32*$B168,$D168&gt;='Summary&amp;Assumptions'!$D$17,M$47&gt;=$D168,M$47&lt;=EDATE($D168,'Summary&amp;Assumptions'!$G$32))*$B168+AND(M$56&lt;'Summary&amp;Assumptions'!$J$31,M$47&gt;=$FO168,M$47&lt;=$FP168)*(('Summary&amp;Assumptions'!$H$25*$C168)*(1+'Summary&amp;Assumptions'!$J$29)^(M$46-1))+AND(M$56&lt;'Summary&amp;Assumptions'!$J$31,M$47&gt;=$FQ168,M$47&lt;=$FR168)*(('Summary&amp;Assumptions'!$H$25*$C168)*(1+'Summary&amp;Assumptions'!$J$29)^(M$46-1))</f>
        <v>0</v>
      </c>
      <c r="I168" s="588">
        <f>AND(N$55&gt;0,SUM($E168:H168)&lt;'Summary&amp;Assumptions'!$G$32*$B168,$D168&gt;='Summary&amp;Assumptions'!$D$17,N$47&gt;=$D168,N$47&lt;=EDATE($D168,'Summary&amp;Assumptions'!$G$32))*$B168+AND(N$56&lt;'Summary&amp;Assumptions'!$J$31,N$47&gt;=$FO168,N$47&lt;=$FP168)*(('Summary&amp;Assumptions'!$H$25*$C168)*(1+'Summary&amp;Assumptions'!$J$29)^(N$46-1))+AND(N$56&lt;'Summary&amp;Assumptions'!$J$31,N$47&gt;=$FQ168,N$47&lt;=$FR168)*(('Summary&amp;Assumptions'!$H$25*$C168)*(1+'Summary&amp;Assumptions'!$J$29)^(N$46-1))</f>
        <v>0</v>
      </c>
      <c r="J168" s="588">
        <f>AND(O$55&gt;0,SUM($E168:I168)&lt;'Summary&amp;Assumptions'!$G$32*$B168,$D168&gt;='Summary&amp;Assumptions'!$D$17,O$47&gt;=$D168,O$47&lt;=EDATE($D168,'Summary&amp;Assumptions'!$G$32))*$B168+AND(O$56&lt;'Summary&amp;Assumptions'!$J$31,O$47&gt;=$FO168,O$47&lt;=$FP168)*(('Summary&amp;Assumptions'!$H$25*$C168)*(1+'Summary&amp;Assumptions'!$J$29)^(O$46-1))+AND(O$56&lt;'Summary&amp;Assumptions'!$J$31,O$47&gt;=$FQ168,O$47&lt;=$FR168)*(('Summary&amp;Assumptions'!$H$25*$C168)*(1+'Summary&amp;Assumptions'!$J$29)^(O$46-1))</f>
        <v>0</v>
      </c>
      <c r="K168" s="588">
        <f>AND(P$55&gt;0,SUM($E168:J168)&lt;'Summary&amp;Assumptions'!$G$32*$B168,$D168&gt;='Summary&amp;Assumptions'!$D$17,P$47&gt;=$D168,P$47&lt;=EDATE($D168,'Summary&amp;Assumptions'!$G$32))*$B168+AND(P$56&lt;'Summary&amp;Assumptions'!$J$31,P$47&gt;=$FO168,P$47&lt;=$FP168)*(('Summary&amp;Assumptions'!$H$25*$C168)*(1+'Summary&amp;Assumptions'!$J$29)^(P$46-1))+AND(P$56&lt;'Summary&amp;Assumptions'!$J$31,P$47&gt;=$FQ168,P$47&lt;=$FR168)*(('Summary&amp;Assumptions'!$H$25*$C168)*(1+'Summary&amp;Assumptions'!$J$29)^(P$46-1))</f>
        <v>0</v>
      </c>
      <c r="L168" s="588">
        <f>AND(Q$55&gt;0,SUM($E168:K168)&lt;'Summary&amp;Assumptions'!$G$32*$B168,$D168&gt;='Summary&amp;Assumptions'!$D$17,Q$47&gt;=$D168,Q$47&lt;=EDATE($D168,'Summary&amp;Assumptions'!$G$32))*$B168+AND(Q$56&lt;'Summary&amp;Assumptions'!$J$31,Q$47&gt;=$FO168,Q$47&lt;=$FP168)*(('Summary&amp;Assumptions'!$H$25*$C168)*(1+'Summary&amp;Assumptions'!$J$29)^(Q$46-1))+AND(Q$56&lt;'Summary&amp;Assumptions'!$J$31,Q$47&gt;=$FQ168,Q$47&lt;=$FR168)*(('Summary&amp;Assumptions'!$H$25*$C168)*(1+'Summary&amp;Assumptions'!$J$29)^(Q$46-1))</f>
        <v>0</v>
      </c>
      <c r="M168" s="588">
        <f>AND(R$55&gt;0,SUM($E168:L168)&lt;'Summary&amp;Assumptions'!$G$32*$B168,$D168&gt;='Summary&amp;Assumptions'!$D$17,R$47&gt;=$D168,R$47&lt;=EDATE($D168,'Summary&amp;Assumptions'!$G$32))*$B168+AND(R$56&lt;'Summary&amp;Assumptions'!$J$31,R$47&gt;=$FO168,R$47&lt;=$FP168)*(('Summary&amp;Assumptions'!$H$25*$C168)*(1+'Summary&amp;Assumptions'!$J$29)^(R$46-1))+AND(R$56&lt;'Summary&amp;Assumptions'!$J$31,R$47&gt;=$FQ168,R$47&lt;=$FR168)*(('Summary&amp;Assumptions'!$H$25*$C168)*(1+'Summary&amp;Assumptions'!$J$29)^(R$46-1))</f>
        <v>0</v>
      </c>
      <c r="N168" s="588">
        <f>AND(S$55&gt;0,SUM($E168:M168)&lt;'Summary&amp;Assumptions'!$G$32*$B168,$D168&gt;='Summary&amp;Assumptions'!$D$17,S$47&gt;=$D168,S$47&lt;=EDATE($D168,'Summary&amp;Assumptions'!$G$32))*$B168+AND(S$56&lt;'Summary&amp;Assumptions'!$J$31,S$47&gt;=$FO168,S$47&lt;=$FP168)*(('Summary&amp;Assumptions'!$H$25*$C168)*(1+'Summary&amp;Assumptions'!$J$29)^(S$46-1))+AND(S$56&lt;'Summary&amp;Assumptions'!$J$31,S$47&gt;=$FQ168,S$47&lt;=$FR168)*(('Summary&amp;Assumptions'!$H$25*$C168)*(1+'Summary&amp;Assumptions'!$J$29)^(S$46-1))</f>
        <v>0</v>
      </c>
      <c r="O168" s="588">
        <f>AND(T$55&gt;0,SUM($E168:N168)&lt;'Summary&amp;Assumptions'!$G$32*$B168,$D168&gt;='Summary&amp;Assumptions'!$D$17,T$47&gt;=$D168,T$47&lt;=EDATE($D168,'Summary&amp;Assumptions'!$G$32))*$B168+AND(T$56&lt;'Summary&amp;Assumptions'!$J$31,T$47&gt;=$FO168,T$47&lt;=$FP168)*(('Summary&amp;Assumptions'!$H$25*$C168)*(1+'Summary&amp;Assumptions'!$J$29)^(T$46-1))+AND(T$56&lt;'Summary&amp;Assumptions'!$J$31,T$47&gt;=$FQ168,T$47&lt;=$FR168)*(('Summary&amp;Assumptions'!$H$25*$C168)*(1+'Summary&amp;Assumptions'!$J$29)^(T$46-1))</f>
        <v>0</v>
      </c>
      <c r="P168" s="588">
        <f>AND(U$55&gt;0,SUM($E168:O168)&lt;'Summary&amp;Assumptions'!$G$32*$B168,$D168&gt;='Summary&amp;Assumptions'!$D$17,U$47&gt;=$D168,U$47&lt;=EDATE($D168,'Summary&amp;Assumptions'!$G$32))*$B168+AND(U$56&lt;'Summary&amp;Assumptions'!$J$31,U$47&gt;=$FO168,U$47&lt;=$FP168)*(('Summary&amp;Assumptions'!$H$25*$C168)*(1+'Summary&amp;Assumptions'!$J$29)^(U$46-1))+AND(U$56&lt;'Summary&amp;Assumptions'!$J$31,U$47&gt;=$FQ168,U$47&lt;=$FR168)*(('Summary&amp;Assumptions'!$H$25*$C168)*(1+'Summary&amp;Assumptions'!$J$29)^(U$46-1))</f>
        <v>0</v>
      </c>
      <c r="Q168" s="588">
        <f>AND(V$55&gt;0,SUM($E168:P168)&lt;'Summary&amp;Assumptions'!$G$32*$B168,$D168&gt;='Summary&amp;Assumptions'!$D$17,V$47&gt;=$D168,V$47&lt;=EDATE($D168,'Summary&amp;Assumptions'!$G$32))*$B168+AND(V$56&lt;'Summary&amp;Assumptions'!$J$31,V$47&gt;=$FO168,V$47&lt;=$FP168)*(('Summary&amp;Assumptions'!$H$25*$C168)*(1+'Summary&amp;Assumptions'!$J$29)^(V$46-1))+AND(V$56&lt;'Summary&amp;Assumptions'!$J$31,V$47&gt;=$FQ168,V$47&lt;=$FR168)*(('Summary&amp;Assumptions'!$H$25*$C168)*(1+'Summary&amp;Assumptions'!$J$29)^(V$46-1))</f>
        <v>0</v>
      </c>
      <c r="R168" s="588">
        <f>AND(W$55&gt;0,SUM($E168:Q168)&lt;'Summary&amp;Assumptions'!$G$32*$B168,$D168&gt;='Summary&amp;Assumptions'!$D$17,W$47&gt;=$D168,W$47&lt;=EDATE($D168,'Summary&amp;Assumptions'!$G$32))*$B168+AND(W$56&lt;'Summary&amp;Assumptions'!$J$31,W$47&gt;=$FO168,W$47&lt;=$FP168)*(('Summary&amp;Assumptions'!$H$25*$C168)*(1+'Summary&amp;Assumptions'!$J$29)^(W$46-1))+AND(W$56&lt;'Summary&amp;Assumptions'!$J$31,W$47&gt;=$FQ168,W$47&lt;=$FR168)*(('Summary&amp;Assumptions'!$H$25*$C168)*(1+'Summary&amp;Assumptions'!$J$29)^(W$46-1))</f>
        <v>0</v>
      </c>
      <c r="S168" s="588">
        <f>AND(X$55&gt;0,SUM($E168:R168)&lt;'Summary&amp;Assumptions'!$G$32*$B168,$D168&gt;='Summary&amp;Assumptions'!$D$17,X$47&gt;=$D168,X$47&lt;=EDATE($D168,'Summary&amp;Assumptions'!$G$32))*$B168+AND(X$56&lt;'Summary&amp;Assumptions'!$J$31,X$47&gt;=$FO168,X$47&lt;=$FP168)*(('Summary&amp;Assumptions'!$H$25*$C168)*(1+'Summary&amp;Assumptions'!$J$29)^(X$46-1))+AND(X$56&lt;'Summary&amp;Assumptions'!$J$31,X$47&gt;=$FQ168,X$47&lt;=$FR168)*(('Summary&amp;Assumptions'!$H$25*$C168)*(1+'Summary&amp;Assumptions'!$J$29)^(X$46-1))</f>
        <v>0</v>
      </c>
      <c r="T168" s="588">
        <f>AND(Y$55&gt;0,SUM($E168:S168)&lt;'Summary&amp;Assumptions'!$G$32*$B168,$D168&gt;='Summary&amp;Assumptions'!$D$17,Y$47&gt;=$D168,Y$47&lt;=EDATE($D168,'Summary&amp;Assumptions'!$G$32))*$B168+AND(Y$56&lt;'Summary&amp;Assumptions'!$J$31,Y$47&gt;=$FO168,Y$47&lt;=$FP168)*(('Summary&amp;Assumptions'!$H$25*$C168)*(1+'Summary&amp;Assumptions'!$J$29)^(Y$46-1))+AND(Y$56&lt;'Summary&amp;Assumptions'!$J$31,Y$47&gt;=$FQ168,Y$47&lt;=$FR168)*(('Summary&amp;Assumptions'!$H$25*$C168)*(1+'Summary&amp;Assumptions'!$J$29)^(Y$46-1))</f>
        <v>0</v>
      </c>
      <c r="U168" s="588">
        <f>AND(Z$55&gt;0,SUM($E168:T168)&lt;'Summary&amp;Assumptions'!$G$32*$B168,$D168&gt;='Summary&amp;Assumptions'!$D$17,Z$47&gt;=$D168,Z$47&lt;=EDATE($D168,'Summary&amp;Assumptions'!$G$32))*$B168+AND(Z$56&lt;'Summary&amp;Assumptions'!$J$31,Z$47&gt;=$FO168,Z$47&lt;=$FP168)*(('Summary&amp;Assumptions'!$H$25*$C168)*(1+'Summary&amp;Assumptions'!$J$29)^(Z$46-1))+AND(Z$56&lt;'Summary&amp;Assumptions'!$J$31,Z$47&gt;=$FQ168,Z$47&lt;=$FR168)*(('Summary&amp;Assumptions'!$H$25*$C168)*(1+'Summary&amp;Assumptions'!$J$29)^(Z$46-1))</f>
        <v>0</v>
      </c>
      <c r="V168" s="588">
        <f>AND(AA$55&gt;0,SUM($E168:U168)&lt;'Summary&amp;Assumptions'!$G$32*$B168,$D168&gt;='Summary&amp;Assumptions'!$D$17,AA$47&gt;=$D168,AA$47&lt;=EDATE($D168,'Summary&amp;Assumptions'!$G$32))*$B168+AND(AA$56&lt;'Summary&amp;Assumptions'!$J$31,AA$47&gt;=$FO168,AA$47&lt;=$FP168)*(('Summary&amp;Assumptions'!$H$25*$C168)*(1+'Summary&amp;Assumptions'!$J$29)^(AA$46-1))+AND(AA$56&lt;'Summary&amp;Assumptions'!$J$31,AA$47&gt;=$FQ168,AA$47&lt;=$FR168)*(('Summary&amp;Assumptions'!$H$25*$C168)*(1+'Summary&amp;Assumptions'!$J$29)^(AA$46-1))</f>
        <v>0</v>
      </c>
      <c r="W168" s="588">
        <f>AND(AB$55&gt;0,SUM($E168:V168)&lt;'Summary&amp;Assumptions'!$G$32*$B168,$D168&gt;='Summary&amp;Assumptions'!$D$17,AB$47&gt;=$D168,AB$47&lt;=EDATE($D168,'Summary&amp;Assumptions'!$G$32))*$B168+AND(AB$56&lt;'Summary&amp;Assumptions'!$J$31,AB$47&gt;=$FO168,AB$47&lt;=$FP168)*(('Summary&amp;Assumptions'!$H$25*$C168)*(1+'Summary&amp;Assumptions'!$J$29)^(AB$46-1))+AND(AB$56&lt;'Summary&amp;Assumptions'!$J$31,AB$47&gt;=$FQ168,AB$47&lt;=$FR168)*(('Summary&amp;Assumptions'!$H$25*$C168)*(1+'Summary&amp;Assumptions'!$J$29)^(AB$46-1))</f>
        <v>0</v>
      </c>
      <c r="X168" s="588">
        <f>AND(AC$55&gt;0,SUM($E168:W168)&lt;'Summary&amp;Assumptions'!$G$32*$B168,$D168&gt;='Summary&amp;Assumptions'!$D$17,AC$47&gt;=$D168,AC$47&lt;=EDATE($D168,'Summary&amp;Assumptions'!$G$32))*$B168+AND(AC$56&lt;'Summary&amp;Assumptions'!$J$31,AC$47&gt;=$FO168,AC$47&lt;=$FP168)*(('Summary&amp;Assumptions'!$H$25*$C168)*(1+'Summary&amp;Assumptions'!$J$29)^(AC$46-1))+AND(AC$56&lt;'Summary&amp;Assumptions'!$J$31,AC$47&gt;=$FQ168,AC$47&lt;=$FR168)*(('Summary&amp;Assumptions'!$H$25*$C168)*(1+'Summary&amp;Assumptions'!$J$29)^(AC$46-1))</f>
        <v>0</v>
      </c>
      <c r="Y168" s="588">
        <f>AND(AD$55&gt;0,SUM($E168:X168)&lt;'Summary&amp;Assumptions'!$G$32*$B168,$D168&gt;='Summary&amp;Assumptions'!$D$17,AD$47&gt;=$D168,AD$47&lt;=EDATE($D168,'Summary&amp;Assumptions'!$G$32))*$B168+AND(AD$56&lt;'Summary&amp;Assumptions'!$J$31,AD$47&gt;=$FO168,AD$47&lt;=$FP168)*(('Summary&amp;Assumptions'!$H$25*$C168)*(1+'Summary&amp;Assumptions'!$J$29)^(AD$46-1))+AND(AD$56&lt;'Summary&amp;Assumptions'!$J$31,AD$47&gt;=$FQ168,AD$47&lt;=$FR168)*(('Summary&amp;Assumptions'!$H$25*$C168)*(1+'Summary&amp;Assumptions'!$J$29)^(AD$46-1))</f>
        <v>0</v>
      </c>
      <c r="Z168" s="588">
        <f>AND(AE$55&gt;0,SUM($E168:Y168)&lt;'Summary&amp;Assumptions'!$G$32*$B168,$D168&gt;='Summary&amp;Assumptions'!$D$17,AE$47&gt;=$D168,AE$47&lt;=EDATE($D168,'Summary&amp;Assumptions'!$G$32))*$B168+AND(AE$56&lt;'Summary&amp;Assumptions'!$J$31,AE$47&gt;=$FO168,AE$47&lt;=$FP168)*(('Summary&amp;Assumptions'!$H$25*$C168)*(1+'Summary&amp;Assumptions'!$J$29)^(AE$46-1))+AND(AE$56&lt;'Summary&amp;Assumptions'!$J$31,AE$47&gt;=$FQ168,AE$47&lt;=$FR168)*(('Summary&amp;Assumptions'!$H$25*$C168)*(1+'Summary&amp;Assumptions'!$J$29)^(AE$46-1))</f>
        <v>0</v>
      </c>
      <c r="AA168" s="588">
        <f>AND(AF$55&gt;0,SUM($E168:Z168)&lt;'Summary&amp;Assumptions'!$G$32*$B168,$D168&gt;='Summary&amp;Assumptions'!$D$17,AF$47&gt;=$D168,AF$47&lt;=EDATE($D168,'Summary&amp;Assumptions'!$G$32))*$B168+AND(AF$56&lt;'Summary&amp;Assumptions'!$J$31,AF$47&gt;=$FO168,AF$47&lt;=$FP168)*(('Summary&amp;Assumptions'!$H$25*$C168)*(1+'Summary&amp;Assumptions'!$J$29)^(AF$46-1))+AND(AF$56&lt;'Summary&amp;Assumptions'!$J$31,AF$47&gt;=$FQ168,AF$47&lt;=$FR168)*(('Summary&amp;Assumptions'!$H$25*$C168)*(1+'Summary&amp;Assumptions'!$J$29)^(AF$46-1))</f>
        <v>0</v>
      </c>
      <c r="AB168" s="588">
        <f>AND(AG$55&gt;0,SUM($E168:AA168)&lt;'Summary&amp;Assumptions'!$G$32*$B168,$D168&gt;='Summary&amp;Assumptions'!$D$17,AG$47&gt;=$D168,AG$47&lt;=EDATE($D168,'Summary&amp;Assumptions'!$G$32))*$B168+AND(AG$56&lt;'Summary&amp;Assumptions'!$J$31,AG$47&gt;=$FO168,AG$47&lt;=$FP168)*(('Summary&amp;Assumptions'!$H$25*$C168)*(1+'Summary&amp;Assumptions'!$J$29)^(AG$46-1))+AND(AG$56&lt;'Summary&amp;Assumptions'!$J$31,AG$47&gt;=$FQ168,AG$47&lt;=$FR168)*(('Summary&amp;Assumptions'!$H$25*$C168)*(1+'Summary&amp;Assumptions'!$J$29)^(AG$46-1))</f>
        <v>0</v>
      </c>
      <c r="AC168" s="588">
        <f>AND(AH$55&gt;0,SUM($E168:AB168)&lt;'Summary&amp;Assumptions'!$G$32*$B168,$D168&gt;='Summary&amp;Assumptions'!$D$17,AH$47&gt;=$D168,AH$47&lt;=EDATE($D168,'Summary&amp;Assumptions'!$G$32))*$B168+AND(AH$56&lt;'Summary&amp;Assumptions'!$J$31,AH$47&gt;=$FO168,AH$47&lt;=$FP168)*(('Summary&amp;Assumptions'!$H$25*$C168)*(1+'Summary&amp;Assumptions'!$J$29)^(AH$46-1))+AND(AH$56&lt;'Summary&amp;Assumptions'!$J$31,AH$47&gt;=$FQ168,AH$47&lt;=$FR168)*(('Summary&amp;Assumptions'!$H$25*$C168)*(1+'Summary&amp;Assumptions'!$J$29)^(AH$46-1))</f>
        <v>0</v>
      </c>
      <c r="AD168" s="588">
        <f>AND(AI$55&gt;0,SUM($E168:AC168)&lt;'Summary&amp;Assumptions'!$G$32*$B168,$D168&gt;='Summary&amp;Assumptions'!$D$17,AI$47&gt;=$D168,AI$47&lt;=EDATE($D168,'Summary&amp;Assumptions'!$G$32))*$B168+AND(AI$56&lt;'Summary&amp;Assumptions'!$J$31,AI$47&gt;=$FO168,AI$47&lt;=$FP168)*(('Summary&amp;Assumptions'!$H$25*$C168)*(1+'Summary&amp;Assumptions'!$J$29)^(AI$46-1))+AND(AI$56&lt;'Summary&amp;Assumptions'!$J$31,AI$47&gt;=$FQ168,AI$47&lt;=$FR168)*(('Summary&amp;Assumptions'!$H$25*$C168)*(1+'Summary&amp;Assumptions'!$J$29)^(AI$46-1))</f>
        <v>0</v>
      </c>
      <c r="AE168" s="588">
        <f>AND(AJ$55&gt;0,SUM($E168:AD168)&lt;'Summary&amp;Assumptions'!$G$32*$B168,$D168&gt;='Summary&amp;Assumptions'!$D$17,AJ$47&gt;=$D168,AJ$47&lt;=EDATE($D168,'Summary&amp;Assumptions'!$G$32))*$B168+AND(AJ$56&lt;'Summary&amp;Assumptions'!$J$31,AJ$47&gt;=$FO168,AJ$47&lt;=$FP168)*(('Summary&amp;Assumptions'!$H$25*$C168)*(1+'Summary&amp;Assumptions'!$J$29)^(AJ$46-1))+AND(AJ$56&lt;'Summary&amp;Assumptions'!$J$31,AJ$47&gt;=$FQ168,AJ$47&lt;=$FR168)*(('Summary&amp;Assumptions'!$H$25*$C168)*(1+'Summary&amp;Assumptions'!$J$29)^(AJ$46-1))</f>
        <v>0</v>
      </c>
      <c r="AF168" s="588">
        <f>AND(AK$55&gt;0,SUM($E168:AE168)&lt;'Summary&amp;Assumptions'!$G$32*$B168,$D168&gt;='Summary&amp;Assumptions'!$D$17,AK$47&gt;=$D168,AK$47&lt;=EDATE($D168,'Summary&amp;Assumptions'!$G$32))*$B168+AND(AK$56&lt;'Summary&amp;Assumptions'!$J$31,AK$47&gt;=$FO168,AK$47&lt;=$FP168)*(('Summary&amp;Assumptions'!$H$25*$C168)*(1+'Summary&amp;Assumptions'!$J$29)^(AK$46-1))+AND(AK$56&lt;'Summary&amp;Assumptions'!$J$31,AK$47&gt;=$FQ168,AK$47&lt;=$FR168)*(('Summary&amp;Assumptions'!$H$25*$C168)*(1+'Summary&amp;Assumptions'!$J$29)^(AK$46-1))</f>
        <v>0</v>
      </c>
      <c r="AG168" s="588">
        <f>AND(AL$55&gt;0,SUM($E168:AF168)&lt;'Summary&amp;Assumptions'!$G$32*$B168,$D168&gt;='Summary&amp;Assumptions'!$D$17,AL$47&gt;=$D168,AL$47&lt;=EDATE($D168,'Summary&amp;Assumptions'!$G$32))*$B168+AND(AL$56&lt;'Summary&amp;Assumptions'!$J$31,AL$47&gt;=$FO168,AL$47&lt;=$FP168)*(('Summary&amp;Assumptions'!$H$25*$C168)*(1+'Summary&amp;Assumptions'!$J$29)^(AL$46-1))+AND(AL$56&lt;'Summary&amp;Assumptions'!$J$31,AL$47&gt;=$FQ168,AL$47&lt;=$FR168)*(('Summary&amp;Assumptions'!$H$25*$C168)*(1+'Summary&amp;Assumptions'!$J$29)^(AL$46-1))</f>
        <v>0</v>
      </c>
      <c r="AH168" s="588">
        <f>AND(AM$55&gt;0,SUM($E168:AG168)&lt;'Summary&amp;Assumptions'!$G$32*$B168,$D168&gt;='Summary&amp;Assumptions'!$D$17,AM$47&gt;=$D168,AM$47&lt;=EDATE($D168,'Summary&amp;Assumptions'!$G$32))*$B168+AND(AM$56&lt;'Summary&amp;Assumptions'!$J$31,AM$47&gt;=$FO168,AM$47&lt;=$FP168)*(('Summary&amp;Assumptions'!$H$25*$C168)*(1+'Summary&amp;Assumptions'!$J$29)^(AM$46-1))+AND(AM$56&lt;'Summary&amp;Assumptions'!$J$31,AM$47&gt;=$FQ168,AM$47&lt;=$FR168)*(('Summary&amp;Assumptions'!$H$25*$C168)*(1+'Summary&amp;Assumptions'!$J$29)^(AM$46-1))</f>
        <v>0</v>
      </c>
      <c r="AI168" s="588">
        <f>AND(AN$55&gt;0,SUM($E168:AH168)&lt;'Summary&amp;Assumptions'!$G$32*$B168,$D168&gt;='Summary&amp;Assumptions'!$D$17,AN$47&gt;=$D168,AN$47&lt;=EDATE($D168,'Summary&amp;Assumptions'!$G$32))*$B168+AND(AN$56&lt;'Summary&amp;Assumptions'!$J$31,AN$47&gt;=$FO168,AN$47&lt;=$FP168)*(('Summary&amp;Assumptions'!$H$25*$C168)*(1+'Summary&amp;Assumptions'!$J$29)^(AN$46-1))+AND(AN$56&lt;'Summary&amp;Assumptions'!$J$31,AN$47&gt;=$FQ168,AN$47&lt;=$FR168)*(('Summary&amp;Assumptions'!$H$25*$C168)*(1+'Summary&amp;Assumptions'!$J$29)^(AN$46-1))</f>
        <v>0</v>
      </c>
      <c r="AJ168" s="588">
        <f>AND(AO$55&gt;0,SUM($E168:AI168)&lt;'Summary&amp;Assumptions'!$G$32*$B168,$D168&gt;='Summary&amp;Assumptions'!$D$17,AO$47&gt;=$D168,AO$47&lt;=EDATE($D168,'Summary&amp;Assumptions'!$G$32))*$B168+AND(AO$56&lt;'Summary&amp;Assumptions'!$J$31,AO$47&gt;=$FO168,AO$47&lt;=$FP168)*(('Summary&amp;Assumptions'!$H$25*$C168)*(1+'Summary&amp;Assumptions'!$J$29)^(AO$46-1))+AND(AO$56&lt;'Summary&amp;Assumptions'!$J$31,AO$47&gt;=$FQ168,AO$47&lt;=$FR168)*(('Summary&amp;Assumptions'!$H$25*$C168)*(1+'Summary&amp;Assumptions'!$J$29)^(AO$46-1))</f>
        <v>0</v>
      </c>
      <c r="AK168" s="588">
        <f>AND(AP$55&gt;0,SUM($E168:AJ168)&lt;'Summary&amp;Assumptions'!$G$32*$B168,$D168&gt;='Summary&amp;Assumptions'!$D$17,AP$47&gt;=$D168,AP$47&lt;=EDATE($D168,'Summary&amp;Assumptions'!$G$32))*$B168+AND(AP$56&lt;'Summary&amp;Assumptions'!$J$31,AP$47&gt;=$FO168,AP$47&lt;=$FP168)*(('Summary&amp;Assumptions'!$H$25*$C168)*(1+'Summary&amp;Assumptions'!$J$29)^(AP$46-1))+AND(AP$56&lt;'Summary&amp;Assumptions'!$J$31,AP$47&gt;=$FQ168,AP$47&lt;=$FR168)*(('Summary&amp;Assumptions'!$H$25*$C168)*(1+'Summary&amp;Assumptions'!$J$29)^(AP$46-1))</f>
        <v>0</v>
      </c>
      <c r="AL168" s="588">
        <f>AND(AQ$55&gt;0,SUM($E168:AK168)&lt;'Summary&amp;Assumptions'!$G$32*$B168,$D168&gt;='Summary&amp;Assumptions'!$D$17,AQ$47&gt;=$D168,AQ$47&lt;=EDATE($D168,'Summary&amp;Assumptions'!$G$32))*$B168+AND(AQ$56&lt;'Summary&amp;Assumptions'!$J$31,AQ$47&gt;=$FO168,AQ$47&lt;=$FP168)*(('Summary&amp;Assumptions'!$H$25*$C168)*(1+'Summary&amp;Assumptions'!$J$29)^(AQ$46-1))+AND(AQ$56&lt;'Summary&amp;Assumptions'!$J$31,AQ$47&gt;=$FQ168,AQ$47&lt;=$FR168)*(('Summary&amp;Assumptions'!$H$25*$C168)*(1+'Summary&amp;Assumptions'!$J$29)^(AQ$46-1))</f>
        <v>0</v>
      </c>
      <c r="AM168" s="588">
        <f>AND(AR$55&gt;0,SUM($E168:AL168)&lt;'Summary&amp;Assumptions'!$G$32*$B168,$D168&gt;='Summary&amp;Assumptions'!$D$17,AR$47&gt;=$D168,AR$47&lt;=EDATE($D168,'Summary&amp;Assumptions'!$G$32))*$B168+AND(AR$56&lt;'Summary&amp;Assumptions'!$J$31,AR$47&gt;=$FO168,AR$47&lt;=$FP168)*(('Summary&amp;Assumptions'!$H$25*$C168)*(1+'Summary&amp;Assumptions'!$J$29)^(AR$46-1))+AND(AR$56&lt;'Summary&amp;Assumptions'!$J$31,AR$47&gt;=$FQ168,AR$47&lt;=$FR168)*(('Summary&amp;Assumptions'!$H$25*$C168)*(1+'Summary&amp;Assumptions'!$J$29)^(AR$46-1))</f>
        <v>0</v>
      </c>
      <c r="AN168" s="588">
        <f>AND(AS$55&gt;0,SUM($E168:AM168)&lt;'Summary&amp;Assumptions'!$G$32*$B168,$D168&gt;='Summary&amp;Assumptions'!$D$17,AS$47&gt;=$D168,AS$47&lt;=EDATE($D168,'Summary&amp;Assumptions'!$G$32))*$B168+AND(AS$56&lt;'Summary&amp;Assumptions'!$J$31,AS$47&gt;=$FO168,AS$47&lt;=$FP168)*(('Summary&amp;Assumptions'!$H$25*$C168)*(1+'Summary&amp;Assumptions'!$J$29)^(AS$46-1))+AND(AS$56&lt;'Summary&amp;Assumptions'!$J$31,AS$47&gt;=$FQ168,AS$47&lt;=$FR168)*(('Summary&amp;Assumptions'!$H$25*$C168)*(1+'Summary&amp;Assumptions'!$J$29)^(AS$46-1))</f>
        <v>0</v>
      </c>
      <c r="AO168" s="588">
        <f>AND(AT$55&gt;0,SUM($E168:AN168)&lt;'Summary&amp;Assumptions'!$G$32*$B168,$D168&gt;='Summary&amp;Assumptions'!$D$17,AT$47&gt;=$D168,AT$47&lt;=EDATE($D168,'Summary&amp;Assumptions'!$G$32))*$B168+AND(AT$56&lt;'Summary&amp;Assumptions'!$J$31,AT$47&gt;=$FO168,AT$47&lt;=$FP168)*(('Summary&amp;Assumptions'!$H$25*$C168)*(1+'Summary&amp;Assumptions'!$J$29)^(AT$46-1))+AND(AT$56&lt;'Summary&amp;Assumptions'!$J$31,AT$47&gt;=$FQ168,AT$47&lt;=$FR168)*(('Summary&amp;Assumptions'!$H$25*$C168)*(1+'Summary&amp;Assumptions'!$J$29)^(AT$46-1))</f>
        <v>0</v>
      </c>
      <c r="AP168" s="588">
        <f>AND(AU$55&gt;0,SUM($E168:AO168)&lt;'Summary&amp;Assumptions'!$G$32*$B168,$D168&gt;='Summary&amp;Assumptions'!$D$17,AU$47&gt;=$D168,AU$47&lt;=EDATE($D168,'Summary&amp;Assumptions'!$G$32))*$B168+AND(AU$56&lt;'Summary&amp;Assumptions'!$J$31,AU$47&gt;=$FO168,AU$47&lt;=$FP168)*(('Summary&amp;Assumptions'!$H$25*$C168)*(1+'Summary&amp;Assumptions'!$J$29)^(AU$46-1))+AND(AU$56&lt;'Summary&amp;Assumptions'!$J$31,AU$47&gt;=$FQ168,AU$47&lt;=$FR168)*(('Summary&amp;Assumptions'!$H$25*$C168)*(1+'Summary&amp;Assumptions'!$J$29)^(AU$46-1))</f>
        <v>0</v>
      </c>
      <c r="AQ168" s="588">
        <f>AND(AV$55&gt;0,SUM($E168:AP168)&lt;'Summary&amp;Assumptions'!$G$32*$B168,$D168&gt;='Summary&amp;Assumptions'!$D$17,AV$47&gt;=$D168,AV$47&lt;=EDATE($D168,'Summary&amp;Assumptions'!$G$32))*$B168+AND(AV$56&lt;'Summary&amp;Assumptions'!$J$31,AV$47&gt;=$FO168,AV$47&lt;=$FP168)*(('Summary&amp;Assumptions'!$H$25*$C168)*(1+'Summary&amp;Assumptions'!$J$29)^(AV$46-1))+AND(AV$56&lt;'Summary&amp;Assumptions'!$J$31,AV$47&gt;=$FQ168,AV$47&lt;=$FR168)*(('Summary&amp;Assumptions'!$H$25*$C168)*(1+'Summary&amp;Assumptions'!$J$29)^(AV$46-1))</f>
        <v>0</v>
      </c>
      <c r="AR168" s="588">
        <f>AND(AW$55&gt;0,SUM($E168:AQ168)&lt;'Summary&amp;Assumptions'!$G$32*$B168,$D168&gt;='Summary&amp;Assumptions'!$D$17,AW$47&gt;=$D168,AW$47&lt;=EDATE($D168,'Summary&amp;Assumptions'!$G$32))*$B168+AND(AW$56&lt;'Summary&amp;Assumptions'!$J$31,AW$47&gt;=$FO168,AW$47&lt;=$FP168)*(('Summary&amp;Assumptions'!$H$25*$C168)*(1+'Summary&amp;Assumptions'!$J$29)^(AW$46-1))+AND(AW$56&lt;'Summary&amp;Assumptions'!$J$31,AW$47&gt;=$FQ168,AW$47&lt;=$FR168)*(('Summary&amp;Assumptions'!$H$25*$C168)*(1+'Summary&amp;Assumptions'!$J$29)^(AW$46-1))</f>
        <v>0</v>
      </c>
      <c r="AS168" s="588">
        <f>AND(AX$55&gt;0,SUM($E168:AR168)&lt;'Summary&amp;Assumptions'!$G$32*$B168,$D168&gt;='Summary&amp;Assumptions'!$D$17,AX$47&gt;=$D168,AX$47&lt;=EDATE($D168,'Summary&amp;Assumptions'!$G$32))*$B168+AND(AX$56&lt;'Summary&amp;Assumptions'!$J$31,AX$47&gt;=$FO168,AX$47&lt;=$FP168)*(('Summary&amp;Assumptions'!$H$25*$C168)*(1+'Summary&amp;Assumptions'!$J$29)^(AX$46-1))+AND(AX$56&lt;'Summary&amp;Assumptions'!$J$31,AX$47&gt;=$FQ168,AX$47&lt;=$FR168)*(('Summary&amp;Assumptions'!$H$25*$C168)*(1+'Summary&amp;Assumptions'!$J$29)^(AX$46-1))</f>
        <v>0</v>
      </c>
      <c r="AT168" s="588">
        <f>AND(AY$55&gt;0,SUM($E168:AS168)&lt;'Summary&amp;Assumptions'!$G$32*$B168,$D168&gt;='Summary&amp;Assumptions'!$D$17,AY$47&gt;=$D168,AY$47&lt;=EDATE($D168,'Summary&amp;Assumptions'!$G$32))*$B168+AND(AY$56&lt;'Summary&amp;Assumptions'!$J$31,AY$47&gt;=$FO168,AY$47&lt;=$FP168)*(('Summary&amp;Assumptions'!$H$25*$C168)*(1+'Summary&amp;Assumptions'!$J$29)^(AY$46-1))+AND(AY$56&lt;'Summary&amp;Assumptions'!$J$31,AY$47&gt;=$FQ168,AY$47&lt;=$FR168)*(('Summary&amp;Assumptions'!$H$25*$C168)*(1+'Summary&amp;Assumptions'!$J$29)^(AY$46-1))</f>
        <v>0</v>
      </c>
      <c r="AU168" s="588">
        <f>AND(AZ$55&gt;0,SUM($E168:AT168)&lt;'Summary&amp;Assumptions'!$G$32*$B168,$D168&gt;='Summary&amp;Assumptions'!$D$17,AZ$47&gt;=$D168,AZ$47&lt;=EDATE($D168,'Summary&amp;Assumptions'!$G$32))*$B168+AND(AZ$56&lt;'Summary&amp;Assumptions'!$J$31,AZ$47&gt;=$FO168,AZ$47&lt;=$FP168)*(('Summary&amp;Assumptions'!$H$25*$C168)*(1+'Summary&amp;Assumptions'!$J$29)^(AZ$46-1))+AND(AZ$56&lt;'Summary&amp;Assumptions'!$J$31,AZ$47&gt;=$FQ168,AZ$47&lt;=$FR168)*(('Summary&amp;Assumptions'!$H$25*$C168)*(1+'Summary&amp;Assumptions'!$J$29)^(AZ$46-1))</f>
        <v>0</v>
      </c>
      <c r="AV168" s="588">
        <f>AND(BA$55&gt;0,SUM($E168:AU168)&lt;'Summary&amp;Assumptions'!$G$32*$B168,$D168&gt;='Summary&amp;Assumptions'!$D$17,BA$47&gt;=$D168,BA$47&lt;=EDATE($D168,'Summary&amp;Assumptions'!$G$32))*$B168+AND(BA$56&lt;'Summary&amp;Assumptions'!$J$31,BA$47&gt;=$FO168,BA$47&lt;=$FP168)*(('Summary&amp;Assumptions'!$H$25*$C168)*(1+'Summary&amp;Assumptions'!$J$29)^(BA$46-1))+AND(BA$56&lt;'Summary&amp;Assumptions'!$J$31,BA$47&gt;=$FQ168,BA$47&lt;=$FR168)*(('Summary&amp;Assumptions'!$H$25*$C168)*(1+'Summary&amp;Assumptions'!$J$29)^(BA$46-1))</f>
        <v>0</v>
      </c>
      <c r="AW168" s="588">
        <f>AND(BB$55&gt;0,SUM($E168:AV168)&lt;'Summary&amp;Assumptions'!$G$32*$B168,$D168&gt;='Summary&amp;Assumptions'!$D$17,BB$47&gt;=$D168,BB$47&lt;=EDATE($D168,'Summary&amp;Assumptions'!$G$32))*$B168+AND(BB$56&lt;'Summary&amp;Assumptions'!$J$31,BB$47&gt;=$FO168,BB$47&lt;=$FP168)*(('Summary&amp;Assumptions'!$H$25*$C168)*(1+'Summary&amp;Assumptions'!$J$29)^(BB$46-1))+AND(BB$56&lt;'Summary&amp;Assumptions'!$J$31,BB$47&gt;=$FQ168,BB$47&lt;=$FR168)*(('Summary&amp;Assumptions'!$H$25*$C168)*(1+'Summary&amp;Assumptions'!$J$29)^(BB$46-1))</f>
        <v>0</v>
      </c>
      <c r="AX168" s="588">
        <f>AND(BC$55&gt;0,SUM($E168:AW168)&lt;'Summary&amp;Assumptions'!$G$32*$B168,$D168&gt;='Summary&amp;Assumptions'!$D$17,BC$47&gt;=$D168,BC$47&lt;=EDATE($D168,'Summary&amp;Assumptions'!$G$32))*$B168+AND(BC$56&lt;'Summary&amp;Assumptions'!$J$31,BC$47&gt;=$FO168,BC$47&lt;=$FP168)*(('Summary&amp;Assumptions'!$H$25*$C168)*(1+'Summary&amp;Assumptions'!$J$29)^(BC$46-1))+AND(BC$56&lt;'Summary&amp;Assumptions'!$J$31,BC$47&gt;=$FQ168,BC$47&lt;=$FR168)*(('Summary&amp;Assumptions'!$H$25*$C168)*(1+'Summary&amp;Assumptions'!$J$29)^(BC$46-1))</f>
        <v>0</v>
      </c>
      <c r="AY168" s="588">
        <f>AND(BD$55&gt;0,SUM($E168:AX168)&lt;'Summary&amp;Assumptions'!$G$32*$B168,$D168&gt;='Summary&amp;Assumptions'!$D$17,BD$47&gt;=$D168,BD$47&lt;=EDATE($D168,'Summary&amp;Assumptions'!$G$32))*$B168+AND(BD$56&lt;'Summary&amp;Assumptions'!$J$31,BD$47&gt;=$FO168,BD$47&lt;=$FP168)*(('Summary&amp;Assumptions'!$H$25*$C168)*(1+'Summary&amp;Assumptions'!$J$29)^(BD$46-1))+AND(BD$56&lt;'Summary&amp;Assumptions'!$J$31,BD$47&gt;=$FQ168,BD$47&lt;=$FR168)*(('Summary&amp;Assumptions'!$H$25*$C168)*(1+'Summary&amp;Assumptions'!$J$29)^(BD$46-1))</f>
        <v>0</v>
      </c>
      <c r="AZ168" s="588">
        <f>AND(BE$55&gt;0,SUM($E168:AY168)&lt;'Summary&amp;Assumptions'!$G$32*$B168,$D168&gt;='Summary&amp;Assumptions'!$D$17,BE$47&gt;=$D168,BE$47&lt;=EDATE($D168,'Summary&amp;Assumptions'!$G$32))*$B168+AND(BE$56&lt;'Summary&amp;Assumptions'!$J$31,BE$47&gt;=$FO168,BE$47&lt;=$FP168)*(('Summary&amp;Assumptions'!$H$25*$C168)*(1+'Summary&amp;Assumptions'!$J$29)^(BE$46-1))+AND(BE$56&lt;'Summary&amp;Assumptions'!$J$31,BE$47&gt;=$FQ168,BE$47&lt;=$FR168)*(('Summary&amp;Assumptions'!$H$25*$C168)*(1+'Summary&amp;Assumptions'!$J$29)^(BE$46-1))</f>
        <v>0</v>
      </c>
      <c r="BA168" s="588">
        <f>AND(BF$55&gt;0,SUM($E168:AZ168)&lt;'Summary&amp;Assumptions'!$G$32*$B168,$D168&gt;='Summary&amp;Assumptions'!$D$17,BF$47&gt;=$D168,BF$47&lt;=EDATE($D168,'Summary&amp;Assumptions'!$G$32))*$B168+AND(BF$56&lt;'Summary&amp;Assumptions'!$J$31,BF$47&gt;=$FO168,BF$47&lt;=$FP168)*(('Summary&amp;Assumptions'!$H$25*$C168)*(1+'Summary&amp;Assumptions'!$J$29)^(BF$46-1))+AND(BF$56&lt;'Summary&amp;Assumptions'!$J$31,BF$47&gt;=$FQ168,BF$47&lt;=$FR168)*(('Summary&amp;Assumptions'!$H$25*$C168)*(1+'Summary&amp;Assumptions'!$J$29)^(BF$46-1))</f>
        <v>0</v>
      </c>
      <c r="BB168" s="588">
        <f>AND(BG$55&gt;0,SUM($E168:BA168)&lt;'Summary&amp;Assumptions'!$G$32*$B168,$D168&gt;='Summary&amp;Assumptions'!$D$17,BG$47&gt;=$D168,BG$47&lt;=EDATE($D168,'Summary&amp;Assumptions'!$G$32))*$B168+AND(BG$56&lt;'Summary&amp;Assumptions'!$J$31,BG$47&gt;=$FO168,BG$47&lt;=$FP168)*(('Summary&amp;Assumptions'!$H$25*$C168)*(1+'Summary&amp;Assumptions'!$J$29)^(BG$46-1))+AND(BG$56&lt;'Summary&amp;Assumptions'!$J$31,BG$47&gt;=$FQ168,BG$47&lt;=$FR168)*(('Summary&amp;Assumptions'!$H$25*$C168)*(1+'Summary&amp;Assumptions'!$J$29)^(BG$46-1))</f>
        <v>0</v>
      </c>
      <c r="BC168" s="588">
        <f>AND(BH$55&gt;0,SUM($E168:BB168)&lt;'Summary&amp;Assumptions'!$G$32*$B168,$D168&gt;='Summary&amp;Assumptions'!$D$17,BH$47&gt;=$D168,BH$47&lt;=EDATE($D168,'Summary&amp;Assumptions'!$G$32))*$B168+AND(BH$56&lt;'Summary&amp;Assumptions'!$J$31,BH$47&gt;=$FO168,BH$47&lt;=$FP168)*(('Summary&amp;Assumptions'!$H$25*$C168)*(1+'Summary&amp;Assumptions'!$J$29)^(BH$46-1))+AND(BH$56&lt;'Summary&amp;Assumptions'!$J$31,BH$47&gt;=$FQ168,BH$47&lt;=$FR168)*(('Summary&amp;Assumptions'!$H$25*$C168)*(1+'Summary&amp;Assumptions'!$J$29)^(BH$46-1))</f>
        <v>0</v>
      </c>
      <c r="BD168" s="588">
        <f>AND(BI$55&gt;0,SUM($E168:BC168)&lt;'Summary&amp;Assumptions'!$G$32*$B168,$D168&gt;='Summary&amp;Assumptions'!$D$17,BI$47&gt;=$D168,BI$47&lt;=EDATE($D168,'Summary&amp;Assumptions'!$G$32))*$B168+AND(BI$56&lt;'Summary&amp;Assumptions'!$J$31,BI$47&gt;=$FO168,BI$47&lt;=$FP168)*(('Summary&amp;Assumptions'!$H$25*$C168)*(1+'Summary&amp;Assumptions'!$J$29)^(BI$46-1))+AND(BI$56&lt;'Summary&amp;Assumptions'!$J$31,BI$47&gt;=$FQ168,BI$47&lt;=$FR168)*(('Summary&amp;Assumptions'!$H$25*$C168)*(1+'Summary&amp;Assumptions'!$J$29)^(BI$46-1))</f>
        <v>0</v>
      </c>
      <c r="BE168" s="588">
        <f>AND(BJ$55&gt;0,SUM($E168:BD168)&lt;'Summary&amp;Assumptions'!$G$32*$B168,$D168&gt;='Summary&amp;Assumptions'!$D$17,BJ$47&gt;=$D168,BJ$47&lt;=EDATE($D168,'Summary&amp;Assumptions'!$G$32))*$B168+AND(BJ$56&lt;'Summary&amp;Assumptions'!$J$31,BJ$47&gt;=$FO168,BJ$47&lt;=$FP168)*(('Summary&amp;Assumptions'!$H$25*$C168)*(1+'Summary&amp;Assumptions'!$J$29)^(BJ$46-1))+AND(BJ$56&lt;'Summary&amp;Assumptions'!$J$31,BJ$47&gt;=$FQ168,BJ$47&lt;=$FR168)*(('Summary&amp;Assumptions'!$H$25*$C168)*(1+'Summary&amp;Assumptions'!$J$29)^(BJ$46-1))</f>
        <v>0</v>
      </c>
      <c r="BF168" s="588">
        <f>AND(BK$55&gt;0,SUM($E168:BE168)&lt;'Summary&amp;Assumptions'!$G$32*$B168,$D168&gt;='Summary&amp;Assumptions'!$D$17,BK$47&gt;=$D168,BK$47&lt;=EDATE($D168,'Summary&amp;Assumptions'!$G$32))*$B168+AND(BK$56&lt;'Summary&amp;Assumptions'!$J$31,BK$47&gt;=$FO168,BK$47&lt;=$FP168)*(('Summary&amp;Assumptions'!$H$25*$C168)*(1+'Summary&amp;Assumptions'!$J$29)^(BK$46-1))+AND(BK$56&lt;'Summary&amp;Assumptions'!$J$31,BK$47&gt;=$FQ168,BK$47&lt;=$FR168)*(('Summary&amp;Assumptions'!$H$25*$C168)*(1+'Summary&amp;Assumptions'!$J$29)^(BK$46-1))</f>
        <v>0</v>
      </c>
      <c r="BG168" s="588">
        <f>AND(BL$55&gt;0,SUM($E168:BF168)&lt;'Summary&amp;Assumptions'!$G$32*$B168,$D168&gt;='Summary&amp;Assumptions'!$D$17,BL$47&gt;=$D168,BL$47&lt;=EDATE($D168,'Summary&amp;Assumptions'!$G$32))*$B168+AND(BL$56&lt;'Summary&amp;Assumptions'!$J$31,BL$47&gt;=$FO168,BL$47&lt;=$FP168)*(('Summary&amp;Assumptions'!$H$25*$C168)*(1+'Summary&amp;Assumptions'!$J$29)^(BL$46-1))+AND(BL$56&lt;'Summary&amp;Assumptions'!$J$31,BL$47&gt;=$FQ168,BL$47&lt;=$FR168)*(('Summary&amp;Assumptions'!$H$25*$C168)*(1+'Summary&amp;Assumptions'!$J$29)^(BL$46-1))</f>
        <v>0</v>
      </c>
      <c r="BH168" s="588">
        <f>AND(BM$55&gt;0,SUM($E168:BG168)&lt;'Summary&amp;Assumptions'!$G$32*$B168,$D168&gt;='Summary&amp;Assumptions'!$D$17,BM$47&gt;=$D168,BM$47&lt;=EDATE($D168,'Summary&amp;Assumptions'!$G$32))*$B168+AND(BM$56&lt;'Summary&amp;Assumptions'!$J$31,BM$47&gt;=$FO168,BM$47&lt;=$FP168)*(('Summary&amp;Assumptions'!$H$25*$C168)*(1+'Summary&amp;Assumptions'!$J$29)^(BM$46-1))+AND(BM$56&lt;'Summary&amp;Assumptions'!$J$31,BM$47&gt;=$FQ168,BM$47&lt;=$FR168)*(('Summary&amp;Assumptions'!$H$25*$C168)*(1+'Summary&amp;Assumptions'!$J$29)^(BM$46-1))</f>
        <v>0</v>
      </c>
      <c r="BI168" s="588">
        <f>AND(BN$55&gt;0,SUM($E168:BH168)&lt;'Summary&amp;Assumptions'!$G$32*$B168,$D168&gt;='Summary&amp;Assumptions'!$D$17,BN$47&gt;=$D168,BN$47&lt;=EDATE($D168,'Summary&amp;Assumptions'!$G$32))*$B168+AND(BN$56&lt;'Summary&amp;Assumptions'!$J$31,BN$47&gt;=$FO168,BN$47&lt;=$FP168)*(('Summary&amp;Assumptions'!$H$25*$C168)*(1+'Summary&amp;Assumptions'!$J$29)^(BN$46-1))+AND(BN$56&lt;'Summary&amp;Assumptions'!$J$31,BN$47&gt;=$FQ168,BN$47&lt;=$FR168)*(('Summary&amp;Assumptions'!$H$25*$C168)*(1+'Summary&amp;Assumptions'!$J$29)^(BN$46-1))</f>
        <v>0</v>
      </c>
      <c r="BJ168" s="588">
        <f>AND(BO$55&gt;0,SUM($E168:BI168)&lt;'Summary&amp;Assumptions'!$G$32*$B168,$D168&gt;='Summary&amp;Assumptions'!$D$17,BO$47&gt;=$D168,BO$47&lt;=EDATE($D168,'Summary&amp;Assumptions'!$G$32))*$B168+AND(BO$56&lt;'Summary&amp;Assumptions'!$J$31,BO$47&gt;=$FO168,BO$47&lt;=$FP168)*(('Summary&amp;Assumptions'!$H$25*$C168)*(1+'Summary&amp;Assumptions'!$J$29)^(BO$46-1))+AND(BO$56&lt;'Summary&amp;Assumptions'!$J$31,BO$47&gt;=$FQ168,BO$47&lt;=$FR168)*(('Summary&amp;Assumptions'!$H$25*$C168)*(1+'Summary&amp;Assumptions'!$J$29)^(BO$46-1))</f>
        <v>0</v>
      </c>
      <c r="BK168" s="588">
        <f>AND(BP$55&gt;0,SUM($E168:BJ168)&lt;'Summary&amp;Assumptions'!$G$32*$B168,$D168&gt;='Summary&amp;Assumptions'!$D$17,BP$47&gt;=$D168,BP$47&lt;=EDATE($D168,'Summary&amp;Assumptions'!$G$32))*$B168+AND(BP$56&lt;'Summary&amp;Assumptions'!$J$31,BP$47&gt;=$FO168,BP$47&lt;=$FP168)*(('Summary&amp;Assumptions'!$H$25*$C168)*(1+'Summary&amp;Assumptions'!$J$29)^(BP$46-1))+AND(BP$56&lt;'Summary&amp;Assumptions'!$J$31,BP$47&gt;=$FQ168,BP$47&lt;=$FR168)*(('Summary&amp;Assumptions'!$H$25*$C168)*(1+'Summary&amp;Assumptions'!$J$29)^(BP$46-1))</f>
        <v>0</v>
      </c>
      <c r="BL168" s="588">
        <f>AND(BQ$55&gt;0,SUM($E168:BK168)&lt;'Summary&amp;Assumptions'!$G$32*$B168,$D168&gt;='Summary&amp;Assumptions'!$D$17,BQ$47&gt;=$D168,BQ$47&lt;=EDATE($D168,'Summary&amp;Assumptions'!$G$32))*$B168+AND(BQ$56&lt;'Summary&amp;Assumptions'!$J$31,BQ$47&gt;=$FO168,BQ$47&lt;=$FP168)*(('Summary&amp;Assumptions'!$H$25*$C168)*(1+'Summary&amp;Assumptions'!$J$29)^(BQ$46-1))+AND(BQ$56&lt;'Summary&amp;Assumptions'!$J$31,BQ$47&gt;=$FQ168,BQ$47&lt;=$FR168)*(('Summary&amp;Assumptions'!$H$25*$C168)*(1+'Summary&amp;Assumptions'!$J$29)^(BQ$46-1))</f>
        <v>0</v>
      </c>
      <c r="BM168" s="588">
        <f>AND(BR$55&gt;0,SUM($E168:BL168)&lt;'Summary&amp;Assumptions'!$G$32*$B168,$D168&gt;='Summary&amp;Assumptions'!$D$17,BR$47&gt;=$D168,BR$47&lt;=EDATE($D168,'Summary&amp;Assumptions'!$G$32))*$B168+AND(BR$56&lt;'Summary&amp;Assumptions'!$J$31,BR$47&gt;=$FO168,BR$47&lt;=$FP168)*(('Summary&amp;Assumptions'!$H$25*$C168)*(1+'Summary&amp;Assumptions'!$J$29)^(BR$46-1))+AND(BR$56&lt;'Summary&amp;Assumptions'!$J$31,BR$47&gt;=$FQ168,BR$47&lt;=$FR168)*(('Summary&amp;Assumptions'!$H$25*$C168)*(1+'Summary&amp;Assumptions'!$J$29)^(BR$46-1))</f>
        <v>0</v>
      </c>
      <c r="BN168" s="588">
        <f>AND(BS$55&gt;0,SUM($E168:BM168)&lt;'Summary&amp;Assumptions'!$G$32*$B168,$D168&gt;='Summary&amp;Assumptions'!$D$17,BS$47&gt;=$D168,BS$47&lt;=EDATE($D168,'Summary&amp;Assumptions'!$G$32))*$B168+AND(BS$56&lt;'Summary&amp;Assumptions'!$J$31,BS$47&gt;=$FO168,BS$47&lt;=$FP168)*(('Summary&amp;Assumptions'!$H$25*$C168)*(1+'Summary&amp;Assumptions'!$J$29)^(BS$46-1))+AND(BS$56&lt;'Summary&amp;Assumptions'!$J$31,BS$47&gt;=$FQ168,BS$47&lt;=$FR168)*(('Summary&amp;Assumptions'!$H$25*$C168)*(1+'Summary&amp;Assumptions'!$J$29)^(BS$46-1))</f>
        <v>0</v>
      </c>
      <c r="BO168" s="588">
        <f>AND(BT$55&gt;0,SUM($E168:BN168)&lt;'Summary&amp;Assumptions'!$G$32*$B168,$D168&gt;='Summary&amp;Assumptions'!$D$17,BT$47&gt;=$D168,BT$47&lt;=EDATE($D168,'Summary&amp;Assumptions'!$G$32))*$B168+AND(BT$56&lt;'Summary&amp;Assumptions'!$J$31,BT$47&gt;=$FO168,BT$47&lt;=$FP168)*(('Summary&amp;Assumptions'!$H$25*$C168)*(1+'Summary&amp;Assumptions'!$J$29)^(BT$46-1))+AND(BT$56&lt;'Summary&amp;Assumptions'!$J$31,BT$47&gt;=$FQ168,BT$47&lt;=$FR168)*(('Summary&amp;Assumptions'!$H$25*$C168)*(1+'Summary&amp;Assumptions'!$J$29)^(BT$46-1))</f>
        <v>0</v>
      </c>
      <c r="BP168" s="588">
        <f>AND(BU$55&gt;0,SUM($E168:BO168)&lt;'Summary&amp;Assumptions'!$G$32*$B168,$D168&gt;='Summary&amp;Assumptions'!$D$17,BU$47&gt;=$D168,BU$47&lt;=EDATE($D168,'Summary&amp;Assumptions'!$G$32))*$B168+AND(BU$56&lt;'Summary&amp;Assumptions'!$J$31,BU$47&gt;=$FO168,BU$47&lt;=$FP168)*(('Summary&amp;Assumptions'!$H$25*$C168)*(1+'Summary&amp;Assumptions'!$J$29)^(BU$46-1))+AND(BU$56&lt;'Summary&amp;Assumptions'!$J$31,BU$47&gt;=$FQ168,BU$47&lt;=$FR168)*(('Summary&amp;Assumptions'!$H$25*$C168)*(1+'Summary&amp;Assumptions'!$J$29)^(BU$46-1))</f>
        <v>0</v>
      </c>
      <c r="BQ168" s="588">
        <f>AND(BV$55&gt;0,SUM($E168:BP168)&lt;'Summary&amp;Assumptions'!$G$32*$B168,$D168&gt;='Summary&amp;Assumptions'!$D$17,BV$47&gt;=$D168,BV$47&lt;=EDATE($D168,'Summary&amp;Assumptions'!$G$32))*$B168+AND(BV$56&lt;'Summary&amp;Assumptions'!$J$31,BV$47&gt;=$FO168,BV$47&lt;=$FP168)*(('Summary&amp;Assumptions'!$H$25*$C168)*(1+'Summary&amp;Assumptions'!$J$29)^(BV$46-1))+AND(BV$56&lt;'Summary&amp;Assumptions'!$J$31,BV$47&gt;=$FQ168,BV$47&lt;=$FR168)*(('Summary&amp;Assumptions'!$H$25*$C168)*(1+'Summary&amp;Assumptions'!$J$29)^(BV$46-1))</f>
        <v>0</v>
      </c>
      <c r="BR168" s="588">
        <f>AND(BW$55&gt;0,SUM($E168:BQ168)&lt;'Summary&amp;Assumptions'!$G$32*$B168,$D168&gt;='Summary&amp;Assumptions'!$D$17,BW$47&gt;=$D168,BW$47&lt;=EDATE($D168,'Summary&amp;Assumptions'!$G$32))*$B168+AND(BW$56&lt;'Summary&amp;Assumptions'!$J$31,BW$47&gt;=$FO168,BW$47&lt;=$FP168)*(('Summary&amp;Assumptions'!$H$25*$C168)*(1+'Summary&amp;Assumptions'!$J$29)^(BW$46-1))+AND(BW$56&lt;'Summary&amp;Assumptions'!$J$31,BW$47&gt;=$FQ168,BW$47&lt;=$FR168)*(('Summary&amp;Assumptions'!$H$25*$C168)*(1+'Summary&amp;Assumptions'!$J$29)^(BW$46-1))</f>
        <v>0</v>
      </c>
      <c r="BS168" s="588">
        <f>AND(BX$55&gt;0,SUM($E168:BR168)&lt;'Summary&amp;Assumptions'!$G$32*$B168,$D168&gt;='Summary&amp;Assumptions'!$D$17,BX$47&gt;=$D168,BX$47&lt;=EDATE($D168,'Summary&amp;Assumptions'!$G$32))*$B168+AND(BX$56&lt;'Summary&amp;Assumptions'!$J$31,BX$47&gt;=$FO168,BX$47&lt;=$FP168)*(('Summary&amp;Assumptions'!$H$25*$C168)*(1+'Summary&amp;Assumptions'!$J$29)^(BX$46-1))+AND(BX$56&lt;'Summary&amp;Assumptions'!$J$31,BX$47&gt;=$FQ168,BX$47&lt;=$FR168)*(('Summary&amp;Assumptions'!$H$25*$C168)*(1+'Summary&amp;Assumptions'!$J$29)^(BX$46-1))</f>
        <v>0</v>
      </c>
      <c r="BT168" s="588">
        <f>AND(BY$55&gt;0,SUM($E168:BS168)&lt;'Summary&amp;Assumptions'!$G$32*$B168,$D168&gt;='Summary&amp;Assumptions'!$D$17,BY$47&gt;=$D168,BY$47&lt;=EDATE($D168,'Summary&amp;Assumptions'!$G$32))*$B168+AND(BY$56&lt;'Summary&amp;Assumptions'!$J$31,BY$47&gt;=$FO168,BY$47&lt;=$FP168)*(('Summary&amp;Assumptions'!$H$25*$C168)*(1+'Summary&amp;Assumptions'!$J$29)^(BY$46-1))+AND(BY$56&lt;'Summary&amp;Assumptions'!$J$31,BY$47&gt;=$FQ168,BY$47&lt;=$FR168)*(('Summary&amp;Assumptions'!$H$25*$C168)*(1+'Summary&amp;Assumptions'!$J$29)^(BY$46-1))</f>
        <v>0</v>
      </c>
      <c r="BU168" s="588">
        <f>AND(BZ$55&gt;0,SUM($E168:BT168)&lt;'Summary&amp;Assumptions'!$G$32*$B168,$D168&gt;='Summary&amp;Assumptions'!$D$17,BZ$47&gt;=$D168,BZ$47&lt;=EDATE($D168,'Summary&amp;Assumptions'!$G$32))*$B168+AND(BZ$56&lt;'Summary&amp;Assumptions'!$J$31,BZ$47&gt;=$FO168,BZ$47&lt;=$FP168)*(('Summary&amp;Assumptions'!$H$25*$C168)*(1+'Summary&amp;Assumptions'!$J$29)^(BZ$46-1))+AND(BZ$56&lt;'Summary&amp;Assumptions'!$J$31,BZ$47&gt;=$FQ168,BZ$47&lt;=$FR168)*(('Summary&amp;Assumptions'!$H$25*$C168)*(1+'Summary&amp;Assumptions'!$J$29)^(BZ$46-1))</f>
        <v>0</v>
      </c>
      <c r="BV168" s="588">
        <f>AND(CA$55&gt;0,SUM($E168:BU168)&lt;'Summary&amp;Assumptions'!$G$32*$B168,$D168&gt;='Summary&amp;Assumptions'!$D$17,CA$47&gt;=$D168,CA$47&lt;=EDATE($D168,'Summary&amp;Assumptions'!$G$32))*$B168+AND(CA$56&lt;'Summary&amp;Assumptions'!$J$31,CA$47&gt;=$FO168,CA$47&lt;=$FP168)*(('Summary&amp;Assumptions'!$H$25*$C168)*(1+'Summary&amp;Assumptions'!$J$29)^(CA$46-1))+AND(CA$56&lt;'Summary&amp;Assumptions'!$J$31,CA$47&gt;=$FQ168,CA$47&lt;=$FR168)*(('Summary&amp;Assumptions'!$H$25*$C168)*(1+'Summary&amp;Assumptions'!$J$29)^(CA$46-1))</f>
        <v>0</v>
      </c>
      <c r="BW168" s="588">
        <f>AND(CB$55&gt;0,SUM($E168:BV168)&lt;'Summary&amp;Assumptions'!$G$32*$B168,$D168&gt;='Summary&amp;Assumptions'!$D$17,CB$47&gt;=$D168,CB$47&lt;=EDATE($D168,'Summary&amp;Assumptions'!$G$32))*$B168+AND(CB$56&lt;'Summary&amp;Assumptions'!$J$31,CB$47&gt;=$FO168,CB$47&lt;=$FP168)*(('Summary&amp;Assumptions'!$H$25*$C168)*(1+'Summary&amp;Assumptions'!$J$29)^(CB$46-1))+AND(CB$56&lt;'Summary&amp;Assumptions'!$J$31,CB$47&gt;=$FQ168,CB$47&lt;=$FR168)*(('Summary&amp;Assumptions'!$H$25*$C168)*(1+'Summary&amp;Assumptions'!$J$29)^(CB$46-1))</f>
        <v>0</v>
      </c>
      <c r="BX168" s="588">
        <f>AND(CC$55&gt;0,SUM($E168:BW168)&lt;'Summary&amp;Assumptions'!$G$32*$B168,$D168&gt;='Summary&amp;Assumptions'!$D$17,CC$47&gt;=$D168,CC$47&lt;=EDATE($D168,'Summary&amp;Assumptions'!$G$32))*$B168+AND(CC$56&lt;'Summary&amp;Assumptions'!$J$31,CC$47&gt;=$FO168,CC$47&lt;=$FP168)*(('Summary&amp;Assumptions'!$H$25*$C168)*(1+'Summary&amp;Assumptions'!$J$29)^(CC$46-1))+AND(CC$56&lt;'Summary&amp;Assumptions'!$J$31,CC$47&gt;=$FQ168,CC$47&lt;=$FR168)*(('Summary&amp;Assumptions'!$H$25*$C168)*(1+'Summary&amp;Assumptions'!$J$29)^(CC$46-1))</f>
        <v>0</v>
      </c>
      <c r="BY168" s="588">
        <f>AND(CD$55&gt;0,SUM($E168:BX168)&lt;'Summary&amp;Assumptions'!$G$32*$B168,$D168&gt;='Summary&amp;Assumptions'!$D$17,CD$47&gt;=$D168,CD$47&lt;=EDATE($D168,'Summary&amp;Assumptions'!$G$32))*$B168+AND(CD$56&lt;'Summary&amp;Assumptions'!$J$31,CD$47&gt;=$FO168,CD$47&lt;=$FP168)*(('Summary&amp;Assumptions'!$H$25*$C168)*(1+'Summary&amp;Assumptions'!$J$29)^(CD$46-1))+AND(CD$56&lt;'Summary&amp;Assumptions'!$J$31,CD$47&gt;=$FQ168,CD$47&lt;=$FR168)*(('Summary&amp;Assumptions'!$H$25*$C168)*(1+'Summary&amp;Assumptions'!$J$29)^(CD$46-1))</f>
        <v>0</v>
      </c>
      <c r="BZ168" s="588">
        <f>AND(CE$55&gt;0,SUM($E168:BY168)&lt;'Summary&amp;Assumptions'!$G$32*$B168,$D168&gt;='Summary&amp;Assumptions'!$D$17,CE$47&gt;=$D168,CE$47&lt;=EDATE($D168,'Summary&amp;Assumptions'!$G$32))*$B168+AND(CE$56&lt;'Summary&amp;Assumptions'!$J$31,CE$47&gt;=$FO168,CE$47&lt;=$FP168)*(('Summary&amp;Assumptions'!$H$25*$C168)*(1+'Summary&amp;Assumptions'!$J$29)^(CE$46-1))+AND(CE$56&lt;'Summary&amp;Assumptions'!$J$31,CE$47&gt;=$FQ168,CE$47&lt;=$FR168)*(('Summary&amp;Assumptions'!$H$25*$C168)*(1+'Summary&amp;Assumptions'!$J$29)^(CE$46-1))</f>
        <v>0</v>
      </c>
      <c r="CA168" s="588">
        <f>AND(CF$55&gt;0,SUM($E168:BZ168)&lt;'Summary&amp;Assumptions'!$G$32*$B168,$D168&gt;='Summary&amp;Assumptions'!$D$17,CF$47&gt;=$D168,CF$47&lt;=EDATE($D168,'Summary&amp;Assumptions'!$G$32))*$B168+AND(CF$56&lt;'Summary&amp;Assumptions'!$J$31,CF$47&gt;=$FO168,CF$47&lt;=$FP168)*(('Summary&amp;Assumptions'!$H$25*$C168)*(1+'Summary&amp;Assumptions'!$J$29)^(CF$46-1))+AND(CF$56&lt;'Summary&amp;Assumptions'!$J$31,CF$47&gt;=$FQ168,CF$47&lt;=$FR168)*(('Summary&amp;Assumptions'!$H$25*$C168)*(1+'Summary&amp;Assumptions'!$J$29)^(CF$46-1))</f>
        <v>0</v>
      </c>
      <c r="CB168" s="588">
        <f>AND(CG$55&gt;0,SUM($E168:CA168)&lt;'Summary&amp;Assumptions'!$G$32*$B168,$D168&gt;='Summary&amp;Assumptions'!$D$17,CG$47&gt;=$D168,CG$47&lt;=EDATE($D168,'Summary&amp;Assumptions'!$G$32))*$B168+AND(CG$56&lt;'Summary&amp;Assumptions'!$J$31,CG$47&gt;=$FO168,CG$47&lt;=$FP168)*(('Summary&amp;Assumptions'!$H$25*$C168)*(1+'Summary&amp;Assumptions'!$J$29)^(CG$46-1))+AND(CG$56&lt;'Summary&amp;Assumptions'!$J$31,CG$47&gt;=$FQ168,CG$47&lt;=$FR168)*(('Summary&amp;Assumptions'!$H$25*$C168)*(1+'Summary&amp;Assumptions'!$J$29)^(CG$46-1))</f>
        <v>0</v>
      </c>
      <c r="CC168" s="588">
        <f>AND(CH$55&gt;0,SUM($E168:CB168)&lt;'Summary&amp;Assumptions'!$G$32*$B168,$D168&gt;='Summary&amp;Assumptions'!$D$17,CH$47&gt;=$D168,CH$47&lt;=EDATE($D168,'Summary&amp;Assumptions'!$G$32))*$B168+AND(CH$56&lt;'Summary&amp;Assumptions'!$J$31,CH$47&gt;=$FO168,CH$47&lt;=$FP168)*(('Summary&amp;Assumptions'!$H$25*$C168)*(1+'Summary&amp;Assumptions'!$J$29)^(CH$46-1))+AND(CH$56&lt;'Summary&amp;Assumptions'!$J$31,CH$47&gt;=$FQ168,CH$47&lt;=$FR168)*(('Summary&amp;Assumptions'!$H$25*$C168)*(1+'Summary&amp;Assumptions'!$J$29)^(CH$46-1))</f>
        <v>0</v>
      </c>
      <c r="CD168" s="588">
        <f>AND(CI$55&gt;0,SUM($E168:CC168)&lt;'Summary&amp;Assumptions'!$G$32*$B168,$D168&gt;='Summary&amp;Assumptions'!$D$17,CI$47&gt;=$D168,CI$47&lt;=EDATE($D168,'Summary&amp;Assumptions'!$G$32))*$B168+AND(CI$56&lt;'Summary&amp;Assumptions'!$J$31,CI$47&gt;=$FO168,CI$47&lt;=$FP168)*(('Summary&amp;Assumptions'!$H$25*$C168)*(1+'Summary&amp;Assumptions'!$J$29)^(CI$46-1))+AND(CI$56&lt;'Summary&amp;Assumptions'!$J$31,CI$47&gt;=$FQ168,CI$47&lt;=$FR168)*(('Summary&amp;Assumptions'!$H$25*$C168)*(1+'Summary&amp;Assumptions'!$J$29)^(CI$46-1))</f>
        <v>0</v>
      </c>
      <c r="CE168" s="588">
        <f>AND(CJ$55&gt;0,SUM($E168:CD168)&lt;'Summary&amp;Assumptions'!$G$32*$B168,$D168&gt;='Summary&amp;Assumptions'!$D$17,CJ$47&gt;=$D168,CJ$47&lt;=EDATE($D168,'Summary&amp;Assumptions'!$G$32))*$B168+AND(CJ$56&lt;'Summary&amp;Assumptions'!$J$31,CJ$47&gt;=$FO168,CJ$47&lt;=$FP168)*(('Summary&amp;Assumptions'!$H$25*$C168)*(1+'Summary&amp;Assumptions'!$J$29)^(CJ$46-1))+AND(CJ$56&lt;'Summary&amp;Assumptions'!$J$31,CJ$47&gt;=$FQ168,CJ$47&lt;=$FR168)*(('Summary&amp;Assumptions'!$H$25*$C168)*(1+'Summary&amp;Assumptions'!$J$29)^(CJ$46-1))</f>
        <v>0</v>
      </c>
      <c r="CF168" s="588">
        <f>AND(CK$55&gt;0,SUM($E168:CE168)&lt;'Summary&amp;Assumptions'!$G$32*$B168,$D168&gt;='Summary&amp;Assumptions'!$D$17,CK$47&gt;=$D168,CK$47&lt;=EDATE($D168,'Summary&amp;Assumptions'!$G$32))*$B168+AND(CK$56&lt;'Summary&amp;Assumptions'!$J$31,CK$47&gt;=$FO168,CK$47&lt;=$FP168)*(('Summary&amp;Assumptions'!$H$25*$C168)*(1+'Summary&amp;Assumptions'!$J$29)^(CK$46-1))+AND(CK$56&lt;'Summary&amp;Assumptions'!$J$31,CK$47&gt;=$FQ168,CK$47&lt;=$FR168)*(('Summary&amp;Assumptions'!$H$25*$C168)*(1+'Summary&amp;Assumptions'!$J$29)^(CK$46-1))</f>
        <v>0</v>
      </c>
      <c r="CG168" s="588">
        <f>AND(CL$55&gt;0,SUM($E168:CF168)&lt;'Summary&amp;Assumptions'!$G$32*$B168,$D168&gt;='Summary&amp;Assumptions'!$D$17,CL$47&gt;=$D168,CL$47&lt;=EDATE($D168,'Summary&amp;Assumptions'!$G$32))*$B168+AND(CL$56&lt;'Summary&amp;Assumptions'!$J$31,CL$47&gt;=$FO168,CL$47&lt;=$FP168)*(('Summary&amp;Assumptions'!$H$25*$C168)*(1+'Summary&amp;Assumptions'!$J$29)^(CL$46-1))+AND(CL$56&lt;'Summary&amp;Assumptions'!$J$31,CL$47&gt;=$FQ168,CL$47&lt;=$FR168)*(('Summary&amp;Assumptions'!$H$25*$C168)*(1+'Summary&amp;Assumptions'!$J$29)^(CL$46-1))</f>
        <v>0</v>
      </c>
      <c r="CH168" s="588">
        <f>AND(CM$55&gt;0,SUM($E168:CG168)&lt;'Summary&amp;Assumptions'!$G$32*$B168,$D168&gt;='Summary&amp;Assumptions'!$D$17,CM$47&gt;=$D168,CM$47&lt;=EDATE($D168,'Summary&amp;Assumptions'!$G$32))*$B168+AND(CM$56&lt;'Summary&amp;Assumptions'!$J$31,CM$47&gt;=$FO168,CM$47&lt;=$FP168)*(('Summary&amp;Assumptions'!$H$25*$C168)*(1+'Summary&amp;Assumptions'!$J$29)^(CM$46-1))+AND(CM$56&lt;'Summary&amp;Assumptions'!$J$31,CM$47&gt;=$FQ168,CM$47&lt;=$FR168)*(('Summary&amp;Assumptions'!$H$25*$C168)*(1+'Summary&amp;Assumptions'!$J$29)^(CM$46-1))</f>
        <v>0</v>
      </c>
      <c r="CI168" s="588">
        <f>AND(CN$55&gt;0,SUM($E168:CH168)&lt;'Summary&amp;Assumptions'!$G$32*$B168,$D168&gt;='Summary&amp;Assumptions'!$D$17,CN$47&gt;=$D168,CN$47&lt;=EDATE($D168,'Summary&amp;Assumptions'!$G$32))*$B168+AND(CN$56&lt;'Summary&amp;Assumptions'!$J$31,CN$47&gt;=$FO168,CN$47&lt;=$FP168)*(('Summary&amp;Assumptions'!$H$25*$C168)*(1+'Summary&amp;Assumptions'!$J$29)^(CN$46-1))+AND(CN$56&lt;'Summary&amp;Assumptions'!$J$31,CN$47&gt;=$FQ168,CN$47&lt;=$FR168)*(('Summary&amp;Assumptions'!$H$25*$C168)*(1+'Summary&amp;Assumptions'!$J$29)^(CN$46-1))</f>
        <v>0</v>
      </c>
      <c r="CJ168" s="588">
        <f>AND(CO$55&gt;0,SUM($E168:CI168)&lt;'Summary&amp;Assumptions'!$G$32*$B168,$D168&gt;='Summary&amp;Assumptions'!$D$17,CO$47&gt;=$D168,CO$47&lt;=EDATE($D168,'Summary&amp;Assumptions'!$G$32))*$B168+AND(CO$56&lt;'Summary&amp;Assumptions'!$J$31,CO$47&gt;=$FO168,CO$47&lt;=$FP168)*(('Summary&amp;Assumptions'!$H$25*$C168)*(1+'Summary&amp;Assumptions'!$J$29)^(CO$46-1))+AND(CO$56&lt;'Summary&amp;Assumptions'!$J$31,CO$47&gt;=$FQ168,CO$47&lt;=$FR168)*(('Summary&amp;Assumptions'!$H$25*$C168)*(1+'Summary&amp;Assumptions'!$J$29)^(CO$46-1))</f>
        <v>0</v>
      </c>
      <c r="CK168" s="588">
        <f>AND(CP$55&gt;0,SUM($E168:CJ168)&lt;'Summary&amp;Assumptions'!$G$32*$B168,$D168&gt;='Summary&amp;Assumptions'!$D$17,CP$47&gt;=$D168,CP$47&lt;=EDATE($D168,'Summary&amp;Assumptions'!$G$32))*$B168+AND(CP$56&lt;'Summary&amp;Assumptions'!$J$31,CP$47&gt;=$FO168,CP$47&lt;=$FP168)*(('Summary&amp;Assumptions'!$H$25*$C168)*(1+'Summary&amp;Assumptions'!$J$29)^(CP$46-1))+AND(CP$56&lt;'Summary&amp;Assumptions'!$J$31,CP$47&gt;=$FQ168,CP$47&lt;=$FR168)*(('Summary&amp;Assumptions'!$H$25*$C168)*(1+'Summary&amp;Assumptions'!$J$29)^(CP$46-1))</f>
        <v>0</v>
      </c>
      <c r="CL168" s="588">
        <f>AND(CQ$55&gt;0,SUM($E168:CK168)&lt;'Summary&amp;Assumptions'!$G$32*$B168,$D168&gt;='Summary&amp;Assumptions'!$D$17,CQ$47&gt;=$D168,CQ$47&lt;=EDATE($D168,'Summary&amp;Assumptions'!$G$32))*$B168+AND(CQ$56&lt;'Summary&amp;Assumptions'!$J$31,CQ$47&gt;=$FO168,CQ$47&lt;=$FP168)*(('Summary&amp;Assumptions'!$H$25*$C168)*(1+'Summary&amp;Assumptions'!$J$29)^(CQ$46-1))+AND(CQ$56&lt;'Summary&amp;Assumptions'!$J$31,CQ$47&gt;=$FQ168,CQ$47&lt;=$FR168)*(('Summary&amp;Assumptions'!$H$25*$C168)*(1+'Summary&amp;Assumptions'!$J$29)^(CQ$46-1))</f>
        <v>0</v>
      </c>
      <c r="CM168" s="588">
        <f>AND(CR$55&gt;0,SUM($E168:CL168)&lt;'Summary&amp;Assumptions'!$G$32*$B168,$D168&gt;='Summary&amp;Assumptions'!$D$17,CR$47&gt;=$D168,CR$47&lt;=EDATE($D168,'Summary&amp;Assumptions'!$G$32))*$B168+AND(CR$56&lt;'Summary&amp;Assumptions'!$J$31,CR$47&gt;=$FO168,CR$47&lt;=$FP168)*(('Summary&amp;Assumptions'!$H$25*$C168)*(1+'Summary&amp;Assumptions'!$J$29)^(CR$46-1))+AND(CR$56&lt;'Summary&amp;Assumptions'!$J$31,CR$47&gt;=$FQ168,CR$47&lt;=$FR168)*(('Summary&amp;Assumptions'!$H$25*$C168)*(1+'Summary&amp;Assumptions'!$J$29)^(CR$46-1))</f>
        <v>0</v>
      </c>
      <c r="CN168" s="588">
        <f>AND(CS$55&gt;0,SUM($E168:CM168)&lt;'Summary&amp;Assumptions'!$G$32*$B168,$D168&gt;='Summary&amp;Assumptions'!$D$17,CS$47&gt;=$D168,CS$47&lt;=EDATE($D168,'Summary&amp;Assumptions'!$G$32))*$B168+AND(CS$56&lt;'Summary&amp;Assumptions'!$J$31,CS$47&gt;=$FO168,CS$47&lt;=$FP168)*(('Summary&amp;Assumptions'!$H$25*$C168)*(1+'Summary&amp;Assumptions'!$J$29)^(CS$46-1))+AND(CS$56&lt;'Summary&amp;Assumptions'!$J$31,CS$47&gt;=$FQ168,CS$47&lt;=$FR168)*(('Summary&amp;Assumptions'!$H$25*$C168)*(1+'Summary&amp;Assumptions'!$J$29)^(CS$46-1))</f>
        <v>0</v>
      </c>
      <c r="CO168" s="588">
        <f>AND(CT$55&gt;0,SUM($E168:CN168)&lt;'Summary&amp;Assumptions'!$G$32*$B168,$D168&gt;='Summary&amp;Assumptions'!$D$17,CT$47&gt;=$D168,CT$47&lt;=EDATE($D168,'Summary&amp;Assumptions'!$G$32))*$B168+AND(CT$56&lt;'Summary&amp;Assumptions'!$J$31,CT$47&gt;=$FO168,CT$47&lt;=$FP168)*(('Summary&amp;Assumptions'!$H$25*$C168)*(1+'Summary&amp;Assumptions'!$J$29)^(CT$46-1))+AND(CT$56&lt;'Summary&amp;Assumptions'!$J$31,CT$47&gt;=$FQ168,CT$47&lt;=$FR168)*(('Summary&amp;Assumptions'!$H$25*$C168)*(1+'Summary&amp;Assumptions'!$J$29)^(CT$46-1))</f>
        <v>0</v>
      </c>
      <c r="CP168" s="588">
        <f>AND(CU$55&gt;0,SUM($E168:CO168)&lt;'Summary&amp;Assumptions'!$G$32*$B168,$D168&gt;='Summary&amp;Assumptions'!$D$17,CU$47&gt;=$D168,CU$47&lt;=EDATE($D168,'Summary&amp;Assumptions'!$G$32))*$B168+AND(CU$56&lt;'Summary&amp;Assumptions'!$J$31,CU$47&gt;=$FO168,CU$47&lt;=$FP168)*(('Summary&amp;Assumptions'!$H$25*$C168)*(1+'Summary&amp;Assumptions'!$J$29)^(CU$46-1))+AND(CU$56&lt;'Summary&amp;Assumptions'!$J$31,CU$47&gt;=$FQ168,CU$47&lt;=$FR168)*(('Summary&amp;Assumptions'!$H$25*$C168)*(1+'Summary&amp;Assumptions'!$J$29)^(CU$46-1))</f>
        <v>0</v>
      </c>
      <c r="CQ168" s="588">
        <f>AND(CV$55&gt;0,SUM($E168:CP168)&lt;'Summary&amp;Assumptions'!$G$32*$B168,$D168&gt;='Summary&amp;Assumptions'!$D$17,CV$47&gt;=$D168,CV$47&lt;=EDATE($D168,'Summary&amp;Assumptions'!$G$32))*$B168+AND(CV$56&lt;'Summary&amp;Assumptions'!$J$31,CV$47&gt;=$FO168,CV$47&lt;=$FP168)*(('Summary&amp;Assumptions'!$H$25*$C168)*(1+'Summary&amp;Assumptions'!$J$29)^(CV$46-1))+AND(CV$56&lt;'Summary&amp;Assumptions'!$J$31,CV$47&gt;=$FQ168,CV$47&lt;=$FR168)*(('Summary&amp;Assumptions'!$H$25*$C168)*(1+'Summary&amp;Assumptions'!$J$29)^(CV$46-1))</f>
        <v>0</v>
      </c>
      <c r="CR168" s="588">
        <f>AND(CW$55&gt;0,SUM($E168:CQ168)&lt;'Summary&amp;Assumptions'!$G$32*$B168,$D168&gt;='Summary&amp;Assumptions'!$D$17,CW$47&gt;=$D168,CW$47&lt;=EDATE($D168,'Summary&amp;Assumptions'!$G$32))*$B168+AND(CW$56&lt;'Summary&amp;Assumptions'!$J$31,CW$47&gt;=$FO168,CW$47&lt;=$FP168)*(('Summary&amp;Assumptions'!$H$25*$C168)*(1+'Summary&amp;Assumptions'!$J$29)^(CW$46-1))+AND(CW$56&lt;'Summary&amp;Assumptions'!$J$31,CW$47&gt;=$FQ168,CW$47&lt;=$FR168)*(('Summary&amp;Assumptions'!$H$25*$C168)*(1+'Summary&amp;Assumptions'!$J$29)^(CW$46-1))</f>
        <v>0</v>
      </c>
      <c r="CS168" s="588">
        <f>AND(CX$55&gt;0,SUM($E168:CR168)&lt;'Summary&amp;Assumptions'!$G$32*$B168,$D168&gt;='Summary&amp;Assumptions'!$D$17,CX$47&gt;=$D168,CX$47&lt;=EDATE($D168,'Summary&amp;Assumptions'!$G$32))*$B168+AND(CX$56&lt;'Summary&amp;Assumptions'!$J$31,CX$47&gt;=$FO168,CX$47&lt;=$FP168)*(('Summary&amp;Assumptions'!$H$25*$C168)*(1+'Summary&amp;Assumptions'!$J$29)^(CX$46-1))+AND(CX$56&lt;'Summary&amp;Assumptions'!$J$31,CX$47&gt;=$FQ168,CX$47&lt;=$FR168)*(('Summary&amp;Assumptions'!$H$25*$C168)*(1+'Summary&amp;Assumptions'!$J$29)^(CX$46-1))</f>
        <v>0</v>
      </c>
      <c r="CT168" s="588">
        <f>AND(CY$55&gt;0,SUM($E168:CS168)&lt;'Summary&amp;Assumptions'!$G$32*$B168,$D168&gt;='Summary&amp;Assumptions'!$D$17,CY$47&gt;=$D168,CY$47&lt;=EDATE($D168,'Summary&amp;Assumptions'!$G$32))*$B168+AND(CY$56&lt;'Summary&amp;Assumptions'!$J$31,CY$47&gt;=$FO168,CY$47&lt;=$FP168)*(('Summary&amp;Assumptions'!$H$25*$C168)*(1+'Summary&amp;Assumptions'!$J$29)^(CY$46-1))+AND(CY$56&lt;'Summary&amp;Assumptions'!$J$31,CY$47&gt;=$FQ168,CY$47&lt;=$FR168)*(('Summary&amp;Assumptions'!$H$25*$C168)*(1+'Summary&amp;Assumptions'!$J$29)^(CY$46-1))</f>
        <v>0</v>
      </c>
      <c r="CU168" s="588">
        <f>AND(CZ$55&gt;0,SUM($E168:CT168)&lt;'Summary&amp;Assumptions'!$G$32*$B168,$D168&gt;='Summary&amp;Assumptions'!$D$17,CZ$47&gt;=$D168,CZ$47&lt;=EDATE($D168,'Summary&amp;Assumptions'!$G$32))*$B168+AND(CZ$56&lt;'Summary&amp;Assumptions'!$J$31,CZ$47&gt;=$FO168,CZ$47&lt;=$FP168)*(('Summary&amp;Assumptions'!$H$25*$C168)*(1+'Summary&amp;Assumptions'!$J$29)^(CZ$46-1))+AND(CZ$56&lt;'Summary&amp;Assumptions'!$J$31,CZ$47&gt;=$FQ168,CZ$47&lt;=$FR168)*(('Summary&amp;Assumptions'!$H$25*$C168)*(1+'Summary&amp;Assumptions'!$J$29)^(CZ$46-1))</f>
        <v>0</v>
      </c>
      <c r="CV168" s="588">
        <f>AND(DA$55&gt;0,SUM($E168:CU168)&lt;'Summary&amp;Assumptions'!$G$32*$B168,$D168&gt;='Summary&amp;Assumptions'!$D$17,DA$47&gt;=$D168,DA$47&lt;=EDATE($D168,'Summary&amp;Assumptions'!$G$32))*$B168+AND(DA$56&lt;'Summary&amp;Assumptions'!$J$31,DA$47&gt;=$FO168,DA$47&lt;=$FP168)*(('Summary&amp;Assumptions'!$H$25*$C168)*(1+'Summary&amp;Assumptions'!$J$29)^(DA$46-1))+AND(DA$56&lt;'Summary&amp;Assumptions'!$J$31,DA$47&gt;=$FQ168,DA$47&lt;=$FR168)*(('Summary&amp;Assumptions'!$H$25*$C168)*(1+'Summary&amp;Assumptions'!$J$29)^(DA$46-1))</f>
        <v>0</v>
      </c>
      <c r="CW168" s="588">
        <f>AND(DB$55&gt;0,SUM($E168:CV168)&lt;'Summary&amp;Assumptions'!$G$32*$B168,$D168&gt;='Summary&amp;Assumptions'!$D$17,DB$47&gt;=$D168,DB$47&lt;=EDATE($D168,'Summary&amp;Assumptions'!$G$32))*$B168+AND(DB$56&lt;'Summary&amp;Assumptions'!$J$31,DB$47&gt;=$FO168,DB$47&lt;=$FP168)*(('Summary&amp;Assumptions'!$H$25*$C168)*(1+'Summary&amp;Assumptions'!$J$29)^(DB$46-1))+AND(DB$56&lt;'Summary&amp;Assumptions'!$J$31,DB$47&gt;=$FQ168,DB$47&lt;=$FR168)*(('Summary&amp;Assumptions'!$H$25*$C168)*(1+'Summary&amp;Assumptions'!$J$29)^(DB$46-1))</f>
        <v>0</v>
      </c>
      <c r="CX168" s="588">
        <f>AND(DC$55&gt;0,SUM($E168:CW168)&lt;'Summary&amp;Assumptions'!$G$32*$B168,$D168&gt;='Summary&amp;Assumptions'!$D$17,DC$47&gt;=$D168,DC$47&lt;=EDATE($D168,'Summary&amp;Assumptions'!$G$32))*$B168+AND(DC$56&lt;'Summary&amp;Assumptions'!$J$31,DC$47&gt;=$FO168,DC$47&lt;=$FP168)*(('Summary&amp;Assumptions'!$H$25*$C168)*(1+'Summary&amp;Assumptions'!$J$29)^(DC$46-1))+AND(DC$56&lt;'Summary&amp;Assumptions'!$J$31,DC$47&gt;=$FQ168,DC$47&lt;=$FR168)*(('Summary&amp;Assumptions'!$H$25*$C168)*(1+'Summary&amp;Assumptions'!$J$29)^(DC$46-1))</f>
        <v>0</v>
      </c>
      <c r="CY168" s="588">
        <f>AND(DD$55&gt;0,SUM($E168:CX168)&lt;'Summary&amp;Assumptions'!$G$32*$B168,$D168&gt;='Summary&amp;Assumptions'!$D$17,DD$47&gt;=$D168,DD$47&lt;=EDATE($D168,'Summary&amp;Assumptions'!$G$32))*$B168+AND(DD$56&lt;'Summary&amp;Assumptions'!$J$31,DD$47&gt;=$FO168,DD$47&lt;=$FP168)*(('Summary&amp;Assumptions'!$H$25*$C168)*(1+'Summary&amp;Assumptions'!$J$29)^(DD$46-1))+AND(DD$56&lt;'Summary&amp;Assumptions'!$J$31,DD$47&gt;=$FQ168,DD$47&lt;=$FR168)*(('Summary&amp;Assumptions'!$H$25*$C168)*(1+'Summary&amp;Assumptions'!$J$29)^(DD$46-1))</f>
        <v>0</v>
      </c>
      <c r="CZ168" s="588">
        <f>AND(DE$55&gt;0,SUM($E168:CY168)&lt;'Summary&amp;Assumptions'!$G$32*$B168,$D168&gt;='Summary&amp;Assumptions'!$D$17,DE$47&gt;=$D168,DE$47&lt;=EDATE($D168,'Summary&amp;Assumptions'!$G$32))*$B168+AND(DE$56&lt;'Summary&amp;Assumptions'!$J$31,DE$47&gt;=$FO168,DE$47&lt;=$FP168)*(('Summary&amp;Assumptions'!$H$25*$C168)*(1+'Summary&amp;Assumptions'!$J$29)^(DE$46-1))+AND(DE$56&lt;'Summary&amp;Assumptions'!$J$31,DE$47&gt;=$FQ168,DE$47&lt;=$FR168)*(('Summary&amp;Assumptions'!$H$25*$C168)*(1+'Summary&amp;Assumptions'!$J$29)^(DE$46-1))</f>
        <v>0</v>
      </c>
      <c r="DA168" s="588">
        <f>AND(DF$55&gt;0,SUM($E168:CZ168)&lt;'Summary&amp;Assumptions'!$G$32*$B168,$D168&gt;='Summary&amp;Assumptions'!$D$17,DF$47&gt;=$D168,DF$47&lt;=EDATE($D168,'Summary&amp;Assumptions'!$G$32))*$B168+AND(DF$56&lt;'Summary&amp;Assumptions'!$J$31,DF$47&gt;=$FO168,DF$47&lt;=$FP168)*(('Summary&amp;Assumptions'!$H$25*$C168)*(1+'Summary&amp;Assumptions'!$J$29)^(DF$46-1))+AND(DF$56&lt;'Summary&amp;Assumptions'!$J$31,DF$47&gt;=$FQ168,DF$47&lt;=$FR168)*(('Summary&amp;Assumptions'!$H$25*$C168)*(1+'Summary&amp;Assumptions'!$J$29)^(DF$46-1))</f>
        <v>0</v>
      </c>
      <c r="DB168" s="588">
        <f>AND(DG$55&gt;0,SUM($E168:DA168)&lt;'Summary&amp;Assumptions'!$G$32*$B168,$D168&gt;='Summary&amp;Assumptions'!$D$17,DG$47&gt;=$D168,DG$47&lt;=EDATE($D168,'Summary&amp;Assumptions'!$G$32))*$B168+AND(DG$56&lt;'Summary&amp;Assumptions'!$J$31,DG$47&gt;=$FO168,DG$47&lt;=$FP168)*(('Summary&amp;Assumptions'!$H$25*$C168)*(1+'Summary&amp;Assumptions'!$J$29)^(DG$46-1))+AND(DG$56&lt;'Summary&amp;Assumptions'!$J$31,DG$47&gt;=$FQ168,DG$47&lt;=$FR168)*(('Summary&amp;Assumptions'!$H$25*$C168)*(1+'Summary&amp;Assumptions'!$J$29)^(DG$46-1))</f>
        <v>0</v>
      </c>
      <c r="DC168" s="588">
        <f>AND(DH$55&gt;0,SUM($E168:DB168)&lt;'Summary&amp;Assumptions'!$G$32*$B168,$D168&gt;='Summary&amp;Assumptions'!$D$17,DH$47&gt;=$D168,DH$47&lt;=EDATE($D168,'Summary&amp;Assumptions'!$G$32))*$B168+AND(DH$56&lt;'Summary&amp;Assumptions'!$J$31,DH$47&gt;=$FO168,DH$47&lt;=$FP168)*(('Summary&amp;Assumptions'!$H$25*$C168)*(1+'Summary&amp;Assumptions'!$J$29)^(DH$46-1))+AND(DH$56&lt;'Summary&amp;Assumptions'!$J$31,DH$47&gt;=$FQ168,DH$47&lt;=$FR168)*(('Summary&amp;Assumptions'!$H$25*$C168)*(1+'Summary&amp;Assumptions'!$J$29)^(DH$46-1))</f>
        <v>0</v>
      </c>
      <c r="DD168" s="588">
        <f>AND(DI$55&gt;0,SUM($E168:DC168)&lt;'Summary&amp;Assumptions'!$G$32*$B168,$D168&gt;='Summary&amp;Assumptions'!$D$17,DI$47&gt;=$D168,DI$47&lt;=EDATE($D168,'Summary&amp;Assumptions'!$G$32))*$B168+AND(DI$56&lt;'Summary&amp;Assumptions'!$J$31,DI$47&gt;=$FO168,DI$47&lt;=$FP168)*(('Summary&amp;Assumptions'!$H$25*$C168)*(1+'Summary&amp;Assumptions'!$J$29)^(DI$46-1))+AND(DI$56&lt;'Summary&amp;Assumptions'!$J$31,DI$47&gt;=$FQ168,DI$47&lt;=$FR168)*(('Summary&amp;Assumptions'!$H$25*$C168)*(1+'Summary&amp;Assumptions'!$J$29)^(DI$46-1))</f>
        <v>0</v>
      </c>
      <c r="DE168" s="588">
        <f>AND(DJ$55&gt;0,SUM($E168:DD168)&lt;'Summary&amp;Assumptions'!$G$32*$B168,$D168&gt;='Summary&amp;Assumptions'!$D$17,DJ$47&gt;=$D168,DJ$47&lt;=EDATE($D168,'Summary&amp;Assumptions'!$G$32))*$B168+AND(DJ$56&lt;'Summary&amp;Assumptions'!$J$31,DJ$47&gt;=$FO168,DJ$47&lt;=$FP168)*(('Summary&amp;Assumptions'!$H$25*$C168)*(1+'Summary&amp;Assumptions'!$J$29)^(DJ$46-1))+AND(DJ$56&lt;'Summary&amp;Assumptions'!$J$31,DJ$47&gt;=$FQ168,DJ$47&lt;=$FR168)*(('Summary&amp;Assumptions'!$H$25*$C168)*(1+'Summary&amp;Assumptions'!$J$29)^(DJ$46-1))</f>
        <v>0</v>
      </c>
      <c r="DF168" s="588">
        <f>AND(DK$55&gt;0,SUM($E168:DE168)&lt;'Summary&amp;Assumptions'!$G$32*$B168,$D168&gt;='Summary&amp;Assumptions'!$D$17,DK$47&gt;=$D168,DK$47&lt;=EDATE($D168,'Summary&amp;Assumptions'!$G$32))*$B168+AND(DK$56&lt;'Summary&amp;Assumptions'!$J$31,DK$47&gt;=$FO168,DK$47&lt;=$FP168)*(('Summary&amp;Assumptions'!$H$25*$C168)*(1+'Summary&amp;Assumptions'!$J$29)^(DK$46-1))+AND(DK$56&lt;'Summary&amp;Assumptions'!$J$31,DK$47&gt;=$FQ168,DK$47&lt;=$FR168)*(('Summary&amp;Assumptions'!$H$25*$C168)*(1+'Summary&amp;Assumptions'!$J$29)^(DK$46-1))</f>
        <v>0</v>
      </c>
      <c r="DG168" s="588">
        <f>AND(DL$55&gt;0,SUM($E168:DF168)&lt;'Summary&amp;Assumptions'!$G$32*$B168,$D168&gt;='Summary&amp;Assumptions'!$D$17,DL$47&gt;=$D168,DL$47&lt;=EDATE($D168,'Summary&amp;Assumptions'!$G$32))*$B168+AND(DL$56&lt;'Summary&amp;Assumptions'!$J$31,DL$47&gt;=$FO168,DL$47&lt;=$FP168)*(('Summary&amp;Assumptions'!$H$25*$C168)*(1+'Summary&amp;Assumptions'!$J$29)^(DL$46-1))+AND(DL$56&lt;'Summary&amp;Assumptions'!$J$31,DL$47&gt;=$FQ168,DL$47&lt;=$FR168)*(('Summary&amp;Assumptions'!$H$25*$C168)*(1+'Summary&amp;Assumptions'!$J$29)^(DL$46-1))</f>
        <v>0</v>
      </c>
      <c r="DH168" s="588">
        <f>AND(DM$55&gt;0,SUM($E168:DG168)&lt;'Summary&amp;Assumptions'!$G$32*$B168,$D168&gt;='Summary&amp;Assumptions'!$D$17,DM$47&gt;=$D168,DM$47&lt;=EDATE($D168,'Summary&amp;Assumptions'!$G$32))*$B168+AND(DM$56&lt;'Summary&amp;Assumptions'!$J$31,DM$47&gt;=$FO168,DM$47&lt;=$FP168)*(('Summary&amp;Assumptions'!$H$25*$C168)*(1+'Summary&amp;Assumptions'!$J$29)^(DM$46-1))+AND(DM$56&lt;'Summary&amp;Assumptions'!$J$31,DM$47&gt;=$FQ168,DM$47&lt;=$FR168)*(('Summary&amp;Assumptions'!$H$25*$C168)*(1+'Summary&amp;Assumptions'!$J$29)^(DM$46-1))</f>
        <v>0</v>
      </c>
      <c r="DI168" s="588">
        <f>AND(DN$55&gt;0,SUM($E168:DH168)&lt;'Summary&amp;Assumptions'!$G$32*$B168,$D168&gt;='Summary&amp;Assumptions'!$D$17,DN$47&gt;=$D168,DN$47&lt;=EDATE($D168,'Summary&amp;Assumptions'!$G$32))*$B168+AND(DN$56&lt;'Summary&amp;Assumptions'!$J$31,DN$47&gt;=$FO168,DN$47&lt;=$FP168)*(('Summary&amp;Assumptions'!$H$25*$C168)*(1+'Summary&amp;Assumptions'!$J$29)^(DN$46-1))+AND(DN$56&lt;'Summary&amp;Assumptions'!$J$31,DN$47&gt;=$FQ168,DN$47&lt;=$FR168)*(('Summary&amp;Assumptions'!$H$25*$C168)*(1+'Summary&amp;Assumptions'!$J$29)^(DN$46-1))</f>
        <v>0</v>
      </c>
      <c r="DJ168" s="588">
        <f>AND(DO$55&gt;0,SUM($E168:DI168)&lt;'Summary&amp;Assumptions'!$G$32*$B168,$D168&gt;='Summary&amp;Assumptions'!$D$17,DO$47&gt;=$D168,DO$47&lt;=EDATE($D168,'Summary&amp;Assumptions'!$G$32))*$B168+AND(DO$56&lt;'Summary&amp;Assumptions'!$J$31,DO$47&gt;=$FO168,DO$47&lt;=$FP168)*(('Summary&amp;Assumptions'!$H$25*$C168)*(1+'Summary&amp;Assumptions'!$J$29)^(DO$46-1))+AND(DO$56&lt;'Summary&amp;Assumptions'!$J$31,DO$47&gt;=$FQ168,DO$47&lt;=$FR168)*(('Summary&amp;Assumptions'!$H$25*$C168)*(1+'Summary&amp;Assumptions'!$J$29)^(DO$46-1))</f>
        <v>0</v>
      </c>
      <c r="DK168" s="588">
        <f>AND(DP$55&gt;0,SUM($E168:DJ168)&lt;'Summary&amp;Assumptions'!$G$32*$B168,$D168&gt;='Summary&amp;Assumptions'!$D$17,DP$47&gt;=$D168,DP$47&lt;=EDATE($D168,'Summary&amp;Assumptions'!$G$32))*$B168+AND(DP$56&lt;'Summary&amp;Assumptions'!$J$31,DP$47&gt;=$FO168,DP$47&lt;=$FP168)*(('Summary&amp;Assumptions'!$H$25*$C168)*(1+'Summary&amp;Assumptions'!$J$29)^(DP$46-1))+AND(DP$56&lt;'Summary&amp;Assumptions'!$J$31,DP$47&gt;=$FQ168,DP$47&lt;=$FR168)*(('Summary&amp;Assumptions'!$H$25*$C168)*(1+'Summary&amp;Assumptions'!$J$29)^(DP$46-1))</f>
        <v>0</v>
      </c>
      <c r="DL168" s="588">
        <f>AND(DQ$55&gt;0,SUM($E168:DK168)&lt;'Summary&amp;Assumptions'!$G$32*$B168,$D168&gt;='Summary&amp;Assumptions'!$D$17,DQ$47&gt;=$D168,DQ$47&lt;=EDATE($D168,'Summary&amp;Assumptions'!$G$32))*$B168+AND(DQ$56&lt;'Summary&amp;Assumptions'!$J$31,DQ$47&gt;=$FO168,DQ$47&lt;=$FP168)*(('Summary&amp;Assumptions'!$H$25*$C168)*(1+'Summary&amp;Assumptions'!$J$29)^(DQ$46-1))+AND(DQ$56&lt;'Summary&amp;Assumptions'!$J$31,DQ$47&gt;=$FQ168,DQ$47&lt;=$FR168)*(('Summary&amp;Assumptions'!$H$25*$C168)*(1+'Summary&amp;Assumptions'!$J$29)^(DQ$46-1))</f>
        <v>0</v>
      </c>
      <c r="DM168" s="588">
        <f>AND(DR$55&gt;0,SUM($E168:DL168)&lt;'Summary&amp;Assumptions'!$G$32*$B168,$D168&gt;='Summary&amp;Assumptions'!$D$17,DR$47&gt;=$D168,DR$47&lt;=EDATE($D168,'Summary&amp;Assumptions'!$G$32))*$B168+AND(DR$56&lt;'Summary&amp;Assumptions'!$J$31,DR$47&gt;=$FO168,DR$47&lt;=$FP168)*(('Summary&amp;Assumptions'!$H$25*$C168)*(1+'Summary&amp;Assumptions'!$J$29)^(DR$46-1))+AND(DR$56&lt;'Summary&amp;Assumptions'!$J$31,DR$47&gt;=$FQ168,DR$47&lt;=$FR168)*(('Summary&amp;Assumptions'!$H$25*$C168)*(1+'Summary&amp;Assumptions'!$J$29)^(DR$46-1))</f>
        <v>0</v>
      </c>
      <c r="DN168" s="588">
        <f>AND(DS$55&gt;0,SUM($E168:DM168)&lt;'Summary&amp;Assumptions'!$G$32*$B168,$D168&gt;='Summary&amp;Assumptions'!$D$17,DS$47&gt;=$D168,DS$47&lt;=EDATE($D168,'Summary&amp;Assumptions'!$G$32))*$B168+AND(DS$56&lt;'Summary&amp;Assumptions'!$J$31,DS$47&gt;=$FO168,DS$47&lt;=$FP168)*(('Summary&amp;Assumptions'!$H$25*$C168)*(1+'Summary&amp;Assumptions'!$J$29)^(DS$46-1))+AND(DS$56&lt;'Summary&amp;Assumptions'!$J$31,DS$47&gt;=$FQ168,DS$47&lt;=$FR168)*(('Summary&amp;Assumptions'!$H$25*$C168)*(1+'Summary&amp;Assumptions'!$J$29)^(DS$46-1))</f>
        <v>0</v>
      </c>
      <c r="DO168" s="588">
        <f>AND(DT$55&gt;0,SUM($E168:DN168)&lt;'Summary&amp;Assumptions'!$G$32*$B168,$D168&gt;='Summary&amp;Assumptions'!$D$17,DT$47&gt;=$D168,DT$47&lt;=EDATE($D168,'Summary&amp;Assumptions'!$G$32))*$B168+AND(DT$56&lt;'Summary&amp;Assumptions'!$J$31,DT$47&gt;=$FO168,DT$47&lt;=$FP168)*(('Summary&amp;Assumptions'!$H$25*$C168)*(1+'Summary&amp;Assumptions'!$J$29)^(DT$46-1))+AND(DT$56&lt;'Summary&amp;Assumptions'!$J$31,DT$47&gt;=$FQ168,DT$47&lt;=$FR168)*(('Summary&amp;Assumptions'!$H$25*$C168)*(1+'Summary&amp;Assumptions'!$J$29)^(DT$46-1))</f>
        <v>0</v>
      </c>
      <c r="DP168" s="588">
        <f>AND(DU$55&gt;0,SUM($E168:DO168)&lt;'Summary&amp;Assumptions'!$G$32*$B168,$D168&gt;='Summary&amp;Assumptions'!$D$17,DU$47&gt;=$D168,DU$47&lt;=EDATE($D168,'Summary&amp;Assumptions'!$G$32))*$B168+AND(DU$56&lt;'Summary&amp;Assumptions'!$J$31,DU$47&gt;=$FO168,DU$47&lt;=$FP168)*(('Summary&amp;Assumptions'!$H$25*$C168)*(1+'Summary&amp;Assumptions'!$J$29)^(DU$46-1))+AND(DU$56&lt;'Summary&amp;Assumptions'!$J$31,DU$47&gt;=$FQ168,DU$47&lt;=$FR168)*(('Summary&amp;Assumptions'!$H$25*$C168)*(1+'Summary&amp;Assumptions'!$J$29)^(DU$46-1))</f>
        <v>0</v>
      </c>
      <c r="DQ168" s="588">
        <f>AND(DV$55&gt;0,SUM($E168:DP168)&lt;'Summary&amp;Assumptions'!$G$32*$B168,$D168&gt;='Summary&amp;Assumptions'!$D$17,DV$47&gt;=$D168,DV$47&lt;=EDATE($D168,'Summary&amp;Assumptions'!$G$32))*$B168+AND(DV$56&lt;'Summary&amp;Assumptions'!$J$31,DV$47&gt;=$FO168,DV$47&lt;=$FP168)*(('Summary&amp;Assumptions'!$H$25*$C168)*(1+'Summary&amp;Assumptions'!$J$29)^(DV$46-1))+AND(DV$56&lt;'Summary&amp;Assumptions'!$J$31,DV$47&gt;=$FQ168,DV$47&lt;=$FR168)*(('Summary&amp;Assumptions'!$H$25*$C168)*(1+'Summary&amp;Assumptions'!$J$29)^(DV$46-1))</f>
        <v>0</v>
      </c>
      <c r="DR168" s="588">
        <f>AND(DW$55&gt;0,SUM($E168:DQ168)&lt;'Summary&amp;Assumptions'!$G$32*$B168,$D168&gt;='Summary&amp;Assumptions'!$D$17,DW$47&gt;=$D168,DW$47&lt;=EDATE($D168,'Summary&amp;Assumptions'!$G$32))*$B168+AND(DW$56&lt;'Summary&amp;Assumptions'!$J$31,DW$47&gt;=$FO168,DW$47&lt;=$FP168)*(('Summary&amp;Assumptions'!$H$25*$C168)*(1+'Summary&amp;Assumptions'!$J$29)^(DW$46-1))+AND(DW$56&lt;'Summary&amp;Assumptions'!$J$31,DW$47&gt;=$FQ168,DW$47&lt;=$FR168)*(('Summary&amp;Assumptions'!$H$25*$C168)*(1+'Summary&amp;Assumptions'!$J$29)^(DW$46-1))</f>
        <v>0</v>
      </c>
      <c r="DS168" s="588">
        <f>AND(DX$55&gt;0,SUM($E168:DR168)&lt;'Summary&amp;Assumptions'!$G$32*$B168,$D168&gt;='Summary&amp;Assumptions'!$D$17,DX$47&gt;=$D168,DX$47&lt;=EDATE($D168,'Summary&amp;Assumptions'!$G$32))*$B168+AND(DX$56&lt;'Summary&amp;Assumptions'!$J$31,DX$47&gt;=$FO168,DX$47&lt;=$FP168)*(('Summary&amp;Assumptions'!$H$25*$C168)*(1+'Summary&amp;Assumptions'!$J$29)^(DX$46-1))+AND(DX$56&lt;'Summary&amp;Assumptions'!$J$31,DX$47&gt;=$FQ168,DX$47&lt;=$FR168)*(('Summary&amp;Assumptions'!$H$25*$C168)*(1+'Summary&amp;Assumptions'!$J$29)^(DX$46-1))</f>
        <v>0</v>
      </c>
      <c r="DT168" s="588">
        <f>AND(DY$55&gt;0,SUM($E168:DS168)&lt;'Summary&amp;Assumptions'!$G$32*$B168,$D168&gt;='Summary&amp;Assumptions'!$D$17,DY$47&gt;=$D168,DY$47&lt;=EDATE($D168,'Summary&amp;Assumptions'!$G$32))*$B168+AND(DY$56&lt;'Summary&amp;Assumptions'!$J$31,DY$47&gt;=$FO168,DY$47&lt;=$FP168)*(('Summary&amp;Assumptions'!$H$25*$C168)*(1+'Summary&amp;Assumptions'!$J$29)^(DY$46-1))+AND(DY$56&lt;'Summary&amp;Assumptions'!$J$31,DY$47&gt;=$FQ168,DY$47&lt;=$FR168)*(('Summary&amp;Assumptions'!$H$25*$C168)*(1+'Summary&amp;Assumptions'!$J$29)^(DY$46-1))</f>
        <v>0</v>
      </c>
      <c r="DU168" s="588">
        <f>AND(DZ$55&gt;0,SUM($E168:DT168)&lt;'Summary&amp;Assumptions'!$G$32*$B168,$D168&gt;='Summary&amp;Assumptions'!$D$17,DZ$47&gt;=$D168,DZ$47&lt;=EDATE($D168,'Summary&amp;Assumptions'!$G$32))*$B168+AND(DZ$56&lt;'Summary&amp;Assumptions'!$J$31,DZ$47&gt;=$FO168,DZ$47&lt;=$FP168)*(('Summary&amp;Assumptions'!$H$25*$C168)*(1+'Summary&amp;Assumptions'!$J$29)^(DZ$46-1))+AND(DZ$56&lt;'Summary&amp;Assumptions'!$J$31,DZ$47&gt;=$FQ168,DZ$47&lt;=$FR168)*(('Summary&amp;Assumptions'!$H$25*$C168)*(1+'Summary&amp;Assumptions'!$J$29)^(DZ$46-1))</f>
        <v>0</v>
      </c>
      <c r="DV168" s="588">
        <f>AND(EA$55&gt;0,SUM($E168:DU168)&lt;'Summary&amp;Assumptions'!$G$32*$B168,$D168&gt;='Summary&amp;Assumptions'!$D$17,EA$47&gt;=$D168,EA$47&lt;=EDATE($D168,'Summary&amp;Assumptions'!$G$32))*$B168+AND(EA$56&lt;'Summary&amp;Assumptions'!$J$31,EA$47&gt;=$FO168,EA$47&lt;=$FP168)*(('Summary&amp;Assumptions'!$H$25*$C168)*(1+'Summary&amp;Assumptions'!$J$29)^(EA$46-1))+AND(EA$56&lt;'Summary&amp;Assumptions'!$J$31,EA$47&gt;=$FQ168,EA$47&lt;=$FR168)*(('Summary&amp;Assumptions'!$H$25*$C168)*(1+'Summary&amp;Assumptions'!$J$29)^(EA$46-1))</f>
        <v>0</v>
      </c>
      <c r="DW168" s="588">
        <f>AND(EB$55&gt;0,SUM($E168:DV168)&lt;'Summary&amp;Assumptions'!$G$32*$B168,$D168&gt;='Summary&amp;Assumptions'!$D$17,EB$47&gt;=$D168,EB$47&lt;=EDATE($D168,'Summary&amp;Assumptions'!$G$32))*$B168+AND(EB$56&lt;'Summary&amp;Assumptions'!$J$31,EB$47&gt;=$FO168,EB$47&lt;=$FP168)*(('Summary&amp;Assumptions'!$H$25*$C168)*(1+'Summary&amp;Assumptions'!$J$29)^(EB$46-1))+AND(EB$56&lt;'Summary&amp;Assumptions'!$J$31,EB$47&gt;=$FQ168,EB$47&lt;=$FR168)*(('Summary&amp;Assumptions'!$H$25*$C168)*(1+'Summary&amp;Assumptions'!$J$29)^(EB$46-1))</f>
        <v>0</v>
      </c>
      <c r="DX168" s="588">
        <f>AND(EC$55&gt;0,SUM($E168:DW168)&lt;'Summary&amp;Assumptions'!$G$32*$B168,$D168&gt;='Summary&amp;Assumptions'!$D$17,EC$47&gt;=$D168,EC$47&lt;=EDATE($D168,'Summary&amp;Assumptions'!$G$32))*$B168+AND(EC$56&lt;'Summary&amp;Assumptions'!$J$31,EC$47&gt;=$FO168,EC$47&lt;=$FP168)*(('Summary&amp;Assumptions'!$H$25*$C168)*(1+'Summary&amp;Assumptions'!$J$29)^(EC$46-1))+AND(EC$56&lt;'Summary&amp;Assumptions'!$J$31,EC$47&gt;=$FQ168,EC$47&lt;=$FR168)*(('Summary&amp;Assumptions'!$H$25*$C168)*(1+'Summary&amp;Assumptions'!$J$29)^(EC$46-1))</f>
        <v>0</v>
      </c>
      <c r="DY168" s="588">
        <f>AND(ED$55&gt;0,SUM($E168:DX168)&lt;'Summary&amp;Assumptions'!$G$32*$B168,$D168&gt;='Summary&amp;Assumptions'!$D$17,ED$47&gt;=$D168,ED$47&lt;=EDATE($D168,'Summary&amp;Assumptions'!$G$32))*$B168+AND(ED$56&lt;'Summary&amp;Assumptions'!$J$31,ED$47&gt;=$FO168,ED$47&lt;=$FP168)*(('Summary&amp;Assumptions'!$H$25*$C168)*(1+'Summary&amp;Assumptions'!$J$29)^(ED$46-1))+AND(ED$56&lt;'Summary&amp;Assumptions'!$J$31,ED$47&gt;=$FQ168,ED$47&lt;=$FR168)*(('Summary&amp;Assumptions'!$H$25*$C168)*(1+'Summary&amp;Assumptions'!$J$29)^(ED$46-1))</f>
        <v>0</v>
      </c>
      <c r="DZ168" s="588">
        <f>AND(EE$55&gt;0,SUM($E168:DY168)&lt;'Summary&amp;Assumptions'!$G$32*$B168,$D168&gt;='Summary&amp;Assumptions'!$D$17,EE$47&gt;=$D168,EE$47&lt;=EDATE($D168,'Summary&amp;Assumptions'!$G$32))*$B168+AND(EE$56&lt;'Summary&amp;Assumptions'!$J$31,EE$47&gt;=$FO168,EE$47&lt;=$FP168)*(('Summary&amp;Assumptions'!$H$25*$C168)*(1+'Summary&amp;Assumptions'!$J$29)^(EE$46-1))+AND(EE$56&lt;'Summary&amp;Assumptions'!$J$31,EE$47&gt;=$FQ168,EE$47&lt;=$FR168)*(('Summary&amp;Assumptions'!$H$25*$C168)*(1+'Summary&amp;Assumptions'!$J$29)^(EE$46-1))</f>
        <v>0</v>
      </c>
      <c r="EA168" s="588">
        <f>AND(EF$55&gt;0,SUM($E168:DZ168)&lt;'Summary&amp;Assumptions'!$G$32*$B168,$D168&gt;='Summary&amp;Assumptions'!$D$17,EF$47&gt;=$D168,EF$47&lt;=EDATE($D168,'Summary&amp;Assumptions'!$G$32))*$B168+AND(EF$56&lt;'Summary&amp;Assumptions'!$J$31,EF$47&gt;=$FO168,EF$47&lt;=$FP168)*(('Summary&amp;Assumptions'!$H$25*$C168)*(1+'Summary&amp;Assumptions'!$J$29)^(EF$46-1))+AND(EF$56&lt;'Summary&amp;Assumptions'!$J$31,EF$47&gt;=$FQ168,EF$47&lt;=$FR168)*(('Summary&amp;Assumptions'!$H$25*$C168)*(1+'Summary&amp;Assumptions'!$J$29)^(EF$46-1))</f>
        <v>0</v>
      </c>
      <c r="EB168" s="588">
        <f>AND(EG$55&gt;0,SUM($E168:EA168)&lt;'Summary&amp;Assumptions'!$G$32*$B168,$D168&gt;='Summary&amp;Assumptions'!$D$17,EG$47&gt;=$D168,EG$47&lt;=EDATE($D168,'Summary&amp;Assumptions'!$G$32))*$B168+AND(EG$56&lt;'Summary&amp;Assumptions'!$J$31,EG$47&gt;=$FO168,EG$47&lt;=$FP168)*(('Summary&amp;Assumptions'!$H$25*$C168)*(1+'Summary&amp;Assumptions'!$J$29)^(EG$46-1))+AND(EG$56&lt;'Summary&amp;Assumptions'!$J$31,EG$47&gt;=$FQ168,EG$47&lt;=$FR168)*(('Summary&amp;Assumptions'!$H$25*$C168)*(1+'Summary&amp;Assumptions'!$J$29)^(EG$46-1))</f>
        <v>0</v>
      </c>
      <c r="EC168" s="588">
        <f>AND(EH$55&gt;0,SUM($E168:EB168)&lt;'Summary&amp;Assumptions'!$G$32*$B168,$D168&gt;='Summary&amp;Assumptions'!$D$17,EH$47&gt;=$D168,EH$47&lt;=EDATE($D168,'Summary&amp;Assumptions'!$G$32))*$B168+AND(EH$56&lt;'Summary&amp;Assumptions'!$J$31,EH$47&gt;=$FO168,EH$47&lt;=$FP168)*(('Summary&amp;Assumptions'!$H$25*$C168)*(1+'Summary&amp;Assumptions'!$J$29)^(EH$46-1))+AND(EH$56&lt;'Summary&amp;Assumptions'!$J$31,EH$47&gt;=$FQ168,EH$47&lt;=$FR168)*(('Summary&amp;Assumptions'!$H$25*$C168)*(1+'Summary&amp;Assumptions'!$J$29)^(EH$46-1))</f>
        <v>0</v>
      </c>
      <c r="ED168" s="588">
        <f>AND(EI$55&gt;0,SUM($E168:EC168)&lt;'Summary&amp;Assumptions'!$G$32*$B168,$D168&gt;='Summary&amp;Assumptions'!$D$17,EI$47&gt;=$D168,EI$47&lt;=EDATE($D168,'Summary&amp;Assumptions'!$G$32))*$B168+AND(EI$56&lt;'Summary&amp;Assumptions'!$J$31,EI$47&gt;=$FO168,EI$47&lt;=$FP168)*(('Summary&amp;Assumptions'!$H$25*$C168)*(1+'Summary&amp;Assumptions'!$J$29)^(EI$46-1))+AND(EI$56&lt;'Summary&amp;Assumptions'!$J$31,EI$47&gt;=$FQ168,EI$47&lt;=$FR168)*(('Summary&amp;Assumptions'!$H$25*$C168)*(1+'Summary&amp;Assumptions'!$J$29)^(EI$46-1))</f>
        <v>0</v>
      </c>
      <c r="EE168" s="588">
        <f>AND(EJ$55&gt;0,SUM($E168:ED168)&lt;'Summary&amp;Assumptions'!$G$32*$B168,$D168&gt;='Summary&amp;Assumptions'!$D$17,EJ$47&gt;=$D168,EJ$47&lt;=EDATE($D168,'Summary&amp;Assumptions'!$G$32))*$B168+AND(EJ$56&lt;'Summary&amp;Assumptions'!$J$31,EJ$47&gt;=$FO168,EJ$47&lt;=$FP168)*(('Summary&amp;Assumptions'!$H$25*$C168)*(1+'Summary&amp;Assumptions'!$J$29)^(EJ$46-1))+AND(EJ$56&lt;'Summary&amp;Assumptions'!$J$31,EJ$47&gt;=$FQ168,EJ$47&lt;=$FR168)*(('Summary&amp;Assumptions'!$H$25*$C168)*(1+'Summary&amp;Assumptions'!$J$29)^(EJ$46-1))</f>
        <v>0</v>
      </c>
      <c r="EF168" s="588">
        <f>AND(EK$55&gt;0,SUM($E168:EE168)&lt;'Summary&amp;Assumptions'!$G$32*$B168,$D168&gt;='Summary&amp;Assumptions'!$D$17,EK$47&gt;=$D168,EK$47&lt;=EDATE($D168,'Summary&amp;Assumptions'!$G$32))*$B168+AND(EK$56&lt;'Summary&amp;Assumptions'!$J$31,EK$47&gt;=$FO168,EK$47&lt;=$FP168)*(('Summary&amp;Assumptions'!$H$25*$C168)*(1+'Summary&amp;Assumptions'!$J$29)^(EK$46-1))+AND(EK$56&lt;'Summary&amp;Assumptions'!$J$31,EK$47&gt;=$FQ168,EK$47&lt;=$FR168)*(('Summary&amp;Assumptions'!$H$25*$C168)*(1+'Summary&amp;Assumptions'!$J$29)^(EK$46-1))</f>
        <v>0</v>
      </c>
      <c r="EG168" s="588">
        <f>AND(EL$55&gt;0,SUM($E168:EF168)&lt;'Summary&amp;Assumptions'!$G$32*$B168,$D168&gt;='Summary&amp;Assumptions'!$D$17,EL$47&gt;=$D168,EL$47&lt;=EDATE($D168,'Summary&amp;Assumptions'!$G$32))*$B168+AND(EL$56&lt;'Summary&amp;Assumptions'!$J$31,EL$47&gt;=$FO168,EL$47&lt;=$FP168)*(('Summary&amp;Assumptions'!$H$25*$C168)*(1+'Summary&amp;Assumptions'!$J$29)^(EL$46-1))+AND(EL$56&lt;'Summary&amp;Assumptions'!$J$31,EL$47&gt;=$FQ168,EL$47&lt;=$FR168)*(('Summary&amp;Assumptions'!$H$25*$C168)*(1+'Summary&amp;Assumptions'!$J$29)^(EL$46-1))</f>
        <v>0</v>
      </c>
      <c r="EH168" s="588">
        <f>AND(EM$55&gt;0,SUM($E168:EG168)&lt;'Summary&amp;Assumptions'!$G$32*$B168,$D168&gt;='Summary&amp;Assumptions'!$D$17,EM$47&gt;=$D168,EM$47&lt;=EDATE($D168,'Summary&amp;Assumptions'!$G$32))*$B168+AND(EM$56&lt;'Summary&amp;Assumptions'!$J$31,EM$47&gt;=$FO168,EM$47&lt;=$FP168)*(('Summary&amp;Assumptions'!$H$25*$C168)*(1+'Summary&amp;Assumptions'!$J$29)^(EM$46-1))+AND(EM$56&lt;'Summary&amp;Assumptions'!$J$31,EM$47&gt;=$FQ168,EM$47&lt;=$FR168)*(('Summary&amp;Assumptions'!$H$25*$C168)*(1+'Summary&amp;Assumptions'!$J$29)^(EM$46-1))</f>
        <v>0</v>
      </c>
      <c r="EI168" s="588">
        <f>AND(EN$55&gt;0,SUM($E168:EH168)&lt;'Summary&amp;Assumptions'!$G$32*$B168,$D168&gt;='Summary&amp;Assumptions'!$D$17,EN$47&gt;=$D168,EN$47&lt;=EDATE($D168,'Summary&amp;Assumptions'!$G$32))*$B168+AND(EN$56&lt;'Summary&amp;Assumptions'!$J$31,EN$47&gt;=$FO168,EN$47&lt;=$FP168)*(('Summary&amp;Assumptions'!$H$25*$C168)*(1+'Summary&amp;Assumptions'!$J$29)^(EN$46-1))+AND(EN$56&lt;'Summary&amp;Assumptions'!$J$31,EN$47&gt;=$FQ168,EN$47&lt;=$FR168)*(('Summary&amp;Assumptions'!$H$25*$C168)*(1+'Summary&amp;Assumptions'!$J$29)^(EN$46-1))</f>
        <v>0</v>
      </c>
      <c r="EJ168" s="588">
        <f>AND(EO$55&gt;0,SUM($E168:EI168)&lt;'Summary&amp;Assumptions'!$G$32*$B168,$D168&gt;='Summary&amp;Assumptions'!$D$17,EO$47&gt;=$D168,EO$47&lt;=EDATE($D168,'Summary&amp;Assumptions'!$G$32))*$B168+AND(EO$56&lt;'Summary&amp;Assumptions'!$J$31,EO$47&gt;=$FO168,EO$47&lt;=$FP168)*(('Summary&amp;Assumptions'!$H$25*$C168)*(1+'Summary&amp;Assumptions'!$J$29)^(EO$46-1))+AND(EO$56&lt;'Summary&amp;Assumptions'!$J$31,EO$47&gt;=$FQ168,EO$47&lt;=$FR168)*(('Summary&amp;Assumptions'!$H$25*$C168)*(1+'Summary&amp;Assumptions'!$J$29)^(EO$46-1))</f>
        <v>0</v>
      </c>
      <c r="EK168" s="588">
        <f>AND(EP$55&gt;0,SUM($E168:EJ168)&lt;'Summary&amp;Assumptions'!$G$32*$B168,$D168&gt;='Summary&amp;Assumptions'!$D$17,EP$47&gt;=$D168,EP$47&lt;=EDATE($D168,'Summary&amp;Assumptions'!$G$32))*$B168+AND(EP$56&lt;'Summary&amp;Assumptions'!$J$31,EP$47&gt;=$FO168,EP$47&lt;=$FP168)*(('Summary&amp;Assumptions'!$H$25*$C168)*(1+'Summary&amp;Assumptions'!$J$29)^(EP$46-1))+AND(EP$56&lt;'Summary&amp;Assumptions'!$J$31,EP$47&gt;=$FQ168,EP$47&lt;=$FR168)*(('Summary&amp;Assumptions'!$H$25*$C168)*(1+'Summary&amp;Assumptions'!$J$29)^(EP$46-1))</f>
        <v>0</v>
      </c>
      <c r="EL168" s="588">
        <f>AND(EQ$55&gt;0,SUM($E168:EK168)&lt;'Summary&amp;Assumptions'!$G$32*$B168,$D168&gt;='Summary&amp;Assumptions'!$D$17,EQ$47&gt;=$D168,EQ$47&lt;=EDATE($D168,'Summary&amp;Assumptions'!$G$32))*$B168+AND(EQ$56&lt;'Summary&amp;Assumptions'!$J$31,EQ$47&gt;=$FO168,EQ$47&lt;=$FP168)*(('Summary&amp;Assumptions'!$H$25*$C168)*(1+'Summary&amp;Assumptions'!$J$29)^(EQ$46-1))+AND(EQ$56&lt;'Summary&amp;Assumptions'!$J$31,EQ$47&gt;=$FQ168,EQ$47&lt;=$FR168)*(('Summary&amp;Assumptions'!$H$25*$C168)*(1+'Summary&amp;Assumptions'!$J$29)^(EQ$46-1))</f>
        <v>0</v>
      </c>
      <c r="EM168" s="588">
        <f>AND(ER$55&gt;0,SUM($E168:EL168)&lt;'Summary&amp;Assumptions'!$G$32*$B168,$D168&gt;='Summary&amp;Assumptions'!$D$17,ER$47&gt;=$D168,ER$47&lt;=EDATE($D168,'Summary&amp;Assumptions'!$G$32))*$B168+AND(ER$56&lt;'Summary&amp;Assumptions'!$J$31,ER$47&gt;=$FO168,ER$47&lt;=$FP168)*(('Summary&amp;Assumptions'!$H$25*$C168)*(1+'Summary&amp;Assumptions'!$J$29)^(ER$46-1))+AND(ER$56&lt;'Summary&amp;Assumptions'!$J$31,ER$47&gt;=$FQ168,ER$47&lt;=$FR168)*(('Summary&amp;Assumptions'!$H$25*$C168)*(1+'Summary&amp;Assumptions'!$J$29)^(ER$46-1))</f>
        <v>0</v>
      </c>
      <c r="EN168" s="588">
        <f>AND(ES$55&gt;0,SUM($E168:EM168)&lt;'Summary&amp;Assumptions'!$G$32*$B168,$D168&gt;='Summary&amp;Assumptions'!$D$17,ES$47&gt;=$D168,ES$47&lt;=EDATE($D168,'Summary&amp;Assumptions'!$G$32))*$B168+AND(ES$56&lt;'Summary&amp;Assumptions'!$J$31,ES$47&gt;=$FO168,ES$47&lt;=$FP168)*(('Summary&amp;Assumptions'!$H$25*$C168)*(1+'Summary&amp;Assumptions'!$J$29)^(ES$46-1))+AND(ES$56&lt;'Summary&amp;Assumptions'!$J$31,ES$47&gt;=$FQ168,ES$47&lt;=$FR168)*(('Summary&amp;Assumptions'!$H$25*$C168)*(1+'Summary&amp;Assumptions'!$J$29)^(ES$46-1))</f>
        <v>0</v>
      </c>
      <c r="EO168" s="588">
        <f>AND(ET$55&gt;0,SUM($E168:EN168)&lt;'Summary&amp;Assumptions'!$G$32*$B168,$D168&gt;='Summary&amp;Assumptions'!$D$17,ET$47&gt;=$D168,ET$47&lt;=EDATE($D168,'Summary&amp;Assumptions'!$G$32))*$B168+AND(ET$56&lt;'Summary&amp;Assumptions'!$J$31,ET$47&gt;=$FO168,ET$47&lt;=$FP168)*(('Summary&amp;Assumptions'!$H$25*$C168)*(1+'Summary&amp;Assumptions'!$J$29)^(ET$46-1))+AND(ET$56&lt;'Summary&amp;Assumptions'!$J$31,ET$47&gt;=$FQ168,ET$47&lt;=$FR168)*(('Summary&amp;Assumptions'!$H$25*$C168)*(1+'Summary&amp;Assumptions'!$J$29)^(ET$46-1))</f>
        <v>0</v>
      </c>
      <c r="EP168" s="588">
        <f>AND(EU$55&gt;0,SUM($E168:EO168)&lt;'Summary&amp;Assumptions'!$G$32*$B168,$D168&gt;='Summary&amp;Assumptions'!$D$17,EU$47&gt;=$D168,EU$47&lt;=EDATE($D168,'Summary&amp;Assumptions'!$G$32))*$B168+AND(EU$56&lt;'Summary&amp;Assumptions'!$J$31,EU$47&gt;=$FO168,EU$47&lt;=$FP168)*(('Summary&amp;Assumptions'!$H$25*$C168)*(1+'Summary&amp;Assumptions'!$J$29)^(EU$46-1))+AND(EU$56&lt;'Summary&amp;Assumptions'!$J$31,EU$47&gt;=$FQ168,EU$47&lt;=$FR168)*(('Summary&amp;Assumptions'!$H$25*$C168)*(1+'Summary&amp;Assumptions'!$J$29)^(EU$46-1))</f>
        <v>0</v>
      </c>
      <c r="EQ168" s="588">
        <f>AND(EV$55&gt;0,SUM($E168:EP168)&lt;'Summary&amp;Assumptions'!$G$32*$B168,$D168&gt;='Summary&amp;Assumptions'!$D$17,EV$47&gt;=$D168,EV$47&lt;=EDATE($D168,'Summary&amp;Assumptions'!$G$32))*$B168+AND(EV$56&lt;'Summary&amp;Assumptions'!$J$31,EV$47&gt;=$FO168,EV$47&lt;=$FP168)*(('Summary&amp;Assumptions'!$H$25*$C168)*(1+'Summary&amp;Assumptions'!$J$29)^(EV$46-1))+AND(EV$56&lt;'Summary&amp;Assumptions'!$J$31,EV$47&gt;=$FQ168,EV$47&lt;=$FR168)*(('Summary&amp;Assumptions'!$H$25*$C168)*(1+'Summary&amp;Assumptions'!$J$29)^(EV$46-1))</f>
        <v>0</v>
      </c>
      <c r="ER168" s="588">
        <f>AND(EW$55&gt;0,SUM($E168:EQ168)&lt;'Summary&amp;Assumptions'!$G$32*$B168,$D168&gt;='Summary&amp;Assumptions'!$D$17,EW$47&gt;=$D168,EW$47&lt;=EDATE($D168,'Summary&amp;Assumptions'!$G$32))*$B168+AND(EW$56&lt;'Summary&amp;Assumptions'!$J$31,EW$47&gt;=$FO168,EW$47&lt;=$FP168)*(('Summary&amp;Assumptions'!$H$25*$C168)*(1+'Summary&amp;Assumptions'!$J$29)^(EW$46-1))+AND(EW$56&lt;'Summary&amp;Assumptions'!$J$31,EW$47&gt;=$FQ168,EW$47&lt;=$FR168)*(('Summary&amp;Assumptions'!$H$25*$C168)*(1+'Summary&amp;Assumptions'!$J$29)^(EW$46-1))</f>
        <v>0</v>
      </c>
      <c r="ES168" s="588">
        <f>AND(EX$55&gt;0,SUM($E168:ER168)&lt;'Summary&amp;Assumptions'!$G$32*$B168,$D168&gt;='Summary&amp;Assumptions'!$D$17,EX$47&gt;=$D168,EX$47&lt;=EDATE($D168,'Summary&amp;Assumptions'!$G$32))*$B168+AND(EX$56&lt;'Summary&amp;Assumptions'!$J$31,EX$47&gt;=$FO168,EX$47&lt;=$FP168)*(('Summary&amp;Assumptions'!$H$25*$C168)*(1+'Summary&amp;Assumptions'!$J$29)^(EX$46-1))+AND(EX$56&lt;'Summary&amp;Assumptions'!$J$31,EX$47&gt;=$FQ168,EX$47&lt;=$FR168)*(('Summary&amp;Assumptions'!$H$25*$C168)*(1+'Summary&amp;Assumptions'!$J$29)^(EX$46-1))</f>
        <v>0</v>
      </c>
      <c r="ET168" s="588">
        <f>AND(EY$55&gt;0,SUM($E168:ES168)&lt;'Summary&amp;Assumptions'!$G$32*$B168,$D168&gt;='Summary&amp;Assumptions'!$D$17,EY$47&gt;=$D168,EY$47&lt;=EDATE($D168,'Summary&amp;Assumptions'!$G$32))*$B168+AND(EY$56&lt;'Summary&amp;Assumptions'!$J$31,EY$47&gt;=$FO168,EY$47&lt;=$FP168)*(('Summary&amp;Assumptions'!$H$25*$C168)*(1+'Summary&amp;Assumptions'!$J$29)^(EY$46-1))+AND(EY$56&lt;'Summary&amp;Assumptions'!$J$31,EY$47&gt;=$FQ168,EY$47&lt;=$FR168)*(('Summary&amp;Assumptions'!$H$25*$C168)*(1+'Summary&amp;Assumptions'!$J$29)^(EY$46-1))</f>
        <v>0</v>
      </c>
      <c r="EU168" s="588">
        <f>AND(EZ$55&gt;0,SUM($E168:ET168)&lt;'Summary&amp;Assumptions'!$G$32*$B168,$D168&gt;='Summary&amp;Assumptions'!$D$17,EZ$47&gt;=$D168,EZ$47&lt;=EDATE($D168,'Summary&amp;Assumptions'!$G$32))*$B168+AND(EZ$56&lt;'Summary&amp;Assumptions'!$J$31,EZ$47&gt;=$FO168,EZ$47&lt;=$FP168)*(('Summary&amp;Assumptions'!$H$25*$C168)*(1+'Summary&amp;Assumptions'!$J$29)^(EZ$46-1))+AND(EZ$56&lt;'Summary&amp;Assumptions'!$J$31,EZ$47&gt;=$FQ168,EZ$47&lt;=$FR168)*(('Summary&amp;Assumptions'!$H$25*$C168)*(1+'Summary&amp;Assumptions'!$J$29)^(EZ$46-1))</f>
        <v>0</v>
      </c>
      <c r="EV168" s="588">
        <f>AND(FA$55&gt;0,SUM($E168:EU168)&lt;'Summary&amp;Assumptions'!$G$32*$B168,$D168&gt;='Summary&amp;Assumptions'!$D$17,FA$47&gt;=$D168,FA$47&lt;=EDATE($D168,'Summary&amp;Assumptions'!$G$32))*$B168+AND(FA$56&lt;'Summary&amp;Assumptions'!$J$31,FA$47&gt;=$FO168,FA$47&lt;=$FP168)*(('Summary&amp;Assumptions'!$H$25*$C168)*(1+'Summary&amp;Assumptions'!$J$29)^(FA$46-1))+AND(FA$56&lt;'Summary&amp;Assumptions'!$J$31,FA$47&gt;=$FQ168,FA$47&lt;=$FR168)*(('Summary&amp;Assumptions'!$H$25*$C168)*(1+'Summary&amp;Assumptions'!$J$29)^(FA$46-1))</f>
        <v>0</v>
      </c>
      <c r="EW168" s="588">
        <f>AND(FB$55&gt;0,SUM($E168:EV168)&lt;'Summary&amp;Assumptions'!$G$32*$B168,$D168&gt;='Summary&amp;Assumptions'!$D$17,FB$47&gt;=$D168,FB$47&lt;=EDATE($D168,'Summary&amp;Assumptions'!$G$32))*$B168+AND(FB$56&lt;'Summary&amp;Assumptions'!$J$31,FB$47&gt;=$FO168,FB$47&lt;=$FP168)*(('Summary&amp;Assumptions'!$H$25*$C168)*(1+'Summary&amp;Assumptions'!$J$29)^(FB$46-1))+AND(FB$56&lt;'Summary&amp;Assumptions'!$J$31,FB$47&gt;=$FQ168,FB$47&lt;=$FR168)*(('Summary&amp;Assumptions'!$H$25*$C168)*(1+'Summary&amp;Assumptions'!$J$29)^(FB$46-1))</f>
        <v>0</v>
      </c>
      <c r="EX168" s="588">
        <f>AND(FC$55&gt;0,SUM($E168:EW168)&lt;'Summary&amp;Assumptions'!$G$32*$B168,$D168&gt;='Summary&amp;Assumptions'!$D$17,FC$47&gt;=$D168,FC$47&lt;=EDATE($D168,'Summary&amp;Assumptions'!$G$32))*$B168+AND(FC$56&lt;'Summary&amp;Assumptions'!$J$31,FC$47&gt;=$FO168,FC$47&lt;=$FP168)*(('Summary&amp;Assumptions'!$H$25*$C168)*(1+'Summary&amp;Assumptions'!$J$29)^(FC$46-1))+AND(FC$56&lt;'Summary&amp;Assumptions'!$J$31,FC$47&gt;=$FQ168,FC$47&lt;=$FR168)*(('Summary&amp;Assumptions'!$H$25*$C168)*(1+'Summary&amp;Assumptions'!$J$29)^(FC$46-1))</f>
        <v>0</v>
      </c>
      <c r="EY168" s="588">
        <f>AND(FD$55&gt;0,SUM($E168:EX168)&lt;'Summary&amp;Assumptions'!$G$32*$B168,$D168&gt;='Summary&amp;Assumptions'!$D$17,FD$47&gt;=$D168,FD$47&lt;=EDATE($D168,'Summary&amp;Assumptions'!$G$32))*$B168+AND(FD$56&lt;'Summary&amp;Assumptions'!$J$31,FD$47&gt;=$FO168,FD$47&lt;=$FP168)*(('Summary&amp;Assumptions'!$H$25*$C168)*(1+'Summary&amp;Assumptions'!$J$29)^(FD$46-1))+AND(FD$56&lt;'Summary&amp;Assumptions'!$J$31,FD$47&gt;=$FQ168,FD$47&lt;=$FR168)*(('Summary&amp;Assumptions'!$H$25*$C168)*(1+'Summary&amp;Assumptions'!$J$29)^(FD$46-1))</f>
        <v>0</v>
      </c>
      <c r="EZ168" s="588">
        <f>AND(FE$55&gt;0,SUM($E168:EY168)&lt;'Summary&amp;Assumptions'!$G$32*$B168,$D168&gt;='Summary&amp;Assumptions'!$D$17,FE$47&gt;=$D168,FE$47&lt;=EDATE($D168,'Summary&amp;Assumptions'!$G$32))*$B168+AND(FE$56&lt;'Summary&amp;Assumptions'!$J$31,FE$47&gt;=$FO168,FE$47&lt;=$FP168)*(('Summary&amp;Assumptions'!$H$25*$C168)*(1+'Summary&amp;Assumptions'!$J$29)^(FE$46-1))+AND(FE$56&lt;'Summary&amp;Assumptions'!$J$31,FE$47&gt;=$FQ168,FE$47&lt;=$FR168)*(('Summary&amp;Assumptions'!$H$25*$C168)*(1+'Summary&amp;Assumptions'!$J$29)^(FE$46-1))</f>
        <v>0</v>
      </c>
      <c r="FA168" s="588">
        <f>AND(FF$55&gt;0,SUM($E168:EZ168)&lt;'Summary&amp;Assumptions'!$G$32*$B168,$D168&gt;='Summary&amp;Assumptions'!$D$17,FF$47&gt;=$D168,FF$47&lt;=EDATE($D168,'Summary&amp;Assumptions'!$G$32))*$B168+AND(FF$56&lt;'Summary&amp;Assumptions'!$J$31,FF$47&gt;=$FO168,FF$47&lt;=$FP168)*(('Summary&amp;Assumptions'!$H$25*$C168)*(1+'Summary&amp;Assumptions'!$J$29)^(FF$46-1))+AND(FF$56&lt;'Summary&amp;Assumptions'!$J$31,FF$47&gt;=$FQ168,FF$47&lt;=$FR168)*(('Summary&amp;Assumptions'!$H$25*$C168)*(1+'Summary&amp;Assumptions'!$J$29)^(FF$46-1))</f>
        <v>0</v>
      </c>
      <c r="FB168" s="588">
        <f>AND(FG$55&gt;0,SUM($E168:FA168)&lt;'Summary&amp;Assumptions'!$G$32*$B168,$D168&gt;='Summary&amp;Assumptions'!$D$17,FG$47&gt;=$D168,FG$47&lt;=EDATE($D168,'Summary&amp;Assumptions'!$G$32))*$B168+AND(FG$56&lt;'Summary&amp;Assumptions'!$J$31,FG$47&gt;=$FO168,FG$47&lt;=$FP168)*(('Summary&amp;Assumptions'!$H$25*$C168)*(1+'Summary&amp;Assumptions'!$J$29)^(FG$46-1))+AND(FG$56&lt;'Summary&amp;Assumptions'!$J$31,FG$47&gt;=$FQ168,FG$47&lt;=$FR168)*(('Summary&amp;Assumptions'!$H$25*$C168)*(1+'Summary&amp;Assumptions'!$J$29)^(FG$46-1))</f>
        <v>0</v>
      </c>
      <c r="FC168" s="588">
        <f>AND(FH$55&gt;0,SUM($E168:FB168)&lt;'Summary&amp;Assumptions'!$G$32*$B168,$D168&gt;='Summary&amp;Assumptions'!$D$17,FH$47&gt;=$D168,FH$47&lt;=EDATE($D168,'Summary&amp;Assumptions'!$G$32))*$B168+AND(FH$56&lt;'Summary&amp;Assumptions'!$J$31,FH$47&gt;=$FO168,FH$47&lt;=$FP168)*(('Summary&amp;Assumptions'!$H$25*$C168)*(1+'Summary&amp;Assumptions'!$J$29)^(FH$46-1))+AND(FH$56&lt;'Summary&amp;Assumptions'!$J$31,FH$47&gt;=$FQ168,FH$47&lt;=$FR168)*(('Summary&amp;Assumptions'!$H$25*$C168)*(1+'Summary&amp;Assumptions'!$J$29)^(FH$46-1))</f>
        <v>0</v>
      </c>
      <c r="FD168" s="588">
        <f>AND(FI$55&gt;0,SUM($E168:FC168)&lt;'Summary&amp;Assumptions'!$G$32*$B168,$D168&gt;='Summary&amp;Assumptions'!$D$17,FI$47&gt;=$D168,FI$47&lt;=EDATE($D168,'Summary&amp;Assumptions'!$G$32))*$B168+AND(FI$56&lt;'Summary&amp;Assumptions'!$J$31,FI$47&gt;=$FO168,FI$47&lt;=$FP168)*(('Summary&amp;Assumptions'!$H$25*$C168)*(1+'Summary&amp;Assumptions'!$J$29)^(FI$46-1))+AND(FI$56&lt;'Summary&amp;Assumptions'!$J$31,FI$47&gt;=$FQ168,FI$47&lt;=$FR168)*(('Summary&amp;Assumptions'!$H$25*$C168)*(1+'Summary&amp;Assumptions'!$J$29)^(FI$46-1))</f>
        <v>0</v>
      </c>
      <c r="FE168" s="588">
        <f>AND(FJ$55&gt;0,SUM($E168:FD168)&lt;'Summary&amp;Assumptions'!$G$32*$B168,$D168&gt;='Summary&amp;Assumptions'!$D$17,FJ$47&gt;=$D168,FJ$47&lt;=EDATE($D168,'Summary&amp;Assumptions'!$G$32))*$B168+AND(FJ$56&lt;'Summary&amp;Assumptions'!$J$31,FJ$47&gt;=$FO168,FJ$47&lt;=$FP168)*(('Summary&amp;Assumptions'!$H$25*$C168)*(1+'Summary&amp;Assumptions'!$J$29)^(FJ$46-1))+AND(FJ$56&lt;'Summary&amp;Assumptions'!$J$31,FJ$47&gt;=$FQ168,FJ$47&lt;=$FR168)*(('Summary&amp;Assumptions'!$H$25*$C168)*(1+'Summary&amp;Assumptions'!$J$29)^(FJ$46-1))</f>
        <v>0</v>
      </c>
      <c r="FF168" s="588">
        <f>AND(FK$55&gt;0,SUM($E168:FE168)&lt;'Summary&amp;Assumptions'!$G$32*$B168,$D168&gt;='Summary&amp;Assumptions'!$D$17,FK$47&gt;=$D168,FK$47&lt;=EDATE($D168,'Summary&amp;Assumptions'!$G$32))*$B168+AND(FK$56&lt;'Summary&amp;Assumptions'!$J$31,FK$47&gt;=$FO168,FK$47&lt;=$FP168)*(('Summary&amp;Assumptions'!$H$25*$C168)*(1+'Summary&amp;Assumptions'!$J$29)^(FK$46-1))+AND(FK$56&lt;'Summary&amp;Assumptions'!$J$31,FK$47&gt;=$FQ168,FK$47&lt;=$FR168)*(('Summary&amp;Assumptions'!$H$25*$C168)*(1+'Summary&amp;Assumptions'!$J$29)^(FK$46-1))</f>
        <v>0</v>
      </c>
      <c r="FG168" s="588">
        <f>AND(FL$55&gt;0,SUM($E168:FF168)&lt;'Summary&amp;Assumptions'!$G$32*$B168,$D168&gt;='Summary&amp;Assumptions'!$D$17,FL$47&gt;=$D168,FL$47&lt;=EDATE($D168,'Summary&amp;Assumptions'!$G$32))*$B168+AND(FL$56&lt;'Summary&amp;Assumptions'!$J$31,FL$47&gt;=$FO168,FL$47&lt;=$FP168)*(('Summary&amp;Assumptions'!$H$25*$C168)*(1+'Summary&amp;Assumptions'!$J$29)^(FL$46-1))+AND(FL$56&lt;'Summary&amp;Assumptions'!$J$31,FL$47&gt;=$FQ168,FL$47&lt;=$FR168)*(('Summary&amp;Assumptions'!$H$25*$C168)*(1+'Summary&amp;Assumptions'!$J$29)^(FL$46-1))</f>
        <v>0</v>
      </c>
      <c r="FH168" s="588">
        <f>AND(FM$55&gt;0,SUM($E168:FG168)&lt;'Summary&amp;Assumptions'!$G$32*$B168,$D168&gt;='Summary&amp;Assumptions'!$D$17,FM$47&gt;=$D168,FM$47&lt;=EDATE($D168,'Summary&amp;Assumptions'!$G$32))*$B168+AND(FM$56&lt;'Summary&amp;Assumptions'!$J$31,FM$47&gt;=$FO168,FM$47&lt;=$FP168)*(('Summary&amp;Assumptions'!$H$25*$C168)*(1+'Summary&amp;Assumptions'!$J$29)^(FM$46-1))+AND(FM$56&lt;'Summary&amp;Assumptions'!$J$31,FM$47&gt;=$FQ168,FM$47&lt;=$FR168)*(('Summary&amp;Assumptions'!$H$25*$C168)*(1+'Summary&amp;Assumptions'!$J$29)^(FM$46-1))</f>
        <v>0</v>
      </c>
      <c r="FI168" s="588">
        <f>AND(FN$55&gt;0,SUM($E168:FH168)&lt;'Summary&amp;Assumptions'!$G$32*$B168,$D168&gt;='Summary&amp;Assumptions'!$D$17,FN$47&gt;=$D168,FN$47&lt;=EDATE($D168,'Summary&amp;Assumptions'!$G$32))*$B168+AND(FN$56&lt;'Summary&amp;Assumptions'!$J$31,FN$47&gt;=$FO168,FN$47&lt;=$FP168)*(('Summary&amp;Assumptions'!$H$25*$C168)*(1+'Summary&amp;Assumptions'!$J$29)^(FN$46-1))+AND(FN$56&lt;'Summary&amp;Assumptions'!$J$31,FN$47&gt;=$FQ168,FN$47&lt;=$FR168)*(('Summary&amp;Assumptions'!$H$25*$C168)*(1+'Summary&amp;Assumptions'!$J$29)^(FN$46-1))</f>
        <v>0</v>
      </c>
      <c r="FJ168" s="588">
        <f>AND(FO$55&gt;0,SUM($E168:FI168)&lt;'Summary&amp;Assumptions'!$G$32*$B168,$D168&gt;='Summary&amp;Assumptions'!$D$17,FO$47&gt;=$D168,FO$47&lt;=EDATE($D168,'Summary&amp;Assumptions'!$G$32))*$B168+AND(FO$56&lt;'Summary&amp;Assumptions'!$J$31,FO$47&gt;=$FO168,FO$47&lt;=$FP168)*(('Summary&amp;Assumptions'!$H$25*$C168)*(1+'Summary&amp;Assumptions'!$J$29)^(FO$46-1))+AND(FO$56&lt;'Summary&amp;Assumptions'!$J$31,FO$47&gt;=$FQ168,FO$47&lt;=$FR168)*(('Summary&amp;Assumptions'!$H$25*$C168)*(1+'Summary&amp;Assumptions'!$J$29)^(FO$46-1))</f>
        <v>0</v>
      </c>
      <c r="FK168" s="588">
        <f>AND(FP$55&gt;0,SUM($E168:FJ168)&lt;'Summary&amp;Assumptions'!$G$32*$B168,$D168&gt;='Summary&amp;Assumptions'!$D$17,FP$47&gt;=$D168,FP$47&lt;=EDATE($D168,'Summary&amp;Assumptions'!$G$32))*$B168+AND(FP$56&lt;'Summary&amp;Assumptions'!$J$31,FP$47&gt;=$FO168,FP$47&lt;=$FP168)*(('Summary&amp;Assumptions'!$H$25*$C168)*(1+'Summary&amp;Assumptions'!$J$29)^(FP$46-1))+AND(FP$56&lt;'Summary&amp;Assumptions'!$J$31,FP$47&gt;=$FQ168,FP$47&lt;=$FR168)*(('Summary&amp;Assumptions'!$H$25*$C168)*(1+'Summary&amp;Assumptions'!$J$29)^(FP$46-1))</f>
        <v>0</v>
      </c>
      <c r="FL168" s="588">
        <f>AND(FQ$55&gt;0,SUM($E168:FK168)&lt;'Summary&amp;Assumptions'!$G$32*$B168,$D168&gt;='Summary&amp;Assumptions'!$D$17,FQ$47&gt;=$D168,FQ$47&lt;=EDATE($D168,'Summary&amp;Assumptions'!$G$32))*$B168+AND(FQ$56&lt;'Summary&amp;Assumptions'!$J$31,FQ$47&gt;=$FO168,FQ$47&lt;=$FP168)*(('Summary&amp;Assumptions'!$H$25*$C168)*(1+'Summary&amp;Assumptions'!$J$29)^(FQ$46-1))+AND(FQ$56&lt;'Summary&amp;Assumptions'!$J$31,FQ$47&gt;=$FQ168,FQ$47&lt;=$FR168)*(('Summary&amp;Assumptions'!$H$25*$C168)*(1+'Summary&amp;Assumptions'!$J$29)^(FQ$46-1))</f>
        <v>0</v>
      </c>
      <c r="FO168" s="576">
        <f>EDATE(D168,'Summary&amp;Assumptions'!$G$34)</f>
        <v>45901</v>
      </c>
      <c r="FP168" s="576">
        <f>EDATE(FO168,'Summary&amp;Assumptions'!$G$33-1)</f>
        <v>45931</v>
      </c>
      <c r="FQ168" s="576">
        <f>EDATE(FO168,'Summary&amp;Assumptions'!$G$34)</f>
        <v>46266</v>
      </c>
      <c r="FR168" s="576">
        <f>EDATE(FQ168,'Summary&amp;Assumptions'!$G$33-1)</f>
        <v>46296</v>
      </c>
    </row>
    <row r="169" spans="2:174" hidden="1" x14ac:dyDescent="0.2">
      <c r="B169" s="588">
        <v>0</v>
      </c>
      <c r="C169" s="193">
        <v>0</v>
      </c>
      <c r="D169" s="589">
        <v>45566</v>
      </c>
      <c r="F169" s="588">
        <f>AND(K$55&gt;0,SUM($E169:E169)&lt;'Summary&amp;Assumptions'!$G$32*$B169,$D169&gt;='Summary&amp;Assumptions'!$D$17,K$47&gt;=$D169,K$47&lt;=EDATE($D169,'Summary&amp;Assumptions'!$G$32))*$B169+AND(K$56&lt;'Summary&amp;Assumptions'!$J$31,K$47&gt;=$FO169,K$47&lt;=$FP169)*(('Summary&amp;Assumptions'!$H$25*$C169)*(1+'Summary&amp;Assumptions'!$J$29)^(K$46-1))+AND(K$56&lt;'Summary&amp;Assumptions'!$J$31,K$47&gt;=$FQ169,K$47&lt;=$FR169)*(('Summary&amp;Assumptions'!$H$25*$C169)*(1+'Summary&amp;Assumptions'!$J$29)^(K$46-1))</f>
        <v>0</v>
      </c>
      <c r="G169" s="588">
        <f>AND(L$55&gt;0,SUM($E169:F169)&lt;'Summary&amp;Assumptions'!$G$32*$B169,$D169&gt;='Summary&amp;Assumptions'!$D$17,L$47&gt;=$D169,L$47&lt;=EDATE($D169,'Summary&amp;Assumptions'!$G$32))*$B169+AND(L$56&lt;'Summary&amp;Assumptions'!$J$31,L$47&gt;=$FO169,L$47&lt;=$FP169)*(('Summary&amp;Assumptions'!$H$25*$C169)*(1+'Summary&amp;Assumptions'!$J$29)^(L$46-1))+AND(L$56&lt;'Summary&amp;Assumptions'!$J$31,L$47&gt;=$FQ169,L$47&lt;=$FR169)*(('Summary&amp;Assumptions'!$H$25*$C169)*(1+'Summary&amp;Assumptions'!$J$29)^(L$46-1))</f>
        <v>0</v>
      </c>
      <c r="H169" s="588">
        <f>AND(M$55&gt;0,SUM($E169:G169)&lt;'Summary&amp;Assumptions'!$G$32*$B169,$D169&gt;='Summary&amp;Assumptions'!$D$17,M$47&gt;=$D169,M$47&lt;=EDATE($D169,'Summary&amp;Assumptions'!$G$32))*$B169+AND(M$56&lt;'Summary&amp;Assumptions'!$J$31,M$47&gt;=$FO169,M$47&lt;=$FP169)*(('Summary&amp;Assumptions'!$H$25*$C169)*(1+'Summary&amp;Assumptions'!$J$29)^(M$46-1))+AND(M$56&lt;'Summary&amp;Assumptions'!$J$31,M$47&gt;=$FQ169,M$47&lt;=$FR169)*(('Summary&amp;Assumptions'!$H$25*$C169)*(1+'Summary&amp;Assumptions'!$J$29)^(M$46-1))</f>
        <v>0</v>
      </c>
      <c r="I169" s="588">
        <f>AND(N$55&gt;0,SUM($E169:H169)&lt;'Summary&amp;Assumptions'!$G$32*$B169,$D169&gt;='Summary&amp;Assumptions'!$D$17,N$47&gt;=$D169,N$47&lt;=EDATE($D169,'Summary&amp;Assumptions'!$G$32))*$B169+AND(N$56&lt;'Summary&amp;Assumptions'!$J$31,N$47&gt;=$FO169,N$47&lt;=$FP169)*(('Summary&amp;Assumptions'!$H$25*$C169)*(1+'Summary&amp;Assumptions'!$J$29)^(N$46-1))+AND(N$56&lt;'Summary&amp;Assumptions'!$J$31,N$47&gt;=$FQ169,N$47&lt;=$FR169)*(('Summary&amp;Assumptions'!$H$25*$C169)*(1+'Summary&amp;Assumptions'!$J$29)^(N$46-1))</f>
        <v>0</v>
      </c>
      <c r="J169" s="588">
        <f>AND(O$55&gt;0,SUM($E169:I169)&lt;'Summary&amp;Assumptions'!$G$32*$B169,$D169&gt;='Summary&amp;Assumptions'!$D$17,O$47&gt;=$D169,O$47&lt;=EDATE($D169,'Summary&amp;Assumptions'!$G$32))*$B169+AND(O$56&lt;'Summary&amp;Assumptions'!$J$31,O$47&gt;=$FO169,O$47&lt;=$FP169)*(('Summary&amp;Assumptions'!$H$25*$C169)*(1+'Summary&amp;Assumptions'!$J$29)^(O$46-1))+AND(O$56&lt;'Summary&amp;Assumptions'!$J$31,O$47&gt;=$FQ169,O$47&lt;=$FR169)*(('Summary&amp;Assumptions'!$H$25*$C169)*(1+'Summary&amp;Assumptions'!$J$29)^(O$46-1))</f>
        <v>0</v>
      </c>
      <c r="K169" s="588">
        <f>AND(P$55&gt;0,SUM($E169:J169)&lt;'Summary&amp;Assumptions'!$G$32*$B169,$D169&gt;='Summary&amp;Assumptions'!$D$17,P$47&gt;=$D169,P$47&lt;=EDATE($D169,'Summary&amp;Assumptions'!$G$32))*$B169+AND(P$56&lt;'Summary&amp;Assumptions'!$J$31,P$47&gt;=$FO169,P$47&lt;=$FP169)*(('Summary&amp;Assumptions'!$H$25*$C169)*(1+'Summary&amp;Assumptions'!$J$29)^(P$46-1))+AND(P$56&lt;'Summary&amp;Assumptions'!$J$31,P$47&gt;=$FQ169,P$47&lt;=$FR169)*(('Summary&amp;Assumptions'!$H$25*$C169)*(1+'Summary&amp;Assumptions'!$J$29)^(P$46-1))</f>
        <v>0</v>
      </c>
      <c r="L169" s="588">
        <f>AND(Q$55&gt;0,SUM($E169:K169)&lt;'Summary&amp;Assumptions'!$G$32*$B169,$D169&gt;='Summary&amp;Assumptions'!$D$17,Q$47&gt;=$D169,Q$47&lt;=EDATE($D169,'Summary&amp;Assumptions'!$G$32))*$B169+AND(Q$56&lt;'Summary&amp;Assumptions'!$J$31,Q$47&gt;=$FO169,Q$47&lt;=$FP169)*(('Summary&amp;Assumptions'!$H$25*$C169)*(1+'Summary&amp;Assumptions'!$J$29)^(Q$46-1))+AND(Q$56&lt;'Summary&amp;Assumptions'!$J$31,Q$47&gt;=$FQ169,Q$47&lt;=$FR169)*(('Summary&amp;Assumptions'!$H$25*$C169)*(1+'Summary&amp;Assumptions'!$J$29)^(Q$46-1))</f>
        <v>0</v>
      </c>
      <c r="M169" s="588">
        <f>AND(R$55&gt;0,SUM($E169:L169)&lt;'Summary&amp;Assumptions'!$G$32*$B169,$D169&gt;='Summary&amp;Assumptions'!$D$17,R$47&gt;=$D169,R$47&lt;=EDATE($D169,'Summary&amp;Assumptions'!$G$32))*$B169+AND(R$56&lt;'Summary&amp;Assumptions'!$J$31,R$47&gt;=$FO169,R$47&lt;=$FP169)*(('Summary&amp;Assumptions'!$H$25*$C169)*(1+'Summary&amp;Assumptions'!$J$29)^(R$46-1))+AND(R$56&lt;'Summary&amp;Assumptions'!$J$31,R$47&gt;=$FQ169,R$47&lt;=$FR169)*(('Summary&amp;Assumptions'!$H$25*$C169)*(1+'Summary&amp;Assumptions'!$J$29)^(R$46-1))</f>
        <v>0</v>
      </c>
      <c r="N169" s="588">
        <f>AND(S$55&gt;0,SUM($E169:M169)&lt;'Summary&amp;Assumptions'!$G$32*$B169,$D169&gt;='Summary&amp;Assumptions'!$D$17,S$47&gt;=$D169,S$47&lt;=EDATE($D169,'Summary&amp;Assumptions'!$G$32))*$B169+AND(S$56&lt;'Summary&amp;Assumptions'!$J$31,S$47&gt;=$FO169,S$47&lt;=$FP169)*(('Summary&amp;Assumptions'!$H$25*$C169)*(1+'Summary&amp;Assumptions'!$J$29)^(S$46-1))+AND(S$56&lt;'Summary&amp;Assumptions'!$J$31,S$47&gt;=$FQ169,S$47&lt;=$FR169)*(('Summary&amp;Assumptions'!$H$25*$C169)*(1+'Summary&amp;Assumptions'!$J$29)^(S$46-1))</f>
        <v>0</v>
      </c>
      <c r="O169" s="588">
        <f>AND(T$55&gt;0,SUM($E169:N169)&lt;'Summary&amp;Assumptions'!$G$32*$B169,$D169&gt;='Summary&amp;Assumptions'!$D$17,T$47&gt;=$D169,T$47&lt;=EDATE($D169,'Summary&amp;Assumptions'!$G$32))*$B169+AND(T$56&lt;'Summary&amp;Assumptions'!$J$31,T$47&gt;=$FO169,T$47&lt;=$FP169)*(('Summary&amp;Assumptions'!$H$25*$C169)*(1+'Summary&amp;Assumptions'!$J$29)^(T$46-1))+AND(T$56&lt;'Summary&amp;Assumptions'!$J$31,T$47&gt;=$FQ169,T$47&lt;=$FR169)*(('Summary&amp;Assumptions'!$H$25*$C169)*(1+'Summary&amp;Assumptions'!$J$29)^(T$46-1))</f>
        <v>0</v>
      </c>
      <c r="P169" s="588">
        <f>AND(U$55&gt;0,SUM($E169:O169)&lt;'Summary&amp;Assumptions'!$G$32*$B169,$D169&gt;='Summary&amp;Assumptions'!$D$17,U$47&gt;=$D169,U$47&lt;=EDATE($D169,'Summary&amp;Assumptions'!$G$32))*$B169+AND(U$56&lt;'Summary&amp;Assumptions'!$J$31,U$47&gt;=$FO169,U$47&lt;=$FP169)*(('Summary&amp;Assumptions'!$H$25*$C169)*(1+'Summary&amp;Assumptions'!$J$29)^(U$46-1))+AND(U$56&lt;'Summary&amp;Assumptions'!$J$31,U$47&gt;=$FQ169,U$47&lt;=$FR169)*(('Summary&amp;Assumptions'!$H$25*$C169)*(1+'Summary&amp;Assumptions'!$J$29)^(U$46-1))</f>
        <v>0</v>
      </c>
      <c r="Q169" s="588">
        <f>AND(V$55&gt;0,SUM($E169:P169)&lt;'Summary&amp;Assumptions'!$G$32*$B169,$D169&gt;='Summary&amp;Assumptions'!$D$17,V$47&gt;=$D169,V$47&lt;=EDATE($D169,'Summary&amp;Assumptions'!$G$32))*$B169+AND(V$56&lt;'Summary&amp;Assumptions'!$J$31,V$47&gt;=$FO169,V$47&lt;=$FP169)*(('Summary&amp;Assumptions'!$H$25*$C169)*(1+'Summary&amp;Assumptions'!$J$29)^(V$46-1))+AND(V$56&lt;'Summary&amp;Assumptions'!$J$31,V$47&gt;=$FQ169,V$47&lt;=$FR169)*(('Summary&amp;Assumptions'!$H$25*$C169)*(1+'Summary&amp;Assumptions'!$J$29)^(V$46-1))</f>
        <v>0</v>
      </c>
      <c r="R169" s="588">
        <f>AND(W$55&gt;0,SUM($E169:Q169)&lt;'Summary&amp;Assumptions'!$G$32*$B169,$D169&gt;='Summary&amp;Assumptions'!$D$17,W$47&gt;=$D169,W$47&lt;=EDATE($D169,'Summary&amp;Assumptions'!$G$32))*$B169+AND(W$56&lt;'Summary&amp;Assumptions'!$J$31,W$47&gt;=$FO169,W$47&lt;=$FP169)*(('Summary&amp;Assumptions'!$H$25*$C169)*(1+'Summary&amp;Assumptions'!$J$29)^(W$46-1))+AND(W$56&lt;'Summary&amp;Assumptions'!$J$31,W$47&gt;=$FQ169,W$47&lt;=$FR169)*(('Summary&amp;Assumptions'!$H$25*$C169)*(1+'Summary&amp;Assumptions'!$J$29)^(W$46-1))</f>
        <v>0</v>
      </c>
      <c r="S169" s="588">
        <f>AND(X$55&gt;0,SUM($E169:R169)&lt;'Summary&amp;Assumptions'!$G$32*$B169,$D169&gt;='Summary&amp;Assumptions'!$D$17,X$47&gt;=$D169,X$47&lt;=EDATE($D169,'Summary&amp;Assumptions'!$G$32))*$B169+AND(X$56&lt;'Summary&amp;Assumptions'!$J$31,X$47&gt;=$FO169,X$47&lt;=$FP169)*(('Summary&amp;Assumptions'!$H$25*$C169)*(1+'Summary&amp;Assumptions'!$J$29)^(X$46-1))+AND(X$56&lt;'Summary&amp;Assumptions'!$J$31,X$47&gt;=$FQ169,X$47&lt;=$FR169)*(('Summary&amp;Assumptions'!$H$25*$C169)*(1+'Summary&amp;Assumptions'!$J$29)^(X$46-1))</f>
        <v>0</v>
      </c>
      <c r="T169" s="588">
        <f>AND(Y$55&gt;0,SUM($E169:S169)&lt;'Summary&amp;Assumptions'!$G$32*$B169,$D169&gt;='Summary&amp;Assumptions'!$D$17,Y$47&gt;=$D169,Y$47&lt;=EDATE($D169,'Summary&amp;Assumptions'!$G$32))*$B169+AND(Y$56&lt;'Summary&amp;Assumptions'!$J$31,Y$47&gt;=$FO169,Y$47&lt;=$FP169)*(('Summary&amp;Assumptions'!$H$25*$C169)*(1+'Summary&amp;Assumptions'!$J$29)^(Y$46-1))+AND(Y$56&lt;'Summary&amp;Assumptions'!$J$31,Y$47&gt;=$FQ169,Y$47&lt;=$FR169)*(('Summary&amp;Assumptions'!$H$25*$C169)*(1+'Summary&amp;Assumptions'!$J$29)^(Y$46-1))</f>
        <v>0</v>
      </c>
      <c r="U169" s="588">
        <f>AND(Z$55&gt;0,SUM($E169:T169)&lt;'Summary&amp;Assumptions'!$G$32*$B169,$D169&gt;='Summary&amp;Assumptions'!$D$17,Z$47&gt;=$D169,Z$47&lt;=EDATE($D169,'Summary&amp;Assumptions'!$G$32))*$B169+AND(Z$56&lt;'Summary&amp;Assumptions'!$J$31,Z$47&gt;=$FO169,Z$47&lt;=$FP169)*(('Summary&amp;Assumptions'!$H$25*$C169)*(1+'Summary&amp;Assumptions'!$J$29)^(Z$46-1))+AND(Z$56&lt;'Summary&amp;Assumptions'!$J$31,Z$47&gt;=$FQ169,Z$47&lt;=$FR169)*(('Summary&amp;Assumptions'!$H$25*$C169)*(1+'Summary&amp;Assumptions'!$J$29)^(Z$46-1))</f>
        <v>0</v>
      </c>
      <c r="V169" s="588">
        <f>AND(AA$55&gt;0,SUM($E169:U169)&lt;'Summary&amp;Assumptions'!$G$32*$B169,$D169&gt;='Summary&amp;Assumptions'!$D$17,AA$47&gt;=$D169,AA$47&lt;=EDATE($D169,'Summary&amp;Assumptions'!$G$32))*$B169+AND(AA$56&lt;'Summary&amp;Assumptions'!$J$31,AA$47&gt;=$FO169,AA$47&lt;=$FP169)*(('Summary&amp;Assumptions'!$H$25*$C169)*(1+'Summary&amp;Assumptions'!$J$29)^(AA$46-1))+AND(AA$56&lt;'Summary&amp;Assumptions'!$J$31,AA$47&gt;=$FQ169,AA$47&lt;=$FR169)*(('Summary&amp;Assumptions'!$H$25*$C169)*(1+'Summary&amp;Assumptions'!$J$29)^(AA$46-1))</f>
        <v>0</v>
      </c>
      <c r="W169" s="588">
        <f>AND(AB$55&gt;0,SUM($E169:V169)&lt;'Summary&amp;Assumptions'!$G$32*$B169,$D169&gt;='Summary&amp;Assumptions'!$D$17,AB$47&gt;=$D169,AB$47&lt;=EDATE($D169,'Summary&amp;Assumptions'!$G$32))*$B169+AND(AB$56&lt;'Summary&amp;Assumptions'!$J$31,AB$47&gt;=$FO169,AB$47&lt;=$FP169)*(('Summary&amp;Assumptions'!$H$25*$C169)*(1+'Summary&amp;Assumptions'!$J$29)^(AB$46-1))+AND(AB$56&lt;'Summary&amp;Assumptions'!$J$31,AB$47&gt;=$FQ169,AB$47&lt;=$FR169)*(('Summary&amp;Assumptions'!$H$25*$C169)*(1+'Summary&amp;Assumptions'!$J$29)^(AB$46-1))</f>
        <v>0</v>
      </c>
      <c r="X169" s="588">
        <f>AND(AC$55&gt;0,SUM($E169:W169)&lt;'Summary&amp;Assumptions'!$G$32*$B169,$D169&gt;='Summary&amp;Assumptions'!$D$17,AC$47&gt;=$D169,AC$47&lt;=EDATE($D169,'Summary&amp;Assumptions'!$G$32))*$B169+AND(AC$56&lt;'Summary&amp;Assumptions'!$J$31,AC$47&gt;=$FO169,AC$47&lt;=$FP169)*(('Summary&amp;Assumptions'!$H$25*$C169)*(1+'Summary&amp;Assumptions'!$J$29)^(AC$46-1))+AND(AC$56&lt;'Summary&amp;Assumptions'!$J$31,AC$47&gt;=$FQ169,AC$47&lt;=$FR169)*(('Summary&amp;Assumptions'!$H$25*$C169)*(1+'Summary&amp;Assumptions'!$J$29)^(AC$46-1))</f>
        <v>0</v>
      </c>
      <c r="Y169" s="588">
        <f>AND(AD$55&gt;0,SUM($E169:X169)&lt;'Summary&amp;Assumptions'!$G$32*$B169,$D169&gt;='Summary&amp;Assumptions'!$D$17,AD$47&gt;=$D169,AD$47&lt;=EDATE($D169,'Summary&amp;Assumptions'!$G$32))*$B169+AND(AD$56&lt;'Summary&amp;Assumptions'!$J$31,AD$47&gt;=$FO169,AD$47&lt;=$FP169)*(('Summary&amp;Assumptions'!$H$25*$C169)*(1+'Summary&amp;Assumptions'!$J$29)^(AD$46-1))+AND(AD$56&lt;'Summary&amp;Assumptions'!$J$31,AD$47&gt;=$FQ169,AD$47&lt;=$FR169)*(('Summary&amp;Assumptions'!$H$25*$C169)*(1+'Summary&amp;Assumptions'!$J$29)^(AD$46-1))</f>
        <v>0</v>
      </c>
      <c r="Z169" s="588">
        <f>AND(AE$55&gt;0,SUM($E169:Y169)&lt;'Summary&amp;Assumptions'!$G$32*$B169,$D169&gt;='Summary&amp;Assumptions'!$D$17,AE$47&gt;=$D169,AE$47&lt;=EDATE($D169,'Summary&amp;Assumptions'!$G$32))*$B169+AND(AE$56&lt;'Summary&amp;Assumptions'!$J$31,AE$47&gt;=$FO169,AE$47&lt;=$FP169)*(('Summary&amp;Assumptions'!$H$25*$C169)*(1+'Summary&amp;Assumptions'!$J$29)^(AE$46-1))+AND(AE$56&lt;'Summary&amp;Assumptions'!$J$31,AE$47&gt;=$FQ169,AE$47&lt;=$FR169)*(('Summary&amp;Assumptions'!$H$25*$C169)*(1+'Summary&amp;Assumptions'!$J$29)^(AE$46-1))</f>
        <v>0</v>
      </c>
      <c r="AA169" s="588">
        <f>AND(AF$55&gt;0,SUM($E169:Z169)&lt;'Summary&amp;Assumptions'!$G$32*$B169,$D169&gt;='Summary&amp;Assumptions'!$D$17,AF$47&gt;=$D169,AF$47&lt;=EDATE($D169,'Summary&amp;Assumptions'!$G$32))*$B169+AND(AF$56&lt;'Summary&amp;Assumptions'!$J$31,AF$47&gt;=$FO169,AF$47&lt;=$FP169)*(('Summary&amp;Assumptions'!$H$25*$C169)*(1+'Summary&amp;Assumptions'!$J$29)^(AF$46-1))+AND(AF$56&lt;'Summary&amp;Assumptions'!$J$31,AF$47&gt;=$FQ169,AF$47&lt;=$FR169)*(('Summary&amp;Assumptions'!$H$25*$C169)*(1+'Summary&amp;Assumptions'!$J$29)^(AF$46-1))</f>
        <v>0</v>
      </c>
      <c r="AB169" s="588">
        <f>AND(AG$55&gt;0,SUM($E169:AA169)&lt;'Summary&amp;Assumptions'!$G$32*$B169,$D169&gt;='Summary&amp;Assumptions'!$D$17,AG$47&gt;=$D169,AG$47&lt;=EDATE($D169,'Summary&amp;Assumptions'!$G$32))*$B169+AND(AG$56&lt;'Summary&amp;Assumptions'!$J$31,AG$47&gt;=$FO169,AG$47&lt;=$FP169)*(('Summary&amp;Assumptions'!$H$25*$C169)*(1+'Summary&amp;Assumptions'!$J$29)^(AG$46-1))+AND(AG$56&lt;'Summary&amp;Assumptions'!$J$31,AG$47&gt;=$FQ169,AG$47&lt;=$FR169)*(('Summary&amp;Assumptions'!$H$25*$C169)*(1+'Summary&amp;Assumptions'!$J$29)^(AG$46-1))</f>
        <v>0</v>
      </c>
      <c r="AC169" s="588">
        <f>AND(AH$55&gt;0,SUM($E169:AB169)&lt;'Summary&amp;Assumptions'!$G$32*$B169,$D169&gt;='Summary&amp;Assumptions'!$D$17,AH$47&gt;=$D169,AH$47&lt;=EDATE($D169,'Summary&amp;Assumptions'!$G$32))*$B169+AND(AH$56&lt;'Summary&amp;Assumptions'!$J$31,AH$47&gt;=$FO169,AH$47&lt;=$FP169)*(('Summary&amp;Assumptions'!$H$25*$C169)*(1+'Summary&amp;Assumptions'!$J$29)^(AH$46-1))+AND(AH$56&lt;'Summary&amp;Assumptions'!$J$31,AH$47&gt;=$FQ169,AH$47&lt;=$FR169)*(('Summary&amp;Assumptions'!$H$25*$C169)*(1+'Summary&amp;Assumptions'!$J$29)^(AH$46-1))</f>
        <v>0</v>
      </c>
      <c r="AD169" s="588">
        <f>AND(AI$55&gt;0,SUM($E169:AC169)&lt;'Summary&amp;Assumptions'!$G$32*$B169,$D169&gt;='Summary&amp;Assumptions'!$D$17,AI$47&gt;=$D169,AI$47&lt;=EDATE($D169,'Summary&amp;Assumptions'!$G$32))*$B169+AND(AI$56&lt;'Summary&amp;Assumptions'!$J$31,AI$47&gt;=$FO169,AI$47&lt;=$FP169)*(('Summary&amp;Assumptions'!$H$25*$C169)*(1+'Summary&amp;Assumptions'!$J$29)^(AI$46-1))+AND(AI$56&lt;'Summary&amp;Assumptions'!$J$31,AI$47&gt;=$FQ169,AI$47&lt;=$FR169)*(('Summary&amp;Assumptions'!$H$25*$C169)*(1+'Summary&amp;Assumptions'!$J$29)^(AI$46-1))</f>
        <v>0</v>
      </c>
      <c r="AE169" s="588">
        <f>AND(AJ$55&gt;0,SUM($E169:AD169)&lt;'Summary&amp;Assumptions'!$G$32*$B169,$D169&gt;='Summary&amp;Assumptions'!$D$17,AJ$47&gt;=$D169,AJ$47&lt;=EDATE($D169,'Summary&amp;Assumptions'!$G$32))*$B169+AND(AJ$56&lt;'Summary&amp;Assumptions'!$J$31,AJ$47&gt;=$FO169,AJ$47&lt;=$FP169)*(('Summary&amp;Assumptions'!$H$25*$C169)*(1+'Summary&amp;Assumptions'!$J$29)^(AJ$46-1))+AND(AJ$56&lt;'Summary&amp;Assumptions'!$J$31,AJ$47&gt;=$FQ169,AJ$47&lt;=$FR169)*(('Summary&amp;Assumptions'!$H$25*$C169)*(1+'Summary&amp;Assumptions'!$J$29)^(AJ$46-1))</f>
        <v>0</v>
      </c>
      <c r="AF169" s="588">
        <f>AND(AK$55&gt;0,SUM($E169:AE169)&lt;'Summary&amp;Assumptions'!$G$32*$B169,$D169&gt;='Summary&amp;Assumptions'!$D$17,AK$47&gt;=$D169,AK$47&lt;=EDATE($D169,'Summary&amp;Assumptions'!$G$32))*$B169+AND(AK$56&lt;'Summary&amp;Assumptions'!$J$31,AK$47&gt;=$FO169,AK$47&lt;=$FP169)*(('Summary&amp;Assumptions'!$H$25*$C169)*(1+'Summary&amp;Assumptions'!$J$29)^(AK$46-1))+AND(AK$56&lt;'Summary&amp;Assumptions'!$J$31,AK$47&gt;=$FQ169,AK$47&lt;=$FR169)*(('Summary&amp;Assumptions'!$H$25*$C169)*(1+'Summary&amp;Assumptions'!$J$29)^(AK$46-1))</f>
        <v>0</v>
      </c>
      <c r="AG169" s="588">
        <f>AND(AL$55&gt;0,SUM($E169:AF169)&lt;'Summary&amp;Assumptions'!$G$32*$B169,$D169&gt;='Summary&amp;Assumptions'!$D$17,AL$47&gt;=$D169,AL$47&lt;=EDATE($D169,'Summary&amp;Assumptions'!$G$32))*$B169+AND(AL$56&lt;'Summary&amp;Assumptions'!$J$31,AL$47&gt;=$FO169,AL$47&lt;=$FP169)*(('Summary&amp;Assumptions'!$H$25*$C169)*(1+'Summary&amp;Assumptions'!$J$29)^(AL$46-1))+AND(AL$56&lt;'Summary&amp;Assumptions'!$J$31,AL$47&gt;=$FQ169,AL$47&lt;=$FR169)*(('Summary&amp;Assumptions'!$H$25*$C169)*(1+'Summary&amp;Assumptions'!$J$29)^(AL$46-1))</f>
        <v>0</v>
      </c>
      <c r="AH169" s="588">
        <f>AND(AM$55&gt;0,SUM($E169:AG169)&lt;'Summary&amp;Assumptions'!$G$32*$B169,$D169&gt;='Summary&amp;Assumptions'!$D$17,AM$47&gt;=$D169,AM$47&lt;=EDATE($D169,'Summary&amp;Assumptions'!$G$32))*$B169+AND(AM$56&lt;'Summary&amp;Assumptions'!$J$31,AM$47&gt;=$FO169,AM$47&lt;=$FP169)*(('Summary&amp;Assumptions'!$H$25*$C169)*(1+'Summary&amp;Assumptions'!$J$29)^(AM$46-1))+AND(AM$56&lt;'Summary&amp;Assumptions'!$J$31,AM$47&gt;=$FQ169,AM$47&lt;=$FR169)*(('Summary&amp;Assumptions'!$H$25*$C169)*(1+'Summary&amp;Assumptions'!$J$29)^(AM$46-1))</f>
        <v>0</v>
      </c>
      <c r="AI169" s="588">
        <f>AND(AN$55&gt;0,SUM($E169:AH169)&lt;'Summary&amp;Assumptions'!$G$32*$B169,$D169&gt;='Summary&amp;Assumptions'!$D$17,AN$47&gt;=$D169,AN$47&lt;=EDATE($D169,'Summary&amp;Assumptions'!$G$32))*$B169+AND(AN$56&lt;'Summary&amp;Assumptions'!$J$31,AN$47&gt;=$FO169,AN$47&lt;=$FP169)*(('Summary&amp;Assumptions'!$H$25*$C169)*(1+'Summary&amp;Assumptions'!$J$29)^(AN$46-1))+AND(AN$56&lt;'Summary&amp;Assumptions'!$J$31,AN$47&gt;=$FQ169,AN$47&lt;=$FR169)*(('Summary&amp;Assumptions'!$H$25*$C169)*(1+'Summary&amp;Assumptions'!$J$29)^(AN$46-1))</f>
        <v>0</v>
      </c>
      <c r="AJ169" s="588">
        <f>AND(AO$55&gt;0,SUM($E169:AI169)&lt;'Summary&amp;Assumptions'!$G$32*$B169,$D169&gt;='Summary&amp;Assumptions'!$D$17,AO$47&gt;=$D169,AO$47&lt;=EDATE($D169,'Summary&amp;Assumptions'!$G$32))*$B169+AND(AO$56&lt;'Summary&amp;Assumptions'!$J$31,AO$47&gt;=$FO169,AO$47&lt;=$FP169)*(('Summary&amp;Assumptions'!$H$25*$C169)*(1+'Summary&amp;Assumptions'!$J$29)^(AO$46-1))+AND(AO$56&lt;'Summary&amp;Assumptions'!$J$31,AO$47&gt;=$FQ169,AO$47&lt;=$FR169)*(('Summary&amp;Assumptions'!$H$25*$C169)*(1+'Summary&amp;Assumptions'!$J$29)^(AO$46-1))</f>
        <v>0</v>
      </c>
      <c r="AK169" s="588">
        <f>AND(AP$55&gt;0,SUM($E169:AJ169)&lt;'Summary&amp;Assumptions'!$G$32*$B169,$D169&gt;='Summary&amp;Assumptions'!$D$17,AP$47&gt;=$D169,AP$47&lt;=EDATE($D169,'Summary&amp;Assumptions'!$G$32))*$B169+AND(AP$56&lt;'Summary&amp;Assumptions'!$J$31,AP$47&gt;=$FO169,AP$47&lt;=$FP169)*(('Summary&amp;Assumptions'!$H$25*$C169)*(1+'Summary&amp;Assumptions'!$J$29)^(AP$46-1))+AND(AP$56&lt;'Summary&amp;Assumptions'!$J$31,AP$47&gt;=$FQ169,AP$47&lt;=$FR169)*(('Summary&amp;Assumptions'!$H$25*$C169)*(1+'Summary&amp;Assumptions'!$J$29)^(AP$46-1))</f>
        <v>0</v>
      </c>
      <c r="AL169" s="588">
        <f>AND(AQ$55&gt;0,SUM($E169:AK169)&lt;'Summary&amp;Assumptions'!$G$32*$B169,$D169&gt;='Summary&amp;Assumptions'!$D$17,AQ$47&gt;=$D169,AQ$47&lt;=EDATE($D169,'Summary&amp;Assumptions'!$G$32))*$B169+AND(AQ$56&lt;'Summary&amp;Assumptions'!$J$31,AQ$47&gt;=$FO169,AQ$47&lt;=$FP169)*(('Summary&amp;Assumptions'!$H$25*$C169)*(1+'Summary&amp;Assumptions'!$J$29)^(AQ$46-1))+AND(AQ$56&lt;'Summary&amp;Assumptions'!$J$31,AQ$47&gt;=$FQ169,AQ$47&lt;=$FR169)*(('Summary&amp;Assumptions'!$H$25*$C169)*(1+'Summary&amp;Assumptions'!$J$29)^(AQ$46-1))</f>
        <v>0</v>
      </c>
      <c r="AM169" s="588">
        <f>AND(AR$55&gt;0,SUM($E169:AL169)&lt;'Summary&amp;Assumptions'!$G$32*$B169,$D169&gt;='Summary&amp;Assumptions'!$D$17,AR$47&gt;=$D169,AR$47&lt;=EDATE($D169,'Summary&amp;Assumptions'!$G$32))*$B169+AND(AR$56&lt;'Summary&amp;Assumptions'!$J$31,AR$47&gt;=$FO169,AR$47&lt;=$FP169)*(('Summary&amp;Assumptions'!$H$25*$C169)*(1+'Summary&amp;Assumptions'!$J$29)^(AR$46-1))+AND(AR$56&lt;'Summary&amp;Assumptions'!$J$31,AR$47&gt;=$FQ169,AR$47&lt;=$FR169)*(('Summary&amp;Assumptions'!$H$25*$C169)*(1+'Summary&amp;Assumptions'!$J$29)^(AR$46-1))</f>
        <v>0</v>
      </c>
      <c r="AN169" s="588">
        <f>AND(AS$55&gt;0,SUM($E169:AM169)&lt;'Summary&amp;Assumptions'!$G$32*$B169,$D169&gt;='Summary&amp;Assumptions'!$D$17,AS$47&gt;=$D169,AS$47&lt;=EDATE($D169,'Summary&amp;Assumptions'!$G$32))*$B169+AND(AS$56&lt;'Summary&amp;Assumptions'!$J$31,AS$47&gt;=$FO169,AS$47&lt;=$FP169)*(('Summary&amp;Assumptions'!$H$25*$C169)*(1+'Summary&amp;Assumptions'!$J$29)^(AS$46-1))+AND(AS$56&lt;'Summary&amp;Assumptions'!$J$31,AS$47&gt;=$FQ169,AS$47&lt;=$FR169)*(('Summary&amp;Assumptions'!$H$25*$C169)*(1+'Summary&amp;Assumptions'!$J$29)^(AS$46-1))</f>
        <v>0</v>
      </c>
      <c r="AO169" s="588">
        <f>AND(AT$55&gt;0,SUM($E169:AN169)&lt;'Summary&amp;Assumptions'!$G$32*$B169,$D169&gt;='Summary&amp;Assumptions'!$D$17,AT$47&gt;=$D169,AT$47&lt;=EDATE($D169,'Summary&amp;Assumptions'!$G$32))*$B169+AND(AT$56&lt;'Summary&amp;Assumptions'!$J$31,AT$47&gt;=$FO169,AT$47&lt;=$FP169)*(('Summary&amp;Assumptions'!$H$25*$C169)*(1+'Summary&amp;Assumptions'!$J$29)^(AT$46-1))+AND(AT$56&lt;'Summary&amp;Assumptions'!$J$31,AT$47&gt;=$FQ169,AT$47&lt;=$FR169)*(('Summary&amp;Assumptions'!$H$25*$C169)*(1+'Summary&amp;Assumptions'!$J$29)^(AT$46-1))</f>
        <v>0</v>
      </c>
      <c r="AP169" s="588">
        <f>AND(AU$55&gt;0,SUM($E169:AO169)&lt;'Summary&amp;Assumptions'!$G$32*$B169,$D169&gt;='Summary&amp;Assumptions'!$D$17,AU$47&gt;=$D169,AU$47&lt;=EDATE($D169,'Summary&amp;Assumptions'!$G$32))*$B169+AND(AU$56&lt;'Summary&amp;Assumptions'!$J$31,AU$47&gt;=$FO169,AU$47&lt;=$FP169)*(('Summary&amp;Assumptions'!$H$25*$C169)*(1+'Summary&amp;Assumptions'!$J$29)^(AU$46-1))+AND(AU$56&lt;'Summary&amp;Assumptions'!$J$31,AU$47&gt;=$FQ169,AU$47&lt;=$FR169)*(('Summary&amp;Assumptions'!$H$25*$C169)*(1+'Summary&amp;Assumptions'!$J$29)^(AU$46-1))</f>
        <v>0</v>
      </c>
      <c r="AQ169" s="588">
        <f>AND(AV$55&gt;0,SUM($E169:AP169)&lt;'Summary&amp;Assumptions'!$G$32*$B169,$D169&gt;='Summary&amp;Assumptions'!$D$17,AV$47&gt;=$D169,AV$47&lt;=EDATE($D169,'Summary&amp;Assumptions'!$G$32))*$B169+AND(AV$56&lt;'Summary&amp;Assumptions'!$J$31,AV$47&gt;=$FO169,AV$47&lt;=$FP169)*(('Summary&amp;Assumptions'!$H$25*$C169)*(1+'Summary&amp;Assumptions'!$J$29)^(AV$46-1))+AND(AV$56&lt;'Summary&amp;Assumptions'!$J$31,AV$47&gt;=$FQ169,AV$47&lt;=$FR169)*(('Summary&amp;Assumptions'!$H$25*$C169)*(1+'Summary&amp;Assumptions'!$J$29)^(AV$46-1))</f>
        <v>0</v>
      </c>
      <c r="AR169" s="588">
        <f>AND(AW$55&gt;0,SUM($E169:AQ169)&lt;'Summary&amp;Assumptions'!$G$32*$B169,$D169&gt;='Summary&amp;Assumptions'!$D$17,AW$47&gt;=$D169,AW$47&lt;=EDATE($D169,'Summary&amp;Assumptions'!$G$32))*$B169+AND(AW$56&lt;'Summary&amp;Assumptions'!$J$31,AW$47&gt;=$FO169,AW$47&lt;=$FP169)*(('Summary&amp;Assumptions'!$H$25*$C169)*(1+'Summary&amp;Assumptions'!$J$29)^(AW$46-1))+AND(AW$56&lt;'Summary&amp;Assumptions'!$J$31,AW$47&gt;=$FQ169,AW$47&lt;=$FR169)*(('Summary&amp;Assumptions'!$H$25*$C169)*(1+'Summary&amp;Assumptions'!$J$29)^(AW$46-1))</f>
        <v>0</v>
      </c>
      <c r="AS169" s="588">
        <f>AND(AX$55&gt;0,SUM($E169:AR169)&lt;'Summary&amp;Assumptions'!$G$32*$B169,$D169&gt;='Summary&amp;Assumptions'!$D$17,AX$47&gt;=$D169,AX$47&lt;=EDATE($D169,'Summary&amp;Assumptions'!$G$32))*$B169+AND(AX$56&lt;'Summary&amp;Assumptions'!$J$31,AX$47&gt;=$FO169,AX$47&lt;=$FP169)*(('Summary&amp;Assumptions'!$H$25*$C169)*(1+'Summary&amp;Assumptions'!$J$29)^(AX$46-1))+AND(AX$56&lt;'Summary&amp;Assumptions'!$J$31,AX$47&gt;=$FQ169,AX$47&lt;=$FR169)*(('Summary&amp;Assumptions'!$H$25*$C169)*(1+'Summary&amp;Assumptions'!$J$29)^(AX$46-1))</f>
        <v>0</v>
      </c>
      <c r="AT169" s="588">
        <f>AND(AY$55&gt;0,SUM($E169:AS169)&lt;'Summary&amp;Assumptions'!$G$32*$B169,$D169&gt;='Summary&amp;Assumptions'!$D$17,AY$47&gt;=$D169,AY$47&lt;=EDATE($D169,'Summary&amp;Assumptions'!$G$32))*$B169+AND(AY$56&lt;'Summary&amp;Assumptions'!$J$31,AY$47&gt;=$FO169,AY$47&lt;=$FP169)*(('Summary&amp;Assumptions'!$H$25*$C169)*(1+'Summary&amp;Assumptions'!$J$29)^(AY$46-1))+AND(AY$56&lt;'Summary&amp;Assumptions'!$J$31,AY$47&gt;=$FQ169,AY$47&lt;=$FR169)*(('Summary&amp;Assumptions'!$H$25*$C169)*(1+'Summary&amp;Assumptions'!$J$29)^(AY$46-1))</f>
        <v>0</v>
      </c>
      <c r="AU169" s="588">
        <f>AND(AZ$55&gt;0,SUM($E169:AT169)&lt;'Summary&amp;Assumptions'!$G$32*$B169,$D169&gt;='Summary&amp;Assumptions'!$D$17,AZ$47&gt;=$D169,AZ$47&lt;=EDATE($D169,'Summary&amp;Assumptions'!$G$32))*$B169+AND(AZ$56&lt;'Summary&amp;Assumptions'!$J$31,AZ$47&gt;=$FO169,AZ$47&lt;=$FP169)*(('Summary&amp;Assumptions'!$H$25*$C169)*(1+'Summary&amp;Assumptions'!$J$29)^(AZ$46-1))+AND(AZ$56&lt;'Summary&amp;Assumptions'!$J$31,AZ$47&gt;=$FQ169,AZ$47&lt;=$FR169)*(('Summary&amp;Assumptions'!$H$25*$C169)*(1+'Summary&amp;Assumptions'!$J$29)^(AZ$46-1))</f>
        <v>0</v>
      </c>
      <c r="AV169" s="588">
        <f>AND(BA$55&gt;0,SUM($E169:AU169)&lt;'Summary&amp;Assumptions'!$G$32*$B169,$D169&gt;='Summary&amp;Assumptions'!$D$17,BA$47&gt;=$D169,BA$47&lt;=EDATE($D169,'Summary&amp;Assumptions'!$G$32))*$B169+AND(BA$56&lt;'Summary&amp;Assumptions'!$J$31,BA$47&gt;=$FO169,BA$47&lt;=$FP169)*(('Summary&amp;Assumptions'!$H$25*$C169)*(1+'Summary&amp;Assumptions'!$J$29)^(BA$46-1))+AND(BA$56&lt;'Summary&amp;Assumptions'!$J$31,BA$47&gt;=$FQ169,BA$47&lt;=$FR169)*(('Summary&amp;Assumptions'!$H$25*$C169)*(1+'Summary&amp;Assumptions'!$J$29)^(BA$46-1))</f>
        <v>0</v>
      </c>
      <c r="AW169" s="588">
        <f>AND(BB$55&gt;0,SUM($E169:AV169)&lt;'Summary&amp;Assumptions'!$G$32*$B169,$D169&gt;='Summary&amp;Assumptions'!$D$17,BB$47&gt;=$D169,BB$47&lt;=EDATE($D169,'Summary&amp;Assumptions'!$G$32))*$B169+AND(BB$56&lt;'Summary&amp;Assumptions'!$J$31,BB$47&gt;=$FO169,BB$47&lt;=$FP169)*(('Summary&amp;Assumptions'!$H$25*$C169)*(1+'Summary&amp;Assumptions'!$J$29)^(BB$46-1))+AND(BB$56&lt;'Summary&amp;Assumptions'!$J$31,BB$47&gt;=$FQ169,BB$47&lt;=$FR169)*(('Summary&amp;Assumptions'!$H$25*$C169)*(1+'Summary&amp;Assumptions'!$J$29)^(BB$46-1))</f>
        <v>0</v>
      </c>
      <c r="AX169" s="588">
        <f>AND(BC$55&gt;0,SUM($E169:AW169)&lt;'Summary&amp;Assumptions'!$G$32*$B169,$D169&gt;='Summary&amp;Assumptions'!$D$17,BC$47&gt;=$D169,BC$47&lt;=EDATE($D169,'Summary&amp;Assumptions'!$G$32))*$B169+AND(BC$56&lt;'Summary&amp;Assumptions'!$J$31,BC$47&gt;=$FO169,BC$47&lt;=$FP169)*(('Summary&amp;Assumptions'!$H$25*$C169)*(1+'Summary&amp;Assumptions'!$J$29)^(BC$46-1))+AND(BC$56&lt;'Summary&amp;Assumptions'!$J$31,BC$47&gt;=$FQ169,BC$47&lt;=$FR169)*(('Summary&amp;Assumptions'!$H$25*$C169)*(1+'Summary&amp;Assumptions'!$J$29)^(BC$46-1))</f>
        <v>0</v>
      </c>
      <c r="AY169" s="588">
        <f>AND(BD$55&gt;0,SUM($E169:AX169)&lt;'Summary&amp;Assumptions'!$G$32*$B169,$D169&gt;='Summary&amp;Assumptions'!$D$17,BD$47&gt;=$D169,BD$47&lt;=EDATE($D169,'Summary&amp;Assumptions'!$G$32))*$B169+AND(BD$56&lt;'Summary&amp;Assumptions'!$J$31,BD$47&gt;=$FO169,BD$47&lt;=$FP169)*(('Summary&amp;Assumptions'!$H$25*$C169)*(1+'Summary&amp;Assumptions'!$J$29)^(BD$46-1))+AND(BD$56&lt;'Summary&amp;Assumptions'!$J$31,BD$47&gt;=$FQ169,BD$47&lt;=$FR169)*(('Summary&amp;Assumptions'!$H$25*$C169)*(1+'Summary&amp;Assumptions'!$J$29)^(BD$46-1))</f>
        <v>0</v>
      </c>
      <c r="AZ169" s="588">
        <f>AND(BE$55&gt;0,SUM($E169:AY169)&lt;'Summary&amp;Assumptions'!$G$32*$B169,$D169&gt;='Summary&amp;Assumptions'!$D$17,BE$47&gt;=$D169,BE$47&lt;=EDATE($D169,'Summary&amp;Assumptions'!$G$32))*$B169+AND(BE$56&lt;'Summary&amp;Assumptions'!$J$31,BE$47&gt;=$FO169,BE$47&lt;=$FP169)*(('Summary&amp;Assumptions'!$H$25*$C169)*(1+'Summary&amp;Assumptions'!$J$29)^(BE$46-1))+AND(BE$56&lt;'Summary&amp;Assumptions'!$J$31,BE$47&gt;=$FQ169,BE$47&lt;=$FR169)*(('Summary&amp;Assumptions'!$H$25*$C169)*(1+'Summary&amp;Assumptions'!$J$29)^(BE$46-1))</f>
        <v>0</v>
      </c>
      <c r="BA169" s="588">
        <f>AND(BF$55&gt;0,SUM($E169:AZ169)&lt;'Summary&amp;Assumptions'!$G$32*$B169,$D169&gt;='Summary&amp;Assumptions'!$D$17,BF$47&gt;=$D169,BF$47&lt;=EDATE($D169,'Summary&amp;Assumptions'!$G$32))*$B169+AND(BF$56&lt;'Summary&amp;Assumptions'!$J$31,BF$47&gt;=$FO169,BF$47&lt;=$FP169)*(('Summary&amp;Assumptions'!$H$25*$C169)*(1+'Summary&amp;Assumptions'!$J$29)^(BF$46-1))+AND(BF$56&lt;'Summary&amp;Assumptions'!$J$31,BF$47&gt;=$FQ169,BF$47&lt;=$FR169)*(('Summary&amp;Assumptions'!$H$25*$C169)*(1+'Summary&amp;Assumptions'!$J$29)^(BF$46-1))</f>
        <v>0</v>
      </c>
      <c r="BB169" s="588">
        <f>AND(BG$55&gt;0,SUM($E169:BA169)&lt;'Summary&amp;Assumptions'!$G$32*$B169,$D169&gt;='Summary&amp;Assumptions'!$D$17,BG$47&gt;=$D169,BG$47&lt;=EDATE($D169,'Summary&amp;Assumptions'!$G$32))*$B169+AND(BG$56&lt;'Summary&amp;Assumptions'!$J$31,BG$47&gt;=$FO169,BG$47&lt;=$FP169)*(('Summary&amp;Assumptions'!$H$25*$C169)*(1+'Summary&amp;Assumptions'!$J$29)^(BG$46-1))+AND(BG$56&lt;'Summary&amp;Assumptions'!$J$31,BG$47&gt;=$FQ169,BG$47&lt;=$FR169)*(('Summary&amp;Assumptions'!$H$25*$C169)*(1+'Summary&amp;Assumptions'!$J$29)^(BG$46-1))</f>
        <v>0</v>
      </c>
      <c r="BC169" s="588">
        <f>AND(BH$55&gt;0,SUM($E169:BB169)&lt;'Summary&amp;Assumptions'!$G$32*$B169,$D169&gt;='Summary&amp;Assumptions'!$D$17,BH$47&gt;=$D169,BH$47&lt;=EDATE($D169,'Summary&amp;Assumptions'!$G$32))*$B169+AND(BH$56&lt;'Summary&amp;Assumptions'!$J$31,BH$47&gt;=$FO169,BH$47&lt;=$FP169)*(('Summary&amp;Assumptions'!$H$25*$C169)*(1+'Summary&amp;Assumptions'!$J$29)^(BH$46-1))+AND(BH$56&lt;'Summary&amp;Assumptions'!$J$31,BH$47&gt;=$FQ169,BH$47&lt;=$FR169)*(('Summary&amp;Assumptions'!$H$25*$C169)*(1+'Summary&amp;Assumptions'!$J$29)^(BH$46-1))</f>
        <v>0</v>
      </c>
      <c r="BD169" s="588">
        <f>AND(BI$55&gt;0,SUM($E169:BC169)&lt;'Summary&amp;Assumptions'!$G$32*$B169,$D169&gt;='Summary&amp;Assumptions'!$D$17,BI$47&gt;=$D169,BI$47&lt;=EDATE($D169,'Summary&amp;Assumptions'!$G$32))*$B169+AND(BI$56&lt;'Summary&amp;Assumptions'!$J$31,BI$47&gt;=$FO169,BI$47&lt;=$FP169)*(('Summary&amp;Assumptions'!$H$25*$C169)*(1+'Summary&amp;Assumptions'!$J$29)^(BI$46-1))+AND(BI$56&lt;'Summary&amp;Assumptions'!$J$31,BI$47&gt;=$FQ169,BI$47&lt;=$FR169)*(('Summary&amp;Assumptions'!$H$25*$C169)*(1+'Summary&amp;Assumptions'!$J$29)^(BI$46-1))</f>
        <v>0</v>
      </c>
      <c r="BE169" s="588">
        <f>AND(BJ$55&gt;0,SUM($E169:BD169)&lt;'Summary&amp;Assumptions'!$G$32*$B169,$D169&gt;='Summary&amp;Assumptions'!$D$17,BJ$47&gt;=$D169,BJ$47&lt;=EDATE($D169,'Summary&amp;Assumptions'!$G$32))*$B169+AND(BJ$56&lt;'Summary&amp;Assumptions'!$J$31,BJ$47&gt;=$FO169,BJ$47&lt;=$FP169)*(('Summary&amp;Assumptions'!$H$25*$C169)*(1+'Summary&amp;Assumptions'!$J$29)^(BJ$46-1))+AND(BJ$56&lt;'Summary&amp;Assumptions'!$J$31,BJ$47&gt;=$FQ169,BJ$47&lt;=$FR169)*(('Summary&amp;Assumptions'!$H$25*$C169)*(1+'Summary&amp;Assumptions'!$J$29)^(BJ$46-1))</f>
        <v>0</v>
      </c>
      <c r="BF169" s="588">
        <f>AND(BK$55&gt;0,SUM($E169:BE169)&lt;'Summary&amp;Assumptions'!$G$32*$B169,$D169&gt;='Summary&amp;Assumptions'!$D$17,BK$47&gt;=$D169,BK$47&lt;=EDATE($D169,'Summary&amp;Assumptions'!$G$32))*$B169+AND(BK$56&lt;'Summary&amp;Assumptions'!$J$31,BK$47&gt;=$FO169,BK$47&lt;=$FP169)*(('Summary&amp;Assumptions'!$H$25*$C169)*(1+'Summary&amp;Assumptions'!$J$29)^(BK$46-1))+AND(BK$56&lt;'Summary&amp;Assumptions'!$J$31,BK$47&gt;=$FQ169,BK$47&lt;=$FR169)*(('Summary&amp;Assumptions'!$H$25*$C169)*(1+'Summary&amp;Assumptions'!$J$29)^(BK$46-1))</f>
        <v>0</v>
      </c>
      <c r="BG169" s="588">
        <f>AND(BL$55&gt;0,SUM($E169:BF169)&lt;'Summary&amp;Assumptions'!$G$32*$B169,$D169&gt;='Summary&amp;Assumptions'!$D$17,BL$47&gt;=$D169,BL$47&lt;=EDATE($D169,'Summary&amp;Assumptions'!$G$32))*$B169+AND(BL$56&lt;'Summary&amp;Assumptions'!$J$31,BL$47&gt;=$FO169,BL$47&lt;=$FP169)*(('Summary&amp;Assumptions'!$H$25*$C169)*(1+'Summary&amp;Assumptions'!$J$29)^(BL$46-1))+AND(BL$56&lt;'Summary&amp;Assumptions'!$J$31,BL$47&gt;=$FQ169,BL$47&lt;=$FR169)*(('Summary&amp;Assumptions'!$H$25*$C169)*(1+'Summary&amp;Assumptions'!$J$29)^(BL$46-1))</f>
        <v>0</v>
      </c>
      <c r="BH169" s="588">
        <f>AND(BM$55&gt;0,SUM($E169:BG169)&lt;'Summary&amp;Assumptions'!$G$32*$B169,$D169&gt;='Summary&amp;Assumptions'!$D$17,BM$47&gt;=$D169,BM$47&lt;=EDATE($D169,'Summary&amp;Assumptions'!$G$32))*$B169+AND(BM$56&lt;'Summary&amp;Assumptions'!$J$31,BM$47&gt;=$FO169,BM$47&lt;=$FP169)*(('Summary&amp;Assumptions'!$H$25*$C169)*(1+'Summary&amp;Assumptions'!$J$29)^(BM$46-1))+AND(BM$56&lt;'Summary&amp;Assumptions'!$J$31,BM$47&gt;=$FQ169,BM$47&lt;=$FR169)*(('Summary&amp;Assumptions'!$H$25*$C169)*(1+'Summary&amp;Assumptions'!$J$29)^(BM$46-1))</f>
        <v>0</v>
      </c>
      <c r="BI169" s="588">
        <f>AND(BN$55&gt;0,SUM($E169:BH169)&lt;'Summary&amp;Assumptions'!$G$32*$B169,$D169&gt;='Summary&amp;Assumptions'!$D$17,BN$47&gt;=$D169,BN$47&lt;=EDATE($D169,'Summary&amp;Assumptions'!$G$32))*$B169+AND(BN$56&lt;'Summary&amp;Assumptions'!$J$31,BN$47&gt;=$FO169,BN$47&lt;=$FP169)*(('Summary&amp;Assumptions'!$H$25*$C169)*(1+'Summary&amp;Assumptions'!$J$29)^(BN$46-1))+AND(BN$56&lt;'Summary&amp;Assumptions'!$J$31,BN$47&gt;=$FQ169,BN$47&lt;=$FR169)*(('Summary&amp;Assumptions'!$H$25*$C169)*(1+'Summary&amp;Assumptions'!$J$29)^(BN$46-1))</f>
        <v>0</v>
      </c>
      <c r="BJ169" s="588">
        <f>AND(BO$55&gt;0,SUM($E169:BI169)&lt;'Summary&amp;Assumptions'!$G$32*$B169,$D169&gt;='Summary&amp;Assumptions'!$D$17,BO$47&gt;=$D169,BO$47&lt;=EDATE($D169,'Summary&amp;Assumptions'!$G$32))*$B169+AND(BO$56&lt;'Summary&amp;Assumptions'!$J$31,BO$47&gt;=$FO169,BO$47&lt;=$FP169)*(('Summary&amp;Assumptions'!$H$25*$C169)*(1+'Summary&amp;Assumptions'!$J$29)^(BO$46-1))+AND(BO$56&lt;'Summary&amp;Assumptions'!$J$31,BO$47&gt;=$FQ169,BO$47&lt;=$FR169)*(('Summary&amp;Assumptions'!$H$25*$C169)*(1+'Summary&amp;Assumptions'!$J$29)^(BO$46-1))</f>
        <v>0</v>
      </c>
      <c r="BK169" s="588">
        <f>AND(BP$55&gt;0,SUM($E169:BJ169)&lt;'Summary&amp;Assumptions'!$G$32*$B169,$D169&gt;='Summary&amp;Assumptions'!$D$17,BP$47&gt;=$D169,BP$47&lt;=EDATE($D169,'Summary&amp;Assumptions'!$G$32))*$B169+AND(BP$56&lt;'Summary&amp;Assumptions'!$J$31,BP$47&gt;=$FO169,BP$47&lt;=$FP169)*(('Summary&amp;Assumptions'!$H$25*$C169)*(1+'Summary&amp;Assumptions'!$J$29)^(BP$46-1))+AND(BP$56&lt;'Summary&amp;Assumptions'!$J$31,BP$47&gt;=$FQ169,BP$47&lt;=$FR169)*(('Summary&amp;Assumptions'!$H$25*$C169)*(1+'Summary&amp;Assumptions'!$J$29)^(BP$46-1))</f>
        <v>0</v>
      </c>
      <c r="BL169" s="588">
        <f>AND(BQ$55&gt;0,SUM($E169:BK169)&lt;'Summary&amp;Assumptions'!$G$32*$B169,$D169&gt;='Summary&amp;Assumptions'!$D$17,BQ$47&gt;=$D169,BQ$47&lt;=EDATE($D169,'Summary&amp;Assumptions'!$G$32))*$B169+AND(BQ$56&lt;'Summary&amp;Assumptions'!$J$31,BQ$47&gt;=$FO169,BQ$47&lt;=$FP169)*(('Summary&amp;Assumptions'!$H$25*$C169)*(1+'Summary&amp;Assumptions'!$J$29)^(BQ$46-1))+AND(BQ$56&lt;'Summary&amp;Assumptions'!$J$31,BQ$47&gt;=$FQ169,BQ$47&lt;=$FR169)*(('Summary&amp;Assumptions'!$H$25*$C169)*(1+'Summary&amp;Assumptions'!$J$29)^(BQ$46-1))</f>
        <v>0</v>
      </c>
      <c r="BM169" s="588">
        <f>AND(BR$55&gt;0,SUM($E169:BL169)&lt;'Summary&amp;Assumptions'!$G$32*$B169,$D169&gt;='Summary&amp;Assumptions'!$D$17,BR$47&gt;=$D169,BR$47&lt;=EDATE($D169,'Summary&amp;Assumptions'!$G$32))*$B169+AND(BR$56&lt;'Summary&amp;Assumptions'!$J$31,BR$47&gt;=$FO169,BR$47&lt;=$FP169)*(('Summary&amp;Assumptions'!$H$25*$C169)*(1+'Summary&amp;Assumptions'!$J$29)^(BR$46-1))+AND(BR$56&lt;'Summary&amp;Assumptions'!$J$31,BR$47&gt;=$FQ169,BR$47&lt;=$FR169)*(('Summary&amp;Assumptions'!$H$25*$C169)*(1+'Summary&amp;Assumptions'!$J$29)^(BR$46-1))</f>
        <v>0</v>
      </c>
      <c r="BN169" s="588">
        <f>AND(BS$55&gt;0,SUM($E169:BM169)&lt;'Summary&amp;Assumptions'!$G$32*$B169,$D169&gt;='Summary&amp;Assumptions'!$D$17,BS$47&gt;=$D169,BS$47&lt;=EDATE($D169,'Summary&amp;Assumptions'!$G$32))*$B169+AND(BS$56&lt;'Summary&amp;Assumptions'!$J$31,BS$47&gt;=$FO169,BS$47&lt;=$FP169)*(('Summary&amp;Assumptions'!$H$25*$C169)*(1+'Summary&amp;Assumptions'!$J$29)^(BS$46-1))+AND(BS$56&lt;'Summary&amp;Assumptions'!$J$31,BS$47&gt;=$FQ169,BS$47&lt;=$FR169)*(('Summary&amp;Assumptions'!$H$25*$C169)*(1+'Summary&amp;Assumptions'!$J$29)^(BS$46-1))</f>
        <v>0</v>
      </c>
      <c r="BO169" s="588">
        <f>AND(BT$55&gt;0,SUM($E169:BN169)&lt;'Summary&amp;Assumptions'!$G$32*$B169,$D169&gt;='Summary&amp;Assumptions'!$D$17,BT$47&gt;=$D169,BT$47&lt;=EDATE($D169,'Summary&amp;Assumptions'!$G$32))*$B169+AND(BT$56&lt;'Summary&amp;Assumptions'!$J$31,BT$47&gt;=$FO169,BT$47&lt;=$FP169)*(('Summary&amp;Assumptions'!$H$25*$C169)*(1+'Summary&amp;Assumptions'!$J$29)^(BT$46-1))+AND(BT$56&lt;'Summary&amp;Assumptions'!$J$31,BT$47&gt;=$FQ169,BT$47&lt;=$FR169)*(('Summary&amp;Assumptions'!$H$25*$C169)*(1+'Summary&amp;Assumptions'!$J$29)^(BT$46-1))</f>
        <v>0</v>
      </c>
      <c r="BP169" s="588">
        <f>AND(BU$55&gt;0,SUM($E169:BO169)&lt;'Summary&amp;Assumptions'!$G$32*$B169,$D169&gt;='Summary&amp;Assumptions'!$D$17,BU$47&gt;=$D169,BU$47&lt;=EDATE($D169,'Summary&amp;Assumptions'!$G$32))*$B169+AND(BU$56&lt;'Summary&amp;Assumptions'!$J$31,BU$47&gt;=$FO169,BU$47&lt;=$FP169)*(('Summary&amp;Assumptions'!$H$25*$C169)*(1+'Summary&amp;Assumptions'!$J$29)^(BU$46-1))+AND(BU$56&lt;'Summary&amp;Assumptions'!$J$31,BU$47&gt;=$FQ169,BU$47&lt;=$FR169)*(('Summary&amp;Assumptions'!$H$25*$C169)*(1+'Summary&amp;Assumptions'!$J$29)^(BU$46-1))</f>
        <v>0</v>
      </c>
      <c r="BQ169" s="588">
        <f>AND(BV$55&gt;0,SUM($E169:BP169)&lt;'Summary&amp;Assumptions'!$G$32*$B169,$D169&gt;='Summary&amp;Assumptions'!$D$17,BV$47&gt;=$D169,BV$47&lt;=EDATE($D169,'Summary&amp;Assumptions'!$G$32))*$B169+AND(BV$56&lt;'Summary&amp;Assumptions'!$J$31,BV$47&gt;=$FO169,BV$47&lt;=$FP169)*(('Summary&amp;Assumptions'!$H$25*$C169)*(1+'Summary&amp;Assumptions'!$J$29)^(BV$46-1))+AND(BV$56&lt;'Summary&amp;Assumptions'!$J$31,BV$47&gt;=$FQ169,BV$47&lt;=$FR169)*(('Summary&amp;Assumptions'!$H$25*$C169)*(1+'Summary&amp;Assumptions'!$J$29)^(BV$46-1))</f>
        <v>0</v>
      </c>
      <c r="BR169" s="588">
        <f>AND(BW$55&gt;0,SUM($E169:BQ169)&lt;'Summary&amp;Assumptions'!$G$32*$B169,$D169&gt;='Summary&amp;Assumptions'!$D$17,BW$47&gt;=$D169,BW$47&lt;=EDATE($D169,'Summary&amp;Assumptions'!$G$32))*$B169+AND(BW$56&lt;'Summary&amp;Assumptions'!$J$31,BW$47&gt;=$FO169,BW$47&lt;=$FP169)*(('Summary&amp;Assumptions'!$H$25*$C169)*(1+'Summary&amp;Assumptions'!$J$29)^(BW$46-1))+AND(BW$56&lt;'Summary&amp;Assumptions'!$J$31,BW$47&gt;=$FQ169,BW$47&lt;=$FR169)*(('Summary&amp;Assumptions'!$H$25*$C169)*(1+'Summary&amp;Assumptions'!$J$29)^(BW$46-1))</f>
        <v>0</v>
      </c>
      <c r="BS169" s="588">
        <f>AND(BX$55&gt;0,SUM($E169:BR169)&lt;'Summary&amp;Assumptions'!$G$32*$B169,$D169&gt;='Summary&amp;Assumptions'!$D$17,BX$47&gt;=$D169,BX$47&lt;=EDATE($D169,'Summary&amp;Assumptions'!$G$32))*$B169+AND(BX$56&lt;'Summary&amp;Assumptions'!$J$31,BX$47&gt;=$FO169,BX$47&lt;=$FP169)*(('Summary&amp;Assumptions'!$H$25*$C169)*(1+'Summary&amp;Assumptions'!$J$29)^(BX$46-1))+AND(BX$56&lt;'Summary&amp;Assumptions'!$J$31,BX$47&gt;=$FQ169,BX$47&lt;=$FR169)*(('Summary&amp;Assumptions'!$H$25*$C169)*(1+'Summary&amp;Assumptions'!$J$29)^(BX$46-1))</f>
        <v>0</v>
      </c>
      <c r="BT169" s="588">
        <f>AND(BY$55&gt;0,SUM($E169:BS169)&lt;'Summary&amp;Assumptions'!$G$32*$B169,$D169&gt;='Summary&amp;Assumptions'!$D$17,BY$47&gt;=$D169,BY$47&lt;=EDATE($D169,'Summary&amp;Assumptions'!$G$32))*$B169+AND(BY$56&lt;'Summary&amp;Assumptions'!$J$31,BY$47&gt;=$FO169,BY$47&lt;=$FP169)*(('Summary&amp;Assumptions'!$H$25*$C169)*(1+'Summary&amp;Assumptions'!$J$29)^(BY$46-1))+AND(BY$56&lt;'Summary&amp;Assumptions'!$J$31,BY$47&gt;=$FQ169,BY$47&lt;=$FR169)*(('Summary&amp;Assumptions'!$H$25*$C169)*(1+'Summary&amp;Assumptions'!$J$29)^(BY$46-1))</f>
        <v>0</v>
      </c>
      <c r="BU169" s="588">
        <f>AND(BZ$55&gt;0,SUM($E169:BT169)&lt;'Summary&amp;Assumptions'!$G$32*$B169,$D169&gt;='Summary&amp;Assumptions'!$D$17,BZ$47&gt;=$D169,BZ$47&lt;=EDATE($D169,'Summary&amp;Assumptions'!$G$32))*$B169+AND(BZ$56&lt;'Summary&amp;Assumptions'!$J$31,BZ$47&gt;=$FO169,BZ$47&lt;=$FP169)*(('Summary&amp;Assumptions'!$H$25*$C169)*(1+'Summary&amp;Assumptions'!$J$29)^(BZ$46-1))+AND(BZ$56&lt;'Summary&amp;Assumptions'!$J$31,BZ$47&gt;=$FQ169,BZ$47&lt;=$FR169)*(('Summary&amp;Assumptions'!$H$25*$C169)*(1+'Summary&amp;Assumptions'!$J$29)^(BZ$46-1))</f>
        <v>0</v>
      </c>
      <c r="BV169" s="588">
        <f>AND(CA$55&gt;0,SUM($E169:BU169)&lt;'Summary&amp;Assumptions'!$G$32*$B169,$D169&gt;='Summary&amp;Assumptions'!$D$17,CA$47&gt;=$D169,CA$47&lt;=EDATE($D169,'Summary&amp;Assumptions'!$G$32))*$B169+AND(CA$56&lt;'Summary&amp;Assumptions'!$J$31,CA$47&gt;=$FO169,CA$47&lt;=$FP169)*(('Summary&amp;Assumptions'!$H$25*$C169)*(1+'Summary&amp;Assumptions'!$J$29)^(CA$46-1))+AND(CA$56&lt;'Summary&amp;Assumptions'!$J$31,CA$47&gt;=$FQ169,CA$47&lt;=$FR169)*(('Summary&amp;Assumptions'!$H$25*$C169)*(1+'Summary&amp;Assumptions'!$J$29)^(CA$46-1))</f>
        <v>0</v>
      </c>
      <c r="BW169" s="588">
        <f>AND(CB$55&gt;0,SUM($E169:BV169)&lt;'Summary&amp;Assumptions'!$G$32*$B169,$D169&gt;='Summary&amp;Assumptions'!$D$17,CB$47&gt;=$D169,CB$47&lt;=EDATE($D169,'Summary&amp;Assumptions'!$G$32))*$B169+AND(CB$56&lt;'Summary&amp;Assumptions'!$J$31,CB$47&gt;=$FO169,CB$47&lt;=$FP169)*(('Summary&amp;Assumptions'!$H$25*$C169)*(1+'Summary&amp;Assumptions'!$J$29)^(CB$46-1))+AND(CB$56&lt;'Summary&amp;Assumptions'!$J$31,CB$47&gt;=$FQ169,CB$47&lt;=$FR169)*(('Summary&amp;Assumptions'!$H$25*$C169)*(1+'Summary&amp;Assumptions'!$J$29)^(CB$46-1))</f>
        <v>0</v>
      </c>
      <c r="BX169" s="588">
        <f>AND(CC$55&gt;0,SUM($E169:BW169)&lt;'Summary&amp;Assumptions'!$G$32*$B169,$D169&gt;='Summary&amp;Assumptions'!$D$17,CC$47&gt;=$D169,CC$47&lt;=EDATE($D169,'Summary&amp;Assumptions'!$G$32))*$B169+AND(CC$56&lt;'Summary&amp;Assumptions'!$J$31,CC$47&gt;=$FO169,CC$47&lt;=$FP169)*(('Summary&amp;Assumptions'!$H$25*$C169)*(1+'Summary&amp;Assumptions'!$J$29)^(CC$46-1))+AND(CC$56&lt;'Summary&amp;Assumptions'!$J$31,CC$47&gt;=$FQ169,CC$47&lt;=$FR169)*(('Summary&amp;Assumptions'!$H$25*$C169)*(1+'Summary&amp;Assumptions'!$J$29)^(CC$46-1))</f>
        <v>0</v>
      </c>
      <c r="BY169" s="588">
        <f>AND(CD$55&gt;0,SUM($E169:BX169)&lt;'Summary&amp;Assumptions'!$G$32*$B169,$D169&gt;='Summary&amp;Assumptions'!$D$17,CD$47&gt;=$D169,CD$47&lt;=EDATE($D169,'Summary&amp;Assumptions'!$G$32))*$B169+AND(CD$56&lt;'Summary&amp;Assumptions'!$J$31,CD$47&gt;=$FO169,CD$47&lt;=$FP169)*(('Summary&amp;Assumptions'!$H$25*$C169)*(1+'Summary&amp;Assumptions'!$J$29)^(CD$46-1))+AND(CD$56&lt;'Summary&amp;Assumptions'!$J$31,CD$47&gt;=$FQ169,CD$47&lt;=$FR169)*(('Summary&amp;Assumptions'!$H$25*$C169)*(1+'Summary&amp;Assumptions'!$J$29)^(CD$46-1))</f>
        <v>0</v>
      </c>
      <c r="BZ169" s="588">
        <f>AND(CE$55&gt;0,SUM($E169:BY169)&lt;'Summary&amp;Assumptions'!$G$32*$B169,$D169&gt;='Summary&amp;Assumptions'!$D$17,CE$47&gt;=$D169,CE$47&lt;=EDATE($D169,'Summary&amp;Assumptions'!$G$32))*$B169+AND(CE$56&lt;'Summary&amp;Assumptions'!$J$31,CE$47&gt;=$FO169,CE$47&lt;=$FP169)*(('Summary&amp;Assumptions'!$H$25*$C169)*(1+'Summary&amp;Assumptions'!$J$29)^(CE$46-1))+AND(CE$56&lt;'Summary&amp;Assumptions'!$J$31,CE$47&gt;=$FQ169,CE$47&lt;=$FR169)*(('Summary&amp;Assumptions'!$H$25*$C169)*(1+'Summary&amp;Assumptions'!$J$29)^(CE$46-1))</f>
        <v>0</v>
      </c>
      <c r="CA169" s="588">
        <f>AND(CF$55&gt;0,SUM($E169:BZ169)&lt;'Summary&amp;Assumptions'!$G$32*$B169,$D169&gt;='Summary&amp;Assumptions'!$D$17,CF$47&gt;=$D169,CF$47&lt;=EDATE($D169,'Summary&amp;Assumptions'!$G$32))*$B169+AND(CF$56&lt;'Summary&amp;Assumptions'!$J$31,CF$47&gt;=$FO169,CF$47&lt;=$FP169)*(('Summary&amp;Assumptions'!$H$25*$C169)*(1+'Summary&amp;Assumptions'!$J$29)^(CF$46-1))+AND(CF$56&lt;'Summary&amp;Assumptions'!$J$31,CF$47&gt;=$FQ169,CF$47&lt;=$FR169)*(('Summary&amp;Assumptions'!$H$25*$C169)*(1+'Summary&amp;Assumptions'!$J$29)^(CF$46-1))</f>
        <v>0</v>
      </c>
      <c r="CB169" s="588">
        <f>AND(CG$55&gt;0,SUM($E169:CA169)&lt;'Summary&amp;Assumptions'!$G$32*$B169,$D169&gt;='Summary&amp;Assumptions'!$D$17,CG$47&gt;=$D169,CG$47&lt;=EDATE($D169,'Summary&amp;Assumptions'!$G$32))*$B169+AND(CG$56&lt;'Summary&amp;Assumptions'!$J$31,CG$47&gt;=$FO169,CG$47&lt;=$FP169)*(('Summary&amp;Assumptions'!$H$25*$C169)*(1+'Summary&amp;Assumptions'!$J$29)^(CG$46-1))+AND(CG$56&lt;'Summary&amp;Assumptions'!$J$31,CG$47&gt;=$FQ169,CG$47&lt;=$FR169)*(('Summary&amp;Assumptions'!$H$25*$C169)*(1+'Summary&amp;Assumptions'!$J$29)^(CG$46-1))</f>
        <v>0</v>
      </c>
      <c r="CC169" s="588">
        <f>AND(CH$55&gt;0,SUM($E169:CB169)&lt;'Summary&amp;Assumptions'!$G$32*$B169,$D169&gt;='Summary&amp;Assumptions'!$D$17,CH$47&gt;=$D169,CH$47&lt;=EDATE($D169,'Summary&amp;Assumptions'!$G$32))*$B169+AND(CH$56&lt;'Summary&amp;Assumptions'!$J$31,CH$47&gt;=$FO169,CH$47&lt;=$FP169)*(('Summary&amp;Assumptions'!$H$25*$C169)*(1+'Summary&amp;Assumptions'!$J$29)^(CH$46-1))+AND(CH$56&lt;'Summary&amp;Assumptions'!$J$31,CH$47&gt;=$FQ169,CH$47&lt;=$FR169)*(('Summary&amp;Assumptions'!$H$25*$C169)*(1+'Summary&amp;Assumptions'!$J$29)^(CH$46-1))</f>
        <v>0</v>
      </c>
      <c r="CD169" s="588">
        <f>AND(CI$55&gt;0,SUM($E169:CC169)&lt;'Summary&amp;Assumptions'!$G$32*$B169,$D169&gt;='Summary&amp;Assumptions'!$D$17,CI$47&gt;=$D169,CI$47&lt;=EDATE($D169,'Summary&amp;Assumptions'!$G$32))*$B169+AND(CI$56&lt;'Summary&amp;Assumptions'!$J$31,CI$47&gt;=$FO169,CI$47&lt;=$FP169)*(('Summary&amp;Assumptions'!$H$25*$C169)*(1+'Summary&amp;Assumptions'!$J$29)^(CI$46-1))+AND(CI$56&lt;'Summary&amp;Assumptions'!$J$31,CI$47&gt;=$FQ169,CI$47&lt;=$FR169)*(('Summary&amp;Assumptions'!$H$25*$C169)*(1+'Summary&amp;Assumptions'!$J$29)^(CI$46-1))</f>
        <v>0</v>
      </c>
      <c r="CE169" s="588">
        <f>AND(CJ$55&gt;0,SUM($E169:CD169)&lt;'Summary&amp;Assumptions'!$G$32*$B169,$D169&gt;='Summary&amp;Assumptions'!$D$17,CJ$47&gt;=$D169,CJ$47&lt;=EDATE($D169,'Summary&amp;Assumptions'!$G$32))*$B169+AND(CJ$56&lt;'Summary&amp;Assumptions'!$J$31,CJ$47&gt;=$FO169,CJ$47&lt;=$FP169)*(('Summary&amp;Assumptions'!$H$25*$C169)*(1+'Summary&amp;Assumptions'!$J$29)^(CJ$46-1))+AND(CJ$56&lt;'Summary&amp;Assumptions'!$J$31,CJ$47&gt;=$FQ169,CJ$47&lt;=$FR169)*(('Summary&amp;Assumptions'!$H$25*$C169)*(1+'Summary&amp;Assumptions'!$J$29)^(CJ$46-1))</f>
        <v>0</v>
      </c>
      <c r="CF169" s="588">
        <f>AND(CK$55&gt;0,SUM($E169:CE169)&lt;'Summary&amp;Assumptions'!$G$32*$B169,$D169&gt;='Summary&amp;Assumptions'!$D$17,CK$47&gt;=$D169,CK$47&lt;=EDATE($D169,'Summary&amp;Assumptions'!$G$32))*$B169+AND(CK$56&lt;'Summary&amp;Assumptions'!$J$31,CK$47&gt;=$FO169,CK$47&lt;=$FP169)*(('Summary&amp;Assumptions'!$H$25*$C169)*(1+'Summary&amp;Assumptions'!$J$29)^(CK$46-1))+AND(CK$56&lt;'Summary&amp;Assumptions'!$J$31,CK$47&gt;=$FQ169,CK$47&lt;=$FR169)*(('Summary&amp;Assumptions'!$H$25*$C169)*(1+'Summary&amp;Assumptions'!$J$29)^(CK$46-1))</f>
        <v>0</v>
      </c>
      <c r="CG169" s="588">
        <f>AND(CL$55&gt;0,SUM($E169:CF169)&lt;'Summary&amp;Assumptions'!$G$32*$B169,$D169&gt;='Summary&amp;Assumptions'!$D$17,CL$47&gt;=$D169,CL$47&lt;=EDATE($D169,'Summary&amp;Assumptions'!$G$32))*$B169+AND(CL$56&lt;'Summary&amp;Assumptions'!$J$31,CL$47&gt;=$FO169,CL$47&lt;=$FP169)*(('Summary&amp;Assumptions'!$H$25*$C169)*(1+'Summary&amp;Assumptions'!$J$29)^(CL$46-1))+AND(CL$56&lt;'Summary&amp;Assumptions'!$J$31,CL$47&gt;=$FQ169,CL$47&lt;=$FR169)*(('Summary&amp;Assumptions'!$H$25*$C169)*(1+'Summary&amp;Assumptions'!$J$29)^(CL$46-1))</f>
        <v>0</v>
      </c>
      <c r="CH169" s="588">
        <f>AND(CM$55&gt;0,SUM($E169:CG169)&lt;'Summary&amp;Assumptions'!$G$32*$B169,$D169&gt;='Summary&amp;Assumptions'!$D$17,CM$47&gt;=$D169,CM$47&lt;=EDATE($D169,'Summary&amp;Assumptions'!$G$32))*$B169+AND(CM$56&lt;'Summary&amp;Assumptions'!$J$31,CM$47&gt;=$FO169,CM$47&lt;=$FP169)*(('Summary&amp;Assumptions'!$H$25*$C169)*(1+'Summary&amp;Assumptions'!$J$29)^(CM$46-1))+AND(CM$56&lt;'Summary&amp;Assumptions'!$J$31,CM$47&gt;=$FQ169,CM$47&lt;=$FR169)*(('Summary&amp;Assumptions'!$H$25*$C169)*(1+'Summary&amp;Assumptions'!$J$29)^(CM$46-1))</f>
        <v>0</v>
      </c>
      <c r="CI169" s="588">
        <f>AND(CN$55&gt;0,SUM($E169:CH169)&lt;'Summary&amp;Assumptions'!$G$32*$B169,$D169&gt;='Summary&amp;Assumptions'!$D$17,CN$47&gt;=$D169,CN$47&lt;=EDATE($D169,'Summary&amp;Assumptions'!$G$32))*$B169+AND(CN$56&lt;'Summary&amp;Assumptions'!$J$31,CN$47&gt;=$FO169,CN$47&lt;=$FP169)*(('Summary&amp;Assumptions'!$H$25*$C169)*(1+'Summary&amp;Assumptions'!$J$29)^(CN$46-1))+AND(CN$56&lt;'Summary&amp;Assumptions'!$J$31,CN$47&gt;=$FQ169,CN$47&lt;=$FR169)*(('Summary&amp;Assumptions'!$H$25*$C169)*(1+'Summary&amp;Assumptions'!$J$29)^(CN$46-1))</f>
        <v>0</v>
      </c>
      <c r="CJ169" s="588">
        <f>AND(CO$55&gt;0,SUM($E169:CI169)&lt;'Summary&amp;Assumptions'!$G$32*$B169,$D169&gt;='Summary&amp;Assumptions'!$D$17,CO$47&gt;=$D169,CO$47&lt;=EDATE($D169,'Summary&amp;Assumptions'!$G$32))*$B169+AND(CO$56&lt;'Summary&amp;Assumptions'!$J$31,CO$47&gt;=$FO169,CO$47&lt;=$FP169)*(('Summary&amp;Assumptions'!$H$25*$C169)*(1+'Summary&amp;Assumptions'!$J$29)^(CO$46-1))+AND(CO$56&lt;'Summary&amp;Assumptions'!$J$31,CO$47&gt;=$FQ169,CO$47&lt;=$FR169)*(('Summary&amp;Assumptions'!$H$25*$C169)*(1+'Summary&amp;Assumptions'!$J$29)^(CO$46-1))</f>
        <v>0</v>
      </c>
      <c r="CK169" s="588">
        <f>AND(CP$55&gt;0,SUM($E169:CJ169)&lt;'Summary&amp;Assumptions'!$G$32*$B169,$D169&gt;='Summary&amp;Assumptions'!$D$17,CP$47&gt;=$D169,CP$47&lt;=EDATE($D169,'Summary&amp;Assumptions'!$G$32))*$B169+AND(CP$56&lt;'Summary&amp;Assumptions'!$J$31,CP$47&gt;=$FO169,CP$47&lt;=$FP169)*(('Summary&amp;Assumptions'!$H$25*$C169)*(1+'Summary&amp;Assumptions'!$J$29)^(CP$46-1))+AND(CP$56&lt;'Summary&amp;Assumptions'!$J$31,CP$47&gt;=$FQ169,CP$47&lt;=$FR169)*(('Summary&amp;Assumptions'!$H$25*$C169)*(1+'Summary&amp;Assumptions'!$J$29)^(CP$46-1))</f>
        <v>0</v>
      </c>
      <c r="CL169" s="588">
        <f>AND(CQ$55&gt;0,SUM($E169:CK169)&lt;'Summary&amp;Assumptions'!$G$32*$B169,$D169&gt;='Summary&amp;Assumptions'!$D$17,CQ$47&gt;=$D169,CQ$47&lt;=EDATE($D169,'Summary&amp;Assumptions'!$G$32))*$B169+AND(CQ$56&lt;'Summary&amp;Assumptions'!$J$31,CQ$47&gt;=$FO169,CQ$47&lt;=$FP169)*(('Summary&amp;Assumptions'!$H$25*$C169)*(1+'Summary&amp;Assumptions'!$J$29)^(CQ$46-1))+AND(CQ$56&lt;'Summary&amp;Assumptions'!$J$31,CQ$47&gt;=$FQ169,CQ$47&lt;=$FR169)*(('Summary&amp;Assumptions'!$H$25*$C169)*(1+'Summary&amp;Assumptions'!$J$29)^(CQ$46-1))</f>
        <v>0</v>
      </c>
      <c r="CM169" s="588">
        <f>AND(CR$55&gt;0,SUM($E169:CL169)&lt;'Summary&amp;Assumptions'!$G$32*$B169,$D169&gt;='Summary&amp;Assumptions'!$D$17,CR$47&gt;=$D169,CR$47&lt;=EDATE($D169,'Summary&amp;Assumptions'!$G$32))*$B169+AND(CR$56&lt;'Summary&amp;Assumptions'!$J$31,CR$47&gt;=$FO169,CR$47&lt;=$FP169)*(('Summary&amp;Assumptions'!$H$25*$C169)*(1+'Summary&amp;Assumptions'!$J$29)^(CR$46-1))+AND(CR$56&lt;'Summary&amp;Assumptions'!$J$31,CR$47&gt;=$FQ169,CR$47&lt;=$FR169)*(('Summary&amp;Assumptions'!$H$25*$C169)*(1+'Summary&amp;Assumptions'!$J$29)^(CR$46-1))</f>
        <v>0</v>
      </c>
      <c r="CN169" s="588">
        <f>AND(CS$55&gt;0,SUM($E169:CM169)&lt;'Summary&amp;Assumptions'!$G$32*$B169,$D169&gt;='Summary&amp;Assumptions'!$D$17,CS$47&gt;=$D169,CS$47&lt;=EDATE($D169,'Summary&amp;Assumptions'!$G$32))*$B169+AND(CS$56&lt;'Summary&amp;Assumptions'!$J$31,CS$47&gt;=$FO169,CS$47&lt;=$FP169)*(('Summary&amp;Assumptions'!$H$25*$C169)*(1+'Summary&amp;Assumptions'!$J$29)^(CS$46-1))+AND(CS$56&lt;'Summary&amp;Assumptions'!$J$31,CS$47&gt;=$FQ169,CS$47&lt;=$FR169)*(('Summary&amp;Assumptions'!$H$25*$C169)*(1+'Summary&amp;Assumptions'!$J$29)^(CS$46-1))</f>
        <v>0</v>
      </c>
      <c r="CO169" s="588">
        <f>AND(CT$55&gt;0,SUM($E169:CN169)&lt;'Summary&amp;Assumptions'!$G$32*$B169,$D169&gt;='Summary&amp;Assumptions'!$D$17,CT$47&gt;=$D169,CT$47&lt;=EDATE($D169,'Summary&amp;Assumptions'!$G$32))*$B169+AND(CT$56&lt;'Summary&amp;Assumptions'!$J$31,CT$47&gt;=$FO169,CT$47&lt;=$FP169)*(('Summary&amp;Assumptions'!$H$25*$C169)*(1+'Summary&amp;Assumptions'!$J$29)^(CT$46-1))+AND(CT$56&lt;'Summary&amp;Assumptions'!$J$31,CT$47&gt;=$FQ169,CT$47&lt;=$FR169)*(('Summary&amp;Assumptions'!$H$25*$C169)*(1+'Summary&amp;Assumptions'!$J$29)^(CT$46-1))</f>
        <v>0</v>
      </c>
      <c r="CP169" s="588">
        <f>AND(CU$55&gt;0,SUM($E169:CO169)&lt;'Summary&amp;Assumptions'!$G$32*$B169,$D169&gt;='Summary&amp;Assumptions'!$D$17,CU$47&gt;=$D169,CU$47&lt;=EDATE($D169,'Summary&amp;Assumptions'!$G$32))*$B169+AND(CU$56&lt;'Summary&amp;Assumptions'!$J$31,CU$47&gt;=$FO169,CU$47&lt;=$FP169)*(('Summary&amp;Assumptions'!$H$25*$C169)*(1+'Summary&amp;Assumptions'!$J$29)^(CU$46-1))+AND(CU$56&lt;'Summary&amp;Assumptions'!$J$31,CU$47&gt;=$FQ169,CU$47&lt;=$FR169)*(('Summary&amp;Assumptions'!$H$25*$C169)*(1+'Summary&amp;Assumptions'!$J$29)^(CU$46-1))</f>
        <v>0</v>
      </c>
      <c r="CQ169" s="588">
        <f>AND(CV$55&gt;0,SUM($E169:CP169)&lt;'Summary&amp;Assumptions'!$G$32*$B169,$D169&gt;='Summary&amp;Assumptions'!$D$17,CV$47&gt;=$D169,CV$47&lt;=EDATE($D169,'Summary&amp;Assumptions'!$G$32))*$B169+AND(CV$56&lt;'Summary&amp;Assumptions'!$J$31,CV$47&gt;=$FO169,CV$47&lt;=$FP169)*(('Summary&amp;Assumptions'!$H$25*$C169)*(1+'Summary&amp;Assumptions'!$J$29)^(CV$46-1))+AND(CV$56&lt;'Summary&amp;Assumptions'!$J$31,CV$47&gt;=$FQ169,CV$47&lt;=$FR169)*(('Summary&amp;Assumptions'!$H$25*$C169)*(1+'Summary&amp;Assumptions'!$J$29)^(CV$46-1))</f>
        <v>0</v>
      </c>
      <c r="CR169" s="588">
        <f>AND(CW$55&gt;0,SUM($E169:CQ169)&lt;'Summary&amp;Assumptions'!$G$32*$B169,$D169&gt;='Summary&amp;Assumptions'!$D$17,CW$47&gt;=$D169,CW$47&lt;=EDATE($D169,'Summary&amp;Assumptions'!$G$32))*$B169+AND(CW$56&lt;'Summary&amp;Assumptions'!$J$31,CW$47&gt;=$FO169,CW$47&lt;=$FP169)*(('Summary&amp;Assumptions'!$H$25*$C169)*(1+'Summary&amp;Assumptions'!$J$29)^(CW$46-1))+AND(CW$56&lt;'Summary&amp;Assumptions'!$J$31,CW$47&gt;=$FQ169,CW$47&lt;=$FR169)*(('Summary&amp;Assumptions'!$H$25*$C169)*(1+'Summary&amp;Assumptions'!$J$29)^(CW$46-1))</f>
        <v>0</v>
      </c>
      <c r="CS169" s="588">
        <f>AND(CX$55&gt;0,SUM($E169:CR169)&lt;'Summary&amp;Assumptions'!$G$32*$B169,$D169&gt;='Summary&amp;Assumptions'!$D$17,CX$47&gt;=$D169,CX$47&lt;=EDATE($D169,'Summary&amp;Assumptions'!$G$32))*$B169+AND(CX$56&lt;'Summary&amp;Assumptions'!$J$31,CX$47&gt;=$FO169,CX$47&lt;=$FP169)*(('Summary&amp;Assumptions'!$H$25*$C169)*(1+'Summary&amp;Assumptions'!$J$29)^(CX$46-1))+AND(CX$56&lt;'Summary&amp;Assumptions'!$J$31,CX$47&gt;=$FQ169,CX$47&lt;=$FR169)*(('Summary&amp;Assumptions'!$H$25*$C169)*(1+'Summary&amp;Assumptions'!$J$29)^(CX$46-1))</f>
        <v>0</v>
      </c>
      <c r="CT169" s="588">
        <f>AND(CY$55&gt;0,SUM($E169:CS169)&lt;'Summary&amp;Assumptions'!$G$32*$B169,$D169&gt;='Summary&amp;Assumptions'!$D$17,CY$47&gt;=$D169,CY$47&lt;=EDATE($D169,'Summary&amp;Assumptions'!$G$32))*$B169+AND(CY$56&lt;'Summary&amp;Assumptions'!$J$31,CY$47&gt;=$FO169,CY$47&lt;=$FP169)*(('Summary&amp;Assumptions'!$H$25*$C169)*(1+'Summary&amp;Assumptions'!$J$29)^(CY$46-1))+AND(CY$56&lt;'Summary&amp;Assumptions'!$J$31,CY$47&gt;=$FQ169,CY$47&lt;=$FR169)*(('Summary&amp;Assumptions'!$H$25*$C169)*(1+'Summary&amp;Assumptions'!$J$29)^(CY$46-1))</f>
        <v>0</v>
      </c>
      <c r="CU169" s="588">
        <f>AND(CZ$55&gt;0,SUM($E169:CT169)&lt;'Summary&amp;Assumptions'!$G$32*$B169,$D169&gt;='Summary&amp;Assumptions'!$D$17,CZ$47&gt;=$D169,CZ$47&lt;=EDATE($D169,'Summary&amp;Assumptions'!$G$32))*$B169+AND(CZ$56&lt;'Summary&amp;Assumptions'!$J$31,CZ$47&gt;=$FO169,CZ$47&lt;=$FP169)*(('Summary&amp;Assumptions'!$H$25*$C169)*(1+'Summary&amp;Assumptions'!$J$29)^(CZ$46-1))+AND(CZ$56&lt;'Summary&amp;Assumptions'!$J$31,CZ$47&gt;=$FQ169,CZ$47&lt;=$FR169)*(('Summary&amp;Assumptions'!$H$25*$C169)*(1+'Summary&amp;Assumptions'!$J$29)^(CZ$46-1))</f>
        <v>0</v>
      </c>
      <c r="CV169" s="588">
        <f>AND(DA$55&gt;0,SUM($E169:CU169)&lt;'Summary&amp;Assumptions'!$G$32*$B169,$D169&gt;='Summary&amp;Assumptions'!$D$17,DA$47&gt;=$D169,DA$47&lt;=EDATE($D169,'Summary&amp;Assumptions'!$G$32))*$B169+AND(DA$56&lt;'Summary&amp;Assumptions'!$J$31,DA$47&gt;=$FO169,DA$47&lt;=$FP169)*(('Summary&amp;Assumptions'!$H$25*$C169)*(1+'Summary&amp;Assumptions'!$J$29)^(DA$46-1))+AND(DA$56&lt;'Summary&amp;Assumptions'!$J$31,DA$47&gt;=$FQ169,DA$47&lt;=$FR169)*(('Summary&amp;Assumptions'!$H$25*$C169)*(1+'Summary&amp;Assumptions'!$J$29)^(DA$46-1))</f>
        <v>0</v>
      </c>
      <c r="CW169" s="588">
        <f>AND(DB$55&gt;0,SUM($E169:CV169)&lt;'Summary&amp;Assumptions'!$G$32*$B169,$D169&gt;='Summary&amp;Assumptions'!$D$17,DB$47&gt;=$D169,DB$47&lt;=EDATE($D169,'Summary&amp;Assumptions'!$G$32))*$B169+AND(DB$56&lt;'Summary&amp;Assumptions'!$J$31,DB$47&gt;=$FO169,DB$47&lt;=$FP169)*(('Summary&amp;Assumptions'!$H$25*$C169)*(1+'Summary&amp;Assumptions'!$J$29)^(DB$46-1))+AND(DB$56&lt;'Summary&amp;Assumptions'!$J$31,DB$47&gt;=$FQ169,DB$47&lt;=$FR169)*(('Summary&amp;Assumptions'!$H$25*$C169)*(1+'Summary&amp;Assumptions'!$J$29)^(DB$46-1))</f>
        <v>0</v>
      </c>
      <c r="CX169" s="588">
        <f>AND(DC$55&gt;0,SUM($E169:CW169)&lt;'Summary&amp;Assumptions'!$G$32*$B169,$D169&gt;='Summary&amp;Assumptions'!$D$17,DC$47&gt;=$D169,DC$47&lt;=EDATE($D169,'Summary&amp;Assumptions'!$G$32))*$B169+AND(DC$56&lt;'Summary&amp;Assumptions'!$J$31,DC$47&gt;=$FO169,DC$47&lt;=$FP169)*(('Summary&amp;Assumptions'!$H$25*$C169)*(1+'Summary&amp;Assumptions'!$J$29)^(DC$46-1))+AND(DC$56&lt;'Summary&amp;Assumptions'!$J$31,DC$47&gt;=$FQ169,DC$47&lt;=$FR169)*(('Summary&amp;Assumptions'!$H$25*$C169)*(1+'Summary&amp;Assumptions'!$J$29)^(DC$46-1))</f>
        <v>0</v>
      </c>
      <c r="CY169" s="588">
        <f>AND(DD$55&gt;0,SUM($E169:CX169)&lt;'Summary&amp;Assumptions'!$G$32*$B169,$D169&gt;='Summary&amp;Assumptions'!$D$17,DD$47&gt;=$D169,DD$47&lt;=EDATE($D169,'Summary&amp;Assumptions'!$G$32))*$B169+AND(DD$56&lt;'Summary&amp;Assumptions'!$J$31,DD$47&gt;=$FO169,DD$47&lt;=$FP169)*(('Summary&amp;Assumptions'!$H$25*$C169)*(1+'Summary&amp;Assumptions'!$J$29)^(DD$46-1))+AND(DD$56&lt;'Summary&amp;Assumptions'!$J$31,DD$47&gt;=$FQ169,DD$47&lt;=$FR169)*(('Summary&amp;Assumptions'!$H$25*$C169)*(1+'Summary&amp;Assumptions'!$J$29)^(DD$46-1))</f>
        <v>0</v>
      </c>
      <c r="CZ169" s="588">
        <f>AND(DE$55&gt;0,SUM($E169:CY169)&lt;'Summary&amp;Assumptions'!$G$32*$B169,$D169&gt;='Summary&amp;Assumptions'!$D$17,DE$47&gt;=$D169,DE$47&lt;=EDATE($D169,'Summary&amp;Assumptions'!$G$32))*$B169+AND(DE$56&lt;'Summary&amp;Assumptions'!$J$31,DE$47&gt;=$FO169,DE$47&lt;=$FP169)*(('Summary&amp;Assumptions'!$H$25*$C169)*(1+'Summary&amp;Assumptions'!$J$29)^(DE$46-1))+AND(DE$56&lt;'Summary&amp;Assumptions'!$J$31,DE$47&gt;=$FQ169,DE$47&lt;=$FR169)*(('Summary&amp;Assumptions'!$H$25*$C169)*(1+'Summary&amp;Assumptions'!$J$29)^(DE$46-1))</f>
        <v>0</v>
      </c>
      <c r="DA169" s="588">
        <f>AND(DF$55&gt;0,SUM($E169:CZ169)&lt;'Summary&amp;Assumptions'!$G$32*$B169,$D169&gt;='Summary&amp;Assumptions'!$D$17,DF$47&gt;=$D169,DF$47&lt;=EDATE($D169,'Summary&amp;Assumptions'!$G$32))*$B169+AND(DF$56&lt;'Summary&amp;Assumptions'!$J$31,DF$47&gt;=$FO169,DF$47&lt;=$FP169)*(('Summary&amp;Assumptions'!$H$25*$C169)*(1+'Summary&amp;Assumptions'!$J$29)^(DF$46-1))+AND(DF$56&lt;'Summary&amp;Assumptions'!$J$31,DF$47&gt;=$FQ169,DF$47&lt;=$FR169)*(('Summary&amp;Assumptions'!$H$25*$C169)*(1+'Summary&amp;Assumptions'!$J$29)^(DF$46-1))</f>
        <v>0</v>
      </c>
      <c r="DB169" s="588">
        <f>AND(DG$55&gt;0,SUM($E169:DA169)&lt;'Summary&amp;Assumptions'!$G$32*$B169,$D169&gt;='Summary&amp;Assumptions'!$D$17,DG$47&gt;=$D169,DG$47&lt;=EDATE($D169,'Summary&amp;Assumptions'!$G$32))*$B169+AND(DG$56&lt;'Summary&amp;Assumptions'!$J$31,DG$47&gt;=$FO169,DG$47&lt;=$FP169)*(('Summary&amp;Assumptions'!$H$25*$C169)*(1+'Summary&amp;Assumptions'!$J$29)^(DG$46-1))+AND(DG$56&lt;'Summary&amp;Assumptions'!$J$31,DG$47&gt;=$FQ169,DG$47&lt;=$FR169)*(('Summary&amp;Assumptions'!$H$25*$C169)*(1+'Summary&amp;Assumptions'!$J$29)^(DG$46-1))</f>
        <v>0</v>
      </c>
      <c r="DC169" s="588">
        <f>AND(DH$55&gt;0,SUM($E169:DB169)&lt;'Summary&amp;Assumptions'!$G$32*$B169,$D169&gt;='Summary&amp;Assumptions'!$D$17,DH$47&gt;=$D169,DH$47&lt;=EDATE($D169,'Summary&amp;Assumptions'!$G$32))*$B169+AND(DH$56&lt;'Summary&amp;Assumptions'!$J$31,DH$47&gt;=$FO169,DH$47&lt;=$FP169)*(('Summary&amp;Assumptions'!$H$25*$C169)*(1+'Summary&amp;Assumptions'!$J$29)^(DH$46-1))+AND(DH$56&lt;'Summary&amp;Assumptions'!$J$31,DH$47&gt;=$FQ169,DH$47&lt;=$FR169)*(('Summary&amp;Assumptions'!$H$25*$C169)*(1+'Summary&amp;Assumptions'!$J$29)^(DH$46-1))</f>
        <v>0</v>
      </c>
      <c r="DD169" s="588">
        <f>AND(DI$55&gt;0,SUM($E169:DC169)&lt;'Summary&amp;Assumptions'!$G$32*$B169,$D169&gt;='Summary&amp;Assumptions'!$D$17,DI$47&gt;=$D169,DI$47&lt;=EDATE($D169,'Summary&amp;Assumptions'!$G$32))*$B169+AND(DI$56&lt;'Summary&amp;Assumptions'!$J$31,DI$47&gt;=$FO169,DI$47&lt;=$FP169)*(('Summary&amp;Assumptions'!$H$25*$C169)*(1+'Summary&amp;Assumptions'!$J$29)^(DI$46-1))+AND(DI$56&lt;'Summary&amp;Assumptions'!$J$31,DI$47&gt;=$FQ169,DI$47&lt;=$FR169)*(('Summary&amp;Assumptions'!$H$25*$C169)*(1+'Summary&amp;Assumptions'!$J$29)^(DI$46-1))</f>
        <v>0</v>
      </c>
      <c r="DE169" s="588">
        <f>AND(DJ$55&gt;0,SUM($E169:DD169)&lt;'Summary&amp;Assumptions'!$G$32*$B169,$D169&gt;='Summary&amp;Assumptions'!$D$17,DJ$47&gt;=$D169,DJ$47&lt;=EDATE($D169,'Summary&amp;Assumptions'!$G$32))*$B169+AND(DJ$56&lt;'Summary&amp;Assumptions'!$J$31,DJ$47&gt;=$FO169,DJ$47&lt;=$FP169)*(('Summary&amp;Assumptions'!$H$25*$C169)*(1+'Summary&amp;Assumptions'!$J$29)^(DJ$46-1))+AND(DJ$56&lt;'Summary&amp;Assumptions'!$J$31,DJ$47&gt;=$FQ169,DJ$47&lt;=$FR169)*(('Summary&amp;Assumptions'!$H$25*$C169)*(1+'Summary&amp;Assumptions'!$J$29)^(DJ$46-1))</f>
        <v>0</v>
      </c>
      <c r="DF169" s="588">
        <f>AND(DK$55&gt;0,SUM($E169:DE169)&lt;'Summary&amp;Assumptions'!$G$32*$B169,$D169&gt;='Summary&amp;Assumptions'!$D$17,DK$47&gt;=$D169,DK$47&lt;=EDATE($D169,'Summary&amp;Assumptions'!$G$32))*$B169+AND(DK$56&lt;'Summary&amp;Assumptions'!$J$31,DK$47&gt;=$FO169,DK$47&lt;=$FP169)*(('Summary&amp;Assumptions'!$H$25*$C169)*(1+'Summary&amp;Assumptions'!$J$29)^(DK$46-1))+AND(DK$56&lt;'Summary&amp;Assumptions'!$J$31,DK$47&gt;=$FQ169,DK$47&lt;=$FR169)*(('Summary&amp;Assumptions'!$H$25*$C169)*(1+'Summary&amp;Assumptions'!$J$29)^(DK$46-1))</f>
        <v>0</v>
      </c>
      <c r="DG169" s="588">
        <f>AND(DL$55&gt;0,SUM($E169:DF169)&lt;'Summary&amp;Assumptions'!$G$32*$B169,$D169&gt;='Summary&amp;Assumptions'!$D$17,DL$47&gt;=$D169,DL$47&lt;=EDATE($D169,'Summary&amp;Assumptions'!$G$32))*$B169+AND(DL$56&lt;'Summary&amp;Assumptions'!$J$31,DL$47&gt;=$FO169,DL$47&lt;=$FP169)*(('Summary&amp;Assumptions'!$H$25*$C169)*(1+'Summary&amp;Assumptions'!$J$29)^(DL$46-1))+AND(DL$56&lt;'Summary&amp;Assumptions'!$J$31,DL$47&gt;=$FQ169,DL$47&lt;=$FR169)*(('Summary&amp;Assumptions'!$H$25*$C169)*(1+'Summary&amp;Assumptions'!$J$29)^(DL$46-1))</f>
        <v>0</v>
      </c>
      <c r="DH169" s="588">
        <f>AND(DM$55&gt;0,SUM($E169:DG169)&lt;'Summary&amp;Assumptions'!$G$32*$B169,$D169&gt;='Summary&amp;Assumptions'!$D$17,DM$47&gt;=$D169,DM$47&lt;=EDATE($D169,'Summary&amp;Assumptions'!$G$32))*$B169+AND(DM$56&lt;'Summary&amp;Assumptions'!$J$31,DM$47&gt;=$FO169,DM$47&lt;=$FP169)*(('Summary&amp;Assumptions'!$H$25*$C169)*(1+'Summary&amp;Assumptions'!$J$29)^(DM$46-1))+AND(DM$56&lt;'Summary&amp;Assumptions'!$J$31,DM$47&gt;=$FQ169,DM$47&lt;=$FR169)*(('Summary&amp;Assumptions'!$H$25*$C169)*(1+'Summary&amp;Assumptions'!$J$29)^(DM$46-1))</f>
        <v>0</v>
      </c>
      <c r="DI169" s="588">
        <f>AND(DN$55&gt;0,SUM($E169:DH169)&lt;'Summary&amp;Assumptions'!$G$32*$B169,$D169&gt;='Summary&amp;Assumptions'!$D$17,DN$47&gt;=$D169,DN$47&lt;=EDATE($D169,'Summary&amp;Assumptions'!$G$32))*$B169+AND(DN$56&lt;'Summary&amp;Assumptions'!$J$31,DN$47&gt;=$FO169,DN$47&lt;=$FP169)*(('Summary&amp;Assumptions'!$H$25*$C169)*(1+'Summary&amp;Assumptions'!$J$29)^(DN$46-1))+AND(DN$56&lt;'Summary&amp;Assumptions'!$J$31,DN$47&gt;=$FQ169,DN$47&lt;=$FR169)*(('Summary&amp;Assumptions'!$H$25*$C169)*(1+'Summary&amp;Assumptions'!$J$29)^(DN$46-1))</f>
        <v>0</v>
      </c>
      <c r="DJ169" s="588">
        <f>AND(DO$55&gt;0,SUM($E169:DI169)&lt;'Summary&amp;Assumptions'!$G$32*$B169,$D169&gt;='Summary&amp;Assumptions'!$D$17,DO$47&gt;=$D169,DO$47&lt;=EDATE($D169,'Summary&amp;Assumptions'!$G$32))*$B169+AND(DO$56&lt;'Summary&amp;Assumptions'!$J$31,DO$47&gt;=$FO169,DO$47&lt;=$FP169)*(('Summary&amp;Assumptions'!$H$25*$C169)*(1+'Summary&amp;Assumptions'!$J$29)^(DO$46-1))+AND(DO$56&lt;'Summary&amp;Assumptions'!$J$31,DO$47&gt;=$FQ169,DO$47&lt;=$FR169)*(('Summary&amp;Assumptions'!$H$25*$C169)*(1+'Summary&amp;Assumptions'!$J$29)^(DO$46-1))</f>
        <v>0</v>
      </c>
      <c r="DK169" s="588">
        <f>AND(DP$55&gt;0,SUM($E169:DJ169)&lt;'Summary&amp;Assumptions'!$G$32*$B169,$D169&gt;='Summary&amp;Assumptions'!$D$17,DP$47&gt;=$D169,DP$47&lt;=EDATE($D169,'Summary&amp;Assumptions'!$G$32))*$B169+AND(DP$56&lt;'Summary&amp;Assumptions'!$J$31,DP$47&gt;=$FO169,DP$47&lt;=$FP169)*(('Summary&amp;Assumptions'!$H$25*$C169)*(1+'Summary&amp;Assumptions'!$J$29)^(DP$46-1))+AND(DP$56&lt;'Summary&amp;Assumptions'!$J$31,DP$47&gt;=$FQ169,DP$47&lt;=$FR169)*(('Summary&amp;Assumptions'!$H$25*$C169)*(1+'Summary&amp;Assumptions'!$J$29)^(DP$46-1))</f>
        <v>0</v>
      </c>
      <c r="DL169" s="588">
        <f>AND(DQ$55&gt;0,SUM($E169:DK169)&lt;'Summary&amp;Assumptions'!$G$32*$B169,$D169&gt;='Summary&amp;Assumptions'!$D$17,DQ$47&gt;=$D169,DQ$47&lt;=EDATE($D169,'Summary&amp;Assumptions'!$G$32))*$B169+AND(DQ$56&lt;'Summary&amp;Assumptions'!$J$31,DQ$47&gt;=$FO169,DQ$47&lt;=$FP169)*(('Summary&amp;Assumptions'!$H$25*$C169)*(1+'Summary&amp;Assumptions'!$J$29)^(DQ$46-1))+AND(DQ$56&lt;'Summary&amp;Assumptions'!$J$31,DQ$47&gt;=$FQ169,DQ$47&lt;=$FR169)*(('Summary&amp;Assumptions'!$H$25*$C169)*(1+'Summary&amp;Assumptions'!$J$29)^(DQ$46-1))</f>
        <v>0</v>
      </c>
      <c r="DM169" s="588">
        <f>AND(DR$55&gt;0,SUM($E169:DL169)&lt;'Summary&amp;Assumptions'!$G$32*$B169,$D169&gt;='Summary&amp;Assumptions'!$D$17,DR$47&gt;=$D169,DR$47&lt;=EDATE($D169,'Summary&amp;Assumptions'!$G$32))*$B169+AND(DR$56&lt;'Summary&amp;Assumptions'!$J$31,DR$47&gt;=$FO169,DR$47&lt;=$FP169)*(('Summary&amp;Assumptions'!$H$25*$C169)*(1+'Summary&amp;Assumptions'!$J$29)^(DR$46-1))+AND(DR$56&lt;'Summary&amp;Assumptions'!$J$31,DR$47&gt;=$FQ169,DR$47&lt;=$FR169)*(('Summary&amp;Assumptions'!$H$25*$C169)*(1+'Summary&amp;Assumptions'!$J$29)^(DR$46-1))</f>
        <v>0</v>
      </c>
      <c r="DN169" s="588">
        <f>AND(DS$55&gt;0,SUM($E169:DM169)&lt;'Summary&amp;Assumptions'!$G$32*$B169,$D169&gt;='Summary&amp;Assumptions'!$D$17,DS$47&gt;=$D169,DS$47&lt;=EDATE($D169,'Summary&amp;Assumptions'!$G$32))*$B169+AND(DS$56&lt;'Summary&amp;Assumptions'!$J$31,DS$47&gt;=$FO169,DS$47&lt;=$FP169)*(('Summary&amp;Assumptions'!$H$25*$C169)*(1+'Summary&amp;Assumptions'!$J$29)^(DS$46-1))+AND(DS$56&lt;'Summary&amp;Assumptions'!$J$31,DS$47&gt;=$FQ169,DS$47&lt;=$FR169)*(('Summary&amp;Assumptions'!$H$25*$C169)*(1+'Summary&amp;Assumptions'!$J$29)^(DS$46-1))</f>
        <v>0</v>
      </c>
      <c r="DO169" s="588">
        <f>AND(DT$55&gt;0,SUM($E169:DN169)&lt;'Summary&amp;Assumptions'!$G$32*$B169,$D169&gt;='Summary&amp;Assumptions'!$D$17,DT$47&gt;=$D169,DT$47&lt;=EDATE($D169,'Summary&amp;Assumptions'!$G$32))*$B169+AND(DT$56&lt;'Summary&amp;Assumptions'!$J$31,DT$47&gt;=$FO169,DT$47&lt;=$FP169)*(('Summary&amp;Assumptions'!$H$25*$C169)*(1+'Summary&amp;Assumptions'!$J$29)^(DT$46-1))+AND(DT$56&lt;'Summary&amp;Assumptions'!$J$31,DT$47&gt;=$FQ169,DT$47&lt;=$FR169)*(('Summary&amp;Assumptions'!$H$25*$C169)*(1+'Summary&amp;Assumptions'!$J$29)^(DT$46-1))</f>
        <v>0</v>
      </c>
      <c r="DP169" s="588">
        <f>AND(DU$55&gt;0,SUM($E169:DO169)&lt;'Summary&amp;Assumptions'!$G$32*$B169,$D169&gt;='Summary&amp;Assumptions'!$D$17,DU$47&gt;=$D169,DU$47&lt;=EDATE($D169,'Summary&amp;Assumptions'!$G$32))*$B169+AND(DU$56&lt;'Summary&amp;Assumptions'!$J$31,DU$47&gt;=$FO169,DU$47&lt;=$FP169)*(('Summary&amp;Assumptions'!$H$25*$C169)*(1+'Summary&amp;Assumptions'!$J$29)^(DU$46-1))+AND(DU$56&lt;'Summary&amp;Assumptions'!$J$31,DU$47&gt;=$FQ169,DU$47&lt;=$FR169)*(('Summary&amp;Assumptions'!$H$25*$C169)*(1+'Summary&amp;Assumptions'!$J$29)^(DU$46-1))</f>
        <v>0</v>
      </c>
      <c r="DQ169" s="588">
        <f>AND(DV$55&gt;0,SUM($E169:DP169)&lt;'Summary&amp;Assumptions'!$G$32*$B169,$D169&gt;='Summary&amp;Assumptions'!$D$17,DV$47&gt;=$D169,DV$47&lt;=EDATE($D169,'Summary&amp;Assumptions'!$G$32))*$B169+AND(DV$56&lt;'Summary&amp;Assumptions'!$J$31,DV$47&gt;=$FO169,DV$47&lt;=$FP169)*(('Summary&amp;Assumptions'!$H$25*$C169)*(1+'Summary&amp;Assumptions'!$J$29)^(DV$46-1))+AND(DV$56&lt;'Summary&amp;Assumptions'!$J$31,DV$47&gt;=$FQ169,DV$47&lt;=$FR169)*(('Summary&amp;Assumptions'!$H$25*$C169)*(1+'Summary&amp;Assumptions'!$J$29)^(DV$46-1))</f>
        <v>0</v>
      </c>
      <c r="DR169" s="588">
        <f>AND(DW$55&gt;0,SUM($E169:DQ169)&lt;'Summary&amp;Assumptions'!$G$32*$B169,$D169&gt;='Summary&amp;Assumptions'!$D$17,DW$47&gt;=$D169,DW$47&lt;=EDATE($D169,'Summary&amp;Assumptions'!$G$32))*$B169+AND(DW$56&lt;'Summary&amp;Assumptions'!$J$31,DW$47&gt;=$FO169,DW$47&lt;=$FP169)*(('Summary&amp;Assumptions'!$H$25*$C169)*(1+'Summary&amp;Assumptions'!$J$29)^(DW$46-1))+AND(DW$56&lt;'Summary&amp;Assumptions'!$J$31,DW$47&gt;=$FQ169,DW$47&lt;=$FR169)*(('Summary&amp;Assumptions'!$H$25*$C169)*(1+'Summary&amp;Assumptions'!$J$29)^(DW$46-1))</f>
        <v>0</v>
      </c>
      <c r="DS169" s="588">
        <f>AND(DX$55&gt;0,SUM($E169:DR169)&lt;'Summary&amp;Assumptions'!$G$32*$B169,$D169&gt;='Summary&amp;Assumptions'!$D$17,DX$47&gt;=$D169,DX$47&lt;=EDATE($D169,'Summary&amp;Assumptions'!$G$32))*$B169+AND(DX$56&lt;'Summary&amp;Assumptions'!$J$31,DX$47&gt;=$FO169,DX$47&lt;=$FP169)*(('Summary&amp;Assumptions'!$H$25*$C169)*(1+'Summary&amp;Assumptions'!$J$29)^(DX$46-1))+AND(DX$56&lt;'Summary&amp;Assumptions'!$J$31,DX$47&gt;=$FQ169,DX$47&lt;=$FR169)*(('Summary&amp;Assumptions'!$H$25*$C169)*(1+'Summary&amp;Assumptions'!$J$29)^(DX$46-1))</f>
        <v>0</v>
      </c>
      <c r="DT169" s="588">
        <f>AND(DY$55&gt;0,SUM($E169:DS169)&lt;'Summary&amp;Assumptions'!$G$32*$B169,$D169&gt;='Summary&amp;Assumptions'!$D$17,DY$47&gt;=$D169,DY$47&lt;=EDATE($D169,'Summary&amp;Assumptions'!$G$32))*$B169+AND(DY$56&lt;'Summary&amp;Assumptions'!$J$31,DY$47&gt;=$FO169,DY$47&lt;=$FP169)*(('Summary&amp;Assumptions'!$H$25*$C169)*(1+'Summary&amp;Assumptions'!$J$29)^(DY$46-1))+AND(DY$56&lt;'Summary&amp;Assumptions'!$J$31,DY$47&gt;=$FQ169,DY$47&lt;=$FR169)*(('Summary&amp;Assumptions'!$H$25*$C169)*(1+'Summary&amp;Assumptions'!$J$29)^(DY$46-1))</f>
        <v>0</v>
      </c>
      <c r="DU169" s="588">
        <f>AND(DZ$55&gt;0,SUM($E169:DT169)&lt;'Summary&amp;Assumptions'!$G$32*$B169,$D169&gt;='Summary&amp;Assumptions'!$D$17,DZ$47&gt;=$D169,DZ$47&lt;=EDATE($D169,'Summary&amp;Assumptions'!$G$32))*$B169+AND(DZ$56&lt;'Summary&amp;Assumptions'!$J$31,DZ$47&gt;=$FO169,DZ$47&lt;=$FP169)*(('Summary&amp;Assumptions'!$H$25*$C169)*(1+'Summary&amp;Assumptions'!$J$29)^(DZ$46-1))+AND(DZ$56&lt;'Summary&amp;Assumptions'!$J$31,DZ$47&gt;=$FQ169,DZ$47&lt;=$FR169)*(('Summary&amp;Assumptions'!$H$25*$C169)*(1+'Summary&amp;Assumptions'!$J$29)^(DZ$46-1))</f>
        <v>0</v>
      </c>
      <c r="DV169" s="588">
        <f>AND(EA$55&gt;0,SUM($E169:DU169)&lt;'Summary&amp;Assumptions'!$G$32*$B169,$D169&gt;='Summary&amp;Assumptions'!$D$17,EA$47&gt;=$D169,EA$47&lt;=EDATE($D169,'Summary&amp;Assumptions'!$G$32))*$B169+AND(EA$56&lt;'Summary&amp;Assumptions'!$J$31,EA$47&gt;=$FO169,EA$47&lt;=$FP169)*(('Summary&amp;Assumptions'!$H$25*$C169)*(1+'Summary&amp;Assumptions'!$J$29)^(EA$46-1))+AND(EA$56&lt;'Summary&amp;Assumptions'!$J$31,EA$47&gt;=$FQ169,EA$47&lt;=$FR169)*(('Summary&amp;Assumptions'!$H$25*$C169)*(1+'Summary&amp;Assumptions'!$J$29)^(EA$46-1))</f>
        <v>0</v>
      </c>
      <c r="DW169" s="588">
        <f>AND(EB$55&gt;0,SUM($E169:DV169)&lt;'Summary&amp;Assumptions'!$G$32*$B169,$D169&gt;='Summary&amp;Assumptions'!$D$17,EB$47&gt;=$D169,EB$47&lt;=EDATE($D169,'Summary&amp;Assumptions'!$G$32))*$B169+AND(EB$56&lt;'Summary&amp;Assumptions'!$J$31,EB$47&gt;=$FO169,EB$47&lt;=$FP169)*(('Summary&amp;Assumptions'!$H$25*$C169)*(1+'Summary&amp;Assumptions'!$J$29)^(EB$46-1))+AND(EB$56&lt;'Summary&amp;Assumptions'!$J$31,EB$47&gt;=$FQ169,EB$47&lt;=$FR169)*(('Summary&amp;Assumptions'!$H$25*$C169)*(1+'Summary&amp;Assumptions'!$J$29)^(EB$46-1))</f>
        <v>0</v>
      </c>
      <c r="DX169" s="588">
        <f>AND(EC$55&gt;0,SUM($E169:DW169)&lt;'Summary&amp;Assumptions'!$G$32*$B169,$D169&gt;='Summary&amp;Assumptions'!$D$17,EC$47&gt;=$D169,EC$47&lt;=EDATE($D169,'Summary&amp;Assumptions'!$G$32))*$B169+AND(EC$56&lt;'Summary&amp;Assumptions'!$J$31,EC$47&gt;=$FO169,EC$47&lt;=$FP169)*(('Summary&amp;Assumptions'!$H$25*$C169)*(1+'Summary&amp;Assumptions'!$J$29)^(EC$46-1))+AND(EC$56&lt;'Summary&amp;Assumptions'!$J$31,EC$47&gt;=$FQ169,EC$47&lt;=$FR169)*(('Summary&amp;Assumptions'!$H$25*$C169)*(1+'Summary&amp;Assumptions'!$J$29)^(EC$46-1))</f>
        <v>0</v>
      </c>
      <c r="DY169" s="588">
        <f>AND(ED$55&gt;0,SUM($E169:DX169)&lt;'Summary&amp;Assumptions'!$G$32*$B169,$D169&gt;='Summary&amp;Assumptions'!$D$17,ED$47&gt;=$D169,ED$47&lt;=EDATE($D169,'Summary&amp;Assumptions'!$G$32))*$B169+AND(ED$56&lt;'Summary&amp;Assumptions'!$J$31,ED$47&gt;=$FO169,ED$47&lt;=$FP169)*(('Summary&amp;Assumptions'!$H$25*$C169)*(1+'Summary&amp;Assumptions'!$J$29)^(ED$46-1))+AND(ED$56&lt;'Summary&amp;Assumptions'!$J$31,ED$47&gt;=$FQ169,ED$47&lt;=$FR169)*(('Summary&amp;Assumptions'!$H$25*$C169)*(1+'Summary&amp;Assumptions'!$J$29)^(ED$46-1))</f>
        <v>0</v>
      </c>
      <c r="DZ169" s="588">
        <f>AND(EE$55&gt;0,SUM($E169:DY169)&lt;'Summary&amp;Assumptions'!$G$32*$B169,$D169&gt;='Summary&amp;Assumptions'!$D$17,EE$47&gt;=$D169,EE$47&lt;=EDATE($D169,'Summary&amp;Assumptions'!$G$32))*$B169+AND(EE$56&lt;'Summary&amp;Assumptions'!$J$31,EE$47&gt;=$FO169,EE$47&lt;=$FP169)*(('Summary&amp;Assumptions'!$H$25*$C169)*(1+'Summary&amp;Assumptions'!$J$29)^(EE$46-1))+AND(EE$56&lt;'Summary&amp;Assumptions'!$J$31,EE$47&gt;=$FQ169,EE$47&lt;=$FR169)*(('Summary&amp;Assumptions'!$H$25*$C169)*(1+'Summary&amp;Assumptions'!$J$29)^(EE$46-1))</f>
        <v>0</v>
      </c>
      <c r="EA169" s="588">
        <f>AND(EF$55&gt;0,SUM($E169:DZ169)&lt;'Summary&amp;Assumptions'!$G$32*$B169,$D169&gt;='Summary&amp;Assumptions'!$D$17,EF$47&gt;=$D169,EF$47&lt;=EDATE($D169,'Summary&amp;Assumptions'!$G$32))*$B169+AND(EF$56&lt;'Summary&amp;Assumptions'!$J$31,EF$47&gt;=$FO169,EF$47&lt;=$FP169)*(('Summary&amp;Assumptions'!$H$25*$C169)*(1+'Summary&amp;Assumptions'!$J$29)^(EF$46-1))+AND(EF$56&lt;'Summary&amp;Assumptions'!$J$31,EF$47&gt;=$FQ169,EF$47&lt;=$FR169)*(('Summary&amp;Assumptions'!$H$25*$C169)*(1+'Summary&amp;Assumptions'!$J$29)^(EF$46-1))</f>
        <v>0</v>
      </c>
      <c r="EB169" s="588">
        <f>AND(EG$55&gt;0,SUM($E169:EA169)&lt;'Summary&amp;Assumptions'!$G$32*$B169,$D169&gt;='Summary&amp;Assumptions'!$D$17,EG$47&gt;=$D169,EG$47&lt;=EDATE($D169,'Summary&amp;Assumptions'!$G$32))*$B169+AND(EG$56&lt;'Summary&amp;Assumptions'!$J$31,EG$47&gt;=$FO169,EG$47&lt;=$FP169)*(('Summary&amp;Assumptions'!$H$25*$C169)*(1+'Summary&amp;Assumptions'!$J$29)^(EG$46-1))+AND(EG$56&lt;'Summary&amp;Assumptions'!$J$31,EG$47&gt;=$FQ169,EG$47&lt;=$FR169)*(('Summary&amp;Assumptions'!$H$25*$C169)*(1+'Summary&amp;Assumptions'!$J$29)^(EG$46-1))</f>
        <v>0</v>
      </c>
      <c r="EC169" s="588">
        <f>AND(EH$55&gt;0,SUM($E169:EB169)&lt;'Summary&amp;Assumptions'!$G$32*$B169,$D169&gt;='Summary&amp;Assumptions'!$D$17,EH$47&gt;=$D169,EH$47&lt;=EDATE($D169,'Summary&amp;Assumptions'!$G$32))*$B169+AND(EH$56&lt;'Summary&amp;Assumptions'!$J$31,EH$47&gt;=$FO169,EH$47&lt;=$FP169)*(('Summary&amp;Assumptions'!$H$25*$C169)*(1+'Summary&amp;Assumptions'!$J$29)^(EH$46-1))+AND(EH$56&lt;'Summary&amp;Assumptions'!$J$31,EH$47&gt;=$FQ169,EH$47&lt;=$FR169)*(('Summary&amp;Assumptions'!$H$25*$C169)*(1+'Summary&amp;Assumptions'!$J$29)^(EH$46-1))</f>
        <v>0</v>
      </c>
      <c r="ED169" s="588">
        <f>AND(EI$55&gt;0,SUM($E169:EC169)&lt;'Summary&amp;Assumptions'!$G$32*$B169,$D169&gt;='Summary&amp;Assumptions'!$D$17,EI$47&gt;=$D169,EI$47&lt;=EDATE($D169,'Summary&amp;Assumptions'!$G$32))*$B169+AND(EI$56&lt;'Summary&amp;Assumptions'!$J$31,EI$47&gt;=$FO169,EI$47&lt;=$FP169)*(('Summary&amp;Assumptions'!$H$25*$C169)*(1+'Summary&amp;Assumptions'!$J$29)^(EI$46-1))+AND(EI$56&lt;'Summary&amp;Assumptions'!$J$31,EI$47&gt;=$FQ169,EI$47&lt;=$FR169)*(('Summary&amp;Assumptions'!$H$25*$C169)*(1+'Summary&amp;Assumptions'!$J$29)^(EI$46-1))</f>
        <v>0</v>
      </c>
      <c r="EE169" s="588">
        <f>AND(EJ$55&gt;0,SUM($E169:ED169)&lt;'Summary&amp;Assumptions'!$G$32*$B169,$D169&gt;='Summary&amp;Assumptions'!$D$17,EJ$47&gt;=$D169,EJ$47&lt;=EDATE($D169,'Summary&amp;Assumptions'!$G$32))*$B169+AND(EJ$56&lt;'Summary&amp;Assumptions'!$J$31,EJ$47&gt;=$FO169,EJ$47&lt;=$FP169)*(('Summary&amp;Assumptions'!$H$25*$C169)*(1+'Summary&amp;Assumptions'!$J$29)^(EJ$46-1))+AND(EJ$56&lt;'Summary&amp;Assumptions'!$J$31,EJ$47&gt;=$FQ169,EJ$47&lt;=$FR169)*(('Summary&amp;Assumptions'!$H$25*$C169)*(1+'Summary&amp;Assumptions'!$J$29)^(EJ$46-1))</f>
        <v>0</v>
      </c>
      <c r="EF169" s="588">
        <f>AND(EK$55&gt;0,SUM($E169:EE169)&lt;'Summary&amp;Assumptions'!$G$32*$B169,$D169&gt;='Summary&amp;Assumptions'!$D$17,EK$47&gt;=$D169,EK$47&lt;=EDATE($D169,'Summary&amp;Assumptions'!$G$32))*$B169+AND(EK$56&lt;'Summary&amp;Assumptions'!$J$31,EK$47&gt;=$FO169,EK$47&lt;=$FP169)*(('Summary&amp;Assumptions'!$H$25*$C169)*(1+'Summary&amp;Assumptions'!$J$29)^(EK$46-1))+AND(EK$56&lt;'Summary&amp;Assumptions'!$J$31,EK$47&gt;=$FQ169,EK$47&lt;=$FR169)*(('Summary&amp;Assumptions'!$H$25*$C169)*(1+'Summary&amp;Assumptions'!$J$29)^(EK$46-1))</f>
        <v>0</v>
      </c>
      <c r="EG169" s="588">
        <f>AND(EL$55&gt;0,SUM($E169:EF169)&lt;'Summary&amp;Assumptions'!$G$32*$B169,$D169&gt;='Summary&amp;Assumptions'!$D$17,EL$47&gt;=$D169,EL$47&lt;=EDATE($D169,'Summary&amp;Assumptions'!$G$32))*$B169+AND(EL$56&lt;'Summary&amp;Assumptions'!$J$31,EL$47&gt;=$FO169,EL$47&lt;=$FP169)*(('Summary&amp;Assumptions'!$H$25*$C169)*(1+'Summary&amp;Assumptions'!$J$29)^(EL$46-1))+AND(EL$56&lt;'Summary&amp;Assumptions'!$J$31,EL$47&gt;=$FQ169,EL$47&lt;=$FR169)*(('Summary&amp;Assumptions'!$H$25*$C169)*(1+'Summary&amp;Assumptions'!$J$29)^(EL$46-1))</f>
        <v>0</v>
      </c>
      <c r="EH169" s="588">
        <f>AND(EM$55&gt;0,SUM($E169:EG169)&lt;'Summary&amp;Assumptions'!$G$32*$B169,$D169&gt;='Summary&amp;Assumptions'!$D$17,EM$47&gt;=$D169,EM$47&lt;=EDATE($D169,'Summary&amp;Assumptions'!$G$32))*$B169+AND(EM$56&lt;'Summary&amp;Assumptions'!$J$31,EM$47&gt;=$FO169,EM$47&lt;=$FP169)*(('Summary&amp;Assumptions'!$H$25*$C169)*(1+'Summary&amp;Assumptions'!$J$29)^(EM$46-1))+AND(EM$56&lt;'Summary&amp;Assumptions'!$J$31,EM$47&gt;=$FQ169,EM$47&lt;=$FR169)*(('Summary&amp;Assumptions'!$H$25*$C169)*(1+'Summary&amp;Assumptions'!$J$29)^(EM$46-1))</f>
        <v>0</v>
      </c>
      <c r="EI169" s="588">
        <f>AND(EN$55&gt;0,SUM($E169:EH169)&lt;'Summary&amp;Assumptions'!$G$32*$B169,$D169&gt;='Summary&amp;Assumptions'!$D$17,EN$47&gt;=$D169,EN$47&lt;=EDATE($D169,'Summary&amp;Assumptions'!$G$32))*$B169+AND(EN$56&lt;'Summary&amp;Assumptions'!$J$31,EN$47&gt;=$FO169,EN$47&lt;=$FP169)*(('Summary&amp;Assumptions'!$H$25*$C169)*(1+'Summary&amp;Assumptions'!$J$29)^(EN$46-1))+AND(EN$56&lt;'Summary&amp;Assumptions'!$J$31,EN$47&gt;=$FQ169,EN$47&lt;=$FR169)*(('Summary&amp;Assumptions'!$H$25*$C169)*(1+'Summary&amp;Assumptions'!$J$29)^(EN$46-1))</f>
        <v>0</v>
      </c>
      <c r="EJ169" s="588">
        <f>AND(EO$55&gt;0,SUM($E169:EI169)&lt;'Summary&amp;Assumptions'!$G$32*$B169,$D169&gt;='Summary&amp;Assumptions'!$D$17,EO$47&gt;=$D169,EO$47&lt;=EDATE($D169,'Summary&amp;Assumptions'!$G$32))*$B169+AND(EO$56&lt;'Summary&amp;Assumptions'!$J$31,EO$47&gt;=$FO169,EO$47&lt;=$FP169)*(('Summary&amp;Assumptions'!$H$25*$C169)*(1+'Summary&amp;Assumptions'!$J$29)^(EO$46-1))+AND(EO$56&lt;'Summary&amp;Assumptions'!$J$31,EO$47&gt;=$FQ169,EO$47&lt;=$FR169)*(('Summary&amp;Assumptions'!$H$25*$C169)*(1+'Summary&amp;Assumptions'!$J$29)^(EO$46-1))</f>
        <v>0</v>
      </c>
      <c r="EK169" s="588">
        <f>AND(EP$55&gt;0,SUM($E169:EJ169)&lt;'Summary&amp;Assumptions'!$G$32*$B169,$D169&gt;='Summary&amp;Assumptions'!$D$17,EP$47&gt;=$D169,EP$47&lt;=EDATE($D169,'Summary&amp;Assumptions'!$G$32))*$B169+AND(EP$56&lt;'Summary&amp;Assumptions'!$J$31,EP$47&gt;=$FO169,EP$47&lt;=$FP169)*(('Summary&amp;Assumptions'!$H$25*$C169)*(1+'Summary&amp;Assumptions'!$J$29)^(EP$46-1))+AND(EP$56&lt;'Summary&amp;Assumptions'!$J$31,EP$47&gt;=$FQ169,EP$47&lt;=$FR169)*(('Summary&amp;Assumptions'!$H$25*$C169)*(1+'Summary&amp;Assumptions'!$J$29)^(EP$46-1))</f>
        <v>0</v>
      </c>
      <c r="EL169" s="588">
        <f>AND(EQ$55&gt;0,SUM($E169:EK169)&lt;'Summary&amp;Assumptions'!$G$32*$B169,$D169&gt;='Summary&amp;Assumptions'!$D$17,EQ$47&gt;=$D169,EQ$47&lt;=EDATE($D169,'Summary&amp;Assumptions'!$G$32))*$B169+AND(EQ$56&lt;'Summary&amp;Assumptions'!$J$31,EQ$47&gt;=$FO169,EQ$47&lt;=$FP169)*(('Summary&amp;Assumptions'!$H$25*$C169)*(1+'Summary&amp;Assumptions'!$J$29)^(EQ$46-1))+AND(EQ$56&lt;'Summary&amp;Assumptions'!$J$31,EQ$47&gt;=$FQ169,EQ$47&lt;=$FR169)*(('Summary&amp;Assumptions'!$H$25*$C169)*(1+'Summary&amp;Assumptions'!$J$29)^(EQ$46-1))</f>
        <v>0</v>
      </c>
      <c r="EM169" s="588">
        <f>AND(ER$55&gt;0,SUM($E169:EL169)&lt;'Summary&amp;Assumptions'!$G$32*$B169,$D169&gt;='Summary&amp;Assumptions'!$D$17,ER$47&gt;=$D169,ER$47&lt;=EDATE($D169,'Summary&amp;Assumptions'!$G$32))*$B169+AND(ER$56&lt;'Summary&amp;Assumptions'!$J$31,ER$47&gt;=$FO169,ER$47&lt;=$FP169)*(('Summary&amp;Assumptions'!$H$25*$C169)*(1+'Summary&amp;Assumptions'!$J$29)^(ER$46-1))+AND(ER$56&lt;'Summary&amp;Assumptions'!$J$31,ER$47&gt;=$FQ169,ER$47&lt;=$FR169)*(('Summary&amp;Assumptions'!$H$25*$C169)*(1+'Summary&amp;Assumptions'!$J$29)^(ER$46-1))</f>
        <v>0</v>
      </c>
      <c r="EN169" s="588">
        <f>AND(ES$55&gt;0,SUM($E169:EM169)&lt;'Summary&amp;Assumptions'!$G$32*$B169,$D169&gt;='Summary&amp;Assumptions'!$D$17,ES$47&gt;=$D169,ES$47&lt;=EDATE($D169,'Summary&amp;Assumptions'!$G$32))*$B169+AND(ES$56&lt;'Summary&amp;Assumptions'!$J$31,ES$47&gt;=$FO169,ES$47&lt;=$FP169)*(('Summary&amp;Assumptions'!$H$25*$C169)*(1+'Summary&amp;Assumptions'!$J$29)^(ES$46-1))+AND(ES$56&lt;'Summary&amp;Assumptions'!$J$31,ES$47&gt;=$FQ169,ES$47&lt;=$FR169)*(('Summary&amp;Assumptions'!$H$25*$C169)*(1+'Summary&amp;Assumptions'!$J$29)^(ES$46-1))</f>
        <v>0</v>
      </c>
      <c r="EO169" s="588">
        <f>AND(ET$55&gt;0,SUM($E169:EN169)&lt;'Summary&amp;Assumptions'!$G$32*$B169,$D169&gt;='Summary&amp;Assumptions'!$D$17,ET$47&gt;=$D169,ET$47&lt;=EDATE($D169,'Summary&amp;Assumptions'!$G$32))*$B169+AND(ET$56&lt;'Summary&amp;Assumptions'!$J$31,ET$47&gt;=$FO169,ET$47&lt;=$FP169)*(('Summary&amp;Assumptions'!$H$25*$C169)*(1+'Summary&amp;Assumptions'!$J$29)^(ET$46-1))+AND(ET$56&lt;'Summary&amp;Assumptions'!$J$31,ET$47&gt;=$FQ169,ET$47&lt;=$FR169)*(('Summary&amp;Assumptions'!$H$25*$C169)*(1+'Summary&amp;Assumptions'!$J$29)^(ET$46-1))</f>
        <v>0</v>
      </c>
      <c r="EP169" s="588">
        <f>AND(EU$55&gt;0,SUM($E169:EO169)&lt;'Summary&amp;Assumptions'!$G$32*$B169,$D169&gt;='Summary&amp;Assumptions'!$D$17,EU$47&gt;=$D169,EU$47&lt;=EDATE($D169,'Summary&amp;Assumptions'!$G$32))*$B169+AND(EU$56&lt;'Summary&amp;Assumptions'!$J$31,EU$47&gt;=$FO169,EU$47&lt;=$FP169)*(('Summary&amp;Assumptions'!$H$25*$C169)*(1+'Summary&amp;Assumptions'!$J$29)^(EU$46-1))+AND(EU$56&lt;'Summary&amp;Assumptions'!$J$31,EU$47&gt;=$FQ169,EU$47&lt;=$FR169)*(('Summary&amp;Assumptions'!$H$25*$C169)*(1+'Summary&amp;Assumptions'!$J$29)^(EU$46-1))</f>
        <v>0</v>
      </c>
      <c r="EQ169" s="588">
        <f>AND(EV$55&gt;0,SUM($E169:EP169)&lt;'Summary&amp;Assumptions'!$G$32*$B169,$D169&gt;='Summary&amp;Assumptions'!$D$17,EV$47&gt;=$D169,EV$47&lt;=EDATE($D169,'Summary&amp;Assumptions'!$G$32))*$B169+AND(EV$56&lt;'Summary&amp;Assumptions'!$J$31,EV$47&gt;=$FO169,EV$47&lt;=$FP169)*(('Summary&amp;Assumptions'!$H$25*$C169)*(1+'Summary&amp;Assumptions'!$J$29)^(EV$46-1))+AND(EV$56&lt;'Summary&amp;Assumptions'!$J$31,EV$47&gt;=$FQ169,EV$47&lt;=$FR169)*(('Summary&amp;Assumptions'!$H$25*$C169)*(1+'Summary&amp;Assumptions'!$J$29)^(EV$46-1))</f>
        <v>0</v>
      </c>
      <c r="ER169" s="588">
        <f>AND(EW$55&gt;0,SUM($E169:EQ169)&lt;'Summary&amp;Assumptions'!$G$32*$B169,$D169&gt;='Summary&amp;Assumptions'!$D$17,EW$47&gt;=$D169,EW$47&lt;=EDATE($D169,'Summary&amp;Assumptions'!$G$32))*$B169+AND(EW$56&lt;'Summary&amp;Assumptions'!$J$31,EW$47&gt;=$FO169,EW$47&lt;=$FP169)*(('Summary&amp;Assumptions'!$H$25*$C169)*(1+'Summary&amp;Assumptions'!$J$29)^(EW$46-1))+AND(EW$56&lt;'Summary&amp;Assumptions'!$J$31,EW$47&gt;=$FQ169,EW$47&lt;=$FR169)*(('Summary&amp;Assumptions'!$H$25*$C169)*(1+'Summary&amp;Assumptions'!$J$29)^(EW$46-1))</f>
        <v>0</v>
      </c>
      <c r="ES169" s="588">
        <f>AND(EX$55&gt;0,SUM($E169:ER169)&lt;'Summary&amp;Assumptions'!$G$32*$B169,$D169&gt;='Summary&amp;Assumptions'!$D$17,EX$47&gt;=$D169,EX$47&lt;=EDATE($D169,'Summary&amp;Assumptions'!$G$32))*$B169+AND(EX$56&lt;'Summary&amp;Assumptions'!$J$31,EX$47&gt;=$FO169,EX$47&lt;=$FP169)*(('Summary&amp;Assumptions'!$H$25*$C169)*(1+'Summary&amp;Assumptions'!$J$29)^(EX$46-1))+AND(EX$56&lt;'Summary&amp;Assumptions'!$J$31,EX$47&gt;=$FQ169,EX$47&lt;=$FR169)*(('Summary&amp;Assumptions'!$H$25*$C169)*(1+'Summary&amp;Assumptions'!$J$29)^(EX$46-1))</f>
        <v>0</v>
      </c>
      <c r="ET169" s="588">
        <f>AND(EY$55&gt;0,SUM($E169:ES169)&lt;'Summary&amp;Assumptions'!$G$32*$B169,$D169&gt;='Summary&amp;Assumptions'!$D$17,EY$47&gt;=$D169,EY$47&lt;=EDATE($D169,'Summary&amp;Assumptions'!$G$32))*$B169+AND(EY$56&lt;'Summary&amp;Assumptions'!$J$31,EY$47&gt;=$FO169,EY$47&lt;=$FP169)*(('Summary&amp;Assumptions'!$H$25*$C169)*(1+'Summary&amp;Assumptions'!$J$29)^(EY$46-1))+AND(EY$56&lt;'Summary&amp;Assumptions'!$J$31,EY$47&gt;=$FQ169,EY$47&lt;=$FR169)*(('Summary&amp;Assumptions'!$H$25*$C169)*(1+'Summary&amp;Assumptions'!$J$29)^(EY$46-1))</f>
        <v>0</v>
      </c>
      <c r="EU169" s="588">
        <f>AND(EZ$55&gt;0,SUM($E169:ET169)&lt;'Summary&amp;Assumptions'!$G$32*$B169,$D169&gt;='Summary&amp;Assumptions'!$D$17,EZ$47&gt;=$D169,EZ$47&lt;=EDATE($D169,'Summary&amp;Assumptions'!$G$32))*$B169+AND(EZ$56&lt;'Summary&amp;Assumptions'!$J$31,EZ$47&gt;=$FO169,EZ$47&lt;=$FP169)*(('Summary&amp;Assumptions'!$H$25*$C169)*(1+'Summary&amp;Assumptions'!$J$29)^(EZ$46-1))+AND(EZ$56&lt;'Summary&amp;Assumptions'!$J$31,EZ$47&gt;=$FQ169,EZ$47&lt;=$FR169)*(('Summary&amp;Assumptions'!$H$25*$C169)*(1+'Summary&amp;Assumptions'!$J$29)^(EZ$46-1))</f>
        <v>0</v>
      </c>
      <c r="EV169" s="588">
        <f>AND(FA$55&gt;0,SUM($E169:EU169)&lt;'Summary&amp;Assumptions'!$G$32*$B169,$D169&gt;='Summary&amp;Assumptions'!$D$17,FA$47&gt;=$D169,FA$47&lt;=EDATE($D169,'Summary&amp;Assumptions'!$G$32))*$B169+AND(FA$56&lt;'Summary&amp;Assumptions'!$J$31,FA$47&gt;=$FO169,FA$47&lt;=$FP169)*(('Summary&amp;Assumptions'!$H$25*$C169)*(1+'Summary&amp;Assumptions'!$J$29)^(FA$46-1))+AND(FA$56&lt;'Summary&amp;Assumptions'!$J$31,FA$47&gt;=$FQ169,FA$47&lt;=$FR169)*(('Summary&amp;Assumptions'!$H$25*$C169)*(1+'Summary&amp;Assumptions'!$J$29)^(FA$46-1))</f>
        <v>0</v>
      </c>
      <c r="EW169" s="588">
        <f>AND(FB$55&gt;0,SUM($E169:EV169)&lt;'Summary&amp;Assumptions'!$G$32*$B169,$D169&gt;='Summary&amp;Assumptions'!$D$17,FB$47&gt;=$D169,FB$47&lt;=EDATE($D169,'Summary&amp;Assumptions'!$G$32))*$B169+AND(FB$56&lt;'Summary&amp;Assumptions'!$J$31,FB$47&gt;=$FO169,FB$47&lt;=$FP169)*(('Summary&amp;Assumptions'!$H$25*$C169)*(1+'Summary&amp;Assumptions'!$J$29)^(FB$46-1))+AND(FB$56&lt;'Summary&amp;Assumptions'!$J$31,FB$47&gt;=$FQ169,FB$47&lt;=$FR169)*(('Summary&amp;Assumptions'!$H$25*$C169)*(1+'Summary&amp;Assumptions'!$J$29)^(FB$46-1))</f>
        <v>0</v>
      </c>
      <c r="EX169" s="588">
        <f>AND(FC$55&gt;0,SUM($E169:EW169)&lt;'Summary&amp;Assumptions'!$G$32*$B169,$D169&gt;='Summary&amp;Assumptions'!$D$17,FC$47&gt;=$D169,FC$47&lt;=EDATE($D169,'Summary&amp;Assumptions'!$G$32))*$B169+AND(FC$56&lt;'Summary&amp;Assumptions'!$J$31,FC$47&gt;=$FO169,FC$47&lt;=$FP169)*(('Summary&amp;Assumptions'!$H$25*$C169)*(1+'Summary&amp;Assumptions'!$J$29)^(FC$46-1))+AND(FC$56&lt;'Summary&amp;Assumptions'!$J$31,FC$47&gt;=$FQ169,FC$47&lt;=$FR169)*(('Summary&amp;Assumptions'!$H$25*$C169)*(1+'Summary&amp;Assumptions'!$J$29)^(FC$46-1))</f>
        <v>0</v>
      </c>
      <c r="EY169" s="588">
        <f>AND(FD$55&gt;0,SUM($E169:EX169)&lt;'Summary&amp;Assumptions'!$G$32*$B169,$D169&gt;='Summary&amp;Assumptions'!$D$17,FD$47&gt;=$D169,FD$47&lt;=EDATE($D169,'Summary&amp;Assumptions'!$G$32))*$B169+AND(FD$56&lt;'Summary&amp;Assumptions'!$J$31,FD$47&gt;=$FO169,FD$47&lt;=$FP169)*(('Summary&amp;Assumptions'!$H$25*$C169)*(1+'Summary&amp;Assumptions'!$J$29)^(FD$46-1))+AND(FD$56&lt;'Summary&amp;Assumptions'!$J$31,FD$47&gt;=$FQ169,FD$47&lt;=$FR169)*(('Summary&amp;Assumptions'!$H$25*$C169)*(1+'Summary&amp;Assumptions'!$J$29)^(FD$46-1))</f>
        <v>0</v>
      </c>
      <c r="EZ169" s="588">
        <f>AND(FE$55&gt;0,SUM($E169:EY169)&lt;'Summary&amp;Assumptions'!$G$32*$B169,$D169&gt;='Summary&amp;Assumptions'!$D$17,FE$47&gt;=$D169,FE$47&lt;=EDATE($D169,'Summary&amp;Assumptions'!$G$32))*$B169+AND(FE$56&lt;'Summary&amp;Assumptions'!$J$31,FE$47&gt;=$FO169,FE$47&lt;=$FP169)*(('Summary&amp;Assumptions'!$H$25*$C169)*(1+'Summary&amp;Assumptions'!$J$29)^(FE$46-1))+AND(FE$56&lt;'Summary&amp;Assumptions'!$J$31,FE$47&gt;=$FQ169,FE$47&lt;=$FR169)*(('Summary&amp;Assumptions'!$H$25*$C169)*(1+'Summary&amp;Assumptions'!$J$29)^(FE$46-1))</f>
        <v>0</v>
      </c>
      <c r="FA169" s="588">
        <f>AND(FF$55&gt;0,SUM($E169:EZ169)&lt;'Summary&amp;Assumptions'!$G$32*$B169,$D169&gt;='Summary&amp;Assumptions'!$D$17,FF$47&gt;=$D169,FF$47&lt;=EDATE($D169,'Summary&amp;Assumptions'!$G$32))*$B169+AND(FF$56&lt;'Summary&amp;Assumptions'!$J$31,FF$47&gt;=$FO169,FF$47&lt;=$FP169)*(('Summary&amp;Assumptions'!$H$25*$C169)*(1+'Summary&amp;Assumptions'!$J$29)^(FF$46-1))+AND(FF$56&lt;'Summary&amp;Assumptions'!$J$31,FF$47&gt;=$FQ169,FF$47&lt;=$FR169)*(('Summary&amp;Assumptions'!$H$25*$C169)*(1+'Summary&amp;Assumptions'!$J$29)^(FF$46-1))</f>
        <v>0</v>
      </c>
      <c r="FB169" s="588">
        <f>AND(FG$55&gt;0,SUM($E169:FA169)&lt;'Summary&amp;Assumptions'!$G$32*$B169,$D169&gt;='Summary&amp;Assumptions'!$D$17,FG$47&gt;=$D169,FG$47&lt;=EDATE($D169,'Summary&amp;Assumptions'!$G$32))*$B169+AND(FG$56&lt;'Summary&amp;Assumptions'!$J$31,FG$47&gt;=$FO169,FG$47&lt;=$FP169)*(('Summary&amp;Assumptions'!$H$25*$C169)*(1+'Summary&amp;Assumptions'!$J$29)^(FG$46-1))+AND(FG$56&lt;'Summary&amp;Assumptions'!$J$31,FG$47&gt;=$FQ169,FG$47&lt;=$FR169)*(('Summary&amp;Assumptions'!$H$25*$C169)*(1+'Summary&amp;Assumptions'!$J$29)^(FG$46-1))</f>
        <v>0</v>
      </c>
      <c r="FC169" s="588">
        <f>AND(FH$55&gt;0,SUM($E169:FB169)&lt;'Summary&amp;Assumptions'!$G$32*$B169,$D169&gt;='Summary&amp;Assumptions'!$D$17,FH$47&gt;=$D169,FH$47&lt;=EDATE($D169,'Summary&amp;Assumptions'!$G$32))*$B169+AND(FH$56&lt;'Summary&amp;Assumptions'!$J$31,FH$47&gt;=$FO169,FH$47&lt;=$FP169)*(('Summary&amp;Assumptions'!$H$25*$C169)*(1+'Summary&amp;Assumptions'!$J$29)^(FH$46-1))+AND(FH$56&lt;'Summary&amp;Assumptions'!$J$31,FH$47&gt;=$FQ169,FH$47&lt;=$FR169)*(('Summary&amp;Assumptions'!$H$25*$C169)*(1+'Summary&amp;Assumptions'!$J$29)^(FH$46-1))</f>
        <v>0</v>
      </c>
      <c r="FD169" s="588">
        <f>AND(FI$55&gt;0,SUM($E169:FC169)&lt;'Summary&amp;Assumptions'!$G$32*$B169,$D169&gt;='Summary&amp;Assumptions'!$D$17,FI$47&gt;=$D169,FI$47&lt;=EDATE($D169,'Summary&amp;Assumptions'!$G$32))*$B169+AND(FI$56&lt;'Summary&amp;Assumptions'!$J$31,FI$47&gt;=$FO169,FI$47&lt;=$FP169)*(('Summary&amp;Assumptions'!$H$25*$C169)*(1+'Summary&amp;Assumptions'!$J$29)^(FI$46-1))+AND(FI$56&lt;'Summary&amp;Assumptions'!$J$31,FI$47&gt;=$FQ169,FI$47&lt;=$FR169)*(('Summary&amp;Assumptions'!$H$25*$C169)*(1+'Summary&amp;Assumptions'!$J$29)^(FI$46-1))</f>
        <v>0</v>
      </c>
      <c r="FE169" s="588">
        <f>AND(FJ$55&gt;0,SUM($E169:FD169)&lt;'Summary&amp;Assumptions'!$G$32*$B169,$D169&gt;='Summary&amp;Assumptions'!$D$17,FJ$47&gt;=$D169,FJ$47&lt;=EDATE($D169,'Summary&amp;Assumptions'!$G$32))*$B169+AND(FJ$56&lt;'Summary&amp;Assumptions'!$J$31,FJ$47&gt;=$FO169,FJ$47&lt;=$FP169)*(('Summary&amp;Assumptions'!$H$25*$C169)*(1+'Summary&amp;Assumptions'!$J$29)^(FJ$46-1))+AND(FJ$56&lt;'Summary&amp;Assumptions'!$J$31,FJ$47&gt;=$FQ169,FJ$47&lt;=$FR169)*(('Summary&amp;Assumptions'!$H$25*$C169)*(1+'Summary&amp;Assumptions'!$J$29)^(FJ$46-1))</f>
        <v>0</v>
      </c>
      <c r="FF169" s="588">
        <f>AND(FK$55&gt;0,SUM($E169:FE169)&lt;'Summary&amp;Assumptions'!$G$32*$B169,$D169&gt;='Summary&amp;Assumptions'!$D$17,FK$47&gt;=$D169,FK$47&lt;=EDATE($D169,'Summary&amp;Assumptions'!$G$32))*$B169+AND(FK$56&lt;'Summary&amp;Assumptions'!$J$31,FK$47&gt;=$FO169,FK$47&lt;=$FP169)*(('Summary&amp;Assumptions'!$H$25*$C169)*(1+'Summary&amp;Assumptions'!$J$29)^(FK$46-1))+AND(FK$56&lt;'Summary&amp;Assumptions'!$J$31,FK$47&gt;=$FQ169,FK$47&lt;=$FR169)*(('Summary&amp;Assumptions'!$H$25*$C169)*(1+'Summary&amp;Assumptions'!$J$29)^(FK$46-1))</f>
        <v>0</v>
      </c>
      <c r="FG169" s="588">
        <f>AND(FL$55&gt;0,SUM($E169:FF169)&lt;'Summary&amp;Assumptions'!$G$32*$B169,$D169&gt;='Summary&amp;Assumptions'!$D$17,FL$47&gt;=$D169,FL$47&lt;=EDATE($D169,'Summary&amp;Assumptions'!$G$32))*$B169+AND(FL$56&lt;'Summary&amp;Assumptions'!$J$31,FL$47&gt;=$FO169,FL$47&lt;=$FP169)*(('Summary&amp;Assumptions'!$H$25*$C169)*(1+'Summary&amp;Assumptions'!$J$29)^(FL$46-1))+AND(FL$56&lt;'Summary&amp;Assumptions'!$J$31,FL$47&gt;=$FQ169,FL$47&lt;=$FR169)*(('Summary&amp;Assumptions'!$H$25*$C169)*(1+'Summary&amp;Assumptions'!$J$29)^(FL$46-1))</f>
        <v>0</v>
      </c>
      <c r="FH169" s="588">
        <f>AND(FM$55&gt;0,SUM($E169:FG169)&lt;'Summary&amp;Assumptions'!$G$32*$B169,$D169&gt;='Summary&amp;Assumptions'!$D$17,FM$47&gt;=$D169,FM$47&lt;=EDATE($D169,'Summary&amp;Assumptions'!$G$32))*$B169+AND(FM$56&lt;'Summary&amp;Assumptions'!$J$31,FM$47&gt;=$FO169,FM$47&lt;=$FP169)*(('Summary&amp;Assumptions'!$H$25*$C169)*(1+'Summary&amp;Assumptions'!$J$29)^(FM$46-1))+AND(FM$56&lt;'Summary&amp;Assumptions'!$J$31,FM$47&gt;=$FQ169,FM$47&lt;=$FR169)*(('Summary&amp;Assumptions'!$H$25*$C169)*(1+'Summary&amp;Assumptions'!$J$29)^(FM$46-1))</f>
        <v>0</v>
      </c>
      <c r="FI169" s="588">
        <f>AND(FN$55&gt;0,SUM($E169:FH169)&lt;'Summary&amp;Assumptions'!$G$32*$B169,$D169&gt;='Summary&amp;Assumptions'!$D$17,FN$47&gt;=$D169,FN$47&lt;=EDATE($D169,'Summary&amp;Assumptions'!$G$32))*$B169+AND(FN$56&lt;'Summary&amp;Assumptions'!$J$31,FN$47&gt;=$FO169,FN$47&lt;=$FP169)*(('Summary&amp;Assumptions'!$H$25*$C169)*(1+'Summary&amp;Assumptions'!$J$29)^(FN$46-1))+AND(FN$56&lt;'Summary&amp;Assumptions'!$J$31,FN$47&gt;=$FQ169,FN$47&lt;=$FR169)*(('Summary&amp;Assumptions'!$H$25*$C169)*(1+'Summary&amp;Assumptions'!$J$29)^(FN$46-1))</f>
        <v>0</v>
      </c>
      <c r="FJ169" s="588">
        <f>AND(FO$55&gt;0,SUM($E169:FI169)&lt;'Summary&amp;Assumptions'!$G$32*$B169,$D169&gt;='Summary&amp;Assumptions'!$D$17,FO$47&gt;=$D169,FO$47&lt;=EDATE($D169,'Summary&amp;Assumptions'!$G$32))*$B169+AND(FO$56&lt;'Summary&amp;Assumptions'!$J$31,FO$47&gt;=$FO169,FO$47&lt;=$FP169)*(('Summary&amp;Assumptions'!$H$25*$C169)*(1+'Summary&amp;Assumptions'!$J$29)^(FO$46-1))+AND(FO$56&lt;'Summary&amp;Assumptions'!$J$31,FO$47&gt;=$FQ169,FO$47&lt;=$FR169)*(('Summary&amp;Assumptions'!$H$25*$C169)*(1+'Summary&amp;Assumptions'!$J$29)^(FO$46-1))</f>
        <v>0</v>
      </c>
      <c r="FK169" s="588">
        <f>AND(FP$55&gt;0,SUM($E169:FJ169)&lt;'Summary&amp;Assumptions'!$G$32*$B169,$D169&gt;='Summary&amp;Assumptions'!$D$17,FP$47&gt;=$D169,FP$47&lt;=EDATE($D169,'Summary&amp;Assumptions'!$G$32))*$B169+AND(FP$56&lt;'Summary&amp;Assumptions'!$J$31,FP$47&gt;=$FO169,FP$47&lt;=$FP169)*(('Summary&amp;Assumptions'!$H$25*$C169)*(1+'Summary&amp;Assumptions'!$J$29)^(FP$46-1))+AND(FP$56&lt;'Summary&amp;Assumptions'!$J$31,FP$47&gt;=$FQ169,FP$47&lt;=$FR169)*(('Summary&amp;Assumptions'!$H$25*$C169)*(1+'Summary&amp;Assumptions'!$J$29)^(FP$46-1))</f>
        <v>0</v>
      </c>
      <c r="FL169" s="588">
        <f>AND(FQ$55&gt;0,SUM($E169:FK169)&lt;'Summary&amp;Assumptions'!$G$32*$B169,$D169&gt;='Summary&amp;Assumptions'!$D$17,FQ$47&gt;=$D169,FQ$47&lt;=EDATE($D169,'Summary&amp;Assumptions'!$G$32))*$B169+AND(FQ$56&lt;'Summary&amp;Assumptions'!$J$31,FQ$47&gt;=$FO169,FQ$47&lt;=$FP169)*(('Summary&amp;Assumptions'!$H$25*$C169)*(1+'Summary&amp;Assumptions'!$J$29)^(FQ$46-1))+AND(FQ$56&lt;'Summary&amp;Assumptions'!$J$31,FQ$47&gt;=$FQ169,FQ$47&lt;=$FR169)*(('Summary&amp;Assumptions'!$H$25*$C169)*(1+'Summary&amp;Assumptions'!$J$29)^(FQ$46-1))</f>
        <v>0</v>
      </c>
      <c r="FO169" s="576">
        <f>EDATE(D169,'Summary&amp;Assumptions'!$G$34)</f>
        <v>45931</v>
      </c>
      <c r="FP169" s="576">
        <f>EDATE(FO169,'Summary&amp;Assumptions'!$G$33-1)</f>
        <v>45962</v>
      </c>
      <c r="FQ169" s="576">
        <f>EDATE(FO169,'Summary&amp;Assumptions'!$G$34)</f>
        <v>46296</v>
      </c>
      <c r="FR169" s="576">
        <f>EDATE(FQ169,'Summary&amp;Assumptions'!$G$33-1)</f>
        <v>46327</v>
      </c>
    </row>
    <row r="170" spans="2:174" hidden="1" x14ac:dyDescent="0.2">
      <c r="B170" s="588">
        <v>0</v>
      </c>
      <c r="C170" s="193">
        <v>0</v>
      </c>
      <c r="D170" s="589">
        <v>45597</v>
      </c>
      <c r="F170" s="588">
        <f>AND(K$55&gt;0,SUM($E170:E170)&lt;'Summary&amp;Assumptions'!$G$32*$B170,$D170&gt;='Summary&amp;Assumptions'!$D$17,K$47&gt;=$D170,K$47&lt;=EDATE($D170,'Summary&amp;Assumptions'!$G$32))*$B170+AND(K$56&lt;'Summary&amp;Assumptions'!$J$31,K$47&gt;=$FO170,K$47&lt;=$FP170)*(('Summary&amp;Assumptions'!$H$25*$C170)*(1+'Summary&amp;Assumptions'!$J$29)^(K$46-1))+AND(K$56&lt;'Summary&amp;Assumptions'!$J$31,K$47&gt;=$FQ170,K$47&lt;=$FR170)*(('Summary&amp;Assumptions'!$H$25*$C170)*(1+'Summary&amp;Assumptions'!$J$29)^(K$46-1))</f>
        <v>0</v>
      </c>
      <c r="G170" s="588">
        <f>AND(L$55&gt;0,SUM($E170:F170)&lt;'Summary&amp;Assumptions'!$G$32*$B170,$D170&gt;='Summary&amp;Assumptions'!$D$17,L$47&gt;=$D170,L$47&lt;=EDATE($D170,'Summary&amp;Assumptions'!$G$32))*$B170+AND(L$56&lt;'Summary&amp;Assumptions'!$J$31,L$47&gt;=$FO170,L$47&lt;=$FP170)*(('Summary&amp;Assumptions'!$H$25*$C170)*(1+'Summary&amp;Assumptions'!$J$29)^(L$46-1))+AND(L$56&lt;'Summary&amp;Assumptions'!$J$31,L$47&gt;=$FQ170,L$47&lt;=$FR170)*(('Summary&amp;Assumptions'!$H$25*$C170)*(1+'Summary&amp;Assumptions'!$J$29)^(L$46-1))</f>
        <v>0</v>
      </c>
      <c r="H170" s="588">
        <f>AND(M$55&gt;0,SUM($E170:G170)&lt;'Summary&amp;Assumptions'!$G$32*$B170,$D170&gt;='Summary&amp;Assumptions'!$D$17,M$47&gt;=$D170,M$47&lt;=EDATE($D170,'Summary&amp;Assumptions'!$G$32))*$B170+AND(M$56&lt;'Summary&amp;Assumptions'!$J$31,M$47&gt;=$FO170,M$47&lt;=$FP170)*(('Summary&amp;Assumptions'!$H$25*$C170)*(1+'Summary&amp;Assumptions'!$J$29)^(M$46-1))+AND(M$56&lt;'Summary&amp;Assumptions'!$J$31,M$47&gt;=$FQ170,M$47&lt;=$FR170)*(('Summary&amp;Assumptions'!$H$25*$C170)*(1+'Summary&amp;Assumptions'!$J$29)^(M$46-1))</f>
        <v>0</v>
      </c>
      <c r="I170" s="588">
        <f>AND(N$55&gt;0,SUM($E170:H170)&lt;'Summary&amp;Assumptions'!$G$32*$B170,$D170&gt;='Summary&amp;Assumptions'!$D$17,N$47&gt;=$D170,N$47&lt;=EDATE($D170,'Summary&amp;Assumptions'!$G$32))*$B170+AND(N$56&lt;'Summary&amp;Assumptions'!$J$31,N$47&gt;=$FO170,N$47&lt;=$FP170)*(('Summary&amp;Assumptions'!$H$25*$C170)*(1+'Summary&amp;Assumptions'!$J$29)^(N$46-1))+AND(N$56&lt;'Summary&amp;Assumptions'!$J$31,N$47&gt;=$FQ170,N$47&lt;=$FR170)*(('Summary&amp;Assumptions'!$H$25*$C170)*(1+'Summary&amp;Assumptions'!$J$29)^(N$46-1))</f>
        <v>0</v>
      </c>
      <c r="J170" s="588">
        <f>AND(O$55&gt;0,SUM($E170:I170)&lt;'Summary&amp;Assumptions'!$G$32*$B170,$D170&gt;='Summary&amp;Assumptions'!$D$17,O$47&gt;=$D170,O$47&lt;=EDATE($D170,'Summary&amp;Assumptions'!$G$32))*$B170+AND(O$56&lt;'Summary&amp;Assumptions'!$J$31,O$47&gt;=$FO170,O$47&lt;=$FP170)*(('Summary&amp;Assumptions'!$H$25*$C170)*(1+'Summary&amp;Assumptions'!$J$29)^(O$46-1))+AND(O$56&lt;'Summary&amp;Assumptions'!$J$31,O$47&gt;=$FQ170,O$47&lt;=$FR170)*(('Summary&amp;Assumptions'!$H$25*$C170)*(1+'Summary&amp;Assumptions'!$J$29)^(O$46-1))</f>
        <v>0</v>
      </c>
      <c r="K170" s="588">
        <f>AND(P$55&gt;0,SUM($E170:J170)&lt;'Summary&amp;Assumptions'!$G$32*$B170,$D170&gt;='Summary&amp;Assumptions'!$D$17,P$47&gt;=$D170,P$47&lt;=EDATE($D170,'Summary&amp;Assumptions'!$G$32))*$B170+AND(P$56&lt;'Summary&amp;Assumptions'!$J$31,P$47&gt;=$FO170,P$47&lt;=$FP170)*(('Summary&amp;Assumptions'!$H$25*$C170)*(1+'Summary&amp;Assumptions'!$J$29)^(P$46-1))+AND(P$56&lt;'Summary&amp;Assumptions'!$J$31,P$47&gt;=$FQ170,P$47&lt;=$FR170)*(('Summary&amp;Assumptions'!$H$25*$C170)*(1+'Summary&amp;Assumptions'!$J$29)^(P$46-1))</f>
        <v>0</v>
      </c>
      <c r="L170" s="588">
        <f>AND(Q$55&gt;0,SUM($E170:K170)&lt;'Summary&amp;Assumptions'!$G$32*$B170,$D170&gt;='Summary&amp;Assumptions'!$D$17,Q$47&gt;=$D170,Q$47&lt;=EDATE($D170,'Summary&amp;Assumptions'!$G$32))*$B170+AND(Q$56&lt;'Summary&amp;Assumptions'!$J$31,Q$47&gt;=$FO170,Q$47&lt;=$FP170)*(('Summary&amp;Assumptions'!$H$25*$C170)*(1+'Summary&amp;Assumptions'!$J$29)^(Q$46-1))+AND(Q$56&lt;'Summary&amp;Assumptions'!$J$31,Q$47&gt;=$FQ170,Q$47&lt;=$FR170)*(('Summary&amp;Assumptions'!$H$25*$C170)*(1+'Summary&amp;Assumptions'!$J$29)^(Q$46-1))</f>
        <v>0</v>
      </c>
      <c r="M170" s="588">
        <f>AND(R$55&gt;0,SUM($E170:L170)&lt;'Summary&amp;Assumptions'!$G$32*$B170,$D170&gt;='Summary&amp;Assumptions'!$D$17,R$47&gt;=$D170,R$47&lt;=EDATE($D170,'Summary&amp;Assumptions'!$G$32))*$B170+AND(R$56&lt;'Summary&amp;Assumptions'!$J$31,R$47&gt;=$FO170,R$47&lt;=$FP170)*(('Summary&amp;Assumptions'!$H$25*$C170)*(1+'Summary&amp;Assumptions'!$J$29)^(R$46-1))+AND(R$56&lt;'Summary&amp;Assumptions'!$J$31,R$47&gt;=$FQ170,R$47&lt;=$FR170)*(('Summary&amp;Assumptions'!$H$25*$C170)*(1+'Summary&amp;Assumptions'!$J$29)^(R$46-1))</f>
        <v>0</v>
      </c>
      <c r="N170" s="588">
        <f>AND(S$55&gt;0,SUM($E170:M170)&lt;'Summary&amp;Assumptions'!$G$32*$B170,$D170&gt;='Summary&amp;Assumptions'!$D$17,S$47&gt;=$D170,S$47&lt;=EDATE($D170,'Summary&amp;Assumptions'!$G$32))*$B170+AND(S$56&lt;'Summary&amp;Assumptions'!$J$31,S$47&gt;=$FO170,S$47&lt;=$FP170)*(('Summary&amp;Assumptions'!$H$25*$C170)*(1+'Summary&amp;Assumptions'!$J$29)^(S$46-1))+AND(S$56&lt;'Summary&amp;Assumptions'!$J$31,S$47&gt;=$FQ170,S$47&lt;=$FR170)*(('Summary&amp;Assumptions'!$H$25*$C170)*(1+'Summary&amp;Assumptions'!$J$29)^(S$46-1))</f>
        <v>0</v>
      </c>
      <c r="O170" s="588">
        <f>AND(T$55&gt;0,SUM($E170:N170)&lt;'Summary&amp;Assumptions'!$G$32*$B170,$D170&gt;='Summary&amp;Assumptions'!$D$17,T$47&gt;=$D170,T$47&lt;=EDATE($D170,'Summary&amp;Assumptions'!$G$32))*$B170+AND(T$56&lt;'Summary&amp;Assumptions'!$J$31,T$47&gt;=$FO170,T$47&lt;=$FP170)*(('Summary&amp;Assumptions'!$H$25*$C170)*(1+'Summary&amp;Assumptions'!$J$29)^(T$46-1))+AND(T$56&lt;'Summary&amp;Assumptions'!$J$31,T$47&gt;=$FQ170,T$47&lt;=$FR170)*(('Summary&amp;Assumptions'!$H$25*$C170)*(1+'Summary&amp;Assumptions'!$J$29)^(T$46-1))</f>
        <v>0</v>
      </c>
      <c r="P170" s="588">
        <f>AND(U$55&gt;0,SUM($E170:O170)&lt;'Summary&amp;Assumptions'!$G$32*$B170,$D170&gt;='Summary&amp;Assumptions'!$D$17,U$47&gt;=$D170,U$47&lt;=EDATE($D170,'Summary&amp;Assumptions'!$G$32))*$B170+AND(U$56&lt;'Summary&amp;Assumptions'!$J$31,U$47&gt;=$FO170,U$47&lt;=$FP170)*(('Summary&amp;Assumptions'!$H$25*$C170)*(1+'Summary&amp;Assumptions'!$J$29)^(U$46-1))+AND(U$56&lt;'Summary&amp;Assumptions'!$J$31,U$47&gt;=$FQ170,U$47&lt;=$FR170)*(('Summary&amp;Assumptions'!$H$25*$C170)*(1+'Summary&amp;Assumptions'!$J$29)^(U$46-1))</f>
        <v>0</v>
      </c>
      <c r="Q170" s="588">
        <f>AND(V$55&gt;0,SUM($E170:P170)&lt;'Summary&amp;Assumptions'!$G$32*$B170,$D170&gt;='Summary&amp;Assumptions'!$D$17,V$47&gt;=$D170,V$47&lt;=EDATE($D170,'Summary&amp;Assumptions'!$G$32))*$B170+AND(V$56&lt;'Summary&amp;Assumptions'!$J$31,V$47&gt;=$FO170,V$47&lt;=$FP170)*(('Summary&amp;Assumptions'!$H$25*$C170)*(1+'Summary&amp;Assumptions'!$J$29)^(V$46-1))+AND(V$56&lt;'Summary&amp;Assumptions'!$J$31,V$47&gt;=$FQ170,V$47&lt;=$FR170)*(('Summary&amp;Assumptions'!$H$25*$C170)*(1+'Summary&amp;Assumptions'!$J$29)^(V$46-1))</f>
        <v>0</v>
      </c>
      <c r="R170" s="588">
        <f>AND(W$55&gt;0,SUM($E170:Q170)&lt;'Summary&amp;Assumptions'!$G$32*$B170,$D170&gt;='Summary&amp;Assumptions'!$D$17,W$47&gt;=$D170,W$47&lt;=EDATE($D170,'Summary&amp;Assumptions'!$G$32))*$B170+AND(W$56&lt;'Summary&amp;Assumptions'!$J$31,W$47&gt;=$FO170,W$47&lt;=$FP170)*(('Summary&amp;Assumptions'!$H$25*$C170)*(1+'Summary&amp;Assumptions'!$J$29)^(W$46-1))+AND(W$56&lt;'Summary&amp;Assumptions'!$J$31,W$47&gt;=$FQ170,W$47&lt;=$FR170)*(('Summary&amp;Assumptions'!$H$25*$C170)*(1+'Summary&amp;Assumptions'!$J$29)^(W$46-1))</f>
        <v>0</v>
      </c>
      <c r="S170" s="588">
        <f>AND(X$55&gt;0,SUM($E170:R170)&lt;'Summary&amp;Assumptions'!$G$32*$B170,$D170&gt;='Summary&amp;Assumptions'!$D$17,X$47&gt;=$D170,X$47&lt;=EDATE($D170,'Summary&amp;Assumptions'!$G$32))*$B170+AND(X$56&lt;'Summary&amp;Assumptions'!$J$31,X$47&gt;=$FO170,X$47&lt;=$FP170)*(('Summary&amp;Assumptions'!$H$25*$C170)*(1+'Summary&amp;Assumptions'!$J$29)^(X$46-1))+AND(X$56&lt;'Summary&amp;Assumptions'!$J$31,X$47&gt;=$FQ170,X$47&lt;=$FR170)*(('Summary&amp;Assumptions'!$H$25*$C170)*(1+'Summary&amp;Assumptions'!$J$29)^(X$46-1))</f>
        <v>0</v>
      </c>
      <c r="T170" s="588">
        <f>AND(Y$55&gt;0,SUM($E170:S170)&lt;'Summary&amp;Assumptions'!$G$32*$B170,$D170&gt;='Summary&amp;Assumptions'!$D$17,Y$47&gt;=$D170,Y$47&lt;=EDATE($D170,'Summary&amp;Assumptions'!$G$32))*$B170+AND(Y$56&lt;'Summary&amp;Assumptions'!$J$31,Y$47&gt;=$FO170,Y$47&lt;=$FP170)*(('Summary&amp;Assumptions'!$H$25*$C170)*(1+'Summary&amp;Assumptions'!$J$29)^(Y$46-1))+AND(Y$56&lt;'Summary&amp;Assumptions'!$J$31,Y$47&gt;=$FQ170,Y$47&lt;=$FR170)*(('Summary&amp;Assumptions'!$H$25*$C170)*(1+'Summary&amp;Assumptions'!$J$29)^(Y$46-1))</f>
        <v>0</v>
      </c>
      <c r="U170" s="588">
        <f>AND(Z$55&gt;0,SUM($E170:T170)&lt;'Summary&amp;Assumptions'!$G$32*$B170,$D170&gt;='Summary&amp;Assumptions'!$D$17,Z$47&gt;=$D170,Z$47&lt;=EDATE($D170,'Summary&amp;Assumptions'!$G$32))*$B170+AND(Z$56&lt;'Summary&amp;Assumptions'!$J$31,Z$47&gt;=$FO170,Z$47&lt;=$FP170)*(('Summary&amp;Assumptions'!$H$25*$C170)*(1+'Summary&amp;Assumptions'!$J$29)^(Z$46-1))+AND(Z$56&lt;'Summary&amp;Assumptions'!$J$31,Z$47&gt;=$FQ170,Z$47&lt;=$FR170)*(('Summary&amp;Assumptions'!$H$25*$C170)*(1+'Summary&amp;Assumptions'!$J$29)^(Z$46-1))</f>
        <v>0</v>
      </c>
      <c r="V170" s="588">
        <f>AND(AA$55&gt;0,SUM($E170:U170)&lt;'Summary&amp;Assumptions'!$G$32*$B170,$D170&gt;='Summary&amp;Assumptions'!$D$17,AA$47&gt;=$D170,AA$47&lt;=EDATE($D170,'Summary&amp;Assumptions'!$G$32))*$B170+AND(AA$56&lt;'Summary&amp;Assumptions'!$J$31,AA$47&gt;=$FO170,AA$47&lt;=$FP170)*(('Summary&amp;Assumptions'!$H$25*$C170)*(1+'Summary&amp;Assumptions'!$J$29)^(AA$46-1))+AND(AA$56&lt;'Summary&amp;Assumptions'!$J$31,AA$47&gt;=$FQ170,AA$47&lt;=$FR170)*(('Summary&amp;Assumptions'!$H$25*$C170)*(1+'Summary&amp;Assumptions'!$J$29)^(AA$46-1))</f>
        <v>0</v>
      </c>
      <c r="W170" s="588">
        <f>AND(AB$55&gt;0,SUM($E170:V170)&lt;'Summary&amp;Assumptions'!$G$32*$B170,$D170&gt;='Summary&amp;Assumptions'!$D$17,AB$47&gt;=$D170,AB$47&lt;=EDATE($D170,'Summary&amp;Assumptions'!$G$32))*$B170+AND(AB$56&lt;'Summary&amp;Assumptions'!$J$31,AB$47&gt;=$FO170,AB$47&lt;=$FP170)*(('Summary&amp;Assumptions'!$H$25*$C170)*(1+'Summary&amp;Assumptions'!$J$29)^(AB$46-1))+AND(AB$56&lt;'Summary&amp;Assumptions'!$J$31,AB$47&gt;=$FQ170,AB$47&lt;=$FR170)*(('Summary&amp;Assumptions'!$H$25*$C170)*(1+'Summary&amp;Assumptions'!$J$29)^(AB$46-1))</f>
        <v>0</v>
      </c>
      <c r="X170" s="588">
        <f>AND(AC$55&gt;0,SUM($E170:W170)&lt;'Summary&amp;Assumptions'!$G$32*$B170,$D170&gt;='Summary&amp;Assumptions'!$D$17,AC$47&gt;=$D170,AC$47&lt;=EDATE($D170,'Summary&amp;Assumptions'!$G$32))*$B170+AND(AC$56&lt;'Summary&amp;Assumptions'!$J$31,AC$47&gt;=$FO170,AC$47&lt;=$FP170)*(('Summary&amp;Assumptions'!$H$25*$C170)*(1+'Summary&amp;Assumptions'!$J$29)^(AC$46-1))+AND(AC$56&lt;'Summary&amp;Assumptions'!$J$31,AC$47&gt;=$FQ170,AC$47&lt;=$FR170)*(('Summary&amp;Assumptions'!$H$25*$C170)*(1+'Summary&amp;Assumptions'!$J$29)^(AC$46-1))</f>
        <v>0</v>
      </c>
      <c r="Y170" s="588">
        <f>AND(AD$55&gt;0,SUM($E170:X170)&lt;'Summary&amp;Assumptions'!$G$32*$B170,$D170&gt;='Summary&amp;Assumptions'!$D$17,AD$47&gt;=$D170,AD$47&lt;=EDATE($D170,'Summary&amp;Assumptions'!$G$32))*$B170+AND(AD$56&lt;'Summary&amp;Assumptions'!$J$31,AD$47&gt;=$FO170,AD$47&lt;=$FP170)*(('Summary&amp;Assumptions'!$H$25*$C170)*(1+'Summary&amp;Assumptions'!$J$29)^(AD$46-1))+AND(AD$56&lt;'Summary&amp;Assumptions'!$J$31,AD$47&gt;=$FQ170,AD$47&lt;=$FR170)*(('Summary&amp;Assumptions'!$H$25*$C170)*(1+'Summary&amp;Assumptions'!$J$29)^(AD$46-1))</f>
        <v>0</v>
      </c>
      <c r="Z170" s="588">
        <f>AND(AE$55&gt;0,SUM($E170:Y170)&lt;'Summary&amp;Assumptions'!$G$32*$B170,$D170&gt;='Summary&amp;Assumptions'!$D$17,AE$47&gt;=$D170,AE$47&lt;=EDATE($D170,'Summary&amp;Assumptions'!$G$32))*$B170+AND(AE$56&lt;'Summary&amp;Assumptions'!$J$31,AE$47&gt;=$FO170,AE$47&lt;=$FP170)*(('Summary&amp;Assumptions'!$H$25*$C170)*(1+'Summary&amp;Assumptions'!$J$29)^(AE$46-1))+AND(AE$56&lt;'Summary&amp;Assumptions'!$J$31,AE$47&gt;=$FQ170,AE$47&lt;=$FR170)*(('Summary&amp;Assumptions'!$H$25*$C170)*(1+'Summary&amp;Assumptions'!$J$29)^(AE$46-1))</f>
        <v>0</v>
      </c>
      <c r="AA170" s="588">
        <f>AND(AF$55&gt;0,SUM($E170:Z170)&lt;'Summary&amp;Assumptions'!$G$32*$B170,$D170&gt;='Summary&amp;Assumptions'!$D$17,AF$47&gt;=$D170,AF$47&lt;=EDATE($D170,'Summary&amp;Assumptions'!$G$32))*$B170+AND(AF$56&lt;'Summary&amp;Assumptions'!$J$31,AF$47&gt;=$FO170,AF$47&lt;=$FP170)*(('Summary&amp;Assumptions'!$H$25*$C170)*(1+'Summary&amp;Assumptions'!$J$29)^(AF$46-1))+AND(AF$56&lt;'Summary&amp;Assumptions'!$J$31,AF$47&gt;=$FQ170,AF$47&lt;=$FR170)*(('Summary&amp;Assumptions'!$H$25*$C170)*(1+'Summary&amp;Assumptions'!$J$29)^(AF$46-1))</f>
        <v>0</v>
      </c>
      <c r="AB170" s="588">
        <f>AND(AG$55&gt;0,SUM($E170:AA170)&lt;'Summary&amp;Assumptions'!$G$32*$B170,$D170&gt;='Summary&amp;Assumptions'!$D$17,AG$47&gt;=$D170,AG$47&lt;=EDATE($D170,'Summary&amp;Assumptions'!$G$32))*$B170+AND(AG$56&lt;'Summary&amp;Assumptions'!$J$31,AG$47&gt;=$FO170,AG$47&lt;=$FP170)*(('Summary&amp;Assumptions'!$H$25*$C170)*(1+'Summary&amp;Assumptions'!$J$29)^(AG$46-1))+AND(AG$56&lt;'Summary&amp;Assumptions'!$J$31,AG$47&gt;=$FQ170,AG$47&lt;=$FR170)*(('Summary&amp;Assumptions'!$H$25*$C170)*(1+'Summary&amp;Assumptions'!$J$29)^(AG$46-1))</f>
        <v>0</v>
      </c>
      <c r="AC170" s="588">
        <f>AND(AH$55&gt;0,SUM($E170:AB170)&lt;'Summary&amp;Assumptions'!$G$32*$B170,$D170&gt;='Summary&amp;Assumptions'!$D$17,AH$47&gt;=$D170,AH$47&lt;=EDATE($D170,'Summary&amp;Assumptions'!$G$32))*$B170+AND(AH$56&lt;'Summary&amp;Assumptions'!$J$31,AH$47&gt;=$FO170,AH$47&lt;=$FP170)*(('Summary&amp;Assumptions'!$H$25*$C170)*(1+'Summary&amp;Assumptions'!$J$29)^(AH$46-1))+AND(AH$56&lt;'Summary&amp;Assumptions'!$J$31,AH$47&gt;=$FQ170,AH$47&lt;=$FR170)*(('Summary&amp;Assumptions'!$H$25*$C170)*(1+'Summary&amp;Assumptions'!$J$29)^(AH$46-1))</f>
        <v>0</v>
      </c>
      <c r="AD170" s="588">
        <f>AND(AI$55&gt;0,SUM($E170:AC170)&lt;'Summary&amp;Assumptions'!$G$32*$B170,$D170&gt;='Summary&amp;Assumptions'!$D$17,AI$47&gt;=$D170,AI$47&lt;=EDATE($D170,'Summary&amp;Assumptions'!$G$32))*$B170+AND(AI$56&lt;'Summary&amp;Assumptions'!$J$31,AI$47&gt;=$FO170,AI$47&lt;=$FP170)*(('Summary&amp;Assumptions'!$H$25*$C170)*(1+'Summary&amp;Assumptions'!$J$29)^(AI$46-1))+AND(AI$56&lt;'Summary&amp;Assumptions'!$J$31,AI$47&gt;=$FQ170,AI$47&lt;=$FR170)*(('Summary&amp;Assumptions'!$H$25*$C170)*(1+'Summary&amp;Assumptions'!$J$29)^(AI$46-1))</f>
        <v>0</v>
      </c>
      <c r="AE170" s="588">
        <f>AND(AJ$55&gt;0,SUM($E170:AD170)&lt;'Summary&amp;Assumptions'!$G$32*$B170,$D170&gt;='Summary&amp;Assumptions'!$D$17,AJ$47&gt;=$D170,AJ$47&lt;=EDATE($D170,'Summary&amp;Assumptions'!$G$32))*$B170+AND(AJ$56&lt;'Summary&amp;Assumptions'!$J$31,AJ$47&gt;=$FO170,AJ$47&lt;=$FP170)*(('Summary&amp;Assumptions'!$H$25*$C170)*(1+'Summary&amp;Assumptions'!$J$29)^(AJ$46-1))+AND(AJ$56&lt;'Summary&amp;Assumptions'!$J$31,AJ$47&gt;=$FQ170,AJ$47&lt;=$FR170)*(('Summary&amp;Assumptions'!$H$25*$C170)*(1+'Summary&amp;Assumptions'!$J$29)^(AJ$46-1))</f>
        <v>0</v>
      </c>
      <c r="AF170" s="588">
        <f>AND(AK$55&gt;0,SUM($E170:AE170)&lt;'Summary&amp;Assumptions'!$G$32*$B170,$D170&gt;='Summary&amp;Assumptions'!$D$17,AK$47&gt;=$D170,AK$47&lt;=EDATE($D170,'Summary&amp;Assumptions'!$G$32))*$B170+AND(AK$56&lt;'Summary&amp;Assumptions'!$J$31,AK$47&gt;=$FO170,AK$47&lt;=$FP170)*(('Summary&amp;Assumptions'!$H$25*$C170)*(1+'Summary&amp;Assumptions'!$J$29)^(AK$46-1))+AND(AK$56&lt;'Summary&amp;Assumptions'!$J$31,AK$47&gt;=$FQ170,AK$47&lt;=$FR170)*(('Summary&amp;Assumptions'!$H$25*$C170)*(1+'Summary&amp;Assumptions'!$J$29)^(AK$46-1))</f>
        <v>0</v>
      </c>
      <c r="AG170" s="588">
        <f>AND(AL$55&gt;0,SUM($E170:AF170)&lt;'Summary&amp;Assumptions'!$G$32*$B170,$D170&gt;='Summary&amp;Assumptions'!$D$17,AL$47&gt;=$D170,AL$47&lt;=EDATE($D170,'Summary&amp;Assumptions'!$G$32))*$B170+AND(AL$56&lt;'Summary&amp;Assumptions'!$J$31,AL$47&gt;=$FO170,AL$47&lt;=$FP170)*(('Summary&amp;Assumptions'!$H$25*$C170)*(1+'Summary&amp;Assumptions'!$J$29)^(AL$46-1))+AND(AL$56&lt;'Summary&amp;Assumptions'!$J$31,AL$47&gt;=$FQ170,AL$47&lt;=$FR170)*(('Summary&amp;Assumptions'!$H$25*$C170)*(1+'Summary&amp;Assumptions'!$J$29)^(AL$46-1))</f>
        <v>0</v>
      </c>
      <c r="AH170" s="588">
        <f>AND(AM$55&gt;0,SUM($E170:AG170)&lt;'Summary&amp;Assumptions'!$G$32*$B170,$D170&gt;='Summary&amp;Assumptions'!$D$17,AM$47&gt;=$D170,AM$47&lt;=EDATE($D170,'Summary&amp;Assumptions'!$G$32))*$B170+AND(AM$56&lt;'Summary&amp;Assumptions'!$J$31,AM$47&gt;=$FO170,AM$47&lt;=$FP170)*(('Summary&amp;Assumptions'!$H$25*$C170)*(1+'Summary&amp;Assumptions'!$J$29)^(AM$46-1))+AND(AM$56&lt;'Summary&amp;Assumptions'!$J$31,AM$47&gt;=$FQ170,AM$47&lt;=$FR170)*(('Summary&amp;Assumptions'!$H$25*$C170)*(1+'Summary&amp;Assumptions'!$J$29)^(AM$46-1))</f>
        <v>0</v>
      </c>
      <c r="AI170" s="588">
        <f>AND(AN$55&gt;0,SUM($E170:AH170)&lt;'Summary&amp;Assumptions'!$G$32*$B170,$D170&gt;='Summary&amp;Assumptions'!$D$17,AN$47&gt;=$D170,AN$47&lt;=EDATE($D170,'Summary&amp;Assumptions'!$G$32))*$B170+AND(AN$56&lt;'Summary&amp;Assumptions'!$J$31,AN$47&gt;=$FO170,AN$47&lt;=$FP170)*(('Summary&amp;Assumptions'!$H$25*$C170)*(1+'Summary&amp;Assumptions'!$J$29)^(AN$46-1))+AND(AN$56&lt;'Summary&amp;Assumptions'!$J$31,AN$47&gt;=$FQ170,AN$47&lt;=$FR170)*(('Summary&amp;Assumptions'!$H$25*$C170)*(1+'Summary&amp;Assumptions'!$J$29)^(AN$46-1))</f>
        <v>0</v>
      </c>
      <c r="AJ170" s="588">
        <f>AND(AO$55&gt;0,SUM($E170:AI170)&lt;'Summary&amp;Assumptions'!$G$32*$B170,$D170&gt;='Summary&amp;Assumptions'!$D$17,AO$47&gt;=$D170,AO$47&lt;=EDATE($D170,'Summary&amp;Assumptions'!$G$32))*$B170+AND(AO$56&lt;'Summary&amp;Assumptions'!$J$31,AO$47&gt;=$FO170,AO$47&lt;=$FP170)*(('Summary&amp;Assumptions'!$H$25*$C170)*(1+'Summary&amp;Assumptions'!$J$29)^(AO$46-1))+AND(AO$56&lt;'Summary&amp;Assumptions'!$J$31,AO$47&gt;=$FQ170,AO$47&lt;=$FR170)*(('Summary&amp;Assumptions'!$H$25*$C170)*(1+'Summary&amp;Assumptions'!$J$29)^(AO$46-1))</f>
        <v>0</v>
      </c>
      <c r="AK170" s="588">
        <f>AND(AP$55&gt;0,SUM($E170:AJ170)&lt;'Summary&amp;Assumptions'!$G$32*$B170,$D170&gt;='Summary&amp;Assumptions'!$D$17,AP$47&gt;=$D170,AP$47&lt;=EDATE($D170,'Summary&amp;Assumptions'!$G$32))*$B170+AND(AP$56&lt;'Summary&amp;Assumptions'!$J$31,AP$47&gt;=$FO170,AP$47&lt;=$FP170)*(('Summary&amp;Assumptions'!$H$25*$C170)*(1+'Summary&amp;Assumptions'!$J$29)^(AP$46-1))+AND(AP$56&lt;'Summary&amp;Assumptions'!$J$31,AP$47&gt;=$FQ170,AP$47&lt;=$FR170)*(('Summary&amp;Assumptions'!$H$25*$C170)*(1+'Summary&amp;Assumptions'!$J$29)^(AP$46-1))</f>
        <v>0</v>
      </c>
      <c r="AL170" s="588">
        <f>AND(AQ$55&gt;0,SUM($E170:AK170)&lt;'Summary&amp;Assumptions'!$G$32*$B170,$D170&gt;='Summary&amp;Assumptions'!$D$17,AQ$47&gt;=$D170,AQ$47&lt;=EDATE($D170,'Summary&amp;Assumptions'!$G$32))*$B170+AND(AQ$56&lt;'Summary&amp;Assumptions'!$J$31,AQ$47&gt;=$FO170,AQ$47&lt;=$FP170)*(('Summary&amp;Assumptions'!$H$25*$C170)*(1+'Summary&amp;Assumptions'!$J$29)^(AQ$46-1))+AND(AQ$56&lt;'Summary&amp;Assumptions'!$J$31,AQ$47&gt;=$FQ170,AQ$47&lt;=$FR170)*(('Summary&amp;Assumptions'!$H$25*$C170)*(1+'Summary&amp;Assumptions'!$J$29)^(AQ$46-1))</f>
        <v>0</v>
      </c>
      <c r="AM170" s="588">
        <f>AND(AR$55&gt;0,SUM($E170:AL170)&lt;'Summary&amp;Assumptions'!$G$32*$B170,$D170&gt;='Summary&amp;Assumptions'!$D$17,AR$47&gt;=$D170,AR$47&lt;=EDATE($D170,'Summary&amp;Assumptions'!$G$32))*$B170+AND(AR$56&lt;'Summary&amp;Assumptions'!$J$31,AR$47&gt;=$FO170,AR$47&lt;=$FP170)*(('Summary&amp;Assumptions'!$H$25*$C170)*(1+'Summary&amp;Assumptions'!$J$29)^(AR$46-1))+AND(AR$56&lt;'Summary&amp;Assumptions'!$J$31,AR$47&gt;=$FQ170,AR$47&lt;=$FR170)*(('Summary&amp;Assumptions'!$H$25*$C170)*(1+'Summary&amp;Assumptions'!$J$29)^(AR$46-1))</f>
        <v>0</v>
      </c>
      <c r="AN170" s="588">
        <f>AND(AS$55&gt;0,SUM($E170:AM170)&lt;'Summary&amp;Assumptions'!$G$32*$B170,$D170&gt;='Summary&amp;Assumptions'!$D$17,AS$47&gt;=$D170,AS$47&lt;=EDATE($D170,'Summary&amp;Assumptions'!$G$32))*$B170+AND(AS$56&lt;'Summary&amp;Assumptions'!$J$31,AS$47&gt;=$FO170,AS$47&lt;=$FP170)*(('Summary&amp;Assumptions'!$H$25*$C170)*(1+'Summary&amp;Assumptions'!$J$29)^(AS$46-1))+AND(AS$56&lt;'Summary&amp;Assumptions'!$J$31,AS$47&gt;=$FQ170,AS$47&lt;=$FR170)*(('Summary&amp;Assumptions'!$H$25*$C170)*(1+'Summary&amp;Assumptions'!$J$29)^(AS$46-1))</f>
        <v>0</v>
      </c>
      <c r="AO170" s="588">
        <f>AND(AT$55&gt;0,SUM($E170:AN170)&lt;'Summary&amp;Assumptions'!$G$32*$B170,$D170&gt;='Summary&amp;Assumptions'!$D$17,AT$47&gt;=$D170,AT$47&lt;=EDATE($D170,'Summary&amp;Assumptions'!$G$32))*$B170+AND(AT$56&lt;'Summary&amp;Assumptions'!$J$31,AT$47&gt;=$FO170,AT$47&lt;=$FP170)*(('Summary&amp;Assumptions'!$H$25*$C170)*(1+'Summary&amp;Assumptions'!$J$29)^(AT$46-1))+AND(AT$56&lt;'Summary&amp;Assumptions'!$J$31,AT$47&gt;=$FQ170,AT$47&lt;=$FR170)*(('Summary&amp;Assumptions'!$H$25*$C170)*(1+'Summary&amp;Assumptions'!$J$29)^(AT$46-1))</f>
        <v>0</v>
      </c>
      <c r="AP170" s="588">
        <f>AND(AU$55&gt;0,SUM($E170:AO170)&lt;'Summary&amp;Assumptions'!$G$32*$B170,$D170&gt;='Summary&amp;Assumptions'!$D$17,AU$47&gt;=$D170,AU$47&lt;=EDATE($D170,'Summary&amp;Assumptions'!$G$32))*$B170+AND(AU$56&lt;'Summary&amp;Assumptions'!$J$31,AU$47&gt;=$FO170,AU$47&lt;=$FP170)*(('Summary&amp;Assumptions'!$H$25*$C170)*(1+'Summary&amp;Assumptions'!$J$29)^(AU$46-1))+AND(AU$56&lt;'Summary&amp;Assumptions'!$J$31,AU$47&gt;=$FQ170,AU$47&lt;=$FR170)*(('Summary&amp;Assumptions'!$H$25*$C170)*(1+'Summary&amp;Assumptions'!$J$29)^(AU$46-1))</f>
        <v>0</v>
      </c>
      <c r="AQ170" s="588">
        <f>AND(AV$55&gt;0,SUM($E170:AP170)&lt;'Summary&amp;Assumptions'!$G$32*$B170,$D170&gt;='Summary&amp;Assumptions'!$D$17,AV$47&gt;=$D170,AV$47&lt;=EDATE($D170,'Summary&amp;Assumptions'!$G$32))*$B170+AND(AV$56&lt;'Summary&amp;Assumptions'!$J$31,AV$47&gt;=$FO170,AV$47&lt;=$FP170)*(('Summary&amp;Assumptions'!$H$25*$C170)*(1+'Summary&amp;Assumptions'!$J$29)^(AV$46-1))+AND(AV$56&lt;'Summary&amp;Assumptions'!$J$31,AV$47&gt;=$FQ170,AV$47&lt;=$FR170)*(('Summary&amp;Assumptions'!$H$25*$C170)*(1+'Summary&amp;Assumptions'!$J$29)^(AV$46-1))</f>
        <v>0</v>
      </c>
      <c r="AR170" s="588">
        <f>AND(AW$55&gt;0,SUM($E170:AQ170)&lt;'Summary&amp;Assumptions'!$G$32*$B170,$D170&gt;='Summary&amp;Assumptions'!$D$17,AW$47&gt;=$D170,AW$47&lt;=EDATE($D170,'Summary&amp;Assumptions'!$G$32))*$B170+AND(AW$56&lt;'Summary&amp;Assumptions'!$J$31,AW$47&gt;=$FO170,AW$47&lt;=$FP170)*(('Summary&amp;Assumptions'!$H$25*$C170)*(1+'Summary&amp;Assumptions'!$J$29)^(AW$46-1))+AND(AW$56&lt;'Summary&amp;Assumptions'!$J$31,AW$47&gt;=$FQ170,AW$47&lt;=$FR170)*(('Summary&amp;Assumptions'!$H$25*$C170)*(1+'Summary&amp;Assumptions'!$J$29)^(AW$46-1))</f>
        <v>0</v>
      </c>
      <c r="AS170" s="588">
        <f>AND(AX$55&gt;0,SUM($E170:AR170)&lt;'Summary&amp;Assumptions'!$G$32*$B170,$D170&gt;='Summary&amp;Assumptions'!$D$17,AX$47&gt;=$D170,AX$47&lt;=EDATE($D170,'Summary&amp;Assumptions'!$G$32))*$B170+AND(AX$56&lt;'Summary&amp;Assumptions'!$J$31,AX$47&gt;=$FO170,AX$47&lt;=$FP170)*(('Summary&amp;Assumptions'!$H$25*$C170)*(1+'Summary&amp;Assumptions'!$J$29)^(AX$46-1))+AND(AX$56&lt;'Summary&amp;Assumptions'!$J$31,AX$47&gt;=$FQ170,AX$47&lt;=$FR170)*(('Summary&amp;Assumptions'!$H$25*$C170)*(1+'Summary&amp;Assumptions'!$J$29)^(AX$46-1))</f>
        <v>0</v>
      </c>
      <c r="AT170" s="588">
        <f>AND(AY$55&gt;0,SUM($E170:AS170)&lt;'Summary&amp;Assumptions'!$G$32*$B170,$D170&gt;='Summary&amp;Assumptions'!$D$17,AY$47&gt;=$D170,AY$47&lt;=EDATE($D170,'Summary&amp;Assumptions'!$G$32))*$B170+AND(AY$56&lt;'Summary&amp;Assumptions'!$J$31,AY$47&gt;=$FO170,AY$47&lt;=$FP170)*(('Summary&amp;Assumptions'!$H$25*$C170)*(1+'Summary&amp;Assumptions'!$J$29)^(AY$46-1))+AND(AY$56&lt;'Summary&amp;Assumptions'!$J$31,AY$47&gt;=$FQ170,AY$47&lt;=$FR170)*(('Summary&amp;Assumptions'!$H$25*$C170)*(1+'Summary&amp;Assumptions'!$J$29)^(AY$46-1))</f>
        <v>0</v>
      </c>
      <c r="AU170" s="588">
        <f>AND(AZ$55&gt;0,SUM($E170:AT170)&lt;'Summary&amp;Assumptions'!$G$32*$B170,$D170&gt;='Summary&amp;Assumptions'!$D$17,AZ$47&gt;=$D170,AZ$47&lt;=EDATE($D170,'Summary&amp;Assumptions'!$G$32))*$B170+AND(AZ$56&lt;'Summary&amp;Assumptions'!$J$31,AZ$47&gt;=$FO170,AZ$47&lt;=$FP170)*(('Summary&amp;Assumptions'!$H$25*$C170)*(1+'Summary&amp;Assumptions'!$J$29)^(AZ$46-1))+AND(AZ$56&lt;'Summary&amp;Assumptions'!$J$31,AZ$47&gt;=$FQ170,AZ$47&lt;=$FR170)*(('Summary&amp;Assumptions'!$H$25*$C170)*(1+'Summary&amp;Assumptions'!$J$29)^(AZ$46-1))</f>
        <v>0</v>
      </c>
      <c r="AV170" s="588">
        <f>AND(BA$55&gt;0,SUM($E170:AU170)&lt;'Summary&amp;Assumptions'!$G$32*$B170,$D170&gt;='Summary&amp;Assumptions'!$D$17,BA$47&gt;=$D170,BA$47&lt;=EDATE($D170,'Summary&amp;Assumptions'!$G$32))*$B170+AND(BA$56&lt;'Summary&amp;Assumptions'!$J$31,BA$47&gt;=$FO170,BA$47&lt;=$FP170)*(('Summary&amp;Assumptions'!$H$25*$C170)*(1+'Summary&amp;Assumptions'!$J$29)^(BA$46-1))+AND(BA$56&lt;'Summary&amp;Assumptions'!$J$31,BA$47&gt;=$FQ170,BA$47&lt;=$FR170)*(('Summary&amp;Assumptions'!$H$25*$C170)*(1+'Summary&amp;Assumptions'!$J$29)^(BA$46-1))</f>
        <v>0</v>
      </c>
      <c r="AW170" s="588">
        <f>AND(BB$55&gt;0,SUM($E170:AV170)&lt;'Summary&amp;Assumptions'!$G$32*$B170,$D170&gt;='Summary&amp;Assumptions'!$D$17,BB$47&gt;=$D170,BB$47&lt;=EDATE($D170,'Summary&amp;Assumptions'!$G$32))*$B170+AND(BB$56&lt;'Summary&amp;Assumptions'!$J$31,BB$47&gt;=$FO170,BB$47&lt;=$FP170)*(('Summary&amp;Assumptions'!$H$25*$C170)*(1+'Summary&amp;Assumptions'!$J$29)^(BB$46-1))+AND(BB$56&lt;'Summary&amp;Assumptions'!$J$31,BB$47&gt;=$FQ170,BB$47&lt;=$FR170)*(('Summary&amp;Assumptions'!$H$25*$C170)*(1+'Summary&amp;Assumptions'!$J$29)^(BB$46-1))</f>
        <v>0</v>
      </c>
      <c r="AX170" s="588">
        <f>AND(BC$55&gt;0,SUM($E170:AW170)&lt;'Summary&amp;Assumptions'!$G$32*$B170,$D170&gt;='Summary&amp;Assumptions'!$D$17,BC$47&gt;=$D170,BC$47&lt;=EDATE($D170,'Summary&amp;Assumptions'!$G$32))*$B170+AND(BC$56&lt;'Summary&amp;Assumptions'!$J$31,BC$47&gt;=$FO170,BC$47&lt;=$FP170)*(('Summary&amp;Assumptions'!$H$25*$C170)*(1+'Summary&amp;Assumptions'!$J$29)^(BC$46-1))+AND(BC$56&lt;'Summary&amp;Assumptions'!$J$31,BC$47&gt;=$FQ170,BC$47&lt;=$FR170)*(('Summary&amp;Assumptions'!$H$25*$C170)*(1+'Summary&amp;Assumptions'!$J$29)^(BC$46-1))</f>
        <v>0</v>
      </c>
      <c r="AY170" s="588">
        <f>AND(BD$55&gt;0,SUM($E170:AX170)&lt;'Summary&amp;Assumptions'!$G$32*$B170,$D170&gt;='Summary&amp;Assumptions'!$D$17,BD$47&gt;=$D170,BD$47&lt;=EDATE($D170,'Summary&amp;Assumptions'!$G$32))*$B170+AND(BD$56&lt;'Summary&amp;Assumptions'!$J$31,BD$47&gt;=$FO170,BD$47&lt;=$FP170)*(('Summary&amp;Assumptions'!$H$25*$C170)*(1+'Summary&amp;Assumptions'!$J$29)^(BD$46-1))+AND(BD$56&lt;'Summary&amp;Assumptions'!$J$31,BD$47&gt;=$FQ170,BD$47&lt;=$FR170)*(('Summary&amp;Assumptions'!$H$25*$C170)*(1+'Summary&amp;Assumptions'!$J$29)^(BD$46-1))</f>
        <v>0</v>
      </c>
      <c r="AZ170" s="588">
        <f>AND(BE$55&gt;0,SUM($E170:AY170)&lt;'Summary&amp;Assumptions'!$G$32*$B170,$D170&gt;='Summary&amp;Assumptions'!$D$17,BE$47&gt;=$D170,BE$47&lt;=EDATE($D170,'Summary&amp;Assumptions'!$G$32))*$B170+AND(BE$56&lt;'Summary&amp;Assumptions'!$J$31,BE$47&gt;=$FO170,BE$47&lt;=$FP170)*(('Summary&amp;Assumptions'!$H$25*$C170)*(1+'Summary&amp;Assumptions'!$J$29)^(BE$46-1))+AND(BE$56&lt;'Summary&amp;Assumptions'!$J$31,BE$47&gt;=$FQ170,BE$47&lt;=$FR170)*(('Summary&amp;Assumptions'!$H$25*$C170)*(1+'Summary&amp;Assumptions'!$J$29)^(BE$46-1))</f>
        <v>0</v>
      </c>
      <c r="BA170" s="588">
        <f>AND(BF$55&gt;0,SUM($E170:AZ170)&lt;'Summary&amp;Assumptions'!$G$32*$B170,$D170&gt;='Summary&amp;Assumptions'!$D$17,BF$47&gt;=$D170,BF$47&lt;=EDATE($D170,'Summary&amp;Assumptions'!$G$32))*$B170+AND(BF$56&lt;'Summary&amp;Assumptions'!$J$31,BF$47&gt;=$FO170,BF$47&lt;=$FP170)*(('Summary&amp;Assumptions'!$H$25*$C170)*(1+'Summary&amp;Assumptions'!$J$29)^(BF$46-1))+AND(BF$56&lt;'Summary&amp;Assumptions'!$J$31,BF$47&gt;=$FQ170,BF$47&lt;=$FR170)*(('Summary&amp;Assumptions'!$H$25*$C170)*(1+'Summary&amp;Assumptions'!$J$29)^(BF$46-1))</f>
        <v>0</v>
      </c>
      <c r="BB170" s="588">
        <f>AND(BG$55&gt;0,SUM($E170:BA170)&lt;'Summary&amp;Assumptions'!$G$32*$B170,$D170&gt;='Summary&amp;Assumptions'!$D$17,BG$47&gt;=$D170,BG$47&lt;=EDATE($D170,'Summary&amp;Assumptions'!$G$32))*$B170+AND(BG$56&lt;'Summary&amp;Assumptions'!$J$31,BG$47&gt;=$FO170,BG$47&lt;=$FP170)*(('Summary&amp;Assumptions'!$H$25*$C170)*(1+'Summary&amp;Assumptions'!$J$29)^(BG$46-1))+AND(BG$56&lt;'Summary&amp;Assumptions'!$J$31,BG$47&gt;=$FQ170,BG$47&lt;=$FR170)*(('Summary&amp;Assumptions'!$H$25*$C170)*(1+'Summary&amp;Assumptions'!$J$29)^(BG$46-1))</f>
        <v>0</v>
      </c>
      <c r="BC170" s="588">
        <f>AND(BH$55&gt;0,SUM($E170:BB170)&lt;'Summary&amp;Assumptions'!$G$32*$B170,$D170&gt;='Summary&amp;Assumptions'!$D$17,BH$47&gt;=$D170,BH$47&lt;=EDATE($D170,'Summary&amp;Assumptions'!$G$32))*$B170+AND(BH$56&lt;'Summary&amp;Assumptions'!$J$31,BH$47&gt;=$FO170,BH$47&lt;=$FP170)*(('Summary&amp;Assumptions'!$H$25*$C170)*(1+'Summary&amp;Assumptions'!$J$29)^(BH$46-1))+AND(BH$56&lt;'Summary&amp;Assumptions'!$J$31,BH$47&gt;=$FQ170,BH$47&lt;=$FR170)*(('Summary&amp;Assumptions'!$H$25*$C170)*(1+'Summary&amp;Assumptions'!$J$29)^(BH$46-1))</f>
        <v>0</v>
      </c>
      <c r="BD170" s="588">
        <f>AND(BI$55&gt;0,SUM($E170:BC170)&lt;'Summary&amp;Assumptions'!$G$32*$B170,$D170&gt;='Summary&amp;Assumptions'!$D$17,BI$47&gt;=$D170,BI$47&lt;=EDATE($D170,'Summary&amp;Assumptions'!$G$32))*$B170+AND(BI$56&lt;'Summary&amp;Assumptions'!$J$31,BI$47&gt;=$FO170,BI$47&lt;=$FP170)*(('Summary&amp;Assumptions'!$H$25*$C170)*(1+'Summary&amp;Assumptions'!$J$29)^(BI$46-1))+AND(BI$56&lt;'Summary&amp;Assumptions'!$J$31,BI$47&gt;=$FQ170,BI$47&lt;=$FR170)*(('Summary&amp;Assumptions'!$H$25*$C170)*(1+'Summary&amp;Assumptions'!$J$29)^(BI$46-1))</f>
        <v>0</v>
      </c>
      <c r="BE170" s="588">
        <f>AND(BJ$55&gt;0,SUM($E170:BD170)&lt;'Summary&amp;Assumptions'!$G$32*$B170,$D170&gt;='Summary&amp;Assumptions'!$D$17,BJ$47&gt;=$D170,BJ$47&lt;=EDATE($D170,'Summary&amp;Assumptions'!$G$32))*$B170+AND(BJ$56&lt;'Summary&amp;Assumptions'!$J$31,BJ$47&gt;=$FO170,BJ$47&lt;=$FP170)*(('Summary&amp;Assumptions'!$H$25*$C170)*(1+'Summary&amp;Assumptions'!$J$29)^(BJ$46-1))+AND(BJ$56&lt;'Summary&amp;Assumptions'!$J$31,BJ$47&gt;=$FQ170,BJ$47&lt;=$FR170)*(('Summary&amp;Assumptions'!$H$25*$C170)*(1+'Summary&amp;Assumptions'!$J$29)^(BJ$46-1))</f>
        <v>0</v>
      </c>
      <c r="BF170" s="588">
        <f>AND(BK$55&gt;0,SUM($E170:BE170)&lt;'Summary&amp;Assumptions'!$G$32*$B170,$D170&gt;='Summary&amp;Assumptions'!$D$17,BK$47&gt;=$D170,BK$47&lt;=EDATE($D170,'Summary&amp;Assumptions'!$G$32))*$B170+AND(BK$56&lt;'Summary&amp;Assumptions'!$J$31,BK$47&gt;=$FO170,BK$47&lt;=$FP170)*(('Summary&amp;Assumptions'!$H$25*$C170)*(1+'Summary&amp;Assumptions'!$J$29)^(BK$46-1))+AND(BK$56&lt;'Summary&amp;Assumptions'!$J$31,BK$47&gt;=$FQ170,BK$47&lt;=$FR170)*(('Summary&amp;Assumptions'!$H$25*$C170)*(1+'Summary&amp;Assumptions'!$J$29)^(BK$46-1))</f>
        <v>0</v>
      </c>
      <c r="BG170" s="588">
        <f>AND(BL$55&gt;0,SUM($E170:BF170)&lt;'Summary&amp;Assumptions'!$G$32*$B170,$D170&gt;='Summary&amp;Assumptions'!$D$17,BL$47&gt;=$D170,BL$47&lt;=EDATE($D170,'Summary&amp;Assumptions'!$G$32))*$B170+AND(BL$56&lt;'Summary&amp;Assumptions'!$J$31,BL$47&gt;=$FO170,BL$47&lt;=$FP170)*(('Summary&amp;Assumptions'!$H$25*$C170)*(1+'Summary&amp;Assumptions'!$J$29)^(BL$46-1))+AND(BL$56&lt;'Summary&amp;Assumptions'!$J$31,BL$47&gt;=$FQ170,BL$47&lt;=$FR170)*(('Summary&amp;Assumptions'!$H$25*$C170)*(1+'Summary&amp;Assumptions'!$J$29)^(BL$46-1))</f>
        <v>0</v>
      </c>
      <c r="BH170" s="588">
        <f>AND(BM$55&gt;0,SUM($E170:BG170)&lt;'Summary&amp;Assumptions'!$G$32*$B170,$D170&gt;='Summary&amp;Assumptions'!$D$17,BM$47&gt;=$D170,BM$47&lt;=EDATE($D170,'Summary&amp;Assumptions'!$G$32))*$B170+AND(BM$56&lt;'Summary&amp;Assumptions'!$J$31,BM$47&gt;=$FO170,BM$47&lt;=$FP170)*(('Summary&amp;Assumptions'!$H$25*$C170)*(1+'Summary&amp;Assumptions'!$J$29)^(BM$46-1))+AND(BM$56&lt;'Summary&amp;Assumptions'!$J$31,BM$47&gt;=$FQ170,BM$47&lt;=$FR170)*(('Summary&amp;Assumptions'!$H$25*$C170)*(1+'Summary&amp;Assumptions'!$J$29)^(BM$46-1))</f>
        <v>0</v>
      </c>
      <c r="BI170" s="588">
        <f>AND(BN$55&gt;0,SUM($E170:BH170)&lt;'Summary&amp;Assumptions'!$G$32*$B170,$D170&gt;='Summary&amp;Assumptions'!$D$17,BN$47&gt;=$D170,BN$47&lt;=EDATE($D170,'Summary&amp;Assumptions'!$G$32))*$B170+AND(BN$56&lt;'Summary&amp;Assumptions'!$J$31,BN$47&gt;=$FO170,BN$47&lt;=$FP170)*(('Summary&amp;Assumptions'!$H$25*$C170)*(1+'Summary&amp;Assumptions'!$J$29)^(BN$46-1))+AND(BN$56&lt;'Summary&amp;Assumptions'!$J$31,BN$47&gt;=$FQ170,BN$47&lt;=$FR170)*(('Summary&amp;Assumptions'!$H$25*$C170)*(1+'Summary&amp;Assumptions'!$J$29)^(BN$46-1))</f>
        <v>0</v>
      </c>
      <c r="BJ170" s="588">
        <f>AND(BO$55&gt;0,SUM($E170:BI170)&lt;'Summary&amp;Assumptions'!$G$32*$B170,$D170&gt;='Summary&amp;Assumptions'!$D$17,BO$47&gt;=$D170,BO$47&lt;=EDATE($D170,'Summary&amp;Assumptions'!$G$32))*$B170+AND(BO$56&lt;'Summary&amp;Assumptions'!$J$31,BO$47&gt;=$FO170,BO$47&lt;=$FP170)*(('Summary&amp;Assumptions'!$H$25*$C170)*(1+'Summary&amp;Assumptions'!$J$29)^(BO$46-1))+AND(BO$56&lt;'Summary&amp;Assumptions'!$J$31,BO$47&gt;=$FQ170,BO$47&lt;=$FR170)*(('Summary&amp;Assumptions'!$H$25*$C170)*(1+'Summary&amp;Assumptions'!$J$29)^(BO$46-1))</f>
        <v>0</v>
      </c>
      <c r="BK170" s="588">
        <f>AND(BP$55&gt;0,SUM($E170:BJ170)&lt;'Summary&amp;Assumptions'!$G$32*$B170,$D170&gt;='Summary&amp;Assumptions'!$D$17,BP$47&gt;=$D170,BP$47&lt;=EDATE($D170,'Summary&amp;Assumptions'!$G$32))*$B170+AND(BP$56&lt;'Summary&amp;Assumptions'!$J$31,BP$47&gt;=$FO170,BP$47&lt;=$FP170)*(('Summary&amp;Assumptions'!$H$25*$C170)*(1+'Summary&amp;Assumptions'!$J$29)^(BP$46-1))+AND(BP$56&lt;'Summary&amp;Assumptions'!$J$31,BP$47&gt;=$FQ170,BP$47&lt;=$FR170)*(('Summary&amp;Assumptions'!$H$25*$C170)*(1+'Summary&amp;Assumptions'!$J$29)^(BP$46-1))</f>
        <v>0</v>
      </c>
      <c r="BL170" s="588">
        <f>AND(BQ$55&gt;0,SUM($E170:BK170)&lt;'Summary&amp;Assumptions'!$G$32*$B170,$D170&gt;='Summary&amp;Assumptions'!$D$17,BQ$47&gt;=$D170,BQ$47&lt;=EDATE($D170,'Summary&amp;Assumptions'!$G$32))*$B170+AND(BQ$56&lt;'Summary&amp;Assumptions'!$J$31,BQ$47&gt;=$FO170,BQ$47&lt;=$FP170)*(('Summary&amp;Assumptions'!$H$25*$C170)*(1+'Summary&amp;Assumptions'!$J$29)^(BQ$46-1))+AND(BQ$56&lt;'Summary&amp;Assumptions'!$J$31,BQ$47&gt;=$FQ170,BQ$47&lt;=$FR170)*(('Summary&amp;Assumptions'!$H$25*$C170)*(1+'Summary&amp;Assumptions'!$J$29)^(BQ$46-1))</f>
        <v>0</v>
      </c>
      <c r="BM170" s="588">
        <f>AND(BR$55&gt;0,SUM($E170:BL170)&lt;'Summary&amp;Assumptions'!$G$32*$B170,$D170&gt;='Summary&amp;Assumptions'!$D$17,BR$47&gt;=$D170,BR$47&lt;=EDATE($D170,'Summary&amp;Assumptions'!$G$32))*$B170+AND(BR$56&lt;'Summary&amp;Assumptions'!$J$31,BR$47&gt;=$FO170,BR$47&lt;=$FP170)*(('Summary&amp;Assumptions'!$H$25*$C170)*(1+'Summary&amp;Assumptions'!$J$29)^(BR$46-1))+AND(BR$56&lt;'Summary&amp;Assumptions'!$J$31,BR$47&gt;=$FQ170,BR$47&lt;=$FR170)*(('Summary&amp;Assumptions'!$H$25*$C170)*(1+'Summary&amp;Assumptions'!$J$29)^(BR$46-1))</f>
        <v>0</v>
      </c>
      <c r="BN170" s="588">
        <f>AND(BS$55&gt;0,SUM($E170:BM170)&lt;'Summary&amp;Assumptions'!$G$32*$B170,$D170&gt;='Summary&amp;Assumptions'!$D$17,BS$47&gt;=$D170,BS$47&lt;=EDATE($D170,'Summary&amp;Assumptions'!$G$32))*$B170+AND(BS$56&lt;'Summary&amp;Assumptions'!$J$31,BS$47&gt;=$FO170,BS$47&lt;=$FP170)*(('Summary&amp;Assumptions'!$H$25*$C170)*(1+'Summary&amp;Assumptions'!$J$29)^(BS$46-1))+AND(BS$56&lt;'Summary&amp;Assumptions'!$J$31,BS$47&gt;=$FQ170,BS$47&lt;=$FR170)*(('Summary&amp;Assumptions'!$H$25*$C170)*(1+'Summary&amp;Assumptions'!$J$29)^(BS$46-1))</f>
        <v>0</v>
      </c>
      <c r="BO170" s="588">
        <f>AND(BT$55&gt;0,SUM($E170:BN170)&lt;'Summary&amp;Assumptions'!$G$32*$B170,$D170&gt;='Summary&amp;Assumptions'!$D$17,BT$47&gt;=$D170,BT$47&lt;=EDATE($D170,'Summary&amp;Assumptions'!$G$32))*$B170+AND(BT$56&lt;'Summary&amp;Assumptions'!$J$31,BT$47&gt;=$FO170,BT$47&lt;=$FP170)*(('Summary&amp;Assumptions'!$H$25*$C170)*(1+'Summary&amp;Assumptions'!$J$29)^(BT$46-1))+AND(BT$56&lt;'Summary&amp;Assumptions'!$J$31,BT$47&gt;=$FQ170,BT$47&lt;=$FR170)*(('Summary&amp;Assumptions'!$H$25*$C170)*(1+'Summary&amp;Assumptions'!$J$29)^(BT$46-1))</f>
        <v>0</v>
      </c>
      <c r="BP170" s="588">
        <f>AND(BU$55&gt;0,SUM($E170:BO170)&lt;'Summary&amp;Assumptions'!$G$32*$B170,$D170&gt;='Summary&amp;Assumptions'!$D$17,BU$47&gt;=$D170,BU$47&lt;=EDATE($D170,'Summary&amp;Assumptions'!$G$32))*$B170+AND(BU$56&lt;'Summary&amp;Assumptions'!$J$31,BU$47&gt;=$FO170,BU$47&lt;=$FP170)*(('Summary&amp;Assumptions'!$H$25*$C170)*(1+'Summary&amp;Assumptions'!$J$29)^(BU$46-1))+AND(BU$56&lt;'Summary&amp;Assumptions'!$J$31,BU$47&gt;=$FQ170,BU$47&lt;=$FR170)*(('Summary&amp;Assumptions'!$H$25*$C170)*(1+'Summary&amp;Assumptions'!$J$29)^(BU$46-1))</f>
        <v>0</v>
      </c>
      <c r="BQ170" s="588">
        <f>AND(BV$55&gt;0,SUM($E170:BP170)&lt;'Summary&amp;Assumptions'!$G$32*$B170,$D170&gt;='Summary&amp;Assumptions'!$D$17,BV$47&gt;=$D170,BV$47&lt;=EDATE($D170,'Summary&amp;Assumptions'!$G$32))*$B170+AND(BV$56&lt;'Summary&amp;Assumptions'!$J$31,BV$47&gt;=$FO170,BV$47&lt;=$FP170)*(('Summary&amp;Assumptions'!$H$25*$C170)*(1+'Summary&amp;Assumptions'!$J$29)^(BV$46-1))+AND(BV$56&lt;'Summary&amp;Assumptions'!$J$31,BV$47&gt;=$FQ170,BV$47&lt;=$FR170)*(('Summary&amp;Assumptions'!$H$25*$C170)*(1+'Summary&amp;Assumptions'!$J$29)^(BV$46-1))</f>
        <v>0</v>
      </c>
      <c r="BR170" s="588">
        <f>AND(BW$55&gt;0,SUM($E170:BQ170)&lt;'Summary&amp;Assumptions'!$G$32*$B170,$D170&gt;='Summary&amp;Assumptions'!$D$17,BW$47&gt;=$D170,BW$47&lt;=EDATE($D170,'Summary&amp;Assumptions'!$G$32))*$B170+AND(BW$56&lt;'Summary&amp;Assumptions'!$J$31,BW$47&gt;=$FO170,BW$47&lt;=$FP170)*(('Summary&amp;Assumptions'!$H$25*$C170)*(1+'Summary&amp;Assumptions'!$J$29)^(BW$46-1))+AND(BW$56&lt;'Summary&amp;Assumptions'!$J$31,BW$47&gt;=$FQ170,BW$47&lt;=$FR170)*(('Summary&amp;Assumptions'!$H$25*$C170)*(1+'Summary&amp;Assumptions'!$J$29)^(BW$46-1))</f>
        <v>0</v>
      </c>
      <c r="BS170" s="588">
        <f>AND(BX$55&gt;0,SUM($E170:BR170)&lt;'Summary&amp;Assumptions'!$G$32*$B170,$D170&gt;='Summary&amp;Assumptions'!$D$17,BX$47&gt;=$D170,BX$47&lt;=EDATE($D170,'Summary&amp;Assumptions'!$G$32))*$B170+AND(BX$56&lt;'Summary&amp;Assumptions'!$J$31,BX$47&gt;=$FO170,BX$47&lt;=$FP170)*(('Summary&amp;Assumptions'!$H$25*$C170)*(1+'Summary&amp;Assumptions'!$J$29)^(BX$46-1))+AND(BX$56&lt;'Summary&amp;Assumptions'!$J$31,BX$47&gt;=$FQ170,BX$47&lt;=$FR170)*(('Summary&amp;Assumptions'!$H$25*$C170)*(1+'Summary&amp;Assumptions'!$J$29)^(BX$46-1))</f>
        <v>0</v>
      </c>
      <c r="BT170" s="588">
        <f>AND(BY$55&gt;0,SUM($E170:BS170)&lt;'Summary&amp;Assumptions'!$G$32*$B170,$D170&gt;='Summary&amp;Assumptions'!$D$17,BY$47&gt;=$D170,BY$47&lt;=EDATE($D170,'Summary&amp;Assumptions'!$G$32))*$B170+AND(BY$56&lt;'Summary&amp;Assumptions'!$J$31,BY$47&gt;=$FO170,BY$47&lt;=$FP170)*(('Summary&amp;Assumptions'!$H$25*$C170)*(1+'Summary&amp;Assumptions'!$J$29)^(BY$46-1))+AND(BY$56&lt;'Summary&amp;Assumptions'!$J$31,BY$47&gt;=$FQ170,BY$47&lt;=$FR170)*(('Summary&amp;Assumptions'!$H$25*$C170)*(1+'Summary&amp;Assumptions'!$J$29)^(BY$46-1))</f>
        <v>0</v>
      </c>
      <c r="BU170" s="588">
        <f>AND(BZ$55&gt;0,SUM($E170:BT170)&lt;'Summary&amp;Assumptions'!$G$32*$B170,$D170&gt;='Summary&amp;Assumptions'!$D$17,BZ$47&gt;=$D170,BZ$47&lt;=EDATE($D170,'Summary&amp;Assumptions'!$G$32))*$B170+AND(BZ$56&lt;'Summary&amp;Assumptions'!$J$31,BZ$47&gt;=$FO170,BZ$47&lt;=$FP170)*(('Summary&amp;Assumptions'!$H$25*$C170)*(1+'Summary&amp;Assumptions'!$J$29)^(BZ$46-1))+AND(BZ$56&lt;'Summary&amp;Assumptions'!$J$31,BZ$47&gt;=$FQ170,BZ$47&lt;=$FR170)*(('Summary&amp;Assumptions'!$H$25*$C170)*(1+'Summary&amp;Assumptions'!$J$29)^(BZ$46-1))</f>
        <v>0</v>
      </c>
      <c r="BV170" s="588">
        <f>AND(CA$55&gt;0,SUM($E170:BU170)&lt;'Summary&amp;Assumptions'!$G$32*$B170,$D170&gt;='Summary&amp;Assumptions'!$D$17,CA$47&gt;=$D170,CA$47&lt;=EDATE($D170,'Summary&amp;Assumptions'!$G$32))*$B170+AND(CA$56&lt;'Summary&amp;Assumptions'!$J$31,CA$47&gt;=$FO170,CA$47&lt;=$FP170)*(('Summary&amp;Assumptions'!$H$25*$C170)*(1+'Summary&amp;Assumptions'!$J$29)^(CA$46-1))+AND(CA$56&lt;'Summary&amp;Assumptions'!$J$31,CA$47&gt;=$FQ170,CA$47&lt;=$FR170)*(('Summary&amp;Assumptions'!$H$25*$C170)*(1+'Summary&amp;Assumptions'!$J$29)^(CA$46-1))</f>
        <v>0</v>
      </c>
      <c r="BW170" s="588">
        <f>AND(CB$55&gt;0,SUM($E170:BV170)&lt;'Summary&amp;Assumptions'!$G$32*$B170,$D170&gt;='Summary&amp;Assumptions'!$D$17,CB$47&gt;=$D170,CB$47&lt;=EDATE($D170,'Summary&amp;Assumptions'!$G$32))*$B170+AND(CB$56&lt;'Summary&amp;Assumptions'!$J$31,CB$47&gt;=$FO170,CB$47&lt;=$FP170)*(('Summary&amp;Assumptions'!$H$25*$C170)*(1+'Summary&amp;Assumptions'!$J$29)^(CB$46-1))+AND(CB$56&lt;'Summary&amp;Assumptions'!$J$31,CB$47&gt;=$FQ170,CB$47&lt;=$FR170)*(('Summary&amp;Assumptions'!$H$25*$C170)*(1+'Summary&amp;Assumptions'!$J$29)^(CB$46-1))</f>
        <v>0</v>
      </c>
      <c r="BX170" s="588">
        <f>AND(CC$55&gt;0,SUM($E170:BW170)&lt;'Summary&amp;Assumptions'!$G$32*$B170,$D170&gt;='Summary&amp;Assumptions'!$D$17,CC$47&gt;=$D170,CC$47&lt;=EDATE($D170,'Summary&amp;Assumptions'!$G$32))*$B170+AND(CC$56&lt;'Summary&amp;Assumptions'!$J$31,CC$47&gt;=$FO170,CC$47&lt;=$FP170)*(('Summary&amp;Assumptions'!$H$25*$C170)*(1+'Summary&amp;Assumptions'!$J$29)^(CC$46-1))+AND(CC$56&lt;'Summary&amp;Assumptions'!$J$31,CC$47&gt;=$FQ170,CC$47&lt;=$FR170)*(('Summary&amp;Assumptions'!$H$25*$C170)*(1+'Summary&amp;Assumptions'!$J$29)^(CC$46-1))</f>
        <v>0</v>
      </c>
      <c r="BY170" s="588">
        <f>AND(CD$55&gt;0,SUM($E170:BX170)&lt;'Summary&amp;Assumptions'!$G$32*$B170,$D170&gt;='Summary&amp;Assumptions'!$D$17,CD$47&gt;=$D170,CD$47&lt;=EDATE($D170,'Summary&amp;Assumptions'!$G$32))*$B170+AND(CD$56&lt;'Summary&amp;Assumptions'!$J$31,CD$47&gt;=$FO170,CD$47&lt;=$FP170)*(('Summary&amp;Assumptions'!$H$25*$C170)*(1+'Summary&amp;Assumptions'!$J$29)^(CD$46-1))+AND(CD$56&lt;'Summary&amp;Assumptions'!$J$31,CD$47&gt;=$FQ170,CD$47&lt;=$FR170)*(('Summary&amp;Assumptions'!$H$25*$C170)*(1+'Summary&amp;Assumptions'!$J$29)^(CD$46-1))</f>
        <v>0</v>
      </c>
      <c r="BZ170" s="588">
        <f>AND(CE$55&gt;0,SUM($E170:BY170)&lt;'Summary&amp;Assumptions'!$G$32*$B170,$D170&gt;='Summary&amp;Assumptions'!$D$17,CE$47&gt;=$D170,CE$47&lt;=EDATE($D170,'Summary&amp;Assumptions'!$G$32))*$B170+AND(CE$56&lt;'Summary&amp;Assumptions'!$J$31,CE$47&gt;=$FO170,CE$47&lt;=$FP170)*(('Summary&amp;Assumptions'!$H$25*$C170)*(1+'Summary&amp;Assumptions'!$J$29)^(CE$46-1))+AND(CE$56&lt;'Summary&amp;Assumptions'!$J$31,CE$47&gt;=$FQ170,CE$47&lt;=$FR170)*(('Summary&amp;Assumptions'!$H$25*$C170)*(1+'Summary&amp;Assumptions'!$J$29)^(CE$46-1))</f>
        <v>0</v>
      </c>
      <c r="CA170" s="588">
        <f>AND(CF$55&gt;0,SUM($E170:BZ170)&lt;'Summary&amp;Assumptions'!$G$32*$B170,$D170&gt;='Summary&amp;Assumptions'!$D$17,CF$47&gt;=$D170,CF$47&lt;=EDATE($D170,'Summary&amp;Assumptions'!$G$32))*$B170+AND(CF$56&lt;'Summary&amp;Assumptions'!$J$31,CF$47&gt;=$FO170,CF$47&lt;=$FP170)*(('Summary&amp;Assumptions'!$H$25*$C170)*(1+'Summary&amp;Assumptions'!$J$29)^(CF$46-1))+AND(CF$56&lt;'Summary&amp;Assumptions'!$J$31,CF$47&gt;=$FQ170,CF$47&lt;=$FR170)*(('Summary&amp;Assumptions'!$H$25*$C170)*(1+'Summary&amp;Assumptions'!$J$29)^(CF$46-1))</f>
        <v>0</v>
      </c>
      <c r="CB170" s="588">
        <f>AND(CG$55&gt;0,SUM($E170:CA170)&lt;'Summary&amp;Assumptions'!$G$32*$B170,$D170&gt;='Summary&amp;Assumptions'!$D$17,CG$47&gt;=$D170,CG$47&lt;=EDATE($D170,'Summary&amp;Assumptions'!$G$32))*$B170+AND(CG$56&lt;'Summary&amp;Assumptions'!$J$31,CG$47&gt;=$FO170,CG$47&lt;=$FP170)*(('Summary&amp;Assumptions'!$H$25*$C170)*(1+'Summary&amp;Assumptions'!$J$29)^(CG$46-1))+AND(CG$56&lt;'Summary&amp;Assumptions'!$J$31,CG$47&gt;=$FQ170,CG$47&lt;=$FR170)*(('Summary&amp;Assumptions'!$H$25*$C170)*(1+'Summary&amp;Assumptions'!$J$29)^(CG$46-1))</f>
        <v>0</v>
      </c>
      <c r="CC170" s="588">
        <f>AND(CH$55&gt;0,SUM($E170:CB170)&lt;'Summary&amp;Assumptions'!$G$32*$B170,$D170&gt;='Summary&amp;Assumptions'!$D$17,CH$47&gt;=$D170,CH$47&lt;=EDATE($D170,'Summary&amp;Assumptions'!$G$32))*$B170+AND(CH$56&lt;'Summary&amp;Assumptions'!$J$31,CH$47&gt;=$FO170,CH$47&lt;=$FP170)*(('Summary&amp;Assumptions'!$H$25*$C170)*(1+'Summary&amp;Assumptions'!$J$29)^(CH$46-1))+AND(CH$56&lt;'Summary&amp;Assumptions'!$J$31,CH$47&gt;=$FQ170,CH$47&lt;=$FR170)*(('Summary&amp;Assumptions'!$H$25*$C170)*(1+'Summary&amp;Assumptions'!$J$29)^(CH$46-1))</f>
        <v>0</v>
      </c>
      <c r="CD170" s="588">
        <f>AND(CI$55&gt;0,SUM($E170:CC170)&lt;'Summary&amp;Assumptions'!$G$32*$B170,$D170&gt;='Summary&amp;Assumptions'!$D$17,CI$47&gt;=$D170,CI$47&lt;=EDATE($D170,'Summary&amp;Assumptions'!$G$32))*$B170+AND(CI$56&lt;'Summary&amp;Assumptions'!$J$31,CI$47&gt;=$FO170,CI$47&lt;=$FP170)*(('Summary&amp;Assumptions'!$H$25*$C170)*(1+'Summary&amp;Assumptions'!$J$29)^(CI$46-1))+AND(CI$56&lt;'Summary&amp;Assumptions'!$J$31,CI$47&gt;=$FQ170,CI$47&lt;=$FR170)*(('Summary&amp;Assumptions'!$H$25*$C170)*(1+'Summary&amp;Assumptions'!$J$29)^(CI$46-1))</f>
        <v>0</v>
      </c>
      <c r="CE170" s="588">
        <f>AND(CJ$55&gt;0,SUM($E170:CD170)&lt;'Summary&amp;Assumptions'!$G$32*$B170,$D170&gt;='Summary&amp;Assumptions'!$D$17,CJ$47&gt;=$D170,CJ$47&lt;=EDATE($D170,'Summary&amp;Assumptions'!$G$32))*$B170+AND(CJ$56&lt;'Summary&amp;Assumptions'!$J$31,CJ$47&gt;=$FO170,CJ$47&lt;=$FP170)*(('Summary&amp;Assumptions'!$H$25*$C170)*(1+'Summary&amp;Assumptions'!$J$29)^(CJ$46-1))+AND(CJ$56&lt;'Summary&amp;Assumptions'!$J$31,CJ$47&gt;=$FQ170,CJ$47&lt;=$FR170)*(('Summary&amp;Assumptions'!$H$25*$C170)*(1+'Summary&amp;Assumptions'!$J$29)^(CJ$46-1))</f>
        <v>0</v>
      </c>
      <c r="CF170" s="588">
        <f>AND(CK$55&gt;0,SUM($E170:CE170)&lt;'Summary&amp;Assumptions'!$G$32*$B170,$D170&gt;='Summary&amp;Assumptions'!$D$17,CK$47&gt;=$D170,CK$47&lt;=EDATE($D170,'Summary&amp;Assumptions'!$G$32))*$B170+AND(CK$56&lt;'Summary&amp;Assumptions'!$J$31,CK$47&gt;=$FO170,CK$47&lt;=$FP170)*(('Summary&amp;Assumptions'!$H$25*$C170)*(1+'Summary&amp;Assumptions'!$J$29)^(CK$46-1))+AND(CK$56&lt;'Summary&amp;Assumptions'!$J$31,CK$47&gt;=$FQ170,CK$47&lt;=$FR170)*(('Summary&amp;Assumptions'!$H$25*$C170)*(1+'Summary&amp;Assumptions'!$J$29)^(CK$46-1))</f>
        <v>0</v>
      </c>
      <c r="CG170" s="588">
        <f>AND(CL$55&gt;0,SUM($E170:CF170)&lt;'Summary&amp;Assumptions'!$G$32*$B170,$D170&gt;='Summary&amp;Assumptions'!$D$17,CL$47&gt;=$D170,CL$47&lt;=EDATE($D170,'Summary&amp;Assumptions'!$G$32))*$B170+AND(CL$56&lt;'Summary&amp;Assumptions'!$J$31,CL$47&gt;=$FO170,CL$47&lt;=$FP170)*(('Summary&amp;Assumptions'!$H$25*$C170)*(1+'Summary&amp;Assumptions'!$J$29)^(CL$46-1))+AND(CL$56&lt;'Summary&amp;Assumptions'!$J$31,CL$47&gt;=$FQ170,CL$47&lt;=$FR170)*(('Summary&amp;Assumptions'!$H$25*$C170)*(1+'Summary&amp;Assumptions'!$J$29)^(CL$46-1))</f>
        <v>0</v>
      </c>
      <c r="CH170" s="588">
        <f>AND(CM$55&gt;0,SUM($E170:CG170)&lt;'Summary&amp;Assumptions'!$G$32*$B170,$D170&gt;='Summary&amp;Assumptions'!$D$17,CM$47&gt;=$D170,CM$47&lt;=EDATE($D170,'Summary&amp;Assumptions'!$G$32))*$B170+AND(CM$56&lt;'Summary&amp;Assumptions'!$J$31,CM$47&gt;=$FO170,CM$47&lt;=$FP170)*(('Summary&amp;Assumptions'!$H$25*$C170)*(1+'Summary&amp;Assumptions'!$J$29)^(CM$46-1))+AND(CM$56&lt;'Summary&amp;Assumptions'!$J$31,CM$47&gt;=$FQ170,CM$47&lt;=$FR170)*(('Summary&amp;Assumptions'!$H$25*$C170)*(1+'Summary&amp;Assumptions'!$J$29)^(CM$46-1))</f>
        <v>0</v>
      </c>
      <c r="CI170" s="588">
        <f>AND(CN$55&gt;0,SUM($E170:CH170)&lt;'Summary&amp;Assumptions'!$G$32*$B170,$D170&gt;='Summary&amp;Assumptions'!$D$17,CN$47&gt;=$D170,CN$47&lt;=EDATE($D170,'Summary&amp;Assumptions'!$G$32))*$B170+AND(CN$56&lt;'Summary&amp;Assumptions'!$J$31,CN$47&gt;=$FO170,CN$47&lt;=$FP170)*(('Summary&amp;Assumptions'!$H$25*$C170)*(1+'Summary&amp;Assumptions'!$J$29)^(CN$46-1))+AND(CN$56&lt;'Summary&amp;Assumptions'!$J$31,CN$47&gt;=$FQ170,CN$47&lt;=$FR170)*(('Summary&amp;Assumptions'!$H$25*$C170)*(1+'Summary&amp;Assumptions'!$J$29)^(CN$46-1))</f>
        <v>0</v>
      </c>
      <c r="CJ170" s="588">
        <f>AND(CO$55&gt;0,SUM($E170:CI170)&lt;'Summary&amp;Assumptions'!$G$32*$B170,$D170&gt;='Summary&amp;Assumptions'!$D$17,CO$47&gt;=$D170,CO$47&lt;=EDATE($D170,'Summary&amp;Assumptions'!$G$32))*$B170+AND(CO$56&lt;'Summary&amp;Assumptions'!$J$31,CO$47&gt;=$FO170,CO$47&lt;=$FP170)*(('Summary&amp;Assumptions'!$H$25*$C170)*(1+'Summary&amp;Assumptions'!$J$29)^(CO$46-1))+AND(CO$56&lt;'Summary&amp;Assumptions'!$J$31,CO$47&gt;=$FQ170,CO$47&lt;=$FR170)*(('Summary&amp;Assumptions'!$H$25*$C170)*(1+'Summary&amp;Assumptions'!$J$29)^(CO$46-1))</f>
        <v>0</v>
      </c>
      <c r="CK170" s="588">
        <f>AND(CP$55&gt;0,SUM($E170:CJ170)&lt;'Summary&amp;Assumptions'!$G$32*$B170,$D170&gt;='Summary&amp;Assumptions'!$D$17,CP$47&gt;=$D170,CP$47&lt;=EDATE($D170,'Summary&amp;Assumptions'!$G$32))*$B170+AND(CP$56&lt;'Summary&amp;Assumptions'!$J$31,CP$47&gt;=$FO170,CP$47&lt;=$FP170)*(('Summary&amp;Assumptions'!$H$25*$C170)*(1+'Summary&amp;Assumptions'!$J$29)^(CP$46-1))+AND(CP$56&lt;'Summary&amp;Assumptions'!$J$31,CP$47&gt;=$FQ170,CP$47&lt;=$FR170)*(('Summary&amp;Assumptions'!$H$25*$C170)*(1+'Summary&amp;Assumptions'!$J$29)^(CP$46-1))</f>
        <v>0</v>
      </c>
      <c r="CL170" s="588">
        <f>AND(CQ$55&gt;0,SUM($E170:CK170)&lt;'Summary&amp;Assumptions'!$G$32*$B170,$D170&gt;='Summary&amp;Assumptions'!$D$17,CQ$47&gt;=$D170,CQ$47&lt;=EDATE($D170,'Summary&amp;Assumptions'!$G$32))*$B170+AND(CQ$56&lt;'Summary&amp;Assumptions'!$J$31,CQ$47&gt;=$FO170,CQ$47&lt;=$FP170)*(('Summary&amp;Assumptions'!$H$25*$C170)*(1+'Summary&amp;Assumptions'!$J$29)^(CQ$46-1))+AND(CQ$56&lt;'Summary&amp;Assumptions'!$J$31,CQ$47&gt;=$FQ170,CQ$47&lt;=$FR170)*(('Summary&amp;Assumptions'!$H$25*$C170)*(1+'Summary&amp;Assumptions'!$J$29)^(CQ$46-1))</f>
        <v>0</v>
      </c>
      <c r="CM170" s="588">
        <f>AND(CR$55&gt;0,SUM($E170:CL170)&lt;'Summary&amp;Assumptions'!$G$32*$B170,$D170&gt;='Summary&amp;Assumptions'!$D$17,CR$47&gt;=$D170,CR$47&lt;=EDATE($D170,'Summary&amp;Assumptions'!$G$32))*$B170+AND(CR$56&lt;'Summary&amp;Assumptions'!$J$31,CR$47&gt;=$FO170,CR$47&lt;=$FP170)*(('Summary&amp;Assumptions'!$H$25*$C170)*(1+'Summary&amp;Assumptions'!$J$29)^(CR$46-1))+AND(CR$56&lt;'Summary&amp;Assumptions'!$J$31,CR$47&gt;=$FQ170,CR$47&lt;=$FR170)*(('Summary&amp;Assumptions'!$H$25*$C170)*(1+'Summary&amp;Assumptions'!$J$29)^(CR$46-1))</f>
        <v>0</v>
      </c>
      <c r="CN170" s="588">
        <f>AND(CS$55&gt;0,SUM($E170:CM170)&lt;'Summary&amp;Assumptions'!$G$32*$B170,$D170&gt;='Summary&amp;Assumptions'!$D$17,CS$47&gt;=$D170,CS$47&lt;=EDATE($D170,'Summary&amp;Assumptions'!$G$32))*$B170+AND(CS$56&lt;'Summary&amp;Assumptions'!$J$31,CS$47&gt;=$FO170,CS$47&lt;=$FP170)*(('Summary&amp;Assumptions'!$H$25*$C170)*(1+'Summary&amp;Assumptions'!$J$29)^(CS$46-1))+AND(CS$56&lt;'Summary&amp;Assumptions'!$J$31,CS$47&gt;=$FQ170,CS$47&lt;=$FR170)*(('Summary&amp;Assumptions'!$H$25*$C170)*(1+'Summary&amp;Assumptions'!$J$29)^(CS$46-1))</f>
        <v>0</v>
      </c>
      <c r="CO170" s="588">
        <f>AND(CT$55&gt;0,SUM($E170:CN170)&lt;'Summary&amp;Assumptions'!$G$32*$B170,$D170&gt;='Summary&amp;Assumptions'!$D$17,CT$47&gt;=$D170,CT$47&lt;=EDATE($D170,'Summary&amp;Assumptions'!$G$32))*$B170+AND(CT$56&lt;'Summary&amp;Assumptions'!$J$31,CT$47&gt;=$FO170,CT$47&lt;=$FP170)*(('Summary&amp;Assumptions'!$H$25*$C170)*(1+'Summary&amp;Assumptions'!$J$29)^(CT$46-1))+AND(CT$56&lt;'Summary&amp;Assumptions'!$J$31,CT$47&gt;=$FQ170,CT$47&lt;=$FR170)*(('Summary&amp;Assumptions'!$H$25*$C170)*(1+'Summary&amp;Assumptions'!$J$29)^(CT$46-1))</f>
        <v>0</v>
      </c>
      <c r="CP170" s="588">
        <f>AND(CU$55&gt;0,SUM($E170:CO170)&lt;'Summary&amp;Assumptions'!$G$32*$B170,$D170&gt;='Summary&amp;Assumptions'!$D$17,CU$47&gt;=$D170,CU$47&lt;=EDATE($D170,'Summary&amp;Assumptions'!$G$32))*$B170+AND(CU$56&lt;'Summary&amp;Assumptions'!$J$31,CU$47&gt;=$FO170,CU$47&lt;=$FP170)*(('Summary&amp;Assumptions'!$H$25*$C170)*(1+'Summary&amp;Assumptions'!$J$29)^(CU$46-1))+AND(CU$56&lt;'Summary&amp;Assumptions'!$J$31,CU$47&gt;=$FQ170,CU$47&lt;=$FR170)*(('Summary&amp;Assumptions'!$H$25*$C170)*(1+'Summary&amp;Assumptions'!$J$29)^(CU$46-1))</f>
        <v>0</v>
      </c>
      <c r="CQ170" s="588">
        <f>AND(CV$55&gt;0,SUM($E170:CP170)&lt;'Summary&amp;Assumptions'!$G$32*$B170,$D170&gt;='Summary&amp;Assumptions'!$D$17,CV$47&gt;=$D170,CV$47&lt;=EDATE($D170,'Summary&amp;Assumptions'!$G$32))*$B170+AND(CV$56&lt;'Summary&amp;Assumptions'!$J$31,CV$47&gt;=$FO170,CV$47&lt;=$FP170)*(('Summary&amp;Assumptions'!$H$25*$C170)*(1+'Summary&amp;Assumptions'!$J$29)^(CV$46-1))+AND(CV$56&lt;'Summary&amp;Assumptions'!$J$31,CV$47&gt;=$FQ170,CV$47&lt;=$FR170)*(('Summary&amp;Assumptions'!$H$25*$C170)*(1+'Summary&amp;Assumptions'!$J$29)^(CV$46-1))</f>
        <v>0</v>
      </c>
      <c r="CR170" s="588">
        <f>AND(CW$55&gt;0,SUM($E170:CQ170)&lt;'Summary&amp;Assumptions'!$G$32*$B170,$D170&gt;='Summary&amp;Assumptions'!$D$17,CW$47&gt;=$D170,CW$47&lt;=EDATE($D170,'Summary&amp;Assumptions'!$G$32))*$B170+AND(CW$56&lt;'Summary&amp;Assumptions'!$J$31,CW$47&gt;=$FO170,CW$47&lt;=$FP170)*(('Summary&amp;Assumptions'!$H$25*$C170)*(1+'Summary&amp;Assumptions'!$J$29)^(CW$46-1))+AND(CW$56&lt;'Summary&amp;Assumptions'!$J$31,CW$47&gt;=$FQ170,CW$47&lt;=$FR170)*(('Summary&amp;Assumptions'!$H$25*$C170)*(1+'Summary&amp;Assumptions'!$J$29)^(CW$46-1))</f>
        <v>0</v>
      </c>
      <c r="CS170" s="588">
        <f>AND(CX$55&gt;0,SUM($E170:CR170)&lt;'Summary&amp;Assumptions'!$G$32*$B170,$D170&gt;='Summary&amp;Assumptions'!$D$17,CX$47&gt;=$D170,CX$47&lt;=EDATE($D170,'Summary&amp;Assumptions'!$G$32))*$B170+AND(CX$56&lt;'Summary&amp;Assumptions'!$J$31,CX$47&gt;=$FO170,CX$47&lt;=$FP170)*(('Summary&amp;Assumptions'!$H$25*$C170)*(1+'Summary&amp;Assumptions'!$J$29)^(CX$46-1))+AND(CX$56&lt;'Summary&amp;Assumptions'!$J$31,CX$47&gt;=$FQ170,CX$47&lt;=$FR170)*(('Summary&amp;Assumptions'!$H$25*$C170)*(1+'Summary&amp;Assumptions'!$J$29)^(CX$46-1))</f>
        <v>0</v>
      </c>
      <c r="CT170" s="588">
        <f>AND(CY$55&gt;0,SUM($E170:CS170)&lt;'Summary&amp;Assumptions'!$G$32*$B170,$D170&gt;='Summary&amp;Assumptions'!$D$17,CY$47&gt;=$D170,CY$47&lt;=EDATE($D170,'Summary&amp;Assumptions'!$G$32))*$B170+AND(CY$56&lt;'Summary&amp;Assumptions'!$J$31,CY$47&gt;=$FO170,CY$47&lt;=$FP170)*(('Summary&amp;Assumptions'!$H$25*$C170)*(1+'Summary&amp;Assumptions'!$J$29)^(CY$46-1))+AND(CY$56&lt;'Summary&amp;Assumptions'!$J$31,CY$47&gt;=$FQ170,CY$47&lt;=$FR170)*(('Summary&amp;Assumptions'!$H$25*$C170)*(1+'Summary&amp;Assumptions'!$J$29)^(CY$46-1))</f>
        <v>0</v>
      </c>
      <c r="CU170" s="588">
        <f>AND(CZ$55&gt;0,SUM($E170:CT170)&lt;'Summary&amp;Assumptions'!$G$32*$B170,$D170&gt;='Summary&amp;Assumptions'!$D$17,CZ$47&gt;=$D170,CZ$47&lt;=EDATE($D170,'Summary&amp;Assumptions'!$G$32))*$B170+AND(CZ$56&lt;'Summary&amp;Assumptions'!$J$31,CZ$47&gt;=$FO170,CZ$47&lt;=$FP170)*(('Summary&amp;Assumptions'!$H$25*$C170)*(1+'Summary&amp;Assumptions'!$J$29)^(CZ$46-1))+AND(CZ$56&lt;'Summary&amp;Assumptions'!$J$31,CZ$47&gt;=$FQ170,CZ$47&lt;=$FR170)*(('Summary&amp;Assumptions'!$H$25*$C170)*(1+'Summary&amp;Assumptions'!$J$29)^(CZ$46-1))</f>
        <v>0</v>
      </c>
      <c r="CV170" s="588">
        <f>AND(DA$55&gt;0,SUM($E170:CU170)&lt;'Summary&amp;Assumptions'!$G$32*$B170,$D170&gt;='Summary&amp;Assumptions'!$D$17,DA$47&gt;=$D170,DA$47&lt;=EDATE($D170,'Summary&amp;Assumptions'!$G$32))*$B170+AND(DA$56&lt;'Summary&amp;Assumptions'!$J$31,DA$47&gt;=$FO170,DA$47&lt;=$FP170)*(('Summary&amp;Assumptions'!$H$25*$C170)*(1+'Summary&amp;Assumptions'!$J$29)^(DA$46-1))+AND(DA$56&lt;'Summary&amp;Assumptions'!$J$31,DA$47&gt;=$FQ170,DA$47&lt;=$FR170)*(('Summary&amp;Assumptions'!$H$25*$C170)*(1+'Summary&amp;Assumptions'!$J$29)^(DA$46-1))</f>
        <v>0</v>
      </c>
      <c r="CW170" s="588">
        <f>AND(DB$55&gt;0,SUM($E170:CV170)&lt;'Summary&amp;Assumptions'!$G$32*$B170,$D170&gt;='Summary&amp;Assumptions'!$D$17,DB$47&gt;=$D170,DB$47&lt;=EDATE($D170,'Summary&amp;Assumptions'!$G$32))*$B170+AND(DB$56&lt;'Summary&amp;Assumptions'!$J$31,DB$47&gt;=$FO170,DB$47&lt;=$FP170)*(('Summary&amp;Assumptions'!$H$25*$C170)*(1+'Summary&amp;Assumptions'!$J$29)^(DB$46-1))+AND(DB$56&lt;'Summary&amp;Assumptions'!$J$31,DB$47&gt;=$FQ170,DB$47&lt;=$FR170)*(('Summary&amp;Assumptions'!$H$25*$C170)*(1+'Summary&amp;Assumptions'!$J$29)^(DB$46-1))</f>
        <v>0</v>
      </c>
      <c r="CX170" s="588">
        <f>AND(DC$55&gt;0,SUM($E170:CW170)&lt;'Summary&amp;Assumptions'!$G$32*$B170,$D170&gt;='Summary&amp;Assumptions'!$D$17,DC$47&gt;=$D170,DC$47&lt;=EDATE($D170,'Summary&amp;Assumptions'!$G$32))*$B170+AND(DC$56&lt;'Summary&amp;Assumptions'!$J$31,DC$47&gt;=$FO170,DC$47&lt;=$FP170)*(('Summary&amp;Assumptions'!$H$25*$C170)*(1+'Summary&amp;Assumptions'!$J$29)^(DC$46-1))+AND(DC$56&lt;'Summary&amp;Assumptions'!$J$31,DC$47&gt;=$FQ170,DC$47&lt;=$FR170)*(('Summary&amp;Assumptions'!$H$25*$C170)*(1+'Summary&amp;Assumptions'!$J$29)^(DC$46-1))</f>
        <v>0</v>
      </c>
      <c r="CY170" s="588">
        <f>AND(DD$55&gt;0,SUM($E170:CX170)&lt;'Summary&amp;Assumptions'!$G$32*$B170,$D170&gt;='Summary&amp;Assumptions'!$D$17,DD$47&gt;=$D170,DD$47&lt;=EDATE($D170,'Summary&amp;Assumptions'!$G$32))*$B170+AND(DD$56&lt;'Summary&amp;Assumptions'!$J$31,DD$47&gt;=$FO170,DD$47&lt;=$FP170)*(('Summary&amp;Assumptions'!$H$25*$C170)*(1+'Summary&amp;Assumptions'!$J$29)^(DD$46-1))+AND(DD$56&lt;'Summary&amp;Assumptions'!$J$31,DD$47&gt;=$FQ170,DD$47&lt;=$FR170)*(('Summary&amp;Assumptions'!$H$25*$C170)*(1+'Summary&amp;Assumptions'!$J$29)^(DD$46-1))</f>
        <v>0</v>
      </c>
      <c r="CZ170" s="588">
        <f>AND(DE$55&gt;0,SUM($E170:CY170)&lt;'Summary&amp;Assumptions'!$G$32*$B170,$D170&gt;='Summary&amp;Assumptions'!$D$17,DE$47&gt;=$D170,DE$47&lt;=EDATE($D170,'Summary&amp;Assumptions'!$G$32))*$B170+AND(DE$56&lt;'Summary&amp;Assumptions'!$J$31,DE$47&gt;=$FO170,DE$47&lt;=$FP170)*(('Summary&amp;Assumptions'!$H$25*$C170)*(1+'Summary&amp;Assumptions'!$J$29)^(DE$46-1))+AND(DE$56&lt;'Summary&amp;Assumptions'!$J$31,DE$47&gt;=$FQ170,DE$47&lt;=$FR170)*(('Summary&amp;Assumptions'!$H$25*$C170)*(1+'Summary&amp;Assumptions'!$J$29)^(DE$46-1))</f>
        <v>0</v>
      </c>
      <c r="DA170" s="588">
        <f>AND(DF$55&gt;0,SUM($E170:CZ170)&lt;'Summary&amp;Assumptions'!$G$32*$B170,$D170&gt;='Summary&amp;Assumptions'!$D$17,DF$47&gt;=$D170,DF$47&lt;=EDATE($D170,'Summary&amp;Assumptions'!$G$32))*$B170+AND(DF$56&lt;'Summary&amp;Assumptions'!$J$31,DF$47&gt;=$FO170,DF$47&lt;=$FP170)*(('Summary&amp;Assumptions'!$H$25*$C170)*(1+'Summary&amp;Assumptions'!$J$29)^(DF$46-1))+AND(DF$56&lt;'Summary&amp;Assumptions'!$J$31,DF$47&gt;=$FQ170,DF$47&lt;=$FR170)*(('Summary&amp;Assumptions'!$H$25*$C170)*(1+'Summary&amp;Assumptions'!$J$29)^(DF$46-1))</f>
        <v>0</v>
      </c>
      <c r="DB170" s="588">
        <f>AND(DG$55&gt;0,SUM($E170:DA170)&lt;'Summary&amp;Assumptions'!$G$32*$B170,$D170&gt;='Summary&amp;Assumptions'!$D$17,DG$47&gt;=$D170,DG$47&lt;=EDATE($D170,'Summary&amp;Assumptions'!$G$32))*$B170+AND(DG$56&lt;'Summary&amp;Assumptions'!$J$31,DG$47&gt;=$FO170,DG$47&lt;=$FP170)*(('Summary&amp;Assumptions'!$H$25*$C170)*(1+'Summary&amp;Assumptions'!$J$29)^(DG$46-1))+AND(DG$56&lt;'Summary&amp;Assumptions'!$J$31,DG$47&gt;=$FQ170,DG$47&lt;=$FR170)*(('Summary&amp;Assumptions'!$H$25*$C170)*(1+'Summary&amp;Assumptions'!$J$29)^(DG$46-1))</f>
        <v>0</v>
      </c>
      <c r="DC170" s="588">
        <f>AND(DH$55&gt;0,SUM($E170:DB170)&lt;'Summary&amp;Assumptions'!$G$32*$B170,$D170&gt;='Summary&amp;Assumptions'!$D$17,DH$47&gt;=$D170,DH$47&lt;=EDATE($D170,'Summary&amp;Assumptions'!$G$32))*$B170+AND(DH$56&lt;'Summary&amp;Assumptions'!$J$31,DH$47&gt;=$FO170,DH$47&lt;=$FP170)*(('Summary&amp;Assumptions'!$H$25*$C170)*(1+'Summary&amp;Assumptions'!$J$29)^(DH$46-1))+AND(DH$56&lt;'Summary&amp;Assumptions'!$J$31,DH$47&gt;=$FQ170,DH$47&lt;=$FR170)*(('Summary&amp;Assumptions'!$H$25*$C170)*(1+'Summary&amp;Assumptions'!$J$29)^(DH$46-1))</f>
        <v>0</v>
      </c>
      <c r="DD170" s="588">
        <f>AND(DI$55&gt;0,SUM($E170:DC170)&lt;'Summary&amp;Assumptions'!$G$32*$B170,$D170&gt;='Summary&amp;Assumptions'!$D$17,DI$47&gt;=$D170,DI$47&lt;=EDATE($D170,'Summary&amp;Assumptions'!$G$32))*$B170+AND(DI$56&lt;'Summary&amp;Assumptions'!$J$31,DI$47&gt;=$FO170,DI$47&lt;=$FP170)*(('Summary&amp;Assumptions'!$H$25*$C170)*(1+'Summary&amp;Assumptions'!$J$29)^(DI$46-1))+AND(DI$56&lt;'Summary&amp;Assumptions'!$J$31,DI$47&gt;=$FQ170,DI$47&lt;=$FR170)*(('Summary&amp;Assumptions'!$H$25*$C170)*(1+'Summary&amp;Assumptions'!$J$29)^(DI$46-1))</f>
        <v>0</v>
      </c>
      <c r="DE170" s="588">
        <f>AND(DJ$55&gt;0,SUM($E170:DD170)&lt;'Summary&amp;Assumptions'!$G$32*$B170,$D170&gt;='Summary&amp;Assumptions'!$D$17,DJ$47&gt;=$D170,DJ$47&lt;=EDATE($D170,'Summary&amp;Assumptions'!$G$32))*$B170+AND(DJ$56&lt;'Summary&amp;Assumptions'!$J$31,DJ$47&gt;=$FO170,DJ$47&lt;=$FP170)*(('Summary&amp;Assumptions'!$H$25*$C170)*(1+'Summary&amp;Assumptions'!$J$29)^(DJ$46-1))+AND(DJ$56&lt;'Summary&amp;Assumptions'!$J$31,DJ$47&gt;=$FQ170,DJ$47&lt;=$FR170)*(('Summary&amp;Assumptions'!$H$25*$C170)*(1+'Summary&amp;Assumptions'!$J$29)^(DJ$46-1))</f>
        <v>0</v>
      </c>
      <c r="DF170" s="588">
        <f>AND(DK$55&gt;0,SUM($E170:DE170)&lt;'Summary&amp;Assumptions'!$G$32*$B170,$D170&gt;='Summary&amp;Assumptions'!$D$17,DK$47&gt;=$D170,DK$47&lt;=EDATE($D170,'Summary&amp;Assumptions'!$G$32))*$B170+AND(DK$56&lt;'Summary&amp;Assumptions'!$J$31,DK$47&gt;=$FO170,DK$47&lt;=$FP170)*(('Summary&amp;Assumptions'!$H$25*$C170)*(1+'Summary&amp;Assumptions'!$J$29)^(DK$46-1))+AND(DK$56&lt;'Summary&amp;Assumptions'!$J$31,DK$47&gt;=$FQ170,DK$47&lt;=$FR170)*(('Summary&amp;Assumptions'!$H$25*$C170)*(1+'Summary&amp;Assumptions'!$J$29)^(DK$46-1))</f>
        <v>0</v>
      </c>
      <c r="DG170" s="588">
        <f>AND(DL$55&gt;0,SUM($E170:DF170)&lt;'Summary&amp;Assumptions'!$G$32*$B170,$D170&gt;='Summary&amp;Assumptions'!$D$17,DL$47&gt;=$D170,DL$47&lt;=EDATE($D170,'Summary&amp;Assumptions'!$G$32))*$B170+AND(DL$56&lt;'Summary&amp;Assumptions'!$J$31,DL$47&gt;=$FO170,DL$47&lt;=$FP170)*(('Summary&amp;Assumptions'!$H$25*$C170)*(1+'Summary&amp;Assumptions'!$J$29)^(DL$46-1))+AND(DL$56&lt;'Summary&amp;Assumptions'!$J$31,DL$47&gt;=$FQ170,DL$47&lt;=$FR170)*(('Summary&amp;Assumptions'!$H$25*$C170)*(1+'Summary&amp;Assumptions'!$J$29)^(DL$46-1))</f>
        <v>0</v>
      </c>
      <c r="DH170" s="588">
        <f>AND(DM$55&gt;0,SUM($E170:DG170)&lt;'Summary&amp;Assumptions'!$G$32*$B170,$D170&gt;='Summary&amp;Assumptions'!$D$17,DM$47&gt;=$D170,DM$47&lt;=EDATE($D170,'Summary&amp;Assumptions'!$G$32))*$B170+AND(DM$56&lt;'Summary&amp;Assumptions'!$J$31,DM$47&gt;=$FO170,DM$47&lt;=$FP170)*(('Summary&amp;Assumptions'!$H$25*$C170)*(1+'Summary&amp;Assumptions'!$J$29)^(DM$46-1))+AND(DM$56&lt;'Summary&amp;Assumptions'!$J$31,DM$47&gt;=$FQ170,DM$47&lt;=$FR170)*(('Summary&amp;Assumptions'!$H$25*$C170)*(1+'Summary&amp;Assumptions'!$J$29)^(DM$46-1))</f>
        <v>0</v>
      </c>
      <c r="DI170" s="588">
        <f>AND(DN$55&gt;0,SUM($E170:DH170)&lt;'Summary&amp;Assumptions'!$G$32*$B170,$D170&gt;='Summary&amp;Assumptions'!$D$17,DN$47&gt;=$D170,DN$47&lt;=EDATE($D170,'Summary&amp;Assumptions'!$G$32))*$B170+AND(DN$56&lt;'Summary&amp;Assumptions'!$J$31,DN$47&gt;=$FO170,DN$47&lt;=$FP170)*(('Summary&amp;Assumptions'!$H$25*$C170)*(1+'Summary&amp;Assumptions'!$J$29)^(DN$46-1))+AND(DN$56&lt;'Summary&amp;Assumptions'!$J$31,DN$47&gt;=$FQ170,DN$47&lt;=$FR170)*(('Summary&amp;Assumptions'!$H$25*$C170)*(1+'Summary&amp;Assumptions'!$J$29)^(DN$46-1))</f>
        <v>0</v>
      </c>
      <c r="DJ170" s="588">
        <f>AND(DO$55&gt;0,SUM($E170:DI170)&lt;'Summary&amp;Assumptions'!$G$32*$B170,$D170&gt;='Summary&amp;Assumptions'!$D$17,DO$47&gt;=$D170,DO$47&lt;=EDATE($D170,'Summary&amp;Assumptions'!$G$32))*$B170+AND(DO$56&lt;'Summary&amp;Assumptions'!$J$31,DO$47&gt;=$FO170,DO$47&lt;=$FP170)*(('Summary&amp;Assumptions'!$H$25*$C170)*(1+'Summary&amp;Assumptions'!$J$29)^(DO$46-1))+AND(DO$56&lt;'Summary&amp;Assumptions'!$J$31,DO$47&gt;=$FQ170,DO$47&lt;=$FR170)*(('Summary&amp;Assumptions'!$H$25*$C170)*(1+'Summary&amp;Assumptions'!$J$29)^(DO$46-1))</f>
        <v>0</v>
      </c>
      <c r="DK170" s="588">
        <f>AND(DP$55&gt;0,SUM($E170:DJ170)&lt;'Summary&amp;Assumptions'!$G$32*$B170,$D170&gt;='Summary&amp;Assumptions'!$D$17,DP$47&gt;=$D170,DP$47&lt;=EDATE($D170,'Summary&amp;Assumptions'!$G$32))*$B170+AND(DP$56&lt;'Summary&amp;Assumptions'!$J$31,DP$47&gt;=$FO170,DP$47&lt;=$FP170)*(('Summary&amp;Assumptions'!$H$25*$C170)*(1+'Summary&amp;Assumptions'!$J$29)^(DP$46-1))+AND(DP$56&lt;'Summary&amp;Assumptions'!$J$31,DP$47&gt;=$FQ170,DP$47&lt;=$FR170)*(('Summary&amp;Assumptions'!$H$25*$C170)*(1+'Summary&amp;Assumptions'!$J$29)^(DP$46-1))</f>
        <v>0</v>
      </c>
      <c r="DL170" s="588">
        <f>AND(DQ$55&gt;0,SUM($E170:DK170)&lt;'Summary&amp;Assumptions'!$G$32*$B170,$D170&gt;='Summary&amp;Assumptions'!$D$17,DQ$47&gt;=$D170,DQ$47&lt;=EDATE($D170,'Summary&amp;Assumptions'!$G$32))*$B170+AND(DQ$56&lt;'Summary&amp;Assumptions'!$J$31,DQ$47&gt;=$FO170,DQ$47&lt;=$FP170)*(('Summary&amp;Assumptions'!$H$25*$C170)*(1+'Summary&amp;Assumptions'!$J$29)^(DQ$46-1))+AND(DQ$56&lt;'Summary&amp;Assumptions'!$J$31,DQ$47&gt;=$FQ170,DQ$47&lt;=$FR170)*(('Summary&amp;Assumptions'!$H$25*$C170)*(1+'Summary&amp;Assumptions'!$J$29)^(DQ$46-1))</f>
        <v>0</v>
      </c>
      <c r="DM170" s="588">
        <f>AND(DR$55&gt;0,SUM($E170:DL170)&lt;'Summary&amp;Assumptions'!$G$32*$B170,$D170&gt;='Summary&amp;Assumptions'!$D$17,DR$47&gt;=$D170,DR$47&lt;=EDATE($D170,'Summary&amp;Assumptions'!$G$32))*$B170+AND(DR$56&lt;'Summary&amp;Assumptions'!$J$31,DR$47&gt;=$FO170,DR$47&lt;=$FP170)*(('Summary&amp;Assumptions'!$H$25*$C170)*(1+'Summary&amp;Assumptions'!$J$29)^(DR$46-1))+AND(DR$56&lt;'Summary&amp;Assumptions'!$J$31,DR$47&gt;=$FQ170,DR$47&lt;=$FR170)*(('Summary&amp;Assumptions'!$H$25*$C170)*(1+'Summary&amp;Assumptions'!$J$29)^(DR$46-1))</f>
        <v>0</v>
      </c>
      <c r="DN170" s="588">
        <f>AND(DS$55&gt;0,SUM($E170:DM170)&lt;'Summary&amp;Assumptions'!$G$32*$B170,$D170&gt;='Summary&amp;Assumptions'!$D$17,DS$47&gt;=$D170,DS$47&lt;=EDATE($D170,'Summary&amp;Assumptions'!$G$32))*$B170+AND(DS$56&lt;'Summary&amp;Assumptions'!$J$31,DS$47&gt;=$FO170,DS$47&lt;=$FP170)*(('Summary&amp;Assumptions'!$H$25*$C170)*(1+'Summary&amp;Assumptions'!$J$29)^(DS$46-1))+AND(DS$56&lt;'Summary&amp;Assumptions'!$J$31,DS$47&gt;=$FQ170,DS$47&lt;=$FR170)*(('Summary&amp;Assumptions'!$H$25*$C170)*(1+'Summary&amp;Assumptions'!$J$29)^(DS$46-1))</f>
        <v>0</v>
      </c>
      <c r="DO170" s="588">
        <f>AND(DT$55&gt;0,SUM($E170:DN170)&lt;'Summary&amp;Assumptions'!$G$32*$B170,$D170&gt;='Summary&amp;Assumptions'!$D$17,DT$47&gt;=$D170,DT$47&lt;=EDATE($D170,'Summary&amp;Assumptions'!$G$32))*$B170+AND(DT$56&lt;'Summary&amp;Assumptions'!$J$31,DT$47&gt;=$FO170,DT$47&lt;=$FP170)*(('Summary&amp;Assumptions'!$H$25*$C170)*(1+'Summary&amp;Assumptions'!$J$29)^(DT$46-1))+AND(DT$56&lt;'Summary&amp;Assumptions'!$J$31,DT$47&gt;=$FQ170,DT$47&lt;=$FR170)*(('Summary&amp;Assumptions'!$H$25*$C170)*(1+'Summary&amp;Assumptions'!$J$29)^(DT$46-1))</f>
        <v>0</v>
      </c>
      <c r="DP170" s="588">
        <f>AND(DU$55&gt;0,SUM($E170:DO170)&lt;'Summary&amp;Assumptions'!$G$32*$B170,$D170&gt;='Summary&amp;Assumptions'!$D$17,DU$47&gt;=$D170,DU$47&lt;=EDATE($D170,'Summary&amp;Assumptions'!$G$32))*$B170+AND(DU$56&lt;'Summary&amp;Assumptions'!$J$31,DU$47&gt;=$FO170,DU$47&lt;=$FP170)*(('Summary&amp;Assumptions'!$H$25*$C170)*(1+'Summary&amp;Assumptions'!$J$29)^(DU$46-1))+AND(DU$56&lt;'Summary&amp;Assumptions'!$J$31,DU$47&gt;=$FQ170,DU$47&lt;=$FR170)*(('Summary&amp;Assumptions'!$H$25*$C170)*(1+'Summary&amp;Assumptions'!$J$29)^(DU$46-1))</f>
        <v>0</v>
      </c>
      <c r="DQ170" s="588">
        <f>AND(DV$55&gt;0,SUM($E170:DP170)&lt;'Summary&amp;Assumptions'!$G$32*$B170,$D170&gt;='Summary&amp;Assumptions'!$D$17,DV$47&gt;=$D170,DV$47&lt;=EDATE($D170,'Summary&amp;Assumptions'!$G$32))*$B170+AND(DV$56&lt;'Summary&amp;Assumptions'!$J$31,DV$47&gt;=$FO170,DV$47&lt;=$FP170)*(('Summary&amp;Assumptions'!$H$25*$C170)*(1+'Summary&amp;Assumptions'!$J$29)^(DV$46-1))+AND(DV$56&lt;'Summary&amp;Assumptions'!$J$31,DV$47&gt;=$FQ170,DV$47&lt;=$FR170)*(('Summary&amp;Assumptions'!$H$25*$C170)*(1+'Summary&amp;Assumptions'!$J$29)^(DV$46-1))</f>
        <v>0</v>
      </c>
      <c r="DR170" s="588">
        <f>AND(DW$55&gt;0,SUM($E170:DQ170)&lt;'Summary&amp;Assumptions'!$G$32*$B170,$D170&gt;='Summary&amp;Assumptions'!$D$17,DW$47&gt;=$D170,DW$47&lt;=EDATE($D170,'Summary&amp;Assumptions'!$G$32))*$B170+AND(DW$56&lt;'Summary&amp;Assumptions'!$J$31,DW$47&gt;=$FO170,DW$47&lt;=$FP170)*(('Summary&amp;Assumptions'!$H$25*$C170)*(1+'Summary&amp;Assumptions'!$J$29)^(DW$46-1))+AND(DW$56&lt;'Summary&amp;Assumptions'!$J$31,DW$47&gt;=$FQ170,DW$47&lt;=$FR170)*(('Summary&amp;Assumptions'!$H$25*$C170)*(1+'Summary&amp;Assumptions'!$J$29)^(DW$46-1))</f>
        <v>0</v>
      </c>
      <c r="DS170" s="588">
        <f>AND(DX$55&gt;0,SUM($E170:DR170)&lt;'Summary&amp;Assumptions'!$G$32*$B170,$D170&gt;='Summary&amp;Assumptions'!$D$17,DX$47&gt;=$D170,DX$47&lt;=EDATE($D170,'Summary&amp;Assumptions'!$G$32))*$B170+AND(DX$56&lt;'Summary&amp;Assumptions'!$J$31,DX$47&gt;=$FO170,DX$47&lt;=$FP170)*(('Summary&amp;Assumptions'!$H$25*$C170)*(1+'Summary&amp;Assumptions'!$J$29)^(DX$46-1))+AND(DX$56&lt;'Summary&amp;Assumptions'!$J$31,DX$47&gt;=$FQ170,DX$47&lt;=$FR170)*(('Summary&amp;Assumptions'!$H$25*$C170)*(1+'Summary&amp;Assumptions'!$J$29)^(DX$46-1))</f>
        <v>0</v>
      </c>
      <c r="DT170" s="588">
        <f>AND(DY$55&gt;0,SUM($E170:DS170)&lt;'Summary&amp;Assumptions'!$G$32*$B170,$D170&gt;='Summary&amp;Assumptions'!$D$17,DY$47&gt;=$D170,DY$47&lt;=EDATE($D170,'Summary&amp;Assumptions'!$G$32))*$B170+AND(DY$56&lt;'Summary&amp;Assumptions'!$J$31,DY$47&gt;=$FO170,DY$47&lt;=$FP170)*(('Summary&amp;Assumptions'!$H$25*$C170)*(1+'Summary&amp;Assumptions'!$J$29)^(DY$46-1))+AND(DY$56&lt;'Summary&amp;Assumptions'!$J$31,DY$47&gt;=$FQ170,DY$47&lt;=$FR170)*(('Summary&amp;Assumptions'!$H$25*$C170)*(1+'Summary&amp;Assumptions'!$J$29)^(DY$46-1))</f>
        <v>0</v>
      </c>
      <c r="DU170" s="588">
        <f>AND(DZ$55&gt;0,SUM($E170:DT170)&lt;'Summary&amp;Assumptions'!$G$32*$B170,$D170&gt;='Summary&amp;Assumptions'!$D$17,DZ$47&gt;=$D170,DZ$47&lt;=EDATE($D170,'Summary&amp;Assumptions'!$G$32))*$B170+AND(DZ$56&lt;'Summary&amp;Assumptions'!$J$31,DZ$47&gt;=$FO170,DZ$47&lt;=$FP170)*(('Summary&amp;Assumptions'!$H$25*$C170)*(1+'Summary&amp;Assumptions'!$J$29)^(DZ$46-1))+AND(DZ$56&lt;'Summary&amp;Assumptions'!$J$31,DZ$47&gt;=$FQ170,DZ$47&lt;=$FR170)*(('Summary&amp;Assumptions'!$H$25*$C170)*(1+'Summary&amp;Assumptions'!$J$29)^(DZ$46-1))</f>
        <v>0</v>
      </c>
      <c r="DV170" s="588">
        <f>AND(EA$55&gt;0,SUM($E170:DU170)&lt;'Summary&amp;Assumptions'!$G$32*$B170,$D170&gt;='Summary&amp;Assumptions'!$D$17,EA$47&gt;=$D170,EA$47&lt;=EDATE($D170,'Summary&amp;Assumptions'!$G$32))*$B170+AND(EA$56&lt;'Summary&amp;Assumptions'!$J$31,EA$47&gt;=$FO170,EA$47&lt;=$FP170)*(('Summary&amp;Assumptions'!$H$25*$C170)*(1+'Summary&amp;Assumptions'!$J$29)^(EA$46-1))+AND(EA$56&lt;'Summary&amp;Assumptions'!$J$31,EA$47&gt;=$FQ170,EA$47&lt;=$FR170)*(('Summary&amp;Assumptions'!$H$25*$C170)*(1+'Summary&amp;Assumptions'!$J$29)^(EA$46-1))</f>
        <v>0</v>
      </c>
      <c r="DW170" s="588">
        <f>AND(EB$55&gt;0,SUM($E170:DV170)&lt;'Summary&amp;Assumptions'!$G$32*$B170,$D170&gt;='Summary&amp;Assumptions'!$D$17,EB$47&gt;=$D170,EB$47&lt;=EDATE($D170,'Summary&amp;Assumptions'!$G$32))*$B170+AND(EB$56&lt;'Summary&amp;Assumptions'!$J$31,EB$47&gt;=$FO170,EB$47&lt;=$FP170)*(('Summary&amp;Assumptions'!$H$25*$C170)*(1+'Summary&amp;Assumptions'!$J$29)^(EB$46-1))+AND(EB$56&lt;'Summary&amp;Assumptions'!$J$31,EB$47&gt;=$FQ170,EB$47&lt;=$FR170)*(('Summary&amp;Assumptions'!$H$25*$C170)*(1+'Summary&amp;Assumptions'!$J$29)^(EB$46-1))</f>
        <v>0</v>
      </c>
      <c r="DX170" s="588">
        <f>AND(EC$55&gt;0,SUM($E170:DW170)&lt;'Summary&amp;Assumptions'!$G$32*$B170,$D170&gt;='Summary&amp;Assumptions'!$D$17,EC$47&gt;=$D170,EC$47&lt;=EDATE($D170,'Summary&amp;Assumptions'!$G$32))*$B170+AND(EC$56&lt;'Summary&amp;Assumptions'!$J$31,EC$47&gt;=$FO170,EC$47&lt;=$FP170)*(('Summary&amp;Assumptions'!$H$25*$C170)*(1+'Summary&amp;Assumptions'!$J$29)^(EC$46-1))+AND(EC$56&lt;'Summary&amp;Assumptions'!$J$31,EC$47&gt;=$FQ170,EC$47&lt;=$FR170)*(('Summary&amp;Assumptions'!$H$25*$C170)*(1+'Summary&amp;Assumptions'!$J$29)^(EC$46-1))</f>
        <v>0</v>
      </c>
      <c r="DY170" s="588">
        <f>AND(ED$55&gt;0,SUM($E170:DX170)&lt;'Summary&amp;Assumptions'!$G$32*$B170,$D170&gt;='Summary&amp;Assumptions'!$D$17,ED$47&gt;=$D170,ED$47&lt;=EDATE($D170,'Summary&amp;Assumptions'!$G$32))*$B170+AND(ED$56&lt;'Summary&amp;Assumptions'!$J$31,ED$47&gt;=$FO170,ED$47&lt;=$FP170)*(('Summary&amp;Assumptions'!$H$25*$C170)*(1+'Summary&amp;Assumptions'!$J$29)^(ED$46-1))+AND(ED$56&lt;'Summary&amp;Assumptions'!$J$31,ED$47&gt;=$FQ170,ED$47&lt;=$FR170)*(('Summary&amp;Assumptions'!$H$25*$C170)*(1+'Summary&amp;Assumptions'!$J$29)^(ED$46-1))</f>
        <v>0</v>
      </c>
      <c r="DZ170" s="588">
        <f>AND(EE$55&gt;0,SUM($E170:DY170)&lt;'Summary&amp;Assumptions'!$G$32*$B170,$D170&gt;='Summary&amp;Assumptions'!$D$17,EE$47&gt;=$D170,EE$47&lt;=EDATE($D170,'Summary&amp;Assumptions'!$G$32))*$B170+AND(EE$56&lt;'Summary&amp;Assumptions'!$J$31,EE$47&gt;=$FO170,EE$47&lt;=$FP170)*(('Summary&amp;Assumptions'!$H$25*$C170)*(1+'Summary&amp;Assumptions'!$J$29)^(EE$46-1))+AND(EE$56&lt;'Summary&amp;Assumptions'!$J$31,EE$47&gt;=$FQ170,EE$47&lt;=$FR170)*(('Summary&amp;Assumptions'!$H$25*$C170)*(1+'Summary&amp;Assumptions'!$J$29)^(EE$46-1))</f>
        <v>0</v>
      </c>
      <c r="EA170" s="588">
        <f>AND(EF$55&gt;0,SUM($E170:DZ170)&lt;'Summary&amp;Assumptions'!$G$32*$B170,$D170&gt;='Summary&amp;Assumptions'!$D$17,EF$47&gt;=$D170,EF$47&lt;=EDATE($D170,'Summary&amp;Assumptions'!$G$32))*$B170+AND(EF$56&lt;'Summary&amp;Assumptions'!$J$31,EF$47&gt;=$FO170,EF$47&lt;=$FP170)*(('Summary&amp;Assumptions'!$H$25*$C170)*(1+'Summary&amp;Assumptions'!$J$29)^(EF$46-1))+AND(EF$56&lt;'Summary&amp;Assumptions'!$J$31,EF$47&gt;=$FQ170,EF$47&lt;=$FR170)*(('Summary&amp;Assumptions'!$H$25*$C170)*(1+'Summary&amp;Assumptions'!$J$29)^(EF$46-1))</f>
        <v>0</v>
      </c>
      <c r="EB170" s="588">
        <f>AND(EG$55&gt;0,SUM($E170:EA170)&lt;'Summary&amp;Assumptions'!$G$32*$B170,$D170&gt;='Summary&amp;Assumptions'!$D$17,EG$47&gt;=$D170,EG$47&lt;=EDATE($D170,'Summary&amp;Assumptions'!$G$32))*$B170+AND(EG$56&lt;'Summary&amp;Assumptions'!$J$31,EG$47&gt;=$FO170,EG$47&lt;=$FP170)*(('Summary&amp;Assumptions'!$H$25*$C170)*(1+'Summary&amp;Assumptions'!$J$29)^(EG$46-1))+AND(EG$56&lt;'Summary&amp;Assumptions'!$J$31,EG$47&gt;=$FQ170,EG$47&lt;=$FR170)*(('Summary&amp;Assumptions'!$H$25*$C170)*(1+'Summary&amp;Assumptions'!$J$29)^(EG$46-1))</f>
        <v>0</v>
      </c>
      <c r="EC170" s="588">
        <f>AND(EH$55&gt;0,SUM($E170:EB170)&lt;'Summary&amp;Assumptions'!$G$32*$B170,$D170&gt;='Summary&amp;Assumptions'!$D$17,EH$47&gt;=$D170,EH$47&lt;=EDATE($D170,'Summary&amp;Assumptions'!$G$32))*$B170+AND(EH$56&lt;'Summary&amp;Assumptions'!$J$31,EH$47&gt;=$FO170,EH$47&lt;=$FP170)*(('Summary&amp;Assumptions'!$H$25*$C170)*(1+'Summary&amp;Assumptions'!$J$29)^(EH$46-1))+AND(EH$56&lt;'Summary&amp;Assumptions'!$J$31,EH$47&gt;=$FQ170,EH$47&lt;=$FR170)*(('Summary&amp;Assumptions'!$H$25*$C170)*(1+'Summary&amp;Assumptions'!$J$29)^(EH$46-1))</f>
        <v>0</v>
      </c>
      <c r="ED170" s="588">
        <f>AND(EI$55&gt;0,SUM($E170:EC170)&lt;'Summary&amp;Assumptions'!$G$32*$B170,$D170&gt;='Summary&amp;Assumptions'!$D$17,EI$47&gt;=$D170,EI$47&lt;=EDATE($D170,'Summary&amp;Assumptions'!$G$32))*$B170+AND(EI$56&lt;'Summary&amp;Assumptions'!$J$31,EI$47&gt;=$FO170,EI$47&lt;=$FP170)*(('Summary&amp;Assumptions'!$H$25*$C170)*(1+'Summary&amp;Assumptions'!$J$29)^(EI$46-1))+AND(EI$56&lt;'Summary&amp;Assumptions'!$J$31,EI$47&gt;=$FQ170,EI$47&lt;=$FR170)*(('Summary&amp;Assumptions'!$H$25*$C170)*(1+'Summary&amp;Assumptions'!$J$29)^(EI$46-1))</f>
        <v>0</v>
      </c>
      <c r="EE170" s="588">
        <f>AND(EJ$55&gt;0,SUM($E170:ED170)&lt;'Summary&amp;Assumptions'!$G$32*$B170,$D170&gt;='Summary&amp;Assumptions'!$D$17,EJ$47&gt;=$D170,EJ$47&lt;=EDATE($D170,'Summary&amp;Assumptions'!$G$32))*$B170+AND(EJ$56&lt;'Summary&amp;Assumptions'!$J$31,EJ$47&gt;=$FO170,EJ$47&lt;=$FP170)*(('Summary&amp;Assumptions'!$H$25*$C170)*(1+'Summary&amp;Assumptions'!$J$29)^(EJ$46-1))+AND(EJ$56&lt;'Summary&amp;Assumptions'!$J$31,EJ$47&gt;=$FQ170,EJ$47&lt;=$FR170)*(('Summary&amp;Assumptions'!$H$25*$C170)*(1+'Summary&amp;Assumptions'!$J$29)^(EJ$46-1))</f>
        <v>0</v>
      </c>
      <c r="EF170" s="588">
        <f>AND(EK$55&gt;0,SUM($E170:EE170)&lt;'Summary&amp;Assumptions'!$G$32*$B170,$D170&gt;='Summary&amp;Assumptions'!$D$17,EK$47&gt;=$D170,EK$47&lt;=EDATE($D170,'Summary&amp;Assumptions'!$G$32))*$B170+AND(EK$56&lt;'Summary&amp;Assumptions'!$J$31,EK$47&gt;=$FO170,EK$47&lt;=$FP170)*(('Summary&amp;Assumptions'!$H$25*$C170)*(1+'Summary&amp;Assumptions'!$J$29)^(EK$46-1))+AND(EK$56&lt;'Summary&amp;Assumptions'!$J$31,EK$47&gt;=$FQ170,EK$47&lt;=$FR170)*(('Summary&amp;Assumptions'!$H$25*$C170)*(1+'Summary&amp;Assumptions'!$J$29)^(EK$46-1))</f>
        <v>0</v>
      </c>
      <c r="EG170" s="588">
        <f>AND(EL$55&gt;0,SUM($E170:EF170)&lt;'Summary&amp;Assumptions'!$G$32*$B170,$D170&gt;='Summary&amp;Assumptions'!$D$17,EL$47&gt;=$D170,EL$47&lt;=EDATE($D170,'Summary&amp;Assumptions'!$G$32))*$B170+AND(EL$56&lt;'Summary&amp;Assumptions'!$J$31,EL$47&gt;=$FO170,EL$47&lt;=$FP170)*(('Summary&amp;Assumptions'!$H$25*$C170)*(1+'Summary&amp;Assumptions'!$J$29)^(EL$46-1))+AND(EL$56&lt;'Summary&amp;Assumptions'!$J$31,EL$47&gt;=$FQ170,EL$47&lt;=$FR170)*(('Summary&amp;Assumptions'!$H$25*$C170)*(1+'Summary&amp;Assumptions'!$J$29)^(EL$46-1))</f>
        <v>0</v>
      </c>
      <c r="EH170" s="588">
        <f>AND(EM$55&gt;0,SUM($E170:EG170)&lt;'Summary&amp;Assumptions'!$G$32*$B170,$D170&gt;='Summary&amp;Assumptions'!$D$17,EM$47&gt;=$D170,EM$47&lt;=EDATE($D170,'Summary&amp;Assumptions'!$G$32))*$B170+AND(EM$56&lt;'Summary&amp;Assumptions'!$J$31,EM$47&gt;=$FO170,EM$47&lt;=$FP170)*(('Summary&amp;Assumptions'!$H$25*$C170)*(1+'Summary&amp;Assumptions'!$J$29)^(EM$46-1))+AND(EM$56&lt;'Summary&amp;Assumptions'!$J$31,EM$47&gt;=$FQ170,EM$47&lt;=$FR170)*(('Summary&amp;Assumptions'!$H$25*$C170)*(1+'Summary&amp;Assumptions'!$J$29)^(EM$46-1))</f>
        <v>0</v>
      </c>
      <c r="EI170" s="588">
        <f>AND(EN$55&gt;0,SUM($E170:EH170)&lt;'Summary&amp;Assumptions'!$G$32*$B170,$D170&gt;='Summary&amp;Assumptions'!$D$17,EN$47&gt;=$D170,EN$47&lt;=EDATE($D170,'Summary&amp;Assumptions'!$G$32))*$B170+AND(EN$56&lt;'Summary&amp;Assumptions'!$J$31,EN$47&gt;=$FO170,EN$47&lt;=$FP170)*(('Summary&amp;Assumptions'!$H$25*$C170)*(1+'Summary&amp;Assumptions'!$J$29)^(EN$46-1))+AND(EN$56&lt;'Summary&amp;Assumptions'!$J$31,EN$47&gt;=$FQ170,EN$47&lt;=$FR170)*(('Summary&amp;Assumptions'!$H$25*$C170)*(1+'Summary&amp;Assumptions'!$J$29)^(EN$46-1))</f>
        <v>0</v>
      </c>
      <c r="EJ170" s="588">
        <f>AND(EO$55&gt;0,SUM($E170:EI170)&lt;'Summary&amp;Assumptions'!$G$32*$B170,$D170&gt;='Summary&amp;Assumptions'!$D$17,EO$47&gt;=$D170,EO$47&lt;=EDATE($D170,'Summary&amp;Assumptions'!$G$32))*$B170+AND(EO$56&lt;'Summary&amp;Assumptions'!$J$31,EO$47&gt;=$FO170,EO$47&lt;=$FP170)*(('Summary&amp;Assumptions'!$H$25*$C170)*(1+'Summary&amp;Assumptions'!$J$29)^(EO$46-1))+AND(EO$56&lt;'Summary&amp;Assumptions'!$J$31,EO$47&gt;=$FQ170,EO$47&lt;=$FR170)*(('Summary&amp;Assumptions'!$H$25*$C170)*(1+'Summary&amp;Assumptions'!$J$29)^(EO$46-1))</f>
        <v>0</v>
      </c>
      <c r="EK170" s="588">
        <f>AND(EP$55&gt;0,SUM($E170:EJ170)&lt;'Summary&amp;Assumptions'!$G$32*$B170,$D170&gt;='Summary&amp;Assumptions'!$D$17,EP$47&gt;=$D170,EP$47&lt;=EDATE($D170,'Summary&amp;Assumptions'!$G$32))*$B170+AND(EP$56&lt;'Summary&amp;Assumptions'!$J$31,EP$47&gt;=$FO170,EP$47&lt;=$FP170)*(('Summary&amp;Assumptions'!$H$25*$C170)*(1+'Summary&amp;Assumptions'!$J$29)^(EP$46-1))+AND(EP$56&lt;'Summary&amp;Assumptions'!$J$31,EP$47&gt;=$FQ170,EP$47&lt;=$FR170)*(('Summary&amp;Assumptions'!$H$25*$C170)*(1+'Summary&amp;Assumptions'!$J$29)^(EP$46-1))</f>
        <v>0</v>
      </c>
      <c r="EL170" s="588">
        <f>AND(EQ$55&gt;0,SUM($E170:EK170)&lt;'Summary&amp;Assumptions'!$G$32*$B170,$D170&gt;='Summary&amp;Assumptions'!$D$17,EQ$47&gt;=$D170,EQ$47&lt;=EDATE($D170,'Summary&amp;Assumptions'!$G$32))*$B170+AND(EQ$56&lt;'Summary&amp;Assumptions'!$J$31,EQ$47&gt;=$FO170,EQ$47&lt;=$FP170)*(('Summary&amp;Assumptions'!$H$25*$C170)*(1+'Summary&amp;Assumptions'!$J$29)^(EQ$46-1))+AND(EQ$56&lt;'Summary&amp;Assumptions'!$J$31,EQ$47&gt;=$FQ170,EQ$47&lt;=$FR170)*(('Summary&amp;Assumptions'!$H$25*$C170)*(1+'Summary&amp;Assumptions'!$J$29)^(EQ$46-1))</f>
        <v>0</v>
      </c>
      <c r="EM170" s="588">
        <f>AND(ER$55&gt;0,SUM($E170:EL170)&lt;'Summary&amp;Assumptions'!$G$32*$B170,$D170&gt;='Summary&amp;Assumptions'!$D$17,ER$47&gt;=$D170,ER$47&lt;=EDATE($D170,'Summary&amp;Assumptions'!$G$32))*$B170+AND(ER$56&lt;'Summary&amp;Assumptions'!$J$31,ER$47&gt;=$FO170,ER$47&lt;=$FP170)*(('Summary&amp;Assumptions'!$H$25*$C170)*(1+'Summary&amp;Assumptions'!$J$29)^(ER$46-1))+AND(ER$56&lt;'Summary&amp;Assumptions'!$J$31,ER$47&gt;=$FQ170,ER$47&lt;=$FR170)*(('Summary&amp;Assumptions'!$H$25*$C170)*(1+'Summary&amp;Assumptions'!$J$29)^(ER$46-1))</f>
        <v>0</v>
      </c>
      <c r="EN170" s="588">
        <f>AND(ES$55&gt;0,SUM($E170:EM170)&lt;'Summary&amp;Assumptions'!$G$32*$B170,$D170&gt;='Summary&amp;Assumptions'!$D$17,ES$47&gt;=$D170,ES$47&lt;=EDATE($D170,'Summary&amp;Assumptions'!$G$32))*$B170+AND(ES$56&lt;'Summary&amp;Assumptions'!$J$31,ES$47&gt;=$FO170,ES$47&lt;=$FP170)*(('Summary&amp;Assumptions'!$H$25*$C170)*(1+'Summary&amp;Assumptions'!$J$29)^(ES$46-1))+AND(ES$56&lt;'Summary&amp;Assumptions'!$J$31,ES$47&gt;=$FQ170,ES$47&lt;=$FR170)*(('Summary&amp;Assumptions'!$H$25*$C170)*(1+'Summary&amp;Assumptions'!$J$29)^(ES$46-1))</f>
        <v>0</v>
      </c>
      <c r="EO170" s="588">
        <f>AND(ET$55&gt;0,SUM($E170:EN170)&lt;'Summary&amp;Assumptions'!$G$32*$B170,$D170&gt;='Summary&amp;Assumptions'!$D$17,ET$47&gt;=$D170,ET$47&lt;=EDATE($D170,'Summary&amp;Assumptions'!$G$32))*$B170+AND(ET$56&lt;'Summary&amp;Assumptions'!$J$31,ET$47&gt;=$FO170,ET$47&lt;=$FP170)*(('Summary&amp;Assumptions'!$H$25*$C170)*(1+'Summary&amp;Assumptions'!$J$29)^(ET$46-1))+AND(ET$56&lt;'Summary&amp;Assumptions'!$J$31,ET$47&gt;=$FQ170,ET$47&lt;=$FR170)*(('Summary&amp;Assumptions'!$H$25*$C170)*(1+'Summary&amp;Assumptions'!$J$29)^(ET$46-1))</f>
        <v>0</v>
      </c>
      <c r="EP170" s="588">
        <f>AND(EU$55&gt;0,SUM($E170:EO170)&lt;'Summary&amp;Assumptions'!$G$32*$B170,$D170&gt;='Summary&amp;Assumptions'!$D$17,EU$47&gt;=$D170,EU$47&lt;=EDATE($D170,'Summary&amp;Assumptions'!$G$32))*$B170+AND(EU$56&lt;'Summary&amp;Assumptions'!$J$31,EU$47&gt;=$FO170,EU$47&lt;=$FP170)*(('Summary&amp;Assumptions'!$H$25*$C170)*(1+'Summary&amp;Assumptions'!$J$29)^(EU$46-1))+AND(EU$56&lt;'Summary&amp;Assumptions'!$J$31,EU$47&gt;=$FQ170,EU$47&lt;=$FR170)*(('Summary&amp;Assumptions'!$H$25*$C170)*(1+'Summary&amp;Assumptions'!$J$29)^(EU$46-1))</f>
        <v>0</v>
      </c>
      <c r="EQ170" s="588">
        <f>AND(EV$55&gt;0,SUM($E170:EP170)&lt;'Summary&amp;Assumptions'!$G$32*$B170,$D170&gt;='Summary&amp;Assumptions'!$D$17,EV$47&gt;=$D170,EV$47&lt;=EDATE($D170,'Summary&amp;Assumptions'!$G$32))*$B170+AND(EV$56&lt;'Summary&amp;Assumptions'!$J$31,EV$47&gt;=$FO170,EV$47&lt;=$FP170)*(('Summary&amp;Assumptions'!$H$25*$C170)*(1+'Summary&amp;Assumptions'!$J$29)^(EV$46-1))+AND(EV$56&lt;'Summary&amp;Assumptions'!$J$31,EV$47&gt;=$FQ170,EV$47&lt;=$FR170)*(('Summary&amp;Assumptions'!$H$25*$C170)*(1+'Summary&amp;Assumptions'!$J$29)^(EV$46-1))</f>
        <v>0</v>
      </c>
      <c r="ER170" s="588">
        <f>AND(EW$55&gt;0,SUM($E170:EQ170)&lt;'Summary&amp;Assumptions'!$G$32*$B170,$D170&gt;='Summary&amp;Assumptions'!$D$17,EW$47&gt;=$D170,EW$47&lt;=EDATE($D170,'Summary&amp;Assumptions'!$G$32))*$B170+AND(EW$56&lt;'Summary&amp;Assumptions'!$J$31,EW$47&gt;=$FO170,EW$47&lt;=$FP170)*(('Summary&amp;Assumptions'!$H$25*$C170)*(1+'Summary&amp;Assumptions'!$J$29)^(EW$46-1))+AND(EW$56&lt;'Summary&amp;Assumptions'!$J$31,EW$47&gt;=$FQ170,EW$47&lt;=$FR170)*(('Summary&amp;Assumptions'!$H$25*$C170)*(1+'Summary&amp;Assumptions'!$J$29)^(EW$46-1))</f>
        <v>0</v>
      </c>
      <c r="ES170" s="588">
        <f>AND(EX$55&gt;0,SUM($E170:ER170)&lt;'Summary&amp;Assumptions'!$G$32*$B170,$D170&gt;='Summary&amp;Assumptions'!$D$17,EX$47&gt;=$D170,EX$47&lt;=EDATE($D170,'Summary&amp;Assumptions'!$G$32))*$B170+AND(EX$56&lt;'Summary&amp;Assumptions'!$J$31,EX$47&gt;=$FO170,EX$47&lt;=$FP170)*(('Summary&amp;Assumptions'!$H$25*$C170)*(1+'Summary&amp;Assumptions'!$J$29)^(EX$46-1))+AND(EX$56&lt;'Summary&amp;Assumptions'!$J$31,EX$47&gt;=$FQ170,EX$47&lt;=$FR170)*(('Summary&amp;Assumptions'!$H$25*$C170)*(1+'Summary&amp;Assumptions'!$J$29)^(EX$46-1))</f>
        <v>0</v>
      </c>
      <c r="ET170" s="588">
        <f>AND(EY$55&gt;0,SUM($E170:ES170)&lt;'Summary&amp;Assumptions'!$G$32*$B170,$D170&gt;='Summary&amp;Assumptions'!$D$17,EY$47&gt;=$D170,EY$47&lt;=EDATE($D170,'Summary&amp;Assumptions'!$G$32))*$B170+AND(EY$56&lt;'Summary&amp;Assumptions'!$J$31,EY$47&gt;=$FO170,EY$47&lt;=$FP170)*(('Summary&amp;Assumptions'!$H$25*$C170)*(1+'Summary&amp;Assumptions'!$J$29)^(EY$46-1))+AND(EY$56&lt;'Summary&amp;Assumptions'!$J$31,EY$47&gt;=$FQ170,EY$47&lt;=$FR170)*(('Summary&amp;Assumptions'!$H$25*$C170)*(1+'Summary&amp;Assumptions'!$J$29)^(EY$46-1))</f>
        <v>0</v>
      </c>
      <c r="EU170" s="588">
        <f>AND(EZ$55&gt;0,SUM($E170:ET170)&lt;'Summary&amp;Assumptions'!$G$32*$B170,$D170&gt;='Summary&amp;Assumptions'!$D$17,EZ$47&gt;=$D170,EZ$47&lt;=EDATE($D170,'Summary&amp;Assumptions'!$G$32))*$B170+AND(EZ$56&lt;'Summary&amp;Assumptions'!$J$31,EZ$47&gt;=$FO170,EZ$47&lt;=$FP170)*(('Summary&amp;Assumptions'!$H$25*$C170)*(1+'Summary&amp;Assumptions'!$J$29)^(EZ$46-1))+AND(EZ$56&lt;'Summary&amp;Assumptions'!$J$31,EZ$47&gt;=$FQ170,EZ$47&lt;=$FR170)*(('Summary&amp;Assumptions'!$H$25*$C170)*(1+'Summary&amp;Assumptions'!$J$29)^(EZ$46-1))</f>
        <v>0</v>
      </c>
      <c r="EV170" s="588">
        <f>AND(FA$55&gt;0,SUM($E170:EU170)&lt;'Summary&amp;Assumptions'!$G$32*$B170,$D170&gt;='Summary&amp;Assumptions'!$D$17,FA$47&gt;=$D170,FA$47&lt;=EDATE($D170,'Summary&amp;Assumptions'!$G$32))*$B170+AND(FA$56&lt;'Summary&amp;Assumptions'!$J$31,FA$47&gt;=$FO170,FA$47&lt;=$FP170)*(('Summary&amp;Assumptions'!$H$25*$C170)*(1+'Summary&amp;Assumptions'!$J$29)^(FA$46-1))+AND(FA$56&lt;'Summary&amp;Assumptions'!$J$31,FA$47&gt;=$FQ170,FA$47&lt;=$FR170)*(('Summary&amp;Assumptions'!$H$25*$C170)*(1+'Summary&amp;Assumptions'!$J$29)^(FA$46-1))</f>
        <v>0</v>
      </c>
      <c r="EW170" s="588">
        <f>AND(FB$55&gt;0,SUM($E170:EV170)&lt;'Summary&amp;Assumptions'!$G$32*$B170,$D170&gt;='Summary&amp;Assumptions'!$D$17,FB$47&gt;=$D170,FB$47&lt;=EDATE($D170,'Summary&amp;Assumptions'!$G$32))*$B170+AND(FB$56&lt;'Summary&amp;Assumptions'!$J$31,FB$47&gt;=$FO170,FB$47&lt;=$FP170)*(('Summary&amp;Assumptions'!$H$25*$C170)*(1+'Summary&amp;Assumptions'!$J$29)^(FB$46-1))+AND(FB$56&lt;'Summary&amp;Assumptions'!$J$31,FB$47&gt;=$FQ170,FB$47&lt;=$FR170)*(('Summary&amp;Assumptions'!$H$25*$C170)*(1+'Summary&amp;Assumptions'!$J$29)^(FB$46-1))</f>
        <v>0</v>
      </c>
      <c r="EX170" s="588">
        <f>AND(FC$55&gt;0,SUM($E170:EW170)&lt;'Summary&amp;Assumptions'!$G$32*$B170,$D170&gt;='Summary&amp;Assumptions'!$D$17,FC$47&gt;=$D170,FC$47&lt;=EDATE($D170,'Summary&amp;Assumptions'!$G$32))*$B170+AND(FC$56&lt;'Summary&amp;Assumptions'!$J$31,FC$47&gt;=$FO170,FC$47&lt;=$FP170)*(('Summary&amp;Assumptions'!$H$25*$C170)*(1+'Summary&amp;Assumptions'!$J$29)^(FC$46-1))+AND(FC$56&lt;'Summary&amp;Assumptions'!$J$31,FC$47&gt;=$FQ170,FC$47&lt;=$FR170)*(('Summary&amp;Assumptions'!$H$25*$C170)*(1+'Summary&amp;Assumptions'!$J$29)^(FC$46-1))</f>
        <v>0</v>
      </c>
      <c r="EY170" s="588">
        <f>AND(FD$55&gt;0,SUM($E170:EX170)&lt;'Summary&amp;Assumptions'!$G$32*$B170,$D170&gt;='Summary&amp;Assumptions'!$D$17,FD$47&gt;=$D170,FD$47&lt;=EDATE($D170,'Summary&amp;Assumptions'!$G$32))*$B170+AND(FD$56&lt;'Summary&amp;Assumptions'!$J$31,FD$47&gt;=$FO170,FD$47&lt;=$FP170)*(('Summary&amp;Assumptions'!$H$25*$C170)*(1+'Summary&amp;Assumptions'!$J$29)^(FD$46-1))+AND(FD$56&lt;'Summary&amp;Assumptions'!$J$31,FD$47&gt;=$FQ170,FD$47&lt;=$FR170)*(('Summary&amp;Assumptions'!$H$25*$C170)*(1+'Summary&amp;Assumptions'!$J$29)^(FD$46-1))</f>
        <v>0</v>
      </c>
      <c r="EZ170" s="588">
        <f>AND(FE$55&gt;0,SUM($E170:EY170)&lt;'Summary&amp;Assumptions'!$G$32*$B170,$D170&gt;='Summary&amp;Assumptions'!$D$17,FE$47&gt;=$D170,FE$47&lt;=EDATE($D170,'Summary&amp;Assumptions'!$G$32))*$B170+AND(FE$56&lt;'Summary&amp;Assumptions'!$J$31,FE$47&gt;=$FO170,FE$47&lt;=$FP170)*(('Summary&amp;Assumptions'!$H$25*$C170)*(1+'Summary&amp;Assumptions'!$J$29)^(FE$46-1))+AND(FE$56&lt;'Summary&amp;Assumptions'!$J$31,FE$47&gt;=$FQ170,FE$47&lt;=$FR170)*(('Summary&amp;Assumptions'!$H$25*$C170)*(1+'Summary&amp;Assumptions'!$J$29)^(FE$46-1))</f>
        <v>0</v>
      </c>
      <c r="FA170" s="588">
        <f>AND(FF$55&gt;0,SUM($E170:EZ170)&lt;'Summary&amp;Assumptions'!$G$32*$B170,$D170&gt;='Summary&amp;Assumptions'!$D$17,FF$47&gt;=$D170,FF$47&lt;=EDATE($D170,'Summary&amp;Assumptions'!$G$32))*$B170+AND(FF$56&lt;'Summary&amp;Assumptions'!$J$31,FF$47&gt;=$FO170,FF$47&lt;=$FP170)*(('Summary&amp;Assumptions'!$H$25*$C170)*(1+'Summary&amp;Assumptions'!$J$29)^(FF$46-1))+AND(FF$56&lt;'Summary&amp;Assumptions'!$J$31,FF$47&gt;=$FQ170,FF$47&lt;=$FR170)*(('Summary&amp;Assumptions'!$H$25*$C170)*(1+'Summary&amp;Assumptions'!$J$29)^(FF$46-1))</f>
        <v>0</v>
      </c>
      <c r="FB170" s="588">
        <f>AND(FG$55&gt;0,SUM($E170:FA170)&lt;'Summary&amp;Assumptions'!$G$32*$B170,$D170&gt;='Summary&amp;Assumptions'!$D$17,FG$47&gt;=$D170,FG$47&lt;=EDATE($D170,'Summary&amp;Assumptions'!$G$32))*$B170+AND(FG$56&lt;'Summary&amp;Assumptions'!$J$31,FG$47&gt;=$FO170,FG$47&lt;=$FP170)*(('Summary&amp;Assumptions'!$H$25*$C170)*(1+'Summary&amp;Assumptions'!$J$29)^(FG$46-1))+AND(FG$56&lt;'Summary&amp;Assumptions'!$J$31,FG$47&gt;=$FQ170,FG$47&lt;=$FR170)*(('Summary&amp;Assumptions'!$H$25*$C170)*(1+'Summary&amp;Assumptions'!$J$29)^(FG$46-1))</f>
        <v>0</v>
      </c>
      <c r="FC170" s="588">
        <f>AND(FH$55&gt;0,SUM($E170:FB170)&lt;'Summary&amp;Assumptions'!$G$32*$B170,$D170&gt;='Summary&amp;Assumptions'!$D$17,FH$47&gt;=$D170,FH$47&lt;=EDATE($D170,'Summary&amp;Assumptions'!$G$32))*$B170+AND(FH$56&lt;'Summary&amp;Assumptions'!$J$31,FH$47&gt;=$FO170,FH$47&lt;=$FP170)*(('Summary&amp;Assumptions'!$H$25*$C170)*(1+'Summary&amp;Assumptions'!$J$29)^(FH$46-1))+AND(FH$56&lt;'Summary&amp;Assumptions'!$J$31,FH$47&gt;=$FQ170,FH$47&lt;=$FR170)*(('Summary&amp;Assumptions'!$H$25*$C170)*(1+'Summary&amp;Assumptions'!$J$29)^(FH$46-1))</f>
        <v>0</v>
      </c>
      <c r="FD170" s="588">
        <f>AND(FI$55&gt;0,SUM($E170:FC170)&lt;'Summary&amp;Assumptions'!$G$32*$B170,$D170&gt;='Summary&amp;Assumptions'!$D$17,FI$47&gt;=$D170,FI$47&lt;=EDATE($D170,'Summary&amp;Assumptions'!$G$32))*$B170+AND(FI$56&lt;'Summary&amp;Assumptions'!$J$31,FI$47&gt;=$FO170,FI$47&lt;=$FP170)*(('Summary&amp;Assumptions'!$H$25*$C170)*(1+'Summary&amp;Assumptions'!$J$29)^(FI$46-1))+AND(FI$56&lt;'Summary&amp;Assumptions'!$J$31,FI$47&gt;=$FQ170,FI$47&lt;=$FR170)*(('Summary&amp;Assumptions'!$H$25*$C170)*(1+'Summary&amp;Assumptions'!$J$29)^(FI$46-1))</f>
        <v>0</v>
      </c>
      <c r="FE170" s="588">
        <f>AND(FJ$55&gt;0,SUM($E170:FD170)&lt;'Summary&amp;Assumptions'!$G$32*$B170,$D170&gt;='Summary&amp;Assumptions'!$D$17,FJ$47&gt;=$D170,FJ$47&lt;=EDATE($D170,'Summary&amp;Assumptions'!$G$32))*$B170+AND(FJ$56&lt;'Summary&amp;Assumptions'!$J$31,FJ$47&gt;=$FO170,FJ$47&lt;=$FP170)*(('Summary&amp;Assumptions'!$H$25*$C170)*(1+'Summary&amp;Assumptions'!$J$29)^(FJ$46-1))+AND(FJ$56&lt;'Summary&amp;Assumptions'!$J$31,FJ$47&gt;=$FQ170,FJ$47&lt;=$FR170)*(('Summary&amp;Assumptions'!$H$25*$C170)*(1+'Summary&amp;Assumptions'!$J$29)^(FJ$46-1))</f>
        <v>0</v>
      </c>
      <c r="FF170" s="588">
        <f>AND(FK$55&gt;0,SUM($E170:FE170)&lt;'Summary&amp;Assumptions'!$G$32*$B170,$D170&gt;='Summary&amp;Assumptions'!$D$17,FK$47&gt;=$D170,FK$47&lt;=EDATE($D170,'Summary&amp;Assumptions'!$G$32))*$B170+AND(FK$56&lt;'Summary&amp;Assumptions'!$J$31,FK$47&gt;=$FO170,FK$47&lt;=$FP170)*(('Summary&amp;Assumptions'!$H$25*$C170)*(1+'Summary&amp;Assumptions'!$J$29)^(FK$46-1))+AND(FK$56&lt;'Summary&amp;Assumptions'!$J$31,FK$47&gt;=$FQ170,FK$47&lt;=$FR170)*(('Summary&amp;Assumptions'!$H$25*$C170)*(1+'Summary&amp;Assumptions'!$J$29)^(FK$46-1))</f>
        <v>0</v>
      </c>
      <c r="FG170" s="588">
        <f>AND(FL$55&gt;0,SUM($E170:FF170)&lt;'Summary&amp;Assumptions'!$G$32*$B170,$D170&gt;='Summary&amp;Assumptions'!$D$17,FL$47&gt;=$D170,FL$47&lt;=EDATE($D170,'Summary&amp;Assumptions'!$G$32))*$B170+AND(FL$56&lt;'Summary&amp;Assumptions'!$J$31,FL$47&gt;=$FO170,FL$47&lt;=$FP170)*(('Summary&amp;Assumptions'!$H$25*$C170)*(1+'Summary&amp;Assumptions'!$J$29)^(FL$46-1))+AND(FL$56&lt;'Summary&amp;Assumptions'!$J$31,FL$47&gt;=$FQ170,FL$47&lt;=$FR170)*(('Summary&amp;Assumptions'!$H$25*$C170)*(1+'Summary&amp;Assumptions'!$J$29)^(FL$46-1))</f>
        <v>0</v>
      </c>
      <c r="FH170" s="588">
        <f>AND(FM$55&gt;0,SUM($E170:FG170)&lt;'Summary&amp;Assumptions'!$G$32*$B170,$D170&gt;='Summary&amp;Assumptions'!$D$17,FM$47&gt;=$D170,FM$47&lt;=EDATE($D170,'Summary&amp;Assumptions'!$G$32))*$B170+AND(FM$56&lt;'Summary&amp;Assumptions'!$J$31,FM$47&gt;=$FO170,FM$47&lt;=$FP170)*(('Summary&amp;Assumptions'!$H$25*$C170)*(1+'Summary&amp;Assumptions'!$J$29)^(FM$46-1))+AND(FM$56&lt;'Summary&amp;Assumptions'!$J$31,FM$47&gt;=$FQ170,FM$47&lt;=$FR170)*(('Summary&amp;Assumptions'!$H$25*$C170)*(1+'Summary&amp;Assumptions'!$J$29)^(FM$46-1))</f>
        <v>0</v>
      </c>
      <c r="FI170" s="588">
        <f>AND(FN$55&gt;0,SUM($E170:FH170)&lt;'Summary&amp;Assumptions'!$G$32*$B170,$D170&gt;='Summary&amp;Assumptions'!$D$17,FN$47&gt;=$D170,FN$47&lt;=EDATE($D170,'Summary&amp;Assumptions'!$G$32))*$B170+AND(FN$56&lt;'Summary&amp;Assumptions'!$J$31,FN$47&gt;=$FO170,FN$47&lt;=$FP170)*(('Summary&amp;Assumptions'!$H$25*$C170)*(1+'Summary&amp;Assumptions'!$J$29)^(FN$46-1))+AND(FN$56&lt;'Summary&amp;Assumptions'!$J$31,FN$47&gt;=$FQ170,FN$47&lt;=$FR170)*(('Summary&amp;Assumptions'!$H$25*$C170)*(1+'Summary&amp;Assumptions'!$J$29)^(FN$46-1))</f>
        <v>0</v>
      </c>
      <c r="FJ170" s="588">
        <f>AND(FO$55&gt;0,SUM($E170:FI170)&lt;'Summary&amp;Assumptions'!$G$32*$B170,$D170&gt;='Summary&amp;Assumptions'!$D$17,FO$47&gt;=$D170,FO$47&lt;=EDATE($D170,'Summary&amp;Assumptions'!$G$32))*$B170+AND(FO$56&lt;'Summary&amp;Assumptions'!$J$31,FO$47&gt;=$FO170,FO$47&lt;=$FP170)*(('Summary&amp;Assumptions'!$H$25*$C170)*(1+'Summary&amp;Assumptions'!$J$29)^(FO$46-1))+AND(FO$56&lt;'Summary&amp;Assumptions'!$J$31,FO$47&gt;=$FQ170,FO$47&lt;=$FR170)*(('Summary&amp;Assumptions'!$H$25*$C170)*(1+'Summary&amp;Assumptions'!$J$29)^(FO$46-1))</f>
        <v>0</v>
      </c>
      <c r="FK170" s="588">
        <f>AND(FP$55&gt;0,SUM($E170:FJ170)&lt;'Summary&amp;Assumptions'!$G$32*$B170,$D170&gt;='Summary&amp;Assumptions'!$D$17,FP$47&gt;=$D170,FP$47&lt;=EDATE($D170,'Summary&amp;Assumptions'!$G$32))*$B170+AND(FP$56&lt;'Summary&amp;Assumptions'!$J$31,FP$47&gt;=$FO170,FP$47&lt;=$FP170)*(('Summary&amp;Assumptions'!$H$25*$C170)*(1+'Summary&amp;Assumptions'!$J$29)^(FP$46-1))+AND(FP$56&lt;'Summary&amp;Assumptions'!$J$31,FP$47&gt;=$FQ170,FP$47&lt;=$FR170)*(('Summary&amp;Assumptions'!$H$25*$C170)*(1+'Summary&amp;Assumptions'!$J$29)^(FP$46-1))</f>
        <v>0</v>
      </c>
      <c r="FL170" s="588">
        <f>AND(FQ$55&gt;0,SUM($E170:FK170)&lt;'Summary&amp;Assumptions'!$G$32*$B170,$D170&gt;='Summary&amp;Assumptions'!$D$17,FQ$47&gt;=$D170,FQ$47&lt;=EDATE($D170,'Summary&amp;Assumptions'!$G$32))*$B170+AND(FQ$56&lt;'Summary&amp;Assumptions'!$J$31,FQ$47&gt;=$FO170,FQ$47&lt;=$FP170)*(('Summary&amp;Assumptions'!$H$25*$C170)*(1+'Summary&amp;Assumptions'!$J$29)^(FQ$46-1))+AND(FQ$56&lt;'Summary&amp;Assumptions'!$J$31,FQ$47&gt;=$FQ170,FQ$47&lt;=$FR170)*(('Summary&amp;Assumptions'!$H$25*$C170)*(1+'Summary&amp;Assumptions'!$J$29)^(FQ$46-1))</f>
        <v>0</v>
      </c>
      <c r="FO170" s="576">
        <f>EDATE(D170,'Summary&amp;Assumptions'!$G$34)</f>
        <v>45962</v>
      </c>
      <c r="FP170" s="576">
        <f>EDATE(FO170,'Summary&amp;Assumptions'!$G$33-1)</f>
        <v>45992</v>
      </c>
      <c r="FQ170" s="576">
        <f>EDATE(FO170,'Summary&amp;Assumptions'!$G$34)</f>
        <v>46327</v>
      </c>
      <c r="FR170" s="576">
        <f>EDATE(FQ170,'Summary&amp;Assumptions'!$G$33-1)</f>
        <v>46357</v>
      </c>
    </row>
    <row r="171" spans="2:174" hidden="1" x14ac:dyDescent="0.2">
      <c r="B171" s="588">
        <v>0</v>
      </c>
      <c r="C171" s="193">
        <v>0</v>
      </c>
      <c r="D171" s="589">
        <v>45627</v>
      </c>
      <c r="F171" s="588">
        <f>AND(K$55&gt;0,SUM($E171:E171)&lt;'Summary&amp;Assumptions'!$G$32*$B171,$D171&gt;='Summary&amp;Assumptions'!$D$17,K$47&gt;=$D171,K$47&lt;=EDATE($D171,'Summary&amp;Assumptions'!$G$32))*$B171+AND(K$56&lt;'Summary&amp;Assumptions'!$J$31,K$47&gt;=$FO171,K$47&lt;=$FP171)*(('Summary&amp;Assumptions'!$H$25*$C171)*(1+'Summary&amp;Assumptions'!$J$29)^(K$46-1))+AND(K$56&lt;'Summary&amp;Assumptions'!$J$31,K$47&gt;=$FQ171,K$47&lt;=$FR171)*(('Summary&amp;Assumptions'!$H$25*$C171)*(1+'Summary&amp;Assumptions'!$J$29)^(K$46-1))</f>
        <v>0</v>
      </c>
      <c r="G171" s="588">
        <f>AND(L$55&gt;0,SUM($E171:F171)&lt;'Summary&amp;Assumptions'!$G$32*$B171,$D171&gt;='Summary&amp;Assumptions'!$D$17,L$47&gt;=$D171,L$47&lt;=EDATE($D171,'Summary&amp;Assumptions'!$G$32))*$B171+AND(L$56&lt;'Summary&amp;Assumptions'!$J$31,L$47&gt;=$FO171,L$47&lt;=$FP171)*(('Summary&amp;Assumptions'!$H$25*$C171)*(1+'Summary&amp;Assumptions'!$J$29)^(L$46-1))+AND(L$56&lt;'Summary&amp;Assumptions'!$J$31,L$47&gt;=$FQ171,L$47&lt;=$FR171)*(('Summary&amp;Assumptions'!$H$25*$C171)*(1+'Summary&amp;Assumptions'!$J$29)^(L$46-1))</f>
        <v>0</v>
      </c>
      <c r="H171" s="588">
        <f>AND(M$55&gt;0,SUM($E171:G171)&lt;'Summary&amp;Assumptions'!$G$32*$B171,$D171&gt;='Summary&amp;Assumptions'!$D$17,M$47&gt;=$D171,M$47&lt;=EDATE($D171,'Summary&amp;Assumptions'!$G$32))*$B171+AND(M$56&lt;'Summary&amp;Assumptions'!$J$31,M$47&gt;=$FO171,M$47&lt;=$FP171)*(('Summary&amp;Assumptions'!$H$25*$C171)*(1+'Summary&amp;Assumptions'!$J$29)^(M$46-1))+AND(M$56&lt;'Summary&amp;Assumptions'!$J$31,M$47&gt;=$FQ171,M$47&lt;=$FR171)*(('Summary&amp;Assumptions'!$H$25*$C171)*(1+'Summary&amp;Assumptions'!$J$29)^(M$46-1))</f>
        <v>0</v>
      </c>
      <c r="I171" s="588">
        <f>AND(N$55&gt;0,SUM($E171:H171)&lt;'Summary&amp;Assumptions'!$G$32*$B171,$D171&gt;='Summary&amp;Assumptions'!$D$17,N$47&gt;=$D171,N$47&lt;=EDATE($D171,'Summary&amp;Assumptions'!$G$32))*$B171+AND(N$56&lt;'Summary&amp;Assumptions'!$J$31,N$47&gt;=$FO171,N$47&lt;=$FP171)*(('Summary&amp;Assumptions'!$H$25*$C171)*(1+'Summary&amp;Assumptions'!$J$29)^(N$46-1))+AND(N$56&lt;'Summary&amp;Assumptions'!$J$31,N$47&gt;=$FQ171,N$47&lt;=$FR171)*(('Summary&amp;Assumptions'!$H$25*$C171)*(1+'Summary&amp;Assumptions'!$J$29)^(N$46-1))</f>
        <v>0</v>
      </c>
      <c r="J171" s="588">
        <f>AND(O$55&gt;0,SUM($E171:I171)&lt;'Summary&amp;Assumptions'!$G$32*$B171,$D171&gt;='Summary&amp;Assumptions'!$D$17,O$47&gt;=$D171,O$47&lt;=EDATE($D171,'Summary&amp;Assumptions'!$G$32))*$B171+AND(O$56&lt;'Summary&amp;Assumptions'!$J$31,O$47&gt;=$FO171,O$47&lt;=$FP171)*(('Summary&amp;Assumptions'!$H$25*$C171)*(1+'Summary&amp;Assumptions'!$J$29)^(O$46-1))+AND(O$56&lt;'Summary&amp;Assumptions'!$J$31,O$47&gt;=$FQ171,O$47&lt;=$FR171)*(('Summary&amp;Assumptions'!$H$25*$C171)*(1+'Summary&amp;Assumptions'!$J$29)^(O$46-1))</f>
        <v>0</v>
      </c>
      <c r="K171" s="588">
        <f>AND(P$55&gt;0,SUM($E171:J171)&lt;'Summary&amp;Assumptions'!$G$32*$B171,$D171&gt;='Summary&amp;Assumptions'!$D$17,P$47&gt;=$D171,P$47&lt;=EDATE($D171,'Summary&amp;Assumptions'!$G$32))*$B171+AND(P$56&lt;'Summary&amp;Assumptions'!$J$31,P$47&gt;=$FO171,P$47&lt;=$FP171)*(('Summary&amp;Assumptions'!$H$25*$C171)*(1+'Summary&amp;Assumptions'!$J$29)^(P$46-1))+AND(P$56&lt;'Summary&amp;Assumptions'!$J$31,P$47&gt;=$FQ171,P$47&lt;=$FR171)*(('Summary&amp;Assumptions'!$H$25*$C171)*(1+'Summary&amp;Assumptions'!$J$29)^(P$46-1))</f>
        <v>0</v>
      </c>
      <c r="L171" s="588">
        <f>AND(Q$55&gt;0,SUM($E171:K171)&lt;'Summary&amp;Assumptions'!$G$32*$B171,$D171&gt;='Summary&amp;Assumptions'!$D$17,Q$47&gt;=$D171,Q$47&lt;=EDATE($D171,'Summary&amp;Assumptions'!$G$32))*$B171+AND(Q$56&lt;'Summary&amp;Assumptions'!$J$31,Q$47&gt;=$FO171,Q$47&lt;=$FP171)*(('Summary&amp;Assumptions'!$H$25*$C171)*(1+'Summary&amp;Assumptions'!$J$29)^(Q$46-1))+AND(Q$56&lt;'Summary&amp;Assumptions'!$J$31,Q$47&gt;=$FQ171,Q$47&lt;=$FR171)*(('Summary&amp;Assumptions'!$H$25*$C171)*(1+'Summary&amp;Assumptions'!$J$29)^(Q$46-1))</f>
        <v>0</v>
      </c>
      <c r="M171" s="588">
        <f>AND(R$55&gt;0,SUM($E171:L171)&lt;'Summary&amp;Assumptions'!$G$32*$B171,$D171&gt;='Summary&amp;Assumptions'!$D$17,R$47&gt;=$D171,R$47&lt;=EDATE($D171,'Summary&amp;Assumptions'!$G$32))*$B171+AND(R$56&lt;'Summary&amp;Assumptions'!$J$31,R$47&gt;=$FO171,R$47&lt;=$FP171)*(('Summary&amp;Assumptions'!$H$25*$C171)*(1+'Summary&amp;Assumptions'!$J$29)^(R$46-1))+AND(R$56&lt;'Summary&amp;Assumptions'!$J$31,R$47&gt;=$FQ171,R$47&lt;=$FR171)*(('Summary&amp;Assumptions'!$H$25*$C171)*(1+'Summary&amp;Assumptions'!$J$29)^(R$46-1))</f>
        <v>0</v>
      </c>
      <c r="N171" s="588">
        <f>AND(S$55&gt;0,SUM($E171:M171)&lt;'Summary&amp;Assumptions'!$G$32*$B171,$D171&gt;='Summary&amp;Assumptions'!$D$17,S$47&gt;=$D171,S$47&lt;=EDATE($D171,'Summary&amp;Assumptions'!$G$32))*$B171+AND(S$56&lt;'Summary&amp;Assumptions'!$J$31,S$47&gt;=$FO171,S$47&lt;=$FP171)*(('Summary&amp;Assumptions'!$H$25*$C171)*(1+'Summary&amp;Assumptions'!$J$29)^(S$46-1))+AND(S$56&lt;'Summary&amp;Assumptions'!$J$31,S$47&gt;=$FQ171,S$47&lt;=$FR171)*(('Summary&amp;Assumptions'!$H$25*$C171)*(1+'Summary&amp;Assumptions'!$J$29)^(S$46-1))</f>
        <v>0</v>
      </c>
      <c r="O171" s="588">
        <f>AND(T$55&gt;0,SUM($E171:N171)&lt;'Summary&amp;Assumptions'!$G$32*$B171,$D171&gt;='Summary&amp;Assumptions'!$D$17,T$47&gt;=$D171,T$47&lt;=EDATE($D171,'Summary&amp;Assumptions'!$G$32))*$B171+AND(T$56&lt;'Summary&amp;Assumptions'!$J$31,T$47&gt;=$FO171,T$47&lt;=$FP171)*(('Summary&amp;Assumptions'!$H$25*$C171)*(1+'Summary&amp;Assumptions'!$J$29)^(T$46-1))+AND(T$56&lt;'Summary&amp;Assumptions'!$J$31,T$47&gt;=$FQ171,T$47&lt;=$FR171)*(('Summary&amp;Assumptions'!$H$25*$C171)*(1+'Summary&amp;Assumptions'!$J$29)^(T$46-1))</f>
        <v>0</v>
      </c>
      <c r="P171" s="588">
        <f>AND(U$55&gt;0,SUM($E171:O171)&lt;'Summary&amp;Assumptions'!$G$32*$B171,$D171&gt;='Summary&amp;Assumptions'!$D$17,U$47&gt;=$D171,U$47&lt;=EDATE($D171,'Summary&amp;Assumptions'!$G$32))*$B171+AND(U$56&lt;'Summary&amp;Assumptions'!$J$31,U$47&gt;=$FO171,U$47&lt;=$FP171)*(('Summary&amp;Assumptions'!$H$25*$C171)*(1+'Summary&amp;Assumptions'!$J$29)^(U$46-1))+AND(U$56&lt;'Summary&amp;Assumptions'!$J$31,U$47&gt;=$FQ171,U$47&lt;=$FR171)*(('Summary&amp;Assumptions'!$H$25*$C171)*(1+'Summary&amp;Assumptions'!$J$29)^(U$46-1))</f>
        <v>0</v>
      </c>
      <c r="Q171" s="588">
        <f>AND(V$55&gt;0,SUM($E171:P171)&lt;'Summary&amp;Assumptions'!$G$32*$B171,$D171&gt;='Summary&amp;Assumptions'!$D$17,V$47&gt;=$D171,V$47&lt;=EDATE($D171,'Summary&amp;Assumptions'!$G$32))*$B171+AND(V$56&lt;'Summary&amp;Assumptions'!$J$31,V$47&gt;=$FO171,V$47&lt;=$FP171)*(('Summary&amp;Assumptions'!$H$25*$C171)*(1+'Summary&amp;Assumptions'!$J$29)^(V$46-1))+AND(V$56&lt;'Summary&amp;Assumptions'!$J$31,V$47&gt;=$FQ171,V$47&lt;=$FR171)*(('Summary&amp;Assumptions'!$H$25*$C171)*(1+'Summary&amp;Assumptions'!$J$29)^(V$46-1))</f>
        <v>0</v>
      </c>
      <c r="R171" s="588">
        <f>AND(W$55&gt;0,SUM($E171:Q171)&lt;'Summary&amp;Assumptions'!$G$32*$B171,$D171&gt;='Summary&amp;Assumptions'!$D$17,W$47&gt;=$D171,W$47&lt;=EDATE($D171,'Summary&amp;Assumptions'!$G$32))*$B171+AND(W$56&lt;'Summary&amp;Assumptions'!$J$31,W$47&gt;=$FO171,W$47&lt;=$FP171)*(('Summary&amp;Assumptions'!$H$25*$C171)*(1+'Summary&amp;Assumptions'!$J$29)^(W$46-1))+AND(W$56&lt;'Summary&amp;Assumptions'!$J$31,W$47&gt;=$FQ171,W$47&lt;=$FR171)*(('Summary&amp;Assumptions'!$H$25*$C171)*(1+'Summary&amp;Assumptions'!$J$29)^(W$46-1))</f>
        <v>0</v>
      </c>
      <c r="S171" s="588">
        <f>AND(X$55&gt;0,SUM($E171:R171)&lt;'Summary&amp;Assumptions'!$G$32*$B171,$D171&gt;='Summary&amp;Assumptions'!$D$17,X$47&gt;=$D171,X$47&lt;=EDATE($D171,'Summary&amp;Assumptions'!$G$32))*$B171+AND(X$56&lt;'Summary&amp;Assumptions'!$J$31,X$47&gt;=$FO171,X$47&lt;=$FP171)*(('Summary&amp;Assumptions'!$H$25*$C171)*(1+'Summary&amp;Assumptions'!$J$29)^(X$46-1))+AND(X$56&lt;'Summary&amp;Assumptions'!$J$31,X$47&gt;=$FQ171,X$47&lt;=$FR171)*(('Summary&amp;Assumptions'!$H$25*$C171)*(1+'Summary&amp;Assumptions'!$J$29)^(X$46-1))</f>
        <v>0</v>
      </c>
      <c r="T171" s="588">
        <f>AND(Y$55&gt;0,SUM($E171:S171)&lt;'Summary&amp;Assumptions'!$G$32*$B171,$D171&gt;='Summary&amp;Assumptions'!$D$17,Y$47&gt;=$D171,Y$47&lt;=EDATE($D171,'Summary&amp;Assumptions'!$G$32))*$B171+AND(Y$56&lt;'Summary&amp;Assumptions'!$J$31,Y$47&gt;=$FO171,Y$47&lt;=$FP171)*(('Summary&amp;Assumptions'!$H$25*$C171)*(1+'Summary&amp;Assumptions'!$J$29)^(Y$46-1))+AND(Y$56&lt;'Summary&amp;Assumptions'!$J$31,Y$47&gt;=$FQ171,Y$47&lt;=$FR171)*(('Summary&amp;Assumptions'!$H$25*$C171)*(1+'Summary&amp;Assumptions'!$J$29)^(Y$46-1))</f>
        <v>0</v>
      </c>
      <c r="U171" s="588">
        <f>AND(Z$55&gt;0,SUM($E171:T171)&lt;'Summary&amp;Assumptions'!$G$32*$B171,$D171&gt;='Summary&amp;Assumptions'!$D$17,Z$47&gt;=$D171,Z$47&lt;=EDATE($D171,'Summary&amp;Assumptions'!$G$32))*$B171+AND(Z$56&lt;'Summary&amp;Assumptions'!$J$31,Z$47&gt;=$FO171,Z$47&lt;=$FP171)*(('Summary&amp;Assumptions'!$H$25*$C171)*(1+'Summary&amp;Assumptions'!$J$29)^(Z$46-1))+AND(Z$56&lt;'Summary&amp;Assumptions'!$J$31,Z$47&gt;=$FQ171,Z$47&lt;=$FR171)*(('Summary&amp;Assumptions'!$H$25*$C171)*(1+'Summary&amp;Assumptions'!$J$29)^(Z$46-1))</f>
        <v>0</v>
      </c>
      <c r="V171" s="588">
        <f>AND(AA$55&gt;0,SUM($E171:U171)&lt;'Summary&amp;Assumptions'!$G$32*$B171,$D171&gt;='Summary&amp;Assumptions'!$D$17,AA$47&gt;=$D171,AA$47&lt;=EDATE($D171,'Summary&amp;Assumptions'!$G$32))*$B171+AND(AA$56&lt;'Summary&amp;Assumptions'!$J$31,AA$47&gt;=$FO171,AA$47&lt;=$FP171)*(('Summary&amp;Assumptions'!$H$25*$C171)*(1+'Summary&amp;Assumptions'!$J$29)^(AA$46-1))+AND(AA$56&lt;'Summary&amp;Assumptions'!$J$31,AA$47&gt;=$FQ171,AA$47&lt;=$FR171)*(('Summary&amp;Assumptions'!$H$25*$C171)*(1+'Summary&amp;Assumptions'!$J$29)^(AA$46-1))</f>
        <v>0</v>
      </c>
      <c r="W171" s="588">
        <f>AND(AB$55&gt;0,SUM($E171:V171)&lt;'Summary&amp;Assumptions'!$G$32*$B171,$D171&gt;='Summary&amp;Assumptions'!$D$17,AB$47&gt;=$D171,AB$47&lt;=EDATE($D171,'Summary&amp;Assumptions'!$G$32))*$B171+AND(AB$56&lt;'Summary&amp;Assumptions'!$J$31,AB$47&gt;=$FO171,AB$47&lt;=$FP171)*(('Summary&amp;Assumptions'!$H$25*$C171)*(1+'Summary&amp;Assumptions'!$J$29)^(AB$46-1))+AND(AB$56&lt;'Summary&amp;Assumptions'!$J$31,AB$47&gt;=$FQ171,AB$47&lt;=$FR171)*(('Summary&amp;Assumptions'!$H$25*$C171)*(1+'Summary&amp;Assumptions'!$J$29)^(AB$46-1))</f>
        <v>0</v>
      </c>
      <c r="X171" s="588">
        <f>AND(AC$55&gt;0,SUM($E171:W171)&lt;'Summary&amp;Assumptions'!$G$32*$B171,$D171&gt;='Summary&amp;Assumptions'!$D$17,AC$47&gt;=$D171,AC$47&lt;=EDATE($D171,'Summary&amp;Assumptions'!$G$32))*$B171+AND(AC$56&lt;'Summary&amp;Assumptions'!$J$31,AC$47&gt;=$FO171,AC$47&lt;=$FP171)*(('Summary&amp;Assumptions'!$H$25*$C171)*(1+'Summary&amp;Assumptions'!$J$29)^(AC$46-1))+AND(AC$56&lt;'Summary&amp;Assumptions'!$J$31,AC$47&gt;=$FQ171,AC$47&lt;=$FR171)*(('Summary&amp;Assumptions'!$H$25*$C171)*(1+'Summary&amp;Assumptions'!$J$29)^(AC$46-1))</f>
        <v>0</v>
      </c>
      <c r="Y171" s="588">
        <f>AND(AD$55&gt;0,SUM($E171:X171)&lt;'Summary&amp;Assumptions'!$G$32*$B171,$D171&gt;='Summary&amp;Assumptions'!$D$17,AD$47&gt;=$D171,AD$47&lt;=EDATE($D171,'Summary&amp;Assumptions'!$G$32))*$B171+AND(AD$56&lt;'Summary&amp;Assumptions'!$J$31,AD$47&gt;=$FO171,AD$47&lt;=$FP171)*(('Summary&amp;Assumptions'!$H$25*$C171)*(1+'Summary&amp;Assumptions'!$J$29)^(AD$46-1))+AND(AD$56&lt;'Summary&amp;Assumptions'!$J$31,AD$47&gt;=$FQ171,AD$47&lt;=$FR171)*(('Summary&amp;Assumptions'!$H$25*$C171)*(1+'Summary&amp;Assumptions'!$J$29)^(AD$46-1))</f>
        <v>0</v>
      </c>
      <c r="Z171" s="588">
        <f>AND(AE$55&gt;0,SUM($E171:Y171)&lt;'Summary&amp;Assumptions'!$G$32*$B171,$D171&gt;='Summary&amp;Assumptions'!$D$17,AE$47&gt;=$D171,AE$47&lt;=EDATE($D171,'Summary&amp;Assumptions'!$G$32))*$B171+AND(AE$56&lt;'Summary&amp;Assumptions'!$J$31,AE$47&gt;=$FO171,AE$47&lt;=$FP171)*(('Summary&amp;Assumptions'!$H$25*$C171)*(1+'Summary&amp;Assumptions'!$J$29)^(AE$46-1))+AND(AE$56&lt;'Summary&amp;Assumptions'!$J$31,AE$47&gt;=$FQ171,AE$47&lt;=$FR171)*(('Summary&amp;Assumptions'!$H$25*$C171)*(1+'Summary&amp;Assumptions'!$J$29)^(AE$46-1))</f>
        <v>0</v>
      </c>
      <c r="AA171" s="588">
        <f>AND(AF$55&gt;0,SUM($E171:Z171)&lt;'Summary&amp;Assumptions'!$G$32*$B171,$D171&gt;='Summary&amp;Assumptions'!$D$17,AF$47&gt;=$D171,AF$47&lt;=EDATE($D171,'Summary&amp;Assumptions'!$G$32))*$B171+AND(AF$56&lt;'Summary&amp;Assumptions'!$J$31,AF$47&gt;=$FO171,AF$47&lt;=$FP171)*(('Summary&amp;Assumptions'!$H$25*$C171)*(1+'Summary&amp;Assumptions'!$J$29)^(AF$46-1))+AND(AF$56&lt;'Summary&amp;Assumptions'!$J$31,AF$47&gt;=$FQ171,AF$47&lt;=$FR171)*(('Summary&amp;Assumptions'!$H$25*$C171)*(1+'Summary&amp;Assumptions'!$J$29)^(AF$46-1))</f>
        <v>0</v>
      </c>
      <c r="AB171" s="588">
        <f>AND(AG$55&gt;0,SUM($E171:AA171)&lt;'Summary&amp;Assumptions'!$G$32*$B171,$D171&gt;='Summary&amp;Assumptions'!$D$17,AG$47&gt;=$D171,AG$47&lt;=EDATE($D171,'Summary&amp;Assumptions'!$G$32))*$B171+AND(AG$56&lt;'Summary&amp;Assumptions'!$J$31,AG$47&gt;=$FO171,AG$47&lt;=$FP171)*(('Summary&amp;Assumptions'!$H$25*$C171)*(1+'Summary&amp;Assumptions'!$J$29)^(AG$46-1))+AND(AG$56&lt;'Summary&amp;Assumptions'!$J$31,AG$47&gt;=$FQ171,AG$47&lt;=$FR171)*(('Summary&amp;Assumptions'!$H$25*$C171)*(1+'Summary&amp;Assumptions'!$J$29)^(AG$46-1))</f>
        <v>0</v>
      </c>
      <c r="AC171" s="588">
        <f>AND(AH$55&gt;0,SUM($E171:AB171)&lt;'Summary&amp;Assumptions'!$G$32*$B171,$D171&gt;='Summary&amp;Assumptions'!$D$17,AH$47&gt;=$D171,AH$47&lt;=EDATE($D171,'Summary&amp;Assumptions'!$G$32))*$B171+AND(AH$56&lt;'Summary&amp;Assumptions'!$J$31,AH$47&gt;=$FO171,AH$47&lt;=$FP171)*(('Summary&amp;Assumptions'!$H$25*$C171)*(1+'Summary&amp;Assumptions'!$J$29)^(AH$46-1))+AND(AH$56&lt;'Summary&amp;Assumptions'!$J$31,AH$47&gt;=$FQ171,AH$47&lt;=$FR171)*(('Summary&amp;Assumptions'!$H$25*$C171)*(1+'Summary&amp;Assumptions'!$J$29)^(AH$46-1))</f>
        <v>0</v>
      </c>
      <c r="AD171" s="588">
        <f>AND(AI$55&gt;0,SUM($E171:AC171)&lt;'Summary&amp;Assumptions'!$G$32*$B171,$D171&gt;='Summary&amp;Assumptions'!$D$17,AI$47&gt;=$D171,AI$47&lt;=EDATE($D171,'Summary&amp;Assumptions'!$G$32))*$B171+AND(AI$56&lt;'Summary&amp;Assumptions'!$J$31,AI$47&gt;=$FO171,AI$47&lt;=$FP171)*(('Summary&amp;Assumptions'!$H$25*$C171)*(1+'Summary&amp;Assumptions'!$J$29)^(AI$46-1))+AND(AI$56&lt;'Summary&amp;Assumptions'!$J$31,AI$47&gt;=$FQ171,AI$47&lt;=$FR171)*(('Summary&amp;Assumptions'!$H$25*$C171)*(1+'Summary&amp;Assumptions'!$J$29)^(AI$46-1))</f>
        <v>0</v>
      </c>
      <c r="AE171" s="588">
        <f>AND(AJ$55&gt;0,SUM($E171:AD171)&lt;'Summary&amp;Assumptions'!$G$32*$B171,$D171&gt;='Summary&amp;Assumptions'!$D$17,AJ$47&gt;=$D171,AJ$47&lt;=EDATE($D171,'Summary&amp;Assumptions'!$G$32))*$B171+AND(AJ$56&lt;'Summary&amp;Assumptions'!$J$31,AJ$47&gt;=$FO171,AJ$47&lt;=$FP171)*(('Summary&amp;Assumptions'!$H$25*$C171)*(1+'Summary&amp;Assumptions'!$J$29)^(AJ$46-1))+AND(AJ$56&lt;'Summary&amp;Assumptions'!$J$31,AJ$47&gt;=$FQ171,AJ$47&lt;=$FR171)*(('Summary&amp;Assumptions'!$H$25*$C171)*(1+'Summary&amp;Assumptions'!$J$29)^(AJ$46-1))</f>
        <v>0</v>
      </c>
      <c r="AF171" s="588">
        <f>AND(AK$55&gt;0,SUM($E171:AE171)&lt;'Summary&amp;Assumptions'!$G$32*$B171,$D171&gt;='Summary&amp;Assumptions'!$D$17,AK$47&gt;=$D171,AK$47&lt;=EDATE($D171,'Summary&amp;Assumptions'!$G$32))*$B171+AND(AK$56&lt;'Summary&amp;Assumptions'!$J$31,AK$47&gt;=$FO171,AK$47&lt;=$FP171)*(('Summary&amp;Assumptions'!$H$25*$C171)*(1+'Summary&amp;Assumptions'!$J$29)^(AK$46-1))+AND(AK$56&lt;'Summary&amp;Assumptions'!$J$31,AK$47&gt;=$FQ171,AK$47&lt;=$FR171)*(('Summary&amp;Assumptions'!$H$25*$C171)*(1+'Summary&amp;Assumptions'!$J$29)^(AK$46-1))</f>
        <v>0</v>
      </c>
      <c r="AG171" s="588">
        <f>AND(AL$55&gt;0,SUM($E171:AF171)&lt;'Summary&amp;Assumptions'!$G$32*$B171,$D171&gt;='Summary&amp;Assumptions'!$D$17,AL$47&gt;=$D171,AL$47&lt;=EDATE($D171,'Summary&amp;Assumptions'!$G$32))*$B171+AND(AL$56&lt;'Summary&amp;Assumptions'!$J$31,AL$47&gt;=$FO171,AL$47&lt;=$FP171)*(('Summary&amp;Assumptions'!$H$25*$C171)*(1+'Summary&amp;Assumptions'!$J$29)^(AL$46-1))+AND(AL$56&lt;'Summary&amp;Assumptions'!$J$31,AL$47&gt;=$FQ171,AL$47&lt;=$FR171)*(('Summary&amp;Assumptions'!$H$25*$C171)*(1+'Summary&amp;Assumptions'!$J$29)^(AL$46-1))</f>
        <v>0</v>
      </c>
      <c r="AH171" s="588">
        <f>AND(AM$55&gt;0,SUM($E171:AG171)&lt;'Summary&amp;Assumptions'!$G$32*$B171,$D171&gt;='Summary&amp;Assumptions'!$D$17,AM$47&gt;=$D171,AM$47&lt;=EDATE($D171,'Summary&amp;Assumptions'!$G$32))*$B171+AND(AM$56&lt;'Summary&amp;Assumptions'!$J$31,AM$47&gt;=$FO171,AM$47&lt;=$FP171)*(('Summary&amp;Assumptions'!$H$25*$C171)*(1+'Summary&amp;Assumptions'!$J$29)^(AM$46-1))+AND(AM$56&lt;'Summary&amp;Assumptions'!$J$31,AM$47&gt;=$FQ171,AM$47&lt;=$FR171)*(('Summary&amp;Assumptions'!$H$25*$C171)*(1+'Summary&amp;Assumptions'!$J$29)^(AM$46-1))</f>
        <v>0</v>
      </c>
      <c r="AI171" s="588">
        <f>AND(AN$55&gt;0,SUM($E171:AH171)&lt;'Summary&amp;Assumptions'!$G$32*$B171,$D171&gt;='Summary&amp;Assumptions'!$D$17,AN$47&gt;=$D171,AN$47&lt;=EDATE($D171,'Summary&amp;Assumptions'!$G$32))*$B171+AND(AN$56&lt;'Summary&amp;Assumptions'!$J$31,AN$47&gt;=$FO171,AN$47&lt;=$FP171)*(('Summary&amp;Assumptions'!$H$25*$C171)*(1+'Summary&amp;Assumptions'!$J$29)^(AN$46-1))+AND(AN$56&lt;'Summary&amp;Assumptions'!$J$31,AN$47&gt;=$FQ171,AN$47&lt;=$FR171)*(('Summary&amp;Assumptions'!$H$25*$C171)*(1+'Summary&amp;Assumptions'!$J$29)^(AN$46-1))</f>
        <v>0</v>
      </c>
      <c r="AJ171" s="588">
        <f>AND(AO$55&gt;0,SUM($E171:AI171)&lt;'Summary&amp;Assumptions'!$G$32*$B171,$D171&gt;='Summary&amp;Assumptions'!$D$17,AO$47&gt;=$D171,AO$47&lt;=EDATE($D171,'Summary&amp;Assumptions'!$G$32))*$B171+AND(AO$56&lt;'Summary&amp;Assumptions'!$J$31,AO$47&gt;=$FO171,AO$47&lt;=$FP171)*(('Summary&amp;Assumptions'!$H$25*$C171)*(1+'Summary&amp;Assumptions'!$J$29)^(AO$46-1))+AND(AO$56&lt;'Summary&amp;Assumptions'!$J$31,AO$47&gt;=$FQ171,AO$47&lt;=$FR171)*(('Summary&amp;Assumptions'!$H$25*$C171)*(1+'Summary&amp;Assumptions'!$J$29)^(AO$46-1))</f>
        <v>0</v>
      </c>
      <c r="AK171" s="588">
        <f>AND(AP$55&gt;0,SUM($E171:AJ171)&lt;'Summary&amp;Assumptions'!$G$32*$B171,$D171&gt;='Summary&amp;Assumptions'!$D$17,AP$47&gt;=$D171,AP$47&lt;=EDATE($D171,'Summary&amp;Assumptions'!$G$32))*$B171+AND(AP$56&lt;'Summary&amp;Assumptions'!$J$31,AP$47&gt;=$FO171,AP$47&lt;=$FP171)*(('Summary&amp;Assumptions'!$H$25*$C171)*(1+'Summary&amp;Assumptions'!$J$29)^(AP$46-1))+AND(AP$56&lt;'Summary&amp;Assumptions'!$J$31,AP$47&gt;=$FQ171,AP$47&lt;=$FR171)*(('Summary&amp;Assumptions'!$H$25*$C171)*(1+'Summary&amp;Assumptions'!$J$29)^(AP$46-1))</f>
        <v>0</v>
      </c>
      <c r="AL171" s="588">
        <f>AND(AQ$55&gt;0,SUM($E171:AK171)&lt;'Summary&amp;Assumptions'!$G$32*$B171,$D171&gt;='Summary&amp;Assumptions'!$D$17,AQ$47&gt;=$D171,AQ$47&lt;=EDATE($D171,'Summary&amp;Assumptions'!$G$32))*$B171+AND(AQ$56&lt;'Summary&amp;Assumptions'!$J$31,AQ$47&gt;=$FO171,AQ$47&lt;=$FP171)*(('Summary&amp;Assumptions'!$H$25*$C171)*(1+'Summary&amp;Assumptions'!$J$29)^(AQ$46-1))+AND(AQ$56&lt;'Summary&amp;Assumptions'!$J$31,AQ$47&gt;=$FQ171,AQ$47&lt;=$FR171)*(('Summary&amp;Assumptions'!$H$25*$C171)*(1+'Summary&amp;Assumptions'!$J$29)^(AQ$46-1))</f>
        <v>0</v>
      </c>
      <c r="AM171" s="588">
        <f>AND(AR$55&gt;0,SUM($E171:AL171)&lt;'Summary&amp;Assumptions'!$G$32*$B171,$D171&gt;='Summary&amp;Assumptions'!$D$17,AR$47&gt;=$D171,AR$47&lt;=EDATE($D171,'Summary&amp;Assumptions'!$G$32))*$B171+AND(AR$56&lt;'Summary&amp;Assumptions'!$J$31,AR$47&gt;=$FO171,AR$47&lt;=$FP171)*(('Summary&amp;Assumptions'!$H$25*$C171)*(1+'Summary&amp;Assumptions'!$J$29)^(AR$46-1))+AND(AR$56&lt;'Summary&amp;Assumptions'!$J$31,AR$47&gt;=$FQ171,AR$47&lt;=$FR171)*(('Summary&amp;Assumptions'!$H$25*$C171)*(1+'Summary&amp;Assumptions'!$J$29)^(AR$46-1))</f>
        <v>0</v>
      </c>
      <c r="AN171" s="588">
        <f>AND(AS$55&gt;0,SUM($E171:AM171)&lt;'Summary&amp;Assumptions'!$G$32*$B171,$D171&gt;='Summary&amp;Assumptions'!$D$17,AS$47&gt;=$D171,AS$47&lt;=EDATE($D171,'Summary&amp;Assumptions'!$G$32))*$B171+AND(AS$56&lt;'Summary&amp;Assumptions'!$J$31,AS$47&gt;=$FO171,AS$47&lt;=$FP171)*(('Summary&amp;Assumptions'!$H$25*$C171)*(1+'Summary&amp;Assumptions'!$J$29)^(AS$46-1))+AND(AS$56&lt;'Summary&amp;Assumptions'!$J$31,AS$47&gt;=$FQ171,AS$47&lt;=$FR171)*(('Summary&amp;Assumptions'!$H$25*$C171)*(1+'Summary&amp;Assumptions'!$J$29)^(AS$46-1))</f>
        <v>0</v>
      </c>
      <c r="AO171" s="588">
        <f>AND(AT$55&gt;0,SUM($E171:AN171)&lt;'Summary&amp;Assumptions'!$G$32*$B171,$D171&gt;='Summary&amp;Assumptions'!$D$17,AT$47&gt;=$D171,AT$47&lt;=EDATE($D171,'Summary&amp;Assumptions'!$G$32))*$B171+AND(AT$56&lt;'Summary&amp;Assumptions'!$J$31,AT$47&gt;=$FO171,AT$47&lt;=$FP171)*(('Summary&amp;Assumptions'!$H$25*$C171)*(1+'Summary&amp;Assumptions'!$J$29)^(AT$46-1))+AND(AT$56&lt;'Summary&amp;Assumptions'!$J$31,AT$47&gt;=$FQ171,AT$47&lt;=$FR171)*(('Summary&amp;Assumptions'!$H$25*$C171)*(1+'Summary&amp;Assumptions'!$J$29)^(AT$46-1))</f>
        <v>0</v>
      </c>
      <c r="AP171" s="588">
        <f>AND(AU$55&gt;0,SUM($E171:AO171)&lt;'Summary&amp;Assumptions'!$G$32*$B171,$D171&gt;='Summary&amp;Assumptions'!$D$17,AU$47&gt;=$D171,AU$47&lt;=EDATE($D171,'Summary&amp;Assumptions'!$G$32))*$B171+AND(AU$56&lt;'Summary&amp;Assumptions'!$J$31,AU$47&gt;=$FO171,AU$47&lt;=$FP171)*(('Summary&amp;Assumptions'!$H$25*$C171)*(1+'Summary&amp;Assumptions'!$J$29)^(AU$46-1))+AND(AU$56&lt;'Summary&amp;Assumptions'!$J$31,AU$47&gt;=$FQ171,AU$47&lt;=$FR171)*(('Summary&amp;Assumptions'!$H$25*$C171)*(1+'Summary&amp;Assumptions'!$J$29)^(AU$46-1))</f>
        <v>0</v>
      </c>
      <c r="AQ171" s="588">
        <f>AND(AV$55&gt;0,SUM($E171:AP171)&lt;'Summary&amp;Assumptions'!$G$32*$B171,$D171&gt;='Summary&amp;Assumptions'!$D$17,AV$47&gt;=$D171,AV$47&lt;=EDATE($D171,'Summary&amp;Assumptions'!$G$32))*$B171+AND(AV$56&lt;'Summary&amp;Assumptions'!$J$31,AV$47&gt;=$FO171,AV$47&lt;=$FP171)*(('Summary&amp;Assumptions'!$H$25*$C171)*(1+'Summary&amp;Assumptions'!$J$29)^(AV$46-1))+AND(AV$56&lt;'Summary&amp;Assumptions'!$J$31,AV$47&gt;=$FQ171,AV$47&lt;=$FR171)*(('Summary&amp;Assumptions'!$H$25*$C171)*(1+'Summary&amp;Assumptions'!$J$29)^(AV$46-1))</f>
        <v>0</v>
      </c>
      <c r="AR171" s="588">
        <f>AND(AW$55&gt;0,SUM($E171:AQ171)&lt;'Summary&amp;Assumptions'!$G$32*$B171,$D171&gt;='Summary&amp;Assumptions'!$D$17,AW$47&gt;=$D171,AW$47&lt;=EDATE($D171,'Summary&amp;Assumptions'!$G$32))*$B171+AND(AW$56&lt;'Summary&amp;Assumptions'!$J$31,AW$47&gt;=$FO171,AW$47&lt;=$FP171)*(('Summary&amp;Assumptions'!$H$25*$C171)*(1+'Summary&amp;Assumptions'!$J$29)^(AW$46-1))+AND(AW$56&lt;'Summary&amp;Assumptions'!$J$31,AW$47&gt;=$FQ171,AW$47&lt;=$FR171)*(('Summary&amp;Assumptions'!$H$25*$C171)*(1+'Summary&amp;Assumptions'!$J$29)^(AW$46-1))</f>
        <v>0</v>
      </c>
      <c r="AS171" s="588">
        <f>AND(AX$55&gt;0,SUM($E171:AR171)&lt;'Summary&amp;Assumptions'!$G$32*$B171,$D171&gt;='Summary&amp;Assumptions'!$D$17,AX$47&gt;=$D171,AX$47&lt;=EDATE($D171,'Summary&amp;Assumptions'!$G$32))*$B171+AND(AX$56&lt;'Summary&amp;Assumptions'!$J$31,AX$47&gt;=$FO171,AX$47&lt;=$FP171)*(('Summary&amp;Assumptions'!$H$25*$C171)*(1+'Summary&amp;Assumptions'!$J$29)^(AX$46-1))+AND(AX$56&lt;'Summary&amp;Assumptions'!$J$31,AX$47&gt;=$FQ171,AX$47&lt;=$FR171)*(('Summary&amp;Assumptions'!$H$25*$C171)*(1+'Summary&amp;Assumptions'!$J$29)^(AX$46-1))</f>
        <v>0</v>
      </c>
      <c r="AT171" s="588">
        <f>AND(AY$55&gt;0,SUM($E171:AS171)&lt;'Summary&amp;Assumptions'!$G$32*$B171,$D171&gt;='Summary&amp;Assumptions'!$D$17,AY$47&gt;=$D171,AY$47&lt;=EDATE($D171,'Summary&amp;Assumptions'!$G$32))*$B171+AND(AY$56&lt;'Summary&amp;Assumptions'!$J$31,AY$47&gt;=$FO171,AY$47&lt;=$FP171)*(('Summary&amp;Assumptions'!$H$25*$C171)*(1+'Summary&amp;Assumptions'!$J$29)^(AY$46-1))+AND(AY$56&lt;'Summary&amp;Assumptions'!$J$31,AY$47&gt;=$FQ171,AY$47&lt;=$FR171)*(('Summary&amp;Assumptions'!$H$25*$C171)*(1+'Summary&amp;Assumptions'!$J$29)^(AY$46-1))</f>
        <v>0</v>
      </c>
      <c r="AU171" s="588">
        <f>AND(AZ$55&gt;0,SUM($E171:AT171)&lt;'Summary&amp;Assumptions'!$G$32*$B171,$D171&gt;='Summary&amp;Assumptions'!$D$17,AZ$47&gt;=$D171,AZ$47&lt;=EDATE($D171,'Summary&amp;Assumptions'!$G$32))*$B171+AND(AZ$56&lt;'Summary&amp;Assumptions'!$J$31,AZ$47&gt;=$FO171,AZ$47&lt;=$FP171)*(('Summary&amp;Assumptions'!$H$25*$C171)*(1+'Summary&amp;Assumptions'!$J$29)^(AZ$46-1))+AND(AZ$56&lt;'Summary&amp;Assumptions'!$J$31,AZ$47&gt;=$FQ171,AZ$47&lt;=$FR171)*(('Summary&amp;Assumptions'!$H$25*$C171)*(1+'Summary&amp;Assumptions'!$J$29)^(AZ$46-1))</f>
        <v>0</v>
      </c>
      <c r="AV171" s="588">
        <f>AND(BA$55&gt;0,SUM($E171:AU171)&lt;'Summary&amp;Assumptions'!$G$32*$B171,$D171&gt;='Summary&amp;Assumptions'!$D$17,BA$47&gt;=$D171,BA$47&lt;=EDATE($D171,'Summary&amp;Assumptions'!$G$32))*$B171+AND(BA$56&lt;'Summary&amp;Assumptions'!$J$31,BA$47&gt;=$FO171,BA$47&lt;=$FP171)*(('Summary&amp;Assumptions'!$H$25*$C171)*(1+'Summary&amp;Assumptions'!$J$29)^(BA$46-1))+AND(BA$56&lt;'Summary&amp;Assumptions'!$J$31,BA$47&gt;=$FQ171,BA$47&lt;=$FR171)*(('Summary&amp;Assumptions'!$H$25*$C171)*(1+'Summary&amp;Assumptions'!$J$29)^(BA$46-1))</f>
        <v>0</v>
      </c>
      <c r="AW171" s="588">
        <f>AND(BB$55&gt;0,SUM($E171:AV171)&lt;'Summary&amp;Assumptions'!$G$32*$B171,$D171&gt;='Summary&amp;Assumptions'!$D$17,BB$47&gt;=$D171,BB$47&lt;=EDATE($D171,'Summary&amp;Assumptions'!$G$32))*$B171+AND(BB$56&lt;'Summary&amp;Assumptions'!$J$31,BB$47&gt;=$FO171,BB$47&lt;=$FP171)*(('Summary&amp;Assumptions'!$H$25*$C171)*(1+'Summary&amp;Assumptions'!$J$29)^(BB$46-1))+AND(BB$56&lt;'Summary&amp;Assumptions'!$J$31,BB$47&gt;=$FQ171,BB$47&lt;=$FR171)*(('Summary&amp;Assumptions'!$H$25*$C171)*(1+'Summary&amp;Assumptions'!$J$29)^(BB$46-1))</f>
        <v>0</v>
      </c>
      <c r="AX171" s="588">
        <f>AND(BC$55&gt;0,SUM($E171:AW171)&lt;'Summary&amp;Assumptions'!$G$32*$B171,$D171&gt;='Summary&amp;Assumptions'!$D$17,BC$47&gt;=$D171,BC$47&lt;=EDATE($D171,'Summary&amp;Assumptions'!$G$32))*$B171+AND(BC$56&lt;'Summary&amp;Assumptions'!$J$31,BC$47&gt;=$FO171,BC$47&lt;=$FP171)*(('Summary&amp;Assumptions'!$H$25*$C171)*(1+'Summary&amp;Assumptions'!$J$29)^(BC$46-1))+AND(BC$56&lt;'Summary&amp;Assumptions'!$J$31,BC$47&gt;=$FQ171,BC$47&lt;=$FR171)*(('Summary&amp;Assumptions'!$H$25*$C171)*(1+'Summary&amp;Assumptions'!$J$29)^(BC$46-1))</f>
        <v>0</v>
      </c>
      <c r="AY171" s="588">
        <f>AND(BD$55&gt;0,SUM($E171:AX171)&lt;'Summary&amp;Assumptions'!$G$32*$B171,$D171&gt;='Summary&amp;Assumptions'!$D$17,BD$47&gt;=$D171,BD$47&lt;=EDATE($D171,'Summary&amp;Assumptions'!$G$32))*$B171+AND(BD$56&lt;'Summary&amp;Assumptions'!$J$31,BD$47&gt;=$FO171,BD$47&lt;=$FP171)*(('Summary&amp;Assumptions'!$H$25*$C171)*(1+'Summary&amp;Assumptions'!$J$29)^(BD$46-1))+AND(BD$56&lt;'Summary&amp;Assumptions'!$J$31,BD$47&gt;=$FQ171,BD$47&lt;=$FR171)*(('Summary&amp;Assumptions'!$H$25*$C171)*(1+'Summary&amp;Assumptions'!$J$29)^(BD$46-1))</f>
        <v>0</v>
      </c>
      <c r="AZ171" s="588">
        <f>AND(BE$55&gt;0,SUM($E171:AY171)&lt;'Summary&amp;Assumptions'!$G$32*$B171,$D171&gt;='Summary&amp;Assumptions'!$D$17,BE$47&gt;=$D171,BE$47&lt;=EDATE($D171,'Summary&amp;Assumptions'!$G$32))*$B171+AND(BE$56&lt;'Summary&amp;Assumptions'!$J$31,BE$47&gt;=$FO171,BE$47&lt;=$FP171)*(('Summary&amp;Assumptions'!$H$25*$C171)*(1+'Summary&amp;Assumptions'!$J$29)^(BE$46-1))+AND(BE$56&lt;'Summary&amp;Assumptions'!$J$31,BE$47&gt;=$FQ171,BE$47&lt;=$FR171)*(('Summary&amp;Assumptions'!$H$25*$C171)*(1+'Summary&amp;Assumptions'!$J$29)^(BE$46-1))</f>
        <v>0</v>
      </c>
      <c r="BA171" s="588">
        <f>AND(BF$55&gt;0,SUM($E171:AZ171)&lt;'Summary&amp;Assumptions'!$G$32*$B171,$D171&gt;='Summary&amp;Assumptions'!$D$17,BF$47&gt;=$D171,BF$47&lt;=EDATE($D171,'Summary&amp;Assumptions'!$G$32))*$B171+AND(BF$56&lt;'Summary&amp;Assumptions'!$J$31,BF$47&gt;=$FO171,BF$47&lt;=$FP171)*(('Summary&amp;Assumptions'!$H$25*$C171)*(1+'Summary&amp;Assumptions'!$J$29)^(BF$46-1))+AND(BF$56&lt;'Summary&amp;Assumptions'!$J$31,BF$47&gt;=$FQ171,BF$47&lt;=$FR171)*(('Summary&amp;Assumptions'!$H$25*$C171)*(1+'Summary&amp;Assumptions'!$J$29)^(BF$46-1))</f>
        <v>0</v>
      </c>
      <c r="BB171" s="588">
        <f>AND(BG$55&gt;0,SUM($E171:BA171)&lt;'Summary&amp;Assumptions'!$G$32*$B171,$D171&gt;='Summary&amp;Assumptions'!$D$17,BG$47&gt;=$D171,BG$47&lt;=EDATE($D171,'Summary&amp;Assumptions'!$G$32))*$B171+AND(BG$56&lt;'Summary&amp;Assumptions'!$J$31,BG$47&gt;=$FO171,BG$47&lt;=$FP171)*(('Summary&amp;Assumptions'!$H$25*$C171)*(1+'Summary&amp;Assumptions'!$J$29)^(BG$46-1))+AND(BG$56&lt;'Summary&amp;Assumptions'!$J$31,BG$47&gt;=$FQ171,BG$47&lt;=$FR171)*(('Summary&amp;Assumptions'!$H$25*$C171)*(1+'Summary&amp;Assumptions'!$J$29)^(BG$46-1))</f>
        <v>0</v>
      </c>
      <c r="BC171" s="588">
        <f>AND(BH$55&gt;0,SUM($E171:BB171)&lt;'Summary&amp;Assumptions'!$G$32*$B171,$D171&gt;='Summary&amp;Assumptions'!$D$17,BH$47&gt;=$D171,BH$47&lt;=EDATE($D171,'Summary&amp;Assumptions'!$G$32))*$B171+AND(BH$56&lt;'Summary&amp;Assumptions'!$J$31,BH$47&gt;=$FO171,BH$47&lt;=$FP171)*(('Summary&amp;Assumptions'!$H$25*$C171)*(1+'Summary&amp;Assumptions'!$J$29)^(BH$46-1))+AND(BH$56&lt;'Summary&amp;Assumptions'!$J$31,BH$47&gt;=$FQ171,BH$47&lt;=$FR171)*(('Summary&amp;Assumptions'!$H$25*$C171)*(1+'Summary&amp;Assumptions'!$J$29)^(BH$46-1))</f>
        <v>0</v>
      </c>
      <c r="BD171" s="588">
        <f>AND(BI$55&gt;0,SUM($E171:BC171)&lt;'Summary&amp;Assumptions'!$G$32*$B171,$D171&gt;='Summary&amp;Assumptions'!$D$17,BI$47&gt;=$D171,BI$47&lt;=EDATE($D171,'Summary&amp;Assumptions'!$G$32))*$B171+AND(BI$56&lt;'Summary&amp;Assumptions'!$J$31,BI$47&gt;=$FO171,BI$47&lt;=$FP171)*(('Summary&amp;Assumptions'!$H$25*$C171)*(1+'Summary&amp;Assumptions'!$J$29)^(BI$46-1))+AND(BI$56&lt;'Summary&amp;Assumptions'!$J$31,BI$47&gt;=$FQ171,BI$47&lt;=$FR171)*(('Summary&amp;Assumptions'!$H$25*$C171)*(1+'Summary&amp;Assumptions'!$J$29)^(BI$46-1))</f>
        <v>0</v>
      </c>
      <c r="BE171" s="588">
        <f>AND(BJ$55&gt;0,SUM($E171:BD171)&lt;'Summary&amp;Assumptions'!$G$32*$B171,$D171&gt;='Summary&amp;Assumptions'!$D$17,BJ$47&gt;=$D171,BJ$47&lt;=EDATE($D171,'Summary&amp;Assumptions'!$G$32))*$B171+AND(BJ$56&lt;'Summary&amp;Assumptions'!$J$31,BJ$47&gt;=$FO171,BJ$47&lt;=$FP171)*(('Summary&amp;Assumptions'!$H$25*$C171)*(1+'Summary&amp;Assumptions'!$J$29)^(BJ$46-1))+AND(BJ$56&lt;'Summary&amp;Assumptions'!$J$31,BJ$47&gt;=$FQ171,BJ$47&lt;=$FR171)*(('Summary&amp;Assumptions'!$H$25*$C171)*(1+'Summary&amp;Assumptions'!$J$29)^(BJ$46-1))</f>
        <v>0</v>
      </c>
      <c r="BF171" s="588">
        <f>AND(BK$55&gt;0,SUM($E171:BE171)&lt;'Summary&amp;Assumptions'!$G$32*$B171,$D171&gt;='Summary&amp;Assumptions'!$D$17,BK$47&gt;=$D171,BK$47&lt;=EDATE($D171,'Summary&amp;Assumptions'!$G$32))*$B171+AND(BK$56&lt;'Summary&amp;Assumptions'!$J$31,BK$47&gt;=$FO171,BK$47&lt;=$FP171)*(('Summary&amp;Assumptions'!$H$25*$C171)*(1+'Summary&amp;Assumptions'!$J$29)^(BK$46-1))+AND(BK$56&lt;'Summary&amp;Assumptions'!$J$31,BK$47&gt;=$FQ171,BK$47&lt;=$FR171)*(('Summary&amp;Assumptions'!$H$25*$C171)*(1+'Summary&amp;Assumptions'!$J$29)^(BK$46-1))</f>
        <v>0</v>
      </c>
      <c r="BG171" s="588">
        <f>AND(BL$55&gt;0,SUM($E171:BF171)&lt;'Summary&amp;Assumptions'!$G$32*$B171,$D171&gt;='Summary&amp;Assumptions'!$D$17,BL$47&gt;=$D171,BL$47&lt;=EDATE($D171,'Summary&amp;Assumptions'!$G$32))*$B171+AND(BL$56&lt;'Summary&amp;Assumptions'!$J$31,BL$47&gt;=$FO171,BL$47&lt;=$FP171)*(('Summary&amp;Assumptions'!$H$25*$C171)*(1+'Summary&amp;Assumptions'!$J$29)^(BL$46-1))+AND(BL$56&lt;'Summary&amp;Assumptions'!$J$31,BL$47&gt;=$FQ171,BL$47&lt;=$FR171)*(('Summary&amp;Assumptions'!$H$25*$C171)*(1+'Summary&amp;Assumptions'!$J$29)^(BL$46-1))</f>
        <v>0</v>
      </c>
      <c r="BH171" s="588">
        <f>AND(BM$55&gt;0,SUM($E171:BG171)&lt;'Summary&amp;Assumptions'!$G$32*$B171,$D171&gt;='Summary&amp;Assumptions'!$D$17,BM$47&gt;=$D171,BM$47&lt;=EDATE($D171,'Summary&amp;Assumptions'!$G$32))*$B171+AND(BM$56&lt;'Summary&amp;Assumptions'!$J$31,BM$47&gt;=$FO171,BM$47&lt;=$FP171)*(('Summary&amp;Assumptions'!$H$25*$C171)*(1+'Summary&amp;Assumptions'!$J$29)^(BM$46-1))+AND(BM$56&lt;'Summary&amp;Assumptions'!$J$31,BM$47&gt;=$FQ171,BM$47&lt;=$FR171)*(('Summary&amp;Assumptions'!$H$25*$C171)*(1+'Summary&amp;Assumptions'!$J$29)^(BM$46-1))</f>
        <v>0</v>
      </c>
      <c r="BI171" s="588">
        <f>AND(BN$55&gt;0,SUM($E171:BH171)&lt;'Summary&amp;Assumptions'!$G$32*$B171,$D171&gt;='Summary&amp;Assumptions'!$D$17,BN$47&gt;=$D171,BN$47&lt;=EDATE($D171,'Summary&amp;Assumptions'!$G$32))*$B171+AND(BN$56&lt;'Summary&amp;Assumptions'!$J$31,BN$47&gt;=$FO171,BN$47&lt;=$FP171)*(('Summary&amp;Assumptions'!$H$25*$C171)*(1+'Summary&amp;Assumptions'!$J$29)^(BN$46-1))+AND(BN$56&lt;'Summary&amp;Assumptions'!$J$31,BN$47&gt;=$FQ171,BN$47&lt;=$FR171)*(('Summary&amp;Assumptions'!$H$25*$C171)*(1+'Summary&amp;Assumptions'!$J$29)^(BN$46-1))</f>
        <v>0</v>
      </c>
      <c r="BJ171" s="588">
        <f>AND(BO$55&gt;0,SUM($E171:BI171)&lt;'Summary&amp;Assumptions'!$G$32*$B171,$D171&gt;='Summary&amp;Assumptions'!$D$17,BO$47&gt;=$D171,BO$47&lt;=EDATE($D171,'Summary&amp;Assumptions'!$G$32))*$B171+AND(BO$56&lt;'Summary&amp;Assumptions'!$J$31,BO$47&gt;=$FO171,BO$47&lt;=$FP171)*(('Summary&amp;Assumptions'!$H$25*$C171)*(1+'Summary&amp;Assumptions'!$J$29)^(BO$46-1))+AND(BO$56&lt;'Summary&amp;Assumptions'!$J$31,BO$47&gt;=$FQ171,BO$47&lt;=$FR171)*(('Summary&amp;Assumptions'!$H$25*$C171)*(1+'Summary&amp;Assumptions'!$J$29)^(BO$46-1))</f>
        <v>0</v>
      </c>
      <c r="BK171" s="588">
        <f>AND(BP$55&gt;0,SUM($E171:BJ171)&lt;'Summary&amp;Assumptions'!$G$32*$B171,$D171&gt;='Summary&amp;Assumptions'!$D$17,BP$47&gt;=$D171,BP$47&lt;=EDATE($D171,'Summary&amp;Assumptions'!$G$32))*$B171+AND(BP$56&lt;'Summary&amp;Assumptions'!$J$31,BP$47&gt;=$FO171,BP$47&lt;=$FP171)*(('Summary&amp;Assumptions'!$H$25*$C171)*(1+'Summary&amp;Assumptions'!$J$29)^(BP$46-1))+AND(BP$56&lt;'Summary&amp;Assumptions'!$J$31,BP$47&gt;=$FQ171,BP$47&lt;=$FR171)*(('Summary&amp;Assumptions'!$H$25*$C171)*(1+'Summary&amp;Assumptions'!$J$29)^(BP$46-1))</f>
        <v>0</v>
      </c>
      <c r="BL171" s="588">
        <f>AND(BQ$55&gt;0,SUM($E171:BK171)&lt;'Summary&amp;Assumptions'!$G$32*$B171,$D171&gt;='Summary&amp;Assumptions'!$D$17,BQ$47&gt;=$D171,BQ$47&lt;=EDATE($D171,'Summary&amp;Assumptions'!$G$32))*$B171+AND(BQ$56&lt;'Summary&amp;Assumptions'!$J$31,BQ$47&gt;=$FO171,BQ$47&lt;=$FP171)*(('Summary&amp;Assumptions'!$H$25*$C171)*(1+'Summary&amp;Assumptions'!$J$29)^(BQ$46-1))+AND(BQ$56&lt;'Summary&amp;Assumptions'!$J$31,BQ$47&gt;=$FQ171,BQ$47&lt;=$FR171)*(('Summary&amp;Assumptions'!$H$25*$C171)*(1+'Summary&amp;Assumptions'!$J$29)^(BQ$46-1))</f>
        <v>0</v>
      </c>
      <c r="BM171" s="588">
        <f>AND(BR$55&gt;0,SUM($E171:BL171)&lt;'Summary&amp;Assumptions'!$G$32*$B171,$D171&gt;='Summary&amp;Assumptions'!$D$17,BR$47&gt;=$D171,BR$47&lt;=EDATE($D171,'Summary&amp;Assumptions'!$G$32))*$B171+AND(BR$56&lt;'Summary&amp;Assumptions'!$J$31,BR$47&gt;=$FO171,BR$47&lt;=$FP171)*(('Summary&amp;Assumptions'!$H$25*$C171)*(1+'Summary&amp;Assumptions'!$J$29)^(BR$46-1))+AND(BR$56&lt;'Summary&amp;Assumptions'!$J$31,BR$47&gt;=$FQ171,BR$47&lt;=$FR171)*(('Summary&amp;Assumptions'!$H$25*$C171)*(1+'Summary&amp;Assumptions'!$J$29)^(BR$46-1))</f>
        <v>0</v>
      </c>
      <c r="BN171" s="588">
        <f>AND(BS$55&gt;0,SUM($E171:BM171)&lt;'Summary&amp;Assumptions'!$G$32*$B171,$D171&gt;='Summary&amp;Assumptions'!$D$17,BS$47&gt;=$D171,BS$47&lt;=EDATE($D171,'Summary&amp;Assumptions'!$G$32))*$B171+AND(BS$56&lt;'Summary&amp;Assumptions'!$J$31,BS$47&gt;=$FO171,BS$47&lt;=$FP171)*(('Summary&amp;Assumptions'!$H$25*$C171)*(1+'Summary&amp;Assumptions'!$J$29)^(BS$46-1))+AND(BS$56&lt;'Summary&amp;Assumptions'!$J$31,BS$47&gt;=$FQ171,BS$47&lt;=$FR171)*(('Summary&amp;Assumptions'!$H$25*$C171)*(1+'Summary&amp;Assumptions'!$J$29)^(BS$46-1))</f>
        <v>0</v>
      </c>
      <c r="BO171" s="588">
        <f>AND(BT$55&gt;0,SUM($E171:BN171)&lt;'Summary&amp;Assumptions'!$G$32*$B171,$D171&gt;='Summary&amp;Assumptions'!$D$17,BT$47&gt;=$D171,BT$47&lt;=EDATE($D171,'Summary&amp;Assumptions'!$G$32))*$B171+AND(BT$56&lt;'Summary&amp;Assumptions'!$J$31,BT$47&gt;=$FO171,BT$47&lt;=$FP171)*(('Summary&amp;Assumptions'!$H$25*$C171)*(1+'Summary&amp;Assumptions'!$J$29)^(BT$46-1))+AND(BT$56&lt;'Summary&amp;Assumptions'!$J$31,BT$47&gt;=$FQ171,BT$47&lt;=$FR171)*(('Summary&amp;Assumptions'!$H$25*$C171)*(1+'Summary&amp;Assumptions'!$J$29)^(BT$46-1))</f>
        <v>0</v>
      </c>
      <c r="BP171" s="588">
        <f>AND(BU$55&gt;0,SUM($E171:BO171)&lt;'Summary&amp;Assumptions'!$G$32*$B171,$D171&gt;='Summary&amp;Assumptions'!$D$17,BU$47&gt;=$D171,BU$47&lt;=EDATE($D171,'Summary&amp;Assumptions'!$G$32))*$B171+AND(BU$56&lt;'Summary&amp;Assumptions'!$J$31,BU$47&gt;=$FO171,BU$47&lt;=$FP171)*(('Summary&amp;Assumptions'!$H$25*$C171)*(1+'Summary&amp;Assumptions'!$J$29)^(BU$46-1))+AND(BU$56&lt;'Summary&amp;Assumptions'!$J$31,BU$47&gt;=$FQ171,BU$47&lt;=$FR171)*(('Summary&amp;Assumptions'!$H$25*$C171)*(1+'Summary&amp;Assumptions'!$J$29)^(BU$46-1))</f>
        <v>0</v>
      </c>
      <c r="BQ171" s="588">
        <f>AND(BV$55&gt;0,SUM($E171:BP171)&lt;'Summary&amp;Assumptions'!$G$32*$B171,$D171&gt;='Summary&amp;Assumptions'!$D$17,BV$47&gt;=$D171,BV$47&lt;=EDATE($D171,'Summary&amp;Assumptions'!$G$32))*$B171+AND(BV$56&lt;'Summary&amp;Assumptions'!$J$31,BV$47&gt;=$FO171,BV$47&lt;=$FP171)*(('Summary&amp;Assumptions'!$H$25*$C171)*(1+'Summary&amp;Assumptions'!$J$29)^(BV$46-1))+AND(BV$56&lt;'Summary&amp;Assumptions'!$J$31,BV$47&gt;=$FQ171,BV$47&lt;=$FR171)*(('Summary&amp;Assumptions'!$H$25*$C171)*(1+'Summary&amp;Assumptions'!$J$29)^(BV$46-1))</f>
        <v>0</v>
      </c>
      <c r="BR171" s="588">
        <f>AND(BW$55&gt;0,SUM($E171:BQ171)&lt;'Summary&amp;Assumptions'!$G$32*$B171,$D171&gt;='Summary&amp;Assumptions'!$D$17,BW$47&gt;=$D171,BW$47&lt;=EDATE($D171,'Summary&amp;Assumptions'!$G$32))*$B171+AND(BW$56&lt;'Summary&amp;Assumptions'!$J$31,BW$47&gt;=$FO171,BW$47&lt;=$FP171)*(('Summary&amp;Assumptions'!$H$25*$C171)*(1+'Summary&amp;Assumptions'!$J$29)^(BW$46-1))+AND(BW$56&lt;'Summary&amp;Assumptions'!$J$31,BW$47&gt;=$FQ171,BW$47&lt;=$FR171)*(('Summary&amp;Assumptions'!$H$25*$C171)*(1+'Summary&amp;Assumptions'!$J$29)^(BW$46-1))</f>
        <v>0</v>
      </c>
      <c r="BS171" s="588">
        <f>AND(BX$55&gt;0,SUM($E171:BR171)&lt;'Summary&amp;Assumptions'!$G$32*$B171,$D171&gt;='Summary&amp;Assumptions'!$D$17,BX$47&gt;=$D171,BX$47&lt;=EDATE($D171,'Summary&amp;Assumptions'!$G$32))*$B171+AND(BX$56&lt;'Summary&amp;Assumptions'!$J$31,BX$47&gt;=$FO171,BX$47&lt;=$FP171)*(('Summary&amp;Assumptions'!$H$25*$C171)*(1+'Summary&amp;Assumptions'!$J$29)^(BX$46-1))+AND(BX$56&lt;'Summary&amp;Assumptions'!$J$31,BX$47&gt;=$FQ171,BX$47&lt;=$FR171)*(('Summary&amp;Assumptions'!$H$25*$C171)*(1+'Summary&amp;Assumptions'!$J$29)^(BX$46-1))</f>
        <v>0</v>
      </c>
      <c r="BT171" s="588">
        <f>AND(BY$55&gt;0,SUM($E171:BS171)&lt;'Summary&amp;Assumptions'!$G$32*$B171,$D171&gt;='Summary&amp;Assumptions'!$D$17,BY$47&gt;=$D171,BY$47&lt;=EDATE($D171,'Summary&amp;Assumptions'!$G$32))*$B171+AND(BY$56&lt;'Summary&amp;Assumptions'!$J$31,BY$47&gt;=$FO171,BY$47&lt;=$FP171)*(('Summary&amp;Assumptions'!$H$25*$C171)*(1+'Summary&amp;Assumptions'!$J$29)^(BY$46-1))+AND(BY$56&lt;'Summary&amp;Assumptions'!$J$31,BY$47&gt;=$FQ171,BY$47&lt;=$FR171)*(('Summary&amp;Assumptions'!$H$25*$C171)*(1+'Summary&amp;Assumptions'!$J$29)^(BY$46-1))</f>
        <v>0</v>
      </c>
      <c r="BU171" s="588">
        <f>AND(BZ$55&gt;0,SUM($E171:BT171)&lt;'Summary&amp;Assumptions'!$G$32*$B171,$D171&gt;='Summary&amp;Assumptions'!$D$17,BZ$47&gt;=$D171,BZ$47&lt;=EDATE($D171,'Summary&amp;Assumptions'!$G$32))*$B171+AND(BZ$56&lt;'Summary&amp;Assumptions'!$J$31,BZ$47&gt;=$FO171,BZ$47&lt;=$FP171)*(('Summary&amp;Assumptions'!$H$25*$C171)*(1+'Summary&amp;Assumptions'!$J$29)^(BZ$46-1))+AND(BZ$56&lt;'Summary&amp;Assumptions'!$J$31,BZ$47&gt;=$FQ171,BZ$47&lt;=$FR171)*(('Summary&amp;Assumptions'!$H$25*$C171)*(1+'Summary&amp;Assumptions'!$J$29)^(BZ$46-1))</f>
        <v>0</v>
      </c>
      <c r="BV171" s="588">
        <f>AND(CA$55&gt;0,SUM($E171:BU171)&lt;'Summary&amp;Assumptions'!$G$32*$B171,$D171&gt;='Summary&amp;Assumptions'!$D$17,CA$47&gt;=$D171,CA$47&lt;=EDATE($D171,'Summary&amp;Assumptions'!$G$32))*$B171+AND(CA$56&lt;'Summary&amp;Assumptions'!$J$31,CA$47&gt;=$FO171,CA$47&lt;=$FP171)*(('Summary&amp;Assumptions'!$H$25*$C171)*(1+'Summary&amp;Assumptions'!$J$29)^(CA$46-1))+AND(CA$56&lt;'Summary&amp;Assumptions'!$J$31,CA$47&gt;=$FQ171,CA$47&lt;=$FR171)*(('Summary&amp;Assumptions'!$H$25*$C171)*(1+'Summary&amp;Assumptions'!$J$29)^(CA$46-1))</f>
        <v>0</v>
      </c>
      <c r="BW171" s="588">
        <f>AND(CB$55&gt;0,SUM($E171:BV171)&lt;'Summary&amp;Assumptions'!$G$32*$B171,$D171&gt;='Summary&amp;Assumptions'!$D$17,CB$47&gt;=$D171,CB$47&lt;=EDATE($D171,'Summary&amp;Assumptions'!$G$32))*$B171+AND(CB$56&lt;'Summary&amp;Assumptions'!$J$31,CB$47&gt;=$FO171,CB$47&lt;=$FP171)*(('Summary&amp;Assumptions'!$H$25*$C171)*(1+'Summary&amp;Assumptions'!$J$29)^(CB$46-1))+AND(CB$56&lt;'Summary&amp;Assumptions'!$J$31,CB$47&gt;=$FQ171,CB$47&lt;=$FR171)*(('Summary&amp;Assumptions'!$H$25*$C171)*(1+'Summary&amp;Assumptions'!$J$29)^(CB$46-1))</f>
        <v>0</v>
      </c>
      <c r="BX171" s="588">
        <f>AND(CC$55&gt;0,SUM($E171:BW171)&lt;'Summary&amp;Assumptions'!$G$32*$B171,$D171&gt;='Summary&amp;Assumptions'!$D$17,CC$47&gt;=$D171,CC$47&lt;=EDATE($D171,'Summary&amp;Assumptions'!$G$32))*$B171+AND(CC$56&lt;'Summary&amp;Assumptions'!$J$31,CC$47&gt;=$FO171,CC$47&lt;=$FP171)*(('Summary&amp;Assumptions'!$H$25*$C171)*(1+'Summary&amp;Assumptions'!$J$29)^(CC$46-1))+AND(CC$56&lt;'Summary&amp;Assumptions'!$J$31,CC$47&gt;=$FQ171,CC$47&lt;=$FR171)*(('Summary&amp;Assumptions'!$H$25*$C171)*(1+'Summary&amp;Assumptions'!$J$29)^(CC$46-1))</f>
        <v>0</v>
      </c>
      <c r="BY171" s="588">
        <f>AND(CD$55&gt;0,SUM($E171:BX171)&lt;'Summary&amp;Assumptions'!$G$32*$B171,$D171&gt;='Summary&amp;Assumptions'!$D$17,CD$47&gt;=$D171,CD$47&lt;=EDATE($D171,'Summary&amp;Assumptions'!$G$32))*$B171+AND(CD$56&lt;'Summary&amp;Assumptions'!$J$31,CD$47&gt;=$FO171,CD$47&lt;=$FP171)*(('Summary&amp;Assumptions'!$H$25*$C171)*(1+'Summary&amp;Assumptions'!$J$29)^(CD$46-1))+AND(CD$56&lt;'Summary&amp;Assumptions'!$J$31,CD$47&gt;=$FQ171,CD$47&lt;=$FR171)*(('Summary&amp;Assumptions'!$H$25*$C171)*(1+'Summary&amp;Assumptions'!$J$29)^(CD$46-1))</f>
        <v>0</v>
      </c>
      <c r="BZ171" s="588">
        <f>AND(CE$55&gt;0,SUM($E171:BY171)&lt;'Summary&amp;Assumptions'!$G$32*$B171,$D171&gt;='Summary&amp;Assumptions'!$D$17,CE$47&gt;=$D171,CE$47&lt;=EDATE($D171,'Summary&amp;Assumptions'!$G$32))*$B171+AND(CE$56&lt;'Summary&amp;Assumptions'!$J$31,CE$47&gt;=$FO171,CE$47&lt;=$FP171)*(('Summary&amp;Assumptions'!$H$25*$C171)*(1+'Summary&amp;Assumptions'!$J$29)^(CE$46-1))+AND(CE$56&lt;'Summary&amp;Assumptions'!$J$31,CE$47&gt;=$FQ171,CE$47&lt;=$FR171)*(('Summary&amp;Assumptions'!$H$25*$C171)*(1+'Summary&amp;Assumptions'!$J$29)^(CE$46-1))</f>
        <v>0</v>
      </c>
      <c r="CA171" s="588">
        <f>AND(CF$55&gt;0,SUM($E171:BZ171)&lt;'Summary&amp;Assumptions'!$G$32*$B171,$D171&gt;='Summary&amp;Assumptions'!$D$17,CF$47&gt;=$D171,CF$47&lt;=EDATE($D171,'Summary&amp;Assumptions'!$G$32))*$B171+AND(CF$56&lt;'Summary&amp;Assumptions'!$J$31,CF$47&gt;=$FO171,CF$47&lt;=$FP171)*(('Summary&amp;Assumptions'!$H$25*$C171)*(1+'Summary&amp;Assumptions'!$J$29)^(CF$46-1))+AND(CF$56&lt;'Summary&amp;Assumptions'!$J$31,CF$47&gt;=$FQ171,CF$47&lt;=$FR171)*(('Summary&amp;Assumptions'!$H$25*$C171)*(1+'Summary&amp;Assumptions'!$J$29)^(CF$46-1))</f>
        <v>0</v>
      </c>
      <c r="CB171" s="588">
        <f>AND(CG$55&gt;0,SUM($E171:CA171)&lt;'Summary&amp;Assumptions'!$G$32*$B171,$D171&gt;='Summary&amp;Assumptions'!$D$17,CG$47&gt;=$D171,CG$47&lt;=EDATE($D171,'Summary&amp;Assumptions'!$G$32))*$B171+AND(CG$56&lt;'Summary&amp;Assumptions'!$J$31,CG$47&gt;=$FO171,CG$47&lt;=$FP171)*(('Summary&amp;Assumptions'!$H$25*$C171)*(1+'Summary&amp;Assumptions'!$J$29)^(CG$46-1))+AND(CG$56&lt;'Summary&amp;Assumptions'!$J$31,CG$47&gt;=$FQ171,CG$47&lt;=$FR171)*(('Summary&amp;Assumptions'!$H$25*$C171)*(1+'Summary&amp;Assumptions'!$J$29)^(CG$46-1))</f>
        <v>0</v>
      </c>
      <c r="CC171" s="588">
        <f>AND(CH$55&gt;0,SUM($E171:CB171)&lt;'Summary&amp;Assumptions'!$G$32*$B171,$D171&gt;='Summary&amp;Assumptions'!$D$17,CH$47&gt;=$D171,CH$47&lt;=EDATE($D171,'Summary&amp;Assumptions'!$G$32))*$B171+AND(CH$56&lt;'Summary&amp;Assumptions'!$J$31,CH$47&gt;=$FO171,CH$47&lt;=$FP171)*(('Summary&amp;Assumptions'!$H$25*$C171)*(1+'Summary&amp;Assumptions'!$J$29)^(CH$46-1))+AND(CH$56&lt;'Summary&amp;Assumptions'!$J$31,CH$47&gt;=$FQ171,CH$47&lt;=$FR171)*(('Summary&amp;Assumptions'!$H$25*$C171)*(1+'Summary&amp;Assumptions'!$J$29)^(CH$46-1))</f>
        <v>0</v>
      </c>
      <c r="CD171" s="588">
        <f>AND(CI$55&gt;0,SUM($E171:CC171)&lt;'Summary&amp;Assumptions'!$G$32*$B171,$D171&gt;='Summary&amp;Assumptions'!$D$17,CI$47&gt;=$D171,CI$47&lt;=EDATE($D171,'Summary&amp;Assumptions'!$G$32))*$B171+AND(CI$56&lt;'Summary&amp;Assumptions'!$J$31,CI$47&gt;=$FO171,CI$47&lt;=$FP171)*(('Summary&amp;Assumptions'!$H$25*$C171)*(1+'Summary&amp;Assumptions'!$J$29)^(CI$46-1))+AND(CI$56&lt;'Summary&amp;Assumptions'!$J$31,CI$47&gt;=$FQ171,CI$47&lt;=$FR171)*(('Summary&amp;Assumptions'!$H$25*$C171)*(1+'Summary&amp;Assumptions'!$J$29)^(CI$46-1))</f>
        <v>0</v>
      </c>
      <c r="CE171" s="588">
        <f>AND(CJ$55&gt;0,SUM($E171:CD171)&lt;'Summary&amp;Assumptions'!$G$32*$B171,$D171&gt;='Summary&amp;Assumptions'!$D$17,CJ$47&gt;=$D171,CJ$47&lt;=EDATE($D171,'Summary&amp;Assumptions'!$G$32))*$B171+AND(CJ$56&lt;'Summary&amp;Assumptions'!$J$31,CJ$47&gt;=$FO171,CJ$47&lt;=$FP171)*(('Summary&amp;Assumptions'!$H$25*$C171)*(1+'Summary&amp;Assumptions'!$J$29)^(CJ$46-1))+AND(CJ$56&lt;'Summary&amp;Assumptions'!$J$31,CJ$47&gt;=$FQ171,CJ$47&lt;=$FR171)*(('Summary&amp;Assumptions'!$H$25*$C171)*(1+'Summary&amp;Assumptions'!$J$29)^(CJ$46-1))</f>
        <v>0</v>
      </c>
      <c r="CF171" s="588">
        <f>AND(CK$55&gt;0,SUM($E171:CE171)&lt;'Summary&amp;Assumptions'!$G$32*$B171,$D171&gt;='Summary&amp;Assumptions'!$D$17,CK$47&gt;=$D171,CK$47&lt;=EDATE($D171,'Summary&amp;Assumptions'!$G$32))*$B171+AND(CK$56&lt;'Summary&amp;Assumptions'!$J$31,CK$47&gt;=$FO171,CK$47&lt;=$FP171)*(('Summary&amp;Assumptions'!$H$25*$C171)*(1+'Summary&amp;Assumptions'!$J$29)^(CK$46-1))+AND(CK$56&lt;'Summary&amp;Assumptions'!$J$31,CK$47&gt;=$FQ171,CK$47&lt;=$FR171)*(('Summary&amp;Assumptions'!$H$25*$C171)*(1+'Summary&amp;Assumptions'!$J$29)^(CK$46-1))</f>
        <v>0</v>
      </c>
      <c r="CG171" s="588">
        <f>AND(CL$55&gt;0,SUM($E171:CF171)&lt;'Summary&amp;Assumptions'!$G$32*$B171,$D171&gt;='Summary&amp;Assumptions'!$D$17,CL$47&gt;=$D171,CL$47&lt;=EDATE($D171,'Summary&amp;Assumptions'!$G$32))*$B171+AND(CL$56&lt;'Summary&amp;Assumptions'!$J$31,CL$47&gt;=$FO171,CL$47&lt;=$FP171)*(('Summary&amp;Assumptions'!$H$25*$C171)*(1+'Summary&amp;Assumptions'!$J$29)^(CL$46-1))+AND(CL$56&lt;'Summary&amp;Assumptions'!$J$31,CL$47&gt;=$FQ171,CL$47&lt;=$FR171)*(('Summary&amp;Assumptions'!$H$25*$C171)*(1+'Summary&amp;Assumptions'!$J$29)^(CL$46-1))</f>
        <v>0</v>
      </c>
      <c r="CH171" s="588">
        <f>AND(CM$55&gt;0,SUM($E171:CG171)&lt;'Summary&amp;Assumptions'!$G$32*$B171,$D171&gt;='Summary&amp;Assumptions'!$D$17,CM$47&gt;=$D171,CM$47&lt;=EDATE($D171,'Summary&amp;Assumptions'!$G$32))*$B171+AND(CM$56&lt;'Summary&amp;Assumptions'!$J$31,CM$47&gt;=$FO171,CM$47&lt;=$FP171)*(('Summary&amp;Assumptions'!$H$25*$C171)*(1+'Summary&amp;Assumptions'!$J$29)^(CM$46-1))+AND(CM$56&lt;'Summary&amp;Assumptions'!$J$31,CM$47&gt;=$FQ171,CM$47&lt;=$FR171)*(('Summary&amp;Assumptions'!$H$25*$C171)*(1+'Summary&amp;Assumptions'!$J$29)^(CM$46-1))</f>
        <v>0</v>
      </c>
      <c r="CI171" s="588">
        <f>AND(CN$55&gt;0,SUM($E171:CH171)&lt;'Summary&amp;Assumptions'!$G$32*$B171,$D171&gt;='Summary&amp;Assumptions'!$D$17,CN$47&gt;=$D171,CN$47&lt;=EDATE($D171,'Summary&amp;Assumptions'!$G$32))*$B171+AND(CN$56&lt;'Summary&amp;Assumptions'!$J$31,CN$47&gt;=$FO171,CN$47&lt;=$FP171)*(('Summary&amp;Assumptions'!$H$25*$C171)*(1+'Summary&amp;Assumptions'!$J$29)^(CN$46-1))+AND(CN$56&lt;'Summary&amp;Assumptions'!$J$31,CN$47&gt;=$FQ171,CN$47&lt;=$FR171)*(('Summary&amp;Assumptions'!$H$25*$C171)*(1+'Summary&amp;Assumptions'!$J$29)^(CN$46-1))</f>
        <v>0</v>
      </c>
      <c r="CJ171" s="588">
        <f>AND(CO$55&gt;0,SUM($E171:CI171)&lt;'Summary&amp;Assumptions'!$G$32*$B171,$D171&gt;='Summary&amp;Assumptions'!$D$17,CO$47&gt;=$D171,CO$47&lt;=EDATE($D171,'Summary&amp;Assumptions'!$G$32))*$B171+AND(CO$56&lt;'Summary&amp;Assumptions'!$J$31,CO$47&gt;=$FO171,CO$47&lt;=$FP171)*(('Summary&amp;Assumptions'!$H$25*$C171)*(1+'Summary&amp;Assumptions'!$J$29)^(CO$46-1))+AND(CO$56&lt;'Summary&amp;Assumptions'!$J$31,CO$47&gt;=$FQ171,CO$47&lt;=$FR171)*(('Summary&amp;Assumptions'!$H$25*$C171)*(1+'Summary&amp;Assumptions'!$J$29)^(CO$46-1))</f>
        <v>0</v>
      </c>
      <c r="CK171" s="588">
        <f>AND(CP$55&gt;0,SUM($E171:CJ171)&lt;'Summary&amp;Assumptions'!$G$32*$B171,$D171&gt;='Summary&amp;Assumptions'!$D$17,CP$47&gt;=$D171,CP$47&lt;=EDATE($D171,'Summary&amp;Assumptions'!$G$32))*$B171+AND(CP$56&lt;'Summary&amp;Assumptions'!$J$31,CP$47&gt;=$FO171,CP$47&lt;=$FP171)*(('Summary&amp;Assumptions'!$H$25*$C171)*(1+'Summary&amp;Assumptions'!$J$29)^(CP$46-1))+AND(CP$56&lt;'Summary&amp;Assumptions'!$J$31,CP$47&gt;=$FQ171,CP$47&lt;=$FR171)*(('Summary&amp;Assumptions'!$H$25*$C171)*(1+'Summary&amp;Assumptions'!$J$29)^(CP$46-1))</f>
        <v>0</v>
      </c>
      <c r="CL171" s="588">
        <f>AND(CQ$55&gt;0,SUM($E171:CK171)&lt;'Summary&amp;Assumptions'!$G$32*$B171,$D171&gt;='Summary&amp;Assumptions'!$D$17,CQ$47&gt;=$D171,CQ$47&lt;=EDATE($D171,'Summary&amp;Assumptions'!$G$32))*$B171+AND(CQ$56&lt;'Summary&amp;Assumptions'!$J$31,CQ$47&gt;=$FO171,CQ$47&lt;=$FP171)*(('Summary&amp;Assumptions'!$H$25*$C171)*(1+'Summary&amp;Assumptions'!$J$29)^(CQ$46-1))+AND(CQ$56&lt;'Summary&amp;Assumptions'!$J$31,CQ$47&gt;=$FQ171,CQ$47&lt;=$FR171)*(('Summary&amp;Assumptions'!$H$25*$C171)*(1+'Summary&amp;Assumptions'!$J$29)^(CQ$46-1))</f>
        <v>0</v>
      </c>
      <c r="CM171" s="588">
        <f>AND(CR$55&gt;0,SUM($E171:CL171)&lt;'Summary&amp;Assumptions'!$G$32*$B171,$D171&gt;='Summary&amp;Assumptions'!$D$17,CR$47&gt;=$D171,CR$47&lt;=EDATE($D171,'Summary&amp;Assumptions'!$G$32))*$B171+AND(CR$56&lt;'Summary&amp;Assumptions'!$J$31,CR$47&gt;=$FO171,CR$47&lt;=$FP171)*(('Summary&amp;Assumptions'!$H$25*$C171)*(1+'Summary&amp;Assumptions'!$J$29)^(CR$46-1))+AND(CR$56&lt;'Summary&amp;Assumptions'!$J$31,CR$47&gt;=$FQ171,CR$47&lt;=$FR171)*(('Summary&amp;Assumptions'!$H$25*$C171)*(1+'Summary&amp;Assumptions'!$J$29)^(CR$46-1))</f>
        <v>0</v>
      </c>
      <c r="CN171" s="588">
        <f>AND(CS$55&gt;0,SUM($E171:CM171)&lt;'Summary&amp;Assumptions'!$G$32*$B171,$D171&gt;='Summary&amp;Assumptions'!$D$17,CS$47&gt;=$D171,CS$47&lt;=EDATE($D171,'Summary&amp;Assumptions'!$G$32))*$B171+AND(CS$56&lt;'Summary&amp;Assumptions'!$J$31,CS$47&gt;=$FO171,CS$47&lt;=$FP171)*(('Summary&amp;Assumptions'!$H$25*$C171)*(1+'Summary&amp;Assumptions'!$J$29)^(CS$46-1))+AND(CS$56&lt;'Summary&amp;Assumptions'!$J$31,CS$47&gt;=$FQ171,CS$47&lt;=$FR171)*(('Summary&amp;Assumptions'!$H$25*$C171)*(1+'Summary&amp;Assumptions'!$J$29)^(CS$46-1))</f>
        <v>0</v>
      </c>
      <c r="CO171" s="588">
        <f>AND(CT$55&gt;0,SUM($E171:CN171)&lt;'Summary&amp;Assumptions'!$G$32*$B171,$D171&gt;='Summary&amp;Assumptions'!$D$17,CT$47&gt;=$D171,CT$47&lt;=EDATE($D171,'Summary&amp;Assumptions'!$G$32))*$B171+AND(CT$56&lt;'Summary&amp;Assumptions'!$J$31,CT$47&gt;=$FO171,CT$47&lt;=$FP171)*(('Summary&amp;Assumptions'!$H$25*$C171)*(1+'Summary&amp;Assumptions'!$J$29)^(CT$46-1))+AND(CT$56&lt;'Summary&amp;Assumptions'!$J$31,CT$47&gt;=$FQ171,CT$47&lt;=$FR171)*(('Summary&amp;Assumptions'!$H$25*$C171)*(1+'Summary&amp;Assumptions'!$J$29)^(CT$46-1))</f>
        <v>0</v>
      </c>
      <c r="CP171" s="588">
        <f>AND(CU$55&gt;0,SUM($E171:CO171)&lt;'Summary&amp;Assumptions'!$G$32*$B171,$D171&gt;='Summary&amp;Assumptions'!$D$17,CU$47&gt;=$D171,CU$47&lt;=EDATE($D171,'Summary&amp;Assumptions'!$G$32))*$B171+AND(CU$56&lt;'Summary&amp;Assumptions'!$J$31,CU$47&gt;=$FO171,CU$47&lt;=$FP171)*(('Summary&amp;Assumptions'!$H$25*$C171)*(1+'Summary&amp;Assumptions'!$J$29)^(CU$46-1))+AND(CU$56&lt;'Summary&amp;Assumptions'!$J$31,CU$47&gt;=$FQ171,CU$47&lt;=$FR171)*(('Summary&amp;Assumptions'!$H$25*$C171)*(1+'Summary&amp;Assumptions'!$J$29)^(CU$46-1))</f>
        <v>0</v>
      </c>
      <c r="CQ171" s="588">
        <f>AND(CV$55&gt;0,SUM($E171:CP171)&lt;'Summary&amp;Assumptions'!$G$32*$B171,$D171&gt;='Summary&amp;Assumptions'!$D$17,CV$47&gt;=$D171,CV$47&lt;=EDATE($D171,'Summary&amp;Assumptions'!$G$32))*$B171+AND(CV$56&lt;'Summary&amp;Assumptions'!$J$31,CV$47&gt;=$FO171,CV$47&lt;=$FP171)*(('Summary&amp;Assumptions'!$H$25*$C171)*(1+'Summary&amp;Assumptions'!$J$29)^(CV$46-1))+AND(CV$56&lt;'Summary&amp;Assumptions'!$J$31,CV$47&gt;=$FQ171,CV$47&lt;=$FR171)*(('Summary&amp;Assumptions'!$H$25*$C171)*(1+'Summary&amp;Assumptions'!$J$29)^(CV$46-1))</f>
        <v>0</v>
      </c>
      <c r="CR171" s="588">
        <f>AND(CW$55&gt;0,SUM($E171:CQ171)&lt;'Summary&amp;Assumptions'!$G$32*$B171,$D171&gt;='Summary&amp;Assumptions'!$D$17,CW$47&gt;=$D171,CW$47&lt;=EDATE($D171,'Summary&amp;Assumptions'!$G$32))*$B171+AND(CW$56&lt;'Summary&amp;Assumptions'!$J$31,CW$47&gt;=$FO171,CW$47&lt;=$FP171)*(('Summary&amp;Assumptions'!$H$25*$C171)*(1+'Summary&amp;Assumptions'!$J$29)^(CW$46-1))+AND(CW$56&lt;'Summary&amp;Assumptions'!$J$31,CW$47&gt;=$FQ171,CW$47&lt;=$FR171)*(('Summary&amp;Assumptions'!$H$25*$C171)*(1+'Summary&amp;Assumptions'!$J$29)^(CW$46-1))</f>
        <v>0</v>
      </c>
      <c r="CS171" s="588">
        <f>AND(CX$55&gt;0,SUM($E171:CR171)&lt;'Summary&amp;Assumptions'!$G$32*$B171,$D171&gt;='Summary&amp;Assumptions'!$D$17,CX$47&gt;=$D171,CX$47&lt;=EDATE($D171,'Summary&amp;Assumptions'!$G$32))*$B171+AND(CX$56&lt;'Summary&amp;Assumptions'!$J$31,CX$47&gt;=$FO171,CX$47&lt;=$FP171)*(('Summary&amp;Assumptions'!$H$25*$C171)*(1+'Summary&amp;Assumptions'!$J$29)^(CX$46-1))+AND(CX$56&lt;'Summary&amp;Assumptions'!$J$31,CX$47&gt;=$FQ171,CX$47&lt;=$FR171)*(('Summary&amp;Assumptions'!$H$25*$C171)*(1+'Summary&amp;Assumptions'!$J$29)^(CX$46-1))</f>
        <v>0</v>
      </c>
      <c r="CT171" s="588">
        <f>AND(CY$55&gt;0,SUM($E171:CS171)&lt;'Summary&amp;Assumptions'!$G$32*$B171,$D171&gt;='Summary&amp;Assumptions'!$D$17,CY$47&gt;=$D171,CY$47&lt;=EDATE($D171,'Summary&amp;Assumptions'!$G$32))*$B171+AND(CY$56&lt;'Summary&amp;Assumptions'!$J$31,CY$47&gt;=$FO171,CY$47&lt;=$FP171)*(('Summary&amp;Assumptions'!$H$25*$C171)*(1+'Summary&amp;Assumptions'!$J$29)^(CY$46-1))+AND(CY$56&lt;'Summary&amp;Assumptions'!$J$31,CY$47&gt;=$FQ171,CY$47&lt;=$FR171)*(('Summary&amp;Assumptions'!$H$25*$C171)*(1+'Summary&amp;Assumptions'!$J$29)^(CY$46-1))</f>
        <v>0</v>
      </c>
      <c r="CU171" s="588">
        <f>AND(CZ$55&gt;0,SUM($E171:CT171)&lt;'Summary&amp;Assumptions'!$G$32*$B171,$D171&gt;='Summary&amp;Assumptions'!$D$17,CZ$47&gt;=$D171,CZ$47&lt;=EDATE($D171,'Summary&amp;Assumptions'!$G$32))*$B171+AND(CZ$56&lt;'Summary&amp;Assumptions'!$J$31,CZ$47&gt;=$FO171,CZ$47&lt;=$FP171)*(('Summary&amp;Assumptions'!$H$25*$C171)*(1+'Summary&amp;Assumptions'!$J$29)^(CZ$46-1))+AND(CZ$56&lt;'Summary&amp;Assumptions'!$J$31,CZ$47&gt;=$FQ171,CZ$47&lt;=$FR171)*(('Summary&amp;Assumptions'!$H$25*$C171)*(1+'Summary&amp;Assumptions'!$J$29)^(CZ$46-1))</f>
        <v>0</v>
      </c>
      <c r="CV171" s="588">
        <f>AND(DA$55&gt;0,SUM($E171:CU171)&lt;'Summary&amp;Assumptions'!$G$32*$B171,$D171&gt;='Summary&amp;Assumptions'!$D$17,DA$47&gt;=$D171,DA$47&lt;=EDATE($D171,'Summary&amp;Assumptions'!$G$32))*$B171+AND(DA$56&lt;'Summary&amp;Assumptions'!$J$31,DA$47&gt;=$FO171,DA$47&lt;=$FP171)*(('Summary&amp;Assumptions'!$H$25*$C171)*(1+'Summary&amp;Assumptions'!$J$29)^(DA$46-1))+AND(DA$56&lt;'Summary&amp;Assumptions'!$J$31,DA$47&gt;=$FQ171,DA$47&lt;=$FR171)*(('Summary&amp;Assumptions'!$H$25*$C171)*(1+'Summary&amp;Assumptions'!$J$29)^(DA$46-1))</f>
        <v>0</v>
      </c>
      <c r="CW171" s="588">
        <f>AND(DB$55&gt;0,SUM($E171:CV171)&lt;'Summary&amp;Assumptions'!$G$32*$B171,$D171&gt;='Summary&amp;Assumptions'!$D$17,DB$47&gt;=$D171,DB$47&lt;=EDATE($D171,'Summary&amp;Assumptions'!$G$32))*$B171+AND(DB$56&lt;'Summary&amp;Assumptions'!$J$31,DB$47&gt;=$FO171,DB$47&lt;=$FP171)*(('Summary&amp;Assumptions'!$H$25*$C171)*(1+'Summary&amp;Assumptions'!$J$29)^(DB$46-1))+AND(DB$56&lt;'Summary&amp;Assumptions'!$J$31,DB$47&gt;=$FQ171,DB$47&lt;=$FR171)*(('Summary&amp;Assumptions'!$H$25*$C171)*(1+'Summary&amp;Assumptions'!$J$29)^(DB$46-1))</f>
        <v>0</v>
      </c>
      <c r="CX171" s="588">
        <f>AND(DC$55&gt;0,SUM($E171:CW171)&lt;'Summary&amp;Assumptions'!$G$32*$B171,$D171&gt;='Summary&amp;Assumptions'!$D$17,DC$47&gt;=$D171,DC$47&lt;=EDATE($D171,'Summary&amp;Assumptions'!$G$32))*$B171+AND(DC$56&lt;'Summary&amp;Assumptions'!$J$31,DC$47&gt;=$FO171,DC$47&lt;=$FP171)*(('Summary&amp;Assumptions'!$H$25*$C171)*(1+'Summary&amp;Assumptions'!$J$29)^(DC$46-1))+AND(DC$56&lt;'Summary&amp;Assumptions'!$J$31,DC$47&gt;=$FQ171,DC$47&lt;=$FR171)*(('Summary&amp;Assumptions'!$H$25*$C171)*(1+'Summary&amp;Assumptions'!$J$29)^(DC$46-1))</f>
        <v>0</v>
      </c>
      <c r="CY171" s="588">
        <f>AND(DD$55&gt;0,SUM($E171:CX171)&lt;'Summary&amp;Assumptions'!$G$32*$B171,$D171&gt;='Summary&amp;Assumptions'!$D$17,DD$47&gt;=$D171,DD$47&lt;=EDATE($D171,'Summary&amp;Assumptions'!$G$32))*$B171+AND(DD$56&lt;'Summary&amp;Assumptions'!$J$31,DD$47&gt;=$FO171,DD$47&lt;=$FP171)*(('Summary&amp;Assumptions'!$H$25*$C171)*(1+'Summary&amp;Assumptions'!$J$29)^(DD$46-1))+AND(DD$56&lt;'Summary&amp;Assumptions'!$J$31,DD$47&gt;=$FQ171,DD$47&lt;=$FR171)*(('Summary&amp;Assumptions'!$H$25*$C171)*(1+'Summary&amp;Assumptions'!$J$29)^(DD$46-1))</f>
        <v>0</v>
      </c>
      <c r="CZ171" s="588">
        <f>AND(DE$55&gt;0,SUM($E171:CY171)&lt;'Summary&amp;Assumptions'!$G$32*$B171,$D171&gt;='Summary&amp;Assumptions'!$D$17,DE$47&gt;=$D171,DE$47&lt;=EDATE($D171,'Summary&amp;Assumptions'!$G$32))*$B171+AND(DE$56&lt;'Summary&amp;Assumptions'!$J$31,DE$47&gt;=$FO171,DE$47&lt;=$FP171)*(('Summary&amp;Assumptions'!$H$25*$C171)*(1+'Summary&amp;Assumptions'!$J$29)^(DE$46-1))+AND(DE$56&lt;'Summary&amp;Assumptions'!$J$31,DE$47&gt;=$FQ171,DE$47&lt;=$FR171)*(('Summary&amp;Assumptions'!$H$25*$C171)*(1+'Summary&amp;Assumptions'!$J$29)^(DE$46-1))</f>
        <v>0</v>
      </c>
      <c r="DA171" s="588">
        <f>AND(DF$55&gt;0,SUM($E171:CZ171)&lt;'Summary&amp;Assumptions'!$G$32*$B171,$D171&gt;='Summary&amp;Assumptions'!$D$17,DF$47&gt;=$D171,DF$47&lt;=EDATE($D171,'Summary&amp;Assumptions'!$G$32))*$B171+AND(DF$56&lt;'Summary&amp;Assumptions'!$J$31,DF$47&gt;=$FO171,DF$47&lt;=$FP171)*(('Summary&amp;Assumptions'!$H$25*$C171)*(1+'Summary&amp;Assumptions'!$J$29)^(DF$46-1))+AND(DF$56&lt;'Summary&amp;Assumptions'!$J$31,DF$47&gt;=$FQ171,DF$47&lt;=$FR171)*(('Summary&amp;Assumptions'!$H$25*$C171)*(1+'Summary&amp;Assumptions'!$J$29)^(DF$46-1))</f>
        <v>0</v>
      </c>
      <c r="DB171" s="588">
        <f>AND(DG$55&gt;0,SUM($E171:DA171)&lt;'Summary&amp;Assumptions'!$G$32*$B171,$D171&gt;='Summary&amp;Assumptions'!$D$17,DG$47&gt;=$D171,DG$47&lt;=EDATE($D171,'Summary&amp;Assumptions'!$G$32))*$B171+AND(DG$56&lt;'Summary&amp;Assumptions'!$J$31,DG$47&gt;=$FO171,DG$47&lt;=$FP171)*(('Summary&amp;Assumptions'!$H$25*$C171)*(1+'Summary&amp;Assumptions'!$J$29)^(DG$46-1))+AND(DG$56&lt;'Summary&amp;Assumptions'!$J$31,DG$47&gt;=$FQ171,DG$47&lt;=$FR171)*(('Summary&amp;Assumptions'!$H$25*$C171)*(1+'Summary&amp;Assumptions'!$J$29)^(DG$46-1))</f>
        <v>0</v>
      </c>
      <c r="DC171" s="588">
        <f>AND(DH$55&gt;0,SUM($E171:DB171)&lt;'Summary&amp;Assumptions'!$G$32*$B171,$D171&gt;='Summary&amp;Assumptions'!$D$17,DH$47&gt;=$D171,DH$47&lt;=EDATE($D171,'Summary&amp;Assumptions'!$G$32))*$B171+AND(DH$56&lt;'Summary&amp;Assumptions'!$J$31,DH$47&gt;=$FO171,DH$47&lt;=$FP171)*(('Summary&amp;Assumptions'!$H$25*$C171)*(1+'Summary&amp;Assumptions'!$J$29)^(DH$46-1))+AND(DH$56&lt;'Summary&amp;Assumptions'!$J$31,DH$47&gt;=$FQ171,DH$47&lt;=$FR171)*(('Summary&amp;Assumptions'!$H$25*$C171)*(1+'Summary&amp;Assumptions'!$J$29)^(DH$46-1))</f>
        <v>0</v>
      </c>
      <c r="DD171" s="588">
        <f>AND(DI$55&gt;0,SUM($E171:DC171)&lt;'Summary&amp;Assumptions'!$G$32*$B171,$D171&gt;='Summary&amp;Assumptions'!$D$17,DI$47&gt;=$D171,DI$47&lt;=EDATE($D171,'Summary&amp;Assumptions'!$G$32))*$B171+AND(DI$56&lt;'Summary&amp;Assumptions'!$J$31,DI$47&gt;=$FO171,DI$47&lt;=$FP171)*(('Summary&amp;Assumptions'!$H$25*$C171)*(1+'Summary&amp;Assumptions'!$J$29)^(DI$46-1))+AND(DI$56&lt;'Summary&amp;Assumptions'!$J$31,DI$47&gt;=$FQ171,DI$47&lt;=$FR171)*(('Summary&amp;Assumptions'!$H$25*$C171)*(1+'Summary&amp;Assumptions'!$J$29)^(DI$46-1))</f>
        <v>0</v>
      </c>
      <c r="DE171" s="588">
        <f>AND(DJ$55&gt;0,SUM($E171:DD171)&lt;'Summary&amp;Assumptions'!$G$32*$B171,$D171&gt;='Summary&amp;Assumptions'!$D$17,DJ$47&gt;=$D171,DJ$47&lt;=EDATE($D171,'Summary&amp;Assumptions'!$G$32))*$B171+AND(DJ$56&lt;'Summary&amp;Assumptions'!$J$31,DJ$47&gt;=$FO171,DJ$47&lt;=$FP171)*(('Summary&amp;Assumptions'!$H$25*$C171)*(1+'Summary&amp;Assumptions'!$J$29)^(DJ$46-1))+AND(DJ$56&lt;'Summary&amp;Assumptions'!$J$31,DJ$47&gt;=$FQ171,DJ$47&lt;=$FR171)*(('Summary&amp;Assumptions'!$H$25*$C171)*(1+'Summary&amp;Assumptions'!$J$29)^(DJ$46-1))</f>
        <v>0</v>
      </c>
      <c r="DF171" s="588">
        <f>AND(DK$55&gt;0,SUM($E171:DE171)&lt;'Summary&amp;Assumptions'!$G$32*$B171,$D171&gt;='Summary&amp;Assumptions'!$D$17,DK$47&gt;=$D171,DK$47&lt;=EDATE($D171,'Summary&amp;Assumptions'!$G$32))*$B171+AND(DK$56&lt;'Summary&amp;Assumptions'!$J$31,DK$47&gt;=$FO171,DK$47&lt;=$FP171)*(('Summary&amp;Assumptions'!$H$25*$C171)*(1+'Summary&amp;Assumptions'!$J$29)^(DK$46-1))+AND(DK$56&lt;'Summary&amp;Assumptions'!$J$31,DK$47&gt;=$FQ171,DK$47&lt;=$FR171)*(('Summary&amp;Assumptions'!$H$25*$C171)*(1+'Summary&amp;Assumptions'!$J$29)^(DK$46-1))</f>
        <v>0</v>
      </c>
      <c r="DG171" s="588">
        <f>AND(DL$55&gt;0,SUM($E171:DF171)&lt;'Summary&amp;Assumptions'!$G$32*$B171,$D171&gt;='Summary&amp;Assumptions'!$D$17,DL$47&gt;=$D171,DL$47&lt;=EDATE($D171,'Summary&amp;Assumptions'!$G$32))*$B171+AND(DL$56&lt;'Summary&amp;Assumptions'!$J$31,DL$47&gt;=$FO171,DL$47&lt;=$FP171)*(('Summary&amp;Assumptions'!$H$25*$C171)*(1+'Summary&amp;Assumptions'!$J$29)^(DL$46-1))+AND(DL$56&lt;'Summary&amp;Assumptions'!$J$31,DL$47&gt;=$FQ171,DL$47&lt;=$FR171)*(('Summary&amp;Assumptions'!$H$25*$C171)*(1+'Summary&amp;Assumptions'!$J$29)^(DL$46-1))</f>
        <v>0</v>
      </c>
      <c r="DH171" s="588">
        <f>AND(DM$55&gt;0,SUM($E171:DG171)&lt;'Summary&amp;Assumptions'!$G$32*$B171,$D171&gt;='Summary&amp;Assumptions'!$D$17,DM$47&gt;=$D171,DM$47&lt;=EDATE($D171,'Summary&amp;Assumptions'!$G$32))*$B171+AND(DM$56&lt;'Summary&amp;Assumptions'!$J$31,DM$47&gt;=$FO171,DM$47&lt;=$FP171)*(('Summary&amp;Assumptions'!$H$25*$C171)*(1+'Summary&amp;Assumptions'!$J$29)^(DM$46-1))+AND(DM$56&lt;'Summary&amp;Assumptions'!$J$31,DM$47&gt;=$FQ171,DM$47&lt;=$FR171)*(('Summary&amp;Assumptions'!$H$25*$C171)*(1+'Summary&amp;Assumptions'!$J$29)^(DM$46-1))</f>
        <v>0</v>
      </c>
      <c r="DI171" s="588">
        <f>AND(DN$55&gt;0,SUM($E171:DH171)&lt;'Summary&amp;Assumptions'!$G$32*$B171,$D171&gt;='Summary&amp;Assumptions'!$D$17,DN$47&gt;=$D171,DN$47&lt;=EDATE($D171,'Summary&amp;Assumptions'!$G$32))*$B171+AND(DN$56&lt;'Summary&amp;Assumptions'!$J$31,DN$47&gt;=$FO171,DN$47&lt;=$FP171)*(('Summary&amp;Assumptions'!$H$25*$C171)*(1+'Summary&amp;Assumptions'!$J$29)^(DN$46-1))+AND(DN$56&lt;'Summary&amp;Assumptions'!$J$31,DN$47&gt;=$FQ171,DN$47&lt;=$FR171)*(('Summary&amp;Assumptions'!$H$25*$C171)*(1+'Summary&amp;Assumptions'!$J$29)^(DN$46-1))</f>
        <v>0</v>
      </c>
      <c r="DJ171" s="588">
        <f>AND(DO$55&gt;0,SUM($E171:DI171)&lt;'Summary&amp;Assumptions'!$G$32*$B171,$D171&gt;='Summary&amp;Assumptions'!$D$17,DO$47&gt;=$D171,DO$47&lt;=EDATE($D171,'Summary&amp;Assumptions'!$G$32))*$B171+AND(DO$56&lt;'Summary&amp;Assumptions'!$J$31,DO$47&gt;=$FO171,DO$47&lt;=$FP171)*(('Summary&amp;Assumptions'!$H$25*$C171)*(1+'Summary&amp;Assumptions'!$J$29)^(DO$46-1))+AND(DO$56&lt;'Summary&amp;Assumptions'!$J$31,DO$47&gt;=$FQ171,DO$47&lt;=$FR171)*(('Summary&amp;Assumptions'!$H$25*$C171)*(1+'Summary&amp;Assumptions'!$J$29)^(DO$46-1))</f>
        <v>0</v>
      </c>
      <c r="DK171" s="588">
        <f>AND(DP$55&gt;0,SUM($E171:DJ171)&lt;'Summary&amp;Assumptions'!$G$32*$B171,$D171&gt;='Summary&amp;Assumptions'!$D$17,DP$47&gt;=$D171,DP$47&lt;=EDATE($D171,'Summary&amp;Assumptions'!$G$32))*$B171+AND(DP$56&lt;'Summary&amp;Assumptions'!$J$31,DP$47&gt;=$FO171,DP$47&lt;=$FP171)*(('Summary&amp;Assumptions'!$H$25*$C171)*(1+'Summary&amp;Assumptions'!$J$29)^(DP$46-1))+AND(DP$56&lt;'Summary&amp;Assumptions'!$J$31,DP$47&gt;=$FQ171,DP$47&lt;=$FR171)*(('Summary&amp;Assumptions'!$H$25*$C171)*(1+'Summary&amp;Assumptions'!$J$29)^(DP$46-1))</f>
        <v>0</v>
      </c>
      <c r="DL171" s="588">
        <f>AND(DQ$55&gt;0,SUM($E171:DK171)&lt;'Summary&amp;Assumptions'!$G$32*$B171,$D171&gt;='Summary&amp;Assumptions'!$D$17,DQ$47&gt;=$D171,DQ$47&lt;=EDATE($D171,'Summary&amp;Assumptions'!$G$32))*$B171+AND(DQ$56&lt;'Summary&amp;Assumptions'!$J$31,DQ$47&gt;=$FO171,DQ$47&lt;=$FP171)*(('Summary&amp;Assumptions'!$H$25*$C171)*(1+'Summary&amp;Assumptions'!$J$29)^(DQ$46-1))+AND(DQ$56&lt;'Summary&amp;Assumptions'!$J$31,DQ$47&gt;=$FQ171,DQ$47&lt;=$FR171)*(('Summary&amp;Assumptions'!$H$25*$C171)*(1+'Summary&amp;Assumptions'!$J$29)^(DQ$46-1))</f>
        <v>0</v>
      </c>
      <c r="DM171" s="588">
        <f>AND(DR$55&gt;0,SUM($E171:DL171)&lt;'Summary&amp;Assumptions'!$G$32*$B171,$D171&gt;='Summary&amp;Assumptions'!$D$17,DR$47&gt;=$D171,DR$47&lt;=EDATE($D171,'Summary&amp;Assumptions'!$G$32))*$B171+AND(DR$56&lt;'Summary&amp;Assumptions'!$J$31,DR$47&gt;=$FO171,DR$47&lt;=$FP171)*(('Summary&amp;Assumptions'!$H$25*$C171)*(1+'Summary&amp;Assumptions'!$J$29)^(DR$46-1))+AND(DR$56&lt;'Summary&amp;Assumptions'!$J$31,DR$47&gt;=$FQ171,DR$47&lt;=$FR171)*(('Summary&amp;Assumptions'!$H$25*$C171)*(1+'Summary&amp;Assumptions'!$J$29)^(DR$46-1))</f>
        <v>0</v>
      </c>
      <c r="DN171" s="588">
        <f>AND(DS$55&gt;0,SUM($E171:DM171)&lt;'Summary&amp;Assumptions'!$G$32*$B171,$D171&gt;='Summary&amp;Assumptions'!$D$17,DS$47&gt;=$D171,DS$47&lt;=EDATE($D171,'Summary&amp;Assumptions'!$G$32))*$B171+AND(DS$56&lt;'Summary&amp;Assumptions'!$J$31,DS$47&gt;=$FO171,DS$47&lt;=$FP171)*(('Summary&amp;Assumptions'!$H$25*$C171)*(1+'Summary&amp;Assumptions'!$J$29)^(DS$46-1))+AND(DS$56&lt;'Summary&amp;Assumptions'!$J$31,DS$47&gt;=$FQ171,DS$47&lt;=$FR171)*(('Summary&amp;Assumptions'!$H$25*$C171)*(1+'Summary&amp;Assumptions'!$J$29)^(DS$46-1))</f>
        <v>0</v>
      </c>
      <c r="DO171" s="588">
        <f>AND(DT$55&gt;0,SUM($E171:DN171)&lt;'Summary&amp;Assumptions'!$G$32*$B171,$D171&gt;='Summary&amp;Assumptions'!$D$17,DT$47&gt;=$D171,DT$47&lt;=EDATE($D171,'Summary&amp;Assumptions'!$G$32))*$B171+AND(DT$56&lt;'Summary&amp;Assumptions'!$J$31,DT$47&gt;=$FO171,DT$47&lt;=$FP171)*(('Summary&amp;Assumptions'!$H$25*$C171)*(1+'Summary&amp;Assumptions'!$J$29)^(DT$46-1))+AND(DT$56&lt;'Summary&amp;Assumptions'!$J$31,DT$47&gt;=$FQ171,DT$47&lt;=$FR171)*(('Summary&amp;Assumptions'!$H$25*$C171)*(1+'Summary&amp;Assumptions'!$J$29)^(DT$46-1))</f>
        <v>0</v>
      </c>
      <c r="DP171" s="588">
        <f>AND(DU$55&gt;0,SUM($E171:DO171)&lt;'Summary&amp;Assumptions'!$G$32*$B171,$D171&gt;='Summary&amp;Assumptions'!$D$17,DU$47&gt;=$D171,DU$47&lt;=EDATE($D171,'Summary&amp;Assumptions'!$G$32))*$B171+AND(DU$56&lt;'Summary&amp;Assumptions'!$J$31,DU$47&gt;=$FO171,DU$47&lt;=$FP171)*(('Summary&amp;Assumptions'!$H$25*$C171)*(1+'Summary&amp;Assumptions'!$J$29)^(DU$46-1))+AND(DU$56&lt;'Summary&amp;Assumptions'!$J$31,DU$47&gt;=$FQ171,DU$47&lt;=$FR171)*(('Summary&amp;Assumptions'!$H$25*$C171)*(1+'Summary&amp;Assumptions'!$J$29)^(DU$46-1))</f>
        <v>0</v>
      </c>
      <c r="DQ171" s="588">
        <f>AND(DV$55&gt;0,SUM($E171:DP171)&lt;'Summary&amp;Assumptions'!$G$32*$B171,$D171&gt;='Summary&amp;Assumptions'!$D$17,DV$47&gt;=$D171,DV$47&lt;=EDATE($D171,'Summary&amp;Assumptions'!$G$32))*$B171+AND(DV$56&lt;'Summary&amp;Assumptions'!$J$31,DV$47&gt;=$FO171,DV$47&lt;=$FP171)*(('Summary&amp;Assumptions'!$H$25*$C171)*(1+'Summary&amp;Assumptions'!$J$29)^(DV$46-1))+AND(DV$56&lt;'Summary&amp;Assumptions'!$J$31,DV$47&gt;=$FQ171,DV$47&lt;=$FR171)*(('Summary&amp;Assumptions'!$H$25*$C171)*(1+'Summary&amp;Assumptions'!$J$29)^(DV$46-1))</f>
        <v>0</v>
      </c>
      <c r="DR171" s="588">
        <f>AND(DW$55&gt;0,SUM($E171:DQ171)&lt;'Summary&amp;Assumptions'!$G$32*$B171,$D171&gt;='Summary&amp;Assumptions'!$D$17,DW$47&gt;=$D171,DW$47&lt;=EDATE($D171,'Summary&amp;Assumptions'!$G$32))*$B171+AND(DW$56&lt;'Summary&amp;Assumptions'!$J$31,DW$47&gt;=$FO171,DW$47&lt;=$FP171)*(('Summary&amp;Assumptions'!$H$25*$C171)*(1+'Summary&amp;Assumptions'!$J$29)^(DW$46-1))+AND(DW$56&lt;'Summary&amp;Assumptions'!$J$31,DW$47&gt;=$FQ171,DW$47&lt;=$FR171)*(('Summary&amp;Assumptions'!$H$25*$C171)*(1+'Summary&amp;Assumptions'!$J$29)^(DW$46-1))</f>
        <v>0</v>
      </c>
      <c r="DS171" s="588">
        <f>AND(DX$55&gt;0,SUM($E171:DR171)&lt;'Summary&amp;Assumptions'!$G$32*$B171,$D171&gt;='Summary&amp;Assumptions'!$D$17,DX$47&gt;=$D171,DX$47&lt;=EDATE($D171,'Summary&amp;Assumptions'!$G$32))*$B171+AND(DX$56&lt;'Summary&amp;Assumptions'!$J$31,DX$47&gt;=$FO171,DX$47&lt;=$FP171)*(('Summary&amp;Assumptions'!$H$25*$C171)*(1+'Summary&amp;Assumptions'!$J$29)^(DX$46-1))+AND(DX$56&lt;'Summary&amp;Assumptions'!$J$31,DX$47&gt;=$FQ171,DX$47&lt;=$FR171)*(('Summary&amp;Assumptions'!$H$25*$C171)*(1+'Summary&amp;Assumptions'!$J$29)^(DX$46-1))</f>
        <v>0</v>
      </c>
      <c r="DT171" s="588">
        <f>AND(DY$55&gt;0,SUM($E171:DS171)&lt;'Summary&amp;Assumptions'!$G$32*$B171,$D171&gt;='Summary&amp;Assumptions'!$D$17,DY$47&gt;=$D171,DY$47&lt;=EDATE($D171,'Summary&amp;Assumptions'!$G$32))*$B171+AND(DY$56&lt;'Summary&amp;Assumptions'!$J$31,DY$47&gt;=$FO171,DY$47&lt;=$FP171)*(('Summary&amp;Assumptions'!$H$25*$C171)*(1+'Summary&amp;Assumptions'!$J$29)^(DY$46-1))+AND(DY$56&lt;'Summary&amp;Assumptions'!$J$31,DY$47&gt;=$FQ171,DY$47&lt;=$FR171)*(('Summary&amp;Assumptions'!$H$25*$C171)*(1+'Summary&amp;Assumptions'!$J$29)^(DY$46-1))</f>
        <v>0</v>
      </c>
      <c r="DU171" s="588">
        <f>AND(DZ$55&gt;0,SUM($E171:DT171)&lt;'Summary&amp;Assumptions'!$G$32*$B171,$D171&gt;='Summary&amp;Assumptions'!$D$17,DZ$47&gt;=$D171,DZ$47&lt;=EDATE($D171,'Summary&amp;Assumptions'!$G$32))*$B171+AND(DZ$56&lt;'Summary&amp;Assumptions'!$J$31,DZ$47&gt;=$FO171,DZ$47&lt;=$FP171)*(('Summary&amp;Assumptions'!$H$25*$C171)*(1+'Summary&amp;Assumptions'!$J$29)^(DZ$46-1))+AND(DZ$56&lt;'Summary&amp;Assumptions'!$J$31,DZ$47&gt;=$FQ171,DZ$47&lt;=$FR171)*(('Summary&amp;Assumptions'!$H$25*$C171)*(1+'Summary&amp;Assumptions'!$J$29)^(DZ$46-1))</f>
        <v>0</v>
      </c>
      <c r="DV171" s="588">
        <f>AND(EA$55&gt;0,SUM($E171:DU171)&lt;'Summary&amp;Assumptions'!$G$32*$B171,$D171&gt;='Summary&amp;Assumptions'!$D$17,EA$47&gt;=$D171,EA$47&lt;=EDATE($D171,'Summary&amp;Assumptions'!$G$32))*$B171+AND(EA$56&lt;'Summary&amp;Assumptions'!$J$31,EA$47&gt;=$FO171,EA$47&lt;=$FP171)*(('Summary&amp;Assumptions'!$H$25*$C171)*(1+'Summary&amp;Assumptions'!$J$29)^(EA$46-1))+AND(EA$56&lt;'Summary&amp;Assumptions'!$J$31,EA$47&gt;=$FQ171,EA$47&lt;=$FR171)*(('Summary&amp;Assumptions'!$H$25*$C171)*(1+'Summary&amp;Assumptions'!$J$29)^(EA$46-1))</f>
        <v>0</v>
      </c>
      <c r="DW171" s="588">
        <f>AND(EB$55&gt;0,SUM($E171:DV171)&lt;'Summary&amp;Assumptions'!$G$32*$B171,$D171&gt;='Summary&amp;Assumptions'!$D$17,EB$47&gt;=$D171,EB$47&lt;=EDATE($D171,'Summary&amp;Assumptions'!$G$32))*$B171+AND(EB$56&lt;'Summary&amp;Assumptions'!$J$31,EB$47&gt;=$FO171,EB$47&lt;=$FP171)*(('Summary&amp;Assumptions'!$H$25*$C171)*(1+'Summary&amp;Assumptions'!$J$29)^(EB$46-1))+AND(EB$56&lt;'Summary&amp;Assumptions'!$J$31,EB$47&gt;=$FQ171,EB$47&lt;=$FR171)*(('Summary&amp;Assumptions'!$H$25*$C171)*(1+'Summary&amp;Assumptions'!$J$29)^(EB$46-1))</f>
        <v>0</v>
      </c>
      <c r="DX171" s="588">
        <f>AND(EC$55&gt;0,SUM($E171:DW171)&lt;'Summary&amp;Assumptions'!$G$32*$B171,$D171&gt;='Summary&amp;Assumptions'!$D$17,EC$47&gt;=$D171,EC$47&lt;=EDATE($D171,'Summary&amp;Assumptions'!$G$32))*$B171+AND(EC$56&lt;'Summary&amp;Assumptions'!$J$31,EC$47&gt;=$FO171,EC$47&lt;=$FP171)*(('Summary&amp;Assumptions'!$H$25*$C171)*(1+'Summary&amp;Assumptions'!$J$29)^(EC$46-1))+AND(EC$56&lt;'Summary&amp;Assumptions'!$J$31,EC$47&gt;=$FQ171,EC$47&lt;=$FR171)*(('Summary&amp;Assumptions'!$H$25*$C171)*(1+'Summary&amp;Assumptions'!$J$29)^(EC$46-1))</f>
        <v>0</v>
      </c>
      <c r="DY171" s="588">
        <f>AND(ED$55&gt;0,SUM($E171:DX171)&lt;'Summary&amp;Assumptions'!$G$32*$B171,$D171&gt;='Summary&amp;Assumptions'!$D$17,ED$47&gt;=$D171,ED$47&lt;=EDATE($D171,'Summary&amp;Assumptions'!$G$32))*$B171+AND(ED$56&lt;'Summary&amp;Assumptions'!$J$31,ED$47&gt;=$FO171,ED$47&lt;=$FP171)*(('Summary&amp;Assumptions'!$H$25*$C171)*(1+'Summary&amp;Assumptions'!$J$29)^(ED$46-1))+AND(ED$56&lt;'Summary&amp;Assumptions'!$J$31,ED$47&gt;=$FQ171,ED$47&lt;=$FR171)*(('Summary&amp;Assumptions'!$H$25*$C171)*(1+'Summary&amp;Assumptions'!$J$29)^(ED$46-1))</f>
        <v>0</v>
      </c>
      <c r="DZ171" s="588">
        <f>AND(EE$55&gt;0,SUM($E171:DY171)&lt;'Summary&amp;Assumptions'!$G$32*$B171,$D171&gt;='Summary&amp;Assumptions'!$D$17,EE$47&gt;=$D171,EE$47&lt;=EDATE($D171,'Summary&amp;Assumptions'!$G$32))*$B171+AND(EE$56&lt;'Summary&amp;Assumptions'!$J$31,EE$47&gt;=$FO171,EE$47&lt;=$FP171)*(('Summary&amp;Assumptions'!$H$25*$C171)*(1+'Summary&amp;Assumptions'!$J$29)^(EE$46-1))+AND(EE$56&lt;'Summary&amp;Assumptions'!$J$31,EE$47&gt;=$FQ171,EE$47&lt;=$FR171)*(('Summary&amp;Assumptions'!$H$25*$C171)*(1+'Summary&amp;Assumptions'!$J$29)^(EE$46-1))</f>
        <v>0</v>
      </c>
      <c r="EA171" s="588">
        <f>AND(EF$55&gt;0,SUM($E171:DZ171)&lt;'Summary&amp;Assumptions'!$G$32*$B171,$D171&gt;='Summary&amp;Assumptions'!$D$17,EF$47&gt;=$D171,EF$47&lt;=EDATE($D171,'Summary&amp;Assumptions'!$G$32))*$B171+AND(EF$56&lt;'Summary&amp;Assumptions'!$J$31,EF$47&gt;=$FO171,EF$47&lt;=$FP171)*(('Summary&amp;Assumptions'!$H$25*$C171)*(1+'Summary&amp;Assumptions'!$J$29)^(EF$46-1))+AND(EF$56&lt;'Summary&amp;Assumptions'!$J$31,EF$47&gt;=$FQ171,EF$47&lt;=$FR171)*(('Summary&amp;Assumptions'!$H$25*$C171)*(1+'Summary&amp;Assumptions'!$J$29)^(EF$46-1))</f>
        <v>0</v>
      </c>
      <c r="EB171" s="588">
        <f>AND(EG$55&gt;0,SUM($E171:EA171)&lt;'Summary&amp;Assumptions'!$G$32*$B171,$D171&gt;='Summary&amp;Assumptions'!$D$17,EG$47&gt;=$D171,EG$47&lt;=EDATE($D171,'Summary&amp;Assumptions'!$G$32))*$B171+AND(EG$56&lt;'Summary&amp;Assumptions'!$J$31,EG$47&gt;=$FO171,EG$47&lt;=$FP171)*(('Summary&amp;Assumptions'!$H$25*$C171)*(1+'Summary&amp;Assumptions'!$J$29)^(EG$46-1))+AND(EG$56&lt;'Summary&amp;Assumptions'!$J$31,EG$47&gt;=$FQ171,EG$47&lt;=$FR171)*(('Summary&amp;Assumptions'!$H$25*$C171)*(1+'Summary&amp;Assumptions'!$J$29)^(EG$46-1))</f>
        <v>0</v>
      </c>
      <c r="EC171" s="588">
        <f>AND(EH$55&gt;0,SUM($E171:EB171)&lt;'Summary&amp;Assumptions'!$G$32*$B171,$D171&gt;='Summary&amp;Assumptions'!$D$17,EH$47&gt;=$D171,EH$47&lt;=EDATE($D171,'Summary&amp;Assumptions'!$G$32))*$B171+AND(EH$56&lt;'Summary&amp;Assumptions'!$J$31,EH$47&gt;=$FO171,EH$47&lt;=$FP171)*(('Summary&amp;Assumptions'!$H$25*$C171)*(1+'Summary&amp;Assumptions'!$J$29)^(EH$46-1))+AND(EH$56&lt;'Summary&amp;Assumptions'!$J$31,EH$47&gt;=$FQ171,EH$47&lt;=$FR171)*(('Summary&amp;Assumptions'!$H$25*$C171)*(1+'Summary&amp;Assumptions'!$J$29)^(EH$46-1))</f>
        <v>0</v>
      </c>
      <c r="ED171" s="588">
        <f>AND(EI$55&gt;0,SUM($E171:EC171)&lt;'Summary&amp;Assumptions'!$G$32*$B171,$D171&gt;='Summary&amp;Assumptions'!$D$17,EI$47&gt;=$D171,EI$47&lt;=EDATE($D171,'Summary&amp;Assumptions'!$G$32))*$B171+AND(EI$56&lt;'Summary&amp;Assumptions'!$J$31,EI$47&gt;=$FO171,EI$47&lt;=$FP171)*(('Summary&amp;Assumptions'!$H$25*$C171)*(1+'Summary&amp;Assumptions'!$J$29)^(EI$46-1))+AND(EI$56&lt;'Summary&amp;Assumptions'!$J$31,EI$47&gt;=$FQ171,EI$47&lt;=$FR171)*(('Summary&amp;Assumptions'!$H$25*$C171)*(1+'Summary&amp;Assumptions'!$J$29)^(EI$46-1))</f>
        <v>0</v>
      </c>
      <c r="EE171" s="588">
        <f>AND(EJ$55&gt;0,SUM($E171:ED171)&lt;'Summary&amp;Assumptions'!$G$32*$B171,$D171&gt;='Summary&amp;Assumptions'!$D$17,EJ$47&gt;=$D171,EJ$47&lt;=EDATE($D171,'Summary&amp;Assumptions'!$G$32))*$B171+AND(EJ$56&lt;'Summary&amp;Assumptions'!$J$31,EJ$47&gt;=$FO171,EJ$47&lt;=$FP171)*(('Summary&amp;Assumptions'!$H$25*$C171)*(1+'Summary&amp;Assumptions'!$J$29)^(EJ$46-1))+AND(EJ$56&lt;'Summary&amp;Assumptions'!$J$31,EJ$47&gt;=$FQ171,EJ$47&lt;=$FR171)*(('Summary&amp;Assumptions'!$H$25*$C171)*(1+'Summary&amp;Assumptions'!$J$29)^(EJ$46-1))</f>
        <v>0</v>
      </c>
      <c r="EF171" s="588">
        <f>AND(EK$55&gt;0,SUM($E171:EE171)&lt;'Summary&amp;Assumptions'!$G$32*$B171,$D171&gt;='Summary&amp;Assumptions'!$D$17,EK$47&gt;=$D171,EK$47&lt;=EDATE($D171,'Summary&amp;Assumptions'!$G$32))*$B171+AND(EK$56&lt;'Summary&amp;Assumptions'!$J$31,EK$47&gt;=$FO171,EK$47&lt;=$FP171)*(('Summary&amp;Assumptions'!$H$25*$C171)*(1+'Summary&amp;Assumptions'!$J$29)^(EK$46-1))+AND(EK$56&lt;'Summary&amp;Assumptions'!$J$31,EK$47&gt;=$FQ171,EK$47&lt;=$FR171)*(('Summary&amp;Assumptions'!$H$25*$C171)*(1+'Summary&amp;Assumptions'!$J$29)^(EK$46-1))</f>
        <v>0</v>
      </c>
      <c r="EG171" s="588">
        <f>AND(EL$55&gt;0,SUM($E171:EF171)&lt;'Summary&amp;Assumptions'!$G$32*$B171,$D171&gt;='Summary&amp;Assumptions'!$D$17,EL$47&gt;=$D171,EL$47&lt;=EDATE($D171,'Summary&amp;Assumptions'!$G$32))*$B171+AND(EL$56&lt;'Summary&amp;Assumptions'!$J$31,EL$47&gt;=$FO171,EL$47&lt;=$FP171)*(('Summary&amp;Assumptions'!$H$25*$C171)*(1+'Summary&amp;Assumptions'!$J$29)^(EL$46-1))+AND(EL$56&lt;'Summary&amp;Assumptions'!$J$31,EL$47&gt;=$FQ171,EL$47&lt;=$FR171)*(('Summary&amp;Assumptions'!$H$25*$C171)*(1+'Summary&amp;Assumptions'!$J$29)^(EL$46-1))</f>
        <v>0</v>
      </c>
      <c r="EH171" s="588">
        <f>AND(EM$55&gt;0,SUM($E171:EG171)&lt;'Summary&amp;Assumptions'!$G$32*$B171,$D171&gt;='Summary&amp;Assumptions'!$D$17,EM$47&gt;=$D171,EM$47&lt;=EDATE($D171,'Summary&amp;Assumptions'!$G$32))*$B171+AND(EM$56&lt;'Summary&amp;Assumptions'!$J$31,EM$47&gt;=$FO171,EM$47&lt;=$FP171)*(('Summary&amp;Assumptions'!$H$25*$C171)*(1+'Summary&amp;Assumptions'!$J$29)^(EM$46-1))+AND(EM$56&lt;'Summary&amp;Assumptions'!$J$31,EM$47&gt;=$FQ171,EM$47&lt;=$FR171)*(('Summary&amp;Assumptions'!$H$25*$C171)*(1+'Summary&amp;Assumptions'!$J$29)^(EM$46-1))</f>
        <v>0</v>
      </c>
      <c r="EI171" s="588">
        <f>AND(EN$55&gt;0,SUM($E171:EH171)&lt;'Summary&amp;Assumptions'!$G$32*$B171,$D171&gt;='Summary&amp;Assumptions'!$D$17,EN$47&gt;=$D171,EN$47&lt;=EDATE($D171,'Summary&amp;Assumptions'!$G$32))*$B171+AND(EN$56&lt;'Summary&amp;Assumptions'!$J$31,EN$47&gt;=$FO171,EN$47&lt;=$FP171)*(('Summary&amp;Assumptions'!$H$25*$C171)*(1+'Summary&amp;Assumptions'!$J$29)^(EN$46-1))+AND(EN$56&lt;'Summary&amp;Assumptions'!$J$31,EN$47&gt;=$FQ171,EN$47&lt;=$FR171)*(('Summary&amp;Assumptions'!$H$25*$C171)*(1+'Summary&amp;Assumptions'!$J$29)^(EN$46-1))</f>
        <v>0</v>
      </c>
      <c r="EJ171" s="588">
        <f>AND(EO$55&gt;0,SUM($E171:EI171)&lt;'Summary&amp;Assumptions'!$G$32*$B171,$D171&gt;='Summary&amp;Assumptions'!$D$17,EO$47&gt;=$D171,EO$47&lt;=EDATE($D171,'Summary&amp;Assumptions'!$G$32))*$B171+AND(EO$56&lt;'Summary&amp;Assumptions'!$J$31,EO$47&gt;=$FO171,EO$47&lt;=$FP171)*(('Summary&amp;Assumptions'!$H$25*$C171)*(1+'Summary&amp;Assumptions'!$J$29)^(EO$46-1))+AND(EO$56&lt;'Summary&amp;Assumptions'!$J$31,EO$47&gt;=$FQ171,EO$47&lt;=$FR171)*(('Summary&amp;Assumptions'!$H$25*$C171)*(1+'Summary&amp;Assumptions'!$J$29)^(EO$46-1))</f>
        <v>0</v>
      </c>
      <c r="EK171" s="588">
        <f>AND(EP$55&gt;0,SUM($E171:EJ171)&lt;'Summary&amp;Assumptions'!$G$32*$B171,$D171&gt;='Summary&amp;Assumptions'!$D$17,EP$47&gt;=$D171,EP$47&lt;=EDATE($D171,'Summary&amp;Assumptions'!$G$32))*$B171+AND(EP$56&lt;'Summary&amp;Assumptions'!$J$31,EP$47&gt;=$FO171,EP$47&lt;=$FP171)*(('Summary&amp;Assumptions'!$H$25*$C171)*(1+'Summary&amp;Assumptions'!$J$29)^(EP$46-1))+AND(EP$56&lt;'Summary&amp;Assumptions'!$J$31,EP$47&gt;=$FQ171,EP$47&lt;=$FR171)*(('Summary&amp;Assumptions'!$H$25*$C171)*(1+'Summary&amp;Assumptions'!$J$29)^(EP$46-1))</f>
        <v>0</v>
      </c>
      <c r="EL171" s="588">
        <f>AND(EQ$55&gt;0,SUM($E171:EK171)&lt;'Summary&amp;Assumptions'!$G$32*$B171,$D171&gt;='Summary&amp;Assumptions'!$D$17,EQ$47&gt;=$D171,EQ$47&lt;=EDATE($D171,'Summary&amp;Assumptions'!$G$32))*$B171+AND(EQ$56&lt;'Summary&amp;Assumptions'!$J$31,EQ$47&gt;=$FO171,EQ$47&lt;=$FP171)*(('Summary&amp;Assumptions'!$H$25*$C171)*(1+'Summary&amp;Assumptions'!$J$29)^(EQ$46-1))+AND(EQ$56&lt;'Summary&amp;Assumptions'!$J$31,EQ$47&gt;=$FQ171,EQ$47&lt;=$FR171)*(('Summary&amp;Assumptions'!$H$25*$C171)*(1+'Summary&amp;Assumptions'!$J$29)^(EQ$46-1))</f>
        <v>0</v>
      </c>
      <c r="EM171" s="588">
        <f>AND(ER$55&gt;0,SUM($E171:EL171)&lt;'Summary&amp;Assumptions'!$G$32*$B171,$D171&gt;='Summary&amp;Assumptions'!$D$17,ER$47&gt;=$D171,ER$47&lt;=EDATE($D171,'Summary&amp;Assumptions'!$G$32))*$B171+AND(ER$56&lt;'Summary&amp;Assumptions'!$J$31,ER$47&gt;=$FO171,ER$47&lt;=$FP171)*(('Summary&amp;Assumptions'!$H$25*$C171)*(1+'Summary&amp;Assumptions'!$J$29)^(ER$46-1))+AND(ER$56&lt;'Summary&amp;Assumptions'!$J$31,ER$47&gt;=$FQ171,ER$47&lt;=$FR171)*(('Summary&amp;Assumptions'!$H$25*$C171)*(1+'Summary&amp;Assumptions'!$J$29)^(ER$46-1))</f>
        <v>0</v>
      </c>
      <c r="EN171" s="588">
        <f>AND(ES$55&gt;0,SUM($E171:EM171)&lt;'Summary&amp;Assumptions'!$G$32*$B171,$D171&gt;='Summary&amp;Assumptions'!$D$17,ES$47&gt;=$D171,ES$47&lt;=EDATE($D171,'Summary&amp;Assumptions'!$G$32))*$B171+AND(ES$56&lt;'Summary&amp;Assumptions'!$J$31,ES$47&gt;=$FO171,ES$47&lt;=$FP171)*(('Summary&amp;Assumptions'!$H$25*$C171)*(1+'Summary&amp;Assumptions'!$J$29)^(ES$46-1))+AND(ES$56&lt;'Summary&amp;Assumptions'!$J$31,ES$47&gt;=$FQ171,ES$47&lt;=$FR171)*(('Summary&amp;Assumptions'!$H$25*$C171)*(1+'Summary&amp;Assumptions'!$J$29)^(ES$46-1))</f>
        <v>0</v>
      </c>
      <c r="EO171" s="588">
        <f>AND(ET$55&gt;0,SUM($E171:EN171)&lt;'Summary&amp;Assumptions'!$G$32*$B171,$D171&gt;='Summary&amp;Assumptions'!$D$17,ET$47&gt;=$D171,ET$47&lt;=EDATE($D171,'Summary&amp;Assumptions'!$G$32))*$B171+AND(ET$56&lt;'Summary&amp;Assumptions'!$J$31,ET$47&gt;=$FO171,ET$47&lt;=$FP171)*(('Summary&amp;Assumptions'!$H$25*$C171)*(1+'Summary&amp;Assumptions'!$J$29)^(ET$46-1))+AND(ET$56&lt;'Summary&amp;Assumptions'!$J$31,ET$47&gt;=$FQ171,ET$47&lt;=$FR171)*(('Summary&amp;Assumptions'!$H$25*$C171)*(1+'Summary&amp;Assumptions'!$J$29)^(ET$46-1))</f>
        <v>0</v>
      </c>
      <c r="EP171" s="588">
        <f>AND(EU$55&gt;0,SUM($E171:EO171)&lt;'Summary&amp;Assumptions'!$G$32*$B171,$D171&gt;='Summary&amp;Assumptions'!$D$17,EU$47&gt;=$D171,EU$47&lt;=EDATE($D171,'Summary&amp;Assumptions'!$G$32))*$B171+AND(EU$56&lt;'Summary&amp;Assumptions'!$J$31,EU$47&gt;=$FO171,EU$47&lt;=$FP171)*(('Summary&amp;Assumptions'!$H$25*$C171)*(1+'Summary&amp;Assumptions'!$J$29)^(EU$46-1))+AND(EU$56&lt;'Summary&amp;Assumptions'!$J$31,EU$47&gt;=$FQ171,EU$47&lt;=$FR171)*(('Summary&amp;Assumptions'!$H$25*$C171)*(1+'Summary&amp;Assumptions'!$J$29)^(EU$46-1))</f>
        <v>0</v>
      </c>
      <c r="EQ171" s="588">
        <f>AND(EV$55&gt;0,SUM($E171:EP171)&lt;'Summary&amp;Assumptions'!$G$32*$B171,$D171&gt;='Summary&amp;Assumptions'!$D$17,EV$47&gt;=$D171,EV$47&lt;=EDATE($D171,'Summary&amp;Assumptions'!$G$32))*$B171+AND(EV$56&lt;'Summary&amp;Assumptions'!$J$31,EV$47&gt;=$FO171,EV$47&lt;=$FP171)*(('Summary&amp;Assumptions'!$H$25*$C171)*(1+'Summary&amp;Assumptions'!$J$29)^(EV$46-1))+AND(EV$56&lt;'Summary&amp;Assumptions'!$J$31,EV$47&gt;=$FQ171,EV$47&lt;=$FR171)*(('Summary&amp;Assumptions'!$H$25*$C171)*(1+'Summary&amp;Assumptions'!$J$29)^(EV$46-1))</f>
        <v>0</v>
      </c>
      <c r="ER171" s="588">
        <f>AND(EW$55&gt;0,SUM($E171:EQ171)&lt;'Summary&amp;Assumptions'!$G$32*$B171,$D171&gt;='Summary&amp;Assumptions'!$D$17,EW$47&gt;=$D171,EW$47&lt;=EDATE($D171,'Summary&amp;Assumptions'!$G$32))*$B171+AND(EW$56&lt;'Summary&amp;Assumptions'!$J$31,EW$47&gt;=$FO171,EW$47&lt;=$FP171)*(('Summary&amp;Assumptions'!$H$25*$C171)*(1+'Summary&amp;Assumptions'!$J$29)^(EW$46-1))+AND(EW$56&lt;'Summary&amp;Assumptions'!$J$31,EW$47&gt;=$FQ171,EW$47&lt;=$FR171)*(('Summary&amp;Assumptions'!$H$25*$C171)*(1+'Summary&amp;Assumptions'!$J$29)^(EW$46-1))</f>
        <v>0</v>
      </c>
      <c r="ES171" s="588">
        <f>AND(EX$55&gt;0,SUM($E171:ER171)&lt;'Summary&amp;Assumptions'!$G$32*$B171,$D171&gt;='Summary&amp;Assumptions'!$D$17,EX$47&gt;=$D171,EX$47&lt;=EDATE($D171,'Summary&amp;Assumptions'!$G$32))*$B171+AND(EX$56&lt;'Summary&amp;Assumptions'!$J$31,EX$47&gt;=$FO171,EX$47&lt;=$FP171)*(('Summary&amp;Assumptions'!$H$25*$C171)*(1+'Summary&amp;Assumptions'!$J$29)^(EX$46-1))+AND(EX$56&lt;'Summary&amp;Assumptions'!$J$31,EX$47&gt;=$FQ171,EX$47&lt;=$FR171)*(('Summary&amp;Assumptions'!$H$25*$C171)*(1+'Summary&amp;Assumptions'!$J$29)^(EX$46-1))</f>
        <v>0</v>
      </c>
      <c r="ET171" s="588">
        <f>AND(EY$55&gt;0,SUM($E171:ES171)&lt;'Summary&amp;Assumptions'!$G$32*$B171,$D171&gt;='Summary&amp;Assumptions'!$D$17,EY$47&gt;=$D171,EY$47&lt;=EDATE($D171,'Summary&amp;Assumptions'!$G$32))*$B171+AND(EY$56&lt;'Summary&amp;Assumptions'!$J$31,EY$47&gt;=$FO171,EY$47&lt;=$FP171)*(('Summary&amp;Assumptions'!$H$25*$C171)*(1+'Summary&amp;Assumptions'!$J$29)^(EY$46-1))+AND(EY$56&lt;'Summary&amp;Assumptions'!$J$31,EY$47&gt;=$FQ171,EY$47&lt;=$FR171)*(('Summary&amp;Assumptions'!$H$25*$C171)*(1+'Summary&amp;Assumptions'!$J$29)^(EY$46-1))</f>
        <v>0</v>
      </c>
      <c r="EU171" s="588">
        <f>AND(EZ$55&gt;0,SUM($E171:ET171)&lt;'Summary&amp;Assumptions'!$G$32*$B171,$D171&gt;='Summary&amp;Assumptions'!$D$17,EZ$47&gt;=$D171,EZ$47&lt;=EDATE($D171,'Summary&amp;Assumptions'!$G$32))*$B171+AND(EZ$56&lt;'Summary&amp;Assumptions'!$J$31,EZ$47&gt;=$FO171,EZ$47&lt;=$FP171)*(('Summary&amp;Assumptions'!$H$25*$C171)*(1+'Summary&amp;Assumptions'!$J$29)^(EZ$46-1))+AND(EZ$56&lt;'Summary&amp;Assumptions'!$J$31,EZ$47&gt;=$FQ171,EZ$47&lt;=$FR171)*(('Summary&amp;Assumptions'!$H$25*$C171)*(1+'Summary&amp;Assumptions'!$J$29)^(EZ$46-1))</f>
        <v>0</v>
      </c>
      <c r="EV171" s="588">
        <f>AND(FA$55&gt;0,SUM($E171:EU171)&lt;'Summary&amp;Assumptions'!$G$32*$B171,$D171&gt;='Summary&amp;Assumptions'!$D$17,FA$47&gt;=$D171,FA$47&lt;=EDATE($D171,'Summary&amp;Assumptions'!$G$32))*$B171+AND(FA$56&lt;'Summary&amp;Assumptions'!$J$31,FA$47&gt;=$FO171,FA$47&lt;=$FP171)*(('Summary&amp;Assumptions'!$H$25*$C171)*(1+'Summary&amp;Assumptions'!$J$29)^(FA$46-1))+AND(FA$56&lt;'Summary&amp;Assumptions'!$J$31,FA$47&gt;=$FQ171,FA$47&lt;=$FR171)*(('Summary&amp;Assumptions'!$H$25*$C171)*(1+'Summary&amp;Assumptions'!$J$29)^(FA$46-1))</f>
        <v>0</v>
      </c>
      <c r="EW171" s="588">
        <f>AND(FB$55&gt;0,SUM($E171:EV171)&lt;'Summary&amp;Assumptions'!$G$32*$B171,$D171&gt;='Summary&amp;Assumptions'!$D$17,FB$47&gt;=$D171,FB$47&lt;=EDATE($D171,'Summary&amp;Assumptions'!$G$32))*$B171+AND(FB$56&lt;'Summary&amp;Assumptions'!$J$31,FB$47&gt;=$FO171,FB$47&lt;=$FP171)*(('Summary&amp;Assumptions'!$H$25*$C171)*(1+'Summary&amp;Assumptions'!$J$29)^(FB$46-1))+AND(FB$56&lt;'Summary&amp;Assumptions'!$J$31,FB$47&gt;=$FQ171,FB$47&lt;=$FR171)*(('Summary&amp;Assumptions'!$H$25*$C171)*(1+'Summary&amp;Assumptions'!$J$29)^(FB$46-1))</f>
        <v>0</v>
      </c>
      <c r="EX171" s="588">
        <f>AND(FC$55&gt;0,SUM($E171:EW171)&lt;'Summary&amp;Assumptions'!$G$32*$B171,$D171&gt;='Summary&amp;Assumptions'!$D$17,FC$47&gt;=$D171,FC$47&lt;=EDATE($D171,'Summary&amp;Assumptions'!$G$32))*$B171+AND(FC$56&lt;'Summary&amp;Assumptions'!$J$31,FC$47&gt;=$FO171,FC$47&lt;=$FP171)*(('Summary&amp;Assumptions'!$H$25*$C171)*(1+'Summary&amp;Assumptions'!$J$29)^(FC$46-1))+AND(FC$56&lt;'Summary&amp;Assumptions'!$J$31,FC$47&gt;=$FQ171,FC$47&lt;=$FR171)*(('Summary&amp;Assumptions'!$H$25*$C171)*(1+'Summary&amp;Assumptions'!$J$29)^(FC$46-1))</f>
        <v>0</v>
      </c>
      <c r="EY171" s="588">
        <f>AND(FD$55&gt;0,SUM($E171:EX171)&lt;'Summary&amp;Assumptions'!$G$32*$B171,$D171&gt;='Summary&amp;Assumptions'!$D$17,FD$47&gt;=$D171,FD$47&lt;=EDATE($D171,'Summary&amp;Assumptions'!$G$32))*$B171+AND(FD$56&lt;'Summary&amp;Assumptions'!$J$31,FD$47&gt;=$FO171,FD$47&lt;=$FP171)*(('Summary&amp;Assumptions'!$H$25*$C171)*(1+'Summary&amp;Assumptions'!$J$29)^(FD$46-1))+AND(FD$56&lt;'Summary&amp;Assumptions'!$J$31,FD$47&gt;=$FQ171,FD$47&lt;=$FR171)*(('Summary&amp;Assumptions'!$H$25*$C171)*(1+'Summary&amp;Assumptions'!$J$29)^(FD$46-1))</f>
        <v>0</v>
      </c>
      <c r="EZ171" s="588">
        <f>AND(FE$55&gt;0,SUM($E171:EY171)&lt;'Summary&amp;Assumptions'!$G$32*$B171,$D171&gt;='Summary&amp;Assumptions'!$D$17,FE$47&gt;=$D171,FE$47&lt;=EDATE($D171,'Summary&amp;Assumptions'!$G$32))*$B171+AND(FE$56&lt;'Summary&amp;Assumptions'!$J$31,FE$47&gt;=$FO171,FE$47&lt;=$FP171)*(('Summary&amp;Assumptions'!$H$25*$C171)*(1+'Summary&amp;Assumptions'!$J$29)^(FE$46-1))+AND(FE$56&lt;'Summary&amp;Assumptions'!$J$31,FE$47&gt;=$FQ171,FE$47&lt;=$FR171)*(('Summary&amp;Assumptions'!$H$25*$C171)*(1+'Summary&amp;Assumptions'!$J$29)^(FE$46-1))</f>
        <v>0</v>
      </c>
      <c r="FA171" s="588">
        <f>AND(FF$55&gt;0,SUM($E171:EZ171)&lt;'Summary&amp;Assumptions'!$G$32*$B171,$D171&gt;='Summary&amp;Assumptions'!$D$17,FF$47&gt;=$D171,FF$47&lt;=EDATE($D171,'Summary&amp;Assumptions'!$G$32))*$B171+AND(FF$56&lt;'Summary&amp;Assumptions'!$J$31,FF$47&gt;=$FO171,FF$47&lt;=$FP171)*(('Summary&amp;Assumptions'!$H$25*$C171)*(1+'Summary&amp;Assumptions'!$J$29)^(FF$46-1))+AND(FF$56&lt;'Summary&amp;Assumptions'!$J$31,FF$47&gt;=$FQ171,FF$47&lt;=$FR171)*(('Summary&amp;Assumptions'!$H$25*$C171)*(1+'Summary&amp;Assumptions'!$J$29)^(FF$46-1))</f>
        <v>0</v>
      </c>
      <c r="FB171" s="588">
        <f>AND(FG$55&gt;0,SUM($E171:FA171)&lt;'Summary&amp;Assumptions'!$G$32*$B171,$D171&gt;='Summary&amp;Assumptions'!$D$17,FG$47&gt;=$D171,FG$47&lt;=EDATE($D171,'Summary&amp;Assumptions'!$G$32))*$B171+AND(FG$56&lt;'Summary&amp;Assumptions'!$J$31,FG$47&gt;=$FO171,FG$47&lt;=$FP171)*(('Summary&amp;Assumptions'!$H$25*$C171)*(1+'Summary&amp;Assumptions'!$J$29)^(FG$46-1))+AND(FG$56&lt;'Summary&amp;Assumptions'!$J$31,FG$47&gt;=$FQ171,FG$47&lt;=$FR171)*(('Summary&amp;Assumptions'!$H$25*$C171)*(1+'Summary&amp;Assumptions'!$J$29)^(FG$46-1))</f>
        <v>0</v>
      </c>
      <c r="FC171" s="588">
        <f>AND(FH$55&gt;0,SUM($E171:FB171)&lt;'Summary&amp;Assumptions'!$G$32*$B171,$D171&gt;='Summary&amp;Assumptions'!$D$17,FH$47&gt;=$D171,FH$47&lt;=EDATE($D171,'Summary&amp;Assumptions'!$G$32))*$B171+AND(FH$56&lt;'Summary&amp;Assumptions'!$J$31,FH$47&gt;=$FO171,FH$47&lt;=$FP171)*(('Summary&amp;Assumptions'!$H$25*$C171)*(1+'Summary&amp;Assumptions'!$J$29)^(FH$46-1))+AND(FH$56&lt;'Summary&amp;Assumptions'!$J$31,FH$47&gt;=$FQ171,FH$47&lt;=$FR171)*(('Summary&amp;Assumptions'!$H$25*$C171)*(1+'Summary&amp;Assumptions'!$J$29)^(FH$46-1))</f>
        <v>0</v>
      </c>
      <c r="FD171" s="588">
        <f>AND(FI$55&gt;0,SUM($E171:FC171)&lt;'Summary&amp;Assumptions'!$G$32*$B171,$D171&gt;='Summary&amp;Assumptions'!$D$17,FI$47&gt;=$D171,FI$47&lt;=EDATE($D171,'Summary&amp;Assumptions'!$G$32))*$B171+AND(FI$56&lt;'Summary&amp;Assumptions'!$J$31,FI$47&gt;=$FO171,FI$47&lt;=$FP171)*(('Summary&amp;Assumptions'!$H$25*$C171)*(1+'Summary&amp;Assumptions'!$J$29)^(FI$46-1))+AND(FI$56&lt;'Summary&amp;Assumptions'!$J$31,FI$47&gt;=$FQ171,FI$47&lt;=$FR171)*(('Summary&amp;Assumptions'!$H$25*$C171)*(1+'Summary&amp;Assumptions'!$J$29)^(FI$46-1))</f>
        <v>0</v>
      </c>
      <c r="FE171" s="588">
        <f>AND(FJ$55&gt;0,SUM($E171:FD171)&lt;'Summary&amp;Assumptions'!$G$32*$B171,$D171&gt;='Summary&amp;Assumptions'!$D$17,FJ$47&gt;=$D171,FJ$47&lt;=EDATE($D171,'Summary&amp;Assumptions'!$G$32))*$B171+AND(FJ$56&lt;'Summary&amp;Assumptions'!$J$31,FJ$47&gt;=$FO171,FJ$47&lt;=$FP171)*(('Summary&amp;Assumptions'!$H$25*$C171)*(1+'Summary&amp;Assumptions'!$J$29)^(FJ$46-1))+AND(FJ$56&lt;'Summary&amp;Assumptions'!$J$31,FJ$47&gt;=$FQ171,FJ$47&lt;=$FR171)*(('Summary&amp;Assumptions'!$H$25*$C171)*(1+'Summary&amp;Assumptions'!$J$29)^(FJ$46-1))</f>
        <v>0</v>
      </c>
      <c r="FF171" s="588">
        <f>AND(FK$55&gt;0,SUM($E171:FE171)&lt;'Summary&amp;Assumptions'!$G$32*$B171,$D171&gt;='Summary&amp;Assumptions'!$D$17,FK$47&gt;=$D171,FK$47&lt;=EDATE($D171,'Summary&amp;Assumptions'!$G$32))*$B171+AND(FK$56&lt;'Summary&amp;Assumptions'!$J$31,FK$47&gt;=$FO171,FK$47&lt;=$FP171)*(('Summary&amp;Assumptions'!$H$25*$C171)*(1+'Summary&amp;Assumptions'!$J$29)^(FK$46-1))+AND(FK$56&lt;'Summary&amp;Assumptions'!$J$31,FK$47&gt;=$FQ171,FK$47&lt;=$FR171)*(('Summary&amp;Assumptions'!$H$25*$C171)*(1+'Summary&amp;Assumptions'!$J$29)^(FK$46-1))</f>
        <v>0</v>
      </c>
      <c r="FG171" s="588">
        <f>AND(FL$55&gt;0,SUM($E171:FF171)&lt;'Summary&amp;Assumptions'!$G$32*$B171,$D171&gt;='Summary&amp;Assumptions'!$D$17,FL$47&gt;=$D171,FL$47&lt;=EDATE($D171,'Summary&amp;Assumptions'!$G$32))*$B171+AND(FL$56&lt;'Summary&amp;Assumptions'!$J$31,FL$47&gt;=$FO171,FL$47&lt;=$FP171)*(('Summary&amp;Assumptions'!$H$25*$C171)*(1+'Summary&amp;Assumptions'!$J$29)^(FL$46-1))+AND(FL$56&lt;'Summary&amp;Assumptions'!$J$31,FL$47&gt;=$FQ171,FL$47&lt;=$FR171)*(('Summary&amp;Assumptions'!$H$25*$C171)*(1+'Summary&amp;Assumptions'!$J$29)^(FL$46-1))</f>
        <v>0</v>
      </c>
      <c r="FH171" s="588">
        <f>AND(FM$55&gt;0,SUM($E171:FG171)&lt;'Summary&amp;Assumptions'!$G$32*$B171,$D171&gt;='Summary&amp;Assumptions'!$D$17,FM$47&gt;=$D171,FM$47&lt;=EDATE($D171,'Summary&amp;Assumptions'!$G$32))*$B171+AND(FM$56&lt;'Summary&amp;Assumptions'!$J$31,FM$47&gt;=$FO171,FM$47&lt;=$FP171)*(('Summary&amp;Assumptions'!$H$25*$C171)*(1+'Summary&amp;Assumptions'!$J$29)^(FM$46-1))+AND(FM$56&lt;'Summary&amp;Assumptions'!$J$31,FM$47&gt;=$FQ171,FM$47&lt;=$FR171)*(('Summary&amp;Assumptions'!$H$25*$C171)*(1+'Summary&amp;Assumptions'!$J$29)^(FM$46-1))</f>
        <v>0</v>
      </c>
      <c r="FI171" s="588">
        <f>AND(FN$55&gt;0,SUM($E171:FH171)&lt;'Summary&amp;Assumptions'!$G$32*$B171,$D171&gt;='Summary&amp;Assumptions'!$D$17,FN$47&gt;=$D171,FN$47&lt;=EDATE($D171,'Summary&amp;Assumptions'!$G$32))*$B171+AND(FN$56&lt;'Summary&amp;Assumptions'!$J$31,FN$47&gt;=$FO171,FN$47&lt;=$FP171)*(('Summary&amp;Assumptions'!$H$25*$C171)*(1+'Summary&amp;Assumptions'!$J$29)^(FN$46-1))+AND(FN$56&lt;'Summary&amp;Assumptions'!$J$31,FN$47&gt;=$FQ171,FN$47&lt;=$FR171)*(('Summary&amp;Assumptions'!$H$25*$C171)*(1+'Summary&amp;Assumptions'!$J$29)^(FN$46-1))</f>
        <v>0</v>
      </c>
      <c r="FJ171" s="588">
        <f>AND(FO$55&gt;0,SUM($E171:FI171)&lt;'Summary&amp;Assumptions'!$G$32*$B171,$D171&gt;='Summary&amp;Assumptions'!$D$17,FO$47&gt;=$D171,FO$47&lt;=EDATE($D171,'Summary&amp;Assumptions'!$G$32))*$B171+AND(FO$56&lt;'Summary&amp;Assumptions'!$J$31,FO$47&gt;=$FO171,FO$47&lt;=$FP171)*(('Summary&amp;Assumptions'!$H$25*$C171)*(1+'Summary&amp;Assumptions'!$J$29)^(FO$46-1))+AND(FO$56&lt;'Summary&amp;Assumptions'!$J$31,FO$47&gt;=$FQ171,FO$47&lt;=$FR171)*(('Summary&amp;Assumptions'!$H$25*$C171)*(1+'Summary&amp;Assumptions'!$J$29)^(FO$46-1))</f>
        <v>0</v>
      </c>
      <c r="FK171" s="588">
        <f>AND(FP$55&gt;0,SUM($E171:FJ171)&lt;'Summary&amp;Assumptions'!$G$32*$B171,$D171&gt;='Summary&amp;Assumptions'!$D$17,FP$47&gt;=$D171,FP$47&lt;=EDATE($D171,'Summary&amp;Assumptions'!$G$32))*$B171+AND(FP$56&lt;'Summary&amp;Assumptions'!$J$31,FP$47&gt;=$FO171,FP$47&lt;=$FP171)*(('Summary&amp;Assumptions'!$H$25*$C171)*(1+'Summary&amp;Assumptions'!$J$29)^(FP$46-1))+AND(FP$56&lt;'Summary&amp;Assumptions'!$J$31,FP$47&gt;=$FQ171,FP$47&lt;=$FR171)*(('Summary&amp;Assumptions'!$H$25*$C171)*(1+'Summary&amp;Assumptions'!$J$29)^(FP$46-1))</f>
        <v>0</v>
      </c>
      <c r="FL171" s="588">
        <f>AND(FQ$55&gt;0,SUM($E171:FK171)&lt;'Summary&amp;Assumptions'!$G$32*$B171,$D171&gt;='Summary&amp;Assumptions'!$D$17,FQ$47&gt;=$D171,FQ$47&lt;=EDATE($D171,'Summary&amp;Assumptions'!$G$32))*$B171+AND(FQ$56&lt;'Summary&amp;Assumptions'!$J$31,FQ$47&gt;=$FO171,FQ$47&lt;=$FP171)*(('Summary&amp;Assumptions'!$H$25*$C171)*(1+'Summary&amp;Assumptions'!$J$29)^(FQ$46-1))+AND(FQ$56&lt;'Summary&amp;Assumptions'!$J$31,FQ$47&gt;=$FQ171,FQ$47&lt;=$FR171)*(('Summary&amp;Assumptions'!$H$25*$C171)*(1+'Summary&amp;Assumptions'!$J$29)^(FQ$46-1))</f>
        <v>0</v>
      </c>
      <c r="FO171" s="576">
        <f>EDATE(D171,'Summary&amp;Assumptions'!$G$34)</f>
        <v>45992</v>
      </c>
      <c r="FP171" s="576">
        <f>EDATE(FO171,'Summary&amp;Assumptions'!$G$33-1)</f>
        <v>46023</v>
      </c>
      <c r="FQ171" s="576">
        <f>EDATE(FO171,'Summary&amp;Assumptions'!$G$34)</f>
        <v>46357</v>
      </c>
      <c r="FR171" s="576">
        <f>EDATE(FQ171,'Summary&amp;Assumptions'!$G$33-1)</f>
        <v>46388</v>
      </c>
    </row>
    <row r="172" spans="2:174" hidden="1" x14ac:dyDescent="0.2">
      <c r="B172" s="588">
        <v>334500</v>
      </c>
      <c r="C172" s="193">
        <v>150</v>
      </c>
      <c r="D172" s="589">
        <v>45658</v>
      </c>
      <c r="F172" s="588">
        <f>AND(K$55&gt;0,SUM($E172:E172)&lt;'Summary&amp;Assumptions'!$G$32*$B172,$D172&gt;='Summary&amp;Assumptions'!$D$17,K$47&gt;=$D172,K$47&lt;=EDATE($D172,'Summary&amp;Assumptions'!$G$32))*$B172+AND(K$56&lt;'Summary&amp;Assumptions'!$J$31,K$47&gt;=$FO172,K$47&lt;=$FP172)*(('Summary&amp;Assumptions'!$H$25*$C172)*(1+'Summary&amp;Assumptions'!$J$29)^(K$46-1))+AND(K$56&lt;'Summary&amp;Assumptions'!$J$31,K$47&gt;=$FQ172,K$47&lt;=$FR172)*(('Summary&amp;Assumptions'!$H$25*$C172)*(1+'Summary&amp;Assumptions'!$J$29)^(K$46-1))</f>
        <v>0</v>
      </c>
      <c r="G172" s="588">
        <f>AND(L$55&gt;0,SUM($E172:F172)&lt;'Summary&amp;Assumptions'!$G$32*$B172,$D172&gt;='Summary&amp;Assumptions'!$D$17,L$47&gt;=$D172,L$47&lt;=EDATE($D172,'Summary&amp;Assumptions'!$G$32))*$B172+AND(L$56&lt;'Summary&amp;Assumptions'!$J$31,L$47&gt;=$FO172,L$47&lt;=$FP172)*(('Summary&amp;Assumptions'!$H$25*$C172)*(1+'Summary&amp;Assumptions'!$J$29)^(L$46-1))+AND(L$56&lt;'Summary&amp;Assumptions'!$J$31,L$47&gt;=$FQ172,L$47&lt;=$FR172)*(('Summary&amp;Assumptions'!$H$25*$C172)*(1+'Summary&amp;Assumptions'!$J$29)^(L$46-1))</f>
        <v>0</v>
      </c>
      <c r="H172" s="588">
        <f>AND(M$55&gt;0,SUM($E172:G172)&lt;'Summary&amp;Assumptions'!$G$32*$B172,$D172&gt;='Summary&amp;Assumptions'!$D$17,M$47&gt;=$D172,M$47&lt;=EDATE($D172,'Summary&amp;Assumptions'!$G$32))*$B172+AND(M$56&lt;'Summary&amp;Assumptions'!$J$31,M$47&gt;=$FO172,M$47&lt;=$FP172)*(('Summary&amp;Assumptions'!$H$25*$C172)*(1+'Summary&amp;Assumptions'!$J$29)^(M$46-1))+AND(M$56&lt;'Summary&amp;Assumptions'!$J$31,M$47&gt;=$FQ172,M$47&lt;=$FR172)*(('Summary&amp;Assumptions'!$H$25*$C172)*(1+'Summary&amp;Assumptions'!$J$29)^(M$46-1))</f>
        <v>0</v>
      </c>
      <c r="I172" s="588">
        <f>AND(N$55&gt;0,SUM($E172:H172)&lt;'Summary&amp;Assumptions'!$G$32*$B172,$D172&gt;='Summary&amp;Assumptions'!$D$17,N$47&gt;=$D172,N$47&lt;=EDATE($D172,'Summary&amp;Assumptions'!$G$32))*$B172+AND(N$56&lt;'Summary&amp;Assumptions'!$J$31,N$47&gt;=$FO172,N$47&lt;=$FP172)*(('Summary&amp;Assumptions'!$H$25*$C172)*(1+'Summary&amp;Assumptions'!$J$29)^(N$46-1))+AND(N$56&lt;'Summary&amp;Assumptions'!$J$31,N$47&gt;=$FQ172,N$47&lt;=$FR172)*(('Summary&amp;Assumptions'!$H$25*$C172)*(1+'Summary&amp;Assumptions'!$J$29)^(N$46-1))</f>
        <v>0</v>
      </c>
      <c r="J172" s="588">
        <f>AND(O$55&gt;0,SUM($E172:I172)&lt;'Summary&amp;Assumptions'!$G$32*$B172,$D172&gt;='Summary&amp;Assumptions'!$D$17,O$47&gt;=$D172,O$47&lt;=EDATE($D172,'Summary&amp;Assumptions'!$G$32))*$B172+AND(O$56&lt;'Summary&amp;Assumptions'!$J$31,O$47&gt;=$FO172,O$47&lt;=$FP172)*(('Summary&amp;Assumptions'!$H$25*$C172)*(1+'Summary&amp;Assumptions'!$J$29)^(O$46-1))+AND(O$56&lt;'Summary&amp;Assumptions'!$J$31,O$47&gt;=$FQ172,O$47&lt;=$FR172)*(('Summary&amp;Assumptions'!$H$25*$C172)*(1+'Summary&amp;Assumptions'!$J$29)^(O$46-1))</f>
        <v>0</v>
      </c>
      <c r="K172" s="588">
        <f>AND(P$55&gt;0,SUM($E172:J172)&lt;'Summary&amp;Assumptions'!$G$32*$B172,$D172&gt;='Summary&amp;Assumptions'!$D$17,P$47&gt;=$D172,P$47&lt;=EDATE($D172,'Summary&amp;Assumptions'!$G$32))*$B172+AND(P$56&lt;'Summary&amp;Assumptions'!$J$31,P$47&gt;=$FO172,P$47&lt;=$FP172)*(('Summary&amp;Assumptions'!$H$25*$C172)*(1+'Summary&amp;Assumptions'!$J$29)^(P$46-1))+AND(P$56&lt;'Summary&amp;Assumptions'!$J$31,P$47&gt;=$FQ172,P$47&lt;=$FR172)*(('Summary&amp;Assumptions'!$H$25*$C172)*(1+'Summary&amp;Assumptions'!$J$29)^(P$46-1))</f>
        <v>0</v>
      </c>
      <c r="L172" s="588">
        <f>AND(Q$55&gt;0,SUM($E172:K172)&lt;'Summary&amp;Assumptions'!$G$32*$B172,$D172&gt;='Summary&amp;Assumptions'!$D$17,Q$47&gt;=$D172,Q$47&lt;=EDATE($D172,'Summary&amp;Assumptions'!$G$32))*$B172+AND(Q$56&lt;'Summary&amp;Assumptions'!$J$31,Q$47&gt;=$FO172,Q$47&lt;=$FP172)*(('Summary&amp;Assumptions'!$H$25*$C172)*(1+'Summary&amp;Assumptions'!$J$29)^(Q$46-1))+AND(Q$56&lt;'Summary&amp;Assumptions'!$J$31,Q$47&gt;=$FQ172,Q$47&lt;=$FR172)*(('Summary&amp;Assumptions'!$H$25*$C172)*(1+'Summary&amp;Assumptions'!$J$29)^(Q$46-1))</f>
        <v>0</v>
      </c>
      <c r="M172" s="588">
        <f>AND(R$55&gt;0,SUM($E172:L172)&lt;'Summary&amp;Assumptions'!$G$32*$B172,$D172&gt;='Summary&amp;Assumptions'!$D$17,R$47&gt;=$D172,R$47&lt;=EDATE($D172,'Summary&amp;Assumptions'!$G$32))*$B172+AND(R$56&lt;'Summary&amp;Assumptions'!$J$31,R$47&gt;=$FO172,R$47&lt;=$FP172)*(('Summary&amp;Assumptions'!$H$25*$C172)*(1+'Summary&amp;Assumptions'!$J$29)^(R$46-1))+AND(R$56&lt;'Summary&amp;Assumptions'!$J$31,R$47&gt;=$FQ172,R$47&lt;=$FR172)*(('Summary&amp;Assumptions'!$H$25*$C172)*(1+'Summary&amp;Assumptions'!$J$29)^(R$46-1))</f>
        <v>0</v>
      </c>
      <c r="N172" s="588">
        <f>AND(S$55&gt;0,SUM($E172:M172)&lt;'Summary&amp;Assumptions'!$G$32*$B172,$D172&gt;='Summary&amp;Assumptions'!$D$17,S$47&gt;=$D172,S$47&lt;=EDATE($D172,'Summary&amp;Assumptions'!$G$32))*$B172+AND(S$56&lt;'Summary&amp;Assumptions'!$J$31,S$47&gt;=$FO172,S$47&lt;=$FP172)*(('Summary&amp;Assumptions'!$H$25*$C172)*(1+'Summary&amp;Assumptions'!$J$29)^(S$46-1))+AND(S$56&lt;'Summary&amp;Assumptions'!$J$31,S$47&gt;=$FQ172,S$47&lt;=$FR172)*(('Summary&amp;Assumptions'!$H$25*$C172)*(1+'Summary&amp;Assumptions'!$J$29)^(S$46-1))</f>
        <v>0</v>
      </c>
      <c r="O172" s="588">
        <f>AND(T$55&gt;0,SUM($E172:N172)&lt;'Summary&amp;Assumptions'!$G$32*$B172,$D172&gt;='Summary&amp;Assumptions'!$D$17,T$47&gt;=$D172,T$47&lt;=EDATE($D172,'Summary&amp;Assumptions'!$G$32))*$B172+AND(T$56&lt;'Summary&amp;Assumptions'!$J$31,T$47&gt;=$FO172,T$47&lt;=$FP172)*(('Summary&amp;Assumptions'!$H$25*$C172)*(1+'Summary&amp;Assumptions'!$J$29)^(T$46-1))+AND(T$56&lt;'Summary&amp;Assumptions'!$J$31,T$47&gt;=$FQ172,T$47&lt;=$FR172)*(('Summary&amp;Assumptions'!$H$25*$C172)*(1+'Summary&amp;Assumptions'!$J$29)^(T$46-1))</f>
        <v>334500</v>
      </c>
      <c r="P172" s="588">
        <f>AND(U$55&gt;0,SUM($E172:O172)&lt;'Summary&amp;Assumptions'!$G$32*$B172,$D172&gt;='Summary&amp;Assumptions'!$D$17,U$47&gt;=$D172,U$47&lt;=EDATE($D172,'Summary&amp;Assumptions'!$G$32))*$B172+AND(U$56&lt;'Summary&amp;Assumptions'!$J$31,U$47&gt;=$FO172,U$47&lt;=$FP172)*(('Summary&amp;Assumptions'!$H$25*$C172)*(1+'Summary&amp;Assumptions'!$J$29)^(U$46-1))+AND(U$56&lt;'Summary&amp;Assumptions'!$J$31,U$47&gt;=$FQ172,U$47&lt;=$FR172)*(('Summary&amp;Assumptions'!$H$25*$C172)*(1+'Summary&amp;Assumptions'!$J$29)^(U$46-1))</f>
        <v>334500</v>
      </c>
      <c r="Q172" s="588">
        <f>AND(V$55&gt;0,SUM($E172:P172)&lt;'Summary&amp;Assumptions'!$G$32*$B172,$D172&gt;='Summary&amp;Assumptions'!$D$17,V$47&gt;=$D172,V$47&lt;=EDATE($D172,'Summary&amp;Assumptions'!$G$32))*$B172+AND(V$56&lt;'Summary&amp;Assumptions'!$J$31,V$47&gt;=$FO172,V$47&lt;=$FP172)*(('Summary&amp;Assumptions'!$H$25*$C172)*(1+'Summary&amp;Assumptions'!$J$29)^(V$46-1))+AND(V$56&lt;'Summary&amp;Assumptions'!$J$31,V$47&gt;=$FQ172,V$47&lt;=$FR172)*(('Summary&amp;Assumptions'!$H$25*$C172)*(1+'Summary&amp;Assumptions'!$J$29)^(V$46-1))</f>
        <v>0</v>
      </c>
      <c r="R172" s="588">
        <f>AND(W$55&gt;0,SUM($E172:Q172)&lt;'Summary&amp;Assumptions'!$G$32*$B172,$D172&gt;='Summary&amp;Assumptions'!$D$17,W$47&gt;=$D172,W$47&lt;=EDATE($D172,'Summary&amp;Assumptions'!$G$32))*$B172+AND(W$56&lt;'Summary&amp;Assumptions'!$J$31,W$47&gt;=$FO172,W$47&lt;=$FP172)*(('Summary&amp;Assumptions'!$H$25*$C172)*(1+'Summary&amp;Assumptions'!$J$29)^(W$46-1))+AND(W$56&lt;'Summary&amp;Assumptions'!$J$31,W$47&gt;=$FQ172,W$47&lt;=$FR172)*(('Summary&amp;Assumptions'!$H$25*$C172)*(1+'Summary&amp;Assumptions'!$J$29)^(W$46-1))</f>
        <v>0</v>
      </c>
      <c r="S172" s="588">
        <f>AND(X$55&gt;0,SUM($E172:R172)&lt;'Summary&amp;Assumptions'!$G$32*$B172,$D172&gt;='Summary&amp;Assumptions'!$D$17,X$47&gt;=$D172,X$47&lt;=EDATE($D172,'Summary&amp;Assumptions'!$G$32))*$B172+AND(X$56&lt;'Summary&amp;Assumptions'!$J$31,X$47&gt;=$FO172,X$47&lt;=$FP172)*(('Summary&amp;Assumptions'!$H$25*$C172)*(1+'Summary&amp;Assumptions'!$J$29)^(X$46-1))+AND(X$56&lt;'Summary&amp;Assumptions'!$J$31,X$47&gt;=$FQ172,X$47&lt;=$FR172)*(('Summary&amp;Assumptions'!$H$25*$C172)*(1+'Summary&amp;Assumptions'!$J$29)^(X$46-1))</f>
        <v>0</v>
      </c>
      <c r="T172" s="588">
        <f>AND(Y$55&gt;0,SUM($E172:S172)&lt;'Summary&amp;Assumptions'!$G$32*$B172,$D172&gt;='Summary&amp;Assumptions'!$D$17,Y$47&gt;=$D172,Y$47&lt;=EDATE($D172,'Summary&amp;Assumptions'!$G$32))*$B172+AND(Y$56&lt;'Summary&amp;Assumptions'!$J$31,Y$47&gt;=$FO172,Y$47&lt;=$FP172)*(('Summary&amp;Assumptions'!$H$25*$C172)*(1+'Summary&amp;Assumptions'!$J$29)^(Y$46-1))+AND(Y$56&lt;'Summary&amp;Assumptions'!$J$31,Y$47&gt;=$FQ172,Y$47&lt;=$FR172)*(('Summary&amp;Assumptions'!$H$25*$C172)*(1+'Summary&amp;Assumptions'!$J$29)^(Y$46-1))</f>
        <v>0</v>
      </c>
      <c r="U172" s="588">
        <f>AND(Z$55&gt;0,SUM($E172:T172)&lt;'Summary&amp;Assumptions'!$G$32*$B172,$D172&gt;='Summary&amp;Assumptions'!$D$17,Z$47&gt;=$D172,Z$47&lt;=EDATE($D172,'Summary&amp;Assumptions'!$G$32))*$B172+AND(Z$56&lt;'Summary&amp;Assumptions'!$J$31,Z$47&gt;=$FO172,Z$47&lt;=$FP172)*(('Summary&amp;Assumptions'!$H$25*$C172)*(1+'Summary&amp;Assumptions'!$J$29)^(Z$46-1))+AND(Z$56&lt;'Summary&amp;Assumptions'!$J$31,Z$47&gt;=$FQ172,Z$47&lt;=$FR172)*(('Summary&amp;Assumptions'!$H$25*$C172)*(1+'Summary&amp;Assumptions'!$J$29)^(Z$46-1))</f>
        <v>0</v>
      </c>
      <c r="V172" s="588">
        <f>AND(AA$55&gt;0,SUM($E172:U172)&lt;'Summary&amp;Assumptions'!$G$32*$B172,$D172&gt;='Summary&amp;Assumptions'!$D$17,AA$47&gt;=$D172,AA$47&lt;=EDATE($D172,'Summary&amp;Assumptions'!$G$32))*$B172+AND(AA$56&lt;'Summary&amp;Assumptions'!$J$31,AA$47&gt;=$FO172,AA$47&lt;=$FP172)*(('Summary&amp;Assumptions'!$H$25*$C172)*(1+'Summary&amp;Assumptions'!$J$29)^(AA$46-1))+AND(AA$56&lt;'Summary&amp;Assumptions'!$J$31,AA$47&gt;=$FQ172,AA$47&lt;=$FR172)*(('Summary&amp;Assumptions'!$H$25*$C172)*(1+'Summary&amp;Assumptions'!$J$29)^(AA$46-1))</f>
        <v>0</v>
      </c>
      <c r="W172" s="588">
        <f>AND(AB$55&gt;0,SUM($E172:V172)&lt;'Summary&amp;Assumptions'!$G$32*$B172,$D172&gt;='Summary&amp;Assumptions'!$D$17,AB$47&gt;=$D172,AB$47&lt;=EDATE($D172,'Summary&amp;Assumptions'!$G$32))*$B172+AND(AB$56&lt;'Summary&amp;Assumptions'!$J$31,AB$47&gt;=$FO172,AB$47&lt;=$FP172)*(('Summary&amp;Assumptions'!$H$25*$C172)*(1+'Summary&amp;Assumptions'!$J$29)^(AB$46-1))+AND(AB$56&lt;'Summary&amp;Assumptions'!$J$31,AB$47&gt;=$FQ172,AB$47&lt;=$FR172)*(('Summary&amp;Assumptions'!$H$25*$C172)*(1+'Summary&amp;Assumptions'!$J$29)^(AB$46-1))</f>
        <v>0</v>
      </c>
      <c r="X172" s="588">
        <f>AND(AC$55&gt;0,SUM($E172:W172)&lt;'Summary&amp;Assumptions'!$G$32*$B172,$D172&gt;='Summary&amp;Assumptions'!$D$17,AC$47&gt;=$D172,AC$47&lt;=EDATE($D172,'Summary&amp;Assumptions'!$G$32))*$B172+AND(AC$56&lt;'Summary&amp;Assumptions'!$J$31,AC$47&gt;=$FO172,AC$47&lt;=$FP172)*(('Summary&amp;Assumptions'!$H$25*$C172)*(1+'Summary&amp;Assumptions'!$J$29)^(AC$46-1))+AND(AC$56&lt;'Summary&amp;Assumptions'!$J$31,AC$47&gt;=$FQ172,AC$47&lt;=$FR172)*(('Summary&amp;Assumptions'!$H$25*$C172)*(1+'Summary&amp;Assumptions'!$J$29)^(AC$46-1))</f>
        <v>0</v>
      </c>
      <c r="Y172" s="588">
        <f>AND(AD$55&gt;0,SUM($E172:X172)&lt;'Summary&amp;Assumptions'!$G$32*$B172,$D172&gt;='Summary&amp;Assumptions'!$D$17,AD$47&gt;=$D172,AD$47&lt;=EDATE($D172,'Summary&amp;Assumptions'!$G$32))*$B172+AND(AD$56&lt;'Summary&amp;Assumptions'!$J$31,AD$47&gt;=$FO172,AD$47&lt;=$FP172)*(('Summary&amp;Assumptions'!$H$25*$C172)*(1+'Summary&amp;Assumptions'!$J$29)^(AD$46-1))+AND(AD$56&lt;'Summary&amp;Assumptions'!$J$31,AD$47&gt;=$FQ172,AD$47&lt;=$FR172)*(('Summary&amp;Assumptions'!$H$25*$C172)*(1+'Summary&amp;Assumptions'!$J$29)^(AD$46-1))</f>
        <v>0</v>
      </c>
      <c r="Z172" s="588">
        <f>AND(AE$55&gt;0,SUM($E172:Y172)&lt;'Summary&amp;Assumptions'!$G$32*$B172,$D172&gt;='Summary&amp;Assumptions'!$D$17,AE$47&gt;=$D172,AE$47&lt;=EDATE($D172,'Summary&amp;Assumptions'!$G$32))*$B172+AND(AE$56&lt;'Summary&amp;Assumptions'!$J$31,AE$47&gt;=$FO172,AE$47&lt;=$FP172)*(('Summary&amp;Assumptions'!$H$25*$C172)*(1+'Summary&amp;Assumptions'!$J$29)^(AE$46-1))+AND(AE$56&lt;'Summary&amp;Assumptions'!$J$31,AE$47&gt;=$FQ172,AE$47&lt;=$FR172)*(('Summary&amp;Assumptions'!$H$25*$C172)*(1+'Summary&amp;Assumptions'!$J$29)^(AE$46-1))</f>
        <v>0</v>
      </c>
      <c r="AA172" s="588">
        <f>AND(AF$55&gt;0,SUM($E172:Z172)&lt;'Summary&amp;Assumptions'!$G$32*$B172,$D172&gt;='Summary&amp;Assumptions'!$D$17,AF$47&gt;=$D172,AF$47&lt;=EDATE($D172,'Summary&amp;Assumptions'!$G$32))*$B172+AND(AF$56&lt;'Summary&amp;Assumptions'!$J$31,AF$47&gt;=$FO172,AF$47&lt;=$FP172)*(('Summary&amp;Assumptions'!$H$25*$C172)*(1+'Summary&amp;Assumptions'!$J$29)^(AF$46-1))+AND(AF$56&lt;'Summary&amp;Assumptions'!$J$31,AF$47&gt;=$FQ172,AF$47&lt;=$FR172)*(('Summary&amp;Assumptions'!$H$25*$C172)*(1+'Summary&amp;Assumptions'!$J$29)^(AF$46-1))</f>
        <v>0</v>
      </c>
      <c r="AB172" s="588">
        <f>AND(AG$55&gt;0,SUM($E172:AA172)&lt;'Summary&amp;Assumptions'!$G$32*$B172,$D172&gt;='Summary&amp;Assumptions'!$D$17,AG$47&gt;=$D172,AG$47&lt;=EDATE($D172,'Summary&amp;Assumptions'!$G$32))*$B172+AND(AG$56&lt;'Summary&amp;Assumptions'!$J$31,AG$47&gt;=$FO172,AG$47&lt;=$FP172)*(('Summary&amp;Assumptions'!$H$25*$C172)*(1+'Summary&amp;Assumptions'!$J$29)^(AG$46-1))+AND(AG$56&lt;'Summary&amp;Assumptions'!$J$31,AG$47&gt;=$FQ172,AG$47&lt;=$FR172)*(('Summary&amp;Assumptions'!$H$25*$C172)*(1+'Summary&amp;Assumptions'!$J$29)^(AG$46-1))</f>
        <v>0</v>
      </c>
      <c r="AC172" s="588">
        <f>AND(AH$55&gt;0,SUM($E172:AB172)&lt;'Summary&amp;Assumptions'!$G$32*$B172,$D172&gt;='Summary&amp;Assumptions'!$D$17,AH$47&gt;=$D172,AH$47&lt;=EDATE($D172,'Summary&amp;Assumptions'!$G$32))*$B172+AND(AH$56&lt;'Summary&amp;Assumptions'!$J$31,AH$47&gt;=$FO172,AH$47&lt;=$FP172)*(('Summary&amp;Assumptions'!$H$25*$C172)*(1+'Summary&amp;Assumptions'!$J$29)^(AH$46-1))+AND(AH$56&lt;'Summary&amp;Assumptions'!$J$31,AH$47&gt;=$FQ172,AH$47&lt;=$FR172)*(('Summary&amp;Assumptions'!$H$25*$C172)*(1+'Summary&amp;Assumptions'!$J$29)^(AH$46-1))</f>
        <v>0</v>
      </c>
      <c r="AD172" s="588">
        <f>AND(AI$55&gt;0,SUM($E172:AC172)&lt;'Summary&amp;Assumptions'!$G$32*$B172,$D172&gt;='Summary&amp;Assumptions'!$D$17,AI$47&gt;=$D172,AI$47&lt;=EDATE($D172,'Summary&amp;Assumptions'!$G$32))*$B172+AND(AI$56&lt;'Summary&amp;Assumptions'!$J$31,AI$47&gt;=$FO172,AI$47&lt;=$FP172)*(('Summary&amp;Assumptions'!$H$25*$C172)*(1+'Summary&amp;Assumptions'!$J$29)^(AI$46-1))+AND(AI$56&lt;'Summary&amp;Assumptions'!$J$31,AI$47&gt;=$FQ172,AI$47&lt;=$FR172)*(('Summary&amp;Assumptions'!$H$25*$C172)*(1+'Summary&amp;Assumptions'!$J$29)^(AI$46-1))</f>
        <v>0</v>
      </c>
      <c r="AE172" s="588">
        <f>AND(AJ$55&gt;0,SUM($E172:AD172)&lt;'Summary&amp;Assumptions'!$G$32*$B172,$D172&gt;='Summary&amp;Assumptions'!$D$17,AJ$47&gt;=$D172,AJ$47&lt;=EDATE($D172,'Summary&amp;Assumptions'!$G$32))*$B172+AND(AJ$56&lt;'Summary&amp;Assumptions'!$J$31,AJ$47&gt;=$FO172,AJ$47&lt;=$FP172)*(('Summary&amp;Assumptions'!$H$25*$C172)*(1+'Summary&amp;Assumptions'!$J$29)^(AJ$46-1))+AND(AJ$56&lt;'Summary&amp;Assumptions'!$J$31,AJ$47&gt;=$FQ172,AJ$47&lt;=$FR172)*(('Summary&amp;Assumptions'!$H$25*$C172)*(1+'Summary&amp;Assumptions'!$J$29)^(AJ$46-1))</f>
        <v>0</v>
      </c>
      <c r="AF172" s="588">
        <f>AND(AK$55&gt;0,SUM($E172:AE172)&lt;'Summary&amp;Assumptions'!$G$32*$B172,$D172&gt;='Summary&amp;Assumptions'!$D$17,AK$47&gt;=$D172,AK$47&lt;=EDATE($D172,'Summary&amp;Assumptions'!$G$32))*$B172+AND(AK$56&lt;'Summary&amp;Assumptions'!$J$31,AK$47&gt;=$FO172,AK$47&lt;=$FP172)*(('Summary&amp;Assumptions'!$H$25*$C172)*(1+'Summary&amp;Assumptions'!$J$29)^(AK$46-1))+AND(AK$56&lt;'Summary&amp;Assumptions'!$J$31,AK$47&gt;=$FQ172,AK$47&lt;=$FR172)*(('Summary&amp;Assumptions'!$H$25*$C172)*(1+'Summary&amp;Assumptions'!$J$29)^(AK$46-1))</f>
        <v>0</v>
      </c>
      <c r="AG172" s="588">
        <f>AND(AL$55&gt;0,SUM($E172:AF172)&lt;'Summary&amp;Assumptions'!$G$32*$B172,$D172&gt;='Summary&amp;Assumptions'!$D$17,AL$47&gt;=$D172,AL$47&lt;=EDATE($D172,'Summary&amp;Assumptions'!$G$32))*$B172+AND(AL$56&lt;'Summary&amp;Assumptions'!$J$31,AL$47&gt;=$FO172,AL$47&lt;=$FP172)*(('Summary&amp;Assumptions'!$H$25*$C172)*(1+'Summary&amp;Assumptions'!$J$29)^(AL$46-1))+AND(AL$56&lt;'Summary&amp;Assumptions'!$J$31,AL$47&gt;=$FQ172,AL$47&lt;=$FR172)*(('Summary&amp;Assumptions'!$H$25*$C172)*(1+'Summary&amp;Assumptions'!$J$29)^(AL$46-1))</f>
        <v>0</v>
      </c>
      <c r="AH172" s="588">
        <f>AND(AM$55&gt;0,SUM($E172:AG172)&lt;'Summary&amp;Assumptions'!$G$32*$B172,$D172&gt;='Summary&amp;Assumptions'!$D$17,AM$47&gt;=$D172,AM$47&lt;=EDATE($D172,'Summary&amp;Assumptions'!$G$32))*$B172+AND(AM$56&lt;'Summary&amp;Assumptions'!$J$31,AM$47&gt;=$FO172,AM$47&lt;=$FP172)*(('Summary&amp;Assumptions'!$H$25*$C172)*(1+'Summary&amp;Assumptions'!$J$29)^(AM$46-1))+AND(AM$56&lt;'Summary&amp;Assumptions'!$J$31,AM$47&gt;=$FQ172,AM$47&lt;=$FR172)*(('Summary&amp;Assumptions'!$H$25*$C172)*(1+'Summary&amp;Assumptions'!$J$29)^(AM$46-1))</f>
        <v>0</v>
      </c>
      <c r="AI172" s="588">
        <f>AND(AN$55&gt;0,SUM($E172:AH172)&lt;'Summary&amp;Assumptions'!$G$32*$B172,$D172&gt;='Summary&amp;Assumptions'!$D$17,AN$47&gt;=$D172,AN$47&lt;=EDATE($D172,'Summary&amp;Assumptions'!$G$32))*$B172+AND(AN$56&lt;'Summary&amp;Assumptions'!$J$31,AN$47&gt;=$FO172,AN$47&lt;=$FP172)*(('Summary&amp;Assumptions'!$H$25*$C172)*(1+'Summary&amp;Assumptions'!$J$29)^(AN$46-1))+AND(AN$56&lt;'Summary&amp;Assumptions'!$J$31,AN$47&gt;=$FQ172,AN$47&lt;=$FR172)*(('Summary&amp;Assumptions'!$H$25*$C172)*(1+'Summary&amp;Assumptions'!$J$29)^(AN$46-1))</f>
        <v>0</v>
      </c>
      <c r="AJ172" s="588">
        <f>AND(AO$55&gt;0,SUM($E172:AI172)&lt;'Summary&amp;Assumptions'!$G$32*$B172,$D172&gt;='Summary&amp;Assumptions'!$D$17,AO$47&gt;=$D172,AO$47&lt;=EDATE($D172,'Summary&amp;Assumptions'!$G$32))*$B172+AND(AO$56&lt;'Summary&amp;Assumptions'!$J$31,AO$47&gt;=$FO172,AO$47&lt;=$FP172)*(('Summary&amp;Assumptions'!$H$25*$C172)*(1+'Summary&amp;Assumptions'!$J$29)^(AO$46-1))+AND(AO$56&lt;'Summary&amp;Assumptions'!$J$31,AO$47&gt;=$FQ172,AO$47&lt;=$FR172)*(('Summary&amp;Assumptions'!$H$25*$C172)*(1+'Summary&amp;Assumptions'!$J$29)^(AO$46-1))</f>
        <v>0</v>
      </c>
      <c r="AK172" s="588">
        <f>AND(AP$55&gt;0,SUM($E172:AJ172)&lt;'Summary&amp;Assumptions'!$G$32*$B172,$D172&gt;='Summary&amp;Assumptions'!$D$17,AP$47&gt;=$D172,AP$47&lt;=EDATE($D172,'Summary&amp;Assumptions'!$G$32))*$B172+AND(AP$56&lt;'Summary&amp;Assumptions'!$J$31,AP$47&gt;=$FO172,AP$47&lt;=$FP172)*(('Summary&amp;Assumptions'!$H$25*$C172)*(1+'Summary&amp;Assumptions'!$J$29)^(AP$46-1))+AND(AP$56&lt;'Summary&amp;Assumptions'!$J$31,AP$47&gt;=$FQ172,AP$47&lt;=$FR172)*(('Summary&amp;Assumptions'!$H$25*$C172)*(1+'Summary&amp;Assumptions'!$J$29)^(AP$46-1))</f>
        <v>0</v>
      </c>
      <c r="AL172" s="588">
        <f>AND(AQ$55&gt;0,SUM($E172:AK172)&lt;'Summary&amp;Assumptions'!$G$32*$B172,$D172&gt;='Summary&amp;Assumptions'!$D$17,AQ$47&gt;=$D172,AQ$47&lt;=EDATE($D172,'Summary&amp;Assumptions'!$G$32))*$B172+AND(AQ$56&lt;'Summary&amp;Assumptions'!$J$31,AQ$47&gt;=$FO172,AQ$47&lt;=$FP172)*(('Summary&amp;Assumptions'!$H$25*$C172)*(1+'Summary&amp;Assumptions'!$J$29)^(AQ$46-1))+AND(AQ$56&lt;'Summary&amp;Assumptions'!$J$31,AQ$47&gt;=$FQ172,AQ$47&lt;=$FR172)*(('Summary&amp;Assumptions'!$H$25*$C172)*(1+'Summary&amp;Assumptions'!$J$29)^(AQ$46-1))</f>
        <v>0</v>
      </c>
      <c r="AM172" s="588">
        <f>AND(AR$55&gt;0,SUM($E172:AL172)&lt;'Summary&amp;Assumptions'!$G$32*$B172,$D172&gt;='Summary&amp;Assumptions'!$D$17,AR$47&gt;=$D172,AR$47&lt;=EDATE($D172,'Summary&amp;Assumptions'!$G$32))*$B172+AND(AR$56&lt;'Summary&amp;Assumptions'!$J$31,AR$47&gt;=$FO172,AR$47&lt;=$FP172)*(('Summary&amp;Assumptions'!$H$25*$C172)*(1+'Summary&amp;Assumptions'!$J$29)^(AR$46-1))+AND(AR$56&lt;'Summary&amp;Assumptions'!$J$31,AR$47&gt;=$FQ172,AR$47&lt;=$FR172)*(('Summary&amp;Assumptions'!$H$25*$C172)*(1+'Summary&amp;Assumptions'!$J$29)^(AR$46-1))</f>
        <v>0</v>
      </c>
      <c r="AN172" s="588">
        <f>AND(AS$55&gt;0,SUM($E172:AM172)&lt;'Summary&amp;Assumptions'!$G$32*$B172,$D172&gt;='Summary&amp;Assumptions'!$D$17,AS$47&gt;=$D172,AS$47&lt;=EDATE($D172,'Summary&amp;Assumptions'!$G$32))*$B172+AND(AS$56&lt;'Summary&amp;Assumptions'!$J$31,AS$47&gt;=$FO172,AS$47&lt;=$FP172)*(('Summary&amp;Assumptions'!$H$25*$C172)*(1+'Summary&amp;Assumptions'!$J$29)^(AS$46-1))+AND(AS$56&lt;'Summary&amp;Assumptions'!$J$31,AS$47&gt;=$FQ172,AS$47&lt;=$FR172)*(('Summary&amp;Assumptions'!$H$25*$C172)*(1+'Summary&amp;Assumptions'!$J$29)^(AS$46-1))</f>
        <v>0</v>
      </c>
      <c r="AO172" s="588">
        <f>AND(AT$55&gt;0,SUM($E172:AN172)&lt;'Summary&amp;Assumptions'!$G$32*$B172,$D172&gt;='Summary&amp;Assumptions'!$D$17,AT$47&gt;=$D172,AT$47&lt;=EDATE($D172,'Summary&amp;Assumptions'!$G$32))*$B172+AND(AT$56&lt;'Summary&amp;Assumptions'!$J$31,AT$47&gt;=$FO172,AT$47&lt;=$FP172)*(('Summary&amp;Assumptions'!$H$25*$C172)*(1+'Summary&amp;Assumptions'!$J$29)^(AT$46-1))+AND(AT$56&lt;'Summary&amp;Assumptions'!$J$31,AT$47&gt;=$FQ172,AT$47&lt;=$FR172)*(('Summary&amp;Assumptions'!$H$25*$C172)*(1+'Summary&amp;Assumptions'!$J$29)^(AT$46-1))</f>
        <v>0</v>
      </c>
      <c r="AP172" s="588">
        <f>AND(AU$55&gt;0,SUM($E172:AO172)&lt;'Summary&amp;Assumptions'!$G$32*$B172,$D172&gt;='Summary&amp;Assumptions'!$D$17,AU$47&gt;=$D172,AU$47&lt;=EDATE($D172,'Summary&amp;Assumptions'!$G$32))*$B172+AND(AU$56&lt;'Summary&amp;Assumptions'!$J$31,AU$47&gt;=$FO172,AU$47&lt;=$FP172)*(('Summary&amp;Assumptions'!$H$25*$C172)*(1+'Summary&amp;Assumptions'!$J$29)^(AU$46-1))+AND(AU$56&lt;'Summary&amp;Assumptions'!$J$31,AU$47&gt;=$FQ172,AU$47&lt;=$FR172)*(('Summary&amp;Assumptions'!$H$25*$C172)*(1+'Summary&amp;Assumptions'!$J$29)^(AU$46-1))</f>
        <v>0</v>
      </c>
      <c r="AQ172" s="588">
        <f>AND(AV$55&gt;0,SUM($E172:AP172)&lt;'Summary&amp;Assumptions'!$G$32*$B172,$D172&gt;='Summary&amp;Assumptions'!$D$17,AV$47&gt;=$D172,AV$47&lt;=EDATE($D172,'Summary&amp;Assumptions'!$G$32))*$B172+AND(AV$56&lt;'Summary&amp;Assumptions'!$J$31,AV$47&gt;=$FO172,AV$47&lt;=$FP172)*(('Summary&amp;Assumptions'!$H$25*$C172)*(1+'Summary&amp;Assumptions'!$J$29)^(AV$46-1))+AND(AV$56&lt;'Summary&amp;Assumptions'!$J$31,AV$47&gt;=$FQ172,AV$47&lt;=$FR172)*(('Summary&amp;Assumptions'!$H$25*$C172)*(1+'Summary&amp;Assumptions'!$J$29)^(AV$46-1))</f>
        <v>0</v>
      </c>
      <c r="AR172" s="588">
        <f>AND(AW$55&gt;0,SUM($E172:AQ172)&lt;'Summary&amp;Assumptions'!$G$32*$B172,$D172&gt;='Summary&amp;Assumptions'!$D$17,AW$47&gt;=$D172,AW$47&lt;=EDATE($D172,'Summary&amp;Assumptions'!$G$32))*$B172+AND(AW$56&lt;'Summary&amp;Assumptions'!$J$31,AW$47&gt;=$FO172,AW$47&lt;=$FP172)*(('Summary&amp;Assumptions'!$H$25*$C172)*(1+'Summary&amp;Assumptions'!$J$29)^(AW$46-1))+AND(AW$56&lt;'Summary&amp;Assumptions'!$J$31,AW$47&gt;=$FQ172,AW$47&lt;=$FR172)*(('Summary&amp;Assumptions'!$H$25*$C172)*(1+'Summary&amp;Assumptions'!$J$29)^(AW$46-1))</f>
        <v>0</v>
      </c>
      <c r="AS172" s="588">
        <f>AND(AX$55&gt;0,SUM($E172:AR172)&lt;'Summary&amp;Assumptions'!$G$32*$B172,$D172&gt;='Summary&amp;Assumptions'!$D$17,AX$47&gt;=$D172,AX$47&lt;=EDATE($D172,'Summary&amp;Assumptions'!$G$32))*$B172+AND(AX$56&lt;'Summary&amp;Assumptions'!$J$31,AX$47&gt;=$FO172,AX$47&lt;=$FP172)*(('Summary&amp;Assumptions'!$H$25*$C172)*(1+'Summary&amp;Assumptions'!$J$29)^(AX$46-1))+AND(AX$56&lt;'Summary&amp;Assumptions'!$J$31,AX$47&gt;=$FQ172,AX$47&lt;=$FR172)*(('Summary&amp;Assumptions'!$H$25*$C172)*(1+'Summary&amp;Assumptions'!$J$29)^(AX$46-1))</f>
        <v>0</v>
      </c>
      <c r="AT172" s="588">
        <f>AND(AY$55&gt;0,SUM($E172:AS172)&lt;'Summary&amp;Assumptions'!$G$32*$B172,$D172&gt;='Summary&amp;Assumptions'!$D$17,AY$47&gt;=$D172,AY$47&lt;=EDATE($D172,'Summary&amp;Assumptions'!$G$32))*$B172+AND(AY$56&lt;'Summary&amp;Assumptions'!$J$31,AY$47&gt;=$FO172,AY$47&lt;=$FP172)*(('Summary&amp;Assumptions'!$H$25*$C172)*(1+'Summary&amp;Assumptions'!$J$29)^(AY$46-1))+AND(AY$56&lt;'Summary&amp;Assumptions'!$J$31,AY$47&gt;=$FQ172,AY$47&lt;=$FR172)*(('Summary&amp;Assumptions'!$H$25*$C172)*(1+'Summary&amp;Assumptions'!$J$29)^(AY$46-1))</f>
        <v>0</v>
      </c>
      <c r="AU172" s="588">
        <f>AND(AZ$55&gt;0,SUM($E172:AT172)&lt;'Summary&amp;Assumptions'!$G$32*$B172,$D172&gt;='Summary&amp;Assumptions'!$D$17,AZ$47&gt;=$D172,AZ$47&lt;=EDATE($D172,'Summary&amp;Assumptions'!$G$32))*$B172+AND(AZ$56&lt;'Summary&amp;Assumptions'!$J$31,AZ$47&gt;=$FO172,AZ$47&lt;=$FP172)*(('Summary&amp;Assumptions'!$H$25*$C172)*(1+'Summary&amp;Assumptions'!$J$29)^(AZ$46-1))+AND(AZ$56&lt;'Summary&amp;Assumptions'!$J$31,AZ$47&gt;=$FQ172,AZ$47&lt;=$FR172)*(('Summary&amp;Assumptions'!$H$25*$C172)*(1+'Summary&amp;Assumptions'!$J$29)^(AZ$46-1))</f>
        <v>0</v>
      </c>
      <c r="AV172" s="588">
        <f>AND(BA$55&gt;0,SUM($E172:AU172)&lt;'Summary&amp;Assumptions'!$G$32*$B172,$D172&gt;='Summary&amp;Assumptions'!$D$17,BA$47&gt;=$D172,BA$47&lt;=EDATE($D172,'Summary&amp;Assumptions'!$G$32))*$B172+AND(BA$56&lt;'Summary&amp;Assumptions'!$J$31,BA$47&gt;=$FO172,BA$47&lt;=$FP172)*(('Summary&amp;Assumptions'!$H$25*$C172)*(1+'Summary&amp;Assumptions'!$J$29)^(BA$46-1))+AND(BA$56&lt;'Summary&amp;Assumptions'!$J$31,BA$47&gt;=$FQ172,BA$47&lt;=$FR172)*(('Summary&amp;Assumptions'!$H$25*$C172)*(1+'Summary&amp;Assumptions'!$J$29)^(BA$46-1))</f>
        <v>0</v>
      </c>
      <c r="AW172" s="588">
        <f>AND(BB$55&gt;0,SUM($E172:AV172)&lt;'Summary&amp;Assumptions'!$G$32*$B172,$D172&gt;='Summary&amp;Assumptions'!$D$17,BB$47&gt;=$D172,BB$47&lt;=EDATE($D172,'Summary&amp;Assumptions'!$G$32))*$B172+AND(BB$56&lt;'Summary&amp;Assumptions'!$J$31,BB$47&gt;=$FO172,BB$47&lt;=$FP172)*(('Summary&amp;Assumptions'!$H$25*$C172)*(1+'Summary&amp;Assumptions'!$J$29)^(BB$46-1))+AND(BB$56&lt;'Summary&amp;Assumptions'!$J$31,BB$47&gt;=$FQ172,BB$47&lt;=$FR172)*(('Summary&amp;Assumptions'!$H$25*$C172)*(1+'Summary&amp;Assumptions'!$J$29)^(BB$46-1))</f>
        <v>0</v>
      </c>
      <c r="AX172" s="588">
        <f>AND(BC$55&gt;0,SUM($E172:AW172)&lt;'Summary&amp;Assumptions'!$G$32*$B172,$D172&gt;='Summary&amp;Assumptions'!$D$17,BC$47&gt;=$D172,BC$47&lt;=EDATE($D172,'Summary&amp;Assumptions'!$G$32))*$B172+AND(BC$56&lt;'Summary&amp;Assumptions'!$J$31,BC$47&gt;=$FO172,BC$47&lt;=$FP172)*(('Summary&amp;Assumptions'!$H$25*$C172)*(1+'Summary&amp;Assumptions'!$J$29)^(BC$46-1))+AND(BC$56&lt;'Summary&amp;Assumptions'!$J$31,BC$47&gt;=$FQ172,BC$47&lt;=$FR172)*(('Summary&amp;Assumptions'!$H$25*$C172)*(1+'Summary&amp;Assumptions'!$J$29)^(BC$46-1))</f>
        <v>0</v>
      </c>
      <c r="AY172" s="588">
        <f>AND(BD$55&gt;0,SUM($E172:AX172)&lt;'Summary&amp;Assumptions'!$G$32*$B172,$D172&gt;='Summary&amp;Assumptions'!$D$17,BD$47&gt;=$D172,BD$47&lt;=EDATE($D172,'Summary&amp;Assumptions'!$G$32))*$B172+AND(BD$56&lt;'Summary&amp;Assumptions'!$J$31,BD$47&gt;=$FO172,BD$47&lt;=$FP172)*(('Summary&amp;Assumptions'!$H$25*$C172)*(1+'Summary&amp;Assumptions'!$J$29)^(BD$46-1))+AND(BD$56&lt;'Summary&amp;Assumptions'!$J$31,BD$47&gt;=$FQ172,BD$47&lt;=$FR172)*(('Summary&amp;Assumptions'!$H$25*$C172)*(1+'Summary&amp;Assumptions'!$J$29)^(BD$46-1))</f>
        <v>0</v>
      </c>
      <c r="AZ172" s="588">
        <f>AND(BE$55&gt;0,SUM($E172:AY172)&lt;'Summary&amp;Assumptions'!$G$32*$B172,$D172&gt;='Summary&amp;Assumptions'!$D$17,BE$47&gt;=$D172,BE$47&lt;=EDATE($D172,'Summary&amp;Assumptions'!$G$32))*$B172+AND(BE$56&lt;'Summary&amp;Assumptions'!$J$31,BE$47&gt;=$FO172,BE$47&lt;=$FP172)*(('Summary&amp;Assumptions'!$H$25*$C172)*(1+'Summary&amp;Assumptions'!$J$29)^(BE$46-1))+AND(BE$56&lt;'Summary&amp;Assumptions'!$J$31,BE$47&gt;=$FQ172,BE$47&lt;=$FR172)*(('Summary&amp;Assumptions'!$H$25*$C172)*(1+'Summary&amp;Assumptions'!$J$29)^(BE$46-1))</f>
        <v>0</v>
      </c>
      <c r="BA172" s="588">
        <f>AND(BF$55&gt;0,SUM($E172:AZ172)&lt;'Summary&amp;Assumptions'!$G$32*$B172,$D172&gt;='Summary&amp;Assumptions'!$D$17,BF$47&gt;=$D172,BF$47&lt;=EDATE($D172,'Summary&amp;Assumptions'!$G$32))*$B172+AND(BF$56&lt;'Summary&amp;Assumptions'!$J$31,BF$47&gt;=$FO172,BF$47&lt;=$FP172)*(('Summary&amp;Assumptions'!$H$25*$C172)*(1+'Summary&amp;Assumptions'!$J$29)^(BF$46-1))+AND(BF$56&lt;'Summary&amp;Assumptions'!$J$31,BF$47&gt;=$FQ172,BF$47&lt;=$FR172)*(('Summary&amp;Assumptions'!$H$25*$C172)*(1+'Summary&amp;Assumptions'!$J$29)^(BF$46-1))</f>
        <v>0</v>
      </c>
      <c r="BB172" s="588">
        <f>AND(BG$55&gt;0,SUM($E172:BA172)&lt;'Summary&amp;Assumptions'!$G$32*$B172,$D172&gt;='Summary&amp;Assumptions'!$D$17,BG$47&gt;=$D172,BG$47&lt;=EDATE($D172,'Summary&amp;Assumptions'!$G$32))*$B172+AND(BG$56&lt;'Summary&amp;Assumptions'!$J$31,BG$47&gt;=$FO172,BG$47&lt;=$FP172)*(('Summary&amp;Assumptions'!$H$25*$C172)*(1+'Summary&amp;Assumptions'!$J$29)^(BG$46-1))+AND(BG$56&lt;'Summary&amp;Assumptions'!$J$31,BG$47&gt;=$FQ172,BG$47&lt;=$FR172)*(('Summary&amp;Assumptions'!$H$25*$C172)*(1+'Summary&amp;Assumptions'!$J$29)^(BG$46-1))</f>
        <v>0</v>
      </c>
      <c r="BC172" s="588">
        <f>AND(BH$55&gt;0,SUM($E172:BB172)&lt;'Summary&amp;Assumptions'!$G$32*$B172,$D172&gt;='Summary&amp;Assumptions'!$D$17,BH$47&gt;=$D172,BH$47&lt;=EDATE($D172,'Summary&amp;Assumptions'!$G$32))*$B172+AND(BH$56&lt;'Summary&amp;Assumptions'!$J$31,BH$47&gt;=$FO172,BH$47&lt;=$FP172)*(('Summary&amp;Assumptions'!$H$25*$C172)*(1+'Summary&amp;Assumptions'!$J$29)^(BH$46-1))+AND(BH$56&lt;'Summary&amp;Assumptions'!$J$31,BH$47&gt;=$FQ172,BH$47&lt;=$FR172)*(('Summary&amp;Assumptions'!$H$25*$C172)*(1+'Summary&amp;Assumptions'!$J$29)^(BH$46-1))</f>
        <v>0</v>
      </c>
      <c r="BD172" s="588">
        <f>AND(BI$55&gt;0,SUM($E172:BC172)&lt;'Summary&amp;Assumptions'!$G$32*$B172,$D172&gt;='Summary&amp;Assumptions'!$D$17,BI$47&gt;=$D172,BI$47&lt;=EDATE($D172,'Summary&amp;Assumptions'!$G$32))*$B172+AND(BI$56&lt;'Summary&amp;Assumptions'!$J$31,BI$47&gt;=$FO172,BI$47&lt;=$FP172)*(('Summary&amp;Assumptions'!$H$25*$C172)*(1+'Summary&amp;Assumptions'!$J$29)^(BI$46-1))+AND(BI$56&lt;'Summary&amp;Assumptions'!$J$31,BI$47&gt;=$FQ172,BI$47&lt;=$FR172)*(('Summary&amp;Assumptions'!$H$25*$C172)*(1+'Summary&amp;Assumptions'!$J$29)^(BI$46-1))</f>
        <v>0</v>
      </c>
      <c r="BE172" s="588">
        <f>AND(BJ$55&gt;0,SUM($E172:BD172)&lt;'Summary&amp;Assumptions'!$G$32*$B172,$D172&gt;='Summary&amp;Assumptions'!$D$17,BJ$47&gt;=$D172,BJ$47&lt;=EDATE($D172,'Summary&amp;Assumptions'!$G$32))*$B172+AND(BJ$56&lt;'Summary&amp;Assumptions'!$J$31,BJ$47&gt;=$FO172,BJ$47&lt;=$FP172)*(('Summary&amp;Assumptions'!$H$25*$C172)*(1+'Summary&amp;Assumptions'!$J$29)^(BJ$46-1))+AND(BJ$56&lt;'Summary&amp;Assumptions'!$J$31,BJ$47&gt;=$FQ172,BJ$47&lt;=$FR172)*(('Summary&amp;Assumptions'!$H$25*$C172)*(1+'Summary&amp;Assumptions'!$J$29)^(BJ$46-1))</f>
        <v>0</v>
      </c>
      <c r="BF172" s="588">
        <f>AND(BK$55&gt;0,SUM($E172:BE172)&lt;'Summary&amp;Assumptions'!$G$32*$B172,$D172&gt;='Summary&amp;Assumptions'!$D$17,BK$47&gt;=$D172,BK$47&lt;=EDATE($D172,'Summary&amp;Assumptions'!$G$32))*$B172+AND(BK$56&lt;'Summary&amp;Assumptions'!$J$31,BK$47&gt;=$FO172,BK$47&lt;=$FP172)*(('Summary&amp;Assumptions'!$H$25*$C172)*(1+'Summary&amp;Assumptions'!$J$29)^(BK$46-1))+AND(BK$56&lt;'Summary&amp;Assumptions'!$J$31,BK$47&gt;=$FQ172,BK$47&lt;=$FR172)*(('Summary&amp;Assumptions'!$H$25*$C172)*(1+'Summary&amp;Assumptions'!$J$29)^(BK$46-1))</f>
        <v>0</v>
      </c>
      <c r="BG172" s="588">
        <f>AND(BL$55&gt;0,SUM($E172:BF172)&lt;'Summary&amp;Assumptions'!$G$32*$B172,$D172&gt;='Summary&amp;Assumptions'!$D$17,BL$47&gt;=$D172,BL$47&lt;=EDATE($D172,'Summary&amp;Assumptions'!$G$32))*$B172+AND(BL$56&lt;'Summary&amp;Assumptions'!$J$31,BL$47&gt;=$FO172,BL$47&lt;=$FP172)*(('Summary&amp;Assumptions'!$H$25*$C172)*(1+'Summary&amp;Assumptions'!$J$29)^(BL$46-1))+AND(BL$56&lt;'Summary&amp;Assumptions'!$J$31,BL$47&gt;=$FQ172,BL$47&lt;=$FR172)*(('Summary&amp;Assumptions'!$H$25*$C172)*(1+'Summary&amp;Assumptions'!$J$29)^(BL$46-1))</f>
        <v>0</v>
      </c>
      <c r="BH172" s="588">
        <f>AND(BM$55&gt;0,SUM($E172:BG172)&lt;'Summary&amp;Assumptions'!$G$32*$B172,$D172&gt;='Summary&amp;Assumptions'!$D$17,BM$47&gt;=$D172,BM$47&lt;=EDATE($D172,'Summary&amp;Assumptions'!$G$32))*$B172+AND(BM$56&lt;'Summary&amp;Assumptions'!$J$31,BM$47&gt;=$FO172,BM$47&lt;=$FP172)*(('Summary&amp;Assumptions'!$H$25*$C172)*(1+'Summary&amp;Assumptions'!$J$29)^(BM$46-1))+AND(BM$56&lt;'Summary&amp;Assumptions'!$J$31,BM$47&gt;=$FQ172,BM$47&lt;=$FR172)*(('Summary&amp;Assumptions'!$H$25*$C172)*(1+'Summary&amp;Assumptions'!$J$29)^(BM$46-1))</f>
        <v>0</v>
      </c>
      <c r="BI172" s="588">
        <f>AND(BN$55&gt;0,SUM($E172:BH172)&lt;'Summary&amp;Assumptions'!$G$32*$B172,$D172&gt;='Summary&amp;Assumptions'!$D$17,BN$47&gt;=$D172,BN$47&lt;=EDATE($D172,'Summary&amp;Assumptions'!$G$32))*$B172+AND(BN$56&lt;'Summary&amp;Assumptions'!$J$31,BN$47&gt;=$FO172,BN$47&lt;=$FP172)*(('Summary&amp;Assumptions'!$H$25*$C172)*(1+'Summary&amp;Assumptions'!$J$29)^(BN$46-1))+AND(BN$56&lt;'Summary&amp;Assumptions'!$J$31,BN$47&gt;=$FQ172,BN$47&lt;=$FR172)*(('Summary&amp;Assumptions'!$H$25*$C172)*(1+'Summary&amp;Assumptions'!$J$29)^(BN$46-1))</f>
        <v>0</v>
      </c>
      <c r="BJ172" s="588">
        <f>AND(BO$55&gt;0,SUM($E172:BI172)&lt;'Summary&amp;Assumptions'!$G$32*$B172,$D172&gt;='Summary&amp;Assumptions'!$D$17,BO$47&gt;=$D172,BO$47&lt;=EDATE($D172,'Summary&amp;Assumptions'!$G$32))*$B172+AND(BO$56&lt;'Summary&amp;Assumptions'!$J$31,BO$47&gt;=$FO172,BO$47&lt;=$FP172)*(('Summary&amp;Assumptions'!$H$25*$C172)*(1+'Summary&amp;Assumptions'!$J$29)^(BO$46-1))+AND(BO$56&lt;'Summary&amp;Assumptions'!$J$31,BO$47&gt;=$FQ172,BO$47&lt;=$FR172)*(('Summary&amp;Assumptions'!$H$25*$C172)*(1+'Summary&amp;Assumptions'!$J$29)^(BO$46-1))</f>
        <v>0</v>
      </c>
      <c r="BK172" s="588">
        <f>AND(BP$55&gt;0,SUM($E172:BJ172)&lt;'Summary&amp;Assumptions'!$G$32*$B172,$D172&gt;='Summary&amp;Assumptions'!$D$17,BP$47&gt;=$D172,BP$47&lt;=EDATE($D172,'Summary&amp;Assumptions'!$G$32))*$B172+AND(BP$56&lt;'Summary&amp;Assumptions'!$J$31,BP$47&gt;=$FO172,BP$47&lt;=$FP172)*(('Summary&amp;Assumptions'!$H$25*$C172)*(1+'Summary&amp;Assumptions'!$J$29)^(BP$46-1))+AND(BP$56&lt;'Summary&amp;Assumptions'!$J$31,BP$47&gt;=$FQ172,BP$47&lt;=$FR172)*(('Summary&amp;Assumptions'!$H$25*$C172)*(1+'Summary&amp;Assumptions'!$J$29)^(BP$46-1))</f>
        <v>0</v>
      </c>
      <c r="BL172" s="588">
        <f>AND(BQ$55&gt;0,SUM($E172:BK172)&lt;'Summary&amp;Assumptions'!$G$32*$B172,$D172&gt;='Summary&amp;Assumptions'!$D$17,BQ$47&gt;=$D172,BQ$47&lt;=EDATE($D172,'Summary&amp;Assumptions'!$G$32))*$B172+AND(BQ$56&lt;'Summary&amp;Assumptions'!$J$31,BQ$47&gt;=$FO172,BQ$47&lt;=$FP172)*(('Summary&amp;Assumptions'!$H$25*$C172)*(1+'Summary&amp;Assumptions'!$J$29)^(BQ$46-1))+AND(BQ$56&lt;'Summary&amp;Assumptions'!$J$31,BQ$47&gt;=$FQ172,BQ$47&lt;=$FR172)*(('Summary&amp;Assumptions'!$H$25*$C172)*(1+'Summary&amp;Assumptions'!$J$29)^(BQ$46-1))</f>
        <v>0</v>
      </c>
      <c r="BM172" s="588">
        <f>AND(BR$55&gt;0,SUM($E172:BL172)&lt;'Summary&amp;Assumptions'!$G$32*$B172,$D172&gt;='Summary&amp;Assumptions'!$D$17,BR$47&gt;=$D172,BR$47&lt;=EDATE($D172,'Summary&amp;Assumptions'!$G$32))*$B172+AND(BR$56&lt;'Summary&amp;Assumptions'!$J$31,BR$47&gt;=$FO172,BR$47&lt;=$FP172)*(('Summary&amp;Assumptions'!$H$25*$C172)*(1+'Summary&amp;Assumptions'!$J$29)^(BR$46-1))+AND(BR$56&lt;'Summary&amp;Assumptions'!$J$31,BR$47&gt;=$FQ172,BR$47&lt;=$FR172)*(('Summary&amp;Assumptions'!$H$25*$C172)*(1+'Summary&amp;Assumptions'!$J$29)^(BR$46-1))</f>
        <v>0</v>
      </c>
      <c r="BN172" s="588">
        <f>AND(BS$55&gt;0,SUM($E172:BM172)&lt;'Summary&amp;Assumptions'!$G$32*$B172,$D172&gt;='Summary&amp;Assumptions'!$D$17,BS$47&gt;=$D172,BS$47&lt;=EDATE($D172,'Summary&amp;Assumptions'!$G$32))*$B172+AND(BS$56&lt;'Summary&amp;Assumptions'!$J$31,BS$47&gt;=$FO172,BS$47&lt;=$FP172)*(('Summary&amp;Assumptions'!$H$25*$C172)*(1+'Summary&amp;Assumptions'!$J$29)^(BS$46-1))+AND(BS$56&lt;'Summary&amp;Assumptions'!$J$31,BS$47&gt;=$FQ172,BS$47&lt;=$FR172)*(('Summary&amp;Assumptions'!$H$25*$C172)*(1+'Summary&amp;Assumptions'!$J$29)^(BS$46-1))</f>
        <v>0</v>
      </c>
      <c r="BO172" s="588">
        <f>AND(BT$55&gt;0,SUM($E172:BN172)&lt;'Summary&amp;Assumptions'!$G$32*$B172,$D172&gt;='Summary&amp;Assumptions'!$D$17,BT$47&gt;=$D172,BT$47&lt;=EDATE($D172,'Summary&amp;Assumptions'!$G$32))*$B172+AND(BT$56&lt;'Summary&amp;Assumptions'!$J$31,BT$47&gt;=$FO172,BT$47&lt;=$FP172)*(('Summary&amp;Assumptions'!$H$25*$C172)*(1+'Summary&amp;Assumptions'!$J$29)^(BT$46-1))+AND(BT$56&lt;'Summary&amp;Assumptions'!$J$31,BT$47&gt;=$FQ172,BT$47&lt;=$FR172)*(('Summary&amp;Assumptions'!$H$25*$C172)*(1+'Summary&amp;Assumptions'!$J$29)^(BT$46-1))</f>
        <v>0</v>
      </c>
      <c r="BP172" s="588">
        <f>AND(BU$55&gt;0,SUM($E172:BO172)&lt;'Summary&amp;Assumptions'!$G$32*$B172,$D172&gt;='Summary&amp;Assumptions'!$D$17,BU$47&gt;=$D172,BU$47&lt;=EDATE($D172,'Summary&amp;Assumptions'!$G$32))*$B172+AND(BU$56&lt;'Summary&amp;Assumptions'!$J$31,BU$47&gt;=$FO172,BU$47&lt;=$FP172)*(('Summary&amp;Assumptions'!$H$25*$C172)*(1+'Summary&amp;Assumptions'!$J$29)^(BU$46-1))+AND(BU$56&lt;'Summary&amp;Assumptions'!$J$31,BU$47&gt;=$FQ172,BU$47&lt;=$FR172)*(('Summary&amp;Assumptions'!$H$25*$C172)*(1+'Summary&amp;Assumptions'!$J$29)^(BU$46-1))</f>
        <v>0</v>
      </c>
      <c r="BQ172" s="588">
        <f>AND(BV$55&gt;0,SUM($E172:BP172)&lt;'Summary&amp;Assumptions'!$G$32*$B172,$D172&gt;='Summary&amp;Assumptions'!$D$17,BV$47&gt;=$D172,BV$47&lt;=EDATE($D172,'Summary&amp;Assumptions'!$G$32))*$B172+AND(BV$56&lt;'Summary&amp;Assumptions'!$J$31,BV$47&gt;=$FO172,BV$47&lt;=$FP172)*(('Summary&amp;Assumptions'!$H$25*$C172)*(1+'Summary&amp;Assumptions'!$J$29)^(BV$46-1))+AND(BV$56&lt;'Summary&amp;Assumptions'!$J$31,BV$47&gt;=$FQ172,BV$47&lt;=$FR172)*(('Summary&amp;Assumptions'!$H$25*$C172)*(1+'Summary&amp;Assumptions'!$J$29)^(BV$46-1))</f>
        <v>0</v>
      </c>
      <c r="BR172" s="588">
        <f>AND(BW$55&gt;0,SUM($E172:BQ172)&lt;'Summary&amp;Assumptions'!$G$32*$B172,$D172&gt;='Summary&amp;Assumptions'!$D$17,BW$47&gt;=$D172,BW$47&lt;=EDATE($D172,'Summary&amp;Assumptions'!$G$32))*$B172+AND(BW$56&lt;'Summary&amp;Assumptions'!$J$31,BW$47&gt;=$FO172,BW$47&lt;=$FP172)*(('Summary&amp;Assumptions'!$H$25*$C172)*(1+'Summary&amp;Assumptions'!$J$29)^(BW$46-1))+AND(BW$56&lt;'Summary&amp;Assumptions'!$J$31,BW$47&gt;=$FQ172,BW$47&lt;=$FR172)*(('Summary&amp;Assumptions'!$H$25*$C172)*(1+'Summary&amp;Assumptions'!$J$29)^(BW$46-1))</f>
        <v>0</v>
      </c>
      <c r="BS172" s="588">
        <f>AND(BX$55&gt;0,SUM($E172:BR172)&lt;'Summary&amp;Assumptions'!$G$32*$B172,$D172&gt;='Summary&amp;Assumptions'!$D$17,BX$47&gt;=$D172,BX$47&lt;=EDATE($D172,'Summary&amp;Assumptions'!$G$32))*$B172+AND(BX$56&lt;'Summary&amp;Assumptions'!$J$31,BX$47&gt;=$FO172,BX$47&lt;=$FP172)*(('Summary&amp;Assumptions'!$H$25*$C172)*(1+'Summary&amp;Assumptions'!$J$29)^(BX$46-1))+AND(BX$56&lt;'Summary&amp;Assumptions'!$J$31,BX$47&gt;=$FQ172,BX$47&lt;=$FR172)*(('Summary&amp;Assumptions'!$H$25*$C172)*(1+'Summary&amp;Assumptions'!$J$29)^(BX$46-1))</f>
        <v>0</v>
      </c>
      <c r="BT172" s="588">
        <f>AND(BY$55&gt;0,SUM($E172:BS172)&lt;'Summary&amp;Assumptions'!$G$32*$B172,$D172&gt;='Summary&amp;Assumptions'!$D$17,BY$47&gt;=$D172,BY$47&lt;=EDATE($D172,'Summary&amp;Assumptions'!$G$32))*$B172+AND(BY$56&lt;'Summary&amp;Assumptions'!$J$31,BY$47&gt;=$FO172,BY$47&lt;=$FP172)*(('Summary&amp;Assumptions'!$H$25*$C172)*(1+'Summary&amp;Assumptions'!$J$29)^(BY$46-1))+AND(BY$56&lt;'Summary&amp;Assumptions'!$J$31,BY$47&gt;=$FQ172,BY$47&lt;=$FR172)*(('Summary&amp;Assumptions'!$H$25*$C172)*(1+'Summary&amp;Assumptions'!$J$29)^(BY$46-1))</f>
        <v>0</v>
      </c>
      <c r="BU172" s="588">
        <f>AND(BZ$55&gt;0,SUM($E172:BT172)&lt;'Summary&amp;Assumptions'!$G$32*$B172,$D172&gt;='Summary&amp;Assumptions'!$D$17,BZ$47&gt;=$D172,BZ$47&lt;=EDATE($D172,'Summary&amp;Assumptions'!$G$32))*$B172+AND(BZ$56&lt;'Summary&amp;Assumptions'!$J$31,BZ$47&gt;=$FO172,BZ$47&lt;=$FP172)*(('Summary&amp;Assumptions'!$H$25*$C172)*(1+'Summary&amp;Assumptions'!$J$29)^(BZ$46-1))+AND(BZ$56&lt;'Summary&amp;Assumptions'!$J$31,BZ$47&gt;=$FQ172,BZ$47&lt;=$FR172)*(('Summary&amp;Assumptions'!$H$25*$C172)*(1+'Summary&amp;Assumptions'!$J$29)^(BZ$46-1))</f>
        <v>0</v>
      </c>
      <c r="BV172" s="588">
        <f>AND(CA$55&gt;0,SUM($E172:BU172)&lt;'Summary&amp;Assumptions'!$G$32*$B172,$D172&gt;='Summary&amp;Assumptions'!$D$17,CA$47&gt;=$D172,CA$47&lt;=EDATE($D172,'Summary&amp;Assumptions'!$G$32))*$B172+AND(CA$56&lt;'Summary&amp;Assumptions'!$J$31,CA$47&gt;=$FO172,CA$47&lt;=$FP172)*(('Summary&amp;Assumptions'!$H$25*$C172)*(1+'Summary&amp;Assumptions'!$J$29)^(CA$46-1))+AND(CA$56&lt;'Summary&amp;Assumptions'!$J$31,CA$47&gt;=$FQ172,CA$47&lt;=$FR172)*(('Summary&amp;Assumptions'!$H$25*$C172)*(1+'Summary&amp;Assumptions'!$J$29)^(CA$46-1))</f>
        <v>0</v>
      </c>
      <c r="BW172" s="588">
        <f>AND(CB$55&gt;0,SUM($E172:BV172)&lt;'Summary&amp;Assumptions'!$G$32*$B172,$D172&gt;='Summary&amp;Assumptions'!$D$17,CB$47&gt;=$D172,CB$47&lt;=EDATE($D172,'Summary&amp;Assumptions'!$G$32))*$B172+AND(CB$56&lt;'Summary&amp;Assumptions'!$J$31,CB$47&gt;=$FO172,CB$47&lt;=$FP172)*(('Summary&amp;Assumptions'!$H$25*$C172)*(1+'Summary&amp;Assumptions'!$J$29)^(CB$46-1))+AND(CB$56&lt;'Summary&amp;Assumptions'!$J$31,CB$47&gt;=$FQ172,CB$47&lt;=$FR172)*(('Summary&amp;Assumptions'!$H$25*$C172)*(1+'Summary&amp;Assumptions'!$J$29)^(CB$46-1))</f>
        <v>0</v>
      </c>
      <c r="BX172" s="588">
        <f>AND(CC$55&gt;0,SUM($E172:BW172)&lt;'Summary&amp;Assumptions'!$G$32*$B172,$D172&gt;='Summary&amp;Assumptions'!$D$17,CC$47&gt;=$D172,CC$47&lt;=EDATE($D172,'Summary&amp;Assumptions'!$G$32))*$B172+AND(CC$56&lt;'Summary&amp;Assumptions'!$J$31,CC$47&gt;=$FO172,CC$47&lt;=$FP172)*(('Summary&amp;Assumptions'!$H$25*$C172)*(1+'Summary&amp;Assumptions'!$J$29)^(CC$46-1))+AND(CC$56&lt;'Summary&amp;Assumptions'!$J$31,CC$47&gt;=$FQ172,CC$47&lt;=$FR172)*(('Summary&amp;Assumptions'!$H$25*$C172)*(1+'Summary&amp;Assumptions'!$J$29)^(CC$46-1))</f>
        <v>0</v>
      </c>
      <c r="BY172" s="588">
        <f>AND(CD$55&gt;0,SUM($E172:BX172)&lt;'Summary&amp;Assumptions'!$G$32*$B172,$D172&gt;='Summary&amp;Assumptions'!$D$17,CD$47&gt;=$D172,CD$47&lt;=EDATE($D172,'Summary&amp;Assumptions'!$G$32))*$B172+AND(CD$56&lt;'Summary&amp;Assumptions'!$J$31,CD$47&gt;=$FO172,CD$47&lt;=$FP172)*(('Summary&amp;Assumptions'!$H$25*$C172)*(1+'Summary&amp;Assumptions'!$J$29)^(CD$46-1))+AND(CD$56&lt;'Summary&amp;Assumptions'!$J$31,CD$47&gt;=$FQ172,CD$47&lt;=$FR172)*(('Summary&amp;Assumptions'!$H$25*$C172)*(1+'Summary&amp;Assumptions'!$J$29)^(CD$46-1))</f>
        <v>0</v>
      </c>
      <c r="BZ172" s="588">
        <f>AND(CE$55&gt;0,SUM($E172:BY172)&lt;'Summary&amp;Assumptions'!$G$32*$B172,$D172&gt;='Summary&amp;Assumptions'!$D$17,CE$47&gt;=$D172,CE$47&lt;=EDATE($D172,'Summary&amp;Assumptions'!$G$32))*$B172+AND(CE$56&lt;'Summary&amp;Assumptions'!$J$31,CE$47&gt;=$FO172,CE$47&lt;=$FP172)*(('Summary&amp;Assumptions'!$H$25*$C172)*(1+'Summary&amp;Assumptions'!$J$29)^(CE$46-1))+AND(CE$56&lt;'Summary&amp;Assumptions'!$J$31,CE$47&gt;=$FQ172,CE$47&lt;=$FR172)*(('Summary&amp;Assumptions'!$H$25*$C172)*(1+'Summary&amp;Assumptions'!$J$29)^(CE$46-1))</f>
        <v>0</v>
      </c>
      <c r="CA172" s="588">
        <f>AND(CF$55&gt;0,SUM($E172:BZ172)&lt;'Summary&amp;Assumptions'!$G$32*$B172,$D172&gt;='Summary&amp;Assumptions'!$D$17,CF$47&gt;=$D172,CF$47&lt;=EDATE($D172,'Summary&amp;Assumptions'!$G$32))*$B172+AND(CF$56&lt;'Summary&amp;Assumptions'!$J$31,CF$47&gt;=$FO172,CF$47&lt;=$FP172)*(('Summary&amp;Assumptions'!$H$25*$C172)*(1+'Summary&amp;Assumptions'!$J$29)^(CF$46-1))+AND(CF$56&lt;'Summary&amp;Assumptions'!$J$31,CF$47&gt;=$FQ172,CF$47&lt;=$FR172)*(('Summary&amp;Assumptions'!$H$25*$C172)*(1+'Summary&amp;Assumptions'!$J$29)^(CF$46-1))</f>
        <v>0</v>
      </c>
      <c r="CB172" s="588">
        <f>AND(CG$55&gt;0,SUM($E172:CA172)&lt;'Summary&amp;Assumptions'!$G$32*$B172,$D172&gt;='Summary&amp;Assumptions'!$D$17,CG$47&gt;=$D172,CG$47&lt;=EDATE($D172,'Summary&amp;Assumptions'!$G$32))*$B172+AND(CG$56&lt;'Summary&amp;Assumptions'!$J$31,CG$47&gt;=$FO172,CG$47&lt;=$FP172)*(('Summary&amp;Assumptions'!$H$25*$C172)*(1+'Summary&amp;Assumptions'!$J$29)^(CG$46-1))+AND(CG$56&lt;'Summary&amp;Assumptions'!$J$31,CG$47&gt;=$FQ172,CG$47&lt;=$FR172)*(('Summary&amp;Assumptions'!$H$25*$C172)*(1+'Summary&amp;Assumptions'!$J$29)^(CG$46-1))</f>
        <v>0</v>
      </c>
      <c r="CC172" s="588">
        <f>AND(CH$55&gt;0,SUM($E172:CB172)&lt;'Summary&amp;Assumptions'!$G$32*$B172,$D172&gt;='Summary&amp;Assumptions'!$D$17,CH$47&gt;=$D172,CH$47&lt;=EDATE($D172,'Summary&amp;Assumptions'!$G$32))*$B172+AND(CH$56&lt;'Summary&amp;Assumptions'!$J$31,CH$47&gt;=$FO172,CH$47&lt;=$FP172)*(('Summary&amp;Assumptions'!$H$25*$C172)*(1+'Summary&amp;Assumptions'!$J$29)^(CH$46-1))+AND(CH$56&lt;'Summary&amp;Assumptions'!$J$31,CH$47&gt;=$FQ172,CH$47&lt;=$FR172)*(('Summary&amp;Assumptions'!$H$25*$C172)*(1+'Summary&amp;Assumptions'!$J$29)^(CH$46-1))</f>
        <v>0</v>
      </c>
      <c r="CD172" s="588">
        <f>AND(CI$55&gt;0,SUM($E172:CC172)&lt;'Summary&amp;Assumptions'!$G$32*$B172,$D172&gt;='Summary&amp;Assumptions'!$D$17,CI$47&gt;=$D172,CI$47&lt;=EDATE($D172,'Summary&amp;Assumptions'!$G$32))*$B172+AND(CI$56&lt;'Summary&amp;Assumptions'!$J$31,CI$47&gt;=$FO172,CI$47&lt;=$FP172)*(('Summary&amp;Assumptions'!$H$25*$C172)*(1+'Summary&amp;Assumptions'!$J$29)^(CI$46-1))+AND(CI$56&lt;'Summary&amp;Assumptions'!$J$31,CI$47&gt;=$FQ172,CI$47&lt;=$FR172)*(('Summary&amp;Assumptions'!$H$25*$C172)*(1+'Summary&amp;Assumptions'!$J$29)^(CI$46-1))</f>
        <v>0</v>
      </c>
      <c r="CE172" s="588">
        <f>AND(CJ$55&gt;0,SUM($E172:CD172)&lt;'Summary&amp;Assumptions'!$G$32*$B172,$D172&gt;='Summary&amp;Assumptions'!$D$17,CJ$47&gt;=$D172,CJ$47&lt;=EDATE($D172,'Summary&amp;Assumptions'!$G$32))*$B172+AND(CJ$56&lt;'Summary&amp;Assumptions'!$J$31,CJ$47&gt;=$FO172,CJ$47&lt;=$FP172)*(('Summary&amp;Assumptions'!$H$25*$C172)*(1+'Summary&amp;Assumptions'!$J$29)^(CJ$46-1))+AND(CJ$56&lt;'Summary&amp;Assumptions'!$J$31,CJ$47&gt;=$FQ172,CJ$47&lt;=$FR172)*(('Summary&amp;Assumptions'!$H$25*$C172)*(1+'Summary&amp;Assumptions'!$J$29)^(CJ$46-1))</f>
        <v>0</v>
      </c>
      <c r="CF172" s="588">
        <f>AND(CK$55&gt;0,SUM($E172:CE172)&lt;'Summary&amp;Assumptions'!$G$32*$B172,$D172&gt;='Summary&amp;Assumptions'!$D$17,CK$47&gt;=$D172,CK$47&lt;=EDATE($D172,'Summary&amp;Assumptions'!$G$32))*$B172+AND(CK$56&lt;'Summary&amp;Assumptions'!$J$31,CK$47&gt;=$FO172,CK$47&lt;=$FP172)*(('Summary&amp;Assumptions'!$H$25*$C172)*(1+'Summary&amp;Assumptions'!$J$29)^(CK$46-1))+AND(CK$56&lt;'Summary&amp;Assumptions'!$J$31,CK$47&gt;=$FQ172,CK$47&lt;=$FR172)*(('Summary&amp;Assumptions'!$H$25*$C172)*(1+'Summary&amp;Assumptions'!$J$29)^(CK$46-1))</f>
        <v>0</v>
      </c>
      <c r="CG172" s="588">
        <f>AND(CL$55&gt;0,SUM($E172:CF172)&lt;'Summary&amp;Assumptions'!$G$32*$B172,$D172&gt;='Summary&amp;Assumptions'!$D$17,CL$47&gt;=$D172,CL$47&lt;=EDATE($D172,'Summary&amp;Assumptions'!$G$32))*$B172+AND(CL$56&lt;'Summary&amp;Assumptions'!$J$31,CL$47&gt;=$FO172,CL$47&lt;=$FP172)*(('Summary&amp;Assumptions'!$H$25*$C172)*(1+'Summary&amp;Assumptions'!$J$29)^(CL$46-1))+AND(CL$56&lt;'Summary&amp;Assumptions'!$J$31,CL$47&gt;=$FQ172,CL$47&lt;=$FR172)*(('Summary&amp;Assumptions'!$H$25*$C172)*(1+'Summary&amp;Assumptions'!$J$29)^(CL$46-1))</f>
        <v>0</v>
      </c>
      <c r="CH172" s="588">
        <f>AND(CM$55&gt;0,SUM($E172:CG172)&lt;'Summary&amp;Assumptions'!$G$32*$B172,$D172&gt;='Summary&amp;Assumptions'!$D$17,CM$47&gt;=$D172,CM$47&lt;=EDATE($D172,'Summary&amp;Assumptions'!$G$32))*$B172+AND(CM$56&lt;'Summary&amp;Assumptions'!$J$31,CM$47&gt;=$FO172,CM$47&lt;=$FP172)*(('Summary&amp;Assumptions'!$H$25*$C172)*(1+'Summary&amp;Assumptions'!$J$29)^(CM$46-1))+AND(CM$56&lt;'Summary&amp;Assumptions'!$J$31,CM$47&gt;=$FQ172,CM$47&lt;=$FR172)*(('Summary&amp;Assumptions'!$H$25*$C172)*(1+'Summary&amp;Assumptions'!$J$29)^(CM$46-1))</f>
        <v>0</v>
      </c>
      <c r="CI172" s="588">
        <f>AND(CN$55&gt;0,SUM($E172:CH172)&lt;'Summary&amp;Assumptions'!$G$32*$B172,$D172&gt;='Summary&amp;Assumptions'!$D$17,CN$47&gt;=$D172,CN$47&lt;=EDATE($D172,'Summary&amp;Assumptions'!$G$32))*$B172+AND(CN$56&lt;'Summary&amp;Assumptions'!$J$31,CN$47&gt;=$FO172,CN$47&lt;=$FP172)*(('Summary&amp;Assumptions'!$H$25*$C172)*(1+'Summary&amp;Assumptions'!$J$29)^(CN$46-1))+AND(CN$56&lt;'Summary&amp;Assumptions'!$J$31,CN$47&gt;=$FQ172,CN$47&lt;=$FR172)*(('Summary&amp;Assumptions'!$H$25*$C172)*(1+'Summary&amp;Assumptions'!$J$29)^(CN$46-1))</f>
        <v>0</v>
      </c>
      <c r="CJ172" s="588">
        <f>AND(CO$55&gt;0,SUM($E172:CI172)&lt;'Summary&amp;Assumptions'!$G$32*$B172,$D172&gt;='Summary&amp;Assumptions'!$D$17,CO$47&gt;=$D172,CO$47&lt;=EDATE($D172,'Summary&amp;Assumptions'!$G$32))*$B172+AND(CO$56&lt;'Summary&amp;Assumptions'!$J$31,CO$47&gt;=$FO172,CO$47&lt;=$FP172)*(('Summary&amp;Assumptions'!$H$25*$C172)*(1+'Summary&amp;Assumptions'!$J$29)^(CO$46-1))+AND(CO$56&lt;'Summary&amp;Assumptions'!$J$31,CO$47&gt;=$FQ172,CO$47&lt;=$FR172)*(('Summary&amp;Assumptions'!$H$25*$C172)*(1+'Summary&amp;Assumptions'!$J$29)^(CO$46-1))</f>
        <v>0</v>
      </c>
      <c r="CK172" s="588">
        <f>AND(CP$55&gt;0,SUM($E172:CJ172)&lt;'Summary&amp;Assumptions'!$G$32*$B172,$D172&gt;='Summary&amp;Assumptions'!$D$17,CP$47&gt;=$D172,CP$47&lt;=EDATE($D172,'Summary&amp;Assumptions'!$G$32))*$B172+AND(CP$56&lt;'Summary&amp;Assumptions'!$J$31,CP$47&gt;=$FO172,CP$47&lt;=$FP172)*(('Summary&amp;Assumptions'!$H$25*$C172)*(1+'Summary&amp;Assumptions'!$J$29)^(CP$46-1))+AND(CP$56&lt;'Summary&amp;Assumptions'!$J$31,CP$47&gt;=$FQ172,CP$47&lt;=$FR172)*(('Summary&amp;Assumptions'!$H$25*$C172)*(1+'Summary&amp;Assumptions'!$J$29)^(CP$46-1))</f>
        <v>0</v>
      </c>
      <c r="CL172" s="588">
        <f>AND(CQ$55&gt;0,SUM($E172:CK172)&lt;'Summary&amp;Assumptions'!$G$32*$B172,$D172&gt;='Summary&amp;Assumptions'!$D$17,CQ$47&gt;=$D172,CQ$47&lt;=EDATE($D172,'Summary&amp;Assumptions'!$G$32))*$B172+AND(CQ$56&lt;'Summary&amp;Assumptions'!$J$31,CQ$47&gt;=$FO172,CQ$47&lt;=$FP172)*(('Summary&amp;Assumptions'!$H$25*$C172)*(1+'Summary&amp;Assumptions'!$J$29)^(CQ$46-1))+AND(CQ$56&lt;'Summary&amp;Assumptions'!$J$31,CQ$47&gt;=$FQ172,CQ$47&lt;=$FR172)*(('Summary&amp;Assumptions'!$H$25*$C172)*(1+'Summary&amp;Assumptions'!$J$29)^(CQ$46-1))</f>
        <v>0</v>
      </c>
      <c r="CM172" s="588">
        <f>AND(CR$55&gt;0,SUM($E172:CL172)&lt;'Summary&amp;Assumptions'!$G$32*$B172,$D172&gt;='Summary&amp;Assumptions'!$D$17,CR$47&gt;=$D172,CR$47&lt;=EDATE($D172,'Summary&amp;Assumptions'!$G$32))*$B172+AND(CR$56&lt;'Summary&amp;Assumptions'!$J$31,CR$47&gt;=$FO172,CR$47&lt;=$FP172)*(('Summary&amp;Assumptions'!$H$25*$C172)*(1+'Summary&amp;Assumptions'!$J$29)^(CR$46-1))+AND(CR$56&lt;'Summary&amp;Assumptions'!$J$31,CR$47&gt;=$FQ172,CR$47&lt;=$FR172)*(('Summary&amp;Assumptions'!$H$25*$C172)*(1+'Summary&amp;Assumptions'!$J$29)^(CR$46-1))</f>
        <v>0</v>
      </c>
      <c r="CN172" s="588">
        <f>AND(CS$55&gt;0,SUM($E172:CM172)&lt;'Summary&amp;Assumptions'!$G$32*$B172,$D172&gt;='Summary&amp;Assumptions'!$D$17,CS$47&gt;=$D172,CS$47&lt;=EDATE($D172,'Summary&amp;Assumptions'!$G$32))*$B172+AND(CS$56&lt;'Summary&amp;Assumptions'!$J$31,CS$47&gt;=$FO172,CS$47&lt;=$FP172)*(('Summary&amp;Assumptions'!$H$25*$C172)*(1+'Summary&amp;Assumptions'!$J$29)^(CS$46-1))+AND(CS$56&lt;'Summary&amp;Assumptions'!$J$31,CS$47&gt;=$FQ172,CS$47&lt;=$FR172)*(('Summary&amp;Assumptions'!$H$25*$C172)*(1+'Summary&amp;Assumptions'!$J$29)^(CS$46-1))</f>
        <v>0</v>
      </c>
      <c r="CO172" s="588">
        <f>AND(CT$55&gt;0,SUM($E172:CN172)&lt;'Summary&amp;Assumptions'!$G$32*$B172,$D172&gt;='Summary&amp;Assumptions'!$D$17,CT$47&gt;=$D172,CT$47&lt;=EDATE($D172,'Summary&amp;Assumptions'!$G$32))*$B172+AND(CT$56&lt;'Summary&amp;Assumptions'!$J$31,CT$47&gt;=$FO172,CT$47&lt;=$FP172)*(('Summary&amp;Assumptions'!$H$25*$C172)*(1+'Summary&amp;Assumptions'!$J$29)^(CT$46-1))+AND(CT$56&lt;'Summary&amp;Assumptions'!$J$31,CT$47&gt;=$FQ172,CT$47&lt;=$FR172)*(('Summary&amp;Assumptions'!$H$25*$C172)*(1+'Summary&amp;Assumptions'!$J$29)^(CT$46-1))</f>
        <v>0</v>
      </c>
      <c r="CP172" s="588">
        <f>AND(CU$55&gt;0,SUM($E172:CO172)&lt;'Summary&amp;Assumptions'!$G$32*$B172,$D172&gt;='Summary&amp;Assumptions'!$D$17,CU$47&gt;=$D172,CU$47&lt;=EDATE($D172,'Summary&amp;Assumptions'!$G$32))*$B172+AND(CU$56&lt;'Summary&amp;Assumptions'!$J$31,CU$47&gt;=$FO172,CU$47&lt;=$FP172)*(('Summary&amp;Assumptions'!$H$25*$C172)*(1+'Summary&amp;Assumptions'!$J$29)^(CU$46-1))+AND(CU$56&lt;'Summary&amp;Assumptions'!$J$31,CU$47&gt;=$FQ172,CU$47&lt;=$FR172)*(('Summary&amp;Assumptions'!$H$25*$C172)*(1+'Summary&amp;Assumptions'!$J$29)^(CU$46-1))</f>
        <v>0</v>
      </c>
      <c r="CQ172" s="588">
        <f>AND(CV$55&gt;0,SUM($E172:CP172)&lt;'Summary&amp;Assumptions'!$G$32*$B172,$D172&gt;='Summary&amp;Assumptions'!$D$17,CV$47&gt;=$D172,CV$47&lt;=EDATE($D172,'Summary&amp;Assumptions'!$G$32))*$B172+AND(CV$56&lt;'Summary&amp;Assumptions'!$J$31,CV$47&gt;=$FO172,CV$47&lt;=$FP172)*(('Summary&amp;Assumptions'!$H$25*$C172)*(1+'Summary&amp;Assumptions'!$J$29)^(CV$46-1))+AND(CV$56&lt;'Summary&amp;Assumptions'!$J$31,CV$47&gt;=$FQ172,CV$47&lt;=$FR172)*(('Summary&amp;Assumptions'!$H$25*$C172)*(1+'Summary&amp;Assumptions'!$J$29)^(CV$46-1))</f>
        <v>0</v>
      </c>
      <c r="CR172" s="588">
        <f>AND(CW$55&gt;0,SUM($E172:CQ172)&lt;'Summary&amp;Assumptions'!$G$32*$B172,$D172&gt;='Summary&amp;Assumptions'!$D$17,CW$47&gt;=$D172,CW$47&lt;=EDATE($D172,'Summary&amp;Assumptions'!$G$32))*$B172+AND(CW$56&lt;'Summary&amp;Assumptions'!$J$31,CW$47&gt;=$FO172,CW$47&lt;=$FP172)*(('Summary&amp;Assumptions'!$H$25*$C172)*(1+'Summary&amp;Assumptions'!$J$29)^(CW$46-1))+AND(CW$56&lt;'Summary&amp;Assumptions'!$J$31,CW$47&gt;=$FQ172,CW$47&lt;=$FR172)*(('Summary&amp;Assumptions'!$H$25*$C172)*(1+'Summary&amp;Assumptions'!$J$29)^(CW$46-1))</f>
        <v>0</v>
      </c>
      <c r="CS172" s="588">
        <f>AND(CX$55&gt;0,SUM($E172:CR172)&lt;'Summary&amp;Assumptions'!$G$32*$B172,$D172&gt;='Summary&amp;Assumptions'!$D$17,CX$47&gt;=$D172,CX$47&lt;=EDATE($D172,'Summary&amp;Assumptions'!$G$32))*$B172+AND(CX$56&lt;'Summary&amp;Assumptions'!$J$31,CX$47&gt;=$FO172,CX$47&lt;=$FP172)*(('Summary&amp;Assumptions'!$H$25*$C172)*(1+'Summary&amp;Assumptions'!$J$29)^(CX$46-1))+AND(CX$56&lt;'Summary&amp;Assumptions'!$J$31,CX$47&gt;=$FQ172,CX$47&lt;=$FR172)*(('Summary&amp;Assumptions'!$H$25*$C172)*(1+'Summary&amp;Assumptions'!$J$29)^(CX$46-1))</f>
        <v>0</v>
      </c>
      <c r="CT172" s="588">
        <f>AND(CY$55&gt;0,SUM($E172:CS172)&lt;'Summary&amp;Assumptions'!$G$32*$B172,$D172&gt;='Summary&amp;Assumptions'!$D$17,CY$47&gt;=$D172,CY$47&lt;=EDATE($D172,'Summary&amp;Assumptions'!$G$32))*$B172+AND(CY$56&lt;'Summary&amp;Assumptions'!$J$31,CY$47&gt;=$FO172,CY$47&lt;=$FP172)*(('Summary&amp;Assumptions'!$H$25*$C172)*(1+'Summary&amp;Assumptions'!$J$29)^(CY$46-1))+AND(CY$56&lt;'Summary&amp;Assumptions'!$J$31,CY$47&gt;=$FQ172,CY$47&lt;=$FR172)*(('Summary&amp;Assumptions'!$H$25*$C172)*(1+'Summary&amp;Assumptions'!$J$29)^(CY$46-1))</f>
        <v>0</v>
      </c>
      <c r="CU172" s="588">
        <f>AND(CZ$55&gt;0,SUM($E172:CT172)&lt;'Summary&amp;Assumptions'!$G$32*$B172,$D172&gt;='Summary&amp;Assumptions'!$D$17,CZ$47&gt;=$D172,CZ$47&lt;=EDATE($D172,'Summary&amp;Assumptions'!$G$32))*$B172+AND(CZ$56&lt;'Summary&amp;Assumptions'!$J$31,CZ$47&gt;=$FO172,CZ$47&lt;=$FP172)*(('Summary&amp;Assumptions'!$H$25*$C172)*(1+'Summary&amp;Assumptions'!$J$29)^(CZ$46-1))+AND(CZ$56&lt;'Summary&amp;Assumptions'!$J$31,CZ$47&gt;=$FQ172,CZ$47&lt;=$FR172)*(('Summary&amp;Assumptions'!$H$25*$C172)*(1+'Summary&amp;Assumptions'!$J$29)^(CZ$46-1))</f>
        <v>0</v>
      </c>
      <c r="CV172" s="588">
        <f>AND(DA$55&gt;0,SUM($E172:CU172)&lt;'Summary&amp;Assumptions'!$G$32*$B172,$D172&gt;='Summary&amp;Assumptions'!$D$17,DA$47&gt;=$D172,DA$47&lt;=EDATE($D172,'Summary&amp;Assumptions'!$G$32))*$B172+AND(DA$56&lt;'Summary&amp;Assumptions'!$J$31,DA$47&gt;=$FO172,DA$47&lt;=$FP172)*(('Summary&amp;Assumptions'!$H$25*$C172)*(1+'Summary&amp;Assumptions'!$J$29)^(DA$46-1))+AND(DA$56&lt;'Summary&amp;Assumptions'!$J$31,DA$47&gt;=$FQ172,DA$47&lt;=$FR172)*(('Summary&amp;Assumptions'!$H$25*$C172)*(1+'Summary&amp;Assumptions'!$J$29)^(DA$46-1))</f>
        <v>0</v>
      </c>
      <c r="CW172" s="588">
        <f>AND(DB$55&gt;0,SUM($E172:CV172)&lt;'Summary&amp;Assumptions'!$G$32*$B172,$D172&gt;='Summary&amp;Assumptions'!$D$17,DB$47&gt;=$D172,DB$47&lt;=EDATE($D172,'Summary&amp;Assumptions'!$G$32))*$B172+AND(DB$56&lt;'Summary&amp;Assumptions'!$J$31,DB$47&gt;=$FO172,DB$47&lt;=$FP172)*(('Summary&amp;Assumptions'!$H$25*$C172)*(1+'Summary&amp;Assumptions'!$J$29)^(DB$46-1))+AND(DB$56&lt;'Summary&amp;Assumptions'!$J$31,DB$47&gt;=$FQ172,DB$47&lt;=$FR172)*(('Summary&amp;Assumptions'!$H$25*$C172)*(1+'Summary&amp;Assumptions'!$J$29)^(DB$46-1))</f>
        <v>0</v>
      </c>
      <c r="CX172" s="588">
        <f>AND(DC$55&gt;0,SUM($E172:CW172)&lt;'Summary&amp;Assumptions'!$G$32*$B172,$D172&gt;='Summary&amp;Assumptions'!$D$17,DC$47&gt;=$D172,DC$47&lt;=EDATE($D172,'Summary&amp;Assumptions'!$G$32))*$B172+AND(DC$56&lt;'Summary&amp;Assumptions'!$J$31,DC$47&gt;=$FO172,DC$47&lt;=$FP172)*(('Summary&amp;Assumptions'!$H$25*$C172)*(1+'Summary&amp;Assumptions'!$J$29)^(DC$46-1))+AND(DC$56&lt;'Summary&amp;Assumptions'!$J$31,DC$47&gt;=$FQ172,DC$47&lt;=$FR172)*(('Summary&amp;Assumptions'!$H$25*$C172)*(1+'Summary&amp;Assumptions'!$J$29)^(DC$46-1))</f>
        <v>0</v>
      </c>
      <c r="CY172" s="588">
        <f>AND(DD$55&gt;0,SUM($E172:CX172)&lt;'Summary&amp;Assumptions'!$G$32*$B172,$D172&gt;='Summary&amp;Assumptions'!$D$17,DD$47&gt;=$D172,DD$47&lt;=EDATE($D172,'Summary&amp;Assumptions'!$G$32))*$B172+AND(DD$56&lt;'Summary&amp;Assumptions'!$J$31,DD$47&gt;=$FO172,DD$47&lt;=$FP172)*(('Summary&amp;Assumptions'!$H$25*$C172)*(1+'Summary&amp;Assumptions'!$J$29)^(DD$46-1))+AND(DD$56&lt;'Summary&amp;Assumptions'!$J$31,DD$47&gt;=$FQ172,DD$47&lt;=$FR172)*(('Summary&amp;Assumptions'!$H$25*$C172)*(1+'Summary&amp;Assumptions'!$J$29)^(DD$46-1))</f>
        <v>0</v>
      </c>
      <c r="CZ172" s="588">
        <f>AND(DE$55&gt;0,SUM($E172:CY172)&lt;'Summary&amp;Assumptions'!$G$32*$B172,$D172&gt;='Summary&amp;Assumptions'!$D$17,DE$47&gt;=$D172,DE$47&lt;=EDATE($D172,'Summary&amp;Assumptions'!$G$32))*$B172+AND(DE$56&lt;'Summary&amp;Assumptions'!$J$31,DE$47&gt;=$FO172,DE$47&lt;=$FP172)*(('Summary&amp;Assumptions'!$H$25*$C172)*(1+'Summary&amp;Assumptions'!$J$29)^(DE$46-1))+AND(DE$56&lt;'Summary&amp;Assumptions'!$J$31,DE$47&gt;=$FQ172,DE$47&lt;=$FR172)*(('Summary&amp;Assumptions'!$H$25*$C172)*(1+'Summary&amp;Assumptions'!$J$29)^(DE$46-1))</f>
        <v>0</v>
      </c>
      <c r="DA172" s="588">
        <f>AND(DF$55&gt;0,SUM($E172:CZ172)&lt;'Summary&amp;Assumptions'!$G$32*$B172,$D172&gt;='Summary&amp;Assumptions'!$D$17,DF$47&gt;=$D172,DF$47&lt;=EDATE($D172,'Summary&amp;Assumptions'!$G$32))*$B172+AND(DF$56&lt;'Summary&amp;Assumptions'!$J$31,DF$47&gt;=$FO172,DF$47&lt;=$FP172)*(('Summary&amp;Assumptions'!$H$25*$C172)*(1+'Summary&amp;Assumptions'!$J$29)^(DF$46-1))+AND(DF$56&lt;'Summary&amp;Assumptions'!$J$31,DF$47&gt;=$FQ172,DF$47&lt;=$FR172)*(('Summary&amp;Assumptions'!$H$25*$C172)*(1+'Summary&amp;Assumptions'!$J$29)^(DF$46-1))</f>
        <v>0</v>
      </c>
      <c r="DB172" s="588">
        <f>AND(DG$55&gt;0,SUM($E172:DA172)&lt;'Summary&amp;Assumptions'!$G$32*$B172,$D172&gt;='Summary&amp;Assumptions'!$D$17,DG$47&gt;=$D172,DG$47&lt;=EDATE($D172,'Summary&amp;Assumptions'!$G$32))*$B172+AND(DG$56&lt;'Summary&amp;Assumptions'!$J$31,DG$47&gt;=$FO172,DG$47&lt;=$FP172)*(('Summary&amp;Assumptions'!$H$25*$C172)*(1+'Summary&amp;Assumptions'!$J$29)^(DG$46-1))+AND(DG$56&lt;'Summary&amp;Assumptions'!$J$31,DG$47&gt;=$FQ172,DG$47&lt;=$FR172)*(('Summary&amp;Assumptions'!$H$25*$C172)*(1+'Summary&amp;Assumptions'!$J$29)^(DG$46-1))</f>
        <v>0</v>
      </c>
      <c r="DC172" s="588">
        <f>AND(DH$55&gt;0,SUM($E172:DB172)&lt;'Summary&amp;Assumptions'!$G$32*$B172,$D172&gt;='Summary&amp;Assumptions'!$D$17,DH$47&gt;=$D172,DH$47&lt;=EDATE($D172,'Summary&amp;Assumptions'!$G$32))*$B172+AND(DH$56&lt;'Summary&amp;Assumptions'!$J$31,DH$47&gt;=$FO172,DH$47&lt;=$FP172)*(('Summary&amp;Assumptions'!$H$25*$C172)*(1+'Summary&amp;Assumptions'!$J$29)^(DH$46-1))+AND(DH$56&lt;'Summary&amp;Assumptions'!$J$31,DH$47&gt;=$FQ172,DH$47&lt;=$FR172)*(('Summary&amp;Assumptions'!$H$25*$C172)*(1+'Summary&amp;Assumptions'!$J$29)^(DH$46-1))</f>
        <v>0</v>
      </c>
      <c r="DD172" s="588">
        <f>AND(DI$55&gt;0,SUM($E172:DC172)&lt;'Summary&amp;Assumptions'!$G$32*$B172,$D172&gt;='Summary&amp;Assumptions'!$D$17,DI$47&gt;=$D172,DI$47&lt;=EDATE($D172,'Summary&amp;Assumptions'!$G$32))*$B172+AND(DI$56&lt;'Summary&amp;Assumptions'!$J$31,DI$47&gt;=$FO172,DI$47&lt;=$FP172)*(('Summary&amp;Assumptions'!$H$25*$C172)*(1+'Summary&amp;Assumptions'!$J$29)^(DI$46-1))+AND(DI$56&lt;'Summary&amp;Assumptions'!$J$31,DI$47&gt;=$FQ172,DI$47&lt;=$FR172)*(('Summary&amp;Assumptions'!$H$25*$C172)*(1+'Summary&amp;Assumptions'!$J$29)^(DI$46-1))</f>
        <v>0</v>
      </c>
      <c r="DE172" s="588">
        <f>AND(DJ$55&gt;0,SUM($E172:DD172)&lt;'Summary&amp;Assumptions'!$G$32*$B172,$D172&gt;='Summary&amp;Assumptions'!$D$17,DJ$47&gt;=$D172,DJ$47&lt;=EDATE($D172,'Summary&amp;Assumptions'!$G$32))*$B172+AND(DJ$56&lt;'Summary&amp;Assumptions'!$J$31,DJ$47&gt;=$FO172,DJ$47&lt;=$FP172)*(('Summary&amp;Assumptions'!$H$25*$C172)*(1+'Summary&amp;Assumptions'!$J$29)^(DJ$46-1))+AND(DJ$56&lt;'Summary&amp;Assumptions'!$J$31,DJ$47&gt;=$FQ172,DJ$47&lt;=$FR172)*(('Summary&amp;Assumptions'!$H$25*$C172)*(1+'Summary&amp;Assumptions'!$J$29)^(DJ$46-1))</f>
        <v>0</v>
      </c>
      <c r="DF172" s="588">
        <f>AND(DK$55&gt;0,SUM($E172:DE172)&lt;'Summary&amp;Assumptions'!$G$32*$B172,$D172&gt;='Summary&amp;Assumptions'!$D$17,DK$47&gt;=$D172,DK$47&lt;=EDATE($D172,'Summary&amp;Assumptions'!$G$32))*$B172+AND(DK$56&lt;'Summary&amp;Assumptions'!$J$31,DK$47&gt;=$FO172,DK$47&lt;=$FP172)*(('Summary&amp;Assumptions'!$H$25*$C172)*(1+'Summary&amp;Assumptions'!$J$29)^(DK$46-1))+AND(DK$56&lt;'Summary&amp;Assumptions'!$J$31,DK$47&gt;=$FQ172,DK$47&lt;=$FR172)*(('Summary&amp;Assumptions'!$H$25*$C172)*(1+'Summary&amp;Assumptions'!$J$29)^(DK$46-1))</f>
        <v>0</v>
      </c>
      <c r="DG172" s="588">
        <f>AND(DL$55&gt;0,SUM($E172:DF172)&lt;'Summary&amp;Assumptions'!$G$32*$B172,$D172&gt;='Summary&amp;Assumptions'!$D$17,DL$47&gt;=$D172,DL$47&lt;=EDATE($D172,'Summary&amp;Assumptions'!$G$32))*$B172+AND(DL$56&lt;'Summary&amp;Assumptions'!$J$31,DL$47&gt;=$FO172,DL$47&lt;=$FP172)*(('Summary&amp;Assumptions'!$H$25*$C172)*(1+'Summary&amp;Assumptions'!$J$29)^(DL$46-1))+AND(DL$56&lt;'Summary&amp;Assumptions'!$J$31,DL$47&gt;=$FQ172,DL$47&lt;=$FR172)*(('Summary&amp;Assumptions'!$H$25*$C172)*(1+'Summary&amp;Assumptions'!$J$29)^(DL$46-1))</f>
        <v>0</v>
      </c>
      <c r="DH172" s="588">
        <f>AND(DM$55&gt;0,SUM($E172:DG172)&lt;'Summary&amp;Assumptions'!$G$32*$B172,$D172&gt;='Summary&amp;Assumptions'!$D$17,DM$47&gt;=$D172,DM$47&lt;=EDATE($D172,'Summary&amp;Assumptions'!$G$32))*$B172+AND(DM$56&lt;'Summary&amp;Assumptions'!$J$31,DM$47&gt;=$FO172,DM$47&lt;=$FP172)*(('Summary&amp;Assumptions'!$H$25*$C172)*(1+'Summary&amp;Assumptions'!$J$29)^(DM$46-1))+AND(DM$56&lt;'Summary&amp;Assumptions'!$J$31,DM$47&gt;=$FQ172,DM$47&lt;=$FR172)*(('Summary&amp;Assumptions'!$H$25*$C172)*(1+'Summary&amp;Assumptions'!$J$29)^(DM$46-1))</f>
        <v>0</v>
      </c>
      <c r="DI172" s="588">
        <f>AND(DN$55&gt;0,SUM($E172:DH172)&lt;'Summary&amp;Assumptions'!$G$32*$B172,$D172&gt;='Summary&amp;Assumptions'!$D$17,DN$47&gt;=$D172,DN$47&lt;=EDATE($D172,'Summary&amp;Assumptions'!$G$32))*$B172+AND(DN$56&lt;'Summary&amp;Assumptions'!$J$31,DN$47&gt;=$FO172,DN$47&lt;=$FP172)*(('Summary&amp;Assumptions'!$H$25*$C172)*(1+'Summary&amp;Assumptions'!$J$29)^(DN$46-1))+AND(DN$56&lt;'Summary&amp;Assumptions'!$J$31,DN$47&gt;=$FQ172,DN$47&lt;=$FR172)*(('Summary&amp;Assumptions'!$H$25*$C172)*(1+'Summary&amp;Assumptions'!$J$29)^(DN$46-1))</f>
        <v>0</v>
      </c>
      <c r="DJ172" s="588">
        <f>AND(DO$55&gt;0,SUM($E172:DI172)&lt;'Summary&amp;Assumptions'!$G$32*$B172,$D172&gt;='Summary&amp;Assumptions'!$D$17,DO$47&gt;=$D172,DO$47&lt;=EDATE($D172,'Summary&amp;Assumptions'!$G$32))*$B172+AND(DO$56&lt;'Summary&amp;Assumptions'!$J$31,DO$47&gt;=$FO172,DO$47&lt;=$FP172)*(('Summary&amp;Assumptions'!$H$25*$C172)*(1+'Summary&amp;Assumptions'!$J$29)^(DO$46-1))+AND(DO$56&lt;'Summary&amp;Assumptions'!$J$31,DO$47&gt;=$FQ172,DO$47&lt;=$FR172)*(('Summary&amp;Assumptions'!$H$25*$C172)*(1+'Summary&amp;Assumptions'!$J$29)^(DO$46-1))</f>
        <v>0</v>
      </c>
      <c r="DK172" s="588">
        <f>AND(DP$55&gt;0,SUM($E172:DJ172)&lt;'Summary&amp;Assumptions'!$G$32*$B172,$D172&gt;='Summary&amp;Assumptions'!$D$17,DP$47&gt;=$D172,DP$47&lt;=EDATE($D172,'Summary&amp;Assumptions'!$G$32))*$B172+AND(DP$56&lt;'Summary&amp;Assumptions'!$J$31,DP$47&gt;=$FO172,DP$47&lt;=$FP172)*(('Summary&amp;Assumptions'!$H$25*$C172)*(1+'Summary&amp;Assumptions'!$J$29)^(DP$46-1))+AND(DP$56&lt;'Summary&amp;Assumptions'!$J$31,DP$47&gt;=$FQ172,DP$47&lt;=$FR172)*(('Summary&amp;Assumptions'!$H$25*$C172)*(1+'Summary&amp;Assumptions'!$J$29)^(DP$46-1))</f>
        <v>0</v>
      </c>
      <c r="DL172" s="588">
        <f>AND(DQ$55&gt;0,SUM($E172:DK172)&lt;'Summary&amp;Assumptions'!$G$32*$B172,$D172&gt;='Summary&amp;Assumptions'!$D$17,DQ$47&gt;=$D172,DQ$47&lt;=EDATE($D172,'Summary&amp;Assumptions'!$G$32))*$B172+AND(DQ$56&lt;'Summary&amp;Assumptions'!$J$31,DQ$47&gt;=$FO172,DQ$47&lt;=$FP172)*(('Summary&amp;Assumptions'!$H$25*$C172)*(1+'Summary&amp;Assumptions'!$J$29)^(DQ$46-1))+AND(DQ$56&lt;'Summary&amp;Assumptions'!$J$31,DQ$47&gt;=$FQ172,DQ$47&lt;=$FR172)*(('Summary&amp;Assumptions'!$H$25*$C172)*(1+'Summary&amp;Assumptions'!$J$29)^(DQ$46-1))</f>
        <v>0</v>
      </c>
      <c r="DM172" s="588">
        <f>AND(DR$55&gt;0,SUM($E172:DL172)&lt;'Summary&amp;Assumptions'!$G$32*$B172,$D172&gt;='Summary&amp;Assumptions'!$D$17,DR$47&gt;=$D172,DR$47&lt;=EDATE($D172,'Summary&amp;Assumptions'!$G$32))*$B172+AND(DR$56&lt;'Summary&amp;Assumptions'!$J$31,DR$47&gt;=$FO172,DR$47&lt;=$FP172)*(('Summary&amp;Assumptions'!$H$25*$C172)*(1+'Summary&amp;Assumptions'!$J$29)^(DR$46-1))+AND(DR$56&lt;'Summary&amp;Assumptions'!$J$31,DR$47&gt;=$FQ172,DR$47&lt;=$FR172)*(('Summary&amp;Assumptions'!$H$25*$C172)*(1+'Summary&amp;Assumptions'!$J$29)^(DR$46-1))</f>
        <v>0</v>
      </c>
      <c r="DN172" s="588">
        <f>AND(DS$55&gt;0,SUM($E172:DM172)&lt;'Summary&amp;Assumptions'!$G$32*$B172,$D172&gt;='Summary&amp;Assumptions'!$D$17,DS$47&gt;=$D172,DS$47&lt;=EDATE($D172,'Summary&amp;Assumptions'!$G$32))*$B172+AND(DS$56&lt;'Summary&amp;Assumptions'!$J$31,DS$47&gt;=$FO172,DS$47&lt;=$FP172)*(('Summary&amp;Assumptions'!$H$25*$C172)*(1+'Summary&amp;Assumptions'!$J$29)^(DS$46-1))+AND(DS$56&lt;'Summary&amp;Assumptions'!$J$31,DS$47&gt;=$FQ172,DS$47&lt;=$FR172)*(('Summary&amp;Assumptions'!$H$25*$C172)*(1+'Summary&amp;Assumptions'!$J$29)^(DS$46-1))</f>
        <v>0</v>
      </c>
      <c r="DO172" s="588">
        <f>AND(DT$55&gt;0,SUM($E172:DN172)&lt;'Summary&amp;Assumptions'!$G$32*$B172,$D172&gt;='Summary&amp;Assumptions'!$D$17,DT$47&gt;=$D172,DT$47&lt;=EDATE($D172,'Summary&amp;Assumptions'!$G$32))*$B172+AND(DT$56&lt;'Summary&amp;Assumptions'!$J$31,DT$47&gt;=$FO172,DT$47&lt;=$FP172)*(('Summary&amp;Assumptions'!$H$25*$C172)*(1+'Summary&amp;Assumptions'!$J$29)^(DT$46-1))+AND(DT$56&lt;'Summary&amp;Assumptions'!$J$31,DT$47&gt;=$FQ172,DT$47&lt;=$FR172)*(('Summary&amp;Assumptions'!$H$25*$C172)*(1+'Summary&amp;Assumptions'!$J$29)^(DT$46-1))</f>
        <v>0</v>
      </c>
      <c r="DP172" s="588">
        <f>AND(DU$55&gt;0,SUM($E172:DO172)&lt;'Summary&amp;Assumptions'!$G$32*$B172,$D172&gt;='Summary&amp;Assumptions'!$D$17,DU$47&gt;=$D172,DU$47&lt;=EDATE($D172,'Summary&amp;Assumptions'!$G$32))*$B172+AND(DU$56&lt;'Summary&amp;Assumptions'!$J$31,DU$47&gt;=$FO172,DU$47&lt;=$FP172)*(('Summary&amp;Assumptions'!$H$25*$C172)*(1+'Summary&amp;Assumptions'!$J$29)^(DU$46-1))+AND(DU$56&lt;'Summary&amp;Assumptions'!$J$31,DU$47&gt;=$FQ172,DU$47&lt;=$FR172)*(('Summary&amp;Assumptions'!$H$25*$C172)*(1+'Summary&amp;Assumptions'!$J$29)^(DU$46-1))</f>
        <v>0</v>
      </c>
      <c r="DQ172" s="588">
        <f>AND(DV$55&gt;0,SUM($E172:DP172)&lt;'Summary&amp;Assumptions'!$G$32*$B172,$D172&gt;='Summary&amp;Assumptions'!$D$17,DV$47&gt;=$D172,DV$47&lt;=EDATE($D172,'Summary&amp;Assumptions'!$G$32))*$B172+AND(DV$56&lt;'Summary&amp;Assumptions'!$J$31,DV$47&gt;=$FO172,DV$47&lt;=$FP172)*(('Summary&amp;Assumptions'!$H$25*$C172)*(1+'Summary&amp;Assumptions'!$J$29)^(DV$46-1))+AND(DV$56&lt;'Summary&amp;Assumptions'!$J$31,DV$47&gt;=$FQ172,DV$47&lt;=$FR172)*(('Summary&amp;Assumptions'!$H$25*$C172)*(1+'Summary&amp;Assumptions'!$J$29)^(DV$46-1))</f>
        <v>0</v>
      </c>
      <c r="DR172" s="588">
        <f>AND(DW$55&gt;0,SUM($E172:DQ172)&lt;'Summary&amp;Assumptions'!$G$32*$B172,$D172&gt;='Summary&amp;Assumptions'!$D$17,DW$47&gt;=$D172,DW$47&lt;=EDATE($D172,'Summary&amp;Assumptions'!$G$32))*$B172+AND(DW$56&lt;'Summary&amp;Assumptions'!$J$31,DW$47&gt;=$FO172,DW$47&lt;=$FP172)*(('Summary&amp;Assumptions'!$H$25*$C172)*(1+'Summary&amp;Assumptions'!$J$29)^(DW$46-1))+AND(DW$56&lt;'Summary&amp;Assumptions'!$J$31,DW$47&gt;=$FQ172,DW$47&lt;=$FR172)*(('Summary&amp;Assumptions'!$H$25*$C172)*(1+'Summary&amp;Assumptions'!$J$29)^(DW$46-1))</f>
        <v>0</v>
      </c>
      <c r="DS172" s="588">
        <f>AND(DX$55&gt;0,SUM($E172:DR172)&lt;'Summary&amp;Assumptions'!$G$32*$B172,$D172&gt;='Summary&amp;Assumptions'!$D$17,DX$47&gt;=$D172,DX$47&lt;=EDATE($D172,'Summary&amp;Assumptions'!$G$32))*$B172+AND(DX$56&lt;'Summary&amp;Assumptions'!$J$31,DX$47&gt;=$FO172,DX$47&lt;=$FP172)*(('Summary&amp;Assumptions'!$H$25*$C172)*(1+'Summary&amp;Assumptions'!$J$29)^(DX$46-1))+AND(DX$56&lt;'Summary&amp;Assumptions'!$J$31,DX$47&gt;=$FQ172,DX$47&lt;=$FR172)*(('Summary&amp;Assumptions'!$H$25*$C172)*(1+'Summary&amp;Assumptions'!$J$29)^(DX$46-1))</f>
        <v>0</v>
      </c>
      <c r="DT172" s="588">
        <f>AND(DY$55&gt;0,SUM($E172:DS172)&lt;'Summary&amp;Assumptions'!$G$32*$B172,$D172&gt;='Summary&amp;Assumptions'!$D$17,DY$47&gt;=$D172,DY$47&lt;=EDATE($D172,'Summary&amp;Assumptions'!$G$32))*$B172+AND(DY$56&lt;'Summary&amp;Assumptions'!$J$31,DY$47&gt;=$FO172,DY$47&lt;=$FP172)*(('Summary&amp;Assumptions'!$H$25*$C172)*(1+'Summary&amp;Assumptions'!$J$29)^(DY$46-1))+AND(DY$56&lt;'Summary&amp;Assumptions'!$J$31,DY$47&gt;=$FQ172,DY$47&lt;=$FR172)*(('Summary&amp;Assumptions'!$H$25*$C172)*(1+'Summary&amp;Assumptions'!$J$29)^(DY$46-1))</f>
        <v>0</v>
      </c>
      <c r="DU172" s="588">
        <f>AND(DZ$55&gt;0,SUM($E172:DT172)&lt;'Summary&amp;Assumptions'!$G$32*$B172,$D172&gt;='Summary&amp;Assumptions'!$D$17,DZ$47&gt;=$D172,DZ$47&lt;=EDATE($D172,'Summary&amp;Assumptions'!$G$32))*$B172+AND(DZ$56&lt;'Summary&amp;Assumptions'!$J$31,DZ$47&gt;=$FO172,DZ$47&lt;=$FP172)*(('Summary&amp;Assumptions'!$H$25*$C172)*(1+'Summary&amp;Assumptions'!$J$29)^(DZ$46-1))+AND(DZ$56&lt;'Summary&amp;Assumptions'!$J$31,DZ$47&gt;=$FQ172,DZ$47&lt;=$FR172)*(('Summary&amp;Assumptions'!$H$25*$C172)*(1+'Summary&amp;Assumptions'!$J$29)^(DZ$46-1))</f>
        <v>0</v>
      </c>
      <c r="DV172" s="588">
        <f>AND(EA$55&gt;0,SUM($E172:DU172)&lt;'Summary&amp;Assumptions'!$G$32*$B172,$D172&gt;='Summary&amp;Assumptions'!$D$17,EA$47&gt;=$D172,EA$47&lt;=EDATE($D172,'Summary&amp;Assumptions'!$G$32))*$B172+AND(EA$56&lt;'Summary&amp;Assumptions'!$J$31,EA$47&gt;=$FO172,EA$47&lt;=$FP172)*(('Summary&amp;Assumptions'!$H$25*$C172)*(1+'Summary&amp;Assumptions'!$J$29)^(EA$46-1))+AND(EA$56&lt;'Summary&amp;Assumptions'!$J$31,EA$47&gt;=$FQ172,EA$47&lt;=$FR172)*(('Summary&amp;Assumptions'!$H$25*$C172)*(1+'Summary&amp;Assumptions'!$J$29)^(EA$46-1))</f>
        <v>0</v>
      </c>
      <c r="DW172" s="588">
        <f>AND(EB$55&gt;0,SUM($E172:DV172)&lt;'Summary&amp;Assumptions'!$G$32*$B172,$D172&gt;='Summary&amp;Assumptions'!$D$17,EB$47&gt;=$D172,EB$47&lt;=EDATE($D172,'Summary&amp;Assumptions'!$G$32))*$B172+AND(EB$56&lt;'Summary&amp;Assumptions'!$J$31,EB$47&gt;=$FO172,EB$47&lt;=$FP172)*(('Summary&amp;Assumptions'!$H$25*$C172)*(1+'Summary&amp;Assumptions'!$J$29)^(EB$46-1))+AND(EB$56&lt;'Summary&amp;Assumptions'!$J$31,EB$47&gt;=$FQ172,EB$47&lt;=$FR172)*(('Summary&amp;Assumptions'!$H$25*$C172)*(1+'Summary&amp;Assumptions'!$J$29)^(EB$46-1))</f>
        <v>0</v>
      </c>
      <c r="DX172" s="588">
        <f>AND(EC$55&gt;0,SUM($E172:DW172)&lt;'Summary&amp;Assumptions'!$G$32*$B172,$D172&gt;='Summary&amp;Assumptions'!$D$17,EC$47&gt;=$D172,EC$47&lt;=EDATE($D172,'Summary&amp;Assumptions'!$G$32))*$B172+AND(EC$56&lt;'Summary&amp;Assumptions'!$J$31,EC$47&gt;=$FO172,EC$47&lt;=$FP172)*(('Summary&amp;Assumptions'!$H$25*$C172)*(1+'Summary&amp;Assumptions'!$J$29)^(EC$46-1))+AND(EC$56&lt;'Summary&amp;Assumptions'!$J$31,EC$47&gt;=$FQ172,EC$47&lt;=$FR172)*(('Summary&amp;Assumptions'!$H$25*$C172)*(1+'Summary&amp;Assumptions'!$J$29)^(EC$46-1))</f>
        <v>0</v>
      </c>
      <c r="DY172" s="588">
        <f>AND(ED$55&gt;0,SUM($E172:DX172)&lt;'Summary&amp;Assumptions'!$G$32*$B172,$D172&gt;='Summary&amp;Assumptions'!$D$17,ED$47&gt;=$D172,ED$47&lt;=EDATE($D172,'Summary&amp;Assumptions'!$G$32))*$B172+AND(ED$56&lt;'Summary&amp;Assumptions'!$J$31,ED$47&gt;=$FO172,ED$47&lt;=$FP172)*(('Summary&amp;Assumptions'!$H$25*$C172)*(1+'Summary&amp;Assumptions'!$J$29)^(ED$46-1))+AND(ED$56&lt;'Summary&amp;Assumptions'!$J$31,ED$47&gt;=$FQ172,ED$47&lt;=$FR172)*(('Summary&amp;Assumptions'!$H$25*$C172)*(1+'Summary&amp;Assumptions'!$J$29)^(ED$46-1))</f>
        <v>0</v>
      </c>
      <c r="DZ172" s="588">
        <f>AND(EE$55&gt;0,SUM($E172:DY172)&lt;'Summary&amp;Assumptions'!$G$32*$B172,$D172&gt;='Summary&amp;Assumptions'!$D$17,EE$47&gt;=$D172,EE$47&lt;=EDATE($D172,'Summary&amp;Assumptions'!$G$32))*$B172+AND(EE$56&lt;'Summary&amp;Assumptions'!$J$31,EE$47&gt;=$FO172,EE$47&lt;=$FP172)*(('Summary&amp;Assumptions'!$H$25*$C172)*(1+'Summary&amp;Assumptions'!$J$29)^(EE$46-1))+AND(EE$56&lt;'Summary&amp;Assumptions'!$J$31,EE$47&gt;=$FQ172,EE$47&lt;=$FR172)*(('Summary&amp;Assumptions'!$H$25*$C172)*(1+'Summary&amp;Assumptions'!$J$29)^(EE$46-1))</f>
        <v>0</v>
      </c>
      <c r="EA172" s="588">
        <f>AND(EF$55&gt;0,SUM($E172:DZ172)&lt;'Summary&amp;Assumptions'!$G$32*$B172,$D172&gt;='Summary&amp;Assumptions'!$D$17,EF$47&gt;=$D172,EF$47&lt;=EDATE($D172,'Summary&amp;Assumptions'!$G$32))*$B172+AND(EF$56&lt;'Summary&amp;Assumptions'!$J$31,EF$47&gt;=$FO172,EF$47&lt;=$FP172)*(('Summary&amp;Assumptions'!$H$25*$C172)*(1+'Summary&amp;Assumptions'!$J$29)^(EF$46-1))+AND(EF$56&lt;'Summary&amp;Assumptions'!$J$31,EF$47&gt;=$FQ172,EF$47&lt;=$FR172)*(('Summary&amp;Assumptions'!$H$25*$C172)*(1+'Summary&amp;Assumptions'!$J$29)^(EF$46-1))</f>
        <v>0</v>
      </c>
      <c r="EB172" s="588">
        <f>AND(EG$55&gt;0,SUM($E172:EA172)&lt;'Summary&amp;Assumptions'!$G$32*$B172,$D172&gt;='Summary&amp;Assumptions'!$D$17,EG$47&gt;=$D172,EG$47&lt;=EDATE($D172,'Summary&amp;Assumptions'!$G$32))*$B172+AND(EG$56&lt;'Summary&amp;Assumptions'!$J$31,EG$47&gt;=$FO172,EG$47&lt;=$FP172)*(('Summary&amp;Assumptions'!$H$25*$C172)*(1+'Summary&amp;Assumptions'!$J$29)^(EG$46-1))+AND(EG$56&lt;'Summary&amp;Assumptions'!$J$31,EG$47&gt;=$FQ172,EG$47&lt;=$FR172)*(('Summary&amp;Assumptions'!$H$25*$C172)*(1+'Summary&amp;Assumptions'!$J$29)^(EG$46-1))</f>
        <v>0</v>
      </c>
      <c r="EC172" s="588">
        <f>AND(EH$55&gt;0,SUM($E172:EB172)&lt;'Summary&amp;Assumptions'!$G$32*$B172,$D172&gt;='Summary&amp;Assumptions'!$D$17,EH$47&gt;=$D172,EH$47&lt;=EDATE($D172,'Summary&amp;Assumptions'!$G$32))*$B172+AND(EH$56&lt;'Summary&amp;Assumptions'!$J$31,EH$47&gt;=$FO172,EH$47&lt;=$FP172)*(('Summary&amp;Assumptions'!$H$25*$C172)*(1+'Summary&amp;Assumptions'!$J$29)^(EH$46-1))+AND(EH$56&lt;'Summary&amp;Assumptions'!$J$31,EH$47&gt;=$FQ172,EH$47&lt;=$FR172)*(('Summary&amp;Assumptions'!$H$25*$C172)*(1+'Summary&amp;Assumptions'!$J$29)^(EH$46-1))</f>
        <v>0</v>
      </c>
      <c r="ED172" s="588">
        <f>AND(EI$55&gt;0,SUM($E172:EC172)&lt;'Summary&amp;Assumptions'!$G$32*$B172,$D172&gt;='Summary&amp;Assumptions'!$D$17,EI$47&gt;=$D172,EI$47&lt;=EDATE($D172,'Summary&amp;Assumptions'!$G$32))*$B172+AND(EI$56&lt;'Summary&amp;Assumptions'!$J$31,EI$47&gt;=$FO172,EI$47&lt;=$FP172)*(('Summary&amp;Assumptions'!$H$25*$C172)*(1+'Summary&amp;Assumptions'!$J$29)^(EI$46-1))+AND(EI$56&lt;'Summary&amp;Assumptions'!$J$31,EI$47&gt;=$FQ172,EI$47&lt;=$FR172)*(('Summary&amp;Assumptions'!$H$25*$C172)*(1+'Summary&amp;Assumptions'!$J$29)^(EI$46-1))</f>
        <v>0</v>
      </c>
      <c r="EE172" s="588">
        <f>AND(EJ$55&gt;0,SUM($E172:ED172)&lt;'Summary&amp;Assumptions'!$G$32*$B172,$D172&gt;='Summary&amp;Assumptions'!$D$17,EJ$47&gt;=$D172,EJ$47&lt;=EDATE($D172,'Summary&amp;Assumptions'!$G$32))*$B172+AND(EJ$56&lt;'Summary&amp;Assumptions'!$J$31,EJ$47&gt;=$FO172,EJ$47&lt;=$FP172)*(('Summary&amp;Assumptions'!$H$25*$C172)*(1+'Summary&amp;Assumptions'!$J$29)^(EJ$46-1))+AND(EJ$56&lt;'Summary&amp;Assumptions'!$J$31,EJ$47&gt;=$FQ172,EJ$47&lt;=$FR172)*(('Summary&amp;Assumptions'!$H$25*$C172)*(1+'Summary&amp;Assumptions'!$J$29)^(EJ$46-1))</f>
        <v>0</v>
      </c>
      <c r="EF172" s="588">
        <f>AND(EK$55&gt;0,SUM($E172:EE172)&lt;'Summary&amp;Assumptions'!$G$32*$B172,$D172&gt;='Summary&amp;Assumptions'!$D$17,EK$47&gt;=$D172,EK$47&lt;=EDATE($D172,'Summary&amp;Assumptions'!$G$32))*$B172+AND(EK$56&lt;'Summary&amp;Assumptions'!$J$31,EK$47&gt;=$FO172,EK$47&lt;=$FP172)*(('Summary&amp;Assumptions'!$H$25*$C172)*(1+'Summary&amp;Assumptions'!$J$29)^(EK$46-1))+AND(EK$56&lt;'Summary&amp;Assumptions'!$J$31,EK$47&gt;=$FQ172,EK$47&lt;=$FR172)*(('Summary&amp;Assumptions'!$H$25*$C172)*(1+'Summary&amp;Assumptions'!$J$29)^(EK$46-1))</f>
        <v>0</v>
      </c>
      <c r="EG172" s="588">
        <f>AND(EL$55&gt;0,SUM($E172:EF172)&lt;'Summary&amp;Assumptions'!$G$32*$B172,$D172&gt;='Summary&amp;Assumptions'!$D$17,EL$47&gt;=$D172,EL$47&lt;=EDATE($D172,'Summary&amp;Assumptions'!$G$32))*$B172+AND(EL$56&lt;'Summary&amp;Assumptions'!$J$31,EL$47&gt;=$FO172,EL$47&lt;=$FP172)*(('Summary&amp;Assumptions'!$H$25*$C172)*(1+'Summary&amp;Assumptions'!$J$29)^(EL$46-1))+AND(EL$56&lt;'Summary&amp;Assumptions'!$J$31,EL$47&gt;=$FQ172,EL$47&lt;=$FR172)*(('Summary&amp;Assumptions'!$H$25*$C172)*(1+'Summary&amp;Assumptions'!$J$29)^(EL$46-1))</f>
        <v>0</v>
      </c>
      <c r="EH172" s="588">
        <f>AND(EM$55&gt;0,SUM($E172:EG172)&lt;'Summary&amp;Assumptions'!$G$32*$B172,$D172&gt;='Summary&amp;Assumptions'!$D$17,EM$47&gt;=$D172,EM$47&lt;=EDATE($D172,'Summary&amp;Assumptions'!$G$32))*$B172+AND(EM$56&lt;'Summary&amp;Assumptions'!$J$31,EM$47&gt;=$FO172,EM$47&lt;=$FP172)*(('Summary&amp;Assumptions'!$H$25*$C172)*(1+'Summary&amp;Assumptions'!$J$29)^(EM$46-1))+AND(EM$56&lt;'Summary&amp;Assumptions'!$J$31,EM$47&gt;=$FQ172,EM$47&lt;=$FR172)*(('Summary&amp;Assumptions'!$H$25*$C172)*(1+'Summary&amp;Assumptions'!$J$29)^(EM$46-1))</f>
        <v>0</v>
      </c>
      <c r="EI172" s="588">
        <f>AND(EN$55&gt;0,SUM($E172:EH172)&lt;'Summary&amp;Assumptions'!$G$32*$B172,$D172&gt;='Summary&amp;Assumptions'!$D$17,EN$47&gt;=$D172,EN$47&lt;=EDATE($D172,'Summary&amp;Assumptions'!$G$32))*$B172+AND(EN$56&lt;'Summary&amp;Assumptions'!$J$31,EN$47&gt;=$FO172,EN$47&lt;=$FP172)*(('Summary&amp;Assumptions'!$H$25*$C172)*(1+'Summary&amp;Assumptions'!$J$29)^(EN$46-1))+AND(EN$56&lt;'Summary&amp;Assumptions'!$J$31,EN$47&gt;=$FQ172,EN$47&lt;=$FR172)*(('Summary&amp;Assumptions'!$H$25*$C172)*(1+'Summary&amp;Assumptions'!$J$29)^(EN$46-1))</f>
        <v>0</v>
      </c>
      <c r="EJ172" s="588">
        <f>AND(EO$55&gt;0,SUM($E172:EI172)&lt;'Summary&amp;Assumptions'!$G$32*$B172,$D172&gt;='Summary&amp;Assumptions'!$D$17,EO$47&gt;=$D172,EO$47&lt;=EDATE($D172,'Summary&amp;Assumptions'!$G$32))*$B172+AND(EO$56&lt;'Summary&amp;Assumptions'!$J$31,EO$47&gt;=$FO172,EO$47&lt;=$FP172)*(('Summary&amp;Assumptions'!$H$25*$C172)*(1+'Summary&amp;Assumptions'!$J$29)^(EO$46-1))+AND(EO$56&lt;'Summary&amp;Assumptions'!$J$31,EO$47&gt;=$FQ172,EO$47&lt;=$FR172)*(('Summary&amp;Assumptions'!$H$25*$C172)*(1+'Summary&amp;Assumptions'!$J$29)^(EO$46-1))</f>
        <v>0</v>
      </c>
      <c r="EK172" s="588">
        <f>AND(EP$55&gt;0,SUM($E172:EJ172)&lt;'Summary&amp;Assumptions'!$G$32*$B172,$D172&gt;='Summary&amp;Assumptions'!$D$17,EP$47&gt;=$D172,EP$47&lt;=EDATE($D172,'Summary&amp;Assumptions'!$G$32))*$B172+AND(EP$56&lt;'Summary&amp;Assumptions'!$J$31,EP$47&gt;=$FO172,EP$47&lt;=$FP172)*(('Summary&amp;Assumptions'!$H$25*$C172)*(1+'Summary&amp;Assumptions'!$J$29)^(EP$46-1))+AND(EP$56&lt;'Summary&amp;Assumptions'!$J$31,EP$47&gt;=$FQ172,EP$47&lt;=$FR172)*(('Summary&amp;Assumptions'!$H$25*$C172)*(1+'Summary&amp;Assumptions'!$J$29)^(EP$46-1))</f>
        <v>0</v>
      </c>
      <c r="EL172" s="588">
        <f>AND(EQ$55&gt;0,SUM($E172:EK172)&lt;'Summary&amp;Assumptions'!$G$32*$B172,$D172&gt;='Summary&amp;Assumptions'!$D$17,EQ$47&gt;=$D172,EQ$47&lt;=EDATE($D172,'Summary&amp;Assumptions'!$G$32))*$B172+AND(EQ$56&lt;'Summary&amp;Assumptions'!$J$31,EQ$47&gt;=$FO172,EQ$47&lt;=$FP172)*(('Summary&amp;Assumptions'!$H$25*$C172)*(1+'Summary&amp;Assumptions'!$J$29)^(EQ$46-1))+AND(EQ$56&lt;'Summary&amp;Assumptions'!$J$31,EQ$47&gt;=$FQ172,EQ$47&lt;=$FR172)*(('Summary&amp;Assumptions'!$H$25*$C172)*(1+'Summary&amp;Assumptions'!$J$29)^(EQ$46-1))</f>
        <v>0</v>
      </c>
      <c r="EM172" s="588">
        <f>AND(ER$55&gt;0,SUM($E172:EL172)&lt;'Summary&amp;Assumptions'!$G$32*$B172,$D172&gt;='Summary&amp;Assumptions'!$D$17,ER$47&gt;=$D172,ER$47&lt;=EDATE($D172,'Summary&amp;Assumptions'!$G$32))*$B172+AND(ER$56&lt;'Summary&amp;Assumptions'!$J$31,ER$47&gt;=$FO172,ER$47&lt;=$FP172)*(('Summary&amp;Assumptions'!$H$25*$C172)*(1+'Summary&amp;Assumptions'!$J$29)^(ER$46-1))+AND(ER$56&lt;'Summary&amp;Assumptions'!$J$31,ER$47&gt;=$FQ172,ER$47&lt;=$FR172)*(('Summary&amp;Assumptions'!$H$25*$C172)*(1+'Summary&amp;Assumptions'!$J$29)^(ER$46-1))</f>
        <v>0</v>
      </c>
      <c r="EN172" s="588">
        <f>AND(ES$55&gt;0,SUM($E172:EM172)&lt;'Summary&amp;Assumptions'!$G$32*$B172,$D172&gt;='Summary&amp;Assumptions'!$D$17,ES$47&gt;=$D172,ES$47&lt;=EDATE($D172,'Summary&amp;Assumptions'!$G$32))*$B172+AND(ES$56&lt;'Summary&amp;Assumptions'!$J$31,ES$47&gt;=$FO172,ES$47&lt;=$FP172)*(('Summary&amp;Assumptions'!$H$25*$C172)*(1+'Summary&amp;Assumptions'!$J$29)^(ES$46-1))+AND(ES$56&lt;'Summary&amp;Assumptions'!$J$31,ES$47&gt;=$FQ172,ES$47&lt;=$FR172)*(('Summary&amp;Assumptions'!$H$25*$C172)*(1+'Summary&amp;Assumptions'!$J$29)^(ES$46-1))</f>
        <v>0</v>
      </c>
      <c r="EO172" s="588">
        <f>AND(ET$55&gt;0,SUM($E172:EN172)&lt;'Summary&amp;Assumptions'!$G$32*$B172,$D172&gt;='Summary&amp;Assumptions'!$D$17,ET$47&gt;=$D172,ET$47&lt;=EDATE($D172,'Summary&amp;Assumptions'!$G$32))*$B172+AND(ET$56&lt;'Summary&amp;Assumptions'!$J$31,ET$47&gt;=$FO172,ET$47&lt;=$FP172)*(('Summary&amp;Assumptions'!$H$25*$C172)*(1+'Summary&amp;Assumptions'!$J$29)^(ET$46-1))+AND(ET$56&lt;'Summary&amp;Assumptions'!$J$31,ET$47&gt;=$FQ172,ET$47&lt;=$FR172)*(('Summary&amp;Assumptions'!$H$25*$C172)*(1+'Summary&amp;Assumptions'!$J$29)^(ET$46-1))</f>
        <v>0</v>
      </c>
      <c r="EP172" s="588">
        <f>AND(EU$55&gt;0,SUM($E172:EO172)&lt;'Summary&amp;Assumptions'!$G$32*$B172,$D172&gt;='Summary&amp;Assumptions'!$D$17,EU$47&gt;=$D172,EU$47&lt;=EDATE($D172,'Summary&amp;Assumptions'!$G$32))*$B172+AND(EU$56&lt;'Summary&amp;Assumptions'!$J$31,EU$47&gt;=$FO172,EU$47&lt;=$FP172)*(('Summary&amp;Assumptions'!$H$25*$C172)*(1+'Summary&amp;Assumptions'!$J$29)^(EU$46-1))+AND(EU$56&lt;'Summary&amp;Assumptions'!$J$31,EU$47&gt;=$FQ172,EU$47&lt;=$FR172)*(('Summary&amp;Assumptions'!$H$25*$C172)*(1+'Summary&amp;Assumptions'!$J$29)^(EU$46-1))</f>
        <v>0</v>
      </c>
      <c r="EQ172" s="588">
        <f>AND(EV$55&gt;0,SUM($E172:EP172)&lt;'Summary&amp;Assumptions'!$G$32*$B172,$D172&gt;='Summary&amp;Assumptions'!$D$17,EV$47&gt;=$D172,EV$47&lt;=EDATE($D172,'Summary&amp;Assumptions'!$G$32))*$B172+AND(EV$56&lt;'Summary&amp;Assumptions'!$J$31,EV$47&gt;=$FO172,EV$47&lt;=$FP172)*(('Summary&amp;Assumptions'!$H$25*$C172)*(1+'Summary&amp;Assumptions'!$J$29)^(EV$46-1))+AND(EV$56&lt;'Summary&amp;Assumptions'!$J$31,EV$47&gt;=$FQ172,EV$47&lt;=$FR172)*(('Summary&amp;Assumptions'!$H$25*$C172)*(1+'Summary&amp;Assumptions'!$J$29)^(EV$46-1))</f>
        <v>0</v>
      </c>
      <c r="ER172" s="588">
        <f>AND(EW$55&gt;0,SUM($E172:EQ172)&lt;'Summary&amp;Assumptions'!$G$32*$B172,$D172&gt;='Summary&amp;Assumptions'!$D$17,EW$47&gt;=$D172,EW$47&lt;=EDATE($D172,'Summary&amp;Assumptions'!$G$32))*$B172+AND(EW$56&lt;'Summary&amp;Assumptions'!$J$31,EW$47&gt;=$FO172,EW$47&lt;=$FP172)*(('Summary&amp;Assumptions'!$H$25*$C172)*(1+'Summary&amp;Assumptions'!$J$29)^(EW$46-1))+AND(EW$56&lt;'Summary&amp;Assumptions'!$J$31,EW$47&gt;=$FQ172,EW$47&lt;=$FR172)*(('Summary&amp;Assumptions'!$H$25*$C172)*(1+'Summary&amp;Assumptions'!$J$29)^(EW$46-1))</f>
        <v>0</v>
      </c>
      <c r="ES172" s="588">
        <f>AND(EX$55&gt;0,SUM($E172:ER172)&lt;'Summary&amp;Assumptions'!$G$32*$B172,$D172&gt;='Summary&amp;Assumptions'!$D$17,EX$47&gt;=$D172,EX$47&lt;=EDATE($D172,'Summary&amp;Assumptions'!$G$32))*$B172+AND(EX$56&lt;'Summary&amp;Assumptions'!$J$31,EX$47&gt;=$FO172,EX$47&lt;=$FP172)*(('Summary&amp;Assumptions'!$H$25*$C172)*(1+'Summary&amp;Assumptions'!$J$29)^(EX$46-1))+AND(EX$56&lt;'Summary&amp;Assumptions'!$J$31,EX$47&gt;=$FQ172,EX$47&lt;=$FR172)*(('Summary&amp;Assumptions'!$H$25*$C172)*(1+'Summary&amp;Assumptions'!$J$29)^(EX$46-1))</f>
        <v>0</v>
      </c>
      <c r="ET172" s="588">
        <f>AND(EY$55&gt;0,SUM($E172:ES172)&lt;'Summary&amp;Assumptions'!$G$32*$B172,$D172&gt;='Summary&amp;Assumptions'!$D$17,EY$47&gt;=$D172,EY$47&lt;=EDATE($D172,'Summary&amp;Assumptions'!$G$32))*$B172+AND(EY$56&lt;'Summary&amp;Assumptions'!$J$31,EY$47&gt;=$FO172,EY$47&lt;=$FP172)*(('Summary&amp;Assumptions'!$H$25*$C172)*(1+'Summary&amp;Assumptions'!$J$29)^(EY$46-1))+AND(EY$56&lt;'Summary&amp;Assumptions'!$J$31,EY$47&gt;=$FQ172,EY$47&lt;=$FR172)*(('Summary&amp;Assumptions'!$H$25*$C172)*(1+'Summary&amp;Assumptions'!$J$29)^(EY$46-1))</f>
        <v>0</v>
      </c>
      <c r="EU172" s="588">
        <f>AND(EZ$55&gt;0,SUM($E172:ET172)&lt;'Summary&amp;Assumptions'!$G$32*$B172,$D172&gt;='Summary&amp;Assumptions'!$D$17,EZ$47&gt;=$D172,EZ$47&lt;=EDATE($D172,'Summary&amp;Assumptions'!$G$32))*$B172+AND(EZ$56&lt;'Summary&amp;Assumptions'!$J$31,EZ$47&gt;=$FO172,EZ$47&lt;=$FP172)*(('Summary&amp;Assumptions'!$H$25*$C172)*(1+'Summary&amp;Assumptions'!$J$29)^(EZ$46-1))+AND(EZ$56&lt;'Summary&amp;Assumptions'!$J$31,EZ$47&gt;=$FQ172,EZ$47&lt;=$FR172)*(('Summary&amp;Assumptions'!$H$25*$C172)*(1+'Summary&amp;Assumptions'!$J$29)^(EZ$46-1))</f>
        <v>0</v>
      </c>
      <c r="EV172" s="588">
        <f>AND(FA$55&gt;0,SUM($E172:EU172)&lt;'Summary&amp;Assumptions'!$G$32*$B172,$D172&gt;='Summary&amp;Assumptions'!$D$17,FA$47&gt;=$D172,FA$47&lt;=EDATE($D172,'Summary&amp;Assumptions'!$G$32))*$B172+AND(FA$56&lt;'Summary&amp;Assumptions'!$J$31,FA$47&gt;=$FO172,FA$47&lt;=$FP172)*(('Summary&amp;Assumptions'!$H$25*$C172)*(1+'Summary&amp;Assumptions'!$J$29)^(FA$46-1))+AND(FA$56&lt;'Summary&amp;Assumptions'!$J$31,FA$47&gt;=$FQ172,FA$47&lt;=$FR172)*(('Summary&amp;Assumptions'!$H$25*$C172)*(1+'Summary&amp;Assumptions'!$J$29)^(FA$46-1))</f>
        <v>0</v>
      </c>
      <c r="EW172" s="588">
        <f>AND(FB$55&gt;0,SUM($E172:EV172)&lt;'Summary&amp;Assumptions'!$G$32*$B172,$D172&gt;='Summary&amp;Assumptions'!$D$17,FB$47&gt;=$D172,FB$47&lt;=EDATE($D172,'Summary&amp;Assumptions'!$G$32))*$B172+AND(FB$56&lt;'Summary&amp;Assumptions'!$J$31,FB$47&gt;=$FO172,FB$47&lt;=$FP172)*(('Summary&amp;Assumptions'!$H$25*$C172)*(1+'Summary&amp;Assumptions'!$J$29)^(FB$46-1))+AND(FB$56&lt;'Summary&amp;Assumptions'!$J$31,FB$47&gt;=$FQ172,FB$47&lt;=$FR172)*(('Summary&amp;Assumptions'!$H$25*$C172)*(1+'Summary&amp;Assumptions'!$J$29)^(FB$46-1))</f>
        <v>0</v>
      </c>
      <c r="EX172" s="588">
        <f>AND(FC$55&gt;0,SUM($E172:EW172)&lt;'Summary&amp;Assumptions'!$G$32*$B172,$D172&gt;='Summary&amp;Assumptions'!$D$17,FC$47&gt;=$D172,FC$47&lt;=EDATE($D172,'Summary&amp;Assumptions'!$G$32))*$B172+AND(FC$56&lt;'Summary&amp;Assumptions'!$J$31,FC$47&gt;=$FO172,FC$47&lt;=$FP172)*(('Summary&amp;Assumptions'!$H$25*$C172)*(1+'Summary&amp;Assumptions'!$J$29)^(FC$46-1))+AND(FC$56&lt;'Summary&amp;Assumptions'!$J$31,FC$47&gt;=$FQ172,FC$47&lt;=$FR172)*(('Summary&amp;Assumptions'!$H$25*$C172)*(1+'Summary&amp;Assumptions'!$J$29)^(FC$46-1))</f>
        <v>0</v>
      </c>
      <c r="EY172" s="588">
        <f>AND(FD$55&gt;0,SUM($E172:EX172)&lt;'Summary&amp;Assumptions'!$G$32*$B172,$D172&gt;='Summary&amp;Assumptions'!$D$17,FD$47&gt;=$D172,FD$47&lt;=EDATE($D172,'Summary&amp;Assumptions'!$G$32))*$B172+AND(FD$56&lt;'Summary&amp;Assumptions'!$J$31,FD$47&gt;=$FO172,FD$47&lt;=$FP172)*(('Summary&amp;Assumptions'!$H$25*$C172)*(1+'Summary&amp;Assumptions'!$J$29)^(FD$46-1))+AND(FD$56&lt;'Summary&amp;Assumptions'!$J$31,FD$47&gt;=$FQ172,FD$47&lt;=$FR172)*(('Summary&amp;Assumptions'!$H$25*$C172)*(1+'Summary&amp;Assumptions'!$J$29)^(FD$46-1))</f>
        <v>0</v>
      </c>
      <c r="EZ172" s="588">
        <f>AND(FE$55&gt;0,SUM($E172:EY172)&lt;'Summary&amp;Assumptions'!$G$32*$B172,$D172&gt;='Summary&amp;Assumptions'!$D$17,FE$47&gt;=$D172,FE$47&lt;=EDATE($D172,'Summary&amp;Assumptions'!$G$32))*$B172+AND(FE$56&lt;'Summary&amp;Assumptions'!$J$31,FE$47&gt;=$FO172,FE$47&lt;=$FP172)*(('Summary&amp;Assumptions'!$H$25*$C172)*(1+'Summary&amp;Assumptions'!$J$29)^(FE$46-1))+AND(FE$56&lt;'Summary&amp;Assumptions'!$J$31,FE$47&gt;=$FQ172,FE$47&lt;=$FR172)*(('Summary&amp;Assumptions'!$H$25*$C172)*(1+'Summary&amp;Assumptions'!$J$29)^(FE$46-1))</f>
        <v>0</v>
      </c>
      <c r="FA172" s="588">
        <f>AND(FF$55&gt;0,SUM($E172:EZ172)&lt;'Summary&amp;Assumptions'!$G$32*$B172,$D172&gt;='Summary&amp;Assumptions'!$D$17,FF$47&gt;=$D172,FF$47&lt;=EDATE($D172,'Summary&amp;Assumptions'!$G$32))*$B172+AND(FF$56&lt;'Summary&amp;Assumptions'!$J$31,FF$47&gt;=$FO172,FF$47&lt;=$FP172)*(('Summary&amp;Assumptions'!$H$25*$C172)*(1+'Summary&amp;Assumptions'!$J$29)^(FF$46-1))+AND(FF$56&lt;'Summary&amp;Assumptions'!$J$31,FF$47&gt;=$FQ172,FF$47&lt;=$FR172)*(('Summary&amp;Assumptions'!$H$25*$C172)*(1+'Summary&amp;Assumptions'!$J$29)^(FF$46-1))</f>
        <v>0</v>
      </c>
      <c r="FB172" s="588">
        <f>AND(FG$55&gt;0,SUM($E172:FA172)&lt;'Summary&amp;Assumptions'!$G$32*$B172,$D172&gt;='Summary&amp;Assumptions'!$D$17,FG$47&gt;=$D172,FG$47&lt;=EDATE($D172,'Summary&amp;Assumptions'!$G$32))*$B172+AND(FG$56&lt;'Summary&amp;Assumptions'!$J$31,FG$47&gt;=$FO172,FG$47&lt;=$FP172)*(('Summary&amp;Assumptions'!$H$25*$C172)*(1+'Summary&amp;Assumptions'!$J$29)^(FG$46-1))+AND(FG$56&lt;'Summary&amp;Assumptions'!$J$31,FG$47&gt;=$FQ172,FG$47&lt;=$FR172)*(('Summary&amp;Assumptions'!$H$25*$C172)*(1+'Summary&amp;Assumptions'!$J$29)^(FG$46-1))</f>
        <v>0</v>
      </c>
      <c r="FC172" s="588">
        <f>AND(FH$55&gt;0,SUM($E172:FB172)&lt;'Summary&amp;Assumptions'!$G$32*$B172,$D172&gt;='Summary&amp;Assumptions'!$D$17,FH$47&gt;=$D172,FH$47&lt;=EDATE($D172,'Summary&amp;Assumptions'!$G$32))*$B172+AND(FH$56&lt;'Summary&amp;Assumptions'!$J$31,FH$47&gt;=$FO172,FH$47&lt;=$FP172)*(('Summary&amp;Assumptions'!$H$25*$C172)*(1+'Summary&amp;Assumptions'!$J$29)^(FH$46-1))+AND(FH$56&lt;'Summary&amp;Assumptions'!$J$31,FH$47&gt;=$FQ172,FH$47&lt;=$FR172)*(('Summary&amp;Assumptions'!$H$25*$C172)*(1+'Summary&amp;Assumptions'!$J$29)^(FH$46-1))</f>
        <v>0</v>
      </c>
      <c r="FD172" s="588">
        <f>AND(FI$55&gt;0,SUM($E172:FC172)&lt;'Summary&amp;Assumptions'!$G$32*$B172,$D172&gt;='Summary&amp;Assumptions'!$D$17,FI$47&gt;=$D172,FI$47&lt;=EDATE($D172,'Summary&amp;Assumptions'!$G$32))*$B172+AND(FI$56&lt;'Summary&amp;Assumptions'!$J$31,FI$47&gt;=$FO172,FI$47&lt;=$FP172)*(('Summary&amp;Assumptions'!$H$25*$C172)*(1+'Summary&amp;Assumptions'!$J$29)^(FI$46-1))+AND(FI$56&lt;'Summary&amp;Assumptions'!$J$31,FI$47&gt;=$FQ172,FI$47&lt;=$FR172)*(('Summary&amp;Assumptions'!$H$25*$C172)*(1+'Summary&amp;Assumptions'!$J$29)^(FI$46-1))</f>
        <v>0</v>
      </c>
      <c r="FE172" s="588">
        <f>AND(FJ$55&gt;0,SUM($E172:FD172)&lt;'Summary&amp;Assumptions'!$G$32*$B172,$D172&gt;='Summary&amp;Assumptions'!$D$17,FJ$47&gt;=$D172,FJ$47&lt;=EDATE($D172,'Summary&amp;Assumptions'!$G$32))*$B172+AND(FJ$56&lt;'Summary&amp;Assumptions'!$J$31,FJ$47&gt;=$FO172,FJ$47&lt;=$FP172)*(('Summary&amp;Assumptions'!$H$25*$C172)*(1+'Summary&amp;Assumptions'!$J$29)^(FJ$46-1))+AND(FJ$56&lt;'Summary&amp;Assumptions'!$J$31,FJ$47&gt;=$FQ172,FJ$47&lt;=$FR172)*(('Summary&amp;Assumptions'!$H$25*$C172)*(1+'Summary&amp;Assumptions'!$J$29)^(FJ$46-1))</f>
        <v>0</v>
      </c>
      <c r="FF172" s="588">
        <f>AND(FK$55&gt;0,SUM($E172:FE172)&lt;'Summary&amp;Assumptions'!$G$32*$B172,$D172&gt;='Summary&amp;Assumptions'!$D$17,FK$47&gt;=$D172,FK$47&lt;=EDATE($D172,'Summary&amp;Assumptions'!$G$32))*$B172+AND(FK$56&lt;'Summary&amp;Assumptions'!$J$31,FK$47&gt;=$FO172,FK$47&lt;=$FP172)*(('Summary&amp;Assumptions'!$H$25*$C172)*(1+'Summary&amp;Assumptions'!$J$29)^(FK$46-1))+AND(FK$56&lt;'Summary&amp;Assumptions'!$J$31,FK$47&gt;=$FQ172,FK$47&lt;=$FR172)*(('Summary&amp;Assumptions'!$H$25*$C172)*(1+'Summary&amp;Assumptions'!$J$29)^(FK$46-1))</f>
        <v>0</v>
      </c>
      <c r="FG172" s="588">
        <f>AND(FL$55&gt;0,SUM($E172:FF172)&lt;'Summary&amp;Assumptions'!$G$32*$B172,$D172&gt;='Summary&amp;Assumptions'!$D$17,FL$47&gt;=$D172,FL$47&lt;=EDATE($D172,'Summary&amp;Assumptions'!$G$32))*$B172+AND(FL$56&lt;'Summary&amp;Assumptions'!$J$31,FL$47&gt;=$FO172,FL$47&lt;=$FP172)*(('Summary&amp;Assumptions'!$H$25*$C172)*(1+'Summary&amp;Assumptions'!$J$29)^(FL$46-1))+AND(FL$56&lt;'Summary&amp;Assumptions'!$J$31,FL$47&gt;=$FQ172,FL$47&lt;=$FR172)*(('Summary&amp;Assumptions'!$H$25*$C172)*(1+'Summary&amp;Assumptions'!$J$29)^(FL$46-1))</f>
        <v>0</v>
      </c>
      <c r="FH172" s="588">
        <f>AND(FM$55&gt;0,SUM($E172:FG172)&lt;'Summary&amp;Assumptions'!$G$32*$B172,$D172&gt;='Summary&amp;Assumptions'!$D$17,FM$47&gt;=$D172,FM$47&lt;=EDATE($D172,'Summary&amp;Assumptions'!$G$32))*$B172+AND(FM$56&lt;'Summary&amp;Assumptions'!$J$31,FM$47&gt;=$FO172,FM$47&lt;=$FP172)*(('Summary&amp;Assumptions'!$H$25*$C172)*(1+'Summary&amp;Assumptions'!$J$29)^(FM$46-1))+AND(FM$56&lt;'Summary&amp;Assumptions'!$J$31,FM$47&gt;=$FQ172,FM$47&lt;=$FR172)*(('Summary&amp;Assumptions'!$H$25*$C172)*(1+'Summary&amp;Assumptions'!$J$29)^(FM$46-1))</f>
        <v>0</v>
      </c>
      <c r="FI172" s="588">
        <f>AND(FN$55&gt;0,SUM($E172:FH172)&lt;'Summary&amp;Assumptions'!$G$32*$B172,$D172&gt;='Summary&amp;Assumptions'!$D$17,FN$47&gt;=$D172,FN$47&lt;=EDATE($D172,'Summary&amp;Assumptions'!$G$32))*$B172+AND(FN$56&lt;'Summary&amp;Assumptions'!$J$31,FN$47&gt;=$FO172,FN$47&lt;=$FP172)*(('Summary&amp;Assumptions'!$H$25*$C172)*(1+'Summary&amp;Assumptions'!$J$29)^(FN$46-1))+AND(FN$56&lt;'Summary&amp;Assumptions'!$J$31,FN$47&gt;=$FQ172,FN$47&lt;=$FR172)*(('Summary&amp;Assumptions'!$H$25*$C172)*(1+'Summary&amp;Assumptions'!$J$29)^(FN$46-1))</f>
        <v>0</v>
      </c>
      <c r="FJ172" s="588">
        <f>AND(FO$55&gt;0,SUM($E172:FI172)&lt;'Summary&amp;Assumptions'!$G$32*$B172,$D172&gt;='Summary&amp;Assumptions'!$D$17,FO$47&gt;=$D172,FO$47&lt;=EDATE($D172,'Summary&amp;Assumptions'!$G$32))*$B172+AND(FO$56&lt;'Summary&amp;Assumptions'!$J$31,FO$47&gt;=$FO172,FO$47&lt;=$FP172)*(('Summary&amp;Assumptions'!$H$25*$C172)*(1+'Summary&amp;Assumptions'!$J$29)^(FO$46-1))+AND(FO$56&lt;'Summary&amp;Assumptions'!$J$31,FO$47&gt;=$FQ172,FO$47&lt;=$FR172)*(('Summary&amp;Assumptions'!$H$25*$C172)*(1+'Summary&amp;Assumptions'!$J$29)^(FO$46-1))</f>
        <v>0</v>
      </c>
      <c r="FK172" s="588">
        <f>AND(FP$55&gt;0,SUM($E172:FJ172)&lt;'Summary&amp;Assumptions'!$G$32*$B172,$D172&gt;='Summary&amp;Assumptions'!$D$17,FP$47&gt;=$D172,FP$47&lt;=EDATE($D172,'Summary&amp;Assumptions'!$G$32))*$B172+AND(FP$56&lt;'Summary&amp;Assumptions'!$J$31,FP$47&gt;=$FO172,FP$47&lt;=$FP172)*(('Summary&amp;Assumptions'!$H$25*$C172)*(1+'Summary&amp;Assumptions'!$J$29)^(FP$46-1))+AND(FP$56&lt;'Summary&amp;Assumptions'!$J$31,FP$47&gt;=$FQ172,FP$47&lt;=$FR172)*(('Summary&amp;Assumptions'!$H$25*$C172)*(1+'Summary&amp;Assumptions'!$J$29)^(FP$46-1))</f>
        <v>0</v>
      </c>
      <c r="FL172" s="588">
        <f>AND(FQ$55&gt;0,SUM($E172:FK172)&lt;'Summary&amp;Assumptions'!$G$32*$B172,$D172&gt;='Summary&amp;Assumptions'!$D$17,FQ$47&gt;=$D172,FQ$47&lt;=EDATE($D172,'Summary&amp;Assumptions'!$G$32))*$B172+AND(FQ$56&lt;'Summary&amp;Assumptions'!$J$31,FQ$47&gt;=$FO172,FQ$47&lt;=$FP172)*(('Summary&amp;Assumptions'!$H$25*$C172)*(1+'Summary&amp;Assumptions'!$J$29)^(FQ$46-1))+AND(FQ$56&lt;'Summary&amp;Assumptions'!$J$31,FQ$47&gt;=$FQ172,FQ$47&lt;=$FR172)*(('Summary&amp;Assumptions'!$H$25*$C172)*(1+'Summary&amp;Assumptions'!$J$29)^(FQ$46-1))</f>
        <v>0</v>
      </c>
      <c r="FO172" s="576">
        <f>EDATE(D172,'Summary&amp;Assumptions'!$G$34)</f>
        <v>46023</v>
      </c>
      <c r="FP172" s="576">
        <f>EDATE(FO172,'Summary&amp;Assumptions'!$G$33-1)</f>
        <v>46054</v>
      </c>
      <c r="FQ172" s="576">
        <f>EDATE(FO172,'Summary&amp;Assumptions'!$G$34)</f>
        <v>46388</v>
      </c>
      <c r="FR172" s="576">
        <f>EDATE(FQ172,'Summary&amp;Assumptions'!$G$33-1)</f>
        <v>46419</v>
      </c>
    </row>
    <row r="173" spans="2:174" hidden="1" x14ac:dyDescent="0.2">
      <c r="B173" s="588">
        <v>44599.999999999993</v>
      </c>
      <c r="C173" s="193">
        <v>20</v>
      </c>
      <c r="D173" s="589">
        <v>45689</v>
      </c>
      <c r="F173" s="588">
        <f>AND(K$55&gt;0,SUM($E173:E173)&lt;'Summary&amp;Assumptions'!$G$32*$B173,$D173&gt;='Summary&amp;Assumptions'!$D$17,K$47&gt;=$D173,K$47&lt;=EDATE($D173,'Summary&amp;Assumptions'!$G$32))*$B173+AND(K$56&lt;'Summary&amp;Assumptions'!$J$31,K$47&gt;=$FO173,K$47&lt;=$FP173)*(('Summary&amp;Assumptions'!$H$25*$C173)*(1+'Summary&amp;Assumptions'!$J$29)^(K$46-1))+AND(K$56&lt;'Summary&amp;Assumptions'!$J$31,K$47&gt;=$FQ173,K$47&lt;=$FR173)*(('Summary&amp;Assumptions'!$H$25*$C173)*(1+'Summary&amp;Assumptions'!$J$29)^(K$46-1))</f>
        <v>0</v>
      </c>
      <c r="G173" s="588">
        <f>AND(L$55&gt;0,SUM($E173:F173)&lt;'Summary&amp;Assumptions'!$G$32*$B173,$D173&gt;='Summary&amp;Assumptions'!$D$17,L$47&gt;=$D173,L$47&lt;=EDATE($D173,'Summary&amp;Assumptions'!$G$32))*$B173+AND(L$56&lt;'Summary&amp;Assumptions'!$J$31,L$47&gt;=$FO173,L$47&lt;=$FP173)*(('Summary&amp;Assumptions'!$H$25*$C173)*(1+'Summary&amp;Assumptions'!$J$29)^(L$46-1))+AND(L$56&lt;'Summary&amp;Assumptions'!$J$31,L$47&gt;=$FQ173,L$47&lt;=$FR173)*(('Summary&amp;Assumptions'!$H$25*$C173)*(1+'Summary&amp;Assumptions'!$J$29)^(L$46-1))</f>
        <v>0</v>
      </c>
      <c r="H173" s="588">
        <f>AND(M$55&gt;0,SUM($E173:G173)&lt;'Summary&amp;Assumptions'!$G$32*$B173,$D173&gt;='Summary&amp;Assumptions'!$D$17,M$47&gt;=$D173,M$47&lt;=EDATE($D173,'Summary&amp;Assumptions'!$G$32))*$B173+AND(M$56&lt;'Summary&amp;Assumptions'!$J$31,M$47&gt;=$FO173,M$47&lt;=$FP173)*(('Summary&amp;Assumptions'!$H$25*$C173)*(1+'Summary&amp;Assumptions'!$J$29)^(M$46-1))+AND(M$56&lt;'Summary&amp;Assumptions'!$J$31,M$47&gt;=$FQ173,M$47&lt;=$FR173)*(('Summary&amp;Assumptions'!$H$25*$C173)*(1+'Summary&amp;Assumptions'!$J$29)^(M$46-1))</f>
        <v>0</v>
      </c>
      <c r="I173" s="588">
        <f>AND(N$55&gt;0,SUM($E173:H173)&lt;'Summary&amp;Assumptions'!$G$32*$B173,$D173&gt;='Summary&amp;Assumptions'!$D$17,N$47&gt;=$D173,N$47&lt;=EDATE($D173,'Summary&amp;Assumptions'!$G$32))*$B173+AND(N$56&lt;'Summary&amp;Assumptions'!$J$31,N$47&gt;=$FO173,N$47&lt;=$FP173)*(('Summary&amp;Assumptions'!$H$25*$C173)*(1+'Summary&amp;Assumptions'!$J$29)^(N$46-1))+AND(N$56&lt;'Summary&amp;Assumptions'!$J$31,N$47&gt;=$FQ173,N$47&lt;=$FR173)*(('Summary&amp;Assumptions'!$H$25*$C173)*(1+'Summary&amp;Assumptions'!$J$29)^(N$46-1))</f>
        <v>0</v>
      </c>
      <c r="J173" s="588">
        <f>AND(O$55&gt;0,SUM($E173:I173)&lt;'Summary&amp;Assumptions'!$G$32*$B173,$D173&gt;='Summary&amp;Assumptions'!$D$17,O$47&gt;=$D173,O$47&lt;=EDATE($D173,'Summary&amp;Assumptions'!$G$32))*$B173+AND(O$56&lt;'Summary&amp;Assumptions'!$J$31,O$47&gt;=$FO173,O$47&lt;=$FP173)*(('Summary&amp;Assumptions'!$H$25*$C173)*(1+'Summary&amp;Assumptions'!$J$29)^(O$46-1))+AND(O$56&lt;'Summary&amp;Assumptions'!$J$31,O$47&gt;=$FQ173,O$47&lt;=$FR173)*(('Summary&amp;Assumptions'!$H$25*$C173)*(1+'Summary&amp;Assumptions'!$J$29)^(O$46-1))</f>
        <v>0</v>
      </c>
      <c r="K173" s="588">
        <f>AND(P$55&gt;0,SUM($E173:J173)&lt;'Summary&amp;Assumptions'!$G$32*$B173,$D173&gt;='Summary&amp;Assumptions'!$D$17,P$47&gt;=$D173,P$47&lt;=EDATE($D173,'Summary&amp;Assumptions'!$G$32))*$B173+AND(P$56&lt;'Summary&amp;Assumptions'!$J$31,P$47&gt;=$FO173,P$47&lt;=$FP173)*(('Summary&amp;Assumptions'!$H$25*$C173)*(1+'Summary&amp;Assumptions'!$J$29)^(P$46-1))+AND(P$56&lt;'Summary&amp;Assumptions'!$J$31,P$47&gt;=$FQ173,P$47&lt;=$FR173)*(('Summary&amp;Assumptions'!$H$25*$C173)*(1+'Summary&amp;Assumptions'!$J$29)^(P$46-1))</f>
        <v>0</v>
      </c>
      <c r="L173" s="588">
        <f>AND(Q$55&gt;0,SUM($E173:K173)&lt;'Summary&amp;Assumptions'!$G$32*$B173,$D173&gt;='Summary&amp;Assumptions'!$D$17,Q$47&gt;=$D173,Q$47&lt;=EDATE($D173,'Summary&amp;Assumptions'!$G$32))*$B173+AND(Q$56&lt;'Summary&amp;Assumptions'!$J$31,Q$47&gt;=$FO173,Q$47&lt;=$FP173)*(('Summary&amp;Assumptions'!$H$25*$C173)*(1+'Summary&amp;Assumptions'!$J$29)^(Q$46-1))+AND(Q$56&lt;'Summary&amp;Assumptions'!$J$31,Q$47&gt;=$FQ173,Q$47&lt;=$FR173)*(('Summary&amp;Assumptions'!$H$25*$C173)*(1+'Summary&amp;Assumptions'!$J$29)^(Q$46-1))</f>
        <v>0</v>
      </c>
      <c r="M173" s="588">
        <f>AND(R$55&gt;0,SUM($E173:L173)&lt;'Summary&amp;Assumptions'!$G$32*$B173,$D173&gt;='Summary&amp;Assumptions'!$D$17,R$47&gt;=$D173,R$47&lt;=EDATE($D173,'Summary&amp;Assumptions'!$G$32))*$B173+AND(R$56&lt;'Summary&amp;Assumptions'!$J$31,R$47&gt;=$FO173,R$47&lt;=$FP173)*(('Summary&amp;Assumptions'!$H$25*$C173)*(1+'Summary&amp;Assumptions'!$J$29)^(R$46-1))+AND(R$56&lt;'Summary&amp;Assumptions'!$J$31,R$47&gt;=$FQ173,R$47&lt;=$FR173)*(('Summary&amp;Assumptions'!$H$25*$C173)*(1+'Summary&amp;Assumptions'!$J$29)^(R$46-1))</f>
        <v>0</v>
      </c>
      <c r="N173" s="588">
        <f>AND(S$55&gt;0,SUM($E173:M173)&lt;'Summary&amp;Assumptions'!$G$32*$B173,$D173&gt;='Summary&amp;Assumptions'!$D$17,S$47&gt;=$D173,S$47&lt;=EDATE($D173,'Summary&amp;Assumptions'!$G$32))*$B173+AND(S$56&lt;'Summary&amp;Assumptions'!$J$31,S$47&gt;=$FO173,S$47&lt;=$FP173)*(('Summary&amp;Assumptions'!$H$25*$C173)*(1+'Summary&amp;Assumptions'!$J$29)^(S$46-1))+AND(S$56&lt;'Summary&amp;Assumptions'!$J$31,S$47&gt;=$FQ173,S$47&lt;=$FR173)*(('Summary&amp;Assumptions'!$H$25*$C173)*(1+'Summary&amp;Assumptions'!$J$29)^(S$46-1))</f>
        <v>0</v>
      </c>
      <c r="O173" s="588">
        <f>AND(T$55&gt;0,SUM($E173:N173)&lt;'Summary&amp;Assumptions'!$G$32*$B173,$D173&gt;='Summary&amp;Assumptions'!$D$17,T$47&gt;=$D173,T$47&lt;=EDATE($D173,'Summary&amp;Assumptions'!$G$32))*$B173+AND(T$56&lt;'Summary&amp;Assumptions'!$J$31,T$47&gt;=$FO173,T$47&lt;=$FP173)*(('Summary&amp;Assumptions'!$H$25*$C173)*(1+'Summary&amp;Assumptions'!$J$29)^(T$46-1))+AND(T$56&lt;'Summary&amp;Assumptions'!$J$31,T$47&gt;=$FQ173,T$47&lt;=$FR173)*(('Summary&amp;Assumptions'!$H$25*$C173)*(1+'Summary&amp;Assumptions'!$J$29)^(T$46-1))</f>
        <v>0</v>
      </c>
      <c r="P173" s="588">
        <f>AND(U$55&gt;0,SUM($E173:O173)&lt;'Summary&amp;Assumptions'!$G$32*$B173,$D173&gt;='Summary&amp;Assumptions'!$D$17,U$47&gt;=$D173,U$47&lt;=EDATE($D173,'Summary&amp;Assumptions'!$G$32))*$B173+AND(U$56&lt;'Summary&amp;Assumptions'!$J$31,U$47&gt;=$FO173,U$47&lt;=$FP173)*(('Summary&amp;Assumptions'!$H$25*$C173)*(1+'Summary&amp;Assumptions'!$J$29)^(U$46-1))+AND(U$56&lt;'Summary&amp;Assumptions'!$J$31,U$47&gt;=$FQ173,U$47&lt;=$FR173)*(('Summary&amp;Assumptions'!$H$25*$C173)*(1+'Summary&amp;Assumptions'!$J$29)^(U$46-1))</f>
        <v>44599.999999999993</v>
      </c>
      <c r="Q173" s="588">
        <f>AND(V$55&gt;0,SUM($E173:P173)&lt;'Summary&amp;Assumptions'!$G$32*$B173,$D173&gt;='Summary&amp;Assumptions'!$D$17,V$47&gt;=$D173,V$47&lt;=EDATE($D173,'Summary&amp;Assumptions'!$G$32))*$B173+AND(V$56&lt;'Summary&amp;Assumptions'!$J$31,V$47&gt;=$FO173,V$47&lt;=$FP173)*(('Summary&amp;Assumptions'!$H$25*$C173)*(1+'Summary&amp;Assumptions'!$J$29)^(V$46-1))+AND(V$56&lt;'Summary&amp;Assumptions'!$J$31,V$47&gt;=$FQ173,V$47&lt;=$FR173)*(('Summary&amp;Assumptions'!$H$25*$C173)*(1+'Summary&amp;Assumptions'!$J$29)^(V$46-1))</f>
        <v>44599.999999999993</v>
      </c>
      <c r="R173" s="588">
        <f>AND(W$55&gt;0,SUM($E173:Q173)&lt;'Summary&amp;Assumptions'!$G$32*$B173,$D173&gt;='Summary&amp;Assumptions'!$D$17,W$47&gt;=$D173,W$47&lt;=EDATE($D173,'Summary&amp;Assumptions'!$G$32))*$B173+AND(W$56&lt;'Summary&amp;Assumptions'!$J$31,W$47&gt;=$FO173,W$47&lt;=$FP173)*(('Summary&amp;Assumptions'!$H$25*$C173)*(1+'Summary&amp;Assumptions'!$J$29)^(W$46-1))+AND(W$56&lt;'Summary&amp;Assumptions'!$J$31,W$47&gt;=$FQ173,W$47&lt;=$FR173)*(('Summary&amp;Assumptions'!$H$25*$C173)*(1+'Summary&amp;Assumptions'!$J$29)^(W$46-1))</f>
        <v>0</v>
      </c>
      <c r="S173" s="588">
        <f>AND(X$55&gt;0,SUM($E173:R173)&lt;'Summary&amp;Assumptions'!$G$32*$B173,$D173&gt;='Summary&amp;Assumptions'!$D$17,X$47&gt;=$D173,X$47&lt;=EDATE($D173,'Summary&amp;Assumptions'!$G$32))*$B173+AND(X$56&lt;'Summary&amp;Assumptions'!$J$31,X$47&gt;=$FO173,X$47&lt;=$FP173)*(('Summary&amp;Assumptions'!$H$25*$C173)*(1+'Summary&amp;Assumptions'!$J$29)^(X$46-1))+AND(X$56&lt;'Summary&amp;Assumptions'!$J$31,X$47&gt;=$FQ173,X$47&lt;=$FR173)*(('Summary&amp;Assumptions'!$H$25*$C173)*(1+'Summary&amp;Assumptions'!$J$29)^(X$46-1))</f>
        <v>0</v>
      </c>
      <c r="T173" s="588">
        <f>AND(Y$55&gt;0,SUM($E173:S173)&lt;'Summary&amp;Assumptions'!$G$32*$B173,$D173&gt;='Summary&amp;Assumptions'!$D$17,Y$47&gt;=$D173,Y$47&lt;=EDATE($D173,'Summary&amp;Assumptions'!$G$32))*$B173+AND(Y$56&lt;'Summary&amp;Assumptions'!$J$31,Y$47&gt;=$FO173,Y$47&lt;=$FP173)*(('Summary&amp;Assumptions'!$H$25*$C173)*(1+'Summary&amp;Assumptions'!$J$29)^(Y$46-1))+AND(Y$56&lt;'Summary&amp;Assumptions'!$J$31,Y$47&gt;=$FQ173,Y$47&lt;=$FR173)*(('Summary&amp;Assumptions'!$H$25*$C173)*(1+'Summary&amp;Assumptions'!$J$29)^(Y$46-1))</f>
        <v>0</v>
      </c>
      <c r="U173" s="588">
        <f>AND(Z$55&gt;0,SUM($E173:T173)&lt;'Summary&amp;Assumptions'!$G$32*$B173,$D173&gt;='Summary&amp;Assumptions'!$D$17,Z$47&gt;=$D173,Z$47&lt;=EDATE($D173,'Summary&amp;Assumptions'!$G$32))*$B173+AND(Z$56&lt;'Summary&amp;Assumptions'!$J$31,Z$47&gt;=$FO173,Z$47&lt;=$FP173)*(('Summary&amp;Assumptions'!$H$25*$C173)*(1+'Summary&amp;Assumptions'!$J$29)^(Z$46-1))+AND(Z$56&lt;'Summary&amp;Assumptions'!$J$31,Z$47&gt;=$FQ173,Z$47&lt;=$FR173)*(('Summary&amp;Assumptions'!$H$25*$C173)*(1+'Summary&amp;Assumptions'!$J$29)^(Z$46-1))</f>
        <v>0</v>
      </c>
      <c r="V173" s="588">
        <f>AND(AA$55&gt;0,SUM($E173:U173)&lt;'Summary&amp;Assumptions'!$G$32*$B173,$D173&gt;='Summary&amp;Assumptions'!$D$17,AA$47&gt;=$D173,AA$47&lt;=EDATE($D173,'Summary&amp;Assumptions'!$G$32))*$B173+AND(AA$56&lt;'Summary&amp;Assumptions'!$J$31,AA$47&gt;=$FO173,AA$47&lt;=$FP173)*(('Summary&amp;Assumptions'!$H$25*$C173)*(1+'Summary&amp;Assumptions'!$J$29)^(AA$46-1))+AND(AA$56&lt;'Summary&amp;Assumptions'!$J$31,AA$47&gt;=$FQ173,AA$47&lt;=$FR173)*(('Summary&amp;Assumptions'!$H$25*$C173)*(1+'Summary&amp;Assumptions'!$J$29)^(AA$46-1))</f>
        <v>0</v>
      </c>
      <c r="W173" s="588">
        <f>AND(AB$55&gt;0,SUM($E173:V173)&lt;'Summary&amp;Assumptions'!$G$32*$B173,$D173&gt;='Summary&amp;Assumptions'!$D$17,AB$47&gt;=$D173,AB$47&lt;=EDATE($D173,'Summary&amp;Assumptions'!$G$32))*$B173+AND(AB$56&lt;'Summary&amp;Assumptions'!$J$31,AB$47&gt;=$FO173,AB$47&lt;=$FP173)*(('Summary&amp;Assumptions'!$H$25*$C173)*(1+'Summary&amp;Assumptions'!$J$29)^(AB$46-1))+AND(AB$56&lt;'Summary&amp;Assumptions'!$J$31,AB$47&gt;=$FQ173,AB$47&lt;=$FR173)*(('Summary&amp;Assumptions'!$H$25*$C173)*(1+'Summary&amp;Assumptions'!$J$29)^(AB$46-1))</f>
        <v>0</v>
      </c>
      <c r="X173" s="588">
        <f>AND(AC$55&gt;0,SUM($E173:W173)&lt;'Summary&amp;Assumptions'!$G$32*$B173,$D173&gt;='Summary&amp;Assumptions'!$D$17,AC$47&gt;=$D173,AC$47&lt;=EDATE($D173,'Summary&amp;Assumptions'!$G$32))*$B173+AND(AC$56&lt;'Summary&amp;Assumptions'!$J$31,AC$47&gt;=$FO173,AC$47&lt;=$FP173)*(('Summary&amp;Assumptions'!$H$25*$C173)*(1+'Summary&amp;Assumptions'!$J$29)^(AC$46-1))+AND(AC$56&lt;'Summary&amp;Assumptions'!$J$31,AC$47&gt;=$FQ173,AC$47&lt;=$FR173)*(('Summary&amp;Assumptions'!$H$25*$C173)*(1+'Summary&amp;Assumptions'!$J$29)^(AC$46-1))</f>
        <v>0</v>
      </c>
      <c r="Y173" s="588">
        <f>AND(AD$55&gt;0,SUM($E173:X173)&lt;'Summary&amp;Assumptions'!$G$32*$B173,$D173&gt;='Summary&amp;Assumptions'!$D$17,AD$47&gt;=$D173,AD$47&lt;=EDATE($D173,'Summary&amp;Assumptions'!$G$32))*$B173+AND(AD$56&lt;'Summary&amp;Assumptions'!$J$31,AD$47&gt;=$FO173,AD$47&lt;=$FP173)*(('Summary&amp;Assumptions'!$H$25*$C173)*(1+'Summary&amp;Assumptions'!$J$29)^(AD$46-1))+AND(AD$56&lt;'Summary&amp;Assumptions'!$J$31,AD$47&gt;=$FQ173,AD$47&lt;=$FR173)*(('Summary&amp;Assumptions'!$H$25*$C173)*(1+'Summary&amp;Assumptions'!$J$29)^(AD$46-1))</f>
        <v>0</v>
      </c>
      <c r="Z173" s="588">
        <f>AND(AE$55&gt;0,SUM($E173:Y173)&lt;'Summary&amp;Assumptions'!$G$32*$B173,$D173&gt;='Summary&amp;Assumptions'!$D$17,AE$47&gt;=$D173,AE$47&lt;=EDATE($D173,'Summary&amp;Assumptions'!$G$32))*$B173+AND(AE$56&lt;'Summary&amp;Assumptions'!$J$31,AE$47&gt;=$FO173,AE$47&lt;=$FP173)*(('Summary&amp;Assumptions'!$H$25*$C173)*(1+'Summary&amp;Assumptions'!$J$29)^(AE$46-1))+AND(AE$56&lt;'Summary&amp;Assumptions'!$J$31,AE$47&gt;=$FQ173,AE$47&lt;=$FR173)*(('Summary&amp;Assumptions'!$H$25*$C173)*(1+'Summary&amp;Assumptions'!$J$29)^(AE$46-1))</f>
        <v>0</v>
      </c>
      <c r="AA173" s="588">
        <f>AND(AF$55&gt;0,SUM($E173:Z173)&lt;'Summary&amp;Assumptions'!$G$32*$B173,$D173&gt;='Summary&amp;Assumptions'!$D$17,AF$47&gt;=$D173,AF$47&lt;=EDATE($D173,'Summary&amp;Assumptions'!$G$32))*$B173+AND(AF$56&lt;'Summary&amp;Assumptions'!$J$31,AF$47&gt;=$FO173,AF$47&lt;=$FP173)*(('Summary&amp;Assumptions'!$H$25*$C173)*(1+'Summary&amp;Assumptions'!$J$29)^(AF$46-1))+AND(AF$56&lt;'Summary&amp;Assumptions'!$J$31,AF$47&gt;=$FQ173,AF$47&lt;=$FR173)*(('Summary&amp;Assumptions'!$H$25*$C173)*(1+'Summary&amp;Assumptions'!$J$29)^(AF$46-1))</f>
        <v>0</v>
      </c>
      <c r="AB173" s="588">
        <f>AND(AG$55&gt;0,SUM($E173:AA173)&lt;'Summary&amp;Assumptions'!$G$32*$B173,$D173&gt;='Summary&amp;Assumptions'!$D$17,AG$47&gt;=$D173,AG$47&lt;=EDATE($D173,'Summary&amp;Assumptions'!$G$32))*$B173+AND(AG$56&lt;'Summary&amp;Assumptions'!$J$31,AG$47&gt;=$FO173,AG$47&lt;=$FP173)*(('Summary&amp;Assumptions'!$H$25*$C173)*(1+'Summary&amp;Assumptions'!$J$29)^(AG$46-1))+AND(AG$56&lt;'Summary&amp;Assumptions'!$J$31,AG$47&gt;=$FQ173,AG$47&lt;=$FR173)*(('Summary&amp;Assumptions'!$H$25*$C173)*(1+'Summary&amp;Assumptions'!$J$29)^(AG$46-1))</f>
        <v>0</v>
      </c>
      <c r="AC173" s="588">
        <f>AND(AH$55&gt;0,SUM($E173:AB173)&lt;'Summary&amp;Assumptions'!$G$32*$B173,$D173&gt;='Summary&amp;Assumptions'!$D$17,AH$47&gt;=$D173,AH$47&lt;=EDATE($D173,'Summary&amp;Assumptions'!$G$32))*$B173+AND(AH$56&lt;'Summary&amp;Assumptions'!$J$31,AH$47&gt;=$FO173,AH$47&lt;=$FP173)*(('Summary&amp;Assumptions'!$H$25*$C173)*(1+'Summary&amp;Assumptions'!$J$29)^(AH$46-1))+AND(AH$56&lt;'Summary&amp;Assumptions'!$J$31,AH$47&gt;=$FQ173,AH$47&lt;=$FR173)*(('Summary&amp;Assumptions'!$H$25*$C173)*(1+'Summary&amp;Assumptions'!$J$29)^(AH$46-1))</f>
        <v>0</v>
      </c>
      <c r="AD173" s="588">
        <f>AND(AI$55&gt;0,SUM($E173:AC173)&lt;'Summary&amp;Assumptions'!$G$32*$B173,$D173&gt;='Summary&amp;Assumptions'!$D$17,AI$47&gt;=$D173,AI$47&lt;=EDATE($D173,'Summary&amp;Assumptions'!$G$32))*$B173+AND(AI$56&lt;'Summary&amp;Assumptions'!$J$31,AI$47&gt;=$FO173,AI$47&lt;=$FP173)*(('Summary&amp;Assumptions'!$H$25*$C173)*(1+'Summary&amp;Assumptions'!$J$29)^(AI$46-1))+AND(AI$56&lt;'Summary&amp;Assumptions'!$J$31,AI$47&gt;=$FQ173,AI$47&lt;=$FR173)*(('Summary&amp;Assumptions'!$H$25*$C173)*(1+'Summary&amp;Assumptions'!$J$29)^(AI$46-1))</f>
        <v>0</v>
      </c>
      <c r="AE173" s="588">
        <f>AND(AJ$55&gt;0,SUM($E173:AD173)&lt;'Summary&amp;Assumptions'!$G$32*$B173,$D173&gt;='Summary&amp;Assumptions'!$D$17,AJ$47&gt;=$D173,AJ$47&lt;=EDATE($D173,'Summary&amp;Assumptions'!$G$32))*$B173+AND(AJ$56&lt;'Summary&amp;Assumptions'!$J$31,AJ$47&gt;=$FO173,AJ$47&lt;=$FP173)*(('Summary&amp;Assumptions'!$H$25*$C173)*(1+'Summary&amp;Assumptions'!$J$29)^(AJ$46-1))+AND(AJ$56&lt;'Summary&amp;Assumptions'!$J$31,AJ$47&gt;=$FQ173,AJ$47&lt;=$FR173)*(('Summary&amp;Assumptions'!$H$25*$C173)*(1+'Summary&amp;Assumptions'!$J$29)^(AJ$46-1))</f>
        <v>0</v>
      </c>
      <c r="AF173" s="588">
        <f>AND(AK$55&gt;0,SUM($E173:AE173)&lt;'Summary&amp;Assumptions'!$G$32*$B173,$D173&gt;='Summary&amp;Assumptions'!$D$17,AK$47&gt;=$D173,AK$47&lt;=EDATE($D173,'Summary&amp;Assumptions'!$G$32))*$B173+AND(AK$56&lt;'Summary&amp;Assumptions'!$J$31,AK$47&gt;=$FO173,AK$47&lt;=$FP173)*(('Summary&amp;Assumptions'!$H$25*$C173)*(1+'Summary&amp;Assumptions'!$J$29)^(AK$46-1))+AND(AK$56&lt;'Summary&amp;Assumptions'!$J$31,AK$47&gt;=$FQ173,AK$47&lt;=$FR173)*(('Summary&amp;Assumptions'!$H$25*$C173)*(1+'Summary&amp;Assumptions'!$J$29)^(AK$46-1))</f>
        <v>0</v>
      </c>
      <c r="AG173" s="588">
        <f>AND(AL$55&gt;0,SUM($E173:AF173)&lt;'Summary&amp;Assumptions'!$G$32*$B173,$D173&gt;='Summary&amp;Assumptions'!$D$17,AL$47&gt;=$D173,AL$47&lt;=EDATE($D173,'Summary&amp;Assumptions'!$G$32))*$B173+AND(AL$56&lt;'Summary&amp;Assumptions'!$J$31,AL$47&gt;=$FO173,AL$47&lt;=$FP173)*(('Summary&amp;Assumptions'!$H$25*$C173)*(1+'Summary&amp;Assumptions'!$J$29)^(AL$46-1))+AND(AL$56&lt;'Summary&amp;Assumptions'!$J$31,AL$47&gt;=$FQ173,AL$47&lt;=$FR173)*(('Summary&amp;Assumptions'!$H$25*$C173)*(1+'Summary&amp;Assumptions'!$J$29)^(AL$46-1))</f>
        <v>0</v>
      </c>
      <c r="AH173" s="588">
        <f>AND(AM$55&gt;0,SUM($E173:AG173)&lt;'Summary&amp;Assumptions'!$G$32*$B173,$D173&gt;='Summary&amp;Assumptions'!$D$17,AM$47&gt;=$D173,AM$47&lt;=EDATE($D173,'Summary&amp;Assumptions'!$G$32))*$B173+AND(AM$56&lt;'Summary&amp;Assumptions'!$J$31,AM$47&gt;=$FO173,AM$47&lt;=$FP173)*(('Summary&amp;Assumptions'!$H$25*$C173)*(1+'Summary&amp;Assumptions'!$J$29)^(AM$46-1))+AND(AM$56&lt;'Summary&amp;Assumptions'!$J$31,AM$47&gt;=$FQ173,AM$47&lt;=$FR173)*(('Summary&amp;Assumptions'!$H$25*$C173)*(1+'Summary&amp;Assumptions'!$J$29)^(AM$46-1))</f>
        <v>0</v>
      </c>
      <c r="AI173" s="588">
        <f>AND(AN$55&gt;0,SUM($E173:AH173)&lt;'Summary&amp;Assumptions'!$G$32*$B173,$D173&gt;='Summary&amp;Assumptions'!$D$17,AN$47&gt;=$D173,AN$47&lt;=EDATE($D173,'Summary&amp;Assumptions'!$G$32))*$B173+AND(AN$56&lt;'Summary&amp;Assumptions'!$J$31,AN$47&gt;=$FO173,AN$47&lt;=$FP173)*(('Summary&amp;Assumptions'!$H$25*$C173)*(1+'Summary&amp;Assumptions'!$J$29)^(AN$46-1))+AND(AN$56&lt;'Summary&amp;Assumptions'!$J$31,AN$47&gt;=$FQ173,AN$47&lt;=$FR173)*(('Summary&amp;Assumptions'!$H$25*$C173)*(1+'Summary&amp;Assumptions'!$J$29)^(AN$46-1))</f>
        <v>0</v>
      </c>
      <c r="AJ173" s="588">
        <f>AND(AO$55&gt;0,SUM($E173:AI173)&lt;'Summary&amp;Assumptions'!$G$32*$B173,$D173&gt;='Summary&amp;Assumptions'!$D$17,AO$47&gt;=$D173,AO$47&lt;=EDATE($D173,'Summary&amp;Assumptions'!$G$32))*$B173+AND(AO$56&lt;'Summary&amp;Assumptions'!$J$31,AO$47&gt;=$FO173,AO$47&lt;=$FP173)*(('Summary&amp;Assumptions'!$H$25*$C173)*(1+'Summary&amp;Assumptions'!$J$29)^(AO$46-1))+AND(AO$56&lt;'Summary&amp;Assumptions'!$J$31,AO$47&gt;=$FQ173,AO$47&lt;=$FR173)*(('Summary&amp;Assumptions'!$H$25*$C173)*(1+'Summary&amp;Assumptions'!$J$29)^(AO$46-1))</f>
        <v>0</v>
      </c>
      <c r="AK173" s="588">
        <f>AND(AP$55&gt;0,SUM($E173:AJ173)&lt;'Summary&amp;Assumptions'!$G$32*$B173,$D173&gt;='Summary&amp;Assumptions'!$D$17,AP$47&gt;=$D173,AP$47&lt;=EDATE($D173,'Summary&amp;Assumptions'!$G$32))*$B173+AND(AP$56&lt;'Summary&amp;Assumptions'!$J$31,AP$47&gt;=$FO173,AP$47&lt;=$FP173)*(('Summary&amp;Assumptions'!$H$25*$C173)*(1+'Summary&amp;Assumptions'!$J$29)^(AP$46-1))+AND(AP$56&lt;'Summary&amp;Assumptions'!$J$31,AP$47&gt;=$FQ173,AP$47&lt;=$FR173)*(('Summary&amp;Assumptions'!$H$25*$C173)*(1+'Summary&amp;Assumptions'!$J$29)^(AP$46-1))</f>
        <v>0</v>
      </c>
      <c r="AL173" s="588">
        <f>AND(AQ$55&gt;0,SUM($E173:AK173)&lt;'Summary&amp;Assumptions'!$G$32*$B173,$D173&gt;='Summary&amp;Assumptions'!$D$17,AQ$47&gt;=$D173,AQ$47&lt;=EDATE($D173,'Summary&amp;Assumptions'!$G$32))*$B173+AND(AQ$56&lt;'Summary&amp;Assumptions'!$J$31,AQ$47&gt;=$FO173,AQ$47&lt;=$FP173)*(('Summary&amp;Assumptions'!$H$25*$C173)*(1+'Summary&amp;Assumptions'!$J$29)^(AQ$46-1))+AND(AQ$56&lt;'Summary&amp;Assumptions'!$J$31,AQ$47&gt;=$FQ173,AQ$47&lt;=$FR173)*(('Summary&amp;Assumptions'!$H$25*$C173)*(1+'Summary&amp;Assumptions'!$J$29)^(AQ$46-1))</f>
        <v>0</v>
      </c>
      <c r="AM173" s="588">
        <f>AND(AR$55&gt;0,SUM($E173:AL173)&lt;'Summary&amp;Assumptions'!$G$32*$B173,$D173&gt;='Summary&amp;Assumptions'!$D$17,AR$47&gt;=$D173,AR$47&lt;=EDATE($D173,'Summary&amp;Assumptions'!$G$32))*$B173+AND(AR$56&lt;'Summary&amp;Assumptions'!$J$31,AR$47&gt;=$FO173,AR$47&lt;=$FP173)*(('Summary&amp;Assumptions'!$H$25*$C173)*(1+'Summary&amp;Assumptions'!$J$29)^(AR$46-1))+AND(AR$56&lt;'Summary&amp;Assumptions'!$J$31,AR$47&gt;=$FQ173,AR$47&lt;=$FR173)*(('Summary&amp;Assumptions'!$H$25*$C173)*(1+'Summary&amp;Assumptions'!$J$29)^(AR$46-1))</f>
        <v>0</v>
      </c>
      <c r="AN173" s="588">
        <f>AND(AS$55&gt;0,SUM($E173:AM173)&lt;'Summary&amp;Assumptions'!$G$32*$B173,$D173&gt;='Summary&amp;Assumptions'!$D$17,AS$47&gt;=$D173,AS$47&lt;=EDATE($D173,'Summary&amp;Assumptions'!$G$32))*$B173+AND(AS$56&lt;'Summary&amp;Assumptions'!$J$31,AS$47&gt;=$FO173,AS$47&lt;=$FP173)*(('Summary&amp;Assumptions'!$H$25*$C173)*(1+'Summary&amp;Assumptions'!$J$29)^(AS$46-1))+AND(AS$56&lt;'Summary&amp;Assumptions'!$J$31,AS$47&gt;=$FQ173,AS$47&lt;=$FR173)*(('Summary&amp;Assumptions'!$H$25*$C173)*(1+'Summary&amp;Assumptions'!$J$29)^(AS$46-1))</f>
        <v>0</v>
      </c>
      <c r="AO173" s="588">
        <f>AND(AT$55&gt;0,SUM($E173:AN173)&lt;'Summary&amp;Assumptions'!$G$32*$B173,$D173&gt;='Summary&amp;Assumptions'!$D$17,AT$47&gt;=$D173,AT$47&lt;=EDATE($D173,'Summary&amp;Assumptions'!$G$32))*$B173+AND(AT$56&lt;'Summary&amp;Assumptions'!$J$31,AT$47&gt;=$FO173,AT$47&lt;=$FP173)*(('Summary&amp;Assumptions'!$H$25*$C173)*(1+'Summary&amp;Assumptions'!$J$29)^(AT$46-1))+AND(AT$56&lt;'Summary&amp;Assumptions'!$J$31,AT$47&gt;=$FQ173,AT$47&lt;=$FR173)*(('Summary&amp;Assumptions'!$H$25*$C173)*(1+'Summary&amp;Assumptions'!$J$29)^(AT$46-1))</f>
        <v>0</v>
      </c>
      <c r="AP173" s="588">
        <f>AND(AU$55&gt;0,SUM($E173:AO173)&lt;'Summary&amp;Assumptions'!$G$32*$B173,$D173&gt;='Summary&amp;Assumptions'!$D$17,AU$47&gt;=$D173,AU$47&lt;=EDATE($D173,'Summary&amp;Assumptions'!$G$32))*$B173+AND(AU$56&lt;'Summary&amp;Assumptions'!$J$31,AU$47&gt;=$FO173,AU$47&lt;=$FP173)*(('Summary&amp;Assumptions'!$H$25*$C173)*(1+'Summary&amp;Assumptions'!$J$29)^(AU$46-1))+AND(AU$56&lt;'Summary&amp;Assumptions'!$J$31,AU$47&gt;=$FQ173,AU$47&lt;=$FR173)*(('Summary&amp;Assumptions'!$H$25*$C173)*(1+'Summary&amp;Assumptions'!$J$29)^(AU$46-1))</f>
        <v>0</v>
      </c>
      <c r="AQ173" s="588">
        <f>AND(AV$55&gt;0,SUM($E173:AP173)&lt;'Summary&amp;Assumptions'!$G$32*$B173,$D173&gt;='Summary&amp;Assumptions'!$D$17,AV$47&gt;=$D173,AV$47&lt;=EDATE($D173,'Summary&amp;Assumptions'!$G$32))*$B173+AND(AV$56&lt;'Summary&amp;Assumptions'!$J$31,AV$47&gt;=$FO173,AV$47&lt;=$FP173)*(('Summary&amp;Assumptions'!$H$25*$C173)*(1+'Summary&amp;Assumptions'!$J$29)^(AV$46-1))+AND(AV$56&lt;'Summary&amp;Assumptions'!$J$31,AV$47&gt;=$FQ173,AV$47&lt;=$FR173)*(('Summary&amp;Assumptions'!$H$25*$C173)*(1+'Summary&amp;Assumptions'!$J$29)^(AV$46-1))</f>
        <v>0</v>
      </c>
      <c r="AR173" s="588">
        <f>AND(AW$55&gt;0,SUM($E173:AQ173)&lt;'Summary&amp;Assumptions'!$G$32*$B173,$D173&gt;='Summary&amp;Assumptions'!$D$17,AW$47&gt;=$D173,AW$47&lt;=EDATE($D173,'Summary&amp;Assumptions'!$G$32))*$B173+AND(AW$56&lt;'Summary&amp;Assumptions'!$J$31,AW$47&gt;=$FO173,AW$47&lt;=$FP173)*(('Summary&amp;Assumptions'!$H$25*$C173)*(1+'Summary&amp;Assumptions'!$J$29)^(AW$46-1))+AND(AW$56&lt;'Summary&amp;Assumptions'!$J$31,AW$47&gt;=$FQ173,AW$47&lt;=$FR173)*(('Summary&amp;Assumptions'!$H$25*$C173)*(1+'Summary&amp;Assumptions'!$J$29)^(AW$46-1))</f>
        <v>0</v>
      </c>
      <c r="AS173" s="588">
        <f>AND(AX$55&gt;0,SUM($E173:AR173)&lt;'Summary&amp;Assumptions'!$G$32*$B173,$D173&gt;='Summary&amp;Assumptions'!$D$17,AX$47&gt;=$D173,AX$47&lt;=EDATE($D173,'Summary&amp;Assumptions'!$G$32))*$B173+AND(AX$56&lt;'Summary&amp;Assumptions'!$J$31,AX$47&gt;=$FO173,AX$47&lt;=$FP173)*(('Summary&amp;Assumptions'!$H$25*$C173)*(1+'Summary&amp;Assumptions'!$J$29)^(AX$46-1))+AND(AX$56&lt;'Summary&amp;Assumptions'!$J$31,AX$47&gt;=$FQ173,AX$47&lt;=$FR173)*(('Summary&amp;Assumptions'!$H$25*$C173)*(1+'Summary&amp;Assumptions'!$J$29)^(AX$46-1))</f>
        <v>0</v>
      </c>
      <c r="AT173" s="588">
        <f>AND(AY$55&gt;0,SUM($E173:AS173)&lt;'Summary&amp;Assumptions'!$G$32*$B173,$D173&gt;='Summary&amp;Assumptions'!$D$17,AY$47&gt;=$D173,AY$47&lt;=EDATE($D173,'Summary&amp;Assumptions'!$G$32))*$B173+AND(AY$56&lt;'Summary&amp;Assumptions'!$J$31,AY$47&gt;=$FO173,AY$47&lt;=$FP173)*(('Summary&amp;Assumptions'!$H$25*$C173)*(1+'Summary&amp;Assumptions'!$J$29)^(AY$46-1))+AND(AY$56&lt;'Summary&amp;Assumptions'!$J$31,AY$47&gt;=$FQ173,AY$47&lt;=$FR173)*(('Summary&amp;Assumptions'!$H$25*$C173)*(1+'Summary&amp;Assumptions'!$J$29)^(AY$46-1))</f>
        <v>0</v>
      </c>
      <c r="AU173" s="588">
        <f>AND(AZ$55&gt;0,SUM($E173:AT173)&lt;'Summary&amp;Assumptions'!$G$32*$B173,$D173&gt;='Summary&amp;Assumptions'!$D$17,AZ$47&gt;=$D173,AZ$47&lt;=EDATE($D173,'Summary&amp;Assumptions'!$G$32))*$B173+AND(AZ$56&lt;'Summary&amp;Assumptions'!$J$31,AZ$47&gt;=$FO173,AZ$47&lt;=$FP173)*(('Summary&amp;Assumptions'!$H$25*$C173)*(1+'Summary&amp;Assumptions'!$J$29)^(AZ$46-1))+AND(AZ$56&lt;'Summary&amp;Assumptions'!$J$31,AZ$47&gt;=$FQ173,AZ$47&lt;=$FR173)*(('Summary&amp;Assumptions'!$H$25*$C173)*(1+'Summary&amp;Assumptions'!$J$29)^(AZ$46-1))</f>
        <v>0</v>
      </c>
      <c r="AV173" s="588">
        <f>AND(BA$55&gt;0,SUM($E173:AU173)&lt;'Summary&amp;Assumptions'!$G$32*$B173,$D173&gt;='Summary&amp;Assumptions'!$D$17,BA$47&gt;=$D173,BA$47&lt;=EDATE($D173,'Summary&amp;Assumptions'!$G$32))*$B173+AND(BA$56&lt;'Summary&amp;Assumptions'!$J$31,BA$47&gt;=$FO173,BA$47&lt;=$FP173)*(('Summary&amp;Assumptions'!$H$25*$C173)*(1+'Summary&amp;Assumptions'!$J$29)^(BA$46-1))+AND(BA$56&lt;'Summary&amp;Assumptions'!$J$31,BA$47&gt;=$FQ173,BA$47&lt;=$FR173)*(('Summary&amp;Assumptions'!$H$25*$C173)*(1+'Summary&amp;Assumptions'!$J$29)^(BA$46-1))</f>
        <v>0</v>
      </c>
      <c r="AW173" s="588">
        <f>AND(BB$55&gt;0,SUM($E173:AV173)&lt;'Summary&amp;Assumptions'!$G$32*$B173,$D173&gt;='Summary&amp;Assumptions'!$D$17,BB$47&gt;=$D173,BB$47&lt;=EDATE($D173,'Summary&amp;Assumptions'!$G$32))*$B173+AND(BB$56&lt;'Summary&amp;Assumptions'!$J$31,BB$47&gt;=$FO173,BB$47&lt;=$FP173)*(('Summary&amp;Assumptions'!$H$25*$C173)*(1+'Summary&amp;Assumptions'!$J$29)^(BB$46-1))+AND(BB$56&lt;'Summary&amp;Assumptions'!$J$31,BB$47&gt;=$FQ173,BB$47&lt;=$FR173)*(('Summary&amp;Assumptions'!$H$25*$C173)*(1+'Summary&amp;Assumptions'!$J$29)^(BB$46-1))</f>
        <v>0</v>
      </c>
      <c r="AX173" s="588">
        <f>AND(BC$55&gt;0,SUM($E173:AW173)&lt;'Summary&amp;Assumptions'!$G$32*$B173,$D173&gt;='Summary&amp;Assumptions'!$D$17,BC$47&gt;=$D173,BC$47&lt;=EDATE($D173,'Summary&amp;Assumptions'!$G$32))*$B173+AND(BC$56&lt;'Summary&amp;Assumptions'!$J$31,BC$47&gt;=$FO173,BC$47&lt;=$FP173)*(('Summary&amp;Assumptions'!$H$25*$C173)*(1+'Summary&amp;Assumptions'!$J$29)^(BC$46-1))+AND(BC$56&lt;'Summary&amp;Assumptions'!$J$31,BC$47&gt;=$FQ173,BC$47&lt;=$FR173)*(('Summary&amp;Assumptions'!$H$25*$C173)*(1+'Summary&amp;Assumptions'!$J$29)^(BC$46-1))</f>
        <v>0</v>
      </c>
      <c r="AY173" s="588">
        <f>AND(BD$55&gt;0,SUM($E173:AX173)&lt;'Summary&amp;Assumptions'!$G$32*$B173,$D173&gt;='Summary&amp;Assumptions'!$D$17,BD$47&gt;=$D173,BD$47&lt;=EDATE($D173,'Summary&amp;Assumptions'!$G$32))*$B173+AND(BD$56&lt;'Summary&amp;Assumptions'!$J$31,BD$47&gt;=$FO173,BD$47&lt;=$FP173)*(('Summary&amp;Assumptions'!$H$25*$C173)*(1+'Summary&amp;Assumptions'!$J$29)^(BD$46-1))+AND(BD$56&lt;'Summary&amp;Assumptions'!$J$31,BD$47&gt;=$FQ173,BD$47&lt;=$FR173)*(('Summary&amp;Assumptions'!$H$25*$C173)*(1+'Summary&amp;Assumptions'!$J$29)^(BD$46-1))</f>
        <v>0</v>
      </c>
      <c r="AZ173" s="588">
        <f>AND(BE$55&gt;0,SUM($E173:AY173)&lt;'Summary&amp;Assumptions'!$G$32*$B173,$D173&gt;='Summary&amp;Assumptions'!$D$17,BE$47&gt;=$D173,BE$47&lt;=EDATE($D173,'Summary&amp;Assumptions'!$G$32))*$B173+AND(BE$56&lt;'Summary&amp;Assumptions'!$J$31,BE$47&gt;=$FO173,BE$47&lt;=$FP173)*(('Summary&amp;Assumptions'!$H$25*$C173)*(1+'Summary&amp;Assumptions'!$J$29)^(BE$46-1))+AND(BE$56&lt;'Summary&amp;Assumptions'!$J$31,BE$47&gt;=$FQ173,BE$47&lt;=$FR173)*(('Summary&amp;Assumptions'!$H$25*$C173)*(1+'Summary&amp;Assumptions'!$J$29)^(BE$46-1))</f>
        <v>0</v>
      </c>
      <c r="BA173" s="588">
        <f>AND(BF$55&gt;0,SUM($E173:AZ173)&lt;'Summary&amp;Assumptions'!$G$32*$B173,$D173&gt;='Summary&amp;Assumptions'!$D$17,BF$47&gt;=$D173,BF$47&lt;=EDATE($D173,'Summary&amp;Assumptions'!$G$32))*$B173+AND(BF$56&lt;'Summary&amp;Assumptions'!$J$31,BF$47&gt;=$FO173,BF$47&lt;=$FP173)*(('Summary&amp;Assumptions'!$H$25*$C173)*(1+'Summary&amp;Assumptions'!$J$29)^(BF$46-1))+AND(BF$56&lt;'Summary&amp;Assumptions'!$J$31,BF$47&gt;=$FQ173,BF$47&lt;=$FR173)*(('Summary&amp;Assumptions'!$H$25*$C173)*(1+'Summary&amp;Assumptions'!$J$29)^(BF$46-1))</f>
        <v>0</v>
      </c>
      <c r="BB173" s="588">
        <f>AND(BG$55&gt;0,SUM($E173:BA173)&lt;'Summary&amp;Assumptions'!$G$32*$B173,$D173&gt;='Summary&amp;Assumptions'!$D$17,BG$47&gt;=$D173,BG$47&lt;=EDATE($D173,'Summary&amp;Assumptions'!$G$32))*$B173+AND(BG$56&lt;'Summary&amp;Assumptions'!$J$31,BG$47&gt;=$FO173,BG$47&lt;=$FP173)*(('Summary&amp;Assumptions'!$H$25*$C173)*(1+'Summary&amp;Assumptions'!$J$29)^(BG$46-1))+AND(BG$56&lt;'Summary&amp;Assumptions'!$J$31,BG$47&gt;=$FQ173,BG$47&lt;=$FR173)*(('Summary&amp;Assumptions'!$H$25*$C173)*(1+'Summary&amp;Assumptions'!$J$29)^(BG$46-1))</f>
        <v>0</v>
      </c>
      <c r="BC173" s="588">
        <f>AND(BH$55&gt;0,SUM($E173:BB173)&lt;'Summary&amp;Assumptions'!$G$32*$B173,$D173&gt;='Summary&amp;Assumptions'!$D$17,BH$47&gt;=$D173,BH$47&lt;=EDATE($D173,'Summary&amp;Assumptions'!$G$32))*$B173+AND(BH$56&lt;'Summary&amp;Assumptions'!$J$31,BH$47&gt;=$FO173,BH$47&lt;=$FP173)*(('Summary&amp;Assumptions'!$H$25*$C173)*(1+'Summary&amp;Assumptions'!$J$29)^(BH$46-1))+AND(BH$56&lt;'Summary&amp;Assumptions'!$J$31,BH$47&gt;=$FQ173,BH$47&lt;=$FR173)*(('Summary&amp;Assumptions'!$H$25*$C173)*(1+'Summary&amp;Assumptions'!$J$29)^(BH$46-1))</f>
        <v>0</v>
      </c>
      <c r="BD173" s="588">
        <f>AND(BI$55&gt;0,SUM($E173:BC173)&lt;'Summary&amp;Assumptions'!$G$32*$B173,$D173&gt;='Summary&amp;Assumptions'!$D$17,BI$47&gt;=$D173,BI$47&lt;=EDATE($D173,'Summary&amp;Assumptions'!$G$32))*$B173+AND(BI$56&lt;'Summary&amp;Assumptions'!$J$31,BI$47&gt;=$FO173,BI$47&lt;=$FP173)*(('Summary&amp;Assumptions'!$H$25*$C173)*(1+'Summary&amp;Assumptions'!$J$29)^(BI$46-1))+AND(BI$56&lt;'Summary&amp;Assumptions'!$J$31,BI$47&gt;=$FQ173,BI$47&lt;=$FR173)*(('Summary&amp;Assumptions'!$H$25*$C173)*(1+'Summary&amp;Assumptions'!$J$29)^(BI$46-1))</f>
        <v>0</v>
      </c>
      <c r="BE173" s="588">
        <f>AND(BJ$55&gt;0,SUM($E173:BD173)&lt;'Summary&amp;Assumptions'!$G$32*$B173,$D173&gt;='Summary&amp;Assumptions'!$D$17,BJ$47&gt;=$D173,BJ$47&lt;=EDATE($D173,'Summary&amp;Assumptions'!$G$32))*$B173+AND(BJ$56&lt;'Summary&amp;Assumptions'!$J$31,BJ$47&gt;=$FO173,BJ$47&lt;=$FP173)*(('Summary&amp;Assumptions'!$H$25*$C173)*(1+'Summary&amp;Assumptions'!$J$29)^(BJ$46-1))+AND(BJ$56&lt;'Summary&amp;Assumptions'!$J$31,BJ$47&gt;=$FQ173,BJ$47&lt;=$FR173)*(('Summary&amp;Assumptions'!$H$25*$C173)*(1+'Summary&amp;Assumptions'!$J$29)^(BJ$46-1))</f>
        <v>0</v>
      </c>
      <c r="BF173" s="588">
        <f>AND(BK$55&gt;0,SUM($E173:BE173)&lt;'Summary&amp;Assumptions'!$G$32*$B173,$D173&gt;='Summary&amp;Assumptions'!$D$17,BK$47&gt;=$D173,BK$47&lt;=EDATE($D173,'Summary&amp;Assumptions'!$G$32))*$B173+AND(BK$56&lt;'Summary&amp;Assumptions'!$J$31,BK$47&gt;=$FO173,BK$47&lt;=$FP173)*(('Summary&amp;Assumptions'!$H$25*$C173)*(1+'Summary&amp;Assumptions'!$J$29)^(BK$46-1))+AND(BK$56&lt;'Summary&amp;Assumptions'!$J$31,BK$47&gt;=$FQ173,BK$47&lt;=$FR173)*(('Summary&amp;Assumptions'!$H$25*$C173)*(1+'Summary&amp;Assumptions'!$J$29)^(BK$46-1))</f>
        <v>0</v>
      </c>
      <c r="BG173" s="588">
        <f>AND(BL$55&gt;0,SUM($E173:BF173)&lt;'Summary&amp;Assumptions'!$G$32*$B173,$D173&gt;='Summary&amp;Assumptions'!$D$17,BL$47&gt;=$D173,BL$47&lt;=EDATE($D173,'Summary&amp;Assumptions'!$G$32))*$B173+AND(BL$56&lt;'Summary&amp;Assumptions'!$J$31,BL$47&gt;=$FO173,BL$47&lt;=$FP173)*(('Summary&amp;Assumptions'!$H$25*$C173)*(1+'Summary&amp;Assumptions'!$J$29)^(BL$46-1))+AND(BL$56&lt;'Summary&amp;Assumptions'!$J$31,BL$47&gt;=$FQ173,BL$47&lt;=$FR173)*(('Summary&amp;Assumptions'!$H$25*$C173)*(1+'Summary&amp;Assumptions'!$J$29)^(BL$46-1))</f>
        <v>0</v>
      </c>
      <c r="BH173" s="588">
        <f>AND(BM$55&gt;0,SUM($E173:BG173)&lt;'Summary&amp;Assumptions'!$G$32*$B173,$D173&gt;='Summary&amp;Assumptions'!$D$17,BM$47&gt;=$D173,BM$47&lt;=EDATE($D173,'Summary&amp;Assumptions'!$G$32))*$B173+AND(BM$56&lt;'Summary&amp;Assumptions'!$J$31,BM$47&gt;=$FO173,BM$47&lt;=$FP173)*(('Summary&amp;Assumptions'!$H$25*$C173)*(1+'Summary&amp;Assumptions'!$J$29)^(BM$46-1))+AND(BM$56&lt;'Summary&amp;Assumptions'!$J$31,BM$47&gt;=$FQ173,BM$47&lt;=$FR173)*(('Summary&amp;Assumptions'!$H$25*$C173)*(1+'Summary&amp;Assumptions'!$J$29)^(BM$46-1))</f>
        <v>0</v>
      </c>
      <c r="BI173" s="588">
        <f>AND(BN$55&gt;0,SUM($E173:BH173)&lt;'Summary&amp;Assumptions'!$G$32*$B173,$D173&gt;='Summary&amp;Assumptions'!$D$17,BN$47&gt;=$D173,BN$47&lt;=EDATE($D173,'Summary&amp;Assumptions'!$G$32))*$B173+AND(BN$56&lt;'Summary&amp;Assumptions'!$J$31,BN$47&gt;=$FO173,BN$47&lt;=$FP173)*(('Summary&amp;Assumptions'!$H$25*$C173)*(1+'Summary&amp;Assumptions'!$J$29)^(BN$46-1))+AND(BN$56&lt;'Summary&amp;Assumptions'!$J$31,BN$47&gt;=$FQ173,BN$47&lt;=$FR173)*(('Summary&amp;Assumptions'!$H$25*$C173)*(1+'Summary&amp;Assumptions'!$J$29)^(BN$46-1))</f>
        <v>0</v>
      </c>
      <c r="BJ173" s="588">
        <f>AND(BO$55&gt;0,SUM($E173:BI173)&lt;'Summary&amp;Assumptions'!$G$32*$B173,$D173&gt;='Summary&amp;Assumptions'!$D$17,BO$47&gt;=$D173,BO$47&lt;=EDATE($D173,'Summary&amp;Assumptions'!$G$32))*$B173+AND(BO$56&lt;'Summary&amp;Assumptions'!$J$31,BO$47&gt;=$FO173,BO$47&lt;=$FP173)*(('Summary&amp;Assumptions'!$H$25*$C173)*(1+'Summary&amp;Assumptions'!$J$29)^(BO$46-1))+AND(BO$56&lt;'Summary&amp;Assumptions'!$J$31,BO$47&gt;=$FQ173,BO$47&lt;=$FR173)*(('Summary&amp;Assumptions'!$H$25*$C173)*(1+'Summary&amp;Assumptions'!$J$29)^(BO$46-1))</f>
        <v>0</v>
      </c>
      <c r="BK173" s="588">
        <f>AND(BP$55&gt;0,SUM($E173:BJ173)&lt;'Summary&amp;Assumptions'!$G$32*$B173,$D173&gt;='Summary&amp;Assumptions'!$D$17,BP$47&gt;=$D173,BP$47&lt;=EDATE($D173,'Summary&amp;Assumptions'!$G$32))*$B173+AND(BP$56&lt;'Summary&amp;Assumptions'!$J$31,BP$47&gt;=$FO173,BP$47&lt;=$FP173)*(('Summary&amp;Assumptions'!$H$25*$C173)*(1+'Summary&amp;Assumptions'!$J$29)^(BP$46-1))+AND(BP$56&lt;'Summary&amp;Assumptions'!$J$31,BP$47&gt;=$FQ173,BP$47&lt;=$FR173)*(('Summary&amp;Assumptions'!$H$25*$C173)*(1+'Summary&amp;Assumptions'!$J$29)^(BP$46-1))</f>
        <v>0</v>
      </c>
      <c r="BL173" s="588">
        <f>AND(BQ$55&gt;0,SUM($E173:BK173)&lt;'Summary&amp;Assumptions'!$G$32*$B173,$D173&gt;='Summary&amp;Assumptions'!$D$17,BQ$47&gt;=$D173,BQ$47&lt;=EDATE($D173,'Summary&amp;Assumptions'!$G$32))*$B173+AND(BQ$56&lt;'Summary&amp;Assumptions'!$J$31,BQ$47&gt;=$FO173,BQ$47&lt;=$FP173)*(('Summary&amp;Assumptions'!$H$25*$C173)*(1+'Summary&amp;Assumptions'!$J$29)^(BQ$46-1))+AND(BQ$56&lt;'Summary&amp;Assumptions'!$J$31,BQ$47&gt;=$FQ173,BQ$47&lt;=$FR173)*(('Summary&amp;Assumptions'!$H$25*$C173)*(1+'Summary&amp;Assumptions'!$J$29)^(BQ$46-1))</f>
        <v>0</v>
      </c>
      <c r="BM173" s="588">
        <f>AND(BR$55&gt;0,SUM($E173:BL173)&lt;'Summary&amp;Assumptions'!$G$32*$B173,$D173&gt;='Summary&amp;Assumptions'!$D$17,BR$47&gt;=$D173,BR$47&lt;=EDATE($D173,'Summary&amp;Assumptions'!$G$32))*$B173+AND(BR$56&lt;'Summary&amp;Assumptions'!$J$31,BR$47&gt;=$FO173,BR$47&lt;=$FP173)*(('Summary&amp;Assumptions'!$H$25*$C173)*(1+'Summary&amp;Assumptions'!$J$29)^(BR$46-1))+AND(BR$56&lt;'Summary&amp;Assumptions'!$J$31,BR$47&gt;=$FQ173,BR$47&lt;=$FR173)*(('Summary&amp;Assumptions'!$H$25*$C173)*(1+'Summary&amp;Assumptions'!$J$29)^(BR$46-1))</f>
        <v>0</v>
      </c>
      <c r="BN173" s="588">
        <f>AND(BS$55&gt;0,SUM($E173:BM173)&lt;'Summary&amp;Assumptions'!$G$32*$B173,$D173&gt;='Summary&amp;Assumptions'!$D$17,BS$47&gt;=$D173,BS$47&lt;=EDATE($D173,'Summary&amp;Assumptions'!$G$32))*$B173+AND(BS$56&lt;'Summary&amp;Assumptions'!$J$31,BS$47&gt;=$FO173,BS$47&lt;=$FP173)*(('Summary&amp;Assumptions'!$H$25*$C173)*(1+'Summary&amp;Assumptions'!$J$29)^(BS$46-1))+AND(BS$56&lt;'Summary&amp;Assumptions'!$J$31,BS$47&gt;=$FQ173,BS$47&lt;=$FR173)*(('Summary&amp;Assumptions'!$H$25*$C173)*(1+'Summary&amp;Assumptions'!$J$29)^(BS$46-1))</f>
        <v>0</v>
      </c>
      <c r="BO173" s="588">
        <f>AND(BT$55&gt;0,SUM($E173:BN173)&lt;'Summary&amp;Assumptions'!$G$32*$B173,$D173&gt;='Summary&amp;Assumptions'!$D$17,BT$47&gt;=$D173,BT$47&lt;=EDATE($D173,'Summary&amp;Assumptions'!$G$32))*$B173+AND(BT$56&lt;'Summary&amp;Assumptions'!$J$31,BT$47&gt;=$FO173,BT$47&lt;=$FP173)*(('Summary&amp;Assumptions'!$H$25*$C173)*(1+'Summary&amp;Assumptions'!$J$29)^(BT$46-1))+AND(BT$56&lt;'Summary&amp;Assumptions'!$J$31,BT$47&gt;=$FQ173,BT$47&lt;=$FR173)*(('Summary&amp;Assumptions'!$H$25*$C173)*(1+'Summary&amp;Assumptions'!$J$29)^(BT$46-1))</f>
        <v>0</v>
      </c>
      <c r="BP173" s="588">
        <f>AND(BU$55&gt;0,SUM($E173:BO173)&lt;'Summary&amp;Assumptions'!$G$32*$B173,$D173&gt;='Summary&amp;Assumptions'!$D$17,BU$47&gt;=$D173,BU$47&lt;=EDATE($D173,'Summary&amp;Assumptions'!$G$32))*$B173+AND(BU$56&lt;'Summary&amp;Assumptions'!$J$31,BU$47&gt;=$FO173,BU$47&lt;=$FP173)*(('Summary&amp;Assumptions'!$H$25*$C173)*(1+'Summary&amp;Assumptions'!$J$29)^(BU$46-1))+AND(BU$56&lt;'Summary&amp;Assumptions'!$J$31,BU$47&gt;=$FQ173,BU$47&lt;=$FR173)*(('Summary&amp;Assumptions'!$H$25*$C173)*(1+'Summary&amp;Assumptions'!$J$29)^(BU$46-1))</f>
        <v>0</v>
      </c>
      <c r="BQ173" s="588">
        <f>AND(BV$55&gt;0,SUM($E173:BP173)&lt;'Summary&amp;Assumptions'!$G$32*$B173,$D173&gt;='Summary&amp;Assumptions'!$D$17,BV$47&gt;=$D173,BV$47&lt;=EDATE($D173,'Summary&amp;Assumptions'!$G$32))*$B173+AND(BV$56&lt;'Summary&amp;Assumptions'!$J$31,BV$47&gt;=$FO173,BV$47&lt;=$FP173)*(('Summary&amp;Assumptions'!$H$25*$C173)*(1+'Summary&amp;Assumptions'!$J$29)^(BV$46-1))+AND(BV$56&lt;'Summary&amp;Assumptions'!$J$31,BV$47&gt;=$FQ173,BV$47&lt;=$FR173)*(('Summary&amp;Assumptions'!$H$25*$C173)*(1+'Summary&amp;Assumptions'!$J$29)^(BV$46-1))</f>
        <v>0</v>
      </c>
      <c r="BR173" s="588">
        <f>AND(BW$55&gt;0,SUM($E173:BQ173)&lt;'Summary&amp;Assumptions'!$G$32*$B173,$D173&gt;='Summary&amp;Assumptions'!$D$17,BW$47&gt;=$D173,BW$47&lt;=EDATE($D173,'Summary&amp;Assumptions'!$G$32))*$B173+AND(BW$56&lt;'Summary&amp;Assumptions'!$J$31,BW$47&gt;=$FO173,BW$47&lt;=$FP173)*(('Summary&amp;Assumptions'!$H$25*$C173)*(1+'Summary&amp;Assumptions'!$J$29)^(BW$46-1))+AND(BW$56&lt;'Summary&amp;Assumptions'!$J$31,BW$47&gt;=$FQ173,BW$47&lt;=$FR173)*(('Summary&amp;Assumptions'!$H$25*$C173)*(1+'Summary&amp;Assumptions'!$J$29)^(BW$46-1))</f>
        <v>0</v>
      </c>
      <c r="BS173" s="588">
        <f>AND(BX$55&gt;0,SUM($E173:BR173)&lt;'Summary&amp;Assumptions'!$G$32*$B173,$D173&gt;='Summary&amp;Assumptions'!$D$17,BX$47&gt;=$D173,BX$47&lt;=EDATE($D173,'Summary&amp;Assumptions'!$G$32))*$B173+AND(BX$56&lt;'Summary&amp;Assumptions'!$J$31,BX$47&gt;=$FO173,BX$47&lt;=$FP173)*(('Summary&amp;Assumptions'!$H$25*$C173)*(1+'Summary&amp;Assumptions'!$J$29)^(BX$46-1))+AND(BX$56&lt;'Summary&amp;Assumptions'!$J$31,BX$47&gt;=$FQ173,BX$47&lt;=$FR173)*(('Summary&amp;Assumptions'!$H$25*$C173)*(1+'Summary&amp;Assumptions'!$J$29)^(BX$46-1))</f>
        <v>0</v>
      </c>
      <c r="BT173" s="588">
        <f>AND(BY$55&gt;0,SUM($E173:BS173)&lt;'Summary&amp;Assumptions'!$G$32*$B173,$D173&gt;='Summary&amp;Assumptions'!$D$17,BY$47&gt;=$D173,BY$47&lt;=EDATE($D173,'Summary&amp;Assumptions'!$G$32))*$B173+AND(BY$56&lt;'Summary&amp;Assumptions'!$J$31,BY$47&gt;=$FO173,BY$47&lt;=$FP173)*(('Summary&amp;Assumptions'!$H$25*$C173)*(1+'Summary&amp;Assumptions'!$J$29)^(BY$46-1))+AND(BY$56&lt;'Summary&amp;Assumptions'!$J$31,BY$47&gt;=$FQ173,BY$47&lt;=$FR173)*(('Summary&amp;Assumptions'!$H$25*$C173)*(1+'Summary&amp;Assumptions'!$J$29)^(BY$46-1))</f>
        <v>0</v>
      </c>
      <c r="BU173" s="588">
        <f>AND(BZ$55&gt;0,SUM($E173:BT173)&lt;'Summary&amp;Assumptions'!$G$32*$B173,$D173&gt;='Summary&amp;Assumptions'!$D$17,BZ$47&gt;=$D173,BZ$47&lt;=EDATE($D173,'Summary&amp;Assumptions'!$G$32))*$B173+AND(BZ$56&lt;'Summary&amp;Assumptions'!$J$31,BZ$47&gt;=$FO173,BZ$47&lt;=$FP173)*(('Summary&amp;Assumptions'!$H$25*$C173)*(1+'Summary&amp;Assumptions'!$J$29)^(BZ$46-1))+AND(BZ$56&lt;'Summary&amp;Assumptions'!$J$31,BZ$47&gt;=$FQ173,BZ$47&lt;=$FR173)*(('Summary&amp;Assumptions'!$H$25*$C173)*(1+'Summary&amp;Assumptions'!$J$29)^(BZ$46-1))</f>
        <v>0</v>
      </c>
      <c r="BV173" s="588">
        <f>AND(CA$55&gt;0,SUM($E173:BU173)&lt;'Summary&amp;Assumptions'!$G$32*$B173,$D173&gt;='Summary&amp;Assumptions'!$D$17,CA$47&gt;=$D173,CA$47&lt;=EDATE($D173,'Summary&amp;Assumptions'!$G$32))*$B173+AND(CA$56&lt;'Summary&amp;Assumptions'!$J$31,CA$47&gt;=$FO173,CA$47&lt;=$FP173)*(('Summary&amp;Assumptions'!$H$25*$C173)*(1+'Summary&amp;Assumptions'!$J$29)^(CA$46-1))+AND(CA$56&lt;'Summary&amp;Assumptions'!$J$31,CA$47&gt;=$FQ173,CA$47&lt;=$FR173)*(('Summary&amp;Assumptions'!$H$25*$C173)*(1+'Summary&amp;Assumptions'!$J$29)^(CA$46-1))</f>
        <v>0</v>
      </c>
      <c r="BW173" s="588">
        <f>AND(CB$55&gt;0,SUM($E173:BV173)&lt;'Summary&amp;Assumptions'!$G$32*$B173,$D173&gt;='Summary&amp;Assumptions'!$D$17,CB$47&gt;=$D173,CB$47&lt;=EDATE($D173,'Summary&amp;Assumptions'!$G$32))*$B173+AND(CB$56&lt;'Summary&amp;Assumptions'!$J$31,CB$47&gt;=$FO173,CB$47&lt;=$FP173)*(('Summary&amp;Assumptions'!$H$25*$C173)*(1+'Summary&amp;Assumptions'!$J$29)^(CB$46-1))+AND(CB$56&lt;'Summary&amp;Assumptions'!$J$31,CB$47&gt;=$FQ173,CB$47&lt;=$FR173)*(('Summary&amp;Assumptions'!$H$25*$C173)*(1+'Summary&amp;Assumptions'!$J$29)^(CB$46-1))</f>
        <v>0</v>
      </c>
      <c r="BX173" s="588">
        <f>AND(CC$55&gt;0,SUM($E173:BW173)&lt;'Summary&amp;Assumptions'!$G$32*$B173,$D173&gt;='Summary&amp;Assumptions'!$D$17,CC$47&gt;=$D173,CC$47&lt;=EDATE($D173,'Summary&amp;Assumptions'!$G$32))*$B173+AND(CC$56&lt;'Summary&amp;Assumptions'!$J$31,CC$47&gt;=$FO173,CC$47&lt;=$FP173)*(('Summary&amp;Assumptions'!$H$25*$C173)*(1+'Summary&amp;Assumptions'!$J$29)^(CC$46-1))+AND(CC$56&lt;'Summary&amp;Assumptions'!$J$31,CC$47&gt;=$FQ173,CC$47&lt;=$FR173)*(('Summary&amp;Assumptions'!$H$25*$C173)*(1+'Summary&amp;Assumptions'!$J$29)^(CC$46-1))</f>
        <v>0</v>
      </c>
      <c r="BY173" s="588">
        <f>AND(CD$55&gt;0,SUM($E173:BX173)&lt;'Summary&amp;Assumptions'!$G$32*$B173,$D173&gt;='Summary&amp;Assumptions'!$D$17,CD$47&gt;=$D173,CD$47&lt;=EDATE($D173,'Summary&amp;Assumptions'!$G$32))*$B173+AND(CD$56&lt;'Summary&amp;Assumptions'!$J$31,CD$47&gt;=$FO173,CD$47&lt;=$FP173)*(('Summary&amp;Assumptions'!$H$25*$C173)*(1+'Summary&amp;Assumptions'!$J$29)^(CD$46-1))+AND(CD$56&lt;'Summary&amp;Assumptions'!$J$31,CD$47&gt;=$FQ173,CD$47&lt;=$FR173)*(('Summary&amp;Assumptions'!$H$25*$C173)*(1+'Summary&amp;Assumptions'!$J$29)^(CD$46-1))</f>
        <v>0</v>
      </c>
      <c r="BZ173" s="588">
        <f>AND(CE$55&gt;0,SUM($E173:BY173)&lt;'Summary&amp;Assumptions'!$G$32*$B173,$D173&gt;='Summary&amp;Assumptions'!$D$17,CE$47&gt;=$D173,CE$47&lt;=EDATE($D173,'Summary&amp;Assumptions'!$G$32))*$B173+AND(CE$56&lt;'Summary&amp;Assumptions'!$J$31,CE$47&gt;=$FO173,CE$47&lt;=$FP173)*(('Summary&amp;Assumptions'!$H$25*$C173)*(1+'Summary&amp;Assumptions'!$J$29)^(CE$46-1))+AND(CE$56&lt;'Summary&amp;Assumptions'!$J$31,CE$47&gt;=$FQ173,CE$47&lt;=$FR173)*(('Summary&amp;Assumptions'!$H$25*$C173)*(1+'Summary&amp;Assumptions'!$J$29)^(CE$46-1))</f>
        <v>0</v>
      </c>
      <c r="CA173" s="588">
        <f>AND(CF$55&gt;0,SUM($E173:BZ173)&lt;'Summary&amp;Assumptions'!$G$32*$B173,$D173&gt;='Summary&amp;Assumptions'!$D$17,CF$47&gt;=$D173,CF$47&lt;=EDATE($D173,'Summary&amp;Assumptions'!$G$32))*$B173+AND(CF$56&lt;'Summary&amp;Assumptions'!$J$31,CF$47&gt;=$FO173,CF$47&lt;=$FP173)*(('Summary&amp;Assumptions'!$H$25*$C173)*(1+'Summary&amp;Assumptions'!$J$29)^(CF$46-1))+AND(CF$56&lt;'Summary&amp;Assumptions'!$J$31,CF$47&gt;=$FQ173,CF$47&lt;=$FR173)*(('Summary&amp;Assumptions'!$H$25*$C173)*(1+'Summary&amp;Assumptions'!$J$29)^(CF$46-1))</f>
        <v>0</v>
      </c>
      <c r="CB173" s="588">
        <f>AND(CG$55&gt;0,SUM($E173:CA173)&lt;'Summary&amp;Assumptions'!$G$32*$B173,$D173&gt;='Summary&amp;Assumptions'!$D$17,CG$47&gt;=$D173,CG$47&lt;=EDATE($D173,'Summary&amp;Assumptions'!$G$32))*$B173+AND(CG$56&lt;'Summary&amp;Assumptions'!$J$31,CG$47&gt;=$FO173,CG$47&lt;=$FP173)*(('Summary&amp;Assumptions'!$H$25*$C173)*(1+'Summary&amp;Assumptions'!$J$29)^(CG$46-1))+AND(CG$56&lt;'Summary&amp;Assumptions'!$J$31,CG$47&gt;=$FQ173,CG$47&lt;=$FR173)*(('Summary&amp;Assumptions'!$H$25*$C173)*(1+'Summary&amp;Assumptions'!$J$29)^(CG$46-1))</f>
        <v>0</v>
      </c>
      <c r="CC173" s="588">
        <f>AND(CH$55&gt;0,SUM($E173:CB173)&lt;'Summary&amp;Assumptions'!$G$32*$B173,$D173&gt;='Summary&amp;Assumptions'!$D$17,CH$47&gt;=$D173,CH$47&lt;=EDATE($D173,'Summary&amp;Assumptions'!$G$32))*$B173+AND(CH$56&lt;'Summary&amp;Assumptions'!$J$31,CH$47&gt;=$FO173,CH$47&lt;=$FP173)*(('Summary&amp;Assumptions'!$H$25*$C173)*(1+'Summary&amp;Assumptions'!$J$29)^(CH$46-1))+AND(CH$56&lt;'Summary&amp;Assumptions'!$J$31,CH$47&gt;=$FQ173,CH$47&lt;=$FR173)*(('Summary&amp;Assumptions'!$H$25*$C173)*(1+'Summary&amp;Assumptions'!$J$29)^(CH$46-1))</f>
        <v>0</v>
      </c>
      <c r="CD173" s="588">
        <f>AND(CI$55&gt;0,SUM($E173:CC173)&lt;'Summary&amp;Assumptions'!$G$32*$B173,$D173&gt;='Summary&amp;Assumptions'!$D$17,CI$47&gt;=$D173,CI$47&lt;=EDATE($D173,'Summary&amp;Assumptions'!$G$32))*$B173+AND(CI$56&lt;'Summary&amp;Assumptions'!$J$31,CI$47&gt;=$FO173,CI$47&lt;=$FP173)*(('Summary&amp;Assumptions'!$H$25*$C173)*(1+'Summary&amp;Assumptions'!$J$29)^(CI$46-1))+AND(CI$56&lt;'Summary&amp;Assumptions'!$J$31,CI$47&gt;=$FQ173,CI$47&lt;=$FR173)*(('Summary&amp;Assumptions'!$H$25*$C173)*(1+'Summary&amp;Assumptions'!$J$29)^(CI$46-1))</f>
        <v>0</v>
      </c>
      <c r="CE173" s="588">
        <f>AND(CJ$55&gt;0,SUM($E173:CD173)&lt;'Summary&amp;Assumptions'!$G$32*$B173,$D173&gt;='Summary&amp;Assumptions'!$D$17,CJ$47&gt;=$D173,CJ$47&lt;=EDATE($D173,'Summary&amp;Assumptions'!$G$32))*$B173+AND(CJ$56&lt;'Summary&amp;Assumptions'!$J$31,CJ$47&gt;=$FO173,CJ$47&lt;=$FP173)*(('Summary&amp;Assumptions'!$H$25*$C173)*(1+'Summary&amp;Assumptions'!$J$29)^(CJ$46-1))+AND(CJ$56&lt;'Summary&amp;Assumptions'!$J$31,CJ$47&gt;=$FQ173,CJ$47&lt;=$FR173)*(('Summary&amp;Assumptions'!$H$25*$C173)*(1+'Summary&amp;Assumptions'!$J$29)^(CJ$46-1))</f>
        <v>0</v>
      </c>
      <c r="CF173" s="588">
        <f>AND(CK$55&gt;0,SUM($E173:CE173)&lt;'Summary&amp;Assumptions'!$G$32*$B173,$D173&gt;='Summary&amp;Assumptions'!$D$17,CK$47&gt;=$D173,CK$47&lt;=EDATE($D173,'Summary&amp;Assumptions'!$G$32))*$B173+AND(CK$56&lt;'Summary&amp;Assumptions'!$J$31,CK$47&gt;=$FO173,CK$47&lt;=$FP173)*(('Summary&amp;Assumptions'!$H$25*$C173)*(1+'Summary&amp;Assumptions'!$J$29)^(CK$46-1))+AND(CK$56&lt;'Summary&amp;Assumptions'!$J$31,CK$47&gt;=$FQ173,CK$47&lt;=$FR173)*(('Summary&amp;Assumptions'!$H$25*$C173)*(1+'Summary&amp;Assumptions'!$J$29)^(CK$46-1))</f>
        <v>0</v>
      </c>
      <c r="CG173" s="588">
        <f>AND(CL$55&gt;0,SUM($E173:CF173)&lt;'Summary&amp;Assumptions'!$G$32*$B173,$D173&gt;='Summary&amp;Assumptions'!$D$17,CL$47&gt;=$D173,CL$47&lt;=EDATE($D173,'Summary&amp;Assumptions'!$G$32))*$B173+AND(CL$56&lt;'Summary&amp;Assumptions'!$J$31,CL$47&gt;=$FO173,CL$47&lt;=$FP173)*(('Summary&amp;Assumptions'!$H$25*$C173)*(1+'Summary&amp;Assumptions'!$J$29)^(CL$46-1))+AND(CL$56&lt;'Summary&amp;Assumptions'!$J$31,CL$47&gt;=$FQ173,CL$47&lt;=$FR173)*(('Summary&amp;Assumptions'!$H$25*$C173)*(1+'Summary&amp;Assumptions'!$J$29)^(CL$46-1))</f>
        <v>0</v>
      </c>
      <c r="CH173" s="588">
        <f>AND(CM$55&gt;0,SUM($E173:CG173)&lt;'Summary&amp;Assumptions'!$G$32*$B173,$D173&gt;='Summary&amp;Assumptions'!$D$17,CM$47&gt;=$D173,CM$47&lt;=EDATE($D173,'Summary&amp;Assumptions'!$G$32))*$B173+AND(CM$56&lt;'Summary&amp;Assumptions'!$J$31,CM$47&gt;=$FO173,CM$47&lt;=$FP173)*(('Summary&amp;Assumptions'!$H$25*$C173)*(1+'Summary&amp;Assumptions'!$J$29)^(CM$46-1))+AND(CM$56&lt;'Summary&amp;Assumptions'!$J$31,CM$47&gt;=$FQ173,CM$47&lt;=$FR173)*(('Summary&amp;Assumptions'!$H$25*$C173)*(1+'Summary&amp;Assumptions'!$J$29)^(CM$46-1))</f>
        <v>0</v>
      </c>
      <c r="CI173" s="588">
        <f>AND(CN$55&gt;0,SUM($E173:CH173)&lt;'Summary&amp;Assumptions'!$G$32*$B173,$D173&gt;='Summary&amp;Assumptions'!$D$17,CN$47&gt;=$D173,CN$47&lt;=EDATE($D173,'Summary&amp;Assumptions'!$G$32))*$B173+AND(CN$56&lt;'Summary&amp;Assumptions'!$J$31,CN$47&gt;=$FO173,CN$47&lt;=$FP173)*(('Summary&amp;Assumptions'!$H$25*$C173)*(1+'Summary&amp;Assumptions'!$J$29)^(CN$46-1))+AND(CN$56&lt;'Summary&amp;Assumptions'!$J$31,CN$47&gt;=$FQ173,CN$47&lt;=$FR173)*(('Summary&amp;Assumptions'!$H$25*$C173)*(1+'Summary&amp;Assumptions'!$J$29)^(CN$46-1))</f>
        <v>0</v>
      </c>
      <c r="CJ173" s="588">
        <f>AND(CO$55&gt;0,SUM($E173:CI173)&lt;'Summary&amp;Assumptions'!$G$32*$B173,$D173&gt;='Summary&amp;Assumptions'!$D$17,CO$47&gt;=$D173,CO$47&lt;=EDATE($D173,'Summary&amp;Assumptions'!$G$32))*$B173+AND(CO$56&lt;'Summary&amp;Assumptions'!$J$31,CO$47&gt;=$FO173,CO$47&lt;=$FP173)*(('Summary&amp;Assumptions'!$H$25*$C173)*(1+'Summary&amp;Assumptions'!$J$29)^(CO$46-1))+AND(CO$56&lt;'Summary&amp;Assumptions'!$J$31,CO$47&gt;=$FQ173,CO$47&lt;=$FR173)*(('Summary&amp;Assumptions'!$H$25*$C173)*(1+'Summary&amp;Assumptions'!$J$29)^(CO$46-1))</f>
        <v>0</v>
      </c>
      <c r="CK173" s="588">
        <f>AND(CP$55&gt;0,SUM($E173:CJ173)&lt;'Summary&amp;Assumptions'!$G$32*$B173,$D173&gt;='Summary&amp;Assumptions'!$D$17,CP$47&gt;=$D173,CP$47&lt;=EDATE($D173,'Summary&amp;Assumptions'!$G$32))*$B173+AND(CP$56&lt;'Summary&amp;Assumptions'!$J$31,CP$47&gt;=$FO173,CP$47&lt;=$FP173)*(('Summary&amp;Assumptions'!$H$25*$C173)*(1+'Summary&amp;Assumptions'!$J$29)^(CP$46-1))+AND(CP$56&lt;'Summary&amp;Assumptions'!$J$31,CP$47&gt;=$FQ173,CP$47&lt;=$FR173)*(('Summary&amp;Assumptions'!$H$25*$C173)*(1+'Summary&amp;Assumptions'!$J$29)^(CP$46-1))</f>
        <v>0</v>
      </c>
      <c r="CL173" s="588">
        <f>AND(CQ$55&gt;0,SUM($E173:CK173)&lt;'Summary&amp;Assumptions'!$G$32*$B173,$D173&gt;='Summary&amp;Assumptions'!$D$17,CQ$47&gt;=$D173,CQ$47&lt;=EDATE($D173,'Summary&amp;Assumptions'!$G$32))*$B173+AND(CQ$56&lt;'Summary&amp;Assumptions'!$J$31,CQ$47&gt;=$FO173,CQ$47&lt;=$FP173)*(('Summary&amp;Assumptions'!$H$25*$C173)*(1+'Summary&amp;Assumptions'!$J$29)^(CQ$46-1))+AND(CQ$56&lt;'Summary&amp;Assumptions'!$J$31,CQ$47&gt;=$FQ173,CQ$47&lt;=$FR173)*(('Summary&amp;Assumptions'!$H$25*$C173)*(1+'Summary&amp;Assumptions'!$J$29)^(CQ$46-1))</f>
        <v>0</v>
      </c>
      <c r="CM173" s="588">
        <f>AND(CR$55&gt;0,SUM($E173:CL173)&lt;'Summary&amp;Assumptions'!$G$32*$B173,$D173&gt;='Summary&amp;Assumptions'!$D$17,CR$47&gt;=$D173,CR$47&lt;=EDATE($D173,'Summary&amp;Assumptions'!$G$32))*$B173+AND(CR$56&lt;'Summary&amp;Assumptions'!$J$31,CR$47&gt;=$FO173,CR$47&lt;=$FP173)*(('Summary&amp;Assumptions'!$H$25*$C173)*(1+'Summary&amp;Assumptions'!$J$29)^(CR$46-1))+AND(CR$56&lt;'Summary&amp;Assumptions'!$J$31,CR$47&gt;=$FQ173,CR$47&lt;=$FR173)*(('Summary&amp;Assumptions'!$H$25*$C173)*(1+'Summary&amp;Assumptions'!$J$29)^(CR$46-1))</f>
        <v>0</v>
      </c>
      <c r="CN173" s="588">
        <f>AND(CS$55&gt;0,SUM($E173:CM173)&lt;'Summary&amp;Assumptions'!$G$32*$B173,$D173&gt;='Summary&amp;Assumptions'!$D$17,CS$47&gt;=$D173,CS$47&lt;=EDATE($D173,'Summary&amp;Assumptions'!$G$32))*$B173+AND(CS$56&lt;'Summary&amp;Assumptions'!$J$31,CS$47&gt;=$FO173,CS$47&lt;=$FP173)*(('Summary&amp;Assumptions'!$H$25*$C173)*(1+'Summary&amp;Assumptions'!$J$29)^(CS$46-1))+AND(CS$56&lt;'Summary&amp;Assumptions'!$J$31,CS$47&gt;=$FQ173,CS$47&lt;=$FR173)*(('Summary&amp;Assumptions'!$H$25*$C173)*(1+'Summary&amp;Assumptions'!$J$29)^(CS$46-1))</f>
        <v>0</v>
      </c>
      <c r="CO173" s="588">
        <f>AND(CT$55&gt;0,SUM($E173:CN173)&lt;'Summary&amp;Assumptions'!$G$32*$B173,$D173&gt;='Summary&amp;Assumptions'!$D$17,CT$47&gt;=$D173,CT$47&lt;=EDATE($D173,'Summary&amp;Assumptions'!$G$32))*$B173+AND(CT$56&lt;'Summary&amp;Assumptions'!$J$31,CT$47&gt;=$FO173,CT$47&lt;=$FP173)*(('Summary&amp;Assumptions'!$H$25*$C173)*(1+'Summary&amp;Assumptions'!$J$29)^(CT$46-1))+AND(CT$56&lt;'Summary&amp;Assumptions'!$J$31,CT$47&gt;=$FQ173,CT$47&lt;=$FR173)*(('Summary&amp;Assumptions'!$H$25*$C173)*(1+'Summary&amp;Assumptions'!$J$29)^(CT$46-1))</f>
        <v>0</v>
      </c>
      <c r="CP173" s="588">
        <f>AND(CU$55&gt;0,SUM($E173:CO173)&lt;'Summary&amp;Assumptions'!$G$32*$B173,$D173&gt;='Summary&amp;Assumptions'!$D$17,CU$47&gt;=$D173,CU$47&lt;=EDATE($D173,'Summary&amp;Assumptions'!$G$32))*$B173+AND(CU$56&lt;'Summary&amp;Assumptions'!$J$31,CU$47&gt;=$FO173,CU$47&lt;=$FP173)*(('Summary&amp;Assumptions'!$H$25*$C173)*(1+'Summary&amp;Assumptions'!$J$29)^(CU$46-1))+AND(CU$56&lt;'Summary&amp;Assumptions'!$J$31,CU$47&gt;=$FQ173,CU$47&lt;=$FR173)*(('Summary&amp;Assumptions'!$H$25*$C173)*(1+'Summary&amp;Assumptions'!$J$29)^(CU$46-1))</f>
        <v>0</v>
      </c>
      <c r="CQ173" s="588">
        <f>AND(CV$55&gt;0,SUM($E173:CP173)&lt;'Summary&amp;Assumptions'!$G$32*$B173,$D173&gt;='Summary&amp;Assumptions'!$D$17,CV$47&gt;=$D173,CV$47&lt;=EDATE($D173,'Summary&amp;Assumptions'!$G$32))*$B173+AND(CV$56&lt;'Summary&amp;Assumptions'!$J$31,CV$47&gt;=$FO173,CV$47&lt;=$FP173)*(('Summary&amp;Assumptions'!$H$25*$C173)*(1+'Summary&amp;Assumptions'!$J$29)^(CV$46-1))+AND(CV$56&lt;'Summary&amp;Assumptions'!$J$31,CV$47&gt;=$FQ173,CV$47&lt;=$FR173)*(('Summary&amp;Assumptions'!$H$25*$C173)*(1+'Summary&amp;Assumptions'!$J$29)^(CV$46-1))</f>
        <v>0</v>
      </c>
      <c r="CR173" s="588">
        <f>AND(CW$55&gt;0,SUM($E173:CQ173)&lt;'Summary&amp;Assumptions'!$G$32*$B173,$D173&gt;='Summary&amp;Assumptions'!$D$17,CW$47&gt;=$D173,CW$47&lt;=EDATE($D173,'Summary&amp;Assumptions'!$G$32))*$B173+AND(CW$56&lt;'Summary&amp;Assumptions'!$J$31,CW$47&gt;=$FO173,CW$47&lt;=$FP173)*(('Summary&amp;Assumptions'!$H$25*$C173)*(1+'Summary&amp;Assumptions'!$J$29)^(CW$46-1))+AND(CW$56&lt;'Summary&amp;Assumptions'!$J$31,CW$47&gt;=$FQ173,CW$47&lt;=$FR173)*(('Summary&amp;Assumptions'!$H$25*$C173)*(1+'Summary&amp;Assumptions'!$J$29)^(CW$46-1))</f>
        <v>0</v>
      </c>
      <c r="CS173" s="588">
        <f>AND(CX$55&gt;0,SUM($E173:CR173)&lt;'Summary&amp;Assumptions'!$G$32*$B173,$D173&gt;='Summary&amp;Assumptions'!$D$17,CX$47&gt;=$D173,CX$47&lt;=EDATE($D173,'Summary&amp;Assumptions'!$G$32))*$B173+AND(CX$56&lt;'Summary&amp;Assumptions'!$J$31,CX$47&gt;=$FO173,CX$47&lt;=$FP173)*(('Summary&amp;Assumptions'!$H$25*$C173)*(1+'Summary&amp;Assumptions'!$J$29)^(CX$46-1))+AND(CX$56&lt;'Summary&amp;Assumptions'!$J$31,CX$47&gt;=$FQ173,CX$47&lt;=$FR173)*(('Summary&amp;Assumptions'!$H$25*$C173)*(1+'Summary&amp;Assumptions'!$J$29)^(CX$46-1))</f>
        <v>0</v>
      </c>
      <c r="CT173" s="588">
        <f>AND(CY$55&gt;0,SUM($E173:CS173)&lt;'Summary&amp;Assumptions'!$G$32*$B173,$D173&gt;='Summary&amp;Assumptions'!$D$17,CY$47&gt;=$D173,CY$47&lt;=EDATE($D173,'Summary&amp;Assumptions'!$G$32))*$B173+AND(CY$56&lt;'Summary&amp;Assumptions'!$J$31,CY$47&gt;=$FO173,CY$47&lt;=$FP173)*(('Summary&amp;Assumptions'!$H$25*$C173)*(1+'Summary&amp;Assumptions'!$J$29)^(CY$46-1))+AND(CY$56&lt;'Summary&amp;Assumptions'!$J$31,CY$47&gt;=$FQ173,CY$47&lt;=$FR173)*(('Summary&amp;Assumptions'!$H$25*$C173)*(1+'Summary&amp;Assumptions'!$J$29)^(CY$46-1))</f>
        <v>0</v>
      </c>
      <c r="CU173" s="588">
        <f>AND(CZ$55&gt;0,SUM($E173:CT173)&lt;'Summary&amp;Assumptions'!$G$32*$B173,$D173&gt;='Summary&amp;Assumptions'!$D$17,CZ$47&gt;=$D173,CZ$47&lt;=EDATE($D173,'Summary&amp;Assumptions'!$G$32))*$B173+AND(CZ$56&lt;'Summary&amp;Assumptions'!$J$31,CZ$47&gt;=$FO173,CZ$47&lt;=$FP173)*(('Summary&amp;Assumptions'!$H$25*$C173)*(1+'Summary&amp;Assumptions'!$J$29)^(CZ$46-1))+AND(CZ$56&lt;'Summary&amp;Assumptions'!$J$31,CZ$47&gt;=$FQ173,CZ$47&lt;=$FR173)*(('Summary&amp;Assumptions'!$H$25*$C173)*(1+'Summary&amp;Assumptions'!$J$29)^(CZ$46-1))</f>
        <v>0</v>
      </c>
      <c r="CV173" s="588">
        <f>AND(DA$55&gt;0,SUM($E173:CU173)&lt;'Summary&amp;Assumptions'!$G$32*$B173,$D173&gt;='Summary&amp;Assumptions'!$D$17,DA$47&gt;=$D173,DA$47&lt;=EDATE($D173,'Summary&amp;Assumptions'!$G$32))*$B173+AND(DA$56&lt;'Summary&amp;Assumptions'!$J$31,DA$47&gt;=$FO173,DA$47&lt;=$FP173)*(('Summary&amp;Assumptions'!$H$25*$C173)*(1+'Summary&amp;Assumptions'!$J$29)^(DA$46-1))+AND(DA$56&lt;'Summary&amp;Assumptions'!$J$31,DA$47&gt;=$FQ173,DA$47&lt;=$FR173)*(('Summary&amp;Assumptions'!$H$25*$C173)*(1+'Summary&amp;Assumptions'!$J$29)^(DA$46-1))</f>
        <v>0</v>
      </c>
      <c r="CW173" s="588">
        <f>AND(DB$55&gt;0,SUM($E173:CV173)&lt;'Summary&amp;Assumptions'!$G$32*$B173,$D173&gt;='Summary&amp;Assumptions'!$D$17,DB$47&gt;=$D173,DB$47&lt;=EDATE($D173,'Summary&amp;Assumptions'!$G$32))*$B173+AND(DB$56&lt;'Summary&amp;Assumptions'!$J$31,DB$47&gt;=$FO173,DB$47&lt;=$FP173)*(('Summary&amp;Assumptions'!$H$25*$C173)*(1+'Summary&amp;Assumptions'!$J$29)^(DB$46-1))+AND(DB$56&lt;'Summary&amp;Assumptions'!$J$31,DB$47&gt;=$FQ173,DB$47&lt;=$FR173)*(('Summary&amp;Assumptions'!$H$25*$C173)*(1+'Summary&amp;Assumptions'!$J$29)^(DB$46-1))</f>
        <v>0</v>
      </c>
      <c r="CX173" s="588">
        <f>AND(DC$55&gt;0,SUM($E173:CW173)&lt;'Summary&amp;Assumptions'!$G$32*$B173,$D173&gt;='Summary&amp;Assumptions'!$D$17,DC$47&gt;=$D173,DC$47&lt;=EDATE($D173,'Summary&amp;Assumptions'!$G$32))*$B173+AND(DC$56&lt;'Summary&amp;Assumptions'!$J$31,DC$47&gt;=$FO173,DC$47&lt;=$FP173)*(('Summary&amp;Assumptions'!$H$25*$C173)*(1+'Summary&amp;Assumptions'!$J$29)^(DC$46-1))+AND(DC$56&lt;'Summary&amp;Assumptions'!$J$31,DC$47&gt;=$FQ173,DC$47&lt;=$FR173)*(('Summary&amp;Assumptions'!$H$25*$C173)*(1+'Summary&amp;Assumptions'!$J$29)^(DC$46-1))</f>
        <v>0</v>
      </c>
      <c r="CY173" s="588">
        <f>AND(DD$55&gt;0,SUM($E173:CX173)&lt;'Summary&amp;Assumptions'!$G$32*$B173,$D173&gt;='Summary&amp;Assumptions'!$D$17,DD$47&gt;=$D173,DD$47&lt;=EDATE($D173,'Summary&amp;Assumptions'!$G$32))*$B173+AND(DD$56&lt;'Summary&amp;Assumptions'!$J$31,DD$47&gt;=$FO173,DD$47&lt;=$FP173)*(('Summary&amp;Assumptions'!$H$25*$C173)*(1+'Summary&amp;Assumptions'!$J$29)^(DD$46-1))+AND(DD$56&lt;'Summary&amp;Assumptions'!$J$31,DD$47&gt;=$FQ173,DD$47&lt;=$FR173)*(('Summary&amp;Assumptions'!$H$25*$C173)*(1+'Summary&amp;Assumptions'!$J$29)^(DD$46-1))</f>
        <v>0</v>
      </c>
      <c r="CZ173" s="588">
        <f>AND(DE$55&gt;0,SUM($E173:CY173)&lt;'Summary&amp;Assumptions'!$G$32*$B173,$D173&gt;='Summary&amp;Assumptions'!$D$17,DE$47&gt;=$D173,DE$47&lt;=EDATE($D173,'Summary&amp;Assumptions'!$G$32))*$B173+AND(DE$56&lt;'Summary&amp;Assumptions'!$J$31,DE$47&gt;=$FO173,DE$47&lt;=$FP173)*(('Summary&amp;Assumptions'!$H$25*$C173)*(1+'Summary&amp;Assumptions'!$J$29)^(DE$46-1))+AND(DE$56&lt;'Summary&amp;Assumptions'!$J$31,DE$47&gt;=$FQ173,DE$47&lt;=$FR173)*(('Summary&amp;Assumptions'!$H$25*$C173)*(1+'Summary&amp;Assumptions'!$J$29)^(DE$46-1))</f>
        <v>0</v>
      </c>
      <c r="DA173" s="588">
        <f>AND(DF$55&gt;0,SUM($E173:CZ173)&lt;'Summary&amp;Assumptions'!$G$32*$B173,$D173&gt;='Summary&amp;Assumptions'!$D$17,DF$47&gt;=$D173,DF$47&lt;=EDATE($D173,'Summary&amp;Assumptions'!$G$32))*$B173+AND(DF$56&lt;'Summary&amp;Assumptions'!$J$31,DF$47&gt;=$FO173,DF$47&lt;=$FP173)*(('Summary&amp;Assumptions'!$H$25*$C173)*(1+'Summary&amp;Assumptions'!$J$29)^(DF$46-1))+AND(DF$56&lt;'Summary&amp;Assumptions'!$J$31,DF$47&gt;=$FQ173,DF$47&lt;=$FR173)*(('Summary&amp;Assumptions'!$H$25*$C173)*(1+'Summary&amp;Assumptions'!$J$29)^(DF$46-1))</f>
        <v>0</v>
      </c>
      <c r="DB173" s="588">
        <f>AND(DG$55&gt;0,SUM($E173:DA173)&lt;'Summary&amp;Assumptions'!$G$32*$B173,$D173&gt;='Summary&amp;Assumptions'!$D$17,DG$47&gt;=$D173,DG$47&lt;=EDATE($D173,'Summary&amp;Assumptions'!$G$32))*$B173+AND(DG$56&lt;'Summary&amp;Assumptions'!$J$31,DG$47&gt;=$FO173,DG$47&lt;=$FP173)*(('Summary&amp;Assumptions'!$H$25*$C173)*(1+'Summary&amp;Assumptions'!$J$29)^(DG$46-1))+AND(DG$56&lt;'Summary&amp;Assumptions'!$J$31,DG$47&gt;=$FQ173,DG$47&lt;=$FR173)*(('Summary&amp;Assumptions'!$H$25*$C173)*(1+'Summary&amp;Assumptions'!$J$29)^(DG$46-1))</f>
        <v>0</v>
      </c>
      <c r="DC173" s="588">
        <f>AND(DH$55&gt;0,SUM($E173:DB173)&lt;'Summary&amp;Assumptions'!$G$32*$B173,$D173&gt;='Summary&amp;Assumptions'!$D$17,DH$47&gt;=$D173,DH$47&lt;=EDATE($D173,'Summary&amp;Assumptions'!$G$32))*$B173+AND(DH$56&lt;'Summary&amp;Assumptions'!$J$31,DH$47&gt;=$FO173,DH$47&lt;=$FP173)*(('Summary&amp;Assumptions'!$H$25*$C173)*(1+'Summary&amp;Assumptions'!$J$29)^(DH$46-1))+AND(DH$56&lt;'Summary&amp;Assumptions'!$J$31,DH$47&gt;=$FQ173,DH$47&lt;=$FR173)*(('Summary&amp;Assumptions'!$H$25*$C173)*(1+'Summary&amp;Assumptions'!$J$29)^(DH$46-1))</f>
        <v>0</v>
      </c>
      <c r="DD173" s="588">
        <f>AND(DI$55&gt;0,SUM($E173:DC173)&lt;'Summary&amp;Assumptions'!$G$32*$B173,$D173&gt;='Summary&amp;Assumptions'!$D$17,DI$47&gt;=$D173,DI$47&lt;=EDATE($D173,'Summary&amp;Assumptions'!$G$32))*$B173+AND(DI$56&lt;'Summary&amp;Assumptions'!$J$31,DI$47&gt;=$FO173,DI$47&lt;=$FP173)*(('Summary&amp;Assumptions'!$H$25*$C173)*(1+'Summary&amp;Assumptions'!$J$29)^(DI$46-1))+AND(DI$56&lt;'Summary&amp;Assumptions'!$J$31,DI$47&gt;=$FQ173,DI$47&lt;=$FR173)*(('Summary&amp;Assumptions'!$H$25*$C173)*(1+'Summary&amp;Assumptions'!$J$29)^(DI$46-1))</f>
        <v>0</v>
      </c>
      <c r="DE173" s="588">
        <f>AND(DJ$55&gt;0,SUM($E173:DD173)&lt;'Summary&amp;Assumptions'!$G$32*$B173,$D173&gt;='Summary&amp;Assumptions'!$D$17,DJ$47&gt;=$D173,DJ$47&lt;=EDATE($D173,'Summary&amp;Assumptions'!$G$32))*$B173+AND(DJ$56&lt;'Summary&amp;Assumptions'!$J$31,DJ$47&gt;=$FO173,DJ$47&lt;=$FP173)*(('Summary&amp;Assumptions'!$H$25*$C173)*(1+'Summary&amp;Assumptions'!$J$29)^(DJ$46-1))+AND(DJ$56&lt;'Summary&amp;Assumptions'!$J$31,DJ$47&gt;=$FQ173,DJ$47&lt;=$FR173)*(('Summary&amp;Assumptions'!$H$25*$C173)*(1+'Summary&amp;Assumptions'!$J$29)^(DJ$46-1))</f>
        <v>0</v>
      </c>
      <c r="DF173" s="588">
        <f>AND(DK$55&gt;0,SUM($E173:DE173)&lt;'Summary&amp;Assumptions'!$G$32*$B173,$D173&gt;='Summary&amp;Assumptions'!$D$17,DK$47&gt;=$D173,DK$47&lt;=EDATE($D173,'Summary&amp;Assumptions'!$G$32))*$B173+AND(DK$56&lt;'Summary&amp;Assumptions'!$J$31,DK$47&gt;=$FO173,DK$47&lt;=$FP173)*(('Summary&amp;Assumptions'!$H$25*$C173)*(1+'Summary&amp;Assumptions'!$J$29)^(DK$46-1))+AND(DK$56&lt;'Summary&amp;Assumptions'!$J$31,DK$47&gt;=$FQ173,DK$47&lt;=$FR173)*(('Summary&amp;Assumptions'!$H$25*$C173)*(1+'Summary&amp;Assumptions'!$J$29)^(DK$46-1))</f>
        <v>0</v>
      </c>
      <c r="DG173" s="588">
        <f>AND(DL$55&gt;0,SUM($E173:DF173)&lt;'Summary&amp;Assumptions'!$G$32*$B173,$D173&gt;='Summary&amp;Assumptions'!$D$17,DL$47&gt;=$D173,DL$47&lt;=EDATE($D173,'Summary&amp;Assumptions'!$G$32))*$B173+AND(DL$56&lt;'Summary&amp;Assumptions'!$J$31,DL$47&gt;=$FO173,DL$47&lt;=$FP173)*(('Summary&amp;Assumptions'!$H$25*$C173)*(1+'Summary&amp;Assumptions'!$J$29)^(DL$46-1))+AND(DL$56&lt;'Summary&amp;Assumptions'!$J$31,DL$47&gt;=$FQ173,DL$47&lt;=$FR173)*(('Summary&amp;Assumptions'!$H$25*$C173)*(1+'Summary&amp;Assumptions'!$J$29)^(DL$46-1))</f>
        <v>0</v>
      </c>
      <c r="DH173" s="588">
        <f>AND(DM$55&gt;0,SUM($E173:DG173)&lt;'Summary&amp;Assumptions'!$G$32*$B173,$D173&gt;='Summary&amp;Assumptions'!$D$17,DM$47&gt;=$D173,DM$47&lt;=EDATE($D173,'Summary&amp;Assumptions'!$G$32))*$B173+AND(DM$56&lt;'Summary&amp;Assumptions'!$J$31,DM$47&gt;=$FO173,DM$47&lt;=$FP173)*(('Summary&amp;Assumptions'!$H$25*$C173)*(1+'Summary&amp;Assumptions'!$J$29)^(DM$46-1))+AND(DM$56&lt;'Summary&amp;Assumptions'!$J$31,DM$47&gt;=$FQ173,DM$47&lt;=$FR173)*(('Summary&amp;Assumptions'!$H$25*$C173)*(1+'Summary&amp;Assumptions'!$J$29)^(DM$46-1))</f>
        <v>0</v>
      </c>
      <c r="DI173" s="588">
        <f>AND(DN$55&gt;0,SUM($E173:DH173)&lt;'Summary&amp;Assumptions'!$G$32*$B173,$D173&gt;='Summary&amp;Assumptions'!$D$17,DN$47&gt;=$D173,DN$47&lt;=EDATE($D173,'Summary&amp;Assumptions'!$G$32))*$B173+AND(DN$56&lt;'Summary&amp;Assumptions'!$J$31,DN$47&gt;=$FO173,DN$47&lt;=$FP173)*(('Summary&amp;Assumptions'!$H$25*$C173)*(1+'Summary&amp;Assumptions'!$J$29)^(DN$46-1))+AND(DN$56&lt;'Summary&amp;Assumptions'!$J$31,DN$47&gt;=$FQ173,DN$47&lt;=$FR173)*(('Summary&amp;Assumptions'!$H$25*$C173)*(1+'Summary&amp;Assumptions'!$J$29)^(DN$46-1))</f>
        <v>0</v>
      </c>
      <c r="DJ173" s="588">
        <f>AND(DO$55&gt;0,SUM($E173:DI173)&lt;'Summary&amp;Assumptions'!$G$32*$B173,$D173&gt;='Summary&amp;Assumptions'!$D$17,DO$47&gt;=$D173,DO$47&lt;=EDATE($D173,'Summary&amp;Assumptions'!$G$32))*$B173+AND(DO$56&lt;'Summary&amp;Assumptions'!$J$31,DO$47&gt;=$FO173,DO$47&lt;=$FP173)*(('Summary&amp;Assumptions'!$H$25*$C173)*(1+'Summary&amp;Assumptions'!$J$29)^(DO$46-1))+AND(DO$56&lt;'Summary&amp;Assumptions'!$J$31,DO$47&gt;=$FQ173,DO$47&lt;=$FR173)*(('Summary&amp;Assumptions'!$H$25*$C173)*(1+'Summary&amp;Assumptions'!$J$29)^(DO$46-1))</f>
        <v>0</v>
      </c>
      <c r="DK173" s="588">
        <f>AND(DP$55&gt;0,SUM($E173:DJ173)&lt;'Summary&amp;Assumptions'!$G$32*$B173,$D173&gt;='Summary&amp;Assumptions'!$D$17,DP$47&gt;=$D173,DP$47&lt;=EDATE($D173,'Summary&amp;Assumptions'!$G$32))*$B173+AND(DP$56&lt;'Summary&amp;Assumptions'!$J$31,DP$47&gt;=$FO173,DP$47&lt;=$FP173)*(('Summary&amp;Assumptions'!$H$25*$C173)*(1+'Summary&amp;Assumptions'!$J$29)^(DP$46-1))+AND(DP$56&lt;'Summary&amp;Assumptions'!$J$31,DP$47&gt;=$FQ173,DP$47&lt;=$FR173)*(('Summary&amp;Assumptions'!$H$25*$C173)*(1+'Summary&amp;Assumptions'!$J$29)^(DP$46-1))</f>
        <v>0</v>
      </c>
      <c r="DL173" s="588">
        <f>AND(DQ$55&gt;0,SUM($E173:DK173)&lt;'Summary&amp;Assumptions'!$G$32*$B173,$D173&gt;='Summary&amp;Assumptions'!$D$17,DQ$47&gt;=$D173,DQ$47&lt;=EDATE($D173,'Summary&amp;Assumptions'!$G$32))*$B173+AND(DQ$56&lt;'Summary&amp;Assumptions'!$J$31,DQ$47&gt;=$FO173,DQ$47&lt;=$FP173)*(('Summary&amp;Assumptions'!$H$25*$C173)*(1+'Summary&amp;Assumptions'!$J$29)^(DQ$46-1))+AND(DQ$56&lt;'Summary&amp;Assumptions'!$J$31,DQ$47&gt;=$FQ173,DQ$47&lt;=$FR173)*(('Summary&amp;Assumptions'!$H$25*$C173)*(1+'Summary&amp;Assumptions'!$J$29)^(DQ$46-1))</f>
        <v>0</v>
      </c>
      <c r="DM173" s="588">
        <f>AND(DR$55&gt;0,SUM($E173:DL173)&lt;'Summary&amp;Assumptions'!$G$32*$B173,$D173&gt;='Summary&amp;Assumptions'!$D$17,DR$47&gt;=$D173,DR$47&lt;=EDATE($D173,'Summary&amp;Assumptions'!$G$32))*$B173+AND(DR$56&lt;'Summary&amp;Assumptions'!$J$31,DR$47&gt;=$FO173,DR$47&lt;=$FP173)*(('Summary&amp;Assumptions'!$H$25*$C173)*(1+'Summary&amp;Assumptions'!$J$29)^(DR$46-1))+AND(DR$56&lt;'Summary&amp;Assumptions'!$J$31,DR$47&gt;=$FQ173,DR$47&lt;=$FR173)*(('Summary&amp;Assumptions'!$H$25*$C173)*(1+'Summary&amp;Assumptions'!$J$29)^(DR$46-1))</f>
        <v>0</v>
      </c>
      <c r="DN173" s="588">
        <f>AND(DS$55&gt;0,SUM($E173:DM173)&lt;'Summary&amp;Assumptions'!$G$32*$B173,$D173&gt;='Summary&amp;Assumptions'!$D$17,DS$47&gt;=$D173,DS$47&lt;=EDATE($D173,'Summary&amp;Assumptions'!$G$32))*$B173+AND(DS$56&lt;'Summary&amp;Assumptions'!$J$31,DS$47&gt;=$FO173,DS$47&lt;=$FP173)*(('Summary&amp;Assumptions'!$H$25*$C173)*(1+'Summary&amp;Assumptions'!$J$29)^(DS$46-1))+AND(DS$56&lt;'Summary&amp;Assumptions'!$J$31,DS$47&gt;=$FQ173,DS$47&lt;=$FR173)*(('Summary&amp;Assumptions'!$H$25*$C173)*(1+'Summary&amp;Assumptions'!$J$29)^(DS$46-1))</f>
        <v>0</v>
      </c>
      <c r="DO173" s="588">
        <f>AND(DT$55&gt;0,SUM($E173:DN173)&lt;'Summary&amp;Assumptions'!$G$32*$B173,$D173&gt;='Summary&amp;Assumptions'!$D$17,DT$47&gt;=$D173,DT$47&lt;=EDATE($D173,'Summary&amp;Assumptions'!$G$32))*$B173+AND(DT$56&lt;'Summary&amp;Assumptions'!$J$31,DT$47&gt;=$FO173,DT$47&lt;=$FP173)*(('Summary&amp;Assumptions'!$H$25*$C173)*(1+'Summary&amp;Assumptions'!$J$29)^(DT$46-1))+AND(DT$56&lt;'Summary&amp;Assumptions'!$J$31,DT$47&gt;=$FQ173,DT$47&lt;=$FR173)*(('Summary&amp;Assumptions'!$H$25*$C173)*(1+'Summary&amp;Assumptions'!$J$29)^(DT$46-1))</f>
        <v>0</v>
      </c>
      <c r="DP173" s="588">
        <f>AND(DU$55&gt;0,SUM($E173:DO173)&lt;'Summary&amp;Assumptions'!$G$32*$B173,$D173&gt;='Summary&amp;Assumptions'!$D$17,DU$47&gt;=$D173,DU$47&lt;=EDATE($D173,'Summary&amp;Assumptions'!$G$32))*$B173+AND(DU$56&lt;'Summary&amp;Assumptions'!$J$31,DU$47&gt;=$FO173,DU$47&lt;=$FP173)*(('Summary&amp;Assumptions'!$H$25*$C173)*(1+'Summary&amp;Assumptions'!$J$29)^(DU$46-1))+AND(DU$56&lt;'Summary&amp;Assumptions'!$J$31,DU$47&gt;=$FQ173,DU$47&lt;=$FR173)*(('Summary&amp;Assumptions'!$H$25*$C173)*(1+'Summary&amp;Assumptions'!$J$29)^(DU$46-1))</f>
        <v>0</v>
      </c>
      <c r="DQ173" s="588">
        <f>AND(DV$55&gt;0,SUM($E173:DP173)&lt;'Summary&amp;Assumptions'!$G$32*$B173,$D173&gt;='Summary&amp;Assumptions'!$D$17,DV$47&gt;=$D173,DV$47&lt;=EDATE($D173,'Summary&amp;Assumptions'!$G$32))*$B173+AND(DV$56&lt;'Summary&amp;Assumptions'!$J$31,DV$47&gt;=$FO173,DV$47&lt;=$FP173)*(('Summary&amp;Assumptions'!$H$25*$C173)*(1+'Summary&amp;Assumptions'!$J$29)^(DV$46-1))+AND(DV$56&lt;'Summary&amp;Assumptions'!$J$31,DV$47&gt;=$FQ173,DV$47&lt;=$FR173)*(('Summary&amp;Assumptions'!$H$25*$C173)*(1+'Summary&amp;Assumptions'!$J$29)^(DV$46-1))</f>
        <v>0</v>
      </c>
      <c r="DR173" s="588">
        <f>AND(DW$55&gt;0,SUM($E173:DQ173)&lt;'Summary&amp;Assumptions'!$G$32*$B173,$D173&gt;='Summary&amp;Assumptions'!$D$17,DW$47&gt;=$D173,DW$47&lt;=EDATE($D173,'Summary&amp;Assumptions'!$G$32))*$B173+AND(DW$56&lt;'Summary&amp;Assumptions'!$J$31,DW$47&gt;=$FO173,DW$47&lt;=$FP173)*(('Summary&amp;Assumptions'!$H$25*$C173)*(1+'Summary&amp;Assumptions'!$J$29)^(DW$46-1))+AND(DW$56&lt;'Summary&amp;Assumptions'!$J$31,DW$47&gt;=$FQ173,DW$47&lt;=$FR173)*(('Summary&amp;Assumptions'!$H$25*$C173)*(1+'Summary&amp;Assumptions'!$J$29)^(DW$46-1))</f>
        <v>0</v>
      </c>
      <c r="DS173" s="588">
        <f>AND(DX$55&gt;0,SUM($E173:DR173)&lt;'Summary&amp;Assumptions'!$G$32*$B173,$D173&gt;='Summary&amp;Assumptions'!$D$17,DX$47&gt;=$D173,DX$47&lt;=EDATE($D173,'Summary&amp;Assumptions'!$G$32))*$B173+AND(DX$56&lt;'Summary&amp;Assumptions'!$J$31,DX$47&gt;=$FO173,DX$47&lt;=$FP173)*(('Summary&amp;Assumptions'!$H$25*$C173)*(1+'Summary&amp;Assumptions'!$J$29)^(DX$46-1))+AND(DX$56&lt;'Summary&amp;Assumptions'!$J$31,DX$47&gt;=$FQ173,DX$47&lt;=$FR173)*(('Summary&amp;Assumptions'!$H$25*$C173)*(1+'Summary&amp;Assumptions'!$J$29)^(DX$46-1))</f>
        <v>0</v>
      </c>
      <c r="DT173" s="588">
        <f>AND(DY$55&gt;0,SUM($E173:DS173)&lt;'Summary&amp;Assumptions'!$G$32*$B173,$D173&gt;='Summary&amp;Assumptions'!$D$17,DY$47&gt;=$D173,DY$47&lt;=EDATE($D173,'Summary&amp;Assumptions'!$G$32))*$B173+AND(DY$56&lt;'Summary&amp;Assumptions'!$J$31,DY$47&gt;=$FO173,DY$47&lt;=$FP173)*(('Summary&amp;Assumptions'!$H$25*$C173)*(1+'Summary&amp;Assumptions'!$J$29)^(DY$46-1))+AND(DY$56&lt;'Summary&amp;Assumptions'!$J$31,DY$47&gt;=$FQ173,DY$47&lt;=$FR173)*(('Summary&amp;Assumptions'!$H$25*$C173)*(1+'Summary&amp;Assumptions'!$J$29)^(DY$46-1))</f>
        <v>0</v>
      </c>
      <c r="DU173" s="588">
        <f>AND(DZ$55&gt;0,SUM($E173:DT173)&lt;'Summary&amp;Assumptions'!$G$32*$B173,$D173&gt;='Summary&amp;Assumptions'!$D$17,DZ$47&gt;=$D173,DZ$47&lt;=EDATE($D173,'Summary&amp;Assumptions'!$G$32))*$B173+AND(DZ$56&lt;'Summary&amp;Assumptions'!$J$31,DZ$47&gt;=$FO173,DZ$47&lt;=$FP173)*(('Summary&amp;Assumptions'!$H$25*$C173)*(1+'Summary&amp;Assumptions'!$J$29)^(DZ$46-1))+AND(DZ$56&lt;'Summary&amp;Assumptions'!$J$31,DZ$47&gt;=$FQ173,DZ$47&lt;=$FR173)*(('Summary&amp;Assumptions'!$H$25*$C173)*(1+'Summary&amp;Assumptions'!$J$29)^(DZ$46-1))</f>
        <v>0</v>
      </c>
      <c r="DV173" s="588">
        <f>AND(EA$55&gt;0,SUM($E173:DU173)&lt;'Summary&amp;Assumptions'!$G$32*$B173,$D173&gt;='Summary&amp;Assumptions'!$D$17,EA$47&gt;=$D173,EA$47&lt;=EDATE($D173,'Summary&amp;Assumptions'!$G$32))*$B173+AND(EA$56&lt;'Summary&amp;Assumptions'!$J$31,EA$47&gt;=$FO173,EA$47&lt;=$FP173)*(('Summary&amp;Assumptions'!$H$25*$C173)*(1+'Summary&amp;Assumptions'!$J$29)^(EA$46-1))+AND(EA$56&lt;'Summary&amp;Assumptions'!$J$31,EA$47&gt;=$FQ173,EA$47&lt;=$FR173)*(('Summary&amp;Assumptions'!$H$25*$C173)*(1+'Summary&amp;Assumptions'!$J$29)^(EA$46-1))</f>
        <v>0</v>
      </c>
      <c r="DW173" s="588">
        <f>AND(EB$55&gt;0,SUM($E173:DV173)&lt;'Summary&amp;Assumptions'!$G$32*$B173,$D173&gt;='Summary&amp;Assumptions'!$D$17,EB$47&gt;=$D173,EB$47&lt;=EDATE($D173,'Summary&amp;Assumptions'!$G$32))*$B173+AND(EB$56&lt;'Summary&amp;Assumptions'!$J$31,EB$47&gt;=$FO173,EB$47&lt;=$FP173)*(('Summary&amp;Assumptions'!$H$25*$C173)*(1+'Summary&amp;Assumptions'!$J$29)^(EB$46-1))+AND(EB$56&lt;'Summary&amp;Assumptions'!$J$31,EB$47&gt;=$FQ173,EB$47&lt;=$FR173)*(('Summary&amp;Assumptions'!$H$25*$C173)*(1+'Summary&amp;Assumptions'!$J$29)^(EB$46-1))</f>
        <v>0</v>
      </c>
      <c r="DX173" s="588">
        <f>AND(EC$55&gt;0,SUM($E173:DW173)&lt;'Summary&amp;Assumptions'!$G$32*$B173,$D173&gt;='Summary&amp;Assumptions'!$D$17,EC$47&gt;=$D173,EC$47&lt;=EDATE($D173,'Summary&amp;Assumptions'!$G$32))*$B173+AND(EC$56&lt;'Summary&amp;Assumptions'!$J$31,EC$47&gt;=$FO173,EC$47&lt;=$FP173)*(('Summary&amp;Assumptions'!$H$25*$C173)*(1+'Summary&amp;Assumptions'!$J$29)^(EC$46-1))+AND(EC$56&lt;'Summary&amp;Assumptions'!$J$31,EC$47&gt;=$FQ173,EC$47&lt;=$FR173)*(('Summary&amp;Assumptions'!$H$25*$C173)*(1+'Summary&amp;Assumptions'!$J$29)^(EC$46-1))</f>
        <v>0</v>
      </c>
      <c r="DY173" s="588">
        <f>AND(ED$55&gt;0,SUM($E173:DX173)&lt;'Summary&amp;Assumptions'!$G$32*$B173,$D173&gt;='Summary&amp;Assumptions'!$D$17,ED$47&gt;=$D173,ED$47&lt;=EDATE($D173,'Summary&amp;Assumptions'!$G$32))*$B173+AND(ED$56&lt;'Summary&amp;Assumptions'!$J$31,ED$47&gt;=$FO173,ED$47&lt;=$FP173)*(('Summary&amp;Assumptions'!$H$25*$C173)*(1+'Summary&amp;Assumptions'!$J$29)^(ED$46-1))+AND(ED$56&lt;'Summary&amp;Assumptions'!$J$31,ED$47&gt;=$FQ173,ED$47&lt;=$FR173)*(('Summary&amp;Assumptions'!$H$25*$C173)*(1+'Summary&amp;Assumptions'!$J$29)^(ED$46-1))</f>
        <v>0</v>
      </c>
      <c r="DZ173" s="588">
        <f>AND(EE$55&gt;0,SUM($E173:DY173)&lt;'Summary&amp;Assumptions'!$G$32*$B173,$D173&gt;='Summary&amp;Assumptions'!$D$17,EE$47&gt;=$D173,EE$47&lt;=EDATE($D173,'Summary&amp;Assumptions'!$G$32))*$B173+AND(EE$56&lt;'Summary&amp;Assumptions'!$J$31,EE$47&gt;=$FO173,EE$47&lt;=$FP173)*(('Summary&amp;Assumptions'!$H$25*$C173)*(1+'Summary&amp;Assumptions'!$J$29)^(EE$46-1))+AND(EE$56&lt;'Summary&amp;Assumptions'!$J$31,EE$47&gt;=$FQ173,EE$47&lt;=$FR173)*(('Summary&amp;Assumptions'!$H$25*$C173)*(1+'Summary&amp;Assumptions'!$J$29)^(EE$46-1))</f>
        <v>0</v>
      </c>
      <c r="EA173" s="588">
        <f>AND(EF$55&gt;0,SUM($E173:DZ173)&lt;'Summary&amp;Assumptions'!$G$32*$B173,$D173&gt;='Summary&amp;Assumptions'!$D$17,EF$47&gt;=$D173,EF$47&lt;=EDATE($D173,'Summary&amp;Assumptions'!$G$32))*$B173+AND(EF$56&lt;'Summary&amp;Assumptions'!$J$31,EF$47&gt;=$FO173,EF$47&lt;=$FP173)*(('Summary&amp;Assumptions'!$H$25*$C173)*(1+'Summary&amp;Assumptions'!$J$29)^(EF$46-1))+AND(EF$56&lt;'Summary&amp;Assumptions'!$J$31,EF$47&gt;=$FQ173,EF$47&lt;=$FR173)*(('Summary&amp;Assumptions'!$H$25*$C173)*(1+'Summary&amp;Assumptions'!$J$29)^(EF$46-1))</f>
        <v>0</v>
      </c>
      <c r="EB173" s="588">
        <f>AND(EG$55&gt;0,SUM($E173:EA173)&lt;'Summary&amp;Assumptions'!$G$32*$B173,$D173&gt;='Summary&amp;Assumptions'!$D$17,EG$47&gt;=$D173,EG$47&lt;=EDATE($D173,'Summary&amp;Assumptions'!$G$32))*$B173+AND(EG$56&lt;'Summary&amp;Assumptions'!$J$31,EG$47&gt;=$FO173,EG$47&lt;=$FP173)*(('Summary&amp;Assumptions'!$H$25*$C173)*(1+'Summary&amp;Assumptions'!$J$29)^(EG$46-1))+AND(EG$56&lt;'Summary&amp;Assumptions'!$J$31,EG$47&gt;=$FQ173,EG$47&lt;=$FR173)*(('Summary&amp;Assumptions'!$H$25*$C173)*(1+'Summary&amp;Assumptions'!$J$29)^(EG$46-1))</f>
        <v>0</v>
      </c>
      <c r="EC173" s="588">
        <f>AND(EH$55&gt;0,SUM($E173:EB173)&lt;'Summary&amp;Assumptions'!$G$32*$B173,$D173&gt;='Summary&amp;Assumptions'!$D$17,EH$47&gt;=$D173,EH$47&lt;=EDATE($D173,'Summary&amp;Assumptions'!$G$32))*$B173+AND(EH$56&lt;'Summary&amp;Assumptions'!$J$31,EH$47&gt;=$FO173,EH$47&lt;=$FP173)*(('Summary&amp;Assumptions'!$H$25*$C173)*(1+'Summary&amp;Assumptions'!$J$29)^(EH$46-1))+AND(EH$56&lt;'Summary&amp;Assumptions'!$J$31,EH$47&gt;=$FQ173,EH$47&lt;=$FR173)*(('Summary&amp;Assumptions'!$H$25*$C173)*(1+'Summary&amp;Assumptions'!$J$29)^(EH$46-1))</f>
        <v>0</v>
      </c>
      <c r="ED173" s="588">
        <f>AND(EI$55&gt;0,SUM($E173:EC173)&lt;'Summary&amp;Assumptions'!$G$32*$B173,$D173&gt;='Summary&amp;Assumptions'!$D$17,EI$47&gt;=$D173,EI$47&lt;=EDATE($D173,'Summary&amp;Assumptions'!$G$32))*$B173+AND(EI$56&lt;'Summary&amp;Assumptions'!$J$31,EI$47&gt;=$FO173,EI$47&lt;=$FP173)*(('Summary&amp;Assumptions'!$H$25*$C173)*(1+'Summary&amp;Assumptions'!$J$29)^(EI$46-1))+AND(EI$56&lt;'Summary&amp;Assumptions'!$J$31,EI$47&gt;=$FQ173,EI$47&lt;=$FR173)*(('Summary&amp;Assumptions'!$H$25*$C173)*(1+'Summary&amp;Assumptions'!$J$29)^(EI$46-1))</f>
        <v>0</v>
      </c>
      <c r="EE173" s="588">
        <f>AND(EJ$55&gt;0,SUM($E173:ED173)&lt;'Summary&amp;Assumptions'!$G$32*$B173,$D173&gt;='Summary&amp;Assumptions'!$D$17,EJ$47&gt;=$D173,EJ$47&lt;=EDATE($D173,'Summary&amp;Assumptions'!$G$32))*$B173+AND(EJ$56&lt;'Summary&amp;Assumptions'!$J$31,EJ$47&gt;=$FO173,EJ$47&lt;=$FP173)*(('Summary&amp;Assumptions'!$H$25*$C173)*(1+'Summary&amp;Assumptions'!$J$29)^(EJ$46-1))+AND(EJ$56&lt;'Summary&amp;Assumptions'!$J$31,EJ$47&gt;=$FQ173,EJ$47&lt;=$FR173)*(('Summary&amp;Assumptions'!$H$25*$C173)*(1+'Summary&amp;Assumptions'!$J$29)^(EJ$46-1))</f>
        <v>0</v>
      </c>
      <c r="EF173" s="588">
        <f>AND(EK$55&gt;0,SUM($E173:EE173)&lt;'Summary&amp;Assumptions'!$G$32*$B173,$D173&gt;='Summary&amp;Assumptions'!$D$17,EK$47&gt;=$D173,EK$47&lt;=EDATE($D173,'Summary&amp;Assumptions'!$G$32))*$B173+AND(EK$56&lt;'Summary&amp;Assumptions'!$J$31,EK$47&gt;=$FO173,EK$47&lt;=$FP173)*(('Summary&amp;Assumptions'!$H$25*$C173)*(1+'Summary&amp;Assumptions'!$J$29)^(EK$46-1))+AND(EK$56&lt;'Summary&amp;Assumptions'!$J$31,EK$47&gt;=$FQ173,EK$47&lt;=$FR173)*(('Summary&amp;Assumptions'!$H$25*$C173)*(1+'Summary&amp;Assumptions'!$J$29)^(EK$46-1))</f>
        <v>0</v>
      </c>
      <c r="EG173" s="588">
        <f>AND(EL$55&gt;0,SUM($E173:EF173)&lt;'Summary&amp;Assumptions'!$G$32*$B173,$D173&gt;='Summary&amp;Assumptions'!$D$17,EL$47&gt;=$D173,EL$47&lt;=EDATE($D173,'Summary&amp;Assumptions'!$G$32))*$B173+AND(EL$56&lt;'Summary&amp;Assumptions'!$J$31,EL$47&gt;=$FO173,EL$47&lt;=$FP173)*(('Summary&amp;Assumptions'!$H$25*$C173)*(1+'Summary&amp;Assumptions'!$J$29)^(EL$46-1))+AND(EL$56&lt;'Summary&amp;Assumptions'!$J$31,EL$47&gt;=$FQ173,EL$47&lt;=$FR173)*(('Summary&amp;Assumptions'!$H$25*$C173)*(1+'Summary&amp;Assumptions'!$J$29)^(EL$46-1))</f>
        <v>0</v>
      </c>
      <c r="EH173" s="588">
        <f>AND(EM$55&gt;0,SUM($E173:EG173)&lt;'Summary&amp;Assumptions'!$G$32*$B173,$D173&gt;='Summary&amp;Assumptions'!$D$17,EM$47&gt;=$D173,EM$47&lt;=EDATE($D173,'Summary&amp;Assumptions'!$G$32))*$B173+AND(EM$56&lt;'Summary&amp;Assumptions'!$J$31,EM$47&gt;=$FO173,EM$47&lt;=$FP173)*(('Summary&amp;Assumptions'!$H$25*$C173)*(1+'Summary&amp;Assumptions'!$J$29)^(EM$46-1))+AND(EM$56&lt;'Summary&amp;Assumptions'!$J$31,EM$47&gt;=$FQ173,EM$47&lt;=$FR173)*(('Summary&amp;Assumptions'!$H$25*$C173)*(1+'Summary&amp;Assumptions'!$J$29)^(EM$46-1))</f>
        <v>0</v>
      </c>
      <c r="EI173" s="588">
        <f>AND(EN$55&gt;0,SUM($E173:EH173)&lt;'Summary&amp;Assumptions'!$G$32*$B173,$D173&gt;='Summary&amp;Assumptions'!$D$17,EN$47&gt;=$D173,EN$47&lt;=EDATE($D173,'Summary&amp;Assumptions'!$G$32))*$B173+AND(EN$56&lt;'Summary&amp;Assumptions'!$J$31,EN$47&gt;=$FO173,EN$47&lt;=$FP173)*(('Summary&amp;Assumptions'!$H$25*$C173)*(1+'Summary&amp;Assumptions'!$J$29)^(EN$46-1))+AND(EN$56&lt;'Summary&amp;Assumptions'!$J$31,EN$47&gt;=$FQ173,EN$47&lt;=$FR173)*(('Summary&amp;Assumptions'!$H$25*$C173)*(1+'Summary&amp;Assumptions'!$J$29)^(EN$46-1))</f>
        <v>0</v>
      </c>
      <c r="EJ173" s="588">
        <f>AND(EO$55&gt;0,SUM($E173:EI173)&lt;'Summary&amp;Assumptions'!$G$32*$B173,$D173&gt;='Summary&amp;Assumptions'!$D$17,EO$47&gt;=$D173,EO$47&lt;=EDATE($D173,'Summary&amp;Assumptions'!$G$32))*$B173+AND(EO$56&lt;'Summary&amp;Assumptions'!$J$31,EO$47&gt;=$FO173,EO$47&lt;=$FP173)*(('Summary&amp;Assumptions'!$H$25*$C173)*(1+'Summary&amp;Assumptions'!$J$29)^(EO$46-1))+AND(EO$56&lt;'Summary&amp;Assumptions'!$J$31,EO$47&gt;=$FQ173,EO$47&lt;=$FR173)*(('Summary&amp;Assumptions'!$H$25*$C173)*(1+'Summary&amp;Assumptions'!$J$29)^(EO$46-1))</f>
        <v>0</v>
      </c>
      <c r="EK173" s="588">
        <f>AND(EP$55&gt;0,SUM($E173:EJ173)&lt;'Summary&amp;Assumptions'!$G$32*$B173,$D173&gt;='Summary&amp;Assumptions'!$D$17,EP$47&gt;=$D173,EP$47&lt;=EDATE($D173,'Summary&amp;Assumptions'!$G$32))*$B173+AND(EP$56&lt;'Summary&amp;Assumptions'!$J$31,EP$47&gt;=$FO173,EP$47&lt;=$FP173)*(('Summary&amp;Assumptions'!$H$25*$C173)*(1+'Summary&amp;Assumptions'!$J$29)^(EP$46-1))+AND(EP$56&lt;'Summary&amp;Assumptions'!$J$31,EP$47&gt;=$FQ173,EP$47&lt;=$FR173)*(('Summary&amp;Assumptions'!$H$25*$C173)*(1+'Summary&amp;Assumptions'!$J$29)^(EP$46-1))</f>
        <v>0</v>
      </c>
      <c r="EL173" s="588">
        <f>AND(EQ$55&gt;0,SUM($E173:EK173)&lt;'Summary&amp;Assumptions'!$G$32*$B173,$D173&gt;='Summary&amp;Assumptions'!$D$17,EQ$47&gt;=$D173,EQ$47&lt;=EDATE($D173,'Summary&amp;Assumptions'!$G$32))*$B173+AND(EQ$56&lt;'Summary&amp;Assumptions'!$J$31,EQ$47&gt;=$FO173,EQ$47&lt;=$FP173)*(('Summary&amp;Assumptions'!$H$25*$C173)*(1+'Summary&amp;Assumptions'!$J$29)^(EQ$46-1))+AND(EQ$56&lt;'Summary&amp;Assumptions'!$J$31,EQ$47&gt;=$FQ173,EQ$47&lt;=$FR173)*(('Summary&amp;Assumptions'!$H$25*$C173)*(1+'Summary&amp;Assumptions'!$J$29)^(EQ$46-1))</f>
        <v>0</v>
      </c>
      <c r="EM173" s="588">
        <f>AND(ER$55&gt;0,SUM($E173:EL173)&lt;'Summary&amp;Assumptions'!$G$32*$B173,$D173&gt;='Summary&amp;Assumptions'!$D$17,ER$47&gt;=$D173,ER$47&lt;=EDATE($D173,'Summary&amp;Assumptions'!$G$32))*$B173+AND(ER$56&lt;'Summary&amp;Assumptions'!$J$31,ER$47&gt;=$FO173,ER$47&lt;=$FP173)*(('Summary&amp;Assumptions'!$H$25*$C173)*(1+'Summary&amp;Assumptions'!$J$29)^(ER$46-1))+AND(ER$56&lt;'Summary&amp;Assumptions'!$J$31,ER$47&gt;=$FQ173,ER$47&lt;=$FR173)*(('Summary&amp;Assumptions'!$H$25*$C173)*(1+'Summary&amp;Assumptions'!$J$29)^(ER$46-1))</f>
        <v>0</v>
      </c>
      <c r="EN173" s="588">
        <f>AND(ES$55&gt;0,SUM($E173:EM173)&lt;'Summary&amp;Assumptions'!$G$32*$B173,$D173&gt;='Summary&amp;Assumptions'!$D$17,ES$47&gt;=$D173,ES$47&lt;=EDATE($D173,'Summary&amp;Assumptions'!$G$32))*$B173+AND(ES$56&lt;'Summary&amp;Assumptions'!$J$31,ES$47&gt;=$FO173,ES$47&lt;=$FP173)*(('Summary&amp;Assumptions'!$H$25*$C173)*(1+'Summary&amp;Assumptions'!$J$29)^(ES$46-1))+AND(ES$56&lt;'Summary&amp;Assumptions'!$J$31,ES$47&gt;=$FQ173,ES$47&lt;=$FR173)*(('Summary&amp;Assumptions'!$H$25*$C173)*(1+'Summary&amp;Assumptions'!$J$29)^(ES$46-1))</f>
        <v>0</v>
      </c>
      <c r="EO173" s="588">
        <f>AND(ET$55&gt;0,SUM($E173:EN173)&lt;'Summary&amp;Assumptions'!$G$32*$B173,$D173&gt;='Summary&amp;Assumptions'!$D$17,ET$47&gt;=$D173,ET$47&lt;=EDATE($D173,'Summary&amp;Assumptions'!$G$32))*$B173+AND(ET$56&lt;'Summary&amp;Assumptions'!$J$31,ET$47&gt;=$FO173,ET$47&lt;=$FP173)*(('Summary&amp;Assumptions'!$H$25*$C173)*(1+'Summary&amp;Assumptions'!$J$29)^(ET$46-1))+AND(ET$56&lt;'Summary&amp;Assumptions'!$J$31,ET$47&gt;=$FQ173,ET$47&lt;=$FR173)*(('Summary&amp;Assumptions'!$H$25*$C173)*(1+'Summary&amp;Assumptions'!$J$29)^(ET$46-1))</f>
        <v>0</v>
      </c>
      <c r="EP173" s="588">
        <f>AND(EU$55&gt;0,SUM($E173:EO173)&lt;'Summary&amp;Assumptions'!$G$32*$B173,$D173&gt;='Summary&amp;Assumptions'!$D$17,EU$47&gt;=$D173,EU$47&lt;=EDATE($D173,'Summary&amp;Assumptions'!$G$32))*$B173+AND(EU$56&lt;'Summary&amp;Assumptions'!$J$31,EU$47&gt;=$FO173,EU$47&lt;=$FP173)*(('Summary&amp;Assumptions'!$H$25*$C173)*(1+'Summary&amp;Assumptions'!$J$29)^(EU$46-1))+AND(EU$56&lt;'Summary&amp;Assumptions'!$J$31,EU$47&gt;=$FQ173,EU$47&lt;=$FR173)*(('Summary&amp;Assumptions'!$H$25*$C173)*(1+'Summary&amp;Assumptions'!$J$29)^(EU$46-1))</f>
        <v>0</v>
      </c>
      <c r="EQ173" s="588">
        <f>AND(EV$55&gt;0,SUM($E173:EP173)&lt;'Summary&amp;Assumptions'!$G$32*$B173,$D173&gt;='Summary&amp;Assumptions'!$D$17,EV$47&gt;=$D173,EV$47&lt;=EDATE($D173,'Summary&amp;Assumptions'!$G$32))*$B173+AND(EV$56&lt;'Summary&amp;Assumptions'!$J$31,EV$47&gt;=$FO173,EV$47&lt;=$FP173)*(('Summary&amp;Assumptions'!$H$25*$C173)*(1+'Summary&amp;Assumptions'!$J$29)^(EV$46-1))+AND(EV$56&lt;'Summary&amp;Assumptions'!$J$31,EV$47&gt;=$FQ173,EV$47&lt;=$FR173)*(('Summary&amp;Assumptions'!$H$25*$C173)*(1+'Summary&amp;Assumptions'!$J$29)^(EV$46-1))</f>
        <v>0</v>
      </c>
      <c r="ER173" s="588">
        <f>AND(EW$55&gt;0,SUM($E173:EQ173)&lt;'Summary&amp;Assumptions'!$G$32*$B173,$D173&gt;='Summary&amp;Assumptions'!$D$17,EW$47&gt;=$D173,EW$47&lt;=EDATE($D173,'Summary&amp;Assumptions'!$G$32))*$B173+AND(EW$56&lt;'Summary&amp;Assumptions'!$J$31,EW$47&gt;=$FO173,EW$47&lt;=$FP173)*(('Summary&amp;Assumptions'!$H$25*$C173)*(1+'Summary&amp;Assumptions'!$J$29)^(EW$46-1))+AND(EW$56&lt;'Summary&amp;Assumptions'!$J$31,EW$47&gt;=$FQ173,EW$47&lt;=$FR173)*(('Summary&amp;Assumptions'!$H$25*$C173)*(1+'Summary&amp;Assumptions'!$J$29)^(EW$46-1))</f>
        <v>0</v>
      </c>
      <c r="ES173" s="588">
        <f>AND(EX$55&gt;0,SUM($E173:ER173)&lt;'Summary&amp;Assumptions'!$G$32*$B173,$D173&gt;='Summary&amp;Assumptions'!$D$17,EX$47&gt;=$D173,EX$47&lt;=EDATE($D173,'Summary&amp;Assumptions'!$G$32))*$B173+AND(EX$56&lt;'Summary&amp;Assumptions'!$J$31,EX$47&gt;=$FO173,EX$47&lt;=$FP173)*(('Summary&amp;Assumptions'!$H$25*$C173)*(1+'Summary&amp;Assumptions'!$J$29)^(EX$46-1))+AND(EX$56&lt;'Summary&amp;Assumptions'!$J$31,EX$47&gt;=$FQ173,EX$47&lt;=$FR173)*(('Summary&amp;Assumptions'!$H$25*$C173)*(1+'Summary&amp;Assumptions'!$J$29)^(EX$46-1))</f>
        <v>0</v>
      </c>
      <c r="ET173" s="588">
        <f>AND(EY$55&gt;0,SUM($E173:ES173)&lt;'Summary&amp;Assumptions'!$G$32*$B173,$D173&gt;='Summary&amp;Assumptions'!$D$17,EY$47&gt;=$D173,EY$47&lt;=EDATE($D173,'Summary&amp;Assumptions'!$G$32))*$B173+AND(EY$56&lt;'Summary&amp;Assumptions'!$J$31,EY$47&gt;=$FO173,EY$47&lt;=$FP173)*(('Summary&amp;Assumptions'!$H$25*$C173)*(1+'Summary&amp;Assumptions'!$J$29)^(EY$46-1))+AND(EY$56&lt;'Summary&amp;Assumptions'!$J$31,EY$47&gt;=$FQ173,EY$47&lt;=$FR173)*(('Summary&amp;Assumptions'!$H$25*$C173)*(1+'Summary&amp;Assumptions'!$J$29)^(EY$46-1))</f>
        <v>0</v>
      </c>
      <c r="EU173" s="588">
        <f>AND(EZ$55&gt;0,SUM($E173:ET173)&lt;'Summary&amp;Assumptions'!$G$32*$B173,$D173&gt;='Summary&amp;Assumptions'!$D$17,EZ$47&gt;=$D173,EZ$47&lt;=EDATE($D173,'Summary&amp;Assumptions'!$G$32))*$B173+AND(EZ$56&lt;'Summary&amp;Assumptions'!$J$31,EZ$47&gt;=$FO173,EZ$47&lt;=$FP173)*(('Summary&amp;Assumptions'!$H$25*$C173)*(1+'Summary&amp;Assumptions'!$J$29)^(EZ$46-1))+AND(EZ$56&lt;'Summary&amp;Assumptions'!$J$31,EZ$47&gt;=$FQ173,EZ$47&lt;=$FR173)*(('Summary&amp;Assumptions'!$H$25*$C173)*(1+'Summary&amp;Assumptions'!$J$29)^(EZ$46-1))</f>
        <v>0</v>
      </c>
      <c r="EV173" s="588">
        <f>AND(FA$55&gt;0,SUM($E173:EU173)&lt;'Summary&amp;Assumptions'!$G$32*$B173,$D173&gt;='Summary&amp;Assumptions'!$D$17,FA$47&gt;=$D173,FA$47&lt;=EDATE($D173,'Summary&amp;Assumptions'!$G$32))*$B173+AND(FA$56&lt;'Summary&amp;Assumptions'!$J$31,FA$47&gt;=$FO173,FA$47&lt;=$FP173)*(('Summary&amp;Assumptions'!$H$25*$C173)*(1+'Summary&amp;Assumptions'!$J$29)^(FA$46-1))+AND(FA$56&lt;'Summary&amp;Assumptions'!$J$31,FA$47&gt;=$FQ173,FA$47&lt;=$FR173)*(('Summary&amp;Assumptions'!$H$25*$C173)*(1+'Summary&amp;Assumptions'!$J$29)^(FA$46-1))</f>
        <v>0</v>
      </c>
      <c r="EW173" s="588">
        <f>AND(FB$55&gt;0,SUM($E173:EV173)&lt;'Summary&amp;Assumptions'!$G$32*$B173,$D173&gt;='Summary&amp;Assumptions'!$D$17,FB$47&gt;=$D173,FB$47&lt;=EDATE($D173,'Summary&amp;Assumptions'!$G$32))*$B173+AND(FB$56&lt;'Summary&amp;Assumptions'!$J$31,FB$47&gt;=$FO173,FB$47&lt;=$FP173)*(('Summary&amp;Assumptions'!$H$25*$C173)*(1+'Summary&amp;Assumptions'!$J$29)^(FB$46-1))+AND(FB$56&lt;'Summary&amp;Assumptions'!$J$31,FB$47&gt;=$FQ173,FB$47&lt;=$FR173)*(('Summary&amp;Assumptions'!$H$25*$C173)*(1+'Summary&amp;Assumptions'!$J$29)^(FB$46-1))</f>
        <v>0</v>
      </c>
      <c r="EX173" s="588">
        <f>AND(FC$55&gt;0,SUM($E173:EW173)&lt;'Summary&amp;Assumptions'!$G$32*$B173,$D173&gt;='Summary&amp;Assumptions'!$D$17,FC$47&gt;=$D173,FC$47&lt;=EDATE($D173,'Summary&amp;Assumptions'!$G$32))*$B173+AND(FC$56&lt;'Summary&amp;Assumptions'!$J$31,FC$47&gt;=$FO173,FC$47&lt;=$FP173)*(('Summary&amp;Assumptions'!$H$25*$C173)*(1+'Summary&amp;Assumptions'!$J$29)^(FC$46-1))+AND(FC$56&lt;'Summary&amp;Assumptions'!$J$31,FC$47&gt;=$FQ173,FC$47&lt;=$FR173)*(('Summary&amp;Assumptions'!$H$25*$C173)*(1+'Summary&amp;Assumptions'!$J$29)^(FC$46-1))</f>
        <v>0</v>
      </c>
      <c r="EY173" s="588">
        <f>AND(FD$55&gt;0,SUM($E173:EX173)&lt;'Summary&amp;Assumptions'!$G$32*$B173,$D173&gt;='Summary&amp;Assumptions'!$D$17,FD$47&gt;=$D173,FD$47&lt;=EDATE($D173,'Summary&amp;Assumptions'!$G$32))*$B173+AND(FD$56&lt;'Summary&amp;Assumptions'!$J$31,FD$47&gt;=$FO173,FD$47&lt;=$FP173)*(('Summary&amp;Assumptions'!$H$25*$C173)*(1+'Summary&amp;Assumptions'!$J$29)^(FD$46-1))+AND(FD$56&lt;'Summary&amp;Assumptions'!$J$31,FD$47&gt;=$FQ173,FD$47&lt;=$FR173)*(('Summary&amp;Assumptions'!$H$25*$C173)*(1+'Summary&amp;Assumptions'!$J$29)^(FD$46-1))</f>
        <v>0</v>
      </c>
      <c r="EZ173" s="588">
        <f>AND(FE$55&gt;0,SUM($E173:EY173)&lt;'Summary&amp;Assumptions'!$G$32*$B173,$D173&gt;='Summary&amp;Assumptions'!$D$17,FE$47&gt;=$D173,FE$47&lt;=EDATE($D173,'Summary&amp;Assumptions'!$G$32))*$B173+AND(FE$56&lt;'Summary&amp;Assumptions'!$J$31,FE$47&gt;=$FO173,FE$47&lt;=$FP173)*(('Summary&amp;Assumptions'!$H$25*$C173)*(1+'Summary&amp;Assumptions'!$J$29)^(FE$46-1))+AND(FE$56&lt;'Summary&amp;Assumptions'!$J$31,FE$47&gt;=$FQ173,FE$47&lt;=$FR173)*(('Summary&amp;Assumptions'!$H$25*$C173)*(1+'Summary&amp;Assumptions'!$J$29)^(FE$46-1))</f>
        <v>0</v>
      </c>
      <c r="FA173" s="588">
        <f>AND(FF$55&gt;0,SUM($E173:EZ173)&lt;'Summary&amp;Assumptions'!$G$32*$B173,$D173&gt;='Summary&amp;Assumptions'!$D$17,FF$47&gt;=$D173,FF$47&lt;=EDATE($D173,'Summary&amp;Assumptions'!$G$32))*$B173+AND(FF$56&lt;'Summary&amp;Assumptions'!$J$31,FF$47&gt;=$FO173,FF$47&lt;=$FP173)*(('Summary&amp;Assumptions'!$H$25*$C173)*(1+'Summary&amp;Assumptions'!$J$29)^(FF$46-1))+AND(FF$56&lt;'Summary&amp;Assumptions'!$J$31,FF$47&gt;=$FQ173,FF$47&lt;=$FR173)*(('Summary&amp;Assumptions'!$H$25*$C173)*(1+'Summary&amp;Assumptions'!$J$29)^(FF$46-1))</f>
        <v>0</v>
      </c>
      <c r="FB173" s="588">
        <f>AND(FG$55&gt;0,SUM($E173:FA173)&lt;'Summary&amp;Assumptions'!$G$32*$B173,$D173&gt;='Summary&amp;Assumptions'!$D$17,FG$47&gt;=$D173,FG$47&lt;=EDATE($D173,'Summary&amp;Assumptions'!$G$32))*$B173+AND(FG$56&lt;'Summary&amp;Assumptions'!$J$31,FG$47&gt;=$FO173,FG$47&lt;=$FP173)*(('Summary&amp;Assumptions'!$H$25*$C173)*(1+'Summary&amp;Assumptions'!$J$29)^(FG$46-1))+AND(FG$56&lt;'Summary&amp;Assumptions'!$J$31,FG$47&gt;=$FQ173,FG$47&lt;=$FR173)*(('Summary&amp;Assumptions'!$H$25*$C173)*(1+'Summary&amp;Assumptions'!$J$29)^(FG$46-1))</f>
        <v>0</v>
      </c>
      <c r="FC173" s="588">
        <f>AND(FH$55&gt;0,SUM($E173:FB173)&lt;'Summary&amp;Assumptions'!$G$32*$B173,$D173&gt;='Summary&amp;Assumptions'!$D$17,FH$47&gt;=$D173,FH$47&lt;=EDATE($D173,'Summary&amp;Assumptions'!$G$32))*$B173+AND(FH$56&lt;'Summary&amp;Assumptions'!$J$31,FH$47&gt;=$FO173,FH$47&lt;=$FP173)*(('Summary&amp;Assumptions'!$H$25*$C173)*(1+'Summary&amp;Assumptions'!$J$29)^(FH$46-1))+AND(FH$56&lt;'Summary&amp;Assumptions'!$J$31,FH$47&gt;=$FQ173,FH$47&lt;=$FR173)*(('Summary&amp;Assumptions'!$H$25*$C173)*(1+'Summary&amp;Assumptions'!$J$29)^(FH$46-1))</f>
        <v>0</v>
      </c>
      <c r="FD173" s="588">
        <f>AND(FI$55&gt;0,SUM($E173:FC173)&lt;'Summary&amp;Assumptions'!$G$32*$B173,$D173&gt;='Summary&amp;Assumptions'!$D$17,FI$47&gt;=$D173,FI$47&lt;=EDATE($D173,'Summary&amp;Assumptions'!$G$32))*$B173+AND(FI$56&lt;'Summary&amp;Assumptions'!$J$31,FI$47&gt;=$FO173,FI$47&lt;=$FP173)*(('Summary&amp;Assumptions'!$H$25*$C173)*(1+'Summary&amp;Assumptions'!$J$29)^(FI$46-1))+AND(FI$56&lt;'Summary&amp;Assumptions'!$J$31,FI$47&gt;=$FQ173,FI$47&lt;=$FR173)*(('Summary&amp;Assumptions'!$H$25*$C173)*(1+'Summary&amp;Assumptions'!$J$29)^(FI$46-1))</f>
        <v>0</v>
      </c>
      <c r="FE173" s="588">
        <f>AND(FJ$55&gt;0,SUM($E173:FD173)&lt;'Summary&amp;Assumptions'!$G$32*$B173,$D173&gt;='Summary&amp;Assumptions'!$D$17,FJ$47&gt;=$D173,FJ$47&lt;=EDATE($D173,'Summary&amp;Assumptions'!$G$32))*$B173+AND(FJ$56&lt;'Summary&amp;Assumptions'!$J$31,FJ$47&gt;=$FO173,FJ$47&lt;=$FP173)*(('Summary&amp;Assumptions'!$H$25*$C173)*(1+'Summary&amp;Assumptions'!$J$29)^(FJ$46-1))+AND(FJ$56&lt;'Summary&amp;Assumptions'!$J$31,FJ$47&gt;=$FQ173,FJ$47&lt;=$FR173)*(('Summary&amp;Assumptions'!$H$25*$C173)*(1+'Summary&amp;Assumptions'!$J$29)^(FJ$46-1))</f>
        <v>0</v>
      </c>
      <c r="FF173" s="588">
        <f>AND(FK$55&gt;0,SUM($E173:FE173)&lt;'Summary&amp;Assumptions'!$G$32*$B173,$D173&gt;='Summary&amp;Assumptions'!$D$17,FK$47&gt;=$D173,FK$47&lt;=EDATE($D173,'Summary&amp;Assumptions'!$G$32))*$B173+AND(FK$56&lt;'Summary&amp;Assumptions'!$J$31,FK$47&gt;=$FO173,FK$47&lt;=$FP173)*(('Summary&amp;Assumptions'!$H$25*$C173)*(1+'Summary&amp;Assumptions'!$J$29)^(FK$46-1))+AND(FK$56&lt;'Summary&amp;Assumptions'!$J$31,FK$47&gt;=$FQ173,FK$47&lt;=$FR173)*(('Summary&amp;Assumptions'!$H$25*$C173)*(1+'Summary&amp;Assumptions'!$J$29)^(FK$46-1))</f>
        <v>0</v>
      </c>
      <c r="FG173" s="588">
        <f>AND(FL$55&gt;0,SUM($E173:FF173)&lt;'Summary&amp;Assumptions'!$G$32*$B173,$D173&gt;='Summary&amp;Assumptions'!$D$17,FL$47&gt;=$D173,FL$47&lt;=EDATE($D173,'Summary&amp;Assumptions'!$G$32))*$B173+AND(FL$56&lt;'Summary&amp;Assumptions'!$J$31,FL$47&gt;=$FO173,FL$47&lt;=$FP173)*(('Summary&amp;Assumptions'!$H$25*$C173)*(1+'Summary&amp;Assumptions'!$J$29)^(FL$46-1))+AND(FL$56&lt;'Summary&amp;Assumptions'!$J$31,FL$47&gt;=$FQ173,FL$47&lt;=$FR173)*(('Summary&amp;Assumptions'!$H$25*$C173)*(1+'Summary&amp;Assumptions'!$J$29)^(FL$46-1))</f>
        <v>0</v>
      </c>
      <c r="FH173" s="588">
        <f>AND(FM$55&gt;0,SUM($E173:FG173)&lt;'Summary&amp;Assumptions'!$G$32*$B173,$D173&gt;='Summary&amp;Assumptions'!$D$17,FM$47&gt;=$D173,FM$47&lt;=EDATE($D173,'Summary&amp;Assumptions'!$G$32))*$B173+AND(FM$56&lt;'Summary&amp;Assumptions'!$J$31,FM$47&gt;=$FO173,FM$47&lt;=$FP173)*(('Summary&amp;Assumptions'!$H$25*$C173)*(1+'Summary&amp;Assumptions'!$J$29)^(FM$46-1))+AND(FM$56&lt;'Summary&amp;Assumptions'!$J$31,FM$47&gt;=$FQ173,FM$47&lt;=$FR173)*(('Summary&amp;Assumptions'!$H$25*$C173)*(1+'Summary&amp;Assumptions'!$J$29)^(FM$46-1))</f>
        <v>0</v>
      </c>
      <c r="FI173" s="588">
        <f>AND(FN$55&gt;0,SUM($E173:FH173)&lt;'Summary&amp;Assumptions'!$G$32*$B173,$D173&gt;='Summary&amp;Assumptions'!$D$17,FN$47&gt;=$D173,FN$47&lt;=EDATE($D173,'Summary&amp;Assumptions'!$G$32))*$B173+AND(FN$56&lt;'Summary&amp;Assumptions'!$J$31,FN$47&gt;=$FO173,FN$47&lt;=$FP173)*(('Summary&amp;Assumptions'!$H$25*$C173)*(1+'Summary&amp;Assumptions'!$J$29)^(FN$46-1))+AND(FN$56&lt;'Summary&amp;Assumptions'!$J$31,FN$47&gt;=$FQ173,FN$47&lt;=$FR173)*(('Summary&amp;Assumptions'!$H$25*$C173)*(1+'Summary&amp;Assumptions'!$J$29)^(FN$46-1))</f>
        <v>0</v>
      </c>
      <c r="FJ173" s="588">
        <f>AND(FO$55&gt;0,SUM($E173:FI173)&lt;'Summary&amp;Assumptions'!$G$32*$B173,$D173&gt;='Summary&amp;Assumptions'!$D$17,FO$47&gt;=$D173,FO$47&lt;=EDATE($D173,'Summary&amp;Assumptions'!$G$32))*$B173+AND(FO$56&lt;'Summary&amp;Assumptions'!$J$31,FO$47&gt;=$FO173,FO$47&lt;=$FP173)*(('Summary&amp;Assumptions'!$H$25*$C173)*(1+'Summary&amp;Assumptions'!$J$29)^(FO$46-1))+AND(FO$56&lt;'Summary&amp;Assumptions'!$J$31,FO$47&gt;=$FQ173,FO$47&lt;=$FR173)*(('Summary&amp;Assumptions'!$H$25*$C173)*(1+'Summary&amp;Assumptions'!$J$29)^(FO$46-1))</f>
        <v>0</v>
      </c>
      <c r="FK173" s="588">
        <f>AND(FP$55&gt;0,SUM($E173:FJ173)&lt;'Summary&amp;Assumptions'!$G$32*$B173,$D173&gt;='Summary&amp;Assumptions'!$D$17,FP$47&gt;=$D173,FP$47&lt;=EDATE($D173,'Summary&amp;Assumptions'!$G$32))*$B173+AND(FP$56&lt;'Summary&amp;Assumptions'!$J$31,FP$47&gt;=$FO173,FP$47&lt;=$FP173)*(('Summary&amp;Assumptions'!$H$25*$C173)*(1+'Summary&amp;Assumptions'!$J$29)^(FP$46-1))+AND(FP$56&lt;'Summary&amp;Assumptions'!$J$31,FP$47&gt;=$FQ173,FP$47&lt;=$FR173)*(('Summary&amp;Assumptions'!$H$25*$C173)*(1+'Summary&amp;Assumptions'!$J$29)^(FP$46-1))</f>
        <v>0</v>
      </c>
      <c r="FL173" s="588">
        <f>AND(FQ$55&gt;0,SUM($E173:FK173)&lt;'Summary&amp;Assumptions'!$G$32*$B173,$D173&gt;='Summary&amp;Assumptions'!$D$17,FQ$47&gt;=$D173,FQ$47&lt;=EDATE($D173,'Summary&amp;Assumptions'!$G$32))*$B173+AND(FQ$56&lt;'Summary&amp;Assumptions'!$J$31,FQ$47&gt;=$FO173,FQ$47&lt;=$FP173)*(('Summary&amp;Assumptions'!$H$25*$C173)*(1+'Summary&amp;Assumptions'!$J$29)^(FQ$46-1))+AND(FQ$56&lt;'Summary&amp;Assumptions'!$J$31,FQ$47&gt;=$FQ173,FQ$47&lt;=$FR173)*(('Summary&amp;Assumptions'!$H$25*$C173)*(1+'Summary&amp;Assumptions'!$J$29)^(FQ$46-1))</f>
        <v>0</v>
      </c>
      <c r="FO173" s="576">
        <f>EDATE(D173,'Summary&amp;Assumptions'!$G$34)</f>
        <v>46054</v>
      </c>
      <c r="FP173" s="576">
        <f>EDATE(FO173,'Summary&amp;Assumptions'!$G$33-1)</f>
        <v>46082</v>
      </c>
      <c r="FQ173" s="576">
        <f>EDATE(FO173,'Summary&amp;Assumptions'!$G$34)</f>
        <v>46419</v>
      </c>
      <c r="FR173" s="576">
        <f>EDATE(FQ173,'Summary&amp;Assumptions'!$G$33-1)</f>
        <v>46447</v>
      </c>
    </row>
    <row r="174" spans="2:174" hidden="1" x14ac:dyDescent="0.2">
      <c r="B174" s="588">
        <v>44599.999999999993</v>
      </c>
      <c r="C174" s="193">
        <v>20</v>
      </c>
      <c r="D174" s="589">
        <v>45717</v>
      </c>
      <c r="F174" s="588">
        <f>AND(K$55&gt;0,SUM($E174:E174)&lt;'Summary&amp;Assumptions'!$G$32*$B174,$D174&gt;='Summary&amp;Assumptions'!$D$17,K$47&gt;=$D174,K$47&lt;=EDATE($D174,'Summary&amp;Assumptions'!$G$32))*$B174+AND(K$56&lt;'Summary&amp;Assumptions'!$J$31,K$47&gt;=$FO174,K$47&lt;=$FP174)*(('Summary&amp;Assumptions'!$H$25*$C174)*(1+'Summary&amp;Assumptions'!$J$29)^(K$46-1))+AND(K$56&lt;'Summary&amp;Assumptions'!$J$31,K$47&gt;=$FQ174,K$47&lt;=$FR174)*(('Summary&amp;Assumptions'!$H$25*$C174)*(1+'Summary&amp;Assumptions'!$J$29)^(K$46-1))</f>
        <v>0</v>
      </c>
      <c r="G174" s="588">
        <f>AND(L$55&gt;0,SUM($E174:F174)&lt;'Summary&amp;Assumptions'!$G$32*$B174,$D174&gt;='Summary&amp;Assumptions'!$D$17,L$47&gt;=$D174,L$47&lt;=EDATE($D174,'Summary&amp;Assumptions'!$G$32))*$B174+AND(L$56&lt;'Summary&amp;Assumptions'!$J$31,L$47&gt;=$FO174,L$47&lt;=$FP174)*(('Summary&amp;Assumptions'!$H$25*$C174)*(1+'Summary&amp;Assumptions'!$J$29)^(L$46-1))+AND(L$56&lt;'Summary&amp;Assumptions'!$J$31,L$47&gt;=$FQ174,L$47&lt;=$FR174)*(('Summary&amp;Assumptions'!$H$25*$C174)*(1+'Summary&amp;Assumptions'!$J$29)^(L$46-1))</f>
        <v>0</v>
      </c>
      <c r="H174" s="588">
        <f>AND(M$55&gt;0,SUM($E174:G174)&lt;'Summary&amp;Assumptions'!$G$32*$B174,$D174&gt;='Summary&amp;Assumptions'!$D$17,M$47&gt;=$D174,M$47&lt;=EDATE($D174,'Summary&amp;Assumptions'!$G$32))*$B174+AND(M$56&lt;'Summary&amp;Assumptions'!$J$31,M$47&gt;=$FO174,M$47&lt;=$FP174)*(('Summary&amp;Assumptions'!$H$25*$C174)*(1+'Summary&amp;Assumptions'!$J$29)^(M$46-1))+AND(M$56&lt;'Summary&amp;Assumptions'!$J$31,M$47&gt;=$FQ174,M$47&lt;=$FR174)*(('Summary&amp;Assumptions'!$H$25*$C174)*(1+'Summary&amp;Assumptions'!$J$29)^(M$46-1))</f>
        <v>0</v>
      </c>
      <c r="I174" s="588">
        <f>AND(N$55&gt;0,SUM($E174:H174)&lt;'Summary&amp;Assumptions'!$G$32*$B174,$D174&gt;='Summary&amp;Assumptions'!$D$17,N$47&gt;=$D174,N$47&lt;=EDATE($D174,'Summary&amp;Assumptions'!$G$32))*$B174+AND(N$56&lt;'Summary&amp;Assumptions'!$J$31,N$47&gt;=$FO174,N$47&lt;=$FP174)*(('Summary&amp;Assumptions'!$H$25*$C174)*(1+'Summary&amp;Assumptions'!$J$29)^(N$46-1))+AND(N$56&lt;'Summary&amp;Assumptions'!$J$31,N$47&gt;=$FQ174,N$47&lt;=$FR174)*(('Summary&amp;Assumptions'!$H$25*$C174)*(1+'Summary&amp;Assumptions'!$J$29)^(N$46-1))</f>
        <v>0</v>
      </c>
      <c r="J174" s="588">
        <f>AND(O$55&gt;0,SUM($E174:I174)&lt;'Summary&amp;Assumptions'!$G$32*$B174,$D174&gt;='Summary&amp;Assumptions'!$D$17,O$47&gt;=$D174,O$47&lt;=EDATE($D174,'Summary&amp;Assumptions'!$G$32))*$B174+AND(O$56&lt;'Summary&amp;Assumptions'!$J$31,O$47&gt;=$FO174,O$47&lt;=$FP174)*(('Summary&amp;Assumptions'!$H$25*$C174)*(1+'Summary&amp;Assumptions'!$J$29)^(O$46-1))+AND(O$56&lt;'Summary&amp;Assumptions'!$J$31,O$47&gt;=$FQ174,O$47&lt;=$FR174)*(('Summary&amp;Assumptions'!$H$25*$C174)*(1+'Summary&amp;Assumptions'!$J$29)^(O$46-1))</f>
        <v>0</v>
      </c>
      <c r="K174" s="588">
        <f>AND(P$55&gt;0,SUM($E174:J174)&lt;'Summary&amp;Assumptions'!$G$32*$B174,$D174&gt;='Summary&amp;Assumptions'!$D$17,P$47&gt;=$D174,P$47&lt;=EDATE($D174,'Summary&amp;Assumptions'!$G$32))*$B174+AND(P$56&lt;'Summary&amp;Assumptions'!$J$31,P$47&gt;=$FO174,P$47&lt;=$FP174)*(('Summary&amp;Assumptions'!$H$25*$C174)*(1+'Summary&amp;Assumptions'!$J$29)^(P$46-1))+AND(P$56&lt;'Summary&amp;Assumptions'!$J$31,P$47&gt;=$FQ174,P$47&lt;=$FR174)*(('Summary&amp;Assumptions'!$H$25*$C174)*(1+'Summary&amp;Assumptions'!$J$29)^(P$46-1))</f>
        <v>0</v>
      </c>
      <c r="L174" s="588">
        <f>AND(Q$55&gt;0,SUM($E174:K174)&lt;'Summary&amp;Assumptions'!$G$32*$B174,$D174&gt;='Summary&amp;Assumptions'!$D$17,Q$47&gt;=$D174,Q$47&lt;=EDATE($D174,'Summary&amp;Assumptions'!$G$32))*$B174+AND(Q$56&lt;'Summary&amp;Assumptions'!$J$31,Q$47&gt;=$FO174,Q$47&lt;=$FP174)*(('Summary&amp;Assumptions'!$H$25*$C174)*(1+'Summary&amp;Assumptions'!$J$29)^(Q$46-1))+AND(Q$56&lt;'Summary&amp;Assumptions'!$J$31,Q$47&gt;=$FQ174,Q$47&lt;=$FR174)*(('Summary&amp;Assumptions'!$H$25*$C174)*(1+'Summary&amp;Assumptions'!$J$29)^(Q$46-1))</f>
        <v>0</v>
      </c>
      <c r="M174" s="588">
        <f>AND(R$55&gt;0,SUM($E174:L174)&lt;'Summary&amp;Assumptions'!$G$32*$B174,$D174&gt;='Summary&amp;Assumptions'!$D$17,R$47&gt;=$D174,R$47&lt;=EDATE($D174,'Summary&amp;Assumptions'!$G$32))*$B174+AND(R$56&lt;'Summary&amp;Assumptions'!$J$31,R$47&gt;=$FO174,R$47&lt;=$FP174)*(('Summary&amp;Assumptions'!$H$25*$C174)*(1+'Summary&amp;Assumptions'!$J$29)^(R$46-1))+AND(R$56&lt;'Summary&amp;Assumptions'!$J$31,R$47&gt;=$FQ174,R$47&lt;=$FR174)*(('Summary&amp;Assumptions'!$H$25*$C174)*(1+'Summary&amp;Assumptions'!$J$29)^(R$46-1))</f>
        <v>0</v>
      </c>
      <c r="N174" s="588">
        <f>AND(S$55&gt;0,SUM($E174:M174)&lt;'Summary&amp;Assumptions'!$G$32*$B174,$D174&gt;='Summary&amp;Assumptions'!$D$17,S$47&gt;=$D174,S$47&lt;=EDATE($D174,'Summary&amp;Assumptions'!$G$32))*$B174+AND(S$56&lt;'Summary&amp;Assumptions'!$J$31,S$47&gt;=$FO174,S$47&lt;=$FP174)*(('Summary&amp;Assumptions'!$H$25*$C174)*(1+'Summary&amp;Assumptions'!$J$29)^(S$46-1))+AND(S$56&lt;'Summary&amp;Assumptions'!$J$31,S$47&gt;=$FQ174,S$47&lt;=$FR174)*(('Summary&amp;Assumptions'!$H$25*$C174)*(1+'Summary&amp;Assumptions'!$J$29)^(S$46-1))</f>
        <v>0</v>
      </c>
      <c r="O174" s="588">
        <f>AND(T$55&gt;0,SUM($E174:N174)&lt;'Summary&amp;Assumptions'!$G$32*$B174,$D174&gt;='Summary&amp;Assumptions'!$D$17,T$47&gt;=$D174,T$47&lt;=EDATE($D174,'Summary&amp;Assumptions'!$G$32))*$B174+AND(T$56&lt;'Summary&amp;Assumptions'!$J$31,T$47&gt;=$FO174,T$47&lt;=$FP174)*(('Summary&amp;Assumptions'!$H$25*$C174)*(1+'Summary&amp;Assumptions'!$J$29)^(T$46-1))+AND(T$56&lt;'Summary&amp;Assumptions'!$J$31,T$47&gt;=$FQ174,T$47&lt;=$FR174)*(('Summary&amp;Assumptions'!$H$25*$C174)*(1+'Summary&amp;Assumptions'!$J$29)^(T$46-1))</f>
        <v>0</v>
      </c>
      <c r="P174" s="588">
        <f>AND(U$55&gt;0,SUM($E174:O174)&lt;'Summary&amp;Assumptions'!$G$32*$B174,$D174&gt;='Summary&amp;Assumptions'!$D$17,U$47&gt;=$D174,U$47&lt;=EDATE($D174,'Summary&amp;Assumptions'!$G$32))*$B174+AND(U$56&lt;'Summary&amp;Assumptions'!$J$31,U$47&gt;=$FO174,U$47&lt;=$FP174)*(('Summary&amp;Assumptions'!$H$25*$C174)*(1+'Summary&amp;Assumptions'!$J$29)^(U$46-1))+AND(U$56&lt;'Summary&amp;Assumptions'!$J$31,U$47&gt;=$FQ174,U$47&lt;=$FR174)*(('Summary&amp;Assumptions'!$H$25*$C174)*(1+'Summary&amp;Assumptions'!$J$29)^(U$46-1))</f>
        <v>0</v>
      </c>
      <c r="Q174" s="588">
        <f>AND(V$55&gt;0,SUM($E174:P174)&lt;'Summary&amp;Assumptions'!$G$32*$B174,$D174&gt;='Summary&amp;Assumptions'!$D$17,V$47&gt;=$D174,V$47&lt;=EDATE($D174,'Summary&amp;Assumptions'!$G$32))*$B174+AND(V$56&lt;'Summary&amp;Assumptions'!$J$31,V$47&gt;=$FO174,V$47&lt;=$FP174)*(('Summary&amp;Assumptions'!$H$25*$C174)*(1+'Summary&amp;Assumptions'!$J$29)^(V$46-1))+AND(V$56&lt;'Summary&amp;Assumptions'!$J$31,V$47&gt;=$FQ174,V$47&lt;=$FR174)*(('Summary&amp;Assumptions'!$H$25*$C174)*(1+'Summary&amp;Assumptions'!$J$29)^(V$46-1))</f>
        <v>44599.999999999993</v>
      </c>
      <c r="R174" s="588">
        <f>AND(W$55&gt;0,SUM($E174:Q174)&lt;'Summary&amp;Assumptions'!$G$32*$B174,$D174&gt;='Summary&amp;Assumptions'!$D$17,W$47&gt;=$D174,W$47&lt;=EDATE($D174,'Summary&amp;Assumptions'!$G$32))*$B174+AND(W$56&lt;'Summary&amp;Assumptions'!$J$31,W$47&gt;=$FO174,W$47&lt;=$FP174)*(('Summary&amp;Assumptions'!$H$25*$C174)*(1+'Summary&amp;Assumptions'!$J$29)^(W$46-1))+AND(W$56&lt;'Summary&amp;Assumptions'!$J$31,W$47&gt;=$FQ174,W$47&lt;=$FR174)*(('Summary&amp;Assumptions'!$H$25*$C174)*(1+'Summary&amp;Assumptions'!$J$29)^(W$46-1))</f>
        <v>44599.999999999993</v>
      </c>
      <c r="S174" s="588">
        <f>AND(X$55&gt;0,SUM($E174:R174)&lt;'Summary&amp;Assumptions'!$G$32*$B174,$D174&gt;='Summary&amp;Assumptions'!$D$17,X$47&gt;=$D174,X$47&lt;=EDATE($D174,'Summary&amp;Assumptions'!$G$32))*$B174+AND(X$56&lt;'Summary&amp;Assumptions'!$J$31,X$47&gt;=$FO174,X$47&lt;=$FP174)*(('Summary&amp;Assumptions'!$H$25*$C174)*(1+'Summary&amp;Assumptions'!$J$29)^(X$46-1))+AND(X$56&lt;'Summary&amp;Assumptions'!$J$31,X$47&gt;=$FQ174,X$47&lt;=$FR174)*(('Summary&amp;Assumptions'!$H$25*$C174)*(1+'Summary&amp;Assumptions'!$J$29)^(X$46-1))</f>
        <v>0</v>
      </c>
      <c r="T174" s="588">
        <f>AND(Y$55&gt;0,SUM($E174:S174)&lt;'Summary&amp;Assumptions'!$G$32*$B174,$D174&gt;='Summary&amp;Assumptions'!$D$17,Y$47&gt;=$D174,Y$47&lt;=EDATE($D174,'Summary&amp;Assumptions'!$G$32))*$B174+AND(Y$56&lt;'Summary&amp;Assumptions'!$J$31,Y$47&gt;=$FO174,Y$47&lt;=$FP174)*(('Summary&amp;Assumptions'!$H$25*$C174)*(1+'Summary&amp;Assumptions'!$J$29)^(Y$46-1))+AND(Y$56&lt;'Summary&amp;Assumptions'!$J$31,Y$47&gt;=$FQ174,Y$47&lt;=$FR174)*(('Summary&amp;Assumptions'!$H$25*$C174)*(1+'Summary&amp;Assumptions'!$J$29)^(Y$46-1))</f>
        <v>0</v>
      </c>
      <c r="U174" s="588">
        <f>AND(Z$55&gt;0,SUM($E174:T174)&lt;'Summary&amp;Assumptions'!$G$32*$B174,$D174&gt;='Summary&amp;Assumptions'!$D$17,Z$47&gt;=$D174,Z$47&lt;=EDATE($D174,'Summary&amp;Assumptions'!$G$32))*$B174+AND(Z$56&lt;'Summary&amp;Assumptions'!$J$31,Z$47&gt;=$FO174,Z$47&lt;=$FP174)*(('Summary&amp;Assumptions'!$H$25*$C174)*(1+'Summary&amp;Assumptions'!$J$29)^(Z$46-1))+AND(Z$56&lt;'Summary&amp;Assumptions'!$J$31,Z$47&gt;=$FQ174,Z$47&lt;=$FR174)*(('Summary&amp;Assumptions'!$H$25*$C174)*(1+'Summary&amp;Assumptions'!$J$29)^(Z$46-1))</f>
        <v>0</v>
      </c>
      <c r="V174" s="588">
        <f>AND(AA$55&gt;0,SUM($E174:U174)&lt;'Summary&amp;Assumptions'!$G$32*$B174,$D174&gt;='Summary&amp;Assumptions'!$D$17,AA$47&gt;=$D174,AA$47&lt;=EDATE($D174,'Summary&amp;Assumptions'!$G$32))*$B174+AND(AA$56&lt;'Summary&amp;Assumptions'!$J$31,AA$47&gt;=$FO174,AA$47&lt;=$FP174)*(('Summary&amp;Assumptions'!$H$25*$C174)*(1+'Summary&amp;Assumptions'!$J$29)^(AA$46-1))+AND(AA$56&lt;'Summary&amp;Assumptions'!$J$31,AA$47&gt;=$FQ174,AA$47&lt;=$FR174)*(('Summary&amp;Assumptions'!$H$25*$C174)*(1+'Summary&amp;Assumptions'!$J$29)^(AA$46-1))</f>
        <v>0</v>
      </c>
      <c r="W174" s="588">
        <f>AND(AB$55&gt;0,SUM($E174:V174)&lt;'Summary&amp;Assumptions'!$G$32*$B174,$D174&gt;='Summary&amp;Assumptions'!$D$17,AB$47&gt;=$D174,AB$47&lt;=EDATE($D174,'Summary&amp;Assumptions'!$G$32))*$B174+AND(AB$56&lt;'Summary&amp;Assumptions'!$J$31,AB$47&gt;=$FO174,AB$47&lt;=$FP174)*(('Summary&amp;Assumptions'!$H$25*$C174)*(1+'Summary&amp;Assumptions'!$J$29)^(AB$46-1))+AND(AB$56&lt;'Summary&amp;Assumptions'!$J$31,AB$47&gt;=$FQ174,AB$47&lt;=$FR174)*(('Summary&amp;Assumptions'!$H$25*$C174)*(1+'Summary&amp;Assumptions'!$J$29)^(AB$46-1))</f>
        <v>0</v>
      </c>
      <c r="X174" s="588">
        <f>AND(AC$55&gt;0,SUM($E174:W174)&lt;'Summary&amp;Assumptions'!$G$32*$B174,$D174&gt;='Summary&amp;Assumptions'!$D$17,AC$47&gt;=$D174,AC$47&lt;=EDATE($D174,'Summary&amp;Assumptions'!$G$32))*$B174+AND(AC$56&lt;'Summary&amp;Assumptions'!$J$31,AC$47&gt;=$FO174,AC$47&lt;=$FP174)*(('Summary&amp;Assumptions'!$H$25*$C174)*(1+'Summary&amp;Assumptions'!$J$29)^(AC$46-1))+AND(AC$56&lt;'Summary&amp;Assumptions'!$J$31,AC$47&gt;=$FQ174,AC$47&lt;=$FR174)*(('Summary&amp;Assumptions'!$H$25*$C174)*(1+'Summary&amp;Assumptions'!$J$29)^(AC$46-1))</f>
        <v>0</v>
      </c>
      <c r="Y174" s="588">
        <f>AND(AD$55&gt;0,SUM($E174:X174)&lt;'Summary&amp;Assumptions'!$G$32*$B174,$D174&gt;='Summary&amp;Assumptions'!$D$17,AD$47&gt;=$D174,AD$47&lt;=EDATE($D174,'Summary&amp;Assumptions'!$G$32))*$B174+AND(AD$56&lt;'Summary&amp;Assumptions'!$J$31,AD$47&gt;=$FO174,AD$47&lt;=$FP174)*(('Summary&amp;Assumptions'!$H$25*$C174)*(1+'Summary&amp;Assumptions'!$J$29)^(AD$46-1))+AND(AD$56&lt;'Summary&amp;Assumptions'!$J$31,AD$47&gt;=$FQ174,AD$47&lt;=$FR174)*(('Summary&amp;Assumptions'!$H$25*$C174)*(1+'Summary&amp;Assumptions'!$J$29)^(AD$46-1))</f>
        <v>0</v>
      </c>
      <c r="Z174" s="588">
        <f>AND(AE$55&gt;0,SUM($E174:Y174)&lt;'Summary&amp;Assumptions'!$G$32*$B174,$D174&gt;='Summary&amp;Assumptions'!$D$17,AE$47&gt;=$D174,AE$47&lt;=EDATE($D174,'Summary&amp;Assumptions'!$G$32))*$B174+AND(AE$56&lt;'Summary&amp;Assumptions'!$J$31,AE$47&gt;=$FO174,AE$47&lt;=$FP174)*(('Summary&amp;Assumptions'!$H$25*$C174)*(1+'Summary&amp;Assumptions'!$J$29)^(AE$46-1))+AND(AE$56&lt;'Summary&amp;Assumptions'!$J$31,AE$47&gt;=$FQ174,AE$47&lt;=$FR174)*(('Summary&amp;Assumptions'!$H$25*$C174)*(1+'Summary&amp;Assumptions'!$J$29)^(AE$46-1))</f>
        <v>0</v>
      </c>
      <c r="AA174" s="588">
        <f>AND(AF$55&gt;0,SUM($E174:Z174)&lt;'Summary&amp;Assumptions'!$G$32*$B174,$D174&gt;='Summary&amp;Assumptions'!$D$17,AF$47&gt;=$D174,AF$47&lt;=EDATE($D174,'Summary&amp;Assumptions'!$G$32))*$B174+AND(AF$56&lt;'Summary&amp;Assumptions'!$J$31,AF$47&gt;=$FO174,AF$47&lt;=$FP174)*(('Summary&amp;Assumptions'!$H$25*$C174)*(1+'Summary&amp;Assumptions'!$J$29)^(AF$46-1))+AND(AF$56&lt;'Summary&amp;Assumptions'!$J$31,AF$47&gt;=$FQ174,AF$47&lt;=$FR174)*(('Summary&amp;Assumptions'!$H$25*$C174)*(1+'Summary&amp;Assumptions'!$J$29)^(AF$46-1))</f>
        <v>0</v>
      </c>
      <c r="AB174" s="588">
        <f>AND(AG$55&gt;0,SUM($E174:AA174)&lt;'Summary&amp;Assumptions'!$G$32*$B174,$D174&gt;='Summary&amp;Assumptions'!$D$17,AG$47&gt;=$D174,AG$47&lt;=EDATE($D174,'Summary&amp;Assumptions'!$G$32))*$B174+AND(AG$56&lt;'Summary&amp;Assumptions'!$J$31,AG$47&gt;=$FO174,AG$47&lt;=$FP174)*(('Summary&amp;Assumptions'!$H$25*$C174)*(1+'Summary&amp;Assumptions'!$J$29)^(AG$46-1))+AND(AG$56&lt;'Summary&amp;Assumptions'!$J$31,AG$47&gt;=$FQ174,AG$47&lt;=$FR174)*(('Summary&amp;Assumptions'!$H$25*$C174)*(1+'Summary&amp;Assumptions'!$J$29)^(AG$46-1))</f>
        <v>0</v>
      </c>
      <c r="AC174" s="588">
        <f>AND(AH$55&gt;0,SUM($E174:AB174)&lt;'Summary&amp;Assumptions'!$G$32*$B174,$D174&gt;='Summary&amp;Assumptions'!$D$17,AH$47&gt;=$D174,AH$47&lt;=EDATE($D174,'Summary&amp;Assumptions'!$G$32))*$B174+AND(AH$56&lt;'Summary&amp;Assumptions'!$J$31,AH$47&gt;=$FO174,AH$47&lt;=$FP174)*(('Summary&amp;Assumptions'!$H$25*$C174)*(1+'Summary&amp;Assumptions'!$J$29)^(AH$46-1))+AND(AH$56&lt;'Summary&amp;Assumptions'!$J$31,AH$47&gt;=$FQ174,AH$47&lt;=$FR174)*(('Summary&amp;Assumptions'!$H$25*$C174)*(1+'Summary&amp;Assumptions'!$J$29)^(AH$46-1))</f>
        <v>0</v>
      </c>
      <c r="AD174" s="588">
        <f>AND(AI$55&gt;0,SUM($E174:AC174)&lt;'Summary&amp;Assumptions'!$G$32*$B174,$D174&gt;='Summary&amp;Assumptions'!$D$17,AI$47&gt;=$D174,AI$47&lt;=EDATE($D174,'Summary&amp;Assumptions'!$G$32))*$B174+AND(AI$56&lt;'Summary&amp;Assumptions'!$J$31,AI$47&gt;=$FO174,AI$47&lt;=$FP174)*(('Summary&amp;Assumptions'!$H$25*$C174)*(1+'Summary&amp;Assumptions'!$J$29)^(AI$46-1))+AND(AI$56&lt;'Summary&amp;Assumptions'!$J$31,AI$47&gt;=$FQ174,AI$47&lt;=$FR174)*(('Summary&amp;Assumptions'!$H$25*$C174)*(1+'Summary&amp;Assumptions'!$J$29)^(AI$46-1))</f>
        <v>0</v>
      </c>
      <c r="AE174" s="588">
        <f>AND(AJ$55&gt;0,SUM($E174:AD174)&lt;'Summary&amp;Assumptions'!$G$32*$B174,$D174&gt;='Summary&amp;Assumptions'!$D$17,AJ$47&gt;=$D174,AJ$47&lt;=EDATE($D174,'Summary&amp;Assumptions'!$G$32))*$B174+AND(AJ$56&lt;'Summary&amp;Assumptions'!$J$31,AJ$47&gt;=$FO174,AJ$47&lt;=$FP174)*(('Summary&amp;Assumptions'!$H$25*$C174)*(1+'Summary&amp;Assumptions'!$J$29)^(AJ$46-1))+AND(AJ$56&lt;'Summary&amp;Assumptions'!$J$31,AJ$47&gt;=$FQ174,AJ$47&lt;=$FR174)*(('Summary&amp;Assumptions'!$H$25*$C174)*(1+'Summary&amp;Assumptions'!$J$29)^(AJ$46-1))</f>
        <v>0</v>
      </c>
      <c r="AF174" s="588">
        <f>AND(AK$55&gt;0,SUM($E174:AE174)&lt;'Summary&amp;Assumptions'!$G$32*$B174,$D174&gt;='Summary&amp;Assumptions'!$D$17,AK$47&gt;=$D174,AK$47&lt;=EDATE($D174,'Summary&amp;Assumptions'!$G$32))*$B174+AND(AK$56&lt;'Summary&amp;Assumptions'!$J$31,AK$47&gt;=$FO174,AK$47&lt;=$FP174)*(('Summary&amp;Assumptions'!$H$25*$C174)*(1+'Summary&amp;Assumptions'!$J$29)^(AK$46-1))+AND(AK$56&lt;'Summary&amp;Assumptions'!$J$31,AK$47&gt;=$FQ174,AK$47&lt;=$FR174)*(('Summary&amp;Assumptions'!$H$25*$C174)*(1+'Summary&amp;Assumptions'!$J$29)^(AK$46-1))</f>
        <v>0</v>
      </c>
      <c r="AG174" s="588">
        <f>AND(AL$55&gt;0,SUM($E174:AF174)&lt;'Summary&amp;Assumptions'!$G$32*$B174,$D174&gt;='Summary&amp;Assumptions'!$D$17,AL$47&gt;=$D174,AL$47&lt;=EDATE($D174,'Summary&amp;Assumptions'!$G$32))*$B174+AND(AL$56&lt;'Summary&amp;Assumptions'!$J$31,AL$47&gt;=$FO174,AL$47&lt;=$FP174)*(('Summary&amp;Assumptions'!$H$25*$C174)*(1+'Summary&amp;Assumptions'!$J$29)^(AL$46-1))+AND(AL$56&lt;'Summary&amp;Assumptions'!$J$31,AL$47&gt;=$FQ174,AL$47&lt;=$FR174)*(('Summary&amp;Assumptions'!$H$25*$C174)*(1+'Summary&amp;Assumptions'!$J$29)^(AL$46-1))</f>
        <v>0</v>
      </c>
      <c r="AH174" s="588">
        <f>AND(AM$55&gt;0,SUM($E174:AG174)&lt;'Summary&amp;Assumptions'!$G$32*$B174,$D174&gt;='Summary&amp;Assumptions'!$D$17,AM$47&gt;=$D174,AM$47&lt;=EDATE($D174,'Summary&amp;Assumptions'!$G$32))*$B174+AND(AM$56&lt;'Summary&amp;Assumptions'!$J$31,AM$47&gt;=$FO174,AM$47&lt;=$FP174)*(('Summary&amp;Assumptions'!$H$25*$C174)*(1+'Summary&amp;Assumptions'!$J$29)^(AM$46-1))+AND(AM$56&lt;'Summary&amp;Assumptions'!$J$31,AM$47&gt;=$FQ174,AM$47&lt;=$FR174)*(('Summary&amp;Assumptions'!$H$25*$C174)*(1+'Summary&amp;Assumptions'!$J$29)^(AM$46-1))</f>
        <v>0</v>
      </c>
      <c r="AI174" s="588">
        <f>AND(AN$55&gt;0,SUM($E174:AH174)&lt;'Summary&amp;Assumptions'!$G$32*$B174,$D174&gt;='Summary&amp;Assumptions'!$D$17,AN$47&gt;=$D174,AN$47&lt;=EDATE($D174,'Summary&amp;Assumptions'!$G$32))*$B174+AND(AN$56&lt;'Summary&amp;Assumptions'!$J$31,AN$47&gt;=$FO174,AN$47&lt;=$FP174)*(('Summary&amp;Assumptions'!$H$25*$C174)*(1+'Summary&amp;Assumptions'!$J$29)^(AN$46-1))+AND(AN$56&lt;'Summary&amp;Assumptions'!$J$31,AN$47&gt;=$FQ174,AN$47&lt;=$FR174)*(('Summary&amp;Assumptions'!$H$25*$C174)*(1+'Summary&amp;Assumptions'!$J$29)^(AN$46-1))</f>
        <v>0</v>
      </c>
      <c r="AJ174" s="588">
        <f>AND(AO$55&gt;0,SUM($E174:AI174)&lt;'Summary&amp;Assumptions'!$G$32*$B174,$D174&gt;='Summary&amp;Assumptions'!$D$17,AO$47&gt;=$D174,AO$47&lt;=EDATE($D174,'Summary&amp;Assumptions'!$G$32))*$B174+AND(AO$56&lt;'Summary&amp;Assumptions'!$J$31,AO$47&gt;=$FO174,AO$47&lt;=$FP174)*(('Summary&amp;Assumptions'!$H$25*$C174)*(1+'Summary&amp;Assumptions'!$J$29)^(AO$46-1))+AND(AO$56&lt;'Summary&amp;Assumptions'!$J$31,AO$47&gt;=$FQ174,AO$47&lt;=$FR174)*(('Summary&amp;Assumptions'!$H$25*$C174)*(1+'Summary&amp;Assumptions'!$J$29)^(AO$46-1))</f>
        <v>0</v>
      </c>
      <c r="AK174" s="588">
        <f>AND(AP$55&gt;0,SUM($E174:AJ174)&lt;'Summary&amp;Assumptions'!$G$32*$B174,$D174&gt;='Summary&amp;Assumptions'!$D$17,AP$47&gt;=$D174,AP$47&lt;=EDATE($D174,'Summary&amp;Assumptions'!$G$32))*$B174+AND(AP$56&lt;'Summary&amp;Assumptions'!$J$31,AP$47&gt;=$FO174,AP$47&lt;=$FP174)*(('Summary&amp;Assumptions'!$H$25*$C174)*(1+'Summary&amp;Assumptions'!$J$29)^(AP$46-1))+AND(AP$56&lt;'Summary&amp;Assumptions'!$J$31,AP$47&gt;=$FQ174,AP$47&lt;=$FR174)*(('Summary&amp;Assumptions'!$H$25*$C174)*(1+'Summary&amp;Assumptions'!$J$29)^(AP$46-1))</f>
        <v>0</v>
      </c>
      <c r="AL174" s="588">
        <f>AND(AQ$55&gt;0,SUM($E174:AK174)&lt;'Summary&amp;Assumptions'!$G$32*$B174,$D174&gt;='Summary&amp;Assumptions'!$D$17,AQ$47&gt;=$D174,AQ$47&lt;=EDATE($D174,'Summary&amp;Assumptions'!$G$32))*$B174+AND(AQ$56&lt;'Summary&amp;Assumptions'!$J$31,AQ$47&gt;=$FO174,AQ$47&lt;=$FP174)*(('Summary&amp;Assumptions'!$H$25*$C174)*(1+'Summary&amp;Assumptions'!$J$29)^(AQ$46-1))+AND(AQ$56&lt;'Summary&amp;Assumptions'!$J$31,AQ$47&gt;=$FQ174,AQ$47&lt;=$FR174)*(('Summary&amp;Assumptions'!$H$25*$C174)*(1+'Summary&amp;Assumptions'!$J$29)^(AQ$46-1))</f>
        <v>0</v>
      </c>
      <c r="AM174" s="588">
        <f>AND(AR$55&gt;0,SUM($E174:AL174)&lt;'Summary&amp;Assumptions'!$G$32*$B174,$D174&gt;='Summary&amp;Assumptions'!$D$17,AR$47&gt;=$D174,AR$47&lt;=EDATE($D174,'Summary&amp;Assumptions'!$G$32))*$B174+AND(AR$56&lt;'Summary&amp;Assumptions'!$J$31,AR$47&gt;=$FO174,AR$47&lt;=$FP174)*(('Summary&amp;Assumptions'!$H$25*$C174)*(1+'Summary&amp;Assumptions'!$J$29)^(AR$46-1))+AND(AR$56&lt;'Summary&amp;Assumptions'!$J$31,AR$47&gt;=$FQ174,AR$47&lt;=$FR174)*(('Summary&amp;Assumptions'!$H$25*$C174)*(1+'Summary&amp;Assumptions'!$J$29)^(AR$46-1))</f>
        <v>0</v>
      </c>
      <c r="AN174" s="588">
        <f>AND(AS$55&gt;0,SUM($E174:AM174)&lt;'Summary&amp;Assumptions'!$G$32*$B174,$D174&gt;='Summary&amp;Assumptions'!$D$17,AS$47&gt;=$D174,AS$47&lt;=EDATE($D174,'Summary&amp;Assumptions'!$G$32))*$B174+AND(AS$56&lt;'Summary&amp;Assumptions'!$J$31,AS$47&gt;=$FO174,AS$47&lt;=$FP174)*(('Summary&amp;Assumptions'!$H$25*$C174)*(1+'Summary&amp;Assumptions'!$J$29)^(AS$46-1))+AND(AS$56&lt;'Summary&amp;Assumptions'!$J$31,AS$47&gt;=$FQ174,AS$47&lt;=$FR174)*(('Summary&amp;Assumptions'!$H$25*$C174)*(1+'Summary&amp;Assumptions'!$J$29)^(AS$46-1))</f>
        <v>0</v>
      </c>
      <c r="AO174" s="588">
        <f>AND(AT$55&gt;0,SUM($E174:AN174)&lt;'Summary&amp;Assumptions'!$G$32*$B174,$D174&gt;='Summary&amp;Assumptions'!$D$17,AT$47&gt;=$D174,AT$47&lt;=EDATE($D174,'Summary&amp;Assumptions'!$G$32))*$B174+AND(AT$56&lt;'Summary&amp;Assumptions'!$J$31,AT$47&gt;=$FO174,AT$47&lt;=$FP174)*(('Summary&amp;Assumptions'!$H$25*$C174)*(1+'Summary&amp;Assumptions'!$J$29)^(AT$46-1))+AND(AT$56&lt;'Summary&amp;Assumptions'!$J$31,AT$47&gt;=$FQ174,AT$47&lt;=$FR174)*(('Summary&amp;Assumptions'!$H$25*$C174)*(1+'Summary&amp;Assumptions'!$J$29)^(AT$46-1))</f>
        <v>0</v>
      </c>
      <c r="AP174" s="588">
        <f>AND(AU$55&gt;0,SUM($E174:AO174)&lt;'Summary&amp;Assumptions'!$G$32*$B174,$D174&gt;='Summary&amp;Assumptions'!$D$17,AU$47&gt;=$D174,AU$47&lt;=EDATE($D174,'Summary&amp;Assumptions'!$G$32))*$B174+AND(AU$56&lt;'Summary&amp;Assumptions'!$J$31,AU$47&gt;=$FO174,AU$47&lt;=$FP174)*(('Summary&amp;Assumptions'!$H$25*$C174)*(1+'Summary&amp;Assumptions'!$J$29)^(AU$46-1))+AND(AU$56&lt;'Summary&amp;Assumptions'!$J$31,AU$47&gt;=$FQ174,AU$47&lt;=$FR174)*(('Summary&amp;Assumptions'!$H$25*$C174)*(1+'Summary&amp;Assumptions'!$J$29)^(AU$46-1))</f>
        <v>0</v>
      </c>
      <c r="AQ174" s="588">
        <f>AND(AV$55&gt;0,SUM($E174:AP174)&lt;'Summary&amp;Assumptions'!$G$32*$B174,$D174&gt;='Summary&amp;Assumptions'!$D$17,AV$47&gt;=$D174,AV$47&lt;=EDATE($D174,'Summary&amp;Assumptions'!$G$32))*$B174+AND(AV$56&lt;'Summary&amp;Assumptions'!$J$31,AV$47&gt;=$FO174,AV$47&lt;=$FP174)*(('Summary&amp;Assumptions'!$H$25*$C174)*(1+'Summary&amp;Assumptions'!$J$29)^(AV$46-1))+AND(AV$56&lt;'Summary&amp;Assumptions'!$J$31,AV$47&gt;=$FQ174,AV$47&lt;=$FR174)*(('Summary&amp;Assumptions'!$H$25*$C174)*(1+'Summary&amp;Assumptions'!$J$29)^(AV$46-1))</f>
        <v>0</v>
      </c>
      <c r="AR174" s="588">
        <f>AND(AW$55&gt;0,SUM($E174:AQ174)&lt;'Summary&amp;Assumptions'!$G$32*$B174,$D174&gt;='Summary&amp;Assumptions'!$D$17,AW$47&gt;=$D174,AW$47&lt;=EDATE($D174,'Summary&amp;Assumptions'!$G$32))*$B174+AND(AW$56&lt;'Summary&amp;Assumptions'!$J$31,AW$47&gt;=$FO174,AW$47&lt;=$FP174)*(('Summary&amp;Assumptions'!$H$25*$C174)*(1+'Summary&amp;Assumptions'!$J$29)^(AW$46-1))+AND(AW$56&lt;'Summary&amp;Assumptions'!$J$31,AW$47&gt;=$FQ174,AW$47&lt;=$FR174)*(('Summary&amp;Assumptions'!$H$25*$C174)*(1+'Summary&amp;Assumptions'!$J$29)^(AW$46-1))</f>
        <v>0</v>
      </c>
      <c r="AS174" s="588">
        <f>AND(AX$55&gt;0,SUM($E174:AR174)&lt;'Summary&amp;Assumptions'!$G$32*$B174,$D174&gt;='Summary&amp;Assumptions'!$D$17,AX$47&gt;=$D174,AX$47&lt;=EDATE($D174,'Summary&amp;Assumptions'!$G$32))*$B174+AND(AX$56&lt;'Summary&amp;Assumptions'!$J$31,AX$47&gt;=$FO174,AX$47&lt;=$FP174)*(('Summary&amp;Assumptions'!$H$25*$C174)*(1+'Summary&amp;Assumptions'!$J$29)^(AX$46-1))+AND(AX$56&lt;'Summary&amp;Assumptions'!$J$31,AX$47&gt;=$FQ174,AX$47&lt;=$FR174)*(('Summary&amp;Assumptions'!$H$25*$C174)*(1+'Summary&amp;Assumptions'!$J$29)^(AX$46-1))</f>
        <v>0</v>
      </c>
      <c r="AT174" s="588">
        <f>AND(AY$55&gt;0,SUM($E174:AS174)&lt;'Summary&amp;Assumptions'!$G$32*$B174,$D174&gt;='Summary&amp;Assumptions'!$D$17,AY$47&gt;=$D174,AY$47&lt;=EDATE($D174,'Summary&amp;Assumptions'!$G$32))*$B174+AND(AY$56&lt;'Summary&amp;Assumptions'!$J$31,AY$47&gt;=$FO174,AY$47&lt;=$FP174)*(('Summary&amp;Assumptions'!$H$25*$C174)*(1+'Summary&amp;Assumptions'!$J$29)^(AY$46-1))+AND(AY$56&lt;'Summary&amp;Assumptions'!$J$31,AY$47&gt;=$FQ174,AY$47&lt;=$FR174)*(('Summary&amp;Assumptions'!$H$25*$C174)*(1+'Summary&amp;Assumptions'!$J$29)^(AY$46-1))</f>
        <v>0</v>
      </c>
      <c r="AU174" s="588">
        <f>AND(AZ$55&gt;0,SUM($E174:AT174)&lt;'Summary&amp;Assumptions'!$G$32*$B174,$D174&gt;='Summary&amp;Assumptions'!$D$17,AZ$47&gt;=$D174,AZ$47&lt;=EDATE($D174,'Summary&amp;Assumptions'!$G$32))*$B174+AND(AZ$56&lt;'Summary&amp;Assumptions'!$J$31,AZ$47&gt;=$FO174,AZ$47&lt;=$FP174)*(('Summary&amp;Assumptions'!$H$25*$C174)*(1+'Summary&amp;Assumptions'!$J$29)^(AZ$46-1))+AND(AZ$56&lt;'Summary&amp;Assumptions'!$J$31,AZ$47&gt;=$FQ174,AZ$47&lt;=$FR174)*(('Summary&amp;Assumptions'!$H$25*$C174)*(1+'Summary&amp;Assumptions'!$J$29)^(AZ$46-1))</f>
        <v>0</v>
      </c>
      <c r="AV174" s="588">
        <f>AND(BA$55&gt;0,SUM($E174:AU174)&lt;'Summary&amp;Assumptions'!$G$32*$B174,$D174&gt;='Summary&amp;Assumptions'!$D$17,BA$47&gt;=$D174,BA$47&lt;=EDATE($D174,'Summary&amp;Assumptions'!$G$32))*$B174+AND(BA$56&lt;'Summary&amp;Assumptions'!$J$31,BA$47&gt;=$FO174,BA$47&lt;=$FP174)*(('Summary&amp;Assumptions'!$H$25*$C174)*(1+'Summary&amp;Assumptions'!$J$29)^(BA$46-1))+AND(BA$56&lt;'Summary&amp;Assumptions'!$J$31,BA$47&gt;=$FQ174,BA$47&lt;=$FR174)*(('Summary&amp;Assumptions'!$H$25*$C174)*(1+'Summary&amp;Assumptions'!$J$29)^(BA$46-1))</f>
        <v>0</v>
      </c>
      <c r="AW174" s="588">
        <f>AND(BB$55&gt;0,SUM($E174:AV174)&lt;'Summary&amp;Assumptions'!$G$32*$B174,$D174&gt;='Summary&amp;Assumptions'!$D$17,BB$47&gt;=$D174,BB$47&lt;=EDATE($D174,'Summary&amp;Assumptions'!$G$32))*$B174+AND(BB$56&lt;'Summary&amp;Assumptions'!$J$31,BB$47&gt;=$FO174,BB$47&lt;=$FP174)*(('Summary&amp;Assumptions'!$H$25*$C174)*(1+'Summary&amp;Assumptions'!$J$29)^(BB$46-1))+AND(BB$56&lt;'Summary&amp;Assumptions'!$J$31,BB$47&gt;=$FQ174,BB$47&lt;=$FR174)*(('Summary&amp;Assumptions'!$H$25*$C174)*(1+'Summary&amp;Assumptions'!$J$29)^(BB$46-1))</f>
        <v>0</v>
      </c>
      <c r="AX174" s="588">
        <f>AND(BC$55&gt;0,SUM($E174:AW174)&lt;'Summary&amp;Assumptions'!$G$32*$B174,$D174&gt;='Summary&amp;Assumptions'!$D$17,BC$47&gt;=$D174,BC$47&lt;=EDATE($D174,'Summary&amp;Assumptions'!$G$32))*$B174+AND(BC$56&lt;'Summary&amp;Assumptions'!$J$31,BC$47&gt;=$FO174,BC$47&lt;=$FP174)*(('Summary&amp;Assumptions'!$H$25*$C174)*(1+'Summary&amp;Assumptions'!$J$29)^(BC$46-1))+AND(BC$56&lt;'Summary&amp;Assumptions'!$J$31,BC$47&gt;=$FQ174,BC$47&lt;=$FR174)*(('Summary&amp;Assumptions'!$H$25*$C174)*(1+'Summary&amp;Assumptions'!$J$29)^(BC$46-1))</f>
        <v>0</v>
      </c>
      <c r="AY174" s="588">
        <f>AND(BD$55&gt;0,SUM($E174:AX174)&lt;'Summary&amp;Assumptions'!$G$32*$B174,$D174&gt;='Summary&amp;Assumptions'!$D$17,BD$47&gt;=$D174,BD$47&lt;=EDATE($D174,'Summary&amp;Assumptions'!$G$32))*$B174+AND(BD$56&lt;'Summary&amp;Assumptions'!$J$31,BD$47&gt;=$FO174,BD$47&lt;=$FP174)*(('Summary&amp;Assumptions'!$H$25*$C174)*(1+'Summary&amp;Assumptions'!$J$29)^(BD$46-1))+AND(BD$56&lt;'Summary&amp;Assumptions'!$J$31,BD$47&gt;=$FQ174,BD$47&lt;=$FR174)*(('Summary&amp;Assumptions'!$H$25*$C174)*(1+'Summary&amp;Assumptions'!$J$29)^(BD$46-1))</f>
        <v>0</v>
      </c>
      <c r="AZ174" s="588">
        <f>AND(BE$55&gt;0,SUM($E174:AY174)&lt;'Summary&amp;Assumptions'!$G$32*$B174,$D174&gt;='Summary&amp;Assumptions'!$D$17,BE$47&gt;=$D174,BE$47&lt;=EDATE($D174,'Summary&amp;Assumptions'!$G$32))*$B174+AND(BE$56&lt;'Summary&amp;Assumptions'!$J$31,BE$47&gt;=$FO174,BE$47&lt;=$FP174)*(('Summary&amp;Assumptions'!$H$25*$C174)*(1+'Summary&amp;Assumptions'!$J$29)^(BE$46-1))+AND(BE$56&lt;'Summary&amp;Assumptions'!$J$31,BE$47&gt;=$FQ174,BE$47&lt;=$FR174)*(('Summary&amp;Assumptions'!$H$25*$C174)*(1+'Summary&amp;Assumptions'!$J$29)^(BE$46-1))</f>
        <v>0</v>
      </c>
      <c r="BA174" s="588">
        <f>AND(BF$55&gt;0,SUM($E174:AZ174)&lt;'Summary&amp;Assumptions'!$G$32*$B174,$D174&gt;='Summary&amp;Assumptions'!$D$17,BF$47&gt;=$D174,BF$47&lt;=EDATE($D174,'Summary&amp;Assumptions'!$G$32))*$B174+AND(BF$56&lt;'Summary&amp;Assumptions'!$J$31,BF$47&gt;=$FO174,BF$47&lt;=$FP174)*(('Summary&amp;Assumptions'!$H$25*$C174)*(1+'Summary&amp;Assumptions'!$J$29)^(BF$46-1))+AND(BF$56&lt;'Summary&amp;Assumptions'!$J$31,BF$47&gt;=$FQ174,BF$47&lt;=$FR174)*(('Summary&amp;Assumptions'!$H$25*$C174)*(1+'Summary&amp;Assumptions'!$J$29)^(BF$46-1))</f>
        <v>0</v>
      </c>
      <c r="BB174" s="588">
        <f>AND(BG$55&gt;0,SUM($E174:BA174)&lt;'Summary&amp;Assumptions'!$G$32*$B174,$D174&gt;='Summary&amp;Assumptions'!$D$17,BG$47&gt;=$D174,BG$47&lt;=EDATE($D174,'Summary&amp;Assumptions'!$G$32))*$B174+AND(BG$56&lt;'Summary&amp;Assumptions'!$J$31,BG$47&gt;=$FO174,BG$47&lt;=$FP174)*(('Summary&amp;Assumptions'!$H$25*$C174)*(1+'Summary&amp;Assumptions'!$J$29)^(BG$46-1))+AND(BG$56&lt;'Summary&amp;Assumptions'!$J$31,BG$47&gt;=$FQ174,BG$47&lt;=$FR174)*(('Summary&amp;Assumptions'!$H$25*$C174)*(1+'Summary&amp;Assumptions'!$J$29)^(BG$46-1))</f>
        <v>0</v>
      </c>
      <c r="BC174" s="588">
        <f>AND(BH$55&gt;0,SUM($E174:BB174)&lt;'Summary&amp;Assumptions'!$G$32*$B174,$D174&gt;='Summary&amp;Assumptions'!$D$17,BH$47&gt;=$D174,BH$47&lt;=EDATE($D174,'Summary&amp;Assumptions'!$G$32))*$B174+AND(BH$56&lt;'Summary&amp;Assumptions'!$J$31,BH$47&gt;=$FO174,BH$47&lt;=$FP174)*(('Summary&amp;Assumptions'!$H$25*$C174)*(1+'Summary&amp;Assumptions'!$J$29)^(BH$46-1))+AND(BH$56&lt;'Summary&amp;Assumptions'!$J$31,BH$47&gt;=$FQ174,BH$47&lt;=$FR174)*(('Summary&amp;Assumptions'!$H$25*$C174)*(1+'Summary&amp;Assumptions'!$J$29)^(BH$46-1))</f>
        <v>0</v>
      </c>
      <c r="BD174" s="588">
        <f>AND(BI$55&gt;0,SUM($E174:BC174)&lt;'Summary&amp;Assumptions'!$G$32*$B174,$D174&gt;='Summary&amp;Assumptions'!$D$17,BI$47&gt;=$D174,BI$47&lt;=EDATE($D174,'Summary&amp;Assumptions'!$G$32))*$B174+AND(BI$56&lt;'Summary&amp;Assumptions'!$J$31,BI$47&gt;=$FO174,BI$47&lt;=$FP174)*(('Summary&amp;Assumptions'!$H$25*$C174)*(1+'Summary&amp;Assumptions'!$J$29)^(BI$46-1))+AND(BI$56&lt;'Summary&amp;Assumptions'!$J$31,BI$47&gt;=$FQ174,BI$47&lt;=$FR174)*(('Summary&amp;Assumptions'!$H$25*$C174)*(1+'Summary&amp;Assumptions'!$J$29)^(BI$46-1))</f>
        <v>0</v>
      </c>
      <c r="BE174" s="588">
        <f>AND(BJ$55&gt;0,SUM($E174:BD174)&lt;'Summary&amp;Assumptions'!$G$32*$B174,$D174&gt;='Summary&amp;Assumptions'!$D$17,BJ$47&gt;=$D174,BJ$47&lt;=EDATE($D174,'Summary&amp;Assumptions'!$G$32))*$B174+AND(BJ$56&lt;'Summary&amp;Assumptions'!$J$31,BJ$47&gt;=$FO174,BJ$47&lt;=$FP174)*(('Summary&amp;Assumptions'!$H$25*$C174)*(1+'Summary&amp;Assumptions'!$J$29)^(BJ$46-1))+AND(BJ$56&lt;'Summary&amp;Assumptions'!$J$31,BJ$47&gt;=$FQ174,BJ$47&lt;=$FR174)*(('Summary&amp;Assumptions'!$H$25*$C174)*(1+'Summary&amp;Assumptions'!$J$29)^(BJ$46-1))</f>
        <v>0</v>
      </c>
      <c r="BF174" s="588">
        <f>AND(BK$55&gt;0,SUM($E174:BE174)&lt;'Summary&amp;Assumptions'!$G$32*$B174,$D174&gt;='Summary&amp;Assumptions'!$D$17,BK$47&gt;=$D174,BK$47&lt;=EDATE($D174,'Summary&amp;Assumptions'!$G$32))*$B174+AND(BK$56&lt;'Summary&amp;Assumptions'!$J$31,BK$47&gt;=$FO174,BK$47&lt;=$FP174)*(('Summary&amp;Assumptions'!$H$25*$C174)*(1+'Summary&amp;Assumptions'!$J$29)^(BK$46-1))+AND(BK$56&lt;'Summary&amp;Assumptions'!$J$31,BK$47&gt;=$FQ174,BK$47&lt;=$FR174)*(('Summary&amp;Assumptions'!$H$25*$C174)*(1+'Summary&amp;Assumptions'!$J$29)^(BK$46-1))</f>
        <v>0</v>
      </c>
      <c r="BG174" s="588">
        <f>AND(BL$55&gt;0,SUM($E174:BF174)&lt;'Summary&amp;Assumptions'!$G$32*$B174,$D174&gt;='Summary&amp;Assumptions'!$D$17,BL$47&gt;=$D174,BL$47&lt;=EDATE($D174,'Summary&amp;Assumptions'!$G$32))*$B174+AND(BL$56&lt;'Summary&amp;Assumptions'!$J$31,BL$47&gt;=$FO174,BL$47&lt;=$FP174)*(('Summary&amp;Assumptions'!$H$25*$C174)*(1+'Summary&amp;Assumptions'!$J$29)^(BL$46-1))+AND(BL$56&lt;'Summary&amp;Assumptions'!$J$31,BL$47&gt;=$FQ174,BL$47&lt;=$FR174)*(('Summary&amp;Assumptions'!$H$25*$C174)*(1+'Summary&amp;Assumptions'!$J$29)^(BL$46-1))</f>
        <v>0</v>
      </c>
      <c r="BH174" s="588">
        <f>AND(BM$55&gt;0,SUM($E174:BG174)&lt;'Summary&amp;Assumptions'!$G$32*$B174,$D174&gt;='Summary&amp;Assumptions'!$D$17,BM$47&gt;=$D174,BM$47&lt;=EDATE($D174,'Summary&amp;Assumptions'!$G$32))*$B174+AND(BM$56&lt;'Summary&amp;Assumptions'!$J$31,BM$47&gt;=$FO174,BM$47&lt;=$FP174)*(('Summary&amp;Assumptions'!$H$25*$C174)*(1+'Summary&amp;Assumptions'!$J$29)^(BM$46-1))+AND(BM$56&lt;'Summary&amp;Assumptions'!$J$31,BM$47&gt;=$FQ174,BM$47&lt;=$FR174)*(('Summary&amp;Assumptions'!$H$25*$C174)*(1+'Summary&amp;Assumptions'!$J$29)^(BM$46-1))</f>
        <v>0</v>
      </c>
      <c r="BI174" s="588">
        <f>AND(BN$55&gt;0,SUM($E174:BH174)&lt;'Summary&amp;Assumptions'!$G$32*$B174,$D174&gt;='Summary&amp;Assumptions'!$D$17,BN$47&gt;=$D174,BN$47&lt;=EDATE($D174,'Summary&amp;Assumptions'!$G$32))*$B174+AND(BN$56&lt;'Summary&amp;Assumptions'!$J$31,BN$47&gt;=$FO174,BN$47&lt;=$FP174)*(('Summary&amp;Assumptions'!$H$25*$C174)*(1+'Summary&amp;Assumptions'!$J$29)^(BN$46-1))+AND(BN$56&lt;'Summary&amp;Assumptions'!$J$31,BN$47&gt;=$FQ174,BN$47&lt;=$FR174)*(('Summary&amp;Assumptions'!$H$25*$C174)*(1+'Summary&amp;Assumptions'!$J$29)^(BN$46-1))</f>
        <v>0</v>
      </c>
      <c r="BJ174" s="588">
        <f>AND(BO$55&gt;0,SUM($E174:BI174)&lt;'Summary&amp;Assumptions'!$G$32*$B174,$D174&gt;='Summary&amp;Assumptions'!$D$17,BO$47&gt;=$D174,BO$47&lt;=EDATE($D174,'Summary&amp;Assumptions'!$G$32))*$B174+AND(BO$56&lt;'Summary&amp;Assumptions'!$J$31,BO$47&gt;=$FO174,BO$47&lt;=$FP174)*(('Summary&amp;Assumptions'!$H$25*$C174)*(1+'Summary&amp;Assumptions'!$J$29)^(BO$46-1))+AND(BO$56&lt;'Summary&amp;Assumptions'!$J$31,BO$47&gt;=$FQ174,BO$47&lt;=$FR174)*(('Summary&amp;Assumptions'!$H$25*$C174)*(1+'Summary&amp;Assumptions'!$J$29)^(BO$46-1))</f>
        <v>0</v>
      </c>
      <c r="BK174" s="588">
        <f>AND(BP$55&gt;0,SUM($E174:BJ174)&lt;'Summary&amp;Assumptions'!$G$32*$B174,$D174&gt;='Summary&amp;Assumptions'!$D$17,BP$47&gt;=$D174,BP$47&lt;=EDATE($D174,'Summary&amp;Assumptions'!$G$32))*$B174+AND(BP$56&lt;'Summary&amp;Assumptions'!$J$31,BP$47&gt;=$FO174,BP$47&lt;=$FP174)*(('Summary&amp;Assumptions'!$H$25*$C174)*(1+'Summary&amp;Assumptions'!$J$29)^(BP$46-1))+AND(BP$56&lt;'Summary&amp;Assumptions'!$J$31,BP$47&gt;=$FQ174,BP$47&lt;=$FR174)*(('Summary&amp;Assumptions'!$H$25*$C174)*(1+'Summary&amp;Assumptions'!$J$29)^(BP$46-1))</f>
        <v>0</v>
      </c>
      <c r="BL174" s="588">
        <f>AND(BQ$55&gt;0,SUM($E174:BK174)&lt;'Summary&amp;Assumptions'!$G$32*$B174,$D174&gt;='Summary&amp;Assumptions'!$D$17,BQ$47&gt;=$D174,BQ$47&lt;=EDATE($D174,'Summary&amp;Assumptions'!$G$32))*$B174+AND(BQ$56&lt;'Summary&amp;Assumptions'!$J$31,BQ$47&gt;=$FO174,BQ$47&lt;=$FP174)*(('Summary&amp;Assumptions'!$H$25*$C174)*(1+'Summary&amp;Assumptions'!$J$29)^(BQ$46-1))+AND(BQ$56&lt;'Summary&amp;Assumptions'!$J$31,BQ$47&gt;=$FQ174,BQ$47&lt;=$FR174)*(('Summary&amp;Assumptions'!$H$25*$C174)*(1+'Summary&amp;Assumptions'!$J$29)^(BQ$46-1))</f>
        <v>0</v>
      </c>
      <c r="BM174" s="588">
        <f>AND(BR$55&gt;0,SUM($E174:BL174)&lt;'Summary&amp;Assumptions'!$G$32*$B174,$D174&gt;='Summary&amp;Assumptions'!$D$17,BR$47&gt;=$D174,BR$47&lt;=EDATE($D174,'Summary&amp;Assumptions'!$G$32))*$B174+AND(BR$56&lt;'Summary&amp;Assumptions'!$J$31,BR$47&gt;=$FO174,BR$47&lt;=$FP174)*(('Summary&amp;Assumptions'!$H$25*$C174)*(1+'Summary&amp;Assumptions'!$J$29)^(BR$46-1))+AND(BR$56&lt;'Summary&amp;Assumptions'!$J$31,BR$47&gt;=$FQ174,BR$47&lt;=$FR174)*(('Summary&amp;Assumptions'!$H$25*$C174)*(1+'Summary&amp;Assumptions'!$J$29)^(BR$46-1))</f>
        <v>0</v>
      </c>
      <c r="BN174" s="588">
        <f>AND(BS$55&gt;0,SUM($E174:BM174)&lt;'Summary&amp;Assumptions'!$G$32*$B174,$D174&gt;='Summary&amp;Assumptions'!$D$17,BS$47&gt;=$D174,BS$47&lt;=EDATE($D174,'Summary&amp;Assumptions'!$G$32))*$B174+AND(BS$56&lt;'Summary&amp;Assumptions'!$J$31,BS$47&gt;=$FO174,BS$47&lt;=$FP174)*(('Summary&amp;Assumptions'!$H$25*$C174)*(1+'Summary&amp;Assumptions'!$J$29)^(BS$46-1))+AND(BS$56&lt;'Summary&amp;Assumptions'!$J$31,BS$47&gt;=$FQ174,BS$47&lt;=$FR174)*(('Summary&amp;Assumptions'!$H$25*$C174)*(1+'Summary&amp;Assumptions'!$J$29)^(BS$46-1))</f>
        <v>0</v>
      </c>
      <c r="BO174" s="588">
        <f>AND(BT$55&gt;0,SUM($E174:BN174)&lt;'Summary&amp;Assumptions'!$G$32*$B174,$D174&gt;='Summary&amp;Assumptions'!$D$17,BT$47&gt;=$D174,BT$47&lt;=EDATE($D174,'Summary&amp;Assumptions'!$G$32))*$B174+AND(BT$56&lt;'Summary&amp;Assumptions'!$J$31,BT$47&gt;=$FO174,BT$47&lt;=$FP174)*(('Summary&amp;Assumptions'!$H$25*$C174)*(1+'Summary&amp;Assumptions'!$J$29)^(BT$46-1))+AND(BT$56&lt;'Summary&amp;Assumptions'!$J$31,BT$47&gt;=$FQ174,BT$47&lt;=$FR174)*(('Summary&amp;Assumptions'!$H$25*$C174)*(1+'Summary&amp;Assumptions'!$J$29)^(BT$46-1))</f>
        <v>0</v>
      </c>
      <c r="BP174" s="588">
        <f>AND(BU$55&gt;0,SUM($E174:BO174)&lt;'Summary&amp;Assumptions'!$G$32*$B174,$D174&gt;='Summary&amp;Assumptions'!$D$17,BU$47&gt;=$D174,BU$47&lt;=EDATE($D174,'Summary&amp;Assumptions'!$G$32))*$B174+AND(BU$56&lt;'Summary&amp;Assumptions'!$J$31,BU$47&gt;=$FO174,BU$47&lt;=$FP174)*(('Summary&amp;Assumptions'!$H$25*$C174)*(1+'Summary&amp;Assumptions'!$J$29)^(BU$46-1))+AND(BU$56&lt;'Summary&amp;Assumptions'!$J$31,BU$47&gt;=$FQ174,BU$47&lt;=$FR174)*(('Summary&amp;Assumptions'!$H$25*$C174)*(1+'Summary&amp;Assumptions'!$J$29)^(BU$46-1))</f>
        <v>0</v>
      </c>
      <c r="BQ174" s="588">
        <f>AND(BV$55&gt;0,SUM($E174:BP174)&lt;'Summary&amp;Assumptions'!$G$32*$B174,$D174&gt;='Summary&amp;Assumptions'!$D$17,BV$47&gt;=$D174,BV$47&lt;=EDATE($D174,'Summary&amp;Assumptions'!$G$32))*$B174+AND(BV$56&lt;'Summary&amp;Assumptions'!$J$31,BV$47&gt;=$FO174,BV$47&lt;=$FP174)*(('Summary&amp;Assumptions'!$H$25*$C174)*(1+'Summary&amp;Assumptions'!$J$29)^(BV$46-1))+AND(BV$56&lt;'Summary&amp;Assumptions'!$J$31,BV$47&gt;=$FQ174,BV$47&lt;=$FR174)*(('Summary&amp;Assumptions'!$H$25*$C174)*(1+'Summary&amp;Assumptions'!$J$29)^(BV$46-1))</f>
        <v>0</v>
      </c>
      <c r="BR174" s="588">
        <f>AND(BW$55&gt;0,SUM($E174:BQ174)&lt;'Summary&amp;Assumptions'!$G$32*$B174,$D174&gt;='Summary&amp;Assumptions'!$D$17,BW$47&gt;=$D174,BW$47&lt;=EDATE($D174,'Summary&amp;Assumptions'!$G$32))*$B174+AND(BW$56&lt;'Summary&amp;Assumptions'!$J$31,BW$47&gt;=$FO174,BW$47&lt;=$FP174)*(('Summary&amp;Assumptions'!$H$25*$C174)*(1+'Summary&amp;Assumptions'!$J$29)^(BW$46-1))+AND(BW$56&lt;'Summary&amp;Assumptions'!$J$31,BW$47&gt;=$FQ174,BW$47&lt;=$FR174)*(('Summary&amp;Assumptions'!$H$25*$C174)*(1+'Summary&amp;Assumptions'!$J$29)^(BW$46-1))</f>
        <v>0</v>
      </c>
      <c r="BS174" s="588">
        <f>AND(BX$55&gt;0,SUM($E174:BR174)&lt;'Summary&amp;Assumptions'!$G$32*$B174,$D174&gt;='Summary&amp;Assumptions'!$D$17,BX$47&gt;=$D174,BX$47&lt;=EDATE($D174,'Summary&amp;Assumptions'!$G$32))*$B174+AND(BX$56&lt;'Summary&amp;Assumptions'!$J$31,BX$47&gt;=$FO174,BX$47&lt;=$FP174)*(('Summary&amp;Assumptions'!$H$25*$C174)*(1+'Summary&amp;Assumptions'!$J$29)^(BX$46-1))+AND(BX$56&lt;'Summary&amp;Assumptions'!$J$31,BX$47&gt;=$FQ174,BX$47&lt;=$FR174)*(('Summary&amp;Assumptions'!$H$25*$C174)*(1+'Summary&amp;Assumptions'!$J$29)^(BX$46-1))</f>
        <v>0</v>
      </c>
      <c r="BT174" s="588">
        <f>AND(BY$55&gt;0,SUM($E174:BS174)&lt;'Summary&amp;Assumptions'!$G$32*$B174,$D174&gt;='Summary&amp;Assumptions'!$D$17,BY$47&gt;=$D174,BY$47&lt;=EDATE($D174,'Summary&amp;Assumptions'!$G$32))*$B174+AND(BY$56&lt;'Summary&amp;Assumptions'!$J$31,BY$47&gt;=$FO174,BY$47&lt;=$FP174)*(('Summary&amp;Assumptions'!$H$25*$C174)*(1+'Summary&amp;Assumptions'!$J$29)^(BY$46-1))+AND(BY$56&lt;'Summary&amp;Assumptions'!$J$31,BY$47&gt;=$FQ174,BY$47&lt;=$FR174)*(('Summary&amp;Assumptions'!$H$25*$C174)*(1+'Summary&amp;Assumptions'!$J$29)^(BY$46-1))</f>
        <v>0</v>
      </c>
      <c r="BU174" s="588">
        <f>AND(BZ$55&gt;0,SUM($E174:BT174)&lt;'Summary&amp;Assumptions'!$G$32*$B174,$D174&gt;='Summary&amp;Assumptions'!$D$17,BZ$47&gt;=$D174,BZ$47&lt;=EDATE($D174,'Summary&amp;Assumptions'!$G$32))*$B174+AND(BZ$56&lt;'Summary&amp;Assumptions'!$J$31,BZ$47&gt;=$FO174,BZ$47&lt;=$FP174)*(('Summary&amp;Assumptions'!$H$25*$C174)*(1+'Summary&amp;Assumptions'!$J$29)^(BZ$46-1))+AND(BZ$56&lt;'Summary&amp;Assumptions'!$J$31,BZ$47&gt;=$FQ174,BZ$47&lt;=$FR174)*(('Summary&amp;Assumptions'!$H$25*$C174)*(1+'Summary&amp;Assumptions'!$J$29)^(BZ$46-1))</f>
        <v>0</v>
      </c>
      <c r="BV174" s="588">
        <f>AND(CA$55&gt;0,SUM($E174:BU174)&lt;'Summary&amp;Assumptions'!$G$32*$B174,$D174&gt;='Summary&amp;Assumptions'!$D$17,CA$47&gt;=$D174,CA$47&lt;=EDATE($D174,'Summary&amp;Assumptions'!$G$32))*$B174+AND(CA$56&lt;'Summary&amp;Assumptions'!$J$31,CA$47&gt;=$FO174,CA$47&lt;=$FP174)*(('Summary&amp;Assumptions'!$H$25*$C174)*(1+'Summary&amp;Assumptions'!$J$29)^(CA$46-1))+AND(CA$56&lt;'Summary&amp;Assumptions'!$J$31,CA$47&gt;=$FQ174,CA$47&lt;=$FR174)*(('Summary&amp;Assumptions'!$H$25*$C174)*(1+'Summary&amp;Assumptions'!$J$29)^(CA$46-1))</f>
        <v>0</v>
      </c>
      <c r="BW174" s="588">
        <f>AND(CB$55&gt;0,SUM($E174:BV174)&lt;'Summary&amp;Assumptions'!$G$32*$B174,$D174&gt;='Summary&amp;Assumptions'!$D$17,CB$47&gt;=$D174,CB$47&lt;=EDATE($D174,'Summary&amp;Assumptions'!$G$32))*$B174+AND(CB$56&lt;'Summary&amp;Assumptions'!$J$31,CB$47&gt;=$FO174,CB$47&lt;=$FP174)*(('Summary&amp;Assumptions'!$H$25*$C174)*(1+'Summary&amp;Assumptions'!$J$29)^(CB$46-1))+AND(CB$56&lt;'Summary&amp;Assumptions'!$J$31,CB$47&gt;=$FQ174,CB$47&lt;=$FR174)*(('Summary&amp;Assumptions'!$H$25*$C174)*(1+'Summary&amp;Assumptions'!$J$29)^(CB$46-1))</f>
        <v>0</v>
      </c>
      <c r="BX174" s="588">
        <f>AND(CC$55&gt;0,SUM($E174:BW174)&lt;'Summary&amp;Assumptions'!$G$32*$B174,$D174&gt;='Summary&amp;Assumptions'!$D$17,CC$47&gt;=$D174,CC$47&lt;=EDATE($D174,'Summary&amp;Assumptions'!$G$32))*$B174+AND(CC$56&lt;'Summary&amp;Assumptions'!$J$31,CC$47&gt;=$FO174,CC$47&lt;=$FP174)*(('Summary&amp;Assumptions'!$H$25*$C174)*(1+'Summary&amp;Assumptions'!$J$29)^(CC$46-1))+AND(CC$56&lt;'Summary&amp;Assumptions'!$J$31,CC$47&gt;=$FQ174,CC$47&lt;=$FR174)*(('Summary&amp;Assumptions'!$H$25*$C174)*(1+'Summary&amp;Assumptions'!$J$29)^(CC$46-1))</f>
        <v>0</v>
      </c>
      <c r="BY174" s="588">
        <f>AND(CD$55&gt;0,SUM($E174:BX174)&lt;'Summary&amp;Assumptions'!$G$32*$B174,$D174&gt;='Summary&amp;Assumptions'!$D$17,CD$47&gt;=$D174,CD$47&lt;=EDATE($D174,'Summary&amp;Assumptions'!$G$32))*$B174+AND(CD$56&lt;'Summary&amp;Assumptions'!$J$31,CD$47&gt;=$FO174,CD$47&lt;=$FP174)*(('Summary&amp;Assumptions'!$H$25*$C174)*(1+'Summary&amp;Assumptions'!$J$29)^(CD$46-1))+AND(CD$56&lt;'Summary&amp;Assumptions'!$J$31,CD$47&gt;=$FQ174,CD$47&lt;=$FR174)*(('Summary&amp;Assumptions'!$H$25*$C174)*(1+'Summary&amp;Assumptions'!$J$29)^(CD$46-1))</f>
        <v>0</v>
      </c>
      <c r="BZ174" s="588">
        <f>AND(CE$55&gt;0,SUM($E174:BY174)&lt;'Summary&amp;Assumptions'!$G$32*$B174,$D174&gt;='Summary&amp;Assumptions'!$D$17,CE$47&gt;=$D174,CE$47&lt;=EDATE($D174,'Summary&amp;Assumptions'!$G$32))*$B174+AND(CE$56&lt;'Summary&amp;Assumptions'!$J$31,CE$47&gt;=$FO174,CE$47&lt;=$FP174)*(('Summary&amp;Assumptions'!$H$25*$C174)*(1+'Summary&amp;Assumptions'!$J$29)^(CE$46-1))+AND(CE$56&lt;'Summary&amp;Assumptions'!$J$31,CE$47&gt;=$FQ174,CE$47&lt;=$FR174)*(('Summary&amp;Assumptions'!$H$25*$C174)*(1+'Summary&amp;Assumptions'!$J$29)^(CE$46-1))</f>
        <v>0</v>
      </c>
      <c r="CA174" s="588">
        <f>AND(CF$55&gt;0,SUM($E174:BZ174)&lt;'Summary&amp;Assumptions'!$G$32*$B174,$D174&gt;='Summary&amp;Assumptions'!$D$17,CF$47&gt;=$D174,CF$47&lt;=EDATE($D174,'Summary&amp;Assumptions'!$G$32))*$B174+AND(CF$56&lt;'Summary&amp;Assumptions'!$J$31,CF$47&gt;=$FO174,CF$47&lt;=$FP174)*(('Summary&amp;Assumptions'!$H$25*$C174)*(1+'Summary&amp;Assumptions'!$J$29)^(CF$46-1))+AND(CF$56&lt;'Summary&amp;Assumptions'!$J$31,CF$47&gt;=$FQ174,CF$47&lt;=$FR174)*(('Summary&amp;Assumptions'!$H$25*$C174)*(1+'Summary&amp;Assumptions'!$J$29)^(CF$46-1))</f>
        <v>0</v>
      </c>
      <c r="CB174" s="588">
        <f>AND(CG$55&gt;0,SUM($E174:CA174)&lt;'Summary&amp;Assumptions'!$G$32*$B174,$D174&gt;='Summary&amp;Assumptions'!$D$17,CG$47&gt;=$D174,CG$47&lt;=EDATE($D174,'Summary&amp;Assumptions'!$G$32))*$B174+AND(CG$56&lt;'Summary&amp;Assumptions'!$J$31,CG$47&gt;=$FO174,CG$47&lt;=$FP174)*(('Summary&amp;Assumptions'!$H$25*$C174)*(1+'Summary&amp;Assumptions'!$J$29)^(CG$46-1))+AND(CG$56&lt;'Summary&amp;Assumptions'!$J$31,CG$47&gt;=$FQ174,CG$47&lt;=$FR174)*(('Summary&amp;Assumptions'!$H$25*$C174)*(1+'Summary&amp;Assumptions'!$J$29)^(CG$46-1))</f>
        <v>0</v>
      </c>
      <c r="CC174" s="588">
        <f>AND(CH$55&gt;0,SUM($E174:CB174)&lt;'Summary&amp;Assumptions'!$G$32*$B174,$D174&gt;='Summary&amp;Assumptions'!$D$17,CH$47&gt;=$D174,CH$47&lt;=EDATE($D174,'Summary&amp;Assumptions'!$G$32))*$B174+AND(CH$56&lt;'Summary&amp;Assumptions'!$J$31,CH$47&gt;=$FO174,CH$47&lt;=$FP174)*(('Summary&amp;Assumptions'!$H$25*$C174)*(1+'Summary&amp;Assumptions'!$J$29)^(CH$46-1))+AND(CH$56&lt;'Summary&amp;Assumptions'!$J$31,CH$47&gt;=$FQ174,CH$47&lt;=$FR174)*(('Summary&amp;Assumptions'!$H$25*$C174)*(1+'Summary&amp;Assumptions'!$J$29)^(CH$46-1))</f>
        <v>0</v>
      </c>
      <c r="CD174" s="588">
        <f>AND(CI$55&gt;0,SUM($E174:CC174)&lt;'Summary&amp;Assumptions'!$G$32*$B174,$D174&gt;='Summary&amp;Assumptions'!$D$17,CI$47&gt;=$D174,CI$47&lt;=EDATE($D174,'Summary&amp;Assumptions'!$G$32))*$B174+AND(CI$56&lt;'Summary&amp;Assumptions'!$J$31,CI$47&gt;=$FO174,CI$47&lt;=$FP174)*(('Summary&amp;Assumptions'!$H$25*$C174)*(1+'Summary&amp;Assumptions'!$J$29)^(CI$46-1))+AND(CI$56&lt;'Summary&amp;Assumptions'!$J$31,CI$47&gt;=$FQ174,CI$47&lt;=$FR174)*(('Summary&amp;Assumptions'!$H$25*$C174)*(1+'Summary&amp;Assumptions'!$J$29)^(CI$46-1))</f>
        <v>0</v>
      </c>
      <c r="CE174" s="588">
        <f>AND(CJ$55&gt;0,SUM($E174:CD174)&lt;'Summary&amp;Assumptions'!$G$32*$B174,$D174&gt;='Summary&amp;Assumptions'!$D$17,CJ$47&gt;=$D174,CJ$47&lt;=EDATE($D174,'Summary&amp;Assumptions'!$G$32))*$B174+AND(CJ$56&lt;'Summary&amp;Assumptions'!$J$31,CJ$47&gt;=$FO174,CJ$47&lt;=$FP174)*(('Summary&amp;Assumptions'!$H$25*$C174)*(1+'Summary&amp;Assumptions'!$J$29)^(CJ$46-1))+AND(CJ$56&lt;'Summary&amp;Assumptions'!$J$31,CJ$47&gt;=$FQ174,CJ$47&lt;=$FR174)*(('Summary&amp;Assumptions'!$H$25*$C174)*(1+'Summary&amp;Assumptions'!$J$29)^(CJ$46-1))</f>
        <v>0</v>
      </c>
      <c r="CF174" s="588">
        <f>AND(CK$55&gt;0,SUM($E174:CE174)&lt;'Summary&amp;Assumptions'!$G$32*$B174,$D174&gt;='Summary&amp;Assumptions'!$D$17,CK$47&gt;=$D174,CK$47&lt;=EDATE($D174,'Summary&amp;Assumptions'!$G$32))*$B174+AND(CK$56&lt;'Summary&amp;Assumptions'!$J$31,CK$47&gt;=$FO174,CK$47&lt;=$FP174)*(('Summary&amp;Assumptions'!$H$25*$C174)*(1+'Summary&amp;Assumptions'!$J$29)^(CK$46-1))+AND(CK$56&lt;'Summary&amp;Assumptions'!$J$31,CK$47&gt;=$FQ174,CK$47&lt;=$FR174)*(('Summary&amp;Assumptions'!$H$25*$C174)*(1+'Summary&amp;Assumptions'!$J$29)^(CK$46-1))</f>
        <v>0</v>
      </c>
      <c r="CG174" s="588">
        <f>AND(CL$55&gt;0,SUM($E174:CF174)&lt;'Summary&amp;Assumptions'!$G$32*$B174,$D174&gt;='Summary&amp;Assumptions'!$D$17,CL$47&gt;=$D174,CL$47&lt;=EDATE($D174,'Summary&amp;Assumptions'!$G$32))*$B174+AND(CL$56&lt;'Summary&amp;Assumptions'!$J$31,CL$47&gt;=$FO174,CL$47&lt;=$FP174)*(('Summary&amp;Assumptions'!$H$25*$C174)*(1+'Summary&amp;Assumptions'!$J$29)^(CL$46-1))+AND(CL$56&lt;'Summary&amp;Assumptions'!$J$31,CL$47&gt;=$FQ174,CL$47&lt;=$FR174)*(('Summary&amp;Assumptions'!$H$25*$C174)*(1+'Summary&amp;Assumptions'!$J$29)^(CL$46-1))</f>
        <v>0</v>
      </c>
      <c r="CH174" s="588">
        <f>AND(CM$55&gt;0,SUM($E174:CG174)&lt;'Summary&amp;Assumptions'!$G$32*$B174,$D174&gt;='Summary&amp;Assumptions'!$D$17,CM$47&gt;=$D174,CM$47&lt;=EDATE($D174,'Summary&amp;Assumptions'!$G$32))*$B174+AND(CM$56&lt;'Summary&amp;Assumptions'!$J$31,CM$47&gt;=$FO174,CM$47&lt;=$FP174)*(('Summary&amp;Assumptions'!$H$25*$C174)*(1+'Summary&amp;Assumptions'!$J$29)^(CM$46-1))+AND(CM$56&lt;'Summary&amp;Assumptions'!$J$31,CM$47&gt;=$FQ174,CM$47&lt;=$FR174)*(('Summary&amp;Assumptions'!$H$25*$C174)*(1+'Summary&amp;Assumptions'!$J$29)^(CM$46-1))</f>
        <v>0</v>
      </c>
      <c r="CI174" s="588">
        <f>AND(CN$55&gt;0,SUM($E174:CH174)&lt;'Summary&amp;Assumptions'!$G$32*$B174,$D174&gt;='Summary&amp;Assumptions'!$D$17,CN$47&gt;=$D174,CN$47&lt;=EDATE($D174,'Summary&amp;Assumptions'!$G$32))*$B174+AND(CN$56&lt;'Summary&amp;Assumptions'!$J$31,CN$47&gt;=$FO174,CN$47&lt;=$FP174)*(('Summary&amp;Assumptions'!$H$25*$C174)*(1+'Summary&amp;Assumptions'!$J$29)^(CN$46-1))+AND(CN$56&lt;'Summary&amp;Assumptions'!$J$31,CN$47&gt;=$FQ174,CN$47&lt;=$FR174)*(('Summary&amp;Assumptions'!$H$25*$C174)*(1+'Summary&amp;Assumptions'!$J$29)^(CN$46-1))</f>
        <v>0</v>
      </c>
      <c r="CJ174" s="588">
        <f>AND(CO$55&gt;0,SUM($E174:CI174)&lt;'Summary&amp;Assumptions'!$G$32*$B174,$D174&gt;='Summary&amp;Assumptions'!$D$17,CO$47&gt;=$D174,CO$47&lt;=EDATE($D174,'Summary&amp;Assumptions'!$G$32))*$B174+AND(CO$56&lt;'Summary&amp;Assumptions'!$J$31,CO$47&gt;=$FO174,CO$47&lt;=$FP174)*(('Summary&amp;Assumptions'!$H$25*$C174)*(1+'Summary&amp;Assumptions'!$J$29)^(CO$46-1))+AND(CO$56&lt;'Summary&amp;Assumptions'!$J$31,CO$47&gt;=$FQ174,CO$47&lt;=$FR174)*(('Summary&amp;Assumptions'!$H$25*$C174)*(1+'Summary&amp;Assumptions'!$J$29)^(CO$46-1))</f>
        <v>0</v>
      </c>
      <c r="CK174" s="588">
        <f>AND(CP$55&gt;0,SUM($E174:CJ174)&lt;'Summary&amp;Assumptions'!$G$32*$B174,$D174&gt;='Summary&amp;Assumptions'!$D$17,CP$47&gt;=$D174,CP$47&lt;=EDATE($D174,'Summary&amp;Assumptions'!$G$32))*$B174+AND(CP$56&lt;'Summary&amp;Assumptions'!$J$31,CP$47&gt;=$FO174,CP$47&lt;=$FP174)*(('Summary&amp;Assumptions'!$H$25*$C174)*(1+'Summary&amp;Assumptions'!$J$29)^(CP$46-1))+AND(CP$56&lt;'Summary&amp;Assumptions'!$J$31,CP$47&gt;=$FQ174,CP$47&lt;=$FR174)*(('Summary&amp;Assumptions'!$H$25*$C174)*(1+'Summary&amp;Assumptions'!$J$29)^(CP$46-1))</f>
        <v>0</v>
      </c>
      <c r="CL174" s="588">
        <f>AND(CQ$55&gt;0,SUM($E174:CK174)&lt;'Summary&amp;Assumptions'!$G$32*$B174,$D174&gt;='Summary&amp;Assumptions'!$D$17,CQ$47&gt;=$D174,CQ$47&lt;=EDATE($D174,'Summary&amp;Assumptions'!$G$32))*$B174+AND(CQ$56&lt;'Summary&amp;Assumptions'!$J$31,CQ$47&gt;=$FO174,CQ$47&lt;=$FP174)*(('Summary&amp;Assumptions'!$H$25*$C174)*(1+'Summary&amp;Assumptions'!$J$29)^(CQ$46-1))+AND(CQ$56&lt;'Summary&amp;Assumptions'!$J$31,CQ$47&gt;=$FQ174,CQ$47&lt;=$FR174)*(('Summary&amp;Assumptions'!$H$25*$C174)*(1+'Summary&amp;Assumptions'!$J$29)^(CQ$46-1))</f>
        <v>0</v>
      </c>
      <c r="CM174" s="588">
        <f>AND(CR$55&gt;0,SUM($E174:CL174)&lt;'Summary&amp;Assumptions'!$G$32*$B174,$D174&gt;='Summary&amp;Assumptions'!$D$17,CR$47&gt;=$D174,CR$47&lt;=EDATE($D174,'Summary&amp;Assumptions'!$G$32))*$B174+AND(CR$56&lt;'Summary&amp;Assumptions'!$J$31,CR$47&gt;=$FO174,CR$47&lt;=$FP174)*(('Summary&amp;Assumptions'!$H$25*$C174)*(1+'Summary&amp;Assumptions'!$J$29)^(CR$46-1))+AND(CR$56&lt;'Summary&amp;Assumptions'!$J$31,CR$47&gt;=$FQ174,CR$47&lt;=$FR174)*(('Summary&amp;Assumptions'!$H$25*$C174)*(1+'Summary&amp;Assumptions'!$J$29)^(CR$46-1))</f>
        <v>0</v>
      </c>
      <c r="CN174" s="588">
        <f>AND(CS$55&gt;0,SUM($E174:CM174)&lt;'Summary&amp;Assumptions'!$G$32*$B174,$D174&gt;='Summary&amp;Assumptions'!$D$17,CS$47&gt;=$D174,CS$47&lt;=EDATE($D174,'Summary&amp;Assumptions'!$G$32))*$B174+AND(CS$56&lt;'Summary&amp;Assumptions'!$J$31,CS$47&gt;=$FO174,CS$47&lt;=$FP174)*(('Summary&amp;Assumptions'!$H$25*$C174)*(1+'Summary&amp;Assumptions'!$J$29)^(CS$46-1))+AND(CS$56&lt;'Summary&amp;Assumptions'!$J$31,CS$47&gt;=$FQ174,CS$47&lt;=$FR174)*(('Summary&amp;Assumptions'!$H$25*$C174)*(1+'Summary&amp;Assumptions'!$J$29)^(CS$46-1))</f>
        <v>0</v>
      </c>
      <c r="CO174" s="588">
        <f>AND(CT$55&gt;0,SUM($E174:CN174)&lt;'Summary&amp;Assumptions'!$G$32*$B174,$D174&gt;='Summary&amp;Assumptions'!$D$17,CT$47&gt;=$D174,CT$47&lt;=EDATE($D174,'Summary&amp;Assumptions'!$G$32))*$B174+AND(CT$56&lt;'Summary&amp;Assumptions'!$J$31,CT$47&gt;=$FO174,CT$47&lt;=$FP174)*(('Summary&amp;Assumptions'!$H$25*$C174)*(1+'Summary&amp;Assumptions'!$J$29)^(CT$46-1))+AND(CT$56&lt;'Summary&amp;Assumptions'!$J$31,CT$47&gt;=$FQ174,CT$47&lt;=$FR174)*(('Summary&amp;Assumptions'!$H$25*$C174)*(1+'Summary&amp;Assumptions'!$J$29)^(CT$46-1))</f>
        <v>0</v>
      </c>
      <c r="CP174" s="588">
        <f>AND(CU$55&gt;0,SUM($E174:CO174)&lt;'Summary&amp;Assumptions'!$G$32*$B174,$D174&gt;='Summary&amp;Assumptions'!$D$17,CU$47&gt;=$D174,CU$47&lt;=EDATE($D174,'Summary&amp;Assumptions'!$G$32))*$B174+AND(CU$56&lt;'Summary&amp;Assumptions'!$J$31,CU$47&gt;=$FO174,CU$47&lt;=$FP174)*(('Summary&amp;Assumptions'!$H$25*$C174)*(1+'Summary&amp;Assumptions'!$J$29)^(CU$46-1))+AND(CU$56&lt;'Summary&amp;Assumptions'!$J$31,CU$47&gt;=$FQ174,CU$47&lt;=$FR174)*(('Summary&amp;Assumptions'!$H$25*$C174)*(1+'Summary&amp;Assumptions'!$J$29)^(CU$46-1))</f>
        <v>0</v>
      </c>
      <c r="CQ174" s="588">
        <f>AND(CV$55&gt;0,SUM($E174:CP174)&lt;'Summary&amp;Assumptions'!$G$32*$B174,$D174&gt;='Summary&amp;Assumptions'!$D$17,CV$47&gt;=$D174,CV$47&lt;=EDATE($D174,'Summary&amp;Assumptions'!$G$32))*$B174+AND(CV$56&lt;'Summary&amp;Assumptions'!$J$31,CV$47&gt;=$FO174,CV$47&lt;=$FP174)*(('Summary&amp;Assumptions'!$H$25*$C174)*(1+'Summary&amp;Assumptions'!$J$29)^(CV$46-1))+AND(CV$56&lt;'Summary&amp;Assumptions'!$J$31,CV$47&gt;=$FQ174,CV$47&lt;=$FR174)*(('Summary&amp;Assumptions'!$H$25*$C174)*(1+'Summary&amp;Assumptions'!$J$29)^(CV$46-1))</f>
        <v>0</v>
      </c>
      <c r="CR174" s="588">
        <f>AND(CW$55&gt;0,SUM($E174:CQ174)&lt;'Summary&amp;Assumptions'!$G$32*$B174,$D174&gt;='Summary&amp;Assumptions'!$D$17,CW$47&gt;=$D174,CW$47&lt;=EDATE($D174,'Summary&amp;Assumptions'!$G$32))*$B174+AND(CW$56&lt;'Summary&amp;Assumptions'!$J$31,CW$47&gt;=$FO174,CW$47&lt;=$FP174)*(('Summary&amp;Assumptions'!$H$25*$C174)*(1+'Summary&amp;Assumptions'!$J$29)^(CW$46-1))+AND(CW$56&lt;'Summary&amp;Assumptions'!$J$31,CW$47&gt;=$FQ174,CW$47&lt;=$FR174)*(('Summary&amp;Assumptions'!$H$25*$C174)*(1+'Summary&amp;Assumptions'!$J$29)^(CW$46-1))</f>
        <v>0</v>
      </c>
      <c r="CS174" s="588">
        <f>AND(CX$55&gt;0,SUM($E174:CR174)&lt;'Summary&amp;Assumptions'!$G$32*$B174,$D174&gt;='Summary&amp;Assumptions'!$D$17,CX$47&gt;=$D174,CX$47&lt;=EDATE($D174,'Summary&amp;Assumptions'!$G$32))*$B174+AND(CX$56&lt;'Summary&amp;Assumptions'!$J$31,CX$47&gt;=$FO174,CX$47&lt;=$FP174)*(('Summary&amp;Assumptions'!$H$25*$C174)*(1+'Summary&amp;Assumptions'!$J$29)^(CX$46-1))+AND(CX$56&lt;'Summary&amp;Assumptions'!$J$31,CX$47&gt;=$FQ174,CX$47&lt;=$FR174)*(('Summary&amp;Assumptions'!$H$25*$C174)*(1+'Summary&amp;Assumptions'!$J$29)^(CX$46-1))</f>
        <v>0</v>
      </c>
      <c r="CT174" s="588">
        <f>AND(CY$55&gt;0,SUM($E174:CS174)&lt;'Summary&amp;Assumptions'!$G$32*$B174,$D174&gt;='Summary&amp;Assumptions'!$D$17,CY$47&gt;=$D174,CY$47&lt;=EDATE($D174,'Summary&amp;Assumptions'!$G$32))*$B174+AND(CY$56&lt;'Summary&amp;Assumptions'!$J$31,CY$47&gt;=$FO174,CY$47&lt;=$FP174)*(('Summary&amp;Assumptions'!$H$25*$C174)*(1+'Summary&amp;Assumptions'!$J$29)^(CY$46-1))+AND(CY$56&lt;'Summary&amp;Assumptions'!$J$31,CY$47&gt;=$FQ174,CY$47&lt;=$FR174)*(('Summary&amp;Assumptions'!$H$25*$C174)*(1+'Summary&amp;Assumptions'!$J$29)^(CY$46-1))</f>
        <v>0</v>
      </c>
      <c r="CU174" s="588">
        <f>AND(CZ$55&gt;0,SUM($E174:CT174)&lt;'Summary&amp;Assumptions'!$G$32*$B174,$D174&gt;='Summary&amp;Assumptions'!$D$17,CZ$47&gt;=$D174,CZ$47&lt;=EDATE($D174,'Summary&amp;Assumptions'!$G$32))*$B174+AND(CZ$56&lt;'Summary&amp;Assumptions'!$J$31,CZ$47&gt;=$FO174,CZ$47&lt;=$FP174)*(('Summary&amp;Assumptions'!$H$25*$C174)*(1+'Summary&amp;Assumptions'!$J$29)^(CZ$46-1))+AND(CZ$56&lt;'Summary&amp;Assumptions'!$J$31,CZ$47&gt;=$FQ174,CZ$47&lt;=$FR174)*(('Summary&amp;Assumptions'!$H$25*$C174)*(1+'Summary&amp;Assumptions'!$J$29)^(CZ$46-1))</f>
        <v>0</v>
      </c>
      <c r="CV174" s="588">
        <f>AND(DA$55&gt;0,SUM($E174:CU174)&lt;'Summary&amp;Assumptions'!$G$32*$B174,$D174&gt;='Summary&amp;Assumptions'!$D$17,DA$47&gt;=$D174,DA$47&lt;=EDATE($D174,'Summary&amp;Assumptions'!$G$32))*$B174+AND(DA$56&lt;'Summary&amp;Assumptions'!$J$31,DA$47&gt;=$FO174,DA$47&lt;=$FP174)*(('Summary&amp;Assumptions'!$H$25*$C174)*(1+'Summary&amp;Assumptions'!$J$29)^(DA$46-1))+AND(DA$56&lt;'Summary&amp;Assumptions'!$J$31,DA$47&gt;=$FQ174,DA$47&lt;=$FR174)*(('Summary&amp;Assumptions'!$H$25*$C174)*(1+'Summary&amp;Assumptions'!$J$29)^(DA$46-1))</f>
        <v>0</v>
      </c>
      <c r="CW174" s="588">
        <f>AND(DB$55&gt;0,SUM($E174:CV174)&lt;'Summary&amp;Assumptions'!$G$32*$B174,$D174&gt;='Summary&amp;Assumptions'!$D$17,DB$47&gt;=$D174,DB$47&lt;=EDATE($D174,'Summary&amp;Assumptions'!$G$32))*$B174+AND(DB$56&lt;'Summary&amp;Assumptions'!$J$31,DB$47&gt;=$FO174,DB$47&lt;=$FP174)*(('Summary&amp;Assumptions'!$H$25*$C174)*(1+'Summary&amp;Assumptions'!$J$29)^(DB$46-1))+AND(DB$56&lt;'Summary&amp;Assumptions'!$J$31,DB$47&gt;=$FQ174,DB$47&lt;=$FR174)*(('Summary&amp;Assumptions'!$H$25*$C174)*(1+'Summary&amp;Assumptions'!$J$29)^(DB$46-1))</f>
        <v>0</v>
      </c>
      <c r="CX174" s="588">
        <f>AND(DC$55&gt;0,SUM($E174:CW174)&lt;'Summary&amp;Assumptions'!$G$32*$B174,$D174&gt;='Summary&amp;Assumptions'!$D$17,DC$47&gt;=$D174,DC$47&lt;=EDATE($D174,'Summary&amp;Assumptions'!$G$32))*$B174+AND(DC$56&lt;'Summary&amp;Assumptions'!$J$31,DC$47&gt;=$FO174,DC$47&lt;=$FP174)*(('Summary&amp;Assumptions'!$H$25*$C174)*(1+'Summary&amp;Assumptions'!$J$29)^(DC$46-1))+AND(DC$56&lt;'Summary&amp;Assumptions'!$J$31,DC$47&gt;=$FQ174,DC$47&lt;=$FR174)*(('Summary&amp;Assumptions'!$H$25*$C174)*(1+'Summary&amp;Assumptions'!$J$29)^(DC$46-1))</f>
        <v>0</v>
      </c>
      <c r="CY174" s="588">
        <f>AND(DD$55&gt;0,SUM($E174:CX174)&lt;'Summary&amp;Assumptions'!$G$32*$B174,$D174&gt;='Summary&amp;Assumptions'!$D$17,DD$47&gt;=$D174,DD$47&lt;=EDATE($D174,'Summary&amp;Assumptions'!$G$32))*$B174+AND(DD$56&lt;'Summary&amp;Assumptions'!$J$31,DD$47&gt;=$FO174,DD$47&lt;=$FP174)*(('Summary&amp;Assumptions'!$H$25*$C174)*(1+'Summary&amp;Assumptions'!$J$29)^(DD$46-1))+AND(DD$56&lt;'Summary&amp;Assumptions'!$J$31,DD$47&gt;=$FQ174,DD$47&lt;=$FR174)*(('Summary&amp;Assumptions'!$H$25*$C174)*(1+'Summary&amp;Assumptions'!$J$29)^(DD$46-1))</f>
        <v>0</v>
      </c>
      <c r="CZ174" s="588">
        <f>AND(DE$55&gt;0,SUM($E174:CY174)&lt;'Summary&amp;Assumptions'!$G$32*$B174,$D174&gt;='Summary&amp;Assumptions'!$D$17,DE$47&gt;=$D174,DE$47&lt;=EDATE($D174,'Summary&amp;Assumptions'!$G$32))*$B174+AND(DE$56&lt;'Summary&amp;Assumptions'!$J$31,DE$47&gt;=$FO174,DE$47&lt;=$FP174)*(('Summary&amp;Assumptions'!$H$25*$C174)*(1+'Summary&amp;Assumptions'!$J$29)^(DE$46-1))+AND(DE$56&lt;'Summary&amp;Assumptions'!$J$31,DE$47&gt;=$FQ174,DE$47&lt;=$FR174)*(('Summary&amp;Assumptions'!$H$25*$C174)*(1+'Summary&amp;Assumptions'!$J$29)^(DE$46-1))</f>
        <v>0</v>
      </c>
      <c r="DA174" s="588">
        <f>AND(DF$55&gt;0,SUM($E174:CZ174)&lt;'Summary&amp;Assumptions'!$G$32*$B174,$D174&gt;='Summary&amp;Assumptions'!$D$17,DF$47&gt;=$D174,DF$47&lt;=EDATE($D174,'Summary&amp;Assumptions'!$G$32))*$B174+AND(DF$56&lt;'Summary&amp;Assumptions'!$J$31,DF$47&gt;=$FO174,DF$47&lt;=$FP174)*(('Summary&amp;Assumptions'!$H$25*$C174)*(1+'Summary&amp;Assumptions'!$J$29)^(DF$46-1))+AND(DF$56&lt;'Summary&amp;Assumptions'!$J$31,DF$47&gt;=$FQ174,DF$47&lt;=$FR174)*(('Summary&amp;Assumptions'!$H$25*$C174)*(1+'Summary&amp;Assumptions'!$J$29)^(DF$46-1))</f>
        <v>0</v>
      </c>
      <c r="DB174" s="588">
        <f>AND(DG$55&gt;0,SUM($E174:DA174)&lt;'Summary&amp;Assumptions'!$G$32*$B174,$D174&gt;='Summary&amp;Assumptions'!$D$17,DG$47&gt;=$D174,DG$47&lt;=EDATE($D174,'Summary&amp;Assumptions'!$G$32))*$B174+AND(DG$56&lt;'Summary&amp;Assumptions'!$J$31,DG$47&gt;=$FO174,DG$47&lt;=$FP174)*(('Summary&amp;Assumptions'!$H$25*$C174)*(1+'Summary&amp;Assumptions'!$J$29)^(DG$46-1))+AND(DG$56&lt;'Summary&amp;Assumptions'!$J$31,DG$47&gt;=$FQ174,DG$47&lt;=$FR174)*(('Summary&amp;Assumptions'!$H$25*$C174)*(1+'Summary&amp;Assumptions'!$J$29)^(DG$46-1))</f>
        <v>0</v>
      </c>
      <c r="DC174" s="588">
        <f>AND(DH$55&gt;0,SUM($E174:DB174)&lt;'Summary&amp;Assumptions'!$G$32*$B174,$D174&gt;='Summary&amp;Assumptions'!$D$17,DH$47&gt;=$D174,DH$47&lt;=EDATE($D174,'Summary&amp;Assumptions'!$G$32))*$B174+AND(DH$56&lt;'Summary&amp;Assumptions'!$J$31,DH$47&gt;=$FO174,DH$47&lt;=$FP174)*(('Summary&amp;Assumptions'!$H$25*$C174)*(1+'Summary&amp;Assumptions'!$J$29)^(DH$46-1))+AND(DH$56&lt;'Summary&amp;Assumptions'!$J$31,DH$47&gt;=$FQ174,DH$47&lt;=$FR174)*(('Summary&amp;Assumptions'!$H$25*$C174)*(1+'Summary&amp;Assumptions'!$J$29)^(DH$46-1))</f>
        <v>0</v>
      </c>
      <c r="DD174" s="588">
        <f>AND(DI$55&gt;0,SUM($E174:DC174)&lt;'Summary&amp;Assumptions'!$G$32*$B174,$D174&gt;='Summary&amp;Assumptions'!$D$17,DI$47&gt;=$D174,DI$47&lt;=EDATE($D174,'Summary&amp;Assumptions'!$G$32))*$B174+AND(DI$56&lt;'Summary&amp;Assumptions'!$J$31,DI$47&gt;=$FO174,DI$47&lt;=$FP174)*(('Summary&amp;Assumptions'!$H$25*$C174)*(1+'Summary&amp;Assumptions'!$J$29)^(DI$46-1))+AND(DI$56&lt;'Summary&amp;Assumptions'!$J$31,DI$47&gt;=$FQ174,DI$47&lt;=$FR174)*(('Summary&amp;Assumptions'!$H$25*$C174)*(1+'Summary&amp;Assumptions'!$J$29)^(DI$46-1))</f>
        <v>0</v>
      </c>
      <c r="DE174" s="588">
        <f>AND(DJ$55&gt;0,SUM($E174:DD174)&lt;'Summary&amp;Assumptions'!$G$32*$B174,$D174&gt;='Summary&amp;Assumptions'!$D$17,DJ$47&gt;=$D174,DJ$47&lt;=EDATE($D174,'Summary&amp;Assumptions'!$G$32))*$B174+AND(DJ$56&lt;'Summary&amp;Assumptions'!$J$31,DJ$47&gt;=$FO174,DJ$47&lt;=$FP174)*(('Summary&amp;Assumptions'!$H$25*$C174)*(1+'Summary&amp;Assumptions'!$J$29)^(DJ$46-1))+AND(DJ$56&lt;'Summary&amp;Assumptions'!$J$31,DJ$47&gt;=$FQ174,DJ$47&lt;=$FR174)*(('Summary&amp;Assumptions'!$H$25*$C174)*(1+'Summary&amp;Assumptions'!$J$29)^(DJ$46-1))</f>
        <v>0</v>
      </c>
      <c r="DF174" s="588">
        <f>AND(DK$55&gt;0,SUM($E174:DE174)&lt;'Summary&amp;Assumptions'!$G$32*$B174,$D174&gt;='Summary&amp;Assumptions'!$D$17,DK$47&gt;=$D174,DK$47&lt;=EDATE($D174,'Summary&amp;Assumptions'!$G$32))*$B174+AND(DK$56&lt;'Summary&amp;Assumptions'!$J$31,DK$47&gt;=$FO174,DK$47&lt;=$FP174)*(('Summary&amp;Assumptions'!$H$25*$C174)*(1+'Summary&amp;Assumptions'!$J$29)^(DK$46-1))+AND(DK$56&lt;'Summary&amp;Assumptions'!$J$31,DK$47&gt;=$FQ174,DK$47&lt;=$FR174)*(('Summary&amp;Assumptions'!$H$25*$C174)*(1+'Summary&amp;Assumptions'!$J$29)^(DK$46-1))</f>
        <v>0</v>
      </c>
      <c r="DG174" s="588">
        <f>AND(DL$55&gt;0,SUM($E174:DF174)&lt;'Summary&amp;Assumptions'!$G$32*$B174,$D174&gt;='Summary&amp;Assumptions'!$D$17,DL$47&gt;=$D174,DL$47&lt;=EDATE($D174,'Summary&amp;Assumptions'!$G$32))*$B174+AND(DL$56&lt;'Summary&amp;Assumptions'!$J$31,DL$47&gt;=$FO174,DL$47&lt;=$FP174)*(('Summary&amp;Assumptions'!$H$25*$C174)*(1+'Summary&amp;Assumptions'!$J$29)^(DL$46-1))+AND(DL$56&lt;'Summary&amp;Assumptions'!$J$31,DL$47&gt;=$FQ174,DL$47&lt;=$FR174)*(('Summary&amp;Assumptions'!$H$25*$C174)*(1+'Summary&amp;Assumptions'!$J$29)^(DL$46-1))</f>
        <v>0</v>
      </c>
      <c r="DH174" s="588">
        <f>AND(DM$55&gt;0,SUM($E174:DG174)&lt;'Summary&amp;Assumptions'!$G$32*$B174,$D174&gt;='Summary&amp;Assumptions'!$D$17,DM$47&gt;=$D174,DM$47&lt;=EDATE($D174,'Summary&amp;Assumptions'!$G$32))*$B174+AND(DM$56&lt;'Summary&amp;Assumptions'!$J$31,DM$47&gt;=$FO174,DM$47&lt;=$FP174)*(('Summary&amp;Assumptions'!$H$25*$C174)*(1+'Summary&amp;Assumptions'!$J$29)^(DM$46-1))+AND(DM$56&lt;'Summary&amp;Assumptions'!$J$31,DM$47&gt;=$FQ174,DM$47&lt;=$FR174)*(('Summary&amp;Assumptions'!$H$25*$C174)*(1+'Summary&amp;Assumptions'!$J$29)^(DM$46-1))</f>
        <v>0</v>
      </c>
      <c r="DI174" s="588">
        <f>AND(DN$55&gt;0,SUM($E174:DH174)&lt;'Summary&amp;Assumptions'!$G$32*$B174,$D174&gt;='Summary&amp;Assumptions'!$D$17,DN$47&gt;=$D174,DN$47&lt;=EDATE($D174,'Summary&amp;Assumptions'!$G$32))*$B174+AND(DN$56&lt;'Summary&amp;Assumptions'!$J$31,DN$47&gt;=$FO174,DN$47&lt;=$FP174)*(('Summary&amp;Assumptions'!$H$25*$C174)*(1+'Summary&amp;Assumptions'!$J$29)^(DN$46-1))+AND(DN$56&lt;'Summary&amp;Assumptions'!$J$31,DN$47&gt;=$FQ174,DN$47&lt;=$FR174)*(('Summary&amp;Assumptions'!$H$25*$C174)*(1+'Summary&amp;Assumptions'!$J$29)^(DN$46-1))</f>
        <v>0</v>
      </c>
      <c r="DJ174" s="588">
        <f>AND(DO$55&gt;0,SUM($E174:DI174)&lt;'Summary&amp;Assumptions'!$G$32*$B174,$D174&gt;='Summary&amp;Assumptions'!$D$17,DO$47&gt;=$D174,DO$47&lt;=EDATE($D174,'Summary&amp;Assumptions'!$G$32))*$B174+AND(DO$56&lt;'Summary&amp;Assumptions'!$J$31,DO$47&gt;=$FO174,DO$47&lt;=$FP174)*(('Summary&amp;Assumptions'!$H$25*$C174)*(1+'Summary&amp;Assumptions'!$J$29)^(DO$46-1))+AND(DO$56&lt;'Summary&amp;Assumptions'!$J$31,DO$47&gt;=$FQ174,DO$47&lt;=$FR174)*(('Summary&amp;Assumptions'!$H$25*$C174)*(1+'Summary&amp;Assumptions'!$J$29)^(DO$46-1))</f>
        <v>0</v>
      </c>
      <c r="DK174" s="588">
        <f>AND(DP$55&gt;0,SUM($E174:DJ174)&lt;'Summary&amp;Assumptions'!$G$32*$B174,$D174&gt;='Summary&amp;Assumptions'!$D$17,DP$47&gt;=$D174,DP$47&lt;=EDATE($D174,'Summary&amp;Assumptions'!$G$32))*$B174+AND(DP$56&lt;'Summary&amp;Assumptions'!$J$31,DP$47&gt;=$FO174,DP$47&lt;=$FP174)*(('Summary&amp;Assumptions'!$H$25*$C174)*(1+'Summary&amp;Assumptions'!$J$29)^(DP$46-1))+AND(DP$56&lt;'Summary&amp;Assumptions'!$J$31,DP$47&gt;=$FQ174,DP$47&lt;=$FR174)*(('Summary&amp;Assumptions'!$H$25*$C174)*(1+'Summary&amp;Assumptions'!$J$29)^(DP$46-1))</f>
        <v>0</v>
      </c>
      <c r="DL174" s="588">
        <f>AND(DQ$55&gt;0,SUM($E174:DK174)&lt;'Summary&amp;Assumptions'!$G$32*$B174,$D174&gt;='Summary&amp;Assumptions'!$D$17,DQ$47&gt;=$D174,DQ$47&lt;=EDATE($D174,'Summary&amp;Assumptions'!$G$32))*$B174+AND(DQ$56&lt;'Summary&amp;Assumptions'!$J$31,DQ$47&gt;=$FO174,DQ$47&lt;=$FP174)*(('Summary&amp;Assumptions'!$H$25*$C174)*(1+'Summary&amp;Assumptions'!$J$29)^(DQ$46-1))+AND(DQ$56&lt;'Summary&amp;Assumptions'!$J$31,DQ$47&gt;=$FQ174,DQ$47&lt;=$FR174)*(('Summary&amp;Assumptions'!$H$25*$C174)*(1+'Summary&amp;Assumptions'!$J$29)^(DQ$46-1))</f>
        <v>0</v>
      </c>
      <c r="DM174" s="588">
        <f>AND(DR$55&gt;0,SUM($E174:DL174)&lt;'Summary&amp;Assumptions'!$G$32*$B174,$D174&gt;='Summary&amp;Assumptions'!$D$17,DR$47&gt;=$D174,DR$47&lt;=EDATE($D174,'Summary&amp;Assumptions'!$G$32))*$B174+AND(DR$56&lt;'Summary&amp;Assumptions'!$J$31,DR$47&gt;=$FO174,DR$47&lt;=$FP174)*(('Summary&amp;Assumptions'!$H$25*$C174)*(1+'Summary&amp;Assumptions'!$J$29)^(DR$46-1))+AND(DR$56&lt;'Summary&amp;Assumptions'!$J$31,DR$47&gt;=$FQ174,DR$47&lt;=$FR174)*(('Summary&amp;Assumptions'!$H$25*$C174)*(1+'Summary&amp;Assumptions'!$J$29)^(DR$46-1))</f>
        <v>0</v>
      </c>
      <c r="DN174" s="588">
        <f>AND(DS$55&gt;0,SUM($E174:DM174)&lt;'Summary&amp;Assumptions'!$G$32*$B174,$D174&gt;='Summary&amp;Assumptions'!$D$17,DS$47&gt;=$D174,DS$47&lt;=EDATE($D174,'Summary&amp;Assumptions'!$G$32))*$B174+AND(DS$56&lt;'Summary&amp;Assumptions'!$J$31,DS$47&gt;=$FO174,DS$47&lt;=$FP174)*(('Summary&amp;Assumptions'!$H$25*$C174)*(1+'Summary&amp;Assumptions'!$J$29)^(DS$46-1))+AND(DS$56&lt;'Summary&amp;Assumptions'!$J$31,DS$47&gt;=$FQ174,DS$47&lt;=$FR174)*(('Summary&amp;Assumptions'!$H$25*$C174)*(1+'Summary&amp;Assumptions'!$J$29)^(DS$46-1))</f>
        <v>0</v>
      </c>
      <c r="DO174" s="588">
        <f>AND(DT$55&gt;0,SUM($E174:DN174)&lt;'Summary&amp;Assumptions'!$G$32*$B174,$D174&gt;='Summary&amp;Assumptions'!$D$17,DT$47&gt;=$D174,DT$47&lt;=EDATE($D174,'Summary&amp;Assumptions'!$G$32))*$B174+AND(DT$56&lt;'Summary&amp;Assumptions'!$J$31,DT$47&gt;=$FO174,DT$47&lt;=$FP174)*(('Summary&amp;Assumptions'!$H$25*$C174)*(1+'Summary&amp;Assumptions'!$J$29)^(DT$46-1))+AND(DT$56&lt;'Summary&amp;Assumptions'!$J$31,DT$47&gt;=$FQ174,DT$47&lt;=$FR174)*(('Summary&amp;Assumptions'!$H$25*$C174)*(1+'Summary&amp;Assumptions'!$J$29)^(DT$46-1))</f>
        <v>0</v>
      </c>
      <c r="DP174" s="588">
        <f>AND(DU$55&gt;0,SUM($E174:DO174)&lt;'Summary&amp;Assumptions'!$G$32*$B174,$D174&gt;='Summary&amp;Assumptions'!$D$17,DU$47&gt;=$D174,DU$47&lt;=EDATE($D174,'Summary&amp;Assumptions'!$G$32))*$B174+AND(DU$56&lt;'Summary&amp;Assumptions'!$J$31,DU$47&gt;=$FO174,DU$47&lt;=$FP174)*(('Summary&amp;Assumptions'!$H$25*$C174)*(1+'Summary&amp;Assumptions'!$J$29)^(DU$46-1))+AND(DU$56&lt;'Summary&amp;Assumptions'!$J$31,DU$47&gt;=$FQ174,DU$47&lt;=$FR174)*(('Summary&amp;Assumptions'!$H$25*$C174)*(1+'Summary&amp;Assumptions'!$J$29)^(DU$46-1))</f>
        <v>0</v>
      </c>
      <c r="DQ174" s="588">
        <f>AND(DV$55&gt;0,SUM($E174:DP174)&lt;'Summary&amp;Assumptions'!$G$32*$B174,$D174&gt;='Summary&amp;Assumptions'!$D$17,DV$47&gt;=$D174,DV$47&lt;=EDATE($D174,'Summary&amp;Assumptions'!$G$32))*$B174+AND(DV$56&lt;'Summary&amp;Assumptions'!$J$31,DV$47&gt;=$FO174,DV$47&lt;=$FP174)*(('Summary&amp;Assumptions'!$H$25*$C174)*(1+'Summary&amp;Assumptions'!$J$29)^(DV$46-1))+AND(DV$56&lt;'Summary&amp;Assumptions'!$J$31,DV$47&gt;=$FQ174,DV$47&lt;=$FR174)*(('Summary&amp;Assumptions'!$H$25*$C174)*(1+'Summary&amp;Assumptions'!$J$29)^(DV$46-1))</f>
        <v>0</v>
      </c>
      <c r="DR174" s="588">
        <f>AND(DW$55&gt;0,SUM($E174:DQ174)&lt;'Summary&amp;Assumptions'!$G$32*$B174,$D174&gt;='Summary&amp;Assumptions'!$D$17,DW$47&gt;=$D174,DW$47&lt;=EDATE($D174,'Summary&amp;Assumptions'!$G$32))*$B174+AND(DW$56&lt;'Summary&amp;Assumptions'!$J$31,DW$47&gt;=$FO174,DW$47&lt;=$FP174)*(('Summary&amp;Assumptions'!$H$25*$C174)*(1+'Summary&amp;Assumptions'!$J$29)^(DW$46-1))+AND(DW$56&lt;'Summary&amp;Assumptions'!$J$31,DW$47&gt;=$FQ174,DW$47&lt;=$FR174)*(('Summary&amp;Assumptions'!$H$25*$C174)*(1+'Summary&amp;Assumptions'!$J$29)^(DW$46-1))</f>
        <v>0</v>
      </c>
      <c r="DS174" s="588">
        <f>AND(DX$55&gt;0,SUM($E174:DR174)&lt;'Summary&amp;Assumptions'!$G$32*$B174,$D174&gt;='Summary&amp;Assumptions'!$D$17,DX$47&gt;=$D174,DX$47&lt;=EDATE($D174,'Summary&amp;Assumptions'!$G$32))*$B174+AND(DX$56&lt;'Summary&amp;Assumptions'!$J$31,DX$47&gt;=$FO174,DX$47&lt;=$FP174)*(('Summary&amp;Assumptions'!$H$25*$C174)*(1+'Summary&amp;Assumptions'!$J$29)^(DX$46-1))+AND(DX$56&lt;'Summary&amp;Assumptions'!$J$31,DX$47&gt;=$FQ174,DX$47&lt;=$FR174)*(('Summary&amp;Assumptions'!$H$25*$C174)*(1+'Summary&amp;Assumptions'!$J$29)^(DX$46-1))</f>
        <v>0</v>
      </c>
      <c r="DT174" s="588">
        <f>AND(DY$55&gt;0,SUM($E174:DS174)&lt;'Summary&amp;Assumptions'!$G$32*$B174,$D174&gt;='Summary&amp;Assumptions'!$D$17,DY$47&gt;=$D174,DY$47&lt;=EDATE($D174,'Summary&amp;Assumptions'!$G$32))*$B174+AND(DY$56&lt;'Summary&amp;Assumptions'!$J$31,DY$47&gt;=$FO174,DY$47&lt;=$FP174)*(('Summary&amp;Assumptions'!$H$25*$C174)*(1+'Summary&amp;Assumptions'!$J$29)^(DY$46-1))+AND(DY$56&lt;'Summary&amp;Assumptions'!$J$31,DY$47&gt;=$FQ174,DY$47&lt;=$FR174)*(('Summary&amp;Assumptions'!$H$25*$C174)*(1+'Summary&amp;Assumptions'!$J$29)^(DY$46-1))</f>
        <v>0</v>
      </c>
      <c r="DU174" s="588">
        <f>AND(DZ$55&gt;0,SUM($E174:DT174)&lt;'Summary&amp;Assumptions'!$G$32*$B174,$D174&gt;='Summary&amp;Assumptions'!$D$17,DZ$47&gt;=$D174,DZ$47&lt;=EDATE($D174,'Summary&amp;Assumptions'!$G$32))*$B174+AND(DZ$56&lt;'Summary&amp;Assumptions'!$J$31,DZ$47&gt;=$FO174,DZ$47&lt;=$FP174)*(('Summary&amp;Assumptions'!$H$25*$C174)*(1+'Summary&amp;Assumptions'!$J$29)^(DZ$46-1))+AND(DZ$56&lt;'Summary&amp;Assumptions'!$J$31,DZ$47&gt;=$FQ174,DZ$47&lt;=$FR174)*(('Summary&amp;Assumptions'!$H$25*$C174)*(1+'Summary&amp;Assumptions'!$J$29)^(DZ$46-1))</f>
        <v>0</v>
      </c>
      <c r="DV174" s="588">
        <f>AND(EA$55&gt;0,SUM($E174:DU174)&lt;'Summary&amp;Assumptions'!$G$32*$B174,$D174&gt;='Summary&amp;Assumptions'!$D$17,EA$47&gt;=$D174,EA$47&lt;=EDATE($D174,'Summary&amp;Assumptions'!$G$32))*$B174+AND(EA$56&lt;'Summary&amp;Assumptions'!$J$31,EA$47&gt;=$FO174,EA$47&lt;=$FP174)*(('Summary&amp;Assumptions'!$H$25*$C174)*(1+'Summary&amp;Assumptions'!$J$29)^(EA$46-1))+AND(EA$56&lt;'Summary&amp;Assumptions'!$J$31,EA$47&gt;=$FQ174,EA$47&lt;=$FR174)*(('Summary&amp;Assumptions'!$H$25*$C174)*(1+'Summary&amp;Assumptions'!$J$29)^(EA$46-1))</f>
        <v>0</v>
      </c>
      <c r="DW174" s="588">
        <f>AND(EB$55&gt;0,SUM($E174:DV174)&lt;'Summary&amp;Assumptions'!$G$32*$B174,$D174&gt;='Summary&amp;Assumptions'!$D$17,EB$47&gt;=$D174,EB$47&lt;=EDATE($D174,'Summary&amp;Assumptions'!$G$32))*$B174+AND(EB$56&lt;'Summary&amp;Assumptions'!$J$31,EB$47&gt;=$FO174,EB$47&lt;=$FP174)*(('Summary&amp;Assumptions'!$H$25*$C174)*(1+'Summary&amp;Assumptions'!$J$29)^(EB$46-1))+AND(EB$56&lt;'Summary&amp;Assumptions'!$J$31,EB$47&gt;=$FQ174,EB$47&lt;=$FR174)*(('Summary&amp;Assumptions'!$H$25*$C174)*(1+'Summary&amp;Assumptions'!$J$29)^(EB$46-1))</f>
        <v>0</v>
      </c>
      <c r="DX174" s="588">
        <f>AND(EC$55&gt;0,SUM($E174:DW174)&lt;'Summary&amp;Assumptions'!$G$32*$B174,$D174&gt;='Summary&amp;Assumptions'!$D$17,EC$47&gt;=$D174,EC$47&lt;=EDATE($D174,'Summary&amp;Assumptions'!$G$32))*$B174+AND(EC$56&lt;'Summary&amp;Assumptions'!$J$31,EC$47&gt;=$FO174,EC$47&lt;=$FP174)*(('Summary&amp;Assumptions'!$H$25*$C174)*(1+'Summary&amp;Assumptions'!$J$29)^(EC$46-1))+AND(EC$56&lt;'Summary&amp;Assumptions'!$J$31,EC$47&gt;=$FQ174,EC$47&lt;=$FR174)*(('Summary&amp;Assumptions'!$H$25*$C174)*(1+'Summary&amp;Assumptions'!$J$29)^(EC$46-1))</f>
        <v>0</v>
      </c>
      <c r="DY174" s="588">
        <f>AND(ED$55&gt;0,SUM($E174:DX174)&lt;'Summary&amp;Assumptions'!$G$32*$B174,$D174&gt;='Summary&amp;Assumptions'!$D$17,ED$47&gt;=$D174,ED$47&lt;=EDATE($D174,'Summary&amp;Assumptions'!$G$32))*$B174+AND(ED$56&lt;'Summary&amp;Assumptions'!$J$31,ED$47&gt;=$FO174,ED$47&lt;=$FP174)*(('Summary&amp;Assumptions'!$H$25*$C174)*(1+'Summary&amp;Assumptions'!$J$29)^(ED$46-1))+AND(ED$56&lt;'Summary&amp;Assumptions'!$J$31,ED$47&gt;=$FQ174,ED$47&lt;=$FR174)*(('Summary&amp;Assumptions'!$H$25*$C174)*(1+'Summary&amp;Assumptions'!$J$29)^(ED$46-1))</f>
        <v>0</v>
      </c>
      <c r="DZ174" s="588">
        <f>AND(EE$55&gt;0,SUM($E174:DY174)&lt;'Summary&amp;Assumptions'!$G$32*$B174,$D174&gt;='Summary&amp;Assumptions'!$D$17,EE$47&gt;=$D174,EE$47&lt;=EDATE($D174,'Summary&amp;Assumptions'!$G$32))*$B174+AND(EE$56&lt;'Summary&amp;Assumptions'!$J$31,EE$47&gt;=$FO174,EE$47&lt;=$FP174)*(('Summary&amp;Assumptions'!$H$25*$C174)*(1+'Summary&amp;Assumptions'!$J$29)^(EE$46-1))+AND(EE$56&lt;'Summary&amp;Assumptions'!$J$31,EE$47&gt;=$FQ174,EE$47&lt;=$FR174)*(('Summary&amp;Assumptions'!$H$25*$C174)*(1+'Summary&amp;Assumptions'!$J$29)^(EE$46-1))</f>
        <v>0</v>
      </c>
      <c r="EA174" s="588">
        <f>AND(EF$55&gt;0,SUM($E174:DZ174)&lt;'Summary&amp;Assumptions'!$G$32*$B174,$D174&gt;='Summary&amp;Assumptions'!$D$17,EF$47&gt;=$D174,EF$47&lt;=EDATE($D174,'Summary&amp;Assumptions'!$G$32))*$B174+AND(EF$56&lt;'Summary&amp;Assumptions'!$J$31,EF$47&gt;=$FO174,EF$47&lt;=$FP174)*(('Summary&amp;Assumptions'!$H$25*$C174)*(1+'Summary&amp;Assumptions'!$J$29)^(EF$46-1))+AND(EF$56&lt;'Summary&amp;Assumptions'!$J$31,EF$47&gt;=$FQ174,EF$47&lt;=$FR174)*(('Summary&amp;Assumptions'!$H$25*$C174)*(1+'Summary&amp;Assumptions'!$J$29)^(EF$46-1))</f>
        <v>0</v>
      </c>
      <c r="EB174" s="588">
        <f>AND(EG$55&gt;0,SUM($E174:EA174)&lt;'Summary&amp;Assumptions'!$G$32*$B174,$D174&gt;='Summary&amp;Assumptions'!$D$17,EG$47&gt;=$D174,EG$47&lt;=EDATE($D174,'Summary&amp;Assumptions'!$G$32))*$B174+AND(EG$56&lt;'Summary&amp;Assumptions'!$J$31,EG$47&gt;=$FO174,EG$47&lt;=$FP174)*(('Summary&amp;Assumptions'!$H$25*$C174)*(1+'Summary&amp;Assumptions'!$J$29)^(EG$46-1))+AND(EG$56&lt;'Summary&amp;Assumptions'!$J$31,EG$47&gt;=$FQ174,EG$47&lt;=$FR174)*(('Summary&amp;Assumptions'!$H$25*$C174)*(1+'Summary&amp;Assumptions'!$J$29)^(EG$46-1))</f>
        <v>0</v>
      </c>
      <c r="EC174" s="588">
        <f>AND(EH$55&gt;0,SUM($E174:EB174)&lt;'Summary&amp;Assumptions'!$G$32*$B174,$D174&gt;='Summary&amp;Assumptions'!$D$17,EH$47&gt;=$D174,EH$47&lt;=EDATE($D174,'Summary&amp;Assumptions'!$G$32))*$B174+AND(EH$56&lt;'Summary&amp;Assumptions'!$J$31,EH$47&gt;=$FO174,EH$47&lt;=$FP174)*(('Summary&amp;Assumptions'!$H$25*$C174)*(1+'Summary&amp;Assumptions'!$J$29)^(EH$46-1))+AND(EH$56&lt;'Summary&amp;Assumptions'!$J$31,EH$47&gt;=$FQ174,EH$47&lt;=$FR174)*(('Summary&amp;Assumptions'!$H$25*$C174)*(1+'Summary&amp;Assumptions'!$J$29)^(EH$46-1))</f>
        <v>0</v>
      </c>
      <c r="ED174" s="588">
        <f>AND(EI$55&gt;0,SUM($E174:EC174)&lt;'Summary&amp;Assumptions'!$G$32*$B174,$D174&gt;='Summary&amp;Assumptions'!$D$17,EI$47&gt;=$D174,EI$47&lt;=EDATE($D174,'Summary&amp;Assumptions'!$G$32))*$B174+AND(EI$56&lt;'Summary&amp;Assumptions'!$J$31,EI$47&gt;=$FO174,EI$47&lt;=$FP174)*(('Summary&amp;Assumptions'!$H$25*$C174)*(1+'Summary&amp;Assumptions'!$J$29)^(EI$46-1))+AND(EI$56&lt;'Summary&amp;Assumptions'!$J$31,EI$47&gt;=$FQ174,EI$47&lt;=$FR174)*(('Summary&amp;Assumptions'!$H$25*$C174)*(1+'Summary&amp;Assumptions'!$J$29)^(EI$46-1))</f>
        <v>0</v>
      </c>
      <c r="EE174" s="588">
        <f>AND(EJ$55&gt;0,SUM($E174:ED174)&lt;'Summary&amp;Assumptions'!$G$32*$B174,$D174&gt;='Summary&amp;Assumptions'!$D$17,EJ$47&gt;=$D174,EJ$47&lt;=EDATE($D174,'Summary&amp;Assumptions'!$G$32))*$B174+AND(EJ$56&lt;'Summary&amp;Assumptions'!$J$31,EJ$47&gt;=$FO174,EJ$47&lt;=$FP174)*(('Summary&amp;Assumptions'!$H$25*$C174)*(1+'Summary&amp;Assumptions'!$J$29)^(EJ$46-1))+AND(EJ$56&lt;'Summary&amp;Assumptions'!$J$31,EJ$47&gt;=$FQ174,EJ$47&lt;=$FR174)*(('Summary&amp;Assumptions'!$H$25*$C174)*(1+'Summary&amp;Assumptions'!$J$29)^(EJ$46-1))</f>
        <v>0</v>
      </c>
      <c r="EF174" s="588">
        <f>AND(EK$55&gt;0,SUM($E174:EE174)&lt;'Summary&amp;Assumptions'!$G$32*$B174,$D174&gt;='Summary&amp;Assumptions'!$D$17,EK$47&gt;=$D174,EK$47&lt;=EDATE($D174,'Summary&amp;Assumptions'!$G$32))*$B174+AND(EK$56&lt;'Summary&amp;Assumptions'!$J$31,EK$47&gt;=$FO174,EK$47&lt;=$FP174)*(('Summary&amp;Assumptions'!$H$25*$C174)*(1+'Summary&amp;Assumptions'!$J$29)^(EK$46-1))+AND(EK$56&lt;'Summary&amp;Assumptions'!$J$31,EK$47&gt;=$FQ174,EK$47&lt;=$FR174)*(('Summary&amp;Assumptions'!$H$25*$C174)*(1+'Summary&amp;Assumptions'!$J$29)^(EK$46-1))</f>
        <v>0</v>
      </c>
      <c r="EG174" s="588">
        <f>AND(EL$55&gt;0,SUM($E174:EF174)&lt;'Summary&amp;Assumptions'!$G$32*$B174,$D174&gt;='Summary&amp;Assumptions'!$D$17,EL$47&gt;=$D174,EL$47&lt;=EDATE($D174,'Summary&amp;Assumptions'!$G$32))*$B174+AND(EL$56&lt;'Summary&amp;Assumptions'!$J$31,EL$47&gt;=$FO174,EL$47&lt;=$FP174)*(('Summary&amp;Assumptions'!$H$25*$C174)*(1+'Summary&amp;Assumptions'!$J$29)^(EL$46-1))+AND(EL$56&lt;'Summary&amp;Assumptions'!$J$31,EL$47&gt;=$FQ174,EL$47&lt;=$FR174)*(('Summary&amp;Assumptions'!$H$25*$C174)*(1+'Summary&amp;Assumptions'!$J$29)^(EL$46-1))</f>
        <v>0</v>
      </c>
      <c r="EH174" s="588">
        <f>AND(EM$55&gt;0,SUM($E174:EG174)&lt;'Summary&amp;Assumptions'!$G$32*$B174,$D174&gt;='Summary&amp;Assumptions'!$D$17,EM$47&gt;=$D174,EM$47&lt;=EDATE($D174,'Summary&amp;Assumptions'!$G$32))*$B174+AND(EM$56&lt;'Summary&amp;Assumptions'!$J$31,EM$47&gt;=$FO174,EM$47&lt;=$FP174)*(('Summary&amp;Assumptions'!$H$25*$C174)*(1+'Summary&amp;Assumptions'!$J$29)^(EM$46-1))+AND(EM$56&lt;'Summary&amp;Assumptions'!$J$31,EM$47&gt;=$FQ174,EM$47&lt;=$FR174)*(('Summary&amp;Assumptions'!$H$25*$C174)*(1+'Summary&amp;Assumptions'!$J$29)^(EM$46-1))</f>
        <v>0</v>
      </c>
      <c r="EI174" s="588">
        <f>AND(EN$55&gt;0,SUM($E174:EH174)&lt;'Summary&amp;Assumptions'!$G$32*$B174,$D174&gt;='Summary&amp;Assumptions'!$D$17,EN$47&gt;=$D174,EN$47&lt;=EDATE($D174,'Summary&amp;Assumptions'!$G$32))*$B174+AND(EN$56&lt;'Summary&amp;Assumptions'!$J$31,EN$47&gt;=$FO174,EN$47&lt;=$FP174)*(('Summary&amp;Assumptions'!$H$25*$C174)*(1+'Summary&amp;Assumptions'!$J$29)^(EN$46-1))+AND(EN$56&lt;'Summary&amp;Assumptions'!$J$31,EN$47&gt;=$FQ174,EN$47&lt;=$FR174)*(('Summary&amp;Assumptions'!$H$25*$C174)*(1+'Summary&amp;Assumptions'!$J$29)^(EN$46-1))</f>
        <v>0</v>
      </c>
      <c r="EJ174" s="588">
        <f>AND(EO$55&gt;0,SUM($E174:EI174)&lt;'Summary&amp;Assumptions'!$G$32*$B174,$D174&gt;='Summary&amp;Assumptions'!$D$17,EO$47&gt;=$D174,EO$47&lt;=EDATE($D174,'Summary&amp;Assumptions'!$G$32))*$B174+AND(EO$56&lt;'Summary&amp;Assumptions'!$J$31,EO$47&gt;=$FO174,EO$47&lt;=$FP174)*(('Summary&amp;Assumptions'!$H$25*$C174)*(1+'Summary&amp;Assumptions'!$J$29)^(EO$46-1))+AND(EO$56&lt;'Summary&amp;Assumptions'!$J$31,EO$47&gt;=$FQ174,EO$47&lt;=$FR174)*(('Summary&amp;Assumptions'!$H$25*$C174)*(1+'Summary&amp;Assumptions'!$J$29)^(EO$46-1))</f>
        <v>0</v>
      </c>
      <c r="EK174" s="588">
        <f>AND(EP$55&gt;0,SUM($E174:EJ174)&lt;'Summary&amp;Assumptions'!$G$32*$B174,$D174&gt;='Summary&amp;Assumptions'!$D$17,EP$47&gt;=$D174,EP$47&lt;=EDATE($D174,'Summary&amp;Assumptions'!$G$32))*$B174+AND(EP$56&lt;'Summary&amp;Assumptions'!$J$31,EP$47&gt;=$FO174,EP$47&lt;=$FP174)*(('Summary&amp;Assumptions'!$H$25*$C174)*(1+'Summary&amp;Assumptions'!$J$29)^(EP$46-1))+AND(EP$56&lt;'Summary&amp;Assumptions'!$J$31,EP$47&gt;=$FQ174,EP$47&lt;=$FR174)*(('Summary&amp;Assumptions'!$H$25*$C174)*(1+'Summary&amp;Assumptions'!$J$29)^(EP$46-1))</f>
        <v>0</v>
      </c>
      <c r="EL174" s="588">
        <f>AND(EQ$55&gt;0,SUM($E174:EK174)&lt;'Summary&amp;Assumptions'!$G$32*$B174,$D174&gt;='Summary&amp;Assumptions'!$D$17,EQ$47&gt;=$D174,EQ$47&lt;=EDATE($D174,'Summary&amp;Assumptions'!$G$32))*$B174+AND(EQ$56&lt;'Summary&amp;Assumptions'!$J$31,EQ$47&gt;=$FO174,EQ$47&lt;=$FP174)*(('Summary&amp;Assumptions'!$H$25*$C174)*(1+'Summary&amp;Assumptions'!$J$29)^(EQ$46-1))+AND(EQ$56&lt;'Summary&amp;Assumptions'!$J$31,EQ$47&gt;=$FQ174,EQ$47&lt;=$FR174)*(('Summary&amp;Assumptions'!$H$25*$C174)*(1+'Summary&amp;Assumptions'!$J$29)^(EQ$46-1))</f>
        <v>0</v>
      </c>
      <c r="EM174" s="588">
        <f>AND(ER$55&gt;0,SUM($E174:EL174)&lt;'Summary&amp;Assumptions'!$G$32*$B174,$D174&gt;='Summary&amp;Assumptions'!$D$17,ER$47&gt;=$D174,ER$47&lt;=EDATE($D174,'Summary&amp;Assumptions'!$G$32))*$B174+AND(ER$56&lt;'Summary&amp;Assumptions'!$J$31,ER$47&gt;=$FO174,ER$47&lt;=$FP174)*(('Summary&amp;Assumptions'!$H$25*$C174)*(1+'Summary&amp;Assumptions'!$J$29)^(ER$46-1))+AND(ER$56&lt;'Summary&amp;Assumptions'!$J$31,ER$47&gt;=$FQ174,ER$47&lt;=$FR174)*(('Summary&amp;Assumptions'!$H$25*$C174)*(1+'Summary&amp;Assumptions'!$J$29)^(ER$46-1))</f>
        <v>0</v>
      </c>
      <c r="EN174" s="588">
        <f>AND(ES$55&gt;0,SUM($E174:EM174)&lt;'Summary&amp;Assumptions'!$G$32*$B174,$D174&gt;='Summary&amp;Assumptions'!$D$17,ES$47&gt;=$D174,ES$47&lt;=EDATE($D174,'Summary&amp;Assumptions'!$G$32))*$B174+AND(ES$56&lt;'Summary&amp;Assumptions'!$J$31,ES$47&gt;=$FO174,ES$47&lt;=$FP174)*(('Summary&amp;Assumptions'!$H$25*$C174)*(1+'Summary&amp;Assumptions'!$J$29)^(ES$46-1))+AND(ES$56&lt;'Summary&amp;Assumptions'!$J$31,ES$47&gt;=$FQ174,ES$47&lt;=$FR174)*(('Summary&amp;Assumptions'!$H$25*$C174)*(1+'Summary&amp;Assumptions'!$J$29)^(ES$46-1))</f>
        <v>0</v>
      </c>
      <c r="EO174" s="588">
        <f>AND(ET$55&gt;0,SUM($E174:EN174)&lt;'Summary&amp;Assumptions'!$G$32*$B174,$D174&gt;='Summary&amp;Assumptions'!$D$17,ET$47&gt;=$D174,ET$47&lt;=EDATE($D174,'Summary&amp;Assumptions'!$G$32))*$B174+AND(ET$56&lt;'Summary&amp;Assumptions'!$J$31,ET$47&gt;=$FO174,ET$47&lt;=$FP174)*(('Summary&amp;Assumptions'!$H$25*$C174)*(1+'Summary&amp;Assumptions'!$J$29)^(ET$46-1))+AND(ET$56&lt;'Summary&amp;Assumptions'!$J$31,ET$47&gt;=$FQ174,ET$47&lt;=$FR174)*(('Summary&amp;Assumptions'!$H$25*$C174)*(1+'Summary&amp;Assumptions'!$J$29)^(ET$46-1))</f>
        <v>0</v>
      </c>
      <c r="EP174" s="588">
        <f>AND(EU$55&gt;0,SUM($E174:EO174)&lt;'Summary&amp;Assumptions'!$G$32*$B174,$D174&gt;='Summary&amp;Assumptions'!$D$17,EU$47&gt;=$D174,EU$47&lt;=EDATE($D174,'Summary&amp;Assumptions'!$G$32))*$B174+AND(EU$56&lt;'Summary&amp;Assumptions'!$J$31,EU$47&gt;=$FO174,EU$47&lt;=$FP174)*(('Summary&amp;Assumptions'!$H$25*$C174)*(1+'Summary&amp;Assumptions'!$J$29)^(EU$46-1))+AND(EU$56&lt;'Summary&amp;Assumptions'!$J$31,EU$47&gt;=$FQ174,EU$47&lt;=$FR174)*(('Summary&amp;Assumptions'!$H$25*$C174)*(1+'Summary&amp;Assumptions'!$J$29)^(EU$46-1))</f>
        <v>0</v>
      </c>
      <c r="EQ174" s="588">
        <f>AND(EV$55&gt;0,SUM($E174:EP174)&lt;'Summary&amp;Assumptions'!$G$32*$B174,$D174&gt;='Summary&amp;Assumptions'!$D$17,EV$47&gt;=$D174,EV$47&lt;=EDATE($D174,'Summary&amp;Assumptions'!$G$32))*$B174+AND(EV$56&lt;'Summary&amp;Assumptions'!$J$31,EV$47&gt;=$FO174,EV$47&lt;=$FP174)*(('Summary&amp;Assumptions'!$H$25*$C174)*(1+'Summary&amp;Assumptions'!$J$29)^(EV$46-1))+AND(EV$56&lt;'Summary&amp;Assumptions'!$J$31,EV$47&gt;=$FQ174,EV$47&lt;=$FR174)*(('Summary&amp;Assumptions'!$H$25*$C174)*(1+'Summary&amp;Assumptions'!$J$29)^(EV$46-1))</f>
        <v>0</v>
      </c>
      <c r="ER174" s="588">
        <f>AND(EW$55&gt;0,SUM($E174:EQ174)&lt;'Summary&amp;Assumptions'!$G$32*$B174,$D174&gt;='Summary&amp;Assumptions'!$D$17,EW$47&gt;=$D174,EW$47&lt;=EDATE($D174,'Summary&amp;Assumptions'!$G$32))*$B174+AND(EW$56&lt;'Summary&amp;Assumptions'!$J$31,EW$47&gt;=$FO174,EW$47&lt;=$FP174)*(('Summary&amp;Assumptions'!$H$25*$C174)*(1+'Summary&amp;Assumptions'!$J$29)^(EW$46-1))+AND(EW$56&lt;'Summary&amp;Assumptions'!$J$31,EW$47&gt;=$FQ174,EW$47&lt;=$FR174)*(('Summary&amp;Assumptions'!$H$25*$C174)*(1+'Summary&amp;Assumptions'!$J$29)^(EW$46-1))</f>
        <v>0</v>
      </c>
      <c r="ES174" s="588">
        <f>AND(EX$55&gt;0,SUM($E174:ER174)&lt;'Summary&amp;Assumptions'!$G$32*$B174,$D174&gt;='Summary&amp;Assumptions'!$D$17,EX$47&gt;=$D174,EX$47&lt;=EDATE($D174,'Summary&amp;Assumptions'!$G$32))*$B174+AND(EX$56&lt;'Summary&amp;Assumptions'!$J$31,EX$47&gt;=$FO174,EX$47&lt;=$FP174)*(('Summary&amp;Assumptions'!$H$25*$C174)*(1+'Summary&amp;Assumptions'!$J$29)^(EX$46-1))+AND(EX$56&lt;'Summary&amp;Assumptions'!$J$31,EX$47&gt;=$FQ174,EX$47&lt;=$FR174)*(('Summary&amp;Assumptions'!$H$25*$C174)*(1+'Summary&amp;Assumptions'!$J$29)^(EX$46-1))</f>
        <v>0</v>
      </c>
      <c r="ET174" s="588">
        <f>AND(EY$55&gt;0,SUM($E174:ES174)&lt;'Summary&amp;Assumptions'!$G$32*$B174,$D174&gt;='Summary&amp;Assumptions'!$D$17,EY$47&gt;=$D174,EY$47&lt;=EDATE($D174,'Summary&amp;Assumptions'!$G$32))*$B174+AND(EY$56&lt;'Summary&amp;Assumptions'!$J$31,EY$47&gt;=$FO174,EY$47&lt;=$FP174)*(('Summary&amp;Assumptions'!$H$25*$C174)*(1+'Summary&amp;Assumptions'!$J$29)^(EY$46-1))+AND(EY$56&lt;'Summary&amp;Assumptions'!$J$31,EY$47&gt;=$FQ174,EY$47&lt;=$FR174)*(('Summary&amp;Assumptions'!$H$25*$C174)*(1+'Summary&amp;Assumptions'!$J$29)^(EY$46-1))</f>
        <v>0</v>
      </c>
      <c r="EU174" s="588">
        <f>AND(EZ$55&gt;0,SUM($E174:ET174)&lt;'Summary&amp;Assumptions'!$G$32*$B174,$D174&gt;='Summary&amp;Assumptions'!$D$17,EZ$47&gt;=$D174,EZ$47&lt;=EDATE($D174,'Summary&amp;Assumptions'!$G$32))*$B174+AND(EZ$56&lt;'Summary&amp;Assumptions'!$J$31,EZ$47&gt;=$FO174,EZ$47&lt;=$FP174)*(('Summary&amp;Assumptions'!$H$25*$C174)*(1+'Summary&amp;Assumptions'!$J$29)^(EZ$46-1))+AND(EZ$56&lt;'Summary&amp;Assumptions'!$J$31,EZ$47&gt;=$FQ174,EZ$47&lt;=$FR174)*(('Summary&amp;Assumptions'!$H$25*$C174)*(1+'Summary&amp;Assumptions'!$J$29)^(EZ$46-1))</f>
        <v>0</v>
      </c>
      <c r="EV174" s="588">
        <f>AND(FA$55&gt;0,SUM($E174:EU174)&lt;'Summary&amp;Assumptions'!$G$32*$B174,$D174&gt;='Summary&amp;Assumptions'!$D$17,FA$47&gt;=$D174,FA$47&lt;=EDATE($D174,'Summary&amp;Assumptions'!$G$32))*$B174+AND(FA$56&lt;'Summary&amp;Assumptions'!$J$31,FA$47&gt;=$FO174,FA$47&lt;=$FP174)*(('Summary&amp;Assumptions'!$H$25*$C174)*(1+'Summary&amp;Assumptions'!$J$29)^(FA$46-1))+AND(FA$56&lt;'Summary&amp;Assumptions'!$J$31,FA$47&gt;=$FQ174,FA$47&lt;=$FR174)*(('Summary&amp;Assumptions'!$H$25*$C174)*(1+'Summary&amp;Assumptions'!$J$29)^(FA$46-1))</f>
        <v>0</v>
      </c>
      <c r="EW174" s="588">
        <f>AND(FB$55&gt;0,SUM($E174:EV174)&lt;'Summary&amp;Assumptions'!$G$32*$B174,$D174&gt;='Summary&amp;Assumptions'!$D$17,FB$47&gt;=$D174,FB$47&lt;=EDATE($D174,'Summary&amp;Assumptions'!$G$32))*$B174+AND(FB$56&lt;'Summary&amp;Assumptions'!$J$31,FB$47&gt;=$FO174,FB$47&lt;=$FP174)*(('Summary&amp;Assumptions'!$H$25*$C174)*(1+'Summary&amp;Assumptions'!$J$29)^(FB$46-1))+AND(FB$56&lt;'Summary&amp;Assumptions'!$J$31,FB$47&gt;=$FQ174,FB$47&lt;=$FR174)*(('Summary&amp;Assumptions'!$H$25*$C174)*(1+'Summary&amp;Assumptions'!$J$29)^(FB$46-1))</f>
        <v>0</v>
      </c>
      <c r="EX174" s="588">
        <f>AND(FC$55&gt;0,SUM($E174:EW174)&lt;'Summary&amp;Assumptions'!$G$32*$B174,$D174&gt;='Summary&amp;Assumptions'!$D$17,FC$47&gt;=$D174,FC$47&lt;=EDATE($D174,'Summary&amp;Assumptions'!$G$32))*$B174+AND(FC$56&lt;'Summary&amp;Assumptions'!$J$31,FC$47&gt;=$FO174,FC$47&lt;=$FP174)*(('Summary&amp;Assumptions'!$H$25*$C174)*(1+'Summary&amp;Assumptions'!$J$29)^(FC$46-1))+AND(FC$56&lt;'Summary&amp;Assumptions'!$J$31,FC$47&gt;=$FQ174,FC$47&lt;=$FR174)*(('Summary&amp;Assumptions'!$H$25*$C174)*(1+'Summary&amp;Assumptions'!$J$29)^(FC$46-1))</f>
        <v>0</v>
      </c>
      <c r="EY174" s="588">
        <f>AND(FD$55&gt;0,SUM($E174:EX174)&lt;'Summary&amp;Assumptions'!$G$32*$B174,$D174&gt;='Summary&amp;Assumptions'!$D$17,FD$47&gt;=$D174,FD$47&lt;=EDATE($D174,'Summary&amp;Assumptions'!$G$32))*$B174+AND(FD$56&lt;'Summary&amp;Assumptions'!$J$31,FD$47&gt;=$FO174,FD$47&lt;=$FP174)*(('Summary&amp;Assumptions'!$H$25*$C174)*(1+'Summary&amp;Assumptions'!$J$29)^(FD$46-1))+AND(FD$56&lt;'Summary&amp;Assumptions'!$J$31,FD$47&gt;=$FQ174,FD$47&lt;=$FR174)*(('Summary&amp;Assumptions'!$H$25*$C174)*(1+'Summary&amp;Assumptions'!$J$29)^(FD$46-1))</f>
        <v>0</v>
      </c>
      <c r="EZ174" s="588">
        <f>AND(FE$55&gt;0,SUM($E174:EY174)&lt;'Summary&amp;Assumptions'!$G$32*$B174,$D174&gt;='Summary&amp;Assumptions'!$D$17,FE$47&gt;=$D174,FE$47&lt;=EDATE($D174,'Summary&amp;Assumptions'!$G$32))*$B174+AND(FE$56&lt;'Summary&amp;Assumptions'!$J$31,FE$47&gt;=$FO174,FE$47&lt;=$FP174)*(('Summary&amp;Assumptions'!$H$25*$C174)*(1+'Summary&amp;Assumptions'!$J$29)^(FE$46-1))+AND(FE$56&lt;'Summary&amp;Assumptions'!$J$31,FE$47&gt;=$FQ174,FE$47&lt;=$FR174)*(('Summary&amp;Assumptions'!$H$25*$C174)*(1+'Summary&amp;Assumptions'!$J$29)^(FE$46-1))</f>
        <v>0</v>
      </c>
      <c r="FA174" s="588">
        <f>AND(FF$55&gt;0,SUM($E174:EZ174)&lt;'Summary&amp;Assumptions'!$G$32*$B174,$D174&gt;='Summary&amp;Assumptions'!$D$17,FF$47&gt;=$D174,FF$47&lt;=EDATE($D174,'Summary&amp;Assumptions'!$G$32))*$B174+AND(FF$56&lt;'Summary&amp;Assumptions'!$J$31,FF$47&gt;=$FO174,FF$47&lt;=$FP174)*(('Summary&amp;Assumptions'!$H$25*$C174)*(1+'Summary&amp;Assumptions'!$J$29)^(FF$46-1))+AND(FF$56&lt;'Summary&amp;Assumptions'!$J$31,FF$47&gt;=$FQ174,FF$47&lt;=$FR174)*(('Summary&amp;Assumptions'!$H$25*$C174)*(1+'Summary&amp;Assumptions'!$J$29)^(FF$46-1))</f>
        <v>0</v>
      </c>
      <c r="FB174" s="588">
        <f>AND(FG$55&gt;0,SUM($E174:FA174)&lt;'Summary&amp;Assumptions'!$G$32*$B174,$D174&gt;='Summary&amp;Assumptions'!$D$17,FG$47&gt;=$D174,FG$47&lt;=EDATE($D174,'Summary&amp;Assumptions'!$G$32))*$B174+AND(FG$56&lt;'Summary&amp;Assumptions'!$J$31,FG$47&gt;=$FO174,FG$47&lt;=$FP174)*(('Summary&amp;Assumptions'!$H$25*$C174)*(1+'Summary&amp;Assumptions'!$J$29)^(FG$46-1))+AND(FG$56&lt;'Summary&amp;Assumptions'!$J$31,FG$47&gt;=$FQ174,FG$47&lt;=$FR174)*(('Summary&amp;Assumptions'!$H$25*$C174)*(1+'Summary&amp;Assumptions'!$J$29)^(FG$46-1))</f>
        <v>0</v>
      </c>
      <c r="FC174" s="588">
        <f>AND(FH$55&gt;0,SUM($E174:FB174)&lt;'Summary&amp;Assumptions'!$G$32*$B174,$D174&gt;='Summary&amp;Assumptions'!$D$17,FH$47&gt;=$D174,FH$47&lt;=EDATE($D174,'Summary&amp;Assumptions'!$G$32))*$B174+AND(FH$56&lt;'Summary&amp;Assumptions'!$J$31,FH$47&gt;=$FO174,FH$47&lt;=$FP174)*(('Summary&amp;Assumptions'!$H$25*$C174)*(1+'Summary&amp;Assumptions'!$J$29)^(FH$46-1))+AND(FH$56&lt;'Summary&amp;Assumptions'!$J$31,FH$47&gt;=$FQ174,FH$47&lt;=$FR174)*(('Summary&amp;Assumptions'!$H$25*$C174)*(1+'Summary&amp;Assumptions'!$J$29)^(FH$46-1))</f>
        <v>0</v>
      </c>
      <c r="FD174" s="588">
        <f>AND(FI$55&gt;0,SUM($E174:FC174)&lt;'Summary&amp;Assumptions'!$G$32*$B174,$D174&gt;='Summary&amp;Assumptions'!$D$17,FI$47&gt;=$D174,FI$47&lt;=EDATE($D174,'Summary&amp;Assumptions'!$G$32))*$B174+AND(FI$56&lt;'Summary&amp;Assumptions'!$J$31,FI$47&gt;=$FO174,FI$47&lt;=$FP174)*(('Summary&amp;Assumptions'!$H$25*$C174)*(1+'Summary&amp;Assumptions'!$J$29)^(FI$46-1))+AND(FI$56&lt;'Summary&amp;Assumptions'!$J$31,FI$47&gt;=$FQ174,FI$47&lt;=$FR174)*(('Summary&amp;Assumptions'!$H$25*$C174)*(1+'Summary&amp;Assumptions'!$J$29)^(FI$46-1))</f>
        <v>0</v>
      </c>
      <c r="FE174" s="588">
        <f>AND(FJ$55&gt;0,SUM($E174:FD174)&lt;'Summary&amp;Assumptions'!$G$32*$B174,$D174&gt;='Summary&amp;Assumptions'!$D$17,FJ$47&gt;=$D174,FJ$47&lt;=EDATE($D174,'Summary&amp;Assumptions'!$G$32))*$B174+AND(FJ$56&lt;'Summary&amp;Assumptions'!$J$31,FJ$47&gt;=$FO174,FJ$47&lt;=$FP174)*(('Summary&amp;Assumptions'!$H$25*$C174)*(1+'Summary&amp;Assumptions'!$J$29)^(FJ$46-1))+AND(FJ$56&lt;'Summary&amp;Assumptions'!$J$31,FJ$47&gt;=$FQ174,FJ$47&lt;=$FR174)*(('Summary&amp;Assumptions'!$H$25*$C174)*(1+'Summary&amp;Assumptions'!$J$29)^(FJ$46-1))</f>
        <v>0</v>
      </c>
      <c r="FF174" s="588">
        <f>AND(FK$55&gt;0,SUM($E174:FE174)&lt;'Summary&amp;Assumptions'!$G$32*$B174,$D174&gt;='Summary&amp;Assumptions'!$D$17,FK$47&gt;=$D174,FK$47&lt;=EDATE($D174,'Summary&amp;Assumptions'!$G$32))*$B174+AND(FK$56&lt;'Summary&amp;Assumptions'!$J$31,FK$47&gt;=$FO174,FK$47&lt;=$FP174)*(('Summary&amp;Assumptions'!$H$25*$C174)*(1+'Summary&amp;Assumptions'!$J$29)^(FK$46-1))+AND(FK$56&lt;'Summary&amp;Assumptions'!$J$31,FK$47&gt;=$FQ174,FK$47&lt;=$FR174)*(('Summary&amp;Assumptions'!$H$25*$C174)*(1+'Summary&amp;Assumptions'!$J$29)^(FK$46-1))</f>
        <v>0</v>
      </c>
      <c r="FG174" s="588">
        <f>AND(FL$55&gt;0,SUM($E174:FF174)&lt;'Summary&amp;Assumptions'!$G$32*$B174,$D174&gt;='Summary&amp;Assumptions'!$D$17,FL$47&gt;=$D174,FL$47&lt;=EDATE($D174,'Summary&amp;Assumptions'!$G$32))*$B174+AND(FL$56&lt;'Summary&amp;Assumptions'!$J$31,FL$47&gt;=$FO174,FL$47&lt;=$FP174)*(('Summary&amp;Assumptions'!$H$25*$C174)*(1+'Summary&amp;Assumptions'!$J$29)^(FL$46-1))+AND(FL$56&lt;'Summary&amp;Assumptions'!$J$31,FL$47&gt;=$FQ174,FL$47&lt;=$FR174)*(('Summary&amp;Assumptions'!$H$25*$C174)*(1+'Summary&amp;Assumptions'!$J$29)^(FL$46-1))</f>
        <v>0</v>
      </c>
      <c r="FH174" s="588">
        <f>AND(FM$55&gt;0,SUM($E174:FG174)&lt;'Summary&amp;Assumptions'!$G$32*$B174,$D174&gt;='Summary&amp;Assumptions'!$D$17,FM$47&gt;=$D174,FM$47&lt;=EDATE($D174,'Summary&amp;Assumptions'!$G$32))*$B174+AND(FM$56&lt;'Summary&amp;Assumptions'!$J$31,FM$47&gt;=$FO174,FM$47&lt;=$FP174)*(('Summary&amp;Assumptions'!$H$25*$C174)*(1+'Summary&amp;Assumptions'!$J$29)^(FM$46-1))+AND(FM$56&lt;'Summary&amp;Assumptions'!$J$31,FM$47&gt;=$FQ174,FM$47&lt;=$FR174)*(('Summary&amp;Assumptions'!$H$25*$C174)*(1+'Summary&amp;Assumptions'!$J$29)^(FM$46-1))</f>
        <v>0</v>
      </c>
      <c r="FI174" s="588">
        <f>AND(FN$55&gt;0,SUM($E174:FH174)&lt;'Summary&amp;Assumptions'!$G$32*$B174,$D174&gt;='Summary&amp;Assumptions'!$D$17,FN$47&gt;=$D174,FN$47&lt;=EDATE($D174,'Summary&amp;Assumptions'!$G$32))*$B174+AND(FN$56&lt;'Summary&amp;Assumptions'!$J$31,FN$47&gt;=$FO174,FN$47&lt;=$FP174)*(('Summary&amp;Assumptions'!$H$25*$C174)*(1+'Summary&amp;Assumptions'!$J$29)^(FN$46-1))+AND(FN$56&lt;'Summary&amp;Assumptions'!$J$31,FN$47&gt;=$FQ174,FN$47&lt;=$FR174)*(('Summary&amp;Assumptions'!$H$25*$C174)*(1+'Summary&amp;Assumptions'!$J$29)^(FN$46-1))</f>
        <v>0</v>
      </c>
      <c r="FJ174" s="588">
        <f>AND(FO$55&gt;0,SUM($E174:FI174)&lt;'Summary&amp;Assumptions'!$G$32*$B174,$D174&gt;='Summary&amp;Assumptions'!$D$17,FO$47&gt;=$D174,FO$47&lt;=EDATE($D174,'Summary&amp;Assumptions'!$G$32))*$B174+AND(FO$56&lt;'Summary&amp;Assumptions'!$J$31,FO$47&gt;=$FO174,FO$47&lt;=$FP174)*(('Summary&amp;Assumptions'!$H$25*$C174)*(1+'Summary&amp;Assumptions'!$J$29)^(FO$46-1))+AND(FO$56&lt;'Summary&amp;Assumptions'!$J$31,FO$47&gt;=$FQ174,FO$47&lt;=$FR174)*(('Summary&amp;Assumptions'!$H$25*$C174)*(1+'Summary&amp;Assumptions'!$J$29)^(FO$46-1))</f>
        <v>0</v>
      </c>
      <c r="FK174" s="588">
        <f>AND(FP$55&gt;0,SUM($E174:FJ174)&lt;'Summary&amp;Assumptions'!$G$32*$B174,$D174&gt;='Summary&amp;Assumptions'!$D$17,FP$47&gt;=$D174,FP$47&lt;=EDATE($D174,'Summary&amp;Assumptions'!$G$32))*$B174+AND(FP$56&lt;'Summary&amp;Assumptions'!$J$31,FP$47&gt;=$FO174,FP$47&lt;=$FP174)*(('Summary&amp;Assumptions'!$H$25*$C174)*(1+'Summary&amp;Assumptions'!$J$29)^(FP$46-1))+AND(FP$56&lt;'Summary&amp;Assumptions'!$J$31,FP$47&gt;=$FQ174,FP$47&lt;=$FR174)*(('Summary&amp;Assumptions'!$H$25*$C174)*(1+'Summary&amp;Assumptions'!$J$29)^(FP$46-1))</f>
        <v>0</v>
      </c>
      <c r="FL174" s="588">
        <f>AND(FQ$55&gt;0,SUM($E174:FK174)&lt;'Summary&amp;Assumptions'!$G$32*$B174,$D174&gt;='Summary&amp;Assumptions'!$D$17,FQ$47&gt;=$D174,FQ$47&lt;=EDATE($D174,'Summary&amp;Assumptions'!$G$32))*$B174+AND(FQ$56&lt;'Summary&amp;Assumptions'!$J$31,FQ$47&gt;=$FO174,FQ$47&lt;=$FP174)*(('Summary&amp;Assumptions'!$H$25*$C174)*(1+'Summary&amp;Assumptions'!$J$29)^(FQ$46-1))+AND(FQ$56&lt;'Summary&amp;Assumptions'!$J$31,FQ$47&gt;=$FQ174,FQ$47&lt;=$FR174)*(('Summary&amp;Assumptions'!$H$25*$C174)*(1+'Summary&amp;Assumptions'!$J$29)^(FQ$46-1))</f>
        <v>0</v>
      </c>
      <c r="FO174" s="576">
        <f>EDATE(D174,'Summary&amp;Assumptions'!$G$34)</f>
        <v>46082</v>
      </c>
      <c r="FP174" s="576">
        <f>EDATE(FO174,'Summary&amp;Assumptions'!$G$33-1)</f>
        <v>46113</v>
      </c>
      <c r="FQ174" s="576">
        <f>EDATE(FO174,'Summary&amp;Assumptions'!$G$34)</f>
        <v>46447</v>
      </c>
      <c r="FR174" s="576">
        <f>EDATE(FQ174,'Summary&amp;Assumptions'!$G$33-1)</f>
        <v>46478</v>
      </c>
    </row>
    <row r="175" spans="2:174" hidden="1" x14ac:dyDescent="0.2">
      <c r="B175" s="588">
        <v>44599.999999999993</v>
      </c>
      <c r="C175" s="193">
        <v>20</v>
      </c>
      <c r="D175" s="589">
        <v>45748</v>
      </c>
      <c r="F175" s="588">
        <f>AND(K$55&gt;0,SUM($E175:E175)&lt;'Summary&amp;Assumptions'!$G$32*$B175,$D175&gt;='Summary&amp;Assumptions'!$D$17,K$47&gt;=$D175,K$47&lt;=EDATE($D175,'Summary&amp;Assumptions'!$G$32))*$B175+AND(K$56&lt;'Summary&amp;Assumptions'!$J$31,K$47&gt;=$FO175,K$47&lt;=$FP175)*(('Summary&amp;Assumptions'!$H$25*$C175)*(1+'Summary&amp;Assumptions'!$J$29)^(K$46-1))+AND(K$56&lt;'Summary&amp;Assumptions'!$J$31,K$47&gt;=$FQ175,K$47&lt;=$FR175)*(('Summary&amp;Assumptions'!$H$25*$C175)*(1+'Summary&amp;Assumptions'!$J$29)^(K$46-1))</f>
        <v>0</v>
      </c>
      <c r="G175" s="588">
        <f>AND(L$55&gt;0,SUM($E175:F175)&lt;'Summary&amp;Assumptions'!$G$32*$B175,$D175&gt;='Summary&amp;Assumptions'!$D$17,L$47&gt;=$D175,L$47&lt;=EDATE($D175,'Summary&amp;Assumptions'!$G$32))*$B175+AND(L$56&lt;'Summary&amp;Assumptions'!$J$31,L$47&gt;=$FO175,L$47&lt;=$FP175)*(('Summary&amp;Assumptions'!$H$25*$C175)*(1+'Summary&amp;Assumptions'!$J$29)^(L$46-1))+AND(L$56&lt;'Summary&amp;Assumptions'!$J$31,L$47&gt;=$FQ175,L$47&lt;=$FR175)*(('Summary&amp;Assumptions'!$H$25*$C175)*(1+'Summary&amp;Assumptions'!$J$29)^(L$46-1))</f>
        <v>0</v>
      </c>
      <c r="H175" s="588">
        <f>AND(M$55&gt;0,SUM($E175:G175)&lt;'Summary&amp;Assumptions'!$G$32*$B175,$D175&gt;='Summary&amp;Assumptions'!$D$17,M$47&gt;=$D175,M$47&lt;=EDATE($D175,'Summary&amp;Assumptions'!$G$32))*$B175+AND(M$56&lt;'Summary&amp;Assumptions'!$J$31,M$47&gt;=$FO175,M$47&lt;=$FP175)*(('Summary&amp;Assumptions'!$H$25*$C175)*(1+'Summary&amp;Assumptions'!$J$29)^(M$46-1))+AND(M$56&lt;'Summary&amp;Assumptions'!$J$31,M$47&gt;=$FQ175,M$47&lt;=$FR175)*(('Summary&amp;Assumptions'!$H$25*$C175)*(1+'Summary&amp;Assumptions'!$J$29)^(M$46-1))</f>
        <v>0</v>
      </c>
      <c r="I175" s="588">
        <f>AND(N$55&gt;0,SUM($E175:H175)&lt;'Summary&amp;Assumptions'!$G$32*$B175,$D175&gt;='Summary&amp;Assumptions'!$D$17,N$47&gt;=$D175,N$47&lt;=EDATE($D175,'Summary&amp;Assumptions'!$G$32))*$B175+AND(N$56&lt;'Summary&amp;Assumptions'!$J$31,N$47&gt;=$FO175,N$47&lt;=$FP175)*(('Summary&amp;Assumptions'!$H$25*$C175)*(1+'Summary&amp;Assumptions'!$J$29)^(N$46-1))+AND(N$56&lt;'Summary&amp;Assumptions'!$J$31,N$47&gt;=$FQ175,N$47&lt;=$FR175)*(('Summary&amp;Assumptions'!$H$25*$C175)*(1+'Summary&amp;Assumptions'!$J$29)^(N$46-1))</f>
        <v>0</v>
      </c>
      <c r="J175" s="588">
        <f>AND(O$55&gt;0,SUM($E175:I175)&lt;'Summary&amp;Assumptions'!$G$32*$B175,$D175&gt;='Summary&amp;Assumptions'!$D$17,O$47&gt;=$D175,O$47&lt;=EDATE($D175,'Summary&amp;Assumptions'!$G$32))*$B175+AND(O$56&lt;'Summary&amp;Assumptions'!$J$31,O$47&gt;=$FO175,O$47&lt;=$FP175)*(('Summary&amp;Assumptions'!$H$25*$C175)*(1+'Summary&amp;Assumptions'!$J$29)^(O$46-1))+AND(O$56&lt;'Summary&amp;Assumptions'!$J$31,O$47&gt;=$FQ175,O$47&lt;=$FR175)*(('Summary&amp;Assumptions'!$H$25*$C175)*(1+'Summary&amp;Assumptions'!$J$29)^(O$46-1))</f>
        <v>0</v>
      </c>
      <c r="K175" s="588">
        <f>AND(P$55&gt;0,SUM($E175:J175)&lt;'Summary&amp;Assumptions'!$G$32*$B175,$D175&gt;='Summary&amp;Assumptions'!$D$17,P$47&gt;=$D175,P$47&lt;=EDATE($D175,'Summary&amp;Assumptions'!$G$32))*$B175+AND(P$56&lt;'Summary&amp;Assumptions'!$J$31,P$47&gt;=$FO175,P$47&lt;=$FP175)*(('Summary&amp;Assumptions'!$H$25*$C175)*(1+'Summary&amp;Assumptions'!$J$29)^(P$46-1))+AND(P$56&lt;'Summary&amp;Assumptions'!$J$31,P$47&gt;=$FQ175,P$47&lt;=$FR175)*(('Summary&amp;Assumptions'!$H$25*$C175)*(1+'Summary&amp;Assumptions'!$J$29)^(P$46-1))</f>
        <v>0</v>
      </c>
      <c r="L175" s="588">
        <f>AND(Q$55&gt;0,SUM($E175:K175)&lt;'Summary&amp;Assumptions'!$G$32*$B175,$D175&gt;='Summary&amp;Assumptions'!$D$17,Q$47&gt;=$D175,Q$47&lt;=EDATE($D175,'Summary&amp;Assumptions'!$G$32))*$B175+AND(Q$56&lt;'Summary&amp;Assumptions'!$J$31,Q$47&gt;=$FO175,Q$47&lt;=$FP175)*(('Summary&amp;Assumptions'!$H$25*$C175)*(1+'Summary&amp;Assumptions'!$J$29)^(Q$46-1))+AND(Q$56&lt;'Summary&amp;Assumptions'!$J$31,Q$47&gt;=$FQ175,Q$47&lt;=$FR175)*(('Summary&amp;Assumptions'!$H$25*$C175)*(1+'Summary&amp;Assumptions'!$J$29)^(Q$46-1))</f>
        <v>0</v>
      </c>
      <c r="M175" s="588">
        <f>AND(R$55&gt;0,SUM($E175:L175)&lt;'Summary&amp;Assumptions'!$G$32*$B175,$D175&gt;='Summary&amp;Assumptions'!$D$17,R$47&gt;=$D175,R$47&lt;=EDATE($D175,'Summary&amp;Assumptions'!$G$32))*$B175+AND(R$56&lt;'Summary&amp;Assumptions'!$J$31,R$47&gt;=$FO175,R$47&lt;=$FP175)*(('Summary&amp;Assumptions'!$H$25*$C175)*(1+'Summary&amp;Assumptions'!$J$29)^(R$46-1))+AND(R$56&lt;'Summary&amp;Assumptions'!$J$31,R$47&gt;=$FQ175,R$47&lt;=$FR175)*(('Summary&amp;Assumptions'!$H$25*$C175)*(1+'Summary&amp;Assumptions'!$J$29)^(R$46-1))</f>
        <v>0</v>
      </c>
      <c r="N175" s="588">
        <f>AND(S$55&gt;0,SUM($E175:M175)&lt;'Summary&amp;Assumptions'!$G$32*$B175,$D175&gt;='Summary&amp;Assumptions'!$D$17,S$47&gt;=$D175,S$47&lt;=EDATE($D175,'Summary&amp;Assumptions'!$G$32))*$B175+AND(S$56&lt;'Summary&amp;Assumptions'!$J$31,S$47&gt;=$FO175,S$47&lt;=$FP175)*(('Summary&amp;Assumptions'!$H$25*$C175)*(1+'Summary&amp;Assumptions'!$J$29)^(S$46-1))+AND(S$56&lt;'Summary&amp;Assumptions'!$J$31,S$47&gt;=$FQ175,S$47&lt;=$FR175)*(('Summary&amp;Assumptions'!$H$25*$C175)*(1+'Summary&amp;Assumptions'!$J$29)^(S$46-1))</f>
        <v>0</v>
      </c>
      <c r="O175" s="588">
        <f>AND(T$55&gt;0,SUM($E175:N175)&lt;'Summary&amp;Assumptions'!$G$32*$B175,$D175&gt;='Summary&amp;Assumptions'!$D$17,T$47&gt;=$D175,T$47&lt;=EDATE($D175,'Summary&amp;Assumptions'!$G$32))*$B175+AND(T$56&lt;'Summary&amp;Assumptions'!$J$31,T$47&gt;=$FO175,T$47&lt;=$FP175)*(('Summary&amp;Assumptions'!$H$25*$C175)*(1+'Summary&amp;Assumptions'!$J$29)^(T$46-1))+AND(T$56&lt;'Summary&amp;Assumptions'!$J$31,T$47&gt;=$FQ175,T$47&lt;=$FR175)*(('Summary&amp;Assumptions'!$H$25*$C175)*(1+'Summary&amp;Assumptions'!$J$29)^(T$46-1))</f>
        <v>0</v>
      </c>
      <c r="P175" s="588">
        <f>AND(U$55&gt;0,SUM($E175:O175)&lt;'Summary&amp;Assumptions'!$G$32*$B175,$D175&gt;='Summary&amp;Assumptions'!$D$17,U$47&gt;=$D175,U$47&lt;=EDATE($D175,'Summary&amp;Assumptions'!$G$32))*$B175+AND(U$56&lt;'Summary&amp;Assumptions'!$J$31,U$47&gt;=$FO175,U$47&lt;=$FP175)*(('Summary&amp;Assumptions'!$H$25*$C175)*(1+'Summary&amp;Assumptions'!$J$29)^(U$46-1))+AND(U$56&lt;'Summary&amp;Assumptions'!$J$31,U$47&gt;=$FQ175,U$47&lt;=$FR175)*(('Summary&amp;Assumptions'!$H$25*$C175)*(1+'Summary&amp;Assumptions'!$J$29)^(U$46-1))</f>
        <v>0</v>
      </c>
      <c r="Q175" s="588">
        <f>AND(V$55&gt;0,SUM($E175:P175)&lt;'Summary&amp;Assumptions'!$G$32*$B175,$D175&gt;='Summary&amp;Assumptions'!$D$17,V$47&gt;=$D175,V$47&lt;=EDATE($D175,'Summary&amp;Assumptions'!$G$32))*$B175+AND(V$56&lt;'Summary&amp;Assumptions'!$J$31,V$47&gt;=$FO175,V$47&lt;=$FP175)*(('Summary&amp;Assumptions'!$H$25*$C175)*(1+'Summary&amp;Assumptions'!$J$29)^(V$46-1))+AND(V$56&lt;'Summary&amp;Assumptions'!$J$31,V$47&gt;=$FQ175,V$47&lt;=$FR175)*(('Summary&amp;Assumptions'!$H$25*$C175)*(1+'Summary&amp;Assumptions'!$J$29)^(V$46-1))</f>
        <v>0</v>
      </c>
      <c r="R175" s="588">
        <f>AND(W$55&gt;0,SUM($E175:Q175)&lt;'Summary&amp;Assumptions'!$G$32*$B175,$D175&gt;='Summary&amp;Assumptions'!$D$17,W$47&gt;=$D175,W$47&lt;=EDATE($D175,'Summary&amp;Assumptions'!$G$32))*$B175+AND(W$56&lt;'Summary&amp;Assumptions'!$J$31,W$47&gt;=$FO175,W$47&lt;=$FP175)*(('Summary&amp;Assumptions'!$H$25*$C175)*(1+'Summary&amp;Assumptions'!$J$29)^(W$46-1))+AND(W$56&lt;'Summary&amp;Assumptions'!$J$31,W$47&gt;=$FQ175,W$47&lt;=$FR175)*(('Summary&amp;Assumptions'!$H$25*$C175)*(1+'Summary&amp;Assumptions'!$J$29)^(W$46-1))</f>
        <v>44599.999999999993</v>
      </c>
      <c r="S175" s="588">
        <f>AND(X$55&gt;0,SUM($E175:R175)&lt;'Summary&amp;Assumptions'!$G$32*$B175,$D175&gt;='Summary&amp;Assumptions'!$D$17,X$47&gt;=$D175,X$47&lt;=EDATE($D175,'Summary&amp;Assumptions'!$G$32))*$B175+AND(X$56&lt;'Summary&amp;Assumptions'!$J$31,X$47&gt;=$FO175,X$47&lt;=$FP175)*(('Summary&amp;Assumptions'!$H$25*$C175)*(1+'Summary&amp;Assumptions'!$J$29)^(X$46-1))+AND(X$56&lt;'Summary&amp;Assumptions'!$J$31,X$47&gt;=$FQ175,X$47&lt;=$FR175)*(('Summary&amp;Assumptions'!$H$25*$C175)*(1+'Summary&amp;Assumptions'!$J$29)^(X$46-1))</f>
        <v>44599.999999999993</v>
      </c>
      <c r="T175" s="588">
        <f>AND(Y$55&gt;0,SUM($E175:S175)&lt;'Summary&amp;Assumptions'!$G$32*$B175,$D175&gt;='Summary&amp;Assumptions'!$D$17,Y$47&gt;=$D175,Y$47&lt;=EDATE($D175,'Summary&amp;Assumptions'!$G$32))*$B175+AND(Y$56&lt;'Summary&amp;Assumptions'!$J$31,Y$47&gt;=$FO175,Y$47&lt;=$FP175)*(('Summary&amp;Assumptions'!$H$25*$C175)*(1+'Summary&amp;Assumptions'!$J$29)^(Y$46-1))+AND(Y$56&lt;'Summary&amp;Assumptions'!$J$31,Y$47&gt;=$FQ175,Y$47&lt;=$FR175)*(('Summary&amp;Assumptions'!$H$25*$C175)*(1+'Summary&amp;Assumptions'!$J$29)^(Y$46-1))</f>
        <v>0</v>
      </c>
      <c r="U175" s="588">
        <f>AND(Z$55&gt;0,SUM($E175:T175)&lt;'Summary&amp;Assumptions'!$G$32*$B175,$D175&gt;='Summary&amp;Assumptions'!$D$17,Z$47&gt;=$D175,Z$47&lt;=EDATE($D175,'Summary&amp;Assumptions'!$G$32))*$B175+AND(Z$56&lt;'Summary&amp;Assumptions'!$J$31,Z$47&gt;=$FO175,Z$47&lt;=$FP175)*(('Summary&amp;Assumptions'!$H$25*$C175)*(1+'Summary&amp;Assumptions'!$J$29)^(Z$46-1))+AND(Z$56&lt;'Summary&amp;Assumptions'!$J$31,Z$47&gt;=$FQ175,Z$47&lt;=$FR175)*(('Summary&amp;Assumptions'!$H$25*$C175)*(1+'Summary&amp;Assumptions'!$J$29)^(Z$46-1))</f>
        <v>0</v>
      </c>
      <c r="V175" s="588">
        <f>AND(AA$55&gt;0,SUM($E175:U175)&lt;'Summary&amp;Assumptions'!$G$32*$B175,$D175&gt;='Summary&amp;Assumptions'!$D$17,AA$47&gt;=$D175,AA$47&lt;=EDATE($D175,'Summary&amp;Assumptions'!$G$32))*$B175+AND(AA$56&lt;'Summary&amp;Assumptions'!$J$31,AA$47&gt;=$FO175,AA$47&lt;=$FP175)*(('Summary&amp;Assumptions'!$H$25*$C175)*(1+'Summary&amp;Assumptions'!$J$29)^(AA$46-1))+AND(AA$56&lt;'Summary&amp;Assumptions'!$J$31,AA$47&gt;=$FQ175,AA$47&lt;=$FR175)*(('Summary&amp;Assumptions'!$H$25*$C175)*(1+'Summary&amp;Assumptions'!$J$29)^(AA$46-1))</f>
        <v>0</v>
      </c>
      <c r="W175" s="588">
        <f>AND(AB$55&gt;0,SUM($E175:V175)&lt;'Summary&amp;Assumptions'!$G$32*$B175,$D175&gt;='Summary&amp;Assumptions'!$D$17,AB$47&gt;=$D175,AB$47&lt;=EDATE($D175,'Summary&amp;Assumptions'!$G$32))*$B175+AND(AB$56&lt;'Summary&amp;Assumptions'!$J$31,AB$47&gt;=$FO175,AB$47&lt;=$FP175)*(('Summary&amp;Assumptions'!$H$25*$C175)*(1+'Summary&amp;Assumptions'!$J$29)^(AB$46-1))+AND(AB$56&lt;'Summary&amp;Assumptions'!$J$31,AB$47&gt;=$FQ175,AB$47&lt;=$FR175)*(('Summary&amp;Assumptions'!$H$25*$C175)*(1+'Summary&amp;Assumptions'!$J$29)^(AB$46-1))</f>
        <v>0</v>
      </c>
      <c r="X175" s="588">
        <f>AND(AC$55&gt;0,SUM($E175:W175)&lt;'Summary&amp;Assumptions'!$G$32*$B175,$D175&gt;='Summary&amp;Assumptions'!$D$17,AC$47&gt;=$D175,AC$47&lt;=EDATE($D175,'Summary&amp;Assumptions'!$G$32))*$B175+AND(AC$56&lt;'Summary&amp;Assumptions'!$J$31,AC$47&gt;=$FO175,AC$47&lt;=$FP175)*(('Summary&amp;Assumptions'!$H$25*$C175)*(1+'Summary&amp;Assumptions'!$J$29)^(AC$46-1))+AND(AC$56&lt;'Summary&amp;Assumptions'!$J$31,AC$47&gt;=$FQ175,AC$47&lt;=$FR175)*(('Summary&amp;Assumptions'!$H$25*$C175)*(1+'Summary&amp;Assumptions'!$J$29)^(AC$46-1))</f>
        <v>0</v>
      </c>
      <c r="Y175" s="588">
        <f>AND(AD$55&gt;0,SUM($E175:X175)&lt;'Summary&amp;Assumptions'!$G$32*$B175,$D175&gt;='Summary&amp;Assumptions'!$D$17,AD$47&gt;=$D175,AD$47&lt;=EDATE($D175,'Summary&amp;Assumptions'!$G$32))*$B175+AND(AD$56&lt;'Summary&amp;Assumptions'!$J$31,AD$47&gt;=$FO175,AD$47&lt;=$FP175)*(('Summary&amp;Assumptions'!$H$25*$C175)*(1+'Summary&amp;Assumptions'!$J$29)^(AD$46-1))+AND(AD$56&lt;'Summary&amp;Assumptions'!$J$31,AD$47&gt;=$FQ175,AD$47&lt;=$FR175)*(('Summary&amp;Assumptions'!$H$25*$C175)*(1+'Summary&amp;Assumptions'!$J$29)^(AD$46-1))</f>
        <v>0</v>
      </c>
      <c r="Z175" s="588">
        <f>AND(AE$55&gt;0,SUM($E175:Y175)&lt;'Summary&amp;Assumptions'!$G$32*$B175,$D175&gt;='Summary&amp;Assumptions'!$D$17,AE$47&gt;=$D175,AE$47&lt;=EDATE($D175,'Summary&amp;Assumptions'!$G$32))*$B175+AND(AE$56&lt;'Summary&amp;Assumptions'!$J$31,AE$47&gt;=$FO175,AE$47&lt;=$FP175)*(('Summary&amp;Assumptions'!$H$25*$C175)*(1+'Summary&amp;Assumptions'!$J$29)^(AE$46-1))+AND(AE$56&lt;'Summary&amp;Assumptions'!$J$31,AE$47&gt;=$FQ175,AE$47&lt;=$FR175)*(('Summary&amp;Assumptions'!$H$25*$C175)*(1+'Summary&amp;Assumptions'!$J$29)^(AE$46-1))</f>
        <v>0</v>
      </c>
      <c r="AA175" s="588">
        <f>AND(AF$55&gt;0,SUM($E175:Z175)&lt;'Summary&amp;Assumptions'!$G$32*$B175,$D175&gt;='Summary&amp;Assumptions'!$D$17,AF$47&gt;=$D175,AF$47&lt;=EDATE($D175,'Summary&amp;Assumptions'!$G$32))*$B175+AND(AF$56&lt;'Summary&amp;Assumptions'!$J$31,AF$47&gt;=$FO175,AF$47&lt;=$FP175)*(('Summary&amp;Assumptions'!$H$25*$C175)*(1+'Summary&amp;Assumptions'!$J$29)^(AF$46-1))+AND(AF$56&lt;'Summary&amp;Assumptions'!$J$31,AF$47&gt;=$FQ175,AF$47&lt;=$FR175)*(('Summary&amp;Assumptions'!$H$25*$C175)*(1+'Summary&amp;Assumptions'!$J$29)^(AF$46-1))</f>
        <v>0</v>
      </c>
      <c r="AB175" s="588">
        <f>AND(AG$55&gt;0,SUM($E175:AA175)&lt;'Summary&amp;Assumptions'!$G$32*$B175,$D175&gt;='Summary&amp;Assumptions'!$D$17,AG$47&gt;=$D175,AG$47&lt;=EDATE($D175,'Summary&amp;Assumptions'!$G$32))*$B175+AND(AG$56&lt;'Summary&amp;Assumptions'!$J$31,AG$47&gt;=$FO175,AG$47&lt;=$FP175)*(('Summary&amp;Assumptions'!$H$25*$C175)*(1+'Summary&amp;Assumptions'!$J$29)^(AG$46-1))+AND(AG$56&lt;'Summary&amp;Assumptions'!$J$31,AG$47&gt;=$FQ175,AG$47&lt;=$FR175)*(('Summary&amp;Assumptions'!$H$25*$C175)*(1+'Summary&amp;Assumptions'!$J$29)^(AG$46-1))</f>
        <v>0</v>
      </c>
      <c r="AC175" s="588">
        <f>AND(AH$55&gt;0,SUM($E175:AB175)&lt;'Summary&amp;Assumptions'!$G$32*$B175,$D175&gt;='Summary&amp;Assumptions'!$D$17,AH$47&gt;=$D175,AH$47&lt;=EDATE($D175,'Summary&amp;Assumptions'!$G$32))*$B175+AND(AH$56&lt;'Summary&amp;Assumptions'!$J$31,AH$47&gt;=$FO175,AH$47&lt;=$FP175)*(('Summary&amp;Assumptions'!$H$25*$C175)*(1+'Summary&amp;Assumptions'!$J$29)^(AH$46-1))+AND(AH$56&lt;'Summary&amp;Assumptions'!$J$31,AH$47&gt;=$FQ175,AH$47&lt;=$FR175)*(('Summary&amp;Assumptions'!$H$25*$C175)*(1+'Summary&amp;Assumptions'!$J$29)^(AH$46-1))</f>
        <v>0</v>
      </c>
      <c r="AD175" s="588">
        <f>AND(AI$55&gt;0,SUM($E175:AC175)&lt;'Summary&amp;Assumptions'!$G$32*$B175,$D175&gt;='Summary&amp;Assumptions'!$D$17,AI$47&gt;=$D175,AI$47&lt;=EDATE($D175,'Summary&amp;Assumptions'!$G$32))*$B175+AND(AI$56&lt;'Summary&amp;Assumptions'!$J$31,AI$47&gt;=$FO175,AI$47&lt;=$FP175)*(('Summary&amp;Assumptions'!$H$25*$C175)*(1+'Summary&amp;Assumptions'!$J$29)^(AI$46-1))+AND(AI$56&lt;'Summary&amp;Assumptions'!$J$31,AI$47&gt;=$FQ175,AI$47&lt;=$FR175)*(('Summary&amp;Assumptions'!$H$25*$C175)*(1+'Summary&amp;Assumptions'!$J$29)^(AI$46-1))</f>
        <v>0</v>
      </c>
      <c r="AE175" s="588">
        <f>AND(AJ$55&gt;0,SUM($E175:AD175)&lt;'Summary&amp;Assumptions'!$G$32*$B175,$D175&gt;='Summary&amp;Assumptions'!$D$17,AJ$47&gt;=$D175,AJ$47&lt;=EDATE($D175,'Summary&amp;Assumptions'!$G$32))*$B175+AND(AJ$56&lt;'Summary&amp;Assumptions'!$J$31,AJ$47&gt;=$FO175,AJ$47&lt;=$FP175)*(('Summary&amp;Assumptions'!$H$25*$C175)*(1+'Summary&amp;Assumptions'!$J$29)^(AJ$46-1))+AND(AJ$56&lt;'Summary&amp;Assumptions'!$J$31,AJ$47&gt;=$FQ175,AJ$47&lt;=$FR175)*(('Summary&amp;Assumptions'!$H$25*$C175)*(1+'Summary&amp;Assumptions'!$J$29)^(AJ$46-1))</f>
        <v>0</v>
      </c>
      <c r="AF175" s="588">
        <f>AND(AK$55&gt;0,SUM($E175:AE175)&lt;'Summary&amp;Assumptions'!$G$32*$B175,$D175&gt;='Summary&amp;Assumptions'!$D$17,AK$47&gt;=$D175,AK$47&lt;=EDATE($D175,'Summary&amp;Assumptions'!$G$32))*$B175+AND(AK$56&lt;'Summary&amp;Assumptions'!$J$31,AK$47&gt;=$FO175,AK$47&lt;=$FP175)*(('Summary&amp;Assumptions'!$H$25*$C175)*(1+'Summary&amp;Assumptions'!$J$29)^(AK$46-1))+AND(AK$56&lt;'Summary&amp;Assumptions'!$J$31,AK$47&gt;=$FQ175,AK$47&lt;=$FR175)*(('Summary&amp;Assumptions'!$H$25*$C175)*(1+'Summary&amp;Assumptions'!$J$29)^(AK$46-1))</f>
        <v>0</v>
      </c>
      <c r="AG175" s="588">
        <f>AND(AL$55&gt;0,SUM($E175:AF175)&lt;'Summary&amp;Assumptions'!$G$32*$B175,$D175&gt;='Summary&amp;Assumptions'!$D$17,AL$47&gt;=$D175,AL$47&lt;=EDATE($D175,'Summary&amp;Assumptions'!$G$32))*$B175+AND(AL$56&lt;'Summary&amp;Assumptions'!$J$31,AL$47&gt;=$FO175,AL$47&lt;=$FP175)*(('Summary&amp;Assumptions'!$H$25*$C175)*(1+'Summary&amp;Assumptions'!$J$29)^(AL$46-1))+AND(AL$56&lt;'Summary&amp;Assumptions'!$J$31,AL$47&gt;=$FQ175,AL$47&lt;=$FR175)*(('Summary&amp;Assumptions'!$H$25*$C175)*(1+'Summary&amp;Assumptions'!$J$29)^(AL$46-1))</f>
        <v>0</v>
      </c>
      <c r="AH175" s="588">
        <f>AND(AM$55&gt;0,SUM($E175:AG175)&lt;'Summary&amp;Assumptions'!$G$32*$B175,$D175&gt;='Summary&amp;Assumptions'!$D$17,AM$47&gt;=$D175,AM$47&lt;=EDATE($D175,'Summary&amp;Assumptions'!$G$32))*$B175+AND(AM$56&lt;'Summary&amp;Assumptions'!$J$31,AM$47&gt;=$FO175,AM$47&lt;=$FP175)*(('Summary&amp;Assumptions'!$H$25*$C175)*(1+'Summary&amp;Assumptions'!$J$29)^(AM$46-1))+AND(AM$56&lt;'Summary&amp;Assumptions'!$J$31,AM$47&gt;=$FQ175,AM$47&lt;=$FR175)*(('Summary&amp;Assumptions'!$H$25*$C175)*(1+'Summary&amp;Assumptions'!$J$29)^(AM$46-1))</f>
        <v>0</v>
      </c>
      <c r="AI175" s="588">
        <f>AND(AN$55&gt;0,SUM($E175:AH175)&lt;'Summary&amp;Assumptions'!$G$32*$B175,$D175&gt;='Summary&amp;Assumptions'!$D$17,AN$47&gt;=$D175,AN$47&lt;=EDATE($D175,'Summary&amp;Assumptions'!$G$32))*$B175+AND(AN$56&lt;'Summary&amp;Assumptions'!$J$31,AN$47&gt;=$FO175,AN$47&lt;=$FP175)*(('Summary&amp;Assumptions'!$H$25*$C175)*(1+'Summary&amp;Assumptions'!$J$29)^(AN$46-1))+AND(AN$56&lt;'Summary&amp;Assumptions'!$J$31,AN$47&gt;=$FQ175,AN$47&lt;=$FR175)*(('Summary&amp;Assumptions'!$H$25*$C175)*(1+'Summary&amp;Assumptions'!$J$29)^(AN$46-1))</f>
        <v>0</v>
      </c>
      <c r="AJ175" s="588">
        <f>AND(AO$55&gt;0,SUM($E175:AI175)&lt;'Summary&amp;Assumptions'!$G$32*$B175,$D175&gt;='Summary&amp;Assumptions'!$D$17,AO$47&gt;=$D175,AO$47&lt;=EDATE($D175,'Summary&amp;Assumptions'!$G$32))*$B175+AND(AO$56&lt;'Summary&amp;Assumptions'!$J$31,AO$47&gt;=$FO175,AO$47&lt;=$FP175)*(('Summary&amp;Assumptions'!$H$25*$C175)*(1+'Summary&amp;Assumptions'!$J$29)^(AO$46-1))+AND(AO$56&lt;'Summary&amp;Assumptions'!$J$31,AO$47&gt;=$FQ175,AO$47&lt;=$FR175)*(('Summary&amp;Assumptions'!$H$25*$C175)*(1+'Summary&amp;Assumptions'!$J$29)^(AO$46-1))</f>
        <v>0</v>
      </c>
      <c r="AK175" s="588">
        <f>AND(AP$55&gt;0,SUM($E175:AJ175)&lt;'Summary&amp;Assumptions'!$G$32*$B175,$D175&gt;='Summary&amp;Assumptions'!$D$17,AP$47&gt;=$D175,AP$47&lt;=EDATE($D175,'Summary&amp;Assumptions'!$G$32))*$B175+AND(AP$56&lt;'Summary&amp;Assumptions'!$J$31,AP$47&gt;=$FO175,AP$47&lt;=$FP175)*(('Summary&amp;Assumptions'!$H$25*$C175)*(1+'Summary&amp;Assumptions'!$J$29)^(AP$46-1))+AND(AP$56&lt;'Summary&amp;Assumptions'!$J$31,AP$47&gt;=$FQ175,AP$47&lt;=$FR175)*(('Summary&amp;Assumptions'!$H$25*$C175)*(1+'Summary&amp;Assumptions'!$J$29)^(AP$46-1))</f>
        <v>0</v>
      </c>
      <c r="AL175" s="588">
        <f>AND(AQ$55&gt;0,SUM($E175:AK175)&lt;'Summary&amp;Assumptions'!$G$32*$B175,$D175&gt;='Summary&amp;Assumptions'!$D$17,AQ$47&gt;=$D175,AQ$47&lt;=EDATE($D175,'Summary&amp;Assumptions'!$G$32))*$B175+AND(AQ$56&lt;'Summary&amp;Assumptions'!$J$31,AQ$47&gt;=$FO175,AQ$47&lt;=$FP175)*(('Summary&amp;Assumptions'!$H$25*$C175)*(1+'Summary&amp;Assumptions'!$J$29)^(AQ$46-1))+AND(AQ$56&lt;'Summary&amp;Assumptions'!$J$31,AQ$47&gt;=$FQ175,AQ$47&lt;=$FR175)*(('Summary&amp;Assumptions'!$H$25*$C175)*(1+'Summary&amp;Assumptions'!$J$29)^(AQ$46-1))</f>
        <v>0</v>
      </c>
      <c r="AM175" s="588">
        <f>AND(AR$55&gt;0,SUM($E175:AL175)&lt;'Summary&amp;Assumptions'!$G$32*$B175,$D175&gt;='Summary&amp;Assumptions'!$D$17,AR$47&gt;=$D175,AR$47&lt;=EDATE($D175,'Summary&amp;Assumptions'!$G$32))*$B175+AND(AR$56&lt;'Summary&amp;Assumptions'!$J$31,AR$47&gt;=$FO175,AR$47&lt;=$FP175)*(('Summary&amp;Assumptions'!$H$25*$C175)*(1+'Summary&amp;Assumptions'!$J$29)^(AR$46-1))+AND(AR$56&lt;'Summary&amp;Assumptions'!$J$31,AR$47&gt;=$FQ175,AR$47&lt;=$FR175)*(('Summary&amp;Assumptions'!$H$25*$C175)*(1+'Summary&amp;Assumptions'!$J$29)^(AR$46-1))</f>
        <v>0</v>
      </c>
      <c r="AN175" s="588">
        <f>AND(AS$55&gt;0,SUM($E175:AM175)&lt;'Summary&amp;Assumptions'!$G$32*$B175,$D175&gt;='Summary&amp;Assumptions'!$D$17,AS$47&gt;=$D175,AS$47&lt;=EDATE($D175,'Summary&amp;Assumptions'!$G$32))*$B175+AND(AS$56&lt;'Summary&amp;Assumptions'!$J$31,AS$47&gt;=$FO175,AS$47&lt;=$FP175)*(('Summary&amp;Assumptions'!$H$25*$C175)*(1+'Summary&amp;Assumptions'!$J$29)^(AS$46-1))+AND(AS$56&lt;'Summary&amp;Assumptions'!$J$31,AS$47&gt;=$FQ175,AS$47&lt;=$FR175)*(('Summary&amp;Assumptions'!$H$25*$C175)*(1+'Summary&amp;Assumptions'!$J$29)^(AS$46-1))</f>
        <v>0</v>
      </c>
      <c r="AO175" s="588">
        <f>AND(AT$55&gt;0,SUM($E175:AN175)&lt;'Summary&amp;Assumptions'!$G$32*$B175,$D175&gt;='Summary&amp;Assumptions'!$D$17,AT$47&gt;=$D175,AT$47&lt;=EDATE($D175,'Summary&amp;Assumptions'!$G$32))*$B175+AND(AT$56&lt;'Summary&amp;Assumptions'!$J$31,AT$47&gt;=$FO175,AT$47&lt;=$FP175)*(('Summary&amp;Assumptions'!$H$25*$C175)*(1+'Summary&amp;Assumptions'!$J$29)^(AT$46-1))+AND(AT$56&lt;'Summary&amp;Assumptions'!$J$31,AT$47&gt;=$FQ175,AT$47&lt;=$FR175)*(('Summary&amp;Assumptions'!$H$25*$C175)*(1+'Summary&amp;Assumptions'!$J$29)^(AT$46-1))</f>
        <v>0</v>
      </c>
      <c r="AP175" s="588">
        <f>AND(AU$55&gt;0,SUM($E175:AO175)&lt;'Summary&amp;Assumptions'!$G$32*$B175,$D175&gt;='Summary&amp;Assumptions'!$D$17,AU$47&gt;=$D175,AU$47&lt;=EDATE($D175,'Summary&amp;Assumptions'!$G$32))*$B175+AND(AU$56&lt;'Summary&amp;Assumptions'!$J$31,AU$47&gt;=$FO175,AU$47&lt;=$FP175)*(('Summary&amp;Assumptions'!$H$25*$C175)*(1+'Summary&amp;Assumptions'!$J$29)^(AU$46-1))+AND(AU$56&lt;'Summary&amp;Assumptions'!$J$31,AU$47&gt;=$FQ175,AU$47&lt;=$FR175)*(('Summary&amp;Assumptions'!$H$25*$C175)*(1+'Summary&amp;Assumptions'!$J$29)^(AU$46-1))</f>
        <v>0</v>
      </c>
      <c r="AQ175" s="588">
        <f>AND(AV$55&gt;0,SUM($E175:AP175)&lt;'Summary&amp;Assumptions'!$G$32*$B175,$D175&gt;='Summary&amp;Assumptions'!$D$17,AV$47&gt;=$D175,AV$47&lt;=EDATE($D175,'Summary&amp;Assumptions'!$G$32))*$B175+AND(AV$56&lt;'Summary&amp;Assumptions'!$J$31,AV$47&gt;=$FO175,AV$47&lt;=$FP175)*(('Summary&amp;Assumptions'!$H$25*$C175)*(1+'Summary&amp;Assumptions'!$J$29)^(AV$46-1))+AND(AV$56&lt;'Summary&amp;Assumptions'!$J$31,AV$47&gt;=$FQ175,AV$47&lt;=$FR175)*(('Summary&amp;Assumptions'!$H$25*$C175)*(1+'Summary&amp;Assumptions'!$J$29)^(AV$46-1))</f>
        <v>0</v>
      </c>
      <c r="AR175" s="588">
        <f>AND(AW$55&gt;0,SUM($E175:AQ175)&lt;'Summary&amp;Assumptions'!$G$32*$B175,$D175&gt;='Summary&amp;Assumptions'!$D$17,AW$47&gt;=$D175,AW$47&lt;=EDATE($D175,'Summary&amp;Assumptions'!$G$32))*$B175+AND(AW$56&lt;'Summary&amp;Assumptions'!$J$31,AW$47&gt;=$FO175,AW$47&lt;=$FP175)*(('Summary&amp;Assumptions'!$H$25*$C175)*(1+'Summary&amp;Assumptions'!$J$29)^(AW$46-1))+AND(AW$56&lt;'Summary&amp;Assumptions'!$J$31,AW$47&gt;=$FQ175,AW$47&lt;=$FR175)*(('Summary&amp;Assumptions'!$H$25*$C175)*(1+'Summary&amp;Assumptions'!$J$29)^(AW$46-1))</f>
        <v>0</v>
      </c>
      <c r="AS175" s="588">
        <f>AND(AX$55&gt;0,SUM($E175:AR175)&lt;'Summary&amp;Assumptions'!$G$32*$B175,$D175&gt;='Summary&amp;Assumptions'!$D$17,AX$47&gt;=$D175,AX$47&lt;=EDATE($D175,'Summary&amp;Assumptions'!$G$32))*$B175+AND(AX$56&lt;'Summary&amp;Assumptions'!$J$31,AX$47&gt;=$FO175,AX$47&lt;=$FP175)*(('Summary&amp;Assumptions'!$H$25*$C175)*(1+'Summary&amp;Assumptions'!$J$29)^(AX$46-1))+AND(AX$56&lt;'Summary&amp;Assumptions'!$J$31,AX$47&gt;=$FQ175,AX$47&lt;=$FR175)*(('Summary&amp;Assumptions'!$H$25*$C175)*(1+'Summary&amp;Assumptions'!$J$29)^(AX$46-1))</f>
        <v>0</v>
      </c>
      <c r="AT175" s="588">
        <f>AND(AY$55&gt;0,SUM($E175:AS175)&lt;'Summary&amp;Assumptions'!$G$32*$B175,$D175&gt;='Summary&amp;Assumptions'!$D$17,AY$47&gt;=$D175,AY$47&lt;=EDATE($D175,'Summary&amp;Assumptions'!$G$32))*$B175+AND(AY$56&lt;'Summary&amp;Assumptions'!$J$31,AY$47&gt;=$FO175,AY$47&lt;=$FP175)*(('Summary&amp;Assumptions'!$H$25*$C175)*(1+'Summary&amp;Assumptions'!$J$29)^(AY$46-1))+AND(AY$56&lt;'Summary&amp;Assumptions'!$J$31,AY$47&gt;=$FQ175,AY$47&lt;=$FR175)*(('Summary&amp;Assumptions'!$H$25*$C175)*(1+'Summary&amp;Assumptions'!$J$29)^(AY$46-1))</f>
        <v>0</v>
      </c>
      <c r="AU175" s="588">
        <f>AND(AZ$55&gt;0,SUM($E175:AT175)&lt;'Summary&amp;Assumptions'!$G$32*$B175,$D175&gt;='Summary&amp;Assumptions'!$D$17,AZ$47&gt;=$D175,AZ$47&lt;=EDATE($D175,'Summary&amp;Assumptions'!$G$32))*$B175+AND(AZ$56&lt;'Summary&amp;Assumptions'!$J$31,AZ$47&gt;=$FO175,AZ$47&lt;=$FP175)*(('Summary&amp;Assumptions'!$H$25*$C175)*(1+'Summary&amp;Assumptions'!$J$29)^(AZ$46-1))+AND(AZ$56&lt;'Summary&amp;Assumptions'!$J$31,AZ$47&gt;=$FQ175,AZ$47&lt;=$FR175)*(('Summary&amp;Assumptions'!$H$25*$C175)*(1+'Summary&amp;Assumptions'!$J$29)^(AZ$46-1))</f>
        <v>0</v>
      </c>
      <c r="AV175" s="588">
        <f>AND(BA$55&gt;0,SUM($E175:AU175)&lt;'Summary&amp;Assumptions'!$G$32*$B175,$D175&gt;='Summary&amp;Assumptions'!$D$17,BA$47&gt;=$D175,BA$47&lt;=EDATE($D175,'Summary&amp;Assumptions'!$G$32))*$B175+AND(BA$56&lt;'Summary&amp;Assumptions'!$J$31,BA$47&gt;=$FO175,BA$47&lt;=$FP175)*(('Summary&amp;Assumptions'!$H$25*$C175)*(1+'Summary&amp;Assumptions'!$J$29)^(BA$46-1))+AND(BA$56&lt;'Summary&amp;Assumptions'!$J$31,BA$47&gt;=$FQ175,BA$47&lt;=$FR175)*(('Summary&amp;Assumptions'!$H$25*$C175)*(1+'Summary&amp;Assumptions'!$J$29)^(BA$46-1))</f>
        <v>0</v>
      </c>
      <c r="AW175" s="588">
        <f>AND(BB$55&gt;0,SUM($E175:AV175)&lt;'Summary&amp;Assumptions'!$G$32*$B175,$D175&gt;='Summary&amp;Assumptions'!$D$17,BB$47&gt;=$D175,BB$47&lt;=EDATE($D175,'Summary&amp;Assumptions'!$G$32))*$B175+AND(BB$56&lt;'Summary&amp;Assumptions'!$J$31,BB$47&gt;=$FO175,BB$47&lt;=$FP175)*(('Summary&amp;Assumptions'!$H$25*$C175)*(1+'Summary&amp;Assumptions'!$J$29)^(BB$46-1))+AND(BB$56&lt;'Summary&amp;Assumptions'!$J$31,BB$47&gt;=$FQ175,BB$47&lt;=$FR175)*(('Summary&amp;Assumptions'!$H$25*$C175)*(1+'Summary&amp;Assumptions'!$J$29)^(BB$46-1))</f>
        <v>0</v>
      </c>
      <c r="AX175" s="588">
        <f>AND(BC$55&gt;0,SUM($E175:AW175)&lt;'Summary&amp;Assumptions'!$G$32*$B175,$D175&gt;='Summary&amp;Assumptions'!$D$17,BC$47&gt;=$D175,BC$47&lt;=EDATE($D175,'Summary&amp;Assumptions'!$G$32))*$B175+AND(BC$56&lt;'Summary&amp;Assumptions'!$J$31,BC$47&gt;=$FO175,BC$47&lt;=$FP175)*(('Summary&amp;Assumptions'!$H$25*$C175)*(1+'Summary&amp;Assumptions'!$J$29)^(BC$46-1))+AND(BC$56&lt;'Summary&amp;Assumptions'!$J$31,BC$47&gt;=$FQ175,BC$47&lt;=$FR175)*(('Summary&amp;Assumptions'!$H$25*$C175)*(1+'Summary&amp;Assumptions'!$J$29)^(BC$46-1))</f>
        <v>0</v>
      </c>
      <c r="AY175" s="588">
        <f>AND(BD$55&gt;0,SUM($E175:AX175)&lt;'Summary&amp;Assumptions'!$G$32*$B175,$D175&gt;='Summary&amp;Assumptions'!$D$17,BD$47&gt;=$D175,BD$47&lt;=EDATE($D175,'Summary&amp;Assumptions'!$G$32))*$B175+AND(BD$56&lt;'Summary&amp;Assumptions'!$J$31,BD$47&gt;=$FO175,BD$47&lt;=$FP175)*(('Summary&amp;Assumptions'!$H$25*$C175)*(1+'Summary&amp;Assumptions'!$J$29)^(BD$46-1))+AND(BD$56&lt;'Summary&amp;Assumptions'!$J$31,BD$47&gt;=$FQ175,BD$47&lt;=$FR175)*(('Summary&amp;Assumptions'!$H$25*$C175)*(1+'Summary&amp;Assumptions'!$J$29)^(BD$46-1))</f>
        <v>0</v>
      </c>
      <c r="AZ175" s="588">
        <f>AND(BE$55&gt;0,SUM($E175:AY175)&lt;'Summary&amp;Assumptions'!$G$32*$B175,$D175&gt;='Summary&amp;Assumptions'!$D$17,BE$47&gt;=$D175,BE$47&lt;=EDATE($D175,'Summary&amp;Assumptions'!$G$32))*$B175+AND(BE$56&lt;'Summary&amp;Assumptions'!$J$31,BE$47&gt;=$FO175,BE$47&lt;=$FP175)*(('Summary&amp;Assumptions'!$H$25*$C175)*(1+'Summary&amp;Assumptions'!$J$29)^(BE$46-1))+AND(BE$56&lt;'Summary&amp;Assumptions'!$J$31,BE$47&gt;=$FQ175,BE$47&lt;=$FR175)*(('Summary&amp;Assumptions'!$H$25*$C175)*(1+'Summary&amp;Assumptions'!$J$29)^(BE$46-1))</f>
        <v>0</v>
      </c>
      <c r="BA175" s="588">
        <f>AND(BF$55&gt;0,SUM($E175:AZ175)&lt;'Summary&amp;Assumptions'!$G$32*$B175,$D175&gt;='Summary&amp;Assumptions'!$D$17,BF$47&gt;=$D175,BF$47&lt;=EDATE($D175,'Summary&amp;Assumptions'!$G$32))*$B175+AND(BF$56&lt;'Summary&amp;Assumptions'!$J$31,BF$47&gt;=$FO175,BF$47&lt;=$FP175)*(('Summary&amp;Assumptions'!$H$25*$C175)*(1+'Summary&amp;Assumptions'!$J$29)^(BF$46-1))+AND(BF$56&lt;'Summary&amp;Assumptions'!$J$31,BF$47&gt;=$FQ175,BF$47&lt;=$FR175)*(('Summary&amp;Assumptions'!$H$25*$C175)*(1+'Summary&amp;Assumptions'!$J$29)^(BF$46-1))</f>
        <v>0</v>
      </c>
      <c r="BB175" s="588">
        <f>AND(BG$55&gt;0,SUM($E175:BA175)&lt;'Summary&amp;Assumptions'!$G$32*$B175,$D175&gt;='Summary&amp;Assumptions'!$D$17,BG$47&gt;=$D175,BG$47&lt;=EDATE($D175,'Summary&amp;Assumptions'!$G$32))*$B175+AND(BG$56&lt;'Summary&amp;Assumptions'!$J$31,BG$47&gt;=$FO175,BG$47&lt;=$FP175)*(('Summary&amp;Assumptions'!$H$25*$C175)*(1+'Summary&amp;Assumptions'!$J$29)^(BG$46-1))+AND(BG$56&lt;'Summary&amp;Assumptions'!$J$31,BG$47&gt;=$FQ175,BG$47&lt;=$FR175)*(('Summary&amp;Assumptions'!$H$25*$C175)*(1+'Summary&amp;Assumptions'!$J$29)^(BG$46-1))</f>
        <v>0</v>
      </c>
      <c r="BC175" s="588">
        <f>AND(BH$55&gt;0,SUM($E175:BB175)&lt;'Summary&amp;Assumptions'!$G$32*$B175,$D175&gt;='Summary&amp;Assumptions'!$D$17,BH$47&gt;=$D175,BH$47&lt;=EDATE($D175,'Summary&amp;Assumptions'!$G$32))*$B175+AND(BH$56&lt;'Summary&amp;Assumptions'!$J$31,BH$47&gt;=$FO175,BH$47&lt;=$FP175)*(('Summary&amp;Assumptions'!$H$25*$C175)*(1+'Summary&amp;Assumptions'!$J$29)^(BH$46-1))+AND(BH$56&lt;'Summary&amp;Assumptions'!$J$31,BH$47&gt;=$FQ175,BH$47&lt;=$FR175)*(('Summary&amp;Assumptions'!$H$25*$C175)*(1+'Summary&amp;Assumptions'!$J$29)^(BH$46-1))</f>
        <v>0</v>
      </c>
      <c r="BD175" s="588">
        <f>AND(BI$55&gt;0,SUM($E175:BC175)&lt;'Summary&amp;Assumptions'!$G$32*$B175,$D175&gt;='Summary&amp;Assumptions'!$D$17,BI$47&gt;=$D175,BI$47&lt;=EDATE($D175,'Summary&amp;Assumptions'!$G$32))*$B175+AND(BI$56&lt;'Summary&amp;Assumptions'!$J$31,BI$47&gt;=$FO175,BI$47&lt;=$FP175)*(('Summary&amp;Assumptions'!$H$25*$C175)*(1+'Summary&amp;Assumptions'!$J$29)^(BI$46-1))+AND(BI$56&lt;'Summary&amp;Assumptions'!$J$31,BI$47&gt;=$FQ175,BI$47&lt;=$FR175)*(('Summary&amp;Assumptions'!$H$25*$C175)*(1+'Summary&amp;Assumptions'!$J$29)^(BI$46-1))</f>
        <v>0</v>
      </c>
      <c r="BE175" s="588">
        <f>AND(BJ$55&gt;0,SUM($E175:BD175)&lt;'Summary&amp;Assumptions'!$G$32*$B175,$D175&gt;='Summary&amp;Assumptions'!$D$17,BJ$47&gt;=$D175,BJ$47&lt;=EDATE($D175,'Summary&amp;Assumptions'!$G$32))*$B175+AND(BJ$56&lt;'Summary&amp;Assumptions'!$J$31,BJ$47&gt;=$FO175,BJ$47&lt;=$FP175)*(('Summary&amp;Assumptions'!$H$25*$C175)*(1+'Summary&amp;Assumptions'!$J$29)^(BJ$46-1))+AND(BJ$56&lt;'Summary&amp;Assumptions'!$J$31,BJ$47&gt;=$FQ175,BJ$47&lt;=$FR175)*(('Summary&amp;Assumptions'!$H$25*$C175)*(1+'Summary&amp;Assumptions'!$J$29)^(BJ$46-1))</f>
        <v>0</v>
      </c>
      <c r="BF175" s="588">
        <f>AND(BK$55&gt;0,SUM($E175:BE175)&lt;'Summary&amp;Assumptions'!$G$32*$B175,$D175&gt;='Summary&amp;Assumptions'!$D$17,BK$47&gt;=$D175,BK$47&lt;=EDATE($D175,'Summary&amp;Assumptions'!$G$32))*$B175+AND(BK$56&lt;'Summary&amp;Assumptions'!$J$31,BK$47&gt;=$FO175,BK$47&lt;=$FP175)*(('Summary&amp;Assumptions'!$H$25*$C175)*(1+'Summary&amp;Assumptions'!$J$29)^(BK$46-1))+AND(BK$56&lt;'Summary&amp;Assumptions'!$J$31,BK$47&gt;=$FQ175,BK$47&lt;=$FR175)*(('Summary&amp;Assumptions'!$H$25*$C175)*(1+'Summary&amp;Assumptions'!$J$29)^(BK$46-1))</f>
        <v>0</v>
      </c>
      <c r="BG175" s="588">
        <f>AND(BL$55&gt;0,SUM($E175:BF175)&lt;'Summary&amp;Assumptions'!$G$32*$B175,$D175&gt;='Summary&amp;Assumptions'!$D$17,BL$47&gt;=$D175,BL$47&lt;=EDATE($D175,'Summary&amp;Assumptions'!$G$32))*$B175+AND(BL$56&lt;'Summary&amp;Assumptions'!$J$31,BL$47&gt;=$FO175,BL$47&lt;=$FP175)*(('Summary&amp;Assumptions'!$H$25*$C175)*(1+'Summary&amp;Assumptions'!$J$29)^(BL$46-1))+AND(BL$56&lt;'Summary&amp;Assumptions'!$J$31,BL$47&gt;=$FQ175,BL$47&lt;=$FR175)*(('Summary&amp;Assumptions'!$H$25*$C175)*(1+'Summary&amp;Assumptions'!$J$29)^(BL$46-1))</f>
        <v>0</v>
      </c>
      <c r="BH175" s="588">
        <f>AND(BM$55&gt;0,SUM($E175:BG175)&lt;'Summary&amp;Assumptions'!$G$32*$B175,$D175&gt;='Summary&amp;Assumptions'!$D$17,BM$47&gt;=$D175,BM$47&lt;=EDATE($D175,'Summary&amp;Assumptions'!$G$32))*$B175+AND(BM$56&lt;'Summary&amp;Assumptions'!$J$31,BM$47&gt;=$FO175,BM$47&lt;=$FP175)*(('Summary&amp;Assumptions'!$H$25*$C175)*(1+'Summary&amp;Assumptions'!$J$29)^(BM$46-1))+AND(BM$56&lt;'Summary&amp;Assumptions'!$J$31,BM$47&gt;=$FQ175,BM$47&lt;=$FR175)*(('Summary&amp;Assumptions'!$H$25*$C175)*(1+'Summary&amp;Assumptions'!$J$29)^(BM$46-1))</f>
        <v>0</v>
      </c>
      <c r="BI175" s="588">
        <f>AND(BN$55&gt;0,SUM($E175:BH175)&lt;'Summary&amp;Assumptions'!$G$32*$B175,$D175&gt;='Summary&amp;Assumptions'!$D$17,BN$47&gt;=$D175,BN$47&lt;=EDATE($D175,'Summary&amp;Assumptions'!$G$32))*$B175+AND(BN$56&lt;'Summary&amp;Assumptions'!$J$31,BN$47&gt;=$FO175,BN$47&lt;=$FP175)*(('Summary&amp;Assumptions'!$H$25*$C175)*(1+'Summary&amp;Assumptions'!$J$29)^(BN$46-1))+AND(BN$56&lt;'Summary&amp;Assumptions'!$J$31,BN$47&gt;=$FQ175,BN$47&lt;=$FR175)*(('Summary&amp;Assumptions'!$H$25*$C175)*(1+'Summary&amp;Assumptions'!$J$29)^(BN$46-1))</f>
        <v>0</v>
      </c>
      <c r="BJ175" s="588">
        <f>AND(BO$55&gt;0,SUM($E175:BI175)&lt;'Summary&amp;Assumptions'!$G$32*$B175,$D175&gt;='Summary&amp;Assumptions'!$D$17,BO$47&gt;=$D175,BO$47&lt;=EDATE($D175,'Summary&amp;Assumptions'!$G$32))*$B175+AND(BO$56&lt;'Summary&amp;Assumptions'!$J$31,BO$47&gt;=$FO175,BO$47&lt;=$FP175)*(('Summary&amp;Assumptions'!$H$25*$C175)*(1+'Summary&amp;Assumptions'!$J$29)^(BO$46-1))+AND(BO$56&lt;'Summary&amp;Assumptions'!$J$31,BO$47&gt;=$FQ175,BO$47&lt;=$FR175)*(('Summary&amp;Assumptions'!$H$25*$C175)*(1+'Summary&amp;Assumptions'!$J$29)^(BO$46-1))</f>
        <v>0</v>
      </c>
      <c r="BK175" s="588">
        <f>AND(BP$55&gt;0,SUM($E175:BJ175)&lt;'Summary&amp;Assumptions'!$G$32*$B175,$D175&gt;='Summary&amp;Assumptions'!$D$17,BP$47&gt;=$D175,BP$47&lt;=EDATE($D175,'Summary&amp;Assumptions'!$G$32))*$B175+AND(BP$56&lt;'Summary&amp;Assumptions'!$J$31,BP$47&gt;=$FO175,BP$47&lt;=$FP175)*(('Summary&amp;Assumptions'!$H$25*$C175)*(1+'Summary&amp;Assumptions'!$J$29)^(BP$46-1))+AND(BP$56&lt;'Summary&amp;Assumptions'!$J$31,BP$47&gt;=$FQ175,BP$47&lt;=$FR175)*(('Summary&amp;Assumptions'!$H$25*$C175)*(1+'Summary&amp;Assumptions'!$J$29)^(BP$46-1))</f>
        <v>0</v>
      </c>
      <c r="BL175" s="588">
        <f>AND(BQ$55&gt;0,SUM($E175:BK175)&lt;'Summary&amp;Assumptions'!$G$32*$B175,$D175&gt;='Summary&amp;Assumptions'!$D$17,BQ$47&gt;=$D175,BQ$47&lt;=EDATE($D175,'Summary&amp;Assumptions'!$G$32))*$B175+AND(BQ$56&lt;'Summary&amp;Assumptions'!$J$31,BQ$47&gt;=$FO175,BQ$47&lt;=$FP175)*(('Summary&amp;Assumptions'!$H$25*$C175)*(1+'Summary&amp;Assumptions'!$J$29)^(BQ$46-1))+AND(BQ$56&lt;'Summary&amp;Assumptions'!$J$31,BQ$47&gt;=$FQ175,BQ$47&lt;=$FR175)*(('Summary&amp;Assumptions'!$H$25*$C175)*(1+'Summary&amp;Assumptions'!$J$29)^(BQ$46-1))</f>
        <v>0</v>
      </c>
      <c r="BM175" s="588">
        <f>AND(BR$55&gt;0,SUM($E175:BL175)&lt;'Summary&amp;Assumptions'!$G$32*$B175,$D175&gt;='Summary&amp;Assumptions'!$D$17,BR$47&gt;=$D175,BR$47&lt;=EDATE($D175,'Summary&amp;Assumptions'!$G$32))*$B175+AND(BR$56&lt;'Summary&amp;Assumptions'!$J$31,BR$47&gt;=$FO175,BR$47&lt;=$FP175)*(('Summary&amp;Assumptions'!$H$25*$C175)*(1+'Summary&amp;Assumptions'!$J$29)^(BR$46-1))+AND(BR$56&lt;'Summary&amp;Assumptions'!$J$31,BR$47&gt;=$FQ175,BR$47&lt;=$FR175)*(('Summary&amp;Assumptions'!$H$25*$C175)*(1+'Summary&amp;Assumptions'!$J$29)^(BR$46-1))</f>
        <v>0</v>
      </c>
      <c r="BN175" s="588">
        <f>AND(BS$55&gt;0,SUM($E175:BM175)&lt;'Summary&amp;Assumptions'!$G$32*$B175,$D175&gt;='Summary&amp;Assumptions'!$D$17,BS$47&gt;=$D175,BS$47&lt;=EDATE($D175,'Summary&amp;Assumptions'!$G$32))*$B175+AND(BS$56&lt;'Summary&amp;Assumptions'!$J$31,BS$47&gt;=$FO175,BS$47&lt;=$FP175)*(('Summary&amp;Assumptions'!$H$25*$C175)*(1+'Summary&amp;Assumptions'!$J$29)^(BS$46-1))+AND(BS$56&lt;'Summary&amp;Assumptions'!$J$31,BS$47&gt;=$FQ175,BS$47&lt;=$FR175)*(('Summary&amp;Assumptions'!$H$25*$C175)*(1+'Summary&amp;Assumptions'!$J$29)^(BS$46-1))</f>
        <v>0</v>
      </c>
      <c r="BO175" s="588">
        <f>AND(BT$55&gt;0,SUM($E175:BN175)&lt;'Summary&amp;Assumptions'!$G$32*$B175,$D175&gt;='Summary&amp;Assumptions'!$D$17,BT$47&gt;=$D175,BT$47&lt;=EDATE($D175,'Summary&amp;Assumptions'!$G$32))*$B175+AND(BT$56&lt;'Summary&amp;Assumptions'!$J$31,BT$47&gt;=$FO175,BT$47&lt;=$FP175)*(('Summary&amp;Assumptions'!$H$25*$C175)*(1+'Summary&amp;Assumptions'!$J$29)^(BT$46-1))+AND(BT$56&lt;'Summary&amp;Assumptions'!$J$31,BT$47&gt;=$FQ175,BT$47&lt;=$FR175)*(('Summary&amp;Assumptions'!$H$25*$C175)*(1+'Summary&amp;Assumptions'!$J$29)^(BT$46-1))</f>
        <v>0</v>
      </c>
      <c r="BP175" s="588">
        <f>AND(BU$55&gt;0,SUM($E175:BO175)&lt;'Summary&amp;Assumptions'!$G$32*$B175,$D175&gt;='Summary&amp;Assumptions'!$D$17,BU$47&gt;=$D175,BU$47&lt;=EDATE($D175,'Summary&amp;Assumptions'!$G$32))*$B175+AND(BU$56&lt;'Summary&amp;Assumptions'!$J$31,BU$47&gt;=$FO175,BU$47&lt;=$FP175)*(('Summary&amp;Assumptions'!$H$25*$C175)*(1+'Summary&amp;Assumptions'!$J$29)^(BU$46-1))+AND(BU$56&lt;'Summary&amp;Assumptions'!$J$31,BU$47&gt;=$FQ175,BU$47&lt;=$FR175)*(('Summary&amp;Assumptions'!$H$25*$C175)*(1+'Summary&amp;Assumptions'!$J$29)^(BU$46-1))</f>
        <v>0</v>
      </c>
      <c r="BQ175" s="588">
        <f>AND(BV$55&gt;0,SUM($E175:BP175)&lt;'Summary&amp;Assumptions'!$G$32*$B175,$D175&gt;='Summary&amp;Assumptions'!$D$17,BV$47&gt;=$D175,BV$47&lt;=EDATE($D175,'Summary&amp;Assumptions'!$G$32))*$B175+AND(BV$56&lt;'Summary&amp;Assumptions'!$J$31,BV$47&gt;=$FO175,BV$47&lt;=$FP175)*(('Summary&amp;Assumptions'!$H$25*$C175)*(1+'Summary&amp;Assumptions'!$J$29)^(BV$46-1))+AND(BV$56&lt;'Summary&amp;Assumptions'!$J$31,BV$47&gt;=$FQ175,BV$47&lt;=$FR175)*(('Summary&amp;Assumptions'!$H$25*$C175)*(1+'Summary&amp;Assumptions'!$J$29)^(BV$46-1))</f>
        <v>0</v>
      </c>
      <c r="BR175" s="588">
        <f>AND(BW$55&gt;0,SUM($E175:BQ175)&lt;'Summary&amp;Assumptions'!$G$32*$B175,$D175&gt;='Summary&amp;Assumptions'!$D$17,BW$47&gt;=$D175,BW$47&lt;=EDATE($D175,'Summary&amp;Assumptions'!$G$32))*$B175+AND(BW$56&lt;'Summary&amp;Assumptions'!$J$31,BW$47&gt;=$FO175,BW$47&lt;=$FP175)*(('Summary&amp;Assumptions'!$H$25*$C175)*(1+'Summary&amp;Assumptions'!$J$29)^(BW$46-1))+AND(BW$56&lt;'Summary&amp;Assumptions'!$J$31,BW$47&gt;=$FQ175,BW$47&lt;=$FR175)*(('Summary&amp;Assumptions'!$H$25*$C175)*(1+'Summary&amp;Assumptions'!$J$29)^(BW$46-1))</f>
        <v>0</v>
      </c>
      <c r="BS175" s="588">
        <f>AND(BX$55&gt;0,SUM($E175:BR175)&lt;'Summary&amp;Assumptions'!$G$32*$B175,$D175&gt;='Summary&amp;Assumptions'!$D$17,BX$47&gt;=$D175,BX$47&lt;=EDATE($D175,'Summary&amp;Assumptions'!$G$32))*$B175+AND(BX$56&lt;'Summary&amp;Assumptions'!$J$31,BX$47&gt;=$FO175,BX$47&lt;=$FP175)*(('Summary&amp;Assumptions'!$H$25*$C175)*(1+'Summary&amp;Assumptions'!$J$29)^(BX$46-1))+AND(BX$56&lt;'Summary&amp;Assumptions'!$J$31,BX$47&gt;=$FQ175,BX$47&lt;=$FR175)*(('Summary&amp;Assumptions'!$H$25*$C175)*(1+'Summary&amp;Assumptions'!$J$29)^(BX$46-1))</f>
        <v>0</v>
      </c>
      <c r="BT175" s="588">
        <f>AND(BY$55&gt;0,SUM($E175:BS175)&lt;'Summary&amp;Assumptions'!$G$32*$B175,$D175&gt;='Summary&amp;Assumptions'!$D$17,BY$47&gt;=$D175,BY$47&lt;=EDATE($D175,'Summary&amp;Assumptions'!$G$32))*$B175+AND(BY$56&lt;'Summary&amp;Assumptions'!$J$31,BY$47&gt;=$FO175,BY$47&lt;=$FP175)*(('Summary&amp;Assumptions'!$H$25*$C175)*(1+'Summary&amp;Assumptions'!$J$29)^(BY$46-1))+AND(BY$56&lt;'Summary&amp;Assumptions'!$J$31,BY$47&gt;=$FQ175,BY$47&lt;=$FR175)*(('Summary&amp;Assumptions'!$H$25*$C175)*(1+'Summary&amp;Assumptions'!$J$29)^(BY$46-1))</f>
        <v>0</v>
      </c>
      <c r="BU175" s="588">
        <f>AND(BZ$55&gt;0,SUM($E175:BT175)&lt;'Summary&amp;Assumptions'!$G$32*$B175,$D175&gt;='Summary&amp;Assumptions'!$D$17,BZ$47&gt;=$D175,BZ$47&lt;=EDATE($D175,'Summary&amp;Assumptions'!$G$32))*$B175+AND(BZ$56&lt;'Summary&amp;Assumptions'!$J$31,BZ$47&gt;=$FO175,BZ$47&lt;=$FP175)*(('Summary&amp;Assumptions'!$H$25*$C175)*(1+'Summary&amp;Assumptions'!$J$29)^(BZ$46-1))+AND(BZ$56&lt;'Summary&amp;Assumptions'!$J$31,BZ$47&gt;=$FQ175,BZ$47&lt;=$FR175)*(('Summary&amp;Assumptions'!$H$25*$C175)*(1+'Summary&amp;Assumptions'!$J$29)^(BZ$46-1))</f>
        <v>0</v>
      </c>
      <c r="BV175" s="588">
        <f>AND(CA$55&gt;0,SUM($E175:BU175)&lt;'Summary&amp;Assumptions'!$G$32*$B175,$D175&gt;='Summary&amp;Assumptions'!$D$17,CA$47&gt;=$D175,CA$47&lt;=EDATE($D175,'Summary&amp;Assumptions'!$G$32))*$B175+AND(CA$56&lt;'Summary&amp;Assumptions'!$J$31,CA$47&gt;=$FO175,CA$47&lt;=$FP175)*(('Summary&amp;Assumptions'!$H$25*$C175)*(1+'Summary&amp;Assumptions'!$J$29)^(CA$46-1))+AND(CA$56&lt;'Summary&amp;Assumptions'!$J$31,CA$47&gt;=$FQ175,CA$47&lt;=$FR175)*(('Summary&amp;Assumptions'!$H$25*$C175)*(1+'Summary&amp;Assumptions'!$J$29)^(CA$46-1))</f>
        <v>0</v>
      </c>
      <c r="BW175" s="588">
        <f>AND(CB$55&gt;0,SUM($E175:BV175)&lt;'Summary&amp;Assumptions'!$G$32*$B175,$D175&gt;='Summary&amp;Assumptions'!$D$17,CB$47&gt;=$D175,CB$47&lt;=EDATE($D175,'Summary&amp;Assumptions'!$G$32))*$B175+AND(CB$56&lt;'Summary&amp;Assumptions'!$J$31,CB$47&gt;=$FO175,CB$47&lt;=$FP175)*(('Summary&amp;Assumptions'!$H$25*$C175)*(1+'Summary&amp;Assumptions'!$J$29)^(CB$46-1))+AND(CB$56&lt;'Summary&amp;Assumptions'!$J$31,CB$47&gt;=$FQ175,CB$47&lt;=$FR175)*(('Summary&amp;Assumptions'!$H$25*$C175)*(1+'Summary&amp;Assumptions'!$J$29)^(CB$46-1))</f>
        <v>0</v>
      </c>
      <c r="BX175" s="588">
        <f>AND(CC$55&gt;0,SUM($E175:BW175)&lt;'Summary&amp;Assumptions'!$G$32*$B175,$D175&gt;='Summary&amp;Assumptions'!$D$17,CC$47&gt;=$D175,CC$47&lt;=EDATE($D175,'Summary&amp;Assumptions'!$G$32))*$B175+AND(CC$56&lt;'Summary&amp;Assumptions'!$J$31,CC$47&gt;=$FO175,CC$47&lt;=$FP175)*(('Summary&amp;Assumptions'!$H$25*$C175)*(1+'Summary&amp;Assumptions'!$J$29)^(CC$46-1))+AND(CC$56&lt;'Summary&amp;Assumptions'!$J$31,CC$47&gt;=$FQ175,CC$47&lt;=$FR175)*(('Summary&amp;Assumptions'!$H$25*$C175)*(1+'Summary&amp;Assumptions'!$J$29)^(CC$46-1))</f>
        <v>0</v>
      </c>
      <c r="BY175" s="588">
        <f>AND(CD$55&gt;0,SUM($E175:BX175)&lt;'Summary&amp;Assumptions'!$G$32*$B175,$D175&gt;='Summary&amp;Assumptions'!$D$17,CD$47&gt;=$D175,CD$47&lt;=EDATE($D175,'Summary&amp;Assumptions'!$G$32))*$B175+AND(CD$56&lt;'Summary&amp;Assumptions'!$J$31,CD$47&gt;=$FO175,CD$47&lt;=$FP175)*(('Summary&amp;Assumptions'!$H$25*$C175)*(1+'Summary&amp;Assumptions'!$J$29)^(CD$46-1))+AND(CD$56&lt;'Summary&amp;Assumptions'!$J$31,CD$47&gt;=$FQ175,CD$47&lt;=$FR175)*(('Summary&amp;Assumptions'!$H$25*$C175)*(1+'Summary&amp;Assumptions'!$J$29)^(CD$46-1))</f>
        <v>0</v>
      </c>
      <c r="BZ175" s="588">
        <f>AND(CE$55&gt;0,SUM($E175:BY175)&lt;'Summary&amp;Assumptions'!$G$32*$B175,$D175&gt;='Summary&amp;Assumptions'!$D$17,CE$47&gt;=$D175,CE$47&lt;=EDATE($D175,'Summary&amp;Assumptions'!$G$32))*$B175+AND(CE$56&lt;'Summary&amp;Assumptions'!$J$31,CE$47&gt;=$FO175,CE$47&lt;=$FP175)*(('Summary&amp;Assumptions'!$H$25*$C175)*(1+'Summary&amp;Assumptions'!$J$29)^(CE$46-1))+AND(CE$56&lt;'Summary&amp;Assumptions'!$J$31,CE$47&gt;=$FQ175,CE$47&lt;=$FR175)*(('Summary&amp;Assumptions'!$H$25*$C175)*(1+'Summary&amp;Assumptions'!$J$29)^(CE$46-1))</f>
        <v>0</v>
      </c>
      <c r="CA175" s="588">
        <f>AND(CF$55&gt;0,SUM($E175:BZ175)&lt;'Summary&amp;Assumptions'!$G$32*$B175,$D175&gt;='Summary&amp;Assumptions'!$D$17,CF$47&gt;=$D175,CF$47&lt;=EDATE($D175,'Summary&amp;Assumptions'!$G$32))*$B175+AND(CF$56&lt;'Summary&amp;Assumptions'!$J$31,CF$47&gt;=$FO175,CF$47&lt;=$FP175)*(('Summary&amp;Assumptions'!$H$25*$C175)*(1+'Summary&amp;Assumptions'!$J$29)^(CF$46-1))+AND(CF$56&lt;'Summary&amp;Assumptions'!$J$31,CF$47&gt;=$FQ175,CF$47&lt;=$FR175)*(('Summary&amp;Assumptions'!$H$25*$C175)*(1+'Summary&amp;Assumptions'!$J$29)^(CF$46-1))</f>
        <v>0</v>
      </c>
      <c r="CB175" s="588">
        <f>AND(CG$55&gt;0,SUM($E175:CA175)&lt;'Summary&amp;Assumptions'!$G$32*$B175,$D175&gt;='Summary&amp;Assumptions'!$D$17,CG$47&gt;=$D175,CG$47&lt;=EDATE($D175,'Summary&amp;Assumptions'!$G$32))*$B175+AND(CG$56&lt;'Summary&amp;Assumptions'!$J$31,CG$47&gt;=$FO175,CG$47&lt;=$FP175)*(('Summary&amp;Assumptions'!$H$25*$C175)*(1+'Summary&amp;Assumptions'!$J$29)^(CG$46-1))+AND(CG$56&lt;'Summary&amp;Assumptions'!$J$31,CG$47&gt;=$FQ175,CG$47&lt;=$FR175)*(('Summary&amp;Assumptions'!$H$25*$C175)*(1+'Summary&amp;Assumptions'!$J$29)^(CG$46-1))</f>
        <v>0</v>
      </c>
      <c r="CC175" s="588">
        <f>AND(CH$55&gt;0,SUM($E175:CB175)&lt;'Summary&amp;Assumptions'!$G$32*$B175,$D175&gt;='Summary&amp;Assumptions'!$D$17,CH$47&gt;=$D175,CH$47&lt;=EDATE($D175,'Summary&amp;Assumptions'!$G$32))*$B175+AND(CH$56&lt;'Summary&amp;Assumptions'!$J$31,CH$47&gt;=$FO175,CH$47&lt;=$FP175)*(('Summary&amp;Assumptions'!$H$25*$C175)*(1+'Summary&amp;Assumptions'!$J$29)^(CH$46-1))+AND(CH$56&lt;'Summary&amp;Assumptions'!$J$31,CH$47&gt;=$FQ175,CH$47&lt;=$FR175)*(('Summary&amp;Assumptions'!$H$25*$C175)*(1+'Summary&amp;Assumptions'!$J$29)^(CH$46-1))</f>
        <v>0</v>
      </c>
      <c r="CD175" s="588">
        <f>AND(CI$55&gt;0,SUM($E175:CC175)&lt;'Summary&amp;Assumptions'!$G$32*$B175,$D175&gt;='Summary&amp;Assumptions'!$D$17,CI$47&gt;=$D175,CI$47&lt;=EDATE($D175,'Summary&amp;Assumptions'!$G$32))*$B175+AND(CI$56&lt;'Summary&amp;Assumptions'!$J$31,CI$47&gt;=$FO175,CI$47&lt;=$FP175)*(('Summary&amp;Assumptions'!$H$25*$C175)*(1+'Summary&amp;Assumptions'!$J$29)^(CI$46-1))+AND(CI$56&lt;'Summary&amp;Assumptions'!$J$31,CI$47&gt;=$FQ175,CI$47&lt;=$FR175)*(('Summary&amp;Assumptions'!$H$25*$C175)*(1+'Summary&amp;Assumptions'!$J$29)^(CI$46-1))</f>
        <v>0</v>
      </c>
      <c r="CE175" s="588">
        <f>AND(CJ$55&gt;0,SUM($E175:CD175)&lt;'Summary&amp;Assumptions'!$G$32*$B175,$D175&gt;='Summary&amp;Assumptions'!$D$17,CJ$47&gt;=$D175,CJ$47&lt;=EDATE($D175,'Summary&amp;Assumptions'!$G$32))*$B175+AND(CJ$56&lt;'Summary&amp;Assumptions'!$J$31,CJ$47&gt;=$FO175,CJ$47&lt;=$FP175)*(('Summary&amp;Assumptions'!$H$25*$C175)*(1+'Summary&amp;Assumptions'!$J$29)^(CJ$46-1))+AND(CJ$56&lt;'Summary&amp;Assumptions'!$J$31,CJ$47&gt;=$FQ175,CJ$47&lt;=$FR175)*(('Summary&amp;Assumptions'!$H$25*$C175)*(1+'Summary&amp;Assumptions'!$J$29)^(CJ$46-1))</f>
        <v>0</v>
      </c>
      <c r="CF175" s="588">
        <f>AND(CK$55&gt;0,SUM($E175:CE175)&lt;'Summary&amp;Assumptions'!$G$32*$B175,$D175&gt;='Summary&amp;Assumptions'!$D$17,CK$47&gt;=$D175,CK$47&lt;=EDATE($D175,'Summary&amp;Assumptions'!$G$32))*$B175+AND(CK$56&lt;'Summary&amp;Assumptions'!$J$31,CK$47&gt;=$FO175,CK$47&lt;=$FP175)*(('Summary&amp;Assumptions'!$H$25*$C175)*(1+'Summary&amp;Assumptions'!$J$29)^(CK$46-1))+AND(CK$56&lt;'Summary&amp;Assumptions'!$J$31,CK$47&gt;=$FQ175,CK$47&lt;=$FR175)*(('Summary&amp;Assumptions'!$H$25*$C175)*(1+'Summary&amp;Assumptions'!$J$29)^(CK$46-1))</f>
        <v>0</v>
      </c>
      <c r="CG175" s="588">
        <f>AND(CL$55&gt;0,SUM($E175:CF175)&lt;'Summary&amp;Assumptions'!$G$32*$B175,$D175&gt;='Summary&amp;Assumptions'!$D$17,CL$47&gt;=$D175,CL$47&lt;=EDATE($D175,'Summary&amp;Assumptions'!$G$32))*$B175+AND(CL$56&lt;'Summary&amp;Assumptions'!$J$31,CL$47&gt;=$FO175,CL$47&lt;=$FP175)*(('Summary&amp;Assumptions'!$H$25*$C175)*(1+'Summary&amp;Assumptions'!$J$29)^(CL$46-1))+AND(CL$56&lt;'Summary&amp;Assumptions'!$J$31,CL$47&gt;=$FQ175,CL$47&lt;=$FR175)*(('Summary&amp;Assumptions'!$H$25*$C175)*(1+'Summary&amp;Assumptions'!$J$29)^(CL$46-1))</f>
        <v>0</v>
      </c>
      <c r="CH175" s="588">
        <f>AND(CM$55&gt;0,SUM($E175:CG175)&lt;'Summary&amp;Assumptions'!$G$32*$B175,$D175&gt;='Summary&amp;Assumptions'!$D$17,CM$47&gt;=$D175,CM$47&lt;=EDATE($D175,'Summary&amp;Assumptions'!$G$32))*$B175+AND(CM$56&lt;'Summary&amp;Assumptions'!$J$31,CM$47&gt;=$FO175,CM$47&lt;=$FP175)*(('Summary&amp;Assumptions'!$H$25*$C175)*(1+'Summary&amp;Assumptions'!$J$29)^(CM$46-1))+AND(CM$56&lt;'Summary&amp;Assumptions'!$J$31,CM$47&gt;=$FQ175,CM$47&lt;=$FR175)*(('Summary&amp;Assumptions'!$H$25*$C175)*(1+'Summary&amp;Assumptions'!$J$29)^(CM$46-1))</f>
        <v>0</v>
      </c>
      <c r="CI175" s="588">
        <f>AND(CN$55&gt;0,SUM($E175:CH175)&lt;'Summary&amp;Assumptions'!$G$32*$B175,$D175&gt;='Summary&amp;Assumptions'!$D$17,CN$47&gt;=$D175,CN$47&lt;=EDATE($D175,'Summary&amp;Assumptions'!$G$32))*$B175+AND(CN$56&lt;'Summary&amp;Assumptions'!$J$31,CN$47&gt;=$FO175,CN$47&lt;=$FP175)*(('Summary&amp;Assumptions'!$H$25*$C175)*(1+'Summary&amp;Assumptions'!$J$29)^(CN$46-1))+AND(CN$56&lt;'Summary&amp;Assumptions'!$J$31,CN$47&gt;=$FQ175,CN$47&lt;=$FR175)*(('Summary&amp;Assumptions'!$H$25*$C175)*(1+'Summary&amp;Assumptions'!$J$29)^(CN$46-1))</f>
        <v>0</v>
      </c>
      <c r="CJ175" s="588">
        <f>AND(CO$55&gt;0,SUM($E175:CI175)&lt;'Summary&amp;Assumptions'!$G$32*$B175,$D175&gt;='Summary&amp;Assumptions'!$D$17,CO$47&gt;=$D175,CO$47&lt;=EDATE($D175,'Summary&amp;Assumptions'!$G$32))*$B175+AND(CO$56&lt;'Summary&amp;Assumptions'!$J$31,CO$47&gt;=$FO175,CO$47&lt;=$FP175)*(('Summary&amp;Assumptions'!$H$25*$C175)*(1+'Summary&amp;Assumptions'!$J$29)^(CO$46-1))+AND(CO$56&lt;'Summary&amp;Assumptions'!$J$31,CO$47&gt;=$FQ175,CO$47&lt;=$FR175)*(('Summary&amp;Assumptions'!$H$25*$C175)*(1+'Summary&amp;Assumptions'!$J$29)^(CO$46-1))</f>
        <v>0</v>
      </c>
      <c r="CK175" s="588">
        <f>AND(CP$55&gt;0,SUM($E175:CJ175)&lt;'Summary&amp;Assumptions'!$G$32*$B175,$D175&gt;='Summary&amp;Assumptions'!$D$17,CP$47&gt;=$D175,CP$47&lt;=EDATE($D175,'Summary&amp;Assumptions'!$G$32))*$B175+AND(CP$56&lt;'Summary&amp;Assumptions'!$J$31,CP$47&gt;=$FO175,CP$47&lt;=$FP175)*(('Summary&amp;Assumptions'!$H$25*$C175)*(1+'Summary&amp;Assumptions'!$J$29)^(CP$46-1))+AND(CP$56&lt;'Summary&amp;Assumptions'!$J$31,CP$47&gt;=$FQ175,CP$47&lt;=$FR175)*(('Summary&amp;Assumptions'!$H$25*$C175)*(1+'Summary&amp;Assumptions'!$J$29)^(CP$46-1))</f>
        <v>0</v>
      </c>
      <c r="CL175" s="588">
        <f>AND(CQ$55&gt;0,SUM($E175:CK175)&lt;'Summary&amp;Assumptions'!$G$32*$B175,$D175&gt;='Summary&amp;Assumptions'!$D$17,CQ$47&gt;=$D175,CQ$47&lt;=EDATE($D175,'Summary&amp;Assumptions'!$G$32))*$B175+AND(CQ$56&lt;'Summary&amp;Assumptions'!$J$31,CQ$47&gt;=$FO175,CQ$47&lt;=$FP175)*(('Summary&amp;Assumptions'!$H$25*$C175)*(1+'Summary&amp;Assumptions'!$J$29)^(CQ$46-1))+AND(CQ$56&lt;'Summary&amp;Assumptions'!$J$31,CQ$47&gt;=$FQ175,CQ$47&lt;=$FR175)*(('Summary&amp;Assumptions'!$H$25*$C175)*(1+'Summary&amp;Assumptions'!$J$29)^(CQ$46-1))</f>
        <v>0</v>
      </c>
      <c r="CM175" s="588">
        <f>AND(CR$55&gt;0,SUM($E175:CL175)&lt;'Summary&amp;Assumptions'!$G$32*$B175,$D175&gt;='Summary&amp;Assumptions'!$D$17,CR$47&gt;=$D175,CR$47&lt;=EDATE($D175,'Summary&amp;Assumptions'!$G$32))*$B175+AND(CR$56&lt;'Summary&amp;Assumptions'!$J$31,CR$47&gt;=$FO175,CR$47&lt;=$FP175)*(('Summary&amp;Assumptions'!$H$25*$C175)*(1+'Summary&amp;Assumptions'!$J$29)^(CR$46-1))+AND(CR$56&lt;'Summary&amp;Assumptions'!$J$31,CR$47&gt;=$FQ175,CR$47&lt;=$FR175)*(('Summary&amp;Assumptions'!$H$25*$C175)*(1+'Summary&amp;Assumptions'!$J$29)^(CR$46-1))</f>
        <v>0</v>
      </c>
      <c r="CN175" s="588">
        <f>AND(CS$55&gt;0,SUM($E175:CM175)&lt;'Summary&amp;Assumptions'!$G$32*$B175,$D175&gt;='Summary&amp;Assumptions'!$D$17,CS$47&gt;=$D175,CS$47&lt;=EDATE($D175,'Summary&amp;Assumptions'!$G$32))*$B175+AND(CS$56&lt;'Summary&amp;Assumptions'!$J$31,CS$47&gt;=$FO175,CS$47&lt;=$FP175)*(('Summary&amp;Assumptions'!$H$25*$C175)*(1+'Summary&amp;Assumptions'!$J$29)^(CS$46-1))+AND(CS$56&lt;'Summary&amp;Assumptions'!$J$31,CS$47&gt;=$FQ175,CS$47&lt;=$FR175)*(('Summary&amp;Assumptions'!$H$25*$C175)*(1+'Summary&amp;Assumptions'!$J$29)^(CS$46-1))</f>
        <v>0</v>
      </c>
      <c r="CO175" s="588">
        <f>AND(CT$55&gt;0,SUM($E175:CN175)&lt;'Summary&amp;Assumptions'!$G$32*$B175,$D175&gt;='Summary&amp;Assumptions'!$D$17,CT$47&gt;=$D175,CT$47&lt;=EDATE($D175,'Summary&amp;Assumptions'!$G$32))*$B175+AND(CT$56&lt;'Summary&amp;Assumptions'!$J$31,CT$47&gt;=$FO175,CT$47&lt;=$FP175)*(('Summary&amp;Assumptions'!$H$25*$C175)*(1+'Summary&amp;Assumptions'!$J$29)^(CT$46-1))+AND(CT$56&lt;'Summary&amp;Assumptions'!$J$31,CT$47&gt;=$FQ175,CT$47&lt;=$FR175)*(('Summary&amp;Assumptions'!$H$25*$C175)*(1+'Summary&amp;Assumptions'!$J$29)^(CT$46-1))</f>
        <v>0</v>
      </c>
      <c r="CP175" s="588">
        <f>AND(CU$55&gt;0,SUM($E175:CO175)&lt;'Summary&amp;Assumptions'!$G$32*$B175,$D175&gt;='Summary&amp;Assumptions'!$D$17,CU$47&gt;=$D175,CU$47&lt;=EDATE($D175,'Summary&amp;Assumptions'!$G$32))*$B175+AND(CU$56&lt;'Summary&amp;Assumptions'!$J$31,CU$47&gt;=$FO175,CU$47&lt;=$FP175)*(('Summary&amp;Assumptions'!$H$25*$C175)*(1+'Summary&amp;Assumptions'!$J$29)^(CU$46-1))+AND(CU$56&lt;'Summary&amp;Assumptions'!$J$31,CU$47&gt;=$FQ175,CU$47&lt;=$FR175)*(('Summary&amp;Assumptions'!$H$25*$C175)*(1+'Summary&amp;Assumptions'!$J$29)^(CU$46-1))</f>
        <v>0</v>
      </c>
      <c r="CQ175" s="588">
        <f>AND(CV$55&gt;0,SUM($E175:CP175)&lt;'Summary&amp;Assumptions'!$G$32*$B175,$D175&gt;='Summary&amp;Assumptions'!$D$17,CV$47&gt;=$D175,CV$47&lt;=EDATE($D175,'Summary&amp;Assumptions'!$G$32))*$B175+AND(CV$56&lt;'Summary&amp;Assumptions'!$J$31,CV$47&gt;=$FO175,CV$47&lt;=$FP175)*(('Summary&amp;Assumptions'!$H$25*$C175)*(1+'Summary&amp;Assumptions'!$J$29)^(CV$46-1))+AND(CV$56&lt;'Summary&amp;Assumptions'!$J$31,CV$47&gt;=$FQ175,CV$47&lt;=$FR175)*(('Summary&amp;Assumptions'!$H$25*$C175)*(1+'Summary&amp;Assumptions'!$J$29)^(CV$46-1))</f>
        <v>0</v>
      </c>
      <c r="CR175" s="588">
        <f>AND(CW$55&gt;0,SUM($E175:CQ175)&lt;'Summary&amp;Assumptions'!$G$32*$B175,$D175&gt;='Summary&amp;Assumptions'!$D$17,CW$47&gt;=$D175,CW$47&lt;=EDATE($D175,'Summary&amp;Assumptions'!$G$32))*$B175+AND(CW$56&lt;'Summary&amp;Assumptions'!$J$31,CW$47&gt;=$FO175,CW$47&lt;=$FP175)*(('Summary&amp;Assumptions'!$H$25*$C175)*(1+'Summary&amp;Assumptions'!$J$29)^(CW$46-1))+AND(CW$56&lt;'Summary&amp;Assumptions'!$J$31,CW$47&gt;=$FQ175,CW$47&lt;=$FR175)*(('Summary&amp;Assumptions'!$H$25*$C175)*(1+'Summary&amp;Assumptions'!$J$29)^(CW$46-1))</f>
        <v>0</v>
      </c>
      <c r="CS175" s="588">
        <f>AND(CX$55&gt;0,SUM($E175:CR175)&lt;'Summary&amp;Assumptions'!$G$32*$B175,$D175&gt;='Summary&amp;Assumptions'!$D$17,CX$47&gt;=$D175,CX$47&lt;=EDATE($D175,'Summary&amp;Assumptions'!$G$32))*$B175+AND(CX$56&lt;'Summary&amp;Assumptions'!$J$31,CX$47&gt;=$FO175,CX$47&lt;=$FP175)*(('Summary&amp;Assumptions'!$H$25*$C175)*(1+'Summary&amp;Assumptions'!$J$29)^(CX$46-1))+AND(CX$56&lt;'Summary&amp;Assumptions'!$J$31,CX$47&gt;=$FQ175,CX$47&lt;=$FR175)*(('Summary&amp;Assumptions'!$H$25*$C175)*(1+'Summary&amp;Assumptions'!$J$29)^(CX$46-1))</f>
        <v>0</v>
      </c>
      <c r="CT175" s="588">
        <f>AND(CY$55&gt;0,SUM($E175:CS175)&lt;'Summary&amp;Assumptions'!$G$32*$B175,$D175&gt;='Summary&amp;Assumptions'!$D$17,CY$47&gt;=$D175,CY$47&lt;=EDATE($D175,'Summary&amp;Assumptions'!$G$32))*$B175+AND(CY$56&lt;'Summary&amp;Assumptions'!$J$31,CY$47&gt;=$FO175,CY$47&lt;=$FP175)*(('Summary&amp;Assumptions'!$H$25*$C175)*(1+'Summary&amp;Assumptions'!$J$29)^(CY$46-1))+AND(CY$56&lt;'Summary&amp;Assumptions'!$J$31,CY$47&gt;=$FQ175,CY$47&lt;=$FR175)*(('Summary&amp;Assumptions'!$H$25*$C175)*(1+'Summary&amp;Assumptions'!$J$29)^(CY$46-1))</f>
        <v>0</v>
      </c>
      <c r="CU175" s="588">
        <f>AND(CZ$55&gt;0,SUM($E175:CT175)&lt;'Summary&amp;Assumptions'!$G$32*$B175,$D175&gt;='Summary&amp;Assumptions'!$D$17,CZ$47&gt;=$D175,CZ$47&lt;=EDATE($D175,'Summary&amp;Assumptions'!$G$32))*$B175+AND(CZ$56&lt;'Summary&amp;Assumptions'!$J$31,CZ$47&gt;=$FO175,CZ$47&lt;=$FP175)*(('Summary&amp;Assumptions'!$H$25*$C175)*(1+'Summary&amp;Assumptions'!$J$29)^(CZ$46-1))+AND(CZ$56&lt;'Summary&amp;Assumptions'!$J$31,CZ$47&gt;=$FQ175,CZ$47&lt;=$FR175)*(('Summary&amp;Assumptions'!$H$25*$C175)*(1+'Summary&amp;Assumptions'!$J$29)^(CZ$46-1))</f>
        <v>0</v>
      </c>
      <c r="CV175" s="588">
        <f>AND(DA$55&gt;0,SUM($E175:CU175)&lt;'Summary&amp;Assumptions'!$G$32*$B175,$D175&gt;='Summary&amp;Assumptions'!$D$17,DA$47&gt;=$D175,DA$47&lt;=EDATE($D175,'Summary&amp;Assumptions'!$G$32))*$B175+AND(DA$56&lt;'Summary&amp;Assumptions'!$J$31,DA$47&gt;=$FO175,DA$47&lt;=$FP175)*(('Summary&amp;Assumptions'!$H$25*$C175)*(1+'Summary&amp;Assumptions'!$J$29)^(DA$46-1))+AND(DA$56&lt;'Summary&amp;Assumptions'!$J$31,DA$47&gt;=$FQ175,DA$47&lt;=$FR175)*(('Summary&amp;Assumptions'!$H$25*$C175)*(1+'Summary&amp;Assumptions'!$J$29)^(DA$46-1))</f>
        <v>0</v>
      </c>
      <c r="CW175" s="588">
        <f>AND(DB$55&gt;0,SUM($E175:CV175)&lt;'Summary&amp;Assumptions'!$G$32*$B175,$D175&gt;='Summary&amp;Assumptions'!$D$17,DB$47&gt;=$D175,DB$47&lt;=EDATE($D175,'Summary&amp;Assumptions'!$G$32))*$B175+AND(DB$56&lt;'Summary&amp;Assumptions'!$J$31,DB$47&gt;=$FO175,DB$47&lt;=$FP175)*(('Summary&amp;Assumptions'!$H$25*$C175)*(1+'Summary&amp;Assumptions'!$J$29)^(DB$46-1))+AND(DB$56&lt;'Summary&amp;Assumptions'!$J$31,DB$47&gt;=$FQ175,DB$47&lt;=$FR175)*(('Summary&amp;Assumptions'!$H$25*$C175)*(1+'Summary&amp;Assumptions'!$J$29)^(DB$46-1))</f>
        <v>0</v>
      </c>
      <c r="CX175" s="588">
        <f>AND(DC$55&gt;0,SUM($E175:CW175)&lt;'Summary&amp;Assumptions'!$G$32*$B175,$D175&gt;='Summary&amp;Assumptions'!$D$17,DC$47&gt;=$D175,DC$47&lt;=EDATE($D175,'Summary&amp;Assumptions'!$G$32))*$B175+AND(DC$56&lt;'Summary&amp;Assumptions'!$J$31,DC$47&gt;=$FO175,DC$47&lt;=$FP175)*(('Summary&amp;Assumptions'!$H$25*$C175)*(1+'Summary&amp;Assumptions'!$J$29)^(DC$46-1))+AND(DC$56&lt;'Summary&amp;Assumptions'!$J$31,DC$47&gt;=$FQ175,DC$47&lt;=$FR175)*(('Summary&amp;Assumptions'!$H$25*$C175)*(1+'Summary&amp;Assumptions'!$J$29)^(DC$46-1))</f>
        <v>0</v>
      </c>
      <c r="CY175" s="588">
        <f>AND(DD$55&gt;0,SUM($E175:CX175)&lt;'Summary&amp;Assumptions'!$G$32*$B175,$D175&gt;='Summary&amp;Assumptions'!$D$17,DD$47&gt;=$D175,DD$47&lt;=EDATE($D175,'Summary&amp;Assumptions'!$G$32))*$B175+AND(DD$56&lt;'Summary&amp;Assumptions'!$J$31,DD$47&gt;=$FO175,DD$47&lt;=$FP175)*(('Summary&amp;Assumptions'!$H$25*$C175)*(1+'Summary&amp;Assumptions'!$J$29)^(DD$46-1))+AND(DD$56&lt;'Summary&amp;Assumptions'!$J$31,DD$47&gt;=$FQ175,DD$47&lt;=$FR175)*(('Summary&amp;Assumptions'!$H$25*$C175)*(1+'Summary&amp;Assumptions'!$J$29)^(DD$46-1))</f>
        <v>0</v>
      </c>
      <c r="CZ175" s="588">
        <f>AND(DE$55&gt;0,SUM($E175:CY175)&lt;'Summary&amp;Assumptions'!$G$32*$B175,$D175&gt;='Summary&amp;Assumptions'!$D$17,DE$47&gt;=$D175,DE$47&lt;=EDATE($D175,'Summary&amp;Assumptions'!$G$32))*$B175+AND(DE$56&lt;'Summary&amp;Assumptions'!$J$31,DE$47&gt;=$FO175,DE$47&lt;=$FP175)*(('Summary&amp;Assumptions'!$H$25*$C175)*(1+'Summary&amp;Assumptions'!$J$29)^(DE$46-1))+AND(DE$56&lt;'Summary&amp;Assumptions'!$J$31,DE$47&gt;=$FQ175,DE$47&lt;=$FR175)*(('Summary&amp;Assumptions'!$H$25*$C175)*(1+'Summary&amp;Assumptions'!$J$29)^(DE$46-1))</f>
        <v>0</v>
      </c>
      <c r="DA175" s="588">
        <f>AND(DF$55&gt;0,SUM($E175:CZ175)&lt;'Summary&amp;Assumptions'!$G$32*$B175,$D175&gt;='Summary&amp;Assumptions'!$D$17,DF$47&gt;=$D175,DF$47&lt;=EDATE($D175,'Summary&amp;Assumptions'!$G$32))*$B175+AND(DF$56&lt;'Summary&amp;Assumptions'!$J$31,DF$47&gt;=$FO175,DF$47&lt;=$FP175)*(('Summary&amp;Assumptions'!$H$25*$C175)*(1+'Summary&amp;Assumptions'!$J$29)^(DF$46-1))+AND(DF$56&lt;'Summary&amp;Assumptions'!$J$31,DF$47&gt;=$FQ175,DF$47&lt;=$FR175)*(('Summary&amp;Assumptions'!$H$25*$C175)*(1+'Summary&amp;Assumptions'!$J$29)^(DF$46-1))</f>
        <v>0</v>
      </c>
      <c r="DB175" s="588">
        <f>AND(DG$55&gt;0,SUM($E175:DA175)&lt;'Summary&amp;Assumptions'!$G$32*$B175,$D175&gt;='Summary&amp;Assumptions'!$D$17,DG$47&gt;=$D175,DG$47&lt;=EDATE($D175,'Summary&amp;Assumptions'!$G$32))*$B175+AND(DG$56&lt;'Summary&amp;Assumptions'!$J$31,DG$47&gt;=$FO175,DG$47&lt;=$FP175)*(('Summary&amp;Assumptions'!$H$25*$C175)*(1+'Summary&amp;Assumptions'!$J$29)^(DG$46-1))+AND(DG$56&lt;'Summary&amp;Assumptions'!$J$31,DG$47&gt;=$FQ175,DG$47&lt;=$FR175)*(('Summary&amp;Assumptions'!$H$25*$C175)*(1+'Summary&amp;Assumptions'!$J$29)^(DG$46-1))</f>
        <v>0</v>
      </c>
      <c r="DC175" s="588">
        <f>AND(DH$55&gt;0,SUM($E175:DB175)&lt;'Summary&amp;Assumptions'!$G$32*$B175,$D175&gt;='Summary&amp;Assumptions'!$D$17,DH$47&gt;=$D175,DH$47&lt;=EDATE($D175,'Summary&amp;Assumptions'!$G$32))*$B175+AND(DH$56&lt;'Summary&amp;Assumptions'!$J$31,DH$47&gt;=$FO175,DH$47&lt;=$FP175)*(('Summary&amp;Assumptions'!$H$25*$C175)*(1+'Summary&amp;Assumptions'!$J$29)^(DH$46-1))+AND(DH$56&lt;'Summary&amp;Assumptions'!$J$31,DH$47&gt;=$FQ175,DH$47&lt;=$FR175)*(('Summary&amp;Assumptions'!$H$25*$C175)*(1+'Summary&amp;Assumptions'!$J$29)^(DH$46-1))</f>
        <v>0</v>
      </c>
      <c r="DD175" s="588">
        <f>AND(DI$55&gt;0,SUM($E175:DC175)&lt;'Summary&amp;Assumptions'!$G$32*$B175,$D175&gt;='Summary&amp;Assumptions'!$D$17,DI$47&gt;=$D175,DI$47&lt;=EDATE($D175,'Summary&amp;Assumptions'!$G$32))*$B175+AND(DI$56&lt;'Summary&amp;Assumptions'!$J$31,DI$47&gt;=$FO175,DI$47&lt;=$FP175)*(('Summary&amp;Assumptions'!$H$25*$C175)*(1+'Summary&amp;Assumptions'!$J$29)^(DI$46-1))+AND(DI$56&lt;'Summary&amp;Assumptions'!$J$31,DI$47&gt;=$FQ175,DI$47&lt;=$FR175)*(('Summary&amp;Assumptions'!$H$25*$C175)*(1+'Summary&amp;Assumptions'!$J$29)^(DI$46-1))</f>
        <v>0</v>
      </c>
      <c r="DE175" s="588">
        <f>AND(DJ$55&gt;0,SUM($E175:DD175)&lt;'Summary&amp;Assumptions'!$G$32*$B175,$D175&gt;='Summary&amp;Assumptions'!$D$17,DJ$47&gt;=$D175,DJ$47&lt;=EDATE($D175,'Summary&amp;Assumptions'!$G$32))*$B175+AND(DJ$56&lt;'Summary&amp;Assumptions'!$J$31,DJ$47&gt;=$FO175,DJ$47&lt;=$FP175)*(('Summary&amp;Assumptions'!$H$25*$C175)*(1+'Summary&amp;Assumptions'!$J$29)^(DJ$46-1))+AND(DJ$56&lt;'Summary&amp;Assumptions'!$J$31,DJ$47&gt;=$FQ175,DJ$47&lt;=$FR175)*(('Summary&amp;Assumptions'!$H$25*$C175)*(1+'Summary&amp;Assumptions'!$J$29)^(DJ$46-1))</f>
        <v>0</v>
      </c>
      <c r="DF175" s="588">
        <f>AND(DK$55&gt;0,SUM($E175:DE175)&lt;'Summary&amp;Assumptions'!$G$32*$B175,$D175&gt;='Summary&amp;Assumptions'!$D$17,DK$47&gt;=$D175,DK$47&lt;=EDATE($D175,'Summary&amp;Assumptions'!$G$32))*$B175+AND(DK$56&lt;'Summary&amp;Assumptions'!$J$31,DK$47&gt;=$FO175,DK$47&lt;=$FP175)*(('Summary&amp;Assumptions'!$H$25*$C175)*(1+'Summary&amp;Assumptions'!$J$29)^(DK$46-1))+AND(DK$56&lt;'Summary&amp;Assumptions'!$J$31,DK$47&gt;=$FQ175,DK$47&lt;=$FR175)*(('Summary&amp;Assumptions'!$H$25*$C175)*(1+'Summary&amp;Assumptions'!$J$29)^(DK$46-1))</f>
        <v>0</v>
      </c>
      <c r="DG175" s="588">
        <f>AND(DL$55&gt;0,SUM($E175:DF175)&lt;'Summary&amp;Assumptions'!$G$32*$B175,$D175&gt;='Summary&amp;Assumptions'!$D$17,DL$47&gt;=$D175,DL$47&lt;=EDATE($D175,'Summary&amp;Assumptions'!$G$32))*$B175+AND(DL$56&lt;'Summary&amp;Assumptions'!$J$31,DL$47&gt;=$FO175,DL$47&lt;=$FP175)*(('Summary&amp;Assumptions'!$H$25*$C175)*(1+'Summary&amp;Assumptions'!$J$29)^(DL$46-1))+AND(DL$56&lt;'Summary&amp;Assumptions'!$J$31,DL$47&gt;=$FQ175,DL$47&lt;=$FR175)*(('Summary&amp;Assumptions'!$H$25*$C175)*(1+'Summary&amp;Assumptions'!$J$29)^(DL$46-1))</f>
        <v>0</v>
      </c>
      <c r="DH175" s="588">
        <f>AND(DM$55&gt;0,SUM($E175:DG175)&lt;'Summary&amp;Assumptions'!$G$32*$B175,$D175&gt;='Summary&amp;Assumptions'!$D$17,DM$47&gt;=$D175,DM$47&lt;=EDATE($D175,'Summary&amp;Assumptions'!$G$32))*$B175+AND(DM$56&lt;'Summary&amp;Assumptions'!$J$31,DM$47&gt;=$FO175,DM$47&lt;=$FP175)*(('Summary&amp;Assumptions'!$H$25*$C175)*(1+'Summary&amp;Assumptions'!$J$29)^(DM$46-1))+AND(DM$56&lt;'Summary&amp;Assumptions'!$J$31,DM$47&gt;=$FQ175,DM$47&lt;=$FR175)*(('Summary&amp;Assumptions'!$H$25*$C175)*(1+'Summary&amp;Assumptions'!$J$29)^(DM$46-1))</f>
        <v>0</v>
      </c>
      <c r="DI175" s="588">
        <f>AND(DN$55&gt;0,SUM($E175:DH175)&lt;'Summary&amp;Assumptions'!$G$32*$B175,$D175&gt;='Summary&amp;Assumptions'!$D$17,DN$47&gt;=$D175,DN$47&lt;=EDATE($D175,'Summary&amp;Assumptions'!$G$32))*$B175+AND(DN$56&lt;'Summary&amp;Assumptions'!$J$31,DN$47&gt;=$FO175,DN$47&lt;=$FP175)*(('Summary&amp;Assumptions'!$H$25*$C175)*(1+'Summary&amp;Assumptions'!$J$29)^(DN$46-1))+AND(DN$56&lt;'Summary&amp;Assumptions'!$J$31,DN$47&gt;=$FQ175,DN$47&lt;=$FR175)*(('Summary&amp;Assumptions'!$H$25*$C175)*(1+'Summary&amp;Assumptions'!$J$29)^(DN$46-1))</f>
        <v>0</v>
      </c>
      <c r="DJ175" s="588">
        <f>AND(DO$55&gt;0,SUM($E175:DI175)&lt;'Summary&amp;Assumptions'!$G$32*$B175,$D175&gt;='Summary&amp;Assumptions'!$D$17,DO$47&gt;=$D175,DO$47&lt;=EDATE($D175,'Summary&amp;Assumptions'!$G$32))*$B175+AND(DO$56&lt;'Summary&amp;Assumptions'!$J$31,DO$47&gt;=$FO175,DO$47&lt;=$FP175)*(('Summary&amp;Assumptions'!$H$25*$C175)*(1+'Summary&amp;Assumptions'!$J$29)^(DO$46-1))+AND(DO$56&lt;'Summary&amp;Assumptions'!$J$31,DO$47&gt;=$FQ175,DO$47&lt;=$FR175)*(('Summary&amp;Assumptions'!$H$25*$C175)*(1+'Summary&amp;Assumptions'!$J$29)^(DO$46-1))</f>
        <v>0</v>
      </c>
      <c r="DK175" s="588">
        <f>AND(DP$55&gt;0,SUM($E175:DJ175)&lt;'Summary&amp;Assumptions'!$G$32*$B175,$D175&gt;='Summary&amp;Assumptions'!$D$17,DP$47&gt;=$D175,DP$47&lt;=EDATE($D175,'Summary&amp;Assumptions'!$G$32))*$B175+AND(DP$56&lt;'Summary&amp;Assumptions'!$J$31,DP$47&gt;=$FO175,DP$47&lt;=$FP175)*(('Summary&amp;Assumptions'!$H$25*$C175)*(1+'Summary&amp;Assumptions'!$J$29)^(DP$46-1))+AND(DP$56&lt;'Summary&amp;Assumptions'!$J$31,DP$47&gt;=$FQ175,DP$47&lt;=$FR175)*(('Summary&amp;Assumptions'!$H$25*$C175)*(1+'Summary&amp;Assumptions'!$J$29)^(DP$46-1))</f>
        <v>0</v>
      </c>
      <c r="DL175" s="588">
        <f>AND(DQ$55&gt;0,SUM($E175:DK175)&lt;'Summary&amp;Assumptions'!$G$32*$B175,$D175&gt;='Summary&amp;Assumptions'!$D$17,DQ$47&gt;=$D175,DQ$47&lt;=EDATE($D175,'Summary&amp;Assumptions'!$G$32))*$B175+AND(DQ$56&lt;'Summary&amp;Assumptions'!$J$31,DQ$47&gt;=$FO175,DQ$47&lt;=$FP175)*(('Summary&amp;Assumptions'!$H$25*$C175)*(1+'Summary&amp;Assumptions'!$J$29)^(DQ$46-1))+AND(DQ$56&lt;'Summary&amp;Assumptions'!$J$31,DQ$47&gt;=$FQ175,DQ$47&lt;=$FR175)*(('Summary&amp;Assumptions'!$H$25*$C175)*(1+'Summary&amp;Assumptions'!$J$29)^(DQ$46-1))</f>
        <v>0</v>
      </c>
      <c r="DM175" s="588">
        <f>AND(DR$55&gt;0,SUM($E175:DL175)&lt;'Summary&amp;Assumptions'!$G$32*$B175,$D175&gt;='Summary&amp;Assumptions'!$D$17,DR$47&gt;=$D175,DR$47&lt;=EDATE($D175,'Summary&amp;Assumptions'!$G$32))*$B175+AND(DR$56&lt;'Summary&amp;Assumptions'!$J$31,DR$47&gt;=$FO175,DR$47&lt;=$FP175)*(('Summary&amp;Assumptions'!$H$25*$C175)*(1+'Summary&amp;Assumptions'!$J$29)^(DR$46-1))+AND(DR$56&lt;'Summary&amp;Assumptions'!$J$31,DR$47&gt;=$FQ175,DR$47&lt;=$FR175)*(('Summary&amp;Assumptions'!$H$25*$C175)*(1+'Summary&amp;Assumptions'!$J$29)^(DR$46-1))</f>
        <v>0</v>
      </c>
      <c r="DN175" s="588">
        <f>AND(DS$55&gt;0,SUM($E175:DM175)&lt;'Summary&amp;Assumptions'!$G$32*$B175,$D175&gt;='Summary&amp;Assumptions'!$D$17,DS$47&gt;=$D175,DS$47&lt;=EDATE($D175,'Summary&amp;Assumptions'!$G$32))*$B175+AND(DS$56&lt;'Summary&amp;Assumptions'!$J$31,DS$47&gt;=$FO175,DS$47&lt;=$FP175)*(('Summary&amp;Assumptions'!$H$25*$C175)*(1+'Summary&amp;Assumptions'!$J$29)^(DS$46-1))+AND(DS$56&lt;'Summary&amp;Assumptions'!$J$31,DS$47&gt;=$FQ175,DS$47&lt;=$FR175)*(('Summary&amp;Assumptions'!$H$25*$C175)*(1+'Summary&amp;Assumptions'!$J$29)^(DS$46-1))</f>
        <v>0</v>
      </c>
      <c r="DO175" s="588">
        <f>AND(DT$55&gt;0,SUM($E175:DN175)&lt;'Summary&amp;Assumptions'!$G$32*$B175,$D175&gt;='Summary&amp;Assumptions'!$D$17,DT$47&gt;=$D175,DT$47&lt;=EDATE($D175,'Summary&amp;Assumptions'!$G$32))*$B175+AND(DT$56&lt;'Summary&amp;Assumptions'!$J$31,DT$47&gt;=$FO175,DT$47&lt;=$FP175)*(('Summary&amp;Assumptions'!$H$25*$C175)*(1+'Summary&amp;Assumptions'!$J$29)^(DT$46-1))+AND(DT$56&lt;'Summary&amp;Assumptions'!$J$31,DT$47&gt;=$FQ175,DT$47&lt;=$FR175)*(('Summary&amp;Assumptions'!$H$25*$C175)*(1+'Summary&amp;Assumptions'!$J$29)^(DT$46-1))</f>
        <v>0</v>
      </c>
      <c r="DP175" s="588">
        <f>AND(DU$55&gt;0,SUM($E175:DO175)&lt;'Summary&amp;Assumptions'!$G$32*$B175,$D175&gt;='Summary&amp;Assumptions'!$D$17,DU$47&gt;=$D175,DU$47&lt;=EDATE($D175,'Summary&amp;Assumptions'!$G$32))*$B175+AND(DU$56&lt;'Summary&amp;Assumptions'!$J$31,DU$47&gt;=$FO175,DU$47&lt;=$FP175)*(('Summary&amp;Assumptions'!$H$25*$C175)*(1+'Summary&amp;Assumptions'!$J$29)^(DU$46-1))+AND(DU$56&lt;'Summary&amp;Assumptions'!$J$31,DU$47&gt;=$FQ175,DU$47&lt;=$FR175)*(('Summary&amp;Assumptions'!$H$25*$C175)*(1+'Summary&amp;Assumptions'!$J$29)^(DU$46-1))</f>
        <v>0</v>
      </c>
      <c r="DQ175" s="588">
        <f>AND(DV$55&gt;0,SUM($E175:DP175)&lt;'Summary&amp;Assumptions'!$G$32*$B175,$D175&gt;='Summary&amp;Assumptions'!$D$17,DV$47&gt;=$D175,DV$47&lt;=EDATE($D175,'Summary&amp;Assumptions'!$G$32))*$B175+AND(DV$56&lt;'Summary&amp;Assumptions'!$J$31,DV$47&gt;=$FO175,DV$47&lt;=$FP175)*(('Summary&amp;Assumptions'!$H$25*$C175)*(1+'Summary&amp;Assumptions'!$J$29)^(DV$46-1))+AND(DV$56&lt;'Summary&amp;Assumptions'!$J$31,DV$47&gt;=$FQ175,DV$47&lt;=$FR175)*(('Summary&amp;Assumptions'!$H$25*$C175)*(1+'Summary&amp;Assumptions'!$J$29)^(DV$46-1))</f>
        <v>0</v>
      </c>
      <c r="DR175" s="588">
        <f>AND(DW$55&gt;0,SUM($E175:DQ175)&lt;'Summary&amp;Assumptions'!$G$32*$B175,$D175&gt;='Summary&amp;Assumptions'!$D$17,DW$47&gt;=$D175,DW$47&lt;=EDATE($D175,'Summary&amp;Assumptions'!$G$32))*$B175+AND(DW$56&lt;'Summary&amp;Assumptions'!$J$31,DW$47&gt;=$FO175,DW$47&lt;=$FP175)*(('Summary&amp;Assumptions'!$H$25*$C175)*(1+'Summary&amp;Assumptions'!$J$29)^(DW$46-1))+AND(DW$56&lt;'Summary&amp;Assumptions'!$J$31,DW$47&gt;=$FQ175,DW$47&lt;=$FR175)*(('Summary&amp;Assumptions'!$H$25*$C175)*(1+'Summary&amp;Assumptions'!$J$29)^(DW$46-1))</f>
        <v>0</v>
      </c>
      <c r="DS175" s="588">
        <f>AND(DX$55&gt;0,SUM($E175:DR175)&lt;'Summary&amp;Assumptions'!$G$32*$B175,$D175&gt;='Summary&amp;Assumptions'!$D$17,DX$47&gt;=$D175,DX$47&lt;=EDATE($D175,'Summary&amp;Assumptions'!$G$32))*$B175+AND(DX$56&lt;'Summary&amp;Assumptions'!$J$31,DX$47&gt;=$FO175,DX$47&lt;=$FP175)*(('Summary&amp;Assumptions'!$H$25*$C175)*(1+'Summary&amp;Assumptions'!$J$29)^(DX$46-1))+AND(DX$56&lt;'Summary&amp;Assumptions'!$J$31,DX$47&gt;=$FQ175,DX$47&lt;=$FR175)*(('Summary&amp;Assumptions'!$H$25*$C175)*(1+'Summary&amp;Assumptions'!$J$29)^(DX$46-1))</f>
        <v>0</v>
      </c>
      <c r="DT175" s="588">
        <f>AND(DY$55&gt;0,SUM($E175:DS175)&lt;'Summary&amp;Assumptions'!$G$32*$B175,$D175&gt;='Summary&amp;Assumptions'!$D$17,DY$47&gt;=$D175,DY$47&lt;=EDATE($D175,'Summary&amp;Assumptions'!$G$32))*$B175+AND(DY$56&lt;'Summary&amp;Assumptions'!$J$31,DY$47&gt;=$FO175,DY$47&lt;=$FP175)*(('Summary&amp;Assumptions'!$H$25*$C175)*(1+'Summary&amp;Assumptions'!$J$29)^(DY$46-1))+AND(DY$56&lt;'Summary&amp;Assumptions'!$J$31,DY$47&gt;=$FQ175,DY$47&lt;=$FR175)*(('Summary&amp;Assumptions'!$H$25*$C175)*(1+'Summary&amp;Assumptions'!$J$29)^(DY$46-1))</f>
        <v>0</v>
      </c>
      <c r="DU175" s="588">
        <f>AND(DZ$55&gt;0,SUM($E175:DT175)&lt;'Summary&amp;Assumptions'!$G$32*$B175,$D175&gt;='Summary&amp;Assumptions'!$D$17,DZ$47&gt;=$D175,DZ$47&lt;=EDATE($D175,'Summary&amp;Assumptions'!$G$32))*$B175+AND(DZ$56&lt;'Summary&amp;Assumptions'!$J$31,DZ$47&gt;=$FO175,DZ$47&lt;=$FP175)*(('Summary&amp;Assumptions'!$H$25*$C175)*(1+'Summary&amp;Assumptions'!$J$29)^(DZ$46-1))+AND(DZ$56&lt;'Summary&amp;Assumptions'!$J$31,DZ$47&gt;=$FQ175,DZ$47&lt;=$FR175)*(('Summary&amp;Assumptions'!$H$25*$C175)*(1+'Summary&amp;Assumptions'!$J$29)^(DZ$46-1))</f>
        <v>0</v>
      </c>
      <c r="DV175" s="588">
        <f>AND(EA$55&gt;0,SUM($E175:DU175)&lt;'Summary&amp;Assumptions'!$G$32*$B175,$D175&gt;='Summary&amp;Assumptions'!$D$17,EA$47&gt;=$D175,EA$47&lt;=EDATE($D175,'Summary&amp;Assumptions'!$G$32))*$B175+AND(EA$56&lt;'Summary&amp;Assumptions'!$J$31,EA$47&gt;=$FO175,EA$47&lt;=$FP175)*(('Summary&amp;Assumptions'!$H$25*$C175)*(1+'Summary&amp;Assumptions'!$J$29)^(EA$46-1))+AND(EA$56&lt;'Summary&amp;Assumptions'!$J$31,EA$47&gt;=$FQ175,EA$47&lt;=$FR175)*(('Summary&amp;Assumptions'!$H$25*$C175)*(1+'Summary&amp;Assumptions'!$J$29)^(EA$46-1))</f>
        <v>0</v>
      </c>
      <c r="DW175" s="588">
        <f>AND(EB$55&gt;0,SUM($E175:DV175)&lt;'Summary&amp;Assumptions'!$G$32*$B175,$D175&gt;='Summary&amp;Assumptions'!$D$17,EB$47&gt;=$D175,EB$47&lt;=EDATE($D175,'Summary&amp;Assumptions'!$G$32))*$B175+AND(EB$56&lt;'Summary&amp;Assumptions'!$J$31,EB$47&gt;=$FO175,EB$47&lt;=$FP175)*(('Summary&amp;Assumptions'!$H$25*$C175)*(1+'Summary&amp;Assumptions'!$J$29)^(EB$46-1))+AND(EB$56&lt;'Summary&amp;Assumptions'!$J$31,EB$47&gt;=$FQ175,EB$47&lt;=$FR175)*(('Summary&amp;Assumptions'!$H$25*$C175)*(1+'Summary&amp;Assumptions'!$J$29)^(EB$46-1))</f>
        <v>0</v>
      </c>
      <c r="DX175" s="588">
        <f>AND(EC$55&gt;0,SUM($E175:DW175)&lt;'Summary&amp;Assumptions'!$G$32*$B175,$D175&gt;='Summary&amp;Assumptions'!$D$17,EC$47&gt;=$D175,EC$47&lt;=EDATE($D175,'Summary&amp;Assumptions'!$G$32))*$B175+AND(EC$56&lt;'Summary&amp;Assumptions'!$J$31,EC$47&gt;=$FO175,EC$47&lt;=$FP175)*(('Summary&amp;Assumptions'!$H$25*$C175)*(1+'Summary&amp;Assumptions'!$J$29)^(EC$46-1))+AND(EC$56&lt;'Summary&amp;Assumptions'!$J$31,EC$47&gt;=$FQ175,EC$47&lt;=$FR175)*(('Summary&amp;Assumptions'!$H$25*$C175)*(1+'Summary&amp;Assumptions'!$J$29)^(EC$46-1))</f>
        <v>0</v>
      </c>
      <c r="DY175" s="588">
        <f>AND(ED$55&gt;0,SUM($E175:DX175)&lt;'Summary&amp;Assumptions'!$G$32*$B175,$D175&gt;='Summary&amp;Assumptions'!$D$17,ED$47&gt;=$D175,ED$47&lt;=EDATE($D175,'Summary&amp;Assumptions'!$G$32))*$B175+AND(ED$56&lt;'Summary&amp;Assumptions'!$J$31,ED$47&gt;=$FO175,ED$47&lt;=$FP175)*(('Summary&amp;Assumptions'!$H$25*$C175)*(1+'Summary&amp;Assumptions'!$J$29)^(ED$46-1))+AND(ED$56&lt;'Summary&amp;Assumptions'!$J$31,ED$47&gt;=$FQ175,ED$47&lt;=$FR175)*(('Summary&amp;Assumptions'!$H$25*$C175)*(1+'Summary&amp;Assumptions'!$J$29)^(ED$46-1))</f>
        <v>0</v>
      </c>
      <c r="DZ175" s="588">
        <f>AND(EE$55&gt;0,SUM($E175:DY175)&lt;'Summary&amp;Assumptions'!$G$32*$B175,$D175&gt;='Summary&amp;Assumptions'!$D$17,EE$47&gt;=$D175,EE$47&lt;=EDATE($D175,'Summary&amp;Assumptions'!$G$32))*$B175+AND(EE$56&lt;'Summary&amp;Assumptions'!$J$31,EE$47&gt;=$FO175,EE$47&lt;=$FP175)*(('Summary&amp;Assumptions'!$H$25*$C175)*(1+'Summary&amp;Assumptions'!$J$29)^(EE$46-1))+AND(EE$56&lt;'Summary&amp;Assumptions'!$J$31,EE$47&gt;=$FQ175,EE$47&lt;=$FR175)*(('Summary&amp;Assumptions'!$H$25*$C175)*(1+'Summary&amp;Assumptions'!$J$29)^(EE$46-1))</f>
        <v>0</v>
      </c>
      <c r="EA175" s="588">
        <f>AND(EF$55&gt;0,SUM($E175:DZ175)&lt;'Summary&amp;Assumptions'!$G$32*$B175,$D175&gt;='Summary&amp;Assumptions'!$D$17,EF$47&gt;=$D175,EF$47&lt;=EDATE($D175,'Summary&amp;Assumptions'!$G$32))*$B175+AND(EF$56&lt;'Summary&amp;Assumptions'!$J$31,EF$47&gt;=$FO175,EF$47&lt;=$FP175)*(('Summary&amp;Assumptions'!$H$25*$C175)*(1+'Summary&amp;Assumptions'!$J$29)^(EF$46-1))+AND(EF$56&lt;'Summary&amp;Assumptions'!$J$31,EF$47&gt;=$FQ175,EF$47&lt;=$FR175)*(('Summary&amp;Assumptions'!$H$25*$C175)*(1+'Summary&amp;Assumptions'!$J$29)^(EF$46-1))</f>
        <v>0</v>
      </c>
      <c r="EB175" s="588">
        <f>AND(EG$55&gt;0,SUM($E175:EA175)&lt;'Summary&amp;Assumptions'!$G$32*$B175,$D175&gt;='Summary&amp;Assumptions'!$D$17,EG$47&gt;=$D175,EG$47&lt;=EDATE($D175,'Summary&amp;Assumptions'!$G$32))*$B175+AND(EG$56&lt;'Summary&amp;Assumptions'!$J$31,EG$47&gt;=$FO175,EG$47&lt;=$FP175)*(('Summary&amp;Assumptions'!$H$25*$C175)*(1+'Summary&amp;Assumptions'!$J$29)^(EG$46-1))+AND(EG$56&lt;'Summary&amp;Assumptions'!$J$31,EG$47&gt;=$FQ175,EG$47&lt;=$FR175)*(('Summary&amp;Assumptions'!$H$25*$C175)*(1+'Summary&amp;Assumptions'!$J$29)^(EG$46-1))</f>
        <v>0</v>
      </c>
      <c r="EC175" s="588">
        <f>AND(EH$55&gt;0,SUM($E175:EB175)&lt;'Summary&amp;Assumptions'!$G$32*$B175,$D175&gt;='Summary&amp;Assumptions'!$D$17,EH$47&gt;=$D175,EH$47&lt;=EDATE($D175,'Summary&amp;Assumptions'!$G$32))*$B175+AND(EH$56&lt;'Summary&amp;Assumptions'!$J$31,EH$47&gt;=$FO175,EH$47&lt;=$FP175)*(('Summary&amp;Assumptions'!$H$25*$C175)*(1+'Summary&amp;Assumptions'!$J$29)^(EH$46-1))+AND(EH$56&lt;'Summary&amp;Assumptions'!$J$31,EH$47&gt;=$FQ175,EH$47&lt;=$FR175)*(('Summary&amp;Assumptions'!$H$25*$C175)*(1+'Summary&amp;Assumptions'!$J$29)^(EH$46-1))</f>
        <v>0</v>
      </c>
      <c r="ED175" s="588">
        <f>AND(EI$55&gt;0,SUM($E175:EC175)&lt;'Summary&amp;Assumptions'!$G$32*$B175,$D175&gt;='Summary&amp;Assumptions'!$D$17,EI$47&gt;=$D175,EI$47&lt;=EDATE($D175,'Summary&amp;Assumptions'!$G$32))*$B175+AND(EI$56&lt;'Summary&amp;Assumptions'!$J$31,EI$47&gt;=$FO175,EI$47&lt;=$FP175)*(('Summary&amp;Assumptions'!$H$25*$C175)*(1+'Summary&amp;Assumptions'!$J$29)^(EI$46-1))+AND(EI$56&lt;'Summary&amp;Assumptions'!$J$31,EI$47&gt;=$FQ175,EI$47&lt;=$FR175)*(('Summary&amp;Assumptions'!$H$25*$C175)*(1+'Summary&amp;Assumptions'!$J$29)^(EI$46-1))</f>
        <v>0</v>
      </c>
      <c r="EE175" s="588">
        <f>AND(EJ$55&gt;0,SUM($E175:ED175)&lt;'Summary&amp;Assumptions'!$G$32*$B175,$D175&gt;='Summary&amp;Assumptions'!$D$17,EJ$47&gt;=$D175,EJ$47&lt;=EDATE($D175,'Summary&amp;Assumptions'!$G$32))*$B175+AND(EJ$56&lt;'Summary&amp;Assumptions'!$J$31,EJ$47&gt;=$FO175,EJ$47&lt;=$FP175)*(('Summary&amp;Assumptions'!$H$25*$C175)*(1+'Summary&amp;Assumptions'!$J$29)^(EJ$46-1))+AND(EJ$56&lt;'Summary&amp;Assumptions'!$J$31,EJ$47&gt;=$FQ175,EJ$47&lt;=$FR175)*(('Summary&amp;Assumptions'!$H$25*$C175)*(1+'Summary&amp;Assumptions'!$J$29)^(EJ$46-1))</f>
        <v>0</v>
      </c>
      <c r="EF175" s="588">
        <f>AND(EK$55&gt;0,SUM($E175:EE175)&lt;'Summary&amp;Assumptions'!$G$32*$B175,$D175&gt;='Summary&amp;Assumptions'!$D$17,EK$47&gt;=$D175,EK$47&lt;=EDATE($D175,'Summary&amp;Assumptions'!$G$32))*$B175+AND(EK$56&lt;'Summary&amp;Assumptions'!$J$31,EK$47&gt;=$FO175,EK$47&lt;=$FP175)*(('Summary&amp;Assumptions'!$H$25*$C175)*(1+'Summary&amp;Assumptions'!$J$29)^(EK$46-1))+AND(EK$56&lt;'Summary&amp;Assumptions'!$J$31,EK$47&gt;=$FQ175,EK$47&lt;=$FR175)*(('Summary&amp;Assumptions'!$H$25*$C175)*(1+'Summary&amp;Assumptions'!$J$29)^(EK$46-1))</f>
        <v>0</v>
      </c>
      <c r="EG175" s="588">
        <f>AND(EL$55&gt;0,SUM($E175:EF175)&lt;'Summary&amp;Assumptions'!$G$32*$B175,$D175&gt;='Summary&amp;Assumptions'!$D$17,EL$47&gt;=$D175,EL$47&lt;=EDATE($D175,'Summary&amp;Assumptions'!$G$32))*$B175+AND(EL$56&lt;'Summary&amp;Assumptions'!$J$31,EL$47&gt;=$FO175,EL$47&lt;=$FP175)*(('Summary&amp;Assumptions'!$H$25*$C175)*(1+'Summary&amp;Assumptions'!$J$29)^(EL$46-1))+AND(EL$56&lt;'Summary&amp;Assumptions'!$J$31,EL$47&gt;=$FQ175,EL$47&lt;=$FR175)*(('Summary&amp;Assumptions'!$H$25*$C175)*(1+'Summary&amp;Assumptions'!$J$29)^(EL$46-1))</f>
        <v>0</v>
      </c>
      <c r="EH175" s="588">
        <f>AND(EM$55&gt;0,SUM($E175:EG175)&lt;'Summary&amp;Assumptions'!$G$32*$B175,$D175&gt;='Summary&amp;Assumptions'!$D$17,EM$47&gt;=$D175,EM$47&lt;=EDATE($D175,'Summary&amp;Assumptions'!$G$32))*$B175+AND(EM$56&lt;'Summary&amp;Assumptions'!$J$31,EM$47&gt;=$FO175,EM$47&lt;=$FP175)*(('Summary&amp;Assumptions'!$H$25*$C175)*(1+'Summary&amp;Assumptions'!$J$29)^(EM$46-1))+AND(EM$56&lt;'Summary&amp;Assumptions'!$J$31,EM$47&gt;=$FQ175,EM$47&lt;=$FR175)*(('Summary&amp;Assumptions'!$H$25*$C175)*(1+'Summary&amp;Assumptions'!$J$29)^(EM$46-1))</f>
        <v>0</v>
      </c>
      <c r="EI175" s="588">
        <f>AND(EN$55&gt;0,SUM($E175:EH175)&lt;'Summary&amp;Assumptions'!$G$32*$B175,$D175&gt;='Summary&amp;Assumptions'!$D$17,EN$47&gt;=$D175,EN$47&lt;=EDATE($D175,'Summary&amp;Assumptions'!$G$32))*$B175+AND(EN$56&lt;'Summary&amp;Assumptions'!$J$31,EN$47&gt;=$FO175,EN$47&lt;=$FP175)*(('Summary&amp;Assumptions'!$H$25*$C175)*(1+'Summary&amp;Assumptions'!$J$29)^(EN$46-1))+AND(EN$56&lt;'Summary&amp;Assumptions'!$J$31,EN$47&gt;=$FQ175,EN$47&lt;=$FR175)*(('Summary&amp;Assumptions'!$H$25*$C175)*(1+'Summary&amp;Assumptions'!$J$29)^(EN$46-1))</f>
        <v>0</v>
      </c>
      <c r="EJ175" s="588">
        <f>AND(EO$55&gt;0,SUM($E175:EI175)&lt;'Summary&amp;Assumptions'!$G$32*$B175,$D175&gt;='Summary&amp;Assumptions'!$D$17,EO$47&gt;=$D175,EO$47&lt;=EDATE($D175,'Summary&amp;Assumptions'!$G$32))*$B175+AND(EO$56&lt;'Summary&amp;Assumptions'!$J$31,EO$47&gt;=$FO175,EO$47&lt;=$FP175)*(('Summary&amp;Assumptions'!$H$25*$C175)*(1+'Summary&amp;Assumptions'!$J$29)^(EO$46-1))+AND(EO$56&lt;'Summary&amp;Assumptions'!$J$31,EO$47&gt;=$FQ175,EO$47&lt;=$FR175)*(('Summary&amp;Assumptions'!$H$25*$C175)*(1+'Summary&amp;Assumptions'!$J$29)^(EO$46-1))</f>
        <v>0</v>
      </c>
      <c r="EK175" s="588">
        <f>AND(EP$55&gt;0,SUM($E175:EJ175)&lt;'Summary&amp;Assumptions'!$G$32*$B175,$D175&gt;='Summary&amp;Assumptions'!$D$17,EP$47&gt;=$D175,EP$47&lt;=EDATE($D175,'Summary&amp;Assumptions'!$G$32))*$B175+AND(EP$56&lt;'Summary&amp;Assumptions'!$J$31,EP$47&gt;=$FO175,EP$47&lt;=$FP175)*(('Summary&amp;Assumptions'!$H$25*$C175)*(1+'Summary&amp;Assumptions'!$J$29)^(EP$46-1))+AND(EP$56&lt;'Summary&amp;Assumptions'!$J$31,EP$47&gt;=$FQ175,EP$47&lt;=$FR175)*(('Summary&amp;Assumptions'!$H$25*$C175)*(1+'Summary&amp;Assumptions'!$J$29)^(EP$46-1))</f>
        <v>0</v>
      </c>
      <c r="EL175" s="588">
        <f>AND(EQ$55&gt;0,SUM($E175:EK175)&lt;'Summary&amp;Assumptions'!$G$32*$B175,$D175&gt;='Summary&amp;Assumptions'!$D$17,EQ$47&gt;=$D175,EQ$47&lt;=EDATE($D175,'Summary&amp;Assumptions'!$G$32))*$B175+AND(EQ$56&lt;'Summary&amp;Assumptions'!$J$31,EQ$47&gt;=$FO175,EQ$47&lt;=$FP175)*(('Summary&amp;Assumptions'!$H$25*$C175)*(1+'Summary&amp;Assumptions'!$J$29)^(EQ$46-1))+AND(EQ$56&lt;'Summary&amp;Assumptions'!$J$31,EQ$47&gt;=$FQ175,EQ$47&lt;=$FR175)*(('Summary&amp;Assumptions'!$H$25*$C175)*(1+'Summary&amp;Assumptions'!$J$29)^(EQ$46-1))</f>
        <v>0</v>
      </c>
      <c r="EM175" s="588">
        <f>AND(ER$55&gt;0,SUM($E175:EL175)&lt;'Summary&amp;Assumptions'!$G$32*$B175,$D175&gt;='Summary&amp;Assumptions'!$D$17,ER$47&gt;=$D175,ER$47&lt;=EDATE($D175,'Summary&amp;Assumptions'!$G$32))*$B175+AND(ER$56&lt;'Summary&amp;Assumptions'!$J$31,ER$47&gt;=$FO175,ER$47&lt;=$FP175)*(('Summary&amp;Assumptions'!$H$25*$C175)*(1+'Summary&amp;Assumptions'!$J$29)^(ER$46-1))+AND(ER$56&lt;'Summary&amp;Assumptions'!$J$31,ER$47&gt;=$FQ175,ER$47&lt;=$FR175)*(('Summary&amp;Assumptions'!$H$25*$C175)*(1+'Summary&amp;Assumptions'!$J$29)^(ER$46-1))</f>
        <v>0</v>
      </c>
      <c r="EN175" s="588">
        <f>AND(ES$55&gt;0,SUM($E175:EM175)&lt;'Summary&amp;Assumptions'!$G$32*$B175,$D175&gt;='Summary&amp;Assumptions'!$D$17,ES$47&gt;=$D175,ES$47&lt;=EDATE($D175,'Summary&amp;Assumptions'!$G$32))*$B175+AND(ES$56&lt;'Summary&amp;Assumptions'!$J$31,ES$47&gt;=$FO175,ES$47&lt;=$FP175)*(('Summary&amp;Assumptions'!$H$25*$C175)*(1+'Summary&amp;Assumptions'!$J$29)^(ES$46-1))+AND(ES$56&lt;'Summary&amp;Assumptions'!$J$31,ES$47&gt;=$FQ175,ES$47&lt;=$FR175)*(('Summary&amp;Assumptions'!$H$25*$C175)*(1+'Summary&amp;Assumptions'!$J$29)^(ES$46-1))</f>
        <v>0</v>
      </c>
      <c r="EO175" s="588">
        <f>AND(ET$55&gt;0,SUM($E175:EN175)&lt;'Summary&amp;Assumptions'!$G$32*$B175,$D175&gt;='Summary&amp;Assumptions'!$D$17,ET$47&gt;=$D175,ET$47&lt;=EDATE($D175,'Summary&amp;Assumptions'!$G$32))*$B175+AND(ET$56&lt;'Summary&amp;Assumptions'!$J$31,ET$47&gt;=$FO175,ET$47&lt;=$FP175)*(('Summary&amp;Assumptions'!$H$25*$C175)*(1+'Summary&amp;Assumptions'!$J$29)^(ET$46-1))+AND(ET$56&lt;'Summary&amp;Assumptions'!$J$31,ET$47&gt;=$FQ175,ET$47&lt;=$FR175)*(('Summary&amp;Assumptions'!$H$25*$C175)*(1+'Summary&amp;Assumptions'!$J$29)^(ET$46-1))</f>
        <v>0</v>
      </c>
      <c r="EP175" s="588">
        <f>AND(EU$55&gt;0,SUM($E175:EO175)&lt;'Summary&amp;Assumptions'!$G$32*$B175,$D175&gt;='Summary&amp;Assumptions'!$D$17,EU$47&gt;=$D175,EU$47&lt;=EDATE($D175,'Summary&amp;Assumptions'!$G$32))*$B175+AND(EU$56&lt;'Summary&amp;Assumptions'!$J$31,EU$47&gt;=$FO175,EU$47&lt;=$FP175)*(('Summary&amp;Assumptions'!$H$25*$C175)*(1+'Summary&amp;Assumptions'!$J$29)^(EU$46-1))+AND(EU$56&lt;'Summary&amp;Assumptions'!$J$31,EU$47&gt;=$FQ175,EU$47&lt;=$FR175)*(('Summary&amp;Assumptions'!$H$25*$C175)*(1+'Summary&amp;Assumptions'!$J$29)^(EU$46-1))</f>
        <v>0</v>
      </c>
      <c r="EQ175" s="588">
        <f>AND(EV$55&gt;0,SUM($E175:EP175)&lt;'Summary&amp;Assumptions'!$G$32*$B175,$D175&gt;='Summary&amp;Assumptions'!$D$17,EV$47&gt;=$D175,EV$47&lt;=EDATE($D175,'Summary&amp;Assumptions'!$G$32))*$B175+AND(EV$56&lt;'Summary&amp;Assumptions'!$J$31,EV$47&gt;=$FO175,EV$47&lt;=$FP175)*(('Summary&amp;Assumptions'!$H$25*$C175)*(1+'Summary&amp;Assumptions'!$J$29)^(EV$46-1))+AND(EV$56&lt;'Summary&amp;Assumptions'!$J$31,EV$47&gt;=$FQ175,EV$47&lt;=$FR175)*(('Summary&amp;Assumptions'!$H$25*$C175)*(1+'Summary&amp;Assumptions'!$J$29)^(EV$46-1))</f>
        <v>0</v>
      </c>
      <c r="ER175" s="588">
        <f>AND(EW$55&gt;0,SUM($E175:EQ175)&lt;'Summary&amp;Assumptions'!$G$32*$B175,$D175&gt;='Summary&amp;Assumptions'!$D$17,EW$47&gt;=$D175,EW$47&lt;=EDATE($D175,'Summary&amp;Assumptions'!$G$32))*$B175+AND(EW$56&lt;'Summary&amp;Assumptions'!$J$31,EW$47&gt;=$FO175,EW$47&lt;=$FP175)*(('Summary&amp;Assumptions'!$H$25*$C175)*(1+'Summary&amp;Assumptions'!$J$29)^(EW$46-1))+AND(EW$56&lt;'Summary&amp;Assumptions'!$J$31,EW$47&gt;=$FQ175,EW$47&lt;=$FR175)*(('Summary&amp;Assumptions'!$H$25*$C175)*(1+'Summary&amp;Assumptions'!$J$29)^(EW$46-1))</f>
        <v>0</v>
      </c>
      <c r="ES175" s="588">
        <f>AND(EX$55&gt;0,SUM($E175:ER175)&lt;'Summary&amp;Assumptions'!$G$32*$B175,$D175&gt;='Summary&amp;Assumptions'!$D$17,EX$47&gt;=$D175,EX$47&lt;=EDATE($D175,'Summary&amp;Assumptions'!$G$32))*$B175+AND(EX$56&lt;'Summary&amp;Assumptions'!$J$31,EX$47&gt;=$FO175,EX$47&lt;=$FP175)*(('Summary&amp;Assumptions'!$H$25*$C175)*(1+'Summary&amp;Assumptions'!$J$29)^(EX$46-1))+AND(EX$56&lt;'Summary&amp;Assumptions'!$J$31,EX$47&gt;=$FQ175,EX$47&lt;=$FR175)*(('Summary&amp;Assumptions'!$H$25*$C175)*(1+'Summary&amp;Assumptions'!$J$29)^(EX$46-1))</f>
        <v>0</v>
      </c>
      <c r="ET175" s="588">
        <f>AND(EY$55&gt;0,SUM($E175:ES175)&lt;'Summary&amp;Assumptions'!$G$32*$B175,$D175&gt;='Summary&amp;Assumptions'!$D$17,EY$47&gt;=$D175,EY$47&lt;=EDATE($D175,'Summary&amp;Assumptions'!$G$32))*$B175+AND(EY$56&lt;'Summary&amp;Assumptions'!$J$31,EY$47&gt;=$FO175,EY$47&lt;=$FP175)*(('Summary&amp;Assumptions'!$H$25*$C175)*(1+'Summary&amp;Assumptions'!$J$29)^(EY$46-1))+AND(EY$56&lt;'Summary&amp;Assumptions'!$J$31,EY$47&gt;=$FQ175,EY$47&lt;=$FR175)*(('Summary&amp;Assumptions'!$H$25*$C175)*(1+'Summary&amp;Assumptions'!$J$29)^(EY$46-1))</f>
        <v>0</v>
      </c>
      <c r="EU175" s="588">
        <f>AND(EZ$55&gt;0,SUM($E175:ET175)&lt;'Summary&amp;Assumptions'!$G$32*$B175,$D175&gt;='Summary&amp;Assumptions'!$D$17,EZ$47&gt;=$D175,EZ$47&lt;=EDATE($D175,'Summary&amp;Assumptions'!$G$32))*$B175+AND(EZ$56&lt;'Summary&amp;Assumptions'!$J$31,EZ$47&gt;=$FO175,EZ$47&lt;=$FP175)*(('Summary&amp;Assumptions'!$H$25*$C175)*(1+'Summary&amp;Assumptions'!$J$29)^(EZ$46-1))+AND(EZ$56&lt;'Summary&amp;Assumptions'!$J$31,EZ$47&gt;=$FQ175,EZ$47&lt;=$FR175)*(('Summary&amp;Assumptions'!$H$25*$C175)*(1+'Summary&amp;Assumptions'!$J$29)^(EZ$46-1))</f>
        <v>0</v>
      </c>
      <c r="EV175" s="588">
        <f>AND(FA$55&gt;0,SUM($E175:EU175)&lt;'Summary&amp;Assumptions'!$G$32*$B175,$D175&gt;='Summary&amp;Assumptions'!$D$17,FA$47&gt;=$D175,FA$47&lt;=EDATE($D175,'Summary&amp;Assumptions'!$G$32))*$B175+AND(FA$56&lt;'Summary&amp;Assumptions'!$J$31,FA$47&gt;=$FO175,FA$47&lt;=$FP175)*(('Summary&amp;Assumptions'!$H$25*$C175)*(1+'Summary&amp;Assumptions'!$J$29)^(FA$46-1))+AND(FA$56&lt;'Summary&amp;Assumptions'!$J$31,FA$47&gt;=$FQ175,FA$47&lt;=$FR175)*(('Summary&amp;Assumptions'!$H$25*$C175)*(1+'Summary&amp;Assumptions'!$J$29)^(FA$46-1))</f>
        <v>0</v>
      </c>
      <c r="EW175" s="588">
        <f>AND(FB$55&gt;0,SUM($E175:EV175)&lt;'Summary&amp;Assumptions'!$G$32*$B175,$D175&gt;='Summary&amp;Assumptions'!$D$17,FB$47&gt;=$D175,FB$47&lt;=EDATE($D175,'Summary&amp;Assumptions'!$G$32))*$B175+AND(FB$56&lt;'Summary&amp;Assumptions'!$J$31,FB$47&gt;=$FO175,FB$47&lt;=$FP175)*(('Summary&amp;Assumptions'!$H$25*$C175)*(1+'Summary&amp;Assumptions'!$J$29)^(FB$46-1))+AND(FB$56&lt;'Summary&amp;Assumptions'!$J$31,FB$47&gt;=$FQ175,FB$47&lt;=$FR175)*(('Summary&amp;Assumptions'!$H$25*$C175)*(1+'Summary&amp;Assumptions'!$J$29)^(FB$46-1))</f>
        <v>0</v>
      </c>
      <c r="EX175" s="588">
        <f>AND(FC$55&gt;0,SUM($E175:EW175)&lt;'Summary&amp;Assumptions'!$G$32*$B175,$D175&gt;='Summary&amp;Assumptions'!$D$17,FC$47&gt;=$D175,FC$47&lt;=EDATE($D175,'Summary&amp;Assumptions'!$G$32))*$B175+AND(FC$56&lt;'Summary&amp;Assumptions'!$J$31,FC$47&gt;=$FO175,FC$47&lt;=$FP175)*(('Summary&amp;Assumptions'!$H$25*$C175)*(1+'Summary&amp;Assumptions'!$J$29)^(FC$46-1))+AND(FC$56&lt;'Summary&amp;Assumptions'!$J$31,FC$47&gt;=$FQ175,FC$47&lt;=$FR175)*(('Summary&amp;Assumptions'!$H$25*$C175)*(1+'Summary&amp;Assumptions'!$J$29)^(FC$46-1))</f>
        <v>0</v>
      </c>
      <c r="EY175" s="588">
        <f>AND(FD$55&gt;0,SUM($E175:EX175)&lt;'Summary&amp;Assumptions'!$G$32*$B175,$D175&gt;='Summary&amp;Assumptions'!$D$17,FD$47&gt;=$D175,FD$47&lt;=EDATE($D175,'Summary&amp;Assumptions'!$G$32))*$B175+AND(FD$56&lt;'Summary&amp;Assumptions'!$J$31,FD$47&gt;=$FO175,FD$47&lt;=$FP175)*(('Summary&amp;Assumptions'!$H$25*$C175)*(1+'Summary&amp;Assumptions'!$J$29)^(FD$46-1))+AND(FD$56&lt;'Summary&amp;Assumptions'!$J$31,FD$47&gt;=$FQ175,FD$47&lt;=$FR175)*(('Summary&amp;Assumptions'!$H$25*$C175)*(1+'Summary&amp;Assumptions'!$J$29)^(FD$46-1))</f>
        <v>0</v>
      </c>
      <c r="EZ175" s="588">
        <f>AND(FE$55&gt;0,SUM($E175:EY175)&lt;'Summary&amp;Assumptions'!$G$32*$B175,$D175&gt;='Summary&amp;Assumptions'!$D$17,FE$47&gt;=$D175,FE$47&lt;=EDATE($D175,'Summary&amp;Assumptions'!$G$32))*$B175+AND(FE$56&lt;'Summary&amp;Assumptions'!$J$31,FE$47&gt;=$FO175,FE$47&lt;=$FP175)*(('Summary&amp;Assumptions'!$H$25*$C175)*(1+'Summary&amp;Assumptions'!$J$29)^(FE$46-1))+AND(FE$56&lt;'Summary&amp;Assumptions'!$J$31,FE$47&gt;=$FQ175,FE$47&lt;=$FR175)*(('Summary&amp;Assumptions'!$H$25*$C175)*(1+'Summary&amp;Assumptions'!$J$29)^(FE$46-1))</f>
        <v>0</v>
      </c>
      <c r="FA175" s="588">
        <f>AND(FF$55&gt;0,SUM($E175:EZ175)&lt;'Summary&amp;Assumptions'!$G$32*$B175,$D175&gt;='Summary&amp;Assumptions'!$D$17,FF$47&gt;=$D175,FF$47&lt;=EDATE($D175,'Summary&amp;Assumptions'!$G$32))*$B175+AND(FF$56&lt;'Summary&amp;Assumptions'!$J$31,FF$47&gt;=$FO175,FF$47&lt;=$FP175)*(('Summary&amp;Assumptions'!$H$25*$C175)*(1+'Summary&amp;Assumptions'!$J$29)^(FF$46-1))+AND(FF$56&lt;'Summary&amp;Assumptions'!$J$31,FF$47&gt;=$FQ175,FF$47&lt;=$FR175)*(('Summary&amp;Assumptions'!$H$25*$C175)*(1+'Summary&amp;Assumptions'!$J$29)^(FF$46-1))</f>
        <v>0</v>
      </c>
      <c r="FB175" s="588">
        <f>AND(FG$55&gt;0,SUM($E175:FA175)&lt;'Summary&amp;Assumptions'!$G$32*$B175,$D175&gt;='Summary&amp;Assumptions'!$D$17,FG$47&gt;=$D175,FG$47&lt;=EDATE($D175,'Summary&amp;Assumptions'!$G$32))*$B175+AND(FG$56&lt;'Summary&amp;Assumptions'!$J$31,FG$47&gt;=$FO175,FG$47&lt;=$FP175)*(('Summary&amp;Assumptions'!$H$25*$C175)*(1+'Summary&amp;Assumptions'!$J$29)^(FG$46-1))+AND(FG$56&lt;'Summary&amp;Assumptions'!$J$31,FG$47&gt;=$FQ175,FG$47&lt;=$FR175)*(('Summary&amp;Assumptions'!$H$25*$C175)*(1+'Summary&amp;Assumptions'!$J$29)^(FG$46-1))</f>
        <v>0</v>
      </c>
      <c r="FC175" s="588">
        <f>AND(FH$55&gt;0,SUM($E175:FB175)&lt;'Summary&amp;Assumptions'!$G$32*$B175,$D175&gt;='Summary&amp;Assumptions'!$D$17,FH$47&gt;=$D175,FH$47&lt;=EDATE($D175,'Summary&amp;Assumptions'!$G$32))*$B175+AND(FH$56&lt;'Summary&amp;Assumptions'!$J$31,FH$47&gt;=$FO175,FH$47&lt;=$FP175)*(('Summary&amp;Assumptions'!$H$25*$C175)*(1+'Summary&amp;Assumptions'!$J$29)^(FH$46-1))+AND(FH$56&lt;'Summary&amp;Assumptions'!$J$31,FH$47&gt;=$FQ175,FH$47&lt;=$FR175)*(('Summary&amp;Assumptions'!$H$25*$C175)*(1+'Summary&amp;Assumptions'!$J$29)^(FH$46-1))</f>
        <v>0</v>
      </c>
      <c r="FD175" s="588">
        <f>AND(FI$55&gt;0,SUM($E175:FC175)&lt;'Summary&amp;Assumptions'!$G$32*$B175,$D175&gt;='Summary&amp;Assumptions'!$D$17,FI$47&gt;=$D175,FI$47&lt;=EDATE($D175,'Summary&amp;Assumptions'!$G$32))*$B175+AND(FI$56&lt;'Summary&amp;Assumptions'!$J$31,FI$47&gt;=$FO175,FI$47&lt;=$FP175)*(('Summary&amp;Assumptions'!$H$25*$C175)*(1+'Summary&amp;Assumptions'!$J$29)^(FI$46-1))+AND(FI$56&lt;'Summary&amp;Assumptions'!$J$31,FI$47&gt;=$FQ175,FI$47&lt;=$FR175)*(('Summary&amp;Assumptions'!$H$25*$C175)*(1+'Summary&amp;Assumptions'!$J$29)^(FI$46-1))</f>
        <v>0</v>
      </c>
      <c r="FE175" s="588">
        <f>AND(FJ$55&gt;0,SUM($E175:FD175)&lt;'Summary&amp;Assumptions'!$G$32*$B175,$D175&gt;='Summary&amp;Assumptions'!$D$17,FJ$47&gt;=$D175,FJ$47&lt;=EDATE($D175,'Summary&amp;Assumptions'!$G$32))*$B175+AND(FJ$56&lt;'Summary&amp;Assumptions'!$J$31,FJ$47&gt;=$FO175,FJ$47&lt;=$FP175)*(('Summary&amp;Assumptions'!$H$25*$C175)*(1+'Summary&amp;Assumptions'!$J$29)^(FJ$46-1))+AND(FJ$56&lt;'Summary&amp;Assumptions'!$J$31,FJ$47&gt;=$FQ175,FJ$47&lt;=$FR175)*(('Summary&amp;Assumptions'!$H$25*$C175)*(1+'Summary&amp;Assumptions'!$J$29)^(FJ$46-1))</f>
        <v>0</v>
      </c>
      <c r="FF175" s="588">
        <f>AND(FK$55&gt;0,SUM($E175:FE175)&lt;'Summary&amp;Assumptions'!$G$32*$B175,$D175&gt;='Summary&amp;Assumptions'!$D$17,FK$47&gt;=$D175,FK$47&lt;=EDATE($D175,'Summary&amp;Assumptions'!$G$32))*$B175+AND(FK$56&lt;'Summary&amp;Assumptions'!$J$31,FK$47&gt;=$FO175,FK$47&lt;=$FP175)*(('Summary&amp;Assumptions'!$H$25*$C175)*(1+'Summary&amp;Assumptions'!$J$29)^(FK$46-1))+AND(FK$56&lt;'Summary&amp;Assumptions'!$J$31,FK$47&gt;=$FQ175,FK$47&lt;=$FR175)*(('Summary&amp;Assumptions'!$H$25*$C175)*(1+'Summary&amp;Assumptions'!$J$29)^(FK$46-1))</f>
        <v>0</v>
      </c>
      <c r="FG175" s="588">
        <f>AND(FL$55&gt;0,SUM($E175:FF175)&lt;'Summary&amp;Assumptions'!$G$32*$B175,$D175&gt;='Summary&amp;Assumptions'!$D$17,FL$47&gt;=$D175,FL$47&lt;=EDATE($D175,'Summary&amp;Assumptions'!$G$32))*$B175+AND(FL$56&lt;'Summary&amp;Assumptions'!$J$31,FL$47&gt;=$FO175,FL$47&lt;=$FP175)*(('Summary&amp;Assumptions'!$H$25*$C175)*(1+'Summary&amp;Assumptions'!$J$29)^(FL$46-1))+AND(FL$56&lt;'Summary&amp;Assumptions'!$J$31,FL$47&gt;=$FQ175,FL$47&lt;=$FR175)*(('Summary&amp;Assumptions'!$H$25*$C175)*(1+'Summary&amp;Assumptions'!$J$29)^(FL$46-1))</f>
        <v>0</v>
      </c>
      <c r="FH175" s="588">
        <f>AND(FM$55&gt;0,SUM($E175:FG175)&lt;'Summary&amp;Assumptions'!$G$32*$B175,$D175&gt;='Summary&amp;Assumptions'!$D$17,FM$47&gt;=$D175,FM$47&lt;=EDATE($D175,'Summary&amp;Assumptions'!$G$32))*$B175+AND(FM$56&lt;'Summary&amp;Assumptions'!$J$31,FM$47&gt;=$FO175,FM$47&lt;=$FP175)*(('Summary&amp;Assumptions'!$H$25*$C175)*(1+'Summary&amp;Assumptions'!$J$29)^(FM$46-1))+AND(FM$56&lt;'Summary&amp;Assumptions'!$J$31,FM$47&gt;=$FQ175,FM$47&lt;=$FR175)*(('Summary&amp;Assumptions'!$H$25*$C175)*(1+'Summary&amp;Assumptions'!$J$29)^(FM$46-1))</f>
        <v>0</v>
      </c>
      <c r="FI175" s="588">
        <f>AND(FN$55&gt;0,SUM($E175:FH175)&lt;'Summary&amp;Assumptions'!$G$32*$B175,$D175&gt;='Summary&amp;Assumptions'!$D$17,FN$47&gt;=$D175,FN$47&lt;=EDATE($D175,'Summary&amp;Assumptions'!$G$32))*$B175+AND(FN$56&lt;'Summary&amp;Assumptions'!$J$31,FN$47&gt;=$FO175,FN$47&lt;=$FP175)*(('Summary&amp;Assumptions'!$H$25*$C175)*(1+'Summary&amp;Assumptions'!$J$29)^(FN$46-1))+AND(FN$56&lt;'Summary&amp;Assumptions'!$J$31,FN$47&gt;=$FQ175,FN$47&lt;=$FR175)*(('Summary&amp;Assumptions'!$H$25*$C175)*(1+'Summary&amp;Assumptions'!$J$29)^(FN$46-1))</f>
        <v>0</v>
      </c>
      <c r="FJ175" s="588">
        <f>AND(FO$55&gt;0,SUM($E175:FI175)&lt;'Summary&amp;Assumptions'!$G$32*$B175,$D175&gt;='Summary&amp;Assumptions'!$D$17,FO$47&gt;=$D175,FO$47&lt;=EDATE($D175,'Summary&amp;Assumptions'!$G$32))*$B175+AND(FO$56&lt;'Summary&amp;Assumptions'!$J$31,FO$47&gt;=$FO175,FO$47&lt;=$FP175)*(('Summary&amp;Assumptions'!$H$25*$C175)*(1+'Summary&amp;Assumptions'!$J$29)^(FO$46-1))+AND(FO$56&lt;'Summary&amp;Assumptions'!$J$31,FO$47&gt;=$FQ175,FO$47&lt;=$FR175)*(('Summary&amp;Assumptions'!$H$25*$C175)*(1+'Summary&amp;Assumptions'!$J$29)^(FO$46-1))</f>
        <v>0</v>
      </c>
      <c r="FK175" s="588">
        <f>AND(FP$55&gt;0,SUM($E175:FJ175)&lt;'Summary&amp;Assumptions'!$G$32*$B175,$D175&gt;='Summary&amp;Assumptions'!$D$17,FP$47&gt;=$D175,FP$47&lt;=EDATE($D175,'Summary&amp;Assumptions'!$G$32))*$B175+AND(FP$56&lt;'Summary&amp;Assumptions'!$J$31,FP$47&gt;=$FO175,FP$47&lt;=$FP175)*(('Summary&amp;Assumptions'!$H$25*$C175)*(1+'Summary&amp;Assumptions'!$J$29)^(FP$46-1))+AND(FP$56&lt;'Summary&amp;Assumptions'!$J$31,FP$47&gt;=$FQ175,FP$47&lt;=$FR175)*(('Summary&amp;Assumptions'!$H$25*$C175)*(1+'Summary&amp;Assumptions'!$J$29)^(FP$46-1))</f>
        <v>0</v>
      </c>
      <c r="FL175" s="588">
        <f>AND(FQ$55&gt;0,SUM($E175:FK175)&lt;'Summary&amp;Assumptions'!$G$32*$B175,$D175&gt;='Summary&amp;Assumptions'!$D$17,FQ$47&gt;=$D175,FQ$47&lt;=EDATE($D175,'Summary&amp;Assumptions'!$G$32))*$B175+AND(FQ$56&lt;'Summary&amp;Assumptions'!$J$31,FQ$47&gt;=$FO175,FQ$47&lt;=$FP175)*(('Summary&amp;Assumptions'!$H$25*$C175)*(1+'Summary&amp;Assumptions'!$J$29)^(FQ$46-1))+AND(FQ$56&lt;'Summary&amp;Assumptions'!$J$31,FQ$47&gt;=$FQ175,FQ$47&lt;=$FR175)*(('Summary&amp;Assumptions'!$H$25*$C175)*(1+'Summary&amp;Assumptions'!$J$29)^(FQ$46-1))</f>
        <v>0</v>
      </c>
      <c r="FO175" s="576">
        <f>EDATE(D175,'Summary&amp;Assumptions'!$G$34)</f>
        <v>46113</v>
      </c>
      <c r="FP175" s="576">
        <f>EDATE(FO175,'Summary&amp;Assumptions'!$G$33-1)</f>
        <v>46143</v>
      </c>
      <c r="FQ175" s="576">
        <f>EDATE(FO175,'Summary&amp;Assumptions'!$G$34)</f>
        <v>46478</v>
      </c>
      <c r="FR175" s="576">
        <f>EDATE(FQ175,'Summary&amp;Assumptions'!$G$33-1)</f>
        <v>46508</v>
      </c>
    </row>
    <row r="176" spans="2:174" hidden="1" x14ac:dyDescent="0.2">
      <c r="B176" s="588">
        <v>44600.000000000058</v>
      </c>
      <c r="C176" s="193">
        <v>20</v>
      </c>
      <c r="D176" s="589">
        <v>45778</v>
      </c>
      <c r="F176" s="588">
        <f>AND(K$55&gt;0,SUM($E176:E176)&lt;'Summary&amp;Assumptions'!$G$32*$B176,$D176&gt;='Summary&amp;Assumptions'!$D$17,K$47&gt;=$D176,K$47&lt;=EDATE($D176,'Summary&amp;Assumptions'!$G$32))*$B176+AND(K$56&lt;'Summary&amp;Assumptions'!$J$31,K$47&gt;=$FO176,K$47&lt;=$FP176)*(('Summary&amp;Assumptions'!$H$25*$C176)*(1+'Summary&amp;Assumptions'!$J$29)^(K$46-1))+AND(K$56&lt;'Summary&amp;Assumptions'!$J$31,K$47&gt;=$FQ176,K$47&lt;=$FR176)*(('Summary&amp;Assumptions'!$H$25*$C176)*(1+'Summary&amp;Assumptions'!$J$29)^(K$46-1))</f>
        <v>0</v>
      </c>
      <c r="G176" s="588">
        <f>AND(L$55&gt;0,SUM($E176:F176)&lt;'Summary&amp;Assumptions'!$G$32*$B176,$D176&gt;='Summary&amp;Assumptions'!$D$17,L$47&gt;=$D176,L$47&lt;=EDATE($D176,'Summary&amp;Assumptions'!$G$32))*$B176+AND(L$56&lt;'Summary&amp;Assumptions'!$J$31,L$47&gt;=$FO176,L$47&lt;=$FP176)*(('Summary&amp;Assumptions'!$H$25*$C176)*(1+'Summary&amp;Assumptions'!$J$29)^(L$46-1))+AND(L$56&lt;'Summary&amp;Assumptions'!$J$31,L$47&gt;=$FQ176,L$47&lt;=$FR176)*(('Summary&amp;Assumptions'!$H$25*$C176)*(1+'Summary&amp;Assumptions'!$J$29)^(L$46-1))</f>
        <v>0</v>
      </c>
      <c r="H176" s="588">
        <f>AND(M$55&gt;0,SUM($E176:G176)&lt;'Summary&amp;Assumptions'!$G$32*$B176,$D176&gt;='Summary&amp;Assumptions'!$D$17,M$47&gt;=$D176,M$47&lt;=EDATE($D176,'Summary&amp;Assumptions'!$G$32))*$B176+AND(M$56&lt;'Summary&amp;Assumptions'!$J$31,M$47&gt;=$FO176,M$47&lt;=$FP176)*(('Summary&amp;Assumptions'!$H$25*$C176)*(1+'Summary&amp;Assumptions'!$J$29)^(M$46-1))+AND(M$56&lt;'Summary&amp;Assumptions'!$J$31,M$47&gt;=$FQ176,M$47&lt;=$FR176)*(('Summary&amp;Assumptions'!$H$25*$C176)*(1+'Summary&amp;Assumptions'!$J$29)^(M$46-1))</f>
        <v>0</v>
      </c>
      <c r="I176" s="588">
        <f>AND(N$55&gt;0,SUM($E176:H176)&lt;'Summary&amp;Assumptions'!$G$32*$B176,$D176&gt;='Summary&amp;Assumptions'!$D$17,N$47&gt;=$D176,N$47&lt;=EDATE($D176,'Summary&amp;Assumptions'!$G$32))*$B176+AND(N$56&lt;'Summary&amp;Assumptions'!$J$31,N$47&gt;=$FO176,N$47&lt;=$FP176)*(('Summary&amp;Assumptions'!$H$25*$C176)*(1+'Summary&amp;Assumptions'!$J$29)^(N$46-1))+AND(N$56&lt;'Summary&amp;Assumptions'!$J$31,N$47&gt;=$FQ176,N$47&lt;=$FR176)*(('Summary&amp;Assumptions'!$H$25*$C176)*(1+'Summary&amp;Assumptions'!$J$29)^(N$46-1))</f>
        <v>0</v>
      </c>
      <c r="J176" s="588">
        <f>AND(O$55&gt;0,SUM($E176:I176)&lt;'Summary&amp;Assumptions'!$G$32*$B176,$D176&gt;='Summary&amp;Assumptions'!$D$17,O$47&gt;=$D176,O$47&lt;=EDATE($D176,'Summary&amp;Assumptions'!$G$32))*$B176+AND(O$56&lt;'Summary&amp;Assumptions'!$J$31,O$47&gt;=$FO176,O$47&lt;=$FP176)*(('Summary&amp;Assumptions'!$H$25*$C176)*(1+'Summary&amp;Assumptions'!$J$29)^(O$46-1))+AND(O$56&lt;'Summary&amp;Assumptions'!$J$31,O$47&gt;=$FQ176,O$47&lt;=$FR176)*(('Summary&amp;Assumptions'!$H$25*$C176)*(1+'Summary&amp;Assumptions'!$J$29)^(O$46-1))</f>
        <v>0</v>
      </c>
      <c r="K176" s="588">
        <f>AND(P$55&gt;0,SUM($E176:J176)&lt;'Summary&amp;Assumptions'!$G$32*$B176,$D176&gt;='Summary&amp;Assumptions'!$D$17,P$47&gt;=$D176,P$47&lt;=EDATE($D176,'Summary&amp;Assumptions'!$G$32))*$B176+AND(P$56&lt;'Summary&amp;Assumptions'!$J$31,P$47&gt;=$FO176,P$47&lt;=$FP176)*(('Summary&amp;Assumptions'!$H$25*$C176)*(1+'Summary&amp;Assumptions'!$J$29)^(P$46-1))+AND(P$56&lt;'Summary&amp;Assumptions'!$J$31,P$47&gt;=$FQ176,P$47&lt;=$FR176)*(('Summary&amp;Assumptions'!$H$25*$C176)*(1+'Summary&amp;Assumptions'!$J$29)^(P$46-1))</f>
        <v>0</v>
      </c>
      <c r="L176" s="588">
        <f>AND(Q$55&gt;0,SUM($E176:K176)&lt;'Summary&amp;Assumptions'!$G$32*$B176,$D176&gt;='Summary&amp;Assumptions'!$D$17,Q$47&gt;=$D176,Q$47&lt;=EDATE($D176,'Summary&amp;Assumptions'!$G$32))*$B176+AND(Q$56&lt;'Summary&amp;Assumptions'!$J$31,Q$47&gt;=$FO176,Q$47&lt;=$FP176)*(('Summary&amp;Assumptions'!$H$25*$C176)*(1+'Summary&amp;Assumptions'!$J$29)^(Q$46-1))+AND(Q$56&lt;'Summary&amp;Assumptions'!$J$31,Q$47&gt;=$FQ176,Q$47&lt;=$FR176)*(('Summary&amp;Assumptions'!$H$25*$C176)*(1+'Summary&amp;Assumptions'!$J$29)^(Q$46-1))</f>
        <v>0</v>
      </c>
      <c r="M176" s="588">
        <f>AND(R$55&gt;0,SUM($E176:L176)&lt;'Summary&amp;Assumptions'!$G$32*$B176,$D176&gt;='Summary&amp;Assumptions'!$D$17,R$47&gt;=$D176,R$47&lt;=EDATE($D176,'Summary&amp;Assumptions'!$G$32))*$B176+AND(R$56&lt;'Summary&amp;Assumptions'!$J$31,R$47&gt;=$FO176,R$47&lt;=$FP176)*(('Summary&amp;Assumptions'!$H$25*$C176)*(1+'Summary&amp;Assumptions'!$J$29)^(R$46-1))+AND(R$56&lt;'Summary&amp;Assumptions'!$J$31,R$47&gt;=$FQ176,R$47&lt;=$FR176)*(('Summary&amp;Assumptions'!$H$25*$C176)*(1+'Summary&amp;Assumptions'!$J$29)^(R$46-1))</f>
        <v>0</v>
      </c>
      <c r="N176" s="588">
        <f>AND(S$55&gt;0,SUM($E176:M176)&lt;'Summary&amp;Assumptions'!$G$32*$B176,$D176&gt;='Summary&amp;Assumptions'!$D$17,S$47&gt;=$D176,S$47&lt;=EDATE($D176,'Summary&amp;Assumptions'!$G$32))*$B176+AND(S$56&lt;'Summary&amp;Assumptions'!$J$31,S$47&gt;=$FO176,S$47&lt;=$FP176)*(('Summary&amp;Assumptions'!$H$25*$C176)*(1+'Summary&amp;Assumptions'!$J$29)^(S$46-1))+AND(S$56&lt;'Summary&amp;Assumptions'!$J$31,S$47&gt;=$FQ176,S$47&lt;=$FR176)*(('Summary&amp;Assumptions'!$H$25*$C176)*(1+'Summary&amp;Assumptions'!$J$29)^(S$46-1))</f>
        <v>0</v>
      </c>
      <c r="O176" s="588">
        <f>AND(T$55&gt;0,SUM($E176:N176)&lt;'Summary&amp;Assumptions'!$G$32*$B176,$D176&gt;='Summary&amp;Assumptions'!$D$17,T$47&gt;=$D176,T$47&lt;=EDATE($D176,'Summary&amp;Assumptions'!$G$32))*$B176+AND(T$56&lt;'Summary&amp;Assumptions'!$J$31,T$47&gt;=$FO176,T$47&lt;=$FP176)*(('Summary&amp;Assumptions'!$H$25*$C176)*(1+'Summary&amp;Assumptions'!$J$29)^(T$46-1))+AND(T$56&lt;'Summary&amp;Assumptions'!$J$31,T$47&gt;=$FQ176,T$47&lt;=$FR176)*(('Summary&amp;Assumptions'!$H$25*$C176)*(1+'Summary&amp;Assumptions'!$J$29)^(T$46-1))</f>
        <v>0</v>
      </c>
      <c r="P176" s="588">
        <f>AND(U$55&gt;0,SUM($E176:O176)&lt;'Summary&amp;Assumptions'!$G$32*$B176,$D176&gt;='Summary&amp;Assumptions'!$D$17,U$47&gt;=$D176,U$47&lt;=EDATE($D176,'Summary&amp;Assumptions'!$G$32))*$B176+AND(U$56&lt;'Summary&amp;Assumptions'!$J$31,U$47&gt;=$FO176,U$47&lt;=$FP176)*(('Summary&amp;Assumptions'!$H$25*$C176)*(1+'Summary&amp;Assumptions'!$J$29)^(U$46-1))+AND(U$56&lt;'Summary&amp;Assumptions'!$J$31,U$47&gt;=$FQ176,U$47&lt;=$FR176)*(('Summary&amp;Assumptions'!$H$25*$C176)*(1+'Summary&amp;Assumptions'!$J$29)^(U$46-1))</f>
        <v>0</v>
      </c>
      <c r="Q176" s="588">
        <f>AND(V$55&gt;0,SUM($E176:P176)&lt;'Summary&amp;Assumptions'!$G$32*$B176,$D176&gt;='Summary&amp;Assumptions'!$D$17,V$47&gt;=$D176,V$47&lt;=EDATE($D176,'Summary&amp;Assumptions'!$G$32))*$B176+AND(V$56&lt;'Summary&amp;Assumptions'!$J$31,V$47&gt;=$FO176,V$47&lt;=$FP176)*(('Summary&amp;Assumptions'!$H$25*$C176)*(1+'Summary&amp;Assumptions'!$J$29)^(V$46-1))+AND(V$56&lt;'Summary&amp;Assumptions'!$J$31,V$47&gt;=$FQ176,V$47&lt;=$FR176)*(('Summary&amp;Assumptions'!$H$25*$C176)*(1+'Summary&amp;Assumptions'!$J$29)^(V$46-1))</f>
        <v>0</v>
      </c>
      <c r="R176" s="588">
        <f>AND(W$55&gt;0,SUM($E176:Q176)&lt;'Summary&amp;Assumptions'!$G$32*$B176,$D176&gt;='Summary&amp;Assumptions'!$D$17,W$47&gt;=$D176,W$47&lt;=EDATE($D176,'Summary&amp;Assumptions'!$G$32))*$B176+AND(W$56&lt;'Summary&amp;Assumptions'!$J$31,W$47&gt;=$FO176,W$47&lt;=$FP176)*(('Summary&amp;Assumptions'!$H$25*$C176)*(1+'Summary&amp;Assumptions'!$J$29)^(W$46-1))+AND(W$56&lt;'Summary&amp;Assumptions'!$J$31,W$47&gt;=$FQ176,W$47&lt;=$FR176)*(('Summary&amp;Assumptions'!$H$25*$C176)*(1+'Summary&amp;Assumptions'!$J$29)^(W$46-1))</f>
        <v>0</v>
      </c>
      <c r="S176" s="588">
        <f>AND(X$55&gt;0,SUM($E176:R176)&lt;'Summary&amp;Assumptions'!$G$32*$B176,$D176&gt;='Summary&amp;Assumptions'!$D$17,X$47&gt;=$D176,X$47&lt;=EDATE($D176,'Summary&amp;Assumptions'!$G$32))*$B176+AND(X$56&lt;'Summary&amp;Assumptions'!$J$31,X$47&gt;=$FO176,X$47&lt;=$FP176)*(('Summary&amp;Assumptions'!$H$25*$C176)*(1+'Summary&amp;Assumptions'!$J$29)^(X$46-1))+AND(X$56&lt;'Summary&amp;Assumptions'!$J$31,X$47&gt;=$FQ176,X$47&lt;=$FR176)*(('Summary&amp;Assumptions'!$H$25*$C176)*(1+'Summary&amp;Assumptions'!$J$29)^(X$46-1))</f>
        <v>44600.000000000058</v>
      </c>
      <c r="T176" s="588">
        <f>AND(Y$55&gt;0,SUM($E176:S176)&lt;'Summary&amp;Assumptions'!$G$32*$B176,$D176&gt;='Summary&amp;Assumptions'!$D$17,Y$47&gt;=$D176,Y$47&lt;=EDATE($D176,'Summary&amp;Assumptions'!$G$32))*$B176+AND(Y$56&lt;'Summary&amp;Assumptions'!$J$31,Y$47&gt;=$FO176,Y$47&lt;=$FP176)*(('Summary&amp;Assumptions'!$H$25*$C176)*(1+'Summary&amp;Assumptions'!$J$29)^(Y$46-1))+AND(Y$56&lt;'Summary&amp;Assumptions'!$J$31,Y$47&gt;=$FQ176,Y$47&lt;=$FR176)*(('Summary&amp;Assumptions'!$H$25*$C176)*(1+'Summary&amp;Assumptions'!$J$29)^(Y$46-1))</f>
        <v>44600.000000000058</v>
      </c>
      <c r="U176" s="588">
        <f>AND(Z$55&gt;0,SUM($E176:T176)&lt;'Summary&amp;Assumptions'!$G$32*$B176,$D176&gt;='Summary&amp;Assumptions'!$D$17,Z$47&gt;=$D176,Z$47&lt;=EDATE($D176,'Summary&amp;Assumptions'!$G$32))*$B176+AND(Z$56&lt;'Summary&amp;Assumptions'!$J$31,Z$47&gt;=$FO176,Z$47&lt;=$FP176)*(('Summary&amp;Assumptions'!$H$25*$C176)*(1+'Summary&amp;Assumptions'!$J$29)^(Z$46-1))+AND(Z$56&lt;'Summary&amp;Assumptions'!$J$31,Z$47&gt;=$FQ176,Z$47&lt;=$FR176)*(('Summary&amp;Assumptions'!$H$25*$C176)*(1+'Summary&amp;Assumptions'!$J$29)^(Z$46-1))</f>
        <v>0</v>
      </c>
      <c r="V176" s="588">
        <f>AND(AA$55&gt;0,SUM($E176:U176)&lt;'Summary&amp;Assumptions'!$G$32*$B176,$D176&gt;='Summary&amp;Assumptions'!$D$17,AA$47&gt;=$D176,AA$47&lt;=EDATE($D176,'Summary&amp;Assumptions'!$G$32))*$B176+AND(AA$56&lt;'Summary&amp;Assumptions'!$J$31,AA$47&gt;=$FO176,AA$47&lt;=$FP176)*(('Summary&amp;Assumptions'!$H$25*$C176)*(1+'Summary&amp;Assumptions'!$J$29)^(AA$46-1))+AND(AA$56&lt;'Summary&amp;Assumptions'!$J$31,AA$47&gt;=$FQ176,AA$47&lt;=$FR176)*(('Summary&amp;Assumptions'!$H$25*$C176)*(1+'Summary&amp;Assumptions'!$J$29)^(AA$46-1))</f>
        <v>0</v>
      </c>
      <c r="W176" s="588">
        <f>AND(AB$55&gt;0,SUM($E176:V176)&lt;'Summary&amp;Assumptions'!$G$32*$B176,$D176&gt;='Summary&amp;Assumptions'!$D$17,AB$47&gt;=$D176,AB$47&lt;=EDATE($D176,'Summary&amp;Assumptions'!$G$32))*$B176+AND(AB$56&lt;'Summary&amp;Assumptions'!$J$31,AB$47&gt;=$FO176,AB$47&lt;=$FP176)*(('Summary&amp;Assumptions'!$H$25*$C176)*(1+'Summary&amp;Assumptions'!$J$29)^(AB$46-1))+AND(AB$56&lt;'Summary&amp;Assumptions'!$J$31,AB$47&gt;=$FQ176,AB$47&lt;=$FR176)*(('Summary&amp;Assumptions'!$H$25*$C176)*(1+'Summary&amp;Assumptions'!$J$29)^(AB$46-1))</f>
        <v>0</v>
      </c>
      <c r="X176" s="588">
        <f>AND(AC$55&gt;0,SUM($E176:W176)&lt;'Summary&amp;Assumptions'!$G$32*$B176,$D176&gt;='Summary&amp;Assumptions'!$D$17,AC$47&gt;=$D176,AC$47&lt;=EDATE($D176,'Summary&amp;Assumptions'!$G$32))*$B176+AND(AC$56&lt;'Summary&amp;Assumptions'!$J$31,AC$47&gt;=$FO176,AC$47&lt;=$FP176)*(('Summary&amp;Assumptions'!$H$25*$C176)*(1+'Summary&amp;Assumptions'!$J$29)^(AC$46-1))+AND(AC$56&lt;'Summary&amp;Assumptions'!$J$31,AC$47&gt;=$FQ176,AC$47&lt;=$FR176)*(('Summary&amp;Assumptions'!$H$25*$C176)*(1+'Summary&amp;Assumptions'!$J$29)^(AC$46-1))</f>
        <v>0</v>
      </c>
      <c r="Y176" s="588">
        <f>AND(AD$55&gt;0,SUM($E176:X176)&lt;'Summary&amp;Assumptions'!$G$32*$B176,$D176&gt;='Summary&amp;Assumptions'!$D$17,AD$47&gt;=$D176,AD$47&lt;=EDATE($D176,'Summary&amp;Assumptions'!$G$32))*$B176+AND(AD$56&lt;'Summary&amp;Assumptions'!$J$31,AD$47&gt;=$FO176,AD$47&lt;=$FP176)*(('Summary&amp;Assumptions'!$H$25*$C176)*(1+'Summary&amp;Assumptions'!$J$29)^(AD$46-1))+AND(AD$56&lt;'Summary&amp;Assumptions'!$J$31,AD$47&gt;=$FQ176,AD$47&lt;=$FR176)*(('Summary&amp;Assumptions'!$H$25*$C176)*(1+'Summary&amp;Assumptions'!$J$29)^(AD$46-1))</f>
        <v>0</v>
      </c>
      <c r="Z176" s="588">
        <f>AND(AE$55&gt;0,SUM($E176:Y176)&lt;'Summary&amp;Assumptions'!$G$32*$B176,$D176&gt;='Summary&amp;Assumptions'!$D$17,AE$47&gt;=$D176,AE$47&lt;=EDATE($D176,'Summary&amp;Assumptions'!$G$32))*$B176+AND(AE$56&lt;'Summary&amp;Assumptions'!$J$31,AE$47&gt;=$FO176,AE$47&lt;=$FP176)*(('Summary&amp;Assumptions'!$H$25*$C176)*(1+'Summary&amp;Assumptions'!$J$29)^(AE$46-1))+AND(AE$56&lt;'Summary&amp;Assumptions'!$J$31,AE$47&gt;=$FQ176,AE$47&lt;=$FR176)*(('Summary&amp;Assumptions'!$H$25*$C176)*(1+'Summary&amp;Assumptions'!$J$29)^(AE$46-1))</f>
        <v>0</v>
      </c>
      <c r="AA176" s="588">
        <f>AND(AF$55&gt;0,SUM($E176:Z176)&lt;'Summary&amp;Assumptions'!$G$32*$B176,$D176&gt;='Summary&amp;Assumptions'!$D$17,AF$47&gt;=$D176,AF$47&lt;=EDATE($D176,'Summary&amp;Assumptions'!$G$32))*$B176+AND(AF$56&lt;'Summary&amp;Assumptions'!$J$31,AF$47&gt;=$FO176,AF$47&lt;=$FP176)*(('Summary&amp;Assumptions'!$H$25*$C176)*(1+'Summary&amp;Assumptions'!$J$29)^(AF$46-1))+AND(AF$56&lt;'Summary&amp;Assumptions'!$J$31,AF$47&gt;=$FQ176,AF$47&lt;=$FR176)*(('Summary&amp;Assumptions'!$H$25*$C176)*(1+'Summary&amp;Assumptions'!$J$29)^(AF$46-1))</f>
        <v>0</v>
      </c>
      <c r="AB176" s="588">
        <f>AND(AG$55&gt;0,SUM($E176:AA176)&lt;'Summary&amp;Assumptions'!$G$32*$B176,$D176&gt;='Summary&amp;Assumptions'!$D$17,AG$47&gt;=$D176,AG$47&lt;=EDATE($D176,'Summary&amp;Assumptions'!$G$32))*$B176+AND(AG$56&lt;'Summary&amp;Assumptions'!$J$31,AG$47&gt;=$FO176,AG$47&lt;=$FP176)*(('Summary&amp;Assumptions'!$H$25*$C176)*(1+'Summary&amp;Assumptions'!$J$29)^(AG$46-1))+AND(AG$56&lt;'Summary&amp;Assumptions'!$J$31,AG$47&gt;=$FQ176,AG$47&lt;=$FR176)*(('Summary&amp;Assumptions'!$H$25*$C176)*(1+'Summary&amp;Assumptions'!$J$29)^(AG$46-1))</f>
        <v>0</v>
      </c>
      <c r="AC176" s="588">
        <f>AND(AH$55&gt;0,SUM($E176:AB176)&lt;'Summary&amp;Assumptions'!$G$32*$B176,$D176&gt;='Summary&amp;Assumptions'!$D$17,AH$47&gt;=$D176,AH$47&lt;=EDATE($D176,'Summary&amp;Assumptions'!$G$32))*$B176+AND(AH$56&lt;'Summary&amp;Assumptions'!$J$31,AH$47&gt;=$FO176,AH$47&lt;=$FP176)*(('Summary&amp;Assumptions'!$H$25*$C176)*(1+'Summary&amp;Assumptions'!$J$29)^(AH$46-1))+AND(AH$56&lt;'Summary&amp;Assumptions'!$J$31,AH$47&gt;=$FQ176,AH$47&lt;=$FR176)*(('Summary&amp;Assumptions'!$H$25*$C176)*(1+'Summary&amp;Assumptions'!$J$29)^(AH$46-1))</f>
        <v>0</v>
      </c>
      <c r="AD176" s="588">
        <f>AND(AI$55&gt;0,SUM($E176:AC176)&lt;'Summary&amp;Assumptions'!$G$32*$B176,$D176&gt;='Summary&amp;Assumptions'!$D$17,AI$47&gt;=$D176,AI$47&lt;=EDATE($D176,'Summary&amp;Assumptions'!$G$32))*$B176+AND(AI$56&lt;'Summary&amp;Assumptions'!$J$31,AI$47&gt;=$FO176,AI$47&lt;=$FP176)*(('Summary&amp;Assumptions'!$H$25*$C176)*(1+'Summary&amp;Assumptions'!$J$29)^(AI$46-1))+AND(AI$56&lt;'Summary&amp;Assumptions'!$J$31,AI$47&gt;=$FQ176,AI$47&lt;=$FR176)*(('Summary&amp;Assumptions'!$H$25*$C176)*(1+'Summary&amp;Assumptions'!$J$29)^(AI$46-1))</f>
        <v>0</v>
      </c>
      <c r="AE176" s="588">
        <f>AND(AJ$55&gt;0,SUM($E176:AD176)&lt;'Summary&amp;Assumptions'!$G$32*$B176,$D176&gt;='Summary&amp;Assumptions'!$D$17,AJ$47&gt;=$D176,AJ$47&lt;=EDATE($D176,'Summary&amp;Assumptions'!$G$32))*$B176+AND(AJ$56&lt;'Summary&amp;Assumptions'!$J$31,AJ$47&gt;=$FO176,AJ$47&lt;=$FP176)*(('Summary&amp;Assumptions'!$H$25*$C176)*(1+'Summary&amp;Assumptions'!$J$29)^(AJ$46-1))+AND(AJ$56&lt;'Summary&amp;Assumptions'!$J$31,AJ$47&gt;=$FQ176,AJ$47&lt;=$FR176)*(('Summary&amp;Assumptions'!$H$25*$C176)*(1+'Summary&amp;Assumptions'!$J$29)^(AJ$46-1))</f>
        <v>0</v>
      </c>
      <c r="AF176" s="588">
        <f>AND(AK$55&gt;0,SUM($E176:AE176)&lt;'Summary&amp;Assumptions'!$G$32*$B176,$D176&gt;='Summary&amp;Assumptions'!$D$17,AK$47&gt;=$D176,AK$47&lt;=EDATE($D176,'Summary&amp;Assumptions'!$G$32))*$B176+AND(AK$56&lt;'Summary&amp;Assumptions'!$J$31,AK$47&gt;=$FO176,AK$47&lt;=$FP176)*(('Summary&amp;Assumptions'!$H$25*$C176)*(1+'Summary&amp;Assumptions'!$J$29)^(AK$46-1))+AND(AK$56&lt;'Summary&amp;Assumptions'!$J$31,AK$47&gt;=$FQ176,AK$47&lt;=$FR176)*(('Summary&amp;Assumptions'!$H$25*$C176)*(1+'Summary&amp;Assumptions'!$J$29)^(AK$46-1))</f>
        <v>0</v>
      </c>
      <c r="AG176" s="588">
        <f>AND(AL$55&gt;0,SUM($E176:AF176)&lt;'Summary&amp;Assumptions'!$G$32*$B176,$D176&gt;='Summary&amp;Assumptions'!$D$17,AL$47&gt;=$D176,AL$47&lt;=EDATE($D176,'Summary&amp;Assumptions'!$G$32))*$B176+AND(AL$56&lt;'Summary&amp;Assumptions'!$J$31,AL$47&gt;=$FO176,AL$47&lt;=$FP176)*(('Summary&amp;Assumptions'!$H$25*$C176)*(1+'Summary&amp;Assumptions'!$J$29)^(AL$46-1))+AND(AL$56&lt;'Summary&amp;Assumptions'!$J$31,AL$47&gt;=$FQ176,AL$47&lt;=$FR176)*(('Summary&amp;Assumptions'!$H$25*$C176)*(1+'Summary&amp;Assumptions'!$J$29)^(AL$46-1))</f>
        <v>0</v>
      </c>
      <c r="AH176" s="588">
        <f>AND(AM$55&gt;0,SUM($E176:AG176)&lt;'Summary&amp;Assumptions'!$G$32*$B176,$D176&gt;='Summary&amp;Assumptions'!$D$17,AM$47&gt;=$D176,AM$47&lt;=EDATE($D176,'Summary&amp;Assumptions'!$G$32))*$B176+AND(AM$56&lt;'Summary&amp;Assumptions'!$J$31,AM$47&gt;=$FO176,AM$47&lt;=$FP176)*(('Summary&amp;Assumptions'!$H$25*$C176)*(1+'Summary&amp;Assumptions'!$J$29)^(AM$46-1))+AND(AM$56&lt;'Summary&amp;Assumptions'!$J$31,AM$47&gt;=$FQ176,AM$47&lt;=$FR176)*(('Summary&amp;Assumptions'!$H$25*$C176)*(1+'Summary&amp;Assumptions'!$J$29)^(AM$46-1))</f>
        <v>0</v>
      </c>
      <c r="AI176" s="588">
        <f>AND(AN$55&gt;0,SUM($E176:AH176)&lt;'Summary&amp;Assumptions'!$G$32*$B176,$D176&gt;='Summary&amp;Assumptions'!$D$17,AN$47&gt;=$D176,AN$47&lt;=EDATE($D176,'Summary&amp;Assumptions'!$G$32))*$B176+AND(AN$56&lt;'Summary&amp;Assumptions'!$J$31,AN$47&gt;=$FO176,AN$47&lt;=$FP176)*(('Summary&amp;Assumptions'!$H$25*$C176)*(1+'Summary&amp;Assumptions'!$J$29)^(AN$46-1))+AND(AN$56&lt;'Summary&amp;Assumptions'!$J$31,AN$47&gt;=$FQ176,AN$47&lt;=$FR176)*(('Summary&amp;Assumptions'!$H$25*$C176)*(1+'Summary&amp;Assumptions'!$J$29)^(AN$46-1))</f>
        <v>0</v>
      </c>
      <c r="AJ176" s="588">
        <f>AND(AO$55&gt;0,SUM($E176:AI176)&lt;'Summary&amp;Assumptions'!$G$32*$B176,$D176&gt;='Summary&amp;Assumptions'!$D$17,AO$47&gt;=$D176,AO$47&lt;=EDATE($D176,'Summary&amp;Assumptions'!$G$32))*$B176+AND(AO$56&lt;'Summary&amp;Assumptions'!$J$31,AO$47&gt;=$FO176,AO$47&lt;=$FP176)*(('Summary&amp;Assumptions'!$H$25*$C176)*(1+'Summary&amp;Assumptions'!$J$29)^(AO$46-1))+AND(AO$56&lt;'Summary&amp;Assumptions'!$J$31,AO$47&gt;=$FQ176,AO$47&lt;=$FR176)*(('Summary&amp;Assumptions'!$H$25*$C176)*(1+'Summary&amp;Assumptions'!$J$29)^(AO$46-1))</f>
        <v>0</v>
      </c>
      <c r="AK176" s="588">
        <f>AND(AP$55&gt;0,SUM($E176:AJ176)&lt;'Summary&amp;Assumptions'!$G$32*$B176,$D176&gt;='Summary&amp;Assumptions'!$D$17,AP$47&gt;=$D176,AP$47&lt;=EDATE($D176,'Summary&amp;Assumptions'!$G$32))*$B176+AND(AP$56&lt;'Summary&amp;Assumptions'!$J$31,AP$47&gt;=$FO176,AP$47&lt;=$FP176)*(('Summary&amp;Assumptions'!$H$25*$C176)*(1+'Summary&amp;Assumptions'!$J$29)^(AP$46-1))+AND(AP$56&lt;'Summary&amp;Assumptions'!$J$31,AP$47&gt;=$FQ176,AP$47&lt;=$FR176)*(('Summary&amp;Assumptions'!$H$25*$C176)*(1+'Summary&amp;Assumptions'!$J$29)^(AP$46-1))</f>
        <v>0</v>
      </c>
      <c r="AL176" s="588">
        <f>AND(AQ$55&gt;0,SUM($E176:AK176)&lt;'Summary&amp;Assumptions'!$G$32*$B176,$D176&gt;='Summary&amp;Assumptions'!$D$17,AQ$47&gt;=$D176,AQ$47&lt;=EDATE($D176,'Summary&amp;Assumptions'!$G$32))*$B176+AND(AQ$56&lt;'Summary&amp;Assumptions'!$J$31,AQ$47&gt;=$FO176,AQ$47&lt;=$FP176)*(('Summary&amp;Assumptions'!$H$25*$C176)*(1+'Summary&amp;Assumptions'!$J$29)^(AQ$46-1))+AND(AQ$56&lt;'Summary&amp;Assumptions'!$J$31,AQ$47&gt;=$FQ176,AQ$47&lt;=$FR176)*(('Summary&amp;Assumptions'!$H$25*$C176)*(1+'Summary&amp;Assumptions'!$J$29)^(AQ$46-1))</f>
        <v>0</v>
      </c>
      <c r="AM176" s="588">
        <f>AND(AR$55&gt;0,SUM($E176:AL176)&lt;'Summary&amp;Assumptions'!$G$32*$B176,$D176&gt;='Summary&amp;Assumptions'!$D$17,AR$47&gt;=$D176,AR$47&lt;=EDATE($D176,'Summary&amp;Assumptions'!$G$32))*$B176+AND(AR$56&lt;'Summary&amp;Assumptions'!$J$31,AR$47&gt;=$FO176,AR$47&lt;=$FP176)*(('Summary&amp;Assumptions'!$H$25*$C176)*(1+'Summary&amp;Assumptions'!$J$29)^(AR$46-1))+AND(AR$56&lt;'Summary&amp;Assumptions'!$J$31,AR$47&gt;=$FQ176,AR$47&lt;=$FR176)*(('Summary&amp;Assumptions'!$H$25*$C176)*(1+'Summary&amp;Assumptions'!$J$29)^(AR$46-1))</f>
        <v>0</v>
      </c>
      <c r="AN176" s="588">
        <f>AND(AS$55&gt;0,SUM($E176:AM176)&lt;'Summary&amp;Assumptions'!$G$32*$B176,$D176&gt;='Summary&amp;Assumptions'!$D$17,AS$47&gt;=$D176,AS$47&lt;=EDATE($D176,'Summary&amp;Assumptions'!$G$32))*$B176+AND(AS$56&lt;'Summary&amp;Assumptions'!$J$31,AS$47&gt;=$FO176,AS$47&lt;=$FP176)*(('Summary&amp;Assumptions'!$H$25*$C176)*(1+'Summary&amp;Assumptions'!$J$29)^(AS$46-1))+AND(AS$56&lt;'Summary&amp;Assumptions'!$J$31,AS$47&gt;=$FQ176,AS$47&lt;=$FR176)*(('Summary&amp;Assumptions'!$H$25*$C176)*(1+'Summary&amp;Assumptions'!$J$29)^(AS$46-1))</f>
        <v>0</v>
      </c>
      <c r="AO176" s="588">
        <f>AND(AT$55&gt;0,SUM($E176:AN176)&lt;'Summary&amp;Assumptions'!$G$32*$B176,$D176&gt;='Summary&amp;Assumptions'!$D$17,AT$47&gt;=$D176,AT$47&lt;=EDATE($D176,'Summary&amp;Assumptions'!$G$32))*$B176+AND(AT$56&lt;'Summary&amp;Assumptions'!$J$31,AT$47&gt;=$FO176,AT$47&lt;=$FP176)*(('Summary&amp;Assumptions'!$H$25*$C176)*(1+'Summary&amp;Assumptions'!$J$29)^(AT$46-1))+AND(AT$56&lt;'Summary&amp;Assumptions'!$J$31,AT$47&gt;=$FQ176,AT$47&lt;=$FR176)*(('Summary&amp;Assumptions'!$H$25*$C176)*(1+'Summary&amp;Assumptions'!$J$29)^(AT$46-1))</f>
        <v>0</v>
      </c>
      <c r="AP176" s="588">
        <f>AND(AU$55&gt;0,SUM($E176:AO176)&lt;'Summary&amp;Assumptions'!$G$32*$B176,$D176&gt;='Summary&amp;Assumptions'!$D$17,AU$47&gt;=$D176,AU$47&lt;=EDATE($D176,'Summary&amp;Assumptions'!$G$32))*$B176+AND(AU$56&lt;'Summary&amp;Assumptions'!$J$31,AU$47&gt;=$FO176,AU$47&lt;=$FP176)*(('Summary&amp;Assumptions'!$H$25*$C176)*(1+'Summary&amp;Assumptions'!$J$29)^(AU$46-1))+AND(AU$56&lt;'Summary&amp;Assumptions'!$J$31,AU$47&gt;=$FQ176,AU$47&lt;=$FR176)*(('Summary&amp;Assumptions'!$H$25*$C176)*(1+'Summary&amp;Assumptions'!$J$29)^(AU$46-1))</f>
        <v>0</v>
      </c>
      <c r="AQ176" s="588">
        <f>AND(AV$55&gt;0,SUM($E176:AP176)&lt;'Summary&amp;Assumptions'!$G$32*$B176,$D176&gt;='Summary&amp;Assumptions'!$D$17,AV$47&gt;=$D176,AV$47&lt;=EDATE($D176,'Summary&amp;Assumptions'!$G$32))*$B176+AND(AV$56&lt;'Summary&amp;Assumptions'!$J$31,AV$47&gt;=$FO176,AV$47&lt;=$FP176)*(('Summary&amp;Assumptions'!$H$25*$C176)*(1+'Summary&amp;Assumptions'!$J$29)^(AV$46-1))+AND(AV$56&lt;'Summary&amp;Assumptions'!$J$31,AV$47&gt;=$FQ176,AV$47&lt;=$FR176)*(('Summary&amp;Assumptions'!$H$25*$C176)*(1+'Summary&amp;Assumptions'!$J$29)^(AV$46-1))</f>
        <v>0</v>
      </c>
      <c r="AR176" s="588">
        <f>AND(AW$55&gt;0,SUM($E176:AQ176)&lt;'Summary&amp;Assumptions'!$G$32*$B176,$D176&gt;='Summary&amp;Assumptions'!$D$17,AW$47&gt;=$D176,AW$47&lt;=EDATE($D176,'Summary&amp;Assumptions'!$G$32))*$B176+AND(AW$56&lt;'Summary&amp;Assumptions'!$J$31,AW$47&gt;=$FO176,AW$47&lt;=$FP176)*(('Summary&amp;Assumptions'!$H$25*$C176)*(1+'Summary&amp;Assumptions'!$J$29)^(AW$46-1))+AND(AW$56&lt;'Summary&amp;Assumptions'!$J$31,AW$47&gt;=$FQ176,AW$47&lt;=$FR176)*(('Summary&amp;Assumptions'!$H$25*$C176)*(1+'Summary&amp;Assumptions'!$J$29)^(AW$46-1))</f>
        <v>0</v>
      </c>
      <c r="AS176" s="588">
        <f>AND(AX$55&gt;0,SUM($E176:AR176)&lt;'Summary&amp;Assumptions'!$G$32*$B176,$D176&gt;='Summary&amp;Assumptions'!$D$17,AX$47&gt;=$D176,AX$47&lt;=EDATE($D176,'Summary&amp;Assumptions'!$G$32))*$B176+AND(AX$56&lt;'Summary&amp;Assumptions'!$J$31,AX$47&gt;=$FO176,AX$47&lt;=$FP176)*(('Summary&amp;Assumptions'!$H$25*$C176)*(1+'Summary&amp;Assumptions'!$J$29)^(AX$46-1))+AND(AX$56&lt;'Summary&amp;Assumptions'!$J$31,AX$47&gt;=$FQ176,AX$47&lt;=$FR176)*(('Summary&amp;Assumptions'!$H$25*$C176)*(1+'Summary&amp;Assumptions'!$J$29)^(AX$46-1))</f>
        <v>0</v>
      </c>
      <c r="AT176" s="588">
        <f>AND(AY$55&gt;0,SUM($E176:AS176)&lt;'Summary&amp;Assumptions'!$G$32*$B176,$D176&gt;='Summary&amp;Assumptions'!$D$17,AY$47&gt;=$D176,AY$47&lt;=EDATE($D176,'Summary&amp;Assumptions'!$G$32))*$B176+AND(AY$56&lt;'Summary&amp;Assumptions'!$J$31,AY$47&gt;=$FO176,AY$47&lt;=$FP176)*(('Summary&amp;Assumptions'!$H$25*$C176)*(1+'Summary&amp;Assumptions'!$J$29)^(AY$46-1))+AND(AY$56&lt;'Summary&amp;Assumptions'!$J$31,AY$47&gt;=$FQ176,AY$47&lt;=$FR176)*(('Summary&amp;Assumptions'!$H$25*$C176)*(1+'Summary&amp;Assumptions'!$J$29)^(AY$46-1))</f>
        <v>0</v>
      </c>
      <c r="AU176" s="588">
        <f>AND(AZ$55&gt;0,SUM($E176:AT176)&lt;'Summary&amp;Assumptions'!$G$32*$B176,$D176&gt;='Summary&amp;Assumptions'!$D$17,AZ$47&gt;=$D176,AZ$47&lt;=EDATE($D176,'Summary&amp;Assumptions'!$G$32))*$B176+AND(AZ$56&lt;'Summary&amp;Assumptions'!$J$31,AZ$47&gt;=$FO176,AZ$47&lt;=$FP176)*(('Summary&amp;Assumptions'!$H$25*$C176)*(1+'Summary&amp;Assumptions'!$J$29)^(AZ$46-1))+AND(AZ$56&lt;'Summary&amp;Assumptions'!$J$31,AZ$47&gt;=$FQ176,AZ$47&lt;=$FR176)*(('Summary&amp;Assumptions'!$H$25*$C176)*(1+'Summary&amp;Assumptions'!$J$29)^(AZ$46-1))</f>
        <v>0</v>
      </c>
      <c r="AV176" s="588">
        <f>AND(BA$55&gt;0,SUM($E176:AU176)&lt;'Summary&amp;Assumptions'!$G$32*$B176,$D176&gt;='Summary&amp;Assumptions'!$D$17,BA$47&gt;=$D176,BA$47&lt;=EDATE($D176,'Summary&amp;Assumptions'!$G$32))*$B176+AND(BA$56&lt;'Summary&amp;Assumptions'!$J$31,BA$47&gt;=$FO176,BA$47&lt;=$FP176)*(('Summary&amp;Assumptions'!$H$25*$C176)*(1+'Summary&amp;Assumptions'!$J$29)^(BA$46-1))+AND(BA$56&lt;'Summary&amp;Assumptions'!$J$31,BA$47&gt;=$FQ176,BA$47&lt;=$FR176)*(('Summary&amp;Assumptions'!$H$25*$C176)*(1+'Summary&amp;Assumptions'!$J$29)^(BA$46-1))</f>
        <v>0</v>
      </c>
      <c r="AW176" s="588">
        <f>AND(BB$55&gt;0,SUM($E176:AV176)&lt;'Summary&amp;Assumptions'!$G$32*$B176,$D176&gt;='Summary&amp;Assumptions'!$D$17,BB$47&gt;=$D176,BB$47&lt;=EDATE($D176,'Summary&amp;Assumptions'!$G$32))*$B176+AND(BB$56&lt;'Summary&amp;Assumptions'!$J$31,BB$47&gt;=$FO176,BB$47&lt;=$FP176)*(('Summary&amp;Assumptions'!$H$25*$C176)*(1+'Summary&amp;Assumptions'!$J$29)^(BB$46-1))+AND(BB$56&lt;'Summary&amp;Assumptions'!$J$31,BB$47&gt;=$FQ176,BB$47&lt;=$FR176)*(('Summary&amp;Assumptions'!$H$25*$C176)*(1+'Summary&amp;Assumptions'!$J$29)^(BB$46-1))</f>
        <v>0</v>
      </c>
      <c r="AX176" s="588">
        <f>AND(BC$55&gt;0,SUM($E176:AW176)&lt;'Summary&amp;Assumptions'!$G$32*$B176,$D176&gt;='Summary&amp;Assumptions'!$D$17,BC$47&gt;=$D176,BC$47&lt;=EDATE($D176,'Summary&amp;Assumptions'!$G$32))*$B176+AND(BC$56&lt;'Summary&amp;Assumptions'!$J$31,BC$47&gt;=$FO176,BC$47&lt;=$FP176)*(('Summary&amp;Assumptions'!$H$25*$C176)*(1+'Summary&amp;Assumptions'!$J$29)^(BC$46-1))+AND(BC$56&lt;'Summary&amp;Assumptions'!$J$31,BC$47&gt;=$FQ176,BC$47&lt;=$FR176)*(('Summary&amp;Assumptions'!$H$25*$C176)*(1+'Summary&amp;Assumptions'!$J$29)^(BC$46-1))</f>
        <v>0</v>
      </c>
      <c r="AY176" s="588">
        <f>AND(BD$55&gt;0,SUM($E176:AX176)&lt;'Summary&amp;Assumptions'!$G$32*$B176,$D176&gt;='Summary&amp;Assumptions'!$D$17,BD$47&gt;=$D176,BD$47&lt;=EDATE($D176,'Summary&amp;Assumptions'!$G$32))*$B176+AND(BD$56&lt;'Summary&amp;Assumptions'!$J$31,BD$47&gt;=$FO176,BD$47&lt;=$FP176)*(('Summary&amp;Assumptions'!$H$25*$C176)*(1+'Summary&amp;Assumptions'!$J$29)^(BD$46-1))+AND(BD$56&lt;'Summary&amp;Assumptions'!$J$31,BD$47&gt;=$FQ176,BD$47&lt;=$FR176)*(('Summary&amp;Assumptions'!$H$25*$C176)*(1+'Summary&amp;Assumptions'!$J$29)^(BD$46-1))</f>
        <v>0</v>
      </c>
      <c r="AZ176" s="588">
        <f>AND(BE$55&gt;0,SUM($E176:AY176)&lt;'Summary&amp;Assumptions'!$G$32*$B176,$D176&gt;='Summary&amp;Assumptions'!$D$17,BE$47&gt;=$D176,BE$47&lt;=EDATE($D176,'Summary&amp;Assumptions'!$G$32))*$B176+AND(BE$56&lt;'Summary&amp;Assumptions'!$J$31,BE$47&gt;=$FO176,BE$47&lt;=$FP176)*(('Summary&amp;Assumptions'!$H$25*$C176)*(1+'Summary&amp;Assumptions'!$J$29)^(BE$46-1))+AND(BE$56&lt;'Summary&amp;Assumptions'!$J$31,BE$47&gt;=$FQ176,BE$47&lt;=$FR176)*(('Summary&amp;Assumptions'!$H$25*$C176)*(1+'Summary&amp;Assumptions'!$J$29)^(BE$46-1))</f>
        <v>0</v>
      </c>
      <c r="BA176" s="588">
        <f>AND(BF$55&gt;0,SUM($E176:AZ176)&lt;'Summary&amp;Assumptions'!$G$32*$B176,$D176&gt;='Summary&amp;Assumptions'!$D$17,BF$47&gt;=$D176,BF$47&lt;=EDATE($D176,'Summary&amp;Assumptions'!$G$32))*$B176+AND(BF$56&lt;'Summary&amp;Assumptions'!$J$31,BF$47&gt;=$FO176,BF$47&lt;=$FP176)*(('Summary&amp;Assumptions'!$H$25*$C176)*(1+'Summary&amp;Assumptions'!$J$29)^(BF$46-1))+AND(BF$56&lt;'Summary&amp;Assumptions'!$J$31,BF$47&gt;=$FQ176,BF$47&lt;=$FR176)*(('Summary&amp;Assumptions'!$H$25*$C176)*(1+'Summary&amp;Assumptions'!$J$29)^(BF$46-1))</f>
        <v>0</v>
      </c>
      <c r="BB176" s="588">
        <f>AND(BG$55&gt;0,SUM($E176:BA176)&lt;'Summary&amp;Assumptions'!$G$32*$B176,$D176&gt;='Summary&amp;Assumptions'!$D$17,BG$47&gt;=$D176,BG$47&lt;=EDATE($D176,'Summary&amp;Assumptions'!$G$32))*$B176+AND(BG$56&lt;'Summary&amp;Assumptions'!$J$31,BG$47&gt;=$FO176,BG$47&lt;=$FP176)*(('Summary&amp;Assumptions'!$H$25*$C176)*(1+'Summary&amp;Assumptions'!$J$29)^(BG$46-1))+AND(BG$56&lt;'Summary&amp;Assumptions'!$J$31,BG$47&gt;=$FQ176,BG$47&lt;=$FR176)*(('Summary&amp;Assumptions'!$H$25*$C176)*(1+'Summary&amp;Assumptions'!$J$29)^(BG$46-1))</f>
        <v>0</v>
      </c>
      <c r="BC176" s="588">
        <f>AND(BH$55&gt;0,SUM($E176:BB176)&lt;'Summary&amp;Assumptions'!$G$32*$B176,$D176&gt;='Summary&amp;Assumptions'!$D$17,BH$47&gt;=$D176,BH$47&lt;=EDATE($D176,'Summary&amp;Assumptions'!$G$32))*$B176+AND(BH$56&lt;'Summary&amp;Assumptions'!$J$31,BH$47&gt;=$FO176,BH$47&lt;=$FP176)*(('Summary&amp;Assumptions'!$H$25*$C176)*(1+'Summary&amp;Assumptions'!$J$29)^(BH$46-1))+AND(BH$56&lt;'Summary&amp;Assumptions'!$J$31,BH$47&gt;=$FQ176,BH$47&lt;=$FR176)*(('Summary&amp;Assumptions'!$H$25*$C176)*(1+'Summary&amp;Assumptions'!$J$29)^(BH$46-1))</f>
        <v>0</v>
      </c>
      <c r="BD176" s="588">
        <f>AND(BI$55&gt;0,SUM($E176:BC176)&lt;'Summary&amp;Assumptions'!$G$32*$B176,$D176&gt;='Summary&amp;Assumptions'!$D$17,BI$47&gt;=$D176,BI$47&lt;=EDATE($D176,'Summary&amp;Assumptions'!$G$32))*$B176+AND(BI$56&lt;'Summary&amp;Assumptions'!$J$31,BI$47&gt;=$FO176,BI$47&lt;=$FP176)*(('Summary&amp;Assumptions'!$H$25*$C176)*(1+'Summary&amp;Assumptions'!$J$29)^(BI$46-1))+AND(BI$56&lt;'Summary&amp;Assumptions'!$J$31,BI$47&gt;=$FQ176,BI$47&lt;=$FR176)*(('Summary&amp;Assumptions'!$H$25*$C176)*(1+'Summary&amp;Assumptions'!$J$29)^(BI$46-1))</f>
        <v>0</v>
      </c>
      <c r="BE176" s="588">
        <f>AND(BJ$55&gt;0,SUM($E176:BD176)&lt;'Summary&amp;Assumptions'!$G$32*$B176,$D176&gt;='Summary&amp;Assumptions'!$D$17,BJ$47&gt;=$D176,BJ$47&lt;=EDATE($D176,'Summary&amp;Assumptions'!$G$32))*$B176+AND(BJ$56&lt;'Summary&amp;Assumptions'!$J$31,BJ$47&gt;=$FO176,BJ$47&lt;=$FP176)*(('Summary&amp;Assumptions'!$H$25*$C176)*(1+'Summary&amp;Assumptions'!$J$29)^(BJ$46-1))+AND(BJ$56&lt;'Summary&amp;Assumptions'!$J$31,BJ$47&gt;=$FQ176,BJ$47&lt;=$FR176)*(('Summary&amp;Assumptions'!$H$25*$C176)*(1+'Summary&amp;Assumptions'!$J$29)^(BJ$46-1))</f>
        <v>0</v>
      </c>
      <c r="BF176" s="588">
        <f>AND(BK$55&gt;0,SUM($E176:BE176)&lt;'Summary&amp;Assumptions'!$G$32*$B176,$D176&gt;='Summary&amp;Assumptions'!$D$17,BK$47&gt;=$D176,BK$47&lt;=EDATE($D176,'Summary&amp;Assumptions'!$G$32))*$B176+AND(BK$56&lt;'Summary&amp;Assumptions'!$J$31,BK$47&gt;=$FO176,BK$47&lt;=$FP176)*(('Summary&amp;Assumptions'!$H$25*$C176)*(1+'Summary&amp;Assumptions'!$J$29)^(BK$46-1))+AND(BK$56&lt;'Summary&amp;Assumptions'!$J$31,BK$47&gt;=$FQ176,BK$47&lt;=$FR176)*(('Summary&amp;Assumptions'!$H$25*$C176)*(1+'Summary&amp;Assumptions'!$J$29)^(BK$46-1))</f>
        <v>0</v>
      </c>
      <c r="BG176" s="588">
        <f>AND(BL$55&gt;0,SUM($E176:BF176)&lt;'Summary&amp;Assumptions'!$G$32*$B176,$D176&gt;='Summary&amp;Assumptions'!$D$17,BL$47&gt;=$D176,BL$47&lt;=EDATE($D176,'Summary&amp;Assumptions'!$G$32))*$B176+AND(BL$56&lt;'Summary&amp;Assumptions'!$J$31,BL$47&gt;=$FO176,BL$47&lt;=$FP176)*(('Summary&amp;Assumptions'!$H$25*$C176)*(1+'Summary&amp;Assumptions'!$J$29)^(BL$46-1))+AND(BL$56&lt;'Summary&amp;Assumptions'!$J$31,BL$47&gt;=$FQ176,BL$47&lt;=$FR176)*(('Summary&amp;Assumptions'!$H$25*$C176)*(1+'Summary&amp;Assumptions'!$J$29)^(BL$46-1))</f>
        <v>0</v>
      </c>
      <c r="BH176" s="588">
        <f>AND(BM$55&gt;0,SUM($E176:BG176)&lt;'Summary&amp;Assumptions'!$G$32*$B176,$D176&gt;='Summary&amp;Assumptions'!$D$17,BM$47&gt;=$D176,BM$47&lt;=EDATE($D176,'Summary&amp;Assumptions'!$G$32))*$B176+AND(BM$56&lt;'Summary&amp;Assumptions'!$J$31,BM$47&gt;=$FO176,BM$47&lt;=$FP176)*(('Summary&amp;Assumptions'!$H$25*$C176)*(1+'Summary&amp;Assumptions'!$J$29)^(BM$46-1))+AND(BM$56&lt;'Summary&amp;Assumptions'!$J$31,BM$47&gt;=$FQ176,BM$47&lt;=$FR176)*(('Summary&amp;Assumptions'!$H$25*$C176)*(1+'Summary&amp;Assumptions'!$J$29)^(BM$46-1))</f>
        <v>0</v>
      </c>
      <c r="BI176" s="588">
        <f>AND(BN$55&gt;0,SUM($E176:BH176)&lt;'Summary&amp;Assumptions'!$G$32*$B176,$D176&gt;='Summary&amp;Assumptions'!$D$17,BN$47&gt;=$D176,BN$47&lt;=EDATE($D176,'Summary&amp;Assumptions'!$G$32))*$B176+AND(BN$56&lt;'Summary&amp;Assumptions'!$J$31,BN$47&gt;=$FO176,BN$47&lt;=$FP176)*(('Summary&amp;Assumptions'!$H$25*$C176)*(1+'Summary&amp;Assumptions'!$J$29)^(BN$46-1))+AND(BN$56&lt;'Summary&amp;Assumptions'!$J$31,BN$47&gt;=$FQ176,BN$47&lt;=$FR176)*(('Summary&amp;Assumptions'!$H$25*$C176)*(1+'Summary&amp;Assumptions'!$J$29)^(BN$46-1))</f>
        <v>0</v>
      </c>
      <c r="BJ176" s="588">
        <f>AND(BO$55&gt;0,SUM($E176:BI176)&lt;'Summary&amp;Assumptions'!$G$32*$B176,$D176&gt;='Summary&amp;Assumptions'!$D$17,BO$47&gt;=$D176,BO$47&lt;=EDATE($D176,'Summary&amp;Assumptions'!$G$32))*$B176+AND(BO$56&lt;'Summary&amp;Assumptions'!$J$31,BO$47&gt;=$FO176,BO$47&lt;=$FP176)*(('Summary&amp;Assumptions'!$H$25*$C176)*(1+'Summary&amp;Assumptions'!$J$29)^(BO$46-1))+AND(BO$56&lt;'Summary&amp;Assumptions'!$J$31,BO$47&gt;=$FQ176,BO$47&lt;=$FR176)*(('Summary&amp;Assumptions'!$H$25*$C176)*(1+'Summary&amp;Assumptions'!$J$29)^(BO$46-1))</f>
        <v>0</v>
      </c>
      <c r="BK176" s="588">
        <f>AND(BP$55&gt;0,SUM($E176:BJ176)&lt;'Summary&amp;Assumptions'!$G$32*$B176,$D176&gt;='Summary&amp;Assumptions'!$D$17,BP$47&gt;=$D176,BP$47&lt;=EDATE($D176,'Summary&amp;Assumptions'!$G$32))*$B176+AND(BP$56&lt;'Summary&amp;Assumptions'!$J$31,BP$47&gt;=$FO176,BP$47&lt;=$FP176)*(('Summary&amp;Assumptions'!$H$25*$C176)*(1+'Summary&amp;Assumptions'!$J$29)^(BP$46-1))+AND(BP$56&lt;'Summary&amp;Assumptions'!$J$31,BP$47&gt;=$FQ176,BP$47&lt;=$FR176)*(('Summary&amp;Assumptions'!$H$25*$C176)*(1+'Summary&amp;Assumptions'!$J$29)^(BP$46-1))</f>
        <v>0</v>
      </c>
      <c r="BL176" s="588">
        <f>AND(BQ$55&gt;0,SUM($E176:BK176)&lt;'Summary&amp;Assumptions'!$G$32*$B176,$D176&gt;='Summary&amp;Assumptions'!$D$17,BQ$47&gt;=$D176,BQ$47&lt;=EDATE($D176,'Summary&amp;Assumptions'!$G$32))*$B176+AND(BQ$56&lt;'Summary&amp;Assumptions'!$J$31,BQ$47&gt;=$FO176,BQ$47&lt;=$FP176)*(('Summary&amp;Assumptions'!$H$25*$C176)*(1+'Summary&amp;Assumptions'!$J$29)^(BQ$46-1))+AND(BQ$56&lt;'Summary&amp;Assumptions'!$J$31,BQ$47&gt;=$FQ176,BQ$47&lt;=$FR176)*(('Summary&amp;Assumptions'!$H$25*$C176)*(1+'Summary&amp;Assumptions'!$J$29)^(BQ$46-1))</f>
        <v>0</v>
      </c>
      <c r="BM176" s="588">
        <f>AND(BR$55&gt;0,SUM($E176:BL176)&lt;'Summary&amp;Assumptions'!$G$32*$B176,$D176&gt;='Summary&amp;Assumptions'!$D$17,BR$47&gt;=$D176,BR$47&lt;=EDATE($D176,'Summary&amp;Assumptions'!$G$32))*$B176+AND(BR$56&lt;'Summary&amp;Assumptions'!$J$31,BR$47&gt;=$FO176,BR$47&lt;=$FP176)*(('Summary&amp;Assumptions'!$H$25*$C176)*(1+'Summary&amp;Assumptions'!$J$29)^(BR$46-1))+AND(BR$56&lt;'Summary&amp;Assumptions'!$J$31,BR$47&gt;=$FQ176,BR$47&lt;=$FR176)*(('Summary&amp;Assumptions'!$H$25*$C176)*(1+'Summary&amp;Assumptions'!$J$29)^(BR$46-1))</f>
        <v>0</v>
      </c>
      <c r="BN176" s="588">
        <f>AND(BS$55&gt;0,SUM($E176:BM176)&lt;'Summary&amp;Assumptions'!$G$32*$B176,$D176&gt;='Summary&amp;Assumptions'!$D$17,BS$47&gt;=$D176,BS$47&lt;=EDATE($D176,'Summary&amp;Assumptions'!$G$32))*$B176+AND(BS$56&lt;'Summary&amp;Assumptions'!$J$31,BS$47&gt;=$FO176,BS$47&lt;=$FP176)*(('Summary&amp;Assumptions'!$H$25*$C176)*(1+'Summary&amp;Assumptions'!$J$29)^(BS$46-1))+AND(BS$56&lt;'Summary&amp;Assumptions'!$J$31,BS$47&gt;=$FQ176,BS$47&lt;=$FR176)*(('Summary&amp;Assumptions'!$H$25*$C176)*(1+'Summary&amp;Assumptions'!$J$29)^(BS$46-1))</f>
        <v>0</v>
      </c>
      <c r="BO176" s="588">
        <f>AND(BT$55&gt;0,SUM($E176:BN176)&lt;'Summary&amp;Assumptions'!$G$32*$B176,$D176&gt;='Summary&amp;Assumptions'!$D$17,BT$47&gt;=$D176,BT$47&lt;=EDATE($D176,'Summary&amp;Assumptions'!$G$32))*$B176+AND(BT$56&lt;'Summary&amp;Assumptions'!$J$31,BT$47&gt;=$FO176,BT$47&lt;=$FP176)*(('Summary&amp;Assumptions'!$H$25*$C176)*(1+'Summary&amp;Assumptions'!$J$29)^(BT$46-1))+AND(BT$56&lt;'Summary&amp;Assumptions'!$J$31,BT$47&gt;=$FQ176,BT$47&lt;=$FR176)*(('Summary&amp;Assumptions'!$H$25*$C176)*(1+'Summary&amp;Assumptions'!$J$29)^(BT$46-1))</f>
        <v>0</v>
      </c>
      <c r="BP176" s="588">
        <f>AND(BU$55&gt;0,SUM($E176:BO176)&lt;'Summary&amp;Assumptions'!$G$32*$B176,$D176&gt;='Summary&amp;Assumptions'!$D$17,BU$47&gt;=$D176,BU$47&lt;=EDATE($D176,'Summary&amp;Assumptions'!$G$32))*$B176+AND(BU$56&lt;'Summary&amp;Assumptions'!$J$31,BU$47&gt;=$FO176,BU$47&lt;=$FP176)*(('Summary&amp;Assumptions'!$H$25*$C176)*(1+'Summary&amp;Assumptions'!$J$29)^(BU$46-1))+AND(BU$56&lt;'Summary&amp;Assumptions'!$J$31,BU$47&gt;=$FQ176,BU$47&lt;=$FR176)*(('Summary&amp;Assumptions'!$H$25*$C176)*(1+'Summary&amp;Assumptions'!$J$29)^(BU$46-1))</f>
        <v>0</v>
      </c>
      <c r="BQ176" s="588">
        <f>AND(BV$55&gt;0,SUM($E176:BP176)&lt;'Summary&amp;Assumptions'!$G$32*$B176,$D176&gt;='Summary&amp;Assumptions'!$D$17,BV$47&gt;=$D176,BV$47&lt;=EDATE($D176,'Summary&amp;Assumptions'!$G$32))*$B176+AND(BV$56&lt;'Summary&amp;Assumptions'!$J$31,BV$47&gt;=$FO176,BV$47&lt;=$FP176)*(('Summary&amp;Assumptions'!$H$25*$C176)*(1+'Summary&amp;Assumptions'!$J$29)^(BV$46-1))+AND(BV$56&lt;'Summary&amp;Assumptions'!$J$31,BV$47&gt;=$FQ176,BV$47&lt;=$FR176)*(('Summary&amp;Assumptions'!$H$25*$C176)*(1+'Summary&amp;Assumptions'!$J$29)^(BV$46-1))</f>
        <v>0</v>
      </c>
      <c r="BR176" s="588">
        <f>AND(BW$55&gt;0,SUM($E176:BQ176)&lt;'Summary&amp;Assumptions'!$G$32*$B176,$D176&gt;='Summary&amp;Assumptions'!$D$17,BW$47&gt;=$D176,BW$47&lt;=EDATE($D176,'Summary&amp;Assumptions'!$G$32))*$B176+AND(BW$56&lt;'Summary&amp;Assumptions'!$J$31,BW$47&gt;=$FO176,BW$47&lt;=$FP176)*(('Summary&amp;Assumptions'!$H$25*$C176)*(1+'Summary&amp;Assumptions'!$J$29)^(BW$46-1))+AND(BW$56&lt;'Summary&amp;Assumptions'!$J$31,BW$47&gt;=$FQ176,BW$47&lt;=$FR176)*(('Summary&amp;Assumptions'!$H$25*$C176)*(1+'Summary&amp;Assumptions'!$J$29)^(BW$46-1))</f>
        <v>0</v>
      </c>
      <c r="BS176" s="588">
        <f>AND(BX$55&gt;0,SUM($E176:BR176)&lt;'Summary&amp;Assumptions'!$G$32*$B176,$D176&gt;='Summary&amp;Assumptions'!$D$17,BX$47&gt;=$D176,BX$47&lt;=EDATE($D176,'Summary&amp;Assumptions'!$G$32))*$B176+AND(BX$56&lt;'Summary&amp;Assumptions'!$J$31,BX$47&gt;=$FO176,BX$47&lt;=$FP176)*(('Summary&amp;Assumptions'!$H$25*$C176)*(1+'Summary&amp;Assumptions'!$J$29)^(BX$46-1))+AND(BX$56&lt;'Summary&amp;Assumptions'!$J$31,BX$47&gt;=$FQ176,BX$47&lt;=$FR176)*(('Summary&amp;Assumptions'!$H$25*$C176)*(1+'Summary&amp;Assumptions'!$J$29)^(BX$46-1))</f>
        <v>0</v>
      </c>
      <c r="BT176" s="588">
        <f>AND(BY$55&gt;0,SUM($E176:BS176)&lt;'Summary&amp;Assumptions'!$G$32*$B176,$D176&gt;='Summary&amp;Assumptions'!$D$17,BY$47&gt;=$D176,BY$47&lt;=EDATE($D176,'Summary&amp;Assumptions'!$G$32))*$B176+AND(BY$56&lt;'Summary&amp;Assumptions'!$J$31,BY$47&gt;=$FO176,BY$47&lt;=$FP176)*(('Summary&amp;Assumptions'!$H$25*$C176)*(1+'Summary&amp;Assumptions'!$J$29)^(BY$46-1))+AND(BY$56&lt;'Summary&amp;Assumptions'!$J$31,BY$47&gt;=$FQ176,BY$47&lt;=$FR176)*(('Summary&amp;Assumptions'!$H$25*$C176)*(1+'Summary&amp;Assumptions'!$J$29)^(BY$46-1))</f>
        <v>0</v>
      </c>
      <c r="BU176" s="588">
        <f>AND(BZ$55&gt;0,SUM($E176:BT176)&lt;'Summary&amp;Assumptions'!$G$32*$B176,$D176&gt;='Summary&amp;Assumptions'!$D$17,BZ$47&gt;=$D176,BZ$47&lt;=EDATE($D176,'Summary&amp;Assumptions'!$G$32))*$B176+AND(BZ$56&lt;'Summary&amp;Assumptions'!$J$31,BZ$47&gt;=$FO176,BZ$47&lt;=$FP176)*(('Summary&amp;Assumptions'!$H$25*$C176)*(1+'Summary&amp;Assumptions'!$J$29)^(BZ$46-1))+AND(BZ$56&lt;'Summary&amp;Assumptions'!$J$31,BZ$47&gt;=$FQ176,BZ$47&lt;=$FR176)*(('Summary&amp;Assumptions'!$H$25*$C176)*(1+'Summary&amp;Assumptions'!$J$29)^(BZ$46-1))</f>
        <v>0</v>
      </c>
      <c r="BV176" s="588">
        <f>AND(CA$55&gt;0,SUM($E176:BU176)&lt;'Summary&amp;Assumptions'!$G$32*$B176,$D176&gt;='Summary&amp;Assumptions'!$D$17,CA$47&gt;=$D176,CA$47&lt;=EDATE($D176,'Summary&amp;Assumptions'!$G$32))*$B176+AND(CA$56&lt;'Summary&amp;Assumptions'!$J$31,CA$47&gt;=$FO176,CA$47&lt;=$FP176)*(('Summary&amp;Assumptions'!$H$25*$C176)*(1+'Summary&amp;Assumptions'!$J$29)^(CA$46-1))+AND(CA$56&lt;'Summary&amp;Assumptions'!$J$31,CA$47&gt;=$FQ176,CA$47&lt;=$FR176)*(('Summary&amp;Assumptions'!$H$25*$C176)*(1+'Summary&amp;Assumptions'!$J$29)^(CA$46-1))</f>
        <v>0</v>
      </c>
      <c r="BW176" s="588">
        <f>AND(CB$55&gt;0,SUM($E176:BV176)&lt;'Summary&amp;Assumptions'!$G$32*$B176,$D176&gt;='Summary&amp;Assumptions'!$D$17,CB$47&gt;=$D176,CB$47&lt;=EDATE($D176,'Summary&amp;Assumptions'!$G$32))*$B176+AND(CB$56&lt;'Summary&amp;Assumptions'!$J$31,CB$47&gt;=$FO176,CB$47&lt;=$FP176)*(('Summary&amp;Assumptions'!$H$25*$C176)*(1+'Summary&amp;Assumptions'!$J$29)^(CB$46-1))+AND(CB$56&lt;'Summary&amp;Assumptions'!$J$31,CB$47&gt;=$FQ176,CB$47&lt;=$FR176)*(('Summary&amp;Assumptions'!$H$25*$C176)*(1+'Summary&amp;Assumptions'!$J$29)^(CB$46-1))</f>
        <v>0</v>
      </c>
      <c r="BX176" s="588">
        <f>AND(CC$55&gt;0,SUM($E176:BW176)&lt;'Summary&amp;Assumptions'!$G$32*$B176,$D176&gt;='Summary&amp;Assumptions'!$D$17,CC$47&gt;=$D176,CC$47&lt;=EDATE($D176,'Summary&amp;Assumptions'!$G$32))*$B176+AND(CC$56&lt;'Summary&amp;Assumptions'!$J$31,CC$47&gt;=$FO176,CC$47&lt;=$FP176)*(('Summary&amp;Assumptions'!$H$25*$C176)*(1+'Summary&amp;Assumptions'!$J$29)^(CC$46-1))+AND(CC$56&lt;'Summary&amp;Assumptions'!$J$31,CC$47&gt;=$FQ176,CC$47&lt;=$FR176)*(('Summary&amp;Assumptions'!$H$25*$C176)*(1+'Summary&amp;Assumptions'!$J$29)^(CC$46-1))</f>
        <v>0</v>
      </c>
      <c r="BY176" s="588">
        <f>AND(CD$55&gt;0,SUM($E176:BX176)&lt;'Summary&amp;Assumptions'!$G$32*$B176,$D176&gt;='Summary&amp;Assumptions'!$D$17,CD$47&gt;=$D176,CD$47&lt;=EDATE($D176,'Summary&amp;Assumptions'!$G$32))*$B176+AND(CD$56&lt;'Summary&amp;Assumptions'!$J$31,CD$47&gt;=$FO176,CD$47&lt;=$FP176)*(('Summary&amp;Assumptions'!$H$25*$C176)*(1+'Summary&amp;Assumptions'!$J$29)^(CD$46-1))+AND(CD$56&lt;'Summary&amp;Assumptions'!$J$31,CD$47&gt;=$FQ176,CD$47&lt;=$FR176)*(('Summary&amp;Assumptions'!$H$25*$C176)*(1+'Summary&amp;Assumptions'!$J$29)^(CD$46-1))</f>
        <v>0</v>
      </c>
      <c r="BZ176" s="588">
        <f>AND(CE$55&gt;0,SUM($E176:BY176)&lt;'Summary&amp;Assumptions'!$G$32*$B176,$D176&gt;='Summary&amp;Assumptions'!$D$17,CE$47&gt;=$D176,CE$47&lt;=EDATE($D176,'Summary&amp;Assumptions'!$G$32))*$B176+AND(CE$56&lt;'Summary&amp;Assumptions'!$J$31,CE$47&gt;=$FO176,CE$47&lt;=$FP176)*(('Summary&amp;Assumptions'!$H$25*$C176)*(1+'Summary&amp;Assumptions'!$J$29)^(CE$46-1))+AND(CE$56&lt;'Summary&amp;Assumptions'!$J$31,CE$47&gt;=$FQ176,CE$47&lt;=$FR176)*(('Summary&amp;Assumptions'!$H$25*$C176)*(1+'Summary&amp;Assumptions'!$J$29)^(CE$46-1))</f>
        <v>0</v>
      </c>
      <c r="CA176" s="588">
        <f>AND(CF$55&gt;0,SUM($E176:BZ176)&lt;'Summary&amp;Assumptions'!$G$32*$B176,$D176&gt;='Summary&amp;Assumptions'!$D$17,CF$47&gt;=$D176,CF$47&lt;=EDATE($D176,'Summary&amp;Assumptions'!$G$32))*$B176+AND(CF$56&lt;'Summary&amp;Assumptions'!$J$31,CF$47&gt;=$FO176,CF$47&lt;=$FP176)*(('Summary&amp;Assumptions'!$H$25*$C176)*(1+'Summary&amp;Assumptions'!$J$29)^(CF$46-1))+AND(CF$56&lt;'Summary&amp;Assumptions'!$J$31,CF$47&gt;=$FQ176,CF$47&lt;=$FR176)*(('Summary&amp;Assumptions'!$H$25*$C176)*(1+'Summary&amp;Assumptions'!$J$29)^(CF$46-1))</f>
        <v>0</v>
      </c>
      <c r="CB176" s="588">
        <f>AND(CG$55&gt;0,SUM($E176:CA176)&lt;'Summary&amp;Assumptions'!$G$32*$B176,$D176&gt;='Summary&amp;Assumptions'!$D$17,CG$47&gt;=$D176,CG$47&lt;=EDATE($D176,'Summary&amp;Assumptions'!$G$32))*$B176+AND(CG$56&lt;'Summary&amp;Assumptions'!$J$31,CG$47&gt;=$FO176,CG$47&lt;=$FP176)*(('Summary&amp;Assumptions'!$H$25*$C176)*(1+'Summary&amp;Assumptions'!$J$29)^(CG$46-1))+AND(CG$56&lt;'Summary&amp;Assumptions'!$J$31,CG$47&gt;=$FQ176,CG$47&lt;=$FR176)*(('Summary&amp;Assumptions'!$H$25*$C176)*(1+'Summary&amp;Assumptions'!$J$29)^(CG$46-1))</f>
        <v>0</v>
      </c>
      <c r="CC176" s="588">
        <f>AND(CH$55&gt;0,SUM($E176:CB176)&lt;'Summary&amp;Assumptions'!$G$32*$B176,$D176&gt;='Summary&amp;Assumptions'!$D$17,CH$47&gt;=$D176,CH$47&lt;=EDATE($D176,'Summary&amp;Assumptions'!$G$32))*$B176+AND(CH$56&lt;'Summary&amp;Assumptions'!$J$31,CH$47&gt;=$FO176,CH$47&lt;=$FP176)*(('Summary&amp;Assumptions'!$H$25*$C176)*(1+'Summary&amp;Assumptions'!$J$29)^(CH$46-1))+AND(CH$56&lt;'Summary&amp;Assumptions'!$J$31,CH$47&gt;=$FQ176,CH$47&lt;=$FR176)*(('Summary&amp;Assumptions'!$H$25*$C176)*(1+'Summary&amp;Assumptions'!$J$29)^(CH$46-1))</f>
        <v>0</v>
      </c>
      <c r="CD176" s="588">
        <f>AND(CI$55&gt;0,SUM($E176:CC176)&lt;'Summary&amp;Assumptions'!$G$32*$B176,$D176&gt;='Summary&amp;Assumptions'!$D$17,CI$47&gt;=$D176,CI$47&lt;=EDATE($D176,'Summary&amp;Assumptions'!$G$32))*$B176+AND(CI$56&lt;'Summary&amp;Assumptions'!$J$31,CI$47&gt;=$FO176,CI$47&lt;=$FP176)*(('Summary&amp;Assumptions'!$H$25*$C176)*(1+'Summary&amp;Assumptions'!$J$29)^(CI$46-1))+AND(CI$56&lt;'Summary&amp;Assumptions'!$J$31,CI$47&gt;=$FQ176,CI$47&lt;=$FR176)*(('Summary&amp;Assumptions'!$H$25*$C176)*(1+'Summary&amp;Assumptions'!$J$29)^(CI$46-1))</f>
        <v>0</v>
      </c>
      <c r="CE176" s="588">
        <f>AND(CJ$55&gt;0,SUM($E176:CD176)&lt;'Summary&amp;Assumptions'!$G$32*$B176,$D176&gt;='Summary&amp;Assumptions'!$D$17,CJ$47&gt;=$D176,CJ$47&lt;=EDATE($D176,'Summary&amp;Assumptions'!$G$32))*$B176+AND(CJ$56&lt;'Summary&amp;Assumptions'!$J$31,CJ$47&gt;=$FO176,CJ$47&lt;=$FP176)*(('Summary&amp;Assumptions'!$H$25*$C176)*(1+'Summary&amp;Assumptions'!$J$29)^(CJ$46-1))+AND(CJ$56&lt;'Summary&amp;Assumptions'!$J$31,CJ$47&gt;=$FQ176,CJ$47&lt;=$FR176)*(('Summary&amp;Assumptions'!$H$25*$C176)*(1+'Summary&amp;Assumptions'!$J$29)^(CJ$46-1))</f>
        <v>0</v>
      </c>
      <c r="CF176" s="588">
        <f>AND(CK$55&gt;0,SUM($E176:CE176)&lt;'Summary&amp;Assumptions'!$G$32*$B176,$D176&gt;='Summary&amp;Assumptions'!$D$17,CK$47&gt;=$D176,CK$47&lt;=EDATE($D176,'Summary&amp;Assumptions'!$G$32))*$B176+AND(CK$56&lt;'Summary&amp;Assumptions'!$J$31,CK$47&gt;=$FO176,CK$47&lt;=$FP176)*(('Summary&amp;Assumptions'!$H$25*$C176)*(1+'Summary&amp;Assumptions'!$J$29)^(CK$46-1))+AND(CK$56&lt;'Summary&amp;Assumptions'!$J$31,CK$47&gt;=$FQ176,CK$47&lt;=$FR176)*(('Summary&amp;Assumptions'!$H$25*$C176)*(1+'Summary&amp;Assumptions'!$J$29)^(CK$46-1))</f>
        <v>0</v>
      </c>
      <c r="CG176" s="588">
        <f>AND(CL$55&gt;0,SUM($E176:CF176)&lt;'Summary&amp;Assumptions'!$G$32*$B176,$D176&gt;='Summary&amp;Assumptions'!$D$17,CL$47&gt;=$D176,CL$47&lt;=EDATE($D176,'Summary&amp;Assumptions'!$G$32))*$B176+AND(CL$56&lt;'Summary&amp;Assumptions'!$J$31,CL$47&gt;=$FO176,CL$47&lt;=$FP176)*(('Summary&amp;Assumptions'!$H$25*$C176)*(1+'Summary&amp;Assumptions'!$J$29)^(CL$46-1))+AND(CL$56&lt;'Summary&amp;Assumptions'!$J$31,CL$47&gt;=$FQ176,CL$47&lt;=$FR176)*(('Summary&amp;Assumptions'!$H$25*$C176)*(1+'Summary&amp;Assumptions'!$J$29)^(CL$46-1))</f>
        <v>0</v>
      </c>
      <c r="CH176" s="588">
        <f>AND(CM$55&gt;0,SUM($E176:CG176)&lt;'Summary&amp;Assumptions'!$G$32*$B176,$D176&gt;='Summary&amp;Assumptions'!$D$17,CM$47&gt;=$D176,CM$47&lt;=EDATE($D176,'Summary&amp;Assumptions'!$G$32))*$B176+AND(CM$56&lt;'Summary&amp;Assumptions'!$J$31,CM$47&gt;=$FO176,CM$47&lt;=$FP176)*(('Summary&amp;Assumptions'!$H$25*$C176)*(1+'Summary&amp;Assumptions'!$J$29)^(CM$46-1))+AND(CM$56&lt;'Summary&amp;Assumptions'!$J$31,CM$47&gt;=$FQ176,CM$47&lt;=$FR176)*(('Summary&amp;Assumptions'!$H$25*$C176)*(1+'Summary&amp;Assumptions'!$J$29)^(CM$46-1))</f>
        <v>0</v>
      </c>
      <c r="CI176" s="588">
        <f>AND(CN$55&gt;0,SUM($E176:CH176)&lt;'Summary&amp;Assumptions'!$G$32*$B176,$D176&gt;='Summary&amp;Assumptions'!$D$17,CN$47&gt;=$D176,CN$47&lt;=EDATE($D176,'Summary&amp;Assumptions'!$G$32))*$B176+AND(CN$56&lt;'Summary&amp;Assumptions'!$J$31,CN$47&gt;=$FO176,CN$47&lt;=$FP176)*(('Summary&amp;Assumptions'!$H$25*$C176)*(1+'Summary&amp;Assumptions'!$J$29)^(CN$46-1))+AND(CN$56&lt;'Summary&amp;Assumptions'!$J$31,CN$47&gt;=$FQ176,CN$47&lt;=$FR176)*(('Summary&amp;Assumptions'!$H$25*$C176)*(1+'Summary&amp;Assumptions'!$J$29)^(CN$46-1))</f>
        <v>0</v>
      </c>
      <c r="CJ176" s="588">
        <f>AND(CO$55&gt;0,SUM($E176:CI176)&lt;'Summary&amp;Assumptions'!$G$32*$B176,$D176&gt;='Summary&amp;Assumptions'!$D$17,CO$47&gt;=$D176,CO$47&lt;=EDATE($D176,'Summary&amp;Assumptions'!$G$32))*$B176+AND(CO$56&lt;'Summary&amp;Assumptions'!$J$31,CO$47&gt;=$FO176,CO$47&lt;=$FP176)*(('Summary&amp;Assumptions'!$H$25*$C176)*(1+'Summary&amp;Assumptions'!$J$29)^(CO$46-1))+AND(CO$56&lt;'Summary&amp;Assumptions'!$J$31,CO$47&gt;=$FQ176,CO$47&lt;=$FR176)*(('Summary&amp;Assumptions'!$H$25*$C176)*(1+'Summary&amp;Assumptions'!$J$29)^(CO$46-1))</f>
        <v>0</v>
      </c>
      <c r="CK176" s="588">
        <f>AND(CP$55&gt;0,SUM($E176:CJ176)&lt;'Summary&amp;Assumptions'!$G$32*$B176,$D176&gt;='Summary&amp;Assumptions'!$D$17,CP$47&gt;=$D176,CP$47&lt;=EDATE($D176,'Summary&amp;Assumptions'!$G$32))*$B176+AND(CP$56&lt;'Summary&amp;Assumptions'!$J$31,CP$47&gt;=$FO176,CP$47&lt;=$FP176)*(('Summary&amp;Assumptions'!$H$25*$C176)*(1+'Summary&amp;Assumptions'!$J$29)^(CP$46-1))+AND(CP$56&lt;'Summary&amp;Assumptions'!$J$31,CP$47&gt;=$FQ176,CP$47&lt;=$FR176)*(('Summary&amp;Assumptions'!$H$25*$C176)*(1+'Summary&amp;Assumptions'!$J$29)^(CP$46-1))</f>
        <v>0</v>
      </c>
      <c r="CL176" s="588">
        <f>AND(CQ$55&gt;0,SUM($E176:CK176)&lt;'Summary&amp;Assumptions'!$G$32*$B176,$D176&gt;='Summary&amp;Assumptions'!$D$17,CQ$47&gt;=$D176,CQ$47&lt;=EDATE($D176,'Summary&amp;Assumptions'!$G$32))*$B176+AND(CQ$56&lt;'Summary&amp;Assumptions'!$J$31,CQ$47&gt;=$FO176,CQ$47&lt;=$FP176)*(('Summary&amp;Assumptions'!$H$25*$C176)*(1+'Summary&amp;Assumptions'!$J$29)^(CQ$46-1))+AND(CQ$56&lt;'Summary&amp;Assumptions'!$J$31,CQ$47&gt;=$FQ176,CQ$47&lt;=$FR176)*(('Summary&amp;Assumptions'!$H$25*$C176)*(1+'Summary&amp;Assumptions'!$J$29)^(CQ$46-1))</f>
        <v>0</v>
      </c>
      <c r="CM176" s="588">
        <f>AND(CR$55&gt;0,SUM($E176:CL176)&lt;'Summary&amp;Assumptions'!$G$32*$B176,$D176&gt;='Summary&amp;Assumptions'!$D$17,CR$47&gt;=$D176,CR$47&lt;=EDATE($D176,'Summary&amp;Assumptions'!$G$32))*$B176+AND(CR$56&lt;'Summary&amp;Assumptions'!$J$31,CR$47&gt;=$FO176,CR$47&lt;=$FP176)*(('Summary&amp;Assumptions'!$H$25*$C176)*(1+'Summary&amp;Assumptions'!$J$29)^(CR$46-1))+AND(CR$56&lt;'Summary&amp;Assumptions'!$J$31,CR$47&gt;=$FQ176,CR$47&lt;=$FR176)*(('Summary&amp;Assumptions'!$H$25*$C176)*(1+'Summary&amp;Assumptions'!$J$29)^(CR$46-1))</f>
        <v>0</v>
      </c>
      <c r="CN176" s="588">
        <f>AND(CS$55&gt;0,SUM($E176:CM176)&lt;'Summary&amp;Assumptions'!$G$32*$B176,$D176&gt;='Summary&amp;Assumptions'!$D$17,CS$47&gt;=$D176,CS$47&lt;=EDATE($D176,'Summary&amp;Assumptions'!$G$32))*$B176+AND(CS$56&lt;'Summary&amp;Assumptions'!$J$31,CS$47&gt;=$FO176,CS$47&lt;=$FP176)*(('Summary&amp;Assumptions'!$H$25*$C176)*(1+'Summary&amp;Assumptions'!$J$29)^(CS$46-1))+AND(CS$56&lt;'Summary&amp;Assumptions'!$J$31,CS$47&gt;=$FQ176,CS$47&lt;=$FR176)*(('Summary&amp;Assumptions'!$H$25*$C176)*(1+'Summary&amp;Assumptions'!$J$29)^(CS$46-1))</f>
        <v>0</v>
      </c>
      <c r="CO176" s="588">
        <f>AND(CT$55&gt;0,SUM($E176:CN176)&lt;'Summary&amp;Assumptions'!$G$32*$B176,$D176&gt;='Summary&amp;Assumptions'!$D$17,CT$47&gt;=$D176,CT$47&lt;=EDATE($D176,'Summary&amp;Assumptions'!$G$32))*$B176+AND(CT$56&lt;'Summary&amp;Assumptions'!$J$31,CT$47&gt;=$FO176,CT$47&lt;=$FP176)*(('Summary&amp;Assumptions'!$H$25*$C176)*(1+'Summary&amp;Assumptions'!$J$29)^(CT$46-1))+AND(CT$56&lt;'Summary&amp;Assumptions'!$J$31,CT$47&gt;=$FQ176,CT$47&lt;=$FR176)*(('Summary&amp;Assumptions'!$H$25*$C176)*(1+'Summary&amp;Assumptions'!$J$29)^(CT$46-1))</f>
        <v>0</v>
      </c>
      <c r="CP176" s="588">
        <f>AND(CU$55&gt;0,SUM($E176:CO176)&lt;'Summary&amp;Assumptions'!$G$32*$B176,$D176&gt;='Summary&amp;Assumptions'!$D$17,CU$47&gt;=$D176,CU$47&lt;=EDATE($D176,'Summary&amp;Assumptions'!$G$32))*$B176+AND(CU$56&lt;'Summary&amp;Assumptions'!$J$31,CU$47&gt;=$FO176,CU$47&lt;=$FP176)*(('Summary&amp;Assumptions'!$H$25*$C176)*(1+'Summary&amp;Assumptions'!$J$29)^(CU$46-1))+AND(CU$56&lt;'Summary&amp;Assumptions'!$J$31,CU$47&gt;=$FQ176,CU$47&lt;=$FR176)*(('Summary&amp;Assumptions'!$H$25*$C176)*(1+'Summary&amp;Assumptions'!$J$29)^(CU$46-1))</f>
        <v>0</v>
      </c>
      <c r="CQ176" s="588">
        <f>AND(CV$55&gt;0,SUM($E176:CP176)&lt;'Summary&amp;Assumptions'!$G$32*$B176,$D176&gt;='Summary&amp;Assumptions'!$D$17,CV$47&gt;=$D176,CV$47&lt;=EDATE($D176,'Summary&amp;Assumptions'!$G$32))*$B176+AND(CV$56&lt;'Summary&amp;Assumptions'!$J$31,CV$47&gt;=$FO176,CV$47&lt;=$FP176)*(('Summary&amp;Assumptions'!$H$25*$C176)*(1+'Summary&amp;Assumptions'!$J$29)^(CV$46-1))+AND(CV$56&lt;'Summary&amp;Assumptions'!$J$31,CV$47&gt;=$FQ176,CV$47&lt;=$FR176)*(('Summary&amp;Assumptions'!$H$25*$C176)*(1+'Summary&amp;Assumptions'!$J$29)^(CV$46-1))</f>
        <v>0</v>
      </c>
      <c r="CR176" s="588">
        <f>AND(CW$55&gt;0,SUM($E176:CQ176)&lt;'Summary&amp;Assumptions'!$G$32*$B176,$D176&gt;='Summary&amp;Assumptions'!$D$17,CW$47&gt;=$D176,CW$47&lt;=EDATE($D176,'Summary&amp;Assumptions'!$G$32))*$B176+AND(CW$56&lt;'Summary&amp;Assumptions'!$J$31,CW$47&gt;=$FO176,CW$47&lt;=$FP176)*(('Summary&amp;Assumptions'!$H$25*$C176)*(1+'Summary&amp;Assumptions'!$J$29)^(CW$46-1))+AND(CW$56&lt;'Summary&amp;Assumptions'!$J$31,CW$47&gt;=$FQ176,CW$47&lt;=$FR176)*(('Summary&amp;Assumptions'!$H$25*$C176)*(1+'Summary&amp;Assumptions'!$J$29)^(CW$46-1))</f>
        <v>0</v>
      </c>
      <c r="CS176" s="588">
        <f>AND(CX$55&gt;0,SUM($E176:CR176)&lt;'Summary&amp;Assumptions'!$G$32*$B176,$D176&gt;='Summary&amp;Assumptions'!$D$17,CX$47&gt;=$D176,CX$47&lt;=EDATE($D176,'Summary&amp;Assumptions'!$G$32))*$B176+AND(CX$56&lt;'Summary&amp;Assumptions'!$J$31,CX$47&gt;=$FO176,CX$47&lt;=$FP176)*(('Summary&amp;Assumptions'!$H$25*$C176)*(1+'Summary&amp;Assumptions'!$J$29)^(CX$46-1))+AND(CX$56&lt;'Summary&amp;Assumptions'!$J$31,CX$47&gt;=$FQ176,CX$47&lt;=$FR176)*(('Summary&amp;Assumptions'!$H$25*$C176)*(1+'Summary&amp;Assumptions'!$J$29)^(CX$46-1))</f>
        <v>0</v>
      </c>
      <c r="CT176" s="588">
        <f>AND(CY$55&gt;0,SUM($E176:CS176)&lt;'Summary&amp;Assumptions'!$G$32*$B176,$D176&gt;='Summary&amp;Assumptions'!$D$17,CY$47&gt;=$D176,CY$47&lt;=EDATE($D176,'Summary&amp;Assumptions'!$G$32))*$B176+AND(CY$56&lt;'Summary&amp;Assumptions'!$J$31,CY$47&gt;=$FO176,CY$47&lt;=$FP176)*(('Summary&amp;Assumptions'!$H$25*$C176)*(1+'Summary&amp;Assumptions'!$J$29)^(CY$46-1))+AND(CY$56&lt;'Summary&amp;Assumptions'!$J$31,CY$47&gt;=$FQ176,CY$47&lt;=$FR176)*(('Summary&amp;Assumptions'!$H$25*$C176)*(1+'Summary&amp;Assumptions'!$J$29)^(CY$46-1))</f>
        <v>0</v>
      </c>
      <c r="CU176" s="588">
        <f>AND(CZ$55&gt;0,SUM($E176:CT176)&lt;'Summary&amp;Assumptions'!$G$32*$B176,$D176&gt;='Summary&amp;Assumptions'!$D$17,CZ$47&gt;=$D176,CZ$47&lt;=EDATE($D176,'Summary&amp;Assumptions'!$G$32))*$B176+AND(CZ$56&lt;'Summary&amp;Assumptions'!$J$31,CZ$47&gt;=$FO176,CZ$47&lt;=$FP176)*(('Summary&amp;Assumptions'!$H$25*$C176)*(1+'Summary&amp;Assumptions'!$J$29)^(CZ$46-1))+AND(CZ$56&lt;'Summary&amp;Assumptions'!$J$31,CZ$47&gt;=$FQ176,CZ$47&lt;=$FR176)*(('Summary&amp;Assumptions'!$H$25*$C176)*(1+'Summary&amp;Assumptions'!$J$29)^(CZ$46-1))</f>
        <v>0</v>
      </c>
      <c r="CV176" s="588">
        <f>AND(DA$55&gt;0,SUM($E176:CU176)&lt;'Summary&amp;Assumptions'!$G$32*$B176,$D176&gt;='Summary&amp;Assumptions'!$D$17,DA$47&gt;=$D176,DA$47&lt;=EDATE($D176,'Summary&amp;Assumptions'!$G$32))*$B176+AND(DA$56&lt;'Summary&amp;Assumptions'!$J$31,DA$47&gt;=$FO176,DA$47&lt;=$FP176)*(('Summary&amp;Assumptions'!$H$25*$C176)*(1+'Summary&amp;Assumptions'!$J$29)^(DA$46-1))+AND(DA$56&lt;'Summary&amp;Assumptions'!$J$31,DA$47&gt;=$FQ176,DA$47&lt;=$FR176)*(('Summary&amp;Assumptions'!$H$25*$C176)*(1+'Summary&amp;Assumptions'!$J$29)^(DA$46-1))</f>
        <v>0</v>
      </c>
      <c r="CW176" s="588">
        <f>AND(DB$55&gt;0,SUM($E176:CV176)&lt;'Summary&amp;Assumptions'!$G$32*$B176,$D176&gt;='Summary&amp;Assumptions'!$D$17,DB$47&gt;=$D176,DB$47&lt;=EDATE($D176,'Summary&amp;Assumptions'!$G$32))*$B176+AND(DB$56&lt;'Summary&amp;Assumptions'!$J$31,DB$47&gt;=$FO176,DB$47&lt;=$FP176)*(('Summary&amp;Assumptions'!$H$25*$C176)*(1+'Summary&amp;Assumptions'!$J$29)^(DB$46-1))+AND(DB$56&lt;'Summary&amp;Assumptions'!$J$31,DB$47&gt;=$FQ176,DB$47&lt;=$FR176)*(('Summary&amp;Assumptions'!$H$25*$C176)*(1+'Summary&amp;Assumptions'!$J$29)^(DB$46-1))</f>
        <v>0</v>
      </c>
      <c r="CX176" s="588">
        <f>AND(DC$55&gt;0,SUM($E176:CW176)&lt;'Summary&amp;Assumptions'!$G$32*$B176,$D176&gt;='Summary&amp;Assumptions'!$D$17,DC$47&gt;=$D176,DC$47&lt;=EDATE($D176,'Summary&amp;Assumptions'!$G$32))*$B176+AND(DC$56&lt;'Summary&amp;Assumptions'!$J$31,DC$47&gt;=$FO176,DC$47&lt;=$FP176)*(('Summary&amp;Assumptions'!$H$25*$C176)*(1+'Summary&amp;Assumptions'!$J$29)^(DC$46-1))+AND(DC$56&lt;'Summary&amp;Assumptions'!$J$31,DC$47&gt;=$FQ176,DC$47&lt;=$FR176)*(('Summary&amp;Assumptions'!$H$25*$C176)*(1+'Summary&amp;Assumptions'!$J$29)^(DC$46-1))</f>
        <v>0</v>
      </c>
      <c r="CY176" s="588">
        <f>AND(DD$55&gt;0,SUM($E176:CX176)&lt;'Summary&amp;Assumptions'!$G$32*$B176,$D176&gt;='Summary&amp;Assumptions'!$D$17,DD$47&gt;=$D176,DD$47&lt;=EDATE($D176,'Summary&amp;Assumptions'!$G$32))*$B176+AND(DD$56&lt;'Summary&amp;Assumptions'!$J$31,DD$47&gt;=$FO176,DD$47&lt;=$FP176)*(('Summary&amp;Assumptions'!$H$25*$C176)*(1+'Summary&amp;Assumptions'!$J$29)^(DD$46-1))+AND(DD$56&lt;'Summary&amp;Assumptions'!$J$31,DD$47&gt;=$FQ176,DD$47&lt;=$FR176)*(('Summary&amp;Assumptions'!$H$25*$C176)*(1+'Summary&amp;Assumptions'!$J$29)^(DD$46-1))</f>
        <v>0</v>
      </c>
      <c r="CZ176" s="588">
        <f>AND(DE$55&gt;0,SUM($E176:CY176)&lt;'Summary&amp;Assumptions'!$G$32*$B176,$D176&gt;='Summary&amp;Assumptions'!$D$17,DE$47&gt;=$D176,DE$47&lt;=EDATE($D176,'Summary&amp;Assumptions'!$G$32))*$B176+AND(DE$56&lt;'Summary&amp;Assumptions'!$J$31,DE$47&gt;=$FO176,DE$47&lt;=$FP176)*(('Summary&amp;Assumptions'!$H$25*$C176)*(1+'Summary&amp;Assumptions'!$J$29)^(DE$46-1))+AND(DE$56&lt;'Summary&amp;Assumptions'!$J$31,DE$47&gt;=$FQ176,DE$47&lt;=$FR176)*(('Summary&amp;Assumptions'!$H$25*$C176)*(1+'Summary&amp;Assumptions'!$J$29)^(DE$46-1))</f>
        <v>0</v>
      </c>
      <c r="DA176" s="588">
        <f>AND(DF$55&gt;0,SUM($E176:CZ176)&lt;'Summary&amp;Assumptions'!$G$32*$B176,$D176&gt;='Summary&amp;Assumptions'!$D$17,DF$47&gt;=$D176,DF$47&lt;=EDATE($D176,'Summary&amp;Assumptions'!$G$32))*$B176+AND(DF$56&lt;'Summary&amp;Assumptions'!$J$31,DF$47&gt;=$FO176,DF$47&lt;=$FP176)*(('Summary&amp;Assumptions'!$H$25*$C176)*(1+'Summary&amp;Assumptions'!$J$29)^(DF$46-1))+AND(DF$56&lt;'Summary&amp;Assumptions'!$J$31,DF$47&gt;=$FQ176,DF$47&lt;=$FR176)*(('Summary&amp;Assumptions'!$H$25*$C176)*(1+'Summary&amp;Assumptions'!$J$29)^(DF$46-1))</f>
        <v>0</v>
      </c>
      <c r="DB176" s="588">
        <f>AND(DG$55&gt;0,SUM($E176:DA176)&lt;'Summary&amp;Assumptions'!$G$32*$B176,$D176&gt;='Summary&amp;Assumptions'!$D$17,DG$47&gt;=$D176,DG$47&lt;=EDATE($D176,'Summary&amp;Assumptions'!$G$32))*$B176+AND(DG$56&lt;'Summary&amp;Assumptions'!$J$31,DG$47&gt;=$FO176,DG$47&lt;=$FP176)*(('Summary&amp;Assumptions'!$H$25*$C176)*(1+'Summary&amp;Assumptions'!$J$29)^(DG$46-1))+AND(DG$56&lt;'Summary&amp;Assumptions'!$J$31,DG$47&gt;=$FQ176,DG$47&lt;=$FR176)*(('Summary&amp;Assumptions'!$H$25*$C176)*(1+'Summary&amp;Assumptions'!$J$29)^(DG$46-1))</f>
        <v>0</v>
      </c>
      <c r="DC176" s="588">
        <f>AND(DH$55&gt;0,SUM($E176:DB176)&lt;'Summary&amp;Assumptions'!$G$32*$B176,$D176&gt;='Summary&amp;Assumptions'!$D$17,DH$47&gt;=$D176,DH$47&lt;=EDATE($D176,'Summary&amp;Assumptions'!$G$32))*$B176+AND(DH$56&lt;'Summary&amp;Assumptions'!$J$31,DH$47&gt;=$FO176,DH$47&lt;=$FP176)*(('Summary&amp;Assumptions'!$H$25*$C176)*(1+'Summary&amp;Assumptions'!$J$29)^(DH$46-1))+AND(DH$56&lt;'Summary&amp;Assumptions'!$J$31,DH$47&gt;=$FQ176,DH$47&lt;=$FR176)*(('Summary&amp;Assumptions'!$H$25*$C176)*(1+'Summary&amp;Assumptions'!$J$29)^(DH$46-1))</f>
        <v>0</v>
      </c>
      <c r="DD176" s="588">
        <f>AND(DI$55&gt;0,SUM($E176:DC176)&lt;'Summary&amp;Assumptions'!$G$32*$B176,$D176&gt;='Summary&amp;Assumptions'!$D$17,DI$47&gt;=$D176,DI$47&lt;=EDATE($D176,'Summary&amp;Assumptions'!$G$32))*$B176+AND(DI$56&lt;'Summary&amp;Assumptions'!$J$31,DI$47&gt;=$FO176,DI$47&lt;=$FP176)*(('Summary&amp;Assumptions'!$H$25*$C176)*(1+'Summary&amp;Assumptions'!$J$29)^(DI$46-1))+AND(DI$56&lt;'Summary&amp;Assumptions'!$J$31,DI$47&gt;=$FQ176,DI$47&lt;=$FR176)*(('Summary&amp;Assumptions'!$H$25*$C176)*(1+'Summary&amp;Assumptions'!$J$29)^(DI$46-1))</f>
        <v>0</v>
      </c>
      <c r="DE176" s="588">
        <f>AND(DJ$55&gt;0,SUM($E176:DD176)&lt;'Summary&amp;Assumptions'!$G$32*$B176,$D176&gt;='Summary&amp;Assumptions'!$D$17,DJ$47&gt;=$D176,DJ$47&lt;=EDATE($D176,'Summary&amp;Assumptions'!$G$32))*$B176+AND(DJ$56&lt;'Summary&amp;Assumptions'!$J$31,DJ$47&gt;=$FO176,DJ$47&lt;=$FP176)*(('Summary&amp;Assumptions'!$H$25*$C176)*(1+'Summary&amp;Assumptions'!$J$29)^(DJ$46-1))+AND(DJ$56&lt;'Summary&amp;Assumptions'!$J$31,DJ$47&gt;=$FQ176,DJ$47&lt;=$FR176)*(('Summary&amp;Assumptions'!$H$25*$C176)*(1+'Summary&amp;Assumptions'!$J$29)^(DJ$46-1))</f>
        <v>0</v>
      </c>
      <c r="DF176" s="588">
        <f>AND(DK$55&gt;0,SUM($E176:DE176)&lt;'Summary&amp;Assumptions'!$G$32*$B176,$D176&gt;='Summary&amp;Assumptions'!$D$17,DK$47&gt;=$D176,DK$47&lt;=EDATE($D176,'Summary&amp;Assumptions'!$G$32))*$B176+AND(DK$56&lt;'Summary&amp;Assumptions'!$J$31,DK$47&gt;=$FO176,DK$47&lt;=$FP176)*(('Summary&amp;Assumptions'!$H$25*$C176)*(1+'Summary&amp;Assumptions'!$J$29)^(DK$46-1))+AND(DK$56&lt;'Summary&amp;Assumptions'!$J$31,DK$47&gt;=$FQ176,DK$47&lt;=$FR176)*(('Summary&amp;Assumptions'!$H$25*$C176)*(1+'Summary&amp;Assumptions'!$J$29)^(DK$46-1))</f>
        <v>0</v>
      </c>
      <c r="DG176" s="588">
        <f>AND(DL$55&gt;0,SUM($E176:DF176)&lt;'Summary&amp;Assumptions'!$G$32*$B176,$D176&gt;='Summary&amp;Assumptions'!$D$17,DL$47&gt;=$D176,DL$47&lt;=EDATE($D176,'Summary&amp;Assumptions'!$G$32))*$B176+AND(DL$56&lt;'Summary&amp;Assumptions'!$J$31,DL$47&gt;=$FO176,DL$47&lt;=$FP176)*(('Summary&amp;Assumptions'!$H$25*$C176)*(1+'Summary&amp;Assumptions'!$J$29)^(DL$46-1))+AND(DL$56&lt;'Summary&amp;Assumptions'!$J$31,DL$47&gt;=$FQ176,DL$47&lt;=$FR176)*(('Summary&amp;Assumptions'!$H$25*$C176)*(1+'Summary&amp;Assumptions'!$J$29)^(DL$46-1))</f>
        <v>0</v>
      </c>
      <c r="DH176" s="588">
        <f>AND(DM$55&gt;0,SUM($E176:DG176)&lt;'Summary&amp;Assumptions'!$G$32*$B176,$D176&gt;='Summary&amp;Assumptions'!$D$17,DM$47&gt;=$D176,DM$47&lt;=EDATE($D176,'Summary&amp;Assumptions'!$G$32))*$B176+AND(DM$56&lt;'Summary&amp;Assumptions'!$J$31,DM$47&gt;=$FO176,DM$47&lt;=$FP176)*(('Summary&amp;Assumptions'!$H$25*$C176)*(1+'Summary&amp;Assumptions'!$J$29)^(DM$46-1))+AND(DM$56&lt;'Summary&amp;Assumptions'!$J$31,DM$47&gt;=$FQ176,DM$47&lt;=$FR176)*(('Summary&amp;Assumptions'!$H$25*$C176)*(1+'Summary&amp;Assumptions'!$J$29)^(DM$46-1))</f>
        <v>0</v>
      </c>
      <c r="DI176" s="588">
        <f>AND(DN$55&gt;0,SUM($E176:DH176)&lt;'Summary&amp;Assumptions'!$G$32*$B176,$D176&gt;='Summary&amp;Assumptions'!$D$17,DN$47&gt;=$D176,DN$47&lt;=EDATE($D176,'Summary&amp;Assumptions'!$G$32))*$B176+AND(DN$56&lt;'Summary&amp;Assumptions'!$J$31,DN$47&gt;=$FO176,DN$47&lt;=$FP176)*(('Summary&amp;Assumptions'!$H$25*$C176)*(1+'Summary&amp;Assumptions'!$J$29)^(DN$46-1))+AND(DN$56&lt;'Summary&amp;Assumptions'!$J$31,DN$47&gt;=$FQ176,DN$47&lt;=$FR176)*(('Summary&amp;Assumptions'!$H$25*$C176)*(1+'Summary&amp;Assumptions'!$J$29)^(DN$46-1))</f>
        <v>0</v>
      </c>
      <c r="DJ176" s="588">
        <f>AND(DO$55&gt;0,SUM($E176:DI176)&lt;'Summary&amp;Assumptions'!$G$32*$B176,$D176&gt;='Summary&amp;Assumptions'!$D$17,DO$47&gt;=$D176,DO$47&lt;=EDATE($D176,'Summary&amp;Assumptions'!$G$32))*$B176+AND(DO$56&lt;'Summary&amp;Assumptions'!$J$31,DO$47&gt;=$FO176,DO$47&lt;=$FP176)*(('Summary&amp;Assumptions'!$H$25*$C176)*(1+'Summary&amp;Assumptions'!$J$29)^(DO$46-1))+AND(DO$56&lt;'Summary&amp;Assumptions'!$J$31,DO$47&gt;=$FQ176,DO$47&lt;=$FR176)*(('Summary&amp;Assumptions'!$H$25*$C176)*(1+'Summary&amp;Assumptions'!$J$29)^(DO$46-1))</f>
        <v>0</v>
      </c>
      <c r="DK176" s="588">
        <f>AND(DP$55&gt;0,SUM($E176:DJ176)&lt;'Summary&amp;Assumptions'!$G$32*$B176,$D176&gt;='Summary&amp;Assumptions'!$D$17,DP$47&gt;=$D176,DP$47&lt;=EDATE($D176,'Summary&amp;Assumptions'!$G$32))*$B176+AND(DP$56&lt;'Summary&amp;Assumptions'!$J$31,DP$47&gt;=$FO176,DP$47&lt;=$FP176)*(('Summary&amp;Assumptions'!$H$25*$C176)*(1+'Summary&amp;Assumptions'!$J$29)^(DP$46-1))+AND(DP$56&lt;'Summary&amp;Assumptions'!$J$31,DP$47&gt;=$FQ176,DP$47&lt;=$FR176)*(('Summary&amp;Assumptions'!$H$25*$C176)*(1+'Summary&amp;Assumptions'!$J$29)^(DP$46-1))</f>
        <v>0</v>
      </c>
      <c r="DL176" s="588">
        <f>AND(DQ$55&gt;0,SUM($E176:DK176)&lt;'Summary&amp;Assumptions'!$G$32*$B176,$D176&gt;='Summary&amp;Assumptions'!$D$17,DQ$47&gt;=$D176,DQ$47&lt;=EDATE($D176,'Summary&amp;Assumptions'!$G$32))*$B176+AND(DQ$56&lt;'Summary&amp;Assumptions'!$J$31,DQ$47&gt;=$FO176,DQ$47&lt;=$FP176)*(('Summary&amp;Assumptions'!$H$25*$C176)*(1+'Summary&amp;Assumptions'!$J$29)^(DQ$46-1))+AND(DQ$56&lt;'Summary&amp;Assumptions'!$J$31,DQ$47&gt;=$FQ176,DQ$47&lt;=$FR176)*(('Summary&amp;Assumptions'!$H$25*$C176)*(1+'Summary&amp;Assumptions'!$J$29)^(DQ$46-1))</f>
        <v>0</v>
      </c>
      <c r="DM176" s="588">
        <f>AND(DR$55&gt;0,SUM($E176:DL176)&lt;'Summary&amp;Assumptions'!$G$32*$B176,$D176&gt;='Summary&amp;Assumptions'!$D$17,DR$47&gt;=$D176,DR$47&lt;=EDATE($D176,'Summary&amp;Assumptions'!$G$32))*$B176+AND(DR$56&lt;'Summary&amp;Assumptions'!$J$31,DR$47&gt;=$FO176,DR$47&lt;=$FP176)*(('Summary&amp;Assumptions'!$H$25*$C176)*(1+'Summary&amp;Assumptions'!$J$29)^(DR$46-1))+AND(DR$56&lt;'Summary&amp;Assumptions'!$J$31,DR$47&gt;=$FQ176,DR$47&lt;=$FR176)*(('Summary&amp;Assumptions'!$H$25*$C176)*(1+'Summary&amp;Assumptions'!$J$29)^(DR$46-1))</f>
        <v>0</v>
      </c>
      <c r="DN176" s="588">
        <f>AND(DS$55&gt;0,SUM($E176:DM176)&lt;'Summary&amp;Assumptions'!$G$32*$B176,$D176&gt;='Summary&amp;Assumptions'!$D$17,DS$47&gt;=$D176,DS$47&lt;=EDATE($D176,'Summary&amp;Assumptions'!$G$32))*$B176+AND(DS$56&lt;'Summary&amp;Assumptions'!$J$31,DS$47&gt;=$FO176,DS$47&lt;=$FP176)*(('Summary&amp;Assumptions'!$H$25*$C176)*(1+'Summary&amp;Assumptions'!$J$29)^(DS$46-1))+AND(DS$56&lt;'Summary&amp;Assumptions'!$J$31,DS$47&gt;=$FQ176,DS$47&lt;=$FR176)*(('Summary&amp;Assumptions'!$H$25*$C176)*(1+'Summary&amp;Assumptions'!$J$29)^(DS$46-1))</f>
        <v>0</v>
      </c>
      <c r="DO176" s="588">
        <f>AND(DT$55&gt;0,SUM($E176:DN176)&lt;'Summary&amp;Assumptions'!$G$32*$B176,$D176&gt;='Summary&amp;Assumptions'!$D$17,DT$47&gt;=$D176,DT$47&lt;=EDATE($D176,'Summary&amp;Assumptions'!$G$32))*$B176+AND(DT$56&lt;'Summary&amp;Assumptions'!$J$31,DT$47&gt;=$FO176,DT$47&lt;=$FP176)*(('Summary&amp;Assumptions'!$H$25*$C176)*(1+'Summary&amp;Assumptions'!$J$29)^(DT$46-1))+AND(DT$56&lt;'Summary&amp;Assumptions'!$J$31,DT$47&gt;=$FQ176,DT$47&lt;=$FR176)*(('Summary&amp;Assumptions'!$H$25*$C176)*(1+'Summary&amp;Assumptions'!$J$29)^(DT$46-1))</f>
        <v>0</v>
      </c>
      <c r="DP176" s="588">
        <f>AND(DU$55&gt;0,SUM($E176:DO176)&lt;'Summary&amp;Assumptions'!$G$32*$B176,$D176&gt;='Summary&amp;Assumptions'!$D$17,DU$47&gt;=$D176,DU$47&lt;=EDATE($D176,'Summary&amp;Assumptions'!$G$32))*$B176+AND(DU$56&lt;'Summary&amp;Assumptions'!$J$31,DU$47&gt;=$FO176,DU$47&lt;=$FP176)*(('Summary&amp;Assumptions'!$H$25*$C176)*(1+'Summary&amp;Assumptions'!$J$29)^(DU$46-1))+AND(DU$56&lt;'Summary&amp;Assumptions'!$J$31,DU$47&gt;=$FQ176,DU$47&lt;=$FR176)*(('Summary&amp;Assumptions'!$H$25*$C176)*(1+'Summary&amp;Assumptions'!$J$29)^(DU$46-1))</f>
        <v>0</v>
      </c>
      <c r="DQ176" s="588">
        <f>AND(DV$55&gt;0,SUM($E176:DP176)&lt;'Summary&amp;Assumptions'!$G$32*$B176,$D176&gt;='Summary&amp;Assumptions'!$D$17,DV$47&gt;=$D176,DV$47&lt;=EDATE($D176,'Summary&amp;Assumptions'!$G$32))*$B176+AND(DV$56&lt;'Summary&amp;Assumptions'!$J$31,DV$47&gt;=$FO176,DV$47&lt;=$FP176)*(('Summary&amp;Assumptions'!$H$25*$C176)*(1+'Summary&amp;Assumptions'!$J$29)^(DV$46-1))+AND(DV$56&lt;'Summary&amp;Assumptions'!$J$31,DV$47&gt;=$FQ176,DV$47&lt;=$FR176)*(('Summary&amp;Assumptions'!$H$25*$C176)*(1+'Summary&amp;Assumptions'!$J$29)^(DV$46-1))</f>
        <v>0</v>
      </c>
      <c r="DR176" s="588">
        <f>AND(DW$55&gt;0,SUM($E176:DQ176)&lt;'Summary&amp;Assumptions'!$G$32*$B176,$D176&gt;='Summary&amp;Assumptions'!$D$17,DW$47&gt;=$D176,DW$47&lt;=EDATE($D176,'Summary&amp;Assumptions'!$G$32))*$B176+AND(DW$56&lt;'Summary&amp;Assumptions'!$J$31,DW$47&gt;=$FO176,DW$47&lt;=$FP176)*(('Summary&amp;Assumptions'!$H$25*$C176)*(1+'Summary&amp;Assumptions'!$J$29)^(DW$46-1))+AND(DW$56&lt;'Summary&amp;Assumptions'!$J$31,DW$47&gt;=$FQ176,DW$47&lt;=$FR176)*(('Summary&amp;Assumptions'!$H$25*$C176)*(1+'Summary&amp;Assumptions'!$J$29)^(DW$46-1))</f>
        <v>0</v>
      </c>
      <c r="DS176" s="588">
        <f>AND(DX$55&gt;0,SUM($E176:DR176)&lt;'Summary&amp;Assumptions'!$G$32*$B176,$D176&gt;='Summary&amp;Assumptions'!$D$17,DX$47&gt;=$D176,DX$47&lt;=EDATE($D176,'Summary&amp;Assumptions'!$G$32))*$B176+AND(DX$56&lt;'Summary&amp;Assumptions'!$J$31,DX$47&gt;=$FO176,DX$47&lt;=$FP176)*(('Summary&amp;Assumptions'!$H$25*$C176)*(1+'Summary&amp;Assumptions'!$J$29)^(DX$46-1))+AND(DX$56&lt;'Summary&amp;Assumptions'!$J$31,DX$47&gt;=$FQ176,DX$47&lt;=$FR176)*(('Summary&amp;Assumptions'!$H$25*$C176)*(1+'Summary&amp;Assumptions'!$J$29)^(DX$46-1))</f>
        <v>0</v>
      </c>
      <c r="DT176" s="588">
        <f>AND(DY$55&gt;0,SUM($E176:DS176)&lt;'Summary&amp;Assumptions'!$G$32*$B176,$D176&gt;='Summary&amp;Assumptions'!$D$17,DY$47&gt;=$D176,DY$47&lt;=EDATE($D176,'Summary&amp;Assumptions'!$G$32))*$B176+AND(DY$56&lt;'Summary&amp;Assumptions'!$J$31,DY$47&gt;=$FO176,DY$47&lt;=$FP176)*(('Summary&amp;Assumptions'!$H$25*$C176)*(1+'Summary&amp;Assumptions'!$J$29)^(DY$46-1))+AND(DY$56&lt;'Summary&amp;Assumptions'!$J$31,DY$47&gt;=$FQ176,DY$47&lt;=$FR176)*(('Summary&amp;Assumptions'!$H$25*$C176)*(1+'Summary&amp;Assumptions'!$J$29)^(DY$46-1))</f>
        <v>0</v>
      </c>
      <c r="DU176" s="588">
        <f>AND(DZ$55&gt;0,SUM($E176:DT176)&lt;'Summary&amp;Assumptions'!$G$32*$B176,$D176&gt;='Summary&amp;Assumptions'!$D$17,DZ$47&gt;=$D176,DZ$47&lt;=EDATE($D176,'Summary&amp;Assumptions'!$G$32))*$B176+AND(DZ$56&lt;'Summary&amp;Assumptions'!$J$31,DZ$47&gt;=$FO176,DZ$47&lt;=$FP176)*(('Summary&amp;Assumptions'!$H$25*$C176)*(1+'Summary&amp;Assumptions'!$J$29)^(DZ$46-1))+AND(DZ$56&lt;'Summary&amp;Assumptions'!$J$31,DZ$47&gt;=$FQ176,DZ$47&lt;=$FR176)*(('Summary&amp;Assumptions'!$H$25*$C176)*(1+'Summary&amp;Assumptions'!$J$29)^(DZ$46-1))</f>
        <v>0</v>
      </c>
      <c r="DV176" s="588">
        <f>AND(EA$55&gt;0,SUM($E176:DU176)&lt;'Summary&amp;Assumptions'!$G$32*$B176,$D176&gt;='Summary&amp;Assumptions'!$D$17,EA$47&gt;=$D176,EA$47&lt;=EDATE($D176,'Summary&amp;Assumptions'!$G$32))*$B176+AND(EA$56&lt;'Summary&amp;Assumptions'!$J$31,EA$47&gt;=$FO176,EA$47&lt;=$FP176)*(('Summary&amp;Assumptions'!$H$25*$C176)*(1+'Summary&amp;Assumptions'!$J$29)^(EA$46-1))+AND(EA$56&lt;'Summary&amp;Assumptions'!$J$31,EA$47&gt;=$FQ176,EA$47&lt;=$FR176)*(('Summary&amp;Assumptions'!$H$25*$C176)*(1+'Summary&amp;Assumptions'!$J$29)^(EA$46-1))</f>
        <v>0</v>
      </c>
      <c r="DW176" s="588">
        <f>AND(EB$55&gt;0,SUM($E176:DV176)&lt;'Summary&amp;Assumptions'!$G$32*$B176,$D176&gt;='Summary&amp;Assumptions'!$D$17,EB$47&gt;=$D176,EB$47&lt;=EDATE($D176,'Summary&amp;Assumptions'!$G$32))*$B176+AND(EB$56&lt;'Summary&amp;Assumptions'!$J$31,EB$47&gt;=$FO176,EB$47&lt;=$FP176)*(('Summary&amp;Assumptions'!$H$25*$C176)*(1+'Summary&amp;Assumptions'!$J$29)^(EB$46-1))+AND(EB$56&lt;'Summary&amp;Assumptions'!$J$31,EB$47&gt;=$FQ176,EB$47&lt;=$FR176)*(('Summary&amp;Assumptions'!$H$25*$C176)*(1+'Summary&amp;Assumptions'!$J$29)^(EB$46-1))</f>
        <v>0</v>
      </c>
      <c r="DX176" s="588">
        <f>AND(EC$55&gt;0,SUM($E176:DW176)&lt;'Summary&amp;Assumptions'!$G$32*$B176,$D176&gt;='Summary&amp;Assumptions'!$D$17,EC$47&gt;=$D176,EC$47&lt;=EDATE($D176,'Summary&amp;Assumptions'!$G$32))*$B176+AND(EC$56&lt;'Summary&amp;Assumptions'!$J$31,EC$47&gt;=$FO176,EC$47&lt;=$FP176)*(('Summary&amp;Assumptions'!$H$25*$C176)*(1+'Summary&amp;Assumptions'!$J$29)^(EC$46-1))+AND(EC$56&lt;'Summary&amp;Assumptions'!$J$31,EC$47&gt;=$FQ176,EC$47&lt;=$FR176)*(('Summary&amp;Assumptions'!$H$25*$C176)*(1+'Summary&amp;Assumptions'!$J$29)^(EC$46-1))</f>
        <v>0</v>
      </c>
      <c r="DY176" s="588">
        <f>AND(ED$55&gt;0,SUM($E176:DX176)&lt;'Summary&amp;Assumptions'!$G$32*$B176,$D176&gt;='Summary&amp;Assumptions'!$D$17,ED$47&gt;=$D176,ED$47&lt;=EDATE($D176,'Summary&amp;Assumptions'!$G$32))*$B176+AND(ED$56&lt;'Summary&amp;Assumptions'!$J$31,ED$47&gt;=$FO176,ED$47&lt;=$FP176)*(('Summary&amp;Assumptions'!$H$25*$C176)*(1+'Summary&amp;Assumptions'!$J$29)^(ED$46-1))+AND(ED$56&lt;'Summary&amp;Assumptions'!$J$31,ED$47&gt;=$FQ176,ED$47&lt;=$FR176)*(('Summary&amp;Assumptions'!$H$25*$C176)*(1+'Summary&amp;Assumptions'!$J$29)^(ED$46-1))</f>
        <v>0</v>
      </c>
      <c r="DZ176" s="588">
        <f>AND(EE$55&gt;0,SUM($E176:DY176)&lt;'Summary&amp;Assumptions'!$G$32*$B176,$D176&gt;='Summary&amp;Assumptions'!$D$17,EE$47&gt;=$D176,EE$47&lt;=EDATE($D176,'Summary&amp;Assumptions'!$G$32))*$B176+AND(EE$56&lt;'Summary&amp;Assumptions'!$J$31,EE$47&gt;=$FO176,EE$47&lt;=$FP176)*(('Summary&amp;Assumptions'!$H$25*$C176)*(1+'Summary&amp;Assumptions'!$J$29)^(EE$46-1))+AND(EE$56&lt;'Summary&amp;Assumptions'!$J$31,EE$47&gt;=$FQ176,EE$47&lt;=$FR176)*(('Summary&amp;Assumptions'!$H$25*$C176)*(1+'Summary&amp;Assumptions'!$J$29)^(EE$46-1))</f>
        <v>0</v>
      </c>
      <c r="EA176" s="588">
        <f>AND(EF$55&gt;0,SUM($E176:DZ176)&lt;'Summary&amp;Assumptions'!$G$32*$B176,$D176&gt;='Summary&amp;Assumptions'!$D$17,EF$47&gt;=$D176,EF$47&lt;=EDATE($D176,'Summary&amp;Assumptions'!$G$32))*$B176+AND(EF$56&lt;'Summary&amp;Assumptions'!$J$31,EF$47&gt;=$FO176,EF$47&lt;=$FP176)*(('Summary&amp;Assumptions'!$H$25*$C176)*(1+'Summary&amp;Assumptions'!$J$29)^(EF$46-1))+AND(EF$56&lt;'Summary&amp;Assumptions'!$J$31,EF$47&gt;=$FQ176,EF$47&lt;=$FR176)*(('Summary&amp;Assumptions'!$H$25*$C176)*(1+'Summary&amp;Assumptions'!$J$29)^(EF$46-1))</f>
        <v>0</v>
      </c>
      <c r="EB176" s="588">
        <f>AND(EG$55&gt;0,SUM($E176:EA176)&lt;'Summary&amp;Assumptions'!$G$32*$B176,$D176&gt;='Summary&amp;Assumptions'!$D$17,EG$47&gt;=$D176,EG$47&lt;=EDATE($D176,'Summary&amp;Assumptions'!$G$32))*$B176+AND(EG$56&lt;'Summary&amp;Assumptions'!$J$31,EG$47&gt;=$FO176,EG$47&lt;=$FP176)*(('Summary&amp;Assumptions'!$H$25*$C176)*(1+'Summary&amp;Assumptions'!$J$29)^(EG$46-1))+AND(EG$56&lt;'Summary&amp;Assumptions'!$J$31,EG$47&gt;=$FQ176,EG$47&lt;=$FR176)*(('Summary&amp;Assumptions'!$H$25*$C176)*(1+'Summary&amp;Assumptions'!$J$29)^(EG$46-1))</f>
        <v>0</v>
      </c>
      <c r="EC176" s="588">
        <f>AND(EH$55&gt;0,SUM($E176:EB176)&lt;'Summary&amp;Assumptions'!$G$32*$B176,$D176&gt;='Summary&amp;Assumptions'!$D$17,EH$47&gt;=$D176,EH$47&lt;=EDATE($D176,'Summary&amp;Assumptions'!$G$32))*$B176+AND(EH$56&lt;'Summary&amp;Assumptions'!$J$31,EH$47&gt;=$FO176,EH$47&lt;=$FP176)*(('Summary&amp;Assumptions'!$H$25*$C176)*(1+'Summary&amp;Assumptions'!$J$29)^(EH$46-1))+AND(EH$56&lt;'Summary&amp;Assumptions'!$J$31,EH$47&gt;=$FQ176,EH$47&lt;=$FR176)*(('Summary&amp;Assumptions'!$H$25*$C176)*(1+'Summary&amp;Assumptions'!$J$29)^(EH$46-1))</f>
        <v>0</v>
      </c>
      <c r="ED176" s="588">
        <f>AND(EI$55&gt;0,SUM($E176:EC176)&lt;'Summary&amp;Assumptions'!$G$32*$B176,$D176&gt;='Summary&amp;Assumptions'!$D$17,EI$47&gt;=$D176,EI$47&lt;=EDATE($D176,'Summary&amp;Assumptions'!$G$32))*$B176+AND(EI$56&lt;'Summary&amp;Assumptions'!$J$31,EI$47&gt;=$FO176,EI$47&lt;=$FP176)*(('Summary&amp;Assumptions'!$H$25*$C176)*(1+'Summary&amp;Assumptions'!$J$29)^(EI$46-1))+AND(EI$56&lt;'Summary&amp;Assumptions'!$J$31,EI$47&gt;=$FQ176,EI$47&lt;=$FR176)*(('Summary&amp;Assumptions'!$H$25*$C176)*(1+'Summary&amp;Assumptions'!$J$29)^(EI$46-1))</f>
        <v>0</v>
      </c>
      <c r="EE176" s="588">
        <f>AND(EJ$55&gt;0,SUM($E176:ED176)&lt;'Summary&amp;Assumptions'!$G$32*$B176,$D176&gt;='Summary&amp;Assumptions'!$D$17,EJ$47&gt;=$D176,EJ$47&lt;=EDATE($D176,'Summary&amp;Assumptions'!$G$32))*$B176+AND(EJ$56&lt;'Summary&amp;Assumptions'!$J$31,EJ$47&gt;=$FO176,EJ$47&lt;=$FP176)*(('Summary&amp;Assumptions'!$H$25*$C176)*(1+'Summary&amp;Assumptions'!$J$29)^(EJ$46-1))+AND(EJ$56&lt;'Summary&amp;Assumptions'!$J$31,EJ$47&gt;=$FQ176,EJ$47&lt;=$FR176)*(('Summary&amp;Assumptions'!$H$25*$C176)*(1+'Summary&amp;Assumptions'!$J$29)^(EJ$46-1))</f>
        <v>0</v>
      </c>
      <c r="EF176" s="588">
        <f>AND(EK$55&gt;0,SUM($E176:EE176)&lt;'Summary&amp;Assumptions'!$G$32*$B176,$D176&gt;='Summary&amp;Assumptions'!$D$17,EK$47&gt;=$D176,EK$47&lt;=EDATE($D176,'Summary&amp;Assumptions'!$G$32))*$B176+AND(EK$56&lt;'Summary&amp;Assumptions'!$J$31,EK$47&gt;=$FO176,EK$47&lt;=$FP176)*(('Summary&amp;Assumptions'!$H$25*$C176)*(1+'Summary&amp;Assumptions'!$J$29)^(EK$46-1))+AND(EK$56&lt;'Summary&amp;Assumptions'!$J$31,EK$47&gt;=$FQ176,EK$47&lt;=$FR176)*(('Summary&amp;Assumptions'!$H$25*$C176)*(1+'Summary&amp;Assumptions'!$J$29)^(EK$46-1))</f>
        <v>0</v>
      </c>
      <c r="EG176" s="588">
        <f>AND(EL$55&gt;0,SUM($E176:EF176)&lt;'Summary&amp;Assumptions'!$G$32*$B176,$D176&gt;='Summary&amp;Assumptions'!$D$17,EL$47&gt;=$D176,EL$47&lt;=EDATE($D176,'Summary&amp;Assumptions'!$G$32))*$B176+AND(EL$56&lt;'Summary&amp;Assumptions'!$J$31,EL$47&gt;=$FO176,EL$47&lt;=$FP176)*(('Summary&amp;Assumptions'!$H$25*$C176)*(1+'Summary&amp;Assumptions'!$J$29)^(EL$46-1))+AND(EL$56&lt;'Summary&amp;Assumptions'!$J$31,EL$47&gt;=$FQ176,EL$47&lt;=$FR176)*(('Summary&amp;Assumptions'!$H$25*$C176)*(1+'Summary&amp;Assumptions'!$J$29)^(EL$46-1))</f>
        <v>0</v>
      </c>
      <c r="EH176" s="588">
        <f>AND(EM$55&gt;0,SUM($E176:EG176)&lt;'Summary&amp;Assumptions'!$G$32*$B176,$D176&gt;='Summary&amp;Assumptions'!$D$17,EM$47&gt;=$D176,EM$47&lt;=EDATE($D176,'Summary&amp;Assumptions'!$G$32))*$B176+AND(EM$56&lt;'Summary&amp;Assumptions'!$J$31,EM$47&gt;=$FO176,EM$47&lt;=$FP176)*(('Summary&amp;Assumptions'!$H$25*$C176)*(1+'Summary&amp;Assumptions'!$J$29)^(EM$46-1))+AND(EM$56&lt;'Summary&amp;Assumptions'!$J$31,EM$47&gt;=$FQ176,EM$47&lt;=$FR176)*(('Summary&amp;Assumptions'!$H$25*$C176)*(1+'Summary&amp;Assumptions'!$J$29)^(EM$46-1))</f>
        <v>0</v>
      </c>
      <c r="EI176" s="588">
        <f>AND(EN$55&gt;0,SUM($E176:EH176)&lt;'Summary&amp;Assumptions'!$G$32*$B176,$D176&gt;='Summary&amp;Assumptions'!$D$17,EN$47&gt;=$D176,EN$47&lt;=EDATE($D176,'Summary&amp;Assumptions'!$G$32))*$B176+AND(EN$56&lt;'Summary&amp;Assumptions'!$J$31,EN$47&gt;=$FO176,EN$47&lt;=$FP176)*(('Summary&amp;Assumptions'!$H$25*$C176)*(1+'Summary&amp;Assumptions'!$J$29)^(EN$46-1))+AND(EN$56&lt;'Summary&amp;Assumptions'!$J$31,EN$47&gt;=$FQ176,EN$47&lt;=$FR176)*(('Summary&amp;Assumptions'!$H$25*$C176)*(1+'Summary&amp;Assumptions'!$J$29)^(EN$46-1))</f>
        <v>0</v>
      </c>
      <c r="EJ176" s="588">
        <f>AND(EO$55&gt;0,SUM($E176:EI176)&lt;'Summary&amp;Assumptions'!$G$32*$B176,$D176&gt;='Summary&amp;Assumptions'!$D$17,EO$47&gt;=$D176,EO$47&lt;=EDATE($D176,'Summary&amp;Assumptions'!$G$32))*$B176+AND(EO$56&lt;'Summary&amp;Assumptions'!$J$31,EO$47&gt;=$FO176,EO$47&lt;=$FP176)*(('Summary&amp;Assumptions'!$H$25*$C176)*(1+'Summary&amp;Assumptions'!$J$29)^(EO$46-1))+AND(EO$56&lt;'Summary&amp;Assumptions'!$J$31,EO$47&gt;=$FQ176,EO$47&lt;=$FR176)*(('Summary&amp;Assumptions'!$H$25*$C176)*(1+'Summary&amp;Assumptions'!$J$29)^(EO$46-1))</f>
        <v>0</v>
      </c>
      <c r="EK176" s="588">
        <f>AND(EP$55&gt;0,SUM($E176:EJ176)&lt;'Summary&amp;Assumptions'!$G$32*$B176,$D176&gt;='Summary&amp;Assumptions'!$D$17,EP$47&gt;=$D176,EP$47&lt;=EDATE($D176,'Summary&amp;Assumptions'!$G$32))*$B176+AND(EP$56&lt;'Summary&amp;Assumptions'!$J$31,EP$47&gt;=$FO176,EP$47&lt;=$FP176)*(('Summary&amp;Assumptions'!$H$25*$C176)*(1+'Summary&amp;Assumptions'!$J$29)^(EP$46-1))+AND(EP$56&lt;'Summary&amp;Assumptions'!$J$31,EP$47&gt;=$FQ176,EP$47&lt;=$FR176)*(('Summary&amp;Assumptions'!$H$25*$C176)*(1+'Summary&amp;Assumptions'!$J$29)^(EP$46-1))</f>
        <v>0</v>
      </c>
      <c r="EL176" s="588">
        <f>AND(EQ$55&gt;0,SUM($E176:EK176)&lt;'Summary&amp;Assumptions'!$G$32*$B176,$D176&gt;='Summary&amp;Assumptions'!$D$17,EQ$47&gt;=$D176,EQ$47&lt;=EDATE($D176,'Summary&amp;Assumptions'!$G$32))*$B176+AND(EQ$56&lt;'Summary&amp;Assumptions'!$J$31,EQ$47&gt;=$FO176,EQ$47&lt;=$FP176)*(('Summary&amp;Assumptions'!$H$25*$C176)*(1+'Summary&amp;Assumptions'!$J$29)^(EQ$46-1))+AND(EQ$56&lt;'Summary&amp;Assumptions'!$J$31,EQ$47&gt;=$FQ176,EQ$47&lt;=$FR176)*(('Summary&amp;Assumptions'!$H$25*$C176)*(1+'Summary&amp;Assumptions'!$J$29)^(EQ$46-1))</f>
        <v>0</v>
      </c>
      <c r="EM176" s="588">
        <f>AND(ER$55&gt;0,SUM($E176:EL176)&lt;'Summary&amp;Assumptions'!$G$32*$B176,$D176&gt;='Summary&amp;Assumptions'!$D$17,ER$47&gt;=$D176,ER$47&lt;=EDATE($D176,'Summary&amp;Assumptions'!$G$32))*$B176+AND(ER$56&lt;'Summary&amp;Assumptions'!$J$31,ER$47&gt;=$FO176,ER$47&lt;=$FP176)*(('Summary&amp;Assumptions'!$H$25*$C176)*(1+'Summary&amp;Assumptions'!$J$29)^(ER$46-1))+AND(ER$56&lt;'Summary&amp;Assumptions'!$J$31,ER$47&gt;=$FQ176,ER$47&lt;=$FR176)*(('Summary&amp;Assumptions'!$H$25*$C176)*(1+'Summary&amp;Assumptions'!$J$29)^(ER$46-1))</f>
        <v>0</v>
      </c>
      <c r="EN176" s="588">
        <f>AND(ES$55&gt;0,SUM($E176:EM176)&lt;'Summary&amp;Assumptions'!$G$32*$B176,$D176&gt;='Summary&amp;Assumptions'!$D$17,ES$47&gt;=$D176,ES$47&lt;=EDATE($D176,'Summary&amp;Assumptions'!$G$32))*$B176+AND(ES$56&lt;'Summary&amp;Assumptions'!$J$31,ES$47&gt;=$FO176,ES$47&lt;=$FP176)*(('Summary&amp;Assumptions'!$H$25*$C176)*(1+'Summary&amp;Assumptions'!$J$29)^(ES$46-1))+AND(ES$56&lt;'Summary&amp;Assumptions'!$J$31,ES$47&gt;=$FQ176,ES$47&lt;=$FR176)*(('Summary&amp;Assumptions'!$H$25*$C176)*(1+'Summary&amp;Assumptions'!$J$29)^(ES$46-1))</f>
        <v>0</v>
      </c>
      <c r="EO176" s="588">
        <f>AND(ET$55&gt;0,SUM($E176:EN176)&lt;'Summary&amp;Assumptions'!$G$32*$B176,$D176&gt;='Summary&amp;Assumptions'!$D$17,ET$47&gt;=$D176,ET$47&lt;=EDATE($D176,'Summary&amp;Assumptions'!$G$32))*$B176+AND(ET$56&lt;'Summary&amp;Assumptions'!$J$31,ET$47&gt;=$FO176,ET$47&lt;=$FP176)*(('Summary&amp;Assumptions'!$H$25*$C176)*(1+'Summary&amp;Assumptions'!$J$29)^(ET$46-1))+AND(ET$56&lt;'Summary&amp;Assumptions'!$J$31,ET$47&gt;=$FQ176,ET$47&lt;=$FR176)*(('Summary&amp;Assumptions'!$H$25*$C176)*(1+'Summary&amp;Assumptions'!$J$29)^(ET$46-1))</f>
        <v>0</v>
      </c>
      <c r="EP176" s="588">
        <f>AND(EU$55&gt;0,SUM($E176:EO176)&lt;'Summary&amp;Assumptions'!$G$32*$B176,$D176&gt;='Summary&amp;Assumptions'!$D$17,EU$47&gt;=$D176,EU$47&lt;=EDATE($D176,'Summary&amp;Assumptions'!$G$32))*$B176+AND(EU$56&lt;'Summary&amp;Assumptions'!$J$31,EU$47&gt;=$FO176,EU$47&lt;=$FP176)*(('Summary&amp;Assumptions'!$H$25*$C176)*(1+'Summary&amp;Assumptions'!$J$29)^(EU$46-1))+AND(EU$56&lt;'Summary&amp;Assumptions'!$J$31,EU$47&gt;=$FQ176,EU$47&lt;=$FR176)*(('Summary&amp;Assumptions'!$H$25*$C176)*(1+'Summary&amp;Assumptions'!$J$29)^(EU$46-1))</f>
        <v>0</v>
      </c>
      <c r="EQ176" s="588">
        <f>AND(EV$55&gt;0,SUM($E176:EP176)&lt;'Summary&amp;Assumptions'!$G$32*$B176,$D176&gt;='Summary&amp;Assumptions'!$D$17,EV$47&gt;=$D176,EV$47&lt;=EDATE($D176,'Summary&amp;Assumptions'!$G$32))*$B176+AND(EV$56&lt;'Summary&amp;Assumptions'!$J$31,EV$47&gt;=$FO176,EV$47&lt;=$FP176)*(('Summary&amp;Assumptions'!$H$25*$C176)*(1+'Summary&amp;Assumptions'!$J$29)^(EV$46-1))+AND(EV$56&lt;'Summary&amp;Assumptions'!$J$31,EV$47&gt;=$FQ176,EV$47&lt;=$FR176)*(('Summary&amp;Assumptions'!$H$25*$C176)*(1+'Summary&amp;Assumptions'!$J$29)^(EV$46-1))</f>
        <v>0</v>
      </c>
      <c r="ER176" s="588">
        <f>AND(EW$55&gt;0,SUM($E176:EQ176)&lt;'Summary&amp;Assumptions'!$G$32*$B176,$D176&gt;='Summary&amp;Assumptions'!$D$17,EW$47&gt;=$D176,EW$47&lt;=EDATE($D176,'Summary&amp;Assumptions'!$G$32))*$B176+AND(EW$56&lt;'Summary&amp;Assumptions'!$J$31,EW$47&gt;=$FO176,EW$47&lt;=$FP176)*(('Summary&amp;Assumptions'!$H$25*$C176)*(1+'Summary&amp;Assumptions'!$J$29)^(EW$46-1))+AND(EW$56&lt;'Summary&amp;Assumptions'!$J$31,EW$47&gt;=$FQ176,EW$47&lt;=$FR176)*(('Summary&amp;Assumptions'!$H$25*$C176)*(1+'Summary&amp;Assumptions'!$J$29)^(EW$46-1))</f>
        <v>0</v>
      </c>
      <c r="ES176" s="588">
        <f>AND(EX$55&gt;0,SUM($E176:ER176)&lt;'Summary&amp;Assumptions'!$G$32*$B176,$D176&gt;='Summary&amp;Assumptions'!$D$17,EX$47&gt;=$D176,EX$47&lt;=EDATE($D176,'Summary&amp;Assumptions'!$G$32))*$B176+AND(EX$56&lt;'Summary&amp;Assumptions'!$J$31,EX$47&gt;=$FO176,EX$47&lt;=$FP176)*(('Summary&amp;Assumptions'!$H$25*$C176)*(1+'Summary&amp;Assumptions'!$J$29)^(EX$46-1))+AND(EX$56&lt;'Summary&amp;Assumptions'!$J$31,EX$47&gt;=$FQ176,EX$47&lt;=$FR176)*(('Summary&amp;Assumptions'!$H$25*$C176)*(1+'Summary&amp;Assumptions'!$J$29)^(EX$46-1))</f>
        <v>0</v>
      </c>
      <c r="ET176" s="588">
        <f>AND(EY$55&gt;0,SUM($E176:ES176)&lt;'Summary&amp;Assumptions'!$G$32*$B176,$D176&gt;='Summary&amp;Assumptions'!$D$17,EY$47&gt;=$D176,EY$47&lt;=EDATE($D176,'Summary&amp;Assumptions'!$G$32))*$B176+AND(EY$56&lt;'Summary&amp;Assumptions'!$J$31,EY$47&gt;=$FO176,EY$47&lt;=$FP176)*(('Summary&amp;Assumptions'!$H$25*$C176)*(1+'Summary&amp;Assumptions'!$J$29)^(EY$46-1))+AND(EY$56&lt;'Summary&amp;Assumptions'!$J$31,EY$47&gt;=$FQ176,EY$47&lt;=$FR176)*(('Summary&amp;Assumptions'!$H$25*$C176)*(1+'Summary&amp;Assumptions'!$J$29)^(EY$46-1))</f>
        <v>0</v>
      </c>
      <c r="EU176" s="588">
        <f>AND(EZ$55&gt;0,SUM($E176:ET176)&lt;'Summary&amp;Assumptions'!$G$32*$B176,$D176&gt;='Summary&amp;Assumptions'!$D$17,EZ$47&gt;=$D176,EZ$47&lt;=EDATE($D176,'Summary&amp;Assumptions'!$G$32))*$B176+AND(EZ$56&lt;'Summary&amp;Assumptions'!$J$31,EZ$47&gt;=$FO176,EZ$47&lt;=$FP176)*(('Summary&amp;Assumptions'!$H$25*$C176)*(1+'Summary&amp;Assumptions'!$J$29)^(EZ$46-1))+AND(EZ$56&lt;'Summary&amp;Assumptions'!$J$31,EZ$47&gt;=$FQ176,EZ$47&lt;=$FR176)*(('Summary&amp;Assumptions'!$H$25*$C176)*(1+'Summary&amp;Assumptions'!$J$29)^(EZ$46-1))</f>
        <v>0</v>
      </c>
      <c r="EV176" s="588">
        <f>AND(FA$55&gt;0,SUM($E176:EU176)&lt;'Summary&amp;Assumptions'!$G$32*$B176,$D176&gt;='Summary&amp;Assumptions'!$D$17,FA$47&gt;=$D176,FA$47&lt;=EDATE($D176,'Summary&amp;Assumptions'!$G$32))*$B176+AND(FA$56&lt;'Summary&amp;Assumptions'!$J$31,FA$47&gt;=$FO176,FA$47&lt;=$FP176)*(('Summary&amp;Assumptions'!$H$25*$C176)*(1+'Summary&amp;Assumptions'!$J$29)^(FA$46-1))+AND(FA$56&lt;'Summary&amp;Assumptions'!$J$31,FA$47&gt;=$FQ176,FA$47&lt;=$FR176)*(('Summary&amp;Assumptions'!$H$25*$C176)*(1+'Summary&amp;Assumptions'!$J$29)^(FA$46-1))</f>
        <v>0</v>
      </c>
      <c r="EW176" s="588">
        <f>AND(FB$55&gt;0,SUM($E176:EV176)&lt;'Summary&amp;Assumptions'!$G$32*$B176,$D176&gt;='Summary&amp;Assumptions'!$D$17,FB$47&gt;=$D176,FB$47&lt;=EDATE($D176,'Summary&amp;Assumptions'!$G$32))*$B176+AND(FB$56&lt;'Summary&amp;Assumptions'!$J$31,FB$47&gt;=$FO176,FB$47&lt;=$FP176)*(('Summary&amp;Assumptions'!$H$25*$C176)*(1+'Summary&amp;Assumptions'!$J$29)^(FB$46-1))+AND(FB$56&lt;'Summary&amp;Assumptions'!$J$31,FB$47&gt;=$FQ176,FB$47&lt;=$FR176)*(('Summary&amp;Assumptions'!$H$25*$C176)*(1+'Summary&amp;Assumptions'!$J$29)^(FB$46-1))</f>
        <v>0</v>
      </c>
      <c r="EX176" s="588">
        <f>AND(FC$55&gt;0,SUM($E176:EW176)&lt;'Summary&amp;Assumptions'!$G$32*$B176,$D176&gt;='Summary&amp;Assumptions'!$D$17,FC$47&gt;=$D176,FC$47&lt;=EDATE($D176,'Summary&amp;Assumptions'!$G$32))*$B176+AND(FC$56&lt;'Summary&amp;Assumptions'!$J$31,FC$47&gt;=$FO176,FC$47&lt;=$FP176)*(('Summary&amp;Assumptions'!$H$25*$C176)*(1+'Summary&amp;Assumptions'!$J$29)^(FC$46-1))+AND(FC$56&lt;'Summary&amp;Assumptions'!$J$31,FC$47&gt;=$FQ176,FC$47&lt;=$FR176)*(('Summary&amp;Assumptions'!$H$25*$C176)*(1+'Summary&amp;Assumptions'!$J$29)^(FC$46-1))</f>
        <v>0</v>
      </c>
      <c r="EY176" s="588">
        <f>AND(FD$55&gt;0,SUM($E176:EX176)&lt;'Summary&amp;Assumptions'!$G$32*$B176,$D176&gt;='Summary&amp;Assumptions'!$D$17,FD$47&gt;=$D176,FD$47&lt;=EDATE($D176,'Summary&amp;Assumptions'!$G$32))*$B176+AND(FD$56&lt;'Summary&amp;Assumptions'!$J$31,FD$47&gt;=$FO176,FD$47&lt;=$FP176)*(('Summary&amp;Assumptions'!$H$25*$C176)*(1+'Summary&amp;Assumptions'!$J$29)^(FD$46-1))+AND(FD$56&lt;'Summary&amp;Assumptions'!$J$31,FD$47&gt;=$FQ176,FD$47&lt;=$FR176)*(('Summary&amp;Assumptions'!$H$25*$C176)*(1+'Summary&amp;Assumptions'!$J$29)^(FD$46-1))</f>
        <v>0</v>
      </c>
      <c r="EZ176" s="588">
        <f>AND(FE$55&gt;0,SUM($E176:EY176)&lt;'Summary&amp;Assumptions'!$G$32*$B176,$D176&gt;='Summary&amp;Assumptions'!$D$17,FE$47&gt;=$D176,FE$47&lt;=EDATE($D176,'Summary&amp;Assumptions'!$G$32))*$B176+AND(FE$56&lt;'Summary&amp;Assumptions'!$J$31,FE$47&gt;=$FO176,FE$47&lt;=$FP176)*(('Summary&amp;Assumptions'!$H$25*$C176)*(1+'Summary&amp;Assumptions'!$J$29)^(FE$46-1))+AND(FE$56&lt;'Summary&amp;Assumptions'!$J$31,FE$47&gt;=$FQ176,FE$47&lt;=$FR176)*(('Summary&amp;Assumptions'!$H$25*$C176)*(1+'Summary&amp;Assumptions'!$J$29)^(FE$46-1))</f>
        <v>0</v>
      </c>
      <c r="FA176" s="588">
        <f>AND(FF$55&gt;0,SUM($E176:EZ176)&lt;'Summary&amp;Assumptions'!$G$32*$B176,$D176&gt;='Summary&amp;Assumptions'!$D$17,FF$47&gt;=$D176,FF$47&lt;=EDATE($D176,'Summary&amp;Assumptions'!$G$32))*$B176+AND(FF$56&lt;'Summary&amp;Assumptions'!$J$31,FF$47&gt;=$FO176,FF$47&lt;=$FP176)*(('Summary&amp;Assumptions'!$H$25*$C176)*(1+'Summary&amp;Assumptions'!$J$29)^(FF$46-1))+AND(FF$56&lt;'Summary&amp;Assumptions'!$J$31,FF$47&gt;=$FQ176,FF$47&lt;=$FR176)*(('Summary&amp;Assumptions'!$H$25*$C176)*(1+'Summary&amp;Assumptions'!$J$29)^(FF$46-1))</f>
        <v>0</v>
      </c>
      <c r="FB176" s="588">
        <f>AND(FG$55&gt;0,SUM($E176:FA176)&lt;'Summary&amp;Assumptions'!$G$32*$B176,$D176&gt;='Summary&amp;Assumptions'!$D$17,FG$47&gt;=$D176,FG$47&lt;=EDATE($D176,'Summary&amp;Assumptions'!$G$32))*$B176+AND(FG$56&lt;'Summary&amp;Assumptions'!$J$31,FG$47&gt;=$FO176,FG$47&lt;=$FP176)*(('Summary&amp;Assumptions'!$H$25*$C176)*(1+'Summary&amp;Assumptions'!$J$29)^(FG$46-1))+AND(FG$56&lt;'Summary&amp;Assumptions'!$J$31,FG$47&gt;=$FQ176,FG$47&lt;=$FR176)*(('Summary&amp;Assumptions'!$H$25*$C176)*(1+'Summary&amp;Assumptions'!$J$29)^(FG$46-1))</f>
        <v>0</v>
      </c>
      <c r="FC176" s="588">
        <f>AND(FH$55&gt;0,SUM($E176:FB176)&lt;'Summary&amp;Assumptions'!$G$32*$B176,$D176&gt;='Summary&amp;Assumptions'!$D$17,FH$47&gt;=$D176,FH$47&lt;=EDATE($D176,'Summary&amp;Assumptions'!$G$32))*$B176+AND(FH$56&lt;'Summary&amp;Assumptions'!$J$31,FH$47&gt;=$FO176,FH$47&lt;=$FP176)*(('Summary&amp;Assumptions'!$H$25*$C176)*(1+'Summary&amp;Assumptions'!$J$29)^(FH$46-1))+AND(FH$56&lt;'Summary&amp;Assumptions'!$J$31,FH$47&gt;=$FQ176,FH$47&lt;=$FR176)*(('Summary&amp;Assumptions'!$H$25*$C176)*(1+'Summary&amp;Assumptions'!$J$29)^(FH$46-1))</f>
        <v>0</v>
      </c>
      <c r="FD176" s="588">
        <f>AND(FI$55&gt;0,SUM($E176:FC176)&lt;'Summary&amp;Assumptions'!$G$32*$B176,$D176&gt;='Summary&amp;Assumptions'!$D$17,FI$47&gt;=$D176,FI$47&lt;=EDATE($D176,'Summary&amp;Assumptions'!$G$32))*$B176+AND(FI$56&lt;'Summary&amp;Assumptions'!$J$31,FI$47&gt;=$FO176,FI$47&lt;=$FP176)*(('Summary&amp;Assumptions'!$H$25*$C176)*(1+'Summary&amp;Assumptions'!$J$29)^(FI$46-1))+AND(FI$56&lt;'Summary&amp;Assumptions'!$J$31,FI$47&gt;=$FQ176,FI$47&lt;=$FR176)*(('Summary&amp;Assumptions'!$H$25*$C176)*(1+'Summary&amp;Assumptions'!$J$29)^(FI$46-1))</f>
        <v>0</v>
      </c>
      <c r="FE176" s="588">
        <f>AND(FJ$55&gt;0,SUM($E176:FD176)&lt;'Summary&amp;Assumptions'!$G$32*$B176,$D176&gt;='Summary&amp;Assumptions'!$D$17,FJ$47&gt;=$D176,FJ$47&lt;=EDATE($D176,'Summary&amp;Assumptions'!$G$32))*$B176+AND(FJ$56&lt;'Summary&amp;Assumptions'!$J$31,FJ$47&gt;=$FO176,FJ$47&lt;=$FP176)*(('Summary&amp;Assumptions'!$H$25*$C176)*(1+'Summary&amp;Assumptions'!$J$29)^(FJ$46-1))+AND(FJ$56&lt;'Summary&amp;Assumptions'!$J$31,FJ$47&gt;=$FQ176,FJ$47&lt;=$FR176)*(('Summary&amp;Assumptions'!$H$25*$C176)*(1+'Summary&amp;Assumptions'!$J$29)^(FJ$46-1))</f>
        <v>0</v>
      </c>
      <c r="FF176" s="588">
        <f>AND(FK$55&gt;0,SUM($E176:FE176)&lt;'Summary&amp;Assumptions'!$G$32*$B176,$D176&gt;='Summary&amp;Assumptions'!$D$17,FK$47&gt;=$D176,FK$47&lt;=EDATE($D176,'Summary&amp;Assumptions'!$G$32))*$B176+AND(FK$56&lt;'Summary&amp;Assumptions'!$J$31,FK$47&gt;=$FO176,FK$47&lt;=$FP176)*(('Summary&amp;Assumptions'!$H$25*$C176)*(1+'Summary&amp;Assumptions'!$J$29)^(FK$46-1))+AND(FK$56&lt;'Summary&amp;Assumptions'!$J$31,FK$47&gt;=$FQ176,FK$47&lt;=$FR176)*(('Summary&amp;Assumptions'!$H$25*$C176)*(1+'Summary&amp;Assumptions'!$J$29)^(FK$46-1))</f>
        <v>0</v>
      </c>
      <c r="FG176" s="588">
        <f>AND(FL$55&gt;0,SUM($E176:FF176)&lt;'Summary&amp;Assumptions'!$G$32*$B176,$D176&gt;='Summary&amp;Assumptions'!$D$17,FL$47&gt;=$D176,FL$47&lt;=EDATE($D176,'Summary&amp;Assumptions'!$G$32))*$B176+AND(FL$56&lt;'Summary&amp;Assumptions'!$J$31,FL$47&gt;=$FO176,FL$47&lt;=$FP176)*(('Summary&amp;Assumptions'!$H$25*$C176)*(1+'Summary&amp;Assumptions'!$J$29)^(FL$46-1))+AND(FL$56&lt;'Summary&amp;Assumptions'!$J$31,FL$47&gt;=$FQ176,FL$47&lt;=$FR176)*(('Summary&amp;Assumptions'!$H$25*$C176)*(1+'Summary&amp;Assumptions'!$J$29)^(FL$46-1))</f>
        <v>0</v>
      </c>
      <c r="FH176" s="588">
        <f>AND(FM$55&gt;0,SUM($E176:FG176)&lt;'Summary&amp;Assumptions'!$G$32*$B176,$D176&gt;='Summary&amp;Assumptions'!$D$17,FM$47&gt;=$D176,FM$47&lt;=EDATE($D176,'Summary&amp;Assumptions'!$G$32))*$B176+AND(FM$56&lt;'Summary&amp;Assumptions'!$J$31,FM$47&gt;=$FO176,FM$47&lt;=$FP176)*(('Summary&amp;Assumptions'!$H$25*$C176)*(1+'Summary&amp;Assumptions'!$J$29)^(FM$46-1))+AND(FM$56&lt;'Summary&amp;Assumptions'!$J$31,FM$47&gt;=$FQ176,FM$47&lt;=$FR176)*(('Summary&amp;Assumptions'!$H$25*$C176)*(1+'Summary&amp;Assumptions'!$J$29)^(FM$46-1))</f>
        <v>0</v>
      </c>
      <c r="FI176" s="588">
        <f>AND(FN$55&gt;0,SUM($E176:FH176)&lt;'Summary&amp;Assumptions'!$G$32*$B176,$D176&gt;='Summary&amp;Assumptions'!$D$17,FN$47&gt;=$D176,FN$47&lt;=EDATE($D176,'Summary&amp;Assumptions'!$G$32))*$B176+AND(FN$56&lt;'Summary&amp;Assumptions'!$J$31,FN$47&gt;=$FO176,FN$47&lt;=$FP176)*(('Summary&amp;Assumptions'!$H$25*$C176)*(1+'Summary&amp;Assumptions'!$J$29)^(FN$46-1))+AND(FN$56&lt;'Summary&amp;Assumptions'!$J$31,FN$47&gt;=$FQ176,FN$47&lt;=$FR176)*(('Summary&amp;Assumptions'!$H$25*$C176)*(1+'Summary&amp;Assumptions'!$J$29)^(FN$46-1))</f>
        <v>0</v>
      </c>
      <c r="FJ176" s="588">
        <f>AND(FO$55&gt;0,SUM($E176:FI176)&lt;'Summary&amp;Assumptions'!$G$32*$B176,$D176&gt;='Summary&amp;Assumptions'!$D$17,FO$47&gt;=$D176,FO$47&lt;=EDATE($D176,'Summary&amp;Assumptions'!$G$32))*$B176+AND(FO$56&lt;'Summary&amp;Assumptions'!$J$31,FO$47&gt;=$FO176,FO$47&lt;=$FP176)*(('Summary&amp;Assumptions'!$H$25*$C176)*(1+'Summary&amp;Assumptions'!$J$29)^(FO$46-1))+AND(FO$56&lt;'Summary&amp;Assumptions'!$J$31,FO$47&gt;=$FQ176,FO$47&lt;=$FR176)*(('Summary&amp;Assumptions'!$H$25*$C176)*(1+'Summary&amp;Assumptions'!$J$29)^(FO$46-1))</f>
        <v>0</v>
      </c>
      <c r="FK176" s="588">
        <f>AND(FP$55&gt;0,SUM($E176:FJ176)&lt;'Summary&amp;Assumptions'!$G$32*$B176,$D176&gt;='Summary&amp;Assumptions'!$D$17,FP$47&gt;=$D176,FP$47&lt;=EDATE($D176,'Summary&amp;Assumptions'!$G$32))*$B176+AND(FP$56&lt;'Summary&amp;Assumptions'!$J$31,FP$47&gt;=$FO176,FP$47&lt;=$FP176)*(('Summary&amp;Assumptions'!$H$25*$C176)*(1+'Summary&amp;Assumptions'!$J$29)^(FP$46-1))+AND(FP$56&lt;'Summary&amp;Assumptions'!$J$31,FP$47&gt;=$FQ176,FP$47&lt;=$FR176)*(('Summary&amp;Assumptions'!$H$25*$C176)*(1+'Summary&amp;Assumptions'!$J$29)^(FP$46-1))</f>
        <v>0</v>
      </c>
      <c r="FL176" s="588">
        <f>AND(FQ$55&gt;0,SUM($E176:FK176)&lt;'Summary&amp;Assumptions'!$G$32*$B176,$D176&gt;='Summary&amp;Assumptions'!$D$17,FQ$47&gt;=$D176,FQ$47&lt;=EDATE($D176,'Summary&amp;Assumptions'!$G$32))*$B176+AND(FQ$56&lt;'Summary&amp;Assumptions'!$J$31,FQ$47&gt;=$FO176,FQ$47&lt;=$FP176)*(('Summary&amp;Assumptions'!$H$25*$C176)*(1+'Summary&amp;Assumptions'!$J$29)^(FQ$46-1))+AND(FQ$56&lt;'Summary&amp;Assumptions'!$J$31,FQ$47&gt;=$FQ176,FQ$47&lt;=$FR176)*(('Summary&amp;Assumptions'!$H$25*$C176)*(1+'Summary&amp;Assumptions'!$J$29)^(FQ$46-1))</f>
        <v>0</v>
      </c>
      <c r="FO176" s="576">
        <f>EDATE(D176,'Summary&amp;Assumptions'!$G$34)</f>
        <v>46143</v>
      </c>
      <c r="FP176" s="576">
        <f>EDATE(FO176,'Summary&amp;Assumptions'!$G$33-1)</f>
        <v>46174</v>
      </c>
      <c r="FQ176" s="576">
        <f>EDATE(FO176,'Summary&amp;Assumptions'!$G$34)</f>
        <v>46508</v>
      </c>
      <c r="FR176" s="576">
        <f>EDATE(FQ176,'Summary&amp;Assumptions'!$G$33-1)</f>
        <v>46539</v>
      </c>
    </row>
    <row r="177" spans="2:174" hidden="1" x14ac:dyDescent="0.2">
      <c r="B177" s="588">
        <v>44599.999999999985</v>
      </c>
      <c r="C177" s="193">
        <v>20</v>
      </c>
      <c r="D177" s="589">
        <v>45809</v>
      </c>
      <c r="F177" s="588">
        <f>AND(K$55&gt;0,SUM($E177:E177)&lt;'Summary&amp;Assumptions'!$G$32*$B177,$D177&gt;='Summary&amp;Assumptions'!$D$17,K$47&gt;=$D177,K$47&lt;=EDATE($D177,'Summary&amp;Assumptions'!$G$32))*$B177+AND(K$56&lt;'Summary&amp;Assumptions'!$J$31,K$47&gt;=$FO177,K$47&lt;=$FP177)*(('Summary&amp;Assumptions'!$H$25*$C177)*(1+'Summary&amp;Assumptions'!$J$29)^(K$46-1))+AND(K$56&lt;'Summary&amp;Assumptions'!$J$31,K$47&gt;=$FQ177,K$47&lt;=$FR177)*(('Summary&amp;Assumptions'!$H$25*$C177)*(1+'Summary&amp;Assumptions'!$J$29)^(K$46-1))</f>
        <v>0</v>
      </c>
      <c r="G177" s="588">
        <f>AND(L$55&gt;0,SUM($E177:F177)&lt;'Summary&amp;Assumptions'!$G$32*$B177,$D177&gt;='Summary&amp;Assumptions'!$D$17,L$47&gt;=$D177,L$47&lt;=EDATE($D177,'Summary&amp;Assumptions'!$G$32))*$B177+AND(L$56&lt;'Summary&amp;Assumptions'!$J$31,L$47&gt;=$FO177,L$47&lt;=$FP177)*(('Summary&amp;Assumptions'!$H$25*$C177)*(1+'Summary&amp;Assumptions'!$J$29)^(L$46-1))+AND(L$56&lt;'Summary&amp;Assumptions'!$J$31,L$47&gt;=$FQ177,L$47&lt;=$FR177)*(('Summary&amp;Assumptions'!$H$25*$C177)*(1+'Summary&amp;Assumptions'!$J$29)^(L$46-1))</f>
        <v>0</v>
      </c>
      <c r="H177" s="588">
        <f>AND(M$55&gt;0,SUM($E177:G177)&lt;'Summary&amp;Assumptions'!$G$32*$B177,$D177&gt;='Summary&amp;Assumptions'!$D$17,M$47&gt;=$D177,M$47&lt;=EDATE($D177,'Summary&amp;Assumptions'!$G$32))*$B177+AND(M$56&lt;'Summary&amp;Assumptions'!$J$31,M$47&gt;=$FO177,M$47&lt;=$FP177)*(('Summary&amp;Assumptions'!$H$25*$C177)*(1+'Summary&amp;Assumptions'!$J$29)^(M$46-1))+AND(M$56&lt;'Summary&amp;Assumptions'!$J$31,M$47&gt;=$FQ177,M$47&lt;=$FR177)*(('Summary&amp;Assumptions'!$H$25*$C177)*(1+'Summary&amp;Assumptions'!$J$29)^(M$46-1))</f>
        <v>0</v>
      </c>
      <c r="I177" s="588">
        <f>AND(N$55&gt;0,SUM($E177:H177)&lt;'Summary&amp;Assumptions'!$G$32*$B177,$D177&gt;='Summary&amp;Assumptions'!$D$17,N$47&gt;=$D177,N$47&lt;=EDATE($D177,'Summary&amp;Assumptions'!$G$32))*$B177+AND(N$56&lt;'Summary&amp;Assumptions'!$J$31,N$47&gt;=$FO177,N$47&lt;=$FP177)*(('Summary&amp;Assumptions'!$H$25*$C177)*(1+'Summary&amp;Assumptions'!$J$29)^(N$46-1))+AND(N$56&lt;'Summary&amp;Assumptions'!$J$31,N$47&gt;=$FQ177,N$47&lt;=$FR177)*(('Summary&amp;Assumptions'!$H$25*$C177)*(1+'Summary&amp;Assumptions'!$J$29)^(N$46-1))</f>
        <v>0</v>
      </c>
      <c r="J177" s="588">
        <f>AND(O$55&gt;0,SUM($E177:I177)&lt;'Summary&amp;Assumptions'!$G$32*$B177,$D177&gt;='Summary&amp;Assumptions'!$D$17,O$47&gt;=$D177,O$47&lt;=EDATE($D177,'Summary&amp;Assumptions'!$G$32))*$B177+AND(O$56&lt;'Summary&amp;Assumptions'!$J$31,O$47&gt;=$FO177,O$47&lt;=$FP177)*(('Summary&amp;Assumptions'!$H$25*$C177)*(1+'Summary&amp;Assumptions'!$J$29)^(O$46-1))+AND(O$56&lt;'Summary&amp;Assumptions'!$J$31,O$47&gt;=$FQ177,O$47&lt;=$FR177)*(('Summary&amp;Assumptions'!$H$25*$C177)*(1+'Summary&amp;Assumptions'!$J$29)^(O$46-1))</f>
        <v>0</v>
      </c>
      <c r="K177" s="588">
        <f>AND(P$55&gt;0,SUM($E177:J177)&lt;'Summary&amp;Assumptions'!$G$32*$B177,$D177&gt;='Summary&amp;Assumptions'!$D$17,P$47&gt;=$D177,P$47&lt;=EDATE($D177,'Summary&amp;Assumptions'!$G$32))*$B177+AND(P$56&lt;'Summary&amp;Assumptions'!$J$31,P$47&gt;=$FO177,P$47&lt;=$FP177)*(('Summary&amp;Assumptions'!$H$25*$C177)*(1+'Summary&amp;Assumptions'!$J$29)^(P$46-1))+AND(P$56&lt;'Summary&amp;Assumptions'!$J$31,P$47&gt;=$FQ177,P$47&lt;=$FR177)*(('Summary&amp;Assumptions'!$H$25*$C177)*(1+'Summary&amp;Assumptions'!$J$29)^(P$46-1))</f>
        <v>0</v>
      </c>
      <c r="L177" s="588">
        <f>AND(Q$55&gt;0,SUM($E177:K177)&lt;'Summary&amp;Assumptions'!$G$32*$B177,$D177&gt;='Summary&amp;Assumptions'!$D$17,Q$47&gt;=$D177,Q$47&lt;=EDATE($D177,'Summary&amp;Assumptions'!$G$32))*$B177+AND(Q$56&lt;'Summary&amp;Assumptions'!$J$31,Q$47&gt;=$FO177,Q$47&lt;=$FP177)*(('Summary&amp;Assumptions'!$H$25*$C177)*(1+'Summary&amp;Assumptions'!$J$29)^(Q$46-1))+AND(Q$56&lt;'Summary&amp;Assumptions'!$J$31,Q$47&gt;=$FQ177,Q$47&lt;=$FR177)*(('Summary&amp;Assumptions'!$H$25*$C177)*(1+'Summary&amp;Assumptions'!$J$29)^(Q$46-1))</f>
        <v>0</v>
      </c>
      <c r="M177" s="588">
        <f>AND(R$55&gt;0,SUM($E177:L177)&lt;'Summary&amp;Assumptions'!$G$32*$B177,$D177&gt;='Summary&amp;Assumptions'!$D$17,R$47&gt;=$D177,R$47&lt;=EDATE($D177,'Summary&amp;Assumptions'!$G$32))*$B177+AND(R$56&lt;'Summary&amp;Assumptions'!$J$31,R$47&gt;=$FO177,R$47&lt;=$FP177)*(('Summary&amp;Assumptions'!$H$25*$C177)*(1+'Summary&amp;Assumptions'!$J$29)^(R$46-1))+AND(R$56&lt;'Summary&amp;Assumptions'!$J$31,R$47&gt;=$FQ177,R$47&lt;=$FR177)*(('Summary&amp;Assumptions'!$H$25*$C177)*(1+'Summary&amp;Assumptions'!$J$29)^(R$46-1))</f>
        <v>0</v>
      </c>
      <c r="N177" s="588">
        <f>AND(S$55&gt;0,SUM($E177:M177)&lt;'Summary&amp;Assumptions'!$G$32*$B177,$D177&gt;='Summary&amp;Assumptions'!$D$17,S$47&gt;=$D177,S$47&lt;=EDATE($D177,'Summary&amp;Assumptions'!$G$32))*$B177+AND(S$56&lt;'Summary&amp;Assumptions'!$J$31,S$47&gt;=$FO177,S$47&lt;=$FP177)*(('Summary&amp;Assumptions'!$H$25*$C177)*(1+'Summary&amp;Assumptions'!$J$29)^(S$46-1))+AND(S$56&lt;'Summary&amp;Assumptions'!$J$31,S$47&gt;=$FQ177,S$47&lt;=$FR177)*(('Summary&amp;Assumptions'!$H$25*$C177)*(1+'Summary&amp;Assumptions'!$J$29)^(S$46-1))</f>
        <v>0</v>
      </c>
      <c r="O177" s="588">
        <f>AND(T$55&gt;0,SUM($E177:N177)&lt;'Summary&amp;Assumptions'!$G$32*$B177,$D177&gt;='Summary&amp;Assumptions'!$D$17,T$47&gt;=$D177,T$47&lt;=EDATE($D177,'Summary&amp;Assumptions'!$G$32))*$B177+AND(T$56&lt;'Summary&amp;Assumptions'!$J$31,T$47&gt;=$FO177,T$47&lt;=$FP177)*(('Summary&amp;Assumptions'!$H$25*$C177)*(1+'Summary&amp;Assumptions'!$J$29)^(T$46-1))+AND(T$56&lt;'Summary&amp;Assumptions'!$J$31,T$47&gt;=$FQ177,T$47&lt;=$FR177)*(('Summary&amp;Assumptions'!$H$25*$C177)*(1+'Summary&amp;Assumptions'!$J$29)^(T$46-1))</f>
        <v>0</v>
      </c>
      <c r="P177" s="588">
        <f>AND(U$55&gt;0,SUM($E177:O177)&lt;'Summary&amp;Assumptions'!$G$32*$B177,$D177&gt;='Summary&amp;Assumptions'!$D$17,U$47&gt;=$D177,U$47&lt;=EDATE($D177,'Summary&amp;Assumptions'!$G$32))*$B177+AND(U$56&lt;'Summary&amp;Assumptions'!$J$31,U$47&gt;=$FO177,U$47&lt;=$FP177)*(('Summary&amp;Assumptions'!$H$25*$C177)*(1+'Summary&amp;Assumptions'!$J$29)^(U$46-1))+AND(U$56&lt;'Summary&amp;Assumptions'!$J$31,U$47&gt;=$FQ177,U$47&lt;=$FR177)*(('Summary&amp;Assumptions'!$H$25*$C177)*(1+'Summary&amp;Assumptions'!$J$29)^(U$46-1))</f>
        <v>0</v>
      </c>
      <c r="Q177" s="588">
        <f>AND(V$55&gt;0,SUM($E177:P177)&lt;'Summary&amp;Assumptions'!$G$32*$B177,$D177&gt;='Summary&amp;Assumptions'!$D$17,V$47&gt;=$D177,V$47&lt;=EDATE($D177,'Summary&amp;Assumptions'!$G$32))*$B177+AND(V$56&lt;'Summary&amp;Assumptions'!$J$31,V$47&gt;=$FO177,V$47&lt;=$FP177)*(('Summary&amp;Assumptions'!$H$25*$C177)*(1+'Summary&amp;Assumptions'!$J$29)^(V$46-1))+AND(V$56&lt;'Summary&amp;Assumptions'!$J$31,V$47&gt;=$FQ177,V$47&lt;=$FR177)*(('Summary&amp;Assumptions'!$H$25*$C177)*(1+'Summary&amp;Assumptions'!$J$29)^(V$46-1))</f>
        <v>0</v>
      </c>
      <c r="R177" s="588">
        <f>AND(W$55&gt;0,SUM($E177:Q177)&lt;'Summary&amp;Assumptions'!$G$32*$B177,$D177&gt;='Summary&amp;Assumptions'!$D$17,W$47&gt;=$D177,W$47&lt;=EDATE($D177,'Summary&amp;Assumptions'!$G$32))*$B177+AND(W$56&lt;'Summary&amp;Assumptions'!$J$31,W$47&gt;=$FO177,W$47&lt;=$FP177)*(('Summary&amp;Assumptions'!$H$25*$C177)*(1+'Summary&amp;Assumptions'!$J$29)^(W$46-1))+AND(W$56&lt;'Summary&amp;Assumptions'!$J$31,W$47&gt;=$FQ177,W$47&lt;=$FR177)*(('Summary&amp;Assumptions'!$H$25*$C177)*(1+'Summary&amp;Assumptions'!$J$29)^(W$46-1))</f>
        <v>0</v>
      </c>
      <c r="S177" s="588">
        <f>AND(X$55&gt;0,SUM($E177:R177)&lt;'Summary&amp;Assumptions'!$G$32*$B177,$D177&gt;='Summary&amp;Assumptions'!$D$17,X$47&gt;=$D177,X$47&lt;=EDATE($D177,'Summary&amp;Assumptions'!$G$32))*$B177+AND(X$56&lt;'Summary&amp;Assumptions'!$J$31,X$47&gt;=$FO177,X$47&lt;=$FP177)*(('Summary&amp;Assumptions'!$H$25*$C177)*(1+'Summary&amp;Assumptions'!$J$29)^(X$46-1))+AND(X$56&lt;'Summary&amp;Assumptions'!$J$31,X$47&gt;=$FQ177,X$47&lt;=$FR177)*(('Summary&amp;Assumptions'!$H$25*$C177)*(1+'Summary&amp;Assumptions'!$J$29)^(X$46-1))</f>
        <v>0</v>
      </c>
      <c r="T177" s="588">
        <f>AND(Y$55&gt;0,SUM($E177:S177)&lt;'Summary&amp;Assumptions'!$G$32*$B177,$D177&gt;='Summary&amp;Assumptions'!$D$17,Y$47&gt;=$D177,Y$47&lt;=EDATE($D177,'Summary&amp;Assumptions'!$G$32))*$B177+AND(Y$56&lt;'Summary&amp;Assumptions'!$J$31,Y$47&gt;=$FO177,Y$47&lt;=$FP177)*(('Summary&amp;Assumptions'!$H$25*$C177)*(1+'Summary&amp;Assumptions'!$J$29)^(Y$46-1))+AND(Y$56&lt;'Summary&amp;Assumptions'!$J$31,Y$47&gt;=$FQ177,Y$47&lt;=$FR177)*(('Summary&amp;Assumptions'!$H$25*$C177)*(1+'Summary&amp;Assumptions'!$J$29)^(Y$46-1))</f>
        <v>44599.999999999985</v>
      </c>
      <c r="U177" s="588">
        <f>AND(Z$55&gt;0,SUM($E177:T177)&lt;'Summary&amp;Assumptions'!$G$32*$B177,$D177&gt;='Summary&amp;Assumptions'!$D$17,Z$47&gt;=$D177,Z$47&lt;=EDATE($D177,'Summary&amp;Assumptions'!$G$32))*$B177+AND(Z$56&lt;'Summary&amp;Assumptions'!$J$31,Z$47&gt;=$FO177,Z$47&lt;=$FP177)*(('Summary&amp;Assumptions'!$H$25*$C177)*(1+'Summary&amp;Assumptions'!$J$29)^(Z$46-1))+AND(Z$56&lt;'Summary&amp;Assumptions'!$J$31,Z$47&gt;=$FQ177,Z$47&lt;=$FR177)*(('Summary&amp;Assumptions'!$H$25*$C177)*(1+'Summary&amp;Assumptions'!$J$29)^(Z$46-1))</f>
        <v>44599.999999999985</v>
      </c>
      <c r="V177" s="588">
        <f>AND(AA$55&gt;0,SUM($E177:U177)&lt;'Summary&amp;Assumptions'!$G$32*$B177,$D177&gt;='Summary&amp;Assumptions'!$D$17,AA$47&gt;=$D177,AA$47&lt;=EDATE($D177,'Summary&amp;Assumptions'!$G$32))*$B177+AND(AA$56&lt;'Summary&amp;Assumptions'!$J$31,AA$47&gt;=$FO177,AA$47&lt;=$FP177)*(('Summary&amp;Assumptions'!$H$25*$C177)*(1+'Summary&amp;Assumptions'!$J$29)^(AA$46-1))+AND(AA$56&lt;'Summary&amp;Assumptions'!$J$31,AA$47&gt;=$FQ177,AA$47&lt;=$FR177)*(('Summary&amp;Assumptions'!$H$25*$C177)*(1+'Summary&amp;Assumptions'!$J$29)^(AA$46-1))</f>
        <v>0</v>
      </c>
      <c r="W177" s="588">
        <f>AND(AB$55&gt;0,SUM($E177:V177)&lt;'Summary&amp;Assumptions'!$G$32*$B177,$D177&gt;='Summary&amp;Assumptions'!$D$17,AB$47&gt;=$D177,AB$47&lt;=EDATE($D177,'Summary&amp;Assumptions'!$G$32))*$B177+AND(AB$56&lt;'Summary&amp;Assumptions'!$J$31,AB$47&gt;=$FO177,AB$47&lt;=$FP177)*(('Summary&amp;Assumptions'!$H$25*$C177)*(1+'Summary&amp;Assumptions'!$J$29)^(AB$46-1))+AND(AB$56&lt;'Summary&amp;Assumptions'!$J$31,AB$47&gt;=$FQ177,AB$47&lt;=$FR177)*(('Summary&amp;Assumptions'!$H$25*$C177)*(1+'Summary&amp;Assumptions'!$J$29)^(AB$46-1))</f>
        <v>0</v>
      </c>
      <c r="X177" s="588">
        <f>AND(AC$55&gt;0,SUM($E177:W177)&lt;'Summary&amp;Assumptions'!$G$32*$B177,$D177&gt;='Summary&amp;Assumptions'!$D$17,AC$47&gt;=$D177,AC$47&lt;=EDATE($D177,'Summary&amp;Assumptions'!$G$32))*$B177+AND(AC$56&lt;'Summary&amp;Assumptions'!$J$31,AC$47&gt;=$FO177,AC$47&lt;=$FP177)*(('Summary&amp;Assumptions'!$H$25*$C177)*(1+'Summary&amp;Assumptions'!$J$29)^(AC$46-1))+AND(AC$56&lt;'Summary&amp;Assumptions'!$J$31,AC$47&gt;=$FQ177,AC$47&lt;=$FR177)*(('Summary&amp;Assumptions'!$H$25*$C177)*(1+'Summary&amp;Assumptions'!$J$29)^(AC$46-1))</f>
        <v>0</v>
      </c>
      <c r="Y177" s="588">
        <f>AND(AD$55&gt;0,SUM($E177:X177)&lt;'Summary&amp;Assumptions'!$G$32*$B177,$D177&gt;='Summary&amp;Assumptions'!$D$17,AD$47&gt;=$D177,AD$47&lt;=EDATE($D177,'Summary&amp;Assumptions'!$G$32))*$B177+AND(AD$56&lt;'Summary&amp;Assumptions'!$J$31,AD$47&gt;=$FO177,AD$47&lt;=$FP177)*(('Summary&amp;Assumptions'!$H$25*$C177)*(1+'Summary&amp;Assumptions'!$J$29)^(AD$46-1))+AND(AD$56&lt;'Summary&amp;Assumptions'!$J$31,AD$47&gt;=$FQ177,AD$47&lt;=$FR177)*(('Summary&amp;Assumptions'!$H$25*$C177)*(1+'Summary&amp;Assumptions'!$J$29)^(AD$46-1))</f>
        <v>0</v>
      </c>
      <c r="Z177" s="588">
        <f>AND(AE$55&gt;0,SUM($E177:Y177)&lt;'Summary&amp;Assumptions'!$G$32*$B177,$D177&gt;='Summary&amp;Assumptions'!$D$17,AE$47&gt;=$D177,AE$47&lt;=EDATE($D177,'Summary&amp;Assumptions'!$G$32))*$B177+AND(AE$56&lt;'Summary&amp;Assumptions'!$J$31,AE$47&gt;=$FO177,AE$47&lt;=$FP177)*(('Summary&amp;Assumptions'!$H$25*$C177)*(1+'Summary&amp;Assumptions'!$J$29)^(AE$46-1))+AND(AE$56&lt;'Summary&amp;Assumptions'!$J$31,AE$47&gt;=$FQ177,AE$47&lt;=$FR177)*(('Summary&amp;Assumptions'!$H$25*$C177)*(1+'Summary&amp;Assumptions'!$J$29)^(AE$46-1))</f>
        <v>0</v>
      </c>
      <c r="AA177" s="588">
        <f>AND(AF$55&gt;0,SUM($E177:Z177)&lt;'Summary&amp;Assumptions'!$G$32*$B177,$D177&gt;='Summary&amp;Assumptions'!$D$17,AF$47&gt;=$D177,AF$47&lt;=EDATE($D177,'Summary&amp;Assumptions'!$G$32))*$B177+AND(AF$56&lt;'Summary&amp;Assumptions'!$J$31,AF$47&gt;=$FO177,AF$47&lt;=$FP177)*(('Summary&amp;Assumptions'!$H$25*$C177)*(1+'Summary&amp;Assumptions'!$J$29)^(AF$46-1))+AND(AF$56&lt;'Summary&amp;Assumptions'!$J$31,AF$47&gt;=$FQ177,AF$47&lt;=$FR177)*(('Summary&amp;Assumptions'!$H$25*$C177)*(1+'Summary&amp;Assumptions'!$J$29)^(AF$46-1))</f>
        <v>0</v>
      </c>
      <c r="AB177" s="588">
        <f>AND(AG$55&gt;0,SUM($E177:AA177)&lt;'Summary&amp;Assumptions'!$G$32*$B177,$D177&gt;='Summary&amp;Assumptions'!$D$17,AG$47&gt;=$D177,AG$47&lt;=EDATE($D177,'Summary&amp;Assumptions'!$G$32))*$B177+AND(AG$56&lt;'Summary&amp;Assumptions'!$J$31,AG$47&gt;=$FO177,AG$47&lt;=$FP177)*(('Summary&amp;Assumptions'!$H$25*$C177)*(1+'Summary&amp;Assumptions'!$J$29)^(AG$46-1))+AND(AG$56&lt;'Summary&amp;Assumptions'!$J$31,AG$47&gt;=$FQ177,AG$47&lt;=$FR177)*(('Summary&amp;Assumptions'!$H$25*$C177)*(1+'Summary&amp;Assumptions'!$J$29)^(AG$46-1))</f>
        <v>0</v>
      </c>
      <c r="AC177" s="588">
        <f>AND(AH$55&gt;0,SUM($E177:AB177)&lt;'Summary&amp;Assumptions'!$G$32*$B177,$D177&gt;='Summary&amp;Assumptions'!$D$17,AH$47&gt;=$D177,AH$47&lt;=EDATE($D177,'Summary&amp;Assumptions'!$G$32))*$B177+AND(AH$56&lt;'Summary&amp;Assumptions'!$J$31,AH$47&gt;=$FO177,AH$47&lt;=$FP177)*(('Summary&amp;Assumptions'!$H$25*$C177)*(1+'Summary&amp;Assumptions'!$J$29)^(AH$46-1))+AND(AH$56&lt;'Summary&amp;Assumptions'!$J$31,AH$47&gt;=$FQ177,AH$47&lt;=$FR177)*(('Summary&amp;Assumptions'!$H$25*$C177)*(1+'Summary&amp;Assumptions'!$J$29)^(AH$46-1))</f>
        <v>0</v>
      </c>
      <c r="AD177" s="588">
        <f>AND(AI$55&gt;0,SUM($E177:AC177)&lt;'Summary&amp;Assumptions'!$G$32*$B177,$D177&gt;='Summary&amp;Assumptions'!$D$17,AI$47&gt;=$D177,AI$47&lt;=EDATE($D177,'Summary&amp;Assumptions'!$G$32))*$B177+AND(AI$56&lt;'Summary&amp;Assumptions'!$J$31,AI$47&gt;=$FO177,AI$47&lt;=$FP177)*(('Summary&amp;Assumptions'!$H$25*$C177)*(1+'Summary&amp;Assumptions'!$J$29)^(AI$46-1))+AND(AI$56&lt;'Summary&amp;Assumptions'!$J$31,AI$47&gt;=$FQ177,AI$47&lt;=$FR177)*(('Summary&amp;Assumptions'!$H$25*$C177)*(1+'Summary&amp;Assumptions'!$J$29)^(AI$46-1))</f>
        <v>0</v>
      </c>
      <c r="AE177" s="588">
        <f>AND(AJ$55&gt;0,SUM($E177:AD177)&lt;'Summary&amp;Assumptions'!$G$32*$B177,$D177&gt;='Summary&amp;Assumptions'!$D$17,AJ$47&gt;=$D177,AJ$47&lt;=EDATE($D177,'Summary&amp;Assumptions'!$G$32))*$B177+AND(AJ$56&lt;'Summary&amp;Assumptions'!$J$31,AJ$47&gt;=$FO177,AJ$47&lt;=$FP177)*(('Summary&amp;Assumptions'!$H$25*$C177)*(1+'Summary&amp;Assumptions'!$J$29)^(AJ$46-1))+AND(AJ$56&lt;'Summary&amp;Assumptions'!$J$31,AJ$47&gt;=$FQ177,AJ$47&lt;=$FR177)*(('Summary&amp;Assumptions'!$H$25*$C177)*(1+'Summary&amp;Assumptions'!$J$29)^(AJ$46-1))</f>
        <v>0</v>
      </c>
      <c r="AF177" s="588">
        <f>AND(AK$55&gt;0,SUM($E177:AE177)&lt;'Summary&amp;Assumptions'!$G$32*$B177,$D177&gt;='Summary&amp;Assumptions'!$D$17,AK$47&gt;=$D177,AK$47&lt;=EDATE($D177,'Summary&amp;Assumptions'!$G$32))*$B177+AND(AK$56&lt;'Summary&amp;Assumptions'!$J$31,AK$47&gt;=$FO177,AK$47&lt;=$FP177)*(('Summary&amp;Assumptions'!$H$25*$C177)*(1+'Summary&amp;Assumptions'!$J$29)^(AK$46-1))+AND(AK$56&lt;'Summary&amp;Assumptions'!$J$31,AK$47&gt;=$FQ177,AK$47&lt;=$FR177)*(('Summary&amp;Assumptions'!$H$25*$C177)*(1+'Summary&amp;Assumptions'!$J$29)^(AK$46-1))</f>
        <v>0</v>
      </c>
      <c r="AG177" s="588">
        <f>AND(AL$55&gt;0,SUM($E177:AF177)&lt;'Summary&amp;Assumptions'!$G$32*$B177,$D177&gt;='Summary&amp;Assumptions'!$D$17,AL$47&gt;=$D177,AL$47&lt;=EDATE($D177,'Summary&amp;Assumptions'!$G$32))*$B177+AND(AL$56&lt;'Summary&amp;Assumptions'!$J$31,AL$47&gt;=$FO177,AL$47&lt;=$FP177)*(('Summary&amp;Assumptions'!$H$25*$C177)*(1+'Summary&amp;Assumptions'!$J$29)^(AL$46-1))+AND(AL$56&lt;'Summary&amp;Assumptions'!$J$31,AL$47&gt;=$FQ177,AL$47&lt;=$FR177)*(('Summary&amp;Assumptions'!$H$25*$C177)*(1+'Summary&amp;Assumptions'!$J$29)^(AL$46-1))</f>
        <v>0</v>
      </c>
      <c r="AH177" s="588">
        <f>AND(AM$55&gt;0,SUM($E177:AG177)&lt;'Summary&amp;Assumptions'!$G$32*$B177,$D177&gt;='Summary&amp;Assumptions'!$D$17,AM$47&gt;=$D177,AM$47&lt;=EDATE($D177,'Summary&amp;Assumptions'!$G$32))*$B177+AND(AM$56&lt;'Summary&amp;Assumptions'!$J$31,AM$47&gt;=$FO177,AM$47&lt;=$FP177)*(('Summary&amp;Assumptions'!$H$25*$C177)*(1+'Summary&amp;Assumptions'!$J$29)^(AM$46-1))+AND(AM$56&lt;'Summary&amp;Assumptions'!$J$31,AM$47&gt;=$FQ177,AM$47&lt;=$FR177)*(('Summary&amp;Assumptions'!$H$25*$C177)*(1+'Summary&amp;Assumptions'!$J$29)^(AM$46-1))</f>
        <v>0</v>
      </c>
      <c r="AI177" s="588">
        <f>AND(AN$55&gt;0,SUM($E177:AH177)&lt;'Summary&amp;Assumptions'!$G$32*$B177,$D177&gt;='Summary&amp;Assumptions'!$D$17,AN$47&gt;=$D177,AN$47&lt;=EDATE($D177,'Summary&amp;Assumptions'!$G$32))*$B177+AND(AN$56&lt;'Summary&amp;Assumptions'!$J$31,AN$47&gt;=$FO177,AN$47&lt;=$FP177)*(('Summary&amp;Assumptions'!$H$25*$C177)*(1+'Summary&amp;Assumptions'!$J$29)^(AN$46-1))+AND(AN$56&lt;'Summary&amp;Assumptions'!$J$31,AN$47&gt;=$FQ177,AN$47&lt;=$FR177)*(('Summary&amp;Assumptions'!$H$25*$C177)*(1+'Summary&amp;Assumptions'!$J$29)^(AN$46-1))</f>
        <v>0</v>
      </c>
      <c r="AJ177" s="588">
        <f>AND(AO$55&gt;0,SUM($E177:AI177)&lt;'Summary&amp;Assumptions'!$G$32*$B177,$D177&gt;='Summary&amp;Assumptions'!$D$17,AO$47&gt;=$D177,AO$47&lt;=EDATE($D177,'Summary&amp;Assumptions'!$G$32))*$B177+AND(AO$56&lt;'Summary&amp;Assumptions'!$J$31,AO$47&gt;=$FO177,AO$47&lt;=$FP177)*(('Summary&amp;Assumptions'!$H$25*$C177)*(1+'Summary&amp;Assumptions'!$J$29)^(AO$46-1))+AND(AO$56&lt;'Summary&amp;Assumptions'!$J$31,AO$47&gt;=$FQ177,AO$47&lt;=$FR177)*(('Summary&amp;Assumptions'!$H$25*$C177)*(1+'Summary&amp;Assumptions'!$J$29)^(AO$46-1))</f>
        <v>0</v>
      </c>
      <c r="AK177" s="588">
        <f>AND(AP$55&gt;0,SUM($E177:AJ177)&lt;'Summary&amp;Assumptions'!$G$32*$B177,$D177&gt;='Summary&amp;Assumptions'!$D$17,AP$47&gt;=$D177,AP$47&lt;=EDATE($D177,'Summary&amp;Assumptions'!$G$32))*$B177+AND(AP$56&lt;'Summary&amp;Assumptions'!$J$31,AP$47&gt;=$FO177,AP$47&lt;=$FP177)*(('Summary&amp;Assumptions'!$H$25*$C177)*(1+'Summary&amp;Assumptions'!$J$29)^(AP$46-1))+AND(AP$56&lt;'Summary&amp;Assumptions'!$J$31,AP$47&gt;=$FQ177,AP$47&lt;=$FR177)*(('Summary&amp;Assumptions'!$H$25*$C177)*(1+'Summary&amp;Assumptions'!$J$29)^(AP$46-1))</f>
        <v>0</v>
      </c>
      <c r="AL177" s="588">
        <f>AND(AQ$55&gt;0,SUM($E177:AK177)&lt;'Summary&amp;Assumptions'!$G$32*$B177,$D177&gt;='Summary&amp;Assumptions'!$D$17,AQ$47&gt;=$D177,AQ$47&lt;=EDATE($D177,'Summary&amp;Assumptions'!$G$32))*$B177+AND(AQ$56&lt;'Summary&amp;Assumptions'!$J$31,AQ$47&gt;=$FO177,AQ$47&lt;=$FP177)*(('Summary&amp;Assumptions'!$H$25*$C177)*(1+'Summary&amp;Assumptions'!$J$29)^(AQ$46-1))+AND(AQ$56&lt;'Summary&amp;Assumptions'!$J$31,AQ$47&gt;=$FQ177,AQ$47&lt;=$FR177)*(('Summary&amp;Assumptions'!$H$25*$C177)*(1+'Summary&amp;Assumptions'!$J$29)^(AQ$46-1))</f>
        <v>0</v>
      </c>
      <c r="AM177" s="588">
        <f>AND(AR$55&gt;0,SUM($E177:AL177)&lt;'Summary&amp;Assumptions'!$G$32*$B177,$D177&gt;='Summary&amp;Assumptions'!$D$17,AR$47&gt;=$D177,AR$47&lt;=EDATE($D177,'Summary&amp;Assumptions'!$G$32))*$B177+AND(AR$56&lt;'Summary&amp;Assumptions'!$J$31,AR$47&gt;=$FO177,AR$47&lt;=$FP177)*(('Summary&amp;Assumptions'!$H$25*$C177)*(1+'Summary&amp;Assumptions'!$J$29)^(AR$46-1))+AND(AR$56&lt;'Summary&amp;Assumptions'!$J$31,AR$47&gt;=$FQ177,AR$47&lt;=$FR177)*(('Summary&amp;Assumptions'!$H$25*$C177)*(1+'Summary&amp;Assumptions'!$J$29)^(AR$46-1))</f>
        <v>0</v>
      </c>
      <c r="AN177" s="588">
        <f>AND(AS$55&gt;0,SUM($E177:AM177)&lt;'Summary&amp;Assumptions'!$G$32*$B177,$D177&gt;='Summary&amp;Assumptions'!$D$17,AS$47&gt;=$D177,AS$47&lt;=EDATE($D177,'Summary&amp;Assumptions'!$G$32))*$B177+AND(AS$56&lt;'Summary&amp;Assumptions'!$J$31,AS$47&gt;=$FO177,AS$47&lt;=$FP177)*(('Summary&amp;Assumptions'!$H$25*$C177)*(1+'Summary&amp;Assumptions'!$J$29)^(AS$46-1))+AND(AS$56&lt;'Summary&amp;Assumptions'!$J$31,AS$47&gt;=$FQ177,AS$47&lt;=$FR177)*(('Summary&amp;Assumptions'!$H$25*$C177)*(1+'Summary&amp;Assumptions'!$J$29)^(AS$46-1))</f>
        <v>0</v>
      </c>
      <c r="AO177" s="588">
        <f>AND(AT$55&gt;0,SUM($E177:AN177)&lt;'Summary&amp;Assumptions'!$G$32*$B177,$D177&gt;='Summary&amp;Assumptions'!$D$17,AT$47&gt;=$D177,AT$47&lt;=EDATE($D177,'Summary&amp;Assumptions'!$G$32))*$B177+AND(AT$56&lt;'Summary&amp;Assumptions'!$J$31,AT$47&gt;=$FO177,AT$47&lt;=$FP177)*(('Summary&amp;Assumptions'!$H$25*$C177)*(1+'Summary&amp;Assumptions'!$J$29)^(AT$46-1))+AND(AT$56&lt;'Summary&amp;Assumptions'!$J$31,AT$47&gt;=$FQ177,AT$47&lt;=$FR177)*(('Summary&amp;Assumptions'!$H$25*$C177)*(1+'Summary&amp;Assumptions'!$J$29)^(AT$46-1))</f>
        <v>0</v>
      </c>
      <c r="AP177" s="588">
        <f>AND(AU$55&gt;0,SUM($E177:AO177)&lt;'Summary&amp;Assumptions'!$G$32*$B177,$D177&gt;='Summary&amp;Assumptions'!$D$17,AU$47&gt;=$D177,AU$47&lt;=EDATE($D177,'Summary&amp;Assumptions'!$G$32))*$B177+AND(AU$56&lt;'Summary&amp;Assumptions'!$J$31,AU$47&gt;=$FO177,AU$47&lt;=$FP177)*(('Summary&amp;Assumptions'!$H$25*$C177)*(1+'Summary&amp;Assumptions'!$J$29)^(AU$46-1))+AND(AU$56&lt;'Summary&amp;Assumptions'!$J$31,AU$47&gt;=$FQ177,AU$47&lt;=$FR177)*(('Summary&amp;Assumptions'!$H$25*$C177)*(1+'Summary&amp;Assumptions'!$J$29)^(AU$46-1))</f>
        <v>0</v>
      </c>
      <c r="AQ177" s="588">
        <f>AND(AV$55&gt;0,SUM($E177:AP177)&lt;'Summary&amp;Assumptions'!$G$32*$B177,$D177&gt;='Summary&amp;Assumptions'!$D$17,AV$47&gt;=$D177,AV$47&lt;=EDATE($D177,'Summary&amp;Assumptions'!$G$32))*$B177+AND(AV$56&lt;'Summary&amp;Assumptions'!$J$31,AV$47&gt;=$FO177,AV$47&lt;=$FP177)*(('Summary&amp;Assumptions'!$H$25*$C177)*(1+'Summary&amp;Assumptions'!$J$29)^(AV$46-1))+AND(AV$56&lt;'Summary&amp;Assumptions'!$J$31,AV$47&gt;=$FQ177,AV$47&lt;=$FR177)*(('Summary&amp;Assumptions'!$H$25*$C177)*(1+'Summary&amp;Assumptions'!$J$29)^(AV$46-1))</f>
        <v>0</v>
      </c>
      <c r="AR177" s="588">
        <f>AND(AW$55&gt;0,SUM($E177:AQ177)&lt;'Summary&amp;Assumptions'!$G$32*$B177,$D177&gt;='Summary&amp;Assumptions'!$D$17,AW$47&gt;=$D177,AW$47&lt;=EDATE($D177,'Summary&amp;Assumptions'!$G$32))*$B177+AND(AW$56&lt;'Summary&amp;Assumptions'!$J$31,AW$47&gt;=$FO177,AW$47&lt;=$FP177)*(('Summary&amp;Assumptions'!$H$25*$C177)*(1+'Summary&amp;Assumptions'!$J$29)^(AW$46-1))+AND(AW$56&lt;'Summary&amp;Assumptions'!$J$31,AW$47&gt;=$FQ177,AW$47&lt;=$FR177)*(('Summary&amp;Assumptions'!$H$25*$C177)*(1+'Summary&amp;Assumptions'!$J$29)^(AW$46-1))</f>
        <v>0</v>
      </c>
      <c r="AS177" s="588">
        <f>AND(AX$55&gt;0,SUM($E177:AR177)&lt;'Summary&amp;Assumptions'!$G$32*$B177,$D177&gt;='Summary&amp;Assumptions'!$D$17,AX$47&gt;=$D177,AX$47&lt;=EDATE($D177,'Summary&amp;Assumptions'!$G$32))*$B177+AND(AX$56&lt;'Summary&amp;Assumptions'!$J$31,AX$47&gt;=$FO177,AX$47&lt;=$FP177)*(('Summary&amp;Assumptions'!$H$25*$C177)*(1+'Summary&amp;Assumptions'!$J$29)^(AX$46-1))+AND(AX$56&lt;'Summary&amp;Assumptions'!$J$31,AX$47&gt;=$FQ177,AX$47&lt;=$FR177)*(('Summary&amp;Assumptions'!$H$25*$C177)*(1+'Summary&amp;Assumptions'!$J$29)^(AX$46-1))</f>
        <v>0</v>
      </c>
      <c r="AT177" s="588">
        <f>AND(AY$55&gt;0,SUM($E177:AS177)&lt;'Summary&amp;Assumptions'!$G$32*$B177,$D177&gt;='Summary&amp;Assumptions'!$D$17,AY$47&gt;=$D177,AY$47&lt;=EDATE($D177,'Summary&amp;Assumptions'!$G$32))*$B177+AND(AY$56&lt;'Summary&amp;Assumptions'!$J$31,AY$47&gt;=$FO177,AY$47&lt;=$FP177)*(('Summary&amp;Assumptions'!$H$25*$C177)*(1+'Summary&amp;Assumptions'!$J$29)^(AY$46-1))+AND(AY$56&lt;'Summary&amp;Assumptions'!$J$31,AY$47&gt;=$FQ177,AY$47&lt;=$FR177)*(('Summary&amp;Assumptions'!$H$25*$C177)*(1+'Summary&amp;Assumptions'!$J$29)^(AY$46-1))</f>
        <v>0</v>
      </c>
      <c r="AU177" s="588">
        <f>AND(AZ$55&gt;0,SUM($E177:AT177)&lt;'Summary&amp;Assumptions'!$G$32*$B177,$D177&gt;='Summary&amp;Assumptions'!$D$17,AZ$47&gt;=$D177,AZ$47&lt;=EDATE($D177,'Summary&amp;Assumptions'!$G$32))*$B177+AND(AZ$56&lt;'Summary&amp;Assumptions'!$J$31,AZ$47&gt;=$FO177,AZ$47&lt;=$FP177)*(('Summary&amp;Assumptions'!$H$25*$C177)*(1+'Summary&amp;Assumptions'!$J$29)^(AZ$46-1))+AND(AZ$56&lt;'Summary&amp;Assumptions'!$J$31,AZ$47&gt;=$FQ177,AZ$47&lt;=$FR177)*(('Summary&amp;Assumptions'!$H$25*$C177)*(1+'Summary&amp;Assumptions'!$J$29)^(AZ$46-1))</f>
        <v>0</v>
      </c>
      <c r="AV177" s="588">
        <f>AND(BA$55&gt;0,SUM($E177:AU177)&lt;'Summary&amp;Assumptions'!$G$32*$B177,$D177&gt;='Summary&amp;Assumptions'!$D$17,BA$47&gt;=$D177,BA$47&lt;=EDATE($D177,'Summary&amp;Assumptions'!$G$32))*$B177+AND(BA$56&lt;'Summary&amp;Assumptions'!$J$31,BA$47&gt;=$FO177,BA$47&lt;=$FP177)*(('Summary&amp;Assumptions'!$H$25*$C177)*(1+'Summary&amp;Assumptions'!$J$29)^(BA$46-1))+AND(BA$56&lt;'Summary&amp;Assumptions'!$J$31,BA$47&gt;=$FQ177,BA$47&lt;=$FR177)*(('Summary&amp;Assumptions'!$H$25*$C177)*(1+'Summary&amp;Assumptions'!$J$29)^(BA$46-1))</f>
        <v>0</v>
      </c>
      <c r="AW177" s="588">
        <f>AND(BB$55&gt;0,SUM($E177:AV177)&lt;'Summary&amp;Assumptions'!$G$32*$B177,$D177&gt;='Summary&amp;Assumptions'!$D$17,BB$47&gt;=$D177,BB$47&lt;=EDATE($D177,'Summary&amp;Assumptions'!$G$32))*$B177+AND(BB$56&lt;'Summary&amp;Assumptions'!$J$31,BB$47&gt;=$FO177,BB$47&lt;=$FP177)*(('Summary&amp;Assumptions'!$H$25*$C177)*(1+'Summary&amp;Assumptions'!$J$29)^(BB$46-1))+AND(BB$56&lt;'Summary&amp;Assumptions'!$J$31,BB$47&gt;=$FQ177,BB$47&lt;=$FR177)*(('Summary&amp;Assumptions'!$H$25*$C177)*(1+'Summary&amp;Assumptions'!$J$29)^(BB$46-1))</f>
        <v>0</v>
      </c>
      <c r="AX177" s="588">
        <f>AND(BC$55&gt;0,SUM($E177:AW177)&lt;'Summary&amp;Assumptions'!$G$32*$B177,$D177&gt;='Summary&amp;Assumptions'!$D$17,BC$47&gt;=$D177,BC$47&lt;=EDATE($D177,'Summary&amp;Assumptions'!$G$32))*$B177+AND(BC$56&lt;'Summary&amp;Assumptions'!$J$31,BC$47&gt;=$FO177,BC$47&lt;=$FP177)*(('Summary&amp;Assumptions'!$H$25*$C177)*(1+'Summary&amp;Assumptions'!$J$29)^(BC$46-1))+AND(BC$56&lt;'Summary&amp;Assumptions'!$J$31,BC$47&gt;=$FQ177,BC$47&lt;=$FR177)*(('Summary&amp;Assumptions'!$H$25*$C177)*(1+'Summary&amp;Assumptions'!$J$29)^(BC$46-1))</f>
        <v>0</v>
      </c>
      <c r="AY177" s="588">
        <f>AND(BD$55&gt;0,SUM($E177:AX177)&lt;'Summary&amp;Assumptions'!$G$32*$B177,$D177&gt;='Summary&amp;Assumptions'!$D$17,BD$47&gt;=$D177,BD$47&lt;=EDATE($D177,'Summary&amp;Assumptions'!$G$32))*$B177+AND(BD$56&lt;'Summary&amp;Assumptions'!$J$31,BD$47&gt;=$FO177,BD$47&lt;=$FP177)*(('Summary&amp;Assumptions'!$H$25*$C177)*(1+'Summary&amp;Assumptions'!$J$29)^(BD$46-1))+AND(BD$56&lt;'Summary&amp;Assumptions'!$J$31,BD$47&gt;=$FQ177,BD$47&lt;=$FR177)*(('Summary&amp;Assumptions'!$H$25*$C177)*(1+'Summary&amp;Assumptions'!$J$29)^(BD$46-1))</f>
        <v>0</v>
      </c>
      <c r="AZ177" s="588">
        <f>AND(BE$55&gt;0,SUM($E177:AY177)&lt;'Summary&amp;Assumptions'!$G$32*$B177,$D177&gt;='Summary&amp;Assumptions'!$D$17,BE$47&gt;=$D177,BE$47&lt;=EDATE($D177,'Summary&amp;Assumptions'!$G$32))*$B177+AND(BE$56&lt;'Summary&amp;Assumptions'!$J$31,BE$47&gt;=$FO177,BE$47&lt;=$FP177)*(('Summary&amp;Assumptions'!$H$25*$C177)*(1+'Summary&amp;Assumptions'!$J$29)^(BE$46-1))+AND(BE$56&lt;'Summary&amp;Assumptions'!$J$31,BE$47&gt;=$FQ177,BE$47&lt;=$FR177)*(('Summary&amp;Assumptions'!$H$25*$C177)*(1+'Summary&amp;Assumptions'!$J$29)^(BE$46-1))</f>
        <v>0</v>
      </c>
      <c r="BA177" s="588">
        <f>AND(BF$55&gt;0,SUM($E177:AZ177)&lt;'Summary&amp;Assumptions'!$G$32*$B177,$D177&gt;='Summary&amp;Assumptions'!$D$17,BF$47&gt;=$D177,BF$47&lt;=EDATE($D177,'Summary&amp;Assumptions'!$G$32))*$B177+AND(BF$56&lt;'Summary&amp;Assumptions'!$J$31,BF$47&gt;=$FO177,BF$47&lt;=$FP177)*(('Summary&amp;Assumptions'!$H$25*$C177)*(1+'Summary&amp;Assumptions'!$J$29)^(BF$46-1))+AND(BF$56&lt;'Summary&amp;Assumptions'!$J$31,BF$47&gt;=$FQ177,BF$47&lt;=$FR177)*(('Summary&amp;Assumptions'!$H$25*$C177)*(1+'Summary&amp;Assumptions'!$J$29)^(BF$46-1))</f>
        <v>0</v>
      </c>
      <c r="BB177" s="588">
        <f>AND(BG$55&gt;0,SUM($E177:BA177)&lt;'Summary&amp;Assumptions'!$G$32*$B177,$D177&gt;='Summary&amp;Assumptions'!$D$17,BG$47&gt;=$D177,BG$47&lt;=EDATE($D177,'Summary&amp;Assumptions'!$G$32))*$B177+AND(BG$56&lt;'Summary&amp;Assumptions'!$J$31,BG$47&gt;=$FO177,BG$47&lt;=$FP177)*(('Summary&amp;Assumptions'!$H$25*$C177)*(1+'Summary&amp;Assumptions'!$J$29)^(BG$46-1))+AND(BG$56&lt;'Summary&amp;Assumptions'!$J$31,BG$47&gt;=$FQ177,BG$47&lt;=$FR177)*(('Summary&amp;Assumptions'!$H$25*$C177)*(1+'Summary&amp;Assumptions'!$J$29)^(BG$46-1))</f>
        <v>0</v>
      </c>
      <c r="BC177" s="588">
        <f>AND(BH$55&gt;0,SUM($E177:BB177)&lt;'Summary&amp;Assumptions'!$G$32*$B177,$D177&gt;='Summary&amp;Assumptions'!$D$17,BH$47&gt;=$D177,BH$47&lt;=EDATE($D177,'Summary&amp;Assumptions'!$G$32))*$B177+AND(BH$56&lt;'Summary&amp;Assumptions'!$J$31,BH$47&gt;=$FO177,BH$47&lt;=$FP177)*(('Summary&amp;Assumptions'!$H$25*$C177)*(1+'Summary&amp;Assumptions'!$J$29)^(BH$46-1))+AND(BH$56&lt;'Summary&amp;Assumptions'!$J$31,BH$47&gt;=$FQ177,BH$47&lt;=$FR177)*(('Summary&amp;Assumptions'!$H$25*$C177)*(1+'Summary&amp;Assumptions'!$J$29)^(BH$46-1))</f>
        <v>0</v>
      </c>
      <c r="BD177" s="588">
        <f>AND(BI$55&gt;0,SUM($E177:BC177)&lt;'Summary&amp;Assumptions'!$G$32*$B177,$D177&gt;='Summary&amp;Assumptions'!$D$17,BI$47&gt;=$D177,BI$47&lt;=EDATE($D177,'Summary&amp;Assumptions'!$G$32))*$B177+AND(BI$56&lt;'Summary&amp;Assumptions'!$J$31,BI$47&gt;=$FO177,BI$47&lt;=$FP177)*(('Summary&amp;Assumptions'!$H$25*$C177)*(1+'Summary&amp;Assumptions'!$J$29)^(BI$46-1))+AND(BI$56&lt;'Summary&amp;Assumptions'!$J$31,BI$47&gt;=$FQ177,BI$47&lt;=$FR177)*(('Summary&amp;Assumptions'!$H$25*$C177)*(1+'Summary&amp;Assumptions'!$J$29)^(BI$46-1))</f>
        <v>0</v>
      </c>
      <c r="BE177" s="588">
        <f>AND(BJ$55&gt;0,SUM($E177:BD177)&lt;'Summary&amp;Assumptions'!$G$32*$B177,$D177&gt;='Summary&amp;Assumptions'!$D$17,BJ$47&gt;=$D177,BJ$47&lt;=EDATE($D177,'Summary&amp;Assumptions'!$G$32))*$B177+AND(BJ$56&lt;'Summary&amp;Assumptions'!$J$31,BJ$47&gt;=$FO177,BJ$47&lt;=$FP177)*(('Summary&amp;Assumptions'!$H$25*$C177)*(1+'Summary&amp;Assumptions'!$J$29)^(BJ$46-1))+AND(BJ$56&lt;'Summary&amp;Assumptions'!$J$31,BJ$47&gt;=$FQ177,BJ$47&lt;=$FR177)*(('Summary&amp;Assumptions'!$H$25*$C177)*(1+'Summary&amp;Assumptions'!$J$29)^(BJ$46-1))</f>
        <v>0</v>
      </c>
      <c r="BF177" s="588">
        <f>AND(BK$55&gt;0,SUM($E177:BE177)&lt;'Summary&amp;Assumptions'!$G$32*$B177,$D177&gt;='Summary&amp;Assumptions'!$D$17,BK$47&gt;=$D177,BK$47&lt;=EDATE($D177,'Summary&amp;Assumptions'!$G$32))*$B177+AND(BK$56&lt;'Summary&amp;Assumptions'!$J$31,BK$47&gt;=$FO177,BK$47&lt;=$FP177)*(('Summary&amp;Assumptions'!$H$25*$C177)*(1+'Summary&amp;Assumptions'!$J$29)^(BK$46-1))+AND(BK$56&lt;'Summary&amp;Assumptions'!$J$31,BK$47&gt;=$FQ177,BK$47&lt;=$FR177)*(('Summary&amp;Assumptions'!$H$25*$C177)*(1+'Summary&amp;Assumptions'!$J$29)^(BK$46-1))</f>
        <v>0</v>
      </c>
      <c r="BG177" s="588">
        <f>AND(BL$55&gt;0,SUM($E177:BF177)&lt;'Summary&amp;Assumptions'!$G$32*$B177,$D177&gt;='Summary&amp;Assumptions'!$D$17,BL$47&gt;=$D177,BL$47&lt;=EDATE($D177,'Summary&amp;Assumptions'!$G$32))*$B177+AND(BL$56&lt;'Summary&amp;Assumptions'!$J$31,BL$47&gt;=$FO177,BL$47&lt;=$FP177)*(('Summary&amp;Assumptions'!$H$25*$C177)*(1+'Summary&amp;Assumptions'!$J$29)^(BL$46-1))+AND(BL$56&lt;'Summary&amp;Assumptions'!$J$31,BL$47&gt;=$FQ177,BL$47&lt;=$FR177)*(('Summary&amp;Assumptions'!$H$25*$C177)*(1+'Summary&amp;Assumptions'!$J$29)^(BL$46-1))</f>
        <v>0</v>
      </c>
      <c r="BH177" s="588">
        <f>AND(BM$55&gt;0,SUM($E177:BG177)&lt;'Summary&amp;Assumptions'!$G$32*$B177,$D177&gt;='Summary&amp;Assumptions'!$D$17,BM$47&gt;=$D177,BM$47&lt;=EDATE($D177,'Summary&amp;Assumptions'!$G$32))*$B177+AND(BM$56&lt;'Summary&amp;Assumptions'!$J$31,BM$47&gt;=$FO177,BM$47&lt;=$FP177)*(('Summary&amp;Assumptions'!$H$25*$C177)*(1+'Summary&amp;Assumptions'!$J$29)^(BM$46-1))+AND(BM$56&lt;'Summary&amp;Assumptions'!$J$31,BM$47&gt;=$FQ177,BM$47&lt;=$FR177)*(('Summary&amp;Assumptions'!$H$25*$C177)*(1+'Summary&amp;Assumptions'!$J$29)^(BM$46-1))</f>
        <v>0</v>
      </c>
      <c r="BI177" s="588">
        <f>AND(BN$55&gt;0,SUM($E177:BH177)&lt;'Summary&amp;Assumptions'!$G$32*$B177,$D177&gt;='Summary&amp;Assumptions'!$D$17,BN$47&gt;=$D177,BN$47&lt;=EDATE($D177,'Summary&amp;Assumptions'!$G$32))*$B177+AND(BN$56&lt;'Summary&amp;Assumptions'!$J$31,BN$47&gt;=$FO177,BN$47&lt;=$FP177)*(('Summary&amp;Assumptions'!$H$25*$C177)*(1+'Summary&amp;Assumptions'!$J$29)^(BN$46-1))+AND(BN$56&lt;'Summary&amp;Assumptions'!$J$31,BN$47&gt;=$FQ177,BN$47&lt;=$FR177)*(('Summary&amp;Assumptions'!$H$25*$C177)*(1+'Summary&amp;Assumptions'!$J$29)^(BN$46-1))</f>
        <v>0</v>
      </c>
      <c r="BJ177" s="588">
        <f>AND(BO$55&gt;0,SUM($E177:BI177)&lt;'Summary&amp;Assumptions'!$G$32*$B177,$D177&gt;='Summary&amp;Assumptions'!$D$17,BO$47&gt;=$D177,BO$47&lt;=EDATE($D177,'Summary&amp;Assumptions'!$G$32))*$B177+AND(BO$56&lt;'Summary&amp;Assumptions'!$J$31,BO$47&gt;=$FO177,BO$47&lt;=$FP177)*(('Summary&amp;Assumptions'!$H$25*$C177)*(1+'Summary&amp;Assumptions'!$J$29)^(BO$46-1))+AND(BO$56&lt;'Summary&amp;Assumptions'!$J$31,BO$47&gt;=$FQ177,BO$47&lt;=$FR177)*(('Summary&amp;Assumptions'!$H$25*$C177)*(1+'Summary&amp;Assumptions'!$J$29)^(BO$46-1))</f>
        <v>0</v>
      </c>
      <c r="BK177" s="588">
        <f>AND(BP$55&gt;0,SUM($E177:BJ177)&lt;'Summary&amp;Assumptions'!$G$32*$B177,$D177&gt;='Summary&amp;Assumptions'!$D$17,BP$47&gt;=$D177,BP$47&lt;=EDATE($D177,'Summary&amp;Assumptions'!$G$32))*$B177+AND(BP$56&lt;'Summary&amp;Assumptions'!$J$31,BP$47&gt;=$FO177,BP$47&lt;=$FP177)*(('Summary&amp;Assumptions'!$H$25*$C177)*(1+'Summary&amp;Assumptions'!$J$29)^(BP$46-1))+AND(BP$56&lt;'Summary&amp;Assumptions'!$J$31,BP$47&gt;=$FQ177,BP$47&lt;=$FR177)*(('Summary&amp;Assumptions'!$H$25*$C177)*(1+'Summary&amp;Assumptions'!$J$29)^(BP$46-1))</f>
        <v>0</v>
      </c>
      <c r="BL177" s="588">
        <f>AND(BQ$55&gt;0,SUM($E177:BK177)&lt;'Summary&amp;Assumptions'!$G$32*$B177,$D177&gt;='Summary&amp;Assumptions'!$D$17,BQ$47&gt;=$D177,BQ$47&lt;=EDATE($D177,'Summary&amp;Assumptions'!$G$32))*$B177+AND(BQ$56&lt;'Summary&amp;Assumptions'!$J$31,BQ$47&gt;=$FO177,BQ$47&lt;=$FP177)*(('Summary&amp;Assumptions'!$H$25*$C177)*(1+'Summary&amp;Assumptions'!$J$29)^(BQ$46-1))+AND(BQ$56&lt;'Summary&amp;Assumptions'!$J$31,BQ$47&gt;=$FQ177,BQ$47&lt;=$FR177)*(('Summary&amp;Assumptions'!$H$25*$C177)*(1+'Summary&amp;Assumptions'!$J$29)^(BQ$46-1))</f>
        <v>0</v>
      </c>
      <c r="BM177" s="588">
        <f>AND(BR$55&gt;0,SUM($E177:BL177)&lt;'Summary&amp;Assumptions'!$G$32*$B177,$D177&gt;='Summary&amp;Assumptions'!$D$17,BR$47&gt;=$D177,BR$47&lt;=EDATE($D177,'Summary&amp;Assumptions'!$G$32))*$B177+AND(BR$56&lt;'Summary&amp;Assumptions'!$J$31,BR$47&gt;=$FO177,BR$47&lt;=$FP177)*(('Summary&amp;Assumptions'!$H$25*$C177)*(1+'Summary&amp;Assumptions'!$J$29)^(BR$46-1))+AND(BR$56&lt;'Summary&amp;Assumptions'!$J$31,BR$47&gt;=$FQ177,BR$47&lt;=$FR177)*(('Summary&amp;Assumptions'!$H$25*$C177)*(1+'Summary&amp;Assumptions'!$J$29)^(BR$46-1))</f>
        <v>0</v>
      </c>
      <c r="BN177" s="588">
        <f>AND(BS$55&gt;0,SUM($E177:BM177)&lt;'Summary&amp;Assumptions'!$G$32*$B177,$D177&gt;='Summary&amp;Assumptions'!$D$17,BS$47&gt;=$D177,BS$47&lt;=EDATE($D177,'Summary&amp;Assumptions'!$G$32))*$B177+AND(BS$56&lt;'Summary&amp;Assumptions'!$J$31,BS$47&gt;=$FO177,BS$47&lt;=$FP177)*(('Summary&amp;Assumptions'!$H$25*$C177)*(1+'Summary&amp;Assumptions'!$J$29)^(BS$46-1))+AND(BS$56&lt;'Summary&amp;Assumptions'!$J$31,BS$47&gt;=$FQ177,BS$47&lt;=$FR177)*(('Summary&amp;Assumptions'!$H$25*$C177)*(1+'Summary&amp;Assumptions'!$J$29)^(BS$46-1))</f>
        <v>0</v>
      </c>
      <c r="BO177" s="588">
        <f>AND(BT$55&gt;0,SUM($E177:BN177)&lt;'Summary&amp;Assumptions'!$G$32*$B177,$D177&gt;='Summary&amp;Assumptions'!$D$17,BT$47&gt;=$D177,BT$47&lt;=EDATE($D177,'Summary&amp;Assumptions'!$G$32))*$B177+AND(BT$56&lt;'Summary&amp;Assumptions'!$J$31,BT$47&gt;=$FO177,BT$47&lt;=$FP177)*(('Summary&amp;Assumptions'!$H$25*$C177)*(1+'Summary&amp;Assumptions'!$J$29)^(BT$46-1))+AND(BT$56&lt;'Summary&amp;Assumptions'!$J$31,BT$47&gt;=$FQ177,BT$47&lt;=$FR177)*(('Summary&amp;Assumptions'!$H$25*$C177)*(1+'Summary&amp;Assumptions'!$J$29)^(BT$46-1))</f>
        <v>0</v>
      </c>
      <c r="BP177" s="588">
        <f>AND(BU$55&gt;0,SUM($E177:BO177)&lt;'Summary&amp;Assumptions'!$G$32*$B177,$D177&gt;='Summary&amp;Assumptions'!$D$17,BU$47&gt;=$D177,BU$47&lt;=EDATE($D177,'Summary&amp;Assumptions'!$G$32))*$B177+AND(BU$56&lt;'Summary&amp;Assumptions'!$J$31,BU$47&gt;=$FO177,BU$47&lt;=$FP177)*(('Summary&amp;Assumptions'!$H$25*$C177)*(1+'Summary&amp;Assumptions'!$J$29)^(BU$46-1))+AND(BU$56&lt;'Summary&amp;Assumptions'!$J$31,BU$47&gt;=$FQ177,BU$47&lt;=$FR177)*(('Summary&amp;Assumptions'!$H$25*$C177)*(1+'Summary&amp;Assumptions'!$J$29)^(BU$46-1))</f>
        <v>0</v>
      </c>
      <c r="BQ177" s="588">
        <f>AND(BV$55&gt;0,SUM($E177:BP177)&lt;'Summary&amp;Assumptions'!$G$32*$B177,$D177&gt;='Summary&amp;Assumptions'!$D$17,BV$47&gt;=$D177,BV$47&lt;=EDATE($D177,'Summary&amp;Assumptions'!$G$32))*$B177+AND(BV$56&lt;'Summary&amp;Assumptions'!$J$31,BV$47&gt;=$FO177,BV$47&lt;=$FP177)*(('Summary&amp;Assumptions'!$H$25*$C177)*(1+'Summary&amp;Assumptions'!$J$29)^(BV$46-1))+AND(BV$56&lt;'Summary&amp;Assumptions'!$J$31,BV$47&gt;=$FQ177,BV$47&lt;=$FR177)*(('Summary&amp;Assumptions'!$H$25*$C177)*(1+'Summary&amp;Assumptions'!$J$29)^(BV$46-1))</f>
        <v>0</v>
      </c>
      <c r="BR177" s="588">
        <f>AND(BW$55&gt;0,SUM($E177:BQ177)&lt;'Summary&amp;Assumptions'!$G$32*$B177,$D177&gt;='Summary&amp;Assumptions'!$D$17,BW$47&gt;=$D177,BW$47&lt;=EDATE($D177,'Summary&amp;Assumptions'!$G$32))*$B177+AND(BW$56&lt;'Summary&amp;Assumptions'!$J$31,BW$47&gt;=$FO177,BW$47&lt;=$FP177)*(('Summary&amp;Assumptions'!$H$25*$C177)*(1+'Summary&amp;Assumptions'!$J$29)^(BW$46-1))+AND(BW$56&lt;'Summary&amp;Assumptions'!$J$31,BW$47&gt;=$FQ177,BW$47&lt;=$FR177)*(('Summary&amp;Assumptions'!$H$25*$C177)*(1+'Summary&amp;Assumptions'!$J$29)^(BW$46-1))</f>
        <v>0</v>
      </c>
      <c r="BS177" s="588">
        <f>AND(BX$55&gt;0,SUM($E177:BR177)&lt;'Summary&amp;Assumptions'!$G$32*$B177,$D177&gt;='Summary&amp;Assumptions'!$D$17,BX$47&gt;=$D177,BX$47&lt;=EDATE($D177,'Summary&amp;Assumptions'!$G$32))*$B177+AND(BX$56&lt;'Summary&amp;Assumptions'!$J$31,BX$47&gt;=$FO177,BX$47&lt;=$FP177)*(('Summary&amp;Assumptions'!$H$25*$C177)*(1+'Summary&amp;Assumptions'!$J$29)^(BX$46-1))+AND(BX$56&lt;'Summary&amp;Assumptions'!$J$31,BX$47&gt;=$FQ177,BX$47&lt;=$FR177)*(('Summary&amp;Assumptions'!$H$25*$C177)*(1+'Summary&amp;Assumptions'!$J$29)^(BX$46-1))</f>
        <v>0</v>
      </c>
      <c r="BT177" s="588">
        <f>AND(BY$55&gt;0,SUM($E177:BS177)&lt;'Summary&amp;Assumptions'!$G$32*$B177,$D177&gt;='Summary&amp;Assumptions'!$D$17,BY$47&gt;=$D177,BY$47&lt;=EDATE($D177,'Summary&amp;Assumptions'!$G$32))*$B177+AND(BY$56&lt;'Summary&amp;Assumptions'!$J$31,BY$47&gt;=$FO177,BY$47&lt;=$FP177)*(('Summary&amp;Assumptions'!$H$25*$C177)*(1+'Summary&amp;Assumptions'!$J$29)^(BY$46-1))+AND(BY$56&lt;'Summary&amp;Assumptions'!$J$31,BY$47&gt;=$FQ177,BY$47&lt;=$FR177)*(('Summary&amp;Assumptions'!$H$25*$C177)*(1+'Summary&amp;Assumptions'!$J$29)^(BY$46-1))</f>
        <v>0</v>
      </c>
      <c r="BU177" s="588">
        <f>AND(BZ$55&gt;0,SUM($E177:BT177)&lt;'Summary&amp;Assumptions'!$G$32*$B177,$D177&gt;='Summary&amp;Assumptions'!$D$17,BZ$47&gt;=$D177,BZ$47&lt;=EDATE($D177,'Summary&amp;Assumptions'!$G$32))*$B177+AND(BZ$56&lt;'Summary&amp;Assumptions'!$J$31,BZ$47&gt;=$FO177,BZ$47&lt;=$FP177)*(('Summary&amp;Assumptions'!$H$25*$C177)*(1+'Summary&amp;Assumptions'!$J$29)^(BZ$46-1))+AND(BZ$56&lt;'Summary&amp;Assumptions'!$J$31,BZ$47&gt;=$FQ177,BZ$47&lt;=$FR177)*(('Summary&amp;Assumptions'!$H$25*$C177)*(1+'Summary&amp;Assumptions'!$J$29)^(BZ$46-1))</f>
        <v>0</v>
      </c>
      <c r="BV177" s="588">
        <f>AND(CA$55&gt;0,SUM($E177:BU177)&lt;'Summary&amp;Assumptions'!$G$32*$B177,$D177&gt;='Summary&amp;Assumptions'!$D$17,CA$47&gt;=$D177,CA$47&lt;=EDATE($D177,'Summary&amp;Assumptions'!$G$32))*$B177+AND(CA$56&lt;'Summary&amp;Assumptions'!$J$31,CA$47&gt;=$FO177,CA$47&lt;=$FP177)*(('Summary&amp;Assumptions'!$H$25*$C177)*(1+'Summary&amp;Assumptions'!$J$29)^(CA$46-1))+AND(CA$56&lt;'Summary&amp;Assumptions'!$J$31,CA$47&gt;=$FQ177,CA$47&lt;=$FR177)*(('Summary&amp;Assumptions'!$H$25*$C177)*(1+'Summary&amp;Assumptions'!$J$29)^(CA$46-1))</f>
        <v>0</v>
      </c>
      <c r="BW177" s="588">
        <f>AND(CB$55&gt;0,SUM($E177:BV177)&lt;'Summary&amp;Assumptions'!$G$32*$B177,$D177&gt;='Summary&amp;Assumptions'!$D$17,CB$47&gt;=$D177,CB$47&lt;=EDATE($D177,'Summary&amp;Assumptions'!$G$32))*$B177+AND(CB$56&lt;'Summary&amp;Assumptions'!$J$31,CB$47&gt;=$FO177,CB$47&lt;=$FP177)*(('Summary&amp;Assumptions'!$H$25*$C177)*(1+'Summary&amp;Assumptions'!$J$29)^(CB$46-1))+AND(CB$56&lt;'Summary&amp;Assumptions'!$J$31,CB$47&gt;=$FQ177,CB$47&lt;=$FR177)*(('Summary&amp;Assumptions'!$H$25*$C177)*(1+'Summary&amp;Assumptions'!$J$29)^(CB$46-1))</f>
        <v>0</v>
      </c>
      <c r="BX177" s="588">
        <f>AND(CC$55&gt;0,SUM($E177:BW177)&lt;'Summary&amp;Assumptions'!$G$32*$B177,$D177&gt;='Summary&amp;Assumptions'!$D$17,CC$47&gt;=$D177,CC$47&lt;=EDATE($D177,'Summary&amp;Assumptions'!$G$32))*$B177+AND(CC$56&lt;'Summary&amp;Assumptions'!$J$31,CC$47&gt;=$FO177,CC$47&lt;=$FP177)*(('Summary&amp;Assumptions'!$H$25*$C177)*(1+'Summary&amp;Assumptions'!$J$29)^(CC$46-1))+AND(CC$56&lt;'Summary&amp;Assumptions'!$J$31,CC$47&gt;=$FQ177,CC$47&lt;=$FR177)*(('Summary&amp;Assumptions'!$H$25*$C177)*(1+'Summary&amp;Assumptions'!$J$29)^(CC$46-1))</f>
        <v>0</v>
      </c>
      <c r="BY177" s="588">
        <f>AND(CD$55&gt;0,SUM($E177:BX177)&lt;'Summary&amp;Assumptions'!$G$32*$B177,$D177&gt;='Summary&amp;Assumptions'!$D$17,CD$47&gt;=$D177,CD$47&lt;=EDATE($D177,'Summary&amp;Assumptions'!$G$32))*$B177+AND(CD$56&lt;'Summary&amp;Assumptions'!$J$31,CD$47&gt;=$FO177,CD$47&lt;=$FP177)*(('Summary&amp;Assumptions'!$H$25*$C177)*(1+'Summary&amp;Assumptions'!$J$29)^(CD$46-1))+AND(CD$56&lt;'Summary&amp;Assumptions'!$J$31,CD$47&gt;=$FQ177,CD$47&lt;=$FR177)*(('Summary&amp;Assumptions'!$H$25*$C177)*(1+'Summary&amp;Assumptions'!$J$29)^(CD$46-1))</f>
        <v>0</v>
      </c>
      <c r="BZ177" s="588">
        <f>AND(CE$55&gt;0,SUM($E177:BY177)&lt;'Summary&amp;Assumptions'!$G$32*$B177,$D177&gt;='Summary&amp;Assumptions'!$D$17,CE$47&gt;=$D177,CE$47&lt;=EDATE($D177,'Summary&amp;Assumptions'!$G$32))*$B177+AND(CE$56&lt;'Summary&amp;Assumptions'!$J$31,CE$47&gt;=$FO177,CE$47&lt;=$FP177)*(('Summary&amp;Assumptions'!$H$25*$C177)*(1+'Summary&amp;Assumptions'!$J$29)^(CE$46-1))+AND(CE$56&lt;'Summary&amp;Assumptions'!$J$31,CE$47&gt;=$FQ177,CE$47&lt;=$FR177)*(('Summary&amp;Assumptions'!$H$25*$C177)*(1+'Summary&amp;Assumptions'!$J$29)^(CE$46-1))</f>
        <v>0</v>
      </c>
      <c r="CA177" s="588">
        <f>AND(CF$55&gt;0,SUM($E177:BZ177)&lt;'Summary&amp;Assumptions'!$G$32*$B177,$D177&gt;='Summary&amp;Assumptions'!$D$17,CF$47&gt;=$D177,CF$47&lt;=EDATE($D177,'Summary&amp;Assumptions'!$G$32))*$B177+AND(CF$56&lt;'Summary&amp;Assumptions'!$J$31,CF$47&gt;=$FO177,CF$47&lt;=$FP177)*(('Summary&amp;Assumptions'!$H$25*$C177)*(1+'Summary&amp;Assumptions'!$J$29)^(CF$46-1))+AND(CF$56&lt;'Summary&amp;Assumptions'!$J$31,CF$47&gt;=$FQ177,CF$47&lt;=$FR177)*(('Summary&amp;Assumptions'!$H$25*$C177)*(1+'Summary&amp;Assumptions'!$J$29)^(CF$46-1))</f>
        <v>0</v>
      </c>
      <c r="CB177" s="588">
        <f>AND(CG$55&gt;0,SUM($E177:CA177)&lt;'Summary&amp;Assumptions'!$G$32*$B177,$D177&gt;='Summary&amp;Assumptions'!$D$17,CG$47&gt;=$D177,CG$47&lt;=EDATE($D177,'Summary&amp;Assumptions'!$G$32))*$B177+AND(CG$56&lt;'Summary&amp;Assumptions'!$J$31,CG$47&gt;=$FO177,CG$47&lt;=$FP177)*(('Summary&amp;Assumptions'!$H$25*$C177)*(1+'Summary&amp;Assumptions'!$J$29)^(CG$46-1))+AND(CG$56&lt;'Summary&amp;Assumptions'!$J$31,CG$47&gt;=$FQ177,CG$47&lt;=$FR177)*(('Summary&amp;Assumptions'!$H$25*$C177)*(1+'Summary&amp;Assumptions'!$J$29)^(CG$46-1))</f>
        <v>0</v>
      </c>
      <c r="CC177" s="588">
        <f>AND(CH$55&gt;0,SUM($E177:CB177)&lt;'Summary&amp;Assumptions'!$G$32*$B177,$D177&gt;='Summary&amp;Assumptions'!$D$17,CH$47&gt;=$D177,CH$47&lt;=EDATE($D177,'Summary&amp;Assumptions'!$G$32))*$B177+AND(CH$56&lt;'Summary&amp;Assumptions'!$J$31,CH$47&gt;=$FO177,CH$47&lt;=$FP177)*(('Summary&amp;Assumptions'!$H$25*$C177)*(1+'Summary&amp;Assumptions'!$J$29)^(CH$46-1))+AND(CH$56&lt;'Summary&amp;Assumptions'!$J$31,CH$47&gt;=$FQ177,CH$47&lt;=$FR177)*(('Summary&amp;Assumptions'!$H$25*$C177)*(1+'Summary&amp;Assumptions'!$J$29)^(CH$46-1))</f>
        <v>0</v>
      </c>
      <c r="CD177" s="588">
        <f>AND(CI$55&gt;0,SUM($E177:CC177)&lt;'Summary&amp;Assumptions'!$G$32*$B177,$D177&gt;='Summary&amp;Assumptions'!$D$17,CI$47&gt;=$D177,CI$47&lt;=EDATE($D177,'Summary&amp;Assumptions'!$G$32))*$B177+AND(CI$56&lt;'Summary&amp;Assumptions'!$J$31,CI$47&gt;=$FO177,CI$47&lt;=$FP177)*(('Summary&amp;Assumptions'!$H$25*$C177)*(1+'Summary&amp;Assumptions'!$J$29)^(CI$46-1))+AND(CI$56&lt;'Summary&amp;Assumptions'!$J$31,CI$47&gt;=$FQ177,CI$47&lt;=$FR177)*(('Summary&amp;Assumptions'!$H$25*$C177)*(1+'Summary&amp;Assumptions'!$J$29)^(CI$46-1))</f>
        <v>0</v>
      </c>
      <c r="CE177" s="588">
        <f>AND(CJ$55&gt;0,SUM($E177:CD177)&lt;'Summary&amp;Assumptions'!$G$32*$B177,$D177&gt;='Summary&amp;Assumptions'!$D$17,CJ$47&gt;=$D177,CJ$47&lt;=EDATE($D177,'Summary&amp;Assumptions'!$G$32))*$B177+AND(CJ$56&lt;'Summary&amp;Assumptions'!$J$31,CJ$47&gt;=$FO177,CJ$47&lt;=$FP177)*(('Summary&amp;Assumptions'!$H$25*$C177)*(1+'Summary&amp;Assumptions'!$J$29)^(CJ$46-1))+AND(CJ$56&lt;'Summary&amp;Assumptions'!$J$31,CJ$47&gt;=$FQ177,CJ$47&lt;=$FR177)*(('Summary&amp;Assumptions'!$H$25*$C177)*(1+'Summary&amp;Assumptions'!$J$29)^(CJ$46-1))</f>
        <v>0</v>
      </c>
      <c r="CF177" s="588">
        <f>AND(CK$55&gt;0,SUM($E177:CE177)&lt;'Summary&amp;Assumptions'!$G$32*$B177,$D177&gt;='Summary&amp;Assumptions'!$D$17,CK$47&gt;=$D177,CK$47&lt;=EDATE($D177,'Summary&amp;Assumptions'!$G$32))*$B177+AND(CK$56&lt;'Summary&amp;Assumptions'!$J$31,CK$47&gt;=$FO177,CK$47&lt;=$FP177)*(('Summary&amp;Assumptions'!$H$25*$C177)*(1+'Summary&amp;Assumptions'!$J$29)^(CK$46-1))+AND(CK$56&lt;'Summary&amp;Assumptions'!$J$31,CK$47&gt;=$FQ177,CK$47&lt;=$FR177)*(('Summary&amp;Assumptions'!$H$25*$C177)*(1+'Summary&amp;Assumptions'!$J$29)^(CK$46-1))</f>
        <v>0</v>
      </c>
      <c r="CG177" s="588">
        <f>AND(CL$55&gt;0,SUM($E177:CF177)&lt;'Summary&amp;Assumptions'!$G$32*$B177,$D177&gt;='Summary&amp;Assumptions'!$D$17,CL$47&gt;=$D177,CL$47&lt;=EDATE($D177,'Summary&amp;Assumptions'!$G$32))*$B177+AND(CL$56&lt;'Summary&amp;Assumptions'!$J$31,CL$47&gt;=$FO177,CL$47&lt;=$FP177)*(('Summary&amp;Assumptions'!$H$25*$C177)*(1+'Summary&amp;Assumptions'!$J$29)^(CL$46-1))+AND(CL$56&lt;'Summary&amp;Assumptions'!$J$31,CL$47&gt;=$FQ177,CL$47&lt;=$FR177)*(('Summary&amp;Assumptions'!$H$25*$C177)*(1+'Summary&amp;Assumptions'!$J$29)^(CL$46-1))</f>
        <v>0</v>
      </c>
      <c r="CH177" s="588">
        <f>AND(CM$55&gt;0,SUM($E177:CG177)&lt;'Summary&amp;Assumptions'!$G$32*$B177,$D177&gt;='Summary&amp;Assumptions'!$D$17,CM$47&gt;=$D177,CM$47&lt;=EDATE($D177,'Summary&amp;Assumptions'!$G$32))*$B177+AND(CM$56&lt;'Summary&amp;Assumptions'!$J$31,CM$47&gt;=$FO177,CM$47&lt;=$FP177)*(('Summary&amp;Assumptions'!$H$25*$C177)*(1+'Summary&amp;Assumptions'!$J$29)^(CM$46-1))+AND(CM$56&lt;'Summary&amp;Assumptions'!$J$31,CM$47&gt;=$FQ177,CM$47&lt;=$FR177)*(('Summary&amp;Assumptions'!$H$25*$C177)*(1+'Summary&amp;Assumptions'!$J$29)^(CM$46-1))</f>
        <v>0</v>
      </c>
      <c r="CI177" s="588">
        <f>AND(CN$55&gt;0,SUM($E177:CH177)&lt;'Summary&amp;Assumptions'!$G$32*$B177,$D177&gt;='Summary&amp;Assumptions'!$D$17,CN$47&gt;=$D177,CN$47&lt;=EDATE($D177,'Summary&amp;Assumptions'!$G$32))*$B177+AND(CN$56&lt;'Summary&amp;Assumptions'!$J$31,CN$47&gt;=$FO177,CN$47&lt;=$FP177)*(('Summary&amp;Assumptions'!$H$25*$C177)*(1+'Summary&amp;Assumptions'!$J$29)^(CN$46-1))+AND(CN$56&lt;'Summary&amp;Assumptions'!$J$31,CN$47&gt;=$FQ177,CN$47&lt;=$FR177)*(('Summary&amp;Assumptions'!$H$25*$C177)*(1+'Summary&amp;Assumptions'!$J$29)^(CN$46-1))</f>
        <v>0</v>
      </c>
      <c r="CJ177" s="588">
        <f>AND(CO$55&gt;0,SUM($E177:CI177)&lt;'Summary&amp;Assumptions'!$G$32*$B177,$D177&gt;='Summary&amp;Assumptions'!$D$17,CO$47&gt;=$D177,CO$47&lt;=EDATE($D177,'Summary&amp;Assumptions'!$G$32))*$B177+AND(CO$56&lt;'Summary&amp;Assumptions'!$J$31,CO$47&gt;=$FO177,CO$47&lt;=$FP177)*(('Summary&amp;Assumptions'!$H$25*$C177)*(1+'Summary&amp;Assumptions'!$J$29)^(CO$46-1))+AND(CO$56&lt;'Summary&amp;Assumptions'!$J$31,CO$47&gt;=$FQ177,CO$47&lt;=$FR177)*(('Summary&amp;Assumptions'!$H$25*$C177)*(1+'Summary&amp;Assumptions'!$J$29)^(CO$46-1))</f>
        <v>0</v>
      </c>
      <c r="CK177" s="588">
        <f>AND(CP$55&gt;0,SUM($E177:CJ177)&lt;'Summary&amp;Assumptions'!$G$32*$B177,$D177&gt;='Summary&amp;Assumptions'!$D$17,CP$47&gt;=$D177,CP$47&lt;=EDATE($D177,'Summary&amp;Assumptions'!$G$32))*$B177+AND(CP$56&lt;'Summary&amp;Assumptions'!$J$31,CP$47&gt;=$FO177,CP$47&lt;=$FP177)*(('Summary&amp;Assumptions'!$H$25*$C177)*(1+'Summary&amp;Assumptions'!$J$29)^(CP$46-1))+AND(CP$56&lt;'Summary&amp;Assumptions'!$J$31,CP$47&gt;=$FQ177,CP$47&lt;=$FR177)*(('Summary&amp;Assumptions'!$H$25*$C177)*(1+'Summary&amp;Assumptions'!$J$29)^(CP$46-1))</f>
        <v>0</v>
      </c>
      <c r="CL177" s="588">
        <f>AND(CQ$55&gt;0,SUM($E177:CK177)&lt;'Summary&amp;Assumptions'!$G$32*$B177,$D177&gt;='Summary&amp;Assumptions'!$D$17,CQ$47&gt;=$D177,CQ$47&lt;=EDATE($D177,'Summary&amp;Assumptions'!$G$32))*$B177+AND(CQ$56&lt;'Summary&amp;Assumptions'!$J$31,CQ$47&gt;=$FO177,CQ$47&lt;=$FP177)*(('Summary&amp;Assumptions'!$H$25*$C177)*(1+'Summary&amp;Assumptions'!$J$29)^(CQ$46-1))+AND(CQ$56&lt;'Summary&amp;Assumptions'!$J$31,CQ$47&gt;=$FQ177,CQ$47&lt;=$FR177)*(('Summary&amp;Assumptions'!$H$25*$C177)*(1+'Summary&amp;Assumptions'!$J$29)^(CQ$46-1))</f>
        <v>0</v>
      </c>
      <c r="CM177" s="588">
        <f>AND(CR$55&gt;0,SUM($E177:CL177)&lt;'Summary&amp;Assumptions'!$G$32*$B177,$D177&gt;='Summary&amp;Assumptions'!$D$17,CR$47&gt;=$D177,CR$47&lt;=EDATE($D177,'Summary&amp;Assumptions'!$G$32))*$B177+AND(CR$56&lt;'Summary&amp;Assumptions'!$J$31,CR$47&gt;=$FO177,CR$47&lt;=$FP177)*(('Summary&amp;Assumptions'!$H$25*$C177)*(1+'Summary&amp;Assumptions'!$J$29)^(CR$46-1))+AND(CR$56&lt;'Summary&amp;Assumptions'!$J$31,CR$47&gt;=$FQ177,CR$47&lt;=$FR177)*(('Summary&amp;Assumptions'!$H$25*$C177)*(1+'Summary&amp;Assumptions'!$J$29)^(CR$46-1))</f>
        <v>0</v>
      </c>
      <c r="CN177" s="588">
        <f>AND(CS$55&gt;0,SUM($E177:CM177)&lt;'Summary&amp;Assumptions'!$G$32*$B177,$D177&gt;='Summary&amp;Assumptions'!$D$17,CS$47&gt;=$D177,CS$47&lt;=EDATE($D177,'Summary&amp;Assumptions'!$G$32))*$B177+AND(CS$56&lt;'Summary&amp;Assumptions'!$J$31,CS$47&gt;=$FO177,CS$47&lt;=$FP177)*(('Summary&amp;Assumptions'!$H$25*$C177)*(1+'Summary&amp;Assumptions'!$J$29)^(CS$46-1))+AND(CS$56&lt;'Summary&amp;Assumptions'!$J$31,CS$47&gt;=$FQ177,CS$47&lt;=$FR177)*(('Summary&amp;Assumptions'!$H$25*$C177)*(1+'Summary&amp;Assumptions'!$J$29)^(CS$46-1))</f>
        <v>0</v>
      </c>
      <c r="CO177" s="588">
        <f>AND(CT$55&gt;0,SUM($E177:CN177)&lt;'Summary&amp;Assumptions'!$G$32*$B177,$D177&gt;='Summary&amp;Assumptions'!$D$17,CT$47&gt;=$D177,CT$47&lt;=EDATE($D177,'Summary&amp;Assumptions'!$G$32))*$B177+AND(CT$56&lt;'Summary&amp;Assumptions'!$J$31,CT$47&gt;=$FO177,CT$47&lt;=$FP177)*(('Summary&amp;Assumptions'!$H$25*$C177)*(1+'Summary&amp;Assumptions'!$J$29)^(CT$46-1))+AND(CT$56&lt;'Summary&amp;Assumptions'!$J$31,CT$47&gt;=$FQ177,CT$47&lt;=$FR177)*(('Summary&amp;Assumptions'!$H$25*$C177)*(1+'Summary&amp;Assumptions'!$J$29)^(CT$46-1))</f>
        <v>0</v>
      </c>
      <c r="CP177" s="588">
        <f>AND(CU$55&gt;0,SUM($E177:CO177)&lt;'Summary&amp;Assumptions'!$G$32*$B177,$D177&gt;='Summary&amp;Assumptions'!$D$17,CU$47&gt;=$D177,CU$47&lt;=EDATE($D177,'Summary&amp;Assumptions'!$G$32))*$B177+AND(CU$56&lt;'Summary&amp;Assumptions'!$J$31,CU$47&gt;=$FO177,CU$47&lt;=$FP177)*(('Summary&amp;Assumptions'!$H$25*$C177)*(1+'Summary&amp;Assumptions'!$J$29)^(CU$46-1))+AND(CU$56&lt;'Summary&amp;Assumptions'!$J$31,CU$47&gt;=$FQ177,CU$47&lt;=$FR177)*(('Summary&amp;Assumptions'!$H$25*$C177)*(1+'Summary&amp;Assumptions'!$J$29)^(CU$46-1))</f>
        <v>0</v>
      </c>
      <c r="CQ177" s="588">
        <f>AND(CV$55&gt;0,SUM($E177:CP177)&lt;'Summary&amp;Assumptions'!$G$32*$B177,$D177&gt;='Summary&amp;Assumptions'!$D$17,CV$47&gt;=$D177,CV$47&lt;=EDATE($D177,'Summary&amp;Assumptions'!$G$32))*$B177+AND(CV$56&lt;'Summary&amp;Assumptions'!$J$31,CV$47&gt;=$FO177,CV$47&lt;=$FP177)*(('Summary&amp;Assumptions'!$H$25*$C177)*(1+'Summary&amp;Assumptions'!$J$29)^(CV$46-1))+AND(CV$56&lt;'Summary&amp;Assumptions'!$J$31,CV$47&gt;=$FQ177,CV$47&lt;=$FR177)*(('Summary&amp;Assumptions'!$H$25*$C177)*(1+'Summary&amp;Assumptions'!$J$29)^(CV$46-1))</f>
        <v>0</v>
      </c>
      <c r="CR177" s="588">
        <f>AND(CW$55&gt;0,SUM($E177:CQ177)&lt;'Summary&amp;Assumptions'!$G$32*$B177,$D177&gt;='Summary&amp;Assumptions'!$D$17,CW$47&gt;=$D177,CW$47&lt;=EDATE($D177,'Summary&amp;Assumptions'!$G$32))*$B177+AND(CW$56&lt;'Summary&amp;Assumptions'!$J$31,CW$47&gt;=$FO177,CW$47&lt;=$FP177)*(('Summary&amp;Assumptions'!$H$25*$C177)*(1+'Summary&amp;Assumptions'!$J$29)^(CW$46-1))+AND(CW$56&lt;'Summary&amp;Assumptions'!$J$31,CW$47&gt;=$FQ177,CW$47&lt;=$FR177)*(('Summary&amp;Assumptions'!$H$25*$C177)*(1+'Summary&amp;Assumptions'!$J$29)^(CW$46-1))</f>
        <v>0</v>
      </c>
      <c r="CS177" s="588">
        <f>AND(CX$55&gt;0,SUM($E177:CR177)&lt;'Summary&amp;Assumptions'!$G$32*$B177,$D177&gt;='Summary&amp;Assumptions'!$D$17,CX$47&gt;=$D177,CX$47&lt;=EDATE($D177,'Summary&amp;Assumptions'!$G$32))*$B177+AND(CX$56&lt;'Summary&amp;Assumptions'!$J$31,CX$47&gt;=$FO177,CX$47&lt;=$FP177)*(('Summary&amp;Assumptions'!$H$25*$C177)*(1+'Summary&amp;Assumptions'!$J$29)^(CX$46-1))+AND(CX$56&lt;'Summary&amp;Assumptions'!$J$31,CX$47&gt;=$FQ177,CX$47&lt;=$FR177)*(('Summary&amp;Assumptions'!$H$25*$C177)*(1+'Summary&amp;Assumptions'!$J$29)^(CX$46-1))</f>
        <v>0</v>
      </c>
      <c r="CT177" s="588">
        <f>AND(CY$55&gt;0,SUM($E177:CS177)&lt;'Summary&amp;Assumptions'!$G$32*$B177,$D177&gt;='Summary&amp;Assumptions'!$D$17,CY$47&gt;=$D177,CY$47&lt;=EDATE($D177,'Summary&amp;Assumptions'!$G$32))*$B177+AND(CY$56&lt;'Summary&amp;Assumptions'!$J$31,CY$47&gt;=$FO177,CY$47&lt;=$FP177)*(('Summary&amp;Assumptions'!$H$25*$C177)*(1+'Summary&amp;Assumptions'!$J$29)^(CY$46-1))+AND(CY$56&lt;'Summary&amp;Assumptions'!$J$31,CY$47&gt;=$FQ177,CY$47&lt;=$FR177)*(('Summary&amp;Assumptions'!$H$25*$C177)*(1+'Summary&amp;Assumptions'!$J$29)^(CY$46-1))</f>
        <v>0</v>
      </c>
      <c r="CU177" s="588">
        <f>AND(CZ$55&gt;0,SUM($E177:CT177)&lt;'Summary&amp;Assumptions'!$G$32*$B177,$D177&gt;='Summary&amp;Assumptions'!$D$17,CZ$47&gt;=$D177,CZ$47&lt;=EDATE($D177,'Summary&amp;Assumptions'!$G$32))*$B177+AND(CZ$56&lt;'Summary&amp;Assumptions'!$J$31,CZ$47&gt;=$FO177,CZ$47&lt;=$FP177)*(('Summary&amp;Assumptions'!$H$25*$C177)*(1+'Summary&amp;Assumptions'!$J$29)^(CZ$46-1))+AND(CZ$56&lt;'Summary&amp;Assumptions'!$J$31,CZ$47&gt;=$FQ177,CZ$47&lt;=$FR177)*(('Summary&amp;Assumptions'!$H$25*$C177)*(1+'Summary&amp;Assumptions'!$J$29)^(CZ$46-1))</f>
        <v>0</v>
      </c>
      <c r="CV177" s="588">
        <f>AND(DA$55&gt;0,SUM($E177:CU177)&lt;'Summary&amp;Assumptions'!$G$32*$B177,$D177&gt;='Summary&amp;Assumptions'!$D$17,DA$47&gt;=$D177,DA$47&lt;=EDATE($D177,'Summary&amp;Assumptions'!$G$32))*$B177+AND(DA$56&lt;'Summary&amp;Assumptions'!$J$31,DA$47&gt;=$FO177,DA$47&lt;=$FP177)*(('Summary&amp;Assumptions'!$H$25*$C177)*(1+'Summary&amp;Assumptions'!$J$29)^(DA$46-1))+AND(DA$56&lt;'Summary&amp;Assumptions'!$J$31,DA$47&gt;=$FQ177,DA$47&lt;=$FR177)*(('Summary&amp;Assumptions'!$H$25*$C177)*(1+'Summary&amp;Assumptions'!$J$29)^(DA$46-1))</f>
        <v>0</v>
      </c>
      <c r="CW177" s="588">
        <f>AND(DB$55&gt;0,SUM($E177:CV177)&lt;'Summary&amp;Assumptions'!$G$32*$B177,$D177&gt;='Summary&amp;Assumptions'!$D$17,DB$47&gt;=$D177,DB$47&lt;=EDATE($D177,'Summary&amp;Assumptions'!$G$32))*$B177+AND(DB$56&lt;'Summary&amp;Assumptions'!$J$31,DB$47&gt;=$FO177,DB$47&lt;=$FP177)*(('Summary&amp;Assumptions'!$H$25*$C177)*(1+'Summary&amp;Assumptions'!$J$29)^(DB$46-1))+AND(DB$56&lt;'Summary&amp;Assumptions'!$J$31,DB$47&gt;=$FQ177,DB$47&lt;=$FR177)*(('Summary&amp;Assumptions'!$H$25*$C177)*(1+'Summary&amp;Assumptions'!$J$29)^(DB$46-1))</f>
        <v>0</v>
      </c>
      <c r="CX177" s="588">
        <f>AND(DC$55&gt;0,SUM($E177:CW177)&lt;'Summary&amp;Assumptions'!$G$32*$B177,$D177&gt;='Summary&amp;Assumptions'!$D$17,DC$47&gt;=$D177,DC$47&lt;=EDATE($D177,'Summary&amp;Assumptions'!$G$32))*$B177+AND(DC$56&lt;'Summary&amp;Assumptions'!$J$31,DC$47&gt;=$FO177,DC$47&lt;=$FP177)*(('Summary&amp;Assumptions'!$H$25*$C177)*(1+'Summary&amp;Assumptions'!$J$29)^(DC$46-1))+AND(DC$56&lt;'Summary&amp;Assumptions'!$J$31,DC$47&gt;=$FQ177,DC$47&lt;=$FR177)*(('Summary&amp;Assumptions'!$H$25*$C177)*(1+'Summary&amp;Assumptions'!$J$29)^(DC$46-1))</f>
        <v>0</v>
      </c>
      <c r="CY177" s="588">
        <f>AND(DD$55&gt;0,SUM($E177:CX177)&lt;'Summary&amp;Assumptions'!$G$32*$B177,$D177&gt;='Summary&amp;Assumptions'!$D$17,DD$47&gt;=$D177,DD$47&lt;=EDATE($D177,'Summary&amp;Assumptions'!$G$32))*$B177+AND(DD$56&lt;'Summary&amp;Assumptions'!$J$31,DD$47&gt;=$FO177,DD$47&lt;=$FP177)*(('Summary&amp;Assumptions'!$H$25*$C177)*(1+'Summary&amp;Assumptions'!$J$29)^(DD$46-1))+AND(DD$56&lt;'Summary&amp;Assumptions'!$J$31,DD$47&gt;=$FQ177,DD$47&lt;=$FR177)*(('Summary&amp;Assumptions'!$H$25*$C177)*(1+'Summary&amp;Assumptions'!$J$29)^(DD$46-1))</f>
        <v>0</v>
      </c>
      <c r="CZ177" s="588">
        <f>AND(DE$55&gt;0,SUM($E177:CY177)&lt;'Summary&amp;Assumptions'!$G$32*$B177,$D177&gt;='Summary&amp;Assumptions'!$D$17,DE$47&gt;=$D177,DE$47&lt;=EDATE($D177,'Summary&amp;Assumptions'!$G$32))*$B177+AND(DE$56&lt;'Summary&amp;Assumptions'!$J$31,DE$47&gt;=$FO177,DE$47&lt;=$FP177)*(('Summary&amp;Assumptions'!$H$25*$C177)*(1+'Summary&amp;Assumptions'!$J$29)^(DE$46-1))+AND(DE$56&lt;'Summary&amp;Assumptions'!$J$31,DE$47&gt;=$FQ177,DE$47&lt;=$FR177)*(('Summary&amp;Assumptions'!$H$25*$C177)*(1+'Summary&amp;Assumptions'!$J$29)^(DE$46-1))</f>
        <v>0</v>
      </c>
      <c r="DA177" s="588">
        <f>AND(DF$55&gt;0,SUM($E177:CZ177)&lt;'Summary&amp;Assumptions'!$G$32*$B177,$D177&gt;='Summary&amp;Assumptions'!$D$17,DF$47&gt;=$D177,DF$47&lt;=EDATE($D177,'Summary&amp;Assumptions'!$G$32))*$B177+AND(DF$56&lt;'Summary&amp;Assumptions'!$J$31,DF$47&gt;=$FO177,DF$47&lt;=$FP177)*(('Summary&amp;Assumptions'!$H$25*$C177)*(1+'Summary&amp;Assumptions'!$J$29)^(DF$46-1))+AND(DF$56&lt;'Summary&amp;Assumptions'!$J$31,DF$47&gt;=$FQ177,DF$47&lt;=$FR177)*(('Summary&amp;Assumptions'!$H$25*$C177)*(1+'Summary&amp;Assumptions'!$J$29)^(DF$46-1))</f>
        <v>0</v>
      </c>
      <c r="DB177" s="588">
        <f>AND(DG$55&gt;0,SUM($E177:DA177)&lt;'Summary&amp;Assumptions'!$G$32*$B177,$D177&gt;='Summary&amp;Assumptions'!$D$17,DG$47&gt;=$D177,DG$47&lt;=EDATE($D177,'Summary&amp;Assumptions'!$G$32))*$B177+AND(DG$56&lt;'Summary&amp;Assumptions'!$J$31,DG$47&gt;=$FO177,DG$47&lt;=$FP177)*(('Summary&amp;Assumptions'!$H$25*$C177)*(1+'Summary&amp;Assumptions'!$J$29)^(DG$46-1))+AND(DG$56&lt;'Summary&amp;Assumptions'!$J$31,DG$47&gt;=$FQ177,DG$47&lt;=$FR177)*(('Summary&amp;Assumptions'!$H$25*$C177)*(1+'Summary&amp;Assumptions'!$J$29)^(DG$46-1))</f>
        <v>0</v>
      </c>
      <c r="DC177" s="588">
        <f>AND(DH$55&gt;0,SUM($E177:DB177)&lt;'Summary&amp;Assumptions'!$G$32*$B177,$D177&gt;='Summary&amp;Assumptions'!$D$17,DH$47&gt;=$D177,DH$47&lt;=EDATE($D177,'Summary&amp;Assumptions'!$G$32))*$B177+AND(DH$56&lt;'Summary&amp;Assumptions'!$J$31,DH$47&gt;=$FO177,DH$47&lt;=$FP177)*(('Summary&amp;Assumptions'!$H$25*$C177)*(1+'Summary&amp;Assumptions'!$J$29)^(DH$46-1))+AND(DH$56&lt;'Summary&amp;Assumptions'!$J$31,DH$47&gt;=$FQ177,DH$47&lt;=$FR177)*(('Summary&amp;Assumptions'!$H$25*$C177)*(1+'Summary&amp;Assumptions'!$J$29)^(DH$46-1))</f>
        <v>0</v>
      </c>
      <c r="DD177" s="588">
        <f>AND(DI$55&gt;0,SUM($E177:DC177)&lt;'Summary&amp;Assumptions'!$G$32*$B177,$D177&gt;='Summary&amp;Assumptions'!$D$17,DI$47&gt;=$D177,DI$47&lt;=EDATE($D177,'Summary&amp;Assumptions'!$G$32))*$B177+AND(DI$56&lt;'Summary&amp;Assumptions'!$J$31,DI$47&gt;=$FO177,DI$47&lt;=$FP177)*(('Summary&amp;Assumptions'!$H$25*$C177)*(1+'Summary&amp;Assumptions'!$J$29)^(DI$46-1))+AND(DI$56&lt;'Summary&amp;Assumptions'!$J$31,DI$47&gt;=$FQ177,DI$47&lt;=$FR177)*(('Summary&amp;Assumptions'!$H$25*$C177)*(1+'Summary&amp;Assumptions'!$J$29)^(DI$46-1))</f>
        <v>0</v>
      </c>
      <c r="DE177" s="588">
        <f>AND(DJ$55&gt;0,SUM($E177:DD177)&lt;'Summary&amp;Assumptions'!$G$32*$B177,$D177&gt;='Summary&amp;Assumptions'!$D$17,DJ$47&gt;=$D177,DJ$47&lt;=EDATE($D177,'Summary&amp;Assumptions'!$G$32))*$B177+AND(DJ$56&lt;'Summary&amp;Assumptions'!$J$31,DJ$47&gt;=$FO177,DJ$47&lt;=$FP177)*(('Summary&amp;Assumptions'!$H$25*$C177)*(1+'Summary&amp;Assumptions'!$J$29)^(DJ$46-1))+AND(DJ$56&lt;'Summary&amp;Assumptions'!$J$31,DJ$47&gt;=$FQ177,DJ$47&lt;=$FR177)*(('Summary&amp;Assumptions'!$H$25*$C177)*(1+'Summary&amp;Assumptions'!$J$29)^(DJ$46-1))</f>
        <v>0</v>
      </c>
      <c r="DF177" s="588">
        <f>AND(DK$55&gt;0,SUM($E177:DE177)&lt;'Summary&amp;Assumptions'!$G$32*$B177,$D177&gt;='Summary&amp;Assumptions'!$D$17,DK$47&gt;=$D177,DK$47&lt;=EDATE($D177,'Summary&amp;Assumptions'!$G$32))*$B177+AND(DK$56&lt;'Summary&amp;Assumptions'!$J$31,DK$47&gt;=$FO177,DK$47&lt;=$FP177)*(('Summary&amp;Assumptions'!$H$25*$C177)*(1+'Summary&amp;Assumptions'!$J$29)^(DK$46-1))+AND(DK$56&lt;'Summary&amp;Assumptions'!$J$31,DK$47&gt;=$FQ177,DK$47&lt;=$FR177)*(('Summary&amp;Assumptions'!$H$25*$C177)*(1+'Summary&amp;Assumptions'!$J$29)^(DK$46-1))</f>
        <v>0</v>
      </c>
      <c r="DG177" s="588">
        <f>AND(DL$55&gt;0,SUM($E177:DF177)&lt;'Summary&amp;Assumptions'!$G$32*$B177,$D177&gt;='Summary&amp;Assumptions'!$D$17,DL$47&gt;=$D177,DL$47&lt;=EDATE($D177,'Summary&amp;Assumptions'!$G$32))*$B177+AND(DL$56&lt;'Summary&amp;Assumptions'!$J$31,DL$47&gt;=$FO177,DL$47&lt;=$FP177)*(('Summary&amp;Assumptions'!$H$25*$C177)*(1+'Summary&amp;Assumptions'!$J$29)^(DL$46-1))+AND(DL$56&lt;'Summary&amp;Assumptions'!$J$31,DL$47&gt;=$FQ177,DL$47&lt;=$FR177)*(('Summary&amp;Assumptions'!$H$25*$C177)*(1+'Summary&amp;Assumptions'!$J$29)^(DL$46-1))</f>
        <v>0</v>
      </c>
      <c r="DH177" s="588">
        <f>AND(DM$55&gt;0,SUM($E177:DG177)&lt;'Summary&amp;Assumptions'!$G$32*$B177,$D177&gt;='Summary&amp;Assumptions'!$D$17,DM$47&gt;=$D177,DM$47&lt;=EDATE($D177,'Summary&amp;Assumptions'!$G$32))*$B177+AND(DM$56&lt;'Summary&amp;Assumptions'!$J$31,DM$47&gt;=$FO177,DM$47&lt;=$FP177)*(('Summary&amp;Assumptions'!$H$25*$C177)*(1+'Summary&amp;Assumptions'!$J$29)^(DM$46-1))+AND(DM$56&lt;'Summary&amp;Assumptions'!$J$31,DM$47&gt;=$FQ177,DM$47&lt;=$FR177)*(('Summary&amp;Assumptions'!$H$25*$C177)*(1+'Summary&amp;Assumptions'!$J$29)^(DM$46-1))</f>
        <v>0</v>
      </c>
      <c r="DI177" s="588">
        <f>AND(DN$55&gt;0,SUM($E177:DH177)&lt;'Summary&amp;Assumptions'!$G$32*$B177,$D177&gt;='Summary&amp;Assumptions'!$D$17,DN$47&gt;=$D177,DN$47&lt;=EDATE($D177,'Summary&amp;Assumptions'!$G$32))*$B177+AND(DN$56&lt;'Summary&amp;Assumptions'!$J$31,DN$47&gt;=$FO177,DN$47&lt;=$FP177)*(('Summary&amp;Assumptions'!$H$25*$C177)*(1+'Summary&amp;Assumptions'!$J$29)^(DN$46-1))+AND(DN$56&lt;'Summary&amp;Assumptions'!$J$31,DN$47&gt;=$FQ177,DN$47&lt;=$FR177)*(('Summary&amp;Assumptions'!$H$25*$C177)*(1+'Summary&amp;Assumptions'!$J$29)^(DN$46-1))</f>
        <v>0</v>
      </c>
      <c r="DJ177" s="588">
        <f>AND(DO$55&gt;0,SUM($E177:DI177)&lt;'Summary&amp;Assumptions'!$G$32*$B177,$D177&gt;='Summary&amp;Assumptions'!$D$17,DO$47&gt;=$D177,DO$47&lt;=EDATE($D177,'Summary&amp;Assumptions'!$G$32))*$B177+AND(DO$56&lt;'Summary&amp;Assumptions'!$J$31,DO$47&gt;=$FO177,DO$47&lt;=$FP177)*(('Summary&amp;Assumptions'!$H$25*$C177)*(1+'Summary&amp;Assumptions'!$J$29)^(DO$46-1))+AND(DO$56&lt;'Summary&amp;Assumptions'!$J$31,DO$47&gt;=$FQ177,DO$47&lt;=$FR177)*(('Summary&amp;Assumptions'!$H$25*$C177)*(1+'Summary&amp;Assumptions'!$J$29)^(DO$46-1))</f>
        <v>0</v>
      </c>
      <c r="DK177" s="588">
        <f>AND(DP$55&gt;0,SUM($E177:DJ177)&lt;'Summary&amp;Assumptions'!$G$32*$B177,$D177&gt;='Summary&amp;Assumptions'!$D$17,DP$47&gt;=$D177,DP$47&lt;=EDATE($D177,'Summary&amp;Assumptions'!$G$32))*$B177+AND(DP$56&lt;'Summary&amp;Assumptions'!$J$31,DP$47&gt;=$FO177,DP$47&lt;=$FP177)*(('Summary&amp;Assumptions'!$H$25*$C177)*(1+'Summary&amp;Assumptions'!$J$29)^(DP$46-1))+AND(DP$56&lt;'Summary&amp;Assumptions'!$J$31,DP$47&gt;=$FQ177,DP$47&lt;=$FR177)*(('Summary&amp;Assumptions'!$H$25*$C177)*(1+'Summary&amp;Assumptions'!$J$29)^(DP$46-1))</f>
        <v>0</v>
      </c>
      <c r="DL177" s="588">
        <f>AND(DQ$55&gt;0,SUM($E177:DK177)&lt;'Summary&amp;Assumptions'!$G$32*$B177,$D177&gt;='Summary&amp;Assumptions'!$D$17,DQ$47&gt;=$D177,DQ$47&lt;=EDATE($D177,'Summary&amp;Assumptions'!$G$32))*$B177+AND(DQ$56&lt;'Summary&amp;Assumptions'!$J$31,DQ$47&gt;=$FO177,DQ$47&lt;=$FP177)*(('Summary&amp;Assumptions'!$H$25*$C177)*(1+'Summary&amp;Assumptions'!$J$29)^(DQ$46-1))+AND(DQ$56&lt;'Summary&amp;Assumptions'!$J$31,DQ$47&gt;=$FQ177,DQ$47&lt;=$FR177)*(('Summary&amp;Assumptions'!$H$25*$C177)*(1+'Summary&amp;Assumptions'!$J$29)^(DQ$46-1))</f>
        <v>0</v>
      </c>
      <c r="DM177" s="588">
        <f>AND(DR$55&gt;0,SUM($E177:DL177)&lt;'Summary&amp;Assumptions'!$G$32*$B177,$D177&gt;='Summary&amp;Assumptions'!$D$17,DR$47&gt;=$D177,DR$47&lt;=EDATE($D177,'Summary&amp;Assumptions'!$G$32))*$B177+AND(DR$56&lt;'Summary&amp;Assumptions'!$J$31,DR$47&gt;=$FO177,DR$47&lt;=$FP177)*(('Summary&amp;Assumptions'!$H$25*$C177)*(1+'Summary&amp;Assumptions'!$J$29)^(DR$46-1))+AND(DR$56&lt;'Summary&amp;Assumptions'!$J$31,DR$47&gt;=$FQ177,DR$47&lt;=$FR177)*(('Summary&amp;Assumptions'!$H$25*$C177)*(1+'Summary&amp;Assumptions'!$J$29)^(DR$46-1))</f>
        <v>0</v>
      </c>
      <c r="DN177" s="588">
        <f>AND(DS$55&gt;0,SUM($E177:DM177)&lt;'Summary&amp;Assumptions'!$G$32*$B177,$D177&gt;='Summary&amp;Assumptions'!$D$17,DS$47&gt;=$D177,DS$47&lt;=EDATE($D177,'Summary&amp;Assumptions'!$G$32))*$B177+AND(DS$56&lt;'Summary&amp;Assumptions'!$J$31,DS$47&gt;=$FO177,DS$47&lt;=$FP177)*(('Summary&amp;Assumptions'!$H$25*$C177)*(1+'Summary&amp;Assumptions'!$J$29)^(DS$46-1))+AND(DS$56&lt;'Summary&amp;Assumptions'!$J$31,DS$47&gt;=$FQ177,DS$47&lt;=$FR177)*(('Summary&amp;Assumptions'!$H$25*$C177)*(1+'Summary&amp;Assumptions'!$J$29)^(DS$46-1))</f>
        <v>0</v>
      </c>
      <c r="DO177" s="588">
        <f>AND(DT$55&gt;0,SUM($E177:DN177)&lt;'Summary&amp;Assumptions'!$G$32*$B177,$D177&gt;='Summary&amp;Assumptions'!$D$17,DT$47&gt;=$D177,DT$47&lt;=EDATE($D177,'Summary&amp;Assumptions'!$G$32))*$B177+AND(DT$56&lt;'Summary&amp;Assumptions'!$J$31,DT$47&gt;=$FO177,DT$47&lt;=$FP177)*(('Summary&amp;Assumptions'!$H$25*$C177)*(1+'Summary&amp;Assumptions'!$J$29)^(DT$46-1))+AND(DT$56&lt;'Summary&amp;Assumptions'!$J$31,DT$47&gt;=$FQ177,DT$47&lt;=$FR177)*(('Summary&amp;Assumptions'!$H$25*$C177)*(1+'Summary&amp;Assumptions'!$J$29)^(DT$46-1))</f>
        <v>0</v>
      </c>
      <c r="DP177" s="588">
        <f>AND(DU$55&gt;0,SUM($E177:DO177)&lt;'Summary&amp;Assumptions'!$G$32*$B177,$D177&gt;='Summary&amp;Assumptions'!$D$17,DU$47&gt;=$D177,DU$47&lt;=EDATE($D177,'Summary&amp;Assumptions'!$G$32))*$B177+AND(DU$56&lt;'Summary&amp;Assumptions'!$J$31,DU$47&gt;=$FO177,DU$47&lt;=$FP177)*(('Summary&amp;Assumptions'!$H$25*$C177)*(1+'Summary&amp;Assumptions'!$J$29)^(DU$46-1))+AND(DU$56&lt;'Summary&amp;Assumptions'!$J$31,DU$47&gt;=$FQ177,DU$47&lt;=$FR177)*(('Summary&amp;Assumptions'!$H$25*$C177)*(1+'Summary&amp;Assumptions'!$J$29)^(DU$46-1))</f>
        <v>0</v>
      </c>
      <c r="DQ177" s="588">
        <f>AND(DV$55&gt;0,SUM($E177:DP177)&lt;'Summary&amp;Assumptions'!$G$32*$B177,$D177&gt;='Summary&amp;Assumptions'!$D$17,DV$47&gt;=$D177,DV$47&lt;=EDATE($D177,'Summary&amp;Assumptions'!$G$32))*$B177+AND(DV$56&lt;'Summary&amp;Assumptions'!$J$31,DV$47&gt;=$FO177,DV$47&lt;=$FP177)*(('Summary&amp;Assumptions'!$H$25*$C177)*(1+'Summary&amp;Assumptions'!$J$29)^(DV$46-1))+AND(DV$56&lt;'Summary&amp;Assumptions'!$J$31,DV$47&gt;=$FQ177,DV$47&lt;=$FR177)*(('Summary&amp;Assumptions'!$H$25*$C177)*(1+'Summary&amp;Assumptions'!$J$29)^(DV$46-1))</f>
        <v>0</v>
      </c>
      <c r="DR177" s="588">
        <f>AND(DW$55&gt;0,SUM($E177:DQ177)&lt;'Summary&amp;Assumptions'!$G$32*$B177,$D177&gt;='Summary&amp;Assumptions'!$D$17,DW$47&gt;=$D177,DW$47&lt;=EDATE($D177,'Summary&amp;Assumptions'!$G$32))*$B177+AND(DW$56&lt;'Summary&amp;Assumptions'!$J$31,DW$47&gt;=$FO177,DW$47&lt;=$FP177)*(('Summary&amp;Assumptions'!$H$25*$C177)*(1+'Summary&amp;Assumptions'!$J$29)^(DW$46-1))+AND(DW$56&lt;'Summary&amp;Assumptions'!$J$31,DW$47&gt;=$FQ177,DW$47&lt;=$FR177)*(('Summary&amp;Assumptions'!$H$25*$C177)*(1+'Summary&amp;Assumptions'!$J$29)^(DW$46-1))</f>
        <v>0</v>
      </c>
      <c r="DS177" s="588">
        <f>AND(DX$55&gt;0,SUM($E177:DR177)&lt;'Summary&amp;Assumptions'!$G$32*$B177,$D177&gt;='Summary&amp;Assumptions'!$D$17,DX$47&gt;=$D177,DX$47&lt;=EDATE($D177,'Summary&amp;Assumptions'!$G$32))*$B177+AND(DX$56&lt;'Summary&amp;Assumptions'!$J$31,DX$47&gt;=$FO177,DX$47&lt;=$FP177)*(('Summary&amp;Assumptions'!$H$25*$C177)*(1+'Summary&amp;Assumptions'!$J$29)^(DX$46-1))+AND(DX$56&lt;'Summary&amp;Assumptions'!$J$31,DX$47&gt;=$FQ177,DX$47&lt;=$FR177)*(('Summary&amp;Assumptions'!$H$25*$C177)*(1+'Summary&amp;Assumptions'!$J$29)^(DX$46-1))</f>
        <v>0</v>
      </c>
      <c r="DT177" s="588">
        <f>AND(DY$55&gt;0,SUM($E177:DS177)&lt;'Summary&amp;Assumptions'!$G$32*$B177,$D177&gt;='Summary&amp;Assumptions'!$D$17,DY$47&gt;=$D177,DY$47&lt;=EDATE($D177,'Summary&amp;Assumptions'!$G$32))*$B177+AND(DY$56&lt;'Summary&amp;Assumptions'!$J$31,DY$47&gt;=$FO177,DY$47&lt;=$FP177)*(('Summary&amp;Assumptions'!$H$25*$C177)*(1+'Summary&amp;Assumptions'!$J$29)^(DY$46-1))+AND(DY$56&lt;'Summary&amp;Assumptions'!$J$31,DY$47&gt;=$FQ177,DY$47&lt;=$FR177)*(('Summary&amp;Assumptions'!$H$25*$C177)*(1+'Summary&amp;Assumptions'!$J$29)^(DY$46-1))</f>
        <v>0</v>
      </c>
      <c r="DU177" s="588">
        <f>AND(DZ$55&gt;0,SUM($E177:DT177)&lt;'Summary&amp;Assumptions'!$G$32*$B177,$D177&gt;='Summary&amp;Assumptions'!$D$17,DZ$47&gt;=$D177,DZ$47&lt;=EDATE($D177,'Summary&amp;Assumptions'!$G$32))*$B177+AND(DZ$56&lt;'Summary&amp;Assumptions'!$J$31,DZ$47&gt;=$FO177,DZ$47&lt;=$FP177)*(('Summary&amp;Assumptions'!$H$25*$C177)*(1+'Summary&amp;Assumptions'!$J$29)^(DZ$46-1))+AND(DZ$56&lt;'Summary&amp;Assumptions'!$J$31,DZ$47&gt;=$FQ177,DZ$47&lt;=$FR177)*(('Summary&amp;Assumptions'!$H$25*$C177)*(1+'Summary&amp;Assumptions'!$J$29)^(DZ$46-1))</f>
        <v>0</v>
      </c>
      <c r="DV177" s="588">
        <f>AND(EA$55&gt;0,SUM($E177:DU177)&lt;'Summary&amp;Assumptions'!$G$32*$B177,$D177&gt;='Summary&amp;Assumptions'!$D$17,EA$47&gt;=$D177,EA$47&lt;=EDATE($D177,'Summary&amp;Assumptions'!$G$32))*$B177+AND(EA$56&lt;'Summary&amp;Assumptions'!$J$31,EA$47&gt;=$FO177,EA$47&lt;=$FP177)*(('Summary&amp;Assumptions'!$H$25*$C177)*(1+'Summary&amp;Assumptions'!$J$29)^(EA$46-1))+AND(EA$56&lt;'Summary&amp;Assumptions'!$J$31,EA$47&gt;=$FQ177,EA$47&lt;=$FR177)*(('Summary&amp;Assumptions'!$H$25*$C177)*(1+'Summary&amp;Assumptions'!$J$29)^(EA$46-1))</f>
        <v>0</v>
      </c>
      <c r="DW177" s="588">
        <f>AND(EB$55&gt;0,SUM($E177:DV177)&lt;'Summary&amp;Assumptions'!$G$32*$B177,$D177&gt;='Summary&amp;Assumptions'!$D$17,EB$47&gt;=$D177,EB$47&lt;=EDATE($D177,'Summary&amp;Assumptions'!$G$32))*$B177+AND(EB$56&lt;'Summary&amp;Assumptions'!$J$31,EB$47&gt;=$FO177,EB$47&lt;=$FP177)*(('Summary&amp;Assumptions'!$H$25*$C177)*(1+'Summary&amp;Assumptions'!$J$29)^(EB$46-1))+AND(EB$56&lt;'Summary&amp;Assumptions'!$J$31,EB$47&gt;=$FQ177,EB$47&lt;=$FR177)*(('Summary&amp;Assumptions'!$H$25*$C177)*(1+'Summary&amp;Assumptions'!$J$29)^(EB$46-1))</f>
        <v>0</v>
      </c>
      <c r="DX177" s="588">
        <f>AND(EC$55&gt;0,SUM($E177:DW177)&lt;'Summary&amp;Assumptions'!$G$32*$B177,$D177&gt;='Summary&amp;Assumptions'!$D$17,EC$47&gt;=$D177,EC$47&lt;=EDATE($D177,'Summary&amp;Assumptions'!$G$32))*$B177+AND(EC$56&lt;'Summary&amp;Assumptions'!$J$31,EC$47&gt;=$FO177,EC$47&lt;=$FP177)*(('Summary&amp;Assumptions'!$H$25*$C177)*(1+'Summary&amp;Assumptions'!$J$29)^(EC$46-1))+AND(EC$56&lt;'Summary&amp;Assumptions'!$J$31,EC$47&gt;=$FQ177,EC$47&lt;=$FR177)*(('Summary&amp;Assumptions'!$H$25*$C177)*(1+'Summary&amp;Assumptions'!$J$29)^(EC$46-1))</f>
        <v>0</v>
      </c>
      <c r="DY177" s="588">
        <f>AND(ED$55&gt;0,SUM($E177:DX177)&lt;'Summary&amp;Assumptions'!$G$32*$B177,$D177&gt;='Summary&amp;Assumptions'!$D$17,ED$47&gt;=$D177,ED$47&lt;=EDATE($D177,'Summary&amp;Assumptions'!$G$32))*$B177+AND(ED$56&lt;'Summary&amp;Assumptions'!$J$31,ED$47&gt;=$FO177,ED$47&lt;=$FP177)*(('Summary&amp;Assumptions'!$H$25*$C177)*(1+'Summary&amp;Assumptions'!$J$29)^(ED$46-1))+AND(ED$56&lt;'Summary&amp;Assumptions'!$J$31,ED$47&gt;=$FQ177,ED$47&lt;=$FR177)*(('Summary&amp;Assumptions'!$H$25*$C177)*(1+'Summary&amp;Assumptions'!$J$29)^(ED$46-1))</f>
        <v>0</v>
      </c>
      <c r="DZ177" s="588">
        <f>AND(EE$55&gt;0,SUM($E177:DY177)&lt;'Summary&amp;Assumptions'!$G$32*$B177,$D177&gt;='Summary&amp;Assumptions'!$D$17,EE$47&gt;=$D177,EE$47&lt;=EDATE($D177,'Summary&amp;Assumptions'!$G$32))*$B177+AND(EE$56&lt;'Summary&amp;Assumptions'!$J$31,EE$47&gt;=$FO177,EE$47&lt;=$FP177)*(('Summary&amp;Assumptions'!$H$25*$C177)*(1+'Summary&amp;Assumptions'!$J$29)^(EE$46-1))+AND(EE$56&lt;'Summary&amp;Assumptions'!$J$31,EE$47&gt;=$FQ177,EE$47&lt;=$FR177)*(('Summary&amp;Assumptions'!$H$25*$C177)*(1+'Summary&amp;Assumptions'!$J$29)^(EE$46-1))</f>
        <v>0</v>
      </c>
      <c r="EA177" s="588">
        <f>AND(EF$55&gt;0,SUM($E177:DZ177)&lt;'Summary&amp;Assumptions'!$G$32*$B177,$D177&gt;='Summary&amp;Assumptions'!$D$17,EF$47&gt;=$D177,EF$47&lt;=EDATE($D177,'Summary&amp;Assumptions'!$G$32))*$B177+AND(EF$56&lt;'Summary&amp;Assumptions'!$J$31,EF$47&gt;=$FO177,EF$47&lt;=$FP177)*(('Summary&amp;Assumptions'!$H$25*$C177)*(1+'Summary&amp;Assumptions'!$J$29)^(EF$46-1))+AND(EF$56&lt;'Summary&amp;Assumptions'!$J$31,EF$47&gt;=$FQ177,EF$47&lt;=$FR177)*(('Summary&amp;Assumptions'!$H$25*$C177)*(1+'Summary&amp;Assumptions'!$J$29)^(EF$46-1))</f>
        <v>0</v>
      </c>
      <c r="EB177" s="588">
        <f>AND(EG$55&gt;0,SUM($E177:EA177)&lt;'Summary&amp;Assumptions'!$G$32*$B177,$D177&gt;='Summary&amp;Assumptions'!$D$17,EG$47&gt;=$D177,EG$47&lt;=EDATE($D177,'Summary&amp;Assumptions'!$G$32))*$B177+AND(EG$56&lt;'Summary&amp;Assumptions'!$J$31,EG$47&gt;=$FO177,EG$47&lt;=$FP177)*(('Summary&amp;Assumptions'!$H$25*$C177)*(1+'Summary&amp;Assumptions'!$J$29)^(EG$46-1))+AND(EG$56&lt;'Summary&amp;Assumptions'!$J$31,EG$47&gt;=$FQ177,EG$47&lt;=$FR177)*(('Summary&amp;Assumptions'!$H$25*$C177)*(1+'Summary&amp;Assumptions'!$J$29)^(EG$46-1))</f>
        <v>0</v>
      </c>
      <c r="EC177" s="588">
        <f>AND(EH$55&gt;0,SUM($E177:EB177)&lt;'Summary&amp;Assumptions'!$G$32*$B177,$D177&gt;='Summary&amp;Assumptions'!$D$17,EH$47&gt;=$D177,EH$47&lt;=EDATE($D177,'Summary&amp;Assumptions'!$G$32))*$B177+AND(EH$56&lt;'Summary&amp;Assumptions'!$J$31,EH$47&gt;=$FO177,EH$47&lt;=$FP177)*(('Summary&amp;Assumptions'!$H$25*$C177)*(1+'Summary&amp;Assumptions'!$J$29)^(EH$46-1))+AND(EH$56&lt;'Summary&amp;Assumptions'!$J$31,EH$47&gt;=$FQ177,EH$47&lt;=$FR177)*(('Summary&amp;Assumptions'!$H$25*$C177)*(1+'Summary&amp;Assumptions'!$J$29)^(EH$46-1))</f>
        <v>0</v>
      </c>
      <c r="ED177" s="588">
        <f>AND(EI$55&gt;0,SUM($E177:EC177)&lt;'Summary&amp;Assumptions'!$G$32*$B177,$D177&gt;='Summary&amp;Assumptions'!$D$17,EI$47&gt;=$D177,EI$47&lt;=EDATE($D177,'Summary&amp;Assumptions'!$G$32))*$B177+AND(EI$56&lt;'Summary&amp;Assumptions'!$J$31,EI$47&gt;=$FO177,EI$47&lt;=$FP177)*(('Summary&amp;Assumptions'!$H$25*$C177)*(1+'Summary&amp;Assumptions'!$J$29)^(EI$46-1))+AND(EI$56&lt;'Summary&amp;Assumptions'!$J$31,EI$47&gt;=$FQ177,EI$47&lt;=$FR177)*(('Summary&amp;Assumptions'!$H$25*$C177)*(1+'Summary&amp;Assumptions'!$J$29)^(EI$46-1))</f>
        <v>0</v>
      </c>
      <c r="EE177" s="588">
        <f>AND(EJ$55&gt;0,SUM($E177:ED177)&lt;'Summary&amp;Assumptions'!$G$32*$B177,$D177&gt;='Summary&amp;Assumptions'!$D$17,EJ$47&gt;=$D177,EJ$47&lt;=EDATE($D177,'Summary&amp;Assumptions'!$G$32))*$B177+AND(EJ$56&lt;'Summary&amp;Assumptions'!$J$31,EJ$47&gt;=$FO177,EJ$47&lt;=$FP177)*(('Summary&amp;Assumptions'!$H$25*$C177)*(1+'Summary&amp;Assumptions'!$J$29)^(EJ$46-1))+AND(EJ$56&lt;'Summary&amp;Assumptions'!$J$31,EJ$47&gt;=$FQ177,EJ$47&lt;=$FR177)*(('Summary&amp;Assumptions'!$H$25*$C177)*(1+'Summary&amp;Assumptions'!$J$29)^(EJ$46-1))</f>
        <v>0</v>
      </c>
      <c r="EF177" s="588">
        <f>AND(EK$55&gt;0,SUM($E177:EE177)&lt;'Summary&amp;Assumptions'!$G$32*$B177,$D177&gt;='Summary&amp;Assumptions'!$D$17,EK$47&gt;=$D177,EK$47&lt;=EDATE($D177,'Summary&amp;Assumptions'!$G$32))*$B177+AND(EK$56&lt;'Summary&amp;Assumptions'!$J$31,EK$47&gt;=$FO177,EK$47&lt;=$FP177)*(('Summary&amp;Assumptions'!$H$25*$C177)*(1+'Summary&amp;Assumptions'!$J$29)^(EK$46-1))+AND(EK$56&lt;'Summary&amp;Assumptions'!$J$31,EK$47&gt;=$FQ177,EK$47&lt;=$FR177)*(('Summary&amp;Assumptions'!$H$25*$C177)*(1+'Summary&amp;Assumptions'!$J$29)^(EK$46-1))</f>
        <v>0</v>
      </c>
      <c r="EG177" s="588">
        <f>AND(EL$55&gt;0,SUM($E177:EF177)&lt;'Summary&amp;Assumptions'!$G$32*$B177,$D177&gt;='Summary&amp;Assumptions'!$D$17,EL$47&gt;=$D177,EL$47&lt;=EDATE($D177,'Summary&amp;Assumptions'!$G$32))*$B177+AND(EL$56&lt;'Summary&amp;Assumptions'!$J$31,EL$47&gt;=$FO177,EL$47&lt;=$FP177)*(('Summary&amp;Assumptions'!$H$25*$C177)*(1+'Summary&amp;Assumptions'!$J$29)^(EL$46-1))+AND(EL$56&lt;'Summary&amp;Assumptions'!$J$31,EL$47&gt;=$FQ177,EL$47&lt;=$FR177)*(('Summary&amp;Assumptions'!$H$25*$C177)*(1+'Summary&amp;Assumptions'!$J$29)^(EL$46-1))</f>
        <v>0</v>
      </c>
      <c r="EH177" s="588">
        <f>AND(EM$55&gt;0,SUM($E177:EG177)&lt;'Summary&amp;Assumptions'!$G$32*$B177,$D177&gt;='Summary&amp;Assumptions'!$D$17,EM$47&gt;=$D177,EM$47&lt;=EDATE($D177,'Summary&amp;Assumptions'!$G$32))*$B177+AND(EM$56&lt;'Summary&amp;Assumptions'!$J$31,EM$47&gt;=$FO177,EM$47&lt;=$FP177)*(('Summary&amp;Assumptions'!$H$25*$C177)*(1+'Summary&amp;Assumptions'!$J$29)^(EM$46-1))+AND(EM$56&lt;'Summary&amp;Assumptions'!$J$31,EM$47&gt;=$FQ177,EM$47&lt;=$FR177)*(('Summary&amp;Assumptions'!$H$25*$C177)*(1+'Summary&amp;Assumptions'!$J$29)^(EM$46-1))</f>
        <v>0</v>
      </c>
      <c r="EI177" s="588">
        <f>AND(EN$55&gt;0,SUM($E177:EH177)&lt;'Summary&amp;Assumptions'!$G$32*$B177,$D177&gt;='Summary&amp;Assumptions'!$D$17,EN$47&gt;=$D177,EN$47&lt;=EDATE($D177,'Summary&amp;Assumptions'!$G$32))*$B177+AND(EN$56&lt;'Summary&amp;Assumptions'!$J$31,EN$47&gt;=$FO177,EN$47&lt;=$FP177)*(('Summary&amp;Assumptions'!$H$25*$C177)*(1+'Summary&amp;Assumptions'!$J$29)^(EN$46-1))+AND(EN$56&lt;'Summary&amp;Assumptions'!$J$31,EN$47&gt;=$FQ177,EN$47&lt;=$FR177)*(('Summary&amp;Assumptions'!$H$25*$C177)*(1+'Summary&amp;Assumptions'!$J$29)^(EN$46-1))</f>
        <v>0</v>
      </c>
      <c r="EJ177" s="588">
        <f>AND(EO$55&gt;0,SUM($E177:EI177)&lt;'Summary&amp;Assumptions'!$G$32*$B177,$D177&gt;='Summary&amp;Assumptions'!$D$17,EO$47&gt;=$D177,EO$47&lt;=EDATE($D177,'Summary&amp;Assumptions'!$G$32))*$B177+AND(EO$56&lt;'Summary&amp;Assumptions'!$J$31,EO$47&gt;=$FO177,EO$47&lt;=$FP177)*(('Summary&amp;Assumptions'!$H$25*$C177)*(1+'Summary&amp;Assumptions'!$J$29)^(EO$46-1))+AND(EO$56&lt;'Summary&amp;Assumptions'!$J$31,EO$47&gt;=$FQ177,EO$47&lt;=$FR177)*(('Summary&amp;Assumptions'!$H$25*$C177)*(1+'Summary&amp;Assumptions'!$J$29)^(EO$46-1))</f>
        <v>0</v>
      </c>
      <c r="EK177" s="588">
        <f>AND(EP$55&gt;0,SUM($E177:EJ177)&lt;'Summary&amp;Assumptions'!$G$32*$B177,$D177&gt;='Summary&amp;Assumptions'!$D$17,EP$47&gt;=$D177,EP$47&lt;=EDATE($D177,'Summary&amp;Assumptions'!$G$32))*$B177+AND(EP$56&lt;'Summary&amp;Assumptions'!$J$31,EP$47&gt;=$FO177,EP$47&lt;=$FP177)*(('Summary&amp;Assumptions'!$H$25*$C177)*(1+'Summary&amp;Assumptions'!$J$29)^(EP$46-1))+AND(EP$56&lt;'Summary&amp;Assumptions'!$J$31,EP$47&gt;=$FQ177,EP$47&lt;=$FR177)*(('Summary&amp;Assumptions'!$H$25*$C177)*(1+'Summary&amp;Assumptions'!$J$29)^(EP$46-1))</f>
        <v>0</v>
      </c>
      <c r="EL177" s="588">
        <f>AND(EQ$55&gt;0,SUM($E177:EK177)&lt;'Summary&amp;Assumptions'!$G$32*$B177,$D177&gt;='Summary&amp;Assumptions'!$D$17,EQ$47&gt;=$D177,EQ$47&lt;=EDATE($D177,'Summary&amp;Assumptions'!$G$32))*$B177+AND(EQ$56&lt;'Summary&amp;Assumptions'!$J$31,EQ$47&gt;=$FO177,EQ$47&lt;=$FP177)*(('Summary&amp;Assumptions'!$H$25*$C177)*(1+'Summary&amp;Assumptions'!$J$29)^(EQ$46-1))+AND(EQ$56&lt;'Summary&amp;Assumptions'!$J$31,EQ$47&gt;=$FQ177,EQ$47&lt;=$FR177)*(('Summary&amp;Assumptions'!$H$25*$C177)*(1+'Summary&amp;Assumptions'!$J$29)^(EQ$46-1))</f>
        <v>0</v>
      </c>
      <c r="EM177" s="588">
        <f>AND(ER$55&gt;0,SUM($E177:EL177)&lt;'Summary&amp;Assumptions'!$G$32*$B177,$D177&gt;='Summary&amp;Assumptions'!$D$17,ER$47&gt;=$D177,ER$47&lt;=EDATE($D177,'Summary&amp;Assumptions'!$G$32))*$B177+AND(ER$56&lt;'Summary&amp;Assumptions'!$J$31,ER$47&gt;=$FO177,ER$47&lt;=$FP177)*(('Summary&amp;Assumptions'!$H$25*$C177)*(1+'Summary&amp;Assumptions'!$J$29)^(ER$46-1))+AND(ER$56&lt;'Summary&amp;Assumptions'!$J$31,ER$47&gt;=$FQ177,ER$47&lt;=$FR177)*(('Summary&amp;Assumptions'!$H$25*$C177)*(1+'Summary&amp;Assumptions'!$J$29)^(ER$46-1))</f>
        <v>0</v>
      </c>
      <c r="EN177" s="588">
        <f>AND(ES$55&gt;0,SUM($E177:EM177)&lt;'Summary&amp;Assumptions'!$G$32*$B177,$D177&gt;='Summary&amp;Assumptions'!$D$17,ES$47&gt;=$D177,ES$47&lt;=EDATE($D177,'Summary&amp;Assumptions'!$G$32))*$B177+AND(ES$56&lt;'Summary&amp;Assumptions'!$J$31,ES$47&gt;=$FO177,ES$47&lt;=$FP177)*(('Summary&amp;Assumptions'!$H$25*$C177)*(1+'Summary&amp;Assumptions'!$J$29)^(ES$46-1))+AND(ES$56&lt;'Summary&amp;Assumptions'!$J$31,ES$47&gt;=$FQ177,ES$47&lt;=$FR177)*(('Summary&amp;Assumptions'!$H$25*$C177)*(1+'Summary&amp;Assumptions'!$J$29)^(ES$46-1))</f>
        <v>0</v>
      </c>
      <c r="EO177" s="588">
        <f>AND(ET$55&gt;0,SUM($E177:EN177)&lt;'Summary&amp;Assumptions'!$G$32*$B177,$D177&gt;='Summary&amp;Assumptions'!$D$17,ET$47&gt;=$D177,ET$47&lt;=EDATE($D177,'Summary&amp;Assumptions'!$G$32))*$B177+AND(ET$56&lt;'Summary&amp;Assumptions'!$J$31,ET$47&gt;=$FO177,ET$47&lt;=$FP177)*(('Summary&amp;Assumptions'!$H$25*$C177)*(1+'Summary&amp;Assumptions'!$J$29)^(ET$46-1))+AND(ET$56&lt;'Summary&amp;Assumptions'!$J$31,ET$47&gt;=$FQ177,ET$47&lt;=$FR177)*(('Summary&amp;Assumptions'!$H$25*$C177)*(1+'Summary&amp;Assumptions'!$J$29)^(ET$46-1))</f>
        <v>0</v>
      </c>
      <c r="EP177" s="588">
        <f>AND(EU$55&gt;0,SUM($E177:EO177)&lt;'Summary&amp;Assumptions'!$G$32*$B177,$D177&gt;='Summary&amp;Assumptions'!$D$17,EU$47&gt;=$D177,EU$47&lt;=EDATE($D177,'Summary&amp;Assumptions'!$G$32))*$B177+AND(EU$56&lt;'Summary&amp;Assumptions'!$J$31,EU$47&gt;=$FO177,EU$47&lt;=$FP177)*(('Summary&amp;Assumptions'!$H$25*$C177)*(1+'Summary&amp;Assumptions'!$J$29)^(EU$46-1))+AND(EU$56&lt;'Summary&amp;Assumptions'!$J$31,EU$47&gt;=$FQ177,EU$47&lt;=$FR177)*(('Summary&amp;Assumptions'!$H$25*$C177)*(1+'Summary&amp;Assumptions'!$J$29)^(EU$46-1))</f>
        <v>0</v>
      </c>
      <c r="EQ177" s="588">
        <f>AND(EV$55&gt;0,SUM($E177:EP177)&lt;'Summary&amp;Assumptions'!$G$32*$B177,$D177&gt;='Summary&amp;Assumptions'!$D$17,EV$47&gt;=$D177,EV$47&lt;=EDATE($D177,'Summary&amp;Assumptions'!$G$32))*$B177+AND(EV$56&lt;'Summary&amp;Assumptions'!$J$31,EV$47&gt;=$FO177,EV$47&lt;=$FP177)*(('Summary&amp;Assumptions'!$H$25*$C177)*(1+'Summary&amp;Assumptions'!$J$29)^(EV$46-1))+AND(EV$56&lt;'Summary&amp;Assumptions'!$J$31,EV$47&gt;=$FQ177,EV$47&lt;=$FR177)*(('Summary&amp;Assumptions'!$H$25*$C177)*(1+'Summary&amp;Assumptions'!$J$29)^(EV$46-1))</f>
        <v>0</v>
      </c>
      <c r="ER177" s="588">
        <f>AND(EW$55&gt;0,SUM($E177:EQ177)&lt;'Summary&amp;Assumptions'!$G$32*$B177,$D177&gt;='Summary&amp;Assumptions'!$D$17,EW$47&gt;=$D177,EW$47&lt;=EDATE($D177,'Summary&amp;Assumptions'!$G$32))*$B177+AND(EW$56&lt;'Summary&amp;Assumptions'!$J$31,EW$47&gt;=$FO177,EW$47&lt;=$FP177)*(('Summary&amp;Assumptions'!$H$25*$C177)*(1+'Summary&amp;Assumptions'!$J$29)^(EW$46-1))+AND(EW$56&lt;'Summary&amp;Assumptions'!$J$31,EW$47&gt;=$FQ177,EW$47&lt;=$FR177)*(('Summary&amp;Assumptions'!$H$25*$C177)*(1+'Summary&amp;Assumptions'!$J$29)^(EW$46-1))</f>
        <v>0</v>
      </c>
      <c r="ES177" s="588">
        <f>AND(EX$55&gt;0,SUM($E177:ER177)&lt;'Summary&amp;Assumptions'!$G$32*$B177,$D177&gt;='Summary&amp;Assumptions'!$D$17,EX$47&gt;=$D177,EX$47&lt;=EDATE($D177,'Summary&amp;Assumptions'!$G$32))*$B177+AND(EX$56&lt;'Summary&amp;Assumptions'!$J$31,EX$47&gt;=$FO177,EX$47&lt;=$FP177)*(('Summary&amp;Assumptions'!$H$25*$C177)*(1+'Summary&amp;Assumptions'!$J$29)^(EX$46-1))+AND(EX$56&lt;'Summary&amp;Assumptions'!$J$31,EX$47&gt;=$FQ177,EX$47&lt;=$FR177)*(('Summary&amp;Assumptions'!$H$25*$C177)*(1+'Summary&amp;Assumptions'!$J$29)^(EX$46-1))</f>
        <v>0</v>
      </c>
      <c r="ET177" s="588">
        <f>AND(EY$55&gt;0,SUM($E177:ES177)&lt;'Summary&amp;Assumptions'!$G$32*$B177,$D177&gt;='Summary&amp;Assumptions'!$D$17,EY$47&gt;=$D177,EY$47&lt;=EDATE($D177,'Summary&amp;Assumptions'!$G$32))*$B177+AND(EY$56&lt;'Summary&amp;Assumptions'!$J$31,EY$47&gt;=$FO177,EY$47&lt;=$FP177)*(('Summary&amp;Assumptions'!$H$25*$C177)*(1+'Summary&amp;Assumptions'!$J$29)^(EY$46-1))+AND(EY$56&lt;'Summary&amp;Assumptions'!$J$31,EY$47&gt;=$FQ177,EY$47&lt;=$FR177)*(('Summary&amp;Assumptions'!$H$25*$C177)*(1+'Summary&amp;Assumptions'!$J$29)^(EY$46-1))</f>
        <v>0</v>
      </c>
      <c r="EU177" s="588">
        <f>AND(EZ$55&gt;0,SUM($E177:ET177)&lt;'Summary&amp;Assumptions'!$G$32*$B177,$D177&gt;='Summary&amp;Assumptions'!$D$17,EZ$47&gt;=$D177,EZ$47&lt;=EDATE($D177,'Summary&amp;Assumptions'!$G$32))*$B177+AND(EZ$56&lt;'Summary&amp;Assumptions'!$J$31,EZ$47&gt;=$FO177,EZ$47&lt;=$FP177)*(('Summary&amp;Assumptions'!$H$25*$C177)*(1+'Summary&amp;Assumptions'!$J$29)^(EZ$46-1))+AND(EZ$56&lt;'Summary&amp;Assumptions'!$J$31,EZ$47&gt;=$FQ177,EZ$47&lt;=$FR177)*(('Summary&amp;Assumptions'!$H$25*$C177)*(1+'Summary&amp;Assumptions'!$J$29)^(EZ$46-1))</f>
        <v>0</v>
      </c>
      <c r="EV177" s="588">
        <f>AND(FA$55&gt;0,SUM($E177:EU177)&lt;'Summary&amp;Assumptions'!$G$32*$B177,$D177&gt;='Summary&amp;Assumptions'!$D$17,FA$47&gt;=$D177,FA$47&lt;=EDATE($D177,'Summary&amp;Assumptions'!$G$32))*$B177+AND(FA$56&lt;'Summary&amp;Assumptions'!$J$31,FA$47&gt;=$FO177,FA$47&lt;=$FP177)*(('Summary&amp;Assumptions'!$H$25*$C177)*(1+'Summary&amp;Assumptions'!$J$29)^(FA$46-1))+AND(FA$56&lt;'Summary&amp;Assumptions'!$J$31,FA$47&gt;=$FQ177,FA$47&lt;=$FR177)*(('Summary&amp;Assumptions'!$H$25*$C177)*(1+'Summary&amp;Assumptions'!$J$29)^(FA$46-1))</f>
        <v>0</v>
      </c>
      <c r="EW177" s="588">
        <f>AND(FB$55&gt;0,SUM($E177:EV177)&lt;'Summary&amp;Assumptions'!$G$32*$B177,$D177&gt;='Summary&amp;Assumptions'!$D$17,FB$47&gt;=$D177,FB$47&lt;=EDATE($D177,'Summary&amp;Assumptions'!$G$32))*$B177+AND(FB$56&lt;'Summary&amp;Assumptions'!$J$31,FB$47&gt;=$FO177,FB$47&lt;=$FP177)*(('Summary&amp;Assumptions'!$H$25*$C177)*(1+'Summary&amp;Assumptions'!$J$29)^(FB$46-1))+AND(FB$56&lt;'Summary&amp;Assumptions'!$J$31,FB$47&gt;=$FQ177,FB$47&lt;=$FR177)*(('Summary&amp;Assumptions'!$H$25*$C177)*(1+'Summary&amp;Assumptions'!$J$29)^(FB$46-1))</f>
        <v>0</v>
      </c>
      <c r="EX177" s="588">
        <f>AND(FC$55&gt;0,SUM($E177:EW177)&lt;'Summary&amp;Assumptions'!$G$32*$B177,$D177&gt;='Summary&amp;Assumptions'!$D$17,FC$47&gt;=$D177,FC$47&lt;=EDATE($D177,'Summary&amp;Assumptions'!$G$32))*$B177+AND(FC$56&lt;'Summary&amp;Assumptions'!$J$31,FC$47&gt;=$FO177,FC$47&lt;=$FP177)*(('Summary&amp;Assumptions'!$H$25*$C177)*(1+'Summary&amp;Assumptions'!$J$29)^(FC$46-1))+AND(FC$56&lt;'Summary&amp;Assumptions'!$J$31,FC$47&gt;=$FQ177,FC$47&lt;=$FR177)*(('Summary&amp;Assumptions'!$H$25*$C177)*(1+'Summary&amp;Assumptions'!$J$29)^(FC$46-1))</f>
        <v>0</v>
      </c>
      <c r="EY177" s="588">
        <f>AND(FD$55&gt;0,SUM($E177:EX177)&lt;'Summary&amp;Assumptions'!$G$32*$B177,$D177&gt;='Summary&amp;Assumptions'!$D$17,FD$47&gt;=$D177,FD$47&lt;=EDATE($D177,'Summary&amp;Assumptions'!$G$32))*$B177+AND(FD$56&lt;'Summary&amp;Assumptions'!$J$31,FD$47&gt;=$FO177,FD$47&lt;=$FP177)*(('Summary&amp;Assumptions'!$H$25*$C177)*(1+'Summary&amp;Assumptions'!$J$29)^(FD$46-1))+AND(FD$56&lt;'Summary&amp;Assumptions'!$J$31,FD$47&gt;=$FQ177,FD$47&lt;=$FR177)*(('Summary&amp;Assumptions'!$H$25*$C177)*(1+'Summary&amp;Assumptions'!$J$29)^(FD$46-1))</f>
        <v>0</v>
      </c>
      <c r="EZ177" s="588">
        <f>AND(FE$55&gt;0,SUM($E177:EY177)&lt;'Summary&amp;Assumptions'!$G$32*$B177,$D177&gt;='Summary&amp;Assumptions'!$D$17,FE$47&gt;=$D177,FE$47&lt;=EDATE($D177,'Summary&amp;Assumptions'!$G$32))*$B177+AND(FE$56&lt;'Summary&amp;Assumptions'!$J$31,FE$47&gt;=$FO177,FE$47&lt;=$FP177)*(('Summary&amp;Assumptions'!$H$25*$C177)*(1+'Summary&amp;Assumptions'!$J$29)^(FE$46-1))+AND(FE$56&lt;'Summary&amp;Assumptions'!$J$31,FE$47&gt;=$FQ177,FE$47&lt;=$FR177)*(('Summary&amp;Assumptions'!$H$25*$C177)*(1+'Summary&amp;Assumptions'!$J$29)^(FE$46-1))</f>
        <v>0</v>
      </c>
      <c r="FA177" s="588">
        <f>AND(FF$55&gt;0,SUM($E177:EZ177)&lt;'Summary&amp;Assumptions'!$G$32*$B177,$D177&gt;='Summary&amp;Assumptions'!$D$17,FF$47&gt;=$D177,FF$47&lt;=EDATE($D177,'Summary&amp;Assumptions'!$G$32))*$B177+AND(FF$56&lt;'Summary&amp;Assumptions'!$J$31,FF$47&gt;=$FO177,FF$47&lt;=$FP177)*(('Summary&amp;Assumptions'!$H$25*$C177)*(1+'Summary&amp;Assumptions'!$J$29)^(FF$46-1))+AND(FF$56&lt;'Summary&amp;Assumptions'!$J$31,FF$47&gt;=$FQ177,FF$47&lt;=$FR177)*(('Summary&amp;Assumptions'!$H$25*$C177)*(1+'Summary&amp;Assumptions'!$J$29)^(FF$46-1))</f>
        <v>0</v>
      </c>
      <c r="FB177" s="588">
        <f>AND(FG$55&gt;0,SUM($E177:FA177)&lt;'Summary&amp;Assumptions'!$G$32*$B177,$D177&gt;='Summary&amp;Assumptions'!$D$17,FG$47&gt;=$D177,FG$47&lt;=EDATE($D177,'Summary&amp;Assumptions'!$G$32))*$B177+AND(FG$56&lt;'Summary&amp;Assumptions'!$J$31,FG$47&gt;=$FO177,FG$47&lt;=$FP177)*(('Summary&amp;Assumptions'!$H$25*$C177)*(1+'Summary&amp;Assumptions'!$J$29)^(FG$46-1))+AND(FG$56&lt;'Summary&amp;Assumptions'!$J$31,FG$47&gt;=$FQ177,FG$47&lt;=$FR177)*(('Summary&amp;Assumptions'!$H$25*$C177)*(1+'Summary&amp;Assumptions'!$J$29)^(FG$46-1))</f>
        <v>0</v>
      </c>
      <c r="FC177" s="588">
        <f>AND(FH$55&gt;0,SUM($E177:FB177)&lt;'Summary&amp;Assumptions'!$G$32*$B177,$D177&gt;='Summary&amp;Assumptions'!$D$17,FH$47&gt;=$D177,FH$47&lt;=EDATE($D177,'Summary&amp;Assumptions'!$G$32))*$B177+AND(FH$56&lt;'Summary&amp;Assumptions'!$J$31,FH$47&gt;=$FO177,FH$47&lt;=$FP177)*(('Summary&amp;Assumptions'!$H$25*$C177)*(1+'Summary&amp;Assumptions'!$J$29)^(FH$46-1))+AND(FH$56&lt;'Summary&amp;Assumptions'!$J$31,FH$47&gt;=$FQ177,FH$47&lt;=$FR177)*(('Summary&amp;Assumptions'!$H$25*$C177)*(1+'Summary&amp;Assumptions'!$J$29)^(FH$46-1))</f>
        <v>0</v>
      </c>
      <c r="FD177" s="588">
        <f>AND(FI$55&gt;0,SUM($E177:FC177)&lt;'Summary&amp;Assumptions'!$G$32*$B177,$D177&gt;='Summary&amp;Assumptions'!$D$17,FI$47&gt;=$D177,FI$47&lt;=EDATE($D177,'Summary&amp;Assumptions'!$G$32))*$B177+AND(FI$56&lt;'Summary&amp;Assumptions'!$J$31,FI$47&gt;=$FO177,FI$47&lt;=$FP177)*(('Summary&amp;Assumptions'!$H$25*$C177)*(1+'Summary&amp;Assumptions'!$J$29)^(FI$46-1))+AND(FI$56&lt;'Summary&amp;Assumptions'!$J$31,FI$47&gt;=$FQ177,FI$47&lt;=$FR177)*(('Summary&amp;Assumptions'!$H$25*$C177)*(1+'Summary&amp;Assumptions'!$J$29)^(FI$46-1))</f>
        <v>0</v>
      </c>
      <c r="FE177" s="588">
        <f>AND(FJ$55&gt;0,SUM($E177:FD177)&lt;'Summary&amp;Assumptions'!$G$32*$B177,$D177&gt;='Summary&amp;Assumptions'!$D$17,FJ$47&gt;=$D177,FJ$47&lt;=EDATE($D177,'Summary&amp;Assumptions'!$G$32))*$B177+AND(FJ$56&lt;'Summary&amp;Assumptions'!$J$31,FJ$47&gt;=$FO177,FJ$47&lt;=$FP177)*(('Summary&amp;Assumptions'!$H$25*$C177)*(1+'Summary&amp;Assumptions'!$J$29)^(FJ$46-1))+AND(FJ$56&lt;'Summary&amp;Assumptions'!$J$31,FJ$47&gt;=$FQ177,FJ$47&lt;=$FR177)*(('Summary&amp;Assumptions'!$H$25*$C177)*(1+'Summary&amp;Assumptions'!$J$29)^(FJ$46-1))</f>
        <v>0</v>
      </c>
      <c r="FF177" s="588">
        <f>AND(FK$55&gt;0,SUM($E177:FE177)&lt;'Summary&amp;Assumptions'!$G$32*$B177,$D177&gt;='Summary&amp;Assumptions'!$D$17,FK$47&gt;=$D177,FK$47&lt;=EDATE($D177,'Summary&amp;Assumptions'!$G$32))*$B177+AND(FK$56&lt;'Summary&amp;Assumptions'!$J$31,FK$47&gt;=$FO177,FK$47&lt;=$FP177)*(('Summary&amp;Assumptions'!$H$25*$C177)*(1+'Summary&amp;Assumptions'!$J$29)^(FK$46-1))+AND(FK$56&lt;'Summary&amp;Assumptions'!$J$31,FK$47&gt;=$FQ177,FK$47&lt;=$FR177)*(('Summary&amp;Assumptions'!$H$25*$C177)*(1+'Summary&amp;Assumptions'!$J$29)^(FK$46-1))</f>
        <v>0</v>
      </c>
      <c r="FG177" s="588">
        <f>AND(FL$55&gt;0,SUM($E177:FF177)&lt;'Summary&amp;Assumptions'!$G$32*$B177,$D177&gt;='Summary&amp;Assumptions'!$D$17,FL$47&gt;=$D177,FL$47&lt;=EDATE($D177,'Summary&amp;Assumptions'!$G$32))*$B177+AND(FL$56&lt;'Summary&amp;Assumptions'!$J$31,FL$47&gt;=$FO177,FL$47&lt;=$FP177)*(('Summary&amp;Assumptions'!$H$25*$C177)*(1+'Summary&amp;Assumptions'!$J$29)^(FL$46-1))+AND(FL$56&lt;'Summary&amp;Assumptions'!$J$31,FL$47&gt;=$FQ177,FL$47&lt;=$FR177)*(('Summary&amp;Assumptions'!$H$25*$C177)*(1+'Summary&amp;Assumptions'!$J$29)^(FL$46-1))</f>
        <v>0</v>
      </c>
      <c r="FH177" s="588">
        <f>AND(FM$55&gt;0,SUM($E177:FG177)&lt;'Summary&amp;Assumptions'!$G$32*$B177,$D177&gt;='Summary&amp;Assumptions'!$D$17,FM$47&gt;=$D177,FM$47&lt;=EDATE($D177,'Summary&amp;Assumptions'!$G$32))*$B177+AND(FM$56&lt;'Summary&amp;Assumptions'!$J$31,FM$47&gt;=$FO177,FM$47&lt;=$FP177)*(('Summary&amp;Assumptions'!$H$25*$C177)*(1+'Summary&amp;Assumptions'!$J$29)^(FM$46-1))+AND(FM$56&lt;'Summary&amp;Assumptions'!$J$31,FM$47&gt;=$FQ177,FM$47&lt;=$FR177)*(('Summary&amp;Assumptions'!$H$25*$C177)*(1+'Summary&amp;Assumptions'!$J$29)^(FM$46-1))</f>
        <v>0</v>
      </c>
      <c r="FI177" s="588">
        <f>AND(FN$55&gt;0,SUM($E177:FH177)&lt;'Summary&amp;Assumptions'!$G$32*$B177,$D177&gt;='Summary&amp;Assumptions'!$D$17,FN$47&gt;=$D177,FN$47&lt;=EDATE($D177,'Summary&amp;Assumptions'!$G$32))*$B177+AND(FN$56&lt;'Summary&amp;Assumptions'!$J$31,FN$47&gt;=$FO177,FN$47&lt;=$FP177)*(('Summary&amp;Assumptions'!$H$25*$C177)*(1+'Summary&amp;Assumptions'!$J$29)^(FN$46-1))+AND(FN$56&lt;'Summary&amp;Assumptions'!$J$31,FN$47&gt;=$FQ177,FN$47&lt;=$FR177)*(('Summary&amp;Assumptions'!$H$25*$C177)*(1+'Summary&amp;Assumptions'!$J$29)^(FN$46-1))</f>
        <v>0</v>
      </c>
      <c r="FJ177" s="588">
        <f>AND(FO$55&gt;0,SUM($E177:FI177)&lt;'Summary&amp;Assumptions'!$G$32*$B177,$D177&gt;='Summary&amp;Assumptions'!$D$17,FO$47&gt;=$D177,FO$47&lt;=EDATE($D177,'Summary&amp;Assumptions'!$G$32))*$B177+AND(FO$56&lt;'Summary&amp;Assumptions'!$J$31,FO$47&gt;=$FO177,FO$47&lt;=$FP177)*(('Summary&amp;Assumptions'!$H$25*$C177)*(1+'Summary&amp;Assumptions'!$J$29)^(FO$46-1))+AND(FO$56&lt;'Summary&amp;Assumptions'!$J$31,FO$47&gt;=$FQ177,FO$47&lt;=$FR177)*(('Summary&amp;Assumptions'!$H$25*$C177)*(1+'Summary&amp;Assumptions'!$J$29)^(FO$46-1))</f>
        <v>0</v>
      </c>
      <c r="FK177" s="588">
        <f>AND(FP$55&gt;0,SUM($E177:FJ177)&lt;'Summary&amp;Assumptions'!$G$32*$B177,$D177&gt;='Summary&amp;Assumptions'!$D$17,FP$47&gt;=$D177,FP$47&lt;=EDATE($D177,'Summary&amp;Assumptions'!$G$32))*$B177+AND(FP$56&lt;'Summary&amp;Assumptions'!$J$31,FP$47&gt;=$FO177,FP$47&lt;=$FP177)*(('Summary&amp;Assumptions'!$H$25*$C177)*(1+'Summary&amp;Assumptions'!$J$29)^(FP$46-1))+AND(FP$56&lt;'Summary&amp;Assumptions'!$J$31,FP$47&gt;=$FQ177,FP$47&lt;=$FR177)*(('Summary&amp;Assumptions'!$H$25*$C177)*(1+'Summary&amp;Assumptions'!$J$29)^(FP$46-1))</f>
        <v>0</v>
      </c>
      <c r="FL177" s="588">
        <f>AND(FQ$55&gt;0,SUM($E177:FK177)&lt;'Summary&amp;Assumptions'!$G$32*$B177,$D177&gt;='Summary&amp;Assumptions'!$D$17,FQ$47&gt;=$D177,FQ$47&lt;=EDATE($D177,'Summary&amp;Assumptions'!$G$32))*$B177+AND(FQ$56&lt;'Summary&amp;Assumptions'!$J$31,FQ$47&gt;=$FO177,FQ$47&lt;=$FP177)*(('Summary&amp;Assumptions'!$H$25*$C177)*(1+'Summary&amp;Assumptions'!$J$29)^(FQ$46-1))+AND(FQ$56&lt;'Summary&amp;Assumptions'!$J$31,FQ$47&gt;=$FQ177,FQ$47&lt;=$FR177)*(('Summary&amp;Assumptions'!$H$25*$C177)*(1+'Summary&amp;Assumptions'!$J$29)^(FQ$46-1))</f>
        <v>0</v>
      </c>
      <c r="FO177" s="576">
        <f>EDATE(D177,'Summary&amp;Assumptions'!$G$34)</f>
        <v>46174</v>
      </c>
      <c r="FP177" s="576">
        <f>EDATE(FO177,'Summary&amp;Assumptions'!$G$33-1)</f>
        <v>46204</v>
      </c>
      <c r="FQ177" s="576">
        <f>EDATE(FO177,'Summary&amp;Assumptions'!$G$34)</f>
        <v>46539</v>
      </c>
      <c r="FR177" s="576">
        <f>EDATE(FQ177,'Summary&amp;Assumptions'!$G$33-1)</f>
        <v>46569</v>
      </c>
    </row>
    <row r="178" spans="2:174" hidden="1" x14ac:dyDescent="0.2">
      <c r="B178" s="588">
        <v>44599.999999999993</v>
      </c>
      <c r="C178" s="193">
        <v>20</v>
      </c>
      <c r="D178" s="589">
        <v>45839</v>
      </c>
      <c r="F178" s="588">
        <f>AND(K$55&gt;0,SUM($E178:E178)&lt;'Summary&amp;Assumptions'!$G$32*$B178,$D178&gt;='Summary&amp;Assumptions'!$D$17,K$47&gt;=$D178,K$47&lt;=EDATE($D178,'Summary&amp;Assumptions'!$G$32))*$B178+AND(K$56&lt;'Summary&amp;Assumptions'!$J$31,K$47&gt;=$FO178,K$47&lt;=$FP178)*(('Summary&amp;Assumptions'!$H$25*$C178)*(1+'Summary&amp;Assumptions'!$J$29)^(K$46-1))+AND(K$56&lt;'Summary&amp;Assumptions'!$J$31,K$47&gt;=$FQ178,K$47&lt;=$FR178)*(('Summary&amp;Assumptions'!$H$25*$C178)*(1+'Summary&amp;Assumptions'!$J$29)^(K$46-1))</f>
        <v>0</v>
      </c>
      <c r="G178" s="588">
        <f>AND(L$55&gt;0,SUM($E178:F178)&lt;'Summary&amp;Assumptions'!$G$32*$B178,$D178&gt;='Summary&amp;Assumptions'!$D$17,L$47&gt;=$D178,L$47&lt;=EDATE($D178,'Summary&amp;Assumptions'!$G$32))*$B178+AND(L$56&lt;'Summary&amp;Assumptions'!$J$31,L$47&gt;=$FO178,L$47&lt;=$FP178)*(('Summary&amp;Assumptions'!$H$25*$C178)*(1+'Summary&amp;Assumptions'!$J$29)^(L$46-1))+AND(L$56&lt;'Summary&amp;Assumptions'!$J$31,L$47&gt;=$FQ178,L$47&lt;=$FR178)*(('Summary&amp;Assumptions'!$H$25*$C178)*(1+'Summary&amp;Assumptions'!$J$29)^(L$46-1))</f>
        <v>0</v>
      </c>
      <c r="H178" s="588">
        <f>AND(M$55&gt;0,SUM($E178:G178)&lt;'Summary&amp;Assumptions'!$G$32*$B178,$D178&gt;='Summary&amp;Assumptions'!$D$17,M$47&gt;=$D178,M$47&lt;=EDATE($D178,'Summary&amp;Assumptions'!$G$32))*$B178+AND(M$56&lt;'Summary&amp;Assumptions'!$J$31,M$47&gt;=$FO178,M$47&lt;=$FP178)*(('Summary&amp;Assumptions'!$H$25*$C178)*(1+'Summary&amp;Assumptions'!$J$29)^(M$46-1))+AND(M$56&lt;'Summary&amp;Assumptions'!$J$31,M$47&gt;=$FQ178,M$47&lt;=$FR178)*(('Summary&amp;Assumptions'!$H$25*$C178)*(1+'Summary&amp;Assumptions'!$J$29)^(M$46-1))</f>
        <v>0</v>
      </c>
      <c r="I178" s="588">
        <f>AND(N$55&gt;0,SUM($E178:H178)&lt;'Summary&amp;Assumptions'!$G$32*$B178,$D178&gt;='Summary&amp;Assumptions'!$D$17,N$47&gt;=$D178,N$47&lt;=EDATE($D178,'Summary&amp;Assumptions'!$G$32))*$B178+AND(N$56&lt;'Summary&amp;Assumptions'!$J$31,N$47&gt;=$FO178,N$47&lt;=$FP178)*(('Summary&amp;Assumptions'!$H$25*$C178)*(1+'Summary&amp;Assumptions'!$J$29)^(N$46-1))+AND(N$56&lt;'Summary&amp;Assumptions'!$J$31,N$47&gt;=$FQ178,N$47&lt;=$FR178)*(('Summary&amp;Assumptions'!$H$25*$C178)*(1+'Summary&amp;Assumptions'!$J$29)^(N$46-1))</f>
        <v>0</v>
      </c>
      <c r="J178" s="588">
        <f>AND(O$55&gt;0,SUM($E178:I178)&lt;'Summary&amp;Assumptions'!$G$32*$B178,$D178&gt;='Summary&amp;Assumptions'!$D$17,O$47&gt;=$D178,O$47&lt;=EDATE($D178,'Summary&amp;Assumptions'!$G$32))*$B178+AND(O$56&lt;'Summary&amp;Assumptions'!$J$31,O$47&gt;=$FO178,O$47&lt;=$FP178)*(('Summary&amp;Assumptions'!$H$25*$C178)*(1+'Summary&amp;Assumptions'!$J$29)^(O$46-1))+AND(O$56&lt;'Summary&amp;Assumptions'!$J$31,O$47&gt;=$FQ178,O$47&lt;=$FR178)*(('Summary&amp;Assumptions'!$H$25*$C178)*(1+'Summary&amp;Assumptions'!$J$29)^(O$46-1))</f>
        <v>0</v>
      </c>
      <c r="K178" s="588">
        <f>AND(P$55&gt;0,SUM($E178:J178)&lt;'Summary&amp;Assumptions'!$G$32*$B178,$D178&gt;='Summary&amp;Assumptions'!$D$17,P$47&gt;=$D178,P$47&lt;=EDATE($D178,'Summary&amp;Assumptions'!$G$32))*$B178+AND(P$56&lt;'Summary&amp;Assumptions'!$J$31,P$47&gt;=$FO178,P$47&lt;=$FP178)*(('Summary&amp;Assumptions'!$H$25*$C178)*(1+'Summary&amp;Assumptions'!$J$29)^(P$46-1))+AND(P$56&lt;'Summary&amp;Assumptions'!$J$31,P$47&gt;=$FQ178,P$47&lt;=$FR178)*(('Summary&amp;Assumptions'!$H$25*$C178)*(1+'Summary&amp;Assumptions'!$J$29)^(P$46-1))</f>
        <v>0</v>
      </c>
      <c r="L178" s="588">
        <f>AND(Q$55&gt;0,SUM($E178:K178)&lt;'Summary&amp;Assumptions'!$G$32*$B178,$D178&gt;='Summary&amp;Assumptions'!$D$17,Q$47&gt;=$D178,Q$47&lt;=EDATE($D178,'Summary&amp;Assumptions'!$G$32))*$B178+AND(Q$56&lt;'Summary&amp;Assumptions'!$J$31,Q$47&gt;=$FO178,Q$47&lt;=$FP178)*(('Summary&amp;Assumptions'!$H$25*$C178)*(1+'Summary&amp;Assumptions'!$J$29)^(Q$46-1))+AND(Q$56&lt;'Summary&amp;Assumptions'!$J$31,Q$47&gt;=$FQ178,Q$47&lt;=$FR178)*(('Summary&amp;Assumptions'!$H$25*$C178)*(1+'Summary&amp;Assumptions'!$J$29)^(Q$46-1))</f>
        <v>0</v>
      </c>
      <c r="M178" s="588">
        <f>AND(R$55&gt;0,SUM($E178:L178)&lt;'Summary&amp;Assumptions'!$G$32*$B178,$D178&gt;='Summary&amp;Assumptions'!$D$17,R$47&gt;=$D178,R$47&lt;=EDATE($D178,'Summary&amp;Assumptions'!$G$32))*$B178+AND(R$56&lt;'Summary&amp;Assumptions'!$J$31,R$47&gt;=$FO178,R$47&lt;=$FP178)*(('Summary&amp;Assumptions'!$H$25*$C178)*(1+'Summary&amp;Assumptions'!$J$29)^(R$46-1))+AND(R$56&lt;'Summary&amp;Assumptions'!$J$31,R$47&gt;=$FQ178,R$47&lt;=$FR178)*(('Summary&amp;Assumptions'!$H$25*$C178)*(1+'Summary&amp;Assumptions'!$J$29)^(R$46-1))</f>
        <v>0</v>
      </c>
      <c r="N178" s="588">
        <f>AND(S$55&gt;0,SUM($E178:M178)&lt;'Summary&amp;Assumptions'!$G$32*$B178,$D178&gt;='Summary&amp;Assumptions'!$D$17,S$47&gt;=$D178,S$47&lt;=EDATE($D178,'Summary&amp;Assumptions'!$G$32))*$B178+AND(S$56&lt;'Summary&amp;Assumptions'!$J$31,S$47&gt;=$FO178,S$47&lt;=$FP178)*(('Summary&amp;Assumptions'!$H$25*$C178)*(1+'Summary&amp;Assumptions'!$J$29)^(S$46-1))+AND(S$56&lt;'Summary&amp;Assumptions'!$J$31,S$47&gt;=$FQ178,S$47&lt;=$FR178)*(('Summary&amp;Assumptions'!$H$25*$C178)*(1+'Summary&amp;Assumptions'!$J$29)^(S$46-1))</f>
        <v>0</v>
      </c>
      <c r="O178" s="588">
        <f>AND(T$55&gt;0,SUM($E178:N178)&lt;'Summary&amp;Assumptions'!$G$32*$B178,$D178&gt;='Summary&amp;Assumptions'!$D$17,T$47&gt;=$D178,T$47&lt;=EDATE($D178,'Summary&amp;Assumptions'!$G$32))*$B178+AND(T$56&lt;'Summary&amp;Assumptions'!$J$31,T$47&gt;=$FO178,T$47&lt;=$FP178)*(('Summary&amp;Assumptions'!$H$25*$C178)*(1+'Summary&amp;Assumptions'!$J$29)^(T$46-1))+AND(T$56&lt;'Summary&amp;Assumptions'!$J$31,T$47&gt;=$FQ178,T$47&lt;=$FR178)*(('Summary&amp;Assumptions'!$H$25*$C178)*(1+'Summary&amp;Assumptions'!$J$29)^(T$46-1))</f>
        <v>0</v>
      </c>
      <c r="P178" s="588">
        <f>AND(U$55&gt;0,SUM($E178:O178)&lt;'Summary&amp;Assumptions'!$G$32*$B178,$D178&gt;='Summary&amp;Assumptions'!$D$17,U$47&gt;=$D178,U$47&lt;=EDATE($D178,'Summary&amp;Assumptions'!$G$32))*$B178+AND(U$56&lt;'Summary&amp;Assumptions'!$J$31,U$47&gt;=$FO178,U$47&lt;=$FP178)*(('Summary&amp;Assumptions'!$H$25*$C178)*(1+'Summary&amp;Assumptions'!$J$29)^(U$46-1))+AND(U$56&lt;'Summary&amp;Assumptions'!$J$31,U$47&gt;=$FQ178,U$47&lt;=$FR178)*(('Summary&amp;Assumptions'!$H$25*$C178)*(1+'Summary&amp;Assumptions'!$J$29)^(U$46-1))</f>
        <v>0</v>
      </c>
      <c r="Q178" s="588">
        <f>AND(V$55&gt;0,SUM($E178:P178)&lt;'Summary&amp;Assumptions'!$G$32*$B178,$D178&gt;='Summary&amp;Assumptions'!$D$17,V$47&gt;=$D178,V$47&lt;=EDATE($D178,'Summary&amp;Assumptions'!$G$32))*$B178+AND(V$56&lt;'Summary&amp;Assumptions'!$J$31,V$47&gt;=$FO178,V$47&lt;=$FP178)*(('Summary&amp;Assumptions'!$H$25*$C178)*(1+'Summary&amp;Assumptions'!$J$29)^(V$46-1))+AND(V$56&lt;'Summary&amp;Assumptions'!$J$31,V$47&gt;=$FQ178,V$47&lt;=$FR178)*(('Summary&amp;Assumptions'!$H$25*$C178)*(1+'Summary&amp;Assumptions'!$J$29)^(V$46-1))</f>
        <v>0</v>
      </c>
      <c r="R178" s="588">
        <f>AND(W$55&gt;0,SUM($E178:Q178)&lt;'Summary&amp;Assumptions'!$G$32*$B178,$D178&gt;='Summary&amp;Assumptions'!$D$17,W$47&gt;=$D178,W$47&lt;=EDATE($D178,'Summary&amp;Assumptions'!$G$32))*$B178+AND(W$56&lt;'Summary&amp;Assumptions'!$J$31,W$47&gt;=$FO178,W$47&lt;=$FP178)*(('Summary&amp;Assumptions'!$H$25*$C178)*(1+'Summary&amp;Assumptions'!$J$29)^(W$46-1))+AND(W$56&lt;'Summary&amp;Assumptions'!$J$31,W$47&gt;=$FQ178,W$47&lt;=$FR178)*(('Summary&amp;Assumptions'!$H$25*$C178)*(1+'Summary&amp;Assumptions'!$J$29)^(W$46-1))</f>
        <v>0</v>
      </c>
      <c r="S178" s="588">
        <f>AND(X$55&gt;0,SUM($E178:R178)&lt;'Summary&amp;Assumptions'!$G$32*$B178,$D178&gt;='Summary&amp;Assumptions'!$D$17,X$47&gt;=$D178,X$47&lt;=EDATE($D178,'Summary&amp;Assumptions'!$G$32))*$B178+AND(X$56&lt;'Summary&amp;Assumptions'!$J$31,X$47&gt;=$FO178,X$47&lt;=$FP178)*(('Summary&amp;Assumptions'!$H$25*$C178)*(1+'Summary&amp;Assumptions'!$J$29)^(X$46-1))+AND(X$56&lt;'Summary&amp;Assumptions'!$J$31,X$47&gt;=$FQ178,X$47&lt;=$FR178)*(('Summary&amp;Assumptions'!$H$25*$C178)*(1+'Summary&amp;Assumptions'!$J$29)^(X$46-1))</f>
        <v>0</v>
      </c>
      <c r="T178" s="588">
        <f>AND(Y$55&gt;0,SUM($E178:S178)&lt;'Summary&amp;Assumptions'!$G$32*$B178,$D178&gt;='Summary&amp;Assumptions'!$D$17,Y$47&gt;=$D178,Y$47&lt;=EDATE($D178,'Summary&amp;Assumptions'!$G$32))*$B178+AND(Y$56&lt;'Summary&amp;Assumptions'!$J$31,Y$47&gt;=$FO178,Y$47&lt;=$FP178)*(('Summary&amp;Assumptions'!$H$25*$C178)*(1+'Summary&amp;Assumptions'!$J$29)^(Y$46-1))+AND(Y$56&lt;'Summary&amp;Assumptions'!$J$31,Y$47&gt;=$FQ178,Y$47&lt;=$FR178)*(('Summary&amp;Assumptions'!$H$25*$C178)*(1+'Summary&amp;Assumptions'!$J$29)^(Y$46-1))</f>
        <v>0</v>
      </c>
      <c r="U178" s="588">
        <f>AND(Z$55&gt;0,SUM($E178:T178)&lt;'Summary&amp;Assumptions'!$G$32*$B178,$D178&gt;='Summary&amp;Assumptions'!$D$17,Z$47&gt;=$D178,Z$47&lt;=EDATE($D178,'Summary&amp;Assumptions'!$G$32))*$B178+AND(Z$56&lt;'Summary&amp;Assumptions'!$J$31,Z$47&gt;=$FO178,Z$47&lt;=$FP178)*(('Summary&amp;Assumptions'!$H$25*$C178)*(1+'Summary&amp;Assumptions'!$J$29)^(Z$46-1))+AND(Z$56&lt;'Summary&amp;Assumptions'!$J$31,Z$47&gt;=$FQ178,Z$47&lt;=$FR178)*(('Summary&amp;Assumptions'!$H$25*$C178)*(1+'Summary&amp;Assumptions'!$J$29)^(Z$46-1))</f>
        <v>44599.999999999993</v>
      </c>
      <c r="V178" s="588">
        <f>AND(AA$55&gt;0,SUM($E178:U178)&lt;'Summary&amp;Assumptions'!$G$32*$B178,$D178&gt;='Summary&amp;Assumptions'!$D$17,AA$47&gt;=$D178,AA$47&lt;=EDATE($D178,'Summary&amp;Assumptions'!$G$32))*$B178+AND(AA$56&lt;'Summary&amp;Assumptions'!$J$31,AA$47&gt;=$FO178,AA$47&lt;=$FP178)*(('Summary&amp;Assumptions'!$H$25*$C178)*(1+'Summary&amp;Assumptions'!$J$29)^(AA$46-1))+AND(AA$56&lt;'Summary&amp;Assumptions'!$J$31,AA$47&gt;=$FQ178,AA$47&lt;=$FR178)*(('Summary&amp;Assumptions'!$H$25*$C178)*(1+'Summary&amp;Assumptions'!$J$29)^(AA$46-1))</f>
        <v>44599.999999999993</v>
      </c>
      <c r="W178" s="588">
        <f>AND(AB$55&gt;0,SUM($E178:V178)&lt;'Summary&amp;Assumptions'!$G$32*$B178,$D178&gt;='Summary&amp;Assumptions'!$D$17,AB$47&gt;=$D178,AB$47&lt;=EDATE($D178,'Summary&amp;Assumptions'!$G$32))*$B178+AND(AB$56&lt;'Summary&amp;Assumptions'!$J$31,AB$47&gt;=$FO178,AB$47&lt;=$FP178)*(('Summary&amp;Assumptions'!$H$25*$C178)*(1+'Summary&amp;Assumptions'!$J$29)^(AB$46-1))+AND(AB$56&lt;'Summary&amp;Assumptions'!$J$31,AB$47&gt;=$FQ178,AB$47&lt;=$FR178)*(('Summary&amp;Assumptions'!$H$25*$C178)*(1+'Summary&amp;Assumptions'!$J$29)^(AB$46-1))</f>
        <v>0</v>
      </c>
      <c r="X178" s="588">
        <f>AND(AC$55&gt;0,SUM($E178:W178)&lt;'Summary&amp;Assumptions'!$G$32*$B178,$D178&gt;='Summary&amp;Assumptions'!$D$17,AC$47&gt;=$D178,AC$47&lt;=EDATE($D178,'Summary&amp;Assumptions'!$G$32))*$B178+AND(AC$56&lt;'Summary&amp;Assumptions'!$J$31,AC$47&gt;=$FO178,AC$47&lt;=$FP178)*(('Summary&amp;Assumptions'!$H$25*$C178)*(1+'Summary&amp;Assumptions'!$J$29)^(AC$46-1))+AND(AC$56&lt;'Summary&amp;Assumptions'!$J$31,AC$47&gt;=$FQ178,AC$47&lt;=$FR178)*(('Summary&amp;Assumptions'!$H$25*$C178)*(1+'Summary&amp;Assumptions'!$J$29)^(AC$46-1))</f>
        <v>0</v>
      </c>
      <c r="Y178" s="588">
        <f>AND(AD$55&gt;0,SUM($E178:X178)&lt;'Summary&amp;Assumptions'!$G$32*$B178,$D178&gt;='Summary&amp;Assumptions'!$D$17,AD$47&gt;=$D178,AD$47&lt;=EDATE($D178,'Summary&amp;Assumptions'!$G$32))*$B178+AND(AD$56&lt;'Summary&amp;Assumptions'!$J$31,AD$47&gt;=$FO178,AD$47&lt;=$FP178)*(('Summary&amp;Assumptions'!$H$25*$C178)*(1+'Summary&amp;Assumptions'!$J$29)^(AD$46-1))+AND(AD$56&lt;'Summary&amp;Assumptions'!$J$31,AD$47&gt;=$FQ178,AD$47&lt;=$FR178)*(('Summary&amp;Assumptions'!$H$25*$C178)*(1+'Summary&amp;Assumptions'!$J$29)^(AD$46-1))</f>
        <v>0</v>
      </c>
      <c r="Z178" s="588">
        <f>AND(AE$55&gt;0,SUM($E178:Y178)&lt;'Summary&amp;Assumptions'!$G$32*$B178,$D178&gt;='Summary&amp;Assumptions'!$D$17,AE$47&gt;=$D178,AE$47&lt;=EDATE($D178,'Summary&amp;Assumptions'!$G$32))*$B178+AND(AE$56&lt;'Summary&amp;Assumptions'!$J$31,AE$47&gt;=$FO178,AE$47&lt;=$FP178)*(('Summary&amp;Assumptions'!$H$25*$C178)*(1+'Summary&amp;Assumptions'!$J$29)^(AE$46-1))+AND(AE$56&lt;'Summary&amp;Assumptions'!$J$31,AE$47&gt;=$FQ178,AE$47&lt;=$FR178)*(('Summary&amp;Assumptions'!$H$25*$C178)*(1+'Summary&amp;Assumptions'!$J$29)^(AE$46-1))</f>
        <v>0</v>
      </c>
      <c r="AA178" s="588">
        <f>AND(AF$55&gt;0,SUM($E178:Z178)&lt;'Summary&amp;Assumptions'!$G$32*$B178,$D178&gt;='Summary&amp;Assumptions'!$D$17,AF$47&gt;=$D178,AF$47&lt;=EDATE($D178,'Summary&amp;Assumptions'!$G$32))*$B178+AND(AF$56&lt;'Summary&amp;Assumptions'!$J$31,AF$47&gt;=$FO178,AF$47&lt;=$FP178)*(('Summary&amp;Assumptions'!$H$25*$C178)*(1+'Summary&amp;Assumptions'!$J$29)^(AF$46-1))+AND(AF$56&lt;'Summary&amp;Assumptions'!$J$31,AF$47&gt;=$FQ178,AF$47&lt;=$FR178)*(('Summary&amp;Assumptions'!$H$25*$C178)*(1+'Summary&amp;Assumptions'!$J$29)^(AF$46-1))</f>
        <v>0</v>
      </c>
      <c r="AB178" s="588">
        <f>AND(AG$55&gt;0,SUM($E178:AA178)&lt;'Summary&amp;Assumptions'!$G$32*$B178,$D178&gt;='Summary&amp;Assumptions'!$D$17,AG$47&gt;=$D178,AG$47&lt;=EDATE($D178,'Summary&amp;Assumptions'!$G$32))*$B178+AND(AG$56&lt;'Summary&amp;Assumptions'!$J$31,AG$47&gt;=$FO178,AG$47&lt;=$FP178)*(('Summary&amp;Assumptions'!$H$25*$C178)*(1+'Summary&amp;Assumptions'!$J$29)^(AG$46-1))+AND(AG$56&lt;'Summary&amp;Assumptions'!$J$31,AG$47&gt;=$FQ178,AG$47&lt;=$FR178)*(('Summary&amp;Assumptions'!$H$25*$C178)*(1+'Summary&amp;Assumptions'!$J$29)^(AG$46-1))</f>
        <v>0</v>
      </c>
      <c r="AC178" s="588">
        <f>AND(AH$55&gt;0,SUM($E178:AB178)&lt;'Summary&amp;Assumptions'!$G$32*$B178,$D178&gt;='Summary&amp;Assumptions'!$D$17,AH$47&gt;=$D178,AH$47&lt;=EDATE($D178,'Summary&amp;Assumptions'!$G$32))*$B178+AND(AH$56&lt;'Summary&amp;Assumptions'!$J$31,AH$47&gt;=$FO178,AH$47&lt;=$FP178)*(('Summary&amp;Assumptions'!$H$25*$C178)*(1+'Summary&amp;Assumptions'!$J$29)^(AH$46-1))+AND(AH$56&lt;'Summary&amp;Assumptions'!$J$31,AH$47&gt;=$FQ178,AH$47&lt;=$FR178)*(('Summary&amp;Assumptions'!$H$25*$C178)*(1+'Summary&amp;Assumptions'!$J$29)^(AH$46-1))</f>
        <v>0</v>
      </c>
      <c r="AD178" s="588">
        <f>AND(AI$55&gt;0,SUM($E178:AC178)&lt;'Summary&amp;Assumptions'!$G$32*$B178,$D178&gt;='Summary&amp;Assumptions'!$D$17,AI$47&gt;=$D178,AI$47&lt;=EDATE($D178,'Summary&amp;Assumptions'!$G$32))*$B178+AND(AI$56&lt;'Summary&amp;Assumptions'!$J$31,AI$47&gt;=$FO178,AI$47&lt;=$FP178)*(('Summary&amp;Assumptions'!$H$25*$C178)*(1+'Summary&amp;Assumptions'!$J$29)^(AI$46-1))+AND(AI$56&lt;'Summary&amp;Assumptions'!$J$31,AI$47&gt;=$FQ178,AI$47&lt;=$FR178)*(('Summary&amp;Assumptions'!$H$25*$C178)*(1+'Summary&amp;Assumptions'!$J$29)^(AI$46-1))</f>
        <v>0</v>
      </c>
      <c r="AE178" s="588">
        <f>AND(AJ$55&gt;0,SUM($E178:AD178)&lt;'Summary&amp;Assumptions'!$G$32*$B178,$D178&gt;='Summary&amp;Assumptions'!$D$17,AJ$47&gt;=$D178,AJ$47&lt;=EDATE($D178,'Summary&amp;Assumptions'!$G$32))*$B178+AND(AJ$56&lt;'Summary&amp;Assumptions'!$J$31,AJ$47&gt;=$FO178,AJ$47&lt;=$FP178)*(('Summary&amp;Assumptions'!$H$25*$C178)*(1+'Summary&amp;Assumptions'!$J$29)^(AJ$46-1))+AND(AJ$56&lt;'Summary&amp;Assumptions'!$J$31,AJ$47&gt;=$FQ178,AJ$47&lt;=$FR178)*(('Summary&amp;Assumptions'!$H$25*$C178)*(1+'Summary&amp;Assumptions'!$J$29)^(AJ$46-1))</f>
        <v>0</v>
      </c>
      <c r="AF178" s="588">
        <f>AND(AK$55&gt;0,SUM($E178:AE178)&lt;'Summary&amp;Assumptions'!$G$32*$B178,$D178&gt;='Summary&amp;Assumptions'!$D$17,AK$47&gt;=$D178,AK$47&lt;=EDATE($D178,'Summary&amp;Assumptions'!$G$32))*$B178+AND(AK$56&lt;'Summary&amp;Assumptions'!$J$31,AK$47&gt;=$FO178,AK$47&lt;=$FP178)*(('Summary&amp;Assumptions'!$H$25*$C178)*(1+'Summary&amp;Assumptions'!$J$29)^(AK$46-1))+AND(AK$56&lt;'Summary&amp;Assumptions'!$J$31,AK$47&gt;=$FQ178,AK$47&lt;=$FR178)*(('Summary&amp;Assumptions'!$H$25*$C178)*(1+'Summary&amp;Assumptions'!$J$29)^(AK$46-1))</f>
        <v>0</v>
      </c>
      <c r="AG178" s="588">
        <f>AND(AL$55&gt;0,SUM($E178:AF178)&lt;'Summary&amp;Assumptions'!$G$32*$B178,$D178&gt;='Summary&amp;Assumptions'!$D$17,AL$47&gt;=$D178,AL$47&lt;=EDATE($D178,'Summary&amp;Assumptions'!$G$32))*$B178+AND(AL$56&lt;'Summary&amp;Assumptions'!$J$31,AL$47&gt;=$FO178,AL$47&lt;=$FP178)*(('Summary&amp;Assumptions'!$H$25*$C178)*(1+'Summary&amp;Assumptions'!$J$29)^(AL$46-1))+AND(AL$56&lt;'Summary&amp;Assumptions'!$J$31,AL$47&gt;=$FQ178,AL$47&lt;=$FR178)*(('Summary&amp;Assumptions'!$H$25*$C178)*(1+'Summary&amp;Assumptions'!$J$29)^(AL$46-1))</f>
        <v>0</v>
      </c>
      <c r="AH178" s="588">
        <f>AND(AM$55&gt;0,SUM($E178:AG178)&lt;'Summary&amp;Assumptions'!$G$32*$B178,$D178&gt;='Summary&amp;Assumptions'!$D$17,AM$47&gt;=$D178,AM$47&lt;=EDATE($D178,'Summary&amp;Assumptions'!$G$32))*$B178+AND(AM$56&lt;'Summary&amp;Assumptions'!$J$31,AM$47&gt;=$FO178,AM$47&lt;=$FP178)*(('Summary&amp;Assumptions'!$H$25*$C178)*(1+'Summary&amp;Assumptions'!$J$29)^(AM$46-1))+AND(AM$56&lt;'Summary&amp;Assumptions'!$J$31,AM$47&gt;=$FQ178,AM$47&lt;=$FR178)*(('Summary&amp;Assumptions'!$H$25*$C178)*(1+'Summary&amp;Assumptions'!$J$29)^(AM$46-1))</f>
        <v>0</v>
      </c>
      <c r="AI178" s="588">
        <f>AND(AN$55&gt;0,SUM($E178:AH178)&lt;'Summary&amp;Assumptions'!$G$32*$B178,$D178&gt;='Summary&amp;Assumptions'!$D$17,AN$47&gt;=$D178,AN$47&lt;=EDATE($D178,'Summary&amp;Assumptions'!$G$32))*$B178+AND(AN$56&lt;'Summary&amp;Assumptions'!$J$31,AN$47&gt;=$FO178,AN$47&lt;=$FP178)*(('Summary&amp;Assumptions'!$H$25*$C178)*(1+'Summary&amp;Assumptions'!$J$29)^(AN$46-1))+AND(AN$56&lt;'Summary&amp;Assumptions'!$J$31,AN$47&gt;=$FQ178,AN$47&lt;=$FR178)*(('Summary&amp;Assumptions'!$H$25*$C178)*(1+'Summary&amp;Assumptions'!$J$29)^(AN$46-1))</f>
        <v>0</v>
      </c>
      <c r="AJ178" s="588">
        <f>AND(AO$55&gt;0,SUM($E178:AI178)&lt;'Summary&amp;Assumptions'!$G$32*$B178,$D178&gt;='Summary&amp;Assumptions'!$D$17,AO$47&gt;=$D178,AO$47&lt;=EDATE($D178,'Summary&amp;Assumptions'!$G$32))*$B178+AND(AO$56&lt;'Summary&amp;Assumptions'!$J$31,AO$47&gt;=$FO178,AO$47&lt;=$FP178)*(('Summary&amp;Assumptions'!$H$25*$C178)*(1+'Summary&amp;Assumptions'!$J$29)^(AO$46-1))+AND(AO$56&lt;'Summary&amp;Assumptions'!$J$31,AO$47&gt;=$FQ178,AO$47&lt;=$FR178)*(('Summary&amp;Assumptions'!$H$25*$C178)*(1+'Summary&amp;Assumptions'!$J$29)^(AO$46-1))</f>
        <v>0</v>
      </c>
      <c r="AK178" s="588">
        <f>AND(AP$55&gt;0,SUM($E178:AJ178)&lt;'Summary&amp;Assumptions'!$G$32*$B178,$D178&gt;='Summary&amp;Assumptions'!$D$17,AP$47&gt;=$D178,AP$47&lt;=EDATE($D178,'Summary&amp;Assumptions'!$G$32))*$B178+AND(AP$56&lt;'Summary&amp;Assumptions'!$J$31,AP$47&gt;=$FO178,AP$47&lt;=$FP178)*(('Summary&amp;Assumptions'!$H$25*$C178)*(1+'Summary&amp;Assumptions'!$J$29)^(AP$46-1))+AND(AP$56&lt;'Summary&amp;Assumptions'!$J$31,AP$47&gt;=$FQ178,AP$47&lt;=$FR178)*(('Summary&amp;Assumptions'!$H$25*$C178)*(1+'Summary&amp;Assumptions'!$J$29)^(AP$46-1))</f>
        <v>0</v>
      </c>
      <c r="AL178" s="588">
        <f>AND(AQ$55&gt;0,SUM($E178:AK178)&lt;'Summary&amp;Assumptions'!$G$32*$B178,$D178&gt;='Summary&amp;Assumptions'!$D$17,AQ$47&gt;=$D178,AQ$47&lt;=EDATE($D178,'Summary&amp;Assumptions'!$G$32))*$B178+AND(AQ$56&lt;'Summary&amp;Assumptions'!$J$31,AQ$47&gt;=$FO178,AQ$47&lt;=$FP178)*(('Summary&amp;Assumptions'!$H$25*$C178)*(1+'Summary&amp;Assumptions'!$J$29)^(AQ$46-1))+AND(AQ$56&lt;'Summary&amp;Assumptions'!$J$31,AQ$47&gt;=$FQ178,AQ$47&lt;=$FR178)*(('Summary&amp;Assumptions'!$H$25*$C178)*(1+'Summary&amp;Assumptions'!$J$29)^(AQ$46-1))</f>
        <v>0</v>
      </c>
      <c r="AM178" s="588">
        <f>AND(AR$55&gt;0,SUM($E178:AL178)&lt;'Summary&amp;Assumptions'!$G$32*$B178,$D178&gt;='Summary&amp;Assumptions'!$D$17,AR$47&gt;=$D178,AR$47&lt;=EDATE($D178,'Summary&amp;Assumptions'!$G$32))*$B178+AND(AR$56&lt;'Summary&amp;Assumptions'!$J$31,AR$47&gt;=$FO178,AR$47&lt;=$FP178)*(('Summary&amp;Assumptions'!$H$25*$C178)*(1+'Summary&amp;Assumptions'!$J$29)^(AR$46-1))+AND(AR$56&lt;'Summary&amp;Assumptions'!$J$31,AR$47&gt;=$FQ178,AR$47&lt;=$FR178)*(('Summary&amp;Assumptions'!$H$25*$C178)*(1+'Summary&amp;Assumptions'!$J$29)^(AR$46-1))</f>
        <v>0</v>
      </c>
      <c r="AN178" s="588">
        <f>AND(AS$55&gt;0,SUM($E178:AM178)&lt;'Summary&amp;Assumptions'!$G$32*$B178,$D178&gt;='Summary&amp;Assumptions'!$D$17,AS$47&gt;=$D178,AS$47&lt;=EDATE($D178,'Summary&amp;Assumptions'!$G$32))*$B178+AND(AS$56&lt;'Summary&amp;Assumptions'!$J$31,AS$47&gt;=$FO178,AS$47&lt;=$FP178)*(('Summary&amp;Assumptions'!$H$25*$C178)*(1+'Summary&amp;Assumptions'!$J$29)^(AS$46-1))+AND(AS$56&lt;'Summary&amp;Assumptions'!$J$31,AS$47&gt;=$FQ178,AS$47&lt;=$FR178)*(('Summary&amp;Assumptions'!$H$25*$C178)*(1+'Summary&amp;Assumptions'!$J$29)^(AS$46-1))</f>
        <v>0</v>
      </c>
      <c r="AO178" s="588">
        <f>AND(AT$55&gt;0,SUM($E178:AN178)&lt;'Summary&amp;Assumptions'!$G$32*$B178,$D178&gt;='Summary&amp;Assumptions'!$D$17,AT$47&gt;=$D178,AT$47&lt;=EDATE($D178,'Summary&amp;Assumptions'!$G$32))*$B178+AND(AT$56&lt;'Summary&amp;Assumptions'!$J$31,AT$47&gt;=$FO178,AT$47&lt;=$FP178)*(('Summary&amp;Assumptions'!$H$25*$C178)*(1+'Summary&amp;Assumptions'!$J$29)^(AT$46-1))+AND(AT$56&lt;'Summary&amp;Assumptions'!$J$31,AT$47&gt;=$FQ178,AT$47&lt;=$FR178)*(('Summary&amp;Assumptions'!$H$25*$C178)*(1+'Summary&amp;Assumptions'!$J$29)^(AT$46-1))</f>
        <v>0</v>
      </c>
      <c r="AP178" s="588">
        <f>AND(AU$55&gt;0,SUM($E178:AO178)&lt;'Summary&amp;Assumptions'!$G$32*$B178,$D178&gt;='Summary&amp;Assumptions'!$D$17,AU$47&gt;=$D178,AU$47&lt;=EDATE($D178,'Summary&amp;Assumptions'!$G$32))*$B178+AND(AU$56&lt;'Summary&amp;Assumptions'!$J$31,AU$47&gt;=$FO178,AU$47&lt;=$FP178)*(('Summary&amp;Assumptions'!$H$25*$C178)*(1+'Summary&amp;Assumptions'!$J$29)^(AU$46-1))+AND(AU$56&lt;'Summary&amp;Assumptions'!$J$31,AU$47&gt;=$FQ178,AU$47&lt;=$FR178)*(('Summary&amp;Assumptions'!$H$25*$C178)*(1+'Summary&amp;Assumptions'!$J$29)^(AU$46-1))</f>
        <v>0</v>
      </c>
      <c r="AQ178" s="588">
        <f>AND(AV$55&gt;0,SUM($E178:AP178)&lt;'Summary&amp;Assumptions'!$G$32*$B178,$D178&gt;='Summary&amp;Assumptions'!$D$17,AV$47&gt;=$D178,AV$47&lt;=EDATE($D178,'Summary&amp;Assumptions'!$G$32))*$B178+AND(AV$56&lt;'Summary&amp;Assumptions'!$J$31,AV$47&gt;=$FO178,AV$47&lt;=$FP178)*(('Summary&amp;Assumptions'!$H$25*$C178)*(1+'Summary&amp;Assumptions'!$J$29)^(AV$46-1))+AND(AV$56&lt;'Summary&amp;Assumptions'!$J$31,AV$47&gt;=$FQ178,AV$47&lt;=$FR178)*(('Summary&amp;Assumptions'!$H$25*$C178)*(1+'Summary&amp;Assumptions'!$J$29)^(AV$46-1))</f>
        <v>0</v>
      </c>
      <c r="AR178" s="588">
        <f>AND(AW$55&gt;0,SUM($E178:AQ178)&lt;'Summary&amp;Assumptions'!$G$32*$B178,$D178&gt;='Summary&amp;Assumptions'!$D$17,AW$47&gt;=$D178,AW$47&lt;=EDATE($D178,'Summary&amp;Assumptions'!$G$32))*$B178+AND(AW$56&lt;'Summary&amp;Assumptions'!$J$31,AW$47&gt;=$FO178,AW$47&lt;=$FP178)*(('Summary&amp;Assumptions'!$H$25*$C178)*(1+'Summary&amp;Assumptions'!$J$29)^(AW$46-1))+AND(AW$56&lt;'Summary&amp;Assumptions'!$J$31,AW$47&gt;=$FQ178,AW$47&lt;=$FR178)*(('Summary&amp;Assumptions'!$H$25*$C178)*(1+'Summary&amp;Assumptions'!$J$29)^(AW$46-1))</f>
        <v>0</v>
      </c>
      <c r="AS178" s="588">
        <f>AND(AX$55&gt;0,SUM($E178:AR178)&lt;'Summary&amp;Assumptions'!$G$32*$B178,$D178&gt;='Summary&amp;Assumptions'!$D$17,AX$47&gt;=$D178,AX$47&lt;=EDATE($D178,'Summary&amp;Assumptions'!$G$32))*$B178+AND(AX$56&lt;'Summary&amp;Assumptions'!$J$31,AX$47&gt;=$FO178,AX$47&lt;=$FP178)*(('Summary&amp;Assumptions'!$H$25*$C178)*(1+'Summary&amp;Assumptions'!$J$29)^(AX$46-1))+AND(AX$56&lt;'Summary&amp;Assumptions'!$J$31,AX$47&gt;=$FQ178,AX$47&lt;=$FR178)*(('Summary&amp;Assumptions'!$H$25*$C178)*(1+'Summary&amp;Assumptions'!$J$29)^(AX$46-1))</f>
        <v>0</v>
      </c>
      <c r="AT178" s="588">
        <f>AND(AY$55&gt;0,SUM($E178:AS178)&lt;'Summary&amp;Assumptions'!$G$32*$B178,$D178&gt;='Summary&amp;Assumptions'!$D$17,AY$47&gt;=$D178,AY$47&lt;=EDATE($D178,'Summary&amp;Assumptions'!$G$32))*$B178+AND(AY$56&lt;'Summary&amp;Assumptions'!$J$31,AY$47&gt;=$FO178,AY$47&lt;=$FP178)*(('Summary&amp;Assumptions'!$H$25*$C178)*(1+'Summary&amp;Assumptions'!$J$29)^(AY$46-1))+AND(AY$56&lt;'Summary&amp;Assumptions'!$J$31,AY$47&gt;=$FQ178,AY$47&lt;=$FR178)*(('Summary&amp;Assumptions'!$H$25*$C178)*(1+'Summary&amp;Assumptions'!$J$29)^(AY$46-1))</f>
        <v>0</v>
      </c>
      <c r="AU178" s="588">
        <f>AND(AZ$55&gt;0,SUM($E178:AT178)&lt;'Summary&amp;Assumptions'!$G$32*$B178,$D178&gt;='Summary&amp;Assumptions'!$D$17,AZ$47&gt;=$D178,AZ$47&lt;=EDATE($D178,'Summary&amp;Assumptions'!$G$32))*$B178+AND(AZ$56&lt;'Summary&amp;Assumptions'!$J$31,AZ$47&gt;=$FO178,AZ$47&lt;=$FP178)*(('Summary&amp;Assumptions'!$H$25*$C178)*(1+'Summary&amp;Assumptions'!$J$29)^(AZ$46-1))+AND(AZ$56&lt;'Summary&amp;Assumptions'!$J$31,AZ$47&gt;=$FQ178,AZ$47&lt;=$FR178)*(('Summary&amp;Assumptions'!$H$25*$C178)*(1+'Summary&amp;Assumptions'!$J$29)^(AZ$46-1))</f>
        <v>0</v>
      </c>
      <c r="AV178" s="588">
        <f>AND(BA$55&gt;0,SUM($E178:AU178)&lt;'Summary&amp;Assumptions'!$G$32*$B178,$D178&gt;='Summary&amp;Assumptions'!$D$17,BA$47&gt;=$D178,BA$47&lt;=EDATE($D178,'Summary&amp;Assumptions'!$G$32))*$B178+AND(BA$56&lt;'Summary&amp;Assumptions'!$J$31,BA$47&gt;=$FO178,BA$47&lt;=$FP178)*(('Summary&amp;Assumptions'!$H$25*$C178)*(1+'Summary&amp;Assumptions'!$J$29)^(BA$46-1))+AND(BA$56&lt;'Summary&amp;Assumptions'!$J$31,BA$47&gt;=$FQ178,BA$47&lt;=$FR178)*(('Summary&amp;Assumptions'!$H$25*$C178)*(1+'Summary&amp;Assumptions'!$J$29)^(BA$46-1))</f>
        <v>0</v>
      </c>
      <c r="AW178" s="588">
        <f>AND(BB$55&gt;0,SUM($E178:AV178)&lt;'Summary&amp;Assumptions'!$G$32*$B178,$D178&gt;='Summary&amp;Assumptions'!$D$17,BB$47&gt;=$D178,BB$47&lt;=EDATE($D178,'Summary&amp;Assumptions'!$G$32))*$B178+AND(BB$56&lt;'Summary&amp;Assumptions'!$J$31,BB$47&gt;=$FO178,BB$47&lt;=$FP178)*(('Summary&amp;Assumptions'!$H$25*$C178)*(1+'Summary&amp;Assumptions'!$J$29)^(BB$46-1))+AND(BB$56&lt;'Summary&amp;Assumptions'!$J$31,BB$47&gt;=$FQ178,BB$47&lt;=$FR178)*(('Summary&amp;Assumptions'!$H$25*$C178)*(1+'Summary&amp;Assumptions'!$J$29)^(BB$46-1))</f>
        <v>0</v>
      </c>
      <c r="AX178" s="588">
        <f>AND(BC$55&gt;0,SUM($E178:AW178)&lt;'Summary&amp;Assumptions'!$G$32*$B178,$D178&gt;='Summary&amp;Assumptions'!$D$17,BC$47&gt;=$D178,BC$47&lt;=EDATE($D178,'Summary&amp;Assumptions'!$G$32))*$B178+AND(BC$56&lt;'Summary&amp;Assumptions'!$J$31,BC$47&gt;=$FO178,BC$47&lt;=$FP178)*(('Summary&amp;Assumptions'!$H$25*$C178)*(1+'Summary&amp;Assumptions'!$J$29)^(BC$46-1))+AND(BC$56&lt;'Summary&amp;Assumptions'!$J$31,BC$47&gt;=$FQ178,BC$47&lt;=$FR178)*(('Summary&amp;Assumptions'!$H$25*$C178)*(1+'Summary&amp;Assumptions'!$J$29)^(BC$46-1))</f>
        <v>0</v>
      </c>
      <c r="AY178" s="588">
        <f>AND(BD$55&gt;0,SUM($E178:AX178)&lt;'Summary&amp;Assumptions'!$G$32*$B178,$D178&gt;='Summary&amp;Assumptions'!$D$17,BD$47&gt;=$D178,BD$47&lt;=EDATE($D178,'Summary&amp;Assumptions'!$G$32))*$B178+AND(BD$56&lt;'Summary&amp;Assumptions'!$J$31,BD$47&gt;=$FO178,BD$47&lt;=$FP178)*(('Summary&amp;Assumptions'!$H$25*$C178)*(1+'Summary&amp;Assumptions'!$J$29)^(BD$46-1))+AND(BD$56&lt;'Summary&amp;Assumptions'!$J$31,BD$47&gt;=$FQ178,BD$47&lt;=$FR178)*(('Summary&amp;Assumptions'!$H$25*$C178)*(1+'Summary&amp;Assumptions'!$J$29)^(BD$46-1))</f>
        <v>0</v>
      </c>
      <c r="AZ178" s="588">
        <f>AND(BE$55&gt;0,SUM($E178:AY178)&lt;'Summary&amp;Assumptions'!$G$32*$B178,$D178&gt;='Summary&amp;Assumptions'!$D$17,BE$47&gt;=$D178,BE$47&lt;=EDATE($D178,'Summary&amp;Assumptions'!$G$32))*$B178+AND(BE$56&lt;'Summary&amp;Assumptions'!$J$31,BE$47&gt;=$FO178,BE$47&lt;=$FP178)*(('Summary&amp;Assumptions'!$H$25*$C178)*(1+'Summary&amp;Assumptions'!$J$29)^(BE$46-1))+AND(BE$56&lt;'Summary&amp;Assumptions'!$J$31,BE$47&gt;=$FQ178,BE$47&lt;=$FR178)*(('Summary&amp;Assumptions'!$H$25*$C178)*(1+'Summary&amp;Assumptions'!$J$29)^(BE$46-1))</f>
        <v>0</v>
      </c>
      <c r="BA178" s="588">
        <f>AND(BF$55&gt;0,SUM($E178:AZ178)&lt;'Summary&amp;Assumptions'!$G$32*$B178,$D178&gt;='Summary&amp;Assumptions'!$D$17,BF$47&gt;=$D178,BF$47&lt;=EDATE($D178,'Summary&amp;Assumptions'!$G$32))*$B178+AND(BF$56&lt;'Summary&amp;Assumptions'!$J$31,BF$47&gt;=$FO178,BF$47&lt;=$FP178)*(('Summary&amp;Assumptions'!$H$25*$C178)*(1+'Summary&amp;Assumptions'!$J$29)^(BF$46-1))+AND(BF$56&lt;'Summary&amp;Assumptions'!$J$31,BF$47&gt;=$FQ178,BF$47&lt;=$FR178)*(('Summary&amp;Assumptions'!$H$25*$C178)*(1+'Summary&amp;Assumptions'!$J$29)^(BF$46-1))</f>
        <v>0</v>
      </c>
      <c r="BB178" s="588">
        <f>AND(BG$55&gt;0,SUM($E178:BA178)&lt;'Summary&amp;Assumptions'!$G$32*$B178,$D178&gt;='Summary&amp;Assumptions'!$D$17,BG$47&gt;=$D178,BG$47&lt;=EDATE($D178,'Summary&amp;Assumptions'!$G$32))*$B178+AND(BG$56&lt;'Summary&amp;Assumptions'!$J$31,BG$47&gt;=$FO178,BG$47&lt;=$FP178)*(('Summary&amp;Assumptions'!$H$25*$C178)*(1+'Summary&amp;Assumptions'!$J$29)^(BG$46-1))+AND(BG$56&lt;'Summary&amp;Assumptions'!$J$31,BG$47&gt;=$FQ178,BG$47&lt;=$FR178)*(('Summary&amp;Assumptions'!$H$25*$C178)*(1+'Summary&amp;Assumptions'!$J$29)^(BG$46-1))</f>
        <v>0</v>
      </c>
      <c r="BC178" s="588">
        <f>AND(BH$55&gt;0,SUM($E178:BB178)&lt;'Summary&amp;Assumptions'!$G$32*$B178,$D178&gt;='Summary&amp;Assumptions'!$D$17,BH$47&gt;=$D178,BH$47&lt;=EDATE($D178,'Summary&amp;Assumptions'!$G$32))*$B178+AND(BH$56&lt;'Summary&amp;Assumptions'!$J$31,BH$47&gt;=$FO178,BH$47&lt;=$FP178)*(('Summary&amp;Assumptions'!$H$25*$C178)*(1+'Summary&amp;Assumptions'!$J$29)^(BH$46-1))+AND(BH$56&lt;'Summary&amp;Assumptions'!$J$31,BH$47&gt;=$FQ178,BH$47&lt;=$FR178)*(('Summary&amp;Assumptions'!$H$25*$C178)*(1+'Summary&amp;Assumptions'!$J$29)^(BH$46-1))</f>
        <v>0</v>
      </c>
      <c r="BD178" s="588">
        <f>AND(BI$55&gt;0,SUM($E178:BC178)&lt;'Summary&amp;Assumptions'!$G$32*$B178,$D178&gt;='Summary&amp;Assumptions'!$D$17,BI$47&gt;=$D178,BI$47&lt;=EDATE($D178,'Summary&amp;Assumptions'!$G$32))*$B178+AND(BI$56&lt;'Summary&amp;Assumptions'!$J$31,BI$47&gt;=$FO178,BI$47&lt;=$FP178)*(('Summary&amp;Assumptions'!$H$25*$C178)*(1+'Summary&amp;Assumptions'!$J$29)^(BI$46-1))+AND(BI$56&lt;'Summary&amp;Assumptions'!$J$31,BI$47&gt;=$FQ178,BI$47&lt;=$FR178)*(('Summary&amp;Assumptions'!$H$25*$C178)*(1+'Summary&amp;Assumptions'!$J$29)^(BI$46-1))</f>
        <v>0</v>
      </c>
      <c r="BE178" s="588">
        <f>AND(BJ$55&gt;0,SUM($E178:BD178)&lt;'Summary&amp;Assumptions'!$G$32*$B178,$D178&gt;='Summary&amp;Assumptions'!$D$17,BJ$47&gt;=$D178,BJ$47&lt;=EDATE($D178,'Summary&amp;Assumptions'!$G$32))*$B178+AND(BJ$56&lt;'Summary&amp;Assumptions'!$J$31,BJ$47&gt;=$FO178,BJ$47&lt;=$FP178)*(('Summary&amp;Assumptions'!$H$25*$C178)*(1+'Summary&amp;Assumptions'!$J$29)^(BJ$46-1))+AND(BJ$56&lt;'Summary&amp;Assumptions'!$J$31,BJ$47&gt;=$FQ178,BJ$47&lt;=$FR178)*(('Summary&amp;Assumptions'!$H$25*$C178)*(1+'Summary&amp;Assumptions'!$J$29)^(BJ$46-1))</f>
        <v>0</v>
      </c>
      <c r="BF178" s="588">
        <f>AND(BK$55&gt;0,SUM($E178:BE178)&lt;'Summary&amp;Assumptions'!$G$32*$B178,$D178&gt;='Summary&amp;Assumptions'!$D$17,BK$47&gt;=$D178,BK$47&lt;=EDATE($D178,'Summary&amp;Assumptions'!$G$32))*$B178+AND(BK$56&lt;'Summary&amp;Assumptions'!$J$31,BK$47&gt;=$FO178,BK$47&lt;=$FP178)*(('Summary&amp;Assumptions'!$H$25*$C178)*(1+'Summary&amp;Assumptions'!$J$29)^(BK$46-1))+AND(BK$56&lt;'Summary&amp;Assumptions'!$J$31,BK$47&gt;=$FQ178,BK$47&lt;=$FR178)*(('Summary&amp;Assumptions'!$H$25*$C178)*(1+'Summary&amp;Assumptions'!$J$29)^(BK$46-1))</f>
        <v>0</v>
      </c>
      <c r="BG178" s="588">
        <f>AND(BL$55&gt;0,SUM($E178:BF178)&lt;'Summary&amp;Assumptions'!$G$32*$B178,$D178&gt;='Summary&amp;Assumptions'!$D$17,BL$47&gt;=$D178,BL$47&lt;=EDATE($D178,'Summary&amp;Assumptions'!$G$32))*$B178+AND(BL$56&lt;'Summary&amp;Assumptions'!$J$31,BL$47&gt;=$FO178,BL$47&lt;=$FP178)*(('Summary&amp;Assumptions'!$H$25*$C178)*(1+'Summary&amp;Assumptions'!$J$29)^(BL$46-1))+AND(BL$56&lt;'Summary&amp;Assumptions'!$J$31,BL$47&gt;=$FQ178,BL$47&lt;=$FR178)*(('Summary&amp;Assumptions'!$H$25*$C178)*(1+'Summary&amp;Assumptions'!$J$29)^(BL$46-1))</f>
        <v>0</v>
      </c>
      <c r="BH178" s="588">
        <f>AND(BM$55&gt;0,SUM($E178:BG178)&lt;'Summary&amp;Assumptions'!$G$32*$B178,$D178&gt;='Summary&amp;Assumptions'!$D$17,BM$47&gt;=$D178,BM$47&lt;=EDATE($D178,'Summary&amp;Assumptions'!$G$32))*$B178+AND(BM$56&lt;'Summary&amp;Assumptions'!$J$31,BM$47&gt;=$FO178,BM$47&lt;=$FP178)*(('Summary&amp;Assumptions'!$H$25*$C178)*(1+'Summary&amp;Assumptions'!$J$29)^(BM$46-1))+AND(BM$56&lt;'Summary&amp;Assumptions'!$J$31,BM$47&gt;=$FQ178,BM$47&lt;=$FR178)*(('Summary&amp;Assumptions'!$H$25*$C178)*(1+'Summary&amp;Assumptions'!$J$29)^(BM$46-1))</f>
        <v>0</v>
      </c>
      <c r="BI178" s="588">
        <f>AND(BN$55&gt;0,SUM($E178:BH178)&lt;'Summary&amp;Assumptions'!$G$32*$B178,$D178&gt;='Summary&amp;Assumptions'!$D$17,BN$47&gt;=$D178,BN$47&lt;=EDATE($D178,'Summary&amp;Assumptions'!$G$32))*$B178+AND(BN$56&lt;'Summary&amp;Assumptions'!$J$31,BN$47&gt;=$FO178,BN$47&lt;=$FP178)*(('Summary&amp;Assumptions'!$H$25*$C178)*(1+'Summary&amp;Assumptions'!$J$29)^(BN$46-1))+AND(BN$56&lt;'Summary&amp;Assumptions'!$J$31,BN$47&gt;=$FQ178,BN$47&lt;=$FR178)*(('Summary&amp;Assumptions'!$H$25*$C178)*(1+'Summary&amp;Assumptions'!$J$29)^(BN$46-1))</f>
        <v>0</v>
      </c>
      <c r="BJ178" s="588">
        <f>AND(BO$55&gt;0,SUM($E178:BI178)&lt;'Summary&amp;Assumptions'!$G$32*$B178,$D178&gt;='Summary&amp;Assumptions'!$D$17,BO$47&gt;=$D178,BO$47&lt;=EDATE($D178,'Summary&amp;Assumptions'!$G$32))*$B178+AND(BO$56&lt;'Summary&amp;Assumptions'!$J$31,BO$47&gt;=$FO178,BO$47&lt;=$FP178)*(('Summary&amp;Assumptions'!$H$25*$C178)*(1+'Summary&amp;Assumptions'!$J$29)^(BO$46-1))+AND(BO$56&lt;'Summary&amp;Assumptions'!$J$31,BO$47&gt;=$FQ178,BO$47&lt;=$FR178)*(('Summary&amp;Assumptions'!$H$25*$C178)*(1+'Summary&amp;Assumptions'!$J$29)^(BO$46-1))</f>
        <v>0</v>
      </c>
      <c r="BK178" s="588">
        <f>AND(BP$55&gt;0,SUM($E178:BJ178)&lt;'Summary&amp;Assumptions'!$G$32*$B178,$D178&gt;='Summary&amp;Assumptions'!$D$17,BP$47&gt;=$D178,BP$47&lt;=EDATE($D178,'Summary&amp;Assumptions'!$G$32))*$B178+AND(BP$56&lt;'Summary&amp;Assumptions'!$J$31,BP$47&gt;=$FO178,BP$47&lt;=$FP178)*(('Summary&amp;Assumptions'!$H$25*$C178)*(1+'Summary&amp;Assumptions'!$J$29)^(BP$46-1))+AND(BP$56&lt;'Summary&amp;Assumptions'!$J$31,BP$47&gt;=$FQ178,BP$47&lt;=$FR178)*(('Summary&amp;Assumptions'!$H$25*$C178)*(1+'Summary&amp;Assumptions'!$J$29)^(BP$46-1))</f>
        <v>0</v>
      </c>
      <c r="BL178" s="588">
        <f>AND(BQ$55&gt;0,SUM($E178:BK178)&lt;'Summary&amp;Assumptions'!$G$32*$B178,$D178&gt;='Summary&amp;Assumptions'!$D$17,BQ$47&gt;=$D178,BQ$47&lt;=EDATE($D178,'Summary&amp;Assumptions'!$G$32))*$B178+AND(BQ$56&lt;'Summary&amp;Assumptions'!$J$31,BQ$47&gt;=$FO178,BQ$47&lt;=$FP178)*(('Summary&amp;Assumptions'!$H$25*$C178)*(1+'Summary&amp;Assumptions'!$J$29)^(BQ$46-1))+AND(BQ$56&lt;'Summary&amp;Assumptions'!$J$31,BQ$47&gt;=$FQ178,BQ$47&lt;=$FR178)*(('Summary&amp;Assumptions'!$H$25*$C178)*(1+'Summary&amp;Assumptions'!$J$29)^(BQ$46-1))</f>
        <v>0</v>
      </c>
      <c r="BM178" s="588">
        <f>AND(BR$55&gt;0,SUM($E178:BL178)&lt;'Summary&amp;Assumptions'!$G$32*$B178,$D178&gt;='Summary&amp;Assumptions'!$D$17,BR$47&gt;=$D178,BR$47&lt;=EDATE($D178,'Summary&amp;Assumptions'!$G$32))*$B178+AND(BR$56&lt;'Summary&amp;Assumptions'!$J$31,BR$47&gt;=$FO178,BR$47&lt;=$FP178)*(('Summary&amp;Assumptions'!$H$25*$C178)*(1+'Summary&amp;Assumptions'!$J$29)^(BR$46-1))+AND(BR$56&lt;'Summary&amp;Assumptions'!$J$31,BR$47&gt;=$FQ178,BR$47&lt;=$FR178)*(('Summary&amp;Assumptions'!$H$25*$C178)*(1+'Summary&amp;Assumptions'!$J$29)^(BR$46-1))</f>
        <v>0</v>
      </c>
      <c r="BN178" s="588">
        <f>AND(BS$55&gt;0,SUM($E178:BM178)&lt;'Summary&amp;Assumptions'!$G$32*$B178,$D178&gt;='Summary&amp;Assumptions'!$D$17,BS$47&gt;=$D178,BS$47&lt;=EDATE($D178,'Summary&amp;Assumptions'!$G$32))*$B178+AND(BS$56&lt;'Summary&amp;Assumptions'!$J$31,BS$47&gt;=$FO178,BS$47&lt;=$FP178)*(('Summary&amp;Assumptions'!$H$25*$C178)*(1+'Summary&amp;Assumptions'!$J$29)^(BS$46-1))+AND(BS$56&lt;'Summary&amp;Assumptions'!$J$31,BS$47&gt;=$FQ178,BS$47&lt;=$FR178)*(('Summary&amp;Assumptions'!$H$25*$C178)*(1+'Summary&amp;Assumptions'!$J$29)^(BS$46-1))</f>
        <v>0</v>
      </c>
      <c r="BO178" s="588">
        <f>AND(BT$55&gt;0,SUM($E178:BN178)&lt;'Summary&amp;Assumptions'!$G$32*$B178,$D178&gt;='Summary&amp;Assumptions'!$D$17,BT$47&gt;=$D178,BT$47&lt;=EDATE($D178,'Summary&amp;Assumptions'!$G$32))*$B178+AND(BT$56&lt;'Summary&amp;Assumptions'!$J$31,BT$47&gt;=$FO178,BT$47&lt;=$FP178)*(('Summary&amp;Assumptions'!$H$25*$C178)*(1+'Summary&amp;Assumptions'!$J$29)^(BT$46-1))+AND(BT$56&lt;'Summary&amp;Assumptions'!$J$31,BT$47&gt;=$FQ178,BT$47&lt;=$FR178)*(('Summary&amp;Assumptions'!$H$25*$C178)*(1+'Summary&amp;Assumptions'!$J$29)^(BT$46-1))</f>
        <v>0</v>
      </c>
      <c r="BP178" s="588">
        <f>AND(BU$55&gt;0,SUM($E178:BO178)&lt;'Summary&amp;Assumptions'!$G$32*$B178,$D178&gt;='Summary&amp;Assumptions'!$D$17,BU$47&gt;=$D178,BU$47&lt;=EDATE($D178,'Summary&amp;Assumptions'!$G$32))*$B178+AND(BU$56&lt;'Summary&amp;Assumptions'!$J$31,BU$47&gt;=$FO178,BU$47&lt;=$FP178)*(('Summary&amp;Assumptions'!$H$25*$C178)*(1+'Summary&amp;Assumptions'!$J$29)^(BU$46-1))+AND(BU$56&lt;'Summary&amp;Assumptions'!$J$31,BU$47&gt;=$FQ178,BU$47&lt;=$FR178)*(('Summary&amp;Assumptions'!$H$25*$C178)*(1+'Summary&amp;Assumptions'!$J$29)^(BU$46-1))</f>
        <v>0</v>
      </c>
      <c r="BQ178" s="588">
        <f>AND(BV$55&gt;0,SUM($E178:BP178)&lt;'Summary&amp;Assumptions'!$G$32*$B178,$D178&gt;='Summary&amp;Assumptions'!$D$17,BV$47&gt;=$D178,BV$47&lt;=EDATE($D178,'Summary&amp;Assumptions'!$G$32))*$B178+AND(BV$56&lt;'Summary&amp;Assumptions'!$J$31,BV$47&gt;=$FO178,BV$47&lt;=$FP178)*(('Summary&amp;Assumptions'!$H$25*$C178)*(1+'Summary&amp;Assumptions'!$J$29)^(BV$46-1))+AND(BV$56&lt;'Summary&amp;Assumptions'!$J$31,BV$47&gt;=$FQ178,BV$47&lt;=$FR178)*(('Summary&amp;Assumptions'!$H$25*$C178)*(1+'Summary&amp;Assumptions'!$J$29)^(BV$46-1))</f>
        <v>0</v>
      </c>
      <c r="BR178" s="588">
        <f>AND(BW$55&gt;0,SUM($E178:BQ178)&lt;'Summary&amp;Assumptions'!$G$32*$B178,$D178&gt;='Summary&amp;Assumptions'!$D$17,BW$47&gt;=$D178,BW$47&lt;=EDATE($D178,'Summary&amp;Assumptions'!$G$32))*$B178+AND(BW$56&lt;'Summary&amp;Assumptions'!$J$31,BW$47&gt;=$FO178,BW$47&lt;=$FP178)*(('Summary&amp;Assumptions'!$H$25*$C178)*(1+'Summary&amp;Assumptions'!$J$29)^(BW$46-1))+AND(BW$56&lt;'Summary&amp;Assumptions'!$J$31,BW$47&gt;=$FQ178,BW$47&lt;=$FR178)*(('Summary&amp;Assumptions'!$H$25*$C178)*(1+'Summary&amp;Assumptions'!$J$29)^(BW$46-1))</f>
        <v>0</v>
      </c>
      <c r="BS178" s="588">
        <f>AND(BX$55&gt;0,SUM($E178:BR178)&lt;'Summary&amp;Assumptions'!$G$32*$B178,$D178&gt;='Summary&amp;Assumptions'!$D$17,BX$47&gt;=$D178,BX$47&lt;=EDATE($D178,'Summary&amp;Assumptions'!$G$32))*$B178+AND(BX$56&lt;'Summary&amp;Assumptions'!$J$31,BX$47&gt;=$FO178,BX$47&lt;=$FP178)*(('Summary&amp;Assumptions'!$H$25*$C178)*(1+'Summary&amp;Assumptions'!$J$29)^(BX$46-1))+AND(BX$56&lt;'Summary&amp;Assumptions'!$J$31,BX$47&gt;=$FQ178,BX$47&lt;=$FR178)*(('Summary&amp;Assumptions'!$H$25*$C178)*(1+'Summary&amp;Assumptions'!$J$29)^(BX$46-1))</f>
        <v>0</v>
      </c>
      <c r="BT178" s="588">
        <f>AND(BY$55&gt;0,SUM($E178:BS178)&lt;'Summary&amp;Assumptions'!$G$32*$B178,$D178&gt;='Summary&amp;Assumptions'!$D$17,BY$47&gt;=$D178,BY$47&lt;=EDATE($D178,'Summary&amp;Assumptions'!$G$32))*$B178+AND(BY$56&lt;'Summary&amp;Assumptions'!$J$31,BY$47&gt;=$FO178,BY$47&lt;=$FP178)*(('Summary&amp;Assumptions'!$H$25*$C178)*(1+'Summary&amp;Assumptions'!$J$29)^(BY$46-1))+AND(BY$56&lt;'Summary&amp;Assumptions'!$J$31,BY$47&gt;=$FQ178,BY$47&lt;=$FR178)*(('Summary&amp;Assumptions'!$H$25*$C178)*(1+'Summary&amp;Assumptions'!$J$29)^(BY$46-1))</f>
        <v>0</v>
      </c>
      <c r="BU178" s="588">
        <f>AND(BZ$55&gt;0,SUM($E178:BT178)&lt;'Summary&amp;Assumptions'!$G$32*$B178,$D178&gt;='Summary&amp;Assumptions'!$D$17,BZ$47&gt;=$D178,BZ$47&lt;=EDATE($D178,'Summary&amp;Assumptions'!$G$32))*$B178+AND(BZ$56&lt;'Summary&amp;Assumptions'!$J$31,BZ$47&gt;=$FO178,BZ$47&lt;=$FP178)*(('Summary&amp;Assumptions'!$H$25*$C178)*(1+'Summary&amp;Assumptions'!$J$29)^(BZ$46-1))+AND(BZ$56&lt;'Summary&amp;Assumptions'!$J$31,BZ$47&gt;=$FQ178,BZ$47&lt;=$FR178)*(('Summary&amp;Assumptions'!$H$25*$C178)*(1+'Summary&amp;Assumptions'!$J$29)^(BZ$46-1))</f>
        <v>0</v>
      </c>
      <c r="BV178" s="588">
        <f>AND(CA$55&gt;0,SUM($E178:BU178)&lt;'Summary&amp;Assumptions'!$G$32*$B178,$D178&gt;='Summary&amp;Assumptions'!$D$17,CA$47&gt;=$D178,CA$47&lt;=EDATE($D178,'Summary&amp;Assumptions'!$G$32))*$B178+AND(CA$56&lt;'Summary&amp;Assumptions'!$J$31,CA$47&gt;=$FO178,CA$47&lt;=$FP178)*(('Summary&amp;Assumptions'!$H$25*$C178)*(1+'Summary&amp;Assumptions'!$J$29)^(CA$46-1))+AND(CA$56&lt;'Summary&amp;Assumptions'!$J$31,CA$47&gt;=$FQ178,CA$47&lt;=$FR178)*(('Summary&amp;Assumptions'!$H$25*$C178)*(1+'Summary&amp;Assumptions'!$J$29)^(CA$46-1))</f>
        <v>0</v>
      </c>
      <c r="BW178" s="588">
        <f>AND(CB$55&gt;0,SUM($E178:BV178)&lt;'Summary&amp;Assumptions'!$G$32*$B178,$D178&gt;='Summary&amp;Assumptions'!$D$17,CB$47&gt;=$D178,CB$47&lt;=EDATE($D178,'Summary&amp;Assumptions'!$G$32))*$B178+AND(CB$56&lt;'Summary&amp;Assumptions'!$J$31,CB$47&gt;=$FO178,CB$47&lt;=$FP178)*(('Summary&amp;Assumptions'!$H$25*$C178)*(1+'Summary&amp;Assumptions'!$J$29)^(CB$46-1))+AND(CB$56&lt;'Summary&amp;Assumptions'!$J$31,CB$47&gt;=$FQ178,CB$47&lt;=$FR178)*(('Summary&amp;Assumptions'!$H$25*$C178)*(1+'Summary&amp;Assumptions'!$J$29)^(CB$46-1))</f>
        <v>0</v>
      </c>
      <c r="BX178" s="588">
        <f>AND(CC$55&gt;0,SUM($E178:BW178)&lt;'Summary&amp;Assumptions'!$G$32*$B178,$D178&gt;='Summary&amp;Assumptions'!$D$17,CC$47&gt;=$D178,CC$47&lt;=EDATE($D178,'Summary&amp;Assumptions'!$G$32))*$B178+AND(CC$56&lt;'Summary&amp;Assumptions'!$J$31,CC$47&gt;=$FO178,CC$47&lt;=$FP178)*(('Summary&amp;Assumptions'!$H$25*$C178)*(1+'Summary&amp;Assumptions'!$J$29)^(CC$46-1))+AND(CC$56&lt;'Summary&amp;Assumptions'!$J$31,CC$47&gt;=$FQ178,CC$47&lt;=$FR178)*(('Summary&amp;Assumptions'!$H$25*$C178)*(1+'Summary&amp;Assumptions'!$J$29)^(CC$46-1))</f>
        <v>0</v>
      </c>
      <c r="BY178" s="588">
        <f>AND(CD$55&gt;0,SUM($E178:BX178)&lt;'Summary&amp;Assumptions'!$G$32*$B178,$D178&gt;='Summary&amp;Assumptions'!$D$17,CD$47&gt;=$D178,CD$47&lt;=EDATE($D178,'Summary&amp;Assumptions'!$G$32))*$B178+AND(CD$56&lt;'Summary&amp;Assumptions'!$J$31,CD$47&gt;=$FO178,CD$47&lt;=$FP178)*(('Summary&amp;Assumptions'!$H$25*$C178)*(1+'Summary&amp;Assumptions'!$J$29)^(CD$46-1))+AND(CD$56&lt;'Summary&amp;Assumptions'!$J$31,CD$47&gt;=$FQ178,CD$47&lt;=$FR178)*(('Summary&amp;Assumptions'!$H$25*$C178)*(1+'Summary&amp;Assumptions'!$J$29)^(CD$46-1))</f>
        <v>0</v>
      </c>
      <c r="BZ178" s="588">
        <f>AND(CE$55&gt;0,SUM($E178:BY178)&lt;'Summary&amp;Assumptions'!$G$32*$B178,$D178&gt;='Summary&amp;Assumptions'!$D$17,CE$47&gt;=$D178,CE$47&lt;=EDATE($D178,'Summary&amp;Assumptions'!$G$32))*$B178+AND(CE$56&lt;'Summary&amp;Assumptions'!$J$31,CE$47&gt;=$FO178,CE$47&lt;=$FP178)*(('Summary&amp;Assumptions'!$H$25*$C178)*(1+'Summary&amp;Assumptions'!$J$29)^(CE$46-1))+AND(CE$56&lt;'Summary&amp;Assumptions'!$J$31,CE$47&gt;=$FQ178,CE$47&lt;=$FR178)*(('Summary&amp;Assumptions'!$H$25*$C178)*(1+'Summary&amp;Assumptions'!$J$29)^(CE$46-1))</f>
        <v>0</v>
      </c>
      <c r="CA178" s="588">
        <f>AND(CF$55&gt;0,SUM($E178:BZ178)&lt;'Summary&amp;Assumptions'!$G$32*$B178,$D178&gt;='Summary&amp;Assumptions'!$D$17,CF$47&gt;=$D178,CF$47&lt;=EDATE($D178,'Summary&amp;Assumptions'!$G$32))*$B178+AND(CF$56&lt;'Summary&amp;Assumptions'!$J$31,CF$47&gt;=$FO178,CF$47&lt;=$FP178)*(('Summary&amp;Assumptions'!$H$25*$C178)*(1+'Summary&amp;Assumptions'!$J$29)^(CF$46-1))+AND(CF$56&lt;'Summary&amp;Assumptions'!$J$31,CF$47&gt;=$FQ178,CF$47&lt;=$FR178)*(('Summary&amp;Assumptions'!$H$25*$C178)*(1+'Summary&amp;Assumptions'!$J$29)^(CF$46-1))</f>
        <v>0</v>
      </c>
      <c r="CB178" s="588">
        <f>AND(CG$55&gt;0,SUM($E178:CA178)&lt;'Summary&amp;Assumptions'!$G$32*$B178,$D178&gt;='Summary&amp;Assumptions'!$D$17,CG$47&gt;=$D178,CG$47&lt;=EDATE($D178,'Summary&amp;Assumptions'!$G$32))*$B178+AND(CG$56&lt;'Summary&amp;Assumptions'!$J$31,CG$47&gt;=$FO178,CG$47&lt;=$FP178)*(('Summary&amp;Assumptions'!$H$25*$C178)*(1+'Summary&amp;Assumptions'!$J$29)^(CG$46-1))+AND(CG$56&lt;'Summary&amp;Assumptions'!$J$31,CG$47&gt;=$FQ178,CG$47&lt;=$FR178)*(('Summary&amp;Assumptions'!$H$25*$C178)*(1+'Summary&amp;Assumptions'!$J$29)^(CG$46-1))</f>
        <v>0</v>
      </c>
      <c r="CC178" s="588">
        <f>AND(CH$55&gt;0,SUM($E178:CB178)&lt;'Summary&amp;Assumptions'!$G$32*$B178,$D178&gt;='Summary&amp;Assumptions'!$D$17,CH$47&gt;=$D178,CH$47&lt;=EDATE($D178,'Summary&amp;Assumptions'!$G$32))*$B178+AND(CH$56&lt;'Summary&amp;Assumptions'!$J$31,CH$47&gt;=$FO178,CH$47&lt;=$FP178)*(('Summary&amp;Assumptions'!$H$25*$C178)*(1+'Summary&amp;Assumptions'!$J$29)^(CH$46-1))+AND(CH$56&lt;'Summary&amp;Assumptions'!$J$31,CH$47&gt;=$FQ178,CH$47&lt;=$FR178)*(('Summary&amp;Assumptions'!$H$25*$C178)*(1+'Summary&amp;Assumptions'!$J$29)^(CH$46-1))</f>
        <v>0</v>
      </c>
      <c r="CD178" s="588">
        <f>AND(CI$55&gt;0,SUM($E178:CC178)&lt;'Summary&amp;Assumptions'!$G$32*$B178,$D178&gt;='Summary&amp;Assumptions'!$D$17,CI$47&gt;=$D178,CI$47&lt;=EDATE($D178,'Summary&amp;Assumptions'!$G$32))*$B178+AND(CI$56&lt;'Summary&amp;Assumptions'!$J$31,CI$47&gt;=$FO178,CI$47&lt;=$FP178)*(('Summary&amp;Assumptions'!$H$25*$C178)*(1+'Summary&amp;Assumptions'!$J$29)^(CI$46-1))+AND(CI$56&lt;'Summary&amp;Assumptions'!$J$31,CI$47&gt;=$FQ178,CI$47&lt;=$FR178)*(('Summary&amp;Assumptions'!$H$25*$C178)*(1+'Summary&amp;Assumptions'!$J$29)^(CI$46-1))</f>
        <v>0</v>
      </c>
      <c r="CE178" s="588">
        <f>AND(CJ$55&gt;0,SUM($E178:CD178)&lt;'Summary&amp;Assumptions'!$G$32*$B178,$D178&gt;='Summary&amp;Assumptions'!$D$17,CJ$47&gt;=$D178,CJ$47&lt;=EDATE($D178,'Summary&amp;Assumptions'!$G$32))*$B178+AND(CJ$56&lt;'Summary&amp;Assumptions'!$J$31,CJ$47&gt;=$FO178,CJ$47&lt;=$FP178)*(('Summary&amp;Assumptions'!$H$25*$C178)*(1+'Summary&amp;Assumptions'!$J$29)^(CJ$46-1))+AND(CJ$56&lt;'Summary&amp;Assumptions'!$J$31,CJ$47&gt;=$FQ178,CJ$47&lt;=$FR178)*(('Summary&amp;Assumptions'!$H$25*$C178)*(1+'Summary&amp;Assumptions'!$J$29)^(CJ$46-1))</f>
        <v>0</v>
      </c>
      <c r="CF178" s="588">
        <f>AND(CK$55&gt;0,SUM($E178:CE178)&lt;'Summary&amp;Assumptions'!$G$32*$B178,$D178&gt;='Summary&amp;Assumptions'!$D$17,CK$47&gt;=$D178,CK$47&lt;=EDATE($D178,'Summary&amp;Assumptions'!$G$32))*$B178+AND(CK$56&lt;'Summary&amp;Assumptions'!$J$31,CK$47&gt;=$FO178,CK$47&lt;=$FP178)*(('Summary&amp;Assumptions'!$H$25*$C178)*(1+'Summary&amp;Assumptions'!$J$29)^(CK$46-1))+AND(CK$56&lt;'Summary&amp;Assumptions'!$J$31,CK$47&gt;=$FQ178,CK$47&lt;=$FR178)*(('Summary&amp;Assumptions'!$H$25*$C178)*(1+'Summary&amp;Assumptions'!$J$29)^(CK$46-1))</f>
        <v>0</v>
      </c>
      <c r="CG178" s="588">
        <f>AND(CL$55&gt;0,SUM($E178:CF178)&lt;'Summary&amp;Assumptions'!$G$32*$B178,$D178&gt;='Summary&amp;Assumptions'!$D$17,CL$47&gt;=$D178,CL$47&lt;=EDATE($D178,'Summary&amp;Assumptions'!$G$32))*$B178+AND(CL$56&lt;'Summary&amp;Assumptions'!$J$31,CL$47&gt;=$FO178,CL$47&lt;=$FP178)*(('Summary&amp;Assumptions'!$H$25*$C178)*(1+'Summary&amp;Assumptions'!$J$29)^(CL$46-1))+AND(CL$56&lt;'Summary&amp;Assumptions'!$J$31,CL$47&gt;=$FQ178,CL$47&lt;=$FR178)*(('Summary&amp;Assumptions'!$H$25*$C178)*(1+'Summary&amp;Assumptions'!$J$29)^(CL$46-1))</f>
        <v>0</v>
      </c>
      <c r="CH178" s="588">
        <f>AND(CM$55&gt;0,SUM($E178:CG178)&lt;'Summary&amp;Assumptions'!$G$32*$B178,$D178&gt;='Summary&amp;Assumptions'!$D$17,CM$47&gt;=$D178,CM$47&lt;=EDATE($D178,'Summary&amp;Assumptions'!$G$32))*$B178+AND(CM$56&lt;'Summary&amp;Assumptions'!$J$31,CM$47&gt;=$FO178,CM$47&lt;=$FP178)*(('Summary&amp;Assumptions'!$H$25*$C178)*(1+'Summary&amp;Assumptions'!$J$29)^(CM$46-1))+AND(CM$56&lt;'Summary&amp;Assumptions'!$J$31,CM$47&gt;=$FQ178,CM$47&lt;=$FR178)*(('Summary&amp;Assumptions'!$H$25*$C178)*(1+'Summary&amp;Assumptions'!$J$29)^(CM$46-1))</f>
        <v>0</v>
      </c>
      <c r="CI178" s="588">
        <f>AND(CN$55&gt;0,SUM($E178:CH178)&lt;'Summary&amp;Assumptions'!$G$32*$B178,$D178&gt;='Summary&amp;Assumptions'!$D$17,CN$47&gt;=$D178,CN$47&lt;=EDATE($D178,'Summary&amp;Assumptions'!$G$32))*$B178+AND(CN$56&lt;'Summary&amp;Assumptions'!$J$31,CN$47&gt;=$FO178,CN$47&lt;=$FP178)*(('Summary&amp;Assumptions'!$H$25*$C178)*(1+'Summary&amp;Assumptions'!$J$29)^(CN$46-1))+AND(CN$56&lt;'Summary&amp;Assumptions'!$J$31,CN$47&gt;=$FQ178,CN$47&lt;=$FR178)*(('Summary&amp;Assumptions'!$H$25*$C178)*(1+'Summary&amp;Assumptions'!$J$29)^(CN$46-1))</f>
        <v>0</v>
      </c>
      <c r="CJ178" s="588">
        <f>AND(CO$55&gt;0,SUM($E178:CI178)&lt;'Summary&amp;Assumptions'!$G$32*$B178,$D178&gt;='Summary&amp;Assumptions'!$D$17,CO$47&gt;=$D178,CO$47&lt;=EDATE($D178,'Summary&amp;Assumptions'!$G$32))*$B178+AND(CO$56&lt;'Summary&amp;Assumptions'!$J$31,CO$47&gt;=$FO178,CO$47&lt;=$FP178)*(('Summary&amp;Assumptions'!$H$25*$C178)*(1+'Summary&amp;Assumptions'!$J$29)^(CO$46-1))+AND(CO$56&lt;'Summary&amp;Assumptions'!$J$31,CO$47&gt;=$FQ178,CO$47&lt;=$FR178)*(('Summary&amp;Assumptions'!$H$25*$C178)*(1+'Summary&amp;Assumptions'!$J$29)^(CO$46-1))</f>
        <v>0</v>
      </c>
      <c r="CK178" s="588">
        <f>AND(CP$55&gt;0,SUM($E178:CJ178)&lt;'Summary&amp;Assumptions'!$G$32*$B178,$D178&gt;='Summary&amp;Assumptions'!$D$17,CP$47&gt;=$D178,CP$47&lt;=EDATE($D178,'Summary&amp;Assumptions'!$G$32))*$B178+AND(CP$56&lt;'Summary&amp;Assumptions'!$J$31,CP$47&gt;=$FO178,CP$47&lt;=$FP178)*(('Summary&amp;Assumptions'!$H$25*$C178)*(1+'Summary&amp;Assumptions'!$J$29)^(CP$46-1))+AND(CP$56&lt;'Summary&amp;Assumptions'!$J$31,CP$47&gt;=$FQ178,CP$47&lt;=$FR178)*(('Summary&amp;Assumptions'!$H$25*$C178)*(1+'Summary&amp;Assumptions'!$J$29)^(CP$46-1))</f>
        <v>0</v>
      </c>
      <c r="CL178" s="588">
        <f>AND(CQ$55&gt;0,SUM($E178:CK178)&lt;'Summary&amp;Assumptions'!$G$32*$B178,$D178&gt;='Summary&amp;Assumptions'!$D$17,CQ$47&gt;=$D178,CQ$47&lt;=EDATE($D178,'Summary&amp;Assumptions'!$G$32))*$B178+AND(CQ$56&lt;'Summary&amp;Assumptions'!$J$31,CQ$47&gt;=$FO178,CQ$47&lt;=$FP178)*(('Summary&amp;Assumptions'!$H$25*$C178)*(1+'Summary&amp;Assumptions'!$J$29)^(CQ$46-1))+AND(CQ$56&lt;'Summary&amp;Assumptions'!$J$31,CQ$47&gt;=$FQ178,CQ$47&lt;=$FR178)*(('Summary&amp;Assumptions'!$H$25*$C178)*(1+'Summary&amp;Assumptions'!$J$29)^(CQ$46-1))</f>
        <v>0</v>
      </c>
      <c r="CM178" s="588">
        <f>AND(CR$55&gt;0,SUM($E178:CL178)&lt;'Summary&amp;Assumptions'!$G$32*$B178,$D178&gt;='Summary&amp;Assumptions'!$D$17,CR$47&gt;=$D178,CR$47&lt;=EDATE($D178,'Summary&amp;Assumptions'!$G$32))*$B178+AND(CR$56&lt;'Summary&amp;Assumptions'!$J$31,CR$47&gt;=$FO178,CR$47&lt;=$FP178)*(('Summary&amp;Assumptions'!$H$25*$C178)*(1+'Summary&amp;Assumptions'!$J$29)^(CR$46-1))+AND(CR$56&lt;'Summary&amp;Assumptions'!$J$31,CR$47&gt;=$FQ178,CR$47&lt;=$FR178)*(('Summary&amp;Assumptions'!$H$25*$C178)*(1+'Summary&amp;Assumptions'!$J$29)^(CR$46-1))</f>
        <v>0</v>
      </c>
      <c r="CN178" s="588">
        <f>AND(CS$55&gt;0,SUM($E178:CM178)&lt;'Summary&amp;Assumptions'!$G$32*$B178,$D178&gt;='Summary&amp;Assumptions'!$D$17,CS$47&gt;=$D178,CS$47&lt;=EDATE($D178,'Summary&amp;Assumptions'!$G$32))*$B178+AND(CS$56&lt;'Summary&amp;Assumptions'!$J$31,CS$47&gt;=$FO178,CS$47&lt;=$FP178)*(('Summary&amp;Assumptions'!$H$25*$C178)*(1+'Summary&amp;Assumptions'!$J$29)^(CS$46-1))+AND(CS$56&lt;'Summary&amp;Assumptions'!$J$31,CS$47&gt;=$FQ178,CS$47&lt;=$FR178)*(('Summary&amp;Assumptions'!$H$25*$C178)*(1+'Summary&amp;Assumptions'!$J$29)^(CS$46-1))</f>
        <v>0</v>
      </c>
      <c r="CO178" s="588">
        <f>AND(CT$55&gt;0,SUM($E178:CN178)&lt;'Summary&amp;Assumptions'!$G$32*$B178,$D178&gt;='Summary&amp;Assumptions'!$D$17,CT$47&gt;=$D178,CT$47&lt;=EDATE($D178,'Summary&amp;Assumptions'!$G$32))*$B178+AND(CT$56&lt;'Summary&amp;Assumptions'!$J$31,CT$47&gt;=$FO178,CT$47&lt;=$FP178)*(('Summary&amp;Assumptions'!$H$25*$C178)*(1+'Summary&amp;Assumptions'!$J$29)^(CT$46-1))+AND(CT$56&lt;'Summary&amp;Assumptions'!$J$31,CT$47&gt;=$FQ178,CT$47&lt;=$FR178)*(('Summary&amp;Assumptions'!$H$25*$C178)*(1+'Summary&amp;Assumptions'!$J$29)^(CT$46-1))</f>
        <v>0</v>
      </c>
      <c r="CP178" s="588">
        <f>AND(CU$55&gt;0,SUM($E178:CO178)&lt;'Summary&amp;Assumptions'!$G$32*$B178,$D178&gt;='Summary&amp;Assumptions'!$D$17,CU$47&gt;=$D178,CU$47&lt;=EDATE($D178,'Summary&amp;Assumptions'!$G$32))*$B178+AND(CU$56&lt;'Summary&amp;Assumptions'!$J$31,CU$47&gt;=$FO178,CU$47&lt;=$FP178)*(('Summary&amp;Assumptions'!$H$25*$C178)*(1+'Summary&amp;Assumptions'!$J$29)^(CU$46-1))+AND(CU$56&lt;'Summary&amp;Assumptions'!$J$31,CU$47&gt;=$FQ178,CU$47&lt;=$FR178)*(('Summary&amp;Assumptions'!$H$25*$C178)*(1+'Summary&amp;Assumptions'!$J$29)^(CU$46-1))</f>
        <v>0</v>
      </c>
      <c r="CQ178" s="588">
        <f>AND(CV$55&gt;0,SUM($E178:CP178)&lt;'Summary&amp;Assumptions'!$G$32*$B178,$D178&gt;='Summary&amp;Assumptions'!$D$17,CV$47&gt;=$D178,CV$47&lt;=EDATE($D178,'Summary&amp;Assumptions'!$G$32))*$B178+AND(CV$56&lt;'Summary&amp;Assumptions'!$J$31,CV$47&gt;=$FO178,CV$47&lt;=$FP178)*(('Summary&amp;Assumptions'!$H$25*$C178)*(1+'Summary&amp;Assumptions'!$J$29)^(CV$46-1))+AND(CV$56&lt;'Summary&amp;Assumptions'!$J$31,CV$47&gt;=$FQ178,CV$47&lt;=$FR178)*(('Summary&amp;Assumptions'!$H$25*$C178)*(1+'Summary&amp;Assumptions'!$J$29)^(CV$46-1))</f>
        <v>0</v>
      </c>
      <c r="CR178" s="588">
        <f>AND(CW$55&gt;0,SUM($E178:CQ178)&lt;'Summary&amp;Assumptions'!$G$32*$B178,$D178&gt;='Summary&amp;Assumptions'!$D$17,CW$47&gt;=$D178,CW$47&lt;=EDATE($D178,'Summary&amp;Assumptions'!$G$32))*$B178+AND(CW$56&lt;'Summary&amp;Assumptions'!$J$31,CW$47&gt;=$FO178,CW$47&lt;=$FP178)*(('Summary&amp;Assumptions'!$H$25*$C178)*(1+'Summary&amp;Assumptions'!$J$29)^(CW$46-1))+AND(CW$56&lt;'Summary&amp;Assumptions'!$J$31,CW$47&gt;=$FQ178,CW$47&lt;=$FR178)*(('Summary&amp;Assumptions'!$H$25*$C178)*(1+'Summary&amp;Assumptions'!$J$29)^(CW$46-1))</f>
        <v>0</v>
      </c>
      <c r="CS178" s="588">
        <f>AND(CX$55&gt;0,SUM($E178:CR178)&lt;'Summary&amp;Assumptions'!$G$32*$B178,$D178&gt;='Summary&amp;Assumptions'!$D$17,CX$47&gt;=$D178,CX$47&lt;=EDATE($D178,'Summary&amp;Assumptions'!$G$32))*$B178+AND(CX$56&lt;'Summary&amp;Assumptions'!$J$31,CX$47&gt;=$FO178,CX$47&lt;=$FP178)*(('Summary&amp;Assumptions'!$H$25*$C178)*(1+'Summary&amp;Assumptions'!$J$29)^(CX$46-1))+AND(CX$56&lt;'Summary&amp;Assumptions'!$J$31,CX$47&gt;=$FQ178,CX$47&lt;=$FR178)*(('Summary&amp;Assumptions'!$H$25*$C178)*(1+'Summary&amp;Assumptions'!$J$29)^(CX$46-1))</f>
        <v>0</v>
      </c>
      <c r="CT178" s="588">
        <f>AND(CY$55&gt;0,SUM($E178:CS178)&lt;'Summary&amp;Assumptions'!$G$32*$B178,$D178&gt;='Summary&amp;Assumptions'!$D$17,CY$47&gt;=$D178,CY$47&lt;=EDATE($D178,'Summary&amp;Assumptions'!$G$32))*$B178+AND(CY$56&lt;'Summary&amp;Assumptions'!$J$31,CY$47&gt;=$FO178,CY$47&lt;=$FP178)*(('Summary&amp;Assumptions'!$H$25*$C178)*(1+'Summary&amp;Assumptions'!$J$29)^(CY$46-1))+AND(CY$56&lt;'Summary&amp;Assumptions'!$J$31,CY$47&gt;=$FQ178,CY$47&lt;=$FR178)*(('Summary&amp;Assumptions'!$H$25*$C178)*(1+'Summary&amp;Assumptions'!$J$29)^(CY$46-1))</f>
        <v>0</v>
      </c>
      <c r="CU178" s="588">
        <f>AND(CZ$55&gt;0,SUM($E178:CT178)&lt;'Summary&amp;Assumptions'!$G$32*$B178,$D178&gt;='Summary&amp;Assumptions'!$D$17,CZ$47&gt;=$D178,CZ$47&lt;=EDATE($D178,'Summary&amp;Assumptions'!$G$32))*$B178+AND(CZ$56&lt;'Summary&amp;Assumptions'!$J$31,CZ$47&gt;=$FO178,CZ$47&lt;=$FP178)*(('Summary&amp;Assumptions'!$H$25*$C178)*(1+'Summary&amp;Assumptions'!$J$29)^(CZ$46-1))+AND(CZ$56&lt;'Summary&amp;Assumptions'!$J$31,CZ$47&gt;=$FQ178,CZ$47&lt;=$FR178)*(('Summary&amp;Assumptions'!$H$25*$C178)*(1+'Summary&amp;Assumptions'!$J$29)^(CZ$46-1))</f>
        <v>0</v>
      </c>
      <c r="CV178" s="588">
        <f>AND(DA$55&gt;0,SUM($E178:CU178)&lt;'Summary&amp;Assumptions'!$G$32*$B178,$D178&gt;='Summary&amp;Assumptions'!$D$17,DA$47&gt;=$D178,DA$47&lt;=EDATE($D178,'Summary&amp;Assumptions'!$G$32))*$B178+AND(DA$56&lt;'Summary&amp;Assumptions'!$J$31,DA$47&gt;=$FO178,DA$47&lt;=$FP178)*(('Summary&amp;Assumptions'!$H$25*$C178)*(1+'Summary&amp;Assumptions'!$J$29)^(DA$46-1))+AND(DA$56&lt;'Summary&amp;Assumptions'!$J$31,DA$47&gt;=$FQ178,DA$47&lt;=$FR178)*(('Summary&amp;Assumptions'!$H$25*$C178)*(1+'Summary&amp;Assumptions'!$J$29)^(DA$46-1))</f>
        <v>0</v>
      </c>
      <c r="CW178" s="588">
        <f>AND(DB$55&gt;0,SUM($E178:CV178)&lt;'Summary&amp;Assumptions'!$G$32*$B178,$D178&gt;='Summary&amp;Assumptions'!$D$17,DB$47&gt;=$D178,DB$47&lt;=EDATE($D178,'Summary&amp;Assumptions'!$G$32))*$B178+AND(DB$56&lt;'Summary&amp;Assumptions'!$J$31,DB$47&gt;=$FO178,DB$47&lt;=$FP178)*(('Summary&amp;Assumptions'!$H$25*$C178)*(1+'Summary&amp;Assumptions'!$J$29)^(DB$46-1))+AND(DB$56&lt;'Summary&amp;Assumptions'!$J$31,DB$47&gt;=$FQ178,DB$47&lt;=$FR178)*(('Summary&amp;Assumptions'!$H$25*$C178)*(1+'Summary&amp;Assumptions'!$J$29)^(DB$46-1))</f>
        <v>0</v>
      </c>
      <c r="CX178" s="588">
        <f>AND(DC$55&gt;0,SUM($E178:CW178)&lt;'Summary&amp;Assumptions'!$G$32*$B178,$D178&gt;='Summary&amp;Assumptions'!$D$17,DC$47&gt;=$D178,DC$47&lt;=EDATE($D178,'Summary&amp;Assumptions'!$G$32))*$B178+AND(DC$56&lt;'Summary&amp;Assumptions'!$J$31,DC$47&gt;=$FO178,DC$47&lt;=$FP178)*(('Summary&amp;Assumptions'!$H$25*$C178)*(1+'Summary&amp;Assumptions'!$J$29)^(DC$46-1))+AND(DC$56&lt;'Summary&amp;Assumptions'!$J$31,DC$47&gt;=$FQ178,DC$47&lt;=$FR178)*(('Summary&amp;Assumptions'!$H$25*$C178)*(1+'Summary&amp;Assumptions'!$J$29)^(DC$46-1))</f>
        <v>0</v>
      </c>
      <c r="CY178" s="588">
        <f>AND(DD$55&gt;0,SUM($E178:CX178)&lt;'Summary&amp;Assumptions'!$G$32*$B178,$D178&gt;='Summary&amp;Assumptions'!$D$17,DD$47&gt;=$D178,DD$47&lt;=EDATE($D178,'Summary&amp;Assumptions'!$G$32))*$B178+AND(DD$56&lt;'Summary&amp;Assumptions'!$J$31,DD$47&gt;=$FO178,DD$47&lt;=$FP178)*(('Summary&amp;Assumptions'!$H$25*$C178)*(1+'Summary&amp;Assumptions'!$J$29)^(DD$46-1))+AND(DD$56&lt;'Summary&amp;Assumptions'!$J$31,DD$47&gt;=$FQ178,DD$47&lt;=$FR178)*(('Summary&amp;Assumptions'!$H$25*$C178)*(1+'Summary&amp;Assumptions'!$J$29)^(DD$46-1))</f>
        <v>0</v>
      </c>
      <c r="CZ178" s="588">
        <f>AND(DE$55&gt;0,SUM($E178:CY178)&lt;'Summary&amp;Assumptions'!$G$32*$B178,$D178&gt;='Summary&amp;Assumptions'!$D$17,DE$47&gt;=$D178,DE$47&lt;=EDATE($D178,'Summary&amp;Assumptions'!$G$32))*$B178+AND(DE$56&lt;'Summary&amp;Assumptions'!$J$31,DE$47&gt;=$FO178,DE$47&lt;=$FP178)*(('Summary&amp;Assumptions'!$H$25*$C178)*(1+'Summary&amp;Assumptions'!$J$29)^(DE$46-1))+AND(DE$56&lt;'Summary&amp;Assumptions'!$J$31,DE$47&gt;=$FQ178,DE$47&lt;=$FR178)*(('Summary&amp;Assumptions'!$H$25*$C178)*(1+'Summary&amp;Assumptions'!$J$29)^(DE$46-1))</f>
        <v>0</v>
      </c>
      <c r="DA178" s="588">
        <f>AND(DF$55&gt;0,SUM($E178:CZ178)&lt;'Summary&amp;Assumptions'!$G$32*$B178,$D178&gt;='Summary&amp;Assumptions'!$D$17,DF$47&gt;=$D178,DF$47&lt;=EDATE($D178,'Summary&amp;Assumptions'!$G$32))*$B178+AND(DF$56&lt;'Summary&amp;Assumptions'!$J$31,DF$47&gt;=$FO178,DF$47&lt;=$FP178)*(('Summary&amp;Assumptions'!$H$25*$C178)*(1+'Summary&amp;Assumptions'!$J$29)^(DF$46-1))+AND(DF$56&lt;'Summary&amp;Assumptions'!$J$31,DF$47&gt;=$FQ178,DF$47&lt;=$FR178)*(('Summary&amp;Assumptions'!$H$25*$C178)*(1+'Summary&amp;Assumptions'!$J$29)^(DF$46-1))</f>
        <v>0</v>
      </c>
      <c r="DB178" s="588">
        <f>AND(DG$55&gt;0,SUM($E178:DA178)&lt;'Summary&amp;Assumptions'!$G$32*$B178,$D178&gt;='Summary&amp;Assumptions'!$D$17,DG$47&gt;=$D178,DG$47&lt;=EDATE($D178,'Summary&amp;Assumptions'!$G$32))*$B178+AND(DG$56&lt;'Summary&amp;Assumptions'!$J$31,DG$47&gt;=$FO178,DG$47&lt;=$FP178)*(('Summary&amp;Assumptions'!$H$25*$C178)*(1+'Summary&amp;Assumptions'!$J$29)^(DG$46-1))+AND(DG$56&lt;'Summary&amp;Assumptions'!$J$31,DG$47&gt;=$FQ178,DG$47&lt;=$FR178)*(('Summary&amp;Assumptions'!$H$25*$C178)*(1+'Summary&amp;Assumptions'!$J$29)^(DG$46-1))</f>
        <v>0</v>
      </c>
      <c r="DC178" s="588">
        <f>AND(DH$55&gt;0,SUM($E178:DB178)&lt;'Summary&amp;Assumptions'!$G$32*$B178,$D178&gt;='Summary&amp;Assumptions'!$D$17,DH$47&gt;=$D178,DH$47&lt;=EDATE($D178,'Summary&amp;Assumptions'!$G$32))*$B178+AND(DH$56&lt;'Summary&amp;Assumptions'!$J$31,DH$47&gt;=$FO178,DH$47&lt;=$FP178)*(('Summary&amp;Assumptions'!$H$25*$C178)*(1+'Summary&amp;Assumptions'!$J$29)^(DH$46-1))+AND(DH$56&lt;'Summary&amp;Assumptions'!$J$31,DH$47&gt;=$FQ178,DH$47&lt;=$FR178)*(('Summary&amp;Assumptions'!$H$25*$C178)*(1+'Summary&amp;Assumptions'!$J$29)^(DH$46-1))</f>
        <v>0</v>
      </c>
      <c r="DD178" s="588">
        <f>AND(DI$55&gt;0,SUM($E178:DC178)&lt;'Summary&amp;Assumptions'!$G$32*$B178,$D178&gt;='Summary&amp;Assumptions'!$D$17,DI$47&gt;=$D178,DI$47&lt;=EDATE($D178,'Summary&amp;Assumptions'!$G$32))*$B178+AND(DI$56&lt;'Summary&amp;Assumptions'!$J$31,DI$47&gt;=$FO178,DI$47&lt;=$FP178)*(('Summary&amp;Assumptions'!$H$25*$C178)*(1+'Summary&amp;Assumptions'!$J$29)^(DI$46-1))+AND(DI$56&lt;'Summary&amp;Assumptions'!$J$31,DI$47&gt;=$FQ178,DI$47&lt;=$FR178)*(('Summary&amp;Assumptions'!$H$25*$C178)*(1+'Summary&amp;Assumptions'!$J$29)^(DI$46-1))</f>
        <v>0</v>
      </c>
      <c r="DE178" s="588">
        <f>AND(DJ$55&gt;0,SUM($E178:DD178)&lt;'Summary&amp;Assumptions'!$G$32*$B178,$D178&gt;='Summary&amp;Assumptions'!$D$17,DJ$47&gt;=$D178,DJ$47&lt;=EDATE($D178,'Summary&amp;Assumptions'!$G$32))*$B178+AND(DJ$56&lt;'Summary&amp;Assumptions'!$J$31,DJ$47&gt;=$FO178,DJ$47&lt;=$FP178)*(('Summary&amp;Assumptions'!$H$25*$C178)*(1+'Summary&amp;Assumptions'!$J$29)^(DJ$46-1))+AND(DJ$56&lt;'Summary&amp;Assumptions'!$J$31,DJ$47&gt;=$FQ178,DJ$47&lt;=$FR178)*(('Summary&amp;Assumptions'!$H$25*$C178)*(1+'Summary&amp;Assumptions'!$J$29)^(DJ$46-1))</f>
        <v>0</v>
      </c>
      <c r="DF178" s="588">
        <f>AND(DK$55&gt;0,SUM($E178:DE178)&lt;'Summary&amp;Assumptions'!$G$32*$B178,$D178&gt;='Summary&amp;Assumptions'!$D$17,DK$47&gt;=$D178,DK$47&lt;=EDATE($D178,'Summary&amp;Assumptions'!$G$32))*$B178+AND(DK$56&lt;'Summary&amp;Assumptions'!$J$31,DK$47&gt;=$FO178,DK$47&lt;=$FP178)*(('Summary&amp;Assumptions'!$H$25*$C178)*(1+'Summary&amp;Assumptions'!$J$29)^(DK$46-1))+AND(DK$56&lt;'Summary&amp;Assumptions'!$J$31,DK$47&gt;=$FQ178,DK$47&lt;=$FR178)*(('Summary&amp;Assumptions'!$H$25*$C178)*(1+'Summary&amp;Assumptions'!$J$29)^(DK$46-1))</f>
        <v>0</v>
      </c>
      <c r="DG178" s="588">
        <f>AND(DL$55&gt;0,SUM($E178:DF178)&lt;'Summary&amp;Assumptions'!$G$32*$B178,$D178&gt;='Summary&amp;Assumptions'!$D$17,DL$47&gt;=$D178,DL$47&lt;=EDATE($D178,'Summary&amp;Assumptions'!$G$32))*$B178+AND(DL$56&lt;'Summary&amp;Assumptions'!$J$31,DL$47&gt;=$FO178,DL$47&lt;=$FP178)*(('Summary&amp;Assumptions'!$H$25*$C178)*(1+'Summary&amp;Assumptions'!$J$29)^(DL$46-1))+AND(DL$56&lt;'Summary&amp;Assumptions'!$J$31,DL$47&gt;=$FQ178,DL$47&lt;=$FR178)*(('Summary&amp;Assumptions'!$H$25*$C178)*(1+'Summary&amp;Assumptions'!$J$29)^(DL$46-1))</f>
        <v>0</v>
      </c>
      <c r="DH178" s="588">
        <f>AND(DM$55&gt;0,SUM($E178:DG178)&lt;'Summary&amp;Assumptions'!$G$32*$B178,$D178&gt;='Summary&amp;Assumptions'!$D$17,DM$47&gt;=$D178,DM$47&lt;=EDATE($D178,'Summary&amp;Assumptions'!$G$32))*$B178+AND(DM$56&lt;'Summary&amp;Assumptions'!$J$31,DM$47&gt;=$FO178,DM$47&lt;=$FP178)*(('Summary&amp;Assumptions'!$H$25*$C178)*(1+'Summary&amp;Assumptions'!$J$29)^(DM$46-1))+AND(DM$56&lt;'Summary&amp;Assumptions'!$J$31,DM$47&gt;=$FQ178,DM$47&lt;=$FR178)*(('Summary&amp;Assumptions'!$H$25*$C178)*(1+'Summary&amp;Assumptions'!$J$29)^(DM$46-1))</f>
        <v>0</v>
      </c>
      <c r="DI178" s="588">
        <f>AND(DN$55&gt;0,SUM($E178:DH178)&lt;'Summary&amp;Assumptions'!$G$32*$B178,$D178&gt;='Summary&amp;Assumptions'!$D$17,DN$47&gt;=$D178,DN$47&lt;=EDATE($D178,'Summary&amp;Assumptions'!$G$32))*$B178+AND(DN$56&lt;'Summary&amp;Assumptions'!$J$31,DN$47&gt;=$FO178,DN$47&lt;=$FP178)*(('Summary&amp;Assumptions'!$H$25*$C178)*(1+'Summary&amp;Assumptions'!$J$29)^(DN$46-1))+AND(DN$56&lt;'Summary&amp;Assumptions'!$J$31,DN$47&gt;=$FQ178,DN$47&lt;=$FR178)*(('Summary&amp;Assumptions'!$H$25*$C178)*(1+'Summary&amp;Assumptions'!$J$29)^(DN$46-1))</f>
        <v>0</v>
      </c>
      <c r="DJ178" s="588">
        <f>AND(DO$55&gt;0,SUM($E178:DI178)&lt;'Summary&amp;Assumptions'!$G$32*$B178,$D178&gt;='Summary&amp;Assumptions'!$D$17,DO$47&gt;=$D178,DO$47&lt;=EDATE($D178,'Summary&amp;Assumptions'!$G$32))*$B178+AND(DO$56&lt;'Summary&amp;Assumptions'!$J$31,DO$47&gt;=$FO178,DO$47&lt;=$FP178)*(('Summary&amp;Assumptions'!$H$25*$C178)*(1+'Summary&amp;Assumptions'!$J$29)^(DO$46-1))+AND(DO$56&lt;'Summary&amp;Assumptions'!$J$31,DO$47&gt;=$FQ178,DO$47&lt;=$FR178)*(('Summary&amp;Assumptions'!$H$25*$C178)*(1+'Summary&amp;Assumptions'!$J$29)^(DO$46-1))</f>
        <v>0</v>
      </c>
      <c r="DK178" s="588">
        <f>AND(DP$55&gt;0,SUM($E178:DJ178)&lt;'Summary&amp;Assumptions'!$G$32*$B178,$D178&gt;='Summary&amp;Assumptions'!$D$17,DP$47&gt;=$D178,DP$47&lt;=EDATE($D178,'Summary&amp;Assumptions'!$G$32))*$B178+AND(DP$56&lt;'Summary&amp;Assumptions'!$J$31,DP$47&gt;=$FO178,DP$47&lt;=$FP178)*(('Summary&amp;Assumptions'!$H$25*$C178)*(1+'Summary&amp;Assumptions'!$J$29)^(DP$46-1))+AND(DP$56&lt;'Summary&amp;Assumptions'!$J$31,DP$47&gt;=$FQ178,DP$47&lt;=$FR178)*(('Summary&amp;Assumptions'!$H$25*$C178)*(1+'Summary&amp;Assumptions'!$J$29)^(DP$46-1))</f>
        <v>0</v>
      </c>
      <c r="DL178" s="588">
        <f>AND(DQ$55&gt;0,SUM($E178:DK178)&lt;'Summary&amp;Assumptions'!$G$32*$B178,$D178&gt;='Summary&amp;Assumptions'!$D$17,DQ$47&gt;=$D178,DQ$47&lt;=EDATE($D178,'Summary&amp;Assumptions'!$G$32))*$B178+AND(DQ$56&lt;'Summary&amp;Assumptions'!$J$31,DQ$47&gt;=$FO178,DQ$47&lt;=$FP178)*(('Summary&amp;Assumptions'!$H$25*$C178)*(1+'Summary&amp;Assumptions'!$J$29)^(DQ$46-1))+AND(DQ$56&lt;'Summary&amp;Assumptions'!$J$31,DQ$47&gt;=$FQ178,DQ$47&lt;=$FR178)*(('Summary&amp;Assumptions'!$H$25*$C178)*(1+'Summary&amp;Assumptions'!$J$29)^(DQ$46-1))</f>
        <v>0</v>
      </c>
      <c r="DM178" s="588">
        <f>AND(DR$55&gt;0,SUM($E178:DL178)&lt;'Summary&amp;Assumptions'!$G$32*$B178,$D178&gt;='Summary&amp;Assumptions'!$D$17,DR$47&gt;=$D178,DR$47&lt;=EDATE($D178,'Summary&amp;Assumptions'!$G$32))*$B178+AND(DR$56&lt;'Summary&amp;Assumptions'!$J$31,DR$47&gt;=$FO178,DR$47&lt;=$FP178)*(('Summary&amp;Assumptions'!$H$25*$C178)*(1+'Summary&amp;Assumptions'!$J$29)^(DR$46-1))+AND(DR$56&lt;'Summary&amp;Assumptions'!$J$31,DR$47&gt;=$FQ178,DR$47&lt;=$FR178)*(('Summary&amp;Assumptions'!$H$25*$C178)*(1+'Summary&amp;Assumptions'!$J$29)^(DR$46-1))</f>
        <v>0</v>
      </c>
      <c r="DN178" s="588">
        <f>AND(DS$55&gt;0,SUM($E178:DM178)&lt;'Summary&amp;Assumptions'!$G$32*$B178,$D178&gt;='Summary&amp;Assumptions'!$D$17,DS$47&gt;=$D178,DS$47&lt;=EDATE($D178,'Summary&amp;Assumptions'!$G$32))*$B178+AND(DS$56&lt;'Summary&amp;Assumptions'!$J$31,DS$47&gt;=$FO178,DS$47&lt;=$FP178)*(('Summary&amp;Assumptions'!$H$25*$C178)*(1+'Summary&amp;Assumptions'!$J$29)^(DS$46-1))+AND(DS$56&lt;'Summary&amp;Assumptions'!$J$31,DS$47&gt;=$FQ178,DS$47&lt;=$FR178)*(('Summary&amp;Assumptions'!$H$25*$C178)*(1+'Summary&amp;Assumptions'!$J$29)^(DS$46-1))</f>
        <v>0</v>
      </c>
      <c r="DO178" s="588">
        <f>AND(DT$55&gt;0,SUM($E178:DN178)&lt;'Summary&amp;Assumptions'!$G$32*$B178,$D178&gt;='Summary&amp;Assumptions'!$D$17,DT$47&gt;=$D178,DT$47&lt;=EDATE($D178,'Summary&amp;Assumptions'!$G$32))*$B178+AND(DT$56&lt;'Summary&amp;Assumptions'!$J$31,DT$47&gt;=$FO178,DT$47&lt;=$FP178)*(('Summary&amp;Assumptions'!$H$25*$C178)*(1+'Summary&amp;Assumptions'!$J$29)^(DT$46-1))+AND(DT$56&lt;'Summary&amp;Assumptions'!$J$31,DT$47&gt;=$FQ178,DT$47&lt;=$FR178)*(('Summary&amp;Assumptions'!$H$25*$C178)*(1+'Summary&amp;Assumptions'!$J$29)^(DT$46-1))</f>
        <v>0</v>
      </c>
      <c r="DP178" s="588">
        <f>AND(DU$55&gt;0,SUM($E178:DO178)&lt;'Summary&amp;Assumptions'!$G$32*$B178,$D178&gt;='Summary&amp;Assumptions'!$D$17,DU$47&gt;=$D178,DU$47&lt;=EDATE($D178,'Summary&amp;Assumptions'!$G$32))*$B178+AND(DU$56&lt;'Summary&amp;Assumptions'!$J$31,DU$47&gt;=$FO178,DU$47&lt;=$FP178)*(('Summary&amp;Assumptions'!$H$25*$C178)*(1+'Summary&amp;Assumptions'!$J$29)^(DU$46-1))+AND(DU$56&lt;'Summary&amp;Assumptions'!$J$31,DU$47&gt;=$FQ178,DU$47&lt;=$FR178)*(('Summary&amp;Assumptions'!$H$25*$C178)*(1+'Summary&amp;Assumptions'!$J$29)^(DU$46-1))</f>
        <v>0</v>
      </c>
      <c r="DQ178" s="588">
        <f>AND(DV$55&gt;0,SUM($E178:DP178)&lt;'Summary&amp;Assumptions'!$G$32*$B178,$D178&gt;='Summary&amp;Assumptions'!$D$17,DV$47&gt;=$D178,DV$47&lt;=EDATE($D178,'Summary&amp;Assumptions'!$G$32))*$B178+AND(DV$56&lt;'Summary&amp;Assumptions'!$J$31,DV$47&gt;=$FO178,DV$47&lt;=$FP178)*(('Summary&amp;Assumptions'!$H$25*$C178)*(1+'Summary&amp;Assumptions'!$J$29)^(DV$46-1))+AND(DV$56&lt;'Summary&amp;Assumptions'!$J$31,DV$47&gt;=$FQ178,DV$47&lt;=$FR178)*(('Summary&amp;Assumptions'!$H$25*$C178)*(1+'Summary&amp;Assumptions'!$J$29)^(DV$46-1))</f>
        <v>0</v>
      </c>
      <c r="DR178" s="588">
        <f>AND(DW$55&gt;0,SUM($E178:DQ178)&lt;'Summary&amp;Assumptions'!$G$32*$B178,$D178&gt;='Summary&amp;Assumptions'!$D$17,DW$47&gt;=$D178,DW$47&lt;=EDATE($D178,'Summary&amp;Assumptions'!$G$32))*$B178+AND(DW$56&lt;'Summary&amp;Assumptions'!$J$31,DW$47&gt;=$FO178,DW$47&lt;=$FP178)*(('Summary&amp;Assumptions'!$H$25*$C178)*(1+'Summary&amp;Assumptions'!$J$29)^(DW$46-1))+AND(DW$56&lt;'Summary&amp;Assumptions'!$J$31,DW$47&gt;=$FQ178,DW$47&lt;=$FR178)*(('Summary&amp;Assumptions'!$H$25*$C178)*(1+'Summary&amp;Assumptions'!$J$29)^(DW$46-1))</f>
        <v>0</v>
      </c>
      <c r="DS178" s="588">
        <f>AND(DX$55&gt;0,SUM($E178:DR178)&lt;'Summary&amp;Assumptions'!$G$32*$B178,$D178&gt;='Summary&amp;Assumptions'!$D$17,DX$47&gt;=$D178,DX$47&lt;=EDATE($D178,'Summary&amp;Assumptions'!$G$32))*$B178+AND(DX$56&lt;'Summary&amp;Assumptions'!$J$31,DX$47&gt;=$FO178,DX$47&lt;=$FP178)*(('Summary&amp;Assumptions'!$H$25*$C178)*(1+'Summary&amp;Assumptions'!$J$29)^(DX$46-1))+AND(DX$56&lt;'Summary&amp;Assumptions'!$J$31,DX$47&gt;=$FQ178,DX$47&lt;=$FR178)*(('Summary&amp;Assumptions'!$H$25*$C178)*(1+'Summary&amp;Assumptions'!$J$29)^(DX$46-1))</f>
        <v>0</v>
      </c>
      <c r="DT178" s="588">
        <f>AND(DY$55&gt;0,SUM($E178:DS178)&lt;'Summary&amp;Assumptions'!$G$32*$B178,$D178&gt;='Summary&amp;Assumptions'!$D$17,DY$47&gt;=$D178,DY$47&lt;=EDATE($D178,'Summary&amp;Assumptions'!$G$32))*$B178+AND(DY$56&lt;'Summary&amp;Assumptions'!$J$31,DY$47&gt;=$FO178,DY$47&lt;=$FP178)*(('Summary&amp;Assumptions'!$H$25*$C178)*(1+'Summary&amp;Assumptions'!$J$29)^(DY$46-1))+AND(DY$56&lt;'Summary&amp;Assumptions'!$J$31,DY$47&gt;=$FQ178,DY$47&lt;=$FR178)*(('Summary&amp;Assumptions'!$H$25*$C178)*(1+'Summary&amp;Assumptions'!$J$29)^(DY$46-1))</f>
        <v>0</v>
      </c>
      <c r="DU178" s="588">
        <f>AND(DZ$55&gt;0,SUM($E178:DT178)&lt;'Summary&amp;Assumptions'!$G$32*$B178,$D178&gt;='Summary&amp;Assumptions'!$D$17,DZ$47&gt;=$D178,DZ$47&lt;=EDATE($D178,'Summary&amp;Assumptions'!$G$32))*$B178+AND(DZ$56&lt;'Summary&amp;Assumptions'!$J$31,DZ$47&gt;=$FO178,DZ$47&lt;=$FP178)*(('Summary&amp;Assumptions'!$H$25*$C178)*(1+'Summary&amp;Assumptions'!$J$29)^(DZ$46-1))+AND(DZ$56&lt;'Summary&amp;Assumptions'!$J$31,DZ$47&gt;=$FQ178,DZ$47&lt;=$FR178)*(('Summary&amp;Assumptions'!$H$25*$C178)*(1+'Summary&amp;Assumptions'!$J$29)^(DZ$46-1))</f>
        <v>0</v>
      </c>
      <c r="DV178" s="588">
        <f>AND(EA$55&gt;0,SUM($E178:DU178)&lt;'Summary&amp;Assumptions'!$G$32*$B178,$D178&gt;='Summary&amp;Assumptions'!$D$17,EA$47&gt;=$D178,EA$47&lt;=EDATE($D178,'Summary&amp;Assumptions'!$G$32))*$B178+AND(EA$56&lt;'Summary&amp;Assumptions'!$J$31,EA$47&gt;=$FO178,EA$47&lt;=$FP178)*(('Summary&amp;Assumptions'!$H$25*$C178)*(1+'Summary&amp;Assumptions'!$J$29)^(EA$46-1))+AND(EA$56&lt;'Summary&amp;Assumptions'!$J$31,EA$47&gt;=$FQ178,EA$47&lt;=$FR178)*(('Summary&amp;Assumptions'!$H$25*$C178)*(1+'Summary&amp;Assumptions'!$J$29)^(EA$46-1))</f>
        <v>0</v>
      </c>
      <c r="DW178" s="588">
        <f>AND(EB$55&gt;0,SUM($E178:DV178)&lt;'Summary&amp;Assumptions'!$G$32*$B178,$D178&gt;='Summary&amp;Assumptions'!$D$17,EB$47&gt;=$D178,EB$47&lt;=EDATE($D178,'Summary&amp;Assumptions'!$G$32))*$B178+AND(EB$56&lt;'Summary&amp;Assumptions'!$J$31,EB$47&gt;=$FO178,EB$47&lt;=$FP178)*(('Summary&amp;Assumptions'!$H$25*$C178)*(1+'Summary&amp;Assumptions'!$J$29)^(EB$46-1))+AND(EB$56&lt;'Summary&amp;Assumptions'!$J$31,EB$47&gt;=$FQ178,EB$47&lt;=$FR178)*(('Summary&amp;Assumptions'!$H$25*$C178)*(1+'Summary&amp;Assumptions'!$J$29)^(EB$46-1))</f>
        <v>0</v>
      </c>
      <c r="DX178" s="588">
        <f>AND(EC$55&gt;0,SUM($E178:DW178)&lt;'Summary&amp;Assumptions'!$G$32*$B178,$D178&gt;='Summary&amp;Assumptions'!$D$17,EC$47&gt;=$D178,EC$47&lt;=EDATE($D178,'Summary&amp;Assumptions'!$G$32))*$B178+AND(EC$56&lt;'Summary&amp;Assumptions'!$J$31,EC$47&gt;=$FO178,EC$47&lt;=$FP178)*(('Summary&amp;Assumptions'!$H$25*$C178)*(1+'Summary&amp;Assumptions'!$J$29)^(EC$46-1))+AND(EC$56&lt;'Summary&amp;Assumptions'!$J$31,EC$47&gt;=$FQ178,EC$47&lt;=$FR178)*(('Summary&amp;Assumptions'!$H$25*$C178)*(1+'Summary&amp;Assumptions'!$J$29)^(EC$46-1))</f>
        <v>0</v>
      </c>
      <c r="DY178" s="588">
        <f>AND(ED$55&gt;0,SUM($E178:DX178)&lt;'Summary&amp;Assumptions'!$G$32*$B178,$D178&gt;='Summary&amp;Assumptions'!$D$17,ED$47&gt;=$D178,ED$47&lt;=EDATE($D178,'Summary&amp;Assumptions'!$G$32))*$B178+AND(ED$56&lt;'Summary&amp;Assumptions'!$J$31,ED$47&gt;=$FO178,ED$47&lt;=$FP178)*(('Summary&amp;Assumptions'!$H$25*$C178)*(1+'Summary&amp;Assumptions'!$J$29)^(ED$46-1))+AND(ED$56&lt;'Summary&amp;Assumptions'!$J$31,ED$47&gt;=$FQ178,ED$47&lt;=$FR178)*(('Summary&amp;Assumptions'!$H$25*$C178)*(1+'Summary&amp;Assumptions'!$J$29)^(ED$46-1))</f>
        <v>0</v>
      </c>
      <c r="DZ178" s="588">
        <f>AND(EE$55&gt;0,SUM($E178:DY178)&lt;'Summary&amp;Assumptions'!$G$32*$B178,$D178&gt;='Summary&amp;Assumptions'!$D$17,EE$47&gt;=$D178,EE$47&lt;=EDATE($D178,'Summary&amp;Assumptions'!$G$32))*$B178+AND(EE$56&lt;'Summary&amp;Assumptions'!$J$31,EE$47&gt;=$FO178,EE$47&lt;=$FP178)*(('Summary&amp;Assumptions'!$H$25*$C178)*(1+'Summary&amp;Assumptions'!$J$29)^(EE$46-1))+AND(EE$56&lt;'Summary&amp;Assumptions'!$J$31,EE$47&gt;=$FQ178,EE$47&lt;=$FR178)*(('Summary&amp;Assumptions'!$H$25*$C178)*(1+'Summary&amp;Assumptions'!$J$29)^(EE$46-1))</f>
        <v>0</v>
      </c>
      <c r="EA178" s="588">
        <f>AND(EF$55&gt;0,SUM($E178:DZ178)&lt;'Summary&amp;Assumptions'!$G$32*$B178,$D178&gt;='Summary&amp;Assumptions'!$D$17,EF$47&gt;=$D178,EF$47&lt;=EDATE($D178,'Summary&amp;Assumptions'!$G$32))*$B178+AND(EF$56&lt;'Summary&amp;Assumptions'!$J$31,EF$47&gt;=$FO178,EF$47&lt;=$FP178)*(('Summary&amp;Assumptions'!$H$25*$C178)*(1+'Summary&amp;Assumptions'!$J$29)^(EF$46-1))+AND(EF$56&lt;'Summary&amp;Assumptions'!$J$31,EF$47&gt;=$FQ178,EF$47&lt;=$FR178)*(('Summary&amp;Assumptions'!$H$25*$C178)*(1+'Summary&amp;Assumptions'!$J$29)^(EF$46-1))</f>
        <v>0</v>
      </c>
      <c r="EB178" s="588">
        <f>AND(EG$55&gt;0,SUM($E178:EA178)&lt;'Summary&amp;Assumptions'!$G$32*$B178,$D178&gt;='Summary&amp;Assumptions'!$D$17,EG$47&gt;=$D178,EG$47&lt;=EDATE($D178,'Summary&amp;Assumptions'!$G$32))*$B178+AND(EG$56&lt;'Summary&amp;Assumptions'!$J$31,EG$47&gt;=$FO178,EG$47&lt;=$FP178)*(('Summary&amp;Assumptions'!$H$25*$C178)*(1+'Summary&amp;Assumptions'!$J$29)^(EG$46-1))+AND(EG$56&lt;'Summary&amp;Assumptions'!$J$31,EG$47&gt;=$FQ178,EG$47&lt;=$FR178)*(('Summary&amp;Assumptions'!$H$25*$C178)*(1+'Summary&amp;Assumptions'!$J$29)^(EG$46-1))</f>
        <v>0</v>
      </c>
      <c r="EC178" s="588">
        <f>AND(EH$55&gt;0,SUM($E178:EB178)&lt;'Summary&amp;Assumptions'!$G$32*$B178,$D178&gt;='Summary&amp;Assumptions'!$D$17,EH$47&gt;=$D178,EH$47&lt;=EDATE($D178,'Summary&amp;Assumptions'!$G$32))*$B178+AND(EH$56&lt;'Summary&amp;Assumptions'!$J$31,EH$47&gt;=$FO178,EH$47&lt;=$FP178)*(('Summary&amp;Assumptions'!$H$25*$C178)*(1+'Summary&amp;Assumptions'!$J$29)^(EH$46-1))+AND(EH$56&lt;'Summary&amp;Assumptions'!$J$31,EH$47&gt;=$FQ178,EH$47&lt;=$FR178)*(('Summary&amp;Assumptions'!$H$25*$C178)*(1+'Summary&amp;Assumptions'!$J$29)^(EH$46-1))</f>
        <v>0</v>
      </c>
      <c r="ED178" s="588">
        <f>AND(EI$55&gt;0,SUM($E178:EC178)&lt;'Summary&amp;Assumptions'!$G$32*$B178,$D178&gt;='Summary&amp;Assumptions'!$D$17,EI$47&gt;=$D178,EI$47&lt;=EDATE($D178,'Summary&amp;Assumptions'!$G$32))*$B178+AND(EI$56&lt;'Summary&amp;Assumptions'!$J$31,EI$47&gt;=$FO178,EI$47&lt;=$FP178)*(('Summary&amp;Assumptions'!$H$25*$C178)*(1+'Summary&amp;Assumptions'!$J$29)^(EI$46-1))+AND(EI$56&lt;'Summary&amp;Assumptions'!$J$31,EI$47&gt;=$FQ178,EI$47&lt;=$FR178)*(('Summary&amp;Assumptions'!$H$25*$C178)*(1+'Summary&amp;Assumptions'!$J$29)^(EI$46-1))</f>
        <v>0</v>
      </c>
      <c r="EE178" s="588">
        <f>AND(EJ$55&gt;0,SUM($E178:ED178)&lt;'Summary&amp;Assumptions'!$G$32*$B178,$D178&gt;='Summary&amp;Assumptions'!$D$17,EJ$47&gt;=$D178,EJ$47&lt;=EDATE($D178,'Summary&amp;Assumptions'!$G$32))*$B178+AND(EJ$56&lt;'Summary&amp;Assumptions'!$J$31,EJ$47&gt;=$FO178,EJ$47&lt;=$FP178)*(('Summary&amp;Assumptions'!$H$25*$C178)*(1+'Summary&amp;Assumptions'!$J$29)^(EJ$46-1))+AND(EJ$56&lt;'Summary&amp;Assumptions'!$J$31,EJ$47&gt;=$FQ178,EJ$47&lt;=$FR178)*(('Summary&amp;Assumptions'!$H$25*$C178)*(1+'Summary&amp;Assumptions'!$J$29)^(EJ$46-1))</f>
        <v>0</v>
      </c>
      <c r="EF178" s="588">
        <f>AND(EK$55&gt;0,SUM($E178:EE178)&lt;'Summary&amp;Assumptions'!$G$32*$B178,$D178&gt;='Summary&amp;Assumptions'!$D$17,EK$47&gt;=$D178,EK$47&lt;=EDATE($D178,'Summary&amp;Assumptions'!$G$32))*$B178+AND(EK$56&lt;'Summary&amp;Assumptions'!$J$31,EK$47&gt;=$FO178,EK$47&lt;=$FP178)*(('Summary&amp;Assumptions'!$H$25*$C178)*(1+'Summary&amp;Assumptions'!$J$29)^(EK$46-1))+AND(EK$56&lt;'Summary&amp;Assumptions'!$J$31,EK$47&gt;=$FQ178,EK$47&lt;=$FR178)*(('Summary&amp;Assumptions'!$H$25*$C178)*(1+'Summary&amp;Assumptions'!$J$29)^(EK$46-1))</f>
        <v>0</v>
      </c>
      <c r="EG178" s="588">
        <f>AND(EL$55&gt;0,SUM($E178:EF178)&lt;'Summary&amp;Assumptions'!$G$32*$B178,$D178&gt;='Summary&amp;Assumptions'!$D$17,EL$47&gt;=$D178,EL$47&lt;=EDATE($D178,'Summary&amp;Assumptions'!$G$32))*$B178+AND(EL$56&lt;'Summary&amp;Assumptions'!$J$31,EL$47&gt;=$FO178,EL$47&lt;=$FP178)*(('Summary&amp;Assumptions'!$H$25*$C178)*(1+'Summary&amp;Assumptions'!$J$29)^(EL$46-1))+AND(EL$56&lt;'Summary&amp;Assumptions'!$J$31,EL$47&gt;=$FQ178,EL$47&lt;=$FR178)*(('Summary&amp;Assumptions'!$H$25*$C178)*(1+'Summary&amp;Assumptions'!$J$29)^(EL$46-1))</f>
        <v>0</v>
      </c>
      <c r="EH178" s="588">
        <f>AND(EM$55&gt;0,SUM($E178:EG178)&lt;'Summary&amp;Assumptions'!$G$32*$B178,$D178&gt;='Summary&amp;Assumptions'!$D$17,EM$47&gt;=$D178,EM$47&lt;=EDATE($D178,'Summary&amp;Assumptions'!$G$32))*$B178+AND(EM$56&lt;'Summary&amp;Assumptions'!$J$31,EM$47&gt;=$FO178,EM$47&lt;=$FP178)*(('Summary&amp;Assumptions'!$H$25*$C178)*(1+'Summary&amp;Assumptions'!$J$29)^(EM$46-1))+AND(EM$56&lt;'Summary&amp;Assumptions'!$J$31,EM$47&gt;=$FQ178,EM$47&lt;=$FR178)*(('Summary&amp;Assumptions'!$H$25*$C178)*(1+'Summary&amp;Assumptions'!$J$29)^(EM$46-1))</f>
        <v>0</v>
      </c>
      <c r="EI178" s="588">
        <f>AND(EN$55&gt;0,SUM($E178:EH178)&lt;'Summary&amp;Assumptions'!$G$32*$B178,$D178&gt;='Summary&amp;Assumptions'!$D$17,EN$47&gt;=$D178,EN$47&lt;=EDATE($D178,'Summary&amp;Assumptions'!$G$32))*$B178+AND(EN$56&lt;'Summary&amp;Assumptions'!$J$31,EN$47&gt;=$FO178,EN$47&lt;=$FP178)*(('Summary&amp;Assumptions'!$H$25*$C178)*(1+'Summary&amp;Assumptions'!$J$29)^(EN$46-1))+AND(EN$56&lt;'Summary&amp;Assumptions'!$J$31,EN$47&gt;=$FQ178,EN$47&lt;=$FR178)*(('Summary&amp;Assumptions'!$H$25*$C178)*(1+'Summary&amp;Assumptions'!$J$29)^(EN$46-1))</f>
        <v>0</v>
      </c>
      <c r="EJ178" s="588">
        <f>AND(EO$55&gt;0,SUM($E178:EI178)&lt;'Summary&amp;Assumptions'!$G$32*$B178,$D178&gt;='Summary&amp;Assumptions'!$D$17,EO$47&gt;=$D178,EO$47&lt;=EDATE($D178,'Summary&amp;Assumptions'!$G$32))*$B178+AND(EO$56&lt;'Summary&amp;Assumptions'!$J$31,EO$47&gt;=$FO178,EO$47&lt;=$FP178)*(('Summary&amp;Assumptions'!$H$25*$C178)*(1+'Summary&amp;Assumptions'!$J$29)^(EO$46-1))+AND(EO$56&lt;'Summary&amp;Assumptions'!$J$31,EO$47&gt;=$FQ178,EO$47&lt;=$FR178)*(('Summary&amp;Assumptions'!$H$25*$C178)*(1+'Summary&amp;Assumptions'!$J$29)^(EO$46-1))</f>
        <v>0</v>
      </c>
      <c r="EK178" s="588">
        <f>AND(EP$55&gt;0,SUM($E178:EJ178)&lt;'Summary&amp;Assumptions'!$G$32*$B178,$D178&gt;='Summary&amp;Assumptions'!$D$17,EP$47&gt;=$D178,EP$47&lt;=EDATE($D178,'Summary&amp;Assumptions'!$G$32))*$B178+AND(EP$56&lt;'Summary&amp;Assumptions'!$J$31,EP$47&gt;=$FO178,EP$47&lt;=$FP178)*(('Summary&amp;Assumptions'!$H$25*$C178)*(1+'Summary&amp;Assumptions'!$J$29)^(EP$46-1))+AND(EP$56&lt;'Summary&amp;Assumptions'!$J$31,EP$47&gt;=$FQ178,EP$47&lt;=$FR178)*(('Summary&amp;Assumptions'!$H$25*$C178)*(1+'Summary&amp;Assumptions'!$J$29)^(EP$46-1))</f>
        <v>0</v>
      </c>
      <c r="EL178" s="588">
        <f>AND(EQ$55&gt;0,SUM($E178:EK178)&lt;'Summary&amp;Assumptions'!$G$32*$B178,$D178&gt;='Summary&amp;Assumptions'!$D$17,EQ$47&gt;=$D178,EQ$47&lt;=EDATE($D178,'Summary&amp;Assumptions'!$G$32))*$B178+AND(EQ$56&lt;'Summary&amp;Assumptions'!$J$31,EQ$47&gt;=$FO178,EQ$47&lt;=$FP178)*(('Summary&amp;Assumptions'!$H$25*$C178)*(1+'Summary&amp;Assumptions'!$J$29)^(EQ$46-1))+AND(EQ$56&lt;'Summary&amp;Assumptions'!$J$31,EQ$47&gt;=$FQ178,EQ$47&lt;=$FR178)*(('Summary&amp;Assumptions'!$H$25*$C178)*(1+'Summary&amp;Assumptions'!$J$29)^(EQ$46-1))</f>
        <v>0</v>
      </c>
      <c r="EM178" s="588">
        <f>AND(ER$55&gt;0,SUM($E178:EL178)&lt;'Summary&amp;Assumptions'!$G$32*$B178,$D178&gt;='Summary&amp;Assumptions'!$D$17,ER$47&gt;=$D178,ER$47&lt;=EDATE($D178,'Summary&amp;Assumptions'!$G$32))*$B178+AND(ER$56&lt;'Summary&amp;Assumptions'!$J$31,ER$47&gt;=$FO178,ER$47&lt;=$FP178)*(('Summary&amp;Assumptions'!$H$25*$C178)*(1+'Summary&amp;Assumptions'!$J$29)^(ER$46-1))+AND(ER$56&lt;'Summary&amp;Assumptions'!$J$31,ER$47&gt;=$FQ178,ER$47&lt;=$FR178)*(('Summary&amp;Assumptions'!$H$25*$C178)*(1+'Summary&amp;Assumptions'!$J$29)^(ER$46-1))</f>
        <v>0</v>
      </c>
      <c r="EN178" s="588">
        <f>AND(ES$55&gt;0,SUM($E178:EM178)&lt;'Summary&amp;Assumptions'!$G$32*$B178,$D178&gt;='Summary&amp;Assumptions'!$D$17,ES$47&gt;=$D178,ES$47&lt;=EDATE($D178,'Summary&amp;Assumptions'!$G$32))*$B178+AND(ES$56&lt;'Summary&amp;Assumptions'!$J$31,ES$47&gt;=$FO178,ES$47&lt;=$FP178)*(('Summary&amp;Assumptions'!$H$25*$C178)*(1+'Summary&amp;Assumptions'!$J$29)^(ES$46-1))+AND(ES$56&lt;'Summary&amp;Assumptions'!$J$31,ES$47&gt;=$FQ178,ES$47&lt;=$FR178)*(('Summary&amp;Assumptions'!$H$25*$C178)*(1+'Summary&amp;Assumptions'!$J$29)^(ES$46-1))</f>
        <v>0</v>
      </c>
      <c r="EO178" s="588">
        <f>AND(ET$55&gt;0,SUM($E178:EN178)&lt;'Summary&amp;Assumptions'!$G$32*$B178,$D178&gt;='Summary&amp;Assumptions'!$D$17,ET$47&gt;=$D178,ET$47&lt;=EDATE($D178,'Summary&amp;Assumptions'!$G$32))*$B178+AND(ET$56&lt;'Summary&amp;Assumptions'!$J$31,ET$47&gt;=$FO178,ET$47&lt;=$FP178)*(('Summary&amp;Assumptions'!$H$25*$C178)*(1+'Summary&amp;Assumptions'!$J$29)^(ET$46-1))+AND(ET$56&lt;'Summary&amp;Assumptions'!$J$31,ET$47&gt;=$FQ178,ET$47&lt;=$FR178)*(('Summary&amp;Assumptions'!$H$25*$C178)*(1+'Summary&amp;Assumptions'!$J$29)^(ET$46-1))</f>
        <v>0</v>
      </c>
      <c r="EP178" s="588">
        <f>AND(EU$55&gt;0,SUM($E178:EO178)&lt;'Summary&amp;Assumptions'!$G$32*$B178,$D178&gt;='Summary&amp;Assumptions'!$D$17,EU$47&gt;=$D178,EU$47&lt;=EDATE($D178,'Summary&amp;Assumptions'!$G$32))*$B178+AND(EU$56&lt;'Summary&amp;Assumptions'!$J$31,EU$47&gt;=$FO178,EU$47&lt;=$FP178)*(('Summary&amp;Assumptions'!$H$25*$C178)*(1+'Summary&amp;Assumptions'!$J$29)^(EU$46-1))+AND(EU$56&lt;'Summary&amp;Assumptions'!$J$31,EU$47&gt;=$FQ178,EU$47&lt;=$FR178)*(('Summary&amp;Assumptions'!$H$25*$C178)*(1+'Summary&amp;Assumptions'!$J$29)^(EU$46-1))</f>
        <v>0</v>
      </c>
      <c r="EQ178" s="588">
        <f>AND(EV$55&gt;0,SUM($E178:EP178)&lt;'Summary&amp;Assumptions'!$G$32*$B178,$D178&gt;='Summary&amp;Assumptions'!$D$17,EV$47&gt;=$D178,EV$47&lt;=EDATE($D178,'Summary&amp;Assumptions'!$G$32))*$B178+AND(EV$56&lt;'Summary&amp;Assumptions'!$J$31,EV$47&gt;=$FO178,EV$47&lt;=$FP178)*(('Summary&amp;Assumptions'!$H$25*$C178)*(1+'Summary&amp;Assumptions'!$J$29)^(EV$46-1))+AND(EV$56&lt;'Summary&amp;Assumptions'!$J$31,EV$47&gt;=$FQ178,EV$47&lt;=$FR178)*(('Summary&amp;Assumptions'!$H$25*$C178)*(1+'Summary&amp;Assumptions'!$J$29)^(EV$46-1))</f>
        <v>0</v>
      </c>
      <c r="ER178" s="588">
        <f>AND(EW$55&gt;0,SUM($E178:EQ178)&lt;'Summary&amp;Assumptions'!$G$32*$B178,$D178&gt;='Summary&amp;Assumptions'!$D$17,EW$47&gt;=$D178,EW$47&lt;=EDATE($D178,'Summary&amp;Assumptions'!$G$32))*$B178+AND(EW$56&lt;'Summary&amp;Assumptions'!$J$31,EW$47&gt;=$FO178,EW$47&lt;=$FP178)*(('Summary&amp;Assumptions'!$H$25*$C178)*(1+'Summary&amp;Assumptions'!$J$29)^(EW$46-1))+AND(EW$56&lt;'Summary&amp;Assumptions'!$J$31,EW$47&gt;=$FQ178,EW$47&lt;=$FR178)*(('Summary&amp;Assumptions'!$H$25*$C178)*(1+'Summary&amp;Assumptions'!$J$29)^(EW$46-1))</f>
        <v>0</v>
      </c>
      <c r="ES178" s="588">
        <f>AND(EX$55&gt;0,SUM($E178:ER178)&lt;'Summary&amp;Assumptions'!$G$32*$B178,$D178&gt;='Summary&amp;Assumptions'!$D$17,EX$47&gt;=$D178,EX$47&lt;=EDATE($D178,'Summary&amp;Assumptions'!$G$32))*$B178+AND(EX$56&lt;'Summary&amp;Assumptions'!$J$31,EX$47&gt;=$FO178,EX$47&lt;=$FP178)*(('Summary&amp;Assumptions'!$H$25*$C178)*(1+'Summary&amp;Assumptions'!$J$29)^(EX$46-1))+AND(EX$56&lt;'Summary&amp;Assumptions'!$J$31,EX$47&gt;=$FQ178,EX$47&lt;=$FR178)*(('Summary&amp;Assumptions'!$H$25*$C178)*(1+'Summary&amp;Assumptions'!$J$29)^(EX$46-1))</f>
        <v>0</v>
      </c>
      <c r="ET178" s="588">
        <f>AND(EY$55&gt;0,SUM($E178:ES178)&lt;'Summary&amp;Assumptions'!$G$32*$B178,$D178&gt;='Summary&amp;Assumptions'!$D$17,EY$47&gt;=$D178,EY$47&lt;=EDATE($D178,'Summary&amp;Assumptions'!$G$32))*$B178+AND(EY$56&lt;'Summary&amp;Assumptions'!$J$31,EY$47&gt;=$FO178,EY$47&lt;=$FP178)*(('Summary&amp;Assumptions'!$H$25*$C178)*(1+'Summary&amp;Assumptions'!$J$29)^(EY$46-1))+AND(EY$56&lt;'Summary&amp;Assumptions'!$J$31,EY$47&gt;=$FQ178,EY$47&lt;=$FR178)*(('Summary&amp;Assumptions'!$H$25*$C178)*(1+'Summary&amp;Assumptions'!$J$29)^(EY$46-1))</f>
        <v>0</v>
      </c>
      <c r="EU178" s="588">
        <f>AND(EZ$55&gt;0,SUM($E178:ET178)&lt;'Summary&amp;Assumptions'!$G$32*$B178,$D178&gt;='Summary&amp;Assumptions'!$D$17,EZ$47&gt;=$D178,EZ$47&lt;=EDATE($D178,'Summary&amp;Assumptions'!$G$32))*$B178+AND(EZ$56&lt;'Summary&amp;Assumptions'!$J$31,EZ$47&gt;=$FO178,EZ$47&lt;=$FP178)*(('Summary&amp;Assumptions'!$H$25*$C178)*(1+'Summary&amp;Assumptions'!$J$29)^(EZ$46-1))+AND(EZ$56&lt;'Summary&amp;Assumptions'!$J$31,EZ$47&gt;=$FQ178,EZ$47&lt;=$FR178)*(('Summary&amp;Assumptions'!$H$25*$C178)*(1+'Summary&amp;Assumptions'!$J$29)^(EZ$46-1))</f>
        <v>0</v>
      </c>
      <c r="EV178" s="588">
        <f>AND(FA$55&gt;0,SUM($E178:EU178)&lt;'Summary&amp;Assumptions'!$G$32*$B178,$D178&gt;='Summary&amp;Assumptions'!$D$17,FA$47&gt;=$D178,FA$47&lt;=EDATE($D178,'Summary&amp;Assumptions'!$G$32))*$B178+AND(FA$56&lt;'Summary&amp;Assumptions'!$J$31,FA$47&gt;=$FO178,FA$47&lt;=$FP178)*(('Summary&amp;Assumptions'!$H$25*$C178)*(1+'Summary&amp;Assumptions'!$J$29)^(FA$46-1))+AND(FA$56&lt;'Summary&amp;Assumptions'!$J$31,FA$47&gt;=$FQ178,FA$47&lt;=$FR178)*(('Summary&amp;Assumptions'!$H$25*$C178)*(1+'Summary&amp;Assumptions'!$J$29)^(FA$46-1))</f>
        <v>0</v>
      </c>
      <c r="EW178" s="588">
        <f>AND(FB$55&gt;0,SUM($E178:EV178)&lt;'Summary&amp;Assumptions'!$G$32*$B178,$D178&gt;='Summary&amp;Assumptions'!$D$17,FB$47&gt;=$D178,FB$47&lt;=EDATE($D178,'Summary&amp;Assumptions'!$G$32))*$B178+AND(FB$56&lt;'Summary&amp;Assumptions'!$J$31,FB$47&gt;=$FO178,FB$47&lt;=$FP178)*(('Summary&amp;Assumptions'!$H$25*$C178)*(1+'Summary&amp;Assumptions'!$J$29)^(FB$46-1))+AND(FB$56&lt;'Summary&amp;Assumptions'!$J$31,FB$47&gt;=$FQ178,FB$47&lt;=$FR178)*(('Summary&amp;Assumptions'!$H$25*$C178)*(1+'Summary&amp;Assumptions'!$J$29)^(FB$46-1))</f>
        <v>0</v>
      </c>
      <c r="EX178" s="588">
        <f>AND(FC$55&gt;0,SUM($E178:EW178)&lt;'Summary&amp;Assumptions'!$G$32*$B178,$D178&gt;='Summary&amp;Assumptions'!$D$17,FC$47&gt;=$D178,FC$47&lt;=EDATE($D178,'Summary&amp;Assumptions'!$G$32))*$B178+AND(FC$56&lt;'Summary&amp;Assumptions'!$J$31,FC$47&gt;=$FO178,FC$47&lt;=$FP178)*(('Summary&amp;Assumptions'!$H$25*$C178)*(1+'Summary&amp;Assumptions'!$J$29)^(FC$46-1))+AND(FC$56&lt;'Summary&amp;Assumptions'!$J$31,FC$47&gt;=$FQ178,FC$47&lt;=$FR178)*(('Summary&amp;Assumptions'!$H$25*$C178)*(1+'Summary&amp;Assumptions'!$J$29)^(FC$46-1))</f>
        <v>0</v>
      </c>
      <c r="EY178" s="588">
        <f>AND(FD$55&gt;0,SUM($E178:EX178)&lt;'Summary&amp;Assumptions'!$G$32*$B178,$D178&gt;='Summary&amp;Assumptions'!$D$17,FD$47&gt;=$D178,FD$47&lt;=EDATE($D178,'Summary&amp;Assumptions'!$G$32))*$B178+AND(FD$56&lt;'Summary&amp;Assumptions'!$J$31,FD$47&gt;=$FO178,FD$47&lt;=$FP178)*(('Summary&amp;Assumptions'!$H$25*$C178)*(1+'Summary&amp;Assumptions'!$J$29)^(FD$46-1))+AND(FD$56&lt;'Summary&amp;Assumptions'!$J$31,FD$47&gt;=$FQ178,FD$47&lt;=$FR178)*(('Summary&amp;Assumptions'!$H$25*$C178)*(1+'Summary&amp;Assumptions'!$J$29)^(FD$46-1))</f>
        <v>0</v>
      </c>
      <c r="EZ178" s="588">
        <f>AND(FE$55&gt;0,SUM($E178:EY178)&lt;'Summary&amp;Assumptions'!$G$32*$B178,$D178&gt;='Summary&amp;Assumptions'!$D$17,FE$47&gt;=$D178,FE$47&lt;=EDATE($D178,'Summary&amp;Assumptions'!$G$32))*$B178+AND(FE$56&lt;'Summary&amp;Assumptions'!$J$31,FE$47&gt;=$FO178,FE$47&lt;=$FP178)*(('Summary&amp;Assumptions'!$H$25*$C178)*(1+'Summary&amp;Assumptions'!$J$29)^(FE$46-1))+AND(FE$56&lt;'Summary&amp;Assumptions'!$J$31,FE$47&gt;=$FQ178,FE$47&lt;=$FR178)*(('Summary&amp;Assumptions'!$H$25*$C178)*(1+'Summary&amp;Assumptions'!$J$29)^(FE$46-1))</f>
        <v>0</v>
      </c>
      <c r="FA178" s="588">
        <f>AND(FF$55&gt;0,SUM($E178:EZ178)&lt;'Summary&amp;Assumptions'!$G$32*$B178,$D178&gt;='Summary&amp;Assumptions'!$D$17,FF$47&gt;=$D178,FF$47&lt;=EDATE($D178,'Summary&amp;Assumptions'!$G$32))*$B178+AND(FF$56&lt;'Summary&amp;Assumptions'!$J$31,FF$47&gt;=$FO178,FF$47&lt;=$FP178)*(('Summary&amp;Assumptions'!$H$25*$C178)*(1+'Summary&amp;Assumptions'!$J$29)^(FF$46-1))+AND(FF$56&lt;'Summary&amp;Assumptions'!$J$31,FF$47&gt;=$FQ178,FF$47&lt;=$FR178)*(('Summary&amp;Assumptions'!$H$25*$C178)*(1+'Summary&amp;Assumptions'!$J$29)^(FF$46-1))</f>
        <v>0</v>
      </c>
      <c r="FB178" s="588">
        <f>AND(FG$55&gt;0,SUM($E178:FA178)&lt;'Summary&amp;Assumptions'!$G$32*$B178,$D178&gt;='Summary&amp;Assumptions'!$D$17,FG$47&gt;=$D178,FG$47&lt;=EDATE($D178,'Summary&amp;Assumptions'!$G$32))*$B178+AND(FG$56&lt;'Summary&amp;Assumptions'!$J$31,FG$47&gt;=$FO178,FG$47&lt;=$FP178)*(('Summary&amp;Assumptions'!$H$25*$C178)*(1+'Summary&amp;Assumptions'!$J$29)^(FG$46-1))+AND(FG$56&lt;'Summary&amp;Assumptions'!$J$31,FG$47&gt;=$FQ178,FG$47&lt;=$FR178)*(('Summary&amp;Assumptions'!$H$25*$C178)*(1+'Summary&amp;Assumptions'!$J$29)^(FG$46-1))</f>
        <v>0</v>
      </c>
      <c r="FC178" s="588">
        <f>AND(FH$55&gt;0,SUM($E178:FB178)&lt;'Summary&amp;Assumptions'!$G$32*$B178,$D178&gt;='Summary&amp;Assumptions'!$D$17,FH$47&gt;=$D178,FH$47&lt;=EDATE($D178,'Summary&amp;Assumptions'!$G$32))*$B178+AND(FH$56&lt;'Summary&amp;Assumptions'!$J$31,FH$47&gt;=$FO178,FH$47&lt;=$FP178)*(('Summary&amp;Assumptions'!$H$25*$C178)*(1+'Summary&amp;Assumptions'!$J$29)^(FH$46-1))+AND(FH$56&lt;'Summary&amp;Assumptions'!$J$31,FH$47&gt;=$FQ178,FH$47&lt;=$FR178)*(('Summary&amp;Assumptions'!$H$25*$C178)*(1+'Summary&amp;Assumptions'!$J$29)^(FH$46-1))</f>
        <v>0</v>
      </c>
      <c r="FD178" s="588">
        <f>AND(FI$55&gt;0,SUM($E178:FC178)&lt;'Summary&amp;Assumptions'!$G$32*$B178,$D178&gt;='Summary&amp;Assumptions'!$D$17,FI$47&gt;=$D178,FI$47&lt;=EDATE($D178,'Summary&amp;Assumptions'!$G$32))*$B178+AND(FI$56&lt;'Summary&amp;Assumptions'!$J$31,FI$47&gt;=$FO178,FI$47&lt;=$FP178)*(('Summary&amp;Assumptions'!$H$25*$C178)*(1+'Summary&amp;Assumptions'!$J$29)^(FI$46-1))+AND(FI$56&lt;'Summary&amp;Assumptions'!$J$31,FI$47&gt;=$FQ178,FI$47&lt;=$FR178)*(('Summary&amp;Assumptions'!$H$25*$C178)*(1+'Summary&amp;Assumptions'!$J$29)^(FI$46-1))</f>
        <v>0</v>
      </c>
      <c r="FE178" s="588">
        <f>AND(FJ$55&gt;0,SUM($E178:FD178)&lt;'Summary&amp;Assumptions'!$G$32*$B178,$D178&gt;='Summary&amp;Assumptions'!$D$17,FJ$47&gt;=$D178,FJ$47&lt;=EDATE($D178,'Summary&amp;Assumptions'!$G$32))*$B178+AND(FJ$56&lt;'Summary&amp;Assumptions'!$J$31,FJ$47&gt;=$FO178,FJ$47&lt;=$FP178)*(('Summary&amp;Assumptions'!$H$25*$C178)*(1+'Summary&amp;Assumptions'!$J$29)^(FJ$46-1))+AND(FJ$56&lt;'Summary&amp;Assumptions'!$J$31,FJ$47&gt;=$FQ178,FJ$47&lt;=$FR178)*(('Summary&amp;Assumptions'!$H$25*$C178)*(1+'Summary&amp;Assumptions'!$J$29)^(FJ$46-1))</f>
        <v>0</v>
      </c>
      <c r="FF178" s="588">
        <f>AND(FK$55&gt;0,SUM($E178:FE178)&lt;'Summary&amp;Assumptions'!$G$32*$B178,$D178&gt;='Summary&amp;Assumptions'!$D$17,FK$47&gt;=$D178,FK$47&lt;=EDATE($D178,'Summary&amp;Assumptions'!$G$32))*$B178+AND(FK$56&lt;'Summary&amp;Assumptions'!$J$31,FK$47&gt;=$FO178,FK$47&lt;=$FP178)*(('Summary&amp;Assumptions'!$H$25*$C178)*(1+'Summary&amp;Assumptions'!$J$29)^(FK$46-1))+AND(FK$56&lt;'Summary&amp;Assumptions'!$J$31,FK$47&gt;=$FQ178,FK$47&lt;=$FR178)*(('Summary&amp;Assumptions'!$H$25*$C178)*(1+'Summary&amp;Assumptions'!$J$29)^(FK$46-1))</f>
        <v>0</v>
      </c>
      <c r="FG178" s="588">
        <f>AND(FL$55&gt;0,SUM($E178:FF178)&lt;'Summary&amp;Assumptions'!$G$32*$B178,$D178&gt;='Summary&amp;Assumptions'!$D$17,FL$47&gt;=$D178,FL$47&lt;=EDATE($D178,'Summary&amp;Assumptions'!$G$32))*$B178+AND(FL$56&lt;'Summary&amp;Assumptions'!$J$31,FL$47&gt;=$FO178,FL$47&lt;=$FP178)*(('Summary&amp;Assumptions'!$H$25*$C178)*(1+'Summary&amp;Assumptions'!$J$29)^(FL$46-1))+AND(FL$56&lt;'Summary&amp;Assumptions'!$J$31,FL$47&gt;=$FQ178,FL$47&lt;=$FR178)*(('Summary&amp;Assumptions'!$H$25*$C178)*(1+'Summary&amp;Assumptions'!$J$29)^(FL$46-1))</f>
        <v>0</v>
      </c>
      <c r="FH178" s="588">
        <f>AND(FM$55&gt;0,SUM($E178:FG178)&lt;'Summary&amp;Assumptions'!$G$32*$B178,$D178&gt;='Summary&amp;Assumptions'!$D$17,FM$47&gt;=$D178,FM$47&lt;=EDATE($D178,'Summary&amp;Assumptions'!$G$32))*$B178+AND(FM$56&lt;'Summary&amp;Assumptions'!$J$31,FM$47&gt;=$FO178,FM$47&lt;=$FP178)*(('Summary&amp;Assumptions'!$H$25*$C178)*(1+'Summary&amp;Assumptions'!$J$29)^(FM$46-1))+AND(FM$56&lt;'Summary&amp;Assumptions'!$J$31,FM$47&gt;=$FQ178,FM$47&lt;=$FR178)*(('Summary&amp;Assumptions'!$H$25*$C178)*(1+'Summary&amp;Assumptions'!$J$29)^(FM$46-1))</f>
        <v>0</v>
      </c>
      <c r="FI178" s="588">
        <f>AND(FN$55&gt;0,SUM($E178:FH178)&lt;'Summary&amp;Assumptions'!$G$32*$B178,$D178&gt;='Summary&amp;Assumptions'!$D$17,FN$47&gt;=$D178,FN$47&lt;=EDATE($D178,'Summary&amp;Assumptions'!$G$32))*$B178+AND(FN$56&lt;'Summary&amp;Assumptions'!$J$31,FN$47&gt;=$FO178,FN$47&lt;=$FP178)*(('Summary&amp;Assumptions'!$H$25*$C178)*(1+'Summary&amp;Assumptions'!$J$29)^(FN$46-1))+AND(FN$56&lt;'Summary&amp;Assumptions'!$J$31,FN$47&gt;=$FQ178,FN$47&lt;=$FR178)*(('Summary&amp;Assumptions'!$H$25*$C178)*(1+'Summary&amp;Assumptions'!$J$29)^(FN$46-1))</f>
        <v>0</v>
      </c>
      <c r="FJ178" s="588">
        <f>AND(FO$55&gt;0,SUM($E178:FI178)&lt;'Summary&amp;Assumptions'!$G$32*$B178,$D178&gt;='Summary&amp;Assumptions'!$D$17,FO$47&gt;=$D178,FO$47&lt;=EDATE($D178,'Summary&amp;Assumptions'!$G$32))*$B178+AND(FO$56&lt;'Summary&amp;Assumptions'!$J$31,FO$47&gt;=$FO178,FO$47&lt;=$FP178)*(('Summary&amp;Assumptions'!$H$25*$C178)*(1+'Summary&amp;Assumptions'!$J$29)^(FO$46-1))+AND(FO$56&lt;'Summary&amp;Assumptions'!$J$31,FO$47&gt;=$FQ178,FO$47&lt;=$FR178)*(('Summary&amp;Assumptions'!$H$25*$C178)*(1+'Summary&amp;Assumptions'!$J$29)^(FO$46-1))</f>
        <v>0</v>
      </c>
      <c r="FK178" s="588">
        <f>AND(FP$55&gt;0,SUM($E178:FJ178)&lt;'Summary&amp;Assumptions'!$G$32*$B178,$D178&gt;='Summary&amp;Assumptions'!$D$17,FP$47&gt;=$D178,FP$47&lt;=EDATE($D178,'Summary&amp;Assumptions'!$G$32))*$B178+AND(FP$56&lt;'Summary&amp;Assumptions'!$J$31,FP$47&gt;=$FO178,FP$47&lt;=$FP178)*(('Summary&amp;Assumptions'!$H$25*$C178)*(1+'Summary&amp;Assumptions'!$J$29)^(FP$46-1))+AND(FP$56&lt;'Summary&amp;Assumptions'!$J$31,FP$47&gt;=$FQ178,FP$47&lt;=$FR178)*(('Summary&amp;Assumptions'!$H$25*$C178)*(1+'Summary&amp;Assumptions'!$J$29)^(FP$46-1))</f>
        <v>0</v>
      </c>
      <c r="FL178" s="588">
        <f>AND(FQ$55&gt;0,SUM($E178:FK178)&lt;'Summary&amp;Assumptions'!$G$32*$B178,$D178&gt;='Summary&amp;Assumptions'!$D$17,FQ$47&gt;=$D178,FQ$47&lt;=EDATE($D178,'Summary&amp;Assumptions'!$G$32))*$B178+AND(FQ$56&lt;'Summary&amp;Assumptions'!$J$31,FQ$47&gt;=$FO178,FQ$47&lt;=$FP178)*(('Summary&amp;Assumptions'!$H$25*$C178)*(1+'Summary&amp;Assumptions'!$J$29)^(FQ$46-1))+AND(FQ$56&lt;'Summary&amp;Assumptions'!$J$31,FQ$47&gt;=$FQ178,FQ$47&lt;=$FR178)*(('Summary&amp;Assumptions'!$H$25*$C178)*(1+'Summary&amp;Assumptions'!$J$29)^(FQ$46-1))</f>
        <v>0</v>
      </c>
      <c r="FO178" s="576">
        <f>EDATE(D178,'Summary&amp;Assumptions'!$G$34)</f>
        <v>46204</v>
      </c>
      <c r="FP178" s="576">
        <f>EDATE(FO178,'Summary&amp;Assumptions'!$G$33-1)</f>
        <v>46235</v>
      </c>
      <c r="FQ178" s="576">
        <f>EDATE(FO178,'Summary&amp;Assumptions'!$G$34)</f>
        <v>46569</v>
      </c>
      <c r="FR178" s="576">
        <f>EDATE(FQ178,'Summary&amp;Assumptions'!$G$33-1)</f>
        <v>46600</v>
      </c>
    </row>
    <row r="179" spans="2:174" hidden="1" x14ac:dyDescent="0.2">
      <c r="B179" s="588">
        <v>44599.999999999985</v>
      </c>
      <c r="C179" s="193">
        <v>20</v>
      </c>
      <c r="D179" s="589">
        <v>45870</v>
      </c>
      <c r="F179" s="588">
        <f>AND(K$55&gt;0,SUM($E179:E179)&lt;'Summary&amp;Assumptions'!$G$32*$B179,$D179&gt;='Summary&amp;Assumptions'!$D$17,K$47&gt;=$D179,K$47&lt;=EDATE($D179,'Summary&amp;Assumptions'!$G$32))*$B179+AND(K$56&lt;'Summary&amp;Assumptions'!$J$31,K$47&gt;=$FO179,K$47&lt;=$FP179)*(('Summary&amp;Assumptions'!$H$25*$C179)*(1+'Summary&amp;Assumptions'!$J$29)^(K$46-1))+AND(K$56&lt;'Summary&amp;Assumptions'!$J$31,K$47&gt;=$FQ179,K$47&lt;=$FR179)*(('Summary&amp;Assumptions'!$H$25*$C179)*(1+'Summary&amp;Assumptions'!$J$29)^(K$46-1))</f>
        <v>0</v>
      </c>
      <c r="G179" s="588">
        <f>AND(L$55&gt;0,SUM($E179:F179)&lt;'Summary&amp;Assumptions'!$G$32*$B179,$D179&gt;='Summary&amp;Assumptions'!$D$17,L$47&gt;=$D179,L$47&lt;=EDATE($D179,'Summary&amp;Assumptions'!$G$32))*$B179+AND(L$56&lt;'Summary&amp;Assumptions'!$J$31,L$47&gt;=$FO179,L$47&lt;=$FP179)*(('Summary&amp;Assumptions'!$H$25*$C179)*(1+'Summary&amp;Assumptions'!$J$29)^(L$46-1))+AND(L$56&lt;'Summary&amp;Assumptions'!$J$31,L$47&gt;=$FQ179,L$47&lt;=$FR179)*(('Summary&amp;Assumptions'!$H$25*$C179)*(1+'Summary&amp;Assumptions'!$J$29)^(L$46-1))</f>
        <v>0</v>
      </c>
      <c r="H179" s="588">
        <f>AND(M$55&gt;0,SUM($E179:G179)&lt;'Summary&amp;Assumptions'!$G$32*$B179,$D179&gt;='Summary&amp;Assumptions'!$D$17,M$47&gt;=$D179,M$47&lt;=EDATE($D179,'Summary&amp;Assumptions'!$G$32))*$B179+AND(M$56&lt;'Summary&amp;Assumptions'!$J$31,M$47&gt;=$FO179,M$47&lt;=$FP179)*(('Summary&amp;Assumptions'!$H$25*$C179)*(1+'Summary&amp;Assumptions'!$J$29)^(M$46-1))+AND(M$56&lt;'Summary&amp;Assumptions'!$J$31,M$47&gt;=$FQ179,M$47&lt;=$FR179)*(('Summary&amp;Assumptions'!$H$25*$C179)*(1+'Summary&amp;Assumptions'!$J$29)^(M$46-1))</f>
        <v>0</v>
      </c>
      <c r="I179" s="588">
        <f>AND(N$55&gt;0,SUM($E179:H179)&lt;'Summary&amp;Assumptions'!$G$32*$B179,$D179&gt;='Summary&amp;Assumptions'!$D$17,N$47&gt;=$D179,N$47&lt;=EDATE($D179,'Summary&amp;Assumptions'!$G$32))*$B179+AND(N$56&lt;'Summary&amp;Assumptions'!$J$31,N$47&gt;=$FO179,N$47&lt;=$FP179)*(('Summary&amp;Assumptions'!$H$25*$C179)*(1+'Summary&amp;Assumptions'!$J$29)^(N$46-1))+AND(N$56&lt;'Summary&amp;Assumptions'!$J$31,N$47&gt;=$FQ179,N$47&lt;=$FR179)*(('Summary&amp;Assumptions'!$H$25*$C179)*(1+'Summary&amp;Assumptions'!$J$29)^(N$46-1))</f>
        <v>0</v>
      </c>
      <c r="J179" s="588">
        <f>AND(O$55&gt;0,SUM($E179:I179)&lt;'Summary&amp;Assumptions'!$G$32*$B179,$D179&gt;='Summary&amp;Assumptions'!$D$17,O$47&gt;=$D179,O$47&lt;=EDATE($D179,'Summary&amp;Assumptions'!$G$32))*$B179+AND(O$56&lt;'Summary&amp;Assumptions'!$J$31,O$47&gt;=$FO179,O$47&lt;=$FP179)*(('Summary&amp;Assumptions'!$H$25*$C179)*(1+'Summary&amp;Assumptions'!$J$29)^(O$46-1))+AND(O$56&lt;'Summary&amp;Assumptions'!$J$31,O$47&gt;=$FQ179,O$47&lt;=$FR179)*(('Summary&amp;Assumptions'!$H$25*$C179)*(1+'Summary&amp;Assumptions'!$J$29)^(O$46-1))</f>
        <v>0</v>
      </c>
      <c r="K179" s="588">
        <f>AND(P$55&gt;0,SUM($E179:J179)&lt;'Summary&amp;Assumptions'!$G$32*$B179,$D179&gt;='Summary&amp;Assumptions'!$D$17,P$47&gt;=$D179,P$47&lt;=EDATE($D179,'Summary&amp;Assumptions'!$G$32))*$B179+AND(P$56&lt;'Summary&amp;Assumptions'!$J$31,P$47&gt;=$FO179,P$47&lt;=$FP179)*(('Summary&amp;Assumptions'!$H$25*$C179)*(1+'Summary&amp;Assumptions'!$J$29)^(P$46-1))+AND(P$56&lt;'Summary&amp;Assumptions'!$J$31,P$47&gt;=$FQ179,P$47&lt;=$FR179)*(('Summary&amp;Assumptions'!$H$25*$C179)*(1+'Summary&amp;Assumptions'!$J$29)^(P$46-1))</f>
        <v>0</v>
      </c>
      <c r="L179" s="588">
        <f>AND(Q$55&gt;0,SUM($E179:K179)&lt;'Summary&amp;Assumptions'!$G$32*$B179,$D179&gt;='Summary&amp;Assumptions'!$D$17,Q$47&gt;=$D179,Q$47&lt;=EDATE($D179,'Summary&amp;Assumptions'!$G$32))*$B179+AND(Q$56&lt;'Summary&amp;Assumptions'!$J$31,Q$47&gt;=$FO179,Q$47&lt;=$FP179)*(('Summary&amp;Assumptions'!$H$25*$C179)*(1+'Summary&amp;Assumptions'!$J$29)^(Q$46-1))+AND(Q$56&lt;'Summary&amp;Assumptions'!$J$31,Q$47&gt;=$FQ179,Q$47&lt;=$FR179)*(('Summary&amp;Assumptions'!$H$25*$C179)*(1+'Summary&amp;Assumptions'!$J$29)^(Q$46-1))</f>
        <v>0</v>
      </c>
      <c r="M179" s="588">
        <f>AND(R$55&gt;0,SUM($E179:L179)&lt;'Summary&amp;Assumptions'!$G$32*$B179,$D179&gt;='Summary&amp;Assumptions'!$D$17,R$47&gt;=$D179,R$47&lt;=EDATE($D179,'Summary&amp;Assumptions'!$G$32))*$B179+AND(R$56&lt;'Summary&amp;Assumptions'!$J$31,R$47&gt;=$FO179,R$47&lt;=$FP179)*(('Summary&amp;Assumptions'!$H$25*$C179)*(1+'Summary&amp;Assumptions'!$J$29)^(R$46-1))+AND(R$56&lt;'Summary&amp;Assumptions'!$J$31,R$47&gt;=$FQ179,R$47&lt;=$FR179)*(('Summary&amp;Assumptions'!$H$25*$C179)*(1+'Summary&amp;Assumptions'!$J$29)^(R$46-1))</f>
        <v>0</v>
      </c>
      <c r="N179" s="588">
        <f>AND(S$55&gt;0,SUM($E179:M179)&lt;'Summary&amp;Assumptions'!$G$32*$B179,$D179&gt;='Summary&amp;Assumptions'!$D$17,S$47&gt;=$D179,S$47&lt;=EDATE($D179,'Summary&amp;Assumptions'!$G$32))*$B179+AND(S$56&lt;'Summary&amp;Assumptions'!$J$31,S$47&gt;=$FO179,S$47&lt;=$FP179)*(('Summary&amp;Assumptions'!$H$25*$C179)*(1+'Summary&amp;Assumptions'!$J$29)^(S$46-1))+AND(S$56&lt;'Summary&amp;Assumptions'!$J$31,S$47&gt;=$FQ179,S$47&lt;=$FR179)*(('Summary&amp;Assumptions'!$H$25*$C179)*(1+'Summary&amp;Assumptions'!$J$29)^(S$46-1))</f>
        <v>0</v>
      </c>
      <c r="O179" s="588">
        <f>AND(T$55&gt;0,SUM($E179:N179)&lt;'Summary&amp;Assumptions'!$G$32*$B179,$D179&gt;='Summary&amp;Assumptions'!$D$17,T$47&gt;=$D179,T$47&lt;=EDATE($D179,'Summary&amp;Assumptions'!$G$32))*$B179+AND(T$56&lt;'Summary&amp;Assumptions'!$J$31,T$47&gt;=$FO179,T$47&lt;=$FP179)*(('Summary&amp;Assumptions'!$H$25*$C179)*(1+'Summary&amp;Assumptions'!$J$29)^(T$46-1))+AND(T$56&lt;'Summary&amp;Assumptions'!$J$31,T$47&gt;=$FQ179,T$47&lt;=$FR179)*(('Summary&amp;Assumptions'!$H$25*$C179)*(1+'Summary&amp;Assumptions'!$J$29)^(T$46-1))</f>
        <v>0</v>
      </c>
      <c r="P179" s="588">
        <f>AND(U$55&gt;0,SUM($E179:O179)&lt;'Summary&amp;Assumptions'!$G$32*$B179,$D179&gt;='Summary&amp;Assumptions'!$D$17,U$47&gt;=$D179,U$47&lt;=EDATE($D179,'Summary&amp;Assumptions'!$G$32))*$B179+AND(U$56&lt;'Summary&amp;Assumptions'!$J$31,U$47&gt;=$FO179,U$47&lt;=$FP179)*(('Summary&amp;Assumptions'!$H$25*$C179)*(1+'Summary&amp;Assumptions'!$J$29)^(U$46-1))+AND(U$56&lt;'Summary&amp;Assumptions'!$J$31,U$47&gt;=$FQ179,U$47&lt;=$FR179)*(('Summary&amp;Assumptions'!$H$25*$C179)*(1+'Summary&amp;Assumptions'!$J$29)^(U$46-1))</f>
        <v>0</v>
      </c>
      <c r="Q179" s="588">
        <f>AND(V$55&gt;0,SUM($E179:P179)&lt;'Summary&amp;Assumptions'!$G$32*$B179,$D179&gt;='Summary&amp;Assumptions'!$D$17,V$47&gt;=$D179,V$47&lt;=EDATE($D179,'Summary&amp;Assumptions'!$G$32))*$B179+AND(V$56&lt;'Summary&amp;Assumptions'!$J$31,V$47&gt;=$FO179,V$47&lt;=$FP179)*(('Summary&amp;Assumptions'!$H$25*$C179)*(1+'Summary&amp;Assumptions'!$J$29)^(V$46-1))+AND(V$56&lt;'Summary&amp;Assumptions'!$J$31,V$47&gt;=$FQ179,V$47&lt;=$FR179)*(('Summary&amp;Assumptions'!$H$25*$C179)*(1+'Summary&amp;Assumptions'!$J$29)^(V$46-1))</f>
        <v>0</v>
      </c>
      <c r="R179" s="588">
        <f>AND(W$55&gt;0,SUM($E179:Q179)&lt;'Summary&amp;Assumptions'!$G$32*$B179,$D179&gt;='Summary&amp;Assumptions'!$D$17,W$47&gt;=$D179,W$47&lt;=EDATE($D179,'Summary&amp;Assumptions'!$G$32))*$B179+AND(W$56&lt;'Summary&amp;Assumptions'!$J$31,W$47&gt;=$FO179,W$47&lt;=$FP179)*(('Summary&amp;Assumptions'!$H$25*$C179)*(1+'Summary&amp;Assumptions'!$J$29)^(W$46-1))+AND(W$56&lt;'Summary&amp;Assumptions'!$J$31,W$47&gt;=$FQ179,W$47&lt;=$FR179)*(('Summary&amp;Assumptions'!$H$25*$C179)*(1+'Summary&amp;Assumptions'!$J$29)^(W$46-1))</f>
        <v>0</v>
      </c>
      <c r="S179" s="588">
        <f>AND(X$55&gt;0,SUM($E179:R179)&lt;'Summary&amp;Assumptions'!$G$32*$B179,$D179&gt;='Summary&amp;Assumptions'!$D$17,X$47&gt;=$D179,X$47&lt;=EDATE($D179,'Summary&amp;Assumptions'!$G$32))*$B179+AND(X$56&lt;'Summary&amp;Assumptions'!$J$31,X$47&gt;=$FO179,X$47&lt;=$FP179)*(('Summary&amp;Assumptions'!$H$25*$C179)*(1+'Summary&amp;Assumptions'!$J$29)^(X$46-1))+AND(X$56&lt;'Summary&amp;Assumptions'!$J$31,X$47&gt;=$FQ179,X$47&lt;=$FR179)*(('Summary&amp;Assumptions'!$H$25*$C179)*(1+'Summary&amp;Assumptions'!$J$29)^(X$46-1))</f>
        <v>0</v>
      </c>
      <c r="T179" s="588">
        <f>AND(Y$55&gt;0,SUM($E179:S179)&lt;'Summary&amp;Assumptions'!$G$32*$B179,$D179&gt;='Summary&amp;Assumptions'!$D$17,Y$47&gt;=$D179,Y$47&lt;=EDATE($D179,'Summary&amp;Assumptions'!$G$32))*$B179+AND(Y$56&lt;'Summary&amp;Assumptions'!$J$31,Y$47&gt;=$FO179,Y$47&lt;=$FP179)*(('Summary&amp;Assumptions'!$H$25*$C179)*(1+'Summary&amp;Assumptions'!$J$29)^(Y$46-1))+AND(Y$56&lt;'Summary&amp;Assumptions'!$J$31,Y$47&gt;=$FQ179,Y$47&lt;=$FR179)*(('Summary&amp;Assumptions'!$H$25*$C179)*(1+'Summary&amp;Assumptions'!$J$29)^(Y$46-1))</f>
        <v>0</v>
      </c>
      <c r="U179" s="588">
        <f>AND(Z$55&gt;0,SUM($E179:T179)&lt;'Summary&amp;Assumptions'!$G$32*$B179,$D179&gt;='Summary&amp;Assumptions'!$D$17,Z$47&gt;=$D179,Z$47&lt;=EDATE($D179,'Summary&amp;Assumptions'!$G$32))*$B179+AND(Z$56&lt;'Summary&amp;Assumptions'!$J$31,Z$47&gt;=$FO179,Z$47&lt;=$FP179)*(('Summary&amp;Assumptions'!$H$25*$C179)*(1+'Summary&amp;Assumptions'!$J$29)^(Z$46-1))+AND(Z$56&lt;'Summary&amp;Assumptions'!$J$31,Z$47&gt;=$FQ179,Z$47&lt;=$FR179)*(('Summary&amp;Assumptions'!$H$25*$C179)*(1+'Summary&amp;Assumptions'!$J$29)^(Z$46-1))</f>
        <v>0</v>
      </c>
      <c r="V179" s="588">
        <f>AND(AA$55&gt;0,SUM($E179:U179)&lt;'Summary&amp;Assumptions'!$G$32*$B179,$D179&gt;='Summary&amp;Assumptions'!$D$17,AA$47&gt;=$D179,AA$47&lt;=EDATE($D179,'Summary&amp;Assumptions'!$G$32))*$B179+AND(AA$56&lt;'Summary&amp;Assumptions'!$J$31,AA$47&gt;=$FO179,AA$47&lt;=$FP179)*(('Summary&amp;Assumptions'!$H$25*$C179)*(1+'Summary&amp;Assumptions'!$J$29)^(AA$46-1))+AND(AA$56&lt;'Summary&amp;Assumptions'!$J$31,AA$47&gt;=$FQ179,AA$47&lt;=$FR179)*(('Summary&amp;Assumptions'!$H$25*$C179)*(1+'Summary&amp;Assumptions'!$J$29)^(AA$46-1))</f>
        <v>44599.999999999985</v>
      </c>
      <c r="W179" s="588">
        <f>AND(AB$55&gt;0,SUM($E179:V179)&lt;'Summary&amp;Assumptions'!$G$32*$B179,$D179&gt;='Summary&amp;Assumptions'!$D$17,AB$47&gt;=$D179,AB$47&lt;=EDATE($D179,'Summary&amp;Assumptions'!$G$32))*$B179+AND(AB$56&lt;'Summary&amp;Assumptions'!$J$31,AB$47&gt;=$FO179,AB$47&lt;=$FP179)*(('Summary&amp;Assumptions'!$H$25*$C179)*(1+'Summary&amp;Assumptions'!$J$29)^(AB$46-1))+AND(AB$56&lt;'Summary&amp;Assumptions'!$J$31,AB$47&gt;=$FQ179,AB$47&lt;=$FR179)*(('Summary&amp;Assumptions'!$H$25*$C179)*(1+'Summary&amp;Assumptions'!$J$29)^(AB$46-1))</f>
        <v>44599.999999999985</v>
      </c>
      <c r="X179" s="588">
        <f>AND(AC$55&gt;0,SUM($E179:W179)&lt;'Summary&amp;Assumptions'!$G$32*$B179,$D179&gt;='Summary&amp;Assumptions'!$D$17,AC$47&gt;=$D179,AC$47&lt;=EDATE($D179,'Summary&amp;Assumptions'!$G$32))*$B179+AND(AC$56&lt;'Summary&amp;Assumptions'!$J$31,AC$47&gt;=$FO179,AC$47&lt;=$FP179)*(('Summary&amp;Assumptions'!$H$25*$C179)*(1+'Summary&amp;Assumptions'!$J$29)^(AC$46-1))+AND(AC$56&lt;'Summary&amp;Assumptions'!$J$31,AC$47&gt;=$FQ179,AC$47&lt;=$FR179)*(('Summary&amp;Assumptions'!$H$25*$C179)*(1+'Summary&amp;Assumptions'!$J$29)^(AC$46-1))</f>
        <v>0</v>
      </c>
      <c r="Y179" s="588">
        <f>AND(AD$55&gt;0,SUM($E179:X179)&lt;'Summary&amp;Assumptions'!$G$32*$B179,$D179&gt;='Summary&amp;Assumptions'!$D$17,AD$47&gt;=$D179,AD$47&lt;=EDATE($D179,'Summary&amp;Assumptions'!$G$32))*$B179+AND(AD$56&lt;'Summary&amp;Assumptions'!$J$31,AD$47&gt;=$FO179,AD$47&lt;=$FP179)*(('Summary&amp;Assumptions'!$H$25*$C179)*(1+'Summary&amp;Assumptions'!$J$29)^(AD$46-1))+AND(AD$56&lt;'Summary&amp;Assumptions'!$J$31,AD$47&gt;=$FQ179,AD$47&lt;=$FR179)*(('Summary&amp;Assumptions'!$H$25*$C179)*(1+'Summary&amp;Assumptions'!$J$29)^(AD$46-1))</f>
        <v>0</v>
      </c>
      <c r="Z179" s="588">
        <f>AND(AE$55&gt;0,SUM($E179:Y179)&lt;'Summary&amp;Assumptions'!$G$32*$B179,$D179&gt;='Summary&amp;Assumptions'!$D$17,AE$47&gt;=$D179,AE$47&lt;=EDATE($D179,'Summary&amp;Assumptions'!$G$32))*$B179+AND(AE$56&lt;'Summary&amp;Assumptions'!$J$31,AE$47&gt;=$FO179,AE$47&lt;=$FP179)*(('Summary&amp;Assumptions'!$H$25*$C179)*(1+'Summary&amp;Assumptions'!$J$29)^(AE$46-1))+AND(AE$56&lt;'Summary&amp;Assumptions'!$J$31,AE$47&gt;=$FQ179,AE$47&lt;=$FR179)*(('Summary&amp;Assumptions'!$H$25*$C179)*(1+'Summary&amp;Assumptions'!$J$29)^(AE$46-1))</f>
        <v>0</v>
      </c>
      <c r="AA179" s="588">
        <f>AND(AF$55&gt;0,SUM($E179:Z179)&lt;'Summary&amp;Assumptions'!$G$32*$B179,$D179&gt;='Summary&amp;Assumptions'!$D$17,AF$47&gt;=$D179,AF$47&lt;=EDATE($D179,'Summary&amp;Assumptions'!$G$32))*$B179+AND(AF$56&lt;'Summary&amp;Assumptions'!$J$31,AF$47&gt;=$FO179,AF$47&lt;=$FP179)*(('Summary&amp;Assumptions'!$H$25*$C179)*(1+'Summary&amp;Assumptions'!$J$29)^(AF$46-1))+AND(AF$56&lt;'Summary&amp;Assumptions'!$J$31,AF$47&gt;=$FQ179,AF$47&lt;=$FR179)*(('Summary&amp;Assumptions'!$H$25*$C179)*(1+'Summary&amp;Assumptions'!$J$29)^(AF$46-1))</f>
        <v>0</v>
      </c>
      <c r="AB179" s="588">
        <f>AND(AG$55&gt;0,SUM($E179:AA179)&lt;'Summary&amp;Assumptions'!$G$32*$B179,$D179&gt;='Summary&amp;Assumptions'!$D$17,AG$47&gt;=$D179,AG$47&lt;=EDATE($D179,'Summary&amp;Assumptions'!$G$32))*$B179+AND(AG$56&lt;'Summary&amp;Assumptions'!$J$31,AG$47&gt;=$FO179,AG$47&lt;=$FP179)*(('Summary&amp;Assumptions'!$H$25*$C179)*(1+'Summary&amp;Assumptions'!$J$29)^(AG$46-1))+AND(AG$56&lt;'Summary&amp;Assumptions'!$J$31,AG$47&gt;=$FQ179,AG$47&lt;=$FR179)*(('Summary&amp;Assumptions'!$H$25*$C179)*(1+'Summary&amp;Assumptions'!$J$29)^(AG$46-1))</f>
        <v>0</v>
      </c>
      <c r="AC179" s="588">
        <f>AND(AH$55&gt;0,SUM($E179:AB179)&lt;'Summary&amp;Assumptions'!$G$32*$B179,$D179&gt;='Summary&amp;Assumptions'!$D$17,AH$47&gt;=$D179,AH$47&lt;=EDATE($D179,'Summary&amp;Assumptions'!$G$32))*$B179+AND(AH$56&lt;'Summary&amp;Assumptions'!$J$31,AH$47&gt;=$FO179,AH$47&lt;=$FP179)*(('Summary&amp;Assumptions'!$H$25*$C179)*(1+'Summary&amp;Assumptions'!$J$29)^(AH$46-1))+AND(AH$56&lt;'Summary&amp;Assumptions'!$J$31,AH$47&gt;=$FQ179,AH$47&lt;=$FR179)*(('Summary&amp;Assumptions'!$H$25*$C179)*(1+'Summary&amp;Assumptions'!$J$29)^(AH$46-1))</f>
        <v>0</v>
      </c>
      <c r="AD179" s="588">
        <f>AND(AI$55&gt;0,SUM($E179:AC179)&lt;'Summary&amp;Assumptions'!$G$32*$B179,$D179&gt;='Summary&amp;Assumptions'!$D$17,AI$47&gt;=$D179,AI$47&lt;=EDATE($D179,'Summary&amp;Assumptions'!$G$32))*$B179+AND(AI$56&lt;'Summary&amp;Assumptions'!$J$31,AI$47&gt;=$FO179,AI$47&lt;=$FP179)*(('Summary&amp;Assumptions'!$H$25*$C179)*(1+'Summary&amp;Assumptions'!$J$29)^(AI$46-1))+AND(AI$56&lt;'Summary&amp;Assumptions'!$J$31,AI$47&gt;=$FQ179,AI$47&lt;=$FR179)*(('Summary&amp;Assumptions'!$H$25*$C179)*(1+'Summary&amp;Assumptions'!$J$29)^(AI$46-1))</f>
        <v>0</v>
      </c>
      <c r="AE179" s="588">
        <f>AND(AJ$55&gt;0,SUM($E179:AD179)&lt;'Summary&amp;Assumptions'!$G$32*$B179,$D179&gt;='Summary&amp;Assumptions'!$D$17,AJ$47&gt;=$D179,AJ$47&lt;=EDATE($D179,'Summary&amp;Assumptions'!$G$32))*$B179+AND(AJ$56&lt;'Summary&amp;Assumptions'!$J$31,AJ$47&gt;=$FO179,AJ$47&lt;=$FP179)*(('Summary&amp;Assumptions'!$H$25*$C179)*(1+'Summary&amp;Assumptions'!$J$29)^(AJ$46-1))+AND(AJ$56&lt;'Summary&amp;Assumptions'!$J$31,AJ$47&gt;=$FQ179,AJ$47&lt;=$FR179)*(('Summary&amp;Assumptions'!$H$25*$C179)*(1+'Summary&amp;Assumptions'!$J$29)^(AJ$46-1))</f>
        <v>0</v>
      </c>
      <c r="AF179" s="588">
        <f>AND(AK$55&gt;0,SUM($E179:AE179)&lt;'Summary&amp;Assumptions'!$G$32*$B179,$D179&gt;='Summary&amp;Assumptions'!$D$17,AK$47&gt;=$D179,AK$47&lt;=EDATE($D179,'Summary&amp;Assumptions'!$G$32))*$B179+AND(AK$56&lt;'Summary&amp;Assumptions'!$J$31,AK$47&gt;=$FO179,AK$47&lt;=$FP179)*(('Summary&amp;Assumptions'!$H$25*$C179)*(1+'Summary&amp;Assumptions'!$J$29)^(AK$46-1))+AND(AK$56&lt;'Summary&amp;Assumptions'!$J$31,AK$47&gt;=$FQ179,AK$47&lt;=$FR179)*(('Summary&amp;Assumptions'!$H$25*$C179)*(1+'Summary&amp;Assumptions'!$J$29)^(AK$46-1))</f>
        <v>0</v>
      </c>
      <c r="AG179" s="588">
        <f>AND(AL$55&gt;0,SUM($E179:AF179)&lt;'Summary&amp;Assumptions'!$G$32*$B179,$D179&gt;='Summary&amp;Assumptions'!$D$17,AL$47&gt;=$D179,AL$47&lt;=EDATE($D179,'Summary&amp;Assumptions'!$G$32))*$B179+AND(AL$56&lt;'Summary&amp;Assumptions'!$J$31,AL$47&gt;=$FO179,AL$47&lt;=$FP179)*(('Summary&amp;Assumptions'!$H$25*$C179)*(1+'Summary&amp;Assumptions'!$J$29)^(AL$46-1))+AND(AL$56&lt;'Summary&amp;Assumptions'!$J$31,AL$47&gt;=$FQ179,AL$47&lt;=$FR179)*(('Summary&amp;Assumptions'!$H$25*$C179)*(1+'Summary&amp;Assumptions'!$J$29)^(AL$46-1))</f>
        <v>0</v>
      </c>
      <c r="AH179" s="588">
        <f>AND(AM$55&gt;0,SUM($E179:AG179)&lt;'Summary&amp;Assumptions'!$G$32*$B179,$D179&gt;='Summary&amp;Assumptions'!$D$17,AM$47&gt;=$D179,AM$47&lt;=EDATE($D179,'Summary&amp;Assumptions'!$G$32))*$B179+AND(AM$56&lt;'Summary&amp;Assumptions'!$J$31,AM$47&gt;=$FO179,AM$47&lt;=$FP179)*(('Summary&amp;Assumptions'!$H$25*$C179)*(1+'Summary&amp;Assumptions'!$J$29)^(AM$46-1))+AND(AM$56&lt;'Summary&amp;Assumptions'!$J$31,AM$47&gt;=$FQ179,AM$47&lt;=$FR179)*(('Summary&amp;Assumptions'!$H$25*$C179)*(1+'Summary&amp;Assumptions'!$J$29)^(AM$46-1))</f>
        <v>0</v>
      </c>
      <c r="AI179" s="588">
        <f>AND(AN$55&gt;0,SUM($E179:AH179)&lt;'Summary&amp;Assumptions'!$G$32*$B179,$D179&gt;='Summary&amp;Assumptions'!$D$17,AN$47&gt;=$D179,AN$47&lt;=EDATE($D179,'Summary&amp;Assumptions'!$G$32))*$B179+AND(AN$56&lt;'Summary&amp;Assumptions'!$J$31,AN$47&gt;=$FO179,AN$47&lt;=$FP179)*(('Summary&amp;Assumptions'!$H$25*$C179)*(1+'Summary&amp;Assumptions'!$J$29)^(AN$46-1))+AND(AN$56&lt;'Summary&amp;Assumptions'!$J$31,AN$47&gt;=$FQ179,AN$47&lt;=$FR179)*(('Summary&amp;Assumptions'!$H$25*$C179)*(1+'Summary&amp;Assumptions'!$J$29)^(AN$46-1))</f>
        <v>0</v>
      </c>
      <c r="AJ179" s="588">
        <f>AND(AO$55&gt;0,SUM($E179:AI179)&lt;'Summary&amp;Assumptions'!$G$32*$B179,$D179&gt;='Summary&amp;Assumptions'!$D$17,AO$47&gt;=$D179,AO$47&lt;=EDATE($D179,'Summary&amp;Assumptions'!$G$32))*$B179+AND(AO$56&lt;'Summary&amp;Assumptions'!$J$31,AO$47&gt;=$FO179,AO$47&lt;=$FP179)*(('Summary&amp;Assumptions'!$H$25*$C179)*(1+'Summary&amp;Assumptions'!$J$29)^(AO$46-1))+AND(AO$56&lt;'Summary&amp;Assumptions'!$J$31,AO$47&gt;=$FQ179,AO$47&lt;=$FR179)*(('Summary&amp;Assumptions'!$H$25*$C179)*(1+'Summary&amp;Assumptions'!$J$29)^(AO$46-1))</f>
        <v>0</v>
      </c>
      <c r="AK179" s="588">
        <f>AND(AP$55&gt;0,SUM($E179:AJ179)&lt;'Summary&amp;Assumptions'!$G$32*$B179,$D179&gt;='Summary&amp;Assumptions'!$D$17,AP$47&gt;=$D179,AP$47&lt;=EDATE($D179,'Summary&amp;Assumptions'!$G$32))*$B179+AND(AP$56&lt;'Summary&amp;Assumptions'!$J$31,AP$47&gt;=$FO179,AP$47&lt;=$FP179)*(('Summary&amp;Assumptions'!$H$25*$C179)*(1+'Summary&amp;Assumptions'!$J$29)^(AP$46-1))+AND(AP$56&lt;'Summary&amp;Assumptions'!$J$31,AP$47&gt;=$FQ179,AP$47&lt;=$FR179)*(('Summary&amp;Assumptions'!$H$25*$C179)*(1+'Summary&amp;Assumptions'!$J$29)^(AP$46-1))</f>
        <v>0</v>
      </c>
      <c r="AL179" s="588">
        <f>AND(AQ$55&gt;0,SUM($E179:AK179)&lt;'Summary&amp;Assumptions'!$G$32*$B179,$D179&gt;='Summary&amp;Assumptions'!$D$17,AQ$47&gt;=$D179,AQ$47&lt;=EDATE($D179,'Summary&amp;Assumptions'!$G$32))*$B179+AND(AQ$56&lt;'Summary&amp;Assumptions'!$J$31,AQ$47&gt;=$FO179,AQ$47&lt;=$FP179)*(('Summary&amp;Assumptions'!$H$25*$C179)*(1+'Summary&amp;Assumptions'!$J$29)^(AQ$46-1))+AND(AQ$56&lt;'Summary&amp;Assumptions'!$J$31,AQ$47&gt;=$FQ179,AQ$47&lt;=$FR179)*(('Summary&amp;Assumptions'!$H$25*$C179)*(1+'Summary&amp;Assumptions'!$J$29)^(AQ$46-1))</f>
        <v>0</v>
      </c>
      <c r="AM179" s="588">
        <f>AND(AR$55&gt;0,SUM($E179:AL179)&lt;'Summary&amp;Assumptions'!$G$32*$B179,$D179&gt;='Summary&amp;Assumptions'!$D$17,AR$47&gt;=$D179,AR$47&lt;=EDATE($D179,'Summary&amp;Assumptions'!$G$32))*$B179+AND(AR$56&lt;'Summary&amp;Assumptions'!$J$31,AR$47&gt;=$FO179,AR$47&lt;=$FP179)*(('Summary&amp;Assumptions'!$H$25*$C179)*(1+'Summary&amp;Assumptions'!$J$29)^(AR$46-1))+AND(AR$56&lt;'Summary&amp;Assumptions'!$J$31,AR$47&gt;=$FQ179,AR$47&lt;=$FR179)*(('Summary&amp;Assumptions'!$H$25*$C179)*(1+'Summary&amp;Assumptions'!$J$29)^(AR$46-1))</f>
        <v>0</v>
      </c>
      <c r="AN179" s="588">
        <f>AND(AS$55&gt;0,SUM($E179:AM179)&lt;'Summary&amp;Assumptions'!$G$32*$B179,$D179&gt;='Summary&amp;Assumptions'!$D$17,AS$47&gt;=$D179,AS$47&lt;=EDATE($D179,'Summary&amp;Assumptions'!$G$32))*$B179+AND(AS$56&lt;'Summary&amp;Assumptions'!$J$31,AS$47&gt;=$FO179,AS$47&lt;=$FP179)*(('Summary&amp;Assumptions'!$H$25*$C179)*(1+'Summary&amp;Assumptions'!$J$29)^(AS$46-1))+AND(AS$56&lt;'Summary&amp;Assumptions'!$J$31,AS$47&gt;=$FQ179,AS$47&lt;=$FR179)*(('Summary&amp;Assumptions'!$H$25*$C179)*(1+'Summary&amp;Assumptions'!$J$29)^(AS$46-1))</f>
        <v>0</v>
      </c>
      <c r="AO179" s="588">
        <f>AND(AT$55&gt;0,SUM($E179:AN179)&lt;'Summary&amp;Assumptions'!$G$32*$B179,$D179&gt;='Summary&amp;Assumptions'!$D$17,AT$47&gt;=$D179,AT$47&lt;=EDATE($D179,'Summary&amp;Assumptions'!$G$32))*$B179+AND(AT$56&lt;'Summary&amp;Assumptions'!$J$31,AT$47&gt;=$FO179,AT$47&lt;=$FP179)*(('Summary&amp;Assumptions'!$H$25*$C179)*(1+'Summary&amp;Assumptions'!$J$29)^(AT$46-1))+AND(AT$56&lt;'Summary&amp;Assumptions'!$J$31,AT$47&gt;=$FQ179,AT$47&lt;=$FR179)*(('Summary&amp;Assumptions'!$H$25*$C179)*(1+'Summary&amp;Assumptions'!$J$29)^(AT$46-1))</f>
        <v>0</v>
      </c>
      <c r="AP179" s="588">
        <f>AND(AU$55&gt;0,SUM($E179:AO179)&lt;'Summary&amp;Assumptions'!$G$32*$B179,$D179&gt;='Summary&amp;Assumptions'!$D$17,AU$47&gt;=$D179,AU$47&lt;=EDATE($D179,'Summary&amp;Assumptions'!$G$32))*$B179+AND(AU$56&lt;'Summary&amp;Assumptions'!$J$31,AU$47&gt;=$FO179,AU$47&lt;=$FP179)*(('Summary&amp;Assumptions'!$H$25*$C179)*(1+'Summary&amp;Assumptions'!$J$29)^(AU$46-1))+AND(AU$56&lt;'Summary&amp;Assumptions'!$J$31,AU$47&gt;=$FQ179,AU$47&lt;=$FR179)*(('Summary&amp;Assumptions'!$H$25*$C179)*(1+'Summary&amp;Assumptions'!$J$29)^(AU$46-1))</f>
        <v>0</v>
      </c>
      <c r="AQ179" s="588">
        <f>AND(AV$55&gt;0,SUM($E179:AP179)&lt;'Summary&amp;Assumptions'!$G$32*$B179,$D179&gt;='Summary&amp;Assumptions'!$D$17,AV$47&gt;=$D179,AV$47&lt;=EDATE($D179,'Summary&amp;Assumptions'!$G$32))*$B179+AND(AV$56&lt;'Summary&amp;Assumptions'!$J$31,AV$47&gt;=$FO179,AV$47&lt;=$FP179)*(('Summary&amp;Assumptions'!$H$25*$C179)*(1+'Summary&amp;Assumptions'!$J$29)^(AV$46-1))+AND(AV$56&lt;'Summary&amp;Assumptions'!$J$31,AV$47&gt;=$FQ179,AV$47&lt;=$FR179)*(('Summary&amp;Assumptions'!$H$25*$C179)*(1+'Summary&amp;Assumptions'!$J$29)^(AV$46-1))</f>
        <v>0</v>
      </c>
      <c r="AR179" s="588">
        <f>AND(AW$55&gt;0,SUM($E179:AQ179)&lt;'Summary&amp;Assumptions'!$G$32*$B179,$D179&gt;='Summary&amp;Assumptions'!$D$17,AW$47&gt;=$D179,AW$47&lt;=EDATE($D179,'Summary&amp;Assumptions'!$G$32))*$B179+AND(AW$56&lt;'Summary&amp;Assumptions'!$J$31,AW$47&gt;=$FO179,AW$47&lt;=$FP179)*(('Summary&amp;Assumptions'!$H$25*$C179)*(1+'Summary&amp;Assumptions'!$J$29)^(AW$46-1))+AND(AW$56&lt;'Summary&amp;Assumptions'!$J$31,AW$47&gt;=$FQ179,AW$47&lt;=$FR179)*(('Summary&amp;Assumptions'!$H$25*$C179)*(1+'Summary&amp;Assumptions'!$J$29)^(AW$46-1))</f>
        <v>0</v>
      </c>
      <c r="AS179" s="588">
        <f>AND(AX$55&gt;0,SUM($E179:AR179)&lt;'Summary&amp;Assumptions'!$G$32*$B179,$D179&gt;='Summary&amp;Assumptions'!$D$17,AX$47&gt;=$D179,AX$47&lt;=EDATE($D179,'Summary&amp;Assumptions'!$G$32))*$B179+AND(AX$56&lt;'Summary&amp;Assumptions'!$J$31,AX$47&gt;=$FO179,AX$47&lt;=$FP179)*(('Summary&amp;Assumptions'!$H$25*$C179)*(1+'Summary&amp;Assumptions'!$J$29)^(AX$46-1))+AND(AX$56&lt;'Summary&amp;Assumptions'!$J$31,AX$47&gt;=$FQ179,AX$47&lt;=$FR179)*(('Summary&amp;Assumptions'!$H$25*$C179)*(1+'Summary&amp;Assumptions'!$J$29)^(AX$46-1))</f>
        <v>0</v>
      </c>
      <c r="AT179" s="588">
        <f>AND(AY$55&gt;0,SUM($E179:AS179)&lt;'Summary&amp;Assumptions'!$G$32*$B179,$D179&gt;='Summary&amp;Assumptions'!$D$17,AY$47&gt;=$D179,AY$47&lt;=EDATE($D179,'Summary&amp;Assumptions'!$G$32))*$B179+AND(AY$56&lt;'Summary&amp;Assumptions'!$J$31,AY$47&gt;=$FO179,AY$47&lt;=$FP179)*(('Summary&amp;Assumptions'!$H$25*$C179)*(1+'Summary&amp;Assumptions'!$J$29)^(AY$46-1))+AND(AY$56&lt;'Summary&amp;Assumptions'!$J$31,AY$47&gt;=$FQ179,AY$47&lt;=$FR179)*(('Summary&amp;Assumptions'!$H$25*$C179)*(1+'Summary&amp;Assumptions'!$J$29)^(AY$46-1))</f>
        <v>0</v>
      </c>
      <c r="AU179" s="588">
        <f>AND(AZ$55&gt;0,SUM($E179:AT179)&lt;'Summary&amp;Assumptions'!$G$32*$B179,$D179&gt;='Summary&amp;Assumptions'!$D$17,AZ$47&gt;=$D179,AZ$47&lt;=EDATE($D179,'Summary&amp;Assumptions'!$G$32))*$B179+AND(AZ$56&lt;'Summary&amp;Assumptions'!$J$31,AZ$47&gt;=$FO179,AZ$47&lt;=$FP179)*(('Summary&amp;Assumptions'!$H$25*$C179)*(1+'Summary&amp;Assumptions'!$J$29)^(AZ$46-1))+AND(AZ$56&lt;'Summary&amp;Assumptions'!$J$31,AZ$47&gt;=$FQ179,AZ$47&lt;=$FR179)*(('Summary&amp;Assumptions'!$H$25*$C179)*(1+'Summary&amp;Assumptions'!$J$29)^(AZ$46-1))</f>
        <v>0</v>
      </c>
      <c r="AV179" s="588">
        <f>AND(BA$55&gt;0,SUM($E179:AU179)&lt;'Summary&amp;Assumptions'!$G$32*$B179,$D179&gt;='Summary&amp;Assumptions'!$D$17,BA$47&gt;=$D179,BA$47&lt;=EDATE($D179,'Summary&amp;Assumptions'!$G$32))*$B179+AND(BA$56&lt;'Summary&amp;Assumptions'!$J$31,BA$47&gt;=$FO179,BA$47&lt;=$FP179)*(('Summary&amp;Assumptions'!$H$25*$C179)*(1+'Summary&amp;Assumptions'!$J$29)^(BA$46-1))+AND(BA$56&lt;'Summary&amp;Assumptions'!$J$31,BA$47&gt;=$FQ179,BA$47&lt;=$FR179)*(('Summary&amp;Assumptions'!$H$25*$C179)*(1+'Summary&amp;Assumptions'!$J$29)^(BA$46-1))</f>
        <v>0</v>
      </c>
      <c r="AW179" s="588">
        <f>AND(BB$55&gt;0,SUM($E179:AV179)&lt;'Summary&amp;Assumptions'!$G$32*$B179,$D179&gt;='Summary&amp;Assumptions'!$D$17,BB$47&gt;=$D179,BB$47&lt;=EDATE($D179,'Summary&amp;Assumptions'!$G$32))*$B179+AND(BB$56&lt;'Summary&amp;Assumptions'!$J$31,BB$47&gt;=$FO179,BB$47&lt;=$FP179)*(('Summary&amp;Assumptions'!$H$25*$C179)*(1+'Summary&amp;Assumptions'!$J$29)^(BB$46-1))+AND(BB$56&lt;'Summary&amp;Assumptions'!$J$31,BB$47&gt;=$FQ179,BB$47&lt;=$FR179)*(('Summary&amp;Assumptions'!$H$25*$C179)*(1+'Summary&amp;Assumptions'!$J$29)^(BB$46-1))</f>
        <v>0</v>
      </c>
      <c r="AX179" s="588">
        <f>AND(BC$55&gt;0,SUM($E179:AW179)&lt;'Summary&amp;Assumptions'!$G$32*$B179,$D179&gt;='Summary&amp;Assumptions'!$D$17,BC$47&gt;=$D179,BC$47&lt;=EDATE($D179,'Summary&amp;Assumptions'!$G$32))*$B179+AND(BC$56&lt;'Summary&amp;Assumptions'!$J$31,BC$47&gt;=$FO179,BC$47&lt;=$FP179)*(('Summary&amp;Assumptions'!$H$25*$C179)*(1+'Summary&amp;Assumptions'!$J$29)^(BC$46-1))+AND(BC$56&lt;'Summary&amp;Assumptions'!$J$31,BC$47&gt;=$FQ179,BC$47&lt;=$FR179)*(('Summary&amp;Assumptions'!$H$25*$C179)*(1+'Summary&amp;Assumptions'!$J$29)^(BC$46-1))</f>
        <v>0</v>
      </c>
      <c r="AY179" s="588">
        <f>AND(BD$55&gt;0,SUM($E179:AX179)&lt;'Summary&amp;Assumptions'!$G$32*$B179,$D179&gt;='Summary&amp;Assumptions'!$D$17,BD$47&gt;=$D179,BD$47&lt;=EDATE($D179,'Summary&amp;Assumptions'!$G$32))*$B179+AND(BD$56&lt;'Summary&amp;Assumptions'!$J$31,BD$47&gt;=$FO179,BD$47&lt;=$FP179)*(('Summary&amp;Assumptions'!$H$25*$C179)*(1+'Summary&amp;Assumptions'!$J$29)^(BD$46-1))+AND(BD$56&lt;'Summary&amp;Assumptions'!$J$31,BD$47&gt;=$FQ179,BD$47&lt;=$FR179)*(('Summary&amp;Assumptions'!$H$25*$C179)*(1+'Summary&amp;Assumptions'!$J$29)^(BD$46-1))</f>
        <v>0</v>
      </c>
      <c r="AZ179" s="588">
        <f>AND(BE$55&gt;0,SUM($E179:AY179)&lt;'Summary&amp;Assumptions'!$G$32*$B179,$D179&gt;='Summary&amp;Assumptions'!$D$17,BE$47&gt;=$D179,BE$47&lt;=EDATE($D179,'Summary&amp;Assumptions'!$G$32))*$B179+AND(BE$56&lt;'Summary&amp;Assumptions'!$J$31,BE$47&gt;=$FO179,BE$47&lt;=$FP179)*(('Summary&amp;Assumptions'!$H$25*$C179)*(1+'Summary&amp;Assumptions'!$J$29)^(BE$46-1))+AND(BE$56&lt;'Summary&amp;Assumptions'!$J$31,BE$47&gt;=$FQ179,BE$47&lt;=$FR179)*(('Summary&amp;Assumptions'!$H$25*$C179)*(1+'Summary&amp;Assumptions'!$J$29)^(BE$46-1))</f>
        <v>0</v>
      </c>
      <c r="BA179" s="588">
        <f>AND(BF$55&gt;0,SUM($E179:AZ179)&lt;'Summary&amp;Assumptions'!$G$32*$B179,$D179&gt;='Summary&amp;Assumptions'!$D$17,BF$47&gt;=$D179,BF$47&lt;=EDATE($D179,'Summary&amp;Assumptions'!$G$32))*$B179+AND(BF$56&lt;'Summary&amp;Assumptions'!$J$31,BF$47&gt;=$FO179,BF$47&lt;=$FP179)*(('Summary&amp;Assumptions'!$H$25*$C179)*(1+'Summary&amp;Assumptions'!$J$29)^(BF$46-1))+AND(BF$56&lt;'Summary&amp;Assumptions'!$J$31,BF$47&gt;=$FQ179,BF$47&lt;=$FR179)*(('Summary&amp;Assumptions'!$H$25*$C179)*(1+'Summary&amp;Assumptions'!$J$29)^(BF$46-1))</f>
        <v>0</v>
      </c>
      <c r="BB179" s="588">
        <f>AND(BG$55&gt;0,SUM($E179:BA179)&lt;'Summary&amp;Assumptions'!$G$32*$B179,$D179&gt;='Summary&amp;Assumptions'!$D$17,BG$47&gt;=$D179,BG$47&lt;=EDATE($D179,'Summary&amp;Assumptions'!$G$32))*$B179+AND(BG$56&lt;'Summary&amp;Assumptions'!$J$31,BG$47&gt;=$FO179,BG$47&lt;=$FP179)*(('Summary&amp;Assumptions'!$H$25*$C179)*(1+'Summary&amp;Assumptions'!$J$29)^(BG$46-1))+AND(BG$56&lt;'Summary&amp;Assumptions'!$J$31,BG$47&gt;=$FQ179,BG$47&lt;=$FR179)*(('Summary&amp;Assumptions'!$H$25*$C179)*(1+'Summary&amp;Assumptions'!$J$29)^(BG$46-1))</f>
        <v>0</v>
      </c>
      <c r="BC179" s="588">
        <f>AND(BH$55&gt;0,SUM($E179:BB179)&lt;'Summary&amp;Assumptions'!$G$32*$B179,$D179&gt;='Summary&amp;Assumptions'!$D$17,BH$47&gt;=$D179,BH$47&lt;=EDATE($D179,'Summary&amp;Assumptions'!$G$32))*$B179+AND(BH$56&lt;'Summary&amp;Assumptions'!$J$31,BH$47&gt;=$FO179,BH$47&lt;=$FP179)*(('Summary&amp;Assumptions'!$H$25*$C179)*(1+'Summary&amp;Assumptions'!$J$29)^(BH$46-1))+AND(BH$56&lt;'Summary&amp;Assumptions'!$J$31,BH$47&gt;=$FQ179,BH$47&lt;=$FR179)*(('Summary&amp;Assumptions'!$H$25*$C179)*(1+'Summary&amp;Assumptions'!$J$29)^(BH$46-1))</f>
        <v>0</v>
      </c>
      <c r="BD179" s="588">
        <f>AND(BI$55&gt;0,SUM($E179:BC179)&lt;'Summary&amp;Assumptions'!$G$32*$B179,$D179&gt;='Summary&amp;Assumptions'!$D$17,BI$47&gt;=$D179,BI$47&lt;=EDATE($D179,'Summary&amp;Assumptions'!$G$32))*$B179+AND(BI$56&lt;'Summary&amp;Assumptions'!$J$31,BI$47&gt;=$FO179,BI$47&lt;=$FP179)*(('Summary&amp;Assumptions'!$H$25*$C179)*(1+'Summary&amp;Assumptions'!$J$29)^(BI$46-1))+AND(BI$56&lt;'Summary&amp;Assumptions'!$J$31,BI$47&gt;=$FQ179,BI$47&lt;=$FR179)*(('Summary&amp;Assumptions'!$H$25*$C179)*(1+'Summary&amp;Assumptions'!$J$29)^(BI$46-1))</f>
        <v>0</v>
      </c>
      <c r="BE179" s="588">
        <f>AND(BJ$55&gt;0,SUM($E179:BD179)&lt;'Summary&amp;Assumptions'!$G$32*$B179,$D179&gt;='Summary&amp;Assumptions'!$D$17,BJ$47&gt;=$D179,BJ$47&lt;=EDATE($D179,'Summary&amp;Assumptions'!$G$32))*$B179+AND(BJ$56&lt;'Summary&amp;Assumptions'!$J$31,BJ$47&gt;=$FO179,BJ$47&lt;=$FP179)*(('Summary&amp;Assumptions'!$H$25*$C179)*(1+'Summary&amp;Assumptions'!$J$29)^(BJ$46-1))+AND(BJ$56&lt;'Summary&amp;Assumptions'!$J$31,BJ$47&gt;=$FQ179,BJ$47&lt;=$FR179)*(('Summary&amp;Assumptions'!$H$25*$C179)*(1+'Summary&amp;Assumptions'!$J$29)^(BJ$46-1))</f>
        <v>0</v>
      </c>
      <c r="BF179" s="588">
        <f>AND(BK$55&gt;0,SUM($E179:BE179)&lt;'Summary&amp;Assumptions'!$G$32*$B179,$D179&gt;='Summary&amp;Assumptions'!$D$17,BK$47&gt;=$D179,BK$47&lt;=EDATE($D179,'Summary&amp;Assumptions'!$G$32))*$B179+AND(BK$56&lt;'Summary&amp;Assumptions'!$J$31,BK$47&gt;=$FO179,BK$47&lt;=$FP179)*(('Summary&amp;Assumptions'!$H$25*$C179)*(1+'Summary&amp;Assumptions'!$J$29)^(BK$46-1))+AND(BK$56&lt;'Summary&amp;Assumptions'!$J$31,BK$47&gt;=$FQ179,BK$47&lt;=$FR179)*(('Summary&amp;Assumptions'!$H$25*$C179)*(1+'Summary&amp;Assumptions'!$J$29)^(BK$46-1))</f>
        <v>0</v>
      </c>
      <c r="BG179" s="588">
        <f>AND(BL$55&gt;0,SUM($E179:BF179)&lt;'Summary&amp;Assumptions'!$G$32*$B179,$D179&gt;='Summary&amp;Assumptions'!$D$17,BL$47&gt;=$D179,BL$47&lt;=EDATE($D179,'Summary&amp;Assumptions'!$G$32))*$B179+AND(BL$56&lt;'Summary&amp;Assumptions'!$J$31,BL$47&gt;=$FO179,BL$47&lt;=$FP179)*(('Summary&amp;Assumptions'!$H$25*$C179)*(1+'Summary&amp;Assumptions'!$J$29)^(BL$46-1))+AND(BL$56&lt;'Summary&amp;Assumptions'!$J$31,BL$47&gt;=$FQ179,BL$47&lt;=$FR179)*(('Summary&amp;Assumptions'!$H$25*$C179)*(1+'Summary&amp;Assumptions'!$J$29)^(BL$46-1))</f>
        <v>0</v>
      </c>
      <c r="BH179" s="588">
        <f>AND(BM$55&gt;0,SUM($E179:BG179)&lt;'Summary&amp;Assumptions'!$G$32*$B179,$D179&gt;='Summary&amp;Assumptions'!$D$17,BM$47&gt;=$D179,BM$47&lt;=EDATE($D179,'Summary&amp;Assumptions'!$G$32))*$B179+AND(BM$56&lt;'Summary&amp;Assumptions'!$J$31,BM$47&gt;=$FO179,BM$47&lt;=$FP179)*(('Summary&amp;Assumptions'!$H$25*$C179)*(1+'Summary&amp;Assumptions'!$J$29)^(BM$46-1))+AND(BM$56&lt;'Summary&amp;Assumptions'!$J$31,BM$47&gt;=$FQ179,BM$47&lt;=$FR179)*(('Summary&amp;Assumptions'!$H$25*$C179)*(1+'Summary&amp;Assumptions'!$J$29)^(BM$46-1))</f>
        <v>0</v>
      </c>
      <c r="BI179" s="588">
        <f>AND(BN$55&gt;0,SUM($E179:BH179)&lt;'Summary&amp;Assumptions'!$G$32*$B179,$D179&gt;='Summary&amp;Assumptions'!$D$17,BN$47&gt;=$D179,BN$47&lt;=EDATE($D179,'Summary&amp;Assumptions'!$G$32))*$B179+AND(BN$56&lt;'Summary&amp;Assumptions'!$J$31,BN$47&gt;=$FO179,BN$47&lt;=$FP179)*(('Summary&amp;Assumptions'!$H$25*$C179)*(1+'Summary&amp;Assumptions'!$J$29)^(BN$46-1))+AND(BN$56&lt;'Summary&amp;Assumptions'!$J$31,BN$47&gt;=$FQ179,BN$47&lt;=$FR179)*(('Summary&amp;Assumptions'!$H$25*$C179)*(1+'Summary&amp;Assumptions'!$J$29)^(BN$46-1))</f>
        <v>0</v>
      </c>
      <c r="BJ179" s="588">
        <f>AND(BO$55&gt;0,SUM($E179:BI179)&lt;'Summary&amp;Assumptions'!$G$32*$B179,$D179&gt;='Summary&amp;Assumptions'!$D$17,BO$47&gt;=$D179,BO$47&lt;=EDATE($D179,'Summary&amp;Assumptions'!$G$32))*$B179+AND(BO$56&lt;'Summary&amp;Assumptions'!$J$31,BO$47&gt;=$FO179,BO$47&lt;=$FP179)*(('Summary&amp;Assumptions'!$H$25*$C179)*(1+'Summary&amp;Assumptions'!$J$29)^(BO$46-1))+AND(BO$56&lt;'Summary&amp;Assumptions'!$J$31,BO$47&gt;=$FQ179,BO$47&lt;=$FR179)*(('Summary&amp;Assumptions'!$H$25*$C179)*(1+'Summary&amp;Assumptions'!$J$29)^(BO$46-1))</f>
        <v>0</v>
      </c>
      <c r="BK179" s="588">
        <f>AND(BP$55&gt;0,SUM($E179:BJ179)&lt;'Summary&amp;Assumptions'!$G$32*$B179,$D179&gt;='Summary&amp;Assumptions'!$D$17,BP$47&gt;=$D179,BP$47&lt;=EDATE($D179,'Summary&amp;Assumptions'!$G$32))*$B179+AND(BP$56&lt;'Summary&amp;Assumptions'!$J$31,BP$47&gt;=$FO179,BP$47&lt;=$FP179)*(('Summary&amp;Assumptions'!$H$25*$C179)*(1+'Summary&amp;Assumptions'!$J$29)^(BP$46-1))+AND(BP$56&lt;'Summary&amp;Assumptions'!$J$31,BP$47&gt;=$FQ179,BP$47&lt;=$FR179)*(('Summary&amp;Assumptions'!$H$25*$C179)*(1+'Summary&amp;Assumptions'!$J$29)^(BP$46-1))</f>
        <v>0</v>
      </c>
      <c r="BL179" s="588">
        <f>AND(BQ$55&gt;0,SUM($E179:BK179)&lt;'Summary&amp;Assumptions'!$G$32*$B179,$D179&gt;='Summary&amp;Assumptions'!$D$17,BQ$47&gt;=$D179,BQ$47&lt;=EDATE($D179,'Summary&amp;Assumptions'!$G$32))*$B179+AND(BQ$56&lt;'Summary&amp;Assumptions'!$J$31,BQ$47&gt;=$FO179,BQ$47&lt;=$FP179)*(('Summary&amp;Assumptions'!$H$25*$C179)*(1+'Summary&amp;Assumptions'!$J$29)^(BQ$46-1))+AND(BQ$56&lt;'Summary&amp;Assumptions'!$J$31,BQ$47&gt;=$FQ179,BQ$47&lt;=$FR179)*(('Summary&amp;Assumptions'!$H$25*$C179)*(1+'Summary&amp;Assumptions'!$J$29)^(BQ$46-1))</f>
        <v>0</v>
      </c>
      <c r="BM179" s="588">
        <f>AND(BR$55&gt;0,SUM($E179:BL179)&lt;'Summary&amp;Assumptions'!$G$32*$B179,$D179&gt;='Summary&amp;Assumptions'!$D$17,BR$47&gt;=$D179,BR$47&lt;=EDATE($D179,'Summary&amp;Assumptions'!$G$32))*$B179+AND(BR$56&lt;'Summary&amp;Assumptions'!$J$31,BR$47&gt;=$FO179,BR$47&lt;=$FP179)*(('Summary&amp;Assumptions'!$H$25*$C179)*(1+'Summary&amp;Assumptions'!$J$29)^(BR$46-1))+AND(BR$56&lt;'Summary&amp;Assumptions'!$J$31,BR$47&gt;=$FQ179,BR$47&lt;=$FR179)*(('Summary&amp;Assumptions'!$H$25*$C179)*(1+'Summary&amp;Assumptions'!$J$29)^(BR$46-1))</f>
        <v>0</v>
      </c>
      <c r="BN179" s="588">
        <f>AND(BS$55&gt;0,SUM($E179:BM179)&lt;'Summary&amp;Assumptions'!$G$32*$B179,$D179&gt;='Summary&amp;Assumptions'!$D$17,BS$47&gt;=$D179,BS$47&lt;=EDATE($D179,'Summary&amp;Assumptions'!$G$32))*$B179+AND(BS$56&lt;'Summary&amp;Assumptions'!$J$31,BS$47&gt;=$FO179,BS$47&lt;=$FP179)*(('Summary&amp;Assumptions'!$H$25*$C179)*(1+'Summary&amp;Assumptions'!$J$29)^(BS$46-1))+AND(BS$56&lt;'Summary&amp;Assumptions'!$J$31,BS$47&gt;=$FQ179,BS$47&lt;=$FR179)*(('Summary&amp;Assumptions'!$H$25*$C179)*(1+'Summary&amp;Assumptions'!$J$29)^(BS$46-1))</f>
        <v>0</v>
      </c>
      <c r="BO179" s="588">
        <f>AND(BT$55&gt;0,SUM($E179:BN179)&lt;'Summary&amp;Assumptions'!$G$32*$B179,$D179&gt;='Summary&amp;Assumptions'!$D$17,BT$47&gt;=$D179,BT$47&lt;=EDATE($D179,'Summary&amp;Assumptions'!$G$32))*$B179+AND(BT$56&lt;'Summary&amp;Assumptions'!$J$31,BT$47&gt;=$FO179,BT$47&lt;=$FP179)*(('Summary&amp;Assumptions'!$H$25*$C179)*(1+'Summary&amp;Assumptions'!$J$29)^(BT$46-1))+AND(BT$56&lt;'Summary&amp;Assumptions'!$J$31,BT$47&gt;=$FQ179,BT$47&lt;=$FR179)*(('Summary&amp;Assumptions'!$H$25*$C179)*(1+'Summary&amp;Assumptions'!$J$29)^(BT$46-1))</f>
        <v>0</v>
      </c>
      <c r="BP179" s="588">
        <f>AND(BU$55&gt;0,SUM($E179:BO179)&lt;'Summary&amp;Assumptions'!$G$32*$B179,$D179&gt;='Summary&amp;Assumptions'!$D$17,BU$47&gt;=$D179,BU$47&lt;=EDATE($D179,'Summary&amp;Assumptions'!$G$32))*$B179+AND(BU$56&lt;'Summary&amp;Assumptions'!$J$31,BU$47&gt;=$FO179,BU$47&lt;=$FP179)*(('Summary&amp;Assumptions'!$H$25*$C179)*(1+'Summary&amp;Assumptions'!$J$29)^(BU$46-1))+AND(BU$56&lt;'Summary&amp;Assumptions'!$J$31,BU$47&gt;=$FQ179,BU$47&lt;=$FR179)*(('Summary&amp;Assumptions'!$H$25*$C179)*(1+'Summary&amp;Assumptions'!$J$29)^(BU$46-1))</f>
        <v>0</v>
      </c>
      <c r="BQ179" s="588">
        <f>AND(BV$55&gt;0,SUM($E179:BP179)&lt;'Summary&amp;Assumptions'!$G$32*$B179,$D179&gt;='Summary&amp;Assumptions'!$D$17,BV$47&gt;=$D179,BV$47&lt;=EDATE($D179,'Summary&amp;Assumptions'!$G$32))*$B179+AND(BV$56&lt;'Summary&amp;Assumptions'!$J$31,BV$47&gt;=$FO179,BV$47&lt;=$FP179)*(('Summary&amp;Assumptions'!$H$25*$C179)*(1+'Summary&amp;Assumptions'!$J$29)^(BV$46-1))+AND(BV$56&lt;'Summary&amp;Assumptions'!$J$31,BV$47&gt;=$FQ179,BV$47&lt;=$FR179)*(('Summary&amp;Assumptions'!$H$25*$C179)*(1+'Summary&amp;Assumptions'!$J$29)^(BV$46-1))</f>
        <v>0</v>
      </c>
      <c r="BR179" s="588">
        <f>AND(BW$55&gt;0,SUM($E179:BQ179)&lt;'Summary&amp;Assumptions'!$G$32*$B179,$D179&gt;='Summary&amp;Assumptions'!$D$17,BW$47&gt;=$D179,BW$47&lt;=EDATE($D179,'Summary&amp;Assumptions'!$G$32))*$B179+AND(BW$56&lt;'Summary&amp;Assumptions'!$J$31,BW$47&gt;=$FO179,BW$47&lt;=$FP179)*(('Summary&amp;Assumptions'!$H$25*$C179)*(1+'Summary&amp;Assumptions'!$J$29)^(BW$46-1))+AND(BW$56&lt;'Summary&amp;Assumptions'!$J$31,BW$47&gt;=$FQ179,BW$47&lt;=$FR179)*(('Summary&amp;Assumptions'!$H$25*$C179)*(1+'Summary&amp;Assumptions'!$J$29)^(BW$46-1))</f>
        <v>0</v>
      </c>
      <c r="BS179" s="588">
        <f>AND(BX$55&gt;0,SUM($E179:BR179)&lt;'Summary&amp;Assumptions'!$G$32*$B179,$D179&gt;='Summary&amp;Assumptions'!$D$17,BX$47&gt;=$D179,BX$47&lt;=EDATE($D179,'Summary&amp;Assumptions'!$G$32))*$B179+AND(BX$56&lt;'Summary&amp;Assumptions'!$J$31,BX$47&gt;=$FO179,BX$47&lt;=$FP179)*(('Summary&amp;Assumptions'!$H$25*$C179)*(1+'Summary&amp;Assumptions'!$J$29)^(BX$46-1))+AND(BX$56&lt;'Summary&amp;Assumptions'!$J$31,BX$47&gt;=$FQ179,BX$47&lt;=$FR179)*(('Summary&amp;Assumptions'!$H$25*$C179)*(1+'Summary&amp;Assumptions'!$J$29)^(BX$46-1))</f>
        <v>0</v>
      </c>
      <c r="BT179" s="588">
        <f>AND(BY$55&gt;0,SUM($E179:BS179)&lt;'Summary&amp;Assumptions'!$G$32*$B179,$D179&gt;='Summary&amp;Assumptions'!$D$17,BY$47&gt;=$D179,BY$47&lt;=EDATE($D179,'Summary&amp;Assumptions'!$G$32))*$B179+AND(BY$56&lt;'Summary&amp;Assumptions'!$J$31,BY$47&gt;=$FO179,BY$47&lt;=$FP179)*(('Summary&amp;Assumptions'!$H$25*$C179)*(1+'Summary&amp;Assumptions'!$J$29)^(BY$46-1))+AND(BY$56&lt;'Summary&amp;Assumptions'!$J$31,BY$47&gt;=$FQ179,BY$47&lt;=$FR179)*(('Summary&amp;Assumptions'!$H$25*$C179)*(1+'Summary&amp;Assumptions'!$J$29)^(BY$46-1))</f>
        <v>0</v>
      </c>
      <c r="BU179" s="588">
        <f>AND(BZ$55&gt;0,SUM($E179:BT179)&lt;'Summary&amp;Assumptions'!$G$32*$B179,$D179&gt;='Summary&amp;Assumptions'!$D$17,BZ$47&gt;=$D179,BZ$47&lt;=EDATE($D179,'Summary&amp;Assumptions'!$G$32))*$B179+AND(BZ$56&lt;'Summary&amp;Assumptions'!$J$31,BZ$47&gt;=$FO179,BZ$47&lt;=$FP179)*(('Summary&amp;Assumptions'!$H$25*$C179)*(1+'Summary&amp;Assumptions'!$J$29)^(BZ$46-1))+AND(BZ$56&lt;'Summary&amp;Assumptions'!$J$31,BZ$47&gt;=$FQ179,BZ$47&lt;=$FR179)*(('Summary&amp;Assumptions'!$H$25*$C179)*(1+'Summary&amp;Assumptions'!$J$29)^(BZ$46-1))</f>
        <v>0</v>
      </c>
      <c r="BV179" s="588">
        <f>AND(CA$55&gt;0,SUM($E179:BU179)&lt;'Summary&amp;Assumptions'!$G$32*$B179,$D179&gt;='Summary&amp;Assumptions'!$D$17,CA$47&gt;=$D179,CA$47&lt;=EDATE($D179,'Summary&amp;Assumptions'!$G$32))*$B179+AND(CA$56&lt;'Summary&amp;Assumptions'!$J$31,CA$47&gt;=$FO179,CA$47&lt;=$FP179)*(('Summary&amp;Assumptions'!$H$25*$C179)*(1+'Summary&amp;Assumptions'!$J$29)^(CA$46-1))+AND(CA$56&lt;'Summary&amp;Assumptions'!$J$31,CA$47&gt;=$FQ179,CA$47&lt;=$FR179)*(('Summary&amp;Assumptions'!$H$25*$C179)*(1+'Summary&amp;Assumptions'!$J$29)^(CA$46-1))</f>
        <v>0</v>
      </c>
      <c r="BW179" s="588">
        <f>AND(CB$55&gt;0,SUM($E179:BV179)&lt;'Summary&amp;Assumptions'!$G$32*$B179,$D179&gt;='Summary&amp;Assumptions'!$D$17,CB$47&gt;=$D179,CB$47&lt;=EDATE($D179,'Summary&amp;Assumptions'!$G$32))*$B179+AND(CB$56&lt;'Summary&amp;Assumptions'!$J$31,CB$47&gt;=$FO179,CB$47&lt;=$FP179)*(('Summary&amp;Assumptions'!$H$25*$C179)*(1+'Summary&amp;Assumptions'!$J$29)^(CB$46-1))+AND(CB$56&lt;'Summary&amp;Assumptions'!$J$31,CB$47&gt;=$FQ179,CB$47&lt;=$FR179)*(('Summary&amp;Assumptions'!$H$25*$C179)*(1+'Summary&amp;Assumptions'!$J$29)^(CB$46-1))</f>
        <v>0</v>
      </c>
      <c r="BX179" s="588">
        <f>AND(CC$55&gt;0,SUM($E179:BW179)&lt;'Summary&amp;Assumptions'!$G$32*$B179,$D179&gt;='Summary&amp;Assumptions'!$D$17,CC$47&gt;=$D179,CC$47&lt;=EDATE($D179,'Summary&amp;Assumptions'!$G$32))*$B179+AND(CC$56&lt;'Summary&amp;Assumptions'!$J$31,CC$47&gt;=$FO179,CC$47&lt;=$FP179)*(('Summary&amp;Assumptions'!$H$25*$C179)*(1+'Summary&amp;Assumptions'!$J$29)^(CC$46-1))+AND(CC$56&lt;'Summary&amp;Assumptions'!$J$31,CC$47&gt;=$FQ179,CC$47&lt;=$FR179)*(('Summary&amp;Assumptions'!$H$25*$C179)*(1+'Summary&amp;Assumptions'!$J$29)^(CC$46-1))</f>
        <v>0</v>
      </c>
      <c r="BY179" s="588">
        <f>AND(CD$55&gt;0,SUM($E179:BX179)&lt;'Summary&amp;Assumptions'!$G$32*$B179,$D179&gt;='Summary&amp;Assumptions'!$D$17,CD$47&gt;=$D179,CD$47&lt;=EDATE($D179,'Summary&amp;Assumptions'!$G$32))*$B179+AND(CD$56&lt;'Summary&amp;Assumptions'!$J$31,CD$47&gt;=$FO179,CD$47&lt;=$FP179)*(('Summary&amp;Assumptions'!$H$25*$C179)*(1+'Summary&amp;Assumptions'!$J$29)^(CD$46-1))+AND(CD$56&lt;'Summary&amp;Assumptions'!$J$31,CD$47&gt;=$FQ179,CD$47&lt;=$FR179)*(('Summary&amp;Assumptions'!$H$25*$C179)*(1+'Summary&amp;Assumptions'!$J$29)^(CD$46-1))</f>
        <v>0</v>
      </c>
      <c r="BZ179" s="588">
        <f>AND(CE$55&gt;0,SUM($E179:BY179)&lt;'Summary&amp;Assumptions'!$G$32*$B179,$D179&gt;='Summary&amp;Assumptions'!$D$17,CE$47&gt;=$D179,CE$47&lt;=EDATE($D179,'Summary&amp;Assumptions'!$G$32))*$B179+AND(CE$56&lt;'Summary&amp;Assumptions'!$J$31,CE$47&gt;=$FO179,CE$47&lt;=$FP179)*(('Summary&amp;Assumptions'!$H$25*$C179)*(1+'Summary&amp;Assumptions'!$J$29)^(CE$46-1))+AND(CE$56&lt;'Summary&amp;Assumptions'!$J$31,CE$47&gt;=$FQ179,CE$47&lt;=$FR179)*(('Summary&amp;Assumptions'!$H$25*$C179)*(1+'Summary&amp;Assumptions'!$J$29)^(CE$46-1))</f>
        <v>0</v>
      </c>
      <c r="CA179" s="588">
        <f>AND(CF$55&gt;0,SUM($E179:BZ179)&lt;'Summary&amp;Assumptions'!$G$32*$B179,$D179&gt;='Summary&amp;Assumptions'!$D$17,CF$47&gt;=$D179,CF$47&lt;=EDATE($D179,'Summary&amp;Assumptions'!$G$32))*$B179+AND(CF$56&lt;'Summary&amp;Assumptions'!$J$31,CF$47&gt;=$FO179,CF$47&lt;=$FP179)*(('Summary&amp;Assumptions'!$H$25*$C179)*(1+'Summary&amp;Assumptions'!$J$29)^(CF$46-1))+AND(CF$56&lt;'Summary&amp;Assumptions'!$J$31,CF$47&gt;=$FQ179,CF$47&lt;=$FR179)*(('Summary&amp;Assumptions'!$H$25*$C179)*(1+'Summary&amp;Assumptions'!$J$29)^(CF$46-1))</f>
        <v>0</v>
      </c>
      <c r="CB179" s="588">
        <f>AND(CG$55&gt;0,SUM($E179:CA179)&lt;'Summary&amp;Assumptions'!$G$32*$B179,$D179&gt;='Summary&amp;Assumptions'!$D$17,CG$47&gt;=$D179,CG$47&lt;=EDATE($D179,'Summary&amp;Assumptions'!$G$32))*$B179+AND(CG$56&lt;'Summary&amp;Assumptions'!$J$31,CG$47&gt;=$FO179,CG$47&lt;=$FP179)*(('Summary&amp;Assumptions'!$H$25*$C179)*(1+'Summary&amp;Assumptions'!$J$29)^(CG$46-1))+AND(CG$56&lt;'Summary&amp;Assumptions'!$J$31,CG$47&gt;=$FQ179,CG$47&lt;=$FR179)*(('Summary&amp;Assumptions'!$H$25*$C179)*(1+'Summary&amp;Assumptions'!$J$29)^(CG$46-1))</f>
        <v>0</v>
      </c>
      <c r="CC179" s="588">
        <f>AND(CH$55&gt;0,SUM($E179:CB179)&lt;'Summary&amp;Assumptions'!$G$32*$B179,$D179&gt;='Summary&amp;Assumptions'!$D$17,CH$47&gt;=$D179,CH$47&lt;=EDATE($D179,'Summary&amp;Assumptions'!$G$32))*$B179+AND(CH$56&lt;'Summary&amp;Assumptions'!$J$31,CH$47&gt;=$FO179,CH$47&lt;=$FP179)*(('Summary&amp;Assumptions'!$H$25*$C179)*(1+'Summary&amp;Assumptions'!$J$29)^(CH$46-1))+AND(CH$56&lt;'Summary&amp;Assumptions'!$J$31,CH$47&gt;=$FQ179,CH$47&lt;=$FR179)*(('Summary&amp;Assumptions'!$H$25*$C179)*(1+'Summary&amp;Assumptions'!$J$29)^(CH$46-1))</f>
        <v>0</v>
      </c>
      <c r="CD179" s="588">
        <f>AND(CI$55&gt;0,SUM($E179:CC179)&lt;'Summary&amp;Assumptions'!$G$32*$B179,$D179&gt;='Summary&amp;Assumptions'!$D$17,CI$47&gt;=$D179,CI$47&lt;=EDATE($D179,'Summary&amp;Assumptions'!$G$32))*$B179+AND(CI$56&lt;'Summary&amp;Assumptions'!$J$31,CI$47&gt;=$FO179,CI$47&lt;=$FP179)*(('Summary&amp;Assumptions'!$H$25*$C179)*(1+'Summary&amp;Assumptions'!$J$29)^(CI$46-1))+AND(CI$56&lt;'Summary&amp;Assumptions'!$J$31,CI$47&gt;=$FQ179,CI$47&lt;=$FR179)*(('Summary&amp;Assumptions'!$H$25*$C179)*(1+'Summary&amp;Assumptions'!$J$29)^(CI$46-1))</f>
        <v>0</v>
      </c>
      <c r="CE179" s="588">
        <f>AND(CJ$55&gt;0,SUM($E179:CD179)&lt;'Summary&amp;Assumptions'!$G$32*$B179,$D179&gt;='Summary&amp;Assumptions'!$D$17,CJ$47&gt;=$D179,CJ$47&lt;=EDATE($D179,'Summary&amp;Assumptions'!$G$32))*$B179+AND(CJ$56&lt;'Summary&amp;Assumptions'!$J$31,CJ$47&gt;=$FO179,CJ$47&lt;=$FP179)*(('Summary&amp;Assumptions'!$H$25*$C179)*(1+'Summary&amp;Assumptions'!$J$29)^(CJ$46-1))+AND(CJ$56&lt;'Summary&amp;Assumptions'!$J$31,CJ$47&gt;=$FQ179,CJ$47&lt;=$FR179)*(('Summary&amp;Assumptions'!$H$25*$C179)*(1+'Summary&amp;Assumptions'!$J$29)^(CJ$46-1))</f>
        <v>0</v>
      </c>
      <c r="CF179" s="588">
        <f>AND(CK$55&gt;0,SUM($E179:CE179)&lt;'Summary&amp;Assumptions'!$G$32*$B179,$D179&gt;='Summary&amp;Assumptions'!$D$17,CK$47&gt;=$D179,CK$47&lt;=EDATE($D179,'Summary&amp;Assumptions'!$G$32))*$B179+AND(CK$56&lt;'Summary&amp;Assumptions'!$J$31,CK$47&gt;=$FO179,CK$47&lt;=$FP179)*(('Summary&amp;Assumptions'!$H$25*$C179)*(1+'Summary&amp;Assumptions'!$J$29)^(CK$46-1))+AND(CK$56&lt;'Summary&amp;Assumptions'!$J$31,CK$47&gt;=$FQ179,CK$47&lt;=$FR179)*(('Summary&amp;Assumptions'!$H$25*$C179)*(1+'Summary&amp;Assumptions'!$J$29)^(CK$46-1))</f>
        <v>0</v>
      </c>
      <c r="CG179" s="588">
        <f>AND(CL$55&gt;0,SUM($E179:CF179)&lt;'Summary&amp;Assumptions'!$G$32*$B179,$D179&gt;='Summary&amp;Assumptions'!$D$17,CL$47&gt;=$D179,CL$47&lt;=EDATE($D179,'Summary&amp;Assumptions'!$G$32))*$B179+AND(CL$56&lt;'Summary&amp;Assumptions'!$J$31,CL$47&gt;=$FO179,CL$47&lt;=$FP179)*(('Summary&amp;Assumptions'!$H$25*$C179)*(1+'Summary&amp;Assumptions'!$J$29)^(CL$46-1))+AND(CL$56&lt;'Summary&amp;Assumptions'!$J$31,CL$47&gt;=$FQ179,CL$47&lt;=$FR179)*(('Summary&amp;Assumptions'!$H$25*$C179)*(1+'Summary&amp;Assumptions'!$J$29)^(CL$46-1))</f>
        <v>0</v>
      </c>
      <c r="CH179" s="588">
        <f>AND(CM$55&gt;0,SUM($E179:CG179)&lt;'Summary&amp;Assumptions'!$G$32*$B179,$D179&gt;='Summary&amp;Assumptions'!$D$17,CM$47&gt;=$D179,CM$47&lt;=EDATE($D179,'Summary&amp;Assumptions'!$G$32))*$B179+AND(CM$56&lt;'Summary&amp;Assumptions'!$J$31,CM$47&gt;=$FO179,CM$47&lt;=$FP179)*(('Summary&amp;Assumptions'!$H$25*$C179)*(1+'Summary&amp;Assumptions'!$J$29)^(CM$46-1))+AND(CM$56&lt;'Summary&amp;Assumptions'!$J$31,CM$47&gt;=$FQ179,CM$47&lt;=$FR179)*(('Summary&amp;Assumptions'!$H$25*$C179)*(1+'Summary&amp;Assumptions'!$J$29)^(CM$46-1))</f>
        <v>0</v>
      </c>
      <c r="CI179" s="588">
        <f>AND(CN$55&gt;0,SUM($E179:CH179)&lt;'Summary&amp;Assumptions'!$G$32*$B179,$D179&gt;='Summary&amp;Assumptions'!$D$17,CN$47&gt;=$D179,CN$47&lt;=EDATE($D179,'Summary&amp;Assumptions'!$G$32))*$B179+AND(CN$56&lt;'Summary&amp;Assumptions'!$J$31,CN$47&gt;=$FO179,CN$47&lt;=$FP179)*(('Summary&amp;Assumptions'!$H$25*$C179)*(1+'Summary&amp;Assumptions'!$J$29)^(CN$46-1))+AND(CN$56&lt;'Summary&amp;Assumptions'!$J$31,CN$47&gt;=$FQ179,CN$47&lt;=$FR179)*(('Summary&amp;Assumptions'!$H$25*$C179)*(1+'Summary&amp;Assumptions'!$J$29)^(CN$46-1))</f>
        <v>0</v>
      </c>
      <c r="CJ179" s="588">
        <f>AND(CO$55&gt;0,SUM($E179:CI179)&lt;'Summary&amp;Assumptions'!$G$32*$B179,$D179&gt;='Summary&amp;Assumptions'!$D$17,CO$47&gt;=$D179,CO$47&lt;=EDATE($D179,'Summary&amp;Assumptions'!$G$32))*$B179+AND(CO$56&lt;'Summary&amp;Assumptions'!$J$31,CO$47&gt;=$FO179,CO$47&lt;=$FP179)*(('Summary&amp;Assumptions'!$H$25*$C179)*(1+'Summary&amp;Assumptions'!$J$29)^(CO$46-1))+AND(CO$56&lt;'Summary&amp;Assumptions'!$J$31,CO$47&gt;=$FQ179,CO$47&lt;=$FR179)*(('Summary&amp;Assumptions'!$H$25*$C179)*(1+'Summary&amp;Assumptions'!$J$29)^(CO$46-1))</f>
        <v>0</v>
      </c>
      <c r="CK179" s="588">
        <f>AND(CP$55&gt;0,SUM($E179:CJ179)&lt;'Summary&amp;Assumptions'!$G$32*$B179,$D179&gt;='Summary&amp;Assumptions'!$D$17,CP$47&gt;=$D179,CP$47&lt;=EDATE($D179,'Summary&amp;Assumptions'!$G$32))*$B179+AND(CP$56&lt;'Summary&amp;Assumptions'!$J$31,CP$47&gt;=$FO179,CP$47&lt;=$FP179)*(('Summary&amp;Assumptions'!$H$25*$C179)*(1+'Summary&amp;Assumptions'!$J$29)^(CP$46-1))+AND(CP$56&lt;'Summary&amp;Assumptions'!$J$31,CP$47&gt;=$FQ179,CP$47&lt;=$FR179)*(('Summary&amp;Assumptions'!$H$25*$C179)*(1+'Summary&amp;Assumptions'!$J$29)^(CP$46-1))</f>
        <v>0</v>
      </c>
      <c r="CL179" s="588">
        <f>AND(CQ$55&gt;0,SUM($E179:CK179)&lt;'Summary&amp;Assumptions'!$G$32*$B179,$D179&gt;='Summary&amp;Assumptions'!$D$17,CQ$47&gt;=$D179,CQ$47&lt;=EDATE($D179,'Summary&amp;Assumptions'!$G$32))*$B179+AND(CQ$56&lt;'Summary&amp;Assumptions'!$J$31,CQ$47&gt;=$FO179,CQ$47&lt;=$FP179)*(('Summary&amp;Assumptions'!$H$25*$C179)*(1+'Summary&amp;Assumptions'!$J$29)^(CQ$46-1))+AND(CQ$56&lt;'Summary&amp;Assumptions'!$J$31,CQ$47&gt;=$FQ179,CQ$47&lt;=$FR179)*(('Summary&amp;Assumptions'!$H$25*$C179)*(1+'Summary&amp;Assumptions'!$J$29)^(CQ$46-1))</f>
        <v>0</v>
      </c>
      <c r="CM179" s="588">
        <f>AND(CR$55&gt;0,SUM($E179:CL179)&lt;'Summary&amp;Assumptions'!$G$32*$B179,$D179&gt;='Summary&amp;Assumptions'!$D$17,CR$47&gt;=$D179,CR$47&lt;=EDATE($D179,'Summary&amp;Assumptions'!$G$32))*$B179+AND(CR$56&lt;'Summary&amp;Assumptions'!$J$31,CR$47&gt;=$FO179,CR$47&lt;=$FP179)*(('Summary&amp;Assumptions'!$H$25*$C179)*(1+'Summary&amp;Assumptions'!$J$29)^(CR$46-1))+AND(CR$56&lt;'Summary&amp;Assumptions'!$J$31,CR$47&gt;=$FQ179,CR$47&lt;=$FR179)*(('Summary&amp;Assumptions'!$H$25*$C179)*(1+'Summary&amp;Assumptions'!$J$29)^(CR$46-1))</f>
        <v>0</v>
      </c>
      <c r="CN179" s="588">
        <f>AND(CS$55&gt;0,SUM($E179:CM179)&lt;'Summary&amp;Assumptions'!$G$32*$B179,$D179&gt;='Summary&amp;Assumptions'!$D$17,CS$47&gt;=$D179,CS$47&lt;=EDATE($D179,'Summary&amp;Assumptions'!$G$32))*$B179+AND(CS$56&lt;'Summary&amp;Assumptions'!$J$31,CS$47&gt;=$FO179,CS$47&lt;=$FP179)*(('Summary&amp;Assumptions'!$H$25*$C179)*(1+'Summary&amp;Assumptions'!$J$29)^(CS$46-1))+AND(CS$56&lt;'Summary&amp;Assumptions'!$J$31,CS$47&gt;=$FQ179,CS$47&lt;=$FR179)*(('Summary&amp;Assumptions'!$H$25*$C179)*(1+'Summary&amp;Assumptions'!$J$29)^(CS$46-1))</f>
        <v>0</v>
      </c>
      <c r="CO179" s="588">
        <f>AND(CT$55&gt;0,SUM($E179:CN179)&lt;'Summary&amp;Assumptions'!$G$32*$B179,$D179&gt;='Summary&amp;Assumptions'!$D$17,CT$47&gt;=$D179,CT$47&lt;=EDATE($D179,'Summary&amp;Assumptions'!$G$32))*$B179+AND(CT$56&lt;'Summary&amp;Assumptions'!$J$31,CT$47&gt;=$FO179,CT$47&lt;=$FP179)*(('Summary&amp;Assumptions'!$H$25*$C179)*(1+'Summary&amp;Assumptions'!$J$29)^(CT$46-1))+AND(CT$56&lt;'Summary&amp;Assumptions'!$J$31,CT$47&gt;=$FQ179,CT$47&lt;=$FR179)*(('Summary&amp;Assumptions'!$H$25*$C179)*(1+'Summary&amp;Assumptions'!$J$29)^(CT$46-1))</f>
        <v>0</v>
      </c>
      <c r="CP179" s="588">
        <f>AND(CU$55&gt;0,SUM($E179:CO179)&lt;'Summary&amp;Assumptions'!$G$32*$B179,$D179&gt;='Summary&amp;Assumptions'!$D$17,CU$47&gt;=$D179,CU$47&lt;=EDATE($D179,'Summary&amp;Assumptions'!$G$32))*$B179+AND(CU$56&lt;'Summary&amp;Assumptions'!$J$31,CU$47&gt;=$FO179,CU$47&lt;=$FP179)*(('Summary&amp;Assumptions'!$H$25*$C179)*(1+'Summary&amp;Assumptions'!$J$29)^(CU$46-1))+AND(CU$56&lt;'Summary&amp;Assumptions'!$J$31,CU$47&gt;=$FQ179,CU$47&lt;=$FR179)*(('Summary&amp;Assumptions'!$H$25*$C179)*(1+'Summary&amp;Assumptions'!$J$29)^(CU$46-1))</f>
        <v>0</v>
      </c>
      <c r="CQ179" s="588">
        <f>AND(CV$55&gt;0,SUM($E179:CP179)&lt;'Summary&amp;Assumptions'!$G$32*$B179,$D179&gt;='Summary&amp;Assumptions'!$D$17,CV$47&gt;=$D179,CV$47&lt;=EDATE($D179,'Summary&amp;Assumptions'!$G$32))*$B179+AND(CV$56&lt;'Summary&amp;Assumptions'!$J$31,CV$47&gt;=$FO179,CV$47&lt;=$FP179)*(('Summary&amp;Assumptions'!$H$25*$C179)*(1+'Summary&amp;Assumptions'!$J$29)^(CV$46-1))+AND(CV$56&lt;'Summary&amp;Assumptions'!$J$31,CV$47&gt;=$FQ179,CV$47&lt;=$FR179)*(('Summary&amp;Assumptions'!$H$25*$C179)*(1+'Summary&amp;Assumptions'!$J$29)^(CV$46-1))</f>
        <v>0</v>
      </c>
      <c r="CR179" s="588">
        <f>AND(CW$55&gt;0,SUM($E179:CQ179)&lt;'Summary&amp;Assumptions'!$G$32*$B179,$D179&gt;='Summary&amp;Assumptions'!$D$17,CW$47&gt;=$D179,CW$47&lt;=EDATE($D179,'Summary&amp;Assumptions'!$G$32))*$B179+AND(CW$56&lt;'Summary&amp;Assumptions'!$J$31,CW$47&gt;=$FO179,CW$47&lt;=$FP179)*(('Summary&amp;Assumptions'!$H$25*$C179)*(1+'Summary&amp;Assumptions'!$J$29)^(CW$46-1))+AND(CW$56&lt;'Summary&amp;Assumptions'!$J$31,CW$47&gt;=$FQ179,CW$47&lt;=$FR179)*(('Summary&amp;Assumptions'!$H$25*$C179)*(1+'Summary&amp;Assumptions'!$J$29)^(CW$46-1))</f>
        <v>0</v>
      </c>
      <c r="CS179" s="588">
        <f>AND(CX$55&gt;0,SUM($E179:CR179)&lt;'Summary&amp;Assumptions'!$G$32*$B179,$D179&gt;='Summary&amp;Assumptions'!$D$17,CX$47&gt;=$D179,CX$47&lt;=EDATE($D179,'Summary&amp;Assumptions'!$G$32))*$B179+AND(CX$56&lt;'Summary&amp;Assumptions'!$J$31,CX$47&gt;=$FO179,CX$47&lt;=$FP179)*(('Summary&amp;Assumptions'!$H$25*$C179)*(1+'Summary&amp;Assumptions'!$J$29)^(CX$46-1))+AND(CX$56&lt;'Summary&amp;Assumptions'!$J$31,CX$47&gt;=$FQ179,CX$47&lt;=$FR179)*(('Summary&amp;Assumptions'!$H$25*$C179)*(1+'Summary&amp;Assumptions'!$J$29)^(CX$46-1))</f>
        <v>0</v>
      </c>
      <c r="CT179" s="588">
        <f>AND(CY$55&gt;0,SUM($E179:CS179)&lt;'Summary&amp;Assumptions'!$G$32*$B179,$D179&gt;='Summary&amp;Assumptions'!$D$17,CY$47&gt;=$D179,CY$47&lt;=EDATE($D179,'Summary&amp;Assumptions'!$G$32))*$B179+AND(CY$56&lt;'Summary&amp;Assumptions'!$J$31,CY$47&gt;=$FO179,CY$47&lt;=$FP179)*(('Summary&amp;Assumptions'!$H$25*$C179)*(1+'Summary&amp;Assumptions'!$J$29)^(CY$46-1))+AND(CY$56&lt;'Summary&amp;Assumptions'!$J$31,CY$47&gt;=$FQ179,CY$47&lt;=$FR179)*(('Summary&amp;Assumptions'!$H$25*$C179)*(1+'Summary&amp;Assumptions'!$J$29)^(CY$46-1))</f>
        <v>0</v>
      </c>
      <c r="CU179" s="588">
        <f>AND(CZ$55&gt;0,SUM($E179:CT179)&lt;'Summary&amp;Assumptions'!$G$32*$B179,$D179&gt;='Summary&amp;Assumptions'!$D$17,CZ$47&gt;=$D179,CZ$47&lt;=EDATE($D179,'Summary&amp;Assumptions'!$G$32))*$B179+AND(CZ$56&lt;'Summary&amp;Assumptions'!$J$31,CZ$47&gt;=$FO179,CZ$47&lt;=$FP179)*(('Summary&amp;Assumptions'!$H$25*$C179)*(1+'Summary&amp;Assumptions'!$J$29)^(CZ$46-1))+AND(CZ$56&lt;'Summary&amp;Assumptions'!$J$31,CZ$47&gt;=$FQ179,CZ$47&lt;=$FR179)*(('Summary&amp;Assumptions'!$H$25*$C179)*(1+'Summary&amp;Assumptions'!$J$29)^(CZ$46-1))</f>
        <v>0</v>
      </c>
      <c r="CV179" s="588">
        <f>AND(DA$55&gt;0,SUM($E179:CU179)&lt;'Summary&amp;Assumptions'!$G$32*$B179,$D179&gt;='Summary&amp;Assumptions'!$D$17,DA$47&gt;=$D179,DA$47&lt;=EDATE($D179,'Summary&amp;Assumptions'!$G$32))*$B179+AND(DA$56&lt;'Summary&amp;Assumptions'!$J$31,DA$47&gt;=$FO179,DA$47&lt;=$FP179)*(('Summary&amp;Assumptions'!$H$25*$C179)*(1+'Summary&amp;Assumptions'!$J$29)^(DA$46-1))+AND(DA$56&lt;'Summary&amp;Assumptions'!$J$31,DA$47&gt;=$FQ179,DA$47&lt;=$FR179)*(('Summary&amp;Assumptions'!$H$25*$C179)*(1+'Summary&amp;Assumptions'!$J$29)^(DA$46-1))</f>
        <v>0</v>
      </c>
      <c r="CW179" s="588">
        <f>AND(DB$55&gt;0,SUM($E179:CV179)&lt;'Summary&amp;Assumptions'!$G$32*$B179,$D179&gt;='Summary&amp;Assumptions'!$D$17,DB$47&gt;=$D179,DB$47&lt;=EDATE($D179,'Summary&amp;Assumptions'!$G$32))*$B179+AND(DB$56&lt;'Summary&amp;Assumptions'!$J$31,DB$47&gt;=$FO179,DB$47&lt;=$FP179)*(('Summary&amp;Assumptions'!$H$25*$C179)*(1+'Summary&amp;Assumptions'!$J$29)^(DB$46-1))+AND(DB$56&lt;'Summary&amp;Assumptions'!$J$31,DB$47&gt;=$FQ179,DB$47&lt;=$FR179)*(('Summary&amp;Assumptions'!$H$25*$C179)*(1+'Summary&amp;Assumptions'!$J$29)^(DB$46-1))</f>
        <v>0</v>
      </c>
      <c r="CX179" s="588">
        <f>AND(DC$55&gt;0,SUM($E179:CW179)&lt;'Summary&amp;Assumptions'!$G$32*$B179,$D179&gt;='Summary&amp;Assumptions'!$D$17,DC$47&gt;=$D179,DC$47&lt;=EDATE($D179,'Summary&amp;Assumptions'!$G$32))*$B179+AND(DC$56&lt;'Summary&amp;Assumptions'!$J$31,DC$47&gt;=$FO179,DC$47&lt;=$FP179)*(('Summary&amp;Assumptions'!$H$25*$C179)*(1+'Summary&amp;Assumptions'!$J$29)^(DC$46-1))+AND(DC$56&lt;'Summary&amp;Assumptions'!$J$31,DC$47&gt;=$FQ179,DC$47&lt;=$FR179)*(('Summary&amp;Assumptions'!$H$25*$C179)*(1+'Summary&amp;Assumptions'!$J$29)^(DC$46-1))</f>
        <v>0</v>
      </c>
      <c r="CY179" s="588">
        <f>AND(DD$55&gt;0,SUM($E179:CX179)&lt;'Summary&amp;Assumptions'!$G$32*$B179,$D179&gt;='Summary&amp;Assumptions'!$D$17,DD$47&gt;=$D179,DD$47&lt;=EDATE($D179,'Summary&amp;Assumptions'!$G$32))*$B179+AND(DD$56&lt;'Summary&amp;Assumptions'!$J$31,DD$47&gt;=$FO179,DD$47&lt;=$FP179)*(('Summary&amp;Assumptions'!$H$25*$C179)*(1+'Summary&amp;Assumptions'!$J$29)^(DD$46-1))+AND(DD$56&lt;'Summary&amp;Assumptions'!$J$31,DD$47&gt;=$FQ179,DD$47&lt;=$FR179)*(('Summary&amp;Assumptions'!$H$25*$C179)*(1+'Summary&amp;Assumptions'!$J$29)^(DD$46-1))</f>
        <v>0</v>
      </c>
      <c r="CZ179" s="588">
        <f>AND(DE$55&gt;0,SUM($E179:CY179)&lt;'Summary&amp;Assumptions'!$G$32*$B179,$D179&gt;='Summary&amp;Assumptions'!$D$17,DE$47&gt;=$D179,DE$47&lt;=EDATE($D179,'Summary&amp;Assumptions'!$G$32))*$B179+AND(DE$56&lt;'Summary&amp;Assumptions'!$J$31,DE$47&gt;=$FO179,DE$47&lt;=$FP179)*(('Summary&amp;Assumptions'!$H$25*$C179)*(1+'Summary&amp;Assumptions'!$J$29)^(DE$46-1))+AND(DE$56&lt;'Summary&amp;Assumptions'!$J$31,DE$47&gt;=$FQ179,DE$47&lt;=$FR179)*(('Summary&amp;Assumptions'!$H$25*$C179)*(1+'Summary&amp;Assumptions'!$J$29)^(DE$46-1))</f>
        <v>0</v>
      </c>
      <c r="DA179" s="588">
        <f>AND(DF$55&gt;0,SUM($E179:CZ179)&lt;'Summary&amp;Assumptions'!$G$32*$B179,$D179&gt;='Summary&amp;Assumptions'!$D$17,DF$47&gt;=$D179,DF$47&lt;=EDATE($D179,'Summary&amp;Assumptions'!$G$32))*$B179+AND(DF$56&lt;'Summary&amp;Assumptions'!$J$31,DF$47&gt;=$FO179,DF$47&lt;=$FP179)*(('Summary&amp;Assumptions'!$H$25*$C179)*(1+'Summary&amp;Assumptions'!$J$29)^(DF$46-1))+AND(DF$56&lt;'Summary&amp;Assumptions'!$J$31,DF$47&gt;=$FQ179,DF$47&lt;=$FR179)*(('Summary&amp;Assumptions'!$H$25*$C179)*(1+'Summary&amp;Assumptions'!$J$29)^(DF$46-1))</f>
        <v>0</v>
      </c>
      <c r="DB179" s="588">
        <f>AND(DG$55&gt;0,SUM($E179:DA179)&lt;'Summary&amp;Assumptions'!$G$32*$B179,$D179&gt;='Summary&amp;Assumptions'!$D$17,DG$47&gt;=$D179,DG$47&lt;=EDATE($D179,'Summary&amp;Assumptions'!$G$32))*$B179+AND(DG$56&lt;'Summary&amp;Assumptions'!$J$31,DG$47&gt;=$FO179,DG$47&lt;=$FP179)*(('Summary&amp;Assumptions'!$H$25*$C179)*(1+'Summary&amp;Assumptions'!$J$29)^(DG$46-1))+AND(DG$56&lt;'Summary&amp;Assumptions'!$J$31,DG$47&gt;=$FQ179,DG$47&lt;=$FR179)*(('Summary&amp;Assumptions'!$H$25*$C179)*(1+'Summary&amp;Assumptions'!$J$29)^(DG$46-1))</f>
        <v>0</v>
      </c>
      <c r="DC179" s="588">
        <f>AND(DH$55&gt;0,SUM($E179:DB179)&lt;'Summary&amp;Assumptions'!$G$32*$B179,$D179&gt;='Summary&amp;Assumptions'!$D$17,DH$47&gt;=$D179,DH$47&lt;=EDATE($D179,'Summary&amp;Assumptions'!$G$32))*$B179+AND(DH$56&lt;'Summary&amp;Assumptions'!$J$31,DH$47&gt;=$FO179,DH$47&lt;=$FP179)*(('Summary&amp;Assumptions'!$H$25*$C179)*(1+'Summary&amp;Assumptions'!$J$29)^(DH$46-1))+AND(DH$56&lt;'Summary&amp;Assumptions'!$J$31,DH$47&gt;=$FQ179,DH$47&lt;=$FR179)*(('Summary&amp;Assumptions'!$H$25*$C179)*(1+'Summary&amp;Assumptions'!$J$29)^(DH$46-1))</f>
        <v>0</v>
      </c>
      <c r="DD179" s="588">
        <f>AND(DI$55&gt;0,SUM($E179:DC179)&lt;'Summary&amp;Assumptions'!$G$32*$B179,$D179&gt;='Summary&amp;Assumptions'!$D$17,DI$47&gt;=$D179,DI$47&lt;=EDATE($D179,'Summary&amp;Assumptions'!$G$32))*$B179+AND(DI$56&lt;'Summary&amp;Assumptions'!$J$31,DI$47&gt;=$FO179,DI$47&lt;=$FP179)*(('Summary&amp;Assumptions'!$H$25*$C179)*(1+'Summary&amp;Assumptions'!$J$29)^(DI$46-1))+AND(DI$56&lt;'Summary&amp;Assumptions'!$J$31,DI$47&gt;=$FQ179,DI$47&lt;=$FR179)*(('Summary&amp;Assumptions'!$H$25*$C179)*(1+'Summary&amp;Assumptions'!$J$29)^(DI$46-1))</f>
        <v>0</v>
      </c>
      <c r="DE179" s="588">
        <f>AND(DJ$55&gt;0,SUM($E179:DD179)&lt;'Summary&amp;Assumptions'!$G$32*$B179,$D179&gt;='Summary&amp;Assumptions'!$D$17,DJ$47&gt;=$D179,DJ$47&lt;=EDATE($D179,'Summary&amp;Assumptions'!$G$32))*$B179+AND(DJ$56&lt;'Summary&amp;Assumptions'!$J$31,DJ$47&gt;=$FO179,DJ$47&lt;=$FP179)*(('Summary&amp;Assumptions'!$H$25*$C179)*(1+'Summary&amp;Assumptions'!$J$29)^(DJ$46-1))+AND(DJ$56&lt;'Summary&amp;Assumptions'!$J$31,DJ$47&gt;=$FQ179,DJ$47&lt;=$FR179)*(('Summary&amp;Assumptions'!$H$25*$C179)*(1+'Summary&amp;Assumptions'!$J$29)^(DJ$46-1))</f>
        <v>0</v>
      </c>
      <c r="DF179" s="588">
        <f>AND(DK$55&gt;0,SUM($E179:DE179)&lt;'Summary&amp;Assumptions'!$G$32*$B179,$D179&gt;='Summary&amp;Assumptions'!$D$17,DK$47&gt;=$D179,DK$47&lt;=EDATE($D179,'Summary&amp;Assumptions'!$G$32))*$B179+AND(DK$56&lt;'Summary&amp;Assumptions'!$J$31,DK$47&gt;=$FO179,DK$47&lt;=$FP179)*(('Summary&amp;Assumptions'!$H$25*$C179)*(1+'Summary&amp;Assumptions'!$J$29)^(DK$46-1))+AND(DK$56&lt;'Summary&amp;Assumptions'!$J$31,DK$47&gt;=$FQ179,DK$47&lt;=$FR179)*(('Summary&amp;Assumptions'!$H$25*$C179)*(1+'Summary&amp;Assumptions'!$J$29)^(DK$46-1))</f>
        <v>0</v>
      </c>
      <c r="DG179" s="588">
        <f>AND(DL$55&gt;0,SUM($E179:DF179)&lt;'Summary&amp;Assumptions'!$G$32*$B179,$D179&gt;='Summary&amp;Assumptions'!$D$17,DL$47&gt;=$D179,DL$47&lt;=EDATE($D179,'Summary&amp;Assumptions'!$G$32))*$B179+AND(DL$56&lt;'Summary&amp;Assumptions'!$J$31,DL$47&gt;=$FO179,DL$47&lt;=$FP179)*(('Summary&amp;Assumptions'!$H$25*$C179)*(1+'Summary&amp;Assumptions'!$J$29)^(DL$46-1))+AND(DL$56&lt;'Summary&amp;Assumptions'!$J$31,DL$47&gt;=$FQ179,DL$47&lt;=$FR179)*(('Summary&amp;Assumptions'!$H$25*$C179)*(1+'Summary&amp;Assumptions'!$J$29)^(DL$46-1))</f>
        <v>0</v>
      </c>
      <c r="DH179" s="588">
        <f>AND(DM$55&gt;0,SUM($E179:DG179)&lt;'Summary&amp;Assumptions'!$G$32*$B179,$D179&gt;='Summary&amp;Assumptions'!$D$17,DM$47&gt;=$D179,DM$47&lt;=EDATE($D179,'Summary&amp;Assumptions'!$G$32))*$B179+AND(DM$56&lt;'Summary&amp;Assumptions'!$J$31,DM$47&gt;=$FO179,DM$47&lt;=$FP179)*(('Summary&amp;Assumptions'!$H$25*$C179)*(1+'Summary&amp;Assumptions'!$J$29)^(DM$46-1))+AND(DM$56&lt;'Summary&amp;Assumptions'!$J$31,DM$47&gt;=$FQ179,DM$47&lt;=$FR179)*(('Summary&amp;Assumptions'!$H$25*$C179)*(1+'Summary&amp;Assumptions'!$J$29)^(DM$46-1))</f>
        <v>0</v>
      </c>
      <c r="DI179" s="588">
        <f>AND(DN$55&gt;0,SUM($E179:DH179)&lt;'Summary&amp;Assumptions'!$G$32*$B179,$D179&gt;='Summary&amp;Assumptions'!$D$17,DN$47&gt;=$D179,DN$47&lt;=EDATE($D179,'Summary&amp;Assumptions'!$G$32))*$B179+AND(DN$56&lt;'Summary&amp;Assumptions'!$J$31,DN$47&gt;=$FO179,DN$47&lt;=$FP179)*(('Summary&amp;Assumptions'!$H$25*$C179)*(1+'Summary&amp;Assumptions'!$J$29)^(DN$46-1))+AND(DN$56&lt;'Summary&amp;Assumptions'!$J$31,DN$47&gt;=$FQ179,DN$47&lt;=$FR179)*(('Summary&amp;Assumptions'!$H$25*$C179)*(1+'Summary&amp;Assumptions'!$J$29)^(DN$46-1))</f>
        <v>0</v>
      </c>
      <c r="DJ179" s="588">
        <f>AND(DO$55&gt;0,SUM($E179:DI179)&lt;'Summary&amp;Assumptions'!$G$32*$B179,$D179&gt;='Summary&amp;Assumptions'!$D$17,DO$47&gt;=$D179,DO$47&lt;=EDATE($D179,'Summary&amp;Assumptions'!$G$32))*$B179+AND(DO$56&lt;'Summary&amp;Assumptions'!$J$31,DO$47&gt;=$FO179,DO$47&lt;=$FP179)*(('Summary&amp;Assumptions'!$H$25*$C179)*(1+'Summary&amp;Assumptions'!$J$29)^(DO$46-1))+AND(DO$56&lt;'Summary&amp;Assumptions'!$J$31,DO$47&gt;=$FQ179,DO$47&lt;=$FR179)*(('Summary&amp;Assumptions'!$H$25*$C179)*(1+'Summary&amp;Assumptions'!$J$29)^(DO$46-1))</f>
        <v>0</v>
      </c>
      <c r="DK179" s="588">
        <f>AND(DP$55&gt;0,SUM($E179:DJ179)&lt;'Summary&amp;Assumptions'!$G$32*$B179,$D179&gt;='Summary&amp;Assumptions'!$D$17,DP$47&gt;=$D179,DP$47&lt;=EDATE($D179,'Summary&amp;Assumptions'!$G$32))*$B179+AND(DP$56&lt;'Summary&amp;Assumptions'!$J$31,DP$47&gt;=$FO179,DP$47&lt;=$FP179)*(('Summary&amp;Assumptions'!$H$25*$C179)*(1+'Summary&amp;Assumptions'!$J$29)^(DP$46-1))+AND(DP$56&lt;'Summary&amp;Assumptions'!$J$31,DP$47&gt;=$FQ179,DP$47&lt;=$FR179)*(('Summary&amp;Assumptions'!$H$25*$C179)*(1+'Summary&amp;Assumptions'!$J$29)^(DP$46-1))</f>
        <v>0</v>
      </c>
      <c r="DL179" s="588">
        <f>AND(DQ$55&gt;0,SUM($E179:DK179)&lt;'Summary&amp;Assumptions'!$G$32*$B179,$D179&gt;='Summary&amp;Assumptions'!$D$17,DQ$47&gt;=$D179,DQ$47&lt;=EDATE($D179,'Summary&amp;Assumptions'!$G$32))*$B179+AND(DQ$56&lt;'Summary&amp;Assumptions'!$J$31,DQ$47&gt;=$FO179,DQ$47&lt;=$FP179)*(('Summary&amp;Assumptions'!$H$25*$C179)*(1+'Summary&amp;Assumptions'!$J$29)^(DQ$46-1))+AND(DQ$56&lt;'Summary&amp;Assumptions'!$J$31,DQ$47&gt;=$FQ179,DQ$47&lt;=$FR179)*(('Summary&amp;Assumptions'!$H$25*$C179)*(1+'Summary&amp;Assumptions'!$J$29)^(DQ$46-1))</f>
        <v>0</v>
      </c>
      <c r="DM179" s="588">
        <f>AND(DR$55&gt;0,SUM($E179:DL179)&lt;'Summary&amp;Assumptions'!$G$32*$B179,$D179&gt;='Summary&amp;Assumptions'!$D$17,DR$47&gt;=$D179,DR$47&lt;=EDATE($D179,'Summary&amp;Assumptions'!$G$32))*$B179+AND(DR$56&lt;'Summary&amp;Assumptions'!$J$31,DR$47&gt;=$FO179,DR$47&lt;=$FP179)*(('Summary&amp;Assumptions'!$H$25*$C179)*(1+'Summary&amp;Assumptions'!$J$29)^(DR$46-1))+AND(DR$56&lt;'Summary&amp;Assumptions'!$J$31,DR$47&gt;=$FQ179,DR$47&lt;=$FR179)*(('Summary&amp;Assumptions'!$H$25*$C179)*(1+'Summary&amp;Assumptions'!$J$29)^(DR$46-1))</f>
        <v>0</v>
      </c>
      <c r="DN179" s="588">
        <f>AND(DS$55&gt;0,SUM($E179:DM179)&lt;'Summary&amp;Assumptions'!$G$32*$B179,$D179&gt;='Summary&amp;Assumptions'!$D$17,DS$47&gt;=$D179,DS$47&lt;=EDATE($D179,'Summary&amp;Assumptions'!$G$32))*$B179+AND(DS$56&lt;'Summary&amp;Assumptions'!$J$31,DS$47&gt;=$FO179,DS$47&lt;=$FP179)*(('Summary&amp;Assumptions'!$H$25*$C179)*(1+'Summary&amp;Assumptions'!$J$29)^(DS$46-1))+AND(DS$56&lt;'Summary&amp;Assumptions'!$J$31,DS$47&gt;=$FQ179,DS$47&lt;=$FR179)*(('Summary&amp;Assumptions'!$H$25*$C179)*(1+'Summary&amp;Assumptions'!$J$29)^(DS$46-1))</f>
        <v>0</v>
      </c>
      <c r="DO179" s="588">
        <f>AND(DT$55&gt;0,SUM($E179:DN179)&lt;'Summary&amp;Assumptions'!$G$32*$B179,$D179&gt;='Summary&amp;Assumptions'!$D$17,DT$47&gt;=$D179,DT$47&lt;=EDATE($D179,'Summary&amp;Assumptions'!$G$32))*$B179+AND(DT$56&lt;'Summary&amp;Assumptions'!$J$31,DT$47&gt;=$FO179,DT$47&lt;=$FP179)*(('Summary&amp;Assumptions'!$H$25*$C179)*(1+'Summary&amp;Assumptions'!$J$29)^(DT$46-1))+AND(DT$56&lt;'Summary&amp;Assumptions'!$J$31,DT$47&gt;=$FQ179,DT$47&lt;=$FR179)*(('Summary&amp;Assumptions'!$H$25*$C179)*(1+'Summary&amp;Assumptions'!$J$29)^(DT$46-1))</f>
        <v>0</v>
      </c>
      <c r="DP179" s="588">
        <f>AND(DU$55&gt;0,SUM($E179:DO179)&lt;'Summary&amp;Assumptions'!$G$32*$B179,$D179&gt;='Summary&amp;Assumptions'!$D$17,DU$47&gt;=$D179,DU$47&lt;=EDATE($D179,'Summary&amp;Assumptions'!$G$32))*$B179+AND(DU$56&lt;'Summary&amp;Assumptions'!$J$31,DU$47&gt;=$FO179,DU$47&lt;=$FP179)*(('Summary&amp;Assumptions'!$H$25*$C179)*(1+'Summary&amp;Assumptions'!$J$29)^(DU$46-1))+AND(DU$56&lt;'Summary&amp;Assumptions'!$J$31,DU$47&gt;=$FQ179,DU$47&lt;=$FR179)*(('Summary&amp;Assumptions'!$H$25*$C179)*(1+'Summary&amp;Assumptions'!$J$29)^(DU$46-1))</f>
        <v>0</v>
      </c>
      <c r="DQ179" s="588">
        <f>AND(DV$55&gt;0,SUM($E179:DP179)&lt;'Summary&amp;Assumptions'!$G$32*$B179,$D179&gt;='Summary&amp;Assumptions'!$D$17,DV$47&gt;=$D179,DV$47&lt;=EDATE($D179,'Summary&amp;Assumptions'!$G$32))*$B179+AND(DV$56&lt;'Summary&amp;Assumptions'!$J$31,DV$47&gt;=$FO179,DV$47&lt;=$FP179)*(('Summary&amp;Assumptions'!$H$25*$C179)*(1+'Summary&amp;Assumptions'!$J$29)^(DV$46-1))+AND(DV$56&lt;'Summary&amp;Assumptions'!$J$31,DV$47&gt;=$FQ179,DV$47&lt;=$FR179)*(('Summary&amp;Assumptions'!$H$25*$C179)*(1+'Summary&amp;Assumptions'!$J$29)^(DV$46-1))</f>
        <v>0</v>
      </c>
      <c r="DR179" s="588">
        <f>AND(DW$55&gt;0,SUM($E179:DQ179)&lt;'Summary&amp;Assumptions'!$G$32*$B179,$D179&gt;='Summary&amp;Assumptions'!$D$17,DW$47&gt;=$D179,DW$47&lt;=EDATE($D179,'Summary&amp;Assumptions'!$G$32))*$B179+AND(DW$56&lt;'Summary&amp;Assumptions'!$J$31,DW$47&gt;=$FO179,DW$47&lt;=$FP179)*(('Summary&amp;Assumptions'!$H$25*$C179)*(1+'Summary&amp;Assumptions'!$J$29)^(DW$46-1))+AND(DW$56&lt;'Summary&amp;Assumptions'!$J$31,DW$47&gt;=$FQ179,DW$47&lt;=$FR179)*(('Summary&amp;Assumptions'!$H$25*$C179)*(1+'Summary&amp;Assumptions'!$J$29)^(DW$46-1))</f>
        <v>0</v>
      </c>
      <c r="DS179" s="588">
        <f>AND(DX$55&gt;0,SUM($E179:DR179)&lt;'Summary&amp;Assumptions'!$G$32*$B179,$D179&gt;='Summary&amp;Assumptions'!$D$17,DX$47&gt;=$D179,DX$47&lt;=EDATE($D179,'Summary&amp;Assumptions'!$G$32))*$B179+AND(DX$56&lt;'Summary&amp;Assumptions'!$J$31,DX$47&gt;=$FO179,DX$47&lt;=$FP179)*(('Summary&amp;Assumptions'!$H$25*$C179)*(1+'Summary&amp;Assumptions'!$J$29)^(DX$46-1))+AND(DX$56&lt;'Summary&amp;Assumptions'!$J$31,DX$47&gt;=$FQ179,DX$47&lt;=$FR179)*(('Summary&amp;Assumptions'!$H$25*$C179)*(1+'Summary&amp;Assumptions'!$J$29)^(DX$46-1))</f>
        <v>0</v>
      </c>
      <c r="DT179" s="588">
        <f>AND(DY$55&gt;0,SUM($E179:DS179)&lt;'Summary&amp;Assumptions'!$G$32*$B179,$D179&gt;='Summary&amp;Assumptions'!$D$17,DY$47&gt;=$D179,DY$47&lt;=EDATE($D179,'Summary&amp;Assumptions'!$G$32))*$B179+AND(DY$56&lt;'Summary&amp;Assumptions'!$J$31,DY$47&gt;=$FO179,DY$47&lt;=$FP179)*(('Summary&amp;Assumptions'!$H$25*$C179)*(1+'Summary&amp;Assumptions'!$J$29)^(DY$46-1))+AND(DY$56&lt;'Summary&amp;Assumptions'!$J$31,DY$47&gt;=$FQ179,DY$47&lt;=$FR179)*(('Summary&amp;Assumptions'!$H$25*$C179)*(1+'Summary&amp;Assumptions'!$J$29)^(DY$46-1))</f>
        <v>0</v>
      </c>
      <c r="DU179" s="588">
        <f>AND(DZ$55&gt;0,SUM($E179:DT179)&lt;'Summary&amp;Assumptions'!$G$32*$B179,$D179&gt;='Summary&amp;Assumptions'!$D$17,DZ$47&gt;=$D179,DZ$47&lt;=EDATE($D179,'Summary&amp;Assumptions'!$G$32))*$B179+AND(DZ$56&lt;'Summary&amp;Assumptions'!$J$31,DZ$47&gt;=$FO179,DZ$47&lt;=$FP179)*(('Summary&amp;Assumptions'!$H$25*$C179)*(1+'Summary&amp;Assumptions'!$J$29)^(DZ$46-1))+AND(DZ$56&lt;'Summary&amp;Assumptions'!$J$31,DZ$47&gt;=$FQ179,DZ$47&lt;=$FR179)*(('Summary&amp;Assumptions'!$H$25*$C179)*(1+'Summary&amp;Assumptions'!$J$29)^(DZ$46-1))</f>
        <v>0</v>
      </c>
      <c r="DV179" s="588">
        <f>AND(EA$55&gt;0,SUM($E179:DU179)&lt;'Summary&amp;Assumptions'!$G$32*$B179,$D179&gt;='Summary&amp;Assumptions'!$D$17,EA$47&gt;=$D179,EA$47&lt;=EDATE($D179,'Summary&amp;Assumptions'!$G$32))*$B179+AND(EA$56&lt;'Summary&amp;Assumptions'!$J$31,EA$47&gt;=$FO179,EA$47&lt;=$FP179)*(('Summary&amp;Assumptions'!$H$25*$C179)*(1+'Summary&amp;Assumptions'!$J$29)^(EA$46-1))+AND(EA$56&lt;'Summary&amp;Assumptions'!$J$31,EA$47&gt;=$FQ179,EA$47&lt;=$FR179)*(('Summary&amp;Assumptions'!$H$25*$C179)*(1+'Summary&amp;Assumptions'!$J$29)^(EA$46-1))</f>
        <v>0</v>
      </c>
      <c r="DW179" s="588">
        <f>AND(EB$55&gt;0,SUM($E179:DV179)&lt;'Summary&amp;Assumptions'!$G$32*$B179,$D179&gt;='Summary&amp;Assumptions'!$D$17,EB$47&gt;=$D179,EB$47&lt;=EDATE($D179,'Summary&amp;Assumptions'!$G$32))*$B179+AND(EB$56&lt;'Summary&amp;Assumptions'!$J$31,EB$47&gt;=$FO179,EB$47&lt;=$FP179)*(('Summary&amp;Assumptions'!$H$25*$C179)*(1+'Summary&amp;Assumptions'!$J$29)^(EB$46-1))+AND(EB$56&lt;'Summary&amp;Assumptions'!$J$31,EB$47&gt;=$FQ179,EB$47&lt;=$FR179)*(('Summary&amp;Assumptions'!$H$25*$C179)*(1+'Summary&amp;Assumptions'!$J$29)^(EB$46-1))</f>
        <v>0</v>
      </c>
      <c r="DX179" s="588">
        <f>AND(EC$55&gt;0,SUM($E179:DW179)&lt;'Summary&amp;Assumptions'!$G$32*$B179,$D179&gt;='Summary&amp;Assumptions'!$D$17,EC$47&gt;=$D179,EC$47&lt;=EDATE($D179,'Summary&amp;Assumptions'!$G$32))*$B179+AND(EC$56&lt;'Summary&amp;Assumptions'!$J$31,EC$47&gt;=$FO179,EC$47&lt;=$FP179)*(('Summary&amp;Assumptions'!$H$25*$C179)*(1+'Summary&amp;Assumptions'!$J$29)^(EC$46-1))+AND(EC$56&lt;'Summary&amp;Assumptions'!$J$31,EC$47&gt;=$FQ179,EC$47&lt;=$FR179)*(('Summary&amp;Assumptions'!$H$25*$C179)*(1+'Summary&amp;Assumptions'!$J$29)^(EC$46-1))</f>
        <v>0</v>
      </c>
      <c r="DY179" s="588">
        <f>AND(ED$55&gt;0,SUM($E179:DX179)&lt;'Summary&amp;Assumptions'!$G$32*$B179,$D179&gt;='Summary&amp;Assumptions'!$D$17,ED$47&gt;=$D179,ED$47&lt;=EDATE($D179,'Summary&amp;Assumptions'!$G$32))*$B179+AND(ED$56&lt;'Summary&amp;Assumptions'!$J$31,ED$47&gt;=$FO179,ED$47&lt;=$FP179)*(('Summary&amp;Assumptions'!$H$25*$C179)*(1+'Summary&amp;Assumptions'!$J$29)^(ED$46-1))+AND(ED$56&lt;'Summary&amp;Assumptions'!$J$31,ED$47&gt;=$FQ179,ED$47&lt;=$FR179)*(('Summary&amp;Assumptions'!$H$25*$C179)*(1+'Summary&amp;Assumptions'!$J$29)^(ED$46-1))</f>
        <v>0</v>
      </c>
      <c r="DZ179" s="588">
        <f>AND(EE$55&gt;0,SUM($E179:DY179)&lt;'Summary&amp;Assumptions'!$G$32*$B179,$D179&gt;='Summary&amp;Assumptions'!$D$17,EE$47&gt;=$D179,EE$47&lt;=EDATE($D179,'Summary&amp;Assumptions'!$G$32))*$B179+AND(EE$56&lt;'Summary&amp;Assumptions'!$J$31,EE$47&gt;=$FO179,EE$47&lt;=$FP179)*(('Summary&amp;Assumptions'!$H$25*$C179)*(1+'Summary&amp;Assumptions'!$J$29)^(EE$46-1))+AND(EE$56&lt;'Summary&amp;Assumptions'!$J$31,EE$47&gt;=$FQ179,EE$47&lt;=$FR179)*(('Summary&amp;Assumptions'!$H$25*$C179)*(1+'Summary&amp;Assumptions'!$J$29)^(EE$46-1))</f>
        <v>0</v>
      </c>
      <c r="EA179" s="588">
        <f>AND(EF$55&gt;0,SUM($E179:DZ179)&lt;'Summary&amp;Assumptions'!$G$32*$B179,$D179&gt;='Summary&amp;Assumptions'!$D$17,EF$47&gt;=$D179,EF$47&lt;=EDATE($D179,'Summary&amp;Assumptions'!$G$32))*$B179+AND(EF$56&lt;'Summary&amp;Assumptions'!$J$31,EF$47&gt;=$FO179,EF$47&lt;=$FP179)*(('Summary&amp;Assumptions'!$H$25*$C179)*(1+'Summary&amp;Assumptions'!$J$29)^(EF$46-1))+AND(EF$56&lt;'Summary&amp;Assumptions'!$J$31,EF$47&gt;=$FQ179,EF$47&lt;=$FR179)*(('Summary&amp;Assumptions'!$H$25*$C179)*(1+'Summary&amp;Assumptions'!$J$29)^(EF$46-1))</f>
        <v>0</v>
      </c>
      <c r="EB179" s="588">
        <f>AND(EG$55&gt;0,SUM($E179:EA179)&lt;'Summary&amp;Assumptions'!$G$32*$B179,$D179&gt;='Summary&amp;Assumptions'!$D$17,EG$47&gt;=$D179,EG$47&lt;=EDATE($D179,'Summary&amp;Assumptions'!$G$32))*$B179+AND(EG$56&lt;'Summary&amp;Assumptions'!$J$31,EG$47&gt;=$FO179,EG$47&lt;=$FP179)*(('Summary&amp;Assumptions'!$H$25*$C179)*(1+'Summary&amp;Assumptions'!$J$29)^(EG$46-1))+AND(EG$56&lt;'Summary&amp;Assumptions'!$J$31,EG$47&gt;=$FQ179,EG$47&lt;=$FR179)*(('Summary&amp;Assumptions'!$H$25*$C179)*(1+'Summary&amp;Assumptions'!$J$29)^(EG$46-1))</f>
        <v>0</v>
      </c>
      <c r="EC179" s="588">
        <f>AND(EH$55&gt;0,SUM($E179:EB179)&lt;'Summary&amp;Assumptions'!$G$32*$B179,$D179&gt;='Summary&amp;Assumptions'!$D$17,EH$47&gt;=$D179,EH$47&lt;=EDATE($D179,'Summary&amp;Assumptions'!$G$32))*$B179+AND(EH$56&lt;'Summary&amp;Assumptions'!$J$31,EH$47&gt;=$FO179,EH$47&lt;=$FP179)*(('Summary&amp;Assumptions'!$H$25*$C179)*(1+'Summary&amp;Assumptions'!$J$29)^(EH$46-1))+AND(EH$56&lt;'Summary&amp;Assumptions'!$J$31,EH$47&gt;=$FQ179,EH$47&lt;=$FR179)*(('Summary&amp;Assumptions'!$H$25*$C179)*(1+'Summary&amp;Assumptions'!$J$29)^(EH$46-1))</f>
        <v>0</v>
      </c>
      <c r="ED179" s="588">
        <f>AND(EI$55&gt;0,SUM($E179:EC179)&lt;'Summary&amp;Assumptions'!$G$32*$B179,$D179&gt;='Summary&amp;Assumptions'!$D$17,EI$47&gt;=$D179,EI$47&lt;=EDATE($D179,'Summary&amp;Assumptions'!$G$32))*$B179+AND(EI$56&lt;'Summary&amp;Assumptions'!$J$31,EI$47&gt;=$FO179,EI$47&lt;=$FP179)*(('Summary&amp;Assumptions'!$H$25*$C179)*(1+'Summary&amp;Assumptions'!$J$29)^(EI$46-1))+AND(EI$56&lt;'Summary&amp;Assumptions'!$J$31,EI$47&gt;=$FQ179,EI$47&lt;=$FR179)*(('Summary&amp;Assumptions'!$H$25*$C179)*(1+'Summary&amp;Assumptions'!$J$29)^(EI$46-1))</f>
        <v>0</v>
      </c>
      <c r="EE179" s="588">
        <f>AND(EJ$55&gt;0,SUM($E179:ED179)&lt;'Summary&amp;Assumptions'!$G$32*$B179,$D179&gt;='Summary&amp;Assumptions'!$D$17,EJ$47&gt;=$D179,EJ$47&lt;=EDATE($D179,'Summary&amp;Assumptions'!$G$32))*$B179+AND(EJ$56&lt;'Summary&amp;Assumptions'!$J$31,EJ$47&gt;=$FO179,EJ$47&lt;=$FP179)*(('Summary&amp;Assumptions'!$H$25*$C179)*(1+'Summary&amp;Assumptions'!$J$29)^(EJ$46-1))+AND(EJ$56&lt;'Summary&amp;Assumptions'!$J$31,EJ$47&gt;=$FQ179,EJ$47&lt;=$FR179)*(('Summary&amp;Assumptions'!$H$25*$C179)*(1+'Summary&amp;Assumptions'!$J$29)^(EJ$46-1))</f>
        <v>0</v>
      </c>
      <c r="EF179" s="588">
        <f>AND(EK$55&gt;0,SUM($E179:EE179)&lt;'Summary&amp;Assumptions'!$G$32*$B179,$D179&gt;='Summary&amp;Assumptions'!$D$17,EK$47&gt;=$D179,EK$47&lt;=EDATE($D179,'Summary&amp;Assumptions'!$G$32))*$B179+AND(EK$56&lt;'Summary&amp;Assumptions'!$J$31,EK$47&gt;=$FO179,EK$47&lt;=$FP179)*(('Summary&amp;Assumptions'!$H$25*$C179)*(1+'Summary&amp;Assumptions'!$J$29)^(EK$46-1))+AND(EK$56&lt;'Summary&amp;Assumptions'!$J$31,EK$47&gt;=$FQ179,EK$47&lt;=$FR179)*(('Summary&amp;Assumptions'!$H$25*$C179)*(1+'Summary&amp;Assumptions'!$J$29)^(EK$46-1))</f>
        <v>0</v>
      </c>
      <c r="EG179" s="588">
        <f>AND(EL$55&gt;0,SUM($E179:EF179)&lt;'Summary&amp;Assumptions'!$G$32*$B179,$D179&gt;='Summary&amp;Assumptions'!$D$17,EL$47&gt;=$D179,EL$47&lt;=EDATE($D179,'Summary&amp;Assumptions'!$G$32))*$B179+AND(EL$56&lt;'Summary&amp;Assumptions'!$J$31,EL$47&gt;=$FO179,EL$47&lt;=$FP179)*(('Summary&amp;Assumptions'!$H$25*$C179)*(1+'Summary&amp;Assumptions'!$J$29)^(EL$46-1))+AND(EL$56&lt;'Summary&amp;Assumptions'!$J$31,EL$47&gt;=$FQ179,EL$47&lt;=$FR179)*(('Summary&amp;Assumptions'!$H$25*$C179)*(1+'Summary&amp;Assumptions'!$J$29)^(EL$46-1))</f>
        <v>0</v>
      </c>
      <c r="EH179" s="588">
        <f>AND(EM$55&gt;0,SUM($E179:EG179)&lt;'Summary&amp;Assumptions'!$G$32*$B179,$D179&gt;='Summary&amp;Assumptions'!$D$17,EM$47&gt;=$D179,EM$47&lt;=EDATE($D179,'Summary&amp;Assumptions'!$G$32))*$B179+AND(EM$56&lt;'Summary&amp;Assumptions'!$J$31,EM$47&gt;=$FO179,EM$47&lt;=$FP179)*(('Summary&amp;Assumptions'!$H$25*$C179)*(1+'Summary&amp;Assumptions'!$J$29)^(EM$46-1))+AND(EM$56&lt;'Summary&amp;Assumptions'!$J$31,EM$47&gt;=$FQ179,EM$47&lt;=$FR179)*(('Summary&amp;Assumptions'!$H$25*$C179)*(1+'Summary&amp;Assumptions'!$J$29)^(EM$46-1))</f>
        <v>0</v>
      </c>
      <c r="EI179" s="588">
        <f>AND(EN$55&gt;0,SUM($E179:EH179)&lt;'Summary&amp;Assumptions'!$G$32*$B179,$D179&gt;='Summary&amp;Assumptions'!$D$17,EN$47&gt;=$D179,EN$47&lt;=EDATE($D179,'Summary&amp;Assumptions'!$G$32))*$B179+AND(EN$56&lt;'Summary&amp;Assumptions'!$J$31,EN$47&gt;=$FO179,EN$47&lt;=$FP179)*(('Summary&amp;Assumptions'!$H$25*$C179)*(1+'Summary&amp;Assumptions'!$J$29)^(EN$46-1))+AND(EN$56&lt;'Summary&amp;Assumptions'!$J$31,EN$47&gt;=$FQ179,EN$47&lt;=$FR179)*(('Summary&amp;Assumptions'!$H$25*$C179)*(1+'Summary&amp;Assumptions'!$J$29)^(EN$46-1))</f>
        <v>0</v>
      </c>
      <c r="EJ179" s="588">
        <f>AND(EO$55&gt;0,SUM($E179:EI179)&lt;'Summary&amp;Assumptions'!$G$32*$B179,$D179&gt;='Summary&amp;Assumptions'!$D$17,EO$47&gt;=$D179,EO$47&lt;=EDATE($D179,'Summary&amp;Assumptions'!$G$32))*$B179+AND(EO$56&lt;'Summary&amp;Assumptions'!$J$31,EO$47&gt;=$FO179,EO$47&lt;=$FP179)*(('Summary&amp;Assumptions'!$H$25*$C179)*(1+'Summary&amp;Assumptions'!$J$29)^(EO$46-1))+AND(EO$56&lt;'Summary&amp;Assumptions'!$J$31,EO$47&gt;=$FQ179,EO$47&lt;=$FR179)*(('Summary&amp;Assumptions'!$H$25*$C179)*(1+'Summary&amp;Assumptions'!$J$29)^(EO$46-1))</f>
        <v>0</v>
      </c>
      <c r="EK179" s="588">
        <f>AND(EP$55&gt;0,SUM($E179:EJ179)&lt;'Summary&amp;Assumptions'!$G$32*$B179,$D179&gt;='Summary&amp;Assumptions'!$D$17,EP$47&gt;=$D179,EP$47&lt;=EDATE($D179,'Summary&amp;Assumptions'!$G$32))*$B179+AND(EP$56&lt;'Summary&amp;Assumptions'!$J$31,EP$47&gt;=$FO179,EP$47&lt;=$FP179)*(('Summary&amp;Assumptions'!$H$25*$C179)*(1+'Summary&amp;Assumptions'!$J$29)^(EP$46-1))+AND(EP$56&lt;'Summary&amp;Assumptions'!$J$31,EP$47&gt;=$FQ179,EP$47&lt;=$FR179)*(('Summary&amp;Assumptions'!$H$25*$C179)*(1+'Summary&amp;Assumptions'!$J$29)^(EP$46-1))</f>
        <v>0</v>
      </c>
      <c r="EL179" s="588">
        <f>AND(EQ$55&gt;0,SUM($E179:EK179)&lt;'Summary&amp;Assumptions'!$G$32*$B179,$D179&gt;='Summary&amp;Assumptions'!$D$17,EQ$47&gt;=$D179,EQ$47&lt;=EDATE($D179,'Summary&amp;Assumptions'!$G$32))*$B179+AND(EQ$56&lt;'Summary&amp;Assumptions'!$J$31,EQ$47&gt;=$FO179,EQ$47&lt;=$FP179)*(('Summary&amp;Assumptions'!$H$25*$C179)*(1+'Summary&amp;Assumptions'!$J$29)^(EQ$46-1))+AND(EQ$56&lt;'Summary&amp;Assumptions'!$J$31,EQ$47&gt;=$FQ179,EQ$47&lt;=$FR179)*(('Summary&amp;Assumptions'!$H$25*$C179)*(1+'Summary&amp;Assumptions'!$J$29)^(EQ$46-1))</f>
        <v>0</v>
      </c>
      <c r="EM179" s="588">
        <f>AND(ER$55&gt;0,SUM($E179:EL179)&lt;'Summary&amp;Assumptions'!$G$32*$B179,$D179&gt;='Summary&amp;Assumptions'!$D$17,ER$47&gt;=$D179,ER$47&lt;=EDATE($D179,'Summary&amp;Assumptions'!$G$32))*$B179+AND(ER$56&lt;'Summary&amp;Assumptions'!$J$31,ER$47&gt;=$FO179,ER$47&lt;=$FP179)*(('Summary&amp;Assumptions'!$H$25*$C179)*(1+'Summary&amp;Assumptions'!$J$29)^(ER$46-1))+AND(ER$56&lt;'Summary&amp;Assumptions'!$J$31,ER$47&gt;=$FQ179,ER$47&lt;=$FR179)*(('Summary&amp;Assumptions'!$H$25*$C179)*(1+'Summary&amp;Assumptions'!$J$29)^(ER$46-1))</f>
        <v>0</v>
      </c>
      <c r="EN179" s="588">
        <f>AND(ES$55&gt;0,SUM($E179:EM179)&lt;'Summary&amp;Assumptions'!$G$32*$B179,$D179&gt;='Summary&amp;Assumptions'!$D$17,ES$47&gt;=$D179,ES$47&lt;=EDATE($D179,'Summary&amp;Assumptions'!$G$32))*$B179+AND(ES$56&lt;'Summary&amp;Assumptions'!$J$31,ES$47&gt;=$FO179,ES$47&lt;=$FP179)*(('Summary&amp;Assumptions'!$H$25*$C179)*(1+'Summary&amp;Assumptions'!$J$29)^(ES$46-1))+AND(ES$56&lt;'Summary&amp;Assumptions'!$J$31,ES$47&gt;=$FQ179,ES$47&lt;=$FR179)*(('Summary&amp;Assumptions'!$H$25*$C179)*(1+'Summary&amp;Assumptions'!$J$29)^(ES$46-1))</f>
        <v>0</v>
      </c>
      <c r="EO179" s="588">
        <f>AND(ET$55&gt;0,SUM($E179:EN179)&lt;'Summary&amp;Assumptions'!$G$32*$B179,$D179&gt;='Summary&amp;Assumptions'!$D$17,ET$47&gt;=$D179,ET$47&lt;=EDATE($D179,'Summary&amp;Assumptions'!$G$32))*$B179+AND(ET$56&lt;'Summary&amp;Assumptions'!$J$31,ET$47&gt;=$FO179,ET$47&lt;=$FP179)*(('Summary&amp;Assumptions'!$H$25*$C179)*(1+'Summary&amp;Assumptions'!$J$29)^(ET$46-1))+AND(ET$56&lt;'Summary&amp;Assumptions'!$J$31,ET$47&gt;=$FQ179,ET$47&lt;=$FR179)*(('Summary&amp;Assumptions'!$H$25*$C179)*(1+'Summary&amp;Assumptions'!$J$29)^(ET$46-1))</f>
        <v>0</v>
      </c>
      <c r="EP179" s="588">
        <f>AND(EU$55&gt;0,SUM($E179:EO179)&lt;'Summary&amp;Assumptions'!$G$32*$B179,$D179&gt;='Summary&amp;Assumptions'!$D$17,EU$47&gt;=$D179,EU$47&lt;=EDATE($D179,'Summary&amp;Assumptions'!$G$32))*$B179+AND(EU$56&lt;'Summary&amp;Assumptions'!$J$31,EU$47&gt;=$FO179,EU$47&lt;=$FP179)*(('Summary&amp;Assumptions'!$H$25*$C179)*(1+'Summary&amp;Assumptions'!$J$29)^(EU$46-1))+AND(EU$56&lt;'Summary&amp;Assumptions'!$J$31,EU$47&gt;=$FQ179,EU$47&lt;=$FR179)*(('Summary&amp;Assumptions'!$H$25*$C179)*(1+'Summary&amp;Assumptions'!$J$29)^(EU$46-1))</f>
        <v>0</v>
      </c>
      <c r="EQ179" s="588">
        <f>AND(EV$55&gt;0,SUM($E179:EP179)&lt;'Summary&amp;Assumptions'!$G$32*$B179,$D179&gt;='Summary&amp;Assumptions'!$D$17,EV$47&gt;=$D179,EV$47&lt;=EDATE($D179,'Summary&amp;Assumptions'!$G$32))*$B179+AND(EV$56&lt;'Summary&amp;Assumptions'!$J$31,EV$47&gt;=$FO179,EV$47&lt;=$FP179)*(('Summary&amp;Assumptions'!$H$25*$C179)*(1+'Summary&amp;Assumptions'!$J$29)^(EV$46-1))+AND(EV$56&lt;'Summary&amp;Assumptions'!$J$31,EV$47&gt;=$FQ179,EV$47&lt;=$FR179)*(('Summary&amp;Assumptions'!$H$25*$C179)*(1+'Summary&amp;Assumptions'!$J$29)^(EV$46-1))</f>
        <v>0</v>
      </c>
      <c r="ER179" s="588">
        <f>AND(EW$55&gt;0,SUM($E179:EQ179)&lt;'Summary&amp;Assumptions'!$G$32*$B179,$D179&gt;='Summary&amp;Assumptions'!$D$17,EW$47&gt;=$D179,EW$47&lt;=EDATE($D179,'Summary&amp;Assumptions'!$G$32))*$B179+AND(EW$56&lt;'Summary&amp;Assumptions'!$J$31,EW$47&gt;=$FO179,EW$47&lt;=$FP179)*(('Summary&amp;Assumptions'!$H$25*$C179)*(1+'Summary&amp;Assumptions'!$J$29)^(EW$46-1))+AND(EW$56&lt;'Summary&amp;Assumptions'!$J$31,EW$47&gt;=$FQ179,EW$47&lt;=$FR179)*(('Summary&amp;Assumptions'!$H$25*$C179)*(1+'Summary&amp;Assumptions'!$J$29)^(EW$46-1))</f>
        <v>0</v>
      </c>
      <c r="ES179" s="588">
        <f>AND(EX$55&gt;0,SUM($E179:ER179)&lt;'Summary&amp;Assumptions'!$G$32*$B179,$D179&gt;='Summary&amp;Assumptions'!$D$17,EX$47&gt;=$D179,EX$47&lt;=EDATE($D179,'Summary&amp;Assumptions'!$G$32))*$B179+AND(EX$56&lt;'Summary&amp;Assumptions'!$J$31,EX$47&gt;=$FO179,EX$47&lt;=$FP179)*(('Summary&amp;Assumptions'!$H$25*$C179)*(1+'Summary&amp;Assumptions'!$J$29)^(EX$46-1))+AND(EX$56&lt;'Summary&amp;Assumptions'!$J$31,EX$47&gt;=$FQ179,EX$47&lt;=$FR179)*(('Summary&amp;Assumptions'!$H$25*$C179)*(1+'Summary&amp;Assumptions'!$J$29)^(EX$46-1))</f>
        <v>0</v>
      </c>
      <c r="ET179" s="588">
        <f>AND(EY$55&gt;0,SUM($E179:ES179)&lt;'Summary&amp;Assumptions'!$G$32*$B179,$D179&gt;='Summary&amp;Assumptions'!$D$17,EY$47&gt;=$D179,EY$47&lt;=EDATE($D179,'Summary&amp;Assumptions'!$G$32))*$B179+AND(EY$56&lt;'Summary&amp;Assumptions'!$J$31,EY$47&gt;=$FO179,EY$47&lt;=$FP179)*(('Summary&amp;Assumptions'!$H$25*$C179)*(1+'Summary&amp;Assumptions'!$J$29)^(EY$46-1))+AND(EY$56&lt;'Summary&amp;Assumptions'!$J$31,EY$47&gt;=$FQ179,EY$47&lt;=$FR179)*(('Summary&amp;Assumptions'!$H$25*$C179)*(1+'Summary&amp;Assumptions'!$J$29)^(EY$46-1))</f>
        <v>0</v>
      </c>
      <c r="EU179" s="588">
        <f>AND(EZ$55&gt;0,SUM($E179:ET179)&lt;'Summary&amp;Assumptions'!$G$32*$B179,$D179&gt;='Summary&amp;Assumptions'!$D$17,EZ$47&gt;=$D179,EZ$47&lt;=EDATE($D179,'Summary&amp;Assumptions'!$G$32))*$B179+AND(EZ$56&lt;'Summary&amp;Assumptions'!$J$31,EZ$47&gt;=$FO179,EZ$47&lt;=$FP179)*(('Summary&amp;Assumptions'!$H$25*$C179)*(1+'Summary&amp;Assumptions'!$J$29)^(EZ$46-1))+AND(EZ$56&lt;'Summary&amp;Assumptions'!$J$31,EZ$47&gt;=$FQ179,EZ$47&lt;=$FR179)*(('Summary&amp;Assumptions'!$H$25*$C179)*(1+'Summary&amp;Assumptions'!$J$29)^(EZ$46-1))</f>
        <v>0</v>
      </c>
      <c r="EV179" s="588">
        <f>AND(FA$55&gt;0,SUM($E179:EU179)&lt;'Summary&amp;Assumptions'!$G$32*$B179,$D179&gt;='Summary&amp;Assumptions'!$D$17,FA$47&gt;=$D179,FA$47&lt;=EDATE($D179,'Summary&amp;Assumptions'!$G$32))*$B179+AND(FA$56&lt;'Summary&amp;Assumptions'!$J$31,FA$47&gt;=$FO179,FA$47&lt;=$FP179)*(('Summary&amp;Assumptions'!$H$25*$C179)*(1+'Summary&amp;Assumptions'!$J$29)^(FA$46-1))+AND(FA$56&lt;'Summary&amp;Assumptions'!$J$31,FA$47&gt;=$FQ179,FA$47&lt;=$FR179)*(('Summary&amp;Assumptions'!$H$25*$C179)*(1+'Summary&amp;Assumptions'!$J$29)^(FA$46-1))</f>
        <v>0</v>
      </c>
      <c r="EW179" s="588">
        <f>AND(FB$55&gt;0,SUM($E179:EV179)&lt;'Summary&amp;Assumptions'!$G$32*$B179,$D179&gt;='Summary&amp;Assumptions'!$D$17,FB$47&gt;=$D179,FB$47&lt;=EDATE($D179,'Summary&amp;Assumptions'!$G$32))*$B179+AND(FB$56&lt;'Summary&amp;Assumptions'!$J$31,FB$47&gt;=$FO179,FB$47&lt;=$FP179)*(('Summary&amp;Assumptions'!$H$25*$C179)*(1+'Summary&amp;Assumptions'!$J$29)^(FB$46-1))+AND(FB$56&lt;'Summary&amp;Assumptions'!$J$31,FB$47&gt;=$FQ179,FB$47&lt;=$FR179)*(('Summary&amp;Assumptions'!$H$25*$C179)*(1+'Summary&amp;Assumptions'!$J$29)^(FB$46-1))</f>
        <v>0</v>
      </c>
      <c r="EX179" s="588">
        <f>AND(FC$55&gt;0,SUM($E179:EW179)&lt;'Summary&amp;Assumptions'!$G$32*$B179,$D179&gt;='Summary&amp;Assumptions'!$D$17,FC$47&gt;=$D179,FC$47&lt;=EDATE($D179,'Summary&amp;Assumptions'!$G$32))*$B179+AND(FC$56&lt;'Summary&amp;Assumptions'!$J$31,FC$47&gt;=$FO179,FC$47&lt;=$FP179)*(('Summary&amp;Assumptions'!$H$25*$C179)*(1+'Summary&amp;Assumptions'!$J$29)^(FC$46-1))+AND(FC$56&lt;'Summary&amp;Assumptions'!$J$31,FC$47&gt;=$FQ179,FC$47&lt;=$FR179)*(('Summary&amp;Assumptions'!$H$25*$C179)*(1+'Summary&amp;Assumptions'!$J$29)^(FC$46-1))</f>
        <v>0</v>
      </c>
      <c r="EY179" s="588">
        <f>AND(FD$55&gt;0,SUM($E179:EX179)&lt;'Summary&amp;Assumptions'!$G$32*$B179,$D179&gt;='Summary&amp;Assumptions'!$D$17,FD$47&gt;=$D179,FD$47&lt;=EDATE($D179,'Summary&amp;Assumptions'!$G$32))*$B179+AND(FD$56&lt;'Summary&amp;Assumptions'!$J$31,FD$47&gt;=$FO179,FD$47&lt;=$FP179)*(('Summary&amp;Assumptions'!$H$25*$C179)*(1+'Summary&amp;Assumptions'!$J$29)^(FD$46-1))+AND(FD$56&lt;'Summary&amp;Assumptions'!$J$31,FD$47&gt;=$FQ179,FD$47&lt;=$FR179)*(('Summary&amp;Assumptions'!$H$25*$C179)*(1+'Summary&amp;Assumptions'!$J$29)^(FD$46-1))</f>
        <v>0</v>
      </c>
      <c r="EZ179" s="588">
        <f>AND(FE$55&gt;0,SUM($E179:EY179)&lt;'Summary&amp;Assumptions'!$G$32*$B179,$D179&gt;='Summary&amp;Assumptions'!$D$17,FE$47&gt;=$D179,FE$47&lt;=EDATE($D179,'Summary&amp;Assumptions'!$G$32))*$B179+AND(FE$56&lt;'Summary&amp;Assumptions'!$J$31,FE$47&gt;=$FO179,FE$47&lt;=$FP179)*(('Summary&amp;Assumptions'!$H$25*$C179)*(1+'Summary&amp;Assumptions'!$J$29)^(FE$46-1))+AND(FE$56&lt;'Summary&amp;Assumptions'!$J$31,FE$47&gt;=$FQ179,FE$47&lt;=$FR179)*(('Summary&amp;Assumptions'!$H$25*$C179)*(1+'Summary&amp;Assumptions'!$J$29)^(FE$46-1))</f>
        <v>0</v>
      </c>
      <c r="FA179" s="588">
        <f>AND(FF$55&gt;0,SUM($E179:EZ179)&lt;'Summary&amp;Assumptions'!$G$32*$B179,$D179&gt;='Summary&amp;Assumptions'!$D$17,FF$47&gt;=$D179,FF$47&lt;=EDATE($D179,'Summary&amp;Assumptions'!$G$32))*$B179+AND(FF$56&lt;'Summary&amp;Assumptions'!$J$31,FF$47&gt;=$FO179,FF$47&lt;=$FP179)*(('Summary&amp;Assumptions'!$H$25*$C179)*(1+'Summary&amp;Assumptions'!$J$29)^(FF$46-1))+AND(FF$56&lt;'Summary&amp;Assumptions'!$J$31,FF$47&gt;=$FQ179,FF$47&lt;=$FR179)*(('Summary&amp;Assumptions'!$H$25*$C179)*(1+'Summary&amp;Assumptions'!$J$29)^(FF$46-1))</f>
        <v>0</v>
      </c>
      <c r="FB179" s="588">
        <f>AND(FG$55&gt;0,SUM($E179:FA179)&lt;'Summary&amp;Assumptions'!$G$32*$B179,$D179&gt;='Summary&amp;Assumptions'!$D$17,FG$47&gt;=$D179,FG$47&lt;=EDATE($D179,'Summary&amp;Assumptions'!$G$32))*$B179+AND(FG$56&lt;'Summary&amp;Assumptions'!$J$31,FG$47&gt;=$FO179,FG$47&lt;=$FP179)*(('Summary&amp;Assumptions'!$H$25*$C179)*(1+'Summary&amp;Assumptions'!$J$29)^(FG$46-1))+AND(FG$56&lt;'Summary&amp;Assumptions'!$J$31,FG$47&gt;=$FQ179,FG$47&lt;=$FR179)*(('Summary&amp;Assumptions'!$H$25*$C179)*(1+'Summary&amp;Assumptions'!$J$29)^(FG$46-1))</f>
        <v>0</v>
      </c>
      <c r="FC179" s="588">
        <f>AND(FH$55&gt;0,SUM($E179:FB179)&lt;'Summary&amp;Assumptions'!$G$32*$B179,$D179&gt;='Summary&amp;Assumptions'!$D$17,FH$47&gt;=$D179,FH$47&lt;=EDATE($D179,'Summary&amp;Assumptions'!$G$32))*$B179+AND(FH$56&lt;'Summary&amp;Assumptions'!$J$31,FH$47&gt;=$FO179,FH$47&lt;=$FP179)*(('Summary&amp;Assumptions'!$H$25*$C179)*(1+'Summary&amp;Assumptions'!$J$29)^(FH$46-1))+AND(FH$56&lt;'Summary&amp;Assumptions'!$J$31,FH$47&gt;=$FQ179,FH$47&lt;=$FR179)*(('Summary&amp;Assumptions'!$H$25*$C179)*(1+'Summary&amp;Assumptions'!$J$29)^(FH$46-1))</f>
        <v>0</v>
      </c>
      <c r="FD179" s="588">
        <f>AND(FI$55&gt;0,SUM($E179:FC179)&lt;'Summary&amp;Assumptions'!$G$32*$B179,$D179&gt;='Summary&amp;Assumptions'!$D$17,FI$47&gt;=$D179,FI$47&lt;=EDATE($D179,'Summary&amp;Assumptions'!$G$32))*$B179+AND(FI$56&lt;'Summary&amp;Assumptions'!$J$31,FI$47&gt;=$FO179,FI$47&lt;=$FP179)*(('Summary&amp;Assumptions'!$H$25*$C179)*(1+'Summary&amp;Assumptions'!$J$29)^(FI$46-1))+AND(FI$56&lt;'Summary&amp;Assumptions'!$J$31,FI$47&gt;=$FQ179,FI$47&lt;=$FR179)*(('Summary&amp;Assumptions'!$H$25*$C179)*(1+'Summary&amp;Assumptions'!$J$29)^(FI$46-1))</f>
        <v>0</v>
      </c>
      <c r="FE179" s="588">
        <f>AND(FJ$55&gt;0,SUM($E179:FD179)&lt;'Summary&amp;Assumptions'!$G$32*$B179,$D179&gt;='Summary&amp;Assumptions'!$D$17,FJ$47&gt;=$D179,FJ$47&lt;=EDATE($D179,'Summary&amp;Assumptions'!$G$32))*$B179+AND(FJ$56&lt;'Summary&amp;Assumptions'!$J$31,FJ$47&gt;=$FO179,FJ$47&lt;=$FP179)*(('Summary&amp;Assumptions'!$H$25*$C179)*(1+'Summary&amp;Assumptions'!$J$29)^(FJ$46-1))+AND(FJ$56&lt;'Summary&amp;Assumptions'!$J$31,FJ$47&gt;=$FQ179,FJ$47&lt;=$FR179)*(('Summary&amp;Assumptions'!$H$25*$C179)*(1+'Summary&amp;Assumptions'!$J$29)^(FJ$46-1))</f>
        <v>0</v>
      </c>
      <c r="FF179" s="588">
        <f>AND(FK$55&gt;0,SUM($E179:FE179)&lt;'Summary&amp;Assumptions'!$G$32*$B179,$D179&gt;='Summary&amp;Assumptions'!$D$17,FK$47&gt;=$D179,FK$47&lt;=EDATE($D179,'Summary&amp;Assumptions'!$G$32))*$B179+AND(FK$56&lt;'Summary&amp;Assumptions'!$J$31,FK$47&gt;=$FO179,FK$47&lt;=$FP179)*(('Summary&amp;Assumptions'!$H$25*$C179)*(1+'Summary&amp;Assumptions'!$J$29)^(FK$46-1))+AND(FK$56&lt;'Summary&amp;Assumptions'!$J$31,FK$47&gt;=$FQ179,FK$47&lt;=$FR179)*(('Summary&amp;Assumptions'!$H$25*$C179)*(1+'Summary&amp;Assumptions'!$J$29)^(FK$46-1))</f>
        <v>0</v>
      </c>
      <c r="FG179" s="588">
        <f>AND(FL$55&gt;0,SUM($E179:FF179)&lt;'Summary&amp;Assumptions'!$G$32*$B179,$D179&gt;='Summary&amp;Assumptions'!$D$17,FL$47&gt;=$D179,FL$47&lt;=EDATE($D179,'Summary&amp;Assumptions'!$G$32))*$B179+AND(FL$56&lt;'Summary&amp;Assumptions'!$J$31,FL$47&gt;=$FO179,FL$47&lt;=$FP179)*(('Summary&amp;Assumptions'!$H$25*$C179)*(1+'Summary&amp;Assumptions'!$J$29)^(FL$46-1))+AND(FL$56&lt;'Summary&amp;Assumptions'!$J$31,FL$47&gt;=$FQ179,FL$47&lt;=$FR179)*(('Summary&amp;Assumptions'!$H$25*$C179)*(1+'Summary&amp;Assumptions'!$J$29)^(FL$46-1))</f>
        <v>0</v>
      </c>
      <c r="FH179" s="588">
        <f>AND(FM$55&gt;0,SUM($E179:FG179)&lt;'Summary&amp;Assumptions'!$G$32*$B179,$D179&gt;='Summary&amp;Assumptions'!$D$17,FM$47&gt;=$D179,FM$47&lt;=EDATE($D179,'Summary&amp;Assumptions'!$G$32))*$B179+AND(FM$56&lt;'Summary&amp;Assumptions'!$J$31,FM$47&gt;=$FO179,FM$47&lt;=$FP179)*(('Summary&amp;Assumptions'!$H$25*$C179)*(1+'Summary&amp;Assumptions'!$J$29)^(FM$46-1))+AND(FM$56&lt;'Summary&amp;Assumptions'!$J$31,FM$47&gt;=$FQ179,FM$47&lt;=$FR179)*(('Summary&amp;Assumptions'!$H$25*$C179)*(1+'Summary&amp;Assumptions'!$J$29)^(FM$46-1))</f>
        <v>0</v>
      </c>
      <c r="FI179" s="588">
        <f>AND(FN$55&gt;0,SUM($E179:FH179)&lt;'Summary&amp;Assumptions'!$G$32*$B179,$D179&gt;='Summary&amp;Assumptions'!$D$17,FN$47&gt;=$D179,FN$47&lt;=EDATE($D179,'Summary&amp;Assumptions'!$G$32))*$B179+AND(FN$56&lt;'Summary&amp;Assumptions'!$J$31,FN$47&gt;=$FO179,FN$47&lt;=$FP179)*(('Summary&amp;Assumptions'!$H$25*$C179)*(1+'Summary&amp;Assumptions'!$J$29)^(FN$46-1))+AND(FN$56&lt;'Summary&amp;Assumptions'!$J$31,FN$47&gt;=$FQ179,FN$47&lt;=$FR179)*(('Summary&amp;Assumptions'!$H$25*$C179)*(1+'Summary&amp;Assumptions'!$J$29)^(FN$46-1))</f>
        <v>0</v>
      </c>
      <c r="FJ179" s="588">
        <f>AND(FO$55&gt;0,SUM($E179:FI179)&lt;'Summary&amp;Assumptions'!$G$32*$B179,$D179&gt;='Summary&amp;Assumptions'!$D$17,FO$47&gt;=$D179,FO$47&lt;=EDATE($D179,'Summary&amp;Assumptions'!$G$32))*$B179+AND(FO$56&lt;'Summary&amp;Assumptions'!$J$31,FO$47&gt;=$FO179,FO$47&lt;=$FP179)*(('Summary&amp;Assumptions'!$H$25*$C179)*(1+'Summary&amp;Assumptions'!$J$29)^(FO$46-1))+AND(FO$56&lt;'Summary&amp;Assumptions'!$J$31,FO$47&gt;=$FQ179,FO$47&lt;=$FR179)*(('Summary&amp;Assumptions'!$H$25*$C179)*(1+'Summary&amp;Assumptions'!$J$29)^(FO$46-1))</f>
        <v>0</v>
      </c>
      <c r="FK179" s="588">
        <f>AND(FP$55&gt;0,SUM($E179:FJ179)&lt;'Summary&amp;Assumptions'!$G$32*$B179,$D179&gt;='Summary&amp;Assumptions'!$D$17,FP$47&gt;=$D179,FP$47&lt;=EDATE($D179,'Summary&amp;Assumptions'!$G$32))*$B179+AND(FP$56&lt;'Summary&amp;Assumptions'!$J$31,FP$47&gt;=$FO179,FP$47&lt;=$FP179)*(('Summary&amp;Assumptions'!$H$25*$C179)*(1+'Summary&amp;Assumptions'!$J$29)^(FP$46-1))+AND(FP$56&lt;'Summary&amp;Assumptions'!$J$31,FP$47&gt;=$FQ179,FP$47&lt;=$FR179)*(('Summary&amp;Assumptions'!$H$25*$C179)*(1+'Summary&amp;Assumptions'!$J$29)^(FP$46-1))</f>
        <v>0</v>
      </c>
      <c r="FL179" s="588">
        <f>AND(FQ$55&gt;0,SUM($E179:FK179)&lt;'Summary&amp;Assumptions'!$G$32*$B179,$D179&gt;='Summary&amp;Assumptions'!$D$17,FQ$47&gt;=$D179,FQ$47&lt;=EDATE($D179,'Summary&amp;Assumptions'!$G$32))*$B179+AND(FQ$56&lt;'Summary&amp;Assumptions'!$J$31,FQ$47&gt;=$FO179,FQ$47&lt;=$FP179)*(('Summary&amp;Assumptions'!$H$25*$C179)*(1+'Summary&amp;Assumptions'!$J$29)^(FQ$46-1))+AND(FQ$56&lt;'Summary&amp;Assumptions'!$J$31,FQ$47&gt;=$FQ179,FQ$47&lt;=$FR179)*(('Summary&amp;Assumptions'!$H$25*$C179)*(1+'Summary&amp;Assumptions'!$J$29)^(FQ$46-1))</f>
        <v>0</v>
      </c>
      <c r="FO179" s="576">
        <f>EDATE(D179,'Summary&amp;Assumptions'!$G$34)</f>
        <v>46235</v>
      </c>
      <c r="FP179" s="576">
        <f>EDATE(FO179,'Summary&amp;Assumptions'!$G$33-1)</f>
        <v>46266</v>
      </c>
      <c r="FQ179" s="576">
        <f>EDATE(FO179,'Summary&amp;Assumptions'!$G$34)</f>
        <v>46600</v>
      </c>
      <c r="FR179" s="576">
        <f>EDATE(FQ179,'Summary&amp;Assumptions'!$G$33-1)</f>
        <v>46631</v>
      </c>
    </row>
    <row r="180" spans="2:174" hidden="1" x14ac:dyDescent="0.2">
      <c r="B180" s="588">
        <v>22299.999999999996</v>
      </c>
      <c r="C180" s="193">
        <v>10</v>
      </c>
      <c r="D180" s="589">
        <v>45901</v>
      </c>
      <c r="F180" s="588">
        <f>AND(K$55&gt;0,SUM($E180:E180)&lt;'Summary&amp;Assumptions'!$G$32*$B180,$D180&gt;='Summary&amp;Assumptions'!$D$17,K$47&gt;=$D180,K$47&lt;=EDATE($D180,'Summary&amp;Assumptions'!$G$32))*$B180+AND(K$56&lt;'Summary&amp;Assumptions'!$J$31,K$47&gt;=$FO180,K$47&lt;=$FP180)*(('Summary&amp;Assumptions'!$H$25*$C180)*(1+'Summary&amp;Assumptions'!$J$29)^(K$46-1))+AND(K$56&lt;'Summary&amp;Assumptions'!$J$31,K$47&gt;=$FQ180,K$47&lt;=$FR180)*(('Summary&amp;Assumptions'!$H$25*$C180)*(1+'Summary&amp;Assumptions'!$J$29)^(K$46-1))</f>
        <v>0</v>
      </c>
      <c r="G180" s="588">
        <f>AND(L$55&gt;0,SUM($E180:F180)&lt;'Summary&amp;Assumptions'!$G$32*$B180,$D180&gt;='Summary&amp;Assumptions'!$D$17,L$47&gt;=$D180,L$47&lt;=EDATE($D180,'Summary&amp;Assumptions'!$G$32))*$B180+AND(L$56&lt;'Summary&amp;Assumptions'!$J$31,L$47&gt;=$FO180,L$47&lt;=$FP180)*(('Summary&amp;Assumptions'!$H$25*$C180)*(1+'Summary&amp;Assumptions'!$J$29)^(L$46-1))+AND(L$56&lt;'Summary&amp;Assumptions'!$J$31,L$47&gt;=$FQ180,L$47&lt;=$FR180)*(('Summary&amp;Assumptions'!$H$25*$C180)*(1+'Summary&amp;Assumptions'!$J$29)^(L$46-1))</f>
        <v>0</v>
      </c>
      <c r="H180" s="588">
        <f>AND(M$55&gt;0,SUM($E180:G180)&lt;'Summary&amp;Assumptions'!$G$32*$B180,$D180&gt;='Summary&amp;Assumptions'!$D$17,M$47&gt;=$D180,M$47&lt;=EDATE($D180,'Summary&amp;Assumptions'!$G$32))*$B180+AND(M$56&lt;'Summary&amp;Assumptions'!$J$31,M$47&gt;=$FO180,M$47&lt;=$FP180)*(('Summary&amp;Assumptions'!$H$25*$C180)*(1+'Summary&amp;Assumptions'!$J$29)^(M$46-1))+AND(M$56&lt;'Summary&amp;Assumptions'!$J$31,M$47&gt;=$FQ180,M$47&lt;=$FR180)*(('Summary&amp;Assumptions'!$H$25*$C180)*(1+'Summary&amp;Assumptions'!$J$29)^(M$46-1))</f>
        <v>0</v>
      </c>
      <c r="I180" s="588">
        <f>AND(N$55&gt;0,SUM($E180:H180)&lt;'Summary&amp;Assumptions'!$G$32*$B180,$D180&gt;='Summary&amp;Assumptions'!$D$17,N$47&gt;=$D180,N$47&lt;=EDATE($D180,'Summary&amp;Assumptions'!$G$32))*$B180+AND(N$56&lt;'Summary&amp;Assumptions'!$J$31,N$47&gt;=$FO180,N$47&lt;=$FP180)*(('Summary&amp;Assumptions'!$H$25*$C180)*(1+'Summary&amp;Assumptions'!$J$29)^(N$46-1))+AND(N$56&lt;'Summary&amp;Assumptions'!$J$31,N$47&gt;=$FQ180,N$47&lt;=$FR180)*(('Summary&amp;Assumptions'!$H$25*$C180)*(1+'Summary&amp;Assumptions'!$J$29)^(N$46-1))</f>
        <v>0</v>
      </c>
      <c r="J180" s="588">
        <f>AND(O$55&gt;0,SUM($E180:I180)&lt;'Summary&amp;Assumptions'!$G$32*$B180,$D180&gt;='Summary&amp;Assumptions'!$D$17,O$47&gt;=$D180,O$47&lt;=EDATE($D180,'Summary&amp;Assumptions'!$G$32))*$B180+AND(O$56&lt;'Summary&amp;Assumptions'!$J$31,O$47&gt;=$FO180,O$47&lt;=$FP180)*(('Summary&amp;Assumptions'!$H$25*$C180)*(1+'Summary&amp;Assumptions'!$J$29)^(O$46-1))+AND(O$56&lt;'Summary&amp;Assumptions'!$J$31,O$47&gt;=$FQ180,O$47&lt;=$FR180)*(('Summary&amp;Assumptions'!$H$25*$C180)*(1+'Summary&amp;Assumptions'!$J$29)^(O$46-1))</f>
        <v>0</v>
      </c>
      <c r="K180" s="588">
        <f>AND(P$55&gt;0,SUM($E180:J180)&lt;'Summary&amp;Assumptions'!$G$32*$B180,$D180&gt;='Summary&amp;Assumptions'!$D$17,P$47&gt;=$D180,P$47&lt;=EDATE($D180,'Summary&amp;Assumptions'!$G$32))*$B180+AND(P$56&lt;'Summary&amp;Assumptions'!$J$31,P$47&gt;=$FO180,P$47&lt;=$FP180)*(('Summary&amp;Assumptions'!$H$25*$C180)*(1+'Summary&amp;Assumptions'!$J$29)^(P$46-1))+AND(P$56&lt;'Summary&amp;Assumptions'!$J$31,P$47&gt;=$FQ180,P$47&lt;=$FR180)*(('Summary&amp;Assumptions'!$H$25*$C180)*(1+'Summary&amp;Assumptions'!$J$29)^(P$46-1))</f>
        <v>0</v>
      </c>
      <c r="L180" s="588">
        <f>AND(Q$55&gt;0,SUM($E180:K180)&lt;'Summary&amp;Assumptions'!$G$32*$B180,$D180&gt;='Summary&amp;Assumptions'!$D$17,Q$47&gt;=$D180,Q$47&lt;=EDATE($D180,'Summary&amp;Assumptions'!$G$32))*$B180+AND(Q$56&lt;'Summary&amp;Assumptions'!$J$31,Q$47&gt;=$FO180,Q$47&lt;=$FP180)*(('Summary&amp;Assumptions'!$H$25*$C180)*(1+'Summary&amp;Assumptions'!$J$29)^(Q$46-1))+AND(Q$56&lt;'Summary&amp;Assumptions'!$J$31,Q$47&gt;=$FQ180,Q$47&lt;=$FR180)*(('Summary&amp;Assumptions'!$H$25*$C180)*(1+'Summary&amp;Assumptions'!$J$29)^(Q$46-1))</f>
        <v>0</v>
      </c>
      <c r="M180" s="588">
        <f>AND(R$55&gt;0,SUM($E180:L180)&lt;'Summary&amp;Assumptions'!$G$32*$B180,$D180&gt;='Summary&amp;Assumptions'!$D$17,R$47&gt;=$D180,R$47&lt;=EDATE($D180,'Summary&amp;Assumptions'!$G$32))*$B180+AND(R$56&lt;'Summary&amp;Assumptions'!$J$31,R$47&gt;=$FO180,R$47&lt;=$FP180)*(('Summary&amp;Assumptions'!$H$25*$C180)*(1+'Summary&amp;Assumptions'!$J$29)^(R$46-1))+AND(R$56&lt;'Summary&amp;Assumptions'!$J$31,R$47&gt;=$FQ180,R$47&lt;=$FR180)*(('Summary&amp;Assumptions'!$H$25*$C180)*(1+'Summary&amp;Assumptions'!$J$29)^(R$46-1))</f>
        <v>0</v>
      </c>
      <c r="N180" s="588">
        <f>AND(S$55&gt;0,SUM($E180:M180)&lt;'Summary&amp;Assumptions'!$G$32*$B180,$D180&gt;='Summary&amp;Assumptions'!$D$17,S$47&gt;=$D180,S$47&lt;=EDATE($D180,'Summary&amp;Assumptions'!$G$32))*$B180+AND(S$56&lt;'Summary&amp;Assumptions'!$J$31,S$47&gt;=$FO180,S$47&lt;=$FP180)*(('Summary&amp;Assumptions'!$H$25*$C180)*(1+'Summary&amp;Assumptions'!$J$29)^(S$46-1))+AND(S$56&lt;'Summary&amp;Assumptions'!$J$31,S$47&gt;=$FQ180,S$47&lt;=$FR180)*(('Summary&amp;Assumptions'!$H$25*$C180)*(1+'Summary&amp;Assumptions'!$J$29)^(S$46-1))</f>
        <v>0</v>
      </c>
      <c r="O180" s="588">
        <f>AND(T$55&gt;0,SUM($E180:N180)&lt;'Summary&amp;Assumptions'!$G$32*$B180,$D180&gt;='Summary&amp;Assumptions'!$D$17,T$47&gt;=$D180,T$47&lt;=EDATE($D180,'Summary&amp;Assumptions'!$G$32))*$B180+AND(T$56&lt;'Summary&amp;Assumptions'!$J$31,T$47&gt;=$FO180,T$47&lt;=$FP180)*(('Summary&amp;Assumptions'!$H$25*$C180)*(1+'Summary&amp;Assumptions'!$J$29)^(T$46-1))+AND(T$56&lt;'Summary&amp;Assumptions'!$J$31,T$47&gt;=$FQ180,T$47&lt;=$FR180)*(('Summary&amp;Assumptions'!$H$25*$C180)*(1+'Summary&amp;Assumptions'!$J$29)^(T$46-1))</f>
        <v>0</v>
      </c>
      <c r="P180" s="588">
        <f>AND(U$55&gt;0,SUM($E180:O180)&lt;'Summary&amp;Assumptions'!$G$32*$B180,$D180&gt;='Summary&amp;Assumptions'!$D$17,U$47&gt;=$D180,U$47&lt;=EDATE($D180,'Summary&amp;Assumptions'!$G$32))*$B180+AND(U$56&lt;'Summary&amp;Assumptions'!$J$31,U$47&gt;=$FO180,U$47&lt;=$FP180)*(('Summary&amp;Assumptions'!$H$25*$C180)*(1+'Summary&amp;Assumptions'!$J$29)^(U$46-1))+AND(U$56&lt;'Summary&amp;Assumptions'!$J$31,U$47&gt;=$FQ180,U$47&lt;=$FR180)*(('Summary&amp;Assumptions'!$H$25*$C180)*(1+'Summary&amp;Assumptions'!$J$29)^(U$46-1))</f>
        <v>0</v>
      </c>
      <c r="Q180" s="588">
        <f>AND(V$55&gt;0,SUM($E180:P180)&lt;'Summary&amp;Assumptions'!$G$32*$B180,$D180&gt;='Summary&amp;Assumptions'!$D$17,V$47&gt;=$D180,V$47&lt;=EDATE($D180,'Summary&amp;Assumptions'!$G$32))*$B180+AND(V$56&lt;'Summary&amp;Assumptions'!$J$31,V$47&gt;=$FO180,V$47&lt;=$FP180)*(('Summary&amp;Assumptions'!$H$25*$C180)*(1+'Summary&amp;Assumptions'!$J$29)^(V$46-1))+AND(V$56&lt;'Summary&amp;Assumptions'!$J$31,V$47&gt;=$FQ180,V$47&lt;=$FR180)*(('Summary&amp;Assumptions'!$H$25*$C180)*(1+'Summary&amp;Assumptions'!$J$29)^(V$46-1))</f>
        <v>0</v>
      </c>
      <c r="R180" s="588">
        <f>AND(W$55&gt;0,SUM($E180:Q180)&lt;'Summary&amp;Assumptions'!$G$32*$B180,$D180&gt;='Summary&amp;Assumptions'!$D$17,W$47&gt;=$D180,W$47&lt;=EDATE($D180,'Summary&amp;Assumptions'!$G$32))*$B180+AND(W$56&lt;'Summary&amp;Assumptions'!$J$31,W$47&gt;=$FO180,W$47&lt;=$FP180)*(('Summary&amp;Assumptions'!$H$25*$C180)*(1+'Summary&amp;Assumptions'!$J$29)^(W$46-1))+AND(W$56&lt;'Summary&amp;Assumptions'!$J$31,W$47&gt;=$FQ180,W$47&lt;=$FR180)*(('Summary&amp;Assumptions'!$H$25*$C180)*(1+'Summary&amp;Assumptions'!$J$29)^(W$46-1))</f>
        <v>0</v>
      </c>
      <c r="S180" s="588">
        <f>AND(X$55&gt;0,SUM($E180:R180)&lt;'Summary&amp;Assumptions'!$G$32*$B180,$D180&gt;='Summary&amp;Assumptions'!$D$17,X$47&gt;=$D180,X$47&lt;=EDATE($D180,'Summary&amp;Assumptions'!$G$32))*$B180+AND(X$56&lt;'Summary&amp;Assumptions'!$J$31,X$47&gt;=$FO180,X$47&lt;=$FP180)*(('Summary&amp;Assumptions'!$H$25*$C180)*(1+'Summary&amp;Assumptions'!$J$29)^(X$46-1))+AND(X$56&lt;'Summary&amp;Assumptions'!$J$31,X$47&gt;=$FQ180,X$47&lt;=$FR180)*(('Summary&amp;Assumptions'!$H$25*$C180)*(1+'Summary&amp;Assumptions'!$J$29)^(X$46-1))</f>
        <v>0</v>
      </c>
      <c r="T180" s="588">
        <f>AND(Y$55&gt;0,SUM($E180:S180)&lt;'Summary&amp;Assumptions'!$G$32*$B180,$D180&gt;='Summary&amp;Assumptions'!$D$17,Y$47&gt;=$D180,Y$47&lt;=EDATE($D180,'Summary&amp;Assumptions'!$G$32))*$B180+AND(Y$56&lt;'Summary&amp;Assumptions'!$J$31,Y$47&gt;=$FO180,Y$47&lt;=$FP180)*(('Summary&amp;Assumptions'!$H$25*$C180)*(1+'Summary&amp;Assumptions'!$J$29)^(Y$46-1))+AND(Y$56&lt;'Summary&amp;Assumptions'!$J$31,Y$47&gt;=$FQ180,Y$47&lt;=$FR180)*(('Summary&amp;Assumptions'!$H$25*$C180)*(1+'Summary&amp;Assumptions'!$J$29)^(Y$46-1))</f>
        <v>0</v>
      </c>
      <c r="U180" s="588">
        <f>AND(Z$55&gt;0,SUM($E180:T180)&lt;'Summary&amp;Assumptions'!$G$32*$B180,$D180&gt;='Summary&amp;Assumptions'!$D$17,Z$47&gt;=$D180,Z$47&lt;=EDATE($D180,'Summary&amp;Assumptions'!$G$32))*$B180+AND(Z$56&lt;'Summary&amp;Assumptions'!$J$31,Z$47&gt;=$FO180,Z$47&lt;=$FP180)*(('Summary&amp;Assumptions'!$H$25*$C180)*(1+'Summary&amp;Assumptions'!$J$29)^(Z$46-1))+AND(Z$56&lt;'Summary&amp;Assumptions'!$J$31,Z$47&gt;=$FQ180,Z$47&lt;=$FR180)*(('Summary&amp;Assumptions'!$H$25*$C180)*(1+'Summary&amp;Assumptions'!$J$29)^(Z$46-1))</f>
        <v>0</v>
      </c>
      <c r="V180" s="588">
        <f>AND(AA$55&gt;0,SUM($E180:U180)&lt;'Summary&amp;Assumptions'!$G$32*$B180,$D180&gt;='Summary&amp;Assumptions'!$D$17,AA$47&gt;=$D180,AA$47&lt;=EDATE($D180,'Summary&amp;Assumptions'!$G$32))*$B180+AND(AA$56&lt;'Summary&amp;Assumptions'!$J$31,AA$47&gt;=$FO180,AA$47&lt;=$FP180)*(('Summary&amp;Assumptions'!$H$25*$C180)*(1+'Summary&amp;Assumptions'!$J$29)^(AA$46-1))+AND(AA$56&lt;'Summary&amp;Assumptions'!$J$31,AA$47&gt;=$FQ180,AA$47&lt;=$FR180)*(('Summary&amp;Assumptions'!$H$25*$C180)*(1+'Summary&amp;Assumptions'!$J$29)^(AA$46-1))</f>
        <v>0</v>
      </c>
      <c r="W180" s="588">
        <f>AND(AB$55&gt;0,SUM($E180:V180)&lt;'Summary&amp;Assumptions'!$G$32*$B180,$D180&gt;='Summary&amp;Assumptions'!$D$17,AB$47&gt;=$D180,AB$47&lt;=EDATE($D180,'Summary&amp;Assumptions'!$G$32))*$B180+AND(AB$56&lt;'Summary&amp;Assumptions'!$J$31,AB$47&gt;=$FO180,AB$47&lt;=$FP180)*(('Summary&amp;Assumptions'!$H$25*$C180)*(1+'Summary&amp;Assumptions'!$J$29)^(AB$46-1))+AND(AB$56&lt;'Summary&amp;Assumptions'!$J$31,AB$47&gt;=$FQ180,AB$47&lt;=$FR180)*(('Summary&amp;Assumptions'!$H$25*$C180)*(1+'Summary&amp;Assumptions'!$J$29)^(AB$46-1))</f>
        <v>22299.999999999996</v>
      </c>
      <c r="X180" s="588">
        <f>AND(AC$55&gt;0,SUM($E180:W180)&lt;'Summary&amp;Assumptions'!$G$32*$B180,$D180&gt;='Summary&amp;Assumptions'!$D$17,AC$47&gt;=$D180,AC$47&lt;=EDATE($D180,'Summary&amp;Assumptions'!$G$32))*$B180+AND(AC$56&lt;'Summary&amp;Assumptions'!$J$31,AC$47&gt;=$FO180,AC$47&lt;=$FP180)*(('Summary&amp;Assumptions'!$H$25*$C180)*(1+'Summary&amp;Assumptions'!$J$29)^(AC$46-1))+AND(AC$56&lt;'Summary&amp;Assumptions'!$J$31,AC$47&gt;=$FQ180,AC$47&lt;=$FR180)*(('Summary&amp;Assumptions'!$H$25*$C180)*(1+'Summary&amp;Assumptions'!$J$29)^(AC$46-1))</f>
        <v>0</v>
      </c>
      <c r="Y180" s="588">
        <f>AND(AD$55&gt;0,SUM($E180:X180)&lt;'Summary&amp;Assumptions'!$G$32*$B180,$D180&gt;='Summary&amp;Assumptions'!$D$17,AD$47&gt;=$D180,AD$47&lt;=EDATE($D180,'Summary&amp;Assumptions'!$G$32))*$B180+AND(AD$56&lt;'Summary&amp;Assumptions'!$J$31,AD$47&gt;=$FO180,AD$47&lt;=$FP180)*(('Summary&amp;Assumptions'!$H$25*$C180)*(1+'Summary&amp;Assumptions'!$J$29)^(AD$46-1))+AND(AD$56&lt;'Summary&amp;Assumptions'!$J$31,AD$47&gt;=$FQ180,AD$47&lt;=$FR180)*(('Summary&amp;Assumptions'!$H$25*$C180)*(1+'Summary&amp;Assumptions'!$J$29)^(AD$46-1))</f>
        <v>0</v>
      </c>
      <c r="Z180" s="588">
        <f>AND(AE$55&gt;0,SUM($E180:Y180)&lt;'Summary&amp;Assumptions'!$G$32*$B180,$D180&gt;='Summary&amp;Assumptions'!$D$17,AE$47&gt;=$D180,AE$47&lt;=EDATE($D180,'Summary&amp;Assumptions'!$G$32))*$B180+AND(AE$56&lt;'Summary&amp;Assumptions'!$J$31,AE$47&gt;=$FO180,AE$47&lt;=$FP180)*(('Summary&amp;Assumptions'!$H$25*$C180)*(1+'Summary&amp;Assumptions'!$J$29)^(AE$46-1))+AND(AE$56&lt;'Summary&amp;Assumptions'!$J$31,AE$47&gt;=$FQ180,AE$47&lt;=$FR180)*(('Summary&amp;Assumptions'!$H$25*$C180)*(1+'Summary&amp;Assumptions'!$J$29)^(AE$46-1))</f>
        <v>0</v>
      </c>
      <c r="AA180" s="588">
        <f>AND(AF$55&gt;0,SUM($E180:Z180)&lt;'Summary&amp;Assumptions'!$G$32*$B180,$D180&gt;='Summary&amp;Assumptions'!$D$17,AF$47&gt;=$D180,AF$47&lt;=EDATE($D180,'Summary&amp;Assumptions'!$G$32))*$B180+AND(AF$56&lt;'Summary&amp;Assumptions'!$J$31,AF$47&gt;=$FO180,AF$47&lt;=$FP180)*(('Summary&amp;Assumptions'!$H$25*$C180)*(1+'Summary&amp;Assumptions'!$J$29)^(AF$46-1))+AND(AF$56&lt;'Summary&amp;Assumptions'!$J$31,AF$47&gt;=$FQ180,AF$47&lt;=$FR180)*(('Summary&amp;Assumptions'!$H$25*$C180)*(1+'Summary&amp;Assumptions'!$J$29)^(AF$46-1))</f>
        <v>0</v>
      </c>
      <c r="AB180" s="588">
        <f>AND(AG$55&gt;0,SUM($E180:AA180)&lt;'Summary&amp;Assumptions'!$G$32*$B180,$D180&gt;='Summary&amp;Assumptions'!$D$17,AG$47&gt;=$D180,AG$47&lt;=EDATE($D180,'Summary&amp;Assumptions'!$G$32))*$B180+AND(AG$56&lt;'Summary&amp;Assumptions'!$J$31,AG$47&gt;=$FO180,AG$47&lt;=$FP180)*(('Summary&amp;Assumptions'!$H$25*$C180)*(1+'Summary&amp;Assumptions'!$J$29)^(AG$46-1))+AND(AG$56&lt;'Summary&amp;Assumptions'!$J$31,AG$47&gt;=$FQ180,AG$47&lt;=$FR180)*(('Summary&amp;Assumptions'!$H$25*$C180)*(1+'Summary&amp;Assumptions'!$J$29)^(AG$46-1))</f>
        <v>0</v>
      </c>
      <c r="AC180" s="588">
        <f>AND(AH$55&gt;0,SUM($E180:AB180)&lt;'Summary&amp;Assumptions'!$G$32*$B180,$D180&gt;='Summary&amp;Assumptions'!$D$17,AH$47&gt;=$D180,AH$47&lt;=EDATE($D180,'Summary&amp;Assumptions'!$G$32))*$B180+AND(AH$56&lt;'Summary&amp;Assumptions'!$J$31,AH$47&gt;=$FO180,AH$47&lt;=$FP180)*(('Summary&amp;Assumptions'!$H$25*$C180)*(1+'Summary&amp;Assumptions'!$J$29)^(AH$46-1))+AND(AH$56&lt;'Summary&amp;Assumptions'!$J$31,AH$47&gt;=$FQ180,AH$47&lt;=$FR180)*(('Summary&amp;Assumptions'!$H$25*$C180)*(1+'Summary&amp;Assumptions'!$J$29)^(AH$46-1))</f>
        <v>0</v>
      </c>
      <c r="AD180" s="588">
        <f>AND(AI$55&gt;0,SUM($E180:AC180)&lt;'Summary&amp;Assumptions'!$G$32*$B180,$D180&gt;='Summary&amp;Assumptions'!$D$17,AI$47&gt;=$D180,AI$47&lt;=EDATE($D180,'Summary&amp;Assumptions'!$G$32))*$B180+AND(AI$56&lt;'Summary&amp;Assumptions'!$J$31,AI$47&gt;=$FO180,AI$47&lt;=$FP180)*(('Summary&amp;Assumptions'!$H$25*$C180)*(1+'Summary&amp;Assumptions'!$J$29)^(AI$46-1))+AND(AI$56&lt;'Summary&amp;Assumptions'!$J$31,AI$47&gt;=$FQ180,AI$47&lt;=$FR180)*(('Summary&amp;Assumptions'!$H$25*$C180)*(1+'Summary&amp;Assumptions'!$J$29)^(AI$46-1))</f>
        <v>0</v>
      </c>
      <c r="AE180" s="588">
        <f>AND(AJ$55&gt;0,SUM($E180:AD180)&lt;'Summary&amp;Assumptions'!$G$32*$B180,$D180&gt;='Summary&amp;Assumptions'!$D$17,AJ$47&gt;=$D180,AJ$47&lt;=EDATE($D180,'Summary&amp;Assumptions'!$G$32))*$B180+AND(AJ$56&lt;'Summary&amp;Assumptions'!$J$31,AJ$47&gt;=$FO180,AJ$47&lt;=$FP180)*(('Summary&amp;Assumptions'!$H$25*$C180)*(1+'Summary&amp;Assumptions'!$J$29)^(AJ$46-1))+AND(AJ$56&lt;'Summary&amp;Assumptions'!$J$31,AJ$47&gt;=$FQ180,AJ$47&lt;=$FR180)*(('Summary&amp;Assumptions'!$H$25*$C180)*(1+'Summary&amp;Assumptions'!$J$29)^(AJ$46-1))</f>
        <v>0</v>
      </c>
      <c r="AF180" s="588">
        <f>AND(AK$55&gt;0,SUM($E180:AE180)&lt;'Summary&amp;Assumptions'!$G$32*$B180,$D180&gt;='Summary&amp;Assumptions'!$D$17,AK$47&gt;=$D180,AK$47&lt;=EDATE($D180,'Summary&amp;Assumptions'!$G$32))*$B180+AND(AK$56&lt;'Summary&amp;Assumptions'!$J$31,AK$47&gt;=$FO180,AK$47&lt;=$FP180)*(('Summary&amp;Assumptions'!$H$25*$C180)*(1+'Summary&amp;Assumptions'!$J$29)^(AK$46-1))+AND(AK$56&lt;'Summary&amp;Assumptions'!$J$31,AK$47&gt;=$FQ180,AK$47&lt;=$FR180)*(('Summary&amp;Assumptions'!$H$25*$C180)*(1+'Summary&amp;Assumptions'!$J$29)^(AK$46-1))</f>
        <v>0</v>
      </c>
      <c r="AG180" s="588">
        <f>AND(AL$55&gt;0,SUM($E180:AF180)&lt;'Summary&amp;Assumptions'!$G$32*$B180,$D180&gt;='Summary&amp;Assumptions'!$D$17,AL$47&gt;=$D180,AL$47&lt;=EDATE($D180,'Summary&amp;Assumptions'!$G$32))*$B180+AND(AL$56&lt;'Summary&amp;Assumptions'!$J$31,AL$47&gt;=$FO180,AL$47&lt;=$FP180)*(('Summary&amp;Assumptions'!$H$25*$C180)*(1+'Summary&amp;Assumptions'!$J$29)^(AL$46-1))+AND(AL$56&lt;'Summary&amp;Assumptions'!$J$31,AL$47&gt;=$FQ180,AL$47&lt;=$FR180)*(('Summary&amp;Assumptions'!$H$25*$C180)*(1+'Summary&amp;Assumptions'!$J$29)^(AL$46-1))</f>
        <v>0</v>
      </c>
      <c r="AH180" s="588">
        <f>AND(AM$55&gt;0,SUM($E180:AG180)&lt;'Summary&amp;Assumptions'!$G$32*$B180,$D180&gt;='Summary&amp;Assumptions'!$D$17,AM$47&gt;=$D180,AM$47&lt;=EDATE($D180,'Summary&amp;Assumptions'!$G$32))*$B180+AND(AM$56&lt;'Summary&amp;Assumptions'!$J$31,AM$47&gt;=$FO180,AM$47&lt;=$FP180)*(('Summary&amp;Assumptions'!$H$25*$C180)*(1+'Summary&amp;Assumptions'!$J$29)^(AM$46-1))+AND(AM$56&lt;'Summary&amp;Assumptions'!$J$31,AM$47&gt;=$FQ180,AM$47&lt;=$FR180)*(('Summary&amp;Assumptions'!$H$25*$C180)*(1+'Summary&amp;Assumptions'!$J$29)^(AM$46-1))</f>
        <v>0</v>
      </c>
      <c r="AI180" s="588">
        <f>AND(AN$55&gt;0,SUM($E180:AH180)&lt;'Summary&amp;Assumptions'!$G$32*$B180,$D180&gt;='Summary&amp;Assumptions'!$D$17,AN$47&gt;=$D180,AN$47&lt;=EDATE($D180,'Summary&amp;Assumptions'!$G$32))*$B180+AND(AN$56&lt;'Summary&amp;Assumptions'!$J$31,AN$47&gt;=$FO180,AN$47&lt;=$FP180)*(('Summary&amp;Assumptions'!$H$25*$C180)*(1+'Summary&amp;Assumptions'!$J$29)^(AN$46-1))+AND(AN$56&lt;'Summary&amp;Assumptions'!$J$31,AN$47&gt;=$FQ180,AN$47&lt;=$FR180)*(('Summary&amp;Assumptions'!$H$25*$C180)*(1+'Summary&amp;Assumptions'!$J$29)^(AN$46-1))</f>
        <v>0</v>
      </c>
      <c r="AJ180" s="588">
        <f>AND(AO$55&gt;0,SUM($E180:AI180)&lt;'Summary&amp;Assumptions'!$G$32*$B180,$D180&gt;='Summary&amp;Assumptions'!$D$17,AO$47&gt;=$D180,AO$47&lt;=EDATE($D180,'Summary&amp;Assumptions'!$G$32))*$B180+AND(AO$56&lt;'Summary&amp;Assumptions'!$J$31,AO$47&gt;=$FO180,AO$47&lt;=$FP180)*(('Summary&amp;Assumptions'!$H$25*$C180)*(1+'Summary&amp;Assumptions'!$J$29)^(AO$46-1))+AND(AO$56&lt;'Summary&amp;Assumptions'!$J$31,AO$47&gt;=$FQ180,AO$47&lt;=$FR180)*(('Summary&amp;Assumptions'!$H$25*$C180)*(1+'Summary&amp;Assumptions'!$J$29)^(AO$46-1))</f>
        <v>0</v>
      </c>
      <c r="AK180" s="588">
        <f>AND(AP$55&gt;0,SUM($E180:AJ180)&lt;'Summary&amp;Assumptions'!$G$32*$B180,$D180&gt;='Summary&amp;Assumptions'!$D$17,AP$47&gt;=$D180,AP$47&lt;=EDATE($D180,'Summary&amp;Assumptions'!$G$32))*$B180+AND(AP$56&lt;'Summary&amp;Assumptions'!$J$31,AP$47&gt;=$FO180,AP$47&lt;=$FP180)*(('Summary&amp;Assumptions'!$H$25*$C180)*(1+'Summary&amp;Assumptions'!$J$29)^(AP$46-1))+AND(AP$56&lt;'Summary&amp;Assumptions'!$J$31,AP$47&gt;=$FQ180,AP$47&lt;=$FR180)*(('Summary&amp;Assumptions'!$H$25*$C180)*(1+'Summary&amp;Assumptions'!$J$29)^(AP$46-1))</f>
        <v>0</v>
      </c>
      <c r="AL180" s="588">
        <f>AND(AQ$55&gt;0,SUM($E180:AK180)&lt;'Summary&amp;Assumptions'!$G$32*$B180,$D180&gt;='Summary&amp;Assumptions'!$D$17,AQ$47&gt;=$D180,AQ$47&lt;=EDATE($D180,'Summary&amp;Assumptions'!$G$32))*$B180+AND(AQ$56&lt;'Summary&amp;Assumptions'!$J$31,AQ$47&gt;=$FO180,AQ$47&lt;=$FP180)*(('Summary&amp;Assumptions'!$H$25*$C180)*(1+'Summary&amp;Assumptions'!$J$29)^(AQ$46-1))+AND(AQ$56&lt;'Summary&amp;Assumptions'!$J$31,AQ$47&gt;=$FQ180,AQ$47&lt;=$FR180)*(('Summary&amp;Assumptions'!$H$25*$C180)*(1+'Summary&amp;Assumptions'!$J$29)^(AQ$46-1))</f>
        <v>0</v>
      </c>
      <c r="AM180" s="588">
        <f>AND(AR$55&gt;0,SUM($E180:AL180)&lt;'Summary&amp;Assumptions'!$G$32*$B180,$D180&gt;='Summary&amp;Assumptions'!$D$17,AR$47&gt;=$D180,AR$47&lt;=EDATE($D180,'Summary&amp;Assumptions'!$G$32))*$B180+AND(AR$56&lt;'Summary&amp;Assumptions'!$J$31,AR$47&gt;=$FO180,AR$47&lt;=$FP180)*(('Summary&amp;Assumptions'!$H$25*$C180)*(1+'Summary&amp;Assumptions'!$J$29)^(AR$46-1))+AND(AR$56&lt;'Summary&amp;Assumptions'!$J$31,AR$47&gt;=$FQ180,AR$47&lt;=$FR180)*(('Summary&amp;Assumptions'!$H$25*$C180)*(1+'Summary&amp;Assumptions'!$J$29)^(AR$46-1))</f>
        <v>0</v>
      </c>
      <c r="AN180" s="588">
        <f>AND(AS$55&gt;0,SUM($E180:AM180)&lt;'Summary&amp;Assumptions'!$G$32*$B180,$D180&gt;='Summary&amp;Assumptions'!$D$17,AS$47&gt;=$D180,AS$47&lt;=EDATE($D180,'Summary&amp;Assumptions'!$G$32))*$B180+AND(AS$56&lt;'Summary&amp;Assumptions'!$J$31,AS$47&gt;=$FO180,AS$47&lt;=$FP180)*(('Summary&amp;Assumptions'!$H$25*$C180)*(1+'Summary&amp;Assumptions'!$J$29)^(AS$46-1))+AND(AS$56&lt;'Summary&amp;Assumptions'!$J$31,AS$47&gt;=$FQ180,AS$47&lt;=$FR180)*(('Summary&amp;Assumptions'!$H$25*$C180)*(1+'Summary&amp;Assumptions'!$J$29)^(AS$46-1))</f>
        <v>0</v>
      </c>
      <c r="AO180" s="588">
        <f>AND(AT$55&gt;0,SUM($E180:AN180)&lt;'Summary&amp;Assumptions'!$G$32*$B180,$D180&gt;='Summary&amp;Assumptions'!$D$17,AT$47&gt;=$D180,AT$47&lt;=EDATE($D180,'Summary&amp;Assumptions'!$G$32))*$B180+AND(AT$56&lt;'Summary&amp;Assumptions'!$J$31,AT$47&gt;=$FO180,AT$47&lt;=$FP180)*(('Summary&amp;Assumptions'!$H$25*$C180)*(1+'Summary&amp;Assumptions'!$J$29)^(AT$46-1))+AND(AT$56&lt;'Summary&amp;Assumptions'!$J$31,AT$47&gt;=$FQ180,AT$47&lt;=$FR180)*(('Summary&amp;Assumptions'!$H$25*$C180)*(1+'Summary&amp;Assumptions'!$J$29)^(AT$46-1))</f>
        <v>0</v>
      </c>
      <c r="AP180" s="588">
        <f>AND(AU$55&gt;0,SUM($E180:AO180)&lt;'Summary&amp;Assumptions'!$G$32*$B180,$D180&gt;='Summary&amp;Assumptions'!$D$17,AU$47&gt;=$D180,AU$47&lt;=EDATE($D180,'Summary&amp;Assumptions'!$G$32))*$B180+AND(AU$56&lt;'Summary&amp;Assumptions'!$J$31,AU$47&gt;=$FO180,AU$47&lt;=$FP180)*(('Summary&amp;Assumptions'!$H$25*$C180)*(1+'Summary&amp;Assumptions'!$J$29)^(AU$46-1))+AND(AU$56&lt;'Summary&amp;Assumptions'!$J$31,AU$47&gt;=$FQ180,AU$47&lt;=$FR180)*(('Summary&amp;Assumptions'!$H$25*$C180)*(1+'Summary&amp;Assumptions'!$J$29)^(AU$46-1))</f>
        <v>0</v>
      </c>
      <c r="AQ180" s="588">
        <f>AND(AV$55&gt;0,SUM($E180:AP180)&lt;'Summary&amp;Assumptions'!$G$32*$B180,$D180&gt;='Summary&amp;Assumptions'!$D$17,AV$47&gt;=$D180,AV$47&lt;=EDATE($D180,'Summary&amp;Assumptions'!$G$32))*$B180+AND(AV$56&lt;'Summary&amp;Assumptions'!$J$31,AV$47&gt;=$FO180,AV$47&lt;=$FP180)*(('Summary&amp;Assumptions'!$H$25*$C180)*(1+'Summary&amp;Assumptions'!$J$29)^(AV$46-1))+AND(AV$56&lt;'Summary&amp;Assumptions'!$J$31,AV$47&gt;=$FQ180,AV$47&lt;=$FR180)*(('Summary&amp;Assumptions'!$H$25*$C180)*(1+'Summary&amp;Assumptions'!$J$29)^(AV$46-1))</f>
        <v>0</v>
      </c>
      <c r="AR180" s="588">
        <f>AND(AW$55&gt;0,SUM($E180:AQ180)&lt;'Summary&amp;Assumptions'!$G$32*$B180,$D180&gt;='Summary&amp;Assumptions'!$D$17,AW$47&gt;=$D180,AW$47&lt;=EDATE($D180,'Summary&amp;Assumptions'!$G$32))*$B180+AND(AW$56&lt;'Summary&amp;Assumptions'!$J$31,AW$47&gt;=$FO180,AW$47&lt;=$FP180)*(('Summary&amp;Assumptions'!$H$25*$C180)*(1+'Summary&amp;Assumptions'!$J$29)^(AW$46-1))+AND(AW$56&lt;'Summary&amp;Assumptions'!$J$31,AW$47&gt;=$FQ180,AW$47&lt;=$FR180)*(('Summary&amp;Assumptions'!$H$25*$C180)*(1+'Summary&amp;Assumptions'!$J$29)^(AW$46-1))</f>
        <v>0</v>
      </c>
      <c r="AS180" s="588">
        <f>AND(AX$55&gt;0,SUM($E180:AR180)&lt;'Summary&amp;Assumptions'!$G$32*$B180,$D180&gt;='Summary&amp;Assumptions'!$D$17,AX$47&gt;=$D180,AX$47&lt;=EDATE($D180,'Summary&amp;Assumptions'!$G$32))*$B180+AND(AX$56&lt;'Summary&amp;Assumptions'!$J$31,AX$47&gt;=$FO180,AX$47&lt;=$FP180)*(('Summary&amp;Assumptions'!$H$25*$C180)*(1+'Summary&amp;Assumptions'!$J$29)^(AX$46-1))+AND(AX$56&lt;'Summary&amp;Assumptions'!$J$31,AX$47&gt;=$FQ180,AX$47&lt;=$FR180)*(('Summary&amp;Assumptions'!$H$25*$C180)*(1+'Summary&amp;Assumptions'!$J$29)^(AX$46-1))</f>
        <v>0</v>
      </c>
      <c r="AT180" s="588">
        <f>AND(AY$55&gt;0,SUM($E180:AS180)&lt;'Summary&amp;Assumptions'!$G$32*$B180,$D180&gt;='Summary&amp;Assumptions'!$D$17,AY$47&gt;=$D180,AY$47&lt;=EDATE($D180,'Summary&amp;Assumptions'!$G$32))*$B180+AND(AY$56&lt;'Summary&amp;Assumptions'!$J$31,AY$47&gt;=$FO180,AY$47&lt;=$FP180)*(('Summary&amp;Assumptions'!$H$25*$C180)*(1+'Summary&amp;Assumptions'!$J$29)^(AY$46-1))+AND(AY$56&lt;'Summary&amp;Assumptions'!$J$31,AY$47&gt;=$FQ180,AY$47&lt;=$FR180)*(('Summary&amp;Assumptions'!$H$25*$C180)*(1+'Summary&amp;Assumptions'!$J$29)^(AY$46-1))</f>
        <v>0</v>
      </c>
      <c r="AU180" s="588">
        <f>AND(AZ$55&gt;0,SUM($E180:AT180)&lt;'Summary&amp;Assumptions'!$G$32*$B180,$D180&gt;='Summary&amp;Assumptions'!$D$17,AZ$47&gt;=$D180,AZ$47&lt;=EDATE($D180,'Summary&amp;Assumptions'!$G$32))*$B180+AND(AZ$56&lt;'Summary&amp;Assumptions'!$J$31,AZ$47&gt;=$FO180,AZ$47&lt;=$FP180)*(('Summary&amp;Assumptions'!$H$25*$C180)*(1+'Summary&amp;Assumptions'!$J$29)^(AZ$46-1))+AND(AZ$56&lt;'Summary&amp;Assumptions'!$J$31,AZ$47&gt;=$FQ180,AZ$47&lt;=$FR180)*(('Summary&amp;Assumptions'!$H$25*$C180)*(1+'Summary&amp;Assumptions'!$J$29)^(AZ$46-1))</f>
        <v>0</v>
      </c>
      <c r="AV180" s="588">
        <f>AND(BA$55&gt;0,SUM($E180:AU180)&lt;'Summary&amp;Assumptions'!$G$32*$B180,$D180&gt;='Summary&amp;Assumptions'!$D$17,BA$47&gt;=$D180,BA$47&lt;=EDATE($D180,'Summary&amp;Assumptions'!$G$32))*$B180+AND(BA$56&lt;'Summary&amp;Assumptions'!$J$31,BA$47&gt;=$FO180,BA$47&lt;=$FP180)*(('Summary&amp;Assumptions'!$H$25*$C180)*(1+'Summary&amp;Assumptions'!$J$29)^(BA$46-1))+AND(BA$56&lt;'Summary&amp;Assumptions'!$J$31,BA$47&gt;=$FQ180,BA$47&lt;=$FR180)*(('Summary&amp;Assumptions'!$H$25*$C180)*(1+'Summary&amp;Assumptions'!$J$29)^(BA$46-1))</f>
        <v>0</v>
      </c>
      <c r="AW180" s="588">
        <f>AND(BB$55&gt;0,SUM($E180:AV180)&lt;'Summary&amp;Assumptions'!$G$32*$B180,$D180&gt;='Summary&amp;Assumptions'!$D$17,BB$47&gt;=$D180,BB$47&lt;=EDATE($D180,'Summary&amp;Assumptions'!$G$32))*$B180+AND(BB$56&lt;'Summary&amp;Assumptions'!$J$31,BB$47&gt;=$FO180,BB$47&lt;=$FP180)*(('Summary&amp;Assumptions'!$H$25*$C180)*(1+'Summary&amp;Assumptions'!$J$29)^(BB$46-1))+AND(BB$56&lt;'Summary&amp;Assumptions'!$J$31,BB$47&gt;=$FQ180,BB$47&lt;=$FR180)*(('Summary&amp;Assumptions'!$H$25*$C180)*(1+'Summary&amp;Assumptions'!$J$29)^(BB$46-1))</f>
        <v>0</v>
      </c>
      <c r="AX180" s="588">
        <f>AND(BC$55&gt;0,SUM($E180:AW180)&lt;'Summary&amp;Assumptions'!$G$32*$B180,$D180&gt;='Summary&amp;Assumptions'!$D$17,BC$47&gt;=$D180,BC$47&lt;=EDATE($D180,'Summary&amp;Assumptions'!$G$32))*$B180+AND(BC$56&lt;'Summary&amp;Assumptions'!$J$31,BC$47&gt;=$FO180,BC$47&lt;=$FP180)*(('Summary&amp;Assumptions'!$H$25*$C180)*(1+'Summary&amp;Assumptions'!$J$29)^(BC$46-1))+AND(BC$56&lt;'Summary&amp;Assumptions'!$J$31,BC$47&gt;=$FQ180,BC$47&lt;=$FR180)*(('Summary&amp;Assumptions'!$H$25*$C180)*(1+'Summary&amp;Assumptions'!$J$29)^(BC$46-1))</f>
        <v>0</v>
      </c>
      <c r="AY180" s="588">
        <f>AND(BD$55&gt;0,SUM($E180:AX180)&lt;'Summary&amp;Assumptions'!$G$32*$B180,$D180&gt;='Summary&amp;Assumptions'!$D$17,BD$47&gt;=$D180,BD$47&lt;=EDATE($D180,'Summary&amp;Assumptions'!$G$32))*$B180+AND(BD$56&lt;'Summary&amp;Assumptions'!$J$31,BD$47&gt;=$FO180,BD$47&lt;=$FP180)*(('Summary&amp;Assumptions'!$H$25*$C180)*(1+'Summary&amp;Assumptions'!$J$29)^(BD$46-1))+AND(BD$56&lt;'Summary&amp;Assumptions'!$J$31,BD$47&gt;=$FQ180,BD$47&lt;=$FR180)*(('Summary&amp;Assumptions'!$H$25*$C180)*(1+'Summary&amp;Assumptions'!$J$29)^(BD$46-1))</f>
        <v>0</v>
      </c>
      <c r="AZ180" s="588">
        <f>AND(BE$55&gt;0,SUM($E180:AY180)&lt;'Summary&amp;Assumptions'!$G$32*$B180,$D180&gt;='Summary&amp;Assumptions'!$D$17,BE$47&gt;=$D180,BE$47&lt;=EDATE($D180,'Summary&amp;Assumptions'!$G$32))*$B180+AND(BE$56&lt;'Summary&amp;Assumptions'!$J$31,BE$47&gt;=$FO180,BE$47&lt;=$FP180)*(('Summary&amp;Assumptions'!$H$25*$C180)*(1+'Summary&amp;Assumptions'!$J$29)^(BE$46-1))+AND(BE$56&lt;'Summary&amp;Assumptions'!$J$31,BE$47&gt;=$FQ180,BE$47&lt;=$FR180)*(('Summary&amp;Assumptions'!$H$25*$C180)*(1+'Summary&amp;Assumptions'!$J$29)^(BE$46-1))</f>
        <v>0</v>
      </c>
      <c r="BA180" s="588">
        <f>AND(BF$55&gt;0,SUM($E180:AZ180)&lt;'Summary&amp;Assumptions'!$G$32*$B180,$D180&gt;='Summary&amp;Assumptions'!$D$17,BF$47&gt;=$D180,BF$47&lt;=EDATE($D180,'Summary&amp;Assumptions'!$G$32))*$B180+AND(BF$56&lt;'Summary&amp;Assumptions'!$J$31,BF$47&gt;=$FO180,BF$47&lt;=$FP180)*(('Summary&amp;Assumptions'!$H$25*$C180)*(1+'Summary&amp;Assumptions'!$J$29)^(BF$46-1))+AND(BF$56&lt;'Summary&amp;Assumptions'!$J$31,BF$47&gt;=$FQ180,BF$47&lt;=$FR180)*(('Summary&amp;Assumptions'!$H$25*$C180)*(1+'Summary&amp;Assumptions'!$J$29)^(BF$46-1))</f>
        <v>0</v>
      </c>
      <c r="BB180" s="588">
        <f>AND(BG$55&gt;0,SUM($E180:BA180)&lt;'Summary&amp;Assumptions'!$G$32*$B180,$D180&gt;='Summary&amp;Assumptions'!$D$17,BG$47&gt;=$D180,BG$47&lt;=EDATE($D180,'Summary&amp;Assumptions'!$G$32))*$B180+AND(BG$56&lt;'Summary&amp;Assumptions'!$J$31,BG$47&gt;=$FO180,BG$47&lt;=$FP180)*(('Summary&amp;Assumptions'!$H$25*$C180)*(1+'Summary&amp;Assumptions'!$J$29)^(BG$46-1))+AND(BG$56&lt;'Summary&amp;Assumptions'!$J$31,BG$47&gt;=$FQ180,BG$47&lt;=$FR180)*(('Summary&amp;Assumptions'!$H$25*$C180)*(1+'Summary&amp;Assumptions'!$J$29)^(BG$46-1))</f>
        <v>0</v>
      </c>
      <c r="BC180" s="588">
        <f>AND(BH$55&gt;0,SUM($E180:BB180)&lt;'Summary&amp;Assumptions'!$G$32*$B180,$D180&gt;='Summary&amp;Assumptions'!$D$17,BH$47&gt;=$D180,BH$47&lt;=EDATE($D180,'Summary&amp;Assumptions'!$G$32))*$B180+AND(BH$56&lt;'Summary&amp;Assumptions'!$J$31,BH$47&gt;=$FO180,BH$47&lt;=$FP180)*(('Summary&amp;Assumptions'!$H$25*$C180)*(1+'Summary&amp;Assumptions'!$J$29)^(BH$46-1))+AND(BH$56&lt;'Summary&amp;Assumptions'!$J$31,BH$47&gt;=$FQ180,BH$47&lt;=$FR180)*(('Summary&amp;Assumptions'!$H$25*$C180)*(1+'Summary&amp;Assumptions'!$J$29)^(BH$46-1))</f>
        <v>0</v>
      </c>
      <c r="BD180" s="588">
        <f>AND(BI$55&gt;0,SUM($E180:BC180)&lt;'Summary&amp;Assumptions'!$G$32*$B180,$D180&gt;='Summary&amp;Assumptions'!$D$17,BI$47&gt;=$D180,BI$47&lt;=EDATE($D180,'Summary&amp;Assumptions'!$G$32))*$B180+AND(BI$56&lt;'Summary&amp;Assumptions'!$J$31,BI$47&gt;=$FO180,BI$47&lt;=$FP180)*(('Summary&amp;Assumptions'!$H$25*$C180)*(1+'Summary&amp;Assumptions'!$J$29)^(BI$46-1))+AND(BI$56&lt;'Summary&amp;Assumptions'!$J$31,BI$47&gt;=$FQ180,BI$47&lt;=$FR180)*(('Summary&amp;Assumptions'!$H$25*$C180)*(1+'Summary&amp;Assumptions'!$J$29)^(BI$46-1))</f>
        <v>0</v>
      </c>
      <c r="BE180" s="588">
        <f>AND(BJ$55&gt;0,SUM($E180:BD180)&lt;'Summary&amp;Assumptions'!$G$32*$B180,$D180&gt;='Summary&amp;Assumptions'!$D$17,BJ$47&gt;=$D180,BJ$47&lt;=EDATE($D180,'Summary&amp;Assumptions'!$G$32))*$B180+AND(BJ$56&lt;'Summary&amp;Assumptions'!$J$31,BJ$47&gt;=$FO180,BJ$47&lt;=$FP180)*(('Summary&amp;Assumptions'!$H$25*$C180)*(1+'Summary&amp;Assumptions'!$J$29)^(BJ$46-1))+AND(BJ$56&lt;'Summary&amp;Assumptions'!$J$31,BJ$47&gt;=$FQ180,BJ$47&lt;=$FR180)*(('Summary&amp;Assumptions'!$H$25*$C180)*(1+'Summary&amp;Assumptions'!$J$29)^(BJ$46-1))</f>
        <v>0</v>
      </c>
      <c r="BF180" s="588">
        <f>AND(BK$55&gt;0,SUM($E180:BE180)&lt;'Summary&amp;Assumptions'!$G$32*$B180,$D180&gt;='Summary&amp;Assumptions'!$D$17,BK$47&gt;=$D180,BK$47&lt;=EDATE($D180,'Summary&amp;Assumptions'!$G$32))*$B180+AND(BK$56&lt;'Summary&amp;Assumptions'!$J$31,BK$47&gt;=$FO180,BK$47&lt;=$FP180)*(('Summary&amp;Assumptions'!$H$25*$C180)*(1+'Summary&amp;Assumptions'!$J$29)^(BK$46-1))+AND(BK$56&lt;'Summary&amp;Assumptions'!$J$31,BK$47&gt;=$FQ180,BK$47&lt;=$FR180)*(('Summary&amp;Assumptions'!$H$25*$C180)*(1+'Summary&amp;Assumptions'!$J$29)^(BK$46-1))</f>
        <v>0</v>
      </c>
      <c r="BG180" s="588">
        <f>AND(BL$55&gt;0,SUM($E180:BF180)&lt;'Summary&amp;Assumptions'!$G$32*$B180,$D180&gt;='Summary&amp;Assumptions'!$D$17,BL$47&gt;=$D180,BL$47&lt;=EDATE($D180,'Summary&amp;Assumptions'!$G$32))*$B180+AND(BL$56&lt;'Summary&amp;Assumptions'!$J$31,BL$47&gt;=$FO180,BL$47&lt;=$FP180)*(('Summary&amp;Assumptions'!$H$25*$C180)*(1+'Summary&amp;Assumptions'!$J$29)^(BL$46-1))+AND(BL$56&lt;'Summary&amp;Assumptions'!$J$31,BL$47&gt;=$FQ180,BL$47&lt;=$FR180)*(('Summary&amp;Assumptions'!$H$25*$C180)*(1+'Summary&amp;Assumptions'!$J$29)^(BL$46-1))</f>
        <v>0</v>
      </c>
      <c r="BH180" s="588">
        <f>AND(BM$55&gt;0,SUM($E180:BG180)&lt;'Summary&amp;Assumptions'!$G$32*$B180,$D180&gt;='Summary&amp;Assumptions'!$D$17,BM$47&gt;=$D180,BM$47&lt;=EDATE($D180,'Summary&amp;Assumptions'!$G$32))*$B180+AND(BM$56&lt;'Summary&amp;Assumptions'!$J$31,BM$47&gt;=$FO180,BM$47&lt;=$FP180)*(('Summary&amp;Assumptions'!$H$25*$C180)*(1+'Summary&amp;Assumptions'!$J$29)^(BM$46-1))+AND(BM$56&lt;'Summary&amp;Assumptions'!$J$31,BM$47&gt;=$FQ180,BM$47&lt;=$FR180)*(('Summary&amp;Assumptions'!$H$25*$C180)*(1+'Summary&amp;Assumptions'!$J$29)^(BM$46-1))</f>
        <v>0</v>
      </c>
      <c r="BI180" s="588">
        <f>AND(BN$55&gt;0,SUM($E180:BH180)&lt;'Summary&amp;Assumptions'!$G$32*$B180,$D180&gt;='Summary&amp;Assumptions'!$D$17,BN$47&gt;=$D180,BN$47&lt;=EDATE($D180,'Summary&amp;Assumptions'!$G$32))*$B180+AND(BN$56&lt;'Summary&amp;Assumptions'!$J$31,BN$47&gt;=$FO180,BN$47&lt;=$FP180)*(('Summary&amp;Assumptions'!$H$25*$C180)*(1+'Summary&amp;Assumptions'!$J$29)^(BN$46-1))+AND(BN$56&lt;'Summary&amp;Assumptions'!$J$31,BN$47&gt;=$FQ180,BN$47&lt;=$FR180)*(('Summary&amp;Assumptions'!$H$25*$C180)*(1+'Summary&amp;Assumptions'!$J$29)^(BN$46-1))</f>
        <v>0</v>
      </c>
      <c r="BJ180" s="588">
        <f>AND(BO$55&gt;0,SUM($E180:BI180)&lt;'Summary&amp;Assumptions'!$G$32*$B180,$D180&gt;='Summary&amp;Assumptions'!$D$17,BO$47&gt;=$D180,BO$47&lt;=EDATE($D180,'Summary&amp;Assumptions'!$G$32))*$B180+AND(BO$56&lt;'Summary&amp;Assumptions'!$J$31,BO$47&gt;=$FO180,BO$47&lt;=$FP180)*(('Summary&amp;Assumptions'!$H$25*$C180)*(1+'Summary&amp;Assumptions'!$J$29)^(BO$46-1))+AND(BO$56&lt;'Summary&amp;Assumptions'!$J$31,BO$47&gt;=$FQ180,BO$47&lt;=$FR180)*(('Summary&amp;Assumptions'!$H$25*$C180)*(1+'Summary&amp;Assumptions'!$J$29)^(BO$46-1))</f>
        <v>0</v>
      </c>
      <c r="BK180" s="588">
        <f>AND(BP$55&gt;0,SUM($E180:BJ180)&lt;'Summary&amp;Assumptions'!$G$32*$B180,$D180&gt;='Summary&amp;Assumptions'!$D$17,BP$47&gt;=$D180,BP$47&lt;=EDATE($D180,'Summary&amp;Assumptions'!$G$32))*$B180+AND(BP$56&lt;'Summary&amp;Assumptions'!$J$31,BP$47&gt;=$FO180,BP$47&lt;=$FP180)*(('Summary&amp;Assumptions'!$H$25*$C180)*(1+'Summary&amp;Assumptions'!$J$29)^(BP$46-1))+AND(BP$56&lt;'Summary&amp;Assumptions'!$J$31,BP$47&gt;=$FQ180,BP$47&lt;=$FR180)*(('Summary&amp;Assumptions'!$H$25*$C180)*(1+'Summary&amp;Assumptions'!$J$29)^(BP$46-1))</f>
        <v>0</v>
      </c>
      <c r="BL180" s="588">
        <f>AND(BQ$55&gt;0,SUM($E180:BK180)&lt;'Summary&amp;Assumptions'!$G$32*$B180,$D180&gt;='Summary&amp;Assumptions'!$D$17,BQ$47&gt;=$D180,BQ$47&lt;=EDATE($D180,'Summary&amp;Assumptions'!$G$32))*$B180+AND(BQ$56&lt;'Summary&amp;Assumptions'!$J$31,BQ$47&gt;=$FO180,BQ$47&lt;=$FP180)*(('Summary&amp;Assumptions'!$H$25*$C180)*(1+'Summary&amp;Assumptions'!$J$29)^(BQ$46-1))+AND(BQ$56&lt;'Summary&amp;Assumptions'!$J$31,BQ$47&gt;=$FQ180,BQ$47&lt;=$FR180)*(('Summary&amp;Assumptions'!$H$25*$C180)*(1+'Summary&amp;Assumptions'!$J$29)^(BQ$46-1))</f>
        <v>0</v>
      </c>
      <c r="BM180" s="588">
        <f>AND(BR$55&gt;0,SUM($E180:BL180)&lt;'Summary&amp;Assumptions'!$G$32*$B180,$D180&gt;='Summary&amp;Assumptions'!$D$17,BR$47&gt;=$D180,BR$47&lt;=EDATE($D180,'Summary&amp;Assumptions'!$G$32))*$B180+AND(BR$56&lt;'Summary&amp;Assumptions'!$J$31,BR$47&gt;=$FO180,BR$47&lt;=$FP180)*(('Summary&amp;Assumptions'!$H$25*$C180)*(1+'Summary&amp;Assumptions'!$J$29)^(BR$46-1))+AND(BR$56&lt;'Summary&amp;Assumptions'!$J$31,BR$47&gt;=$FQ180,BR$47&lt;=$FR180)*(('Summary&amp;Assumptions'!$H$25*$C180)*(1+'Summary&amp;Assumptions'!$J$29)^(BR$46-1))</f>
        <v>0</v>
      </c>
      <c r="BN180" s="588">
        <f>AND(BS$55&gt;0,SUM($E180:BM180)&lt;'Summary&amp;Assumptions'!$G$32*$B180,$D180&gt;='Summary&amp;Assumptions'!$D$17,BS$47&gt;=$D180,BS$47&lt;=EDATE($D180,'Summary&amp;Assumptions'!$G$32))*$B180+AND(BS$56&lt;'Summary&amp;Assumptions'!$J$31,BS$47&gt;=$FO180,BS$47&lt;=$FP180)*(('Summary&amp;Assumptions'!$H$25*$C180)*(1+'Summary&amp;Assumptions'!$J$29)^(BS$46-1))+AND(BS$56&lt;'Summary&amp;Assumptions'!$J$31,BS$47&gt;=$FQ180,BS$47&lt;=$FR180)*(('Summary&amp;Assumptions'!$H$25*$C180)*(1+'Summary&amp;Assumptions'!$J$29)^(BS$46-1))</f>
        <v>0</v>
      </c>
      <c r="BO180" s="588">
        <f>AND(BT$55&gt;0,SUM($E180:BN180)&lt;'Summary&amp;Assumptions'!$G$32*$B180,$D180&gt;='Summary&amp;Assumptions'!$D$17,BT$47&gt;=$D180,BT$47&lt;=EDATE($D180,'Summary&amp;Assumptions'!$G$32))*$B180+AND(BT$56&lt;'Summary&amp;Assumptions'!$J$31,BT$47&gt;=$FO180,BT$47&lt;=$FP180)*(('Summary&amp;Assumptions'!$H$25*$C180)*(1+'Summary&amp;Assumptions'!$J$29)^(BT$46-1))+AND(BT$56&lt;'Summary&amp;Assumptions'!$J$31,BT$47&gt;=$FQ180,BT$47&lt;=$FR180)*(('Summary&amp;Assumptions'!$H$25*$C180)*(1+'Summary&amp;Assumptions'!$J$29)^(BT$46-1))</f>
        <v>0</v>
      </c>
      <c r="BP180" s="588">
        <f>AND(BU$55&gt;0,SUM($E180:BO180)&lt;'Summary&amp;Assumptions'!$G$32*$B180,$D180&gt;='Summary&amp;Assumptions'!$D$17,BU$47&gt;=$D180,BU$47&lt;=EDATE($D180,'Summary&amp;Assumptions'!$G$32))*$B180+AND(BU$56&lt;'Summary&amp;Assumptions'!$J$31,BU$47&gt;=$FO180,BU$47&lt;=$FP180)*(('Summary&amp;Assumptions'!$H$25*$C180)*(1+'Summary&amp;Assumptions'!$J$29)^(BU$46-1))+AND(BU$56&lt;'Summary&amp;Assumptions'!$J$31,BU$47&gt;=$FQ180,BU$47&lt;=$FR180)*(('Summary&amp;Assumptions'!$H$25*$C180)*(1+'Summary&amp;Assumptions'!$J$29)^(BU$46-1))</f>
        <v>0</v>
      </c>
      <c r="BQ180" s="588">
        <f>AND(BV$55&gt;0,SUM($E180:BP180)&lt;'Summary&amp;Assumptions'!$G$32*$B180,$D180&gt;='Summary&amp;Assumptions'!$D$17,BV$47&gt;=$D180,BV$47&lt;=EDATE($D180,'Summary&amp;Assumptions'!$G$32))*$B180+AND(BV$56&lt;'Summary&amp;Assumptions'!$J$31,BV$47&gt;=$FO180,BV$47&lt;=$FP180)*(('Summary&amp;Assumptions'!$H$25*$C180)*(1+'Summary&amp;Assumptions'!$J$29)^(BV$46-1))+AND(BV$56&lt;'Summary&amp;Assumptions'!$J$31,BV$47&gt;=$FQ180,BV$47&lt;=$FR180)*(('Summary&amp;Assumptions'!$H$25*$C180)*(1+'Summary&amp;Assumptions'!$J$29)^(BV$46-1))</f>
        <v>0</v>
      </c>
      <c r="BR180" s="588">
        <f>AND(BW$55&gt;0,SUM($E180:BQ180)&lt;'Summary&amp;Assumptions'!$G$32*$B180,$D180&gt;='Summary&amp;Assumptions'!$D$17,BW$47&gt;=$D180,BW$47&lt;=EDATE($D180,'Summary&amp;Assumptions'!$G$32))*$B180+AND(BW$56&lt;'Summary&amp;Assumptions'!$J$31,BW$47&gt;=$FO180,BW$47&lt;=$FP180)*(('Summary&amp;Assumptions'!$H$25*$C180)*(1+'Summary&amp;Assumptions'!$J$29)^(BW$46-1))+AND(BW$56&lt;'Summary&amp;Assumptions'!$J$31,BW$47&gt;=$FQ180,BW$47&lt;=$FR180)*(('Summary&amp;Assumptions'!$H$25*$C180)*(1+'Summary&amp;Assumptions'!$J$29)^(BW$46-1))</f>
        <v>0</v>
      </c>
      <c r="BS180" s="588">
        <f>AND(BX$55&gt;0,SUM($E180:BR180)&lt;'Summary&amp;Assumptions'!$G$32*$B180,$D180&gt;='Summary&amp;Assumptions'!$D$17,BX$47&gt;=$D180,BX$47&lt;=EDATE($D180,'Summary&amp;Assumptions'!$G$32))*$B180+AND(BX$56&lt;'Summary&amp;Assumptions'!$J$31,BX$47&gt;=$FO180,BX$47&lt;=$FP180)*(('Summary&amp;Assumptions'!$H$25*$C180)*(1+'Summary&amp;Assumptions'!$J$29)^(BX$46-1))+AND(BX$56&lt;'Summary&amp;Assumptions'!$J$31,BX$47&gt;=$FQ180,BX$47&lt;=$FR180)*(('Summary&amp;Assumptions'!$H$25*$C180)*(1+'Summary&amp;Assumptions'!$J$29)^(BX$46-1))</f>
        <v>0</v>
      </c>
      <c r="BT180" s="588">
        <f>AND(BY$55&gt;0,SUM($E180:BS180)&lt;'Summary&amp;Assumptions'!$G$32*$B180,$D180&gt;='Summary&amp;Assumptions'!$D$17,BY$47&gt;=$D180,BY$47&lt;=EDATE($D180,'Summary&amp;Assumptions'!$G$32))*$B180+AND(BY$56&lt;'Summary&amp;Assumptions'!$J$31,BY$47&gt;=$FO180,BY$47&lt;=$FP180)*(('Summary&amp;Assumptions'!$H$25*$C180)*(1+'Summary&amp;Assumptions'!$J$29)^(BY$46-1))+AND(BY$56&lt;'Summary&amp;Assumptions'!$J$31,BY$47&gt;=$FQ180,BY$47&lt;=$FR180)*(('Summary&amp;Assumptions'!$H$25*$C180)*(1+'Summary&amp;Assumptions'!$J$29)^(BY$46-1))</f>
        <v>0</v>
      </c>
      <c r="BU180" s="588">
        <f>AND(BZ$55&gt;0,SUM($E180:BT180)&lt;'Summary&amp;Assumptions'!$G$32*$B180,$D180&gt;='Summary&amp;Assumptions'!$D$17,BZ$47&gt;=$D180,BZ$47&lt;=EDATE($D180,'Summary&amp;Assumptions'!$G$32))*$B180+AND(BZ$56&lt;'Summary&amp;Assumptions'!$J$31,BZ$47&gt;=$FO180,BZ$47&lt;=$FP180)*(('Summary&amp;Assumptions'!$H$25*$C180)*(1+'Summary&amp;Assumptions'!$J$29)^(BZ$46-1))+AND(BZ$56&lt;'Summary&amp;Assumptions'!$J$31,BZ$47&gt;=$FQ180,BZ$47&lt;=$FR180)*(('Summary&amp;Assumptions'!$H$25*$C180)*(1+'Summary&amp;Assumptions'!$J$29)^(BZ$46-1))</f>
        <v>0</v>
      </c>
      <c r="BV180" s="588">
        <f>AND(CA$55&gt;0,SUM($E180:BU180)&lt;'Summary&amp;Assumptions'!$G$32*$B180,$D180&gt;='Summary&amp;Assumptions'!$D$17,CA$47&gt;=$D180,CA$47&lt;=EDATE($D180,'Summary&amp;Assumptions'!$G$32))*$B180+AND(CA$56&lt;'Summary&amp;Assumptions'!$J$31,CA$47&gt;=$FO180,CA$47&lt;=$FP180)*(('Summary&amp;Assumptions'!$H$25*$C180)*(1+'Summary&amp;Assumptions'!$J$29)^(CA$46-1))+AND(CA$56&lt;'Summary&amp;Assumptions'!$J$31,CA$47&gt;=$FQ180,CA$47&lt;=$FR180)*(('Summary&amp;Assumptions'!$H$25*$C180)*(1+'Summary&amp;Assumptions'!$J$29)^(CA$46-1))</f>
        <v>0</v>
      </c>
      <c r="BW180" s="588">
        <f>AND(CB$55&gt;0,SUM($E180:BV180)&lt;'Summary&amp;Assumptions'!$G$32*$B180,$D180&gt;='Summary&amp;Assumptions'!$D$17,CB$47&gt;=$D180,CB$47&lt;=EDATE($D180,'Summary&amp;Assumptions'!$G$32))*$B180+AND(CB$56&lt;'Summary&amp;Assumptions'!$J$31,CB$47&gt;=$FO180,CB$47&lt;=$FP180)*(('Summary&amp;Assumptions'!$H$25*$C180)*(1+'Summary&amp;Assumptions'!$J$29)^(CB$46-1))+AND(CB$56&lt;'Summary&amp;Assumptions'!$J$31,CB$47&gt;=$FQ180,CB$47&lt;=$FR180)*(('Summary&amp;Assumptions'!$H$25*$C180)*(1+'Summary&amp;Assumptions'!$J$29)^(CB$46-1))</f>
        <v>0</v>
      </c>
      <c r="BX180" s="588">
        <f>AND(CC$55&gt;0,SUM($E180:BW180)&lt;'Summary&amp;Assumptions'!$G$32*$B180,$D180&gt;='Summary&amp;Assumptions'!$D$17,CC$47&gt;=$D180,CC$47&lt;=EDATE($D180,'Summary&amp;Assumptions'!$G$32))*$B180+AND(CC$56&lt;'Summary&amp;Assumptions'!$J$31,CC$47&gt;=$FO180,CC$47&lt;=$FP180)*(('Summary&amp;Assumptions'!$H$25*$C180)*(1+'Summary&amp;Assumptions'!$J$29)^(CC$46-1))+AND(CC$56&lt;'Summary&amp;Assumptions'!$J$31,CC$47&gt;=$FQ180,CC$47&lt;=$FR180)*(('Summary&amp;Assumptions'!$H$25*$C180)*(1+'Summary&amp;Assumptions'!$J$29)^(CC$46-1))</f>
        <v>0</v>
      </c>
      <c r="BY180" s="588">
        <f>AND(CD$55&gt;0,SUM($E180:BX180)&lt;'Summary&amp;Assumptions'!$G$32*$B180,$D180&gt;='Summary&amp;Assumptions'!$D$17,CD$47&gt;=$D180,CD$47&lt;=EDATE($D180,'Summary&amp;Assumptions'!$G$32))*$B180+AND(CD$56&lt;'Summary&amp;Assumptions'!$J$31,CD$47&gt;=$FO180,CD$47&lt;=$FP180)*(('Summary&amp;Assumptions'!$H$25*$C180)*(1+'Summary&amp;Assumptions'!$J$29)^(CD$46-1))+AND(CD$56&lt;'Summary&amp;Assumptions'!$J$31,CD$47&gt;=$FQ180,CD$47&lt;=$FR180)*(('Summary&amp;Assumptions'!$H$25*$C180)*(1+'Summary&amp;Assumptions'!$J$29)^(CD$46-1))</f>
        <v>0</v>
      </c>
      <c r="BZ180" s="588">
        <f>AND(CE$55&gt;0,SUM($E180:BY180)&lt;'Summary&amp;Assumptions'!$G$32*$B180,$D180&gt;='Summary&amp;Assumptions'!$D$17,CE$47&gt;=$D180,CE$47&lt;=EDATE($D180,'Summary&amp;Assumptions'!$G$32))*$B180+AND(CE$56&lt;'Summary&amp;Assumptions'!$J$31,CE$47&gt;=$FO180,CE$47&lt;=$FP180)*(('Summary&amp;Assumptions'!$H$25*$C180)*(1+'Summary&amp;Assumptions'!$J$29)^(CE$46-1))+AND(CE$56&lt;'Summary&amp;Assumptions'!$J$31,CE$47&gt;=$FQ180,CE$47&lt;=$FR180)*(('Summary&amp;Assumptions'!$H$25*$C180)*(1+'Summary&amp;Assumptions'!$J$29)^(CE$46-1))</f>
        <v>0</v>
      </c>
      <c r="CA180" s="588">
        <f>AND(CF$55&gt;0,SUM($E180:BZ180)&lt;'Summary&amp;Assumptions'!$G$32*$B180,$D180&gt;='Summary&amp;Assumptions'!$D$17,CF$47&gt;=$D180,CF$47&lt;=EDATE($D180,'Summary&amp;Assumptions'!$G$32))*$B180+AND(CF$56&lt;'Summary&amp;Assumptions'!$J$31,CF$47&gt;=$FO180,CF$47&lt;=$FP180)*(('Summary&amp;Assumptions'!$H$25*$C180)*(1+'Summary&amp;Assumptions'!$J$29)^(CF$46-1))+AND(CF$56&lt;'Summary&amp;Assumptions'!$J$31,CF$47&gt;=$FQ180,CF$47&lt;=$FR180)*(('Summary&amp;Assumptions'!$H$25*$C180)*(1+'Summary&amp;Assumptions'!$J$29)^(CF$46-1))</f>
        <v>0</v>
      </c>
      <c r="CB180" s="588">
        <f>AND(CG$55&gt;0,SUM($E180:CA180)&lt;'Summary&amp;Assumptions'!$G$32*$B180,$D180&gt;='Summary&amp;Assumptions'!$D$17,CG$47&gt;=$D180,CG$47&lt;=EDATE($D180,'Summary&amp;Assumptions'!$G$32))*$B180+AND(CG$56&lt;'Summary&amp;Assumptions'!$J$31,CG$47&gt;=$FO180,CG$47&lt;=$FP180)*(('Summary&amp;Assumptions'!$H$25*$C180)*(1+'Summary&amp;Assumptions'!$J$29)^(CG$46-1))+AND(CG$56&lt;'Summary&amp;Assumptions'!$J$31,CG$47&gt;=$FQ180,CG$47&lt;=$FR180)*(('Summary&amp;Assumptions'!$H$25*$C180)*(1+'Summary&amp;Assumptions'!$J$29)^(CG$46-1))</f>
        <v>0</v>
      </c>
      <c r="CC180" s="588">
        <f>AND(CH$55&gt;0,SUM($E180:CB180)&lt;'Summary&amp;Assumptions'!$G$32*$B180,$D180&gt;='Summary&amp;Assumptions'!$D$17,CH$47&gt;=$D180,CH$47&lt;=EDATE($D180,'Summary&amp;Assumptions'!$G$32))*$B180+AND(CH$56&lt;'Summary&amp;Assumptions'!$J$31,CH$47&gt;=$FO180,CH$47&lt;=$FP180)*(('Summary&amp;Assumptions'!$H$25*$C180)*(1+'Summary&amp;Assumptions'!$J$29)^(CH$46-1))+AND(CH$56&lt;'Summary&amp;Assumptions'!$J$31,CH$47&gt;=$FQ180,CH$47&lt;=$FR180)*(('Summary&amp;Assumptions'!$H$25*$C180)*(1+'Summary&amp;Assumptions'!$J$29)^(CH$46-1))</f>
        <v>0</v>
      </c>
      <c r="CD180" s="588">
        <f>AND(CI$55&gt;0,SUM($E180:CC180)&lt;'Summary&amp;Assumptions'!$G$32*$B180,$D180&gt;='Summary&amp;Assumptions'!$D$17,CI$47&gt;=$D180,CI$47&lt;=EDATE($D180,'Summary&amp;Assumptions'!$G$32))*$B180+AND(CI$56&lt;'Summary&amp;Assumptions'!$J$31,CI$47&gt;=$FO180,CI$47&lt;=$FP180)*(('Summary&amp;Assumptions'!$H$25*$C180)*(1+'Summary&amp;Assumptions'!$J$29)^(CI$46-1))+AND(CI$56&lt;'Summary&amp;Assumptions'!$J$31,CI$47&gt;=$FQ180,CI$47&lt;=$FR180)*(('Summary&amp;Assumptions'!$H$25*$C180)*(1+'Summary&amp;Assumptions'!$J$29)^(CI$46-1))</f>
        <v>0</v>
      </c>
      <c r="CE180" s="588">
        <f>AND(CJ$55&gt;0,SUM($E180:CD180)&lt;'Summary&amp;Assumptions'!$G$32*$B180,$D180&gt;='Summary&amp;Assumptions'!$D$17,CJ$47&gt;=$D180,CJ$47&lt;=EDATE($D180,'Summary&amp;Assumptions'!$G$32))*$B180+AND(CJ$56&lt;'Summary&amp;Assumptions'!$J$31,CJ$47&gt;=$FO180,CJ$47&lt;=$FP180)*(('Summary&amp;Assumptions'!$H$25*$C180)*(1+'Summary&amp;Assumptions'!$J$29)^(CJ$46-1))+AND(CJ$56&lt;'Summary&amp;Assumptions'!$J$31,CJ$47&gt;=$FQ180,CJ$47&lt;=$FR180)*(('Summary&amp;Assumptions'!$H$25*$C180)*(1+'Summary&amp;Assumptions'!$J$29)^(CJ$46-1))</f>
        <v>0</v>
      </c>
      <c r="CF180" s="588">
        <f>AND(CK$55&gt;0,SUM($E180:CE180)&lt;'Summary&amp;Assumptions'!$G$32*$B180,$D180&gt;='Summary&amp;Assumptions'!$D$17,CK$47&gt;=$D180,CK$47&lt;=EDATE($D180,'Summary&amp;Assumptions'!$G$32))*$B180+AND(CK$56&lt;'Summary&amp;Assumptions'!$J$31,CK$47&gt;=$FO180,CK$47&lt;=$FP180)*(('Summary&amp;Assumptions'!$H$25*$C180)*(1+'Summary&amp;Assumptions'!$J$29)^(CK$46-1))+AND(CK$56&lt;'Summary&amp;Assumptions'!$J$31,CK$47&gt;=$FQ180,CK$47&lt;=$FR180)*(('Summary&amp;Assumptions'!$H$25*$C180)*(1+'Summary&amp;Assumptions'!$J$29)^(CK$46-1))</f>
        <v>0</v>
      </c>
      <c r="CG180" s="588">
        <f>AND(CL$55&gt;0,SUM($E180:CF180)&lt;'Summary&amp;Assumptions'!$G$32*$B180,$D180&gt;='Summary&amp;Assumptions'!$D$17,CL$47&gt;=$D180,CL$47&lt;=EDATE($D180,'Summary&amp;Assumptions'!$G$32))*$B180+AND(CL$56&lt;'Summary&amp;Assumptions'!$J$31,CL$47&gt;=$FO180,CL$47&lt;=$FP180)*(('Summary&amp;Assumptions'!$H$25*$C180)*(1+'Summary&amp;Assumptions'!$J$29)^(CL$46-1))+AND(CL$56&lt;'Summary&amp;Assumptions'!$J$31,CL$47&gt;=$FQ180,CL$47&lt;=$FR180)*(('Summary&amp;Assumptions'!$H$25*$C180)*(1+'Summary&amp;Assumptions'!$J$29)^(CL$46-1))</f>
        <v>0</v>
      </c>
      <c r="CH180" s="588">
        <f>AND(CM$55&gt;0,SUM($E180:CG180)&lt;'Summary&amp;Assumptions'!$G$32*$B180,$D180&gt;='Summary&amp;Assumptions'!$D$17,CM$47&gt;=$D180,CM$47&lt;=EDATE($D180,'Summary&amp;Assumptions'!$G$32))*$B180+AND(CM$56&lt;'Summary&amp;Assumptions'!$J$31,CM$47&gt;=$FO180,CM$47&lt;=$FP180)*(('Summary&amp;Assumptions'!$H$25*$C180)*(1+'Summary&amp;Assumptions'!$J$29)^(CM$46-1))+AND(CM$56&lt;'Summary&amp;Assumptions'!$J$31,CM$47&gt;=$FQ180,CM$47&lt;=$FR180)*(('Summary&amp;Assumptions'!$H$25*$C180)*(1+'Summary&amp;Assumptions'!$J$29)^(CM$46-1))</f>
        <v>0</v>
      </c>
      <c r="CI180" s="588">
        <f>AND(CN$55&gt;0,SUM($E180:CH180)&lt;'Summary&amp;Assumptions'!$G$32*$B180,$D180&gt;='Summary&amp;Assumptions'!$D$17,CN$47&gt;=$D180,CN$47&lt;=EDATE($D180,'Summary&amp;Assumptions'!$G$32))*$B180+AND(CN$56&lt;'Summary&amp;Assumptions'!$J$31,CN$47&gt;=$FO180,CN$47&lt;=$FP180)*(('Summary&amp;Assumptions'!$H$25*$C180)*(1+'Summary&amp;Assumptions'!$J$29)^(CN$46-1))+AND(CN$56&lt;'Summary&amp;Assumptions'!$J$31,CN$47&gt;=$FQ180,CN$47&lt;=$FR180)*(('Summary&amp;Assumptions'!$H$25*$C180)*(1+'Summary&amp;Assumptions'!$J$29)^(CN$46-1))</f>
        <v>0</v>
      </c>
      <c r="CJ180" s="588">
        <f>AND(CO$55&gt;0,SUM($E180:CI180)&lt;'Summary&amp;Assumptions'!$G$32*$B180,$D180&gt;='Summary&amp;Assumptions'!$D$17,CO$47&gt;=$D180,CO$47&lt;=EDATE($D180,'Summary&amp;Assumptions'!$G$32))*$B180+AND(CO$56&lt;'Summary&amp;Assumptions'!$J$31,CO$47&gt;=$FO180,CO$47&lt;=$FP180)*(('Summary&amp;Assumptions'!$H$25*$C180)*(1+'Summary&amp;Assumptions'!$J$29)^(CO$46-1))+AND(CO$56&lt;'Summary&amp;Assumptions'!$J$31,CO$47&gt;=$FQ180,CO$47&lt;=$FR180)*(('Summary&amp;Assumptions'!$H$25*$C180)*(1+'Summary&amp;Assumptions'!$J$29)^(CO$46-1))</f>
        <v>0</v>
      </c>
      <c r="CK180" s="588">
        <f>AND(CP$55&gt;0,SUM($E180:CJ180)&lt;'Summary&amp;Assumptions'!$G$32*$B180,$D180&gt;='Summary&amp;Assumptions'!$D$17,CP$47&gt;=$D180,CP$47&lt;=EDATE($D180,'Summary&amp;Assumptions'!$G$32))*$B180+AND(CP$56&lt;'Summary&amp;Assumptions'!$J$31,CP$47&gt;=$FO180,CP$47&lt;=$FP180)*(('Summary&amp;Assumptions'!$H$25*$C180)*(1+'Summary&amp;Assumptions'!$J$29)^(CP$46-1))+AND(CP$56&lt;'Summary&amp;Assumptions'!$J$31,CP$47&gt;=$FQ180,CP$47&lt;=$FR180)*(('Summary&amp;Assumptions'!$H$25*$C180)*(1+'Summary&amp;Assumptions'!$J$29)^(CP$46-1))</f>
        <v>0</v>
      </c>
      <c r="CL180" s="588">
        <f>AND(CQ$55&gt;0,SUM($E180:CK180)&lt;'Summary&amp;Assumptions'!$G$32*$B180,$D180&gt;='Summary&amp;Assumptions'!$D$17,CQ$47&gt;=$D180,CQ$47&lt;=EDATE($D180,'Summary&amp;Assumptions'!$G$32))*$B180+AND(CQ$56&lt;'Summary&amp;Assumptions'!$J$31,CQ$47&gt;=$FO180,CQ$47&lt;=$FP180)*(('Summary&amp;Assumptions'!$H$25*$C180)*(1+'Summary&amp;Assumptions'!$J$29)^(CQ$46-1))+AND(CQ$56&lt;'Summary&amp;Assumptions'!$J$31,CQ$47&gt;=$FQ180,CQ$47&lt;=$FR180)*(('Summary&amp;Assumptions'!$H$25*$C180)*(1+'Summary&amp;Assumptions'!$J$29)^(CQ$46-1))</f>
        <v>0</v>
      </c>
      <c r="CM180" s="588">
        <f>AND(CR$55&gt;0,SUM($E180:CL180)&lt;'Summary&amp;Assumptions'!$G$32*$B180,$D180&gt;='Summary&amp;Assumptions'!$D$17,CR$47&gt;=$D180,CR$47&lt;=EDATE($D180,'Summary&amp;Assumptions'!$G$32))*$B180+AND(CR$56&lt;'Summary&amp;Assumptions'!$J$31,CR$47&gt;=$FO180,CR$47&lt;=$FP180)*(('Summary&amp;Assumptions'!$H$25*$C180)*(1+'Summary&amp;Assumptions'!$J$29)^(CR$46-1))+AND(CR$56&lt;'Summary&amp;Assumptions'!$J$31,CR$47&gt;=$FQ180,CR$47&lt;=$FR180)*(('Summary&amp;Assumptions'!$H$25*$C180)*(1+'Summary&amp;Assumptions'!$J$29)^(CR$46-1))</f>
        <v>0</v>
      </c>
      <c r="CN180" s="588">
        <f>AND(CS$55&gt;0,SUM($E180:CM180)&lt;'Summary&amp;Assumptions'!$G$32*$B180,$D180&gt;='Summary&amp;Assumptions'!$D$17,CS$47&gt;=$D180,CS$47&lt;=EDATE($D180,'Summary&amp;Assumptions'!$G$32))*$B180+AND(CS$56&lt;'Summary&amp;Assumptions'!$J$31,CS$47&gt;=$FO180,CS$47&lt;=$FP180)*(('Summary&amp;Assumptions'!$H$25*$C180)*(1+'Summary&amp;Assumptions'!$J$29)^(CS$46-1))+AND(CS$56&lt;'Summary&amp;Assumptions'!$J$31,CS$47&gt;=$FQ180,CS$47&lt;=$FR180)*(('Summary&amp;Assumptions'!$H$25*$C180)*(1+'Summary&amp;Assumptions'!$J$29)^(CS$46-1))</f>
        <v>0</v>
      </c>
      <c r="CO180" s="588">
        <f>AND(CT$55&gt;0,SUM($E180:CN180)&lt;'Summary&amp;Assumptions'!$G$32*$B180,$D180&gt;='Summary&amp;Assumptions'!$D$17,CT$47&gt;=$D180,CT$47&lt;=EDATE($D180,'Summary&amp;Assumptions'!$G$32))*$B180+AND(CT$56&lt;'Summary&amp;Assumptions'!$J$31,CT$47&gt;=$FO180,CT$47&lt;=$FP180)*(('Summary&amp;Assumptions'!$H$25*$C180)*(1+'Summary&amp;Assumptions'!$J$29)^(CT$46-1))+AND(CT$56&lt;'Summary&amp;Assumptions'!$J$31,CT$47&gt;=$FQ180,CT$47&lt;=$FR180)*(('Summary&amp;Assumptions'!$H$25*$C180)*(1+'Summary&amp;Assumptions'!$J$29)^(CT$46-1))</f>
        <v>0</v>
      </c>
      <c r="CP180" s="588">
        <f>AND(CU$55&gt;0,SUM($E180:CO180)&lt;'Summary&amp;Assumptions'!$G$32*$B180,$D180&gt;='Summary&amp;Assumptions'!$D$17,CU$47&gt;=$D180,CU$47&lt;=EDATE($D180,'Summary&amp;Assumptions'!$G$32))*$B180+AND(CU$56&lt;'Summary&amp;Assumptions'!$J$31,CU$47&gt;=$FO180,CU$47&lt;=$FP180)*(('Summary&amp;Assumptions'!$H$25*$C180)*(1+'Summary&amp;Assumptions'!$J$29)^(CU$46-1))+AND(CU$56&lt;'Summary&amp;Assumptions'!$J$31,CU$47&gt;=$FQ180,CU$47&lt;=$FR180)*(('Summary&amp;Assumptions'!$H$25*$C180)*(1+'Summary&amp;Assumptions'!$J$29)^(CU$46-1))</f>
        <v>0</v>
      </c>
      <c r="CQ180" s="588">
        <f>AND(CV$55&gt;0,SUM($E180:CP180)&lt;'Summary&amp;Assumptions'!$G$32*$B180,$D180&gt;='Summary&amp;Assumptions'!$D$17,CV$47&gt;=$D180,CV$47&lt;=EDATE($D180,'Summary&amp;Assumptions'!$G$32))*$B180+AND(CV$56&lt;'Summary&amp;Assumptions'!$J$31,CV$47&gt;=$FO180,CV$47&lt;=$FP180)*(('Summary&amp;Assumptions'!$H$25*$C180)*(1+'Summary&amp;Assumptions'!$J$29)^(CV$46-1))+AND(CV$56&lt;'Summary&amp;Assumptions'!$J$31,CV$47&gt;=$FQ180,CV$47&lt;=$FR180)*(('Summary&amp;Assumptions'!$H$25*$C180)*(1+'Summary&amp;Assumptions'!$J$29)^(CV$46-1))</f>
        <v>0</v>
      </c>
      <c r="CR180" s="588">
        <f>AND(CW$55&gt;0,SUM($E180:CQ180)&lt;'Summary&amp;Assumptions'!$G$32*$B180,$D180&gt;='Summary&amp;Assumptions'!$D$17,CW$47&gt;=$D180,CW$47&lt;=EDATE($D180,'Summary&amp;Assumptions'!$G$32))*$B180+AND(CW$56&lt;'Summary&amp;Assumptions'!$J$31,CW$47&gt;=$FO180,CW$47&lt;=$FP180)*(('Summary&amp;Assumptions'!$H$25*$C180)*(1+'Summary&amp;Assumptions'!$J$29)^(CW$46-1))+AND(CW$56&lt;'Summary&amp;Assumptions'!$J$31,CW$47&gt;=$FQ180,CW$47&lt;=$FR180)*(('Summary&amp;Assumptions'!$H$25*$C180)*(1+'Summary&amp;Assumptions'!$J$29)^(CW$46-1))</f>
        <v>0</v>
      </c>
      <c r="CS180" s="588">
        <f>AND(CX$55&gt;0,SUM($E180:CR180)&lt;'Summary&amp;Assumptions'!$G$32*$B180,$D180&gt;='Summary&amp;Assumptions'!$D$17,CX$47&gt;=$D180,CX$47&lt;=EDATE($D180,'Summary&amp;Assumptions'!$G$32))*$B180+AND(CX$56&lt;'Summary&amp;Assumptions'!$J$31,CX$47&gt;=$FO180,CX$47&lt;=$FP180)*(('Summary&amp;Assumptions'!$H$25*$C180)*(1+'Summary&amp;Assumptions'!$J$29)^(CX$46-1))+AND(CX$56&lt;'Summary&amp;Assumptions'!$J$31,CX$47&gt;=$FQ180,CX$47&lt;=$FR180)*(('Summary&amp;Assumptions'!$H$25*$C180)*(1+'Summary&amp;Assumptions'!$J$29)^(CX$46-1))</f>
        <v>0</v>
      </c>
      <c r="CT180" s="588">
        <f>AND(CY$55&gt;0,SUM($E180:CS180)&lt;'Summary&amp;Assumptions'!$G$32*$B180,$D180&gt;='Summary&amp;Assumptions'!$D$17,CY$47&gt;=$D180,CY$47&lt;=EDATE($D180,'Summary&amp;Assumptions'!$G$32))*$B180+AND(CY$56&lt;'Summary&amp;Assumptions'!$J$31,CY$47&gt;=$FO180,CY$47&lt;=$FP180)*(('Summary&amp;Assumptions'!$H$25*$C180)*(1+'Summary&amp;Assumptions'!$J$29)^(CY$46-1))+AND(CY$56&lt;'Summary&amp;Assumptions'!$J$31,CY$47&gt;=$FQ180,CY$47&lt;=$FR180)*(('Summary&amp;Assumptions'!$H$25*$C180)*(1+'Summary&amp;Assumptions'!$J$29)^(CY$46-1))</f>
        <v>0</v>
      </c>
      <c r="CU180" s="588">
        <f>AND(CZ$55&gt;0,SUM($E180:CT180)&lt;'Summary&amp;Assumptions'!$G$32*$B180,$D180&gt;='Summary&amp;Assumptions'!$D$17,CZ$47&gt;=$D180,CZ$47&lt;=EDATE($D180,'Summary&amp;Assumptions'!$G$32))*$B180+AND(CZ$56&lt;'Summary&amp;Assumptions'!$J$31,CZ$47&gt;=$FO180,CZ$47&lt;=$FP180)*(('Summary&amp;Assumptions'!$H$25*$C180)*(1+'Summary&amp;Assumptions'!$J$29)^(CZ$46-1))+AND(CZ$56&lt;'Summary&amp;Assumptions'!$J$31,CZ$47&gt;=$FQ180,CZ$47&lt;=$FR180)*(('Summary&amp;Assumptions'!$H$25*$C180)*(1+'Summary&amp;Assumptions'!$J$29)^(CZ$46-1))</f>
        <v>0</v>
      </c>
      <c r="CV180" s="588">
        <f>AND(DA$55&gt;0,SUM($E180:CU180)&lt;'Summary&amp;Assumptions'!$G$32*$B180,$D180&gt;='Summary&amp;Assumptions'!$D$17,DA$47&gt;=$D180,DA$47&lt;=EDATE($D180,'Summary&amp;Assumptions'!$G$32))*$B180+AND(DA$56&lt;'Summary&amp;Assumptions'!$J$31,DA$47&gt;=$FO180,DA$47&lt;=$FP180)*(('Summary&amp;Assumptions'!$H$25*$C180)*(1+'Summary&amp;Assumptions'!$J$29)^(DA$46-1))+AND(DA$56&lt;'Summary&amp;Assumptions'!$J$31,DA$47&gt;=$FQ180,DA$47&lt;=$FR180)*(('Summary&amp;Assumptions'!$H$25*$C180)*(1+'Summary&amp;Assumptions'!$J$29)^(DA$46-1))</f>
        <v>0</v>
      </c>
      <c r="CW180" s="588">
        <f>AND(DB$55&gt;0,SUM($E180:CV180)&lt;'Summary&amp;Assumptions'!$G$32*$B180,$D180&gt;='Summary&amp;Assumptions'!$D$17,DB$47&gt;=$D180,DB$47&lt;=EDATE($D180,'Summary&amp;Assumptions'!$G$32))*$B180+AND(DB$56&lt;'Summary&amp;Assumptions'!$J$31,DB$47&gt;=$FO180,DB$47&lt;=$FP180)*(('Summary&amp;Assumptions'!$H$25*$C180)*(1+'Summary&amp;Assumptions'!$J$29)^(DB$46-1))+AND(DB$56&lt;'Summary&amp;Assumptions'!$J$31,DB$47&gt;=$FQ180,DB$47&lt;=$FR180)*(('Summary&amp;Assumptions'!$H$25*$C180)*(1+'Summary&amp;Assumptions'!$J$29)^(DB$46-1))</f>
        <v>0</v>
      </c>
      <c r="CX180" s="588">
        <f>AND(DC$55&gt;0,SUM($E180:CW180)&lt;'Summary&amp;Assumptions'!$G$32*$B180,$D180&gt;='Summary&amp;Assumptions'!$D$17,DC$47&gt;=$D180,DC$47&lt;=EDATE($D180,'Summary&amp;Assumptions'!$G$32))*$B180+AND(DC$56&lt;'Summary&amp;Assumptions'!$J$31,DC$47&gt;=$FO180,DC$47&lt;=$FP180)*(('Summary&amp;Assumptions'!$H$25*$C180)*(1+'Summary&amp;Assumptions'!$J$29)^(DC$46-1))+AND(DC$56&lt;'Summary&amp;Assumptions'!$J$31,DC$47&gt;=$FQ180,DC$47&lt;=$FR180)*(('Summary&amp;Assumptions'!$H$25*$C180)*(1+'Summary&amp;Assumptions'!$J$29)^(DC$46-1))</f>
        <v>0</v>
      </c>
      <c r="CY180" s="588">
        <f>AND(DD$55&gt;0,SUM($E180:CX180)&lt;'Summary&amp;Assumptions'!$G$32*$B180,$D180&gt;='Summary&amp;Assumptions'!$D$17,DD$47&gt;=$D180,DD$47&lt;=EDATE($D180,'Summary&amp;Assumptions'!$G$32))*$B180+AND(DD$56&lt;'Summary&amp;Assumptions'!$J$31,DD$47&gt;=$FO180,DD$47&lt;=$FP180)*(('Summary&amp;Assumptions'!$H$25*$C180)*(1+'Summary&amp;Assumptions'!$J$29)^(DD$46-1))+AND(DD$56&lt;'Summary&amp;Assumptions'!$J$31,DD$47&gt;=$FQ180,DD$47&lt;=$FR180)*(('Summary&amp;Assumptions'!$H$25*$C180)*(1+'Summary&amp;Assumptions'!$J$29)^(DD$46-1))</f>
        <v>0</v>
      </c>
      <c r="CZ180" s="588">
        <f>AND(DE$55&gt;0,SUM($E180:CY180)&lt;'Summary&amp;Assumptions'!$G$32*$B180,$D180&gt;='Summary&amp;Assumptions'!$D$17,DE$47&gt;=$D180,DE$47&lt;=EDATE($D180,'Summary&amp;Assumptions'!$G$32))*$B180+AND(DE$56&lt;'Summary&amp;Assumptions'!$J$31,DE$47&gt;=$FO180,DE$47&lt;=$FP180)*(('Summary&amp;Assumptions'!$H$25*$C180)*(1+'Summary&amp;Assumptions'!$J$29)^(DE$46-1))+AND(DE$56&lt;'Summary&amp;Assumptions'!$J$31,DE$47&gt;=$FQ180,DE$47&lt;=$FR180)*(('Summary&amp;Assumptions'!$H$25*$C180)*(1+'Summary&amp;Assumptions'!$J$29)^(DE$46-1))</f>
        <v>0</v>
      </c>
      <c r="DA180" s="588">
        <f>AND(DF$55&gt;0,SUM($E180:CZ180)&lt;'Summary&amp;Assumptions'!$G$32*$B180,$D180&gt;='Summary&amp;Assumptions'!$D$17,DF$47&gt;=$D180,DF$47&lt;=EDATE($D180,'Summary&amp;Assumptions'!$G$32))*$B180+AND(DF$56&lt;'Summary&amp;Assumptions'!$J$31,DF$47&gt;=$FO180,DF$47&lt;=$FP180)*(('Summary&amp;Assumptions'!$H$25*$C180)*(1+'Summary&amp;Assumptions'!$J$29)^(DF$46-1))+AND(DF$56&lt;'Summary&amp;Assumptions'!$J$31,DF$47&gt;=$FQ180,DF$47&lt;=$FR180)*(('Summary&amp;Assumptions'!$H$25*$C180)*(1+'Summary&amp;Assumptions'!$J$29)^(DF$46-1))</f>
        <v>0</v>
      </c>
      <c r="DB180" s="588">
        <f>AND(DG$55&gt;0,SUM($E180:DA180)&lt;'Summary&amp;Assumptions'!$G$32*$B180,$D180&gt;='Summary&amp;Assumptions'!$D$17,DG$47&gt;=$D180,DG$47&lt;=EDATE($D180,'Summary&amp;Assumptions'!$G$32))*$B180+AND(DG$56&lt;'Summary&amp;Assumptions'!$J$31,DG$47&gt;=$FO180,DG$47&lt;=$FP180)*(('Summary&amp;Assumptions'!$H$25*$C180)*(1+'Summary&amp;Assumptions'!$J$29)^(DG$46-1))+AND(DG$56&lt;'Summary&amp;Assumptions'!$J$31,DG$47&gt;=$FQ180,DG$47&lt;=$FR180)*(('Summary&amp;Assumptions'!$H$25*$C180)*(1+'Summary&amp;Assumptions'!$J$29)^(DG$46-1))</f>
        <v>0</v>
      </c>
      <c r="DC180" s="588">
        <f>AND(DH$55&gt;0,SUM($E180:DB180)&lt;'Summary&amp;Assumptions'!$G$32*$B180,$D180&gt;='Summary&amp;Assumptions'!$D$17,DH$47&gt;=$D180,DH$47&lt;=EDATE($D180,'Summary&amp;Assumptions'!$G$32))*$B180+AND(DH$56&lt;'Summary&amp;Assumptions'!$J$31,DH$47&gt;=$FO180,DH$47&lt;=$FP180)*(('Summary&amp;Assumptions'!$H$25*$C180)*(1+'Summary&amp;Assumptions'!$J$29)^(DH$46-1))+AND(DH$56&lt;'Summary&amp;Assumptions'!$J$31,DH$47&gt;=$FQ180,DH$47&lt;=$FR180)*(('Summary&amp;Assumptions'!$H$25*$C180)*(1+'Summary&amp;Assumptions'!$J$29)^(DH$46-1))</f>
        <v>0</v>
      </c>
      <c r="DD180" s="588">
        <f>AND(DI$55&gt;0,SUM($E180:DC180)&lt;'Summary&amp;Assumptions'!$G$32*$B180,$D180&gt;='Summary&amp;Assumptions'!$D$17,DI$47&gt;=$D180,DI$47&lt;=EDATE($D180,'Summary&amp;Assumptions'!$G$32))*$B180+AND(DI$56&lt;'Summary&amp;Assumptions'!$J$31,DI$47&gt;=$FO180,DI$47&lt;=$FP180)*(('Summary&amp;Assumptions'!$H$25*$C180)*(1+'Summary&amp;Assumptions'!$J$29)^(DI$46-1))+AND(DI$56&lt;'Summary&amp;Assumptions'!$J$31,DI$47&gt;=$FQ180,DI$47&lt;=$FR180)*(('Summary&amp;Assumptions'!$H$25*$C180)*(1+'Summary&amp;Assumptions'!$J$29)^(DI$46-1))</f>
        <v>0</v>
      </c>
      <c r="DE180" s="588">
        <f>AND(DJ$55&gt;0,SUM($E180:DD180)&lt;'Summary&amp;Assumptions'!$G$32*$B180,$D180&gt;='Summary&amp;Assumptions'!$D$17,DJ$47&gt;=$D180,DJ$47&lt;=EDATE($D180,'Summary&amp;Assumptions'!$G$32))*$B180+AND(DJ$56&lt;'Summary&amp;Assumptions'!$J$31,DJ$47&gt;=$FO180,DJ$47&lt;=$FP180)*(('Summary&amp;Assumptions'!$H$25*$C180)*(1+'Summary&amp;Assumptions'!$J$29)^(DJ$46-1))+AND(DJ$56&lt;'Summary&amp;Assumptions'!$J$31,DJ$47&gt;=$FQ180,DJ$47&lt;=$FR180)*(('Summary&amp;Assumptions'!$H$25*$C180)*(1+'Summary&amp;Assumptions'!$J$29)^(DJ$46-1))</f>
        <v>0</v>
      </c>
      <c r="DF180" s="588">
        <f>AND(DK$55&gt;0,SUM($E180:DE180)&lt;'Summary&amp;Assumptions'!$G$32*$B180,$D180&gt;='Summary&amp;Assumptions'!$D$17,DK$47&gt;=$D180,DK$47&lt;=EDATE($D180,'Summary&amp;Assumptions'!$G$32))*$B180+AND(DK$56&lt;'Summary&amp;Assumptions'!$J$31,DK$47&gt;=$FO180,DK$47&lt;=$FP180)*(('Summary&amp;Assumptions'!$H$25*$C180)*(1+'Summary&amp;Assumptions'!$J$29)^(DK$46-1))+AND(DK$56&lt;'Summary&amp;Assumptions'!$J$31,DK$47&gt;=$FQ180,DK$47&lt;=$FR180)*(('Summary&amp;Assumptions'!$H$25*$C180)*(1+'Summary&amp;Assumptions'!$J$29)^(DK$46-1))</f>
        <v>0</v>
      </c>
      <c r="DG180" s="588">
        <f>AND(DL$55&gt;0,SUM($E180:DF180)&lt;'Summary&amp;Assumptions'!$G$32*$B180,$D180&gt;='Summary&amp;Assumptions'!$D$17,DL$47&gt;=$D180,DL$47&lt;=EDATE($D180,'Summary&amp;Assumptions'!$G$32))*$B180+AND(DL$56&lt;'Summary&amp;Assumptions'!$J$31,DL$47&gt;=$FO180,DL$47&lt;=$FP180)*(('Summary&amp;Assumptions'!$H$25*$C180)*(1+'Summary&amp;Assumptions'!$J$29)^(DL$46-1))+AND(DL$56&lt;'Summary&amp;Assumptions'!$J$31,DL$47&gt;=$FQ180,DL$47&lt;=$FR180)*(('Summary&amp;Assumptions'!$H$25*$C180)*(1+'Summary&amp;Assumptions'!$J$29)^(DL$46-1))</f>
        <v>0</v>
      </c>
      <c r="DH180" s="588">
        <f>AND(DM$55&gt;0,SUM($E180:DG180)&lt;'Summary&amp;Assumptions'!$G$32*$B180,$D180&gt;='Summary&amp;Assumptions'!$D$17,DM$47&gt;=$D180,DM$47&lt;=EDATE($D180,'Summary&amp;Assumptions'!$G$32))*$B180+AND(DM$56&lt;'Summary&amp;Assumptions'!$J$31,DM$47&gt;=$FO180,DM$47&lt;=$FP180)*(('Summary&amp;Assumptions'!$H$25*$C180)*(1+'Summary&amp;Assumptions'!$J$29)^(DM$46-1))+AND(DM$56&lt;'Summary&amp;Assumptions'!$J$31,DM$47&gt;=$FQ180,DM$47&lt;=$FR180)*(('Summary&amp;Assumptions'!$H$25*$C180)*(1+'Summary&amp;Assumptions'!$J$29)^(DM$46-1))</f>
        <v>0</v>
      </c>
      <c r="DI180" s="588">
        <f>AND(DN$55&gt;0,SUM($E180:DH180)&lt;'Summary&amp;Assumptions'!$G$32*$B180,$D180&gt;='Summary&amp;Assumptions'!$D$17,DN$47&gt;=$D180,DN$47&lt;=EDATE($D180,'Summary&amp;Assumptions'!$G$32))*$B180+AND(DN$56&lt;'Summary&amp;Assumptions'!$J$31,DN$47&gt;=$FO180,DN$47&lt;=$FP180)*(('Summary&amp;Assumptions'!$H$25*$C180)*(1+'Summary&amp;Assumptions'!$J$29)^(DN$46-1))+AND(DN$56&lt;'Summary&amp;Assumptions'!$J$31,DN$47&gt;=$FQ180,DN$47&lt;=$FR180)*(('Summary&amp;Assumptions'!$H$25*$C180)*(1+'Summary&amp;Assumptions'!$J$29)^(DN$46-1))</f>
        <v>0</v>
      </c>
      <c r="DJ180" s="588">
        <f>AND(DO$55&gt;0,SUM($E180:DI180)&lt;'Summary&amp;Assumptions'!$G$32*$B180,$D180&gt;='Summary&amp;Assumptions'!$D$17,DO$47&gt;=$D180,DO$47&lt;=EDATE($D180,'Summary&amp;Assumptions'!$G$32))*$B180+AND(DO$56&lt;'Summary&amp;Assumptions'!$J$31,DO$47&gt;=$FO180,DO$47&lt;=$FP180)*(('Summary&amp;Assumptions'!$H$25*$C180)*(1+'Summary&amp;Assumptions'!$J$29)^(DO$46-1))+AND(DO$56&lt;'Summary&amp;Assumptions'!$J$31,DO$47&gt;=$FQ180,DO$47&lt;=$FR180)*(('Summary&amp;Assumptions'!$H$25*$C180)*(1+'Summary&amp;Assumptions'!$J$29)^(DO$46-1))</f>
        <v>0</v>
      </c>
      <c r="DK180" s="588">
        <f>AND(DP$55&gt;0,SUM($E180:DJ180)&lt;'Summary&amp;Assumptions'!$G$32*$B180,$D180&gt;='Summary&amp;Assumptions'!$D$17,DP$47&gt;=$D180,DP$47&lt;=EDATE($D180,'Summary&amp;Assumptions'!$G$32))*$B180+AND(DP$56&lt;'Summary&amp;Assumptions'!$J$31,DP$47&gt;=$FO180,DP$47&lt;=$FP180)*(('Summary&amp;Assumptions'!$H$25*$C180)*(1+'Summary&amp;Assumptions'!$J$29)^(DP$46-1))+AND(DP$56&lt;'Summary&amp;Assumptions'!$J$31,DP$47&gt;=$FQ180,DP$47&lt;=$FR180)*(('Summary&amp;Assumptions'!$H$25*$C180)*(1+'Summary&amp;Assumptions'!$J$29)^(DP$46-1))</f>
        <v>0</v>
      </c>
      <c r="DL180" s="588">
        <f>AND(DQ$55&gt;0,SUM($E180:DK180)&lt;'Summary&amp;Assumptions'!$G$32*$B180,$D180&gt;='Summary&amp;Assumptions'!$D$17,DQ$47&gt;=$D180,DQ$47&lt;=EDATE($D180,'Summary&amp;Assumptions'!$G$32))*$B180+AND(DQ$56&lt;'Summary&amp;Assumptions'!$J$31,DQ$47&gt;=$FO180,DQ$47&lt;=$FP180)*(('Summary&amp;Assumptions'!$H$25*$C180)*(1+'Summary&amp;Assumptions'!$J$29)^(DQ$46-1))+AND(DQ$56&lt;'Summary&amp;Assumptions'!$J$31,DQ$47&gt;=$FQ180,DQ$47&lt;=$FR180)*(('Summary&amp;Assumptions'!$H$25*$C180)*(1+'Summary&amp;Assumptions'!$J$29)^(DQ$46-1))</f>
        <v>0</v>
      </c>
      <c r="DM180" s="588">
        <f>AND(DR$55&gt;0,SUM($E180:DL180)&lt;'Summary&amp;Assumptions'!$G$32*$B180,$D180&gt;='Summary&amp;Assumptions'!$D$17,DR$47&gt;=$D180,DR$47&lt;=EDATE($D180,'Summary&amp;Assumptions'!$G$32))*$B180+AND(DR$56&lt;'Summary&amp;Assumptions'!$J$31,DR$47&gt;=$FO180,DR$47&lt;=$FP180)*(('Summary&amp;Assumptions'!$H$25*$C180)*(1+'Summary&amp;Assumptions'!$J$29)^(DR$46-1))+AND(DR$56&lt;'Summary&amp;Assumptions'!$J$31,DR$47&gt;=$FQ180,DR$47&lt;=$FR180)*(('Summary&amp;Assumptions'!$H$25*$C180)*(1+'Summary&amp;Assumptions'!$J$29)^(DR$46-1))</f>
        <v>0</v>
      </c>
      <c r="DN180" s="588">
        <f>AND(DS$55&gt;0,SUM($E180:DM180)&lt;'Summary&amp;Assumptions'!$G$32*$B180,$D180&gt;='Summary&amp;Assumptions'!$D$17,DS$47&gt;=$D180,DS$47&lt;=EDATE($D180,'Summary&amp;Assumptions'!$G$32))*$B180+AND(DS$56&lt;'Summary&amp;Assumptions'!$J$31,DS$47&gt;=$FO180,DS$47&lt;=$FP180)*(('Summary&amp;Assumptions'!$H$25*$C180)*(1+'Summary&amp;Assumptions'!$J$29)^(DS$46-1))+AND(DS$56&lt;'Summary&amp;Assumptions'!$J$31,DS$47&gt;=$FQ180,DS$47&lt;=$FR180)*(('Summary&amp;Assumptions'!$H$25*$C180)*(1+'Summary&amp;Assumptions'!$J$29)^(DS$46-1))</f>
        <v>0</v>
      </c>
      <c r="DO180" s="588">
        <f>AND(DT$55&gt;0,SUM($E180:DN180)&lt;'Summary&amp;Assumptions'!$G$32*$B180,$D180&gt;='Summary&amp;Assumptions'!$D$17,DT$47&gt;=$D180,DT$47&lt;=EDATE($D180,'Summary&amp;Assumptions'!$G$32))*$B180+AND(DT$56&lt;'Summary&amp;Assumptions'!$J$31,DT$47&gt;=$FO180,DT$47&lt;=$FP180)*(('Summary&amp;Assumptions'!$H$25*$C180)*(1+'Summary&amp;Assumptions'!$J$29)^(DT$46-1))+AND(DT$56&lt;'Summary&amp;Assumptions'!$J$31,DT$47&gt;=$FQ180,DT$47&lt;=$FR180)*(('Summary&amp;Assumptions'!$H$25*$C180)*(1+'Summary&amp;Assumptions'!$J$29)^(DT$46-1))</f>
        <v>0</v>
      </c>
      <c r="DP180" s="588">
        <f>AND(DU$55&gt;0,SUM($E180:DO180)&lt;'Summary&amp;Assumptions'!$G$32*$B180,$D180&gt;='Summary&amp;Assumptions'!$D$17,DU$47&gt;=$D180,DU$47&lt;=EDATE($D180,'Summary&amp;Assumptions'!$G$32))*$B180+AND(DU$56&lt;'Summary&amp;Assumptions'!$J$31,DU$47&gt;=$FO180,DU$47&lt;=$FP180)*(('Summary&amp;Assumptions'!$H$25*$C180)*(1+'Summary&amp;Assumptions'!$J$29)^(DU$46-1))+AND(DU$56&lt;'Summary&amp;Assumptions'!$J$31,DU$47&gt;=$FQ180,DU$47&lt;=$FR180)*(('Summary&amp;Assumptions'!$H$25*$C180)*(1+'Summary&amp;Assumptions'!$J$29)^(DU$46-1))</f>
        <v>0</v>
      </c>
      <c r="DQ180" s="588">
        <f>AND(DV$55&gt;0,SUM($E180:DP180)&lt;'Summary&amp;Assumptions'!$G$32*$B180,$D180&gt;='Summary&amp;Assumptions'!$D$17,DV$47&gt;=$D180,DV$47&lt;=EDATE($D180,'Summary&amp;Assumptions'!$G$32))*$B180+AND(DV$56&lt;'Summary&amp;Assumptions'!$J$31,DV$47&gt;=$FO180,DV$47&lt;=$FP180)*(('Summary&amp;Assumptions'!$H$25*$C180)*(1+'Summary&amp;Assumptions'!$J$29)^(DV$46-1))+AND(DV$56&lt;'Summary&amp;Assumptions'!$J$31,DV$47&gt;=$FQ180,DV$47&lt;=$FR180)*(('Summary&amp;Assumptions'!$H$25*$C180)*(1+'Summary&amp;Assumptions'!$J$29)^(DV$46-1))</f>
        <v>0</v>
      </c>
      <c r="DR180" s="588">
        <f>AND(DW$55&gt;0,SUM($E180:DQ180)&lt;'Summary&amp;Assumptions'!$G$32*$B180,$D180&gt;='Summary&amp;Assumptions'!$D$17,DW$47&gt;=$D180,DW$47&lt;=EDATE($D180,'Summary&amp;Assumptions'!$G$32))*$B180+AND(DW$56&lt;'Summary&amp;Assumptions'!$J$31,DW$47&gt;=$FO180,DW$47&lt;=$FP180)*(('Summary&amp;Assumptions'!$H$25*$C180)*(1+'Summary&amp;Assumptions'!$J$29)^(DW$46-1))+AND(DW$56&lt;'Summary&amp;Assumptions'!$J$31,DW$47&gt;=$FQ180,DW$47&lt;=$FR180)*(('Summary&amp;Assumptions'!$H$25*$C180)*(1+'Summary&amp;Assumptions'!$J$29)^(DW$46-1))</f>
        <v>0</v>
      </c>
      <c r="DS180" s="588">
        <f>AND(DX$55&gt;0,SUM($E180:DR180)&lt;'Summary&amp;Assumptions'!$G$32*$B180,$D180&gt;='Summary&amp;Assumptions'!$D$17,DX$47&gt;=$D180,DX$47&lt;=EDATE($D180,'Summary&amp;Assumptions'!$G$32))*$B180+AND(DX$56&lt;'Summary&amp;Assumptions'!$J$31,DX$47&gt;=$FO180,DX$47&lt;=$FP180)*(('Summary&amp;Assumptions'!$H$25*$C180)*(1+'Summary&amp;Assumptions'!$J$29)^(DX$46-1))+AND(DX$56&lt;'Summary&amp;Assumptions'!$J$31,DX$47&gt;=$FQ180,DX$47&lt;=$FR180)*(('Summary&amp;Assumptions'!$H$25*$C180)*(1+'Summary&amp;Assumptions'!$J$29)^(DX$46-1))</f>
        <v>0</v>
      </c>
      <c r="DT180" s="588">
        <f>AND(DY$55&gt;0,SUM($E180:DS180)&lt;'Summary&amp;Assumptions'!$G$32*$B180,$D180&gt;='Summary&amp;Assumptions'!$D$17,DY$47&gt;=$D180,DY$47&lt;=EDATE($D180,'Summary&amp;Assumptions'!$G$32))*$B180+AND(DY$56&lt;'Summary&amp;Assumptions'!$J$31,DY$47&gt;=$FO180,DY$47&lt;=$FP180)*(('Summary&amp;Assumptions'!$H$25*$C180)*(1+'Summary&amp;Assumptions'!$J$29)^(DY$46-1))+AND(DY$56&lt;'Summary&amp;Assumptions'!$J$31,DY$47&gt;=$FQ180,DY$47&lt;=$FR180)*(('Summary&amp;Assumptions'!$H$25*$C180)*(1+'Summary&amp;Assumptions'!$J$29)^(DY$46-1))</f>
        <v>0</v>
      </c>
      <c r="DU180" s="588">
        <f>AND(DZ$55&gt;0,SUM($E180:DT180)&lt;'Summary&amp;Assumptions'!$G$32*$B180,$D180&gt;='Summary&amp;Assumptions'!$D$17,DZ$47&gt;=$D180,DZ$47&lt;=EDATE($D180,'Summary&amp;Assumptions'!$G$32))*$B180+AND(DZ$56&lt;'Summary&amp;Assumptions'!$J$31,DZ$47&gt;=$FO180,DZ$47&lt;=$FP180)*(('Summary&amp;Assumptions'!$H$25*$C180)*(1+'Summary&amp;Assumptions'!$J$29)^(DZ$46-1))+AND(DZ$56&lt;'Summary&amp;Assumptions'!$J$31,DZ$47&gt;=$FQ180,DZ$47&lt;=$FR180)*(('Summary&amp;Assumptions'!$H$25*$C180)*(1+'Summary&amp;Assumptions'!$J$29)^(DZ$46-1))</f>
        <v>0</v>
      </c>
      <c r="DV180" s="588">
        <f>AND(EA$55&gt;0,SUM($E180:DU180)&lt;'Summary&amp;Assumptions'!$G$32*$B180,$D180&gt;='Summary&amp;Assumptions'!$D$17,EA$47&gt;=$D180,EA$47&lt;=EDATE($D180,'Summary&amp;Assumptions'!$G$32))*$B180+AND(EA$56&lt;'Summary&amp;Assumptions'!$J$31,EA$47&gt;=$FO180,EA$47&lt;=$FP180)*(('Summary&amp;Assumptions'!$H$25*$C180)*(1+'Summary&amp;Assumptions'!$J$29)^(EA$46-1))+AND(EA$56&lt;'Summary&amp;Assumptions'!$J$31,EA$47&gt;=$FQ180,EA$47&lt;=$FR180)*(('Summary&amp;Assumptions'!$H$25*$C180)*(1+'Summary&amp;Assumptions'!$J$29)^(EA$46-1))</f>
        <v>0</v>
      </c>
      <c r="DW180" s="588">
        <f>AND(EB$55&gt;0,SUM($E180:DV180)&lt;'Summary&amp;Assumptions'!$G$32*$B180,$D180&gt;='Summary&amp;Assumptions'!$D$17,EB$47&gt;=$D180,EB$47&lt;=EDATE($D180,'Summary&amp;Assumptions'!$G$32))*$B180+AND(EB$56&lt;'Summary&amp;Assumptions'!$J$31,EB$47&gt;=$FO180,EB$47&lt;=$FP180)*(('Summary&amp;Assumptions'!$H$25*$C180)*(1+'Summary&amp;Assumptions'!$J$29)^(EB$46-1))+AND(EB$56&lt;'Summary&amp;Assumptions'!$J$31,EB$47&gt;=$FQ180,EB$47&lt;=$FR180)*(('Summary&amp;Assumptions'!$H$25*$C180)*(1+'Summary&amp;Assumptions'!$J$29)^(EB$46-1))</f>
        <v>0</v>
      </c>
      <c r="DX180" s="588">
        <f>AND(EC$55&gt;0,SUM($E180:DW180)&lt;'Summary&amp;Assumptions'!$G$32*$B180,$D180&gt;='Summary&amp;Assumptions'!$D$17,EC$47&gt;=$D180,EC$47&lt;=EDATE($D180,'Summary&amp;Assumptions'!$G$32))*$B180+AND(EC$56&lt;'Summary&amp;Assumptions'!$J$31,EC$47&gt;=$FO180,EC$47&lt;=$FP180)*(('Summary&amp;Assumptions'!$H$25*$C180)*(1+'Summary&amp;Assumptions'!$J$29)^(EC$46-1))+AND(EC$56&lt;'Summary&amp;Assumptions'!$J$31,EC$47&gt;=$FQ180,EC$47&lt;=$FR180)*(('Summary&amp;Assumptions'!$H$25*$C180)*(1+'Summary&amp;Assumptions'!$J$29)^(EC$46-1))</f>
        <v>0</v>
      </c>
      <c r="DY180" s="588">
        <f>AND(ED$55&gt;0,SUM($E180:DX180)&lt;'Summary&amp;Assumptions'!$G$32*$B180,$D180&gt;='Summary&amp;Assumptions'!$D$17,ED$47&gt;=$D180,ED$47&lt;=EDATE($D180,'Summary&amp;Assumptions'!$G$32))*$B180+AND(ED$56&lt;'Summary&amp;Assumptions'!$J$31,ED$47&gt;=$FO180,ED$47&lt;=$FP180)*(('Summary&amp;Assumptions'!$H$25*$C180)*(1+'Summary&amp;Assumptions'!$J$29)^(ED$46-1))+AND(ED$56&lt;'Summary&amp;Assumptions'!$J$31,ED$47&gt;=$FQ180,ED$47&lt;=$FR180)*(('Summary&amp;Assumptions'!$H$25*$C180)*(1+'Summary&amp;Assumptions'!$J$29)^(ED$46-1))</f>
        <v>0</v>
      </c>
      <c r="DZ180" s="588">
        <f>AND(EE$55&gt;0,SUM($E180:DY180)&lt;'Summary&amp;Assumptions'!$G$32*$B180,$D180&gt;='Summary&amp;Assumptions'!$D$17,EE$47&gt;=$D180,EE$47&lt;=EDATE($D180,'Summary&amp;Assumptions'!$G$32))*$B180+AND(EE$56&lt;'Summary&amp;Assumptions'!$J$31,EE$47&gt;=$FO180,EE$47&lt;=$FP180)*(('Summary&amp;Assumptions'!$H$25*$C180)*(1+'Summary&amp;Assumptions'!$J$29)^(EE$46-1))+AND(EE$56&lt;'Summary&amp;Assumptions'!$J$31,EE$47&gt;=$FQ180,EE$47&lt;=$FR180)*(('Summary&amp;Assumptions'!$H$25*$C180)*(1+'Summary&amp;Assumptions'!$J$29)^(EE$46-1))</f>
        <v>0</v>
      </c>
      <c r="EA180" s="588">
        <f>AND(EF$55&gt;0,SUM($E180:DZ180)&lt;'Summary&amp;Assumptions'!$G$32*$B180,$D180&gt;='Summary&amp;Assumptions'!$D$17,EF$47&gt;=$D180,EF$47&lt;=EDATE($D180,'Summary&amp;Assumptions'!$G$32))*$B180+AND(EF$56&lt;'Summary&amp;Assumptions'!$J$31,EF$47&gt;=$FO180,EF$47&lt;=$FP180)*(('Summary&amp;Assumptions'!$H$25*$C180)*(1+'Summary&amp;Assumptions'!$J$29)^(EF$46-1))+AND(EF$56&lt;'Summary&amp;Assumptions'!$J$31,EF$47&gt;=$FQ180,EF$47&lt;=$FR180)*(('Summary&amp;Assumptions'!$H$25*$C180)*(1+'Summary&amp;Assumptions'!$J$29)^(EF$46-1))</f>
        <v>0</v>
      </c>
      <c r="EB180" s="588">
        <f>AND(EG$55&gt;0,SUM($E180:EA180)&lt;'Summary&amp;Assumptions'!$G$32*$B180,$D180&gt;='Summary&amp;Assumptions'!$D$17,EG$47&gt;=$D180,EG$47&lt;=EDATE($D180,'Summary&amp;Assumptions'!$G$32))*$B180+AND(EG$56&lt;'Summary&amp;Assumptions'!$J$31,EG$47&gt;=$FO180,EG$47&lt;=$FP180)*(('Summary&amp;Assumptions'!$H$25*$C180)*(1+'Summary&amp;Assumptions'!$J$29)^(EG$46-1))+AND(EG$56&lt;'Summary&amp;Assumptions'!$J$31,EG$47&gt;=$FQ180,EG$47&lt;=$FR180)*(('Summary&amp;Assumptions'!$H$25*$C180)*(1+'Summary&amp;Assumptions'!$J$29)^(EG$46-1))</f>
        <v>0</v>
      </c>
      <c r="EC180" s="588">
        <f>AND(EH$55&gt;0,SUM($E180:EB180)&lt;'Summary&amp;Assumptions'!$G$32*$B180,$D180&gt;='Summary&amp;Assumptions'!$D$17,EH$47&gt;=$D180,EH$47&lt;=EDATE($D180,'Summary&amp;Assumptions'!$G$32))*$B180+AND(EH$56&lt;'Summary&amp;Assumptions'!$J$31,EH$47&gt;=$FO180,EH$47&lt;=$FP180)*(('Summary&amp;Assumptions'!$H$25*$C180)*(1+'Summary&amp;Assumptions'!$J$29)^(EH$46-1))+AND(EH$56&lt;'Summary&amp;Assumptions'!$J$31,EH$47&gt;=$FQ180,EH$47&lt;=$FR180)*(('Summary&amp;Assumptions'!$H$25*$C180)*(1+'Summary&amp;Assumptions'!$J$29)^(EH$46-1))</f>
        <v>0</v>
      </c>
      <c r="ED180" s="588">
        <f>AND(EI$55&gt;0,SUM($E180:EC180)&lt;'Summary&amp;Assumptions'!$G$32*$B180,$D180&gt;='Summary&amp;Assumptions'!$D$17,EI$47&gt;=$D180,EI$47&lt;=EDATE($D180,'Summary&amp;Assumptions'!$G$32))*$B180+AND(EI$56&lt;'Summary&amp;Assumptions'!$J$31,EI$47&gt;=$FO180,EI$47&lt;=$FP180)*(('Summary&amp;Assumptions'!$H$25*$C180)*(1+'Summary&amp;Assumptions'!$J$29)^(EI$46-1))+AND(EI$56&lt;'Summary&amp;Assumptions'!$J$31,EI$47&gt;=$FQ180,EI$47&lt;=$FR180)*(('Summary&amp;Assumptions'!$H$25*$C180)*(1+'Summary&amp;Assumptions'!$J$29)^(EI$46-1))</f>
        <v>0</v>
      </c>
      <c r="EE180" s="588">
        <f>AND(EJ$55&gt;0,SUM($E180:ED180)&lt;'Summary&amp;Assumptions'!$G$32*$B180,$D180&gt;='Summary&amp;Assumptions'!$D$17,EJ$47&gt;=$D180,EJ$47&lt;=EDATE($D180,'Summary&amp;Assumptions'!$G$32))*$B180+AND(EJ$56&lt;'Summary&amp;Assumptions'!$J$31,EJ$47&gt;=$FO180,EJ$47&lt;=$FP180)*(('Summary&amp;Assumptions'!$H$25*$C180)*(1+'Summary&amp;Assumptions'!$J$29)^(EJ$46-1))+AND(EJ$56&lt;'Summary&amp;Assumptions'!$J$31,EJ$47&gt;=$FQ180,EJ$47&lt;=$FR180)*(('Summary&amp;Assumptions'!$H$25*$C180)*(1+'Summary&amp;Assumptions'!$J$29)^(EJ$46-1))</f>
        <v>0</v>
      </c>
      <c r="EF180" s="588">
        <f>AND(EK$55&gt;0,SUM($E180:EE180)&lt;'Summary&amp;Assumptions'!$G$32*$B180,$D180&gt;='Summary&amp;Assumptions'!$D$17,EK$47&gt;=$D180,EK$47&lt;=EDATE($D180,'Summary&amp;Assumptions'!$G$32))*$B180+AND(EK$56&lt;'Summary&amp;Assumptions'!$J$31,EK$47&gt;=$FO180,EK$47&lt;=$FP180)*(('Summary&amp;Assumptions'!$H$25*$C180)*(1+'Summary&amp;Assumptions'!$J$29)^(EK$46-1))+AND(EK$56&lt;'Summary&amp;Assumptions'!$J$31,EK$47&gt;=$FQ180,EK$47&lt;=$FR180)*(('Summary&amp;Assumptions'!$H$25*$C180)*(1+'Summary&amp;Assumptions'!$J$29)^(EK$46-1))</f>
        <v>0</v>
      </c>
      <c r="EG180" s="588">
        <f>AND(EL$55&gt;0,SUM($E180:EF180)&lt;'Summary&amp;Assumptions'!$G$32*$B180,$D180&gt;='Summary&amp;Assumptions'!$D$17,EL$47&gt;=$D180,EL$47&lt;=EDATE($D180,'Summary&amp;Assumptions'!$G$32))*$B180+AND(EL$56&lt;'Summary&amp;Assumptions'!$J$31,EL$47&gt;=$FO180,EL$47&lt;=$FP180)*(('Summary&amp;Assumptions'!$H$25*$C180)*(1+'Summary&amp;Assumptions'!$J$29)^(EL$46-1))+AND(EL$56&lt;'Summary&amp;Assumptions'!$J$31,EL$47&gt;=$FQ180,EL$47&lt;=$FR180)*(('Summary&amp;Assumptions'!$H$25*$C180)*(1+'Summary&amp;Assumptions'!$J$29)^(EL$46-1))</f>
        <v>0</v>
      </c>
      <c r="EH180" s="588">
        <f>AND(EM$55&gt;0,SUM($E180:EG180)&lt;'Summary&amp;Assumptions'!$G$32*$B180,$D180&gt;='Summary&amp;Assumptions'!$D$17,EM$47&gt;=$D180,EM$47&lt;=EDATE($D180,'Summary&amp;Assumptions'!$G$32))*$B180+AND(EM$56&lt;'Summary&amp;Assumptions'!$J$31,EM$47&gt;=$FO180,EM$47&lt;=$FP180)*(('Summary&amp;Assumptions'!$H$25*$C180)*(1+'Summary&amp;Assumptions'!$J$29)^(EM$46-1))+AND(EM$56&lt;'Summary&amp;Assumptions'!$J$31,EM$47&gt;=$FQ180,EM$47&lt;=$FR180)*(('Summary&amp;Assumptions'!$H$25*$C180)*(1+'Summary&amp;Assumptions'!$J$29)^(EM$46-1))</f>
        <v>0</v>
      </c>
      <c r="EI180" s="588">
        <f>AND(EN$55&gt;0,SUM($E180:EH180)&lt;'Summary&amp;Assumptions'!$G$32*$B180,$D180&gt;='Summary&amp;Assumptions'!$D$17,EN$47&gt;=$D180,EN$47&lt;=EDATE($D180,'Summary&amp;Assumptions'!$G$32))*$B180+AND(EN$56&lt;'Summary&amp;Assumptions'!$J$31,EN$47&gt;=$FO180,EN$47&lt;=$FP180)*(('Summary&amp;Assumptions'!$H$25*$C180)*(1+'Summary&amp;Assumptions'!$J$29)^(EN$46-1))+AND(EN$56&lt;'Summary&amp;Assumptions'!$J$31,EN$47&gt;=$FQ180,EN$47&lt;=$FR180)*(('Summary&amp;Assumptions'!$H$25*$C180)*(1+'Summary&amp;Assumptions'!$J$29)^(EN$46-1))</f>
        <v>0</v>
      </c>
      <c r="EJ180" s="588">
        <f>AND(EO$55&gt;0,SUM($E180:EI180)&lt;'Summary&amp;Assumptions'!$G$32*$B180,$D180&gt;='Summary&amp;Assumptions'!$D$17,EO$47&gt;=$D180,EO$47&lt;=EDATE($D180,'Summary&amp;Assumptions'!$G$32))*$B180+AND(EO$56&lt;'Summary&amp;Assumptions'!$J$31,EO$47&gt;=$FO180,EO$47&lt;=$FP180)*(('Summary&amp;Assumptions'!$H$25*$C180)*(1+'Summary&amp;Assumptions'!$J$29)^(EO$46-1))+AND(EO$56&lt;'Summary&amp;Assumptions'!$J$31,EO$47&gt;=$FQ180,EO$47&lt;=$FR180)*(('Summary&amp;Assumptions'!$H$25*$C180)*(1+'Summary&amp;Assumptions'!$J$29)^(EO$46-1))</f>
        <v>0</v>
      </c>
      <c r="EK180" s="588">
        <f>AND(EP$55&gt;0,SUM($E180:EJ180)&lt;'Summary&amp;Assumptions'!$G$32*$B180,$D180&gt;='Summary&amp;Assumptions'!$D$17,EP$47&gt;=$D180,EP$47&lt;=EDATE($D180,'Summary&amp;Assumptions'!$G$32))*$B180+AND(EP$56&lt;'Summary&amp;Assumptions'!$J$31,EP$47&gt;=$FO180,EP$47&lt;=$FP180)*(('Summary&amp;Assumptions'!$H$25*$C180)*(1+'Summary&amp;Assumptions'!$J$29)^(EP$46-1))+AND(EP$56&lt;'Summary&amp;Assumptions'!$J$31,EP$47&gt;=$FQ180,EP$47&lt;=$FR180)*(('Summary&amp;Assumptions'!$H$25*$C180)*(1+'Summary&amp;Assumptions'!$J$29)^(EP$46-1))</f>
        <v>0</v>
      </c>
      <c r="EL180" s="588">
        <f>AND(EQ$55&gt;0,SUM($E180:EK180)&lt;'Summary&amp;Assumptions'!$G$32*$B180,$D180&gt;='Summary&amp;Assumptions'!$D$17,EQ$47&gt;=$D180,EQ$47&lt;=EDATE($D180,'Summary&amp;Assumptions'!$G$32))*$B180+AND(EQ$56&lt;'Summary&amp;Assumptions'!$J$31,EQ$47&gt;=$FO180,EQ$47&lt;=$FP180)*(('Summary&amp;Assumptions'!$H$25*$C180)*(1+'Summary&amp;Assumptions'!$J$29)^(EQ$46-1))+AND(EQ$56&lt;'Summary&amp;Assumptions'!$J$31,EQ$47&gt;=$FQ180,EQ$47&lt;=$FR180)*(('Summary&amp;Assumptions'!$H$25*$C180)*(1+'Summary&amp;Assumptions'!$J$29)^(EQ$46-1))</f>
        <v>0</v>
      </c>
      <c r="EM180" s="588">
        <f>AND(ER$55&gt;0,SUM($E180:EL180)&lt;'Summary&amp;Assumptions'!$G$32*$B180,$D180&gt;='Summary&amp;Assumptions'!$D$17,ER$47&gt;=$D180,ER$47&lt;=EDATE($D180,'Summary&amp;Assumptions'!$G$32))*$B180+AND(ER$56&lt;'Summary&amp;Assumptions'!$J$31,ER$47&gt;=$FO180,ER$47&lt;=$FP180)*(('Summary&amp;Assumptions'!$H$25*$C180)*(1+'Summary&amp;Assumptions'!$J$29)^(ER$46-1))+AND(ER$56&lt;'Summary&amp;Assumptions'!$J$31,ER$47&gt;=$FQ180,ER$47&lt;=$FR180)*(('Summary&amp;Assumptions'!$H$25*$C180)*(1+'Summary&amp;Assumptions'!$J$29)^(ER$46-1))</f>
        <v>0</v>
      </c>
      <c r="EN180" s="588">
        <f>AND(ES$55&gt;0,SUM($E180:EM180)&lt;'Summary&amp;Assumptions'!$G$32*$B180,$D180&gt;='Summary&amp;Assumptions'!$D$17,ES$47&gt;=$D180,ES$47&lt;=EDATE($D180,'Summary&amp;Assumptions'!$G$32))*$B180+AND(ES$56&lt;'Summary&amp;Assumptions'!$J$31,ES$47&gt;=$FO180,ES$47&lt;=$FP180)*(('Summary&amp;Assumptions'!$H$25*$C180)*(1+'Summary&amp;Assumptions'!$J$29)^(ES$46-1))+AND(ES$56&lt;'Summary&amp;Assumptions'!$J$31,ES$47&gt;=$FQ180,ES$47&lt;=$FR180)*(('Summary&amp;Assumptions'!$H$25*$C180)*(1+'Summary&amp;Assumptions'!$J$29)^(ES$46-1))</f>
        <v>0</v>
      </c>
      <c r="EO180" s="588">
        <f>AND(ET$55&gt;0,SUM($E180:EN180)&lt;'Summary&amp;Assumptions'!$G$32*$B180,$D180&gt;='Summary&amp;Assumptions'!$D$17,ET$47&gt;=$D180,ET$47&lt;=EDATE($D180,'Summary&amp;Assumptions'!$G$32))*$B180+AND(ET$56&lt;'Summary&amp;Assumptions'!$J$31,ET$47&gt;=$FO180,ET$47&lt;=$FP180)*(('Summary&amp;Assumptions'!$H$25*$C180)*(1+'Summary&amp;Assumptions'!$J$29)^(ET$46-1))+AND(ET$56&lt;'Summary&amp;Assumptions'!$J$31,ET$47&gt;=$FQ180,ET$47&lt;=$FR180)*(('Summary&amp;Assumptions'!$H$25*$C180)*(1+'Summary&amp;Assumptions'!$J$29)^(ET$46-1))</f>
        <v>0</v>
      </c>
      <c r="EP180" s="588">
        <f>AND(EU$55&gt;0,SUM($E180:EO180)&lt;'Summary&amp;Assumptions'!$G$32*$B180,$D180&gt;='Summary&amp;Assumptions'!$D$17,EU$47&gt;=$D180,EU$47&lt;=EDATE($D180,'Summary&amp;Assumptions'!$G$32))*$B180+AND(EU$56&lt;'Summary&amp;Assumptions'!$J$31,EU$47&gt;=$FO180,EU$47&lt;=$FP180)*(('Summary&amp;Assumptions'!$H$25*$C180)*(1+'Summary&amp;Assumptions'!$J$29)^(EU$46-1))+AND(EU$56&lt;'Summary&amp;Assumptions'!$J$31,EU$47&gt;=$FQ180,EU$47&lt;=$FR180)*(('Summary&amp;Assumptions'!$H$25*$C180)*(1+'Summary&amp;Assumptions'!$J$29)^(EU$46-1))</f>
        <v>0</v>
      </c>
      <c r="EQ180" s="588">
        <f>AND(EV$55&gt;0,SUM($E180:EP180)&lt;'Summary&amp;Assumptions'!$G$32*$B180,$D180&gt;='Summary&amp;Assumptions'!$D$17,EV$47&gt;=$D180,EV$47&lt;=EDATE($D180,'Summary&amp;Assumptions'!$G$32))*$B180+AND(EV$56&lt;'Summary&amp;Assumptions'!$J$31,EV$47&gt;=$FO180,EV$47&lt;=$FP180)*(('Summary&amp;Assumptions'!$H$25*$C180)*(1+'Summary&amp;Assumptions'!$J$29)^(EV$46-1))+AND(EV$56&lt;'Summary&amp;Assumptions'!$J$31,EV$47&gt;=$FQ180,EV$47&lt;=$FR180)*(('Summary&amp;Assumptions'!$H$25*$C180)*(1+'Summary&amp;Assumptions'!$J$29)^(EV$46-1))</f>
        <v>0</v>
      </c>
      <c r="ER180" s="588">
        <f>AND(EW$55&gt;0,SUM($E180:EQ180)&lt;'Summary&amp;Assumptions'!$G$32*$B180,$D180&gt;='Summary&amp;Assumptions'!$D$17,EW$47&gt;=$D180,EW$47&lt;=EDATE($D180,'Summary&amp;Assumptions'!$G$32))*$B180+AND(EW$56&lt;'Summary&amp;Assumptions'!$J$31,EW$47&gt;=$FO180,EW$47&lt;=$FP180)*(('Summary&amp;Assumptions'!$H$25*$C180)*(1+'Summary&amp;Assumptions'!$J$29)^(EW$46-1))+AND(EW$56&lt;'Summary&amp;Assumptions'!$J$31,EW$47&gt;=$FQ180,EW$47&lt;=$FR180)*(('Summary&amp;Assumptions'!$H$25*$C180)*(1+'Summary&amp;Assumptions'!$J$29)^(EW$46-1))</f>
        <v>0</v>
      </c>
      <c r="ES180" s="588">
        <f>AND(EX$55&gt;0,SUM($E180:ER180)&lt;'Summary&amp;Assumptions'!$G$32*$B180,$D180&gt;='Summary&amp;Assumptions'!$D$17,EX$47&gt;=$D180,EX$47&lt;=EDATE($D180,'Summary&amp;Assumptions'!$G$32))*$B180+AND(EX$56&lt;'Summary&amp;Assumptions'!$J$31,EX$47&gt;=$FO180,EX$47&lt;=$FP180)*(('Summary&amp;Assumptions'!$H$25*$C180)*(1+'Summary&amp;Assumptions'!$J$29)^(EX$46-1))+AND(EX$56&lt;'Summary&amp;Assumptions'!$J$31,EX$47&gt;=$FQ180,EX$47&lt;=$FR180)*(('Summary&amp;Assumptions'!$H$25*$C180)*(1+'Summary&amp;Assumptions'!$J$29)^(EX$46-1))</f>
        <v>0</v>
      </c>
      <c r="ET180" s="588">
        <f>AND(EY$55&gt;0,SUM($E180:ES180)&lt;'Summary&amp;Assumptions'!$G$32*$B180,$D180&gt;='Summary&amp;Assumptions'!$D$17,EY$47&gt;=$D180,EY$47&lt;=EDATE($D180,'Summary&amp;Assumptions'!$G$32))*$B180+AND(EY$56&lt;'Summary&amp;Assumptions'!$J$31,EY$47&gt;=$FO180,EY$47&lt;=$FP180)*(('Summary&amp;Assumptions'!$H$25*$C180)*(1+'Summary&amp;Assumptions'!$J$29)^(EY$46-1))+AND(EY$56&lt;'Summary&amp;Assumptions'!$J$31,EY$47&gt;=$FQ180,EY$47&lt;=$FR180)*(('Summary&amp;Assumptions'!$H$25*$C180)*(1+'Summary&amp;Assumptions'!$J$29)^(EY$46-1))</f>
        <v>0</v>
      </c>
      <c r="EU180" s="588">
        <f>AND(EZ$55&gt;0,SUM($E180:ET180)&lt;'Summary&amp;Assumptions'!$G$32*$B180,$D180&gt;='Summary&amp;Assumptions'!$D$17,EZ$47&gt;=$D180,EZ$47&lt;=EDATE($D180,'Summary&amp;Assumptions'!$G$32))*$B180+AND(EZ$56&lt;'Summary&amp;Assumptions'!$J$31,EZ$47&gt;=$FO180,EZ$47&lt;=$FP180)*(('Summary&amp;Assumptions'!$H$25*$C180)*(1+'Summary&amp;Assumptions'!$J$29)^(EZ$46-1))+AND(EZ$56&lt;'Summary&amp;Assumptions'!$J$31,EZ$47&gt;=$FQ180,EZ$47&lt;=$FR180)*(('Summary&amp;Assumptions'!$H$25*$C180)*(1+'Summary&amp;Assumptions'!$J$29)^(EZ$46-1))</f>
        <v>0</v>
      </c>
      <c r="EV180" s="588">
        <f>AND(FA$55&gt;0,SUM($E180:EU180)&lt;'Summary&amp;Assumptions'!$G$32*$B180,$D180&gt;='Summary&amp;Assumptions'!$D$17,FA$47&gt;=$D180,FA$47&lt;=EDATE($D180,'Summary&amp;Assumptions'!$G$32))*$B180+AND(FA$56&lt;'Summary&amp;Assumptions'!$J$31,FA$47&gt;=$FO180,FA$47&lt;=$FP180)*(('Summary&amp;Assumptions'!$H$25*$C180)*(1+'Summary&amp;Assumptions'!$J$29)^(FA$46-1))+AND(FA$56&lt;'Summary&amp;Assumptions'!$J$31,FA$47&gt;=$FQ180,FA$47&lt;=$FR180)*(('Summary&amp;Assumptions'!$H$25*$C180)*(1+'Summary&amp;Assumptions'!$J$29)^(FA$46-1))</f>
        <v>0</v>
      </c>
      <c r="EW180" s="588">
        <f>AND(FB$55&gt;0,SUM($E180:EV180)&lt;'Summary&amp;Assumptions'!$G$32*$B180,$D180&gt;='Summary&amp;Assumptions'!$D$17,FB$47&gt;=$D180,FB$47&lt;=EDATE($D180,'Summary&amp;Assumptions'!$G$32))*$B180+AND(FB$56&lt;'Summary&amp;Assumptions'!$J$31,FB$47&gt;=$FO180,FB$47&lt;=$FP180)*(('Summary&amp;Assumptions'!$H$25*$C180)*(1+'Summary&amp;Assumptions'!$J$29)^(FB$46-1))+AND(FB$56&lt;'Summary&amp;Assumptions'!$J$31,FB$47&gt;=$FQ180,FB$47&lt;=$FR180)*(('Summary&amp;Assumptions'!$H$25*$C180)*(1+'Summary&amp;Assumptions'!$J$29)^(FB$46-1))</f>
        <v>0</v>
      </c>
      <c r="EX180" s="588">
        <f>AND(FC$55&gt;0,SUM($E180:EW180)&lt;'Summary&amp;Assumptions'!$G$32*$B180,$D180&gt;='Summary&amp;Assumptions'!$D$17,FC$47&gt;=$D180,FC$47&lt;=EDATE($D180,'Summary&amp;Assumptions'!$G$32))*$B180+AND(FC$56&lt;'Summary&amp;Assumptions'!$J$31,FC$47&gt;=$FO180,FC$47&lt;=$FP180)*(('Summary&amp;Assumptions'!$H$25*$C180)*(1+'Summary&amp;Assumptions'!$J$29)^(FC$46-1))+AND(FC$56&lt;'Summary&amp;Assumptions'!$J$31,FC$47&gt;=$FQ180,FC$47&lt;=$FR180)*(('Summary&amp;Assumptions'!$H$25*$C180)*(1+'Summary&amp;Assumptions'!$J$29)^(FC$46-1))</f>
        <v>0</v>
      </c>
      <c r="EY180" s="588">
        <f>AND(FD$55&gt;0,SUM($E180:EX180)&lt;'Summary&amp;Assumptions'!$G$32*$B180,$D180&gt;='Summary&amp;Assumptions'!$D$17,FD$47&gt;=$D180,FD$47&lt;=EDATE($D180,'Summary&amp;Assumptions'!$G$32))*$B180+AND(FD$56&lt;'Summary&amp;Assumptions'!$J$31,FD$47&gt;=$FO180,FD$47&lt;=$FP180)*(('Summary&amp;Assumptions'!$H$25*$C180)*(1+'Summary&amp;Assumptions'!$J$29)^(FD$46-1))+AND(FD$56&lt;'Summary&amp;Assumptions'!$J$31,FD$47&gt;=$FQ180,FD$47&lt;=$FR180)*(('Summary&amp;Assumptions'!$H$25*$C180)*(1+'Summary&amp;Assumptions'!$J$29)^(FD$46-1))</f>
        <v>0</v>
      </c>
      <c r="EZ180" s="588">
        <f>AND(FE$55&gt;0,SUM($E180:EY180)&lt;'Summary&amp;Assumptions'!$G$32*$B180,$D180&gt;='Summary&amp;Assumptions'!$D$17,FE$47&gt;=$D180,FE$47&lt;=EDATE($D180,'Summary&amp;Assumptions'!$G$32))*$B180+AND(FE$56&lt;'Summary&amp;Assumptions'!$J$31,FE$47&gt;=$FO180,FE$47&lt;=$FP180)*(('Summary&amp;Assumptions'!$H$25*$C180)*(1+'Summary&amp;Assumptions'!$J$29)^(FE$46-1))+AND(FE$56&lt;'Summary&amp;Assumptions'!$J$31,FE$47&gt;=$FQ180,FE$47&lt;=$FR180)*(('Summary&amp;Assumptions'!$H$25*$C180)*(1+'Summary&amp;Assumptions'!$J$29)^(FE$46-1))</f>
        <v>0</v>
      </c>
      <c r="FA180" s="588">
        <f>AND(FF$55&gt;0,SUM($E180:EZ180)&lt;'Summary&amp;Assumptions'!$G$32*$B180,$D180&gt;='Summary&amp;Assumptions'!$D$17,FF$47&gt;=$D180,FF$47&lt;=EDATE($D180,'Summary&amp;Assumptions'!$G$32))*$B180+AND(FF$56&lt;'Summary&amp;Assumptions'!$J$31,FF$47&gt;=$FO180,FF$47&lt;=$FP180)*(('Summary&amp;Assumptions'!$H$25*$C180)*(1+'Summary&amp;Assumptions'!$J$29)^(FF$46-1))+AND(FF$56&lt;'Summary&amp;Assumptions'!$J$31,FF$47&gt;=$FQ180,FF$47&lt;=$FR180)*(('Summary&amp;Assumptions'!$H$25*$C180)*(1+'Summary&amp;Assumptions'!$J$29)^(FF$46-1))</f>
        <v>0</v>
      </c>
      <c r="FB180" s="588">
        <f>AND(FG$55&gt;0,SUM($E180:FA180)&lt;'Summary&amp;Assumptions'!$G$32*$B180,$D180&gt;='Summary&amp;Assumptions'!$D$17,FG$47&gt;=$D180,FG$47&lt;=EDATE($D180,'Summary&amp;Assumptions'!$G$32))*$B180+AND(FG$56&lt;'Summary&amp;Assumptions'!$J$31,FG$47&gt;=$FO180,FG$47&lt;=$FP180)*(('Summary&amp;Assumptions'!$H$25*$C180)*(1+'Summary&amp;Assumptions'!$J$29)^(FG$46-1))+AND(FG$56&lt;'Summary&amp;Assumptions'!$J$31,FG$47&gt;=$FQ180,FG$47&lt;=$FR180)*(('Summary&amp;Assumptions'!$H$25*$C180)*(1+'Summary&amp;Assumptions'!$J$29)^(FG$46-1))</f>
        <v>0</v>
      </c>
      <c r="FC180" s="588">
        <f>AND(FH$55&gt;0,SUM($E180:FB180)&lt;'Summary&amp;Assumptions'!$G$32*$B180,$D180&gt;='Summary&amp;Assumptions'!$D$17,FH$47&gt;=$D180,FH$47&lt;=EDATE($D180,'Summary&amp;Assumptions'!$G$32))*$B180+AND(FH$56&lt;'Summary&amp;Assumptions'!$J$31,FH$47&gt;=$FO180,FH$47&lt;=$FP180)*(('Summary&amp;Assumptions'!$H$25*$C180)*(1+'Summary&amp;Assumptions'!$J$29)^(FH$46-1))+AND(FH$56&lt;'Summary&amp;Assumptions'!$J$31,FH$47&gt;=$FQ180,FH$47&lt;=$FR180)*(('Summary&amp;Assumptions'!$H$25*$C180)*(1+'Summary&amp;Assumptions'!$J$29)^(FH$46-1))</f>
        <v>0</v>
      </c>
      <c r="FD180" s="588">
        <f>AND(FI$55&gt;0,SUM($E180:FC180)&lt;'Summary&amp;Assumptions'!$G$32*$B180,$D180&gt;='Summary&amp;Assumptions'!$D$17,FI$47&gt;=$D180,FI$47&lt;=EDATE($D180,'Summary&amp;Assumptions'!$G$32))*$B180+AND(FI$56&lt;'Summary&amp;Assumptions'!$J$31,FI$47&gt;=$FO180,FI$47&lt;=$FP180)*(('Summary&amp;Assumptions'!$H$25*$C180)*(1+'Summary&amp;Assumptions'!$J$29)^(FI$46-1))+AND(FI$56&lt;'Summary&amp;Assumptions'!$J$31,FI$47&gt;=$FQ180,FI$47&lt;=$FR180)*(('Summary&amp;Assumptions'!$H$25*$C180)*(1+'Summary&amp;Assumptions'!$J$29)^(FI$46-1))</f>
        <v>0</v>
      </c>
      <c r="FE180" s="588">
        <f>AND(FJ$55&gt;0,SUM($E180:FD180)&lt;'Summary&amp;Assumptions'!$G$32*$B180,$D180&gt;='Summary&amp;Assumptions'!$D$17,FJ$47&gt;=$D180,FJ$47&lt;=EDATE($D180,'Summary&amp;Assumptions'!$G$32))*$B180+AND(FJ$56&lt;'Summary&amp;Assumptions'!$J$31,FJ$47&gt;=$FO180,FJ$47&lt;=$FP180)*(('Summary&amp;Assumptions'!$H$25*$C180)*(1+'Summary&amp;Assumptions'!$J$29)^(FJ$46-1))+AND(FJ$56&lt;'Summary&amp;Assumptions'!$J$31,FJ$47&gt;=$FQ180,FJ$47&lt;=$FR180)*(('Summary&amp;Assumptions'!$H$25*$C180)*(1+'Summary&amp;Assumptions'!$J$29)^(FJ$46-1))</f>
        <v>0</v>
      </c>
      <c r="FF180" s="588">
        <f>AND(FK$55&gt;0,SUM($E180:FE180)&lt;'Summary&amp;Assumptions'!$G$32*$B180,$D180&gt;='Summary&amp;Assumptions'!$D$17,FK$47&gt;=$D180,FK$47&lt;=EDATE($D180,'Summary&amp;Assumptions'!$G$32))*$B180+AND(FK$56&lt;'Summary&amp;Assumptions'!$J$31,FK$47&gt;=$FO180,FK$47&lt;=$FP180)*(('Summary&amp;Assumptions'!$H$25*$C180)*(1+'Summary&amp;Assumptions'!$J$29)^(FK$46-1))+AND(FK$56&lt;'Summary&amp;Assumptions'!$J$31,FK$47&gt;=$FQ180,FK$47&lt;=$FR180)*(('Summary&amp;Assumptions'!$H$25*$C180)*(1+'Summary&amp;Assumptions'!$J$29)^(FK$46-1))</f>
        <v>0</v>
      </c>
      <c r="FG180" s="588">
        <f>AND(FL$55&gt;0,SUM($E180:FF180)&lt;'Summary&amp;Assumptions'!$G$32*$B180,$D180&gt;='Summary&amp;Assumptions'!$D$17,FL$47&gt;=$D180,FL$47&lt;=EDATE($D180,'Summary&amp;Assumptions'!$G$32))*$B180+AND(FL$56&lt;'Summary&amp;Assumptions'!$J$31,FL$47&gt;=$FO180,FL$47&lt;=$FP180)*(('Summary&amp;Assumptions'!$H$25*$C180)*(1+'Summary&amp;Assumptions'!$J$29)^(FL$46-1))+AND(FL$56&lt;'Summary&amp;Assumptions'!$J$31,FL$47&gt;=$FQ180,FL$47&lt;=$FR180)*(('Summary&amp;Assumptions'!$H$25*$C180)*(1+'Summary&amp;Assumptions'!$J$29)^(FL$46-1))</f>
        <v>0</v>
      </c>
      <c r="FH180" s="588">
        <f>AND(FM$55&gt;0,SUM($E180:FG180)&lt;'Summary&amp;Assumptions'!$G$32*$B180,$D180&gt;='Summary&amp;Assumptions'!$D$17,FM$47&gt;=$D180,FM$47&lt;=EDATE($D180,'Summary&amp;Assumptions'!$G$32))*$B180+AND(FM$56&lt;'Summary&amp;Assumptions'!$J$31,FM$47&gt;=$FO180,FM$47&lt;=$FP180)*(('Summary&amp;Assumptions'!$H$25*$C180)*(1+'Summary&amp;Assumptions'!$J$29)^(FM$46-1))+AND(FM$56&lt;'Summary&amp;Assumptions'!$J$31,FM$47&gt;=$FQ180,FM$47&lt;=$FR180)*(('Summary&amp;Assumptions'!$H$25*$C180)*(1+'Summary&amp;Assumptions'!$J$29)^(FM$46-1))</f>
        <v>0</v>
      </c>
      <c r="FI180" s="588">
        <f>AND(FN$55&gt;0,SUM($E180:FH180)&lt;'Summary&amp;Assumptions'!$G$32*$B180,$D180&gt;='Summary&amp;Assumptions'!$D$17,FN$47&gt;=$D180,FN$47&lt;=EDATE($D180,'Summary&amp;Assumptions'!$G$32))*$B180+AND(FN$56&lt;'Summary&amp;Assumptions'!$J$31,FN$47&gt;=$FO180,FN$47&lt;=$FP180)*(('Summary&amp;Assumptions'!$H$25*$C180)*(1+'Summary&amp;Assumptions'!$J$29)^(FN$46-1))+AND(FN$56&lt;'Summary&amp;Assumptions'!$J$31,FN$47&gt;=$FQ180,FN$47&lt;=$FR180)*(('Summary&amp;Assumptions'!$H$25*$C180)*(1+'Summary&amp;Assumptions'!$J$29)^(FN$46-1))</f>
        <v>0</v>
      </c>
      <c r="FJ180" s="588">
        <f>AND(FO$55&gt;0,SUM($E180:FI180)&lt;'Summary&amp;Assumptions'!$G$32*$B180,$D180&gt;='Summary&amp;Assumptions'!$D$17,FO$47&gt;=$D180,FO$47&lt;=EDATE($D180,'Summary&amp;Assumptions'!$G$32))*$B180+AND(FO$56&lt;'Summary&amp;Assumptions'!$J$31,FO$47&gt;=$FO180,FO$47&lt;=$FP180)*(('Summary&amp;Assumptions'!$H$25*$C180)*(1+'Summary&amp;Assumptions'!$J$29)^(FO$46-1))+AND(FO$56&lt;'Summary&amp;Assumptions'!$J$31,FO$47&gt;=$FQ180,FO$47&lt;=$FR180)*(('Summary&amp;Assumptions'!$H$25*$C180)*(1+'Summary&amp;Assumptions'!$J$29)^(FO$46-1))</f>
        <v>0</v>
      </c>
      <c r="FK180" s="588">
        <f>AND(FP$55&gt;0,SUM($E180:FJ180)&lt;'Summary&amp;Assumptions'!$G$32*$B180,$D180&gt;='Summary&amp;Assumptions'!$D$17,FP$47&gt;=$D180,FP$47&lt;=EDATE($D180,'Summary&amp;Assumptions'!$G$32))*$B180+AND(FP$56&lt;'Summary&amp;Assumptions'!$J$31,FP$47&gt;=$FO180,FP$47&lt;=$FP180)*(('Summary&amp;Assumptions'!$H$25*$C180)*(1+'Summary&amp;Assumptions'!$J$29)^(FP$46-1))+AND(FP$56&lt;'Summary&amp;Assumptions'!$J$31,FP$47&gt;=$FQ180,FP$47&lt;=$FR180)*(('Summary&amp;Assumptions'!$H$25*$C180)*(1+'Summary&amp;Assumptions'!$J$29)^(FP$46-1))</f>
        <v>0</v>
      </c>
      <c r="FL180" s="588">
        <f>AND(FQ$55&gt;0,SUM($E180:FK180)&lt;'Summary&amp;Assumptions'!$G$32*$B180,$D180&gt;='Summary&amp;Assumptions'!$D$17,FQ$47&gt;=$D180,FQ$47&lt;=EDATE($D180,'Summary&amp;Assumptions'!$G$32))*$B180+AND(FQ$56&lt;'Summary&amp;Assumptions'!$J$31,FQ$47&gt;=$FO180,FQ$47&lt;=$FP180)*(('Summary&amp;Assumptions'!$H$25*$C180)*(1+'Summary&amp;Assumptions'!$J$29)^(FQ$46-1))+AND(FQ$56&lt;'Summary&amp;Assumptions'!$J$31,FQ$47&gt;=$FQ180,FQ$47&lt;=$FR180)*(('Summary&amp;Assumptions'!$H$25*$C180)*(1+'Summary&amp;Assumptions'!$J$29)^(FQ$46-1))</f>
        <v>0</v>
      </c>
      <c r="FO180" s="576">
        <f>EDATE(D180,'Summary&amp;Assumptions'!$G$34)</f>
        <v>46266</v>
      </c>
      <c r="FP180" s="576">
        <f>EDATE(FO180,'Summary&amp;Assumptions'!$G$33-1)</f>
        <v>46296</v>
      </c>
      <c r="FQ180" s="576">
        <f>EDATE(FO180,'Summary&amp;Assumptions'!$G$34)</f>
        <v>46631</v>
      </c>
      <c r="FR180" s="576">
        <f>EDATE(FQ180,'Summary&amp;Assumptions'!$G$33-1)</f>
        <v>46661</v>
      </c>
    </row>
    <row r="181" spans="2:174" hidden="1" x14ac:dyDescent="0.2">
      <c r="B181" s="588">
        <v>0</v>
      </c>
      <c r="C181" s="193">
        <v>0</v>
      </c>
      <c r="D181" s="589">
        <v>45931</v>
      </c>
      <c r="F181" s="588">
        <f>AND(K$55&gt;0,SUM($E181:E181)&lt;'Summary&amp;Assumptions'!$G$32*$B181,$D181&gt;='Summary&amp;Assumptions'!$D$17,K$47&gt;=$D181,K$47&lt;=EDATE($D181,'Summary&amp;Assumptions'!$G$32))*$B181+AND(K$56&lt;'Summary&amp;Assumptions'!$J$31,K$47&gt;=$FO181,K$47&lt;=$FP181)*(('Summary&amp;Assumptions'!$H$25*$C181)*(1+'Summary&amp;Assumptions'!$J$29)^(K$46-1))+AND(K$56&lt;'Summary&amp;Assumptions'!$J$31,K$47&gt;=$FQ181,K$47&lt;=$FR181)*(('Summary&amp;Assumptions'!$H$25*$C181)*(1+'Summary&amp;Assumptions'!$J$29)^(K$46-1))</f>
        <v>0</v>
      </c>
      <c r="G181" s="588">
        <f>AND(L$55&gt;0,SUM($E181:F181)&lt;'Summary&amp;Assumptions'!$G$32*$B181,$D181&gt;='Summary&amp;Assumptions'!$D$17,L$47&gt;=$D181,L$47&lt;=EDATE($D181,'Summary&amp;Assumptions'!$G$32))*$B181+AND(L$56&lt;'Summary&amp;Assumptions'!$J$31,L$47&gt;=$FO181,L$47&lt;=$FP181)*(('Summary&amp;Assumptions'!$H$25*$C181)*(1+'Summary&amp;Assumptions'!$J$29)^(L$46-1))+AND(L$56&lt;'Summary&amp;Assumptions'!$J$31,L$47&gt;=$FQ181,L$47&lt;=$FR181)*(('Summary&amp;Assumptions'!$H$25*$C181)*(1+'Summary&amp;Assumptions'!$J$29)^(L$46-1))</f>
        <v>0</v>
      </c>
      <c r="H181" s="588">
        <f>AND(M$55&gt;0,SUM($E181:G181)&lt;'Summary&amp;Assumptions'!$G$32*$B181,$D181&gt;='Summary&amp;Assumptions'!$D$17,M$47&gt;=$D181,M$47&lt;=EDATE($D181,'Summary&amp;Assumptions'!$G$32))*$B181+AND(M$56&lt;'Summary&amp;Assumptions'!$J$31,M$47&gt;=$FO181,M$47&lt;=$FP181)*(('Summary&amp;Assumptions'!$H$25*$C181)*(1+'Summary&amp;Assumptions'!$J$29)^(M$46-1))+AND(M$56&lt;'Summary&amp;Assumptions'!$J$31,M$47&gt;=$FQ181,M$47&lt;=$FR181)*(('Summary&amp;Assumptions'!$H$25*$C181)*(1+'Summary&amp;Assumptions'!$J$29)^(M$46-1))</f>
        <v>0</v>
      </c>
      <c r="I181" s="588">
        <f>AND(N$55&gt;0,SUM($E181:H181)&lt;'Summary&amp;Assumptions'!$G$32*$B181,$D181&gt;='Summary&amp;Assumptions'!$D$17,N$47&gt;=$D181,N$47&lt;=EDATE($D181,'Summary&amp;Assumptions'!$G$32))*$B181+AND(N$56&lt;'Summary&amp;Assumptions'!$J$31,N$47&gt;=$FO181,N$47&lt;=$FP181)*(('Summary&amp;Assumptions'!$H$25*$C181)*(1+'Summary&amp;Assumptions'!$J$29)^(N$46-1))+AND(N$56&lt;'Summary&amp;Assumptions'!$J$31,N$47&gt;=$FQ181,N$47&lt;=$FR181)*(('Summary&amp;Assumptions'!$H$25*$C181)*(1+'Summary&amp;Assumptions'!$J$29)^(N$46-1))</f>
        <v>0</v>
      </c>
      <c r="J181" s="588">
        <f>AND(O$55&gt;0,SUM($E181:I181)&lt;'Summary&amp;Assumptions'!$G$32*$B181,$D181&gt;='Summary&amp;Assumptions'!$D$17,O$47&gt;=$D181,O$47&lt;=EDATE($D181,'Summary&amp;Assumptions'!$G$32))*$B181+AND(O$56&lt;'Summary&amp;Assumptions'!$J$31,O$47&gt;=$FO181,O$47&lt;=$FP181)*(('Summary&amp;Assumptions'!$H$25*$C181)*(1+'Summary&amp;Assumptions'!$J$29)^(O$46-1))+AND(O$56&lt;'Summary&amp;Assumptions'!$J$31,O$47&gt;=$FQ181,O$47&lt;=$FR181)*(('Summary&amp;Assumptions'!$H$25*$C181)*(1+'Summary&amp;Assumptions'!$J$29)^(O$46-1))</f>
        <v>0</v>
      </c>
      <c r="K181" s="588">
        <f>AND(P$55&gt;0,SUM($E181:J181)&lt;'Summary&amp;Assumptions'!$G$32*$B181,$D181&gt;='Summary&amp;Assumptions'!$D$17,P$47&gt;=$D181,P$47&lt;=EDATE($D181,'Summary&amp;Assumptions'!$G$32))*$B181+AND(P$56&lt;'Summary&amp;Assumptions'!$J$31,P$47&gt;=$FO181,P$47&lt;=$FP181)*(('Summary&amp;Assumptions'!$H$25*$C181)*(1+'Summary&amp;Assumptions'!$J$29)^(P$46-1))+AND(P$56&lt;'Summary&amp;Assumptions'!$J$31,P$47&gt;=$FQ181,P$47&lt;=$FR181)*(('Summary&amp;Assumptions'!$H$25*$C181)*(1+'Summary&amp;Assumptions'!$J$29)^(P$46-1))</f>
        <v>0</v>
      </c>
      <c r="L181" s="588">
        <f>AND(Q$55&gt;0,SUM($E181:K181)&lt;'Summary&amp;Assumptions'!$G$32*$B181,$D181&gt;='Summary&amp;Assumptions'!$D$17,Q$47&gt;=$D181,Q$47&lt;=EDATE($D181,'Summary&amp;Assumptions'!$G$32))*$B181+AND(Q$56&lt;'Summary&amp;Assumptions'!$J$31,Q$47&gt;=$FO181,Q$47&lt;=$FP181)*(('Summary&amp;Assumptions'!$H$25*$C181)*(1+'Summary&amp;Assumptions'!$J$29)^(Q$46-1))+AND(Q$56&lt;'Summary&amp;Assumptions'!$J$31,Q$47&gt;=$FQ181,Q$47&lt;=$FR181)*(('Summary&amp;Assumptions'!$H$25*$C181)*(1+'Summary&amp;Assumptions'!$J$29)^(Q$46-1))</f>
        <v>0</v>
      </c>
      <c r="M181" s="588">
        <f>AND(R$55&gt;0,SUM($E181:L181)&lt;'Summary&amp;Assumptions'!$G$32*$B181,$D181&gt;='Summary&amp;Assumptions'!$D$17,R$47&gt;=$D181,R$47&lt;=EDATE($D181,'Summary&amp;Assumptions'!$G$32))*$B181+AND(R$56&lt;'Summary&amp;Assumptions'!$J$31,R$47&gt;=$FO181,R$47&lt;=$FP181)*(('Summary&amp;Assumptions'!$H$25*$C181)*(1+'Summary&amp;Assumptions'!$J$29)^(R$46-1))+AND(R$56&lt;'Summary&amp;Assumptions'!$J$31,R$47&gt;=$FQ181,R$47&lt;=$FR181)*(('Summary&amp;Assumptions'!$H$25*$C181)*(1+'Summary&amp;Assumptions'!$J$29)^(R$46-1))</f>
        <v>0</v>
      </c>
      <c r="N181" s="588">
        <f>AND(S$55&gt;0,SUM($E181:M181)&lt;'Summary&amp;Assumptions'!$G$32*$B181,$D181&gt;='Summary&amp;Assumptions'!$D$17,S$47&gt;=$D181,S$47&lt;=EDATE($D181,'Summary&amp;Assumptions'!$G$32))*$B181+AND(S$56&lt;'Summary&amp;Assumptions'!$J$31,S$47&gt;=$FO181,S$47&lt;=$FP181)*(('Summary&amp;Assumptions'!$H$25*$C181)*(1+'Summary&amp;Assumptions'!$J$29)^(S$46-1))+AND(S$56&lt;'Summary&amp;Assumptions'!$J$31,S$47&gt;=$FQ181,S$47&lt;=$FR181)*(('Summary&amp;Assumptions'!$H$25*$C181)*(1+'Summary&amp;Assumptions'!$J$29)^(S$46-1))</f>
        <v>0</v>
      </c>
      <c r="O181" s="588">
        <f>AND(T$55&gt;0,SUM($E181:N181)&lt;'Summary&amp;Assumptions'!$G$32*$B181,$D181&gt;='Summary&amp;Assumptions'!$D$17,T$47&gt;=$D181,T$47&lt;=EDATE($D181,'Summary&amp;Assumptions'!$G$32))*$B181+AND(T$56&lt;'Summary&amp;Assumptions'!$J$31,T$47&gt;=$FO181,T$47&lt;=$FP181)*(('Summary&amp;Assumptions'!$H$25*$C181)*(1+'Summary&amp;Assumptions'!$J$29)^(T$46-1))+AND(T$56&lt;'Summary&amp;Assumptions'!$J$31,T$47&gt;=$FQ181,T$47&lt;=$FR181)*(('Summary&amp;Assumptions'!$H$25*$C181)*(1+'Summary&amp;Assumptions'!$J$29)^(T$46-1))</f>
        <v>0</v>
      </c>
      <c r="P181" s="588">
        <f>AND(U$55&gt;0,SUM($E181:O181)&lt;'Summary&amp;Assumptions'!$G$32*$B181,$D181&gt;='Summary&amp;Assumptions'!$D$17,U$47&gt;=$D181,U$47&lt;=EDATE($D181,'Summary&amp;Assumptions'!$G$32))*$B181+AND(U$56&lt;'Summary&amp;Assumptions'!$J$31,U$47&gt;=$FO181,U$47&lt;=$FP181)*(('Summary&amp;Assumptions'!$H$25*$C181)*(1+'Summary&amp;Assumptions'!$J$29)^(U$46-1))+AND(U$56&lt;'Summary&amp;Assumptions'!$J$31,U$47&gt;=$FQ181,U$47&lt;=$FR181)*(('Summary&amp;Assumptions'!$H$25*$C181)*(1+'Summary&amp;Assumptions'!$J$29)^(U$46-1))</f>
        <v>0</v>
      </c>
      <c r="Q181" s="588">
        <f>AND(V$55&gt;0,SUM($E181:P181)&lt;'Summary&amp;Assumptions'!$G$32*$B181,$D181&gt;='Summary&amp;Assumptions'!$D$17,V$47&gt;=$D181,V$47&lt;=EDATE($D181,'Summary&amp;Assumptions'!$G$32))*$B181+AND(V$56&lt;'Summary&amp;Assumptions'!$J$31,V$47&gt;=$FO181,V$47&lt;=$FP181)*(('Summary&amp;Assumptions'!$H$25*$C181)*(1+'Summary&amp;Assumptions'!$J$29)^(V$46-1))+AND(V$56&lt;'Summary&amp;Assumptions'!$J$31,V$47&gt;=$FQ181,V$47&lt;=$FR181)*(('Summary&amp;Assumptions'!$H$25*$C181)*(1+'Summary&amp;Assumptions'!$J$29)^(V$46-1))</f>
        <v>0</v>
      </c>
      <c r="R181" s="588">
        <f>AND(W$55&gt;0,SUM($E181:Q181)&lt;'Summary&amp;Assumptions'!$G$32*$B181,$D181&gt;='Summary&amp;Assumptions'!$D$17,W$47&gt;=$D181,W$47&lt;=EDATE($D181,'Summary&amp;Assumptions'!$G$32))*$B181+AND(W$56&lt;'Summary&amp;Assumptions'!$J$31,W$47&gt;=$FO181,W$47&lt;=$FP181)*(('Summary&amp;Assumptions'!$H$25*$C181)*(1+'Summary&amp;Assumptions'!$J$29)^(W$46-1))+AND(W$56&lt;'Summary&amp;Assumptions'!$J$31,W$47&gt;=$FQ181,W$47&lt;=$FR181)*(('Summary&amp;Assumptions'!$H$25*$C181)*(1+'Summary&amp;Assumptions'!$J$29)^(W$46-1))</f>
        <v>0</v>
      </c>
      <c r="S181" s="588">
        <f>AND(X$55&gt;0,SUM($E181:R181)&lt;'Summary&amp;Assumptions'!$G$32*$B181,$D181&gt;='Summary&amp;Assumptions'!$D$17,X$47&gt;=$D181,X$47&lt;=EDATE($D181,'Summary&amp;Assumptions'!$G$32))*$B181+AND(X$56&lt;'Summary&amp;Assumptions'!$J$31,X$47&gt;=$FO181,X$47&lt;=$FP181)*(('Summary&amp;Assumptions'!$H$25*$C181)*(1+'Summary&amp;Assumptions'!$J$29)^(X$46-1))+AND(X$56&lt;'Summary&amp;Assumptions'!$J$31,X$47&gt;=$FQ181,X$47&lt;=$FR181)*(('Summary&amp;Assumptions'!$H$25*$C181)*(1+'Summary&amp;Assumptions'!$J$29)^(X$46-1))</f>
        <v>0</v>
      </c>
      <c r="T181" s="588">
        <f>AND(Y$55&gt;0,SUM($E181:S181)&lt;'Summary&amp;Assumptions'!$G$32*$B181,$D181&gt;='Summary&amp;Assumptions'!$D$17,Y$47&gt;=$D181,Y$47&lt;=EDATE($D181,'Summary&amp;Assumptions'!$G$32))*$B181+AND(Y$56&lt;'Summary&amp;Assumptions'!$J$31,Y$47&gt;=$FO181,Y$47&lt;=$FP181)*(('Summary&amp;Assumptions'!$H$25*$C181)*(1+'Summary&amp;Assumptions'!$J$29)^(Y$46-1))+AND(Y$56&lt;'Summary&amp;Assumptions'!$J$31,Y$47&gt;=$FQ181,Y$47&lt;=$FR181)*(('Summary&amp;Assumptions'!$H$25*$C181)*(1+'Summary&amp;Assumptions'!$J$29)^(Y$46-1))</f>
        <v>0</v>
      </c>
      <c r="U181" s="588">
        <f>AND(Z$55&gt;0,SUM($E181:T181)&lt;'Summary&amp;Assumptions'!$G$32*$B181,$D181&gt;='Summary&amp;Assumptions'!$D$17,Z$47&gt;=$D181,Z$47&lt;=EDATE($D181,'Summary&amp;Assumptions'!$G$32))*$B181+AND(Z$56&lt;'Summary&amp;Assumptions'!$J$31,Z$47&gt;=$FO181,Z$47&lt;=$FP181)*(('Summary&amp;Assumptions'!$H$25*$C181)*(1+'Summary&amp;Assumptions'!$J$29)^(Z$46-1))+AND(Z$56&lt;'Summary&amp;Assumptions'!$J$31,Z$47&gt;=$FQ181,Z$47&lt;=$FR181)*(('Summary&amp;Assumptions'!$H$25*$C181)*(1+'Summary&amp;Assumptions'!$J$29)^(Z$46-1))</f>
        <v>0</v>
      </c>
      <c r="V181" s="588">
        <f>AND(AA$55&gt;0,SUM($E181:U181)&lt;'Summary&amp;Assumptions'!$G$32*$B181,$D181&gt;='Summary&amp;Assumptions'!$D$17,AA$47&gt;=$D181,AA$47&lt;=EDATE($D181,'Summary&amp;Assumptions'!$G$32))*$B181+AND(AA$56&lt;'Summary&amp;Assumptions'!$J$31,AA$47&gt;=$FO181,AA$47&lt;=$FP181)*(('Summary&amp;Assumptions'!$H$25*$C181)*(1+'Summary&amp;Assumptions'!$J$29)^(AA$46-1))+AND(AA$56&lt;'Summary&amp;Assumptions'!$J$31,AA$47&gt;=$FQ181,AA$47&lt;=$FR181)*(('Summary&amp;Assumptions'!$H$25*$C181)*(1+'Summary&amp;Assumptions'!$J$29)^(AA$46-1))</f>
        <v>0</v>
      </c>
      <c r="W181" s="588">
        <f>AND(AB$55&gt;0,SUM($E181:V181)&lt;'Summary&amp;Assumptions'!$G$32*$B181,$D181&gt;='Summary&amp;Assumptions'!$D$17,AB$47&gt;=$D181,AB$47&lt;=EDATE($D181,'Summary&amp;Assumptions'!$G$32))*$B181+AND(AB$56&lt;'Summary&amp;Assumptions'!$J$31,AB$47&gt;=$FO181,AB$47&lt;=$FP181)*(('Summary&amp;Assumptions'!$H$25*$C181)*(1+'Summary&amp;Assumptions'!$J$29)^(AB$46-1))+AND(AB$56&lt;'Summary&amp;Assumptions'!$J$31,AB$47&gt;=$FQ181,AB$47&lt;=$FR181)*(('Summary&amp;Assumptions'!$H$25*$C181)*(1+'Summary&amp;Assumptions'!$J$29)^(AB$46-1))</f>
        <v>0</v>
      </c>
      <c r="X181" s="588">
        <f>AND(AC$55&gt;0,SUM($E181:W181)&lt;'Summary&amp;Assumptions'!$G$32*$B181,$D181&gt;='Summary&amp;Assumptions'!$D$17,AC$47&gt;=$D181,AC$47&lt;=EDATE($D181,'Summary&amp;Assumptions'!$G$32))*$B181+AND(AC$56&lt;'Summary&amp;Assumptions'!$J$31,AC$47&gt;=$FO181,AC$47&lt;=$FP181)*(('Summary&amp;Assumptions'!$H$25*$C181)*(1+'Summary&amp;Assumptions'!$J$29)^(AC$46-1))+AND(AC$56&lt;'Summary&amp;Assumptions'!$J$31,AC$47&gt;=$FQ181,AC$47&lt;=$FR181)*(('Summary&amp;Assumptions'!$H$25*$C181)*(1+'Summary&amp;Assumptions'!$J$29)^(AC$46-1))</f>
        <v>0</v>
      </c>
      <c r="Y181" s="588">
        <f>AND(AD$55&gt;0,SUM($E181:X181)&lt;'Summary&amp;Assumptions'!$G$32*$B181,$D181&gt;='Summary&amp;Assumptions'!$D$17,AD$47&gt;=$D181,AD$47&lt;=EDATE($D181,'Summary&amp;Assumptions'!$G$32))*$B181+AND(AD$56&lt;'Summary&amp;Assumptions'!$J$31,AD$47&gt;=$FO181,AD$47&lt;=$FP181)*(('Summary&amp;Assumptions'!$H$25*$C181)*(1+'Summary&amp;Assumptions'!$J$29)^(AD$46-1))+AND(AD$56&lt;'Summary&amp;Assumptions'!$J$31,AD$47&gt;=$FQ181,AD$47&lt;=$FR181)*(('Summary&amp;Assumptions'!$H$25*$C181)*(1+'Summary&amp;Assumptions'!$J$29)^(AD$46-1))</f>
        <v>0</v>
      </c>
      <c r="Z181" s="588">
        <f>AND(AE$55&gt;0,SUM($E181:Y181)&lt;'Summary&amp;Assumptions'!$G$32*$B181,$D181&gt;='Summary&amp;Assumptions'!$D$17,AE$47&gt;=$D181,AE$47&lt;=EDATE($D181,'Summary&amp;Assumptions'!$G$32))*$B181+AND(AE$56&lt;'Summary&amp;Assumptions'!$J$31,AE$47&gt;=$FO181,AE$47&lt;=$FP181)*(('Summary&amp;Assumptions'!$H$25*$C181)*(1+'Summary&amp;Assumptions'!$J$29)^(AE$46-1))+AND(AE$56&lt;'Summary&amp;Assumptions'!$J$31,AE$47&gt;=$FQ181,AE$47&lt;=$FR181)*(('Summary&amp;Assumptions'!$H$25*$C181)*(1+'Summary&amp;Assumptions'!$J$29)^(AE$46-1))</f>
        <v>0</v>
      </c>
      <c r="AA181" s="588">
        <f>AND(AF$55&gt;0,SUM($E181:Z181)&lt;'Summary&amp;Assumptions'!$G$32*$B181,$D181&gt;='Summary&amp;Assumptions'!$D$17,AF$47&gt;=$D181,AF$47&lt;=EDATE($D181,'Summary&amp;Assumptions'!$G$32))*$B181+AND(AF$56&lt;'Summary&amp;Assumptions'!$J$31,AF$47&gt;=$FO181,AF$47&lt;=$FP181)*(('Summary&amp;Assumptions'!$H$25*$C181)*(1+'Summary&amp;Assumptions'!$J$29)^(AF$46-1))+AND(AF$56&lt;'Summary&amp;Assumptions'!$J$31,AF$47&gt;=$FQ181,AF$47&lt;=$FR181)*(('Summary&amp;Assumptions'!$H$25*$C181)*(1+'Summary&amp;Assumptions'!$J$29)^(AF$46-1))</f>
        <v>0</v>
      </c>
      <c r="AB181" s="588">
        <f>AND(AG$55&gt;0,SUM($E181:AA181)&lt;'Summary&amp;Assumptions'!$G$32*$B181,$D181&gt;='Summary&amp;Assumptions'!$D$17,AG$47&gt;=$D181,AG$47&lt;=EDATE($D181,'Summary&amp;Assumptions'!$G$32))*$B181+AND(AG$56&lt;'Summary&amp;Assumptions'!$J$31,AG$47&gt;=$FO181,AG$47&lt;=$FP181)*(('Summary&amp;Assumptions'!$H$25*$C181)*(1+'Summary&amp;Assumptions'!$J$29)^(AG$46-1))+AND(AG$56&lt;'Summary&amp;Assumptions'!$J$31,AG$47&gt;=$FQ181,AG$47&lt;=$FR181)*(('Summary&amp;Assumptions'!$H$25*$C181)*(1+'Summary&amp;Assumptions'!$J$29)^(AG$46-1))</f>
        <v>0</v>
      </c>
      <c r="AC181" s="588">
        <f>AND(AH$55&gt;0,SUM($E181:AB181)&lt;'Summary&amp;Assumptions'!$G$32*$B181,$D181&gt;='Summary&amp;Assumptions'!$D$17,AH$47&gt;=$D181,AH$47&lt;=EDATE($D181,'Summary&amp;Assumptions'!$G$32))*$B181+AND(AH$56&lt;'Summary&amp;Assumptions'!$J$31,AH$47&gt;=$FO181,AH$47&lt;=$FP181)*(('Summary&amp;Assumptions'!$H$25*$C181)*(1+'Summary&amp;Assumptions'!$J$29)^(AH$46-1))+AND(AH$56&lt;'Summary&amp;Assumptions'!$J$31,AH$47&gt;=$FQ181,AH$47&lt;=$FR181)*(('Summary&amp;Assumptions'!$H$25*$C181)*(1+'Summary&amp;Assumptions'!$J$29)^(AH$46-1))</f>
        <v>0</v>
      </c>
      <c r="AD181" s="588">
        <f>AND(AI$55&gt;0,SUM($E181:AC181)&lt;'Summary&amp;Assumptions'!$G$32*$B181,$D181&gt;='Summary&amp;Assumptions'!$D$17,AI$47&gt;=$D181,AI$47&lt;=EDATE($D181,'Summary&amp;Assumptions'!$G$32))*$B181+AND(AI$56&lt;'Summary&amp;Assumptions'!$J$31,AI$47&gt;=$FO181,AI$47&lt;=$FP181)*(('Summary&amp;Assumptions'!$H$25*$C181)*(1+'Summary&amp;Assumptions'!$J$29)^(AI$46-1))+AND(AI$56&lt;'Summary&amp;Assumptions'!$J$31,AI$47&gt;=$FQ181,AI$47&lt;=$FR181)*(('Summary&amp;Assumptions'!$H$25*$C181)*(1+'Summary&amp;Assumptions'!$J$29)^(AI$46-1))</f>
        <v>0</v>
      </c>
      <c r="AE181" s="588">
        <f>AND(AJ$55&gt;0,SUM($E181:AD181)&lt;'Summary&amp;Assumptions'!$G$32*$B181,$D181&gt;='Summary&amp;Assumptions'!$D$17,AJ$47&gt;=$D181,AJ$47&lt;=EDATE($D181,'Summary&amp;Assumptions'!$G$32))*$B181+AND(AJ$56&lt;'Summary&amp;Assumptions'!$J$31,AJ$47&gt;=$FO181,AJ$47&lt;=$FP181)*(('Summary&amp;Assumptions'!$H$25*$C181)*(1+'Summary&amp;Assumptions'!$J$29)^(AJ$46-1))+AND(AJ$56&lt;'Summary&amp;Assumptions'!$J$31,AJ$47&gt;=$FQ181,AJ$47&lt;=$FR181)*(('Summary&amp;Assumptions'!$H$25*$C181)*(1+'Summary&amp;Assumptions'!$J$29)^(AJ$46-1))</f>
        <v>0</v>
      </c>
      <c r="AF181" s="588">
        <f>AND(AK$55&gt;0,SUM($E181:AE181)&lt;'Summary&amp;Assumptions'!$G$32*$B181,$D181&gt;='Summary&amp;Assumptions'!$D$17,AK$47&gt;=$D181,AK$47&lt;=EDATE($D181,'Summary&amp;Assumptions'!$G$32))*$B181+AND(AK$56&lt;'Summary&amp;Assumptions'!$J$31,AK$47&gt;=$FO181,AK$47&lt;=$FP181)*(('Summary&amp;Assumptions'!$H$25*$C181)*(1+'Summary&amp;Assumptions'!$J$29)^(AK$46-1))+AND(AK$56&lt;'Summary&amp;Assumptions'!$J$31,AK$47&gt;=$FQ181,AK$47&lt;=$FR181)*(('Summary&amp;Assumptions'!$H$25*$C181)*(1+'Summary&amp;Assumptions'!$J$29)^(AK$46-1))</f>
        <v>0</v>
      </c>
      <c r="AG181" s="588">
        <f>AND(AL$55&gt;0,SUM($E181:AF181)&lt;'Summary&amp;Assumptions'!$G$32*$B181,$D181&gt;='Summary&amp;Assumptions'!$D$17,AL$47&gt;=$D181,AL$47&lt;=EDATE($D181,'Summary&amp;Assumptions'!$G$32))*$B181+AND(AL$56&lt;'Summary&amp;Assumptions'!$J$31,AL$47&gt;=$FO181,AL$47&lt;=$FP181)*(('Summary&amp;Assumptions'!$H$25*$C181)*(1+'Summary&amp;Assumptions'!$J$29)^(AL$46-1))+AND(AL$56&lt;'Summary&amp;Assumptions'!$J$31,AL$47&gt;=$FQ181,AL$47&lt;=$FR181)*(('Summary&amp;Assumptions'!$H$25*$C181)*(1+'Summary&amp;Assumptions'!$J$29)^(AL$46-1))</f>
        <v>0</v>
      </c>
      <c r="AH181" s="588">
        <f>AND(AM$55&gt;0,SUM($E181:AG181)&lt;'Summary&amp;Assumptions'!$G$32*$B181,$D181&gt;='Summary&amp;Assumptions'!$D$17,AM$47&gt;=$D181,AM$47&lt;=EDATE($D181,'Summary&amp;Assumptions'!$G$32))*$B181+AND(AM$56&lt;'Summary&amp;Assumptions'!$J$31,AM$47&gt;=$FO181,AM$47&lt;=$FP181)*(('Summary&amp;Assumptions'!$H$25*$C181)*(1+'Summary&amp;Assumptions'!$J$29)^(AM$46-1))+AND(AM$56&lt;'Summary&amp;Assumptions'!$J$31,AM$47&gt;=$FQ181,AM$47&lt;=$FR181)*(('Summary&amp;Assumptions'!$H$25*$C181)*(1+'Summary&amp;Assumptions'!$J$29)^(AM$46-1))</f>
        <v>0</v>
      </c>
      <c r="AI181" s="588">
        <f>AND(AN$55&gt;0,SUM($E181:AH181)&lt;'Summary&amp;Assumptions'!$G$32*$B181,$D181&gt;='Summary&amp;Assumptions'!$D$17,AN$47&gt;=$D181,AN$47&lt;=EDATE($D181,'Summary&amp;Assumptions'!$G$32))*$B181+AND(AN$56&lt;'Summary&amp;Assumptions'!$J$31,AN$47&gt;=$FO181,AN$47&lt;=$FP181)*(('Summary&amp;Assumptions'!$H$25*$C181)*(1+'Summary&amp;Assumptions'!$J$29)^(AN$46-1))+AND(AN$56&lt;'Summary&amp;Assumptions'!$J$31,AN$47&gt;=$FQ181,AN$47&lt;=$FR181)*(('Summary&amp;Assumptions'!$H$25*$C181)*(1+'Summary&amp;Assumptions'!$J$29)^(AN$46-1))</f>
        <v>0</v>
      </c>
      <c r="AJ181" s="588">
        <f>AND(AO$55&gt;0,SUM($E181:AI181)&lt;'Summary&amp;Assumptions'!$G$32*$B181,$D181&gt;='Summary&amp;Assumptions'!$D$17,AO$47&gt;=$D181,AO$47&lt;=EDATE($D181,'Summary&amp;Assumptions'!$G$32))*$B181+AND(AO$56&lt;'Summary&amp;Assumptions'!$J$31,AO$47&gt;=$FO181,AO$47&lt;=$FP181)*(('Summary&amp;Assumptions'!$H$25*$C181)*(1+'Summary&amp;Assumptions'!$J$29)^(AO$46-1))+AND(AO$56&lt;'Summary&amp;Assumptions'!$J$31,AO$47&gt;=$FQ181,AO$47&lt;=$FR181)*(('Summary&amp;Assumptions'!$H$25*$C181)*(1+'Summary&amp;Assumptions'!$J$29)^(AO$46-1))</f>
        <v>0</v>
      </c>
      <c r="AK181" s="588">
        <f>AND(AP$55&gt;0,SUM($E181:AJ181)&lt;'Summary&amp;Assumptions'!$G$32*$B181,$D181&gt;='Summary&amp;Assumptions'!$D$17,AP$47&gt;=$D181,AP$47&lt;=EDATE($D181,'Summary&amp;Assumptions'!$G$32))*$B181+AND(AP$56&lt;'Summary&amp;Assumptions'!$J$31,AP$47&gt;=$FO181,AP$47&lt;=$FP181)*(('Summary&amp;Assumptions'!$H$25*$C181)*(1+'Summary&amp;Assumptions'!$J$29)^(AP$46-1))+AND(AP$56&lt;'Summary&amp;Assumptions'!$J$31,AP$47&gt;=$FQ181,AP$47&lt;=$FR181)*(('Summary&amp;Assumptions'!$H$25*$C181)*(1+'Summary&amp;Assumptions'!$J$29)^(AP$46-1))</f>
        <v>0</v>
      </c>
      <c r="AL181" s="588">
        <f>AND(AQ$55&gt;0,SUM($E181:AK181)&lt;'Summary&amp;Assumptions'!$G$32*$B181,$D181&gt;='Summary&amp;Assumptions'!$D$17,AQ$47&gt;=$D181,AQ$47&lt;=EDATE($D181,'Summary&amp;Assumptions'!$G$32))*$B181+AND(AQ$56&lt;'Summary&amp;Assumptions'!$J$31,AQ$47&gt;=$FO181,AQ$47&lt;=$FP181)*(('Summary&amp;Assumptions'!$H$25*$C181)*(1+'Summary&amp;Assumptions'!$J$29)^(AQ$46-1))+AND(AQ$56&lt;'Summary&amp;Assumptions'!$J$31,AQ$47&gt;=$FQ181,AQ$47&lt;=$FR181)*(('Summary&amp;Assumptions'!$H$25*$C181)*(1+'Summary&amp;Assumptions'!$J$29)^(AQ$46-1))</f>
        <v>0</v>
      </c>
      <c r="AM181" s="588">
        <f>AND(AR$55&gt;0,SUM($E181:AL181)&lt;'Summary&amp;Assumptions'!$G$32*$B181,$D181&gt;='Summary&amp;Assumptions'!$D$17,AR$47&gt;=$D181,AR$47&lt;=EDATE($D181,'Summary&amp;Assumptions'!$G$32))*$B181+AND(AR$56&lt;'Summary&amp;Assumptions'!$J$31,AR$47&gt;=$FO181,AR$47&lt;=$FP181)*(('Summary&amp;Assumptions'!$H$25*$C181)*(1+'Summary&amp;Assumptions'!$J$29)^(AR$46-1))+AND(AR$56&lt;'Summary&amp;Assumptions'!$J$31,AR$47&gt;=$FQ181,AR$47&lt;=$FR181)*(('Summary&amp;Assumptions'!$H$25*$C181)*(1+'Summary&amp;Assumptions'!$J$29)^(AR$46-1))</f>
        <v>0</v>
      </c>
      <c r="AN181" s="588">
        <f>AND(AS$55&gt;0,SUM($E181:AM181)&lt;'Summary&amp;Assumptions'!$G$32*$B181,$D181&gt;='Summary&amp;Assumptions'!$D$17,AS$47&gt;=$D181,AS$47&lt;=EDATE($D181,'Summary&amp;Assumptions'!$G$32))*$B181+AND(AS$56&lt;'Summary&amp;Assumptions'!$J$31,AS$47&gt;=$FO181,AS$47&lt;=$FP181)*(('Summary&amp;Assumptions'!$H$25*$C181)*(1+'Summary&amp;Assumptions'!$J$29)^(AS$46-1))+AND(AS$56&lt;'Summary&amp;Assumptions'!$J$31,AS$47&gt;=$FQ181,AS$47&lt;=$FR181)*(('Summary&amp;Assumptions'!$H$25*$C181)*(1+'Summary&amp;Assumptions'!$J$29)^(AS$46-1))</f>
        <v>0</v>
      </c>
      <c r="AO181" s="588">
        <f>AND(AT$55&gt;0,SUM($E181:AN181)&lt;'Summary&amp;Assumptions'!$G$32*$B181,$D181&gt;='Summary&amp;Assumptions'!$D$17,AT$47&gt;=$D181,AT$47&lt;=EDATE($D181,'Summary&amp;Assumptions'!$G$32))*$B181+AND(AT$56&lt;'Summary&amp;Assumptions'!$J$31,AT$47&gt;=$FO181,AT$47&lt;=$FP181)*(('Summary&amp;Assumptions'!$H$25*$C181)*(1+'Summary&amp;Assumptions'!$J$29)^(AT$46-1))+AND(AT$56&lt;'Summary&amp;Assumptions'!$J$31,AT$47&gt;=$FQ181,AT$47&lt;=$FR181)*(('Summary&amp;Assumptions'!$H$25*$C181)*(1+'Summary&amp;Assumptions'!$J$29)^(AT$46-1))</f>
        <v>0</v>
      </c>
      <c r="AP181" s="588">
        <f>AND(AU$55&gt;0,SUM($E181:AO181)&lt;'Summary&amp;Assumptions'!$G$32*$B181,$D181&gt;='Summary&amp;Assumptions'!$D$17,AU$47&gt;=$D181,AU$47&lt;=EDATE($D181,'Summary&amp;Assumptions'!$G$32))*$B181+AND(AU$56&lt;'Summary&amp;Assumptions'!$J$31,AU$47&gt;=$FO181,AU$47&lt;=$FP181)*(('Summary&amp;Assumptions'!$H$25*$C181)*(1+'Summary&amp;Assumptions'!$J$29)^(AU$46-1))+AND(AU$56&lt;'Summary&amp;Assumptions'!$J$31,AU$47&gt;=$FQ181,AU$47&lt;=$FR181)*(('Summary&amp;Assumptions'!$H$25*$C181)*(1+'Summary&amp;Assumptions'!$J$29)^(AU$46-1))</f>
        <v>0</v>
      </c>
      <c r="AQ181" s="588">
        <f>AND(AV$55&gt;0,SUM($E181:AP181)&lt;'Summary&amp;Assumptions'!$G$32*$B181,$D181&gt;='Summary&amp;Assumptions'!$D$17,AV$47&gt;=$D181,AV$47&lt;=EDATE($D181,'Summary&amp;Assumptions'!$G$32))*$B181+AND(AV$56&lt;'Summary&amp;Assumptions'!$J$31,AV$47&gt;=$FO181,AV$47&lt;=$FP181)*(('Summary&amp;Assumptions'!$H$25*$C181)*(1+'Summary&amp;Assumptions'!$J$29)^(AV$46-1))+AND(AV$56&lt;'Summary&amp;Assumptions'!$J$31,AV$47&gt;=$FQ181,AV$47&lt;=$FR181)*(('Summary&amp;Assumptions'!$H$25*$C181)*(1+'Summary&amp;Assumptions'!$J$29)^(AV$46-1))</f>
        <v>0</v>
      </c>
      <c r="AR181" s="588">
        <f>AND(AW$55&gt;0,SUM($E181:AQ181)&lt;'Summary&amp;Assumptions'!$G$32*$B181,$D181&gt;='Summary&amp;Assumptions'!$D$17,AW$47&gt;=$D181,AW$47&lt;=EDATE($D181,'Summary&amp;Assumptions'!$G$32))*$B181+AND(AW$56&lt;'Summary&amp;Assumptions'!$J$31,AW$47&gt;=$FO181,AW$47&lt;=$FP181)*(('Summary&amp;Assumptions'!$H$25*$C181)*(1+'Summary&amp;Assumptions'!$J$29)^(AW$46-1))+AND(AW$56&lt;'Summary&amp;Assumptions'!$J$31,AW$47&gt;=$FQ181,AW$47&lt;=$FR181)*(('Summary&amp;Assumptions'!$H$25*$C181)*(1+'Summary&amp;Assumptions'!$J$29)^(AW$46-1))</f>
        <v>0</v>
      </c>
      <c r="AS181" s="588">
        <f>AND(AX$55&gt;0,SUM($E181:AR181)&lt;'Summary&amp;Assumptions'!$G$32*$B181,$D181&gt;='Summary&amp;Assumptions'!$D$17,AX$47&gt;=$D181,AX$47&lt;=EDATE($D181,'Summary&amp;Assumptions'!$G$32))*$B181+AND(AX$56&lt;'Summary&amp;Assumptions'!$J$31,AX$47&gt;=$FO181,AX$47&lt;=$FP181)*(('Summary&amp;Assumptions'!$H$25*$C181)*(1+'Summary&amp;Assumptions'!$J$29)^(AX$46-1))+AND(AX$56&lt;'Summary&amp;Assumptions'!$J$31,AX$47&gt;=$FQ181,AX$47&lt;=$FR181)*(('Summary&amp;Assumptions'!$H$25*$C181)*(1+'Summary&amp;Assumptions'!$J$29)^(AX$46-1))</f>
        <v>0</v>
      </c>
      <c r="AT181" s="588">
        <f>AND(AY$55&gt;0,SUM($E181:AS181)&lt;'Summary&amp;Assumptions'!$G$32*$B181,$D181&gt;='Summary&amp;Assumptions'!$D$17,AY$47&gt;=$D181,AY$47&lt;=EDATE($D181,'Summary&amp;Assumptions'!$G$32))*$B181+AND(AY$56&lt;'Summary&amp;Assumptions'!$J$31,AY$47&gt;=$FO181,AY$47&lt;=$FP181)*(('Summary&amp;Assumptions'!$H$25*$C181)*(1+'Summary&amp;Assumptions'!$J$29)^(AY$46-1))+AND(AY$56&lt;'Summary&amp;Assumptions'!$J$31,AY$47&gt;=$FQ181,AY$47&lt;=$FR181)*(('Summary&amp;Assumptions'!$H$25*$C181)*(1+'Summary&amp;Assumptions'!$J$29)^(AY$46-1))</f>
        <v>0</v>
      </c>
      <c r="AU181" s="588">
        <f>AND(AZ$55&gt;0,SUM($E181:AT181)&lt;'Summary&amp;Assumptions'!$G$32*$B181,$D181&gt;='Summary&amp;Assumptions'!$D$17,AZ$47&gt;=$D181,AZ$47&lt;=EDATE($D181,'Summary&amp;Assumptions'!$G$32))*$B181+AND(AZ$56&lt;'Summary&amp;Assumptions'!$J$31,AZ$47&gt;=$FO181,AZ$47&lt;=$FP181)*(('Summary&amp;Assumptions'!$H$25*$C181)*(1+'Summary&amp;Assumptions'!$J$29)^(AZ$46-1))+AND(AZ$56&lt;'Summary&amp;Assumptions'!$J$31,AZ$47&gt;=$FQ181,AZ$47&lt;=$FR181)*(('Summary&amp;Assumptions'!$H$25*$C181)*(1+'Summary&amp;Assumptions'!$J$29)^(AZ$46-1))</f>
        <v>0</v>
      </c>
      <c r="AV181" s="588">
        <f>AND(BA$55&gt;0,SUM($E181:AU181)&lt;'Summary&amp;Assumptions'!$G$32*$B181,$D181&gt;='Summary&amp;Assumptions'!$D$17,BA$47&gt;=$D181,BA$47&lt;=EDATE($D181,'Summary&amp;Assumptions'!$G$32))*$B181+AND(BA$56&lt;'Summary&amp;Assumptions'!$J$31,BA$47&gt;=$FO181,BA$47&lt;=$FP181)*(('Summary&amp;Assumptions'!$H$25*$C181)*(1+'Summary&amp;Assumptions'!$J$29)^(BA$46-1))+AND(BA$56&lt;'Summary&amp;Assumptions'!$J$31,BA$47&gt;=$FQ181,BA$47&lt;=$FR181)*(('Summary&amp;Assumptions'!$H$25*$C181)*(1+'Summary&amp;Assumptions'!$J$29)^(BA$46-1))</f>
        <v>0</v>
      </c>
      <c r="AW181" s="588">
        <f>AND(BB$55&gt;0,SUM($E181:AV181)&lt;'Summary&amp;Assumptions'!$G$32*$B181,$D181&gt;='Summary&amp;Assumptions'!$D$17,BB$47&gt;=$D181,BB$47&lt;=EDATE($D181,'Summary&amp;Assumptions'!$G$32))*$B181+AND(BB$56&lt;'Summary&amp;Assumptions'!$J$31,BB$47&gt;=$FO181,BB$47&lt;=$FP181)*(('Summary&amp;Assumptions'!$H$25*$C181)*(1+'Summary&amp;Assumptions'!$J$29)^(BB$46-1))+AND(BB$56&lt;'Summary&amp;Assumptions'!$J$31,BB$47&gt;=$FQ181,BB$47&lt;=$FR181)*(('Summary&amp;Assumptions'!$H$25*$C181)*(1+'Summary&amp;Assumptions'!$J$29)^(BB$46-1))</f>
        <v>0</v>
      </c>
      <c r="AX181" s="588">
        <f>AND(BC$55&gt;0,SUM($E181:AW181)&lt;'Summary&amp;Assumptions'!$G$32*$B181,$D181&gt;='Summary&amp;Assumptions'!$D$17,BC$47&gt;=$D181,BC$47&lt;=EDATE($D181,'Summary&amp;Assumptions'!$G$32))*$B181+AND(BC$56&lt;'Summary&amp;Assumptions'!$J$31,BC$47&gt;=$FO181,BC$47&lt;=$FP181)*(('Summary&amp;Assumptions'!$H$25*$C181)*(1+'Summary&amp;Assumptions'!$J$29)^(BC$46-1))+AND(BC$56&lt;'Summary&amp;Assumptions'!$J$31,BC$47&gt;=$FQ181,BC$47&lt;=$FR181)*(('Summary&amp;Assumptions'!$H$25*$C181)*(1+'Summary&amp;Assumptions'!$J$29)^(BC$46-1))</f>
        <v>0</v>
      </c>
      <c r="AY181" s="588">
        <f>AND(BD$55&gt;0,SUM($E181:AX181)&lt;'Summary&amp;Assumptions'!$G$32*$B181,$D181&gt;='Summary&amp;Assumptions'!$D$17,BD$47&gt;=$D181,BD$47&lt;=EDATE($D181,'Summary&amp;Assumptions'!$G$32))*$B181+AND(BD$56&lt;'Summary&amp;Assumptions'!$J$31,BD$47&gt;=$FO181,BD$47&lt;=$FP181)*(('Summary&amp;Assumptions'!$H$25*$C181)*(1+'Summary&amp;Assumptions'!$J$29)^(BD$46-1))+AND(BD$56&lt;'Summary&amp;Assumptions'!$J$31,BD$47&gt;=$FQ181,BD$47&lt;=$FR181)*(('Summary&amp;Assumptions'!$H$25*$C181)*(1+'Summary&amp;Assumptions'!$J$29)^(BD$46-1))</f>
        <v>0</v>
      </c>
      <c r="AZ181" s="588">
        <f>AND(BE$55&gt;0,SUM($E181:AY181)&lt;'Summary&amp;Assumptions'!$G$32*$B181,$D181&gt;='Summary&amp;Assumptions'!$D$17,BE$47&gt;=$D181,BE$47&lt;=EDATE($D181,'Summary&amp;Assumptions'!$G$32))*$B181+AND(BE$56&lt;'Summary&amp;Assumptions'!$J$31,BE$47&gt;=$FO181,BE$47&lt;=$FP181)*(('Summary&amp;Assumptions'!$H$25*$C181)*(1+'Summary&amp;Assumptions'!$J$29)^(BE$46-1))+AND(BE$56&lt;'Summary&amp;Assumptions'!$J$31,BE$47&gt;=$FQ181,BE$47&lt;=$FR181)*(('Summary&amp;Assumptions'!$H$25*$C181)*(1+'Summary&amp;Assumptions'!$J$29)^(BE$46-1))</f>
        <v>0</v>
      </c>
      <c r="BA181" s="588">
        <f>AND(BF$55&gt;0,SUM($E181:AZ181)&lt;'Summary&amp;Assumptions'!$G$32*$B181,$D181&gt;='Summary&amp;Assumptions'!$D$17,BF$47&gt;=$D181,BF$47&lt;=EDATE($D181,'Summary&amp;Assumptions'!$G$32))*$B181+AND(BF$56&lt;'Summary&amp;Assumptions'!$J$31,BF$47&gt;=$FO181,BF$47&lt;=$FP181)*(('Summary&amp;Assumptions'!$H$25*$C181)*(1+'Summary&amp;Assumptions'!$J$29)^(BF$46-1))+AND(BF$56&lt;'Summary&amp;Assumptions'!$J$31,BF$47&gt;=$FQ181,BF$47&lt;=$FR181)*(('Summary&amp;Assumptions'!$H$25*$C181)*(1+'Summary&amp;Assumptions'!$J$29)^(BF$46-1))</f>
        <v>0</v>
      </c>
      <c r="BB181" s="588">
        <f>AND(BG$55&gt;0,SUM($E181:BA181)&lt;'Summary&amp;Assumptions'!$G$32*$B181,$D181&gt;='Summary&amp;Assumptions'!$D$17,BG$47&gt;=$D181,BG$47&lt;=EDATE($D181,'Summary&amp;Assumptions'!$G$32))*$B181+AND(BG$56&lt;'Summary&amp;Assumptions'!$J$31,BG$47&gt;=$FO181,BG$47&lt;=$FP181)*(('Summary&amp;Assumptions'!$H$25*$C181)*(1+'Summary&amp;Assumptions'!$J$29)^(BG$46-1))+AND(BG$56&lt;'Summary&amp;Assumptions'!$J$31,BG$47&gt;=$FQ181,BG$47&lt;=$FR181)*(('Summary&amp;Assumptions'!$H$25*$C181)*(1+'Summary&amp;Assumptions'!$J$29)^(BG$46-1))</f>
        <v>0</v>
      </c>
      <c r="BC181" s="588">
        <f>AND(BH$55&gt;0,SUM($E181:BB181)&lt;'Summary&amp;Assumptions'!$G$32*$B181,$D181&gt;='Summary&amp;Assumptions'!$D$17,BH$47&gt;=$D181,BH$47&lt;=EDATE($D181,'Summary&amp;Assumptions'!$G$32))*$B181+AND(BH$56&lt;'Summary&amp;Assumptions'!$J$31,BH$47&gt;=$FO181,BH$47&lt;=$FP181)*(('Summary&amp;Assumptions'!$H$25*$C181)*(1+'Summary&amp;Assumptions'!$J$29)^(BH$46-1))+AND(BH$56&lt;'Summary&amp;Assumptions'!$J$31,BH$47&gt;=$FQ181,BH$47&lt;=$FR181)*(('Summary&amp;Assumptions'!$H$25*$C181)*(1+'Summary&amp;Assumptions'!$J$29)^(BH$46-1))</f>
        <v>0</v>
      </c>
      <c r="BD181" s="588">
        <f>AND(BI$55&gt;0,SUM($E181:BC181)&lt;'Summary&amp;Assumptions'!$G$32*$B181,$D181&gt;='Summary&amp;Assumptions'!$D$17,BI$47&gt;=$D181,BI$47&lt;=EDATE($D181,'Summary&amp;Assumptions'!$G$32))*$B181+AND(BI$56&lt;'Summary&amp;Assumptions'!$J$31,BI$47&gt;=$FO181,BI$47&lt;=$FP181)*(('Summary&amp;Assumptions'!$H$25*$C181)*(1+'Summary&amp;Assumptions'!$J$29)^(BI$46-1))+AND(BI$56&lt;'Summary&amp;Assumptions'!$J$31,BI$47&gt;=$FQ181,BI$47&lt;=$FR181)*(('Summary&amp;Assumptions'!$H$25*$C181)*(1+'Summary&amp;Assumptions'!$J$29)^(BI$46-1))</f>
        <v>0</v>
      </c>
      <c r="BE181" s="588">
        <f>AND(BJ$55&gt;0,SUM($E181:BD181)&lt;'Summary&amp;Assumptions'!$G$32*$B181,$D181&gt;='Summary&amp;Assumptions'!$D$17,BJ$47&gt;=$D181,BJ$47&lt;=EDATE($D181,'Summary&amp;Assumptions'!$G$32))*$B181+AND(BJ$56&lt;'Summary&amp;Assumptions'!$J$31,BJ$47&gt;=$FO181,BJ$47&lt;=$FP181)*(('Summary&amp;Assumptions'!$H$25*$C181)*(1+'Summary&amp;Assumptions'!$J$29)^(BJ$46-1))+AND(BJ$56&lt;'Summary&amp;Assumptions'!$J$31,BJ$47&gt;=$FQ181,BJ$47&lt;=$FR181)*(('Summary&amp;Assumptions'!$H$25*$C181)*(1+'Summary&amp;Assumptions'!$J$29)^(BJ$46-1))</f>
        <v>0</v>
      </c>
      <c r="BF181" s="588">
        <f>AND(BK$55&gt;0,SUM($E181:BE181)&lt;'Summary&amp;Assumptions'!$G$32*$B181,$D181&gt;='Summary&amp;Assumptions'!$D$17,BK$47&gt;=$D181,BK$47&lt;=EDATE($D181,'Summary&amp;Assumptions'!$G$32))*$B181+AND(BK$56&lt;'Summary&amp;Assumptions'!$J$31,BK$47&gt;=$FO181,BK$47&lt;=$FP181)*(('Summary&amp;Assumptions'!$H$25*$C181)*(1+'Summary&amp;Assumptions'!$J$29)^(BK$46-1))+AND(BK$56&lt;'Summary&amp;Assumptions'!$J$31,BK$47&gt;=$FQ181,BK$47&lt;=$FR181)*(('Summary&amp;Assumptions'!$H$25*$C181)*(1+'Summary&amp;Assumptions'!$J$29)^(BK$46-1))</f>
        <v>0</v>
      </c>
      <c r="BG181" s="588">
        <f>AND(BL$55&gt;0,SUM($E181:BF181)&lt;'Summary&amp;Assumptions'!$G$32*$B181,$D181&gt;='Summary&amp;Assumptions'!$D$17,BL$47&gt;=$D181,BL$47&lt;=EDATE($D181,'Summary&amp;Assumptions'!$G$32))*$B181+AND(BL$56&lt;'Summary&amp;Assumptions'!$J$31,BL$47&gt;=$FO181,BL$47&lt;=$FP181)*(('Summary&amp;Assumptions'!$H$25*$C181)*(1+'Summary&amp;Assumptions'!$J$29)^(BL$46-1))+AND(BL$56&lt;'Summary&amp;Assumptions'!$J$31,BL$47&gt;=$FQ181,BL$47&lt;=$FR181)*(('Summary&amp;Assumptions'!$H$25*$C181)*(1+'Summary&amp;Assumptions'!$J$29)^(BL$46-1))</f>
        <v>0</v>
      </c>
      <c r="BH181" s="588">
        <f>AND(BM$55&gt;0,SUM($E181:BG181)&lt;'Summary&amp;Assumptions'!$G$32*$B181,$D181&gt;='Summary&amp;Assumptions'!$D$17,BM$47&gt;=$D181,BM$47&lt;=EDATE($D181,'Summary&amp;Assumptions'!$G$32))*$B181+AND(BM$56&lt;'Summary&amp;Assumptions'!$J$31,BM$47&gt;=$FO181,BM$47&lt;=$FP181)*(('Summary&amp;Assumptions'!$H$25*$C181)*(1+'Summary&amp;Assumptions'!$J$29)^(BM$46-1))+AND(BM$56&lt;'Summary&amp;Assumptions'!$J$31,BM$47&gt;=$FQ181,BM$47&lt;=$FR181)*(('Summary&amp;Assumptions'!$H$25*$C181)*(1+'Summary&amp;Assumptions'!$J$29)^(BM$46-1))</f>
        <v>0</v>
      </c>
      <c r="BI181" s="588">
        <f>AND(BN$55&gt;0,SUM($E181:BH181)&lt;'Summary&amp;Assumptions'!$G$32*$B181,$D181&gt;='Summary&amp;Assumptions'!$D$17,BN$47&gt;=$D181,BN$47&lt;=EDATE($D181,'Summary&amp;Assumptions'!$G$32))*$B181+AND(BN$56&lt;'Summary&amp;Assumptions'!$J$31,BN$47&gt;=$FO181,BN$47&lt;=$FP181)*(('Summary&amp;Assumptions'!$H$25*$C181)*(1+'Summary&amp;Assumptions'!$J$29)^(BN$46-1))+AND(BN$56&lt;'Summary&amp;Assumptions'!$J$31,BN$47&gt;=$FQ181,BN$47&lt;=$FR181)*(('Summary&amp;Assumptions'!$H$25*$C181)*(1+'Summary&amp;Assumptions'!$J$29)^(BN$46-1))</f>
        <v>0</v>
      </c>
      <c r="BJ181" s="588">
        <f>AND(BO$55&gt;0,SUM($E181:BI181)&lt;'Summary&amp;Assumptions'!$G$32*$B181,$D181&gt;='Summary&amp;Assumptions'!$D$17,BO$47&gt;=$D181,BO$47&lt;=EDATE($D181,'Summary&amp;Assumptions'!$G$32))*$B181+AND(BO$56&lt;'Summary&amp;Assumptions'!$J$31,BO$47&gt;=$FO181,BO$47&lt;=$FP181)*(('Summary&amp;Assumptions'!$H$25*$C181)*(1+'Summary&amp;Assumptions'!$J$29)^(BO$46-1))+AND(BO$56&lt;'Summary&amp;Assumptions'!$J$31,BO$47&gt;=$FQ181,BO$47&lt;=$FR181)*(('Summary&amp;Assumptions'!$H$25*$C181)*(1+'Summary&amp;Assumptions'!$J$29)^(BO$46-1))</f>
        <v>0</v>
      </c>
      <c r="BK181" s="588">
        <f>AND(BP$55&gt;0,SUM($E181:BJ181)&lt;'Summary&amp;Assumptions'!$G$32*$B181,$D181&gt;='Summary&amp;Assumptions'!$D$17,BP$47&gt;=$D181,BP$47&lt;=EDATE($D181,'Summary&amp;Assumptions'!$G$32))*$B181+AND(BP$56&lt;'Summary&amp;Assumptions'!$J$31,BP$47&gt;=$FO181,BP$47&lt;=$FP181)*(('Summary&amp;Assumptions'!$H$25*$C181)*(1+'Summary&amp;Assumptions'!$J$29)^(BP$46-1))+AND(BP$56&lt;'Summary&amp;Assumptions'!$J$31,BP$47&gt;=$FQ181,BP$47&lt;=$FR181)*(('Summary&amp;Assumptions'!$H$25*$C181)*(1+'Summary&amp;Assumptions'!$J$29)^(BP$46-1))</f>
        <v>0</v>
      </c>
      <c r="BL181" s="588">
        <f>AND(BQ$55&gt;0,SUM($E181:BK181)&lt;'Summary&amp;Assumptions'!$G$32*$B181,$D181&gt;='Summary&amp;Assumptions'!$D$17,BQ$47&gt;=$D181,BQ$47&lt;=EDATE($D181,'Summary&amp;Assumptions'!$G$32))*$B181+AND(BQ$56&lt;'Summary&amp;Assumptions'!$J$31,BQ$47&gt;=$FO181,BQ$47&lt;=$FP181)*(('Summary&amp;Assumptions'!$H$25*$C181)*(1+'Summary&amp;Assumptions'!$J$29)^(BQ$46-1))+AND(BQ$56&lt;'Summary&amp;Assumptions'!$J$31,BQ$47&gt;=$FQ181,BQ$47&lt;=$FR181)*(('Summary&amp;Assumptions'!$H$25*$C181)*(1+'Summary&amp;Assumptions'!$J$29)^(BQ$46-1))</f>
        <v>0</v>
      </c>
      <c r="BM181" s="588">
        <f>AND(BR$55&gt;0,SUM($E181:BL181)&lt;'Summary&amp;Assumptions'!$G$32*$B181,$D181&gt;='Summary&amp;Assumptions'!$D$17,BR$47&gt;=$D181,BR$47&lt;=EDATE($D181,'Summary&amp;Assumptions'!$G$32))*$B181+AND(BR$56&lt;'Summary&amp;Assumptions'!$J$31,BR$47&gt;=$FO181,BR$47&lt;=$FP181)*(('Summary&amp;Assumptions'!$H$25*$C181)*(1+'Summary&amp;Assumptions'!$J$29)^(BR$46-1))+AND(BR$56&lt;'Summary&amp;Assumptions'!$J$31,BR$47&gt;=$FQ181,BR$47&lt;=$FR181)*(('Summary&amp;Assumptions'!$H$25*$C181)*(1+'Summary&amp;Assumptions'!$J$29)^(BR$46-1))</f>
        <v>0</v>
      </c>
      <c r="BN181" s="588">
        <f>AND(BS$55&gt;0,SUM($E181:BM181)&lt;'Summary&amp;Assumptions'!$G$32*$B181,$D181&gt;='Summary&amp;Assumptions'!$D$17,BS$47&gt;=$D181,BS$47&lt;=EDATE($D181,'Summary&amp;Assumptions'!$G$32))*$B181+AND(BS$56&lt;'Summary&amp;Assumptions'!$J$31,BS$47&gt;=$FO181,BS$47&lt;=$FP181)*(('Summary&amp;Assumptions'!$H$25*$C181)*(1+'Summary&amp;Assumptions'!$J$29)^(BS$46-1))+AND(BS$56&lt;'Summary&amp;Assumptions'!$J$31,BS$47&gt;=$FQ181,BS$47&lt;=$FR181)*(('Summary&amp;Assumptions'!$H$25*$C181)*(1+'Summary&amp;Assumptions'!$J$29)^(BS$46-1))</f>
        <v>0</v>
      </c>
      <c r="BO181" s="588">
        <f>AND(BT$55&gt;0,SUM($E181:BN181)&lt;'Summary&amp;Assumptions'!$G$32*$B181,$D181&gt;='Summary&amp;Assumptions'!$D$17,BT$47&gt;=$D181,BT$47&lt;=EDATE($D181,'Summary&amp;Assumptions'!$G$32))*$B181+AND(BT$56&lt;'Summary&amp;Assumptions'!$J$31,BT$47&gt;=$FO181,BT$47&lt;=$FP181)*(('Summary&amp;Assumptions'!$H$25*$C181)*(1+'Summary&amp;Assumptions'!$J$29)^(BT$46-1))+AND(BT$56&lt;'Summary&amp;Assumptions'!$J$31,BT$47&gt;=$FQ181,BT$47&lt;=$FR181)*(('Summary&amp;Assumptions'!$H$25*$C181)*(1+'Summary&amp;Assumptions'!$J$29)^(BT$46-1))</f>
        <v>0</v>
      </c>
      <c r="BP181" s="588">
        <f>AND(BU$55&gt;0,SUM($E181:BO181)&lt;'Summary&amp;Assumptions'!$G$32*$B181,$D181&gt;='Summary&amp;Assumptions'!$D$17,BU$47&gt;=$D181,BU$47&lt;=EDATE($D181,'Summary&amp;Assumptions'!$G$32))*$B181+AND(BU$56&lt;'Summary&amp;Assumptions'!$J$31,BU$47&gt;=$FO181,BU$47&lt;=$FP181)*(('Summary&amp;Assumptions'!$H$25*$C181)*(1+'Summary&amp;Assumptions'!$J$29)^(BU$46-1))+AND(BU$56&lt;'Summary&amp;Assumptions'!$J$31,BU$47&gt;=$FQ181,BU$47&lt;=$FR181)*(('Summary&amp;Assumptions'!$H$25*$C181)*(1+'Summary&amp;Assumptions'!$J$29)^(BU$46-1))</f>
        <v>0</v>
      </c>
      <c r="BQ181" s="588">
        <f>AND(BV$55&gt;0,SUM($E181:BP181)&lt;'Summary&amp;Assumptions'!$G$32*$B181,$D181&gt;='Summary&amp;Assumptions'!$D$17,BV$47&gt;=$D181,BV$47&lt;=EDATE($D181,'Summary&amp;Assumptions'!$G$32))*$B181+AND(BV$56&lt;'Summary&amp;Assumptions'!$J$31,BV$47&gt;=$FO181,BV$47&lt;=$FP181)*(('Summary&amp;Assumptions'!$H$25*$C181)*(1+'Summary&amp;Assumptions'!$J$29)^(BV$46-1))+AND(BV$56&lt;'Summary&amp;Assumptions'!$J$31,BV$47&gt;=$FQ181,BV$47&lt;=$FR181)*(('Summary&amp;Assumptions'!$H$25*$C181)*(1+'Summary&amp;Assumptions'!$J$29)^(BV$46-1))</f>
        <v>0</v>
      </c>
      <c r="BR181" s="588">
        <f>AND(BW$55&gt;0,SUM($E181:BQ181)&lt;'Summary&amp;Assumptions'!$G$32*$B181,$D181&gt;='Summary&amp;Assumptions'!$D$17,BW$47&gt;=$D181,BW$47&lt;=EDATE($D181,'Summary&amp;Assumptions'!$G$32))*$B181+AND(BW$56&lt;'Summary&amp;Assumptions'!$J$31,BW$47&gt;=$FO181,BW$47&lt;=$FP181)*(('Summary&amp;Assumptions'!$H$25*$C181)*(1+'Summary&amp;Assumptions'!$J$29)^(BW$46-1))+AND(BW$56&lt;'Summary&amp;Assumptions'!$J$31,BW$47&gt;=$FQ181,BW$47&lt;=$FR181)*(('Summary&amp;Assumptions'!$H$25*$C181)*(1+'Summary&amp;Assumptions'!$J$29)^(BW$46-1))</f>
        <v>0</v>
      </c>
      <c r="BS181" s="588">
        <f>AND(BX$55&gt;0,SUM($E181:BR181)&lt;'Summary&amp;Assumptions'!$G$32*$B181,$D181&gt;='Summary&amp;Assumptions'!$D$17,BX$47&gt;=$D181,BX$47&lt;=EDATE($D181,'Summary&amp;Assumptions'!$G$32))*$B181+AND(BX$56&lt;'Summary&amp;Assumptions'!$J$31,BX$47&gt;=$FO181,BX$47&lt;=$FP181)*(('Summary&amp;Assumptions'!$H$25*$C181)*(1+'Summary&amp;Assumptions'!$J$29)^(BX$46-1))+AND(BX$56&lt;'Summary&amp;Assumptions'!$J$31,BX$47&gt;=$FQ181,BX$47&lt;=$FR181)*(('Summary&amp;Assumptions'!$H$25*$C181)*(1+'Summary&amp;Assumptions'!$J$29)^(BX$46-1))</f>
        <v>0</v>
      </c>
      <c r="BT181" s="588">
        <f>AND(BY$55&gt;0,SUM($E181:BS181)&lt;'Summary&amp;Assumptions'!$G$32*$B181,$D181&gt;='Summary&amp;Assumptions'!$D$17,BY$47&gt;=$D181,BY$47&lt;=EDATE($D181,'Summary&amp;Assumptions'!$G$32))*$B181+AND(BY$56&lt;'Summary&amp;Assumptions'!$J$31,BY$47&gt;=$FO181,BY$47&lt;=$FP181)*(('Summary&amp;Assumptions'!$H$25*$C181)*(1+'Summary&amp;Assumptions'!$J$29)^(BY$46-1))+AND(BY$56&lt;'Summary&amp;Assumptions'!$J$31,BY$47&gt;=$FQ181,BY$47&lt;=$FR181)*(('Summary&amp;Assumptions'!$H$25*$C181)*(1+'Summary&amp;Assumptions'!$J$29)^(BY$46-1))</f>
        <v>0</v>
      </c>
      <c r="BU181" s="588">
        <f>AND(BZ$55&gt;0,SUM($E181:BT181)&lt;'Summary&amp;Assumptions'!$G$32*$B181,$D181&gt;='Summary&amp;Assumptions'!$D$17,BZ$47&gt;=$D181,BZ$47&lt;=EDATE($D181,'Summary&amp;Assumptions'!$G$32))*$B181+AND(BZ$56&lt;'Summary&amp;Assumptions'!$J$31,BZ$47&gt;=$FO181,BZ$47&lt;=$FP181)*(('Summary&amp;Assumptions'!$H$25*$C181)*(1+'Summary&amp;Assumptions'!$J$29)^(BZ$46-1))+AND(BZ$56&lt;'Summary&amp;Assumptions'!$J$31,BZ$47&gt;=$FQ181,BZ$47&lt;=$FR181)*(('Summary&amp;Assumptions'!$H$25*$C181)*(1+'Summary&amp;Assumptions'!$J$29)^(BZ$46-1))</f>
        <v>0</v>
      </c>
      <c r="BV181" s="588">
        <f>AND(CA$55&gt;0,SUM($E181:BU181)&lt;'Summary&amp;Assumptions'!$G$32*$B181,$D181&gt;='Summary&amp;Assumptions'!$D$17,CA$47&gt;=$D181,CA$47&lt;=EDATE($D181,'Summary&amp;Assumptions'!$G$32))*$B181+AND(CA$56&lt;'Summary&amp;Assumptions'!$J$31,CA$47&gt;=$FO181,CA$47&lt;=$FP181)*(('Summary&amp;Assumptions'!$H$25*$C181)*(1+'Summary&amp;Assumptions'!$J$29)^(CA$46-1))+AND(CA$56&lt;'Summary&amp;Assumptions'!$J$31,CA$47&gt;=$FQ181,CA$47&lt;=$FR181)*(('Summary&amp;Assumptions'!$H$25*$C181)*(1+'Summary&amp;Assumptions'!$J$29)^(CA$46-1))</f>
        <v>0</v>
      </c>
      <c r="BW181" s="588">
        <f>AND(CB$55&gt;0,SUM($E181:BV181)&lt;'Summary&amp;Assumptions'!$G$32*$B181,$D181&gt;='Summary&amp;Assumptions'!$D$17,CB$47&gt;=$D181,CB$47&lt;=EDATE($D181,'Summary&amp;Assumptions'!$G$32))*$B181+AND(CB$56&lt;'Summary&amp;Assumptions'!$J$31,CB$47&gt;=$FO181,CB$47&lt;=$FP181)*(('Summary&amp;Assumptions'!$H$25*$C181)*(1+'Summary&amp;Assumptions'!$J$29)^(CB$46-1))+AND(CB$56&lt;'Summary&amp;Assumptions'!$J$31,CB$47&gt;=$FQ181,CB$47&lt;=$FR181)*(('Summary&amp;Assumptions'!$H$25*$C181)*(1+'Summary&amp;Assumptions'!$J$29)^(CB$46-1))</f>
        <v>0</v>
      </c>
      <c r="BX181" s="588">
        <f>AND(CC$55&gt;0,SUM($E181:BW181)&lt;'Summary&amp;Assumptions'!$G$32*$B181,$D181&gt;='Summary&amp;Assumptions'!$D$17,CC$47&gt;=$D181,CC$47&lt;=EDATE($D181,'Summary&amp;Assumptions'!$G$32))*$B181+AND(CC$56&lt;'Summary&amp;Assumptions'!$J$31,CC$47&gt;=$FO181,CC$47&lt;=$FP181)*(('Summary&amp;Assumptions'!$H$25*$C181)*(1+'Summary&amp;Assumptions'!$J$29)^(CC$46-1))+AND(CC$56&lt;'Summary&amp;Assumptions'!$J$31,CC$47&gt;=$FQ181,CC$47&lt;=$FR181)*(('Summary&amp;Assumptions'!$H$25*$C181)*(1+'Summary&amp;Assumptions'!$J$29)^(CC$46-1))</f>
        <v>0</v>
      </c>
      <c r="BY181" s="588">
        <f>AND(CD$55&gt;0,SUM($E181:BX181)&lt;'Summary&amp;Assumptions'!$G$32*$B181,$D181&gt;='Summary&amp;Assumptions'!$D$17,CD$47&gt;=$D181,CD$47&lt;=EDATE($D181,'Summary&amp;Assumptions'!$G$32))*$B181+AND(CD$56&lt;'Summary&amp;Assumptions'!$J$31,CD$47&gt;=$FO181,CD$47&lt;=$FP181)*(('Summary&amp;Assumptions'!$H$25*$C181)*(1+'Summary&amp;Assumptions'!$J$29)^(CD$46-1))+AND(CD$56&lt;'Summary&amp;Assumptions'!$J$31,CD$47&gt;=$FQ181,CD$47&lt;=$FR181)*(('Summary&amp;Assumptions'!$H$25*$C181)*(1+'Summary&amp;Assumptions'!$J$29)^(CD$46-1))</f>
        <v>0</v>
      </c>
      <c r="BZ181" s="588">
        <f>AND(CE$55&gt;0,SUM($E181:BY181)&lt;'Summary&amp;Assumptions'!$G$32*$B181,$D181&gt;='Summary&amp;Assumptions'!$D$17,CE$47&gt;=$D181,CE$47&lt;=EDATE($D181,'Summary&amp;Assumptions'!$G$32))*$B181+AND(CE$56&lt;'Summary&amp;Assumptions'!$J$31,CE$47&gt;=$FO181,CE$47&lt;=$FP181)*(('Summary&amp;Assumptions'!$H$25*$C181)*(1+'Summary&amp;Assumptions'!$J$29)^(CE$46-1))+AND(CE$56&lt;'Summary&amp;Assumptions'!$J$31,CE$47&gt;=$FQ181,CE$47&lt;=$FR181)*(('Summary&amp;Assumptions'!$H$25*$C181)*(1+'Summary&amp;Assumptions'!$J$29)^(CE$46-1))</f>
        <v>0</v>
      </c>
      <c r="CA181" s="588">
        <f>AND(CF$55&gt;0,SUM($E181:BZ181)&lt;'Summary&amp;Assumptions'!$G$32*$B181,$D181&gt;='Summary&amp;Assumptions'!$D$17,CF$47&gt;=$D181,CF$47&lt;=EDATE($D181,'Summary&amp;Assumptions'!$G$32))*$B181+AND(CF$56&lt;'Summary&amp;Assumptions'!$J$31,CF$47&gt;=$FO181,CF$47&lt;=$FP181)*(('Summary&amp;Assumptions'!$H$25*$C181)*(1+'Summary&amp;Assumptions'!$J$29)^(CF$46-1))+AND(CF$56&lt;'Summary&amp;Assumptions'!$J$31,CF$47&gt;=$FQ181,CF$47&lt;=$FR181)*(('Summary&amp;Assumptions'!$H$25*$C181)*(1+'Summary&amp;Assumptions'!$J$29)^(CF$46-1))</f>
        <v>0</v>
      </c>
      <c r="CB181" s="588">
        <f>AND(CG$55&gt;0,SUM($E181:CA181)&lt;'Summary&amp;Assumptions'!$G$32*$B181,$D181&gt;='Summary&amp;Assumptions'!$D$17,CG$47&gt;=$D181,CG$47&lt;=EDATE($D181,'Summary&amp;Assumptions'!$G$32))*$B181+AND(CG$56&lt;'Summary&amp;Assumptions'!$J$31,CG$47&gt;=$FO181,CG$47&lt;=$FP181)*(('Summary&amp;Assumptions'!$H$25*$C181)*(1+'Summary&amp;Assumptions'!$J$29)^(CG$46-1))+AND(CG$56&lt;'Summary&amp;Assumptions'!$J$31,CG$47&gt;=$FQ181,CG$47&lt;=$FR181)*(('Summary&amp;Assumptions'!$H$25*$C181)*(1+'Summary&amp;Assumptions'!$J$29)^(CG$46-1))</f>
        <v>0</v>
      </c>
      <c r="CC181" s="588">
        <f>AND(CH$55&gt;0,SUM($E181:CB181)&lt;'Summary&amp;Assumptions'!$G$32*$B181,$D181&gt;='Summary&amp;Assumptions'!$D$17,CH$47&gt;=$D181,CH$47&lt;=EDATE($D181,'Summary&amp;Assumptions'!$G$32))*$B181+AND(CH$56&lt;'Summary&amp;Assumptions'!$J$31,CH$47&gt;=$FO181,CH$47&lt;=$FP181)*(('Summary&amp;Assumptions'!$H$25*$C181)*(1+'Summary&amp;Assumptions'!$J$29)^(CH$46-1))+AND(CH$56&lt;'Summary&amp;Assumptions'!$J$31,CH$47&gt;=$FQ181,CH$47&lt;=$FR181)*(('Summary&amp;Assumptions'!$H$25*$C181)*(1+'Summary&amp;Assumptions'!$J$29)^(CH$46-1))</f>
        <v>0</v>
      </c>
      <c r="CD181" s="588">
        <f>AND(CI$55&gt;0,SUM($E181:CC181)&lt;'Summary&amp;Assumptions'!$G$32*$B181,$D181&gt;='Summary&amp;Assumptions'!$D$17,CI$47&gt;=$D181,CI$47&lt;=EDATE($D181,'Summary&amp;Assumptions'!$G$32))*$B181+AND(CI$56&lt;'Summary&amp;Assumptions'!$J$31,CI$47&gt;=$FO181,CI$47&lt;=$FP181)*(('Summary&amp;Assumptions'!$H$25*$C181)*(1+'Summary&amp;Assumptions'!$J$29)^(CI$46-1))+AND(CI$56&lt;'Summary&amp;Assumptions'!$J$31,CI$47&gt;=$FQ181,CI$47&lt;=$FR181)*(('Summary&amp;Assumptions'!$H$25*$C181)*(1+'Summary&amp;Assumptions'!$J$29)^(CI$46-1))</f>
        <v>0</v>
      </c>
      <c r="CE181" s="588">
        <f>AND(CJ$55&gt;0,SUM($E181:CD181)&lt;'Summary&amp;Assumptions'!$G$32*$B181,$D181&gt;='Summary&amp;Assumptions'!$D$17,CJ$47&gt;=$D181,CJ$47&lt;=EDATE($D181,'Summary&amp;Assumptions'!$G$32))*$B181+AND(CJ$56&lt;'Summary&amp;Assumptions'!$J$31,CJ$47&gt;=$FO181,CJ$47&lt;=$FP181)*(('Summary&amp;Assumptions'!$H$25*$C181)*(1+'Summary&amp;Assumptions'!$J$29)^(CJ$46-1))+AND(CJ$56&lt;'Summary&amp;Assumptions'!$J$31,CJ$47&gt;=$FQ181,CJ$47&lt;=$FR181)*(('Summary&amp;Assumptions'!$H$25*$C181)*(1+'Summary&amp;Assumptions'!$J$29)^(CJ$46-1))</f>
        <v>0</v>
      </c>
      <c r="CF181" s="588">
        <f>AND(CK$55&gt;0,SUM($E181:CE181)&lt;'Summary&amp;Assumptions'!$G$32*$B181,$D181&gt;='Summary&amp;Assumptions'!$D$17,CK$47&gt;=$D181,CK$47&lt;=EDATE($D181,'Summary&amp;Assumptions'!$G$32))*$B181+AND(CK$56&lt;'Summary&amp;Assumptions'!$J$31,CK$47&gt;=$FO181,CK$47&lt;=$FP181)*(('Summary&amp;Assumptions'!$H$25*$C181)*(1+'Summary&amp;Assumptions'!$J$29)^(CK$46-1))+AND(CK$56&lt;'Summary&amp;Assumptions'!$J$31,CK$47&gt;=$FQ181,CK$47&lt;=$FR181)*(('Summary&amp;Assumptions'!$H$25*$C181)*(1+'Summary&amp;Assumptions'!$J$29)^(CK$46-1))</f>
        <v>0</v>
      </c>
      <c r="CG181" s="588">
        <f>AND(CL$55&gt;0,SUM($E181:CF181)&lt;'Summary&amp;Assumptions'!$G$32*$B181,$D181&gt;='Summary&amp;Assumptions'!$D$17,CL$47&gt;=$D181,CL$47&lt;=EDATE($D181,'Summary&amp;Assumptions'!$G$32))*$B181+AND(CL$56&lt;'Summary&amp;Assumptions'!$J$31,CL$47&gt;=$FO181,CL$47&lt;=$FP181)*(('Summary&amp;Assumptions'!$H$25*$C181)*(1+'Summary&amp;Assumptions'!$J$29)^(CL$46-1))+AND(CL$56&lt;'Summary&amp;Assumptions'!$J$31,CL$47&gt;=$FQ181,CL$47&lt;=$FR181)*(('Summary&amp;Assumptions'!$H$25*$C181)*(1+'Summary&amp;Assumptions'!$J$29)^(CL$46-1))</f>
        <v>0</v>
      </c>
      <c r="CH181" s="588">
        <f>AND(CM$55&gt;0,SUM($E181:CG181)&lt;'Summary&amp;Assumptions'!$G$32*$B181,$D181&gt;='Summary&amp;Assumptions'!$D$17,CM$47&gt;=$D181,CM$47&lt;=EDATE($D181,'Summary&amp;Assumptions'!$G$32))*$B181+AND(CM$56&lt;'Summary&amp;Assumptions'!$J$31,CM$47&gt;=$FO181,CM$47&lt;=$FP181)*(('Summary&amp;Assumptions'!$H$25*$C181)*(1+'Summary&amp;Assumptions'!$J$29)^(CM$46-1))+AND(CM$56&lt;'Summary&amp;Assumptions'!$J$31,CM$47&gt;=$FQ181,CM$47&lt;=$FR181)*(('Summary&amp;Assumptions'!$H$25*$C181)*(1+'Summary&amp;Assumptions'!$J$29)^(CM$46-1))</f>
        <v>0</v>
      </c>
      <c r="CI181" s="588">
        <f>AND(CN$55&gt;0,SUM($E181:CH181)&lt;'Summary&amp;Assumptions'!$G$32*$B181,$D181&gt;='Summary&amp;Assumptions'!$D$17,CN$47&gt;=$D181,CN$47&lt;=EDATE($D181,'Summary&amp;Assumptions'!$G$32))*$B181+AND(CN$56&lt;'Summary&amp;Assumptions'!$J$31,CN$47&gt;=$FO181,CN$47&lt;=$FP181)*(('Summary&amp;Assumptions'!$H$25*$C181)*(1+'Summary&amp;Assumptions'!$J$29)^(CN$46-1))+AND(CN$56&lt;'Summary&amp;Assumptions'!$J$31,CN$47&gt;=$FQ181,CN$47&lt;=$FR181)*(('Summary&amp;Assumptions'!$H$25*$C181)*(1+'Summary&amp;Assumptions'!$J$29)^(CN$46-1))</f>
        <v>0</v>
      </c>
      <c r="CJ181" s="588">
        <f>AND(CO$55&gt;0,SUM($E181:CI181)&lt;'Summary&amp;Assumptions'!$G$32*$B181,$D181&gt;='Summary&amp;Assumptions'!$D$17,CO$47&gt;=$D181,CO$47&lt;=EDATE($D181,'Summary&amp;Assumptions'!$G$32))*$B181+AND(CO$56&lt;'Summary&amp;Assumptions'!$J$31,CO$47&gt;=$FO181,CO$47&lt;=$FP181)*(('Summary&amp;Assumptions'!$H$25*$C181)*(1+'Summary&amp;Assumptions'!$J$29)^(CO$46-1))+AND(CO$56&lt;'Summary&amp;Assumptions'!$J$31,CO$47&gt;=$FQ181,CO$47&lt;=$FR181)*(('Summary&amp;Assumptions'!$H$25*$C181)*(1+'Summary&amp;Assumptions'!$J$29)^(CO$46-1))</f>
        <v>0</v>
      </c>
      <c r="CK181" s="588">
        <f>AND(CP$55&gt;0,SUM($E181:CJ181)&lt;'Summary&amp;Assumptions'!$G$32*$B181,$D181&gt;='Summary&amp;Assumptions'!$D$17,CP$47&gt;=$D181,CP$47&lt;=EDATE($D181,'Summary&amp;Assumptions'!$G$32))*$B181+AND(CP$56&lt;'Summary&amp;Assumptions'!$J$31,CP$47&gt;=$FO181,CP$47&lt;=$FP181)*(('Summary&amp;Assumptions'!$H$25*$C181)*(1+'Summary&amp;Assumptions'!$J$29)^(CP$46-1))+AND(CP$56&lt;'Summary&amp;Assumptions'!$J$31,CP$47&gt;=$FQ181,CP$47&lt;=$FR181)*(('Summary&amp;Assumptions'!$H$25*$C181)*(1+'Summary&amp;Assumptions'!$J$29)^(CP$46-1))</f>
        <v>0</v>
      </c>
      <c r="CL181" s="588">
        <f>AND(CQ$55&gt;0,SUM($E181:CK181)&lt;'Summary&amp;Assumptions'!$G$32*$B181,$D181&gt;='Summary&amp;Assumptions'!$D$17,CQ$47&gt;=$D181,CQ$47&lt;=EDATE($D181,'Summary&amp;Assumptions'!$G$32))*$B181+AND(CQ$56&lt;'Summary&amp;Assumptions'!$J$31,CQ$47&gt;=$FO181,CQ$47&lt;=$FP181)*(('Summary&amp;Assumptions'!$H$25*$C181)*(1+'Summary&amp;Assumptions'!$J$29)^(CQ$46-1))+AND(CQ$56&lt;'Summary&amp;Assumptions'!$J$31,CQ$47&gt;=$FQ181,CQ$47&lt;=$FR181)*(('Summary&amp;Assumptions'!$H$25*$C181)*(1+'Summary&amp;Assumptions'!$J$29)^(CQ$46-1))</f>
        <v>0</v>
      </c>
      <c r="CM181" s="588">
        <f>AND(CR$55&gt;0,SUM($E181:CL181)&lt;'Summary&amp;Assumptions'!$G$32*$B181,$D181&gt;='Summary&amp;Assumptions'!$D$17,CR$47&gt;=$D181,CR$47&lt;=EDATE($D181,'Summary&amp;Assumptions'!$G$32))*$B181+AND(CR$56&lt;'Summary&amp;Assumptions'!$J$31,CR$47&gt;=$FO181,CR$47&lt;=$FP181)*(('Summary&amp;Assumptions'!$H$25*$C181)*(1+'Summary&amp;Assumptions'!$J$29)^(CR$46-1))+AND(CR$56&lt;'Summary&amp;Assumptions'!$J$31,CR$47&gt;=$FQ181,CR$47&lt;=$FR181)*(('Summary&amp;Assumptions'!$H$25*$C181)*(1+'Summary&amp;Assumptions'!$J$29)^(CR$46-1))</f>
        <v>0</v>
      </c>
      <c r="CN181" s="588">
        <f>AND(CS$55&gt;0,SUM($E181:CM181)&lt;'Summary&amp;Assumptions'!$G$32*$B181,$D181&gt;='Summary&amp;Assumptions'!$D$17,CS$47&gt;=$D181,CS$47&lt;=EDATE($D181,'Summary&amp;Assumptions'!$G$32))*$B181+AND(CS$56&lt;'Summary&amp;Assumptions'!$J$31,CS$47&gt;=$FO181,CS$47&lt;=$FP181)*(('Summary&amp;Assumptions'!$H$25*$C181)*(1+'Summary&amp;Assumptions'!$J$29)^(CS$46-1))+AND(CS$56&lt;'Summary&amp;Assumptions'!$J$31,CS$47&gt;=$FQ181,CS$47&lt;=$FR181)*(('Summary&amp;Assumptions'!$H$25*$C181)*(1+'Summary&amp;Assumptions'!$J$29)^(CS$46-1))</f>
        <v>0</v>
      </c>
      <c r="CO181" s="588">
        <f>AND(CT$55&gt;0,SUM($E181:CN181)&lt;'Summary&amp;Assumptions'!$G$32*$B181,$D181&gt;='Summary&amp;Assumptions'!$D$17,CT$47&gt;=$D181,CT$47&lt;=EDATE($D181,'Summary&amp;Assumptions'!$G$32))*$B181+AND(CT$56&lt;'Summary&amp;Assumptions'!$J$31,CT$47&gt;=$FO181,CT$47&lt;=$FP181)*(('Summary&amp;Assumptions'!$H$25*$C181)*(1+'Summary&amp;Assumptions'!$J$29)^(CT$46-1))+AND(CT$56&lt;'Summary&amp;Assumptions'!$J$31,CT$47&gt;=$FQ181,CT$47&lt;=$FR181)*(('Summary&amp;Assumptions'!$H$25*$C181)*(1+'Summary&amp;Assumptions'!$J$29)^(CT$46-1))</f>
        <v>0</v>
      </c>
      <c r="CP181" s="588">
        <f>AND(CU$55&gt;0,SUM($E181:CO181)&lt;'Summary&amp;Assumptions'!$G$32*$B181,$D181&gt;='Summary&amp;Assumptions'!$D$17,CU$47&gt;=$D181,CU$47&lt;=EDATE($D181,'Summary&amp;Assumptions'!$G$32))*$B181+AND(CU$56&lt;'Summary&amp;Assumptions'!$J$31,CU$47&gt;=$FO181,CU$47&lt;=$FP181)*(('Summary&amp;Assumptions'!$H$25*$C181)*(1+'Summary&amp;Assumptions'!$J$29)^(CU$46-1))+AND(CU$56&lt;'Summary&amp;Assumptions'!$J$31,CU$47&gt;=$FQ181,CU$47&lt;=$FR181)*(('Summary&amp;Assumptions'!$H$25*$C181)*(1+'Summary&amp;Assumptions'!$J$29)^(CU$46-1))</f>
        <v>0</v>
      </c>
      <c r="CQ181" s="588">
        <f>AND(CV$55&gt;0,SUM($E181:CP181)&lt;'Summary&amp;Assumptions'!$G$32*$B181,$D181&gt;='Summary&amp;Assumptions'!$D$17,CV$47&gt;=$D181,CV$47&lt;=EDATE($D181,'Summary&amp;Assumptions'!$G$32))*$B181+AND(CV$56&lt;'Summary&amp;Assumptions'!$J$31,CV$47&gt;=$FO181,CV$47&lt;=$FP181)*(('Summary&amp;Assumptions'!$H$25*$C181)*(1+'Summary&amp;Assumptions'!$J$29)^(CV$46-1))+AND(CV$56&lt;'Summary&amp;Assumptions'!$J$31,CV$47&gt;=$FQ181,CV$47&lt;=$FR181)*(('Summary&amp;Assumptions'!$H$25*$C181)*(1+'Summary&amp;Assumptions'!$J$29)^(CV$46-1))</f>
        <v>0</v>
      </c>
      <c r="CR181" s="588">
        <f>AND(CW$55&gt;0,SUM($E181:CQ181)&lt;'Summary&amp;Assumptions'!$G$32*$B181,$D181&gt;='Summary&amp;Assumptions'!$D$17,CW$47&gt;=$D181,CW$47&lt;=EDATE($D181,'Summary&amp;Assumptions'!$G$32))*$B181+AND(CW$56&lt;'Summary&amp;Assumptions'!$J$31,CW$47&gt;=$FO181,CW$47&lt;=$FP181)*(('Summary&amp;Assumptions'!$H$25*$C181)*(1+'Summary&amp;Assumptions'!$J$29)^(CW$46-1))+AND(CW$56&lt;'Summary&amp;Assumptions'!$J$31,CW$47&gt;=$FQ181,CW$47&lt;=$FR181)*(('Summary&amp;Assumptions'!$H$25*$C181)*(1+'Summary&amp;Assumptions'!$J$29)^(CW$46-1))</f>
        <v>0</v>
      </c>
      <c r="CS181" s="588">
        <f>AND(CX$55&gt;0,SUM($E181:CR181)&lt;'Summary&amp;Assumptions'!$G$32*$B181,$D181&gt;='Summary&amp;Assumptions'!$D$17,CX$47&gt;=$D181,CX$47&lt;=EDATE($D181,'Summary&amp;Assumptions'!$G$32))*$B181+AND(CX$56&lt;'Summary&amp;Assumptions'!$J$31,CX$47&gt;=$FO181,CX$47&lt;=$FP181)*(('Summary&amp;Assumptions'!$H$25*$C181)*(1+'Summary&amp;Assumptions'!$J$29)^(CX$46-1))+AND(CX$56&lt;'Summary&amp;Assumptions'!$J$31,CX$47&gt;=$FQ181,CX$47&lt;=$FR181)*(('Summary&amp;Assumptions'!$H$25*$C181)*(1+'Summary&amp;Assumptions'!$J$29)^(CX$46-1))</f>
        <v>0</v>
      </c>
      <c r="CT181" s="588">
        <f>AND(CY$55&gt;0,SUM($E181:CS181)&lt;'Summary&amp;Assumptions'!$G$32*$B181,$D181&gt;='Summary&amp;Assumptions'!$D$17,CY$47&gt;=$D181,CY$47&lt;=EDATE($D181,'Summary&amp;Assumptions'!$G$32))*$B181+AND(CY$56&lt;'Summary&amp;Assumptions'!$J$31,CY$47&gt;=$FO181,CY$47&lt;=$FP181)*(('Summary&amp;Assumptions'!$H$25*$C181)*(1+'Summary&amp;Assumptions'!$J$29)^(CY$46-1))+AND(CY$56&lt;'Summary&amp;Assumptions'!$J$31,CY$47&gt;=$FQ181,CY$47&lt;=$FR181)*(('Summary&amp;Assumptions'!$H$25*$C181)*(1+'Summary&amp;Assumptions'!$J$29)^(CY$46-1))</f>
        <v>0</v>
      </c>
      <c r="CU181" s="588">
        <f>AND(CZ$55&gt;0,SUM($E181:CT181)&lt;'Summary&amp;Assumptions'!$G$32*$B181,$D181&gt;='Summary&amp;Assumptions'!$D$17,CZ$47&gt;=$D181,CZ$47&lt;=EDATE($D181,'Summary&amp;Assumptions'!$G$32))*$B181+AND(CZ$56&lt;'Summary&amp;Assumptions'!$J$31,CZ$47&gt;=$FO181,CZ$47&lt;=$FP181)*(('Summary&amp;Assumptions'!$H$25*$C181)*(1+'Summary&amp;Assumptions'!$J$29)^(CZ$46-1))+AND(CZ$56&lt;'Summary&amp;Assumptions'!$J$31,CZ$47&gt;=$FQ181,CZ$47&lt;=$FR181)*(('Summary&amp;Assumptions'!$H$25*$C181)*(1+'Summary&amp;Assumptions'!$J$29)^(CZ$46-1))</f>
        <v>0</v>
      </c>
      <c r="CV181" s="588">
        <f>AND(DA$55&gt;0,SUM($E181:CU181)&lt;'Summary&amp;Assumptions'!$G$32*$B181,$D181&gt;='Summary&amp;Assumptions'!$D$17,DA$47&gt;=$D181,DA$47&lt;=EDATE($D181,'Summary&amp;Assumptions'!$G$32))*$B181+AND(DA$56&lt;'Summary&amp;Assumptions'!$J$31,DA$47&gt;=$FO181,DA$47&lt;=$FP181)*(('Summary&amp;Assumptions'!$H$25*$C181)*(1+'Summary&amp;Assumptions'!$J$29)^(DA$46-1))+AND(DA$56&lt;'Summary&amp;Assumptions'!$J$31,DA$47&gt;=$FQ181,DA$47&lt;=$FR181)*(('Summary&amp;Assumptions'!$H$25*$C181)*(1+'Summary&amp;Assumptions'!$J$29)^(DA$46-1))</f>
        <v>0</v>
      </c>
      <c r="CW181" s="588">
        <f>AND(DB$55&gt;0,SUM($E181:CV181)&lt;'Summary&amp;Assumptions'!$G$32*$B181,$D181&gt;='Summary&amp;Assumptions'!$D$17,DB$47&gt;=$D181,DB$47&lt;=EDATE($D181,'Summary&amp;Assumptions'!$G$32))*$B181+AND(DB$56&lt;'Summary&amp;Assumptions'!$J$31,DB$47&gt;=$FO181,DB$47&lt;=$FP181)*(('Summary&amp;Assumptions'!$H$25*$C181)*(1+'Summary&amp;Assumptions'!$J$29)^(DB$46-1))+AND(DB$56&lt;'Summary&amp;Assumptions'!$J$31,DB$47&gt;=$FQ181,DB$47&lt;=$FR181)*(('Summary&amp;Assumptions'!$H$25*$C181)*(1+'Summary&amp;Assumptions'!$J$29)^(DB$46-1))</f>
        <v>0</v>
      </c>
      <c r="CX181" s="588">
        <f>AND(DC$55&gt;0,SUM($E181:CW181)&lt;'Summary&amp;Assumptions'!$G$32*$B181,$D181&gt;='Summary&amp;Assumptions'!$D$17,DC$47&gt;=$D181,DC$47&lt;=EDATE($D181,'Summary&amp;Assumptions'!$G$32))*$B181+AND(DC$56&lt;'Summary&amp;Assumptions'!$J$31,DC$47&gt;=$FO181,DC$47&lt;=$FP181)*(('Summary&amp;Assumptions'!$H$25*$C181)*(1+'Summary&amp;Assumptions'!$J$29)^(DC$46-1))+AND(DC$56&lt;'Summary&amp;Assumptions'!$J$31,DC$47&gt;=$FQ181,DC$47&lt;=$FR181)*(('Summary&amp;Assumptions'!$H$25*$C181)*(1+'Summary&amp;Assumptions'!$J$29)^(DC$46-1))</f>
        <v>0</v>
      </c>
      <c r="CY181" s="588">
        <f>AND(DD$55&gt;0,SUM($E181:CX181)&lt;'Summary&amp;Assumptions'!$G$32*$B181,$D181&gt;='Summary&amp;Assumptions'!$D$17,DD$47&gt;=$D181,DD$47&lt;=EDATE($D181,'Summary&amp;Assumptions'!$G$32))*$B181+AND(DD$56&lt;'Summary&amp;Assumptions'!$J$31,DD$47&gt;=$FO181,DD$47&lt;=$FP181)*(('Summary&amp;Assumptions'!$H$25*$C181)*(1+'Summary&amp;Assumptions'!$J$29)^(DD$46-1))+AND(DD$56&lt;'Summary&amp;Assumptions'!$J$31,DD$47&gt;=$FQ181,DD$47&lt;=$FR181)*(('Summary&amp;Assumptions'!$H$25*$C181)*(1+'Summary&amp;Assumptions'!$J$29)^(DD$46-1))</f>
        <v>0</v>
      </c>
      <c r="CZ181" s="588">
        <f>AND(DE$55&gt;0,SUM($E181:CY181)&lt;'Summary&amp;Assumptions'!$G$32*$B181,$D181&gt;='Summary&amp;Assumptions'!$D$17,DE$47&gt;=$D181,DE$47&lt;=EDATE($D181,'Summary&amp;Assumptions'!$G$32))*$B181+AND(DE$56&lt;'Summary&amp;Assumptions'!$J$31,DE$47&gt;=$FO181,DE$47&lt;=$FP181)*(('Summary&amp;Assumptions'!$H$25*$C181)*(1+'Summary&amp;Assumptions'!$J$29)^(DE$46-1))+AND(DE$56&lt;'Summary&amp;Assumptions'!$J$31,DE$47&gt;=$FQ181,DE$47&lt;=$FR181)*(('Summary&amp;Assumptions'!$H$25*$C181)*(1+'Summary&amp;Assumptions'!$J$29)^(DE$46-1))</f>
        <v>0</v>
      </c>
      <c r="DA181" s="588">
        <f>AND(DF$55&gt;0,SUM($E181:CZ181)&lt;'Summary&amp;Assumptions'!$G$32*$B181,$D181&gt;='Summary&amp;Assumptions'!$D$17,DF$47&gt;=$D181,DF$47&lt;=EDATE($D181,'Summary&amp;Assumptions'!$G$32))*$B181+AND(DF$56&lt;'Summary&amp;Assumptions'!$J$31,DF$47&gt;=$FO181,DF$47&lt;=$FP181)*(('Summary&amp;Assumptions'!$H$25*$C181)*(1+'Summary&amp;Assumptions'!$J$29)^(DF$46-1))+AND(DF$56&lt;'Summary&amp;Assumptions'!$J$31,DF$47&gt;=$FQ181,DF$47&lt;=$FR181)*(('Summary&amp;Assumptions'!$H$25*$C181)*(1+'Summary&amp;Assumptions'!$J$29)^(DF$46-1))</f>
        <v>0</v>
      </c>
      <c r="DB181" s="588">
        <f>AND(DG$55&gt;0,SUM($E181:DA181)&lt;'Summary&amp;Assumptions'!$G$32*$B181,$D181&gt;='Summary&amp;Assumptions'!$D$17,DG$47&gt;=$D181,DG$47&lt;=EDATE($D181,'Summary&amp;Assumptions'!$G$32))*$B181+AND(DG$56&lt;'Summary&amp;Assumptions'!$J$31,DG$47&gt;=$FO181,DG$47&lt;=$FP181)*(('Summary&amp;Assumptions'!$H$25*$C181)*(1+'Summary&amp;Assumptions'!$J$29)^(DG$46-1))+AND(DG$56&lt;'Summary&amp;Assumptions'!$J$31,DG$47&gt;=$FQ181,DG$47&lt;=$FR181)*(('Summary&amp;Assumptions'!$H$25*$C181)*(1+'Summary&amp;Assumptions'!$J$29)^(DG$46-1))</f>
        <v>0</v>
      </c>
      <c r="DC181" s="588">
        <f>AND(DH$55&gt;0,SUM($E181:DB181)&lt;'Summary&amp;Assumptions'!$G$32*$B181,$D181&gt;='Summary&amp;Assumptions'!$D$17,DH$47&gt;=$D181,DH$47&lt;=EDATE($D181,'Summary&amp;Assumptions'!$G$32))*$B181+AND(DH$56&lt;'Summary&amp;Assumptions'!$J$31,DH$47&gt;=$FO181,DH$47&lt;=$FP181)*(('Summary&amp;Assumptions'!$H$25*$C181)*(1+'Summary&amp;Assumptions'!$J$29)^(DH$46-1))+AND(DH$56&lt;'Summary&amp;Assumptions'!$J$31,DH$47&gt;=$FQ181,DH$47&lt;=$FR181)*(('Summary&amp;Assumptions'!$H$25*$C181)*(1+'Summary&amp;Assumptions'!$J$29)^(DH$46-1))</f>
        <v>0</v>
      </c>
      <c r="DD181" s="588">
        <f>AND(DI$55&gt;0,SUM($E181:DC181)&lt;'Summary&amp;Assumptions'!$G$32*$B181,$D181&gt;='Summary&amp;Assumptions'!$D$17,DI$47&gt;=$D181,DI$47&lt;=EDATE($D181,'Summary&amp;Assumptions'!$G$32))*$B181+AND(DI$56&lt;'Summary&amp;Assumptions'!$J$31,DI$47&gt;=$FO181,DI$47&lt;=$FP181)*(('Summary&amp;Assumptions'!$H$25*$C181)*(1+'Summary&amp;Assumptions'!$J$29)^(DI$46-1))+AND(DI$56&lt;'Summary&amp;Assumptions'!$J$31,DI$47&gt;=$FQ181,DI$47&lt;=$FR181)*(('Summary&amp;Assumptions'!$H$25*$C181)*(1+'Summary&amp;Assumptions'!$J$29)^(DI$46-1))</f>
        <v>0</v>
      </c>
      <c r="DE181" s="588">
        <f>AND(DJ$55&gt;0,SUM($E181:DD181)&lt;'Summary&amp;Assumptions'!$G$32*$B181,$D181&gt;='Summary&amp;Assumptions'!$D$17,DJ$47&gt;=$D181,DJ$47&lt;=EDATE($D181,'Summary&amp;Assumptions'!$G$32))*$B181+AND(DJ$56&lt;'Summary&amp;Assumptions'!$J$31,DJ$47&gt;=$FO181,DJ$47&lt;=$FP181)*(('Summary&amp;Assumptions'!$H$25*$C181)*(1+'Summary&amp;Assumptions'!$J$29)^(DJ$46-1))+AND(DJ$56&lt;'Summary&amp;Assumptions'!$J$31,DJ$47&gt;=$FQ181,DJ$47&lt;=$FR181)*(('Summary&amp;Assumptions'!$H$25*$C181)*(1+'Summary&amp;Assumptions'!$J$29)^(DJ$46-1))</f>
        <v>0</v>
      </c>
      <c r="DF181" s="588">
        <f>AND(DK$55&gt;0,SUM($E181:DE181)&lt;'Summary&amp;Assumptions'!$G$32*$B181,$D181&gt;='Summary&amp;Assumptions'!$D$17,DK$47&gt;=$D181,DK$47&lt;=EDATE($D181,'Summary&amp;Assumptions'!$G$32))*$B181+AND(DK$56&lt;'Summary&amp;Assumptions'!$J$31,DK$47&gt;=$FO181,DK$47&lt;=$FP181)*(('Summary&amp;Assumptions'!$H$25*$C181)*(1+'Summary&amp;Assumptions'!$J$29)^(DK$46-1))+AND(DK$56&lt;'Summary&amp;Assumptions'!$J$31,DK$47&gt;=$FQ181,DK$47&lt;=$FR181)*(('Summary&amp;Assumptions'!$H$25*$C181)*(1+'Summary&amp;Assumptions'!$J$29)^(DK$46-1))</f>
        <v>0</v>
      </c>
      <c r="DG181" s="588">
        <f>AND(DL$55&gt;0,SUM($E181:DF181)&lt;'Summary&amp;Assumptions'!$G$32*$B181,$D181&gt;='Summary&amp;Assumptions'!$D$17,DL$47&gt;=$D181,DL$47&lt;=EDATE($D181,'Summary&amp;Assumptions'!$G$32))*$B181+AND(DL$56&lt;'Summary&amp;Assumptions'!$J$31,DL$47&gt;=$FO181,DL$47&lt;=$FP181)*(('Summary&amp;Assumptions'!$H$25*$C181)*(1+'Summary&amp;Assumptions'!$J$29)^(DL$46-1))+AND(DL$56&lt;'Summary&amp;Assumptions'!$J$31,DL$47&gt;=$FQ181,DL$47&lt;=$FR181)*(('Summary&amp;Assumptions'!$H$25*$C181)*(1+'Summary&amp;Assumptions'!$J$29)^(DL$46-1))</f>
        <v>0</v>
      </c>
      <c r="DH181" s="588">
        <f>AND(DM$55&gt;0,SUM($E181:DG181)&lt;'Summary&amp;Assumptions'!$G$32*$B181,$D181&gt;='Summary&amp;Assumptions'!$D$17,DM$47&gt;=$D181,DM$47&lt;=EDATE($D181,'Summary&amp;Assumptions'!$G$32))*$B181+AND(DM$56&lt;'Summary&amp;Assumptions'!$J$31,DM$47&gt;=$FO181,DM$47&lt;=$FP181)*(('Summary&amp;Assumptions'!$H$25*$C181)*(1+'Summary&amp;Assumptions'!$J$29)^(DM$46-1))+AND(DM$56&lt;'Summary&amp;Assumptions'!$J$31,DM$47&gt;=$FQ181,DM$47&lt;=$FR181)*(('Summary&amp;Assumptions'!$H$25*$C181)*(1+'Summary&amp;Assumptions'!$J$29)^(DM$46-1))</f>
        <v>0</v>
      </c>
      <c r="DI181" s="588">
        <f>AND(DN$55&gt;0,SUM($E181:DH181)&lt;'Summary&amp;Assumptions'!$G$32*$B181,$D181&gt;='Summary&amp;Assumptions'!$D$17,DN$47&gt;=$D181,DN$47&lt;=EDATE($D181,'Summary&amp;Assumptions'!$G$32))*$B181+AND(DN$56&lt;'Summary&amp;Assumptions'!$J$31,DN$47&gt;=$FO181,DN$47&lt;=$FP181)*(('Summary&amp;Assumptions'!$H$25*$C181)*(1+'Summary&amp;Assumptions'!$J$29)^(DN$46-1))+AND(DN$56&lt;'Summary&amp;Assumptions'!$J$31,DN$47&gt;=$FQ181,DN$47&lt;=$FR181)*(('Summary&amp;Assumptions'!$H$25*$C181)*(1+'Summary&amp;Assumptions'!$J$29)^(DN$46-1))</f>
        <v>0</v>
      </c>
      <c r="DJ181" s="588">
        <f>AND(DO$55&gt;0,SUM($E181:DI181)&lt;'Summary&amp;Assumptions'!$G$32*$B181,$D181&gt;='Summary&amp;Assumptions'!$D$17,DO$47&gt;=$D181,DO$47&lt;=EDATE($D181,'Summary&amp;Assumptions'!$G$32))*$B181+AND(DO$56&lt;'Summary&amp;Assumptions'!$J$31,DO$47&gt;=$FO181,DO$47&lt;=$FP181)*(('Summary&amp;Assumptions'!$H$25*$C181)*(1+'Summary&amp;Assumptions'!$J$29)^(DO$46-1))+AND(DO$56&lt;'Summary&amp;Assumptions'!$J$31,DO$47&gt;=$FQ181,DO$47&lt;=$FR181)*(('Summary&amp;Assumptions'!$H$25*$C181)*(1+'Summary&amp;Assumptions'!$J$29)^(DO$46-1))</f>
        <v>0</v>
      </c>
      <c r="DK181" s="588">
        <f>AND(DP$55&gt;0,SUM($E181:DJ181)&lt;'Summary&amp;Assumptions'!$G$32*$B181,$D181&gt;='Summary&amp;Assumptions'!$D$17,DP$47&gt;=$D181,DP$47&lt;=EDATE($D181,'Summary&amp;Assumptions'!$G$32))*$B181+AND(DP$56&lt;'Summary&amp;Assumptions'!$J$31,DP$47&gt;=$FO181,DP$47&lt;=$FP181)*(('Summary&amp;Assumptions'!$H$25*$C181)*(1+'Summary&amp;Assumptions'!$J$29)^(DP$46-1))+AND(DP$56&lt;'Summary&amp;Assumptions'!$J$31,DP$47&gt;=$FQ181,DP$47&lt;=$FR181)*(('Summary&amp;Assumptions'!$H$25*$C181)*(1+'Summary&amp;Assumptions'!$J$29)^(DP$46-1))</f>
        <v>0</v>
      </c>
      <c r="DL181" s="588">
        <f>AND(DQ$55&gt;0,SUM($E181:DK181)&lt;'Summary&amp;Assumptions'!$G$32*$B181,$D181&gt;='Summary&amp;Assumptions'!$D$17,DQ$47&gt;=$D181,DQ$47&lt;=EDATE($D181,'Summary&amp;Assumptions'!$G$32))*$B181+AND(DQ$56&lt;'Summary&amp;Assumptions'!$J$31,DQ$47&gt;=$FO181,DQ$47&lt;=$FP181)*(('Summary&amp;Assumptions'!$H$25*$C181)*(1+'Summary&amp;Assumptions'!$J$29)^(DQ$46-1))+AND(DQ$56&lt;'Summary&amp;Assumptions'!$J$31,DQ$47&gt;=$FQ181,DQ$47&lt;=$FR181)*(('Summary&amp;Assumptions'!$H$25*$C181)*(1+'Summary&amp;Assumptions'!$J$29)^(DQ$46-1))</f>
        <v>0</v>
      </c>
      <c r="DM181" s="588">
        <f>AND(DR$55&gt;0,SUM($E181:DL181)&lt;'Summary&amp;Assumptions'!$G$32*$B181,$D181&gt;='Summary&amp;Assumptions'!$D$17,DR$47&gt;=$D181,DR$47&lt;=EDATE($D181,'Summary&amp;Assumptions'!$G$32))*$B181+AND(DR$56&lt;'Summary&amp;Assumptions'!$J$31,DR$47&gt;=$FO181,DR$47&lt;=$FP181)*(('Summary&amp;Assumptions'!$H$25*$C181)*(1+'Summary&amp;Assumptions'!$J$29)^(DR$46-1))+AND(DR$56&lt;'Summary&amp;Assumptions'!$J$31,DR$47&gt;=$FQ181,DR$47&lt;=$FR181)*(('Summary&amp;Assumptions'!$H$25*$C181)*(1+'Summary&amp;Assumptions'!$J$29)^(DR$46-1))</f>
        <v>0</v>
      </c>
      <c r="DN181" s="588">
        <f>AND(DS$55&gt;0,SUM($E181:DM181)&lt;'Summary&amp;Assumptions'!$G$32*$B181,$D181&gt;='Summary&amp;Assumptions'!$D$17,DS$47&gt;=$D181,DS$47&lt;=EDATE($D181,'Summary&amp;Assumptions'!$G$32))*$B181+AND(DS$56&lt;'Summary&amp;Assumptions'!$J$31,DS$47&gt;=$FO181,DS$47&lt;=$FP181)*(('Summary&amp;Assumptions'!$H$25*$C181)*(1+'Summary&amp;Assumptions'!$J$29)^(DS$46-1))+AND(DS$56&lt;'Summary&amp;Assumptions'!$J$31,DS$47&gt;=$FQ181,DS$47&lt;=$FR181)*(('Summary&amp;Assumptions'!$H$25*$C181)*(1+'Summary&amp;Assumptions'!$J$29)^(DS$46-1))</f>
        <v>0</v>
      </c>
      <c r="DO181" s="588">
        <f>AND(DT$55&gt;0,SUM($E181:DN181)&lt;'Summary&amp;Assumptions'!$G$32*$B181,$D181&gt;='Summary&amp;Assumptions'!$D$17,DT$47&gt;=$D181,DT$47&lt;=EDATE($D181,'Summary&amp;Assumptions'!$G$32))*$B181+AND(DT$56&lt;'Summary&amp;Assumptions'!$J$31,DT$47&gt;=$FO181,DT$47&lt;=$FP181)*(('Summary&amp;Assumptions'!$H$25*$C181)*(1+'Summary&amp;Assumptions'!$J$29)^(DT$46-1))+AND(DT$56&lt;'Summary&amp;Assumptions'!$J$31,DT$47&gt;=$FQ181,DT$47&lt;=$FR181)*(('Summary&amp;Assumptions'!$H$25*$C181)*(1+'Summary&amp;Assumptions'!$J$29)^(DT$46-1))</f>
        <v>0</v>
      </c>
      <c r="DP181" s="588">
        <f>AND(DU$55&gt;0,SUM($E181:DO181)&lt;'Summary&amp;Assumptions'!$G$32*$B181,$D181&gt;='Summary&amp;Assumptions'!$D$17,DU$47&gt;=$D181,DU$47&lt;=EDATE($D181,'Summary&amp;Assumptions'!$G$32))*$B181+AND(DU$56&lt;'Summary&amp;Assumptions'!$J$31,DU$47&gt;=$FO181,DU$47&lt;=$FP181)*(('Summary&amp;Assumptions'!$H$25*$C181)*(1+'Summary&amp;Assumptions'!$J$29)^(DU$46-1))+AND(DU$56&lt;'Summary&amp;Assumptions'!$J$31,DU$47&gt;=$FQ181,DU$47&lt;=$FR181)*(('Summary&amp;Assumptions'!$H$25*$C181)*(1+'Summary&amp;Assumptions'!$J$29)^(DU$46-1))</f>
        <v>0</v>
      </c>
      <c r="DQ181" s="588">
        <f>AND(DV$55&gt;0,SUM($E181:DP181)&lt;'Summary&amp;Assumptions'!$G$32*$B181,$D181&gt;='Summary&amp;Assumptions'!$D$17,DV$47&gt;=$D181,DV$47&lt;=EDATE($D181,'Summary&amp;Assumptions'!$G$32))*$B181+AND(DV$56&lt;'Summary&amp;Assumptions'!$J$31,DV$47&gt;=$FO181,DV$47&lt;=$FP181)*(('Summary&amp;Assumptions'!$H$25*$C181)*(1+'Summary&amp;Assumptions'!$J$29)^(DV$46-1))+AND(DV$56&lt;'Summary&amp;Assumptions'!$J$31,DV$47&gt;=$FQ181,DV$47&lt;=$FR181)*(('Summary&amp;Assumptions'!$H$25*$C181)*(1+'Summary&amp;Assumptions'!$J$29)^(DV$46-1))</f>
        <v>0</v>
      </c>
      <c r="DR181" s="588">
        <f>AND(DW$55&gt;0,SUM($E181:DQ181)&lt;'Summary&amp;Assumptions'!$G$32*$B181,$D181&gt;='Summary&amp;Assumptions'!$D$17,DW$47&gt;=$D181,DW$47&lt;=EDATE($D181,'Summary&amp;Assumptions'!$G$32))*$B181+AND(DW$56&lt;'Summary&amp;Assumptions'!$J$31,DW$47&gt;=$FO181,DW$47&lt;=$FP181)*(('Summary&amp;Assumptions'!$H$25*$C181)*(1+'Summary&amp;Assumptions'!$J$29)^(DW$46-1))+AND(DW$56&lt;'Summary&amp;Assumptions'!$J$31,DW$47&gt;=$FQ181,DW$47&lt;=$FR181)*(('Summary&amp;Assumptions'!$H$25*$C181)*(1+'Summary&amp;Assumptions'!$J$29)^(DW$46-1))</f>
        <v>0</v>
      </c>
      <c r="DS181" s="588">
        <f>AND(DX$55&gt;0,SUM($E181:DR181)&lt;'Summary&amp;Assumptions'!$G$32*$B181,$D181&gt;='Summary&amp;Assumptions'!$D$17,DX$47&gt;=$D181,DX$47&lt;=EDATE($D181,'Summary&amp;Assumptions'!$G$32))*$B181+AND(DX$56&lt;'Summary&amp;Assumptions'!$J$31,DX$47&gt;=$FO181,DX$47&lt;=$FP181)*(('Summary&amp;Assumptions'!$H$25*$C181)*(1+'Summary&amp;Assumptions'!$J$29)^(DX$46-1))+AND(DX$56&lt;'Summary&amp;Assumptions'!$J$31,DX$47&gt;=$FQ181,DX$47&lt;=$FR181)*(('Summary&amp;Assumptions'!$H$25*$C181)*(1+'Summary&amp;Assumptions'!$J$29)^(DX$46-1))</f>
        <v>0</v>
      </c>
      <c r="DT181" s="588">
        <f>AND(DY$55&gt;0,SUM($E181:DS181)&lt;'Summary&amp;Assumptions'!$G$32*$B181,$D181&gt;='Summary&amp;Assumptions'!$D$17,DY$47&gt;=$D181,DY$47&lt;=EDATE($D181,'Summary&amp;Assumptions'!$G$32))*$B181+AND(DY$56&lt;'Summary&amp;Assumptions'!$J$31,DY$47&gt;=$FO181,DY$47&lt;=$FP181)*(('Summary&amp;Assumptions'!$H$25*$C181)*(1+'Summary&amp;Assumptions'!$J$29)^(DY$46-1))+AND(DY$56&lt;'Summary&amp;Assumptions'!$J$31,DY$47&gt;=$FQ181,DY$47&lt;=$FR181)*(('Summary&amp;Assumptions'!$H$25*$C181)*(1+'Summary&amp;Assumptions'!$J$29)^(DY$46-1))</f>
        <v>0</v>
      </c>
      <c r="DU181" s="588">
        <f>AND(DZ$55&gt;0,SUM($E181:DT181)&lt;'Summary&amp;Assumptions'!$G$32*$B181,$D181&gt;='Summary&amp;Assumptions'!$D$17,DZ$47&gt;=$D181,DZ$47&lt;=EDATE($D181,'Summary&amp;Assumptions'!$G$32))*$B181+AND(DZ$56&lt;'Summary&amp;Assumptions'!$J$31,DZ$47&gt;=$FO181,DZ$47&lt;=$FP181)*(('Summary&amp;Assumptions'!$H$25*$C181)*(1+'Summary&amp;Assumptions'!$J$29)^(DZ$46-1))+AND(DZ$56&lt;'Summary&amp;Assumptions'!$J$31,DZ$47&gt;=$FQ181,DZ$47&lt;=$FR181)*(('Summary&amp;Assumptions'!$H$25*$C181)*(1+'Summary&amp;Assumptions'!$J$29)^(DZ$46-1))</f>
        <v>0</v>
      </c>
      <c r="DV181" s="588">
        <f>AND(EA$55&gt;0,SUM($E181:DU181)&lt;'Summary&amp;Assumptions'!$G$32*$B181,$D181&gt;='Summary&amp;Assumptions'!$D$17,EA$47&gt;=$D181,EA$47&lt;=EDATE($D181,'Summary&amp;Assumptions'!$G$32))*$B181+AND(EA$56&lt;'Summary&amp;Assumptions'!$J$31,EA$47&gt;=$FO181,EA$47&lt;=$FP181)*(('Summary&amp;Assumptions'!$H$25*$C181)*(1+'Summary&amp;Assumptions'!$J$29)^(EA$46-1))+AND(EA$56&lt;'Summary&amp;Assumptions'!$J$31,EA$47&gt;=$FQ181,EA$47&lt;=$FR181)*(('Summary&amp;Assumptions'!$H$25*$C181)*(1+'Summary&amp;Assumptions'!$J$29)^(EA$46-1))</f>
        <v>0</v>
      </c>
      <c r="DW181" s="588">
        <f>AND(EB$55&gt;0,SUM($E181:DV181)&lt;'Summary&amp;Assumptions'!$G$32*$B181,$D181&gt;='Summary&amp;Assumptions'!$D$17,EB$47&gt;=$D181,EB$47&lt;=EDATE($D181,'Summary&amp;Assumptions'!$G$32))*$B181+AND(EB$56&lt;'Summary&amp;Assumptions'!$J$31,EB$47&gt;=$FO181,EB$47&lt;=$FP181)*(('Summary&amp;Assumptions'!$H$25*$C181)*(1+'Summary&amp;Assumptions'!$J$29)^(EB$46-1))+AND(EB$56&lt;'Summary&amp;Assumptions'!$J$31,EB$47&gt;=$FQ181,EB$47&lt;=$FR181)*(('Summary&amp;Assumptions'!$H$25*$C181)*(1+'Summary&amp;Assumptions'!$J$29)^(EB$46-1))</f>
        <v>0</v>
      </c>
      <c r="DX181" s="588">
        <f>AND(EC$55&gt;0,SUM($E181:DW181)&lt;'Summary&amp;Assumptions'!$G$32*$B181,$D181&gt;='Summary&amp;Assumptions'!$D$17,EC$47&gt;=$D181,EC$47&lt;=EDATE($D181,'Summary&amp;Assumptions'!$G$32))*$B181+AND(EC$56&lt;'Summary&amp;Assumptions'!$J$31,EC$47&gt;=$FO181,EC$47&lt;=$FP181)*(('Summary&amp;Assumptions'!$H$25*$C181)*(1+'Summary&amp;Assumptions'!$J$29)^(EC$46-1))+AND(EC$56&lt;'Summary&amp;Assumptions'!$J$31,EC$47&gt;=$FQ181,EC$47&lt;=$FR181)*(('Summary&amp;Assumptions'!$H$25*$C181)*(1+'Summary&amp;Assumptions'!$J$29)^(EC$46-1))</f>
        <v>0</v>
      </c>
      <c r="DY181" s="588">
        <f>AND(ED$55&gt;0,SUM($E181:DX181)&lt;'Summary&amp;Assumptions'!$G$32*$B181,$D181&gt;='Summary&amp;Assumptions'!$D$17,ED$47&gt;=$D181,ED$47&lt;=EDATE($D181,'Summary&amp;Assumptions'!$G$32))*$B181+AND(ED$56&lt;'Summary&amp;Assumptions'!$J$31,ED$47&gt;=$FO181,ED$47&lt;=$FP181)*(('Summary&amp;Assumptions'!$H$25*$C181)*(1+'Summary&amp;Assumptions'!$J$29)^(ED$46-1))+AND(ED$56&lt;'Summary&amp;Assumptions'!$J$31,ED$47&gt;=$FQ181,ED$47&lt;=$FR181)*(('Summary&amp;Assumptions'!$H$25*$C181)*(1+'Summary&amp;Assumptions'!$J$29)^(ED$46-1))</f>
        <v>0</v>
      </c>
      <c r="DZ181" s="588">
        <f>AND(EE$55&gt;0,SUM($E181:DY181)&lt;'Summary&amp;Assumptions'!$G$32*$B181,$D181&gt;='Summary&amp;Assumptions'!$D$17,EE$47&gt;=$D181,EE$47&lt;=EDATE($D181,'Summary&amp;Assumptions'!$G$32))*$B181+AND(EE$56&lt;'Summary&amp;Assumptions'!$J$31,EE$47&gt;=$FO181,EE$47&lt;=$FP181)*(('Summary&amp;Assumptions'!$H$25*$C181)*(1+'Summary&amp;Assumptions'!$J$29)^(EE$46-1))+AND(EE$56&lt;'Summary&amp;Assumptions'!$J$31,EE$47&gt;=$FQ181,EE$47&lt;=$FR181)*(('Summary&amp;Assumptions'!$H$25*$C181)*(1+'Summary&amp;Assumptions'!$J$29)^(EE$46-1))</f>
        <v>0</v>
      </c>
      <c r="EA181" s="588">
        <f>AND(EF$55&gt;0,SUM($E181:DZ181)&lt;'Summary&amp;Assumptions'!$G$32*$B181,$D181&gt;='Summary&amp;Assumptions'!$D$17,EF$47&gt;=$D181,EF$47&lt;=EDATE($D181,'Summary&amp;Assumptions'!$G$32))*$B181+AND(EF$56&lt;'Summary&amp;Assumptions'!$J$31,EF$47&gt;=$FO181,EF$47&lt;=$FP181)*(('Summary&amp;Assumptions'!$H$25*$C181)*(1+'Summary&amp;Assumptions'!$J$29)^(EF$46-1))+AND(EF$56&lt;'Summary&amp;Assumptions'!$J$31,EF$47&gt;=$FQ181,EF$47&lt;=$FR181)*(('Summary&amp;Assumptions'!$H$25*$C181)*(1+'Summary&amp;Assumptions'!$J$29)^(EF$46-1))</f>
        <v>0</v>
      </c>
      <c r="EB181" s="588">
        <f>AND(EG$55&gt;0,SUM($E181:EA181)&lt;'Summary&amp;Assumptions'!$G$32*$B181,$D181&gt;='Summary&amp;Assumptions'!$D$17,EG$47&gt;=$D181,EG$47&lt;=EDATE($D181,'Summary&amp;Assumptions'!$G$32))*$B181+AND(EG$56&lt;'Summary&amp;Assumptions'!$J$31,EG$47&gt;=$FO181,EG$47&lt;=$FP181)*(('Summary&amp;Assumptions'!$H$25*$C181)*(1+'Summary&amp;Assumptions'!$J$29)^(EG$46-1))+AND(EG$56&lt;'Summary&amp;Assumptions'!$J$31,EG$47&gt;=$FQ181,EG$47&lt;=$FR181)*(('Summary&amp;Assumptions'!$H$25*$C181)*(1+'Summary&amp;Assumptions'!$J$29)^(EG$46-1))</f>
        <v>0</v>
      </c>
      <c r="EC181" s="588">
        <f>AND(EH$55&gt;0,SUM($E181:EB181)&lt;'Summary&amp;Assumptions'!$G$32*$B181,$D181&gt;='Summary&amp;Assumptions'!$D$17,EH$47&gt;=$D181,EH$47&lt;=EDATE($D181,'Summary&amp;Assumptions'!$G$32))*$B181+AND(EH$56&lt;'Summary&amp;Assumptions'!$J$31,EH$47&gt;=$FO181,EH$47&lt;=$FP181)*(('Summary&amp;Assumptions'!$H$25*$C181)*(1+'Summary&amp;Assumptions'!$J$29)^(EH$46-1))+AND(EH$56&lt;'Summary&amp;Assumptions'!$J$31,EH$47&gt;=$FQ181,EH$47&lt;=$FR181)*(('Summary&amp;Assumptions'!$H$25*$C181)*(1+'Summary&amp;Assumptions'!$J$29)^(EH$46-1))</f>
        <v>0</v>
      </c>
      <c r="ED181" s="588">
        <f>AND(EI$55&gt;0,SUM($E181:EC181)&lt;'Summary&amp;Assumptions'!$G$32*$B181,$D181&gt;='Summary&amp;Assumptions'!$D$17,EI$47&gt;=$D181,EI$47&lt;=EDATE($D181,'Summary&amp;Assumptions'!$G$32))*$B181+AND(EI$56&lt;'Summary&amp;Assumptions'!$J$31,EI$47&gt;=$FO181,EI$47&lt;=$FP181)*(('Summary&amp;Assumptions'!$H$25*$C181)*(1+'Summary&amp;Assumptions'!$J$29)^(EI$46-1))+AND(EI$56&lt;'Summary&amp;Assumptions'!$J$31,EI$47&gt;=$FQ181,EI$47&lt;=$FR181)*(('Summary&amp;Assumptions'!$H$25*$C181)*(1+'Summary&amp;Assumptions'!$J$29)^(EI$46-1))</f>
        <v>0</v>
      </c>
      <c r="EE181" s="588">
        <f>AND(EJ$55&gt;0,SUM($E181:ED181)&lt;'Summary&amp;Assumptions'!$G$32*$B181,$D181&gt;='Summary&amp;Assumptions'!$D$17,EJ$47&gt;=$D181,EJ$47&lt;=EDATE($D181,'Summary&amp;Assumptions'!$G$32))*$B181+AND(EJ$56&lt;'Summary&amp;Assumptions'!$J$31,EJ$47&gt;=$FO181,EJ$47&lt;=$FP181)*(('Summary&amp;Assumptions'!$H$25*$C181)*(1+'Summary&amp;Assumptions'!$J$29)^(EJ$46-1))+AND(EJ$56&lt;'Summary&amp;Assumptions'!$J$31,EJ$47&gt;=$FQ181,EJ$47&lt;=$FR181)*(('Summary&amp;Assumptions'!$H$25*$C181)*(1+'Summary&amp;Assumptions'!$J$29)^(EJ$46-1))</f>
        <v>0</v>
      </c>
      <c r="EF181" s="588">
        <f>AND(EK$55&gt;0,SUM($E181:EE181)&lt;'Summary&amp;Assumptions'!$G$32*$B181,$D181&gt;='Summary&amp;Assumptions'!$D$17,EK$47&gt;=$D181,EK$47&lt;=EDATE($D181,'Summary&amp;Assumptions'!$G$32))*$B181+AND(EK$56&lt;'Summary&amp;Assumptions'!$J$31,EK$47&gt;=$FO181,EK$47&lt;=$FP181)*(('Summary&amp;Assumptions'!$H$25*$C181)*(1+'Summary&amp;Assumptions'!$J$29)^(EK$46-1))+AND(EK$56&lt;'Summary&amp;Assumptions'!$J$31,EK$47&gt;=$FQ181,EK$47&lt;=$FR181)*(('Summary&amp;Assumptions'!$H$25*$C181)*(1+'Summary&amp;Assumptions'!$J$29)^(EK$46-1))</f>
        <v>0</v>
      </c>
      <c r="EG181" s="588">
        <f>AND(EL$55&gt;0,SUM($E181:EF181)&lt;'Summary&amp;Assumptions'!$G$32*$B181,$D181&gt;='Summary&amp;Assumptions'!$D$17,EL$47&gt;=$D181,EL$47&lt;=EDATE($D181,'Summary&amp;Assumptions'!$G$32))*$B181+AND(EL$56&lt;'Summary&amp;Assumptions'!$J$31,EL$47&gt;=$FO181,EL$47&lt;=$FP181)*(('Summary&amp;Assumptions'!$H$25*$C181)*(1+'Summary&amp;Assumptions'!$J$29)^(EL$46-1))+AND(EL$56&lt;'Summary&amp;Assumptions'!$J$31,EL$47&gt;=$FQ181,EL$47&lt;=$FR181)*(('Summary&amp;Assumptions'!$H$25*$C181)*(1+'Summary&amp;Assumptions'!$J$29)^(EL$46-1))</f>
        <v>0</v>
      </c>
      <c r="EH181" s="588">
        <f>AND(EM$55&gt;0,SUM($E181:EG181)&lt;'Summary&amp;Assumptions'!$G$32*$B181,$D181&gt;='Summary&amp;Assumptions'!$D$17,EM$47&gt;=$D181,EM$47&lt;=EDATE($D181,'Summary&amp;Assumptions'!$G$32))*$B181+AND(EM$56&lt;'Summary&amp;Assumptions'!$J$31,EM$47&gt;=$FO181,EM$47&lt;=$FP181)*(('Summary&amp;Assumptions'!$H$25*$C181)*(1+'Summary&amp;Assumptions'!$J$29)^(EM$46-1))+AND(EM$56&lt;'Summary&amp;Assumptions'!$J$31,EM$47&gt;=$FQ181,EM$47&lt;=$FR181)*(('Summary&amp;Assumptions'!$H$25*$C181)*(1+'Summary&amp;Assumptions'!$J$29)^(EM$46-1))</f>
        <v>0</v>
      </c>
      <c r="EI181" s="588">
        <f>AND(EN$55&gt;0,SUM($E181:EH181)&lt;'Summary&amp;Assumptions'!$G$32*$B181,$D181&gt;='Summary&amp;Assumptions'!$D$17,EN$47&gt;=$D181,EN$47&lt;=EDATE($D181,'Summary&amp;Assumptions'!$G$32))*$B181+AND(EN$56&lt;'Summary&amp;Assumptions'!$J$31,EN$47&gt;=$FO181,EN$47&lt;=$FP181)*(('Summary&amp;Assumptions'!$H$25*$C181)*(1+'Summary&amp;Assumptions'!$J$29)^(EN$46-1))+AND(EN$56&lt;'Summary&amp;Assumptions'!$J$31,EN$47&gt;=$FQ181,EN$47&lt;=$FR181)*(('Summary&amp;Assumptions'!$H$25*$C181)*(1+'Summary&amp;Assumptions'!$J$29)^(EN$46-1))</f>
        <v>0</v>
      </c>
      <c r="EJ181" s="588">
        <f>AND(EO$55&gt;0,SUM($E181:EI181)&lt;'Summary&amp;Assumptions'!$G$32*$B181,$D181&gt;='Summary&amp;Assumptions'!$D$17,EO$47&gt;=$D181,EO$47&lt;=EDATE($D181,'Summary&amp;Assumptions'!$G$32))*$B181+AND(EO$56&lt;'Summary&amp;Assumptions'!$J$31,EO$47&gt;=$FO181,EO$47&lt;=$FP181)*(('Summary&amp;Assumptions'!$H$25*$C181)*(1+'Summary&amp;Assumptions'!$J$29)^(EO$46-1))+AND(EO$56&lt;'Summary&amp;Assumptions'!$J$31,EO$47&gt;=$FQ181,EO$47&lt;=$FR181)*(('Summary&amp;Assumptions'!$H$25*$C181)*(1+'Summary&amp;Assumptions'!$J$29)^(EO$46-1))</f>
        <v>0</v>
      </c>
      <c r="EK181" s="588">
        <f>AND(EP$55&gt;0,SUM($E181:EJ181)&lt;'Summary&amp;Assumptions'!$G$32*$B181,$D181&gt;='Summary&amp;Assumptions'!$D$17,EP$47&gt;=$D181,EP$47&lt;=EDATE($D181,'Summary&amp;Assumptions'!$G$32))*$B181+AND(EP$56&lt;'Summary&amp;Assumptions'!$J$31,EP$47&gt;=$FO181,EP$47&lt;=$FP181)*(('Summary&amp;Assumptions'!$H$25*$C181)*(1+'Summary&amp;Assumptions'!$J$29)^(EP$46-1))+AND(EP$56&lt;'Summary&amp;Assumptions'!$J$31,EP$47&gt;=$FQ181,EP$47&lt;=$FR181)*(('Summary&amp;Assumptions'!$H$25*$C181)*(1+'Summary&amp;Assumptions'!$J$29)^(EP$46-1))</f>
        <v>0</v>
      </c>
      <c r="EL181" s="588">
        <f>AND(EQ$55&gt;0,SUM($E181:EK181)&lt;'Summary&amp;Assumptions'!$G$32*$B181,$D181&gt;='Summary&amp;Assumptions'!$D$17,EQ$47&gt;=$D181,EQ$47&lt;=EDATE($D181,'Summary&amp;Assumptions'!$G$32))*$B181+AND(EQ$56&lt;'Summary&amp;Assumptions'!$J$31,EQ$47&gt;=$FO181,EQ$47&lt;=$FP181)*(('Summary&amp;Assumptions'!$H$25*$C181)*(1+'Summary&amp;Assumptions'!$J$29)^(EQ$46-1))+AND(EQ$56&lt;'Summary&amp;Assumptions'!$J$31,EQ$47&gt;=$FQ181,EQ$47&lt;=$FR181)*(('Summary&amp;Assumptions'!$H$25*$C181)*(1+'Summary&amp;Assumptions'!$J$29)^(EQ$46-1))</f>
        <v>0</v>
      </c>
      <c r="EM181" s="588">
        <f>AND(ER$55&gt;0,SUM($E181:EL181)&lt;'Summary&amp;Assumptions'!$G$32*$B181,$D181&gt;='Summary&amp;Assumptions'!$D$17,ER$47&gt;=$D181,ER$47&lt;=EDATE($D181,'Summary&amp;Assumptions'!$G$32))*$B181+AND(ER$56&lt;'Summary&amp;Assumptions'!$J$31,ER$47&gt;=$FO181,ER$47&lt;=$FP181)*(('Summary&amp;Assumptions'!$H$25*$C181)*(1+'Summary&amp;Assumptions'!$J$29)^(ER$46-1))+AND(ER$56&lt;'Summary&amp;Assumptions'!$J$31,ER$47&gt;=$FQ181,ER$47&lt;=$FR181)*(('Summary&amp;Assumptions'!$H$25*$C181)*(1+'Summary&amp;Assumptions'!$J$29)^(ER$46-1))</f>
        <v>0</v>
      </c>
      <c r="EN181" s="588">
        <f>AND(ES$55&gt;0,SUM($E181:EM181)&lt;'Summary&amp;Assumptions'!$G$32*$B181,$D181&gt;='Summary&amp;Assumptions'!$D$17,ES$47&gt;=$D181,ES$47&lt;=EDATE($D181,'Summary&amp;Assumptions'!$G$32))*$B181+AND(ES$56&lt;'Summary&amp;Assumptions'!$J$31,ES$47&gt;=$FO181,ES$47&lt;=$FP181)*(('Summary&amp;Assumptions'!$H$25*$C181)*(1+'Summary&amp;Assumptions'!$J$29)^(ES$46-1))+AND(ES$56&lt;'Summary&amp;Assumptions'!$J$31,ES$47&gt;=$FQ181,ES$47&lt;=$FR181)*(('Summary&amp;Assumptions'!$H$25*$C181)*(1+'Summary&amp;Assumptions'!$J$29)^(ES$46-1))</f>
        <v>0</v>
      </c>
      <c r="EO181" s="588">
        <f>AND(ET$55&gt;0,SUM($E181:EN181)&lt;'Summary&amp;Assumptions'!$G$32*$B181,$D181&gt;='Summary&amp;Assumptions'!$D$17,ET$47&gt;=$D181,ET$47&lt;=EDATE($D181,'Summary&amp;Assumptions'!$G$32))*$B181+AND(ET$56&lt;'Summary&amp;Assumptions'!$J$31,ET$47&gt;=$FO181,ET$47&lt;=$FP181)*(('Summary&amp;Assumptions'!$H$25*$C181)*(1+'Summary&amp;Assumptions'!$J$29)^(ET$46-1))+AND(ET$56&lt;'Summary&amp;Assumptions'!$J$31,ET$47&gt;=$FQ181,ET$47&lt;=$FR181)*(('Summary&amp;Assumptions'!$H$25*$C181)*(1+'Summary&amp;Assumptions'!$J$29)^(ET$46-1))</f>
        <v>0</v>
      </c>
      <c r="EP181" s="588">
        <f>AND(EU$55&gt;0,SUM($E181:EO181)&lt;'Summary&amp;Assumptions'!$G$32*$B181,$D181&gt;='Summary&amp;Assumptions'!$D$17,EU$47&gt;=$D181,EU$47&lt;=EDATE($D181,'Summary&amp;Assumptions'!$G$32))*$B181+AND(EU$56&lt;'Summary&amp;Assumptions'!$J$31,EU$47&gt;=$FO181,EU$47&lt;=$FP181)*(('Summary&amp;Assumptions'!$H$25*$C181)*(1+'Summary&amp;Assumptions'!$J$29)^(EU$46-1))+AND(EU$56&lt;'Summary&amp;Assumptions'!$J$31,EU$47&gt;=$FQ181,EU$47&lt;=$FR181)*(('Summary&amp;Assumptions'!$H$25*$C181)*(1+'Summary&amp;Assumptions'!$J$29)^(EU$46-1))</f>
        <v>0</v>
      </c>
      <c r="EQ181" s="588">
        <f>AND(EV$55&gt;0,SUM($E181:EP181)&lt;'Summary&amp;Assumptions'!$G$32*$B181,$D181&gt;='Summary&amp;Assumptions'!$D$17,EV$47&gt;=$D181,EV$47&lt;=EDATE($D181,'Summary&amp;Assumptions'!$G$32))*$B181+AND(EV$56&lt;'Summary&amp;Assumptions'!$J$31,EV$47&gt;=$FO181,EV$47&lt;=$FP181)*(('Summary&amp;Assumptions'!$H$25*$C181)*(1+'Summary&amp;Assumptions'!$J$29)^(EV$46-1))+AND(EV$56&lt;'Summary&amp;Assumptions'!$J$31,EV$47&gt;=$FQ181,EV$47&lt;=$FR181)*(('Summary&amp;Assumptions'!$H$25*$C181)*(1+'Summary&amp;Assumptions'!$J$29)^(EV$46-1))</f>
        <v>0</v>
      </c>
      <c r="ER181" s="588">
        <f>AND(EW$55&gt;0,SUM($E181:EQ181)&lt;'Summary&amp;Assumptions'!$G$32*$B181,$D181&gt;='Summary&amp;Assumptions'!$D$17,EW$47&gt;=$D181,EW$47&lt;=EDATE($D181,'Summary&amp;Assumptions'!$G$32))*$B181+AND(EW$56&lt;'Summary&amp;Assumptions'!$J$31,EW$47&gt;=$FO181,EW$47&lt;=$FP181)*(('Summary&amp;Assumptions'!$H$25*$C181)*(1+'Summary&amp;Assumptions'!$J$29)^(EW$46-1))+AND(EW$56&lt;'Summary&amp;Assumptions'!$J$31,EW$47&gt;=$FQ181,EW$47&lt;=$FR181)*(('Summary&amp;Assumptions'!$H$25*$C181)*(1+'Summary&amp;Assumptions'!$J$29)^(EW$46-1))</f>
        <v>0</v>
      </c>
      <c r="ES181" s="588">
        <f>AND(EX$55&gt;0,SUM($E181:ER181)&lt;'Summary&amp;Assumptions'!$G$32*$B181,$D181&gt;='Summary&amp;Assumptions'!$D$17,EX$47&gt;=$D181,EX$47&lt;=EDATE($D181,'Summary&amp;Assumptions'!$G$32))*$B181+AND(EX$56&lt;'Summary&amp;Assumptions'!$J$31,EX$47&gt;=$FO181,EX$47&lt;=$FP181)*(('Summary&amp;Assumptions'!$H$25*$C181)*(1+'Summary&amp;Assumptions'!$J$29)^(EX$46-1))+AND(EX$56&lt;'Summary&amp;Assumptions'!$J$31,EX$47&gt;=$FQ181,EX$47&lt;=$FR181)*(('Summary&amp;Assumptions'!$H$25*$C181)*(1+'Summary&amp;Assumptions'!$J$29)^(EX$46-1))</f>
        <v>0</v>
      </c>
      <c r="ET181" s="588">
        <f>AND(EY$55&gt;0,SUM($E181:ES181)&lt;'Summary&amp;Assumptions'!$G$32*$B181,$D181&gt;='Summary&amp;Assumptions'!$D$17,EY$47&gt;=$D181,EY$47&lt;=EDATE($D181,'Summary&amp;Assumptions'!$G$32))*$B181+AND(EY$56&lt;'Summary&amp;Assumptions'!$J$31,EY$47&gt;=$FO181,EY$47&lt;=$FP181)*(('Summary&amp;Assumptions'!$H$25*$C181)*(1+'Summary&amp;Assumptions'!$J$29)^(EY$46-1))+AND(EY$56&lt;'Summary&amp;Assumptions'!$J$31,EY$47&gt;=$FQ181,EY$47&lt;=$FR181)*(('Summary&amp;Assumptions'!$H$25*$C181)*(1+'Summary&amp;Assumptions'!$J$29)^(EY$46-1))</f>
        <v>0</v>
      </c>
      <c r="EU181" s="588">
        <f>AND(EZ$55&gt;0,SUM($E181:ET181)&lt;'Summary&amp;Assumptions'!$G$32*$B181,$D181&gt;='Summary&amp;Assumptions'!$D$17,EZ$47&gt;=$D181,EZ$47&lt;=EDATE($D181,'Summary&amp;Assumptions'!$G$32))*$B181+AND(EZ$56&lt;'Summary&amp;Assumptions'!$J$31,EZ$47&gt;=$FO181,EZ$47&lt;=$FP181)*(('Summary&amp;Assumptions'!$H$25*$C181)*(1+'Summary&amp;Assumptions'!$J$29)^(EZ$46-1))+AND(EZ$56&lt;'Summary&amp;Assumptions'!$J$31,EZ$47&gt;=$FQ181,EZ$47&lt;=$FR181)*(('Summary&amp;Assumptions'!$H$25*$C181)*(1+'Summary&amp;Assumptions'!$J$29)^(EZ$46-1))</f>
        <v>0</v>
      </c>
      <c r="EV181" s="588">
        <f>AND(FA$55&gt;0,SUM($E181:EU181)&lt;'Summary&amp;Assumptions'!$G$32*$B181,$D181&gt;='Summary&amp;Assumptions'!$D$17,FA$47&gt;=$D181,FA$47&lt;=EDATE($D181,'Summary&amp;Assumptions'!$G$32))*$B181+AND(FA$56&lt;'Summary&amp;Assumptions'!$J$31,FA$47&gt;=$FO181,FA$47&lt;=$FP181)*(('Summary&amp;Assumptions'!$H$25*$C181)*(1+'Summary&amp;Assumptions'!$J$29)^(FA$46-1))+AND(FA$56&lt;'Summary&amp;Assumptions'!$J$31,FA$47&gt;=$FQ181,FA$47&lt;=$FR181)*(('Summary&amp;Assumptions'!$H$25*$C181)*(1+'Summary&amp;Assumptions'!$J$29)^(FA$46-1))</f>
        <v>0</v>
      </c>
      <c r="EW181" s="588">
        <f>AND(FB$55&gt;0,SUM($E181:EV181)&lt;'Summary&amp;Assumptions'!$G$32*$B181,$D181&gt;='Summary&amp;Assumptions'!$D$17,FB$47&gt;=$D181,FB$47&lt;=EDATE($D181,'Summary&amp;Assumptions'!$G$32))*$B181+AND(FB$56&lt;'Summary&amp;Assumptions'!$J$31,FB$47&gt;=$FO181,FB$47&lt;=$FP181)*(('Summary&amp;Assumptions'!$H$25*$C181)*(1+'Summary&amp;Assumptions'!$J$29)^(FB$46-1))+AND(FB$56&lt;'Summary&amp;Assumptions'!$J$31,FB$47&gt;=$FQ181,FB$47&lt;=$FR181)*(('Summary&amp;Assumptions'!$H$25*$C181)*(1+'Summary&amp;Assumptions'!$J$29)^(FB$46-1))</f>
        <v>0</v>
      </c>
      <c r="EX181" s="588">
        <f>AND(FC$55&gt;0,SUM($E181:EW181)&lt;'Summary&amp;Assumptions'!$G$32*$B181,$D181&gt;='Summary&amp;Assumptions'!$D$17,FC$47&gt;=$D181,FC$47&lt;=EDATE($D181,'Summary&amp;Assumptions'!$G$32))*$B181+AND(FC$56&lt;'Summary&amp;Assumptions'!$J$31,FC$47&gt;=$FO181,FC$47&lt;=$FP181)*(('Summary&amp;Assumptions'!$H$25*$C181)*(1+'Summary&amp;Assumptions'!$J$29)^(FC$46-1))+AND(FC$56&lt;'Summary&amp;Assumptions'!$J$31,FC$47&gt;=$FQ181,FC$47&lt;=$FR181)*(('Summary&amp;Assumptions'!$H$25*$C181)*(1+'Summary&amp;Assumptions'!$J$29)^(FC$46-1))</f>
        <v>0</v>
      </c>
      <c r="EY181" s="588">
        <f>AND(FD$55&gt;0,SUM($E181:EX181)&lt;'Summary&amp;Assumptions'!$G$32*$B181,$D181&gt;='Summary&amp;Assumptions'!$D$17,FD$47&gt;=$D181,FD$47&lt;=EDATE($D181,'Summary&amp;Assumptions'!$G$32))*$B181+AND(FD$56&lt;'Summary&amp;Assumptions'!$J$31,FD$47&gt;=$FO181,FD$47&lt;=$FP181)*(('Summary&amp;Assumptions'!$H$25*$C181)*(1+'Summary&amp;Assumptions'!$J$29)^(FD$46-1))+AND(FD$56&lt;'Summary&amp;Assumptions'!$J$31,FD$47&gt;=$FQ181,FD$47&lt;=$FR181)*(('Summary&amp;Assumptions'!$H$25*$C181)*(1+'Summary&amp;Assumptions'!$J$29)^(FD$46-1))</f>
        <v>0</v>
      </c>
      <c r="EZ181" s="588">
        <f>AND(FE$55&gt;0,SUM($E181:EY181)&lt;'Summary&amp;Assumptions'!$G$32*$B181,$D181&gt;='Summary&amp;Assumptions'!$D$17,FE$47&gt;=$D181,FE$47&lt;=EDATE($D181,'Summary&amp;Assumptions'!$G$32))*$B181+AND(FE$56&lt;'Summary&amp;Assumptions'!$J$31,FE$47&gt;=$FO181,FE$47&lt;=$FP181)*(('Summary&amp;Assumptions'!$H$25*$C181)*(1+'Summary&amp;Assumptions'!$J$29)^(FE$46-1))+AND(FE$56&lt;'Summary&amp;Assumptions'!$J$31,FE$47&gt;=$FQ181,FE$47&lt;=$FR181)*(('Summary&amp;Assumptions'!$H$25*$C181)*(1+'Summary&amp;Assumptions'!$J$29)^(FE$46-1))</f>
        <v>0</v>
      </c>
      <c r="FA181" s="588">
        <f>AND(FF$55&gt;0,SUM($E181:EZ181)&lt;'Summary&amp;Assumptions'!$G$32*$B181,$D181&gt;='Summary&amp;Assumptions'!$D$17,FF$47&gt;=$D181,FF$47&lt;=EDATE($D181,'Summary&amp;Assumptions'!$G$32))*$B181+AND(FF$56&lt;'Summary&amp;Assumptions'!$J$31,FF$47&gt;=$FO181,FF$47&lt;=$FP181)*(('Summary&amp;Assumptions'!$H$25*$C181)*(1+'Summary&amp;Assumptions'!$J$29)^(FF$46-1))+AND(FF$56&lt;'Summary&amp;Assumptions'!$J$31,FF$47&gt;=$FQ181,FF$47&lt;=$FR181)*(('Summary&amp;Assumptions'!$H$25*$C181)*(1+'Summary&amp;Assumptions'!$J$29)^(FF$46-1))</f>
        <v>0</v>
      </c>
      <c r="FB181" s="588">
        <f>AND(FG$55&gt;0,SUM($E181:FA181)&lt;'Summary&amp;Assumptions'!$G$32*$B181,$D181&gt;='Summary&amp;Assumptions'!$D$17,FG$47&gt;=$D181,FG$47&lt;=EDATE($D181,'Summary&amp;Assumptions'!$G$32))*$B181+AND(FG$56&lt;'Summary&amp;Assumptions'!$J$31,FG$47&gt;=$FO181,FG$47&lt;=$FP181)*(('Summary&amp;Assumptions'!$H$25*$C181)*(1+'Summary&amp;Assumptions'!$J$29)^(FG$46-1))+AND(FG$56&lt;'Summary&amp;Assumptions'!$J$31,FG$47&gt;=$FQ181,FG$47&lt;=$FR181)*(('Summary&amp;Assumptions'!$H$25*$C181)*(1+'Summary&amp;Assumptions'!$J$29)^(FG$46-1))</f>
        <v>0</v>
      </c>
      <c r="FC181" s="588">
        <f>AND(FH$55&gt;0,SUM($E181:FB181)&lt;'Summary&amp;Assumptions'!$G$32*$B181,$D181&gt;='Summary&amp;Assumptions'!$D$17,FH$47&gt;=$D181,FH$47&lt;=EDATE($D181,'Summary&amp;Assumptions'!$G$32))*$B181+AND(FH$56&lt;'Summary&amp;Assumptions'!$J$31,FH$47&gt;=$FO181,FH$47&lt;=$FP181)*(('Summary&amp;Assumptions'!$H$25*$C181)*(1+'Summary&amp;Assumptions'!$J$29)^(FH$46-1))+AND(FH$56&lt;'Summary&amp;Assumptions'!$J$31,FH$47&gt;=$FQ181,FH$47&lt;=$FR181)*(('Summary&amp;Assumptions'!$H$25*$C181)*(1+'Summary&amp;Assumptions'!$J$29)^(FH$46-1))</f>
        <v>0</v>
      </c>
      <c r="FD181" s="588">
        <f>AND(FI$55&gt;0,SUM($E181:FC181)&lt;'Summary&amp;Assumptions'!$G$32*$B181,$D181&gt;='Summary&amp;Assumptions'!$D$17,FI$47&gt;=$D181,FI$47&lt;=EDATE($D181,'Summary&amp;Assumptions'!$G$32))*$B181+AND(FI$56&lt;'Summary&amp;Assumptions'!$J$31,FI$47&gt;=$FO181,FI$47&lt;=$FP181)*(('Summary&amp;Assumptions'!$H$25*$C181)*(1+'Summary&amp;Assumptions'!$J$29)^(FI$46-1))+AND(FI$56&lt;'Summary&amp;Assumptions'!$J$31,FI$47&gt;=$FQ181,FI$47&lt;=$FR181)*(('Summary&amp;Assumptions'!$H$25*$C181)*(1+'Summary&amp;Assumptions'!$J$29)^(FI$46-1))</f>
        <v>0</v>
      </c>
      <c r="FE181" s="588">
        <f>AND(FJ$55&gt;0,SUM($E181:FD181)&lt;'Summary&amp;Assumptions'!$G$32*$B181,$D181&gt;='Summary&amp;Assumptions'!$D$17,FJ$47&gt;=$D181,FJ$47&lt;=EDATE($D181,'Summary&amp;Assumptions'!$G$32))*$B181+AND(FJ$56&lt;'Summary&amp;Assumptions'!$J$31,FJ$47&gt;=$FO181,FJ$47&lt;=$FP181)*(('Summary&amp;Assumptions'!$H$25*$C181)*(1+'Summary&amp;Assumptions'!$J$29)^(FJ$46-1))+AND(FJ$56&lt;'Summary&amp;Assumptions'!$J$31,FJ$47&gt;=$FQ181,FJ$47&lt;=$FR181)*(('Summary&amp;Assumptions'!$H$25*$C181)*(1+'Summary&amp;Assumptions'!$J$29)^(FJ$46-1))</f>
        <v>0</v>
      </c>
      <c r="FF181" s="588">
        <f>AND(FK$55&gt;0,SUM($E181:FE181)&lt;'Summary&amp;Assumptions'!$G$32*$B181,$D181&gt;='Summary&amp;Assumptions'!$D$17,FK$47&gt;=$D181,FK$47&lt;=EDATE($D181,'Summary&amp;Assumptions'!$G$32))*$B181+AND(FK$56&lt;'Summary&amp;Assumptions'!$J$31,FK$47&gt;=$FO181,FK$47&lt;=$FP181)*(('Summary&amp;Assumptions'!$H$25*$C181)*(1+'Summary&amp;Assumptions'!$J$29)^(FK$46-1))+AND(FK$56&lt;'Summary&amp;Assumptions'!$J$31,FK$47&gt;=$FQ181,FK$47&lt;=$FR181)*(('Summary&amp;Assumptions'!$H$25*$C181)*(1+'Summary&amp;Assumptions'!$J$29)^(FK$46-1))</f>
        <v>0</v>
      </c>
      <c r="FG181" s="588">
        <f>AND(FL$55&gt;0,SUM($E181:FF181)&lt;'Summary&amp;Assumptions'!$G$32*$B181,$D181&gt;='Summary&amp;Assumptions'!$D$17,FL$47&gt;=$D181,FL$47&lt;=EDATE($D181,'Summary&amp;Assumptions'!$G$32))*$B181+AND(FL$56&lt;'Summary&amp;Assumptions'!$J$31,FL$47&gt;=$FO181,FL$47&lt;=$FP181)*(('Summary&amp;Assumptions'!$H$25*$C181)*(1+'Summary&amp;Assumptions'!$J$29)^(FL$46-1))+AND(FL$56&lt;'Summary&amp;Assumptions'!$J$31,FL$47&gt;=$FQ181,FL$47&lt;=$FR181)*(('Summary&amp;Assumptions'!$H$25*$C181)*(1+'Summary&amp;Assumptions'!$J$29)^(FL$46-1))</f>
        <v>0</v>
      </c>
      <c r="FH181" s="588">
        <f>AND(FM$55&gt;0,SUM($E181:FG181)&lt;'Summary&amp;Assumptions'!$G$32*$B181,$D181&gt;='Summary&amp;Assumptions'!$D$17,FM$47&gt;=$D181,FM$47&lt;=EDATE($D181,'Summary&amp;Assumptions'!$G$32))*$B181+AND(FM$56&lt;'Summary&amp;Assumptions'!$J$31,FM$47&gt;=$FO181,FM$47&lt;=$FP181)*(('Summary&amp;Assumptions'!$H$25*$C181)*(1+'Summary&amp;Assumptions'!$J$29)^(FM$46-1))+AND(FM$56&lt;'Summary&amp;Assumptions'!$J$31,FM$47&gt;=$FQ181,FM$47&lt;=$FR181)*(('Summary&amp;Assumptions'!$H$25*$C181)*(1+'Summary&amp;Assumptions'!$J$29)^(FM$46-1))</f>
        <v>0</v>
      </c>
      <c r="FI181" s="588">
        <f>AND(FN$55&gt;0,SUM($E181:FH181)&lt;'Summary&amp;Assumptions'!$G$32*$B181,$D181&gt;='Summary&amp;Assumptions'!$D$17,FN$47&gt;=$D181,FN$47&lt;=EDATE($D181,'Summary&amp;Assumptions'!$G$32))*$B181+AND(FN$56&lt;'Summary&amp;Assumptions'!$J$31,FN$47&gt;=$FO181,FN$47&lt;=$FP181)*(('Summary&amp;Assumptions'!$H$25*$C181)*(1+'Summary&amp;Assumptions'!$J$29)^(FN$46-1))+AND(FN$56&lt;'Summary&amp;Assumptions'!$J$31,FN$47&gt;=$FQ181,FN$47&lt;=$FR181)*(('Summary&amp;Assumptions'!$H$25*$C181)*(1+'Summary&amp;Assumptions'!$J$29)^(FN$46-1))</f>
        <v>0</v>
      </c>
      <c r="FJ181" s="588">
        <f>AND(FO$55&gt;0,SUM($E181:FI181)&lt;'Summary&amp;Assumptions'!$G$32*$B181,$D181&gt;='Summary&amp;Assumptions'!$D$17,FO$47&gt;=$D181,FO$47&lt;=EDATE($D181,'Summary&amp;Assumptions'!$G$32))*$B181+AND(FO$56&lt;'Summary&amp;Assumptions'!$J$31,FO$47&gt;=$FO181,FO$47&lt;=$FP181)*(('Summary&amp;Assumptions'!$H$25*$C181)*(1+'Summary&amp;Assumptions'!$J$29)^(FO$46-1))+AND(FO$56&lt;'Summary&amp;Assumptions'!$J$31,FO$47&gt;=$FQ181,FO$47&lt;=$FR181)*(('Summary&amp;Assumptions'!$H$25*$C181)*(1+'Summary&amp;Assumptions'!$J$29)^(FO$46-1))</f>
        <v>0</v>
      </c>
      <c r="FK181" s="588">
        <f>AND(FP$55&gt;0,SUM($E181:FJ181)&lt;'Summary&amp;Assumptions'!$G$32*$B181,$D181&gt;='Summary&amp;Assumptions'!$D$17,FP$47&gt;=$D181,FP$47&lt;=EDATE($D181,'Summary&amp;Assumptions'!$G$32))*$B181+AND(FP$56&lt;'Summary&amp;Assumptions'!$J$31,FP$47&gt;=$FO181,FP$47&lt;=$FP181)*(('Summary&amp;Assumptions'!$H$25*$C181)*(1+'Summary&amp;Assumptions'!$J$29)^(FP$46-1))+AND(FP$56&lt;'Summary&amp;Assumptions'!$J$31,FP$47&gt;=$FQ181,FP$47&lt;=$FR181)*(('Summary&amp;Assumptions'!$H$25*$C181)*(1+'Summary&amp;Assumptions'!$J$29)^(FP$46-1))</f>
        <v>0</v>
      </c>
      <c r="FL181" s="588">
        <f>AND(FQ$55&gt;0,SUM($E181:FK181)&lt;'Summary&amp;Assumptions'!$G$32*$B181,$D181&gt;='Summary&amp;Assumptions'!$D$17,FQ$47&gt;=$D181,FQ$47&lt;=EDATE($D181,'Summary&amp;Assumptions'!$G$32))*$B181+AND(FQ$56&lt;'Summary&amp;Assumptions'!$J$31,FQ$47&gt;=$FO181,FQ$47&lt;=$FP181)*(('Summary&amp;Assumptions'!$H$25*$C181)*(1+'Summary&amp;Assumptions'!$J$29)^(FQ$46-1))+AND(FQ$56&lt;'Summary&amp;Assumptions'!$J$31,FQ$47&gt;=$FQ181,FQ$47&lt;=$FR181)*(('Summary&amp;Assumptions'!$H$25*$C181)*(1+'Summary&amp;Assumptions'!$J$29)^(FQ$46-1))</f>
        <v>0</v>
      </c>
      <c r="FO181" s="576">
        <f>EDATE(D181,'Summary&amp;Assumptions'!$G$34)</f>
        <v>46296</v>
      </c>
      <c r="FP181" s="576">
        <f>EDATE(FO181,'Summary&amp;Assumptions'!$G$33-1)</f>
        <v>46327</v>
      </c>
      <c r="FQ181" s="576">
        <f>EDATE(FO181,'Summary&amp;Assumptions'!$G$34)</f>
        <v>46661</v>
      </c>
      <c r="FR181" s="576">
        <f>EDATE(FQ181,'Summary&amp;Assumptions'!$G$33-1)</f>
        <v>46692</v>
      </c>
    </row>
    <row r="182" spans="2:174" hidden="1" x14ac:dyDescent="0.2">
      <c r="B182" s="588">
        <v>0</v>
      </c>
      <c r="C182" s="193">
        <v>0</v>
      </c>
      <c r="D182" s="589">
        <v>45962</v>
      </c>
      <c r="F182" s="588">
        <f>AND(K$55&gt;0,SUM($E182:E182)&lt;'Summary&amp;Assumptions'!$G$32*$B182,$D182&gt;='Summary&amp;Assumptions'!$D$17,K$47&gt;=$D182,K$47&lt;=EDATE($D182,'Summary&amp;Assumptions'!$G$32))*$B182+AND(K$56&lt;'Summary&amp;Assumptions'!$J$31,K$47&gt;=$FO182,K$47&lt;=$FP182)*(('Summary&amp;Assumptions'!$H$25*$C182)*(1+'Summary&amp;Assumptions'!$J$29)^(K$46-1))+AND(K$56&lt;'Summary&amp;Assumptions'!$J$31,K$47&gt;=$FQ182,K$47&lt;=$FR182)*(('Summary&amp;Assumptions'!$H$25*$C182)*(1+'Summary&amp;Assumptions'!$J$29)^(K$46-1))</f>
        <v>0</v>
      </c>
      <c r="G182" s="588">
        <f>AND(L$55&gt;0,SUM($E182:F182)&lt;'Summary&amp;Assumptions'!$G$32*$B182,$D182&gt;='Summary&amp;Assumptions'!$D$17,L$47&gt;=$D182,L$47&lt;=EDATE($D182,'Summary&amp;Assumptions'!$G$32))*$B182+AND(L$56&lt;'Summary&amp;Assumptions'!$J$31,L$47&gt;=$FO182,L$47&lt;=$FP182)*(('Summary&amp;Assumptions'!$H$25*$C182)*(1+'Summary&amp;Assumptions'!$J$29)^(L$46-1))+AND(L$56&lt;'Summary&amp;Assumptions'!$J$31,L$47&gt;=$FQ182,L$47&lt;=$FR182)*(('Summary&amp;Assumptions'!$H$25*$C182)*(1+'Summary&amp;Assumptions'!$J$29)^(L$46-1))</f>
        <v>0</v>
      </c>
      <c r="H182" s="588">
        <f>AND(M$55&gt;0,SUM($E182:G182)&lt;'Summary&amp;Assumptions'!$G$32*$B182,$D182&gt;='Summary&amp;Assumptions'!$D$17,M$47&gt;=$D182,M$47&lt;=EDATE($D182,'Summary&amp;Assumptions'!$G$32))*$B182+AND(M$56&lt;'Summary&amp;Assumptions'!$J$31,M$47&gt;=$FO182,M$47&lt;=$FP182)*(('Summary&amp;Assumptions'!$H$25*$C182)*(1+'Summary&amp;Assumptions'!$J$29)^(M$46-1))+AND(M$56&lt;'Summary&amp;Assumptions'!$J$31,M$47&gt;=$FQ182,M$47&lt;=$FR182)*(('Summary&amp;Assumptions'!$H$25*$C182)*(1+'Summary&amp;Assumptions'!$J$29)^(M$46-1))</f>
        <v>0</v>
      </c>
      <c r="I182" s="588">
        <f>AND(N$55&gt;0,SUM($E182:H182)&lt;'Summary&amp;Assumptions'!$G$32*$B182,$D182&gt;='Summary&amp;Assumptions'!$D$17,N$47&gt;=$D182,N$47&lt;=EDATE($D182,'Summary&amp;Assumptions'!$G$32))*$B182+AND(N$56&lt;'Summary&amp;Assumptions'!$J$31,N$47&gt;=$FO182,N$47&lt;=$FP182)*(('Summary&amp;Assumptions'!$H$25*$C182)*(1+'Summary&amp;Assumptions'!$J$29)^(N$46-1))+AND(N$56&lt;'Summary&amp;Assumptions'!$J$31,N$47&gt;=$FQ182,N$47&lt;=$FR182)*(('Summary&amp;Assumptions'!$H$25*$C182)*(1+'Summary&amp;Assumptions'!$J$29)^(N$46-1))</f>
        <v>0</v>
      </c>
      <c r="J182" s="588">
        <f>AND(O$55&gt;0,SUM($E182:I182)&lt;'Summary&amp;Assumptions'!$G$32*$B182,$D182&gt;='Summary&amp;Assumptions'!$D$17,O$47&gt;=$D182,O$47&lt;=EDATE($D182,'Summary&amp;Assumptions'!$G$32))*$B182+AND(O$56&lt;'Summary&amp;Assumptions'!$J$31,O$47&gt;=$FO182,O$47&lt;=$FP182)*(('Summary&amp;Assumptions'!$H$25*$C182)*(1+'Summary&amp;Assumptions'!$J$29)^(O$46-1))+AND(O$56&lt;'Summary&amp;Assumptions'!$J$31,O$47&gt;=$FQ182,O$47&lt;=$FR182)*(('Summary&amp;Assumptions'!$H$25*$C182)*(1+'Summary&amp;Assumptions'!$J$29)^(O$46-1))</f>
        <v>0</v>
      </c>
      <c r="K182" s="588">
        <f>AND(P$55&gt;0,SUM($E182:J182)&lt;'Summary&amp;Assumptions'!$G$32*$B182,$D182&gt;='Summary&amp;Assumptions'!$D$17,P$47&gt;=$D182,P$47&lt;=EDATE($D182,'Summary&amp;Assumptions'!$G$32))*$B182+AND(P$56&lt;'Summary&amp;Assumptions'!$J$31,P$47&gt;=$FO182,P$47&lt;=$FP182)*(('Summary&amp;Assumptions'!$H$25*$C182)*(1+'Summary&amp;Assumptions'!$J$29)^(P$46-1))+AND(P$56&lt;'Summary&amp;Assumptions'!$J$31,P$47&gt;=$FQ182,P$47&lt;=$FR182)*(('Summary&amp;Assumptions'!$H$25*$C182)*(1+'Summary&amp;Assumptions'!$J$29)^(P$46-1))</f>
        <v>0</v>
      </c>
      <c r="L182" s="588">
        <f>AND(Q$55&gt;0,SUM($E182:K182)&lt;'Summary&amp;Assumptions'!$G$32*$B182,$D182&gt;='Summary&amp;Assumptions'!$D$17,Q$47&gt;=$D182,Q$47&lt;=EDATE($D182,'Summary&amp;Assumptions'!$G$32))*$B182+AND(Q$56&lt;'Summary&amp;Assumptions'!$J$31,Q$47&gt;=$FO182,Q$47&lt;=$FP182)*(('Summary&amp;Assumptions'!$H$25*$C182)*(1+'Summary&amp;Assumptions'!$J$29)^(Q$46-1))+AND(Q$56&lt;'Summary&amp;Assumptions'!$J$31,Q$47&gt;=$FQ182,Q$47&lt;=$FR182)*(('Summary&amp;Assumptions'!$H$25*$C182)*(1+'Summary&amp;Assumptions'!$J$29)^(Q$46-1))</f>
        <v>0</v>
      </c>
      <c r="M182" s="588">
        <f>AND(R$55&gt;0,SUM($E182:L182)&lt;'Summary&amp;Assumptions'!$G$32*$B182,$D182&gt;='Summary&amp;Assumptions'!$D$17,R$47&gt;=$D182,R$47&lt;=EDATE($D182,'Summary&amp;Assumptions'!$G$32))*$B182+AND(R$56&lt;'Summary&amp;Assumptions'!$J$31,R$47&gt;=$FO182,R$47&lt;=$FP182)*(('Summary&amp;Assumptions'!$H$25*$C182)*(1+'Summary&amp;Assumptions'!$J$29)^(R$46-1))+AND(R$56&lt;'Summary&amp;Assumptions'!$J$31,R$47&gt;=$FQ182,R$47&lt;=$FR182)*(('Summary&amp;Assumptions'!$H$25*$C182)*(1+'Summary&amp;Assumptions'!$J$29)^(R$46-1))</f>
        <v>0</v>
      </c>
      <c r="N182" s="588">
        <f>AND(S$55&gt;0,SUM($E182:M182)&lt;'Summary&amp;Assumptions'!$G$32*$B182,$D182&gt;='Summary&amp;Assumptions'!$D$17,S$47&gt;=$D182,S$47&lt;=EDATE($D182,'Summary&amp;Assumptions'!$G$32))*$B182+AND(S$56&lt;'Summary&amp;Assumptions'!$J$31,S$47&gt;=$FO182,S$47&lt;=$FP182)*(('Summary&amp;Assumptions'!$H$25*$C182)*(1+'Summary&amp;Assumptions'!$J$29)^(S$46-1))+AND(S$56&lt;'Summary&amp;Assumptions'!$J$31,S$47&gt;=$FQ182,S$47&lt;=$FR182)*(('Summary&amp;Assumptions'!$H$25*$C182)*(1+'Summary&amp;Assumptions'!$J$29)^(S$46-1))</f>
        <v>0</v>
      </c>
      <c r="O182" s="588">
        <f>AND(T$55&gt;0,SUM($E182:N182)&lt;'Summary&amp;Assumptions'!$G$32*$B182,$D182&gt;='Summary&amp;Assumptions'!$D$17,T$47&gt;=$D182,T$47&lt;=EDATE($D182,'Summary&amp;Assumptions'!$G$32))*$B182+AND(T$56&lt;'Summary&amp;Assumptions'!$J$31,T$47&gt;=$FO182,T$47&lt;=$FP182)*(('Summary&amp;Assumptions'!$H$25*$C182)*(1+'Summary&amp;Assumptions'!$J$29)^(T$46-1))+AND(T$56&lt;'Summary&amp;Assumptions'!$J$31,T$47&gt;=$FQ182,T$47&lt;=$FR182)*(('Summary&amp;Assumptions'!$H$25*$C182)*(1+'Summary&amp;Assumptions'!$J$29)^(T$46-1))</f>
        <v>0</v>
      </c>
      <c r="P182" s="588">
        <f>AND(U$55&gt;0,SUM($E182:O182)&lt;'Summary&amp;Assumptions'!$G$32*$B182,$D182&gt;='Summary&amp;Assumptions'!$D$17,U$47&gt;=$D182,U$47&lt;=EDATE($D182,'Summary&amp;Assumptions'!$G$32))*$B182+AND(U$56&lt;'Summary&amp;Assumptions'!$J$31,U$47&gt;=$FO182,U$47&lt;=$FP182)*(('Summary&amp;Assumptions'!$H$25*$C182)*(1+'Summary&amp;Assumptions'!$J$29)^(U$46-1))+AND(U$56&lt;'Summary&amp;Assumptions'!$J$31,U$47&gt;=$FQ182,U$47&lt;=$FR182)*(('Summary&amp;Assumptions'!$H$25*$C182)*(1+'Summary&amp;Assumptions'!$J$29)^(U$46-1))</f>
        <v>0</v>
      </c>
      <c r="Q182" s="588">
        <f>AND(V$55&gt;0,SUM($E182:P182)&lt;'Summary&amp;Assumptions'!$G$32*$B182,$D182&gt;='Summary&amp;Assumptions'!$D$17,V$47&gt;=$D182,V$47&lt;=EDATE($D182,'Summary&amp;Assumptions'!$G$32))*$B182+AND(V$56&lt;'Summary&amp;Assumptions'!$J$31,V$47&gt;=$FO182,V$47&lt;=$FP182)*(('Summary&amp;Assumptions'!$H$25*$C182)*(1+'Summary&amp;Assumptions'!$J$29)^(V$46-1))+AND(V$56&lt;'Summary&amp;Assumptions'!$J$31,V$47&gt;=$FQ182,V$47&lt;=$FR182)*(('Summary&amp;Assumptions'!$H$25*$C182)*(1+'Summary&amp;Assumptions'!$J$29)^(V$46-1))</f>
        <v>0</v>
      </c>
      <c r="R182" s="588">
        <f>AND(W$55&gt;0,SUM($E182:Q182)&lt;'Summary&amp;Assumptions'!$G$32*$B182,$D182&gt;='Summary&amp;Assumptions'!$D$17,W$47&gt;=$D182,W$47&lt;=EDATE($D182,'Summary&amp;Assumptions'!$G$32))*$B182+AND(W$56&lt;'Summary&amp;Assumptions'!$J$31,W$47&gt;=$FO182,W$47&lt;=$FP182)*(('Summary&amp;Assumptions'!$H$25*$C182)*(1+'Summary&amp;Assumptions'!$J$29)^(W$46-1))+AND(W$56&lt;'Summary&amp;Assumptions'!$J$31,W$47&gt;=$FQ182,W$47&lt;=$FR182)*(('Summary&amp;Assumptions'!$H$25*$C182)*(1+'Summary&amp;Assumptions'!$J$29)^(W$46-1))</f>
        <v>0</v>
      </c>
      <c r="S182" s="588">
        <f>AND(X$55&gt;0,SUM($E182:R182)&lt;'Summary&amp;Assumptions'!$G$32*$B182,$D182&gt;='Summary&amp;Assumptions'!$D$17,X$47&gt;=$D182,X$47&lt;=EDATE($D182,'Summary&amp;Assumptions'!$G$32))*$B182+AND(X$56&lt;'Summary&amp;Assumptions'!$J$31,X$47&gt;=$FO182,X$47&lt;=$FP182)*(('Summary&amp;Assumptions'!$H$25*$C182)*(1+'Summary&amp;Assumptions'!$J$29)^(X$46-1))+AND(X$56&lt;'Summary&amp;Assumptions'!$J$31,X$47&gt;=$FQ182,X$47&lt;=$FR182)*(('Summary&amp;Assumptions'!$H$25*$C182)*(1+'Summary&amp;Assumptions'!$J$29)^(X$46-1))</f>
        <v>0</v>
      </c>
      <c r="T182" s="588">
        <f>AND(Y$55&gt;0,SUM($E182:S182)&lt;'Summary&amp;Assumptions'!$G$32*$B182,$D182&gt;='Summary&amp;Assumptions'!$D$17,Y$47&gt;=$D182,Y$47&lt;=EDATE($D182,'Summary&amp;Assumptions'!$G$32))*$B182+AND(Y$56&lt;'Summary&amp;Assumptions'!$J$31,Y$47&gt;=$FO182,Y$47&lt;=$FP182)*(('Summary&amp;Assumptions'!$H$25*$C182)*(1+'Summary&amp;Assumptions'!$J$29)^(Y$46-1))+AND(Y$56&lt;'Summary&amp;Assumptions'!$J$31,Y$47&gt;=$FQ182,Y$47&lt;=$FR182)*(('Summary&amp;Assumptions'!$H$25*$C182)*(1+'Summary&amp;Assumptions'!$J$29)^(Y$46-1))</f>
        <v>0</v>
      </c>
      <c r="U182" s="588">
        <f>AND(Z$55&gt;0,SUM($E182:T182)&lt;'Summary&amp;Assumptions'!$G$32*$B182,$D182&gt;='Summary&amp;Assumptions'!$D$17,Z$47&gt;=$D182,Z$47&lt;=EDATE($D182,'Summary&amp;Assumptions'!$G$32))*$B182+AND(Z$56&lt;'Summary&amp;Assumptions'!$J$31,Z$47&gt;=$FO182,Z$47&lt;=$FP182)*(('Summary&amp;Assumptions'!$H$25*$C182)*(1+'Summary&amp;Assumptions'!$J$29)^(Z$46-1))+AND(Z$56&lt;'Summary&amp;Assumptions'!$J$31,Z$47&gt;=$FQ182,Z$47&lt;=$FR182)*(('Summary&amp;Assumptions'!$H$25*$C182)*(1+'Summary&amp;Assumptions'!$J$29)^(Z$46-1))</f>
        <v>0</v>
      </c>
      <c r="V182" s="588">
        <f>AND(AA$55&gt;0,SUM($E182:U182)&lt;'Summary&amp;Assumptions'!$G$32*$B182,$D182&gt;='Summary&amp;Assumptions'!$D$17,AA$47&gt;=$D182,AA$47&lt;=EDATE($D182,'Summary&amp;Assumptions'!$G$32))*$B182+AND(AA$56&lt;'Summary&amp;Assumptions'!$J$31,AA$47&gt;=$FO182,AA$47&lt;=$FP182)*(('Summary&amp;Assumptions'!$H$25*$C182)*(1+'Summary&amp;Assumptions'!$J$29)^(AA$46-1))+AND(AA$56&lt;'Summary&amp;Assumptions'!$J$31,AA$47&gt;=$FQ182,AA$47&lt;=$FR182)*(('Summary&amp;Assumptions'!$H$25*$C182)*(1+'Summary&amp;Assumptions'!$J$29)^(AA$46-1))</f>
        <v>0</v>
      </c>
      <c r="W182" s="588">
        <f>AND(AB$55&gt;0,SUM($E182:V182)&lt;'Summary&amp;Assumptions'!$G$32*$B182,$D182&gt;='Summary&amp;Assumptions'!$D$17,AB$47&gt;=$D182,AB$47&lt;=EDATE($D182,'Summary&amp;Assumptions'!$G$32))*$B182+AND(AB$56&lt;'Summary&amp;Assumptions'!$J$31,AB$47&gt;=$FO182,AB$47&lt;=$FP182)*(('Summary&amp;Assumptions'!$H$25*$C182)*(1+'Summary&amp;Assumptions'!$J$29)^(AB$46-1))+AND(AB$56&lt;'Summary&amp;Assumptions'!$J$31,AB$47&gt;=$FQ182,AB$47&lt;=$FR182)*(('Summary&amp;Assumptions'!$H$25*$C182)*(1+'Summary&amp;Assumptions'!$J$29)^(AB$46-1))</f>
        <v>0</v>
      </c>
      <c r="X182" s="588">
        <f>AND(AC$55&gt;0,SUM($E182:W182)&lt;'Summary&amp;Assumptions'!$G$32*$B182,$D182&gt;='Summary&amp;Assumptions'!$D$17,AC$47&gt;=$D182,AC$47&lt;=EDATE($D182,'Summary&amp;Assumptions'!$G$32))*$B182+AND(AC$56&lt;'Summary&amp;Assumptions'!$J$31,AC$47&gt;=$FO182,AC$47&lt;=$FP182)*(('Summary&amp;Assumptions'!$H$25*$C182)*(1+'Summary&amp;Assumptions'!$J$29)^(AC$46-1))+AND(AC$56&lt;'Summary&amp;Assumptions'!$J$31,AC$47&gt;=$FQ182,AC$47&lt;=$FR182)*(('Summary&amp;Assumptions'!$H$25*$C182)*(1+'Summary&amp;Assumptions'!$J$29)^(AC$46-1))</f>
        <v>0</v>
      </c>
      <c r="Y182" s="588">
        <f>AND(AD$55&gt;0,SUM($E182:X182)&lt;'Summary&amp;Assumptions'!$G$32*$B182,$D182&gt;='Summary&amp;Assumptions'!$D$17,AD$47&gt;=$D182,AD$47&lt;=EDATE($D182,'Summary&amp;Assumptions'!$G$32))*$B182+AND(AD$56&lt;'Summary&amp;Assumptions'!$J$31,AD$47&gt;=$FO182,AD$47&lt;=$FP182)*(('Summary&amp;Assumptions'!$H$25*$C182)*(1+'Summary&amp;Assumptions'!$J$29)^(AD$46-1))+AND(AD$56&lt;'Summary&amp;Assumptions'!$J$31,AD$47&gt;=$FQ182,AD$47&lt;=$FR182)*(('Summary&amp;Assumptions'!$H$25*$C182)*(1+'Summary&amp;Assumptions'!$J$29)^(AD$46-1))</f>
        <v>0</v>
      </c>
      <c r="Z182" s="588">
        <f>AND(AE$55&gt;0,SUM($E182:Y182)&lt;'Summary&amp;Assumptions'!$G$32*$B182,$D182&gt;='Summary&amp;Assumptions'!$D$17,AE$47&gt;=$D182,AE$47&lt;=EDATE($D182,'Summary&amp;Assumptions'!$G$32))*$B182+AND(AE$56&lt;'Summary&amp;Assumptions'!$J$31,AE$47&gt;=$FO182,AE$47&lt;=$FP182)*(('Summary&amp;Assumptions'!$H$25*$C182)*(1+'Summary&amp;Assumptions'!$J$29)^(AE$46-1))+AND(AE$56&lt;'Summary&amp;Assumptions'!$J$31,AE$47&gt;=$FQ182,AE$47&lt;=$FR182)*(('Summary&amp;Assumptions'!$H$25*$C182)*(1+'Summary&amp;Assumptions'!$J$29)^(AE$46-1))</f>
        <v>0</v>
      </c>
      <c r="AA182" s="588">
        <f>AND(AF$55&gt;0,SUM($E182:Z182)&lt;'Summary&amp;Assumptions'!$G$32*$B182,$D182&gt;='Summary&amp;Assumptions'!$D$17,AF$47&gt;=$D182,AF$47&lt;=EDATE($D182,'Summary&amp;Assumptions'!$G$32))*$B182+AND(AF$56&lt;'Summary&amp;Assumptions'!$J$31,AF$47&gt;=$FO182,AF$47&lt;=$FP182)*(('Summary&amp;Assumptions'!$H$25*$C182)*(1+'Summary&amp;Assumptions'!$J$29)^(AF$46-1))+AND(AF$56&lt;'Summary&amp;Assumptions'!$J$31,AF$47&gt;=$FQ182,AF$47&lt;=$FR182)*(('Summary&amp;Assumptions'!$H$25*$C182)*(1+'Summary&amp;Assumptions'!$J$29)^(AF$46-1))</f>
        <v>0</v>
      </c>
      <c r="AB182" s="588">
        <f>AND(AG$55&gt;0,SUM($E182:AA182)&lt;'Summary&amp;Assumptions'!$G$32*$B182,$D182&gt;='Summary&amp;Assumptions'!$D$17,AG$47&gt;=$D182,AG$47&lt;=EDATE($D182,'Summary&amp;Assumptions'!$G$32))*$B182+AND(AG$56&lt;'Summary&amp;Assumptions'!$J$31,AG$47&gt;=$FO182,AG$47&lt;=$FP182)*(('Summary&amp;Assumptions'!$H$25*$C182)*(1+'Summary&amp;Assumptions'!$J$29)^(AG$46-1))+AND(AG$56&lt;'Summary&amp;Assumptions'!$J$31,AG$47&gt;=$FQ182,AG$47&lt;=$FR182)*(('Summary&amp;Assumptions'!$H$25*$C182)*(1+'Summary&amp;Assumptions'!$J$29)^(AG$46-1))</f>
        <v>0</v>
      </c>
      <c r="AC182" s="588">
        <f>AND(AH$55&gt;0,SUM($E182:AB182)&lt;'Summary&amp;Assumptions'!$G$32*$B182,$D182&gt;='Summary&amp;Assumptions'!$D$17,AH$47&gt;=$D182,AH$47&lt;=EDATE($D182,'Summary&amp;Assumptions'!$G$32))*$B182+AND(AH$56&lt;'Summary&amp;Assumptions'!$J$31,AH$47&gt;=$FO182,AH$47&lt;=$FP182)*(('Summary&amp;Assumptions'!$H$25*$C182)*(1+'Summary&amp;Assumptions'!$J$29)^(AH$46-1))+AND(AH$56&lt;'Summary&amp;Assumptions'!$J$31,AH$47&gt;=$FQ182,AH$47&lt;=$FR182)*(('Summary&amp;Assumptions'!$H$25*$C182)*(1+'Summary&amp;Assumptions'!$J$29)^(AH$46-1))</f>
        <v>0</v>
      </c>
      <c r="AD182" s="588">
        <f>AND(AI$55&gt;0,SUM($E182:AC182)&lt;'Summary&amp;Assumptions'!$G$32*$B182,$D182&gt;='Summary&amp;Assumptions'!$D$17,AI$47&gt;=$D182,AI$47&lt;=EDATE($D182,'Summary&amp;Assumptions'!$G$32))*$B182+AND(AI$56&lt;'Summary&amp;Assumptions'!$J$31,AI$47&gt;=$FO182,AI$47&lt;=$FP182)*(('Summary&amp;Assumptions'!$H$25*$C182)*(1+'Summary&amp;Assumptions'!$J$29)^(AI$46-1))+AND(AI$56&lt;'Summary&amp;Assumptions'!$J$31,AI$47&gt;=$FQ182,AI$47&lt;=$FR182)*(('Summary&amp;Assumptions'!$H$25*$C182)*(1+'Summary&amp;Assumptions'!$J$29)^(AI$46-1))</f>
        <v>0</v>
      </c>
      <c r="AE182" s="588">
        <f>AND(AJ$55&gt;0,SUM($E182:AD182)&lt;'Summary&amp;Assumptions'!$G$32*$B182,$D182&gt;='Summary&amp;Assumptions'!$D$17,AJ$47&gt;=$D182,AJ$47&lt;=EDATE($D182,'Summary&amp;Assumptions'!$G$32))*$B182+AND(AJ$56&lt;'Summary&amp;Assumptions'!$J$31,AJ$47&gt;=$FO182,AJ$47&lt;=$FP182)*(('Summary&amp;Assumptions'!$H$25*$C182)*(1+'Summary&amp;Assumptions'!$J$29)^(AJ$46-1))+AND(AJ$56&lt;'Summary&amp;Assumptions'!$J$31,AJ$47&gt;=$FQ182,AJ$47&lt;=$FR182)*(('Summary&amp;Assumptions'!$H$25*$C182)*(1+'Summary&amp;Assumptions'!$J$29)^(AJ$46-1))</f>
        <v>0</v>
      </c>
      <c r="AF182" s="588">
        <f>AND(AK$55&gt;0,SUM($E182:AE182)&lt;'Summary&amp;Assumptions'!$G$32*$B182,$D182&gt;='Summary&amp;Assumptions'!$D$17,AK$47&gt;=$D182,AK$47&lt;=EDATE($D182,'Summary&amp;Assumptions'!$G$32))*$B182+AND(AK$56&lt;'Summary&amp;Assumptions'!$J$31,AK$47&gt;=$FO182,AK$47&lt;=$FP182)*(('Summary&amp;Assumptions'!$H$25*$C182)*(1+'Summary&amp;Assumptions'!$J$29)^(AK$46-1))+AND(AK$56&lt;'Summary&amp;Assumptions'!$J$31,AK$47&gt;=$FQ182,AK$47&lt;=$FR182)*(('Summary&amp;Assumptions'!$H$25*$C182)*(1+'Summary&amp;Assumptions'!$J$29)^(AK$46-1))</f>
        <v>0</v>
      </c>
      <c r="AG182" s="588">
        <f>AND(AL$55&gt;0,SUM($E182:AF182)&lt;'Summary&amp;Assumptions'!$G$32*$B182,$D182&gt;='Summary&amp;Assumptions'!$D$17,AL$47&gt;=$D182,AL$47&lt;=EDATE($D182,'Summary&amp;Assumptions'!$G$32))*$B182+AND(AL$56&lt;'Summary&amp;Assumptions'!$J$31,AL$47&gt;=$FO182,AL$47&lt;=$FP182)*(('Summary&amp;Assumptions'!$H$25*$C182)*(1+'Summary&amp;Assumptions'!$J$29)^(AL$46-1))+AND(AL$56&lt;'Summary&amp;Assumptions'!$J$31,AL$47&gt;=$FQ182,AL$47&lt;=$FR182)*(('Summary&amp;Assumptions'!$H$25*$C182)*(1+'Summary&amp;Assumptions'!$J$29)^(AL$46-1))</f>
        <v>0</v>
      </c>
      <c r="AH182" s="588">
        <f>AND(AM$55&gt;0,SUM($E182:AG182)&lt;'Summary&amp;Assumptions'!$G$32*$B182,$D182&gt;='Summary&amp;Assumptions'!$D$17,AM$47&gt;=$D182,AM$47&lt;=EDATE($D182,'Summary&amp;Assumptions'!$G$32))*$B182+AND(AM$56&lt;'Summary&amp;Assumptions'!$J$31,AM$47&gt;=$FO182,AM$47&lt;=$FP182)*(('Summary&amp;Assumptions'!$H$25*$C182)*(1+'Summary&amp;Assumptions'!$J$29)^(AM$46-1))+AND(AM$56&lt;'Summary&amp;Assumptions'!$J$31,AM$47&gt;=$FQ182,AM$47&lt;=$FR182)*(('Summary&amp;Assumptions'!$H$25*$C182)*(1+'Summary&amp;Assumptions'!$J$29)^(AM$46-1))</f>
        <v>0</v>
      </c>
      <c r="AI182" s="588">
        <f>AND(AN$55&gt;0,SUM($E182:AH182)&lt;'Summary&amp;Assumptions'!$G$32*$B182,$D182&gt;='Summary&amp;Assumptions'!$D$17,AN$47&gt;=$D182,AN$47&lt;=EDATE($D182,'Summary&amp;Assumptions'!$G$32))*$B182+AND(AN$56&lt;'Summary&amp;Assumptions'!$J$31,AN$47&gt;=$FO182,AN$47&lt;=$FP182)*(('Summary&amp;Assumptions'!$H$25*$C182)*(1+'Summary&amp;Assumptions'!$J$29)^(AN$46-1))+AND(AN$56&lt;'Summary&amp;Assumptions'!$J$31,AN$47&gt;=$FQ182,AN$47&lt;=$FR182)*(('Summary&amp;Assumptions'!$H$25*$C182)*(1+'Summary&amp;Assumptions'!$J$29)^(AN$46-1))</f>
        <v>0</v>
      </c>
      <c r="AJ182" s="588">
        <f>AND(AO$55&gt;0,SUM($E182:AI182)&lt;'Summary&amp;Assumptions'!$G$32*$B182,$D182&gt;='Summary&amp;Assumptions'!$D$17,AO$47&gt;=$D182,AO$47&lt;=EDATE($D182,'Summary&amp;Assumptions'!$G$32))*$B182+AND(AO$56&lt;'Summary&amp;Assumptions'!$J$31,AO$47&gt;=$FO182,AO$47&lt;=$FP182)*(('Summary&amp;Assumptions'!$H$25*$C182)*(1+'Summary&amp;Assumptions'!$J$29)^(AO$46-1))+AND(AO$56&lt;'Summary&amp;Assumptions'!$J$31,AO$47&gt;=$FQ182,AO$47&lt;=$FR182)*(('Summary&amp;Assumptions'!$H$25*$C182)*(1+'Summary&amp;Assumptions'!$J$29)^(AO$46-1))</f>
        <v>0</v>
      </c>
      <c r="AK182" s="588">
        <f>AND(AP$55&gt;0,SUM($E182:AJ182)&lt;'Summary&amp;Assumptions'!$G$32*$B182,$D182&gt;='Summary&amp;Assumptions'!$D$17,AP$47&gt;=$D182,AP$47&lt;=EDATE($D182,'Summary&amp;Assumptions'!$G$32))*$B182+AND(AP$56&lt;'Summary&amp;Assumptions'!$J$31,AP$47&gt;=$FO182,AP$47&lt;=$FP182)*(('Summary&amp;Assumptions'!$H$25*$C182)*(1+'Summary&amp;Assumptions'!$J$29)^(AP$46-1))+AND(AP$56&lt;'Summary&amp;Assumptions'!$J$31,AP$47&gt;=$FQ182,AP$47&lt;=$FR182)*(('Summary&amp;Assumptions'!$H$25*$C182)*(1+'Summary&amp;Assumptions'!$J$29)^(AP$46-1))</f>
        <v>0</v>
      </c>
      <c r="AL182" s="588">
        <f>AND(AQ$55&gt;0,SUM($E182:AK182)&lt;'Summary&amp;Assumptions'!$G$32*$B182,$D182&gt;='Summary&amp;Assumptions'!$D$17,AQ$47&gt;=$D182,AQ$47&lt;=EDATE($D182,'Summary&amp;Assumptions'!$G$32))*$B182+AND(AQ$56&lt;'Summary&amp;Assumptions'!$J$31,AQ$47&gt;=$FO182,AQ$47&lt;=$FP182)*(('Summary&amp;Assumptions'!$H$25*$C182)*(1+'Summary&amp;Assumptions'!$J$29)^(AQ$46-1))+AND(AQ$56&lt;'Summary&amp;Assumptions'!$J$31,AQ$47&gt;=$FQ182,AQ$47&lt;=$FR182)*(('Summary&amp;Assumptions'!$H$25*$C182)*(1+'Summary&amp;Assumptions'!$J$29)^(AQ$46-1))</f>
        <v>0</v>
      </c>
      <c r="AM182" s="588">
        <f>AND(AR$55&gt;0,SUM($E182:AL182)&lt;'Summary&amp;Assumptions'!$G$32*$B182,$D182&gt;='Summary&amp;Assumptions'!$D$17,AR$47&gt;=$D182,AR$47&lt;=EDATE($D182,'Summary&amp;Assumptions'!$G$32))*$B182+AND(AR$56&lt;'Summary&amp;Assumptions'!$J$31,AR$47&gt;=$FO182,AR$47&lt;=$FP182)*(('Summary&amp;Assumptions'!$H$25*$C182)*(1+'Summary&amp;Assumptions'!$J$29)^(AR$46-1))+AND(AR$56&lt;'Summary&amp;Assumptions'!$J$31,AR$47&gt;=$FQ182,AR$47&lt;=$FR182)*(('Summary&amp;Assumptions'!$H$25*$C182)*(1+'Summary&amp;Assumptions'!$J$29)^(AR$46-1))</f>
        <v>0</v>
      </c>
      <c r="AN182" s="588">
        <f>AND(AS$55&gt;0,SUM($E182:AM182)&lt;'Summary&amp;Assumptions'!$G$32*$B182,$D182&gt;='Summary&amp;Assumptions'!$D$17,AS$47&gt;=$D182,AS$47&lt;=EDATE($D182,'Summary&amp;Assumptions'!$G$32))*$B182+AND(AS$56&lt;'Summary&amp;Assumptions'!$J$31,AS$47&gt;=$FO182,AS$47&lt;=$FP182)*(('Summary&amp;Assumptions'!$H$25*$C182)*(1+'Summary&amp;Assumptions'!$J$29)^(AS$46-1))+AND(AS$56&lt;'Summary&amp;Assumptions'!$J$31,AS$47&gt;=$FQ182,AS$47&lt;=$FR182)*(('Summary&amp;Assumptions'!$H$25*$C182)*(1+'Summary&amp;Assumptions'!$J$29)^(AS$46-1))</f>
        <v>0</v>
      </c>
      <c r="AO182" s="588">
        <f>AND(AT$55&gt;0,SUM($E182:AN182)&lt;'Summary&amp;Assumptions'!$G$32*$B182,$D182&gt;='Summary&amp;Assumptions'!$D$17,AT$47&gt;=$D182,AT$47&lt;=EDATE($D182,'Summary&amp;Assumptions'!$G$32))*$B182+AND(AT$56&lt;'Summary&amp;Assumptions'!$J$31,AT$47&gt;=$FO182,AT$47&lt;=$FP182)*(('Summary&amp;Assumptions'!$H$25*$C182)*(1+'Summary&amp;Assumptions'!$J$29)^(AT$46-1))+AND(AT$56&lt;'Summary&amp;Assumptions'!$J$31,AT$47&gt;=$FQ182,AT$47&lt;=$FR182)*(('Summary&amp;Assumptions'!$H$25*$C182)*(1+'Summary&amp;Assumptions'!$J$29)^(AT$46-1))</f>
        <v>0</v>
      </c>
      <c r="AP182" s="588">
        <f>AND(AU$55&gt;0,SUM($E182:AO182)&lt;'Summary&amp;Assumptions'!$G$32*$B182,$D182&gt;='Summary&amp;Assumptions'!$D$17,AU$47&gt;=$D182,AU$47&lt;=EDATE($D182,'Summary&amp;Assumptions'!$G$32))*$B182+AND(AU$56&lt;'Summary&amp;Assumptions'!$J$31,AU$47&gt;=$FO182,AU$47&lt;=$FP182)*(('Summary&amp;Assumptions'!$H$25*$C182)*(1+'Summary&amp;Assumptions'!$J$29)^(AU$46-1))+AND(AU$56&lt;'Summary&amp;Assumptions'!$J$31,AU$47&gt;=$FQ182,AU$47&lt;=$FR182)*(('Summary&amp;Assumptions'!$H$25*$C182)*(1+'Summary&amp;Assumptions'!$J$29)^(AU$46-1))</f>
        <v>0</v>
      </c>
      <c r="AQ182" s="588">
        <f>AND(AV$55&gt;0,SUM($E182:AP182)&lt;'Summary&amp;Assumptions'!$G$32*$B182,$D182&gt;='Summary&amp;Assumptions'!$D$17,AV$47&gt;=$D182,AV$47&lt;=EDATE($D182,'Summary&amp;Assumptions'!$G$32))*$B182+AND(AV$56&lt;'Summary&amp;Assumptions'!$J$31,AV$47&gt;=$FO182,AV$47&lt;=$FP182)*(('Summary&amp;Assumptions'!$H$25*$C182)*(1+'Summary&amp;Assumptions'!$J$29)^(AV$46-1))+AND(AV$56&lt;'Summary&amp;Assumptions'!$J$31,AV$47&gt;=$FQ182,AV$47&lt;=$FR182)*(('Summary&amp;Assumptions'!$H$25*$C182)*(1+'Summary&amp;Assumptions'!$J$29)^(AV$46-1))</f>
        <v>0</v>
      </c>
      <c r="AR182" s="588">
        <f>AND(AW$55&gt;0,SUM($E182:AQ182)&lt;'Summary&amp;Assumptions'!$G$32*$B182,$D182&gt;='Summary&amp;Assumptions'!$D$17,AW$47&gt;=$D182,AW$47&lt;=EDATE($D182,'Summary&amp;Assumptions'!$G$32))*$B182+AND(AW$56&lt;'Summary&amp;Assumptions'!$J$31,AW$47&gt;=$FO182,AW$47&lt;=$FP182)*(('Summary&amp;Assumptions'!$H$25*$C182)*(1+'Summary&amp;Assumptions'!$J$29)^(AW$46-1))+AND(AW$56&lt;'Summary&amp;Assumptions'!$J$31,AW$47&gt;=$FQ182,AW$47&lt;=$FR182)*(('Summary&amp;Assumptions'!$H$25*$C182)*(1+'Summary&amp;Assumptions'!$J$29)^(AW$46-1))</f>
        <v>0</v>
      </c>
      <c r="AS182" s="588">
        <f>AND(AX$55&gt;0,SUM($E182:AR182)&lt;'Summary&amp;Assumptions'!$G$32*$B182,$D182&gt;='Summary&amp;Assumptions'!$D$17,AX$47&gt;=$D182,AX$47&lt;=EDATE($D182,'Summary&amp;Assumptions'!$G$32))*$B182+AND(AX$56&lt;'Summary&amp;Assumptions'!$J$31,AX$47&gt;=$FO182,AX$47&lt;=$FP182)*(('Summary&amp;Assumptions'!$H$25*$C182)*(1+'Summary&amp;Assumptions'!$J$29)^(AX$46-1))+AND(AX$56&lt;'Summary&amp;Assumptions'!$J$31,AX$47&gt;=$FQ182,AX$47&lt;=$FR182)*(('Summary&amp;Assumptions'!$H$25*$C182)*(1+'Summary&amp;Assumptions'!$J$29)^(AX$46-1))</f>
        <v>0</v>
      </c>
      <c r="AT182" s="588">
        <f>AND(AY$55&gt;0,SUM($E182:AS182)&lt;'Summary&amp;Assumptions'!$G$32*$B182,$D182&gt;='Summary&amp;Assumptions'!$D$17,AY$47&gt;=$D182,AY$47&lt;=EDATE($D182,'Summary&amp;Assumptions'!$G$32))*$B182+AND(AY$56&lt;'Summary&amp;Assumptions'!$J$31,AY$47&gt;=$FO182,AY$47&lt;=$FP182)*(('Summary&amp;Assumptions'!$H$25*$C182)*(1+'Summary&amp;Assumptions'!$J$29)^(AY$46-1))+AND(AY$56&lt;'Summary&amp;Assumptions'!$J$31,AY$47&gt;=$FQ182,AY$47&lt;=$FR182)*(('Summary&amp;Assumptions'!$H$25*$C182)*(1+'Summary&amp;Assumptions'!$J$29)^(AY$46-1))</f>
        <v>0</v>
      </c>
      <c r="AU182" s="588">
        <f>AND(AZ$55&gt;0,SUM($E182:AT182)&lt;'Summary&amp;Assumptions'!$G$32*$B182,$D182&gt;='Summary&amp;Assumptions'!$D$17,AZ$47&gt;=$D182,AZ$47&lt;=EDATE($D182,'Summary&amp;Assumptions'!$G$32))*$B182+AND(AZ$56&lt;'Summary&amp;Assumptions'!$J$31,AZ$47&gt;=$FO182,AZ$47&lt;=$FP182)*(('Summary&amp;Assumptions'!$H$25*$C182)*(1+'Summary&amp;Assumptions'!$J$29)^(AZ$46-1))+AND(AZ$56&lt;'Summary&amp;Assumptions'!$J$31,AZ$47&gt;=$FQ182,AZ$47&lt;=$FR182)*(('Summary&amp;Assumptions'!$H$25*$C182)*(1+'Summary&amp;Assumptions'!$J$29)^(AZ$46-1))</f>
        <v>0</v>
      </c>
      <c r="AV182" s="588">
        <f>AND(BA$55&gt;0,SUM($E182:AU182)&lt;'Summary&amp;Assumptions'!$G$32*$B182,$D182&gt;='Summary&amp;Assumptions'!$D$17,BA$47&gt;=$D182,BA$47&lt;=EDATE($D182,'Summary&amp;Assumptions'!$G$32))*$B182+AND(BA$56&lt;'Summary&amp;Assumptions'!$J$31,BA$47&gt;=$FO182,BA$47&lt;=$FP182)*(('Summary&amp;Assumptions'!$H$25*$C182)*(1+'Summary&amp;Assumptions'!$J$29)^(BA$46-1))+AND(BA$56&lt;'Summary&amp;Assumptions'!$J$31,BA$47&gt;=$FQ182,BA$47&lt;=$FR182)*(('Summary&amp;Assumptions'!$H$25*$C182)*(1+'Summary&amp;Assumptions'!$J$29)^(BA$46-1))</f>
        <v>0</v>
      </c>
      <c r="AW182" s="588">
        <f>AND(BB$55&gt;0,SUM($E182:AV182)&lt;'Summary&amp;Assumptions'!$G$32*$B182,$D182&gt;='Summary&amp;Assumptions'!$D$17,BB$47&gt;=$D182,BB$47&lt;=EDATE($D182,'Summary&amp;Assumptions'!$G$32))*$B182+AND(BB$56&lt;'Summary&amp;Assumptions'!$J$31,BB$47&gt;=$FO182,BB$47&lt;=$FP182)*(('Summary&amp;Assumptions'!$H$25*$C182)*(1+'Summary&amp;Assumptions'!$J$29)^(BB$46-1))+AND(BB$56&lt;'Summary&amp;Assumptions'!$J$31,BB$47&gt;=$FQ182,BB$47&lt;=$FR182)*(('Summary&amp;Assumptions'!$H$25*$C182)*(1+'Summary&amp;Assumptions'!$J$29)^(BB$46-1))</f>
        <v>0</v>
      </c>
      <c r="AX182" s="588">
        <f>AND(BC$55&gt;0,SUM($E182:AW182)&lt;'Summary&amp;Assumptions'!$G$32*$B182,$D182&gt;='Summary&amp;Assumptions'!$D$17,BC$47&gt;=$D182,BC$47&lt;=EDATE($D182,'Summary&amp;Assumptions'!$G$32))*$B182+AND(BC$56&lt;'Summary&amp;Assumptions'!$J$31,BC$47&gt;=$FO182,BC$47&lt;=$FP182)*(('Summary&amp;Assumptions'!$H$25*$C182)*(1+'Summary&amp;Assumptions'!$J$29)^(BC$46-1))+AND(BC$56&lt;'Summary&amp;Assumptions'!$J$31,BC$47&gt;=$FQ182,BC$47&lt;=$FR182)*(('Summary&amp;Assumptions'!$H$25*$C182)*(1+'Summary&amp;Assumptions'!$J$29)^(BC$46-1))</f>
        <v>0</v>
      </c>
      <c r="AY182" s="588">
        <f>AND(BD$55&gt;0,SUM($E182:AX182)&lt;'Summary&amp;Assumptions'!$G$32*$B182,$D182&gt;='Summary&amp;Assumptions'!$D$17,BD$47&gt;=$D182,BD$47&lt;=EDATE($D182,'Summary&amp;Assumptions'!$G$32))*$B182+AND(BD$56&lt;'Summary&amp;Assumptions'!$J$31,BD$47&gt;=$FO182,BD$47&lt;=$FP182)*(('Summary&amp;Assumptions'!$H$25*$C182)*(1+'Summary&amp;Assumptions'!$J$29)^(BD$46-1))+AND(BD$56&lt;'Summary&amp;Assumptions'!$J$31,BD$47&gt;=$FQ182,BD$47&lt;=$FR182)*(('Summary&amp;Assumptions'!$H$25*$C182)*(1+'Summary&amp;Assumptions'!$J$29)^(BD$46-1))</f>
        <v>0</v>
      </c>
      <c r="AZ182" s="588">
        <f>AND(BE$55&gt;0,SUM($E182:AY182)&lt;'Summary&amp;Assumptions'!$G$32*$B182,$D182&gt;='Summary&amp;Assumptions'!$D$17,BE$47&gt;=$D182,BE$47&lt;=EDATE($D182,'Summary&amp;Assumptions'!$G$32))*$B182+AND(BE$56&lt;'Summary&amp;Assumptions'!$J$31,BE$47&gt;=$FO182,BE$47&lt;=$FP182)*(('Summary&amp;Assumptions'!$H$25*$C182)*(1+'Summary&amp;Assumptions'!$J$29)^(BE$46-1))+AND(BE$56&lt;'Summary&amp;Assumptions'!$J$31,BE$47&gt;=$FQ182,BE$47&lt;=$FR182)*(('Summary&amp;Assumptions'!$H$25*$C182)*(1+'Summary&amp;Assumptions'!$J$29)^(BE$46-1))</f>
        <v>0</v>
      </c>
      <c r="BA182" s="588">
        <f>AND(BF$55&gt;0,SUM($E182:AZ182)&lt;'Summary&amp;Assumptions'!$G$32*$B182,$D182&gt;='Summary&amp;Assumptions'!$D$17,BF$47&gt;=$D182,BF$47&lt;=EDATE($D182,'Summary&amp;Assumptions'!$G$32))*$B182+AND(BF$56&lt;'Summary&amp;Assumptions'!$J$31,BF$47&gt;=$FO182,BF$47&lt;=$FP182)*(('Summary&amp;Assumptions'!$H$25*$C182)*(1+'Summary&amp;Assumptions'!$J$29)^(BF$46-1))+AND(BF$56&lt;'Summary&amp;Assumptions'!$J$31,BF$47&gt;=$FQ182,BF$47&lt;=$FR182)*(('Summary&amp;Assumptions'!$H$25*$C182)*(1+'Summary&amp;Assumptions'!$J$29)^(BF$46-1))</f>
        <v>0</v>
      </c>
      <c r="BB182" s="588">
        <f>AND(BG$55&gt;0,SUM($E182:BA182)&lt;'Summary&amp;Assumptions'!$G$32*$B182,$D182&gt;='Summary&amp;Assumptions'!$D$17,BG$47&gt;=$D182,BG$47&lt;=EDATE($D182,'Summary&amp;Assumptions'!$G$32))*$B182+AND(BG$56&lt;'Summary&amp;Assumptions'!$J$31,BG$47&gt;=$FO182,BG$47&lt;=$FP182)*(('Summary&amp;Assumptions'!$H$25*$C182)*(1+'Summary&amp;Assumptions'!$J$29)^(BG$46-1))+AND(BG$56&lt;'Summary&amp;Assumptions'!$J$31,BG$47&gt;=$FQ182,BG$47&lt;=$FR182)*(('Summary&amp;Assumptions'!$H$25*$C182)*(1+'Summary&amp;Assumptions'!$J$29)^(BG$46-1))</f>
        <v>0</v>
      </c>
      <c r="BC182" s="588">
        <f>AND(BH$55&gt;0,SUM($E182:BB182)&lt;'Summary&amp;Assumptions'!$G$32*$B182,$D182&gt;='Summary&amp;Assumptions'!$D$17,BH$47&gt;=$D182,BH$47&lt;=EDATE($D182,'Summary&amp;Assumptions'!$G$32))*$B182+AND(BH$56&lt;'Summary&amp;Assumptions'!$J$31,BH$47&gt;=$FO182,BH$47&lt;=$FP182)*(('Summary&amp;Assumptions'!$H$25*$C182)*(1+'Summary&amp;Assumptions'!$J$29)^(BH$46-1))+AND(BH$56&lt;'Summary&amp;Assumptions'!$J$31,BH$47&gt;=$FQ182,BH$47&lt;=$FR182)*(('Summary&amp;Assumptions'!$H$25*$C182)*(1+'Summary&amp;Assumptions'!$J$29)^(BH$46-1))</f>
        <v>0</v>
      </c>
      <c r="BD182" s="588">
        <f>AND(BI$55&gt;0,SUM($E182:BC182)&lt;'Summary&amp;Assumptions'!$G$32*$B182,$D182&gt;='Summary&amp;Assumptions'!$D$17,BI$47&gt;=$D182,BI$47&lt;=EDATE($D182,'Summary&amp;Assumptions'!$G$32))*$B182+AND(BI$56&lt;'Summary&amp;Assumptions'!$J$31,BI$47&gt;=$FO182,BI$47&lt;=$FP182)*(('Summary&amp;Assumptions'!$H$25*$C182)*(1+'Summary&amp;Assumptions'!$J$29)^(BI$46-1))+AND(BI$56&lt;'Summary&amp;Assumptions'!$J$31,BI$47&gt;=$FQ182,BI$47&lt;=$FR182)*(('Summary&amp;Assumptions'!$H$25*$C182)*(1+'Summary&amp;Assumptions'!$J$29)^(BI$46-1))</f>
        <v>0</v>
      </c>
      <c r="BE182" s="588">
        <f>AND(BJ$55&gt;0,SUM($E182:BD182)&lt;'Summary&amp;Assumptions'!$G$32*$B182,$D182&gt;='Summary&amp;Assumptions'!$D$17,BJ$47&gt;=$D182,BJ$47&lt;=EDATE($D182,'Summary&amp;Assumptions'!$G$32))*$B182+AND(BJ$56&lt;'Summary&amp;Assumptions'!$J$31,BJ$47&gt;=$FO182,BJ$47&lt;=$FP182)*(('Summary&amp;Assumptions'!$H$25*$C182)*(1+'Summary&amp;Assumptions'!$J$29)^(BJ$46-1))+AND(BJ$56&lt;'Summary&amp;Assumptions'!$J$31,BJ$47&gt;=$FQ182,BJ$47&lt;=$FR182)*(('Summary&amp;Assumptions'!$H$25*$C182)*(1+'Summary&amp;Assumptions'!$J$29)^(BJ$46-1))</f>
        <v>0</v>
      </c>
      <c r="BF182" s="588">
        <f>AND(BK$55&gt;0,SUM($E182:BE182)&lt;'Summary&amp;Assumptions'!$G$32*$B182,$D182&gt;='Summary&amp;Assumptions'!$D$17,BK$47&gt;=$D182,BK$47&lt;=EDATE($D182,'Summary&amp;Assumptions'!$G$32))*$B182+AND(BK$56&lt;'Summary&amp;Assumptions'!$J$31,BK$47&gt;=$FO182,BK$47&lt;=$FP182)*(('Summary&amp;Assumptions'!$H$25*$C182)*(1+'Summary&amp;Assumptions'!$J$29)^(BK$46-1))+AND(BK$56&lt;'Summary&amp;Assumptions'!$J$31,BK$47&gt;=$FQ182,BK$47&lt;=$FR182)*(('Summary&amp;Assumptions'!$H$25*$C182)*(1+'Summary&amp;Assumptions'!$J$29)^(BK$46-1))</f>
        <v>0</v>
      </c>
      <c r="BG182" s="588">
        <f>AND(BL$55&gt;0,SUM($E182:BF182)&lt;'Summary&amp;Assumptions'!$G$32*$B182,$D182&gt;='Summary&amp;Assumptions'!$D$17,BL$47&gt;=$D182,BL$47&lt;=EDATE($D182,'Summary&amp;Assumptions'!$G$32))*$B182+AND(BL$56&lt;'Summary&amp;Assumptions'!$J$31,BL$47&gt;=$FO182,BL$47&lt;=$FP182)*(('Summary&amp;Assumptions'!$H$25*$C182)*(1+'Summary&amp;Assumptions'!$J$29)^(BL$46-1))+AND(BL$56&lt;'Summary&amp;Assumptions'!$J$31,BL$47&gt;=$FQ182,BL$47&lt;=$FR182)*(('Summary&amp;Assumptions'!$H$25*$C182)*(1+'Summary&amp;Assumptions'!$J$29)^(BL$46-1))</f>
        <v>0</v>
      </c>
      <c r="BH182" s="588">
        <f>AND(BM$55&gt;0,SUM($E182:BG182)&lt;'Summary&amp;Assumptions'!$G$32*$B182,$D182&gt;='Summary&amp;Assumptions'!$D$17,BM$47&gt;=$D182,BM$47&lt;=EDATE($D182,'Summary&amp;Assumptions'!$G$32))*$B182+AND(BM$56&lt;'Summary&amp;Assumptions'!$J$31,BM$47&gt;=$FO182,BM$47&lt;=$FP182)*(('Summary&amp;Assumptions'!$H$25*$C182)*(1+'Summary&amp;Assumptions'!$J$29)^(BM$46-1))+AND(BM$56&lt;'Summary&amp;Assumptions'!$J$31,BM$47&gt;=$FQ182,BM$47&lt;=$FR182)*(('Summary&amp;Assumptions'!$H$25*$C182)*(1+'Summary&amp;Assumptions'!$J$29)^(BM$46-1))</f>
        <v>0</v>
      </c>
      <c r="BI182" s="588">
        <f>AND(BN$55&gt;0,SUM($E182:BH182)&lt;'Summary&amp;Assumptions'!$G$32*$B182,$D182&gt;='Summary&amp;Assumptions'!$D$17,BN$47&gt;=$D182,BN$47&lt;=EDATE($D182,'Summary&amp;Assumptions'!$G$32))*$B182+AND(BN$56&lt;'Summary&amp;Assumptions'!$J$31,BN$47&gt;=$FO182,BN$47&lt;=$FP182)*(('Summary&amp;Assumptions'!$H$25*$C182)*(1+'Summary&amp;Assumptions'!$J$29)^(BN$46-1))+AND(BN$56&lt;'Summary&amp;Assumptions'!$J$31,BN$47&gt;=$FQ182,BN$47&lt;=$FR182)*(('Summary&amp;Assumptions'!$H$25*$C182)*(1+'Summary&amp;Assumptions'!$J$29)^(BN$46-1))</f>
        <v>0</v>
      </c>
      <c r="BJ182" s="588">
        <f>AND(BO$55&gt;0,SUM($E182:BI182)&lt;'Summary&amp;Assumptions'!$G$32*$B182,$D182&gt;='Summary&amp;Assumptions'!$D$17,BO$47&gt;=$D182,BO$47&lt;=EDATE($D182,'Summary&amp;Assumptions'!$G$32))*$B182+AND(BO$56&lt;'Summary&amp;Assumptions'!$J$31,BO$47&gt;=$FO182,BO$47&lt;=$FP182)*(('Summary&amp;Assumptions'!$H$25*$C182)*(1+'Summary&amp;Assumptions'!$J$29)^(BO$46-1))+AND(BO$56&lt;'Summary&amp;Assumptions'!$J$31,BO$47&gt;=$FQ182,BO$47&lt;=$FR182)*(('Summary&amp;Assumptions'!$H$25*$C182)*(1+'Summary&amp;Assumptions'!$J$29)^(BO$46-1))</f>
        <v>0</v>
      </c>
      <c r="BK182" s="588">
        <f>AND(BP$55&gt;0,SUM($E182:BJ182)&lt;'Summary&amp;Assumptions'!$G$32*$B182,$D182&gt;='Summary&amp;Assumptions'!$D$17,BP$47&gt;=$D182,BP$47&lt;=EDATE($D182,'Summary&amp;Assumptions'!$G$32))*$B182+AND(BP$56&lt;'Summary&amp;Assumptions'!$J$31,BP$47&gt;=$FO182,BP$47&lt;=$FP182)*(('Summary&amp;Assumptions'!$H$25*$C182)*(1+'Summary&amp;Assumptions'!$J$29)^(BP$46-1))+AND(BP$56&lt;'Summary&amp;Assumptions'!$J$31,BP$47&gt;=$FQ182,BP$47&lt;=$FR182)*(('Summary&amp;Assumptions'!$H$25*$C182)*(1+'Summary&amp;Assumptions'!$J$29)^(BP$46-1))</f>
        <v>0</v>
      </c>
      <c r="BL182" s="588">
        <f>AND(BQ$55&gt;0,SUM($E182:BK182)&lt;'Summary&amp;Assumptions'!$G$32*$B182,$D182&gt;='Summary&amp;Assumptions'!$D$17,BQ$47&gt;=$D182,BQ$47&lt;=EDATE($D182,'Summary&amp;Assumptions'!$G$32))*$B182+AND(BQ$56&lt;'Summary&amp;Assumptions'!$J$31,BQ$47&gt;=$FO182,BQ$47&lt;=$FP182)*(('Summary&amp;Assumptions'!$H$25*$C182)*(1+'Summary&amp;Assumptions'!$J$29)^(BQ$46-1))+AND(BQ$56&lt;'Summary&amp;Assumptions'!$J$31,BQ$47&gt;=$FQ182,BQ$47&lt;=$FR182)*(('Summary&amp;Assumptions'!$H$25*$C182)*(1+'Summary&amp;Assumptions'!$J$29)^(BQ$46-1))</f>
        <v>0</v>
      </c>
      <c r="BM182" s="588">
        <f>AND(BR$55&gt;0,SUM($E182:BL182)&lt;'Summary&amp;Assumptions'!$G$32*$B182,$D182&gt;='Summary&amp;Assumptions'!$D$17,BR$47&gt;=$D182,BR$47&lt;=EDATE($D182,'Summary&amp;Assumptions'!$G$32))*$B182+AND(BR$56&lt;'Summary&amp;Assumptions'!$J$31,BR$47&gt;=$FO182,BR$47&lt;=$FP182)*(('Summary&amp;Assumptions'!$H$25*$C182)*(1+'Summary&amp;Assumptions'!$J$29)^(BR$46-1))+AND(BR$56&lt;'Summary&amp;Assumptions'!$J$31,BR$47&gt;=$FQ182,BR$47&lt;=$FR182)*(('Summary&amp;Assumptions'!$H$25*$C182)*(1+'Summary&amp;Assumptions'!$J$29)^(BR$46-1))</f>
        <v>0</v>
      </c>
      <c r="BN182" s="588">
        <f>AND(BS$55&gt;0,SUM($E182:BM182)&lt;'Summary&amp;Assumptions'!$G$32*$B182,$D182&gt;='Summary&amp;Assumptions'!$D$17,BS$47&gt;=$D182,BS$47&lt;=EDATE($D182,'Summary&amp;Assumptions'!$G$32))*$B182+AND(BS$56&lt;'Summary&amp;Assumptions'!$J$31,BS$47&gt;=$FO182,BS$47&lt;=$FP182)*(('Summary&amp;Assumptions'!$H$25*$C182)*(1+'Summary&amp;Assumptions'!$J$29)^(BS$46-1))+AND(BS$56&lt;'Summary&amp;Assumptions'!$J$31,BS$47&gt;=$FQ182,BS$47&lt;=$FR182)*(('Summary&amp;Assumptions'!$H$25*$C182)*(1+'Summary&amp;Assumptions'!$J$29)^(BS$46-1))</f>
        <v>0</v>
      </c>
      <c r="BO182" s="588">
        <f>AND(BT$55&gt;0,SUM($E182:BN182)&lt;'Summary&amp;Assumptions'!$G$32*$B182,$D182&gt;='Summary&amp;Assumptions'!$D$17,BT$47&gt;=$D182,BT$47&lt;=EDATE($D182,'Summary&amp;Assumptions'!$G$32))*$B182+AND(BT$56&lt;'Summary&amp;Assumptions'!$J$31,BT$47&gt;=$FO182,BT$47&lt;=$FP182)*(('Summary&amp;Assumptions'!$H$25*$C182)*(1+'Summary&amp;Assumptions'!$J$29)^(BT$46-1))+AND(BT$56&lt;'Summary&amp;Assumptions'!$J$31,BT$47&gt;=$FQ182,BT$47&lt;=$FR182)*(('Summary&amp;Assumptions'!$H$25*$C182)*(1+'Summary&amp;Assumptions'!$J$29)^(BT$46-1))</f>
        <v>0</v>
      </c>
      <c r="BP182" s="588">
        <f>AND(BU$55&gt;0,SUM($E182:BO182)&lt;'Summary&amp;Assumptions'!$G$32*$B182,$D182&gt;='Summary&amp;Assumptions'!$D$17,BU$47&gt;=$D182,BU$47&lt;=EDATE($D182,'Summary&amp;Assumptions'!$G$32))*$B182+AND(BU$56&lt;'Summary&amp;Assumptions'!$J$31,BU$47&gt;=$FO182,BU$47&lt;=$FP182)*(('Summary&amp;Assumptions'!$H$25*$C182)*(1+'Summary&amp;Assumptions'!$J$29)^(BU$46-1))+AND(BU$56&lt;'Summary&amp;Assumptions'!$J$31,BU$47&gt;=$FQ182,BU$47&lt;=$FR182)*(('Summary&amp;Assumptions'!$H$25*$C182)*(1+'Summary&amp;Assumptions'!$J$29)^(BU$46-1))</f>
        <v>0</v>
      </c>
      <c r="BQ182" s="588">
        <f>AND(BV$55&gt;0,SUM($E182:BP182)&lt;'Summary&amp;Assumptions'!$G$32*$B182,$D182&gt;='Summary&amp;Assumptions'!$D$17,BV$47&gt;=$D182,BV$47&lt;=EDATE($D182,'Summary&amp;Assumptions'!$G$32))*$B182+AND(BV$56&lt;'Summary&amp;Assumptions'!$J$31,BV$47&gt;=$FO182,BV$47&lt;=$FP182)*(('Summary&amp;Assumptions'!$H$25*$C182)*(1+'Summary&amp;Assumptions'!$J$29)^(BV$46-1))+AND(BV$56&lt;'Summary&amp;Assumptions'!$J$31,BV$47&gt;=$FQ182,BV$47&lt;=$FR182)*(('Summary&amp;Assumptions'!$H$25*$C182)*(1+'Summary&amp;Assumptions'!$J$29)^(BV$46-1))</f>
        <v>0</v>
      </c>
      <c r="BR182" s="588">
        <f>AND(BW$55&gt;0,SUM($E182:BQ182)&lt;'Summary&amp;Assumptions'!$G$32*$B182,$D182&gt;='Summary&amp;Assumptions'!$D$17,BW$47&gt;=$D182,BW$47&lt;=EDATE($D182,'Summary&amp;Assumptions'!$G$32))*$B182+AND(BW$56&lt;'Summary&amp;Assumptions'!$J$31,BW$47&gt;=$FO182,BW$47&lt;=$FP182)*(('Summary&amp;Assumptions'!$H$25*$C182)*(1+'Summary&amp;Assumptions'!$J$29)^(BW$46-1))+AND(BW$56&lt;'Summary&amp;Assumptions'!$J$31,BW$47&gt;=$FQ182,BW$47&lt;=$FR182)*(('Summary&amp;Assumptions'!$H$25*$C182)*(1+'Summary&amp;Assumptions'!$J$29)^(BW$46-1))</f>
        <v>0</v>
      </c>
      <c r="BS182" s="588">
        <f>AND(BX$55&gt;0,SUM($E182:BR182)&lt;'Summary&amp;Assumptions'!$G$32*$B182,$D182&gt;='Summary&amp;Assumptions'!$D$17,BX$47&gt;=$D182,BX$47&lt;=EDATE($D182,'Summary&amp;Assumptions'!$G$32))*$B182+AND(BX$56&lt;'Summary&amp;Assumptions'!$J$31,BX$47&gt;=$FO182,BX$47&lt;=$FP182)*(('Summary&amp;Assumptions'!$H$25*$C182)*(1+'Summary&amp;Assumptions'!$J$29)^(BX$46-1))+AND(BX$56&lt;'Summary&amp;Assumptions'!$J$31,BX$47&gt;=$FQ182,BX$47&lt;=$FR182)*(('Summary&amp;Assumptions'!$H$25*$C182)*(1+'Summary&amp;Assumptions'!$J$29)^(BX$46-1))</f>
        <v>0</v>
      </c>
      <c r="BT182" s="588">
        <f>AND(BY$55&gt;0,SUM($E182:BS182)&lt;'Summary&amp;Assumptions'!$G$32*$B182,$D182&gt;='Summary&amp;Assumptions'!$D$17,BY$47&gt;=$D182,BY$47&lt;=EDATE($D182,'Summary&amp;Assumptions'!$G$32))*$B182+AND(BY$56&lt;'Summary&amp;Assumptions'!$J$31,BY$47&gt;=$FO182,BY$47&lt;=$FP182)*(('Summary&amp;Assumptions'!$H$25*$C182)*(1+'Summary&amp;Assumptions'!$J$29)^(BY$46-1))+AND(BY$56&lt;'Summary&amp;Assumptions'!$J$31,BY$47&gt;=$FQ182,BY$47&lt;=$FR182)*(('Summary&amp;Assumptions'!$H$25*$C182)*(1+'Summary&amp;Assumptions'!$J$29)^(BY$46-1))</f>
        <v>0</v>
      </c>
      <c r="BU182" s="588">
        <f>AND(BZ$55&gt;0,SUM($E182:BT182)&lt;'Summary&amp;Assumptions'!$G$32*$B182,$D182&gt;='Summary&amp;Assumptions'!$D$17,BZ$47&gt;=$D182,BZ$47&lt;=EDATE($D182,'Summary&amp;Assumptions'!$G$32))*$B182+AND(BZ$56&lt;'Summary&amp;Assumptions'!$J$31,BZ$47&gt;=$FO182,BZ$47&lt;=$FP182)*(('Summary&amp;Assumptions'!$H$25*$C182)*(1+'Summary&amp;Assumptions'!$J$29)^(BZ$46-1))+AND(BZ$56&lt;'Summary&amp;Assumptions'!$J$31,BZ$47&gt;=$FQ182,BZ$47&lt;=$FR182)*(('Summary&amp;Assumptions'!$H$25*$C182)*(1+'Summary&amp;Assumptions'!$J$29)^(BZ$46-1))</f>
        <v>0</v>
      </c>
      <c r="BV182" s="588">
        <f>AND(CA$55&gt;0,SUM($E182:BU182)&lt;'Summary&amp;Assumptions'!$G$32*$B182,$D182&gt;='Summary&amp;Assumptions'!$D$17,CA$47&gt;=$D182,CA$47&lt;=EDATE($D182,'Summary&amp;Assumptions'!$G$32))*$B182+AND(CA$56&lt;'Summary&amp;Assumptions'!$J$31,CA$47&gt;=$FO182,CA$47&lt;=$FP182)*(('Summary&amp;Assumptions'!$H$25*$C182)*(1+'Summary&amp;Assumptions'!$J$29)^(CA$46-1))+AND(CA$56&lt;'Summary&amp;Assumptions'!$J$31,CA$47&gt;=$FQ182,CA$47&lt;=$FR182)*(('Summary&amp;Assumptions'!$H$25*$C182)*(1+'Summary&amp;Assumptions'!$J$29)^(CA$46-1))</f>
        <v>0</v>
      </c>
      <c r="BW182" s="588">
        <f>AND(CB$55&gt;0,SUM($E182:BV182)&lt;'Summary&amp;Assumptions'!$G$32*$B182,$D182&gt;='Summary&amp;Assumptions'!$D$17,CB$47&gt;=$D182,CB$47&lt;=EDATE($D182,'Summary&amp;Assumptions'!$G$32))*$B182+AND(CB$56&lt;'Summary&amp;Assumptions'!$J$31,CB$47&gt;=$FO182,CB$47&lt;=$FP182)*(('Summary&amp;Assumptions'!$H$25*$C182)*(1+'Summary&amp;Assumptions'!$J$29)^(CB$46-1))+AND(CB$56&lt;'Summary&amp;Assumptions'!$J$31,CB$47&gt;=$FQ182,CB$47&lt;=$FR182)*(('Summary&amp;Assumptions'!$H$25*$C182)*(1+'Summary&amp;Assumptions'!$J$29)^(CB$46-1))</f>
        <v>0</v>
      </c>
      <c r="BX182" s="588">
        <f>AND(CC$55&gt;0,SUM($E182:BW182)&lt;'Summary&amp;Assumptions'!$G$32*$B182,$D182&gt;='Summary&amp;Assumptions'!$D$17,CC$47&gt;=$D182,CC$47&lt;=EDATE($D182,'Summary&amp;Assumptions'!$G$32))*$B182+AND(CC$56&lt;'Summary&amp;Assumptions'!$J$31,CC$47&gt;=$FO182,CC$47&lt;=$FP182)*(('Summary&amp;Assumptions'!$H$25*$C182)*(1+'Summary&amp;Assumptions'!$J$29)^(CC$46-1))+AND(CC$56&lt;'Summary&amp;Assumptions'!$J$31,CC$47&gt;=$FQ182,CC$47&lt;=$FR182)*(('Summary&amp;Assumptions'!$H$25*$C182)*(1+'Summary&amp;Assumptions'!$J$29)^(CC$46-1))</f>
        <v>0</v>
      </c>
      <c r="BY182" s="588">
        <f>AND(CD$55&gt;0,SUM($E182:BX182)&lt;'Summary&amp;Assumptions'!$G$32*$B182,$D182&gt;='Summary&amp;Assumptions'!$D$17,CD$47&gt;=$D182,CD$47&lt;=EDATE($D182,'Summary&amp;Assumptions'!$G$32))*$B182+AND(CD$56&lt;'Summary&amp;Assumptions'!$J$31,CD$47&gt;=$FO182,CD$47&lt;=$FP182)*(('Summary&amp;Assumptions'!$H$25*$C182)*(1+'Summary&amp;Assumptions'!$J$29)^(CD$46-1))+AND(CD$56&lt;'Summary&amp;Assumptions'!$J$31,CD$47&gt;=$FQ182,CD$47&lt;=$FR182)*(('Summary&amp;Assumptions'!$H$25*$C182)*(1+'Summary&amp;Assumptions'!$J$29)^(CD$46-1))</f>
        <v>0</v>
      </c>
      <c r="BZ182" s="588">
        <f>AND(CE$55&gt;0,SUM($E182:BY182)&lt;'Summary&amp;Assumptions'!$G$32*$B182,$D182&gt;='Summary&amp;Assumptions'!$D$17,CE$47&gt;=$D182,CE$47&lt;=EDATE($D182,'Summary&amp;Assumptions'!$G$32))*$B182+AND(CE$56&lt;'Summary&amp;Assumptions'!$J$31,CE$47&gt;=$FO182,CE$47&lt;=$FP182)*(('Summary&amp;Assumptions'!$H$25*$C182)*(1+'Summary&amp;Assumptions'!$J$29)^(CE$46-1))+AND(CE$56&lt;'Summary&amp;Assumptions'!$J$31,CE$47&gt;=$FQ182,CE$47&lt;=$FR182)*(('Summary&amp;Assumptions'!$H$25*$C182)*(1+'Summary&amp;Assumptions'!$J$29)^(CE$46-1))</f>
        <v>0</v>
      </c>
      <c r="CA182" s="588">
        <f>AND(CF$55&gt;0,SUM($E182:BZ182)&lt;'Summary&amp;Assumptions'!$G$32*$B182,$D182&gt;='Summary&amp;Assumptions'!$D$17,CF$47&gt;=$D182,CF$47&lt;=EDATE($D182,'Summary&amp;Assumptions'!$G$32))*$B182+AND(CF$56&lt;'Summary&amp;Assumptions'!$J$31,CF$47&gt;=$FO182,CF$47&lt;=$FP182)*(('Summary&amp;Assumptions'!$H$25*$C182)*(1+'Summary&amp;Assumptions'!$J$29)^(CF$46-1))+AND(CF$56&lt;'Summary&amp;Assumptions'!$J$31,CF$47&gt;=$FQ182,CF$47&lt;=$FR182)*(('Summary&amp;Assumptions'!$H$25*$C182)*(1+'Summary&amp;Assumptions'!$J$29)^(CF$46-1))</f>
        <v>0</v>
      </c>
      <c r="CB182" s="588">
        <f>AND(CG$55&gt;0,SUM($E182:CA182)&lt;'Summary&amp;Assumptions'!$G$32*$B182,$D182&gt;='Summary&amp;Assumptions'!$D$17,CG$47&gt;=$D182,CG$47&lt;=EDATE($D182,'Summary&amp;Assumptions'!$G$32))*$B182+AND(CG$56&lt;'Summary&amp;Assumptions'!$J$31,CG$47&gt;=$FO182,CG$47&lt;=$FP182)*(('Summary&amp;Assumptions'!$H$25*$C182)*(1+'Summary&amp;Assumptions'!$J$29)^(CG$46-1))+AND(CG$56&lt;'Summary&amp;Assumptions'!$J$31,CG$47&gt;=$FQ182,CG$47&lt;=$FR182)*(('Summary&amp;Assumptions'!$H$25*$C182)*(1+'Summary&amp;Assumptions'!$J$29)^(CG$46-1))</f>
        <v>0</v>
      </c>
      <c r="CC182" s="588">
        <f>AND(CH$55&gt;0,SUM($E182:CB182)&lt;'Summary&amp;Assumptions'!$G$32*$B182,$D182&gt;='Summary&amp;Assumptions'!$D$17,CH$47&gt;=$D182,CH$47&lt;=EDATE($D182,'Summary&amp;Assumptions'!$G$32))*$B182+AND(CH$56&lt;'Summary&amp;Assumptions'!$J$31,CH$47&gt;=$FO182,CH$47&lt;=$FP182)*(('Summary&amp;Assumptions'!$H$25*$C182)*(1+'Summary&amp;Assumptions'!$J$29)^(CH$46-1))+AND(CH$56&lt;'Summary&amp;Assumptions'!$J$31,CH$47&gt;=$FQ182,CH$47&lt;=$FR182)*(('Summary&amp;Assumptions'!$H$25*$C182)*(1+'Summary&amp;Assumptions'!$J$29)^(CH$46-1))</f>
        <v>0</v>
      </c>
      <c r="CD182" s="588">
        <f>AND(CI$55&gt;0,SUM($E182:CC182)&lt;'Summary&amp;Assumptions'!$G$32*$B182,$D182&gt;='Summary&amp;Assumptions'!$D$17,CI$47&gt;=$D182,CI$47&lt;=EDATE($D182,'Summary&amp;Assumptions'!$G$32))*$B182+AND(CI$56&lt;'Summary&amp;Assumptions'!$J$31,CI$47&gt;=$FO182,CI$47&lt;=$FP182)*(('Summary&amp;Assumptions'!$H$25*$C182)*(1+'Summary&amp;Assumptions'!$J$29)^(CI$46-1))+AND(CI$56&lt;'Summary&amp;Assumptions'!$J$31,CI$47&gt;=$FQ182,CI$47&lt;=$FR182)*(('Summary&amp;Assumptions'!$H$25*$C182)*(1+'Summary&amp;Assumptions'!$J$29)^(CI$46-1))</f>
        <v>0</v>
      </c>
      <c r="CE182" s="588">
        <f>AND(CJ$55&gt;0,SUM($E182:CD182)&lt;'Summary&amp;Assumptions'!$G$32*$B182,$D182&gt;='Summary&amp;Assumptions'!$D$17,CJ$47&gt;=$D182,CJ$47&lt;=EDATE($D182,'Summary&amp;Assumptions'!$G$32))*$B182+AND(CJ$56&lt;'Summary&amp;Assumptions'!$J$31,CJ$47&gt;=$FO182,CJ$47&lt;=$FP182)*(('Summary&amp;Assumptions'!$H$25*$C182)*(1+'Summary&amp;Assumptions'!$J$29)^(CJ$46-1))+AND(CJ$56&lt;'Summary&amp;Assumptions'!$J$31,CJ$47&gt;=$FQ182,CJ$47&lt;=$FR182)*(('Summary&amp;Assumptions'!$H$25*$C182)*(1+'Summary&amp;Assumptions'!$J$29)^(CJ$46-1))</f>
        <v>0</v>
      </c>
      <c r="CF182" s="588">
        <f>AND(CK$55&gt;0,SUM($E182:CE182)&lt;'Summary&amp;Assumptions'!$G$32*$B182,$D182&gt;='Summary&amp;Assumptions'!$D$17,CK$47&gt;=$D182,CK$47&lt;=EDATE($D182,'Summary&amp;Assumptions'!$G$32))*$B182+AND(CK$56&lt;'Summary&amp;Assumptions'!$J$31,CK$47&gt;=$FO182,CK$47&lt;=$FP182)*(('Summary&amp;Assumptions'!$H$25*$C182)*(1+'Summary&amp;Assumptions'!$J$29)^(CK$46-1))+AND(CK$56&lt;'Summary&amp;Assumptions'!$J$31,CK$47&gt;=$FQ182,CK$47&lt;=$FR182)*(('Summary&amp;Assumptions'!$H$25*$C182)*(1+'Summary&amp;Assumptions'!$J$29)^(CK$46-1))</f>
        <v>0</v>
      </c>
      <c r="CG182" s="588">
        <f>AND(CL$55&gt;0,SUM($E182:CF182)&lt;'Summary&amp;Assumptions'!$G$32*$B182,$D182&gt;='Summary&amp;Assumptions'!$D$17,CL$47&gt;=$D182,CL$47&lt;=EDATE($D182,'Summary&amp;Assumptions'!$G$32))*$B182+AND(CL$56&lt;'Summary&amp;Assumptions'!$J$31,CL$47&gt;=$FO182,CL$47&lt;=$FP182)*(('Summary&amp;Assumptions'!$H$25*$C182)*(1+'Summary&amp;Assumptions'!$J$29)^(CL$46-1))+AND(CL$56&lt;'Summary&amp;Assumptions'!$J$31,CL$47&gt;=$FQ182,CL$47&lt;=$FR182)*(('Summary&amp;Assumptions'!$H$25*$C182)*(1+'Summary&amp;Assumptions'!$J$29)^(CL$46-1))</f>
        <v>0</v>
      </c>
      <c r="CH182" s="588">
        <f>AND(CM$55&gt;0,SUM($E182:CG182)&lt;'Summary&amp;Assumptions'!$G$32*$B182,$D182&gt;='Summary&amp;Assumptions'!$D$17,CM$47&gt;=$D182,CM$47&lt;=EDATE($D182,'Summary&amp;Assumptions'!$G$32))*$B182+AND(CM$56&lt;'Summary&amp;Assumptions'!$J$31,CM$47&gt;=$FO182,CM$47&lt;=$FP182)*(('Summary&amp;Assumptions'!$H$25*$C182)*(1+'Summary&amp;Assumptions'!$J$29)^(CM$46-1))+AND(CM$56&lt;'Summary&amp;Assumptions'!$J$31,CM$47&gt;=$FQ182,CM$47&lt;=$FR182)*(('Summary&amp;Assumptions'!$H$25*$C182)*(1+'Summary&amp;Assumptions'!$J$29)^(CM$46-1))</f>
        <v>0</v>
      </c>
      <c r="CI182" s="588">
        <f>AND(CN$55&gt;0,SUM($E182:CH182)&lt;'Summary&amp;Assumptions'!$G$32*$B182,$D182&gt;='Summary&amp;Assumptions'!$D$17,CN$47&gt;=$D182,CN$47&lt;=EDATE($D182,'Summary&amp;Assumptions'!$G$32))*$B182+AND(CN$56&lt;'Summary&amp;Assumptions'!$J$31,CN$47&gt;=$FO182,CN$47&lt;=$FP182)*(('Summary&amp;Assumptions'!$H$25*$C182)*(1+'Summary&amp;Assumptions'!$J$29)^(CN$46-1))+AND(CN$56&lt;'Summary&amp;Assumptions'!$J$31,CN$47&gt;=$FQ182,CN$47&lt;=$FR182)*(('Summary&amp;Assumptions'!$H$25*$C182)*(1+'Summary&amp;Assumptions'!$J$29)^(CN$46-1))</f>
        <v>0</v>
      </c>
      <c r="CJ182" s="588">
        <f>AND(CO$55&gt;0,SUM($E182:CI182)&lt;'Summary&amp;Assumptions'!$G$32*$B182,$D182&gt;='Summary&amp;Assumptions'!$D$17,CO$47&gt;=$D182,CO$47&lt;=EDATE($D182,'Summary&amp;Assumptions'!$G$32))*$B182+AND(CO$56&lt;'Summary&amp;Assumptions'!$J$31,CO$47&gt;=$FO182,CO$47&lt;=$FP182)*(('Summary&amp;Assumptions'!$H$25*$C182)*(1+'Summary&amp;Assumptions'!$J$29)^(CO$46-1))+AND(CO$56&lt;'Summary&amp;Assumptions'!$J$31,CO$47&gt;=$FQ182,CO$47&lt;=$FR182)*(('Summary&amp;Assumptions'!$H$25*$C182)*(1+'Summary&amp;Assumptions'!$J$29)^(CO$46-1))</f>
        <v>0</v>
      </c>
      <c r="CK182" s="588">
        <f>AND(CP$55&gt;0,SUM($E182:CJ182)&lt;'Summary&amp;Assumptions'!$G$32*$B182,$D182&gt;='Summary&amp;Assumptions'!$D$17,CP$47&gt;=$D182,CP$47&lt;=EDATE($D182,'Summary&amp;Assumptions'!$G$32))*$B182+AND(CP$56&lt;'Summary&amp;Assumptions'!$J$31,CP$47&gt;=$FO182,CP$47&lt;=$FP182)*(('Summary&amp;Assumptions'!$H$25*$C182)*(1+'Summary&amp;Assumptions'!$J$29)^(CP$46-1))+AND(CP$56&lt;'Summary&amp;Assumptions'!$J$31,CP$47&gt;=$FQ182,CP$47&lt;=$FR182)*(('Summary&amp;Assumptions'!$H$25*$C182)*(1+'Summary&amp;Assumptions'!$J$29)^(CP$46-1))</f>
        <v>0</v>
      </c>
      <c r="CL182" s="588">
        <f>AND(CQ$55&gt;0,SUM($E182:CK182)&lt;'Summary&amp;Assumptions'!$G$32*$B182,$D182&gt;='Summary&amp;Assumptions'!$D$17,CQ$47&gt;=$D182,CQ$47&lt;=EDATE($D182,'Summary&amp;Assumptions'!$G$32))*$B182+AND(CQ$56&lt;'Summary&amp;Assumptions'!$J$31,CQ$47&gt;=$FO182,CQ$47&lt;=$FP182)*(('Summary&amp;Assumptions'!$H$25*$C182)*(1+'Summary&amp;Assumptions'!$J$29)^(CQ$46-1))+AND(CQ$56&lt;'Summary&amp;Assumptions'!$J$31,CQ$47&gt;=$FQ182,CQ$47&lt;=$FR182)*(('Summary&amp;Assumptions'!$H$25*$C182)*(1+'Summary&amp;Assumptions'!$J$29)^(CQ$46-1))</f>
        <v>0</v>
      </c>
      <c r="CM182" s="588">
        <f>AND(CR$55&gt;0,SUM($E182:CL182)&lt;'Summary&amp;Assumptions'!$G$32*$B182,$D182&gt;='Summary&amp;Assumptions'!$D$17,CR$47&gt;=$D182,CR$47&lt;=EDATE($D182,'Summary&amp;Assumptions'!$G$32))*$B182+AND(CR$56&lt;'Summary&amp;Assumptions'!$J$31,CR$47&gt;=$FO182,CR$47&lt;=$FP182)*(('Summary&amp;Assumptions'!$H$25*$C182)*(1+'Summary&amp;Assumptions'!$J$29)^(CR$46-1))+AND(CR$56&lt;'Summary&amp;Assumptions'!$J$31,CR$47&gt;=$FQ182,CR$47&lt;=$FR182)*(('Summary&amp;Assumptions'!$H$25*$C182)*(1+'Summary&amp;Assumptions'!$J$29)^(CR$46-1))</f>
        <v>0</v>
      </c>
      <c r="CN182" s="588">
        <f>AND(CS$55&gt;0,SUM($E182:CM182)&lt;'Summary&amp;Assumptions'!$G$32*$B182,$D182&gt;='Summary&amp;Assumptions'!$D$17,CS$47&gt;=$D182,CS$47&lt;=EDATE($D182,'Summary&amp;Assumptions'!$G$32))*$B182+AND(CS$56&lt;'Summary&amp;Assumptions'!$J$31,CS$47&gt;=$FO182,CS$47&lt;=$FP182)*(('Summary&amp;Assumptions'!$H$25*$C182)*(1+'Summary&amp;Assumptions'!$J$29)^(CS$46-1))+AND(CS$56&lt;'Summary&amp;Assumptions'!$J$31,CS$47&gt;=$FQ182,CS$47&lt;=$FR182)*(('Summary&amp;Assumptions'!$H$25*$C182)*(1+'Summary&amp;Assumptions'!$J$29)^(CS$46-1))</f>
        <v>0</v>
      </c>
      <c r="CO182" s="588">
        <f>AND(CT$55&gt;0,SUM($E182:CN182)&lt;'Summary&amp;Assumptions'!$G$32*$B182,$D182&gt;='Summary&amp;Assumptions'!$D$17,CT$47&gt;=$D182,CT$47&lt;=EDATE($D182,'Summary&amp;Assumptions'!$G$32))*$B182+AND(CT$56&lt;'Summary&amp;Assumptions'!$J$31,CT$47&gt;=$FO182,CT$47&lt;=$FP182)*(('Summary&amp;Assumptions'!$H$25*$C182)*(1+'Summary&amp;Assumptions'!$J$29)^(CT$46-1))+AND(CT$56&lt;'Summary&amp;Assumptions'!$J$31,CT$47&gt;=$FQ182,CT$47&lt;=$FR182)*(('Summary&amp;Assumptions'!$H$25*$C182)*(1+'Summary&amp;Assumptions'!$J$29)^(CT$46-1))</f>
        <v>0</v>
      </c>
      <c r="CP182" s="588">
        <f>AND(CU$55&gt;0,SUM($E182:CO182)&lt;'Summary&amp;Assumptions'!$G$32*$B182,$D182&gt;='Summary&amp;Assumptions'!$D$17,CU$47&gt;=$D182,CU$47&lt;=EDATE($D182,'Summary&amp;Assumptions'!$G$32))*$B182+AND(CU$56&lt;'Summary&amp;Assumptions'!$J$31,CU$47&gt;=$FO182,CU$47&lt;=$FP182)*(('Summary&amp;Assumptions'!$H$25*$C182)*(1+'Summary&amp;Assumptions'!$J$29)^(CU$46-1))+AND(CU$56&lt;'Summary&amp;Assumptions'!$J$31,CU$47&gt;=$FQ182,CU$47&lt;=$FR182)*(('Summary&amp;Assumptions'!$H$25*$C182)*(1+'Summary&amp;Assumptions'!$J$29)^(CU$46-1))</f>
        <v>0</v>
      </c>
      <c r="CQ182" s="588">
        <f>AND(CV$55&gt;0,SUM($E182:CP182)&lt;'Summary&amp;Assumptions'!$G$32*$B182,$D182&gt;='Summary&amp;Assumptions'!$D$17,CV$47&gt;=$D182,CV$47&lt;=EDATE($D182,'Summary&amp;Assumptions'!$G$32))*$B182+AND(CV$56&lt;'Summary&amp;Assumptions'!$J$31,CV$47&gt;=$FO182,CV$47&lt;=$FP182)*(('Summary&amp;Assumptions'!$H$25*$C182)*(1+'Summary&amp;Assumptions'!$J$29)^(CV$46-1))+AND(CV$56&lt;'Summary&amp;Assumptions'!$J$31,CV$47&gt;=$FQ182,CV$47&lt;=$FR182)*(('Summary&amp;Assumptions'!$H$25*$C182)*(1+'Summary&amp;Assumptions'!$J$29)^(CV$46-1))</f>
        <v>0</v>
      </c>
      <c r="CR182" s="588">
        <f>AND(CW$55&gt;0,SUM($E182:CQ182)&lt;'Summary&amp;Assumptions'!$G$32*$B182,$D182&gt;='Summary&amp;Assumptions'!$D$17,CW$47&gt;=$D182,CW$47&lt;=EDATE($D182,'Summary&amp;Assumptions'!$G$32))*$B182+AND(CW$56&lt;'Summary&amp;Assumptions'!$J$31,CW$47&gt;=$FO182,CW$47&lt;=$FP182)*(('Summary&amp;Assumptions'!$H$25*$C182)*(1+'Summary&amp;Assumptions'!$J$29)^(CW$46-1))+AND(CW$56&lt;'Summary&amp;Assumptions'!$J$31,CW$47&gt;=$FQ182,CW$47&lt;=$FR182)*(('Summary&amp;Assumptions'!$H$25*$C182)*(1+'Summary&amp;Assumptions'!$J$29)^(CW$46-1))</f>
        <v>0</v>
      </c>
      <c r="CS182" s="588">
        <f>AND(CX$55&gt;0,SUM($E182:CR182)&lt;'Summary&amp;Assumptions'!$G$32*$B182,$D182&gt;='Summary&amp;Assumptions'!$D$17,CX$47&gt;=$D182,CX$47&lt;=EDATE($D182,'Summary&amp;Assumptions'!$G$32))*$B182+AND(CX$56&lt;'Summary&amp;Assumptions'!$J$31,CX$47&gt;=$FO182,CX$47&lt;=$FP182)*(('Summary&amp;Assumptions'!$H$25*$C182)*(1+'Summary&amp;Assumptions'!$J$29)^(CX$46-1))+AND(CX$56&lt;'Summary&amp;Assumptions'!$J$31,CX$47&gt;=$FQ182,CX$47&lt;=$FR182)*(('Summary&amp;Assumptions'!$H$25*$C182)*(1+'Summary&amp;Assumptions'!$J$29)^(CX$46-1))</f>
        <v>0</v>
      </c>
      <c r="CT182" s="588">
        <f>AND(CY$55&gt;0,SUM($E182:CS182)&lt;'Summary&amp;Assumptions'!$G$32*$B182,$D182&gt;='Summary&amp;Assumptions'!$D$17,CY$47&gt;=$D182,CY$47&lt;=EDATE($D182,'Summary&amp;Assumptions'!$G$32))*$B182+AND(CY$56&lt;'Summary&amp;Assumptions'!$J$31,CY$47&gt;=$FO182,CY$47&lt;=$FP182)*(('Summary&amp;Assumptions'!$H$25*$C182)*(1+'Summary&amp;Assumptions'!$J$29)^(CY$46-1))+AND(CY$56&lt;'Summary&amp;Assumptions'!$J$31,CY$47&gt;=$FQ182,CY$47&lt;=$FR182)*(('Summary&amp;Assumptions'!$H$25*$C182)*(1+'Summary&amp;Assumptions'!$J$29)^(CY$46-1))</f>
        <v>0</v>
      </c>
      <c r="CU182" s="588">
        <f>AND(CZ$55&gt;0,SUM($E182:CT182)&lt;'Summary&amp;Assumptions'!$G$32*$B182,$D182&gt;='Summary&amp;Assumptions'!$D$17,CZ$47&gt;=$D182,CZ$47&lt;=EDATE($D182,'Summary&amp;Assumptions'!$G$32))*$B182+AND(CZ$56&lt;'Summary&amp;Assumptions'!$J$31,CZ$47&gt;=$FO182,CZ$47&lt;=$FP182)*(('Summary&amp;Assumptions'!$H$25*$C182)*(1+'Summary&amp;Assumptions'!$J$29)^(CZ$46-1))+AND(CZ$56&lt;'Summary&amp;Assumptions'!$J$31,CZ$47&gt;=$FQ182,CZ$47&lt;=$FR182)*(('Summary&amp;Assumptions'!$H$25*$C182)*(1+'Summary&amp;Assumptions'!$J$29)^(CZ$46-1))</f>
        <v>0</v>
      </c>
      <c r="CV182" s="588">
        <f>AND(DA$55&gt;0,SUM($E182:CU182)&lt;'Summary&amp;Assumptions'!$G$32*$B182,$D182&gt;='Summary&amp;Assumptions'!$D$17,DA$47&gt;=$D182,DA$47&lt;=EDATE($D182,'Summary&amp;Assumptions'!$G$32))*$B182+AND(DA$56&lt;'Summary&amp;Assumptions'!$J$31,DA$47&gt;=$FO182,DA$47&lt;=$FP182)*(('Summary&amp;Assumptions'!$H$25*$C182)*(1+'Summary&amp;Assumptions'!$J$29)^(DA$46-1))+AND(DA$56&lt;'Summary&amp;Assumptions'!$J$31,DA$47&gt;=$FQ182,DA$47&lt;=$FR182)*(('Summary&amp;Assumptions'!$H$25*$C182)*(1+'Summary&amp;Assumptions'!$J$29)^(DA$46-1))</f>
        <v>0</v>
      </c>
      <c r="CW182" s="588">
        <f>AND(DB$55&gt;0,SUM($E182:CV182)&lt;'Summary&amp;Assumptions'!$G$32*$B182,$D182&gt;='Summary&amp;Assumptions'!$D$17,DB$47&gt;=$D182,DB$47&lt;=EDATE($D182,'Summary&amp;Assumptions'!$G$32))*$B182+AND(DB$56&lt;'Summary&amp;Assumptions'!$J$31,DB$47&gt;=$FO182,DB$47&lt;=$FP182)*(('Summary&amp;Assumptions'!$H$25*$C182)*(1+'Summary&amp;Assumptions'!$J$29)^(DB$46-1))+AND(DB$56&lt;'Summary&amp;Assumptions'!$J$31,DB$47&gt;=$FQ182,DB$47&lt;=$FR182)*(('Summary&amp;Assumptions'!$H$25*$C182)*(1+'Summary&amp;Assumptions'!$J$29)^(DB$46-1))</f>
        <v>0</v>
      </c>
      <c r="CX182" s="588">
        <f>AND(DC$55&gt;0,SUM($E182:CW182)&lt;'Summary&amp;Assumptions'!$G$32*$B182,$D182&gt;='Summary&amp;Assumptions'!$D$17,DC$47&gt;=$D182,DC$47&lt;=EDATE($D182,'Summary&amp;Assumptions'!$G$32))*$B182+AND(DC$56&lt;'Summary&amp;Assumptions'!$J$31,DC$47&gt;=$FO182,DC$47&lt;=$FP182)*(('Summary&amp;Assumptions'!$H$25*$C182)*(1+'Summary&amp;Assumptions'!$J$29)^(DC$46-1))+AND(DC$56&lt;'Summary&amp;Assumptions'!$J$31,DC$47&gt;=$FQ182,DC$47&lt;=$FR182)*(('Summary&amp;Assumptions'!$H$25*$C182)*(1+'Summary&amp;Assumptions'!$J$29)^(DC$46-1))</f>
        <v>0</v>
      </c>
      <c r="CY182" s="588">
        <f>AND(DD$55&gt;0,SUM($E182:CX182)&lt;'Summary&amp;Assumptions'!$G$32*$B182,$D182&gt;='Summary&amp;Assumptions'!$D$17,DD$47&gt;=$D182,DD$47&lt;=EDATE($D182,'Summary&amp;Assumptions'!$G$32))*$B182+AND(DD$56&lt;'Summary&amp;Assumptions'!$J$31,DD$47&gt;=$FO182,DD$47&lt;=$FP182)*(('Summary&amp;Assumptions'!$H$25*$C182)*(1+'Summary&amp;Assumptions'!$J$29)^(DD$46-1))+AND(DD$56&lt;'Summary&amp;Assumptions'!$J$31,DD$47&gt;=$FQ182,DD$47&lt;=$FR182)*(('Summary&amp;Assumptions'!$H$25*$C182)*(1+'Summary&amp;Assumptions'!$J$29)^(DD$46-1))</f>
        <v>0</v>
      </c>
      <c r="CZ182" s="588">
        <f>AND(DE$55&gt;0,SUM($E182:CY182)&lt;'Summary&amp;Assumptions'!$G$32*$B182,$D182&gt;='Summary&amp;Assumptions'!$D$17,DE$47&gt;=$D182,DE$47&lt;=EDATE($D182,'Summary&amp;Assumptions'!$G$32))*$B182+AND(DE$56&lt;'Summary&amp;Assumptions'!$J$31,DE$47&gt;=$FO182,DE$47&lt;=$FP182)*(('Summary&amp;Assumptions'!$H$25*$C182)*(1+'Summary&amp;Assumptions'!$J$29)^(DE$46-1))+AND(DE$56&lt;'Summary&amp;Assumptions'!$J$31,DE$47&gt;=$FQ182,DE$47&lt;=$FR182)*(('Summary&amp;Assumptions'!$H$25*$C182)*(1+'Summary&amp;Assumptions'!$J$29)^(DE$46-1))</f>
        <v>0</v>
      </c>
      <c r="DA182" s="588">
        <f>AND(DF$55&gt;0,SUM($E182:CZ182)&lt;'Summary&amp;Assumptions'!$G$32*$B182,$D182&gt;='Summary&amp;Assumptions'!$D$17,DF$47&gt;=$D182,DF$47&lt;=EDATE($D182,'Summary&amp;Assumptions'!$G$32))*$B182+AND(DF$56&lt;'Summary&amp;Assumptions'!$J$31,DF$47&gt;=$FO182,DF$47&lt;=$FP182)*(('Summary&amp;Assumptions'!$H$25*$C182)*(1+'Summary&amp;Assumptions'!$J$29)^(DF$46-1))+AND(DF$56&lt;'Summary&amp;Assumptions'!$J$31,DF$47&gt;=$FQ182,DF$47&lt;=$FR182)*(('Summary&amp;Assumptions'!$H$25*$C182)*(1+'Summary&amp;Assumptions'!$J$29)^(DF$46-1))</f>
        <v>0</v>
      </c>
      <c r="DB182" s="588">
        <f>AND(DG$55&gt;0,SUM($E182:DA182)&lt;'Summary&amp;Assumptions'!$G$32*$B182,$D182&gt;='Summary&amp;Assumptions'!$D$17,DG$47&gt;=$D182,DG$47&lt;=EDATE($D182,'Summary&amp;Assumptions'!$G$32))*$B182+AND(DG$56&lt;'Summary&amp;Assumptions'!$J$31,DG$47&gt;=$FO182,DG$47&lt;=$FP182)*(('Summary&amp;Assumptions'!$H$25*$C182)*(1+'Summary&amp;Assumptions'!$J$29)^(DG$46-1))+AND(DG$56&lt;'Summary&amp;Assumptions'!$J$31,DG$47&gt;=$FQ182,DG$47&lt;=$FR182)*(('Summary&amp;Assumptions'!$H$25*$C182)*(1+'Summary&amp;Assumptions'!$J$29)^(DG$46-1))</f>
        <v>0</v>
      </c>
      <c r="DC182" s="588">
        <f>AND(DH$55&gt;0,SUM($E182:DB182)&lt;'Summary&amp;Assumptions'!$G$32*$B182,$D182&gt;='Summary&amp;Assumptions'!$D$17,DH$47&gt;=$D182,DH$47&lt;=EDATE($D182,'Summary&amp;Assumptions'!$G$32))*$B182+AND(DH$56&lt;'Summary&amp;Assumptions'!$J$31,DH$47&gt;=$FO182,DH$47&lt;=$FP182)*(('Summary&amp;Assumptions'!$H$25*$C182)*(1+'Summary&amp;Assumptions'!$J$29)^(DH$46-1))+AND(DH$56&lt;'Summary&amp;Assumptions'!$J$31,DH$47&gt;=$FQ182,DH$47&lt;=$FR182)*(('Summary&amp;Assumptions'!$H$25*$C182)*(1+'Summary&amp;Assumptions'!$J$29)^(DH$46-1))</f>
        <v>0</v>
      </c>
      <c r="DD182" s="588">
        <f>AND(DI$55&gt;0,SUM($E182:DC182)&lt;'Summary&amp;Assumptions'!$G$32*$B182,$D182&gt;='Summary&amp;Assumptions'!$D$17,DI$47&gt;=$D182,DI$47&lt;=EDATE($D182,'Summary&amp;Assumptions'!$G$32))*$B182+AND(DI$56&lt;'Summary&amp;Assumptions'!$J$31,DI$47&gt;=$FO182,DI$47&lt;=$FP182)*(('Summary&amp;Assumptions'!$H$25*$C182)*(1+'Summary&amp;Assumptions'!$J$29)^(DI$46-1))+AND(DI$56&lt;'Summary&amp;Assumptions'!$J$31,DI$47&gt;=$FQ182,DI$47&lt;=$FR182)*(('Summary&amp;Assumptions'!$H$25*$C182)*(1+'Summary&amp;Assumptions'!$J$29)^(DI$46-1))</f>
        <v>0</v>
      </c>
      <c r="DE182" s="588">
        <f>AND(DJ$55&gt;0,SUM($E182:DD182)&lt;'Summary&amp;Assumptions'!$G$32*$B182,$D182&gt;='Summary&amp;Assumptions'!$D$17,DJ$47&gt;=$D182,DJ$47&lt;=EDATE($D182,'Summary&amp;Assumptions'!$G$32))*$B182+AND(DJ$56&lt;'Summary&amp;Assumptions'!$J$31,DJ$47&gt;=$FO182,DJ$47&lt;=$FP182)*(('Summary&amp;Assumptions'!$H$25*$C182)*(1+'Summary&amp;Assumptions'!$J$29)^(DJ$46-1))+AND(DJ$56&lt;'Summary&amp;Assumptions'!$J$31,DJ$47&gt;=$FQ182,DJ$47&lt;=$FR182)*(('Summary&amp;Assumptions'!$H$25*$C182)*(1+'Summary&amp;Assumptions'!$J$29)^(DJ$46-1))</f>
        <v>0</v>
      </c>
      <c r="DF182" s="588">
        <f>AND(DK$55&gt;0,SUM($E182:DE182)&lt;'Summary&amp;Assumptions'!$G$32*$B182,$D182&gt;='Summary&amp;Assumptions'!$D$17,DK$47&gt;=$D182,DK$47&lt;=EDATE($D182,'Summary&amp;Assumptions'!$G$32))*$B182+AND(DK$56&lt;'Summary&amp;Assumptions'!$J$31,DK$47&gt;=$FO182,DK$47&lt;=$FP182)*(('Summary&amp;Assumptions'!$H$25*$C182)*(1+'Summary&amp;Assumptions'!$J$29)^(DK$46-1))+AND(DK$56&lt;'Summary&amp;Assumptions'!$J$31,DK$47&gt;=$FQ182,DK$47&lt;=$FR182)*(('Summary&amp;Assumptions'!$H$25*$C182)*(1+'Summary&amp;Assumptions'!$J$29)^(DK$46-1))</f>
        <v>0</v>
      </c>
      <c r="DG182" s="588">
        <f>AND(DL$55&gt;0,SUM($E182:DF182)&lt;'Summary&amp;Assumptions'!$G$32*$B182,$D182&gt;='Summary&amp;Assumptions'!$D$17,DL$47&gt;=$D182,DL$47&lt;=EDATE($D182,'Summary&amp;Assumptions'!$G$32))*$B182+AND(DL$56&lt;'Summary&amp;Assumptions'!$J$31,DL$47&gt;=$FO182,DL$47&lt;=$FP182)*(('Summary&amp;Assumptions'!$H$25*$C182)*(1+'Summary&amp;Assumptions'!$J$29)^(DL$46-1))+AND(DL$56&lt;'Summary&amp;Assumptions'!$J$31,DL$47&gt;=$FQ182,DL$47&lt;=$FR182)*(('Summary&amp;Assumptions'!$H$25*$C182)*(1+'Summary&amp;Assumptions'!$J$29)^(DL$46-1))</f>
        <v>0</v>
      </c>
      <c r="DH182" s="588">
        <f>AND(DM$55&gt;0,SUM($E182:DG182)&lt;'Summary&amp;Assumptions'!$G$32*$B182,$D182&gt;='Summary&amp;Assumptions'!$D$17,DM$47&gt;=$D182,DM$47&lt;=EDATE($D182,'Summary&amp;Assumptions'!$G$32))*$B182+AND(DM$56&lt;'Summary&amp;Assumptions'!$J$31,DM$47&gt;=$FO182,DM$47&lt;=$FP182)*(('Summary&amp;Assumptions'!$H$25*$C182)*(1+'Summary&amp;Assumptions'!$J$29)^(DM$46-1))+AND(DM$56&lt;'Summary&amp;Assumptions'!$J$31,DM$47&gt;=$FQ182,DM$47&lt;=$FR182)*(('Summary&amp;Assumptions'!$H$25*$C182)*(1+'Summary&amp;Assumptions'!$J$29)^(DM$46-1))</f>
        <v>0</v>
      </c>
      <c r="DI182" s="588">
        <f>AND(DN$55&gt;0,SUM($E182:DH182)&lt;'Summary&amp;Assumptions'!$G$32*$B182,$D182&gt;='Summary&amp;Assumptions'!$D$17,DN$47&gt;=$D182,DN$47&lt;=EDATE($D182,'Summary&amp;Assumptions'!$G$32))*$B182+AND(DN$56&lt;'Summary&amp;Assumptions'!$J$31,DN$47&gt;=$FO182,DN$47&lt;=$FP182)*(('Summary&amp;Assumptions'!$H$25*$C182)*(1+'Summary&amp;Assumptions'!$J$29)^(DN$46-1))+AND(DN$56&lt;'Summary&amp;Assumptions'!$J$31,DN$47&gt;=$FQ182,DN$47&lt;=$FR182)*(('Summary&amp;Assumptions'!$H$25*$C182)*(1+'Summary&amp;Assumptions'!$J$29)^(DN$46-1))</f>
        <v>0</v>
      </c>
      <c r="DJ182" s="588">
        <f>AND(DO$55&gt;0,SUM($E182:DI182)&lt;'Summary&amp;Assumptions'!$G$32*$B182,$D182&gt;='Summary&amp;Assumptions'!$D$17,DO$47&gt;=$D182,DO$47&lt;=EDATE($D182,'Summary&amp;Assumptions'!$G$32))*$B182+AND(DO$56&lt;'Summary&amp;Assumptions'!$J$31,DO$47&gt;=$FO182,DO$47&lt;=$FP182)*(('Summary&amp;Assumptions'!$H$25*$C182)*(1+'Summary&amp;Assumptions'!$J$29)^(DO$46-1))+AND(DO$56&lt;'Summary&amp;Assumptions'!$J$31,DO$47&gt;=$FQ182,DO$47&lt;=$FR182)*(('Summary&amp;Assumptions'!$H$25*$C182)*(1+'Summary&amp;Assumptions'!$J$29)^(DO$46-1))</f>
        <v>0</v>
      </c>
      <c r="DK182" s="588">
        <f>AND(DP$55&gt;0,SUM($E182:DJ182)&lt;'Summary&amp;Assumptions'!$G$32*$B182,$D182&gt;='Summary&amp;Assumptions'!$D$17,DP$47&gt;=$D182,DP$47&lt;=EDATE($D182,'Summary&amp;Assumptions'!$G$32))*$B182+AND(DP$56&lt;'Summary&amp;Assumptions'!$J$31,DP$47&gt;=$FO182,DP$47&lt;=$FP182)*(('Summary&amp;Assumptions'!$H$25*$C182)*(1+'Summary&amp;Assumptions'!$J$29)^(DP$46-1))+AND(DP$56&lt;'Summary&amp;Assumptions'!$J$31,DP$47&gt;=$FQ182,DP$47&lt;=$FR182)*(('Summary&amp;Assumptions'!$H$25*$C182)*(1+'Summary&amp;Assumptions'!$J$29)^(DP$46-1))</f>
        <v>0</v>
      </c>
      <c r="DL182" s="588">
        <f>AND(DQ$55&gt;0,SUM($E182:DK182)&lt;'Summary&amp;Assumptions'!$G$32*$B182,$D182&gt;='Summary&amp;Assumptions'!$D$17,DQ$47&gt;=$D182,DQ$47&lt;=EDATE($D182,'Summary&amp;Assumptions'!$G$32))*$B182+AND(DQ$56&lt;'Summary&amp;Assumptions'!$J$31,DQ$47&gt;=$FO182,DQ$47&lt;=$FP182)*(('Summary&amp;Assumptions'!$H$25*$C182)*(1+'Summary&amp;Assumptions'!$J$29)^(DQ$46-1))+AND(DQ$56&lt;'Summary&amp;Assumptions'!$J$31,DQ$47&gt;=$FQ182,DQ$47&lt;=$FR182)*(('Summary&amp;Assumptions'!$H$25*$C182)*(1+'Summary&amp;Assumptions'!$J$29)^(DQ$46-1))</f>
        <v>0</v>
      </c>
      <c r="DM182" s="588">
        <f>AND(DR$55&gt;0,SUM($E182:DL182)&lt;'Summary&amp;Assumptions'!$G$32*$B182,$D182&gt;='Summary&amp;Assumptions'!$D$17,DR$47&gt;=$D182,DR$47&lt;=EDATE($D182,'Summary&amp;Assumptions'!$G$32))*$B182+AND(DR$56&lt;'Summary&amp;Assumptions'!$J$31,DR$47&gt;=$FO182,DR$47&lt;=$FP182)*(('Summary&amp;Assumptions'!$H$25*$C182)*(1+'Summary&amp;Assumptions'!$J$29)^(DR$46-1))+AND(DR$56&lt;'Summary&amp;Assumptions'!$J$31,DR$47&gt;=$FQ182,DR$47&lt;=$FR182)*(('Summary&amp;Assumptions'!$H$25*$C182)*(1+'Summary&amp;Assumptions'!$J$29)^(DR$46-1))</f>
        <v>0</v>
      </c>
      <c r="DN182" s="588">
        <f>AND(DS$55&gt;0,SUM($E182:DM182)&lt;'Summary&amp;Assumptions'!$G$32*$B182,$D182&gt;='Summary&amp;Assumptions'!$D$17,DS$47&gt;=$D182,DS$47&lt;=EDATE($D182,'Summary&amp;Assumptions'!$G$32))*$B182+AND(DS$56&lt;'Summary&amp;Assumptions'!$J$31,DS$47&gt;=$FO182,DS$47&lt;=$FP182)*(('Summary&amp;Assumptions'!$H$25*$C182)*(1+'Summary&amp;Assumptions'!$J$29)^(DS$46-1))+AND(DS$56&lt;'Summary&amp;Assumptions'!$J$31,DS$47&gt;=$FQ182,DS$47&lt;=$FR182)*(('Summary&amp;Assumptions'!$H$25*$C182)*(1+'Summary&amp;Assumptions'!$J$29)^(DS$46-1))</f>
        <v>0</v>
      </c>
      <c r="DO182" s="588">
        <f>AND(DT$55&gt;0,SUM($E182:DN182)&lt;'Summary&amp;Assumptions'!$G$32*$B182,$D182&gt;='Summary&amp;Assumptions'!$D$17,DT$47&gt;=$D182,DT$47&lt;=EDATE($D182,'Summary&amp;Assumptions'!$G$32))*$B182+AND(DT$56&lt;'Summary&amp;Assumptions'!$J$31,DT$47&gt;=$FO182,DT$47&lt;=$FP182)*(('Summary&amp;Assumptions'!$H$25*$C182)*(1+'Summary&amp;Assumptions'!$J$29)^(DT$46-1))+AND(DT$56&lt;'Summary&amp;Assumptions'!$J$31,DT$47&gt;=$FQ182,DT$47&lt;=$FR182)*(('Summary&amp;Assumptions'!$H$25*$C182)*(1+'Summary&amp;Assumptions'!$J$29)^(DT$46-1))</f>
        <v>0</v>
      </c>
      <c r="DP182" s="588">
        <f>AND(DU$55&gt;0,SUM($E182:DO182)&lt;'Summary&amp;Assumptions'!$G$32*$B182,$D182&gt;='Summary&amp;Assumptions'!$D$17,DU$47&gt;=$D182,DU$47&lt;=EDATE($D182,'Summary&amp;Assumptions'!$G$32))*$B182+AND(DU$56&lt;'Summary&amp;Assumptions'!$J$31,DU$47&gt;=$FO182,DU$47&lt;=$FP182)*(('Summary&amp;Assumptions'!$H$25*$C182)*(1+'Summary&amp;Assumptions'!$J$29)^(DU$46-1))+AND(DU$56&lt;'Summary&amp;Assumptions'!$J$31,DU$47&gt;=$FQ182,DU$47&lt;=$FR182)*(('Summary&amp;Assumptions'!$H$25*$C182)*(1+'Summary&amp;Assumptions'!$J$29)^(DU$46-1))</f>
        <v>0</v>
      </c>
      <c r="DQ182" s="588">
        <f>AND(DV$55&gt;0,SUM($E182:DP182)&lt;'Summary&amp;Assumptions'!$G$32*$B182,$D182&gt;='Summary&amp;Assumptions'!$D$17,DV$47&gt;=$D182,DV$47&lt;=EDATE($D182,'Summary&amp;Assumptions'!$G$32))*$B182+AND(DV$56&lt;'Summary&amp;Assumptions'!$J$31,DV$47&gt;=$FO182,DV$47&lt;=$FP182)*(('Summary&amp;Assumptions'!$H$25*$C182)*(1+'Summary&amp;Assumptions'!$J$29)^(DV$46-1))+AND(DV$56&lt;'Summary&amp;Assumptions'!$J$31,DV$47&gt;=$FQ182,DV$47&lt;=$FR182)*(('Summary&amp;Assumptions'!$H$25*$C182)*(1+'Summary&amp;Assumptions'!$J$29)^(DV$46-1))</f>
        <v>0</v>
      </c>
      <c r="DR182" s="588">
        <f>AND(DW$55&gt;0,SUM($E182:DQ182)&lt;'Summary&amp;Assumptions'!$G$32*$B182,$D182&gt;='Summary&amp;Assumptions'!$D$17,DW$47&gt;=$D182,DW$47&lt;=EDATE($D182,'Summary&amp;Assumptions'!$G$32))*$B182+AND(DW$56&lt;'Summary&amp;Assumptions'!$J$31,DW$47&gt;=$FO182,DW$47&lt;=$FP182)*(('Summary&amp;Assumptions'!$H$25*$C182)*(1+'Summary&amp;Assumptions'!$J$29)^(DW$46-1))+AND(DW$56&lt;'Summary&amp;Assumptions'!$J$31,DW$47&gt;=$FQ182,DW$47&lt;=$FR182)*(('Summary&amp;Assumptions'!$H$25*$C182)*(1+'Summary&amp;Assumptions'!$J$29)^(DW$46-1))</f>
        <v>0</v>
      </c>
      <c r="DS182" s="588">
        <f>AND(DX$55&gt;0,SUM($E182:DR182)&lt;'Summary&amp;Assumptions'!$G$32*$B182,$D182&gt;='Summary&amp;Assumptions'!$D$17,DX$47&gt;=$D182,DX$47&lt;=EDATE($D182,'Summary&amp;Assumptions'!$G$32))*$B182+AND(DX$56&lt;'Summary&amp;Assumptions'!$J$31,DX$47&gt;=$FO182,DX$47&lt;=$FP182)*(('Summary&amp;Assumptions'!$H$25*$C182)*(1+'Summary&amp;Assumptions'!$J$29)^(DX$46-1))+AND(DX$56&lt;'Summary&amp;Assumptions'!$J$31,DX$47&gt;=$FQ182,DX$47&lt;=$FR182)*(('Summary&amp;Assumptions'!$H$25*$C182)*(1+'Summary&amp;Assumptions'!$J$29)^(DX$46-1))</f>
        <v>0</v>
      </c>
      <c r="DT182" s="588">
        <f>AND(DY$55&gt;0,SUM($E182:DS182)&lt;'Summary&amp;Assumptions'!$G$32*$B182,$D182&gt;='Summary&amp;Assumptions'!$D$17,DY$47&gt;=$D182,DY$47&lt;=EDATE($D182,'Summary&amp;Assumptions'!$G$32))*$B182+AND(DY$56&lt;'Summary&amp;Assumptions'!$J$31,DY$47&gt;=$FO182,DY$47&lt;=$FP182)*(('Summary&amp;Assumptions'!$H$25*$C182)*(1+'Summary&amp;Assumptions'!$J$29)^(DY$46-1))+AND(DY$56&lt;'Summary&amp;Assumptions'!$J$31,DY$47&gt;=$FQ182,DY$47&lt;=$FR182)*(('Summary&amp;Assumptions'!$H$25*$C182)*(1+'Summary&amp;Assumptions'!$J$29)^(DY$46-1))</f>
        <v>0</v>
      </c>
      <c r="DU182" s="588">
        <f>AND(DZ$55&gt;0,SUM($E182:DT182)&lt;'Summary&amp;Assumptions'!$G$32*$B182,$D182&gt;='Summary&amp;Assumptions'!$D$17,DZ$47&gt;=$D182,DZ$47&lt;=EDATE($D182,'Summary&amp;Assumptions'!$G$32))*$B182+AND(DZ$56&lt;'Summary&amp;Assumptions'!$J$31,DZ$47&gt;=$FO182,DZ$47&lt;=$FP182)*(('Summary&amp;Assumptions'!$H$25*$C182)*(1+'Summary&amp;Assumptions'!$J$29)^(DZ$46-1))+AND(DZ$56&lt;'Summary&amp;Assumptions'!$J$31,DZ$47&gt;=$FQ182,DZ$47&lt;=$FR182)*(('Summary&amp;Assumptions'!$H$25*$C182)*(1+'Summary&amp;Assumptions'!$J$29)^(DZ$46-1))</f>
        <v>0</v>
      </c>
      <c r="DV182" s="588">
        <f>AND(EA$55&gt;0,SUM($E182:DU182)&lt;'Summary&amp;Assumptions'!$G$32*$B182,$D182&gt;='Summary&amp;Assumptions'!$D$17,EA$47&gt;=$D182,EA$47&lt;=EDATE($D182,'Summary&amp;Assumptions'!$G$32))*$B182+AND(EA$56&lt;'Summary&amp;Assumptions'!$J$31,EA$47&gt;=$FO182,EA$47&lt;=$FP182)*(('Summary&amp;Assumptions'!$H$25*$C182)*(1+'Summary&amp;Assumptions'!$J$29)^(EA$46-1))+AND(EA$56&lt;'Summary&amp;Assumptions'!$J$31,EA$47&gt;=$FQ182,EA$47&lt;=$FR182)*(('Summary&amp;Assumptions'!$H$25*$C182)*(1+'Summary&amp;Assumptions'!$J$29)^(EA$46-1))</f>
        <v>0</v>
      </c>
      <c r="DW182" s="588">
        <f>AND(EB$55&gt;0,SUM($E182:DV182)&lt;'Summary&amp;Assumptions'!$G$32*$B182,$D182&gt;='Summary&amp;Assumptions'!$D$17,EB$47&gt;=$D182,EB$47&lt;=EDATE($D182,'Summary&amp;Assumptions'!$G$32))*$B182+AND(EB$56&lt;'Summary&amp;Assumptions'!$J$31,EB$47&gt;=$FO182,EB$47&lt;=$FP182)*(('Summary&amp;Assumptions'!$H$25*$C182)*(1+'Summary&amp;Assumptions'!$J$29)^(EB$46-1))+AND(EB$56&lt;'Summary&amp;Assumptions'!$J$31,EB$47&gt;=$FQ182,EB$47&lt;=$FR182)*(('Summary&amp;Assumptions'!$H$25*$C182)*(1+'Summary&amp;Assumptions'!$J$29)^(EB$46-1))</f>
        <v>0</v>
      </c>
      <c r="DX182" s="588">
        <f>AND(EC$55&gt;0,SUM($E182:DW182)&lt;'Summary&amp;Assumptions'!$G$32*$B182,$D182&gt;='Summary&amp;Assumptions'!$D$17,EC$47&gt;=$D182,EC$47&lt;=EDATE($D182,'Summary&amp;Assumptions'!$G$32))*$B182+AND(EC$56&lt;'Summary&amp;Assumptions'!$J$31,EC$47&gt;=$FO182,EC$47&lt;=$FP182)*(('Summary&amp;Assumptions'!$H$25*$C182)*(1+'Summary&amp;Assumptions'!$J$29)^(EC$46-1))+AND(EC$56&lt;'Summary&amp;Assumptions'!$J$31,EC$47&gt;=$FQ182,EC$47&lt;=$FR182)*(('Summary&amp;Assumptions'!$H$25*$C182)*(1+'Summary&amp;Assumptions'!$J$29)^(EC$46-1))</f>
        <v>0</v>
      </c>
      <c r="DY182" s="588">
        <f>AND(ED$55&gt;0,SUM($E182:DX182)&lt;'Summary&amp;Assumptions'!$G$32*$B182,$D182&gt;='Summary&amp;Assumptions'!$D$17,ED$47&gt;=$D182,ED$47&lt;=EDATE($D182,'Summary&amp;Assumptions'!$G$32))*$B182+AND(ED$56&lt;'Summary&amp;Assumptions'!$J$31,ED$47&gt;=$FO182,ED$47&lt;=$FP182)*(('Summary&amp;Assumptions'!$H$25*$C182)*(1+'Summary&amp;Assumptions'!$J$29)^(ED$46-1))+AND(ED$56&lt;'Summary&amp;Assumptions'!$J$31,ED$47&gt;=$FQ182,ED$47&lt;=$FR182)*(('Summary&amp;Assumptions'!$H$25*$C182)*(1+'Summary&amp;Assumptions'!$J$29)^(ED$46-1))</f>
        <v>0</v>
      </c>
      <c r="DZ182" s="588">
        <f>AND(EE$55&gt;0,SUM($E182:DY182)&lt;'Summary&amp;Assumptions'!$G$32*$B182,$D182&gt;='Summary&amp;Assumptions'!$D$17,EE$47&gt;=$D182,EE$47&lt;=EDATE($D182,'Summary&amp;Assumptions'!$G$32))*$B182+AND(EE$56&lt;'Summary&amp;Assumptions'!$J$31,EE$47&gt;=$FO182,EE$47&lt;=$FP182)*(('Summary&amp;Assumptions'!$H$25*$C182)*(1+'Summary&amp;Assumptions'!$J$29)^(EE$46-1))+AND(EE$56&lt;'Summary&amp;Assumptions'!$J$31,EE$47&gt;=$FQ182,EE$47&lt;=$FR182)*(('Summary&amp;Assumptions'!$H$25*$C182)*(1+'Summary&amp;Assumptions'!$J$29)^(EE$46-1))</f>
        <v>0</v>
      </c>
      <c r="EA182" s="588">
        <f>AND(EF$55&gt;0,SUM($E182:DZ182)&lt;'Summary&amp;Assumptions'!$G$32*$B182,$D182&gt;='Summary&amp;Assumptions'!$D$17,EF$47&gt;=$D182,EF$47&lt;=EDATE($D182,'Summary&amp;Assumptions'!$G$32))*$B182+AND(EF$56&lt;'Summary&amp;Assumptions'!$J$31,EF$47&gt;=$FO182,EF$47&lt;=$FP182)*(('Summary&amp;Assumptions'!$H$25*$C182)*(1+'Summary&amp;Assumptions'!$J$29)^(EF$46-1))+AND(EF$56&lt;'Summary&amp;Assumptions'!$J$31,EF$47&gt;=$FQ182,EF$47&lt;=$FR182)*(('Summary&amp;Assumptions'!$H$25*$C182)*(1+'Summary&amp;Assumptions'!$J$29)^(EF$46-1))</f>
        <v>0</v>
      </c>
      <c r="EB182" s="588">
        <f>AND(EG$55&gt;0,SUM($E182:EA182)&lt;'Summary&amp;Assumptions'!$G$32*$B182,$D182&gt;='Summary&amp;Assumptions'!$D$17,EG$47&gt;=$D182,EG$47&lt;=EDATE($D182,'Summary&amp;Assumptions'!$G$32))*$B182+AND(EG$56&lt;'Summary&amp;Assumptions'!$J$31,EG$47&gt;=$FO182,EG$47&lt;=$FP182)*(('Summary&amp;Assumptions'!$H$25*$C182)*(1+'Summary&amp;Assumptions'!$J$29)^(EG$46-1))+AND(EG$56&lt;'Summary&amp;Assumptions'!$J$31,EG$47&gt;=$FQ182,EG$47&lt;=$FR182)*(('Summary&amp;Assumptions'!$H$25*$C182)*(1+'Summary&amp;Assumptions'!$J$29)^(EG$46-1))</f>
        <v>0</v>
      </c>
      <c r="EC182" s="588">
        <f>AND(EH$55&gt;0,SUM($E182:EB182)&lt;'Summary&amp;Assumptions'!$G$32*$B182,$D182&gt;='Summary&amp;Assumptions'!$D$17,EH$47&gt;=$D182,EH$47&lt;=EDATE($D182,'Summary&amp;Assumptions'!$G$32))*$B182+AND(EH$56&lt;'Summary&amp;Assumptions'!$J$31,EH$47&gt;=$FO182,EH$47&lt;=$FP182)*(('Summary&amp;Assumptions'!$H$25*$C182)*(1+'Summary&amp;Assumptions'!$J$29)^(EH$46-1))+AND(EH$56&lt;'Summary&amp;Assumptions'!$J$31,EH$47&gt;=$FQ182,EH$47&lt;=$FR182)*(('Summary&amp;Assumptions'!$H$25*$C182)*(1+'Summary&amp;Assumptions'!$J$29)^(EH$46-1))</f>
        <v>0</v>
      </c>
      <c r="ED182" s="588">
        <f>AND(EI$55&gt;0,SUM($E182:EC182)&lt;'Summary&amp;Assumptions'!$G$32*$B182,$D182&gt;='Summary&amp;Assumptions'!$D$17,EI$47&gt;=$D182,EI$47&lt;=EDATE($D182,'Summary&amp;Assumptions'!$G$32))*$B182+AND(EI$56&lt;'Summary&amp;Assumptions'!$J$31,EI$47&gt;=$FO182,EI$47&lt;=$FP182)*(('Summary&amp;Assumptions'!$H$25*$C182)*(1+'Summary&amp;Assumptions'!$J$29)^(EI$46-1))+AND(EI$56&lt;'Summary&amp;Assumptions'!$J$31,EI$47&gt;=$FQ182,EI$47&lt;=$FR182)*(('Summary&amp;Assumptions'!$H$25*$C182)*(1+'Summary&amp;Assumptions'!$J$29)^(EI$46-1))</f>
        <v>0</v>
      </c>
      <c r="EE182" s="588">
        <f>AND(EJ$55&gt;0,SUM($E182:ED182)&lt;'Summary&amp;Assumptions'!$G$32*$B182,$D182&gt;='Summary&amp;Assumptions'!$D$17,EJ$47&gt;=$D182,EJ$47&lt;=EDATE($D182,'Summary&amp;Assumptions'!$G$32))*$B182+AND(EJ$56&lt;'Summary&amp;Assumptions'!$J$31,EJ$47&gt;=$FO182,EJ$47&lt;=$FP182)*(('Summary&amp;Assumptions'!$H$25*$C182)*(1+'Summary&amp;Assumptions'!$J$29)^(EJ$46-1))+AND(EJ$56&lt;'Summary&amp;Assumptions'!$J$31,EJ$47&gt;=$FQ182,EJ$47&lt;=$FR182)*(('Summary&amp;Assumptions'!$H$25*$C182)*(1+'Summary&amp;Assumptions'!$J$29)^(EJ$46-1))</f>
        <v>0</v>
      </c>
      <c r="EF182" s="588">
        <f>AND(EK$55&gt;0,SUM($E182:EE182)&lt;'Summary&amp;Assumptions'!$G$32*$B182,$D182&gt;='Summary&amp;Assumptions'!$D$17,EK$47&gt;=$D182,EK$47&lt;=EDATE($D182,'Summary&amp;Assumptions'!$G$32))*$B182+AND(EK$56&lt;'Summary&amp;Assumptions'!$J$31,EK$47&gt;=$FO182,EK$47&lt;=$FP182)*(('Summary&amp;Assumptions'!$H$25*$C182)*(1+'Summary&amp;Assumptions'!$J$29)^(EK$46-1))+AND(EK$56&lt;'Summary&amp;Assumptions'!$J$31,EK$47&gt;=$FQ182,EK$47&lt;=$FR182)*(('Summary&amp;Assumptions'!$H$25*$C182)*(1+'Summary&amp;Assumptions'!$J$29)^(EK$46-1))</f>
        <v>0</v>
      </c>
      <c r="EG182" s="588">
        <f>AND(EL$55&gt;0,SUM($E182:EF182)&lt;'Summary&amp;Assumptions'!$G$32*$B182,$D182&gt;='Summary&amp;Assumptions'!$D$17,EL$47&gt;=$D182,EL$47&lt;=EDATE($D182,'Summary&amp;Assumptions'!$G$32))*$B182+AND(EL$56&lt;'Summary&amp;Assumptions'!$J$31,EL$47&gt;=$FO182,EL$47&lt;=$FP182)*(('Summary&amp;Assumptions'!$H$25*$C182)*(1+'Summary&amp;Assumptions'!$J$29)^(EL$46-1))+AND(EL$56&lt;'Summary&amp;Assumptions'!$J$31,EL$47&gt;=$FQ182,EL$47&lt;=$FR182)*(('Summary&amp;Assumptions'!$H$25*$C182)*(1+'Summary&amp;Assumptions'!$J$29)^(EL$46-1))</f>
        <v>0</v>
      </c>
      <c r="EH182" s="588">
        <f>AND(EM$55&gt;0,SUM($E182:EG182)&lt;'Summary&amp;Assumptions'!$G$32*$B182,$D182&gt;='Summary&amp;Assumptions'!$D$17,EM$47&gt;=$D182,EM$47&lt;=EDATE($D182,'Summary&amp;Assumptions'!$G$32))*$B182+AND(EM$56&lt;'Summary&amp;Assumptions'!$J$31,EM$47&gt;=$FO182,EM$47&lt;=$FP182)*(('Summary&amp;Assumptions'!$H$25*$C182)*(1+'Summary&amp;Assumptions'!$J$29)^(EM$46-1))+AND(EM$56&lt;'Summary&amp;Assumptions'!$J$31,EM$47&gt;=$FQ182,EM$47&lt;=$FR182)*(('Summary&amp;Assumptions'!$H$25*$C182)*(1+'Summary&amp;Assumptions'!$J$29)^(EM$46-1))</f>
        <v>0</v>
      </c>
      <c r="EI182" s="588">
        <f>AND(EN$55&gt;0,SUM($E182:EH182)&lt;'Summary&amp;Assumptions'!$G$32*$B182,$D182&gt;='Summary&amp;Assumptions'!$D$17,EN$47&gt;=$D182,EN$47&lt;=EDATE($D182,'Summary&amp;Assumptions'!$G$32))*$B182+AND(EN$56&lt;'Summary&amp;Assumptions'!$J$31,EN$47&gt;=$FO182,EN$47&lt;=$FP182)*(('Summary&amp;Assumptions'!$H$25*$C182)*(1+'Summary&amp;Assumptions'!$J$29)^(EN$46-1))+AND(EN$56&lt;'Summary&amp;Assumptions'!$J$31,EN$47&gt;=$FQ182,EN$47&lt;=$FR182)*(('Summary&amp;Assumptions'!$H$25*$C182)*(1+'Summary&amp;Assumptions'!$J$29)^(EN$46-1))</f>
        <v>0</v>
      </c>
      <c r="EJ182" s="588">
        <f>AND(EO$55&gt;0,SUM($E182:EI182)&lt;'Summary&amp;Assumptions'!$G$32*$B182,$D182&gt;='Summary&amp;Assumptions'!$D$17,EO$47&gt;=$D182,EO$47&lt;=EDATE($D182,'Summary&amp;Assumptions'!$G$32))*$B182+AND(EO$56&lt;'Summary&amp;Assumptions'!$J$31,EO$47&gt;=$FO182,EO$47&lt;=$FP182)*(('Summary&amp;Assumptions'!$H$25*$C182)*(1+'Summary&amp;Assumptions'!$J$29)^(EO$46-1))+AND(EO$56&lt;'Summary&amp;Assumptions'!$J$31,EO$47&gt;=$FQ182,EO$47&lt;=$FR182)*(('Summary&amp;Assumptions'!$H$25*$C182)*(1+'Summary&amp;Assumptions'!$J$29)^(EO$46-1))</f>
        <v>0</v>
      </c>
      <c r="EK182" s="588">
        <f>AND(EP$55&gt;0,SUM($E182:EJ182)&lt;'Summary&amp;Assumptions'!$G$32*$B182,$D182&gt;='Summary&amp;Assumptions'!$D$17,EP$47&gt;=$D182,EP$47&lt;=EDATE($D182,'Summary&amp;Assumptions'!$G$32))*$B182+AND(EP$56&lt;'Summary&amp;Assumptions'!$J$31,EP$47&gt;=$FO182,EP$47&lt;=$FP182)*(('Summary&amp;Assumptions'!$H$25*$C182)*(1+'Summary&amp;Assumptions'!$J$29)^(EP$46-1))+AND(EP$56&lt;'Summary&amp;Assumptions'!$J$31,EP$47&gt;=$FQ182,EP$47&lt;=$FR182)*(('Summary&amp;Assumptions'!$H$25*$C182)*(1+'Summary&amp;Assumptions'!$J$29)^(EP$46-1))</f>
        <v>0</v>
      </c>
      <c r="EL182" s="588">
        <f>AND(EQ$55&gt;0,SUM($E182:EK182)&lt;'Summary&amp;Assumptions'!$G$32*$B182,$D182&gt;='Summary&amp;Assumptions'!$D$17,EQ$47&gt;=$D182,EQ$47&lt;=EDATE($D182,'Summary&amp;Assumptions'!$G$32))*$B182+AND(EQ$56&lt;'Summary&amp;Assumptions'!$J$31,EQ$47&gt;=$FO182,EQ$47&lt;=$FP182)*(('Summary&amp;Assumptions'!$H$25*$C182)*(1+'Summary&amp;Assumptions'!$J$29)^(EQ$46-1))+AND(EQ$56&lt;'Summary&amp;Assumptions'!$J$31,EQ$47&gt;=$FQ182,EQ$47&lt;=$FR182)*(('Summary&amp;Assumptions'!$H$25*$C182)*(1+'Summary&amp;Assumptions'!$J$29)^(EQ$46-1))</f>
        <v>0</v>
      </c>
      <c r="EM182" s="588">
        <f>AND(ER$55&gt;0,SUM($E182:EL182)&lt;'Summary&amp;Assumptions'!$G$32*$B182,$D182&gt;='Summary&amp;Assumptions'!$D$17,ER$47&gt;=$D182,ER$47&lt;=EDATE($D182,'Summary&amp;Assumptions'!$G$32))*$B182+AND(ER$56&lt;'Summary&amp;Assumptions'!$J$31,ER$47&gt;=$FO182,ER$47&lt;=$FP182)*(('Summary&amp;Assumptions'!$H$25*$C182)*(1+'Summary&amp;Assumptions'!$J$29)^(ER$46-1))+AND(ER$56&lt;'Summary&amp;Assumptions'!$J$31,ER$47&gt;=$FQ182,ER$47&lt;=$FR182)*(('Summary&amp;Assumptions'!$H$25*$C182)*(1+'Summary&amp;Assumptions'!$J$29)^(ER$46-1))</f>
        <v>0</v>
      </c>
      <c r="EN182" s="588">
        <f>AND(ES$55&gt;0,SUM($E182:EM182)&lt;'Summary&amp;Assumptions'!$G$32*$B182,$D182&gt;='Summary&amp;Assumptions'!$D$17,ES$47&gt;=$D182,ES$47&lt;=EDATE($D182,'Summary&amp;Assumptions'!$G$32))*$B182+AND(ES$56&lt;'Summary&amp;Assumptions'!$J$31,ES$47&gt;=$FO182,ES$47&lt;=$FP182)*(('Summary&amp;Assumptions'!$H$25*$C182)*(1+'Summary&amp;Assumptions'!$J$29)^(ES$46-1))+AND(ES$56&lt;'Summary&amp;Assumptions'!$J$31,ES$47&gt;=$FQ182,ES$47&lt;=$FR182)*(('Summary&amp;Assumptions'!$H$25*$C182)*(1+'Summary&amp;Assumptions'!$J$29)^(ES$46-1))</f>
        <v>0</v>
      </c>
      <c r="EO182" s="588">
        <f>AND(ET$55&gt;0,SUM($E182:EN182)&lt;'Summary&amp;Assumptions'!$G$32*$B182,$D182&gt;='Summary&amp;Assumptions'!$D$17,ET$47&gt;=$D182,ET$47&lt;=EDATE($D182,'Summary&amp;Assumptions'!$G$32))*$B182+AND(ET$56&lt;'Summary&amp;Assumptions'!$J$31,ET$47&gt;=$FO182,ET$47&lt;=$FP182)*(('Summary&amp;Assumptions'!$H$25*$C182)*(1+'Summary&amp;Assumptions'!$J$29)^(ET$46-1))+AND(ET$56&lt;'Summary&amp;Assumptions'!$J$31,ET$47&gt;=$FQ182,ET$47&lt;=$FR182)*(('Summary&amp;Assumptions'!$H$25*$C182)*(1+'Summary&amp;Assumptions'!$J$29)^(ET$46-1))</f>
        <v>0</v>
      </c>
      <c r="EP182" s="588">
        <f>AND(EU$55&gt;0,SUM($E182:EO182)&lt;'Summary&amp;Assumptions'!$G$32*$B182,$D182&gt;='Summary&amp;Assumptions'!$D$17,EU$47&gt;=$D182,EU$47&lt;=EDATE($D182,'Summary&amp;Assumptions'!$G$32))*$B182+AND(EU$56&lt;'Summary&amp;Assumptions'!$J$31,EU$47&gt;=$FO182,EU$47&lt;=$FP182)*(('Summary&amp;Assumptions'!$H$25*$C182)*(1+'Summary&amp;Assumptions'!$J$29)^(EU$46-1))+AND(EU$56&lt;'Summary&amp;Assumptions'!$J$31,EU$47&gt;=$FQ182,EU$47&lt;=$FR182)*(('Summary&amp;Assumptions'!$H$25*$C182)*(1+'Summary&amp;Assumptions'!$J$29)^(EU$46-1))</f>
        <v>0</v>
      </c>
      <c r="EQ182" s="588">
        <f>AND(EV$55&gt;0,SUM($E182:EP182)&lt;'Summary&amp;Assumptions'!$G$32*$B182,$D182&gt;='Summary&amp;Assumptions'!$D$17,EV$47&gt;=$D182,EV$47&lt;=EDATE($D182,'Summary&amp;Assumptions'!$G$32))*$B182+AND(EV$56&lt;'Summary&amp;Assumptions'!$J$31,EV$47&gt;=$FO182,EV$47&lt;=$FP182)*(('Summary&amp;Assumptions'!$H$25*$C182)*(1+'Summary&amp;Assumptions'!$J$29)^(EV$46-1))+AND(EV$56&lt;'Summary&amp;Assumptions'!$J$31,EV$47&gt;=$FQ182,EV$47&lt;=$FR182)*(('Summary&amp;Assumptions'!$H$25*$C182)*(1+'Summary&amp;Assumptions'!$J$29)^(EV$46-1))</f>
        <v>0</v>
      </c>
      <c r="ER182" s="588">
        <f>AND(EW$55&gt;0,SUM($E182:EQ182)&lt;'Summary&amp;Assumptions'!$G$32*$B182,$D182&gt;='Summary&amp;Assumptions'!$D$17,EW$47&gt;=$D182,EW$47&lt;=EDATE($D182,'Summary&amp;Assumptions'!$G$32))*$B182+AND(EW$56&lt;'Summary&amp;Assumptions'!$J$31,EW$47&gt;=$FO182,EW$47&lt;=$FP182)*(('Summary&amp;Assumptions'!$H$25*$C182)*(1+'Summary&amp;Assumptions'!$J$29)^(EW$46-1))+AND(EW$56&lt;'Summary&amp;Assumptions'!$J$31,EW$47&gt;=$FQ182,EW$47&lt;=$FR182)*(('Summary&amp;Assumptions'!$H$25*$C182)*(1+'Summary&amp;Assumptions'!$J$29)^(EW$46-1))</f>
        <v>0</v>
      </c>
      <c r="ES182" s="588">
        <f>AND(EX$55&gt;0,SUM($E182:ER182)&lt;'Summary&amp;Assumptions'!$G$32*$B182,$D182&gt;='Summary&amp;Assumptions'!$D$17,EX$47&gt;=$D182,EX$47&lt;=EDATE($D182,'Summary&amp;Assumptions'!$G$32))*$B182+AND(EX$56&lt;'Summary&amp;Assumptions'!$J$31,EX$47&gt;=$FO182,EX$47&lt;=$FP182)*(('Summary&amp;Assumptions'!$H$25*$C182)*(1+'Summary&amp;Assumptions'!$J$29)^(EX$46-1))+AND(EX$56&lt;'Summary&amp;Assumptions'!$J$31,EX$47&gt;=$FQ182,EX$47&lt;=$FR182)*(('Summary&amp;Assumptions'!$H$25*$C182)*(1+'Summary&amp;Assumptions'!$J$29)^(EX$46-1))</f>
        <v>0</v>
      </c>
      <c r="ET182" s="588">
        <f>AND(EY$55&gt;0,SUM($E182:ES182)&lt;'Summary&amp;Assumptions'!$G$32*$B182,$D182&gt;='Summary&amp;Assumptions'!$D$17,EY$47&gt;=$D182,EY$47&lt;=EDATE($D182,'Summary&amp;Assumptions'!$G$32))*$B182+AND(EY$56&lt;'Summary&amp;Assumptions'!$J$31,EY$47&gt;=$FO182,EY$47&lt;=$FP182)*(('Summary&amp;Assumptions'!$H$25*$C182)*(1+'Summary&amp;Assumptions'!$J$29)^(EY$46-1))+AND(EY$56&lt;'Summary&amp;Assumptions'!$J$31,EY$47&gt;=$FQ182,EY$47&lt;=$FR182)*(('Summary&amp;Assumptions'!$H$25*$C182)*(1+'Summary&amp;Assumptions'!$J$29)^(EY$46-1))</f>
        <v>0</v>
      </c>
      <c r="EU182" s="588">
        <f>AND(EZ$55&gt;0,SUM($E182:ET182)&lt;'Summary&amp;Assumptions'!$G$32*$B182,$D182&gt;='Summary&amp;Assumptions'!$D$17,EZ$47&gt;=$D182,EZ$47&lt;=EDATE($D182,'Summary&amp;Assumptions'!$G$32))*$B182+AND(EZ$56&lt;'Summary&amp;Assumptions'!$J$31,EZ$47&gt;=$FO182,EZ$47&lt;=$FP182)*(('Summary&amp;Assumptions'!$H$25*$C182)*(1+'Summary&amp;Assumptions'!$J$29)^(EZ$46-1))+AND(EZ$56&lt;'Summary&amp;Assumptions'!$J$31,EZ$47&gt;=$FQ182,EZ$47&lt;=$FR182)*(('Summary&amp;Assumptions'!$H$25*$C182)*(1+'Summary&amp;Assumptions'!$J$29)^(EZ$46-1))</f>
        <v>0</v>
      </c>
      <c r="EV182" s="588">
        <f>AND(FA$55&gt;0,SUM($E182:EU182)&lt;'Summary&amp;Assumptions'!$G$32*$B182,$D182&gt;='Summary&amp;Assumptions'!$D$17,FA$47&gt;=$D182,FA$47&lt;=EDATE($D182,'Summary&amp;Assumptions'!$G$32))*$B182+AND(FA$56&lt;'Summary&amp;Assumptions'!$J$31,FA$47&gt;=$FO182,FA$47&lt;=$FP182)*(('Summary&amp;Assumptions'!$H$25*$C182)*(1+'Summary&amp;Assumptions'!$J$29)^(FA$46-1))+AND(FA$56&lt;'Summary&amp;Assumptions'!$J$31,FA$47&gt;=$FQ182,FA$47&lt;=$FR182)*(('Summary&amp;Assumptions'!$H$25*$C182)*(1+'Summary&amp;Assumptions'!$J$29)^(FA$46-1))</f>
        <v>0</v>
      </c>
      <c r="EW182" s="588">
        <f>AND(FB$55&gt;0,SUM($E182:EV182)&lt;'Summary&amp;Assumptions'!$G$32*$B182,$D182&gt;='Summary&amp;Assumptions'!$D$17,FB$47&gt;=$D182,FB$47&lt;=EDATE($D182,'Summary&amp;Assumptions'!$G$32))*$B182+AND(FB$56&lt;'Summary&amp;Assumptions'!$J$31,FB$47&gt;=$FO182,FB$47&lt;=$FP182)*(('Summary&amp;Assumptions'!$H$25*$C182)*(1+'Summary&amp;Assumptions'!$J$29)^(FB$46-1))+AND(FB$56&lt;'Summary&amp;Assumptions'!$J$31,FB$47&gt;=$FQ182,FB$47&lt;=$FR182)*(('Summary&amp;Assumptions'!$H$25*$C182)*(1+'Summary&amp;Assumptions'!$J$29)^(FB$46-1))</f>
        <v>0</v>
      </c>
      <c r="EX182" s="588">
        <f>AND(FC$55&gt;0,SUM($E182:EW182)&lt;'Summary&amp;Assumptions'!$G$32*$B182,$D182&gt;='Summary&amp;Assumptions'!$D$17,FC$47&gt;=$D182,FC$47&lt;=EDATE($D182,'Summary&amp;Assumptions'!$G$32))*$B182+AND(FC$56&lt;'Summary&amp;Assumptions'!$J$31,FC$47&gt;=$FO182,FC$47&lt;=$FP182)*(('Summary&amp;Assumptions'!$H$25*$C182)*(1+'Summary&amp;Assumptions'!$J$29)^(FC$46-1))+AND(FC$56&lt;'Summary&amp;Assumptions'!$J$31,FC$47&gt;=$FQ182,FC$47&lt;=$FR182)*(('Summary&amp;Assumptions'!$H$25*$C182)*(1+'Summary&amp;Assumptions'!$J$29)^(FC$46-1))</f>
        <v>0</v>
      </c>
      <c r="EY182" s="588">
        <f>AND(FD$55&gt;0,SUM($E182:EX182)&lt;'Summary&amp;Assumptions'!$G$32*$B182,$D182&gt;='Summary&amp;Assumptions'!$D$17,FD$47&gt;=$D182,FD$47&lt;=EDATE($D182,'Summary&amp;Assumptions'!$G$32))*$B182+AND(FD$56&lt;'Summary&amp;Assumptions'!$J$31,FD$47&gt;=$FO182,FD$47&lt;=$FP182)*(('Summary&amp;Assumptions'!$H$25*$C182)*(1+'Summary&amp;Assumptions'!$J$29)^(FD$46-1))+AND(FD$56&lt;'Summary&amp;Assumptions'!$J$31,FD$47&gt;=$FQ182,FD$47&lt;=$FR182)*(('Summary&amp;Assumptions'!$H$25*$C182)*(1+'Summary&amp;Assumptions'!$J$29)^(FD$46-1))</f>
        <v>0</v>
      </c>
      <c r="EZ182" s="588">
        <f>AND(FE$55&gt;0,SUM($E182:EY182)&lt;'Summary&amp;Assumptions'!$G$32*$B182,$D182&gt;='Summary&amp;Assumptions'!$D$17,FE$47&gt;=$D182,FE$47&lt;=EDATE($D182,'Summary&amp;Assumptions'!$G$32))*$B182+AND(FE$56&lt;'Summary&amp;Assumptions'!$J$31,FE$47&gt;=$FO182,FE$47&lt;=$FP182)*(('Summary&amp;Assumptions'!$H$25*$C182)*(1+'Summary&amp;Assumptions'!$J$29)^(FE$46-1))+AND(FE$56&lt;'Summary&amp;Assumptions'!$J$31,FE$47&gt;=$FQ182,FE$47&lt;=$FR182)*(('Summary&amp;Assumptions'!$H$25*$C182)*(1+'Summary&amp;Assumptions'!$J$29)^(FE$46-1))</f>
        <v>0</v>
      </c>
      <c r="FA182" s="588">
        <f>AND(FF$55&gt;0,SUM($E182:EZ182)&lt;'Summary&amp;Assumptions'!$G$32*$B182,$D182&gt;='Summary&amp;Assumptions'!$D$17,FF$47&gt;=$D182,FF$47&lt;=EDATE($D182,'Summary&amp;Assumptions'!$G$32))*$B182+AND(FF$56&lt;'Summary&amp;Assumptions'!$J$31,FF$47&gt;=$FO182,FF$47&lt;=$FP182)*(('Summary&amp;Assumptions'!$H$25*$C182)*(1+'Summary&amp;Assumptions'!$J$29)^(FF$46-1))+AND(FF$56&lt;'Summary&amp;Assumptions'!$J$31,FF$47&gt;=$FQ182,FF$47&lt;=$FR182)*(('Summary&amp;Assumptions'!$H$25*$C182)*(1+'Summary&amp;Assumptions'!$J$29)^(FF$46-1))</f>
        <v>0</v>
      </c>
      <c r="FB182" s="588">
        <f>AND(FG$55&gt;0,SUM($E182:FA182)&lt;'Summary&amp;Assumptions'!$G$32*$B182,$D182&gt;='Summary&amp;Assumptions'!$D$17,FG$47&gt;=$D182,FG$47&lt;=EDATE($D182,'Summary&amp;Assumptions'!$G$32))*$B182+AND(FG$56&lt;'Summary&amp;Assumptions'!$J$31,FG$47&gt;=$FO182,FG$47&lt;=$FP182)*(('Summary&amp;Assumptions'!$H$25*$C182)*(1+'Summary&amp;Assumptions'!$J$29)^(FG$46-1))+AND(FG$56&lt;'Summary&amp;Assumptions'!$J$31,FG$47&gt;=$FQ182,FG$47&lt;=$FR182)*(('Summary&amp;Assumptions'!$H$25*$C182)*(1+'Summary&amp;Assumptions'!$J$29)^(FG$46-1))</f>
        <v>0</v>
      </c>
      <c r="FC182" s="588">
        <f>AND(FH$55&gt;0,SUM($E182:FB182)&lt;'Summary&amp;Assumptions'!$G$32*$B182,$D182&gt;='Summary&amp;Assumptions'!$D$17,FH$47&gt;=$D182,FH$47&lt;=EDATE($D182,'Summary&amp;Assumptions'!$G$32))*$B182+AND(FH$56&lt;'Summary&amp;Assumptions'!$J$31,FH$47&gt;=$FO182,FH$47&lt;=$FP182)*(('Summary&amp;Assumptions'!$H$25*$C182)*(1+'Summary&amp;Assumptions'!$J$29)^(FH$46-1))+AND(FH$56&lt;'Summary&amp;Assumptions'!$J$31,FH$47&gt;=$FQ182,FH$47&lt;=$FR182)*(('Summary&amp;Assumptions'!$H$25*$C182)*(1+'Summary&amp;Assumptions'!$J$29)^(FH$46-1))</f>
        <v>0</v>
      </c>
      <c r="FD182" s="588">
        <f>AND(FI$55&gt;0,SUM($E182:FC182)&lt;'Summary&amp;Assumptions'!$G$32*$B182,$D182&gt;='Summary&amp;Assumptions'!$D$17,FI$47&gt;=$D182,FI$47&lt;=EDATE($D182,'Summary&amp;Assumptions'!$G$32))*$B182+AND(FI$56&lt;'Summary&amp;Assumptions'!$J$31,FI$47&gt;=$FO182,FI$47&lt;=$FP182)*(('Summary&amp;Assumptions'!$H$25*$C182)*(1+'Summary&amp;Assumptions'!$J$29)^(FI$46-1))+AND(FI$56&lt;'Summary&amp;Assumptions'!$J$31,FI$47&gt;=$FQ182,FI$47&lt;=$FR182)*(('Summary&amp;Assumptions'!$H$25*$C182)*(1+'Summary&amp;Assumptions'!$J$29)^(FI$46-1))</f>
        <v>0</v>
      </c>
      <c r="FE182" s="588">
        <f>AND(FJ$55&gt;0,SUM($E182:FD182)&lt;'Summary&amp;Assumptions'!$G$32*$B182,$D182&gt;='Summary&amp;Assumptions'!$D$17,FJ$47&gt;=$D182,FJ$47&lt;=EDATE($D182,'Summary&amp;Assumptions'!$G$32))*$B182+AND(FJ$56&lt;'Summary&amp;Assumptions'!$J$31,FJ$47&gt;=$FO182,FJ$47&lt;=$FP182)*(('Summary&amp;Assumptions'!$H$25*$C182)*(1+'Summary&amp;Assumptions'!$J$29)^(FJ$46-1))+AND(FJ$56&lt;'Summary&amp;Assumptions'!$J$31,FJ$47&gt;=$FQ182,FJ$47&lt;=$FR182)*(('Summary&amp;Assumptions'!$H$25*$C182)*(1+'Summary&amp;Assumptions'!$J$29)^(FJ$46-1))</f>
        <v>0</v>
      </c>
      <c r="FF182" s="588">
        <f>AND(FK$55&gt;0,SUM($E182:FE182)&lt;'Summary&amp;Assumptions'!$G$32*$B182,$D182&gt;='Summary&amp;Assumptions'!$D$17,FK$47&gt;=$D182,FK$47&lt;=EDATE($D182,'Summary&amp;Assumptions'!$G$32))*$B182+AND(FK$56&lt;'Summary&amp;Assumptions'!$J$31,FK$47&gt;=$FO182,FK$47&lt;=$FP182)*(('Summary&amp;Assumptions'!$H$25*$C182)*(1+'Summary&amp;Assumptions'!$J$29)^(FK$46-1))+AND(FK$56&lt;'Summary&amp;Assumptions'!$J$31,FK$47&gt;=$FQ182,FK$47&lt;=$FR182)*(('Summary&amp;Assumptions'!$H$25*$C182)*(1+'Summary&amp;Assumptions'!$J$29)^(FK$46-1))</f>
        <v>0</v>
      </c>
      <c r="FG182" s="588">
        <f>AND(FL$55&gt;0,SUM($E182:FF182)&lt;'Summary&amp;Assumptions'!$G$32*$B182,$D182&gt;='Summary&amp;Assumptions'!$D$17,FL$47&gt;=$D182,FL$47&lt;=EDATE($D182,'Summary&amp;Assumptions'!$G$32))*$B182+AND(FL$56&lt;'Summary&amp;Assumptions'!$J$31,FL$47&gt;=$FO182,FL$47&lt;=$FP182)*(('Summary&amp;Assumptions'!$H$25*$C182)*(1+'Summary&amp;Assumptions'!$J$29)^(FL$46-1))+AND(FL$56&lt;'Summary&amp;Assumptions'!$J$31,FL$47&gt;=$FQ182,FL$47&lt;=$FR182)*(('Summary&amp;Assumptions'!$H$25*$C182)*(1+'Summary&amp;Assumptions'!$J$29)^(FL$46-1))</f>
        <v>0</v>
      </c>
      <c r="FH182" s="588">
        <f>AND(FM$55&gt;0,SUM($E182:FG182)&lt;'Summary&amp;Assumptions'!$G$32*$B182,$D182&gt;='Summary&amp;Assumptions'!$D$17,FM$47&gt;=$D182,FM$47&lt;=EDATE($D182,'Summary&amp;Assumptions'!$G$32))*$B182+AND(FM$56&lt;'Summary&amp;Assumptions'!$J$31,FM$47&gt;=$FO182,FM$47&lt;=$FP182)*(('Summary&amp;Assumptions'!$H$25*$C182)*(1+'Summary&amp;Assumptions'!$J$29)^(FM$46-1))+AND(FM$56&lt;'Summary&amp;Assumptions'!$J$31,FM$47&gt;=$FQ182,FM$47&lt;=$FR182)*(('Summary&amp;Assumptions'!$H$25*$C182)*(1+'Summary&amp;Assumptions'!$J$29)^(FM$46-1))</f>
        <v>0</v>
      </c>
      <c r="FI182" s="588">
        <f>AND(FN$55&gt;0,SUM($E182:FH182)&lt;'Summary&amp;Assumptions'!$G$32*$B182,$D182&gt;='Summary&amp;Assumptions'!$D$17,FN$47&gt;=$D182,FN$47&lt;=EDATE($D182,'Summary&amp;Assumptions'!$G$32))*$B182+AND(FN$56&lt;'Summary&amp;Assumptions'!$J$31,FN$47&gt;=$FO182,FN$47&lt;=$FP182)*(('Summary&amp;Assumptions'!$H$25*$C182)*(1+'Summary&amp;Assumptions'!$J$29)^(FN$46-1))+AND(FN$56&lt;'Summary&amp;Assumptions'!$J$31,FN$47&gt;=$FQ182,FN$47&lt;=$FR182)*(('Summary&amp;Assumptions'!$H$25*$C182)*(1+'Summary&amp;Assumptions'!$J$29)^(FN$46-1))</f>
        <v>0</v>
      </c>
      <c r="FJ182" s="588">
        <f>AND(FO$55&gt;0,SUM($E182:FI182)&lt;'Summary&amp;Assumptions'!$G$32*$B182,$D182&gt;='Summary&amp;Assumptions'!$D$17,FO$47&gt;=$D182,FO$47&lt;=EDATE($D182,'Summary&amp;Assumptions'!$G$32))*$B182+AND(FO$56&lt;'Summary&amp;Assumptions'!$J$31,FO$47&gt;=$FO182,FO$47&lt;=$FP182)*(('Summary&amp;Assumptions'!$H$25*$C182)*(1+'Summary&amp;Assumptions'!$J$29)^(FO$46-1))+AND(FO$56&lt;'Summary&amp;Assumptions'!$J$31,FO$47&gt;=$FQ182,FO$47&lt;=$FR182)*(('Summary&amp;Assumptions'!$H$25*$C182)*(1+'Summary&amp;Assumptions'!$J$29)^(FO$46-1))</f>
        <v>0</v>
      </c>
      <c r="FK182" s="588">
        <f>AND(FP$55&gt;0,SUM($E182:FJ182)&lt;'Summary&amp;Assumptions'!$G$32*$B182,$D182&gt;='Summary&amp;Assumptions'!$D$17,FP$47&gt;=$D182,FP$47&lt;=EDATE($D182,'Summary&amp;Assumptions'!$G$32))*$B182+AND(FP$56&lt;'Summary&amp;Assumptions'!$J$31,FP$47&gt;=$FO182,FP$47&lt;=$FP182)*(('Summary&amp;Assumptions'!$H$25*$C182)*(1+'Summary&amp;Assumptions'!$J$29)^(FP$46-1))+AND(FP$56&lt;'Summary&amp;Assumptions'!$J$31,FP$47&gt;=$FQ182,FP$47&lt;=$FR182)*(('Summary&amp;Assumptions'!$H$25*$C182)*(1+'Summary&amp;Assumptions'!$J$29)^(FP$46-1))</f>
        <v>0</v>
      </c>
      <c r="FL182" s="588">
        <f>AND(FQ$55&gt;0,SUM($E182:FK182)&lt;'Summary&amp;Assumptions'!$G$32*$B182,$D182&gt;='Summary&amp;Assumptions'!$D$17,FQ$47&gt;=$D182,FQ$47&lt;=EDATE($D182,'Summary&amp;Assumptions'!$G$32))*$B182+AND(FQ$56&lt;'Summary&amp;Assumptions'!$J$31,FQ$47&gt;=$FO182,FQ$47&lt;=$FP182)*(('Summary&amp;Assumptions'!$H$25*$C182)*(1+'Summary&amp;Assumptions'!$J$29)^(FQ$46-1))+AND(FQ$56&lt;'Summary&amp;Assumptions'!$J$31,FQ$47&gt;=$FQ182,FQ$47&lt;=$FR182)*(('Summary&amp;Assumptions'!$H$25*$C182)*(1+'Summary&amp;Assumptions'!$J$29)^(FQ$46-1))</f>
        <v>0</v>
      </c>
      <c r="FO182" s="576">
        <f>EDATE(D182,'Summary&amp;Assumptions'!$G$34)</f>
        <v>46327</v>
      </c>
      <c r="FP182" s="576">
        <f>EDATE(FO182,'Summary&amp;Assumptions'!$G$33-1)</f>
        <v>46357</v>
      </c>
      <c r="FQ182" s="576">
        <f>EDATE(FO182,'Summary&amp;Assumptions'!$G$34)</f>
        <v>46692</v>
      </c>
      <c r="FR182" s="576">
        <f>EDATE(FQ182,'Summary&amp;Assumptions'!$G$33-1)</f>
        <v>46722</v>
      </c>
    </row>
    <row r="183" spans="2:174" hidden="1" x14ac:dyDescent="0.2">
      <c r="B183" s="588">
        <v>0</v>
      </c>
      <c r="C183" s="193">
        <v>0</v>
      </c>
      <c r="D183" s="589">
        <v>45992</v>
      </c>
      <c r="F183" s="588">
        <f>AND(K$55&gt;0,SUM($E183:E183)&lt;'Summary&amp;Assumptions'!$G$32*$B183,$D183&gt;='Summary&amp;Assumptions'!$D$17,K$47&gt;=$D183,K$47&lt;=EDATE($D183,'Summary&amp;Assumptions'!$G$32))*$B183+AND(K$56&lt;'Summary&amp;Assumptions'!$J$31,K$47&gt;=$FO183,K$47&lt;=$FP183)*(('Summary&amp;Assumptions'!$H$25*$C183)*(1+'Summary&amp;Assumptions'!$J$29)^(K$46-1))+AND(K$56&lt;'Summary&amp;Assumptions'!$J$31,K$47&gt;=$FQ183,K$47&lt;=$FR183)*(('Summary&amp;Assumptions'!$H$25*$C183)*(1+'Summary&amp;Assumptions'!$J$29)^(K$46-1))</f>
        <v>0</v>
      </c>
      <c r="G183" s="588">
        <f>AND(L$55&gt;0,SUM($E183:F183)&lt;'Summary&amp;Assumptions'!$G$32*$B183,$D183&gt;='Summary&amp;Assumptions'!$D$17,L$47&gt;=$D183,L$47&lt;=EDATE($D183,'Summary&amp;Assumptions'!$G$32))*$B183+AND(L$56&lt;'Summary&amp;Assumptions'!$J$31,L$47&gt;=$FO183,L$47&lt;=$FP183)*(('Summary&amp;Assumptions'!$H$25*$C183)*(1+'Summary&amp;Assumptions'!$J$29)^(L$46-1))+AND(L$56&lt;'Summary&amp;Assumptions'!$J$31,L$47&gt;=$FQ183,L$47&lt;=$FR183)*(('Summary&amp;Assumptions'!$H$25*$C183)*(1+'Summary&amp;Assumptions'!$J$29)^(L$46-1))</f>
        <v>0</v>
      </c>
      <c r="H183" s="588">
        <f>AND(M$55&gt;0,SUM($E183:G183)&lt;'Summary&amp;Assumptions'!$G$32*$B183,$D183&gt;='Summary&amp;Assumptions'!$D$17,M$47&gt;=$D183,M$47&lt;=EDATE($D183,'Summary&amp;Assumptions'!$G$32))*$B183+AND(M$56&lt;'Summary&amp;Assumptions'!$J$31,M$47&gt;=$FO183,M$47&lt;=$FP183)*(('Summary&amp;Assumptions'!$H$25*$C183)*(1+'Summary&amp;Assumptions'!$J$29)^(M$46-1))+AND(M$56&lt;'Summary&amp;Assumptions'!$J$31,M$47&gt;=$FQ183,M$47&lt;=$FR183)*(('Summary&amp;Assumptions'!$H$25*$C183)*(1+'Summary&amp;Assumptions'!$J$29)^(M$46-1))</f>
        <v>0</v>
      </c>
      <c r="I183" s="588">
        <f>AND(N$55&gt;0,SUM($E183:H183)&lt;'Summary&amp;Assumptions'!$G$32*$B183,$D183&gt;='Summary&amp;Assumptions'!$D$17,N$47&gt;=$D183,N$47&lt;=EDATE($D183,'Summary&amp;Assumptions'!$G$32))*$B183+AND(N$56&lt;'Summary&amp;Assumptions'!$J$31,N$47&gt;=$FO183,N$47&lt;=$FP183)*(('Summary&amp;Assumptions'!$H$25*$C183)*(1+'Summary&amp;Assumptions'!$J$29)^(N$46-1))+AND(N$56&lt;'Summary&amp;Assumptions'!$J$31,N$47&gt;=$FQ183,N$47&lt;=$FR183)*(('Summary&amp;Assumptions'!$H$25*$C183)*(1+'Summary&amp;Assumptions'!$J$29)^(N$46-1))</f>
        <v>0</v>
      </c>
      <c r="J183" s="588">
        <f>AND(O$55&gt;0,SUM($E183:I183)&lt;'Summary&amp;Assumptions'!$G$32*$B183,$D183&gt;='Summary&amp;Assumptions'!$D$17,O$47&gt;=$D183,O$47&lt;=EDATE($D183,'Summary&amp;Assumptions'!$G$32))*$B183+AND(O$56&lt;'Summary&amp;Assumptions'!$J$31,O$47&gt;=$FO183,O$47&lt;=$FP183)*(('Summary&amp;Assumptions'!$H$25*$C183)*(1+'Summary&amp;Assumptions'!$J$29)^(O$46-1))+AND(O$56&lt;'Summary&amp;Assumptions'!$J$31,O$47&gt;=$FQ183,O$47&lt;=$FR183)*(('Summary&amp;Assumptions'!$H$25*$C183)*(1+'Summary&amp;Assumptions'!$J$29)^(O$46-1))</f>
        <v>0</v>
      </c>
      <c r="K183" s="588">
        <f>AND(P$55&gt;0,SUM($E183:J183)&lt;'Summary&amp;Assumptions'!$G$32*$B183,$D183&gt;='Summary&amp;Assumptions'!$D$17,P$47&gt;=$D183,P$47&lt;=EDATE($D183,'Summary&amp;Assumptions'!$G$32))*$B183+AND(P$56&lt;'Summary&amp;Assumptions'!$J$31,P$47&gt;=$FO183,P$47&lt;=$FP183)*(('Summary&amp;Assumptions'!$H$25*$C183)*(1+'Summary&amp;Assumptions'!$J$29)^(P$46-1))+AND(P$56&lt;'Summary&amp;Assumptions'!$J$31,P$47&gt;=$FQ183,P$47&lt;=$FR183)*(('Summary&amp;Assumptions'!$H$25*$C183)*(1+'Summary&amp;Assumptions'!$J$29)^(P$46-1))</f>
        <v>0</v>
      </c>
      <c r="L183" s="588">
        <f>AND(Q$55&gt;0,SUM($E183:K183)&lt;'Summary&amp;Assumptions'!$G$32*$B183,$D183&gt;='Summary&amp;Assumptions'!$D$17,Q$47&gt;=$D183,Q$47&lt;=EDATE($D183,'Summary&amp;Assumptions'!$G$32))*$B183+AND(Q$56&lt;'Summary&amp;Assumptions'!$J$31,Q$47&gt;=$FO183,Q$47&lt;=$FP183)*(('Summary&amp;Assumptions'!$H$25*$C183)*(1+'Summary&amp;Assumptions'!$J$29)^(Q$46-1))+AND(Q$56&lt;'Summary&amp;Assumptions'!$J$31,Q$47&gt;=$FQ183,Q$47&lt;=$FR183)*(('Summary&amp;Assumptions'!$H$25*$C183)*(1+'Summary&amp;Assumptions'!$J$29)^(Q$46-1))</f>
        <v>0</v>
      </c>
      <c r="M183" s="588">
        <f>AND(R$55&gt;0,SUM($E183:L183)&lt;'Summary&amp;Assumptions'!$G$32*$B183,$D183&gt;='Summary&amp;Assumptions'!$D$17,R$47&gt;=$D183,R$47&lt;=EDATE($D183,'Summary&amp;Assumptions'!$G$32))*$B183+AND(R$56&lt;'Summary&amp;Assumptions'!$J$31,R$47&gt;=$FO183,R$47&lt;=$FP183)*(('Summary&amp;Assumptions'!$H$25*$C183)*(1+'Summary&amp;Assumptions'!$J$29)^(R$46-1))+AND(R$56&lt;'Summary&amp;Assumptions'!$J$31,R$47&gt;=$FQ183,R$47&lt;=$FR183)*(('Summary&amp;Assumptions'!$H$25*$C183)*(1+'Summary&amp;Assumptions'!$J$29)^(R$46-1))</f>
        <v>0</v>
      </c>
      <c r="N183" s="588">
        <f>AND(S$55&gt;0,SUM($E183:M183)&lt;'Summary&amp;Assumptions'!$G$32*$B183,$D183&gt;='Summary&amp;Assumptions'!$D$17,S$47&gt;=$D183,S$47&lt;=EDATE($D183,'Summary&amp;Assumptions'!$G$32))*$B183+AND(S$56&lt;'Summary&amp;Assumptions'!$J$31,S$47&gt;=$FO183,S$47&lt;=$FP183)*(('Summary&amp;Assumptions'!$H$25*$C183)*(1+'Summary&amp;Assumptions'!$J$29)^(S$46-1))+AND(S$56&lt;'Summary&amp;Assumptions'!$J$31,S$47&gt;=$FQ183,S$47&lt;=$FR183)*(('Summary&amp;Assumptions'!$H$25*$C183)*(1+'Summary&amp;Assumptions'!$J$29)^(S$46-1))</f>
        <v>0</v>
      </c>
      <c r="O183" s="588">
        <f>AND(T$55&gt;0,SUM($E183:N183)&lt;'Summary&amp;Assumptions'!$G$32*$B183,$D183&gt;='Summary&amp;Assumptions'!$D$17,T$47&gt;=$D183,T$47&lt;=EDATE($D183,'Summary&amp;Assumptions'!$G$32))*$B183+AND(T$56&lt;'Summary&amp;Assumptions'!$J$31,T$47&gt;=$FO183,T$47&lt;=$FP183)*(('Summary&amp;Assumptions'!$H$25*$C183)*(1+'Summary&amp;Assumptions'!$J$29)^(T$46-1))+AND(T$56&lt;'Summary&amp;Assumptions'!$J$31,T$47&gt;=$FQ183,T$47&lt;=$FR183)*(('Summary&amp;Assumptions'!$H$25*$C183)*(1+'Summary&amp;Assumptions'!$J$29)^(T$46-1))</f>
        <v>0</v>
      </c>
      <c r="P183" s="588">
        <f>AND(U$55&gt;0,SUM($E183:O183)&lt;'Summary&amp;Assumptions'!$G$32*$B183,$D183&gt;='Summary&amp;Assumptions'!$D$17,U$47&gt;=$D183,U$47&lt;=EDATE($D183,'Summary&amp;Assumptions'!$G$32))*$B183+AND(U$56&lt;'Summary&amp;Assumptions'!$J$31,U$47&gt;=$FO183,U$47&lt;=$FP183)*(('Summary&amp;Assumptions'!$H$25*$C183)*(1+'Summary&amp;Assumptions'!$J$29)^(U$46-1))+AND(U$56&lt;'Summary&amp;Assumptions'!$J$31,U$47&gt;=$FQ183,U$47&lt;=$FR183)*(('Summary&amp;Assumptions'!$H$25*$C183)*(1+'Summary&amp;Assumptions'!$J$29)^(U$46-1))</f>
        <v>0</v>
      </c>
      <c r="Q183" s="588">
        <f>AND(V$55&gt;0,SUM($E183:P183)&lt;'Summary&amp;Assumptions'!$G$32*$B183,$D183&gt;='Summary&amp;Assumptions'!$D$17,V$47&gt;=$D183,V$47&lt;=EDATE($D183,'Summary&amp;Assumptions'!$G$32))*$B183+AND(V$56&lt;'Summary&amp;Assumptions'!$J$31,V$47&gt;=$FO183,V$47&lt;=$FP183)*(('Summary&amp;Assumptions'!$H$25*$C183)*(1+'Summary&amp;Assumptions'!$J$29)^(V$46-1))+AND(V$56&lt;'Summary&amp;Assumptions'!$J$31,V$47&gt;=$FQ183,V$47&lt;=$FR183)*(('Summary&amp;Assumptions'!$H$25*$C183)*(1+'Summary&amp;Assumptions'!$J$29)^(V$46-1))</f>
        <v>0</v>
      </c>
      <c r="R183" s="588">
        <f>AND(W$55&gt;0,SUM($E183:Q183)&lt;'Summary&amp;Assumptions'!$G$32*$B183,$D183&gt;='Summary&amp;Assumptions'!$D$17,W$47&gt;=$D183,W$47&lt;=EDATE($D183,'Summary&amp;Assumptions'!$G$32))*$B183+AND(W$56&lt;'Summary&amp;Assumptions'!$J$31,W$47&gt;=$FO183,W$47&lt;=$FP183)*(('Summary&amp;Assumptions'!$H$25*$C183)*(1+'Summary&amp;Assumptions'!$J$29)^(W$46-1))+AND(W$56&lt;'Summary&amp;Assumptions'!$J$31,W$47&gt;=$FQ183,W$47&lt;=$FR183)*(('Summary&amp;Assumptions'!$H$25*$C183)*(1+'Summary&amp;Assumptions'!$J$29)^(W$46-1))</f>
        <v>0</v>
      </c>
      <c r="S183" s="588">
        <f>AND(X$55&gt;0,SUM($E183:R183)&lt;'Summary&amp;Assumptions'!$G$32*$B183,$D183&gt;='Summary&amp;Assumptions'!$D$17,X$47&gt;=$D183,X$47&lt;=EDATE($D183,'Summary&amp;Assumptions'!$G$32))*$B183+AND(X$56&lt;'Summary&amp;Assumptions'!$J$31,X$47&gt;=$FO183,X$47&lt;=$FP183)*(('Summary&amp;Assumptions'!$H$25*$C183)*(1+'Summary&amp;Assumptions'!$J$29)^(X$46-1))+AND(X$56&lt;'Summary&amp;Assumptions'!$J$31,X$47&gt;=$FQ183,X$47&lt;=$FR183)*(('Summary&amp;Assumptions'!$H$25*$C183)*(1+'Summary&amp;Assumptions'!$J$29)^(X$46-1))</f>
        <v>0</v>
      </c>
      <c r="T183" s="588">
        <f>AND(Y$55&gt;0,SUM($E183:S183)&lt;'Summary&amp;Assumptions'!$G$32*$B183,$D183&gt;='Summary&amp;Assumptions'!$D$17,Y$47&gt;=$D183,Y$47&lt;=EDATE($D183,'Summary&amp;Assumptions'!$G$32))*$B183+AND(Y$56&lt;'Summary&amp;Assumptions'!$J$31,Y$47&gt;=$FO183,Y$47&lt;=$FP183)*(('Summary&amp;Assumptions'!$H$25*$C183)*(1+'Summary&amp;Assumptions'!$J$29)^(Y$46-1))+AND(Y$56&lt;'Summary&amp;Assumptions'!$J$31,Y$47&gt;=$FQ183,Y$47&lt;=$FR183)*(('Summary&amp;Assumptions'!$H$25*$C183)*(1+'Summary&amp;Assumptions'!$J$29)^(Y$46-1))</f>
        <v>0</v>
      </c>
      <c r="U183" s="588">
        <f>AND(Z$55&gt;0,SUM($E183:T183)&lt;'Summary&amp;Assumptions'!$G$32*$B183,$D183&gt;='Summary&amp;Assumptions'!$D$17,Z$47&gt;=$D183,Z$47&lt;=EDATE($D183,'Summary&amp;Assumptions'!$G$32))*$B183+AND(Z$56&lt;'Summary&amp;Assumptions'!$J$31,Z$47&gt;=$FO183,Z$47&lt;=$FP183)*(('Summary&amp;Assumptions'!$H$25*$C183)*(1+'Summary&amp;Assumptions'!$J$29)^(Z$46-1))+AND(Z$56&lt;'Summary&amp;Assumptions'!$J$31,Z$47&gt;=$FQ183,Z$47&lt;=$FR183)*(('Summary&amp;Assumptions'!$H$25*$C183)*(1+'Summary&amp;Assumptions'!$J$29)^(Z$46-1))</f>
        <v>0</v>
      </c>
      <c r="V183" s="588">
        <f>AND(AA$55&gt;0,SUM($E183:U183)&lt;'Summary&amp;Assumptions'!$G$32*$B183,$D183&gt;='Summary&amp;Assumptions'!$D$17,AA$47&gt;=$D183,AA$47&lt;=EDATE($D183,'Summary&amp;Assumptions'!$G$32))*$B183+AND(AA$56&lt;'Summary&amp;Assumptions'!$J$31,AA$47&gt;=$FO183,AA$47&lt;=$FP183)*(('Summary&amp;Assumptions'!$H$25*$C183)*(1+'Summary&amp;Assumptions'!$J$29)^(AA$46-1))+AND(AA$56&lt;'Summary&amp;Assumptions'!$J$31,AA$47&gt;=$FQ183,AA$47&lt;=$FR183)*(('Summary&amp;Assumptions'!$H$25*$C183)*(1+'Summary&amp;Assumptions'!$J$29)^(AA$46-1))</f>
        <v>0</v>
      </c>
      <c r="W183" s="588">
        <f>AND(AB$55&gt;0,SUM($E183:V183)&lt;'Summary&amp;Assumptions'!$G$32*$B183,$D183&gt;='Summary&amp;Assumptions'!$D$17,AB$47&gt;=$D183,AB$47&lt;=EDATE($D183,'Summary&amp;Assumptions'!$G$32))*$B183+AND(AB$56&lt;'Summary&amp;Assumptions'!$J$31,AB$47&gt;=$FO183,AB$47&lt;=$FP183)*(('Summary&amp;Assumptions'!$H$25*$C183)*(1+'Summary&amp;Assumptions'!$J$29)^(AB$46-1))+AND(AB$56&lt;'Summary&amp;Assumptions'!$J$31,AB$47&gt;=$FQ183,AB$47&lt;=$FR183)*(('Summary&amp;Assumptions'!$H$25*$C183)*(1+'Summary&amp;Assumptions'!$J$29)^(AB$46-1))</f>
        <v>0</v>
      </c>
      <c r="X183" s="588">
        <f>AND(AC$55&gt;0,SUM($E183:W183)&lt;'Summary&amp;Assumptions'!$G$32*$B183,$D183&gt;='Summary&amp;Assumptions'!$D$17,AC$47&gt;=$D183,AC$47&lt;=EDATE($D183,'Summary&amp;Assumptions'!$G$32))*$B183+AND(AC$56&lt;'Summary&amp;Assumptions'!$J$31,AC$47&gt;=$FO183,AC$47&lt;=$FP183)*(('Summary&amp;Assumptions'!$H$25*$C183)*(1+'Summary&amp;Assumptions'!$J$29)^(AC$46-1))+AND(AC$56&lt;'Summary&amp;Assumptions'!$J$31,AC$47&gt;=$FQ183,AC$47&lt;=$FR183)*(('Summary&amp;Assumptions'!$H$25*$C183)*(1+'Summary&amp;Assumptions'!$J$29)^(AC$46-1))</f>
        <v>0</v>
      </c>
      <c r="Y183" s="588">
        <f>AND(AD$55&gt;0,SUM($E183:X183)&lt;'Summary&amp;Assumptions'!$G$32*$B183,$D183&gt;='Summary&amp;Assumptions'!$D$17,AD$47&gt;=$D183,AD$47&lt;=EDATE($D183,'Summary&amp;Assumptions'!$G$32))*$B183+AND(AD$56&lt;'Summary&amp;Assumptions'!$J$31,AD$47&gt;=$FO183,AD$47&lt;=$FP183)*(('Summary&amp;Assumptions'!$H$25*$C183)*(1+'Summary&amp;Assumptions'!$J$29)^(AD$46-1))+AND(AD$56&lt;'Summary&amp;Assumptions'!$J$31,AD$47&gt;=$FQ183,AD$47&lt;=$FR183)*(('Summary&amp;Assumptions'!$H$25*$C183)*(1+'Summary&amp;Assumptions'!$J$29)^(AD$46-1))</f>
        <v>0</v>
      </c>
      <c r="Z183" s="588">
        <f>AND(AE$55&gt;0,SUM($E183:Y183)&lt;'Summary&amp;Assumptions'!$G$32*$B183,$D183&gt;='Summary&amp;Assumptions'!$D$17,AE$47&gt;=$D183,AE$47&lt;=EDATE($D183,'Summary&amp;Assumptions'!$G$32))*$B183+AND(AE$56&lt;'Summary&amp;Assumptions'!$J$31,AE$47&gt;=$FO183,AE$47&lt;=$FP183)*(('Summary&amp;Assumptions'!$H$25*$C183)*(1+'Summary&amp;Assumptions'!$J$29)^(AE$46-1))+AND(AE$56&lt;'Summary&amp;Assumptions'!$J$31,AE$47&gt;=$FQ183,AE$47&lt;=$FR183)*(('Summary&amp;Assumptions'!$H$25*$C183)*(1+'Summary&amp;Assumptions'!$J$29)^(AE$46-1))</f>
        <v>0</v>
      </c>
      <c r="AA183" s="588">
        <f>AND(AF$55&gt;0,SUM($E183:Z183)&lt;'Summary&amp;Assumptions'!$G$32*$B183,$D183&gt;='Summary&amp;Assumptions'!$D$17,AF$47&gt;=$D183,AF$47&lt;=EDATE($D183,'Summary&amp;Assumptions'!$G$32))*$B183+AND(AF$56&lt;'Summary&amp;Assumptions'!$J$31,AF$47&gt;=$FO183,AF$47&lt;=$FP183)*(('Summary&amp;Assumptions'!$H$25*$C183)*(1+'Summary&amp;Assumptions'!$J$29)^(AF$46-1))+AND(AF$56&lt;'Summary&amp;Assumptions'!$J$31,AF$47&gt;=$FQ183,AF$47&lt;=$FR183)*(('Summary&amp;Assumptions'!$H$25*$C183)*(1+'Summary&amp;Assumptions'!$J$29)^(AF$46-1))</f>
        <v>0</v>
      </c>
      <c r="AB183" s="588">
        <f>AND(AG$55&gt;0,SUM($E183:AA183)&lt;'Summary&amp;Assumptions'!$G$32*$B183,$D183&gt;='Summary&amp;Assumptions'!$D$17,AG$47&gt;=$D183,AG$47&lt;=EDATE($D183,'Summary&amp;Assumptions'!$G$32))*$B183+AND(AG$56&lt;'Summary&amp;Assumptions'!$J$31,AG$47&gt;=$FO183,AG$47&lt;=$FP183)*(('Summary&amp;Assumptions'!$H$25*$C183)*(1+'Summary&amp;Assumptions'!$J$29)^(AG$46-1))+AND(AG$56&lt;'Summary&amp;Assumptions'!$J$31,AG$47&gt;=$FQ183,AG$47&lt;=$FR183)*(('Summary&amp;Assumptions'!$H$25*$C183)*(1+'Summary&amp;Assumptions'!$J$29)^(AG$46-1))</f>
        <v>0</v>
      </c>
      <c r="AC183" s="588">
        <f>AND(AH$55&gt;0,SUM($E183:AB183)&lt;'Summary&amp;Assumptions'!$G$32*$B183,$D183&gt;='Summary&amp;Assumptions'!$D$17,AH$47&gt;=$D183,AH$47&lt;=EDATE($D183,'Summary&amp;Assumptions'!$G$32))*$B183+AND(AH$56&lt;'Summary&amp;Assumptions'!$J$31,AH$47&gt;=$FO183,AH$47&lt;=$FP183)*(('Summary&amp;Assumptions'!$H$25*$C183)*(1+'Summary&amp;Assumptions'!$J$29)^(AH$46-1))+AND(AH$56&lt;'Summary&amp;Assumptions'!$J$31,AH$47&gt;=$FQ183,AH$47&lt;=$FR183)*(('Summary&amp;Assumptions'!$H$25*$C183)*(1+'Summary&amp;Assumptions'!$J$29)^(AH$46-1))</f>
        <v>0</v>
      </c>
      <c r="AD183" s="588">
        <f>AND(AI$55&gt;0,SUM($E183:AC183)&lt;'Summary&amp;Assumptions'!$G$32*$B183,$D183&gt;='Summary&amp;Assumptions'!$D$17,AI$47&gt;=$D183,AI$47&lt;=EDATE($D183,'Summary&amp;Assumptions'!$G$32))*$B183+AND(AI$56&lt;'Summary&amp;Assumptions'!$J$31,AI$47&gt;=$FO183,AI$47&lt;=$FP183)*(('Summary&amp;Assumptions'!$H$25*$C183)*(1+'Summary&amp;Assumptions'!$J$29)^(AI$46-1))+AND(AI$56&lt;'Summary&amp;Assumptions'!$J$31,AI$47&gt;=$FQ183,AI$47&lt;=$FR183)*(('Summary&amp;Assumptions'!$H$25*$C183)*(1+'Summary&amp;Assumptions'!$J$29)^(AI$46-1))</f>
        <v>0</v>
      </c>
      <c r="AE183" s="588">
        <f>AND(AJ$55&gt;0,SUM($E183:AD183)&lt;'Summary&amp;Assumptions'!$G$32*$B183,$D183&gt;='Summary&amp;Assumptions'!$D$17,AJ$47&gt;=$D183,AJ$47&lt;=EDATE($D183,'Summary&amp;Assumptions'!$G$32))*$B183+AND(AJ$56&lt;'Summary&amp;Assumptions'!$J$31,AJ$47&gt;=$FO183,AJ$47&lt;=$FP183)*(('Summary&amp;Assumptions'!$H$25*$C183)*(1+'Summary&amp;Assumptions'!$J$29)^(AJ$46-1))+AND(AJ$56&lt;'Summary&amp;Assumptions'!$J$31,AJ$47&gt;=$FQ183,AJ$47&lt;=$FR183)*(('Summary&amp;Assumptions'!$H$25*$C183)*(1+'Summary&amp;Assumptions'!$J$29)^(AJ$46-1))</f>
        <v>0</v>
      </c>
      <c r="AF183" s="588">
        <f>AND(AK$55&gt;0,SUM($E183:AE183)&lt;'Summary&amp;Assumptions'!$G$32*$B183,$D183&gt;='Summary&amp;Assumptions'!$D$17,AK$47&gt;=$D183,AK$47&lt;=EDATE($D183,'Summary&amp;Assumptions'!$G$32))*$B183+AND(AK$56&lt;'Summary&amp;Assumptions'!$J$31,AK$47&gt;=$FO183,AK$47&lt;=$FP183)*(('Summary&amp;Assumptions'!$H$25*$C183)*(1+'Summary&amp;Assumptions'!$J$29)^(AK$46-1))+AND(AK$56&lt;'Summary&amp;Assumptions'!$J$31,AK$47&gt;=$FQ183,AK$47&lt;=$FR183)*(('Summary&amp;Assumptions'!$H$25*$C183)*(1+'Summary&amp;Assumptions'!$J$29)^(AK$46-1))</f>
        <v>0</v>
      </c>
      <c r="AG183" s="588">
        <f>AND(AL$55&gt;0,SUM($E183:AF183)&lt;'Summary&amp;Assumptions'!$G$32*$B183,$D183&gt;='Summary&amp;Assumptions'!$D$17,AL$47&gt;=$D183,AL$47&lt;=EDATE($D183,'Summary&amp;Assumptions'!$G$32))*$B183+AND(AL$56&lt;'Summary&amp;Assumptions'!$J$31,AL$47&gt;=$FO183,AL$47&lt;=$FP183)*(('Summary&amp;Assumptions'!$H$25*$C183)*(1+'Summary&amp;Assumptions'!$J$29)^(AL$46-1))+AND(AL$56&lt;'Summary&amp;Assumptions'!$J$31,AL$47&gt;=$FQ183,AL$47&lt;=$FR183)*(('Summary&amp;Assumptions'!$H$25*$C183)*(1+'Summary&amp;Assumptions'!$J$29)^(AL$46-1))</f>
        <v>0</v>
      </c>
      <c r="AH183" s="588">
        <f>AND(AM$55&gt;0,SUM($E183:AG183)&lt;'Summary&amp;Assumptions'!$G$32*$B183,$D183&gt;='Summary&amp;Assumptions'!$D$17,AM$47&gt;=$D183,AM$47&lt;=EDATE($D183,'Summary&amp;Assumptions'!$G$32))*$B183+AND(AM$56&lt;'Summary&amp;Assumptions'!$J$31,AM$47&gt;=$FO183,AM$47&lt;=$FP183)*(('Summary&amp;Assumptions'!$H$25*$C183)*(1+'Summary&amp;Assumptions'!$J$29)^(AM$46-1))+AND(AM$56&lt;'Summary&amp;Assumptions'!$J$31,AM$47&gt;=$FQ183,AM$47&lt;=$FR183)*(('Summary&amp;Assumptions'!$H$25*$C183)*(1+'Summary&amp;Assumptions'!$J$29)^(AM$46-1))</f>
        <v>0</v>
      </c>
      <c r="AI183" s="588">
        <f>AND(AN$55&gt;0,SUM($E183:AH183)&lt;'Summary&amp;Assumptions'!$G$32*$B183,$D183&gt;='Summary&amp;Assumptions'!$D$17,AN$47&gt;=$D183,AN$47&lt;=EDATE($D183,'Summary&amp;Assumptions'!$G$32))*$B183+AND(AN$56&lt;'Summary&amp;Assumptions'!$J$31,AN$47&gt;=$FO183,AN$47&lt;=$FP183)*(('Summary&amp;Assumptions'!$H$25*$C183)*(1+'Summary&amp;Assumptions'!$J$29)^(AN$46-1))+AND(AN$56&lt;'Summary&amp;Assumptions'!$J$31,AN$47&gt;=$FQ183,AN$47&lt;=$FR183)*(('Summary&amp;Assumptions'!$H$25*$C183)*(1+'Summary&amp;Assumptions'!$J$29)^(AN$46-1))</f>
        <v>0</v>
      </c>
      <c r="AJ183" s="588">
        <f>AND(AO$55&gt;0,SUM($E183:AI183)&lt;'Summary&amp;Assumptions'!$G$32*$B183,$D183&gt;='Summary&amp;Assumptions'!$D$17,AO$47&gt;=$D183,AO$47&lt;=EDATE($D183,'Summary&amp;Assumptions'!$G$32))*$B183+AND(AO$56&lt;'Summary&amp;Assumptions'!$J$31,AO$47&gt;=$FO183,AO$47&lt;=$FP183)*(('Summary&amp;Assumptions'!$H$25*$C183)*(1+'Summary&amp;Assumptions'!$J$29)^(AO$46-1))+AND(AO$56&lt;'Summary&amp;Assumptions'!$J$31,AO$47&gt;=$FQ183,AO$47&lt;=$FR183)*(('Summary&amp;Assumptions'!$H$25*$C183)*(1+'Summary&amp;Assumptions'!$J$29)^(AO$46-1))</f>
        <v>0</v>
      </c>
      <c r="AK183" s="588">
        <f>AND(AP$55&gt;0,SUM($E183:AJ183)&lt;'Summary&amp;Assumptions'!$G$32*$B183,$D183&gt;='Summary&amp;Assumptions'!$D$17,AP$47&gt;=$D183,AP$47&lt;=EDATE($D183,'Summary&amp;Assumptions'!$G$32))*$B183+AND(AP$56&lt;'Summary&amp;Assumptions'!$J$31,AP$47&gt;=$FO183,AP$47&lt;=$FP183)*(('Summary&amp;Assumptions'!$H$25*$C183)*(1+'Summary&amp;Assumptions'!$J$29)^(AP$46-1))+AND(AP$56&lt;'Summary&amp;Assumptions'!$J$31,AP$47&gt;=$FQ183,AP$47&lt;=$FR183)*(('Summary&amp;Assumptions'!$H$25*$C183)*(1+'Summary&amp;Assumptions'!$J$29)^(AP$46-1))</f>
        <v>0</v>
      </c>
      <c r="AL183" s="588">
        <f>AND(AQ$55&gt;0,SUM($E183:AK183)&lt;'Summary&amp;Assumptions'!$G$32*$B183,$D183&gt;='Summary&amp;Assumptions'!$D$17,AQ$47&gt;=$D183,AQ$47&lt;=EDATE($D183,'Summary&amp;Assumptions'!$G$32))*$B183+AND(AQ$56&lt;'Summary&amp;Assumptions'!$J$31,AQ$47&gt;=$FO183,AQ$47&lt;=$FP183)*(('Summary&amp;Assumptions'!$H$25*$C183)*(1+'Summary&amp;Assumptions'!$J$29)^(AQ$46-1))+AND(AQ$56&lt;'Summary&amp;Assumptions'!$J$31,AQ$47&gt;=$FQ183,AQ$47&lt;=$FR183)*(('Summary&amp;Assumptions'!$H$25*$C183)*(1+'Summary&amp;Assumptions'!$J$29)^(AQ$46-1))</f>
        <v>0</v>
      </c>
      <c r="AM183" s="588">
        <f>AND(AR$55&gt;0,SUM($E183:AL183)&lt;'Summary&amp;Assumptions'!$G$32*$B183,$D183&gt;='Summary&amp;Assumptions'!$D$17,AR$47&gt;=$D183,AR$47&lt;=EDATE($D183,'Summary&amp;Assumptions'!$G$32))*$B183+AND(AR$56&lt;'Summary&amp;Assumptions'!$J$31,AR$47&gt;=$FO183,AR$47&lt;=$FP183)*(('Summary&amp;Assumptions'!$H$25*$C183)*(1+'Summary&amp;Assumptions'!$J$29)^(AR$46-1))+AND(AR$56&lt;'Summary&amp;Assumptions'!$J$31,AR$47&gt;=$FQ183,AR$47&lt;=$FR183)*(('Summary&amp;Assumptions'!$H$25*$C183)*(1+'Summary&amp;Assumptions'!$J$29)^(AR$46-1))</f>
        <v>0</v>
      </c>
      <c r="AN183" s="588">
        <f>AND(AS$55&gt;0,SUM($E183:AM183)&lt;'Summary&amp;Assumptions'!$G$32*$B183,$D183&gt;='Summary&amp;Assumptions'!$D$17,AS$47&gt;=$D183,AS$47&lt;=EDATE($D183,'Summary&amp;Assumptions'!$G$32))*$B183+AND(AS$56&lt;'Summary&amp;Assumptions'!$J$31,AS$47&gt;=$FO183,AS$47&lt;=$FP183)*(('Summary&amp;Assumptions'!$H$25*$C183)*(1+'Summary&amp;Assumptions'!$J$29)^(AS$46-1))+AND(AS$56&lt;'Summary&amp;Assumptions'!$J$31,AS$47&gt;=$FQ183,AS$47&lt;=$FR183)*(('Summary&amp;Assumptions'!$H$25*$C183)*(1+'Summary&amp;Assumptions'!$J$29)^(AS$46-1))</f>
        <v>0</v>
      </c>
      <c r="AO183" s="588">
        <f>AND(AT$55&gt;0,SUM($E183:AN183)&lt;'Summary&amp;Assumptions'!$G$32*$B183,$D183&gt;='Summary&amp;Assumptions'!$D$17,AT$47&gt;=$D183,AT$47&lt;=EDATE($D183,'Summary&amp;Assumptions'!$G$32))*$B183+AND(AT$56&lt;'Summary&amp;Assumptions'!$J$31,AT$47&gt;=$FO183,AT$47&lt;=$FP183)*(('Summary&amp;Assumptions'!$H$25*$C183)*(1+'Summary&amp;Assumptions'!$J$29)^(AT$46-1))+AND(AT$56&lt;'Summary&amp;Assumptions'!$J$31,AT$47&gt;=$FQ183,AT$47&lt;=$FR183)*(('Summary&amp;Assumptions'!$H$25*$C183)*(1+'Summary&amp;Assumptions'!$J$29)^(AT$46-1))</f>
        <v>0</v>
      </c>
      <c r="AP183" s="588">
        <f>AND(AU$55&gt;0,SUM($E183:AO183)&lt;'Summary&amp;Assumptions'!$G$32*$B183,$D183&gt;='Summary&amp;Assumptions'!$D$17,AU$47&gt;=$D183,AU$47&lt;=EDATE($D183,'Summary&amp;Assumptions'!$G$32))*$B183+AND(AU$56&lt;'Summary&amp;Assumptions'!$J$31,AU$47&gt;=$FO183,AU$47&lt;=$FP183)*(('Summary&amp;Assumptions'!$H$25*$C183)*(1+'Summary&amp;Assumptions'!$J$29)^(AU$46-1))+AND(AU$56&lt;'Summary&amp;Assumptions'!$J$31,AU$47&gt;=$FQ183,AU$47&lt;=$FR183)*(('Summary&amp;Assumptions'!$H$25*$C183)*(1+'Summary&amp;Assumptions'!$J$29)^(AU$46-1))</f>
        <v>0</v>
      </c>
      <c r="AQ183" s="588">
        <f>AND(AV$55&gt;0,SUM($E183:AP183)&lt;'Summary&amp;Assumptions'!$G$32*$B183,$D183&gt;='Summary&amp;Assumptions'!$D$17,AV$47&gt;=$D183,AV$47&lt;=EDATE($D183,'Summary&amp;Assumptions'!$G$32))*$B183+AND(AV$56&lt;'Summary&amp;Assumptions'!$J$31,AV$47&gt;=$FO183,AV$47&lt;=$FP183)*(('Summary&amp;Assumptions'!$H$25*$C183)*(1+'Summary&amp;Assumptions'!$J$29)^(AV$46-1))+AND(AV$56&lt;'Summary&amp;Assumptions'!$J$31,AV$47&gt;=$FQ183,AV$47&lt;=$FR183)*(('Summary&amp;Assumptions'!$H$25*$C183)*(1+'Summary&amp;Assumptions'!$J$29)^(AV$46-1))</f>
        <v>0</v>
      </c>
      <c r="AR183" s="588">
        <f>AND(AW$55&gt;0,SUM($E183:AQ183)&lt;'Summary&amp;Assumptions'!$G$32*$B183,$D183&gt;='Summary&amp;Assumptions'!$D$17,AW$47&gt;=$D183,AW$47&lt;=EDATE($D183,'Summary&amp;Assumptions'!$G$32))*$B183+AND(AW$56&lt;'Summary&amp;Assumptions'!$J$31,AW$47&gt;=$FO183,AW$47&lt;=$FP183)*(('Summary&amp;Assumptions'!$H$25*$C183)*(1+'Summary&amp;Assumptions'!$J$29)^(AW$46-1))+AND(AW$56&lt;'Summary&amp;Assumptions'!$J$31,AW$47&gt;=$FQ183,AW$47&lt;=$FR183)*(('Summary&amp;Assumptions'!$H$25*$C183)*(1+'Summary&amp;Assumptions'!$J$29)^(AW$46-1))</f>
        <v>0</v>
      </c>
      <c r="AS183" s="588">
        <f>AND(AX$55&gt;0,SUM($E183:AR183)&lt;'Summary&amp;Assumptions'!$G$32*$B183,$D183&gt;='Summary&amp;Assumptions'!$D$17,AX$47&gt;=$D183,AX$47&lt;=EDATE($D183,'Summary&amp;Assumptions'!$G$32))*$B183+AND(AX$56&lt;'Summary&amp;Assumptions'!$J$31,AX$47&gt;=$FO183,AX$47&lt;=$FP183)*(('Summary&amp;Assumptions'!$H$25*$C183)*(1+'Summary&amp;Assumptions'!$J$29)^(AX$46-1))+AND(AX$56&lt;'Summary&amp;Assumptions'!$J$31,AX$47&gt;=$FQ183,AX$47&lt;=$FR183)*(('Summary&amp;Assumptions'!$H$25*$C183)*(1+'Summary&amp;Assumptions'!$J$29)^(AX$46-1))</f>
        <v>0</v>
      </c>
      <c r="AT183" s="588">
        <f>AND(AY$55&gt;0,SUM($E183:AS183)&lt;'Summary&amp;Assumptions'!$G$32*$B183,$D183&gt;='Summary&amp;Assumptions'!$D$17,AY$47&gt;=$D183,AY$47&lt;=EDATE($D183,'Summary&amp;Assumptions'!$G$32))*$B183+AND(AY$56&lt;'Summary&amp;Assumptions'!$J$31,AY$47&gt;=$FO183,AY$47&lt;=$FP183)*(('Summary&amp;Assumptions'!$H$25*$C183)*(1+'Summary&amp;Assumptions'!$J$29)^(AY$46-1))+AND(AY$56&lt;'Summary&amp;Assumptions'!$J$31,AY$47&gt;=$FQ183,AY$47&lt;=$FR183)*(('Summary&amp;Assumptions'!$H$25*$C183)*(1+'Summary&amp;Assumptions'!$J$29)^(AY$46-1))</f>
        <v>0</v>
      </c>
      <c r="AU183" s="588">
        <f>AND(AZ$55&gt;0,SUM($E183:AT183)&lt;'Summary&amp;Assumptions'!$G$32*$B183,$D183&gt;='Summary&amp;Assumptions'!$D$17,AZ$47&gt;=$D183,AZ$47&lt;=EDATE($D183,'Summary&amp;Assumptions'!$G$32))*$B183+AND(AZ$56&lt;'Summary&amp;Assumptions'!$J$31,AZ$47&gt;=$FO183,AZ$47&lt;=$FP183)*(('Summary&amp;Assumptions'!$H$25*$C183)*(1+'Summary&amp;Assumptions'!$J$29)^(AZ$46-1))+AND(AZ$56&lt;'Summary&amp;Assumptions'!$J$31,AZ$47&gt;=$FQ183,AZ$47&lt;=$FR183)*(('Summary&amp;Assumptions'!$H$25*$C183)*(1+'Summary&amp;Assumptions'!$J$29)^(AZ$46-1))</f>
        <v>0</v>
      </c>
      <c r="AV183" s="588">
        <f>AND(BA$55&gt;0,SUM($E183:AU183)&lt;'Summary&amp;Assumptions'!$G$32*$B183,$D183&gt;='Summary&amp;Assumptions'!$D$17,BA$47&gt;=$D183,BA$47&lt;=EDATE($D183,'Summary&amp;Assumptions'!$G$32))*$B183+AND(BA$56&lt;'Summary&amp;Assumptions'!$J$31,BA$47&gt;=$FO183,BA$47&lt;=$FP183)*(('Summary&amp;Assumptions'!$H$25*$C183)*(1+'Summary&amp;Assumptions'!$J$29)^(BA$46-1))+AND(BA$56&lt;'Summary&amp;Assumptions'!$J$31,BA$47&gt;=$FQ183,BA$47&lt;=$FR183)*(('Summary&amp;Assumptions'!$H$25*$C183)*(1+'Summary&amp;Assumptions'!$J$29)^(BA$46-1))</f>
        <v>0</v>
      </c>
      <c r="AW183" s="588">
        <f>AND(BB$55&gt;0,SUM($E183:AV183)&lt;'Summary&amp;Assumptions'!$G$32*$B183,$D183&gt;='Summary&amp;Assumptions'!$D$17,BB$47&gt;=$D183,BB$47&lt;=EDATE($D183,'Summary&amp;Assumptions'!$G$32))*$B183+AND(BB$56&lt;'Summary&amp;Assumptions'!$J$31,BB$47&gt;=$FO183,BB$47&lt;=$FP183)*(('Summary&amp;Assumptions'!$H$25*$C183)*(1+'Summary&amp;Assumptions'!$J$29)^(BB$46-1))+AND(BB$56&lt;'Summary&amp;Assumptions'!$J$31,BB$47&gt;=$FQ183,BB$47&lt;=$FR183)*(('Summary&amp;Assumptions'!$H$25*$C183)*(1+'Summary&amp;Assumptions'!$J$29)^(BB$46-1))</f>
        <v>0</v>
      </c>
      <c r="AX183" s="588">
        <f>AND(BC$55&gt;0,SUM($E183:AW183)&lt;'Summary&amp;Assumptions'!$G$32*$B183,$D183&gt;='Summary&amp;Assumptions'!$D$17,BC$47&gt;=$D183,BC$47&lt;=EDATE($D183,'Summary&amp;Assumptions'!$G$32))*$B183+AND(BC$56&lt;'Summary&amp;Assumptions'!$J$31,BC$47&gt;=$FO183,BC$47&lt;=$FP183)*(('Summary&amp;Assumptions'!$H$25*$C183)*(1+'Summary&amp;Assumptions'!$J$29)^(BC$46-1))+AND(BC$56&lt;'Summary&amp;Assumptions'!$J$31,BC$47&gt;=$FQ183,BC$47&lt;=$FR183)*(('Summary&amp;Assumptions'!$H$25*$C183)*(1+'Summary&amp;Assumptions'!$J$29)^(BC$46-1))</f>
        <v>0</v>
      </c>
      <c r="AY183" s="588">
        <f>AND(BD$55&gt;0,SUM($E183:AX183)&lt;'Summary&amp;Assumptions'!$G$32*$B183,$D183&gt;='Summary&amp;Assumptions'!$D$17,BD$47&gt;=$D183,BD$47&lt;=EDATE($D183,'Summary&amp;Assumptions'!$G$32))*$B183+AND(BD$56&lt;'Summary&amp;Assumptions'!$J$31,BD$47&gt;=$FO183,BD$47&lt;=$FP183)*(('Summary&amp;Assumptions'!$H$25*$C183)*(1+'Summary&amp;Assumptions'!$J$29)^(BD$46-1))+AND(BD$56&lt;'Summary&amp;Assumptions'!$J$31,BD$47&gt;=$FQ183,BD$47&lt;=$FR183)*(('Summary&amp;Assumptions'!$H$25*$C183)*(1+'Summary&amp;Assumptions'!$J$29)^(BD$46-1))</f>
        <v>0</v>
      </c>
      <c r="AZ183" s="588">
        <f>AND(BE$55&gt;0,SUM($E183:AY183)&lt;'Summary&amp;Assumptions'!$G$32*$B183,$D183&gt;='Summary&amp;Assumptions'!$D$17,BE$47&gt;=$D183,BE$47&lt;=EDATE($D183,'Summary&amp;Assumptions'!$G$32))*$B183+AND(BE$56&lt;'Summary&amp;Assumptions'!$J$31,BE$47&gt;=$FO183,BE$47&lt;=$FP183)*(('Summary&amp;Assumptions'!$H$25*$C183)*(1+'Summary&amp;Assumptions'!$J$29)^(BE$46-1))+AND(BE$56&lt;'Summary&amp;Assumptions'!$J$31,BE$47&gt;=$FQ183,BE$47&lt;=$FR183)*(('Summary&amp;Assumptions'!$H$25*$C183)*(1+'Summary&amp;Assumptions'!$J$29)^(BE$46-1))</f>
        <v>0</v>
      </c>
      <c r="BA183" s="588">
        <f>AND(BF$55&gt;0,SUM($E183:AZ183)&lt;'Summary&amp;Assumptions'!$G$32*$B183,$D183&gt;='Summary&amp;Assumptions'!$D$17,BF$47&gt;=$D183,BF$47&lt;=EDATE($D183,'Summary&amp;Assumptions'!$G$32))*$B183+AND(BF$56&lt;'Summary&amp;Assumptions'!$J$31,BF$47&gt;=$FO183,BF$47&lt;=$FP183)*(('Summary&amp;Assumptions'!$H$25*$C183)*(1+'Summary&amp;Assumptions'!$J$29)^(BF$46-1))+AND(BF$56&lt;'Summary&amp;Assumptions'!$J$31,BF$47&gt;=$FQ183,BF$47&lt;=$FR183)*(('Summary&amp;Assumptions'!$H$25*$C183)*(1+'Summary&amp;Assumptions'!$J$29)^(BF$46-1))</f>
        <v>0</v>
      </c>
      <c r="BB183" s="588">
        <f>AND(BG$55&gt;0,SUM($E183:BA183)&lt;'Summary&amp;Assumptions'!$G$32*$B183,$D183&gt;='Summary&amp;Assumptions'!$D$17,BG$47&gt;=$D183,BG$47&lt;=EDATE($D183,'Summary&amp;Assumptions'!$G$32))*$B183+AND(BG$56&lt;'Summary&amp;Assumptions'!$J$31,BG$47&gt;=$FO183,BG$47&lt;=$FP183)*(('Summary&amp;Assumptions'!$H$25*$C183)*(1+'Summary&amp;Assumptions'!$J$29)^(BG$46-1))+AND(BG$56&lt;'Summary&amp;Assumptions'!$J$31,BG$47&gt;=$FQ183,BG$47&lt;=$FR183)*(('Summary&amp;Assumptions'!$H$25*$C183)*(1+'Summary&amp;Assumptions'!$J$29)^(BG$46-1))</f>
        <v>0</v>
      </c>
      <c r="BC183" s="588">
        <f>AND(BH$55&gt;0,SUM($E183:BB183)&lt;'Summary&amp;Assumptions'!$G$32*$B183,$D183&gt;='Summary&amp;Assumptions'!$D$17,BH$47&gt;=$D183,BH$47&lt;=EDATE($D183,'Summary&amp;Assumptions'!$G$32))*$B183+AND(BH$56&lt;'Summary&amp;Assumptions'!$J$31,BH$47&gt;=$FO183,BH$47&lt;=$FP183)*(('Summary&amp;Assumptions'!$H$25*$C183)*(1+'Summary&amp;Assumptions'!$J$29)^(BH$46-1))+AND(BH$56&lt;'Summary&amp;Assumptions'!$J$31,BH$47&gt;=$FQ183,BH$47&lt;=$FR183)*(('Summary&amp;Assumptions'!$H$25*$C183)*(1+'Summary&amp;Assumptions'!$J$29)^(BH$46-1))</f>
        <v>0</v>
      </c>
      <c r="BD183" s="588">
        <f>AND(BI$55&gt;0,SUM($E183:BC183)&lt;'Summary&amp;Assumptions'!$G$32*$B183,$D183&gt;='Summary&amp;Assumptions'!$D$17,BI$47&gt;=$D183,BI$47&lt;=EDATE($D183,'Summary&amp;Assumptions'!$G$32))*$B183+AND(BI$56&lt;'Summary&amp;Assumptions'!$J$31,BI$47&gt;=$FO183,BI$47&lt;=$FP183)*(('Summary&amp;Assumptions'!$H$25*$C183)*(1+'Summary&amp;Assumptions'!$J$29)^(BI$46-1))+AND(BI$56&lt;'Summary&amp;Assumptions'!$J$31,BI$47&gt;=$FQ183,BI$47&lt;=$FR183)*(('Summary&amp;Assumptions'!$H$25*$C183)*(1+'Summary&amp;Assumptions'!$J$29)^(BI$46-1))</f>
        <v>0</v>
      </c>
      <c r="BE183" s="588">
        <f>AND(BJ$55&gt;0,SUM($E183:BD183)&lt;'Summary&amp;Assumptions'!$G$32*$B183,$D183&gt;='Summary&amp;Assumptions'!$D$17,BJ$47&gt;=$D183,BJ$47&lt;=EDATE($D183,'Summary&amp;Assumptions'!$G$32))*$B183+AND(BJ$56&lt;'Summary&amp;Assumptions'!$J$31,BJ$47&gt;=$FO183,BJ$47&lt;=$FP183)*(('Summary&amp;Assumptions'!$H$25*$C183)*(1+'Summary&amp;Assumptions'!$J$29)^(BJ$46-1))+AND(BJ$56&lt;'Summary&amp;Assumptions'!$J$31,BJ$47&gt;=$FQ183,BJ$47&lt;=$FR183)*(('Summary&amp;Assumptions'!$H$25*$C183)*(1+'Summary&amp;Assumptions'!$J$29)^(BJ$46-1))</f>
        <v>0</v>
      </c>
      <c r="BF183" s="588">
        <f>AND(BK$55&gt;0,SUM($E183:BE183)&lt;'Summary&amp;Assumptions'!$G$32*$B183,$D183&gt;='Summary&amp;Assumptions'!$D$17,BK$47&gt;=$D183,BK$47&lt;=EDATE($D183,'Summary&amp;Assumptions'!$G$32))*$B183+AND(BK$56&lt;'Summary&amp;Assumptions'!$J$31,BK$47&gt;=$FO183,BK$47&lt;=$FP183)*(('Summary&amp;Assumptions'!$H$25*$C183)*(1+'Summary&amp;Assumptions'!$J$29)^(BK$46-1))+AND(BK$56&lt;'Summary&amp;Assumptions'!$J$31,BK$47&gt;=$FQ183,BK$47&lt;=$FR183)*(('Summary&amp;Assumptions'!$H$25*$C183)*(1+'Summary&amp;Assumptions'!$J$29)^(BK$46-1))</f>
        <v>0</v>
      </c>
      <c r="BG183" s="588">
        <f>AND(BL$55&gt;0,SUM($E183:BF183)&lt;'Summary&amp;Assumptions'!$G$32*$B183,$D183&gt;='Summary&amp;Assumptions'!$D$17,BL$47&gt;=$D183,BL$47&lt;=EDATE($D183,'Summary&amp;Assumptions'!$G$32))*$B183+AND(BL$56&lt;'Summary&amp;Assumptions'!$J$31,BL$47&gt;=$FO183,BL$47&lt;=$FP183)*(('Summary&amp;Assumptions'!$H$25*$C183)*(1+'Summary&amp;Assumptions'!$J$29)^(BL$46-1))+AND(BL$56&lt;'Summary&amp;Assumptions'!$J$31,BL$47&gt;=$FQ183,BL$47&lt;=$FR183)*(('Summary&amp;Assumptions'!$H$25*$C183)*(1+'Summary&amp;Assumptions'!$J$29)^(BL$46-1))</f>
        <v>0</v>
      </c>
      <c r="BH183" s="588">
        <f>AND(BM$55&gt;0,SUM($E183:BG183)&lt;'Summary&amp;Assumptions'!$G$32*$B183,$D183&gt;='Summary&amp;Assumptions'!$D$17,BM$47&gt;=$D183,BM$47&lt;=EDATE($D183,'Summary&amp;Assumptions'!$G$32))*$B183+AND(BM$56&lt;'Summary&amp;Assumptions'!$J$31,BM$47&gt;=$FO183,BM$47&lt;=$FP183)*(('Summary&amp;Assumptions'!$H$25*$C183)*(1+'Summary&amp;Assumptions'!$J$29)^(BM$46-1))+AND(BM$56&lt;'Summary&amp;Assumptions'!$J$31,BM$47&gt;=$FQ183,BM$47&lt;=$FR183)*(('Summary&amp;Assumptions'!$H$25*$C183)*(1+'Summary&amp;Assumptions'!$J$29)^(BM$46-1))</f>
        <v>0</v>
      </c>
      <c r="BI183" s="588">
        <f>AND(BN$55&gt;0,SUM($E183:BH183)&lt;'Summary&amp;Assumptions'!$G$32*$B183,$D183&gt;='Summary&amp;Assumptions'!$D$17,BN$47&gt;=$D183,BN$47&lt;=EDATE($D183,'Summary&amp;Assumptions'!$G$32))*$B183+AND(BN$56&lt;'Summary&amp;Assumptions'!$J$31,BN$47&gt;=$FO183,BN$47&lt;=$FP183)*(('Summary&amp;Assumptions'!$H$25*$C183)*(1+'Summary&amp;Assumptions'!$J$29)^(BN$46-1))+AND(BN$56&lt;'Summary&amp;Assumptions'!$J$31,BN$47&gt;=$FQ183,BN$47&lt;=$FR183)*(('Summary&amp;Assumptions'!$H$25*$C183)*(1+'Summary&amp;Assumptions'!$J$29)^(BN$46-1))</f>
        <v>0</v>
      </c>
      <c r="BJ183" s="588">
        <f>AND(BO$55&gt;0,SUM($E183:BI183)&lt;'Summary&amp;Assumptions'!$G$32*$B183,$D183&gt;='Summary&amp;Assumptions'!$D$17,BO$47&gt;=$D183,BO$47&lt;=EDATE($D183,'Summary&amp;Assumptions'!$G$32))*$B183+AND(BO$56&lt;'Summary&amp;Assumptions'!$J$31,BO$47&gt;=$FO183,BO$47&lt;=$FP183)*(('Summary&amp;Assumptions'!$H$25*$C183)*(1+'Summary&amp;Assumptions'!$J$29)^(BO$46-1))+AND(BO$56&lt;'Summary&amp;Assumptions'!$J$31,BO$47&gt;=$FQ183,BO$47&lt;=$FR183)*(('Summary&amp;Assumptions'!$H$25*$C183)*(1+'Summary&amp;Assumptions'!$J$29)^(BO$46-1))</f>
        <v>0</v>
      </c>
      <c r="BK183" s="588">
        <f>AND(BP$55&gt;0,SUM($E183:BJ183)&lt;'Summary&amp;Assumptions'!$G$32*$B183,$D183&gt;='Summary&amp;Assumptions'!$D$17,BP$47&gt;=$D183,BP$47&lt;=EDATE($D183,'Summary&amp;Assumptions'!$G$32))*$B183+AND(BP$56&lt;'Summary&amp;Assumptions'!$J$31,BP$47&gt;=$FO183,BP$47&lt;=$FP183)*(('Summary&amp;Assumptions'!$H$25*$C183)*(1+'Summary&amp;Assumptions'!$J$29)^(BP$46-1))+AND(BP$56&lt;'Summary&amp;Assumptions'!$J$31,BP$47&gt;=$FQ183,BP$47&lt;=$FR183)*(('Summary&amp;Assumptions'!$H$25*$C183)*(1+'Summary&amp;Assumptions'!$J$29)^(BP$46-1))</f>
        <v>0</v>
      </c>
      <c r="BL183" s="588">
        <f>AND(BQ$55&gt;0,SUM($E183:BK183)&lt;'Summary&amp;Assumptions'!$G$32*$B183,$D183&gt;='Summary&amp;Assumptions'!$D$17,BQ$47&gt;=$D183,BQ$47&lt;=EDATE($D183,'Summary&amp;Assumptions'!$G$32))*$B183+AND(BQ$56&lt;'Summary&amp;Assumptions'!$J$31,BQ$47&gt;=$FO183,BQ$47&lt;=$FP183)*(('Summary&amp;Assumptions'!$H$25*$C183)*(1+'Summary&amp;Assumptions'!$J$29)^(BQ$46-1))+AND(BQ$56&lt;'Summary&amp;Assumptions'!$J$31,BQ$47&gt;=$FQ183,BQ$47&lt;=$FR183)*(('Summary&amp;Assumptions'!$H$25*$C183)*(1+'Summary&amp;Assumptions'!$J$29)^(BQ$46-1))</f>
        <v>0</v>
      </c>
      <c r="BM183" s="588">
        <f>AND(BR$55&gt;0,SUM($E183:BL183)&lt;'Summary&amp;Assumptions'!$G$32*$B183,$D183&gt;='Summary&amp;Assumptions'!$D$17,BR$47&gt;=$D183,BR$47&lt;=EDATE($D183,'Summary&amp;Assumptions'!$G$32))*$B183+AND(BR$56&lt;'Summary&amp;Assumptions'!$J$31,BR$47&gt;=$FO183,BR$47&lt;=$FP183)*(('Summary&amp;Assumptions'!$H$25*$C183)*(1+'Summary&amp;Assumptions'!$J$29)^(BR$46-1))+AND(BR$56&lt;'Summary&amp;Assumptions'!$J$31,BR$47&gt;=$FQ183,BR$47&lt;=$FR183)*(('Summary&amp;Assumptions'!$H$25*$C183)*(1+'Summary&amp;Assumptions'!$J$29)^(BR$46-1))</f>
        <v>0</v>
      </c>
      <c r="BN183" s="588">
        <f>AND(BS$55&gt;0,SUM($E183:BM183)&lt;'Summary&amp;Assumptions'!$G$32*$B183,$D183&gt;='Summary&amp;Assumptions'!$D$17,BS$47&gt;=$D183,BS$47&lt;=EDATE($D183,'Summary&amp;Assumptions'!$G$32))*$B183+AND(BS$56&lt;'Summary&amp;Assumptions'!$J$31,BS$47&gt;=$FO183,BS$47&lt;=$FP183)*(('Summary&amp;Assumptions'!$H$25*$C183)*(1+'Summary&amp;Assumptions'!$J$29)^(BS$46-1))+AND(BS$56&lt;'Summary&amp;Assumptions'!$J$31,BS$47&gt;=$FQ183,BS$47&lt;=$FR183)*(('Summary&amp;Assumptions'!$H$25*$C183)*(1+'Summary&amp;Assumptions'!$J$29)^(BS$46-1))</f>
        <v>0</v>
      </c>
      <c r="BO183" s="588">
        <f>AND(BT$55&gt;0,SUM($E183:BN183)&lt;'Summary&amp;Assumptions'!$G$32*$B183,$D183&gt;='Summary&amp;Assumptions'!$D$17,BT$47&gt;=$D183,BT$47&lt;=EDATE($D183,'Summary&amp;Assumptions'!$G$32))*$B183+AND(BT$56&lt;'Summary&amp;Assumptions'!$J$31,BT$47&gt;=$FO183,BT$47&lt;=$FP183)*(('Summary&amp;Assumptions'!$H$25*$C183)*(1+'Summary&amp;Assumptions'!$J$29)^(BT$46-1))+AND(BT$56&lt;'Summary&amp;Assumptions'!$J$31,BT$47&gt;=$FQ183,BT$47&lt;=$FR183)*(('Summary&amp;Assumptions'!$H$25*$C183)*(1+'Summary&amp;Assumptions'!$J$29)^(BT$46-1))</f>
        <v>0</v>
      </c>
      <c r="BP183" s="588">
        <f>AND(BU$55&gt;0,SUM($E183:BO183)&lt;'Summary&amp;Assumptions'!$G$32*$B183,$D183&gt;='Summary&amp;Assumptions'!$D$17,BU$47&gt;=$D183,BU$47&lt;=EDATE($D183,'Summary&amp;Assumptions'!$G$32))*$B183+AND(BU$56&lt;'Summary&amp;Assumptions'!$J$31,BU$47&gt;=$FO183,BU$47&lt;=$FP183)*(('Summary&amp;Assumptions'!$H$25*$C183)*(1+'Summary&amp;Assumptions'!$J$29)^(BU$46-1))+AND(BU$56&lt;'Summary&amp;Assumptions'!$J$31,BU$47&gt;=$FQ183,BU$47&lt;=$FR183)*(('Summary&amp;Assumptions'!$H$25*$C183)*(1+'Summary&amp;Assumptions'!$J$29)^(BU$46-1))</f>
        <v>0</v>
      </c>
      <c r="BQ183" s="588">
        <f>AND(BV$55&gt;0,SUM($E183:BP183)&lt;'Summary&amp;Assumptions'!$G$32*$B183,$D183&gt;='Summary&amp;Assumptions'!$D$17,BV$47&gt;=$D183,BV$47&lt;=EDATE($D183,'Summary&amp;Assumptions'!$G$32))*$B183+AND(BV$56&lt;'Summary&amp;Assumptions'!$J$31,BV$47&gt;=$FO183,BV$47&lt;=$FP183)*(('Summary&amp;Assumptions'!$H$25*$C183)*(1+'Summary&amp;Assumptions'!$J$29)^(BV$46-1))+AND(BV$56&lt;'Summary&amp;Assumptions'!$J$31,BV$47&gt;=$FQ183,BV$47&lt;=$FR183)*(('Summary&amp;Assumptions'!$H$25*$C183)*(1+'Summary&amp;Assumptions'!$J$29)^(BV$46-1))</f>
        <v>0</v>
      </c>
      <c r="BR183" s="588">
        <f>AND(BW$55&gt;0,SUM($E183:BQ183)&lt;'Summary&amp;Assumptions'!$G$32*$B183,$D183&gt;='Summary&amp;Assumptions'!$D$17,BW$47&gt;=$D183,BW$47&lt;=EDATE($D183,'Summary&amp;Assumptions'!$G$32))*$B183+AND(BW$56&lt;'Summary&amp;Assumptions'!$J$31,BW$47&gt;=$FO183,BW$47&lt;=$FP183)*(('Summary&amp;Assumptions'!$H$25*$C183)*(1+'Summary&amp;Assumptions'!$J$29)^(BW$46-1))+AND(BW$56&lt;'Summary&amp;Assumptions'!$J$31,BW$47&gt;=$FQ183,BW$47&lt;=$FR183)*(('Summary&amp;Assumptions'!$H$25*$C183)*(1+'Summary&amp;Assumptions'!$J$29)^(BW$46-1))</f>
        <v>0</v>
      </c>
      <c r="BS183" s="588">
        <f>AND(BX$55&gt;0,SUM($E183:BR183)&lt;'Summary&amp;Assumptions'!$G$32*$B183,$D183&gt;='Summary&amp;Assumptions'!$D$17,BX$47&gt;=$D183,BX$47&lt;=EDATE($D183,'Summary&amp;Assumptions'!$G$32))*$B183+AND(BX$56&lt;'Summary&amp;Assumptions'!$J$31,BX$47&gt;=$FO183,BX$47&lt;=$FP183)*(('Summary&amp;Assumptions'!$H$25*$C183)*(1+'Summary&amp;Assumptions'!$J$29)^(BX$46-1))+AND(BX$56&lt;'Summary&amp;Assumptions'!$J$31,BX$47&gt;=$FQ183,BX$47&lt;=$FR183)*(('Summary&amp;Assumptions'!$H$25*$C183)*(1+'Summary&amp;Assumptions'!$J$29)^(BX$46-1))</f>
        <v>0</v>
      </c>
      <c r="BT183" s="588">
        <f>AND(BY$55&gt;0,SUM($E183:BS183)&lt;'Summary&amp;Assumptions'!$G$32*$B183,$D183&gt;='Summary&amp;Assumptions'!$D$17,BY$47&gt;=$D183,BY$47&lt;=EDATE($D183,'Summary&amp;Assumptions'!$G$32))*$B183+AND(BY$56&lt;'Summary&amp;Assumptions'!$J$31,BY$47&gt;=$FO183,BY$47&lt;=$FP183)*(('Summary&amp;Assumptions'!$H$25*$C183)*(1+'Summary&amp;Assumptions'!$J$29)^(BY$46-1))+AND(BY$56&lt;'Summary&amp;Assumptions'!$J$31,BY$47&gt;=$FQ183,BY$47&lt;=$FR183)*(('Summary&amp;Assumptions'!$H$25*$C183)*(1+'Summary&amp;Assumptions'!$J$29)^(BY$46-1))</f>
        <v>0</v>
      </c>
      <c r="BU183" s="588">
        <f>AND(BZ$55&gt;0,SUM($E183:BT183)&lt;'Summary&amp;Assumptions'!$G$32*$B183,$D183&gt;='Summary&amp;Assumptions'!$D$17,BZ$47&gt;=$D183,BZ$47&lt;=EDATE($D183,'Summary&amp;Assumptions'!$G$32))*$B183+AND(BZ$56&lt;'Summary&amp;Assumptions'!$J$31,BZ$47&gt;=$FO183,BZ$47&lt;=$FP183)*(('Summary&amp;Assumptions'!$H$25*$C183)*(1+'Summary&amp;Assumptions'!$J$29)^(BZ$46-1))+AND(BZ$56&lt;'Summary&amp;Assumptions'!$J$31,BZ$47&gt;=$FQ183,BZ$47&lt;=$FR183)*(('Summary&amp;Assumptions'!$H$25*$C183)*(1+'Summary&amp;Assumptions'!$J$29)^(BZ$46-1))</f>
        <v>0</v>
      </c>
      <c r="BV183" s="588">
        <f>AND(CA$55&gt;0,SUM($E183:BU183)&lt;'Summary&amp;Assumptions'!$G$32*$B183,$D183&gt;='Summary&amp;Assumptions'!$D$17,CA$47&gt;=$D183,CA$47&lt;=EDATE($D183,'Summary&amp;Assumptions'!$G$32))*$B183+AND(CA$56&lt;'Summary&amp;Assumptions'!$J$31,CA$47&gt;=$FO183,CA$47&lt;=$FP183)*(('Summary&amp;Assumptions'!$H$25*$C183)*(1+'Summary&amp;Assumptions'!$J$29)^(CA$46-1))+AND(CA$56&lt;'Summary&amp;Assumptions'!$J$31,CA$47&gt;=$FQ183,CA$47&lt;=$FR183)*(('Summary&amp;Assumptions'!$H$25*$C183)*(1+'Summary&amp;Assumptions'!$J$29)^(CA$46-1))</f>
        <v>0</v>
      </c>
      <c r="BW183" s="588">
        <f>AND(CB$55&gt;0,SUM($E183:BV183)&lt;'Summary&amp;Assumptions'!$G$32*$B183,$D183&gt;='Summary&amp;Assumptions'!$D$17,CB$47&gt;=$D183,CB$47&lt;=EDATE($D183,'Summary&amp;Assumptions'!$G$32))*$B183+AND(CB$56&lt;'Summary&amp;Assumptions'!$J$31,CB$47&gt;=$FO183,CB$47&lt;=$FP183)*(('Summary&amp;Assumptions'!$H$25*$C183)*(1+'Summary&amp;Assumptions'!$J$29)^(CB$46-1))+AND(CB$56&lt;'Summary&amp;Assumptions'!$J$31,CB$47&gt;=$FQ183,CB$47&lt;=$FR183)*(('Summary&amp;Assumptions'!$H$25*$C183)*(1+'Summary&amp;Assumptions'!$J$29)^(CB$46-1))</f>
        <v>0</v>
      </c>
      <c r="BX183" s="588">
        <f>AND(CC$55&gt;0,SUM($E183:BW183)&lt;'Summary&amp;Assumptions'!$G$32*$B183,$D183&gt;='Summary&amp;Assumptions'!$D$17,CC$47&gt;=$D183,CC$47&lt;=EDATE($D183,'Summary&amp;Assumptions'!$G$32))*$B183+AND(CC$56&lt;'Summary&amp;Assumptions'!$J$31,CC$47&gt;=$FO183,CC$47&lt;=$FP183)*(('Summary&amp;Assumptions'!$H$25*$C183)*(1+'Summary&amp;Assumptions'!$J$29)^(CC$46-1))+AND(CC$56&lt;'Summary&amp;Assumptions'!$J$31,CC$47&gt;=$FQ183,CC$47&lt;=$FR183)*(('Summary&amp;Assumptions'!$H$25*$C183)*(1+'Summary&amp;Assumptions'!$J$29)^(CC$46-1))</f>
        <v>0</v>
      </c>
      <c r="BY183" s="588">
        <f>AND(CD$55&gt;0,SUM($E183:BX183)&lt;'Summary&amp;Assumptions'!$G$32*$B183,$D183&gt;='Summary&amp;Assumptions'!$D$17,CD$47&gt;=$D183,CD$47&lt;=EDATE($D183,'Summary&amp;Assumptions'!$G$32))*$B183+AND(CD$56&lt;'Summary&amp;Assumptions'!$J$31,CD$47&gt;=$FO183,CD$47&lt;=$FP183)*(('Summary&amp;Assumptions'!$H$25*$C183)*(1+'Summary&amp;Assumptions'!$J$29)^(CD$46-1))+AND(CD$56&lt;'Summary&amp;Assumptions'!$J$31,CD$47&gt;=$FQ183,CD$47&lt;=$FR183)*(('Summary&amp;Assumptions'!$H$25*$C183)*(1+'Summary&amp;Assumptions'!$J$29)^(CD$46-1))</f>
        <v>0</v>
      </c>
      <c r="BZ183" s="588">
        <f>AND(CE$55&gt;0,SUM($E183:BY183)&lt;'Summary&amp;Assumptions'!$G$32*$B183,$D183&gt;='Summary&amp;Assumptions'!$D$17,CE$47&gt;=$D183,CE$47&lt;=EDATE($D183,'Summary&amp;Assumptions'!$G$32))*$B183+AND(CE$56&lt;'Summary&amp;Assumptions'!$J$31,CE$47&gt;=$FO183,CE$47&lt;=$FP183)*(('Summary&amp;Assumptions'!$H$25*$C183)*(1+'Summary&amp;Assumptions'!$J$29)^(CE$46-1))+AND(CE$56&lt;'Summary&amp;Assumptions'!$J$31,CE$47&gt;=$FQ183,CE$47&lt;=$FR183)*(('Summary&amp;Assumptions'!$H$25*$C183)*(1+'Summary&amp;Assumptions'!$J$29)^(CE$46-1))</f>
        <v>0</v>
      </c>
      <c r="CA183" s="588">
        <f>AND(CF$55&gt;0,SUM($E183:BZ183)&lt;'Summary&amp;Assumptions'!$G$32*$B183,$D183&gt;='Summary&amp;Assumptions'!$D$17,CF$47&gt;=$D183,CF$47&lt;=EDATE($D183,'Summary&amp;Assumptions'!$G$32))*$B183+AND(CF$56&lt;'Summary&amp;Assumptions'!$J$31,CF$47&gt;=$FO183,CF$47&lt;=$FP183)*(('Summary&amp;Assumptions'!$H$25*$C183)*(1+'Summary&amp;Assumptions'!$J$29)^(CF$46-1))+AND(CF$56&lt;'Summary&amp;Assumptions'!$J$31,CF$47&gt;=$FQ183,CF$47&lt;=$FR183)*(('Summary&amp;Assumptions'!$H$25*$C183)*(1+'Summary&amp;Assumptions'!$J$29)^(CF$46-1))</f>
        <v>0</v>
      </c>
      <c r="CB183" s="588">
        <f>AND(CG$55&gt;0,SUM($E183:CA183)&lt;'Summary&amp;Assumptions'!$G$32*$B183,$D183&gt;='Summary&amp;Assumptions'!$D$17,CG$47&gt;=$D183,CG$47&lt;=EDATE($D183,'Summary&amp;Assumptions'!$G$32))*$B183+AND(CG$56&lt;'Summary&amp;Assumptions'!$J$31,CG$47&gt;=$FO183,CG$47&lt;=$FP183)*(('Summary&amp;Assumptions'!$H$25*$C183)*(1+'Summary&amp;Assumptions'!$J$29)^(CG$46-1))+AND(CG$56&lt;'Summary&amp;Assumptions'!$J$31,CG$47&gt;=$FQ183,CG$47&lt;=$FR183)*(('Summary&amp;Assumptions'!$H$25*$C183)*(1+'Summary&amp;Assumptions'!$J$29)^(CG$46-1))</f>
        <v>0</v>
      </c>
      <c r="CC183" s="588">
        <f>AND(CH$55&gt;0,SUM($E183:CB183)&lt;'Summary&amp;Assumptions'!$G$32*$B183,$D183&gt;='Summary&amp;Assumptions'!$D$17,CH$47&gt;=$D183,CH$47&lt;=EDATE($D183,'Summary&amp;Assumptions'!$G$32))*$B183+AND(CH$56&lt;'Summary&amp;Assumptions'!$J$31,CH$47&gt;=$FO183,CH$47&lt;=$FP183)*(('Summary&amp;Assumptions'!$H$25*$C183)*(1+'Summary&amp;Assumptions'!$J$29)^(CH$46-1))+AND(CH$56&lt;'Summary&amp;Assumptions'!$J$31,CH$47&gt;=$FQ183,CH$47&lt;=$FR183)*(('Summary&amp;Assumptions'!$H$25*$C183)*(1+'Summary&amp;Assumptions'!$J$29)^(CH$46-1))</f>
        <v>0</v>
      </c>
      <c r="CD183" s="588">
        <f>AND(CI$55&gt;0,SUM($E183:CC183)&lt;'Summary&amp;Assumptions'!$G$32*$B183,$D183&gt;='Summary&amp;Assumptions'!$D$17,CI$47&gt;=$D183,CI$47&lt;=EDATE($D183,'Summary&amp;Assumptions'!$G$32))*$B183+AND(CI$56&lt;'Summary&amp;Assumptions'!$J$31,CI$47&gt;=$FO183,CI$47&lt;=$FP183)*(('Summary&amp;Assumptions'!$H$25*$C183)*(1+'Summary&amp;Assumptions'!$J$29)^(CI$46-1))+AND(CI$56&lt;'Summary&amp;Assumptions'!$J$31,CI$47&gt;=$FQ183,CI$47&lt;=$FR183)*(('Summary&amp;Assumptions'!$H$25*$C183)*(1+'Summary&amp;Assumptions'!$J$29)^(CI$46-1))</f>
        <v>0</v>
      </c>
      <c r="CE183" s="588">
        <f>AND(CJ$55&gt;0,SUM($E183:CD183)&lt;'Summary&amp;Assumptions'!$G$32*$B183,$D183&gt;='Summary&amp;Assumptions'!$D$17,CJ$47&gt;=$D183,CJ$47&lt;=EDATE($D183,'Summary&amp;Assumptions'!$G$32))*$B183+AND(CJ$56&lt;'Summary&amp;Assumptions'!$J$31,CJ$47&gt;=$FO183,CJ$47&lt;=$FP183)*(('Summary&amp;Assumptions'!$H$25*$C183)*(1+'Summary&amp;Assumptions'!$J$29)^(CJ$46-1))+AND(CJ$56&lt;'Summary&amp;Assumptions'!$J$31,CJ$47&gt;=$FQ183,CJ$47&lt;=$FR183)*(('Summary&amp;Assumptions'!$H$25*$C183)*(1+'Summary&amp;Assumptions'!$J$29)^(CJ$46-1))</f>
        <v>0</v>
      </c>
      <c r="CF183" s="588">
        <f>AND(CK$55&gt;0,SUM($E183:CE183)&lt;'Summary&amp;Assumptions'!$G$32*$B183,$D183&gt;='Summary&amp;Assumptions'!$D$17,CK$47&gt;=$D183,CK$47&lt;=EDATE($D183,'Summary&amp;Assumptions'!$G$32))*$B183+AND(CK$56&lt;'Summary&amp;Assumptions'!$J$31,CK$47&gt;=$FO183,CK$47&lt;=$FP183)*(('Summary&amp;Assumptions'!$H$25*$C183)*(1+'Summary&amp;Assumptions'!$J$29)^(CK$46-1))+AND(CK$56&lt;'Summary&amp;Assumptions'!$J$31,CK$47&gt;=$FQ183,CK$47&lt;=$FR183)*(('Summary&amp;Assumptions'!$H$25*$C183)*(1+'Summary&amp;Assumptions'!$J$29)^(CK$46-1))</f>
        <v>0</v>
      </c>
      <c r="CG183" s="588">
        <f>AND(CL$55&gt;0,SUM($E183:CF183)&lt;'Summary&amp;Assumptions'!$G$32*$B183,$D183&gt;='Summary&amp;Assumptions'!$D$17,CL$47&gt;=$D183,CL$47&lt;=EDATE($D183,'Summary&amp;Assumptions'!$G$32))*$B183+AND(CL$56&lt;'Summary&amp;Assumptions'!$J$31,CL$47&gt;=$FO183,CL$47&lt;=$FP183)*(('Summary&amp;Assumptions'!$H$25*$C183)*(1+'Summary&amp;Assumptions'!$J$29)^(CL$46-1))+AND(CL$56&lt;'Summary&amp;Assumptions'!$J$31,CL$47&gt;=$FQ183,CL$47&lt;=$FR183)*(('Summary&amp;Assumptions'!$H$25*$C183)*(1+'Summary&amp;Assumptions'!$J$29)^(CL$46-1))</f>
        <v>0</v>
      </c>
      <c r="CH183" s="588">
        <f>AND(CM$55&gt;0,SUM($E183:CG183)&lt;'Summary&amp;Assumptions'!$G$32*$B183,$D183&gt;='Summary&amp;Assumptions'!$D$17,CM$47&gt;=$D183,CM$47&lt;=EDATE($D183,'Summary&amp;Assumptions'!$G$32))*$B183+AND(CM$56&lt;'Summary&amp;Assumptions'!$J$31,CM$47&gt;=$FO183,CM$47&lt;=$FP183)*(('Summary&amp;Assumptions'!$H$25*$C183)*(1+'Summary&amp;Assumptions'!$J$29)^(CM$46-1))+AND(CM$56&lt;'Summary&amp;Assumptions'!$J$31,CM$47&gt;=$FQ183,CM$47&lt;=$FR183)*(('Summary&amp;Assumptions'!$H$25*$C183)*(1+'Summary&amp;Assumptions'!$J$29)^(CM$46-1))</f>
        <v>0</v>
      </c>
      <c r="CI183" s="588">
        <f>AND(CN$55&gt;0,SUM($E183:CH183)&lt;'Summary&amp;Assumptions'!$G$32*$B183,$D183&gt;='Summary&amp;Assumptions'!$D$17,CN$47&gt;=$D183,CN$47&lt;=EDATE($D183,'Summary&amp;Assumptions'!$G$32))*$B183+AND(CN$56&lt;'Summary&amp;Assumptions'!$J$31,CN$47&gt;=$FO183,CN$47&lt;=$FP183)*(('Summary&amp;Assumptions'!$H$25*$C183)*(1+'Summary&amp;Assumptions'!$J$29)^(CN$46-1))+AND(CN$56&lt;'Summary&amp;Assumptions'!$J$31,CN$47&gt;=$FQ183,CN$47&lt;=$FR183)*(('Summary&amp;Assumptions'!$H$25*$C183)*(1+'Summary&amp;Assumptions'!$J$29)^(CN$46-1))</f>
        <v>0</v>
      </c>
      <c r="CJ183" s="588">
        <f>AND(CO$55&gt;0,SUM($E183:CI183)&lt;'Summary&amp;Assumptions'!$G$32*$B183,$D183&gt;='Summary&amp;Assumptions'!$D$17,CO$47&gt;=$D183,CO$47&lt;=EDATE($D183,'Summary&amp;Assumptions'!$G$32))*$B183+AND(CO$56&lt;'Summary&amp;Assumptions'!$J$31,CO$47&gt;=$FO183,CO$47&lt;=$FP183)*(('Summary&amp;Assumptions'!$H$25*$C183)*(1+'Summary&amp;Assumptions'!$J$29)^(CO$46-1))+AND(CO$56&lt;'Summary&amp;Assumptions'!$J$31,CO$47&gt;=$FQ183,CO$47&lt;=$FR183)*(('Summary&amp;Assumptions'!$H$25*$C183)*(1+'Summary&amp;Assumptions'!$J$29)^(CO$46-1))</f>
        <v>0</v>
      </c>
      <c r="CK183" s="588">
        <f>AND(CP$55&gt;0,SUM($E183:CJ183)&lt;'Summary&amp;Assumptions'!$G$32*$B183,$D183&gt;='Summary&amp;Assumptions'!$D$17,CP$47&gt;=$D183,CP$47&lt;=EDATE($D183,'Summary&amp;Assumptions'!$G$32))*$B183+AND(CP$56&lt;'Summary&amp;Assumptions'!$J$31,CP$47&gt;=$FO183,CP$47&lt;=$FP183)*(('Summary&amp;Assumptions'!$H$25*$C183)*(1+'Summary&amp;Assumptions'!$J$29)^(CP$46-1))+AND(CP$56&lt;'Summary&amp;Assumptions'!$J$31,CP$47&gt;=$FQ183,CP$47&lt;=$FR183)*(('Summary&amp;Assumptions'!$H$25*$C183)*(1+'Summary&amp;Assumptions'!$J$29)^(CP$46-1))</f>
        <v>0</v>
      </c>
      <c r="CL183" s="588">
        <f>AND(CQ$55&gt;0,SUM($E183:CK183)&lt;'Summary&amp;Assumptions'!$G$32*$B183,$D183&gt;='Summary&amp;Assumptions'!$D$17,CQ$47&gt;=$D183,CQ$47&lt;=EDATE($D183,'Summary&amp;Assumptions'!$G$32))*$B183+AND(CQ$56&lt;'Summary&amp;Assumptions'!$J$31,CQ$47&gt;=$FO183,CQ$47&lt;=$FP183)*(('Summary&amp;Assumptions'!$H$25*$C183)*(1+'Summary&amp;Assumptions'!$J$29)^(CQ$46-1))+AND(CQ$56&lt;'Summary&amp;Assumptions'!$J$31,CQ$47&gt;=$FQ183,CQ$47&lt;=$FR183)*(('Summary&amp;Assumptions'!$H$25*$C183)*(1+'Summary&amp;Assumptions'!$J$29)^(CQ$46-1))</f>
        <v>0</v>
      </c>
      <c r="CM183" s="588">
        <f>AND(CR$55&gt;0,SUM($E183:CL183)&lt;'Summary&amp;Assumptions'!$G$32*$B183,$D183&gt;='Summary&amp;Assumptions'!$D$17,CR$47&gt;=$D183,CR$47&lt;=EDATE($D183,'Summary&amp;Assumptions'!$G$32))*$B183+AND(CR$56&lt;'Summary&amp;Assumptions'!$J$31,CR$47&gt;=$FO183,CR$47&lt;=$FP183)*(('Summary&amp;Assumptions'!$H$25*$C183)*(1+'Summary&amp;Assumptions'!$J$29)^(CR$46-1))+AND(CR$56&lt;'Summary&amp;Assumptions'!$J$31,CR$47&gt;=$FQ183,CR$47&lt;=$FR183)*(('Summary&amp;Assumptions'!$H$25*$C183)*(1+'Summary&amp;Assumptions'!$J$29)^(CR$46-1))</f>
        <v>0</v>
      </c>
      <c r="CN183" s="588">
        <f>AND(CS$55&gt;0,SUM($E183:CM183)&lt;'Summary&amp;Assumptions'!$G$32*$B183,$D183&gt;='Summary&amp;Assumptions'!$D$17,CS$47&gt;=$D183,CS$47&lt;=EDATE($D183,'Summary&amp;Assumptions'!$G$32))*$B183+AND(CS$56&lt;'Summary&amp;Assumptions'!$J$31,CS$47&gt;=$FO183,CS$47&lt;=$FP183)*(('Summary&amp;Assumptions'!$H$25*$C183)*(1+'Summary&amp;Assumptions'!$J$29)^(CS$46-1))+AND(CS$56&lt;'Summary&amp;Assumptions'!$J$31,CS$47&gt;=$FQ183,CS$47&lt;=$FR183)*(('Summary&amp;Assumptions'!$H$25*$C183)*(1+'Summary&amp;Assumptions'!$J$29)^(CS$46-1))</f>
        <v>0</v>
      </c>
      <c r="CO183" s="588">
        <f>AND(CT$55&gt;0,SUM($E183:CN183)&lt;'Summary&amp;Assumptions'!$G$32*$B183,$D183&gt;='Summary&amp;Assumptions'!$D$17,CT$47&gt;=$D183,CT$47&lt;=EDATE($D183,'Summary&amp;Assumptions'!$G$32))*$B183+AND(CT$56&lt;'Summary&amp;Assumptions'!$J$31,CT$47&gt;=$FO183,CT$47&lt;=$FP183)*(('Summary&amp;Assumptions'!$H$25*$C183)*(1+'Summary&amp;Assumptions'!$J$29)^(CT$46-1))+AND(CT$56&lt;'Summary&amp;Assumptions'!$J$31,CT$47&gt;=$FQ183,CT$47&lt;=$FR183)*(('Summary&amp;Assumptions'!$H$25*$C183)*(1+'Summary&amp;Assumptions'!$J$29)^(CT$46-1))</f>
        <v>0</v>
      </c>
      <c r="CP183" s="588">
        <f>AND(CU$55&gt;0,SUM($E183:CO183)&lt;'Summary&amp;Assumptions'!$G$32*$B183,$D183&gt;='Summary&amp;Assumptions'!$D$17,CU$47&gt;=$D183,CU$47&lt;=EDATE($D183,'Summary&amp;Assumptions'!$G$32))*$B183+AND(CU$56&lt;'Summary&amp;Assumptions'!$J$31,CU$47&gt;=$FO183,CU$47&lt;=$FP183)*(('Summary&amp;Assumptions'!$H$25*$C183)*(1+'Summary&amp;Assumptions'!$J$29)^(CU$46-1))+AND(CU$56&lt;'Summary&amp;Assumptions'!$J$31,CU$47&gt;=$FQ183,CU$47&lt;=$FR183)*(('Summary&amp;Assumptions'!$H$25*$C183)*(1+'Summary&amp;Assumptions'!$J$29)^(CU$46-1))</f>
        <v>0</v>
      </c>
      <c r="CQ183" s="588">
        <f>AND(CV$55&gt;0,SUM($E183:CP183)&lt;'Summary&amp;Assumptions'!$G$32*$B183,$D183&gt;='Summary&amp;Assumptions'!$D$17,CV$47&gt;=$D183,CV$47&lt;=EDATE($D183,'Summary&amp;Assumptions'!$G$32))*$B183+AND(CV$56&lt;'Summary&amp;Assumptions'!$J$31,CV$47&gt;=$FO183,CV$47&lt;=$FP183)*(('Summary&amp;Assumptions'!$H$25*$C183)*(1+'Summary&amp;Assumptions'!$J$29)^(CV$46-1))+AND(CV$56&lt;'Summary&amp;Assumptions'!$J$31,CV$47&gt;=$FQ183,CV$47&lt;=$FR183)*(('Summary&amp;Assumptions'!$H$25*$C183)*(1+'Summary&amp;Assumptions'!$J$29)^(CV$46-1))</f>
        <v>0</v>
      </c>
      <c r="CR183" s="588">
        <f>AND(CW$55&gt;0,SUM($E183:CQ183)&lt;'Summary&amp;Assumptions'!$G$32*$B183,$D183&gt;='Summary&amp;Assumptions'!$D$17,CW$47&gt;=$D183,CW$47&lt;=EDATE($D183,'Summary&amp;Assumptions'!$G$32))*$B183+AND(CW$56&lt;'Summary&amp;Assumptions'!$J$31,CW$47&gt;=$FO183,CW$47&lt;=$FP183)*(('Summary&amp;Assumptions'!$H$25*$C183)*(1+'Summary&amp;Assumptions'!$J$29)^(CW$46-1))+AND(CW$56&lt;'Summary&amp;Assumptions'!$J$31,CW$47&gt;=$FQ183,CW$47&lt;=$FR183)*(('Summary&amp;Assumptions'!$H$25*$C183)*(1+'Summary&amp;Assumptions'!$J$29)^(CW$46-1))</f>
        <v>0</v>
      </c>
      <c r="CS183" s="588">
        <f>AND(CX$55&gt;0,SUM($E183:CR183)&lt;'Summary&amp;Assumptions'!$G$32*$B183,$D183&gt;='Summary&amp;Assumptions'!$D$17,CX$47&gt;=$D183,CX$47&lt;=EDATE($D183,'Summary&amp;Assumptions'!$G$32))*$B183+AND(CX$56&lt;'Summary&amp;Assumptions'!$J$31,CX$47&gt;=$FO183,CX$47&lt;=$FP183)*(('Summary&amp;Assumptions'!$H$25*$C183)*(1+'Summary&amp;Assumptions'!$J$29)^(CX$46-1))+AND(CX$56&lt;'Summary&amp;Assumptions'!$J$31,CX$47&gt;=$FQ183,CX$47&lt;=$FR183)*(('Summary&amp;Assumptions'!$H$25*$C183)*(1+'Summary&amp;Assumptions'!$J$29)^(CX$46-1))</f>
        <v>0</v>
      </c>
      <c r="CT183" s="588">
        <f>AND(CY$55&gt;0,SUM($E183:CS183)&lt;'Summary&amp;Assumptions'!$G$32*$B183,$D183&gt;='Summary&amp;Assumptions'!$D$17,CY$47&gt;=$D183,CY$47&lt;=EDATE($D183,'Summary&amp;Assumptions'!$G$32))*$B183+AND(CY$56&lt;'Summary&amp;Assumptions'!$J$31,CY$47&gt;=$FO183,CY$47&lt;=$FP183)*(('Summary&amp;Assumptions'!$H$25*$C183)*(1+'Summary&amp;Assumptions'!$J$29)^(CY$46-1))+AND(CY$56&lt;'Summary&amp;Assumptions'!$J$31,CY$47&gt;=$FQ183,CY$47&lt;=$FR183)*(('Summary&amp;Assumptions'!$H$25*$C183)*(1+'Summary&amp;Assumptions'!$J$29)^(CY$46-1))</f>
        <v>0</v>
      </c>
      <c r="CU183" s="588">
        <f>AND(CZ$55&gt;0,SUM($E183:CT183)&lt;'Summary&amp;Assumptions'!$G$32*$B183,$D183&gt;='Summary&amp;Assumptions'!$D$17,CZ$47&gt;=$D183,CZ$47&lt;=EDATE($D183,'Summary&amp;Assumptions'!$G$32))*$B183+AND(CZ$56&lt;'Summary&amp;Assumptions'!$J$31,CZ$47&gt;=$FO183,CZ$47&lt;=$FP183)*(('Summary&amp;Assumptions'!$H$25*$C183)*(1+'Summary&amp;Assumptions'!$J$29)^(CZ$46-1))+AND(CZ$56&lt;'Summary&amp;Assumptions'!$J$31,CZ$47&gt;=$FQ183,CZ$47&lt;=$FR183)*(('Summary&amp;Assumptions'!$H$25*$C183)*(1+'Summary&amp;Assumptions'!$J$29)^(CZ$46-1))</f>
        <v>0</v>
      </c>
      <c r="CV183" s="588">
        <f>AND(DA$55&gt;0,SUM($E183:CU183)&lt;'Summary&amp;Assumptions'!$G$32*$B183,$D183&gt;='Summary&amp;Assumptions'!$D$17,DA$47&gt;=$D183,DA$47&lt;=EDATE($D183,'Summary&amp;Assumptions'!$G$32))*$B183+AND(DA$56&lt;'Summary&amp;Assumptions'!$J$31,DA$47&gt;=$FO183,DA$47&lt;=$FP183)*(('Summary&amp;Assumptions'!$H$25*$C183)*(1+'Summary&amp;Assumptions'!$J$29)^(DA$46-1))+AND(DA$56&lt;'Summary&amp;Assumptions'!$J$31,DA$47&gt;=$FQ183,DA$47&lt;=$FR183)*(('Summary&amp;Assumptions'!$H$25*$C183)*(1+'Summary&amp;Assumptions'!$J$29)^(DA$46-1))</f>
        <v>0</v>
      </c>
      <c r="CW183" s="588">
        <f>AND(DB$55&gt;0,SUM($E183:CV183)&lt;'Summary&amp;Assumptions'!$G$32*$B183,$D183&gt;='Summary&amp;Assumptions'!$D$17,DB$47&gt;=$D183,DB$47&lt;=EDATE($D183,'Summary&amp;Assumptions'!$G$32))*$B183+AND(DB$56&lt;'Summary&amp;Assumptions'!$J$31,DB$47&gt;=$FO183,DB$47&lt;=$FP183)*(('Summary&amp;Assumptions'!$H$25*$C183)*(1+'Summary&amp;Assumptions'!$J$29)^(DB$46-1))+AND(DB$56&lt;'Summary&amp;Assumptions'!$J$31,DB$47&gt;=$FQ183,DB$47&lt;=$FR183)*(('Summary&amp;Assumptions'!$H$25*$C183)*(1+'Summary&amp;Assumptions'!$J$29)^(DB$46-1))</f>
        <v>0</v>
      </c>
      <c r="CX183" s="588">
        <f>AND(DC$55&gt;0,SUM($E183:CW183)&lt;'Summary&amp;Assumptions'!$G$32*$B183,$D183&gt;='Summary&amp;Assumptions'!$D$17,DC$47&gt;=$D183,DC$47&lt;=EDATE($D183,'Summary&amp;Assumptions'!$G$32))*$B183+AND(DC$56&lt;'Summary&amp;Assumptions'!$J$31,DC$47&gt;=$FO183,DC$47&lt;=$FP183)*(('Summary&amp;Assumptions'!$H$25*$C183)*(1+'Summary&amp;Assumptions'!$J$29)^(DC$46-1))+AND(DC$56&lt;'Summary&amp;Assumptions'!$J$31,DC$47&gt;=$FQ183,DC$47&lt;=$FR183)*(('Summary&amp;Assumptions'!$H$25*$C183)*(1+'Summary&amp;Assumptions'!$J$29)^(DC$46-1))</f>
        <v>0</v>
      </c>
      <c r="CY183" s="588">
        <f>AND(DD$55&gt;0,SUM($E183:CX183)&lt;'Summary&amp;Assumptions'!$G$32*$B183,$D183&gt;='Summary&amp;Assumptions'!$D$17,DD$47&gt;=$D183,DD$47&lt;=EDATE($D183,'Summary&amp;Assumptions'!$G$32))*$B183+AND(DD$56&lt;'Summary&amp;Assumptions'!$J$31,DD$47&gt;=$FO183,DD$47&lt;=$FP183)*(('Summary&amp;Assumptions'!$H$25*$C183)*(1+'Summary&amp;Assumptions'!$J$29)^(DD$46-1))+AND(DD$56&lt;'Summary&amp;Assumptions'!$J$31,DD$47&gt;=$FQ183,DD$47&lt;=$FR183)*(('Summary&amp;Assumptions'!$H$25*$C183)*(1+'Summary&amp;Assumptions'!$J$29)^(DD$46-1))</f>
        <v>0</v>
      </c>
      <c r="CZ183" s="588">
        <f>AND(DE$55&gt;0,SUM($E183:CY183)&lt;'Summary&amp;Assumptions'!$G$32*$B183,$D183&gt;='Summary&amp;Assumptions'!$D$17,DE$47&gt;=$D183,DE$47&lt;=EDATE($D183,'Summary&amp;Assumptions'!$G$32))*$B183+AND(DE$56&lt;'Summary&amp;Assumptions'!$J$31,DE$47&gt;=$FO183,DE$47&lt;=$FP183)*(('Summary&amp;Assumptions'!$H$25*$C183)*(1+'Summary&amp;Assumptions'!$J$29)^(DE$46-1))+AND(DE$56&lt;'Summary&amp;Assumptions'!$J$31,DE$47&gt;=$FQ183,DE$47&lt;=$FR183)*(('Summary&amp;Assumptions'!$H$25*$C183)*(1+'Summary&amp;Assumptions'!$J$29)^(DE$46-1))</f>
        <v>0</v>
      </c>
      <c r="DA183" s="588">
        <f>AND(DF$55&gt;0,SUM($E183:CZ183)&lt;'Summary&amp;Assumptions'!$G$32*$B183,$D183&gt;='Summary&amp;Assumptions'!$D$17,DF$47&gt;=$D183,DF$47&lt;=EDATE($D183,'Summary&amp;Assumptions'!$G$32))*$B183+AND(DF$56&lt;'Summary&amp;Assumptions'!$J$31,DF$47&gt;=$FO183,DF$47&lt;=$FP183)*(('Summary&amp;Assumptions'!$H$25*$C183)*(1+'Summary&amp;Assumptions'!$J$29)^(DF$46-1))+AND(DF$56&lt;'Summary&amp;Assumptions'!$J$31,DF$47&gt;=$FQ183,DF$47&lt;=$FR183)*(('Summary&amp;Assumptions'!$H$25*$C183)*(1+'Summary&amp;Assumptions'!$J$29)^(DF$46-1))</f>
        <v>0</v>
      </c>
      <c r="DB183" s="588">
        <f>AND(DG$55&gt;0,SUM($E183:DA183)&lt;'Summary&amp;Assumptions'!$G$32*$B183,$D183&gt;='Summary&amp;Assumptions'!$D$17,DG$47&gt;=$D183,DG$47&lt;=EDATE($D183,'Summary&amp;Assumptions'!$G$32))*$B183+AND(DG$56&lt;'Summary&amp;Assumptions'!$J$31,DG$47&gt;=$FO183,DG$47&lt;=$FP183)*(('Summary&amp;Assumptions'!$H$25*$C183)*(1+'Summary&amp;Assumptions'!$J$29)^(DG$46-1))+AND(DG$56&lt;'Summary&amp;Assumptions'!$J$31,DG$47&gt;=$FQ183,DG$47&lt;=$FR183)*(('Summary&amp;Assumptions'!$H$25*$C183)*(1+'Summary&amp;Assumptions'!$J$29)^(DG$46-1))</f>
        <v>0</v>
      </c>
      <c r="DC183" s="588">
        <f>AND(DH$55&gt;0,SUM($E183:DB183)&lt;'Summary&amp;Assumptions'!$G$32*$B183,$D183&gt;='Summary&amp;Assumptions'!$D$17,DH$47&gt;=$D183,DH$47&lt;=EDATE($D183,'Summary&amp;Assumptions'!$G$32))*$B183+AND(DH$56&lt;'Summary&amp;Assumptions'!$J$31,DH$47&gt;=$FO183,DH$47&lt;=$FP183)*(('Summary&amp;Assumptions'!$H$25*$C183)*(1+'Summary&amp;Assumptions'!$J$29)^(DH$46-1))+AND(DH$56&lt;'Summary&amp;Assumptions'!$J$31,DH$47&gt;=$FQ183,DH$47&lt;=$FR183)*(('Summary&amp;Assumptions'!$H$25*$C183)*(1+'Summary&amp;Assumptions'!$J$29)^(DH$46-1))</f>
        <v>0</v>
      </c>
      <c r="DD183" s="588">
        <f>AND(DI$55&gt;0,SUM($E183:DC183)&lt;'Summary&amp;Assumptions'!$G$32*$B183,$D183&gt;='Summary&amp;Assumptions'!$D$17,DI$47&gt;=$D183,DI$47&lt;=EDATE($D183,'Summary&amp;Assumptions'!$G$32))*$B183+AND(DI$56&lt;'Summary&amp;Assumptions'!$J$31,DI$47&gt;=$FO183,DI$47&lt;=$FP183)*(('Summary&amp;Assumptions'!$H$25*$C183)*(1+'Summary&amp;Assumptions'!$J$29)^(DI$46-1))+AND(DI$56&lt;'Summary&amp;Assumptions'!$J$31,DI$47&gt;=$FQ183,DI$47&lt;=$FR183)*(('Summary&amp;Assumptions'!$H$25*$C183)*(1+'Summary&amp;Assumptions'!$J$29)^(DI$46-1))</f>
        <v>0</v>
      </c>
      <c r="DE183" s="588">
        <f>AND(DJ$55&gt;0,SUM($E183:DD183)&lt;'Summary&amp;Assumptions'!$G$32*$B183,$D183&gt;='Summary&amp;Assumptions'!$D$17,DJ$47&gt;=$D183,DJ$47&lt;=EDATE($D183,'Summary&amp;Assumptions'!$G$32))*$B183+AND(DJ$56&lt;'Summary&amp;Assumptions'!$J$31,DJ$47&gt;=$FO183,DJ$47&lt;=$FP183)*(('Summary&amp;Assumptions'!$H$25*$C183)*(1+'Summary&amp;Assumptions'!$J$29)^(DJ$46-1))+AND(DJ$56&lt;'Summary&amp;Assumptions'!$J$31,DJ$47&gt;=$FQ183,DJ$47&lt;=$FR183)*(('Summary&amp;Assumptions'!$H$25*$C183)*(1+'Summary&amp;Assumptions'!$J$29)^(DJ$46-1))</f>
        <v>0</v>
      </c>
      <c r="DF183" s="588">
        <f>AND(DK$55&gt;0,SUM($E183:DE183)&lt;'Summary&amp;Assumptions'!$G$32*$B183,$D183&gt;='Summary&amp;Assumptions'!$D$17,DK$47&gt;=$D183,DK$47&lt;=EDATE($D183,'Summary&amp;Assumptions'!$G$32))*$B183+AND(DK$56&lt;'Summary&amp;Assumptions'!$J$31,DK$47&gt;=$FO183,DK$47&lt;=$FP183)*(('Summary&amp;Assumptions'!$H$25*$C183)*(1+'Summary&amp;Assumptions'!$J$29)^(DK$46-1))+AND(DK$56&lt;'Summary&amp;Assumptions'!$J$31,DK$47&gt;=$FQ183,DK$47&lt;=$FR183)*(('Summary&amp;Assumptions'!$H$25*$C183)*(1+'Summary&amp;Assumptions'!$J$29)^(DK$46-1))</f>
        <v>0</v>
      </c>
      <c r="DG183" s="588">
        <f>AND(DL$55&gt;0,SUM($E183:DF183)&lt;'Summary&amp;Assumptions'!$G$32*$B183,$D183&gt;='Summary&amp;Assumptions'!$D$17,DL$47&gt;=$D183,DL$47&lt;=EDATE($D183,'Summary&amp;Assumptions'!$G$32))*$B183+AND(DL$56&lt;'Summary&amp;Assumptions'!$J$31,DL$47&gt;=$FO183,DL$47&lt;=$FP183)*(('Summary&amp;Assumptions'!$H$25*$C183)*(1+'Summary&amp;Assumptions'!$J$29)^(DL$46-1))+AND(DL$56&lt;'Summary&amp;Assumptions'!$J$31,DL$47&gt;=$FQ183,DL$47&lt;=$FR183)*(('Summary&amp;Assumptions'!$H$25*$C183)*(1+'Summary&amp;Assumptions'!$J$29)^(DL$46-1))</f>
        <v>0</v>
      </c>
      <c r="DH183" s="588">
        <f>AND(DM$55&gt;0,SUM($E183:DG183)&lt;'Summary&amp;Assumptions'!$G$32*$B183,$D183&gt;='Summary&amp;Assumptions'!$D$17,DM$47&gt;=$D183,DM$47&lt;=EDATE($D183,'Summary&amp;Assumptions'!$G$32))*$B183+AND(DM$56&lt;'Summary&amp;Assumptions'!$J$31,DM$47&gt;=$FO183,DM$47&lt;=$FP183)*(('Summary&amp;Assumptions'!$H$25*$C183)*(1+'Summary&amp;Assumptions'!$J$29)^(DM$46-1))+AND(DM$56&lt;'Summary&amp;Assumptions'!$J$31,DM$47&gt;=$FQ183,DM$47&lt;=$FR183)*(('Summary&amp;Assumptions'!$H$25*$C183)*(1+'Summary&amp;Assumptions'!$J$29)^(DM$46-1))</f>
        <v>0</v>
      </c>
      <c r="DI183" s="588">
        <f>AND(DN$55&gt;0,SUM($E183:DH183)&lt;'Summary&amp;Assumptions'!$G$32*$B183,$D183&gt;='Summary&amp;Assumptions'!$D$17,DN$47&gt;=$D183,DN$47&lt;=EDATE($D183,'Summary&amp;Assumptions'!$G$32))*$B183+AND(DN$56&lt;'Summary&amp;Assumptions'!$J$31,DN$47&gt;=$FO183,DN$47&lt;=$FP183)*(('Summary&amp;Assumptions'!$H$25*$C183)*(1+'Summary&amp;Assumptions'!$J$29)^(DN$46-1))+AND(DN$56&lt;'Summary&amp;Assumptions'!$J$31,DN$47&gt;=$FQ183,DN$47&lt;=$FR183)*(('Summary&amp;Assumptions'!$H$25*$C183)*(1+'Summary&amp;Assumptions'!$J$29)^(DN$46-1))</f>
        <v>0</v>
      </c>
      <c r="DJ183" s="588">
        <f>AND(DO$55&gt;0,SUM($E183:DI183)&lt;'Summary&amp;Assumptions'!$G$32*$B183,$D183&gt;='Summary&amp;Assumptions'!$D$17,DO$47&gt;=$D183,DO$47&lt;=EDATE($D183,'Summary&amp;Assumptions'!$G$32))*$B183+AND(DO$56&lt;'Summary&amp;Assumptions'!$J$31,DO$47&gt;=$FO183,DO$47&lt;=$FP183)*(('Summary&amp;Assumptions'!$H$25*$C183)*(1+'Summary&amp;Assumptions'!$J$29)^(DO$46-1))+AND(DO$56&lt;'Summary&amp;Assumptions'!$J$31,DO$47&gt;=$FQ183,DO$47&lt;=$FR183)*(('Summary&amp;Assumptions'!$H$25*$C183)*(1+'Summary&amp;Assumptions'!$J$29)^(DO$46-1))</f>
        <v>0</v>
      </c>
      <c r="DK183" s="588">
        <f>AND(DP$55&gt;0,SUM($E183:DJ183)&lt;'Summary&amp;Assumptions'!$G$32*$B183,$D183&gt;='Summary&amp;Assumptions'!$D$17,DP$47&gt;=$D183,DP$47&lt;=EDATE($D183,'Summary&amp;Assumptions'!$G$32))*$B183+AND(DP$56&lt;'Summary&amp;Assumptions'!$J$31,DP$47&gt;=$FO183,DP$47&lt;=$FP183)*(('Summary&amp;Assumptions'!$H$25*$C183)*(1+'Summary&amp;Assumptions'!$J$29)^(DP$46-1))+AND(DP$56&lt;'Summary&amp;Assumptions'!$J$31,DP$47&gt;=$FQ183,DP$47&lt;=$FR183)*(('Summary&amp;Assumptions'!$H$25*$C183)*(1+'Summary&amp;Assumptions'!$J$29)^(DP$46-1))</f>
        <v>0</v>
      </c>
      <c r="DL183" s="588">
        <f>AND(DQ$55&gt;0,SUM($E183:DK183)&lt;'Summary&amp;Assumptions'!$G$32*$B183,$D183&gt;='Summary&amp;Assumptions'!$D$17,DQ$47&gt;=$D183,DQ$47&lt;=EDATE($D183,'Summary&amp;Assumptions'!$G$32))*$B183+AND(DQ$56&lt;'Summary&amp;Assumptions'!$J$31,DQ$47&gt;=$FO183,DQ$47&lt;=$FP183)*(('Summary&amp;Assumptions'!$H$25*$C183)*(1+'Summary&amp;Assumptions'!$J$29)^(DQ$46-1))+AND(DQ$56&lt;'Summary&amp;Assumptions'!$J$31,DQ$47&gt;=$FQ183,DQ$47&lt;=$FR183)*(('Summary&amp;Assumptions'!$H$25*$C183)*(1+'Summary&amp;Assumptions'!$J$29)^(DQ$46-1))</f>
        <v>0</v>
      </c>
      <c r="DM183" s="588">
        <f>AND(DR$55&gt;0,SUM($E183:DL183)&lt;'Summary&amp;Assumptions'!$G$32*$B183,$D183&gt;='Summary&amp;Assumptions'!$D$17,DR$47&gt;=$D183,DR$47&lt;=EDATE($D183,'Summary&amp;Assumptions'!$G$32))*$B183+AND(DR$56&lt;'Summary&amp;Assumptions'!$J$31,DR$47&gt;=$FO183,DR$47&lt;=$FP183)*(('Summary&amp;Assumptions'!$H$25*$C183)*(1+'Summary&amp;Assumptions'!$J$29)^(DR$46-1))+AND(DR$56&lt;'Summary&amp;Assumptions'!$J$31,DR$47&gt;=$FQ183,DR$47&lt;=$FR183)*(('Summary&amp;Assumptions'!$H$25*$C183)*(1+'Summary&amp;Assumptions'!$J$29)^(DR$46-1))</f>
        <v>0</v>
      </c>
      <c r="DN183" s="588">
        <f>AND(DS$55&gt;0,SUM($E183:DM183)&lt;'Summary&amp;Assumptions'!$G$32*$B183,$D183&gt;='Summary&amp;Assumptions'!$D$17,DS$47&gt;=$D183,DS$47&lt;=EDATE($D183,'Summary&amp;Assumptions'!$G$32))*$B183+AND(DS$56&lt;'Summary&amp;Assumptions'!$J$31,DS$47&gt;=$FO183,DS$47&lt;=$FP183)*(('Summary&amp;Assumptions'!$H$25*$C183)*(1+'Summary&amp;Assumptions'!$J$29)^(DS$46-1))+AND(DS$56&lt;'Summary&amp;Assumptions'!$J$31,DS$47&gt;=$FQ183,DS$47&lt;=$FR183)*(('Summary&amp;Assumptions'!$H$25*$C183)*(1+'Summary&amp;Assumptions'!$J$29)^(DS$46-1))</f>
        <v>0</v>
      </c>
      <c r="DO183" s="588">
        <f>AND(DT$55&gt;0,SUM($E183:DN183)&lt;'Summary&amp;Assumptions'!$G$32*$B183,$D183&gt;='Summary&amp;Assumptions'!$D$17,DT$47&gt;=$D183,DT$47&lt;=EDATE($D183,'Summary&amp;Assumptions'!$G$32))*$B183+AND(DT$56&lt;'Summary&amp;Assumptions'!$J$31,DT$47&gt;=$FO183,DT$47&lt;=$FP183)*(('Summary&amp;Assumptions'!$H$25*$C183)*(1+'Summary&amp;Assumptions'!$J$29)^(DT$46-1))+AND(DT$56&lt;'Summary&amp;Assumptions'!$J$31,DT$47&gt;=$FQ183,DT$47&lt;=$FR183)*(('Summary&amp;Assumptions'!$H$25*$C183)*(1+'Summary&amp;Assumptions'!$J$29)^(DT$46-1))</f>
        <v>0</v>
      </c>
      <c r="DP183" s="588">
        <f>AND(DU$55&gt;0,SUM($E183:DO183)&lt;'Summary&amp;Assumptions'!$G$32*$B183,$D183&gt;='Summary&amp;Assumptions'!$D$17,DU$47&gt;=$D183,DU$47&lt;=EDATE($D183,'Summary&amp;Assumptions'!$G$32))*$B183+AND(DU$56&lt;'Summary&amp;Assumptions'!$J$31,DU$47&gt;=$FO183,DU$47&lt;=$FP183)*(('Summary&amp;Assumptions'!$H$25*$C183)*(1+'Summary&amp;Assumptions'!$J$29)^(DU$46-1))+AND(DU$56&lt;'Summary&amp;Assumptions'!$J$31,DU$47&gt;=$FQ183,DU$47&lt;=$FR183)*(('Summary&amp;Assumptions'!$H$25*$C183)*(1+'Summary&amp;Assumptions'!$J$29)^(DU$46-1))</f>
        <v>0</v>
      </c>
      <c r="DQ183" s="588">
        <f>AND(DV$55&gt;0,SUM($E183:DP183)&lt;'Summary&amp;Assumptions'!$G$32*$B183,$D183&gt;='Summary&amp;Assumptions'!$D$17,DV$47&gt;=$D183,DV$47&lt;=EDATE($D183,'Summary&amp;Assumptions'!$G$32))*$B183+AND(DV$56&lt;'Summary&amp;Assumptions'!$J$31,DV$47&gt;=$FO183,DV$47&lt;=$FP183)*(('Summary&amp;Assumptions'!$H$25*$C183)*(1+'Summary&amp;Assumptions'!$J$29)^(DV$46-1))+AND(DV$56&lt;'Summary&amp;Assumptions'!$J$31,DV$47&gt;=$FQ183,DV$47&lt;=$FR183)*(('Summary&amp;Assumptions'!$H$25*$C183)*(1+'Summary&amp;Assumptions'!$J$29)^(DV$46-1))</f>
        <v>0</v>
      </c>
      <c r="DR183" s="588">
        <f>AND(DW$55&gt;0,SUM($E183:DQ183)&lt;'Summary&amp;Assumptions'!$G$32*$B183,$D183&gt;='Summary&amp;Assumptions'!$D$17,DW$47&gt;=$D183,DW$47&lt;=EDATE($D183,'Summary&amp;Assumptions'!$G$32))*$B183+AND(DW$56&lt;'Summary&amp;Assumptions'!$J$31,DW$47&gt;=$FO183,DW$47&lt;=$FP183)*(('Summary&amp;Assumptions'!$H$25*$C183)*(1+'Summary&amp;Assumptions'!$J$29)^(DW$46-1))+AND(DW$56&lt;'Summary&amp;Assumptions'!$J$31,DW$47&gt;=$FQ183,DW$47&lt;=$FR183)*(('Summary&amp;Assumptions'!$H$25*$C183)*(1+'Summary&amp;Assumptions'!$J$29)^(DW$46-1))</f>
        <v>0</v>
      </c>
      <c r="DS183" s="588">
        <f>AND(DX$55&gt;0,SUM($E183:DR183)&lt;'Summary&amp;Assumptions'!$G$32*$B183,$D183&gt;='Summary&amp;Assumptions'!$D$17,DX$47&gt;=$D183,DX$47&lt;=EDATE($D183,'Summary&amp;Assumptions'!$G$32))*$B183+AND(DX$56&lt;'Summary&amp;Assumptions'!$J$31,DX$47&gt;=$FO183,DX$47&lt;=$FP183)*(('Summary&amp;Assumptions'!$H$25*$C183)*(1+'Summary&amp;Assumptions'!$J$29)^(DX$46-1))+AND(DX$56&lt;'Summary&amp;Assumptions'!$J$31,DX$47&gt;=$FQ183,DX$47&lt;=$FR183)*(('Summary&amp;Assumptions'!$H$25*$C183)*(1+'Summary&amp;Assumptions'!$J$29)^(DX$46-1))</f>
        <v>0</v>
      </c>
      <c r="DT183" s="588">
        <f>AND(DY$55&gt;0,SUM($E183:DS183)&lt;'Summary&amp;Assumptions'!$G$32*$B183,$D183&gt;='Summary&amp;Assumptions'!$D$17,DY$47&gt;=$D183,DY$47&lt;=EDATE($D183,'Summary&amp;Assumptions'!$G$32))*$B183+AND(DY$56&lt;'Summary&amp;Assumptions'!$J$31,DY$47&gt;=$FO183,DY$47&lt;=$FP183)*(('Summary&amp;Assumptions'!$H$25*$C183)*(1+'Summary&amp;Assumptions'!$J$29)^(DY$46-1))+AND(DY$56&lt;'Summary&amp;Assumptions'!$J$31,DY$47&gt;=$FQ183,DY$47&lt;=$FR183)*(('Summary&amp;Assumptions'!$H$25*$C183)*(1+'Summary&amp;Assumptions'!$J$29)^(DY$46-1))</f>
        <v>0</v>
      </c>
      <c r="DU183" s="588">
        <f>AND(DZ$55&gt;0,SUM($E183:DT183)&lt;'Summary&amp;Assumptions'!$G$32*$B183,$D183&gt;='Summary&amp;Assumptions'!$D$17,DZ$47&gt;=$D183,DZ$47&lt;=EDATE($D183,'Summary&amp;Assumptions'!$G$32))*$B183+AND(DZ$56&lt;'Summary&amp;Assumptions'!$J$31,DZ$47&gt;=$FO183,DZ$47&lt;=$FP183)*(('Summary&amp;Assumptions'!$H$25*$C183)*(1+'Summary&amp;Assumptions'!$J$29)^(DZ$46-1))+AND(DZ$56&lt;'Summary&amp;Assumptions'!$J$31,DZ$47&gt;=$FQ183,DZ$47&lt;=$FR183)*(('Summary&amp;Assumptions'!$H$25*$C183)*(1+'Summary&amp;Assumptions'!$J$29)^(DZ$46-1))</f>
        <v>0</v>
      </c>
      <c r="DV183" s="588">
        <f>AND(EA$55&gt;0,SUM($E183:DU183)&lt;'Summary&amp;Assumptions'!$G$32*$B183,$D183&gt;='Summary&amp;Assumptions'!$D$17,EA$47&gt;=$D183,EA$47&lt;=EDATE($D183,'Summary&amp;Assumptions'!$G$32))*$B183+AND(EA$56&lt;'Summary&amp;Assumptions'!$J$31,EA$47&gt;=$FO183,EA$47&lt;=$FP183)*(('Summary&amp;Assumptions'!$H$25*$C183)*(1+'Summary&amp;Assumptions'!$J$29)^(EA$46-1))+AND(EA$56&lt;'Summary&amp;Assumptions'!$J$31,EA$47&gt;=$FQ183,EA$47&lt;=$FR183)*(('Summary&amp;Assumptions'!$H$25*$C183)*(1+'Summary&amp;Assumptions'!$J$29)^(EA$46-1))</f>
        <v>0</v>
      </c>
      <c r="DW183" s="588">
        <f>AND(EB$55&gt;0,SUM($E183:DV183)&lt;'Summary&amp;Assumptions'!$G$32*$B183,$D183&gt;='Summary&amp;Assumptions'!$D$17,EB$47&gt;=$D183,EB$47&lt;=EDATE($D183,'Summary&amp;Assumptions'!$G$32))*$B183+AND(EB$56&lt;'Summary&amp;Assumptions'!$J$31,EB$47&gt;=$FO183,EB$47&lt;=$FP183)*(('Summary&amp;Assumptions'!$H$25*$C183)*(1+'Summary&amp;Assumptions'!$J$29)^(EB$46-1))+AND(EB$56&lt;'Summary&amp;Assumptions'!$J$31,EB$47&gt;=$FQ183,EB$47&lt;=$FR183)*(('Summary&amp;Assumptions'!$H$25*$C183)*(1+'Summary&amp;Assumptions'!$J$29)^(EB$46-1))</f>
        <v>0</v>
      </c>
      <c r="DX183" s="588">
        <f>AND(EC$55&gt;0,SUM($E183:DW183)&lt;'Summary&amp;Assumptions'!$G$32*$B183,$D183&gt;='Summary&amp;Assumptions'!$D$17,EC$47&gt;=$D183,EC$47&lt;=EDATE($D183,'Summary&amp;Assumptions'!$G$32))*$B183+AND(EC$56&lt;'Summary&amp;Assumptions'!$J$31,EC$47&gt;=$FO183,EC$47&lt;=$FP183)*(('Summary&amp;Assumptions'!$H$25*$C183)*(1+'Summary&amp;Assumptions'!$J$29)^(EC$46-1))+AND(EC$56&lt;'Summary&amp;Assumptions'!$J$31,EC$47&gt;=$FQ183,EC$47&lt;=$FR183)*(('Summary&amp;Assumptions'!$H$25*$C183)*(1+'Summary&amp;Assumptions'!$J$29)^(EC$46-1))</f>
        <v>0</v>
      </c>
      <c r="DY183" s="588">
        <f>AND(ED$55&gt;0,SUM($E183:DX183)&lt;'Summary&amp;Assumptions'!$G$32*$B183,$D183&gt;='Summary&amp;Assumptions'!$D$17,ED$47&gt;=$D183,ED$47&lt;=EDATE($D183,'Summary&amp;Assumptions'!$G$32))*$B183+AND(ED$56&lt;'Summary&amp;Assumptions'!$J$31,ED$47&gt;=$FO183,ED$47&lt;=$FP183)*(('Summary&amp;Assumptions'!$H$25*$C183)*(1+'Summary&amp;Assumptions'!$J$29)^(ED$46-1))+AND(ED$56&lt;'Summary&amp;Assumptions'!$J$31,ED$47&gt;=$FQ183,ED$47&lt;=$FR183)*(('Summary&amp;Assumptions'!$H$25*$C183)*(1+'Summary&amp;Assumptions'!$J$29)^(ED$46-1))</f>
        <v>0</v>
      </c>
      <c r="DZ183" s="588">
        <f>AND(EE$55&gt;0,SUM($E183:DY183)&lt;'Summary&amp;Assumptions'!$G$32*$B183,$D183&gt;='Summary&amp;Assumptions'!$D$17,EE$47&gt;=$D183,EE$47&lt;=EDATE($D183,'Summary&amp;Assumptions'!$G$32))*$B183+AND(EE$56&lt;'Summary&amp;Assumptions'!$J$31,EE$47&gt;=$FO183,EE$47&lt;=$FP183)*(('Summary&amp;Assumptions'!$H$25*$C183)*(1+'Summary&amp;Assumptions'!$J$29)^(EE$46-1))+AND(EE$56&lt;'Summary&amp;Assumptions'!$J$31,EE$47&gt;=$FQ183,EE$47&lt;=$FR183)*(('Summary&amp;Assumptions'!$H$25*$C183)*(1+'Summary&amp;Assumptions'!$J$29)^(EE$46-1))</f>
        <v>0</v>
      </c>
      <c r="EA183" s="588">
        <f>AND(EF$55&gt;0,SUM($E183:DZ183)&lt;'Summary&amp;Assumptions'!$G$32*$B183,$D183&gt;='Summary&amp;Assumptions'!$D$17,EF$47&gt;=$D183,EF$47&lt;=EDATE($D183,'Summary&amp;Assumptions'!$G$32))*$B183+AND(EF$56&lt;'Summary&amp;Assumptions'!$J$31,EF$47&gt;=$FO183,EF$47&lt;=$FP183)*(('Summary&amp;Assumptions'!$H$25*$C183)*(1+'Summary&amp;Assumptions'!$J$29)^(EF$46-1))+AND(EF$56&lt;'Summary&amp;Assumptions'!$J$31,EF$47&gt;=$FQ183,EF$47&lt;=$FR183)*(('Summary&amp;Assumptions'!$H$25*$C183)*(1+'Summary&amp;Assumptions'!$J$29)^(EF$46-1))</f>
        <v>0</v>
      </c>
      <c r="EB183" s="588">
        <f>AND(EG$55&gt;0,SUM($E183:EA183)&lt;'Summary&amp;Assumptions'!$G$32*$B183,$D183&gt;='Summary&amp;Assumptions'!$D$17,EG$47&gt;=$D183,EG$47&lt;=EDATE($D183,'Summary&amp;Assumptions'!$G$32))*$B183+AND(EG$56&lt;'Summary&amp;Assumptions'!$J$31,EG$47&gt;=$FO183,EG$47&lt;=$FP183)*(('Summary&amp;Assumptions'!$H$25*$C183)*(1+'Summary&amp;Assumptions'!$J$29)^(EG$46-1))+AND(EG$56&lt;'Summary&amp;Assumptions'!$J$31,EG$47&gt;=$FQ183,EG$47&lt;=$FR183)*(('Summary&amp;Assumptions'!$H$25*$C183)*(1+'Summary&amp;Assumptions'!$J$29)^(EG$46-1))</f>
        <v>0</v>
      </c>
      <c r="EC183" s="588">
        <f>AND(EH$55&gt;0,SUM($E183:EB183)&lt;'Summary&amp;Assumptions'!$G$32*$B183,$D183&gt;='Summary&amp;Assumptions'!$D$17,EH$47&gt;=$D183,EH$47&lt;=EDATE($D183,'Summary&amp;Assumptions'!$G$32))*$B183+AND(EH$56&lt;'Summary&amp;Assumptions'!$J$31,EH$47&gt;=$FO183,EH$47&lt;=$FP183)*(('Summary&amp;Assumptions'!$H$25*$C183)*(1+'Summary&amp;Assumptions'!$J$29)^(EH$46-1))+AND(EH$56&lt;'Summary&amp;Assumptions'!$J$31,EH$47&gt;=$FQ183,EH$47&lt;=$FR183)*(('Summary&amp;Assumptions'!$H$25*$C183)*(1+'Summary&amp;Assumptions'!$J$29)^(EH$46-1))</f>
        <v>0</v>
      </c>
      <c r="ED183" s="588">
        <f>AND(EI$55&gt;0,SUM($E183:EC183)&lt;'Summary&amp;Assumptions'!$G$32*$B183,$D183&gt;='Summary&amp;Assumptions'!$D$17,EI$47&gt;=$D183,EI$47&lt;=EDATE($D183,'Summary&amp;Assumptions'!$G$32))*$B183+AND(EI$56&lt;'Summary&amp;Assumptions'!$J$31,EI$47&gt;=$FO183,EI$47&lt;=$FP183)*(('Summary&amp;Assumptions'!$H$25*$C183)*(1+'Summary&amp;Assumptions'!$J$29)^(EI$46-1))+AND(EI$56&lt;'Summary&amp;Assumptions'!$J$31,EI$47&gt;=$FQ183,EI$47&lt;=$FR183)*(('Summary&amp;Assumptions'!$H$25*$C183)*(1+'Summary&amp;Assumptions'!$J$29)^(EI$46-1))</f>
        <v>0</v>
      </c>
      <c r="EE183" s="588">
        <f>AND(EJ$55&gt;0,SUM($E183:ED183)&lt;'Summary&amp;Assumptions'!$G$32*$B183,$D183&gt;='Summary&amp;Assumptions'!$D$17,EJ$47&gt;=$D183,EJ$47&lt;=EDATE($D183,'Summary&amp;Assumptions'!$G$32))*$B183+AND(EJ$56&lt;'Summary&amp;Assumptions'!$J$31,EJ$47&gt;=$FO183,EJ$47&lt;=$FP183)*(('Summary&amp;Assumptions'!$H$25*$C183)*(1+'Summary&amp;Assumptions'!$J$29)^(EJ$46-1))+AND(EJ$56&lt;'Summary&amp;Assumptions'!$J$31,EJ$47&gt;=$FQ183,EJ$47&lt;=$FR183)*(('Summary&amp;Assumptions'!$H$25*$C183)*(1+'Summary&amp;Assumptions'!$J$29)^(EJ$46-1))</f>
        <v>0</v>
      </c>
      <c r="EF183" s="588">
        <f>AND(EK$55&gt;0,SUM($E183:EE183)&lt;'Summary&amp;Assumptions'!$G$32*$B183,$D183&gt;='Summary&amp;Assumptions'!$D$17,EK$47&gt;=$D183,EK$47&lt;=EDATE($D183,'Summary&amp;Assumptions'!$G$32))*$B183+AND(EK$56&lt;'Summary&amp;Assumptions'!$J$31,EK$47&gt;=$FO183,EK$47&lt;=$FP183)*(('Summary&amp;Assumptions'!$H$25*$C183)*(1+'Summary&amp;Assumptions'!$J$29)^(EK$46-1))+AND(EK$56&lt;'Summary&amp;Assumptions'!$J$31,EK$47&gt;=$FQ183,EK$47&lt;=$FR183)*(('Summary&amp;Assumptions'!$H$25*$C183)*(1+'Summary&amp;Assumptions'!$J$29)^(EK$46-1))</f>
        <v>0</v>
      </c>
      <c r="EG183" s="588">
        <f>AND(EL$55&gt;0,SUM($E183:EF183)&lt;'Summary&amp;Assumptions'!$G$32*$B183,$D183&gt;='Summary&amp;Assumptions'!$D$17,EL$47&gt;=$D183,EL$47&lt;=EDATE($D183,'Summary&amp;Assumptions'!$G$32))*$B183+AND(EL$56&lt;'Summary&amp;Assumptions'!$J$31,EL$47&gt;=$FO183,EL$47&lt;=$FP183)*(('Summary&amp;Assumptions'!$H$25*$C183)*(1+'Summary&amp;Assumptions'!$J$29)^(EL$46-1))+AND(EL$56&lt;'Summary&amp;Assumptions'!$J$31,EL$47&gt;=$FQ183,EL$47&lt;=$FR183)*(('Summary&amp;Assumptions'!$H$25*$C183)*(1+'Summary&amp;Assumptions'!$J$29)^(EL$46-1))</f>
        <v>0</v>
      </c>
      <c r="EH183" s="588">
        <f>AND(EM$55&gt;0,SUM($E183:EG183)&lt;'Summary&amp;Assumptions'!$G$32*$B183,$D183&gt;='Summary&amp;Assumptions'!$D$17,EM$47&gt;=$D183,EM$47&lt;=EDATE($D183,'Summary&amp;Assumptions'!$G$32))*$B183+AND(EM$56&lt;'Summary&amp;Assumptions'!$J$31,EM$47&gt;=$FO183,EM$47&lt;=$FP183)*(('Summary&amp;Assumptions'!$H$25*$C183)*(1+'Summary&amp;Assumptions'!$J$29)^(EM$46-1))+AND(EM$56&lt;'Summary&amp;Assumptions'!$J$31,EM$47&gt;=$FQ183,EM$47&lt;=$FR183)*(('Summary&amp;Assumptions'!$H$25*$C183)*(1+'Summary&amp;Assumptions'!$J$29)^(EM$46-1))</f>
        <v>0</v>
      </c>
      <c r="EI183" s="588">
        <f>AND(EN$55&gt;0,SUM($E183:EH183)&lt;'Summary&amp;Assumptions'!$G$32*$B183,$D183&gt;='Summary&amp;Assumptions'!$D$17,EN$47&gt;=$D183,EN$47&lt;=EDATE($D183,'Summary&amp;Assumptions'!$G$32))*$B183+AND(EN$56&lt;'Summary&amp;Assumptions'!$J$31,EN$47&gt;=$FO183,EN$47&lt;=$FP183)*(('Summary&amp;Assumptions'!$H$25*$C183)*(1+'Summary&amp;Assumptions'!$J$29)^(EN$46-1))+AND(EN$56&lt;'Summary&amp;Assumptions'!$J$31,EN$47&gt;=$FQ183,EN$47&lt;=$FR183)*(('Summary&amp;Assumptions'!$H$25*$C183)*(1+'Summary&amp;Assumptions'!$J$29)^(EN$46-1))</f>
        <v>0</v>
      </c>
      <c r="EJ183" s="588">
        <f>AND(EO$55&gt;0,SUM($E183:EI183)&lt;'Summary&amp;Assumptions'!$G$32*$B183,$D183&gt;='Summary&amp;Assumptions'!$D$17,EO$47&gt;=$D183,EO$47&lt;=EDATE($D183,'Summary&amp;Assumptions'!$G$32))*$B183+AND(EO$56&lt;'Summary&amp;Assumptions'!$J$31,EO$47&gt;=$FO183,EO$47&lt;=$FP183)*(('Summary&amp;Assumptions'!$H$25*$C183)*(1+'Summary&amp;Assumptions'!$J$29)^(EO$46-1))+AND(EO$56&lt;'Summary&amp;Assumptions'!$J$31,EO$47&gt;=$FQ183,EO$47&lt;=$FR183)*(('Summary&amp;Assumptions'!$H$25*$C183)*(1+'Summary&amp;Assumptions'!$J$29)^(EO$46-1))</f>
        <v>0</v>
      </c>
      <c r="EK183" s="588">
        <f>AND(EP$55&gt;0,SUM($E183:EJ183)&lt;'Summary&amp;Assumptions'!$G$32*$B183,$D183&gt;='Summary&amp;Assumptions'!$D$17,EP$47&gt;=$D183,EP$47&lt;=EDATE($D183,'Summary&amp;Assumptions'!$G$32))*$B183+AND(EP$56&lt;'Summary&amp;Assumptions'!$J$31,EP$47&gt;=$FO183,EP$47&lt;=$FP183)*(('Summary&amp;Assumptions'!$H$25*$C183)*(1+'Summary&amp;Assumptions'!$J$29)^(EP$46-1))+AND(EP$56&lt;'Summary&amp;Assumptions'!$J$31,EP$47&gt;=$FQ183,EP$47&lt;=$FR183)*(('Summary&amp;Assumptions'!$H$25*$C183)*(1+'Summary&amp;Assumptions'!$J$29)^(EP$46-1))</f>
        <v>0</v>
      </c>
      <c r="EL183" s="588">
        <f>AND(EQ$55&gt;0,SUM($E183:EK183)&lt;'Summary&amp;Assumptions'!$G$32*$B183,$D183&gt;='Summary&amp;Assumptions'!$D$17,EQ$47&gt;=$D183,EQ$47&lt;=EDATE($D183,'Summary&amp;Assumptions'!$G$32))*$B183+AND(EQ$56&lt;'Summary&amp;Assumptions'!$J$31,EQ$47&gt;=$FO183,EQ$47&lt;=$FP183)*(('Summary&amp;Assumptions'!$H$25*$C183)*(1+'Summary&amp;Assumptions'!$J$29)^(EQ$46-1))+AND(EQ$56&lt;'Summary&amp;Assumptions'!$J$31,EQ$47&gt;=$FQ183,EQ$47&lt;=$FR183)*(('Summary&amp;Assumptions'!$H$25*$C183)*(1+'Summary&amp;Assumptions'!$J$29)^(EQ$46-1))</f>
        <v>0</v>
      </c>
      <c r="EM183" s="588">
        <f>AND(ER$55&gt;0,SUM($E183:EL183)&lt;'Summary&amp;Assumptions'!$G$32*$B183,$D183&gt;='Summary&amp;Assumptions'!$D$17,ER$47&gt;=$D183,ER$47&lt;=EDATE($D183,'Summary&amp;Assumptions'!$G$32))*$B183+AND(ER$56&lt;'Summary&amp;Assumptions'!$J$31,ER$47&gt;=$FO183,ER$47&lt;=$FP183)*(('Summary&amp;Assumptions'!$H$25*$C183)*(1+'Summary&amp;Assumptions'!$J$29)^(ER$46-1))+AND(ER$56&lt;'Summary&amp;Assumptions'!$J$31,ER$47&gt;=$FQ183,ER$47&lt;=$FR183)*(('Summary&amp;Assumptions'!$H$25*$C183)*(1+'Summary&amp;Assumptions'!$J$29)^(ER$46-1))</f>
        <v>0</v>
      </c>
      <c r="EN183" s="588">
        <f>AND(ES$55&gt;0,SUM($E183:EM183)&lt;'Summary&amp;Assumptions'!$G$32*$B183,$D183&gt;='Summary&amp;Assumptions'!$D$17,ES$47&gt;=$D183,ES$47&lt;=EDATE($D183,'Summary&amp;Assumptions'!$G$32))*$B183+AND(ES$56&lt;'Summary&amp;Assumptions'!$J$31,ES$47&gt;=$FO183,ES$47&lt;=$FP183)*(('Summary&amp;Assumptions'!$H$25*$C183)*(1+'Summary&amp;Assumptions'!$J$29)^(ES$46-1))+AND(ES$56&lt;'Summary&amp;Assumptions'!$J$31,ES$47&gt;=$FQ183,ES$47&lt;=$FR183)*(('Summary&amp;Assumptions'!$H$25*$C183)*(1+'Summary&amp;Assumptions'!$J$29)^(ES$46-1))</f>
        <v>0</v>
      </c>
      <c r="EO183" s="588">
        <f>AND(ET$55&gt;0,SUM($E183:EN183)&lt;'Summary&amp;Assumptions'!$G$32*$B183,$D183&gt;='Summary&amp;Assumptions'!$D$17,ET$47&gt;=$D183,ET$47&lt;=EDATE($D183,'Summary&amp;Assumptions'!$G$32))*$B183+AND(ET$56&lt;'Summary&amp;Assumptions'!$J$31,ET$47&gt;=$FO183,ET$47&lt;=$FP183)*(('Summary&amp;Assumptions'!$H$25*$C183)*(1+'Summary&amp;Assumptions'!$J$29)^(ET$46-1))+AND(ET$56&lt;'Summary&amp;Assumptions'!$J$31,ET$47&gt;=$FQ183,ET$47&lt;=$FR183)*(('Summary&amp;Assumptions'!$H$25*$C183)*(1+'Summary&amp;Assumptions'!$J$29)^(ET$46-1))</f>
        <v>0</v>
      </c>
      <c r="EP183" s="588">
        <f>AND(EU$55&gt;0,SUM($E183:EO183)&lt;'Summary&amp;Assumptions'!$G$32*$B183,$D183&gt;='Summary&amp;Assumptions'!$D$17,EU$47&gt;=$D183,EU$47&lt;=EDATE($D183,'Summary&amp;Assumptions'!$G$32))*$B183+AND(EU$56&lt;'Summary&amp;Assumptions'!$J$31,EU$47&gt;=$FO183,EU$47&lt;=$FP183)*(('Summary&amp;Assumptions'!$H$25*$C183)*(1+'Summary&amp;Assumptions'!$J$29)^(EU$46-1))+AND(EU$56&lt;'Summary&amp;Assumptions'!$J$31,EU$47&gt;=$FQ183,EU$47&lt;=$FR183)*(('Summary&amp;Assumptions'!$H$25*$C183)*(1+'Summary&amp;Assumptions'!$J$29)^(EU$46-1))</f>
        <v>0</v>
      </c>
      <c r="EQ183" s="588">
        <f>AND(EV$55&gt;0,SUM($E183:EP183)&lt;'Summary&amp;Assumptions'!$G$32*$B183,$D183&gt;='Summary&amp;Assumptions'!$D$17,EV$47&gt;=$D183,EV$47&lt;=EDATE($D183,'Summary&amp;Assumptions'!$G$32))*$B183+AND(EV$56&lt;'Summary&amp;Assumptions'!$J$31,EV$47&gt;=$FO183,EV$47&lt;=$FP183)*(('Summary&amp;Assumptions'!$H$25*$C183)*(1+'Summary&amp;Assumptions'!$J$29)^(EV$46-1))+AND(EV$56&lt;'Summary&amp;Assumptions'!$J$31,EV$47&gt;=$FQ183,EV$47&lt;=$FR183)*(('Summary&amp;Assumptions'!$H$25*$C183)*(1+'Summary&amp;Assumptions'!$J$29)^(EV$46-1))</f>
        <v>0</v>
      </c>
      <c r="ER183" s="588">
        <f>AND(EW$55&gt;0,SUM($E183:EQ183)&lt;'Summary&amp;Assumptions'!$G$32*$B183,$D183&gt;='Summary&amp;Assumptions'!$D$17,EW$47&gt;=$D183,EW$47&lt;=EDATE($D183,'Summary&amp;Assumptions'!$G$32))*$B183+AND(EW$56&lt;'Summary&amp;Assumptions'!$J$31,EW$47&gt;=$FO183,EW$47&lt;=$FP183)*(('Summary&amp;Assumptions'!$H$25*$C183)*(1+'Summary&amp;Assumptions'!$J$29)^(EW$46-1))+AND(EW$56&lt;'Summary&amp;Assumptions'!$J$31,EW$47&gt;=$FQ183,EW$47&lt;=$FR183)*(('Summary&amp;Assumptions'!$H$25*$C183)*(1+'Summary&amp;Assumptions'!$J$29)^(EW$46-1))</f>
        <v>0</v>
      </c>
      <c r="ES183" s="588">
        <f>AND(EX$55&gt;0,SUM($E183:ER183)&lt;'Summary&amp;Assumptions'!$G$32*$B183,$D183&gt;='Summary&amp;Assumptions'!$D$17,EX$47&gt;=$D183,EX$47&lt;=EDATE($D183,'Summary&amp;Assumptions'!$G$32))*$B183+AND(EX$56&lt;'Summary&amp;Assumptions'!$J$31,EX$47&gt;=$FO183,EX$47&lt;=$FP183)*(('Summary&amp;Assumptions'!$H$25*$C183)*(1+'Summary&amp;Assumptions'!$J$29)^(EX$46-1))+AND(EX$56&lt;'Summary&amp;Assumptions'!$J$31,EX$47&gt;=$FQ183,EX$47&lt;=$FR183)*(('Summary&amp;Assumptions'!$H$25*$C183)*(1+'Summary&amp;Assumptions'!$J$29)^(EX$46-1))</f>
        <v>0</v>
      </c>
      <c r="ET183" s="588">
        <f>AND(EY$55&gt;0,SUM($E183:ES183)&lt;'Summary&amp;Assumptions'!$G$32*$B183,$D183&gt;='Summary&amp;Assumptions'!$D$17,EY$47&gt;=$D183,EY$47&lt;=EDATE($D183,'Summary&amp;Assumptions'!$G$32))*$B183+AND(EY$56&lt;'Summary&amp;Assumptions'!$J$31,EY$47&gt;=$FO183,EY$47&lt;=$FP183)*(('Summary&amp;Assumptions'!$H$25*$C183)*(1+'Summary&amp;Assumptions'!$J$29)^(EY$46-1))+AND(EY$56&lt;'Summary&amp;Assumptions'!$J$31,EY$47&gt;=$FQ183,EY$47&lt;=$FR183)*(('Summary&amp;Assumptions'!$H$25*$C183)*(1+'Summary&amp;Assumptions'!$J$29)^(EY$46-1))</f>
        <v>0</v>
      </c>
      <c r="EU183" s="588">
        <f>AND(EZ$55&gt;0,SUM($E183:ET183)&lt;'Summary&amp;Assumptions'!$G$32*$B183,$D183&gt;='Summary&amp;Assumptions'!$D$17,EZ$47&gt;=$D183,EZ$47&lt;=EDATE($D183,'Summary&amp;Assumptions'!$G$32))*$B183+AND(EZ$56&lt;'Summary&amp;Assumptions'!$J$31,EZ$47&gt;=$FO183,EZ$47&lt;=$FP183)*(('Summary&amp;Assumptions'!$H$25*$C183)*(1+'Summary&amp;Assumptions'!$J$29)^(EZ$46-1))+AND(EZ$56&lt;'Summary&amp;Assumptions'!$J$31,EZ$47&gt;=$FQ183,EZ$47&lt;=$FR183)*(('Summary&amp;Assumptions'!$H$25*$C183)*(1+'Summary&amp;Assumptions'!$J$29)^(EZ$46-1))</f>
        <v>0</v>
      </c>
      <c r="EV183" s="588">
        <f>AND(FA$55&gt;0,SUM($E183:EU183)&lt;'Summary&amp;Assumptions'!$G$32*$B183,$D183&gt;='Summary&amp;Assumptions'!$D$17,FA$47&gt;=$D183,FA$47&lt;=EDATE($D183,'Summary&amp;Assumptions'!$G$32))*$B183+AND(FA$56&lt;'Summary&amp;Assumptions'!$J$31,FA$47&gt;=$FO183,FA$47&lt;=$FP183)*(('Summary&amp;Assumptions'!$H$25*$C183)*(1+'Summary&amp;Assumptions'!$J$29)^(FA$46-1))+AND(FA$56&lt;'Summary&amp;Assumptions'!$J$31,FA$47&gt;=$FQ183,FA$47&lt;=$FR183)*(('Summary&amp;Assumptions'!$H$25*$C183)*(1+'Summary&amp;Assumptions'!$J$29)^(FA$46-1))</f>
        <v>0</v>
      </c>
      <c r="EW183" s="588">
        <f>AND(FB$55&gt;0,SUM($E183:EV183)&lt;'Summary&amp;Assumptions'!$G$32*$B183,$D183&gt;='Summary&amp;Assumptions'!$D$17,FB$47&gt;=$D183,FB$47&lt;=EDATE($D183,'Summary&amp;Assumptions'!$G$32))*$B183+AND(FB$56&lt;'Summary&amp;Assumptions'!$J$31,FB$47&gt;=$FO183,FB$47&lt;=$FP183)*(('Summary&amp;Assumptions'!$H$25*$C183)*(1+'Summary&amp;Assumptions'!$J$29)^(FB$46-1))+AND(FB$56&lt;'Summary&amp;Assumptions'!$J$31,FB$47&gt;=$FQ183,FB$47&lt;=$FR183)*(('Summary&amp;Assumptions'!$H$25*$C183)*(1+'Summary&amp;Assumptions'!$J$29)^(FB$46-1))</f>
        <v>0</v>
      </c>
      <c r="EX183" s="588">
        <f>AND(FC$55&gt;0,SUM($E183:EW183)&lt;'Summary&amp;Assumptions'!$G$32*$B183,$D183&gt;='Summary&amp;Assumptions'!$D$17,FC$47&gt;=$D183,FC$47&lt;=EDATE($D183,'Summary&amp;Assumptions'!$G$32))*$B183+AND(FC$56&lt;'Summary&amp;Assumptions'!$J$31,FC$47&gt;=$FO183,FC$47&lt;=$FP183)*(('Summary&amp;Assumptions'!$H$25*$C183)*(1+'Summary&amp;Assumptions'!$J$29)^(FC$46-1))+AND(FC$56&lt;'Summary&amp;Assumptions'!$J$31,FC$47&gt;=$FQ183,FC$47&lt;=$FR183)*(('Summary&amp;Assumptions'!$H$25*$C183)*(1+'Summary&amp;Assumptions'!$J$29)^(FC$46-1))</f>
        <v>0</v>
      </c>
      <c r="EY183" s="588">
        <f>AND(FD$55&gt;0,SUM($E183:EX183)&lt;'Summary&amp;Assumptions'!$G$32*$B183,$D183&gt;='Summary&amp;Assumptions'!$D$17,FD$47&gt;=$D183,FD$47&lt;=EDATE($D183,'Summary&amp;Assumptions'!$G$32))*$B183+AND(FD$56&lt;'Summary&amp;Assumptions'!$J$31,FD$47&gt;=$FO183,FD$47&lt;=$FP183)*(('Summary&amp;Assumptions'!$H$25*$C183)*(1+'Summary&amp;Assumptions'!$J$29)^(FD$46-1))+AND(FD$56&lt;'Summary&amp;Assumptions'!$J$31,FD$47&gt;=$FQ183,FD$47&lt;=$FR183)*(('Summary&amp;Assumptions'!$H$25*$C183)*(1+'Summary&amp;Assumptions'!$J$29)^(FD$46-1))</f>
        <v>0</v>
      </c>
      <c r="EZ183" s="588">
        <f>AND(FE$55&gt;0,SUM($E183:EY183)&lt;'Summary&amp;Assumptions'!$G$32*$B183,$D183&gt;='Summary&amp;Assumptions'!$D$17,FE$47&gt;=$D183,FE$47&lt;=EDATE($D183,'Summary&amp;Assumptions'!$G$32))*$B183+AND(FE$56&lt;'Summary&amp;Assumptions'!$J$31,FE$47&gt;=$FO183,FE$47&lt;=$FP183)*(('Summary&amp;Assumptions'!$H$25*$C183)*(1+'Summary&amp;Assumptions'!$J$29)^(FE$46-1))+AND(FE$56&lt;'Summary&amp;Assumptions'!$J$31,FE$47&gt;=$FQ183,FE$47&lt;=$FR183)*(('Summary&amp;Assumptions'!$H$25*$C183)*(1+'Summary&amp;Assumptions'!$J$29)^(FE$46-1))</f>
        <v>0</v>
      </c>
      <c r="FA183" s="588">
        <f>AND(FF$55&gt;0,SUM($E183:EZ183)&lt;'Summary&amp;Assumptions'!$G$32*$B183,$D183&gt;='Summary&amp;Assumptions'!$D$17,FF$47&gt;=$D183,FF$47&lt;=EDATE($D183,'Summary&amp;Assumptions'!$G$32))*$B183+AND(FF$56&lt;'Summary&amp;Assumptions'!$J$31,FF$47&gt;=$FO183,FF$47&lt;=$FP183)*(('Summary&amp;Assumptions'!$H$25*$C183)*(1+'Summary&amp;Assumptions'!$J$29)^(FF$46-1))+AND(FF$56&lt;'Summary&amp;Assumptions'!$J$31,FF$47&gt;=$FQ183,FF$47&lt;=$FR183)*(('Summary&amp;Assumptions'!$H$25*$C183)*(1+'Summary&amp;Assumptions'!$J$29)^(FF$46-1))</f>
        <v>0</v>
      </c>
      <c r="FB183" s="588">
        <f>AND(FG$55&gt;0,SUM($E183:FA183)&lt;'Summary&amp;Assumptions'!$G$32*$B183,$D183&gt;='Summary&amp;Assumptions'!$D$17,FG$47&gt;=$D183,FG$47&lt;=EDATE($D183,'Summary&amp;Assumptions'!$G$32))*$B183+AND(FG$56&lt;'Summary&amp;Assumptions'!$J$31,FG$47&gt;=$FO183,FG$47&lt;=$FP183)*(('Summary&amp;Assumptions'!$H$25*$C183)*(1+'Summary&amp;Assumptions'!$J$29)^(FG$46-1))+AND(FG$56&lt;'Summary&amp;Assumptions'!$J$31,FG$47&gt;=$FQ183,FG$47&lt;=$FR183)*(('Summary&amp;Assumptions'!$H$25*$C183)*(1+'Summary&amp;Assumptions'!$J$29)^(FG$46-1))</f>
        <v>0</v>
      </c>
      <c r="FC183" s="588">
        <f>AND(FH$55&gt;0,SUM($E183:FB183)&lt;'Summary&amp;Assumptions'!$G$32*$B183,$D183&gt;='Summary&amp;Assumptions'!$D$17,FH$47&gt;=$D183,FH$47&lt;=EDATE($D183,'Summary&amp;Assumptions'!$G$32))*$B183+AND(FH$56&lt;'Summary&amp;Assumptions'!$J$31,FH$47&gt;=$FO183,FH$47&lt;=$FP183)*(('Summary&amp;Assumptions'!$H$25*$C183)*(1+'Summary&amp;Assumptions'!$J$29)^(FH$46-1))+AND(FH$56&lt;'Summary&amp;Assumptions'!$J$31,FH$47&gt;=$FQ183,FH$47&lt;=$FR183)*(('Summary&amp;Assumptions'!$H$25*$C183)*(1+'Summary&amp;Assumptions'!$J$29)^(FH$46-1))</f>
        <v>0</v>
      </c>
      <c r="FD183" s="588">
        <f>AND(FI$55&gt;0,SUM($E183:FC183)&lt;'Summary&amp;Assumptions'!$G$32*$B183,$D183&gt;='Summary&amp;Assumptions'!$D$17,FI$47&gt;=$D183,FI$47&lt;=EDATE($D183,'Summary&amp;Assumptions'!$G$32))*$B183+AND(FI$56&lt;'Summary&amp;Assumptions'!$J$31,FI$47&gt;=$FO183,FI$47&lt;=$FP183)*(('Summary&amp;Assumptions'!$H$25*$C183)*(1+'Summary&amp;Assumptions'!$J$29)^(FI$46-1))+AND(FI$56&lt;'Summary&amp;Assumptions'!$J$31,FI$47&gt;=$FQ183,FI$47&lt;=$FR183)*(('Summary&amp;Assumptions'!$H$25*$C183)*(1+'Summary&amp;Assumptions'!$J$29)^(FI$46-1))</f>
        <v>0</v>
      </c>
      <c r="FE183" s="588">
        <f>AND(FJ$55&gt;0,SUM($E183:FD183)&lt;'Summary&amp;Assumptions'!$G$32*$B183,$D183&gt;='Summary&amp;Assumptions'!$D$17,FJ$47&gt;=$D183,FJ$47&lt;=EDATE($D183,'Summary&amp;Assumptions'!$G$32))*$B183+AND(FJ$56&lt;'Summary&amp;Assumptions'!$J$31,FJ$47&gt;=$FO183,FJ$47&lt;=$FP183)*(('Summary&amp;Assumptions'!$H$25*$C183)*(1+'Summary&amp;Assumptions'!$J$29)^(FJ$46-1))+AND(FJ$56&lt;'Summary&amp;Assumptions'!$J$31,FJ$47&gt;=$FQ183,FJ$47&lt;=$FR183)*(('Summary&amp;Assumptions'!$H$25*$C183)*(1+'Summary&amp;Assumptions'!$J$29)^(FJ$46-1))</f>
        <v>0</v>
      </c>
      <c r="FF183" s="588">
        <f>AND(FK$55&gt;0,SUM($E183:FE183)&lt;'Summary&amp;Assumptions'!$G$32*$B183,$D183&gt;='Summary&amp;Assumptions'!$D$17,FK$47&gt;=$D183,FK$47&lt;=EDATE($D183,'Summary&amp;Assumptions'!$G$32))*$B183+AND(FK$56&lt;'Summary&amp;Assumptions'!$J$31,FK$47&gt;=$FO183,FK$47&lt;=$FP183)*(('Summary&amp;Assumptions'!$H$25*$C183)*(1+'Summary&amp;Assumptions'!$J$29)^(FK$46-1))+AND(FK$56&lt;'Summary&amp;Assumptions'!$J$31,FK$47&gt;=$FQ183,FK$47&lt;=$FR183)*(('Summary&amp;Assumptions'!$H$25*$C183)*(1+'Summary&amp;Assumptions'!$J$29)^(FK$46-1))</f>
        <v>0</v>
      </c>
      <c r="FG183" s="588">
        <f>AND(FL$55&gt;0,SUM($E183:FF183)&lt;'Summary&amp;Assumptions'!$G$32*$B183,$D183&gt;='Summary&amp;Assumptions'!$D$17,FL$47&gt;=$D183,FL$47&lt;=EDATE($D183,'Summary&amp;Assumptions'!$G$32))*$B183+AND(FL$56&lt;'Summary&amp;Assumptions'!$J$31,FL$47&gt;=$FO183,FL$47&lt;=$FP183)*(('Summary&amp;Assumptions'!$H$25*$C183)*(1+'Summary&amp;Assumptions'!$J$29)^(FL$46-1))+AND(FL$56&lt;'Summary&amp;Assumptions'!$J$31,FL$47&gt;=$FQ183,FL$47&lt;=$FR183)*(('Summary&amp;Assumptions'!$H$25*$C183)*(1+'Summary&amp;Assumptions'!$J$29)^(FL$46-1))</f>
        <v>0</v>
      </c>
      <c r="FH183" s="588">
        <f>AND(FM$55&gt;0,SUM($E183:FG183)&lt;'Summary&amp;Assumptions'!$G$32*$B183,$D183&gt;='Summary&amp;Assumptions'!$D$17,FM$47&gt;=$D183,FM$47&lt;=EDATE($D183,'Summary&amp;Assumptions'!$G$32))*$B183+AND(FM$56&lt;'Summary&amp;Assumptions'!$J$31,FM$47&gt;=$FO183,FM$47&lt;=$FP183)*(('Summary&amp;Assumptions'!$H$25*$C183)*(1+'Summary&amp;Assumptions'!$J$29)^(FM$46-1))+AND(FM$56&lt;'Summary&amp;Assumptions'!$J$31,FM$47&gt;=$FQ183,FM$47&lt;=$FR183)*(('Summary&amp;Assumptions'!$H$25*$C183)*(1+'Summary&amp;Assumptions'!$J$29)^(FM$46-1))</f>
        <v>0</v>
      </c>
      <c r="FI183" s="588">
        <f>AND(FN$55&gt;0,SUM($E183:FH183)&lt;'Summary&amp;Assumptions'!$G$32*$B183,$D183&gt;='Summary&amp;Assumptions'!$D$17,FN$47&gt;=$D183,FN$47&lt;=EDATE($D183,'Summary&amp;Assumptions'!$G$32))*$B183+AND(FN$56&lt;'Summary&amp;Assumptions'!$J$31,FN$47&gt;=$FO183,FN$47&lt;=$FP183)*(('Summary&amp;Assumptions'!$H$25*$C183)*(1+'Summary&amp;Assumptions'!$J$29)^(FN$46-1))+AND(FN$56&lt;'Summary&amp;Assumptions'!$J$31,FN$47&gt;=$FQ183,FN$47&lt;=$FR183)*(('Summary&amp;Assumptions'!$H$25*$C183)*(1+'Summary&amp;Assumptions'!$J$29)^(FN$46-1))</f>
        <v>0</v>
      </c>
      <c r="FJ183" s="588">
        <f>AND(FO$55&gt;0,SUM($E183:FI183)&lt;'Summary&amp;Assumptions'!$G$32*$B183,$D183&gt;='Summary&amp;Assumptions'!$D$17,FO$47&gt;=$D183,FO$47&lt;=EDATE($D183,'Summary&amp;Assumptions'!$G$32))*$B183+AND(FO$56&lt;'Summary&amp;Assumptions'!$J$31,FO$47&gt;=$FO183,FO$47&lt;=$FP183)*(('Summary&amp;Assumptions'!$H$25*$C183)*(1+'Summary&amp;Assumptions'!$J$29)^(FO$46-1))+AND(FO$56&lt;'Summary&amp;Assumptions'!$J$31,FO$47&gt;=$FQ183,FO$47&lt;=$FR183)*(('Summary&amp;Assumptions'!$H$25*$C183)*(1+'Summary&amp;Assumptions'!$J$29)^(FO$46-1))</f>
        <v>0</v>
      </c>
      <c r="FK183" s="588">
        <f>AND(FP$55&gt;0,SUM($E183:FJ183)&lt;'Summary&amp;Assumptions'!$G$32*$B183,$D183&gt;='Summary&amp;Assumptions'!$D$17,FP$47&gt;=$D183,FP$47&lt;=EDATE($D183,'Summary&amp;Assumptions'!$G$32))*$B183+AND(FP$56&lt;'Summary&amp;Assumptions'!$J$31,FP$47&gt;=$FO183,FP$47&lt;=$FP183)*(('Summary&amp;Assumptions'!$H$25*$C183)*(1+'Summary&amp;Assumptions'!$J$29)^(FP$46-1))+AND(FP$56&lt;'Summary&amp;Assumptions'!$J$31,FP$47&gt;=$FQ183,FP$47&lt;=$FR183)*(('Summary&amp;Assumptions'!$H$25*$C183)*(1+'Summary&amp;Assumptions'!$J$29)^(FP$46-1))</f>
        <v>0</v>
      </c>
      <c r="FL183" s="588">
        <f>AND(FQ$55&gt;0,SUM($E183:FK183)&lt;'Summary&amp;Assumptions'!$G$32*$B183,$D183&gt;='Summary&amp;Assumptions'!$D$17,FQ$47&gt;=$D183,FQ$47&lt;=EDATE($D183,'Summary&amp;Assumptions'!$G$32))*$B183+AND(FQ$56&lt;'Summary&amp;Assumptions'!$J$31,FQ$47&gt;=$FO183,FQ$47&lt;=$FP183)*(('Summary&amp;Assumptions'!$H$25*$C183)*(1+'Summary&amp;Assumptions'!$J$29)^(FQ$46-1))+AND(FQ$56&lt;'Summary&amp;Assumptions'!$J$31,FQ$47&gt;=$FQ183,FQ$47&lt;=$FR183)*(('Summary&amp;Assumptions'!$H$25*$C183)*(1+'Summary&amp;Assumptions'!$J$29)^(FQ$46-1))</f>
        <v>0</v>
      </c>
      <c r="FO183" s="576">
        <f>EDATE(D183,'Summary&amp;Assumptions'!$G$34)</f>
        <v>46357</v>
      </c>
      <c r="FP183" s="576">
        <f>EDATE(FO183,'Summary&amp;Assumptions'!$G$33-1)</f>
        <v>46388</v>
      </c>
      <c r="FQ183" s="576">
        <f>EDATE(FO183,'Summary&amp;Assumptions'!$G$34)</f>
        <v>46722</v>
      </c>
      <c r="FR183" s="576">
        <f>EDATE(FQ183,'Summary&amp;Assumptions'!$G$33-1)</f>
        <v>46753</v>
      </c>
    </row>
    <row r="184" spans="2:174" hidden="1" x14ac:dyDescent="0.2">
      <c r="B184" s="588">
        <v>0</v>
      </c>
      <c r="C184" s="193">
        <v>0</v>
      </c>
      <c r="D184" s="589">
        <v>46023</v>
      </c>
      <c r="F184" s="588">
        <f>AND(K$55&gt;0,SUM($E184:E184)&lt;'Summary&amp;Assumptions'!$G$32*$B184,$D184&gt;='Summary&amp;Assumptions'!$D$17,K$47&gt;=$D184,K$47&lt;=EDATE($D184,'Summary&amp;Assumptions'!$G$32))*$B184+AND(K$56&lt;'Summary&amp;Assumptions'!$J$31,K$47&gt;=$FO184,K$47&lt;=$FP184)*(('Summary&amp;Assumptions'!$H$25*$C184)*(1+'Summary&amp;Assumptions'!$J$29)^(K$46-1))+AND(K$56&lt;'Summary&amp;Assumptions'!$J$31,K$47&gt;=$FQ184,K$47&lt;=$FR184)*(('Summary&amp;Assumptions'!$H$25*$C184)*(1+'Summary&amp;Assumptions'!$J$29)^(K$46-1))</f>
        <v>0</v>
      </c>
      <c r="G184" s="588">
        <f>AND(L$55&gt;0,SUM($E184:F184)&lt;'Summary&amp;Assumptions'!$G$32*$B184,$D184&gt;='Summary&amp;Assumptions'!$D$17,L$47&gt;=$D184,L$47&lt;=EDATE($D184,'Summary&amp;Assumptions'!$G$32))*$B184+AND(L$56&lt;'Summary&amp;Assumptions'!$J$31,L$47&gt;=$FO184,L$47&lt;=$FP184)*(('Summary&amp;Assumptions'!$H$25*$C184)*(1+'Summary&amp;Assumptions'!$J$29)^(L$46-1))+AND(L$56&lt;'Summary&amp;Assumptions'!$J$31,L$47&gt;=$FQ184,L$47&lt;=$FR184)*(('Summary&amp;Assumptions'!$H$25*$C184)*(1+'Summary&amp;Assumptions'!$J$29)^(L$46-1))</f>
        <v>0</v>
      </c>
      <c r="H184" s="588">
        <f>AND(M$55&gt;0,SUM($E184:G184)&lt;'Summary&amp;Assumptions'!$G$32*$B184,$D184&gt;='Summary&amp;Assumptions'!$D$17,M$47&gt;=$D184,M$47&lt;=EDATE($D184,'Summary&amp;Assumptions'!$G$32))*$B184+AND(M$56&lt;'Summary&amp;Assumptions'!$J$31,M$47&gt;=$FO184,M$47&lt;=$FP184)*(('Summary&amp;Assumptions'!$H$25*$C184)*(1+'Summary&amp;Assumptions'!$J$29)^(M$46-1))+AND(M$56&lt;'Summary&amp;Assumptions'!$J$31,M$47&gt;=$FQ184,M$47&lt;=$FR184)*(('Summary&amp;Assumptions'!$H$25*$C184)*(1+'Summary&amp;Assumptions'!$J$29)^(M$46-1))</f>
        <v>0</v>
      </c>
      <c r="I184" s="588">
        <f>AND(N$55&gt;0,SUM($E184:H184)&lt;'Summary&amp;Assumptions'!$G$32*$B184,$D184&gt;='Summary&amp;Assumptions'!$D$17,N$47&gt;=$D184,N$47&lt;=EDATE($D184,'Summary&amp;Assumptions'!$G$32))*$B184+AND(N$56&lt;'Summary&amp;Assumptions'!$J$31,N$47&gt;=$FO184,N$47&lt;=$FP184)*(('Summary&amp;Assumptions'!$H$25*$C184)*(1+'Summary&amp;Assumptions'!$J$29)^(N$46-1))+AND(N$56&lt;'Summary&amp;Assumptions'!$J$31,N$47&gt;=$FQ184,N$47&lt;=$FR184)*(('Summary&amp;Assumptions'!$H$25*$C184)*(1+'Summary&amp;Assumptions'!$J$29)^(N$46-1))</f>
        <v>0</v>
      </c>
      <c r="J184" s="588">
        <f>AND(O$55&gt;0,SUM($E184:I184)&lt;'Summary&amp;Assumptions'!$G$32*$B184,$D184&gt;='Summary&amp;Assumptions'!$D$17,O$47&gt;=$D184,O$47&lt;=EDATE($D184,'Summary&amp;Assumptions'!$G$32))*$B184+AND(O$56&lt;'Summary&amp;Assumptions'!$J$31,O$47&gt;=$FO184,O$47&lt;=$FP184)*(('Summary&amp;Assumptions'!$H$25*$C184)*(1+'Summary&amp;Assumptions'!$J$29)^(O$46-1))+AND(O$56&lt;'Summary&amp;Assumptions'!$J$31,O$47&gt;=$FQ184,O$47&lt;=$FR184)*(('Summary&amp;Assumptions'!$H$25*$C184)*(1+'Summary&amp;Assumptions'!$J$29)^(O$46-1))</f>
        <v>0</v>
      </c>
      <c r="K184" s="588">
        <f>AND(P$55&gt;0,SUM($E184:J184)&lt;'Summary&amp;Assumptions'!$G$32*$B184,$D184&gt;='Summary&amp;Assumptions'!$D$17,P$47&gt;=$D184,P$47&lt;=EDATE($D184,'Summary&amp;Assumptions'!$G$32))*$B184+AND(P$56&lt;'Summary&amp;Assumptions'!$J$31,P$47&gt;=$FO184,P$47&lt;=$FP184)*(('Summary&amp;Assumptions'!$H$25*$C184)*(1+'Summary&amp;Assumptions'!$J$29)^(P$46-1))+AND(P$56&lt;'Summary&amp;Assumptions'!$J$31,P$47&gt;=$FQ184,P$47&lt;=$FR184)*(('Summary&amp;Assumptions'!$H$25*$C184)*(1+'Summary&amp;Assumptions'!$J$29)^(P$46-1))</f>
        <v>0</v>
      </c>
      <c r="L184" s="588">
        <f>AND(Q$55&gt;0,SUM($E184:K184)&lt;'Summary&amp;Assumptions'!$G$32*$B184,$D184&gt;='Summary&amp;Assumptions'!$D$17,Q$47&gt;=$D184,Q$47&lt;=EDATE($D184,'Summary&amp;Assumptions'!$G$32))*$B184+AND(Q$56&lt;'Summary&amp;Assumptions'!$J$31,Q$47&gt;=$FO184,Q$47&lt;=$FP184)*(('Summary&amp;Assumptions'!$H$25*$C184)*(1+'Summary&amp;Assumptions'!$J$29)^(Q$46-1))+AND(Q$56&lt;'Summary&amp;Assumptions'!$J$31,Q$47&gt;=$FQ184,Q$47&lt;=$FR184)*(('Summary&amp;Assumptions'!$H$25*$C184)*(1+'Summary&amp;Assumptions'!$J$29)^(Q$46-1))</f>
        <v>0</v>
      </c>
      <c r="M184" s="588">
        <f>AND(R$55&gt;0,SUM($E184:L184)&lt;'Summary&amp;Assumptions'!$G$32*$B184,$D184&gt;='Summary&amp;Assumptions'!$D$17,R$47&gt;=$D184,R$47&lt;=EDATE($D184,'Summary&amp;Assumptions'!$G$32))*$B184+AND(R$56&lt;'Summary&amp;Assumptions'!$J$31,R$47&gt;=$FO184,R$47&lt;=$FP184)*(('Summary&amp;Assumptions'!$H$25*$C184)*(1+'Summary&amp;Assumptions'!$J$29)^(R$46-1))+AND(R$56&lt;'Summary&amp;Assumptions'!$J$31,R$47&gt;=$FQ184,R$47&lt;=$FR184)*(('Summary&amp;Assumptions'!$H$25*$C184)*(1+'Summary&amp;Assumptions'!$J$29)^(R$46-1))</f>
        <v>0</v>
      </c>
      <c r="N184" s="588">
        <f>AND(S$55&gt;0,SUM($E184:M184)&lt;'Summary&amp;Assumptions'!$G$32*$B184,$D184&gt;='Summary&amp;Assumptions'!$D$17,S$47&gt;=$D184,S$47&lt;=EDATE($D184,'Summary&amp;Assumptions'!$G$32))*$B184+AND(S$56&lt;'Summary&amp;Assumptions'!$J$31,S$47&gt;=$FO184,S$47&lt;=$FP184)*(('Summary&amp;Assumptions'!$H$25*$C184)*(1+'Summary&amp;Assumptions'!$J$29)^(S$46-1))+AND(S$56&lt;'Summary&amp;Assumptions'!$J$31,S$47&gt;=$FQ184,S$47&lt;=$FR184)*(('Summary&amp;Assumptions'!$H$25*$C184)*(1+'Summary&amp;Assumptions'!$J$29)^(S$46-1))</f>
        <v>0</v>
      </c>
      <c r="O184" s="588">
        <f>AND(T$55&gt;0,SUM($E184:N184)&lt;'Summary&amp;Assumptions'!$G$32*$B184,$D184&gt;='Summary&amp;Assumptions'!$D$17,T$47&gt;=$D184,T$47&lt;=EDATE($D184,'Summary&amp;Assumptions'!$G$32))*$B184+AND(T$56&lt;'Summary&amp;Assumptions'!$J$31,T$47&gt;=$FO184,T$47&lt;=$FP184)*(('Summary&amp;Assumptions'!$H$25*$C184)*(1+'Summary&amp;Assumptions'!$J$29)^(T$46-1))+AND(T$56&lt;'Summary&amp;Assumptions'!$J$31,T$47&gt;=$FQ184,T$47&lt;=$FR184)*(('Summary&amp;Assumptions'!$H$25*$C184)*(1+'Summary&amp;Assumptions'!$J$29)^(T$46-1))</f>
        <v>0</v>
      </c>
      <c r="P184" s="588">
        <f>AND(U$55&gt;0,SUM($E184:O184)&lt;'Summary&amp;Assumptions'!$G$32*$B184,$D184&gt;='Summary&amp;Assumptions'!$D$17,U$47&gt;=$D184,U$47&lt;=EDATE($D184,'Summary&amp;Assumptions'!$G$32))*$B184+AND(U$56&lt;'Summary&amp;Assumptions'!$J$31,U$47&gt;=$FO184,U$47&lt;=$FP184)*(('Summary&amp;Assumptions'!$H$25*$C184)*(1+'Summary&amp;Assumptions'!$J$29)^(U$46-1))+AND(U$56&lt;'Summary&amp;Assumptions'!$J$31,U$47&gt;=$FQ184,U$47&lt;=$FR184)*(('Summary&amp;Assumptions'!$H$25*$C184)*(1+'Summary&amp;Assumptions'!$J$29)^(U$46-1))</f>
        <v>0</v>
      </c>
      <c r="Q184" s="588">
        <f>AND(V$55&gt;0,SUM($E184:P184)&lt;'Summary&amp;Assumptions'!$G$32*$B184,$D184&gt;='Summary&amp;Assumptions'!$D$17,V$47&gt;=$D184,V$47&lt;=EDATE($D184,'Summary&amp;Assumptions'!$G$32))*$B184+AND(V$56&lt;'Summary&amp;Assumptions'!$J$31,V$47&gt;=$FO184,V$47&lt;=$FP184)*(('Summary&amp;Assumptions'!$H$25*$C184)*(1+'Summary&amp;Assumptions'!$J$29)^(V$46-1))+AND(V$56&lt;'Summary&amp;Assumptions'!$J$31,V$47&gt;=$FQ184,V$47&lt;=$FR184)*(('Summary&amp;Assumptions'!$H$25*$C184)*(1+'Summary&amp;Assumptions'!$J$29)^(V$46-1))</f>
        <v>0</v>
      </c>
      <c r="R184" s="588">
        <f>AND(W$55&gt;0,SUM($E184:Q184)&lt;'Summary&amp;Assumptions'!$G$32*$B184,$D184&gt;='Summary&amp;Assumptions'!$D$17,W$47&gt;=$D184,W$47&lt;=EDATE($D184,'Summary&amp;Assumptions'!$G$32))*$B184+AND(W$56&lt;'Summary&amp;Assumptions'!$J$31,W$47&gt;=$FO184,W$47&lt;=$FP184)*(('Summary&amp;Assumptions'!$H$25*$C184)*(1+'Summary&amp;Assumptions'!$J$29)^(W$46-1))+AND(W$56&lt;'Summary&amp;Assumptions'!$J$31,W$47&gt;=$FQ184,W$47&lt;=$FR184)*(('Summary&amp;Assumptions'!$H$25*$C184)*(1+'Summary&amp;Assumptions'!$J$29)^(W$46-1))</f>
        <v>0</v>
      </c>
      <c r="S184" s="588">
        <f>AND(X$55&gt;0,SUM($E184:R184)&lt;'Summary&amp;Assumptions'!$G$32*$B184,$D184&gt;='Summary&amp;Assumptions'!$D$17,X$47&gt;=$D184,X$47&lt;=EDATE($D184,'Summary&amp;Assumptions'!$G$32))*$B184+AND(X$56&lt;'Summary&amp;Assumptions'!$J$31,X$47&gt;=$FO184,X$47&lt;=$FP184)*(('Summary&amp;Assumptions'!$H$25*$C184)*(1+'Summary&amp;Assumptions'!$J$29)^(X$46-1))+AND(X$56&lt;'Summary&amp;Assumptions'!$J$31,X$47&gt;=$FQ184,X$47&lt;=$FR184)*(('Summary&amp;Assumptions'!$H$25*$C184)*(1+'Summary&amp;Assumptions'!$J$29)^(X$46-1))</f>
        <v>0</v>
      </c>
      <c r="T184" s="588">
        <f>AND(Y$55&gt;0,SUM($E184:S184)&lt;'Summary&amp;Assumptions'!$G$32*$B184,$D184&gt;='Summary&amp;Assumptions'!$D$17,Y$47&gt;=$D184,Y$47&lt;=EDATE($D184,'Summary&amp;Assumptions'!$G$32))*$B184+AND(Y$56&lt;'Summary&amp;Assumptions'!$J$31,Y$47&gt;=$FO184,Y$47&lt;=$FP184)*(('Summary&amp;Assumptions'!$H$25*$C184)*(1+'Summary&amp;Assumptions'!$J$29)^(Y$46-1))+AND(Y$56&lt;'Summary&amp;Assumptions'!$J$31,Y$47&gt;=$FQ184,Y$47&lt;=$FR184)*(('Summary&amp;Assumptions'!$H$25*$C184)*(1+'Summary&amp;Assumptions'!$J$29)^(Y$46-1))</f>
        <v>0</v>
      </c>
      <c r="U184" s="588">
        <f>AND(Z$55&gt;0,SUM($E184:T184)&lt;'Summary&amp;Assumptions'!$G$32*$B184,$D184&gt;='Summary&amp;Assumptions'!$D$17,Z$47&gt;=$D184,Z$47&lt;=EDATE($D184,'Summary&amp;Assumptions'!$G$32))*$B184+AND(Z$56&lt;'Summary&amp;Assumptions'!$J$31,Z$47&gt;=$FO184,Z$47&lt;=$FP184)*(('Summary&amp;Assumptions'!$H$25*$C184)*(1+'Summary&amp;Assumptions'!$J$29)^(Z$46-1))+AND(Z$56&lt;'Summary&amp;Assumptions'!$J$31,Z$47&gt;=$FQ184,Z$47&lt;=$FR184)*(('Summary&amp;Assumptions'!$H$25*$C184)*(1+'Summary&amp;Assumptions'!$J$29)^(Z$46-1))</f>
        <v>0</v>
      </c>
      <c r="V184" s="588">
        <f>AND(AA$55&gt;0,SUM($E184:U184)&lt;'Summary&amp;Assumptions'!$G$32*$B184,$D184&gt;='Summary&amp;Assumptions'!$D$17,AA$47&gt;=$D184,AA$47&lt;=EDATE($D184,'Summary&amp;Assumptions'!$G$32))*$B184+AND(AA$56&lt;'Summary&amp;Assumptions'!$J$31,AA$47&gt;=$FO184,AA$47&lt;=$FP184)*(('Summary&amp;Assumptions'!$H$25*$C184)*(1+'Summary&amp;Assumptions'!$J$29)^(AA$46-1))+AND(AA$56&lt;'Summary&amp;Assumptions'!$J$31,AA$47&gt;=$FQ184,AA$47&lt;=$FR184)*(('Summary&amp;Assumptions'!$H$25*$C184)*(1+'Summary&amp;Assumptions'!$J$29)^(AA$46-1))</f>
        <v>0</v>
      </c>
      <c r="W184" s="588">
        <f>AND(AB$55&gt;0,SUM($E184:V184)&lt;'Summary&amp;Assumptions'!$G$32*$B184,$D184&gt;='Summary&amp;Assumptions'!$D$17,AB$47&gt;=$D184,AB$47&lt;=EDATE($D184,'Summary&amp;Assumptions'!$G$32))*$B184+AND(AB$56&lt;'Summary&amp;Assumptions'!$J$31,AB$47&gt;=$FO184,AB$47&lt;=$FP184)*(('Summary&amp;Assumptions'!$H$25*$C184)*(1+'Summary&amp;Assumptions'!$J$29)^(AB$46-1))+AND(AB$56&lt;'Summary&amp;Assumptions'!$J$31,AB$47&gt;=$FQ184,AB$47&lt;=$FR184)*(('Summary&amp;Assumptions'!$H$25*$C184)*(1+'Summary&amp;Assumptions'!$J$29)^(AB$46-1))</f>
        <v>0</v>
      </c>
      <c r="X184" s="588">
        <f>AND(AC$55&gt;0,SUM($E184:W184)&lt;'Summary&amp;Assumptions'!$G$32*$B184,$D184&gt;='Summary&amp;Assumptions'!$D$17,AC$47&gt;=$D184,AC$47&lt;=EDATE($D184,'Summary&amp;Assumptions'!$G$32))*$B184+AND(AC$56&lt;'Summary&amp;Assumptions'!$J$31,AC$47&gt;=$FO184,AC$47&lt;=$FP184)*(('Summary&amp;Assumptions'!$H$25*$C184)*(1+'Summary&amp;Assumptions'!$J$29)^(AC$46-1))+AND(AC$56&lt;'Summary&amp;Assumptions'!$J$31,AC$47&gt;=$FQ184,AC$47&lt;=$FR184)*(('Summary&amp;Assumptions'!$H$25*$C184)*(1+'Summary&amp;Assumptions'!$J$29)^(AC$46-1))</f>
        <v>0</v>
      </c>
      <c r="Y184" s="588">
        <f>AND(AD$55&gt;0,SUM($E184:X184)&lt;'Summary&amp;Assumptions'!$G$32*$B184,$D184&gt;='Summary&amp;Assumptions'!$D$17,AD$47&gt;=$D184,AD$47&lt;=EDATE($D184,'Summary&amp;Assumptions'!$G$32))*$B184+AND(AD$56&lt;'Summary&amp;Assumptions'!$J$31,AD$47&gt;=$FO184,AD$47&lt;=$FP184)*(('Summary&amp;Assumptions'!$H$25*$C184)*(1+'Summary&amp;Assumptions'!$J$29)^(AD$46-1))+AND(AD$56&lt;'Summary&amp;Assumptions'!$J$31,AD$47&gt;=$FQ184,AD$47&lt;=$FR184)*(('Summary&amp;Assumptions'!$H$25*$C184)*(1+'Summary&amp;Assumptions'!$J$29)^(AD$46-1))</f>
        <v>0</v>
      </c>
      <c r="Z184" s="588">
        <f>AND(AE$55&gt;0,SUM($E184:Y184)&lt;'Summary&amp;Assumptions'!$G$32*$B184,$D184&gt;='Summary&amp;Assumptions'!$D$17,AE$47&gt;=$D184,AE$47&lt;=EDATE($D184,'Summary&amp;Assumptions'!$G$32))*$B184+AND(AE$56&lt;'Summary&amp;Assumptions'!$J$31,AE$47&gt;=$FO184,AE$47&lt;=$FP184)*(('Summary&amp;Assumptions'!$H$25*$C184)*(1+'Summary&amp;Assumptions'!$J$29)^(AE$46-1))+AND(AE$56&lt;'Summary&amp;Assumptions'!$J$31,AE$47&gt;=$FQ184,AE$47&lt;=$FR184)*(('Summary&amp;Assumptions'!$H$25*$C184)*(1+'Summary&amp;Assumptions'!$J$29)^(AE$46-1))</f>
        <v>0</v>
      </c>
      <c r="AA184" s="588">
        <f>AND(AF$55&gt;0,SUM($E184:Z184)&lt;'Summary&amp;Assumptions'!$G$32*$B184,$D184&gt;='Summary&amp;Assumptions'!$D$17,AF$47&gt;=$D184,AF$47&lt;=EDATE($D184,'Summary&amp;Assumptions'!$G$32))*$B184+AND(AF$56&lt;'Summary&amp;Assumptions'!$J$31,AF$47&gt;=$FO184,AF$47&lt;=$FP184)*(('Summary&amp;Assumptions'!$H$25*$C184)*(1+'Summary&amp;Assumptions'!$J$29)^(AF$46-1))+AND(AF$56&lt;'Summary&amp;Assumptions'!$J$31,AF$47&gt;=$FQ184,AF$47&lt;=$FR184)*(('Summary&amp;Assumptions'!$H$25*$C184)*(1+'Summary&amp;Assumptions'!$J$29)^(AF$46-1))</f>
        <v>0</v>
      </c>
      <c r="AB184" s="588">
        <f>AND(AG$55&gt;0,SUM($E184:AA184)&lt;'Summary&amp;Assumptions'!$G$32*$B184,$D184&gt;='Summary&amp;Assumptions'!$D$17,AG$47&gt;=$D184,AG$47&lt;=EDATE($D184,'Summary&amp;Assumptions'!$G$32))*$B184+AND(AG$56&lt;'Summary&amp;Assumptions'!$J$31,AG$47&gt;=$FO184,AG$47&lt;=$FP184)*(('Summary&amp;Assumptions'!$H$25*$C184)*(1+'Summary&amp;Assumptions'!$J$29)^(AG$46-1))+AND(AG$56&lt;'Summary&amp;Assumptions'!$J$31,AG$47&gt;=$FQ184,AG$47&lt;=$FR184)*(('Summary&amp;Assumptions'!$H$25*$C184)*(1+'Summary&amp;Assumptions'!$J$29)^(AG$46-1))</f>
        <v>0</v>
      </c>
      <c r="AC184" s="588">
        <f>AND(AH$55&gt;0,SUM($E184:AB184)&lt;'Summary&amp;Assumptions'!$G$32*$B184,$D184&gt;='Summary&amp;Assumptions'!$D$17,AH$47&gt;=$D184,AH$47&lt;=EDATE($D184,'Summary&amp;Assumptions'!$G$32))*$B184+AND(AH$56&lt;'Summary&amp;Assumptions'!$J$31,AH$47&gt;=$FO184,AH$47&lt;=$FP184)*(('Summary&amp;Assumptions'!$H$25*$C184)*(1+'Summary&amp;Assumptions'!$J$29)^(AH$46-1))+AND(AH$56&lt;'Summary&amp;Assumptions'!$J$31,AH$47&gt;=$FQ184,AH$47&lt;=$FR184)*(('Summary&amp;Assumptions'!$H$25*$C184)*(1+'Summary&amp;Assumptions'!$J$29)^(AH$46-1))</f>
        <v>0</v>
      </c>
      <c r="AD184" s="588">
        <f>AND(AI$55&gt;0,SUM($E184:AC184)&lt;'Summary&amp;Assumptions'!$G$32*$B184,$D184&gt;='Summary&amp;Assumptions'!$D$17,AI$47&gt;=$D184,AI$47&lt;=EDATE($D184,'Summary&amp;Assumptions'!$G$32))*$B184+AND(AI$56&lt;'Summary&amp;Assumptions'!$J$31,AI$47&gt;=$FO184,AI$47&lt;=$FP184)*(('Summary&amp;Assumptions'!$H$25*$C184)*(1+'Summary&amp;Assumptions'!$J$29)^(AI$46-1))+AND(AI$56&lt;'Summary&amp;Assumptions'!$J$31,AI$47&gt;=$FQ184,AI$47&lt;=$FR184)*(('Summary&amp;Assumptions'!$H$25*$C184)*(1+'Summary&amp;Assumptions'!$J$29)^(AI$46-1))</f>
        <v>0</v>
      </c>
      <c r="AE184" s="588">
        <f>AND(AJ$55&gt;0,SUM($E184:AD184)&lt;'Summary&amp;Assumptions'!$G$32*$B184,$D184&gt;='Summary&amp;Assumptions'!$D$17,AJ$47&gt;=$D184,AJ$47&lt;=EDATE($D184,'Summary&amp;Assumptions'!$G$32))*$B184+AND(AJ$56&lt;'Summary&amp;Assumptions'!$J$31,AJ$47&gt;=$FO184,AJ$47&lt;=$FP184)*(('Summary&amp;Assumptions'!$H$25*$C184)*(1+'Summary&amp;Assumptions'!$J$29)^(AJ$46-1))+AND(AJ$56&lt;'Summary&amp;Assumptions'!$J$31,AJ$47&gt;=$FQ184,AJ$47&lt;=$FR184)*(('Summary&amp;Assumptions'!$H$25*$C184)*(1+'Summary&amp;Assumptions'!$J$29)^(AJ$46-1))</f>
        <v>0</v>
      </c>
      <c r="AF184" s="588">
        <f>AND(AK$55&gt;0,SUM($E184:AE184)&lt;'Summary&amp;Assumptions'!$G$32*$B184,$D184&gt;='Summary&amp;Assumptions'!$D$17,AK$47&gt;=$D184,AK$47&lt;=EDATE($D184,'Summary&amp;Assumptions'!$G$32))*$B184+AND(AK$56&lt;'Summary&amp;Assumptions'!$J$31,AK$47&gt;=$FO184,AK$47&lt;=$FP184)*(('Summary&amp;Assumptions'!$H$25*$C184)*(1+'Summary&amp;Assumptions'!$J$29)^(AK$46-1))+AND(AK$56&lt;'Summary&amp;Assumptions'!$J$31,AK$47&gt;=$FQ184,AK$47&lt;=$FR184)*(('Summary&amp;Assumptions'!$H$25*$C184)*(1+'Summary&amp;Assumptions'!$J$29)^(AK$46-1))</f>
        <v>0</v>
      </c>
      <c r="AG184" s="588">
        <f>AND(AL$55&gt;0,SUM($E184:AF184)&lt;'Summary&amp;Assumptions'!$G$32*$B184,$D184&gt;='Summary&amp;Assumptions'!$D$17,AL$47&gt;=$D184,AL$47&lt;=EDATE($D184,'Summary&amp;Assumptions'!$G$32))*$B184+AND(AL$56&lt;'Summary&amp;Assumptions'!$J$31,AL$47&gt;=$FO184,AL$47&lt;=$FP184)*(('Summary&amp;Assumptions'!$H$25*$C184)*(1+'Summary&amp;Assumptions'!$J$29)^(AL$46-1))+AND(AL$56&lt;'Summary&amp;Assumptions'!$J$31,AL$47&gt;=$FQ184,AL$47&lt;=$FR184)*(('Summary&amp;Assumptions'!$H$25*$C184)*(1+'Summary&amp;Assumptions'!$J$29)^(AL$46-1))</f>
        <v>0</v>
      </c>
      <c r="AH184" s="588">
        <f>AND(AM$55&gt;0,SUM($E184:AG184)&lt;'Summary&amp;Assumptions'!$G$32*$B184,$D184&gt;='Summary&amp;Assumptions'!$D$17,AM$47&gt;=$D184,AM$47&lt;=EDATE($D184,'Summary&amp;Assumptions'!$G$32))*$B184+AND(AM$56&lt;'Summary&amp;Assumptions'!$J$31,AM$47&gt;=$FO184,AM$47&lt;=$FP184)*(('Summary&amp;Assumptions'!$H$25*$C184)*(1+'Summary&amp;Assumptions'!$J$29)^(AM$46-1))+AND(AM$56&lt;'Summary&amp;Assumptions'!$J$31,AM$47&gt;=$FQ184,AM$47&lt;=$FR184)*(('Summary&amp;Assumptions'!$H$25*$C184)*(1+'Summary&amp;Assumptions'!$J$29)^(AM$46-1))</f>
        <v>0</v>
      </c>
      <c r="AI184" s="588">
        <f>AND(AN$55&gt;0,SUM($E184:AH184)&lt;'Summary&amp;Assumptions'!$G$32*$B184,$D184&gt;='Summary&amp;Assumptions'!$D$17,AN$47&gt;=$D184,AN$47&lt;=EDATE($D184,'Summary&amp;Assumptions'!$G$32))*$B184+AND(AN$56&lt;'Summary&amp;Assumptions'!$J$31,AN$47&gt;=$FO184,AN$47&lt;=$FP184)*(('Summary&amp;Assumptions'!$H$25*$C184)*(1+'Summary&amp;Assumptions'!$J$29)^(AN$46-1))+AND(AN$56&lt;'Summary&amp;Assumptions'!$J$31,AN$47&gt;=$FQ184,AN$47&lt;=$FR184)*(('Summary&amp;Assumptions'!$H$25*$C184)*(1+'Summary&amp;Assumptions'!$J$29)^(AN$46-1))</f>
        <v>0</v>
      </c>
      <c r="AJ184" s="588">
        <f>AND(AO$55&gt;0,SUM($E184:AI184)&lt;'Summary&amp;Assumptions'!$G$32*$B184,$D184&gt;='Summary&amp;Assumptions'!$D$17,AO$47&gt;=$D184,AO$47&lt;=EDATE($D184,'Summary&amp;Assumptions'!$G$32))*$B184+AND(AO$56&lt;'Summary&amp;Assumptions'!$J$31,AO$47&gt;=$FO184,AO$47&lt;=$FP184)*(('Summary&amp;Assumptions'!$H$25*$C184)*(1+'Summary&amp;Assumptions'!$J$29)^(AO$46-1))+AND(AO$56&lt;'Summary&amp;Assumptions'!$J$31,AO$47&gt;=$FQ184,AO$47&lt;=$FR184)*(('Summary&amp;Assumptions'!$H$25*$C184)*(1+'Summary&amp;Assumptions'!$J$29)^(AO$46-1))</f>
        <v>0</v>
      </c>
      <c r="AK184" s="588">
        <f>AND(AP$55&gt;0,SUM($E184:AJ184)&lt;'Summary&amp;Assumptions'!$G$32*$B184,$D184&gt;='Summary&amp;Assumptions'!$D$17,AP$47&gt;=$D184,AP$47&lt;=EDATE($D184,'Summary&amp;Assumptions'!$G$32))*$B184+AND(AP$56&lt;'Summary&amp;Assumptions'!$J$31,AP$47&gt;=$FO184,AP$47&lt;=$FP184)*(('Summary&amp;Assumptions'!$H$25*$C184)*(1+'Summary&amp;Assumptions'!$J$29)^(AP$46-1))+AND(AP$56&lt;'Summary&amp;Assumptions'!$J$31,AP$47&gt;=$FQ184,AP$47&lt;=$FR184)*(('Summary&amp;Assumptions'!$H$25*$C184)*(1+'Summary&amp;Assumptions'!$J$29)^(AP$46-1))</f>
        <v>0</v>
      </c>
      <c r="AL184" s="588">
        <f>AND(AQ$55&gt;0,SUM($E184:AK184)&lt;'Summary&amp;Assumptions'!$G$32*$B184,$D184&gt;='Summary&amp;Assumptions'!$D$17,AQ$47&gt;=$D184,AQ$47&lt;=EDATE($D184,'Summary&amp;Assumptions'!$G$32))*$B184+AND(AQ$56&lt;'Summary&amp;Assumptions'!$J$31,AQ$47&gt;=$FO184,AQ$47&lt;=$FP184)*(('Summary&amp;Assumptions'!$H$25*$C184)*(1+'Summary&amp;Assumptions'!$J$29)^(AQ$46-1))+AND(AQ$56&lt;'Summary&amp;Assumptions'!$J$31,AQ$47&gt;=$FQ184,AQ$47&lt;=$FR184)*(('Summary&amp;Assumptions'!$H$25*$C184)*(1+'Summary&amp;Assumptions'!$J$29)^(AQ$46-1))</f>
        <v>0</v>
      </c>
      <c r="AM184" s="588">
        <f>AND(AR$55&gt;0,SUM($E184:AL184)&lt;'Summary&amp;Assumptions'!$G$32*$B184,$D184&gt;='Summary&amp;Assumptions'!$D$17,AR$47&gt;=$D184,AR$47&lt;=EDATE($D184,'Summary&amp;Assumptions'!$G$32))*$B184+AND(AR$56&lt;'Summary&amp;Assumptions'!$J$31,AR$47&gt;=$FO184,AR$47&lt;=$FP184)*(('Summary&amp;Assumptions'!$H$25*$C184)*(1+'Summary&amp;Assumptions'!$J$29)^(AR$46-1))+AND(AR$56&lt;'Summary&amp;Assumptions'!$J$31,AR$47&gt;=$FQ184,AR$47&lt;=$FR184)*(('Summary&amp;Assumptions'!$H$25*$C184)*(1+'Summary&amp;Assumptions'!$J$29)^(AR$46-1))</f>
        <v>0</v>
      </c>
      <c r="AN184" s="588">
        <f>AND(AS$55&gt;0,SUM($E184:AM184)&lt;'Summary&amp;Assumptions'!$G$32*$B184,$D184&gt;='Summary&amp;Assumptions'!$D$17,AS$47&gt;=$D184,AS$47&lt;=EDATE($D184,'Summary&amp;Assumptions'!$G$32))*$B184+AND(AS$56&lt;'Summary&amp;Assumptions'!$J$31,AS$47&gt;=$FO184,AS$47&lt;=$FP184)*(('Summary&amp;Assumptions'!$H$25*$C184)*(1+'Summary&amp;Assumptions'!$J$29)^(AS$46-1))+AND(AS$56&lt;'Summary&amp;Assumptions'!$J$31,AS$47&gt;=$FQ184,AS$47&lt;=$FR184)*(('Summary&amp;Assumptions'!$H$25*$C184)*(1+'Summary&amp;Assumptions'!$J$29)^(AS$46-1))</f>
        <v>0</v>
      </c>
      <c r="AO184" s="588">
        <f>AND(AT$55&gt;0,SUM($E184:AN184)&lt;'Summary&amp;Assumptions'!$G$32*$B184,$D184&gt;='Summary&amp;Assumptions'!$D$17,AT$47&gt;=$D184,AT$47&lt;=EDATE($D184,'Summary&amp;Assumptions'!$G$32))*$B184+AND(AT$56&lt;'Summary&amp;Assumptions'!$J$31,AT$47&gt;=$FO184,AT$47&lt;=$FP184)*(('Summary&amp;Assumptions'!$H$25*$C184)*(1+'Summary&amp;Assumptions'!$J$29)^(AT$46-1))+AND(AT$56&lt;'Summary&amp;Assumptions'!$J$31,AT$47&gt;=$FQ184,AT$47&lt;=$FR184)*(('Summary&amp;Assumptions'!$H$25*$C184)*(1+'Summary&amp;Assumptions'!$J$29)^(AT$46-1))</f>
        <v>0</v>
      </c>
      <c r="AP184" s="588">
        <f>AND(AU$55&gt;0,SUM($E184:AO184)&lt;'Summary&amp;Assumptions'!$G$32*$B184,$D184&gt;='Summary&amp;Assumptions'!$D$17,AU$47&gt;=$D184,AU$47&lt;=EDATE($D184,'Summary&amp;Assumptions'!$G$32))*$B184+AND(AU$56&lt;'Summary&amp;Assumptions'!$J$31,AU$47&gt;=$FO184,AU$47&lt;=$FP184)*(('Summary&amp;Assumptions'!$H$25*$C184)*(1+'Summary&amp;Assumptions'!$J$29)^(AU$46-1))+AND(AU$56&lt;'Summary&amp;Assumptions'!$J$31,AU$47&gt;=$FQ184,AU$47&lt;=$FR184)*(('Summary&amp;Assumptions'!$H$25*$C184)*(1+'Summary&amp;Assumptions'!$J$29)^(AU$46-1))</f>
        <v>0</v>
      </c>
      <c r="AQ184" s="588">
        <f>AND(AV$55&gt;0,SUM($E184:AP184)&lt;'Summary&amp;Assumptions'!$G$32*$B184,$D184&gt;='Summary&amp;Assumptions'!$D$17,AV$47&gt;=$D184,AV$47&lt;=EDATE($D184,'Summary&amp;Assumptions'!$G$32))*$B184+AND(AV$56&lt;'Summary&amp;Assumptions'!$J$31,AV$47&gt;=$FO184,AV$47&lt;=$FP184)*(('Summary&amp;Assumptions'!$H$25*$C184)*(1+'Summary&amp;Assumptions'!$J$29)^(AV$46-1))+AND(AV$56&lt;'Summary&amp;Assumptions'!$J$31,AV$47&gt;=$FQ184,AV$47&lt;=$FR184)*(('Summary&amp;Assumptions'!$H$25*$C184)*(1+'Summary&amp;Assumptions'!$J$29)^(AV$46-1))</f>
        <v>0</v>
      </c>
      <c r="AR184" s="588">
        <f>AND(AW$55&gt;0,SUM($E184:AQ184)&lt;'Summary&amp;Assumptions'!$G$32*$B184,$D184&gt;='Summary&amp;Assumptions'!$D$17,AW$47&gt;=$D184,AW$47&lt;=EDATE($D184,'Summary&amp;Assumptions'!$G$32))*$B184+AND(AW$56&lt;'Summary&amp;Assumptions'!$J$31,AW$47&gt;=$FO184,AW$47&lt;=$FP184)*(('Summary&amp;Assumptions'!$H$25*$C184)*(1+'Summary&amp;Assumptions'!$J$29)^(AW$46-1))+AND(AW$56&lt;'Summary&amp;Assumptions'!$J$31,AW$47&gt;=$FQ184,AW$47&lt;=$FR184)*(('Summary&amp;Assumptions'!$H$25*$C184)*(1+'Summary&amp;Assumptions'!$J$29)^(AW$46-1))</f>
        <v>0</v>
      </c>
      <c r="AS184" s="588">
        <f>AND(AX$55&gt;0,SUM($E184:AR184)&lt;'Summary&amp;Assumptions'!$G$32*$B184,$D184&gt;='Summary&amp;Assumptions'!$D$17,AX$47&gt;=$D184,AX$47&lt;=EDATE($D184,'Summary&amp;Assumptions'!$G$32))*$B184+AND(AX$56&lt;'Summary&amp;Assumptions'!$J$31,AX$47&gt;=$FO184,AX$47&lt;=$FP184)*(('Summary&amp;Assumptions'!$H$25*$C184)*(1+'Summary&amp;Assumptions'!$J$29)^(AX$46-1))+AND(AX$56&lt;'Summary&amp;Assumptions'!$J$31,AX$47&gt;=$FQ184,AX$47&lt;=$FR184)*(('Summary&amp;Assumptions'!$H$25*$C184)*(1+'Summary&amp;Assumptions'!$J$29)^(AX$46-1))</f>
        <v>0</v>
      </c>
      <c r="AT184" s="588">
        <f>AND(AY$55&gt;0,SUM($E184:AS184)&lt;'Summary&amp;Assumptions'!$G$32*$B184,$D184&gt;='Summary&amp;Assumptions'!$D$17,AY$47&gt;=$D184,AY$47&lt;=EDATE($D184,'Summary&amp;Assumptions'!$G$32))*$B184+AND(AY$56&lt;'Summary&amp;Assumptions'!$J$31,AY$47&gt;=$FO184,AY$47&lt;=$FP184)*(('Summary&amp;Assumptions'!$H$25*$C184)*(1+'Summary&amp;Assumptions'!$J$29)^(AY$46-1))+AND(AY$56&lt;'Summary&amp;Assumptions'!$J$31,AY$47&gt;=$FQ184,AY$47&lt;=$FR184)*(('Summary&amp;Assumptions'!$H$25*$C184)*(1+'Summary&amp;Assumptions'!$J$29)^(AY$46-1))</f>
        <v>0</v>
      </c>
      <c r="AU184" s="588">
        <f>AND(AZ$55&gt;0,SUM($E184:AT184)&lt;'Summary&amp;Assumptions'!$G$32*$B184,$D184&gt;='Summary&amp;Assumptions'!$D$17,AZ$47&gt;=$D184,AZ$47&lt;=EDATE($D184,'Summary&amp;Assumptions'!$G$32))*$B184+AND(AZ$56&lt;'Summary&amp;Assumptions'!$J$31,AZ$47&gt;=$FO184,AZ$47&lt;=$FP184)*(('Summary&amp;Assumptions'!$H$25*$C184)*(1+'Summary&amp;Assumptions'!$J$29)^(AZ$46-1))+AND(AZ$56&lt;'Summary&amp;Assumptions'!$J$31,AZ$47&gt;=$FQ184,AZ$47&lt;=$FR184)*(('Summary&amp;Assumptions'!$H$25*$C184)*(1+'Summary&amp;Assumptions'!$J$29)^(AZ$46-1))</f>
        <v>0</v>
      </c>
      <c r="AV184" s="588">
        <f>AND(BA$55&gt;0,SUM($E184:AU184)&lt;'Summary&amp;Assumptions'!$G$32*$B184,$D184&gt;='Summary&amp;Assumptions'!$D$17,BA$47&gt;=$D184,BA$47&lt;=EDATE($D184,'Summary&amp;Assumptions'!$G$32))*$B184+AND(BA$56&lt;'Summary&amp;Assumptions'!$J$31,BA$47&gt;=$FO184,BA$47&lt;=$FP184)*(('Summary&amp;Assumptions'!$H$25*$C184)*(1+'Summary&amp;Assumptions'!$J$29)^(BA$46-1))+AND(BA$56&lt;'Summary&amp;Assumptions'!$J$31,BA$47&gt;=$FQ184,BA$47&lt;=$FR184)*(('Summary&amp;Assumptions'!$H$25*$C184)*(1+'Summary&amp;Assumptions'!$J$29)^(BA$46-1))</f>
        <v>0</v>
      </c>
      <c r="AW184" s="588">
        <f>AND(BB$55&gt;0,SUM($E184:AV184)&lt;'Summary&amp;Assumptions'!$G$32*$B184,$D184&gt;='Summary&amp;Assumptions'!$D$17,BB$47&gt;=$D184,BB$47&lt;=EDATE($D184,'Summary&amp;Assumptions'!$G$32))*$B184+AND(BB$56&lt;'Summary&amp;Assumptions'!$J$31,BB$47&gt;=$FO184,BB$47&lt;=$FP184)*(('Summary&amp;Assumptions'!$H$25*$C184)*(1+'Summary&amp;Assumptions'!$J$29)^(BB$46-1))+AND(BB$56&lt;'Summary&amp;Assumptions'!$J$31,BB$47&gt;=$FQ184,BB$47&lt;=$FR184)*(('Summary&amp;Assumptions'!$H$25*$C184)*(1+'Summary&amp;Assumptions'!$J$29)^(BB$46-1))</f>
        <v>0</v>
      </c>
      <c r="AX184" s="588">
        <f>AND(BC$55&gt;0,SUM($E184:AW184)&lt;'Summary&amp;Assumptions'!$G$32*$B184,$D184&gt;='Summary&amp;Assumptions'!$D$17,BC$47&gt;=$D184,BC$47&lt;=EDATE($D184,'Summary&amp;Assumptions'!$G$32))*$B184+AND(BC$56&lt;'Summary&amp;Assumptions'!$J$31,BC$47&gt;=$FO184,BC$47&lt;=$FP184)*(('Summary&amp;Assumptions'!$H$25*$C184)*(1+'Summary&amp;Assumptions'!$J$29)^(BC$46-1))+AND(BC$56&lt;'Summary&amp;Assumptions'!$J$31,BC$47&gt;=$FQ184,BC$47&lt;=$FR184)*(('Summary&amp;Assumptions'!$H$25*$C184)*(1+'Summary&amp;Assumptions'!$J$29)^(BC$46-1))</f>
        <v>0</v>
      </c>
      <c r="AY184" s="588">
        <f>AND(BD$55&gt;0,SUM($E184:AX184)&lt;'Summary&amp;Assumptions'!$G$32*$B184,$D184&gt;='Summary&amp;Assumptions'!$D$17,BD$47&gt;=$D184,BD$47&lt;=EDATE($D184,'Summary&amp;Assumptions'!$G$32))*$B184+AND(BD$56&lt;'Summary&amp;Assumptions'!$J$31,BD$47&gt;=$FO184,BD$47&lt;=$FP184)*(('Summary&amp;Assumptions'!$H$25*$C184)*(1+'Summary&amp;Assumptions'!$J$29)^(BD$46-1))+AND(BD$56&lt;'Summary&amp;Assumptions'!$J$31,BD$47&gt;=$FQ184,BD$47&lt;=$FR184)*(('Summary&amp;Assumptions'!$H$25*$C184)*(1+'Summary&amp;Assumptions'!$J$29)^(BD$46-1))</f>
        <v>0</v>
      </c>
      <c r="AZ184" s="588">
        <f>AND(BE$55&gt;0,SUM($E184:AY184)&lt;'Summary&amp;Assumptions'!$G$32*$B184,$D184&gt;='Summary&amp;Assumptions'!$D$17,BE$47&gt;=$D184,BE$47&lt;=EDATE($D184,'Summary&amp;Assumptions'!$G$32))*$B184+AND(BE$56&lt;'Summary&amp;Assumptions'!$J$31,BE$47&gt;=$FO184,BE$47&lt;=$FP184)*(('Summary&amp;Assumptions'!$H$25*$C184)*(1+'Summary&amp;Assumptions'!$J$29)^(BE$46-1))+AND(BE$56&lt;'Summary&amp;Assumptions'!$J$31,BE$47&gt;=$FQ184,BE$47&lt;=$FR184)*(('Summary&amp;Assumptions'!$H$25*$C184)*(1+'Summary&amp;Assumptions'!$J$29)^(BE$46-1))</f>
        <v>0</v>
      </c>
      <c r="BA184" s="588">
        <f>AND(BF$55&gt;0,SUM($E184:AZ184)&lt;'Summary&amp;Assumptions'!$G$32*$B184,$D184&gt;='Summary&amp;Assumptions'!$D$17,BF$47&gt;=$D184,BF$47&lt;=EDATE($D184,'Summary&amp;Assumptions'!$G$32))*$B184+AND(BF$56&lt;'Summary&amp;Assumptions'!$J$31,BF$47&gt;=$FO184,BF$47&lt;=$FP184)*(('Summary&amp;Assumptions'!$H$25*$C184)*(1+'Summary&amp;Assumptions'!$J$29)^(BF$46-1))+AND(BF$56&lt;'Summary&amp;Assumptions'!$J$31,BF$47&gt;=$FQ184,BF$47&lt;=$FR184)*(('Summary&amp;Assumptions'!$H$25*$C184)*(1+'Summary&amp;Assumptions'!$J$29)^(BF$46-1))</f>
        <v>0</v>
      </c>
      <c r="BB184" s="588">
        <f>AND(BG$55&gt;0,SUM($E184:BA184)&lt;'Summary&amp;Assumptions'!$G$32*$B184,$D184&gt;='Summary&amp;Assumptions'!$D$17,BG$47&gt;=$D184,BG$47&lt;=EDATE($D184,'Summary&amp;Assumptions'!$G$32))*$B184+AND(BG$56&lt;'Summary&amp;Assumptions'!$J$31,BG$47&gt;=$FO184,BG$47&lt;=$FP184)*(('Summary&amp;Assumptions'!$H$25*$C184)*(1+'Summary&amp;Assumptions'!$J$29)^(BG$46-1))+AND(BG$56&lt;'Summary&amp;Assumptions'!$J$31,BG$47&gt;=$FQ184,BG$47&lt;=$FR184)*(('Summary&amp;Assumptions'!$H$25*$C184)*(1+'Summary&amp;Assumptions'!$J$29)^(BG$46-1))</f>
        <v>0</v>
      </c>
      <c r="BC184" s="588">
        <f>AND(BH$55&gt;0,SUM($E184:BB184)&lt;'Summary&amp;Assumptions'!$G$32*$B184,$D184&gt;='Summary&amp;Assumptions'!$D$17,BH$47&gt;=$D184,BH$47&lt;=EDATE($D184,'Summary&amp;Assumptions'!$G$32))*$B184+AND(BH$56&lt;'Summary&amp;Assumptions'!$J$31,BH$47&gt;=$FO184,BH$47&lt;=$FP184)*(('Summary&amp;Assumptions'!$H$25*$C184)*(1+'Summary&amp;Assumptions'!$J$29)^(BH$46-1))+AND(BH$56&lt;'Summary&amp;Assumptions'!$J$31,BH$47&gt;=$FQ184,BH$47&lt;=$FR184)*(('Summary&amp;Assumptions'!$H$25*$C184)*(1+'Summary&amp;Assumptions'!$J$29)^(BH$46-1))</f>
        <v>0</v>
      </c>
      <c r="BD184" s="588">
        <f>AND(BI$55&gt;0,SUM($E184:BC184)&lt;'Summary&amp;Assumptions'!$G$32*$B184,$D184&gt;='Summary&amp;Assumptions'!$D$17,BI$47&gt;=$D184,BI$47&lt;=EDATE($D184,'Summary&amp;Assumptions'!$G$32))*$B184+AND(BI$56&lt;'Summary&amp;Assumptions'!$J$31,BI$47&gt;=$FO184,BI$47&lt;=$FP184)*(('Summary&amp;Assumptions'!$H$25*$C184)*(1+'Summary&amp;Assumptions'!$J$29)^(BI$46-1))+AND(BI$56&lt;'Summary&amp;Assumptions'!$J$31,BI$47&gt;=$FQ184,BI$47&lt;=$FR184)*(('Summary&amp;Assumptions'!$H$25*$C184)*(1+'Summary&amp;Assumptions'!$J$29)^(BI$46-1))</f>
        <v>0</v>
      </c>
      <c r="BE184" s="588">
        <f>AND(BJ$55&gt;0,SUM($E184:BD184)&lt;'Summary&amp;Assumptions'!$G$32*$B184,$D184&gt;='Summary&amp;Assumptions'!$D$17,BJ$47&gt;=$D184,BJ$47&lt;=EDATE($D184,'Summary&amp;Assumptions'!$G$32))*$B184+AND(BJ$56&lt;'Summary&amp;Assumptions'!$J$31,BJ$47&gt;=$FO184,BJ$47&lt;=$FP184)*(('Summary&amp;Assumptions'!$H$25*$C184)*(1+'Summary&amp;Assumptions'!$J$29)^(BJ$46-1))+AND(BJ$56&lt;'Summary&amp;Assumptions'!$J$31,BJ$47&gt;=$FQ184,BJ$47&lt;=$FR184)*(('Summary&amp;Assumptions'!$H$25*$C184)*(1+'Summary&amp;Assumptions'!$J$29)^(BJ$46-1))</f>
        <v>0</v>
      </c>
      <c r="BF184" s="588">
        <f>AND(BK$55&gt;0,SUM($E184:BE184)&lt;'Summary&amp;Assumptions'!$G$32*$B184,$D184&gt;='Summary&amp;Assumptions'!$D$17,BK$47&gt;=$D184,BK$47&lt;=EDATE($D184,'Summary&amp;Assumptions'!$G$32))*$B184+AND(BK$56&lt;'Summary&amp;Assumptions'!$J$31,BK$47&gt;=$FO184,BK$47&lt;=$FP184)*(('Summary&amp;Assumptions'!$H$25*$C184)*(1+'Summary&amp;Assumptions'!$J$29)^(BK$46-1))+AND(BK$56&lt;'Summary&amp;Assumptions'!$J$31,BK$47&gt;=$FQ184,BK$47&lt;=$FR184)*(('Summary&amp;Assumptions'!$H$25*$C184)*(1+'Summary&amp;Assumptions'!$J$29)^(BK$46-1))</f>
        <v>0</v>
      </c>
      <c r="BG184" s="588">
        <f>AND(BL$55&gt;0,SUM($E184:BF184)&lt;'Summary&amp;Assumptions'!$G$32*$B184,$D184&gt;='Summary&amp;Assumptions'!$D$17,BL$47&gt;=$D184,BL$47&lt;=EDATE($D184,'Summary&amp;Assumptions'!$G$32))*$B184+AND(BL$56&lt;'Summary&amp;Assumptions'!$J$31,BL$47&gt;=$FO184,BL$47&lt;=$FP184)*(('Summary&amp;Assumptions'!$H$25*$C184)*(1+'Summary&amp;Assumptions'!$J$29)^(BL$46-1))+AND(BL$56&lt;'Summary&amp;Assumptions'!$J$31,BL$47&gt;=$FQ184,BL$47&lt;=$FR184)*(('Summary&amp;Assumptions'!$H$25*$C184)*(1+'Summary&amp;Assumptions'!$J$29)^(BL$46-1))</f>
        <v>0</v>
      </c>
      <c r="BH184" s="588">
        <f>AND(BM$55&gt;0,SUM($E184:BG184)&lt;'Summary&amp;Assumptions'!$G$32*$B184,$D184&gt;='Summary&amp;Assumptions'!$D$17,BM$47&gt;=$D184,BM$47&lt;=EDATE($D184,'Summary&amp;Assumptions'!$G$32))*$B184+AND(BM$56&lt;'Summary&amp;Assumptions'!$J$31,BM$47&gt;=$FO184,BM$47&lt;=$FP184)*(('Summary&amp;Assumptions'!$H$25*$C184)*(1+'Summary&amp;Assumptions'!$J$29)^(BM$46-1))+AND(BM$56&lt;'Summary&amp;Assumptions'!$J$31,BM$47&gt;=$FQ184,BM$47&lt;=$FR184)*(('Summary&amp;Assumptions'!$H$25*$C184)*(1+'Summary&amp;Assumptions'!$J$29)^(BM$46-1))</f>
        <v>0</v>
      </c>
      <c r="BI184" s="588">
        <f>AND(BN$55&gt;0,SUM($E184:BH184)&lt;'Summary&amp;Assumptions'!$G$32*$B184,$D184&gt;='Summary&amp;Assumptions'!$D$17,BN$47&gt;=$D184,BN$47&lt;=EDATE($D184,'Summary&amp;Assumptions'!$G$32))*$B184+AND(BN$56&lt;'Summary&amp;Assumptions'!$J$31,BN$47&gt;=$FO184,BN$47&lt;=$FP184)*(('Summary&amp;Assumptions'!$H$25*$C184)*(1+'Summary&amp;Assumptions'!$J$29)^(BN$46-1))+AND(BN$56&lt;'Summary&amp;Assumptions'!$J$31,BN$47&gt;=$FQ184,BN$47&lt;=$FR184)*(('Summary&amp;Assumptions'!$H$25*$C184)*(1+'Summary&amp;Assumptions'!$J$29)^(BN$46-1))</f>
        <v>0</v>
      </c>
      <c r="BJ184" s="588">
        <f>AND(BO$55&gt;0,SUM($E184:BI184)&lt;'Summary&amp;Assumptions'!$G$32*$B184,$D184&gt;='Summary&amp;Assumptions'!$D$17,BO$47&gt;=$D184,BO$47&lt;=EDATE($D184,'Summary&amp;Assumptions'!$G$32))*$B184+AND(BO$56&lt;'Summary&amp;Assumptions'!$J$31,BO$47&gt;=$FO184,BO$47&lt;=$FP184)*(('Summary&amp;Assumptions'!$H$25*$C184)*(1+'Summary&amp;Assumptions'!$J$29)^(BO$46-1))+AND(BO$56&lt;'Summary&amp;Assumptions'!$J$31,BO$47&gt;=$FQ184,BO$47&lt;=$FR184)*(('Summary&amp;Assumptions'!$H$25*$C184)*(1+'Summary&amp;Assumptions'!$J$29)^(BO$46-1))</f>
        <v>0</v>
      </c>
      <c r="BK184" s="588">
        <f>AND(BP$55&gt;0,SUM($E184:BJ184)&lt;'Summary&amp;Assumptions'!$G$32*$B184,$D184&gt;='Summary&amp;Assumptions'!$D$17,BP$47&gt;=$D184,BP$47&lt;=EDATE($D184,'Summary&amp;Assumptions'!$G$32))*$B184+AND(BP$56&lt;'Summary&amp;Assumptions'!$J$31,BP$47&gt;=$FO184,BP$47&lt;=$FP184)*(('Summary&amp;Assumptions'!$H$25*$C184)*(1+'Summary&amp;Assumptions'!$J$29)^(BP$46-1))+AND(BP$56&lt;'Summary&amp;Assumptions'!$J$31,BP$47&gt;=$FQ184,BP$47&lt;=$FR184)*(('Summary&amp;Assumptions'!$H$25*$C184)*(1+'Summary&amp;Assumptions'!$J$29)^(BP$46-1))</f>
        <v>0</v>
      </c>
      <c r="BL184" s="588">
        <f>AND(BQ$55&gt;0,SUM($E184:BK184)&lt;'Summary&amp;Assumptions'!$G$32*$B184,$D184&gt;='Summary&amp;Assumptions'!$D$17,BQ$47&gt;=$D184,BQ$47&lt;=EDATE($D184,'Summary&amp;Assumptions'!$G$32))*$B184+AND(BQ$56&lt;'Summary&amp;Assumptions'!$J$31,BQ$47&gt;=$FO184,BQ$47&lt;=$FP184)*(('Summary&amp;Assumptions'!$H$25*$C184)*(1+'Summary&amp;Assumptions'!$J$29)^(BQ$46-1))+AND(BQ$56&lt;'Summary&amp;Assumptions'!$J$31,BQ$47&gt;=$FQ184,BQ$47&lt;=$FR184)*(('Summary&amp;Assumptions'!$H$25*$C184)*(1+'Summary&amp;Assumptions'!$J$29)^(BQ$46-1))</f>
        <v>0</v>
      </c>
      <c r="BM184" s="588">
        <f>AND(BR$55&gt;0,SUM($E184:BL184)&lt;'Summary&amp;Assumptions'!$G$32*$B184,$D184&gt;='Summary&amp;Assumptions'!$D$17,BR$47&gt;=$D184,BR$47&lt;=EDATE($D184,'Summary&amp;Assumptions'!$G$32))*$B184+AND(BR$56&lt;'Summary&amp;Assumptions'!$J$31,BR$47&gt;=$FO184,BR$47&lt;=$FP184)*(('Summary&amp;Assumptions'!$H$25*$C184)*(1+'Summary&amp;Assumptions'!$J$29)^(BR$46-1))+AND(BR$56&lt;'Summary&amp;Assumptions'!$J$31,BR$47&gt;=$FQ184,BR$47&lt;=$FR184)*(('Summary&amp;Assumptions'!$H$25*$C184)*(1+'Summary&amp;Assumptions'!$J$29)^(BR$46-1))</f>
        <v>0</v>
      </c>
      <c r="BN184" s="588">
        <f>AND(BS$55&gt;0,SUM($E184:BM184)&lt;'Summary&amp;Assumptions'!$G$32*$B184,$D184&gt;='Summary&amp;Assumptions'!$D$17,BS$47&gt;=$D184,BS$47&lt;=EDATE($D184,'Summary&amp;Assumptions'!$G$32))*$B184+AND(BS$56&lt;'Summary&amp;Assumptions'!$J$31,BS$47&gt;=$FO184,BS$47&lt;=$FP184)*(('Summary&amp;Assumptions'!$H$25*$C184)*(1+'Summary&amp;Assumptions'!$J$29)^(BS$46-1))+AND(BS$56&lt;'Summary&amp;Assumptions'!$J$31,BS$47&gt;=$FQ184,BS$47&lt;=$FR184)*(('Summary&amp;Assumptions'!$H$25*$C184)*(1+'Summary&amp;Assumptions'!$J$29)^(BS$46-1))</f>
        <v>0</v>
      </c>
      <c r="BO184" s="588">
        <f>AND(BT$55&gt;0,SUM($E184:BN184)&lt;'Summary&amp;Assumptions'!$G$32*$B184,$D184&gt;='Summary&amp;Assumptions'!$D$17,BT$47&gt;=$D184,BT$47&lt;=EDATE($D184,'Summary&amp;Assumptions'!$G$32))*$B184+AND(BT$56&lt;'Summary&amp;Assumptions'!$J$31,BT$47&gt;=$FO184,BT$47&lt;=$FP184)*(('Summary&amp;Assumptions'!$H$25*$C184)*(1+'Summary&amp;Assumptions'!$J$29)^(BT$46-1))+AND(BT$56&lt;'Summary&amp;Assumptions'!$J$31,BT$47&gt;=$FQ184,BT$47&lt;=$FR184)*(('Summary&amp;Assumptions'!$H$25*$C184)*(1+'Summary&amp;Assumptions'!$J$29)^(BT$46-1))</f>
        <v>0</v>
      </c>
      <c r="BP184" s="588">
        <f>AND(BU$55&gt;0,SUM($E184:BO184)&lt;'Summary&amp;Assumptions'!$G$32*$B184,$D184&gt;='Summary&amp;Assumptions'!$D$17,BU$47&gt;=$D184,BU$47&lt;=EDATE($D184,'Summary&amp;Assumptions'!$G$32))*$B184+AND(BU$56&lt;'Summary&amp;Assumptions'!$J$31,BU$47&gt;=$FO184,BU$47&lt;=$FP184)*(('Summary&amp;Assumptions'!$H$25*$C184)*(1+'Summary&amp;Assumptions'!$J$29)^(BU$46-1))+AND(BU$56&lt;'Summary&amp;Assumptions'!$J$31,BU$47&gt;=$FQ184,BU$47&lt;=$FR184)*(('Summary&amp;Assumptions'!$H$25*$C184)*(1+'Summary&amp;Assumptions'!$J$29)^(BU$46-1))</f>
        <v>0</v>
      </c>
      <c r="BQ184" s="588">
        <f>AND(BV$55&gt;0,SUM($E184:BP184)&lt;'Summary&amp;Assumptions'!$G$32*$B184,$D184&gt;='Summary&amp;Assumptions'!$D$17,BV$47&gt;=$D184,BV$47&lt;=EDATE($D184,'Summary&amp;Assumptions'!$G$32))*$B184+AND(BV$56&lt;'Summary&amp;Assumptions'!$J$31,BV$47&gt;=$FO184,BV$47&lt;=$FP184)*(('Summary&amp;Assumptions'!$H$25*$C184)*(1+'Summary&amp;Assumptions'!$J$29)^(BV$46-1))+AND(BV$56&lt;'Summary&amp;Assumptions'!$J$31,BV$47&gt;=$FQ184,BV$47&lt;=$FR184)*(('Summary&amp;Assumptions'!$H$25*$C184)*(1+'Summary&amp;Assumptions'!$J$29)^(BV$46-1))</f>
        <v>0</v>
      </c>
      <c r="BR184" s="588">
        <f>AND(BW$55&gt;0,SUM($E184:BQ184)&lt;'Summary&amp;Assumptions'!$G$32*$B184,$D184&gt;='Summary&amp;Assumptions'!$D$17,BW$47&gt;=$D184,BW$47&lt;=EDATE($D184,'Summary&amp;Assumptions'!$G$32))*$B184+AND(BW$56&lt;'Summary&amp;Assumptions'!$J$31,BW$47&gt;=$FO184,BW$47&lt;=$FP184)*(('Summary&amp;Assumptions'!$H$25*$C184)*(1+'Summary&amp;Assumptions'!$J$29)^(BW$46-1))+AND(BW$56&lt;'Summary&amp;Assumptions'!$J$31,BW$47&gt;=$FQ184,BW$47&lt;=$FR184)*(('Summary&amp;Assumptions'!$H$25*$C184)*(1+'Summary&amp;Assumptions'!$J$29)^(BW$46-1))</f>
        <v>0</v>
      </c>
      <c r="BS184" s="588">
        <f>AND(BX$55&gt;0,SUM($E184:BR184)&lt;'Summary&amp;Assumptions'!$G$32*$B184,$D184&gt;='Summary&amp;Assumptions'!$D$17,BX$47&gt;=$D184,BX$47&lt;=EDATE($D184,'Summary&amp;Assumptions'!$G$32))*$B184+AND(BX$56&lt;'Summary&amp;Assumptions'!$J$31,BX$47&gt;=$FO184,BX$47&lt;=$FP184)*(('Summary&amp;Assumptions'!$H$25*$C184)*(1+'Summary&amp;Assumptions'!$J$29)^(BX$46-1))+AND(BX$56&lt;'Summary&amp;Assumptions'!$J$31,BX$47&gt;=$FQ184,BX$47&lt;=$FR184)*(('Summary&amp;Assumptions'!$H$25*$C184)*(1+'Summary&amp;Assumptions'!$J$29)^(BX$46-1))</f>
        <v>0</v>
      </c>
      <c r="BT184" s="588">
        <f>AND(BY$55&gt;0,SUM($E184:BS184)&lt;'Summary&amp;Assumptions'!$G$32*$B184,$D184&gt;='Summary&amp;Assumptions'!$D$17,BY$47&gt;=$D184,BY$47&lt;=EDATE($D184,'Summary&amp;Assumptions'!$G$32))*$B184+AND(BY$56&lt;'Summary&amp;Assumptions'!$J$31,BY$47&gt;=$FO184,BY$47&lt;=$FP184)*(('Summary&amp;Assumptions'!$H$25*$C184)*(1+'Summary&amp;Assumptions'!$J$29)^(BY$46-1))+AND(BY$56&lt;'Summary&amp;Assumptions'!$J$31,BY$47&gt;=$FQ184,BY$47&lt;=$FR184)*(('Summary&amp;Assumptions'!$H$25*$C184)*(1+'Summary&amp;Assumptions'!$J$29)^(BY$46-1))</f>
        <v>0</v>
      </c>
      <c r="BU184" s="588">
        <f>AND(BZ$55&gt;0,SUM($E184:BT184)&lt;'Summary&amp;Assumptions'!$G$32*$B184,$D184&gt;='Summary&amp;Assumptions'!$D$17,BZ$47&gt;=$D184,BZ$47&lt;=EDATE($D184,'Summary&amp;Assumptions'!$G$32))*$B184+AND(BZ$56&lt;'Summary&amp;Assumptions'!$J$31,BZ$47&gt;=$FO184,BZ$47&lt;=$FP184)*(('Summary&amp;Assumptions'!$H$25*$C184)*(1+'Summary&amp;Assumptions'!$J$29)^(BZ$46-1))+AND(BZ$56&lt;'Summary&amp;Assumptions'!$J$31,BZ$47&gt;=$FQ184,BZ$47&lt;=$FR184)*(('Summary&amp;Assumptions'!$H$25*$C184)*(1+'Summary&amp;Assumptions'!$J$29)^(BZ$46-1))</f>
        <v>0</v>
      </c>
      <c r="BV184" s="588">
        <f>AND(CA$55&gt;0,SUM($E184:BU184)&lt;'Summary&amp;Assumptions'!$G$32*$B184,$D184&gt;='Summary&amp;Assumptions'!$D$17,CA$47&gt;=$D184,CA$47&lt;=EDATE($D184,'Summary&amp;Assumptions'!$G$32))*$B184+AND(CA$56&lt;'Summary&amp;Assumptions'!$J$31,CA$47&gt;=$FO184,CA$47&lt;=$FP184)*(('Summary&amp;Assumptions'!$H$25*$C184)*(1+'Summary&amp;Assumptions'!$J$29)^(CA$46-1))+AND(CA$56&lt;'Summary&amp;Assumptions'!$J$31,CA$47&gt;=$FQ184,CA$47&lt;=$FR184)*(('Summary&amp;Assumptions'!$H$25*$C184)*(1+'Summary&amp;Assumptions'!$J$29)^(CA$46-1))</f>
        <v>0</v>
      </c>
      <c r="BW184" s="588">
        <f>AND(CB$55&gt;0,SUM($E184:BV184)&lt;'Summary&amp;Assumptions'!$G$32*$B184,$D184&gt;='Summary&amp;Assumptions'!$D$17,CB$47&gt;=$D184,CB$47&lt;=EDATE($D184,'Summary&amp;Assumptions'!$G$32))*$B184+AND(CB$56&lt;'Summary&amp;Assumptions'!$J$31,CB$47&gt;=$FO184,CB$47&lt;=$FP184)*(('Summary&amp;Assumptions'!$H$25*$C184)*(1+'Summary&amp;Assumptions'!$J$29)^(CB$46-1))+AND(CB$56&lt;'Summary&amp;Assumptions'!$J$31,CB$47&gt;=$FQ184,CB$47&lt;=$FR184)*(('Summary&amp;Assumptions'!$H$25*$C184)*(1+'Summary&amp;Assumptions'!$J$29)^(CB$46-1))</f>
        <v>0</v>
      </c>
      <c r="BX184" s="588">
        <f>AND(CC$55&gt;0,SUM($E184:BW184)&lt;'Summary&amp;Assumptions'!$G$32*$B184,$D184&gt;='Summary&amp;Assumptions'!$D$17,CC$47&gt;=$D184,CC$47&lt;=EDATE($D184,'Summary&amp;Assumptions'!$G$32))*$B184+AND(CC$56&lt;'Summary&amp;Assumptions'!$J$31,CC$47&gt;=$FO184,CC$47&lt;=$FP184)*(('Summary&amp;Assumptions'!$H$25*$C184)*(1+'Summary&amp;Assumptions'!$J$29)^(CC$46-1))+AND(CC$56&lt;'Summary&amp;Assumptions'!$J$31,CC$47&gt;=$FQ184,CC$47&lt;=$FR184)*(('Summary&amp;Assumptions'!$H$25*$C184)*(1+'Summary&amp;Assumptions'!$J$29)^(CC$46-1))</f>
        <v>0</v>
      </c>
      <c r="BY184" s="588">
        <f>AND(CD$55&gt;0,SUM($E184:BX184)&lt;'Summary&amp;Assumptions'!$G$32*$B184,$D184&gt;='Summary&amp;Assumptions'!$D$17,CD$47&gt;=$D184,CD$47&lt;=EDATE($D184,'Summary&amp;Assumptions'!$G$32))*$B184+AND(CD$56&lt;'Summary&amp;Assumptions'!$J$31,CD$47&gt;=$FO184,CD$47&lt;=$FP184)*(('Summary&amp;Assumptions'!$H$25*$C184)*(1+'Summary&amp;Assumptions'!$J$29)^(CD$46-1))+AND(CD$56&lt;'Summary&amp;Assumptions'!$J$31,CD$47&gt;=$FQ184,CD$47&lt;=$FR184)*(('Summary&amp;Assumptions'!$H$25*$C184)*(1+'Summary&amp;Assumptions'!$J$29)^(CD$46-1))</f>
        <v>0</v>
      </c>
      <c r="BZ184" s="588">
        <f>AND(CE$55&gt;0,SUM($E184:BY184)&lt;'Summary&amp;Assumptions'!$G$32*$B184,$D184&gt;='Summary&amp;Assumptions'!$D$17,CE$47&gt;=$D184,CE$47&lt;=EDATE($D184,'Summary&amp;Assumptions'!$G$32))*$B184+AND(CE$56&lt;'Summary&amp;Assumptions'!$J$31,CE$47&gt;=$FO184,CE$47&lt;=$FP184)*(('Summary&amp;Assumptions'!$H$25*$C184)*(1+'Summary&amp;Assumptions'!$J$29)^(CE$46-1))+AND(CE$56&lt;'Summary&amp;Assumptions'!$J$31,CE$47&gt;=$FQ184,CE$47&lt;=$FR184)*(('Summary&amp;Assumptions'!$H$25*$C184)*(1+'Summary&amp;Assumptions'!$J$29)^(CE$46-1))</f>
        <v>0</v>
      </c>
      <c r="CA184" s="588">
        <f>AND(CF$55&gt;0,SUM($E184:BZ184)&lt;'Summary&amp;Assumptions'!$G$32*$B184,$D184&gt;='Summary&amp;Assumptions'!$D$17,CF$47&gt;=$D184,CF$47&lt;=EDATE($D184,'Summary&amp;Assumptions'!$G$32))*$B184+AND(CF$56&lt;'Summary&amp;Assumptions'!$J$31,CF$47&gt;=$FO184,CF$47&lt;=$FP184)*(('Summary&amp;Assumptions'!$H$25*$C184)*(1+'Summary&amp;Assumptions'!$J$29)^(CF$46-1))+AND(CF$56&lt;'Summary&amp;Assumptions'!$J$31,CF$47&gt;=$FQ184,CF$47&lt;=$FR184)*(('Summary&amp;Assumptions'!$H$25*$C184)*(1+'Summary&amp;Assumptions'!$J$29)^(CF$46-1))</f>
        <v>0</v>
      </c>
      <c r="CB184" s="588">
        <f>AND(CG$55&gt;0,SUM($E184:CA184)&lt;'Summary&amp;Assumptions'!$G$32*$B184,$D184&gt;='Summary&amp;Assumptions'!$D$17,CG$47&gt;=$D184,CG$47&lt;=EDATE($D184,'Summary&amp;Assumptions'!$G$32))*$B184+AND(CG$56&lt;'Summary&amp;Assumptions'!$J$31,CG$47&gt;=$FO184,CG$47&lt;=$FP184)*(('Summary&amp;Assumptions'!$H$25*$C184)*(1+'Summary&amp;Assumptions'!$J$29)^(CG$46-1))+AND(CG$56&lt;'Summary&amp;Assumptions'!$J$31,CG$47&gt;=$FQ184,CG$47&lt;=$FR184)*(('Summary&amp;Assumptions'!$H$25*$C184)*(1+'Summary&amp;Assumptions'!$J$29)^(CG$46-1))</f>
        <v>0</v>
      </c>
      <c r="CC184" s="588">
        <f>AND(CH$55&gt;0,SUM($E184:CB184)&lt;'Summary&amp;Assumptions'!$G$32*$B184,$D184&gt;='Summary&amp;Assumptions'!$D$17,CH$47&gt;=$D184,CH$47&lt;=EDATE($D184,'Summary&amp;Assumptions'!$G$32))*$B184+AND(CH$56&lt;'Summary&amp;Assumptions'!$J$31,CH$47&gt;=$FO184,CH$47&lt;=$FP184)*(('Summary&amp;Assumptions'!$H$25*$C184)*(1+'Summary&amp;Assumptions'!$J$29)^(CH$46-1))+AND(CH$56&lt;'Summary&amp;Assumptions'!$J$31,CH$47&gt;=$FQ184,CH$47&lt;=$FR184)*(('Summary&amp;Assumptions'!$H$25*$C184)*(1+'Summary&amp;Assumptions'!$J$29)^(CH$46-1))</f>
        <v>0</v>
      </c>
      <c r="CD184" s="588">
        <f>AND(CI$55&gt;0,SUM($E184:CC184)&lt;'Summary&amp;Assumptions'!$G$32*$B184,$D184&gt;='Summary&amp;Assumptions'!$D$17,CI$47&gt;=$D184,CI$47&lt;=EDATE($D184,'Summary&amp;Assumptions'!$G$32))*$B184+AND(CI$56&lt;'Summary&amp;Assumptions'!$J$31,CI$47&gt;=$FO184,CI$47&lt;=$FP184)*(('Summary&amp;Assumptions'!$H$25*$C184)*(1+'Summary&amp;Assumptions'!$J$29)^(CI$46-1))+AND(CI$56&lt;'Summary&amp;Assumptions'!$J$31,CI$47&gt;=$FQ184,CI$47&lt;=$FR184)*(('Summary&amp;Assumptions'!$H$25*$C184)*(1+'Summary&amp;Assumptions'!$J$29)^(CI$46-1))</f>
        <v>0</v>
      </c>
      <c r="CE184" s="588">
        <f>AND(CJ$55&gt;0,SUM($E184:CD184)&lt;'Summary&amp;Assumptions'!$G$32*$B184,$D184&gt;='Summary&amp;Assumptions'!$D$17,CJ$47&gt;=$D184,CJ$47&lt;=EDATE($D184,'Summary&amp;Assumptions'!$G$32))*$B184+AND(CJ$56&lt;'Summary&amp;Assumptions'!$J$31,CJ$47&gt;=$FO184,CJ$47&lt;=$FP184)*(('Summary&amp;Assumptions'!$H$25*$C184)*(1+'Summary&amp;Assumptions'!$J$29)^(CJ$46-1))+AND(CJ$56&lt;'Summary&amp;Assumptions'!$J$31,CJ$47&gt;=$FQ184,CJ$47&lt;=$FR184)*(('Summary&amp;Assumptions'!$H$25*$C184)*(1+'Summary&amp;Assumptions'!$J$29)^(CJ$46-1))</f>
        <v>0</v>
      </c>
      <c r="CF184" s="588">
        <f>AND(CK$55&gt;0,SUM($E184:CE184)&lt;'Summary&amp;Assumptions'!$G$32*$B184,$D184&gt;='Summary&amp;Assumptions'!$D$17,CK$47&gt;=$D184,CK$47&lt;=EDATE($D184,'Summary&amp;Assumptions'!$G$32))*$B184+AND(CK$56&lt;'Summary&amp;Assumptions'!$J$31,CK$47&gt;=$FO184,CK$47&lt;=$FP184)*(('Summary&amp;Assumptions'!$H$25*$C184)*(1+'Summary&amp;Assumptions'!$J$29)^(CK$46-1))+AND(CK$56&lt;'Summary&amp;Assumptions'!$J$31,CK$47&gt;=$FQ184,CK$47&lt;=$FR184)*(('Summary&amp;Assumptions'!$H$25*$C184)*(1+'Summary&amp;Assumptions'!$J$29)^(CK$46-1))</f>
        <v>0</v>
      </c>
      <c r="CG184" s="588">
        <f>AND(CL$55&gt;0,SUM($E184:CF184)&lt;'Summary&amp;Assumptions'!$G$32*$B184,$D184&gt;='Summary&amp;Assumptions'!$D$17,CL$47&gt;=$D184,CL$47&lt;=EDATE($D184,'Summary&amp;Assumptions'!$G$32))*$B184+AND(CL$56&lt;'Summary&amp;Assumptions'!$J$31,CL$47&gt;=$FO184,CL$47&lt;=$FP184)*(('Summary&amp;Assumptions'!$H$25*$C184)*(1+'Summary&amp;Assumptions'!$J$29)^(CL$46-1))+AND(CL$56&lt;'Summary&amp;Assumptions'!$J$31,CL$47&gt;=$FQ184,CL$47&lt;=$FR184)*(('Summary&amp;Assumptions'!$H$25*$C184)*(1+'Summary&amp;Assumptions'!$J$29)^(CL$46-1))</f>
        <v>0</v>
      </c>
      <c r="CH184" s="588">
        <f>AND(CM$55&gt;0,SUM($E184:CG184)&lt;'Summary&amp;Assumptions'!$G$32*$B184,$D184&gt;='Summary&amp;Assumptions'!$D$17,CM$47&gt;=$D184,CM$47&lt;=EDATE($D184,'Summary&amp;Assumptions'!$G$32))*$B184+AND(CM$56&lt;'Summary&amp;Assumptions'!$J$31,CM$47&gt;=$FO184,CM$47&lt;=$FP184)*(('Summary&amp;Assumptions'!$H$25*$C184)*(1+'Summary&amp;Assumptions'!$J$29)^(CM$46-1))+AND(CM$56&lt;'Summary&amp;Assumptions'!$J$31,CM$47&gt;=$FQ184,CM$47&lt;=$FR184)*(('Summary&amp;Assumptions'!$H$25*$C184)*(1+'Summary&amp;Assumptions'!$J$29)^(CM$46-1))</f>
        <v>0</v>
      </c>
      <c r="CI184" s="588">
        <f>AND(CN$55&gt;0,SUM($E184:CH184)&lt;'Summary&amp;Assumptions'!$G$32*$B184,$D184&gt;='Summary&amp;Assumptions'!$D$17,CN$47&gt;=$D184,CN$47&lt;=EDATE($D184,'Summary&amp;Assumptions'!$G$32))*$B184+AND(CN$56&lt;'Summary&amp;Assumptions'!$J$31,CN$47&gt;=$FO184,CN$47&lt;=$FP184)*(('Summary&amp;Assumptions'!$H$25*$C184)*(1+'Summary&amp;Assumptions'!$J$29)^(CN$46-1))+AND(CN$56&lt;'Summary&amp;Assumptions'!$J$31,CN$47&gt;=$FQ184,CN$47&lt;=$FR184)*(('Summary&amp;Assumptions'!$H$25*$C184)*(1+'Summary&amp;Assumptions'!$J$29)^(CN$46-1))</f>
        <v>0</v>
      </c>
      <c r="CJ184" s="588">
        <f>AND(CO$55&gt;0,SUM($E184:CI184)&lt;'Summary&amp;Assumptions'!$G$32*$B184,$D184&gt;='Summary&amp;Assumptions'!$D$17,CO$47&gt;=$D184,CO$47&lt;=EDATE($D184,'Summary&amp;Assumptions'!$G$32))*$B184+AND(CO$56&lt;'Summary&amp;Assumptions'!$J$31,CO$47&gt;=$FO184,CO$47&lt;=$FP184)*(('Summary&amp;Assumptions'!$H$25*$C184)*(1+'Summary&amp;Assumptions'!$J$29)^(CO$46-1))+AND(CO$56&lt;'Summary&amp;Assumptions'!$J$31,CO$47&gt;=$FQ184,CO$47&lt;=$FR184)*(('Summary&amp;Assumptions'!$H$25*$C184)*(1+'Summary&amp;Assumptions'!$J$29)^(CO$46-1))</f>
        <v>0</v>
      </c>
      <c r="CK184" s="588">
        <f>AND(CP$55&gt;0,SUM($E184:CJ184)&lt;'Summary&amp;Assumptions'!$G$32*$B184,$D184&gt;='Summary&amp;Assumptions'!$D$17,CP$47&gt;=$D184,CP$47&lt;=EDATE($D184,'Summary&amp;Assumptions'!$G$32))*$B184+AND(CP$56&lt;'Summary&amp;Assumptions'!$J$31,CP$47&gt;=$FO184,CP$47&lt;=$FP184)*(('Summary&amp;Assumptions'!$H$25*$C184)*(1+'Summary&amp;Assumptions'!$J$29)^(CP$46-1))+AND(CP$56&lt;'Summary&amp;Assumptions'!$J$31,CP$47&gt;=$FQ184,CP$47&lt;=$FR184)*(('Summary&amp;Assumptions'!$H$25*$C184)*(1+'Summary&amp;Assumptions'!$J$29)^(CP$46-1))</f>
        <v>0</v>
      </c>
      <c r="CL184" s="588">
        <f>AND(CQ$55&gt;0,SUM($E184:CK184)&lt;'Summary&amp;Assumptions'!$G$32*$B184,$D184&gt;='Summary&amp;Assumptions'!$D$17,CQ$47&gt;=$D184,CQ$47&lt;=EDATE($D184,'Summary&amp;Assumptions'!$G$32))*$B184+AND(CQ$56&lt;'Summary&amp;Assumptions'!$J$31,CQ$47&gt;=$FO184,CQ$47&lt;=$FP184)*(('Summary&amp;Assumptions'!$H$25*$C184)*(1+'Summary&amp;Assumptions'!$J$29)^(CQ$46-1))+AND(CQ$56&lt;'Summary&amp;Assumptions'!$J$31,CQ$47&gt;=$FQ184,CQ$47&lt;=$FR184)*(('Summary&amp;Assumptions'!$H$25*$C184)*(1+'Summary&amp;Assumptions'!$J$29)^(CQ$46-1))</f>
        <v>0</v>
      </c>
      <c r="CM184" s="588">
        <f>AND(CR$55&gt;0,SUM($E184:CL184)&lt;'Summary&amp;Assumptions'!$G$32*$B184,$D184&gt;='Summary&amp;Assumptions'!$D$17,CR$47&gt;=$D184,CR$47&lt;=EDATE($D184,'Summary&amp;Assumptions'!$G$32))*$B184+AND(CR$56&lt;'Summary&amp;Assumptions'!$J$31,CR$47&gt;=$FO184,CR$47&lt;=$FP184)*(('Summary&amp;Assumptions'!$H$25*$C184)*(1+'Summary&amp;Assumptions'!$J$29)^(CR$46-1))+AND(CR$56&lt;'Summary&amp;Assumptions'!$J$31,CR$47&gt;=$FQ184,CR$47&lt;=$FR184)*(('Summary&amp;Assumptions'!$H$25*$C184)*(1+'Summary&amp;Assumptions'!$J$29)^(CR$46-1))</f>
        <v>0</v>
      </c>
      <c r="CN184" s="588">
        <f>AND(CS$55&gt;0,SUM($E184:CM184)&lt;'Summary&amp;Assumptions'!$G$32*$B184,$D184&gt;='Summary&amp;Assumptions'!$D$17,CS$47&gt;=$D184,CS$47&lt;=EDATE($D184,'Summary&amp;Assumptions'!$G$32))*$B184+AND(CS$56&lt;'Summary&amp;Assumptions'!$J$31,CS$47&gt;=$FO184,CS$47&lt;=$FP184)*(('Summary&amp;Assumptions'!$H$25*$C184)*(1+'Summary&amp;Assumptions'!$J$29)^(CS$46-1))+AND(CS$56&lt;'Summary&amp;Assumptions'!$J$31,CS$47&gt;=$FQ184,CS$47&lt;=$FR184)*(('Summary&amp;Assumptions'!$H$25*$C184)*(1+'Summary&amp;Assumptions'!$J$29)^(CS$46-1))</f>
        <v>0</v>
      </c>
      <c r="CO184" s="588">
        <f>AND(CT$55&gt;0,SUM($E184:CN184)&lt;'Summary&amp;Assumptions'!$G$32*$B184,$D184&gt;='Summary&amp;Assumptions'!$D$17,CT$47&gt;=$D184,CT$47&lt;=EDATE($D184,'Summary&amp;Assumptions'!$G$32))*$B184+AND(CT$56&lt;'Summary&amp;Assumptions'!$J$31,CT$47&gt;=$FO184,CT$47&lt;=$FP184)*(('Summary&amp;Assumptions'!$H$25*$C184)*(1+'Summary&amp;Assumptions'!$J$29)^(CT$46-1))+AND(CT$56&lt;'Summary&amp;Assumptions'!$J$31,CT$47&gt;=$FQ184,CT$47&lt;=$FR184)*(('Summary&amp;Assumptions'!$H$25*$C184)*(1+'Summary&amp;Assumptions'!$J$29)^(CT$46-1))</f>
        <v>0</v>
      </c>
      <c r="CP184" s="588">
        <f>AND(CU$55&gt;0,SUM($E184:CO184)&lt;'Summary&amp;Assumptions'!$G$32*$B184,$D184&gt;='Summary&amp;Assumptions'!$D$17,CU$47&gt;=$D184,CU$47&lt;=EDATE($D184,'Summary&amp;Assumptions'!$G$32))*$B184+AND(CU$56&lt;'Summary&amp;Assumptions'!$J$31,CU$47&gt;=$FO184,CU$47&lt;=$FP184)*(('Summary&amp;Assumptions'!$H$25*$C184)*(1+'Summary&amp;Assumptions'!$J$29)^(CU$46-1))+AND(CU$56&lt;'Summary&amp;Assumptions'!$J$31,CU$47&gt;=$FQ184,CU$47&lt;=$FR184)*(('Summary&amp;Assumptions'!$H$25*$C184)*(1+'Summary&amp;Assumptions'!$J$29)^(CU$46-1))</f>
        <v>0</v>
      </c>
      <c r="CQ184" s="588">
        <f>AND(CV$55&gt;0,SUM($E184:CP184)&lt;'Summary&amp;Assumptions'!$G$32*$B184,$D184&gt;='Summary&amp;Assumptions'!$D$17,CV$47&gt;=$D184,CV$47&lt;=EDATE($D184,'Summary&amp;Assumptions'!$G$32))*$B184+AND(CV$56&lt;'Summary&amp;Assumptions'!$J$31,CV$47&gt;=$FO184,CV$47&lt;=$FP184)*(('Summary&amp;Assumptions'!$H$25*$C184)*(1+'Summary&amp;Assumptions'!$J$29)^(CV$46-1))+AND(CV$56&lt;'Summary&amp;Assumptions'!$J$31,CV$47&gt;=$FQ184,CV$47&lt;=$FR184)*(('Summary&amp;Assumptions'!$H$25*$C184)*(1+'Summary&amp;Assumptions'!$J$29)^(CV$46-1))</f>
        <v>0</v>
      </c>
      <c r="CR184" s="588">
        <f>AND(CW$55&gt;0,SUM($E184:CQ184)&lt;'Summary&amp;Assumptions'!$G$32*$B184,$D184&gt;='Summary&amp;Assumptions'!$D$17,CW$47&gt;=$D184,CW$47&lt;=EDATE($D184,'Summary&amp;Assumptions'!$G$32))*$B184+AND(CW$56&lt;'Summary&amp;Assumptions'!$J$31,CW$47&gt;=$FO184,CW$47&lt;=$FP184)*(('Summary&amp;Assumptions'!$H$25*$C184)*(1+'Summary&amp;Assumptions'!$J$29)^(CW$46-1))+AND(CW$56&lt;'Summary&amp;Assumptions'!$J$31,CW$47&gt;=$FQ184,CW$47&lt;=$FR184)*(('Summary&amp;Assumptions'!$H$25*$C184)*(1+'Summary&amp;Assumptions'!$J$29)^(CW$46-1))</f>
        <v>0</v>
      </c>
      <c r="CS184" s="588">
        <f>AND(CX$55&gt;0,SUM($E184:CR184)&lt;'Summary&amp;Assumptions'!$G$32*$B184,$D184&gt;='Summary&amp;Assumptions'!$D$17,CX$47&gt;=$D184,CX$47&lt;=EDATE($D184,'Summary&amp;Assumptions'!$G$32))*$B184+AND(CX$56&lt;'Summary&amp;Assumptions'!$J$31,CX$47&gt;=$FO184,CX$47&lt;=$FP184)*(('Summary&amp;Assumptions'!$H$25*$C184)*(1+'Summary&amp;Assumptions'!$J$29)^(CX$46-1))+AND(CX$56&lt;'Summary&amp;Assumptions'!$J$31,CX$47&gt;=$FQ184,CX$47&lt;=$FR184)*(('Summary&amp;Assumptions'!$H$25*$C184)*(1+'Summary&amp;Assumptions'!$J$29)^(CX$46-1))</f>
        <v>0</v>
      </c>
      <c r="CT184" s="588">
        <f>AND(CY$55&gt;0,SUM($E184:CS184)&lt;'Summary&amp;Assumptions'!$G$32*$B184,$D184&gt;='Summary&amp;Assumptions'!$D$17,CY$47&gt;=$D184,CY$47&lt;=EDATE($D184,'Summary&amp;Assumptions'!$G$32))*$B184+AND(CY$56&lt;'Summary&amp;Assumptions'!$J$31,CY$47&gt;=$FO184,CY$47&lt;=$FP184)*(('Summary&amp;Assumptions'!$H$25*$C184)*(1+'Summary&amp;Assumptions'!$J$29)^(CY$46-1))+AND(CY$56&lt;'Summary&amp;Assumptions'!$J$31,CY$47&gt;=$FQ184,CY$47&lt;=$FR184)*(('Summary&amp;Assumptions'!$H$25*$C184)*(1+'Summary&amp;Assumptions'!$J$29)^(CY$46-1))</f>
        <v>0</v>
      </c>
      <c r="CU184" s="588">
        <f>AND(CZ$55&gt;0,SUM($E184:CT184)&lt;'Summary&amp;Assumptions'!$G$32*$B184,$D184&gt;='Summary&amp;Assumptions'!$D$17,CZ$47&gt;=$D184,CZ$47&lt;=EDATE($D184,'Summary&amp;Assumptions'!$G$32))*$B184+AND(CZ$56&lt;'Summary&amp;Assumptions'!$J$31,CZ$47&gt;=$FO184,CZ$47&lt;=$FP184)*(('Summary&amp;Assumptions'!$H$25*$C184)*(1+'Summary&amp;Assumptions'!$J$29)^(CZ$46-1))+AND(CZ$56&lt;'Summary&amp;Assumptions'!$J$31,CZ$47&gt;=$FQ184,CZ$47&lt;=$FR184)*(('Summary&amp;Assumptions'!$H$25*$C184)*(1+'Summary&amp;Assumptions'!$J$29)^(CZ$46-1))</f>
        <v>0</v>
      </c>
      <c r="CV184" s="588">
        <f>AND(DA$55&gt;0,SUM($E184:CU184)&lt;'Summary&amp;Assumptions'!$G$32*$B184,$D184&gt;='Summary&amp;Assumptions'!$D$17,DA$47&gt;=$D184,DA$47&lt;=EDATE($D184,'Summary&amp;Assumptions'!$G$32))*$B184+AND(DA$56&lt;'Summary&amp;Assumptions'!$J$31,DA$47&gt;=$FO184,DA$47&lt;=$FP184)*(('Summary&amp;Assumptions'!$H$25*$C184)*(1+'Summary&amp;Assumptions'!$J$29)^(DA$46-1))+AND(DA$56&lt;'Summary&amp;Assumptions'!$J$31,DA$47&gt;=$FQ184,DA$47&lt;=$FR184)*(('Summary&amp;Assumptions'!$H$25*$C184)*(1+'Summary&amp;Assumptions'!$J$29)^(DA$46-1))</f>
        <v>0</v>
      </c>
      <c r="CW184" s="588">
        <f>AND(DB$55&gt;0,SUM($E184:CV184)&lt;'Summary&amp;Assumptions'!$G$32*$B184,$D184&gt;='Summary&amp;Assumptions'!$D$17,DB$47&gt;=$D184,DB$47&lt;=EDATE($D184,'Summary&amp;Assumptions'!$G$32))*$B184+AND(DB$56&lt;'Summary&amp;Assumptions'!$J$31,DB$47&gt;=$FO184,DB$47&lt;=$FP184)*(('Summary&amp;Assumptions'!$H$25*$C184)*(1+'Summary&amp;Assumptions'!$J$29)^(DB$46-1))+AND(DB$56&lt;'Summary&amp;Assumptions'!$J$31,DB$47&gt;=$FQ184,DB$47&lt;=$FR184)*(('Summary&amp;Assumptions'!$H$25*$C184)*(1+'Summary&amp;Assumptions'!$J$29)^(DB$46-1))</f>
        <v>0</v>
      </c>
      <c r="CX184" s="588">
        <f>AND(DC$55&gt;0,SUM($E184:CW184)&lt;'Summary&amp;Assumptions'!$G$32*$B184,$D184&gt;='Summary&amp;Assumptions'!$D$17,DC$47&gt;=$D184,DC$47&lt;=EDATE($D184,'Summary&amp;Assumptions'!$G$32))*$B184+AND(DC$56&lt;'Summary&amp;Assumptions'!$J$31,DC$47&gt;=$FO184,DC$47&lt;=$FP184)*(('Summary&amp;Assumptions'!$H$25*$C184)*(1+'Summary&amp;Assumptions'!$J$29)^(DC$46-1))+AND(DC$56&lt;'Summary&amp;Assumptions'!$J$31,DC$47&gt;=$FQ184,DC$47&lt;=$FR184)*(('Summary&amp;Assumptions'!$H$25*$C184)*(1+'Summary&amp;Assumptions'!$J$29)^(DC$46-1))</f>
        <v>0</v>
      </c>
      <c r="CY184" s="588">
        <f>AND(DD$55&gt;0,SUM($E184:CX184)&lt;'Summary&amp;Assumptions'!$G$32*$B184,$D184&gt;='Summary&amp;Assumptions'!$D$17,DD$47&gt;=$D184,DD$47&lt;=EDATE($D184,'Summary&amp;Assumptions'!$G$32))*$B184+AND(DD$56&lt;'Summary&amp;Assumptions'!$J$31,DD$47&gt;=$FO184,DD$47&lt;=$FP184)*(('Summary&amp;Assumptions'!$H$25*$C184)*(1+'Summary&amp;Assumptions'!$J$29)^(DD$46-1))+AND(DD$56&lt;'Summary&amp;Assumptions'!$J$31,DD$47&gt;=$FQ184,DD$47&lt;=$FR184)*(('Summary&amp;Assumptions'!$H$25*$C184)*(1+'Summary&amp;Assumptions'!$J$29)^(DD$46-1))</f>
        <v>0</v>
      </c>
      <c r="CZ184" s="588">
        <f>AND(DE$55&gt;0,SUM($E184:CY184)&lt;'Summary&amp;Assumptions'!$G$32*$B184,$D184&gt;='Summary&amp;Assumptions'!$D$17,DE$47&gt;=$D184,DE$47&lt;=EDATE($D184,'Summary&amp;Assumptions'!$G$32))*$B184+AND(DE$56&lt;'Summary&amp;Assumptions'!$J$31,DE$47&gt;=$FO184,DE$47&lt;=$FP184)*(('Summary&amp;Assumptions'!$H$25*$C184)*(1+'Summary&amp;Assumptions'!$J$29)^(DE$46-1))+AND(DE$56&lt;'Summary&amp;Assumptions'!$J$31,DE$47&gt;=$FQ184,DE$47&lt;=$FR184)*(('Summary&amp;Assumptions'!$H$25*$C184)*(1+'Summary&amp;Assumptions'!$J$29)^(DE$46-1))</f>
        <v>0</v>
      </c>
      <c r="DA184" s="588">
        <f>AND(DF$55&gt;0,SUM($E184:CZ184)&lt;'Summary&amp;Assumptions'!$G$32*$B184,$D184&gt;='Summary&amp;Assumptions'!$D$17,DF$47&gt;=$D184,DF$47&lt;=EDATE($D184,'Summary&amp;Assumptions'!$G$32))*$B184+AND(DF$56&lt;'Summary&amp;Assumptions'!$J$31,DF$47&gt;=$FO184,DF$47&lt;=$FP184)*(('Summary&amp;Assumptions'!$H$25*$C184)*(1+'Summary&amp;Assumptions'!$J$29)^(DF$46-1))+AND(DF$56&lt;'Summary&amp;Assumptions'!$J$31,DF$47&gt;=$FQ184,DF$47&lt;=$FR184)*(('Summary&amp;Assumptions'!$H$25*$C184)*(1+'Summary&amp;Assumptions'!$J$29)^(DF$46-1))</f>
        <v>0</v>
      </c>
      <c r="DB184" s="588">
        <f>AND(DG$55&gt;0,SUM($E184:DA184)&lt;'Summary&amp;Assumptions'!$G$32*$B184,$D184&gt;='Summary&amp;Assumptions'!$D$17,DG$47&gt;=$D184,DG$47&lt;=EDATE($D184,'Summary&amp;Assumptions'!$G$32))*$B184+AND(DG$56&lt;'Summary&amp;Assumptions'!$J$31,DG$47&gt;=$FO184,DG$47&lt;=$FP184)*(('Summary&amp;Assumptions'!$H$25*$C184)*(1+'Summary&amp;Assumptions'!$J$29)^(DG$46-1))+AND(DG$56&lt;'Summary&amp;Assumptions'!$J$31,DG$47&gt;=$FQ184,DG$47&lt;=$FR184)*(('Summary&amp;Assumptions'!$H$25*$C184)*(1+'Summary&amp;Assumptions'!$J$29)^(DG$46-1))</f>
        <v>0</v>
      </c>
      <c r="DC184" s="588">
        <f>AND(DH$55&gt;0,SUM($E184:DB184)&lt;'Summary&amp;Assumptions'!$G$32*$B184,$D184&gt;='Summary&amp;Assumptions'!$D$17,DH$47&gt;=$D184,DH$47&lt;=EDATE($D184,'Summary&amp;Assumptions'!$G$32))*$B184+AND(DH$56&lt;'Summary&amp;Assumptions'!$J$31,DH$47&gt;=$FO184,DH$47&lt;=$FP184)*(('Summary&amp;Assumptions'!$H$25*$C184)*(1+'Summary&amp;Assumptions'!$J$29)^(DH$46-1))+AND(DH$56&lt;'Summary&amp;Assumptions'!$J$31,DH$47&gt;=$FQ184,DH$47&lt;=$FR184)*(('Summary&amp;Assumptions'!$H$25*$C184)*(1+'Summary&amp;Assumptions'!$J$29)^(DH$46-1))</f>
        <v>0</v>
      </c>
      <c r="DD184" s="588">
        <f>AND(DI$55&gt;0,SUM($E184:DC184)&lt;'Summary&amp;Assumptions'!$G$32*$B184,$D184&gt;='Summary&amp;Assumptions'!$D$17,DI$47&gt;=$D184,DI$47&lt;=EDATE($D184,'Summary&amp;Assumptions'!$G$32))*$B184+AND(DI$56&lt;'Summary&amp;Assumptions'!$J$31,DI$47&gt;=$FO184,DI$47&lt;=$FP184)*(('Summary&amp;Assumptions'!$H$25*$C184)*(1+'Summary&amp;Assumptions'!$J$29)^(DI$46-1))+AND(DI$56&lt;'Summary&amp;Assumptions'!$J$31,DI$47&gt;=$FQ184,DI$47&lt;=$FR184)*(('Summary&amp;Assumptions'!$H$25*$C184)*(1+'Summary&amp;Assumptions'!$J$29)^(DI$46-1))</f>
        <v>0</v>
      </c>
      <c r="DE184" s="588">
        <f>AND(DJ$55&gt;0,SUM($E184:DD184)&lt;'Summary&amp;Assumptions'!$G$32*$B184,$D184&gt;='Summary&amp;Assumptions'!$D$17,DJ$47&gt;=$D184,DJ$47&lt;=EDATE($D184,'Summary&amp;Assumptions'!$G$32))*$B184+AND(DJ$56&lt;'Summary&amp;Assumptions'!$J$31,DJ$47&gt;=$FO184,DJ$47&lt;=$FP184)*(('Summary&amp;Assumptions'!$H$25*$C184)*(1+'Summary&amp;Assumptions'!$J$29)^(DJ$46-1))+AND(DJ$56&lt;'Summary&amp;Assumptions'!$J$31,DJ$47&gt;=$FQ184,DJ$47&lt;=$FR184)*(('Summary&amp;Assumptions'!$H$25*$C184)*(1+'Summary&amp;Assumptions'!$J$29)^(DJ$46-1))</f>
        <v>0</v>
      </c>
      <c r="DF184" s="588">
        <f>AND(DK$55&gt;0,SUM($E184:DE184)&lt;'Summary&amp;Assumptions'!$G$32*$B184,$D184&gt;='Summary&amp;Assumptions'!$D$17,DK$47&gt;=$D184,DK$47&lt;=EDATE($D184,'Summary&amp;Assumptions'!$G$32))*$B184+AND(DK$56&lt;'Summary&amp;Assumptions'!$J$31,DK$47&gt;=$FO184,DK$47&lt;=$FP184)*(('Summary&amp;Assumptions'!$H$25*$C184)*(1+'Summary&amp;Assumptions'!$J$29)^(DK$46-1))+AND(DK$56&lt;'Summary&amp;Assumptions'!$J$31,DK$47&gt;=$FQ184,DK$47&lt;=$FR184)*(('Summary&amp;Assumptions'!$H$25*$C184)*(1+'Summary&amp;Assumptions'!$J$29)^(DK$46-1))</f>
        <v>0</v>
      </c>
      <c r="DG184" s="588">
        <f>AND(DL$55&gt;0,SUM($E184:DF184)&lt;'Summary&amp;Assumptions'!$G$32*$B184,$D184&gt;='Summary&amp;Assumptions'!$D$17,DL$47&gt;=$D184,DL$47&lt;=EDATE($D184,'Summary&amp;Assumptions'!$G$32))*$B184+AND(DL$56&lt;'Summary&amp;Assumptions'!$J$31,DL$47&gt;=$FO184,DL$47&lt;=$FP184)*(('Summary&amp;Assumptions'!$H$25*$C184)*(1+'Summary&amp;Assumptions'!$J$29)^(DL$46-1))+AND(DL$56&lt;'Summary&amp;Assumptions'!$J$31,DL$47&gt;=$FQ184,DL$47&lt;=$FR184)*(('Summary&amp;Assumptions'!$H$25*$C184)*(1+'Summary&amp;Assumptions'!$J$29)^(DL$46-1))</f>
        <v>0</v>
      </c>
      <c r="DH184" s="588">
        <f>AND(DM$55&gt;0,SUM($E184:DG184)&lt;'Summary&amp;Assumptions'!$G$32*$B184,$D184&gt;='Summary&amp;Assumptions'!$D$17,DM$47&gt;=$D184,DM$47&lt;=EDATE($D184,'Summary&amp;Assumptions'!$G$32))*$B184+AND(DM$56&lt;'Summary&amp;Assumptions'!$J$31,DM$47&gt;=$FO184,DM$47&lt;=$FP184)*(('Summary&amp;Assumptions'!$H$25*$C184)*(1+'Summary&amp;Assumptions'!$J$29)^(DM$46-1))+AND(DM$56&lt;'Summary&amp;Assumptions'!$J$31,DM$47&gt;=$FQ184,DM$47&lt;=$FR184)*(('Summary&amp;Assumptions'!$H$25*$C184)*(1+'Summary&amp;Assumptions'!$J$29)^(DM$46-1))</f>
        <v>0</v>
      </c>
      <c r="DI184" s="588">
        <f>AND(DN$55&gt;0,SUM($E184:DH184)&lt;'Summary&amp;Assumptions'!$G$32*$B184,$D184&gt;='Summary&amp;Assumptions'!$D$17,DN$47&gt;=$D184,DN$47&lt;=EDATE($D184,'Summary&amp;Assumptions'!$G$32))*$B184+AND(DN$56&lt;'Summary&amp;Assumptions'!$J$31,DN$47&gt;=$FO184,DN$47&lt;=$FP184)*(('Summary&amp;Assumptions'!$H$25*$C184)*(1+'Summary&amp;Assumptions'!$J$29)^(DN$46-1))+AND(DN$56&lt;'Summary&amp;Assumptions'!$J$31,DN$47&gt;=$FQ184,DN$47&lt;=$FR184)*(('Summary&amp;Assumptions'!$H$25*$C184)*(1+'Summary&amp;Assumptions'!$J$29)^(DN$46-1))</f>
        <v>0</v>
      </c>
      <c r="DJ184" s="588">
        <f>AND(DO$55&gt;0,SUM($E184:DI184)&lt;'Summary&amp;Assumptions'!$G$32*$B184,$D184&gt;='Summary&amp;Assumptions'!$D$17,DO$47&gt;=$D184,DO$47&lt;=EDATE($D184,'Summary&amp;Assumptions'!$G$32))*$B184+AND(DO$56&lt;'Summary&amp;Assumptions'!$J$31,DO$47&gt;=$FO184,DO$47&lt;=$FP184)*(('Summary&amp;Assumptions'!$H$25*$C184)*(1+'Summary&amp;Assumptions'!$J$29)^(DO$46-1))+AND(DO$56&lt;'Summary&amp;Assumptions'!$J$31,DO$47&gt;=$FQ184,DO$47&lt;=$FR184)*(('Summary&amp;Assumptions'!$H$25*$C184)*(1+'Summary&amp;Assumptions'!$J$29)^(DO$46-1))</f>
        <v>0</v>
      </c>
      <c r="DK184" s="588">
        <f>AND(DP$55&gt;0,SUM($E184:DJ184)&lt;'Summary&amp;Assumptions'!$G$32*$B184,$D184&gt;='Summary&amp;Assumptions'!$D$17,DP$47&gt;=$D184,DP$47&lt;=EDATE($D184,'Summary&amp;Assumptions'!$G$32))*$B184+AND(DP$56&lt;'Summary&amp;Assumptions'!$J$31,DP$47&gt;=$FO184,DP$47&lt;=$FP184)*(('Summary&amp;Assumptions'!$H$25*$C184)*(1+'Summary&amp;Assumptions'!$J$29)^(DP$46-1))+AND(DP$56&lt;'Summary&amp;Assumptions'!$J$31,DP$47&gt;=$FQ184,DP$47&lt;=$FR184)*(('Summary&amp;Assumptions'!$H$25*$C184)*(1+'Summary&amp;Assumptions'!$J$29)^(DP$46-1))</f>
        <v>0</v>
      </c>
      <c r="DL184" s="588">
        <f>AND(DQ$55&gt;0,SUM($E184:DK184)&lt;'Summary&amp;Assumptions'!$G$32*$B184,$D184&gt;='Summary&amp;Assumptions'!$D$17,DQ$47&gt;=$D184,DQ$47&lt;=EDATE($D184,'Summary&amp;Assumptions'!$G$32))*$B184+AND(DQ$56&lt;'Summary&amp;Assumptions'!$J$31,DQ$47&gt;=$FO184,DQ$47&lt;=$FP184)*(('Summary&amp;Assumptions'!$H$25*$C184)*(1+'Summary&amp;Assumptions'!$J$29)^(DQ$46-1))+AND(DQ$56&lt;'Summary&amp;Assumptions'!$J$31,DQ$47&gt;=$FQ184,DQ$47&lt;=$FR184)*(('Summary&amp;Assumptions'!$H$25*$C184)*(1+'Summary&amp;Assumptions'!$J$29)^(DQ$46-1))</f>
        <v>0</v>
      </c>
      <c r="DM184" s="588">
        <f>AND(DR$55&gt;0,SUM($E184:DL184)&lt;'Summary&amp;Assumptions'!$G$32*$B184,$D184&gt;='Summary&amp;Assumptions'!$D$17,DR$47&gt;=$D184,DR$47&lt;=EDATE($D184,'Summary&amp;Assumptions'!$G$32))*$B184+AND(DR$56&lt;'Summary&amp;Assumptions'!$J$31,DR$47&gt;=$FO184,DR$47&lt;=$FP184)*(('Summary&amp;Assumptions'!$H$25*$C184)*(1+'Summary&amp;Assumptions'!$J$29)^(DR$46-1))+AND(DR$56&lt;'Summary&amp;Assumptions'!$J$31,DR$47&gt;=$FQ184,DR$47&lt;=$FR184)*(('Summary&amp;Assumptions'!$H$25*$C184)*(1+'Summary&amp;Assumptions'!$J$29)^(DR$46-1))</f>
        <v>0</v>
      </c>
      <c r="DN184" s="588">
        <f>AND(DS$55&gt;0,SUM($E184:DM184)&lt;'Summary&amp;Assumptions'!$G$32*$B184,$D184&gt;='Summary&amp;Assumptions'!$D$17,DS$47&gt;=$D184,DS$47&lt;=EDATE($D184,'Summary&amp;Assumptions'!$G$32))*$B184+AND(DS$56&lt;'Summary&amp;Assumptions'!$J$31,DS$47&gt;=$FO184,DS$47&lt;=$FP184)*(('Summary&amp;Assumptions'!$H$25*$C184)*(1+'Summary&amp;Assumptions'!$J$29)^(DS$46-1))+AND(DS$56&lt;'Summary&amp;Assumptions'!$J$31,DS$47&gt;=$FQ184,DS$47&lt;=$FR184)*(('Summary&amp;Assumptions'!$H$25*$C184)*(1+'Summary&amp;Assumptions'!$J$29)^(DS$46-1))</f>
        <v>0</v>
      </c>
      <c r="DO184" s="588">
        <f>AND(DT$55&gt;0,SUM($E184:DN184)&lt;'Summary&amp;Assumptions'!$G$32*$B184,$D184&gt;='Summary&amp;Assumptions'!$D$17,DT$47&gt;=$D184,DT$47&lt;=EDATE($D184,'Summary&amp;Assumptions'!$G$32))*$B184+AND(DT$56&lt;'Summary&amp;Assumptions'!$J$31,DT$47&gt;=$FO184,DT$47&lt;=$FP184)*(('Summary&amp;Assumptions'!$H$25*$C184)*(1+'Summary&amp;Assumptions'!$J$29)^(DT$46-1))+AND(DT$56&lt;'Summary&amp;Assumptions'!$J$31,DT$47&gt;=$FQ184,DT$47&lt;=$FR184)*(('Summary&amp;Assumptions'!$H$25*$C184)*(1+'Summary&amp;Assumptions'!$J$29)^(DT$46-1))</f>
        <v>0</v>
      </c>
      <c r="DP184" s="588">
        <f>AND(DU$55&gt;0,SUM($E184:DO184)&lt;'Summary&amp;Assumptions'!$G$32*$B184,$D184&gt;='Summary&amp;Assumptions'!$D$17,DU$47&gt;=$D184,DU$47&lt;=EDATE($D184,'Summary&amp;Assumptions'!$G$32))*$B184+AND(DU$56&lt;'Summary&amp;Assumptions'!$J$31,DU$47&gt;=$FO184,DU$47&lt;=$FP184)*(('Summary&amp;Assumptions'!$H$25*$C184)*(1+'Summary&amp;Assumptions'!$J$29)^(DU$46-1))+AND(DU$56&lt;'Summary&amp;Assumptions'!$J$31,DU$47&gt;=$FQ184,DU$47&lt;=$FR184)*(('Summary&amp;Assumptions'!$H$25*$C184)*(1+'Summary&amp;Assumptions'!$J$29)^(DU$46-1))</f>
        <v>0</v>
      </c>
      <c r="DQ184" s="588">
        <f>AND(DV$55&gt;0,SUM($E184:DP184)&lt;'Summary&amp;Assumptions'!$G$32*$B184,$D184&gt;='Summary&amp;Assumptions'!$D$17,DV$47&gt;=$D184,DV$47&lt;=EDATE($D184,'Summary&amp;Assumptions'!$G$32))*$B184+AND(DV$56&lt;'Summary&amp;Assumptions'!$J$31,DV$47&gt;=$FO184,DV$47&lt;=$FP184)*(('Summary&amp;Assumptions'!$H$25*$C184)*(1+'Summary&amp;Assumptions'!$J$29)^(DV$46-1))+AND(DV$56&lt;'Summary&amp;Assumptions'!$J$31,DV$47&gt;=$FQ184,DV$47&lt;=$FR184)*(('Summary&amp;Assumptions'!$H$25*$C184)*(1+'Summary&amp;Assumptions'!$J$29)^(DV$46-1))</f>
        <v>0</v>
      </c>
      <c r="DR184" s="588">
        <f>AND(DW$55&gt;0,SUM($E184:DQ184)&lt;'Summary&amp;Assumptions'!$G$32*$B184,$D184&gt;='Summary&amp;Assumptions'!$D$17,DW$47&gt;=$D184,DW$47&lt;=EDATE($D184,'Summary&amp;Assumptions'!$G$32))*$B184+AND(DW$56&lt;'Summary&amp;Assumptions'!$J$31,DW$47&gt;=$FO184,DW$47&lt;=$FP184)*(('Summary&amp;Assumptions'!$H$25*$C184)*(1+'Summary&amp;Assumptions'!$J$29)^(DW$46-1))+AND(DW$56&lt;'Summary&amp;Assumptions'!$J$31,DW$47&gt;=$FQ184,DW$47&lt;=$FR184)*(('Summary&amp;Assumptions'!$H$25*$C184)*(1+'Summary&amp;Assumptions'!$J$29)^(DW$46-1))</f>
        <v>0</v>
      </c>
      <c r="DS184" s="588">
        <f>AND(DX$55&gt;0,SUM($E184:DR184)&lt;'Summary&amp;Assumptions'!$G$32*$B184,$D184&gt;='Summary&amp;Assumptions'!$D$17,DX$47&gt;=$D184,DX$47&lt;=EDATE($D184,'Summary&amp;Assumptions'!$G$32))*$B184+AND(DX$56&lt;'Summary&amp;Assumptions'!$J$31,DX$47&gt;=$FO184,DX$47&lt;=$FP184)*(('Summary&amp;Assumptions'!$H$25*$C184)*(1+'Summary&amp;Assumptions'!$J$29)^(DX$46-1))+AND(DX$56&lt;'Summary&amp;Assumptions'!$J$31,DX$47&gt;=$FQ184,DX$47&lt;=$FR184)*(('Summary&amp;Assumptions'!$H$25*$C184)*(1+'Summary&amp;Assumptions'!$J$29)^(DX$46-1))</f>
        <v>0</v>
      </c>
      <c r="DT184" s="588">
        <f>AND(DY$55&gt;0,SUM($E184:DS184)&lt;'Summary&amp;Assumptions'!$G$32*$B184,$D184&gt;='Summary&amp;Assumptions'!$D$17,DY$47&gt;=$D184,DY$47&lt;=EDATE($D184,'Summary&amp;Assumptions'!$G$32))*$B184+AND(DY$56&lt;'Summary&amp;Assumptions'!$J$31,DY$47&gt;=$FO184,DY$47&lt;=$FP184)*(('Summary&amp;Assumptions'!$H$25*$C184)*(1+'Summary&amp;Assumptions'!$J$29)^(DY$46-1))+AND(DY$56&lt;'Summary&amp;Assumptions'!$J$31,DY$47&gt;=$FQ184,DY$47&lt;=$FR184)*(('Summary&amp;Assumptions'!$H$25*$C184)*(1+'Summary&amp;Assumptions'!$J$29)^(DY$46-1))</f>
        <v>0</v>
      </c>
      <c r="DU184" s="588">
        <f>AND(DZ$55&gt;0,SUM($E184:DT184)&lt;'Summary&amp;Assumptions'!$G$32*$B184,$D184&gt;='Summary&amp;Assumptions'!$D$17,DZ$47&gt;=$D184,DZ$47&lt;=EDATE($D184,'Summary&amp;Assumptions'!$G$32))*$B184+AND(DZ$56&lt;'Summary&amp;Assumptions'!$J$31,DZ$47&gt;=$FO184,DZ$47&lt;=$FP184)*(('Summary&amp;Assumptions'!$H$25*$C184)*(1+'Summary&amp;Assumptions'!$J$29)^(DZ$46-1))+AND(DZ$56&lt;'Summary&amp;Assumptions'!$J$31,DZ$47&gt;=$FQ184,DZ$47&lt;=$FR184)*(('Summary&amp;Assumptions'!$H$25*$C184)*(1+'Summary&amp;Assumptions'!$J$29)^(DZ$46-1))</f>
        <v>0</v>
      </c>
      <c r="DV184" s="588">
        <f>AND(EA$55&gt;0,SUM($E184:DU184)&lt;'Summary&amp;Assumptions'!$G$32*$B184,$D184&gt;='Summary&amp;Assumptions'!$D$17,EA$47&gt;=$D184,EA$47&lt;=EDATE($D184,'Summary&amp;Assumptions'!$G$32))*$B184+AND(EA$56&lt;'Summary&amp;Assumptions'!$J$31,EA$47&gt;=$FO184,EA$47&lt;=$FP184)*(('Summary&amp;Assumptions'!$H$25*$C184)*(1+'Summary&amp;Assumptions'!$J$29)^(EA$46-1))+AND(EA$56&lt;'Summary&amp;Assumptions'!$J$31,EA$47&gt;=$FQ184,EA$47&lt;=$FR184)*(('Summary&amp;Assumptions'!$H$25*$C184)*(1+'Summary&amp;Assumptions'!$J$29)^(EA$46-1))</f>
        <v>0</v>
      </c>
      <c r="DW184" s="588">
        <f>AND(EB$55&gt;0,SUM($E184:DV184)&lt;'Summary&amp;Assumptions'!$G$32*$B184,$D184&gt;='Summary&amp;Assumptions'!$D$17,EB$47&gt;=$D184,EB$47&lt;=EDATE($D184,'Summary&amp;Assumptions'!$G$32))*$B184+AND(EB$56&lt;'Summary&amp;Assumptions'!$J$31,EB$47&gt;=$FO184,EB$47&lt;=$FP184)*(('Summary&amp;Assumptions'!$H$25*$C184)*(1+'Summary&amp;Assumptions'!$J$29)^(EB$46-1))+AND(EB$56&lt;'Summary&amp;Assumptions'!$J$31,EB$47&gt;=$FQ184,EB$47&lt;=$FR184)*(('Summary&amp;Assumptions'!$H$25*$C184)*(1+'Summary&amp;Assumptions'!$J$29)^(EB$46-1))</f>
        <v>0</v>
      </c>
      <c r="DX184" s="588">
        <f>AND(EC$55&gt;0,SUM($E184:DW184)&lt;'Summary&amp;Assumptions'!$G$32*$B184,$D184&gt;='Summary&amp;Assumptions'!$D$17,EC$47&gt;=$D184,EC$47&lt;=EDATE($D184,'Summary&amp;Assumptions'!$G$32))*$B184+AND(EC$56&lt;'Summary&amp;Assumptions'!$J$31,EC$47&gt;=$FO184,EC$47&lt;=$FP184)*(('Summary&amp;Assumptions'!$H$25*$C184)*(1+'Summary&amp;Assumptions'!$J$29)^(EC$46-1))+AND(EC$56&lt;'Summary&amp;Assumptions'!$J$31,EC$47&gt;=$FQ184,EC$47&lt;=$FR184)*(('Summary&amp;Assumptions'!$H$25*$C184)*(1+'Summary&amp;Assumptions'!$J$29)^(EC$46-1))</f>
        <v>0</v>
      </c>
      <c r="DY184" s="588">
        <f>AND(ED$55&gt;0,SUM($E184:DX184)&lt;'Summary&amp;Assumptions'!$G$32*$B184,$D184&gt;='Summary&amp;Assumptions'!$D$17,ED$47&gt;=$D184,ED$47&lt;=EDATE($D184,'Summary&amp;Assumptions'!$G$32))*$B184+AND(ED$56&lt;'Summary&amp;Assumptions'!$J$31,ED$47&gt;=$FO184,ED$47&lt;=$FP184)*(('Summary&amp;Assumptions'!$H$25*$C184)*(1+'Summary&amp;Assumptions'!$J$29)^(ED$46-1))+AND(ED$56&lt;'Summary&amp;Assumptions'!$J$31,ED$47&gt;=$FQ184,ED$47&lt;=$FR184)*(('Summary&amp;Assumptions'!$H$25*$C184)*(1+'Summary&amp;Assumptions'!$J$29)^(ED$46-1))</f>
        <v>0</v>
      </c>
      <c r="DZ184" s="588">
        <f>AND(EE$55&gt;0,SUM($E184:DY184)&lt;'Summary&amp;Assumptions'!$G$32*$B184,$D184&gt;='Summary&amp;Assumptions'!$D$17,EE$47&gt;=$D184,EE$47&lt;=EDATE($D184,'Summary&amp;Assumptions'!$G$32))*$B184+AND(EE$56&lt;'Summary&amp;Assumptions'!$J$31,EE$47&gt;=$FO184,EE$47&lt;=$FP184)*(('Summary&amp;Assumptions'!$H$25*$C184)*(1+'Summary&amp;Assumptions'!$J$29)^(EE$46-1))+AND(EE$56&lt;'Summary&amp;Assumptions'!$J$31,EE$47&gt;=$FQ184,EE$47&lt;=$FR184)*(('Summary&amp;Assumptions'!$H$25*$C184)*(1+'Summary&amp;Assumptions'!$J$29)^(EE$46-1))</f>
        <v>0</v>
      </c>
      <c r="EA184" s="588">
        <f>AND(EF$55&gt;0,SUM($E184:DZ184)&lt;'Summary&amp;Assumptions'!$G$32*$B184,$D184&gt;='Summary&amp;Assumptions'!$D$17,EF$47&gt;=$D184,EF$47&lt;=EDATE($D184,'Summary&amp;Assumptions'!$G$32))*$B184+AND(EF$56&lt;'Summary&amp;Assumptions'!$J$31,EF$47&gt;=$FO184,EF$47&lt;=$FP184)*(('Summary&amp;Assumptions'!$H$25*$C184)*(1+'Summary&amp;Assumptions'!$J$29)^(EF$46-1))+AND(EF$56&lt;'Summary&amp;Assumptions'!$J$31,EF$47&gt;=$FQ184,EF$47&lt;=$FR184)*(('Summary&amp;Assumptions'!$H$25*$C184)*(1+'Summary&amp;Assumptions'!$J$29)^(EF$46-1))</f>
        <v>0</v>
      </c>
      <c r="EB184" s="588">
        <f>AND(EG$55&gt;0,SUM($E184:EA184)&lt;'Summary&amp;Assumptions'!$G$32*$B184,$D184&gt;='Summary&amp;Assumptions'!$D$17,EG$47&gt;=$D184,EG$47&lt;=EDATE($D184,'Summary&amp;Assumptions'!$G$32))*$B184+AND(EG$56&lt;'Summary&amp;Assumptions'!$J$31,EG$47&gt;=$FO184,EG$47&lt;=$FP184)*(('Summary&amp;Assumptions'!$H$25*$C184)*(1+'Summary&amp;Assumptions'!$J$29)^(EG$46-1))+AND(EG$56&lt;'Summary&amp;Assumptions'!$J$31,EG$47&gt;=$FQ184,EG$47&lt;=$FR184)*(('Summary&amp;Assumptions'!$H$25*$C184)*(1+'Summary&amp;Assumptions'!$J$29)^(EG$46-1))</f>
        <v>0</v>
      </c>
      <c r="EC184" s="588">
        <f>AND(EH$55&gt;0,SUM($E184:EB184)&lt;'Summary&amp;Assumptions'!$G$32*$B184,$D184&gt;='Summary&amp;Assumptions'!$D$17,EH$47&gt;=$D184,EH$47&lt;=EDATE($D184,'Summary&amp;Assumptions'!$G$32))*$B184+AND(EH$56&lt;'Summary&amp;Assumptions'!$J$31,EH$47&gt;=$FO184,EH$47&lt;=$FP184)*(('Summary&amp;Assumptions'!$H$25*$C184)*(1+'Summary&amp;Assumptions'!$J$29)^(EH$46-1))+AND(EH$56&lt;'Summary&amp;Assumptions'!$J$31,EH$47&gt;=$FQ184,EH$47&lt;=$FR184)*(('Summary&amp;Assumptions'!$H$25*$C184)*(1+'Summary&amp;Assumptions'!$J$29)^(EH$46-1))</f>
        <v>0</v>
      </c>
      <c r="ED184" s="588">
        <f>AND(EI$55&gt;0,SUM($E184:EC184)&lt;'Summary&amp;Assumptions'!$G$32*$B184,$D184&gt;='Summary&amp;Assumptions'!$D$17,EI$47&gt;=$D184,EI$47&lt;=EDATE($D184,'Summary&amp;Assumptions'!$G$32))*$B184+AND(EI$56&lt;'Summary&amp;Assumptions'!$J$31,EI$47&gt;=$FO184,EI$47&lt;=$FP184)*(('Summary&amp;Assumptions'!$H$25*$C184)*(1+'Summary&amp;Assumptions'!$J$29)^(EI$46-1))+AND(EI$56&lt;'Summary&amp;Assumptions'!$J$31,EI$47&gt;=$FQ184,EI$47&lt;=$FR184)*(('Summary&amp;Assumptions'!$H$25*$C184)*(1+'Summary&amp;Assumptions'!$J$29)^(EI$46-1))</f>
        <v>0</v>
      </c>
      <c r="EE184" s="588">
        <f>AND(EJ$55&gt;0,SUM($E184:ED184)&lt;'Summary&amp;Assumptions'!$G$32*$B184,$D184&gt;='Summary&amp;Assumptions'!$D$17,EJ$47&gt;=$D184,EJ$47&lt;=EDATE($D184,'Summary&amp;Assumptions'!$G$32))*$B184+AND(EJ$56&lt;'Summary&amp;Assumptions'!$J$31,EJ$47&gt;=$FO184,EJ$47&lt;=$FP184)*(('Summary&amp;Assumptions'!$H$25*$C184)*(1+'Summary&amp;Assumptions'!$J$29)^(EJ$46-1))+AND(EJ$56&lt;'Summary&amp;Assumptions'!$J$31,EJ$47&gt;=$FQ184,EJ$47&lt;=$FR184)*(('Summary&amp;Assumptions'!$H$25*$C184)*(1+'Summary&amp;Assumptions'!$J$29)^(EJ$46-1))</f>
        <v>0</v>
      </c>
      <c r="EF184" s="588">
        <f>AND(EK$55&gt;0,SUM($E184:EE184)&lt;'Summary&amp;Assumptions'!$G$32*$B184,$D184&gt;='Summary&amp;Assumptions'!$D$17,EK$47&gt;=$D184,EK$47&lt;=EDATE($D184,'Summary&amp;Assumptions'!$G$32))*$B184+AND(EK$56&lt;'Summary&amp;Assumptions'!$J$31,EK$47&gt;=$FO184,EK$47&lt;=$FP184)*(('Summary&amp;Assumptions'!$H$25*$C184)*(1+'Summary&amp;Assumptions'!$J$29)^(EK$46-1))+AND(EK$56&lt;'Summary&amp;Assumptions'!$J$31,EK$47&gt;=$FQ184,EK$47&lt;=$FR184)*(('Summary&amp;Assumptions'!$H$25*$C184)*(1+'Summary&amp;Assumptions'!$J$29)^(EK$46-1))</f>
        <v>0</v>
      </c>
      <c r="EG184" s="588">
        <f>AND(EL$55&gt;0,SUM($E184:EF184)&lt;'Summary&amp;Assumptions'!$G$32*$B184,$D184&gt;='Summary&amp;Assumptions'!$D$17,EL$47&gt;=$D184,EL$47&lt;=EDATE($D184,'Summary&amp;Assumptions'!$G$32))*$B184+AND(EL$56&lt;'Summary&amp;Assumptions'!$J$31,EL$47&gt;=$FO184,EL$47&lt;=$FP184)*(('Summary&amp;Assumptions'!$H$25*$C184)*(1+'Summary&amp;Assumptions'!$J$29)^(EL$46-1))+AND(EL$56&lt;'Summary&amp;Assumptions'!$J$31,EL$47&gt;=$FQ184,EL$47&lt;=$FR184)*(('Summary&amp;Assumptions'!$H$25*$C184)*(1+'Summary&amp;Assumptions'!$J$29)^(EL$46-1))</f>
        <v>0</v>
      </c>
      <c r="EH184" s="588">
        <f>AND(EM$55&gt;0,SUM($E184:EG184)&lt;'Summary&amp;Assumptions'!$G$32*$B184,$D184&gt;='Summary&amp;Assumptions'!$D$17,EM$47&gt;=$D184,EM$47&lt;=EDATE($D184,'Summary&amp;Assumptions'!$G$32))*$B184+AND(EM$56&lt;'Summary&amp;Assumptions'!$J$31,EM$47&gt;=$FO184,EM$47&lt;=$FP184)*(('Summary&amp;Assumptions'!$H$25*$C184)*(1+'Summary&amp;Assumptions'!$J$29)^(EM$46-1))+AND(EM$56&lt;'Summary&amp;Assumptions'!$J$31,EM$47&gt;=$FQ184,EM$47&lt;=$FR184)*(('Summary&amp;Assumptions'!$H$25*$C184)*(1+'Summary&amp;Assumptions'!$J$29)^(EM$46-1))</f>
        <v>0</v>
      </c>
      <c r="EI184" s="588">
        <f>AND(EN$55&gt;0,SUM($E184:EH184)&lt;'Summary&amp;Assumptions'!$G$32*$B184,$D184&gt;='Summary&amp;Assumptions'!$D$17,EN$47&gt;=$D184,EN$47&lt;=EDATE($D184,'Summary&amp;Assumptions'!$G$32))*$B184+AND(EN$56&lt;'Summary&amp;Assumptions'!$J$31,EN$47&gt;=$FO184,EN$47&lt;=$FP184)*(('Summary&amp;Assumptions'!$H$25*$C184)*(1+'Summary&amp;Assumptions'!$J$29)^(EN$46-1))+AND(EN$56&lt;'Summary&amp;Assumptions'!$J$31,EN$47&gt;=$FQ184,EN$47&lt;=$FR184)*(('Summary&amp;Assumptions'!$H$25*$C184)*(1+'Summary&amp;Assumptions'!$J$29)^(EN$46-1))</f>
        <v>0</v>
      </c>
      <c r="EJ184" s="588">
        <f>AND(EO$55&gt;0,SUM($E184:EI184)&lt;'Summary&amp;Assumptions'!$G$32*$B184,$D184&gt;='Summary&amp;Assumptions'!$D$17,EO$47&gt;=$D184,EO$47&lt;=EDATE($D184,'Summary&amp;Assumptions'!$G$32))*$B184+AND(EO$56&lt;'Summary&amp;Assumptions'!$J$31,EO$47&gt;=$FO184,EO$47&lt;=$FP184)*(('Summary&amp;Assumptions'!$H$25*$C184)*(1+'Summary&amp;Assumptions'!$J$29)^(EO$46-1))+AND(EO$56&lt;'Summary&amp;Assumptions'!$J$31,EO$47&gt;=$FQ184,EO$47&lt;=$FR184)*(('Summary&amp;Assumptions'!$H$25*$C184)*(1+'Summary&amp;Assumptions'!$J$29)^(EO$46-1))</f>
        <v>0</v>
      </c>
      <c r="EK184" s="588">
        <f>AND(EP$55&gt;0,SUM($E184:EJ184)&lt;'Summary&amp;Assumptions'!$G$32*$B184,$D184&gt;='Summary&amp;Assumptions'!$D$17,EP$47&gt;=$D184,EP$47&lt;=EDATE($D184,'Summary&amp;Assumptions'!$G$32))*$B184+AND(EP$56&lt;'Summary&amp;Assumptions'!$J$31,EP$47&gt;=$FO184,EP$47&lt;=$FP184)*(('Summary&amp;Assumptions'!$H$25*$C184)*(1+'Summary&amp;Assumptions'!$J$29)^(EP$46-1))+AND(EP$56&lt;'Summary&amp;Assumptions'!$J$31,EP$47&gt;=$FQ184,EP$47&lt;=$FR184)*(('Summary&amp;Assumptions'!$H$25*$C184)*(1+'Summary&amp;Assumptions'!$J$29)^(EP$46-1))</f>
        <v>0</v>
      </c>
      <c r="EL184" s="588">
        <f>AND(EQ$55&gt;0,SUM($E184:EK184)&lt;'Summary&amp;Assumptions'!$G$32*$B184,$D184&gt;='Summary&amp;Assumptions'!$D$17,EQ$47&gt;=$D184,EQ$47&lt;=EDATE($D184,'Summary&amp;Assumptions'!$G$32))*$B184+AND(EQ$56&lt;'Summary&amp;Assumptions'!$J$31,EQ$47&gt;=$FO184,EQ$47&lt;=$FP184)*(('Summary&amp;Assumptions'!$H$25*$C184)*(1+'Summary&amp;Assumptions'!$J$29)^(EQ$46-1))+AND(EQ$56&lt;'Summary&amp;Assumptions'!$J$31,EQ$47&gt;=$FQ184,EQ$47&lt;=$FR184)*(('Summary&amp;Assumptions'!$H$25*$C184)*(1+'Summary&amp;Assumptions'!$J$29)^(EQ$46-1))</f>
        <v>0</v>
      </c>
      <c r="EM184" s="588">
        <f>AND(ER$55&gt;0,SUM($E184:EL184)&lt;'Summary&amp;Assumptions'!$G$32*$B184,$D184&gt;='Summary&amp;Assumptions'!$D$17,ER$47&gt;=$D184,ER$47&lt;=EDATE($D184,'Summary&amp;Assumptions'!$G$32))*$B184+AND(ER$56&lt;'Summary&amp;Assumptions'!$J$31,ER$47&gt;=$FO184,ER$47&lt;=$FP184)*(('Summary&amp;Assumptions'!$H$25*$C184)*(1+'Summary&amp;Assumptions'!$J$29)^(ER$46-1))+AND(ER$56&lt;'Summary&amp;Assumptions'!$J$31,ER$47&gt;=$FQ184,ER$47&lt;=$FR184)*(('Summary&amp;Assumptions'!$H$25*$C184)*(1+'Summary&amp;Assumptions'!$J$29)^(ER$46-1))</f>
        <v>0</v>
      </c>
      <c r="EN184" s="588">
        <f>AND(ES$55&gt;0,SUM($E184:EM184)&lt;'Summary&amp;Assumptions'!$G$32*$B184,$D184&gt;='Summary&amp;Assumptions'!$D$17,ES$47&gt;=$D184,ES$47&lt;=EDATE($D184,'Summary&amp;Assumptions'!$G$32))*$B184+AND(ES$56&lt;'Summary&amp;Assumptions'!$J$31,ES$47&gt;=$FO184,ES$47&lt;=$FP184)*(('Summary&amp;Assumptions'!$H$25*$C184)*(1+'Summary&amp;Assumptions'!$J$29)^(ES$46-1))+AND(ES$56&lt;'Summary&amp;Assumptions'!$J$31,ES$47&gt;=$FQ184,ES$47&lt;=$FR184)*(('Summary&amp;Assumptions'!$H$25*$C184)*(1+'Summary&amp;Assumptions'!$J$29)^(ES$46-1))</f>
        <v>0</v>
      </c>
      <c r="EO184" s="588">
        <f>AND(ET$55&gt;0,SUM($E184:EN184)&lt;'Summary&amp;Assumptions'!$G$32*$B184,$D184&gt;='Summary&amp;Assumptions'!$D$17,ET$47&gt;=$D184,ET$47&lt;=EDATE($D184,'Summary&amp;Assumptions'!$G$32))*$B184+AND(ET$56&lt;'Summary&amp;Assumptions'!$J$31,ET$47&gt;=$FO184,ET$47&lt;=$FP184)*(('Summary&amp;Assumptions'!$H$25*$C184)*(1+'Summary&amp;Assumptions'!$J$29)^(ET$46-1))+AND(ET$56&lt;'Summary&amp;Assumptions'!$J$31,ET$47&gt;=$FQ184,ET$47&lt;=$FR184)*(('Summary&amp;Assumptions'!$H$25*$C184)*(1+'Summary&amp;Assumptions'!$J$29)^(ET$46-1))</f>
        <v>0</v>
      </c>
      <c r="EP184" s="588">
        <f>AND(EU$55&gt;0,SUM($E184:EO184)&lt;'Summary&amp;Assumptions'!$G$32*$B184,$D184&gt;='Summary&amp;Assumptions'!$D$17,EU$47&gt;=$D184,EU$47&lt;=EDATE($D184,'Summary&amp;Assumptions'!$G$32))*$B184+AND(EU$56&lt;'Summary&amp;Assumptions'!$J$31,EU$47&gt;=$FO184,EU$47&lt;=$FP184)*(('Summary&amp;Assumptions'!$H$25*$C184)*(1+'Summary&amp;Assumptions'!$J$29)^(EU$46-1))+AND(EU$56&lt;'Summary&amp;Assumptions'!$J$31,EU$47&gt;=$FQ184,EU$47&lt;=$FR184)*(('Summary&amp;Assumptions'!$H$25*$C184)*(1+'Summary&amp;Assumptions'!$J$29)^(EU$46-1))</f>
        <v>0</v>
      </c>
      <c r="EQ184" s="588">
        <f>AND(EV$55&gt;0,SUM($E184:EP184)&lt;'Summary&amp;Assumptions'!$G$32*$B184,$D184&gt;='Summary&amp;Assumptions'!$D$17,EV$47&gt;=$D184,EV$47&lt;=EDATE($D184,'Summary&amp;Assumptions'!$G$32))*$B184+AND(EV$56&lt;'Summary&amp;Assumptions'!$J$31,EV$47&gt;=$FO184,EV$47&lt;=$FP184)*(('Summary&amp;Assumptions'!$H$25*$C184)*(1+'Summary&amp;Assumptions'!$J$29)^(EV$46-1))+AND(EV$56&lt;'Summary&amp;Assumptions'!$J$31,EV$47&gt;=$FQ184,EV$47&lt;=$FR184)*(('Summary&amp;Assumptions'!$H$25*$C184)*(1+'Summary&amp;Assumptions'!$J$29)^(EV$46-1))</f>
        <v>0</v>
      </c>
      <c r="ER184" s="588">
        <f>AND(EW$55&gt;0,SUM($E184:EQ184)&lt;'Summary&amp;Assumptions'!$G$32*$B184,$D184&gt;='Summary&amp;Assumptions'!$D$17,EW$47&gt;=$D184,EW$47&lt;=EDATE($D184,'Summary&amp;Assumptions'!$G$32))*$B184+AND(EW$56&lt;'Summary&amp;Assumptions'!$J$31,EW$47&gt;=$FO184,EW$47&lt;=$FP184)*(('Summary&amp;Assumptions'!$H$25*$C184)*(1+'Summary&amp;Assumptions'!$J$29)^(EW$46-1))+AND(EW$56&lt;'Summary&amp;Assumptions'!$J$31,EW$47&gt;=$FQ184,EW$47&lt;=$FR184)*(('Summary&amp;Assumptions'!$H$25*$C184)*(1+'Summary&amp;Assumptions'!$J$29)^(EW$46-1))</f>
        <v>0</v>
      </c>
      <c r="ES184" s="588">
        <f>AND(EX$55&gt;0,SUM($E184:ER184)&lt;'Summary&amp;Assumptions'!$G$32*$B184,$D184&gt;='Summary&amp;Assumptions'!$D$17,EX$47&gt;=$D184,EX$47&lt;=EDATE($D184,'Summary&amp;Assumptions'!$G$32))*$B184+AND(EX$56&lt;'Summary&amp;Assumptions'!$J$31,EX$47&gt;=$FO184,EX$47&lt;=$FP184)*(('Summary&amp;Assumptions'!$H$25*$C184)*(1+'Summary&amp;Assumptions'!$J$29)^(EX$46-1))+AND(EX$56&lt;'Summary&amp;Assumptions'!$J$31,EX$47&gt;=$FQ184,EX$47&lt;=$FR184)*(('Summary&amp;Assumptions'!$H$25*$C184)*(1+'Summary&amp;Assumptions'!$J$29)^(EX$46-1))</f>
        <v>0</v>
      </c>
      <c r="ET184" s="588">
        <f>AND(EY$55&gt;0,SUM($E184:ES184)&lt;'Summary&amp;Assumptions'!$G$32*$B184,$D184&gt;='Summary&amp;Assumptions'!$D$17,EY$47&gt;=$D184,EY$47&lt;=EDATE($D184,'Summary&amp;Assumptions'!$G$32))*$B184+AND(EY$56&lt;'Summary&amp;Assumptions'!$J$31,EY$47&gt;=$FO184,EY$47&lt;=$FP184)*(('Summary&amp;Assumptions'!$H$25*$C184)*(1+'Summary&amp;Assumptions'!$J$29)^(EY$46-1))+AND(EY$56&lt;'Summary&amp;Assumptions'!$J$31,EY$47&gt;=$FQ184,EY$47&lt;=$FR184)*(('Summary&amp;Assumptions'!$H$25*$C184)*(1+'Summary&amp;Assumptions'!$J$29)^(EY$46-1))</f>
        <v>0</v>
      </c>
      <c r="EU184" s="588">
        <f>AND(EZ$55&gt;0,SUM($E184:ET184)&lt;'Summary&amp;Assumptions'!$G$32*$B184,$D184&gt;='Summary&amp;Assumptions'!$D$17,EZ$47&gt;=$D184,EZ$47&lt;=EDATE($D184,'Summary&amp;Assumptions'!$G$32))*$B184+AND(EZ$56&lt;'Summary&amp;Assumptions'!$J$31,EZ$47&gt;=$FO184,EZ$47&lt;=$FP184)*(('Summary&amp;Assumptions'!$H$25*$C184)*(1+'Summary&amp;Assumptions'!$J$29)^(EZ$46-1))+AND(EZ$56&lt;'Summary&amp;Assumptions'!$J$31,EZ$47&gt;=$FQ184,EZ$47&lt;=$FR184)*(('Summary&amp;Assumptions'!$H$25*$C184)*(1+'Summary&amp;Assumptions'!$J$29)^(EZ$46-1))</f>
        <v>0</v>
      </c>
      <c r="EV184" s="588">
        <f>AND(FA$55&gt;0,SUM($E184:EU184)&lt;'Summary&amp;Assumptions'!$G$32*$B184,$D184&gt;='Summary&amp;Assumptions'!$D$17,FA$47&gt;=$D184,FA$47&lt;=EDATE($D184,'Summary&amp;Assumptions'!$G$32))*$B184+AND(FA$56&lt;'Summary&amp;Assumptions'!$J$31,FA$47&gt;=$FO184,FA$47&lt;=$FP184)*(('Summary&amp;Assumptions'!$H$25*$C184)*(1+'Summary&amp;Assumptions'!$J$29)^(FA$46-1))+AND(FA$56&lt;'Summary&amp;Assumptions'!$J$31,FA$47&gt;=$FQ184,FA$47&lt;=$FR184)*(('Summary&amp;Assumptions'!$H$25*$C184)*(1+'Summary&amp;Assumptions'!$J$29)^(FA$46-1))</f>
        <v>0</v>
      </c>
      <c r="EW184" s="588">
        <f>AND(FB$55&gt;0,SUM($E184:EV184)&lt;'Summary&amp;Assumptions'!$G$32*$B184,$D184&gt;='Summary&amp;Assumptions'!$D$17,FB$47&gt;=$D184,FB$47&lt;=EDATE($D184,'Summary&amp;Assumptions'!$G$32))*$B184+AND(FB$56&lt;'Summary&amp;Assumptions'!$J$31,FB$47&gt;=$FO184,FB$47&lt;=$FP184)*(('Summary&amp;Assumptions'!$H$25*$C184)*(1+'Summary&amp;Assumptions'!$J$29)^(FB$46-1))+AND(FB$56&lt;'Summary&amp;Assumptions'!$J$31,FB$47&gt;=$FQ184,FB$47&lt;=$FR184)*(('Summary&amp;Assumptions'!$H$25*$C184)*(1+'Summary&amp;Assumptions'!$J$29)^(FB$46-1))</f>
        <v>0</v>
      </c>
      <c r="EX184" s="588">
        <f>AND(FC$55&gt;0,SUM($E184:EW184)&lt;'Summary&amp;Assumptions'!$G$32*$B184,$D184&gt;='Summary&amp;Assumptions'!$D$17,FC$47&gt;=$D184,FC$47&lt;=EDATE($D184,'Summary&amp;Assumptions'!$G$32))*$B184+AND(FC$56&lt;'Summary&amp;Assumptions'!$J$31,FC$47&gt;=$FO184,FC$47&lt;=$FP184)*(('Summary&amp;Assumptions'!$H$25*$C184)*(1+'Summary&amp;Assumptions'!$J$29)^(FC$46-1))+AND(FC$56&lt;'Summary&amp;Assumptions'!$J$31,FC$47&gt;=$FQ184,FC$47&lt;=$FR184)*(('Summary&amp;Assumptions'!$H$25*$C184)*(1+'Summary&amp;Assumptions'!$J$29)^(FC$46-1))</f>
        <v>0</v>
      </c>
      <c r="EY184" s="588">
        <f>AND(FD$55&gt;0,SUM($E184:EX184)&lt;'Summary&amp;Assumptions'!$G$32*$B184,$D184&gt;='Summary&amp;Assumptions'!$D$17,FD$47&gt;=$D184,FD$47&lt;=EDATE($D184,'Summary&amp;Assumptions'!$G$32))*$B184+AND(FD$56&lt;'Summary&amp;Assumptions'!$J$31,FD$47&gt;=$FO184,FD$47&lt;=$FP184)*(('Summary&amp;Assumptions'!$H$25*$C184)*(1+'Summary&amp;Assumptions'!$J$29)^(FD$46-1))+AND(FD$56&lt;'Summary&amp;Assumptions'!$J$31,FD$47&gt;=$FQ184,FD$47&lt;=$FR184)*(('Summary&amp;Assumptions'!$H$25*$C184)*(1+'Summary&amp;Assumptions'!$J$29)^(FD$46-1))</f>
        <v>0</v>
      </c>
      <c r="EZ184" s="588">
        <f>AND(FE$55&gt;0,SUM($E184:EY184)&lt;'Summary&amp;Assumptions'!$G$32*$B184,$D184&gt;='Summary&amp;Assumptions'!$D$17,FE$47&gt;=$D184,FE$47&lt;=EDATE($D184,'Summary&amp;Assumptions'!$G$32))*$B184+AND(FE$56&lt;'Summary&amp;Assumptions'!$J$31,FE$47&gt;=$FO184,FE$47&lt;=$FP184)*(('Summary&amp;Assumptions'!$H$25*$C184)*(1+'Summary&amp;Assumptions'!$J$29)^(FE$46-1))+AND(FE$56&lt;'Summary&amp;Assumptions'!$J$31,FE$47&gt;=$FQ184,FE$47&lt;=$FR184)*(('Summary&amp;Assumptions'!$H$25*$C184)*(1+'Summary&amp;Assumptions'!$J$29)^(FE$46-1))</f>
        <v>0</v>
      </c>
      <c r="FA184" s="588">
        <f>AND(FF$55&gt;0,SUM($E184:EZ184)&lt;'Summary&amp;Assumptions'!$G$32*$B184,$D184&gt;='Summary&amp;Assumptions'!$D$17,FF$47&gt;=$D184,FF$47&lt;=EDATE($D184,'Summary&amp;Assumptions'!$G$32))*$B184+AND(FF$56&lt;'Summary&amp;Assumptions'!$J$31,FF$47&gt;=$FO184,FF$47&lt;=$FP184)*(('Summary&amp;Assumptions'!$H$25*$C184)*(1+'Summary&amp;Assumptions'!$J$29)^(FF$46-1))+AND(FF$56&lt;'Summary&amp;Assumptions'!$J$31,FF$47&gt;=$FQ184,FF$47&lt;=$FR184)*(('Summary&amp;Assumptions'!$H$25*$C184)*(1+'Summary&amp;Assumptions'!$J$29)^(FF$46-1))</f>
        <v>0</v>
      </c>
      <c r="FB184" s="588">
        <f>AND(FG$55&gt;0,SUM($E184:FA184)&lt;'Summary&amp;Assumptions'!$G$32*$B184,$D184&gt;='Summary&amp;Assumptions'!$D$17,FG$47&gt;=$D184,FG$47&lt;=EDATE($D184,'Summary&amp;Assumptions'!$G$32))*$B184+AND(FG$56&lt;'Summary&amp;Assumptions'!$J$31,FG$47&gt;=$FO184,FG$47&lt;=$FP184)*(('Summary&amp;Assumptions'!$H$25*$C184)*(1+'Summary&amp;Assumptions'!$J$29)^(FG$46-1))+AND(FG$56&lt;'Summary&amp;Assumptions'!$J$31,FG$47&gt;=$FQ184,FG$47&lt;=$FR184)*(('Summary&amp;Assumptions'!$H$25*$C184)*(1+'Summary&amp;Assumptions'!$J$29)^(FG$46-1))</f>
        <v>0</v>
      </c>
      <c r="FC184" s="588">
        <f>AND(FH$55&gt;0,SUM($E184:FB184)&lt;'Summary&amp;Assumptions'!$G$32*$B184,$D184&gt;='Summary&amp;Assumptions'!$D$17,FH$47&gt;=$D184,FH$47&lt;=EDATE($D184,'Summary&amp;Assumptions'!$G$32))*$B184+AND(FH$56&lt;'Summary&amp;Assumptions'!$J$31,FH$47&gt;=$FO184,FH$47&lt;=$FP184)*(('Summary&amp;Assumptions'!$H$25*$C184)*(1+'Summary&amp;Assumptions'!$J$29)^(FH$46-1))+AND(FH$56&lt;'Summary&amp;Assumptions'!$J$31,FH$47&gt;=$FQ184,FH$47&lt;=$FR184)*(('Summary&amp;Assumptions'!$H$25*$C184)*(1+'Summary&amp;Assumptions'!$J$29)^(FH$46-1))</f>
        <v>0</v>
      </c>
      <c r="FD184" s="588">
        <f>AND(FI$55&gt;0,SUM($E184:FC184)&lt;'Summary&amp;Assumptions'!$G$32*$B184,$D184&gt;='Summary&amp;Assumptions'!$D$17,FI$47&gt;=$D184,FI$47&lt;=EDATE($D184,'Summary&amp;Assumptions'!$G$32))*$B184+AND(FI$56&lt;'Summary&amp;Assumptions'!$J$31,FI$47&gt;=$FO184,FI$47&lt;=$FP184)*(('Summary&amp;Assumptions'!$H$25*$C184)*(1+'Summary&amp;Assumptions'!$J$29)^(FI$46-1))+AND(FI$56&lt;'Summary&amp;Assumptions'!$J$31,FI$47&gt;=$FQ184,FI$47&lt;=$FR184)*(('Summary&amp;Assumptions'!$H$25*$C184)*(1+'Summary&amp;Assumptions'!$J$29)^(FI$46-1))</f>
        <v>0</v>
      </c>
      <c r="FE184" s="588">
        <f>AND(FJ$55&gt;0,SUM($E184:FD184)&lt;'Summary&amp;Assumptions'!$G$32*$B184,$D184&gt;='Summary&amp;Assumptions'!$D$17,FJ$47&gt;=$D184,FJ$47&lt;=EDATE($D184,'Summary&amp;Assumptions'!$G$32))*$B184+AND(FJ$56&lt;'Summary&amp;Assumptions'!$J$31,FJ$47&gt;=$FO184,FJ$47&lt;=$FP184)*(('Summary&amp;Assumptions'!$H$25*$C184)*(1+'Summary&amp;Assumptions'!$J$29)^(FJ$46-1))+AND(FJ$56&lt;'Summary&amp;Assumptions'!$J$31,FJ$47&gt;=$FQ184,FJ$47&lt;=$FR184)*(('Summary&amp;Assumptions'!$H$25*$C184)*(1+'Summary&amp;Assumptions'!$J$29)^(FJ$46-1))</f>
        <v>0</v>
      </c>
      <c r="FF184" s="588">
        <f>AND(FK$55&gt;0,SUM($E184:FE184)&lt;'Summary&amp;Assumptions'!$G$32*$B184,$D184&gt;='Summary&amp;Assumptions'!$D$17,FK$47&gt;=$D184,FK$47&lt;=EDATE($D184,'Summary&amp;Assumptions'!$G$32))*$B184+AND(FK$56&lt;'Summary&amp;Assumptions'!$J$31,FK$47&gt;=$FO184,FK$47&lt;=$FP184)*(('Summary&amp;Assumptions'!$H$25*$C184)*(1+'Summary&amp;Assumptions'!$J$29)^(FK$46-1))+AND(FK$56&lt;'Summary&amp;Assumptions'!$J$31,FK$47&gt;=$FQ184,FK$47&lt;=$FR184)*(('Summary&amp;Assumptions'!$H$25*$C184)*(1+'Summary&amp;Assumptions'!$J$29)^(FK$46-1))</f>
        <v>0</v>
      </c>
      <c r="FG184" s="588">
        <f>AND(FL$55&gt;0,SUM($E184:FF184)&lt;'Summary&amp;Assumptions'!$G$32*$B184,$D184&gt;='Summary&amp;Assumptions'!$D$17,FL$47&gt;=$D184,FL$47&lt;=EDATE($D184,'Summary&amp;Assumptions'!$G$32))*$B184+AND(FL$56&lt;'Summary&amp;Assumptions'!$J$31,FL$47&gt;=$FO184,FL$47&lt;=$FP184)*(('Summary&amp;Assumptions'!$H$25*$C184)*(1+'Summary&amp;Assumptions'!$J$29)^(FL$46-1))+AND(FL$56&lt;'Summary&amp;Assumptions'!$J$31,FL$47&gt;=$FQ184,FL$47&lt;=$FR184)*(('Summary&amp;Assumptions'!$H$25*$C184)*(1+'Summary&amp;Assumptions'!$J$29)^(FL$46-1))</f>
        <v>0</v>
      </c>
      <c r="FH184" s="588">
        <f>AND(FM$55&gt;0,SUM($E184:FG184)&lt;'Summary&amp;Assumptions'!$G$32*$B184,$D184&gt;='Summary&amp;Assumptions'!$D$17,FM$47&gt;=$D184,FM$47&lt;=EDATE($D184,'Summary&amp;Assumptions'!$G$32))*$B184+AND(FM$56&lt;'Summary&amp;Assumptions'!$J$31,FM$47&gt;=$FO184,FM$47&lt;=$FP184)*(('Summary&amp;Assumptions'!$H$25*$C184)*(1+'Summary&amp;Assumptions'!$J$29)^(FM$46-1))+AND(FM$56&lt;'Summary&amp;Assumptions'!$J$31,FM$47&gt;=$FQ184,FM$47&lt;=$FR184)*(('Summary&amp;Assumptions'!$H$25*$C184)*(1+'Summary&amp;Assumptions'!$J$29)^(FM$46-1))</f>
        <v>0</v>
      </c>
      <c r="FI184" s="588">
        <f>AND(FN$55&gt;0,SUM($E184:FH184)&lt;'Summary&amp;Assumptions'!$G$32*$B184,$D184&gt;='Summary&amp;Assumptions'!$D$17,FN$47&gt;=$D184,FN$47&lt;=EDATE($D184,'Summary&amp;Assumptions'!$G$32))*$B184+AND(FN$56&lt;'Summary&amp;Assumptions'!$J$31,FN$47&gt;=$FO184,FN$47&lt;=$FP184)*(('Summary&amp;Assumptions'!$H$25*$C184)*(1+'Summary&amp;Assumptions'!$J$29)^(FN$46-1))+AND(FN$56&lt;'Summary&amp;Assumptions'!$J$31,FN$47&gt;=$FQ184,FN$47&lt;=$FR184)*(('Summary&amp;Assumptions'!$H$25*$C184)*(1+'Summary&amp;Assumptions'!$J$29)^(FN$46-1))</f>
        <v>0</v>
      </c>
      <c r="FJ184" s="588">
        <f>AND(FO$55&gt;0,SUM($E184:FI184)&lt;'Summary&amp;Assumptions'!$G$32*$B184,$D184&gt;='Summary&amp;Assumptions'!$D$17,FO$47&gt;=$D184,FO$47&lt;=EDATE($D184,'Summary&amp;Assumptions'!$G$32))*$B184+AND(FO$56&lt;'Summary&amp;Assumptions'!$J$31,FO$47&gt;=$FO184,FO$47&lt;=$FP184)*(('Summary&amp;Assumptions'!$H$25*$C184)*(1+'Summary&amp;Assumptions'!$J$29)^(FO$46-1))+AND(FO$56&lt;'Summary&amp;Assumptions'!$J$31,FO$47&gt;=$FQ184,FO$47&lt;=$FR184)*(('Summary&amp;Assumptions'!$H$25*$C184)*(1+'Summary&amp;Assumptions'!$J$29)^(FO$46-1))</f>
        <v>0</v>
      </c>
      <c r="FK184" s="588">
        <f>AND(FP$55&gt;0,SUM($E184:FJ184)&lt;'Summary&amp;Assumptions'!$G$32*$B184,$D184&gt;='Summary&amp;Assumptions'!$D$17,FP$47&gt;=$D184,FP$47&lt;=EDATE($D184,'Summary&amp;Assumptions'!$G$32))*$B184+AND(FP$56&lt;'Summary&amp;Assumptions'!$J$31,FP$47&gt;=$FO184,FP$47&lt;=$FP184)*(('Summary&amp;Assumptions'!$H$25*$C184)*(1+'Summary&amp;Assumptions'!$J$29)^(FP$46-1))+AND(FP$56&lt;'Summary&amp;Assumptions'!$J$31,FP$47&gt;=$FQ184,FP$47&lt;=$FR184)*(('Summary&amp;Assumptions'!$H$25*$C184)*(1+'Summary&amp;Assumptions'!$J$29)^(FP$46-1))</f>
        <v>0</v>
      </c>
      <c r="FL184" s="588">
        <f>AND(FQ$55&gt;0,SUM($E184:FK184)&lt;'Summary&amp;Assumptions'!$G$32*$B184,$D184&gt;='Summary&amp;Assumptions'!$D$17,FQ$47&gt;=$D184,FQ$47&lt;=EDATE($D184,'Summary&amp;Assumptions'!$G$32))*$B184+AND(FQ$56&lt;'Summary&amp;Assumptions'!$J$31,FQ$47&gt;=$FO184,FQ$47&lt;=$FP184)*(('Summary&amp;Assumptions'!$H$25*$C184)*(1+'Summary&amp;Assumptions'!$J$29)^(FQ$46-1))+AND(FQ$56&lt;'Summary&amp;Assumptions'!$J$31,FQ$47&gt;=$FQ184,FQ$47&lt;=$FR184)*(('Summary&amp;Assumptions'!$H$25*$C184)*(1+'Summary&amp;Assumptions'!$J$29)^(FQ$46-1))</f>
        <v>0</v>
      </c>
      <c r="FO184" s="576">
        <f>EDATE(D184,'Summary&amp;Assumptions'!$G$34)</f>
        <v>46388</v>
      </c>
      <c r="FP184" s="576">
        <f>EDATE(FO184,'Summary&amp;Assumptions'!$G$33-1)</f>
        <v>46419</v>
      </c>
      <c r="FQ184" s="576">
        <f>EDATE(FO184,'Summary&amp;Assumptions'!$G$34)</f>
        <v>46753</v>
      </c>
      <c r="FR184" s="576">
        <f>EDATE(FQ184,'Summary&amp;Assumptions'!$G$33-1)</f>
        <v>46784</v>
      </c>
    </row>
    <row r="185" spans="2:174" hidden="1" x14ac:dyDescent="0.2">
      <c r="B185" s="588">
        <v>0</v>
      </c>
      <c r="C185" s="193">
        <v>0</v>
      </c>
      <c r="D185" s="589">
        <v>46054</v>
      </c>
      <c r="F185" s="588">
        <f>AND(K$55&gt;0,SUM($E185:E185)&lt;'Summary&amp;Assumptions'!$G$32*$B185,$D185&gt;='Summary&amp;Assumptions'!$D$17,K$47&gt;=$D185,K$47&lt;=EDATE($D185,'Summary&amp;Assumptions'!$G$32))*$B185+AND(K$56&lt;'Summary&amp;Assumptions'!$J$31,K$47&gt;=$FO185,K$47&lt;=$FP185)*(('Summary&amp;Assumptions'!$H$25*$C185)*(1+'Summary&amp;Assumptions'!$J$29)^(K$46-1))+AND(K$56&lt;'Summary&amp;Assumptions'!$J$31,K$47&gt;=$FQ185,K$47&lt;=$FR185)*(('Summary&amp;Assumptions'!$H$25*$C185)*(1+'Summary&amp;Assumptions'!$J$29)^(K$46-1))</f>
        <v>0</v>
      </c>
      <c r="G185" s="588">
        <f>AND(L$55&gt;0,SUM($E185:F185)&lt;'Summary&amp;Assumptions'!$G$32*$B185,$D185&gt;='Summary&amp;Assumptions'!$D$17,L$47&gt;=$D185,L$47&lt;=EDATE($D185,'Summary&amp;Assumptions'!$G$32))*$B185+AND(L$56&lt;'Summary&amp;Assumptions'!$J$31,L$47&gt;=$FO185,L$47&lt;=$FP185)*(('Summary&amp;Assumptions'!$H$25*$C185)*(1+'Summary&amp;Assumptions'!$J$29)^(L$46-1))+AND(L$56&lt;'Summary&amp;Assumptions'!$J$31,L$47&gt;=$FQ185,L$47&lt;=$FR185)*(('Summary&amp;Assumptions'!$H$25*$C185)*(1+'Summary&amp;Assumptions'!$J$29)^(L$46-1))</f>
        <v>0</v>
      </c>
      <c r="H185" s="588">
        <f>AND(M$55&gt;0,SUM($E185:G185)&lt;'Summary&amp;Assumptions'!$G$32*$B185,$D185&gt;='Summary&amp;Assumptions'!$D$17,M$47&gt;=$D185,M$47&lt;=EDATE($D185,'Summary&amp;Assumptions'!$G$32))*$B185+AND(M$56&lt;'Summary&amp;Assumptions'!$J$31,M$47&gt;=$FO185,M$47&lt;=$FP185)*(('Summary&amp;Assumptions'!$H$25*$C185)*(1+'Summary&amp;Assumptions'!$J$29)^(M$46-1))+AND(M$56&lt;'Summary&amp;Assumptions'!$J$31,M$47&gt;=$FQ185,M$47&lt;=$FR185)*(('Summary&amp;Assumptions'!$H$25*$C185)*(1+'Summary&amp;Assumptions'!$J$29)^(M$46-1))</f>
        <v>0</v>
      </c>
      <c r="I185" s="588">
        <f>AND(N$55&gt;0,SUM($E185:H185)&lt;'Summary&amp;Assumptions'!$G$32*$B185,$D185&gt;='Summary&amp;Assumptions'!$D$17,N$47&gt;=$D185,N$47&lt;=EDATE($D185,'Summary&amp;Assumptions'!$G$32))*$B185+AND(N$56&lt;'Summary&amp;Assumptions'!$J$31,N$47&gt;=$FO185,N$47&lt;=$FP185)*(('Summary&amp;Assumptions'!$H$25*$C185)*(1+'Summary&amp;Assumptions'!$J$29)^(N$46-1))+AND(N$56&lt;'Summary&amp;Assumptions'!$J$31,N$47&gt;=$FQ185,N$47&lt;=$FR185)*(('Summary&amp;Assumptions'!$H$25*$C185)*(1+'Summary&amp;Assumptions'!$J$29)^(N$46-1))</f>
        <v>0</v>
      </c>
      <c r="J185" s="588">
        <f>AND(O$55&gt;0,SUM($E185:I185)&lt;'Summary&amp;Assumptions'!$G$32*$B185,$D185&gt;='Summary&amp;Assumptions'!$D$17,O$47&gt;=$D185,O$47&lt;=EDATE($D185,'Summary&amp;Assumptions'!$G$32))*$B185+AND(O$56&lt;'Summary&amp;Assumptions'!$J$31,O$47&gt;=$FO185,O$47&lt;=$FP185)*(('Summary&amp;Assumptions'!$H$25*$C185)*(1+'Summary&amp;Assumptions'!$J$29)^(O$46-1))+AND(O$56&lt;'Summary&amp;Assumptions'!$J$31,O$47&gt;=$FQ185,O$47&lt;=$FR185)*(('Summary&amp;Assumptions'!$H$25*$C185)*(1+'Summary&amp;Assumptions'!$J$29)^(O$46-1))</f>
        <v>0</v>
      </c>
      <c r="K185" s="588">
        <f>AND(P$55&gt;0,SUM($E185:J185)&lt;'Summary&amp;Assumptions'!$G$32*$B185,$D185&gt;='Summary&amp;Assumptions'!$D$17,P$47&gt;=$D185,P$47&lt;=EDATE($D185,'Summary&amp;Assumptions'!$G$32))*$B185+AND(P$56&lt;'Summary&amp;Assumptions'!$J$31,P$47&gt;=$FO185,P$47&lt;=$FP185)*(('Summary&amp;Assumptions'!$H$25*$C185)*(1+'Summary&amp;Assumptions'!$J$29)^(P$46-1))+AND(P$56&lt;'Summary&amp;Assumptions'!$J$31,P$47&gt;=$FQ185,P$47&lt;=$FR185)*(('Summary&amp;Assumptions'!$H$25*$C185)*(1+'Summary&amp;Assumptions'!$J$29)^(P$46-1))</f>
        <v>0</v>
      </c>
      <c r="L185" s="588">
        <f>AND(Q$55&gt;0,SUM($E185:K185)&lt;'Summary&amp;Assumptions'!$G$32*$B185,$D185&gt;='Summary&amp;Assumptions'!$D$17,Q$47&gt;=$D185,Q$47&lt;=EDATE($D185,'Summary&amp;Assumptions'!$G$32))*$B185+AND(Q$56&lt;'Summary&amp;Assumptions'!$J$31,Q$47&gt;=$FO185,Q$47&lt;=$FP185)*(('Summary&amp;Assumptions'!$H$25*$C185)*(1+'Summary&amp;Assumptions'!$J$29)^(Q$46-1))+AND(Q$56&lt;'Summary&amp;Assumptions'!$J$31,Q$47&gt;=$FQ185,Q$47&lt;=$FR185)*(('Summary&amp;Assumptions'!$H$25*$C185)*(1+'Summary&amp;Assumptions'!$J$29)^(Q$46-1))</f>
        <v>0</v>
      </c>
      <c r="M185" s="588">
        <f>AND(R$55&gt;0,SUM($E185:L185)&lt;'Summary&amp;Assumptions'!$G$32*$B185,$D185&gt;='Summary&amp;Assumptions'!$D$17,R$47&gt;=$D185,R$47&lt;=EDATE($D185,'Summary&amp;Assumptions'!$G$32))*$B185+AND(R$56&lt;'Summary&amp;Assumptions'!$J$31,R$47&gt;=$FO185,R$47&lt;=$FP185)*(('Summary&amp;Assumptions'!$H$25*$C185)*(1+'Summary&amp;Assumptions'!$J$29)^(R$46-1))+AND(R$56&lt;'Summary&amp;Assumptions'!$J$31,R$47&gt;=$FQ185,R$47&lt;=$FR185)*(('Summary&amp;Assumptions'!$H$25*$C185)*(1+'Summary&amp;Assumptions'!$J$29)^(R$46-1))</f>
        <v>0</v>
      </c>
      <c r="N185" s="588">
        <f>AND(S$55&gt;0,SUM($E185:M185)&lt;'Summary&amp;Assumptions'!$G$32*$B185,$D185&gt;='Summary&amp;Assumptions'!$D$17,S$47&gt;=$D185,S$47&lt;=EDATE($D185,'Summary&amp;Assumptions'!$G$32))*$B185+AND(S$56&lt;'Summary&amp;Assumptions'!$J$31,S$47&gt;=$FO185,S$47&lt;=$FP185)*(('Summary&amp;Assumptions'!$H$25*$C185)*(1+'Summary&amp;Assumptions'!$J$29)^(S$46-1))+AND(S$56&lt;'Summary&amp;Assumptions'!$J$31,S$47&gt;=$FQ185,S$47&lt;=$FR185)*(('Summary&amp;Assumptions'!$H$25*$C185)*(1+'Summary&amp;Assumptions'!$J$29)^(S$46-1))</f>
        <v>0</v>
      </c>
      <c r="O185" s="588">
        <f>AND(T$55&gt;0,SUM($E185:N185)&lt;'Summary&amp;Assumptions'!$G$32*$B185,$D185&gt;='Summary&amp;Assumptions'!$D$17,T$47&gt;=$D185,T$47&lt;=EDATE($D185,'Summary&amp;Assumptions'!$G$32))*$B185+AND(T$56&lt;'Summary&amp;Assumptions'!$J$31,T$47&gt;=$FO185,T$47&lt;=$FP185)*(('Summary&amp;Assumptions'!$H$25*$C185)*(1+'Summary&amp;Assumptions'!$J$29)^(T$46-1))+AND(T$56&lt;'Summary&amp;Assumptions'!$J$31,T$47&gt;=$FQ185,T$47&lt;=$FR185)*(('Summary&amp;Assumptions'!$H$25*$C185)*(1+'Summary&amp;Assumptions'!$J$29)^(T$46-1))</f>
        <v>0</v>
      </c>
      <c r="P185" s="588">
        <f>AND(U$55&gt;0,SUM($E185:O185)&lt;'Summary&amp;Assumptions'!$G$32*$B185,$D185&gt;='Summary&amp;Assumptions'!$D$17,U$47&gt;=$D185,U$47&lt;=EDATE($D185,'Summary&amp;Assumptions'!$G$32))*$B185+AND(U$56&lt;'Summary&amp;Assumptions'!$J$31,U$47&gt;=$FO185,U$47&lt;=$FP185)*(('Summary&amp;Assumptions'!$H$25*$C185)*(1+'Summary&amp;Assumptions'!$J$29)^(U$46-1))+AND(U$56&lt;'Summary&amp;Assumptions'!$J$31,U$47&gt;=$FQ185,U$47&lt;=$FR185)*(('Summary&amp;Assumptions'!$H$25*$C185)*(1+'Summary&amp;Assumptions'!$J$29)^(U$46-1))</f>
        <v>0</v>
      </c>
      <c r="Q185" s="588">
        <f>AND(V$55&gt;0,SUM($E185:P185)&lt;'Summary&amp;Assumptions'!$G$32*$B185,$D185&gt;='Summary&amp;Assumptions'!$D$17,V$47&gt;=$D185,V$47&lt;=EDATE($D185,'Summary&amp;Assumptions'!$G$32))*$B185+AND(V$56&lt;'Summary&amp;Assumptions'!$J$31,V$47&gt;=$FO185,V$47&lt;=$FP185)*(('Summary&amp;Assumptions'!$H$25*$C185)*(1+'Summary&amp;Assumptions'!$J$29)^(V$46-1))+AND(V$56&lt;'Summary&amp;Assumptions'!$J$31,V$47&gt;=$FQ185,V$47&lt;=$FR185)*(('Summary&amp;Assumptions'!$H$25*$C185)*(1+'Summary&amp;Assumptions'!$J$29)^(V$46-1))</f>
        <v>0</v>
      </c>
      <c r="R185" s="588">
        <f>AND(W$55&gt;0,SUM($E185:Q185)&lt;'Summary&amp;Assumptions'!$G$32*$B185,$D185&gt;='Summary&amp;Assumptions'!$D$17,W$47&gt;=$D185,W$47&lt;=EDATE($D185,'Summary&amp;Assumptions'!$G$32))*$B185+AND(W$56&lt;'Summary&amp;Assumptions'!$J$31,W$47&gt;=$FO185,W$47&lt;=$FP185)*(('Summary&amp;Assumptions'!$H$25*$C185)*(1+'Summary&amp;Assumptions'!$J$29)^(W$46-1))+AND(W$56&lt;'Summary&amp;Assumptions'!$J$31,W$47&gt;=$FQ185,W$47&lt;=$FR185)*(('Summary&amp;Assumptions'!$H$25*$C185)*(1+'Summary&amp;Assumptions'!$J$29)^(W$46-1))</f>
        <v>0</v>
      </c>
      <c r="S185" s="588">
        <f>AND(X$55&gt;0,SUM($E185:R185)&lt;'Summary&amp;Assumptions'!$G$32*$B185,$D185&gt;='Summary&amp;Assumptions'!$D$17,X$47&gt;=$D185,X$47&lt;=EDATE($D185,'Summary&amp;Assumptions'!$G$32))*$B185+AND(X$56&lt;'Summary&amp;Assumptions'!$J$31,X$47&gt;=$FO185,X$47&lt;=$FP185)*(('Summary&amp;Assumptions'!$H$25*$C185)*(1+'Summary&amp;Assumptions'!$J$29)^(X$46-1))+AND(X$56&lt;'Summary&amp;Assumptions'!$J$31,X$47&gt;=$FQ185,X$47&lt;=$FR185)*(('Summary&amp;Assumptions'!$H$25*$C185)*(1+'Summary&amp;Assumptions'!$J$29)^(X$46-1))</f>
        <v>0</v>
      </c>
      <c r="T185" s="588">
        <f>AND(Y$55&gt;0,SUM($E185:S185)&lt;'Summary&amp;Assumptions'!$G$32*$B185,$D185&gt;='Summary&amp;Assumptions'!$D$17,Y$47&gt;=$D185,Y$47&lt;=EDATE($D185,'Summary&amp;Assumptions'!$G$32))*$B185+AND(Y$56&lt;'Summary&amp;Assumptions'!$J$31,Y$47&gt;=$FO185,Y$47&lt;=$FP185)*(('Summary&amp;Assumptions'!$H$25*$C185)*(1+'Summary&amp;Assumptions'!$J$29)^(Y$46-1))+AND(Y$56&lt;'Summary&amp;Assumptions'!$J$31,Y$47&gt;=$FQ185,Y$47&lt;=$FR185)*(('Summary&amp;Assumptions'!$H$25*$C185)*(1+'Summary&amp;Assumptions'!$J$29)^(Y$46-1))</f>
        <v>0</v>
      </c>
      <c r="U185" s="588">
        <f>AND(Z$55&gt;0,SUM($E185:T185)&lt;'Summary&amp;Assumptions'!$G$32*$B185,$D185&gt;='Summary&amp;Assumptions'!$D$17,Z$47&gt;=$D185,Z$47&lt;=EDATE($D185,'Summary&amp;Assumptions'!$G$32))*$B185+AND(Z$56&lt;'Summary&amp;Assumptions'!$J$31,Z$47&gt;=$FO185,Z$47&lt;=$FP185)*(('Summary&amp;Assumptions'!$H$25*$C185)*(1+'Summary&amp;Assumptions'!$J$29)^(Z$46-1))+AND(Z$56&lt;'Summary&amp;Assumptions'!$J$31,Z$47&gt;=$FQ185,Z$47&lt;=$FR185)*(('Summary&amp;Assumptions'!$H$25*$C185)*(1+'Summary&amp;Assumptions'!$J$29)^(Z$46-1))</f>
        <v>0</v>
      </c>
      <c r="V185" s="588">
        <f>AND(AA$55&gt;0,SUM($E185:U185)&lt;'Summary&amp;Assumptions'!$G$32*$B185,$D185&gt;='Summary&amp;Assumptions'!$D$17,AA$47&gt;=$D185,AA$47&lt;=EDATE($D185,'Summary&amp;Assumptions'!$G$32))*$B185+AND(AA$56&lt;'Summary&amp;Assumptions'!$J$31,AA$47&gt;=$FO185,AA$47&lt;=$FP185)*(('Summary&amp;Assumptions'!$H$25*$C185)*(1+'Summary&amp;Assumptions'!$J$29)^(AA$46-1))+AND(AA$56&lt;'Summary&amp;Assumptions'!$J$31,AA$47&gt;=$FQ185,AA$47&lt;=$FR185)*(('Summary&amp;Assumptions'!$H$25*$C185)*(1+'Summary&amp;Assumptions'!$J$29)^(AA$46-1))</f>
        <v>0</v>
      </c>
      <c r="W185" s="588">
        <f>AND(AB$55&gt;0,SUM($E185:V185)&lt;'Summary&amp;Assumptions'!$G$32*$B185,$D185&gt;='Summary&amp;Assumptions'!$D$17,AB$47&gt;=$D185,AB$47&lt;=EDATE($D185,'Summary&amp;Assumptions'!$G$32))*$B185+AND(AB$56&lt;'Summary&amp;Assumptions'!$J$31,AB$47&gt;=$FO185,AB$47&lt;=$FP185)*(('Summary&amp;Assumptions'!$H$25*$C185)*(1+'Summary&amp;Assumptions'!$J$29)^(AB$46-1))+AND(AB$56&lt;'Summary&amp;Assumptions'!$J$31,AB$47&gt;=$FQ185,AB$47&lt;=$FR185)*(('Summary&amp;Assumptions'!$H$25*$C185)*(1+'Summary&amp;Assumptions'!$J$29)^(AB$46-1))</f>
        <v>0</v>
      </c>
      <c r="X185" s="588">
        <f>AND(AC$55&gt;0,SUM($E185:W185)&lt;'Summary&amp;Assumptions'!$G$32*$B185,$D185&gt;='Summary&amp;Assumptions'!$D$17,AC$47&gt;=$D185,AC$47&lt;=EDATE($D185,'Summary&amp;Assumptions'!$G$32))*$B185+AND(AC$56&lt;'Summary&amp;Assumptions'!$J$31,AC$47&gt;=$FO185,AC$47&lt;=$FP185)*(('Summary&amp;Assumptions'!$H$25*$C185)*(1+'Summary&amp;Assumptions'!$J$29)^(AC$46-1))+AND(AC$56&lt;'Summary&amp;Assumptions'!$J$31,AC$47&gt;=$FQ185,AC$47&lt;=$FR185)*(('Summary&amp;Assumptions'!$H$25*$C185)*(1+'Summary&amp;Assumptions'!$J$29)^(AC$46-1))</f>
        <v>0</v>
      </c>
      <c r="Y185" s="588">
        <f>AND(AD$55&gt;0,SUM($E185:X185)&lt;'Summary&amp;Assumptions'!$G$32*$B185,$D185&gt;='Summary&amp;Assumptions'!$D$17,AD$47&gt;=$D185,AD$47&lt;=EDATE($D185,'Summary&amp;Assumptions'!$G$32))*$B185+AND(AD$56&lt;'Summary&amp;Assumptions'!$J$31,AD$47&gt;=$FO185,AD$47&lt;=$FP185)*(('Summary&amp;Assumptions'!$H$25*$C185)*(1+'Summary&amp;Assumptions'!$J$29)^(AD$46-1))+AND(AD$56&lt;'Summary&amp;Assumptions'!$J$31,AD$47&gt;=$FQ185,AD$47&lt;=$FR185)*(('Summary&amp;Assumptions'!$H$25*$C185)*(1+'Summary&amp;Assumptions'!$J$29)^(AD$46-1))</f>
        <v>0</v>
      </c>
      <c r="Z185" s="588">
        <f>AND(AE$55&gt;0,SUM($E185:Y185)&lt;'Summary&amp;Assumptions'!$G$32*$B185,$D185&gt;='Summary&amp;Assumptions'!$D$17,AE$47&gt;=$D185,AE$47&lt;=EDATE($D185,'Summary&amp;Assumptions'!$G$32))*$B185+AND(AE$56&lt;'Summary&amp;Assumptions'!$J$31,AE$47&gt;=$FO185,AE$47&lt;=$FP185)*(('Summary&amp;Assumptions'!$H$25*$C185)*(1+'Summary&amp;Assumptions'!$J$29)^(AE$46-1))+AND(AE$56&lt;'Summary&amp;Assumptions'!$J$31,AE$47&gt;=$FQ185,AE$47&lt;=$FR185)*(('Summary&amp;Assumptions'!$H$25*$C185)*(1+'Summary&amp;Assumptions'!$J$29)^(AE$46-1))</f>
        <v>0</v>
      </c>
      <c r="AA185" s="588">
        <f>AND(AF$55&gt;0,SUM($E185:Z185)&lt;'Summary&amp;Assumptions'!$G$32*$B185,$D185&gt;='Summary&amp;Assumptions'!$D$17,AF$47&gt;=$D185,AF$47&lt;=EDATE($D185,'Summary&amp;Assumptions'!$G$32))*$B185+AND(AF$56&lt;'Summary&amp;Assumptions'!$J$31,AF$47&gt;=$FO185,AF$47&lt;=$FP185)*(('Summary&amp;Assumptions'!$H$25*$C185)*(1+'Summary&amp;Assumptions'!$J$29)^(AF$46-1))+AND(AF$56&lt;'Summary&amp;Assumptions'!$J$31,AF$47&gt;=$FQ185,AF$47&lt;=$FR185)*(('Summary&amp;Assumptions'!$H$25*$C185)*(1+'Summary&amp;Assumptions'!$J$29)^(AF$46-1))</f>
        <v>0</v>
      </c>
      <c r="AB185" s="588">
        <f>AND(AG$55&gt;0,SUM($E185:AA185)&lt;'Summary&amp;Assumptions'!$G$32*$B185,$D185&gt;='Summary&amp;Assumptions'!$D$17,AG$47&gt;=$D185,AG$47&lt;=EDATE($D185,'Summary&amp;Assumptions'!$G$32))*$B185+AND(AG$56&lt;'Summary&amp;Assumptions'!$J$31,AG$47&gt;=$FO185,AG$47&lt;=$FP185)*(('Summary&amp;Assumptions'!$H$25*$C185)*(1+'Summary&amp;Assumptions'!$J$29)^(AG$46-1))+AND(AG$56&lt;'Summary&amp;Assumptions'!$J$31,AG$47&gt;=$FQ185,AG$47&lt;=$FR185)*(('Summary&amp;Assumptions'!$H$25*$C185)*(1+'Summary&amp;Assumptions'!$J$29)^(AG$46-1))</f>
        <v>0</v>
      </c>
      <c r="AC185" s="588">
        <f>AND(AH$55&gt;0,SUM($E185:AB185)&lt;'Summary&amp;Assumptions'!$G$32*$B185,$D185&gt;='Summary&amp;Assumptions'!$D$17,AH$47&gt;=$D185,AH$47&lt;=EDATE($D185,'Summary&amp;Assumptions'!$G$32))*$B185+AND(AH$56&lt;'Summary&amp;Assumptions'!$J$31,AH$47&gt;=$FO185,AH$47&lt;=$FP185)*(('Summary&amp;Assumptions'!$H$25*$C185)*(1+'Summary&amp;Assumptions'!$J$29)^(AH$46-1))+AND(AH$56&lt;'Summary&amp;Assumptions'!$J$31,AH$47&gt;=$FQ185,AH$47&lt;=$FR185)*(('Summary&amp;Assumptions'!$H$25*$C185)*(1+'Summary&amp;Assumptions'!$J$29)^(AH$46-1))</f>
        <v>0</v>
      </c>
      <c r="AD185" s="588">
        <f>AND(AI$55&gt;0,SUM($E185:AC185)&lt;'Summary&amp;Assumptions'!$G$32*$B185,$D185&gt;='Summary&amp;Assumptions'!$D$17,AI$47&gt;=$D185,AI$47&lt;=EDATE($D185,'Summary&amp;Assumptions'!$G$32))*$B185+AND(AI$56&lt;'Summary&amp;Assumptions'!$J$31,AI$47&gt;=$FO185,AI$47&lt;=$FP185)*(('Summary&amp;Assumptions'!$H$25*$C185)*(1+'Summary&amp;Assumptions'!$J$29)^(AI$46-1))+AND(AI$56&lt;'Summary&amp;Assumptions'!$J$31,AI$47&gt;=$FQ185,AI$47&lt;=$FR185)*(('Summary&amp;Assumptions'!$H$25*$C185)*(1+'Summary&amp;Assumptions'!$J$29)^(AI$46-1))</f>
        <v>0</v>
      </c>
      <c r="AE185" s="588">
        <f>AND(AJ$55&gt;0,SUM($E185:AD185)&lt;'Summary&amp;Assumptions'!$G$32*$B185,$D185&gt;='Summary&amp;Assumptions'!$D$17,AJ$47&gt;=$D185,AJ$47&lt;=EDATE($D185,'Summary&amp;Assumptions'!$G$32))*$B185+AND(AJ$56&lt;'Summary&amp;Assumptions'!$J$31,AJ$47&gt;=$FO185,AJ$47&lt;=$FP185)*(('Summary&amp;Assumptions'!$H$25*$C185)*(1+'Summary&amp;Assumptions'!$J$29)^(AJ$46-1))+AND(AJ$56&lt;'Summary&amp;Assumptions'!$J$31,AJ$47&gt;=$FQ185,AJ$47&lt;=$FR185)*(('Summary&amp;Assumptions'!$H$25*$C185)*(1+'Summary&amp;Assumptions'!$J$29)^(AJ$46-1))</f>
        <v>0</v>
      </c>
      <c r="AF185" s="588">
        <f>AND(AK$55&gt;0,SUM($E185:AE185)&lt;'Summary&amp;Assumptions'!$G$32*$B185,$D185&gt;='Summary&amp;Assumptions'!$D$17,AK$47&gt;=$D185,AK$47&lt;=EDATE($D185,'Summary&amp;Assumptions'!$G$32))*$B185+AND(AK$56&lt;'Summary&amp;Assumptions'!$J$31,AK$47&gt;=$FO185,AK$47&lt;=$FP185)*(('Summary&amp;Assumptions'!$H$25*$C185)*(1+'Summary&amp;Assumptions'!$J$29)^(AK$46-1))+AND(AK$56&lt;'Summary&amp;Assumptions'!$J$31,AK$47&gt;=$FQ185,AK$47&lt;=$FR185)*(('Summary&amp;Assumptions'!$H$25*$C185)*(1+'Summary&amp;Assumptions'!$J$29)^(AK$46-1))</f>
        <v>0</v>
      </c>
      <c r="AG185" s="588">
        <f>AND(AL$55&gt;0,SUM($E185:AF185)&lt;'Summary&amp;Assumptions'!$G$32*$B185,$D185&gt;='Summary&amp;Assumptions'!$D$17,AL$47&gt;=$D185,AL$47&lt;=EDATE($D185,'Summary&amp;Assumptions'!$G$32))*$B185+AND(AL$56&lt;'Summary&amp;Assumptions'!$J$31,AL$47&gt;=$FO185,AL$47&lt;=$FP185)*(('Summary&amp;Assumptions'!$H$25*$C185)*(1+'Summary&amp;Assumptions'!$J$29)^(AL$46-1))+AND(AL$56&lt;'Summary&amp;Assumptions'!$J$31,AL$47&gt;=$FQ185,AL$47&lt;=$FR185)*(('Summary&amp;Assumptions'!$H$25*$C185)*(1+'Summary&amp;Assumptions'!$J$29)^(AL$46-1))</f>
        <v>0</v>
      </c>
      <c r="AH185" s="588">
        <f>AND(AM$55&gt;0,SUM($E185:AG185)&lt;'Summary&amp;Assumptions'!$G$32*$B185,$D185&gt;='Summary&amp;Assumptions'!$D$17,AM$47&gt;=$D185,AM$47&lt;=EDATE($D185,'Summary&amp;Assumptions'!$G$32))*$B185+AND(AM$56&lt;'Summary&amp;Assumptions'!$J$31,AM$47&gt;=$FO185,AM$47&lt;=$FP185)*(('Summary&amp;Assumptions'!$H$25*$C185)*(1+'Summary&amp;Assumptions'!$J$29)^(AM$46-1))+AND(AM$56&lt;'Summary&amp;Assumptions'!$J$31,AM$47&gt;=$FQ185,AM$47&lt;=$FR185)*(('Summary&amp;Assumptions'!$H$25*$C185)*(1+'Summary&amp;Assumptions'!$J$29)^(AM$46-1))</f>
        <v>0</v>
      </c>
      <c r="AI185" s="588">
        <f>AND(AN$55&gt;0,SUM($E185:AH185)&lt;'Summary&amp;Assumptions'!$G$32*$B185,$D185&gt;='Summary&amp;Assumptions'!$D$17,AN$47&gt;=$D185,AN$47&lt;=EDATE($D185,'Summary&amp;Assumptions'!$G$32))*$B185+AND(AN$56&lt;'Summary&amp;Assumptions'!$J$31,AN$47&gt;=$FO185,AN$47&lt;=$FP185)*(('Summary&amp;Assumptions'!$H$25*$C185)*(1+'Summary&amp;Assumptions'!$J$29)^(AN$46-1))+AND(AN$56&lt;'Summary&amp;Assumptions'!$J$31,AN$47&gt;=$FQ185,AN$47&lt;=$FR185)*(('Summary&amp;Assumptions'!$H$25*$C185)*(1+'Summary&amp;Assumptions'!$J$29)^(AN$46-1))</f>
        <v>0</v>
      </c>
      <c r="AJ185" s="588">
        <f>AND(AO$55&gt;0,SUM($E185:AI185)&lt;'Summary&amp;Assumptions'!$G$32*$B185,$D185&gt;='Summary&amp;Assumptions'!$D$17,AO$47&gt;=$D185,AO$47&lt;=EDATE($D185,'Summary&amp;Assumptions'!$G$32))*$B185+AND(AO$56&lt;'Summary&amp;Assumptions'!$J$31,AO$47&gt;=$FO185,AO$47&lt;=$FP185)*(('Summary&amp;Assumptions'!$H$25*$C185)*(1+'Summary&amp;Assumptions'!$J$29)^(AO$46-1))+AND(AO$56&lt;'Summary&amp;Assumptions'!$J$31,AO$47&gt;=$FQ185,AO$47&lt;=$FR185)*(('Summary&amp;Assumptions'!$H$25*$C185)*(1+'Summary&amp;Assumptions'!$J$29)^(AO$46-1))</f>
        <v>0</v>
      </c>
      <c r="AK185" s="588">
        <f>AND(AP$55&gt;0,SUM($E185:AJ185)&lt;'Summary&amp;Assumptions'!$G$32*$B185,$D185&gt;='Summary&amp;Assumptions'!$D$17,AP$47&gt;=$D185,AP$47&lt;=EDATE($D185,'Summary&amp;Assumptions'!$G$32))*$B185+AND(AP$56&lt;'Summary&amp;Assumptions'!$J$31,AP$47&gt;=$FO185,AP$47&lt;=$FP185)*(('Summary&amp;Assumptions'!$H$25*$C185)*(1+'Summary&amp;Assumptions'!$J$29)^(AP$46-1))+AND(AP$56&lt;'Summary&amp;Assumptions'!$J$31,AP$47&gt;=$FQ185,AP$47&lt;=$FR185)*(('Summary&amp;Assumptions'!$H$25*$C185)*(1+'Summary&amp;Assumptions'!$J$29)^(AP$46-1))</f>
        <v>0</v>
      </c>
      <c r="AL185" s="588">
        <f>AND(AQ$55&gt;0,SUM($E185:AK185)&lt;'Summary&amp;Assumptions'!$G$32*$B185,$D185&gt;='Summary&amp;Assumptions'!$D$17,AQ$47&gt;=$D185,AQ$47&lt;=EDATE($D185,'Summary&amp;Assumptions'!$G$32))*$B185+AND(AQ$56&lt;'Summary&amp;Assumptions'!$J$31,AQ$47&gt;=$FO185,AQ$47&lt;=$FP185)*(('Summary&amp;Assumptions'!$H$25*$C185)*(1+'Summary&amp;Assumptions'!$J$29)^(AQ$46-1))+AND(AQ$56&lt;'Summary&amp;Assumptions'!$J$31,AQ$47&gt;=$FQ185,AQ$47&lt;=$FR185)*(('Summary&amp;Assumptions'!$H$25*$C185)*(1+'Summary&amp;Assumptions'!$J$29)^(AQ$46-1))</f>
        <v>0</v>
      </c>
      <c r="AM185" s="588">
        <f>AND(AR$55&gt;0,SUM($E185:AL185)&lt;'Summary&amp;Assumptions'!$G$32*$B185,$D185&gt;='Summary&amp;Assumptions'!$D$17,AR$47&gt;=$D185,AR$47&lt;=EDATE($D185,'Summary&amp;Assumptions'!$G$32))*$B185+AND(AR$56&lt;'Summary&amp;Assumptions'!$J$31,AR$47&gt;=$FO185,AR$47&lt;=$FP185)*(('Summary&amp;Assumptions'!$H$25*$C185)*(1+'Summary&amp;Assumptions'!$J$29)^(AR$46-1))+AND(AR$56&lt;'Summary&amp;Assumptions'!$J$31,AR$47&gt;=$FQ185,AR$47&lt;=$FR185)*(('Summary&amp;Assumptions'!$H$25*$C185)*(1+'Summary&amp;Assumptions'!$J$29)^(AR$46-1))</f>
        <v>0</v>
      </c>
      <c r="AN185" s="588">
        <f>AND(AS$55&gt;0,SUM($E185:AM185)&lt;'Summary&amp;Assumptions'!$G$32*$B185,$D185&gt;='Summary&amp;Assumptions'!$D$17,AS$47&gt;=$D185,AS$47&lt;=EDATE($D185,'Summary&amp;Assumptions'!$G$32))*$B185+AND(AS$56&lt;'Summary&amp;Assumptions'!$J$31,AS$47&gt;=$FO185,AS$47&lt;=$FP185)*(('Summary&amp;Assumptions'!$H$25*$C185)*(1+'Summary&amp;Assumptions'!$J$29)^(AS$46-1))+AND(AS$56&lt;'Summary&amp;Assumptions'!$J$31,AS$47&gt;=$FQ185,AS$47&lt;=$FR185)*(('Summary&amp;Assumptions'!$H$25*$C185)*(1+'Summary&amp;Assumptions'!$J$29)^(AS$46-1))</f>
        <v>0</v>
      </c>
      <c r="AO185" s="588">
        <f>AND(AT$55&gt;0,SUM($E185:AN185)&lt;'Summary&amp;Assumptions'!$G$32*$B185,$D185&gt;='Summary&amp;Assumptions'!$D$17,AT$47&gt;=$D185,AT$47&lt;=EDATE($D185,'Summary&amp;Assumptions'!$G$32))*$B185+AND(AT$56&lt;'Summary&amp;Assumptions'!$J$31,AT$47&gt;=$FO185,AT$47&lt;=$FP185)*(('Summary&amp;Assumptions'!$H$25*$C185)*(1+'Summary&amp;Assumptions'!$J$29)^(AT$46-1))+AND(AT$56&lt;'Summary&amp;Assumptions'!$J$31,AT$47&gt;=$FQ185,AT$47&lt;=$FR185)*(('Summary&amp;Assumptions'!$H$25*$C185)*(1+'Summary&amp;Assumptions'!$J$29)^(AT$46-1))</f>
        <v>0</v>
      </c>
      <c r="AP185" s="588">
        <f>AND(AU$55&gt;0,SUM($E185:AO185)&lt;'Summary&amp;Assumptions'!$G$32*$B185,$D185&gt;='Summary&amp;Assumptions'!$D$17,AU$47&gt;=$D185,AU$47&lt;=EDATE($D185,'Summary&amp;Assumptions'!$G$32))*$B185+AND(AU$56&lt;'Summary&amp;Assumptions'!$J$31,AU$47&gt;=$FO185,AU$47&lt;=$FP185)*(('Summary&amp;Assumptions'!$H$25*$C185)*(1+'Summary&amp;Assumptions'!$J$29)^(AU$46-1))+AND(AU$56&lt;'Summary&amp;Assumptions'!$J$31,AU$47&gt;=$FQ185,AU$47&lt;=$FR185)*(('Summary&amp;Assumptions'!$H$25*$C185)*(1+'Summary&amp;Assumptions'!$J$29)^(AU$46-1))</f>
        <v>0</v>
      </c>
      <c r="AQ185" s="588">
        <f>AND(AV$55&gt;0,SUM($E185:AP185)&lt;'Summary&amp;Assumptions'!$G$32*$B185,$D185&gt;='Summary&amp;Assumptions'!$D$17,AV$47&gt;=$D185,AV$47&lt;=EDATE($D185,'Summary&amp;Assumptions'!$G$32))*$B185+AND(AV$56&lt;'Summary&amp;Assumptions'!$J$31,AV$47&gt;=$FO185,AV$47&lt;=$FP185)*(('Summary&amp;Assumptions'!$H$25*$C185)*(1+'Summary&amp;Assumptions'!$J$29)^(AV$46-1))+AND(AV$56&lt;'Summary&amp;Assumptions'!$J$31,AV$47&gt;=$FQ185,AV$47&lt;=$FR185)*(('Summary&amp;Assumptions'!$H$25*$C185)*(1+'Summary&amp;Assumptions'!$J$29)^(AV$46-1))</f>
        <v>0</v>
      </c>
      <c r="AR185" s="588">
        <f>AND(AW$55&gt;0,SUM($E185:AQ185)&lt;'Summary&amp;Assumptions'!$G$32*$B185,$D185&gt;='Summary&amp;Assumptions'!$D$17,AW$47&gt;=$D185,AW$47&lt;=EDATE($D185,'Summary&amp;Assumptions'!$G$32))*$B185+AND(AW$56&lt;'Summary&amp;Assumptions'!$J$31,AW$47&gt;=$FO185,AW$47&lt;=$FP185)*(('Summary&amp;Assumptions'!$H$25*$C185)*(1+'Summary&amp;Assumptions'!$J$29)^(AW$46-1))+AND(AW$56&lt;'Summary&amp;Assumptions'!$J$31,AW$47&gt;=$FQ185,AW$47&lt;=$FR185)*(('Summary&amp;Assumptions'!$H$25*$C185)*(1+'Summary&amp;Assumptions'!$J$29)^(AW$46-1))</f>
        <v>0</v>
      </c>
      <c r="AS185" s="588">
        <f>AND(AX$55&gt;0,SUM($E185:AR185)&lt;'Summary&amp;Assumptions'!$G$32*$B185,$D185&gt;='Summary&amp;Assumptions'!$D$17,AX$47&gt;=$D185,AX$47&lt;=EDATE($D185,'Summary&amp;Assumptions'!$G$32))*$B185+AND(AX$56&lt;'Summary&amp;Assumptions'!$J$31,AX$47&gt;=$FO185,AX$47&lt;=$FP185)*(('Summary&amp;Assumptions'!$H$25*$C185)*(1+'Summary&amp;Assumptions'!$J$29)^(AX$46-1))+AND(AX$56&lt;'Summary&amp;Assumptions'!$J$31,AX$47&gt;=$FQ185,AX$47&lt;=$FR185)*(('Summary&amp;Assumptions'!$H$25*$C185)*(1+'Summary&amp;Assumptions'!$J$29)^(AX$46-1))</f>
        <v>0</v>
      </c>
      <c r="AT185" s="588">
        <f>AND(AY$55&gt;0,SUM($E185:AS185)&lt;'Summary&amp;Assumptions'!$G$32*$B185,$D185&gt;='Summary&amp;Assumptions'!$D$17,AY$47&gt;=$D185,AY$47&lt;=EDATE($D185,'Summary&amp;Assumptions'!$G$32))*$B185+AND(AY$56&lt;'Summary&amp;Assumptions'!$J$31,AY$47&gt;=$FO185,AY$47&lt;=$FP185)*(('Summary&amp;Assumptions'!$H$25*$C185)*(1+'Summary&amp;Assumptions'!$J$29)^(AY$46-1))+AND(AY$56&lt;'Summary&amp;Assumptions'!$J$31,AY$47&gt;=$FQ185,AY$47&lt;=$FR185)*(('Summary&amp;Assumptions'!$H$25*$C185)*(1+'Summary&amp;Assumptions'!$J$29)^(AY$46-1))</f>
        <v>0</v>
      </c>
      <c r="AU185" s="588">
        <f>AND(AZ$55&gt;0,SUM($E185:AT185)&lt;'Summary&amp;Assumptions'!$G$32*$B185,$D185&gt;='Summary&amp;Assumptions'!$D$17,AZ$47&gt;=$D185,AZ$47&lt;=EDATE($D185,'Summary&amp;Assumptions'!$G$32))*$B185+AND(AZ$56&lt;'Summary&amp;Assumptions'!$J$31,AZ$47&gt;=$FO185,AZ$47&lt;=$FP185)*(('Summary&amp;Assumptions'!$H$25*$C185)*(1+'Summary&amp;Assumptions'!$J$29)^(AZ$46-1))+AND(AZ$56&lt;'Summary&amp;Assumptions'!$J$31,AZ$47&gt;=$FQ185,AZ$47&lt;=$FR185)*(('Summary&amp;Assumptions'!$H$25*$C185)*(1+'Summary&amp;Assumptions'!$J$29)^(AZ$46-1))</f>
        <v>0</v>
      </c>
      <c r="AV185" s="588">
        <f>AND(BA$55&gt;0,SUM($E185:AU185)&lt;'Summary&amp;Assumptions'!$G$32*$B185,$D185&gt;='Summary&amp;Assumptions'!$D$17,BA$47&gt;=$D185,BA$47&lt;=EDATE($D185,'Summary&amp;Assumptions'!$G$32))*$B185+AND(BA$56&lt;'Summary&amp;Assumptions'!$J$31,BA$47&gt;=$FO185,BA$47&lt;=$FP185)*(('Summary&amp;Assumptions'!$H$25*$C185)*(1+'Summary&amp;Assumptions'!$J$29)^(BA$46-1))+AND(BA$56&lt;'Summary&amp;Assumptions'!$J$31,BA$47&gt;=$FQ185,BA$47&lt;=$FR185)*(('Summary&amp;Assumptions'!$H$25*$C185)*(1+'Summary&amp;Assumptions'!$J$29)^(BA$46-1))</f>
        <v>0</v>
      </c>
      <c r="AW185" s="588">
        <f>AND(BB$55&gt;0,SUM($E185:AV185)&lt;'Summary&amp;Assumptions'!$G$32*$B185,$D185&gt;='Summary&amp;Assumptions'!$D$17,BB$47&gt;=$D185,BB$47&lt;=EDATE($D185,'Summary&amp;Assumptions'!$G$32))*$B185+AND(BB$56&lt;'Summary&amp;Assumptions'!$J$31,BB$47&gt;=$FO185,BB$47&lt;=$FP185)*(('Summary&amp;Assumptions'!$H$25*$C185)*(1+'Summary&amp;Assumptions'!$J$29)^(BB$46-1))+AND(BB$56&lt;'Summary&amp;Assumptions'!$J$31,BB$47&gt;=$FQ185,BB$47&lt;=$FR185)*(('Summary&amp;Assumptions'!$H$25*$C185)*(1+'Summary&amp;Assumptions'!$J$29)^(BB$46-1))</f>
        <v>0</v>
      </c>
      <c r="AX185" s="588">
        <f>AND(BC$55&gt;0,SUM($E185:AW185)&lt;'Summary&amp;Assumptions'!$G$32*$B185,$D185&gt;='Summary&amp;Assumptions'!$D$17,BC$47&gt;=$D185,BC$47&lt;=EDATE($D185,'Summary&amp;Assumptions'!$G$32))*$B185+AND(BC$56&lt;'Summary&amp;Assumptions'!$J$31,BC$47&gt;=$FO185,BC$47&lt;=$FP185)*(('Summary&amp;Assumptions'!$H$25*$C185)*(1+'Summary&amp;Assumptions'!$J$29)^(BC$46-1))+AND(BC$56&lt;'Summary&amp;Assumptions'!$J$31,BC$47&gt;=$FQ185,BC$47&lt;=$FR185)*(('Summary&amp;Assumptions'!$H$25*$C185)*(1+'Summary&amp;Assumptions'!$J$29)^(BC$46-1))</f>
        <v>0</v>
      </c>
      <c r="AY185" s="588">
        <f>AND(BD$55&gt;0,SUM($E185:AX185)&lt;'Summary&amp;Assumptions'!$G$32*$B185,$D185&gt;='Summary&amp;Assumptions'!$D$17,BD$47&gt;=$D185,BD$47&lt;=EDATE($D185,'Summary&amp;Assumptions'!$G$32))*$B185+AND(BD$56&lt;'Summary&amp;Assumptions'!$J$31,BD$47&gt;=$FO185,BD$47&lt;=$FP185)*(('Summary&amp;Assumptions'!$H$25*$C185)*(1+'Summary&amp;Assumptions'!$J$29)^(BD$46-1))+AND(BD$56&lt;'Summary&amp;Assumptions'!$J$31,BD$47&gt;=$FQ185,BD$47&lt;=$FR185)*(('Summary&amp;Assumptions'!$H$25*$C185)*(1+'Summary&amp;Assumptions'!$J$29)^(BD$46-1))</f>
        <v>0</v>
      </c>
      <c r="AZ185" s="588">
        <f>AND(BE$55&gt;0,SUM($E185:AY185)&lt;'Summary&amp;Assumptions'!$G$32*$B185,$D185&gt;='Summary&amp;Assumptions'!$D$17,BE$47&gt;=$D185,BE$47&lt;=EDATE($D185,'Summary&amp;Assumptions'!$G$32))*$B185+AND(BE$56&lt;'Summary&amp;Assumptions'!$J$31,BE$47&gt;=$FO185,BE$47&lt;=$FP185)*(('Summary&amp;Assumptions'!$H$25*$C185)*(1+'Summary&amp;Assumptions'!$J$29)^(BE$46-1))+AND(BE$56&lt;'Summary&amp;Assumptions'!$J$31,BE$47&gt;=$FQ185,BE$47&lt;=$FR185)*(('Summary&amp;Assumptions'!$H$25*$C185)*(1+'Summary&amp;Assumptions'!$J$29)^(BE$46-1))</f>
        <v>0</v>
      </c>
      <c r="BA185" s="588">
        <f>AND(BF$55&gt;0,SUM($E185:AZ185)&lt;'Summary&amp;Assumptions'!$G$32*$B185,$D185&gt;='Summary&amp;Assumptions'!$D$17,BF$47&gt;=$D185,BF$47&lt;=EDATE($D185,'Summary&amp;Assumptions'!$G$32))*$B185+AND(BF$56&lt;'Summary&amp;Assumptions'!$J$31,BF$47&gt;=$FO185,BF$47&lt;=$FP185)*(('Summary&amp;Assumptions'!$H$25*$C185)*(1+'Summary&amp;Assumptions'!$J$29)^(BF$46-1))+AND(BF$56&lt;'Summary&amp;Assumptions'!$J$31,BF$47&gt;=$FQ185,BF$47&lt;=$FR185)*(('Summary&amp;Assumptions'!$H$25*$C185)*(1+'Summary&amp;Assumptions'!$J$29)^(BF$46-1))</f>
        <v>0</v>
      </c>
      <c r="BB185" s="588">
        <f>AND(BG$55&gt;0,SUM($E185:BA185)&lt;'Summary&amp;Assumptions'!$G$32*$B185,$D185&gt;='Summary&amp;Assumptions'!$D$17,BG$47&gt;=$D185,BG$47&lt;=EDATE($D185,'Summary&amp;Assumptions'!$G$32))*$B185+AND(BG$56&lt;'Summary&amp;Assumptions'!$J$31,BG$47&gt;=$FO185,BG$47&lt;=$FP185)*(('Summary&amp;Assumptions'!$H$25*$C185)*(1+'Summary&amp;Assumptions'!$J$29)^(BG$46-1))+AND(BG$56&lt;'Summary&amp;Assumptions'!$J$31,BG$47&gt;=$FQ185,BG$47&lt;=$FR185)*(('Summary&amp;Assumptions'!$H$25*$C185)*(1+'Summary&amp;Assumptions'!$J$29)^(BG$46-1))</f>
        <v>0</v>
      </c>
      <c r="BC185" s="588">
        <f>AND(BH$55&gt;0,SUM($E185:BB185)&lt;'Summary&amp;Assumptions'!$G$32*$B185,$D185&gt;='Summary&amp;Assumptions'!$D$17,BH$47&gt;=$D185,BH$47&lt;=EDATE($D185,'Summary&amp;Assumptions'!$G$32))*$B185+AND(BH$56&lt;'Summary&amp;Assumptions'!$J$31,BH$47&gt;=$FO185,BH$47&lt;=$FP185)*(('Summary&amp;Assumptions'!$H$25*$C185)*(1+'Summary&amp;Assumptions'!$J$29)^(BH$46-1))+AND(BH$56&lt;'Summary&amp;Assumptions'!$J$31,BH$47&gt;=$FQ185,BH$47&lt;=$FR185)*(('Summary&amp;Assumptions'!$H$25*$C185)*(1+'Summary&amp;Assumptions'!$J$29)^(BH$46-1))</f>
        <v>0</v>
      </c>
      <c r="BD185" s="588">
        <f>AND(BI$55&gt;0,SUM($E185:BC185)&lt;'Summary&amp;Assumptions'!$G$32*$B185,$D185&gt;='Summary&amp;Assumptions'!$D$17,BI$47&gt;=$D185,BI$47&lt;=EDATE($D185,'Summary&amp;Assumptions'!$G$32))*$B185+AND(BI$56&lt;'Summary&amp;Assumptions'!$J$31,BI$47&gt;=$FO185,BI$47&lt;=$FP185)*(('Summary&amp;Assumptions'!$H$25*$C185)*(1+'Summary&amp;Assumptions'!$J$29)^(BI$46-1))+AND(BI$56&lt;'Summary&amp;Assumptions'!$J$31,BI$47&gt;=$FQ185,BI$47&lt;=$FR185)*(('Summary&amp;Assumptions'!$H$25*$C185)*(1+'Summary&amp;Assumptions'!$J$29)^(BI$46-1))</f>
        <v>0</v>
      </c>
      <c r="BE185" s="588">
        <f>AND(BJ$55&gt;0,SUM($E185:BD185)&lt;'Summary&amp;Assumptions'!$G$32*$B185,$D185&gt;='Summary&amp;Assumptions'!$D$17,BJ$47&gt;=$D185,BJ$47&lt;=EDATE($D185,'Summary&amp;Assumptions'!$G$32))*$B185+AND(BJ$56&lt;'Summary&amp;Assumptions'!$J$31,BJ$47&gt;=$FO185,BJ$47&lt;=$FP185)*(('Summary&amp;Assumptions'!$H$25*$C185)*(1+'Summary&amp;Assumptions'!$J$29)^(BJ$46-1))+AND(BJ$56&lt;'Summary&amp;Assumptions'!$J$31,BJ$47&gt;=$FQ185,BJ$47&lt;=$FR185)*(('Summary&amp;Assumptions'!$H$25*$C185)*(1+'Summary&amp;Assumptions'!$J$29)^(BJ$46-1))</f>
        <v>0</v>
      </c>
      <c r="BF185" s="588">
        <f>AND(BK$55&gt;0,SUM($E185:BE185)&lt;'Summary&amp;Assumptions'!$G$32*$B185,$D185&gt;='Summary&amp;Assumptions'!$D$17,BK$47&gt;=$D185,BK$47&lt;=EDATE($D185,'Summary&amp;Assumptions'!$G$32))*$B185+AND(BK$56&lt;'Summary&amp;Assumptions'!$J$31,BK$47&gt;=$FO185,BK$47&lt;=$FP185)*(('Summary&amp;Assumptions'!$H$25*$C185)*(1+'Summary&amp;Assumptions'!$J$29)^(BK$46-1))+AND(BK$56&lt;'Summary&amp;Assumptions'!$J$31,BK$47&gt;=$FQ185,BK$47&lt;=$FR185)*(('Summary&amp;Assumptions'!$H$25*$C185)*(1+'Summary&amp;Assumptions'!$J$29)^(BK$46-1))</f>
        <v>0</v>
      </c>
      <c r="BG185" s="588">
        <f>AND(BL$55&gt;0,SUM($E185:BF185)&lt;'Summary&amp;Assumptions'!$G$32*$B185,$D185&gt;='Summary&amp;Assumptions'!$D$17,BL$47&gt;=$D185,BL$47&lt;=EDATE($D185,'Summary&amp;Assumptions'!$G$32))*$B185+AND(BL$56&lt;'Summary&amp;Assumptions'!$J$31,BL$47&gt;=$FO185,BL$47&lt;=$FP185)*(('Summary&amp;Assumptions'!$H$25*$C185)*(1+'Summary&amp;Assumptions'!$J$29)^(BL$46-1))+AND(BL$56&lt;'Summary&amp;Assumptions'!$J$31,BL$47&gt;=$FQ185,BL$47&lt;=$FR185)*(('Summary&amp;Assumptions'!$H$25*$C185)*(1+'Summary&amp;Assumptions'!$J$29)^(BL$46-1))</f>
        <v>0</v>
      </c>
      <c r="BH185" s="588">
        <f>AND(BM$55&gt;0,SUM($E185:BG185)&lt;'Summary&amp;Assumptions'!$G$32*$B185,$D185&gt;='Summary&amp;Assumptions'!$D$17,BM$47&gt;=$D185,BM$47&lt;=EDATE($D185,'Summary&amp;Assumptions'!$G$32))*$B185+AND(BM$56&lt;'Summary&amp;Assumptions'!$J$31,BM$47&gt;=$FO185,BM$47&lt;=$FP185)*(('Summary&amp;Assumptions'!$H$25*$C185)*(1+'Summary&amp;Assumptions'!$J$29)^(BM$46-1))+AND(BM$56&lt;'Summary&amp;Assumptions'!$J$31,BM$47&gt;=$FQ185,BM$47&lt;=$FR185)*(('Summary&amp;Assumptions'!$H$25*$C185)*(1+'Summary&amp;Assumptions'!$J$29)^(BM$46-1))</f>
        <v>0</v>
      </c>
      <c r="BI185" s="588">
        <f>AND(BN$55&gt;0,SUM($E185:BH185)&lt;'Summary&amp;Assumptions'!$G$32*$B185,$D185&gt;='Summary&amp;Assumptions'!$D$17,BN$47&gt;=$D185,BN$47&lt;=EDATE($D185,'Summary&amp;Assumptions'!$G$32))*$B185+AND(BN$56&lt;'Summary&amp;Assumptions'!$J$31,BN$47&gt;=$FO185,BN$47&lt;=$FP185)*(('Summary&amp;Assumptions'!$H$25*$C185)*(1+'Summary&amp;Assumptions'!$J$29)^(BN$46-1))+AND(BN$56&lt;'Summary&amp;Assumptions'!$J$31,BN$47&gt;=$FQ185,BN$47&lt;=$FR185)*(('Summary&amp;Assumptions'!$H$25*$C185)*(1+'Summary&amp;Assumptions'!$J$29)^(BN$46-1))</f>
        <v>0</v>
      </c>
      <c r="BJ185" s="588">
        <f>AND(BO$55&gt;0,SUM($E185:BI185)&lt;'Summary&amp;Assumptions'!$G$32*$B185,$D185&gt;='Summary&amp;Assumptions'!$D$17,BO$47&gt;=$D185,BO$47&lt;=EDATE($D185,'Summary&amp;Assumptions'!$G$32))*$B185+AND(BO$56&lt;'Summary&amp;Assumptions'!$J$31,BO$47&gt;=$FO185,BO$47&lt;=$FP185)*(('Summary&amp;Assumptions'!$H$25*$C185)*(1+'Summary&amp;Assumptions'!$J$29)^(BO$46-1))+AND(BO$56&lt;'Summary&amp;Assumptions'!$J$31,BO$47&gt;=$FQ185,BO$47&lt;=$FR185)*(('Summary&amp;Assumptions'!$H$25*$C185)*(1+'Summary&amp;Assumptions'!$J$29)^(BO$46-1))</f>
        <v>0</v>
      </c>
      <c r="BK185" s="588">
        <f>AND(BP$55&gt;0,SUM($E185:BJ185)&lt;'Summary&amp;Assumptions'!$G$32*$B185,$D185&gt;='Summary&amp;Assumptions'!$D$17,BP$47&gt;=$D185,BP$47&lt;=EDATE($D185,'Summary&amp;Assumptions'!$G$32))*$B185+AND(BP$56&lt;'Summary&amp;Assumptions'!$J$31,BP$47&gt;=$FO185,BP$47&lt;=$FP185)*(('Summary&amp;Assumptions'!$H$25*$C185)*(1+'Summary&amp;Assumptions'!$J$29)^(BP$46-1))+AND(BP$56&lt;'Summary&amp;Assumptions'!$J$31,BP$47&gt;=$FQ185,BP$47&lt;=$FR185)*(('Summary&amp;Assumptions'!$H$25*$C185)*(1+'Summary&amp;Assumptions'!$J$29)^(BP$46-1))</f>
        <v>0</v>
      </c>
      <c r="BL185" s="588">
        <f>AND(BQ$55&gt;0,SUM($E185:BK185)&lt;'Summary&amp;Assumptions'!$G$32*$B185,$D185&gt;='Summary&amp;Assumptions'!$D$17,BQ$47&gt;=$D185,BQ$47&lt;=EDATE($D185,'Summary&amp;Assumptions'!$G$32))*$B185+AND(BQ$56&lt;'Summary&amp;Assumptions'!$J$31,BQ$47&gt;=$FO185,BQ$47&lt;=$FP185)*(('Summary&amp;Assumptions'!$H$25*$C185)*(1+'Summary&amp;Assumptions'!$J$29)^(BQ$46-1))+AND(BQ$56&lt;'Summary&amp;Assumptions'!$J$31,BQ$47&gt;=$FQ185,BQ$47&lt;=$FR185)*(('Summary&amp;Assumptions'!$H$25*$C185)*(1+'Summary&amp;Assumptions'!$J$29)^(BQ$46-1))</f>
        <v>0</v>
      </c>
      <c r="BM185" s="588">
        <f>AND(BR$55&gt;0,SUM($E185:BL185)&lt;'Summary&amp;Assumptions'!$G$32*$B185,$D185&gt;='Summary&amp;Assumptions'!$D$17,BR$47&gt;=$D185,BR$47&lt;=EDATE($D185,'Summary&amp;Assumptions'!$G$32))*$B185+AND(BR$56&lt;'Summary&amp;Assumptions'!$J$31,BR$47&gt;=$FO185,BR$47&lt;=$FP185)*(('Summary&amp;Assumptions'!$H$25*$C185)*(1+'Summary&amp;Assumptions'!$J$29)^(BR$46-1))+AND(BR$56&lt;'Summary&amp;Assumptions'!$J$31,BR$47&gt;=$FQ185,BR$47&lt;=$FR185)*(('Summary&amp;Assumptions'!$H$25*$C185)*(1+'Summary&amp;Assumptions'!$J$29)^(BR$46-1))</f>
        <v>0</v>
      </c>
      <c r="BN185" s="588">
        <f>AND(BS$55&gt;0,SUM($E185:BM185)&lt;'Summary&amp;Assumptions'!$G$32*$B185,$D185&gt;='Summary&amp;Assumptions'!$D$17,BS$47&gt;=$D185,BS$47&lt;=EDATE($D185,'Summary&amp;Assumptions'!$G$32))*$B185+AND(BS$56&lt;'Summary&amp;Assumptions'!$J$31,BS$47&gt;=$FO185,BS$47&lt;=$FP185)*(('Summary&amp;Assumptions'!$H$25*$C185)*(1+'Summary&amp;Assumptions'!$J$29)^(BS$46-1))+AND(BS$56&lt;'Summary&amp;Assumptions'!$J$31,BS$47&gt;=$FQ185,BS$47&lt;=$FR185)*(('Summary&amp;Assumptions'!$H$25*$C185)*(1+'Summary&amp;Assumptions'!$J$29)^(BS$46-1))</f>
        <v>0</v>
      </c>
      <c r="BO185" s="588">
        <f>AND(BT$55&gt;0,SUM($E185:BN185)&lt;'Summary&amp;Assumptions'!$G$32*$B185,$D185&gt;='Summary&amp;Assumptions'!$D$17,BT$47&gt;=$D185,BT$47&lt;=EDATE($D185,'Summary&amp;Assumptions'!$G$32))*$B185+AND(BT$56&lt;'Summary&amp;Assumptions'!$J$31,BT$47&gt;=$FO185,BT$47&lt;=$FP185)*(('Summary&amp;Assumptions'!$H$25*$C185)*(1+'Summary&amp;Assumptions'!$J$29)^(BT$46-1))+AND(BT$56&lt;'Summary&amp;Assumptions'!$J$31,BT$47&gt;=$FQ185,BT$47&lt;=$FR185)*(('Summary&amp;Assumptions'!$H$25*$C185)*(1+'Summary&amp;Assumptions'!$J$29)^(BT$46-1))</f>
        <v>0</v>
      </c>
      <c r="BP185" s="588">
        <f>AND(BU$55&gt;0,SUM($E185:BO185)&lt;'Summary&amp;Assumptions'!$G$32*$B185,$D185&gt;='Summary&amp;Assumptions'!$D$17,BU$47&gt;=$D185,BU$47&lt;=EDATE($D185,'Summary&amp;Assumptions'!$G$32))*$B185+AND(BU$56&lt;'Summary&amp;Assumptions'!$J$31,BU$47&gt;=$FO185,BU$47&lt;=$FP185)*(('Summary&amp;Assumptions'!$H$25*$C185)*(1+'Summary&amp;Assumptions'!$J$29)^(BU$46-1))+AND(BU$56&lt;'Summary&amp;Assumptions'!$J$31,BU$47&gt;=$FQ185,BU$47&lt;=$FR185)*(('Summary&amp;Assumptions'!$H$25*$C185)*(1+'Summary&amp;Assumptions'!$J$29)^(BU$46-1))</f>
        <v>0</v>
      </c>
      <c r="BQ185" s="588">
        <f>AND(BV$55&gt;0,SUM($E185:BP185)&lt;'Summary&amp;Assumptions'!$G$32*$B185,$D185&gt;='Summary&amp;Assumptions'!$D$17,BV$47&gt;=$D185,BV$47&lt;=EDATE($D185,'Summary&amp;Assumptions'!$G$32))*$B185+AND(BV$56&lt;'Summary&amp;Assumptions'!$J$31,BV$47&gt;=$FO185,BV$47&lt;=$FP185)*(('Summary&amp;Assumptions'!$H$25*$C185)*(1+'Summary&amp;Assumptions'!$J$29)^(BV$46-1))+AND(BV$56&lt;'Summary&amp;Assumptions'!$J$31,BV$47&gt;=$FQ185,BV$47&lt;=$FR185)*(('Summary&amp;Assumptions'!$H$25*$C185)*(1+'Summary&amp;Assumptions'!$J$29)^(BV$46-1))</f>
        <v>0</v>
      </c>
      <c r="BR185" s="588">
        <f>AND(BW$55&gt;0,SUM($E185:BQ185)&lt;'Summary&amp;Assumptions'!$G$32*$B185,$D185&gt;='Summary&amp;Assumptions'!$D$17,BW$47&gt;=$D185,BW$47&lt;=EDATE($D185,'Summary&amp;Assumptions'!$G$32))*$B185+AND(BW$56&lt;'Summary&amp;Assumptions'!$J$31,BW$47&gt;=$FO185,BW$47&lt;=$FP185)*(('Summary&amp;Assumptions'!$H$25*$C185)*(1+'Summary&amp;Assumptions'!$J$29)^(BW$46-1))+AND(BW$56&lt;'Summary&amp;Assumptions'!$J$31,BW$47&gt;=$FQ185,BW$47&lt;=$FR185)*(('Summary&amp;Assumptions'!$H$25*$C185)*(1+'Summary&amp;Assumptions'!$J$29)^(BW$46-1))</f>
        <v>0</v>
      </c>
      <c r="BS185" s="588">
        <f>AND(BX$55&gt;0,SUM($E185:BR185)&lt;'Summary&amp;Assumptions'!$G$32*$B185,$D185&gt;='Summary&amp;Assumptions'!$D$17,BX$47&gt;=$D185,BX$47&lt;=EDATE($D185,'Summary&amp;Assumptions'!$G$32))*$B185+AND(BX$56&lt;'Summary&amp;Assumptions'!$J$31,BX$47&gt;=$FO185,BX$47&lt;=$FP185)*(('Summary&amp;Assumptions'!$H$25*$C185)*(1+'Summary&amp;Assumptions'!$J$29)^(BX$46-1))+AND(BX$56&lt;'Summary&amp;Assumptions'!$J$31,BX$47&gt;=$FQ185,BX$47&lt;=$FR185)*(('Summary&amp;Assumptions'!$H$25*$C185)*(1+'Summary&amp;Assumptions'!$J$29)^(BX$46-1))</f>
        <v>0</v>
      </c>
      <c r="BT185" s="588">
        <f>AND(BY$55&gt;0,SUM($E185:BS185)&lt;'Summary&amp;Assumptions'!$G$32*$B185,$D185&gt;='Summary&amp;Assumptions'!$D$17,BY$47&gt;=$D185,BY$47&lt;=EDATE($D185,'Summary&amp;Assumptions'!$G$32))*$B185+AND(BY$56&lt;'Summary&amp;Assumptions'!$J$31,BY$47&gt;=$FO185,BY$47&lt;=$FP185)*(('Summary&amp;Assumptions'!$H$25*$C185)*(1+'Summary&amp;Assumptions'!$J$29)^(BY$46-1))+AND(BY$56&lt;'Summary&amp;Assumptions'!$J$31,BY$47&gt;=$FQ185,BY$47&lt;=$FR185)*(('Summary&amp;Assumptions'!$H$25*$C185)*(1+'Summary&amp;Assumptions'!$J$29)^(BY$46-1))</f>
        <v>0</v>
      </c>
      <c r="BU185" s="588">
        <f>AND(BZ$55&gt;0,SUM($E185:BT185)&lt;'Summary&amp;Assumptions'!$G$32*$B185,$D185&gt;='Summary&amp;Assumptions'!$D$17,BZ$47&gt;=$D185,BZ$47&lt;=EDATE($D185,'Summary&amp;Assumptions'!$G$32))*$B185+AND(BZ$56&lt;'Summary&amp;Assumptions'!$J$31,BZ$47&gt;=$FO185,BZ$47&lt;=$FP185)*(('Summary&amp;Assumptions'!$H$25*$C185)*(1+'Summary&amp;Assumptions'!$J$29)^(BZ$46-1))+AND(BZ$56&lt;'Summary&amp;Assumptions'!$J$31,BZ$47&gt;=$FQ185,BZ$47&lt;=$FR185)*(('Summary&amp;Assumptions'!$H$25*$C185)*(1+'Summary&amp;Assumptions'!$J$29)^(BZ$46-1))</f>
        <v>0</v>
      </c>
      <c r="BV185" s="588">
        <f>AND(CA$55&gt;0,SUM($E185:BU185)&lt;'Summary&amp;Assumptions'!$G$32*$B185,$D185&gt;='Summary&amp;Assumptions'!$D$17,CA$47&gt;=$D185,CA$47&lt;=EDATE($D185,'Summary&amp;Assumptions'!$G$32))*$B185+AND(CA$56&lt;'Summary&amp;Assumptions'!$J$31,CA$47&gt;=$FO185,CA$47&lt;=$FP185)*(('Summary&amp;Assumptions'!$H$25*$C185)*(1+'Summary&amp;Assumptions'!$J$29)^(CA$46-1))+AND(CA$56&lt;'Summary&amp;Assumptions'!$J$31,CA$47&gt;=$FQ185,CA$47&lt;=$FR185)*(('Summary&amp;Assumptions'!$H$25*$C185)*(1+'Summary&amp;Assumptions'!$J$29)^(CA$46-1))</f>
        <v>0</v>
      </c>
      <c r="BW185" s="588">
        <f>AND(CB$55&gt;0,SUM($E185:BV185)&lt;'Summary&amp;Assumptions'!$G$32*$B185,$D185&gt;='Summary&amp;Assumptions'!$D$17,CB$47&gt;=$D185,CB$47&lt;=EDATE($D185,'Summary&amp;Assumptions'!$G$32))*$B185+AND(CB$56&lt;'Summary&amp;Assumptions'!$J$31,CB$47&gt;=$FO185,CB$47&lt;=$FP185)*(('Summary&amp;Assumptions'!$H$25*$C185)*(1+'Summary&amp;Assumptions'!$J$29)^(CB$46-1))+AND(CB$56&lt;'Summary&amp;Assumptions'!$J$31,CB$47&gt;=$FQ185,CB$47&lt;=$FR185)*(('Summary&amp;Assumptions'!$H$25*$C185)*(1+'Summary&amp;Assumptions'!$J$29)^(CB$46-1))</f>
        <v>0</v>
      </c>
      <c r="BX185" s="588">
        <f>AND(CC$55&gt;0,SUM($E185:BW185)&lt;'Summary&amp;Assumptions'!$G$32*$B185,$D185&gt;='Summary&amp;Assumptions'!$D$17,CC$47&gt;=$D185,CC$47&lt;=EDATE($D185,'Summary&amp;Assumptions'!$G$32))*$B185+AND(CC$56&lt;'Summary&amp;Assumptions'!$J$31,CC$47&gt;=$FO185,CC$47&lt;=$FP185)*(('Summary&amp;Assumptions'!$H$25*$C185)*(1+'Summary&amp;Assumptions'!$J$29)^(CC$46-1))+AND(CC$56&lt;'Summary&amp;Assumptions'!$J$31,CC$47&gt;=$FQ185,CC$47&lt;=$FR185)*(('Summary&amp;Assumptions'!$H$25*$C185)*(1+'Summary&amp;Assumptions'!$J$29)^(CC$46-1))</f>
        <v>0</v>
      </c>
      <c r="BY185" s="588">
        <f>AND(CD$55&gt;0,SUM($E185:BX185)&lt;'Summary&amp;Assumptions'!$G$32*$B185,$D185&gt;='Summary&amp;Assumptions'!$D$17,CD$47&gt;=$D185,CD$47&lt;=EDATE($D185,'Summary&amp;Assumptions'!$G$32))*$B185+AND(CD$56&lt;'Summary&amp;Assumptions'!$J$31,CD$47&gt;=$FO185,CD$47&lt;=$FP185)*(('Summary&amp;Assumptions'!$H$25*$C185)*(1+'Summary&amp;Assumptions'!$J$29)^(CD$46-1))+AND(CD$56&lt;'Summary&amp;Assumptions'!$J$31,CD$47&gt;=$FQ185,CD$47&lt;=$FR185)*(('Summary&amp;Assumptions'!$H$25*$C185)*(1+'Summary&amp;Assumptions'!$J$29)^(CD$46-1))</f>
        <v>0</v>
      </c>
      <c r="BZ185" s="588">
        <f>AND(CE$55&gt;0,SUM($E185:BY185)&lt;'Summary&amp;Assumptions'!$G$32*$B185,$D185&gt;='Summary&amp;Assumptions'!$D$17,CE$47&gt;=$D185,CE$47&lt;=EDATE($D185,'Summary&amp;Assumptions'!$G$32))*$B185+AND(CE$56&lt;'Summary&amp;Assumptions'!$J$31,CE$47&gt;=$FO185,CE$47&lt;=$FP185)*(('Summary&amp;Assumptions'!$H$25*$C185)*(1+'Summary&amp;Assumptions'!$J$29)^(CE$46-1))+AND(CE$56&lt;'Summary&amp;Assumptions'!$J$31,CE$47&gt;=$FQ185,CE$47&lt;=$FR185)*(('Summary&amp;Assumptions'!$H$25*$C185)*(1+'Summary&amp;Assumptions'!$J$29)^(CE$46-1))</f>
        <v>0</v>
      </c>
      <c r="CA185" s="588">
        <f>AND(CF$55&gt;0,SUM($E185:BZ185)&lt;'Summary&amp;Assumptions'!$G$32*$B185,$D185&gt;='Summary&amp;Assumptions'!$D$17,CF$47&gt;=$D185,CF$47&lt;=EDATE($D185,'Summary&amp;Assumptions'!$G$32))*$B185+AND(CF$56&lt;'Summary&amp;Assumptions'!$J$31,CF$47&gt;=$FO185,CF$47&lt;=$FP185)*(('Summary&amp;Assumptions'!$H$25*$C185)*(1+'Summary&amp;Assumptions'!$J$29)^(CF$46-1))+AND(CF$56&lt;'Summary&amp;Assumptions'!$J$31,CF$47&gt;=$FQ185,CF$47&lt;=$FR185)*(('Summary&amp;Assumptions'!$H$25*$C185)*(1+'Summary&amp;Assumptions'!$J$29)^(CF$46-1))</f>
        <v>0</v>
      </c>
      <c r="CB185" s="588">
        <f>AND(CG$55&gt;0,SUM($E185:CA185)&lt;'Summary&amp;Assumptions'!$G$32*$B185,$D185&gt;='Summary&amp;Assumptions'!$D$17,CG$47&gt;=$D185,CG$47&lt;=EDATE($D185,'Summary&amp;Assumptions'!$G$32))*$B185+AND(CG$56&lt;'Summary&amp;Assumptions'!$J$31,CG$47&gt;=$FO185,CG$47&lt;=$FP185)*(('Summary&amp;Assumptions'!$H$25*$C185)*(1+'Summary&amp;Assumptions'!$J$29)^(CG$46-1))+AND(CG$56&lt;'Summary&amp;Assumptions'!$J$31,CG$47&gt;=$FQ185,CG$47&lt;=$FR185)*(('Summary&amp;Assumptions'!$H$25*$C185)*(1+'Summary&amp;Assumptions'!$J$29)^(CG$46-1))</f>
        <v>0</v>
      </c>
      <c r="CC185" s="588">
        <f>AND(CH$55&gt;0,SUM($E185:CB185)&lt;'Summary&amp;Assumptions'!$G$32*$B185,$D185&gt;='Summary&amp;Assumptions'!$D$17,CH$47&gt;=$D185,CH$47&lt;=EDATE($D185,'Summary&amp;Assumptions'!$G$32))*$B185+AND(CH$56&lt;'Summary&amp;Assumptions'!$J$31,CH$47&gt;=$FO185,CH$47&lt;=$FP185)*(('Summary&amp;Assumptions'!$H$25*$C185)*(1+'Summary&amp;Assumptions'!$J$29)^(CH$46-1))+AND(CH$56&lt;'Summary&amp;Assumptions'!$J$31,CH$47&gt;=$FQ185,CH$47&lt;=$FR185)*(('Summary&amp;Assumptions'!$H$25*$C185)*(1+'Summary&amp;Assumptions'!$J$29)^(CH$46-1))</f>
        <v>0</v>
      </c>
      <c r="CD185" s="588">
        <f>AND(CI$55&gt;0,SUM($E185:CC185)&lt;'Summary&amp;Assumptions'!$G$32*$B185,$D185&gt;='Summary&amp;Assumptions'!$D$17,CI$47&gt;=$D185,CI$47&lt;=EDATE($D185,'Summary&amp;Assumptions'!$G$32))*$B185+AND(CI$56&lt;'Summary&amp;Assumptions'!$J$31,CI$47&gt;=$FO185,CI$47&lt;=$FP185)*(('Summary&amp;Assumptions'!$H$25*$C185)*(1+'Summary&amp;Assumptions'!$J$29)^(CI$46-1))+AND(CI$56&lt;'Summary&amp;Assumptions'!$J$31,CI$47&gt;=$FQ185,CI$47&lt;=$FR185)*(('Summary&amp;Assumptions'!$H$25*$C185)*(1+'Summary&amp;Assumptions'!$J$29)^(CI$46-1))</f>
        <v>0</v>
      </c>
      <c r="CE185" s="588">
        <f>AND(CJ$55&gt;0,SUM($E185:CD185)&lt;'Summary&amp;Assumptions'!$G$32*$B185,$D185&gt;='Summary&amp;Assumptions'!$D$17,CJ$47&gt;=$D185,CJ$47&lt;=EDATE($D185,'Summary&amp;Assumptions'!$G$32))*$B185+AND(CJ$56&lt;'Summary&amp;Assumptions'!$J$31,CJ$47&gt;=$FO185,CJ$47&lt;=$FP185)*(('Summary&amp;Assumptions'!$H$25*$C185)*(1+'Summary&amp;Assumptions'!$J$29)^(CJ$46-1))+AND(CJ$56&lt;'Summary&amp;Assumptions'!$J$31,CJ$47&gt;=$FQ185,CJ$47&lt;=$FR185)*(('Summary&amp;Assumptions'!$H$25*$C185)*(1+'Summary&amp;Assumptions'!$J$29)^(CJ$46-1))</f>
        <v>0</v>
      </c>
      <c r="CF185" s="588">
        <f>AND(CK$55&gt;0,SUM($E185:CE185)&lt;'Summary&amp;Assumptions'!$G$32*$B185,$D185&gt;='Summary&amp;Assumptions'!$D$17,CK$47&gt;=$D185,CK$47&lt;=EDATE($D185,'Summary&amp;Assumptions'!$G$32))*$B185+AND(CK$56&lt;'Summary&amp;Assumptions'!$J$31,CK$47&gt;=$FO185,CK$47&lt;=$FP185)*(('Summary&amp;Assumptions'!$H$25*$C185)*(1+'Summary&amp;Assumptions'!$J$29)^(CK$46-1))+AND(CK$56&lt;'Summary&amp;Assumptions'!$J$31,CK$47&gt;=$FQ185,CK$47&lt;=$FR185)*(('Summary&amp;Assumptions'!$H$25*$C185)*(1+'Summary&amp;Assumptions'!$J$29)^(CK$46-1))</f>
        <v>0</v>
      </c>
      <c r="CG185" s="588">
        <f>AND(CL$55&gt;0,SUM($E185:CF185)&lt;'Summary&amp;Assumptions'!$G$32*$B185,$D185&gt;='Summary&amp;Assumptions'!$D$17,CL$47&gt;=$D185,CL$47&lt;=EDATE($D185,'Summary&amp;Assumptions'!$G$32))*$B185+AND(CL$56&lt;'Summary&amp;Assumptions'!$J$31,CL$47&gt;=$FO185,CL$47&lt;=$FP185)*(('Summary&amp;Assumptions'!$H$25*$C185)*(1+'Summary&amp;Assumptions'!$J$29)^(CL$46-1))+AND(CL$56&lt;'Summary&amp;Assumptions'!$J$31,CL$47&gt;=$FQ185,CL$47&lt;=$FR185)*(('Summary&amp;Assumptions'!$H$25*$C185)*(1+'Summary&amp;Assumptions'!$J$29)^(CL$46-1))</f>
        <v>0</v>
      </c>
      <c r="CH185" s="588">
        <f>AND(CM$55&gt;0,SUM($E185:CG185)&lt;'Summary&amp;Assumptions'!$G$32*$B185,$D185&gt;='Summary&amp;Assumptions'!$D$17,CM$47&gt;=$D185,CM$47&lt;=EDATE($D185,'Summary&amp;Assumptions'!$G$32))*$B185+AND(CM$56&lt;'Summary&amp;Assumptions'!$J$31,CM$47&gt;=$FO185,CM$47&lt;=$FP185)*(('Summary&amp;Assumptions'!$H$25*$C185)*(1+'Summary&amp;Assumptions'!$J$29)^(CM$46-1))+AND(CM$56&lt;'Summary&amp;Assumptions'!$J$31,CM$47&gt;=$FQ185,CM$47&lt;=$FR185)*(('Summary&amp;Assumptions'!$H$25*$C185)*(1+'Summary&amp;Assumptions'!$J$29)^(CM$46-1))</f>
        <v>0</v>
      </c>
      <c r="CI185" s="588">
        <f>AND(CN$55&gt;0,SUM($E185:CH185)&lt;'Summary&amp;Assumptions'!$G$32*$B185,$D185&gt;='Summary&amp;Assumptions'!$D$17,CN$47&gt;=$D185,CN$47&lt;=EDATE($D185,'Summary&amp;Assumptions'!$G$32))*$B185+AND(CN$56&lt;'Summary&amp;Assumptions'!$J$31,CN$47&gt;=$FO185,CN$47&lt;=$FP185)*(('Summary&amp;Assumptions'!$H$25*$C185)*(1+'Summary&amp;Assumptions'!$J$29)^(CN$46-1))+AND(CN$56&lt;'Summary&amp;Assumptions'!$J$31,CN$47&gt;=$FQ185,CN$47&lt;=$FR185)*(('Summary&amp;Assumptions'!$H$25*$C185)*(1+'Summary&amp;Assumptions'!$J$29)^(CN$46-1))</f>
        <v>0</v>
      </c>
      <c r="CJ185" s="588">
        <f>AND(CO$55&gt;0,SUM($E185:CI185)&lt;'Summary&amp;Assumptions'!$G$32*$B185,$D185&gt;='Summary&amp;Assumptions'!$D$17,CO$47&gt;=$D185,CO$47&lt;=EDATE($D185,'Summary&amp;Assumptions'!$G$32))*$B185+AND(CO$56&lt;'Summary&amp;Assumptions'!$J$31,CO$47&gt;=$FO185,CO$47&lt;=$FP185)*(('Summary&amp;Assumptions'!$H$25*$C185)*(1+'Summary&amp;Assumptions'!$J$29)^(CO$46-1))+AND(CO$56&lt;'Summary&amp;Assumptions'!$J$31,CO$47&gt;=$FQ185,CO$47&lt;=$FR185)*(('Summary&amp;Assumptions'!$H$25*$C185)*(1+'Summary&amp;Assumptions'!$J$29)^(CO$46-1))</f>
        <v>0</v>
      </c>
      <c r="CK185" s="588">
        <f>AND(CP$55&gt;0,SUM($E185:CJ185)&lt;'Summary&amp;Assumptions'!$G$32*$B185,$D185&gt;='Summary&amp;Assumptions'!$D$17,CP$47&gt;=$D185,CP$47&lt;=EDATE($D185,'Summary&amp;Assumptions'!$G$32))*$B185+AND(CP$56&lt;'Summary&amp;Assumptions'!$J$31,CP$47&gt;=$FO185,CP$47&lt;=$FP185)*(('Summary&amp;Assumptions'!$H$25*$C185)*(1+'Summary&amp;Assumptions'!$J$29)^(CP$46-1))+AND(CP$56&lt;'Summary&amp;Assumptions'!$J$31,CP$47&gt;=$FQ185,CP$47&lt;=$FR185)*(('Summary&amp;Assumptions'!$H$25*$C185)*(1+'Summary&amp;Assumptions'!$J$29)^(CP$46-1))</f>
        <v>0</v>
      </c>
      <c r="CL185" s="588">
        <f>AND(CQ$55&gt;0,SUM($E185:CK185)&lt;'Summary&amp;Assumptions'!$G$32*$B185,$D185&gt;='Summary&amp;Assumptions'!$D$17,CQ$47&gt;=$D185,CQ$47&lt;=EDATE($D185,'Summary&amp;Assumptions'!$G$32))*$B185+AND(CQ$56&lt;'Summary&amp;Assumptions'!$J$31,CQ$47&gt;=$FO185,CQ$47&lt;=$FP185)*(('Summary&amp;Assumptions'!$H$25*$C185)*(1+'Summary&amp;Assumptions'!$J$29)^(CQ$46-1))+AND(CQ$56&lt;'Summary&amp;Assumptions'!$J$31,CQ$47&gt;=$FQ185,CQ$47&lt;=$FR185)*(('Summary&amp;Assumptions'!$H$25*$C185)*(1+'Summary&amp;Assumptions'!$J$29)^(CQ$46-1))</f>
        <v>0</v>
      </c>
      <c r="CM185" s="588">
        <f>AND(CR$55&gt;0,SUM($E185:CL185)&lt;'Summary&amp;Assumptions'!$G$32*$B185,$D185&gt;='Summary&amp;Assumptions'!$D$17,CR$47&gt;=$D185,CR$47&lt;=EDATE($D185,'Summary&amp;Assumptions'!$G$32))*$B185+AND(CR$56&lt;'Summary&amp;Assumptions'!$J$31,CR$47&gt;=$FO185,CR$47&lt;=$FP185)*(('Summary&amp;Assumptions'!$H$25*$C185)*(1+'Summary&amp;Assumptions'!$J$29)^(CR$46-1))+AND(CR$56&lt;'Summary&amp;Assumptions'!$J$31,CR$47&gt;=$FQ185,CR$47&lt;=$FR185)*(('Summary&amp;Assumptions'!$H$25*$C185)*(1+'Summary&amp;Assumptions'!$J$29)^(CR$46-1))</f>
        <v>0</v>
      </c>
      <c r="CN185" s="588">
        <f>AND(CS$55&gt;0,SUM($E185:CM185)&lt;'Summary&amp;Assumptions'!$G$32*$B185,$D185&gt;='Summary&amp;Assumptions'!$D$17,CS$47&gt;=$D185,CS$47&lt;=EDATE($D185,'Summary&amp;Assumptions'!$G$32))*$B185+AND(CS$56&lt;'Summary&amp;Assumptions'!$J$31,CS$47&gt;=$FO185,CS$47&lt;=$FP185)*(('Summary&amp;Assumptions'!$H$25*$C185)*(1+'Summary&amp;Assumptions'!$J$29)^(CS$46-1))+AND(CS$56&lt;'Summary&amp;Assumptions'!$J$31,CS$47&gt;=$FQ185,CS$47&lt;=$FR185)*(('Summary&amp;Assumptions'!$H$25*$C185)*(1+'Summary&amp;Assumptions'!$J$29)^(CS$46-1))</f>
        <v>0</v>
      </c>
      <c r="CO185" s="588">
        <f>AND(CT$55&gt;0,SUM($E185:CN185)&lt;'Summary&amp;Assumptions'!$G$32*$B185,$D185&gt;='Summary&amp;Assumptions'!$D$17,CT$47&gt;=$D185,CT$47&lt;=EDATE($D185,'Summary&amp;Assumptions'!$G$32))*$B185+AND(CT$56&lt;'Summary&amp;Assumptions'!$J$31,CT$47&gt;=$FO185,CT$47&lt;=$FP185)*(('Summary&amp;Assumptions'!$H$25*$C185)*(1+'Summary&amp;Assumptions'!$J$29)^(CT$46-1))+AND(CT$56&lt;'Summary&amp;Assumptions'!$J$31,CT$47&gt;=$FQ185,CT$47&lt;=$FR185)*(('Summary&amp;Assumptions'!$H$25*$C185)*(1+'Summary&amp;Assumptions'!$J$29)^(CT$46-1))</f>
        <v>0</v>
      </c>
      <c r="CP185" s="588">
        <f>AND(CU$55&gt;0,SUM($E185:CO185)&lt;'Summary&amp;Assumptions'!$G$32*$B185,$D185&gt;='Summary&amp;Assumptions'!$D$17,CU$47&gt;=$D185,CU$47&lt;=EDATE($D185,'Summary&amp;Assumptions'!$G$32))*$B185+AND(CU$56&lt;'Summary&amp;Assumptions'!$J$31,CU$47&gt;=$FO185,CU$47&lt;=$FP185)*(('Summary&amp;Assumptions'!$H$25*$C185)*(1+'Summary&amp;Assumptions'!$J$29)^(CU$46-1))+AND(CU$56&lt;'Summary&amp;Assumptions'!$J$31,CU$47&gt;=$FQ185,CU$47&lt;=$FR185)*(('Summary&amp;Assumptions'!$H$25*$C185)*(1+'Summary&amp;Assumptions'!$J$29)^(CU$46-1))</f>
        <v>0</v>
      </c>
      <c r="CQ185" s="588">
        <f>AND(CV$55&gt;0,SUM($E185:CP185)&lt;'Summary&amp;Assumptions'!$G$32*$B185,$D185&gt;='Summary&amp;Assumptions'!$D$17,CV$47&gt;=$D185,CV$47&lt;=EDATE($D185,'Summary&amp;Assumptions'!$G$32))*$B185+AND(CV$56&lt;'Summary&amp;Assumptions'!$J$31,CV$47&gt;=$FO185,CV$47&lt;=$FP185)*(('Summary&amp;Assumptions'!$H$25*$C185)*(1+'Summary&amp;Assumptions'!$J$29)^(CV$46-1))+AND(CV$56&lt;'Summary&amp;Assumptions'!$J$31,CV$47&gt;=$FQ185,CV$47&lt;=$FR185)*(('Summary&amp;Assumptions'!$H$25*$C185)*(1+'Summary&amp;Assumptions'!$J$29)^(CV$46-1))</f>
        <v>0</v>
      </c>
      <c r="CR185" s="588">
        <f>AND(CW$55&gt;0,SUM($E185:CQ185)&lt;'Summary&amp;Assumptions'!$G$32*$B185,$D185&gt;='Summary&amp;Assumptions'!$D$17,CW$47&gt;=$D185,CW$47&lt;=EDATE($D185,'Summary&amp;Assumptions'!$G$32))*$B185+AND(CW$56&lt;'Summary&amp;Assumptions'!$J$31,CW$47&gt;=$FO185,CW$47&lt;=$FP185)*(('Summary&amp;Assumptions'!$H$25*$C185)*(1+'Summary&amp;Assumptions'!$J$29)^(CW$46-1))+AND(CW$56&lt;'Summary&amp;Assumptions'!$J$31,CW$47&gt;=$FQ185,CW$47&lt;=$FR185)*(('Summary&amp;Assumptions'!$H$25*$C185)*(1+'Summary&amp;Assumptions'!$J$29)^(CW$46-1))</f>
        <v>0</v>
      </c>
      <c r="CS185" s="588">
        <f>AND(CX$55&gt;0,SUM($E185:CR185)&lt;'Summary&amp;Assumptions'!$G$32*$B185,$D185&gt;='Summary&amp;Assumptions'!$D$17,CX$47&gt;=$D185,CX$47&lt;=EDATE($D185,'Summary&amp;Assumptions'!$G$32))*$B185+AND(CX$56&lt;'Summary&amp;Assumptions'!$J$31,CX$47&gt;=$FO185,CX$47&lt;=$FP185)*(('Summary&amp;Assumptions'!$H$25*$C185)*(1+'Summary&amp;Assumptions'!$J$29)^(CX$46-1))+AND(CX$56&lt;'Summary&amp;Assumptions'!$J$31,CX$47&gt;=$FQ185,CX$47&lt;=$FR185)*(('Summary&amp;Assumptions'!$H$25*$C185)*(1+'Summary&amp;Assumptions'!$J$29)^(CX$46-1))</f>
        <v>0</v>
      </c>
      <c r="CT185" s="588">
        <f>AND(CY$55&gt;0,SUM($E185:CS185)&lt;'Summary&amp;Assumptions'!$G$32*$B185,$D185&gt;='Summary&amp;Assumptions'!$D$17,CY$47&gt;=$D185,CY$47&lt;=EDATE($D185,'Summary&amp;Assumptions'!$G$32))*$B185+AND(CY$56&lt;'Summary&amp;Assumptions'!$J$31,CY$47&gt;=$FO185,CY$47&lt;=$FP185)*(('Summary&amp;Assumptions'!$H$25*$C185)*(1+'Summary&amp;Assumptions'!$J$29)^(CY$46-1))+AND(CY$56&lt;'Summary&amp;Assumptions'!$J$31,CY$47&gt;=$FQ185,CY$47&lt;=$FR185)*(('Summary&amp;Assumptions'!$H$25*$C185)*(1+'Summary&amp;Assumptions'!$J$29)^(CY$46-1))</f>
        <v>0</v>
      </c>
      <c r="CU185" s="588">
        <f>AND(CZ$55&gt;0,SUM($E185:CT185)&lt;'Summary&amp;Assumptions'!$G$32*$B185,$D185&gt;='Summary&amp;Assumptions'!$D$17,CZ$47&gt;=$D185,CZ$47&lt;=EDATE($D185,'Summary&amp;Assumptions'!$G$32))*$B185+AND(CZ$56&lt;'Summary&amp;Assumptions'!$J$31,CZ$47&gt;=$FO185,CZ$47&lt;=$FP185)*(('Summary&amp;Assumptions'!$H$25*$C185)*(1+'Summary&amp;Assumptions'!$J$29)^(CZ$46-1))+AND(CZ$56&lt;'Summary&amp;Assumptions'!$J$31,CZ$47&gt;=$FQ185,CZ$47&lt;=$FR185)*(('Summary&amp;Assumptions'!$H$25*$C185)*(1+'Summary&amp;Assumptions'!$J$29)^(CZ$46-1))</f>
        <v>0</v>
      </c>
      <c r="CV185" s="588">
        <f>AND(DA$55&gt;0,SUM($E185:CU185)&lt;'Summary&amp;Assumptions'!$G$32*$B185,$D185&gt;='Summary&amp;Assumptions'!$D$17,DA$47&gt;=$D185,DA$47&lt;=EDATE($D185,'Summary&amp;Assumptions'!$G$32))*$B185+AND(DA$56&lt;'Summary&amp;Assumptions'!$J$31,DA$47&gt;=$FO185,DA$47&lt;=$FP185)*(('Summary&amp;Assumptions'!$H$25*$C185)*(1+'Summary&amp;Assumptions'!$J$29)^(DA$46-1))+AND(DA$56&lt;'Summary&amp;Assumptions'!$J$31,DA$47&gt;=$FQ185,DA$47&lt;=$FR185)*(('Summary&amp;Assumptions'!$H$25*$C185)*(1+'Summary&amp;Assumptions'!$J$29)^(DA$46-1))</f>
        <v>0</v>
      </c>
      <c r="CW185" s="588">
        <f>AND(DB$55&gt;0,SUM($E185:CV185)&lt;'Summary&amp;Assumptions'!$G$32*$B185,$D185&gt;='Summary&amp;Assumptions'!$D$17,DB$47&gt;=$D185,DB$47&lt;=EDATE($D185,'Summary&amp;Assumptions'!$G$32))*$B185+AND(DB$56&lt;'Summary&amp;Assumptions'!$J$31,DB$47&gt;=$FO185,DB$47&lt;=$FP185)*(('Summary&amp;Assumptions'!$H$25*$C185)*(1+'Summary&amp;Assumptions'!$J$29)^(DB$46-1))+AND(DB$56&lt;'Summary&amp;Assumptions'!$J$31,DB$47&gt;=$FQ185,DB$47&lt;=$FR185)*(('Summary&amp;Assumptions'!$H$25*$C185)*(1+'Summary&amp;Assumptions'!$J$29)^(DB$46-1))</f>
        <v>0</v>
      </c>
      <c r="CX185" s="588">
        <f>AND(DC$55&gt;0,SUM($E185:CW185)&lt;'Summary&amp;Assumptions'!$G$32*$B185,$D185&gt;='Summary&amp;Assumptions'!$D$17,DC$47&gt;=$D185,DC$47&lt;=EDATE($D185,'Summary&amp;Assumptions'!$G$32))*$B185+AND(DC$56&lt;'Summary&amp;Assumptions'!$J$31,DC$47&gt;=$FO185,DC$47&lt;=$FP185)*(('Summary&amp;Assumptions'!$H$25*$C185)*(1+'Summary&amp;Assumptions'!$J$29)^(DC$46-1))+AND(DC$56&lt;'Summary&amp;Assumptions'!$J$31,DC$47&gt;=$FQ185,DC$47&lt;=$FR185)*(('Summary&amp;Assumptions'!$H$25*$C185)*(1+'Summary&amp;Assumptions'!$J$29)^(DC$46-1))</f>
        <v>0</v>
      </c>
      <c r="CY185" s="588">
        <f>AND(DD$55&gt;0,SUM($E185:CX185)&lt;'Summary&amp;Assumptions'!$G$32*$B185,$D185&gt;='Summary&amp;Assumptions'!$D$17,DD$47&gt;=$D185,DD$47&lt;=EDATE($D185,'Summary&amp;Assumptions'!$G$32))*$B185+AND(DD$56&lt;'Summary&amp;Assumptions'!$J$31,DD$47&gt;=$FO185,DD$47&lt;=$FP185)*(('Summary&amp;Assumptions'!$H$25*$C185)*(1+'Summary&amp;Assumptions'!$J$29)^(DD$46-1))+AND(DD$56&lt;'Summary&amp;Assumptions'!$J$31,DD$47&gt;=$FQ185,DD$47&lt;=$FR185)*(('Summary&amp;Assumptions'!$H$25*$C185)*(1+'Summary&amp;Assumptions'!$J$29)^(DD$46-1))</f>
        <v>0</v>
      </c>
      <c r="CZ185" s="588">
        <f>AND(DE$55&gt;0,SUM($E185:CY185)&lt;'Summary&amp;Assumptions'!$G$32*$B185,$D185&gt;='Summary&amp;Assumptions'!$D$17,DE$47&gt;=$D185,DE$47&lt;=EDATE($D185,'Summary&amp;Assumptions'!$G$32))*$B185+AND(DE$56&lt;'Summary&amp;Assumptions'!$J$31,DE$47&gt;=$FO185,DE$47&lt;=$FP185)*(('Summary&amp;Assumptions'!$H$25*$C185)*(1+'Summary&amp;Assumptions'!$J$29)^(DE$46-1))+AND(DE$56&lt;'Summary&amp;Assumptions'!$J$31,DE$47&gt;=$FQ185,DE$47&lt;=$FR185)*(('Summary&amp;Assumptions'!$H$25*$C185)*(1+'Summary&amp;Assumptions'!$J$29)^(DE$46-1))</f>
        <v>0</v>
      </c>
      <c r="DA185" s="588">
        <f>AND(DF$55&gt;0,SUM($E185:CZ185)&lt;'Summary&amp;Assumptions'!$G$32*$B185,$D185&gt;='Summary&amp;Assumptions'!$D$17,DF$47&gt;=$D185,DF$47&lt;=EDATE($D185,'Summary&amp;Assumptions'!$G$32))*$B185+AND(DF$56&lt;'Summary&amp;Assumptions'!$J$31,DF$47&gt;=$FO185,DF$47&lt;=$FP185)*(('Summary&amp;Assumptions'!$H$25*$C185)*(1+'Summary&amp;Assumptions'!$J$29)^(DF$46-1))+AND(DF$56&lt;'Summary&amp;Assumptions'!$J$31,DF$47&gt;=$FQ185,DF$47&lt;=$FR185)*(('Summary&amp;Assumptions'!$H$25*$C185)*(1+'Summary&amp;Assumptions'!$J$29)^(DF$46-1))</f>
        <v>0</v>
      </c>
      <c r="DB185" s="588">
        <f>AND(DG$55&gt;0,SUM($E185:DA185)&lt;'Summary&amp;Assumptions'!$G$32*$B185,$D185&gt;='Summary&amp;Assumptions'!$D$17,DG$47&gt;=$D185,DG$47&lt;=EDATE($D185,'Summary&amp;Assumptions'!$G$32))*$B185+AND(DG$56&lt;'Summary&amp;Assumptions'!$J$31,DG$47&gt;=$FO185,DG$47&lt;=$FP185)*(('Summary&amp;Assumptions'!$H$25*$C185)*(1+'Summary&amp;Assumptions'!$J$29)^(DG$46-1))+AND(DG$56&lt;'Summary&amp;Assumptions'!$J$31,DG$47&gt;=$FQ185,DG$47&lt;=$FR185)*(('Summary&amp;Assumptions'!$H$25*$C185)*(1+'Summary&amp;Assumptions'!$J$29)^(DG$46-1))</f>
        <v>0</v>
      </c>
      <c r="DC185" s="588">
        <f>AND(DH$55&gt;0,SUM($E185:DB185)&lt;'Summary&amp;Assumptions'!$G$32*$B185,$D185&gt;='Summary&amp;Assumptions'!$D$17,DH$47&gt;=$D185,DH$47&lt;=EDATE($D185,'Summary&amp;Assumptions'!$G$32))*$B185+AND(DH$56&lt;'Summary&amp;Assumptions'!$J$31,DH$47&gt;=$FO185,DH$47&lt;=$FP185)*(('Summary&amp;Assumptions'!$H$25*$C185)*(1+'Summary&amp;Assumptions'!$J$29)^(DH$46-1))+AND(DH$56&lt;'Summary&amp;Assumptions'!$J$31,DH$47&gt;=$FQ185,DH$47&lt;=$FR185)*(('Summary&amp;Assumptions'!$H$25*$C185)*(1+'Summary&amp;Assumptions'!$J$29)^(DH$46-1))</f>
        <v>0</v>
      </c>
      <c r="DD185" s="588">
        <f>AND(DI$55&gt;0,SUM($E185:DC185)&lt;'Summary&amp;Assumptions'!$G$32*$B185,$D185&gt;='Summary&amp;Assumptions'!$D$17,DI$47&gt;=$D185,DI$47&lt;=EDATE($D185,'Summary&amp;Assumptions'!$G$32))*$B185+AND(DI$56&lt;'Summary&amp;Assumptions'!$J$31,DI$47&gt;=$FO185,DI$47&lt;=$FP185)*(('Summary&amp;Assumptions'!$H$25*$C185)*(1+'Summary&amp;Assumptions'!$J$29)^(DI$46-1))+AND(DI$56&lt;'Summary&amp;Assumptions'!$J$31,DI$47&gt;=$FQ185,DI$47&lt;=$FR185)*(('Summary&amp;Assumptions'!$H$25*$C185)*(1+'Summary&amp;Assumptions'!$J$29)^(DI$46-1))</f>
        <v>0</v>
      </c>
      <c r="DE185" s="588">
        <f>AND(DJ$55&gt;0,SUM($E185:DD185)&lt;'Summary&amp;Assumptions'!$G$32*$B185,$D185&gt;='Summary&amp;Assumptions'!$D$17,DJ$47&gt;=$D185,DJ$47&lt;=EDATE($D185,'Summary&amp;Assumptions'!$G$32))*$B185+AND(DJ$56&lt;'Summary&amp;Assumptions'!$J$31,DJ$47&gt;=$FO185,DJ$47&lt;=$FP185)*(('Summary&amp;Assumptions'!$H$25*$C185)*(1+'Summary&amp;Assumptions'!$J$29)^(DJ$46-1))+AND(DJ$56&lt;'Summary&amp;Assumptions'!$J$31,DJ$47&gt;=$FQ185,DJ$47&lt;=$FR185)*(('Summary&amp;Assumptions'!$H$25*$C185)*(1+'Summary&amp;Assumptions'!$J$29)^(DJ$46-1))</f>
        <v>0</v>
      </c>
      <c r="DF185" s="588">
        <f>AND(DK$55&gt;0,SUM($E185:DE185)&lt;'Summary&amp;Assumptions'!$G$32*$B185,$D185&gt;='Summary&amp;Assumptions'!$D$17,DK$47&gt;=$D185,DK$47&lt;=EDATE($D185,'Summary&amp;Assumptions'!$G$32))*$B185+AND(DK$56&lt;'Summary&amp;Assumptions'!$J$31,DK$47&gt;=$FO185,DK$47&lt;=$FP185)*(('Summary&amp;Assumptions'!$H$25*$C185)*(1+'Summary&amp;Assumptions'!$J$29)^(DK$46-1))+AND(DK$56&lt;'Summary&amp;Assumptions'!$J$31,DK$47&gt;=$FQ185,DK$47&lt;=$FR185)*(('Summary&amp;Assumptions'!$H$25*$C185)*(1+'Summary&amp;Assumptions'!$J$29)^(DK$46-1))</f>
        <v>0</v>
      </c>
      <c r="DG185" s="588">
        <f>AND(DL$55&gt;0,SUM($E185:DF185)&lt;'Summary&amp;Assumptions'!$G$32*$B185,$D185&gt;='Summary&amp;Assumptions'!$D$17,DL$47&gt;=$D185,DL$47&lt;=EDATE($D185,'Summary&amp;Assumptions'!$G$32))*$B185+AND(DL$56&lt;'Summary&amp;Assumptions'!$J$31,DL$47&gt;=$FO185,DL$47&lt;=$FP185)*(('Summary&amp;Assumptions'!$H$25*$C185)*(1+'Summary&amp;Assumptions'!$J$29)^(DL$46-1))+AND(DL$56&lt;'Summary&amp;Assumptions'!$J$31,DL$47&gt;=$FQ185,DL$47&lt;=$FR185)*(('Summary&amp;Assumptions'!$H$25*$C185)*(1+'Summary&amp;Assumptions'!$J$29)^(DL$46-1))</f>
        <v>0</v>
      </c>
      <c r="DH185" s="588">
        <f>AND(DM$55&gt;0,SUM($E185:DG185)&lt;'Summary&amp;Assumptions'!$G$32*$B185,$D185&gt;='Summary&amp;Assumptions'!$D$17,DM$47&gt;=$D185,DM$47&lt;=EDATE($D185,'Summary&amp;Assumptions'!$G$32))*$B185+AND(DM$56&lt;'Summary&amp;Assumptions'!$J$31,DM$47&gt;=$FO185,DM$47&lt;=$FP185)*(('Summary&amp;Assumptions'!$H$25*$C185)*(1+'Summary&amp;Assumptions'!$J$29)^(DM$46-1))+AND(DM$56&lt;'Summary&amp;Assumptions'!$J$31,DM$47&gt;=$FQ185,DM$47&lt;=$FR185)*(('Summary&amp;Assumptions'!$H$25*$C185)*(1+'Summary&amp;Assumptions'!$J$29)^(DM$46-1))</f>
        <v>0</v>
      </c>
      <c r="DI185" s="588">
        <f>AND(DN$55&gt;0,SUM($E185:DH185)&lt;'Summary&amp;Assumptions'!$G$32*$B185,$D185&gt;='Summary&amp;Assumptions'!$D$17,DN$47&gt;=$D185,DN$47&lt;=EDATE($D185,'Summary&amp;Assumptions'!$G$32))*$B185+AND(DN$56&lt;'Summary&amp;Assumptions'!$J$31,DN$47&gt;=$FO185,DN$47&lt;=$FP185)*(('Summary&amp;Assumptions'!$H$25*$C185)*(1+'Summary&amp;Assumptions'!$J$29)^(DN$46-1))+AND(DN$56&lt;'Summary&amp;Assumptions'!$J$31,DN$47&gt;=$FQ185,DN$47&lt;=$FR185)*(('Summary&amp;Assumptions'!$H$25*$C185)*(1+'Summary&amp;Assumptions'!$J$29)^(DN$46-1))</f>
        <v>0</v>
      </c>
      <c r="DJ185" s="588">
        <f>AND(DO$55&gt;0,SUM($E185:DI185)&lt;'Summary&amp;Assumptions'!$G$32*$B185,$D185&gt;='Summary&amp;Assumptions'!$D$17,DO$47&gt;=$D185,DO$47&lt;=EDATE($D185,'Summary&amp;Assumptions'!$G$32))*$B185+AND(DO$56&lt;'Summary&amp;Assumptions'!$J$31,DO$47&gt;=$FO185,DO$47&lt;=$FP185)*(('Summary&amp;Assumptions'!$H$25*$C185)*(1+'Summary&amp;Assumptions'!$J$29)^(DO$46-1))+AND(DO$56&lt;'Summary&amp;Assumptions'!$J$31,DO$47&gt;=$FQ185,DO$47&lt;=$FR185)*(('Summary&amp;Assumptions'!$H$25*$C185)*(1+'Summary&amp;Assumptions'!$J$29)^(DO$46-1))</f>
        <v>0</v>
      </c>
      <c r="DK185" s="588">
        <f>AND(DP$55&gt;0,SUM($E185:DJ185)&lt;'Summary&amp;Assumptions'!$G$32*$B185,$D185&gt;='Summary&amp;Assumptions'!$D$17,DP$47&gt;=$D185,DP$47&lt;=EDATE($D185,'Summary&amp;Assumptions'!$G$32))*$B185+AND(DP$56&lt;'Summary&amp;Assumptions'!$J$31,DP$47&gt;=$FO185,DP$47&lt;=$FP185)*(('Summary&amp;Assumptions'!$H$25*$C185)*(1+'Summary&amp;Assumptions'!$J$29)^(DP$46-1))+AND(DP$56&lt;'Summary&amp;Assumptions'!$J$31,DP$47&gt;=$FQ185,DP$47&lt;=$FR185)*(('Summary&amp;Assumptions'!$H$25*$C185)*(1+'Summary&amp;Assumptions'!$J$29)^(DP$46-1))</f>
        <v>0</v>
      </c>
      <c r="DL185" s="588">
        <f>AND(DQ$55&gt;0,SUM($E185:DK185)&lt;'Summary&amp;Assumptions'!$G$32*$B185,$D185&gt;='Summary&amp;Assumptions'!$D$17,DQ$47&gt;=$D185,DQ$47&lt;=EDATE($D185,'Summary&amp;Assumptions'!$G$32))*$B185+AND(DQ$56&lt;'Summary&amp;Assumptions'!$J$31,DQ$47&gt;=$FO185,DQ$47&lt;=$FP185)*(('Summary&amp;Assumptions'!$H$25*$C185)*(1+'Summary&amp;Assumptions'!$J$29)^(DQ$46-1))+AND(DQ$56&lt;'Summary&amp;Assumptions'!$J$31,DQ$47&gt;=$FQ185,DQ$47&lt;=$FR185)*(('Summary&amp;Assumptions'!$H$25*$C185)*(1+'Summary&amp;Assumptions'!$J$29)^(DQ$46-1))</f>
        <v>0</v>
      </c>
      <c r="DM185" s="588">
        <f>AND(DR$55&gt;0,SUM($E185:DL185)&lt;'Summary&amp;Assumptions'!$G$32*$B185,$D185&gt;='Summary&amp;Assumptions'!$D$17,DR$47&gt;=$D185,DR$47&lt;=EDATE($D185,'Summary&amp;Assumptions'!$G$32))*$B185+AND(DR$56&lt;'Summary&amp;Assumptions'!$J$31,DR$47&gt;=$FO185,DR$47&lt;=$FP185)*(('Summary&amp;Assumptions'!$H$25*$C185)*(1+'Summary&amp;Assumptions'!$J$29)^(DR$46-1))+AND(DR$56&lt;'Summary&amp;Assumptions'!$J$31,DR$47&gt;=$FQ185,DR$47&lt;=$FR185)*(('Summary&amp;Assumptions'!$H$25*$C185)*(1+'Summary&amp;Assumptions'!$J$29)^(DR$46-1))</f>
        <v>0</v>
      </c>
      <c r="DN185" s="588">
        <f>AND(DS$55&gt;0,SUM($E185:DM185)&lt;'Summary&amp;Assumptions'!$G$32*$B185,$D185&gt;='Summary&amp;Assumptions'!$D$17,DS$47&gt;=$D185,DS$47&lt;=EDATE($D185,'Summary&amp;Assumptions'!$G$32))*$B185+AND(DS$56&lt;'Summary&amp;Assumptions'!$J$31,DS$47&gt;=$FO185,DS$47&lt;=$FP185)*(('Summary&amp;Assumptions'!$H$25*$C185)*(1+'Summary&amp;Assumptions'!$J$29)^(DS$46-1))+AND(DS$56&lt;'Summary&amp;Assumptions'!$J$31,DS$47&gt;=$FQ185,DS$47&lt;=$FR185)*(('Summary&amp;Assumptions'!$H$25*$C185)*(1+'Summary&amp;Assumptions'!$J$29)^(DS$46-1))</f>
        <v>0</v>
      </c>
      <c r="DO185" s="588">
        <f>AND(DT$55&gt;0,SUM($E185:DN185)&lt;'Summary&amp;Assumptions'!$G$32*$B185,$D185&gt;='Summary&amp;Assumptions'!$D$17,DT$47&gt;=$D185,DT$47&lt;=EDATE($D185,'Summary&amp;Assumptions'!$G$32))*$B185+AND(DT$56&lt;'Summary&amp;Assumptions'!$J$31,DT$47&gt;=$FO185,DT$47&lt;=$FP185)*(('Summary&amp;Assumptions'!$H$25*$C185)*(1+'Summary&amp;Assumptions'!$J$29)^(DT$46-1))+AND(DT$56&lt;'Summary&amp;Assumptions'!$J$31,DT$47&gt;=$FQ185,DT$47&lt;=$FR185)*(('Summary&amp;Assumptions'!$H$25*$C185)*(1+'Summary&amp;Assumptions'!$J$29)^(DT$46-1))</f>
        <v>0</v>
      </c>
      <c r="DP185" s="588">
        <f>AND(DU$55&gt;0,SUM($E185:DO185)&lt;'Summary&amp;Assumptions'!$G$32*$B185,$D185&gt;='Summary&amp;Assumptions'!$D$17,DU$47&gt;=$D185,DU$47&lt;=EDATE($D185,'Summary&amp;Assumptions'!$G$32))*$B185+AND(DU$56&lt;'Summary&amp;Assumptions'!$J$31,DU$47&gt;=$FO185,DU$47&lt;=$FP185)*(('Summary&amp;Assumptions'!$H$25*$C185)*(1+'Summary&amp;Assumptions'!$J$29)^(DU$46-1))+AND(DU$56&lt;'Summary&amp;Assumptions'!$J$31,DU$47&gt;=$FQ185,DU$47&lt;=$FR185)*(('Summary&amp;Assumptions'!$H$25*$C185)*(1+'Summary&amp;Assumptions'!$J$29)^(DU$46-1))</f>
        <v>0</v>
      </c>
      <c r="DQ185" s="588">
        <f>AND(DV$55&gt;0,SUM($E185:DP185)&lt;'Summary&amp;Assumptions'!$G$32*$B185,$D185&gt;='Summary&amp;Assumptions'!$D$17,DV$47&gt;=$D185,DV$47&lt;=EDATE($D185,'Summary&amp;Assumptions'!$G$32))*$B185+AND(DV$56&lt;'Summary&amp;Assumptions'!$J$31,DV$47&gt;=$FO185,DV$47&lt;=$FP185)*(('Summary&amp;Assumptions'!$H$25*$C185)*(1+'Summary&amp;Assumptions'!$J$29)^(DV$46-1))+AND(DV$56&lt;'Summary&amp;Assumptions'!$J$31,DV$47&gt;=$FQ185,DV$47&lt;=$FR185)*(('Summary&amp;Assumptions'!$H$25*$C185)*(1+'Summary&amp;Assumptions'!$J$29)^(DV$46-1))</f>
        <v>0</v>
      </c>
      <c r="DR185" s="588">
        <f>AND(DW$55&gt;0,SUM($E185:DQ185)&lt;'Summary&amp;Assumptions'!$G$32*$B185,$D185&gt;='Summary&amp;Assumptions'!$D$17,DW$47&gt;=$D185,DW$47&lt;=EDATE($D185,'Summary&amp;Assumptions'!$G$32))*$B185+AND(DW$56&lt;'Summary&amp;Assumptions'!$J$31,DW$47&gt;=$FO185,DW$47&lt;=$FP185)*(('Summary&amp;Assumptions'!$H$25*$C185)*(1+'Summary&amp;Assumptions'!$J$29)^(DW$46-1))+AND(DW$56&lt;'Summary&amp;Assumptions'!$J$31,DW$47&gt;=$FQ185,DW$47&lt;=$FR185)*(('Summary&amp;Assumptions'!$H$25*$C185)*(1+'Summary&amp;Assumptions'!$J$29)^(DW$46-1))</f>
        <v>0</v>
      </c>
      <c r="DS185" s="588">
        <f>AND(DX$55&gt;0,SUM($E185:DR185)&lt;'Summary&amp;Assumptions'!$G$32*$B185,$D185&gt;='Summary&amp;Assumptions'!$D$17,DX$47&gt;=$D185,DX$47&lt;=EDATE($D185,'Summary&amp;Assumptions'!$G$32))*$B185+AND(DX$56&lt;'Summary&amp;Assumptions'!$J$31,DX$47&gt;=$FO185,DX$47&lt;=$FP185)*(('Summary&amp;Assumptions'!$H$25*$C185)*(1+'Summary&amp;Assumptions'!$J$29)^(DX$46-1))+AND(DX$56&lt;'Summary&amp;Assumptions'!$J$31,DX$47&gt;=$FQ185,DX$47&lt;=$FR185)*(('Summary&amp;Assumptions'!$H$25*$C185)*(1+'Summary&amp;Assumptions'!$J$29)^(DX$46-1))</f>
        <v>0</v>
      </c>
      <c r="DT185" s="588">
        <f>AND(DY$55&gt;0,SUM($E185:DS185)&lt;'Summary&amp;Assumptions'!$G$32*$B185,$D185&gt;='Summary&amp;Assumptions'!$D$17,DY$47&gt;=$D185,DY$47&lt;=EDATE($D185,'Summary&amp;Assumptions'!$G$32))*$B185+AND(DY$56&lt;'Summary&amp;Assumptions'!$J$31,DY$47&gt;=$FO185,DY$47&lt;=$FP185)*(('Summary&amp;Assumptions'!$H$25*$C185)*(1+'Summary&amp;Assumptions'!$J$29)^(DY$46-1))+AND(DY$56&lt;'Summary&amp;Assumptions'!$J$31,DY$47&gt;=$FQ185,DY$47&lt;=$FR185)*(('Summary&amp;Assumptions'!$H$25*$C185)*(1+'Summary&amp;Assumptions'!$J$29)^(DY$46-1))</f>
        <v>0</v>
      </c>
      <c r="DU185" s="588">
        <f>AND(DZ$55&gt;0,SUM($E185:DT185)&lt;'Summary&amp;Assumptions'!$G$32*$B185,$D185&gt;='Summary&amp;Assumptions'!$D$17,DZ$47&gt;=$D185,DZ$47&lt;=EDATE($D185,'Summary&amp;Assumptions'!$G$32))*$B185+AND(DZ$56&lt;'Summary&amp;Assumptions'!$J$31,DZ$47&gt;=$FO185,DZ$47&lt;=$FP185)*(('Summary&amp;Assumptions'!$H$25*$C185)*(1+'Summary&amp;Assumptions'!$J$29)^(DZ$46-1))+AND(DZ$56&lt;'Summary&amp;Assumptions'!$J$31,DZ$47&gt;=$FQ185,DZ$47&lt;=$FR185)*(('Summary&amp;Assumptions'!$H$25*$C185)*(1+'Summary&amp;Assumptions'!$J$29)^(DZ$46-1))</f>
        <v>0</v>
      </c>
      <c r="DV185" s="588">
        <f>AND(EA$55&gt;0,SUM($E185:DU185)&lt;'Summary&amp;Assumptions'!$G$32*$B185,$D185&gt;='Summary&amp;Assumptions'!$D$17,EA$47&gt;=$D185,EA$47&lt;=EDATE($D185,'Summary&amp;Assumptions'!$G$32))*$B185+AND(EA$56&lt;'Summary&amp;Assumptions'!$J$31,EA$47&gt;=$FO185,EA$47&lt;=$FP185)*(('Summary&amp;Assumptions'!$H$25*$C185)*(1+'Summary&amp;Assumptions'!$J$29)^(EA$46-1))+AND(EA$56&lt;'Summary&amp;Assumptions'!$J$31,EA$47&gt;=$FQ185,EA$47&lt;=$FR185)*(('Summary&amp;Assumptions'!$H$25*$C185)*(1+'Summary&amp;Assumptions'!$J$29)^(EA$46-1))</f>
        <v>0</v>
      </c>
      <c r="DW185" s="588">
        <f>AND(EB$55&gt;0,SUM($E185:DV185)&lt;'Summary&amp;Assumptions'!$G$32*$B185,$D185&gt;='Summary&amp;Assumptions'!$D$17,EB$47&gt;=$D185,EB$47&lt;=EDATE($D185,'Summary&amp;Assumptions'!$G$32))*$B185+AND(EB$56&lt;'Summary&amp;Assumptions'!$J$31,EB$47&gt;=$FO185,EB$47&lt;=$FP185)*(('Summary&amp;Assumptions'!$H$25*$C185)*(1+'Summary&amp;Assumptions'!$J$29)^(EB$46-1))+AND(EB$56&lt;'Summary&amp;Assumptions'!$J$31,EB$47&gt;=$FQ185,EB$47&lt;=$FR185)*(('Summary&amp;Assumptions'!$H$25*$C185)*(1+'Summary&amp;Assumptions'!$J$29)^(EB$46-1))</f>
        <v>0</v>
      </c>
      <c r="DX185" s="588">
        <f>AND(EC$55&gt;0,SUM($E185:DW185)&lt;'Summary&amp;Assumptions'!$G$32*$B185,$D185&gt;='Summary&amp;Assumptions'!$D$17,EC$47&gt;=$D185,EC$47&lt;=EDATE($D185,'Summary&amp;Assumptions'!$G$32))*$B185+AND(EC$56&lt;'Summary&amp;Assumptions'!$J$31,EC$47&gt;=$FO185,EC$47&lt;=$FP185)*(('Summary&amp;Assumptions'!$H$25*$C185)*(1+'Summary&amp;Assumptions'!$J$29)^(EC$46-1))+AND(EC$56&lt;'Summary&amp;Assumptions'!$J$31,EC$47&gt;=$FQ185,EC$47&lt;=$FR185)*(('Summary&amp;Assumptions'!$H$25*$C185)*(1+'Summary&amp;Assumptions'!$J$29)^(EC$46-1))</f>
        <v>0</v>
      </c>
      <c r="DY185" s="588">
        <f>AND(ED$55&gt;0,SUM($E185:DX185)&lt;'Summary&amp;Assumptions'!$G$32*$B185,$D185&gt;='Summary&amp;Assumptions'!$D$17,ED$47&gt;=$D185,ED$47&lt;=EDATE($D185,'Summary&amp;Assumptions'!$G$32))*$B185+AND(ED$56&lt;'Summary&amp;Assumptions'!$J$31,ED$47&gt;=$FO185,ED$47&lt;=$FP185)*(('Summary&amp;Assumptions'!$H$25*$C185)*(1+'Summary&amp;Assumptions'!$J$29)^(ED$46-1))+AND(ED$56&lt;'Summary&amp;Assumptions'!$J$31,ED$47&gt;=$FQ185,ED$47&lt;=$FR185)*(('Summary&amp;Assumptions'!$H$25*$C185)*(1+'Summary&amp;Assumptions'!$J$29)^(ED$46-1))</f>
        <v>0</v>
      </c>
      <c r="DZ185" s="588">
        <f>AND(EE$55&gt;0,SUM($E185:DY185)&lt;'Summary&amp;Assumptions'!$G$32*$B185,$D185&gt;='Summary&amp;Assumptions'!$D$17,EE$47&gt;=$D185,EE$47&lt;=EDATE($D185,'Summary&amp;Assumptions'!$G$32))*$B185+AND(EE$56&lt;'Summary&amp;Assumptions'!$J$31,EE$47&gt;=$FO185,EE$47&lt;=$FP185)*(('Summary&amp;Assumptions'!$H$25*$C185)*(1+'Summary&amp;Assumptions'!$J$29)^(EE$46-1))+AND(EE$56&lt;'Summary&amp;Assumptions'!$J$31,EE$47&gt;=$FQ185,EE$47&lt;=$FR185)*(('Summary&amp;Assumptions'!$H$25*$C185)*(1+'Summary&amp;Assumptions'!$J$29)^(EE$46-1))</f>
        <v>0</v>
      </c>
      <c r="EA185" s="588">
        <f>AND(EF$55&gt;0,SUM($E185:DZ185)&lt;'Summary&amp;Assumptions'!$G$32*$B185,$D185&gt;='Summary&amp;Assumptions'!$D$17,EF$47&gt;=$D185,EF$47&lt;=EDATE($D185,'Summary&amp;Assumptions'!$G$32))*$B185+AND(EF$56&lt;'Summary&amp;Assumptions'!$J$31,EF$47&gt;=$FO185,EF$47&lt;=$FP185)*(('Summary&amp;Assumptions'!$H$25*$C185)*(1+'Summary&amp;Assumptions'!$J$29)^(EF$46-1))+AND(EF$56&lt;'Summary&amp;Assumptions'!$J$31,EF$47&gt;=$FQ185,EF$47&lt;=$FR185)*(('Summary&amp;Assumptions'!$H$25*$C185)*(1+'Summary&amp;Assumptions'!$J$29)^(EF$46-1))</f>
        <v>0</v>
      </c>
      <c r="EB185" s="588">
        <f>AND(EG$55&gt;0,SUM($E185:EA185)&lt;'Summary&amp;Assumptions'!$G$32*$B185,$D185&gt;='Summary&amp;Assumptions'!$D$17,EG$47&gt;=$D185,EG$47&lt;=EDATE($D185,'Summary&amp;Assumptions'!$G$32))*$B185+AND(EG$56&lt;'Summary&amp;Assumptions'!$J$31,EG$47&gt;=$FO185,EG$47&lt;=$FP185)*(('Summary&amp;Assumptions'!$H$25*$C185)*(1+'Summary&amp;Assumptions'!$J$29)^(EG$46-1))+AND(EG$56&lt;'Summary&amp;Assumptions'!$J$31,EG$47&gt;=$FQ185,EG$47&lt;=$FR185)*(('Summary&amp;Assumptions'!$H$25*$C185)*(1+'Summary&amp;Assumptions'!$J$29)^(EG$46-1))</f>
        <v>0</v>
      </c>
      <c r="EC185" s="588">
        <f>AND(EH$55&gt;0,SUM($E185:EB185)&lt;'Summary&amp;Assumptions'!$G$32*$B185,$D185&gt;='Summary&amp;Assumptions'!$D$17,EH$47&gt;=$D185,EH$47&lt;=EDATE($D185,'Summary&amp;Assumptions'!$G$32))*$B185+AND(EH$56&lt;'Summary&amp;Assumptions'!$J$31,EH$47&gt;=$FO185,EH$47&lt;=$FP185)*(('Summary&amp;Assumptions'!$H$25*$C185)*(1+'Summary&amp;Assumptions'!$J$29)^(EH$46-1))+AND(EH$56&lt;'Summary&amp;Assumptions'!$J$31,EH$47&gt;=$FQ185,EH$47&lt;=$FR185)*(('Summary&amp;Assumptions'!$H$25*$C185)*(1+'Summary&amp;Assumptions'!$J$29)^(EH$46-1))</f>
        <v>0</v>
      </c>
      <c r="ED185" s="588">
        <f>AND(EI$55&gt;0,SUM($E185:EC185)&lt;'Summary&amp;Assumptions'!$G$32*$B185,$D185&gt;='Summary&amp;Assumptions'!$D$17,EI$47&gt;=$D185,EI$47&lt;=EDATE($D185,'Summary&amp;Assumptions'!$G$32))*$B185+AND(EI$56&lt;'Summary&amp;Assumptions'!$J$31,EI$47&gt;=$FO185,EI$47&lt;=$FP185)*(('Summary&amp;Assumptions'!$H$25*$C185)*(1+'Summary&amp;Assumptions'!$J$29)^(EI$46-1))+AND(EI$56&lt;'Summary&amp;Assumptions'!$J$31,EI$47&gt;=$FQ185,EI$47&lt;=$FR185)*(('Summary&amp;Assumptions'!$H$25*$C185)*(1+'Summary&amp;Assumptions'!$J$29)^(EI$46-1))</f>
        <v>0</v>
      </c>
      <c r="EE185" s="588">
        <f>AND(EJ$55&gt;0,SUM($E185:ED185)&lt;'Summary&amp;Assumptions'!$G$32*$B185,$D185&gt;='Summary&amp;Assumptions'!$D$17,EJ$47&gt;=$D185,EJ$47&lt;=EDATE($D185,'Summary&amp;Assumptions'!$G$32))*$B185+AND(EJ$56&lt;'Summary&amp;Assumptions'!$J$31,EJ$47&gt;=$FO185,EJ$47&lt;=$FP185)*(('Summary&amp;Assumptions'!$H$25*$C185)*(1+'Summary&amp;Assumptions'!$J$29)^(EJ$46-1))+AND(EJ$56&lt;'Summary&amp;Assumptions'!$J$31,EJ$47&gt;=$FQ185,EJ$47&lt;=$FR185)*(('Summary&amp;Assumptions'!$H$25*$C185)*(1+'Summary&amp;Assumptions'!$J$29)^(EJ$46-1))</f>
        <v>0</v>
      </c>
      <c r="EF185" s="588">
        <f>AND(EK$55&gt;0,SUM($E185:EE185)&lt;'Summary&amp;Assumptions'!$G$32*$B185,$D185&gt;='Summary&amp;Assumptions'!$D$17,EK$47&gt;=$D185,EK$47&lt;=EDATE($D185,'Summary&amp;Assumptions'!$G$32))*$B185+AND(EK$56&lt;'Summary&amp;Assumptions'!$J$31,EK$47&gt;=$FO185,EK$47&lt;=$FP185)*(('Summary&amp;Assumptions'!$H$25*$C185)*(1+'Summary&amp;Assumptions'!$J$29)^(EK$46-1))+AND(EK$56&lt;'Summary&amp;Assumptions'!$J$31,EK$47&gt;=$FQ185,EK$47&lt;=$FR185)*(('Summary&amp;Assumptions'!$H$25*$C185)*(1+'Summary&amp;Assumptions'!$J$29)^(EK$46-1))</f>
        <v>0</v>
      </c>
      <c r="EG185" s="588">
        <f>AND(EL$55&gt;0,SUM($E185:EF185)&lt;'Summary&amp;Assumptions'!$G$32*$B185,$D185&gt;='Summary&amp;Assumptions'!$D$17,EL$47&gt;=$D185,EL$47&lt;=EDATE($D185,'Summary&amp;Assumptions'!$G$32))*$B185+AND(EL$56&lt;'Summary&amp;Assumptions'!$J$31,EL$47&gt;=$FO185,EL$47&lt;=$FP185)*(('Summary&amp;Assumptions'!$H$25*$C185)*(1+'Summary&amp;Assumptions'!$J$29)^(EL$46-1))+AND(EL$56&lt;'Summary&amp;Assumptions'!$J$31,EL$47&gt;=$FQ185,EL$47&lt;=$FR185)*(('Summary&amp;Assumptions'!$H$25*$C185)*(1+'Summary&amp;Assumptions'!$J$29)^(EL$46-1))</f>
        <v>0</v>
      </c>
      <c r="EH185" s="588">
        <f>AND(EM$55&gt;0,SUM($E185:EG185)&lt;'Summary&amp;Assumptions'!$G$32*$B185,$D185&gt;='Summary&amp;Assumptions'!$D$17,EM$47&gt;=$D185,EM$47&lt;=EDATE($D185,'Summary&amp;Assumptions'!$G$32))*$B185+AND(EM$56&lt;'Summary&amp;Assumptions'!$J$31,EM$47&gt;=$FO185,EM$47&lt;=$FP185)*(('Summary&amp;Assumptions'!$H$25*$C185)*(1+'Summary&amp;Assumptions'!$J$29)^(EM$46-1))+AND(EM$56&lt;'Summary&amp;Assumptions'!$J$31,EM$47&gt;=$FQ185,EM$47&lt;=$FR185)*(('Summary&amp;Assumptions'!$H$25*$C185)*(1+'Summary&amp;Assumptions'!$J$29)^(EM$46-1))</f>
        <v>0</v>
      </c>
      <c r="EI185" s="588">
        <f>AND(EN$55&gt;0,SUM($E185:EH185)&lt;'Summary&amp;Assumptions'!$G$32*$B185,$D185&gt;='Summary&amp;Assumptions'!$D$17,EN$47&gt;=$D185,EN$47&lt;=EDATE($D185,'Summary&amp;Assumptions'!$G$32))*$B185+AND(EN$56&lt;'Summary&amp;Assumptions'!$J$31,EN$47&gt;=$FO185,EN$47&lt;=$FP185)*(('Summary&amp;Assumptions'!$H$25*$C185)*(1+'Summary&amp;Assumptions'!$J$29)^(EN$46-1))+AND(EN$56&lt;'Summary&amp;Assumptions'!$J$31,EN$47&gt;=$FQ185,EN$47&lt;=$FR185)*(('Summary&amp;Assumptions'!$H$25*$C185)*(1+'Summary&amp;Assumptions'!$J$29)^(EN$46-1))</f>
        <v>0</v>
      </c>
      <c r="EJ185" s="588">
        <f>AND(EO$55&gt;0,SUM($E185:EI185)&lt;'Summary&amp;Assumptions'!$G$32*$B185,$D185&gt;='Summary&amp;Assumptions'!$D$17,EO$47&gt;=$D185,EO$47&lt;=EDATE($D185,'Summary&amp;Assumptions'!$G$32))*$B185+AND(EO$56&lt;'Summary&amp;Assumptions'!$J$31,EO$47&gt;=$FO185,EO$47&lt;=$FP185)*(('Summary&amp;Assumptions'!$H$25*$C185)*(1+'Summary&amp;Assumptions'!$J$29)^(EO$46-1))+AND(EO$56&lt;'Summary&amp;Assumptions'!$J$31,EO$47&gt;=$FQ185,EO$47&lt;=$FR185)*(('Summary&amp;Assumptions'!$H$25*$C185)*(1+'Summary&amp;Assumptions'!$J$29)^(EO$46-1))</f>
        <v>0</v>
      </c>
      <c r="EK185" s="588">
        <f>AND(EP$55&gt;0,SUM($E185:EJ185)&lt;'Summary&amp;Assumptions'!$G$32*$B185,$D185&gt;='Summary&amp;Assumptions'!$D$17,EP$47&gt;=$D185,EP$47&lt;=EDATE($D185,'Summary&amp;Assumptions'!$G$32))*$B185+AND(EP$56&lt;'Summary&amp;Assumptions'!$J$31,EP$47&gt;=$FO185,EP$47&lt;=$FP185)*(('Summary&amp;Assumptions'!$H$25*$C185)*(1+'Summary&amp;Assumptions'!$J$29)^(EP$46-1))+AND(EP$56&lt;'Summary&amp;Assumptions'!$J$31,EP$47&gt;=$FQ185,EP$47&lt;=$FR185)*(('Summary&amp;Assumptions'!$H$25*$C185)*(1+'Summary&amp;Assumptions'!$J$29)^(EP$46-1))</f>
        <v>0</v>
      </c>
      <c r="EL185" s="588">
        <f>AND(EQ$55&gt;0,SUM($E185:EK185)&lt;'Summary&amp;Assumptions'!$G$32*$B185,$D185&gt;='Summary&amp;Assumptions'!$D$17,EQ$47&gt;=$D185,EQ$47&lt;=EDATE($D185,'Summary&amp;Assumptions'!$G$32))*$B185+AND(EQ$56&lt;'Summary&amp;Assumptions'!$J$31,EQ$47&gt;=$FO185,EQ$47&lt;=$FP185)*(('Summary&amp;Assumptions'!$H$25*$C185)*(1+'Summary&amp;Assumptions'!$J$29)^(EQ$46-1))+AND(EQ$56&lt;'Summary&amp;Assumptions'!$J$31,EQ$47&gt;=$FQ185,EQ$47&lt;=$FR185)*(('Summary&amp;Assumptions'!$H$25*$C185)*(1+'Summary&amp;Assumptions'!$J$29)^(EQ$46-1))</f>
        <v>0</v>
      </c>
      <c r="EM185" s="588">
        <f>AND(ER$55&gt;0,SUM($E185:EL185)&lt;'Summary&amp;Assumptions'!$G$32*$B185,$D185&gt;='Summary&amp;Assumptions'!$D$17,ER$47&gt;=$D185,ER$47&lt;=EDATE($D185,'Summary&amp;Assumptions'!$G$32))*$B185+AND(ER$56&lt;'Summary&amp;Assumptions'!$J$31,ER$47&gt;=$FO185,ER$47&lt;=$FP185)*(('Summary&amp;Assumptions'!$H$25*$C185)*(1+'Summary&amp;Assumptions'!$J$29)^(ER$46-1))+AND(ER$56&lt;'Summary&amp;Assumptions'!$J$31,ER$47&gt;=$FQ185,ER$47&lt;=$FR185)*(('Summary&amp;Assumptions'!$H$25*$C185)*(1+'Summary&amp;Assumptions'!$J$29)^(ER$46-1))</f>
        <v>0</v>
      </c>
      <c r="EN185" s="588">
        <f>AND(ES$55&gt;0,SUM($E185:EM185)&lt;'Summary&amp;Assumptions'!$G$32*$B185,$D185&gt;='Summary&amp;Assumptions'!$D$17,ES$47&gt;=$D185,ES$47&lt;=EDATE($D185,'Summary&amp;Assumptions'!$G$32))*$B185+AND(ES$56&lt;'Summary&amp;Assumptions'!$J$31,ES$47&gt;=$FO185,ES$47&lt;=$FP185)*(('Summary&amp;Assumptions'!$H$25*$C185)*(1+'Summary&amp;Assumptions'!$J$29)^(ES$46-1))+AND(ES$56&lt;'Summary&amp;Assumptions'!$J$31,ES$47&gt;=$FQ185,ES$47&lt;=$FR185)*(('Summary&amp;Assumptions'!$H$25*$C185)*(1+'Summary&amp;Assumptions'!$J$29)^(ES$46-1))</f>
        <v>0</v>
      </c>
      <c r="EO185" s="588">
        <f>AND(ET$55&gt;0,SUM($E185:EN185)&lt;'Summary&amp;Assumptions'!$G$32*$B185,$D185&gt;='Summary&amp;Assumptions'!$D$17,ET$47&gt;=$D185,ET$47&lt;=EDATE($D185,'Summary&amp;Assumptions'!$G$32))*$B185+AND(ET$56&lt;'Summary&amp;Assumptions'!$J$31,ET$47&gt;=$FO185,ET$47&lt;=$FP185)*(('Summary&amp;Assumptions'!$H$25*$C185)*(1+'Summary&amp;Assumptions'!$J$29)^(ET$46-1))+AND(ET$56&lt;'Summary&amp;Assumptions'!$J$31,ET$47&gt;=$FQ185,ET$47&lt;=$FR185)*(('Summary&amp;Assumptions'!$H$25*$C185)*(1+'Summary&amp;Assumptions'!$J$29)^(ET$46-1))</f>
        <v>0</v>
      </c>
      <c r="EP185" s="588">
        <f>AND(EU$55&gt;0,SUM($E185:EO185)&lt;'Summary&amp;Assumptions'!$G$32*$B185,$D185&gt;='Summary&amp;Assumptions'!$D$17,EU$47&gt;=$D185,EU$47&lt;=EDATE($D185,'Summary&amp;Assumptions'!$G$32))*$B185+AND(EU$56&lt;'Summary&amp;Assumptions'!$J$31,EU$47&gt;=$FO185,EU$47&lt;=$FP185)*(('Summary&amp;Assumptions'!$H$25*$C185)*(1+'Summary&amp;Assumptions'!$J$29)^(EU$46-1))+AND(EU$56&lt;'Summary&amp;Assumptions'!$J$31,EU$47&gt;=$FQ185,EU$47&lt;=$FR185)*(('Summary&amp;Assumptions'!$H$25*$C185)*(1+'Summary&amp;Assumptions'!$J$29)^(EU$46-1))</f>
        <v>0</v>
      </c>
      <c r="EQ185" s="588">
        <f>AND(EV$55&gt;0,SUM($E185:EP185)&lt;'Summary&amp;Assumptions'!$G$32*$B185,$D185&gt;='Summary&amp;Assumptions'!$D$17,EV$47&gt;=$D185,EV$47&lt;=EDATE($D185,'Summary&amp;Assumptions'!$G$32))*$B185+AND(EV$56&lt;'Summary&amp;Assumptions'!$J$31,EV$47&gt;=$FO185,EV$47&lt;=$FP185)*(('Summary&amp;Assumptions'!$H$25*$C185)*(1+'Summary&amp;Assumptions'!$J$29)^(EV$46-1))+AND(EV$56&lt;'Summary&amp;Assumptions'!$J$31,EV$47&gt;=$FQ185,EV$47&lt;=$FR185)*(('Summary&amp;Assumptions'!$H$25*$C185)*(1+'Summary&amp;Assumptions'!$J$29)^(EV$46-1))</f>
        <v>0</v>
      </c>
      <c r="ER185" s="588">
        <f>AND(EW$55&gt;0,SUM($E185:EQ185)&lt;'Summary&amp;Assumptions'!$G$32*$B185,$D185&gt;='Summary&amp;Assumptions'!$D$17,EW$47&gt;=$D185,EW$47&lt;=EDATE($D185,'Summary&amp;Assumptions'!$G$32))*$B185+AND(EW$56&lt;'Summary&amp;Assumptions'!$J$31,EW$47&gt;=$FO185,EW$47&lt;=$FP185)*(('Summary&amp;Assumptions'!$H$25*$C185)*(1+'Summary&amp;Assumptions'!$J$29)^(EW$46-1))+AND(EW$56&lt;'Summary&amp;Assumptions'!$J$31,EW$47&gt;=$FQ185,EW$47&lt;=$FR185)*(('Summary&amp;Assumptions'!$H$25*$C185)*(1+'Summary&amp;Assumptions'!$J$29)^(EW$46-1))</f>
        <v>0</v>
      </c>
      <c r="ES185" s="588">
        <f>AND(EX$55&gt;0,SUM($E185:ER185)&lt;'Summary&amp;Assumptions'!$G$32*$B185,$D185&gt;='Summary&amp;Assumptions'!$D$17,EX$47&gt;=$D185,EX$47&lt;=EDATE($D185,'Summary&amp;Assumptions'!$G$32))*$B185+AND(EX$56&lt;'Summary&amp;Assumptions'!$J$31,EX$47&gt;=$FO185,EX$47&lt;=$FP185)*(('Summary&amp;Assumptions'!$H$25*$C185)*(1+'Summary&amp;Assumptions'!$J$29)^(EX$46-1))+AND(EX$56&lt;'Summary&amp;Assumptions'!$J$31,EX$47&gt;=$FQ185,EX$47&lt;=$FR185)*(('Summary&amp;Assumptions'!$H$25*$C185)*(1+'Summary&amp;Assumptions'!$J$29)^(EX$46-1))</f>
        <v>0</v>
      </c>
      <c r="ET185" s="588">
        <f>AND(EY$55&gt;0,SUM($E185:ES185)&lt;'Summary&amp;Assumptions'!$G$32*$B185,$D185&gt;='Summary&amp;Assumptions'!$D$17,EY$47&gt;=$D185,EY$47&lt;=EDATE($D185,'Summary&amp;Assumptions'!$G$32))*$B185+AND(EY$56&lt;'Summary&amp;Assumptions'!$J$31,EY$47&gt;=$FO185,EY$47&lt;=$FP185)*(('Summary&amp;Assumptions'!$H$25*$C185)*(1+'Summary&amp;Assumptions'!$J$29)^(EY$46-1))+AND(EY$56&lt;'Summary&amp;Assumptions'!$J$31,EY$47&gt;=$FQ185,EY$47&lt;=$FR185)*(('Summary&amp;Assumptions'!$H$25*$C185)*(1+'Summary&amp;Assumptions'!$J$29)^(EY$46-1))</f>
        <v>0</v>
      </c>
      <c r="EU185" s="588">
        <f>AND(EZ$55&gt;0,SUM($E185:ET185)&lt;'Summary&amp;Assumptions'!$G$32*$B185,$D185&gt;='Summary&amp;Assumptions'!$D$17,EZ$47&gt;=$D185,EZ$47&lt;=EDATE($D185,'Summary&amp;Assumptions'!$G$32))*$B185+AND(EZ$56&lt;'Summary&amp;Assumptions'!$J$31,EZ$47&gt;=$FO185,EZ$47&lt;=$FP185)*(('Summary&amp;Assumptions'!$H$25*$C185)*(1+'Summary&amp;Assumptions'!$J$29)^(EZ$46-1))+AND(EZ$56&lt;'Summary&amp;Assumptions'!$J$31,EZ$47&gt;=$FQ185,EZ$47&lt;=$FR185)*(('Summary&amp;Assumptions'!$H$25*$C185)*(1+'Summary&amp;Assumptions'!$J$29)^(EZ$46-1))</f>
        <v>0</v>
      </c>
      <c r="EV185" s="588">
        <f>AND(FA$55&gt;0,SUM($E185:EU185)&lt;'Summary&amp;Assumptions'!$G$32*$B185,$D185&gt;='Summary&amp;Assumptions'!$D$17,FA$47&gt;=$D185,FA$47&lt;=EDATE($D185,'Summary&amp;Assumptions'!$G$32))*$B185+AND(FA$56&lt;'Summary&amp;Assumptions'!$J$31,FA$47&gt;=$FO185,FA$47&lt;=$FP185)*(('Summary&amp;Assumptions'!$H$25*$C185)*(1+'Summary&amp;Assumptions'!$J$29)^(FA$46-1))+AND(FA$56&lt;'Summary&amp;Assumptions'!$J$31,FA$47&gt;=$FQ185,FA$47&lt;=$FR185)*(('Summary&amp;Assumptions'!$H$25*$C185)*(1+'Summary&amp;Assumptions'!$J$29)^(FA$46-1))</f>
        <v>0</v>
      </c>
      <c r="EW185" s="588">
        <f>AND(FB$55&gt;0,SUM($E185:EV185)&lt;'Summary&amp;Assumptions'!$G$32*$B185,$D185&gt;='Summary&amp;Assumptions'!$D$17,FB$47&gt;=$D185,FB$47&lt;=EDATE($D185,'Summary&amp;Assumptions'!$G$32))*$B185+AND(FB$56&lt;'Summary&amp;Assumptions'!$J$31,FB$47&gt;=$FO185,FB$47&lt;=$FP185)*(('Summary&amp;Assumptions'!$H$25*$C185)*(1+'Summary&amp;Assumptions'!$J$29)^(FB$46-1))+AND(FB$56&lt;'Summary&amp;Assumptions'!$J$31,FB$47&gt;=$FQ185,FB$47&lt;=$FR185)*(('Summary&amp;Assumptions'!$H$25*$C185)*(1+'Summary&amp;Assumptions'!$J$29)^(FB$46-1))</f>
        <v>0</v>
      </c>
      <c r="EX185" s="588">
        <f>AND(FC$55&gt;0,SUM($E185:EW185)&lt;'Summary&amp;Assumptions'!$G$32*$B185,$D185&gt;='Summary&amp;Assumptions'!$D$17,FC$47&gt;=$D185,FC$47&lt;=EDATE($D185,'Summary&amp;Assumptions'!$G$32))*$B185+AND(FC$56&lt;'Summary&amp;Assumptions'!$J$31,FC$47&gt;=$FO185,FC$47&lt;=$FP185)*(('Summary&amp;Assumptions'!$H$25*$C185)*(1+'Summary&amp;Assumptions'!$J$29)^(FC$46-1))+AND(FC$56&lt;'Summary&amp;Assumptions'!$J$31,FC$47&gt;=$FQ185,FC$47&lt;=$FR185)*(('Summary&amp;Assumptions'!$H$25*$C185)*(1+'Summary&amp;Assumptions'!$J$29)^(FC$46-1))</f>
        <v>0</v>
      </c>
      <c r="EY185" s="588">
        <f>AND(FD$55&gt;0,SUM($E185:EX185)&lt;'Summary&amp;Assumptions'!$G$32*$B185,$D185&gt;='Summary&amp;Assumptions'!$D$17,FD$47&gt;=$D185,FD$47&lt;=EDATE($D185,'Summary&amp;Assumptions'!$G$32))*$B185+AND(FD$56&lt;'Summary&amp;Assumptions'!$J$31,FD$47&gt;=$FO185,FD$47&lt;=$FP185)*(('Summary&amp;Assumptions'!$H$25*$C185)*(1+'Summary&amp;Assumptions'!$J$29)^(FD$46-1))+AND(FD$56&lt;'Summary&amp;Assumptions'!$J$31,FD$47&gt;=$FQ185,FD$47&lt;=$FR185)*(('Summary&amp;Assumptions'!$H$25*$C185)*(1+'Summary&amp;Assumptions'!$J$29)^(FD$46-1))</f>
        <v>0</v>
      </c>
      <c r="EZ185" s="588">
        <f>AND(FE$55&gt;0,SUM($E185:EY185)&lt;'Summary&amp;Assumptions'!$G$32*$B185,$D185&gt;='Summary&amp;Assumptions'!$D$17,FE$47&gt;=$D185,FE$47&lt;=EDATE($D185,'Summary&amp;Assumptions'!$G$32))*$B185+AND(FE$56&lt;'Summary&amp;Assumptions'!$J$31,FE$47&gt;=$FO185,FE$47&lt;=$FP185)*(('Summary&amp;Assumptions'!$H$25*$C185)*(1+'Summary&amp;Assumptions'!$J$29)^(FE$46-1))+AND(FE$56&lt;'Summary&amp;Assumptions'!$J$31,FE$47&gt;=$FQ185,FE$47&lt;=$FR185)*(('Summary&amp;Assumptions'!$H$25*$C185)*(1+'Summary&amp;Assumptions'!$J$29)^(FE$46-1))</f>
        <v>0</v>
      </c>
      <c r="FA185" s="588">
        <f>AND(FF$55&gt;0,SUM($E185:EZ185)&lt;'Summary&amp;Assumptions'!$G$32*$B185,$D185&gt;='Summary&amp;Assumptions'!$D$17,FF$47&gt;=$D185,FF$47&lt;=EDATE($D185,'Summary&amp;Assumptions'!$G$32))*$B185+AND(FF$56&lt;'Summary&amp;Assumptions'!$J$31,FF$47&gt;=$FO185,FF$47&lt;=$FP185)*(('Summary&amp;Assumptions'!$H$25*$C185)*(1+'Summary&amp;Assumptions'!$J$29)^(FF$46-1))+AND(FF$56&lt;'Summary&amp;Assumptions'!$J$31,FF$47&gt;=$FQ185,FF$47&lt;=$FR185)*(('Summary&amp;Assumptions'!$H$25*$C185)*(1+'Summary&amp;Assumptions'!$J$29)^(FF$46-1))</f>
        <v>0</v>
      </c>
      <c r="FB185" s="588">
        <f>AND(FG$55&gt;0,SUM($E185:FA185)&lt;'Summary&amp;Assumptions'!$G$32*$B185,$D185&gt;='Summary&amp;Assumptions'!$D$17,FG$47&gt;=$D185,FG$47&lt;=EDATE($D185,'Summary&amp;Assumptions'!$G$32))*$B185+AND(FG$56&lt;'Summary&amp;Assumptions'!$J$31,FG$47&gt;=$FO185,FG$47&lt;=$FP185)*(('Summary&amp;Assumptions'!$H$25*$C185)*(1+'Summary&amp;Assumptions'!$J$29)^(FG$46-1))+AND(FG$56&lt;'Summary&amp;Assumptions'!$J$31,FG$47&gt;=$FQ185,FG$47&lt;=$FR185)*(('Summary&amp;Assumptions'!$H$25*$C185)*(1+'Summary&amp;Assumptions'!$J$29)^(FG$46-1))</f>
        <v>0</v>
      </c>
      <c r="FC185" s="588">
        <f>AND(FH$55&gt;0,SUM($E185:FB185)&lt;'Summary&amp;Assumptions'!$G$32*$B185,$D185&gt;='Summary&amp;Assumptions'!$D$17,FH$47&gt;=$D185,FH$47&lt;=EDATE($D185,'Summary&amp;Assumptions'!$G$32))*$B185+AND(FH$56&lt;'Summary&amp;Assumptions'!$J$31,FH$47&gt;=$FO185,FH$47&lt;=$FP185)*(('Summary&amp;Assumptions'!$H$25*$C185)*(1+'Summary&amp;Assumptions'!$J$29)^(FH$46-1))+AND(FH$56&lt;'Summary&amp;Assumptions'!$J$31,FH$47&gt;=$FQ185,FH$47&lt;=$FR185)*(('Summary&amp;Assumptions'!$H$25*$C185)*(1+'Summary&amp;Assumptions'!$J$29)^(FH$46-1))</f>
        <v>0</v>
      </c>
      <c r="FD185" s="588">
        <f>AND(FI$55&gt;0,SUM($E185:FC185)&lt;'Summary&amp;Assumptions'!$G$32*$B185,$D185&gt;='Summary&amp;Assumptions'!$D$17,FI$47&gt;=$D185,FI$47&lt;=EDATE($D185,'Summary&amp;Assumptions'!$G$32))*$B185+AND(FI$56&lt;'Summary&amp;Assumptions'!$J$31,FI$47&gt;=$FO185,FI$47&lt;=$FP185)*(('Summary&amp;Assumptions'!$H$25*$C185)*(1+'Summary&amp;Assumptions'!$J$29)^(FI$46-1))+AND(FI$56&lt;'Summary&amp;Assumptions'!$J$31,FI$47&gt;=$FQ185,FI$47&lt;=$FR185)*(('Summary&amp;Assumptions'!$H$25*$C185)*(1+'Summary&amp;Assumptions'!$J$29)^(FI$46-1))</f>
        <v>0</v>
      </c>
      <c r="FE185" s="588">
        <f>AND(FJ$55&gt;0,SUM($E185:FD185)&lt;'Summary&amp;Assumptions'!$G$32*$B185,$D185&gt;='Summary&amp;Assumptions'!$D$17,FJ$47&gt;=$D185,FJ$47&lt;=EDATE($D185,'Summary&amp;Assumptions'!$G$32))*$B185+AND(FJ$56&lt;'Summary&amp;Assumptions'!$J$31,FJ$47&gt;=$FO185,FJ$47&lt;=$FP185)*(('Summary&amp;Assumptions'!$H$25*$C185)*(1+'Summary&amp;Assumptions'!$J$29)^(FJ$46-1))+AND(FJ$56&lt;'Summary&amp;Assumptions'!$J$31,FJ$47&gt;=$FQ185,FJ$47&lt;=$FR185)*(('Summary&amp;Assumptions'!$H$25*$C185)*(1+'Summary&amp;Assumptions'!$J$29)^(FJ$46-1))</f>
        <v>0</v>
      </c>
      <c r="FF185" s="588">
        <f>AND(FK$55&gt;0,SUM($E185:FE185)&lt;'Summary&amp;Assumptions'!$G$32*$B185,$D185&gt;='Summary&amp;Assumptions'!$D$17,FK$47&gt;=$D185,FK$47&lt;=EDATE($D185,'Summary&amp;Assumptions'!$G$32))*$B185+AND(FK$56&lt;'Summary&amp;Assumptions'!$J$31,FK$47&gt;=$FO185,FK$47&lt;=$FP185)*(('Summary&amp;Assumptions'!$H$25*$C185)*(1+'Summary&amp;Assumptions'!$J$29)^(FK$46-1))+AND(FK$56&lt;'Summary&amp;Assumptions'!$J$31,FK$47&gt;=$FQ185,FK$47&lt;=$FR185)*(('Summary&amp;Assumptions'!$H$25*$C185)*(1+'Summary&amp;Assumptions'!$J$29)^(FK$46-1))</f>
        <v>0</v>
      </c>
      <c r="FG185" s="588">
        <f>AND(FL$55&gt;0,SUM($E185:FF185)&lt;'Summary&amp;Assumptions'!$G$32*$B185,$D185&gt;='Summary&amp;Assumptions'!$D$17,FL$47&gt;=$D185,FL$47&lt;=EDATE($D185,'Summary&amp;Assumptions'!$G$32))*$B185+AND(FL$56&lt;'Summary&amp;Assumptions'!$J$31,FL$47&gt;=$FO185,FL$47&lt;=$FP185)*(('Summary&amp;Assumptions'!$H$25*$C185)*(1+'Summary&amp;Assumptions'!$J$29)^(FL$46-1))+AND(FL$56&lt;'Summary&amp;Assumptions'!$J$31,FL$47&gt;=$FQ185,FL$47&lt;=$FR185)*(('Summary&amp;Assumptions'!$H$25*$C185)*(1+'Summary&amp;Assumptions'!$J$29)^(FL$46-1))</f>
        <v>0</v>
      </c>
      <c r="FH185" s="588">
        <f>AND(FM$55&gt;0,SUM($E185:FG185)&lt;'Summary&amp;Assumptions'!$G$32*$B185,$D185&gt;='Summary&amp;Assumptions'!$D$17,FM$47&gt;=$D185,FM$47&lt;=EDATE($D185,'Summary&amp;Assumptions'!$G$32))*$B185+AND(FM$56&lt;'Summary&amp;Assumptions'!$J$31,FM$47&gt;=$FO185,FM$47&lt;=$FP185)*(('Summary&amp;Assumptions'!$H$25*$C185)*(1+'Summary&amp;Assumptions'!$J$29)^(FM$46-1))+AND(FM$56&lt;'Summary&amp;Assumptions'!$J$31,FM$47&gt;=$FQ185,FM$47&lt;=$FR185)*(('Summary&amp;Assumptions'!$H$25*$C185)*(1+'Summary&amp;Assumptions'!$J$29)^(FM$46-1))</f>
        <v>0</v>
      </c>
      <c r="FI185" s="588">
        <f>AND(FN$55&gt;0,SUM($E185:FH185)&lt;'Summary&amp;Assumptions'!$G$32*$B185,$D185&gt;='Summary&amp;Assumptions'!$D$17,FN$47&gt;=$D185,FN$47&lt;=EDATE($D185,'Summary&amp;Assumptions'!$G$32))*$B185+AND(FN$56&lt;'Summary&amp;Assumptions'!$J$31,FN$47&gt;=$FO185,FN$47&lt;=$FP185)*(('Summary&amp;Assumptions'!$H$25*$C185)*(1+'Summary&amp;Assumptions'!$J$29)^(FN$46-1))+AND(FN$56&lt;'Summary&amp;Assumptions'!$J$31,FN$47&gt;=$FQ185,FN$47&lt;=$FR185)*(('Summary&amp;Assumptions'!$H$25*$C185)*(1+'Summary&amp;Assumptions'!$J$29)^(FN$46-1))</f>
        <v>0</v>
      </c>
      <c r="FJ185" s="588">
        <f>AND(FO$55&gt;0,SUM($E185:FI185)&lt;'Summary&amp;Assumptions'!$G$32*$B185,$D185&gt;='Summary&amp;Assumptions'!$D$17,FO$47&gt;=$D185,FO$47&lt;=EDATE($D185,'Summary&amp;Assumptions'!$G$32))*$B185+AND(FO$56&lt;'Summary&amp;Assumptions'!$J$31,FO$47&gt;=$FO185,FO$47&lt;=$FP185)*(('Summary&amp;Assumptions'!$H$25*$C185)*(1+'Summary&amp;Assumptions'!$J$29)^(FO$46-1))+AND(FO$56&lt;'Summary&amp;Assumptions'!$J$31,FO$47&gt;=$FQ185,FO$47&lt;=$FR185)*(('Summary&amp;Assumptions'!$H$25*$C185)*(1+'Summary&amp;Assumptions'!$J$29)^(FO$46-1))</f>
        <v>0</v>
      </c>
      <c r="FK185" s="588">
        <f>AND(FP$55&gt;0,SUM($E185:FJ185)&lt;'Summary&amp;Assumptions'!$G$32*$B185,$D185&gt;='Summary&amp;Assumptions'!$D$17,FP$47&gt;=$D185,FP$47&lt;=EDATE($D185,'Summary&amp;Assumptions'!$G$32))*$B185+AND(FP$56&lt;'Summary&amp;Assumptions'!$J$31,FP$47&gt;=$FO185,FP$47&lt;=$FP185)*(('Summary&amp;Assumptions'!$H$25*$C185)*(1+'Summary&amp;Assumptions'!$J$29)^(FP$46-1))+AND(FP$56&lt;'Summary&amp;Assumptions'!$J$31,FP$47&gt;=$FQ185,FP$47&lt;=$FR185)*(('Summary&amp;Assumptions'!$H$25*$C185)*(1+'Summary&amp;Assumptions'!$J$29)^(FP$46-1))</f>
        <v>0</v>
      </c>
      <c r="FL185" s="588">
        <f>AND(FQ$55&gt;0,SUM($E185:FK185)&lt;'Summary&amp;Assumptions'!$G$32*$B185,$D185&gt;='Summary&amp;Assumptions'!$D$17,FQ$47&gt;=$D185,FQ$47&lt;=EDATE($D185,'Summary&amp;Assumptions'!$G$32))*$B185+AND(FQ$56&lt;'Summary&amp;Assumptions'!$J$31,FQ$47&gt;=$FO185,FQ$47&lt;=$FP185)*(('Summary&amp;Assumptions'!$H$25*$C185)*(1+'Summary&amp;Assumptions'!$J$29)^(FQ$46-1))+AND(FQ$56&lt;'Summary&amp;Assumptions'!$J$31,FQ$47&gt;=$FQ185,FQ$47&lt;=$FR185)*(('Summary&amp;Assumptions'!$H$25*$C185)*(1+'Summary&amp;Assumptions'!$J$29)^(FQ$46-1))</f>
        <v>0</v>
      </c>
      <c r="FO185" s="576">
        <f>EDATE(D185,'Summary&amp;Assumptions'!$G$34)</f>
        <v>46419</v>
      </c>
      <c r="FP185" s="576">
        <f>EDATE(FO185,'Summary&amp;Assumptions'!$G$33-1)</f>
        <v>46447</v>
      </c>
      <c r="FQ185" s="576">
        <f>EDATE(FO185,'Summary&amp;Assumptions'!$G$34)</f>
        <v>46784</v>
      </c>
      <c r="FR185" s="576">
        <f>EDATE(FQ185,'Summary&amp;Assumptions'!$G$33-1)</f>
        <v>46813</v>
      </c>
    </row>
    <row r="186" spans="2:174" hidden="1" x14ac:dyDescent="0.2">
      <c r="B186" s="588">
        <v>0</v>
      </c>
      <c r="C186" s="193">
        <v>0</v>
      </c>
      <c r="D186" s="589">
        <v>46082</v>
      </c>
      <c r="F186" s="588">
        <f>AND(K$55&gt;0,SUM($E186:E186)&lt;'Summary&amp;Assumptions'!$G$32*$B186,$D186&gt;='Summary&amp;Assumptions'!$D$17,K$47&gt;=$D186,K$47&lt;=EDATE($D186,'Summary&amp;Assumptions'!$G$32))*$B186+AND(K$56&lt;'Summary&amp;Assumptions'!$J$31,K$47&gt;=$FO186,K$47&lt;=$FP186)*(('Summary&amp;Assumptions'!$H$25*$C186)*(1+'Summary&amp;Assumptions'!$J$29)^(K$46-1))+AND(K$56&lt;'Summary&amp;Assumptions'!$J$31,K$47&gt;=$FQ186,K$47&lt;=$FR186)*(('Summary&amp;Assumptions'!$H$25*$C186)*(1+'Summary&amp;Assumptions'!$J$29)^(K$46-1))</f>
        <v>0</v>
      </c>
      <c r="G186" s="588">
        <f>AND(L$55&gt;0,SUM($E186:F186)&lt;'Summary&amp;Assumptions'!$G$32*$B186,$D186&gt;='Summary&amp;Assumptions'!$D$17,L$47&gt;=$D186,L$47&lt;=EDATE($D186,'Summary&amp;Assumptions'!$G$32))*$B186+AND(L$56&lt;'Summary&amp;Assumptions'!$J$31,L$47&gt;=$FO186,L$47&lt;=$FP186)*(('Summary&amp;Assumptions'!$H$25*$C186)*(1+'Summary&amp;Assumptions'!$J$29)^(L$46-1))+AND(L$56&lt;'Summary&amp;Assumptions'!$J$31,L$47&gt;=$FQ186,L$47&lt;=$FR186)*(('Summary&amp;Assumptions'!$H$25*$C186)*(1+'Summary&amp;Assumptions'!$J$29)^(L$46-1))</f>
        <v>0</v>
      </c>
      <c r="H186" s="588">
        <f>AND(M$55&gt;0,SUM($E186:G186)&lt;'Summary&amp;Assumptions'!$G$32*$B186,$D186&gt;='Summary&amp;Assumptions'!$D$17,M$47&gt;=$D186,M$47&lt;=EDATE($D186,'Summary&amp;Assumptions'!$G$32))*$B186+AND(M$56&lt;'Summary&amp;Assumptions'!$J$31,M$47&gt;=$FO186,M$47&lt;=$FP186)*(('Summary&amp;Assumptions'!$H$25*$C186)*(1+'Summary&amp;Assumptions'!$J$29)^(M$46-1))+AND(M$56&lt;'Summary&amp;Assumptions'!$J$31,M$47&gt;=$FQ186,M$47&lt;=$FR186)*(('Summary&amp;Assumptions'!$H$25*$C186)*(1+'Summary&amp;Assumptions'!$J$29)^(M$46-1))</f>
        <v>0</v>
      </c>
      <c r="I186" s="588">
        <f>AND(N$55&gt;0,SUM($E186:H186)&lt;'Summary&amp;Assumptions'!$G$32*$B186,$D186&gt;='Summary&amp;Assumptions'!$D$17,N$47&gt;=$D186,N$47&lt;=EDATE($D186,'Summary&amp;Assumptions'!$G$32))*$B186+AND(N$56&lt;'Summary&amp;Assumptions'!$J$31,N$47&gt;=$FO186,N$47&lt;=$FP186)*(('Summary&amp;Assumptions'!$H$25*$C186)*(1+'Summary&amp;Assumptions'!$J$29)^(N$46-1))+AND(N$56&lt;'Summary&amp;Assumptions'!$J$31,N$47&gt;=$FQ186,N$47&lt;=$FR186)*(('Summary&amp;Assumptions'!$H$25*$C186)*(1+'Summary&amp;Assumptions'!$J$29)^(N$46-1))</f>
        <v>0</v>
      </c>
      <c r="J186" s="588">
        <f>AND(O$55&gt;0,SUM($E186:I186)&lt;'Summary&amp;Assumptions'!$G$32*$B186,$D186&gt;='Summary&amp;Assumptions'!$D$17,O$47&gt;=$D186,O$47&lt;=EDATE($D186,'Summary&amp;Assumptions'!$G$32))*$B186+AND(O$56&lt;'Summary&amp;Assumptions'!$J$31,O$47&gt;=$FO186,O$47&lt;=$FP186)*(('Summary&amp;Assumptions'!$H$25*$C186)*(1+'Summary&amp;Assumptions'!$J$29)^(O$46-1))+AND(O$56&lt;'Summary&amp;Assumptions'!$J$31,O$47&gt;=$FQ186,O$47&lt;=$FR186)*(('Summary&amp;Assumptions'!$H$25*$C186)*(1+'Summary&amp;Assumptions'!$J$29)^(O$46-1))</f>
        <v>0</v>
      </c>
      <c r="K186" s="588">
        <f>AND(P$55&gt;0,SUM($E186:J186)&lt;'Summary&amp;Assumptions'!$G$32*$B186,$D186&gt;='Summary&amp;Assumptions'!$D$17,P$47&gt;=$D186,P$47&lt;=EDATE($D186,'Summary&amp;Assumptions'!$G$32))*$B186+AND(P$56&lt;'Summary&amp;Assumptions'!$J$31,P$47&gt;=$FO186,P$47&lt;=$FP186)*(('Summary&amp;Assumptions'!$H$25*$C186)*(1+'Summary&amp;Assumptions'!$J$29)^(P$46-1))+AND(P$56&lt;'Summary&amp;Assumptions'!$J$31,P$47&gt;=$FQ186,P$47&lt;=$FR186)*(('Summary&amp;Assumptions'!$H$25*$C186)*(1+'Summary&amp;Assumptions'!$J$29)^(P$46-1))</f>
        <v>0</v>
      </c>
      <c r="L186" s="588">
        <f>AND(Q$55&gt;0,SUM($E186:K186)&lt;'Summary&amp;Assumptions'!$G$32*$B186,$D186&gt;='Summary&amp;Assumptions'!$D$17,Q$47&gt;=$D186,Q$47&lt;=EDATE($D186,'Summary&amp;Assumptions'!$G$32))*$B186+AND(Q$56&lt;'Summary&amp;Assumptions'!$J$31,Q$47&gt;=$FO186,Q$47&lt;=$FP186)*(('Summary&amp;Assumptions'!$H$25*$C186)*(1+'Summary&amp;Assumptions'!$J$29)^(Q$46-1))+AND(Q$56&lt;'Summary&amp;Assumptions'!$J$31,Q$47&gt;=$FQ186,Q$47&lt;=$FR186)*(('Summary&amp;Assumptions'!$H$25*$C186)*(1+'Summary&amp;Assumptions'!$J$29)^(Q$46-1))</f>
        <v>0</v>
      </c>
      <c r="M186" s="588">
        <f>AND(R$55&gt;0,SUM($E186:L186)&lt;'Summary&amp;Assumptions'!$G$32*$B186,$D186&gt;='Summary&amp;Assumptions'!$D$17,R$47&gt;=$D186,R$47&lt;=EDATE($D186,'Summary&amp;Assumptions'!$G$32))*$B186+AND(R$56&lt;'Summary&amp;Assumptions'!$J$31,R$47&gt;=$FO186,R$47&lt;=$FP186)*(('Summary&amp;Assumptions'!$H$25*$C186)*(1+'Summary&amp;Assumptions'!$J$29)^(R$46-1))+AND(R$56&lt;'Summary&amp;Assumptions'!$J$31,R$47&gt;=$FQ186,R$47&lt;=$FR186)*(('Summary&amp;Assumptions'!$H$25*$C186)*(1+'Summary&amp;Assumptions'!$J$29)^(R$46-1))</f>
        <v>0</v>
      </c>
      <c r="N186" s="588">
        <f>AND(S$55&gt;0,SUM($E186:M186)&lt;'Summary&amp;Assumptions'!$G$32*$B186,$D186&gt;='Summary&amp;Assumptions'!$D$17,S$47&gt;=$D186,S$47&lt;=EDATE($D186,'Summary&amp;Assumptions'!$G$32))*$B186+AND(S$56&lt;'Summary&amp;Assumptions'!$J$31,S$47&gt;=$FO186,S$47&lt;=$FP186)*(('Summary&amp;Assumptions'!$H$25*$C186)*(1+'Summary&amp;Assumptions'!$J$29)^(S$46-1))+AND(S$56&lt;'Summary&amp;Assumptions'!$J$31,S$47&gt;=$FQ186,S$47&lt;=$FR186)*(('Summary&amp;Assumptions'!$H$25*$C186)*(1+'Summary&amp;Assumptions'!$J$29)^(S$46-1))</f>
        <v>0</v>
      </c>
      <c r="O186" s="588">
        <f>AND(T$55&gt;0,SUM($E186:N186)&lt;'Summary&amp;Assumptions'!$G$32*$B186,$D186&gt;='Summary&amp;Assumptions'!$D$17,T$47&gt;=$D186,T$47&lt;=EDATE($D186,'Summary&amp;Assumptions'!$G$32))*$B186+AND(T$56&lt;'Summary&amp;Assumptions'!$J$31,T$47&gt;=$FO186,T$47&lt;=$FP186)*(('Summary&amp;Assumptions'!$H$25*$C186)*(1+'Summary&amp;Assumptions'!$J$29)^(T$46-1))+AND(T$56&lt;'Summary&amp;Assumptions'!$J$31,T$47&gt;=$FQ186,T$47&lt;=$FR186)*(('Summary&amp;Assumptions'!$H$25*$C186)*(1+'Summary&amp;Assumptions'!$J$29)^(T$46-1))</f>
        <v>0</v>
      </c>
      <c r="P186" s="588">
        <f>AND(U$55&gt;0,SUM($E186:O186)&lt;'Summary&amp;Assumptions'!$G$32*$B186,$D186&gt;='Summary&amp;Assumptions'!$D$17,U$47&gt;=$D186,U$47&lt;=EDATE($D186,'Summary&amp;Assumptions'!$G$32))*$B186+AND(U$56&lt;'Summary&amp;Assumptions'!$J$31,U$47&gt;=$FO186,U$47&lt;=$FP186)*(('Summary&amp;Assumptions'!$H$25*$C186)*(1+'Summary&amp;Assumptions'!$J$29)^(U$46-1))+AND(U$56&lt;'Summary&amp;Assumptions'!$J$31,U$47&gt;=$FQ186,U$47&lt;=$FR186)*(('Summary&amp;Assumptions'!$H$25*$C186)*(1+'Summary&amp;Assumptions'!$J$29)^(U$46-1))</f>
        <v>0</v>
      </c>
      <c r="Q186" s="588">
        <f>AND(V$55&gt;0,SUM($E186:P186)&lt;'Summary&amp;Assumptions'!$G$32*$B186,$D186&gt;='Summary&amp;Assumptions'!$D$17,V$47&gt;=$D186,V$47&lt;=EDATE($D186,'Summary&amp;Assumptions'!$G$32))*$B186+AND(V$56&lt;'Summary&amp;Assumptions'!$J$31,V$47&gt;=$FO186,V$47&lt;=$FP186)*(('Summary&amp;Assumptions'!$H$25*$C186)*(1+'Summary&amp;Assumptions'!$J$29)^(V$46-1))+AND(V$56&lt;'Summary&amp;Assumptions'!$J$31,V$47&gt;=$FQ186,V$47&lt;=$FR186)*(('Summary&amp;Assumptions'!$H$25*$C186)*(1+'Summary&amp;Assumptions'!$J$29)^(V$46-1))</f>
        <v>0</v>
      </c>
      <c r="R186" s="588">
        <f>AND(W$55&gt;0,SUM($E186:Q186)&lt;'Summary&amp;Assumptions'!$G$32*$B186,$D186&gt;='Summary&amp;Assumptions'!$D$17,W$47&gt;=$D186,W$47&lt;=EDATE($D186,'Summary&amp;Assumptions'!$G$32))*$B186+AND(W$56&lt;'Summary&amp;Assumptions'!$J$31,W$47&gt;=$FO186,W$47&lt;=$FP186)*(('Summary&amp;Assumptions'!$H$25*$C186)*(1+'Summary&amp;Assumptions'!$J$29)^(W$46-1))+AND(W$56&lt;'Summary&amp;Assumptions'!$J$31,W$47&gt;=$FQ186,W$47&lt;=$FR186)*(('Summary&amp;Assumptions'!$H$25*$C186)*(1+'Summary&amp;Assumptions'!$J$29)^(W$46-1))</f>
        <v>0</v>
      </c>
      <c r="S186" s="588">
        <f>AND(X$55&gt;0,SUM($E186:R186)&lt;'Summary&amp;Assumptions'!$G$32*$B186,$D186&gt;='Summary&amp;Assumptions'!$D$17,X$47&gt;=$D186,X$47&lt;=EDATE($D186,'Summary&amp;Assumptions'!$G$32))*$B186+AND(X$56&lt;'Summary&amp;Assumptions'!$J$31,X$47&gt;=$FO186,X$47&lt;=$FP186)*(('Summary&amp;Assumptions'!$H$25*$C186)*(1+'Summary&amp;Assumptions'!$J$29)^(X$46-1))+AND(X$56&lt;'Summary&amp;Assumptions'!$J$31,X$47&gt;=$FQ186,X$47&lt;=$FR186)*(('Summary&amp;Assumptions'!$H$25*$C186)*(1+'Summary&amp;Assumptions'!$J$29)^(X$46-1))</f>
        <v>0</v>
      </c>
      <c r="T186" s="588">
        <f>AND(Y$55&gt;0,SUM($E186:S186)&lt;'Summary&amp;Assumptions'!$G$32*$B186,$D186&gt;='Summary&amp;Assumptions'!$D$17,Y$47&gt;=$D186,Y$47&lt;=EDATE($D186,'Summary&amp;Assumptions'!$G$32))*$B186+AND(Y$56&lt;'Summary&amp;Assumptions'!$J$31,Y$47&gt;=$FO186,Y$47&lt;=$FP186)*(('Summary&amp;Assumptions'!$H$25*$C186)*(1+'Summary&amp;Assumptions'!$J$29)^(Y$46-1))+AND(Y$56&lt;'Summary&amp;Assumptions'!$J$31,Y$47&gt;=$FQ186,Y$47&lt;=$FR186)*(('Summary&amp;Assumptions'!$H$25*$C186)*(1+'Summary&amp;Assumptions'!$J$29)^(Y$46-1))</f>
        <v>0</v>
      </c>
      <c r="U186" s="588">
        <f>AND(Z$55&gt;0,SUM($E186:T186)&lt;'Summary&amp;Assumptions'!$G$32*$B186,$D186&gt;='Summary&amp;Assumptions'!$D$17,Z$47&gt;=$D186,Z$47&lt;=EDATE($D186,'Summary&amp;Assumptions'!$G$32))*$B186+AND(Z$56&lt;'Summary&amp;Assumptions'!$J$31,Z$47&gt;=$FO186,Z$47&lt;=$FP186)*(('Summary&amp;Assumptions'!$H$25*$C186)*(1+'Summary&amp;Assumptions'!$J$29)^(Z$46-1))+AND(Z$56&lt;'Summary&amp;Assumptions'!$J$31,Z$47&gt;=$FQ186,Z$47&lt;=$FR186)*(('Summary&amp;Assumptions'!$H$25*$C186)*(1+'Summary&amp;Assumptions'!$J$29)^(Z$46-1))</f>
        <v>0</v>
      </c>
      <c r="V186" s="588">
        <f>AND(AA$55&gt;0,SUM($E186:U186)&lt;'Summary&amp;Assumptions'!$G$32*$B186,$D186&gt;='Summary&amp;Assumptions'!$D$17,AA$47&gt;=$D186,AA$47&lt;=EDATE($D186,'Summary&amp;Assumptions'!$G$32))*$B186+AND(AA$56&lt;'Summary&amp;Assumptions'!$J$31,AA$47&gt;=$FO186,AA$47&lt;=$FP186)*(('Summary&amp;Assumptions'!$H$25*$C186)*(1+'Summary&amp;Assumptions'!$J$29)^(AA$46-1))+AND(AA$56&lt;'Summary&amp;Assumptions'!$J$31,AA$47&gt;=$FQ186,AA$47&lt;=$FR186)*(('Summary&amp;Assumptions'!$H$25*$C186)*(1+'Summary&amp;Assumptions'!$J$29)^(AA$46-1))</f>
        <v>0</v>
      </c>
      <c r="W186" s="588">
        <f>AND(AB$55&gt;0,SUM($E186:V186)&lt;'Summary&amp;Assumptions'!$G$32*$B186,$D186&gt;='Summary&amp;Assumptions'!$D$17,AB$47&gt;=$D186,AB$47&lt;=EDATE($D186,'Summary&amp;Assumptions'!$G$32))*$B186+AND(AB$56&lt;'Summary&amp;Assumptions'!$J$31,AB$47&gt;=$FO186,AB$47&lt;=$FP186)*(('Summary&amp;Assumptions'!$H$25*$C186)*(1+'Summary&amp;Assumptions'!$J$29)^(AB$46-1))+AND(AB$56&lt;'Summary&amp;Assumptions'!$J$31,AB$47&gt;=$FQ186,AB$47&lt;=$FR186)*(('Summary&amp;Assumptions'!$H$25*$C186)*(1+'Summary&amp;Assumptions'!$J$29)^(AB$46-1))</f>
        <v>0</v>
      </c>
      <c r="X186" s="588">
        <f>AND(AC$55&gt;0,SUM($E186:W186)&lt;'Summary&amp;Assumptions'!$G$32*$B186,$D186&gt;='Summary&amp;Assumptions'!$D$17,AC$47&gt;=$D186,AC$47&lt;=EDATE($D186,'Summary&amp;Assumptions'!$G$32))*$B186+AND(AC$56&lt;'Summary&amp;Assumptions'!$J$31,AC$47&gt;=$FO186,AC$47&lt;=$FP186)*(('Summary&amp;Assumptions'!$H$25*$C186)*(1+'Summary&amp;Assumptions'!$J$29)^(AC$46-1))+AND(AC$56&lt;'Summary&amp;Assumptions'!$J$31,AC$47&gt;=$FQ186,AC$47&lt;=$FR186)*(('Summary&amp;Assumptions'!$H$25*$C186)*(1+'Summary&amp;Assumptions'!$J$29)^(AC$46-1))</f>
        <v>0</v>
      </c>
      <c r="Y186" s="588">
        <f>AND(AD$55&gt;0,SUM($E186:X186)&lt;'Summary&amp;Assumptions'!$G$32*$B186,$D186&gt;='Summary&amp;Assumptions'!$D$17,AD$47&gt;=$D186,AD$47&lt;=EDATE($D186,'Summary&amp;Assumptions'!$G$32))*$B186+AND(AD$56&lt;'Summary&amp;Assumptions'!$J$31,AD$47&gt;=$FO186,AD$47&lt;=$FP186)*(('Summary&amp;Assumptions'!$H$25*$C186)*(1+'Summary&amp;Assumptions'!$J$29)^(AD$46-1))+AND(AD$56&lt;'Summary&amp;Assumptions'!$J$31,AD$47&gt;=$FQ186,AD$47&lt;=$FR186)*(('Summary&amp;Assumptions'!$H$25*$C186)*(1+'Summary&amp;Assumptions'!$J$29)^(AD$46-1))</f>
        <v>0</v>
      </c>
      <c r="Z186" s="588">
        <f>AND(AE$55&gt;0,SUM($E186:Y186)&lt;'Summary&amp;Assumptions'!$G$32*$B186,$D186&gt;='Summary&amp;Assumptions'!$D$17,AE$47&gt;=$D186,AE$47&lt;=EDATE($D186,'Summary&amp;Assumptions'!$G$32))*$B186+AND(AE$56&lt;'Summary&amp;Assumptions'!$J$31,AE$47&gt;=$FO186,AE$47&lt;=$FP186)*(('Summary&amp;Assumptions'!$H$25*$C186)*(1+'Summary&amp;Assumptions'!$J$29)^(AE$46-1))+AND(AE$56&lt;'Summary&amp;Assumptions'!$J$31,AE$47&gt;=$FQ186,AE$47&lt;=$FR186)*(('Summary&amp;Assumptions'!$H$25*$C186)*(1+'Summary&amp;Assumptions'!$J$29)^(AE$46-1))</f>
        <v>0</v>
      </c>
      <c r="AA186" s="588">
        <f>AND(AF$55&gt;0,SUM($E186:Z186)&lt;'Summary&amp;Assumptions'!$G$32*$B186,$D186&gt;='Summary&amp;Assumptions'!$D$17,AF$47&gt;=$D186,AF$47&lt;=EDATE($D186,'Summary&amp;Assumptions'!$G$32))*$B186+AND(AF$56&lt;'Summary&amp;Assumptions'!$J$31,AF$47&gt;=$FO186,AF$47&lt;=$FP186)*(('Summary&amp;Assumptions'!$H$25*$C186)*(1+'Summary&amp;Assumptions'!$J$29)^(AF$46-1))+AND(AF$56&lt;'Summary&amp;Assumptions'!$J$31,AF$47&gt;=$FQ186,AF$47&lt;=$FR186)*(('Summary&amp;Assumptions'!$H$25*$C186)*(1+'Summary&amp;Assumptions'!$J$29)^(AF$46-1))</f>
        <v>0</v>
      </c>
      <c r="AB186" s="588">
        <f>AND(AG$55&gt;0,SUM($E186:AA186)&lt;'Summary&amp;Assumptions'!$G$32*$B186,$D186&gt;='Summary&amp;Assumptions'!$D$17,AG$47&gt;=$D186,AG$47&lt;=EDATE($D186,'Summary&amp;Assumptions'!$G$32))*$B186+AND(AG$56&lt;'Summary&amp;Assumptions'!$J$31,AG$47&gt;=$FO186,AG$47&lt;=$FP186)*(('Summary&amp;Assumptions'!$H$25*$C186)*(1+'Summary&amp;Assumptions'!$J$29)^(AG$46-1))+AND(AG$56&lt;'Summary&amp;Assumptions'!$J$31,AG$47&gt;=$FQ186,AG$47&lt;=$FR186)*(('Summary&amp;Assumptions'!$H$25*$C186)*(1+'Summary&amp;Assumptions'!$J$29)^(AG$46-1))</f>
        <v>0</v>
      </c>
      <c r="AC186" s="588">
        <f>AND(AH$55&gt;0,SUM($E186:AB186)&lt;'Summary&amp;Assumptions'!$G$32*$B186,$D186&gt;='Summary&amp;Assumptions'!$D$17,AH$47&gt;=$D186,AH$47&lt;=EDATE($D186,'Summary&amp;Assumptions'!$G$32))*$B186+AND(AH$56&lt;'Summary&amp;Assumptions'!$J$31,AH$47&gt;=$FO186,AH$47&lt;=$FP186)*(('Summary&amp;Assumptions'!$H$25*$C186)*(1+'Summary&amp;Assumptions'!$J$29)^(AH$46-1))+AND(AH$56&lt;'Summary&amp;Assumptions'!$J$31,AH$47&gt;=$FQ186,AH$47&lt;=$FR186)*(('Summary&amp;Assumptions'!$H$25*$C186)*(1+'Summary&amp;Assumptions'!$J$29)^(AH$46-1))</f>
        <v>0</v>
      </c>
      <c r="AD186" s="588">
        <f>AND(AI$55&gt;0,SUM($E186:AC186)&lt;'Summary&amp;Assumptions'!$G$32*$B186,$D186&gt;='Summary&amp;Assumptions'!$D$17,AI$47&gt;=$D186,AI$47&lt;=EDATE($D186,'Summary&amp;Assumptions'!$G$32))*$B186+AND(AI$56&lt;'Summary&amp;Assumptions'!$J$31,AI$47&gt;=$FO186,AI$47&lt;=$FP186)*(('Summary&amp;Assumptions'!$H$25*$C186)*(1+'Summary&amp;Assumptions'!$J$29)^(AI$46-1))+AND(AI$56&lt;'Summary&amp;Assumptions'!$J$31,AI$47&gt;=$FQ186,AI$47&lt;=$FR186)*(('Summary&amp;Assumptions'!$H$25*$C186)*(1+'Summary&amp;Assumptions'!$J$29)^(AI$46-1))</f>
        <v>0</v>
      </c>
      <c r="AE186" s="588">
        <f>AND(AJ$55&gt;0,SUM($E186:AD186)&lt;'Summary&amp;Assumptions'!$G$32*$B186,$D186&gt;='Summary&amp;Assumptions'!$D$17,AJ$47&gt;=$D186,AJ$47&lt;=EDATE($D186,'Summary&amp;Assumptions'!$G$32))*$B186+AND(AJ$56&lt;'Summary&amp;Assumptions'!$J$31,AJ$47&gt;=$FO186,AJ$47&lt;=$FP186)*(('Summary&amp;Assumptions'!$H$25*$C186)*(1+'Summary&amp;Assumptions'!$J$29)^(AJ$46-1))+AND(AJ$56&lt;'Summary&amp;Assumptions'!$J$31,AJ$47&gt;=$FQ186,AJ$47&lt;=$FR186)*(('Summary&amp;Assumptions'!$H$25*$C186)*(1+'Summary&amp;Assumptions'!$J$29)^(AJ$46-1))</f>
        <v>0</v>
      </c>
      <c r="AF186" s="588">
        <f>AND(AK$55&gt;0,SUM($E186:AE186)&lt;'Summary&amp;Assumptions'!$G$32*$B186,$D186&gt;='Summary&amp;Assumptions'!$D$17,AK$47&gt;=$D186,AK$47&lt;=EDATE($D186,'Summary&amp;Assumptions'!$G$32))*$B186+AND(AK$56&lt;'Summary&amp;Assumptions'!$J$31,AK$47&gt;=$FO186,AK$47&lt;=$FP186)*(('Summary&amp;Assumptions'!$H$25*$C186)*(1+'Summary&amp;Assumptions'!$J$29)^(AK$46-1))+AND(AK$56&lt;'Summary&amp;Assumptions'!$J$31,AK$47&gt;=$FQ186,AK$47&lt;=$FR186)*(('Summary&amp;Assumptions'!$H$25*$C186)*(1+'Summary&amp;Assumptions'!$J$29)^(AK$46-1))</f>
        <v>0</v>
      </c>
      <c r="AG186" s="588">
        <f>AND(AL$55&gt;0,SUM($E186:AF186)&lt;'Summary&amp;Assumptions'!$G$32*$B186,$D186&gt;='Summary&amp;Assumptions'!$D$17,AL$47&gt;=$D186,AL$47&lt;=EDATE($D186,'Summary&amp;Assumptions'!$G$32))*$B186+AND(AL$56&lt;'Summary&amp;Assumptions'!$J$31,AL$47&gt;=$FO186,AL$47&lt;=$FP186)*(('Summary&amp;Assumptions'!$H$25*$C186)*(1+'Summary&amp;Assumptions'!$J$29)^(AL$46-1))+AND(AL$56&lt;'Summary&amp;Assumptions'!$J$31,AL$47&gt;=$FQ186,AL$47&lt;=$FR186)*(('Summary&amp;Assumptions'!$H$25*$C186)*(1+'Summary&amp;Assumptions'!$J$29)^(AL$46-1))</f>
        <v>0</v>
      </c>
      <c r="AH186" s="588">
        <f>AND(AM$55&gt;0,SUM($E186:AG186)&lt;'Summary&amp;Assumptions'!$G$32*$B186,$D186&gt;='Summary&amp;Assumptions'!$D$17,AM$47&gt;=$D186,AM$47&lt;=EDATE($D186,'Summary&amp;Assumptions'!$G$32))*$B186+AND(AM$56&lt;'Summary&amp;Assumptions'!$J$31,AM$47&gt;=$FO186,AM$47&lt;=$FP186)*(('Summary&amp;Assumptions'!$H$25*$C186)*(1+'Summary&amp;Assumptions'!$J$29)^(AM$46-1))+AND(AM$56&lt;'Summary&amp;Assumptions'!$J$31,AM$47&gt;=$FQ186,AM$47&lt;=$FR186)*(('Summary&amp;Assumptions'!$H$25*$C186)*(1+'Summary&amp;Assumptions'!$J$29)^(AM$46-1))</f>
        <v>0</v>
      </c>
      <c r="AI186" s="588">
        <f>AND(AN$55&gt;0,SUM($E186:AH186)&lt;'Summary&amp;Assumptions'!$G$32*$B186,$D186&gt;='Summary&amp;Assumptions'!$D$17,AN$47&gt;=$D186,AN$47&lt;=EDATE($D186,'Summary&amp;Assumptions'!$G$32))*$B186+AND(AN$56&lt;'Summary&amp;Assumptions'!$J$31,AN$47&gt;=$FO186,AN$47&lt;=$FP186)*(('Summary&amp;Assumptions'!$H$25*$C186)*(1+'Summary&amp;Assumptions'!$J$29)^(AN$46-1))+AND(AN$56&lt;'Summary&amp;Assumptions'!$J$31,AN$47&gt;=$FQ186,AN$47&lt;=$FR186)*(('Summary&amp;Assumptions'!$H$25*$C186)*(1+'Summary&amp;Assumptions'!$J$29)^(AN$46-1))</f>
        <v>0</v>
      </c>
      <c r="AJ186" s="588">
        <f>AND(AO$55&gt;0,SUM($E186:AI186)&lt;'Summary&amp;Assumptions'!$G$32*$B186,$D186&gt;='Summary&amp;Assumptions'!$D$17,AO$47&gt;=$D186,AO$47&lt;=EDATE($D186,'Summary&amp;Assumptions'!$G$32))*$B186+AND(AO$56&lt;'Summary&amp;Assumptions'!$J$31,AO$47&gt;=$FO186,AO$47&lt;=$FP186)*(('Summary&amp;Assumptions'!$H$25*$C186)*(1+'Summary&amp;Assumptions'!$J$29)^(AO$46-1))+AND(AO$56&lt;'Summary&amp;Assumptions'!$J$31,AO$47&gt;=$FQ186,AO$47&lt;=$FR186)*(('Summary&amp;Assumptions'!$H$25*$C186)*(1+'Summary&amp;Assumptions'!$J$29)^(AO$46-1))</f>
        <v>0</v>
      </c>
      <c r="AK186" s="588">
        <f>AND(AP$55&gt;0,SUM($E186:AJ186)&lt;'Summary&amp;Assumptions'!$G$32*$B186,$D186&gt;='Summary&amp;Assumptions'!$D$17,AP$47&gt;=$D186,AP$47&lt;=EDATE($D186,'Summary&amp;Assumptions'!$G$32))*$B186+AND(AP$56&lt;'Summary&amp;Assumptions'!$J$31,AP$47&gt;=$FO186,AP$47&lt;=$FP186)*(('Summary&amp;Assumptions'!$H$25*$C186)*(1+'Summary&amp;Assumptions'!$J$29)^(AP$46-1))+AND(AP$56&lt;'Summary&amp;Assumptions'!$J$31,AP$47&gt;=$FQ186,AP$47&lt;=$FR186)*(('Summary&amp;Assumptions'!$H$25*$C186)*(1+'Summary&amp;Assumptions'!$J$29)^(AP$46-1))</f>
        <v>0</v>
      </c>
      <c r="AL186" s="588">
        <f>AND(AQ$55&gt;0,SUM($E186:AK186)&lt;'Summary&amp;Assumptions'!$G$32*$B186,$D186&gt;='Summary&amp;Assumptions'!$D$17,AQ$47&gt;=$D186,AQ$47&lt;=EDATE($D186,'Summary&amp;Assumptions'!$G$32))*$B186+AND(AQ$56&lt;'Summary&amp;Assumptions'!$J$31,AQ$47&gt;=$FO186,AQ$47&lt;=$FP186)*(('Summary&amp;Assumptions'!$H$25*$C186)*(1+'Summary&amp;Assumptions'!$J$29)^(AQ$46-1))+AND(AQ$56&lt;'Summary&amp;Assumptions'!$J$31,AQ$47&gt;=$FQ186,AQ$47&lt;=$FR186)*(('Summary&amp;Assumptions'!$H$25*$C186)*(1+'Summary&amp;Assumptions'!$J$29)^(AQ$46-1))</f>
        <v>0</v>
      </c>
      <c r="AM186" s="588">
        <f>AND(AR$55&gt;0,SUM($E186:AL186)&lt;'Summary&amp;Assumptions'!$G$32*$B186,$D186&gt;='Summary&amp;Assumptions'!$D$17,AR$47&gt;=$D186,AR$47&lt;=EDATE($D186,'Summary&amp;Assumptions'!$G$32))*$B186+AND(AR$56&lt;'Summary&amp;Assumptions'!$J$31,AR$47&gt;=$FO186,AR$47&lt;=$FP186)*(('Summary&amp;Assumptions'!$H$25*$C186)*(1+'Summary&amp;Assumptions'!$J$29)^(AR$46-1))+AND(AR$56&lt;'Summary&amp;Assumptions'!$J$31,AR$47&gt;=$FQ186,AR$47&lt;=$FR186)*(('Summary&amp;Assumptions'!$H$25*$C186)*(1+'Summary&amp;Assumptions'!$J$29)^(AR$46-1))</f>
        <v>0</v>
      </c>
      <c r="AN186" s="588">
        <f>AND(AS$55&gt;0,SUM($E186:AM186)&lt;'Summary&amp;Assumptions'!$G$32*$B186,$D186&gt;='Summary&amp;Assumptions'!$D$17,AS$47&gt;=$D186,AS$47&lt;=EDATE($D186,'Summary&amp;Assumptions'!$G$32))*$B186+AND(AS$56&lt;'Summary&amp;Assumptions'!$J$31,AS$47&gt;=$FO186,AS$47&lt;=$FP186)*(('Summary&amp;Assumptions'!$H$25*$C186)*(1+'Summary&amp;Assumptions'!$J$29)^(AS$46-1))+AND(AS$56&lt;'Summary&amp;Assumptions'!$J$31,AS$47&gt;=$FQ186,AS$47&lt;=$FR186)*(('Summary&amp;Assumptions'!$H$25*$C186)*(1+'Summary&amp;Assumptions'!$J$29)^(AS$46-1))</f>
        <v>0</v>
      </c>
      <c r="AO186" s="588">
        <f>AND(AT$55&gt;0,SUM($E186:AN186)&lt;'Summary&amp;Assumptions'!$G$32*$B186,$D186&gt;='Summary&amp;Assumptions'!$D$17,AT$47&gt;=$D186,AT$47&lt;=EDATE($D186,'Summary&amp;Assumptions'!$G$32))*$B186+AND(AT$56&lt;'Summary&amp;Assumptions'!$J$31,AT$47&gt;=$FO186,AT$47&lt;=$FP186)*(('Summary&amp;Assumptions'!$H$25*$C186)*(1+'Summary&amp;Assumptions'!$J$29)^(AT$46-1))+AND(AT$56&lt;'Summary&amp;Assumptions'!$J$31,AT$47&gt;=$FQ186,AT$47&lt;=$FR186)*(('Summary&amp;Assumptions'!$H$25*$C186)*(1+'Summary&amp;Assumptions'!$J$29)^(AT$46-1))</f>
        <v>0</v>
      </c>
      <c r="AP186" s="588">
        <f>AND(AU$55&gt;0,SUM($E186:AO186)&lt;'Summary&amp;Assumptions'!$G$32*$B186,$D186&gt;='Summary&amp;Assumptions'!$D$17,AU$47&gt;=$D186,AU$47&lt;=EDATE($D186,'Summary&amp;Assumptions'!$G$32))*$B186+AND(AU$56&lt;'Summary&amp;Assumptions'!$J$31,AU$47&gt;=$FO186,AU$47&lt;=$FP186)*(('Summary&amp;Assumptions'!$H$25*$C186)*(1+'Summary&amp;Assumptions'!$J$29)^(AU$46-1))+AND(AU$56&lt;'Summary&amp;Assumptions'!$J$31,AU$47&gt;=$FQ186,AU$47&lt;=$FR186)*(('Summary&amp;Assumptions'!$H$25*$C186)*(1+'Summary&amp;Assumptions'!$J$29)^(AU$46-1))</f>
        <v>0</v>
      </c>
      <c r="AQ186" s="588">
        <f>AND(AV$55&gt;0,SUM($E186:AP186)&lt;'Summary&amp;Assumptions'!$G$32*$B186,$D186&gt;='Summary&amp;Assumptions'!$D$17,AV$47&gt;=$D186,AV$47&lt;=EDATE($D186,'Summary&amp;Assumptions'!$G$32))*$B186+AND(AV$56&lt;'Summary&amp;Assumptions'!$J$31,AV$47&gt;=$FO186,AV$47&lt;=$FP186)*(('Summary&amp;Assumptions'!$H$25*$C186)*(1+'Summary&amp;Assumptions'!$J$29)^(AV$46-1))+AND(AV$56&lt;'Summary&amp;Assumptions'!$J$31,AV$47&gt;=$FQ186,AV$47&lt;=$FR186)*(('Summary&amp;Assumptions'!$H$25*$C186)*(1+'Summary&amp;Assumptions'!$J$29)^(AV$46-1))</f>
        <v>0</v>
      </c>
      <c r="AR186" s="588">
        <f>AND(AW$55&gt;0,SUM($E186:AQ186)&lt;'Summary&amp;Assumptions'!$G$32*$B186,$D186&gt;='Summary&amp;Assumptions'!$D$17,AW$47&gt;=$D186,AW$47&lt;=EDATE($D186,'Summary&amp;Assumptions'!$G$32))*$B186+AND(AW$56&lt;'Summary&amp;Assumptions'!$J$31,AW$47&gt;=$FO186,AW$47&lt;=$FP186)*(('Summary&amp;Assumptions'!$H$25*$C186)*(1+'Summary&amp;Assumptions'!$J$29)^(AW$46-1))+AND(AW$56&lt;'Summary&amp;Assumptions'!$J$31,AW$47&gt;=$FQ186,AW$47&lt;=$FR186)*(('Summary&amp;Assumptions'!$H$25*$C186)*(1+'Summary&amp;Assumptions'!$J$29)^(AW$46-1))</f>
        <v>0</v>
      </c>
      <c r="AS186" s="588">
        <f>AND(AX$55&gt;0,SUM($E186:AR186)&lt;'Summary&amp;Assumptions'!$G$32*$B186,$D186&gt;='Summary&amp;Assumptions'!$D$17,AX$47&gt;=$D186,AX$47&lt;=EDATE($D186,'Summary&amp;Assumptions'!$G$32))*$B186+AND(AX$56&lt;'Summary&amp;Assumptions'!$J$31,AX$47&gt;=$FO186,AX$47&lt;=$FP186)*(('Summary&amp;Assumptions'!$H$25*$C186)*(1+'Summary&amp;Assumptions'!$J$29)^(AX$46-1))+AND(AX$56&lt;'Summary&amp;Assumptions'!$J$31,AX$47&gt;=$FQ186,AX$47&lt;=$FR186)*(('Summary&amp;Assumptions'!$H$25*$C186)*(1+'Summary&amp;Assumptions'!$J$29)^(AX$46-1))</f>
        <v>0</v>
      </c>
      <c r="AT186" s="588">
        <f>AND(AY$55&gt;0,SUM($E186:AS186)&lt;'Summary&amp;Assumptions'!$G$32*$B186,$D186&gt;='Summary&amp;Assumptions'!$D$17,AY$47&gt;=$D186,AY$47&lt;=EDATE($D186,'Summary&amp;Assumptions'!$G$32))*$B186+AND(AY$56&lt;'Summary&amp;Assumptions'!$J$31,AY$47&gt;=$FO186,AY$47&lt;=$FP186)*(('Summary&amp;Assumptions'!$H$25*$C186)*(1+'Summary&amp;Assumptions'!$J$29)^(AY$46-1))+AND(AY$56&lt;'Summary&amp;Assumptions'!$J$31,AY$47&gt;=$FQ186,AY$47&lt;=$FR186)*(('Summary&amp;Assumptions'!$H$25*$C186)*(1+'Summary&amp;Assumptions'!$J$29)^(AY$46-1))</f>
        <v>0</v>
      </c>
      <c r="AU186" s="588">
        <f>AND(AZ$55&gt;0,SUM($E186:AT186)&lt;'Summary&amp;Assumptions'!$G$32*$B186,$D186&gt;='Summary&amp;Assumptions'!$D$17,AZ$47&gt;=$D186,AZ$47&lt;=EDATE($D186,'Summary&amp;Assumptions'!$G$32))*$B186+AND(AZ$56&lt;'Summary&amp;Assumptions'!$J$31,AZ$47&gt;=$FO186,AZ$47&lt;=$FP186)*(('Summary&amp;Assumptions'!$H$25*$C186)*(1+'Summary&amp;Assumptions'!$J$29)^(AZ$46-1))+AND(AZ$56&lt;'Summary&amp;Assumptions'!$J$31,AZ$47&gt;=$FQ186,AZ$47&lt;=$FR186)*(('Summary&amp;Assumptions'!$H$25*$C186)*(1+'Summary&amp;Assumptions'!$J$29)^(AZ$46-1))</f>
        <v>0</v>
      </c>
      <c r="AV186" s="588">
        <f>AND(BA$55&gt;0,SUM($E186:AU186)&lt;'Summary&amp;Assumptions'!$G$32*$B186,$D186&gt;='Summary&amp;Assumptions'!$D$17,BA$47&gt;=$D186,BA$47&lt;=EDATE($D186,'Summary&amp;Assumptions'!$G$32))*$B186+AND(BA$56&lt;'Summary&amp;Assumptions'!$J$31,BA$47&gt;=$FO186,BA$47&lt;=$FP186)*(('Summary&amp;Assumptions'!$H$25*$C186)*(1+'Summary&amp;Assumptions'!$J$29)^(BA$46-1))+AND(BA$56&lt;'Summary&amp;Assumptions'!$J$31,BA$47&gt;=$FQ186,BA$47&lt;=$FR186)*(('Summary&amp;Assumptions'!$H$25*$C186)*(1+'Summary&amp;Assumptions'!$J$29)^(BA$46-1))</f>
        <v>0</v>
      </c>
      <c r="AW186" s="588">
        <f>AND(BB$55&gt;0,SUM($E186:AV186)&lt;'Summary&amp;Assumptions'!$G$32*$B186,$D186&gt;='Summary&amp;Assumptions'!$D$17,BB$47&gt;=$D186,BB$47&lt;=EDATE($D186,'Summary&amp;Assumptions'!$G$32))*$B186+AND(BB$56&lt;'Summary&amp;Assumptions'!$J$31,BB$47&gt;=$FO186,BB$47&lt;=$FP186)*(('Summary&amp;Assumptions'!$H$25*$C186)*(1+'Summary&amp;Assumptions'!$J$29)^(BB$46-1))+AND(BB$56&lt;'Summary&amp;Assumptions'!$J$31,BB$47&gt;=$FQ186,BB$47&lt;=$FR186)*(('Summary&amp;Assumptions'!$H$25*$C186)*(1+'Summary&amp;Assumptions'!$J$29)^(BB$46-1))</f>
        <v>0</v>
      </c>
      <c r="AX186" s="588">
        <f>AND(BC$55&gt;0,SUM($E186:AW186)&lt;'Summary&amp;Assumptions'!$G$32*$B186,$D186&gt;='Summary&amp;Assumptions'!$D$17,BC$47&gt;=$D186,BC$47&lt;=EDATE($D186,'Summary&amp;Assumptions'!$G$32))*$B186+AND(BC$56&lt;'Summary&amp;Assumptions'!$J$31,BC$47&gt;=$FO186,BC$47&lt;=$FP186)*(('Summary&amp;Assumptions'!$H$25*$C186)*(1+'Summary&amp;Assumptions'!$J$29)^(BC$46-1))+AND(BC$56&lt;'Summary&amp;Assumptions'!$J$31,BC$47&gt;=$FQ186,BC$47&lt;=$FR186)*(('Summary&amp;Assumptions'!$H$25*$C186)*(1+'Summary&amp;Assumptions'!$J$29)^(BC$46-1))</f>
        <v>0</v>
      </c>
      <c r="AY186" s="588">
        <f>AND(BD$55&gt;0,SUM($E186:AX186)&lt;'Summary&amp;Assumptions'!$G$32*$B186,$D186&gt;='Summary&amp;Assumptions'!$D$17,BD$47&gt;=$D186,BD$47&lt;=EDATE($D186,'Summary&amp;Assumptions'!$G$32))*$B186+AND(BD$56&lt;'Summary&amp;Assumptions'!$J$31,BD$47&gt;=$FO186,BD$47&lt;=$FP186)*(('Summary&amp;Assumptions'!$H$25*$C186)*(1+'Summary&amp;Assumptions'!$J$29)^(BD$46-1))+AND(BD$56&lt;'Summary&amp;Assumptions'!$J$31,BD$47&gt;=$FQ186,BD$47&lt;=$FR186)*(('Summary&amp;Assumptions'!$H$25*$C186)*(1+'Summary&amp;Assumptions'!$J$29)^(BD$46-1))</f>
        <v>0</v>
      </c>
      <c r="AZ186" s="588">
        <f>AND(BE$55&gt;0,SUM($E186:AY186)&lt;'Summary&amp;Assumptions'!$G$32*$B186,$D186&gt;='Summary&amp;Assumptions'!$D$17,BE$47&gt;=$D186,BE$47&lt;=EDATE($D186,'Summary&amp;Assumptions'!$G$32))*$B186+AND(BE$56&lt;'Summary&amp;Assumptions'!$J$31,BE$47&gt;=$FO186,BE$47&lt;=$FP186)*(('Summary&amp;Assumptions'!$H$25*$C186)*(1+'Summary&amp;Assumptions'!$J$29)^(BE$46-1))+AND(BE$56&lt;'Summary&amp;Assumptions'!$J$31,BE$47&gt;=$FQ186,BE$47&lt;=$FR186)*(('Summary&amp;Assumptions'!$H$25*$C186)*(1+'Summary&amp;Assumptions'!$J$29)^(BE$46-1))</f>
        <v>0</v>
      </c>
      <c r="BA186" s="588">
        <f>AND(BF$55&gt;0,SUM($E186:AZ186)&lt;'Summary&amp;Assumptions'!$G$32*$B186,$D186&gt;='Summary&amp;Assumptions'!$D$17,BF$47&gt;=$D186,BF$47&lt;=EDATE($D186,'Summary&amp;Assumptions'!$G$32))*$B186+AND(BF$56&lt;'Summary&amp;Assumptions'!$J$31,BF$47&gt;=$FO186,BF$47&lt;=$FP186)*(('Summary&amp;Assumptions'!$H$25*$C186)*(1+'Summary&amp;Assumptions'!$J$29)^(BF$46-1))+AND(BF$56&lt;'Summary&amp;Assumptions'!$J$31,BF$47&gt;=$FQ186,BF$47&lt;=$FR186)*(('Summary&amp;Assumptions'!$H$25*$C186)*(1+'Summary&amp;Assumptions'!$J$29)^(BF$46-1))</f>
        <v>0</v>
      </c>
      <c r="BB186" s="588">
        <f>AND(BG$55&gt;0,SUM($E186:BA186)&lt;'Summary&amp;Assumptions'!$G$32*$B186,$D186&gt;='Summary&amp;Assumptions'!$D$17,BG$47&gt;=$D186,BG$47&lt;=EDATE($D186,'Summary&amp;Assumptions'!$G$32))*$B186+AND(BG$56&lt;'Summary&amp;Assumptions'!$J$31,BG$47&gt;=$FO186,BG$47&lt;=$FP186)*(('Summary&amp;Assumptions'!$H$25*$C186)*(1+'Summary&amp;Assumptions'!$J$29)^(BG$46-1))+AND(BG$56&lt;'Summary&amp;Assumptions'!$J$31,BG$47&gt;=$FQ186,BG$47&lt;=$FR186)*(('Summary&amp;Assumptions'!$H$25*$C186)*(1+'Summary&amp;Assumptions'!$J$29)^(BG$46-1))</f>
        <v>0</v>
      </c>
      <c r="BC186" s="588">
        <f>AND(BH$55&gt;0,SUM($E186:BB186)&lt;'Summary&amp;Assumptions'!$G$32*$B186,$D186&gt;='Summary&amp;Assumptions'!$D$17,BH$47&gt;=$D186,BH$47&lt;=EDATE($D186,'Summary&amp;Assumptions'!$G$32))*$B186+AND(BH$56&lt;'Summary&amp;Assumptions'!$J$31,BH$47&gt;=$FO186,BH$47&lt;=$FP186)*(('Summary&amp;Assumptions'!$H$25*$C186)*(1+'Summary&amp;Assumptions'!$J$29)^(BH$46-1))+AND(BH$56&lt;'Summary&amp;Assumptions'!$J$31,BH$47&gt;=$FQ186,BH$47&lt;=$FR186)*(('Summary&amp;Assumptions'!$H$25*$C186)*(1+'Summary&amp;Assumptions'!$J$29)^(BH$46-1))</f>
        <v>0</v>
      </c>
      <c r="BD186" s="588">
        <f>AND(BI$55&gt;0,SUM($E186:BC186)&lt;'Summary&amp;Assumptions'!$G$32*$B186,$D186&gt;='Summary&amp;Assumptions'!$D$17,BI$47&gt;=$D186,BI$47&lt;=EDATE($D186,'Summary&amp;Assumptions'!$G$32))*$B186+AND(BI$56&lt;'Summary&amp;Assumptions'!$J$31,BI$47&gt;=$FO186,BI$47&lt;=$FP186)*(('Summary&amp;Assumptions'!$H$25*$C186)*(1+'Summary&amp;Assumptions'!$J$29)^(BI$46-1))+AND(BI$56&lt;'Summary&amp;Assumptions'!$J$31,BI$47&gt;=$FQ186,BI$47&lt;=$FR186)*(('Summary&amp;Assumptions'!$H$25*$C186)*(1+'Summary&amp;Assumptions'!$J$29)^(BI$46-1))</f>
        <v>0</v>
      </c>
      <c r="BE186" s="588">
        <f>AND(BJ$55&gt;0,SUM($E186:BD186)&lt;'Summary&amp;Assumptions'!$G$32*$B186,$D186&gt;='Summary&amp;Assumptions'!$D$17,BJ$47&gt;=$D186,BJ$47&lt;=EDATE($D186,'Summary&amp;Assumptions'!$G$32))*$B186+AND(BJ$56&lt;'Summary&amp;Assumptions'!$J$31,BJ$47&gt;=$FO186,BJ$47&lt;=$FP186)*(('Summary&amp;Assumptions'!$H$25*$C186)*(1+'Summary&amp;Assumptions'!$J$29)^(BJ$46-1))+AND(BJ$56&lt;'Summary&amp;Assumptions'!$J$31,BJ$47&gt;=$FQ186,BJ$47&lt;=$FR186)*(('Summary&amp;Assumptions'!$H$25*$C186)*(1+'Summary&amp;Assumptions'!$J$29)^(BJ$46-1))</f>
        <v>0</v>
      </c>
      <c r="BF186" s="588">
        <f>AND(BK$55&gt;0,SUM($E186:BE186)&lt;'Summary&amp;Assumptions'!$G$32*$B186,$D186&gt;='Summary&amp;Assumptions'!$D$17,BK$47&gt;=$D186,BK$47&lt;=EDATE($D186,'Summary&amp;Assumptions'!$G$32))*$B186+AND(BK$56&lt;'Summary&amp;Assumptions'!$J$31,BK$47&gt;=$FO186,BK$47&lt;=$FP186)*(('Summary&amp;Assumptions'!$H$25*$C186)*(1+'Summary&amp;Assumptions'!$J$29)^(BK$46-1))+AND(BK$56&lt;'Summary&amp;Assumptions'!$J$31,BK$47&gt;=$FQ186,BK$47&lt;=$FR186)*(('Summary&amp;Assumptions'!$H$25*$C186)*(1+'Summary&amp;Assumptions'!$J$29)^(BK$46-1))</f>
        <v>0</v>
      </c>
      <c r="BG186" s="588">
        <f>AND(BL$55&gt;0,SUM($E186:BF186)&lt;'Summary&amp;Assumptions'!$G$32*$B186,$D186&gt;='Summary&amp;Assumptions'!$D$17,BL$47&gt;=$D186,BL$47&lt;=EDATE($D186,'Summary&amp;Assumptions'!$G$32))*$B186+AND(BL$56&lt;'Summary&amp;Assumptions'!$J$31,BL$47&gt;=$FO186,BL$47&lt;=$FP186)*(('Summary&amp;Assumptions'!$H$25*$C186)*(1+'Summary&amp;Assumptions'!$J$29)^(BL$46-1))+AND(BL$56&lt;'Summary&amp;Assumptions'!$J$31,BL$47&gt;=$FQ186,BL$47&lt;=$FR186)*(('Summary&amp;Assumptions'!$H$25*$C186)*(1+'Summary&amp;Assumptions'!$J$29)^(BL$46-1))</f>
        <v>0</v>
      </c>
      <c r="BH186" s="588">
        <f>AND(BM$55&gt;0,SUM($E186:BG186)&lt;'Summary&amp;Assumptions'!$G$32*$B186,$D186&gt;='Summary&amp;Assumptions'!$D$17,BM$47&gt;=$D186,BM$47&lt;=EDATE($D186,'Summary&amp;Assumptions'!$G$32))*$B186+AND(BM$56&lt;'Summary&amp;Assumptions'!$J$31,BM$47&gt;=$FO186,BM$47&lt;=$FP186)*(('Summary&amp;Assumptions'!$H$25*$C186)*(1+'Summary&amp;Assumptions'!$J$29)^(BM$46-1))+AND(BM$56&lt;'Summary&amp;Assumptions'!$J$31,BM$47&gt;=$FQ186,BM$47&lt;=$FR186)*(('Summary&amp;Assumptions'!$H$25*$C186)*(1+'Summary&amp;Assumptions'!$J$29)^(BM$46-1))</f>
        <v>0</v>
      </c>
      <c r="BI186" s="588">
        <f>AND(BN$55&gt;0,SUM($E186:BH186)&lt;'Summary&amp;Assumptions'!$G$32*$B186,$D186&gt;='Summary&amp;Assumptions'!$D$17,BN$47&gt;=$D186,BN$47&lt;=EDATE($D186,'Summary&amp;Assumptions'!$G$32))*$B186+AND(BN$56&lt;'Summary&amp;Assumptions'!$J$31,BN$47&gt;=$FO186,BN$47&lt;=$FP186)*(('Summary&amp;Assumptions'!$H$25*$C186)*(1+'Summary&amp;Assumptions'!$J$29)^(BN$46-1))+AND(BN$56&lt;'Summary&amp;Assumptions'!$J$31,BN$47&gt;=$FQ186,BN$47&lt;=$FR186)*(('Summary&amp;Assumptions'!$H$25*$C186)*(1+'Summary&amp;Assumptions'!$J$29)^(BN$46-1))</f>
        <v>0</v>
      </c>
      <c r="BJ186" s="588">
        <f>AND(BO$55&gt;0,SUM($E186:BI186)&lt;'Summary&amp;Assumptions'!$G$32*$B186,$D186&gt;='Summary&amp;Assumptions'!$D$17,BO$47&gt;=$D186,BO$47&lt;=EDATE($D186,'Summary&amp;Assumptions'!$G$32))*$B186+AND(BO$56&lt;'Summary&amp;Assumptions'!$J$31,BO$47&gt;=$FO186,BO$47&lt;=$FP186)*(('Summary&amp;Assumptions'!$H$25*$C186)*(1+'Summary&amp;Assumptions'!$J$29)^(BO$46-1))+AND(BO$56&lt;'Summary&amp;Assumptions'!$J$31,BO$47&gt;=$FQ186,BO$47&lt;=$FR186)*(('Summary&amp;Assumptions'!$H$25*$C186)*(1+'Summary&amp;Assumptions'!$J$29)^(BO$46-1))</f>
        <v>0</v>
      </c>
      <c r="BK186" s="588">
        <f>AND(BP$55&gt;0,SUM($E186:BJ186)&lt;'Summary&amp;Assumptions'!$G$32*$B186,$D186&gt;='Summary&amp;Assumptions'!$D$17,BP$47&gt;=$D186,BP$47&lt;=EDATE($D186,'Summary&amp;Assumptions'!$G$32))*$B186+AND(BP$56&lt;'Summary&amp;Assumptions'!$J$31,BP$47&gt;=$FO186,BP$47&lt;=$FP186)*(('Summary&amp;Assumptions'!$H$25*$C186)*(1+'Summary&amp;Assumptions'!$J$29)^(BP$46-1))+AND(BP$56&lt;'Summary&amp;Assumptions'!$J$31,BP$47&gt;=$FQ186,BP$47&lt;=$FR186)*(('Summary&amp;Assumptions'!$H$25*$C186)*(1+'Summary&amp;Assumptions'!$J$29)^(BP$46-1))</f>
        <v>0</v>
      </c>
      <c r="BL186" s="588">
        <f>AND(BQ$55&gt;0,SUM($E186:BK186)&lt;'Summary&amp;Assumptions'!$G$32*$B186,$D186&gt;='Summary&amp;Assumptions'!$D$17,BQ$47&gt;=$D186,BQ$47&lt;=EDATE($D186,'Summary&amp;Assumptions'!$G$32))*$B186+AND(BQ$56&lt;'Summary&amp;Assumptions'!$J$31,BQ$47&gt;=$FO186,BQ$47&lt;=$FP186)*(('Summary&amp;Assumptions'!$H$25*$C186)*(1+'Summary&amp;Assumptions'!$J$29)^(BQ$46-1))+AND(BQ$56&lt;'Summary&amp;Assumptions'!$J$31,BQ$47&gt;=$FQ186,BQ$47&lt;=$FR186)*(('Summary&amp;Assumptions'!$H$25*$C186)*(1+'Summary&amp;Assumptions'!$J$29)^(BQ$46-1))</f>
        <v>0</v>
      </c>
      <c r="BM186" s="588">
        <f>AND(BR$55&gt;0,SUM($E186:BL186)&lt;'Summary&amp;Assumptions'!$G$32*$B186,$D186&gt;='Summary&amp;Assumptions'!$D$17,BR$47&gt;=$D186,BR$47&lt;=EDATE($D186,'Summary&amp;Assumptions'!$G$32))*$B186+AND(BR$56&lt;'Summary&amp;Assumptions'!$J$31,BR$47&gt;=$FO186,BR$47&lt;=$FP186)*(('Summary&amp;Assumptions'!$H$25*$C186)*(1+'Summary&amp;Assumptions'!$J$29)^(BR$46-1))+AND(BR$56&lt;'Summary&amp;Assumptions'!$J$31,BR$47&gt;=$FQ186,BR$47&lt;=$FR186)*(('Summary&amp;Assumptions'!$H$25*$C186)*(1+'Summary&amp;Assumptions'!$J$29)^(BR$46-1))</f>
        <v>0</v>
      </c>
      <c r="BN186" s="588">
        <f>AND(BS$55&gt;0,SUM($E186:BM186)&lt;'Summary&amp;Assumptions'!$G$32*$B186,$D186&gt;='Summary&amp;Assumptions'!$D$17,BS$47&gt;=$D186,BS$47&lt;=EDATE($D186,'Summary&amp;Assumptions'!$G$32))*$B186+AND(BS$56&lt;'Summary&amp;Assumptions'!$J$31,BS$47&gt;=$FO186,BS$47&lt;=$FP186)*(('Summary&amp;Assumptions'!$H$25*$C186)*(1+'Summary&amp;Assumptions'!$J$29)^(BS$46-1))+AND(BS$56&lt;'Summary&amp;Assumptions'!$J$31,BS$47&gt;=$FQ186,BS$47&lt;=$FR186)*(('Summary&amp;Assumptions'!$H$25*$C186)*(1+'Summary&amp;Assumptions'!$J$29)^(BS$46-1))</f>
        <v>0</v>
      </c>
      <c r="BO186" s="588">
        <f>AND(BT$55&gt;0,SUM($E186:BN186)&lt;'Summary&amp;Assumptions'!$G$32*$B186,$D186&gt;='Summary&amp;Assumptions'!$D$17,BT$47&gt;=$D186,BT$47&lt;=EDATE($D186,'Summary&amp;Assumptions'!$G$32))*$B186+AND(BT$56&lt;'Summary&amp;Assumptions'!$J$31,BT$47&gt;=$FO186,BT$47&lt;=$FP186)*(('Summary&amp;Assumptions'!$H$25*$C186)*(1+'Summary&amp;Assumptions'!$J$29)^(BT$46-1))+AND(BT$56&lt;'Summary&amp;Assumptions'!$J$31,BT$47&gt;=$FQ186,BT$47&lt;=$FR186)*(('Summary&amp;Assumptions'!$H$25*$C186)*(1+'Summary&amp;Assumptions'!$J$29)^(BT$46-1))</f>
        <v>0</v>
      </c>
      <c r="BP186" s="588">
        <f>AND(BU$55&gt;0,SUM($E186:BO186)&lt;'Summary&amp;Assumptions'!$G$32*$B186,$D186&gt;='Summary&amp;Assumptions'!$D$17,BU$47&gt;=$D186,BU$47&lt;=EDATE($D186,'Summary&amp;Assumptions'!$G$32))*$B186+AND(BU$56&lt;'Summary&amp;Assumptions'!$J$31,BU$47&gt;=$FO186,BU$47&lt;=$FP186)*(('Summary&amp;Assumptions'!$H$25*$C186)*(1+'Summary&amp;Assumptions'!$J$29)^(BU$46-1))+AND(BU$56&lt;'Summary&amp;Assumptions'!$J$31,BU$47&gt;=$FQ186,BU$47&lt;=$FR186)*(('Summary&amp;Assumptions'!$H$25*$C186)*(1+'Summary&amp;Assumptions'!$J$29)^(BU$46-1))</f>
        <v>0</v>
      </c>
      <c r="BQ186" s="588">
        <f>AND(BV$55&gt;0,SUM($E186:BP186)&lt;'Summary&amp;Assumptions'!$G$32*$B186,$D186&gt;='Summary&amp;Assumptions'!$D$17,BV$47&gt;=$D186,BV$47&lt;=EDATE($D186,'Summary&amp;Assumptions'!$G$32))*$B186+AND(BV$56&lt;'Summary&amp;Assumptions'!$J$31,BV$47&gt;=$FO186,BV$47&lt;=$FP186)*(('Summary&amp;Assumptions'!$H$25*$C186)*(1+'Summary&amp;Assumptions'!$J$29)^(BV$46-1))+AND(BV$56&lt;'Summary&amp;Assumptions'!$J$31,BV$47&gt;=$FQ186,BV$47&lt;=$FR186)*(('Summary&amp;Assumptions'!$H$25*$C186)*(1+'Summary&amp;Assumptions'!$J$29)^(BV$46-1))</f>
        <v>0</v>
      </c>
      <c r="BR186" s="588">
        <f>AND(BW$55&gt;0,SUM($E186:BQ186)&lt;'Summary&amp;Assumptions'!$G$32*$B186,$D186&gt;='Summary&amp;Assumptions'!$D$17,BW$47&gt;=$D186,BW$47&lt;=EDATE($D186,'Summary&amp;Assumptions'!$G$32))*$B186+AND(BW$56&lt;'Summary&amp;Assumptions'!$J$31,BW$47&gt;=$FO186,BW$47&lt;=$FP186)*(('Summary&amp;Assumptions'!$H$25*$C186)*(1+'Summary&amp;Assumptions'!$J$29)^(BW$46-1))+AND(BW$56&lt;'Summary&amp;Assumptions'!$J$31,BW$47&gt;=$FQ186,BW$47&lt;=$FR186)*(('Summary&amp;Assumptions'!$H$25*$C186)*(1+'Summary&amp;Assumptions'!$J$29)^(BW$46-1))</f>
        <v>0</v>
      </c>
      <c r="BS186" s="588">
        <f>AND(BX$55&gt;0,SUM($E186:BR186)&lt;'Summary&amp;Assumptions'!$G$32*$B186,$D186&gt;='Summary&amp;Assumptions'!$D$17,BX$47&gt;=$D186,BX$47&lt;=EDATE($D186,'Summary&amp;Assumptions'!$G$32))*$B186+AND(BX$56&lt;'Summary&amp;Assumptions'!$J$31,BX$47&gt;=$FO186,BX$47&lt;=$FP186)*(('Summary&amp;Assumptions'!$H$25*$C186)*(1+'Summary&amp;Assumptions'!$J$29)^(BX$46-1))+AND(BX$56&lt;'Summary&amp;Assumptions'!$J$31,BX$47&gt;=$FQ186,BX$47&lt;=$FR186)*(('Summary&amp;Assumptions'!$H$25*$C186)*(1+'Summary&amp;Assumptions'!$J$29)^(BX$46-1))</f>
        <v>0</v>
      </c>
      <c r="BT186" s="588">
        <f>AND(BY$55&gt;0,SUM($E186:BS186)&lt;'Summary&amp;Assumptions'!$G$32*$B186,$D186&gt;='Summary&amp;Assumptions'!$D$17,BY$47&gt;=$D186,BY$47&lt;=EDATE($D186,'Summary&amp;Assumptions'!$G$32))*$B186+AND(BY$56&lt;'Summary&amp;Assumptions'!$J$31,BY$47&gt;=$FO186,BY$47&lt;=$FP186)*(('Summary&amp;Assumptions'!$H$25*$C186)*(1+'Summary&amp;Assumptions'!$J$29)^(BY$46-1))+AND(BY$56&lt;'Summary&amp;Assumptions'!$J$31,BY$47&gt;=$FQ186,BY$47&lt;=$FR186)*(('Summary&amp;Assumptions'!$H$25*$C186)*(1+'Summary&amp;Assumptions'!$J$29)^(BY$46-1))</f>
        <v>0</v>
      </c>
      <c r="BU186" s="588">
        <f>AND(BZ$55&gt;0,SUM($E186:BT186)&lt;'Summary&amp;Assumptions'!$G$32*$B186,$D186&gt;='Summary&amp;Assumptions'!$D$17,BZ$47&gt;=$D186,BZ$47&lt;=EDATE($D186,'Summary&amp;Assumptions'!$G$32))*$B186+AND(BZ$56&lt;'Summary&amp;Assumptions'!$J$31,BZ$47&gt;=$FO186,BZ$47&lt;=$FP186)*(('Summary&amp;Assumptions'!$H$25*$C186)*(1+'Summary&amp;Assumptions'!$J$29)^(BZ$46-1))+AND(BZ$56&lt;'Summary&amp;Assumptions'!$J$31,BZ$47&gt;=$FQ186,BZ$47&lt;=$FR186)*(('Summary&amp;Assumptions'!$H$25*$C186)*(1+'Summary&amp;Assumptions'!$J$29)^(BZ$46-1))</f>
        <v>0</v>
      </c>
      <c r="BV186" s="588">
        <f>AND(CA$55&gt;0,SUM($E186:BU186)&lt;'Summary&amp;Assumptions'!$G$32*$B186,$D186&gt;='Summary&amp;Assumptions'!$D$17,CA$47&gt;=$D186,CA$47&lt;=EDATE($D186,'Summary&amp;Assumptions'!$G$32))*$B186+AND(CA$56&lt;'Summary&amp;Assumptions'!$J$31,CA$47&gt;=$FO186,CA$47&lt;=$FP186)*(('Summary&amp;Assumptions'!$H$25*$C186)*(1+'Summary&amp;Assumptions'!$J$29)^(CA$46-1))+AND(CA$56&lt;'Summary&amp;Assumptions'!$J$31,CA$47&gt;=$FQ186,CA$47&lt;=$FR186)*(('Summary&amp;Assumptions'!$H$25*$C186)*(1+'Summary&amp;Assumptions'!$J$29)^(CA$46-1))</f>
        <v>0</v>
      </c>
      <c r="BW186" s="588">
        <f>AND(CB$55&gt;0,SUM($E186:BV186)&lt;'Summary&amp;Assumptions'!$G$32*$B186,$D186&gt;='Summary&amp;Assumptions'!$D$17,CB$47&gt;=$D186,CB$47&lt;=EDATE($D186,'Summary&amp;Assumptions'!$G$32))*$B186+AND(CB$56&lt;'Summary&amp;Assumptions'!$J$31,CB$47&gt;=$FO186,CB$47&lt;=$FP186)*(('Summary&amp;Assumptions'!$H$25*$C186)*(1+'Summary&amp;Assumptions'!$J$29)^(CB$46-1))+AND(CB$56&lt;'Summary&amp;Assumptions'!$J$31,CB$47&gt;=$FQ186,CB$47&lt;=$FR186)*(('Summary&amp;Assumptions'!$H$25*$C186)*(1+'Summary&amp;Assumptions'!$J$29)^(CB$46-1))</f>
        <v>0</v>
      </c>
      <c r="BX186" s="588">
        <f>AND(CC$55&gt;0,SUM($E186:BW186)&lt;'Summary&amp;Assumptions'!$G$32*$B186,$D186&gt;='Summary&amp;Assumptions'!$D$17,CC$47&gt;=$D186,CC$47&lt;=EDATE($D186,'Summary&amp;Assumptions'!$G$32))*$B186+AND(CC$56&lt;'Summary&amp;Assumptions'!$J$31,CC$47&gt;=$FO186,CC$47&lt;=$FP186)*(('Summary&amp;Assumptions'!$H$25*$C186)*(1+'Summary&amp;Assumptions'!$J$29)^(CC$46-1))+AND(CC$56&lt;'Summary&amp;Assumptions'!$J$31,CC$47&gt;=$FQ186,CC$47&lt;=$FR186)*(('Summary&amp;Assumptions'!$H$25*$C186)*(1+'Summary&amp;Assumptions'!$J$29)^(CC$46-1))</f>
        <v>0</v>
      </c>
      <c r="BY186" s="588">
        <f>AND(CD$55&gt;0,SUM($E186:BX186)&lt;'Summary&amp;Assumptions'!$G$32*$B186,$D186&gt;='Summary&amp;Assumptions'!$D$17,CD$47&gt;=$D186,CD$47&lt;=EDATE($D186,'Summary&amp;Assumptions'!$G$32))*$B186+AND(CD$56&lt;'Summary&amp;Assumptions'!$J$31,CD$47&gt;=$FO186,CD$47&lt;=$FP186)*(('Summary&amp;Assumptions'!$H$25*$C186)*(1+'Summary&amp;Assumptions'!$J$29)^(CD$46-1))+AND(CD$56&lt;'Summary&amp;Assumptions'!$J$31,CD$47&gt;=$FQ186,CD$47&lt;=$FR186)*(('Summary&amp;Assumptions'!$H$25*$C186)*(1+'Summary&amp;Assumptions'!$J$29)^(CD$46-1))</f>
        <v>0</v>
      </c>
      <c r="BZ186" s="588">
        <f>AND(CE$55&gt;0,SUM($E186:BY186)&lt;'Summary&amp;Assumptions'!$G$32*$B186,$D186&gt;='Summary&amp;Assumptions'!$D$17,CE$47&gt;=$D186,CE$47&lt;=EDATE($D186,'Summary&amp;Assumptions'!$G$32))*$B186+AND(CE$56&lt;'Summary&amp;Assumptions'!$J$31,CE$47&gt;=$FO186,CE$47&lt;=$FP186)*(('Summary&amp;Assumptions'!$H$25*$C186)*(1+'Summary&amp;Assumptions'!$J$29)^(CE$46-1))+AND(CE$56&lt;'Summary&amp;Assumptions'!$J$31,CE$47&gt;=$FQ186,CE$47&lt;=$FR186)*(('Summary&amp;Assumptions'!$H$25*$C186)*(1+'Summary&amp;Assumptions'!$J$29)^(CE$46-1))</f>
        <v>0</v>
      </c>
      <c r="CA186" s="588">
        <f>AND(CF$55&gt;0,SUM($E186:BZ186)&lt;'Summary&amp;Assumptions'!$G$32*$B186,$D186&gt;='Summary&amp;Assumptions'!$D$17,CF$47&gt;=$D186,CF$47&lt;=EDATE($D186,'Summary&amp;Assumptions'!$G$32))*$B186+AND(CF$56&lt;'Summary&amp;Assumptions'!$J$31,CF$47&gt;=$FO186,CF$47&lt;=$FP186)*(('Summary&amp;Assumptions'!$H$25*$C186)*(1+'Summary&amp;Assumptions'!$J$29)^(CF$46-1))+AND(CF$56&lt;'Summary&amp;Assumptions'!$J$31,CF$47&gt;=$FQ186,CF$47&lt;=$FR186)*(('Summary&amp;Assumptions'!$H$25*$C186)*(1+'Summary&amp;Assumptions'!$J$29)^(CF$46-1))</f>
        <v>0</v>
      </c>
      <c r="CB186" s="588">
        <f>AND(CG$55&gt;0,SUM($E186:CA186)&lt;'Summary&amp;Assumptions'!$G$32*$B186,$D186&gt;='Summary&amp;Assumptions'!$D$17,CG$47&gt;=$D186,CG$47&lt;=EDATE($D186,'Summary&amp;Assumptions'!$G$32))*$B186+AND(CG$56&lt;'Summary&amp;Assumptions'!$J$31,CG$47&gt;=$FO186,CG$47&lt;=$FP186)*(('Summary&amp;Assumptions'!$H$25*$C186)*(1+'Summary&amp;Assumptions'!$J$29)^(CG$46-1))+AND(CG$56&lt;'Summary&amp;Assumptions'!$J$31,CG$47&gt;=$FQ186,CG$47&lt;=$FR186)*(('Summary&amp;Assumptions'!$H$25*$C186)*(1+'Summary&amp;Assumptions'!$J$29)^(CG$46-1))</f>
        <v>0</v>
      </c>
      <c r="CC186" s="588">
        <f>AND(CH$55&gt;0,SUM($E186:CB186)&lt;'Summary&amp;Assumptions'!$G$32*$B186,$D186&gt;='Summary&amp;Assumptions'!$D$17,CH$47&gt;=$D186,CH$47&lt;=EDATE($D186,'Summary&amp;Assumptions'!$G$32))*$B186+AND(CH$56&lt;'Summary&amp;Assumptions'!$J$31,CH$47&gt;=$FO186,CH$47&lt;=$FP186)*(('Summary&amp;Assumptions'!$H$25*$C186)*(1+'Summary&amp;Assumptions'!$J$29)^(CH$46-1))+AND(CH$56&lt;'Summary&amp;Assumptions'!$J$31,CH$47&gt;=$FQ186,CH$47&lt;=$FR186)*(('Summary&amp;Assumptions'!$H$25*$C186)*(1+'Summary&amp;Assumptions'!$J$29)^(CH$46-1))</f>
        <v>0</v>
      </c>
      <c r="CD186" s="588">
        <f>AND(CI$55&gt;0,SUM($E186:CC186)&lt;'Summary&amp;Assumptions'!$G$32*$B186,$D186&gt;='Summary&amp;Assumptions'!$D$17,CI$47&gt;=$D186,CI$47&lt;=EDATE($D186,'Summary&amp;Assumptions'!$G$32))*$B186+AND(CI$56&lt;'Summary&amp;Assumptions'!$J$31,CI$47&gt;=$FO186,CI$47&lt;=$FP186)*(('Summary&amp;Assumptions'!$H$25*$C186)*(1+'Summary&amp;Assumptions'!$J$29)^(CI$46-1))+AND(CI$56&lt;'Summary&amp;Assumptions'!$J$31,CI$47&gt;=$FQ186,CI$47&lt;=$FR186)*(('Summary&amp;Assumptions'!$H$25*$C186)*(1+'Summary&amp;Assumptions'!$J$29)^(CI$46-1))</f>
        <v>0</v>
      </c>
      <c r="CE186" s="588">
        <f>AND(CJ$55&gt;0,SUM($E186:CD186)&lt;'Summary&amp;Assumptions'!$G$32*$B186,$D186&gt;='Summary&amp;Assumptions'!$D$17,CJ$47&gt;=$D186,CJ$47&lt;=EDATE($D186,'Summary&amp;Assumptions'!$G$32))*$B186+AND(CJ$56&lt;'Summary&amp;Assumptions'!$J$31,CJ$47&gt;=$FO186,CJ$47&lt;=$FP186)*(('Summary&amp;Assumptions'!$H$25*$C186)*(1+'Summary&amp;Assumptions'!$J$29)^(CJ$46-1))+AND(CJ$56&lt;'Summary&amp;Assumptions'!$J$31,CJ$47&gt;=$FQ186,CJ$47&lt;=$FR186)*(('Summary&amp;Assumptions'!$H$25*$C186)*(1+'Summary&amp;Assumptions'!$J$29)^(CJ$46-1))</f>
        <v>0</v>
      </c>
      <c r="CF186" s="588">
        <f>AND(CK$55&gt;0,SUM($E186:CE186)&lt;'Summary&amp;Assumptions'!$G$32*$B186,$D186&gt;='Summary&amp;Assumptions'!$D$17,CK$47&gt;=$D186,CK$47&lt;=EDATE($D186,'Summary&amp;Assumptions'!$G$32))*$B186+AND(CK$56&lt;'Summary&amp;Assumptions'!$J$31,CK$47&gt;=$FO186,CK$47&lt;=$FP186)*(('Summary&amp;Assumptions'!$H$25*$C186)*(1+'Summary&amp;Assumptions'!$J$29)^(CK$46-1))+AND(CK$56&lt;'Summary&amp;Assumptions'!$J$31,CK$47&gt;=$FQ186,CK$47&lt;=$FR186)*(('Summary&amp;Assumptions'!$H$25*$C186)*(1+'Summary&amp;Assumptions'!$J$29)^(CK$46-1))</f>
        <v>0</v>
      </c>
      <c r="CG186" s="588">
        <f>AND(CL$55&gt;0,SUM($E186:CF186)&lt;'Summary&amp;Assumptions'!$G$32*$B186,$D186&gt;='Summary&amp;Assumptions'!$D$17,CL$47&gt;=$D186,CL$47&lt;=EDATE($D186,'Summary&amp;Assumptions'!$G$32))*$B186+AND(CL$56&lt;'Summary&amp;Assumptions'!$J$31,CL$47&gt;=$FO186,CL$47&lt;=$FP186)*(('Summary&amp;Assumptions'!$H$25*$C186)*(1+'Summary&amp;Assumptions'!$J$29)^(CL$46-1))+AND(CL$56&lt;'Summary&amp;Assumptions'!$J$31,CL$47&gt;=$FQ186,CL$47&lt;=$FR186)*(('Summary&amp;Assumptions'!$H$25*$C186)*(1+'Summary&amp;Assumptions'!$J$29)^(CL$46-1))</f>
        <v>0</v>
      </c>
      <c r="CH186" s="588">
        <f>AND(CM$55&gt;0,SUM($E186:CG186)&lt;'Summary&amp;Assumptions'!$G$32*$B186,$D186&gt;='Summary&amp;Assumptions'!$D$17,CM$47&gt;=$D186,CM$47&lt;=EDATE($D186,'Summary&amp;Assumptions'!$G$32))*$B186+AND(CM$56&lt;'Summary&amp;Assumptions'!$J$31,CM$47&gt;=$FO186,CM$47&lt;=$FP186)*(('Summary&amp;Assumptions'!$H$25*$C186)*(1+'Summary&amp;Assumptions'!$J$29)^(CM$46-1))+AND(CM$56&lt;'Summary&amp;Assumptions'!$J$31,CM$47&gt;=$FQ186,CM$47&lt;=$FR186)*(('Summary&amp;Assumptions'!$H$25*$C186)*(1+'Summary&amp;Assumptions'!$J$29)^(CM$46-1))</f>
        <v>0</v>
      </c>
      <c r="CI186" s="588">
        <f>AND(CN$55&gt;0,SUM($E186:CH186)&lt;'Summary&amp;Assumptions'!$G$32*$B186,$D186&gt;='Summary&amp;Assumptions'!$D$17,CN$47&gt;=$D186,CN$47&lt;=EDATE($D186,'Summary&amp;Assumptions'!$G$32))*$B186+AND(CN$56&lt;'Summary&amp;Assumptions'!$J$31,CN$47&gt;=$FO186,CN$47&lt;=$FP186)*(('Summary&amp;Assumptions'!$H$25*$C186)*(1+'Summary&amp;Assumptions'!$J$29)^(CN$46-1))+AND(CN$56&lt;'Summary&amp;Assumptions'!$J$31,CN$47&gt;=$FQ186,CN$47&lt;=$FR186)*(('Summary&amp;Assumptions'!$H$25*$C186)*(1+'Summary&amp;Assumptions'!$J$29)^(CN$46-1))</f>
        <v>0</v>
      </c>
      <c r="CJ186" s="588">
        <f>AND(CO$55&gt;0,SUM($E186:CI186)&lt;'Summary&amp;Assumptions'!$G$32*$B186,$D186&gt;='Summary&amp;Assumptions'!$D$17,CO$47&gt;=$D186,CO$47&lt;=EDATE($D186,'Summary&amp;Assumptions'!$G$32))*$B186+AND(CO$56&lt;'Summary&amp;Assumptions'!$J$31,CO$47&gt;=$FO186,CO$47&lt;=$FP186)*(('Summary&amp;Assumptions'!$H$25*$C186)*(1+'Summary&amp;Assumptions'!$J$29)^(CO$46-1))+AND(CO$56&lt;'Summary&amp;Assumptions'!$J$31,CO$47&gt;=$FQ186,CO$47&lt;=$FR186)*(('Summary&amp;Assumptions'!$H$25*$C186)*(1+'Summary&amp;Assumptions'!$J$29)^(CO$46-1))</f>
        <v>0</v>
      </c>
      <c r="CK186" s="588">
        <f>AND(CP$55&gt;0,SUM($E186:CJ186)&lt;'Summary&amp;Assumptions'!$G$32*$B186,$D186&gt;='Summary&amp;Assumptions'!$D$17,CP$47&gt;=$D186,CP$47&lt;=EDATE($D186,'Summary&amp;Assumptions'!$G$32))*$B186+AND(CP$56&lt;'Summary&amp;Assumptions'!$J$31,CP$47&gt;=$FO186,CP$47&lt;=$FP186)*(('Summary&amp;Assumptions'!$H$25*$C186)*(1+'Summary&amp;Assumptions'!$J$29)^(CP$46-1))+AND(CP$56&lt;'Summary&amp;Assumptions'!$J$31,CP$47&gt;=$FQ186,CP$47&lt;=$FR186)*(('Summary&amp;Assumptions'!$H$25*$C186)*(1+'Summary&amp;Assumptions'!$J$29)^(CP$46-1))</f>
        <v>0</v>
      </c>
      <c r="CL186" s="588">
        <f>AND(CQ$55&gt;0,SUM($E186:CK186)&lt;'Summary&amp;Assumptions'!$G$32*$B186,$D186&gt;='Summary&amp;Assumptions'!$D$17,CQ$47&gt;=$D186,CQ$47&lt;=EDATE($D186,'Summary&amp;Assumptions'!$G$32))*$B186+AND(CQ$56&lt;'Summary&amp;Assumptions'!$J$31,CQ$47&gt;=$FO186,CQ$47&lt;=$FP186)*(('Summary&amp;Assumptions'!$H$25*$C186)*(1+'Summary&amp;Assumptions'!$J$29)^(CQ$46-1))+AND(CQ$56&lt;'Summary&amp;Assumptions'!$J$31,CQ$47&gt;=$FQ186,CQ$47&lt;=$FR186)*(('Summary&amp;Assumptions'!$H$25*$C186)*(1+'Summary&amp;Assumptions'!$J$29)^(CQ$46-1))</f>
        <v>0</v>
      </c>
      <c r="CM186" s="588">
        <f>AND(CR$55&gt;0,SUM($E186:CL186)&lt;'Summary&amp;Assumptions'!$G$32*$B186,$D186&gt;='Summary&amp;Assumptions'!$D$17,CR$47&gt;=$D186,CR$47&lt;=EDATE($D186,'Summary&amp;Assumptions'!$G$32))*$B186+AND(CR$56&lt;'Summary&amp;Assumptions'!$J$31,CR$47&gt;=$FO186,CR$47&lt;=$FP186)*(('Summary&amp;Assumptions'!$H$25*$C186)*(1+'Summary&amp;Assumptions'!$J$29)^(CR$46-1))+AND(CR$56&lt;'Summary&amp;Assumptions'!$J$31,CR$47&gt;=$FQ186,CR$47&lt;=$FR186)*(('Summary&amp;Assumptions'!$H$25*$C186)*(1+'Summary&amp;Assumptions'!$J$29)^(CR$46-1))</f>
        <v>0</v>
      </c>
      <c r="CN186" s="588">
        <f>AND(CS$55&gt;0,SUM($E186:CM186)&lt;'Summary&amp;Assumptions'!$G$32*$B186,$D186&gt;='Summary&amp;Assumptions'!$D$17,CS$47&gt;=$D186,CS$47&lt;=EDATE($D186,'Summary&amp;Assumptions'!$G$32))*$B186+AND(CS$56&lt;'Summary&amp;Assumptions'!$J$31,CS$47&gt;=$FO186,CS$47&lt;=$FP186)*(('Summary&amp;Assumptions'!$H$25*$C186)*(1+'Summary&amp;Assumptions'!$J$29)^(CS$46-1))+AND(CS$56&lt;'Summary&amp;Assumptions'!$J$31,CS$47&gt;=$FQ186,CS$47&lt;=$FR186)*(('Summary&amp;Assumptions'!$H$25*$C186)*(1+'Summary&amp;Assumptions'!$J$29)^(CS$46-1))</f>
        <v>0</v>
      </c>
      <c r="CO186" s="588">
        <f>AND(CT$55&gt;0,SUM($E186:CN186)&lt;'Summary&amp;Assumptions'!$G$32*$B186,$D186&gt;='Summary&amp;Assumptions'!$D$17,CT$47&gt;=$D186,CT$47&lt;=EDATE($D186,'Summary&amp;Assumptions'!$G$32))*$B186+AND(CT$56&lt;'Summary&amp;Assumptions'!$J$31,CT$47&gt;=$FO186,CT$47&lt;=$FP186)*(('Summary&amp;Assumptions'!$H$25*$C186)*(1+'Summary&amp;Assumptions'!$J$29)^(CT$46-1))+AND(CT$56&lt;'Summary&amp;Assumptions'!$J$31,CT$47&gt;=$FQ186,CT$47&lt;=$FR186)*(('Summary&amp;Assumptions'!$H$25*$C186)*(1+'Summary&amp;Assumptions'!$J$29)^(CT$46-1))</f>
        <v>0</v>
      </c>
      <c r="CP186" s="588">
        <f>AND(CU$55&gt;0,SUM($E186:CO186)&lt;'Summary&amp;Assumptions'!$G$32*$B186,$D186&gt;='Summary&amp;Assumptions'!$D$17,CU$47&gt;=$D186,CU$47&lt;=EDATE($D186,'Summary&amp;Assumptions'!$G$32))*$B186+AND(CU$56&lt;'Summary&amp;Assumptions'!$J$31,CU$47&gt;=$FO186,CU$47&lt;=$FP186)*(('Summary&amp;Assumptions'!$H$25*$C186)*(1+'Summary&amp;Assumptions'!$J$29)^(CU$46-1))+AND(CU$56&lt;'Summary&amp;Assumptions'!$J$31,CU$47&gt;=$FQ186,CU$47&lt;=$FR186)*(('Summary&amp;Assumptions'!$H$25*$C186)*(1+'Summary&amp;Assumptions'!$J$29)^(CU$46-1))</f>
        <v>0</v>
      </c>
      <c r="CQ186" s="588">
        <f>AND(CV$55&gt;0,SUM($E186:CP186)&lt;'Summary&amp;Assumptions'!$G$32*$B186,$D186&gt;='Summary&amp;Assumptions'!$D$17,CV$47&gt;=$D186,CV$47&lt;=EDATE($D186,'Summary&amp;Assumptions'!$G$32))*$B186+AND(CV$56&lt;'Summary&amp;Assumptions'!$J$31,CV$47&gt;=$FO186,CV$47&lt;=$FP186)*(('Summary&amp;Assumptions'!$H$25*$C186)*(1+'Summary&amp;Assumptions'!$J$29)^(CV$46-1))+AND(CV$56&lt;'Summary&amp;Assumptions'!$J$31,CV$47&gt;=$FQ186,CV$47&lt;=$FR186)*(('Summary&amp;Assumptions'!$H$25*$C186)*(1+'Summary&amp;Assumptions'!$J$29)^(CV$46-1))</f>
        <v>0</v>
      </c>
      <c r="CR186" s="588">
        <f>AND(CW$55&gt;0,SUM($E186:CQ186)&lt;'Summary&amp;Assumptions'!$G$32*$B186,$D186&gt;='Summary&amp;Assumptions'!$D$17,CW$47&gt;=$D186,CW$47&lt;=EDATE($D186,'Summary&amp;Assumptions'!$G$32))*$B186+AND(CW$56&lt;'Summary&amp;Assumptions'!$J$31,CW$47&gt;=$FO186,CW$47&lt;=$FP186)*(('Summary&amp;Assumptions'!$H$25*$C186)*(1+'Summary&amp;Assumptions'!$J$29)^(CW$46-1))+AND(CW$56&lt;'Summary&amp;Assumptions'!$J$31,CW$47&gt;=$FQ186,CW$47&lt;=$FR186)*(('Summary&amp;Assumptions'!$H$25*$C186)*(1+'Summary&amp;Assumptions'!$J$29)^(CW$46-1))</f>
        <v>0</v>
      </c>
      <c r="CS186" s="588">
        <f>AND(CX$55&gt;0,SUM($E186:CR186)&lt;'Summary&amp;Assumptions'!$G$32*$B186,$D186&gt;='Summary&amp;Assumptions'!$D$17,CX$47&gt;=$D186,CX$47&lt;=EDATE($D186,'Summary&amp;Assumptions'!$G$32))*$B186+AND(CX$56&lt;'Summary&amp;Assumptions'!$J$31,CX$47&gt;=$FO186,CX$47&lt;=$FP186)*(('Summary&amp;Assumptions'!$H$25*$C186)*(1+'Summary&amp;Assumptions'!$J$29)^(CX$46-1))+AND(CX$56&lt;'Summary&amp;Assumptions'!$J$31,CX$47&gt;=$FQ186,CX$47&lt;=$FR186)*(('Summary&amp;Assumptions'!$H$25*$C186)*(1+'Summary&amp;Assumptions'!$J$29)^(CX$46-1))</f>
        <v>0</v>
      </c>
      <c r="CT186" s="588">
        <f>AND(CY$55&gt;0,SUM($E186:CS186)&lt;'Summary&amp;Assumptions'!$G$32*$B186,$D186&gt;='Summary&amp;Assumptions'!$D$17,CY$47&gt;=$D186,CY$47&lt;=EDATE($D186,'Summary&amp;Assumptions'!$G$32))*$B186+AND(CY$56&lt;'Summary&amp;Assumptions'!$J$31,CY$47&gt;=$FO186,CY$47&lt;=$FP186)*(('Summary&amp;Assumptions'!$H$25*$C186)*(1+'Summary&amp;Assumptions'!$J$29)^(CY$46-1))+AND(CY$56&lt;'Summary&amp;Assumptions'!$J$31,CY$47&gt;=$FQ186,CY$47&lt;=$FR186)*(('Summary&amp;Assumptions'!$H$25*$C186)*(1+'Summary&amp;Assumptions'!$J$29)^(CY$46-1))</f>
        <v>0</v>
      </c>
      <c r="CU186" s="588">
        <f>AND(CZ$55&gt;0,SUM($E186:CT186)&lt;'Summary&amp;Assumptions'!$G$32*$B186,$D186&gt;='Summary&amp;Assumptions'!$D$17,CZ$47&gt;=$D186,CZ$47&lt;=EDATE($D186,'Summary&amp;Assumptions'!$G$32))*$B186+AND(CZ$56&lt;'Summary&amp;Assumptions'!$J$31,CZ$47&gt;=$FO186,CZ$47&lt;=$FP186)*(('Summary&amp;Assumptions'!$H$25*$C186)*(1+'Summary&amp;Assumptions'!$J$29)^(CZ$46-1))+AND(CZ$56&lt;'Summary&amp;Assumptions'!$J$31,CZ$47&gt;=$FQ186,CZ$47&lt;=$FR186)*(('Summary&amp;Assumptions'!$H$25*$C186)*(1+'Summary&amp;Assumptions'!$J$29)^(CZ$46-1))</f>
        <v>0</v>
      </c>
      <c r="CV186" s="588">
        <f>AND(DA$55&gt;0,SUM($E186:CU186)&lt;'Summary&amp;Assumptions'!$G$32*$B186,$D186&gt;='Summary&amp;Assumptions'!$D$17,DA$47&gt;=$D186,DA$47&lt;=EDATE($D186,'Summary&amp;Assumptions'!$G$32))*$B186+AND(DA$56&lt;'Summary&amp;Assumptions'!$J$31,DA$47&gt;=$FO186,DA$47&lt;=$FP186)*(('Summary&amp;Assumptions'!$H$25*$C186)*(1+'Summary&amp;Assumptions'!$J$29)^(DA$46-1))+AND(DA$56&lt;'Summary&amp;Assumptions'!$J$31,DA$47&gt;=$FQ186,DA$47&lt;=$FR186)*(('Summary&amp;Assumptions'!$H$25*$C186)*(1+'Summary&amp;Assumptions'!$J$29)^(DA$46-1))</f>
        <v>0</v>
      </c>
      <c r="CW186" s="588">
        <f>AND(DB$55&gt;0,SUM($E186:CV186)&lt;'Summary&amp;Assumptions'!$G$32*$B186,$D186&gt;='Summary&amp;Assumptions'!$D$17,DB$47&gt;=$D186,DB$47&lt;=EDATE($D186,'Summary&amp;Assumptions'!$G$32))*$B186+AND(DB$56&lt;'Summary&amp;Assumptions'!$J$31,DB$47&gt;=$FO186,DB$47&lt;=$FP186)*(('Summary&amp;Assumptions'!$H$25*$C186)*(1+'Summary&amp;Assumptions'!$J$29)^(DB$46-1))+AND(DB$56&lt;'Summary&amp;Assumptions'!$J$31,DB$47&gt;=$FQ186,DB$47&lt;=$FR186)*(('Summary&amp;Assumptions'!$H$25*$C186)*(1+'Summary&amp;Assumptions'!$J$29)^(DB$46-1))</f>
        <v>0</v>
      </c>
      <c r="CX186" s="588">
        <f>AND(DC$55&gt;0,SUM($E186:CW186)&lt;'Summary&amp;Assumptions'!$G$32*$B186,$D186&gt;='Summary&amp;Assumptions'!$D$17,DC$47&gt;=$D186,DC$47&lt;=EDATE($D186,'Summary&amp;Assumptions'!$G$32))*$B186+AND(DC$56&lt;'Summary&amp;Assumptions'!$J$31,DC$47&gt;=$FO186,DC$47&lt;=$FP186)*(('Summary&amp;Assumptions'!$H$25*$C186)*(1+'Summary&amp;Assumptions'!$J$29)^(DC$46-1))+AND(DC$56&lt;'Summary&amp;Assumptions'!$J$31,DC$47&gt;=$FQ186,DC$47&lt;=$FR186)*(('Summary&amp;Assumptions'!$H$25*$C186)*(1+'Summary&amp;Assumptions'!$J$29)^(DC$46-1))</f>
        <v>0</v>
      </c>
      <c r="CY186" s="588">
        <f>AND(DD$55&gt;0,SUM($E186:CX186)&lt;'Summary&amp;Assumptions'!$G$32*$B186,$D186&gt;='Summary&amp;Assumptions'!$D$17,DD$47&gt;=$D186,DD$47&lt;=EDATE($D186,'Summary&amp;Assumptions'!$G$32))*$B186+AND(DD$56&lt;'Summary&amp;Assumptions'!$J$31,DD$47&gt;=$FO186,DD$47&lt;=$FP186)*(('Summary&amp;Assumptions'!$H$25*$C186)*(1+'Summary&amp;Assumptions'!$J$29)^(DD$46-1))+AND(DD$56&lt;'Summary&amp;Assumptions'!$J$31,DD$47&gt;=$FQ186,DD$47&lt;=$FR186)*(('Summary&amp;Assumptions'!$H$25*$C186)*(1+'Summary&amp;Assumptions'!$J$29)^(DD$46-1))</f>
        <v>0</v>
      </c>
      <c r="CZ186" s="588">
        <f>AND(DE$55&gt;0,SUM($E186:CY186)&lt;'Summary&amp;Assumptions'!$G$32*$B186,$D186&gt;='Summary&amp;Assumptions'!$D$17,DE$47&gt;=$D186,DE$47&lt;=EDATE($D186,'Summary&amp;Assumptions'!$G$32))*$B186+AND(DE$56&lt;'Summary&amp;Assumptions'!$J$31,DE$47&gt;=$FO186,DE$47&lt;=$FP186)*(('Summary&amp;Assumptions'!$H$25*$C186)*(1+'Summary&amp;Assumptions'!$J$29)^(DE$46-1))+AND(DE$56&lt;'Summary&amp;Assumptions'!$J$31,DE$47&gt;=$FQ186,DE$47&lt;=$FR186)*(('Summary&amp;Assumptions'!$H$25*$C186)*(1+'Summary&amp;Assumptions'!$J$29)^(DE$46-1))</f>
        <v>0</v>
      </c>
      <c r="DA186" s="588">
        <f>AND(DF$55&gt;0,SUM($E186:CZ186)&lt;'Summary&amp;Assumptions'!$G$32*$B186,$D186&gt;='Summary&amp;Assumptions'!$D$17,DF$47&gt;=$D186,DF$47&lt;=EDATE($D186,'Summary&amp;Assumptions'!$G$32))*$B186+AND(DF$56&lt;'Summary&amp;Assumptions'!$J$31,DF$47&gt;=$FO186,DF$47&lt;=$FP186)*(('Summary&amp;Assumptions'!$H$25*$C186)*(1+'Summary&amp;Assumptions'!$J$29)^(DF$46-1))+AND(DF$56&lt;'Summary&amp;Assumptions'!$J$31,DF$47&gt;=$FQ186,DF$47&lt;=$FR186)*(('Summary&amp;Assumptions'!$H$25*$C186)*(1+'Summary&amp;Assumptions'!$J$29)^(DF$46-1))</f>
        <v>0</v>
      </c>
      <c r="DB186" s="588">
        <f>AND(DG$55&gt;0,SUM($E186:DA186)&lt;'Summary&amp;Assumptions'!$G$32*$B186,$D186&gt;='Summary&amp;Assumptions'!$D$17,DG$47&gt;=$D186,DG$47&lt;=EDATE($D186,'Summary&amp;Assumptions'!$G$32))*$B186+AND(DG$56&lt;'Summary&amp;Assumptions'!$J$31,DG$47&gt;=$FO186,DG$47&lt;=$FP186)*(('Summary&amp;Assumptions'!$H$25*$C186)*(1+'Summary&amp;Assumptions'!$J$29)^(DG$46-1))+AND(DG$56&lt;'Summary&amp;Assumptions'!$J$31,DG$47&gt;=$FQ186,DG$47&lt;=$FR186)*(('Summary&amp;Assumptions'!$H$25*$C186)*(1+'Summary&amp;Assumptions'!$J$29)^(DG$46-1))</f>
        <v>0</v>
      </c>
      <c r="DC186" s="588">
        <f>AND(DH$55&gt;0,SUM($E186:DB186)&lt;'Summary&amp;Assumptions'!$G$32*$B186,$D186&gt;='Summary&amp;Assumptions'!$D$17,DH$47&gt;=$D186,DH$47&lt;=EDATE($D186,'Summary&amp;Assumptions'!$G$32))*$B186+AND(DH$56&lt;'Summary&amp;Assumptions'!$J$31,DH$47&gt;=$FO186,DH$47&lt;=$FP186)*(('Summary&amp;Assumptions'!$H$25*$C186)*(1+'Summary&amp;Assumptions'!$J$29)^(DH$46-1))+AND(DH$56&lt;'Summary&amp;Assumptions'!$J$31,DH$47&gt;=$FQ186,DH$47&lt;=$FR186)*(('Summary&amp;Assumptions'!$H$25*$C186)*(1+'Summary&amp;Assumptions'!$J$29)^(DH$46-1))</f>
        <v>0</v>
      </c>
      <c r="DD186" s="588">
        <f>AND(DI$55&gt;0,SUM($E186:DC186)&lt;'Summary&amp;Assumptions'!$G$32*$B186,$D186&gt;='Summary&amp;Assumptions'!$D$17,DI$47&gt;=$D186,DI$47&lt;=EDATE($D186,'Summary&amp;Assumptions'!$G$32))*$B186+AND(DI$56&lt;'Summary&amp;Assumptions'!$J$31,DI$47&gt;=$FO186,DI$47&lt;=$FP186)*(('Summary&amp;Assumptions'!$H$25*$C186)*(1+'Summary&amp;Assumptions'!$J$29)^(DI$46-1))+AND(DI$56&lt;'Summary&amp;Assumptions'!$J$31,DI$47&gt;=$FQ186,DI$47&lt;=$FR186)*(('Summary&amp;Assumptions'!$H$25*$C186)*(1+'Summary&amp;Assumptions'!$J$29)^(DI$46-1))</f>
        <v>0</v>
      </c>
      <c r="DE186" s="588">
        <f>AND(DJ$55&gt;0,SUM($E186:DD186)&lt;'Summary&amp;Assumptions'!$G$32*$B186,$D186&gt;='Summary&amp;Assumptions'!$D$17,DJ$47&gt;=$D186,DJ$47&lt;=EDATE($D186,'Summary&amp;Assumptions'!$G$32))*$B186+AND(DJ$56&lt;'Summary&amp;Assumptions'!$J$31,DJ$47&gt;=$FO186,DJ$47&lt;=$FP186)*(('Summary&amp;Assumptions'!$H$25*$C186)*(1+'Summary&amp;Assumptions'!$J$29)^(DJ$46-1))+AND(DJ$56&lt;'Summary&amp;Assumptions'!$J$31,DJ$47&gt;=$FQ186,DJ$47&lt;=$FR186)*(('Summary&amp;Assumptions'!$H$25*$C186)*(1+'Summary&amp;Assumptions'!$J$29)^(DJ$46-1))</f>
        <v>0</v>
      </c>
      <c r="DF186" s="588">
        <f>AND(DK$55&gt;0,SUM($E186:DE186)&lt;'Summary&amp;Assumptions'!$G$32*$B186,$D186&gt;='Summary&amp;Assumptions'!$D$17,DK$47&gt;=$D186,DK$47&lt;=EDATE($D186,'Summary&amp;Assumptions'!$G$32))*$B186+AND(DK$56&lt;'Summary&amp;Assumptions'!$J$31,DK$47&gt;=$FO186,DK$47&lt;=$FP186)*(('Summary&amp;Assumptions'!$H$25*$C186)*(1+'Summary&amp;Assumptions'!$J$29)^(DK$46-1))+AND(DK$56&lt;'Summary&amp;Assumptions'!$J$31,DK$47&gt;=$FQ186,DK$47&lt;=$FR186)*(('Summary&amp;Assumptions'!$H$25*$C186)*(1+'Summary&amp;Assumptions'!$J$29)^(DK$46-1))</f>
        <v>0</v>
      </c>
      <c r="DG186" s="588">
        <f>AND(DL$55&gt;0,SUM($E186:DF186)&lt;'Summary&amp;Assumptions'!$G$32*$B186,$D186&gt;='Summary&amp;Assumptions'!$D$17,DL$47&gt;=$D186,DL$47&lt;=EDATE($D186,'Summary&amp;Assumptions'!$G$32))*$B186+AND(DL$56&lt;'Summary&amp;Assumptions'!$J$31,DL$47&gt;=$FO186,DL$47&lt;=$FP186)*(('Summary&amp;Assumptions'!$H$25*$C186)*(1+'Summary&amp;Assumptions'!$J$29)^(DL$46-1))+AND(DL$56&lt;'Summary&amp;Assumptions'!$J$31,DL$47&gt;=$FQ186,DL$47&lt;=$FR186)*(('Summary&amp;Assumptions'!$H$25*$C186)*(1+'Summary&amp;Assumptions'!$J$29)^(DL$46-1))</f>
        <v>0</v>
      </c>
      <c r="DH186" s="588">
        <f>AND(DM$55&gt;0,SUM($E186:DG186)&lt;'Summary&amp;Assumptions'!$G$32*$B186,$D186&gt;='Summary&amp;Assumptions'!$D$17,DM$47&gt;=$D186,DM$47&lt;=EDATE($D186,'Summary&amp;Assumptions'!$G$32))*$B186+AND(DM$56&lt;'Summary&amp;Assumptions'!$J$31,DM$47&gt;=$FO186,DM$47&lt;=$FP186)*(('Summary&amp;Assumptions'!$H$25*$C186)*(1+'Summary&amp;Assumptions'!$J$29)^(DM$46-1))+AND(DM$56&lt;'Summary&amp;Assumptions'!$J$31,DM$47&gt;=$FQ186,DM$47&lt;=$FR186)*(('Summary&amp;Assumptions'!$H$25*$C186)*(1+'Summary&amp;Assumptions'!$J$29)^(DM$46-1))</f>
        <v>0</v>
      </c>
      <c r="DI186" s="588">
        <f>AND(DN$55&gt;0,SUM($E186:DH186)&lt;'Summary&amp;Assumptions'!$G$32*$B186,$D186&gt;='Summary&amp;Assumptions'!$D$17,DN$47&gt;=$D186,DN$47&lt;=EDATE($D186,'Summary&amp;Assumptions'!$G$32))*$B186+AND(DN$56&lt;'Summary&amp;Assumptions'!$J$31,DN$47&gt;=$FO186,DN$47&lt;=$FP186)*(('Summary&amp;Assumptions'!$H$25*$C186)*(1+'Summary&amp;Assumptions'!$J$29)^(DN$46-1))+AND(DN$56&lt;'Summary&amp;Assumptions'!$J$31,DN$47&gt;=$FQ186,DN$47&lt;=$FR186)*(('Summary&amp;Assumptions'!$H$25*$C186)*(1+'Summary&amp;Assumptions'!$J$29)^(DN$46-1))</f>
        <v>0</v>
      </c>
      <c r="DJ186" s="588">
        <f>AND(DO$55&gt;0,SUM($E186:DI186)&lt;'Summary&amp;Assumptions'!$G$32*$B186,$D186&gt;='Summary&amp;Assumptions'!$D$17,DO$47&gt;=$D186,DO$47&lt;=EDATE($D186,'Summary&amp;Assumptions'!$G$32))*$B186+AND(DO$56&lt;'Summary&amp;Assumptions'!$J$31,DO$47&gt;=$FO186,DO$47&lt;=$FP186)*(('Summary&amp;Assumptions'!$H$25*$C186)*(1+'Summary&amp;Assumptions'!$J$29)^(DO$46-1))+AND(DO$56&lt;'Summary&amp;Assumptions'!$J$31,DO$47&gt;=$FQ186,DO$47&lt;=$FR186)*(('Summary&amp;Assumptions'!$H$25*$C186)*(1+'Summary&amp;Assumptions'!$J$29)^(DO$46-1))</f>
        <v>0</v>
      </c>
      <c r="DK186" s="588">
        <f>AND(DP$55&gt;0,SUM($E186:DJ186)&lt;'Summary&amp;Assumptions'!$G$32*$B186,$D186&gt;='Summary&amp;Assumptions'!$D$17,DP$47&gt;=$D186,DP$47&lt;=EDATE($D186,'Summary&amp;Assumptions'!$G$32))*$B186+AND(DP$56&lt;'Summary&amp;Assumptions'!$J$31,DP$47&gt;=$FO186,DP$47&lt;=$FP186)*(('Summary&amp;Assumptions'!$H$25*$C186)*(1+'Summary&amp;Assumptions'!$J$29)^(DP$46-1))+AND(DP$56&lt;'Summary&amp;Assumptions'!$J$31,DP$47&gt;=$FQ186,DP$47&lt;=$FR186)*(('Summary&amp;Assumptions'!$H$25*$C186)*(1+'Summary&amp;Assumptions'!$J$29)^(DP$46-1))</f>
        <v>0</v>
      </c>
      <c r="DL186" s="588">
        <f>AND(DQ$55&gt;0,SUM($E186:DK186)&lt;'Summary&amp;Assumptions'!$G$32*$B186,$D186&gt;='Summary&amp;Assumptions'!$D$17,DQ$47&gt;=$D186,DQ$47&lt;=EDATE($D186,'Summary&amp;Assumptions'!$G$32))*$B186+AND(DQ$56&lt;'Summary&amp;Assumptions'!$J$31,DQ$47&gt;=$FO186,DQ$47&lt;=$FP186)*(('Summary&amp;Assumptions'!$H$25*$C186)*(1+'Summary&amp;Assumptions'!$J$29)^(DQ$46-1))+AND(DQ$56&lt;'Summary&amp;Assumptions'!$J$31,DQ$47&gt;=$FQ186,DQ$47&lt;=$FR186)*(('Summary&amp;Assumptions'!$H$25*$C186)*(1+'Summary&amp;Assumptions'!$J$29)^(DQ$46-1))</f>
        <v>0</v>
      </c>
      <c r="DM186" s="588">
        <f>AND(DR$55&gt;0,SUM($E186:DL186)&lt;'Summary&amp;Assumptions'!$G$32*$B186,$D186&gt;='Summary&amp;Assumptions'!$D$17,DR$47&gt;=$D186,DR$47&lt;=EDATE($D186,'Summary&amp;Assumptions'!$G$32))*$B186+AND(DR$56&lt;'Summary&amp;Assumptions'!$J$31,DR$47&gt;=$FO186,DR$47&lt;=$FP186)*(('Summary&amp;Assumptions'!$H$25*$C186)*(1+'Summary&amp;Assumptions'!$J$29)^(DR$46-1))+AND(DR$56&lt;'Summary&amp;Assumptions'!$J$31,DR$47&gt;=$FQ186,DR$47&lt;=$FR186)*(('Summary&amp;Assumptions'!$H$25*$C186)*(1+'Summary&amp;Assumptions'!$J$29)^(DR$46-1))</f>
        <v>0</v>
      </c>
      <c r="DN186" s="588">
        <f>AND(DS$55&gt;0,SUM($E186:DM186)&lt;'Summary&amp;Assumptions'!$G$32*$B186,$D186&gt;='Summary&amp;Assumptions'!$D$17,DS$47&gt;=$D186,DS$47&lt;=EDATE($D186,'Summary&amp;Assumptions'!$G$32))*$B186+AND(DS$56&lt;'Summary&amp;Assumptions'!$J$31,DS$47&gt;=$FO186,DS$47&lt;=$FP186)*(('Summary&amp;Assumptions'!$H$25*$C186)*(1+'Summary&amp;Assumptions'!$J$29)^(DS$46-1))+AND(DS$56&lt;'Summary&amp;Assumptions'!$J$31,DS$47&gt;=$FQ186,DS$47&lt;=$FR186)*(('Summary&amp;Assumptions'!$H$25*$C186)*(1+'Summary&amp;Assumptions'!$J$29)^(DS$46-1))</f>
        <v>0</v>
      </c>
      <c r="DO186" s="588">
        <f>AND(DT$55&gt;0,SUM($E186:DN186)&lt;'Summary&amp;Assumptions'!$G$32*$B186,$D186&gt;='Summary&amp;Assumptions'!$D$17,DT$47&gt;=$D186,DT$47&lt;=EDATE($D186,'Summary&amp;Assumptions'!$G$32))*$B186+AND(DT$56&lt;'Summary&amp;Assumptions'!$J$31,DT$47&gt;=$FO186,DT$47&lt;=$FP186)*(('Summary&amp;Assumptions'!$H$25*$C186)*(1+'Summary&amp;Assumptions'!$J$29)^(DT$46-1))+AND(DT$56&lt;'Summary&amp;Assumptions'!$J$31,DT$47&gt;=$FQ186,DT$47&lt;=$FR186)*(('Summary&amp;Assumptions'!$H$25*$C186)*(1+'Summary&amp;Assumptions'!$J$29)^(DT$46-1))</f>
        <v>0</v>
      </c>
      <c r="DP186" s="588">
        <f>AND(DU$55&gt;0,SUM($E186:DO186)&lt;'Summary&amp;Assumptions'!$G$32*$B186,$D186&gt;='Summary&amp;Assumptions'!$D$17,DU$47&gt;=$D186,DU$47&lt;=EDATE($D186,'Summary&amp;Assumptions'!$G$32))*$B186+AND(DU$56&lt;'Summary&amp;Assumptions'!$J$31,DU$47&gt;=$FO186,DU$47&lt;=$FP186)*(('Summary&amp;Assumptions'!$H$25*$C186)*(1+'Summary&amp;Assumptions'!$J$29)^(DU$46-1))+AND(DU$56&lt;'Summary&amp;Assumptions'!$J$31,DU$47&gt;=$FQ186,DU$47&lt;=$FR186)*(('Summary&amp;Assumptions'!$H$25*$C186)*(1+'Summary&amp;Assumptions'!$J$29)^(DU$46-1))</f>
        <v>0</v>
      </c>
      <c r="DQ186" s="588">
        <f>AND(DV$55&gt;0,SUM($E186:DP186)&lt;'Summary&amp;Assumptions'!$G$32*$B186,$D186&gt;='Summary&amp;Assumptions'!$D$17,DV$47&gt;=$D186,DV$47&lt;=EDATE($D186,'Summary&amp;Assumptions'!$G$32))*$B186+AND(DV$56&lt;'Summary&amp;Assumptions'!$J$31,DV$47&gt;=$FO186,DV$47&lt;=$FP186)*(('Summary&amp;Assumptions'!$H$25*$C186)*(1+'Summary&amp;Assumptions'!$J$29)^(DV$46-1))+AND(DV$56&lt;'Summary&amp;Assumptions'!$J$31,DV$47&gt;=$FQ186,DV$47&lt;=$FR186)*(('Summary&amp;Assumptions'!$H$25*$C186)*(1+'Summary&amp;Assumptions'!$J$29)^(DV$46-1))</f>
        <v>0</v>
      </c>
      <c r="DR186" s="588">
        <f>AND(DW$55&gt;0,SUM($E186:DQ186)&lt;'Summary&amp;Assumptions'!$G$32*$B186,$D186&gt;='Summary&amp;Assumptions'!$D$17,DW$47&gt;=$D186,DW$47&lt;=EDATE($D186,'Summary&amp;Assumptions'!$G$32))*$B186+AND(DW$56&lt;'Summary&amp;Assumptions'!$J$31,DW$47&gt;=$FO186,DW$47&lt;=$FP186)*(('Summary&amp;Assumptions'!$H$25*$C186)*(1+'Summary&amp;Assumptions'!$J$29)^(DW$46-1))+AND(DW$56&lt;'Summary&amp;Assumptions'!$J$31,DW$47&gt;=$FQ186,DW$47&lt;=$FR186)*(('Summary&amp;Assumptions'!$H$25*$C186)*(1+'Summary&amp;Assumptions'!$J$29)^(DW$46-1))</f>
        <v>0</v>
      </c>
      <c r="DS186" s="588">
        <f>AND(DX$55&gt;0,SUM($E186:DR186)&lt;'Summary&amp;Assumptions'!$G$32*$B186,$D186&gt;='Summary&amp;Assumptions'!$D$17,DX$47&gt;=$D186,DX$47&lt;=EDATE($D186,'Summary&amp;Assumptions'!$G$32))*$B186+AND(DX$56&lt;'Summary&amp;Assumptions'!$J$31,DX$47&gt;=$FO186,DX$47&lt;=$FP186)*(('Summary&amp;Assumptions'!$H$25*$C186)*(1+'Summary&amp;Assumptions'!$J$29)^(DX$46-1))+AND(DX$56&lt;'Summary&amp;Assumptions'!$J$31,DX$47&gt;=$FQ186,DX$47&lt;=$FR186)*(('Summary&amp;Assumptions'!$H$25*$C186)*(1+'Summary&amp;Assumptions'!$J$29)^(DX$46-1))</f>
        <v>0</v>
      </c>
      <c r="DT186" s="588">
        <f>AND(DY$55&gt;0,SUM($E186:DS186)&lt;'Summary&amp;Assumptions'!$G$32*$B186,$D186&gt;='Summary&amp;Assumptions'!$D$17,DY$47&gt;=$D186,DY$47&lt;=EDATE($D186,'Summary&amp;Assumptions'!$G$32))*$B186+AND(DY$56&lt;'Summary&amp;Assumptions'!$J$31,DY$47&gt;=$FO186,DY$47&lt;=$FP186)*(('Summary&amp;Assumptions'!$H$25*$C186)*(1+'Summary&amp;Assumptions'!$J$29)^(DY$46-1))+AND(DY$56&lt;'Summary&amp;Assumptions'!$J$31,DY$47&gt;=$FQ186,DY$47&lt;=$FR186)*(('Summary&amp;Assumptions'!$H$25*$C186)*(1+'Summary&amp;Assumptions'!$J$29)^(DY$46-1))</f>
        <v>0</v>
      </c>
      <c r="DU186" s="588">
        <f>AND(DZ$55&gt;0,SUM($E186:DT186)&lt;'Summary&amp;Assumptions'!$G$32*$B186,$D186&gt;='Summary&amp;Assumptions'!$D$17,DZ$47&gt;=$D186,DZ$47&lt;=EDATE($D186,'Summary&amp;Assumptions'!$G$32))*$B186+AND(DZ$56&lt;'Summary&amp;Assumptions'!$J$31,DZ$47&gt;=$FO186,DZ$47&lt;=$FP186)*(('Summary&amp;Assumptions'!$H$25*$C186)*(1+'Summary&amp;Assumptions'!$J$29)^(DZ$46-1))+AND(DZ$56&lt;'Summary&amp;Assumptions'!$J$31,DZ$47&gt;=$FQ186,DZ$47&lt;=$FR186)*(('Summary&amp;Assumptions'!$H$25*$C186)*(1+'Summary&amp;Assumptions'!$J$29)^(DZ$46-1))</f>
        <v>0</v>
      </c>
      <c r="DV186" s="588">
        <f>AND(EA$55&gt;0,SUM($E186:DU186)&lt;'Summary&amp;Assumptions'!$G$32*$B186,$D186&gt;='Summary&amp;Assumptions'!$D$17,EA$47&gt;=$D186,EA$47&lt;=EDATE($D186,'Summary&amp;Assumptions'!$G$32))*$B186+AND(EA$56&lt;'Summary&amp;Assumptions'!$J$31,EA$47&gt;=$FO186,EA$47&lt;=$FP186)*(('Summary&amp;Assumptions'!$H$25*$C186)*(1+'Summary&amp;Assumptions'!$J$29)^(EA$46-1))+AND(EA$56&lt;'Summary&amp;Assumptions'!$J$31,EA$47&gt;=$FQ186,EA$47&lt;=$FR186)*(('Summary&amp;Assumptions'!$H$25*$C186)*(1+'Summary&amp;Assumptions'!$J$29)^(EA$46-1))</f>
        <v>0</v>
      </c>
      <c r="DW186" s="588">
        <f>AND(EB$55&gt;0,SUM($E186:DV186)&lt;'Summary&amp;Assumptions'!$G$32*$B186,$D186&gt;='Summary&amp;Assumptions'!$D$17,EB$47&gt;=$D186,EB$47&lt;=EDATE($D186,'Summary&amp;Assumptions'!$G$32))*$B186+AND(EB$56&lt;'Summary&amp;Assumptions'!$J$31,EB$47&gt;=$FO186,EB$47&lt;=$FP186)*(('Summary&amp;Assumptions'!$H$25*$C186)*(1+'Summary&amp;Assumptions'!$J$29)^(EB$46-1))+AND(EB$56&lt;'Summary&amp;Assumptions'!$J$31,EB$47&gt;=$FQ186,EB$47&lt;=$FR186)*(('Summary&amp;Assumptions'!$H$25*$C186)*(1+'Summary&amp;Assumptions'!$J$29)^(EB$46-1))</f>
        <v>0</v>
      </c>
      <c r="DX186" s="588">
        <f>AND(EC$55&gt;0,SUM($E186:DW186)&lt;'Summary&amp;Assumptions'!$G$32*$B186,$D186&gt;='Summary&amp;Assumptions'!$D$17,EC$47&gt;=$D186,EC$47&lt;=EDATE($D186,'Summary&amp;Assumptions'!$G$32))*$B186+AND(EC$56&lt;'Summary&amp;Assumptions'!$J$31,EC$47&gt;=$FO186,EC$47&lt;=$FP186)*(('Summary&amp;Assumptions'!$H$25*$C186)*(1+'Summary&amp;Assumptions'!$J$29)^(EC$46-1))+AND(EC$56&lt;'Summary&amp;Assumptions'!$J$31,EC$47&gt;=$FQ186,EC$47&lt;=$FR186)*(('Summary&amp;Assumptions'!$H$25*$C186)*(1+'Summary&amp;Assumptions'!$J$29)^(EC$46-1))</f>
        <v>0</v>
      </c>
      <c r="DY186" s="588">
        <f>AND(ED$55&gt;0,SUM($E186:DX186)&lt;'Summary&amp;Assumptions'!$G$32*$B186,$D186&gt;='Summary&amp;Assumptions'!$D$17,ED$47&gt;=$D186,ED$47&lt;=EDATE($D186,'Summary&amp;Assumptions'!$G$32))*$B186+AND(ED$56&lt;'Summary&amp;Assumptions'!$J$31,ED$47&gt;=$FO186,ED$47&lt;=$FP186)*(('Summary&amp;Assumptions'!$H$25*$C186)*(1+'Summary&amp;Assumptions'!$J$29)^(ED$46-1))+AND(ED$56&lt;'Summary&amp;Assumptions'!$J$31,ED$47&gt;=$FQ186,ED$47&lt;=$FR186)*(('Summary&amp;Assumptions'!$H$25*$C186)*(1+'Summary&amp;Assumptions'!$J$29)^(ED$46-1))</f>
        <v>0</v>
      </c>
      <c r="DZ186" s="588">
        <f>AND(EE$55&gt;0,SUM($E186:DY186)&lt;'Summary&amp;Assumptions'!$G$32*$B186,$D186&gt;='Summary&amp;Assumptions'!$D$17,EE$47&gt;=$D186,EE$47&lt;=EDATE($D186,'Summary&amp;Assumptions'!$G$32))*$B186+AND(EE$56&lt;'Summary&amp;Assumptions'!$J$31,EE$47&gt;=$FO186,EE$47&lt;=$FP186)*(('Summary&amp;Assumptions'!$H$25*$C186)*(1+'Summary&amp;Assumptions'!$J$29)^(EE$46-1))+AND(EE$56&lt;'Summary&amp;Assumptions'!$J$31,EE$47&gt;=$FQ186,EE$47&lt;=$FR186)*(('Summary&amp;Assumptions'!$H$25*$C186)*(1+'Summary&amp;Assumptions'!$J$29)^(EE$46-1))</f>
        <v>0</v>
      </c>
      <c r="EA186" s="588">
        <f>AND(EF$55&gt;0,SUM($E186:DZ186)&lt;'Summary&amp;Assumptions'!$G$32*$B186,$D186&gt;='Summary&amp;Assumptions'!$D$17,EF$47&gt;=$D186,EF$47&lt;=EDATE($D186,'Summary&amp;Assumptions'!$G$32))*$B186+AND(EF$56&lt;'Summary&amp;Assumptions'!$J$31,EF$47&gt;=$FO186,EF$47&lt;=$FP186)*(('Summary&amp;Assumptions'!$H$25*$C186)*(1+'Summary&amp;Assumptions'!$J$29)^(EF$46-1))+AND(EF$56&lt;'Summary&amp;Assumptions'!$J$31,EF$47&gt;=$FQ186,EF$47&lt;=$FR186)*(('Summary&amp;Assumptions'!$H$25*$C186)*(1+'Summary&amp;Assumptions'!$J$29)^(EF$46-1))</f>
        <v>0</v>
      </c>
      <c r="EB186" s="588">
        <f>AND(EG$55&gt;0,SUM($E186:EA186)&lt;'Summary&amp;Assumptions'!$G$32*$B186,$D186&gt;='Summary&amp;Assumptions'!$D$17,EG$47&gt;=$D186,EG$47&lt;=EDATE($D186,'Summary&amp;Assumptions'!$G$32))*$B186+AND(EG$56&lt;'Summary&amp;Assumptions'!$J$31,EG$47&gt;=$FO186,EG$47&lt;=$FP186)*(('Summary&amp;Assumptions'!$H$25*$C186)*(1+'Summary&amp;Assumptions'!$J$29)^(EG$46-1))+AND(EG$56&lt;'Summary&amp;Assumptions'!$J$31,EG$47&gt;=$FQ186,EG$47&lt;=$FR186)*(('Summary&amp;Assumptions'!$H$25*$C186)*(1+'Summary&amp;Assumptions'!$J$29)^(EG$46-1))</f>
        <v>0</v>
      </c>
      <c r="EC186" s="588">
        <f>AND(EH$55&gt;0,SUM($E186:EB186)&lt;'Summary&amp;Assumptions'!$G$32*$B186,$D186&gt;='Summary&amp;Assumptions'!$D$17,EH$47&gt;=$D186,EH$47&lt;=EDATE($D186,'Summary&amp;Assumptions'!$G$32))*$B186+AND(EH$56&lt;'Summary&amp;Assumptions'!$J$31,EH$47&gt;=$FO186,EH$47&lt;=$FP186)*(('Summary&amp;Assumptions'!$H$25*$C186)*(1+'Summary&amp;Assumptions'!$J$29)^(EH$46-1))+AND(EH$56&lt;'Summary&amp;Assumptions'!$J$31,EH$47&gt;=$FQ186,EH$47&lt;=$FR186)*(('Summary&amp;Assumptions'!$H$25*$C186)*(1+'Summary&amp;Assumptions'!$J$29)^(EH$46-1))</f>
        <v>0</v>
      </c>
      <c r="ED186" s="588">
        <f>AND(EI$55&gt;0,SUM($E186:EC186)&lt;'Summary&amp;Assumptions'!$G$32*$B186,$D186&gt;='Summary&amp;Assumptions'!$D$17,EI$47&gt;=$D186,EI$47&lt;=EDATE($D186,'Summary&amp;Assumptions'!$G$32))*$B186+AND(EI$56&lt;'Summary&amp;Assumptions'!$J$31,EI$47&gt;=$FO186,EI$47&lt;=$FP186)*(('Summary&amp;Assumptions'!$H$25*$C186)*(1+'Summary&amp;Assumptions'!$J$29)^(EI$46-1))+AND(EI$56&lt;'Summary&amp;Assumptions'!$J$31,EI$47&gt;=$FQ186,EI$47&lt;=$FR186)*(('Summary&amp;Assumptions'!$H$25*$C186)*(1+'Summary&amp;Assumptions'!$J$29)^(EI$46-1))</f>
        <v>0</v>
      </c>
      <c r="EE186" s="588">
        <f>AND(EJ$55&gt;0,SUM($E186:ED186)&lt;'Summary&amp;Assumptions'!$G$32*$B186,$D186&gt;='Summary&amp;Assumptions'!$D$17,EJ$47&gt;=$D186,EJ$47&lt;=EDATE($D186,'Summary&amp;Assumptions'!$G$32))*$B186+AND(EJ$56&lt;'Summary&amp;Assumptions'!$J$31,EJ$47&gt;=$FO186,EJ$47&lt;=$FP186)*(('Summary&amp;Assumptions'!$H$25*$C186)*(1+'Summary&amp;Assumptions'!$J$29)^(EJ$46-1))+AND(EJ$56&lt;'Summary&amp;Assumptions'!$J$31,EJ$47&gt;=$FQ186,EJ$47&lt;=$FR186)*(('Summary&amp;Assumptions'!$H$25*$C186)*(1+'Summary&amp;Assumptions'!$J$29)^(EJ$46-1))</f>
        <v>0</v>
      </c>
      <c r="EF186" s="588">
        <f>AND(EK$55&gt;0,SUM($E186:EE186)&lt;'Summary&amp;Assumptions'!$G$32*$B186,$D186&gt;='Summary&amp;Assumptions'!$D$17,EK$47&gt;=$D186,EK$47&lt;=EDATE($D186,'Summary&amp;Assumptions'!$G$32))*$B186+AND(EK$56&lt;'Summary&amp;Assumptions'!$J$31,EK$47&gt;=$FO186,EK$47&lt;=$FP186)*(('Summary&amp;Assumptions'!$H$25*$C186)*(1+'Summary&amp;Assumptions'!$J$29)^(EK$46-1))+AND(EK$56&lt;'Summary&amp;Assumptions'!$J$31,EK$47&gt;=$FQ186,EK$47&lt;=$FR186)*(('Summary&amp;Assumptions'!$H$25*$C186)*(1+'Summary&amp;Assumptions'!$J$29)^(EK$46-1))</f>
        <v>0</v>
      </c>
      <c r="EG186" s="588">
        <f>AND(EL$55&gt;0,SUM($E186:EF186)&lt;'Summary&amp;Assumptions'!$G$32*$B186,$D186&gt;='Summary&amp;Assumptions'!$D$17,EL$47&gt;=$D186,EL$47&lt;=EDATE($D186,'Summary&amp;Assumptions'!$G$32))*$B186+AND(EL$56&lt;'Summary&amp;Assumptions'!$J$31,EL$47&gt;=$FO186,EL$47&lt;=$FP186)*(('Summary&amp;Assumptions'!$H$25*$C186)*(1+'Summary&amp;Assumptions'!$J$29)^(EL$46-1))+AND(EL$56&lt;'Summary&amp;Assumptions'!$J$31,EL$47&gt;=$FQ186,EL$47&lt;=$FR186)*(('Summary&amp;Assumptions'!$H$25*$C186)*(1+'Summary&amp;Assumptions'!$J$29)^(EL$46-1))</f>
        <v>0</v>
      </c>
      <c r="EH186" s="588">
        <f>AND(EM$55&gt;0,SUM($E186:EG186)&lt;'Summary&amp;Assumptions'!$G$32*$B186,$D186&gt;='Summary&amp;Assumptions'!$D$17,EM$47&gt;=$D186,EM$47&lt;=EDATE($D186,'Summary&amp;Assumptions'!$G$32))*$B186+AND(EM$56&lt;'Summary&amp;Assumptions'!$J$31,EM$47&gt;=$FO186,EM$47&lt;=$FP186)*(('Summary&amp;Assumptions'!$H$25*$C186)*(1+'Summary&amp;Assumptions'!$J$29)^(EM$46-1))+AND(EM$56&lt;'Summary&amp;Assumptions'!$J$31,EM$47&gt;=$FQ186,EM$47&lt;=$FR186)*(('Summary&amp;Assumptions'!$H$25*$C186)*(1+'Summary&amp;Assumptions'!$J$29)^(EM$46-1))</f>
        <v>0</v>
      </c>
      <c r="EI186" s="588">
        <f>AND(EN$55&gt;0,SUM($E186:EH186)&lt;'Summary&amp;Assumptions'!$G$32*$B186,$D186&gt;='Summary&amp;Assumptions'!$D$17,EN$47&gt;=$D186,EN$47&lt;=EDATE($D186,'Summary&amp;Assumptions'!$G$32))*$B186+AND(EN$56&lt;'Summary&amp;Assumptions'!$J$31,EN$47&gt;=$FO186,EN$47&lt;=$FP186)*(('Summary&amp;Assumptions'!$H$25*$C186)*(1+'Summary&amp;Assumptions'!$J$29)^(EN$46-1))+AND(EN$56&lt;'Summary&amp;Assumptions'!$J$31,EN$47&gt;=$FQ186,EN$47&lt;=$FR186)*(('Summary&amp;Assumptions'!$H$25*$C186)*(1+'Summary&amp;Assumptions'!$J$29)^(EN$46-1))</f>
        <v>0</v>
      </c>
      <c r="EJ186" s="588">
        <f>AND(EO$55&gt;0,SUM($E186:EI186)&lt;'Summary&amp;Assumptions'!$G$32*$B186,$D186&gt;='Summary&amp;Assumptions'!$D$17,EO$47&gt;=$D186,EO$47&lt;=EDATE($D186,'Summary&amp;Assumptions'!$G$32))*$B186+AND(EO$56&lt;'Summary&amp;Assumptions'!$J$31,EO$47&gt;=$FO186,EO$47&lt;=$FP186)*(('Summary&amp;Assumptions'!$H$25*$C186)*(1+'Summary&amp;Assumptions'!$J$29)^(EO$46-1))+AND(EO$56&lt;'Summary&amp;Assumptions'!$J$31,EO$47&gt;=$FQ186,EO$47&lt;=$FR186)*(('Summary&amp;Assumptions'!$H$25*$C186)*(1+'Summary&amp;Assumptions'!$J$29)^(EO$46-1))</f>
        <v>0</v>
      </c>
      <c r="EK186" s="588">
        <f>AND(EP$55&gt;0,SUM($E186:EJ186)&lt;'Summary&amp;Assumptions'!$G$32*$B186,$D186&gt;='Summary&amp;Assumptions'!$D$17,EP$47&gt;=$D186,EP$47&lt;=EDATE($D186,'Summary&amp;Assumptions'!$G$32))*$B186+AND(EP$56&lt;'Summary&amp;Assumptions'!$J$31,EP$47&gt;=$FO186,EP$47&lt;=$FP186)*(('Summary&amp;Assumptions'!$H$25*$C186)*(1+'Summary&amp;Assumptions'!$J$29)^(EP$46-1))+AND(EP$56&lt;'Summary&amp;Assumptions'!$J$31,EP$47&gt;=$FQ186,EP$47&lt;=$FR186)*(('Summary&amp;Assumptions'!$H$25*$C186)*(1+'Summary&amp;Assumptions'!$J$29)^(EP$46-1))</f>
        <v>0</v>
      </c>
      <c r="EL186" s="588">
        <f>AND(EQ$55&gt;0,SUM($E186:EK186)&lt;'Summary&amp;Assumptions'!$G$32*$B186,$D186&gt;='Summary&amp;Assumptions'!$D$17,EQ$47&gt;=$D186,EQ$47&lt;=EDATE($D186,'Summary&amp;Assumptions'!$G$32))*$B186+AND(EQ$56&lt;'Summary&amp;Assumptions'!$J$31,EQ$47&gt;=$FO186,EQ$47&lt;=$FP186)*(('Summary&amp;Assumptions'!$H$25*$C186)*(1+'Summary&amp;Assumptions'!$J$29)^(EQ$46-1))+AND(EQ$56&lt;'Summary&amp;Assumptions'!$J$31,EQ$47&gt;=$FQ186,EQ$47&lt;=$FR186)*(('Summary&amp;Assumptions'!$H$25*$C186)*(1+'Summary&amp;Assumptions'!$J$29)^(EQ$46-1))</f>
        <v>0</v>
      </c>
      <c r="EM186" s="588">
        <f>AND(ER$55&gt;0,SUM($E186:EL186)&lt;'Summary&amp;Assumptions'!$G$32*$B186,$D186&gt;='Summary&amp;Assumptions'!$D$17,ER$47&gt;=$D186,ER$47&lt;=EDATE($D186,'Summary&amp;Assumptions'!$G$32))*$B186+AND(ER$56&lt;'Summary&amp;Assumptions'!$J$31,ER$47&gt;=$FO186,ER$47&lt;=$FP186)*(('Summary&amp;Assumptions'!$H$25*$C186)*(1+'Summary&amp;Assumptions'!$J$29)^(ER$46-1))+AND(ER$56&lt;'Summary&amp;Assumptions'!$J$31,ER$47&gt;=$FQ186,ER$47&lt;=$FR186)*(('Summary&amp;Assumptions'!$H$25*$C186)*(1+'Summary&amp;Assumptions'!$J$29)^(ER$46-1))</f>
        <v>0</v>
      </c>
      <c r="EN186" s="588">
        <f>AND(ES$55&gt;0,SUM($E186:EM186)&lt;'Summary&amp;Assumptions'!$G$32*$B186,$D186&gt;='Summary&amp;Assumptions'!$D$17,ES$47&gt;=$D186,ES$47&lt;=EDATE($D186,'Summary&amp;Assumptions'!$G$32))*$B186+AND(ES$56&lt;'Summary&amp;Assumptions'!$J$31,ES$47&gt;=$FO186,ES$47&lt;=$FP186)*(('Summary&amp;Assumptions'!$H$25*$C186)*(1+'Summary&amp;Assumptions'!$J$29)^(ES$46-1))+AND(ES$56&lt;'Summary&amp;Assumptions'!$J$31,ES$47&gt;=$FQ186,ES$47&lt;=$FR186)*(('Summary&amp;Assumptions'!$H$25*$C186)*(1+'Summary&amp;Assumptions'!$J$29)^(ES$46-1))</f>
        <v>0</v>
      </c>
      <c r="EO186" s="588">
        <f>AND(ET$55&gt;0,SUM($E186:EN186)&lt;'Summary&amp;Assumptions'!$G$32*$B186,$D186&gt;='Summary&amp;Assumptions'!$D$17,ET$47&gt;=$D186,ET$47&lt;=EDATE($D186,'Summary&amp;Assumptions'!$G$32))*$B186+AND(ET$56&lt;'Summary&amp;Assumptions'!$J$31,ET$47&gt;=$FO186,ET$47&lt;=$FP186)*(('Summary&amp;Assumptions'!$H$25*$C186)*(1+'Summary&amp;Assumptions'!$J$29)^(ET$46-1))+AND(ET$56&lt;'Summary&amp;Assumptions'!$J$31,ET$47&gt;=$FQ186,ET$47&lt;=$FR186)*(('Summary&amp;Assumptions'!$H$25*$C186)*(1+'Summary&amp;Assumptions'!$J$29)^(ET$46-1))</f>
        <v>0</v>
      </c>
      <c r="EP186" s="588">
        <f>AND(EU$55&gt;0,SUM($E186:EO186)&lt;'Summary&amp;Assumptions'!$G$32*$B186,$D186&gt;='Summary&amp;Assumptions'!$D$17,EU$47&gt;=$D186,EU$47&lt;=EDATE($D186,'Summary&amp;Assumptions'!$G$32))*$B186+AND(EU$56&lt;'Summary&amp;Assumptions'!$J$31,EU$47&gt;=$FO186,EU$47&lt;=$FP186)*(('Summary&amp;Assumptions'!$H$25*$C186)*(1+'Summary&amp;Assumptions'!$J$29)^(EU$46-1))+AND(EU$56&lt;'Summary&amp;Assumptions'!$J$31,EU$47&gt;=$FQ186,EU$47&lt;=$FR186)*(('Summary&amp;Assumptions'!$H$25*$C186)*(1+'Summary&amp;Assumptions'!$J$29)^(EU$46-1))</f>
        <v>0</v>
      </c>
      <c r="EQ186" s="588">
        <f>AND(EV$55&gt;0,SUM($E186:EP186)&lt;'Summary&amp;Assumptions'!$G$32*$B186,$D186&gt;='Summary&amp;Assumptions'!$D$17,EV$47&gt;=$D186,EV$47&lt;=EDATE($D186,'Summary&amp;Assumptions'!$G$32))*$B186+AND(EV$56&lt;'Summary&amp;Assumptions'!$J$31,EV$47&gt;=$FO186,EV$47&lt;=$FP186)*(('Summary&amp;Assumptions'!$H$25*$C186)*(1+'Summary&amp;Assumptions'!$J$29)^(EV$46-1))+AND(EV$56&lt;'Summary&amp;Assumptions'!$J$31,EV$47&gt;=$FQ186,EV$47&lt;=$FR186)*(('Summary&amp;Assumptions'!$H$25*$C186)*(1+'Summary&amp;Assumptions'!$J$29)^(EV$46-1))</f>
        <v>0</v>
      </c>
      <c r="ER186" s="588">
        <f>AND(EW$55&gt;0,SUM($E186:EQ186)&lt;'Summary&amp;Assumptions'!$G$32*$B186,$D186&gt;='Summary&amp;Assumptions'!$D$17,EW$47&gt;=$D186,EW$47&lt;=EDATE($D186,'Summary&amp;Assumptions'!$G$32))*$B186+AND(EW$56&lt;'Summary&amp;Assumptions'!$J$31,EW$47&gt;=$FO186,EW$47&lt;=$FP186)*(('Summary&amp;Assumptions'!$H$25*$C186)*(1+'Summary&amp;Assumptions'!$J$29)^(EW$46-1))+AND(EW$56&lt;'Summary&amp;Assumptions'!$J$31,EW$47&gt;=$FQ186,EW$47&lt;=$FR186)*(('Summary&amp;Assumptions'!$H$25*$C186)*(1+'Summary&amp;Assumptions'!$J$29)^(EW$46-1))</f>
        <v>0</v>
      </c>
      <c r="ES186" s="588">
        <f>AND(EX$55&gt;0,SUM($E186:ER186)&lt;'Summary&amp;Assumptions'!$G$32*$B186,$D186&gt;='Summary&amp;Assumptions'!$D$17,EX$47&gt;=$D186,EX$47&lt;=EDATE($D186,'Summary&amp;Assumptions'!$G$32))*$B186+AND(EX$56&lt;'Summary&amp;Assumptions'!$J$31,EX$47&gt;=$FO186,EX$47&lt;=$FP186)*(('Summary&amp;Assumptions'!$H$25*$C186)*(1+'Summary&amp;Assumptions'!$J$29)^(EX$46-1))+AND(EX$56&lt;'Summary&amp;Assumptions'!$J$31,EX$47&gt;=$FQ186,EX$47&lt;=$FR186)*(('Summary&amp;Assumptions'!$H$25*$C186)*(1+'Summary&amp;Assumptions'!$J$29)^(EX$46-1))</f>
        <v>0</v>
      </c>
      <c r="ET186" s="588">
        <f>AND(EY$55&gt;0,SUM($E186:ES186)&lt;'Summary&amp;Assumptions'!$G$32*$B186,$D186&gt;='Summary&amp;Assumptions'!$D$17,EY$47&gt;=$D186,EY$47&lt;=EDATE($D186,'Summary&amp;Assumptions'!$G$32))*$B186+AND(EY$56&lt;'Summary&amp;Assumptions'!$J$31,EY$47&gt;=$FO186,EY$47&lt;=$FP186)*(('Summary&amp;Assumptions'!$H$25*$C186)*(1+'Summary&amp;Assumptions'!$J$29)^(EY$46-1))+AND(EY$56&lt;'Summary&amp;Assumptions'!$J$31,EY$47&gt;=$FQ186,EY$47&lt;=$FR186)*(('Summary&amp;Assumptions'!$H$25*$C186)*(1+'Summary&amp;Assumptions'!$J$29)^(EY$46-1))</f>
        <v>0</v>
      </c>
      <c r="EU186" s="588">
        <f>AND(EZ$55&gt;0,SUM($E186:ET186)&lt;'Summary&amp;Assumptions'!$G$32*$B186,$D186&gt;='Summary&amp;Assumptions'!$D$17,EZ$47&gt;=$D186,EZ$47&lt;=EDATE($D186,'Summary&amp;Assumptions'!$G$32))*$B186+AND(EZ$56&lt;'Summary&amp;Assumptions'!$J$31,EZ$47&gt;=$FO186,EZ$47&lt;=$FP186)*(('Summary&amp;Assumptions'!$H$25*$C186)*(1+'Summary&amp;Assumptions'!$J$29)^(EZ$46-1))+AND(EZ$56&lt;'Summary&amp;Assumptions'!$J$31,EZ$47&gt;=$FQ186,EZ$47&lt;=$FR186)*(('Summary&amp;Assumptions'!$H$25*$C186)*(1+'Summary&amp;Assumptions'!$J$29)^(EZ$46-1))</f>
        <v>0</v>
      </c>
      <c r="EV186" s="588">
        <f>AND(FA$55&gt;0,SUM($E186:EU186)&lt;'Summary&amp;Assumptions'!$G$32*$B186,$D186&gt;='Summary&amp;Assumptions'!$D$17,FA$47&gt;=$D186,FA$47&lt;=EDATE($D186,'Summary&amp;Assumptions'!$G$32))*$B186+AND(FA$56&lt;'Summary&amp;Assumptions'!$J$31,FA$47&gt;=$FO186,FA$47&lt;=$FP186)*(('Summary&amp;Assumptions'!$H$25*$C186)*(1+'Summary&amp;Assumptions'!$J$29)^(FA$46-1))+AND(FA$56&lt;'Summary&amp;Assumptions'!$J$31,FA$47&gt;=$FQ186,FA$47&lt;=$FR186)*(('Summary&amp;Assumptions'!$H$25*$C186)*(1+'Summary&amp;Assumptions'!$J$29)^(FA$46-1))</f>
        <v>0</v>
      </c>
      <c r="EW186" s="588">
        <f>AND(FB$55&gt;0,SUM($E186:EV186)&lt;'Summary&amp;Assumptions'!$G$32*$B186,$D186&gt;='Summary&amp;Assumptions'!$D$17,FB$47&gt;=$D186,FB$47&lt;=EDATE($D186,'Summary&amp;Assumptions'!$G$32))*$B186+AND(FB$56&lt;'Summary&amp;Assumptions'!$J$31,FB$47&gt;=$FO186,FB$47&lt;=$FP186)*(('Summary&amp;Assumptions'!$H$25*$C186)*(1+'Summary&amp;Assumptions'!$J$29)^(FB$46-1))+AND(FB$56&lt;'Summary&amp;Assumptions'!$J$31,FB$47&gt;=$FQ186,FB$47&lt;=$FR186)*(('Summary&amp;Assumptions'!$H$25*$C186)*(1+'Summary&amp;Assumptions'!$J$29)^(FB$46-1))</f>
        <v>0</v>
      </c>
      <c r="EX186" s="588">
        <f>AND(FC$55&gt;0,SUM($E186:EW186)&lt;'Summary&amp;Assumptions'!$G$32*$B186,$D186&gt;='Summary&amp;Assumptions'!$D$17,FC$47&gt;=$D186,FC$47&lt;=EDATE($D186,'Summary&amp;Assumptions'!$G$32))*$B186+AND(FC$56&lt;'Summary&amp;Assumptions'!$J$31,FC$47&gt;=$FO186,FC$47&lt;=$FP186)*(('Summary&amp;Assumptions'!$H$25*$C186)*(1+'Summary&amp;Assumptions'!$J$29)^(FC$46-1))+AND(FC$56&lt;'Summary&amp;Assumptions'!$J$31,FC$47&gt;=$FQ186,FC$47&lt;=$FR186)*(('Summary&amp;Assumptions'!$H$25*$C186)*(1+'Summary&amp;Assumptions'!$J$29)^(FC$46-1))</f>
        <v>0</v>
      </c>
      <c r="EY186" s="588">
        <f>AND(FD$55&gt;0,SUM($E186:EX186)&lt;'Summary&amp;Assumptions'!$G$32*$B186,$D186&gt;='Summary&amp;Assumptions'!$D$17,FD$47&gt;=$D186,FD$47&lt;=EDATE($D186,'Summary&amp;Assumptions'!$G$32))*$B186+AND(FD$56&lt;'Summary&amp;Assumptions'!$J$31,FD$47&gt;=$FO186,FD$47&lt;=$FP186)*(('Summary&amp;Assumptions'!$H$25*$C186)*(1+'Summary&amp;Assumptions'!$J$29)^(FD$46-1))+AND(FD$56&lt;'Summary&amp;Assumptions'!$J$31,FD$47&gt;=$FQ186,FD$47&lt;=$FR186)*(('Summary&amp;Assumptions'!$H$25*$C186)*(1+'Summary&amp;Assumptions'!$J$29)^(FD$46-1))</f>
        <v>0</v>
      </c>
      <c r="EZ186" s="588">
        <f>AND(FE$55&gt;0,SUM($E186:EY186)&lt;'Summary&amp;Assumptions'!$G$32*$B186,$D186&gt;='Summary&amp;Assumptions'!$D$17,FE$47&gt;=$D186,FE$47&lt;=EDATE($D186,'Summary&amp;Assumptions'!$G$32))*$B186+AND(FE$56&lt;'Summary&amp;Assumptions'!$J$31,FE$47&gt;=$FO186,FE$47&lt;=$FP186)*(('Summary&amp;Assumptions'!$H$25*$C186)*(1+'Summary&amp;Assumptions'!$J$29)^(FE$46-1))+AND(FE$56&lt;'Summary&amp;Assumptions'!$J$31,FE$47&gt;=$FQ186,FE$47&lt;=$FR186)*(('Summary&amp;Assumptions'!$H$25*$C186)*(1+'Summary&amp;Assumptions'!$J$29)^(FE$46-1))</f>
        <v>0</v>
      </c>
      <c r="FA186" s="588">
        <f>AND(FF$55&gt;0,SUM($E186:EZ186)&lt;'Summary&amp;Assumptions'!$G$32*$B186,$D186&gt;='Summary&amp;Assumptions'!$D$17,FF$47&gt;=$D186,FF$47&lt;=EDATE($D186,'Summary&amp;Assumptions'!$G$32))*$B186+AND(FF$56&lt;'Summary&amp;Assumptions'!$J$31,FF$47&gt;=$FO186,FF$47&lt;=$FP186)*(('Summary&amp;Assumptions'!$H$25*$C186)*(1+'Summary&amp;Assumptions'!$J$29)^(FF$46-1))+AND(FF$56&lt;'Summary&amp;Assumptions'!$J$31,FF$47&gt;=$FQ186,FF$47&lt;=$FR186)*(('Summary&amp;Assumptions'!$H$25*$C186)*(1+'Summary&amp;Assumptions'!$J$29)^(FF$46-1))</f>
        <v>0</v>
      </c>
      <c r="FB186" s="588">
        <f>AND(FG$55&gt;0,SUM($E186:FA186)&lt;'Summary&amp;Assumptions'!$G$32*$B186,$D186&gt;='Summary&amp;Assumptions'!$D$17,FG$47&gt;=$D186,FG$47&lt;=EDATE($D186,'Summary&amp;Assumptions'!$G$32))*$B186+AND(FG$56&lt;'Summary&amp;Assumptions'!$J$31,FG$47&gt;=$FO186,FG$47&lt;=$FP186)*(('Summary&amp;Assumptions'!$H$25*$C186)*(1+'Summary&amp;Assumptions'!$J$29)^(FG$46-1))+AND(FG$56&lt;'Summary&amp;Assumptions'!$J$31,FG$47&gt;=$FQ186,FG$47&lt;=$FR186)*(('Summary&amp;Assumptions'!$H$25*$C186)*(1+'Summary&amp;Assumptions'!$J$29)^(FG$46-1))</f>
        <v>0</v>
      </c>
      <c r="FC186" s="588">
        <f>AND(FH$55&gt;0,SUM($E186:FB186)&lt;'Summary&amp;Assumptions'!$G$32*$B186,$D186&gt;='Summary&amp;Assumptions'!$D$17,FH$47&gt;=$D186,FH$47&lt;=EDATE($D186,'Summary&amp;Assumptions'!$G$32))*$B186+AND(FH$56&lt;'Summary&amp;Assumptions'!$J$31,FH$47&gt;=$FO186,FH$47&lt;=$FP186)*(('Summary&amp;Assumptions'!$H$25*$C186)*(1+'Summary&amp;Assumptions'!$J$29)^(FH$46-1))+AND(FH$56&lt;'Summary&amp;Assumptions'!$J$31,FH$47&gt;=$FQ186,FH$47&lt;=$FR186)*(('Summary&amp;Assumptions'!$H$25*$C186)*(1+'Summary&amp;Assumptions'!$J$29)^(FH$46-1))</f>
        <v>0</v>
      </c>
      <c r="FD186" s="588">
        <f>AND(FI$55&gt;0,SUM($E186:FC186)&lt;'Summary&amp;Assumptions'!$G$32*$B186,$D186&gt;='Summary&amp;Assumptions'!$D$17,FI$47&gt;=$D186,FI$47&lt;=EDATE($D186,'Summary&amp;Assumptions'!$G$32))*$B186+AND(FI$56&lt;'Summary&amp;Assumptions'!$J$31,FI$47&gt;=$FO186,FI$47&lt;=$FP186)*(('Summary&amp;Assumptions'!$H$25*$C186)*(1+'Summary&amp;Assumptions'!$J$29)^(FI$46-1))+AND(FI$56&lt;'Summary&amp;Assumptions'!$J$31,FI$47&gt;=$FQ186,FI$47&lt;=$FR186)*(('Summary&amp;Assumptions'!$H$25*$C186)*(1+'Summary&amp;Assumptions'!$J$29)^(FI$46-1))</f>
        <v>0</v>
      </c>
      <c r="FE186" s="588">
        <f>AND(FJ$55&gt;0,SUM($E186:FD186)&lt;'Summary&amp;Assumptions'!$G$32*$B186,$D186&gt;='Summary&amp;Assumptions'!$D$17,FJ$47&gt;=$D186,FJ$47&lt;=EDATE($D186,'Summary&amp;Assumptions'!$G$32))*$B186+AND(FJ$56&lt;'Summary&amp;Assumptions'!$J$31,FJ$47&gt;=$FO186,FJ$47&lt;=$FP186)*(('Summary&amp;Assumptions'!$H$25*$C186)*(1+'Summary&amp;Assumptions'!$J$29)^(FJ$46-1))+AND(FJ$56&lt;'Summary&amp;Assumptions'!$J$31,FJ$47&gt;=$FQ186,FJ$47&lt;=$FR186)*(('Summary&amp;Assumptions'!$H$25*$C186)*(1+'Summary&amp;Assumptions'!$J$29)^(FJ$46-1))</f>
        <v>0</v>
      </c>
      <c r="FF186" s="588">
        <f>AND(FK$55&gt;0,SUM($E186:FE186)&lt;'Summary&amp;Assumptions'!$G$32*$B186,$D186&gt;='Summary&amp;Assumptions'!$D$17,FK$47&gt;=$D186,FK$47&lt;=EDATE($D186,'Summary&amp;Assumptions'!$G$32))*$B186+AND(FK$56&lt;'Summary&amp;Assumptions'!$J$31,FK$47&gt;=$FO186,FK$47&lt;=$FP186)*(('Summary&amp;Assumptions'!$H$25*$C186)*(1+'Summary&amp;Assumptions'!$J$29)^(FK$46-1))+AND(FK$56&lt;'Summary&amp;Assumptions'!$J$31,FK$47&gt;=$FQ186,FK$47&lt;=$FR186)*(('Summary&amp;Assumptions'!$H$25*$C186)*(1+'Summary&amp;Assumptions'!$J$29)^(FK$46-1))</f>
        <v>0</v>
      </c>
      <c r="FG186" s="588">
        <f>AND(FL$55&gt;0,SUM($E186:FF186)&lt;'Summary&amp;Assumptions'!$G$32*$B186,$D186&gt;='Summary&amp;Assumptions'!$D$17,FL$47&gt;=$D186,FL$47&lt;=EDATE($D186,'Summary&amp;Assumptions'!$G$32))*$B186+AND(FL$56&lt;'Summary&amp;Assumptions'!$J$31,FL$47&gt;=$FO186,FL$47&lt;=$FP186)*(('Summary&amp;Assumptions'!$H$25*$C186)*(1+'Summary&amp;Assumptions'!$J$29)^(FL$46-1))+AND(FL$56&lt;'Summary&amp;Assumptions'!$J$31,FL$47&gt;=$FQ186,FL$47&lt;=$FR186)*(('Summary&amp;Assumptions'!$H$25*$C186)*(1+'Summary&amp;Assumptions'!$J$29)^(FL$46-1))</f>
        <v>0</v>
      </c>
      <c r="FH186" s="588">
        <f>AND(FM$55&gt;0,SUM($E186:FG186)&lt;'Summary&amp;Assumptions'!$G$32*$B186,$D186&gt;='Summary&amp;Assumptions'!$D$17,FM$47&gt;=$D186,FM$47&lt;=EDATE($D186,'Summary&amp;Assumptions'!$G$32))*$B186+AND(FM$56&lt;'Summary&amp;Assumptions'!$J$31,FM$47&gt;=$FO186,FM$47&lt;=$FP186)*(('Summary&amp;Assumptions'!$H$25*$C186)*(1+'Summary&amp;Assumptions'!$J$29)^(FM$46-1))+AND(FM$56&lt;'Summary&amp;Assumptions'!$J$31,FM$47&gt;=$FQ186,FM$47&lt;=$FR186)*(('Summary&amp;Assumptions'!$H$25*$C186)*(1+'Summary&amp;Assumptions'!$J$29)^(FM$46-1))</f>
        <v>0</v>
      </c>
      <c r="FI186" s="588">
        <f>AND(FN$55&gt;0,SUM($E186:FH186)&lt;'Summary&amp;Assumptions'!$G$32*$B186,$D186&gt;='Summary&amp;Assumptions'!$D$17,FN$47&gt;=$D186,FN$47&lt;=EDATE($D186,'Summary&amp;Assumptions'!$G$32))*$B186+AND(FN$56&lt;'Summary&amp;Assumptions'!$J$31,FN$47&gt;=$FO186,FN$47&lt;=$FP186)*(('Summary&amp;Assumptions'!$H$25*$C186)*(1+'Summary&amp;Assumptions'!$J$29)^(FN$46-1))+AND(FN$56&lt;'Summary&amp;Assumptions'!$J$31,FN$47&gt;=$FQ186,FN$47&lt;=$FR186)*(('Summary&amp;Assumptions'!$H$25*$C186)*(1+'Summary&amp;Assumptions'!$J$29)^(FN$46-1))</f>
        <v>0</v>
      </c>
      <c r="FJ186" s="588">
        <f>AND(FO$55&gt;0,SUM($E186:FI186)&lt;'Summary&amp;Assumptions'!$G$32*$B186,$D186&gt;='Summary&amp;Assumptions'!$D$17,FO$47&gt;=$D186,FO$47&lt;=EDATE($D186,'Summary&amp;Assumptions'!$G$32))*$B186+AND(FO$56&lt;'Summary&amp;Assumptions'!$J$31,FO$47&gt;=$FO186,FO$47&lt;=$FP186)*(('Summary&amp;Assumptions'!$H$25*$C186)*(1+'Summary&amp;Assumptions'!$J$29)^(FO$46-1))+AND(FO$56&lt;'Summary&amp;Assumptions'!$J$31,FO$47&gt;=$FQ186,FO$47&lt;=$FR186)*(('Summary&amp;Assumptions'!$H$25*$C186)*(1+'Summary&amp;Assumptions'!$J$29)^(FO$46-1))</f>
        <v>0</v>
      </c>
      <c r="FK186" s="588">
        <f>AND(FP$55&gt;0,SUM($E186:FJ186)&lt;'Summary&amp;Assumptions'!$G$32*$B186,$D186&gt;='Summary&amp;Assumptions'!$D$17,FP$47&gt;=$D186,FP$47&lt;=EDATE($D186,'Summary&amp;Assumptions'!$G$32))*$B186+AND(FP$56&lt;'Summary&amp;Assumptions'!$J$31,FP$47&gt;=$FO186,FP$47&lt;=$FP186)*(('Summary&amp;Assumptions'!$H$25*$C186)*(1+'Summary&amp;Assumptions'!$J$29)^(FP$46-1))+AND(FP$56&lt;'Summary&amp;Assumptions'!$J$31,FP$47&gt;=$FQ186,FP$47&lt;=$FR186)*(('Summary&amp;Assumptions'!$H$25*$C186)*(1+'Summary&amp;Assumptions'!$J$29)^(FP$46-1))</f>
        <v>0</v>
      </c>
      <c r="FL186" s="588">
        <f>AND(FQ$55&gt;0,SUM($E186:FK186)&lt;'Summary&amp;Assumptions'!$G$32*$B186,$D186&gt;='Summary&amp;Assumptions'!$D$17,FQ$47&gt;=$D186,FQ$47&lt;=EDATE($D186,'Summary&amp;Assumptions'!$G$32))*$B186+AND(FQ$56&lt;'Summary&amp;Assumptions'!$J$31,FQ$47&gt;=$FO186,FQ$47&lt;=$FP186)*(('Summary&amp;Assumptions'!$H$25*$C186)*(1+'Summary&amp;Assumptions'!$J$29)^(FQ$46-1))+AND(FQ$56&lt;'Summary&amp;Assumptions'!$J$31,FQ$47&gt;=$FQ186,FQ$47&lt;=$FR186)*(('Summary&amp;Assumptions'!$H$25*$C186)*(1+'Summary&amp;Assumptions'!$J$29)^(FQ$46-1))</f>
        <v>0</v>
      </c>
      <c r="FO186" s="576">
        <f>EDATE(D186,'Summary&amp;Assumptions'!$G$34)</f>
        <v>46447</v>
      </c>
      <c r="FP186" s="576">
        <f>EDATE(FO186,'Summary&amp;Assumptions'!$G$33-1)</f>
        <v>46478</v>
      </c>
      <c r="FQ186" s="576">
        <f>EDATE(FO186,'Summary&amp;Assumptions'!$G$34)</f>
        <v>46813</v>
      </c>
      <c r="FR186" s="576">
        <f>EDATE(FQ186,'Summary&amp;Assumptions'!$G$33-1)</f>
        <v>46844</v>
      </c>
    </row>
    <row r="187" spans="2:174" hidden="1" x14ac:dyDescent="0.2">
      <c r="B187" s="588">
        <v>0</v>
      </c>
      <c r="C187" s="193">
        <v>0</v>
      </c>
      <c r="D187" s="589">
        <v>46113</v>
      </c>
      <c r="F187" s="588">
        <f>AND(K$55&gt;0,SUM($E187:E187)&lt;'Summary&amp;Assumptions'!$G$32*$B187,$D187&gt;='Summary&amp;Assumptions'!$D$17,K$47&gt;=$D187,K$47&lt;=EDATE($D187,'Summary&amp;Assumptions'!$G$32))*$B187+AND(K$56&lt;'Summary&amp;Assumptions'!$J$31,K$47&gt;=$FO187,K$47&lt;=$FP187)*(('Summary&amp;Assumptions'!$H$25*$C187)*(1+'Summary&amp;Assumptions'!$J$29)^(K$46-1))+AND(K$56&lt;'Summary&amp;Assumptions'!$J$31,K$47&gt;=$FQ187,K$47&lt;=$FR187)*(('Summary&amp;Assumptions'!$H$25*$C187)*(1+'Summary&amp;Assumptions'!$J$29)^(K$46-1))</f>
        <v>0</v>
      </c>
      <c r="G187" s="588">
        <f>AND(L$55&gt;0,SUM($E187:F187)&lt;'Summary&amp;Assumptions'!$G$32*$B187,$D187&gt;='Summary&amp;Assumptions'!$D$17,L$47&gt;=$D187,L$47&lt;=EDATE($D187,'Summary&amp;Assumptions'!$G$32))*$B187+AND(L$56&lt;'Summary&amp;Assumptions'!$J$31,L$47&gt;=$FO187,L$47&lt;=$FP187)*(('Summary&amp;Assumptions'!$H$25*$C187)*(1+'Summary&amp;Assumptions'!$J$29)^(L$46-1))+AND(L$56&lt;'Summary&amp;Assumptions'!$J$31,L$47&gt;=$FQ187,L$47&lt;=$FR187)*(('Summary&amp;Assumptions'!$H$25*$C187)*(1+'Summary&amp;Assumptions'!$J$29)^(L$46-1))</f>
        <v>0</v>
      </c>
      <c r="H187" s="588">
        <f>AND(M$55&gt;0,SUM($E187:G187)&lt;'Summary&amp;Assumptions'!$G$32*$B187,$D187&gt;='Summary&amp;Assumptions'!$D$17,M$47&gt;=$D187,M$47&lt;=EDATE($D187,'Summary&amp;Assumptions'!$G$32))*$B187+AND(M$56&lt;'Summary&amp;Assumptions'!$J$31,M$47&gt;=$FO187,M$47&lt;=$FP187)*(('Summary&amp;Assumptions'!$H$25*$C187)*(1+'Summary&amp;Assumptions'!$J$29)^(M$46-1))+AND(M$56&lt;'Summary&amp;Assumptions'!$J$31,M$47&gt;=$FQ187,M$47&lt;=$FR187)*(('Summary&amp;Assumptions'!$H$25*$C187)*(1+'Summary&amp;Assumptions'!$J$29)^(M$46-1))</f>
        <v>0</v>
      </c>
      <c r="I187" s="588">
        <f>AND(N$55&gt;0,SUM($E187:H187)&lt;'Summary&amp;Assumptions'!$G$32*$B187,$D187&gt;='Summary&amp;Assumptions'!$D$17,N$47&gt;=$D187,N$47&lt;=EDATE($D187,'Summary&amp;Assumptions'!$G$32))*$B187+AND(N$56&lt;'Summary&amp;Assumptions'!$J$31,N$47&gt;=$FO187,N$47&lt;=$FP187)*(('Summary&amp;Assumptions'!$H$25*$C187)*(1+'Summary&amp;Assumptions'!$J$29)^(N$46-1))+AND(N$56&lt;'Summary&amp;Assumptions'!$J$31,N$47&gt;=$FQ187,N$47&lt;=$FR187)*(('Summary&amp;Assumptions'!$H$25*$C187)*(1+'Summary&amp;Assumptions'!$J$29)^(N$46-1))</f>
        <v>0</v>
      </c>
      <c r="J187" s="588">
        <f>AND(O$55&gt;0,SUM($E187:I187)&lt;'Summary&amp;Assumptions'!$G$32*$B187,$D187&gt;='Summary&amp;Assumptions'!$D$17,O$47&gt;=$D187,O$47&lt;=EDATE($D187,'Summary&amp;Assumptions'!$G$32))*$B187+AND(O$56&lt;'Summary&amp;Assumptions'!$J$31,O$47&gt;=$FO187,O$47&lt;=$FP187)*(('Summary&amp;Assumptions'!$H$25*$C187)*(1+'Summary&amp;Assumptions'!$J$29)^(O$46-1))+AND(O$56&lt;'Summary&amp;Assumptions'!$J$31,O$47&gt;=$FQ187,O$47&lt;=$FR187)*(('Summary&amp;Assumptions'!$H$25*$C187)*(1+'Summary&amp;Assumptions'!$J$29)^(O$46-1))</f>
        <v>0</v>
      </c>
      <c r="K187" s="588">
        <f>AND(P$55&gt;0,SUM($E187:J187)&lt;'Summary&amp;Assumptions'!$G$32*$B187,$D187&gt;='Summary&amp;Assumptions'!$D$17,P$47&gt;=$D187,P$47&lt;=EDATE($D187,'Summary&amp;Assumptions'!$G$32))*$B187+AND(P$56&lt;'Summary&amp;Assumptions'!$J$31,P$47&gt;=$FO187,P$47&lt;=$FP187)*(('Summary&amp;Assumptions'!$H$25*$C187)*(1+'Summary&amp;Assumptions'!$J$29)^(P$46-1))+AND(P$56&lt;'Summary&amp;Assumptions'!$J$31,P$47&gt;=$FQ187,P$47&lt;=$FR187)*(('Summary&amp;Assumptions'!$H$25*$C187)*(1+'Summary&amp;Assumptions'!$J$29)^(P$46-1))</f>
        <v>0</v>
      </c>
      <c r="L187" s="588">
        <f>AND(Q$55&gt;0,SUM($E187:K187)&lt;'Summary&amp;Assumptions'!$G$32*$B187,$D187&gt;='Summary&amp;Assumptions'!$D$17,Q$47&gt;=$D187,Q$47&lt;=EDATE($D187,'Summary&amp;Assumptions'!$G$32))*$B187+AND(Q$56&lt;'Summary&amp;Assumptions'!$J$31,Q$47&gt;=$FO187,Q$47&lt;=$FP187)*(('Summary&amp;Assumptions'!$H$25*$C187)*(1+'Summary&amp;Assumptions'!$J$29)^(Q$46-1))+AND(Q$56&lt;'Summary&amp;Assumptions'!$J$31,Q$47&gt;=$FQ187,Q$47&lt;=$FR187)*(('Summary&amp;Assumptions'!$H$25*$C187)*(1+'Summary&amp;Assumptions'!$J$29)^(Q$46-1))</f>
        <v>0</v>
      </c>
      <c r="M187" s="588">
        <f>AND(R$55&gt;0,SUM($E187:L187)&lt;'Summary&amp;Assumptions'!$G$32*$B187,$D187&gt;='Summary&amp;Assumptions'!$D$17,R$47&gt;=$D187,R$47&lt;=EDATE($D187,'Summary&amp;Assumptions'!$G$32))*$B187+AND(R$56&lt;'Summary&amp;Assumptions'!$J$31,R$47&gt;=$FO187,R$47&lt;=$FP187)*(('Summary&amp;Assumptions'!$H$25*$C187)*(1+'Summary&amp;Assumptions'!$J$29)^(R$46-1))+AND(R$56&lt;'Summary&amp;Assumptions'!$J$31,R$47&gt;=$FQ187,R$47&lt;=$FR187)*(('Summary&amp;Assumptions'!$H$25*$C187)*(1+'Summary&amp;Assumptions'!$J$29)^(R$46-1))</f>
        <v>0</v>
      </c>
      <c r="N187" s="588">
        <f>AND(S$55&gt;0,SUM($E187:M187)&lt;'Summary&amp;Assumptions'!$G$32*$B187,$D187&gt;='Summary&amp;Assumptions'!$D$17,S$47&gt;=$D187,S$47&lt;=EDATE($D187,'Summary&amp;Assumptions'!$G$32))*$B187+AND(S$56&lt;'Summary&amp;Assumptions'!$J$31,S$47&gt;=$FO187,S$47&lt;=$FP187)*(('Summary&amp;Assumptions'!$H$25*$C187)*(1+'Summary&amp;Assumptions'!$J$29)^(S$46-1))+AND(S$56&lt;'Summary&amp;Assumptions'!$J$31,S$47&gt;=$FQ187,S$47&lt;=$FR187)*(('Summary&amp;Assumptions'!$H$25*$C187)*(1+'Summary&amp;Assumptions'!$J$29)^(S$46-1))</f>
        <v>0</v>
      </c>
      <c r="O187" s="588">
        <f>AND(T$55&gt;0,SUM($E187:N187)&lt;'Summary&amp;Assumptions'!$G$32*$B187,$D187&gt;='Summary&amp;Assumptions'!$D$17,T$47&gt;=$D187,T$47&lt;=EDATE($D187,'Summary&amp;Assumptions'!$G$32))*$B187+AND(T$56&lt;'Summary&amp;Assumptions'!$J$31,T$47&gt;=$FO187,T$47&lt;=$FP187)*(('Summary&amp;Assumptions'!$H$25*$C187)*(1+'Summary&amp;Assumptions'!$J$29)^(T$46-1))+AND(T$56&lt;'Summary&amp;Assumptions'!$J$31,T$47&gt;=$FQ187,T$47&lt;=$FR187)*(('Summary&amp;Assumptions'!$H$25*$C187)*(1+'Summary&amp;Assumptions'!$J$29)^(T$46-1))</f>
        <v>0</v>
      </c>
      <c r="P187" s="588">
        <f>AND(U$55&gt;0,SUM($E187:O187)&lt;'Summary&amp;Assumptions'!$G$32*$B187,$D187&gt;='Summary&amp;Assumptions'!$D$17,U$47&gt;=$D187,U$47&lt;=EDATE($D187,'Summary&amp;Assumptions'!$G$32))*$B187+AND(U$56&lt;'Summary&amp;Assumptions'!$J$31,U$47&gt;=$FO187,U$47&lt;=$FP187)*(('Summary&amp;Assumptions'!$H$25*$C187)*(1+'Summary&amp;Assumptions'!$J$29)^(U$46-1))+AND(U$56&lt;'Summary&amp;Assumptions'!$J$31,U$47&gt;=$FQ187,U$47&lt;=$FR187)*(('Summary&amp;Assumptions'!$H$25*$C187)*(1+'Summary&amp;Assumptions'!$J$29)^(U$46-1))</f>
        <v>0</v>
      </c>
      <c r="Q187" s="588">
        <f>AND(V$55&gt;0,SUM($E187:P187)&lt;'Summary&amp;Assumptions'!$G$32*$B187,$D187&gt;='Summary&amp;Assumptions'!$D$17,V$47&gt;=$D187,V$47&lt;=EDATE($D187,'Summary&amp;Assumptions'!$G$32))*$B187+AND(V$56&lt;'Summary&amp;Assumptions'!$J$31,V$47&gt;=$FO187,V$47&lt;=$FP187)*(('Summary&amp;Assumptions'!$H$25*$C187)*(1+'Summary&amp;Assumptions'!$J$29)^(V$46-1))+AND(V$56&lt;'Summary&amp;Assumptions'!$J$31,V$47&gt;=$FQ187,V$47&lt;=$FR187)*(('Summary&amp;Assumptions'!$H$25*$C187)*(1+'Summary&amp;Assumptions'!$J$29)^(V$46-1))</f>
        <v>0</v>
      </c>
      <c r="R187" s="588">
        <f>AND(W$55&gt;0,SUM($E187:Q187)&lt;'Summary&amp;Assumptions'!$G$32*$B187,$D187&gt;='Summary&amp;Assumptions'!$D$17,W$47&gt;=$D187,W$47&lt;=EDATE($D187,'Summary&amp;Assumptions'!$G$32))*$B187+AND(W$56&lt;'Summary&amp;Assumptions'!$J$31,W$47&gt;=$FO187,W$47&lt;=$FP187)*(('Summary&amp;Assumptions'!$H$25*$C187)*(1+'Summary&amp;Assumptions'!$J$29)^(W$46-1))+AND(W$56&lt;'Summary&amp;Assumptions'!$J$31,W$47&gt;=$FQ187,W$47&lt;=$FR187)*(('Summary&amp;Assumptions'!$H$25*$C187)*(1+'Summary&amp;Assumptions'!$J$29)^(W$46-1))</f>
        <v>0</v>
      </c>
      <c r="S187" s="588">
        <f>AND(X$55&gt;0,SUM($E187:R187)&lt;'Summary&amp;Assumptions'!$G$32*$B187,$D187&gt;='Summary&amp;Assumptions'!$D$17,X$47&gt;=$D187,X$47&lt;=EDATE($D187,'Summary&amp;Assumptions'!$G$32))*$B187+AND(X$56&lt;'Summary&amp;Assumptions'!$J$31,X$47&gt;=$FO187,X$47&lt;=$FP187)*(('Summary&amp;Assumptions'!$H$25*$C187)*(1+'Summary&amp;Assumptions'!$J$29)^(X$46-1))+AND(X$56&lt;'Summary&amp;Assumptions'!$J$31,X$47&gt;=$FQ187,X$47&lt;=$FR187)*(('Summary&amp;Assumptions'!$H$25*$C187)*(1+'Summary&amp;Assumptions'!$J$29)^(X$46-1))</f>
        <v>0</v>
      </c>
      <c r="T187" s="588">
        <f>AND(Y$55&gt;0,SUM($E187:S187)&lt;'Summary&amp;Assumptions'!$G$32*$B187,$D187&gt;='Summary&amp;Assumptions'!$D$17,Y$47&gt;=$D187,Y$47&lt;=EDATE($D187,'Summary&amp;Assumptions'!$G$32))*$B187+AND(Y$56&lt;'Summary&amp;Assumptions'!$J$31,Y$47&gt;=$FO187,Y$47&lt;=$FP187)*(('Summary&amp;Assumptions'!$H$25*$C187)*(1+'Summary&amp;Assumptions'!$J$29)^(Y$46-1))+AND(Y$56&lt;'Summary&amp;Assumptions'!$J$31,Y$47&gt;=$FQ187,Y$47&lt;=$FR187)*(('Summary&amp;Assumptions'!$H$25*$C187)*(1+'Summary&amp;Assumptions'!$J$29)^(Y$46-1))</f>
        <v>0</v>
      </c>
      <c r="U187" s="588">
        <f>AND(Z$55&gt;0,SUM($E187:T187)&lt;'Summary&amp;Assumptions'!$G$32*$B187,$D187&gt;='Summary&amp;Assumptions'!$D$17,Z$47&gt;=$D187,Z$47&lt;=EDATE($D187,'Summary&amp;Assumptions'!$G$32))*$B187+AND(Z$56&lt;'Summary&amp;Assumptions'!$J$31,Z$47&gt;=$FO187,Z$47&lt;=$FP187)*(('Summary&amp;Assumptions'!$H$25*$C187)*(1+'Summary&amp;Assumptions'!$J$29)^(Z$46-1))+AND(Z$56&lt;'Summary&amp;Assumptions'!$J$31,Z$47&gt;=$FQ187,Z$47&lt;=$FR187)*(('Summary&amp;Assumptions'!$H$25*$C187)*(1+'Summary&amp;Assumptions'!$J$29)^(Z$46-1))</f>
        <v>0</v>
      </c>
      <c r="V187" s="588">
        <f>AND(AA$55&gt;0,SUM($E187:U187)&lt;'Summary&amp;Assumptions'!$G$32*$B187,$D187&gt;='Summary&amp;Assumptions'!$D$17,AA$47&gt;=$D187,AA$47&lt;=EDATE($D187,'Summary&amp;Assumptions'!$G$32))*$B187+AND(AA$56&lt;'Summary&amp;Assumptions'!$J$31,AA$47&gt;=$FO187,AA$47&lt;=$FP187)*(('Summary&amp;Assumptions'!$H$25*$C187)*(1+'Summary&amp;Assumptions'!$J$29)^(AA$46-1))+AND(AA$56&lt;'Summary&amp;Assumptions'!$J$31,AA$47&gt;=$FQ187,AA$47&lt;=$FR187)*(('Summary&amp;Assumptions'!$H$25*$C187)*(1+'Summary&amp;Assumptions'!$J$29)^(AA$46-1))</f>
        <v>0</v>
      </c>
      <c r="W187" s="588">
        <f>AND(AB$55&gt;0,SUM($E187:V187)&lt;'Summary&amp;Assumptions'!$G$32*$B187,$D187&gt;='Summary&amp;Assumptions'!$D$17,AB$47&gt;=$D187,AB$47&lt;=EDATE($D187,'Summary&amp;Assumptions'!$G$32))*$B187+AND(AB$56&lt;'Summary&amp;Assumptions'!$J$31,AB$47&gt;=$FO187,AB$47&lt;=$FP187)*(('Summary&amp;Assumptions'!$H$25*$C187)*(1+'Summary&amp;Assumptions'!$J$29)^(AB$46-1))+AND(AB$56&lt;'Summary&amp;Assumptions'!$J$31,AB$47&gt;=$FQ187,AB$47&lt;=$FR187)*(('Summary&amp;Assumptions'!$H$25*$C187)*(1+'Summary&amp;Assumptions'!$J$29)^(AB$46-1))</f>
        <v>0</v>
      </c>
      <c r="X187" s="588">
        <f>AND(AC$55&gt;0,SUM($E187:W187)&lt;'Summary&amp;Assumptions'!$G$32*$B187,$D187&gt;='Summary&amp;Assumptions'!$D$17,AC$47&gt;=$D187,AC$47&lt;=EDATE($D187,'Summary&amp;Assumptions'!$G$32))*$B187+AND(AC$56&lt;'Summary&amp;Assumptions'!$J$31,AC$47&gt;=$FO187,AC$47&lt;=$FP187)*(('Summary&amp;Assumptions'!$H$25*$C187)*(1+'Summary&amp;Assumptions'!$J$29)^(AC$46-1))+AND(AC$56&lt;'Summary&amp;Assumptions'!$J$31,AC$47&gt;=$FQ187,AC$47&lt;=$FR187)*(('Summary&amp;Assumptions'!$H$25*$C187)*(1+'Summary&amp;Assumptions'!$J$29)^(AC$46-1))</f>
        <v>0</v>
      </c>
      <c r="Y187" s="588">
        <f>AND(AD$55&gt;0,SUM($E187:X187)&lt;'Summary&amp;Assumptions'!$G$32*$B187,$D187&gt;='Summary&amp;Assumptions'!$D$17,AD$47&gt;=$D187,AD$47&lt;=EDATE($D187,'Summary&amp;Assumptions'!$G$32))*$B187+AND(AD$56&lt;'Summary&amp;Assumptions'!$J$31,AD$47&gt;=$FO187,AD$47&lt;=$FP187)*(('Summary&amp;Assumptions'!$H$25*$C187)*(1+'Summary&amp;Assumptions'!$J$29)^(AD$46-1))+AND(AD$56&lt;'Summary&amp;Assumptions'!$J$31,AD$47&gt;=$FQ187,AD$47&lt;=$FR187)*(('Summary&amp;Assumptions'!$H$25*$C187)*(1+'Summary&amp;Assumptions'!$J$29)^(AD$46-1))</f>
        <v>0</v>
      </c>
      <c r="Z187" s="588">
        <f>AND(AE$55&gt;0,SUM($E187:Y187)&lt;'Summary&amp;Assumptions'!$G$32*$B187,$D187&gt;='Summary&amp;Assumptions'!$D$17,AE$47&gt;=$D187,AE$47&lt;=EDATE($D187,'Summary&amp;Assumptions'!$G$32))*$B187+AND(AE$56&lt;'Summary&amp;Assumptions'!$J$31,AE$47&gt;=$FO187,AE$47&lt;=$FP187)*(('Summary&amp;Assumptions'!$H$25*$C187)*(1+'Summary&amp;Assumptions'!$J$29)^(AE$46-1))+AND(AE$56&lt;'Summary&amp;Assumptions'!$J$31,AE$47&gt;=$FQ187,AE$47&lt;=$FR187)*(('Summary&amp;Assumptions'!$H$25*$C187)*(1+'Summary&amp;Assumptions'!$J$29)^(AE$46-1))</f>
        <v>0</v>
      </c>
      <c r="AA187" s="588">
        <f>AND(AF$55&gt;0,SUM($E187:Z187)&lt;'Summary&amp;Assumptions'!$G$32*$B187,$D187&gt;='Summary&amp;Assumptions'!$D$17,AF$47&gt;=$D187,AF$47&lt;=EDATE($D187,'Summary&amp;Assumptions'!$G$32))*$B187+AND(AF$56&lt;'Summary&amp;Assumptions'!$J$31,AF$47&gt;=$FO187,AF$47&lt;=$FP187)*(('Summary&amp;Assumptions'!$H$25*$C187)*(1+'Summary&amp;Assumptions'!$J$29)^(AF$46-1))+AND(AF$56&lt;'Summary&amp;Assumptions'!$J$31,AF$47&gt;=$FQ187,AF$47&lt;=$FR187)*(('Summary&amp;Assumptions'!$H$25*$C187)*(1+'Summary&amp;Assumptions'!$J$29)^(AF$46-1))</f>
        <v>0</v>
      </c>
      <c r="AB187" s="588">
        <f>AND(AG$55&gt;0,SUM($E187:AA187)&lt;'Summary&amp;Assumptions'!$G$32*$B187,$D187&gt;='Summary&amp;Assumptions'!$D$17,AG$47&gt;=$D187,AG$47&lt;=EDATE($D187,'Summary&amp;Assumptions'!$G$32))*$B187+AND(AG$56&lt;'Summary&amp;Assumptions'!$J$31,AG$47&gt;=$FO187,AG$47&lt;=$FP187)*(('Summary&amp;Assumptions'!$H$25*$C187)*(1+'Summary&amp;Assumptions'!$J$29)^(AG$46-1))+AND(AG$56&lt;'Summary&amp;Assumptions'!$J$31,AG$47&gt;=$FQ187,AG$47&lt;=$FR187)*(('Summary&amp;Assumptions'!$H$25*$C187)*(1+'Summary&amp;Assumptions'!$J$29)^(AG$46-1))</f>
        <v>0</v>
      </c>
      <c r="AC187" s="588">
        <f>AND(AH$55&gt;0,SUM($E187:AB187)&lt;'Summary&amp;Assumptions'!$G$32*$B187,$D187&gt;='Summary&amp;Assumptions'!$D$17,AH$47&gt;=$D187,AH$47&lt;=EDATE($D187,'Summary&amp;Assumptions'!$G$32))*$B187+AND(AH$56&lt;'Summary&amp;Assumptions'!$J$31,AH$47&gt;=$FO187,AH$47&lt;=$FP187)*(('Summary&amp;Assumptions'!$H$25*$C187)*(1+'Summary&amp;Assumptions'!$J$29)^(AH$46-1))+AND(AH$56&lt;'Summary&amp;Assumptions'!$J$31,AH$47&gt;=$FQ187,AH$47&lt;=$FR187)*(('Summary&amp;Assumptions'!$H$25*$C187)*(1+'Summary&amp;Assumptions'!$J$29)^(AH$46-1))</f>
        <v>0</v>
      </c>
      <c r="AD187" s="588">
        <f>AND(AI$55&gt;0,SUM($E187:AC187)&lt;'Summary&amp;Assumptions'!$G$32*$B187,$D187&gt;='Summary&amp;Assumptions'!$D$17,AI$47&gt;=$D187,AI$47&lt;=EDATE($D187,'Summary&amp;Assumptions'!$G$32))*$B187+AND(AI$56&lt;'Summary&amp;Assumptions'!$J$31,AI$47&gt;=$FO187,AI$47&lt;=$FP187)*(('Summary&amp;Assumptions'!$H$25*$C187)*(1+'Summary&amp;Assumptions'!$J$29)^(AI$46-1))+AND(AI$56&lt;'Summary&amp;Assumptions'!$J$31,AI$47&gt;=$FQ187,AI$47&lt;=$FR187)*(('Summary&amp;Assumptions'!$H$25*$C187)*(1+'Summary&amp;Assumptions'!$J$29)^(AI$46-1))</f>
        <v>0</v>
      </c>
      <c r="AE187" s="588">
        <f>AND(AJ$55&gt;0,SUM($E187:AD187)&lt;'Summary&amp;Assumptions'!$G$32*$B187,$D187&gt;='Summary&amp;Assumptions'!$D$17,AJ$47&gt;=$D187,AJ$47&lt;=EDATE($D187,'Summary&amp;Assumptions'!$G$32))*$B187+AND(AJ$56&lt;'Summary&amp;Assumptions'!$J$31,AJ$47&gt;=$FO187,AJ$47&lt;=$FP187)*(('Summary&amp;Assumptions'!$H$25*$C187)*(1+'Summary&amp;Assumptions'!$J$29)^(AJ$46-1))+AND(AJ$56&lt;'Summary&amp;Assumptions'!$J$31,AJ$47&gt;=$FQ187,AJ$47&lt;=$FR187)*(('Summary&amp;Assumptions'!$H$25*$C187)*(1+'Summary&amp;Assumptions'!$J$29)^(AJ$46-1))</f>
        <v>0</v>
      </c>
      <c r="AF187" s="588">
        <f>AND(AK$55&gt;0,SUM($E187:AE187)&lt;'Summary&amp;Assumptions'!$G$32*$B187,$D187&gt;='Summary&amp;Assumptions'!$D$17,AK$47&gt;=$D187,AK$47&lt;=EDATE($D187,'Summary&amp;Assumptions'!$G$32))*$B187+AND(AK$56&lt;'Summary&amp;Assumptions'!$J$31,AK$47&gt;=$FO187,AK$47&lt;=$FP187)*(('Summary&amp;Assumptions'!$H$25*$C187)*(1+'Summary&amp;Assumptions'!$J$29)^(AK$46-1))+AND(AK$56&lt;'Summary&amp;Assumptions'!$J$31,AK$47&gt;=$FQ187,AK$47&lt;=$FR187)*(('Summary&amp;Assumptions'!$H$25*$C187)*(1+'Summary&amp;Assumptions'!$J$29)^(AK$46-1))</f>
        <v>0</v>
      </c>
      <c r="AG187" s="588">
        <f>AND(AL$55&gt;0,SUM($E187:AF187)&lt;'Summary&amp;Assumptions'!$G$32*$B187,$D187&gt;='Summary&amp;Assumptions'!$D$17,AL$47&gt;=$D187,AL$47&lt;=EDATE($D187,'Summary&amp;Assumptions'!$G$32))*$B187+AND(AL$56&lt;'Summary&amp;Assumptions'!$J$31,AL$47&gt;=$FO187,AL$47&lt;=$FP187)*(('Summary&amp;Assumptions'!$H$25*$C187)*(1+'Summary&amp;Assumptions'!$J$29)^(AL$46-1))+AND(AL$56&lt;'Summary&amp;Assumptions'!$J$31,AL$47&gt;=$FQ187,AL$47&lt;=$FR187)*(('Summary&amp;Assumptions'!$H$25*$C187)*(1+'Summary&amp;Assumptions'!$J$29)^(AL$46-1))</f>
        <v>0</v>
      </c>
      <c r="AH187" s="588">
        <f>AND(AM$55&gt;0,SUM($E187:AG187)&lt;'Summary&amp;Assumptions'!$G$32*$B187,$D187&gt;='Summary&amp;Assumptions'!$D$17,AM$47&gt;=$D187,AM$47&lt;=EDATE($D187,'Summary&amp;Assumptions'!$G$32))*$B187+AND(AM$56&lt;'Summary&amp;Assumptions'!$J$31,AM$47&gt;=$FO187,AM$47&lt;=$FP187)*(('Summary&amp;Assumptions'!$H$25*$C187)*(1+'Summary&amp;Assumptions'!$J$29)^(AM$46-1))+AND(AM$56&lt;'Summary&amp;Assumptions'!$J$31,AM$47&gt;=$FQ187,AM$47&lt;=$FR187)*(('Summary&amp;Assumptions'!$H$25*$C187)*(1+'Summary&amp;Assumptions'!$J$29)^(AM$46-1))</f>
        <v>0</v>
      </c>
      <c r="AI187" s="588">
        <f>AND(AN$55&gt;0,SUM($E187:AH187)&lt;'Summary&amp;Assumptions'!$G$32*$B187,$D187&gt;='Summary&amp;Assumptions'!$D$17,AN$47&gt;=$D187,AN$47&lt;=EDATE($D187,'Summary&amp;Assumptions'!$G$32))*$B187+AND(AN$56&lt;'Summary&amp;Assumptions'!$J$31,AN$47&gt;=$FO187,AN$47&lt;=$FP187)*(('Summary&amp;Assumptions'!$H$25*$C187)*(1+'Summary&amp;Assumptions'!$J$29)^(AN$46-1))+AND(AN$56&lt;'Summary&amp;Assumptions'!$J$31,AN$47&gt;=$FQ187,AN$47&lt;=$FR187)*(('Summary&amp;Assumptions'!$H$25*$C187)*(1+'Summary&amp;Assumptions'!$J$29)^(AN$46-1))</f>
        <v>0</v>
      </c>
      <c r="AJ187" s="588">
        <f>AND(AO$55&gt;0,SUM($E187:AI187)&lt;'Summary&amp;Assumptions'!$G$32*$B187,$D187&gt;='Summary&amp;Assumptions'!$D$17,AO$47&gt;=$D187,AO$47&lt;=EDATE($D187,'Summary&amp;Assumptions'!$G$32))*$B187+AND(AO$56&lt;'Summary&amp;Assumptions'!$J$31,AO$47&gt;=$FO187,AO$47&lt;=$FP187)*(('Summary&amp;Assumptions'!$H$25*$C187)*(1+'Summary&amp;Assumptions'!$J$29)^(AO$46-1))+AND(AO$56&lt;'Summary&amp;Assumptions'!$J$31,AO$47&gt;=$FQ187,AO$47&lt;=$FR187)*(('Summary&amp;Assumptions'!$H$25*$C187)*(1+'Summary&amp;Assumptions'!$J$29)^(AO$46-1))</f>
        <v>0</v>
      </c>
      <c r="AK187" s="588">
        <f>AND(AP$55&gt;0,SUM($E187:AJ187)&lt;'Summary&amp;Assumptions'!$G$32*$B187,$D187&gt;='Summary&amp;Assumptions'!$D$17,AP$47&gt;=$D187,AP$47&lt;=EDATE($D187,'Summary&amp;Assumptions'!$G$32))*$B187+AND(AP$56&lt;'Summary&amp;Assumptions'!$J$31,AP$47&gt;=$FO187,AP$47&lt;=$FP187)*(('Summary&amp;Assumptions'!$H$25*$C187)*(1+'Summary&amp;Assumptions'!$J$29)^(AP$46-1))+AND(AP$56&lt;'Summary&amp;Assumptions'!$J$31,AP$47&gt;=$FQ187,AP$47&lt;=$FR187)*(('Summary&amp;Assumptions'!$H$25*$C187)*(1+'Summary&amp;Assumptions'!$J$29)^(AP$46-1))</f>
        <v>0</v>
      </c>
      <c r="AL187" s="588">
        <f>AND(AQ$55&gt;0,SUM($E187:AK187)&lt;'Summary&amp;Assumptions'!$G$32*$B187,$D187&gt;='Summary&amp;Assumptions'!$D$17,AQ$47&gt;=$D187,AQ$47&lt;=EDATE($D187,'Summary&amp;Assumptions'!$G$32))*$B187+AND(AQ$56&lt;'Summary&amp;Assumptions'!$J$31,AQ$47&gt;=$FO187,AQ$47&lt;=$FP187)*(('Summary&amp;Assumptions'!$H$25*$C187)*(1+'Summary&amp;Assumptions'!$J$29)^(AQ$46-1))+AND(AQ$56&lt;'Summary&amp;Assumptions'!$J$31,AQ$47&gt;=$FQ187,AQ$47&lt;=$FR187)*(('Summary&amp;Assumptions'!$H$25*$C187)*(1+'Summary&amp;Assumptions'!$J$29)^(AQ$46-1))</f>
        <v>0</v>
      </c>
      <c r="AM187" s="588">
        <f>AND(AR$55&gt;0,SUM($E187:AL187)&lt;'Summary&amp;Assumptions'!$G$32*$B187,$D187&gt;='Summary&amp;Assumptions'!$D$17,AR$47&gt;=$D187,AR$47&lt;=EDATE($D187,'Summary&amp;Assumptions'!$G$32))*$B187+AND(AR$56&lt;'Summary&amp;Assumptions'!$J$31,AR$47&gt;=$FO187,AR$47&lt;=$FP187)*(('Summary&amp;Assumptions'!$H$25*$C187)*(1+'Summary&amp;Assumptions'!$J$29)^(AR$46-1))+AND(AR$56&lt;'Summary&amp;Assumptions'!$J$31,AR$47&gt;=$FQ187,AR$47&lt;=$FR187)*(('Summary&amp;Assumptions'!$H$25*$C187)*(1+'Summary&amp;Assumptions'!$J$29)^(AR$46-1))</f>
        <v>0</v>
      </c>
      <c r="AN187" s="588">
        <f>AND(AS$55&gt;0,SUM($E187:AM187)&lt;'Summary&amp;Assumptions'!$G$32*$B187,$D187&gt;='Summary&amp;Assumptions'!$D$17,AS$47&gt;=$D187,AS$47&lt;=EDATE($D187,'Summary&amp;Assumptions'!$G$32))*$B187+AND(AS$56&lt;'Summary&amp;Assumptions'!$J$31,AS$47&gt;=$FO187,AS$47&lt;=$FP187)*(('Summary&amp;Assumptions'!$H$25*$C187)*(1+'Summary&amp;Assumptions'!$J$29)^(AS$46-1))+AND(AS$56&lt;'Summary&amp;Assumptions'!$J$31,AS$47&gt;=$FQ187,AS$47&lt;=$FR187)*(('Summary&amp;Assumptions'!$H$25*$C187)*(1+'Summary&amp;Assumptions'!$J$29)^(AS$46-1))</f>
        <v>0</v>
      </c>
      <c r="AO187" s="588">
        <f>AND(AT$55&gt;0,SUM($E187:AN187)&lt;'Summary&amp;Assumptions'!$G$32*$B187,$D187&gt;='Summary&amp;Assumptions'!$D$17,AT$47&gt;=$D187,AT$47&lt;=EDATE($D187,'Summary&amp;Assumptions'!$G$32))*$B187+AND(AT$56&lt;'Summary&amp;Assumptions'!$J$31,AT$47&gt;=$FO187,AT$47&lt;=$FP187)*(('Summary&amp;Assumptions'!$H$25*$C187)*(1+'Summary&amp;Assumptions'!$J$29)^(AT$46-1))+AND(AT$56&lt;'Summary&amp;Assumptions'!$J$31,AT$47&gt;=$FQ187,AT$47&lt;=$FR187)*(('Summary&amp;Assumptions'!$H$25*$C187)*(1+'Summary&amp;Assumptions'!$J$29)^(AT$46-1))</f>
        <v>0</v>
      </c>
      <c r="AP187" s="588">
        <f>AND(AU$55&gt;0,SUM($E187:AO187)&lt;'Summary&amp;Assumptions'!$G$32*$B187,$D187&gt;='Summary&amp;Assumptions'!$D$17,AU$47&gt;=$D187,AU$47&lt;=EDATE($D187,'Summary&amp;Assumptions'!$G$32))*$B187+AND(AU$56&lt;'Summary&amp;Assumptions'!$J$31,AU$47&gt;=$FO187,AU$47&lt;=$FP187)*(('Summary&amp;Assumptions'!$H$25*$C187)*(1+'Summary&amp;Assumptions'!$J$29)^(AU$46-1))+AND(AU$56&lt;'Summary&amp;Assumptions'!$J$31,AU$47&gt;=$FQ187,AU$47&lt;=$FR187)*(('Summary&amp;Assumptions'!$H$25*$C187)*(1+'Summary&amp;Assumptions'!$J$29)^(AU$46-1))</f>
        <v>0</v>
      </c>
      <c r="AQ187" s="588">
        <f>AND(AV$55&gt;0,SUM($E187:AP187)&lt;'Summary&amp;Assumptions'!$G$32*$B187,$D187&gt;='Summary&amp;Assumptions'!$D$17,AV$47&gt;=$D187,AV$47&lt;=EDATE($D187,'Summary&amp;Assumptions'!$G$32))*$B187+AND(AV$56&lt;'Summary&amp;Assumptions'!$J$31,AV$47&gt;=$FO187,AV$47&lt;=$FP187)*(('Summary&amp;Assumptions'!$H$25*$C187)*(1+'Summary&amp;Assumptions'!$J$29)^(AV$46-1))+AND(AV$56&lt;'Summary&amp;Assumptions'!$J$31,AV$47&gt;=$FQ187,AV$47&lt;=$FR187)*(('Summary&amp;Assumptions'!$H$25*$C187)*(1+'Summary&amp;Assumptions'!$J$29)^(AV$46-1))</f>
        <v>0</v>
      </c>
      <c r="AR187" s="588">
        <f>AND(AW$55&gt;0,SUM($E187:AQ187)&lt;'Summary&amp;Assumptions'!$G$32*$B187,$D187&gt;='Summary&amp;Assumptions'!$D$17,AW$47&gt;=$D187,AW$47&lt;=EDATE($D187,'Summary&amp;Assumptions'!$G$32))*$B187+AND(AW$56&lt;'Summary&amp;Assumptions'!$J$31,AW$47&gt;=$FO187,AW$47&lt;=$FP187)*(('Summary&amp;Assumptions'!$H$25*$C187)*(1+'Summary&amp;Assumptions'!$J$29)^(AW$46-1))+AND(AW$56&lt;'Summary&amp;Assumptions'!$J$31,AW$47&gt;=$FQ187,AW$47&lt;=$FR187)*(('Summary&amp;Assumptions'!$H$25*$C187)*(1+'Summary&amp;Assumptions'!$J$29)^(AW$46-1))</f>
        <v>0</v>
      </c>
      <c r="AS187" s="588">
        <f>AND(AX$55&gt;0,SUM($E187:AR187)&lt;'Summary&amp;Assumptions'!$G$32*$B187,$D187&gt;='Summary&amp;Assumptions'!$D$17,AX$47&gt;=$D187,AX$47&lt;=EDATE($D187,'Summary&amp;Assumptions'!$G$32))*$B187+AND(AX$56&lt;'Summary&amp;Assumptions'!$J$31,AX$47&gt;=$FO187,AX$47&lt;=$FP187)*(('Summary&amp;Assumptions'!$H$25*$C187)*(1+'Summary&amp;Assumptions'!$J$29)^(AX$46-1))+AND(AX$56&lt;'Summary&amp;Assumptions'!$J$31,AX$47&gt;=$FQ187,AX$47&lt;=$FR187)*(('Summary&amp;Assumptions'!$H$25*$C187)*(1+'Summary&amp;Assumptions'!$J$29)^(AX$46-1))</f>
        <v>0</v>
      </c>
      <c r="AT187" s="588">
        <f>AND(AY$55&gt;0,SUM($E187:AS187)&lt;'Summary&amp;Assumptions'!$G$32*$B187,$D187&gt;='Summary&amp;Assumptions'!$D$17,AY$47&gt;=$D187,AY$47&lt;=EDATE($D187,'Summary&amp;Assumptions'!$G$32))*$B187+AND(AY$56&lt;'Summary&amp;Assumptions'!$J$31,AY$47&gt;=$FO187,AY$47&lt;=$FP187)*(('Summary&amp;Assumptions'!$H$25*$C187)*(1+'Summary&amp;Assumptions'!$J$29)^(AY$46-1))+AND(AY$56&lt;'Summary&amp;Assumptions'!$J$31,AY$47&gt;=$FQ187,AY$47&lt;=$FR187)*(('Summary&amp;Assumptions'!$H$25*$C187)*(1+'Summary&amp;Assumptions'!$J$29)^(AY$46-1))</f>
        <v>0</v>
      </c>
      <c r="AU187" s="588">
        <f>AND(AZ$55&gt;0,SUM($E187:AT187)&lt;'Summary&amp;Assumptions'!$G$32*$B187,$D187&gt;='Summary&amp;Assumptions'!$D$17,AZ$47&gt;=$D187,AZ$47&lt;=EDATE($D187,'Summary&amp;Assumptions'!$G$32))*$B187+AND(AZ$56&lt;'Summary&amp;Assumptions'!$J$31,AZ$47&gt;=$FO187,AZ$47&lt;=$FP187)*(('Summary&amp;Assumptions'!$H$25*$C187)*(1+'Summary&amp;Assumptions'!$J$29)^(AZ$46-1))+AND(AZ$56&lt;'Summary&amp;Assumptions'!$J$31,AZ$47&gt;=$FQ187,AZ$47&lt;=$FR187)*(('Summary&amp;Assumptions'!$H$25*$C187)*(1+'Summary&amp;Assumptions'!$J$29)^(AZ$46-1))</f>
        <v>0</v>
      </c>
      <c r="AV187" s="588">
        <f>AND(BA$55&gt;0,SUM($E187:AU187)&lt;'Summary&amp;Assumptions'!$G$32*$B187,$D187&gt;='Summary&amp;Assumptions'!$D$17,BA$47&gt;=$D187,BA$47&lt;=EDATE($D187,'Summary&amp;Assumptions'!$G$32))*$B187+AND(BA$56&lt;'Summary&amp;Assumptions'!$J$31,BA$47&gt;=$FO187,BA$47&lt;=$FP187)*(('Summary&amp;Assumptions'!$H$25*$C187)*(1+'Summary&amp;Assumptions'!$J$29)^(BA$46-1))+AND(BA$56&lt;'Summary&amp;Assumptions'!$J$31,BA$47&gt;=$FQ187,BA$47&lt;=$FR187)*(('Summary&amp;Assumptions'!$H$25*$C187)*(1+'Summary&amp;Assumptions'!$J$29)^(BA$46-1))</f>
        <v>0</v>
      </c>
      <c r="AW187" s="588">
        <f>AND(BB$55&gt;0,SUM($E187:AV187)&lt;'Summary&amp;Assumptions'!$G$32*$B187,$D187&gt;='Summary&amp;Assumptions'!$D$17,BB$47&gt;=$D187,BB$47&lt;=EDATE($D187,'Summary&amp;Assumptions'!$G$32))*$B187+AND(BB$56&lt;'Summary&amp;Assumptions'!$J$31,BB$47&gt;=$FO187,BB$47&lt;=$FP187)*(('Summary&amp;Assumptions'!$H$25*$C187)*(1+'Summary&amp;Assumptions'!$J$29)^(BB$46-1))+AND(BB$56&lt;'Summary&amp;Assumptions'!$J$31,BB$47&gt;=$FQ187,BB$47&lt;=$FR187)*(('Summary&amp;Assumptions'!$H$25*$C187)*(1+'Summary&amp;Assumptions'!$J$29)^(BB$46-1))</f>
        <v>0</v>
      </c>
      <c r="AX187" s="588">
        <f>AND(BC$55&gt;0,SUM($E187:AW187)&lt;'Summary&amp;Assumptions'!$G$32*$B187,$D187&gt;='Summary&amp;Assumptions'!$D$17,BC$47&gt;=$D187,BC$47&lt;=EDATE($D187,'Summary&amp;Assumptions'!$G$32))*$B187+AND(BC$56&lt;'Summary&amp;Assumptions'!$J$31,BC$47&gt;=$FO187,BC$47&lt;=$FP187)*(('Summary&amp;Assumptions'!$H$25*$C187)*(1+'Summary&amp;Assumptions'!$J$29)^(BC$46-1))+AND(BC$56&lt;'Summary&amp;Assumptions'!$J$31,BC$47&gt;=$FQ187,BC$47&lt;=$FR187)*(('Summary&amp;Assumptions'!$H$25*$C187)*(1+'Summary&amp;Assumptions'!$J$29)^(BC$46-1))</f>
        <v>0</v>
      </c>
      <c r="AY187" s="588">
        <f>AND(BD$55&gt;0,SUM($E187:AX187)&lt;'Summary&amp;Assumptions'!$G$32*$B187,$D187&gt;='Summary&amp;Assumptions'!$D$17,BD$47&gt;=$D187,BD$47&lt;=EDATE($D187,'Summary&amp;Assumptions'!$G$32))*$B187+AND(BD$56&lt;'Summary&amp;Assumptions'!$J$31,BD$47&gt;=$FO187,BD$47&lt;=$FP187)*(('Summary&amp;Assumptions'!$H$25*$C187)*(1+'Summary&amp;Assumptions'!$J$29)^(BD$46-1))+AND(BD$56&lt;'Summary&amp;Assumptions'!$J$31,BD$47&gt;=$FQ187,BD$47&lt;=$FR187)*(('Summary&amp;Assumptions'!$H$25*$C187)*(1+'Summary&amp;Assumptions'!$J$29)^(BD$46-1))</f>
        <v>0</v>
      </c>
      <c r="AZ187" s="588">
        <f>AND(BE$55&gt;0,SUM($E187:AY187)&lt;'Summary&amp;Assumptions'!$G$32*$B187,$D187&gt;='Summary&amp;Assumptions'!$D$17,BE$47&gt;=$D187,BE$47&lt;=EDATE($D187,'Summary&amp;Assumptions'!$G$32))*$B187+AND(BE$56&lt;'Summary&amp;Assumptions'!$J$31,BE$47&gt;=$FO187,BE$47&lt;=$FP187)*(('Summary&amp;Assumptions'!$H$25*$C187)*(1+'Summary&amp;Assumptions'!$J$29)^(BE$46-1))+AND(BE$56&lt;'Summary&amp;Assumptions'!$J$31,BE$47&gt;=$FQ187,BE$47&lt;=$FR187)*(('Summary&amp;Assumptions'!$H$25*$C187)*(1+'Summary&amp;Assumptions'!$J$29)^(BE$46-1))</f>
        <v>0</v>
      </c>
      <c r="BA187" s="588">
        <f>AND(BF$55&gt;0,SUM($E187:AZ187)&lt;'Summary&amp;Assumptions'!$G$32*$B187,$D187&gt;='Summary&amp;Assumptions'!$D$17,BF$47&gt;=$D187,BF$47&lt;=EDATE($D187,'Summary&amp;Assumptions'!$G$32))*$B187+AND(BF$56&lt;'Summary&amp;Assumptions'!$J$31,BF$47&gt;=$FO187,BF$47&lt;=$FP187)*(('Summary&amp;Assumptions'!$H$25*$C187)*(1+'Summary&amp;Assumptions'!$J$29)^(BF$46-1))+AND(BF$56&lt;'Summary&amp;Assumptions'!$J$31,BF$47&gt;=$FQ187,BF$47&lt;=$FR187)*(('Summary&amp;Assumptions'!$H$25*$C187)*(1+'Summary&amp;Assumptions'!$J$29)^(BF$46-1))</f>
        <v>0</v>
      </c>
      <c r="BB187" s="588">
        <f>AND(BG$55&gt;0,SUM($E187:BA187)&lt;'Summary&amp;Assumptions'!$G$32*$B187,$D187&gt;='Summary&amp;Assumptions'!$D$17,BG$47&gt;=$D187,BG$47&lt;=EDATE($D187,'Summary&amp;Assumptions'!$G$32))*$B187+AND(BG$56&lt;'Summary&amp;Assumptions'!$J$31,BG$47&gt;=$FO187,BG$47&lt;=$FP187)*(('Summary&amp;Assumptions'!$H$25*$C187)*(1+'Summary&amp;Assumptions'!$J$29)^(BG$46-1))+AND(BG$56&lt;'Summary&amp;Assumptions'!$J$31,BG$47&gt;=$FQ187,BG$47&lt;=$FR187)*(('Summary&amp;Assumptions'!$H$25*$C187)*(1+'Summary&amp;Assumptions'!$J$29)^(BG$46-1))</f>
        <v>0</v>
      </c>
      <c r="BC187" s="588">
        <f>AND(BH$55&gt;0,SUM($E187:BB187)&lt;'Summary&amp;Assumptions'!$G$32*$B187,$D187&gt;='Summary&amp;Assumptions'!$D$17,BH$47&gt;=$D187,BH$47&lt;=EDATE($D187,'Summary&amp;Assumptions'!$G$32))*$B187+AND(BH$56&lt;'Summary&amp;Assumptions'!$J$31,BH$47&gt;=$FO187,BH$47&lt;=$FP187)*(('Summary&amp;Assumptions'!$H$25*$C187)*(1+'Summary&amp;Assumptions'!$J$29)^(BH$46-1))+AND(BH$56&lt;'Summary&amp;Assumptions'!$J$31,BH$47&gt;=$FQ187,BH$47&lt;=$FR187)*(('Summary&amp;Assumptions'!$H$25*$C187)*(1+'Summary&amp;Assumptions'!$J$29)^(BH$46-1))</f>
        <v>0</v>
      </c>
      <c r="BD187" s="588">
        <f>AND(BI$55&gt;0,SUM($E187:BC187)&lt;'Summary&amp;Assumptions'!$G$32*$B187,$D187&gt;='Summary&amp;Assumptions'!$D$17,BI$47&gt;=$D187,BI$47&lt;=EDATE($D187,'Summary&amp;Assumptions'!$G$32))*$B187+AND(BI$56&lt;'Summary&amp;Assumptions'!$J$31,BI$47&gt;=$FO187,BI$47&lt;=$FP187)*(('Summary&amp;Assumptions'!$H$25*$C187)*(1+'Summary&amp;Assumptions'!$J$29)^(BI$46-1))+AND(BI$56&lt;'Summary&amp;Assumptions'!$J$31,BI$47&gt;=$FQ187,BI$47&lt;=$FR187)*(('Summary&amp;Assumptions'!$H$25*$C187)*(1+'Summary&amp;Assumptions'!$J$29)^(BI$46-1))</f>
        <v>0</v>
      </c>
      <c r="BE187" s="588">
        <f>AND(BJ$55&gt;0,SUM($E187:BD187)&lt;'Summary&amp;Assumptions'!$G$32*$B187,$D187&gt;='Summary&amp;Assumptions'!$D$17,BJ$47&gt;=$D187,BJ$47&lt;=EDATE($D187,'Summary&amp;Assumptions'!$G$32))*$B187+AND(BJ$56&lt;'Summary&amp;Assumptions'!$J$31,BJ$47&gt;=$FO187,BJ$47&lt;=$FP187)*(('Summary&amp;Assumptions'!$H$25*$C187)*(1+'Summary&amp;Assumptions'!$J$29)^(BJ$46-1))+AND(BJ$56&lt;'Summary&amp;Assumptions'!$J$31,BJ$47&gt;=$FQ187,BJ$47&lt;=$FR187)*(('Summary&amp;Assumptions'!$H$25*$C187)*(1+'Summary&amp;Assumptions'!$J$29)^(BJ$46-1))</f>
        <v>0</v>
      </c>
      <c r="BF187" s="588">
        <f>AND(BK$55&gt;0,SUM($E187:BE187)&lt;'Summary&amp;Assumptions'!$G$32*$B187,$D187&gt;='Summary&amp;Assumptions'!$D$17,BK$47&gt;=$D187,BK$47&lt;=EDATE($D187,'Summary&amp;Assumptions'!$G$32))*$B187+AND(BK$56&lt;'Summary&amp;Assumptions'!$J$31,BK$47&gt;=$FO187,BK$47&lt;=$FP187)*(('Summary&amp;Assumptions'!$H$25*$C187)*(1+'Summary&amp;Assumptions'!$J$29)^(BK$46-1))+AND(BK$56&lt;'Summary&amp;Assumptions'!$J$31,BK$47&gt;=$FQ187,BK$47&lt;=$FR187)*(('Summary&amp;Assumptions'!$H$25*$C187)*(1+'Summary&amp;Assumptions'!$J$29)^(BK$46-1))</f>
        <v>0</v>
      </c>
      <c r="BG187" s="588">
        <f>AND(BL$55&gt;0,SUM($E187:BF187)&lt;'Summary&amp;Assumptions'!$G$32*$B187,$D187&gt;='Summary&amp;Assumptions'!$D$17,BL$47&gt;=$D187,BL$47&lt;=EDATE($D187,'Summary&amp;Assumptions'!$G$32))*$B187+AND(BL$56&lt;'Summary&amp;Assumptions'!$J$31,BL$47&gt;=$FO187,BL$47&lt;=$FP187)*(('Summary&amp;Assumptions'!$H$25*$C187)*(1+'Summary&amp;Assumptions'!$J$29)^(BL$46-1))+AND(BL$56&lt;'Summary&amp;Assumptions'!$J$31,BL$47&gt;=$FQ187,BL$47&lt;=$FR187)*(('Summary&amp;Assumptions'!$H$25*$C187)*(1+'Summary&amp;Assumptions'!$J$29)^(BL$46-1))</f>
        <v>0</v>
      </c>
      <c r="BH187" s="588">
        <f>AND(BM$55&gt;0,SUM($E187:BG187)&lt;'Summary&amp;Assumptions'!$G$32*$B187,$D187&gt;='Summary&amp;Assumptions'!$D$17,BM$47&gt;=$D187,BM$47&lt;=EDATE($D187,'Summary&amp;Assumptions'!$G$32))*$B187+AND(BM$56&lt;'Summary&amp;Assumptions'!$J$31,BM$47&gt;=$FO187,BM$47&lt;=$FP187)*(('Summary&amp;Assumptions'!$H$25*$C187)*(1+'Summary&amp;Assumptions'!$J$29)^(BM$46-1))+AND(BM$56&lt;'Summary&amp;Assumptions'!$J$31,BM$47&gt;=$FQ187,BM$47&lt;=$FR187)*(('Summary&amp;Assumptions'!$H$25*$C187)*(1+'Summary&amp;Assumptions'!$J$29)^(BM$46-1))</f>
        <v>0</v>
      </c>
      <c r="BI187" s="588">
        <f>AND(BN$55&gt;0,SUM($E187:BH187)&lt;'Summary&amp;Assumptions'!$G$32*$B187,$D187&gt;='Summary&amp;Assumptions'!$D$17,BN$47&gt;=$D187,BN$47&lt;=EDATE($D187,'Summary&amp;Assumptions'!$G$32))*$B187+AND(BN$56&lt;'Summary&amp;Assumptions'!$J$31,BN$47&gt;=$FO187,BN$47&lt;=$FP187)*(('Summary&amp;Assumptions'!$H$25*$C187)*(1+'Summary&amp;Assumptions'!$J$29)^(BN$46-1))+AND(BN$56&lt;'Summary&amp;Assumptions'!$J$31,BN$47&gt;=$FQ187,BN$47&lt;=$FR187)*(('Summary&amp;Assumptions'!$H$25*$C187)*(1+'Summary&amp;Assumptions'!$J$29)^(BN$46-1))</f>
        <v>0</v>
      </c>
      <c r="BJ187" s="588">
        <f>AND(BO$55&gt;0,SUM($E187:BI187)&lt;'Summary&amp;Assumptions'!$G$32*$B187,$D187&gt;='Summary&amp;Assumptions'!$D$17,BO$47&gt;=$D187,BO$47&lt;=EDATE($D187,'Summary&amp;Assumptions'!$G$32))*$B187+AND(BO$56&lt;'Summary&amp;Assumptions'!$J$31,BO$47&gt;=$FO187,BO$47&lt;=$FP187)*(('Summary&amp;Assumptions'!$H$25*$C187)*(1+'Summary&amp;Assumptions'!$J$29)^(BO$46-1))+AND(BO$56&lt;'Summary&amp;Assumptions'!$J$31,BO$47&gt;=$FQ187,BO$47&lt;=$FR187)*(('Summary&amp;Assumptions'!$H$25*$C187)*(1+'Summary&amp;Assumptions'!$J$29)^(BO$46-1))</f>
        <v>0</v>
      </c>
      <c r="BK187" s="588">
        <f>AND(BP$55&gt;0,SUM($E187:BJ187)&lt;'Summary&amp;Assumptions'!$G$32*$B187,$D187&gt;='Summary&amp;Assumptions'!$D$17,BP$47&gt;=$D187,BP$47&lt;=EDATE($D187,'Summary&amp;Assumptions'!$G$32))*$B187+AND(BP$56&lt;'Summary&amp;Assumptions'!$J$31,BP$47&gt;=$FO187,BP$47&lt;=$FP187)*(('Summary&amp;Assumptions'!$H$25*$C187)*(1+'Summary&amp;Assumptions'!$J$29)^(BP$46-1))+AND(BP$56&lt;'Summary&amp;Assumptions'!$J$31,BP$47&gt;=$FQ187,BP$47&lt;=$FR187)*(('Summary&amp;Assumptions'!$H$25*$C187)*(1+'Summary&amp;Assumptions'!$J$29)^(BP$46-1))</f>
        <v>0</v>
      </c>
      <c r="BL187" s="588">
        <f>AND(BQ$55&gt;0,SUM($E187:BK187)&lt;'Summary&amp;Assumptions'!$G$32*$B187,$D187&gt;='Summary&amp;Assumptions'!$D$17,BQ$47&gt;=$D187,BQ$47&lt;=EDATE($D187,'Summary&amp;Assumptions'!$G$32))*$B187+AND(BQ$56&lt;'Summary&amp;Assumptions'!$J$31,BQ$47&gt;=$FO187,BQ$47&lt;=$FP187)*(('Summary&amp;Assumptions'!$H$25*$C187)*(1+'Summary&amp;Assumptions'!$J$29)^(BQ$46-1))+AND(BQ$56&lt;'Summary&amp;Assumptions'!$J$31,BQ$47&gt;=$FQ187,BQ$47&lt;=$FR187)*(('Summary&amp;Assumptions'!$H$25*$C187)*(1+'Summary&amp;Assumptions'!$J$29)^(BQ$46-1))</f>
        <v>0</v>
      </c>
      <c r="BM187" s="588">
        <f>AND(BR$55&gt;0,SUM($E187:BL187)&lt;'Summary&amp;Assumptions'!$G$32*$B187,$D187&gt;='Summary&amp;Assumptions'!$D$17,BR$47&gt;=$D187,BR$47&lt;=EDATE($D187,'Summary&amp;Assumptions'!$G$32))*$B187+AND(BR$56&lt;'Summary&amp;Assumptions'!$J$31,BR$47&gt;=$FO187,BR$47&lt;=$FP187)*(('Summary&amp;Assumptions'!$H$25*$C187)*(1+'Summary&amp;Assumptions'!$J$29)^(BR$46-1))+AND(BR$56&lt;'Summary&amp;Assumptions'!$J$31,BR$47&gt;=$FQ187,BR$47&lt;=$FR187)*(('Summary&amp;Assumptions'!$H$25*$C187)*(1+'Summary&amp;Assumptions'!$J$29)^(BR$46-1))</f>
        <v>0</v>
      </c>
      <c r="BN187" s="588">
        <f>AND(BS$55&gt;0,SUM($E187:BM187)&lt;'Summary&amp;Assumptions'!$G$32*$B187,$D187&gt;='Summary&amp;Assumptions'!$D$17,BS$47&gt;=$D187,BS$47&lt;=EDATE($D187,'Summary&amp;Assumptions'!$G$32))*$B187+AND(BS$56&lt;'Summary&amp;Assumptions'!$J$31,BS$47&gt;=$FO187,BS$47&lt;=$FP187)*(('Summary&amp;Assumptions'!$H$25*$C187)*(1+'Summary&amp;Assumptions'!$J$29)^(BS$46-1))+AND(BS$56&lt;'Summary&amp;Assumptions'!$J$31,BS$47&gt;=$FQ187,BS$47&lt;=$FR187)*(('Summary&amp;Assumptions'!$H$25*$C187)*(1+'Summary&amp;Assumptions'!$J$29)^(BS$46-1))</f>
        <v>0</v>
      </c>
      <c r="BO187" s="588">
        <f>AND(BT$55&gt;0,SUM($E187:BN187)&lt;'Summary&amp;Assumptions'!$G$32*$B187,$D187&gt;='Summary&amp;Assumptions'!$D$17,BT$47&gt;=$D187,BT$47&lt;=EDATE($D187,'Summary&amp;Assumptions'!$G$32))*$B187+AND(BT$56&lt;'Summary&amp;Assumptions'!$J$31,BT$47&gt;=$FO187,BT$47&lt;=$FP187)*(('Summary&amp;Assumptions'!$H$25*$C187)*(1+'Summary&amp;Assumptions'!$J$29)^(BT$46-1))+AND(BT$56&lt;'Summary&amp;Assumptions'!$J$31,BT$47&gt;=$FQ187,BT$47&lt;=$FR187)*(('Summary&amp;Assumptions'!$H$25*$C187)*(1+'Summary&amp;Assumptions'!$J$29)^(BT$46-1))</f>
        <v>0</v>
      </c>
      <c r="BP187" s="588">
        <f>AND(BU$55&gt;0,SUM($E187:BO187)&lt;'Summary&amp;Assumptions'!$G$32*$B187,$D187&gt;='Summary&amp;Assumptions'!$D$17,BU$47&gt;=$D187,BU$47&lt;=EDATE($D187,'Summary&amp;Assumptions'!$G$32))*$B187+AND(BU$56&lt;'Summary&amp;Assumptions'!$J$31,BU$47&gt;=$FO187,BU$47&lt;=$FP187)*(('Summary&amp;Assumptions'!$H$25*$C187)*(1+'Summary&amp;Assumptions'!$J$29)^(BU$46-1))+AND(BU$56&lt;'Summary&amp;Assumptions'!$J$31,BU$47&gt;=$FQ187,BU$47&lt;=$FR187)*(('Summary&amp;Assumptions'!$H$25*$C187)*(1+'Summary&amp;Assumptions'!$J$29)^(BU$46-1))</f>
        <v>0</v>
      </c>
      <c r="BQ187" s="588">
        <f>AND(BV$55&gt;0,SUM($E187:BP187)&lt;'Summary&amp;Assumptions'!$G$32*$B187,$D187&gt;='Summary&amp;Assumptions'!$D$17,BV$47&gt;=$D187,BV$47&lt;=EDATE($D187,'Summary&amp;Assumptions'!$G$32))*$B187+AND(BV$56&lt;'Summary&amp;Assumptions'!$J$31,BV$47&gt;=$FO187,BV$47&lt;=$FP187)*(('Summary&amp;Assumptions'!$H$25*$C187)*(1+'Summary&amp;Assumptions'!$J$29)^(BV$46-1))+AND(BV$56&lt;'Summary&amp;Assumptions'!$J$31,BV$47&gt;=$FQ187,BV$47&lt;=$FR187)*(('Summary&amp;Assumptions'!$H$25*$C187)*(1+'Summary&amp;Assumptions'!$J$29)^(BV$46-1))</f>
        <v>0</v>
      </c>
      <c r="BR187" s="588">
        <f>AND(BW$55&gt;0,SUM($E187:BQ187)&lt;'Summary&amp;Assumptions'!$G$32*$B187,$D187&gt;='Summary&amp;Assumptions'!$D$17,BW$47&gt;=$D187,BW$47&lt;=EDATE($D187,'Summary&amp;Assumptions'!$G$32))*$B187+AND(BW$56&lt;'Summary&amp;Assumptions'!$J$31,BW$47&gt;=$FO187,BW$47&lt;=$FP187)*(('Summary&amp;Assumptions'!$H$25*$C187)*(1+'Summary&amp;Assumptions'!$J$29)^(BW$46-1))+AND(BW$56&lt;'Summary&amp;Assumptions'!$J$31,BW$47&gt;=$FQ187,BW$47&lt;=$FR187)*(('Summary&amp;Assumptions'!$H$25*$C187)*(1+'Summary&amp;Assumptions'!$J$29)^(BW$46-1))</f>
        <v>0</v>
      </c>
      <c r="BS187" s="588">
        <f>AND(BX$55&gt;0,SUM($E187:BR187)&lt;'Summary&amp;Assumptions'!$G$32*$B187,$D187&gt;='Summary&amp;Assumptions'!$D$17,BX$47&gt;=$D187,BX$47&lt;=EDATE($D187,'Summary&amp;Assumptions'!$G$32))*$B187+AND(BX$56&lt;'Summary&amp;Assumptions'!$J$31,BX$47&gt;=$FO187,BX$47&lt;=$FP187)*(('Summary&amp;Assumptions'!$H$25*$C187)*(1+'Summary&amp;Assumptions'!$J$29)^(BX$46-1))+AND(BX$56&lt;'Summary&amp;Assumptions'!$J$31,BX$47&gt;=$FQ187,BX$47&lt;=$FR187)*(('Summary&amp;Assumptions'!$H$25*$C187)*(1+'Summary&amp;Assumptions'!$J$29)^(BX$46-1))</f>
        <v>0</v>
      </c>
      <c r="BT187" s="588">
        <f>AND(BY$55&gt;0,SUM($E187:BS187)&lt;'Summary&amp;Assumptions'!$G$32*$B187,$D187&gt;='Summary&amp;Assumptions'!$D$17,BY$47&gt;=$D187,BY$47&lt;=EDATE($D187,'Summary&amp;Assumptions'!$G$32))*$B187+AND(BY$56&lt;'Summary&amp;Assumptions'!$J$31,BY$47&gt;=$FO187,BY$47&lt;=$FP187)*(('Summary&amp;Assumptions'!$H$25*$C187)*(1+'Summary&amp;Assumptions'!$J$29)^(BY$46-1))+AND(BY$56&lt;'Summary&amp;Assumptions'!$J$31,BY$47&gt;=$FQ187,BY$47&lt;=$FR187)*(('Summary&amp;Assumptions'!$H$25*$C187)*(1+'Summary&amp;Assumptions'!$J$29)^(BY$46-1))</f>
        <v>0</v>
      </c>
      <c r="BU187" s="588">
        <f>AND(BZ$55&gt;0,SUM($E187:BT187)&lt;'Summary&amp;Assumptions'!$G$32*$B187,$D187&gt;='Summary&amp;Assumptions'!$D$17,BZ$47&gt;=$D187,BZ$47&lt;=EDATE($D187,'Summary&amp;Assumptions'!$G$32))*$B187+AND(BZ$56&lt;'Summary&amp;Assumptions'!$J$31,BZ$47&gt;=$FO187,BZ$47&lt;=$FP187)*(('Summary&amp;Assumptions'!$H$25*$C187)*(1+'Summary&amp;Assumptions'!$J$29)^(BZ$46-1))+AND(BZ$56&lt;'Summary&amp;Assumptions'!$J$31,BZ$47&gt;=$FQ187,BZ$47&lt;=$FR187)*(('Summary&amp;Assumptions'!$H$25*$C187)*(1+'Summary&amp;Assumptions'!$J$29)^(BZ$46-1))</f>
        <v>0</v>
      </c>
      <c r="BV187" s="588">
        <f>AND(CA$55&gt;0,SUM($E187:BU187)&lt;'Summary&amp;Assumptions'!$G$32*$B187,$D187&gt;='Summary&amp;Assumptions'!$D$17,CA$47&gt;=$D187,CA$47&lt;=EDATE($D187,'Summary&amp;Assumptions'!$G$32))*$B187+AND(CA$56&lt;'Summary&amp;Assumptions'!$J$31,CA$47&gt;=$FO187,CA$47&lt;=$FP187)*(('Summary&amp;Assumptions'!$H$25*$C187)*(1+'Summary&amp;Assumptions'!$J$29)^(CA$46-1))+AND(CA$56&lt;'Summary&amp;Assumptions'!$J$31,CA$47&gt;=$FQ187,CA$47&lt;=$FR187)*(('Summary&amp;Assumptions'!$H$25*$C187)*(1+'Summary&amp;Assumptions'!$J$29)^(CA$46-1))</f>
        <v>0</v>
      </c>
      <c r="BW187" s="588">
        <f>AND(CB$55&gt;0,SUM($E187:BV187)&lt;'Summary&amp;Assumptions'!$G$32*$B187,$D187&gt;='Summary&amp;Assumptions'!$D$17,CB$47&gt;=$D187,CB$47&lt;=EDATE($D187,'Summary&amp;Assumptions'!$G$32))*$B187+AND(CB$56&lt;'Summary&amp;Assumptions'!$J$31,CB$47&gt;=$FO187,CB$47&lt;=$FP187)*(('Summary&amp;Assumptions'!$H$25*$C187)*(1+'Summary&amp;Assumptions'!$J$29)^(CB$46-1))+AND(CB$56&lt;'Summary&amp;Assumptions'!$J$31,CB$47&gt;=$FQ187,CB$47&lt;=$FR187)*(('Summary&amp;Assumptions'!$H$25*$C187)*(1+'Summary&amp;Assumptions'!$J$29)^(CB$46-1))</f>
        <v>0</v>
      </c>
      <c r="BX187" s="588">
        <f>AND(CC$55&gt;0,SUM($E187:BW187)&lt;'Summary&amp;Assumptions'!$G$32*$B187,$D187&gt;='Summary&amp;Assumptions'!$D$17,CC$47&gt;=$D187,CC$47&lt;=EDATE($D187,'Summary&amp;Assumptions'!$G$32))*$B187+AND(CC$56&lt;'Summary&amp;Assumptions'!$J$31,CC$47&gt;=$FO187,CC$47&lt;=$FP187)*(('Summary&amp;Assumptions'!$H$25*$C187)*(1+'Summary&amp;Assumptions'!$J$29)^(CC$46-1))+AND(CC$56&lt;'Summary&amp;Assumptions'!$J$31,CC$47&gt;=$FQ187,CC$47&lt;=$FR187)*(('Summary&amp;Assumptions'!$H$25*$C187)*(1+'Summary&amp;Assumptions'!$J$29)^(CC$46-1))</f>
        <v>0</v>
      </c>
      <c r="BY187" s="588">
        <f>AND(CD$55&gt;0,SUM($E187:BX187)&lt;'Summary&amp;Assumptions'!$G$32*$B187,$D187&gt;='Summary&amp;Assumptions'!$D$17,CD$47&gt;=$D187,CD$47&lt;=EDATE($D187,'Summary&amp;Assumptions'!$G$32))*$B187+AND(CD$56&lt;'Summary&amp;Assumptions'!$J$31,CD$47&gt;=$FO187,CD$47&lt;=$FP187)*(('Summary&amp;Assumptions'!$H$25*$C187)*(1+'Summary&amp;Assumptions'!$J$29)^(CD$46-1))+AND(CD$56&lt;'Summary&amp;Assumptions'!$J$31,CD$47&gt;=$FQ187,CD$47&lt;=$FR187)*(('Summary&amp;Assumptions'!$H$25*$C187)*(1+'Summary&amp;Assumptions'!$J$29)^(CD$46-1))</f>
        <v>0</v>
      </c>
      <c r="BZ187" s="588">
        <f>AND(CE$55&gt;0,SUM($E187:BY187)&lt;'Summary&amp;Assumptions'!$G$32*$B187,$D187&gt;='Summary&amp;Assumptions'!$D$17,CE$47&gt;=$D187,CE$47&lt;=EDATE($D187,'Summary&amp;Assumptions'!$G$32))*$B187+AND(CE$56&lt;'Summary&amp;Assumptions'!$J$31,CE$47&gt;=$FO187,CE$47&lt;=$FP187)*(('Summary&amp;Assumptions'!$H$25*$C187)*(1+'Summary&amp;Assumptions'!$J$29)^(CE$46-1))+AND(CE$56&lt;'Summary&amp;Assumptions'!$J$31,CE$47&gt;=$FQ187,CE$47&lt;=$FR187)*(('Summary&amp;Assumptions'!$H$25*$C187)*(1+'Summary&amp;Assumptions'!$J$29)^(CE$46-1))</f>
        <v>0</v>
      </c>
      <c r="CA187" s="588">
        <f>AND(CF$55&gt;0,SUM($E187:BZ187)&lt;'Summary&amp;Assumptions'!$G$32*$B187,$D187&gt;='Summary&amp;Assumptions'!$D$17,CF$47&gt;=$D187,CF$47&lt;=EDATE($D187,'Summary&amp;Assumptions'!$G$32))*$B187+AND(CF$56&lt;'Summary&amp;Assumptions'!$J$31,CF$47&gt;=$FO187,CF$47&lt;=$FP187)*(('Summary&amp;Assumptions'!$H$25*$C187)*(1+'Summary&amp;Assumptions'!$J$29)^(CF$46-1))+AND(CF$56&lt;'Summary&amp;Assumptions'!$J$31,CF$47&gt;=$FQ187,CF$47&lt;=$FR187)*(('Summary&amp;Assumptions'!$H$25*$C187)*(1+'Summary&amp;Assumptions'!$J$29)^(CF$46-1))</f>
        <v>0</v>
      </c>
      <c r="CB187" s="588">
        <f>AND(CG$55&gt;0,SUM($E187:CA187)&lt;'Summary&amp;Assumptions'!$G$32*$B187,$D187&gt;='Summary&amp;Assumptions'!$D$17,CG$47&gt;=$D187,CG$47&lt;=EDATE($D187,'Summary&amp;Assumptions'!$G$32))*$B187+AND(CG$56&lt;'Summary&amp;Assumptions'!$J$31,CG$47&gt;=$FO187,CG$47&lt;=$FP187)*(('Summary&amp;Assumptions'!$H$25*$C187)*(1+'Summary&amp;Assumptions'!$J$29)^(CG$46-1))+AND(CG$56&lt;'Summary&amp;Assumptions'!$J$31,CG$47&gt;=$FQ187,CG$47&lt;=$FR187)*(('Summary&amp;Assumptions'!$H$25*$C187)*(1+'Summary&amp;Assumptions'!$J$29)^(CG$46-1))</f>
        <v>0</v>
      </c>
      <c r="CC187" s="588">
        <f>AND(CH$55&gt;0,SUM($E187:CB187)&lt;'Summary&amp;Assumptions'!$G$32*$B187,$D187&gt;='Summary&amp;Assumptions'!$D$17,CH$47&gt;=$D187,CH$47&lt;=EDATE($D187,'Summary&amp;Assumptions'!$G$32))*$B187+AND(CH$56&lt;'Summary&amp;Assumptions'!$J$31,CH$47&gt;=$FO187,CH$47&lt;=$FP187)*(('Summary&amp;Assumptions'!$H$25*$C187)*(1+'Summary&amp;Assumptions'!$J$29)^(CH$46-1))+AND(CH$56&lt;'Summary&amp;Assumptions'!$J$31,CH$47&gt;=$FQ187,CH$47&lt;=$FR187)*(('Summary&amp;Assumptions'!$H$25*$C187)*(1+'Summary&amp;Assumptions'!$J$29)^(CH$46-1))</f>
        <v>0</v>
      </c>
      <c r="CD187" s="588">
        <f>AND(CI$55&gt;0,SUM($E187:CC187)&lt;'Summary&amp;Assumptions'!$G$32*$B187,$D187&gt;='Summary&amp;Assumptions'!$D$17,CI$47&gt;=$D187,CI$47&lt;=EDATE($D187,'Summary&amp;Assumptions'!$G$32))*$B187+AND(CI$56&lt;'Summary&amp;Assumptions'!$J$31,CI$47&gt;=$FO187,CI$47&lt;=$FP187)*(('Summary&amp;Assumptions'!$H$25*$C187)*(1+'Summary&amp;Assumptions'!$J$29)^(CI$46-1))+AND(CI$56&lt;'Summary&amp;Assumptions'!$J$31,CI$47&gt;=$FQ187,CI$47&lt;=$FR187)*(('Summary&amp;Assumptions'!$H$25*$C187)*(1+'Summary&amp;Assumptions'!$J$29)^(CI$46-1))</f>
        <v>0</v>
      </c>
      <c r="CE187" s="588">
        <f>AND(CJ$55&gt;0,SUM($E187:CD187)&lt;'Summary&amp;Assumptions'!$G$32*$B187,$D187&gt;='Summary&amp;Assumptions'!$D$17,CJ$47&gt;=$D187,CJ$47&lt;=EDATE($D187,'Summary&amp;Assumptions'!$G$32))*$B187+AND(CJ$56&lt;'Summary&amp;Assumptions'!$J$31,CJ$47&gt;=$FO187,CJ$47&lt;=$FP187)*(('Summary&amp;Assumptions'!$H$25*$C187)*(1+'Summary&amp;Assumptions'!$J$29)^(CJ$46-1))+AND(CJ$56&lt;'Summary&amp;Assumptions'!$J$31,CJ$47&gt;=$FQ187,CJ$47&lt;=$FR187)*(('Summary&amp;Assumptions'!$H$25*$C187)*(1+'Summary&amp;Assumptions'!$J$29)^(CJ$46-1))</f>
        <v>0</v>
      </c>
      <c r="CF187" s="588">
        <f>AND(CK$55&gt;0,SUM($E187:CE187)&lt;'Summary&amp;Assumptions'!$G$32*$B187,$D187&gt;='Summary&amp;Assumptions'!$D$17,CK$47&gt;=$D187,CK$47&lt;=EDATE($D187,'Summary&amp;Assumptions'!$G$32))*$B187+AND(CK$56&lt;'Summary&amp;Assumptions'!$J$31,CK$47&gt;=$FO187,CK$47&lt;=$FP187)*(('Summary&amp;Assumptions'!$H$25*$C187)*(1+'Summary&amp;Assumptions'!$J$29)^(CK$46-1))+AND(CK$56&lt;'Summary&amp;Assumptions'!$J$31,CK$47&gt;=$FQ187,CK$47&lt;=$FR187)*(('Summary&amp;Assumptions'!$H$25*$C187)*(1+'Summary&amp;Assumptions'!$J$29)^(CK$46-1))</f>
        <v>0</v>
      </c>
      <c r="CG187" s="588">
        <f>AND(CL$55&gt;0,SUM($E187:CF187)&lt;'Summary&amp;Assumptions'!$G$32*$B187,$D187&gt;='Summary&amp;Assumptions'!$D$17,CL$47&gt;=$D187,CL$47&lt;=EDATE($D187,'Summary&amp;Assumptions'!$G$32))*$B187+AND(CL$56&lt;'Summary&amp;Assumptions'!$J$31,CL$47&gt;=$FO187,CL$47&lt;=$FP187)*(('Summary&amp;Assumptions'!$H$25*$C187)*(1+'Summary&amp;Assumptions'!$J$29)^(CL$46-1))+AND(CL$56&lt;'Summary&amp;Assumptions'!$J$31,CL$47&gt;=$FQ187,CL$47&lt;=$FR187)*(('Summary&amp;Assumptions'!$H$25*$C187)*(1+'Summary&amp;Assumptions'!$J$29)^(CL$46-1))</f>
        <v>0</v>
      </c>
      <c r="CH187" s="588">
        <f>AND(CM$55&gt;0,SUM($E187:CG187)&lt;'Summary&amp;Assumptions'!$G$32*$B187,$D187&gt;='Summary&amp;Assumptions'!$D$17,CM$47&gt;=$D187,CM$47&lt;=EDATE($D187,'Summary&amp;Assumptions'!$G$32))*$B187+AND(CM$56&lt;'Summary&amp;Assumptions'!$J$31,CM$47&gt;=$FO187,CM$47&lt;=$FP187)*(('Summary&amp;Assumptions'!$H$25*$C187)*(1+'Summary&amp;Assumptions'!$J$29)^(CM$46-1))+AND(CM$56&lt;'Summary&amp;Assumptions'!$J$31,CM$47&gt;=$FQ187,CM$47&lt;=$FR187)*(('Summary&amp;Assumptions'!$H$25*$C187)*(1+'Summary&amp;Assumptions'!$J$29)^(CM$46-1))</f>
        <v>0</v>
      </c>
      <c r="CI187" s="588">
        <f>AND(CN$55&gt;0,SUM($E187:CH187)&lt;'Summary&amp;Assumptions'!$G$32*$B187,$D187&gt;='Summary&amp;Assumptions'!$D$17,CN$47&gt;=$D187,CN$47&lt;=EDATE($D187,'Summary&amp;Assumptions'!$G$32))*$B187+AND(CN$56&lt;'Summary&amp;Assumptions'!$J$31,CN$47&gt;=$FO187,CN$47&lt;=$FP187)*(('Summary&amp;Assumptions'!$H$25*$C187)*(1+'Summary&amp;Assumptions'!$J$29)^(CN$46-1))+AND(CN$56&lt;'Summary&amp;Assumptions'!$J$31,CN$47&gt;=$FQ187,CN$47&lt;=$FR187)*(('Summary&amp;Assumptions'!$H$25*$C187)*(1+'Summary&amp;Assumptions'!$J$29)^(CN$46-1))</f>
        <v>0</v>
      </c>
      <c r="CJ187" s="588">
        <f>AND(CO$55&gt;0,SUM($E187:CI187)&lt;'Summary&amp;Assumptions'!$G$32*$B187,$D187&gt;='Summary&amp;Assumptions'!$D$17,CO$47&gt;=$D187,CO$47&lt;=EDATE($D187,'Summary&amp;Assumptions'!$G$32))*$B187+AND(CO$56&lt;'Summary&amp;Assumptions'!$J$31,CO$47&gt;=$FO187,CO$47&lt;=$FP187)*(('Summary&amp;Assumptions'!$H$25*$C187)*(1+'Summary&amp;Assumptions'!$J$29)^(CO$46-1))+AND(CO$56&lt;'Summary&amp;Assumptions'!$J$31,CO$47&gt;=$FQ187,CO$47&lt;=$FR187)*(('Summary&amp;Assumptions'!$H$25*$C187)*(1+'Summary&amp;Assumptions'!$J$29)^(CO$46-1))</f>
        <v>0</v>
      </c>
      <c r="CK187" s="588">
        <f>AND(CP$55&gt;0,SUM($E187:CJ187)&lt;'Summary&amp;Assumptions'!$G$32*$B187,$D187&gt;='Summary&amp;Assumptions'!$D$17,CP$47&gt;=$D187,CP$47&lt;=EDATE($D187,'Summary&amp;Assumptions'!$G$32))*$B187+AND(CP$56&lt;'Summary&amp;Assumptions'!$J$31,CP$47&gt;=$FO187,CP$47&lt;=$FP187)*(('Summary&amp;Assumptions'!$H$25*$C187)*(1+'Summary&amp;Assumptions'!$J$29)^(CP$46-1))+AND(CP$56&lt;'Summary&amp;Assumptions'!$J$31,CP$47&gt;=$FQ187,CP$47&lt;=$FR187)*(('Summary&amp;Assumptions'!$H$25*$C187)*(1+'Summary&amp;Assumptions'!$J$29)^(CP$46-1))</f>
        <v>0</v>
      </c>
      <c r="CL187" s="588">
        <f>AND(CQ$55&gt;0,SUM($E187:CK187)&lt;'Summary&amp;Assumptions'!$G$32*$B187,$D187&gt;='Summary&amp;Assumptions'!$D$17,CQ$47&gt;=$D187,CQ$47&lt;=EDATE($D187,'Summary&amp;Assumptions'!$G$32))*$B187+AND(CQ$56&lt;'Summary&amp;Assumptions'!$J$31,CQ$47&gt;=$FO187,CQ$47&lt;=$FP187)*(('Summary&amp;Assumptions'!$H$25*$C187)*(1+'Summary&amp;Assumptions'!$J$29)^(CQ$46-1))+AND(CQ$56&lt;'Summary&amp;Assumptions'!$J$31,CQ$47&gt;=$FQ187,CQ$47&lt;=$FR187)*(('Summary&amp;Assumptions'!$H$25*$C187)*(1+'Summary&amp;Assumptions'!$J$29)^(CQ$46-1))</f>
        <v>0</v>
      </c>
      <c r="CM187" s="588">
        <f>AND(CR$55&gt;0,SUM($E187:CL187)&lt;'Summary&amp;Assumptions'!$G$32*$B187,$D187&gt;='Summary&amp;Assumptions'!$D$17,CR$47&gt;=$D187,CR$47&lt;=EDATE($D187,'Summary&amp;Assumptions'!$G$32))*$B187+AND(CR$56&lt;'Summary&amp;Assumptions'!$J$31,CR$47&gt;=$FO187,CR$47&lt;=$FP187)*(('Summary&amp;Assumptions'!$H$25*$C187)*(1+'Summary&amp;Assumptions'!$J$29)^(CR$46-1))+AND(CR$56&lt;'Summary&amp;Assumptions'!$J$31,CR$47&gt;=$FQ187,CR$47&lt;=$FR187)*(('Summary&amp;Assumptions'!$H$25*$C187)*(1+'Summary&amp;Assumptions'!$J$29)^(CR$46-1))</f>
        <v>0</v>
      </c>
      <c r="CN187" s="588">
        <f>AND(CS$55&gt;0,SUM($E187:CM187)&lt;'Summary&amp;Assumptions'!$G$32*$B187,$D187&gt;='Summary&amp;Assumptions'!$D$17,CS$47&gt;=$D187,CS$47&lt;=EDATE($D187,'Summary&amp;Assumptions'!$G$32))*$B187+AND(CS$56&lt;'Summary&amp;Assumptions'!$J$31,CS$47&gt;=$FO187,CS$47&lt;=$FP187)*(('Summary&amp;Assumptions'!$H$25*$C187)*(1+'Summary&amp;Assumptions'!$J$29)^(CS$46-1))+AND(CS$56&lt;'Summary&amp;Assumptions'!$J$31,CS$47&gt;=$FQ187,CS$47&lt;=$FR187)*(('Summary&amp;Assumptions'!$H$25*$C187)*(1+'Summary&amp;Assumptions'!$J$29)^(CS$46-1))</f>
        <v>0</v>
      </c>
      <c r="CO187" s="588">
        <f>AND(CT$55&gt;0,SUM($E187:CN187)&lt;'Summary&amp;Assumptions'!$G$32*$B187,$D187&gt;='Summary&amp;Assumptions'!$D$17,CT$47&gt;=$D187,CT$47&lt;=EDATE($D187,'Summary&amp;Assumptions'!$G$32))*$B187+AND(CT$56&lt;'Summary&amp;Assumptions'!$J$31,CT$47&gt;=$FO187,CT$47&lt;=$FP187)*(('Summary&amp;Assumptions'!$H$25*$C187)*(1+'Summary&amp;Assumptions'!$J$29)^(CT$46-1))+AND(CT$56&lt;'Summary&amp;Assumptions'!$J$31,CT$47&gt;=$FQ187,CT$47&lt;=$FR187)*(('Summary&amp;Assumptions'!$H$25*$C187)*(1+'Summary&amp;Assumptions'!$J$29)^(CT$46-1))</f>
        <v>0</v>
      </c>
      <c r="CP187" s="588">
        <f>AND(CU$55&gt;0,SUM($E187:CO187)&lt;'Summary&amp;Assumptions'!$G$32*$B187,$D187&gt;='Summary&amp;Assumptions'!$D$17,CU$47&gt;=$D187,CU$47&lt;=EDATE($D187,'Summary&amp;Assumptions'!$G$32))*$B187+AND(CU$56&lt;'Summary&amp;Assumptions'!$J$31,CU$47&gt;=$FO187,CU$47&lt;=$FP187)*(('Summary&amp;Assumptions'!$H$25*$C187)*(1+'Summary&amp;Assumptions'!$J$29)^(CU$46-1))+AND(CU$56&lt;'Summary&amp;Assumptions'!$J$31,CU$47&gt;=$FQ187,CU$47&lt;=$FR187)*(('Summary&amp;Assumptions'!$H$25*$C187)*(1+'Summary&amp;Assumptions'!$J$29)^(CU$46-1))</f>
        <v>0</v>
      </c>
      <c r="CQ187" s="588">
        <f>AND(CV$55&gt;0,SUM($E187:CP187)&lt;'Summary&amp;Assumptions'!$G$32*$B187,$D187&gt;='Summary&amp;Assumptions'!$D$17,CV$47&gt;=$D187,CV$47&lt;=EDATE($D187,'Summary&amp;Assumptions'!$G$32))*$B187+AND(CV$56&lt;'Summary&amp;Assumptions'!$J$31,CV$47&gt;=$FO187,CV$47&lt;=$FP187)*(('Summary&amp;Assumptions'!$H$25*$C187)*(1+'Summary&amp;Assumptions'!$J$29)^(CV$46-1))+AND(CV$56&lt;'Summary&amp;Assumptions'!$J$31,CV$47&gt;=$FQ187,CV$47&lt;=$FR187)*(('Summary&amp;Assumptions'!$H$25*$C187)*(1+'Summary&amp;Assumptions'!$J$29)^(CV$46-1))</f>
        <v>0</v>
      </c>
      <c r="CR187" s="588">
        <f>AND(CW$55&gt;0,SUM($E187:CQ187)&lt;'Summary&amp;Assumptions'!$G$32*$B187,$D187&gt;='Summary&amp;Assumptions'!$D$17,CW$47&gt;=$D187,CW$47&lt;=EDATE($D187,'Summary&amp;Assumptions'!$G$32))*$B187+AND(CW$56&lt;'Summary&amp;Assumptions'!$J$31,CW$47&gt;=$FO187,CW$47&lt;=$FP187)*(('Summary&amp;Assumptions'!$H$25*$C187)*(1+'Summary&amp;Assumptions'!$J$29)^(CW$46-1))+AND(CW$56&lt;'Summary&amp;Assumptions'!$J$31,CW$47&gt;=$FQ187,CW$47&lt;=$FR187)*(('Summary&amp;Assumptions'!$H$25*$C187)*(1+'Summary&amp;Assumptions'!$J$29)^(CW$46-1))</f>
        <v>0</v>
      </c>
      <c r="CS187" s="588">
        <f>AND(CX$55&gt;0,SUM($E187:CR187)&lt;'Summary&amp;Assumptions'!$G$32*$B187,$D187&gt;='Summary&amp;Assumptions'!$D$17,CX$47&gt;=$D187,CX$47&lt;=EDATE($D187,'Summary&amp;Assumptions'!$G$32))*$B187+AND(CX$56&lt;'Summary&amp;Assumptions'!$J$31,CX$47&gt;=$FO187,CX$47&lt;=$FP187)*(('Summary&amp;Assumptions'!$H$25*$C187)*(1+'Summary&amp;Assumptions'!$J$29)^(CX$46-1))+AND(CX$56&lt;'Summary&amp;Assumptions'!$J$31,CX$47&gt;=$FQ187,CX$47&lt;=$FR187)*(('Summary&amp;Assumptions'!$H$25*$C187)*(1+'Summary&amp;Assumptions'!$J$29)^(CX$46-1))</f>
        <v>0</v>
      </c>
      <c r="CT187" s="588">
        <f>AND(CY$55&gt;0,SUM($E187:CS187)&lt;'Summary&amp;Assumptions'!$G$32*$B187,$D187&gt;='Summary&amp;Assumptions'!$D$17,CY$47&gt;=$D187,CY$47&lt;=EDATE($D187,'Summary&amp;Assumptions'!$G$32))*$B187+AND(CY$56&lt;'Summary&amp;Assumptions'!$J$31,CY$47&gt;=$FO187,CY$47&lt;=$FP187)*(('Summary&amp;Assumptions'!$H$25*$C187)*(1+'Summary&amp;Assumptions'!$J$29)^(CY$46-1))+AND(CY$56&lt;'Summary&amp;Assumptions'!$J$31,CY$47&gt;=$FQ187,CY$47&lt;=$FR187)*(('Summary&amp;Assumptions'!$H$25*$C187)*(1+'Summary&amp;Assumptions'!$J$29)^(CY$46-1))</f>
        <v>0</v>
      </c>
      <c r="CU187" s="588">
        <f>AND(CZ$55&gt;0,SUM($E187:CT187)&lt;'Summary&amp;Assumptions'!$G$32*$B187,$D187&gt;='Summary&amp;Assumptions'!$D$17,CZ$47&gt;=$D187,CZ$47&lt;=EDATE($D187,'Summary&amp;Assumptions'!$G$32))*$B187+AND(CZ$56&lt;'Summary&amp;Assumptions'!$J$31,CZ$47&gt;=$FO187,CZ$47&lt;=$FP187)*(('Summary&amp;Assumptions'!$H$25*$C187)*(1+'Summary&amp;Assumptions'!$J$29)^(CZ$46-1))+AND(CZ$56&lt;'Summary&amp;Assumptions'!$J$31,CZ$47&gt;=$FQ187,CZ$47&lt;=$FR187)*(('Summary&amp;Assumptions'!$H$25*$C187)*(1+'Summary&amp;Assumptions'!$J$29)^(CZ$46-1))</f>
        <v>0</v>
      </c>
      <c r="CV187" s="588">
        <f>AND(DA$55&gt;0,SUM($E187:CU187)&lt;'Summary&amp;Assumptions'!$G$32*$B187,$D187&gt;='Summary&amp;Assumptions'!$D$17,DA$47&gt;=$D187,DA$47&lt;=EDATE($D187,'Summary&amp;Assumptions'!$G$32))*$B187+AND(DA$56&lt;'Summary&amp;Assumptions'!$J$31,DA$47&gt;=$FO187,DA$47&lt;=$FP187)*(('Summary&amp;Assumptions'!$H$25*$C187)*(1+'Summary&amp;Assumptions'!$J$29)^(DA$46-1))+AND(DA$56&lt;'Summary&amp;Assumptions'!$J$31,DA$47&gt;=$FQ187,DA$47&lt;=$FR187)*(('Summary&amp;Assumptions'!$H$25*$C187)*(1+'Summary&amp;Assumptions'!$J$29)^(DA$46-1))</f>
        <v>0</v>
      </c>
      <c r="CW187" s="588">
        <f>AND(DB$55&gt;0,SUM($E187:CV187)&lt;'Summary&amp;Assumptions'!$G$32*$B187,$D187&gt;='Summary&amp;Assumptions'!$D$17,DB$47&gt;=$D187,DB$47&lt;=EDATE($D187,'Summary&amp;Assumptions'!$G$32))*$B187+AND(DB$56&lt;'Summary&amp;Assumptions'!$J$31,DB$47&gt;=$FO187,DB$47&lt;=$FP187)*(('Summary&amp;Assumptions'!$H$25*$C187)*(1+'Summary&amp;Assumptions'!$J$29)^(DB$46-1))+AND(DB$56&lt;'Summary&amp;Assumptions'!$J$31,DB$47&gt;=$FQ187,DB$47&lt;=$FR187)*(('Summary&amp;Assumptions'!$H$25*$C187)*(1+'Summary&amp;Assumptions'!$J$29)^(DB$46-1))</f>
        <v>0</v>
      </c>
      <c r="CX187" s="588">
        <f>AND(DC$55&gt;0,SUM($E187:CW187)&lt;'Summary&amp;Assumptions'!$G$32*$B187,$D187&gt;='Summary&amp;Assumptions'!$D$17,DC$47&gt;=$D187,DC$47&lt;=EDATE($D187,'Summary&amp;Assumptions'!$G$32))*$B187+AND(DC$56&lt;'Summary&amp;Assumptions'!$J$31,DC$47&gt;=$FO187,DC$47&lt;=$FP187)*(('Summary&amp;Assumptions'!$H$25*$C187)*(1+'Summary&amp;Assumptions'!$J$29)^(DC$46-1))+AND(DC$56&lt;'Summary&amp;Assumptions'!$J$31,DC$47&gt;=$FQ187,DC$47&lt;=$FR187)*(('Summary&amp;Assumptions'!$H$25*$C187)*(1+'Summary&amp;Assumptions'!$J$29)^(DC$46-1))</f>
        <v>0</v>
      </c>
      <c r="CY187" s="588">
        <f>AND(DD$55&gt;0,SUM($E187:CX187)&lt;'Summary&amp;Assumptions'!$G$32*$B187,$D187&gt;='Summary&amp;Assumptions'!$D$17,DD$47&gt;=$D187,DD$47&lt;=EDATE($D187,'Summary&amp;Assumptions'!$G$32))*$B187+AND(DD$56&lt;'Summary&amp;Assumptions'!$J$31,DD$47&gt;=$FO187,DD$47&lt;=$FP187)*(('Summary&amp;Assumptions'!$H$25*$C187)*(1+'Summary&amp;Assumptions'!$J$29)^(DD$46-1))+AND(DD$56&lt;'Summary&amp;Assumptions'!$J$31,DD$47&gt;=$FQ187,DD$47&lt;=$FR187)*(('Summary&amp;Assumptions'!$H$25*$C187)*(1+'Summary&amp;Assumptions'!$J$29)^(DD$46-1))</f>
        <v>0</v>
      </c>
      <c r="CZ187" s="588">
        <f>AND(DE$55&gt;0,SUM($E187:CY187)&lt;'Summary&amp;Assumptions'!$G$32*$B187,$D187&gt;='Summary&amp;Assumptions'!$D$17,DE$47&gt;=$D187,DE$47&lt;=EDATE($D187,'Summary&amp;Assumptions'!$G$32))*$B187+AND(DE$56&lt;'Summary&amp;Assumptions'!$J$31,DE$47&gt;=$FO187,DE$47&lt;=$FP187)*(('Summary&amp;Assumptions'!$H$25*$C187)*(1+'Summary&amp;Assumptions'!$J$29)^(DE$46-1))+AND(DE$56&lt;'Summary&amp;Assumptions'!$J$31,DE$47&gt;=$FQ187,DE$47&lt;=$FR187)*(('Summary&amp;Assumptions'!$H$25*$C187)*(1+'Summary&amp;Assumptions'!$J$29)^(DE$46-1))</f>
        <v>0</v>
      </c>
      <c r="DA187" s="588">
        <f>AND(DF$55&gt;0,SUM($E187:CZ187)&lt;'Summary&amp;Assumptions'!$G$32*$B187,$D187&gt;='Summary&amp;Assumptions'!$D$17,DF$47&gt;=$D187,DF$47&lt;=EDATE($D187,'Summary&amp;Assumptions'!$G$32))*$B187+AND(DF$56&lt;'Summary&amp;Assumptions'!$J$31,DF$47&gt;=$FO187,DF$47&lt;=$FP187)*(('Summary&amp;Assumptions'!$H$25*$C187)*(1+'Summary&amp;Assumptions'!$J$29)^(DF$46-1))+AND(DF$56&lt;'Summary&amp;Assumptions'!$J$31,DF$47&gt;=$FQ187,DF$47&lt;=$FR187)*(('Summary&amp;Assumptions'!$H$25*$C187)*(1+'Summary&amp;Assumptions'!$J$29)^(DF$46-1))</f>
        <v>0</v>
      </c>
      <c r="DB187" s="588">
        <f>AND(DG$55&gt;0,SUM($E187:DA187)&lt;'Summary&amp;Assumptions'!$G$32*$B187,$D187&gt;='Summary&amp;Assumptions'!$D$17,DG$47&gt;=$D187,DG$47&lt;=EDATE($D187,'Summary&amp;Assumptions'!$G$32))*$B187+AND(DG$56&lt;'Summary&amp;Assumptions'!$J$31,DG$47&gt;=$FO187,DG$47&lt;=$FP187)*(('Summary&amp;Assumptions'!$H$25*$C187)*(1+'Summary&amp;Assumptions'!$J$29)^(DG$46-1))+AND(DG$56&lt;'Summary&amp;Assumptions'!$J$31,DG$47&gt;=$FQ187,DG$47&lt;=$FR187)*(('Summary&amp;Assumptions'!$H$25*$C187)*(1+'Summary&amp;Assumptions'!$J$29)^(DG$46-1))</f>
        <v>0</v>
      </c>
      <c r="DC187" s="588">
        <f>AND(DH$55&gt;0,SUM($E187:DB187)&lt;'Summary&amp;Assumptions'!$G$32*$B187,$D187&gt;='Summary&amp;Assumptions'!$D$17,DH$47&gt;=$D187,DH$47&lt;=EDATE($D187,'Summary&amp;Assumptions'!$G$32))*$B187+AND(DH$56&lt;'Summary&amp;Assumptions'!$J$31,DH$47&gt;=$FO187,DH$47&lt;=$FP187)*(('Summary&amp;Assumptions'!$H$25*$C187)*(1+'Summary&amp;Assumptions'!$J$29)^(DH$46-1))+AND(DH$56&lt;'Summary&amp;Assumptions'!$J$31,DH$47&gt;=$FQ187,DH$47&lt;=$FR187)*(('Summary&amp;Assumptions'!$H$25*$C187)*(1+'Summary&amp;Assumptions'!$J$29)^(DH$46-1))</f>
        <v>0</v>
      </c>
      <c r="DD187" s="588">
        <f>AND(DI$55&gt;0,SUM($E187:DC187)&lt;'Summary&amp;Assumptions'!$G$32*$B187,$D187&gt;='Summary&amp;Assumptions'!$D$17,DI$47&gt;=$D187,DI$47&lt;=EDATE($D187,'Summary&amp;Assumptions'!$G$32))*$B187+AND(DI$56&lt;'Summary&amp;Assumptions'!$J$31,DI$47&gt;=$FO187,DI$47&lt;=$FP187)*(('Summary&amp;Assumptions'!$H$25*$C187)*(1+'Summary&amp;Assumptions'!$J$29)^(DI$46-1))+AND(DI$56&lt;'Summary&amp;Assumptions'!$J$31,DI$47&gt;=$FQ187,DI$47&lt;=$FR187)*(('Summary&amp;Assumptions'!$H$25*$C187)*(1+'Summary&amp;Assumptions'!$J$29)^(DI$46-1))</f>
        <v>0</v>
      </c>
      <c r="DE187" s="588">
        <f>AND(DJ$55&gt;0,SUM($E187:DD187)&lt;'Summary&amp;Assumptions'!$G$32*$B187,$D187&gt;='Summary&amp;Assumptions'!$D$17,DJ$47&gt;=$D187,DJ$47&lt;=EDATE($D187,'Summary&amp;Assumptions'!$G$32))*$B187+AND(DJ$56&lt;'Summary&amp;Assumptions'!$J$31,DJ$47&gt;=$FO187,DJ$47&lt;=$FP187)*(('Summary&amp;Assumptions'!$H$25*$C187)*(1+'Summary&amp;Assumptions'!$J$29)^(DJ$46-1))+AND(DJ$56&lt;'Summary&amp;Assumptions'!$J$31,DJ$47&gt;=$FQ187,DJ$47&lt;=$FR187)*(('Summary&amp;Assumptions'!$H$25*$C187)*(1+'Summary&amp;Assumptions'!$J$29)^(DJ$46-1))</f>
        <v>0</v>
      </c>
      <c r="DF187" s="588">
        <f>AND(DK$55&gt;0,SUM($E187:DE187)&lt;'Summary&amp;Assumptions'!$G$32*$B187,$D187&gt;='Summary&amp;Assumptions'!$D$17,DK$47&gt;=$D187,DK$47&lt;=EDATE($D187,'Summary&amp;Assumptions'!$G$32))*$B187+AND(DK$56&lt;'Summary&amp;Assumptions'!$J$31,DK$47&gt;=$FO187,DK$47&lt;=$FP187)*(('Summary&amp;Assumptions'!$H$25*$C187)*(1+'Summary&amp;Assumptions'!$J$29)^(DK$46-1))+AND(DK$56&lt;'Summary&amp;Assumptions'!$J$31,DK$47&gt;=$FQ187,DK$47&lt;=$FR187)*(('Summary&amp;Assumptions'!$H$25*$C187)*(1+'Summary&amp;Assumptions'!$J$29)^(DK$46-1))</f>
        <v>0</v>
      </c>
      <c r="DG187" s="588">
        <f>AND(DL$55&gt;0,SUM($E187:DF187)&lt;'Summary&amp;Assumptions'!$G$32*$B187,$D187&gt;='Summary&amp;Assumptions'!$D$17,DL$47&gt;=$D187,DL$47&lt;=EDATE($D187,'Summary&amp;Assumptions'!$G$32))*$B187+AND(DL$56&lt;'Summary&amp;Assumptions'!$J$31,DL$47&gt;=$FO187,DL$47&lt;=$FP187)*(('Summary&amp;Assumptions'!$H$25*$C187)*(1+'Summary&amp;Assumptions'!$J$29)^(DL$46-1))+AND(DL$56&lt;'Summary&amp;Assumptions'!$J$31,DL$47&gt;=$FQ187,DL$47&lt;=$FR187)*(('Summary&amp;Assumptions'!$H$25*$C187)*(1+'Summary&amp;Assumptions'!$J$29)^(DL$46-1))</f>
        <v>0</v>
      </c>
      <c r="DH187" s="588">
        <f>AND(DM$55&gt;0,SUM($E187:DG187)&lt;'Summary&amp;Assumptions'!$G$32*$B187,$D187&gt;='Summary&amp;Assumptions'!$D$17,DM$47&gt;=$D187,DM$47&lt;=EDATE($D187,'Summary&amp;Assumptions'!$G$32))*$B187+AND(DM$56&lt;'Summary&amp;Assumptions'!$J$31,DM$47&gt;=$FO187,DM$47&lt;=$FP187)*(('Summary&amp;Assumptions'!$H$25*$C187)*(1+'Summary&amp;Assumptions'!$J$29)^(DM$46-1))+AND(DM$56&lt;'Summary&amp;Assumptions'!$J$31,DM$47&gt;=$FQ187,DM$47&lt;=$FR187)*(('Summary&amp;Assumptions'!$H$25*$C187)*(1+'Summary&amp;Assumptions'!$J$29)^(DM$46-1))</f>
        <v>0</v>
      </c>
      <c r="DI187" s="588">
        <f>AND(DN$55&gt;0,SUM($E187:DH187)&lt;'Summary&amp;Assumptions'!$G$32*$B187,$D187&gt;='Summary&amp;Assumptions'!$D$17,DN$47&gt;=$D187,DN$47&lt;=EDATE($D187,'Summary&amp;Assumptions'!$G$32))*$B187+AND(DN$56&lt;'Summary&amp;Assumptions'!$J$31,DN$47&gt;=$FO187,DN$47&lt;=$FP187)*(('Summary&amp;Assumptions'!$H$25*$C187)*(1+'Summary&amp;Assumptions'!$J$29)^(DN$46-1))+AND(DN$56&lt;'Summary&amp;Assumptions'!$J$31,DN$47&gt;=$FQ187,DN$47&lt;=$FR187)*(('Summary&amp;Assumptions'!$H$25*$C187)*(1+'Summary&amp;Assumptions'!$J$29)^(DN$46-1))</f>
        <v>0</v>
      </c>
      <c r="DJ187" s="588">
        <f>AND(DO$55&gt;0,SUM($E187:DI187)&lt;'Summary&amp;Assumptions'!$G$32*$B187,$D187&gt;='Summary&amp;Assumptions'!$D$17,DO$47&gt;=$D187,DO$47&lt;=EDATE($D187,'Summary&amp;Assumptions'!$G$32))*$B187+AND(DO$56&lt;'Summary&amp;Assumptions'!$J$31,DO$47&gt;=$FO187,DO$47&lt;=$FP187)*(('Summary&amp;Assumptions'!$H$25*$C187)*(1+'Summary&amp;Assumptions'!$J$29)^(DO$46-1))+AND(DO$56&lt;'Summary&amp;Assumptions'!$J$31,DO$47&gt;=$FQ187,DO$47&lt;=$FR187)*(('Summary&amp;Assumptions'!$H$25*$C187)*(1+'Summary&amp;Assumptions'!$J$29)^(DO$46-1))</f>
        <v>0</v>
      </c>
      <c r="DK187" s="588">
        <f>AND(DP$55&gt;0,SUM($E187:DJ187)&lt;'Summary&amp;Assumptions'!$G$32*$B187,$D187&gt;='Summary&amp;Assumptions'!$D$17,DP$47&gt;=$D187,DP$47&lt;=EDATE($D187,'Summary&amp;Assumptions'!$G$32))*$B187+AND(DP$56&lt;'Summary&amp;Assumptions'!$J$31,DP$47&gt;=$FO187,DP$47&lt;=$FP187)*(('Summary&amp;Assumptions'!$H$25*$C187)*(1+'Summary&amp;Assumptions'!$J$29)^(DP$46-1))+AND(DP$56&lt;'Summary&amp;Assumptions'!$J$31,DP$47&gt;=$FQ187,DP$47&lt;=$FR187)*(('Summary&amp;Assumptions'!$H$25*$C187)*(1+'Summary&amp;Assumptions'!$J$29)^(DP$46-1))</f>
        <v>0</v>
      </c>
      <c r="DL187" s="588">
        <f>AND(DQ$55&gt;0,SUM($E187:DK187)&lt;'Summary&amp;Assumptions'!$G$32*$B187,$D187&gt;='Summary&amp;Assumptions'!$D$17,DQ$47&gt;=$D187,DQ$47&lt;=EDATE($D187,'Summary&amp;Assumptions'!$G$32))*$B187+AND(DQ$56&lt;'Summary&amp;Assumptions'!$J$31,DQ$47&gt;=$FO187,DQ$47&lt;=$FP187)*(('Summary&amp;Assumptions'!$H$25*$C187)*(1+'Summary&amp;Assumptions'!$J$29)^(DQ$46-1))+AND(DQ$56&lt;'Summary&amp;Assumptions'!$J$31,DQ$47&gt;=$FQ187,DQ$47&lt;=$FR187)*(('Summary&amp;Assumptions'!$H$25*$C187)*(1+'Summary&amp;Assumptions'!$J$29)^(DQ$46-1))</f>
        <v>0</v>
      </c>
      <c r="DM187" s="588">
        <f>AND(DR$55&gt;0,SUM($E187:DL187)&lt;'Summary&amp;Assumptions'!$G$32*$B187,$D187&gt;='Summary&amp;Assumptions'!$D$17,DR$47&gt;=$D187,DR$47&lt;=EDATE($D187,'Summary&amp;Assumptions'!$G$32))*$B187+AND(DR$56&lt;'Summary&amp;Assumptions'!$J$31,DR$47&gt;=$FO187,DR$47&lt;=$FP187)*(('Summary&amp;Assumptions'!$H$25*$C187)*(1+'Summary&amp;Assumptions'!$J$29)^(DR$46-1))+AND(DR$56&lt;'Summary&amp;Assumptions'!$J$31,DR$47&gt;=$FQ187,DR$47&lt;=$FR187)*(('Summary&amp;Assumptions'!$H$25*$C187)*(1+'Summary&amp;Assumptions'!$J$29)^(DR$46-1))</f>
        <v>0</v>
      </c>
      <c r="DN187" s="588">
        <f>AND(DS$55&gt;0,SUM($E187:DM187)&lt;'Summary&amp;Assumptions'!$G$32*$B187,$D187&gt;='Summary&amp;Assumptions'!$D$17,DS$47&gt;=$D187,DS$47&lt;=EDATE($D187,'Summary&amp;Assumptions'!$G$32))*$B187+AND(DS$56&lt;'Summary&amp;Assumptions'!$J$31,DS$47&gt;=$FO187,DS$47&lt;=$FP187)*(('Summary&amp;Assumptions'!$H$25*$C187)*(1+'Summary&amp;Assumptions'!$J$29)^(DS$46-1))+AND(DS$56&lt;'Summary&amp;Assumptions'!$J$31,DS$47&gt;=$FQ187,DS$47&lt;=$FR187)*(('Summary&amp;Assumptions'!$H$25*$C187)*(1+'Summary&amp;Assumptions'!$J$29)^(DS$46-1))</f>
        <v>0</v>
      </c>
      <c r="DO187" s="588">
        <f>AND(DT$55&gt;0,SUM($E187:DN187)&lt;'Summary&amp;Assumptions'!$G$32*$B187,$D187&gt;='Summary&amp;Assumptions'!$D$17,DT$47&gt;=$D187,DT$47&lt;=EDATE($D187,'Summary&amp;Assumptions'!$G$32))*$B187+AND(DT$56&lt;'Summary&amp;Assumptions'!$J$31,DT$47&gt;=$FO187,DT$47&lt;=$FP187)*(('Summary&amp;Assumptions'!$H$25*$C187)*(1+'Summary&amp;Assumptions'!$J$29)^(DT$46-1))+AND(DT$56&lt;'Summary&amp;Assumptions'!$J$31,DT$47&gt;=$FQ187,DT$47&lt;=$FR187)*(('Summary&amp;Assumptions'!$H$25*$C187)*(1+'Summary&amp;Assumptions'!$J$29)^(DT$46-1))</f>
        <v>0</v>
      </c>
      <c r="DP187" s="588">
        <f>AND(DU$55&gt;0,SUM($E187:DO187)&lt;'Summary&amp;Assumptions'!$G$32*$B187,$D187&gt;='Summary&amp;Assumptions'!$D$17,DU$47&gt;=$D187,DU$47&lt;=EDATE($D187,'Summary&amp;Assumptions'!$G$32))*$B187+AND(DU$56&lt;'Summary&amp;Assumptions'!$J$31,DU$47&gt;=$FO187,DU$47&lt;=$FP187)*(('Summary&amp;Assumptions'!$H$25*$C187)*(1+'Summary&amp;Assumptions'!$J$29)^(DU$46-1))+AND(DU$56&lt;'Summary&amp;Assumptions'!$J$31,DU$47&gt;=$FQ187,DU$47&lt;=$FR187)*(('Summary&amp;Assumptions'!$H$25*$C187)*(1+'Summary&amp;Assumptions'!$J$29)^(DU$46-1))</f>
        <v>0</v>
      </c>
      <c r="DQ187" s="588">
        <f>AND(DV$55&gt;0,SUM($E187:DP187)&lt;'Summary&amp;Assumptions'!$G$32*$B187,$D187&gt;='Summary&amp;Assumptions'!$D$17,DV$47&gt;=$D187,DV$47&lt;=EDATE($D187,'Summary&amp;Assumptions'!$G$32))*$B187+AND(DV$56&lt;'Summary&amp;Assumptions'!$J$31,DV$47&gt;=$FO187,DV$47&lt;=$FP187)*(('Summary&amp;Assumptions'!$H$25*$C187)*(1+'Summary&amp;Assumptions'!$J$29)^(DV$46-1))+AND(DV$56&lt;'Summary&amp;Assumptions'!$J$31,DV$47&gt;=$FQ187,DV$47&lt;=$FR187)*(('Summary&amp;Assumptions'!$H$25*$C187)*(1+'Summary&amp;Assumptions'!$J$29)^(DV$46-1))</f>
        <v>0</v>
      </c>
      <c r="DR187" s="588">
        <f>AND(DW$55&gt;0,SUM($E187:DQ187)&lt;'Summary&amp;Assumptions'!$G$32*$B187,$D187&gt;='Summary&amp;Assumptions'!$D$17,DW$47&gt;=$D187,DW$47&lt;=EDATE($D187,'Summary&amp;Assumptions'!$G$32))*$B187+AND(DW$56&lt;'Summary&amp;Assumptions'!$J$31,DW$47&gt;=$FO187,DW$47&lt;=$FP187)*(('Summary&amp;Assumptions'!$H$25*$C187)*(1+'Summary&amp;Assumptions'!$J$29)^(DW$46-1))+AND(DW$56&lt;'Summary&amp;Assumptions'!$J$31,DW$47&gt;=$FQ187,DW$47&lt;=$FR187)*(('Summary&amp;Assumptions'!$H$25*$C187)*(1+'Summary&amp;Assumptions'!$J$29)^(DW$46-1))</f>
        <v>0</v>
      </c>
      <c r="DS187" s="588">
        <f>AND(DX$55&gt;0,SUM($E187:DR187)&lt;'Summary&amp;Assumptions'!$G$32*$B187,$D187&gt;='Summary&amp;Assumptions'!$D$17,DX$47&gt;=$D187,DX$47&lt;=EDATE($D187,'Summary&amp;Assumptions'!$G$32))*$B187+AND(DX$56&lt;'Summary&amp;Assumptions'!$J$31,DX$47&gt;=$FO187,DX$47&lt;=$FP187)*(('Summary&amp;Assumptions'!$H$25*$C187)*(1+'Summary&amp;Assumptions'!$J$29)^(DX$46-1))+AND(DX$56&lt;'Summary&amp;Assumptions'!$J$31,DX$47&gt;=$FQ187,DX$47&lt;=$FR187)*(('Summary&amp;Assumptions'!$H$25*$C187)*(1+'Summary&amp;Assumptions'!$J$29)^(DX$46-1))</f>
        <v>0</v>
      </c>
      <c r="DT187" s="588">
        <f>AND(DY$55&gt;0,SUM($E187:DS187)&lt;'Summary&amp;Assumptions'!$G$32*$B187,$D187&gt;='Summary&amp;Assumptions'!$D$17,DY$47&gt;=$D187,DY$47&lt;=EDATE($D187,'Summary&amp;Assumptions'!$G$32))*$B187+AND(DY$56&lt;'Summary&amp;Assumptions'!$J$31,DY$47&gt;=$FO187,DY$47&lt;=$FP187)*(('Summary&amp;Assumptions'!$H$25*$C187)*(1+'Summary&amp;Assumptions'!$J$29)^(DY$46-1))+AND(DY$56&lt;'Summary&amp;Assumptions'!$J$31,DY$47&gt;=$FQ187,DY$47&lt;=$FR187)*(('Summary&amp;Assumptions'!$H$25*$C187)*(1+'Summary&amp;Assumptions'!$J$29)^(DY$46-1))</f>
        <v>0</v>
      </c>
      <c r="DU187" s="588">
        <f>AND(DZ$55&gt;0,SUM($E187:DT187)&lt;'Summary&amp;Assumptions'!$G$32*$B187,$D187&gt;='Summary&amp;Assumptions'!$D$17,DZ$47&gt;=$D187,DZ$47&lt;=EDATE($D187,'Summary&amp;Assumptions'!$G$32))*$B187+AND(DZ$56&lt;'Summary&amp;Assumptions'!$J$31,DZ$47&gt;=$FO187,DZ$47&lt;=$FP187)*(('Summary&amp;Assumptions'!$H$25*$C187)*(1+'Summary&amp;Assumptions'!$J$29)^(DZ$46-1))+AND(DZ$56&lt;'Summary&amp;Assumptions'!$J$31,DZ$47&gt;=$FQ187,DZ$47&lt;=$FR187)*(('Summary&amp;Assumptions'!$H$25*$C187)*(1+'Summary&amp;Assumptions'!$J$29)^(DZ$46-1))</f>
        <v>0</v>
      </c>
      <c r="DV187" s="588">
        <f>AND(EA$55&gt;0,SUM($E187:DU187)&lt;'Summary&amp;Assumptions'!$G$32*$B187,$D187&gt;='Summary&amp;Assumptions'!$D$17,EA$47&gt;=$D187,EA$47&lt;=EDATE($D187,'Summary&amp;Assumptions'!$G$32))*$B187+AND(EA$56&lt;'Summary&amp;Assumptions'!$J$31,EA$47&gt;=$FO187,EA$47&lt;=$FP187)*(('Summary&amp;Assumptions'!$H$25*$C187)*(1+'Summary&amp;Assumptions'!$J$29)^(EA$46-1))+AND(EA$56&lt;'Summary&amp;Assumptions'!$J$31,EA$47&gt;=$FQ187,EA$47&lt;=$FR187)*(('Summary&amp;Assumptions'!$H$25*$C187)*(1+'Summary&amp;Assumptions'!$J$29)^(EA$46-1))</f>
        <v>0</v>
      </c>
      <c r="DW187" s="588">
        <f>AND(EB$55&gt;0,SUM($E187:DV187)&lt;'Summary&amp;Assumptions'!$G$32*$B187,$D187&gt;='Summary&amp;Assumptions'!$D$17,EB$47&gt;=$D187,EB$47&lt;=EDATE($D187,'Summary&amp;Assumptions'!$G$32))*$B187+AND(EB$56&lt;'Summary&amp;Assumptions'!$J$31,EB$47&gt;=$FO187,EB$47&lt;=$FP187)*(('Summary&amp;Assumptions'!$H$25*$C187)*(1+'Summary&amp;Assumptions'!$J$29)^(EB$46-1))+AND(EB$56&lt;'Summary&amp;Assumptions'!$J$31,EB$47&gt;=$FQ187,EB$47&lt;=$FR187)*(('Summary&amp;Assumptions'!$H$25*$C187)*(1+'Summary&amp;Assumptions'!$J$29)^(EB$46-1))</f>
        <v>0</v>
      </c>
      <c r="DX187" s="588">
        <f>AND(EC$55&gt;0,SUM($E187:DW187)&lt;'Summary&amp;Assumptions'!$G$32*$B187,$D187&gt;='Summary&amp;Assumptions'!$D$17,EC$47&gt;=$D187,EC$47&lt;=EDATE($D187,'Summary&amp;Assumptions'!$G$32))*$B187+AND(EC$56&lt;'Summary&amp;Assumptions'!$J$31,EC$47&gt;=$FO187,EC$47&lt;=$FP187)*(('Summary&amp;Assumptions'!$H$25*$C187)*(1+'Summary&amp;Assumptions'!$J$29)^(EC$46-1))+AND(EC$56&lt;'Summary&amp;Assumptions'!$J$31,EC$47&gt;=$FQ187,EC$47&lt;=$FR187)*(('Summary&amp;Assumptions'!$H$25*$C187)*(1+'Summary&amp;Assumptions'!$J$29)^(EC$46-1))</f>
        <v>0</v>
      </c>
      <c r="DY187" s="588">
        <f>AND(ED$55&gt;0,SUM($E187:DX187)&lt;'Summary&amp;Assumptions'!$G$32*$B187,$D187&gt;='Summary&amp;Assumptions'!$D$17,ED$47&gt;=$D187,ED$47&lt;=EDATE($D187,'Summary&amp;Assumptions'!$G$32))*$B187+AND(ED$56&lt;'Summary&amp;Assumptions'!$J$31,ED$47&gt;=$FO187,ED$47&lt;=$FP187)*(('Summary&amp;Assumptions'!$H$25*$C187)*(1+'Summary&amp;Assumptions'!$J$29)^(ED$46-1))+AND(ED$56&lt;'Summary&amp;Assumptions'!$J$31,ED$47&gt;=$FQ187,ED$47&lt;=$FR187)*(('Summary&amp;Assumptions'!$H$25*$C187)*(1+'Summary&amp;Assumptions'!$J$29)^(ED$46-1))</f>
        <v>0</v>
      </c>
      <c r="DZ187" s="588">
        <f>AND(EE$55&gt;0,SUM($E187:DY187)&lt;'Summary&amp;Assumptions'!$G$32*$B187,$D187&gt;='Summary&amp;Assumptions'!$D$17,EE$47&gt;=$D187,EE$47&lt;=EDATE($D187,'Summary&amp;Assumptions'!$G$32))*$B187+AND(EE$56&lt;'Summary&amp;Assumptions'!$J$31,EE$47&gt;=$FO187,EE$47&lt;=$FP187)*(('Summary&amp;Assumptions'!$H$25*$C187)*(1+'Summary&amp;Assumptions'!$J$29)^(EE$46-1))+AND(EE$56&lt;'Summary&amp;Assumptions'!$J$31,EE$47&gt;=$FQ187,EE$47&lt;=$FR187)*(('Summary&amp;Assumptions'!$H$25*$C187)*(1+'Summary&amp;Assumptions'!$J$29)^(EE$46-1))</f>
        <v>0</v>
      </c>
      <c r="EA187" s="588">
        <f>AND(EF$55&gt;0,SUM($E187:DZ187)&lt;'Summary&amp;Assumptions'!$G$32*$B187,$D187&gt;='Summary&amp;Assumptions'!$D$17,EF$47&gt;=$D187,EF$47&lt;=EDATE($D187,'Summary&amp;Assumptions'!$G$32))*$B187+AND(EF$56&lt;'Summary&amp;Assumptions'!$J$31,EF$47&gt;=$FO187,EF$47&lt;=$FP187)*(('Summary&amp;Assumptions'!$H$25*$C187)*(1+'Summary&amp;Assumptions'!$J$29)^(EF$46-1))+AND(EF$56&lt;'Summary&amp;Assumptions'!$J$31,EF$47&gt;=$FQ187,EF$47&lt;=$FR187)*(('Summary&amp;Assumptions'!$H$25*$C187)*(1+'Summary&amp;Assumptions'!$J$29)^(EF$46-1))</f>
        <v>0</v>
      </c>
      <c r="EB187" s="588">
        <f>AND(EG$55&gt;0,SUM($E187:EA187)&lt;'Summary&amp;Assumptions'!$G$32*$B187,$D187&gt;='Summary&amp;Assumptions'!$D$17,EG$47&gt;=$D187,EG$47&lt;=EDATE($D187,'Summary&amp;Assumptions'!$G$32))*$B187+AND(EG$56&lt;'Summary&amp;Assumptions'!$J$31,EG$47&gt;=$FO187,EG$47&lt;=$FP187)*(('Summary&amp;Assumptions'!$H$25*$C187)*(1+'Summary&amp;Assumptions'!$J$29)^(EG$46-1))+AND(EG$56&lt;'Summary&amp;Assumptions'!$J$31,EG$47&gt;=$FQ187,EG$47&lt;=$FR187)*(('Summary&amp;Assumptions'!$H$25*$C187)*(1+'Summary&amp;Assumptions'!$J$29)^(EG$46-1))</f>
        <v>0</v>
      </c>
      <c r="EC187" s="588">
        <f>AND(EH$55&gt;0,SUM($E187:EB187)&lt;'Summary&amp;Assumptions'!$G$32*$B187,$D187&gt;='Summary&amp;Assumptions'!$D$17,EH$47&gt;=$D187,EH$47&lt;=EDATE($D187,'Summary&amp;Assumptions'!$G$32))*$B187+AND(EH$56&lt;'Summary&amp;Assumptions'!$J$31,EH$47&gt;=$FO187,EH$47&lt;=$FP187)*(('Summary&amp;Assumptions'!$H$25*$C187)*(1+'Summary&amp;Assumptions'!$J$29)^(EH$46-1))+AND(EH$56&lt;'Summary&amp;Assumptions'!$J$31,EH$47&gt;=$FQ187,EH$47&lt;=$FR187)*(('Summary&amp;Assumptions'!$H$25*$C187)*(1+'Summary&amp;Assumptions'!$J$29)^(EH$46-1))</f>
        <v>0</v>
      </c>
      <c r="ED187" s="588">
        <f>AND(EI$55&gt;0,SUM($E187:EC187)&lt;'Summary&amp;Assumptions'!$G$32*$B187,$D187&gt;='Summary&amp;Assumptions'!$D$17,EI$47&gt;=$D187,EI$47&lt;=EDATE($D187,'Summary&amp;Assumptions'!$G$32))*$B187+AND(EI$56&lt;'Summary&amp;Assumptions'!$J$31,EI$47&gt;=$FO187,EI$47&lt;=$FP187)*(('Summary&amp;Assumptions'!$H$25*$C187)*(1+'Summary&amp;Assumptions'!$J$29)^(EI$46-1))+AND(EI$56&lt;'Summary&amp;Assumptions'!$J$31,EI$47&gt;=$FQ187,EI$47&lt;=$FR187)*(('Summary&amp;Assumptions'!$H$25*$C187)*(1+'Summary&amp;Assumptions'!$J$29)^(EI$46-1))</f>
        <v>0</v>
      </c>
      <c r="EE187" s="588">
        <f>AND(EJ$55&gt;0,SUM($E187:ED187)&lt;'Summary&amp;Assumptions'!$G$32*$B187,$D187&gt;='Summary&amp;Assumptions'!$D$17,EJ$47&gt;=$D187,EJ$47&lt;=EDATE($D187,'Summary&amp;Assumptions'!$G$32))*$B187+AND(EJ$56&lt;'Summary&amp;Assumptions'!$J$31,EJ$47&gt;=$FO187,EJ$47&lt;=$FP187)*(('Summary&amp;Assumptions'!$H$25*$C187)*(1+'Summary&amp;Assumptions'!$J$29)^(EJ$46-1))+AND(EJ$56&lt;'Summary&amp;Assumptions'!$J$31,EJ$47&gt;=$FQ187,EJ$47&lt;=$FR187)*(('Summary&amp;Assumptions'!$H$25*$C187)*(1+'Summary&amp;Assumptions'!$J$29)^(EJ$46-1))</f>
        <v>0</v>
      </c>
      <c r="EF187" s="588">
        <f>AND(EK$55&gt;0,SUM($E187:EE187)&lt;'Summary&amp;Assumptions'!$G$32*$B187,$D187&gt;='Summary&amp;Assumptions'!$D$17,EK$47&gt;=$D187,EK$47&lt;=EDATE($D187,'Summary&amp;Assumptions'!$G$32))*$B187+AND(EK$56&lt;'Summary&amp;Assumptions'!$J$31,EK$47&gt;=$FO187,EK$47&lt;=$FP187)*(('Summary&amp;Assumptions'!$H$25*$C187)*(1+'Summary&amp;Assumptions'!$J$29)^(EK$46-1))+AND(EK$56&lt;'Summary&amp;Assumptions'!$J$31,EK$47&gt;=$FQ187,EK$47&lt;=$FR187)*(('Summary&amp;Assumptions'!$H$25*$C187)*(1+'Summary&amp;Assumptions'!$J$29)^(EK$46-1))</f>
        <v>0</v>
      </c>
      <c r="EG187" s="588">
        <f>AND(EL$55&gt;0,SUM($E187:EF187)&lt;'Summary&amp;Assumptions'!$G$32*$B187,$D187&gt;='Summary&amp;Assumptions'!$D$17,EL$47&gt;=$D187,EL$47&lt;=EDATE($D187,'Summary&amp;Assumptions'!$G$32))*$B187+AND(EL$56&lt;'Summary&amp;Assumptions'!$J$31,EL$47&gt;=$FO187,EL$47&lt;=$FP187)*(('Summary&amp;Assumptions'!$H$25*$C187)*(1+'Summary&amp;Assumptions'!$J$29)^(EL$46-1))+AND(EL$56&lt;'Summary&amp;Assumptions'!$J$31,EL$47&gt;=$FQ187,EL$47&lt;=$FR187)*(('Summary&amp;Assumptions'!$H$25*$C187)*(1+'Summary&amp;Assumptions'!$J$29)^(EL$46-1))</f>
        <v>0</v>
      </c>
      <c r="EH187" s="588">
        <f>AND(EM$55&gt;0,SUM($E187:EG187)&lt;'Summary&amp;Assumptions'!$G$32*$B187,$D187&gt;='Summary&amp;Assumptions'!$D$17,EM$47&gt;=$D187,EM$47&lt;=EDATE($D187,'Summary&amp;Assumptions'!$G$32))*$B187+AND(EM$56&lt;'Summary&amp;Assumptions'!$J$31,EM$47&gt;=$FO187,EM$47&lt;=$FP187)*(('Summary&amp;Assumptions'!$H$25*$C187)*(1+'Summary&amp;Assumptions'!$J$29)^(EM$46-1))+AND(EM$56&lt;'Summary&amp;Assumptions'!$J$31,EM$47&gt;=$FQ187,EM$47&lt;=$FR187)*(('Summary&amp;Assumptions'!$H$25*$C187)*(1+'Summary&amp;Assumptions'!$J$29)^(EM$46-1))</f>
        <v>0</v>
      </c>
      <c r="EI187" s="588">
        <f>AND(EN$55&gt;0,SUM($E187:EH187)&lt;'Summary&amp;Assumptions'!$G$32*$B187,$D187&gt;='Summary&amp;Assumptions'!$D$17,EN$47&gt;=$D187,EN$47&lt;=EDATE($D187,'Summary&amp;Assumptions'!$G$32))*$B187+AND(EN$56&lt;'Summary&amp;Assumptions'!$J$31,EN$47&gt;=$FO187,EN$47&lt;=$FP187)*(('Summary&amp;Assumptions'!$H$25*$C187)*(1+'Summary&amp;Assumptions'!$J$29)^(EN$46-1))+AND(EN$56&lt;'Summary&amp;Assumptions'!$J$31,EN$47&gt;=$FQ187,EN$47&lt;=$FR187)*(('Summary&amp;Assumptions'!$H$25*$C187)*(1+'Summary&amp;Assumptions'!$J$29)^(EN$46-1))</f>
        <v>0</v>
      </c>
      <c r="EJ187" s="588">
        <f>AND(EO$55&gt;0,SUM($E187:EI187)&lt;'Summary&amp;Assumptions'!$G$32*$B187,$D187&gt;='Summary&amp;Assumptions'!$D$17,EO$47&gt;=$D187,EO$47&lt;=EDATE($D187,'Summary&amp;Assumptions'!$G$32))*$B187+AND(EO$56&lt;'Summary&amp;Assumptions'!$J$31,EO$47&gt;=$FO187,EO$47&lt;=$FP187)*(('Summary&amp;Assumptions'!$H$25*$C187)*(1+'Summary&amp;Assumptions'!$J$29)^(EO$46-1))+AND(EO$56&lt;'Summary&amp;Assumptions'!$J$31,EO$47&gt;=$FQ187,EO$47&lt;=$FR187)*(('Summary&amp;Assumptions'!$H$25*$C187)*(1+'Summary&amp;Assumptions'!$J$29)^(EO$46-1))</f>
        <v>0</v>
      </c>
      <c r="EK187" s="588">
        <f>AND(EP$55&gt;0,SUM($E187:EJ187)&lt;'Summary&amp;Assumptions'!$G$32*$B187,$D187&gt;='Summary&amp;Assumptions'!$D$17,EP$47&gt;=$D187,EP$47&lt;=EDATE($D187,'Summary&amp;Assumptions'!$G$32))*$B187+AND(EP$56&lt;'Summary&amp;Assumptions'!$J$31,EP$47&gt;=$FO187,EP$47&lt;=$FP187)*(('Summary&amp;Assumptions'!$H$25*$C187)*(1+'Summary&amp;Assumptions'!$J$29)^(EP$46-1))+AND(EP$56&lt;'Summary&amp;Assumptions'!$J$31,EP$47&gt;=$FQ187,EP$47&lt;=$FR187)*(('Summary&amp;Assumptions'!$H$25*$C187)*(1+'Summary&amp;Assumptions'!$J$29)^(EP$46-1))</f>
        <v>0</v>
      </c>
      <c r="EL187" s="588">
        <f>AND(EQ$55&gt;0,SUM($E187:EK187)&lt;'Summary&amp;Assumptions'!$G$32*$B187,$D187&gt;='Summary&amp;Assumptions'!$D$17,EQ$47&gt;=$D187,EQ$47&lt;=EDATE($D187,'Summary&amp;Assumptions'!$G$32))*$B187+AND(EQ$56&lt;'Summary&amp;Assumptions'!$J$31,EQ$47&gt;=$FO187,EQ$47&lt;=$FP187)*(('Summary&amp;Assumptions'!$H$25*$C187)*(1+'Summary&amp;Assumptions'!$J$29)^(EQ$46-1))+AND(EQ$56&lt;'Summary&amp;Assumptions'!$J$31,EQ$47&gt;=$FQ187,EQ$47&lt;=$FR187)*(('Summary&amp;Assumptions'!$H$25*$C187)*(1+'Summary&amp;Assumptions'!$J$29)^(EQ$46-1))</f>
        <v>0</v>
      </c>
      <c r="EM187" s="588">
        <f>AND(ER$55&gt;0,SUM($E187:EL187)&lt;'Summary&amp;Assumptions'!$G$32*$B187,$D187&gt;='Summary&amp;Assumptions'!$D$17,ER$47&gt;=$D187,ER$47&lt;=EDATE($D187,'Summary&amp;Assumptions'!$G$32))*$B187+AND(ER$56&lt;'Summary&amp;Assumptions'!$J$31,ER$47&gt;=$FO187,ER$47&lt;=$FP187)*(('Summary&amp;Assumptions'!$H$25*$C187)*(1+'Summary&amp;Assumptions'!$J$29)^(ER$46-1))+AND(ER$56&lt;'Summary&amp;Assumptions'!$J$31,ER$47&gt;=$FQ187,ER$47&lt;=$FR187)*(('Summary&amp;Assumptions'!$H$25*$C187)*(1+'Summary&amp;Assumptions'!$J$29)^(ER$46-1))</f>
        <v>0</v>
      </c>
      <c r="EN187" s="588">
        <f>AND(ES$55&gt;0,SUM($E187:EM187)&lt;'Summary&amp;Assumptions'!$G$32*$B187,$D187&gt;='Summary&amp;Assumptions'!$D$17,ES$47&gt;=$D187,ES$47&lt;=EDATE($D187,'Summary&amp;Assumptions'!$G$32))*$B187+AND(ES$56&lt;'Summary&amp;Assumptions'!$J$31,ES$47&gt;=$FO187,ES$47&lt;=$FP187)*(('Summary&amp;Assumptions'!$H$25*$C187)*(1+'Summary&amp;Assumptions'!$J$29)^(ES$46-1))+AND(ES$56&lt;'Summary&amp;Assumptions'!$J$31,ES$47&gt;=$FQ187,ES$47&lt;=$FR187)*(('Summary&amp;Assumptions'!$H$25*$C187)*(1+'Summary&amp;Assumptions'!$J$29)^(ES$46-1))</f>
        <v>0</v>
      </c>
      <c r="EO187" s="588">
        <f>AND(ET$55&gt;0,SUM($E187:EN187)&lt;'Summary&amp;Assumptions'!$G$32*$B187,$D187&gt;='Summary&amp;Assumptions'!$D$17,ET$47&gt;=$D187,ET$47&lt;=EDATE($D187,'Summary&amp;Assumptions'!$G$32))*$B187+AND(ET$56&lt;'Summary&amp;Assumptions'!$J$31,ET$47&gt;=$FO187,ET$47&lt;=$FP187)*(('Summary&amp;Assumptions'!$H$25*$C187)*(1+'Summary&amp;Assumptions'!$J$29)^(ET$46-1))+AND(ET$56&lt;'Summary&amp;Assumptions'!$J$31,ET$47&gt;=$FQ187,ET$47&lt;=$FR187)*(('Summary&amp;Assumptions'!$H$25*$C187)*(1+'Summary&amp;Assumptions'!$J$29)^(ET$46-1))</f>
        <v>0</v>
      </c>
      <c r="EP187" s="588">
        <f>AND(EU$55&gt;0,SUM($E187:EO187)&lt;'Summary&amp;Assumptions'!$G$32*$B187,$D187&gt;='Summary&amp;Assumptions'!$D$17,EU$47&gt;=$D187,EU$47&lt;=EDATE($D187,'Summary&amp;Assumptions'!$G$32))*$B187+AND(EU$56&lt;'Summary&amp;Assumptions'!$J$31,EU$47&gt;=$FO187,EU$47&lt;=$FP187)*(('Summary&amp;Assumptions'!$H$25*$C187)*(1+'Summary&amp;Assumptions'!$J$29)^(EU$46-1))+AND(EU$56&lt;'Summary&amp;Assumptions'!$J$31,EU$47&gt;=$FQ187,EU$47&lt;=$FR187)*(('Summary&amp;Assumptions'!$H$25*$C187)*(1+'Summary&amp;Assumptions'!$J$29)^(EU$46-1))</f>
        <v>0</v>
      </c>
      <c r="EQ187" s="588">
        <f>AND(EV$55&gt;0,SUM($E187:EP187)&lt;'Summary&amp;Assumptions'!$G$32*$B187,$D187&gt;='Summary&amp;Assumptions'!$D$17,EV$47&gt;=$D187,EV$47&lt;=EDATE($D187,'Summary&amp;Assumptions'!$G$32))*$B187+AND(EV$56&lt;'Summary&amp;Assumptions'!$J$31,EV$47&gt;=$FO187,EV$47&lt;=$FP187)*(('Summary&amp;Assumptions'!$H$25*$C187)*(1+'Summary&amp;Assumptions'!$J$29)^(EV$46-1))+AND(EV$56&lt;'Summary&amp;Assumptions'!$J$31,EV$47&gt;=$FQ187,EV$47&lt;=$FR187)*(('Summary&amp;Assumptions'!$H$25*$C187)*(1+'Summary&amp;Assumptions'!$J$29)^(EV$46-1))</f>
        <v>0</v>
      </c>
      <c r="ER187" s="588">
        <f>AND(EW$55&gt;0,SUM($E187:EQ187)&lt;'Summary&amp;Assumptions'!$G$32*$B187,$D187&gt;='Summary&amp;Assumptions'!$D$17,EW$47&gt;=$D187,EW$47&lt;=EDATE($D187,'Summary&amp;Assumptions'!$G$32))*$B187+AND(EW$56&lt;'Summary&amp;Assumptions'!$J$31,EW$47&gt;=$FO187,EW$47&lt;=$FP187)*(('Summary&amp;Assumptions'!$H$25*$C187)*(1+'Summary&amp;Assumptions'!$J$29)^(EW$46-1))+AND(EW$56&lt;'Summary&amp;Assumptions'!$J$31,EW$47&gt;=$FQ187,EW$47&lt;=$FR187)*(('Summary&amp;Assumptions'!$H$25*$C187)*(1+'Summary&amp;Assumptions'!$J$29)^(EW$46-1))</f>
        <v>0</v>
      </c>
      <c r="ES187" s="588">
        <f>AND(EX$55&gt;0,SUM($E187:ER187)&lt;'Summary&amp;Assumptions'!$G$32*$B187,$D187&gt;='Summary&amp;Assumptions'!$D$17,EX$47&gt;=$D187,EX$47&lt;=EDATE($D187,'Summary&amp;Assumptions'!$G$32))*$B187+AND(EX$56&lt;'Summary&amp;Assumptions'!$J$31,EX$47&gt;=$FO187,EX$47&lt;=$FP187)*(('Summary&amp;Assumptions'!$H$25*$C187)*(1+'Summary&amp;Assumptions'!$J$29)^(EX$46-1))+AND(EX$56&lt;'Summary&amp;Assumptions'!$J$31,EX$47&gt;=$FQ187,EX$47&lt;=$FR187)*(('Summary&amp;Assumptions'!$H$25*$C187)*(1+'Summary&amp;Assumptions'!$J$29)^(EX$46-1))</f>
        <v>0</v>
      </c>
      <c r="ET187" s="588">
        <f>AND(EY$55&gt;0,SUM($E187:ES187)&lt;'Summary&amp;Assumptions'!$G$32*$B187,$D187&gt;='Summary&amp;Assumptions'!$D$17,EY$47&gt;=$D187,EY$47&lt;=EDATE($D187,'Summary&amp;Assumptions'!$G$32))*$B187+AND(EY$56&lt;'Summary&amp;Assumptions'!$J$31,EY$47&gt;=$FO187,EY$47&lt;=$FP187)*(('Summary&amp;Assumptions'!$H$25*$C187)*(1+'Summary&amp;Assumptions'!$J$29)^(EY$46-1))+AND(EY$56&lt;'Summary&amp;Assumptions'!$J$31,EY$47&gt;=$FQ187,EY$47&lt;=$FR187)*(('Summary&amp;Assumptions'!$H$25*$C187)*(1+'Summary&amp;Assumptions'!$J$29)^(EY$46-1))</f>
        <v>0</v>
      </c>
      <c r="EU187" s="588">
        <f>AND(EZ$55&gt;0,SUM($E187:ET187)&lt;'Summary&amp;Assumptions'!$G$32*$B187,$D187&gt;='Summary&amp;Assumptions'!$D$17,EZ$47&gt;=$D187,EZ$47&lt;=EDATE($D187,'Summary&amp;Assumptions'!$G$32))*$B187+AND(EZ$56&lt;'Summary&amp;Assumptions'!$J$31,EZ$47&gt;=$FO187,EZ$47&lt;=$FP187)*(('Summary&amp;Assumptions'!$H$25*$C187)*(1+'Summary&amp;Assumptions'!$J$29)^(EZ$46-1))+AND(EZ$56&lt;'Summary&amp;Assumptions'!$J$31,EZ$47&gt;=$FQ187,EZ$47&lt;=$FR187)*(('Summary&amp;Assumptions'!$H$25*$C187)*(1+'Summary&amp;Assumptions'!$J$29)^(EZ$46-1))</f>
        <v>0</v>
      </c>
      <c r="EV187" s="588">
        <f>AND(FA$55&gt;0,SUM($E187:EU187)&lt;'Summary&amp;Assumptions'!$G$32*$B187,$D187&gt;='Summary&amp;Assumptions'!$D$17,FA$47&gt;=$D187,FA$47&lt;=EDATE($D187,'Summary&amp;Assumptions'!$G$32))*$B187+AND(FA$56&lt;'Summary&amp;Assumptions'!$J$31,FA$47&gt;=$FO187,FA$47&lt;=$FP187)*(('Summary&amp;Assumptions'!$H$25*$C187)*(1+'Summary&amp;Assumptions'!$J$29)^(FA$46-1))+AND(FA$56&lt;'Summary&amp;Assumptions'!$J$31,FA$47&gt;=$FQ187,FA$47&lt;=$FR187)*(('Summary&amp;Assumptions'!$H$25*$C187)*(1+'Summary&amp;Assumptions'!$J$29)^(FA$46-1))</f>
        <v>0</v>
      </c>
      <c r="EW187" s="588">
        <f>AND(FB$55&gt;0,SUM($E187:EV187)&lt;'Summary&amp;Assumptions'!$G$32*$B187,$D187&gt;='Summary&amp;Assumptions'!$D$17,FB$47&gt;=$D187,FB$47&lt;=EDATE($D187,'Summary&amp;Assumptions'!$G$32))*$B187+AND(FB$56&lt;'Summary&amp;Assumptions'!$J$31,FB$47&gt;=$FO187,FB$47&lt;=$FP187)*(('Summary&amp;Assumptions'!$H$25*$C187)*(1+'Summary&amp;Assumptions'!$J$29)^(FB$46-1))+AND(FB$56&lt;'Summary&amp;Assumptions'!$J$31,FB$47&gt;=$FQ187,FB$47&lt;=$FR187)*(('Summary&amp;Assumptions'!$H$25*$C187)*(1+'Summary&amp;Assumptions'!$J$29)^(FB$46-1))</f>
        <v>0</v>
      </c>
      <c r="EX187" s="588">
        <f>AND(FC$55&gt;0,SUM($E187:EW187)&lt;'Summary&amp;Assumptions'!$G$32*$B187,$D187&gt;='Summary&amp;Assumptions'!$D$17,FC$47&gt;=$D187,FC$47&lt;=EDATE($D187,'Summary&amp;Assumptions'!$G$32))*$B187+AND(FC$56&lt;'Summary&amp;Assumptions'!$J$31,FC$47&gt;=$FO187,FC$47&lt;=$FP187)*(('Summary&amp;Assumptions'!$H$25*$C187)*(1+'Summary&amp;Assumptions'!$J$29)^(FC$46-1))+AND(FC$56&lt;'Summary&amp;Assumptions'!$J$31,FC$47&gt;=$FQ187,FC$47&lt;=$FR187)*(('Summary&amp;Assumptions'!$H$25*$C187)*(1+'Summary&amp;Assumptions'!$J$29)^(FC$46-1))</f>
        <v>0</v>
      </c>
      <c r="EY187" s="588">
        <f>AND(FD$55&gt;0,SUM($E187:EX187)&lt;'Summary&amp;Assumptions'!$G$32*$B187,$D187&gt;='Summary&amp;Assumptions'!$D$17,FD$47&gt;=$D187,FD$47&lt;=EDATE($D187,'Summary&amp;Assumptions'!$G$32))*$B187+AND(FD$56&lt;'Summary&amp;Assumptions'!$J$31,FD$47&gt;=$FO187,FD$47&lt;=$FP187)*(('Summary&amp;Assumptions'!$H$25*$C187)*(1+'Summary&amp;Assumptions'!$J$29)^(FD$46-1))+AND(FD$56&lt;'Summary&amp;Assumptions'!$J$31,FD$47&gt;=$FQ187,FD$47&lt;=$FR187)*(('Summary&amp;Assumptions'!$H$25*$C187)*(1+'Summary&amp;Assumptions'!$J$29)^(FD$46-1))</f>
        <v>0</v>
      </c>
      <c r="EZ187" s="588">
        <f>AND(FE$55&gt;0,SUM($E187:EY187)&lt;'Summary&amp;Assumptions'!$G$32*$B187,$D187&gt;='Summary&amp;Assumptions'!$D$17,FE$47&gt;=$D187,FE$47&lt;=EDATE($D187,'Summary&amp;Assumptions'!$G$32))*$B187+AND(FE$56&lt;'Summary&amp;Assumptions'!$J$31,FE$47&gt;=$FO187,FE$47&lt;=$FP187)*(('Summary&amp;Assumptions'!$H$25*$C187)*(1+'Summary&amp;Assumptions'!$J$29)^(FE$46-1))+AND(FE$56&lt;'Summary&amp;Assumptions'!$J$31,FE$47&gt;=$FQ187,FE$47&lt;=$FR187)*(('Summary&amp;Assumptions'!$H$25*$C187)*(1+'Summary&amp;Assumptions'!$J$29)^(FE$46-1))</f>
        <v>0</v>
      </c>
      <c r="FA187" s="588">
        <f>AND(FF$55&gt;0,SUM($E187:EZ187)&lt;'Summary&amp;Assumptions'!$G$32*$B187,$D187&gt;='Summary&amp;Assumptions'!$D$17,FF$47&gt;=$D187,FF$47&lt;=EDATE($D187,'Summary&amp;Assumptions'!$G$32))*$B187+AND(FF$56&lt;'Summary&amp;Assumptions'!$J$31,FF$47&gt;=$FO187,FF$47&lt;=$FP187)*(('Summary&amp;Assumptions'!$H$25*$C187)*(1+'Summary&amp;Assumptions'!$J$29)^(FF$46-1))+AND(FF$56&lt;'Summary&amp;Assumptions'!$J$31,FF$47&gt;=$FQ187,FF$47&lt;=$FR187)*(('Summary&amp;Assumptions'!$H$25*$C187)*(1+'Summary&amp;Assumptions'!$J$29)^(FF$46-1))</f>
        <v>0</v>
      </c>
      <c r="FB187" s="588">
        <f>AND(FG$55&gt;0,SUM($E187:FA187)&lt;'Summary&amp;Assumptions'!$G$32*$B187,$D187&gt;='Summary&amp;Assumptions'!$D$17,FG$47&gt;=$D187,FG$47&lt;=EDATE($D187,'Summary&amp;Assumptions'!$G$32))*$B187+AND(FG$56&lt;'Summary&amp;Assumptions'!$J$31,FG$47&gt;=$FO187,FG$47&lt;=$FP187)*(('Summary&amp;Assumptions'!$H$25*$C187)*(1+'Summary&amp;Assumptions'!$J$29)^(FG$46-1))+AND(FG$56&lt;'Summary&amp;Assumptions'!$J$31,FG$47&gt;=$FQ187,FG$47&lt;=$FR187)*(('Summary&amp;Assumptions'!$H$25*$C187)*(1+'Summary&amp;Assumptions'!$J$29)^(FG$46-1))</f>
        <v>0</v>
      </c>
      <c r="FC187" s="588">
        <f>AND(FH$55&gt;0,SUM($E187:FB187)&lt;'Summary&amp;Assumptions'!$G$32*$B187,$D187&gt;='Summary&amp;Assumptions'!$D$17,FH$47&gt;=$D187,FH$47&lt;=EDATE($D187,'Summary&amp;Assumptions'!$G$32))*$B187+AND(FH$56&lt;'Summary&amp;Assumptions'!$J$31,FH$47&gt;=$FO187,FH$47&lt;=$FP187)*(('Summary&amp;Assumptions'!$H$25*$C187)*(1+'Summary&amp;Assumptions'!$J$29)^(FH$46-1))+AND(FH$56&lt;'Summary&amp;Assumptions'!$J$31,FH$47&gt;=$FQ187,FH$47&lt;=$FR187)*(('Summary&amp;Assumptions'!$H$25*$C187)*(1+'Summary&amp;Assumptions'!$J$29)^(FH$46-1))</f>
        <v>0</v>
      </c>
      <c r="FD187" s="588">
        <f>AND(FI$55&gt;0,SUM($E187:FC187)&lt;'Summary&amp;Assumptions'!$G$32*$B187,$D187&gt;='Summary&amp;Assumptions'!$D$17,FI$47&gt;=$D187,FI$47&lt;=EDATE($D187,'Summary&amp;Assumptions'!$G$32))*$B187+AND(FI$56&lt;'Summary&amp;Assumptions'!$J$31,FI$47&gt;=$FO187,FI$47&lt;=$FP187)*(('Summary&amp;Assumptions'!$H$25*$C187)*(1+'Summary&amp;Assumptions'!$J$29)^(FI$46-1))+AND(FI$56&lt;'Summary&amp;Assumptions'!$J$31,FI$47&gt;=$FQ187,FI$47&lt;=$FR187)*(('Summary&amp;Assumptions'!$H$25*$C187)*(1+'Summary&amp;Assumptions'!$J$29)^(FI$46-1))</f>
        <v>0</v>
      </c>
      <c r="FE187" s="588">
        <f>AND(FJ$55&gt;0,SUM($E187:FD187)&lt;'Summary&amp;Assumptions'!$G$32*$B187,$D187&gt;='Summary&amp;Assumptions'!$D$17,FJ$47&gt;=$D187,FJ$47&lt;=EDATE($D187,'Summary&amp;Assumptions'!$G$32))*$B187+AND(FJ$56&lt;'Summary&amp;Assumptions'!$J$31,FJ$47&gt;=$FO187,FJ$47&lt;=$FP187)*(('Summary&amp;Assumptions'!$H$25*$C187)*(1+'Summary&amp;Assumptions'!$J$29)^(FJ$46-1))+AND(FJ$56&lt;'Summary&amp;Assumptions'!$J$31,FJ$47&gt;=$FQ187,FJ$47&lt;=$FR187)*(('Summary&amp;Assumptions'!$H$25*$C187)*(1+'Summary&amp;Assumptions'!$J$29)^(FJ$46-1))</f>
        <v>0</v>
      </c>
      <c r="FF187" s="588">
        <f>AND(FK$55&gt;0,SUM($E187:FE187)&lt;'Summary&amp;Assumptions'!$G$32*$B187,$D187&gt;='Summary&amp;Assumptions'!$D$17,FK$47&gt;=$D187,FK$47&lt;=EDATE($D187,'Summary&amp;Assumptions'!$G$32))*$B187+AND(FK$56&lt;'Summary&amp;Assumptions'!$J$31,FK$47&gt;=$FO187,FK$47&lt;=$FP187)*(('Summary&amp;Assumptions'!$H$25*$C187)*(1+'Summary&amp;Assumptions'!$J$29)^(FK$46-1))+AND(FK$56&lt;'Summary&amp;Assumptions'!$J$31,FK$47&gt;=$FQ187,FK$47&lt;=$FR187)*(('Summary&amp;Assumptions'!$H$25*$C187)*(1+'Summary&amp;Assumptions'!$J$29)^(FK$46-1))</f>
        <v>0</v>
      </c>
      <c r="FG187" s="588">
        <f>AND(FL$55&gt;0,SUM($E187:FF187)&lt;'Summary&amp;Assumptions'!$G$32*$B187,$D187&gt;='Summary&amp;Assumptions'!$D$17,FL$47&gt;=$D187,FL$47&lt;=EDATE($D187,'Summary&amp;Assumptions'!$G$32))*$B187+AND(FL$56&lt;'Summary&amp;Assumptions'!$J$31,FL$47&gt;=$FO187,FL$47&lt;=$FP187)*(('Summary&amp;Assumptions'!$H$25*$C187)*(1+'Summary&amp;Assumptions'!$J$29)^(FL$46-1))+AND(FL$56&lt;'Summary&amp;Assumptions'!$J$31,FL$47&gt;=$FQ187,FL$47&lt;=$FR187)*(('Summary&amp;Assumptions'!$H$25*$C187)*(1+'Summary&amp;Assumptions'!$J$29)^(FL$46-1))</f>
        <v>0</v>
      </c>
      <c r="FH187" s="588">
        <f>AND(FM$55&gt;0,SUM($E187:FG187)&lt;'Summary&amp;Assumptions'!$G$32*$B187,$D187&gt;='Summary&amp;Assumptions'!$D$17,FM$47&gt;=$D187,FM$47&lt;=EDATE($D187,'Summary&amp;Assumptions'!$G$32))*$B187+AND(FM$56&lt;'Summary&amp;Assumptions'!$J$31,FM$47&gt;=$FO187,FM$47&lt;=$FP187)*(('Summary&amp;Assumptions'!$H$25*$C187)*(1+'Summary&amp;Assumptions'!$J$29)^(FM$46-1))+AND(FM$56&lt;'Summary&amp;Assumptions'!$J$31,FM$47&gt;=$FQ187,FM$47&lt;=$FR187)*(('Summary&amp;Assumptions'!$H$25*$C187)*(1+'Summary&amp;Assumptions'!$J$29)^(FM$46-1))</f>
        <v>0</v>
      </c>
      <c r="FI187" s="588">
        <f>AND(FN$55&gt;0,SUM($E187:FH187)&lt;'Summary&amp;Assumptions'!$G$32*$B187,$D187&gt;='Summary&amp;Assumptions'!$D$17,FN$47&gt;=$D187,FN$47&lt;=EDATE($D187,'Summary&amp;Assumptions'!$G$32))*$B187+AND(FN$56&lt;'Summary&amp;Assumptions'!$J$31,FN$47&gt;=$FO187,FN$47&lt;=$FP187)*(('Summary&amp;Assumptions'!$H$25*$C187)*(1+'Summary&amp;Assumptions'!$J$29)^(FN$46-1))+AND(FN$56&lt;'Summary&amp;Assumptions'!$J$31,FN$47&gt;=$FQ187,FN$47&lt;=$FR187)*(('Summary&amp;Assumptions'!$H$25*$C187)*(1+'Summary&amp;Assumptions'!$J$29)^(FN$46-1))</f>
        <v>0</v>
      </c>
      <c r="FJ187" s="588">
        <f>AND(FO$55&gt;0,SUM($E187:FI187)&lt;'Summary&amp;Assumptions'!$G$32*$B187,$D187&gt;='Summary&amp;Assumptions'!$D$17,FO$47&gt;=$D187,FO$47&lt;=EDATE($D187,'Summary&amp;Assumptions'!$G$32))*$B187+AND(FO$56&lt;'Summary&amp;Assumptions'!$J$31,FO$47&gt;=$FO187,FO$47&lt;=$FP187)*(('Summary&amp;Assumptions'!$H$25*$C187)*(1+'Summary&amp;Assumptions'!$J$29)^(FO$46-1))+AND(FO$56&lt;'Summary&amp;Assumptions'!$J$31,FO$47&gt;=$FQ187,FO$47&lt;=$FR187)*(('Summary&amp;Assumptions'!$H$25*$C187)*(1+'Summary&amp;Assumptions'!$J$29)^(FO$46-1))</f>
        <v>0</v>
      </c>
      <c r="FK187" s="588">
        <f>AND(FP$55&gt;0,SUM($E187:FJ187)&lt;'Summary&amp;Assumptions'!$G$32*$B187,$D187&gt;='Summary&amp;Assumptions'!$D$17,FP$47&gt;=$D187,FP$47&lt;=EDATE($D187,'Summary&amp;Assumptions'!$G$32))*$B187+AND(FP$56&lt;'Summary&amp;Assumptions'!$J$31,FP$47&gt;=$FO187,FP$47&lt;=$FP187)*(('Summary&amp;Assumptions'!$H$25*$C187)*(1+'Summary&amp;Assumptions'!$J$29)^(FP$46-1))+AND(FP$56&lt;'Summary&amp;Assumptions'!$J$31,FP$47&gt;=$FQ187,FP$47&lt;=$FR187)*(('Summary&amp;Assumptions'!$H$25*$C187)*(1+'Summary&amp;Assumptions'!$J$29)^(FP$46-1))</f>
        <v>0</v>
      </c>
      <c r="FL187" s="588">
        <f>AND(FQ$55&gt;0,SUM($E187:FK187)&lt;'Summary&amp;Assumptions'!$G$32*$B187,$D187&gt;='Summary&amp;Assumptions'!$D$17,FQ$47&gt;=$D187,FQ$47&lt;=EDATE($D187,'Summary&amp;Assumptions'!$G$32))*$B187+AND(FQ$56&lt;'Summary&amp;Assumptions'!$J$31,FQ$47&gt;=$FO187,FQ$47&lt;=$FP187)*(('Summary&amp;Assumptions'!$H$25*$C187)*(1+'Summary&amp;Assumptions'!$J$29)^(FQ$46-1))+AND(FQ$56&lt;'Summary&amp;Assumptions'!$J$31,FQ$47&gt;=$FQ187,FQ$47&lt;=$FR187)*(('Summary&amp;Assumptions'!$H$25*$C187)*(1+'Summary&amp;Assumptions'!$J$29)^(FQ$46-1))</f>
        <v>0</v>
      </c>
      <c r="FO187" s="576">
        <f>EDATE(D187,'Summary&amp;Assumptions'!$G$34)</f>
        <v>46478</v>
      </c>
      <c r="FP187" s="576">
        <f>EDATE(FO187,'Summary&amp;Assumptions'!$G$33-1)</f>
        <v>46508</v>
      </c>
      <c r="FQ187" s="576">
        <f>EDATE(FO187,'Summary&amp;Assumptions'!$G$34)</f>
        <v>46844</v>
      </c>
      <c r="FR187" s="576">
        <f>EDATE(FQ187,'Summary&amp;Assumptions'!$G$33-1)</f>
        <v>46874</v>
      </c>
    </row>
    <row r="188" spans="2:174" hidden="1" x14ac:dyDescent="0.2">
      <c r="B188" s="588">
        <v>0</v>
      </c>
      <c r="C188" s="193">
        <v>0</v>
      </c>
      <c r="D188" s="589">
        <v>46143</v>
      </c>
      <c r="F188" s="588">
        <f>AND(K$55&gt;0,SUM($E188:E188)&lt;'Summary&amp;Assumptions'!$G$32*$B188,$D188&gt;='Summary&amp;Assumptions'!$D$17,K$47&gt;=$D188,K$47&lt;=EDATE($D188,'Summary&amp;Assumptions'!$G$32))*$B188+AND(K$56&lt;'Summary&amp;Assumptions'!$J$31,K$47&gt;=$FO188,K$47&lt;=$FP188)*(('Summary&amp;Assumptions'!$H$25*$C188)*(1+'Summary&amp;Assumptions'!$J$29)^(K$46-1))+AND(K$56&lt;'Summary&amp;Assumptions'!$J$31,K$47&gt;=$FQ188,K$47&lt;=$FR188)*(('Summary&amp;Assumptions'!$H$25*$C188)*(1+'Summary&amp;Assumptions'!$J$29)^(K$46-1))</f>
        <v>0</v>
      </c>
      <c r="G188" s="588">
        <f>AND(L$55&gt;0,SUM($E188:F188)&lt;'Summary&amp;Assumptions'!$G$32*$B188,$D188&gt;='Summary&amp;Assumptions'!$D$17,L$47&gt;=$D188,L$47&lt;=EDATE($D188,'Summary&amp;Assumptions'!$G$32))*$B188+AND(L$56&lt;'Summary&amp;Assumptions'!$J$31,L$47&gt;=$FO188,L$47&lt;=$FP188)*(('Summary&amp;Assumptions'!$H$25*$C188)*(1+'Summary&amp;Assumptions'!$J$29)^(L$46-1))+AND(L$56&lt;'Summary&amp;Assumptions'!$J$31,L$47&gt;=$FQ188,L$47&lt;=$FR188)*(('Summary&amp;Assumptions'!$H$25*$C188)*(1+'Summary&amp;Assumptions'!$J$29)^(L$46-1))</f>
        <v>0</v>
      </c>
      <c r="H188" s="588">
        <f>AND(M$55&gt;0,SUM($E188:G188)&lt;'Summary&amp;Assumptions'!$G$32*$B188,$D188&gt;='Summary&amp;Assumptions'!$D$17,M$47&gt;=$D188,M$47&lt;=EDATE($D188,'Summary&amp;Assumptions'!$G$32))*$B188+AND(M$56&lt;'Summary&amp;Assumptions'!$J$31,M$47&gt;=$FO188,M$47&lt;=$FP188)*(('Summary&amp;Assumptions'!$H$25*$C188)*(1+'Summary&amp;Assumptions'!$J$29)^(M$46-1))+AND(M$56&lt;'Summary&amp;Assumptions'!$J$31,M$47&gt;=$FQ188,M$47&lt;=$FR188)*(('Summary&amp;Assumptions'!$H$25*$C188)*(1+'Summary&amp;Assumptions'!$J$29)^(M$46-1))</f>
        <v>0</v>
      </c>
      <c r="I188" s="588">
        <f>AND(N$55&gt;0,SUM($E188:H188)&lt;'Summary&amp;Assumptions'!$G$32*$B188,$D188&gt;='Summary&amp;Assumptions'!$D$17,N$47&gt;=$D188,N$47&lt;=EDATE($D188,'Summary&amp;Assumptions'!$G$32))*$B188+AND(N$56&lt;'Summary&amp;Assumptions'!$J$31,N$47&gt;=$FO188,N$47&lt;=$FP188)*(('Summary&amp;Assumptions'!$H$25*$C188)*(1+'Summary&amp;Assumptions'!$J$29)^(N$46-1))+AND(N$56&lt;'Summary&amp;Assumptions'!$J$31,N$47&gt;=$FQ188,N$47&lt;=$FR188)*(('Summary&amp;Assumptions'!$H$25*$C188)*(1+'Summary&amp;Assumptions'!$J$29)^(N$46-1))</f>
        <v>0</v>
      </c>
      <c r="J188" s="588">
        <f>AND(O$55&gt;0,SUM($E188:I188)&lt;'Summary&amp;Assumptions'!$G$32*$B188,$D188&gt;='Summary&amp;Assumptions'!$D$17,O$47&gt;=$D188,O$47&lt;=EDATE($D188,'Summary&amp;Assumptions'!$G$32))*$B188+AND(O$56&lt;'Summary&amp;Assumptions'!$J$31,O$47&gt;=$FO188,O$47&lt;=$FP188)*(('Summary&amp;Assumptions'!$H$25*$C188)*(1+'Summary&amp;Assumptions'!$J$29)^(O$46-1))+AND(O$56&lt;'Summary&amp;Assumptions'!$J$31,O$47&gt;=$FQ188,O$47&lt;=$FR188)*(('Summary&amp;Assumptions'!$H$25*$C188)*(1+'Summary&amp;Assumptions'!$J$29)^(O$46-1))</f>
        <v>0</v>
      </c>
      <c r="K188" s="588">
        <f>AND(P$55&gt;0,SUM($E188:J188)&lt;'Summary&amp;Assumptions'!$G$32*$B188,$D188&gt;='Summary&amp;Assumptions'!$D$17,P$47&gt;=$D188,P$47&lt;=EDATE($D188,'Summary&amp;Assumptions'!$G$32))*$B188+AND(P$56&lt;'Summary&amp;Assumptions'!$J$31,P$47&gt;=$FO188,P$47&lt;=$FP188)*(('Summary&amp;Assumptions'!$H$25*$C188)*(1+'Summary&amp;Assumptions'!$J$29)^(P$46-1))+AND(P$56&lt;'Summary&amp;Assumptions'!$J$31,P$47&gt;=$FQ188,P$47&lt;=$FR188)*(('Summary&amp;Assumptions'!$H$25*$C188)*(1+'Summary&amp;Assumptions'!$J$29)^(P$46-1))</f>
        <v>0</v>
      </c>
      <c r="L188" s="588">
        <f>AND(Q$55&gt;0,SUM($E188:K188)&lt;'Summary&amp;Assumptions'!$G$32*$B188,$D188&gt;='Summary&amp;Assumptions'!$D$17,Q$47&gt;=$D188,Q$47&lt;=EDATE($D188,'Summary&amp;Assumptions'!$G$32))*$B188+AND(Q$56&lt;'Summary&amp;Assumptions'!$J$31,Q$47&gt;=$FO188,Q$47&lt;=$FP188)*(('Summary&amp;Assumptions'!$H$25*$C188)*(1+'Summary&amp;Assumptions'!$J$29)^(Q$46-1))+AND(Q$56&lt;'Summary&amp;Assumptions'!$J$31,Q$47&gt;=$FQ188,Q$47&lt;=$FR188)*(('Summary&amp;Assumptions'!$H$25*$C188)*(1+'Summary&amp;Assumptions'!$J$29)^(Q$46-1))</f>
        <v>0</v>
      </c>
      <c r="M188" s="588">
        <f>AND(R$55&gt;0,SUM($E188:L188)&lt;'Summary&amp;Assumptions'!$G$32*$B188,$D188&gt;='Summary&amp;Assumptions'!$D$17,R$47&gt;=$D188,R$47&lt;=EDATE($D188,'Summary&amp;Assumptions'!$G$32))*$B188+AND(R$56&lt;'Summary&amp;Assumptions'!$J$31,R$47&gt;=$FO188,R$47&lt;=$FP188)*(('Summary&amp;Assumptions'!$H$25*$C188)*(1+'Summary&amp;Assumptions'!$J$29)^(R$46-1))+AND(R$56&lt;'Summary&amp;Assumptions'!$J$31,R$47&gt;=$FQ188,R$47&lt;=$FR188)*(('Summary&amp;Assumptions'!$H$25*$C188)*(1+'Summary&amp;Assumptions'!$J$29)^(R$46-1))</f>
        <v>0</v>
      </c>
      <c r="N188" s="588">
        <f>AND(S$55&gt;0,SUM($E188:M188)&lt;'Summary&amp;Assumptions'!$G$32*$B188,$D188&gt;='Summary&amp;Assumptions'!$D$17,S$47&gt;=$D188,S$47&lt;=EDATE($D188,'Summary&amp;Assumptions'!$G$32))*$B188+AND(S$56&lt;'Summary&amp;Assumptions'!$J$31,S$47&gt;=$FO188,S$47&lt;=$FP188)*(('Summary&amp;Assumptions'!$H$25*$C188)*(1+'Summary&amp;Assumptions'!$J$29)^(S$46-1))+AND(S$56&lt;'Summary&amp;Assumptions'!$J$31,S$47&gt;=$FQ188,S$47&lt;=$FR188)*(('Summary&amp;Assumptions'!$H$25*$C188)*(1+'Summary&amp;Assumptions'!$J$29)^(S$46-1))</f>
        <v>0</v>
      </c>
      <c r="O188" s="588">
        <f>AND(T$55&gt;0,SUM($E188:N188)&lt;'Summary&amp;Assumptions'!$G$32*$B188,$D188&gt;='Summary&amp;Assumptions'!$D$17,T$47&gt;=$D188,T$47&lt;=EDATE($D188,'Summary&amp;Assumptions'!$G$32))*$B188+AND(T$56&lt;'Summary&amp;Assumptions'!$J$31,T$47&gt;=$FO188,T$47&lt;=$FP188)*(('Summary&amp;Assumptions'!$H$25*$C188)*(1+'Summary&amp;Assumptions'!$J$29)^(T$46-1))+AND(T$56&lt;'Summary&amp;Assumptions'!$J$31,T$47&gt;=$FQ188,T$47&lt;=$FR188)*(('Summary&amp;Assumptions'!$H$25*$C188)*(1+'Summary&amp;Assumptions'!$J$29)^(T$46-1))</f>
        <v>0</v>
      </c>
      <c r="P188" s="588">
        <f>AND(U$55&gt;0,SUM($E188:O188)&lt;'Summary&amp;Assumptions'!$G$32*$B188,$D188&gt;='Summary&amp;Assumptions'!$D$17,U$47&gt;=$D188,U$47&lt;=EDATE($D188,'Summary&amp;Assumptions'!$G$32))*$B188+AND(U$56&lt;'Summary&amp;Assumptions'!$J$31,U$47&gt;=$FO188,U$47&lt;=$FP188)*(('Summary&amp;Assumptions'!$H$25*$C188)*(1+'Summary&amp;Assumptions'!$J$29)^(U$46-1))+AND(U$56&lt;'Summary&amp;Assumptions'!$J$31,U$47&gt;=$FQ188,U$47&lt;=$FR188)*(('Summary&amp;Assumptions'!$H$25*$C188)*(1+'Summary&amp;Assumptions'!$J$29)^(U$46-1))</f>
        <v>0</v>
      </c>
      <c r="Q188" s="588">
        <f>AND(V$55&gt;0,SUM($E188:P188)&lt;'Summary&amp;Assumptions'!$G$32*$B188,$D188&gt;='Summary&amp;Assumptions'!$D$17,V$47&gt;=$D188,V$47&lt;=EDATE($D188,'Summary&amp;Assumptions'!$G$32))*$B188+AND(V$56&lt;'Summary&amp;Assumptions'!$J$31,V$47&gt;=$FO188,V$47&lt;=$FP188)*(('Summary&amp;Assumptions'!$H$25*$C188)*(1+'Summary&amp;Assumptions'!$J$29)^(V$46-1))+AND(V$56&lt;'Summary&amp;Assumptions'!$J$31,V$47&gt;=$FQ188,V$47&lt;=$FR188)*(('Summary&amp;Assumptions'!$H$25*$C188)*(1+'Summary&amp;Assumptions'!$J$29)^(V$46-1))</f>
        <v>0</v>
      </c>
      <c r="R188" s="588">
        <f>AND(W$55&gt;0,SUM($E188:Q188)&lt;'Summary&amp;Assumptions'!$G$32*$B188,$D188&gt;='Summary&amp;Assumptions'!$D$17,W$47&gt;=$D188,W$47&lt;=EDATE($D188,'Summary&amp;Assumptions'!$G$32))*$B188+AND(W$56&lt;'Summary&amp;Assumptions'!$J$31,W$47&gt;=$FO188,W$47&lt;=$FP188)*(('Summary&amp;Assumptions'!$H$25*$C188)*(1+'Summary&amp;Assumptions'!$J$29)^(W$46-1))+AND(W$56&lt;'Summary&amp;Assumptions'!$J$31,W$47&gt;=$FQ188,W$47&lt;=$FR188)*(('Summary&amp;Assumptions'!$H$25*$C188)*(1+'Summary&amp;Assumptions'!$J$29)^(W$46-1))</f>
        <v>0</v>
      </c>
      <c r="S188" s="588">
        <f>AND(X$55&gt;0,SUM($E188:R188)&lt;'Summary&amp;Assumptions'!$G$32*$B188,$D188&gt;='Summary&amp;Assumptions'!$D$17,X$47&gt;=$D188,X$47&lt;=EDATE($D188,'Summary&amp;Assumptions'!$G$32))*$B188+AND(X$56&lt;'Summary&amp;Assumptions'!$J$31,X$47&gt;=$FO188,X$47&lt;=$FP188)*(('Summary&amp;Assumptions'!$H$25*$C188)*(1+'Summary&amp;Assumptions'!$J$29)^(X$46-1))+AND(X$56&lt;'Summary&amp;Assumptions'!$J$31,X$47&gt;=$FQ188,X$47&lt;=$FR188)*(('Summary&amp;Assumptions'!$H$25*$C188)*(1+'Summary&amp;Assumptions'!$J$29)^(X$46-1))</f>
        <v>0</v>
      </c>
      <c r="T188" s="588">
        <f>AND(Y$55&gt;0,SUM($E188:S188)&lt;'Summary&amp;Assumptions'!$G$32*$B188,$D188&gt;='Summary&amp;Assumptions'!$D$17,Y$47&gt;=$D188,Y$47&lt;=EDATE($D188,'Summary&amp;Assumptions'!$G$32))*$B188+AND(Y$56&lt;'Summary&amp;Assumptions'!$J$31,Y$47&gt;=$FO188,Y$47&lt;=$FP188)*(('Summary&amp;Assumptions'!$H$25*$C188)*(1+'Summary&amp;Assumptions'!$J$29)^(Y$46-1))+AND(Y$56&lt;'Summary&amp;Assumptions'!$J$31,Y$47&gt;=$FQ188,Y$47&lt;=$FR188)*(('Summary&amp;Assumptions'!$H$25*$C188)*(1+'Summary&amp;Assumptions'!$J$29)^(Y$46-1))</f>
        <v>0</v>
      </c>
      <c r="U188" s="588">
        <f>AND(Z$55&gt;0,SUM($E188:T188)&lt;'Summary&amp;Assumptions'!$G$32*$B188,$D188&gt;='Summary&amp;Assumptions'!$D$17,Z$47&gt;=$D188,Z$47&lt;=EDATE($D188,'Summary&amp;Assumptions'!$G$32))*$B188+AND(Z$56&lt;'Summary&amp;Assumptions'!$J$31,Z$47&gt;=$FO188,Z$47&lt;=$FP188)*(('Summary&amp;Assumptions'!$H$25*$C188)*(1+'Summary&amp;Assumptions'!$J$29)^(Z$46-1))+AND(Z$56&lt;'Summary&amp;Assumptions'!$J$31,Z$47&gt;=$FQ188,Z$47&lt;=$FR188)*(('Summary&amp;Assumptions'!$H$25*$C188)*(1+'Summary&amp;Assumptions'!$J$29)^(Z$46-1))</f>
        <v>0</v>
      </c>
      <c r="V188" s="588">
        <f>AND(AA$55&gt;0,SUM($E188:U188)&lt;'Summary&amp;Assumptions'!$G$32*$B188,$D188&gt;='Summary&amp;Assumptions'!$D$17,AA$47&gt;=$D188,AA$47&lt;=EDATE($D188,'Summary&amp;Assumptions'!$G$32))*$B188+AND(AA$56&lt;'Summary&amp;Assumptions'!$J$31,AA$47&gt;=$FO188,AA$47&lt;=$FP188)*(('Summary&amp;Assumptions'!$H$25*$C188)*(1+'Summary&amp;Assumptions'!$J$29)^(AA$46-1))+AND(AA$56&lt;'Summary&amp;Assumptions'!$J$31,AA$47&gt;=$FQ188,AA$47&lt;=$FR188)*(('Summary&amp;Assumptions'!$H$25*$C188)*(1+'Summary&amp;Assumptions'!$J$29)^(AA$46-1))</f>
        <v>0</v>
      </c>
      <c r="W188" s="588">
        <f>AND(AB$55&gt;0,SUM($E188:V188)&lt;'Summary&amp;Assumptions'!$G$32*$B188,$D188&gt;='Summary&amp;Assumptions'!$D$17,AB$47&gt;=$D188,AB$47&lt;=EDATE($D188,'Summary&amp;Assumptions'!$G$32))*$B188+AND(AB$56&lt;'Summary&amp;Assumptions'!$J$31,AB$47&gt;=$FO188,AB$47&lt;=$FP188)*(('Summary&amp;Assumptions'!$H$25*$C188)*(1+'Summary&amp;Assumptions'!$J$29)^(AB$46-1))+AND(AB$56&lt;'Summary&amp;Assumptions'!$J$31,AB$47&gt;=$FQ188,AB$47&lt;=$FR188)*(('Summary&amp;Assumptions'!$H$25*$C188)*(1+'Summary&amp;Assumptions'!$J$29)^(AB$46-1))</f>
        <v>0</v>
      </c>
      <c r="X188" s="588">
        <f>AND(AC$55&gt;0,SUM($E188:W188)&lt;'Summary&amp;Assumptions'!$G$32*$B188,$D188&gt;='Summary&amp;Assumptions'!$D$17,AC$47&gt;=$D188,AC$47&lt;=EDATE($D188,'Summary&amp;Assumptions'!$G$32))*$B188+AND(AC$56&lt;'Summary&amp;Assumptions'!$J$31,AC$47&gt;=$FO188,AC$47&lt;=$FP188)*(('Summary&amp;Assumptions'!$H$25*$C188)*(1+'Summary&amp;Assumptions'!$J$29)^(AC$46-1))+AND(AC$56&lt;'Summary&amp;Assumptions'!$J$31,AC$47&gt;=$FQ188,AC$47&lt;=$FR188)*(('Summary&amp;Assumptions'!$H$25*$C188)*(1+'Summary&amp;Assumptions'!$J$29)^(AC$46-1))</f>
        <v>0</v>
      </c>
      <c r="Y188" s="588">
        <f>AND(AD$55&gt;0,SUM($E188:X188)&lt;'Summary&amp;Assumptions'!$G$32*$B188,$D188&gt;='Summary&amp;Assumptions'!$D$17,AD$47&gt;=$D188,AD$47&lt;=EDATE($D188,'Summary&amp;Assumptions'!$G$32))*$B188+AND(AD$56&lt;'Summary&amp;Assumptions'!$J$31,AD$47&gt;=$FO188,AD$47&lt;=$FP188)*(('Summary&amp;Assumptions'!$H$25*$C188)*(1+'Summary&amp;Assumptions'!$J$29)^(AD$46-1))+AND(AD$56&lt;'Summary&amp;Assumptions'!$J$31,AD$47&gt;=$FQ188,AD$47&lt;=$FR188)*(('Summary&amp;Assumptions'!$H$25*$C188)*(1+'Summary&amp;Assumptions'!$J$29)^(AD$46-1))</f>
        <v>0</v>
      </c>
      <c r="Z188" s="588">
        <f>AND(AE$55&gt;0,SUM($E188:Y188)&lt;'Summary&amp;Assumptions'!$G$32*$B188,$D188&gt;='Summary&amp;Assumptions'!$D$17,AE$47&gt;=$D188,AE$47&lt;=EDATE($D188,'Summary&amp;Assumptions'!$G$32))*$B188+AND(AE$56&lt;'Summary&amp;Assumptions'!$J$31,AE$47&gt;=$FO188,AE$47&lt;=$FP188)*(('Summary&amp;Assumptions'!$H$25*$C188)*(1+'Summary&amp;Assumptions'!$J$29)^(AE$46-1))+AND(AE$56&lt;'Summary&amp;Assumptions'!$J$31,AE$47&gt;=$FQ188,AE$47&lt;=$FR188)*(('Summary&amp;Assumptions'!$H$25*$C188)*(1+'Summary&amp;Assumptions'!$J$29)^(AE$46-1))</f>
        <v>0</v>
      </c>
      <c r="AA188" s="588">
        <f>AND(AF$55&gt;0,SUM($E188:Z188)&lt;'Summary&amp;Assumptions'!$G$32*$B188,$D188&gt;='Summary&amp;Assumptions'!$D$17,AF$47&gt;=$D188,AF$47&lt;=EDATE($D188,'Summary&amp;Assumptions'!$G$32))*$B188+AND(AF$56&lt;'Summary&amp;Assumptions'!$J$31,AF$47&gt;=$FO188,AF$47&lt;=$FP188)*(('Summary&amp;Assumptions'!$H$25*$C188)*(1+'Summary&amp;Assumptions'!$J$29)^(AF$46-1))+AND(AF$56&lt;'Summary&amp;Assumptions'!$J$31,AF$47&gt;=$FQ188,AF$47&lt;=$FR188)*(('Summary&amp;Assumptions'!$H$25*$C188)*(1+'Summary&amp;Assumptions'!$J$29)^(AF$46-1))</f>
        <v>0</v>
      </c>
      <c r="AB188" s="588">
        <f>AND(AG$55&gt;0,SUM($E188:AA188)&lt;'Summary&amp;Assumptions'!$G$32*$B188,$D188&gt;='Summary&amp;Assumptions'!$D$17,AG$47&gt;=$D188,AG$47&lt;=EDATE($D188,'Summary&amp;Assumptions'!$G$32))*$B188+AND(AG$56&lt;'Summary&amp;Assumptions'!$J$31,AG$47&gt;=$FO188,AG$47&lt;=$FP188)*(('Summary&amp;Assumptions'!$H$25*$C188)*(1+'Summary&amp;Assumptions'!$J$29)^(AG$46-1))+AND(AG$56&lt;'Summary&amp;Assumptions'!$J$31,AG$47&gt;=$FQ188,AG$47&lt;=$FR188)*(('Summary&amp;Assumptions'!$H$25*$C188)*(1+'Summary&amp;Assumptions'!$J$29)^(AG$46-1))</f>
        <v>0</v>
      </c>
      <c r="AC188" s="588">
        <f>AND(AH$55&gt;0,SUM($E188:AB188)&lt;'Summary&amp;Assumptions'!$G$32*$B188,$D188&gt;='Summary&amp;Assumptions'!$D$17,AH$47&gt;=$D188,AH$47&lt;=EDATE($D188,'Summary&amp;Assumptions'!$G$32))*$B188+AND(AH$56&lt;'Summary&amp;Assumptions'!$J$31,AH$47&gt;=$FO188,AH$47&lt;=$FP188)*(('Summary&amp;Assumptions'!$H$25*$C188)*(1+'Summary&amp;Assumptions'!$J$29)^(AH$46-1))+AND(AH$56&lt;'Summary&amp;Assumptions'!$J$31,AH$47&gt;=$FQ188,AH$47&lt;=$FR188)*(('Summary&amp;Assumptions'!$H$25*$C188)*(1+'Summary&amp;Assumptions'!$J$29)^(AH$46-1))</f>
        <v>0</v>
      </c>
      <c r="AD188" s="588">
        <f>AND(AI$55&gt;0,SUM($E188:AC188)&lt;'Summary&amp;Assumptions'!$G$32*$B188,$D188&gt;='Summary&amp;Assumptions'!$D$17,AI$47&gt;=$D188,AI$47&lt;=EDATE($D188,'Summary&amp;Assumptions'!$G$32))*$B188+AND(AI$56&lt;'Summary&amp;Assumptions'!$J$31,AI$47&gt;=$FO188,AI$47&lt;=$FP188)*(('Summary&amp;Assumptions'!$H$25*$C188)*(1+'Summary&amp;Assumptions'!$J$29)^(AI$46-1))+AND(AI$56&lt;'Summary&amp;Assumptions'!$J$31,AI$47&gt;=$FQ188,AI$47&lt;=$FR188)*(('Summary&amp;Assumptions'!$H$25*$C188)*(1+'Summary&amp;Assumptions'!$J$29)^(AI$46-1))</f>
        <v>0</v>
      </c>
      <c r="AE188" s="588">
        <f>AND(AJ$55&gt;0,SUM($E188:AD188)&lt;'Summary&amp;Assumptions'!$G$32*$B188,$D188&gt;='Summary&amp;Assumptions'!$D$17,AJ$47&gt;=$D188,AJ$47&lt;=EDATE($D188,'Summary&amp;Assumptions'!$G$32))*$B188+AND(AJ$56&lt;'Summary&amp;Assumptions'!$J$31,AJ$47&gt;=$FO188,AJ$47&lt;=$FP188)*(('Summary&amp;Assumptions'!$H$25*$C188)*(1+'Summary&amp;Assumptions'!$J$29)^(AJ$46-1))+AND(AJ$56&lt;'Summary&amp;Assumptions'!$J$31,AJ$47&gt;=$FQ188,AJ$47&lt;=$FR188)*(('Summary&amp;Assumptions'!$H$25*$C188)*(1+'Summary&amp;Assumptions'!$J$29)^(AJ$46-1))</f>
        <v>0</v>
      </c>
      <c r="AF188" s="588">
        <f>AND(AK$55&gt;0,SUM($E188:AE188)&lt;'Summary&amp;Assumptions'!$G$32*$B188,$D188&gt;='Summary&amp;Assumptions'!$D$17,AK$47&gt;=$D188,AK$47&lt;=EDATE($D188,'Summary&amp;Assumptions'!$G$32))*$B188+AND(AK$56&lt;'Summary&amp;Assumptions'!$J$31,AK$47&gt;=$FO188,AK$47&lt;=$FP188)*(('Summary&amp;Assumptions'!$H$25*$C188)*(1+'Summary&amp;Assumptions'!$J$29)^(AK$46-1))+AND(AK$56&lt;'Summary&amp;Assumptions'!$J$31,AK$47&gt;=$FQ188,AK$47&lt;=$FR188)*(('Summary&amp;Assumptions'!$H$25*$C188)*(1+'Summary&amp;Assumptions'!$J$29)^(AK$46-1))</f>
        <v>0</v>
      </c>
      <c r="AG188" s="588">
        <f>AND(AL$55&gt;0,SUM($E188:AF188)&lt;'Summary&amp;Assumptions'!$G$32*$B188,$D188&gt;='Summary&amp;Assumptions'!$D$17,AL$47&gt;=$D188,AL$47&lt;=EDATE($D188,'Summary&amp;Assumptions'!$G$32))*$B188+AND(AL$56&lt;'Summary&amp;Assumptions'!$J$31,AL$47&gt;=$FO188,AL$47&lt;=$FP188)*(('Summary&amp;Assumptions'!$H$25*$C188)*(1+'Summary&amp;Assumptions'!$J$29)^(AL$46-1))+AND(AL$56&lt;'Summary&amp;Assumptions'!$J$31,AL$47&gt;=$FQ188,AL$47&lt;=$FR188)*(('Summary&amp;Assumptions'!$H$25*$C188)*(1+'Summary&amp;Assumptions'!$J$29)^(AL$46-1))</f>
        <v>0</v>
      </c>
      <c r="AH188" s="588">
        <f>AND(AM$55&gt;0,SUM($E188:AG188)&lt;'Summary&amp;Assumptions'!$G$32*$B188,$D188&gt;='Summary&amp;Assumptions'!$D$17,AM$47&gt;=$D188,AM$47&lt;=EDATE($D188,'Summary&amp;Assumptions'!$G$32))*$B188+AND(AM$56&lt;'Summary&amp;Assumptions'!$J$31,AM$47&gt;=$FO188,AM$47&lt;=$FP188)*(('Summary&amp;Assumptions'!$H$25*$C188)*(1+'Summary&amp;Assumptions'!$J$29)^(AM$46-1))+AND(AM$56&lt;'Summary&amp;Assumptions'!$J$31,AM$47&gt;=$FQ188,AM$47&lt;=$FR188)*(('Summary&amp;Assumptions'!$H$25*$C188)*(1+'Summary&amp;Assumptions'!$J$29)^(AM$46-1))</f>
        <v>0</v>
      </c>
      <c r="AI188" s="588">
        <f>AND(AN$55&gt;0,SUM($E188:AH188)&lt;'Summary&amp;Assumptions'!$G$32*$B188,$D188&gt;='Summary&amp;Assumptions'!$D$17,AN$47&gt;=$D188,AN$47&lt;=EDATE($D188,'Summary&amp;Assumptions'!$G$32))*$B188+AND(AN$56&lt;'Summary&amp;Assumptions'!$J$31,AN$47&gt;=$FO188,AN$47&lt;=$FP188)*(('Summary&amp;Assumptions'!$H$25*$C188)*(1+'Summary&amp;Assumptions'!$J$29)^(AN$46-1))+AND(AN$56&lt;'Summary&amp;Assumptions'!$J$31,AN$47&gt;=$FQ188,AN$47&lt;=$FR188)*(('Summary&amp;Assumptions'!$H$25*$C188)*(1+'Summary&amp;Assumptions'!$J$29)^(AN$46-1))</f>
        <v>0</v>
      </c>
      <c r="AJ188" s="588">
        <f>AND(AO$55&gt;0,SUM($E188:AI188)&lt;'Summary&amp;Assumptions'!$G$32*$B188,$D188&gt;='Summary&amp;Assumptions'!$D$17,AO$47&gt;=$D188,AO$47&lt;=EDATE($D188,'Summary&amp;Assumptions'!$G$32))*$B188+AND(AO$56&lt;'Summary&amp;Assumptions'!$J$31,AO$47&gt;=$FO188,AO$47&lt;=$FP188)*(('Summary&amp;Assumptions'!$H$25*$C188)*(1+'Summary&amp;Assumptions'!$J$29)^(AO$46-1))+AND(AO$56&lt;'Summary&amp;Assumptions'!$J$31,AO$47&gt;=$FQ188,AO$47&lt;=$FR188)*(('Summary&amp;Assumptions'!$H$25*$C188)*(1+'Summary&amp;Assumptions'!$J$29)^(AO$46-1))</f>
        <v>0</v>
      </c>
      <c r="AK188" s="588">
        <f>AND(AP$55&gt;0,SUM($E188:AJ188)&lt;'Summary&amp;Assumptions'!$G$32*$B188,$D188&gt;='Summary&amp;Assumptions'!$D$17,AP$47&gt;=$D188,AP$47&lt;=EDATE($D188,'Summary&amp;Assumptions'!$G$32))*$B188+AND(AP$56&lt;'Summary&amp;Assumptions'!$J$31,AP$47&gt;=$FO188,AP$47&lt;=$FP188)*(('Summary&amp;Assumptions'!$H$25*$C188)*(1+'Summary&amp;Assumptions'!$J$29)^(AP$46-1))+AND(AP$56&lt;'Summary&amp;Assumptions'!$J$31,AP$47&gt;=$FQ188,AP$47&lt;=$FR188)*(('Summary&amp;Assumptions'!$H$25*$C188)*(1+'Summary&amp;Assumptions'!$J$29)^(AP$46-1))</f>
        <v>0</v>
      </c>
      <c r="AL188" s="588">
        <f>AND(AQ$55&gt;0,SUM($E188:AK188)&lt;'Summary&amp;Assumptions'!$G$32*$B188,$D188&gt;='Summary&amp;Assumptions'!$D$17,AQ$47&gt;=$D188,AQ$47&lt;=EDATE($D188,'Summary&amp;Assumptions'!$G$32))*$B188+AND(AQ$56&lt;'Summary&amp;Assumptions'!$J$31,AQ$47&gt;=$FO188,AQ$47&lt;=$FP188)*(('Summary&amp;Assumptions'!$H$25*$C188)*(1+'Summary&amp;Assumptions'!$J$29)^(AQ$46-1))+AND(AQ$56&lt;'Summary&amp;Assumptions'!$J$31,AQ$47&gt;=$FQ188,AQ$47&lt;=$FR188)*(('Summary&amp;Assumptions'!$H$25*$C188)*(1+'Summary&amp;Assumptions'!$J$29)^(AQ$46-1))</f>
        <v>0</v>
      </c>
      <c r="AM188" s="588">
        <f>AND(AR$55&gt;0,SUM($E188:AL188)&lt;'Summary&amp;Assumptions'!$G$32*$B188,$D188&gt;='Summary&amp;Assumptions'!$D$17,AR$47&gt;=$D188,AR$47&lt;=EDATE($D188,'Summary&amp;Assumptions'!$G$32))*$B188+AND(AR$56&lt;'Summary&amp;Assumptions'!$J$31,AR$47&gt;=$FO188,AR$47&lt;=$FP188)*(('Summary&amp;Assumptions'!$H$25*$C188)*(1+'Summary&amp;Assumptions'!$J$29)^(AR$46-1))+AND(AR$56&lt;'Summary&amp;Assumptions'!$J$31,AR$47&gt;=$FQ188,AR$47&lt;=$FR188)*(('Summary&amp;Assumptions'!$H$25*$C188)*(1+'Summary&amp;Assumptions'!$J$29)^(AR$46-1))</f>
        <v>0</v>
      </c>
      <c r="AN188" s="588">
        <f>AND(AS$55&gt;0,SUM($E188:AM188)&lt;'Summary&amp;Assumptions'!$G$32*$B188,$D188&gt;='Summary&amp;Assumptions'!$D$17,AS$47&gt;=$D188,AS$47&lt;=EDATE($D188,'Summary&amp;Assumptions'!$G$32))*$B188+AND(AS$56&lt;'Summary&amp;Assumptions'!$J$31,AS$47&gt;=$FO188,AS$47&lt;=$FP188)*(('Summary&amp;Assumptions'!$H$25*$C188)*(1+'Summary&amp;Assumptions'!$J$29)^(AS$46-1))+AND(AS$56&lt;'Summary&amp;Assumptions'!$J$31,AS$47&gt;=$FQ188,AS$47&lt;=$FR188)*(('Summary&amp;Assumptions'!$H$25*$C188)*(1+'Summary&amp;Assumptions'!$J$29)^(AS$46-1))</f>
        <v>0</v>
      </c>
      <c r="AO188" s="588">
        <f>AND(AT$55&gt;0,SUM($E188:AN188)&lt;'Summary&amp;Assumptions'!$G$32*$B188,$D188&gt;='Summary&amp;Assumptions'!$D$17,AT$47&gt;=$D188,AT$47&lt;=EDATE($D188,'Summary&amp;Assumptions'!$G$32))*$B188+AND(AT$56&lt;'Summary&amp;Assumptions'!$J$31,AT$47&gt;=$FO188,AT$47&lt;=$FP188)*(('Summary&amp;Assumptions'!$H$25*$C188)*(1+'Summary&amp;Assumptions'!$J$29)^(AT$46-1))+AND(AT$56&lt;'Summary&amp;Assumptions'!$J$31,AT$47&gt;=$FQ188,AT$47&lt;=$FR188)*(('Summary&amp;Assumptions'!$H$25*$C188)*(1+'Summary&amp;Assumptions'!$J$29)^(AT$46-1))</f>
        <v>0</v>
      </c>
      <c r="AP188" s="588">
        <f>AND(AU$55&gt;0,SUM($E188:AO188)&lt;'Summary&amp;Assumptions'!$G$32*$B188,$D188&gt;='Summary&amp;Assumptions'!$D$17,AU$47&gt;=$D188,AU$47&lt;=EDATE($D188,'Summary&amp;Assumptions'!$G$32))*$B188+AND(AU$56&lt;'Summary&amp;Assumptions'!$J$31,AU$47&gt;=$FO188,AU$47&lt;=$FP188)*(('Summary&amp;Assumptions'!$H$25*$C188)*(1+'Summary&amp;Assumptions'!$J$29)^(AU$46-1))+AND(AU$56&lt;'Summary&amp;Assumptions'!$J$31,AU$47&gt;=$FQ188,AU$47&lt;=$FR188)*(('Summary&amp;Assumptions'!$H$25*$C188)*(1+'Summary&amp;Assumptions'!$J$29)^(AU$46-1))</f>
        <v>0</v>
      </c>
      <c r="AQ188" s="588">
        <f>AND(AV$55&gt;0,SUM($E188:AP188)&lt;'Summary&amp;Assumptions'!$G$32*$B188,$D188&gt;='Summary&amp;Assumptions'!$D$17,AV$47&gt;=$D188,AV$47&lt;=EDATE($D188,'Summary&amp;Assumptions'!$G$32))*$B188+AND(AV$56&lt;'Summary&amp;Assumptions'!$J$31,AV$47&gt;=$FO188,AV$47&lt;=$FP188)*(('Summary&amp;Assumptions'!$H$25*$C188)*(1+'Summary&amp;Assumptions'!$J$29)^(AV$46-1))+AND(AV$56&lt;'Summary&amp;Assumptions'!$J$31,AV$47&gt;=$FQ188,AV$47&lt;=$FR188)*(('Summary&amp;Assumptions'!$H$25*$C188)*(1+'Summary&amp;Assumptions'!$J$29)^(AV$46-1))</f>
        <v>0</v>
      </c>
      <c r="AR188" s="588">
        <f>AND(AW$55&gt;0,SUM($E188:AQ188)&lt;'Summary&amp;Assumptions'!$G$32*$B188,$D188&gt;='Summary&amp;Assumptions'!$D$17,AW$47&gt;=$D188,AW$47&lt;=EDATE($D188,'Summary&amp;Assumptions'!$G$32))*$B188+AND(AW$56&lt;'Summary&amp;Assumptions'!$J$31,AW$47&gt;=$FO188,AW$47&lt;=$FP188)*(('Summary&amp;Assumptions'!$H$25*$C188)*(1+'Summary&amp;Assumptions'!$J$29)^(AW$46-1))+AND(AW$56&lt;'Summary&amp;Assumptions'!$J$31,AW$47&gt;=$FQ188,AW$47&lt;=$FR188)*(('Summary&amp;Assumptions'!$H$25*$C188)*(1+'Summary&amp;Assumptions'!$J$29)^(AW$46-1))</f>
        <v>0</v>
      </c>
      <c r="AS188" s="588">
        <f>AND(AX$55&gt;0,SUM($E188:AR188)&lt;'Summary&amp;Assumptions'!$G$32*$B188,$D188&gt;='Summary&amp;Assumptions'!$D$17,AX$47&gt;=$D188,AX$47&lt;=EDATE($D188,'Summary&amp;Assumptions'!$G$32))*$B188+AND(AX$56&lt;'Summary&amp;Assumptions'!$J$31,AX$47&gt;=$FO188,AX$47&lt;=$FP188)*(('Summary&amp;Assumptions'!$H$25*$C188)*(1+'Summary&amp;Assumptions'!$J$29)^(AX$46-1))+AND(AX$56&lt;'Summary&amp;Assumptions'!$J$31,AX$47&gt;=$FQ188,AX$47&lt;=$FR188)*(('Summary&amp;Assumptions'!$H$25*$C188)*(1+'Summary&amp;Assumptions'!$J$29)^(AX$46-1))</f>
        <v>0</v>
      </c>
      <c r="AT188" s="588">
        <f>AND(AY$55&gt;0,SUM($E188:AS188)&lt;'Summary&amp;Assumptions'!$G$32*$B188,$D188&gt;='Summary&amp;Assumptions'!$D$17,AY$47&gt;=$D188,AY$47&lt;=EDATE($D188,'Summary&amp;Assumptions'!$G$32))*$B188+AND(AY$56&lt;'Summary&amp;Assumptions'!$J$31,AY$47&gt;=$FO188,AY$47&lt;=$FP188)*(('Summary&amp;Assumptions'!$H$25*$C188)*(1+'Summary&amp;Assumptions'!$J$29)^(AY$46-1))+AND(AY$56&lt;'Summary&amp;Assumptions'!$J$31,AY$47&gt;=$FQ188,AY$47&lt;=$FR188)*(('Summary&amp;Assumptions'!$H$25*$C188)*(1+'Summary&amp;Assumptions'!$J$29)^(AY$46-1))</f>
        <v>0</v>
      </c>
      <c r="AU188" s="588">
        <f>AND(AZ$55&gt;0,SUM($E188:AT188)&lt;'Summary&amp;Assumptions'!$G$32*$B188,$D188&gt;='Summary&amp;Assumptions'!$D$17,AZ$47&gt;=$D188,AZ$47&lt;=EDATE($D188,'Summary&amp;Assumptions'!$G$32))*$B188+AND(AZ$56&lt;'Summary&amp;Assumptions'!$J$31,AZ$47&gt;=$FO188,AZ$47&lt;=$FP188)*(('Summary&amp;Assumptions'!$H$25*$C188)*(1+'Summary&amp;Assumptions'!$J$29)^(AZ$46-1))+AND(AZ$56&lt;'Summary&amp;Assumptions'!$J$31,AZ$47&gt;=$FQ188,AZ$47&lt;=$FR188)*(('Summary&amp;Assumptions'!$H$25*$C188)*(1+'Summary&amp;Assumptions'!$J$29)^(AZ$46-1))</f>
        <v>0</v>
      </c>
      <c r="AV188" s="588">
        <f>AND(BA$55&gt;0,SUM($E188:AU188)&lt;'Summary&amp;Assumptions'!$G$32*$B188,$D188&gt;='Summary&amp;Assumptions'!$D$17,BA$47&gt;=$D188,BA$47&lt;=EDATE($D188,'Summary&amp;Assumptions'!$G$32))*$B188+AND(BA$56&lt;'Summary&amp;Assumptions'!$J$31,BA$47&gt;=$FO188,BA$47&lt;=$FP188)*(('Summary&amp;Assumptions'!$H$25*$C188)*(1+'Summary&amp;Assumptions'!$J$29)^(BA$46-1))+AND(BA$56&lt;'Summary&amp;Assumptions'!$J$31,BA$47&gt;=$FQ188,BA$47&lt;=$FR188)*(('Summary&amp;Assumptions'!$H$25*$C188)*(1+'Summary&amp;Assumptions'!$J$29)^(BA$46-1))</f>
        <v>0</v>
      </c>
      <c r="AW188" s="588">
        <f>AND(BB$55&gt;0,SUM($E188:AV188)&lt;'Summary&amp;Assumptions'!$G$32*$B188,$D188&gt;='Summary&amp;Assumptions'!$D$17,BB$47&gt;=$D188,BB$47&lt;=EDATE($D188,'Summary&amp;Assumptions'!$G$32))*$B188+AND(BB$56&lt;'Summary&amp;Assumptions'!$J$31,BB$47&gt;=$FO188,BB$47&lt;=$FP188)*(('Summary&amp;Assumptions'!$H$25*$C188)*(1+'Summary&amp;Assumptions'!$J$29)^(BB$46-1))+AND(BB$56&lt;'Summary&amp;Assumptions'!$J$31,BB$47&gt;=$FQ188,BB$47&lt;=$FR188)*(('Summary&amp;Assumptions'!$H$25*$C188)*(1+'Summary&amp;Assumptions'!$J$29)^(BB$46-1))</f>
        <v>0</v>
      </c>
      <c r="AX188" s="588">
        <f>AND(BC$55&gt;0,SUM($E188:AW188)&lt;'Summary&amp;Assumptions'!$G$32*$B188,$D188&gt;='Summary&amp;Assumptions'!$D$17,BC$47&gt;=$D188,BC$47&lt;=EDATE($D188,'Summary&amp;Assumptions'!$G$32))*$B188+AND(BC$56&lt;'Summary&amp;Assumptions'!$J$31,BC$47&gt;=$FO188,BC$47&lt;=$FP188)*(('Summary&amp;Assumptions'!$H$25*$C188)*(1+'Summary&amp;Assumptions'!$J$29)^(BC$46-1))+AND(BC$56&lt;'Summary&amp;Assumptions'!$J$31,BC$47&gt;=$FQ188,BC$47&lt;=$FR188)*(('Summary&amp;Assumptions'!$H$25*$C188)*(1+'Summary&amp;Assumptions'!$J$29)^(BC$46-1))</f>
        <v>0</v>
      </c>
      <c r="AY188" s="588">
        <f>AND(BD$55&gt;0,SUM($E188:AX188)&lt;'Summary&amp;Assumptions'!$G$32*$B188,$D188&gt;='Summary&amp;Assumptions'!$D$17,BD$47&gt;=$D188,BD$47&lt;=EDATE($D188,'Summary&amp;Assumptions'!$G$32))*$B188+AND(BD$56&lt;'Summary&amp;Assumptions'!$J$31,BD$47&gt;=$FO188,BD$47&lt;=$FP188)*(('Summary&amp;Assumptions'!$H$25*$C188)*(1+'Summary&amp;Assumptions'!$J$29)^(BD$46-1))+AND(BD$56&lt;'Summary&amp;Assumptions'!$J$31,BD$47&gt;=$FQ188,BD$47&lt;=$FR188)*(('Summary&amp;Assumptions'!$H$25*$C188)*(1+'Summary&amp;Assumptions'!$J$29)^(BD$46-1))</f>
        <v>0</v>
      </c>
      <c r="AZ188" s="588">
        <f>AND(BE$55&gt;0,SUM($E188:AY188)&lt;'Summary&amp;Assumptions'!$G$32*$B188,$D188&gt;='Summary&amp;Assumptions'!$D$17,BE$47&gt;=$D188,BE$47&lt;=EDATE($D188,'Summary&amp;Assumptions'!$G$32))*$B188+AND(BE$56&lt;'Summary&amp;Assumptions'!$J$31,BE$47&gt;=$FO188,BE$47&lt;=$FP188)*(('Summary&amp;Assumptions'!$H$25*$C188)*(1+'Summary&amp;Assumptions'!$J$29)^(BE$46-1))+AND(BE$56&lt;'Summary&amp;Assumptions'!$J$31,BE$47&gt;=$FQ188,BE$47&lt;=$FR188)*(('Summary&amp;Assumptions'!$H$25*$C188)*(1+'Summary&amp;Assumptions'!$J$29)^(BE$46-1))</f>
        <v>0</v>
      </c>
      <c r="BA188" s="588">
        <f>AND(BF$55&gt;0,SUM($E188:AZ188)&lt;'Summary&amp;Assumptions'!$G$32*$B188,$D188&gt;='Summary&amp;Assumptions'!$D$17,BF$47&gt;=$D188,BF$47&lt;=EDATE($D188,'Summary&amp;Assumptions'!$G$32))*$B188+AND(BF$56&lt;'Summary&amp;Assumptions'!$J$31,BF$47&gt;=$FO188,BF$47&lt;=$FP188)*(('Summary&amp;Assumptions'!$H$25*$C188)*(1+'Summary&amp;Assumptions'!$J$29)^(BF$46-1))+AND(BF$56&lt;'Summary&amp;Assumptions'!$J$31,BF$47&gt;=$FQ188,BF$47&lt;=$FR188)*(('Summary&amp;Assumptions'!$H$25*$C188)*(1+'Summary&amp;Assumptions'!$J$29)^(BF$46-1))</f>
        <v>0</v>
      </c>
      <c r="BB188" s="588">
        <f>AND(BG$55&gt;0,SUM($E188:BA188)&lt;'Summary&amp;Assumptions'!$G$32*$B188,$D188&gt;='Summary&amp;Assumptions'!$D$17,BG$47&gt;=$D188,BG$47&lt;=EDATE($D188,'Summary&amp;Assumptions'!$G$32))*$B188+AND(BG$56&lt;'Summary&amp;Assumptions'!$J$31,BG$47&gt;=$FO188,BG$47&lt;=$FP188)*(('Summary&amp;Assumptions'!$H$25*$C188)*(1+'Summary&amp;Assumptions'!$J$29)^(BG$46-1))+AND(BG$56&lt;'Summary&amp;Assumptions'!$J$31,BG$47&gt;=$FQ188,BG$47&lt;=$FR188)*(('Summary&amp;Assumptions'!$H$25*$C188)*(1+'Summary&amp;Assumptions'!$J$29)^(BG$46-1))</f>
        <v>0</v>
      </c>
      <c r="BC188" s="588">
        <f>AND(BH$55&gt;0,SUM($E188:BB188)&lt;'Summary&amp;Assumptions'!$G$32*$B188,$D188&gt;='Summary&amp;Assumptions'!$D$17,BH$47&gt;=$D188,BH$47&lt;=EDATE($D188,'Summary&amp;Assumptions'!$G$32))*$B188+AND(BH$56&lt;'Summary&amp;Assumptions'!$J$31,BH$47&gt;=$FO188,BH$47&lt;=$FP188)*(('Summary&amp;Assumptions'!$H$25*$C188)*(1+'Summary&amp;Assumptions'!$J$29)^(BH$46-1))+AND(BH$56&lt;'Summary&amp;Assumptions'!$J$31,BH$47&gt;=$FQ188,BH$47&lt;=$FR188)*(('Summary&amp;Assumptions'!$H$25*$C188)*(1+'Summary&amp;Assumptions'!$J$29)^(BH$46-1))</f>
        <v>0</v>
      </c>
      <c r="BD188" s="588">
        <f>AND(BI$55&gt;0,SUM($E188:BC188)&lt;'Summary&amp;Assumptions'!$G$32*$B188,$D188&gt;='Summary&amp;Assumptions'!$D$17,BI$47&gt;=$D188,BI$47&lt;=EDATE($D188,'Summary&amp;Assumptions'!$G$32))*$B188+AND(BI$56&lt;'Summary&amp;Assumptions'!$J$31,BI$47&gt;=$FO188,BI$47&lt;=$FP188)*(('Summary&amp;Assumptions'!$H$25*$C188)*(1+'Summary&amp;Assumptions'!$J$29)^(BI$46-1))+AND(BI$56&lt;'Summary&amp;Assumptions'!$J$31,BI$47&gt;=$FQ188,BI$47&lt;=$FR188)*(('Summary&amp;Assumptions'!$H$25*$C188)*(1+'Summary&amp;Assumptions'!$J$29)^(BI$46-1))</f>
        <v>0</v>
      </c>
      <c r="BE188" s="588">
        <f>AND(BJ$55&gt;0,SUM($E188:BD188)&lt;'Summary&amp;Assumptions'!$G$32*$B188,$D188&gt;='Summary&amp;Assumptions'!$D$17,BJ$47&gt;=$D188,BJ$47&lt;=EDATE($D188,'Summary&amp;Assumptions'!$G$32))*$B188+AND(BJ$56&lt;'Summary&amp;Assumptions'!$J$31,BJ$47&gt;=$FO188,BJ$47&lt;=$FP188)*(('Summary&amp;Assumptions'!$H$25*$C188)*(1+'Summary&amp;Assumptions'!$J$29)^(BJ$46-1))+AND(BJ$56&lt;'Summary&amp;Assumptions'!$J$31,BJ$47&gt;=$FQ188,BJ$47&lt;=$FR188)*(('Summary&amp;Assumptions'!$H$25*$C188)*(1+'Summary&amp;Assumptions'!$J$29)^(BJ$46-1))</f>
        <v>0</v>
      </c>
      <c r="BF188" s="588">
        <f>AND(BK$55&gt;0,SUM($E188:BE188)&lt;'Summary&amp;Assumptions'!$G$32*$B188,$D188&gt;='Summary&amp;Assumptions'!$D$17,BK$47&gt;=$D188,BK$47&lt;=EDATE($D188,'Summary&amp;Assumptions'!$G$32))*$B188+AND(BK$56&lt;'Summary&amp;Assumptions'!$J$31,BK$47&gt;=$FO188,BK$47&lt;=$FP188)*(('Summary&amp;Assumptions'!$H$25*$C188)*(1+'Summary&amp;Assumptions'!$J$29)^(BK$46-1))+AND(BK$56&lt;'Summary&amp;Assumptions'!$J$31,BK$47&gt;=$FQ188,BK$47&lt;=$FR188)*(('Summary&amp;Assumptions'!$H$25*$C188)*(1+'Summary&amp;Assumptions'!$J$29)^(BK$46-1))</f>
        <v>0</v>
      </c>
      <c r="BG188" s="588">
        <f>AND(BL$55&gt;0,SUM($E188:BF188)&lt;'Summary&amp;Assumptions'!$G$32*$B188,$D188&gt;='Summary&amp;Assumptions'!$D$17,BL$47&gt;=$D188,BL$47&lt;=EDATE($D188,'Summary&amp;Assumptions'!$G$32))*$B188+AND(BL$56&lt;'Summary&amp;Assumptions'!$J$31,BL$47&gt;=$FO188,BL$47&lt;=$FP188)*(('Summary&amp;Assumptions'!$H$25*$C188)*(1+'Summary&amp;Assumptions'!$J$29)^(BL$46-1))+AND(BL$56&lt;'Summary&amp;Assumptions'!$J$31,BL$47&gt;=$FQ188,BL$47&lt;=$FR188)*(('Summary&amp;Assumptions'!$H$25*$C188)*(1+'Summary&amp;Assumptions'!$J$29)^(BL$46-1))</f>
        <v>0</v>
      </c>
      <c r="BH188" s="588">
        <f>AND(BM$55&gt;0,SUM($E188:BG188)&lt;'Summary&amp;Assumptions'!$G$32*$B188,$D188&gt;='Summary&amp;Assumptions'!$D$17,BM$47&gt;=$D188,BM$47&lt;=EDATE($D188,'Summary&amp;Assumptions'!$G$32))*$B188+AND(BM$56&lt;'Summary&amp;Assumptions'!$J$31,BM$47&gt;=$FO188,BM$47&lt;=$FP188)*(('Summary&amp;Assumptions'!$H$25*$C188)*(1+'Summary&amp;Assumptions'!$J$29)^(BM$46-1))+AND(BM$56&lt;'Summary&amp;Assumptions'!$J$31,BM$47&gt;=$FQ188,BM$47&lt;=$FR188)*(('Summary&amp;Assumptions'!$H$25*$C188)*(1+'Summary&amp;Assumptions'!$J$29)^(BM$46-1))</f>
        <v>0</v>
      </c>
      <c r="BI188" s="588">
        <f>AND(BN$55&gt;0,SUM($E188:BH188)&lt;'Summary&amp;Assumptions'!$G$32*$B188,$D188&gt;='Summary&amp;Assumptions'!$D$17,BN$47&gt;=$D188,BN$47&lt;=EDATE($D188,'Summary&amp;Assumptions'!$G$32))*$B188+AND(BN$56&lt;'Summary&amp;Assumptions'!$J$31,BN$47&gt;=$FO188,BN$47&lt;=$FP188)*(('Summary&amp;Assumptions'!$H$25*$C188)*(1+'Summary&amp;Assumptions'!$J$29)^(BN$46-1))+AND(BN$56&lt;'Summary&amp;Assumptions'!$J$31,BN$47&gt;=$FQ188,BN$47&lt;=$FR188)*(('Summary&amp;Assumptions'!$H$25*$C188)*(1+'Summary&amp;Assumptions'!$J$29)^(BN$46-1))</f>
        <v>0</v>
      </c>
      <c r="BJ188" s="588">
        <f>AND(BO$55&gt;0,SUM($E188:BI188)&lt;'Summary&amp;Assumptions'!$G$32*$B188,$D188&gt;='Summary&amp;Assumptions'!$D$17,BO$47&gt;=$D188,BO$47&lt;=EDATE($D188,'Summary&amp;Assumptions'!$G$32))*$B188+AND(BO$56&lt;'Summary&amp;Assumptions'!$J$31,BO$47&gt;=$FO188,BO$47&lt;=$FP188)*(('Summary&amp;Assumptions'!$H$25*$C188)*(1+'Summary&amp;Assumptions'!$J$29)^(BO$46-1))+AND(BO$56&lt;'Summary&amp;Assumptions'!$J$31,BO$47&gt;=$FQ188,BO$47&lt;=$FR188)*(('Summary&amp;Assumptions'!$H$25*$C188)*(1+'Summary&amp;Assumptions'!$J$29)^(BO$46-1))</f>
        <v>0</v>
      </c>
      <c r="BK188" s="588">
        <f>AND(BP$55&gt;0,SUM($E188:BJ188)&lt;'Summary&amp;Assumptions'!$G$32*$B188,$D188&gt;='Summary&amp;Assumptions'!$D$17,BP$47&gt;=$D188,BP$47&lt;=EDATE($D188,'Summary&amp;Assumptions'!$G$32))*$B188+AND(BP$56&lt;'Summary&amp;Assumptions'!$J$31,BP$47&gt;=$FO188,BP$47&lt;=$FP188)*(('Summary&amp;Assumptions'!$H$25*$C188)*(1+'Summary&amp;Assumptions'!$J$29)^(BP$46-1))+AND(BP$56&lt;'Summary&amp;Assumptions'!$J$31,BP$47&gt;=$FQ188,BP$47&lt;=$FR188)*(('Summary&amp;Assumptions'!$H$25*$C188)*(1+'Summary&amp;Assumptions'!$J$29)^(BP$46-1))</f>
        <v>0</v>
      </c>
      <c r="BL188" s="588">
        <f>AND(BQ$55&gt;0,SUM($E188:BK188)&lt;'Summary&amp;Assumptions'!$G$32*$B188,$D188&gt;='Summary&amp;Assumptions'!$D$17,BQ$47&gt;=$D188,BQ$47&lt;=EDATE($D188,'Summary&amp;Assumptions'!$G$32))*$B188+AND(BQ$56&lt;'Summary&amp;Assumptions'!$J$31,BQ$47&gt;=$FO188,BQ$47&lt;=$FP188)*(('Summary&amp;Assumptions'!$H$25*$C188)*(1+'Summary&amp;Assumptions'!$J$29)^(BQ$46-1))+AND(BQ$56&lt;'Summary&amp;Assumptions'!$J$31,BQ$47&gt;=$FQ188,BQ$47&lt;=$FR188)*(('Summary&amp;Assumptions'!$H$25*$C188)*(1+'Summary&amp;Assumptions'!$J$29)^(BQ$46-1))</f>
        <v>0</v>
      </c>
      <c r="BM188" s="588">
        <f>AND(BR$55&gt;0,SUM($E188:BL188)&lt;'Summary&amp;Assumptions'!$G$32*$B188,$D188&gt;='Summary&amp;Assumptions'!$D$17,BR$47&gt;=$D188,BR$47&lt;=EDATE($D188,'Summary&amp;Assumptions'!$G$32))*$B188+AND(BR$56&lt;'Summary&amp;Assumptions'!$J$31,BR$47&gt;=$FO188,BR$47&lt;=$FP188)*(('Summary&amp;Assumptions'!$H$25*$C188)*(1+'Summary&amp;Assumptions'!$J$29)^(BR$46-1))+AND(BR$56&lt;'Summary&amp;Assumptions'!$J$31,BR$47&gt;=$FQ188,BR$47&lt;=$FR188)*(('Summary&amp;Assumptions'!$H$25*$C188)*(1+'Summary&amp;Assumptions'!$J$29)^(BR$46-1))</f>
        <v>0</v>
      </c>
      <c r="BN188" s="588">
        <f>AND(BS$55&gt;0,SUM($E188:BM188)&lt;'Summary&amp;Assumptions'!$G$32*$B188,$D188&gt;='Summary&amp;Assumptions'!$D$17,BS$47&gt;=$D188,BS$47&lt;=EDATE($D188,'Summary&amp;Assumptions'!$G$32))*$B188+AND(BS$56&lt;'Summary&amp;Assumptions'!$J$31,BS$47&gt;=$FO188,BS$47&lt;=$FP188)*(('Summary&amp;Assumptions'!$H$25*$C188)*(1+'Summary&amp;Assumptions'!$J$29)^(BS$46-1))+AND(BS$56&lt;'Summary&amp;Assumptions'!$J$31,BS$47&gt;=$FQ188,BS$47&lt;=$FR188)*(('Summary&amp;Assumptions'!$H$25*$C188)*(1+'Summary&amp;Assumptions'!$J$29)^(BS$46-1))</f>
        <v>0</v>
      </c>
      <c r="BO188" s="588">
        <f>AND(BT$55&gt;0,SUM($E188:BN188)&lt;'Summary&amp;Assumptions'!$G$32*$B188,$D188&gt;='Summary&amp;Assumptions'!$D$17,BT$47&gt;=$D188,BT$47&lt;=EDATE($D188,'Summary&amp;Assumptions'!$G$32))*$B188+AND(BT$56&lt;'Summary&amp;Assumptions'!$J$31,BT$47&gt;=$FO188,BT$47&lt;=$FP188)*(('Summary&amp;Assumptions'!$H$25*$C188)*(1+'Summary&amp;Assumptions'!$J$29)^(BT$46-1))+AND(BT$56&lt;'Summary&amp;Assumptions'!$J$31,BT$47&gt;=$FQ188,BT$47&lt;=$FR188)*(('Summary&amp;Assumptions'!$H$25*$C188)*(1+'Summary&amp;Assumptions'!$J$29)^(BT$46-1))</f>
        <v>0</v>
      </c>
      <c r="BP188" s="588">
        <f>AND(BU$55&gt;0,SUM($E188:BO188)&lt;'Summary&amp;Assumptions'!$G$32*$B188,$D188&gt;='Summary&amp;Assumptions'!$D$17,BU$47&gt;=$D188,BU$47&lt;=EDATE($D188,'Summary&amp;Assumptions'!$G$32))*$B188+AND(BU$56&lt;'Summary&amp;Assumptions'!$J$31,BU$47&gt;=$FO188,BU$47&lt;=$FP188)*(('Summary&amp;Assumptions'!$H$25*$C188)*(1+'Summary&amp;Assumptions'!$J$29)^(BU$46-1))+AND(BU$56&lt;'Summary&amp;Assumptions'!$J$31,BU$47&gt;=$FQ188,BU$47&lt;=$FR188)*(('Summary&amp;Assumptions'!$H$25*$C188)*(1+'Summary&amp;Assumptions'!$J$29)^(BU$46-1))</f>
        <v>0</v>
      </c>
      <c r="BQ188" s="588">
        <f>AND(BV$55&gt;0,SUM($E188:BP188)&lt;'Summary&amp;Assumptions'!$G$32*$B188,$D188&gt;='Summary&amp;Assumptions'!$D$17,BV$47&gt;=$D188,BV$47&lt;=EDATE($D188,'Summary&amp;Assumptions'!$G$32))*$B188+AND(BV$56&lt;'Summary&amp;Assumptions'!$J$31,BV$47&gt;=$FO188,BV$47&lt;=$FP188)*(('Summary&amp;Assumptions'!$H$25*$C188)*(1+'Summary&amp;Assumptions'!$J$29)^(BV$46-1))+AND(BV$56&lt;'Summary&amp;Assumptions'!$J$31,BV$47&gt;=$FQ188,BV$47&lt;=$FR188)*(('Summary&amp;Assumptions'!$H$25*$C188)*(1+'Summary&amp;Assumptions'!$J$29)^(BV$46-1))</f>
        <v>0</v>
      </c>
      <c r="BR188" s="588">
        <f>AND(BW$55&gt;0,SUM($E188:BQ188)&lt;'Summary&amp;Assumptions'!$G$32*$B188,$D188&gt;='Summary&amp;Assumptions'!$D$17,BW$47&gt;=$D188,BW$47&lt;=EDATE($D188,'Summary&amp;Assumptions'!$G$32))*$B188+AND(BW$56&lt;'Summary&amp;Assumptions'!$J$31,BW$47&gt;=$FO188,BW$47&lt;=$FP188)*(('Summary&amp;Assumptions'!$H$25*$C188)*(1+'Summary&amp;Assumptions'!$J$29)^(BW$46-1))+AND(BW$56&lt;'Summary&amp;Assumptions'!$J$31,BW$47&gt;=$FQ188,BW$47&lt;=$FR188)*(('Summary&amp;Assumptions'!$H$25*$C188)*(1+'Summary&amp;Assumptions'!$J$29)^(BW$46-1))</f>
        <v>0</v>
      </c>
      <c r="BS188" s="588">
        <f>AND(BX$55&gt;0,SUM($E188:BR188)&lt;'Summary&amp;Assumptions'!$G$32*$B188,$D188&gt;='Summary&amp;Assumptions'!$D$17,BX$47&gt;=$D188,BX$47&lt;=EDATE($D188,'Summary&amp;Assumptions'!$G$32))*$B188+AND(BX$56&lt;'Summary&amp;Assumptions'!$J$31,BX$47&gt;=$FO188,BX$47&lt;=$FP188)*(('Summary&amp;Assumptions'!$H$25*$C188)*(1+'Summary&amp;Assumptions'!$J$29)^(BX$46-1))+AND(BX$56&lt;'Summary&amp;Assumptions'!$J$31,BX$47&gt;=$FQ188,BX$47&lt;=$FR188)*(('Summary&amp;Assumptions'!$H$25*$C188)*(1+'Summary&amp;Assumptions'!$J$29)^(BX$46-1))</f>
        <v>0</v>
      </c>
      <c r="BT188" s="588">
        <f>AND(BY$55&gt;0,SUM($E188:BS188)&lt;'Summary&amp;Assumptions'!$G$32*$B188,$D188&gt;='Summary&amp;Assumptions'!$D$17,BY$47&gt;=$D188,BY$47&lt;=EDATE($D188,'Summary&amp;Assumptions'!$G$32))*$B188+AND(BY$56&lt;'Summary&amp;Assumptions'!$J$31,BY$47&gt;=$FO188,BY$47&lt;=$FP188)*(('Summary&amp;Assumptions'!$H$25*$C188)*(1+'Summary&amp;Assumptions'!$J$29)^(BY$46-1))+AND(BY$56&lt;'Summary&amp;Assumptions'!$J$31,BY$47&gt;=$FQ188,BY$47&lt;=$FR188)*(('Summary&amp;Assumptions'!$H$25*$C188)*(1+'Summary&amp;Assumptions'!$J$29)^(BY$46-1))</f>
        <v>0</v>
      </c>
      <c r="BU188" s="588">
        <f>AND(BZ$55&gt;0,SUM($E188:BT188)&lt;'Summary&amp;Assumptions'!$G$32*$B188,$D188&gt;='Summary&amp;Assumptions'!$D$17,BZ$47&gt;=$D188,BZ$47&lt;=EDATE($D188,'Summary&amp;Assumptions'!$G$32))*$B188+AND(BZ$56&lt;'Summary&amp;Assumptions'!$J$31,BZ$47&gt;=$FO188,BZ$47&lt;=$FP188)*(('Summary&amp;Assumptions'!$H$25*$C188)*(1+'Summary&amp;Assumptions'!$J$29)^(BZ$46-1))+AND(BZ$56&lt;'Summary&amp;Assumptions'!$J$31,BZ$47&gt;=$FQ188,BZ$47&lt;=$FR188)*(('Summary&amp;Assumptions'!$H$25*$C188)*(1+'Summary&amp;Assumptions'!$J$29)^(BZ$46-1))</f>
        <v>0</v>
      </c>
      <c r="BV188" s="588">
        <f>AND(CA$55&gt;0,SUM($E188:BU188)&lt;'Summary&amp;Assumptions'!$G$32*$B188,$D188&gt;='Summary&amp;Assumptions'!$D$17,CA$47&gt;=$D188,CA$47&lt;=EDATE($D188,'Summary&amp;Assumptions'!$G$32))*$B188+AND(CA$56&lt;'Summary&amp;Assumptions'!$J$31,CA$47&gt;=$FO188,CA$47&lt;=$FP188)*(('Summary&amp;Assumptions'!$H$25*$C188)*(1+'Summary&amp;Assumptions'!$J$29)^(CA$46-1))+AND(CA$56&lt;'Summary&amp;Assumptions'!$J$31,CA$47&gt;=$FQ188,CA$47&lt;=$FR188)*(('Summary&amp;Assumptions'!$H$25*$C188)*(1+'Summary&amp;Assumptions'!$J$29)^(CA$46-1))</f>
        <v>0</v>
      </c>
      <c r="BW188" s="588">
        <f>AND(CB$55&gt;0,SUM($E188:BV188)&lt;'Summary&amp;Assumptions'!$G$32*$B188,$D188&gt;='Summary&amp;Assumptions'!$D$17,CB$47&gt;=$D188,CB$47&lt;=EDATE($D188,'Summary&amp;Assumptions'!$G$32))*$B188+AND(CB$56&lt;'Summary&amp;Assumptions'!$J$31,CB$47&gt;=$FO188,CB$47&lt;=$FP188)*(('Summary&amp;Assumptions'!$H$25*$C188)*(1+'Summary&amp;Assumptions'!$J$29)^(CB$46-1))+AND(CB$56&lt;'Summary&amp;Assumptions'!$J$31,CB$47&gt;=$FQ188,CB$47&lt;=$FR188)*(('Summary&amp;Assumptions'!$H$25*$C188)*(1+'Summary&amp;Assumptions'!$J$29)^(CB$46-1))</f>
        <v>0</v>
      </c>
      <c r="BX188" s="588">
        <f>AND(CC$55&gt;0,SUM($E188:BW188)&lt;'Summary&amp;Assumptions'!$G$32*$B188,$D188&gt;='Summary&amp;Assumptions'!$D$17,CC$47&gt;=$D188,CC$47&lt;=EDATE($D188,'Summary&amp;Assumptions'!$G$32))*$B188+AND(CC$56&lt;'Summary&amp;Assumptions'!$J$31,CC$47&gt;=$FO188,CC$47&lt;=$FP188)*(('Summary&amp;Assumptions'!$H$25*$C188)*(1+'Summary&amp;Assumptions'!$J$29)^(CC$46-1))+AND(CC$56&lt;'Summary&amp;Assumptions'!$J$31,CC$47&gt;=$FQ188,CC$47&lt;=$FR188)*(('Summary&amp;Assumptions'!$H$25*$C188)*(1+'Summary&amp;Assumptions'!$J$29)^(CC$46-1))</f>
        <v>0</v>
      </c>
      <c r="BY188" s="588">
        <f>AND(CD$55&gt;0,SUM($E188:BX188)&lt;'Summary&amp;Assumptions'!$G$32*$B188,$D188&gt;='Summary&amp;Assumptions'!$D$17,CD$47&gt;=$D188,CD$47&lt;=EDATE($D188,'Summary&amp;Assumptions'!$G$32))*$B188+AND(CD$56&lt;'Summary&amp;Assumptions'!$J$31,CD$47&gt;=$FO188,CD$47&lt;=$FP188)*(('Summary&amp;Assumptions'!$H$25*$C188)*(1+'Summary&amp;Assumptions'!$J$29)^(CD$46-1))+AND(CD$56&lt;'Summary&amp;Assumptions'!$J$31,CD$47&gt;=$FQ188,CD$47&lt;=$FR188)*(('Summary&amp;Assumptions'!$H$25*$C188)*(1+'Summary&amp;Assumptions'!$J$29)^(CD$46-1))</f>
        <v>0</v>
      </c>
      <c r="BZ188" s="588">
        <f>AND(CE$55&gt;0,SUM($E188:BY188)&lt;'Summary&amp;Assumptions'!$G$32*$B188,$D188&gt;='Summary&amp;Assumptions'!$D$17,CE$47&gt;=$D188,CE$47&lt;=EDATE($D188,'Summary&amp;Assumptions'!$G$32))*$B188+AND(CE$56&lt;'Summary&amp;Assumptions'!$J$31,CE$47&gt;=$FO188,CE$47&lt;=$FP188)*(('Summary&amp;Assumptions'!$H$25*$C188)*(1+'Summary&amp;Assumptions'!$J$29)^(CE$46-1))+AND(CE$56&lt;'Summary&amp;Assumptions'!$J$31,CE$47&gt;=$FQ188,CE$47&lt;=$FR188)*(('Summary&amp;Assumptions'!$H$25*$C188)*(1+'Summary&amp;Assumptions'!$J$29)^(CE$46-1))</f>
        <v>0</v>
      </c>
      <c r="CA188" s="588">
        <f>AND(CF$55&gt;0,SUM($E188:BZ188)&lt;'Summary&amp;Assumptions'!$G$32*$B188,$D188&gt;='Summary&amp;Assumptions'!$D$17,CF$47&gt;=$D188,CF$47&lt;=EDATE($D188,'Summary&amp;Assumptions'!$G$32))*$B188+AND(CF$56&lt;'Summary&amp;Assumptions'!$J$31,CF$47&gt;=$FO188,CF$47&lt;=$FP188)*(('Summary&amp;Assumptions'!$H$25*$C188)*(1+'Summary&amp;Assumptions'!$J$29)^(CF$46-1))+AND(CF$56&lt;'Summary&amp;Assumptions'!$J$31,CF$47&gt;=$FQ188,CF$47&lt;=$FR188)*(('Summary&amp;Assumptions'!$H$25*$C188)*(1+'Summary&amp;Assumptions'!$J$29)^(CF$46-1))</f>
        <v>0</v>
      </c>
      <c r="CB188" s="588">
        <f>AND(CG$55&gt;0,SUM($E188:CA188)&lt;'Summary&amp;Assumptions'!$G$32*$B188,$D188&gt;='Summary&amp;Assumptions'!$D$17,CG$47&gt;=$D188,CG$47&lt;=EDATE($D188,'Summary&amp;Assumptions'!$G$32))*$B188+AND(CG$56&lt;'Summary&amp;Assumptions'!$J$31,CG$47&gt;=$FO188,CG$47&lt;=$FP188)*(('Summary&amp;Assumptions'!$H$25*$C188)*(1+'Summary&amp;Assumptions'!$J$29)^(CG$46-1))+AND(CG$56&lt;'Summary&amp;Assumptions'!$J$31,CG$47&gt;=$FQ188,CG$47&lt;=$FR188)*(('Summary&amp;Assumptions'!$H$25*$C188)*(1+'Summary&amp;Assumptions'!$J$29)^(CG$46-1))</f>
        <v>0</v>
      </c>
      <c r="CC188" s="588">
        <f>AND(CH$55&gt;0,SUM($E188:CB188)&lt;'Summary&amp;Assumptions'!$G$32*$B188,$D188&gt;='Summary&amp;Assumptions'!$D$17,CH$47&gt;=$D188,CH$47&lt;=EDATE($D188,'Summary&amp;Assumptions'!$G$32))*$B188+AND(CH$56&lt;'Summary&amp;Assumptions'!$J$31,CH$47&gt;=$FO188,CH$47&lt;=$FP188)*(('Summary&amp;Assumptions'!$H$25*$C188)*(1+'Summary&amp;Assumptions'!$J$29)^(CH$46-1))+AND(CH$56&lt;'Summary&amp;Assumptions'!$J$31,CH$47&gt;=$FQ188,CH$47&lt;=$FR188)*(('Summary&amp;Assumptions'!$H$25*$C188)*(1+'Summary&amp;Assumptions'!$J$29)^(CH$46-1))</f>
        <v>0</v>
      </c>
      <c r="CD188" s="588">
        <f>AND(CI$55&gt;0,SUM($E188:CC188)&lt;'Summary&amp;Assumptions'!$G$32*$B188,$D188&gt;='Summary&amp;Assumptions'!$D$17,CI$47&gt;=$D188,CI$47&lt;=EDATE($D188,'Summary&amp;Assumptions'!$G$32))*$B188+AND(CI$56&lt;'Summary&amp;Assumptions'!$J$31,CI$47&gt;=$FO188,CI$47&lt;=$FP188)*(('Summary&amp;Assumptions'!$H$25*$C188)*(1+'Summary&amp;Assumptions'!$J$29)^(CI$46-1))+AND(CI$56&lt;'Summary&amp;Assumptions'!$J$31,CI$47&gt;=$FQ188,CI$47&lt;=$FR188)*(('Summary&amp;Assumptions'!$H$25*$C188)*(1+'Summary&amp;Assumptions'!$J$29)^(CI$46-1))</f>
        <v>0</v>
      </c>
      <c r="CE188" s="588">
        <f>AND(CJ$55&gt;0,SUM($E188:CD188)&lt;'Summary&amp;Assumptions'!$G$32*$B188,$D188&gt;='Summary&amp;Assumptions'!$D$17,CJ$47&gt;=$D188,CJ$47&lt;=EDATE($D188,'Summary&amp;Assumptions'!$G$32))*$B188+AND(CJ$56&lt;'Summary&amp;Assumptions'!$J$31,CJ$47&gt;=$FO188,CJ$47&lt;=$FP188)*(('Summary&amp;Assumptions'!$H$25*$C188)*(1+'Summary&amp;Assumptions'!$J$29)^(CJ$46-1))+AND(CJ$56&lt;'Summary&amp;Assumptions'!$J$31,CJ$47&gt;=$FQ188,CJ$47&lt;=$FR188)*(('Summary&amp;Assumptions'!$H$25*$C188)*(1+'Summary&amp;Assumptions'!$J$29)^(CJ$46-1))</f>
        <v>0</v>
      </c>
      <c r="CF188" s="588">
        <f>AND(CK$55&gt;0,SUM($E188:CE188)&lt;'Summary&amp;Assumptions'!$G$32*$B188,$D188&gt;='Summary&amp;Assumptions'!$D$17,CK$47&gt;=$D188,CK$47&lt;=EDATE($D188,'Summary&amp;Assumptions'!$G$32))*$B188+AND(CK$56&lt;'Summary&amp;Assumptions'!$J$31,CK$47&gt;=$FO188,CK$47&lt;=$FP188)*(('Summary&amp;Assumptions'!$H$25*$C188)*(1+'Summary&amp;Assumptions'!$J$29)^(CK$46-1))+AND(CK$56&lt;'Summary&amp;Assumptions'!$J$31,CK$47&gt;=$FQ188,CK$47&lt;=$FR188)*(('Summary&amp;Assumptions'!$H$25*$C188)*(1+'Summary&amp;Assumptions'!$J$29)^(CK$46-1))</f>
        <v>0</v>
      </c>
      <c r="CG188" s="588">
        <f>AND(CL$55&gt;0,SUM($E188:CF188)&lt;'Summary&amp;Assumptions'!$G$32*$B188,$D188&gt;='Summary&amp;Assumptions'!$D$17,CL$47&gt;=$D188,CL$47&lt;=EDATE($D188,'Summary&amp;Assumptions'!$G$32))*$B188+AND(CL$56&lt;'Summary&amp;Assumptions'!$J$31,CL$47&gt;=$FO188,CL$47&lt;=$FP188)*(('Summary&amp;Assumptions'!$H$25*$C188)*(1+'Summary&amp;Assumptions'!$J$29)^(CL$46-1))+AND(CL$56&lt;'Summary&amp;Assumptions'!$J$31,CL$47&gt;=$FQ188,CL$47&lt;=$FR188)*(('Summary&amp;Assumptions'!$H$25*$C188)*(1+'Summary&amp;Assumptions'!$J$29)^(CL$46-1))</f>
        <v>0</v>
      </c>
      <c r="CH188" s="588">
        <f>AND(CM$55&gt;0,SUM($E188:CG188)&lt;'Summary&amp;Assumptions'!$G$32*$B188,$D188&gt;='Summary&amp;Assumptions'!$D$17,CM$47&gt;=$D188,CM$47&lt;=EDATE($D188,'Summary&amp;Assumptions'!$G$32))*$B188+AND(CM$56&lt;'Summary&amp;Assumptions'!$J$31,CM$47&gt;=$FO188,CM$47&lt;=$FP188)*(('Summary&amp;Assumptions'!$H$25*$C188)*(1+'Summary&amp;Assumptions'!$J$29)^(CM$46-1))+AND(CM$56&lt;'Summary&amp;Assumptions'!$J$31,CM$47&gt;=$FQ188,CM$47&lt;=$FR188)*(('Summary&amp;Assumptions'!$H$25*$C188)*(1+'Summary&amp;Assumptions'!$J$29)^(CM$46-1))</f>
        <v>0</v>
      </c>
      <c r="CI188" s="588">
        <f>AND(CN$55&gt;0,SUM($E188:CH188)&lt;'Summary&amp;Assumptions'!$G$32*$B188,$D188&gt;='Summary&amp;Assumptions'!$D$17,CN$47&gt;=$D188,CN$47&lt;=EDATE($D188,'Summary&amp;Assumptions'!$G$32))*$B188+AND(CN$56&lt;'Summary&amp;Assumptions'!$J$31,CN$47&gt;=$FO188,CN$47&lt;=$FP188)*(('Summary&amp;Assumptions'!$H$25*$C188)*(1+'Summary&amp;Assumptions'!$J$29)^(CN$46-1))+AND(CN$56&lt;'Summary&amp;Assumptions'!$J$31,CN$47&gt;=$FQ188,CN$47&lt;=$FR188)*(('Summary&amp;Assumptions'!$H$25*$C188)*(1+'Summary&amp;Assumptions'!$J$29)^(CN$46-1))</f>
        <v>0</v>
      </c>
      <c r="CJ188" s="588">
        <f>AND(CO$55&gt;0,SUM($E188:CI188)&lt;'Summary&amp;Assumptions'!$G$32*$B188,$D188&gt;='Summary&amp;Assumptions'!$D$17,CO$47&gt;=$D188,CO$47&lt;=EDATE($D188,'Summary&amp;Assumptions'!$G$32))*$B188+AND(CO$56&lt;'Summary&amp;Assumptions'!$J$31,CO$47&gt;=$FO188,CO$47&lt;=$FP188)*(('Summary&amp;Assumptions'!$H$25*$C188)*(1+'Summary&amp;Assumptions'!$J$29)^(CO$46-1))+AND(CO$56&lt;'Summary&amp;Assumptions'!$J$31,CO$47&gt;=$FQ188,CO$47&lt;=$FR188)*(('Summary&amp;Assumptions'!$H$25*$C188)*(1+'Summary&amp;Assumptions'!$J$29)^(CO$46-1))</f>
        <v>0</v>
      </c>
      <c r="CK188" s="588">
        <f>AND(CP$55&gt;0,SUM($E188:CJ188)&lt;'Summary&amp;Assumptions'!$G$32*$B188,$D188&gt;='Summary&amp;Assumptions'!$D$17,CP$47&gt;=$D188,CP$47&lt;=EDATE($D188,'Summary&amp;Assumptions'!$G$32))*$B188+AND(CP$56&lt;'Summary&amp;Assumptions'!$J$31,CP$47&gt;=$FO188,CP$47&lt;=$FP188)*(('Summary&amp;Assumptions'!$H$25*$C188)*(1+'Summary&amp;Assumptions'!$J$29)^(CP$46-1))+AND(CP$56&lt;'Summary&amp;Assumptions'!$J$31,CP$47&gt;=$FQ188,CP$47&lt;=$FR188)*(('Summary&amp;Assumptions'!$H$25*$C188)*(1+'Summary&amp;Assumptions'!$J$29)^(CP$46-1))</f>
        <v>0</v>
      </c>
      <c r="CL188" s="588">
        <f>AND(CQ$55&gt;0,SUM($E188:CK188)&lt;'Summary&amp;Assumptions'!$G$32*$B188,$D188&gt;='Summary&amp;Assumptions'!$D$17,CQ$47&gt;=$D188,CQ$47&lt;=EDATE($D188,'Summary&amp;Assumptions'!$G$32))*$B188+AND(CQ$56&lt;'Summary&amp;Assumptions'!$J$31,CQ$47&gt;=$FO188,CQ$47&lt;=$FP188)*(('Summary&amp;Assumptions'!$H$25*$C188)*(1+'Summary&amp;Assumptions'!$J$29)^(CQ$46-1))+AND(CQ$56&lt;'Summary&amp;Assumptions'!$J$31,CQ$47&gt;=$FQ188,CQ$47&lt;=$FR188)*(('Summary&amp;Assumptions'!$H$25*$C188)*(1+'Summary&amp;Assumptions'!$J$29)^(CQ$46-1))</f>
        <v>0</v>
      </c>
      <c r="CM188" s="588">
        <f>AND(CR$55&gt;0,SUM($E188:CL188)&lt;'Summary&amp;Assumptions'!$G$32*$B188,$D188&gt;='Summary&amp;Assumptions'!$D$17,CR$47&gt;=$D188,CR$47&lt;=EDATE($D188,'Summary&amp;Assumptions'!$G$32))*$B188+AND(CR$56&lt;'Summary&amp;Assumptions'!$J$31,CR$47&gt;=$FO188,CR$47&lt;=$FP188)*(('Summary&amp;Assumptions'!$H$25*$C188)*(1+'Summary&amp;Assumptions'!$J$29)^(CR$46-1))+AND(CR$56&lt;'Summary&amp;Assumptions'!$J$31,CR$47&gt;=$FQ188,CR$47&lt;=$FR188)*(('Summary&amp;Assumptions'!$H$25*$C188)*(1+'Summary&amp;Assumptions'!$J$29)^(CR$46-1))</f>
        <v>0</v>
      </c>
      <c r="CN188" s="588">
        <f>AND(CS$55&gt;0,SUM($E188:CM188)&lt;'Summary&amp;Assumptions'!$G$32*$B188,$D188&gt;='Summary&amp;Assumptions'!$D$17,CS$47&gt;=$D188,CS$47&lt;=EDATE($D188,'Summary&amp;Assumptions'!$G$32))*$B188+AND(CS$56&lt;'Summary&amp;Assumptions'!$J$31,CS$47&gt;=$FO188,CS$47&lt;=$FP188)*(('Summary&amp;Assumptions'!$H$25*$C188)*(1+'Summary&amp;Assumptions'!$J$29)^(CS$46-1))+AND(CS$56&lt;'Summary&amp;Assumptions'!$J$31,CS$47&gt;=$FQ188,CS$47&lt;=$FR188)*(('Summary&amp;Assumptions'!$H$25*$C188)*(1+'Summary&amp;Assumptions'!$J$29)^(CS$46-1))</f>
        <v>0</v>
      </c>
      <c r="CO188" s="588">
        <f>AND(CT$55&gt;0,SUM($E188:CN188)&lt;'Summary&amp;Assumptions'!$G$32*$B188,$D188&gt;='Summary&amp;Assumptions'!$D$17,CT$47&gt;=$D188,CT$47&lt;=EDATE($D188,'Summary&amp;Assumptions'!$G$32))*$B188+AND(CT$56&lt;'Summary&amp;Assumptions'!$J$31,CT$47&gt;=$FO188,CT$47&lt;=$FP188)*(('Summary&amp;Assumptions'!$H$25*$C188)*(1+'Summary&amp;Assumptions'!$J$29)^(CT$46-1))+AND(CT$56&lt;'Summary&amp;Assumptions'!$J$31,CT$47&gt;=$FQ188,CT$47&lt;=$FR188)*(('Summary&amp;Assumptions'!$H$25*$C188)*(1+'Summary&amp;Assumptions'!$J$29)^(CT$46-1))</f>
        <v>0</v>
      </c>
      <c r="CP188" s="588">
        <f>AND(CU$55&gt;0,SUM($E188:CO188)&lt;'Summary&amp;Assumptions'!$G$32*$B188,$D188&gt;='Summary&amp;Assumptions'!$D$17,CU$47&gt;=$D188,CU$47&lt;=EDATE($D188,'Summary&amp;Assumptions'!$G$32))*$B188+AND(CU$56&lt;'Summary&amp;Assumptions'!$J$31,CU$47&gt;=$FO188,CU$47&lt;=$FP188)*(('Summary&amp;Assumptions'!$H$25*$C188)*(1+'Summary&amp;Assumptions'!$J$29)^(CU$46-1))+AND(CU$56&lt;'Summary&amp;Assumptions'!$J$31,CU$47&gt;=$FQ188,CU$47&lt;=$FR188)*(('Summary&amp;Assumptions'!$H$25*$C188)*(1+'Summary&amp;Assumptions'!$J$29)^(CU$46-1))</f>
        <v>0</v>
      </c>
      <c r="CQ188" s="588">
        <f>AND(CV$55&gt;0,SUM($E188:CP188)&lt;'Summary&amp;Assumptions'!$G$32*$B188,$D188&gt;='Summary&amp;Assumptions'!$D$17,CV$47&gt;=$D188,CV$47&lt;=EDATE($D188,'Summary&amp;Assumptions'!$G$32))*$B188+AND(CV$56&lt;'Summary&amp;Assumptions'!$J$31,CV$47&gt;=$FO188,CV$47&lt;=$FP188)*(('Summary&amp;Assumptions'!$H$25*$C188)*(1+'Summary&amp;Assumptions'!$J$29)^(CV$46-1))+AND(CV$56&lt;'Summary&amp;Assumptions'!$J$31,CV$47&gt;=$FQ188,CV$47&lt;=$FR188)*(('Summary&amp;Assumptions'!$H$25*$C188)*(1+'Summary&amp;Assumptions'!$J$29)^(CV$46-1))</f>
        <v>0</v>
      </c>
      <c r="CR188" s="588">
        <f>AND(CW$55&gt;0,SUM($E188:CQ188)&lt;'Summary&amp;Assumptions'!$G$32*$B188,$D188&gt;='Summary&amp;Assumptions'!$D$17,CW$47&gt;=$D188,CW$47&lt;=EDATE($D188,'Summary&amp;Assumptions'!$G$32))*$B188+AND(CW$56&lt;'Summary&amp;Assumptions'!$J$31,CW$47&gt;=$FO188,CW$47&lt;=$FP188)*(('Summary&amp;Assumptions'!$H$25*$C188)*(1+'Summary&amp;Assumptions'!$J$29)^(CW$46-1))+AND(CW$56&lt;'Summary&amp;Assumptions'!$J$31,CW$47&gt;=$FQ188,CW$47&lt;=$FR188)*(('Summary&amp;Assumptions'!$H$25*$C188)*(1+'Summary&amp;Assumptions'!$J$29)^(CW$46-1))</f>
        <v>0</v>
      </c>
      <c r="CS188" s="588">
        <f>AND(CX$55&gt;0,SUM($E188:CR188)&lt;'Summary&amp;Assumptions'!$G$32*$B188,$D188&gt;='Summary&amp;Assumptions'!$D$17,CX$47&gt;=$D188,CX$47&lt;=EDATE($D188,'Summary&amp;Assumptions'!$G$32))*$B188+AND(CX$56&lt;'Summary&amp;Assumptions'!$J$31,CX$47&gt;=$FO188,CX$47&lt;=$FP188)*(('Summary&amp;Assumptions'!$H$25*$C188)*(1+'Summary&amp;Assumptions'!$J$29)^(CX$46-1))+AND(CX$56&lt;'Summary&amp;Assumptions'!$J$31,CX$47&gt;=$FQ188,CX$47&lt;=$FR188)*(('Summary&amp;Assumptions'!$H$25*$C188)*(1+'Summary&amp;Assumptions'!$J$29)^(CX$46-1))</f>
        <v>0</v>
      </c>
      <c r="CT188" s="588">
        <f>AND(CY$55&gt;0,SUM($E188:CS188)&lt;'Summary&amp;Assumptions'!$G$32*$B188,$D188&gt;='Summary&amp;Assumptions'!$D$17,CY$47&gt;=$D188,CY$47&lt;=EDATE($D188,'Summary&amp;Assumptions'!$G$32))*$B188+AND(CY$56&lt;'Summary&amp;Assumptions'!$J$31,CY$47&gt;=$FO188,CY$47&lt;=$FP188)*(('Summary&amp;Assumptions'!$H$25*$C188)*(1+'Summary&amp;Assumptions'!$J$29)^(CY$46-1))+AND(CY$56&lt;'Summary&amp;Assumptions'!$J$31,CY$47&gt;=$FQ188,CY$47&lt;=$FR188)*(('Summary&amp;Assumptions'!$H$25*$C188)*(1+'Summary&amp;Assumptions'!$J$29)^(CY$46-1))</f>
        <v>0</v>
      </c>
      <c r="CU188" s="588">
        <f>AND(CZ$55&gt;0,SUM($E188:CT188)&lt;'Summary&amp;Assumptions'!$G$32*$B188,$D188&gt;='Summary&amp;Assumptions'!$D$17,CZ$47&gt;=$D188,CZ$47&lt;=EDATE($D188,'Summary&amp;Assumptions'!$G$32))*$B188+AND(CZ$56&lt;'Summary&amp;Assumptions'!$J$31,CZ$47&gt;=$FO188,CZ$47&lt;=$FP188)*(('Summary&amp;Assumptions'!$H$25*$C188)*(1+'Summary&amp;Assumptions'!$J$29)^(CZ$46-1))+AND(CZ$56&lt;'Summary&amp;Assumptions'!$J$31,CZ$47&gt;=$FQ188,CZ$47&lt;=$FR188)*(('Summary&amp;Assumptions'!$H$25*$C188)*(1+'Summary&amp;Assumptions'!$J$29)^(CZ$46-1))</f>
        <v>0</v>
      </c>
      <c r="CV188" s="588">
        <f>AND(DA$55&gt;0,SUM($E188:CU188)&lt;'Summary&amp;Assumptions'!$G$32*$B188,$D188&gt;='Summary&amp;Assumptions'!$D$17,DA$47&gt;=$D188,DA$47&lt;=EDATE($D188,'Summary&amp;Assumptions'!$G$32))*$B188+AND(DA$56&lt;'Summary&amp;Assumptions'!$J$31,DA$47&gt;=$FO188,DA$47&lt;=$FP188)*(('Summary&amp;Assumptions'!$H$25*$C188)*(1+'Summary&amp;Assumptions'!$J$29)^(DA$46-1))+AND(DA$56&lt;'Summary&amp;Assumptions'!$J$31,DA$47&gt;=$FQ188,DA$47&lt;=$FR188)*(('Summary&amp;Assumptions'!$H$25*$C188)*(1+'Summary&amp;Assumptions'!$J$29)^(DA$46-1))</f>
        <v>0</v>
      </c>
      <c r="CW188" s="588">
        <f>AND(DB$55&gt;0,SUM($E188:CV188)&lt;'Summary&amp;Assumptions'!$G$32*$B188,$D188&gt;='Summary&amp;Assumptions'!$D$17,DB$47&gt;=$D188,DB$47&lt;=EDATE($D188,'Summary&amp;Assumptions'!$G$32))*$B188+AND(DB$56&lt;'Summary&amp;Assumptions'!$J$31,DB$47&gt;=$FO188,DB$47&lt;=$FP188)*(('Summary&amp;Assumptions'!$H$25*$C188)*(1+'Summary&amp;Assumptions'!$J$29)^(DB$46-1))+AND(DB$56&lt;'Summary&amp;Assumptions'!$J$31,DB$47&gt;=$FQ188,DB$47&lt;=$FR188)*(('Summary&amp;Assumptions'!$H$25*$C188)*(1+'Summary&amp;Assumptions'!$J$29)^(DB$46-1))</f>
        <v>0</v>
      </c>
      <c r="CX188" s="588">
        <f>AND(DC$55&gt;0,SUM($E188:CW188)&lt;'Summary&amp;Assumptions'!$G$32*$B188,$D188&gt;='Summary&amp;Assumptions'!$D$17,DC$47&gt;=$D188,DC$47&lt;=EDATE($D188,'Summary&amp;Assumptions'!$G$32))*$B188+AND(DC$56&lt;'Summary&amp;Assumptions'!$J$31,DC$47&gt;=$FO188,DC$47&lt;=$FP188)*(('Summary&amp;Assumptions'!$H$25*$C188)*(1+'Summary&amp;Assumptions'!$J$29)^(DC$46-1))+AND(DC$56&lt;'Summary&amp;Assumptions'!$J$31,DC$47&gt;=$FQ188,DC$47&lt;=$FR188)*(('Summary&amp;Assumptions'!$H$25*$C188)*(1+'Summary&amp;Assumptions'!$J$29)^(DC$46-1))</f>
        <v>0</v>
      </c>
      <c r="CY188" s="588">
        <f>AND(DD$55&gt;0,SUM($E188:CX188)&lt;'Summary&amp;Assumptions'!$G$32*$B188,$D188&gt;='Summary&amp;Assumptions'!$D$17,DD$47&gt;=$D188,DD$47&lt;=EDATE($D188,'Summary&amp;Assumptions'!$G$32))*$B188+AND(DD$56&lt;'Summary&amp;Assumptions'!$J$31,DD$47&gt;=$FO188,DD$47&lt;=$FP188)*(('Summary&amp;Assumptions'!$H$25*$C188)*(1+'Summary&amp;Assumptions'!$J$29)^(DD$46-1))+AND(DD$56&lt;'Summary&amp;Assumptions'!$J$31,DD$47&gt;=$FQ188,DD$47&lt;=$FR188)*(('Summary&amp;Assumptions'!$H$25*$C188)*(1+'Summary&amp;Assumptions'!$J$29)^(DD$46-1))</f>
        <v>0</v>
      </c>
      <c r="CZ188" s="588">
        <f>AND(DE$55&gt;0,SUM($E188:CY188)&lt;'Summary&amp;Assumptions'!$G$32*$B188,$D188&gt;='Summary&amp;Assumptions'!$D$17,DE$47&gt;=$D188,DE$47&lt;=EDATE($D188,'Summary&amp;Assumptions'!$G$32))*$B188+AND(DE$56&lt;'Summary&amp;Assumptions'!$J$31,DE$47&gt;=$FO188,DE$47&lt;=$FP188)*(('Summary&amp;Assumptions'!$H$25*$C188)*(1+'Summary&amp;Assumptions'!$J$29)^(DE$46-1))+AND(DE$56&lt;'Summary&amp;Assumptions'!$J$31,DE$47&gt;=$FQ188,DE$47&lt;=$FR188)*(('Summary&amp;Assumptions'!$H$25*$C188)*(1+'Summary&amp;Assumptions'!$J$29)^(DE$46-1))</f>
        <v>0</v>
      </c>
      <c r="DA188" s="588">
        <f>AND(DF$55&gt;0,SUM($E188:CZ188)&lt;'Summary&amp;Assumptions'!$G$32*$B188,$D188&gt;='Summary&amp;Assumptions'!$D$17,DF$47&gt;=$D188,DF$47&lt;=EDATE($D188,'Summary&amp;Assumptions'!$G$32))*$B188+AND(DF$56&lt;'Summary&amp;Assumptions'!$J$31,DF$47&gt;=$FO188,DF$47&lt;=$FP188)*(('Summary&amp;Assumptions'!$H$25*$C188)*(1+'Summary&amp;Assumptions'!$J$29)^(DF$46-1))+AND(DF$56&lt;'Summary&amp;Assumptions'!$J$31,DF$47&gt;=$FQ188,DF$47&lt;=$FR188)*(('Summary&amp;Assumptions'!$H$25*$C188)*(1+'Summary&amp;Assumptions'!$J$29)^(DF$46-1))</f>
        <v>0</v>
      </c>
      <c r="DB188" s="588">
        <f>AND(DG$55&gt;0,SUM($E188:DA188)&lt;'Summary&amp;Assumptions'!$G$32*$B188,$D188&gt;='Summary&amp;Assumptions'!$D$17,DG$47&gt;=$D188,DG$47&lt;=EDATE($D188,'Summary&amp;Assumptions'!$G$32))*$B188+AND(DG$56&lt;'Summary&amp;Assumptions'!$J$31,DG$47&gt;=$FO188,DG$47&lt;=$FP188)*(('Summary&amp;Assumptions'!$H$25*$C188)*(1+'Summary&amp;Assumptions'!$J$29)^(DG$46-1))+AND(DG$56&lt;'Summary&amp;Assumptions'!$J$31,DG$47&gt;=$FQ188,DG$47&lt;=$FR188)*(('Summary&amp;Assumptions'!$H$25*$C188)*(1+'Summary&amp;Assumptions'!$J$29)^(DG$46-1))</f>
        <v>0</v>
      </c>
      <c r="DC188" s="588">
        <f>AND(DH$55&gt;0,SUM($E188:DB188)&lt;'Summary&amp;Assumptions'!$G$32*$B188,$D188&gt;='Summary&amp;Assumptions'!$D$17,DH$47&gt;=$D188,DH$47&lt;=EDATE($D188,'Summary&amp;Assumptions'!$G$32))*$B188+AND(DH$56&lt;'Summary&amp;Assumptions'!$J$31,DH$47&gt;=$FO188,DH$47&lt;=$FP188)*(('Summary&amp;Assumptions'!$H$25*$C188)*(1+'Summary&amp;Assumptions'!$J$29)^(DH$46-1))+AND(DH$56&lt;'Summary&amp;Assumptions'!$J$31,DH$47&gt;=$FQ188,DH$47&lt;=$FR188)*(('Summary&amp;Assumptions'!$H$25*$C188)*(1+'Summary&amp;Assumptions'!$J$29)^(DH$46-1))</f>
        <v>0</v>
      </c>
      <c r="DD188" s="588">
        <f>AND(DI$55&gt;0,SUM($E188:DC188)&lt;'Summary&amp;Assumptions'!$G$32*$B188,$D188&gt;='Summary&amp;Assumptions'!$D$17,DI$47&gt;=$D188,DI$47&lt;=EDATE($D188,'Summary&amp;Assumptions'!$G$32))*$B188+AND(DI$56&lt;'Summary&amp;Assumptions'!$J$31,DI$47&gt;=$FO188,DI$47&lt;=$FP188)*(('Summary&amp;Assumptions'!$H$25*$C188)*(1+'Summary&amp;Assumptions'!$J$29)^(DI$46-1))+AND(DI$56&lt;'Summary&amp;Assumptions'!$J$31,DI$47&gt;=$FQ188,DI$47&lt;=$FR188)*(('Summary&amp;Assumptions'!$H$25*$C188)*(1+'Summary&amp;Assumptions'!$J$29)^(DI$46-1))</f>
        <v>0</v>
      </c>
      <c r="DE188" s="588">
        <f>AND(DJ$55&gt;0,SUM($E188:DD188)&lt;'Summary&amp;Assumptions'!$G$32*$B188,$D188&gt;='Summary&amp;Assumptions'!$D$17,DJ$47&gt;=$D188,DJ$47&lt;=EDATE($D188,'Summary&amp;Assumptions'!$G$32))*$B188+AND(DJ$56&lt;'Summary&amp;Assumptions'!$J$31,DJ$47&gt;=$FO188,DJ$47&lt;=$FP188)*(('Summary&amp;Assumptions'!$H$25*$C188)*(1+'Summary&amp;Assumptions'!$J$29)^(DJ$46-1))+AND(DJ$56&lt;'Summary&amp;Assumptions'!$J$31,DJ$47&gt;=$FQ188,DJ$47&lt;=$FR188)*(('Summary&amp;Assumptions'!$H$25*$C188)*(1+'Summary&amp;Assumptions'!$J$29)^(DJ$46-1))</f>
        <v>0</v>
      </c>
      <c r="DF188" s="588">
        <f>AND(DK$55&gt;0,SUM($E188:DE188)&lt;'Summary&amp;Assumptions'!$G$32*$B188,$D188&gt;='Summary&amp;Assumptions'!$D$17,DK$47&gt;=$D188,DK$47&lt;=EDATE($D188,'Summary&amp;Assumptions'!$G$32))*$B188+AND(DK$56&lt;'Summary&amp;Assumptions'!$J$31,DK$47&gt;=$FO188,DK$47&lt;=$FP188)*(('Summary&amp;Assumptions'!$H$25*$C188)*(1+'Summary&amp;Assumptions'!$J$29)^(DK$46-1))+AND(DK$56&lt;'Summary&amp;Assumptions'!$J$31,DK$47&gt;=$FQ188,DK$47&lt;=$FR188)*(('Summary&amp;Assumptions'!$H$25*$C188)*(1+'Summary&amp;Assumptions'!$J$29)^(DK$46-1))</f>
        <v>0</v>
      </c>
      <c r="DG188" s="588">
        <f>AND(DL$55&gt;0,SUM($E188:DF188)&lt;'Summary&amp;Assumptions'!$G$32*$B188,$D188&gt;='Summary&amp;Assumptions'!$D$17,DL$47&gt;=$D188,DL$47&lt;=EDATE($D188,'Summary&amp;Assumptions'!$G$32))*$B188+AND(DL$56&lt;'Summary&amp;Assumptions'!$J$31,DL$47&gt;=$FO188,DL$47&lt;=$FP188)*(('Summary&amp;Assumptions'!$H$25*$C188)*(1+'Summary&amp;Assumptions'!$J$29)^(DL$46-1))+AND(DL$56&lt;'Summary&amp;Assumptions'!$J$31,DL$47&gt;=$FQ188,DL$47&lt;=$FR188)*(('Summary&amp;Assumptions'!$H$25*$C188)*(1+'Summary&amp;Assumptions'!$J$29)^(DL$46-1))</f>
        <v>0</v>
      </c>
      <c r="DH188" s="588">
        <f>AND(DM$55&gt;0,SUM($E188:DG188)&lt;'Summary&amp;Assumptions'!$G$32*$B188,$D188&gt;='Summary&amp;Assumptions'!$D$17,DM$47&gt;=$D188,DM$47&lt;=EDATE($D188,'Summary&amp;Assumptions'!$G$32))*$B188+AND(DM$56&lt;'Summary&amp;Assumptions'!$J$31,DM$47&gt;=$FO188,DM$47&lt;=$FP188)*(('Summary&amp;Assumptions'!$H$25*$C188)*(1+'Summary&amp;Assumptions'!$J$29)^(DM$46-1))+AND(DM$56&lt;'Summary&amp;Assumptions'!$J$31,DM$47&gt;=$FQ188,DM$47&lt;=$FR188)*(('Summary&amp;Assumptions'!$H$25*$C188)*(1+'Summary&amp;Assumptions'!$J$29)^(DM$46-1))</f>
        <v>0</v>
      </c>
      <c r="DI188" s="588">
        <f>AND(DN$55&gt;0,SUM($E188:DH188)&lt;'Summary&amp;Assumptions'!$G$32*$B188,$D188&gt;='Summary&amp;Assumptions'!$D$17,DN$47&gt;=$D188,DN$47&lt;=EDATE($D188,'Summary&amp;Assumptions'!$G$32))*$B188+AND(DN$56&lt;'Summary&amp;Assumptions'!$J$31,DN$47&gt;=$FO188,DN$47&lt;=$FP188)*(('Summary&amp;Assumptions'!$H$25*$C188)*(1+'Summary&amp;Assumptions'!$J$29)^(DN$46-1))+AND(DN$56&lt;'Summary&amp;Assumptions'!$J$31,DN$47&gt;=$FQ188,DN$47&lt;=$FR188)*(('Summary&amp;Assumptions'!$H$25*$C188)*(1+'Summary&amp;Assumptions'!$J$29)^(DN$46-1))</f>
        <v>0</v>
      </c>
      <c r="DJ188" s="588">
        <f>AND(DO$55&gt;0,SUM($E188:DI188)&lt;'Summary&amp;Assumptions'!$G$32*$B188,$D188&gt;='Summary&amp;Assumptions'!$D$17,DO$47&gt;=$D188,DO$47&lt;=EDATE($D188,'Summary&amp;Assumptions'!$G$32))*$B188+AND(DO$56&lt;'Summary&amp;Assumptions'!$J$31,DO$47&gt;=$FO188,DO$47&lt;=$FP188)*(('Summary&amp;Assumptions'!$H$25*$C188)*(1+'Summary&amp;Assumptions'!$J$29)^(DO$46-1))+AND(DO$56&lt;'Summary&amp;Assumptions'!$J$31,DO$47&gt;=$FQ188,DO$47&lt;=$FR188)*(('Summary&amp;Assumptions'!$H$25*$C188)*(1+'Summary&amp;Assumptions'!$J$29)^(DO$46-1))</f>
        <v>0</v>
      </c>
      <c r="DK188" s="588">
        <f>AND(DP$55&gt;0,SUM($E188:DJ188)&lt;'Summary&amp;Assumptions'!$G$32*$B188,$D188&gt;='Summary&amp;Assumptions'!$D$17,DP$47&gt;=$D188,DP$47&lt;=EDATE($D188,'Summary&amp;Assumptions'!$G$32))*$B188+AND(DP$56&lt;'Summary&amp;Assumptions'!$J$31,DP$47&gt;=$FO188,DP$47&lt;=$FP188)*(('Summary&amp;Assumptions'!$H$25*$C188)*(1+'Summary&amp;Assumptions'!$J$29)^(DP$46-1))+AND(DP$56&lt;'Summary&amp;Assumptions'!$J$31,DP$47&gt;=$FQ188,DP$47&lt;=$FR188)*(('Summary&amp;Assumptions'!$H$25*$C188)*(1+'Summary&amp;Assumptions'!$J$29)^(DP$46-1))</f>
        <v>0</v>
      </c>
      <c r="DL188" s="588">
        <f>AND(DQ$55&gt;0,SUM($E188:DK188)&lt;'Summary&amp;Assumptions'!$G$32*$B188,$D188&gt;='Summary&amp;Assumptions'!$D$17,DQ$47&gt;=$D188,DQ$47&lt;=EDATE($D188,'Summary&amp;Assumptions'!$G$32))*$B188+AND(DQ$56&lt;'Summary&amp;Assumptions'!$J$31,DQ$47&gt;=$FO188,DQ$47&lt;=$FP188)*(('Summary&amp;Assumptions'!$H$25*$C188)*(1+'Summary&amp;Assumptions'!$J$29)^(DQ$46-1))+AND(DQ$56&lt;'Summary&amp;Assumptions'!$J$31,DQ$47&gt;=$FQ188,DQ$47&lt;=$FR188)*(('Summary&amp;Assumptions'!$H$25*$C188)*(1+'Summary&amp;Assumptions'!$J$29)^(DQ$46-1))</f>
        <v>0</v>
      </c>
      <c r="DM188" s="588">
        <f>AND(DR$55&gt;0,SUM($E188:DL188)&lt;'Summary&amp;Assumptions'!$G$32*$B188,$D188&gt;='Summary&amp;Assumptions'!$D$17,DR$47&gt;=$D188,DR$47&lt;=EDATE($D188,'Summary&amp;Assumptions'!$G$32))*$B188+AND(DR$56&lt;'Summary&amp;Assumptions'!$J$31,DR$47&gt;=$FO188,DR$47&lt;=$FP188)*(('Summary&amp;Assumptions'!$H$25*$C188)*(1+'Summary&amp;Assumptions'!$J$29)^(DR$46-1))+AND(DR$56&lt;'Summary&amp;Assumptions'!$J$31,DR$47&gt;=$FQ188,DR$47&lt;=$FR188)*(('Summary&amp;Assumptions'!$H$25*$C188)*(1+'Summary&amp;Assumptions'!$J$29)^(DR$46-1))</f>
        <v>0</v>
      </c>
      <c r="DN188" s="588">
        <f>AND(DS$55&gt;0,SUM($E188:DM188)&lt;'Summary&amp;Assumptions'!$G$32*$B188,$D188&gt;='Summary&amp;Assumptions'!$D$17,DS$47&gt;=$D188,DS$47&lt;=EDATE($D188,'Summary&amp;Assumptions'!$G$32))*$B188+AND(DS$56&lt;'Summary&amp;Assumptions'!$J$31,DS$47&gt;=$FO188,DS$47&lt;=$FP188)*(('Summary&amp;Assumptions'!$H$25*$C188)*(1+'Summary&amp;Assumptions'!$J$29)^(DS$46-1))+AND(DS$56&lt;'Summary&amp;Assumptions'!$J$31,DS$47&gt;=$FQ188,DS$47&lt;=$FR188)*(('Summary&amp;Assumptions'!$H$25*$C188)*(1+'Summary&amp;Assumptions'!$J$29)^(DS$46-1))</f>
        <v>0</v>
      </c>
      <c r="DO188" s="588">
        <f>AND(DT$55&gt;0,SUM($E188:DN188)&lt;'Summary&amp;Assumptions'!$G$32*$B188,$D188&gt;='Summary&amp;Assumptions'!$D$17,DT$47&gt;=$D188,DT$47&lt;=EDATE($D188,'Summary&amp;Assumptions'!$G$32))*$B188+AND(DT$56&lt;'Summary&amp;Assumptions'!$J$31,DT$47&gt;=$FO188,DT$47&lt;=$FP188)*(('Summary&amp;Assumptions'!$H$25*$C188)*(1+'Summary&amp;Assumptions'!$J$29)^(DT$46-1))+AND(DT$56&lt;'Summary&amp;Assumptions'!$J$31,DT$47&gt;=$FQ188,DT$47&lt;=$FR188)*(('Summary&amp;Assumptions'!$H$25*$C188)*(1+'Summary&amp;Assumptions'!$J$29)^(DT$46-1))</f>
        <v>0</v>
      </c>
      <c r="DP188" s="588">
        <f>AND(DU$55&gt;0,SUM($E188:DO188)&lt;'Summary&amp;Assumptions'!$G$32*$B188,$D188&gt;='Summary&amp;Assumptions'!$D$17,DU$47&gt;=$D188,DU$47&lt;=EDATE($D188,'Summary&amp;Assumptions'!$G$32))*$B188+AND(DU$56&lt;'Summary&amp;Assumptions'!$J$31,DU$47&gt;=$FO188,DU$47&lt;=$FP188)*(('Summary&amp;Assumptions'!$H$25*$C188)*(1+'Summary&amp;Assumptions'!$J$29)^(DU$46-1))+AND(DU$56&lt;'Summary&amp;Assumptions'!$J$31,DU$47&gt;=$FQ188,DU$47&lt;=$FR188)*(('Summary&amp;Assumptions'!$H$25*$C188)*(1+'Summary&amp;Assumptions'!$J$29)^(DU$46-1))</f>
        <v>0</v>
      </c>
      <c r="DQ188" s="588">
        <f>AND(DV$55&gt;0,SUM($E188:DP188)&lt;'Summary&amp;Assumptions'!$G$32*$B188,$D188&gt;='Summary&amp;Assumptions'!$D$17,DV$47&gt;=$D188,DV$47&lt;=EDATE($D188,'Summary&amp;Assumptions'!$G$32))*$B188+AND(DV$56&lt;'Summary&amp;Assumptions'!$J$31,DV$47&gt;=$FO188,DV$47&lt;=$FP188)*(('Summary&amp;Assumptions'!$H$25*$C188)*(1+'Summary&amp;Assumptions'!$J$29)^(DV$46-1))+AND(DV$56&lt;'Summary&amp;Assumptions'!$J$31,DV$47&gt;=$FQ188,DV$47&lt;=$FR188)*(('Summary&amp;Assumptions'!$H$25*$C188)*(1+'Summary&amp;Assumptions'!$J$29)^(DV$46-1))</f>
        <v>0</v>
      </c>
      <c r="DR188" s="588">
        <f>AND(DW$55&gt;0,SUM($E188:DQ188)&lt;'Summary&amp;Assumptions'!$G$32*$B188,$D188&gt;='Summary&amp;Assumptions'!$D$17,DW$47&gt;=$D188,DW$47&lt;=EDATE($D188,'Summary&amp;Assumptions'!$G$32))*$B188+AND(DW$56&lt;'Summary&amp;Assumptions'!$J$31,DW$47&gt;=$FO188,DW$47&lt;=$FP188)*(('Summary&amp;Assumptions'!$H$25*$C188)*(1+'Summary&amp;Assumptions'!$J$29)^(DW$46-1))+AND(DW$56&lt;'Summary&amp;Assumptions'!$J$31,DW$47&gt;=$FQ188,DW$47&lt;=$FR188)*(('Summary&amp;Assumptions'!$H$25*$C188)*(1+'Summary&amp;Assumptions'!$J$29)^(DW$46-1))</f>
        <v>0</v>
      </c>
      <c r="DS188" s="588">
        <f>AND(DX$55&gt;0,SUM($E188:DR188)&lt;'Summary&amp;Assumptions'!$G$32*$B188,$D188&gt;='Summary&amp;Assumptions'!$D$17,DX$47&gt;=$D188,DX$47&lt;=EDATE($D188,'Summary&amp;Assumptions'!$G$32))*$B188+AND(DX$56&lt;'Summary&amp;Assumptions'!$J$31,DX$47&gt;=$FO188,DX$47&lt;=$FP188)*(('Summary&amp;Assumptions'!$H$25*$C188)*(1+'Summary&amp;Assumptions'!$J$29)^(DX$46-1))+AND(DX$56&lt;'Summary&amp;Assumptions'!$J$31,DX$47&gt;=$FQ188,DX$47&lt;=$FR188)*(('Summary&amp;Assumptions'!$H$25*$C188)*(1+'Summary&amp;Assumptions'!$J$29)^(DX$46-1))</f>
        <v>0</v>
      </c>
      <c r="DT188" s="588">
        <f>AND(DY$55&gt;0,SUM($E188:DS188)&lt;'Summary&amp;Assumptions'!$G$32*$B188,$D188&gt;='Summary&amp;Assumptions'!$D$17,DY$47&gt;=$D188,DY$47&lt;=EDATE($D188,'Summary&amp;Assumptions'!$G$32))*$B188+AND(DY$56&lt;'Summary&amp;Assumptions'!$J$31,DY$47&gt;=$FO188,DY$47&lt;=$FP188)*(('Summary&amp;Assumptions'!$H$25*$C188)*(1+'Summary&amp;Assumptions'!$J$29)^(DY$46-1))+AND(DY$56&lt;'Summary&amp;Assumptions'!$J$31,DY$47&gt;=$FQ188,DY$47&lt;=$FR188)*(('Summary&amp;Assumptions'!$H$25*$C188)*(1+'Summary&amp;Assumptions'!$J$29)^(DY$46-1))</f>
        <v>0</v>
      </c>
      <c r="DU188" s="588">
        <f>AND(DZ$55&gt;0,SUM($E188:DT188)&lt;'Summary&amp;Assumptions'!$G$32*$B188,$D188&gt;='Summary&amp;Assumptions'!$D$17,DZ$47&gt;=$D188,DZ$47&lt;=EDATE($D188,'Summary&amp;Assumptions'!$G$32))*$B188+AND(DZ$56&lt;'Summary&amp;Assumptions'!$J$31,DZ$47&gt;=$FO188,DZ$47&lt;=$FP188)*(('Summary&amp;Assumptions'!$H$25*$C188)*(1+'Summary&amp;Assumptions'!$J$29)^(DZ$46-1))+AND(DZ$56&lt;'Summary&amp;Assumptions'!$J$31,DZ$47&gt;=$FQ188,DZ$47&lt;=$FR188)*(('Summary&amp;Assumptions'!$H$25*$C188)*(1+'Summary&amp;Assumptions'!$J$29)^(DZ$46-1))</f>
        <v>0</v>
      </c>
      <c r="DV188" s="588">
        <f>AND(EA$55&gt;0,SUM($E188:DU188)&lt;'Summary&amp;Assumptions'!$G$32*$B188,$D188&gt;='Summary&amp;Assumptions'!$D$17,EA$47&gt;=$D188,EA$47&lt;=EDATE($D188,'Summary&amp;Assumptions'!$G$32))*$B188+AND(EA$56&lt;'Summary&amp;Assumptions'!$J$31,EA$47&gt;=$FO188,EA$47&lt;=$FP188)*(('Summary&amp;Assumptions'!$H$25*$C188)*(1+'Summary&amp;Assumptions'!$J$29)^(EA$46-1))+AND(EA$56&lt;'Summary&amp;Assumptions'!$J$31,EA$47&gt;=$FQ188,EA$47&lt;=$FR188)*(('Summary&amp;Assumptions'!$H$25*$C188)*(1+'Summary&amp;Assumptions'!$J$29)^(EA$46-1))</f>
        <v>0</v>
      </c>
      <c r="DW188" s="588">
        <f>AND(EB$55&gt;0,SUM($E188:DV188)&lt;'Summary&amp;Assumptions'!$G$32*$B188,$D188&gt;='Summary&amp;Assumptions'!$D$17,EB$47&gt;=$D188,EB$47&lt;=EDATE($D188,'Summary&amp;Assumptions'!$G$32))*$B188+AND(EB$56&lt;'Summary&amp;Assumptions'!$J$31,EB$47&gt;=$FO188,EB$47&lt;=$FP188)*(('Summary&amp;Assumptions'!$H$25*$C188)*(1+'Summary&amp;Assumptions'!$J$29)^(EB$46-1))+AND(EB$56&lt;'Summary&amp;Assumptions'!$J$31,EB$47&gt;=$FQ188,EB$47&lt;=$FR188)*(('Summary&amp;Assumptions'!$H$25*$C188)*(1+'Summary&amp;Assumptions'!$J$29)^(EB$46-1))</f>
        <v>0</v>
      </c>
      <c r="DX188" s="588">
        <f>AND(EC$55&gt;0,SUM($E188:DW188)&lt;'Summary&amp;Assumptions'!$G$32*$B188,$D188&gt;='Summary&amp;Assumptions'!$D$17,EC$47&gt;=$D188,EC$47&lt;=EDATE($D188,'Summary&amp;Assumptions'!$G$32))*$B188+AND(EC$56&lt;'Summary&amp;Assumptions'!$J$31,EC$47&gt;=$FO188,EC$47&lt;=$FP188)*(('Summary&amp;Assumptions'!$H$25*$C188)*(1+'Summary&amp;Assumptions'!$J$29)^(EC$46-1))+AND(EC$56&lt;'Summary&amp;Assumptions'!$J$31,EC$47&gt;=$FQ188,EC$47&lt;=$FR188)*(('Summary&amp;Assumptions'!$H$25*$C188)*(1+'Summary&amp;Assumptions'!$J$29)^(EC$46-1))</f>
        <v>0</v>
      </c>
      <c r="DY188" s="588">
        <f>AND(ED$55&gt;0,SUM($E188:DX188)&lt;'Summary&amp;Assumptions'!$G$32*$B188,$D188&gt;='Summary&amp;Assumptions'!$D$17,ED$47&gt;=$D188,ED$47&lt;=EDATE($D188,'Summary&amp;Assumptions'!$G$32))*$B188+AND(ED$56&lt;'Summary&amp;Assumptions'!$J$31,ED$47&gt;=$FO188,ED$47&lt;=$FP188)*(('Summary&amp;Assumptions'!$H$25*$C188)*(1+'Summary&amp;Assumptions'!$J$29)^(ED$46-1))+AND(ED$56&lt;'Summary&amp;Assumptions'!$J$31,ED$47&gt;=$FQ188,ED$47&lt;=$FR188)*(('Summary&amp;Assumptions'!$H$25*$C188)*(1+'Summary&amp;Assumptions'!$J$29)^(ED$46-1))</f>
        <v>0</v>
      </c>
      <c r="DZ188" s="588">
        <f>AND(EE$55&gt;0,SUM($E188:DY188)&lt;'Summary&amp;Assumptions'!$G$32*$B188,$D188&gt;='Summary&amp;Assumptions'!$D$17,EE$47&gt;=$D188,EE$47&lt;=EDATE($D188,'Summary&amp;Assumptions'!$G$32))*$B188+AND(EE$56&lt;'Summary&amp;Assumptions'!$J$31,EE$47&gt;=$FO188,EE$47&lt;=$FP188)*(('Summary&amp;Assumptions'!$H$25*$C188)*(1+'Summary&amp;Assumptions'!$J$29)^(EE$46-1))+AND(EE$56&lt;'Summary&amp;Assumptions'!$J$31,EE$47&gt;=$FQ188,EE$47&lt;=$FR188)*(('Summary&amp;Assumptions'!$H$25*$C188)*(1+'Summary&amp;Assumptions'!$J$29)^(EE$46-1))</f>
        <v>0</v>
      </c>
      <c r="EA188" s="588">
        <f>AND(EF$55&gt;0,SUM($E188:DZ188)&lt;'Summary&amp;Assumptions'!$G$32*$B188,$D188&gt;='Summary&amp;Assumptions'!$D$17,EF$47&gt;=$D188,EF$47&lt;=EDATE($D188,'Summary&amp;Assumptions'!$G$32))*$B188+AND(EF$56&lt;'Summary&amp;Assumptions'!$J$31,EF$47&gt;=$FO188,EF$47&lt;=$FP188)*(('Summary&amp;Assumptions'!$H$25*$C188)*(1+'Summary&amp;Assumptions'!$J$29)^(EF$46-1))+AND(EF$56&lt;'Summary&amp;Assumptions'!$J$31,EF$47&gt;=$FQ188,EF$47&lt;=$FR188)*(('Summary&amp;Assumptions'!$H$25*$C188)*(1+'Summary&amp;Assumptions'!$J$29)^(EF$46-1))</f>
        <v>0</v>
      </c>
      <c r="EB188" s="588">
        <f>AND(EG$55&gt;0,SUM($E188:EA188)&lt;'Summary&amp;Assumptions'!$G$32*$B188,$D188&gt;='Summary&amp;Assumptions'!$D$17,EG$47&gt;=$D188,EG$47&lt;=EDATE($D188,'Summary&amp;Assumptions'!$G$32))*$B188+AND(EG$56&lt;'Summary&amp;Assumptions'!$J$31,EG$47&gt;=$FO188,EG$47&lt;=$FP188)*(('Summary&amp;Assumptions'!$H$25*$C188)*(1+'Summary&amp;Assumptions'!$J$29)^(EG$46-1))+AND(EG$56&lt;'Summary&amp;Assumptions'!$J$31,EG$47&gt;=$FQ188,EG$47&lt;=$FR188)*(('Summary&amp;Assumptions'!$H$25*$C188)*(1+'Summary&amp;Assumptions'!$J$29)^(EG$46-1))</f>
        <v>0</v>
      </c>
      <c r="EC188" s="588">
        <f>AND(EH$55&gt;0,SUM($E188:EB188)&lt;'Summary&amp;Assumptions'!$G$32*$B188,$D188&gt;='Summary&amp;Assumptions'!$D$17,EH$47&gt;=$D188,EH$47&lt;=EDATE($D188,'Summary&amp;Assumptions'!$G$32))*$B188+AND(EH$56&lt;'Summary&amp;Assumptions'!$J$31,EH$47&gt;=$FO188,EH$47&lt;=$FP188)*(('Summary&amp;Assumptions'!$H$25*$C188)*(1+'Summary&amp;Assumptions'!$J$29)^(EH$46-1))+AND(EH$56&lt;'Summary&amp;Assumptions'!$J$31,EH$47&gt;=$FQ188,EH$47&lt;=$FR188)*(('Summary&amp;Assumptions'!$H$25*$C188)*(1+'Summary&amp;Assumptions'!$J$29)^(EH$46-1))</f>
        <v>0</v>
      </c>
      <c r="ED188" s="588">
        <f>AND(EI$55&gt;0,SUM($E188:EC188)&lt;'Summary&amp;Assumptions'!$G$32*$B188,$D188&gt;='Summary&amp;Assumptions'!$D$17,EI$47&gt;=$D188,EI$47&lt;=EDATE($D188,'Summary&amp;Assumptions'!$G$32))*$B188+AND(EI$56&lt;'Summary&amp;Assumptions'!$J$31,EI$47&gt;=$FO188,EI$47&lt;=$FP188)*(('Summary&amp;Assumptions'!$H$25*$C188)*(1+'Summary&amp;Assumptions'!$J$29)^(EI$46-1))+AND(EI$56&lt;'Summary&amp;Assumptions'!$J$31,EI$47&gt;=$FQ188,EI$47&lt;=$FR188)*(('Summary&amp;Assumptions'!$H$25*$C188)*(1+'Summary&amp;Assumptions'!$J$29)^(EI$46-1))</f>
        <v>0</v>
      </c>
      <c r="EE188" s="588">
        <f>AND(EJ$55&gt;0,SUM($E188:ED188)&lt;'Summary&amp;Assumptions'!$G$32*$B188,$D188&gt;='Summary&amp;Assumptions'!$D$17,EJ$47&gt;=$D188,EJ$47&lt;=EDATE($D188,'Summary&amp;Assumptions'!$G$32))*$B188+AND(EJ$56&lt;'Summary&amp;Assumptions'!$J$31,EJ$47&gt;=$FO188,EJ$47&lt;=$FP188)*(('Summary&amp;Assumptions'!$H$25*$C188)*(1+'Summary&amp;Assumptions'!$J$29)^(EJ$46-1))+AND(EJ$56&lt;'Summary&amp;Assumptions'!$J$31,EJ$47&gt;=$FQ188,EJ$47&lt;=$FR188)*(('Summary&amp;Assumptions'!$H$25*$C188)*(1+'Summary&amp;Assumptions'!$J$29)^(EJ$46-1))</f>
        <v>0</v>
      </c>
      <c r="EF188" s="588">
        <f>AND(EK$55&gt;0,SUM($E188:EE188)&lt;'Summary&amp;Assumptions'!$G$32*$B188,$D188&gt;='Summary&amp;Assumptions'!$D$17,EK$47&gt;=$D188,EK$47&lt;=EDATE($D188,'Summary&amp;Assumptions'!$G$32))*$B188+AND(EK$56&lt;'Summary&amp;Assumptions'!$J$31,EK$47&gt;=$FO188,EK$47&lt;=$FP188)*(('Summary&amp;Assumptions'!$H$25*$C188)*(1+'Summary&amp;Assumptions'!$J$29)^(EK$46-1))+AND(EK$56&lt;'Summary&amp;Assumptions'!$J$31,EK$47&gt;=$FQ188,EK$47&lt;=$FR188)*(('Summary&amp;Assumptions'!$H$25*$C188)*(1+'Summary&amp;Assumptions'!$J$29)^(EK$46-1))</f>
        <v>0</v>
      </c>
      <c r="EG188" s="588">
        <f>AND(EL$55&gt;0,SUM($E188:EF188)&lt;'Summary&amp;Assumptions'!$G$32*$B188,$D188&gt;='Summary&amp;Assumptions'!$D$17,EL$47&gt;=$D188,EL$47&lt;=EDATE($D188,'Summary&amp;Assumptions'!$G$32))*$B188+AND(EL$56&lt;'Summary&amp;Assumptions'!$J$31,EL$47&gt;=$FO188,EL$47&lt;=$FP188)*(('Summary&amp;Assumptions'!$H$25*$C188)*(1+'Summary&amp;Assumptions'!$J$29)^(EL$46-1))+AND(EL$56&lt;'Summary&amp;Assumptions'!$J$31,EL$47&gt;=$FQ188,EL$47&lt;=$FR188)*(('Summary&amp;Assumptions'!$H$25*$C188)*(1+'Summary&amp;Assumptions'!$J$29)^(EL$46-1))</f>
        <v>0</v>
      </c>
      <c r="EH188" s="588">
        <f>AND(EM$55&gt;0,SUM($E188:EG188)&lt;'Summary&amp;Assumptions'!$G$32*$B188,$D188&gt;='Summary&amp;Assumptions'!$D$17,EM$47&gt;=$D188,EM$47&lt;=EDATE($D188,'Summary&amp;Assumptions'!$G$32))*$B188+AND(EM$56&lt;'Summary&amp;Assumptions'!$J$31,EM$47&gt;=$FO188,EM$47&lt;=$FP188)*(('Summary&amp;Assumptions'!$H$25*$C188)*(1+'Summary&amp;Assumptions'!$J$29)^(EM$46-1))+AND(EM$56&lt;'Summary&amp;Assumptions'!$J$31,EM$47&gt;=$FQ188,EM$47&lt;=$FR188)*(('Summary&amp;Assumptions'!$H$25*$C188)*(1+'Summary&amp;Assumptions'!$J$29)^(EM$46-1))</f>
        <v>0</v>
      </c>
      <c r="EI188" s="588">
        <f>AND(EN$55&gt;0,SUM($E188:EH188)&lt;'Summary&amp;Assumptions'!$G$32*$B188,$D188&gt;='Summary&amp;Assumptions'!$D$17,EN$47&gt;=$D188,EN$47&lt;=EDATE($D188,'Summary&amp;Assumptions'!$G$32))*$B188+AND(EN$56&lt;'Summary&amp;Assumptions'!$J$31,EN$47&gt;=$FO188,EN$47&lt;=$FP188)*(('Summary&amp;Assumptions'!$H$25*$C188)*(1+'Summary&amp;Assumptions'!$J$29)^(EN$46-1))+AND(EN$56&lt;'Summary&amp;Assumptions'!$J$31,EN$47&gt;=$FQ188,EN$47&lt;=$FR188)*(('Summary&amp;Assumptions'!$H$25*$C188)*(1+'Summary&amp;Assumptions'!$J$29)^(EN$46-1))</f>
        <v>0</v>
      </c>
      <c r="EJ188" s="588">
        <f>AND(EO$55&gt;0,SUM($E188:EI188)&lt;'Summary&amp;Assumptions'!$G$32*$B188,$D188&gt;='Summary&amp;Assumptions'!$D$17,EO$47&gt;=$D188,EO$47&lt;=EDATE($D188,'Summary&amp;Assumptions'!$G$32))*$B188+AND(EO$56&lt;'Summary&amp;Assumptions'!$J$31,EO$47&gt;=$FO188,EO$47&lt;=$FP188)*(('Summary&amp;Assumptions'!$H$25*$C188)*(1+'Summary&amp;Assumptions'!$J$29)^(EO$46-1))+AND(EO$56&lt;'Summary&amp;Assumptions'!$J$31,EO$47&gt;=$FQ188,EO$47&lt;=$FR188)*(('Summary&amp;Assumptions'!$H$25*$C188)*(1+'Summary&amp;Assumptions'!$J$29)^(EO$46-1))</f>
        <v>0</v>
      </c>
      <c r="EK188" s="588">
        <f>AND(EP$55&gt;0,SUM($E188:EJ188)&lt;'Summary&amp;Assumptions'!$G$32*$B188,$D188&gt;='Summary&amp;Assumptions'!$D$17,EP$47&gt;=$D188,EP$47&lt;=EDATE($D188,'Summary&amp;Assumptions'!$G$32))*$B188+AND(EP$56&lt;'Summary&amp;Assumptions'!$J$31,EP$47&gt;=$FO188,EP$47&lt;=$FP188)*(('Summary&amp;Assumptions'!$H$25*$C188)*(1+'Summary&amp;Assumptions'!$J$29)^(EP$46-1))+AND(EP$56&lt;'Summary&amp;Assumptions'!$J$31,EP$47&gt;=$FQ188,EP$47&lt;=$FR188)*(('Summary&amp;Assumptions'!$H$25*$C188)*(1+'Summary&amp;Assumptions'!$J$29)^(EP$46-1))</f>
        <v>0</v>
      </c>
      <c r="EL188" s="588">
        <f>AND(EQ$55&gt;0,SUM($E188:EK188)&lt;'Summary&amp;Assumptions'!$G$32*$B188,$D188&gt;='Summary&amp;Assumptions'!$D$17,EQ$47&gt;=$D188,EQ$47&lt;=EDATE($D188,'Summary&amp;Assumptions'!$G$32))*$B188+AND(EQ$56&lt;'Summary&amp;Assumptions'!$J$31,EQ$47&gt;=$FO188,EQ$47&lt;=$FP188)*(('Summary&amp;Assumptions'!$H$25*$C188)*(1+'Summary&amp;Assumptions'!$J$29)^(EQ$46-1))+AND(EQ$56&lt;'Summary&amp;Assumptions'!$J$31,EQ$47&gt;=$FQ188,EQ$47&lt;=$FR188)*(('Summary&amp;Assumptions'!$H$25*$C188)*(1+'Summary&amp;Assumptions'!$J$29)^(EQ$46-1))</f>
        <v>0</v>
      </c>
      <c r="EM188" s="588">
        <f>AND(ER$55&gt;0,SUM($E188:EL188)&lt;'Summary&amp;Assumptions'!$G$32*$B188,$D188&gt;='Summary&amp;Assumptions'!$D$17,ER$47&gt;=$D188,ER$47&lt;=EDATE($D188,'Summary&amp;Assumptions'!$G$32))*$B188+AND(ER$56&lt;'Summary&amp;Assumptions'!$J$31,ER$47&gt;=$FO188,ER$47&lt;=$FP188)*(('Summary&amp;Assumptions'!$H$25*$C188)*(1+'Summary&amp;Assumptions'!$J$29)^(ER$46-1))+AND(ER$56&lt;'Summary&amp;Assumptions'!$J$31,ER$47&gt;=$FQ188,ER$47&lt;=$FR188)*(('Summary&amp;Assumptions'!$H$25*$C188)*(1+'Summary&amp;Assumptions'!$J$29)^(ER$46-1))</f>
        <v>0</v>
      </c>
      <c r="EN188" s="588">
        <f>AND(ES$55&gt;0,SUM($E188:EM188)&lt;'Summary&amp;Assumptions'!$G$32*$B188,$D188&gt;='Summary&amp;Assumptions'!$D$17,ES$47&gt;=$D188,ES$47&lt;=EDATE($D188,'Summary&amp;Assumptions'!$G$32))*$B188+AND(ES$56&lt;'Summary&amp;Assumptions'!$J$31,ES$47&gt;=$FO188,ES$47&lt;=$FP188)*(('Summary&amp;Assumptions'!$H$25*$C188)*(1+'Summary&amp;Assumptions'!$J$29)^(ES$46-1))+AND(ES$56&lt;'Summary&amp;Assumptions'!$J$31,ES$47&gt;=$FQ188,ES$47&lt;=$FR188)*(('Summary&amp;Assumptions'!$H$25*$C188)*(1+'Summary&amp;Assumptions'!$J$29)^(ES$46-1))</f>
        <v>0</v>
      </c>
      <c r="EO188" s="588">
        <f>AND(ET$55&gt;0,SUM($E188:EN188)&lt;'Summary&amp;Assumptions'!$G$32*$B188,$D188&gt;='Summary&amp;Assumptions'!$D$17,ET$47&gt;=$D188,ET$47&lt;=EDATE($D188,'Summary&amp;Assumptions'!$G$32))*$B188+AND(ET$56&lt;'Summary&amp;Assumptions'!$J$31,ET$47&gt;=$FO188,ET$47&lt;=$FP188)*(('Summary&amp;Assumptions'!$H$25*$C188)*(1+'Summary&amp;Assumptions'!$J$29)^(ET$46-1))+AND(ET$56&lt;'Summary&amp;Assumptions'!$J$31,ET$47&gt;=$FQ188,ET$47&lt;=$FR188)*(('Summary&amp;Assumptions'!$H$25*$C188)*(1+'Summary&amp;Assumptions'!$J$29)^(ET$46-1))</f>
        <v>0</v>
      </c>
      <c r="EP188" s="588">
        <f>AND(EU$55&gt;0,SUM($E188:EO188)&lt;'Summary&amp;Assumptions'!$G$32*$B188,$D188&gt;='Summary&amp;Assumptions'!$D$17,EU$47&gt;=$D188,EU$47&lt;=EDATE($D188,'Summary&amp;Assumptions'!$G$32))*$B188+AND(EU$56&lt;'Summary&amp;Assumptions'!$J$31,EU$47&gt;=$FO188,EU$47&lt;=$FP188)*(('Summary&amp;Assumptions'!$H$25*$C188)*(1+'Summary&amp;Assumptions'!$J$29)^(EU$46-1))+AND(EU$56&lt;'Summary&amp;Assumptions'!$J$31,EU$47&gt;=$FQ188,EU$47&lt;=$FR188)*(('Summary&amp;Assumptions'!$H$25*$C188)*(1+'Summary&amp;Assumptions'!$J$29)^(EU$46-1))</f>
        <v>0</v>
      </c>
      <c r="EQ188" s="588">
        <f>AND(EV$55&gt;0,SUM($E188:EP188)&lt;'Summary&amp;Assumptions'!$G$32*$B188,$D188&gt;='Summary&amp;Assumptions'!$D$17,EV$47&gt;=$D188,EV$47&lt;=EDATE($D188,'Summary&amp;Assumptions'!$G$32))*$B188+AND(EV$56&lt;'Summary&amp;Assumptions'!$J$31,EV$47&gt;=$FO188,EV$47&lt;=$FP188)*(('Summary&amp;Assumptions'!$H$25*$C188)*(1+'Summary&amp;Assumptions'!$J$29)^(EV$46-1))+AND(EV$56&lt;'Summary&amp;Assumptions'!$J$31,EV$47&gt;=$FQ188,EV$47&lt;=$FR188)*(('Summary&amp;Assumptions'!$H$25*$C188)*(1+'Summary&amp;Assumptions'!$J$29)^(EV$46-1))</f>
        <v>0</v>
      </c>
      <c r="ER188" s="588">
        <f>AND(EW$55&gt;0,SUM($E188:EQ188)&lt;'Summary&amp;Assumptions'!$G$32*$B188,$D188&gt;='Summary&amp;Assumptions'!$D$17,EW$47&gt;=$D188,EW$47&lt;=EDATE($D188,'Summary&amp;Assumptions'!$G$32))*$B188+AND(EW$56&lt;'Summary&amp;Assumptions'!$J$31,EW$47&gt;=$FO188,EW$47&lt;=$FP188)*(('Summary&amp;Assumptions'!$H$25*$C188)*(1+'Summary&amp;Assumptions'!$J$29)^(EW$46-1))+AND(EW$56&lt;'Summary&amp;Assumptions'!$J$31,EW$47&gt;=$FQ188,EW$47&lt;=$FR188)*(('Summary&amp;Assumptions'!$H$25*$C188)*(1+'Summary&amp;Assumptions'!$J$29)^(EW$46-1))</f>
        <v>0</v>
      </c>
      <c r="ES188" s="588">
        <f>AND(EX$55&gt;0,SUM($E188:ER188)&lt;'Summary&amp;Assumptions'!$G$32*$B188,$D188&gt;='Summary&amp;Assumptions'!$D$17,EX$47&gt;=$D188,EX$47&lt;=EDATE($D188,'Summary&amp;Assumptions'!$G$32))*$B188+AND(EX$56&lt;'Summary&amp;Assumptions'!$J$31,EX$47&gt;=$FO188,EX$47&lt;=$FP188)*(('Summary&amp;Assumptions'!$H$25*$C188)*(1+'Summary&amp;Assumptions'!$J$29)^(EX$46-1))+AND(EX$56&lt;'Summary&amp;Assumptions'!$J$31,EX$47&gt;=$FQ188,EX$47&lt;=$FR188)*(('Summary&amp;Assumptions'!$H$25*$C188)*(1+'Summary&amp;Assumptions'!$J$29)^(EX$46-1))</f>
        <v>0</v>
      </c>
      <c r="ET188" s="588">
        <f>AND(EY$55&gt;0,SUM($E188:ES188)&lt;'Summary&amp;Assumptions'!$G$32*$B188,$D188&gt;='Summary&amp;Assumptions'!$D$17,EY$47&gt;=$D188,EY$47&lt;=EDATE($D188,'Summary&amp;Assumptions'!$G$32))*$B188+AND(EY$56&lt;'Summary&amp;Assumptions'!$J$31,EY$47&gt;=$FO188,EY$47&lt;=$FP188)*(('Summary&amp;Assumptions'!$H$25*$C188)*(1+'Summary&amp;Assumptions'!$J$29)^(EY$46-1))+AND(EY$56&lt;'Summary&amp;Assumptions'!$J$31,EY$47&gt;=$FQ188,EY$47&lt;=$FR188)*(('Summary&amp;Assumptions'!$H$25*$C188)*(1+'Summary&amp;Assumptions'!$J$29)^(EY$46-1))</f>
        <v>0</v>
      </c>
      <c r="EU188" s="588">
        <f>AND(EZ$55&gt;0,SUM($E188:ET188)&lt;'Summary&amp;Assumptions'!$G$32*$B188,$D188&gt;='Summary&amp;Assumptions'!$D$17,EZ$47&gt;=$D188,EZ$47&lt;=EDATE($D188,'Summary&amp;Assumptions'!$G$32))*$B188+AND(EZ$56&lt;'Summary&amp;Assumptions'!$J$31,EZ$47&gt;=$FO188,EZ$47&lt;=$FP188)*(('Summary&amp;Assumptions'!$H$25*$C188)*(1+'Summary&amp;Assumptions'!$J$29)^(EZ$46-1))+AND(EZ$56&lt;'Summary&amp;Assumptions'!$J$31,EZ$47&gt;=$FQ188,EZ$47&lt;=$FR188)*(('Summary&amp;Assumptions'!$H$25*$C188)*(1+'Summary&amp;Assumptions'!$J$29)^(EZ$46-1))</f>
        <v>0</v>
      </c>
      <c r="EV188" s="588">
        <f>AND(FA$55&gt;0,SUM($E188:EU188)&lt;'Summary&amp;Assumptions'!$G$32*$B188,$D188&gt;='Summary&amp;Assumptions'!$D$17,FA$47&gt;=$D188,FA$47&lt;=EDATE($D188,'Summary&amp;Assumptions'!$G$32))*$B188+AND(FA$56&lt;'Summary&amp;Assumptions'!$J$31,FA$47&gt;=$FO188,FA$47&lt;=$FP188)*(('Summary&amp;Assumptions'!$H$25*$C188)*(1+'Summary&amp;Assumptions'!$J$29)^(FA$46-1))+AND(FA$56&lt;'Summary&amp;Assumptions'!$J$31,FA$47&gt;=$FQ188,FA$47&lt;=$FR188)*(('Summary&amp;Assumptions'!$H$25*$C188)*(1+'Summary&amp;Assumptions'!$J$29)^(FA$46-1))</f>
        <v>0</v>
      </c>
      <c r="EW188" s="588">
        <f>AND(FB$55&gt;0,SUM($E188:EV188)&lt;'Summary&amp;Assumptions'!$G$32*$B188,$D188&gt;='Summary&amp;Assumptions'!$D$17,FB$47&gt;=$D188,FB$47&lt;=EDATE($D188,'Summary&amp;Assumptions'!$G$32))*$B188+AND(FB$56&lt;'Summary&amp;Assumptions'!$J$31,FB$47&gt;=$FO188,FB$47&lt;=$FP188)*(('Summary&amp;Assumptions'!$H$25*$C188)*(1+'Summary&amp;Assumptions'!$J$29)^(FB$46-1))+AND(FB$56&lt;'Summary&amp;Assumptions'!$J$31,FB$47&gt;=$FQ188,FB$47&lt;=$FR188)*(('Summary&amp;Assumptions'!$H$25*$C188)*(1+'Summary&amp;Assumptions'!$J$29)^(FB$46-1))</f>
        <v>0</v>
      </c>
      <c r="EX188" s="588">
        <f>AND(FC$55&gt;0,SUM($E188:EW188)&lt;'Summary&amp;Assumptions'!$G$32*$B188,$D188&gt;='Summary&amp;Assumptions'!$D$17,FC$47&gt;=$D188,FC$47&lt;=EDATE($D188,'Summary&amp;Assumptions'!$G$32))*$B188+AND(FC$56&lt;'Summary&amp;Assumptions'!$J$31,FC$47&gt;=$FO188,FC$47&lt;=$FP188)*(('Summary&amp;Assumptions'!$H$25*$C188)*(1+'Summary&amp;Assumptions'!$J$29)^(FC$46-1))+AND(FC$56&lt;'Summary&amp;Assumptions'!$J$31,FC$47&gt;=$FQ188,FC$47&lt;=$FR188)*(('Summary&amp;Assumptions'!$H$25*$C188)*(1+'Summary&amp;Assumptions'!$J$29)^(FC$46-1))</f>
        <v>0</v>
      </c>
      <c r="EY188" s="588">
        <f>AND(FD$55&gt;0,SUM($E188:EX188)&lt;'Summary&amp;Assumptions'!$G$32*$B188,$D188&gt;='Summary&amp;Assumptions'!$D$17,FD$47&gt;=$D188,FD$47&lt;=EDATE($D188,'Summary&amp;Assumptions'!$G$32))*$B188+AND(FD$56&lt;'Summary&amp;Assumptions'!$J$31,FD$47&gt;=$FO188,FD$47&lt;=$FP188)*(('Summary&amp;Assumptions'!$H$25*$C188)*(1+'Summary&amp;Assumptions'!$J$29)^(FD$46-1))+AND(FD$56&lt;'Summary&amp;Assumptions'!$J$31,FD$47&gt;=$FQ188,FD$47&lt;=$FR188)*(('Summary&amp;Assumptions'!$H$25*$C188)*(1+'Summary&amp;Assumptions'!$J$29)^(FD$46-1))</f>
        <v>0</v>
      </c>
      <c r="EZ188" s="588">
        <f>AND(FE$55&gt;0,SUM($E188:EY188)&lt;'Summary&amp;Assumptions'!$G$32*$B188,$D188&gt;='Summary&amp;Assumptions'!$D$17,FE$47&gt;=$D188,FE$47&lt;=EDATE($D188,'Summary&amp;Assumptions'!$G$32))*$B188+AND(FE$56&lt;'Summary&amp;Assumptions'!$J$31,FE$47&gt;=$FO188,FE$47&lt;=$FP188)*(('Summary&amp;Assumptions'!$H$25*$C188)*(1+'Summary&amp;Assumptions'!$J$29)^(FE$46-1))+AND(FE$56&lt;'Summary&amp;Assumptions'!$J$31,FE$47&gt;=$FQ188,FE$47&lt;=$FR188)*(('Summary&amp;Assumptions'!$H$25*$C188)*(1+'Summary&amp;Assumptions'!$J$29)^(FE$46-1))</f>
        <v>0</v>
      </c>
      <c r="FA188" s="588">
        <f>AND(FF$55&gt;0,SUM($E188:EZ188)&lt;'Summary&amp;Assumptions'!$G$32*$B188,$D188&gt;='Summary&amp;Assumptions'!$D$17,FF$47&gt;=$D188,FF$47&lt;=EDATE($D188,'Summary&amp;Assumptions'!$G$32))*$B188+AND(FF$56&lt;'Summary&amp;Assumptions'!$J$31,FF$47&gt;=$FO188,FF$47&lt;=$FP188)*(('Summary&amp;Assumptions'!$H$25*$C188)*(1+'Summary&amp;Assumptions'!$J$29)^(FF$46-1))+AND(FF$56&lt;'Summary&amp;Assumptions'!$J$31,FF$47&gt;=$FQ188,FF$47&lt;=$FR188)*(('Summary&amp;Assumptions'!$H$25*$C188)*(1+'Summary&amp;Assumptions'!$J$29)^(FF$46-1))</f>
        <v>0</v>
      </c>
      <c r="FB188" s="588">
        <f>AND(FG$55&gt;0,SUM($E188:FA188)&lt;'Summary&amp;Assumptions'!$G$32*$B188,$D188&gt;='Summary&amp;Assumptions'!$D$17,FG$47&gt;=$D188,FG$47&lt;=EDATE($D188,'Summary&amp;Assumptions'!$G$32))*$B188+AND(FG$56&lt;'Summary&amp;Assumptions'!$J$31,FG$47&gt;=$FO188,FG$47&lt;=$FP188)*(('Summary&amp;Assumptions'!$H$25*$C188)*(1+'Summary&amp;Assumptions'!$J$29)^(FG$46-1))+AND(FG$56&lt;'Summary&amp;Assumptions'!$J$31,FG$47&gt;=$FQ188,FG$47&lt;=$FR188)*(('Summary&amp;Assumptions'!$H$25*$C188)*(1+'Summary&amp;Assumptions'!$J$29)^(FG$46-1))</f>
        <v>0</v>
      </c>
      <c r="FC188" s="588">
        <f>AND(FH$55&gt;0,SUM($E188:FB188)&lt;'Summary&amp;Assumptions'!$G$32*$B188,$D188&gt;='Summary&amp;Assumptions'!$D$17,FH$47&gt;=$D188,FH$47&lt;=EDATE($D188,'Summary&amp;Assumptions'!$G$32))*$B188+AND(FH$56&lt;'Summary&amp;Assumptions'!$J$31,FH$47&gt;=$FO188,FH$47&lt;=$FP188)*(('Summary&amp;Assumptions'!$H$25*$C188)*(1+'Summary&amp;Assumptions'!$J$29)^(FH$46-1))+AND(FH$56&lt;'Summary&amp;Assumptions'!$J$31,FH$47&gt;=$FQ188,FH$47&lt;=$FR188)*(('Summary&amp;Assumptions'!$H$25*$C188)*(1+'Summary&amp;Assumptions'!$J$29)^(FH$46-1))</f>
        <v>0</v>
      </c>
      <c r="FD188" s="588">
        <f>AND(FI$55&gt;0,SUM($E188:FC188)&lt;'Summary&amp;Assumptions'!$G$32*$B188,$D188&gt;='Summary&amp;Assumptions'!$D$17,FI$47&gt;=$D188,FI$47&lt;=EDATE($D188,'Summary&amp;Assumptions'!$G$32))*$B188+AND(FI$56&lt;'Summary&amp;Assumptions'!$J$31,FI$47&gt;=$FO188,FI$47&lt;=$FP188)*(('Summary&amp;Assumptions'!$H$25*$C188)*(1+'Summary&amp;Assumptions'!$J$29)^(FI$46-1))+AND(FI$56&lt;'Summary&amp;Assumptions'!$J$31,FI$47&gt;=$FQ188,FI$47&lt;=$FR188)*(('Summary&amp;Assumptions'!$H$25*$C188)*(1+'Summary&amp;Assumptions'!$J$29)^(FI$46-1))</f>
        <v>0</v>
      </c>
      <c r="FE188" s="588">
        <f>AND(FJ$55&gt;0,SUM($E188:FD188)&lt;'Summary&amp;Assumptions'!$G$32*$B188,$D188&gt;='Summary&amp;Assumptions'!$D$17,FJ$47&gt;=$D188,FJ$47&lt;=EDATE($D188,'Summary&amp;Assumptions'!$G$32))*$B188+AND(FJ$56&lt;'Summary&amp;Assumptions'!$J$31,FJ$47&gt;=$FO188,FJ$47&lt;=$FP188)*(('Summary&amp;Assumptions'!$H$25*$C188)*(1+'Summary&amp;Assumptions'!$J$29)^(FJ$46-1))+AND(FJ$56&lt;'Summary&amp;Assumptions'!$J$31,FJ$47&gt;=$FQ188,FJ$47&lt;=$FR188)*(('Summary&amp;Assumptions'!$H$25*$C188)*(1+'Summary&amp;Assumptions'!$J$29)^(FJ$46-1))</f>
        <v>0</v>
      </c>
      <c r="FF188" s="588">
        <f>AND(FK$55&gt;0,SUM($E188:FE188)&lt;'Summary&amp;Assumptions'!$G$32*$B188,$D188&gt;='Summary&amp;Assumptions'!$D$17,FK$47&gt;=$D188,FK$47&lt;=EDATE($D188,'Summary&amp;Assumptions'!$G$32))*$B188+AND(FK$56&lt;'Summary&amp;Assumptions'!$J$31,FK$47&gt;=$FO188,FK$47&lt;=$FP188)*(('Summary&amp;Assumptions'!$H$25*$C188)*(1+'Summary&amp;Assumptions'!$J$29)^(FK$46-1))+AND(FK$56&lt;'Summary&amp;Assumptions'!$J$31,FK$47&gt;=$FQ188,FK$47&lt;=$FR188)*(('Summary&amp;Assumptions'!$H$25*$C188)*(1+'Summary&amp;Assumptions'!$J$29)^(FK$46-1))</f>
        <v>0</v>
      </c>
      <c r="FG188" s="588">
        <f>AND(FL$55&gt;0,SUM($E188:FF188)&lt;'Summary&amp;Assumptions'!$G$32*$B188,$D188&gt;='Summary&amp;Assumptions'!$D$17,FL$47&gt;=$D188,FL$47&lt;=EDATE($D188,'Summary&amp;Assumptions'!$G$32))*$B188+AND(FL$56&lt;'Summary&amp;Assumptions'!$J$31,FL$47&gt;=$FO188,FL$47&lt;=$FP188)*(('Summary&amp;Assumptions'!$H$25*$C188)*(1+'Summary&amp;Assumptions'!$J$29)^(FL$46-1))+AND(FL$56&lt;'Summary&amp;Assumptions'!$J$31,FL$47&gt;=$FQ188,FL$47&lt;=$FR188)*(('Summary&amp;Assumptions'!$H$25*$C188)*(1+'Summary&amp;Assumptions'!$J$29)^(FL$46-1))</f>
        <v>0</v>
      </c>
      <c r="FH188" s="588">
        <f>AND(FM$55&gt;0,SUM($E188:FG188)&lt;'Summary&amp;Assumptions'!$G$32*$B188,$D188&gt;='Summary&amp;Assumptions'!$D$17,FM$47&gt;=$D188,FM$47&lt;=EDATE($D188,'Summary&amp;Assumptions'!$G$32))*$B188+AND(FM$56&lt;'Summary&amp;Assumptions'!$J$31,FM$47&gt;=$FO188,FM$47&lt;=$FP188)*(('Summary&amp;Assumptions'!$H$25*$C188)*(1+'Summary&amp;Assumptions'!$J$29)^(FM$46-1))+AND(FM$56&lt;'Summary&amp;Assumptions'!$J$31,FM$47&gt;=$FQ188,FM$47&lt;=$FR188)*(('Summary&amp;Assumptions'!$H$25*$C188)*(1+'Summary&amp;Assumptions'!$J$29)^(FM$46-1))</f>
        <v>0</v>
      </c>
      <c r="FI188" s="588">
        <f>AND(FN$55&gt;0,SUM($E188:FH188)&lt;'Summary&amp;Assumptions'!$G$32*$B188,$D188&gt;='Summary&amp;Assumptions'!$D$17,FN$47&gt;=$D188,FN$47&lt;=EDATE($D188,'Summary&amp;Assumptions'!$G$32))*$B188+AND(FN$56&lt;'Summary&amp;Assumptions'!$J$31,FN$47&gt;=$FO188,FN$47&lt;=$FP188)*(('Summary&amp;Assumptions'!$H$25*$C188)*(1+'Summary&amp;Assumptions'!$J$29)^(FN$46-1))+AND(FN$56&lt;'Summary&amp;Assumptions'!$J$31,FN$47&gt;=$FQ188,FN$47&lt;=$FR188)*(('Summary&amp;Assumptions'!$H$25*$C188)*(1+'Summary&amp;Assumptions'!$J$29)^(FN$46-1))</f>
        <v>0</v>
      </c>
      <c r="FJ188" s="588">
        <f>AND(FO$55&gt;0,SUM($E188:FI188)&lt;'Summary&amp;Assumptions'!$G$32*$B188,$D188&gt;='Summary&amp;Assumptions'!$D$17,FO$47&gt;=$D188,FO$47&lt;=EDATE($D188,'Summary&amp;Assumptions'!$G$32))*$B188+AND(FO$56&lt;'Summary&amp;Assumptions'!$J$31,FO$47&gt;=$FO188,FO$47&lt;=$FP188)*(('Summary&amp;Assumptions'!$H$25*$C188)*(1+'Summary&amp;Assumptions'!$J$29)^(FO$46-1))+AND(FO$56&lt;'Summary&amp;Assumptions'!$J$31,FO$47&gt;=$FQ188,FO$47&lt;=$FR188)*(('Summary&amp;Assumptions'!$H$25*$C188)*(1+'Summary&amp;Assumptions'!$J$29)^(FO$46-1))</f>
        <v>0</v>
      </c>
      <c r="FK188" s="588">
        <f>AND(FP$55&gt;0,SUM($E188:FJ188)&lt;'Summary&amp;Assumptions'!$G$32*$B188,$D188&gt;='Summary&amp;Assumptions'!$D$17,FP$47&gt;=$D188,FP$47&lt;=EDATE($D188,'Summary&amp;Assumptions'!$G$32))*$B188+AND(FP$56&lt;'Summary&amp;Assumptions'!$J$31,FP$47&gt;=$FO188,FP$47&lt;=$FP188)*(('Summary&amp;Assumptions'!$H$25*$C188)*(1+'Summary&amp;Assumptions'!$J$29)^(FP$46-1))+AND(FP$56&lt;'Summary&amp;Assumptions'!$J$31,FP$47&gt;=$FQ188,FP$47&lt;=$FR188)*(('Summary&amp;Assumptions'!$H$25*$C188)*(1+'Summary&amp;Assumptions'!$J$29)^(FP$46-1))</f>
        <v>0</v>
      </c>
      <c r="FL188" s="588">
        <f>AND(FQ$55&gt;0,SUM($E188:FK188)&lt;'Summary&amp;Assumptions'!$G$32*$B188,$D188&gt;='Summary&amp;Assumptions'!$D$17,FQ$47&gt;=$D188,FQ$47&lt;=EDATE($D188,'Summary&amp;Assumptions'!$G$32))*$B188+AND(FQ$56&lt;'Summary&amp;Assumptions'!$J$31,FQ$47&gt;=$FO188,FQ$47&lt;=$FP188)*(('Summary&amp;Assumptions'!$H$25*$C188)*(1+'Summary&amp;Assumptions'!$J$29)^(FQ$46-1))+AND(FQ$56&lt;'Summary&amp;Assumptions'!$J$31,FQ$47&gt;=$FQ188,FQ$47&lt;=$FR188)*(('Summary&amp;Assumptions'!$H$25*$C188)*(1+'Summary&amp;Assumptions'!$J$29)^(FQ$46-1))</f>
        <v>0</v>
      </c>
      <c r="FO188" s="576">
        <f>EDATE(D188,'Summary&amp;Assumptions'!$G$34)</f>
        <v>46508</v>
      </c>
      <c r="FP188" s="576">
        <f>EDATE(FO188,'Summary&amp;Assumptions'!$G$33-1)</f>
        <v>46539</v>
      </c>
      <c r="FQ188" s="576">
        <f>EDATE(FO188,'Summary&amp;Assumptions'!$G$34)</f>
        <v>46874</v>
      </c>
      <c r="FR188" s="576">
        <f>EDATE(FQ188,'Summary&amp;Assumptions'!$G$33-1)</f>
        <v>46905</v>
      </c>
    </row>
    <row r="189" spans="2:174" hidden="1" x14ac:dyDescent="0.2">
      <c r="B189" s="588">
        <v>0</v>
      </c>
      <c r="C189" s="193">
        <v>0</v>
      </c>
      <c r="D189" s="589">
        <v>46174</v>
      </c>
      <c r="F189" s="588">
        <f>AND(K$55&gt;0,SUM($E189:E189)&lt;'Summary&amp;Assumptions'!$G$32*$B189,$D189&gt;='Summary&amp;Assumptions'!$D$17,K$47&gt;=$D189,K$47&lt;=EDATE($D189,'Summary&amp;Assumptions'!$G$32))*$B189+AND(K$56&lt;'Summary&amp;Assumptions'!$J$31,K$47&gt;=$FO189,K$47&lt;=$FP189)*(('Summary&amp;Assumptions'!$H$25*$C189)*(1+'Summary&amp;Assumptions'!$J$29)^(K$46-1))+AND(K$56&lt;'Summary&amp;Assumptions'!$J$31,K$47&gt;=$FQ189,K$47&lt;=$FR189)*(('Summary&amp;Assumptions'!$H$25*$C189)*(1+'Summary&amp;Assumptions'!$J$29)^(K$46-1))</f>
        <v>0</v>
      </c>
      <c r="G189" s="588">
        <f>AND(L$55&gt;0,SUM($E189:F189)&lt;'Summary&amp;Assumptions'!$G$32*$B189,$D189&gt;='Summary&amp;Assumptions'!$D$17,L$47&gt;=$D189,L$47&lt;=EDATE($D189,'Summary&amp;Assumptions'!$G$32))*$B189+AND(L$56&lt;'Summary&amp;Assumptions'!$J$31,L$47&gt;=$FO189,L$47&lt;=$FP189)*(('Summary&amp;Assumptions'!$H$25*$C189)*(1+'Summary&amp;Assumptions'!$J$29)^(L$46-1))+AND(L$56&lt;'Summary&amp;Assumptions'!$J$31,L$47&gt;=$FQ189,L$47&lt;=$FR189)*(('Summary&amp;Assumptions'!$H$25*$C189)*(1+'Summary&amp;Assumptions'!$J$29)^(L$46-1))</f>
        <v>0</v>
      </c>
      <c r="H189" s="588">
        <f>AND(M$55&gt;0,SUM($E189:G189)&lt;'Summary&amp;Assumptions'!$G$32*$B189,$D189&gt;='Summary&amp;Assumptions'!$D$17,M$47&gt;=$D189,M$47&lt;=EDATE($D189,'Summary&amp;Assumptions'!$G$32))*$B189+AND(M$56&lt;'Summary&amp;Assumptions'!$J$31,M$47&gt;=$FO189,M$47&lt;=$FP189)*(('Summary&amp;Assumptions'!$H$25*$C189)*(1+'Summary&amp;Assumptions'!$J$29)^(M$46-1))+AND(M$56&lt;'Summary&amp;Assumptions'!$J$31,M$47&gt;=$FQ189,M$47&lt;=$FR189)*(('Summary&amp;Assumptions'!$H$25*$C189)*(1+'Summary&amp;Assumptions'!$J$29)^(M$46-1))</f>
        <v>0</v>
      </c>
      <c r="I189" s="588">
        <f>AND(N$55&gt;0,SUM($E189:H189)&lt;'Summary&amp;Assumptions'!$G$32*$B189,$D189&gt;='Summary&amp;Assumptions'!$D$17,N$47&gt;=$D189,N$47&lt;=EDATE($D189,'Summary&amp;Assumptions'!$G$32))*$B189+AND(N$56&lt;'Summary&amp;Assumptions'!$J$31,N$47&gt;=$FO189,N$47&lt;=$FP189)*(('Summary&amp;Assumptions'!$H$25*$C189)*(1+'Summary&amp;Assumptions'!$J$29)^(N$46-1))+AND(N$56&lt;'Summary&amp;Assumptions'!$J$31,N$47&gt;=$FQ189,N$47&lt;=$FR189)*(('Summary&amp;Assumptions'!$H$25*$C189)*(1+'Summary&amp;Assumptions'!$J$29)^(N$46-1))</f>
        <v>0</v>
      </c>
      <c r="J189" s="588">
        <f>AND(O$55&gt;0,SUM($E189:I189)&lt;'Summary&amp;Assumptions'!$G$32*$B189,$D189&gt;='Summary&amp;Assumptions'!$D$17,O$47&gt;=$D189,O$47&lt;=EDATE($D189,'Summary&amp;Assumptions'!$G$32))*$B189+AND(O$56&lt;'Summary&amp;Assumptions'!$J$31,O$47&gt;=$FO189,O$47&lt;=$FP189)*(('Summary&amp;Assumptions'!$H$25*$C189)*(1+'Summary&amp;Assumptions'!$J$29)^(O$46-1))+AND(O$56&lt;'Summary&amp;Assumptions'!$J$31,O$47&gt;=$FQ189,O$47&lt;=$FR189)*(('Summary&amp;Assumptions'!$H$25*$C189)*(1+'Summary&amp;Assumptions'!$J$29)^(O$46-1))</f>
        <v>0</v>
      </c>
      <c r="K189" s="588">
        <f>AND(P$55&gt;0,SUM($E189:J189)&lt;'Summary&amp;Assumptions'!$G$32*$B189,$D189&gt;='Summary&amp;Assumptions'!$D$17,P$47&gt;=$D189,P$47&lt;=EDATE($D189,'Summary&amp;Assumptions'!$G$32))*$B189+AND(P$56&lt;'Summary&amp;Assumptions'!$J$31,P$47&gt;=$FO189,P$47&lt;=$FP189)*(('Summary&amp;Assumptions'!$H$25*$C189)*(1+'Summary&amp;Assumptions'!$J$29)^(P$46-1))+AND(P$56&lt;'Summary&amp;Assumptions'!$J$31,P$47&gt;=$FQ189,P$47&lt;=$FR189)*(('Summary&amp;Assumptions'!$H$25*$C189)*(1+'Summary&amp;Assumptions'!$J$29)^(P$46-1))</f>
        <v>0</v>
      </c>
      <c r="L189" s="588">
        <f>AND(Q$55&gt;0,SUM($E189:K189)&lt;'Summary&amp;Assumptions'!$G$32*$B189,$D189&gt;='Summary&amp;Assumptions'!$D$17,Q$47&gt;=$D189,Q$47&lt;=EDATE($D189,'Summary&amp;Assumptions'!$G$32))*$B189+AND(Q$56&lt;'Summary&amp;Assumptions'!$J$31,Q$47&gt;=$FO189,Q$47&lt;=$FP189)*(('Summary&amp;Assumptions'!$H$25*$C189)*(1+'Summary&amp;Assumptions'!$J$29)^(Q$46-1))+AND(Q$56&lt;'Summary&amp;Assumptions'!$J$31,Q$47&gt;=$FQ189,Q$47&lt;=$FR189)*(('Summary&amp;Assumptions'!$H$25*$C189)*(1+'Summary&amp;Assumptions'!$J$29)^(Q$46-1))</f>
        <v>0</v>
      </c>
      <c r="M189" s="588">
        <f>AND(R$55&gt;0,SUM($E189:L189)&lt;'Summary&amp;Assumptions'!$G$32*$B189,$D189&gt;='Summary&amp;Assumptions'!$D$17,R$47&gt;=$D189,R$47&lt;=EDATE($D189,'Summary&amp;Assumptions'!$G$32))*$B189+AND(R$56&lt;'Summary&amp;Assumptions'!$J$31,R$47&gt;=$FO189,R$47&lt;=$FP189)*(('Summary&amp;Assumptions'!$H$25*$C189)*(1+'Summary&amp;Assumptions'!$J$29)^(R$46-1))+AND(R$56&lt;'Summary&amp;Assumptions'!$J$31,R$47&gt;=$FQ189,R$47&lt;=$FR189)*(('Summary&amp;Assumptions'!$H$25*$C189)*(1+'Summary&amp;Assumptions'!$J$29)^(R$46-1))</f>
        <v>0</v>
      </c>
      <c r="N189" s="588">
        <f>AND(S$55&gt;0,SUM($E189:M189)&lt;'Summary&amp;Assumptions'!$G$32*$B189,$D189&gt;='Summary&amp;Assumptions'!$D$17,S$47&gt;=$D189,S$47&lt;=EDATE($D189,'Summary&amp;Assumptions'!$G$32))*$B189+AND(S$56&lt;'Summary&amp;Assumptions'!$J$31,S$47&gt;=$FO189,S$47&lt;=$FP189)*(('Summary&amp;Assumptions'!$H$25*$C189)*(1+'Summary&amp;Assumptions'!$J$29)^(S$46-1))+AND(S$56&lt;'Summary&amp;Assumptions'!$J$31,S$47&gt;=$FQ189,S$47&lt;=$FR189)*(('Summary&amp;Assumptions'!$H$25*$C189)*(1+'Summary&amp;Assumptions'!$J$29)^(S$46-1))</f>
        <v>0</v>
      </c>
      <c r="O189" s="588">
        <f>AND(T$55&gt;0,SUM($E189:N189)&lt;'Summary&amp;Assumptions'!$G$32*$B189,$D189&gt;='Summary&amp;Assumptions'!$D$17,T$47&gt;=$D189,T$47&lt;=EDATE($D189,'Summary&amp;Assumptions'!$G$32))*$B189+AND(T$56&lt;'Summary&amp;Assumptions'!$J$31,T$47&gt;=$FO189,T$47&lt;=$FP189)*(('Summary&amp;Assumptions'!$H$25*$C189)*(1+'Summary&amp;Assumptions'!$J$29)^(T$46-1))+AND(T$56&lt;'Summary&amp;Assumptions'!$J$31,T$47&gt;=$FQ189,T$47&lt;=$FR189)*(('Summary&amp;Assumptions'!$H$25*$C189)*(1+'Summary&amp;Assumptions'!$J$29)^(T$46-1))</f>
        <v>0</v>
      </c>
      <c r="P189" s="588">
        <f>AND(U$55&gt;0,SUM($E189:O189)&lt;'Summary&amp;Assumptions'!$G$32*$B189,$D189&gt;='Summary&amp;Assumptions'!$D$17,U$47&gt;=$D189,U$47&lt;=EDATE($D189,'Summary&amp;Assumptions'!$G$32))*$B189+AND(U$56&lt;'Summary&amp;Assumptions'!$J$31,U$47&gt;=$FO189,U$47&lt;=$FP189)*(('Summary&amp;Assumptions'!$H$25*$C189)*(1+'Summary&amp;Assumptions'!$J$29)^(U$46-1))+AND(U$56&lt;'Summary&amp;Assumptions'!$J$31,U$47&gt;=$FQ189,U$47&lt;=$FR189)*(('Summary&amp;Assumptions'!$H$25*$C189)*(1+'Summary&amp;Assumptions'!$J$29)^(U$46-1))</f>
        <v>0</v>
      </c>
      <c r="Q189" s="588">
        <f>AND(V$55&gt;0,SUM($E189:P189)&lt;'Summary&amp;Assumptions'!$G$32*$B189,$D189&gt;='Summary&amp;Assumptions'!$D$17,V$47&gt;=$D189,V$47&lt;=EDATE($D189,'Summary&amp;Assumptions'!$G$32))*$B189+AND(V$56&lt;'Summary&amp;Assumptions'!$J$31,V$47&gt;=$FO189,V$47&lt;=$FP189)*(('Summary&amp;Assumptions'!$H$25*$C189)*(1+'Summary&amp;Assumptions'!$J$29)^(V$46-1))+AND(V$56&lt;'Summary&amp;Assumptions'!$J$31,V$47&gt;=$FQ189,V$47&lt;=$FR189)*(('Summary&amp;Assumptions'!$H$25*$C189)*(1+'Summary&amp;Assumptions'!$J$29)^(V$46-1))</f>
        <v>0</v>
      </c>
      <c r="R189" s="588">
        <f>AND(W$55&gt;0,SUM($E189:Q189)&lt;'Summary&amp;Assumptions'!$G$32*$B189,$D189&gt;='Summary&amp;Assumptions'!$D$17,W$47&gt;=$D189,W$47&lt;=EDATE($D189,'Summary&amp;Assumptions'!$G$32))*$B189+AND(W$56&lt;'Summary&amp;Assumptions'!$J$31,W$47&gt;=$FO189,W$47&lt;=$FP189)*(('Summary&amp;Assumptions'!$H$25*$C189)*(1+'Summary&amp;Assumptions'!$J$29)^(W$46-1))+AND(W$56&lt;'Summary&amp;Assumptions'!$J$31,W$47&gt;=$FQ189,W$47&lt;=$FR189)*(('Summary&amp;Assumptions'!$H$25*$C189)*(1+'Summary&amp;Assumptions'!$J$29)^(W$46-1))</f>
        <v>0</v>
      </c>
      <c r="S189" s="588">
        <f>AND(X$55&gt;0,SUM($E189:R189)&lt;'Summary&amp;Assumptions'!$G$32*$B189,$D189&gt;='Summary&amp;Assumptions'!$D$17,X$47&gt;=$D189,X$47&lt;=EDATE($D189,'Summary&amp;Assumptions'!$G$32))*$B189+AND(X$56&lt;'Summary&amp;Assumptions'!$J$31,X$47&gt;=$FO189,X$47&lt;=$FP189)*(('Summary&amp;Assumptions'!$H$25*$C189)*(1+'Summary&amp;Assumptions'!$J$29)^(X$46-1))+AND(X$56&lt;'Summary&amp;Assumptions'!$J$31,X$47&gt;=$FQ189,X$47&lt;=$FR189)*(('Summary&amp;Assumptions'!$H$25*$C189)*(1+'Summary&amp;Assumptions'!$J$29)^(X$46-1))</f>
        <v>0</v>
      </c>
      <c r="T189" s="588">
        <f>AND(Y$55&gt;0,SUM($E189:S189)&lt;'Summary&amp;Assumptions'!$G$32*$B189,$D189&gt;='Summary&amp;Assumptions'!$D$17,Y$47&gt;=$D189,Y$47&lt;=EDATE($D189,'Summary&amp;Assumptions'!$G$32))*$B189+AND(Y$56&lt;'Summary&amp;Assumptions'!$J$31,Y$47&gt;=$FO189,Y$47&lt;=$FP189)*(('Summary&amp;Assumptions'!$H$25*$C189)*(1+'Summary&amp;Assumptions'!$J$29)^(Y$46-1))+AND(Y$56&lt;'Summary&amp;Assumptions'!$J$31,Y$47&gt;=$FQ189,Y$47&lt;=$FR189)*(('Summary&amp;Assumptions'!$H$25*$C189)*(1+'Summary&amp;Assumptions'!$J$29)^(Y$46-1))</f>
        <v>0</v>
      </c>
      <c r="U189" s="588">
        <f>AND(Z$55&gt;0,SUM($E189:T189)&lt;'Summary&amp;Assumptions'!$G$32*$B189,$D189&gt;='Summary&amp;Assumptions'!$D$17,Z$47&gt;=$D189,Z$47&lt;=EDATE($D189,'Summary&amp;Assumptions'!$G$32))*$B189+AND(Z$56&lt;'Summary&amp;Assumptions'!$J$31,Z$47&gt;=$FO189,Z$47&lt;=$FP189)*(('Summary&amp;Assumptions'!$H$25*$C189)*(1+'Summary&amp;Assumptions'!$J$29)^(Z$46-1))+AND(Z$56&lt;'Summary&amp;Assumptions'!$J$31,Z$47&gt;=$FQ189,Z$47&lt;=$FR189)*(('Summary&amp;Assumptions'!$H$25*$C189)*(1+'Summary&amp;Assumptions'!$J$29)^(Z$46-1))</f>
        <v>0</v>
      </c>
      <c r="V189" s="588">
        <f>AND(AA$55&gt;0,SUM($E189:U189)&lt;'Summary&amp;Assumptions'!$G$32*$B189,$D189&gt;='Summary&amp;Assumptions'!$D$17,AA$47&gt;=$D189,AA$47&lt;=EDATE($D189,'Summary&amp;Assumptions'!$G$32))*$B189+AND(AA$56&lt;'Summary&amp;Assumptions'!$J$31,AA$47&gt;=$FO189,AA$47&lt;=$FP189)*(('Summary&amp;Assumptions'!$H$25*$C189)*(1+'Summary&amp;Assumptions'!$J$29)^(AA$46-1))+AND(AA$56&lt;'Summary&amp;Assumptions'!$J$31,AA$47&gt;=$FQ189,AA$47&lt;=$FR189)*(('Summary&amp;Assumptions'!$H$25*$C189)*(1+'Summary&amp;Assumptions'!$J$29)^(AA$46-1))</f>
        <v>0</v>
      </c>
      <c r="W189" s="588">
        <f>AND(AB$55&gt;0,SUM($E189:V189)&lt;'Summary&amp;Assumptions'!$G$32*$B189,$D189&gt;='Summary&amp;Assumptions'!$D$17,AB$47&gt;=$D189,AB$47&lt;=EDATE($D189,'Summary&amp;Assumptions'!$G$32))*$B189+AND(AB$56&lt;'Summary&amp;Assumptions'!$J$31,AB$47&gt;=$FO189,AB$47&lt;=$FP189)*(('Summary&amp;Assumptions'!$H$25*$C189)*(1+'Summary&amp;Assumptions'!$J$29)^(AB$46-1))+AND(AB$56&lt;'Summary&amp;Assumptions'!$J$31,AB$47&gt;=$FQ189,AB$47&lt;=$FR189)*(('Summary&amp;Assumptions'!$H$25*$C189)*(1+'Summary&amp;Assumptions'!$J$29)^(AB$46-1))</f>
        <v>0</v>
      </c>
      <c r="X189" s="588">
        <f>AND(AC$55&gt;0,SUM($E189:W189)&lt;'Summary&amp;Assumptions'!$G$32*$B189,$D189&gt;='Summary&amp;Assumptions'!$D$17,AC$47&gt;=$D189,AC$47&lt;=EDATE($D189,'Summary&amp;Assumptions'!$G$32))*$B189+AND(AC$56&lt;'Summary&amp;Assumptions'!$J$31,AC$47&gt;=$FO189,AC$47&lt;=$FP189)*(('Summary&amp;Assumptions'!$H$25*$C189)*(1+'Summary&amp;Assumptions'!$J$29)^(AC$46-1))+AND(AC$56&lt;'Summary&amp;Assumptions'!$J$31,AC$47&gt;=$FQ189,AC$47&lt;=$FR189)*(('Summary&amp;Assumptions'!$H$25*$C189)*(1+'Summary&amp;Assumptions'!$J$29)^(AC$46-1))</f>
        <v>0</v>
      </c>
      <c r="Y189" s="588">
        <f>AND(AD$55&gt;0,SUM($E189:X189)&lt;'Summary&amp;Assumptions'!$G$32*$B189,$D189&gt;='Summary&amp;Assumptions'!$D$17,AD$47&gt;=$D189,AD$47&lt;=EDATE($D189,'Summary&amp;Assumptions'!$G$32))*$B189+AND(AD$56&lt;'Summary&amp;Assumptions'!$J$31,AD$47&gt;=$FO189,AD$47&lt;=$FP189)*(('Summary&amp;Assumptions'!$H$25*$C189)*(1+'Summary&amp;Assumptions'!$J$29)^(AD$46-1))+AND(AD$56&lt;'Summary&amp;Assumptions'!$J$31,AD$47&gt;=$FQ189,AD$47&lt;=$FR189)*(('Summary&amp;Assumptions'!$H$25*$C189)*(1+'Summary&amp;Assumptions'!$J$29)^(AD$46-1))</f>
        <v>0</v>
      </c>
      <c r="Z189" s="588">
        <f>AND(AE$55&gt;0,SUM($E189:Y189)&lt;'Summary&amp;Assumptions'!$G$32*$B189,$D189&gt;='Summary&amp;Assumptions'!$D$17,AE$47&gt;=$D189,AE$47&lt;=EDATE($D189,'Summary&amp;Assumptions'!$G$32))*$B189+AND(AE$56&lt;'Summary&amp;Assumptions'!$J$31,AE$47&gt;=$FO189,AE$47&lt;=$FP189)*(('Summary&amp;Assumptions'!$H$25*$C189)*(1+'Summary&amp;Assumptions'!$J$29)^(AE$46-1))+AND(AE$56&lt;'Summary&amp;Assumptions'!$J$31,AE$47&gt;=$FQ189,AE$47&lt;=$FR189)*(('Summary&amp;Assumptions'!$H$25*$C189)*(1+'Summary&amp;Assumptions'!$J$29)^(AE$46-1))</f>
        <v>0</v>
      </c>
      <c r="AA189" s="588">
        <f>AND(AF$55&gt;0,SUM($E189:Z189)&lt;'Summary&amp;Assumptions'!$G$32*$B189,$D189&gt;='Summary&amp;Assumptions'!$D$17,AF$47&gt;=$D189,AF$47&lt;=EDATE($D189,'Summary&amp;Assumptions'!$G$32))*$B189+AND(AF$56&lt;'Summary&amp;Assumptions'!$J$31,AF$47&gt;=$FO189,AF$47&lt;=$FP189)*(('Summary&amp;Assumptions'!$H$25*$C189)*(1+'Summary&amp;Assumptions'!$J$29)^(AF$46-1))+AND(AF$56&lt;'Summary&amp;Assumptions'!$J$31,AF$47&gt;=$FQ189,AF$47&lt;=$FR189)*(('Summary&amp;Assumptions'!$H$25*$C189)*(1+'Summary&amp;Assumptions'!$J$29)^(AF$46-1))</f>
        <v>0</v>
      </c>
      <c r="AB189" s="588">
        <f>AND(AG$55&gt;0,SUM($E189:AA189)&lt;'Summary&amp;Assumptions'!$G$32*$B189,$D189&gt;='Summary&amp;Assumptions'!$D$17,AG$47&gt;=$D189,AG$47&lt;=EDATE($D189,'Summary&amp;Assumptions'!$G$32))*$B189+AND(AG$56&lt;'Summary&amp;Assumptions'!$J$31,AG$47&gt;=$FO189,AG$47&lt;=$FP189)*(('Summary&amp;Assumptions'!$H$25*$C189)*(1+'Summary&amp;Assumptions'!$J$29)^(AG$46-1))+AND(AG$56&lt;'Summary&amp;Assumptions'!$J$31,AG$47&gt;=$FQ189,AG$47&lt;=$FR189)*(('Summary&amp;Assumptions'!$H$25*$C189)*(1+'Summary&amp;Assumptions'!$J$29)^(AG$46-1))</f>
        <v>0</v>
      </c>
      <c r="AC189" s="588">
        <f>AND(AH$55&gt;0,SUM($E189:AB189)&lt;'Summary&amp;Assumptions'!$G$32*$B189,$D189&gt;='Summary&amp;Assumptions'!$D$17,AH$47&gt;=$D189,AH$47&lt;=EDATE($D189,'Summary&amp;Assumptions'!$G$32))*$B189+AND(AH$56&lt;'Summary&amp;Assumptions'!$J$31,AH$47&gt;=$FO189,AH$47&lt;=$FP189)*(('Summary&amp;Assumptions'!$H$25*$C189)*(1+'Summary&amp;Assumptions'!$J$29)^(AH$46-1))+AND(AH$56&lt;'Summary&amp;Assumptions'!$J$31,AH$47&gt;=$FQ189,AH$47&lt;=$FR189)*(('Summary&amp;Assumptions'!$H$25*$C189)*(1+'Summary&amp;Assumptions'!$J$29)^(AH$46-1))</f>
        <v>0</v>
      </c>
      <c r="AD189" s="588">
        <f>AND(AI$55&gt;0,SUM($E189:AC189)&lt;'Summary&amp;Assumptions'!$G$32*$B189,$D189&gt;='Summary&amp;Assumptions'!$D$17,AI$47&gt;=$D189,AI$47&lt;=EDATE($D189,'Summary&amp;Assumptions'!$G$32))*$B189+AND(AI$56&lt;'Summary&amp;Assumptions'!$J$31,AI$47&gt;=$FO189,AI$47&lt;=$FP189)*(('Summary&amp;Assumptions'!$H$25*$C189)*(1+'Summary&amp;Assumptions'!$J$29)^(AI$46-1))+AND(AI$56&lt;'Summary&amp;Assumptions'!$J$31,AI$47&gt;=$FQ189,AI$47&lt;=$FR189)*(('Summary&amp;Assumptions'!$H$25*$C189)*(1+'Summary&amp;Assumptions'!$J$29)^(AI$46-1))</f>
        <v>0</v>
      </c>
      <c r="AE189" s="588">
        <f>AND(AJ$55&gt;0,SUM($E189:AD189)&lt;'Summary&amp;Assumptions'!$G$32*$B189,$D189&gt;='Summary&amp;Assumptions'!$D$17,AJ$47&gt;=$D189,AJ$47&lt;=EDATE($D189,'Summary&amp;Assumptions'!$G$32))*$B189+AND(AJ$56&lt;'Summary&amp;Assumptions'!$J$31,AJ$47&gt;=$FO189,AJ$47&lt;=$FP189)*(('Summary&amp;Assumptions'!$H$25*$C189)*(1+'Summary&amp;Assumptions'!$J$29)^(AJ$46-1))+AND(AJ$56&lt;'Summary&amp;Assumptions'!$J$31,AJ$47&gt;=$FQ189,AJ$47&lt;=$FR189)*(('Summary&amp;Assumptions'!$H$25*$C189)*(1+'Summary&amp;Assumptions'!$J$29)^(AJ$46-1))</f>
        <v>0</v>
      </c>
      <c r="AF189" s="588">
        <f>AND(AK$55&gt;0,SUM($E189:AE189)&lt;'Summary&amp;Assumptions'!$G$32*$B189,$D189&gt;='Summary&amp;Assumptions'!$D$17,AK$47&gt;=$D189,AK$47&lt;=EDATE($D189,'Summary&amp;Assumptions'!$G$32))*$B189+AND(AK$56&lt;'Summary&amp;Assumptions'!$J$31,AK$47&gt;=$FO189,AK$47&lt;=$FP189)*(('Summary&amp;Assumptions'!$H$25*$C189)*(1+'Summary&amp;Assumptions'!$J$29)^(AK$46-1))+AND(AK$56&lt;'Summary&amp;Assumptions'!$J$31,AK$47&gt;=$FQ189,AK$47&lt;=$FR189)*(('Summary&amp;Assumptions'!$H$25*$C189)*(1+'Summary&amp;Assumptions'!$J$29)^(AK$46-1))</f>
        <v>0</v>
      </c>
      <c r="AG189" s="588">
        <f>AND(AL$55&gt;0,SUM($E189:AF189)&lt;'Summary&amp;Assumptions'!$G$32*$B189,$D189&gt;='Summary&amp;Assumptions'!$D$17,AL$47&gt;=$D189,AL$47&lt;=EDATE($D189,'Summary&amp;Assumptions'!$G$32))*$B189+AND(AL$56&lt;'Summary&amp;Assumptions'!$J$31,AL$47&gt;=$FO189,AL$47&lt;=$FP189)*(('Summary&amp;Assumptions'!$H$25*$C189)*(1+'Summary&amp;Assumptions'!$J$29)^(AL$46-1))+AND(AL$56&lt;'Summary&amp;Assumptions'!$J$31,AL$47&gt;=$FQ189,AL$47&lt;=$FR189)*(('Summary&amp;Assumptions'!$H$25*$C189)*(1+'Summary&amp;Assumptions'!$J$29)^(AL$46-1))</f>
        <v>0</v>
      </c>
      <c r="AH189" s="588">
        <f>AND(AM$55&gt;0,SUM($E189:AG189)&lt;'Summary&amp;Assumptions'!$G$32*$B189,$D189&gt;='Summary&amp;Assumptions'!$D$17,AM$47&gt;=$D189,AM$47&lt;=EDATE($D189,'Summary&amp;Assumptions'!$G$32))*$B189+AND(AM$56&lt;'Summary&amp;Assumptions'!$J$31,AM$47&gt;=$FO189,AM$47&lt;=$FP189)*(('Summary&amp;Assumptions'!$H$25*$C189)*(1+'Summary&amp;Assumptions'!$J$29)^(AM$46-1))+AND(AM$56&lt;'Summary&amp;Assumptions'!$J$31,AM$47&gt;=$FQ189,AM$47&lt;=$FR189)*(('Summary&amp;Assumptions'!$H$25*$C189)*(1+'Summary&amp;Assumptions'!$J$29)^(AM$46-1))</f>
        <v>0</v>
      </c>
      <c r="AI189" s="588">
        <f>AND(AN$55&gt;0,SUM($E189:AH189)&lt;'Summary&amp;Assumptions'!$G$32*$B189,$D189&gt;='Summary&amp;Assumptions'!$D$17,AN$47&gt;=$D189,AN$47&lt;=EDATE($D189,'Summary&amp;Assumptions'!$G$32))*$B189+AND(AN$56&lt;'Summary&amp;Assumptions'!$J$31,AN$47&gt;=$FO189,AN$47&lt;=$FP189)*(('Summary&amp;Assumptions'!$H$25*$C189)*(1+'Summary&amp;Assumptions'!$J$29)^(AN$46-1))+AND(AN$56&lt;'Summary&amp;Assumptions'!$J$31,AN$47&gt;=$FQ189,AN$47&lt;=$FR189)*(('Summary&amp;Assumptions'!$H$25*$C189)*(1+'Summary&amp;Assumptions'!$J$29)^(AN$46-1))</f>
        <v>0</v>
      </c>
      <c r="AJ189" s="588">
        <f>AND(AO$55&gt;0,SUM($E189:AI189)&lt;'Summary&amp;Assumptions'!$G$32*$B189,$D189&gt;='Summary&amp;Assumptions'!$D$17,AO$47&gt;=$D189,AO$47&lt;=EDATE($D189,'Summary&amp;Assumptions'!$G$32))*$B189+AND(AO$56&lt;'Summary&amp;Assumptions'!$J$31,AO$47&gt;=$FO189,AO$47&lt;=$FP189)*(('Summary&amp;Assumptions'!$H$25*$C189)*(1+'Summary&amp;Assumptions'!$J$29)^(AO$46-1))+AND(AO$56&lt;'Summary&amp;Assumptions'!$J$31,AO$47&gt;=$FQ189,AO$47&lt;=$FR189)*(('Summary&amp;Assumptions'!$H$25*$C189)*(1+'Summary&amp;Assumptions'!$J$29)^(AO$46-1))</f>
        <v>0</v>
      </c>
      <c r="AK189" s="588">
        <f>AND(AP$55&gt;0,SUM($E189:AJ189)&lt;'Summary&amp;Assumptions'!$G$32*$B189,$D189&gt;='Summary&amp;Assumptions'!$D$17,AP$47&gt;=$D189,AP$47&lt;=EDATE($D189,'Summary&amp;Assumptions'!$G$32))*$B189+AND(AP$56&lt;'Summary&amp;Assumptions'!$J$31,AP$47&gt;=$FO189,AP$47&lt;=$FP189)*(('Summary&amp;Assumptions'!$H$25*$C189)*(1+'Summary&amp;Assumptions'!$J$29)^(AP$46-1))+AND(AP$56&lt;'Summary&amp;Assumptions'!$J$31,AP$47&gt;=$FQ189,AP$47&lt;=$FR189)*(('Summary&amp;Assumptions'!$H$25*$C189)*(1+'Summary&amp;Assumptions'!$J$29)^(AP$46-1))</f>
        <v>0</v>
      </c>
      <c r="AL189" s="588">
        <f>AND(AQ$55&gt;0,SUM($E189:AK189)&lt;'Summary&amp;Assumptions'!$G$32*$B189,$D189&gt;='Summary&amp;Assumptions'!$D$17,AQ$47&gt;=$D189,AQ$47&lt;=EDATE($D189,'Summary&amp;Assumptions'!$G$32))*$B189+AND(AQ$56&lt;'Summary&amp;Assumptions'!$J$31,AQ$47&gt;=$FO189,AQ$47&lt;=$FP189)*(('Summary&amp;Assumptions'!$H$25*$C189)*(1+'Summary&amp;Assumptions'!$J$29)^(AQ$46-1))+AND(AQ$56&lt;'Summary&amp;Assumptions'!$J$31,AQ$47&gt;=$FQ189,AQ$47&lt;=$FR189)*(('Summary&amp;Assumptions'!$H$25*$C189)*(1+'Summary&amp;Assumptions'!$J$29)^(AQ$46-1))</f>
        <v>0</v>
      </c>
      <c r="AM189" s="588">
        <f>AND(AR$55&gt;0,SUM($E189:AL189)&lt;'Summary&amp;Assumptions'!$G$32*$B189,$D189&gt;='Summary&amp;Assumptions'!$D$17,AR$47&gt;=$D189,AR$47&lt;=EDATE($D189,'Summary&amp;Assumptions'!$G$32))*$B189+AND(AR$56&lt;'Summary&amp;Assumptions'!$J$31,AR$47&gt;=$FO189,AR$47&lt;=$FP189)*(('Summary&amp;Assumptions'!$H$25*$C189)*(1+'Summary&amp;Assumptions'!$J$29)^(AR$46-1))+AND(AR$56&lt;'Summary&amp;Assumptions'!$J$31,AR$47&gt;=$FQ189,AR$47&lt;=$FR189)*(('Summary&amp;Assumptions'!$H$25*$C189)*(1+'Summary&amp;Assumptions'!$J$29)^(AR$46-1))</f>
        <v>0</v>
      </c>
      <c r="AN189" s="588">
        <f>AND(AS$55&gt;0,SUM($E189:AM189)&lt;'Summary&amp;Assumptions'!$G$32*$B189,$D189&gt;='Summary&amp;Assumptions'!$D$17,AS$47&gt;=$D189,AS$47&lt;=EDATE($D189,'Summary&amp;Assumptions'!$G$32))*$B189+AND(AS$56&lt;'Summary&amp;Assumptions'!$J$31,AS$47&gt;=$FO189,AS$47&lt;=$FP189)*(('Summary&amp;Assumptions'!$H$25*$C189)*(1+'Summary&amp;Assumptions'!$J$29)^(AS$46-1))+AND(AS$56&lt;'Summary&amp;Assumptions'!$J$31,AS$47&gt;=$FQ189,AS$47&lt;=$FR189)*(('Summary&amp;Assumptions'!$H$25*$C189)*(1+'Summary&amp;Assumptions'!$J$29)^(AS$46-1))</f>
        <v>0</v>
      </c>
      <c r="AO189" s="588">
        <f>AND(AT$55&gt;0,SUM($E189:AN189)&lt;'Summary&amp;Assumptions'!$G$32*$B189,$D189&gt;='Summary&amp;Assumptions'!$D$17,AT$47&gt;=$D189,AT$47&lt;=EDATE($D189,'Summary&amp;Assumptions'!$G$32))*$B189+AND(AT$56&lt;'Summary&amp;Assumptions'!$J$31,AT$47&gt;=$FO189,AT$47&lt;=$FP189)*(('Summary&amp;Assumptions'!$H$25*$C189)*(1+'Summary&amp;Assumptions'!$J$29)^(AT$46-1))+AND(AT$56&lt;'Summary&amp;Assumptions'!$J$31,AT$47&gt;=$FQ189,AT$47&lt;=$FR189)*(('Summary&amp;Assumptions'!$H$25*$C189)*(1+'Summary&amp;Assumptions'!$J$29)^(AT$46-1))</f>
        <v>0</v>
      </c>
      <c r="AP189" s="588">
        <f>AND(AU$55&gt;0,SUM($E189:AO189)&lt;'Summary&amp;Assumptions'!$G$32*$B189,$D189&gt;='Summary&amp;Assumptions'!$D$17,AU$47&gt;=$D189,AU$47&lt;=EDATE($D189,'Summary&amp;Assumptions'!$G$32))*$B189+AND(AU$56&lt;'Summary&amp;Assumptions'!$J$31,AU$47&gt;=$FO189,AU$47&lt;=$FP189)*(('Summary&amp;Assumptions'!$H$25*$C189)*(1+'Summary&amp;Assumptions'!$J$29)^(AU$46-1))+AND(AU$56&lt;'Summary&amp;Assumptions'!$J$31,AU$47&gt;=$FQ189,AU$47&lt;=$FR189)*(('Summary&amp;Assumptions'!$H$25*$C189)*(1+'Summary&amp;Assumptions'!$J$29)^(AU$46-1))</f>
        <v>0</v>
      </c>
      <c r="AQ189" s="588">
        <f>AND(AV$55&gt;0,SUM($E189:AP189)&lt;'Summary&amp;Assumptions'!$G$32*$B189,$D189&gt;='Summary&amp;Assumptions'!$D$17,AV$47&gt;=$D189,AV$47&lt;=EDATE($D189,'Summary&amp;Assumptions'!$G$32))*$B189+AND(AV$56&lt;'Summary&amp;Assumptions'!$J$31,AV$47&gt;=$FO189,AV$47&lt;=$FP189)*(('Summary&amp;Assumptions'!$H$25*$C189)*(1+'Summary&amp;Assumptions'!$J$29)^(AV$46-1))+AND(AV$56&lt;'Summary&amp;Assumptions'!$J$31,AV$47&gt;=$FQ189,AV$47&lt;=$FR189)*(('Summary&amp;Assumptions'!$H$25*$C189)*(1+'Summary&amp;Assumptions'!$J$29)^(AV$46-1))</f>
        <v>0</v>
      </c>
      <c r="AR189" s="588">
        <f>AND(AW$55&gt;0,SUM($E189:AQ189)&lt;'Summary&amp;Assumptions'!$G$32*$B189,$D189&gt;='Summary&amp;Assumptions'!$D$17,AW$47&gt;=$D189,AW$47&lt;=EDATE($D189,'Summary&amp;Assumptions'!$G$32))*$B189+AND(AW$56&lt;'Summary&amp;Assumptions'!$J$31,AW$47&gt;=$FO189,AW$47&lt;=$FP189)*(('Summary&amp;Assumptions'!$H$25*$C189)*(1+'Summary&amp;Assumptions'!$J$29)^(AW$46-1))+AND(AW$56&lt;'Summary&amp;Assumptions'!$J$31,AW$47&gt;=$FQ189,AW$47&lt;=$FR189)*(('Summary&amp;Assumptions'!$H$25*$C189)*(1+'Summary&amp;Assumptions'!$J$29)^(AW$46-1))</f>
        <v>0</v>
      </c>
      <c r="AS189" s="588">
        <f>AND(AX$55&gt;0,SUM($E189:AR189)&lt;'Summary&amp;Assumptions'!$G$32*$B189,$D189&gt;='Summary&amp;Assumptions'!$D$17,AX$47&gt;=$D189,AX$47&lt;=EDATE($D189,'Summary&amp;Assumptions'!$G$32))*$B189+AND(AX$56&lt;'Summary&amp;Assumptions'!$J$31,AX$47&gt;=$FO189,AX$47&lt;=$FP189)*(('Summary&amp;Assumptions'!$H$25*$C189)*(1+'Summary&amp;Assumptions'!$J$29)^(AX$46-1))+AND(AX$56&lt;'Summary&amp;Assumptions'!$J$31,AX$47&gt;=$FQ189,AX$47&lt;=$FR189)*(('Summary&amp;Assumptions'!$H$25*$C189)*(1+'Summary&amp;Assumptions'!$J$29)^(AX$46-1))</f>
        <v>0</v>
      </c>
      <c r="AT189" s="588">
        <f>AND(AY$55&gt;0,SUM($E189:AS189)&lt;'Summary&amp;Assumptions'!$G$32*$B189,$D189&gt;='Summary&amp;Assumptions'!$D$17,AY$47&gt;=$D189,AY$47&lt;=EDATE($D189,'Summary&amp;Assumptions'!$G$32))*$B189+AND(AY$56&lt;'Summary&amp;Assumptions'!$J$31,AY$47&gt;=$FO189,AY$47&lt;=$FP189)*(('Summary&amp;Assumptions'!$H$25*$C189)*(1+'Summary&amp;Assumptions'!$J$29)^(AY$46-1))+AND(AY$56&lt;'Summary&amp;Assumptions'!$J$31,AY$47&gt;=$FQ189,AY$47&lt;=$FR189)*(('Summary&amp;Assumptions'!$H$25*$C189)*(1+'Summary&amp;Assumptions'!$J$29)^(AY$46-1))</f>
        <v>0</v>
      </c>
      <c r="AU189" s="588">
        <f>AND(AZ$55&gt;0,SUM($E189:AT189)&lt;'Summary&amp;Assumptions'!$G$32*$B189,$D189&gt;='Summary&amp;Assumptions'!$D$17,AZ$47&gt;=$D189,AZ$47&lt;=EDATE($D189,'Summary&amp;Assumptions'!$G$32))*$B189+AND(AZ$56&lt;'Summary&amp;Assumptions'!$J$31,AZ$47&gt;=$FO189,AZ$47&lt;=$FP189)*(('Summary&amp;Assumptions'!$H$25*$C189)*(1+'Summary&amp;Assumptions'!$J$29)^(AZ$46-1))+AND(AZ$56&lt;'Summary&amp;Assumptions'!$J$31,AZ$47&gt;=$FQ189,AZ$47&lt;=$FR189)*(('Summary&amp;Assumptions'!$H$25*$C189)*(1+'Summary&amp;Assumptions'!$J$29)^(AZ$46-1))</f>
        <v>0</v>
      </c>
      <c r="AV189" s="588">
        <f>AND(BA$55&gt;0,SUM($E189:AU189)&lt;'Summary&amp;Assumptions'!$G$32*$B189,$D189&gt;='Summary&amp;Assumptions'!$D$17,BA$47&gt;=$D189,BA$47&lt;=EDATE($D189,'Summary&amp;Assumptions'!$G$32))*$B189+AND(BA$56&lt;'Summary&amp;Assumptions'!$J$31,BA$47&gt;=$FO189,BA$47&lt;=$FP189)*(('Summary&amp;Assumptions'!$H$25*$C189)*(1+'Summary&amp;Assumptions'!$J$29)^(BA$46-1))+AND(BA$56&lt;'Summary&amp;Assumptions'!$J$31,BA$47&gt;=$FQ189,BA$47&lt;=$FR189)*(('Summary&amp;Assumptions'!$H$25*$C189)*(1+'Summary&amp;Assumptions'!$J$29)^(BA$46-1))</f>
        <v>0</v>
      </c>
      <c r="AW189" s="588">
        <f>AND(BB$55&gt;0,SUM($E189:AV189)&lt;'Summary&amp;Assumptions'!$G$32*$B189,$D189&gt;='Summary&amp;Assumptions'!$D$17,BB$47&gt;=$D189,BB$47&lt;=EDATE($D189,'Summary&amp;Assumptions'!$G$32))*$B189+AND(BB$56&lt;'Summary&amp;Assumptions'!$J$31,BB$47&gt;=$FO189,BB$47&lt;=$FP189)*(('Summary&amp;Assumptions'!$H$25*$C189)*(1+'Summary&amp;Assumptions'!$J$29)^(BB$46-1))+AND(BB$56&lt;'Summary&amp;Assumptions'!$J$31,BB$47&gt;=$FQ189,BB$47&lt;=$FR189)*(('Summary&amp;Assumptions'!$H$25*$C189)*(1+'Summary&amp;Assumptions'!$J$29)^(BB$46-1))</f>
        <v>0</v>
      </c>
      <c r="AX189" s="588">
        <f>AND(BC$55&gt;0,SUM($E189:AW189)&lt;'Summary&amp;Assumptions'!$G$32*$B189,$D189&gt;='Summary&amp;Assumptions'!$D$17,BC$47&gt;=$D189,BC$47&lt;=EDATE($D189,'Summary&amp;Assumptions'!$G$32))*$B189+AND(BC$56&lt;'Summary&amp;Assumptions'!$J$31,BC$47&gt;=$FO189,BC$47&lt;=$FP189)*(('Summary&amp;Assumptions'!$H$25*$C189)*(1+'Summary&amp;Assumptions'!$J$29)^(BC$46-1))+AND(BC$56&lt;'Summary&amp;Assumptions'!$J$31,BC$47&gt;=$FQ189,BC$47&lt;=$FR189)*(('Summary&amp;Assumptions'!$H$25*$C189)*(1+'Summary&amp;Assumptions'!$J$29)^(BC$46-1))</f>
        <v>0</v>
      </c>
      <c r="AY189" s="588">
        <f>AND(BD$55&gt;0,SUM($E189:AX189)&lt;'Summary&amp;Assumptions'!$G$32*$B189,$D189&gt;='Summary&amp;Assumptions'!$D$17,BD$47&gt;=$D189,BD$47&lt;=EDATE($D189,'Summary&amp;Assumptions'!$G$32))*$B189+AND(BD$56&lt;'Summary&amp;Assumptions'!$J$31,BD$47&gt;=$FO189,BD$47&lt;=$FP189)*(('Summary&amp;Assumptions'!$H$25*$C189)*(1+'Summary&amp;Assumptions'!$J$29)^(BD$46-1))+AND(BD$56&lt;'Summary&amp;Assumptions'!$J$31,BD$47&gt;=$FQ189,BD$47&lt;=$FR189)*(('Summary&amp;Assumptions'!$H$25*$C189)*(1+'Summary&amp;Assumptions'!$J$29)^(BD$46-1))</f>
        <v>0</v>
      </c>
      <c r="AZ189" s="588">
        <f>AND(BE$55&gt;0,SUM($E189:AY189)&lt;'Summary&amp;Assumptions'!$G$32*$B189,$D189&gt;='Summary&amp;Assumptions'!$D$17,BE$47&gt;=$D189,BE$47&lt;=EDATE($D189,'Summary&amp;Assumptions'!$G$32))*$B189+AND(BE$56&lt;'Summary&amp;Assumptions'!$J$31,BE$47&gt;=$FO189,BE$47&lt;=$FP189)*(('Summary&amp;Assumptions'!$H$25*$C189)*(1+'Summary&amp;Assumptions'!$J$29)^(BE$46-1))+AND(BE$56&lt;'Summary&amp;Assumptions'!$J$31,BE$47&gt;=$FQ189,BE$47&lt;=$FR189)*(('Summary&amp;Assumptions'!$H$25*$C189)*(1+'Summary&amp;Assumptions'!$J$29)^(BE$46-1))</f>
        <v>0</v>
      </c>
      <c r="BA189" s="588">
        <f>AND(BF$55&gt;0,SUM($E189:AZ189)&lt;'Summary&amp;Assumptions'!$G$32*$B189,$D189&gt;='Summary&amp;Assumptions'!$D$17,BF$47&gt;=$D189,BF$47&lt;=EDATE($D189,'Summary&amp;Assumptions'!$G$32))*$B189+AND(BF$56&lt;'Summary&amp;Assumptions'!$J$31,BF$47&gt;=$FO189,BF$47&lt;=$FP189)*(('Summary&amp;Assumptions'!$H$25*$C189)*(1+'Summary&amp;Assumptions'!$J$29)^(BF$46-1))+AND(BF$56&lt;'Summary&amp;Assumptions'!$J$31,BF$47&gt;=$FQ189,BF$47&lt;=$FR189)*(('Summary&amp;Assumptions'!$H$25*$C189)*(1+'Summary&amp;Assumptions'!$J$29)^(BF$46-1))</f>
        <v>0</v>
      </c>
      <c r="BB189" s="588">
        <f>AND(BG$55&gt;0,SUM($E189:BA189)&lt;'Summary&amp;Assumptions'!$G$32*$B189,$D189&gt;='Summary&amp;Assumptions'!$D$17,BG$47&gt;=$D189,BG$47&lt;=EDATE($D189,'Summary&amp;Assumptions'!$G$32))*$B189+AND(BG$56&lt;'Summary&amp;Assumptions'!$J$31,BG$47&gt;=$FO189,BG$47&lt;=$FP189)*(('Summary&amp;Assumptions'!$H$25*$C189)*(1+'Summary&amp;Assumptions'!$J$29)^(BG$46-1))+AND(BG$56&lt;'Summary&amp;Assumptions'!$J$31,BG$47&gt;=$FQ189,BG$47&lt;=$FR189)*(('Summary&amp;Assumptions'!$H$25*$C189)*(1+'Summary&amp;Assumptions'!$J$29)^(BG$46-1))</f>
        <v>0</v>
      </c>
      <c r="BC189" s="588">
        <f>AND(BH$55&gt;0,SUM($E189:BB189)&lt;'Summary&amp;Assumptions'!$G$32*$B189,$D189&gt;='Summary&amp;Assumptions'!$D$17,BH$47&gt;=$D189,BH$47&lt;=EDATE($D189,'Summary&amp;Assumptions'!$G$32))*$B189+AND(BH$56&lt;'Summary&amp;Assumptions'!$J$31,BH$47&gt;=$FO189,BH$47&lt;=$FP189)*(('Summary&amp;Assumptions'!$H$25*$C189)*(1+'Summary&amp;Assumptions'!$J$29)^(BH$46-1))+AND(BH$56&lt;'Summary&amp;Assumptions'!$J$31,BH$47&gt;=$FQ189,BH$47&lt;=$FR189)*(('Summary&amp;Assumptions'!$H$25*$C189)*(1+'Summary&amp;Assumptions'!$J$29)^(BH$46-1))</f>
        <v>0</v>
      </c>
      <c r="BD189" s="588">
        <f>AND(BI$55&gt;0,SUM($E189:BC189)&lt;'Summary&amp;Assumptions'!$G$32*$B189,$D189&gt;='Summary&amp;Assumptions'!$D$17,BI$47&gt;=$D189,BI$47&lt;=EDATE($D189,'Summary&amp;Assumptions'!$G$32))*$B189+AND(BI$56&lt;'Summary&amp;Assumptions'!$J$31,BI$47&gt;=$FO189,BI$47&lt;=$FP189)*(('Summary&amp;Assumptions'!$H$25*$C189)*(1+'Summary&amp;Assumptions'!$J$29)^(BI$46-1))+AND(BI$56&lt;'Summary&amp;Assumptions'!$J$31,BI$47&gt;=$FQ189,BI$47&lt;=$FR189)*(('Summary&amp;Assumptions'!$H$25*$C189)*(1+'Summary&amp;Assumptions'!$J$29)^(BI$46-1))</f>
        <v>0</v>
      </c>
      <c r="BE189" s="588">
        <f>AND(BJ$55&gt;0,SUM($E189:BD189)&lt;'Summary&amp;Assumptions'!$G$32*$B189,$D189&gt;='Summary&amp;Assumptions'!$D$17,BJ$47&gt;=$D189,BJ$47&lt;=EDATE($D189,'Summary&amp;Assumptions'!$G$32))*$B189+AND(BJ$56&lt;'Summary&amp;Assumptions'!$J$31,BJ$47&gt;=$FO189,BJ$47&lt;=$FP189)*(('Summary&amp;Assumptions'!$H$25*$C189)*(1+'Summary&amp;Assumptions'!$J$29)^(BJ$46-1))+AND(BJ$56&lt;'Summary&amp;Assumptions'!$J$31,BJ$47&gt;=$FQ189,BJ$47&lt;=$FR189)*(('Summary&amp;Assumptions'!$H$25*$C189)*(1+'Summary&amp;Assumptions'!$J$29)^(BJ$46-1))</f>
        <v>0</v>
      </c>
      <c r="BF189" s="588">
        <f>AND(BK$55&gt;0,SUM($E189:BE189)&lt;'Summary&amp;Assumptions'!$G$32*$B189,$D189&gt;='Summary&amp;Assumptions'!$D$17,BK$47&gt;=$D189,BK$47&lt;=EDATE($D189,'Summary&amp;Assumptions'!$G$32))*$B189+AND(BK$56&lt;'Summary&amp;Assumptions'!$J$31,BK$47&gt;=$FO189,BK$47&lt;=$FP189)*(('Summary&amp;Assumptions'!$H$25*$C189)*(1+'Summary&amp;Assumptions'!$J$29)^(BK$46-1))+AND(BK$56&lt;'Summary&amp;Assumptions'!$J$31,BK$47&gt;=$FQ189,BK$47&lt;=$FR189)*(('Summary&amp;Assumptions'!$H$25*$C189)*(1+'Summary&amp;Assumptions'!$J$29)^(BK$46-1))</f>
        <v>0</v>
      </c>
      <c r="BG189" s="588">
        <f>AND(BL$55&gt;0,SUM($E189:BF189)&lt;'Summary&amp;Assumptions'!$G$32*$B189,$D189&gt;='Summary&amp;Assumptions'!$D$17,BL$47&gt;=$D189,BL$47&lt;=EDATE($D189,'Summary&amp;Assumptions'!$G$32))*$B189+AND(BL$56&lt;'Summary&amp;Assumptions'!$J$31,BL$47&gt;=$FO189,BL$47&lt;=$FP189)*(('Summary&amp;Assumptions'!$H$25*$C189)*(1+'Summary&amp;Assumptions'!$J$29)^(BL$46-1))+AND(BL$56&lt;'Summary&amp;Assumptions'!$J$31,BL$47&gt;=$FQ189,BL$47&lt;=$FR189)*(('Summary&amp;Assumptions'!$H$25*$C189)*(1+'Summary&amp;Assumptions'!$J$29)^(BL$46-1))</f>
        <v>0</v>
      </c>
      <c r="BH189" s="588">
        <f>AND(BM$55&gt;0,SUM($E189:BG189)&lt;'Summary&amp;Assumptions'!$G$32*$B189,$D189&gt;='Summary&amp;Assumptions'!$D$17,BM$47&gt;=$D189,BM$47&lt;=EDATE($D189,'Summary&amp;Assumptions'!$G$32))*$B189+AND(BM$56&lt;'Summary&amp;Assumptions'!$J$31,BM$47&gt;=$FO189,BM$47&lt;=$FP189)*(('Summary&amp;Assumptions'!$H$25*$C189)*(1+'Summary&amp;Assumptions'!$J$29)^(BM$46-1))+AND(BM$56&lt;'Summary&amp;Assumptions'!$J$31,BM$47&gt;=$FQ189,BM$47&lt;=$FR189)*(('Summary&amp;Assumptions'!$H$25*$C189)*(1+'Summary&amp;Assumptions'!$J$29)^(BM$46-1))</f>
        <v>0</v>
      </c>
      <c r="BI189" s="588">
        <f>AND(BN$55&gt;0,SUM($E189:BH189)&lt;'Summary&amp;Assumptions'!$G$32*$B189,$D189&gt;='Summary&amp;Assumptions'!$D$17,BN$47&gt;=$D189,BN$47&lt;=EDATE($D189,'Summary&amp;Assumptions'!$G$32))*$B189+AND(BN$56&lt;'Summary&amp;Assumptions'!$J$31,BN$47&gt;=$FO189,BN$47&lt;=$FP189)*(('Summary&amp;Assumptions'!$H$25*$C189)*(1+'Summary&amp;Assumptions'!$J$29)^(BN$46-1))+AND(BN$56&lt;'Summary&amp;Assumptions'!$J$31,BN$47&gt;=$FQ189,BN$47&lt;=$FR189)*(('Summary&amp;Assumptions'!$H$25*$C189)*(1+'Summary&amp;Assumptions'!$J$29)^(BN$46-1))</f>
        <v>0</v>
      </c>
      <c r="BJ189" s="588">
        <f>AND(BO$55&gt;0,SUM($E189:BI189)&lt;'Summary&amp;Assumptions'!$G$32*$B189,$D189&gt;='Summary&amp;Assumptions'!$D$17,BO$47&gt;=$D189,BO$47&lt;=EDATE($D189,'Summary&amp;Assumptions'!$G$32))*$B189+AND(BO$56&lt;'Summary&amp;Assumptions'!$J$31,BO$47&gt;=$FO189,BO$47&lt;=$FP189)*(('Summary&amp;Assumptions'!$H$25*$C189)*(1+'Summary&amp;Assumptions'!$J$29)^(BO$46-1))+AND(BO$56&lt;'Summary&amp;Assumptions'!$J$31,BO$47&gt;=$FQ189,BO$47&lt;=$FR189)*(('Summary&amp;Assumptions'!$H$25*$C189)*(1+'Summary&amp;Assumptions'!$J$29)^(BO$46-1))</f>
        <v>0</v>
      </c>
      <c r="BK189" s="588">
        <f>AND(BP$55&gt;0,SUM($E189:BJ189)&lt;'Summary&amp;Assumptions'!$G$32*$B189,$D189&gt;='Summary&amp;Assumptions'!$D$17,BP$47&gt;=$D189,BP$47&lt;=EDATE($D189,'Summary&amp;Assumptions'!$G$32))*$B189+AND(BP$56&lt;'Summary&amp;Assumptions'!$J$31,BP$47&gt;=$FO189,BP$47&lt;=$FP189)*(('Summary&amp;Assumptions'!$H$25*$C189)*(1+'Summary&amp;Assumptions'!$J$29)^(BP$46-1))+AND(BP$56&lt;'Summary&amp;Assumptions'!$J$31,BP$47&gt;=$FQ189,BP$47&lt;=$FR189)*(('Summary&amp;Assumptions'!$H$25*$C189)*(1+'Summary&amp;Assumptions'!$J$29)^(BP$46-1))</f>
        <v>0</v>
      </c>
      <c r="BL189" s="588">
        <f>AND(BQ$55&gt;0,SUM($E189:BK189)&lt;'Summary&amp;Assumptions'!$G$32*$B189,$D189&gt;='Summary&amp;Assumptions'!$D$17,BQ$47&gt;=$D189,BQ$47&lt;=EDATE($D189,'Summary&amp;Assumptions'!$G$32))*$B189+AND(BQ$56&lt;'Summary&amp;Assumptions'!$J$31,BQ$47&gt;=$FO189,BQ$47&lt;=$FP189)*(('Summary&amp;Assumptions'!$H$25*$C189)*(1+'Summary&amp;Assumptions'!$J$29)^(BQ$46-1))+AND(BQ$56&lt;'Summary&amp;Assumptions'!$J$31,BQ$47&gt;=$FQ189,BQ$47&lt;=$FR189)*(('Summary&amp;Assumptions'!$H$25*$C189)*(1+'Summary&amp;Assumptions'!$J$29)^(BQ$46-1))</f>
        <v>0</v>
      </c>
      <c r="BM189" s="588">
        <f>AND(BR$55&gt;0,SUM($E189:BL189)&lt;'Summary&amp;Assumptions'!$G$32*$B189,$D189&gt;='Summary&amp;Assumptions'!$D$17,BR$47&gt;=$D189,BR$47&lt;=EDATE($D189,'Summary&amp;Assumptions'!$G$32))*$B189+AND(BR$56&lt;'Summary&amp;Assumptions'!$J$31,BR$47&gt;=$FO189,BR$47&lt;=$FP189)*(('Summary&amp;Assumptions'!$H$25*$C189)*(1+'Summary&amp;Assumptions'!$J$29)^(BR$46-1))+AND(BR$56&lt;'Summary&amp;Assumptions'!$J$31,BR$47&gt;=$FQ189,BR$47&lt;=$FR189)*(('Summary&amp;Assumptions'!$H$25*$C189)*(1+'Summary&amp;Assumptions'!$J$29)^(BR$46-1))</f>
        <v>0</v>
      </c>
      <c r="BN189" s="588">
        <f>AND(BS$55&gt;0,SUM($E189:BM189)&lt;'Summary&amp;Assumptions'!$G$32*$B189,$D189&gt;='Summary&amp;Assumptions'!$D$17,BS$47&gt;=$D189,BS$47&lt;=EDATE($D189,'Summary&amp;Assumptions'!$G$32))*$B189+AND(BS$56&lt;'Summary&amp;Assumptions'!$J$31,BS$47&gt;=$FO189,BS$47&lt;=$FP189)*(('Summary&amp;Assumptions'!$H$25*$C189)*(1+'Summary&amp;Assumptions'!$J$29)^(BS$46-1))+AND(BS$56&lt;'Summary&amp;Assumptions'!$J$31,BS$47&gt;=$FQ189,BS$47&lt;=$FR189)*(('Summary&amp;Assumptions'!$H$25*$C189)*(1+'Summary&amp;Assumptions'!$J$29)^(BS$46-1))</f>
        <v>0</v>
      </c>
      <c r="BO189" s="588">
        <f>AND(BT$55&gt;0,SUM($E189:BN189)&lt;'Summary&amp;Assumptions'!$G$32*$B189,$D189&gt;='Summary&amp;Assumptions'!$D$17,BT$47&gt;=$D189,BT$47&lt;=EDATE($D189,'Summary&amp;Assumptions'!$G$32))*$B189+AND(BT$56&lt;'Summary&amp;Assumptions'!$J$31,BT$47&gt;=$FO189,BT$47&lt;=$FP189)*(('Summary&amp;Assumptions'!$H$25*$C189)*(1+'Summary&amp;Assumptions'!$J$29)^(BT$46-1))+AND(BT$56&lt;'Summary&amp;Assumptions'!$J$31,BT$47&gt;=$FQ189,BT$47&lt;=$FR189)*(('Summary&amp;Assumptions'!$H$25*$C189)*(1+'Summary&amp;Assumptions'!$J$29)^(BT$46-1))</f>
        <v>0</v>
      </c>
      <c r="BP189" s="588">
        <f>AND(BU$55&gt;0,SUM($E189:BO189)&lt;'Summary&amp;Assumptions'!$G$32*$B189,$D189&gt;='Summary&amp;Assumptions'!$D$17,BU$47&gt;=$D189,BU$47&lt;=EDATE($D189,'Summary&amp;Assumptions'!$G$32))*$B189+AND(BU$56&lt;'Summary&amp;Assumptions'!$J$31,BU$47&gt;=$FO189,BU$47&lt;=$FP189)*(('Summary&amp;Assumptions'!$H$25*$C189)*(1+'Summary&amp;Assumptions'!$J$29)^(BU$46-1))+AND(BU$56&lt;'Summary&amp;Assumptions'!$J$31,BU$47&gt;=$FQ189,BU$47&lt;=$FR189)*(('Summary&amp;Assumptions'!$H$25*$C189)*(1+'Summary&amp;Assumptions'!$J$29)^(BU$46-1))</f>
        <v>0</v>
      </c>
      <c r="BQ189" s="588">
        <f>AND(BV$55&gt;0,SUM($E189:BP189)&lt;'Summary&amp;Assumptions'!$G$32*$B189,$D189&gt;='Summary&amp;Assumptions'!$D$17,BV$47&gt;=$D189,BV$47&lt;=EDATE($D189,'Summary&amp;Assumptions'!$G$32))*$B189+AND(BV$56&lt;'Summary&amp;Assumptions'!$J$31,BV$47&gt;=$FO189,BV$47&lt;=$FP189)*(('Summary&amp;Assumptions'!$H$25*$C189)*(1+'Summary&amp;Assumptions'!$J$29)^(BV$46-1))+AND(BV$56&lt;'Summary&amp;Assumptions'!$J$31,BV$47&gt;=$FQ189,BV$47&lt;=$FR189)*(('Summary&amp;Assumptions'!$H$25*$C189)*(1+'Summary&amp;Assumptions'!$J$29)^(BV$46-1))</f>
        <v>0</v>
      </c>
      <c r="BR189" s="588">
        <f>AND(BW$55&gt;0,SUM($E189:BQ189)&lt;'Summary&amp;Assumptions'!$G$32*$B189,$D189&gt;='Summary&amp;Assumptions'!$D$17,BW$47&gt;=$D189,BW$47&lt;=EDATE($D189,'Summary&amp;Assumptions'!$G$32))*$B189+AND(BW$56&lt;'Summary&amp;Assumptions'!$J$31,BW$47&gt;=$FO189,BW$47&lt;=$FP189)*(('Summary&amp;Assumptions'!$H$25*$C189)*(1+'Summary&amp;Assumptions'!$J$29)^(BW$46-1))+AND(BW$56&lt;'Summary&amp;Assumptions'!$J$31,BW$47&gt;=$FQ189,BW$47&lt;=$FR189)*(('Summary&amp;Assumptions'!$H$25*$C189)*(1+'Summary&amp;Assumptions'!$J$29)^(BW$46-1))</f>
        <v>0</v>
      </c>
      <c r="BS189" s="588">
        <f>AND(BX$55&gt;0,SUM($E189:BR189)&lt;'Summary&amp;Assumptions'!$G$32*$B189,$D189&gt;='Summary&amp;Assumptions'!$D$17,BX$47&gt;=$D189,BX$47&lt;=EDATE($D189,'Summary&amp;Assumptions'!$G$32))*$B189+AND(BX$56&lt;'Summary&amp;Assumptions'!$J$31,BX$47&gt;=$FO189,BX$47&lt;=$FP189)*(('Summary&amp;Assumptions'!$H$25*$C189)*(1+'Summary&amp;Assumptions'!$J$29)^(BX$46-1))+AND(BX$56&lt;'Summary&amp;Assumptions'!$J$31,BX$47&gt;=$FQ189,BX$47&lt;=$FR189)*(('Summary&amp;Assumptions'!$H$25*$C189)*(1+'Summary&amp;Assumptions'!$J$29)^(BX$46-1))</f>
        <v>0</v>
      </c>
      <c r="BT189" s="588">
        <f>AND(BY$55&gt;0,SUM($E189:BS189)&lt;'Summary&amp;Assumptions'!$G$32*$B189,$D189&gt;='Summary&amp;Assumptions'!$D$17,BY$47&gt;=$D189,BY$47&lt;=EDATE($D189,'Summary&amp;Assumptions'!$G$32))*$B189+AND(BY$56&lt;'Summary&amp;Assumptions'!$J$31,BY$47&gt;=$FO189,BY$47&lt;=$FP189)*(('Summary&amp;Assumptions'!$H$25*$C189)*(1+'Summary&amp;Assumptions'!$J$29)^(BY$46-1))+AND(BY$56&lt;'Summary&amp;Assumptions'!$J$31,BY$47&gt;=$FQ189,BY$47&lt;=$FR189)*(('Summary&amp;Assumptions'!$H$25*$C189)*(1+'Summary&amp;Assumptions'!$J$29)^(BY$46-1))</f>
        <v>0</v>
      </c>
      <c r="BU189" s="588">
        <f>AND(BZ$55&gt;0,SUM($E189:BT189)&lt;'Summary&amp;Assumptions'!$G$32*$B189,$D189&gt;='Summary&amp;Assumptions'!$D$17,BZ$47&gt;=$D189,BZ$47&lt;=EDATE($D189,'Summary&amp;Assumptions'!$G$32))*$B189+AND(BZ$56&lt;'Summary&amp;Assumptions'!$J$31,BZ$47&gt;=$FO189,BZ$47&lt;=$FP189)*(('Summary&amp;Assumptions'!$H$25*$C189)*(1+'Summary&amp;Assumptions'!$J$29)^(BZ$46-1))+AND(BZ$56&lt;'Summary&amp;Assumptions'!$J$31,BZ$47&gt;=$FQ189,BZ$47&lt;=$FR189)*(('Summary&amp;Assumptions'!$H$25*$C189)*(1+'Summary&amp;Assumptions'!$J$29)^(BZ$46-1))</f>
        <v>0</v>
      </c>
      <c r="BV189" s="588">
        <f>AND(CA$55&gt;0,SUM($E189:BU189)&lt;'Summary&amp;Assumptions'!$G$32*$B189,$D189&gt;='Summary&amp;Assumptions'!$D$17,CA$47&gt;=$D189,CA$47&lt;=EDATE($D189,'Summary&amp;Assumptions'!$G$32))*$B189+AND(CA$56&lt;'Summary&amp;Assumptions'!$J$31,CA$47&gt;=$FO189,CA$47&lt;=$FP189)*(('Summary&amp;Assumptions'!$H$25*$C189)*(1+'Summary&amp;Assumptions'!$J$29)^(CA$46-1))+AND(CA$56&lt;'Summary&amp;Assumptions'!$J$31,CA$47&gt;=$FQ189,CA$47&lt;=$FR189)*(('Summary&amp;Assumptions'!$H$25*$C189)*(1+'Summary&amp;Assumptions'!$J$29)^(CA$46-1))</f>
        <v>0</v>
      </c>
      <c r="BW189" s="588">
        <f>AND(CB$55&gt;0,SUM($E189:BV189)&lt;'Summary&amp;Assumptions'!$G$32*$B189,$D189&gt;='Summary&amp;Assumptions'!$D$17,CB$47&gt;=$D189,CB$47&lt;=EDATE($D189,'Summary&amp;Assumptions'!$G$32))*$B189+AND(CB$56&lt;'Summary&amp;Assumptions'!$J$31,CB$47&gt;=$FO189,CB$47&lt;=$FP189)*(('Summary&amp;Assumptions'!$H$25*$C189)*(1+'Summary&amp;Assumptions'!$J$29)^(CB$46-1))+AND(CB$56&lt;'Summary&amp;Assumptions'!$J$31,CB$47&gt;=$FQ189,CB$47&lt;=$FR189)*(('Summary&amp;Assumptions'!$H$25*$C189)*(1+'Summary&amp;Assumptions'!$J$29)^(CB$46-1))</f>
        <v>0</v>
      </c>
      <c r="BX189" s="588">
        <f>AND(CC$55&gt;0,SUM($E189:BW189)&lt;'Summary&amp;Assumptions'!$G$32*$B189,$D189&gt;='Summary&amp;Assumptions'!$D$17,CC$47&gt;=$D189,CC$47&lt;=EDATE($D189,'Summary&amp;Assumptions'!$G$32))*$B189+AND(CC$56&lt;'Summary&amp;Assumptions'!$J$31,CC$47&gt;=$FO189,CC$47&lt;=$FP189)*(('Summary&amp;Assumptions'!$H$25*$C189)*(1+'Summary&amp;Assumptions'!$J$29)^(CC$46-1))+AND(CC$56&lt;'Summary&amp;Assumptions'!$J$31,CC$47&gt;=$FQ189,CC$47&lt;=$FR189)*(('Summary&amp;Assumptions'!$H$25*$C189)*(1+'Summary&amp;Assumptions'!$J$29)^(CC$46-1))</f>
        <v>0</v>
      </c>
      <c r="BY189" s="588">
        <f>AND(CD$55&gt;0,SUM($E189:BX189)&lt;'Summary&amp;Assumptions'!$G$32*$B189,$D189&gt;='Summary&amp;Assumptions'!$D$17,CD$47&gt;=$D189,CD$47&lt;=EDATE($D189,'Summary&amp;Assumptions'!$G$32))*$B189+AND(CD$56&lt;'Summary&amp;Assumptions'!$J$31,CD$47&gt;=$FO189,CD$47&lt;=$FP189)*(('Summary&amp;Assumptions'!$H$25*$C189)*(1+'Summary&amp;Assumptions'!$J$29)^(CD$46-1))+AND(CD$56&lt;'Summary&amp;Assumptions'!$J$31,CD$47&gt;=$FQ189,CD$47&lt;=$FR189)*(('Summary&amp;Assumptions'!$H$25*$C189)*(1+'Summary&amp;Assumptions'!$J$29)^(CD$46-1))</f>
        <v>0</v>
      </c>
      <c r="BZ189" s="588">
        <f>AND(CE$55&gt;0,SUM($E189:BY189)&lt;'Summary&amp;Assumptions'!$G$32*$B189,$D189&gt;='Summary&amp;Assumptions'!$D$17,CE$47&gt;=$D189,CE$47&lt;=EDATE($D189,'Summary&amp;Assumptions'!$G$32))*$B189+AND(CE$56&lt;'Summary&amp;Assumptions'!$J$31,CE$47&gt;=$FO189,CE$47&lt;=$FP189)*(('Summary&amp;Assumptions'!$H$25*$C189)*(1+'Summary&amp;Assumptions'!$J$29)^(CE$46-1))+AND(CE$56&lt;'Summary&amp;Assumptions'!$J$31,CE$47&gt;=$FQ189,CE$47&lt;=$FR189)*(('Summary&amp;Assumptions'!$H$25*$C189)*(1+'Summary&amp;Assumptions'!$J$29)^(CE$46-1))</f>
        <v>0</v>
      </c>
      <c r="CA189" s="588">
        <f>AND(CF$55&gt;0,SUM($E189:BZ189)&lt;'Summary&amp;Assumptions'!$G$32*$B189,$D189&gt;='Summary&amp;Assumptions'!$D$17,CF$47&gt;=$D189,CF$47&lt;=EDATE($D189,'Summary&amp;Assumptions'!$G$32))*$B189+AND(CF$56&lt;'Summary&amp;Assumptions'!$J$31,CF$47&gt;=$FO189,CF$47&lt;=$FP189)*(('Summary&amp;Assumptions'!$H$25*$C189)*(1+'Summary&amp;Assumptions'!$J$29)^(CF$46-1))+AND(CF$56&lt;'Summary&amp;Assumptions'!$J$31,CF$47&gt;=$FQ189,CF$47&lt;=$FR189)*(('Summary&amp;Assumptions'!$H$25*$C189)*(1+'Summary&amp;Assumptions'!$J$29)^(CF$46-1))</f>
        <v>0</v>
      </c>
      <c r="CB189" s="588">
        <f>AND(CG$55&gt;0,SUM($E189:CA189)&lt;'Summary&amp;Assumptions'!$G$32*$B189,$D189&gt;='Summary&amp;Assumptions'!$D$17,CG$47&gt;=$D189,CG$47&lt;=EDATE($D189,'Summary&amp;Assumptions'!$G$32))*$B189+AND(CG$56&lt;'Summary&amp;Assumptions'!$J$31,CG$47&gt;=$FO189,CG$47&lt;=$FP189)*(('Summary&amp;Assumptions'!$H$25*$C189)*(1+'Summary&amp;Assumptions'!$J$29)^(CG$46-1))+AND(CG$56&lt;'Summary&amp;Assumptions'!$J$31,CG$47&gt;=$FQ189,CG$47&lt;=$FR189)*(('Summary&amp;Assumptions'!$H$25*$C189)*(1+'Summary&amp;Assumptions'!$J$29)^(CG$46-1))</f>
        <v>0</v>
      </c>
      <c r="CC189" s="588">
        <f>AND(CH$55&gt;0,SUM($E189:CB189)&lt;'Summary&amp;Assumptions'!$G$32*$B189,$D189&gt;='Summary&amp;Assumptions'!$D$17,CH$47&gt;=$D189,CH$47&lt;=EDATE($D189,'Summary&amp;Assumptions'!$G$32))*$B189+AND(CH$56&lt;'Summary&amp;Assumptions'!$J$31,CH$47&gt;=$FO189,CH$47&lt;=$FP189)*(('Summary&amp;Assumptions'!$H$25*$C189)*(1+'Summary&amp;Assumptions'!$J$29)^(CH$46-1))+AND(CH$56&lt;'Summary&amp;Assumptions'!$J$31,CH$47&gt;=$FQ189,CH$47&lt;=$FR189)*(('Summary&amp;Assumptions'!$H$25*$C189)*(1+'Summary&amp;Assumptions'!$J$29)^(CH$46-1))</f>
        <v>0</v>
      </c>
      <c r="CD189" s="588">
        <f>AND(CI$55&gt;0,SUM($E189:CC189)&lt;'Summary&amp;Assumptions'!$G$32*$B189,$D189&gt;='Summary&amp;Assumptions'!$D$17,CI$47&gt;=$D189,CI$47&lt;=EDATE($D189,'Summary&amp;Assumptions'!$G$32))*$B189+AND(CI$56&lt;'Summary&amp;Assumptions'!$J$31,CI$47&gt;=$FO189,CI$47&lt;=$FP189)*(('Summary&amp;Assumptions'!$H$25*$C189)*(1+'Summary&amp;Assumptions'!$J$29)^(CI$46-1))+AND(CI$56&lt;'Summary&amp;Assumptions'!$J$31,CI$47&gt;=$FQ189,CI$47&lt;=$FR189)*(('Summary&amp;Assumptions'!$H$25*$C189)*(1+'Summary&amp;Assumptions'!$J$29)^(CI$46-1))</f>
        <v>0</v>
      </c>
      <c r="CE189" s="588">
        <f>AND(CJ$55&gt;0,SUM($E189:CD189)&lt;'Summary&amp;Assumptions'!$G$32*$B189,$D189&gt;='Summary&amp;Assumptions'!$D$17,CJ$47&gt;=$D189,CJ$47&lt;=EDATE($D189,'Summary&amp;Assumptions'!$G$32))*$B189+AND(CJ$56&lt;'Summary&amp;Assumptions'!$J$31,CJ$47&gt;=$FO189,CJ$47&lt;=$FP189)*(('Summary&amp;Assumptions'!$H$25*$C189)*(1+'Summary&amp;Assumptions'!$J$29)^(CJ$46-1))+AND(CJ$56&lt;'Summary&amp;Assumptions'!$J$31,CJ$47&gt;=$FQ189,CJ$47&lt;=$FR189)*(('Summary&amp;Assumptions'!$H$25*$C189)*(1+'Summary&amp;Assumptions'!$J$29)^(CJ$46-1))</f>
        <v>0</v>
      </c>
      <c r="CF189" s="588">
        <f>AND(CK$55&gt;0,SUM($E189:CE189)&lt;'Summary&amp;Assumptions'!$G$32*$B189,$D189&gt;='Summary&amp;Assumptions'!$D$17,CK$47&gt;=$D189,CK$47&lt;=EDATE($D189,'Summary&amp;Assumptions'!$G$32))*$B189+AND(CK$56&lt;'Summary&amp;Assumptions'!$J$31,CK$47&gt;=$FO189,CK$47&lt;=$FP189)*(('Summary&amp;Assumptions'!$H$25*$C189)*(1+'Summary&amp;Assumptions'!$J$29)^(CK$46-1))+AND(CK$56&lt;'Summary&amp;Assumptions'!$J$31,CK$47&gt;=$FQ189,CK$47&lt;=$FR189)*(('Summary&amp;Assumptions'!$H$25*$C189)*(1+'Summary&amp;Assumptions'!$J$29)^(CK$46-1))</f>
        <v>0</v>
      </c>
      <c r="CG189" s="588">
        <f>AND(CL$55&gt;0,SUM($E189:CF189)&lt;'Summary&amp;Assumptions'!$G$32*$B189,$D189&gt;='Summary&amp;Assumptions'!$D$17,CL$47&gt;=$D189,CL$47&lt;=EDATE($D189,'Summary&amp;Assumptions'!$G$32))*$B189+AND(CL$56&lt;'Summary&amp;Assumptions'!$J$31,CL$47&gt;=$FO189,CL$47&lt;=$FP189)*(('Summary&amp;Assumptions'!$H$25*$C189)*(1+'Summary&amp;Assumptions'!$J$29)^(CL$46-1))+AND(CL$56&lt;'Summary&amp;Assumptions'!$J$31,CL$47&gt;=$FQ189,CL$47&lt;=$FR189)*(('Summary&amp;Assumptions'!$H$25*$C189)*(1+'Summary&amp;Assumptions'!$J$29)^(CL$46-1))</f>
        <v>0</v>
      </c>
      <c r="CH189" s="588">
        <f>AND(CM$55&gt;0,SUM($E189:CG189)&lt;'Summary&amp;Assumptions'!$G$32*$B189,$D189&gt;='Summary&amp;Assumptions'!$D$17,CM$47&gt;=$D189,CM$47&lt;=EDATE($D189,'Summary&amp;Assumptions'!$G$32))*$B189+AND(CM$56&lt;'Summary&amp;Assumptions'!$J$31,CM$47&gt;=$FO189,CM$47&lt;=$FP189)*(('Summary&amp;Assumptions'!$H$25*$C189)*(1+'Summary&amp;Assumptions'!$J$29)^(CM$46-1))+AND(CM$56&lt;'Summary&amp;Assumptions'!$J$31,CM$47&gt;=$FQ189,CM$47&lt;=$FR189)*(('Summary&amp;Assumptions'!$H$25*$C189)*(1+'Summary&amp;Assumptions'!$J$29)^(CM$46-1))</f>
        <v>0</v>
      </c>
      <c r="CI189" s="588">
        <f>AND(CN$55&gt;0,SUM($E189:CH189)&lt;'Summary&amp;Assumptions'!$G$32*$B189,$D189&gt;='Summary&amp;Assumptions'!$D$17,CN$47&gt;=$D189,CN$47&lt;=EDATE($D189,'Summary&amp;Assumptions'!$G$32))*$B189+AND(CN$56&lt;'Summary&amp;Assumptions'!$J$31,CN$47&gt;=$FO189,CN$47&lt;=$FP189)*(('Summary&amp;Assumptions'!$H$25*$C189)*(1+'Summary&amp;Assumptions'!$J$29)^(CN$46-1))+AND(CN$56&lt;'Summary&amp;Assumptions'!$J$31,CN$47&gt;=$FQ189,CN$47&lt;=$FR189)*(('Summary&amp;Assumptions'!$H$25*$C189)*(1+'Summary&amp;Assumptions'!$J$29)^(CN$46-1))</f>
        <v>0</v>
      </c>
      <c r="CJ189" s="588">
        <f>AND(CO$55&gt;0,SUM($E189:CI189)&lt;'Summary&amp;Assumptions'!$G$32*$B189,$D189&gt;='Summary&amp;Assumptions'!$D$17,CO$47&gt;=$D189,CO$47&lt;=EDATE($D189,'Summary&amp;Assumptions'!$G$32))*$B189+AND(CO$56&lt;'Summary&amp;Assumptions'!$J$31,CO$47&gt;=$FO189,CO$47&lt;=$FP189)*(('Summary&amp;Assumptions'!$H$25*$C189)*(1+'Summary&amp;Assumptions'!$J$29)^(CO$46-1))+AND(CO$56&lt;'Summary&amp;Assumptions'!$J$31,CO$47&gt;=$FQ189,CO$47&lt;=$FR189)*(('Summary&amp;Assumptions'!$H$25*$C189)*(1+'Summary&amp;Assumptions'!$J$29)^(CO$46-1))</f>
        <v>0</v>
      </c>
      <c r="CK189" s="588">
        <f>AND(CP$55&gt;0,SUM($E189:CJ189)&lt;'Summary&amp;Assumptions'!$G$32*$B189,$D189&gt;='Summary&amp;Assumptions'!$D$17,CP$47&gt;=$D189,CP$47&lt;=EDATE($D189,'Summary&amp;Assumptions'!$G$32))*$B189+AND(CP$56&lt;'Summary&amp;Assumptions'!$J$31,CP$47&gt;=$FO189,CP$47&lt;=$FP189)*(('Summary&amp;Assumptions'!$H$25*$C189)*(1+'Summary&amp;Assumptions'!$J$29)^(CP$46-1))+AND(CP$56&lt;'Summary&amp;Assumptions'!$J$31,CP$47&gt;=$FQ189,CP$47&lt;=$FR189)*(('Summary&amp;Assumptions'!$H$25*$C189)*(1+'Summary&amp;Assumptions'!$J$29)^(CP$46-1))</f>
        <v>0</v>
      </c>
      <c r="CL189" s="588">
        <f>AND(CQ$55&gt;0,SUM($E189:CK189)&lt;'Summary&amp;Assumptions'!$G$32*$B189,$D189&gt;='Summary&amp;Assumptions'!$D$17,CQ$47&gt;=$D189,CQ$47&lt;=EDATE($D189,'Summary&amp;Assumptions'!$G$32))*$B189+AND(CQ$56&lt;'Summary&amp;Assumptions'!$J$31,CQ$47&gt;=$FO189,CQ$47&lt;=$FP189)*(('Summary&amp;Assumptions'!$H$25*$C189)*(1+'Summary&amp;Assumptions'!$J$29)^(CQ$46-1))+AND(CQ$56&lt;'Summary&amp;Assumptions'!$J$31,CQ$47&gt;=$FQ189,CQ$47&lt;=$FR189)*(('Summary&amp;Assumptions'!$H$25*$C189)*(1+'Summary&amp;Assumptions'!$J$29)^(CQ$46-1))</f>
        <v>0</v>
      </c>
      <c r="CM189" s="588">
        <f>AND(CR$55&gt;0,SUM($E189:CL189)&lt;'Summary&amp;Assumptions'!$G$32*$B189,$D189&gt;='Summary&amp;Assumptions'!$D$17,CR$47&gt;=$D189,CR$47&lt;=EDATE($D189,'Summary&amp;Assumptions'!$G$32))*$B189+AND(CR$56&lt;'Summary&amp;Assumptions'!$J$31,CR$47&gt;=$FO189,CR$47&lt;=$FP189)*(('Summary&amp;Assumptions'!$H$25*$C189)*(1+'Summary&amp;Assumptions'!$J$29)^(CR$46-1))+AND(CR$56&lt;'Summary&amp;Assumptions'!$J$31,CR$47&gt;=$FQ189,CR$47&lt;=$FR189)*(('Summary&amp;Assumptions'!$H$25*$C189)*(1+'Summary&amp;Assumptions'!$J$29)^(CR$46-1))</f>
        <v>0</v>
      </c>
      <c r="CN189" s="588">
        <f>AND(CS$55&gt;0,SUM($E189:CM189)&lt;'Summary&amp;Assumptions'!$G$32*$B189,$D189&gt;='Summary&amp;Assumptions'!$D$17,CS$47&gt;=$D189,CS$47&lt;=EDATE($D189,'Summary&amp;Assumptions'!$G$32))*$B189+AND(CS$56&lt;'Summary&amp;Assumptions'!$J$31,CS$47&gt;=$FO189,CS$47&lt;=$FP189)*(('Summary&amp;Assumptions'!$H$25*$C189)*(1+'Summary&amp;Assumptions'!$J$29)^(CS$46-1))+AND(CS$56&lt;'Summary&amp;Assumptions'!$J$31,CS$47&gt;=$FQ189,CS$47&lt;=$FR189)*(('Summary&amp;Assumptions'!$H$25*$C189)*(1+'Summary&amp;Assumptions'!$J$29)^(CS$46-1))</f>
        <v>0</v>
      </c>
      <c r="CO189" s="588">
        <f>AND(CT$55&gt;0,SUM($E189:CN189)&lt;'Summary&amp;Assumptions'!$G$32*$B189,$D189&gt;='Summary&amp;Assumptions'!$D$17,CT$47&gt;=$D189,CT$47&lt;=EDATE($D189,'Summary&amp;Assumptions'!$G$32))*$B189+AND(CT$56&lt;'Summary&amp;Assumptions'!$J$31,CT$47&gt;=$FO189,CT$47&lt;=$FP189)*(('Summary&amp;Assumptions'!$H$25*$C189)*(1+'Summary&amp;Assumptions'!$J$29)^(CT$46-1))+AND(CT$56&lt;'Summary&amp;Assumptions'!$J$31,CT$47&gt;=$FQ189,CT$47&lt;=$FR189)*(('Summary&amp;Assumptions'!$H$25*$C189)*(1+'Summary&amp;Assumptions'!$J$29)^(CT$46-1))</f>
        <v>0</v>
      </c>
      <c r="CP189" s="588">
        <f>AND(CU$55&gt;0,SUM($E189:CO189)&lt;'Summary&amp;Assumptions'!$G$32*$B189,$D189&gt;='Summary&amp;Assumptions'!$D$17,CU$47&gt;=$D189,CU$47&lt;=EDATE($D189,'Summary&amp;Assumptions'!$G$32))*$B189+AND(CU$56&lt;'Summary&amp;Assumptions'!$J$31,CU$47&gt;=$FO189,CU$47&lt;=$FP189)*(('Summary&amp;Assumptions'!$H$25*$C189)*(1+'Summary&amp;Assumptions'!$J$29)^(CU$46-1))+AND(CU$56&lt;'Summary&amp;Assumptions'!$J$31,CU$47&gt;=$FQ189,CU$47&lt;=$FR189)*(('Summary&amp;Assumptions'!$H$25*$C189)*(1+'Summary&amp;Assumptions'!$J$29)^(CU$46-1))</f>
        <v>0</v>
      </c>
      <c r="CQ189" s="588">
        <f>AND(CV$55&gt;0,SUM($E189:CP189)&lt;'Summary&amp;Assumptions'!$G$32*$B189,$D189&gt;='Summary&amp;Assumptions'!$D$17,CV$47&gt;=$D189,CV$47&lt;=EDATE($D189,'Summary&amp;Assumptions'!$G$32))*$B189+AND(CV$56&lt;'Summary&amp;Assumptions'!$J$31,CV$47&gt;=$FO189,CV$47&lt;=$FP189)*(('Summary&amp;Assumptions'!$H$25*$C189)*(1+'Summary&amp;Assumptions'!$J$29)^(CV$46-1))+AND(CV$56&lt;'Summary&amp;Assumptions'!$J$31,CV$47&gt;=$FQ189,CV$47&lt;=$FR189)*(('Summary&amp;Assumptions'!$H$25*$C189)*(1+'Summary&amp;Assumptions'!$J$29)^(CV$46-1))</f>
        <v>0</v>
      </c>
      <c r="CR189" s="588">
        <f>AND(CW$55&gt;0,SUM($E189:CQ189)&lt;'Summary&amp;Assumptions'!$G$32*$B189,$D189&gt;='Summary&amp;Assumptions'!$D$17,CW$47&gt;=$D189,CW$47&lt;=EDATE($D189,'Summary&amp;Assumptions'!$G$32))*$B189+AND(CW$56&lt;'Summary&amp;Assumptions'!$J$31,CW$47&gt;=$FO189,CW$47&lt;=$FP189)*(('Summary&amp;Assumptions'!$H$25*$C189)*(1+'Summary&amp;Assumptions'!$J$29)^(CW$46-1))+AND(CW$56&lt;'Summary&amp;Assumptions'!$J$31,CW$47&gt;=$FQ189,CW$47&lt;=$FR189)*(('Summary&amp;Assumptions'!$H$25*$C189)*(1+'Summary&amp;Assumptions'!$J$29)^(CW$46-1))</f>
        <v>0</v>
      </c>
      <c r="CS189" s="588">
        <f>AND(CX$55&gt;0,SUM($E189:CR189)&lt;'Summary&amp;Assumptions'!$G$32*$B189,$D189&gt;='Summary&amp;Assumptions'!$D$17,CX$47&gt;=$D189,CX$47&lt;=EDATE($D189,'Summary&amp;Assumptions'!$G$32))*$B189+AND(CX$56&lt;'Summary&amp;Assumptions'!$J$31,CX$47&gt;=$FO189,CX$47&lt;=$FP189)*(('Summary&amp;Assumptions'!$H$25*$C189)*(1+'Summary&amp;Assumptions'!$J$29)^(CX$46-1))+AND(CX$56&lt;'Summary&amp;Assumptions'!$J$31,CX$47&gt;=$FQ189,CX$47&lt;=$FR189)*(('Summary&amp;Assumptions'!$H$25*$C189)*(1+'Summary&amp;Assumptions'!$J$29)^(CX$46-1))</f>
        <v>0</v>
      </c>
      <c r="CT189" s="588">
        <f>AND(CY$55&gt;0,SUM($E189:CS189)&lt;'Summary&amp;Assumptions'!$G$32*$B189,$D189&gt;='Summary&amp;Assumptions'!$D$17,CY$47&gt;=$D189,CY$47&lt;=EDATE($D189,'Summary&amp;Assumptions'!$G$32))*$B189+AND(CY$56&lt;'Summary&amp;Assumptions'!$J$31,CY$47&gt;=$FO189,CY$47&lt;=$FP189)*(('Summary&amp;Assumptions'!$H$25*$C189)*(1+'Summary&amp;Assumptions'!$J$29)^(CY$46-1))+AND(CY$56&lt;'Summary&amp;Assumptions'!$J$31,CY$47&gt;=$FQ189,CY$47&lt;=$FR189)*(('Summary&amp;Assumptions'!$H$25*$C189)*(1+'Summary&amp;Assumptions'!$J$29)^(CY$46-1))</f>
        <v>0</v>
      </c>
      <c r="CU189" s="588">
        <f>AND(CZ$55&gt;0,SUM($E189:CT189)&lt;'Summary&amp;Assumptions'!$G$32*$B189,$D189&gt;='Summary&amp;Assumptions'!$D$17,CZ$47&gt;=$D189,CZ$47&lt;=EDATE($D189,'Summary&amp;Assumptions'!$G$32))*$B189+AND(CZ$56&lt;'Summary&amp;Assumptions'!$J$31,CZ$47&gt;=$FO189,CZ$47&lt;=$FP189)*(('Summary&amp;Assumptions'!$H$25*$C189)*(1+'Summary&amp;Assumptions'!$J$29)^(CZ$46-1))+AND(CZ$56&lt;'Summary&amp;Assumptions'!$J$31,CZ$47&gt;=$FQ189,CZ$47&lt;=$FR189)*(('Summary&amp;Assumptions'!$H$25*$C189)*(1+'Summary&amp;Assumptions'!$J$29)^(CZ$46-1))</f>
        <v>0</v>
      </c>
      <c r="CV189" s="588">
        <f>AND(DA$55&gt;0,SUM($E189:CU189)&lt;'Summary&amp;Assumptions'!$G$32*$B189,$D189&gt;='Summary&amp;Assumptions'!$D$17,DA$47&gt;=$D189,DA$47&lt;=EDATE($D189,'Summary&amp;Assumptions'!$G$32))*$B189+AND(DA$56&lt;'Summary&amp;Assumptions'!$J$31,DA$47&gt;=$FO189,DA$47&lt;=$FP189)*(('Summary&amp;Assumptions'!$H$25*$C189)*(1+'Summary&amp;Assumptions'!$J$29)^(DA$46-1))+AND(DA$56&lt;'Summary&amp;Assumptions'!$J$31,DA$47&gt;=$FQ189,DA$47&lt;=$FR189)*(('Summary&amp;Assumptions'!$H$25*$C189)*(1+'Summary&amp;Assumptions'!$J$29)^(DA$46-1))</f>
        <v>0</v>
      </c>
      <c r="CW189" s="588">
        <f>AND(DB$55&gt;0,SUM($E189:CV189)&lt;'Summary&amp;Assumptions'!$G$32*$B189,$D189&gt;='Summary&amp;Assumptions'!$D$17,DB$47&gt;=$D189,DB$47&lt;=EDATE($D189,'Summary&amp;Assumptions'!$G$32))*$B189+AND(DB$56&lt;'Summary&amp;Assumptions'!$J$31,DB$47&gt;=$FO189,DB$47&lt;=$FP189)*(('Summary&amp;Assumptions'!$H$25*$C189)*(1+'Summary&amp;Assumptions'!$J$29)^(DB$46-1))+AND(DB$56&lt;'Summary&amp;Assumptions'!$J$31,DB$47&gt;=$FQ189,DB$47&lt;=$FR189)*(('Summary&amp;Assumptions'!$H$25*$C189)*(1+'Summary&amp;Assumptions'!$J$29)^(DB$46-1))</f>
        <v>0</v>
      </c>
      <c r="CX189" s="588">
        <f>AND(DC$55&gt;0,SUM($E189:CW189)&lt;'Summary&amp;Assumptions'!$G$32*$B189,$D189&gt;='Summary&amp;Assumptions'!$D$17,DC$47&gt;=$D189,DC$47&lt;=EDATE($D189,'Summary&amp;Assumptions'!$G$32))*$B189+AND(DC$56&lt;'Summary&amp;Assumptions'!$J$31,DC$47&gt;=$FO189,DC$47&lt;=$FP189)*(('Summary&amp;Assumptions'!$H$25*$C189)*(1+'Summary&amp;Assumptions'!$J$29)^(DC$46-1))+AND(DC$56&lt;'Summary&amp;Assumptions'!$J$31,DC$47&gt;=$FQ189,DC$47&lt;=$FR189)*(('Summary&amp;Assumptions'!$H$25*$C189)*(1+'Summary&amp;Assumptions'!$J$29)^(DC$46-1))</f>
        <v>0</v>
      </c>
      <c r="CY189" s="588">
        <f>AND(DD$55&gt;0,SUM($E189:CX189)&lt;'Summary&amp;Assumptions'!$G$32*$B189,$D189&gt;='Summary&amp;Assumptions'!$D$17,DD$47&gt;=$D189,DD$47&lt;=EDATE($D189,'Summary&amp;Assumptions'!$G$32))*$B189+AND(DD$56&lt;'Summary&amp;Assumptions'!$J$31,DD$47&gt;=$FO189,DD$47&lt;=$FP189)*(('Summary&amp;Assumptions'!$H$25*$C189)*(1+'Summary&amp;Assumptions'!$J$29)^(DD$46-1))+AND(DD$56&lt;'Summary&amp;Assumptions'!$J$31,DD$47&gt;=$FQ189,DD$47&lt;=$FR189)*(('Summary&amp;Assumptions'!$H$25*$C189)*(1+'Summary&amp;Assumptions'!$J$29)^(DD$46-1))</f>
        <v>0</v>
      </c>
      <c r="CZ189" s="588">
        <f>AND(DE$55&gt;0,SUM($E189:CY189)&lt;'Summary&amp;Assumptions'!$G$32*$B189,$D189&gt;='Summary&amp;Assumptions'!$D$17,DE$47&gt;=$D189,DE$47&lt;=EDATE($D189,'Summary&amp;Assumptions'!$G$32))*$B189+AND(DE$56&lt;'Summary&amp;Assumptions'!$J$31,DE$47&gt;=$FO189,DE$47&lt;=$FP189)*(('Summary&amp;Assumptions'!$H$25*$C189)*(1+'Summary&amp;Assumptions'!$J$29)^(DE$46-1))+AND(DE$56&lt;'Summary&amp;Assumptions'!$J$31,DE$47&gt;=$FQ189,DE$47&lt;=$FR189)*(('Summary&amp;Assumptions'!$H$25*$C189)*(1+'Summary&amp;Assumptions'!$J$29)^(DE$46-1))</f>
        <v>0</v>
      </c>
      <c r="DA189" s="588">
        <f>AND(DF$55&gt;0,SUM($E189:CZ189)&lt;'Summary&amp;Assumptions'!$G$32*$B189,$D189&gt;='Summary&amp;Assumptions'!$D$17,DF$47&gt;=$D189,DF$47&lt;=EDATE($D189,'Summary&amp;Assumptions'!$G$32))*$B189+AND(DF$56&lt;'Summary&amp;Assumptions'!$J$31,DF$47&gt;=$FO189,DF$47&lt;=$FP189)*(('Summary&amp;Assumptions'!$H$25*$C189)*(1+'Summary&amp;Assumptions'!$J$29)^(DF$46-1))+AND(DF$56&lt;'Summary&amp;Assumptions'!$J$31,DF$47&gt;=$FQ189,DF$47&lt;=$FR189)*(('Summary&amp;Assumptions'!$H$25*$C189)*(1+'Summary&amp;Assumptions'!$J$29)^(DF$46-1))</f>
        <v>0</v>
      </c>
      <c r="DB189" s="588">
        <f>AND(DG$55&gt;0,SUM($E189:DA189)&lt;'Summary&amp;Assumptions'!$G$32*$B189,$D189&gt;='Summary&amp;Assumptions'!$D$17,DG$47&gt;=$D189,DG$47&lt;=EDATE($D189,'Summary&amp;Assumptions'!$G$32))*$B189+AND(DG$56&lt;'Summary&amp;Assumptions'!$J$31,DG$47&gt;=$FO189,DG$47&lt;=$FP189)*(('Summary&amp;Assumptions'!$H$25*$C189)*(1+'Summary&amp;Assumptions'!$J$29)^(DG$46-1))+AND(DG$56&lt;'Summary&amp;Assumptions'!$J$31,DG$47&gt;=$FQ189,DG$47&lt;=$FR189)*(('Summary&amp;Assumptions'!$H$25*$C189)*(1+'Summary&amp;Assumptions'!$J$29)^(DG$46-1))</f>
        <v>0</v>
      </c>
      <c r="DC189" s="588">
        <f>AND(DH$55&gt;0,SUM($E189:DB189)&lt;'Summary&amp;Assumptions'!$G$32*$B189,$D189&gt;='Summary&amp;Assumptions'!$D$17,DH$47&gt;=$D189,DH$47&lt;=EDATE($D189,'Summary&amp;Assumptions'!$G$32))*$B189+AND(DH$56&lt;'Summary&amp;Assumptions'!$J$31,DH$47&gt;=$FO189,DH$47&lt;=$FP189)*(('Summary&amp;Assumptions'!$H$25*$C189)*(1+'Summary&amp;Assumptions'!$J$29)^(DH$46-1))+AND(DH$56&lt;'Summary&amp;Assumptions'!$J$31,DH$47&gt;=$FQ189,DH$47&lt;=$FR189)*(('Summary&amp;Assumptions'!$H$25*$C189)*(1+'Summary&amp;Assumptions'!$J$29)^(DH$46-1))</f>
        <v>0</v>
      </c>
      <c r="DD189" s="588">
        <f>AND(DI$55&gt;0,SUM($E189:DC189)&lt;'Summary&amp;Assumptions'!$G$32*$B189,$D189&gt;='Summary&amp;Assumptions'!$D$17,DI$47&gt;=$D189,DI$47&lt;=EDATE($D189,'Summary&amp;Assumptions'!$G$32))*$B189+AND(DI$56&lt;'Summary&amp;Assumptions'!$J$31,DI$47&gt;=$FO189,DI$47&lt;=$FP189)*(('Summary&amp;Assumptions'!$H$25*$C189)*(1+'Summary&amp;Assumptions'!$J$29)^(DI$46-1))+AND(DI$56&lt;'Summary&amp;Assumptions'!$J$31,DI$47&gt;=$FQ189,DI$47&lt;=$FR189)*(('Summary&amp;Assumptions'!$H$25*$C189)*(1+'Summary&amp;Assumptions'!$J$29)^(DI$46-1))</f>
        <v>0</v>
      </c>
      <c r="DE189" s="588">
        <f>AND(DJ$55&gt;0,SUM($E189:DD189)&lt;'Summary&amp;Assumptions'!$G$32*$B189,$D189&gt;='Summary&amp;Assumptions'!$D$17,DJ$47&gt;=$D189,DJ$47&lt;=EDATE($D189,'Summary&amp;Assumptions'!$G$32))*$B189+AND(DJ$56&lt;'Summary&amp;Assumptions'!$J$31,DJ$47&gt;=$FO189,DJ$47&lt;=$FP189)*(('Summary&amp;Assumptions'!$H$25*$C189)*(1+'Summary&amp;Assumptions'!$J$29)^(DJ$46-1))+AND(DJ$56&lt;'Summary&amp;Assumptions'!$J$31,DJ$47&gt;=$FQ189,DJ$47&lt;=$FR189)*(('Summary&amp;Assumptions'!$H$25*$C189)*(1+'Summary&amp;Assumptions'!$J$29)^(DJ$46-1))</f>
        <v>0</v>
      </c>
      <c r="DF189" s="588">
        <f>AND(DK$55&gt;0,SUM($E189:DE189)&lt;'Summary&amp;Assumptions'!$G$32*$B189,$D189&gt;='Summary&amp;Assumptions'!$D$17,DK$47&gt;=$D189,DK$47&lt;=EDATE($D189,'Summary&amp;Assumptions'!$G$32))*$B189+AND(DK$56&lt;'Summary&amp;Assumptions'!$J$31,DK$47&gt;=$FO189,DK$47&lt;=$FP189)*(('Summary&amp;Assumptions'!$H$25*$C189)*(1+'Summary&amp;Assumptions'!$J$29)^(DK$46-1))+AND(DK$56&lt;'Summary&amp;Assumptions'!$J$31,DK$47&gt;=$FQ189,DK$47&lt;=$FR189)*(('Summary&amp;Assumptions'!$H$25*$C189)*(1+'Summary&amp;Assumptions'!$J$29)^(DK$46-1))</f>
        <v>0</v>
      </c>
      <c r="DG189" s="588">
        <f>AND(DL$55&gt;0,SUM($E189:DF189)&lt;'Summary&amp;Assumptions'!$G$32*$B189,$D189&gt;='Summary&amp;Assumptions'!$D$17,DL$47&gt;=$D189,DL$47&lt;=EDATE($D189,'Summary&amp;Assumptions'!$G$32))*$B189+AND(DL$56&lt;'Summary&amp;Assumptions'!$J$31,DL$47&gt;=$FO189,DL$47&lt;=$FP189)*(('Summary&amp;Assumptions'!$H$25*$C189)*(1+'Summary&amp;Assumptions'!$J$29)^(DL$46-1))+AND(DL$56&lt;'Summary&amp;Assumptions'!$J$31,DL$47&gt;=$FQ189,DL$47&lt;=$FR189)*(('Summary&amp;Assumptions'!$H$25*$C189)*(1+'Summary&amp;Assumptions'!$J$29)^(DL$46-1))</f>
        <v>0</v>
      </c>
      <c r="DH189" s="588">
        <f>AND(DM$55&gt;0,SUM($E189:DG189)&lt;'Summary&amp;Assumptions'!$G$32*$B189,$D189&gt;='Summary&amp;Assumptions'!$D$17,DM$47&gt;=$D189,DM$47&lt;=EDATE($D189,'Summary&amp;Assumptions'!$G$32))*$B189+AND(DM$56&lt;'Summary&amp;Assumptions'!$J$31,DM$47&gt;=$FO189,DM$47&lt;=$FP189)*(('Summary&amp;Assumptions'!$H$25*$C189)*(1+'Summary&amp;Assumptions'!$J$29)^(DM$46-1))+AND(DM$56&lt;'Summary&amp;Assumptions'!$J$31,DM$47&gt;=$FQ189,DM$47&lt;=$FR189)*(('Summary&amp;Assumptions'!$H$25*$C189)*(1+'Summary&amp;Assumptions'!$J$29)^(DM$46-1))</f>
        <v>0</v>
      </c>
      <c r="DI189" s="588">
        <f>AND(DN$55&gt;0,SUM($E189:DH189)&lt;'Summary&amp;Assumptions'!$G$32*$B189,$D189&gt;='Summary&amp;Assumptions'!$D$17,DN$47&gt;=$D189,DN$47&lt;=EDATE($D189,'Summary&amp;Assumptions'!$G$32))*$B189+AND(DN$56&lt;'Summary&amp;Assumptions'!$J$31,DN$47&gt;=$FO189,DN$47&lt;=$FP189)*(('Summary&amp;Assumptions'!$H$25*$C189)*(1+'Summary&amp;Assumptions'!$J$29)^(DN$46-1))+AND(DN$56&lt;'Summary&amp;Assumptions'!$J$31,DN$47&gt;=$FQ189,DN$47&lt;=$FR189)*(('Summary&amp;Assumptions'!$H$25*$C189)*(1+'Summary&amp;Assumptions'!$J$29)^(DN$46-1))</f>
        <v>0</v>
      </c>
      <c r="DJ189" s="588">
        <f>AND(DO$55&gt;0,SUM($E189:DI189)&lt;'Summary&amp;Assumptions'!$G$32*$B189,$D189&gt;='Summary&amp;Assumptions'!$D$17,DO$47&gt;=$D189,DO$47&lt;=EDATE($D189,'Summary&amp;Assumptions'!$G$32))*$B189+AND(DO$56&lt;'Summary&amp;Assumptions'!$J$31,DO$47&gt;=$FO189,DO$47&lt;=$FP189)*(('Summary&amp;Assumptions'!$H$25*$C189)*(1+'Summary&amp;Assumptions'!$J$29)^(DO$46-1))+AND(DO$56&lt;'Summary&amp;Assumptions'!$J$31,DO$47&gt;=$FQ189,DO$47&lt;=$FR189)*(('Summary&amp;Assumptions'!$H$25*$C189)*(1+'Summary&amp;Assumptions'!$J$29)^(DO$46-1))</f>
        <v>0</v>
      </c>
      <c r="DK189" s="588">
        <f>AND(DP$55&gt;0,SUM($E189:DJ189)&lt;'Summary&amp;Assumptions'!$G$32*$B189,$D189&gt;='Summary&amp;Assumptions'!$D$17,DP$47&gt;=$D189,DP$47&lt;=EDATE($D189,'Summary&amp;Assumptions'!$G$32))*$B189+AND(DP$56&lt;'Summary&amp;Assumptions'!$J$31,DP$47&gt;=$FO189,DP$47&lt;=$FP189)*(('Summary&amp;Assumptions'!$H$25*$C189)*(1+'Summary&amp;Assumptions'!$J$29)^(DP$46-1))+AND(DP$56&lt;'Summary&amp;Assumptions'!$J$31,DP$47&gt;=$FQ189,DP$47&lt;=$FR189)*(('Summary&amp;Assumptions'!$H$25*$C189)*(1+'Summary&amp;Assumptions'!$J$29)^(DP$46-1))</f>
        <v>0</v>
      </c>
      <c r="DL189" s="588">
        <f>AND(DQ$55&gt;0,SUM($E189:DK189)&lt;'Summary&amp;Assumptions'!$G$32*$B189,$D189&gt;='Summary&amp;Assumptions'!$D$17,DQ$47&gt;=$D189,DQ$47&lt;=EDATE($D189,'Summary&amp;Assumptions'!$G$32))*$B189+AND(DQ$56&lt;'Summary&amp;Assumptions'!$J$31,DQ$47&gt;=$FO189,DQ$47&lt;=$FP189)*(('Summary&amp;Assumptions'!$H$25*$C189)*(1+'Summary&amp;Assumptions'!$J$29)^(DQ$46-1))+AND(DQ$56&lt;'Summary&amp;Assumptions'!$J$31,DQ$47&gt;=$FQ189,DQ$47&lt;=$FR189)*(('Summary&amp;Assumptions'!$H$25*$C189)*(1+'Summary&amp;Assumptions'!$J$29)^(DQ$46-1))</f>
        <v>0</v>
      </c>
      <c r="DM189" s="588">
        <f>AND(DR$55&gt;0,SUM($E189:DL189)&lt;'Summary&amp;Assumptions'!$G$32*$B189,$D189&gt;='Summary&amp;Assumptions'!$D$17,DR$47&gt;=$D189,DR$47&lt;=EDATE($D189,'Summary&amp;Assumptions'!$G$32))*$B189+AND(DR$56&lt;'Summary&amp;Assumptions'!$J$31,DR$47&gt;=$FO189,DR$47&lt;=$FP189)*(('Summary&amp;Assumptions'!$H$25*$C189)*(1+'Summary&amp;Assumptions'!$J$29)^(DR$46-1))+AND(DR$56&lt;'Summary&amp;Assumptions'!$J$31,DR$47&gt;=$FQ189,DR$47&lt;=$FR189)*(('Summary&amp;Assumptions'!$H$25*$C189)*(1+'Summary&amp;Assumptions'!$J$29)^(DR$46-1))</f>
        <v>0</v>
      </c>
      <c r="DN189" s="588">
        <f>AND(DS$55&gt;0,SUM($E189:DM189)&lt;'Summary&amp;Assumptions'!$G$32*$B189,$D189&gt;='Summary&amp;Assumptions'!$D$17,DS$47&gt;=$D189,DS$47&lt;=EDATE($D189,'Summary&amp;Assumptions'!$G$32))*$B189+AND(DS$56&lt;'Summary&amp;Assumptions'!$J$31,DS$47&gt;=$FO189,DS$47&lt;=$FP189)*(('Summary&amp;Assumptions'!$H$25*$C189)*(1+'Summary&amp;Assumptions'!$J$29)^(DS$46-1))+AND(DS$56&lt;'Summary&amp;Assumptions'!$J$31,DS$47&gt;=$FQ189,DS$47&lt;=$FR189)*(('Summary&amp;Assumptions'!$H$25*$C189)*(1+'Summary&amp;Assumptions'!$J$29)^(DS$46-1))</f>
        <v>0</v>
      </c>
      <c r="DO189" s="588">
        <f>AND(DT$55&gt;0,SUM($E189:DN189)&lt;'Summary&amp;Assumptions'!$G$32*$B189,$D189&gt;='Summary&amp;Assumptions'!$D$17,DT$47&gt;=$D189,DT$47&lt;=EDATE($D189,'Summary&amp;Assumptions'!$G$32))*$B189+AND(DT$56&lt;'Summary&amp;Assumptions'!$J$31,DT$47&gt;=$FO189,DT$47&lt;=$FP189)*(('Summary&amp;Assumptions'!$H$25*$C189)*(1+'Summary&amp;Assumptions'!$J$29)^(DT$46-1))+AND(DT$56&lt;'Summary&amp;Assumptions'!$J$31,DT$47&gt;=$FQ189,DT$47&lt;=$FR189)*(('Summary&amp;Assumptions'!$H$25*$C189)*(1+'Summary&amp;Assumptions'!$J$29)^(DT$46-1))</f>
        <v>0</v>
      </c>
      <c r="DP189" s="588">
        <f>AND(DU$55&gt;0,SUM($E189:DO189)&lt;'Summary&amp;Assumptions'!$G$32*$B189,$D189&gt;='Summary&amp;Assumptions'!$D$17,DU$47&gt;=$D189,DU$47&lt;=EDATE($D189,'Summary&amp;Assumptions'!$G$32))*$B189+AND(DU$56&lt;'Summary&amp;Assumptions'!$J$31,DU$47&gt;=$FO189,DU$47&lt;=$FP189)*(('Summary&amp;Assumptions'!$H$25*$C189)*(1+'Summary&amp;Assumptions'!$J$29)^(DU$46-1))+AND(DU$56&lt;'Summary&amp;Assumptions'!$J$31,DU$47&gt;=$FQ189,DU$47&lt;=$FR189)*(('Summary&amp;Assumptions'!$H$25*$C189)*(1+'Summary&amp;Assumptions'!$J$29)^(DU$46-1))</f>
        <v>0</v>
      </c>
      <c r="DQ189" s="588">
        <f>AND(DV$55&gt;0,SUM($E189:DP189)&lt;'Summary&amp;Assumptions'!$G$32*$B189,$D189&gt;='Summary&amp;Assumptions'!$D$17,DV$47&gt;=$D189,DV$47&lt;=EDATE($D189,'Summary&amp;Assumptions'!$G$32))*$B189+AND(DV$56&lt;'Summary&amp;Assumptions'!$J$31,DV$47&gt;=$FO189,DV$47&lt;=$FP189)*(('Summary&amp;Assumptions'!$H$25*$C189)*(1+'Summary&amp;Assumptions'!$J$29)^(DV$46-1))+AND(DV$56&lt;'Summary&amp;Assumptions'!$J$31,DV$47&gt;=$FQ189,DV$47&lt;=$FR189)*(('Summary&amp;Assumptions'!$H$25*$C189)*(1+'Summary&amp;Assumptions'!$J$29)^(DV$46-1))</f>
        <v>0</v>
      </c>
      <c r="DR189" s="588">
        <f>AND(DW$55&gt;0,SUM($E189:DQ189)&lt;'Summary&amp;Assumptions'!$G$32*$B189,$D189&gt;='Summary&amp;Assumptions'!$D$17,DW$47&gt;=$D189,DW$47&lt;=EDATE($D189,'Summary&amp;Assumptions'!$G$32))*$B189+AND(DW$56&lt;'Summary&amp;Assumptions'!$J$31,DW$47&gt;=$FO189,DW$47&lt;=$FP189)*(('Summary&amp;Assumptions'!$H$25*$C189)*(1+'Summary&amp;Assumptions'!$J$29)^(DW$46-1))+AND(DW$56&lt;'Summary&amp;Assumptions'!$J$31,DW$47&gt;=$FQ189,DW$47&lt;=$FR189)*(('Summary&amp;Assumptions'!$H$25*$C189)*(1+'Summary&amp;Assumptions'!$J$29)^(DW$46-1))</f>
        <v>0</v>
      </c>
      <c r="DS189" s="588">
        <f>AND(DX$55&gt;0,SUM($E189:DR189)&lt;'Summary&amp;Assumptions'!$G$32*$B189,$D189&gt;='Summary&amp;Assumptions'!$D$17,DX$47&gt;=$D189,DX$47&lt;=EDATE($D189,'Summary&amp;Assumptions'!$G$32))*$B189+AND(DX$56&lt;'Summary&amp;Assumptions'!$J$31,DX$47&gt;=$FO189,DX$47&lt;=$FP189)*(('Summary&amp;Assumptions'!$H$25*$C189)*(1+'Summary&amp;Assumptions'!$J$29)^(DX$46-1))+AND(DX$56&lt;'Summary&amp;Assumptions'!$J$31,DX$47&gt;=$FQ189,DX$47&lt;=$FR189)*(('Summary&amp;Assumptions'!$H$25*$C189)*(1+'Summary&amp;Assumptions'!$J$29)^(DX$46-1))</f>
        <v>0</v>
      </c>
      <c r="DT189" s="588">
        <f>AND(DY$55&gt;0,SUM($E189:DS189)&lt;'Summary&amp;Assumptions'!$G$32*$B189,$D189&gt;='Summary&amp;Assumptions'!$D$17,DY$47&gt;=$D189,DY$47&lt;=EDATE($D189,'Summary&amp;Assumptions'!$G$32))*$B189+AND(DY$56&lt;'Summary&amp;Assumptions'!$J$31,DY$47&gt;=$FO189,DY$47&lt;=$FP189)*(('Summary&amp;Assumptions'!$H$25*$C189)*(1+'Summary&amp;Assumptions'!$J$29)^(DY$46-1))+AND(DY$56&lt;'Summary&amp;Assumptions'!$J$31,DY$47&gt;=$FQ189,DY$47&lt;=$FR189)*(('Summary&amp;Assumptions'!$H$25*$C189)*(1+'Summary&amp;Assumptions'!$J$29)^(DY$46-1))</f>
        <v>0</v>
      </c>
      <c r="DU189" s="588">
        <f>AND(DZ$55&gt;0,SUM($E189:DT189)&lt;'Summary&amp;Assumptions'!$G$32*$B189,$D189&gt;='Summary&amp;Assumptions'!$D$17,DZ$47&gt;=$D189,DZ$47&lt;=EDATE($D189,'Summary&amp;Assumptions'!$G$32))*$B189+AND(DZ$56&lt;'Summary&amp;Assumptions'!$J$31,DZ$47&gt;=$FO189,DZ$47&lt;=$FP189)*(('Summary&amp;Assumptions'!$H$25*$C189)*(1+'Summary&amp;Assumptions'!$J$29)^(DZ$46-1))+AND(DZ$56&lt;'Summary&amp;Assumptions'!$J$31,DZ$47&gt;=$FQ189,DZ$47&lt;=$FR189)*(('Summary&amp;Assumptions'!$H$25*$C189)*(1+'Summary&amp;Assumptions'!$J$29)^(DZ$46-1))</f>
        <v>0</v>
      </c>
      <c r="DV189" s="588">
        <f>AND(EA$55&gt;0,SUM($E189:DU189)&lt;'Summary&amp;Assumptions'!$G$32*$B189,$D189&gt;='Summary&amp;Assumptions'!$D$17,EA$47&gt;=$D189,EA$47&lt;=EDATE($D189,'Summary&amp;Assumptions'!$G$32))*$B189+AND(EA$56&lt;'Summary&amp;Assumptions'!$J$31,EA$47&gt;=$FO189,EA$47&lt;=$FP189)*(('Summary&amp;Assumptions'!$H$25*$C189)*(1+'Summary&amp;Assumptions'!$J$29)^(EA$46-1))+AND(EA$56&lt;'Summary&amp;Assumptions'!$J$31,EA$47&gt;=$FQ189,EA$47&lt;=$FR189)*(('Summary&amp;Assumptions'!$H$25*$C189)*(1+'Summary&amp;Assumptions'!$J$29)^(EA$46-1))</f>
        <v>0</v>
      </c>
      <c r="DW189" s="588">
        <f>AND(EB$55&gt;0,SUM($E189:DV189)&lt;'Summary&amp;Assumptions'!$G$32*$B189,$D189&gt;='Summary&amp;Assumptions'!$D$17,EB$47&gt;=$D189,EB$47&lt;=EDATE($D189,'Summary&amp;Assumptions'!$G$32))*$B189+AND(EB$56&lt;'Summary&amp;Assumptions'!$J$31,EB$47&gt;=$FO189,EB$47&lt;=$FP189)*(('Summary&amp;Assumptions'!$H$25*$C189)*(1+'Summary&amp;Assumptions'!$J$29)^(EB$46-1))+AND(EB$56&lt;'Summary&amp;Assumptions'!$J$31,EB$47&gt;=$FQ189,EB$47&lt;=$FR189)*(('Summary&amp;Assumptions'!$H$25*$C189)*(1+'Summary&amp;Assumptions'!$J$29)^(EB$46-1))</f>
        <v>0</v>
      </c>
      <c r="DX189" s="588">
        <f>AND(EC$55&gt;0,SUM($E189:DW189)&lt;'Summary&amp;Assumptions'!$G$32*$B189,$D189&gt;='Summary&amp;Assumptions'!$D$17,EC$47&gt;=$D189,EC$47&lt;=EDATE($D189,'Summary&amp;Assumptions'!$G$32))*$B189+AND(EC$56&lt;'Summary&amp;Assumptions'!$J$31,EC$47&gt;=$FO189,EC$47&lt;=$FP189)*(('Summary&amp;Assumptions'!$H$25*$C189)*(1+'Summary&amp;Assumptions'!$J$29)^(EC$46-1))+AND(EC$56&lt;'Summary&amp;Assumptions'!$J$31,EC$47&gt;=$FQ189,EC$47&lt;=$FR189)*(('Summary&amp;Assumptions'!$H$25*$C189)*(1+'Summary&amp;Assumptions'!$J$29)^(EC$46-1))</f>
        <v>0</v>
      </c>
      <c r="DY189" s="588">
        <f>AND(ED$55&gt;0,SUM($E189:DX189)&lt;'Summary&amp;Assumptions'!$G$32*$B189,$D189&gt;='Summary&amp;Assumptions'!$D$17,ED$47&gt;=$D189,ED$47&lt;=EDATE($D189,'Summary&amp;Assumptions'!$G$32))*$B189+AND(ED$56&lt;'Summary&amp;Assumptions'!$J$31,ED$47&gt;=$FO189,ED$47&lt;=$FP189)*(('Summary&amp;Assumptions'!$H$25*$C189)*(1+'Summary&amp;Assumptions'!$J$29)^(ED$46-1))+AND(ED$56&lt;'Summary&amp;Assumptions'!$J$31,ED$47&gt;=$FQ189,ED$47&lt;=$FR189)*(('Summary&amp;Assumptions'!$H$25*$C189)*(1+'Summary&amp;Assumptions'!$J$29)^(ED$46-1))</f>
        <v>0</v>
      </c>
      <c r="DZ189" s="588">
        <f>AND(EE$55&gt;0,SUM($E189:DY189)&lt;'Summary&amp;Assumptions'!$G$32*$B189,$D189&gt;='Summary&amp;Assumptions'!$D$17,EE$47&gt;=$D189,EE$47&lt;=EDATE($D189,'Summary&amp;Assumptions'!$G$32))*$B189+AND(EE$56&lt;'Summary&amp;Assumptions'!$J$31,EE$47&gt;=$FO189,EE$47&lt;=$FP189)*(('Summary&amp;Assumptions'!$H$25*$C189)*(1+'Summary&amp;Assumptions'!$J$29)^(EE$46-1))+AND(EE$56&lt;'Summary&amp;Assumptions'!$J$31,EE$47&gt;=$FQ189,EE$47&lt;=$FR189)*(('Summary&amp;Assumptions'!$H$25*$C189)*(1+'Summary&amp;Assumptions'!$J$29)^(EE$46-1))</f>
        <v>0</v>
      </c>
      <c r="EA189" s="588">
        <f>AND(EF$55&gt;0,SUM($E189:DZ189)&lt;'Summary&amp;Assumptions'!$G$32*$B189,$D189&gt;='Summary&amp;Assumptions'!$D$17,EF$47&gt;=$D189,EF$47&lt;=EDATE($D189,'Summary&amp;Assumptions'!$G$32))*$B189+AND(EF$56&lt;'Summary&amp;Assumptions'!$J$31,EF$47&gt;=$FO189,EF$47&lt;=$FP189)*(('Summary&amp;Assumptions'!$H$25*$C189)*(1+'Summary&amp;Assumptions'!$J$29)^(EF$46-1))+AND(EF$56&lt;'Summary&amp;Assumptions'!$J$31,EF$47&gt;=$FQ189,EF$47&lt;=$FR189)*(('Summary&amp;Assumptions'!$H$25*$C189)*(1+'Summary&amp;Assumptions'!$J$29)^(EF$46-1))</f>
        <v>0</v>
      </c>
      <c r="EB189" s="588">
        <f>AND(EG$55&gt;0,SUM($E189:EA189)&lt;'Summary&amp;Assumptions'!$G$32*$B189,$D189&gt;='Summary&amp;Assumptions'!$D$17,EG$47&gt;=$D189,EG$47&lt;=EDATE($D189,'Summary&amp;Assumptions'!$G$32))*$B189+AND(EG$56&lt;'Summary&amp;Assumptions'!$J$31,EG$47&gt;=$FO189,EG$47&lt;=$FP189)*(('Summary&amp;Assumptions'!$H$25*$C189)*(1+'Summary&amp;Assumptions'!$J$29)^(EG$46-1))+AND(EG$56&lt;'Summary&amp;Assumptions'!$J$31,EG$47&gt;=$FQ189,EG$47&lt;=$FR189)*(('Summary&amp;Assumptions'!$H$25*$C189)*(1+'Summary&amp;Assumptions'!$J$29)^(EG$46-1))</f>
        <v>0</v>
      </c>
      <c r="EC189" s="588">
        <f>AND(EH$55&gt;0,SUM($E189:EB189)&lt;'Summary&amp;Assumptions'!$G$32*$B189,$D189&gt;='Summary&amp;Assumptions'!$D$17,EH$47&gt;=$D189,EH$47&lt;=EDATE($D189,'Summary&amp;Assumptions'!$G$32))*$B189+AND(EH$56&lt;'Summary&amp;Assumptions'!$J$31,EH$47&gt;=$FO189,EH$47&lt;=$FP189)*(('Summary&amp;Assumptions'!$H$25*$C189)*(1+'Summary&amp;Assumptions'!$J$29)^(EH$46-1))+AND(EH$56&lt;'Summary&amp;Assumptions'!$J$31,EH$47&gt;=$FQ189,EH$47&lt;=$FR189)*(('Summary&amp;Assumptions'!$H$25*$C189)*(1+'Summary&amp;Assumptions'!$J$29)^(EH$46-1))</f>
        <v>0</v>
      </c>
      <c r="ED189" s="588">
        <f>AND(EI$55&gt;0,SUM($E189:EC189)&lt;'Summary&amp;Assumptions'!$G$32*$B189,$D189&gt;='Summary&amp;Assumptions'!$D$17,EI$47&gt;=$D189,EI$47&lt;=EDATE($D189,'Summary&amp;Assumptions'!$G$32))*$B189+AND(EI$56&lt;'Summary&amp;Assumptions'!$J$31,EI$47&gt;=$FO189,EI$47&lt;=$FP189)*(('Summary&amp;Assumptions'!$H$25*$C189)*(1+'Summary&amp;Assumptions'!$J$29)^(EI$46-1))+AND(EI$56&lt;'Summary&amp;Assumptions'!$J$31,EI$47&gt;=$FQ189,EI$47&lt;=$FR189)*(('Summary&amp;Assumptions'!$H$25*$C189)*(1+'Summary&amp;Assumptions'!$J$29)^(EI$46-1))</f>
        <v>0</v>
      </c>
      <c r="EE189" s="588">
        <f>AND(EJ$55&gt;0,SUM($E189:ED189)&lt;'Summary&amp;Assumptions'!$G$32*$B189,$D189&gt;='Summary&amp;Assumptions'!$D$17,EJ$47&gt;=$D189,EJ$47&lt;=EDATE($D189,'Summary&amp;Assumptions'!$G$32))*$B189+AND(EJ$56&lt;'Summary&amp;Assumptions'!$J$31,EJ$47&gt;=$FO189,EJ$47&lt;=$FP189)*(('Summary&amp;Assumptions'!$H$25*$C189)*(1+'Summary&amp;Assumptions'!$J$29)^(EJ$46-1))+AND(EJ$56&lt;'Summary&amp;Assumptions'!$J$31,EJ$47&gt;=$FQ189,EJ$47&lt;=$FR189)*(('Summary&amp;Assumptions'!$H$25*$C189)*(1+'Summary&amp;Assumptions'!$J$29)^(EJ$46-1))</f>
        <v>0</v>
      </c>
      <c r="EF189" s="588">
        <f>AND(EK$55&gt;0,SUM($E189:EE189)&lt;'Summary&amp;Assumptions'!$G$32*$B189,$D189&gt;='Summary&amp;Assumptions'!$D$17,EK$47&gt;=$D189,EK$47&lt;=EDATE($D189,'Summary&amp;Assumptions'!$G$32))*$B189+AND(EK$56&lt;'Summary&amp;Assumptions'!$J$31,EK$47&gt;=$FO189,EK$47&lt;=$FP189)*(('Summary&amp;Assumptions'!$H$25*$C189)*(1+'Summary&amp;Assumptions'!$J$29)^(EK$46-1))+AND(EK$56&lt;'Summary&amp;Assumptions'!$J$31,EK$47&gt;=$FQ189,EK$47&lt;=$FR189)*(('Summary&amp;Assumptions'!$H$25*$C189)*(1+'Summary&amp;Assumptions'!$J$29)^(EK$46-1))</f>
        <v>0</v>
      </c>
      <c r="EG189" s="588">
        <f>AND(EL$55&gt;0,SUM($E189:EF189)&lt;'Summary&amp;Assumptions'!$G$32*$B189,$D189&gt;='Summary&amp;Assumptions'!$D$17,EL$47&gt;=$D189,EL$47&lt;=EDATE($D189,'Summary&amp;Assumptions'!$G$32))*$B189+AND(EL$56&lt;'Summary&amp;Assumptions'!$J$31,EL$47&gt;=$FO189,EL$47&lt;=$FP189)*(('Summary&amp;Assumptions'!$H$25*$C189)*(1+'Summary&amp;Assumptions'!$J$29)^(EL$46-1))+AND(EL$56&lt;'Summary&amp;Assumptions'!$J$31,EL$47&gt;=$FQ189,EL$47&lt;=$FR189)*(('Summary&amp;Assumptions'!$H$25*$C189)*(1+'Summary&amp;Assumptions'!$J$29)^(EL$46-1))</f>
        <v>0</v>
      </c>
      <c r="EH189" s="588">
        <f>AND(EM$55&gt;0,SUM($E189:EG189)&lt;'Summary&amp;Assumptions'!$G$32*$B189,$D189&gt;='Summary&amp;Assumptions'!$D$17,EM$47&gt;=$D189,EM$47&lt;=EDATE($D189,'Summary&amp;Assumptions'!$G$32))*$B189+AND(EM$56&lt;'Summary&amp;Assumptions'!$J$31,EM$47&gt;=$FO189,EM$47&lt;=$FP189)*(('Summary&amp;Assumptions'!$H$25*$C189)*(1+'Summary&amp;Assumptions'!$J$29)^(EM$46-1))+AND(EM$56&lt;'Summary&amp;Assumptions'!$J$31,EM$47&gt;=$FQ189,EM$47&lt;=$FR189)*(('Summary&amp;Assumptions'!$H$25*$C189)*(1+'Summary&amp;Assumptions'!$J$29)^(EM$46-1))</f>
        <v>0</v>
      </c>
      <c r="EI189" s="588">
        <f>AND(EN$55&gt;0,SUM($E189:EH189)&lt;'Summary&amp;Assumptions'!$G$32*$B189,$D189&gt;='Summary&amp;Assumptions'!$D$17,EN$47&gt;=$D189,EN$47&lt;=EDATE($D189,'Summary&amp;Assumptions'!$G$32))*$B189+AND(EN$56&lt;'Summary&amp;Assumptions'!$J$31,EN$47&gt;=$FO189,EN$47&lt;=$FP189)*(('Summary&amp;Assumptions'!$H$25*$C189)*(1+'Summary&amp;Assumptions'!$J$29)^(EN$46-1))+AND(EN$56&lt;'Summary&amp;Assumptions'!$J$31,EN$47&gt;=$FQ189,EN$47&lt;=$FR189)*(('Summary&amp;Assumptions'!$H$25*$C189)*(1+'Summary&amp;Assumptions'!$J$29)^(EN$46-1))</f>
        <v>0</v>
      </c>
      <c r="EJ189" s="588">
        <f>AND(EO$55&gt;0,SUM($E189:EI189)&lt;'Summary&amp;Assumptions'!$G$32*$B189,$D189&gt;='Summary&amp;Assumptions'!$D$17,EO$47&gt;=$D189,EO$47&lt;=EDATE($D189,'Summary&amp;Assumptions'!$G$32))*$B189+AND(EO$56&lt;'Summary&amp;Assumptions'!$J$31,EO$47&gt;=$FO189,EO$47&lt;=$FP189)*(('Summary&amp;Assumptions'!$H$25*$C189)*(1+'Summary&amp;Assumptions'!$J$29)^(EO$46-1))+AND(EO$56&lt;'Summary&amp;Assumptions'!$J$31,EO$47&gt;=$FQ189,EO$47&lt;=$FR189)*(('Summary&amp;Assumptions'!$H$25*$C189)*(1+'Summary&amp;Assumptions'!$J$29)^(EO$46-1))</f>
        <v>0</v>
      </c>
      <c r="EK189" s="588">
        <f>AND(EP$55&gt;0,SUM($E189:EJ189)&lt;'Summary&amp;Assumptions'!$G$32*$B189,$D189&gt;='Summary&amp;Assumptions'!$D$17,EP$47&gt;=$D189,EP$47&lt;=EDATE($D189,'Summary&amp;Assumptions'!$G$32))*$B189+AND(EP$56&lt;'Summary&amp;Assumptions'!$J$31,EP$47&gt;=$FO189,EP$47&lt;=$FP189)*(('Summary&amp;Assumptions'!$H$25*$C189)*(1+'Summary&amp;Assumptions'!$J$29)^(EP$46-1))+AND(EP$56&lt;'Summary&amp;Assumptions'!$J$31,EP$47&gt;=$FQ189,EP$47&lt;=$FR189)*(('Summary&amp;Assumptions'!$H$25*$C189)*(1+'Summary&amp;Assumptions'!$J$29)^(EP$46-1))</f>
        <v>0</v>
      </c>
      <c r="EL189" s="588">
        <f>AND(EQ$55&gt;0,SUM($E189:EK189)&lt;'Summary&amp;Assumptions'!$G$32*$B189,$D189&gt;='Summary&amp;Assumptions'!$D$17,EQ$47&gt;=$D189,EQ$47&lt;=EDATE($D189,'Summary&amp;Assumptions'!$G$32))*$B189+AND(EQ$56&lt;'Summary&amp;Assumptions'!$J$31,EQ$47&gt;=$FO189,EQ$47&lt;=$FP189)*(('Summary&amp;Assumptions'!$H$25*$C189)*(1+'Summary&amp;Assumptions'!$J$29)^(EQ$46-1))+AND(EQ$56&lt;'Summary&amp;Assumptions'!$J$31,EQ$47&gt;=$FQ189,EQ$47&lt;=$FR189)*(('Summary&amp;Assumptions'!$H$25*$C189)*(1+'Summary&amp;Assumptions'!$J$29)^(EQ$46-1))</f>
        <v>0</v>
      </c>
      <c r="EM189" s="588">
        <f>AND(ER$55&gt;0,SUM($E189:EL189)&lt;'Summary&amp;Assumptions'!$G$32*$B189,$D189&gt;='Summary&amp;Assumptions'!$D$17,ER$47&gt;=$D189,ER$47&lt;=EDATE($D189,'Summary&amp;Assumptions'!$G$32))*$B189+AND(ER$56&lt;'Summary&amp;Assumptions'!$J$31,ER$47&gt;=$FO189,ER$47&lt;=$FP189)*(('Summary&amp;Assumptions'!$H$25*$C189)*(1+'Summary&amp;Assumptions'!$J$29)^(ER$46-1))+AND(ER$56&lt;'Summary&amp;Assumptions'!$J$31,ER$47&gt;=$FQ189,ER$47&lt;=$FR189)*(('Summary&amp;Assumptions'!$H$25*$C189)*(1+'Summary&amp;Assumptions'!$J$29)^(ER$46-1))</f>
        <v>0</v>
      </c>
      <c r="EN189" s="588">
        <f>AND(ES$55&gt;0,SUM($E189:EM189)&lt;'Summary&amp;Assumptions'!$G$32*$B189,$D189&gt;='Summary&amp;Assumptions'!$D$17,ES$47&gt;=$D189,ES$47&lt;=EDATE($D189,'Summary&amp;Assumptions'!$G$32))*$B189+AND(ES$56&lt;'Summary&amp;Assumptions'!$J$31,ES$47&gt;=$FO189,ES$47&lt;=$FP189)*(('Summary&amp;Assumptions'!$H$25*$C189)*(1+'Summary&amp;Assumptions'!$J$29)^(ES$46-1))+AND(ES$56&lt;'Summary&amp;Assumptions'!$J$31,ES$47&gt;=$FQ189,ES$47&lt;=$FR189)*(('Summary&amp;Assumptions'!$H$25*$C189)*(1+'Summary&amp;Assumptions'!$J$29)^(ES$46-1))</f>
        <v>0</v>
      </c>
      <c r="EO189" s="588">
        <f>AND(ET$55&gt;0,SUM($E189:EN189)&lt;'Summary&amp;Assumptions'!$G$32*$B189,$D189&gt;='Summary&amp;Assumptions'!$D$17,ET$47&gt;=$D189,ET$47&lt;=EDATE($D189,'Summary&amp;Assumptions'!$G$32))*$B189+AND(ET$56&lt;'Summary&amp;Assumptions'!$J$31,ET$47&gt;=$FO189,ET$47&lt;=$FP189)*(('Summary&amp;Assumptions'!$H$25*$C189)*(1+'Summary&amp;Assumptions'!$J$29)^(ET$46-1))+AND(ET$56&lt;'Summary&amp;Assumptions'!$J$31,ET$47&gt;=$FQ189,ET$47&lt;=$FR189)*(('Summary&amp;Assumptions'!$H$25*$C189)*(1+'Summary&amp;Assumptions'!$J$29)^(ET$46-1))</f>
        <v>0</v>
      </c>
      <c r="EP189" s="588">
        <f>AND(EU$55&gt;0,SUM($E189:EO189)&lt;'Summary&amp;Assumptions'!$G$32*$B189,$D189&gt;='Summary&amp;Assumptions'!$D$17,EU$47&gt;=$D189,EU$47&lt;=EDATE($D189,'Summary&amp;Assumptions'!$G$32))*$B189+AND(EU$56&lt;'Summary&amp;Assumptions'!$J$31,EU$47&gt;=$FO189,EU$47&lt;=$FP189)*(('Summary&amp;Assumptions'!$H$25*$C189)*(1+'Summary&amp;Assumptions'!$J$29)^(EU$46-1))+AND(EU$56&lt;'Summary&amp;Assumptions'!$J$31,EU$47&gt;=$FQ189,EU$47&lt;=$FR189)*(('Summary&amp;Assumptions'!$H$25*$C189)*(1+'Summary&amp;Assumptions'!$J$29)^(EU$46-1))</f>
        <v>0</v>
      </c>
      <c r="EQ189" s="588">
        <f>AND(EV$55&gt;0,SUM($E189:EP189)&lt;'Summary&amp;Assumptions'!$G$32*$B189,$D189&gt;='Summary&amp;Assumptions'!$D$17,EV$47&gt;=$D189,EV$47&lt;=EDATE($D189,'Summary&amp;Assumptions'!$G$32))*$B189+AND(EV$56&lt;'Summary&amp;Assumptions'!$J$31,EV$47&gt;=$FO189,EV$47&lt;=$FP189)*(('Summary&amp;Assumptions'!$H$25*$C189)*(1+'Summary&amp;Assumptions'!$J$29)^(EV$46-1))+AND(EV$56&lt;'Summary&amp;Assumptions'!$J$31,EV$47&gt;=$FQ189,EV$47&lt;=$FR189)*(('Summary&amp;Assumptions'!$H$25*$C189)*(1+'Summary&amp;Assumptions'!$J$29)^(EV$46-1))</f>
        <v>0</v>
      </c>
      <c r="ER189" s="588">
        <f>AND(EW$55&gt;0,SUM($E189:EQ189)&lt;'Summary&amp;Assumptions'!$G$32*$B189,$D189&gt;='Summary&amp;Assumptions'!$D$17,EW$47&gt;=$D189,EW$47&lt;=EDATE($D189,'Summary&amp;Assumptions'!$G$32))*$B189+AND(EW$56&lt;'Summary&amp;Assumptions'!$J$31,EW$47&gt;=$FO189,EW$47&lt;=$FP189)*(('Summary&amp;Assumptions'!$H$25*$C189)*(1+'Summary&amp;Assumptions'!$J$29)^(EW$46-1))+AND(EW$56&lt;'Summary&amp;Assumptions'!$J$31,EW$47&gt;=$FQ189,EW$47&lt;=$FR189)*(('Summary&amp;Assumptions'!$H$25*$C189)*(1+'Summary&amp;Assumptions'!$J$29)^(EW$46-1))</f>
        <v>0</v>
      </c>
      <c r="ES189" s="588">
        <f>AND(EX$55&gt;0,SUM($E189:ER189)&lt;'Summary&amp;Assumptions'!$G$32*$B189,$D189&gt;='Summary&amp;Assumptions'!$D$17,EX$47&gt;=$D189,EX$47&lt;=EDATE($D189,'Summary&amp;Assumptions'!$G$32))*$B189+AND(EX$56&lt;'Summary&amp;Assumptions'!$J$31,EX$47&gt;=$FO189,EX$47&lt;=$FP189)*(('Summary&amp;Assumptions'!$H$25*$C189)*(1+'Summary&amp;Assumptions'!$J$29)^(EX$46-1))+AND(EX$56&lt;'Summary&amp;Assumptions'!$J$31,EX$47&gt;=$FQ189,EX$47&lt;=$FR189)*(('Summary&amp;Assumptions'!$H$25*$C189)*(1+'Summary&amp;Assumptions'!$J$29)^(EX$46-1))</f>
        <v>0</v>
      </c>
      <c r="ET189" s="588">
        <f>AND(EY$55&gt;0,SUM($E189:ES189)&lt;'Summary&amp;Assumptions'!$G$32*$B189,$D189&gt;='Summary&amp;Assumptions'!$D$17,EY$47&gt;=$D189,EY$47&lt;=EDATE($D189,'Summary&amp;Assumptions'!$G$32))*$B189+AND(EY$56&lt;'Summary&amp;Assumptions'!$J$31,EY$47&gt;=$FO189,EY$47&lt;=$FP189)*(('Summary&amp;Assumptions'!$H$25*$C189)*(1+'Summary&amp;Assumptions'!$J$29)^(EY$46-1))+AND(EY$56&lt;'Summary&amp;Assumptions'!$J$31,EY$47&gt;=$FQ189,EY$47&lt;=$FR189)*(('Summary&amp;Assumptions'!$H$25*$C189)*(1+'Summary&amp;Assumptions'!$J$29)^(EY$46-1))</f>
        <v>0</v>
      </c>
      <c r="EU189" s="588">
        <f>AND(EZ$55&gt;0,SUM($E189:ET189)&lt;'Summary&amp;Assumptions'!$G$32*$B189,$D189&gt;='Summary&amp;Assumptions'!$D$17,EZ$47&gt;=$D189,EZ$47&lt;=EDATE($D189,'Summary&amp;Assumptions'!$G$32))*$B189+AND(EZ$56&lt;'Summary&amp;Assumptions'!$J$31,EZ$47&gt;=$FO189,EZ$47&lt;=$FP189)*(('Summary&amp;Assumptions'!$H$25*$C189)*(1+'Summary&amp;Assumptions'!$J$29)^(EZ$46-1))+AND(EZ$56&lt;'Summary&amp;Assumptions'!$J$31,EZ$47&gt;=$FQ189,EZ$47&lt;=$FR189)*(('Summary&amp;Assumptions'!$H$25*$C189)*(1+'Summary&amp;Assumptions'!$J$29)^(EZ$46-1))</f>
        <v>0</v>
      </c>
      <c r="EV189" s="588">
        <f>AND(FA$55&gt;0,SUM($E189:EU189)&lt;'Summary&amp;Assumptions'!$G$32*$B189,$D189&gt;='Summary&amp;Assumptions'!$D$17,FA$47&gt;=$D189,FA$47&lt;=EDATE($D189,'Summary&amp;Assumptions'!$G$32))*$B189+AND(FA$56&lt;'Summary&amp;Assumptions'!$J$31,FA$47&gt;=$FO189,FA$47&lt;=$FP189)*(('Summary&amp;Assumptions'!$H$25*$C189)*(1+'Summary&amp;Assumptions'!$J$29)^(FA$46-1))+AND(FA$56&lt;'Summary&amp;Assumptions'!$J$31,FA$47&gt;=$FQ189,FA$47&lt;=$FR189)*(('Summary&amp;Assumptions'!$H$25*$C189)*(1+'Summary&amp;Assumptions'!$J$29)^(FA$46-1))</f>
        <v>0</v>
      </c>
      <c r="EW189" s="588">
        <f>AND(FB$55&gt;0,SUM($E189:EV189)&lt;'Summary&amp;Assumptions'!$G$32*$B189,$D189&gt;='Summary&amp;Assumptions'!$D$17,FB$47&gt;=$D189,FB$47&lt;=EDATE($D189,'Summary&amp;Assumptions'!$G$32))*$B189+AND(FB$56&lt;'Summary&amp;Assumptions'!$J$31,FB$47&gt;=$FO189,FB$47&lt;=$FP189)*(('Summary&amp;Assumptions'!$H$25*$C189)*(1+'Summary&amp;Assumptions'!$J$29)^(FB$46-1))+AND(FB$56&lt;'Summary&amp;Assumptions'!$J$31,FB$47&gt;=$FQ189,FB$47&lt;=$FR189)*(('Summary&amp;Assumptions'!$H$25*$C189)*(1+'Summary&amp;Assumptions'!$J$29)^(FB$46-1))</f>
        <v>0</v>
      </c>
      <c r="EX189" s="588">
        <f>AND(FC$55&gt;0,SUM($E189:EW189)&lt;'Summary&amp;Assumptions'!$G$32*$B189,$D189&gt;='Summary&amp;Assumptions'!$D$17,FC$47&gt;=$D189,FC$47&lt;=EDATE($D189,'Summary&amp;Assumptions'!$G$32))*$B189+AND(FC$56&lt;'Summary&amp;Assumptions'!$J$31,FC$47&gt;=$FO189,FC$47&lt;=$FP189)*(('Summary&amp;Assumptions'!$H$25*$C189)*(1+'Summary&amp;Assumptions'!$J$29)^(FC$46-1))+AND(FC$56&lt;'Summary&amp;Assumptions'!$J$31,FC$47&gt;=$FQ189,FC$47&lt;=$FR189)*(('Summary&amp;Assumptions'!$H$25*$C189)*(1+'Summary&amp;Assumptions'!$J$29)^(FC$46-1))</f>
        <v>0</v>
      </c>
      <c r="EY189" s="588">
        <f>AND(FD$55&gt;0,SUM($E189:EX189)&lt;'Summary&amp;Assumptions'!$G$32*$B189,$D189&gt;='Summary&amp;Assumptions'!$D$17,FD$47&gt;=$D189,FD$47&lt;=EDATE($D189,'Summary&amp;Assumptions'!$G$32))*$B189+AND(FD$56&lt;'Summary&amp;Assumptions'!$J$31,FD$47&gt;=$FO189,FD$47&lt;=$FP189)*(('Summary&amp;Assumptions'!$H$25*$C189)*(1+'Summary&amp;Assumptions'!$J$29)^(FD$46-1))+AND(FD$56&lt;'Summary&amp;Assumptions'!$J$31,FD$47&gt;=$FQ189,FD$47&lt;=$FR189)*(('Summary&amp;Assumptions'!$H$25*$C189)*(1+'Summary&amp;Assumptions'!$J$29)^(FD$46-1))</f>
        <v>0</v>
      </c>
      <c r="EZ189" s="588">
        <f>AND(FE$55&gt;0,SUM($E189:EY189)&lt;'Summary&amp;Assumptions'!$G$32*$B189,$D189&gt;='Summary&amp;Assumptions'!$D$17,FE$47&gt;=$D189,FE$47&lt;=EDATE($D189,'Summary&amp;Assumptions'!$G$32))*$B189+AND(FE$56&lt;'Summary&amp;Assumptions'!$J$31,FE$47&gt;=$FO189,FE$47&lt;=$FP189)*(('Summary&amp;Assumptions'!$H$25*$C189)*(1+'Summary&amp;Assumptions'!$J$29)^(FE$46-1))+AND(FE$56&lt;'Summary&amp;Assumptions'!$J$31,FE$47&gt;=$FQ189,FE$47&lt;=$FR189)*(('Summary&amp;Assumptions'!$H$25*$C189)*(1+'Summary&amp;Assumptions'!$J$29)^(FE$46-1))</f>
        <v>0</v>
      </c>
      <c r="FA189" s="588">
        <f>AND(FF$55&gt;0,SUM($E189:EZ189)&lt;'Summary&amp;Assumptions'!$G$32*$B189,$D189&gt;='Summary&amp;Assumptions'!$D$17,FF$47&gt;=$D189,FF$47&lt;=EDATE($D189,'Summary&amp;Assumptions'!$G$32))*$B189+AND(FF$56&lt;'Summary&amp;Assumptions'!$J$31,FF$47&gt;=$FO189,FF$47&lt;=$FP189)*(('Summary&amp;Assumptions'!$H$25*$C189)*(1+'Summary&amp;Assumptions'!$J$29)^(FF$46-1))+AND(FF$56&lt;'Summary&amp;Assumptions'!$J$31,FF$47&gt;=$FQ189,FF$47&lt;=$FR189)*(('Summary&amp;Assumptions'!$H$25*$C189)*(1+'Summary&amp;Assumptions'!$J$29)^(FF$46-1))</f>
        <v>0</v>
      </c>
      <c r="FB189" s="588">
        <f>AND(FG$55&gt;0,SUM($E189:FA189)&lt;'Summary&amp;Assumptions'!$G$32*$B189,$D189&gt;='Summary&amp;Assumptions'!$D$17,FG$47&gt;=$D189,FG$47&lt;=EDATE($D189,'Summary&amp;Assumptions'!$G$32))*$B189+AND(FG$56&lt;'Summary&amp;Assumptions'!$J$31,FG$47&gt;=$FO189,FG$47&lt;=$FP189)*(('Summary&amp;Assumptions'!$H$25*$C189)*(1+'Summary&amp;Assumptions'!$J$29)^(FG$46-1))+AND(FG$56&lt;'Summary&amp;Assumptions'!$J$31,FG$47&gt;=$FQ189,FG$47&lt;=$FR189)*(('Summary&amp;Assumptions'!$H$25*$C189)*(1+'Summary&amp;Assumptions'!$J$29)^(FG$46-1))</f>
        <v>0</v>
      </c>
      <c r="FC189" s="588">
        <f>AND(FH$55&gt;0,SUM($E189:FB189)&lt;'Summary&amp;Assumptions'!$G$32*$B189,$D189&gt;='Summary&amp;Assumptions'!$D$17,FH$47&gt;=$D189,FH$47&lt;=EDATE($D189,'Summary&amp;Assumptions'!$G$32))*$B189+AND(FH$56&lt;'Summary&amp;Assumptions'!$J$31,FH$47&gt;=$FO189,FH$47&lt;=$FP189)*(('Summary&amp;Assumptions'!$H$25*$C189)*(1+'Summary&amp;Assumptions'!$J$29)^(FH$46-1))+AND(FH$56&lt;'Summary&amp;Assumptions'!$J$31,FH$47&gt;=$FQ189,FH$47&lt;=$FR189)*(('Summary&amp;Assumptions'!$H$25*$C189)*(1+'Summary&amp;Assumptions'!$J$29)^(FH$46-1))</f>
        <v>0</v>
      </c>
      <c r="FD189" s="588">
        <f>AND(FI$55&gt;0,SUM($E189:FC189)&lt;'Summary&amp;Assumptions'!$G$32*$B189,$D189&gt;='Summary&amp;Assumptions'!$D$17,FI$47&gt;=$D189,FI$47&lt;=EDATE($D189,'Summary&amp;Assumptions'!$G$32))*$B189+AND(FI$56&lt;'Summary&amp;Assumptions'!$J$31,FI$47&gt;=$FO189,FI$47&lt;=$FP189)*(('Summary&amp;Assumptions'!$H$25*$C189)*(1+'Summary&amp;Assumptions'!$J$29)^(FI$46-1))+AND(FI$56&lt;'Summary&amp;Assumptions'!$J$31,FI$47&gt;=$FQ189,FI$47&lt;=$FR189)*(('Summary&amp;Assumptions'!$H$25*$C189)*(1+'Summary&amp;Assumptions'!$J$29)^(FI$46-1))</f>
        <v>0</v>
      </c>
      <c r="FE189" s="588">
        <f>AND(FJ$55&gt;0,SUM($E189:FD189)&lt;'Summary&amp;Assumptions'!$G$32*$B189,$D189&gt;='Summary&amp;Assumptions'!$D$17,FJ$47&gt;=$D189,FJ$47&lt;=EDATE($D189,'Summary&amp;Assumptions'!$G$32))*$B189+AND(FJ$56&lt;'Summary&amp;Assumptions'!$J$31,FJ$47&gt;=$FO189,FJ$47&lt;=$FP189)*(('Summary&amp;Assumptions'!$H$25*$C189)*(1+'Summary&amp;Assumptions'!$J$29)^(FJ$46-1))+AND(FJ$56&lt;'Summary&amp;Assumptions'!$J$31,FJ$47&gt;=$FQ189,FJ$47&lt;=$FR189)*(('Summary&amp;Assumptions'!$H$25*$C189)*(1+'Summary&amp;Assumptions'!$J$29)^(FJ$46-1))</f>
        <v>0</v>
      </c>
      <c r="FF189" s="588">
        <f>AND(FK$55&gt;0,SUM($E189:FE189)&lt;'Summary&amp;Assumptions'!$G$32*$B189,$D189&gt;='Summary&amp;Assumptions'!$D$17,FK$47&gt;=$D189,FK$47&lt;=EDATE($D189,'Summary&amp;Assumptions'!$G$32))*$B189+AND(FK$56&lt;'Summary&amp;Assumptions'!$J$31,FK$47&gt;=$FO189,FK$47&lt;=$FP189)*(('Summary&amp;Assumptions'!$H$25*$C189)*(1+'Summary&amp;Assumptions'!$J$29)^(FK$46-1))+AND(FK$56&lt;'Summary&amp;Assumptions'!$J$31,FK$47&gt;=$FQ189,FK$47&lt;=$FR189)*(('Summary&amp;Assumptions'!$H$25*$C189)*(1+'Summary&amp;Assumptions'!$J$29)^(FK$46-1))</f>
        <v>0</v>
      </c>
      <c r="FG189" s="588">
        <f>AND(FL$55&gt;0,SUM($E189:FF189)&lt;'Summary&amp;Assumptions'!$G$32*$B189,$D189&gt;='Summary&amp;Assumptions'!$D$17,FL$47&gt;=$D189,FL$47&lt;=EDATE($D189,'Summary&amp;Assumptions'!$G$32))*$B189+AND(FL$56&lt;'Summary&amp;Assumptions'!$J$31,FL$47&gt;=$FO189,FL$47&lt;=$FP189)*(('Summary&amp;Assumptions'!$H$25*$C189)*(1+'Summary&amp;Assumptions'!$J$29)^(FL$46-1))+AND(FL$56&lt;'Summary&amp;Assumptions'!$J$31,FL$47&gt;=$FQ189,FL$47&lt;=$FR189)*(('Summary&amp;Assumptions'!$H$25*$C189)*(1+'Summary&amp;Assumptions'!$J$29)^(FL$46-1))</f>
        <v>0</v>
      </c>
      <c r="FH189" s="588">
        <f>AND(FM$55&gt;0,SUM($E189:FG189)&lt;'Summary&amp;Assumptions'!$G$32*$B189,$D189&gt;='Summary&amp;Assumptions'!$D$17,FM$47&gt;=$D189,FM$47&lt;=EDATE($D189,'Summary&amp;Assumptions'!$G$32))*$B189+AND(FM$56&lt;'Summary&amp;Assumptions'!$J$31,FM$47&gt;=$FO189,FM$47&lt;=$FP189)*(('Summary&amp;Assumptions'!$H$25*$C189)*(1+'Summary&amp;Assumptions'!$J$29)^(FM$46-1))+AND(FM$56&lt;'Summary&amp;Assumptions'!$J$31,FM$47&gt;=$FQ189,FM$47&lt;=$FR189)*(('Summary&amp;Assumptions'!$H$25*$C189)*(1+'Summary&amp;Assumptions'!$J$29)^(FM$46-1))</f>
        <v>0</v>
      </c>
      <c r="FI189" s="588">
        <f>AND(FN$55&gt;0,SUM($E189:FH189)&lt;'Summary&amp;Assumptions'!$G$32*$B189,$D189&gt;='Summary&amp;Assumptions'!$D$17,FN$47&gt;=$D189,FN$47&lt;=EDATE($D189,'Summary&amp;Assumptions'!$G$32))*$B189+AND(FN$56&lt;'Summary&amp;Assumptions'!$J$31,FN$47&gt;=$FO189,FN$47&lt;=$FP189)*(('Summary&amp;Assumptions'!$H$25*$C189)*(1+'Summary&amp;Assumptions'!$J$29)^(FN$46-1))+AND(FN$56&lt;'Summary&amp;Assumptions'!$J$31,FN$47&gt;=$FQ189,FN$47&lt;=$FR189)*(('Summary&amp;Assumptions'!$H$25*$C189)*(1+'Summary&amp;Assumptions'!$J$29)^(FN$46-1))</f>
        <v>0</v>
      </c>
      <c r="FJ189" s="588">
        <f>AND(FO$55&gt;0,SUM($E189:FI189)&lt;'Summary&amp;Assumptions'!$G$32*$B189,$D189&gt;='Summary&amp;Assumptions'!$D$17,FO$47&gt;=$D189,FO$47&lt;=EDATE($D189,'Summary&amp;Assumptions'!$G$32))*$B189+AND(FO$56&lt;'Summary&amp;Assumptions'!$J$31,FO$47&gt;=$FO189,FO$47&lt;=$FP189)*(('Summary&amp;Assumptions'!$H$25*$C189)*(1+'Summary&amp;Assumptions'!$J$29)^(FO$46-1))+AND(FO$56&lt;'Summary&amp;Assumptions'!$J$31,FO$47&gt;=$FQ189,FO$47&lt;=$FR189)*(('Summary&amp;Assumptions'!$H$25*$C189)*(1+'Summary&amp;Assumptions'!$J$29)^(FO$46-1))</f>
        <v>0</v>
      </c>
      <c r="FK189" s="588">
        <f>AND(FP$55&gt;0,SUM($E189:FJ189)&lt;'Summary&amp;Assumptions'!$G$32*$B189,$D189&gt;='Summary&amp;Assumptions'!$D$17,FP$47&gt;=$D189,FP$47&lt;=EDATE($D189,'Summary&amp;Assumptions'!$G$32))*$B189+AND(FP$56&lt;'Summary&amp;Assumptions'!$J$31,FP$47&gt;=$FO189,FP$47&lt;=$FP189)*(('Summary&amp;Assumptions'!$H$25*$C189)*(1+'Summary&amp;Assumptions'!$J$29)^(FP$46-1))+AND(FP$56&lt;'Summary&amp;Assumptions'!$J$31,FP$47&gt;=$FQ189,FP$47&lt;=$FR189)*(('Summary&amp;Assumptions'!$H$25*$C189)*(1+'Summary&amp;Assumptions'!$J$29)^(FP$46-1))</f>
        <v>0</v>
      </c>
      <c r="FL189" s="588">
        <f>AND(FQ$55&gt;0,SUM($E189:FK189)&lt;'Summary&amp;Assumptions'!$G$32*$B189,$D189&gt;='Summary&amp;Assumptions'!$D$17,FQ$47&gt;=$D189,FQ$47&lt;=EDATE($D189,'Summary&amp;Assumptions'!$G$32))*$B189+AND(FQ$56&lt;'Summary&amp;Assumptions'!$J$31,FQ$47&gt;=$FO189,FQ$47&lt;=$FP189)*(('Summary&amp;Assumptions'!$H$25*$C189)*(1+'Summary&amp;Assumptions'!$J$29)^(FQ$46-1))+AND(FQ$56&lt;'Summary&amp;Assumptions'!$J$31,FQ$47&gt;=$FQ189,FQ$47&lt;=$FR189)*(('Summary&amp;Assumptions'!$H$25*$C189)*(1+'Summary&amp;Assumptions'!$J$29)^(FQ$46-1))</f>
        <v>0</v>
      </c>
      <c r="FO189" s="576">
        <f>EDATE(D189,'Summary&amp;Assumptions'!$G$34)</f>
        <v>46539</v>
      </c>
      <c r="FP189" s="576">
        <f>EDATE(FO189,'Summary&amp;Assumptions'!$G$33-1)</f>
        <v>46569</v>
      </c>
      <c r="FQ189" s="576">
        <f>EDATE(FO189,'Summary&amp;Assumptions'!$G$34)</f>
        <v>46905</v>
      </c>
      <c r="FR189" s="576">
        <f>EDATE(FQ189,'Summary&amp;Assumptions'!$G$33-1)</f>
        <v>46935</v>
      </c>
    </row>
    <row r="190" spans="2:174" hidden="1" x14ac:dyDescent="0.2">
      <c r="B190" s="588">
        <v>0</v>
      </c>
      <c r="C190" s="193">
        <v>0</v>
      </c>
      <c r="D190" s="589">
        <v>46204</v>
      </c>
      <c r="F190" s="588">
        <f>AND(K$55&gt;0,SUM($E190:E190)&lt;'Summary&amp;Assumptions'!$G$32*$B190,$D190&gt;='Summary&amp;Assumptions'!$D$17,K$47&gt;=$D190,K$47&lt;=EDATE($D190,'Summary&amp;Assumptions'!$G$32))*$B190+AND(K$56&lt;'Summary&amp;Assumptions'!$J$31,K$47&gt;=$FO190,K$47&lt;=$FP190)*(('Summary&amp;Assumptions'!$H$25*$C190)*(1+'Summary&amp;Assumptions'!$J$29)^(K$46-1))+AND(K$56&lt;'Summary&amp;Assumptions'!$J$31,K$47&gt;=$FQ190,K$47&lt;=$FR190)*(('Summary&amp;Assumptions'!$H$25*$C190)*(1+'Summary&amp;Assumptions'!$J$29)^(K$46-1))</f>
        <v>0</v>
      </c>
      <c r="G190" s="588">
        <f>AND(L$55&gt;0,SUM($E190:F190)&lt;'Summary&amp;Assumptions'!$G$32*$B190,$D190&gt;='Summary&amp;Assumptions'!$D$17,L$47&gt;=$D190,L$47&lt;=EDATE($D190,'Summary&amp;Assumptions'!$G$32))*$B190+AND(L$56&lt;'Summary&amp;Assumptions'!$J$31,L$47&gt;=$FO190,L$47&lt;=$FP190)*(('Summary&amp;Assumptions'!$H$25*$C190)*(1+'Summary&amp;Assumptions'!$J$29)^(L$46-1))+AND(L$56&lt;'Summary&amp;Assumptions'!$J$31,L$47&gt;=$FQ190,L$47&lt;=$FR190)*(('Summary&amp;Assumptions'!$H$25*$C190)*(1+'Summary&amp;Assumptions'!$J$29)^(L$46-1))</f>
        <v>0</v>
      </c>
      <c r="H190" s="588">
        <f>AND(M$55&gt;0,SUM($E190:G190)&lt;'Summary&amp;Assumptions'!$G$32*$B190,$D190&gt;='Summary&amp;Assumptions'!$D$17,M$47&gt;=$D190,M$47&lt;=EDATE($D190,'Summary&amp;Assumptions'!$G$32))*$B190+AND(M$56&lt;'Summary&amp;Assumptions'!$J$31,M$47&gt;=$FO190,M$47&lt;=$FP190)*(('Summary&amp;Assumptions'!$H$25*$C190)*(1+'Summary&amp;Assumptions'!$J$29)^(M$46-1))+AND(M$56&lt;'Summary&amp;Assumptions'!$J$31,M$47&gt;=$FQ190,M$47&lt;=$FR190)*(('Summary&amp;Assumptions'!$H$25*$C190)*(1+'Summary&amp;Assumptions'!$J$29)^(M$46-1))</f>
        <v>0</v>
      </c>
      <c r="I190" s="588">
        <f>AND(N$55&gt;0,SUM($E190:H190)&lt;'Summary&amp;Assumptions'!$G$32*$B190,$D190&gt;='Summary&amp;Assumptions'!$D$17,N$47&gt;=$D190,N$47&lt;=EDATE($D190,'Summary&amp;Assumptions'!$G$32))*$B190+AND(N$56&lt;'Summary&amp;Assumptions'!$J$31,N$47&gt;=$FO190,N$47&lt;=$FP190)*(('Summary&amp;Assumptions'!$H$25*$C190)*(1+'Summary&amp;Assumptions'!$J$29)^(N$46-1))+AND(N$56&lt;'Summary&amp;Assumptions'!$J$31,N$47&gt;=$FQ190,N$47&lt;=$FR190)*(('Summary&amp;Assumptions'!$H$25*$C190)*(1+'Summary&amp;Assumptions'!$J$29)^(N$46-1))</f>
        <v>0</v>
      </c>
      <c r="J190" s="588">
        <f>AND(O$55&gt;0,SUM($E190:I190)&lt;'Summary&amp;Assumptions'!$G$32*$B190,$D190&gt;='Summary&amp;Assumptions'!$D$17,O$47&gt;=$D190,O$47&lt;=EDATE($D190,'Summary&amp;Assumptions'!$G$32))*$B190+AND(O$56&lt;'Summary&amp;Assumptions'!$J$31,O$47&gt;=$FO190,O$47&lt;=$FP190)*(('Summary&amp;Assumptions'!$H$25*$C190)*(1+'Summary&amp;Assumptions'!$J$29)^(O$46-1))+AND(O$56&lt;'Summary&amp;Assumptions'!$J$31,O$47&gt;=$FQ190,O$47&lt;=$FR190)*(('Summary&amp;Assumptions'!$H$25*$C190)*(1+'Summary&amp;Assumptions'!$J$29)^(O$46-1))</f>
        <v>0</v>
      </c>
      <c r="K190" s="588">
        <f>AND(P$55&gt;0,SUM($E190:J190)&lt;'Summary&amp;Assumptions'!$G$32*$B190,$D190&gt;='Summary&amp;Assumptions'!$D$17,P$47&gt;=$D190,P$47&lt;=EDATE($D190,'Summary&amp;Assumptions'!$G$32))*$B190+AND(P$56&lt;'Summary&amp;Assumptions'!$J$31,P$47&gt;=$FO190,P$47&lt;=$FP190)*(('Summary&amp;Assumptions'!$H$25*$C190)*(1+'Summary&amp;Assumptions'!$J$29)^(P$46-1))+AND(P$56&lt;'Summary&amp;Assumptions'!$J$31,P$47&gt;=$FQ190,P$47&lt;=$FR190)*(('Summary&amp;Assumptions'!$H$25*$C190)*(1+'Summary&amp;Assumptions'!$J$29)^(P$46-1))</f>
        <v>0</v>
      </c>
      <c r="L190" s="588">
        <f>AND(Q$55&gt;0,SUM($E190:K190)&lt;'Summary&amp;Assumptions'!$G$32*$B190,$D190&gt;='Summary&amp;Assumptions'!$D$17,Q$47&gt;=$D190,Q$47&lt;=EDATE($D190,'Summary&amp;Assumptions'!$G$32))*$B190+AND(Q$56&lt;'Summary&amp;Assumptions'!$J$31,Q$47&gt;=$FO190,Q$47&lt;=$FP190)*(('Summary&amp;Assumptions'!$H$25*$C190)*(1+'Summary&amp;Assumptions'!$J$29)^(Q$46-1))+AND(Q$56&lt;'Summary&amp;Assumptions'!$J$31,Q$47&gt;=$FQ190,Q$47&lt;=$FR190)*(('Summary&amp;Assumptions'!$H$25*$C190)*(1+'Summary&amp;Assumptions'!$J$29)^(Q$46-1))</f>
        <v>0</v>
      </c>
      <c r="M190" s="588">
        <f>AND(R$55&gt;0,SUM($E190:L190)&lt;'Summary&amp;Assumptions'!$G$32*$B190,$D190&gt;='Summary&amp;Assumptions'!$D$17,R$47&gt;=$D190,R$47&lt;=EDATE($D190,'Summary&amp;Assumptions'!$G$32))*$B190+AND(R$56&lt;'Summary&amp;Assumptions'!$J$31,R$47&gt;=$FO190,R$47&lt;=$FP190)*(('Summary&amp;Assumptions'!$H$25*$C190)*(1+'Summary&amp;Assumptions'!$J$29)^(R$46-1))+AND(R$56&lt;'Summary&amp;Assumptions'!$J$31,R$47&gt;=$FQ190,R$47&lt;=$FR190)*(('Summary&amp;Assumptions'!$H$25*$C190)*(1+'Summary&amp;Assumptions'!$J$29)^(R$46-1))</f>
        <v>0</v>
      </c>
      <c r="N190" s="588">
        <f>AND(S$55&gt;0,SUM($E190:M190)&lt;'Summary&amp;Assumptions'!$G$32*$B190,$D190&gt;='Summary&amp;Assumptions'!$D$17,S$47&gt;=$D190,S$47&lt;=EDATE($D190,'Summary&amp;Assumptions'!$G$32))*$B190+AND(S$56&lt;'Summary&amp;Assumptions'!$J$31,S$47&gt;=$FO190,S$47&lt;=$FP190)*(('Summary&amp;Assumptions'!$H$25*$C190)*(1+'Summary&amp;Assumptions'!$J$29)^(S$46-1))+AND(S$56&lt;'Summary&amp;Assumptions'!$J$31,S$47&gt;=$FQ190,S$47&lt;=$FR190)*(('Summary&amp;Assumptions'!$H$25*$C190)*(1+'Summary&amp;Assumptions'!$J$29)^(S$46-1))</f>
        <v>0</v>
      </c>
      <c r="O190" s="588">
        <f>AND(T$55&gt;0,SUM($E190:N190)&lt;'Summary&amp;Assumptions'!$G$32*$B190,$D190&gt;='Summary&amp;Assumptions'!$D$17,T$47&gt;=$D190,T$47&lt;=EDATE($D190,'Summary&amp;Assumptions'!$G$32))*$B190+AND(T$56&lt;'Summary&amp;Assumptions'!$J$31,T$47&gt;=$FO190,T$47&lt;=$FP190)*(('Summary&amp;Assumptions'!$H$25*$C190)*(1+'Summary&amp;Assumptions'!$J$29)^(T$46-1))+AND(T$56&lt;'Summary&amp;Assumptions'!$J$31,T$47&gt;=$FQ190,T$47&lt;=$FR190)*(('Summary&amp;Assumptions'!$H$25*$C190)*(1+'Summary&amp;Assumptions'!$J$29)^(T$46-1))</f>
        <v>0</v>
      </c>
      <c r="P190" s="588">
        <f>AND(U$55&gt;0,SUM($E190:O190)&lt;'Summary&amp;Assumptions'!$G$32*$B190,$D190&gt;='Summary&amp;Assumptions'!$D$17,U$47&gt;=$D190,U$47&lt;=EDATE($D190,'Summary&amp;Assumptions'!$G$32))*$B190+AND(U$56&lt;'Summary&amp;Assumptions'!$J$31,U$47&gt;=$FO190,U$47&lt;=$FP190)*(('Summary&amp;Assumptions'!$H$25*$C190)*(1+'Summary&amp;Assumptions'!$J$29)^(U$46-1))+AND(U$56&lt;'Summary&amp;Assumptions'!$J$31,U$47&gt;=$FQ190,U$47&lt;=$FR190)*(('Summary&amp;Assumptions'!$H$25*$C190)*(1+'Summary&amp;Assumptions'!$J$29)^(U$46-1))</f>
        <v>0</v>
      </c>
      <c r="Q190" s="588">
        <f>AND(V$55&gt;0,SUM($E190:P190)&lt;'Summary&amp;Assumptions'!$G$32*$B190,$D190&gt;='Summary&amp;Assumptions'!$D$17,V$47&gt;=$D190,V$47&lt;=EDATE($D190,'Summary&amp;Assumptions'!$G$32))*$B190+AND(V$56&lt;'Summary&amp;Assumptions'!$J$31,V$47&gt;=$FO190,V$47&lt;=$FP190)*(('Summary&amp;Assumptions'!$H$25*$C190)*(1+'Summary&amp;Assumptions'!$J$29)^(V$46-1))+AND(V$56&lt;'Summary&amp;Assumptions'!$J$31,V$47&gt;=$FQ190,V$47&lt;=$FR190)*(('Summary&amp;Assumptions'!$H$25*$C190)*(1+'Summary&amp;Assumptions'!$J$29)^(V$46-1))</f>
        <v>0</v>
      </c>
      <c r="R190" s="588">
        <f>AND(W$55&gt;0,SUM($E190:Q190)&lt;'Summary&amp;Assumptions'!$G$32*$B190,$D190&gt;='Summary&amp;Assumptions'!$D$17,W$47&gt;=$D190,W$47&lt;=EDATE($D190,'Summary&amp;Assumptions'!$G$32))*$B190+AND(W$56&lt;'Summary&amp;Assumptions'!$J$31,W$47&gt;=$FO190,W$47&lt;=$FP190)*(('Summary&amp;Assumptions'!$H$25*$C190)*(1+'Summary&amp;Assumptions'!$J$29)^(W$46-1))+AND(W$56&lt;'Summary&amp;Assumptions'!$J$31,W$47&gt;=$FQ190,W$47&lt;=$FR190)*(('Summary&amp;Assumptions'!$H$25*$C190)*(1+'Summary&amp;Assumptions'!$J$29)^(W$46-1))</f>
        <v>0</v>
      </c>
      <c r="S190" s="588">
        <f>AND(X$55&gt;0,SUM($E190:R190)&lt;'Summary&amp;Assumptions'!$G$32*$B190,$D190&gt;='Summary&amp;Assumptions'!$D$17,X$47&gt;=$D190,X$47&lt;=EDATE($D190,'Summary&amp;Assumptions'!$G$32))*$B190+AND(X$56&lt;'Summary&amp;Assumptions'!$J$31,X$47&gt;=$FO190,X$47&lt;=$FP190)*(('Summary&amp;Assumptions'!$H$25*$C190)*(1+'Summary&amp;Assumptions'!$J$29)^(X$46-1))+AND(X$56&lt;'Summary&amp;Assumptions'!$J$31,X$47&gt;=$FQ190,X$47&lt;=$FR190)*(('Summary&amp;Assumptions'!$H$25*$C190)*(1+'Summary&amp;Assumptions'!$J$29)^(X$46-1))</f>
        <v>0</v>
      </c>
      <c r="T190" s="588">
        <f>AND(Y$55&gt;0,SUM($E190:S190)&lt;'Summary&amp;Assumptions'!$G$32*$B190,$D190&gt;='Summary&amp;Assumptions'!$D$17,Y$47&gt;=$D190,Y$47&lt;=EDATE($D190,'Summary&amp;Assumptions'!$G$32))*$B190+AND(Y$56&lt;'Summary&amp;Assumptions'!$J$31,Y$47&gt;=$FO190,Y$47&lt;=$FP190)*(('Summary&amp;Assumptions'!$H$25*$C190)*(1+'Summary&amp;Assumptions'!$J$29)^(Y$46-1))+AND(Y$56&lt;'Summary&amp;Assumptions'!$J$31,Y$47&gt;=$FQ190,Y$47&lt;=$FR190)*(('Summary&amp;Assumptions'!$H$25*$C190)*(1+'Summary&amp;Assumptions'!$J$29)^(Y$46-1))</f>
        <v>0</v>
      </c>
      <c r="U190" s="588">
        <f>AND(Z$55&gt;0,SUM($E190:T190)&lt;'Summary&amp;Assumptions'!$G$32*$B190,$D190&gt;='Summary&amp;Assumptions'!$D$17,Z$47&gt;=$D190,Z$47&lt;=EDATE($D190,'Summary&amp;Assumptions'!$G$32))*$B190+AND(Z$56&lt;'Summary&amp;Assumptions'!$J$31,Z$47&gt;=$FO190,Z$47&lt;=$FP190)*(('Summary&amp;Assumptions'!$H$25*$C190)*(1+'Summary&amp;Assumptions'!$J$29)^(Z$46-1))+AND(Z$56&lt;'Summary&amp;Assumptions'!$J$31,Z$47&gt;=$FQ190,Z$47&lt;=$FR190)*(('Summary&amp;Assumptions'!$H$25*$C190)*(1+'Summary&amp;Assumptions'!$J$29)^(Z$46-1))</f>
        <v>0</v>
      </c>
      <c r="V190" s="588">
        <f>AND(AA$55&gt;0,SUM($E190:U190)&lt;'Summary&amp;Assumptions'!$G$32*$B190,$D190&gt;='Summary&amp;Assumptions'!$D$17,AA$47&gt;=$D190,AA$47&lt;=EDATE($D190,'Summary&amp;Assumptions'!$G$32))*$B190+AND(AA$56&lt;'Summary&amp;Assumptions'!$J$31,AA$47&gt;=$FO190,AA$47&lt;=$FP190)*(('Summary&amp;Assumptions'!$H$25*$C190)*(1+'Summary&amp;Assumptions'!$J$29)^(AA$46-1))+AND(AA$56&lt;'Summary&amp;Assumptions'!$J$31,AA$47&gt;=$FQ190,AA$47&lt;=$FR190)*(('Summary&amp;Assumptions'!$H$25*$C190)*(1+'Summary&amp;Assumptions'!$J$29)^(AA$46-1))</f>
        <v>0</v>
      </c>
      <c r="W190" s="588">
        <f>AND(AB$55&gt;0,SUM($E190:V190)&lt;'Summary&amp;Assumptions'!$G$32*$B190,$D190&gt;='Summary&amp;Assumptions'!$D$17,AB$47&gt;=$D190,AB$47&lt;=EDATE($D190,'Summary&amp;Assumptions'!$G$32))*$B190+AND(AB$56&lt;'Summary&amp;Assumptions'!$J$31,AB$47&gt;=$FO190,AB$47&lt;=$FP190)*(('Summary&amp;Assumptions'!$H$25*$C190)*(1+'Summary&amp;Assumptions'!$J$29)^(AB$46-1))+AND(AB$56&lt;'Summary&amp;Assumptions'!$J$31,AB$47&gt;=$FQ190,AB$47&lt;=$FR190)*(('Summary&amp;Assumptions'!$H$25*$C190)*(1+'Summary&amp;Assumptions'!$J$29)^(AB$46-1))</f>
        <v>0</v>
      </c>
      <c r="X190" s="588">
        <f>AND(AC$55&gt;0,SUM($E190:W190)&lt;'Summary&amp;Assumptions'!$G$32*$B190,$D190&gt;='Summary&amp;Assumptions'!$D$17,AC$47&gt;=$D190,AC$47&lt;=EDATE($D190,'Summary&amp;Assumptions'!$G$32))*$B190+AND(AC$56&lt;'Summary&amp;Assumptions'!$J$31,AC$47&gt;=$FO190,AC$47&lt;=$FP190)*(('Summary&amp;Assumptions'!$H$25*$C190)*(1+'Summary&amp;Assumptions'!$J$29)^(AC$46-1))+AND(AC$56&lt;'Summary&amp;Assumptions'!$J$31,AC$47&gt;=$FQ190,AC$47&lt;=$FR190)*(('Summary&amp;Assumptions'!$H$25*$C190)*(1+'Summary&amp;Assumptions'!$J$29)^(AC$46-1))</f>
        <v>0</v>
      </c>
      <c r="Y190" s="588">
        <f>AND(AD$55&gt;0,SUM($E190:X190)&lt;'Summary&amp;Assumptions'!$G$32*$B190,$D190&gt;='Summary&amp;Assumptions'!$D$17,AD$47&gt;=$D190,AD$47&lt;=EDATE($D190,'Summary&amp;Assumptions'!$G$32))*$B190+AND(AD$56&lt;'Summary&amp;Assumptions'!$J$31,AD$47&gt;=$FO190,AD$47&lt;=$FP190)*(('Summary&amp;Assumptions'!$H$25*$C190)*(1+'Summary&amp;Assumptions'!$J$29)^(AD$46-1))+AND(AD$56&lt;'Summary&amp;Assumptions'!$J$31,AD$47&gt;=$FQ190,AD$47&lt;=$FR190)*(('Summary&amp;Assumptions'!$H$25*$C190)*(1+'Summary&amp;Assumptions'!$J$29)^(AD$46-1))</f>
        <v>0</v>
      </c>
      <c r="Z190" s="588">
        <f>AND(AE$55&gt;0,SUM($E190:Y190)&lt;'Summary&amp;Assumptions'!$G$32*$B190,$D190&gt;='Summary&amp;Assumptions'!$D$17,AE$47&gt;=$D190,AE$47&lt;=EDATE($D190,'Summary&amp;Assumptions'!$G$32))*$B190+AND(AE$56&lt;'Summary&amp;Assumptions'!$J$31,AE$47&gt;=$FO190,AE$47&lt;=$FP190)*(('Summary&amp;Assumptions'!$H$25*$C190)*(1+'Summary&amp;Assumptions'!$J$29)^(AE$46-1))+AND(AE$56&lt;'Summary&amp;Assumptions'!$J$31,AE$47&gt;=$FQ190,AE$47&lt;=$FR190)*(('Summary&amp;Assumptions'!$H$25*$C190)*(1+'Summary&amp;Assumptions'!$J$29)^(AE$46-1))</f>
        <v>0</v>
      </c>
      <c r="AA190" s="588">
        <f>AND(AF$55&gt;0,SUM($E190:Z190)&lt;'Summary&amp;Assumptions'!$G$32*$B190,$D190&gt;='Summary&amp;Assumptions'!$D$17,AF$47&gt;=$D190,AF$47&lt;=EDATE($D190,'Summary&amp;Assumptions'!$G$32))*$B190+AND(AF$56&lt;'Summary&amp;Assumptions'!$J$31,AF$47&gt;=$FO190,AF$47&lt;=$FP190)*(('Summary&amp;Assumptions'!$H$25*$C190)*(1+'Summary&amp;Assumptions'!$J$29)^(AF$46-1))+AND(AF$56&lt;'Summary&amp;Assumptions'!$J$31,AF$47&gt;=$FQ190,AF$47&lt;=$FR190)*(('Summary&amp;Assumptions'!$H$25*$C190)*(1+'Summary&amp;Assumptions'!$J$29)^(AF$46-1))</f>
        <v>0</v>
      </c>
      <c r="AB190" s="588">
        <f>AND(AG$55&gt;0,SUM($E190:AA190)&lt;'Summary&amp;Assumptions'!$G$32*$B190,$D190&gt;='Summary&amp;Assumptions'!$D$17,AG$47&gt;=$D190,AG$47&lt;=EDATE($D190,'Summary&amp;Assumptions'!$G$32))*$B190+AND(AG$56&lt;'Summary&amp;Assumptions'!$J$31,AG$47&gt;=$FO190,AG$47&lt;=$FP190)*(('Summary&amp;Assumptions'!$H$25*$C190)*(1+'Summary&amp;Assumptions'!$J$29)^(AG$46-1))+AND(AG$56&lt;'Summary&amp;Assumptions'!$J$31,AG$47&gt;=$FQ190,AG$47&lt;=$FR190)*(('Summary&amp;Assumptions'!$H$25*$C190)*(1+'Summary&amp;Assumptions'!$J$29)^(AG$46-1))</f>
        <v>0</v>
      </c>
      <c r="AC190" s="588">
        <f>AND(AH$55&gt;0,SUM($E190:AB190)&lt;'Summary&amp;Assumptions'!$G$32*$B190,$D190&gt;='Summary&amp;Assumptions'!$D$17,AH$47&gt;=$D190,AH$47&lt;=EDATE($D190,'Summary&amp;Assumptions'!$G$32))*$B190+AND(AH$56&lt;'Summary&amp;Assumptions'!$J$31,AH$47&gt;=$FO190,AH$47&lt;=$FP190)*(('Summary&amp;Assumptions'!$H$25*$C190)*(1+'Summary&amp;Assumptions'!$J$29)^(AH$46-1))+AND(AH$56&lt;'Summary&amp;Assumptions'!$J$31,AH$47&gt;=$FQ190,AH$47&lt;=$FR190)*(('Summary&amp;Assumptions'!$H$25*$C190)*(1+'Summary&amp;Assumptions'!$J$29)^(AH$46-1))</f>
        <v>0</v>
      </c>
      <c r="AD190" s="588">
        <f>AND(AI$55&gt;0,SUM($E190:AC190)&lt;'Summary&amp;Assumptions'!$G$32*$B190,$D190&gt;='Summary&amp;Assumptions'!$D$17,AI$47&gt;=$D190,AI$47&lt;=EDATE($D190,'Summary&amp;Assumptions'!$G$32))*$B190+AND(AI$56&lt;'Summary&amp;Assumptions'!$J$31,AI$47&gt;=$FO190,AI$47&lt;=$FP190)*(('Summary&amp;Assumptions'!$H$25*$C190)*(1+'Summary&amp;Assumptions'!$J$29)^(AI$46-1))+AND(AI$56&lt;'Summary&amp;Assumptions'!$J$31,AI$47&gt;=$FQ190,AI$47&lt;=$FR190)*(('Summary&amp;Assumptions'!$H$25*$C190)*(1+'Summary&amp;Assumptions'!$J$29)^(AI$46-1))</f>
        <v>0</v>
      </c>
      <c r="AE190" s="588">
        <f>AND(AJ$55&gt;0,SUM($E190:AD190)&lt;'Summary&amp;Assumptions'!$G$32*$B190,$D190&gt;='Summary&amp;Assumptions'!$D$17,AJ$47&gt;=$D190,AJ$47&lt;=EDATE($D190,'Summary&amp;Assumptions'!$G$32))*$B190+AND(AJ$56&lt;'Summary&amp;Assumptions'!$J$31,AJ$47&gt;=$FO190,AJ$47&lt;=$FP190)*(('Summary&amp;Assumptions'!$H$25*$C190)*(1+'Summary&amp;Assumptions'!$J$29)^(AJ$46-1))+AND(AJ$56&lt;'Summary&amp;Assumptions'!$J$31,AJ$47&gt;=$FQ190,AJ$47&lt;=$FR190)*(('Summary&amp;Assumptions'!$H$25*$C190)*(1+'Summary&amp;Assumptions'!$J$29)^(AJ$46-1))</f>
        <v>0</v>
      </c>
      <c r="AF190" s="588">
        <f>AND(AK$55&gt;0,SUM($E190:AE190)&lt;'Summary&amp;Assumptions'!$G$32*$B190,$D190&gt;='Summary&amp;Assumptions'!$D$17,AK$47&gt;=$D190,AK$47&lt;=EDATE($D190,'Summary&amp;Assumptions'!$G$32))*$B190+AND(AK$56&lt;'Summary&amp;Assumptions'!$J$31,AK$47&gt;=$FO190,AK$47&lt;=$FP190)*(('Summary&amp;Assumptions'!$H$25*$C190)*(1+'Summary&amp;Assumptions'!$J$29)^(AK$46-1))+AND(AK$56&lt;'Summary&amp;Assumptions'!$J$31,AK$47&gt;=$FQ190,AK$47&lt;=$FR190)*(('Summary&amp;Assumptions'!$H$25*$C190)*(1+'Summary&amp;Assumptions'!$J$29)^(AK$46-1))</f>
        <v>0</v>
      </c>
      <c r="AG190" s="588">
        <f>AND(AL$55&gt;0,SUM($E190:AF190)&lt;'Summary&amp;Assumptions'!$G$32*$B190,$D190&gt;='Summary&amp;Assumptions'!$D$17,AL$47&gt;=$D190,AL$47&lt;=EDATE($D190,'Summary&amp;Assumptions'!$G$32))*$B190+AND(AL$56&lt;'Summary&amp;Assumptions'!$J$31,AL$47&gt;=$FO190,AL$47&lt;=$FP190)*(('Summary&amp;Assumptions'!$H$25*$C190)*(1+'Summary&amp;Assumptions'!$J$29)^(AL$46-1))+AND(AL$56&lt;'Summary&amp;Assumptions'!$J$31,AL$47&gt;=$FQ190,AL$47&lt;=$FR190)*(('Summary&amp;Assumptions'!$H$25*$C190)*(1+'Summary&amp;Assumptions'!$J$29)^(AL$46-1))</f>
        <v>0</v>
      </c>
      <c r="AH190" s="588">
        <f>AND(AM$55&gt;0,SUM($E190:AG190)&lt;'Summary&amp;Assumptions'!$G$32*$B190,$D190&gt;='Summary&amp;Assumptions'!$D$17,AM$47&gt;=$D190,AM$47&lt;=EDATE($D190,'Summary&amp;Assumptions'!$G$32))*$B190+AND(AM$56&lt;'Summary&amp;Assumptions'!$J$31,AM$47&gt;=$FO190,AM$47&lt;=$FP190)*(('Summary&amp;Assumptions'!$H$25*$C190)*(1+'Summary&amp;Assumptions'!$J$29)^(AM$46-1))+AND(AM$56&lt;'Summary&amp;Assumptions'!$J$31,AM$47&gt;=$FQ190,AM$47&lt;=$FR190)*(('Summary&amp;Assumptions'!$H$25*$C190)*(1+'Summary&amp;Assumptions'!$J$29)^(AM$46-1))</f>
        <v>0</v>
      </c>
      <c r="AI190" s="588">
        <f>AND(AN$55&gt;0,SUM($E190:AH190)&lt;'Summary&amp;Assumptions'!$G$32*$B190,$D190&gt;='Summary&amp;Assumptions'!$D$17,AN$47&gt;=$D190,AN$47&lt;=EDATE($D190,'Summary&amp;Assumptions'!$G$32))*$B190+AND(AN$56&lt;'Summary&amp;Assumptions'!$J$31,AN$47&gt;=$FO190,AN$47&lt;=$FP190)*(('Summary&amp;Assumptions'!$H$25*$C190)*(1+'Summary&amp;Assumptions'!$J$29)^(AN$46-1))+AND(AN$56&lt;'Summary&amp;Assumptions'!$J$31,AN$47&gt;=$FQ190,AN$47&lt;=$FR190)*(('Summary&amp;Assumptions'!$H$25*$C190)*(1+'Summary&amp;Assumptions'!$J$29)^(AN$46-1))</f>
        <v>0</v>
      </c>
      <c r="AJ190" s="588">
        <f>AND(AO$55&gt;0,SUM($E190:AI190)&lt;'Summary&amp;Assumptions'!$G$32*$B190,$D190&gt;='Summary&amp;Assumptions'!$D$17,AO$47&gt;=$D190,AO$47&lt;=EDATE($D190,'Summary&amp;Assumptions'!$G$32))*$B190+AND(AO$56&lt;'Summary&amp;Assumptions'!$J$31,AO$47&gt;=$FO190,AO$47&lt;=$FP190)*(('Summary&amp;Assumptions'!$H$25*$C190)*(1+'Summary&amp;Assumptions'!$J$29)^(AO$46-1))+AND(AO$56&lt;'Summary&amp;Assumptions'!$J$31,AO$47&gt;=$FQ190,AO$47&lt;=$FR190)*(('Summary&amp;Assumptions'!$H$25*$C190)*(1+'Summary&amp;Assumptions'!$J$29)^(AO$46-1))</f>
        <v>0</v>
      </c>
      <c r="AK190" s="588">
        <f>AND(AP$55&gt;0,SUM($E190:AJ190)&lt;'Summary&amp;Assumptions'!$G$32*$B190,$D190&gt;='Summary&amp;Assumptions'!$D$17,AP$47&gt;=$D190,AP$47&lt;=EDATE($D190,'Summary&amp;Assumptions'!$G$32))*$B190+AND(AP$56&lt;'Summary&amp;Assumptions'!$J$31,AP$47&gt;=$FO190,AP$47&lt;=$FP190)*(('Summary&amp;Assumptions'!$H$25*$C190)*(1+'Summary&amp;Assumptions'!$J$29)^(AP$46-1))+AND(AP$56&lt;'Summary&amp;Assumptions'!$J$31,AP$47&gt;=$FQ190,AP$47&lt;=$FR190)*(('Summary&amp;Assumptions'!$H$25*$C190)*(1+'Summary&amp;Assumptions'!$J$29)^(AP$46-1))</f>
        <v>0</v>
      </c>
      <c r="AL190" s="588">
        <f>AND(AQ$55&gt;0,SUM($E190:AK190)&lt;'Summary&amp;Assumptions'!$G$32*$B190,$D190&gt;='Summary&amp;Assumptions'!$D$17,AQ$47&gt;=$D190,AQ$47&lt;=EDATE($D190,'Summary&amp;Assumptions'!$G$32))*$B190+AND(AQ$56&lt;'Summary&amp;Assumptions'!$J$31,AQ$47&gt;=$FO190,AQ$47&lt;=$FP190)*(('Summary&amp;Assumptions'!$H$25*$C190)*(1+'Summary&amp;Assumptions'!$J$29)^(AQ$46-1))+AND(AQ$56&lt;'Summary&amp;Assumptions'!$J$31,AQ$47&gt;=$FQ190,AQ$47&lt;=$FR190)*(('Summary&amp;Assumptions'!$H$25*$C190)*(1+'Summary&amp;Assumptions'!$J$29)^(AQ$46-1))</f>
        <v>0</v>
      </c>
      <c r="AM190" s="588">
        <f>AND(AR$55&gt;0,SUM($E190:AL190)&lt;'Summary&amp;Assumptions'!$G$32*$B190,$D190&gt;='Summary&amp;Assumptions'!$D$17,AR$47&gt;=$D190,AR$47&lt;=EDATE($D190,'Summary&amp;Assumptions'!$G$32))*$B190+AND(AR$56&lt;'Summary&amp;Assumptions'!$J$31,AR$47&gt;=$FO190,AR$47&lt;=$FP190)*(('Summary&amp;Assumptions'!$H$25*$C190)*(1+'Summary&amp;Assumptions'!$J$29)^(AR$46-1))+AND(AR$56&lt;'Summary&amp;Assumptions'!$J$31,AR$47&gt;=$FQ190,AR$47&lt;=$FR190)*(('Summary&amp;Assumptions'!$H$25*$C190)*(1+'Summary&amp;Assumptions'!$J$29)^(AR$46-1))</f>
        <v>0</v>
      </c>
      <c r="AN190" s="588">
        <f>AND(AS$55&gt;0,SUM($E190:AM190)&lt;'Summary&amp;Assumptions'!$G$32*$B190,$D190&gt;='Summary&amp;Assumptions'!$D$17,AS$47&gt;=$D190,AS$47&lt;=EDATE($D190,'Summary&amp;Assumptions'!$G$32))*$B190+AND(AS$56&lt;'Summary&amp;Assumptions'!$J$31,AS$47&gt;=$FO190,AS$47&lt;=$FP190)*(('Summary&amp;Assumptions'!$H$25*$C190)*(1+'Summary&amp;Assumptions'!$J$29)^(AS$46-1))+AND(AS$56&lt;'Summary&amp;Assumptions'!$J$31,AS$47&gt;=$FQ190,AS$47&lt;=$FR190)*(('Summary&amp;Assumptions'!$H$25*$C190)*(1+'Summary&amp;Assumptions'!$J$29)^(AS$46-1))</f>
        <v>0</v>
      </c>
      <c r="AO190" s="588">
        <f>AND(AT$55&gt;0,SUM($E190:AN190)&lt;'Summary&amp;Assumptions'!$G$32*$B190,$D190&gt;='Summary&amp;Assumptions'!$D$17,AT$47&gt;=$D190,AT$47&lt;=EDATE($D190,'Summary&amp;Assumptions'!$G$32))*$B190+AND(AT$56&lt;'Summary&amp;Assumptions'!$J$31,AT$47&gt;=$FO190,AT$47&lt;=$FP190)*(('Summary&amp;Assumptions'!$H$25*$C190)*(1+'Summary&amp;Assumptions'!$J$29)^(AT$46-1))+AND(AT$56&lt;'Summary&amp;Assumptions'!$J$31,AT$47&gt;=$FQ190,AT$47&lt;=$FR190)*(('Summary&amp;Assumptions'!$H$25*$C190)*(1+'Summary&amp;Assumptions'!$J$29)^(AT$46-1))</f>
        <v>0</v>
      </c>
      <c r="AP190" s="588">
        <f>AND(AU$55&gt;0,SUM($E190:AO190)&lt;'Summary&amp;Assumptions'!$G$32*$B190,$D190&gt;='Summary&amp;Assumptions'!$D$17,AU$47&gt;=$D190,AU$47&lt;=EDATE($D190,'Summary&amp;Assumptions'!$G$32))*$B190+AND(AU$56&lt;'Summary&amp;Assumptions'!$J$31,AU$47&gt;=$FO190,AU$47&lt;=$FP190)*(('Summary&amp;Assumptions'!$H$25*$C190)*(1+'Summary&amp;Assumptions'!$J$29)^(AU$46-1))+AND(AU$56&lt;'Summary&amp;Assumptions'!$J$31,AU$47&gt;=$FQ190,AU$47&lt;=$FR190)*(('Summary&amp;Assumptions'!$H$25*$C190)*(1+'Summary&amp;Assumptions'!$J$29)^(AU$46-1))</f>
        <v>0</v>
      </c>
      <c r="AQ190" s="588">
        <f>AND(AV$55&gt;0,SUM($E190:AP190)&lt;'Summary&amp;Assumptions'!$G$32*$B190,$D190&gt;='Summary&amp;Assumptions'!$D$17,AV$47&gt;=$D190,AV$47&lt;=EDATE($D190,'Summary&amp;Assumptions'!$G$32))*$B190+AND(AV$56&lt;'Summary&amp;Assumptions'!$J$31,AV$47&gt;=$FO190,AV$47&lt;=$FP190)*(('Summary&amp;Assumptions'!$H$25*$C190)*(1+'Summary&amp;Assumptions'!$J$29)^(AV$46-1))+AND(AV$56&lt;'Summary&amp;Assumptions'!$J$31,AV$47&gt;=$FQ190,AV$47&lt;=$FR190)*(('Summary&amp;Assumptions'!$H$25*$C190)*(1+'Summary&amp;Assumptions'!$J$29)^(AV$46-1))</f>
        <v>0</v>
      </c>
      <c r="AR190" s="588">
        <f>AND(AW$55&gt;0,SUM($E190:AQ190)&lt;'Summary&amp;Assumptions'!$G$32*$B190,$D190&gt;='Summary&amp;Assumptions'!$D$17,AW$47&gt;=$D190,AW$47&lt;=EDATE($D190,'Summary&amp;Assumptions'!$G$32))*$B190+AND(AW$56&lt;'Summary&amp;Assumptions'!$J$31,AW$47&gt;=$FO190,AW$47&lt;=$FP190)*(('Summary&amp;Assumptions'!$H$25*$C190)*(1+'Summary&amp;Assumptions'!$J$29)^(AW$46-1))+AND(AW$56&lt;'Summary&amp;Assumptions'!$J$31,AW$47&gt;=$FQ190,AW$47&lt;=$FR190)*(('Summary&amp;Assumptions'!$H$25*$C190)*(1+'Summary&amp;Assumptions'!$J$29)^(AW$46-1))</f>
        <v>0</v>
      </c>
      <c r="AS190" s="588">
        <f>AND(AX$55&gt;0,SUM($E190:AR190)&lt;'Summary&amp;Assumptions'!$G$32*$B190,$D190&gt;='Summary&amp;Assumptions'!$D$17,AX$47&gt;=$D190,AX$47&lt;=EDATE($D190,'Summary&amp;Assumptions'!$G$32))*$B190+AND(AX$56&lt;'Summary&amp;Assumptions'!$J$31,AX$47&gt;=$FO190,AX$47&lt;=$FP190)*(('Summary&amp;Assumptions'!$H$25*$C190)*(1+'Summary&amp;Assumptions'!$J$29)^(AX$46-1))+AND(AX$56&lt;'Summary&amp;Assumptions'!$J$31,AX$47&gt;=$FQ190,AX$47&lt;=$FR190)*(('Summary&amp;Assumptions'!$H$25*$C190)*(1+'Summary&amp;Assumptions'!$J$29)^(AX$46-1))</f>
        <v>0</v>
      </c>
      <c r="AT190" s="588">
        <f>AND(AY$55&gt;0,SUM($E190:AS190)&lt;'Summary&amp;Assumptions'!$G$32*$B190,$D190&gt;='Summary&amp;Assumptions'!$D$17,AY$47&gt;=$D190,AY$47&lt;=EDATE($D190,'Summary&amp;Assumptions'!$G$32))*$B190+AND(AY$56&lt;'Summary&amp;Assumptions'!$J$31,AY$47&gt;=$FO190,AY$47&lt;=$FP190)*(('Summary&amp;Assumptions'!$H$25*$C190)*(1+'Summary&amp;Assumptions'!$J$29)^(AY$46-1))+AND(AY$56&lt;'Summary&amp;Assumptions'!$J$31,AY$47&gt;=$FQ190,AY$47&lt;=$FR190)*(('Summary&amp;Assumptions'!$H$25*$C190)*(1+'Summary&amp;Assumptions'!$J$29)^(AY$46-1))</f>
        <v>0</v>
      </c>
      <c r="AU190" s="588">
        <f>AND(AZ$55&gt;0,SUM($E190:AT190)&lt;'Summary&amp;Assumptions'!$G$32*$B190,$D190&gt;='Summary&amp;Assumptions'!$D$17,AZ$47&gt;=$D190,AZ$47&lt;=EDATE($D190,'Summary&amp;Assumptions'!$G$32))*$B190+AND(AZ$56&lt;'Summary&amp;Assumptions'!$J$31,AZ$47&gt;=$FO190,AZ$47&lt;=$FP190)*(('Summary&amp;Assumptions'!$H$25*$C190)*(1+'Summary&amp;Assumptions'!$J$29)^(AZ$46-1))+AND(AZ$56&lt;'Summary&amp;Assumptions'!$J$31,AZ$47&gt;=$FQ190,AZ$47&lt;=$FR190)*(('Summary&amp;Assumptions'!$H$25*$C190)*(1+'Summary&amp;Assumptions'!$J$29)^(AZ$46-1))</f>
        <v>0</v>
      </c>
      <c r="AV190" s="588">
        <f>AND(BA$55&gt;0,SUM($E190:AU190)&lt;'Summary&amp;Assumptions'!$G$32*$B190,$D190&gt;='Summary&amp;Assumptions'!$D$17,BA$47&gt;=$D190,BA$47&lt;=EDATE($D190,'Summary&amp;Assumptions'!$G$32))*$B190+AND(BA$56&lt;'Summary&amp;Assumptions'!$J$31,BA$47&gt;=$FO190,BA$47&lt;=$FP190)*(('Summary&amp;Assumptions'!$H$25*$C190)*(1+'Summary&amp;Assumptions'!$J$29)^(BA$46-1))+AND(BA$56&lt;'Summary&amp;Assumptions'!$J$31,BA$47&gt;=$FQ190,BA$47&lt;=$FR190)*(('Summary&amp;Assumptions'!$H$25*$C190)*(1+'Summary&amp;Assumptions'!$J$29)^(BA$46-1))</f>
        <v>0</v>
      </c>
      <c r="AW190" s="588">
        <f>AND(BB$55&gt;0,SUM($E190:AV190)&lt;'Summary&amp;Assumptions'!$G$32*$B190,$D190&gt;='Summary&amp;Assumptions'!$D$17,BB$47&gt;=$D190,BB$47&lt;=EDATE($D190,'Summary&amp;Assumptions'!$G$32))*$B190+AND(BB$56&lt;'Summary&amp;Assumptions'!$J$31,BB$47&gt;=$FO190,BB$47&lt;=$FP190)*(('Summary&amp;Assumptions'!$H$25*$C190)*(1+'Summary&amp;Assumptions'!$J$29)^(BB$46-1))+AND(BB$56&lt;'Summary&amp;Assumptions'!$J$31,BB$47&gt;=$FQ190,BB$47&lt;=$FR190)*(('Summary&amp;Assumptions'!$H$25*$C190)*(1+'Summary&amp;Assumptions'!$J$29)^(BB$46-1))</f>
        <v>0</v>
      </c>
      <c r="AX190" s="588">
        <f>AND(BC$55&gt;0,SUM($E190:AW190)&lt;'Summary&amp;Assumptions'!$G$32*$B190,$D190&gt;='Summary&amp;Assumptions'!$D$17,BC$47&gt;=$D190,BC$47&lt;=EDATE($D190,'Summary&amp;Assumptions'!$G$32))*$B190+AND(BC$56&lt;'Summary&amp;Assumptions'!$J$31,BC$47&gt;=$FO190,BC$47&lt;=$FP190)*(('Summary&amp;Assumptions'!$H$25*$C190)*(1+'Summary&amp;Assumptions'!$J$29)^(BC$46-1))+AND(BC$56&lt;'Summary&amp;Assumptions'!$J$31,BC$47&gt;=$FQ190,BC$47&lt;=$FR190)*(('Summary&amp;Assumptions'!$H$25*$C190)*(1+'Summary&amp;Assumptions'!$J$29)^(BC$46-1))</f>
        <v>0</v>
      </c>
      <c r="AY190" s="588">
        <f>AND(BD$55&gt;0,SUM($E190:AX190)&lt;'Summary&amp;Assumptions'!$G$32*$B190,$D190&gt;='Summary&amp;Assumptions'!$D$17,BD$47&gt;=$D190,BD$47&lt;=EDATE($D190,'Summary&amp;Assumptions'!$G$32))*$B190+AND(BD$56&lt;'Summary&amp;Assumptions'!$J$31,BD$47&gt;=$FO190,BD$47&lt;=$FP190)*(('Summary&amp;Assumptions'!$H$25*$C190)*(1+'Summary&amp;Assumptions'!$J$29)^(BD$46-1))+AND(BD$56&lt;'Summary&amp;Assumptions'!$J$31,BD$47&gt;=$FQ190,BD$47&lt;=$FR190)*(('Summary&amp;Assumptions'!$H$25*$C190)*(1+'Summary&amp;Assumptions'!$J$29)^(BD$46-1))</f>
        <v>0</v>
      </c>
      <c r="AZ190" s="588">
        <f>AND(BE$55&gt;0,SUM($E190:AY190)&lt;'Summary&amp;Assumptions'!$G$32*$B190,$D190&gt;='Summary&amp;Assumptions'!$D$17,BE$47&gt;=$D190,BE$47&lt;=EDATE($D190,'Summary&amp;Assumptions'!$G$32))*$B190+AND(BE$56&lt;'Summary&amp;Assumptions'!$J$31,BE$47&gt;=$FO190,BE$47&lt;=$FP190)*(('Summary&amp;Assumptions'!$H$25*$C190)*(1+'Summary&amp;Assumptions'!$J$29)^(BE$46-1))+AND(BE$56&lt;'Summary&amp;Assumptions'!$J$31,BE$47&gt;=$FQ190,BE$47&lt;=$FR190)*(('Summary&amp;Assumptions'!$H$25*$C190)*(1+'Summary&amp;Assumptions'!$J$29)^(BE$46-1))</f>
        <v>0</v>
      </c>
      <c r="BA190" s="588">
        <f>AND(BF$55&gt;0,SUM($E190:AZ190)&lt;'Summary&amp;Assumptions'!$G$32*$B190,$D190&gt;='Summary&amp;Assumptions'!$D$17,BF$47&gt;=$D190,BF$47&lt;=EDATE($D190,'Summary&amp;Assumptions'!$G$32))*$B190+AND(BF$56&lt;'Summary&amp;Assumptions'!$J$31,BF$47&gt;=$FO190,BF$47&lt;=$FP190)*(('Summary&amp;Assumptions'!$H$25*$C190)*(1+'Summary&amp;Assumptions'!$J$29)^(BF$46-1))+AND(BF$56&lt;'Summary&amp;Assumptions'!$J$31,BF$47&gt;=$FQ190,BF$47&lt;=$FR190)*(('Summary&amp;Assumptions'!$H$25*$C190)*(1+'Summary&amp;Assumptions'!$J$29)^(BF$46-1))</f>
        <v>0</v>
      </c>
      <c r="BB190" s="588">
        <f>AND(BG$55&gt;0,SUM($E190:BA190)&lt;'Summary&amp;Assumptions'!$G$32*$B190,$D190&gt;='Summary&amp;Assumptions'!$D$17,BG$47&gt;=$D190,BG$47&lt;=EDATE($D190,'Summary&amp;Assumptions'!$G$32))*$B190+AND(BG$56&lt;'Summary&amp;Assumptions'!$J$31,BG$47&gt;=$FO190,BG$47&lt;=$FP190)*(('Summary&amp;Assumptions'!$H$25*$C190)*(1+'Summary&amp;Assumptions'!$J$29)^(BG$46-1))+AND(BG$56&lt;'Summary&amp;Assumptions'!$J$31,BG$47&gt;=$FQ190,BG$47&lt;=$FR190)*(('Summary&amp;Assumptions'!$H$25*$C190)*(1+'Summary&amp;Assumptions'!$J$29)^(BG$46-1))</f>
        <v>0</v>
      </c>
      <c r="BC190" s="588">
        <f>AND(BH$55&gt;0,SUM($E190:BB190)&lt;'Summary&amp;Assumptions'!$G$32*$B190,$D190&gt;='Summary&amp;Assumptions'!$D$17,BH$47&gt;=$D190,BH$47&lt;=EDATE($D190,'Summary&amp;Assumptions'!$G$32))*$B190+AND(BH$56&lt;'Summary&amp;Assumptions'!$J$31,BH$47&gt;=$FO190,BH$47&lt;=$FP190)*(('Summary&amp;Assumptions'!$H$25*$C190)*(1+'Summary&amp;Assumptions'!$J$29)^(BH$46-1))+AND(BH$56&lt;'Summary&amp;Assumptions'!$J$31,BH$47&gt;=$FQ190,BH$47&lt;=$FR190)*(('Summary&amp;Assumptions'!$H$25*$C190)*(1+'Summary&amp;Assumptions'!$J$29)^(BH$46-1))</f>
        <v>0</v>
      </c>
      <c r="BD190" s="588">
        <f>AND(BI$55&gt;0,SUM($E190:BC190)&lt;'Summary&amp;Assumptions'!$G$32*$B190,$D190&gt;='Summary&amp;Assumptions'!$D$17,BI$47&gt;=$D190,BI$47&lt;=EDATE($D190,'Summary&amp;Assumptions'!$G$32))*$B190+AND(BI$56&lt;'Summary&amp;Assumptions'!$J$31,BI$47&gt;=$FO190,BI$47&lt;=$FP190)*(('Summary&amp;Assumptions'!$H$25*$C190)*(1+'Summary&amp;Assumptions'!$J$29)^(BI$46-1))+AND(BI$56&lt;'Summary&amp;Assumptions'!$J$31,BI$47&gt;=$FQ190,BI$47&lt;=$FR190)*(('Summary&amp;Assumptions'!$H$25*$C190)*(1+'Summary&amp;Assumptions'!$J$29)^(BI$46-1))</f>
        <v>0</v>
      </c>
      <c r="BE190" s="588">
        <f>AND(BJ$55&gt;0,SUM($E190:BD190)&lt;'Summary&amp;Assumptions'!$G$32*$B190,$D190&gt;='Summary&amp;Assumptions'!$D$17,BJ$47&gt;=$D190,BJ$47&lt;=EDATE($D190,'Summary&amp;Assumptions'!$G$32))*$B190+AND(BJ$56&lt;'Summary&amp;Assumptions'!$J$31,BJ$47&gt;=$FO190,BJ$47&lt;=$FP190)*(('Summary&amp;Assumptions'!$H$25*$C190)*(1+'Summary&amp;Assumptions'!$J$29)^(BJ$46-1))+AND(BJ$56&lt;'Summary&amp;Assumptions'!$J$31,BJ$47&gt;=$FQ190,BJ$47&lt;=$FR190)*(('Summary&amp;Assumptions'!$H$25*$C190)*(1+'Summary&amp;Assumptions'!$J$29)^(BJ$46-1))</f>
        <v>0</v>
      </c>
      <c r="BF190" s="588">
        <f>AND(BK$55&gt;0,SUM($E190:BE190)&lt;'Summary&amp;Assumptions'!$G$32*$B190,$D190&gt;='Summary&amp;Assumptions'!$D$17,BK$47&gt;=$D190,BK$47&lt;=EDATE($D190,'Summary&amp;Assumptions'!$G$32))*$B190+AND(BK$56&lt;'Summary&amp;Assumptions'!$J$31,BK$47&gt;=$FO190,BK$47&lt;=$FP190)*(('Summary&amp;Assumptions'!$H$25*$C190)*(1+'Summary&amp;Assumptions'!$J$29)^(BK$46-1))+AND(BK$56&lt;'Summary&amp;Assumptions'!$J$31,BK$47&gt;=$FQ190,BK$47&lt;=$FR190)*(('Summary&amp;Assumptions'!$H$25*$C190)*(1+'Summary&amp;Assumptions'!$J$29)^(BK$46-1))</f>
        <v>0</v>
      </c>
      <c r="BG190" s="588">
        <f>AND(BL$55&gt;0,SUM($E190:BF190)&lt;'Summary&amp;Assumptions'!$G$32*$B190,$D190&gt;='Summary&amp;Assumptions'!$D$17,BL$47&gt;=$D190,BL$47&lt;=EDATE($D190,'Summary&amp;Assumptions'!$G$32))*$B190+AND(BL$56&lt;'Summary&amp;Assumptions'!$J$31,BL$47&gt;=$FO190,BL$47&lt;=$FP190)*(('Summary&amp;Assumptions'!$H$25*$C190)*(1+'Summary&amp;Assumptions'!$J$29)^(BL$46-1))+AND(BL$56&lt;'Summary&amp;Assumptions'!$J$31,BL$47&gt;=$FQ190,BL$47&lt;=$FR190)*(('Summary&amp;Assumptions'!$H$25*$C190)*(1+'Summary&amp;Assumptions'!$J$29)^(BL$46-1))</f>
        <v>0</v>
      </c>
      <c r="BH190" s="588">
        <f>AND(BM$55&gt;0,SUM($E190:BG190)&lt;'Summary&amp;Assumptions'!$G$32*$B190,$D190&gt;='Summary&amp;Assumptions'!$D$17,BM$47&gt;=$D190,BM$47&lt;=EDATE($D190,'Summary&amp;Assumptions'!$G$32))*$B190+AND(BM$56&lt;'Summary&amp;Assumptions'!$J$31,BM$47&gt;=$FO190,BM$47&lt;=$FP190)*(('Summary&amp;Assumptions'!$H$25*$C190)*(1+'Summary&amp;Assumptions'!$J$29)^(BM$46-1))+AND(BM$56&lt;'Summary&amp;Assumptions'!$J$31,BM$47&gt;=$FQ190,BM$47&lt;=$FR190)*(('Summary&amp;Assumptions'!$H$25*$C190)*(1+'Summary&amp;Assumptions'!$J$29)^(BM$46-1))</f>
        <v>0</v>
      </c>
      <c r="BI190" s="588">
        <f>AND(BN$55&gt;0,SUM($E190:BH190)&lt;'Summary&amp;Assumptions'!$G$32*$B190,$D190&gt;='Summary&amp;Assumptions'!$D$17,BN$47&gt;=$D190,BN$47&lt;=EDATE($D190,'Summary&amp;Assumptions'!$G$32))*$B190+AND(BN$56&lt;'Summary&amp;Assumptions'!$J$31,BN$47&gt;=$FO190,BN$47&lt;=$FP190)*(('Summary&amp;Assumptions'!$H$25*$C190)*(1+'Summary&amp;Assumptions'!$J$29)^(BN$46-1))+AND(BN$56&lt;'Summary&amp;Assumptions'!$J$31,BN$47&gt;=$FQ190,BN$47&lt;=$FR190)*(('Summary&amp;Assumptions'!$H$25*$C190)*(1+'Summary&amp;Assumptions'!$J$29)^(BN$46-1))</f>
        <v>0</v>
      </c>
      <c r="BJ190" s="588">
        <f>AND(BO$55&gt;0,SUM($E190:BI190)&lt;'Summary&amp;Assumptions'!$G$32*$B190,$D190&gt;='Summary&amp;Assumptions'!$D$17,BO$47&gt;=$D190,BO$47&lt;=EDATE($D190,'Summary&amp;Assumptions'!$G$32))*$B190+AND(BO$56&lt;'Summary&amp;Assumptions'!$J$31,BO$47&gt;=$FO190,BO$47&lt;=$FP190)*(('Summary&amp;Assumptions'!$H$25*$C190)*(1+'Summary&amp;Assumptions'!$J$29)^(BO$46-1))+AND(BO$56&lt;'Summary&amp;Assumptions'!$J$31,BO$47&gt;=$FQ190,BO$47&lt;=$FR190)*(('Summary&amp;Assumptions'!$H$25*$C190)*(1+'Summary&amp;Assumptions'!$J$29)^(BO$46-1))</f>
        <v>0</v>
      </c>
      <c r="BK190" s="588">
        <f>AND(BP$55&gt;0,SUM($E190:BJ190)&lt;'Summary&amp;Assumptions'!$G$32*$B190,$D190&gt;='Summary&amp;Assumptions'!$D$17,BP$47&gt;=$D190,BP$47&lt;=EDATE($D190,'Summary&amp;Assumptions'!$G$32))*$B190+AND(BP$56&lt;'Summary&amp;Assumptions'!$J$31,BP$47&gt;=$FO190,BP$47&lt;=$FP190)*(('Summary&amp;Assumptions'!$H$25*$C190)*(1+'Summary&amp;Assumptions'!$J$29)^(BP$46-1))+AND(BP$56&lt;'Summary&amp;Assumptions'!$J$31,BP$47&gt;=$FQ190,BP$47&lt;=$FR190)*(('Summary&amp;Assumptions'!$H$25*$C190)*(1+'Summary&amp;Assumptions'!$J$29)^(BP$46-1))</f>
        <v>0</v>
      </c>
      <c r="BL190" s="588">
        <f>AND(BQ$55&gt;0,SUM($E190:BK190)&lt;'Summary&amp;Assumptions'!$G$32*$B190,$D190&gt;='Summary&amp;Assumptions'!$D$17,BQ$47&gt;=$D190,BQ$47&lt;=EDATE($D190,'Summary&amp;Assumptions'!$G$32))*$B190+AND(BQ$56&lt;'Summary&amp;Assumptions'!$J$31,BQ$47&gt;=$FO190,BQ$47&lt;=$FP190)*(('Summary&amp;Assumptions'!$H$25*$C190)*(1+'Summary&amp;Assumptions'!$J$29)^(BQ$46-1))+AND(BQ$56&lt;'Summary&amp;Assumptions'!$J$31,BQ$47&gt;=$FQ190,BQ$47&lt;=$FR190)*(('Summary&amp;Assumptions'!$H$25*$C190)*(1+'Summary&amp;Assumptions'!$J$29)^(BQ$46-1))</f>
        <v>0</v>
      </c>
      <c r="BM190" s="588">
        <f>AND(BR$55&gt;0,SUM($E190:BL190)&lt;'Summary&amp;Assumptions'!$G$32*$B190,$D190&gt;='Summary&amp;Assumptions'!$D$17,BR$47&gt;=$D190,BR$47&lt;=EDATE($D190,'Summary&amp;Assumptions'!$G$32))*$B190+AND(BR$56&lt;'Summary&amp;Assumptions'!$J$31,BR$47&gt;=$FO190,BR$47&lt;=$FP190)*(('Summary&amp;Assumptions'!$H$25*$C190)*(1+'Summary&amp;Assumptions'!$J$29)^(BR$46-1))+AND(BR$56&lt;'Summary&amp;Assumptions'!$J$31,BR$47&gt;=$FQ190,BR$47&lt;=$FR190)*(('Summary&amp;Assumptions'!$H$25*$C190)*(1+'Summary&amp;Assumptions'!$J$29)^(BR$46-1))</f>
        <v>0</v>
      </c>
      <c r="BN190" s="588">
        <f>AND(BS$55&gt;0,SUM($E190:BM190)&lt;'Summary&amp;Assumptions'!$G$32*$B190,$D190&gt;='Summary&amp;Assumptions'!$D$17,BS$47&gt;=$D190,BS$47&lt;=EDATE($D190,'Summary&amp;Assumptions'!$G$32))*$B190+AND(BS$56&lt;'Summary&amp;Assumptions'!$J$31,BS$47&gt;=$FO190,BS$47&lt;=$FP190)*(('Summary&amp;Assumptions'!$H$25*$C190)*(1+'Summary&amp;Assumptions'!$J$29)^(BS$46-1))+AND(BS$56&lt;'Summary&amp;Assumptions'!$J$31,BS$47&gt;=$FQ190,BS$47&lt;=$FR190)*(('Summary&amp;Assumptions'!$H$25*$C190)*(1+'Summary&amp;Assumptions'!$J$29)^(BS$46-1))</f>
        <v>0</v>
      </c>
      <c r="BO190" s="588">
        <f>AND(BT$55&gt;0,SUM($E190:BN190)&lt;'Summary&amp;Assumptions'!$G$32*$B190,$D190&gt;='Summary&amp;Assumptions'!$D$17,BT$47&gt;=$D190,BT$47&lt;=EDATE($D190,'Summary&amp;Assumptions'!$G$32))*$B190+AND(BT$56&lt;'Summary&amp;Assumptions'!$J$31,BT$47&gt;=$FO190,BT$47&lt;=$FP190)*(('Summary&amp;Assumptions'!$H$25*$C190)*(1+'Summary&amp;Assumptions'!$J$29)^(BT$46-1))+AND(BT$56&lt;'Summary&amp;Assumptions'!$J$31,BT$47&gt;=$FQ190,BT$47&lt;=$FR190)*(('Summary&amp;Assumptions'!$H$25*$C190)*(1+'Summary&amp;Assumptions'!$J$29)^(BT$46-1))</f>
        <v>0</v>
      </c>
      <c r="BP190" s="588">
        <f>AND(BU$55&gt;0,SUM($E190:BO190)&lt;'Summary&amp;Assumptions'!$G$32*$B190,$D190&gt;='Summary&amp;Assumptions'!$D$17,BU$47&gt;=$D190,BU$47&lt;=EDATE($D190,'Summary&amp;Assumptions'!$G$32))*$B190+AND(BU$56&lt;'Summary&amp;Assumptions'!$J$31,BU$47&gt;=$FO190,BU$47&lt;=$FP190)*(('Summary&amp;Assumptions'!$H$25*$C190)*(1+'Summary&amp;Assumptions'!$J$29)^(BU$46-1))+AND(BU$56&lt;'Summary&amp;Assumptions'!$J$31,BU$47&gt;=$FQ190,BU$47&lt;=$FR190)*(('Summary&amp;Assumptions'!$H$25*$C190)*(1+'Summary&amp;Assumptions'!$J$29)^(BU$46-1))</f>
        <v>0</v>
      </c>
      <c r="BQ190" s="588">
        <f>AND(BV$55&gt;0,SUM($E190:BP190)&lt;'Summary&amp;Assumptions'!$G$32*$B190,$D190&gt;='Summary&amp;Assumptions'!$D$17,BV$47&gt;=$D190,BV$47&lt;=EDATE($D190,'Summary&amp;Assumptions'!$G$32))*$B190+AND(BV$56&lt;'Summary&amp;Assumptions'!$J$31,BV$47&gt;=$FO190,BV$47&lt;=$FP190)*(('Summary&amp;Assumptions'!$H$25*$C190)*(1+'Summary&amp;Assumptions'!$J$29)^(BV$46-1))+AND(BV$56&lt;'Summary&amp;Assumptions'!$J$31,BV$47&gt;=$FQ190,BV$47&lt;=$FR190)*(('Summary&amp;Assumptions'!$H$25*$C190)*(1+'Summary&amp;Assumptions'!$J$29)^(BV$46-1))</f>
        <v>0</v>
      </c>
      <c r="BR190" s="588">
        <f>AND(BW$55&gt;0,SUM($E190:BQ190)&lt;'Summary&amp;Assumptions'!$G$32*$B190,$D190&gt;='Summary&amp;Assumptions'!$D$17,BW$47&gt;=$D190,BW$47&lt;=EDATE($D190,'Summary&amp;Assumptions'!$G$32))*$B190+AND(BW$56&lt;'Summary&amp;Assumptions'!$J$31,BW$47&gt;=$FO190,BW$47&lt;=$FP190)*(('Summary&amp;Assumptions'!$H$25*$C190)*(1+'Summary&amp;Assumptions'!$J$29)^(BW$46-1))+AND(BW$56&lt;'Summary&amp;Assumptions'!$J$31,BW$47&gt;=$FQ190,BW$47&lt;=$FR190)*(('Summary&amp;Assumptions'!$H$25*$C190)*(1+'Summary&amp;Assumptions'!$J$29)^(BW$46-1))</f>
        <v>0</v>
      </c>
      <c r="BS190" s="588">
        <f>AND(BX$55&gt;0,SUM($E190:BR190)&lt;'Summary&amp;Assumptions'!$G$32*$B190,$D190&gt;='Summary&amp;Assumptions'!$D$17,BX$47&gt;=$D190,BX$47&lt;=EDATE($D190,'Summary&amp;Assumptions'!$G$32))*$B190+AND(BX$56&lt;'Summary&amp;Assumptions'!$J$31,BX$47&gt;=$FO190,BX$47&lt;=$FP190)*(('Summary&amp;Assumptions'!$H$25*$C190)*(1+'Summary&amp;Assumptions'!$J$29)^(BX$46-1))+AND(BX$56&lt;'Summary&amp;Assumptions'!$J$31,BX$47&gt;=$FQ190,BX$47&lt;=$FR190)*(('Summary&amp;Assumptions'!$H$25*$C190)*(1+'Summary&amp;Assumptions'!$J$29)^(BX$46-1))</f>
        <v>0</v>
      </c>
      <c r="BT190" s="588">
        <f>AND(BY$55&gt;0,SUM($E190:BS190)&lt;'Summary&amp;Assumptions'!$G$32*$B190,$D190&gt;='Summary&amp;Assumptions'!$D$17,BY$47&gt;=$D190,BY$47&lt;=EDATE($D190,'Summary&amp;Assumptions'!$G$32))*$B190+AND(BY$56&lt;'Summary&amp;Assumptions'!$J$31,BY$47&gt;=$FO190,BY$47&lt;=$FP190)*(('Summary&amp;Assumptions'!$H$25*$C190)*(1+'Summary&amp;Assumptions'!$J$29)^(BY$46-1))+AND(BY$56&lt;'Summary&amp;Assumptions'!$J$31,BY$47&gt;=$FQ190,BY$47&lt;=$FR190)*(('Summary&amp;Assumptions'!$H$25*$C190)*(1+'Summary&amp;Assumptions'!$J$29)^(BY$46-1))</f>
        <v>0</v>
      </c>
      <c r="BU190" s="588">
        <f>AND(BZ$55&gt;0,SUM($E190:BT190)&lt;'Summary&amp;Assumptions'!$G$32*$B190,$D190&gt;='Summary&amp;Assumptions'!$D$17,BZ$47&gt;=$D190,BZ$47&lt;=EDATE($D190,'Summary&amp;Assumptions'!$G$32))*$B190+AND(BZ$56&lt;'Summary&amp;Assumptions'!$J$31,BZ$47&gt;=$FO190,BZ$47&lt;=$FP190)*(('Summary&amp;Assumptions'!$H$25*$C190)*(1+'Summary&amp;Assumptions'!$J$29)^(BZ$46-1))+AND(BZ$56&lt;'Summary&amp;Assumptions'!$J$31,BZ$47&gt;=$FQ190,BZ$47&lt;=$FR190)*(('Summary&amp;Assumptions'!$H$25*$C190)*(1+'Summary&amp;Assumptions'!$J$29)^(BZ$46-1))</f>
        <v>0</v>
      </c>
      <c r="BV190" s="588">
        <f>AND(CA$55&gt;0,SUM($E190:BU190)&lt;'Summary&amp;Assumptions'!$G$32*$B190,$D190&gt;='Summary&amp;Assumptions'!$D$17,CA$47&gt;=$D190,CA$47&lt;=EDATE($D190,'Summary&amp;Assumptions'!$G$32))*$B190+AND(CA$56&lt;'Summary&amp;Assumptions'!$J$31,CA$47&gt;=$FO190,CA$47&lt;=$FP190)*(('Summary&amp;Assumptions'!$H$25*$C190)*(1+'Summary&amp;Assumptions'!$J$29)^(CA$46-1))+AND(CA$56&lt;'Summary&amp;Assumptions'!$J$31,CA$47&gt;=$FQ190,CA$47&lt;=$FR190)*(('Summary&amp;Assumptions'!$H$25*$C190)*(1+'Summary&amp;Assumptions'!$J$29)^(CA$46-1))</f>
        <v>0</v>
      </c>
      <c r="BW190" s="588">
        <f>AND(CB$55&gt;0,SUM($E190:BV190)&lt;'Summary&amp;Assumptions'!$G$32*$B190,$D190&gt;='Summary&amp;Assumptions'!$D$17,CB$47&gt;=$D190,CB$47&lt;=EDATE($D190,'Summary&amp;Assumptions'!$G$32))*$B190+AND(CB$56&lt;'Summary&amp;Assumptions'!$J$31,CB$47&gt;=$FO190,CB$47&lt;=$FP190)*(('Summary&amp;Assumptions'!$H$25*$C190)*(1+'Summary&amp;Assumptions'!$J$29)^(CB$46-1))+AND(CB$56&lt;'Summary&amp;Assumptions'!$J$31,CB$47&gt;=$FQ190,CB$47&lt;=$FR190)*(('Summary&amp;Assumptions'!$H$25*$C190)*(1+'Summary&amp;Assumptions'!$J$29)^(CB$46-1))</f>
        <v>0</v>
      </c>
      <c r="BX190" s="588">
        <f>AND(CC$55&gt;0,SUM($E190:BW190)&lt;'Summary&amp;Assumptions'!$G$32*$B190,$D190&gt;='Summary&amp;Assumptions'!$D$17,CC$47&gt;=$D190,CC$47&lt;=EDATE($D190,'Summary&amp;Assumptions'!$G$32))*$B190+AND(CC$56&lt;'Summary&amp;Assumptions'!$J$31,CC$47&gt;=$FO190,CC$47&lt;=$FP190)*(('Summary&amp;Assumptions'!$H$25*$C190)*(1+'Summary&amp;Assumptions'!$J$29)^(CC$46-1))+AND(CC$56&lt;'Summary&amp;Assumptions'!$J$31,CC$47&gt;=$FQ190,CC$47&lt;=$FR190)*(('Summary&amp;Assumptions'!$H$25*$C190)*(1+'Summary&amp;Assumptions'!$J$29)^(CC$46-1))</f>
        <v>0</v>
      </c>
      <c r="BY190" s="588">
        <f>AND(CD$55&gt;0,SUM($E190:BX190)&lt;'Summary&amp;Assumptions'!$G$32*$B190,$D190&gt;='Summary&amp;Assumptions'!$D$17,CD$47&gt;=$D190,CD$47&lt;=EDATE($D190,'Summary&amp;Assumptions'!$G$32))*$B190+AND(CD$56&lt;'Summary&amp;Assumptions'!$J$31,CD$47&gt;=$FO190,CD$47&lt;=$FP190)*(('Summary&amp;Assumptions'!$H$25*$C190)*(1+'Summary&amp;Assumptions'!$J$29)^(CD$46-1))+AND(CD$56&lt;'Summary&amp;Assumptions'!$J$31,CD$47&gt;=$FQ190,CD$47&lt;=$FR190)*(('Summary&amp;Assumptions'!$H$25*$C190)*(1+'Summary&amp;Assumptions'!$J$29)^(CD$46-1))</f>
        <v>0</v>
      </c>
      <c r="BZ190" s="588">
        <f>AND(CE$55&gt;0,SUM($E190:BY190)&lt;'Summary&amp;Assumptions'!$G$32*$B190,$D190&gt;='Summary&amp;Assumptions'!$D$17,CE$47&gt;=$D190,CE$47&lt;=EDATE($D190,'Summary&amp;Assumptions'!$G$32))*$B190+AND(CE$56&lt;'Summary&amp;Assumptions'!$J$31,CE$47&gt;=$FO190,CE$47&lt;=$FP190)*(('Summary&amp;Assumptions'!$H$25*$C190)*(1+'Summary&amp;Assumptions'!$J$29)^(CE$46-1))+AND(CE$56&lt;'Summary&amp;Assumptions'!$J$31,CE$47&gt;=$FQ190,CE$47&lt;=$FR190)*(('Summary&amp;Assumptions'!$H$25*$C190)*(1+'Summary&amp;Assumptions'!$J$29)^(CE$46-1))</f>
        <v>0</v>
      </c>
      <c r="CA190" s="588">
        <f>AND(CF$55&gt;0,SUM($E190:BZ190)&lt;'Summary&amp;Assumptions'!$G$32*$B190,$D190&gt;='Summary&amp;Assumptions'!$D$17,CF$47&gt;=$D190,CF$47&lt;=EDATE($D190,'Summary&amp;Assumptions'!$G$32))*$B190+AND(CF$56&lt;'Summary&amp;Assumptions'!$J$31,CF$47&gt;=$FO190,CF$47&lt;=$FP190)*(('Summary&amp;Assumptions'!$H$25*$C190)*(1+'Summary&amp;Assumptions'!$J$29)^(CF$46-1))+AND(CF$56&lt;'Summary&amp;Assumptions'!$J$31,CF$47&gt;=$FQ190,CF$47&lt;=$FR190)*(('Summary&amp;Assumptions'!$H$25*$C190)*(1+'Summary&amp;Assumptions'!$J$29)^(CF$46-1))</f>
        <v>0</v>
      </c>
      <c r="CB190" s="588">
        <f>AND(CG$55&gt;0,SUM($E190:CA190)&lt;'Summary&amp;Assumptions'!$G$32*$B190,$D190&gt;='Summary&amp;Assumptions'!$D$17,CG$47&gt;=$D190,CG$47&lt;=EDATE($D190,'Summary&amp;Assumptions'!$G$32))*$B190+AND(CG$56&lt;'Summary&amp;Assumptions'!$J$31,CG$47&gt;=$FO190,CG$47&lt;=$FP190)*(('Summary&amp;Assumptions'!$H$25*$C190)*(1+'Summary&amp;Assumptions'!$J$29)^(CG$46-1))+AND(CG$56&lt;'Summary&amp;Assumptions'!$J$31,CG$47&gt;=$FQ190,CG$47&lt;=$FR190)*(('Summary&amp;Assumptions'!$H$25*$C190)*(1+'Summary&amp;Assumptions'!$J$29)^(CG$46-1))</f>
        <v>0</v>
      </c>
      <c r="CC190" s="588">
        <f>AND(CH$55&gt;0,SUM($E190:CB190)&lt;'Summary&amp;Assumptions'!$G$32*$B190,$D190&gt;='Summary&amp;Assumptions'!$D$17,CH$47&gt;=$D190,CH$47&lt;=EDATE($D190,'Summary&amp;Assumptions'!$G$32))*$B190+AND(CH$56&lt;'Summary&amp;Assumptions'!$J$31,CH$47&gt;=$FO190,CH$47&lt;=$FP190)*(('Summary&amp;Assumptions'!$H$25*$C190)*(1+'Summary&amp;Assumptions'!$J$29)^(CH$46-1))+AND(CH$56&lt;'Summary&amp;Assumptions'!$J$31,CH$47&gt;=$FQ190,CH$47&lt;=$FR190)*(('Summary&amp;Assumptions'!$H$25*$C190)*(1+'Summary&amp;Assumptions'!$J$29)^(CH$46-1))</f>
        <v>0</v>
      </c>
      <c r="CD190" s="588">
        <f>AND(CI$55&gt;0,SUM($E190:CC190)&lt;'Summary&amp;Assumptions'!$G$32*$B190,$D190&gt;='Summary&amp;Assumptions'!$D$17,CI$47&gt;=$D190,CI$47&lt;=EDATE($D190,'Summary&amp;Assumptions'!$G$32))*$B190+AND(CI$56&lt;'Summary&amp;Assumptions'!$J$31,CI$47&gt;=$FO190,CI$47&lt;=$FP190)*(('Summary&amp;Assumptions'!$H$25*$C190)*(1+'Summary&amp;Assumptions'!$J$29)^(CI$46-1))+AND(CI$56&lt;'Summary&amp;Assumptions'!$J$31,CI$47&gt;=$FQ190,CI$47&lt;=$FR190)*(('Summary&amp;Assumptions'!$H$25*$C190)*(1+'Summary&amp;Assumptions'!$J$29)^(CI$46-1))</f>
        <v>0</v>
      </c>
      <c r="CE190" s="588">
        <f>AND(CJ$55&gt;0,SUM($E190:CD190)&lt;'Summary&amp;Assumptions'!$G$32*$B190,$D190&gt;='Summary&amp;Assumptions'!$D$17,CJ$47&gt;=$D190,CJ$47&lt;=EDATE($D190,'Summary&amp;Assumptions'!$G$32))*$B190+AND(CJ$56&lt;'Summary&amp;Assumptions'!$J$31,CJ$47&gt;=$FO190,CJ$47&lt;=$FP190)*(('Summary&amp;Assumptions'!$H$25*$C190)*(1+'Summary&amp;Assumptions'!$J$29)^(CJ$46-1))+AND(CJ$56&lt;'Summary&amp;Assumptions'!$J$31,CJ$47&gt;=$FQ190,CJ$47&lt;=$FR190)*(('Summary&amp;Assumptions'!$H$25*$C190)*(1+'Summary&amp;Assumptions'!$J$29)^(CJ$46-1))</f>
        <v>0</v>
      </c>
      <c r="CF190" s="588">
        <f>AND(CK$55&gt;0,SUM($E190:CE190)&lt;'Summary&amp;Assumptions'!$G$32*$B190,$D190&gt;='Summary&amp;Assumptions'!$D$17,CK$47&gt;=$D190,CK$47&lt;=EDATE($D190,'Summary&amp;Assumptions'!$G$32))*$B190+AND(CK$56&lt;'Summary&amp;Assumptions'!$J$31,CK$47&gt;=$FO190,CK$47&lt;=$FP190)*(('Summary&amp;Assumptions'!$H$25*$C190)*(1+'Summary&amp;Assumptions'!$J$29)^(CK$46-1))+AND(CK$56&lt;'Summary&amp;Assumptions'!$J$31,CK$47&gt;=$FQ190,CK$47&lt;=$FR190)*(('Summary&amp;Assumptions'!$H$25*$C190)*(1+'Summary&amp;Assumptions'!$J$29)^(CK$46-1))</f>
        <v>0</v>
      </c>
      <c r="CG190" s="588">
        <f>AND(CL$55&gt;0,SUM($E190:CF190)&lt;'Summary&amp;Assumptions'!$G$32*$B190,$D190&gt;='Summary&amp;Assumptions'!$D$17,CL$47&gt;=$D190,CL$47&lt;=EDATE($D190,'Summary&amp;Assumptions'!$G$32))*$B190+AND(CL$56&lt;'Summary&amp;Assumptions'!$J$31,CL$47&gt;=$FO190,CL$47&lt;=$FP190)*(('Summary&amp;Assumptions'!$H$25*$C190)*(1+'Summary&amp;Assumptions'!$J$29)^(CL$46-1))+AND(CL$56&lt;'Summary&amp;Assumptions'!$J$31,CL$47&gt;=$FQ190,CL$47&lt;=$FR190)*(('Summary&amp;Assumptions'!$H$25*$C190)*(1+'Summary&amp;Assumptions'!$J$29)^(CL$46-1))</f>
        <v>0</v>
      </c>
      <c r="CH190" s="588">
        <f>AND(CM$55&gt;0,SUM($E190:CG190)&lt;'Summary&amp;Assumptions'!$G$32*$B190,$D190&gt;='Summary&amp;Assumptions'!$D$17,CM$47&gt;=$D190,CM$47&lt;=EDATE($D190,'Summary&amp;Assumptions'!$G$32))*$B190+AND(CM$56&lt;'Summary&amp;Assumptions'!$J$31,CM$47&gt;=$FO190,CM$47&lt;=$FP190)*(('Summary&amp;Assumptions'!$H$25*$C190)*(1+'Summary&amp;Assumptions'!$J$29)^(CM$46-1))+AND(CM$56&lt;'Summary&amp;Assumptions'!$J$31,CM$47&gt;=$FQ190,CM$47&lt;=$FR190)*(('Summary&amp;Assumptions'!$H$25*$C190)*(1+'Summary&amp;Assumptions'!$J$29)^(CM$46-1))</f>
        <v>0</v>
      </c>
      <c r="CI190" s="588">
        <f>AND(CN$55&gt;0,SUM($E190:CH190)&lt;'Summary&amp;Assumptions'!$G$32*$B190,$D190&gt;='Summary&amp;Assumptions'!$D$17,CN$47&gt;=$D190,CN$47&lt;=EDATE($D190,'Summary&amp;Assumptions'!$G$32))*$B190+AND(CN$56&lt;'Summary&amp;Assumptions'!$J$31,CN$47&gt;=$FO190,CN$47&lt;=$FP190)*(('Summary&amp;Assumptions'!$H$25*$C190)*(1+'Summary&amp;Assumptions'!$J$29)^(CN$46-1))+AND(CN$56&lt;'Summary&amp;Assumptions'!$J$31,CN$47&gt;=$FQ190,CN$47&lt;=$FR190)*(('Summary&amp;Assumptions'!$H$25*$C190)*(1+'Summary&amp;Assumptions'!$J$29)^(CN$46-1))</f>
        <v>0</v>
      </c>
      <c r="CJ190" s="588">
        <f>AND(CO$55&gt;0,SUM($E190:CI190)&lt;'Summary&amp;Assumptions'!$G$32*$B190,$D190&gt;='Summary&amp;Assumptions'!$D$17,CO$47&gt;=$D190,CO$47&lt;=EDATE($D190,'Summary&amp;Assumptions'!$G$32))*$B190+AND(CO$56&lt;'Summary&amp;Assumptions'!$J$31,CO$47&gt;=$FO190,CO$47&lt;=$FP190)*(('Summary&amp;Assumptions'!$H$25*$C190)*(1+'Summary&amp;Assumptions'!$J$29)^(CO$46-1))+AND(CO$56&lt;'Summary&amp;Assumptions'!$J$31,CO$47&gt;=$FQ190,CO$47&lt;=$FR190)*(('Summary&amp;Assumptions'!$H$25*$C190)*(1+'Summary&amp;Assumptions'!$J$29)^(CO$46-1))</f>
        <v>0</v>
      </c>
      <c r="CK190" s="588">
        <f>AND(CP$55&gt;0,SUM($E190:CJ190)&lt;'Summary&amp;Assumptions'!$G$32*$B190,$D190&gt;='Summary&amp;Assumptions'!$D$17,CP$47&gt;=$D190,CP$47&lt;=EDATE($D190,'Summary&amp;Assumptions'!$G$32))*$B190+AND(CP$56&lt;'Summary&amp;Assumptions'!$J$31,CP$47&gt;=$FO190,CP$47&lt;=$FP190)*(('Summary&amp;Assumptions'!$H$25*$C190)*(1+'Summary&amp;Assumptions'!$J$29)^(CP$46-1))+AND(CP$56&lt;'Summary&amp;Assumptions'!$J$31,CP$47&gt;=$FQ190,CP$47&lt;=$FR190)*(('Summary&amp;Assumptions'!$H$25*$C190)*(1+'Summary&amp;Assumptions'!$J$29)^(CP$46-1))</f>
        <v>0</v>
      </c>
      <c r="CL190" s="588">
        <f>AND(CQ$55&gt;0,SUM($E190:CK190)&lt;'Summary&amp;Assumptions'!$G$32*$B190,$D190&gt;='Summary&amp;Assumptions'!$D$17,CQ$47&gt;=$D190,CQ$47&lt;=EDATE($D190,'Summary&amp;Assumptions'!$G$32))*$B190+AND(CQ$56&lt;'Summary&amp;Assumptions'!$J$31,CQ$47&gt;=$FO190,CQ$47&lt;=$FP190)*(('Summary&amp;Assumptions'!$H$25*$C190)*(1+'Summary&amp;Assumptions'!$J$29)^(CQ$46-1))+AND(CQ$56&lt;'Summary&amp;Assumptions'!$J$31,CQ$47&gt;=$FQ190,CQ$47&lt;=$FR190)*(('Summary&amp;Assumptions'!$H$25*$C190)*(1+'Summary&amp;Assumptions'!$J$29)^(CQ$46-1))</f>
        <v>0</v>
      </c>
      <c r="CM190" s="588">
        <f>AND(CR$55&gt;0,SUM($E190:CL190)&lt;'Summary&amp;Assumptions'!$G$32*$B190,$D190&gt;='Summary&amp;Assumptions'!$D$17,CR$47&gt;=$D190,CR$47&lt;=EDATE($D190,'Summary&amp;Assumptions'!$G$32))*$B190+AND(CR$56&lt;'Summary&amp;Assumptions'!$J$31,CR$47&gt;=$FO190,CR$47&lt;=$FP190)*(('Summary&amp;Assumptions'!$H$25*$C190)*(1+'Summary&amp;Assumptions'!$J$29)^(CR$46-1))+AND(CR$56&lt;'Summary&amp;Assumptions'!$J$31,CR$47&gt;=$FQ190,CR$47&lt;=$FR190)*(('Summary&amp;Assumptions'!$H$25*$C190)*(1+'Summary&amp;Assumptions'!$J$29)^(CR$46-1))</f>
        <v>0</v>
      </c>
      <c r="CN190" s="588">
        <f>AND(CS$55&gt;0,SUM($E190:CM190)&lt;'Summary&amp;Assumptions'!$G$32*$B190,$D190&gt;='Summary&amp;Assumptions'!$D$17,CS$47&gt;=$D190,CS$47&lt;=EDATE($D190,'Summary&amp;Assumptions'!$G$32))*$B190+AND(CS$56&lt;'Summary&amp;Assumptions'!$J$31,CS$47&gt;=$FO190,CS$47&lt;=$FP190)*(('Summary&amp;Assumptions'!$H$25*$C190)*(1+'Summary&amp;Assumptions'!$J$29)^(CS$46-1))+AND(CS$56&lt;'Summary&amp;Assumptions'!$J$31,CS$47&gt;=$FQ190,CS$47&lt;=$FR190)*(('Summary&amp;Assumptions'!$H$25*$C190)*(1+'Summary&amp;Assumptions'!$J$29)^(CS$46-1))</f>
        <v>0</v>
      </c>
      <c r="CO190" s="588">
        <f>AND(CT$55&gt;0,SUM($E190:CN190)&lt;'Summary&amp;Assumptions'!$G$32*$B190,$D190&gt;='Summary&amp;Assumptions'!$D$17,CT$47&gt;=$D190,CT$47&lt;=EDATE($D190,'Summary&amp;Assumptions'!$G$32))*$B190+AND(CT$56&lt;'Summary&amp;Assumptions'!$J$31,CT$47&gt;=$FO190,CT$47&lt;=$FP190)*(('Summary&amp;Assumptions'!$H$25*$C190)*(1+'Summary&amp;Assumptions'!$J$29)^(CT$46-1))+AND(CT$56&lt;'Summary&amp;Assumptions'!$J$31,CT$47&gt;=$FQ190,CT$47&lt;=$FR190)*(('Summary&amp;Assumptions'!$H$25*$C190)*(1+'Summary&amp;Assumptions'!$J$29)^(CT$46-1))</f>
        <v>0</v>
      </c>
      <c r="CP190" s="588">
        <f>AND(CU$55&gt;0,SUM($E190:CO190)&lt;'Summary&amp;Assumptions'!$G$32*$B190,$D190&gt;='Summary&amp;Assumptions'!$D$17,CU$47&gt;=$D190,CU$47&lt;=EDATE($D190,'Summary&amp;Assumptions'!$G$32))*$B190+AND(CU$56&lt;'Summary&amp;Assumptions'!$J$31,CU$47&gt;=$FO190,CU$47&lt;=$FP190)*(('Summary&amp;Assumptions'!$H$25*$C190)*(1+'Summary&amp;Assumptions'!$J$29)^(CU$46-1))+AND(CU$56&lt;'Summary&amp;Assumptions'!$J$31,CU$47&gt;=$FQ190,CU$47&lt;=$FR190)*(('Summary&amp;Assumptions'!$H$25*$C190)*(1+'Summary&amp;Assumptions'!$J$29)^(CU$46-1))</f>
        <v>0</v>
      </c>
      <c r="CQ190" s="588">
        <f>AND(CV$55&gt;0,SUM($E190:CP190)&lt;'Summary&amp;Assumptions'!$G$32*$B190,$D190&gt;='Summary&amp;Assumptions'!$D$17,CV$47&gt;=$D190,CV$47&lt;=EDATE($D190,'Summary&amp;Assumptions'!$G$32))*$B190+AND(CV$56&lt;'Summary&amp;Assumptions'!$J$31,CV$47&gt;=$FO190,CV$47&lt;=$FP190)*(('Summary&amp;Assumptions'!$H$25*$C190)*(1+'Summary&amp;Assumptions'!$J$29)^(CV$46-1))+AND(CV$56&lt;'Summary&amp;Assumptions'!$J$31,CV$47&gt;=$FQ190,CV$47&lt;=$FR190)*(('Summary&amp;Assumptions'!$H$25*$C190)*(1+'Summary&amp;Assumptions'!$J$29)^(CV$46-1))</f>
        <v>0</v>
      </c>
      <c r="CR190" s="588">
        <f>AND(CW$55&gt;0,SUM($E190:CQ190)&lt;'Summary&amp;Assumptions'!$G$32*$B190,$D190&gt;='Summary&amp;Assumptions'!$D$17,CW$47&gt;=$D190,CW$47&lt;=EDATE($D190,'Summary&amp;Assumptions'!$G$32))*$B190+AND(CW$56&lt;'Summary&amp;Assumptions'!$J$31,CW$47&gt;=$FO190,CW$47&lt;=$FP190)*(('Summary&amp;Assumptions'!$H$25*$C190)*(1+'Summary&amp;Assumptions'!$J$29)^(CW$46-1))+AND(CW$56&lt;'Summary&amp;Assumptions'!$J$31,CW$47&gt;=$FQ190,CW$47&lt;=$FR190)*(('Summary&amp;Assumptions'!$H$25*$C190)*(1+'Summary&amp;Assumptions'!$J$29)^(CW$46-1))</f>
        <v>0</v>
      </c>
      <c r="CS190" s="588">
        <f>AND(CX$55&gt;0,SUM($E190:CR190)&lt;'Summary&amp;Assumptions'!$G$32*$B190,$D190&gt;='Summary&amp;Assumptions'!$D$17,CX$47&gt;=$D190,CX$47&lt;=EDATE($D190,'Summary&amp;Assumptions'!$G$32))*$B190+AND(CX$56&lt;'Summary&amp;Assumptions'!$J$31,CX$47&gt;=$FO190,CX$47&lt;=$FP190)*(('Summary&amp;Assumptions'!$H$25*$C190)*(1+'Summary&amp;Assumptions'!$J$29)^(CX$46-1))+AND(CX$56&lt;'Summary&amp;Assumptions'!$J$31,CX$47&gt;=$FQ190,CX$47&lt;=$FR190)*(('Summary&amp;Assumptions'!$H$25*$C190)*(1+'Summary&amp;Assumptions'!$J$29)^(CX$46-1))</f>
        <v>0</v>
      </c>
      <c r="CT190" s="588">
        <f>AND(CY$55&gt;0,SUM($E190:CS190)&lt;'Summary&amp;Assumptions'!$G$32*$B190,$D190&gt;='Summary&amp;Assumptions'!$D$17,CY$47&gt;=$D190,CY$47&lt;=EDATE($D190,'Summary&amp;Assumptions'!$G$32))*$B190+AND(CY$56&lt;'Summary&amp;Assumptions'!$J$31,CY$47&gt;=$FO190,CY$47&lt;=$FP190)*(('Summary&amp;Assumptions'!$H$25*$C190)*(1+'Summary&amp;Assumptions'!$J$29)^(CY$46-1))+AND(CY$56&lt;'Summary&amp;Assumptions'!$J$31,CY$47&gt;=$FQ190,CY$47&lt;=$FR190)*(('Summary&amp;Assumptions'!$H$25*$C190)*(1+'Summary&amp;Assumptions'!$J$29)^(CY$46-1))</f>
        <v>0</v>
      </c>
      <c r="CU190" s="588">
        <f>AND(CZ$55&gt;0,SUM($E190:CT190)&lt;'Summary&amp;Assumptions'!$G$32*$B190,$D190&gt;='Summary&amp;Assumptions'!$D$17,CZ$47&gt;=$D190,CZ$47&lt;=EDATE($D190,'Summary&amp;Assumptions'!$G$32))*$B190+AND(CZ$56&lt;'Summary&amp;Assumptions'!$J$31,CZ$47&gt;=$FO190,CZ$47&lt;=$FP190)*(('Summary&amp;Assumptions'!$H$25*$C190)*(1+'Summary&amp;Assumptions'!$J$29)^(CZ$46-1))+AND(CZ$56&lt;'Summary&amp;Assumptions'!$J$31,CZ$47&gt;=$FQ190,CZ$47&lt;=$FR190)*(('Summary&amp;Assumptions'!$H$25*$C190)*(1+'Summary&amp;Assumptions'!$J$29)^(CZ$46-1))</f>
        <v>0</v>
      </c>
      <c r="CV190" s="588">
        <f>AND(DA$55&gt;0,SUM($E190:CU190)&lt;'Summary&amp;Assumptions'!$G$32*$B190,$D190&gt;='Summary&amp;Assumptions'!$D$17,DA$47&gt;=$D190,DA$47&lt;=EDATE($D190,'Summary&amp;Assumptions'!$G$32))*$B190+AND(DA$56&lt;'Summary&amp;Assumptions'!$J$31,DA$47&gt;=$FO190,DA$47&lt;=$FP190)*(('Summary&amp;Assumptions'!$H$25*$C190)*(1+'Summary&amp;Assumptions'!$J$29)^(DA$46-1))+AND(DA$56&lt;'Summary&amp;Assumptions'!$J$31,DA$47&gt;=$FQ190,DA$47&lt;=$FR190)*(('Summary&amp;Assumptions'!$H$25*$C190)*(1+'Summary&amp;Assumptions'!$J$29)^(DA$46-1))</f>
        <v>0</v>
      </c>
      <c r="CW190" s="588">
        <f>AND(DB$55&gt;0,SUM($E190:CV190)&lt;'Summary&amp;Assumptions'!$G$32*$B190,$D190&gt;='Summary&amp;Assumptions'!$D$17,DB$47&gt;=$D190,DB$47&lt;=EDATE($D190,'Summary&amp;Assumptions'!$G$32))*$B190+AND(DB$56&lt;'Summary&amp;Assumptions'!$J$31,DB$47&gt;=$FO190,DB$47&lt;=$FP190)*(('Summary&amp;Assumptions'!$H$25*$C190)*(1+'Summary&amp;Assumptions'!$J$29)^(DB$46-1))+AND(DB$56&lt;'Summary&amp;Assumptions'!$J$31,DB$47&gt;=$FQ190,DB$47&lt;=$FR190)*(('Summary&amp;Assumptions'!$H$25*$C190)*(1+'Summary&amp;Assumptions'!$J$29)^(DB$46-1))</f>
        <v>0</v>
      </c>
      <c r="CX190" s="588">
        <f>AND(DC$55&gt;0,SUM($E190:CW190)&lt;'Summary&amp;Assumptions'!$G$32*$B190,$D190&gt;='Summary&amp;Assumptions'!$D$17,DC$47&gt;=$D190,DC$47&lt;=EDATE($D190,'Summary&amp;Assumptions'!$G$32))*$B190+AND(DC$56&lt;'Summary&amp;Assumptions'!$J$31,DC$47&gt;=$FO190,DC$47&lt;=$FP190)*(('Summary&amp;Assumptions'!$H$25*$C190)*(1+'Summary&amp;Assumptions'!$J$29)^(DC$46-1))+AND(DC$56&lt;'Summary&amp;Assumptions'!$J$31,DC$47&gt;=$FQ190,DC$47&lt;=$FR190)*(('Summary&amp;Assumptions'!$H$25*$C190)*(1+'Summary&amp;Assumptions'!$J$29)^(DC$46-1))</f>
        <v>0</v>
      </c>
      <c r="CY190" s="588">
        <f>AND(DD$55&gt;0,SUM($E190:CX190)&lt;'Summary&amp;Assumptions'!$G$32*$B190,$D190&gt;='Summary&amp;Assumptions'!$D$17,DD$47&gt;=$D190,DD$47&lt;=EDATE($D190,'Summary&amp;Assumptions'!$G$32))*$B190+AND(DD$56&lt;'Summary&amp;Assumptions'!$J$31,DD$47&gt;=$FO190,DD$47&lt;=$FP190)*(('Summary&amp;Assumptions'!$H$25*$C190)*(1+'Summary&amp;Assumptions'!$J$29)^(DD$46-1))+AND(DD$56&lt;'Summary&amp;Assumptions'!$J$31,DD$47&gt;=$FQ190,DD$47&lt;=$FR190)*(('Summary&amp;Assumptions'!$H$25*$C190)*(1+'Summary&amp;Assumptions'!$J$29)^(DD$46-1))</f>
        <v>0</v>
      </c>
      <c r="CZ190" s="588">
        <f>AND(DE$55&gt;0,SUM($E190:CY190)&lt;'Summary&amp;Assumptions'!$G$32*$B190,$D190&gt;='Summary&amp;Assumptions'!$D$17,DE$47&gt;=$D190,DE$47&lt;=EDATE($D190,'Summary&amp;Assumptions'!$G$32))*$B190+AND(DE$56&lt;'Summary&amp;Assumptions'!$J$31,DE$47&gt;=$FO190,DE$47&lt;=$FP190)*(('Summary&amp;Assumptions'!$H$25*$C190)*(1+'Summary&amp;Assumptions'!$J$29)^(DE$46-1))+AND(DE$56&lt;'Summary&amp;Assumptions'!$J$31,DE$47&gt;=$FQ190,DE$47&lt;=$FR190)*(('Summary&amp;Assumptions'!$H$25*$C190)*(1+'Summary&amp;Assumptions'!$J$29)^(DE$46-1))</f>
        <v>0</v>
      </c>
      <c r="DA190" s="588">
        <f>AND(DF$55&gt;0,SUM($E190:CZ190)&lt;'Summary&amp;Assumptions'!$G$32*$B190,$D190&gt;='Summary&amp;Assumptions'!$D$17,DF$47&gt;=$D190,DF$47&lt;=EDATE($D190,'Summary&amp;Assumptions'!$G$32))*$B190+AND(DF$56&lt;'Summary&amp;Assumptions'!$J$31,DF$47&gt;=$FO190,DF$47&lt;=$FP190)*(('Summary&amp;Assumptions'!$H$25*$C190)*(1+'Summary&amp;Assumptions'!$J$29)^(DF$46-1))+AND(DF$56&lt;'Summary&amp;Assumptions'!$J$31,DF$47&gt;=$FQ190,DF$47&lt;=$FR190)*(('Summary&amp;Assumptions'!$H$25*$C190)*(1+'Summary&amp;Assumptions'!$J$29)^(DF$46-1))</f>
        <v>0</v>
      </c>
      <c r="DB190" s="588">
        <f>AND(DG$55&gt;0,SUM($E190:DA190)&lt;'Summary&amp;Assumptions'!$G$32*$B190,$D190&gt;='Summary&amp;Assumptions'!$D$17,DG$47&gt;=$D190,DG$47&lt;=EDATE($D190,'Summary&amp;Assumptions'!$G$32))*$B190+AND(DG$56&lt;'Summary&amp;Assumptions'!$J$31,DG$47&gt;=$FO190,DG$47&lt;=$FP190)*(('Summary&amp;Assumptions'!$H$25*$C190)*(1+'Summary&amp;Assumptions'!$J$29)^(DG$46-1))+AND(DG$56&lt;'Summary&amp;Assumptions'!$J$31,DG$47&gt;=$FQ190,DG$47&lt;=$FR190)*(('Summary&amp;Assumptions'!$H$25*$C190)*(1+'Summary&amp;Assumptions'!$J$29)^(DG$46-1))</f>
        <v>0</v>
      </c>
      <c r="DC190" s="588">
        <f>AND(DH$55&gt;0,SUM($E190:DB190)&lt;'Summary&amp;Assumptions'!$G$32*$B190,$D190&gt;='Summary&amp;Assumptions'!$D$17,DH$47&gt;=$D190,DH$47&lt;=EDATE($D190,'Summary&amp;Assumptions'!$G$32))*$B190+AND(DH$56&lt;'Summary&amp;Assumptions'!$J$31,DH$47&gt;=$FO190,DH$47&lt;=$FP190)*(('Summary&amp;Assumptions'!$H$25*$C190)*(1+'Summary&amp;Assumptions'!$J$29)^(DH$46-1))+AND(DH$56&lt;'Summary&amp;Assumptions'!$J$31,DH$47&gt;=$FQ190,DH$47&lt;=$FR190)*(('Summary&amp;Assumptions'!$H$25*$C190)*(1+'Summary&amp;Assumptions'!$J$29)^(DH$46-1))</f>
        <v>0</v>
      </c>
      <c r="DD190" s="588">
        <f>AND(DI$55&gt;0,SUM($E190:DC190)&lt;'Summary&amp;Assumptions'!$G$32*$B190,$D190&gt;='Summary&amp;Assumptions'!$D$17,DI$47&gt;=$D190,DI$47&lt;=EDATE($D190,'Summary&amp;Assumptions'!$G$32))*$B190+AND(DI$56&lt;'Summary&amp;Assumptions'!$J$31,DI$47&gt;=$FO190,DI$47&lt;=$FP190)*(('Summary&amp;Assumptions'!$H$25*$C190)*(1+'Summary&amp;Assumptions'!$J$29)^(DI$46-1))+AND(DI$56&lt;'Summary&amp;Assumptions'!$J$31,DI$47&gt;=$FQ190,DI$47&lt;=$FR190)*(('Summary&amp;Assumptions'!$H$25*$C190)*(1+'Summary&amp;Assumptions'!$J$29)^(DI$46-1))</f>
        <v>0</v>
      </c>
      <c r="DE190" s="588">
        <f>AND(DJ$55&gt;0,SUM($E190:DD190)&lt;'Summary&amp;Assumptions'!$G$32*$B190,$D190&gt;='Summary&amp;Assumptions'!$D$17,DJ$47&gt;=$D190,DJ$47&lt;=EDATE($D190,'Summary&amp;Assumptions'!$G$32))*$B190+AND(DJ$56&lt;'Summary&amp;Assumptions'!$J$31,DJ$47&gt;=$FO190,DJ$47&lt;=$FP190)*(('Summary&amp;Assumptions'!$H$25*$C190)*(1+'Summary&amp;Assumptions'!$J$29)^(DJ$46-1))+AND(DJ$56&lt;'Summary&amp;Assumptions'!$J$31,DJ$47&gt;=$FQ190,DJ$47&lt;=$FR190)*(('Summary&amp;Assumptions'!$H$25*$C190)*(1+'Summary&amp;Assumptions'!$J$29)^(DJ$46-1))</f>
        <v>0</v>
      </c>
      <c r="DF190" s="588">
        <f>AND(DK$55&gt;0,SUM($E190:DE190)&lt;'Summary&amp;Assumptions'!$G$32*$B190,$D190&gt;='Summary&amp;Assumptions'!$D$17,DK$47&gt;=$D190,DK$47&lt;=EDATE($D190,'Summary&amp;Assumptions'!$G$32))*$B190+AND(DK$56&lt;'Summary&amp;Assumptions'!$J$31,DK$47&gt;=$FO190,DK$47&lt;=$FP190)*(('Summary&amp;Assumptions'!$H$25*$C190)*(1+'Summary&amp;Assumptions'!$J$29)^(DK$46-1))+AND(DK$56&lt;'Summary&amp;Assumptions'!$J$31,DK$47&gt;=$FQ190,DK$47&lt;=$FR190)*(('Summary&amp;Assumptions'!$H$25*$C190)*(1+'Summary&amp;Assumptions'!$J$29)^(DK$46-1))</f>
        <v>0</v>
      </c>
      <c r="DG190" s="588">
        <f>AND(DL$55&gt;0,SUM($E190:DF190)&lt;'Summary&amp;Assumptions'!$G$32*$B190,$D190&gt;='Summary&amp;Assumptions'!$D$17,DL$47&gt;=$D190,DL$47&lt;=EDATE($D190,'Summary&amp;Assumptions'!$G$32))*$B190+AND(DL$56&lt;'Summary&amp;Assumptions'!$J$31,DL$47&gt;=$FO190,DL$47&lt;=$FP190)*(('Summary&amp;Assumptions'!$H$25*$C190)*(1+'Summary&amp;Assumptions'!$J$29)^(DL$46-1))+AND(DL$56&lt;'Summary&amp;Assumptions'!$J$31,DL$47&gt;=$FQ190,DL$47&lt;=$FR190)*(('Summary&amp;Assumptions'!$H$25*$C190)*(1+'Summary&amp;Assumptions'!$J$29)^(DL$46-1))</f>
        <v>0</v>
      </c>
      <c r="DH190" s="588">
        <f>AND(DM$55&gt;0,SUM($E190:DG190)&lt;'Summary&amp;Assumptions'!$G$32*$B190,$D190&gt;='Summary&amp;Assumptions'!$D$17,DM$47&gt;=$D190,DM$47&lt;=EDATE($D190,'Summary&amp;Assumptions'!$G$32))*$B190+AND(DM$56&lt;'Summary&amp;Assumptions'!$J$31,DM$47&gt;=$FO190,DM$47&lt;=$FP190)*(('Summary&amp;Assumptions'!$H$25*$C190)*(1+'Summary&amp;Assumptions'!$J$29)^(DM$46-1))+AND(DM$56&lt;'Summary&amp;Assumptions'!$J$31,DM$47&gt;=$FQ190,DM$47&lt;=$FR190)*(('Summary&amp;Assumptions'!$H$25*$C190)*(1+'Summary&amp;Assumptions'!$J$29)^(DM$46-1))</f>
        <v>0</v>
      </c>
      <c r="DI190" s="588">
        <f>AND(DN$55&gt;0,SUM($E190:DH190)&lt;'Summary&amp;Assumptions'!$G$32*$B190,$D190&gt;='Summary&amp;Assumptions'!$D$17,DN$47&gt;=$D190,DN$47&lt;=EDATE($D190,'Summary&amp;Assumptions'!$G$32))*$B190+AND(DN$56&lt;'Summary&amp;Assumptions'!$J$31,DN$47&gt;=$FO190,DN$47&lt;=$FP190)*(('Summary&amp;Assumptions'!$H$25*$C190)*(1+'Summary&amp;Assumptions'!$J$29)^(DN$46-1))+AND(DN$56&lt;'Summary&amp;Assumptions'!$J$31,DN$47&gt;=$FQ190,DN$47&lt;=$FR190)*(('Summary&amp;Assumptions'!$H$25*$C190)*(1+'Summary&amp;Assumptions'!$J$29)^(DN$46-1))</f>
        <v>0</v>
      </c>
      <c r="DJ190" s="588">
        <f>AND(DO$55&gt;0,SUM($E190:DI190)&lt;'Summary&amp;Assumptions'!$G$32*$B190,$D190&gt;='Summary&amp;Assumptions'!$D$17,DO$47&gt;=$D190,DO$47&lt;=EDATE($D190,'Summary&amp;Assumptions'!$G$32))*$B190+AND(DO$56&lt;'Summary&amp;Assumptions'!$J$31,DO$47&gt;=$FO190,DO$47&lt;=$FP190)*(('Summary&amp;Assumptions'!$H$25*$C190)*(1+'Summary&amp;Assumptions'!$J$29)^(DO$46-1))+AND(DO$56&lt;'Summary&amp;Assumptions'!$J$31,DO$47&gt;=$FQ190,DO$47&lt;=$FR190)*(('Summary&amp;Assumptions'!$H$25*$C190)*(1+'Summary&amp;Assumptions'!$J$29)^(DO$46-1))</f>
        <v>0</v>
      </c>
      <c r="DK190" s="588">
        <f>AND(DP$55&gt;0,SUM($E190:DJ190)&lt;'Summary&amp;Assumptions'!$G$32*$B190,$D190&gt;='Summary&amp;Assumptions'!$D$17,DP$47&gt;=$D190,DP$47&lt;=EDATE($D190,'Summary&amp;Assumptions'!$G$32))*$B190+AND(DP$56&lt;'Summary&amp;Assumptions'!$J$31,DP$47&gt;=$FO190,DP$47&lt;=$FP190)*(('Summary&amp;Assumptions'!$H$25*$C190)*(1+'Summary&amp;Assumptions'!$J$29)^(DP$46-1))+AND(DP$56&lt;'Summary&amp;Assumptions'!$J$31,DP$47&gt;=$FQ190,DP$47&lt;=$FR190)*(('Summary&amp;Assumptions'!$H$25*$C190)*(1+'Summary&amp;Assumptions'!$J$29)^(DP$46-1))</f>
        <v>0</v>
      </c>
      <c r="DL190" s="588">
        <f>AND(DQ$55&gt;0,SUM($E190:DK190)&lt;'Summary&amp;Assumptions'!$G$32*$B190,$D190&gt;='Summary&amp;Assumptions'!$D$17,DQ$47&gt;=$D190,DQ$47&lt;=EDATE($D190,'Summary&amp;Assumptions'!$G$32))*$B190+AND(DQ$56&lt;'Summary&amp;Assumptions'!$J$31,DQ$47&gt;=$FO190,DQ$47&lt;=$FP190)*(('Summary&amp;Assumptions'!$H$25*$C190)*(1+'Summary&amp;Assumptions'!$J$29)^(DQ$46-1))+AND(DQ$56&lt;'Summary&amp;Assumptions'!$J$31,DQ$47&gt;=$FQ190,DQ$47&lt;=$FR190)*(('Summary&amp;Assumptions'!$H$25*$C190)*(1+'Summary&amp;Assumptions'!$J$29)^(DQ$46-1))</f>
        <v>0</v>
      </c>
      <c r="DM190" s="588">
        <f>AND(DR$55&gt;0,SUM($E190:DL190)&lt;'Summary&amp;Assumptions'!$G$32*$B190,$D190&gt;='Summary&amp;Assumptions'!$D$17,DR$47&gt;=$D190,DR$47&lt;=EDATE($D190,'Summary&amp;Assumptions'!$G$32))*$B190+AND(DR$56&lt;'Summary&amp;Assumptions'!$J$31,DR$47&gt;=$FO190,DR$47&lt;=$FP190)*(('Summary&amp;Assumptions'!$H$25*$C190)*(1+'Summary&amp;Assumptions'!$J$29)^(DR$46-1))+AND(DR$56&lt;'Summary&amp;Assumptions'!$J$31,DR$47&gt;=$FQ190,DR$47&lt;=$FR190)*(('Summary&amp;Assumptions'!$H$25*$C190)*(1+'Summary&amp;Assumptions'!$J$29)^(DR$46-1))</f>
        <v>0</v>
      </c>
      <c r="DN190" s="588">
        <f>AND(DS$55&gt;0,SUM($E190:DM190)&lt;'Summary&amp;Assumptions'!$G$32*$B190,$D190&gt;='Summary&amp;Assumptions'!$D$17,DS$47&gt;=$D190,DS$47&lt;=EDATE($D190,'Summary&amp;Assumptions'!$G$32))*$B190+AND(DS$56&lt;'Summary&amp;Assumptions'!$J$31,DS$47&gt;=$FO190,DS$47&lt;=$FP190)*(('Summary&amp;Assumptions'!$H$25*$C190)*(1+'Summary&amp;Assumptions'!$J$29)^(DS$46-1))+AND(DS$56&lt;'Summary&amp;Assumptions'!$J$31,DS$47&gt;=$FQ190,DS$47&lt;=$FR190)*(('Summary&amp;Assumptions'!$H$25*$C190)*(1+'Summary&amp;Assumptions'!$J$29)^(DS$46-1))</f>
        <v>0</v>
      </c>
      <c r="DO190" s="588">
        <f>AND(DT$55&gt;0,SUM($E190:DN190)&lt;'Summary&amp;Assumptions'!$G$32*$B190,$D190&gt;='Summary&amp;Assumptions'!$D$17,DT$47&gt;=$D190,DT$47&lt;=EDATE($D190,'Summary&amp;Assumptions'!$G$32))*$B190+AND(DT$56&lt;'Summary&amp;Assumptions'!$J$31,DT$47&gt;=$FO190,DT$47&lt;=$FP190)*(('Summary&amp;Assumptions'!$H$25*$C190)*(1+'Summary&amp;Assumptions'!$J$29)^(DT$46-1))+AND(DT$56&lt;'Summary&amp;Assumptions'!$J$31,DT$47&gt;=$FQ190,DT$47&lt;=$FR190)*(('Summary&amp;Assumptions'!$H$25*$C190)*(1+'Summary&amp;Assumptions'!$J$29)^(DT$46-1))</f>
        <v>0</v>
      </c>
      <c r="DP190" s="588">
        <f>AND(DU$55&gt;0,SUM($E190:DO190)&lt;'Summary&amp;Assumptions'!$G$32*$B190,$D190&gt;='Summary&amp;Assumptions'!$D$17,DU$47&gt;=$D190,DU$47&lt;=EDATE($D190,'Summary&amp;Assumptions'!$G$32))*$B190+AND(DU$56&lt;'Summary&amp;Assumptions'!$J$31,DU$47&gt;=$FO190,DU$47&lt;=$FP190)*(('Summary&amp;Assumptions'!$H$25*$C190)*(1+'Summary&amp;Assumptions'!$J$29)^(DU$46-1))+AND(DU$56&lt;'Summary&amp;Assumptions'!$J$31,DU$47&gt;=$FQ190,DU$47&lt;=$FR190)*(('Summary&amp;Assumptions'!$H$25*$C190)*(1+'Summary&amp;Assumptions'!$J$29)^(DU$46-1))</f>
        <v>0</v>
      </c>
      <c r="DQ190" s="588">
        <f>AND(DV$55&gt;0,SUM($E190:DP190)&lt;'Summary&amp;Assumptions'!$G$32*$B190,$D190&gt;='Summary&amp;Assumptions'!$D$17,DV$47&gt;=$D190,DV$47&lt;=EDATE($D190,'Summary&amp;Assumptions'!$G$32))*$B190+AND(DV$56&lt;'Summary&amp;Assumptions'!$J$31,DV$47&gt;=$FO190,DV$47&lt;=$FP190)*(('Summary&amp;Assumptions'!$H$25*$C190)*(1+'Summary&amp;Assumptions'!$J$29)^(DV$46-1))+AND(DV$56&lt;'Summary&amp;Assumptions'!$J$31,DV$47&gt;=$FQ190,DV$47&lt;=$FR190)*(('Summary&amp;Assumptions'!$H$25*$C190)*(1+'Summary&amp;Assumptions'!$J$29)^(DV$46-1))</f>
        <v>0</v>
      </c>
      <c r="DR190" s="588">
        <f>AND(DW$55&gt;0,SUM($E190:DQ190)&lt;'Summary&amp;Assumptions'!$G$32*$B190,$D190&gt;='Summary&amp;Assumptions'!$D$17,DW$47&gt;=$D190,DW$47&lt;=EDATE($D190,'Summary&amp;Assumptions'!$G$32))*$B190+AND(DW$56&lt;'Summary&amp;Assumptions'!$J$31,DW$47&gt;=$FO190,DW$47&lt;=$FP190)*(('Summary&amp;Assumptions'!$H$25*$C190)*(1+'Summary&amp;Assumptions'!$J$29)^(DW$46-1))+AND(DW$56&lt;'Summary&amp;Assumptions'!$J$31,DW$47&gt;=$FQ190,DW$47&lt;=$FR190)*(('Summary&amp;Assumptions'!$H$25*$C190)*(1+'Summary&amp;Assumptions'!$J$29)^(DW$46-1))</f>
        <v>0</v>
      </c>
      <c r="DS190" s="588">
        <f>AND(DX$55&gt;0,SUM($E190:DR190)&lt;'Summary&amp;Assumptions'!$G$32*$B190,$D190&gt;='Summary&amp;Assumptions'!$D$17,DX$47&gt;=$D190,DX$47&lt;=EDATE($D190,'Summary&amp;Assumptions'!$G$32))*$B190+AND(DX$56&lt;'Summary&amp;Assumptions'!$J$31,DX$47&gt;=$FO190,DX$47&lt;=$FP190)*(('Summary&amp;Assumptions'!$H$25*$C190)*(1+'Summary&amp;Assumptions'!$J$29)^(DX$46-1))+AND(DX$56&lt;'Summary&amp;Assumptions'!$J$31,DX$47&gt;=$FQ190,DX$47&lt;=$FR190)*(('Summary&amp;Assumptions'!$H$25*$C190)*(1+'Summary&amp;Assumptions'!$J$29)^(DX$46-1))</f>
        <v>0</v>
      </c>
      <c r="DT190" s="588">
        <f>AND(DY$55&gt;0,SUM($E190:DS190)&lt;'Summary&amp;Assumptions'!$G$32*$B190,$D190&gt;='Summary&amp;Assumptions'!$D$17,DY$47&gt;=$D190,DY$47&lt;=EDATE($D190,'Summary&amp;Assumptions'!$G$32))*$B190+AND(DY$56&lt;'Summary&amp;Assumptions'!$J$31,DY$47&gt;=$FO190,DY$47&lt;=$FP190)*(('Summary&amp;Assumptions'!$H$25*$C190)*(1+'Summary&amp;Assumptions'!$J$29)^(DY$46-1))+AND(DY$56&lt;'Summary&amp;Assumptions'!$J$31,DY$47&gt;=$FQ190,DY$47&lt;=$FR190)*(('Summary&amp;Assumptions'!$H$25*$C190)*(1+'Summary&amp;Assumptions'!$J$29)^(DY$46-1))</f>
        <v>0</v>
      </c>
      <c r="DU190" s="588">
        <f>AND(DZ$55&gt;0,SUM($E190:DT190)&lt;'Summary&amp;Assumptions'!$G$32*$B190,$D190&gt;='Summary&amp;Assumptions'!$D$17,DZ$47&gt;=$D190,DZ$47&lt;=EDATE($D190,'Summary&amp;Assumptions'!$G$32))*$B190+AND(DZ$56&lt;'Summary&amp;Assumptions'!$J$31,DZ$47&gt;=$FO190,DZ$47&lt;=$FP190)*(('Summary&amp;Assumptions'!$H$25*$C190)*(1+'Summary&amp;Assumptions'!$J$29)^(DZ$46-1))+AND(DZ$56&lt;'Summary&amp;Assumptions'!$J$31,DZ$47&gt;=$FQ190,DZ$47&lt;=$FR190)*(('Summary&amp;Assumptions'!$H$25*$C190)*(1+'Summary&amp;Assumptions'!$J$29)^(DZ$46-1))</f>
        <v>0</v>
      </c>
      <c r="DV190" s="588">
        <f>AND(EA$55&gt;0,SUM($E190:DU190)&lt;'Summary&amp;Assumptions'!$G$32*$B190,$D190&gt;='Summary&amp;Assumptions'!$D$17,EA$47&gt;=$D190,EA$47&lt;=EDATE($D190,'Summary&amp;Assumptions'!$G$32))*$B190+AND(EA$56&lt;'Summary&amp;Assumptions'!$J$31,EA$47&gt;=$FO190,EA$47&lt;=$FP190)*(('Summary&amp;Assumptions'!$H$25*$C190)*(1+'Summary&amp;Assumptions'!$J$29)^(EA$46-1))+AND(EA$56&lt;'Summary&amp;Assumptions'!$J$31,EA$47&gt;=$FQ190,EA$47&lt;=$FR190)*(('Summary&amp;Assumptions'!$H$25*$C190)*(1+'Summary&amp;Assumptions'!$J$29)^(EA$46-1))</f>
        <v>0</v>
      </c>
      <c r="DW190" s="588">
        <f>AND(EB$55&gt;0,SUM($E190:DV190)&lt;'Summary&amp;Assumptions'!$G$32*$B190,$D190&gt;='Summary&amp;Assumptions'!$D$17,EB$47&gt;=$D190,EB$47&lt;=EDATE($D190,'Summary&amp;Assumptions'!$G$32))*$B190+AND(EB$56&lt;'Summary&amp;Assumptions'!$J$31,EB$47&gt;=$FO190,EB$47&lt;=$FP190)*(('Summary&amp;Assumptions'!$H$25*$C190)*(1+'Summary&amp;Assumptions'!$J$29)^(EB$46-1))+AND(EB$56&lt;'Summary&amp;Assumptions'!$J$31,EB$47&gt;=$FQ190,EB$47&lt;=$FR190)*(('Summary&amp;Assumptions'!$H$25*$C190)*(1+'Summary&amp;Assumptions'!$J$29)^(EB$46-1))</f>
        <v>0</v>
      </c>
      <c r="DX190" s="588">
        <f>AND(EC$55&gt;0,SUM($E190:DW190)&lt;'Summary&amp;Assumptions'!$G$32*$B190,$D190&gt;='Summary&amp;Assumptions'!$D$17,EC$47&gt;=$D190,EC$47&lt;=EDATE($D190,'Summary&amp;Assumptions'!$G$32))*$B190+AND(EC$56&lt;'Summary&amp;Assumptions'!$J$31,EC$47&gt;=$FO190,EC$47&lt;=$FP190)*(('Summary&amp;Assumptions'!$H$25*$C190)*(1+'Summary&amp;Assumptions'!$J$29)^(EC$46-1))+AND(EC$56&lt;'Summary&amp;Assumptions'!$J$31,EC$47&gt;=$FQ190,EC$47&lt;=$FR190)*(('Summary&amp;Assumptions'!$H$25*$C190)*(1+'Summary&amp;Assumptions'!$J$29)^(EC$46-1))</f>
        <v>0</v>
      </c>
      <c r="DY190" s="588">
        <f>AND(ED$55&gt;0,SUM($E190:DX190)&lt;'Summary&amp;Assumptions'!$G$32*$B190,$D190&gt;='Summary&amp;Assumptions'!$D$17,ED$47&gt;=$D190,ED$47&lt;=EDATE($D190,'Summary&amp;Assumptions'!$G$32))*$B190+AND(ED$56&lt;'Summary&amp;Assumptions'!$J$31,ED$47&gt;=$FO190,ED$47&lt;=$FP190)*(('Summary&amp;Assumptions'!$H$25*$C190)*(1+'Summary&amp;Assumptions'!$J$29)^(ED$46-1))+AND(ED$56&lt;'Summary&amp;Assumptions'!$J$31,ED$47&gt;=$FQ190,ED$47&lt;=$FR190)*(('Summary&amp;Assumptions'!$H$25*$C190)*(1+'Summary&amp;Assumptions'!$J$29)^(ED$46-1))</f>
        <v>0</v>
      </c>
      <c r="DZ190" s="588">
        <f>AND(EE$55&gt;0,SUM($E190:DY190)&lt;'Summary&amp;Assumptions'!$G$32*$B190,$D190&gt;='Summary&amp;Assumptions'!$D$17,EE$47&gt;=$D190,EE$47&lt;=EDATE($D190,'Summary&amp;Assumptions'!$G$32))*$B190+AND(EE$56&lt;'Summary&amp;Assumptions'!$J$31,EE$47&gt;=$FO190,EE$47&lt;=$FP190)*(('Summary&amp;Assumptions'!$H$25*$C190)*(1+'Summary&amp;Assumptions'!$J$29)^(EE$46-1))+AND(EE$56&lt;'Summary&amp;Assumptions'!$J$31,EE$47&gt;=$FQ190,EE$47&lt;=$FR190)*(('Summary&amp;Assumptions'!$H$25*$C190)*(1+'Summary&amp;Assumptions'!$J$29)^(EE$46-1))</f>
        <v>0</v>
      </c>
      <c r="EA190" s="588">
        <f>AND(EF$55&gt;0,SUM($E190:DZ190)&lt;'Summary&amp;Assumptions'!$G$32*$B190,$D190&gt;='Summary&amp;Assumptions'!$D$17,EF$47&gt;=$D190,EF$47&lt;=EDATE($D190,'Summary&amp;Assumptions'!$G$32))*$B190+AND(EF$56&lt;'Summary&amp;Assumptions'!$J$31,EF$47&gt;=$FO190,EF$47&lt;=$FP190)*(('Summary&amp;Assumptions'!$H$25*$C190)*(1+'Summary&amp;Assumptions'!$J$29)^(EF$46-1))+AND(EF$56&lt;'Summary&amp;Assumptions'!$J$31,EF$47&gt;=$FQ190,EF$47&lt;=$FR190)*(('Summary&amp;Assumptions'!$H$25*$C190)*(1+'Summary&amp;Assumptions'!$J$29)^(EF$46-1))</f>
        <v>0</v>
      </c>
      <c r="EB190" s="588">
        <f>AND(EG$55&gt;0,SUM($E190:EA190)&lt;'Summary&amp;Assumptions'!$G$32*$B190,$D190&gt;='Summary&amp;Assumptions'!$D$17,EG$47&gt;=$D190,EG$47&lt;=EDATE($D190,'Summary&amp;Assumptions'!$G$32))*$B190+AND(EG$56&lt;'Summary&amp;Assumptions'!$J$31,EG$47&gt;=$FO190,EG$47&lt;=$FP190)*(('Summary&amp;Assumptions'!$H$25*$C190)*(1+'Summary&amp;Assumptions'!$J$29)^(EG$46-1))+AND(EG$56&lt;'Summary&amp;Assumptions'!$J$31,EG$47&gt;=$FQ190,EG$47&lt;=$FR190)*(('Summary&amp;Assumptions'!$H$25*$C190)*(1+'Summary&amp;Assumptions'!$J$29)^(EG$46-1))</f>
        <v>0</v>
      </c>
      <c r="EC190" s="588">
        <f>AND(EH$55&gt;0,SUM($E190:EB190)&lt;'Summary&amp;Assumptions'!$G$32*$B190,$D190&gt;='Summary&amp;Assumptions'!$D$17,EH$47&gt;=$D190,EH$47&lt;=EDATE($D190,'Summary&amp;Assumptions'!$G$32))*$B190+AND(EH$56&lt;'Summary&amp;Assumptions'!$J$31,EH$47&gt;=$FO190,EH$47&lt;=$FP190)*(('Summary&amp;Assumptions'!$H$25*$C190)*(1+'Summary&amp;Assumptions'!$J$29)^(EH$46-1))+AND(EH$56&lt;'Summary&amp;Assumptions'!$J$31,EH$47&gt;=$FQ190,EH$47&lt;=$FR190)*(('Summary&amp;Assumptions'!$H$25*$C190)*(1+'Summary&amp;Assumptions'!$J$29)^(EH$46-1))</f>
        <v>0</v>
      </c>
      <c r="ED190" s="588">
        <f>AND(EI$55&gt;0,SUM($E190:EC190)&lt;'Summary&amp;Assumptions'!$G$32*$B190,$D190&gt;='Summary&amp;Assumptions'!$D$17,EI$47&gt;=$D190,EI$47&lt;=EDATE($D190,'Summary&amp;Assumptions'!$G$32))*$B190+AND(EI$56&lt;'Summary&amp;Assumptions'!$J$31,EI$47&gt;=$FO190,EI$47&lt;=$FP190)*(('Summary&amp;Assumptions'!$H$25*$C190)*(1+'Summary&amp;Assumptions'!$J$29)^(EI$46-1))+AND(EI$56&lt;'Summary&amp;Assumptions'!$J$31,EI$47&gt;=$FQ190,EI$47&lt;=$FR190)*(('Summary&amp;Assumptions'!$H$25*$C190)*(1+'Summary&amp;Assumptions'!$J$29)^(EI$46-1))</f>
        <v>0</v>
      </c>
      <c r="EE190" s="588">
        <f>AND(EJ$55&gt;0,SUM($E190:ED190)&lt;'Summary&amp;Assumptions'!$G$32*$B190,$D190&gt;='Summary&amp;Assumptions'!$D$17,EJ$47&gt;=$D190,EJ$47&lt;=EDATE($D190,'Summary&amp;Assumptions'!$G$32))*$B190+AND(EJ$56&lt;'Summary&amp;Assumptions'!$J$31,EJ$47&gt;=$FO190,EJ$47&lt;=$FP190)*(('Summary&amp;Assumptions'!$H$25*$C190)*(1+'Summary&amp;Assumptions'!$J$29)^(EJ$46-1))+AND(EJ$56&lt;'Summary&amp;Assumptions'!$J$31,EJ$47&gt;=$FQ190,EJ$47&lt;=$FR190)*(('Summary&amp;Assumptions'!$H$25*$C190)*(1+'Summary&amp;Assumptions'!$J$29)^(EJ$46-1))</f>
        <v>0</v>
      </c>
      <c r="EF190" s="588">
        <f>AND(EK$55&gt;0,SUM($E190:EE190)&lt;'Summary&amp;Assumptions'!$G$32*$B190,$D190&gt;='Summary&amp;Assumptions'!$D$17,EK$47&gt;=$D190,EK$47&lt;=EDATE($D190,'Summary&amp;Assumptions'!$G$32))*$B190+AND(EK$56&lt;'Summary&amp;Assumptions'!$J$31,EK$47&gt;=$FO190,EK$47&lt;=$FP190)*(('Summary&amp;Assumptions'!$H$25*$C190)*(1+'Summary&amp;Assumptions'!$J$29)^(EK$46-1))+AND(EK$56&lt;'Summary&amp;Assumptions'!$J$31,EK$47&gt;=$FQ190,EK$47&lt;=$FR190)*(('Summary&amp;Assumptions'!$H$25*$C190)*(1+'Summary&amp;Assumptions'!$J$29)^(EK$46-1))</f>
        <v>0</v>
      </c>
      <c r="EG190" s="588">
        <f>AND(EL$55&gt;0,SUM($E190:EF190)&lt;'Summary&amp;Assumptions'!$G$32*$B190,$D190&gt;='Summary&amp;Assumptions'!$D$17,EL$47&gt;=$D190,EL$47&lt;=EDATE($D190,'Summary&amp;Assumptions'!$G$32))*$B190+AND(EL$56&lt;'Summary&amp;Assumptions'!$J$31,EL$47&gt;=$FO190,EL$47&lt;=$FP190)*(('Summary&amp;Assumptions'!$H$25*$C190)*(1+'Summary&amp;Assumptions'!$J$29)^(EL$46-1))+AND(EL$56&lt;'Summary&amp;Assumptions'!$J$31,EL$47&gt;=$FQ190,EL$47&lt;=$FR190)*(('Summary&amp;Assumptions'!$H$25*$C190)*(1+'Summary&amp;Assumptions'!$J$29)^(EL$46-1))</f>
        <v>0</v>
      </c>
      <c r="EH190" s="588">
        <f>AND(EM$55&gt;0,SUM($E190:EG190)&lt;'Summary&amp;Assumptions'!$G$32*$B190,$D190&gt;='Summary&amp;Assumptions'!$D$17,EM$47&gt;=$D190,EM$47&lt;=EDATE($D190,'Summary&amp;Assumptions'!$G$32))*$B190+AND(EM$56&lt;'Summary&amp;Assumptions'!$J$31,EM$47&gt;=$FO190,EM$47&lt;=$FP190)*(('Summary&amp;Assumptions'!$H$25*$C190)*(1+'Summary&amp;Assumptions'!$J$29)^(EM$46-1))+AND(EM$56&lt;'Summary&amp;Assumptions'!$J$31,EM$47&gt;=$FQ190,EM$47&lt;=$FR190)*(('Summary&amp;Assumptions'!$H$25*$C190)*(1+'Summary&amp;Assumptions'!$J$29)^(EM$46-1))</f>
        <v>0</v>
      </c>
      <c r="EI190" s="588">
        <f>AND(EN$55&gt;0,SUM($E190:EH190)&lt;'Summary&amp;Assumptions'!$G$32*$B190,$D190&gt;='Summary&amp;Assumptions'!$D$17,EN$47&gt;=$D190,EN$47&lt;=EDATE($D190,'Summary&amp;Assumptions'!$G$32))*$B190+AND(EN$56&lt;'Summary&amp;Assumptions'!$J$31,EN$47&gt;=$FO190,EN$47&lt;=$FP190)*(('Summary&amp;Assumptions'!$H$25*$C190)*(1+'Summary&amp;Assumptions'!$J$29)^(EN$46-1))+AND(EN$56&lt;'Summary&amp;Assumptions'!$J$31,EN$47&gt;=$FQ190,EN$47&lt;=$FR190)*(('Summary&amp;Assumptions'!$H$25*$C190)*(1+'Summary&amp;Assumptions'!$J$29)^(EN$46-1))</f>
        <v>0</v>
      </c>
      <c r="EJ190" s="588">
        <f>AND(EO$55&gt;0,SUM($E190:EI190)&lt;'Summary&amp;Assumptions'!$G$32*$B190,$D190&gt;='Summary&amp;Assumptions'!$D$17,EO$47&gt;=$D190,EO$47&lt;=EDATE($D190,'Summary&amp;Assumptions'!$G$32))*$B190+AND(EO$56&lt;'Summary&amp;Assumptions'!$J$31,EO$47&gt;=$FO190,EO$47&lt;=$FP190)*(('Summary&amp;Assumptions'!$H$25*$C190)*(1+'Summary&amp;Assumptions'!$J$29)^(EO$46-1))+AND(EO$56&lt;'Summary&amp;Assumptions'!$J$31,EO$47&gt;=$FQ190,EO$47&lt;=$FR190)*(('Summary&amp;Assumptions'!$H$25*$C190)*(1+'Summary&amp;Assumptions'!$J$29)^(EO$46-1))</f>
        <v>0</v>
      </c>
      <c r="EK190" s="588">
        <f>AND(EP$55&gt;0,SUM($E190:EJ190)&lt;'Summary&amp;Assumptions'!$G$32*$B190,$D190&gt;='Summary&amp;Assumptions'!$D$17,EP$47&gt;=$D190,EP$47&lt;=EDATE($D190,'Summary&amp;Assumptions'!$G$32))*$B190+AND(EP$56&lt;'Summary&amp;Assumptions'!$J$31,EP$47&gt;=$FO190,EP$47&lt;=$FP190)*(('Summary&amp;Assumptions'!$H$25*$C190)*(1+'Summary&amp;Assumptions'!$J$29)^(EP$46-1))+AND(EP$56&lt;'Summary&amp;Assumptions'!$J$31,EP$47&gt;=$FQ190,EP$47&lt;=$FR190)*(('Summary&amp;Assumptions'!$H$25*$C190)*(1+'Summary&amp;Assumptions'!$J$29)^(EP$46-1))</f>
        <v>0</v>
      </c>
      <c r="EL190" s="588">
        <f>AND(EQ$55&gt;0,SUM($E190:EK190)&lt;'Summary&amp;Assumptions'!$G$32*$B190,$D190&gt;='Summary&amp;Assumptions'!$D$17,EQ$47&gt;=$D190,EQ$47&lt;=EDATE($D190,'Summary&amp;Assumptions'!$G$32))*$B190+AND(EQ$56&lt;'Summary&amp;Assumptions'!$J$31,EQ$47&gt;=$FO190,EQ$47&lt;=$FP190)*(('Summary&amp;Assumptions'!$H$25*$C190)*(1+'Summary&amp;Assumptions'!$J$29)^(EQ$46-1))+AND(EQ$56&lt;'Summary&amp;Assumptions'!$J$31,EQ$47&gt;=$FQ190,EQ$47&lt;=$FR190)*(('Summary&amp;Assumptions'!$H$25*$C190)*(1+'Summary&amp;Assumptions'!$J$29)^(EQ$46-1))</f>
        <v>0</v>
      </c>
      <c r="EM190" s="588">
        <f>AND(ER$55&gt;0,SUM($E190:EL190)&lt;'Summary&amp;Assumptions'!$G$32*$B190,$D190&gt;='Summary&amp;Assumptions'!$D$17,ER$47&gt;=$D190,ER$47&lt;=EDATE($D190,'Summary&amp;Assumptions'!$G$32))*$B190+AND(ER$56&lt;'Summary&amp;Assumptions'!$J$31,ER$47&gt;=$FO190,ER$47&lt;=$FP190)*(('Summary&amp;Assumptions'!$H$25*$C190)*(1+'Summary&amp;Assumptions'!$J$29)^(ER$46-1))+AND(ER$56&lt;'Summary&amp;Assumptions'!$J$31,ER$47&gt;=$FQ190,ER$47&lt;=$FR190)*(('Summary&amp;Assumptions'!$H$25*$C190)*(1+'Summary&amp;Assumptions'!$J$29)^(ER$46-1))</f>
        <v>0</v>
      </c>
      <c r="EN190" s="588">
        <f>AND(ES$55&gt;0,SUM($E190:EM190)&lt;'Summary&amp;Assumptions'!$G$32*$B190,$D190&gt;='Summary&amp;Assumptions'!$D$17,ES$47&gt;=$D190,ES$47&lt;=EDATE($D190,'Summary&amp;Assumptions'!$G$32))*$B190+AND(ES$56&lt;'Summary&amp;Assumptions'!$J$31,ES$47&gt;=$FO190,ES$47&lt;=$FP190)*(('Summary&amp;Assumptions'!$H$25*$C190)*(1+'Summary&amp;Assumptions'!$J$29)^(ES$46-1))+AND(ES$56&lt;'Summary&amp;Assumptions'!$J$31,ES$47&gt;=$FQ190,ES$47&lt;=$FR190)*(('Summary&amp;Assumptions'!$H$25*$C190)*(1+'Summary&amp;Assumptions'!$J$29)^(ES$46-1))</f>
        <v>0</v>
      </c>
      <c r="EO190" s="588">
        <f>AND(ET$55&gt;0,SUM($E190:EN190)&lt;'Summary&amp;Assumptions'!$G$32*$B190,$D190&gt;='Summary&amp;Assumptions'!$D$17,ET$47&gt;=$D190,ET$47&lt;=EDATE($D190,'Summary&amp;Assumptions'!$G$32))*$B190+AND(ET$56&lt;'Summary&amp;Assumptions'!$J$31,ET$47&gt;=$FO190,ET$47&lt;=$FP190)*(('Summary&amp;Assumptions'!$H$25*$C190)*(1+'Summary&amp;Assumptions'!$J$29)^(ET$46-1))+AND(ET$56&lt;'Summary&amp;Assumptions'!$J$31,ET$47&gt;=$FQ190,ET$47&lt;=$FR190)*(('Summary&amp;Assumptions'!$H$25*$C190)*(1+'Summary&amp;Assumptions'!$J$29)^(ET$46-1))</f>
        <v>0</v>
      </c>
      <c r="EP190" s="588">
        <f>AND(EU$55&gt;0,SUM($E190:EO190)&lt;'Summary&amp;Assumptions'!$G$32*$B190,$D190&gt;='Summary&amp;Assumptions'!$D$17,EU$47&gt;=$D190,EU$47&lt;=EDATE($D190,'Summary&amp;Assumptions'!$G$32))*$B190+AND(EU$56&lt;'Summary&amp;Assumptions'!$J$31,EU$47&gt;=$FO190,EU$47&lt;=$FP190)*(('Summary&amp;Assumptions'!$H$25*$C190)*(1+'Summary&amp;Assumptions'!$J$29)^(EU$46-1))+AND(EU$56&lt;'Summary&amp;Assumptions'!$J$31,EU$47&gt;=$FQ190,EU$47&lt;=$FR190)*(('Summary&amp;Assumptions'!$H$25*$C190)*(1+'Summary&amp;Assumptions'!$J$29)^(EU$46-1))</f>
        <v>0</v>
      </c>
      <c r="EQ190" s="588">
        <f>AND(EV$55&gt;0,SUM($E190:EP190)&lt;'Summary&amp;Assumptions'!$G$32*$B190,$D190&gt;='Summary&amp;Assumptions'!$D$17,EV$47&gt;=$D190,EV$47&lt;=EDATE($D190,'Summary&amp;Assumptions'!$G$32))*$B190+AND(EV$56&lt;'Summary&amp;Assumptions'!$J$31,EV$47&gt;=$FO190,EV$47&lt;=$FP190)*(('Summary&amp;Assumptions'!$H$25*$C190)*(1+'Summary&amp;Assumptions'!$J$29)^(EV$46-1))+AND(EV$56&lt;'Summary&amp;Assumptions'!$J$31,EV$47&gt;=$FQ190,EV$47&lt;=$FR190)*(('Summary&amp;Assumptions'!$H$25*$C190)*(1+'Summary&amp;Assumptions'!$J$29)^(EV$46-1))</f>
        <v>0</v>
      </c>
      <c r="ER190" s="588">
        <f>AND(EW$55&gt;0,SUM($E190:EQ190)&lt;'Summary&amp;Assumptions'!$G$32*$B190,$D190&gt;='Summary&amp;Assumptions'!$D$17,EW$47&gt;=$D190,EW$47&lt;=EDATE($D190,'Summary&amp;Assumptions'!$G$32))*$B190+AND(EW$56&lt;'Summary&amp;Assumptions'!$J$31,EW$47&gt;=$FO190,EW$47&lt;=$FP190)*(('Summary&amp;Assumptions'!$H$25*$C190)*(1+'Summary&amp;Assumptions'!$J$29)^(EW$46-1))+AND(EW$56&lt;'Summary&amp;Assumptions'!$J$31,EW$47&gt;=$FQ190,EW$47&lt;=$FR190)*(('Summary&amp;Assumptions'!$H$25*$C190)*(1+'Summary&amp;Assumptions'!$J$29)^(EW$46-1))</f>
        <v>0</v>
      </c>
      <c r="ES190" s="588">
        <f>AND(EX$55&gt;0,SUM($E190:ER190)&lt;'Summary&amp;Assumptions'!$G$32*$B190,$D190&gt;='Summary&amp;Assumptions'!$D$17,EX$47&gt;=$D190,EX$47&lt;=EDATE($D190,'Summary&amp;Assumptions'!$G$32))*$B190+AND(EX$56&lt;'Summary&amp;Assumptions'!$J$31,EX$47&gt;=$FO190,EX$47&lt;=$FP190)*(('Summary&amp;Assumptions'!$H$25*$C190)*(1+'Summary&amp;Assumptions'!$J$29)^(EX$46-1))+AND(EX$56&lt;'Summary&amp;Assumptions'!$J$31,EX$47&gt;=$FQ190,EX$47&lt;=$FR190)*(('Summary&amp;Assumptions'!$H$25*$C190)*(1+'Summary&amp;Assumptions'!$J$29)^(EX$46-1))</f>
        <v>0</v>
      </c>
      <c r="ET190" s="588">
        <f>AND(EY$55&gt;0,SUM($E190:ES190)&lt;'Summary&amp;Assumptions'!$G$32*$B190,$D190&gt;='Summary&amp;Assumptions'!$D$17,EY$47&gt;=$D190,EY$47&lt;=EDATE($D190,'Summary&amp;Assumptions'!$G$32))*$B190+AND(EY$56&lt;'Summary&amp;Assumptions'!$J$31,EY$47&gt;=$FO190,EY$47&lt;=$FP190)*(('Summary&amp;Assumptions'!$H$25*$C190)*(1+'Summary&amp;Assumptions'!$J$29)^(EY$46-1))+AND(EY$56&lt;'Summary&amp;Assumptions'!$J$31,EY$47&gt;=$FQ190,EY$47&lt;=$FR190)*(('Summary&amp;Assumptions'!$H$25*$C190)*(1+'Summary&amp;Assumptions'!$J$29)^(EY$46-1))</f>
        <v>0</v>
      </c>
      <c r="EU190" s="588">
        <f>AND(EZ$55&gt;0,SUM($E190:ET190)&lt;'Summary&amp;Assumptions'!$G$32*$B190,$D190&gt;='Summary&amp;Assumptions'!$D$17,EZ$47&gt;=$D190,EZ$47&lt;=EDATE($D190,'Summary&amp;Assumptions'!$G$32))*$B190+AND(EZ$56&lt;'Summary&amp;Assumptions'!$J$31,EZ$47&gt;=$FO190,EZ$47&lt;=$FP190)*(('Summary&amp;Assumptions'!$H$25*$C190)*(1+'Summary&amp;Assumptions'!$J$29)^(EZ$46-1))+AND(EZ$56&lt;'Summary&amp;Assumptions'!$J$31,EZ$47&gt;=$FQ190,EZ$47&lt;=$FR190)*(('Summary&amp;Assumptions'!$H$25*$C190)*(1+'Summary&amp;Assumptions'!$J$29)^(EZ$46-1))</f>
        <v>0</v>
      </c>
      <c r="EV190" s="588">
        <f>AND(FA$55&gt;0,SUM($E190:EU190)&lt;'Summary&amp;Assumptions'!$G$32*$B190,$D190&gt;='Summary&amp;Assumptions'!$D$17,FA$47&gt;=$D190,FA$47&lt;=EDATE($D190,'Summary&amp;Assumptions'!$G$32))*$B190+AND(FA$56&lt;'Summary&amp;Assumptions'!$J$31,FA$47&gt;=$FO190,FA$47&lt;=$FP190)*(('Summary&amp;Assumptions'!$H$25*$C190)*(1+'Summary&amp;Assumptions'!$J$29)^(FA$46-1))+AND(FA$56&lt;'Summary&amp;Assumptions'!$J$31,FA$47&gt;=$FQ190,FA$47&lt;=$FR190)*(('Summary&amp;Assumptions'!$H$25*$C190)*(1+'Summary&amp;Assumptions'!$J$29)^(FA$46-1))</f>
        <v>0</v>
      </c>
      <c r="EW190" s="588">
        <f>AND(FB$55&gt;0,SUM($E190:EV190)&lt;'Summary&amp;Assumptions'!$G$32*$B190,$D190&gt;='Summary&amp;Assumptions'!$D$17,FB$47&gt;=$D190,FB$47&lt;=EDATE($D190,'Summary&amp;Assumptions'!$G$32))*$B190+AND(FB$56&lt;'Summary&amp;Assumptions'!$J$31,FB$47&gt;=$FO190,FB$47&lt;=$FP190)*(('Summary&amp;Assumptions'!$H$25*$C190)*(1+'Summary&amp;Assumptions'!$J$29)^(FB$46-1))+AND(FB$56&lt;'Summary&amp;Assumptions'!$J$31,FB$47&gt;=$FQ190,FB$47&lt;=$FR190)*(('Summary&amp;Assumptions'!$H$25*$C190)*(1+'Summary&amp;Assumptions'!$J$29)^(FB$46-1))</f>
        <v>0</v>
      </c>
      <c r="EX190" s="588">
        <f>AND(FC$55&gt;0,SUM($E190:EW190)&lt;'Summary&amp;Assumptions'!$G$32*$B190,$D190&gt;='Summary&amp;Assumptions'!$D$17,FC$47&gt;=$D190,FC$47&lt;=EDATE($D190,'Summary&amp;Assumptions'!$G$32))*$B190+AND(FC$56&lt;'Summary&amp;Assumptions'!$J$31,FC$47&gt;=$FO190,FC$47&lt;=$FP190)*(('Summary&amp;Assumptions'!$H$25*$C190)*(1+'Summary&amp;Assumptions'!$J$29)^(FC$46-1))+AND(FC$56&lt;'Summary&amp;Assumptions'!$J$31,FC$47&gt;=$FQ190,FC$47&lt;=$FR190)*(('Summary&amp;Assumptions'!$H$25*$C190)*(1+'Summary&amp;Assumptions'!$J$29)^(FC$46-1))</f>
        <v>0</v>
      </c>
      <c r="EY190" s="588">
        <f>AND(FD$55&gt;0,SUM($E190:EX190)&lt;'Summary&amp;Assumptions'!$G$32*$B190,$D190&gt;='Summary&amp;Assumptions'!$D$17,FD$47&gt;=$D190,FD$47&lt;=EDATE($D190,'Summary&amp;Assumptions'!$G$32))*$B190+AND(FD$56&lt;'Summary&amp;Assumptions'!$J$31,FD$47&gt;=$FO190,FD$47&lt;=$FP190)*(('Summary&amp;Assumptions'!$H$25*$C190)*(1+'Summary&amp;Assumptions'!$J$29)^(FD$46-1))+AND(FD$56&lt;'Summary&amp;Assumptions'!$J$31,FD$47&gt;=$FQ190,FD$47&lt;=$FR190)*(('Summary&amp;Assumptions'!$H$25*$C190)*(1+'Summary&amp;Assumptions'!$J$29)^(FD$46-1))</f>
        <v>0</v>
      </c>
      <c r="EZ190" s="588">
        <f>AND(FE$55&gt;0,SUM($E190:EY190)&lt;'Summary&amp;Assumptions'!$G$32*$B190,$D190&gt;='Summary&amp;Assumptions'!$D$17,FE$47&gt;=$D190,FE$47&lt;=EDATE($D190,'Summary&amp;Assumptions'!$G$32))*$B190+AND(FE$56&lt;'Summary&amp;Assumptions'!$J$31,FE$47&gt;=$FO190,FE$47&lt;=$FP190)*(('Summary&amp;Assumptions'!$H$25*$C190)*(1+'Summary&amp;Assumptions'!$J$29)^(FE$46-1))+AND(FE$56&lt;'Summary&amp;Assumptions'!$J$31,FE$47&gt;=$FQ190,FE$47&lt;=$FR190)*(('Summary&amp;Assumptions'!$H$25*$C190)*(1+'Summary&amp;Assumptions'!$J$29)^(FE$46-1))</f>
        <v>0</v>
      </c>
      <c r="FA190" s="588">
        <f>AND(FF$55&gt;0,SUM($E190:EZ190)&lt;'Summary&amp;Assumptions'!$G$32*$B190,$D190&gt;='Summary&amp;Assumptions'!$D$17,FF$47&gt;=$D190,FF$47&lt;=EDATE($D190,'Summary&amp;Assumptions'!$G$32))*$B190+AND(FF$56&lt;'Summary&amp;Assumptions'!$J$31,FF$47&gt;=$FO190,FF$47&lt;=$FP190)*(('Summary&amp;Assumptions'!$H$25*$C190)*(1+'Summary&amp;Assumptions'!$J$29)^(FF$46-1))+AND(FF$56&lt;'Summary&amp;Assumptions'!$J$31,FF$47&gt;=$FQ190,FF$47&lt;=$FR190)*(('Summary&amp;Assumptions'!$H$25*$C190)*(1+'Summary&amp;Assumptions'!$J$29)^(FF$46-1))</f>
        <v>0</v>
      </c>
      <c r="FB190" s="588">
        <f>AND(FG$55&gt;0,SUM($E190:FA190)&lt;'Summary&amp;Assumptions'!$G$32*$B190,$D190&gt;='Summary&amp;Assumptions'!$D$17,FG$47&gt;=$D190,FG$47&lt;=EDATE($D190,'Summary&amp;Assumptions'!$G$32))*$B190+AND(FG$56&lt;'Summary&amp;Assumptions'!$J$31,FG$47&gt;=$FO190,FG$47&lt;=$FP190)*(('Summary&amp;Assumptions'!$H$25*$C190)*(1+'Summary&amp;Assumptions'!$J$29)^(FG$46-1))+AND(FG$56&lt;'Summary&amp;Assumptions'!$J$31,FG$47&gt;=$FQ190,FG$47&lt;=$FR190)*(('Summary&amp;Assumptions'!$H$25*$C190)*(1+'Summary&amp;Assumptions'!$J$29)^(FG$46-1))</f>
        <v>0</v>
      </c>
      <c r="FC190" s="588">
        <f>AND(FH$55&gt;0,SUM($E190:FB190)&lt;'Summary&amp;Assumptions'!$G$32*$B190,$D190&gt;='Summary&amp;Assumptions'!$D$17,FH$47&gt;=$D190,FH$47&lt;=EDATE($D190,'Summary&amp;Assumptions'!$G$32))*$B190+AND(FH$56&lt;'Summary&amp;Assumptions'!$J$31,FH$47&gt;=$FO190,FH$47&lt;=$FP190)*(('Summary&amp;Assumptions'!$H$25*$C190)*(1+'Summary&amp;Assumptions'!$J$29)^(FH$46-1))+AND(FH$56&lt;'Summary&amp;Assumptions'!$J$31,FH$47&gt;=$FQ190,FH$47&lt;=$FR190)*(('Summary&amp;Assumptions'!$H$25*$C190)*(1+'Summary&amp;Assumptions'!$J$29)^(FH$46-1))</f>
        <v>0</v>
      </c>
      <c r="FD190" s="588">
        <f>AND(FI$55&gt;0,SUM($E190:FC190)&lt;'Summary&amp;Assumptions'!$G$32*$B190,$D190&gt;='Summary&amp;Assumptions'!$D$17,FI$47&gt;=$D190,FI$47&lt;=EDATE($D190,'Summary&amp;Assumptions'!$G$32))*$B190+AND(FI$56&lt;'Summary&amp;Assumptions'!$J$31,FI$47&gt;=$FO190,FI$47&lt;=$FP190)*(('Summary&amp;Assumptions'!$H$25*$C190)*(1+'Summary&amp;Assumptions'!$J$29)^(FI$46-1))+AND(FI$56&lt;'Summary&amp;Assumptions'!$J$31,FI$47&gt;=$FQ190,FI$47&lt;=$FR190)*(('Summary&amp;Assumptions'!$H$25*$C190)*(1+'Summary&amp;Assumptions'!$J$29)^(FI$46-1))</f>
        <v>0</v>
      </c>
      <c r="FE190" s="588">
        <f>AND(FJ$55&gt;0,SUM($E190:FD190)&lt;'Summary&amp;Assumptions'!$G$32*$B190,$D190&gt;='Summary&amp;Assumptions'!$D$17,FJ$47&gt;=$D190,FJ$47&lt;=EDATE($D190,'Summary&amp;Assumptions'!$G$32))*$B190+AND(FJ$56&lt;'Summary&amp;Assumptions'!$J$31,FJ$47&gt;=$FO190,FJ$47&lt;=$FP190)*(('Summary&amp;Assumptions'!$H$25*$C190)*(1+'Summary&amp;Assumptions'!$J$29)^(FJ$46-1))+AND(FJ$56&lt;'Summary&amp;Assumptions'!$J$31,FJ$47&gt;=$FQ190,FJ$47&lt;=$FR190)*(('Summary&amp;Assumptions'!$H$25*$C190)*(1+'Summary&amp;Assumptions'!$J$29)^(FJ$46-1))</f>
        <v>0</v>
      </c>
      <c r="FF190" s="588">
        <f>AND(FK$55&gt;0,SUM($E190:FE190)&lt;'Summary&amp;Assumptions'!$G$32*$B190,$D190&gt;='Summary&amp;Assumptions'!$D$17,FK$47&gt;=$D190,FK$47&lt;=EDATE($D190,'Summary&amp;Assumptions'!$G$32))*$B190+AND(FK$56&lt;'Summary&amp;Assumptions'!$J$31,FK$47&gt;=$FO190,FK$47&lt;=$FP190)*(('Summary&amp;Assumptions'!$H$25*$C190)*(1+'Summary&amp;Assumptions'!$J$29)^(FK$46-1))+AND(FK$56&lt;'Summary&amp;Assumptions'!$J$31,FK$47&gt;=$FQ190,FK$47&lt;=$FR190)*(('Summary&amp;Assumptions'!$H$25*$C190)*(1+'Summary&amp;Assumptions'!$J$29)^(FK$46-1))</f>
        <v>0</v>
      </c>
      <c r="FG190" s="588">
        <f>AND(FL$55&gt;0,SUM($E190:FF190)&lt;'Summary&amp;Assumptions'!$G$32*$B190,$D190&gt;='Summary&amp;Assumptions'!$D$17,FL$47&gt;=$D190,FL$47&lt;=EDATE($D190,'Summary&amp;Assumptions'!$G$32))*$B190+AND(FL$56&lt;'Summary&amp;Assumptions'!$J$31,FL$47&gt;=$FO190,FL$47&lt;=$FP190)*(('Summary&amp;Assumptions'!$H$25*$C190)*(1+'Summary&amp;Assumptions'!$J$29)^(FL$46-1))+AND(FL$56&lt;'Summary&amp;Assumptions'!$J$31,FL$47&gt;=$FQ190,FL$47&lt;=$FR190)*(('Summary&amp;Assumptions'!$H$25*$C190)*(1+'Summary&amp;Assumptions'!$J$29)^(FL$46-1))</f>
        <v>0</v>
      </c>
      <c r="FH190" s="588">
        <f>AND(FM$55&gt;0,SUM($E190:FG190)&lt;'Summary&amp;Assumptions'!$G$32*$B190,$D190&gt;='Summary&amp;Assumptions'!$D$17,FM$47&gt;=$D190,FM$47&lt;=EDATE($D190,'Summary&amp;Assumptions'!$G$32))*$B190+AND(FM$56&lt;'Summary&amp;Assumptions'!$J$31,FM$47&gt;=$FO190,FM$47&lt;=$FP190)*(('Summary&amp;Assumptions'!$H$25*$C190)*(1+'Summary&amp;Assumptions'!$J$29)^(FM$46-1))+AND(FM$56&lt;'Summary&amp;Assumptions'!$J$31,FM$47&gt;=$FQ190,FM$47&lt;=$FR190)*(('Summary&amp;Assumptions'!$H$25*$C190)*(1+'Summary&amp;Assumptions'!$J$29)^(FM$46-1))</f>
        <v>0</v>
      </c>
      <c r="FI190" s="588">
        <f>AND(FN$55&gt;0,SUM($E190:FH190)&lt;'Summary&amp;Assumptions'!$G$32*$B190,$D190&gt;='Summary&amp;Assumptions'!$D$17,FN$47&gt;=$D190,FN$47&lt;=EDATE($D190,'Summary&amp;Assumptions'!$G$32))*$B190+AND(FN$56&lt;'Summary&amp;Assumptions'!$J$31,FN$47&gt;=$FO190,FN$47&lt;=$FP190)*(('Summary&amp;Assumptions'!$H$25*$C190)*(1+'Summary&amp;Assumptions'!$J$29)^(FN$46-1))+AND(FN$56&lt;'Summary&amp;Assumptions'!$J$31,FN$47&gt;=$FQ190,FN$47&lt;=$FR190)*(('Summary&amp;Assumptions'!$H$25*$C190)*(1+'Summary&amp;Assumptions'!$J$29)^(FN$46-1))</f>
        <v>0</v>
      </c>
      <c r="FJ190" s="588">
        <f>AND(FO$55&gt;0,SUM($E190:FI190)&lt;'Summary&amp;Assumptions'!$G$32*$B190,$D190&gt;='Summary&amp;Assumptions'!$D$17,FO$47&gt;=$D190,FO$47&lt;=EDATE($D190,'Summary&amp;Assumptions'!$G$32))*$B190+AND(FO$56&lt;'Summary&amp;Assumptions'!$J$31,FO$47&gt;=$FO190,FO$47&lt;=$FP190)*(('Summary&amp;Assumptions'!$H$25*$C190)*(1+'Summary&amp;Assumptions'!$J$29)^(FO$46-1))+AND(FO$56&lt;'Summary&amp;Assumptions'!$J$31,FO$47&gt;=$FQ190,FO$47&lt;=$FR190)*(('Summary&amp;Assumptions'!$H$25*$C190)*(1+'Summary&amp;Assumptions'!$J$29)^(FO$46-1))</f>
        <v>0</v>
      </c>
      <c r="FK190" s="588">
        <f>AND(FP$55&gt;0,SUM($E190:FJ190)&lt;'Summary&amp;Assumptions'!$G$32*$B190,$D190&gt;='Summary&amp;Assumptions'!$D$17,FP$47&gt;=$D190,FP$47&lt;=EDATE($D190,'Summary&amp;Assumptions'!$G$32))*$B190+AND(FP$56&lt;'Summary&amp;Assumptions'!$J$31,FP$47&gt;=$FO190,FP$47&lt;=$FP190)*(('Summary&amp;Assumptions'!$H$25*$C190)*(1+'Summary&amp;Assumptions'!$J$29)^(FP$46-1))+AND(FP$56&lt;'Summary&amp;Assumptions'!$J$31,FP$47&gt;=$FQ190,FP$47&lt;=$FR190)*(('Summary&amp;Assumptions'!$H$25*$C190)*(1+'Summary&amp;Assumptions'!$J$29)^(FP$46-1))</f>
        <v>0</v>
      </c>
      <c r="FL190" s="588">
        <f>AND(FQ$55&gt;0,SUM($E190:FK190)&lt;'Summary&amp;Assumptions'!$G$32*$B190,$D190&gt;='Summary&amp;Assumptions'!$D$17,FQ$47&gt;=$D190,FQ$47&lt;=EDATE($D190,'Summary&amp;Assumptions'!$G$32))*$B190+AND(FQ$56&lt;'Summary&amp;Assumptions'!$J$31,FQ$47&gt;=$FO190,FQ$47&lt;=$FP190)*(('Summary&amp;Assumptions'!$H$25*$C190)*(1+'Summary&amp;Assumptions'!$J$29)^(FQ$46-1))+AND(FQ$56&lt;'Summary&amp;Assumptions'!$J$31,FQ$47&gt;=$FQ190,FQ$47&lt;=$FR190)*(('Summary&amp;Assumptions'!$H$25*$C190)*(1+'Summary&amp;Assumptions'!$J$29)^(FQ$46-1))</f>
        <v>0</v>
      </c>
      <c r="FO190" s="576">
        <f>EDATE(D190,'Summary&amp;Assumptions'!$G$34)</f>
        <v>46569</v>
      </c>
      <c r="FP190" s="576">
        <f>EDATE(FO190,'Summary&amp;Assumptions'!$G$33-1)</f>
        <v>46600</v>
      </c>
      <c r="FQ190" s="576">
        <f>EDATE(FO190,'Summary&amp;Assumptions'!$G$34)</f>
        <v>46935</v>
      </c>
      <c r="FR190" s="576">
        <f>EDATE(FQ190,'Summary&amp;Assumptions'!$G$33-1)</f>
        <v>46966</v>
      </c>
    </row>
    <row r="191" spans="2:174" hidden="1" x14ac:dyDescent="0.2">
      <c r="B191" s="588">
        <v>0</v>
      </c>
      <c r="C191" s="193">
        <v>0</v>
      </c>
      <c r="D191" s="589">
        <v>46235</v>
      </c>
      <c r="F191" s="588">
        <f>AND(K$55&gt;0,SUM($E191:E191)&lt;'Summary&amp;Assumptions'!$G$32*$B191,$D191&gt;='Summary&amp;Assumptions'!$D$17,K$47&gt;=$D191,K$47&lt;=EDATE($D191,'Summary&amp;Assumptions'!$G$32))*$B191+AND(K$56&lt;'Summary&amp;Assumptions'!$J$31,K$47&gt;=$FO191,K$47&lt;=$FP191)*(('Summary&amp;Assumptions'!$H$25*$C191)*(1+'Summary&amp;Assumptions'!$J$29)^(K$46-1))+AND(K$56&lt;'Summary&amp;Assumptions'!$J$31,K$47&gt;=$FQ191,K$47&lt;=$FR191)*(('Summary&amp;Assumptions'!$H$25*$C191)*(1+'Summary&amp;Assumptions'!$J$29)^(K$46-1))</f>
        <v>0</v>
      </c>
      <c r="G191" s="588">
        <f>AND(L$55&gt;0,SUM($E191:F191)&lt;'Summary&amp;Assumptions'!$G$32*$B191,$D191&gt;='Summary&amp;Assumptions'!$D$17,L$47&gt;=$D191,L$47&lt;=EDATE($D191,'Summary&amp;Assumptions'!$G$32))*$B191+AND(L$56&lt;'Summary&amp;Assumptions'!$J$31,L$47&gt;=$FO191,L$47&lt;=$FP191)*(('Summary&amp;Assumptions'!$H$25*$C191)*(1+'Summary&amp;Assumptions'!$J$29)^(L$46-1))+AND(L$56&lt;'Summary&amp;Assumptions'!$J$31,L$47&gt;=$FQ191,L$47&lt;=$FR191)*(('Summary&amp;Assumptions'!$H$25*$C191)*(1+'Summary&amp;Assumptions'!$J$29)^(L$46-1))</f>
        <v>0</v>
      </c>
      <c r="H191" s="588">
        <f>AND(M$55&gt;0,SUM($E191:G191)&lt;'Summary&amp;Assumptions'!$G$32*$B191,$D191&gt;='Summary&amp;Assumptions'!$D$17,M$47&gt;=$D191,M$47&lt;=EDATE($D191,'Summary&amp;Assumptions'!$G$32))*$B191+AND(M$56&lt;'Summary&amp;Assumptions'!$J$31,M$47&gt;=$FO191,M$47&lt;=$FP191)*(('Summary&amp;Assumptions'!$H$25*$C191)*(1+'Summary&amp;Assumptions'!$J$29)^(M$46-1))+AND(M$56&lt;'Summary&amp;Assumptions'!$J$31,M$47&gt;=$FQ191,M$47&lt;=$FR191)*(('Summary&amp;Assumptions'!$H$25*$C191)*(1+'Summary&amp;Assumptions'!$J$29)^(M$46-1))</f>
        <v>0</v>
      </c>
      <c r="I191" s="588">
        <f>AND(N$55&gt;0,SUM($E191:H191)&lt;'Summary&amp;Assumptions'!$G$32*$B191,$D191&gt;='Summary&amp;Assumptions'!$D$17,N$47&gt;=$D191,N$47&lt;=EDATE($D191,'Summary&amp;Assumptions'!$G$32))*$B191+AND(N$56&lt;'Summary&amp;Assumptions'!$J$31,N$47&gt;=$FO191,N$47&lt;=$FP191)*(('Summary&amp;Assumptions'!$H$25*$C191)*(1+'Summary&amp;Assumptions'!$J$29)^(N$46-1))+AND(N$56&lt;'Summary&amp;Assumptions'!$J$31,N$47&gt;=$FQ191,N$47&lt;=$FR191)*(('Summary&amp;Assumptions'!$H$25*$C191)*(1+'Summary&amp;Assumptions'!$J$29)^(N$46-1))</f>
        <v>0</v>
      </c>
      <c r="J191" s="588">
        <f>AND(O$55&gt;0,SUM($E191:I191)&lt;'Summary&amp;Assumptions'!$G$32*$B191,$D191&gt;='Summary&amp;Assumptions'!$D$17,O$47&gt;=$D191,O$47&lt;=EDATE($D191,'Summary&amp;Assumptions'!$G$32))*$B191+AND(O$56&lt;'Summary&amp;Assumptions'!$J$31,O$47&gt;=$FO191,O$47&lt;=$FP191)*(('Summary&amp;Assumptions'!$H$25*$C191)*(1+'Summary&amp;Assumptions'!$J$29)^(O$46-1))+AND(O$56&lt;'Summary&amp;Assumptions'!$J$31,O$47&gt;=$FQ191,O$47&lt;=$FR191)*(('Summary&amp;Assumptions'!$H$25*$C191)*(1+'Summary&amp;Assumptions'!$J$29)^(O$46-1))</f>
        <v>0</v>
      </c>
      <c r="K191" s="588">
        <f>AND(P$55&gt;0,SUM($E191:J191)&lt;'Summary&amp;Assumptions'!$G$32*$B191,$D191&gt;='Summary&amp;Assumptions'!$D$17,P$47&gt;=$D191,P$47&lt;=EDATE($D191,'Summary&amp;Assumptions'!$G$32))*$B191+AND(P$56&lt;'Summary&amp;Assumptions'!$J$31,P$47&gt;=$FO191,P$47&lt;=$FP191)*(('Summary&amp;Assumptions'!$H$25*$C191)*(1+'Summary&amp;Assumptions'!$J$29)^(P$46-1))+AND(P$56&lt;'Summary&amp;Assumptions'!$J$31,P$47&gt;=$FQ191,P$47&lt;=$FR191)*(('Summary&amp;Assumptions'!$H$25*$C191)*(1+'Summary&amp;Assumptions'!$J$29)^(P$46-1))</f>
        <v>0</v>
      </c>
      <c r="L191" s="588">
        <f>AND(Q$55&gt;0,SUM($E191:K191)&lt;'Summary&amp;Assumptions'!$G$32*$B191,$D191&gt;='Summary&amp;Assumptions'!$D$17,Q$47&gt;=$D191,Q$47&lt;=EDATE($D191,'Summary&amp;Assumptions'!$G$32))*$B191+AND(Q$56&lt;'Summary&amp;Assumptions'!$J$31,Q$47&gt;=$FO191,Q$47&lt;=$FP191)*(('Summary&amp;Assumptions'!$H$25*$C191)*(1+'Summary&amp;Assumptions'!$J$29)^(Q$46-1))+AND(Q$56&lt;'Summary&amp;Assumptions'!$J$31,Q$47&gt;=$FQ191,Q$47&lt;=$FR191)*(('Summary&amp;Assumptions'!$H$25*$C191)*(1+'Summary&amp;Assumptions'!$J$29)^(Q$46-1))</f>
        <v>0</v>
      </c>
      <c r="M191" s="588">
        <f>AND(R$55&gt;0,SUM($E191:L191)&lt;'Summary&amp;Assumptions'!$G$32*$B191,$D191&gt;='Summary&amp;Assumptions'!$D$17,R$47&gt;=$D191,R$47&lt;=EDATE($D191,'Summary&amp;Assumptions'!$G$32))*$B191+AND(R$56&lt;'Summary&amp;Assumptions'!$J$31,R$47&gt;=$FO191,R$47&lt;=$FP191)*(('Summary&amp;Assumptions'!$H$25*$C191)*(1+'Summary&amp;Assumptions'!$J$29)^(R$46-1))+AND(R$56&lt;'Summary&amp;Assumptions'!$J$31,R$47&gt;=$FQ191,R$47&lt;=$FR191)*(('Summary&amp;Assumptions'!$H$25*$C191)*(1+'Summary&amp;Assumptions'!$J$29)^(R$46-1))</f>
        <v>0</v>
      </c>
      <c r="N191" s="588">
        <f>AND(S$55&gt;0,SUM($E191:M191)&lt;'Summary&amp;Assumptions'!$G$32*$B191,$D191&gt;='Summary&amp;Assumptions'!$D$17,S$47&gt;=$D191,S$47&lt;=EDATE($D191,'Summary&amp;Assumptions'!$G$32))*$B191+AND(S$56&lt;'Summary&amp;Assumptions'!$J$31,S$47&gt;=$FO191,S$47&lt;=$FP191)*(('Summary&amp;Assumptions'!$H$25*$C191)*(1+'Summary&amp;Assumptions'!$J$29)^(S$46-1))+AND(S$56&lt;'Summary&amp;Assumptions'!$J$31,S$47&gt;=$FQ191,S$47&lt;=$FR191)*(('Summary&amp;Assumptions'!$H$25*$C191)*(1+'Summary&amp;Assumptions'!$J$29)^(S$46-1))</f>
        <v>0</v>
      </c>
      <c r="O191" s="588">
        <f>AND(T$55&gt;0,SUM($E191:N191)&lt;'Summary&amp;Assumptions'!$G$32*$B191,$D191&gt;='Summary&amp;Assumptions'!$D$17,T$47&gt;=$D191,T$47&lt;=EDATE($D191,'Summary&amp;Assumptions'!$G$32))*$B191+AND(T$56&lt;'Summary&amp;Assumptions'!$J$31,T$47&gt;=$FO191,T$47&lt;=$FP191)*(('Summary&amp;Assumptions'!$H$25*$C191)*(1+'Summary&amp;Assumptions'!$J$29)^(T$46-1))+AND(T$56&lt;'Summary&amp;Assumptions'!$J$31,T$47&gt;=$FQ191,T$47&lt;=$FR191)*(('Summary&amp;Assumptions'!$H$25*$C191)*(1+'Summary&amp;Assumptions'!$J$29)^(T$46-1))</f>
        <v>0</v>
      </c>
      <c r="P191" s="588">
        <f>AND(U$55&gt;0,SUM($E191:O191)&lt;'Summary&amp;Assumptions'!$G$32*$B191,$D191&gt;='Summary&amp;Assumptions'!$D$17,U$47&gt;=$D191,U$47&lt;=EDATE($D191,'Summary&amp;Assumptions'!$G$32))*$B191+AND(U$56&lt;'Summary&amp;Assumptions'!$J$31,U$47&gt;=$FO191,U$47&lt;=$FP191)*(('Summary&amp;Assumptions'!$H$25*$C191)*(1+'Summary&amp;Assumptions'!$J$29)^(U$46-1))+AND(U$56&lt;'Summary&amp;Assumptions'!$J$31,U$47&gt;=$FQ191,U$47&lt;=$FR191)*(('Summary&amp;Assumptions'!$H$25*$C191)*(1+'Summary&amp;Assumptions'!$J$29)^(U$46-1))</f>
        <v>0</v>
      </c>
      <c r="Q191" s="588">
        <f>AND(V$55&gt;0,SUM($E191:P191)&lt;'Summary&amp;Assumptions'!$G$32*$B191,$D191&gt;='Summary&amp;Assumptions'!$D$17,V$47&gt;=$D191,V$47&lt;=EDATE($D191,'Summary&amp;Assumptions'!$G$32))*$B191+AND(V$56&lt;'Summary&amp;Assumptions'!$J$31,V$47&gt;=$FO191,V$47&lt;=$FP191)*(('Summary&amp;Assumptions'!$H$25*$C191)*(1+'Summary&amp;Assumptions'!$J$29)^(V$46-1))+AND(V$56&lt;'Summary&amp;Assumptions'!$J$31,V$47&gt;=$FQ191,V$47&lt;=$FR191)*(('Summary&amp;Assumptions'!$H$25*$C191)*(1+'Summary&amp;Assumptions'!$J$29)^(V$46-1))</f>
        <v>0</v>
      </c>
      <c r="R191" s="588">
        <f>AND(W$55&gt;0,SUM($E191:Q191)&lt;'Summary&amp;Assumptions'!$G$32*$B191,$D191&gt;='Summary&amp;Assumptions'!$D$17,W$47&gt;=$D191,W$47&lt;=EDATE($D191,'Summary&amp;Assumptions'!$G$32))*$B191+AND(W$56&lt;'Summary&amp;Assumptions'!$J$31,W$47&gt;=$FO191,W$47&lt;=$FP191)*(('Summary&amp;Assumptions'!$H$25*$C191)*(1+'Summary&amp;Assumptions'!$J$29)^(W$46-1))+AND(W$56&lt;'Summary&amp;Assumptions'!$J$31,W$47&gt;=$FQ191,W$47&lt;=$FR191)*(('Summary&amp;Assumptions'!$H$25*$C191)*(1+'Summary&amp;Assumptions'!$J$29)^(W$46-1))</f>
        <v>0</v>
      </c>
      <c r="S191" s="588">
        <f>AND(X$55&gt;0,SUM($E191:R191)&lt;'Summary&amp;Assumptions'!$G$32*$B191,$D191&gt;='Summary&amp;Assumptions'!$D$17,X$47&gt;=$D191,X$47&lt;=EDATE($D191,'Summary&amp;Assumptions'!$G$32))*$B191+AND(X$56&lt;'Summary&amp;Assumptions'!$J$31,X$47&gt;=$FO191,X$47&lt;=$FP191)*(('Summary&amp;Assumptions'!$H$25*$C191)*(1+'Summary&amp;Assumptions'!$J$29)^(X$46-1))+AND(X$56&lt;'Summary&amp;Assumptions'!$J$31,X$47&gt;=$FQ191,X$47&lt;=$FR191)*(('Summary&amp;Assumptions'!$H$25*$C191)*(1+'Summary&amp;Assumptions'!$J$29)^(X$46-1))</f>
        <v>0</v>
      </c>
      <c r="T191" s="588">
        <f>AND(Y$55&gt;0,SUM($E191:S191)&lt;'Summary&amp;Assumptions'!$G$32*$B191,$D191&gt;='Summary&amp;Assumptions'!$D$17,Y$47&gt;=$D191,Y$47&lt;=EDATE($D191,'Summary&amp;Assumptions'!$G$32))*$B191+AND(Y$56&lt;'Summary&amp;Assumptions'!$J$31,Y$47&gt;=$FO191,Y$47&lt;=$FP191)*(('Summary&amp;Assumptions'!$H$25*$C191)*(1+'Summary&amp;Assumptions'!$J$29)^(Y$46-1))+AND(Y$56&lt;'Summary&amp;Assumptions'!$J$31,Y$47&gt;=$FQ191,Y$47&lt;=$FR191)*(('Summary&amp;Assumptions'!$H$25*$C191)*(1+'Summary&amp;Assumptions'!$J$29)^(Y$46-1))</f>
        <v>0</v>
      </c>
      <c r="U191" s="588">
        <f>AND(Z$55&gt;0,SUM($E191:T191)&lt;'Summary&amp;Assumptions'!$G$32*$B191,$D191&gt;='Summary&amp;Assumptions'!$D$17,Z$47&gt;=$D191,Z$47&lt;=EDATE($D191,'Summary&amp;Assumptions'!$G$32))*$B191+AND(Z$56&lt;'Summary&amp;Assumptions'!$J$31,Z$47&gt;=$FO191,Z$47&lt;=$FP191)*(('Summary&amp;Assumptions'!$H$25*$C191)*(1+'Summary&amp;Assumptions'!$J$29)^(Z$46-1))+AND(Z$56&lt;'Summary&amp;Assumptions'!$J$31,Z$47&gt;=$FQ191,Z$47&lt;=$FR191)*(('Summary&amp;Assumptions'!$H$25*$C191)*(1+'Summary&amp;Assumptions'!$J$29)^(Z$46-1))</f>
        <v>0</v>
      </c>
      <c r="V191" s="588">
        <f>AND(AA$55&gt;0,SUM($E191:U191)&lt;'Summary&amp;Assumptions'!$G$32*$B191,$D191&gt;='Summary&amp;Assumptions'!$D$17,AA$47&gt;=$D191,AA$47&lt;=EDATE($D191,'Summary&amp;Assumptions'!$G$32))*$B191+AND(AA$56&lt;'Summary&amp;Assumptions'!$J$31,AA$47&gt;=$FO191,AA$47&lt;=$FP191)*(('Summary&amp;Assumptions'!$H$25*$C191)*(1+'Summary&amp;Assumptions'!$J$29)^(AA$46-1))+AND(AA$56&lt;'Summary&amp;Assumptions'!$J$31,AA$47&gt;=$FQ191,AA$47&lt;=$FR191)*(('Summary&amp;Assumptions'!$H$25*$C191)*(1+'Summary&amp;Assumptions'!$J$29)^(AA$46-1))</f>
        <v>0</v>
      </c>
      <c r="W191" s="588">
        <f>AND(AB$55&gt;0,SUM($E191:V191)&lt;'Summary&amp;Assumptions'!$G$32*$B191,$D191&gt;='Summary&amp;Assumptions'!$D$17,AB$47&gt;=$D191,AB$47&lt;=EDATE($D191,'Summary&amp;Assumptions'!$G$32))*$B191+AND(AB$56&lt;'Summary&amp;Assumptions'!$J$31,AB$47&gt;=$FO191,AB$47&lt;=$FP191)*(('Summary&amp;Assumptions'!$H$25*$C191)*(1+'Summary&amp;Assumptions'!$J$29)^(AB$46-1))+AND(AB$56&lt;'Summary&amp;Assumptions'!$J$31,AB$47&gt;=$FQ191,AB$47&lt;=$FR191)*(('Summary&amp;Assumptions'!$H$25*$C191)*(1+'Summary&amp;Assumptions'!$J$29)^(AB$46-1))</f>
        <v>0</v>
      </c>
      <c r="X191" s="588">
        <f>AND(AC$55&gt;0,SUM($E191:W191)&lt;'Summary&amp;Assumptions'!$G$32*$B191,$D191&gt;='Summary&amp;Assumptions'!$D$17,AC$47&gt;=$D191,AC$47&lt;=EDATE($D191,'Summary&amp;Assumptions'!$G$32))*$B191+AND(AC$56&lt;'Summary&amp;Assumptions'!$J$31,AC$47&gt;=$FO191,AC$47&lt;=$FP191)*(('Summary&amp;Assumptions'!$H$25*$C191)*(1+'Summary&amp;Assumptions'!$J$29)^(AC$46-1))+AND(AC$56&lt;'Summary&amp;Assumptions'!$J$31,AC$47&gt;=$FQ191,AC$47&lt;=$FR191)*(('Summary&amp;Assumptions'!$H$25*$C191)*(1+'Summary&amp;Assumptions'!$J$29)^(AC$46-1))</f>
        <v>0</v>
      </c>
      <c r="Y191" s="588">
        <f>AND(AD$55&gt;0,SUM($E191:X191)&lt;'Summary&amp;Assumptions'!$G$32*$B191,$D191&gt;='Summary&amp;Assumptions'!$D$17,AD$47&gt;=$D191,AD$47&lt;=EDATE($D191,'Summary&amp;Assumptions'!$G$32))*$B191+AND(AD$56&lt;'Summary&amp;Assumptions'!$J$31,AD$47&gt;=$FO191,AD$47&lt;=$FP191)*(('Summary&amp;Assumptions'!$H$25*$C191)*(1+'Summary&amp;Assumptions'!$J$29)^(AD$46-1))+AND(AD$56&lt;'Summary&amp;Assumptions'!$J$31,AD$47&gt;=$FQ191,AD$47&lt;=$FR191)*(('Summary&amp;Assumptions'!$H$25*$C191)*(1+'Summary&amp;Assumptions'!$J$29)^(AD$46-1))</f>
        <v>0</v>
      </c>
      <c r="Z191" s="588">
        <f>AND(AE$55&gt;0,SUM($E191:Y191)&lt;'Summary&amp;Assumptions'!$G$32*$B191,$D191&gt;='Summary&amp;Assumptions'!$D$17,AE$47&gt;=$D191,AE$47&lt;=EDATE($D191,'Summary&amp;Assumptions'!$G$32))*$B191+AND(AE$56&lt;'Summary&amp;Assumptions'!$J$31,AE$47&gt;=$FO191,AE$47&lt;=$FP191)*(('Summary&amp;Assumptions'!$H$25*$C191)*(1+'Summary&amp;Assumptions'!$J$29)^(AE$46-1))+AND(AE$56&lt;'Summary&amp;Assumptions'!$J$31,AE$47&gt;=$FQ191,AE$47&lt;=$FR191)*(('Summary&amp;Assumptions'!$H$25*$C191)*(1+'Summary&amp;Assumptions'!$J$29)^(AE$46-1))</f>
        <v>0</v>
      </c>
      <c r="AA191" s="588">
        <f>AND(AF$55&gt;0,SUM($E191:Z191)&lt;'Summary&amp;Assumptions'!$G$32*$B191,$D191&gt;='Summary&amp;Assumptions'!$D$17,AF$47&gt;=$D191,AF$47&lt;=EDATE($D191,'Summary&amp;Assumptions'!$G$32))*$B191+AND(AF$56&lt;'Summary&amp;Assumptions'!$J$31,AF$47&gt;=$FO191,AF$47&lt;=$FP191)*(('Summary&amp;Assumptions'!$H$25*$C191)*(1+'Summary&amp;Assumptions'!$J$29)^(AF$46-1))+AND(AF$56&lt;'Summary&amp;Assumptions'!$J$31,AF$47&gt;=$FQ191,AF$47&lt;=$FR191)*(('Summary&amp;Assumptions'!$H$25*$C191)*(1+'Summary&amp;Assumptions'!$J$29)^(AF$46-1))</f>
        <v>0</v>
      </c>
      <c r="AB191" s="588">
        <f>AND(AG$55&gt;0,SUM($E191:AA191)&lt;'Summary&amp;Assumptions'!$G$32*$B191,$D191&gt;='Summary&amp;Assumptions'!$D$17,AG$47&gt;=$D191,AG$47&lt;=EDATE($D191,'Summary&amp;Assumptions'!$G$32))*$B191+AND(AG$56&lt;'Summary&amp;Assumptions'!$J$31,AG$47&gt;=$FO191,AG$47&lt;=$FP191)*(('Summary&amp;Assumptions'!$H$25*$C191)*(1+'Summary&amp;Assumptions'!$J$29)^(AG$46-1))+AND(AG$56&lt;'Summary&amp;Assumptions'!$J$31,AG$47&gt;=$FQ191,AG$47&lt;=$FR191)*(('Summary&amp;Assumptions'!$H$25*$C191)*(1+'Summary&amp;Assumptions'!$J$29)^(AG$46-1))</f>
        <v>0</v>
      </c>
      <c r="AC191" s="588">
        <f>AND(AH$55&gt;0,SUM($E191:AB191)&lt;'Summary&amp;Assumptions'!$G$32*$B191,$D191&gt;='Summary&amp;Assumptions'!$D$17,AH$47&gt;=$D191,AH$47&lt;=EDATE($D191,'Summary&amp;Assumptions'!$G$32))*$B191+AND(AH$56&lt;'Summary&amp;Assumptions'!$J$31,AH$47&gt;=$FO191,AH$47&lt;=$FP191)*(('Summary&amp;Assumptions'!$H$25*$C191)*(1+'Summary&amp;Assumptions'!$J$29)^(AH$46-1))+AND(AH$56&lt;'Summary&amp;Assumptions'!$J$31,AH$47&gt;=$FQ191,AH$47&lt;=$FR191)*(('Summary&amp;Assumptions'!$H$25*$C191)*(1+'Summary&amp;Assumptions'!$J$29)^(AH$46-1))</f>
        <v>0</v>
      </c>
      <c r="AD191" s="588">
        <f>AND(AI$55&gt;0,SUM($E191:AC191)&lt;'Summary&amp;Assumptions'!$G$32*$B191,$D191&gt;='Summary&amp;Assumptions'!$D$17,AI$47&gt;=$D191,AI$47&lt;=EDATE($D191,'Summary&amp;Assumptions'!$G$32))*$B191+AND(AI$56&lt;'Summary&amp;Assumptions'!$J$31,AI$47&gt;=$FO191,AI$47&lt;=$FP191)*(('Summary&amp;Assumptions'!$H$25*$C191)*(1+'Summary&amp;Assumptions'!$J$29)^(AI$46-1))+AND(AI$56&lt;'Summary&amp;Assumptions'!$J$31,AI$47&gt;=$FQ191,AI$47&lt;=$FR191)*(('Summary&amp;Assumptions'!$H$25*$C191)*(1+'Summary&amp;Assumptions'!$J$29)^(AI$46-1))</f>
        <v>0</v>
      </c>
      <c r="AE191" s="588">
        <f>AND(AJ$55&gt;0,SUM($E191:AD191)&lt;'Summary&amp;Assumptions'!$G$32*$B191,$D191&gt;='Summary&amp;Assumptions'!$D$17,AJ$47&gt;=$D191,AJ$47&lt;=EDATE($D191,'Summary&amp;Assumptions'!$G$32))*$B191+AND(AJ$56&lt;'Summary&amp;Assumptions'!$J$31,AJ$47&gt;=$FO191,AJ$47&lt;=$FP191)*(('Summary&amp;Assumptions'!$H$25*$C191)*(1+'Summary&amp;Assumptions'!$J$29)^(AJ$46-1))+AND(AJ$56&lt;'Summary&amp;Assumptions'!$J$31,AJ$47&gt;=$FQ191,AJ$47&lt;=$FR191)*(('Summary&amp;Assumptions'!$H$25*$C191)*(1+'Summary&amp;Assumptions'!$J$29)^(AJ$46-1))</f>
        <v>0</v>
      </c>
      <c r="AF191" s="588">
        <f>AND(AK$55&gt;0,SUM($E191:AE191)&lt;'Summary&amp;Assumptions'!$G$32*$B191,$D191&gt;='Summary&amp;Assumptions'!$D$17,AK$47&gt;=$D191,AK$47&lt;=EDATE($D191,'Summary&amp;Assumptions'!$G$32))*$B191+AND(AK$56&lt;'Summary&amp;Assumptions'!$J$31,AK$47&gt;=$FO191,AK$47&lt;=$FP191)*(('Summary&amp;Assumptions'!$H$25*$C191)*(1+'Summary&amp;Assumptions'!$J$29)^(AK$46-1))+AND(AK$56&lt;'Summary&amp;Assumptions'!$J$31,AK$47&gt;=$FQ191,AK$47&lt;=$FR191)*(('Summary&amp;Assumptions'!$H$25*$C191)*(1+'Summary&amp;Assumptions'!$J$29)^(AK$46-1))</f>
        <v>0</v>
      </c>
      <c r="AG191" s="588">
        <f>AND(AL$55&gt;0,SUM($E191:AF191)&lt;'Summary&amp;Assumptions'!$G$32*$B191,$D191&gt;='Summary&amp;Assumptions'!$D$17,AL$47&gt;=$D191,AL$47&lt;=EDATE($D191,'Summary&amp;Assumptions'!$G$32))*$B191+AND(AL$56&lt;'Summary&amp;Assumptions'!$J$31,AL$47&gt;=$FO191,AL$47&lt;=$FP191)*(('Summary&amp;Assumptions'!$H$25*$C191)*(1+'Summary&amp;Assumptions'!$J$29)^(AL$46-1))+AND(AL$56&lt;'Summary&amp;Assumptions'!$J$31,AL$47&gt;=$FQ191,AL$47&lt;=$FR191)*(('Summary&amp;Assumptions'!$H$25*$C191)*(1+'Summary&amp;Assumptions'!$J$29)^(AL$46-1))</f>
        <v>0</v>
      </c>
      <c r="AH191" s="588">
        <f>AND(AM$55&gt;0,SUM($E191:AG191)&lt;'Summary&amp;Assumptions'!$G$32*$B191,$D191&gt;='Summary&amp;Assumptions'!$D$17,AM$47&gt;=$D191,AM$47&lt;=EDATE($D191,'Summary&amp;Assumptions'!$G$32))*$B191+AND(AM$56&lt;'Summary&amp;Assumptions'!$J$31,AM$47&gt;=$FO191,AM$47&lt;=$FP191)*(('Summary&amp;Assumptions'!$H$25*$C191)*(1+'Summary&amp;Assumptions'!$J$29)^(AM$46-1))+AND(AM$56&lt;'Summary&amp;Assumptions'!$J$31,AM$47&gt;=$FQ191,AM$47&lt;=$FR191)*(('Summary&amp;Assumptions'!$H$25*$C191)*(1+'Summary&amp;Assumptions'!$J$29)^(AM$46-1))</f>
        <v>0</v>
      </c>
      <c r="AI191" s="588">
        <f>AND(AN$55&gt;0,SUM($E191:AH191)&lt;'Summary&amp;Assumptions'!$G$32*$B191,$D191&gt;='Summary&amp;Assumptions'!$D$17,AN$47&gt;=$D191,AN$47&lt;=EDATE($D191,'Summary&amp;Assumptions'!$G$32))*$B191+AND(AN$56&lt;'Summary&amp;Assumptions'!$J$31,AN$47&gt;=$FO191,AN$47&lt;=$FP191)*(('Summary&amp;Assumptions'!$H$25*$C191)*(1+'Summary&amp;Assumptions'!$J$29)^(AN$46-1))+AND(AN$56&lt;'Summary&amp;Assumptions'!$J$31,AN$47&gt;=$FQ191,AN$47&lt;=$FR191)*(('Summary&amp;Assumptions'!$H$25*$C191)*(1+'Summary&amp;Assumptions'!$J$29)^(AN$46-1))</f>
        <v>0</v>
      </c>
      <c r="AJ191" s="588">
        <f>AND(AO$55&gt;0,SUM($E191:AI191)&lt;'Summary&amp;Assumptions'!$G$32*$B191,$D191&gt;='Summary&amp;Assumptions'!$D$17,AO$47&gt;=$D191,AO$47&lt;=EDATE($D191,'Summary&amp;Assumptions'!$G$32))*$B191+AND(AO$56&lt;'Summary&amp;Assumptions'!$J$31,AO$47&gt;=$FO191,AO$47&lt;=$FP191)*(('Summary&amp;Assumptions'!$H$25*$C191)*(1+'Summary&amp;Assumptions'!$J$29)^(AO$46-1))+AND(AO$56&lt;'Summary&amp;Assumptions'!$J$31,AO$47&gt;=$FQ191,AO$47&lt;=$FR191)*(('Summary&amp;Assumptions'!$H$25*$C191)*(1+'Summary&amp;Assumptions'!$J$29)^(AO$46-1))</f>
        <v>0</v>
      </c>
      <c r="AK191" s="588">
        <f>AND(AP$55&gt;0,SUM($E191:AJ191)&lt;'Summary&amp;Assumptions'!$G$32*$B191,$D191&gt;='Summary&amp;Assumptions'!$D$17,AP$47&gt;=$D191,AP$47&lt;=EDATE($D191,'Summary&amp;Assumptions'!$G$32))*$B191+AND(AP$56&lt;'Summary&amp;Assumptions'!$J$31,AP$47&gt;=$FO191,AP$47&lt;=$FP191)*(('Summary&amp;Assumptions'!$H$25*$C191)*(1+'Summary&amp;Assumptions'!$J$29)^(AP$46-1))+AND(AP$56&lt;'Summary&amp;Assumptions'!$J$31,AP$47&gt;=$FQ191,AP$47&lt;=$FR191)*(('Summary&amp;Assumptions'!$H$25*$C191)*(1+'Summary&amp;Assumptions'!$J$29)^(AP$46-1))</f>
        <v>0</v>
      </c>
      <c r="AL191" s="588">
        <f>AND(AQ$55&gt;0,SUM($E191:AK191)&lt;'Summary&amp;Assumptions'!$G$32*$B191,$D191&gt;='Summary&amp;Assumptions'!$D$17,AQ$47&gt;=$D191,AQ$47&lt;=EDATE($D191,'Summary&amp;Assumptions'!$G$32))*$B191+AND(AQ$56&lt;'Summary&amp;Assumptions'!$J$31,AQ$47&gt;=$FO191,AQ$47&lt;=$FP191)*(('Summary&amp;Assumptions'!$H$25*$C191)*(1+'Summary&amp;Assumptions'!$J$29)^(AQ$46-1))+AND(AQ$56&lt;'Summary&amp;Assumptions'!$J$31,AQ$47&gt;=$FQ191,AQ$47&lt;=$FR191)*(('Summary&amp;Assumptions'!$H$25*$C191)*(1+'Summary&amp;Assumptions'!$J$29)^(AQ$46-1))</f>
        <v>0</v>
      </c>
      <c r="AM191" s="588">
        <f>AND(AR$55&gt;0,SUM($E191:AL191)&lt;'Summary&amp;Assumptions'!$G$32*$B191,$D191&gt;='Summary&amp;Assumptions'!$D$17,AR$47&gt;=$D191,AR$47&lt;=EDATE($D191,'Summary&amp;Assumptions'!$G$32))*$B191+AND(AR$56&lt;'Summary&amp;Assumptions'!$J$31,AR$47&gt;=$FO191,AR$47&lt;=$FP191)*(('Summary&amp;Assumptions'!$H$25*$C191)*(1+'Summary&amp;Assumptions'!$J$29)^(AR$46-1))+AND(AR$56&lt;'Summary&amp;Assumptions'!$J$31,AR$47&gt;=$FQ191,AR$47&lt;=$FR191)*(('Summary&amp;Assumptions'!$H$25*$C191)*(1+'Summary&amp;Assumptions'!$J$29)^(AR$46-1))</f>
        <v>0</v>
      </c>
      <c r="AN191" s="588">
        <f>AND(AS$55&gt;0,SUM($E191:AM191)&lt;'Summary&amp;Assumptions'!$G$32*$B191,$D191&gt;='Summary&amp;Assumptions'!$D$17,AS$47&gt;=$D191,AS$47&lt;=EDATE($D191,'Summary&amp;Assumptions'!$G$32))*$B191+AND(AS$56&lt;'Summary&amp;Assumptions'!$J$31,AS$47&gt;=$FO191,AS$47&lt;=$FP191)*(('Summary&amp;Assumptions'!$H$25*$C191)*(1+'Summary&amp;Assumptions'!$J$29)^(AS$46-1))+AND(AS$56&lt;'Summary&amp;Assumptions'!$J$31,AS$47&gt;=$FQ191,AS$47&lt;=$FR191)*(('Summary&amp;Assumptions'!$H$25*$C191)*(1+'Summary&amp;Assumptions'!$J$29)^(AS$46-1))</f>
        <v>0</v>
      </c>
      <c r="AO191" s="588">
        <f>AND(AT$55&gt;0,SUM($E191:AN191)&lt;'Summary&amp;Assumptions'!$G$32*$B191,$D191&gt;='Summary&amp;Assumptions'!$D$17,AT$47&gt;=$D191,AT$47&lt;=EDATE($D191,'Summary&amp;Assumptions'!$G$32))*$B191+AND(AT$56&lt;'Summary&amp;Assumptions'!$J$31,AT$47&gt;=$FO191,AT$47&lt;=$FP191)*(('Summary&amp;Assumptions'!$H$25*$C191)*(1+'Summary&amp;Assumptions'!$J$29)^(AT$46-1))+AND(AT$56&lt;'Summary&amp;Assumptions'!$J$31,AT$47&gt;=$FQ191,AT$47&lt;=$FR191)*(('Summary&amp;Assumptions'!$H$25*$C191)*(1+'Summary&amp;Assumptions'!$J$29)^(AT$46-1))</f>
        <v>0</v>
      </c>
      <c r="AP191" s="588">
        <f>AND(AU$55&gt;0,SUM($E191:AO191)&lt;'Summary&amp;Assumptions'!$G$32*$B191,$D191&gt;='Summary&amp;Assumptions'!$D$17,AU$47&gt;=$D191,AU$47&lt;=EDATE($D191,'Summary&amp;Assumptions'!$G$32))*$B191+AND(AU$56&lt;'Summary&amp;Assumptions'!$J$31,AU$47&gt;=$FO191,AU$47&lt;=$FP191)*(('Summary&amp;Assumptions'!$H$25*$C191)*(1+'Summary&amp;Assumptions'!$J$29)^(AU$46-1))+AND(AU$56&lt;'Summary&amp;Assumptions'!$J$31,AU$47&gt;=$FQ191,AU$47&lt;=$FR191)*(('Summary&amp;Assumptions'!$H$25*$C191)*(1+'Summary&amp;Assumptions'!$J$29)^(AU$46-1))</f>
        <v>0</v>
      </c>
      <c r="AQ191" s="588">
        <f>AND(AV$55&gt;0,SUM($E191:AP191)&lt;'Summary&amp;Assumptions'!$G$32*$B191,$D191&gt;='Summary&amp;Assumptions'!$D$17,AV$47&gt;=$D191,AV$47&lt;=EDATE($D191,'Summary&amp;Assumptions'!$G$32))*$B191+AND(AV$56&lt;'Summary&amp;Assumptions'!$J$31,AV$47&gt;=$FO191,AV$47&lt;=$FP191)*(('Summary&amp;Assumptions'!$H$25*$C191)*(1+'Summary&amp;Assumptions'!$J$29)^(AV$46-1))+AND(AV$56&lt;'Summary&amp;Assumptions'!$J$31,AV$47&gt;=$FQ191,AV$47&lt;=$FR191)*(('Summary&amp;Assumptions'!$H$25*$C191)*(1+'Summary&amp;Assumptions'!$J$29)^(AV$46-1))</f>
        <v>0</v>
      </c>
      <c r="AR191" s="588">
        <f>AND(AW$55&gt;0,SUM($E191:AQ191)&lt;'Summary&amp;Assumptions'!$G$32*$B191,$D191&gt;='Summary&amp;Assumptions'!$D$17,AW$47&gt;=$D191,AW$47&lt;=EDATE($D191,'Summary&amp;Assumptions'!$G$32))*$B191+AND(AW$56&lt;'Summary&amp;Assumptions'!$J$31,AW$47&gt;=$FO191,AW$47&lt;=$FP191)*(('Summary&amp;Assumptions'!$H$25*$C191)*(1+'Summary&amp;Assumptions'!$J$29)^(AW$46-1))+AND(AW$56&lt;'Summary&amp;Assumptions'!$J$31,AW$47&gt;=$FQ191,AW$47&lt;=$FR191)*(('Summary&amp;Assumptions'!$H$25*$C191)*(1+'Summary&amp;Assumptions'!$J$29)^(AW$46-1))</f>
        <v>0</v>
      </c>
      <c r="AS191" s="588">
        <f>AND(AX$55&gt;0,SUM($E191:AR191)&lt;'Summary&amp;Assumptions'!$G$32*$B191,$D191&gt;='Summary&amp;Assumptions'!$D$17,AX$47&gt;=$D191,AX$47&lt;=EDATE($D191,'Summary&amp;Assumptions'!$G$32))*$B191+AND(AX$56&lt;'Summary&amp;Assumptions'!$J$31,AX$47&gt;=$FO191,AX$47&lt;=$FP191)*(('Summary&amp;Assumptions'!$H$25*$C191)*(1+'Summary&amp;Assumptions'!$J$29)^(AX$46-1))+AND(AX$56&lt;'Summary&amp;Assumptions'!$J$31,AX$47&gt;=$FQ191,AX$47&lt;=$FR191)*(('Summary&amp;Assumptions'!$H$25*$C191)*(1+'Summary&amp;Assumptions'!$J$29)^(AX$46-1))</f>
        <v>0</v>
      </c>
      <c r="AT191" s="588">
        <f>AND(AY$55&gt;0,SUM($E191:AS191)&lt;'Summary&amp;Assumptions'!$G$32*$B191,$D191&gt;='Summary&amp;Assumptions'!$D$17,AY$47&gt;=$D191,AY$47&lt;=EDATE($D191,'Summary&amp;Assumptions'!$G$32))*$B191+AND(AY$56&lt;'Summary&amp;Assumptions'!$J$31,AY$47&gt;=$FO191,AY$47&lt;=$FP191)*(('Summary&amp;Assumptions'!$H$25*$C191)*(1+'Summary&amp;Assumptions'!$J$29)^(AY$46-1))+AND(AY$56&lt;'Summary&amp;Assumptions'!$J$31,AY$47&gt;=$FQ191,AY$47&lt;=$FR191)*(('Summary&amp;Assumptions'!$H$25*$C191)*(1+'Summary&amp;Assumptions'!$J$29)^(AY$46-1))</f>
        <v>0</v>
      </c>
      <c r="AU191" s="588">
        <f>AND(AZ$55&gt;0,SUM($E191:AT191)&lt;'Summary&amp;Assumptions'!$G$32*$B191,$D191&gt;='Summary&amp;Assumptions'!$D$17,AZ$47&gt;=$D191,AZ$47&lt;=EDATE($D191,'Summary&amp;Assumptions'!$G$32))*$B191+AND(AZ$56&lt;'Summary&amp;Assumptions'!$J$31,AZ$47&gt;=$FO191,AZ$47&lt;=$FP191)*(('Summary&amp;Assumptions'!$H$25*$C191)*(1+'Summary&amp;Assumptions'!$J$29)^(AZ$46-1))+AND(AZ$56&lt;'Summary&amp;Assumptions'!$J$31,AZ$47&gt;=$FQ191,AZ$47&lt;=$FR191)*(('Summary&amp;Assumptions'!$H$25*$C191)*(1+'Summary&amp;Assumptions'!$J$29)^(AZ$46-1))</f>
        <v>0</v>
      </c>
      <c r="AV191" s="588">
        <f>AND(BA$55&gt;0,SUM($E191:AU191)&lt;'Summary&amp;Assumptions'!$G$32*$B191,$D191&gt;='Summary&amp;Assumptions'!$D$17,BA$47&gt;=$D191,BA$47&lt;=EDATE($D191,'Summary&amp;Assumptions'!$G$32))*$B191+AND(BA$56&lt;'Summary&amp;Assumptions'!$J$31,BA$47&gt;=$FO191,BA$47&lt;=$FP191)*(('Summary&amp;Assumptions'!$H$25*$C191)*(1+'Summary&amp;Assumptions'!$J$29)^(BA$46-1))+AND(BA$56&lt;'Summary&amp;Assumptions'!$J$31,BA$47&gt;=$FQ191,BA$47&lt;=$FR191)*(('Summary&amp;Assumptions'!$H$25*$C191)*(1+'Summary&amp;Assumptions'!$J$29)^(BA$46-1))</f>
        <v>0</v>
      </c>
      <c r="AW191" s="588">
        <f>AND(BB$55&gt;0,SUM($E191:AV191)&lt;'Summary&amp;Assumptions'!$G$32*$B191,$D191&gt;='Summary&amp;Assumptions'!$D$17,BB$47&gt;=$D191,BB$47&lt;=EDATE($D191,'Summary&amp;Assumptions'!$G$32))*$B191+AND(BB$56&lt;'Summary&amp;Assumptions'!$J$31,BB$47&gt;=$FO191,BB$47&lt;=$FP191)*(('Summary&amp;Assumptions'!$H$25*$C191)*(1+'Summary&amp;Assumptions'!$J$29)^(BB$46-1))+AND(BB$56&lt;'Summary&amp;Assumptions'!$J$31,BB$47&gt;=$FQ191,BB$47&lt;=$FR191)*(('Summary&amp;Assumptions'!$H$25*$C191)*(1+'Summary&amp;Assumptions'!$J$29)^(BB$46-1))</f>
        <v>0</v>
      </c>
      <c r="AX191" s="588">
        <f>AND(BC$55&gt;0,SUM($E191:AW191)&lt;'Summary&amp;Assumptions'!$G$32*$B191,$D191&gt;='Summary&amp;Assumptions'!$D$17,BC$47&gt;=$D191,BC$47&lt;=EDATE($D191,'Summary&amp;Assumptions'!$G$32))*$B191+AND(BC$56&lt;'Summary&amp;Assumptions'!$J$31,BC$47&gt;=$FO191,BC$47&lt;=$FP191)*(('Summary&amp;Assumptions'!$H$25*$C191)*(1+'Summary&amp;Assumptions'!$J$29)^(BC$46-1))+AND(BC$56&lt;'Summary&amp;Assumptions'!$J$31,BC$47&gt;=$FQ191,BC$47&lt;=$FR191)*(('Summary&amp;Assumptions'!$H$25*$C191)*(1+'Summary&amp;Assumptions'!$J$29)^(BC$46-1))</f>
        <v>0</v>
      </c>
      <c r="AY191" s="588">
        <f>AND(BD$55&gt;0,SUM($E191:AX191)&lt;'Summary&amp;Assumptions'!$G$32*$B191,$D191&gt;='Summary&amp;Assumptions'!$D$17,BD$47&gt;=$D191,BD$47&lt;=EDATE($D191,'Summary&amp;Assumptions'!$G$32))*$B191+AND(BD$56&lt;'Summary&amp;Assumptions'!$J$31,BD$47&gt;=$FO191,BD$47&lt;=$FP191)*(('Summary&amp;Assumptions'!$H$25*$C191)*(1+'Summary&amp;Assumptions'!$J$29)^(BD$46-1))+AND(BD$56&lt;'Summary&amp;Assumptions'!$J$31,BD$47&gt;=$FQ191,BD$47&lt;=$FR191)*(('Summary&amp;Assumptions'!$H$25*$C191)*(1+'Summary&amp;Assumptions'!$J$29)^(BD$46-1))</f>
        <v>0</v>
      </c>
      <c r="AZ191" s="588">
        <f>AND(BE$55&gt;0,SUM($E191:AY191)&lt;'Summary&amp;Assumptions'!$G$32*$B191,$D191&gt;='Summary&amp;Assumptions'!$D$17,BE$47&gt;=$D191,BE$47&lt;=EDATE($D191,'Summary&amp;Assumptions'!$G$32))*$B191+AND(BE$56&lt;'Summary&amp;Assumptions'!$J$31,BE$47&gt;=$FO191,BE$47&lt;=$FP191)*(('Summary&amp;Assumptions'!$H$25*$C191)*(1+'Summary&amp;Assumptions'!$J$29)^(BE$46-1))+AND(BE$56&lt;'Summary&amp;Assumptions'!$J$31,BE$47&gt;=$FQ191,BE$47&lt;=$FR191)*(('Summary&amp;Assumptions'!$H$25*$C191)*(1+'Summary&amp;Assumptions'!$J$29)^(BE$46-1))</f>
        <v>0</v>
      </c>
      <c r="BA191" s="588">
        <f>AND(BF$55&gt;0,SUM($E191:AZ191)&lt;'Summary&amp;Assumptions'!$G$32*$B191,$D191&gt;='Summary&amp;Assumptions'!$D$17,BF$47&gt;=$D191,BF$47&lt;=EDATE($D191,'Summary&amp;Assumptions'!$G$32))*$B191+AND(BF$56&lt;'Summary&amp;Assumptions'!$J$31,BF$47&gt;=$FO191,BF$47&lt;=$FP191)*(('Summary&amp;Assumptions'!$H$25*$C191)*(1+'Summary&amp;Assumptions'!$J$29)^(BF$46-1))+AND(BF$56&lt;'Summary&amp;Assumptions'!$J$31,BF$47&gt;=$FQ191,BF$47&lt;=$FR191)*(('Summary&amp;Assumptions'!$H$25*$C191)*(1+'Summary&amp;Assumptions'!$J$29)^(BF$46-1))</f>
        <v>0</v>
      </c>
      <c r="BB191" s="588">
        <f>AND(BG$55&gt;0,SUM($E191:BA191)&lt;'Summary&amp;Assumptions'!$G$32*$B191,$D191&gt;='Summary&amp;Assumptions'!$D$17,BG$47&gt;=$D191,BG$47&lt;=EDATE($D191,'Summary&amp;Assumptions'!$G$32))*$B191+AND(BG$56&lt;'Summary&amp;Assumptions'!$J$31,BG$47&gt;=$FO191,BG$47&lt;=$FP191)*(('Summary&amp;Assumptions'!$H$25*$C191)*(1+'Summary&amp;Assumptions'!$J$29)^(BG$46-1))+AND(BG$56&lt;'Summary&amp;Assumptions'!$J$31,BG$47&gt;=$FQ191,BG$47&lt;=$FR191)*(('Summary&amp;Assumptions'!$H$25*$C191)*(1+'Summary&amp;Assumptions'!$J$29)^(BG$46-1))</f>
        <v>0</v>
      </c>
      <c r="BC191" s="588">
        <f>AND(BH$55&gt;0,SUM($E191:BB191)&lt;'Summary&amp;Assumptions'!$G$32*$B191,$D191&gt;='Summary&amp;Assumptions'!$D$17,BH$47&gt;=$D191,BH$47&lt;=EDATE($D191,'Summary&amp;Assumptions'!$G$32))*$B191+AND(BH$56&lt;'Summary&amp;Assumptions'!$J$31,BH$47&gt;=$FO191,BH$47&lt;=$FP191)*(('Summary&amp;Assumptions'!$H$25*$C191)*(1+'Summary&amp;Assumptions'!$J$29)^(BH$46-1))+AND(BH$56&lt;'Summary&amp;Assumptions'!$J$31,BH$47&gt;=$FQ191,BH$47&lt;=$FR191)*(('Summary&amp;Assumptions'!$H$25*$C191)*(1+'Summary&amp;Assumptions'!$J$29)^(BH$46-1))</f>
        <v>0</v>
      </c>
      <c r="BD191" s="588">
        <f>AND(BI$55&gt;0,SUM($E191:BC191)&lt;'Summary&amp;Assumptions'!$G$32*$B191,$D191&gt;='Summary&amp;Assumptions'!$D$17,BI$47&gt;=$D191,BI$47&lt;=EDATE($D191,'Summary&amp;Assumptions'!$G$32))*$B191+AND(BI$56&lt;'Summary&amp;Assumptions'!$J$31,BI$47&gt;=$FO191,BI$47&lt;=$FP191)*(('Summary&amp;Assumptions'!$H$25*$C191)*(1+'Summary&amp;Assumptions'!$J$29)^(BI$46-1))+AND(BI$56&lt;'Summary&amp;Assumptions'!$J$31,BI$47&gt;=$FQ191,BI$47&lt;=$FR191)*(('Summary&amp;Assumptions'!$H$25*$C191)*(1+'Summary&amp;Assumptions'!$J$29)^(BI$46-1))</f>
        <v>0</v>
      </c>
      <c r="BE191" s="588">
        <f>AND(BJ$55&gt;0,SUM($E191:BD191)&lt;'Summary&amp;Assumptions'!$G$32*$B191,$D191&gt;='Summary&amp;Assumptions'!$D$17,BJ$47&gt;=$D191,BJ$47&lt;=EDATE($D191,'Summary&amp;Assumptions'!$G$32))*$B191+AND(BJ$56&lt;'Summary&amp;Assumptions'!$J$31,BJ$47&gt;=$FO191,BJ$47&lt;=$FP191)*(('Summary&amp;Assumptions'!$H$25*$C191)*(1+'Summary&amp;Assumptions'!$J$29)^(BJ$46-1))+AND(BJ$56&lt;'Summary&amp;Assumptions'!$J$31,BJ$47&gt;=$FQ191,BJ$47&lt;=$FR191)*(('Summary&amp;Assumptions'!$H$25*$C191)*(1+'Summary&amp;Assumptions'!$J$29)^(BJ$46-1))</f>
        <v>0</v>
      </c>
      <c r="BF191" s="588">
        <f>AND(BK$55&gt;0,SUM($E191:BE191)&lt;'Summary&amp;Assumptions'!$G$32*$B191,$D191&gt;='Summary&amp;Assumptions'!$D$17,BK$47&gt;=$D191,BK$47&lt;=EDATE($D191,'Summary&amp;Assumptions'!$G$32))*$B191+AND(BK$56&lt;'Summary&amp;Assumptions'!$J$31,BK$47&gt;=$FO191,BK$47&lt;=$FP191)*(('Summary&amp;Assumptions'!$H$25*$C191)*(1+'Summary&amp;Assumptions'!$J$29)^(BK$46-1))+AND(BK$56&lt;'Summary&amp;Assumptions'!$J$31,BK$47&gt;=$FQ191,BK$47&lt;=$FR191)*(('Summary&amp;Assumptions'!$H$25*$C191)*(1+'Summary&amp;Assumptions'!$J$29)^(BK$46-1))</f>
        <v>0</v>
      </c>
      <c r="BG191" s="588">
        <f>AND(BL$55&gt;0,SUM($E191:BF191)&lt;'Summary&amp;Assumptions'!$G$32*$B191,$D191&gt;='Summary&amp;Assumptions'!$D$17,BL$47&gt;=$D191,BL$47&lt;=EDATE($D191,'Summary&amp;Assumptions'!$G$32))*$B191+AND(BL$56&lt;'Summary&amp;Assumptions'!$J$31,BL$47&gt;=$FO191,BL$47&lt;=$FP191)*(('Summary&amp;Assumptions'!$H$25*$C191)*(1+'Summary&amp;Assumptions'!$J$29)^(BL$46-1))+AND(BL$56&lt;'Summary&amp;Assumptions'!$J$31,BL$47&gt;=$FQ191,BL$47&lt;=$FR191)*(('Summary&amp;Assumptions'!$H$25*$C191)*(1+'Summary&amp;Assumptions'!$J$29)^(BL$46-1))</f>
        <v>0</v>
      </c>
      <c r="BH191" s="588">
        <f>AND(BM$55&gt;0,SUM($E191:BG191)&lt;'Summary&amp;Assumptions'!$G$32*$B191,$D191&gt;='Summary&amp;Assumptions'!$D$17,BM$47&gt;=$D191,BM$47&lt;=EDATE($D191,'Summary&amp;Assumptions'!$G$32))*$B191+AND(BM$56&lt;'Summary&amp;Assumptions'!$J$31,BM$47&gt;=$FO191,BM$47&lt;=$FP191)*(('Summary&amp;Assumptions'!$H$25*$C191)*(1+'Summary&amp;Assumptions'!$J$29)^(BM$46-1))+AND(BM$56&lt;'Summary&amp;Assumptions'!$J$31,BM$47&gt;=$FQ191,BM$47&lt;=$FR191)*(('Summary&amp;Assumptions'!$H$25*$C191)*(1+'Summary&amp;Assumptions'!$J$29)^(BM$46-1))</f>
        <v>0</v>
      </c>
      <c r="BI191" s="588">
        <f>AND(BN$55&gt;0,SUM($E191:BH191)&lt;'Summary&amp;Assumptions'!$G$32*$B191,$D191&gt;='Summary&amp;Assumptions'!$D$17,BN$47&gt;=$D191,BN$47&lt;=EDATE($D191,'Summary&amp;Assumptions'!$G$32))*$B191+AND(BN$56&lt;'Summary&amp;Assumptions'!$J$31,BN$47&gt;=$FO191,BN$47&lt;=$FP191)*(('Summary&amp;Assumptions'!$H$25*$C191)*(1+'Summary&amp;Assumptions'!$J$29)^(BN$46-1))+AND(BN$56&lt;'Summary&amp;Assumptions'!$J$31,BN$47&gt;=$FQ191,BN$47&lt;=$FR191)*(('Summary&amp;Assumptions'!$H$25*$C191)*(1+'Summary&amp;Assumptions'!$J$29)^(BN$46-1))</f>
        <v>0</v>
      </c>
      <c r="BJ191" s="588">
        <f>AND(BO$55&gt;0,SUM($E191:BI191)&lt;'Summary&amp;Assumptions'!$G$32*$B191,$D191&gt;='Summary&amp;Assumptions'!$D$17,BO$47&gt;=$D191,BO$47&lt;=EDATE($D191,'Summary&amp;Assumptions'!$G$32))*$B191+AND(BO$56&lt;'Summary&amp;Assumptions'!$J$31,BO$47&gt;=$FO191,BO$47&lt;=$FP191)*(('Summary&amp;Assumptions'!$H$25*$C191)*(1+'Summary&amp;Assumptions'!$J$29)^(BO$46-1))+AND(BO$56&lt;'Summary&amp;Assumptions'!$J$31,BO$47&gt;=$FQ191,BO$47&lt;=$FR191)*(('Summary&amp;Assumptions'!$H$25*$C191)*(1+'Summary&amp;Assumptions'!$J$29)^(BO$46-1))</f>
        <v>0</v>
      </c>
      <c r="BK191" s="588">
        <f>AND(BP$55&gt;0,SUM($E191:BJ191)&lt;'Summary&amp;Assumptions'!$G$32*$B191,$D191&gt;='Summary&amp;Assumptions'!$D$17,BP$47&gt;=$D191,BP$47&lt;=EDATE($D191,'Summary&amp;Assumptions'!$G$32))*$B191+AND(BP$56&lt;'Summary&amp;Assumptions'!$J$31,BP$47&gt;=$FO191,BP$47&lt;=$FP191)*(('Summary&amp;Assumptions'!$H$25*$C191)*(1+'Summary&amp;Assumptions'!$J$29)^(BP$46-1))+AND(BP$56&lt;'Summary&amp;Assumptions'!$J$31,BP$47&gt;=$FQ191,BP$47&lt;=$FR191)*(('Summary&amp;Assumptions'!$H$25*$C191)*(1+'Summary&amp;Assumptions'!$J$29)^(BP$46-1))</f>
        <v>0</v>
      </c>
      <c r="BL191" s="588">
        <f>AND(BQ$55&gt;0,SUM($E191:BK191)&lt;'Summary&amp;Assumptions'!$G$32*$B191,$D191&gt;='Summary&amp;Assumptions'!$D$17,BQ$47&gt;=$D191,BQ$47&lt;=EDATE($D191,'Summary&amp;Assumptions'!$G$32))*$B191+AND(BQ$56&lt;'Summary&amp;Assumptions'!$J$31,BQ$47&gt;=$FO191,BQ$47&lt;=$FP191)*(('Summary&amp;Assumptions'!$H$25*$C191)*(1+'Summary&amp;Assumptions'!$J$29)^(BQ$46-1))+AND(BQ$56&lt;'Summary&amp;Assumptions'!$J$31,BQ$47&gt;=$FQ191,BQ$47&lt;=$FR191)*(('Summary&amp;Assumptions'!$H$25*$C191)*(1+'Summary&amp;Assumptions'!$J$29)^(BQ$46-1))</f>
        <v>0</v>
      </c>
      <c r="BM191" s="588">
        <f>AND(BR$55&gt;0,SUM($E191:BL191)&lt;'Summary&amp;Assumptions'!$G$32*$B191,$D191&gt;='Summary&amp;Assumptions'!$D$17,BR$47&gt;=$D191,BR$47&lt;=EDATE($D191,'Summary&amp;Assumptions'!$G$32))*$B191+AND(BR$56&lt;'Summary&amp;Assumptions'!$J$31,BR$47&gt;=$FO191,BR$47&lt;=$FP191)*(('Summary&amp;Assumptions'!$H$25*$C191)*(1+'Summary&amp;Assumptions'!$J$29)^(BR$46-1))+AND(BR$56&lt;'Summary&amp;Assumptions'!$J$31,BR$47&gt;=$FQ191,BR$47&lt;=$FR191)*(('Summary&amp;Assumptions'!$H$25*$C191)*(1+'Summary&amp;Assumptions'!$J$29)^(BR$46-1))</f>
        <v>0</v>
      </c>
      <c r="BN191" s="588">
        <f>AND(BS$55&gt;0,SUM($E191:BM191)&lt;'Summary&amp;Assumptions'!$G$32*$B191,$D191&gt;='Summary&amp;Assumptions'!$D$17,BS$47&gt;=$D191,BS$47&lt;=EDATE($D191,'Summary&amp;Assumptions'!$G$32))*$B191+AND(BS$56&lt;'Summary&amp;Assumptions'!$J$31,BS$47&gt;=$FO191,BS$47&lt;=$FP191)*(('Summary&amp;Assumptions'!$H$25*$C191)*(1+'Summary&amp;Assumptions'!$J$29)^(BS$46-1))+AND(BS$56&lt;'Summary&amp;Assumptions'!$J$31,BS$47&gt;=$FQ191,BS$47&lt;=$FR191)*(('Summary&amp;Assumptions'!$H$25*$C191)*(1+'Summary&amp;Assumptions'!$J$29)^(BS$46-1))</f>
        <v>0</v>
      </c>
      <c r="BO191" s="588">
        <f>AND(BT$55&gt;0,SUM($E191:BN191)&lt;'Summary&amp;Assumptions'!$G$32*$B191,$D191&gt;='Summary&amp;Assumptions'!$D$17,BT$47&gt;=$D191,BT$47&lt;=EDATE($D191,'Summary&amp;Assumptions'!$G$32))*$B191+AND(BT$56&lt;'Summary&amp;Assumptions'!$J$31,BT$47&gt;=$FO191,BT$47&lt;=$FP191)*(('Summary&amp;Assumptions'!$H$25*$C191)*(1+'Summary&amp;Assumptions'!$J$29)^(BT$46-1))+AND(BT$56&lt;'Summary&amp;Assumptions'!$J$31,BT$47&gt;=$FQ191,BT$47&lt;=$FR191)*(('Summary&amp;Assumptions'!$H$25*$C191)*(1+'Summary&amp;Assumptions'!$J$29)^(BT$46-1))</f>
        <v>0</v>
      </c>
      <c r="BP191" s="588">
        <f>AND(BU$55&gt;0,SUM($E191:BO191)&lt;'Summary&amp;Assumptions'!$G$32*$B191,$D191&gt;='Summary&amp;Assumptions'!$D$17,BU$47&gt;=$D191,BU$47&lt;=EDATE($D191,'Summary&amp;Assumptions'!$G$32))*$B191+AND(BU$56&lt;'Summary&amp;Assumptions'!$J$31,BU$47&gt;=$FO191,BU$47&lt;=$FP191)*(('Summary&amp;Assumptions'!$H$25*$C191)*(1+'Summary&amp;Assumptions'!$J$29)^(BU$46-1))+AND(BU$56&lt;'Summary&amp;Assumptions'!$J$31,BU$47&gt;=$FQ191,BU$47&lt;=$FR191)*(('Summary&amp;Assumptions'!$H$25*$C191)*(1+'Summary&amp;Assumptions'!$J$29)^(BU$46-1))</f>
        <v>0</v>
      </c>
      <c r="BQ191" s="588">
        <f>AND(BV$55&gt;0,SUM($E191:BP191)&lt;'Summary&amp;Assumptions'!$G$32*$B191,$D191&gt;='Summary&amp;Assumptions'!$D$17,BV$47&gt;=$D191,BV$47&lt;=EDATE($D191,'Summary&amp;Assumptions'!$G$32))*$B191+AND(BV$56&lt;'Summary&amp;Assumptions'!$J$31,BV$47&gt;=$FO191,BV$47&lt;=$FP191)*(('Summary&amp;Assumptions'!$H$25*$C191)*(1+'Summary&amp;Assumptions'!$J$29)^(BV$46-1))+AND(BV$56&lt;'Summary&amp;Assumptions'!$J$31,BV$47&gt;=$FQ191,BV$47&lt;=$FR191)*(('Summary&amp;Assumptions'!$H$25*$C191)*(1+'Summary&amp;Assumptions'!$J$29)^(BV$46-1))</f>
        <v>0</v>
      </c>
      <c r="BR191" s="588">
        <f>AND(BW$55&gt;0,SUM($E191:BQ191)&lt;'Summary&amp;Assumptions'!$G$32*$B191,$D191&gt;='Summary&amp;Assumptions'!$D$17,BW$47&gt;=$D191,BW$47&lt;=EDATE($D191,'Summary&amp;Assumptions'!$G$32))*$B191+AND(BW$56&lt;'Summary&amp;Assumptions'!$J$31,BW$47&gt;=$FO191,BW$47&lt;=$FP191)*(('Summary&amp;Assumptions'!$H$25*$C191)*(1+'Summary&amp;Assumptions'!$J$29)^(BW$46-1))+AND(BW$56&lt;'Summary&amp;Assumptions'!$J$31,BW$47&gt;=$FQ191,BW$47&lt;=$FR191)*(('Summary&amp;Assumptions'!$H$25*$C191)*(1+'Summary&amp;Assumptions'!$J$29)^(BW$46-1))</f>
        <v>0</v>
      </c>
      <c r="BS191" s="588">
        <f>AND(BX$55&gt;0,SUM($E191:BR191)&lt;'Summary&amp;Assumptions'!$G$32*$B191,$D191&gt;='Summary&amp;Assumptions'!$D$17,BX$47&gt;=$D191,BX$47&lt;=EDATE($D191,'Summary&amp;Assumptions'!$G$32))*$B191+AND(BX$56&lt;'Summary&amp;Assumptions'!$J$31,BX$47&gt;=$FO191,BX$47&lt;=$FP191)*(('Summary&amp;Assumptions'!$H$25*$C191)*(1+'Summary&amp;Assumptions'!$J$29)^(BX$46-1))+AND(BX$56&lt;'Summary&amp;Assumptions'!$J$31,BX$47&gt;=$FQ191,BX$47&lt;=$FR191)*(('Summary&amp;Assumptions'!$H$25*$C191)*(1+'Summary&amp;Assumptions'!$J$29)^(BX$46-1))</f>
        <v>0</v>
      </c>
      <c r="BT191" s="588">
        <f>AND(BY$55&gt;0,SUM($E191:BS191)&lt;'Summary&amp;Assumptions'!$G$32*$B191,$D191&gt;='Summary&amp;Assumptions'!$D$17,BY$47&gt;=$D191,BY$47&lt;=EDATE($D191,'Summary&amp;Assumptions'!$G$32))*$B191+AND(BY$56&lt;'Summary&amp;Assumptions'!$J$31,BY$47&gt;=$FO191,BY$47&lt;=$FP191)*(('Summary&amp;Assumptions'!$H$25*$C191)*(1+'Summary&amp;Assumptions'!$J$29)^(BY$46-1))+AND(BY$56&lt;'Summary&amp;Assumptions'!$J$31,BY$47&gt;=$FQ191,BY$47&lt;=$FR191)*(('Summary&amp;Assumptions'!$H$25*$C191)*(1+'Summary&amp;Assumptions'!$J$29)^(BY$46-1))</f>
        <v>0</v>
      </c>
      <c r="BU191" s="588">
        <f>AND(BZ$55&gt;0,SUM($E191:BT191)&lt;'Summary&amp;Assumptions'!$G$32*$B191,$D191&gt;='Summary&amp;Assumptions'!$D$17,BZ$47&gt;=$D191,BZ$47&lt;=EDATE($D191,'Summary&amp;Assumptions'!$G$32))*$B191+AND(BZ$56&lt;'Summary&amp;Assumptions'!$J$31,BZ$47&gt;=$FO191,BZ$47&lt;=$FP191)*(('Summary&amp;Assumptions'!$H$25*$C191)*(1+'Summary&amp;Assumptions'!$J$29)^(BZ$46-1))+AND(BZ$56&lt;'Summary&amp;Assumptions'!$J$31,BZ$47&gt;=$FQ191,BZ$47&lt;=$FR191)*(('Summary&amp;Assumptions'!$H$25*$C191)*(1+'Summary&amp;Assumptions'!$J$29)^(BZ$46-1))</f>
        <v>0</v>
      </c>
      <c r="BV191" s="588">
        <f>AND(CA$55&gt;0,SUM($E191:BU191)&lt;'Summary&amp;Assumptions'!$G$32*$B191,$D191&gt;='Summary&amp;Assumptions'!$D$17,CA$47&gt;=$D191,CA$47&lt;=EDATE($D191,'Summary&amp;Assumptions'!$G$32))*$B191+AND(CA$56&lt;'Summary&amp;Assumptions'!$J$31,CA$47&gt;=$FO191,CA$47&lt;=$FP191)*(('Summary&amp;Assumptions'!$H$25*$C191)*(1+'Summary&amp;Assumptions'!$J$29)^(CA$46-1))+AND(CA$56&lt;'Summary&amp;Assumptions'!$J$31,CA$47&gt;=$FQ191,CA$47&lt;=$FR191)*(('Summary&amp;Assumptions'!$H$25*$C191)*(1+'Summary&amp;Assumptions'!$J$29)^(CA$46-1))</f>
        <v>0</v>
      </c>
      <c r="BW191" s="588">
        <f>AND(CB$55&gt;0,SUM($E191:BV191)&lt;'Summary&amp;Assumptions'!$G$32*$B191,$D191&gt;='Summary&amp;Assumptions'!$D$17,CB$47&gt;=$D191,CB$47&lt;=EDATE($D191,'Summary&amp;Assumptions'!$G$32))*$B191+AND(CB$56&lt;'Summary&amp;Assumptions'!$J$31,CB$47&gt;=$FO191,CB$47&lt;=$FP191)*(('Summary&amp;Assumptions'!$H$25*$C191)*(1+'Summary&amp;Assumptions'!$J$29)^(CB$46-1))+AND(CB$56&lt;'Summary&amp;Assumptions'!$J$31,CB$47&gt;=$FQ191,CB$47&lt;=$FR191)*(('Summary&amp;Assumptions'!$H$25*$C191)*(1+'Summary&amp;Assumptions'!$J$29)^(CB$46-1))</f>
        <v>0</v>
      </c>
      <c r="BX191" s="588">
        <f>AND(CC$55&gt;0,SUM($E191:BW191)&lt;'Summary&amp;Assumptions'!$G$32*$B191,$D191&gt;='Summary&amp;Assumptions'!$D$17,CC$47&gt;=$D191,CC$47&lt;=EDATE($D191,'Summary&amp;Assumptions'!$G$32))*$B191+AND(CC$56&lt;'Summary&amp;Assumptions'!$J$31,CC$47&gt;=$FO191,CC$47&lt;=$FP191)*(('Summary&amp;Assumptions'!$H$25*$C191)*(1+'Summary&amp;Assumptions'!$J$29)^(CC$46-1))+AND(CC$56&lt;'Summary&amp;Assumptions'!$J$31,CC$47&gt;=$FQ191,CC$47&lt;=$FR191)*(('Summary&amp;Assumptions'!$H$25*$C191)*(1+'Summary&amp;Assumptions'!$J$29)^(CC$46-1))</f>
        <v>0</v>
      </c>
      <c r="BY191" s="588">
        <f>AND(CD$55&gt;0,SUM($E191:BX191)&lt;'Summary&amp;Assumptions'!$G$32*$B191,$D191&gt;='Summary&amp;Assumptions'!$D$17,CD$47&gt;=$D191,CD$47&lt;=EDATE($D191,'Summary&amp;Assumptions'!$G$32))*$B191+AND(CD$56&lt;'Summary&amp;Assumptions'!$J$31,CD$47&gt;=$FO191,CD$47&lt;=$FP191)*(('Summary&amp;Assumptions'!$H$25*$C191)*(1+'Summary&amp;Assumptions'!$J$29)^(CD$46-1))+AND(CD$56&lt;'Summary&amp;Assumptions'!$J$31,CD$47&gt;=$FQ191,CD$47&lt;=$FR191)*(('Summary&amp;Assumptions'!$H$25*$C191)*(1+'Summary&amp;Assumptions'!$J$29)^(CD$46-1))</f>
        <v>0</v>
      </c>
      <c r="BZ191" s="588">
        <f>AND(CE$55&gt;0,SUM($E191:BY191)&lt;'Summary&amp;Assumptions'!$G$32*$B191,$D191&gt;='Summary&amp;Assumptions'!$D$17,CE$47&gt;=$D191,CE$47&lt;=EDATE($D191,'Summary&amp;Assumptions'!$G$32))*$B191+AND(CE$56&lt;'Summary&amp;Assumptions'!$J$31,CE$47&gt;=$FO191,CE$47&lt;=$FP191)*(('Summary&amp;Assumptions'!$H$25*$C191)*(1+'Summary&amp;Assumptions'!$J$29)^(CE$46-1))+AND(CE$56&lt;'Summary&amp;Assumptions'!$J$31,CE$47&gt;=$FQ191,CE$47&lt;=$FR191)*(('Summary&amp;Assumptions'!$H$25*$C191)*(1+'Summary&amp;Assumptions'!$J$29)^(CE$46-1))</f>
        <v>0</v>
      </c>
      <c r="CA191" s="588">
        <f>AND(CF$55&gt;0,SUM($E191:BZ191)&lt;'Summary&amp;Assumptions'!$G$32*$B191,$D191&gt;='Summary&amp;Assumptions'!$D$17,CF$47&gt;=$D191,CF$47&lt;=EDATE($D191,'Summary&amp;Assumptions'!$G$32))*$B191+AND(CF$56&lt;'Summary&amp;Assumptions'!$J$31,CF$47&gt;=$FO191,CF$47&lt;=$FP191)*(('Summary&amp;Assumptions'!$H$25*$C191)*(1+'Summary&amp;Assumptions'!$J$29)^(CF$46-1))+AND(CF$56&lt;'Summary&amp;Assumptions'!$J$31,CF$47&gt;=$FQ191,CF$47&lt;=$FR191)*(('Summary&amp;Assumptions'!$H$25*$C191)*(1+'Summary&amp;Assumptions'!$J$29)^(CF$46-1))</f>
        <v>0</v>
      </c>
      <c r="CB191" s="588">
        <f>AND(CG$55&gt;0,SUM($E191:CA191)&lt;'Summary&amp;Assumptions'!$G$32*$B191,$D191&gt;='Summary&amp;Assumptions'!$D$17,CG$47&gt;=$D191,CG$47&lt;=EDATE($D191,'Summary&amp;Assumptions'!$G$32))*$B191+AND(CG$56&lt;'Summary&amp;Assumptions'!$J$31,CG$47&gt;=$FO191,CG$47&lt;=$FP191)*(('Summary&amp;Assumptions'!$H$25*$C191)*(1+'Summary&amp;Assumptions'!$J$29)^(CG$46-1))+AND(CG$56&lt;'Summary&amp;Assumptions'!$J$31,CG$47&gt;=$FQ191,CG$47&lt;=$FR191)*(('Summary&amp;Assumptions'!$H$25*$C191)*(1+'Summary&amp;Assumptions'!$J$29)^(CG$46-1))</f>
        <v>0</v>
      </c>
      <c r="CC191" s="588">
        <f>AND(CH$55&gt;0,SUM($E191:CB191)&lt;'Summary&amp;Assumptions'!$G$32*$B191,$D191&gt;='Summary&amp;Assumptions'!$D$17,CH$47&gt;=$D191,CH$47&lt;=EDATE($D191,'Summary&amp;Assumptions'!$G$32))*$B191+AND(CH$56&lt;'Summary&amp;Assumptions'!$J$31,CH$47&gt;=$FO191,CH$47&lt;=$FP191)*(('Summary&amp;Assumptions'!$H$25*$C191)*(1+'Summary&amp;Assumptions'!$J$29)^(CH$46-1))+AND(CH$56&lt;'Summary&amp;Assumptions'!$J$31,CH$47&gt;=$FQ191,CH$47&lt;=$FR191)*(('Summary&amp;Assumptions'!$H$25*$C191)*(1+'Summary&amp;Assumptions'!$J$29)^(CH$46-1))</f>
        <v>0</v>
      </c>
      <c r="CD191" s="588">
        <f>AND(CI$55&gt;0,SUM($E191:CC191)&lt;'Summary&amp;Assumptions'!$G$32*$B191,$D191&gt;='Summary&amp;Assumptions'!$D$17,CI$47&gt;=$D191,CI$47&lt;=EDATE($D191,'Summary&amp;Assumptions'!$G$32))*$B191+AND(CI$56&lt;'Summary&amp;Assumptions'!$J$31,CI$47&gt;=$FO191,CI$47&lt;=$FP191)*(('Summary&amp;Assumptions'!$H$25*$C191)*(1+'Summary&amp;Assumptions'!$J$29)^(CI$46-1))+AND(CI$56&lt;'Summary&amp;Assumptions'!$J$31,CI$47&gt;=$FQ191,CI$47&lt;=$FR191)*(('Summary&amp;Assumptions'!$H$25*$C191)*(1+'Summary&amp;Assumptions'!$J$29)^(CI$46-1))</f>
        <v>0</v>
      </c>
      <c r="CE191" s="588">
        <f>AND(CJ$55&gt;0,SUM($E191:CD191)&lt;'Summary&amp;Assumptions'!$G$32*$B191,$D191&gt;='Summary&amp;Assumptions'!$D$17,CJ$47&gt;=$D191,CJ$47&lt;=EDATE($D191,'Summary&amp;Assumptions'!$G$32))*$B191+AND(CJ$56&lt;'Summary&amp;Assumptions'!$J$31,CJ$47&gt;=$FO191,CJ$47&lt;=$FP191)*(('Summary&amp;Assumptions'!$H$25*$C191)*(1+'Summary&amp;Assumptions'!$J$29)^(CJ$46-1))+AND(CJ$56&lt;'Summary&amp;Assumptions'!$J$31,CJ$47&gt;=$FQ191,CJ$47&lt;=$FR191)*(('Summary&amp;Assumptions'!$H$25*$C191)*(1+'Summary&amp;Assumptions'!$J$29)^(CJ$46-1))</f>
        <v>0</v>
      </c>
      <c r="CF191" s="588">
        <f>AND(CK$55&gt;0,SUM($E191:CE191)&lt;'Summary&amp;Assumptions'!$G$32*$B191,$D191&gt;='Summary&amp;Assumptions'!$D$17,CK$47&gt;=$D191,CK$47&lt;=EDATE($D191,'Summary&amp;Assumptions'!$G$32))*$B191+AND(CK$56&lt;'Summary&amp;Assumptions'!$J$31,CK$47&gt;=$FO191,CK$47&lt;=$FP191)*(('Summary&amp;Assumptions'!$H$25*$C191)*(1+'Summary&amp;Assumptions'!$J$29)^(CK$46-1))+AND(CK$56&lt;'Summary&amp;Assumptions'!$J$31,CK$47&gt;=$FQ191,CK$47&lt;=$FR191)*(('Summary&amp;Assumptions'!$H$25*$C191)*(1+'Summary&amp;Assumptions'!$J$29)^(CK$46-1))</f>
        <v>0</v>
      </c>
      <c r="CG191" s="588">
        <f>AND(CL$55&gt;0,SUM($E191:CF191)&lt;'Summary&amp;Assumptions'!$G$32*$B191,$D191&gt;='Summary&amp;Assumptions'!$D$17,CL$47&gt;=$D191,CL$47&lt;=EDATE($D191,'Summary&amp;Assumptions'!$G$32))*$B191+AND(CL$56&lt;'Summary&amp;Assumptions'!$J$31,CL$47&gt;=$FO191,CL$47&lt;=$FP191)*(('Summary&amp;Assumptions'!$H$25*$C191)*(1+'Summary&amp;Assumptions'!$J$29)^(CL$46-1))+AND(CL$56&lt;'Summary&amp;Assumptions'!$J$31,CL$47&gt;=$FQ191,CL$47&lt;=$FR191)*(('Summary&amp;Assumptions'!$H$25*$C191)*(1+'Summary&amp;Assumptions'!$J$29)^(CL$46-1))</f>
        <v>0</v>
      </c>
      <c r="CH191" s="588">
        <f>AND(CM$55&gt;0,SUM($E191:CG191)&lt;'Summary&amp;Assumptions'!$G$32*$B191,$D191&gt;='Summary&amp;Assumptions'!$D$17,CM$47&gt;=$D191,CM$47&lt;=EDATE($D191,'Summary&amp;Assumptions'!$G$32))*$B191+AND(CM$56&lt;'Summary&amp;Assumptions'!$J$31,CM$47&gt;=$FO191,CM$47&lt;=$FP191)*(('Summary&amp;Assumptions'!$H$25*$C191)*(1+'Summary&amp;Assumptions'!$J$29)^(CM$46-1))+AND(CM$56&lt;'Summary&amp;Assumptions'!$J$31,CM$47&gt;=$FQ191,CM$47&lt;=$FR191)*(('Summary&amp;Assumptions'!$H$25*$C191)*(1+'Summary&amp;Assumptions'!$J$29)^(CM$46-1))</f>
        <v>0</v>
      </c>
      <c r="CI191" s="588">
        <f>AND(CN$55&gt;0,SUM($E191:CH191)&lt;'Summary&amp;Assumptions'!$G$32*$B191,$D191&gt;='Summary&amp;Assumptions'!$D$17,CN$47&gt;=$D191,CN$47&lt;=EDATE($D191,'Summary&amp;Assumptions'!$G$32))*$B191+AND(CN$56&lt;'Summary&amp;Assumptions'!$J$31,CN$47&gt;=$FO191,CN$47&lt;=$FP191)*(('Summary&amp;Assumptions'!$H$25*$C191)*(1+'Summary&amp;Assumptions'!$J$29)^(CN$46-1))+AND(CN$56&lt;'Summary&amp;Assumptions'!$J$31,CN$47&gt;=$FQ191,CN$47&lt;=$FR191)*(('Summary&amp;Assumptions'!$H$25*$C191)*(1+'Summary&amp;Assumptions'!$J$29)^(CN$46-1))</f>
        <v>0</v>
      </c>
      <c r="CJ191" s="588">
        <f>AND(CO$55&gt;0,SUM($E191:CI191)&lt;'Summary&amp;Assumptions'!$G$32*$B191,$D191&gt;='Summary&amp;Assumptions'!$D$17,CO$47&gt;=$D191,CO$47&lt;=EDATE($D191,'Summary&amp;Assumptions'!$G$32))*$B191+AND(CO$56&lt;'Summary&amp;Assumptions'!$J$31,CO$47&gt;=$FO191,CO$47&lt;=$FP191)*(('Summary&amp;Assumptions'!$H$25*$C191)*(1+'Summary&amp;Assumptions'!$J$29)^(CO$46-1))+AND(CO$56&lt;'Summary&amp;Assumptions'!$J$31,CO$47&gt;=$FQ191,CO$47&lt;=$FR191)*(('Summary&amp;Assumptions'!$H$25*$C191)*(1+'Summary&amp;Assumptions'!$J$29)^(CO$46-1))</f>
        <v>0</v>
      </c>
      <c r="CK191" s="588">
        <f>AND(CP$55&gt;0,SUM($E191:CJ191)&lt;'Summary&amp;Assumptions'!$G$32*$B191,$D191&gt;='Summary&amp;Assumptions'!$D$17,CP$47&gt;=$D191,CP$47&lt;=EDATE($D191,'Summary&amp;Assumptions'!$G$32))*$B191+AND(CP$56&lt;'Summary&amp;Assumptions'!$J$31,CP$47&gt;=$FO191,CP$47&lt;=$FP191)*(('Summary&amp;Assumptions'!$H$25*$C191)*(1+'Summary&amp;Assumptions'!$J$29)^(CP$46-1))+AND(CP$56&lt;'Summary&amp;Assumptions'!$J$31,CP$47&gt;=$FQ191,CP$47&lt;=$FR191)*(('Summary&amp;Assumptions'!$H$25*$C191)*(1+'Summary&amp;Assumptions'!$J$29)^(CP$46-1))</f>
        <v>0</v>
      </c>
      <c r="CL191" s="588">
        <f>AND(CQ$55&gt;0,SUM($E191:CK191)&lt;'Summary&amp;Assumptions'!$G$32*$B191,$D191&gt;='Summary&amp;Assumptions'!$D$17,CQ$47&gt;=$D191,CQ$47&lt;=EDATE($D191,'Summary&amp;Assumptions'!$G$32))*$B191+AND(CQ$56&lt;'Summary&amp;Assumptions'!$J$31,CQ$47&gt;=$FO191,CQ$47&lt;=$FP191)*(('Summary&amp;Assumptions'!$H$25*$C191)*(1+'Summary&amp;Assumptions'!$J$29)^(CQ$46-1))+AND(CQ$56&lt;'Summary&amp;Assumptions'!$J$31,CQ$47&gt;=$FQ191,CQ$47&lt;=$FR191)*(('Summary&amp;Assumptions'!$H$25*$C191)*(1+'Summary&amp;Assumptions'!$J$29)^(CQ$46-1))</f>
        <v>0</v>
      </c>
      <c r="CM191" s="588">
        <f>AND(CR$55&gt;0,SUM($E191:CL191)&lt;'Summary&amp;Assumptions'!$G$32*$B191,$D191&gt;='Summary&amp;Assumptions'!$D$17,CR$47&gt;=$D191,CR$47&lt;=EDATE($D191,'Summary&amp;Assumptions'!$G$32))*$B191+AND(CR$56&lt;'Summary&amp;Assumptions'!$J$31,CR$47&gt;=$FO191,CR$47&lt;=$FP191)*(('Summary&amp;Assumptions'!$H$25*$C191)*(1+'Summary&amp;Assumptions'!$J$29)^(CR$46-1))+AND(CR$56&lt;'Summary&amp;Assumptions'!$J$31,CR$47&gt;=$FQ191,CR$47&lt;=$FR191)*(('Summary&amp;Assumptions'!$H$25*$C191)*(1+'Summary&amp;Assumptions'!$J$29)^(CR$46-1))</f>
        <v>0</v>
      </c>
      <c r="CN191" s="588">
        <f>AND(CS$55&gt;0,SUM($E191:CM191)&lt;'Summary&amp;Assumptions'!$G$32*$B191,$D191&gt;='Summary&amp;Assumptions'!$D$17,CS$47&gt;=$D191,CS$47&lt;=EDATE($D191,'Summary&amp;Assumptions'!$G$32))*$B191+AND(CS$56&lt;'Summary&amp;Assumptions'!$J$31,CS$47&gt;=$FO191,CS$47&lt;=$FP191)*(('Summary&amp;Assumptions'!$H$25*$C191)*(1+'Summary&amp;Assumptions'!$J$29)^(CS$46-1))+AND(CS$56&lt;'Summary&amp;Assumptions'!$J$31,CS$47&gt;=$FQ191,CS$47&lt;=$FR191)*(('Summary&amp;Assumptions'!$H$25*$C191)*(1+'Summary&amp;Assumptions'!$J$29)^(CS$46-1))</f>
        <v>0</v>
      </c>
      <c r="CO191" s="588">
        <f>AND(CT$55&gt;0,SUM($E191:CN191)&lt;'Summary&amp;Assumptions'!$G$32*$B191,$D191&gt;='Summary&amp;Assumptions'!$D$17,CT$47&gt;=$D191,CT$47&lt;=EDATE($D191,'Summary&amp;Assumptions'!$G$32))*$B191+AND(CT$56&lt;'Summary&amp;Assumptions'!$J$31,CT$47&gt;=$FO191,CT$47&lt;=$FP191)*(('Summary&amp;Assumptions'!$H$25*$C191)*(1+'Summary&amp;Assumptions'!$J$29)^(CT$46-1))+AND(CT$56&lt;'Summary&amp;Assumptions'!$J$31,CT$47&gt;=$FQ191,CT$47&lt;=$FR191)*(('Summary&amp;Assumptions'!$H$25*$C191)*(1+'Summary&amp;Assumptions'!$J$29)^(CT$46-1))</f>
        <v>0</v>
      </c>
      <c r="CP191" s="588">
        <f>AND(CU$55&gt;0,SUM($E191:CO191)&lt;'Summary&amp;Assumptions'!$G$32*$B191,$D191&gt;='Summary&amp;Assumptions'!$D$17,CU$47&gt;=$D191,CU$47&lt;=EDATE($D191,'Summary&amp;Assumptions'!$G$32))*$B191+AND(CU$56&lt;'Summary&amp;Assumptions'!$J$31,CU$47&gt;=$FO191,CU$47&lt;=$FP191)*(('Summary&amp;Assumptions'!$H$25*$C191)*(1+'Summary&amp;Assumptions'!$J$29)^(CU$46-1))+AND(CU$56&lt;'Summary&amp;Assumptions'!$J$31,CU$47&gt;=$FQ191,CU$47&lt;=$FR191)*(('Summary&amp;Assumptions'!$H$25*$C191)*(1+'Summary&amp;Assumptions'!$J$29)^(CU$46-1))</f>
        <v>0</v>
      </c>
      <c r="CQ191" s="588">
        <f>AND(CV$55&gt;0,SUM($E191:CP191)&lt;'Summary&amp;Assumptions'!$G$32*$B191,$D191&gt;='Summary&amp;Assumptions'!$D$17,CV$47&gt;=$D191,CV$47&lt;=EDATE($D191,'Summary&amp;Assumptions'!$G$32))*$B191+AND(CV$56&lt;'Summary&amp;Assumptions'!$J$31,CV$47&gt;=$FO191,CV$47&lt;=$FP191)*(('Summary&amp;Assumptions'!$H$25*$C191)*(1+'Summary&amp;Assumptions'!$J$29)^(CV$46-1))+AND(CV$56&lt;'Summary&amp;Assumptions'!$J$31,CV$47&gt;=$FQ191,CV$47&lt;=$FR191)*(('Summary&amp;Assumptions'!$H$25*$C191)*(1+'Summary&amp;Assumptions'!$J$29)^(CV$46-1))</f>
        <v>0</v>
      </c>
      <c r="CR191" s="588">
        <f>AND(CW$55&gt;0,SUM($E191:CQ191)&lt;'Summary&amp;Assumptions'!$G$32*$B191,$D191&gt;='Summary&amp;Assumptions'!$D$17,CW$47&gt;=$D191,CW$47&lt;=EDATE($D191,'Summary&amp;Assumptions'!$G$32))*$B191+AND(CW$56&lt;'Summary&amp;Assumptions'!$J$31,CW$47&gt;=$FO191,CW$47&lt;=$FP191)*(('Summary&amp;Assumptions'!$H$25*$C191)*(1+'Summary&amp;Assumptions'!$J$29)^(CW$46-1))+AND(CW$56&lt;'Summary&amp;Assumptions'!$J$31,CW$47&gt;=$FQ191,CW$47&lt;=$FR191)*(('Summary&amp;Assumptions'!$H$25*$C191)*(1+'Summary&amp;Assumptions'!$J$29)^(CW$46-1))</f>
        <v>0</v>
      </c>
      <c r="CS191" s="588">
        <f>AND(CX$55&gt;0,SUM($E191:CR191)&lt;'Summary&amp;Assumptions'!$G$32*$B191,$D191&gt;='Summary&amp;Assumptions'!$D$17,CX$47&gt;=$D191,CX$47&lt;=EDATE($D191,'Summary&amp;Assumptions'!$G$32))*$B191+AND(CX$56&lt;'Summary&amp;Assumptions'!$J$31,CX$47&gt;=$FO191,CX$47&lt;=$FP191)*(('Summary&amp;Assumptions'!$H$25*$C191)*(1+'Summary&amp;Assumptions'!$J$29)^(CX$46-1))+AND(CX$56&lt;'Summary&amp;Assumptions'!$J$31,CX$47&gt;=$FQ191,CX$47&lt;=$FR191)*(('Summary&amp;Assumptions'!$H$25*$C191)*(1+'Summary&amp;Assumptions'!$J$29)^(CX$46-1))</f>
        <v>0</v>
      </c>
      <c r="CT191" s="588">
        <f>AND(CY$55&gt;0,SUM($E191:CS191)&lt;'Summary&amp;Assumptions'!$G$32*$B191,$D191&gt;='Summary&amp;Assumptions'!$D$17,CY$47&gt;=$D191,CY$47&lt;=EDATE($D191,'Summary&amp;Assumptions'!$G$32))*$B191+AND(CY$56&lt;'Summary&amp;Assumptions'!$J$31,CY$47&gt;=$FO191,CY$47&lt;=$FP191)*(('Summary&amp;Assumptions'!$H$25*$C191)*(1+'Summary&amp;Assumptions'!$J$29)^(CY$46-1))+AND(CY$56&lt;'Summary&amp;Assumptions'!$J$31,CY$47&gt;=$FQ191,CY$47&lt;=$FR191)*(('Summary&amp;Assumptions'!$H$25*$C191)*(1+'Summary&amp;Assumptions'!$J$29)^(CY$46-1))</f>
        <v>0</v>
      </c>
      <c r="CU191" s="588">
        <f>AND(CZ$55&gt;0,SUM($E191:CT191)&lt;'Summary&amp;Assumptions'!$G$32*$B191,$D191&gt;='Summary&amp;Assumptions'!$D$17,CZ$47&gt;=$D191,CZ$47&lt;=EDATE($D191,'Summary&amp;Assumptions'!$G$32))*$B191+AND(CZ$56&lt;'Summary&amp;Assumptions'!$J$31,CZ$47&gt;=$FO191,CZ$47&lt;=$FP191)*(('Summary&amp;Assumptions'!$H$25*$C191)*(1+'Summary&amp;Assumptions'!$J$29)^(CZ$46-1))+AND(CZ$56&lt;'Summary&amp;Assumptions'!$J$31,CZ$47&gt;=$FQ191,CZ$47&lt;=$FR191)*(('Summary&amp;Assumptions'!$H$25*$C191)*(1+'Summary&amp;Assumptions'!$J$29)^(CZ$46-1))</f>
        <v>0</v>
      </c>
      <c r="CV191" s="588">
        <f>AND(DA$55&gt;0,SUM($E191:CU191)&lt;'Summary&amp;Assumptions'!$G$32*$B191,$D191&gt;='Summary&amp;Assumptions'!$D$17,DA$47&gt;=$D191,DA$47&lt;=EDATE($D191,'Summary&amp;Assumptions'!$G$32))*$B191+AND(DA$56&lt;'Summary&amp;Assumptions'!$J$31,DA$47&gt;=$FO191,DA$47&lt;=$FP191)*(('Summary&amp;Assumptions'!$H$25*$C191)*(1+'Summary&amp;Assumptions'!$J$29)^(DA$46-1))+AND(DA$56&lt;'Summary&amp;Assumptions'!$J$31,DA$47&gt;=$FQ191,DA$47&lt;=$FR191)*(('Summary&amp;Assumptions'!$H$25*$C191)*(1+'Summary&amp;Assumptions'!$J$29)^(DA$46-1))</f>
        <v>0</v>
      </c>
      <c r="CW191" s="588">
        <f>AND(DB$55&gt;0,SUM($E191:CV191)&lt;'Summary&amp;Assumptions'!$G$32*$B191,$D191&gt;='Summary&amp;Assumptions'!$D$17,DB$47&gt;=$D191,DB$47&lt;=EDATE($D191,'Summary&amp;Assumptions'!$G$32))*$B191+AND(DB$56&lt;'Summary&amp;Assumptions'!$J$31,DB$47&gt;=$FO191,DB$47&lt;=$FP191)*(('Summary&amp;Assumptions'!$H$25*$C191)*(1+'Summary&amp;Assumptions'!$J$29)^(DB$46-1))+AND(DB$56&lt;'Summary&amp;Assumptions'!$J$31,DB$47&gt;=$FQ191,DB$47&lt;=$FR191)*(('Summary&amp;Assumptions'!$H$25*$C191)*(1+'Summary&amp;Assumptions'!$J$29)^(DB$46-1))</f>
        <v>0</v>
      </c>
      <c r="CX191" s="588">
        <f>AND(DC$55&gt;0,SUM($E191:CW191)&lt;'Summary&amp;Assumptions'!$G$32*$B191,$D191&gt;='Summary&amp;Assumptions'!$D$17,DC$47&gt;=$D191,DC$47&lt;=EDATE($D191,'Summary&amp;Assumptions'!$G$32))*$B191+AND(DC$56&lt;'Summary&amp;Assumptions'!$J$31,DC$47&gt;=$FO191,DC$47&lt;=$FP191)*(('Summary&amp;Assumptions'!$H$25*$C191)*(1+'Summary&amp;Assumptions'!$J$29)^(DC$46-1))+AND(DC$56&lt;'Summary&amp;Assumptions'!$J$31,DC$47&gt;=$FQ191,DC$47&lt;=$FR191)*(('Summary&amp;Assumptions'!$H$25*$C191)*(1+'Summary&amp;Assumptions'!$J$29)^(DC$46-1))</f>
        <v>0</v>
      </c>
      <c r="CY191" s="588">
        <f>AND(DD$55&gt;0,SUM($E191:CX191)&lt;'Summary&amp;Assumptions'!$G$32*$B191,$D191&gt;='Summary&amp;Assumptions'!$D$17,DD$47&gt;=$D191,DD$47&lt;=EDATE($D191,'Summary&amp;Assumptions'!$G$32))*$B191+AND(DD$56&lt;'Summary&amp;Assumptions'!$J$31,DD$47&gt;=$FO191,DD$47&lt;=$FP191)*(('Summary&amp;Assumptions'!$H$25*$C191)*(1+'Summary&amp;Assumptions'!$J$29)^(DD$46-1))+AND(DD$56&lt;'Summary&amp;Assumptions'!$J$31,DD$47&gt;=$FQ191,DD$47&lt;=$FR191)*(('Summary&amp;Assumptions'!$H$25*$C191)*(1+'Summary&amp;Assumptions'!$J$29)^(DD$46-1))</f>
        <v>0</v>
      </c>
      <c r="CZ191" s="588">
        <f>AND(DE$55&gt;0,SUM($E191:CY191)&lt;'Summary&amp;Assumptions'!$G$32*$B191,$D191&gt;='Summary&amp;Assumptions'!$D$17,DE$47&gt;=$D191,DE$47&lt;=EDATE($D191,'Summary&amp;Assumptions'!$G$32))*$B191+AND(DE$56&lt;'Summary&amp;Assumptions'!$J$31,DE$47&gt;=$FO191,DE$47&lt;=$FP191)*(('Summary&amp;Assumptions'!$H$25*$C191)*(1+'Summary&amp;Assumptions'!$J$29)^(DE$46-1))+AND(DE$56&lt;'Summary&amp;Assumptions'!$J$31,DE$47&gt;=$FQ191,DE$47&lt;=$FR191)*(('Summary&amp;Assumptions'!$H$25*$C191)*(1+'Summary&amp;Assumptions'!$J$29)^(DE$46-1))</f>
        <v>0</v>
      </c>
      <c r="DA191" s="588">
        <f>AND(DF$55&gt;0,SUM($E191:CZ191)&lt;'Summary&amp;Assumptions'!$G$32*$B191,$D191&gt;='Summary&amp;Assumptions'!$D$17,DF$47&gt;=$D191,DF$47&lt;=EDATE($D191,'Summary&amp;Assumptions'!$G$32))*$B191+AND(DF$56&lt;'Summary&amp;Assumptions'!$J$31,DF$47&gt;=$FO191,DF$47&lt;=$FP191)*(('Summary&amp;Assumptions'!$H$25*$C191)*(1+'Summary&amp;Assumptions'!$J$29)^(DF$46-1))+AND(DF$56&lt;'Summary&amp;Assumptions'!$J$31,DF$47&gt;=$FQ191,DF$47&lt;=$FR191)*(('Summary&amp;Assumptions'!$H$25*$C191)*(1+'Summary&amp;Assumptions'!$J$29)^(DF$46-1))</f>
        <v>0</v>
      </c>
      <c r="DB191" s="588">
        <f>AND(DG$55&gt;0,SUM($E191:DA191)&lt;'Summary&amp;Assumptions'!$G$32*$B191,$D191&gt;='Summary&amp;Assumptions'!$D$17,DG$47&gt;=$D191,DG$47&lt;=EDATE($D191,'Summary&amp;Assumptions'!$G$32))*$B191+AND(DG$56&lt;'Summary&amp;Assumptions'!$J$31,DG$47&gt;=$FO191,DG$47&lt;=$FP191)*(('Summary&amp;Assumptions'!$H$25*$C191)*(1+'Summary&amp;Assumptions'!$J$29)^(DG$46-1))+AND(DG$56&lt;'Summary&amp;Assumptions'!$J$31,DG$47&gt;=$FQ191,DG$47&lt;=$FR191)*(('Summary&amp;Assumptions'!$H$25*$C191)*(1+'Summary&amp;Assumptions'!$J$29)^(DG$46-1))</f>
        <v>0</v>
      </c>
      <c r="DC191" s="588">
        <f>AND(DH$55&gt;0,SUM($E191:DB191)&lt;'Summary&amp;Assumptions'!$G$32*$B191,$D191&gt;='Summary&amp;Assumptions'!$D$17,DH$47&gt;=$D191,DH$47&lt;=EDATE($D191,'Summary&amp;Assumptions'!$G$32))*$B191+AND(DH$56&lt;'Summary&amp;Assumptions'!$J$31,DH$47&gt;=$FO191,DH$47&lt;=$FP191)*(('Summary&amp;Assumptions'!$H$25*$C191)*(1+'Summary&amp;Assumptions'!$J$29)^(DH$46-1))+AND(DH$56&lt;'Summary&amp;Assumptions'!$J$31,DH$47&gt;=$FQ191,DH$47&lt;=$FR191)*(('Summary&amp;Assumptions'!$H$25*$C191)*(1+'Summary&amp;Assumptions'!$J$29)^(DH$46-1))</f>
        <v>0</v>
      </c>
      <c r="DD191" s="588">
        <f>AND(DI$55&gt;0,SUM($E191:DC191)&lt;'Summary&amp;Assumptions'!$G$32*$B191,$D191&gt;='Summary&amp;Assumptions'!$D$17,DI$47&gt;=$D191,DI$47&lt;=EDATE($D191,'Summary&amp;Assumptions'!$G$32))*$B191+AND(DI$56&lt;'Summary&amp;Assumptions'!$J$31,DI$47&gt;=$FO191,DI$47&lt;=$FP191)*(('Summary&amp;Assumptions'!$H$25*$C191)*(1+'Summary&amp;Assumptions'!$J$29)^(DI$46-1))+AND(DI$56&lt;'Summary&amp;Assumptions'!$J$31,DI$47&gt;=$FQ191,DI$47&lt;=$FR191)*(('Summary&amp;Assumptions'!$H$25*$C191)*(1+'Summary&amp;Assumptions'!$J$29)^(DI$46-1))</f>
        <v>0</v>
      </c>
      <c r="DE191" s="588">
        <f>AND(DJ$55&gt;0,SUM($E191:DD191)&lt;'Summary&amp;Assumptions'!$G$32*$B191,$D191&gt;='Summary&amp;Assumptions'!$D$17,DJ$47&gt;=$D191,DJ$47&lt;=EDATE($D191,'Summary&amp;Assumptions'!$G$32))*$B191+AND(DJ$56&lt;'Summary&amp;Assumptions'!$J$31,DJ$47&gt;=$FO191,DJ$47&lt;=$FP191)*(('Summary&amp;Assumptions'!$H$25*$C191)*(1+'Summary&amp;Assumptions'!$J$29)^(DJ$46-1))+AND(DJ$56&lt;'Summary&amp;Assumptions'!$J$31,DJ$47&gt;=$FQ191,DJ$47&lt;=$FR191)*(('Summary&amp;Assumptions'!$H$25*$C191)*(1+'Summary&amp;Assumptions'!$J$29)^(DJ$46-1))</f>
        <v>0</v>
      </c>
      <c r="DF191" s="588">
        <f>AND(DK$55&gt;0,SUM($E191:DE191)&lt;'Summary&amp;Assumptions'!$G$32*$B191,$D191&gt;='Summary&amp;Assumptions'!$D$17,DK$47&gt;=$D191,DK$47&lt;=EDATE($D191,'Summary&amp;Assumptions'!$G$32))*$B191+AND(DK$56&lt;'Summary&amp;Assumptions'!$J$31,DK$47&gt;=$FO191,DK$47&lt;=$FP191)*(('Summary&amp;Assumptions'!$H$25*$C191)*(1+'Summary&amp;Assumptions'!$J$29)^(DK$46-1))+AND(DK$56&lt;'Summary&amp;Assumptions'!$J$31,DK$47&gt;=$FQ191,DK$47&lt;=$FR191)*(('Summary&amp;Assumptions'!$H$25*$C191)*(1+'Summary&amp;Assumptions'!$J$29)^(DK$46-1))</f>
        <v>0</v>
      </c>
      <c r="DG191" s="588">
        <f>AND(DL$55&gt;0,SUM($E191:DF191)&lt;'Summary&amp;Assumptions'!$G$32*$B191,$D191&gt;='Summary&amp;Assumptions'!$D$17,DL$47&gt;=$D191,DL$47&lt;=EDATE($D191,'Summary&amp;Assumptions'!$G$32))*$B191+AND(DL$56&lt;'Summary&amp;Assumptions'!$J$31,DL$47&gt;=$FO191,DL$47&lt;=$FP191)*(('Summary&amp;Assumptions'!$H$25*$C191)*(1+'Summary&amp;Assumptions'!$J$29)^(DL$46-1))+AND(DL$56&lt;'Summary&amp;Assumptions'!$J$31,DL$47&gt;=$FQ191,DL$47&lt;=$FR191)*(('Summary&amp;Assumptions'!$H$25*$C191)*(1+'Summary&amp;Assumptions'!$J$29)^(DL$46-1))</f>
        <v>0</v>
      </c>
      <c r="DH191" s="588">
        <f>AND(DM$55&gt;0,SUM($E191:DG191)&lt;'Summary&amp;Assumptions'!$G$32*$B191,$D191&gt;='Summary&amp;Assumptions'!$D$17,DM$47&gt;=$D191,DM$47&lt;=EDATE($D191,'Summary&amp;Assumptions'!$G$32))*$B191+AND(DM$56&lt;'Summary&amp;Assumptions'!$J$31,DM$47&gt;=$FO191,DM$47&lt;=$FP191)*(('Summary&amp;Assumptions'!$H$25*$C191)*(1+'Summary&amp;Assumptions'!$J$29)^(DM$46-1))+AND(DM$56&lt;'Summary&amp;Assumptions'!$J$31,DM$47&gt;=$FQ191,DM$47&lt;=$FR191)*(('Summary&amp;Assumptions'!$H$25*$C191)*(1+'Summary&amp;Assumptions'!$J$29)^(DM$46-1))</f>
        <v>0</v>
      </c>
      <c r="DI191" s="588">
        <f>AND(DN$55&gt;0,SUM($E191:DH191)&lt;'Summary&amp;Assumptions'!$G$32*$B191,$D191&gt;='Summary&amp;Assumptions'!$D$17,DN$47&gt;=$D191,DN$47&lt;=EDATE($D191,'Summary&amp;Assumptions'!$G$32))*$B191+AND(DN$56&lt;'Summary&amp;Assumptions'!$J$31,DN$47&gt;=$FO191,DN$47&lt;=$FP191)*(('Summary&amp;Assumptions'!$H$25*$C191)*(1+'Summary&amp;Assumptions'!$J$29)^(DN$46-1))+AND(DN$56&lt;'Summary&amp;Assumptions'!$J$31,DN$47&gt;=$FQ191,DN$47&lt;=$FR191)*(('Summary&amp;Assumptions'!$H$25*$C191)*(1+'Summary&amp;Assumptions'!$J$29)^(DN$46-1))</f>
        <v>0</v>
      </c>
      <c r="DJ191" s="588">
        <f>AND(DO$55&gt;0,SUM($E191:DI191)&lt;'Summary&amp;Assumptions'!$G$32*$B191,$D191&gt;='Summary&amp;Assumptions'!$D$17,DO$47&gt;=$D191,DO$47&lt;=EDATE($D191,'Summary&amp;Assumptions'!$G$32))*$B191+AND(DO$56&lt;'Summary&amp;Assumptions'!$J$31,DO$47&gt;=$FO191,DO$47&lt;=$FP191)*(('Summary&amp;Assumptions'!$H$25*$C191)*(1+'Summary&amp;Assumptions'!$J$29)^(DO$46-1))+AND(DO$56&lt;'Summary&amp;Assumptions'!$J$31,DO$47&gt;=$FQ191,DO$47&lt;=$FR191)*(('Summary&amp;Assumptions'!$H$25*$C191)*(1+'Summary&amp;Assumptions'!$J$29)^(DO$46-1))</f>
        <v>0</v>
      </c>
      <c r="DK191" s="588">
        <f>AND(DP$55&gt;0,SUM($E191:DJ191)&lt;'Summary&amp;Assumptions'!$G$32*$B191,$D191&gt;='Summary&amp;Assumptions'!$D$17,DP$47&gt;=$D191,DP$47&lt;=EDATE($D191,'Summary&amp;Assumptions'!$G$32))*$B191+AND(DP$56&lt;'Summary&amp;Assumptions'!$J$31,DP$47&gt;=$FO191,DP$47&lt;=$FP191)*(('Summary&amp;Assumptions'!$H$25*$C191)*(1+'Summary&amp;Assumptions'!$J$29)^(DP$46-1))+AND(DP$56&lt;'Summary&amp;Assumptions'!$J$31,DP$47&gt;=$FQ191,DP$47&lt;=$FR191)*(('Summary&amp;Assumptions'!$H$25*$C191)*(1+'Summary&amp;Assumptions'!$J$29)^(DP$46-1))</f>
        <v>0</v>
      </c>
      <c r="DL191" s="588">
        <f>AND(DQ$55&gt;0,SUM($E191:DK191)&lt;'Summary&amp;Assumptions'!$G$32*$B191,$D191&gt;='Summary&amp;Assumptions'!$D$17,DQ$47&gt;=$D191,DQ$47&lt;=EDATE($D191,'Summary&amp;Assumptions'!$G$32))*$B191+AND(DQ$56&lt;'Summary&amp;Assumptions'!$J$31,DQ$47&gt;=$FO191,DQ$47&lt;=$FP191)*(('Summary&amp;Assumptions'!$H$25*$C191)*(1+'Summary&amp;Assumptions'!$J$29)^(DQ$46-1))+AND(DQ$56&lt;'Summary&amp;Assumptions'!$J$31,DQ$47&gt;=$FQ191,DQ$47&lt;=$FR191)*(('Summary&amp;Assumptions'!$H$25*$C191)*(1+'Summary&amp;Assumptions'!$J$29)^(DQ$46-1))</f>
        <v>0</v>
      </c>
      <c r="DM191" s="588">
        <f>AND(DR$55&gt;0,SUM($E191:DL191)&lt;'Summary&amp;Assumptions'!$G$32*$B191,$D191&gt;='Summary&amp;Assumptions'!$D$17,DR$47&gt;=$D191,DR$47&lt;=EDATE($D191,'Summary&amp;Assumptions'!$G$32))*$B191+AND(DR$56&lt;'Summary&amp;Assumptions'!$J$31,DR$47&gt;=$FO191,DR$47&lt;=$FP191)*(('Summary&amp;Assumptions'!$H$25*$C191)*(1+'Summary&amp;Assumptions'!$J$29)^(DR$46-1))+AND(DR$56&lt;'Summary&amp;Assumptions'!$J$31,DR$47&gt;=$FQ191,DR$47&lt;=$FR191)*(('Summary&amp;Assumptions'!$H$25*$C191)*(1+'Summary&amp;Assumptions'!$J$29)^(DR$46-1))</f>
        <v>0</v>
      </c>
      <c r="DN191" s="588">
        <f>AND(DS$55&gt;0,SUM($E191:DM191)&lt;'Summary&amp;Assumptions'!$G$32*$B191,$D191&gt;='Summary&amp;Assumptions'!$D$17,DS$47&gt;=$D191,DS$47&lt;=EDATE($D191,'Summary&amp;Assumptions'!$G$32))*$B191+AND(DS$56&lt;'Summary&amp;Assumptions'!$J$31,DS$47&gt;=$FO191,DS$47&lt;=$FP191)*(('Summary&amp;Assumptions'!$H$25*$C191)*(1+'Summary&amp;Assumptions'!$J$29)^(DS$46-1))+AND(DS$56&lt;'Summary&amp;Assumptions'!$J$31,DS$47&gt;=$FQ191,DS$47&lt;=$FR191)*(('Summary&amp;Assumptions'!$H$25*$C191)*(1+'Summary&amp;Assumptions'!$J$29)^(DS$46-1))</f>
        <v>0</v>
      </c>
      <c r="DO191" s="588">
        <f>AND(DT$55&gt;0,SUM($E191:DN191)&lt;'Summary&amp;Assumptions'!$G$32*$B191,$D191&gt;='Summary&amp;Assumptions'!$D$17,DT$47&gt;=$D191,DT$47&lt;=EDATE($D191,'Summary&amp;Assumptions'!$G$32))*$B191+AND(DT$56&lt;'Summary&amp;Assumptions'!$J$31,DT$47&gt;=$FO191,DT$47&lt;=$FP191)*(('Summary&amp;Assumptions'!$H$25*$C191)*(1+'Summary&amp;Assumptions'!$J$29)^(DT$46-1))+AND(DT$56&lt;'Summary&amp;Assumptions'!$J$31,DT$47&gt;=$FQ191,DT$47&lt;=$FR191)*(('Summary&amp;Assumptions'!$H$25*$C191)*(1+'Summary&amp;Assumptions'!$J$29)^(DT$46-1))</f>
        <v>0</v>
      </c>
      <c r="DP191" s="588">
        <f>AND(DU$55&gt;0,SUM($E191:DO191)&lt;'Summary&amp;Assumptions'!$G$32*$B191,$D191&gt;='Summary&amp;Assumptions'!$D$17,DU$47&gt;=$D191,DU$47&lt;=EDATE($D191,'Summary&amp;Assumptions'!$G$32))*$B191+AND(DU$56&lt;'Summary&amp;Assumptions'!$J$31,DU$47&gt;=$FO191,DU$47&lt;=$FP191)*(('Summary&amp;Assumptions'!$H$25*$C191)*(1+'Summary&amp;Assumptions'!$J$29)^(DU$46-1))+AND(DU$56&lt;'Summary&amp;Assumptions'!$J$31,DU$47&gt;=$FQ191,DU$47&lt;=$FR191)*(('Summary&amp;Assumptions'!$H$25*$C191)*(1+'Summary&amp;Assumptions'!$J$29)^(DU$46-1))</f>
        <v>0</v>
      </c>
      <c r="DQ191" s="588">
        <f>AND(DV$55&gt;0,SUM($E191:DP191)&lt;'Summary&amp;Assumptions'!$G$32*$B191,$D191&gt;='Summary&amp;Assumptions'!$D$17,DV$47&gt;=$D191,DV$47&lt;=EDATE($D191,'Summary&amp;Assumptions'!$G$32))*$B191+AND(DV$56&lt;'Summary&amp;Assumptions'!$J$31,DV$47&gt;=$FO191,DV$47&lt;=$FP191)*(('Summary&amp;Assumptions'!$H$25*$C191)*(1+'Summary&amp;Assumptions'!$J$29)^(DV$46-1))+AND(DV$56&lt;'Summary&amp;Assumptions'!$J$31,DV$47&gt;=$FQ191,DV$47&lt;=$FR191)*(('Summary&amp;Assumptions'!$H$25*$C191)*(1+'Summary&amp;Assumptions'!$J$29)^(DV$46-1))</f>
        <v>0</v>
      </c>
      <c r="DR191" s="588">
        <f>AND(DW$55&gt;0,SUM($E191:DQ191)&lt;'Summary&amp;Assumptions'!$G$32*$B191,$D191&gt;='Summary&amp;Assumptions'!$D$17,DW$47&gt;=$D191,DW$47&lt;=EDATE($D191,'Summary&amp;Assumptions'!$G$32))*$B191+AND(DW$56&lt;'Summary&amp;Assumptions'!$J$31,DW$47&gt;=$FO191,DW$47&lt;=$FP191)*(('Summary&amp;Assumptions'!$H$25*$C191)*(1+'Summary&amp;Assumptions'!$J$29)^(DW$46-1))+AND(DW$56&lt;'Summary&amp;Assumptions'!$J$31,DW$47&gt;=$FQ191,DW$47&lt;=$FR191)*(('Summary&amp;Assumptions'!$H$25*$C191)*(1+'Summary&amp;Assumptions'!$J$29)^(DW$46-1))</f>
        <v>0</v>
      </c>
      <c r="DS191" s="588">
        <f>AND(DX$55&gt;0,SUM($E191:DR191)&lt;'Summary&amp;Assumptions'!$G$32*$B191,$D191&gt;='Summary&amp;Assumptions'!$D$17,DX$47&gt;=$D191,DX$47&lt;=EDATE($D191,'Summary&amp;Assumptions'!$G$32))*$B191+AND(DX$56&lt;'Summary&amp;Assumptions'!$J$31,DX$47&gt;=$FO191,DX$47&lt;=$FP191)*(('Summary&amp;Assumptions'!$H$25*$C191)*(1+'Summary&amp;Assumptions'!$J$29)^(DX$46-1))+AND(DX$56&lt;'Summary&amp;Assumptions'!$J$31,DX$47&gt;=$FQ191,DX$47&lt;=$FR191)*(('Summary&amp;Assumptions'!$H$25*$C191)*(1+'Summary&amp;Assumptions'!$J$29)^(DX$46-1))</f>
        <v>0</v>
      </c>
      <c r="DT191" s="588">
        <f>AND(DY$55&gt;0,SUM($E191:DS191)&lt;'Summary&amp;Assumptions'!$G$32*$B191,$D191&gt;='Summary&amp;Assumptions'!$D$17,DY$47&gt;=$D191,DY$47&lt;=EDATE($D191,'Summary&amp;Assumptions'!$G$32))*$B191+AND(DY$56&lt;'Summary&amp;Assumptions'!$J$31,DY$47&gt;=$FO191,DY$47&lt;=$FP191)*(('Summary&amp;Assumptions'!$H$25*$C191)*(1+'Summary&amp;Assumptions'!$J$29)^(DY$46-1))+AND(DY$56&lt;'Summary&amp;Assumptions'!$J$31,DY$47&gt;=$FQ191,DY$47&lt;=$FR191)*(('Summary&amp;Assumptions'!$H$25*$C191)*(1+'Summary&amp;Assumptions'!$J$29)^(DY$46-1))</f>
        <v>0</v>
      </c>
      <c r="DU191" s="588">
        <f>AND(DZ$55&gt;0,SUM($E191:DT191)&lt;'Summary&amp;Assumptions'!$G$32*$B191,$D191&gt;='Summary&amp;Assumptions'!$D$17,DZ$47&gt;=$D191,DZ$47&lt;=EDATE($D191,'Summary&amp;Assumptions'!$G$32))*$B191+AND(DZ$56&lt;'Summary&amp;Assumptions'!$J$31,DZ$47&gt;=$FO191,DZ$47&lt;=$FP191)*(('Summary&amp;Assumptions'!$H$25*$C191)*(1+'Summary&amp;Assumptions'!$J$29)^(DZ$46-1))+AND(DZ$56&lt;'Summary&amp;Assumptions'!$J$31,DZ$47&gt;=$FQ191,DZ$47&lt;=$FR191)*(('Summary&amp;Assumptions'!$H$25*$C191)*(1+'Summary&amp;Assumptions'!$J$29)^(DZ$46-1))</f>
        <v>0</v>
      </c>
      <c r="DV191" s="588">
        <f>AND(EA$55&gt;0,SUM($E191:DU191)&lt;'Summary&amp;Assumptions'!$G$32*$B191,$D191&gt;='Summary&amp;Assumptions'!$D$17,EA$47&gt;=$D191,EA$47&lt;=EDATE($D191,'Summary&amp;Assumptions'!$G$32))*$B191+AND(EA$56&lt;'Summary&amp;Assumptions'!$J$31,EA$47&gt;=$FO191,EA$47&lt;=$FP191)*(('Summary&amp;Assumptions'!$H$25*$C191)*(1+'Summary&amp;Assumptions'!$J$29)^(EA$46-1))+AND(EA$56&lt;'Summary&amp;Assumptions'!$J$31,EA$47&gt;=$FQ191,EA$47&lt;=$FR191)*(('Summary&amp;Assumptions'!$H$25*$C191)*(1+'Summary&amp;Assumptions'!$J$29)^(EA$46-1))</f>
        <v>0</v>
      </c>
      <c r="DW191" s="588">
        <f>AND(EB$55&gt;0,SUM($E191:DV191)&lt;'Summary&amp;Assumptions'!$G$32*$B191,$D191&gt;='Summary&amp;Assumptions'!$D$17,EB$47&gt;=$D191,EB$47&lt;=EDATE($D191,'Summary&amp;Assumptions'!$G$32))*$B191+AND(EB$56&lt;'Summary&amp;Assumptions'!$J$31,EB$47&gt;=$FO191,EB$47&lt;=$FP191)*(('Summary&amp;Assumptions'!$H$25*$C191)*(1+'Summary&amp;Assumptions'!$J$29)^(EB$46-1))+AND(EB$56&lt;'Summary&amp;Assumptions'!$J$31,EB$47&gt;=$FQ191,EB$47&lt;=$FR191)*(('Summary&amp;Assumptions'!$H$25*$C191)*(1+'Summary&amp;Assumptions'!$J$29)^(EB$46-1))</f>
        <v>0</v>
      </c>
      <c r="DX191" s="588">
        <f>AND(EC$55&gt;0,SUM($E191:DW191)&lt;'Summary&amp;Assumptions'!$G$32*$B191,$D191&gt;='Summary&amp;Assumptions'!$D$17,EC$47&gt;=$D191,EC$47&lt;=EDATE($D191,'Summary&amp;Assumptions'!$G$32))*$B191+AND(EC$56&lt;'Summary&amp;Assumptions'!$J$31,EC$47&gt;=$FO191,EC$47&lt;=$FP191)*(('Summary&amp;Assumptions'!$H$25*$C191)*(1+'Summary&amp;Assumptions'!$J$29)^(EC$46-1))+AND(EC$56&lt;'Summary&amp;Assumptions'!$J$31,EC$47&gt;=$FQ191,EC$47&lt;=$FR191)*(('Summary&amp;Assumptions'!$H$25*$C191)*(1+'Summary&amp;Assumptions'!$J$29)^(EC$46-1))</f>
        <v>0</v>
      </c>
      <c r="DY191" s="588">
        <f>AND(ED$55&gt;0,SUM($E191:DX191)&lt;'Summary&amp;Assumptions'!$G$32*$B191,$D191&gt;='Summary&amp;Assumptions'!$D$17,ED$47&gt;=$D191,ED$47&lt;=EDATE($D191,'Summary&amp;Assumptions'!$G$32))*$B191+AND(ED$56&lt;'Summary&amp;Assumptions'!$J$31,ED$47&gt;=$FO191,ED$47&lt;=$FP191)*(('Summary&amp;Assumptions'!$H$25*$C191)*(1+'Summary&amp;Assumptions'!$J$29)^(ED$46-1))+AND(ED$56&lt;'Summary&amp;Assumptions'!$J$31,ED$47&gt;=$FQ191,ED$47&lt;=$FR191)*(('Summary&amp;Assumptions'!$H$25*$C191)*(1+'Summary&amp;Assumptions'!$J$29)^(ED$46-1))</f>
        <v>0</v>
      </c>
      <c r="DZ191" s="588">
        <f>AND(EE$55&gt;0,SUM($E191:DY191)&lt;'Summary&amp;Assumptions'!$G$32*$B191,$D191&gt;='Summary&amp;Assumptions'!$D$17,EE$47&gt;=$D191,EE$47&lt;=EDATE($D191,'Summary&amp;Assumptions'!$G$32))*$B191+AND(EE$56&lt;'Summary&amp;Assumptions'!$J$31,EE$47&gt;=$FO191,EE$47&lt;=$FP191)*(('Summary&amp;Assumptions'!$H$25*$C191)*(1+'Summary&amp;Assumptions'!$J$29)^(EE$46-1))+AND(EE$56&lt;'Summary&amp;Assumptions'!$J$31,EE$47&gt;=$FQ191,EE$47&lt;=$FR191)*(('Summary&amp;Assumptions'!$H$25*$C191)*(1+'Summary&amp;Assumptions'!$J$29)^(EE$46-1))</f>
        <v>0</v>
      </c>
      <c r="EA191" s="588">
        <f>AND(EF$55&gt;0,SUM($E191:DZ191)&lt;'Summary&amp;Assumptions'!$G$32*$B191,$D191&gt;='Summary&amp;Assumptions'!$D$17,EF$47&gt;=$D191,EF$47&lt;=EDATE($D191,'Summary&amp;Assumptions'!$G$32))*$B191+AND(EF$56&lt;'Summary&amp;Assumptions'!$J$31,EF$47&gt;=$FO191,EF$47&lt;=$FP191)*(('Summary&amp;Assumptions'!$H$25*$C191)*(1+'Summary&amp;Assumptions'!$J$29)^(EF$46-1))+AND(EF$56&lt;'Summary&amp;Assumptions'!$J$31,EF$47&gt;=$FQ191,EF$47&lt;=$FR191)*(('Summary&amp;Assumptions'!$H$25*$C191)*(1+'Summary&amp;Assumptions'!$J$29)^(EF$46-1))</f>
        <v>0</v>
      </c>
      <c r="EB191" s="588">
        <f>AND(EG$55&gt;0,SUM($E191:EA191)&lt;'Summary&amp;Assumptions'!$G$32*$B191,$D191&gt;='Summary&amp;Assumptions'!$D$17,EG$47&gt;=$D191,EG$47&lt;=EDATE($D191,'Summary&amp;Assumptions'!$G$32))*$B191+AND(EG$56&lt;'Summary&amp;Assumptions'!$J$31,EG$47&gt;=$FO191,EG$47&lt;=$FP191)*(('Summary&amp;Assumptions'!$H$25*$C191)*(1+'Summary&amp;Assumptions'!$J$29)^(EG$46-1))+AND(EG$56&lt;'Summary&amp;Assumptions'!$J$31,EG$47&gt;=$FQ191,EG$47&lt;=$FR191)*(('Summary&amp;Assumptions'!$H$25*$C191)*(1+'Summary&amp;Assumptions'!$J$29)^(EG$46-1))</f>
        <v>0</v>
      </c>
      <c r="EC191" s="588">
        <f>AND(EH$55&gt;0,SUM($E191:EB191)&lt;'Summary&amp;Assumptions'!$G$32*$B191,$D191&gt;='Summary&amp;Assumptions'!$D$17,EH$47&gt;=$D191,EH$47&lt;=EDATE($D191,'Summary&amp;Assumptions'!$G$32))*$B191+AND(EH$56&lt;'Summary&amp;Assumptions'!$J$31,EH$47&gt;=$FO191,EH$47&lt;=$FP191)*(('Summary&amp;Assumptions'!$H$25*$C191)*(1+'Summary&amp;Assumptions'!$J$29)^(EH$46-1))+AND(EH$56&lt;'Summary&amp;Assumptions'!$J$31,EH$47&gt;=$FQ191,EH$47&lt;=$FR191)*(('Summary&amp;Assumptions'!$H$25*$C191)*(1+'Summary&amp;Assumptions'!$J$29)^(EH$46-1))</f>
        <v>0</v>
      </c>
      <c r="ED191" s="588">
        <f>AND(EI$55&gt;0,SUM($E191:EC191)&lt;'Summary&amp;Assumptions'!$G$32*$B191,$D191&gt;='Summary&amp;Assumptions'!$D$17,EI$47&gt;=$D191,EI$47&lt;=EDATE($D191,'Summary&amp;Assumptions'!$G$32))*$B191+AND(EI$56&lt;'Summary&amp;Assumptions'!$J$31,EI$47&gt;=$FO191,EI$47&lt;=$FP191)*(('Summary&amp;Assumptions'!$H$25*$C191)*(1+'Summary&amp;Assumptions'!$J$29)^(EI$46-1))+AND(EI$56&lt;'Summary&amp;Assumptions'!$J$31,EI$47&gt;=$FQ191,EI$47&lt;=$FR191)*(('Summary&amp;Assumptions'!$H$25*$C191)*(1+'Summary&amp;Assumptions'!$J$29)^(EI$46-1))</f>
        <v>0</v>
      </c>
      <c r="EE191" s="588">
        <f>AND(EJ$55&gt;0,SUM($E191:ED191)&lt;'Summary&amp;Assumptions'!$G$32*$B191,$D191&gt;='Summary&amp;Assumptions'!$D$17,EJ$47&gt;=$D191,EJ$47&lt;=EDATE($D191,'Summary&amp;Assumptions'!$G$32))*$B191+AND(EJ$56&lt;'Summary&amp;Assumptions'!$J$31,EJ$47&gt;=$FO191,EJ$47&lt;=$FP191)*(('Summary&amp;Assumptions'!$H$25*$C191)*(1+'Summary&amp;Assumptions'!$J$29)^(EJ$46-1))+AND(EJ$56&lt;'Summary&amp;Assumptions'!$J$31,EJ$47&gt;=$FQ191,EJ$47&lt;=$FR191)*(('Summary&amp;Assumptions'!$H$25*$C191)*(1+'Summary&amp;Assumptions'!$J$29)^(EJ$46-1))</f>
        <v>0</v>
      </c>
      <c r="EF191" s="588">
        <f>AND(EK$55&gt;0,SUM($E191:EE191)&lt;'Summary&amp;Assumptions'!$G$32*$B191,$D191&gt;='Summary&amp;Assumptions'!$D$17,EK$47&gt;=$D191,EK$47&lt;=EDATE($D191,'Summary&amp;Assumptions'!$G$32))*$B191+AND(EK$56&lt;'Summary&amp;Assumptions'!$J$31,EK$47&gt;=$FO191,EK$47&lt;=$FP191)*(('Summary&amp;Assumptions'!$H$25*$C191)*(1+'Summary&amp;Assumptions'!$J$29)^(EK$46-1))+AND(EK$56&lt;'Summary&amp;Assumptions'!$J$31,EK$47&gt;=$FQ191,EK$47&lt;=$FR191)*(('Summary&amp;Assumptions'!$H$25*$C191)*(1+'Summary&amp;Assumptions'!$J$29)^(EK$46-1))</f>
        <v>0</v>
      </c>
      <c r="EG191" s="588">
        <f>AND(EL$55&gt;0,SUM($E191:EF191)&lt;'Summary&amp;Assumptions'!$G$32*$B191,$D191&gt;='Summary&amp;Assumptions'!$D$17,EL$47&gt;=$D191,EL$47&lt;=EDATE($D191,'Summary&amp;Assumptions'!$G$32))*$B191+AND(EL$56&lt;'Summary&amp;Assumptions'!$J$31,EL$47&gt;=$FO191,EL$47&lt;=$FP191)*(('Summary&amp;Assumptions'!$H$25*$C191)*(1+'Summary&amp;Assumptions'!$J$29)^(EL$46-1))+AND(EL$56&lt;'Summary&amp;Assumptions'!$J$31,EL$47&gt;=$FQ191,EL$47&lt;=$FR191)*(('Summary&amp;Assumptions'!$H$25*$C191)*(1+'Summary&amp;Assumptions'!$J$29)^(EL$46-1))</f>
        <v>0</v>
      </c>
      <c r="EH191" s="588">
        <f>AND(EM$55&gt;0,SUM($E191:EG191)&lt;'Summary&amp;Assumptions'!$G$32*$B191,$D191&gt;='Summary&amp;Assumptions'!$D$17,EM$47&gt;=$D191,EM$47&lt;=EDATE($D191,'Summary&amp;Assumptions'!$G$32))*$B191+AND(EM$56&lt;'Summary&amp;Assumptions'!$J$31,EM$47&gt;=$FO191,EM$47&lt;=$FP191)*(('Summary&amp;Assumptions'!$H$25*$C191)*(1+'Summary&amp;Assumptions'!$J$29)^(EM$46-1))+AND(EM$56&lt;'Summary&amp;Assumptions'!$J$31,EM$47&gt;=$FQ191,EM$47&lt;=$FR191)*(('Summary&amp;Assumptions'!$H$25*$C191)*(1+'Summary&amp;Assumptions'!$J$29)^(EM$46-1))</f>
        <v>0</v>
      </c>
      <c r="EI191" s="588">
        <f>AND(EN$55&gt;0,SUM($E191:EH191)&lt;'Summary&amp;Assumptions'!$G$32*$B191,$D191&gt;='Summary&amp;Assumptions'!$D$17,EN$47&gt;=$D191,EN$47&lt;=EDATE($D191,'Summary&amp;Assumptions'!$G$32))*$B191+AND(EN$56&lt;'Summary&amp;Assumptions'!$J$31,EN$47&gt;=$FO191,EN$47&lt;=$FP191)*(('Summary&amp;Assumptions'!$H$25*$C191)*(1+'Summary&amp;Assumptions'!$J$29)^(EN$46-1))+AND(EN$56&lt;'Summary&amp;Assumptions'!$J$31,EN$47&gt;=$FQ191,EN$47&lt;=$FR191)*(('Summary&amp;Assumptions'!$H$25*$C191)*(1+'Summary&amp;Assumptions'!$J$29)^(EN$46-1))</f>
        <v>0</v>
      </c>
      <c r="EJ191" s="588">
        <f>AND(EO$55&gt;0,SUM($E191:EI191)&lt;'Summary&amp;Assumptions'!$G$32*$B191,$D191&gt;='Summary&amp;Assumptions'!$D$17,EO$47&gt;=$D191,EO$47&lt;=EDATE($D191,'Summary&amp;Assumptions'!$G$32))*$B191+AND(EO$56&lt;'Summary&amp;Assumptions'!$J$31,EO$47&gt;=$FO191,EO$47&lt;=$FP191)*(('Summary&amp;Assumptions'!$H$25*$C191)*(1+'Summary&amp;Assumptions'!$J$29)^(EO$46-1))+AND(EO$56&lt;'Summary&amp;Assumptions'!$J$31,EO$47&gt;=$FQ191,EO$47&lt;=$FR191)*(('Summary&amp;Assumptions'!$H$25*$C191)*(1+'Summary&amp;Assumptions'!$J$29)^(EO$46-1))</f>
        <v>0</v>
      </c>
      <c r="EK191" s="588">
        <f>AND(EP$55&gt;0,SUM($E191:EJ191)&lt;'Summary&amp;Assumptions'!$G$32*$B191,$D191&gt;='Summary&amp;Assumptions'!$D$17,EP$47&gt;=$D191,EP$47&lt;=EDATE($D191,'Summary&amp;Assumptions'!$G$32))*$B191+AND(EP$56&lt;'Summary&amp;Assumptions'!$J$31,EP$47&gt;=$FO191,EP$47&lt;=$FP191)*(('Summary&amp;Assumptions'!$H$25*$C191)*(1+'Summary&amp;Assumptions'!$J$29)^(EP$46-1))+AND(EP$56&lt;'Summary&amp;Assumptions'!$J$31,EP$47&gt;=$FQ191,EP$47&lt;=$FR191)*(('Summary&amp;Assumptions'!$H$25*$C191)*(1+'Summary&amp;Assumptions'!$J$29)^(EP$46-1))</f>
        <v>0</v>
      </c>
      <c r="EL191" s="588">
        <f>AND(EQ$55&gt;0,SUM($E191:EK191)&lt;'Summary&amp;Assumptions'!$G$32*$B191,$D191&gt;='Summary&amp;Assumptions'!$D$17,EQ$47&gt;=$D191,EQ$47&lt;=EDATE($D191,'Summary&amp;Assumptions'!$G$32))*$B191+AND(EQ$56&lt;'Summary&amp;Assumptions'!$J$31,EQ$47&gt;=$FO191,EQ$47&lt;=$FP191)*(('Summary&amp;Assumptions'!$H$25*$C191)*(1+'Summary&amp;Assumptions'!$J$29)^(EQ$46-1))+AND(EQ$56&lt;'Summary&amp;Assumptions'!$J$31,EQ$47&gt;=$FQ191,EQ$47&lt;=$FR191)*(('Summary&amp;Assumptions'!$H$25*$C191)*(1+'Summary&amp;Assumptions'!$J$29)^(EQ$46-1))</f>
        <v>0</v>
      </c>
      <c r="EM191" s="588">
        <f>AND(ER$55&gt;0,SUM($E191:EL191)&lt;'Summary&amp;Assumptions'!$G$32*$B191,$D191&gt;='Summary&amp;Assumptions'!$D$17,ER$47&gt;=$D191,ER$47&lt;=EDATE($D191,'Summary&amp;Assumptions'!$G$32))*$B191+AND(ER$56&lt;'Summary&amp;Assumptions'!$J$31,ER$47&gt;=$FO191,ER$47&lt;=$FP191)*(('Summary&amp;Assumptions'!$H$25*$C191)*(1+'Summary&amp;Assumptions'!$J$29)^(ER$46-1))+AND(ER$56&lt;'Summary&amp;Assumptions'!$J$31,ER$47&gt;=$FQ191,ER$47&lt;=$FR191)*(('Summary&amp;Assumptions'!$H$25*$C191)*(1+'Summary&amp;Assumptions'!$J$29)^(ER$46-1))</f>
        <v>0</v>
      </c>
      <c r="EN191" s="588">
        <f>AND(ES$55&gt;0,SUM($E191:EM191)&lt;'Summary&amp;Assumptions'!$G$32*$B191,$D191&gt;='Summary&amp;Assumptions'!$D$17,ES$47&gt;=$D191,ES$47&lt;=EDATE($D191,'Summary&amp;Assumptions'!$G$32))*$B191+AND(ES$56&lt;'Summary&amp;Assumptions'!$J$31,ES$47&gt;=$FO191,ES$47&lt;=$FP191)*(('Summary&amp;Assumptions'!$H$25*$C191)*(1+'Summary&amp;Assumptions'!$J$29)^(ES$46-1))+AND(ES$56&lt;'Summary&amp;Assumptions'!$J$31,ES$47&gt;=$FQ191,ES$47&lt;=$FR191)*(('Summary&amp;Assumptions'!$H$25*$C191)*(1+'Summary&amp;Assumptions'!$J$29)^(ES$46-1))</f>
        <v>0</v>
      </c>
      <c r="EO191" s="588">
        <f>AND(ET$55&gt;0,SUM($E191:EN191)&lt;'Summary&amp;Assumptions'!$G$32*$B191,$D191&gt;='Summary&amp;Assumptions'!$D$17,ET$47&gt;=$D191,ET$47&lt;=EDATE($D191,'Summary&amp;Assumptions'!$G$32))*$B191+AND(ET$56&lt;'Summary&amp;Assumptions'!$J$31,ET$47&gt;=$FO191,ET$47&lt;=$FP191)*(('Summary&amp;Assumptions'!$H$25*$C191)*(1+'Summary&amp;Assumptions'!$J$29)^(ET$46-1))+AND(ET$56&lt;'Summary&amp;Assumptions'!$J$31,ET$47&gt;=$FQ191,ET$47&lt;=$FR191)*(('Summary&amp;Assumptions'!$H$25*$C191)*(1+'Summary&amp;Assumptions'!$J$29)^(ET$46-1))</f>
        <v>0</v>
      </c>
      <c r="EP191" s="588">
        <f>AND(EU$55&gt;0,SUM($E191:EO191)&lt;'Summary&amp;Assumptions'!$G$32*$B191,$D191&gt;='Summary&amp;Assumptions'!$D$17,EU$47&gt;=$D191,EU$47&lt;=EDATE($D191,'Summary&amp;Assumptions'!$G$32))*$B191+AND(EU$56&lt;'Summary&amp;Assumptions'!$J$31,EU$47&gt;=$FO191,EU$47&lt;=$FP191)*(('Summary&amp;Assumptions'!$H$25*$C191)*(1+'Summary&amp;Assumptions'!$J$29)^(EU$46-1))+AND(EU$56&lt;'Summary&amp;Assumptions'!$J$31,EU$47&gt;=$FQ191,EU$47&lt;=$FR191)*(('Summary&amp;Assumptions'!$H$25*$C191)*(1+'Summary&amp;Assumptions'!$J$29)^(EU$46-1))</f>
        <v>0</v>
      </c>
      <c r="EQ191" s="588">
        <f>AND(EV$55&gt;0,SUM($E191:EP191)&lt;'Summary&amp;Assumptions'!$G$32*$B191,$D191&gt;='Summary&amp;Assumptions'!$D$17,EV$47&gt;=$D191,EV$47&lt;=EDATE($D191,'Summary&amp;Assumptions'!$G$32))*$B191+AND(EV$56&lt;'Summary&amp;Assumptions'!$J$31,EV$47&gt;=$FO191,EV$47&lt;=$FP191)*(('Summary&amp;Assumptions'!$H$25*$C191)*(1+'Summary&amp;Assumptions'!$J$29)^(EV$46-1))+AND(EV$56&lt;'Summary&amp;Assumptions'!$J$31,EV$47&gt;=$FQ191,EV$47&lt;=$FR191)*(('Summary&amp;Assumptions'!$H$25*$C191)*(1+'Summary&amp;Assumptions'!$J$29)^(EV$46-1))</f>
        <v>0</v>
      </c>
      <c r="ER191" s="588">
        <f>AND(EW$55&gt;0,SUM($E191:EQ191)&lt;'Summary&amp;Assumptions'!$G$32*$B191,$D191&gt;='Summary&amp;Assumptions'!$D$17,EW$47&gt;=$D191,EW$47&lt;=EDATE($D191,'Summary&amp;Assumptions'!$G$32))*$B191+AND(EW$56&lt;'Summary&amp;Assumptions'!$J$31,EW$47&gt;=$FO191,EW$47&lt;=$FP191)*(('Summary&amp;Assumptions'!$H$25*$C191)*(1+'Summary&amp;Assumptions'!$J$29)^(EW$46-1))+AND(EW$56&lt;'Summary&amp;Assumptions'!$J$31,EW$47&gt;=$FQ191,EW$47&lt;=$FR191)*(('Summary&amp;Assumptions'!$H$25*$C191)*(1+'Summary&amp;Assumptions'!$J$29)^(EW$46-1))</f>
        <v>0</v>
      </c>
      <c r="ES191" s="588">
        <f>AND(EX$55&gt;0,SUM($E191:ER191)&lt;'Summary&amp;Assumptions'!$G$32*$B191,$D191&gt;='Summary&amp;Assumptions'!$D$17,EX$47&gt;=$D191,EX$47&lt;=EDATE($D191,'Summary&amp;Assumptions'!$G$32))*$B191+AND(EX$56&lt;'Summary&amp;Assumptions'!$J$31,EX$47&gt;=$FO191,EX$47&lt;=$FP191)*(('Summary&amp;Assumptions'!$H$25*$C191)*(1+'Summary&amp;Assumptions'!$J$29)^(EX$46-1))+AND(EX$56&lt;'Summary&amp;Assumptions'!$J$31,EX$47&gt;=$FQ191,EX$47&lt;=$FR191)*(('Summary&amp;Assumptions'!$H$25*$C191)*(1+'Summary&amp;Assumptions'!$J$29)^(EX$46-1))</f>
        <v>0</v>
      </c>
      <c r="ET191" s="588">
        <f>AND(EY$55&gt;0,SUM($E191:ES191)&lt;'Summary&amp;Assumptions'!$G$32*$B191,$D191&gt;='Summary&amp;Assumptions'!$D$17,EY$47&gt;=$D191,EY$47&lt;=EDATE($D191,'Summary&amp;Assumptions'!$G$32))*$B191+AND(EY$56&lt;'Summary&amp;Assumptions'!$J$31,EY$47&gt;=$FO191,EY$47&lt;=$FP191)*(('Summary&amp;Assumptions'!$H$25*$C191)*(1+'Summary&amp;Assumptions'!$J$29)^(EY$46-1))+AND(EY$56&lt;'Summary&amp;Assumptions'!$J$31,EY$47&gt;=$FQ191,EY$47&lt;=$FR191)*(('Summary&amp;Assumptions'!$H$25*$C191)*(1+'Summary&amp;Assumptions'!$J$29)^(EY$46-1))</f>
        <v>0</v>
      </c>
      <c r="EU191" s="588">
        <f>AND(EZ$55&gt;0,SUM($E191:ET191)&lt;'Summary&amp;Assumptions'!$G$32*$B191,$D191&gt;='Summary&amp;Assumptions'!$D$17,EZ$47&gt;=$D191,EZ$47&lt;=EDATE($D191,'Summary&amp;Assumptions'!$G$32))*$B191+AND(EZ$56&lt;'Summary&amp;Assumptions'!$J$31,EZ$47&gt;=$FO191,EZ$47&lt;=$FP191)*(('Summary&amp;Assumptions'!$H$25*$C191)*(1+'Summary&amp;Assumptions'!$J$29)^(EZ$46-1))+AND(EZ$56&lt;'Summary&amp;Assumptions'!$J$31,EZ$47&gt;=$FQ191,EZ$47&lt;=$FR191)*(('Summary&amp;Assumptions'!$H$25*$C191)*(1+'Summary&amp;Assumptions'!$J$29)^(EZ$46-1))</f>
        <v>0</v>
      </c>
      <c r="EV191" s="588">
        <f>AND(FA$55&gt;0,SUM($E191:EU191)&lt;'Summary&amp;Assumptions'!$G$32*$B191,$D191&gt;='Summary&amp;Assumptions'!$D$17,FA$47&gt;=$D191,FA$47&lt;=EDATE($D191,'Summary&amp;Assumptions'!$G$32))*$B191+AND(FA$56&lt;'Summary&amp;Assumptions'!$J$31,FA$47&gt;=$FO191,FA$47&lt;=$FP191)*(('Summary&amp;Assumptions'!$H$25*$C191)*(1+'Summary&amp;Assumptions'!$J$29)^(FA$46-1))+AND(FA$56&lt;'Summary&amp;Assumptions'!$J$31,FA$47&gt;=$FQ191,FA$47&lt;=$FR191)*(('Summary&amp;Assumptions'!$H$25*$C191)*(1+'Summary&amp;Assumptions'!$J$29)^(FA$46-1))</f>
        <v>0</v>
      </c>
      <c r="EW191" s="588">
        <f>AND(FB$55&gt;0,SUM($E191:EV191)&lt;'Summary&amp;Assumptions'!$G$32*$B191,$D191&gt;='Summary&amp;Assumptions'!$D$17,FB$47&gt;=$D191,FB$47&lt;=EDATE($D191,'Summary&amp;Assumptions'!$G$32))*$B191+AND(FB$56&lt;'Summary&amp;Assumptions'!$J$31,FB$47&gt;=$FO191,FB$47&lt;=$FP191)*(('Summary&amp;Assumptions'!$H$25*$C191)*(1+'Summary&amp;Assumptions'!$J$29)^(FB$46-1))+AND(FB$56&lt;'Summary&amp;Assumptions'!$J$31,FB$47&gt;=$FQ191,FB$47&lt;=$FR191)*(('Summary&amp;Assumptions'!$H$25*$C191)*(1+'Summary&amp;Assumptions'!$J$29)^(FB$46-1))</f>
        <v>0</v>
      </c>
      <c r="EX191" s="588">
        <f>AND(FC$55&gt;0,SUM($E191:EW191)&lt;'Summary&amp;Assumptions'!$G$32*$B191,$D191&gt;='Summary&amp;Assumptions'!$D$17,FC$47&gt;=$D191,FC$47&lt;=EDATE($D191,'Summary&amp;Assumptions'!$G$32))*$B191+AND(FC$56&lt;'Summary&amp;Assumptions'!$J$31,FC$47&gt;=$FO191,FC$47&lt;=$FP191)*(('Summary&amp;Assumptions'!$H$25*$C191)*(1+'Summary&amp;Assumptions'!$J$29)^(FC$46-1))+AND(FC$56&lt;'Summary&amp;Assumptions'!$J$31,FC$47&gt;=$FQ191,FC$47&lt;=$FR191)*(('Summary&amp;Assumptions'!$H$25*$C191)*(1+'Summary&amp;Assumptions'!$J$29)^(FC$46-1))</f>
        <v>0</v>
      </c>
      <c r="EY191" s="588">
        <f>AND(FD$55&gt;0,SUM($E191:EX191)&lt;'Summary&amp;Assumptions'!$G$32*$B191,$D191&gt;='Summary&amp;Assumptions'!$D$17,FD$47&gt;=$D191,FD$47&lt;=EDATE($D191,'Summary&amp;Assumptions'!$G$32))*$B191+AND(FD$56&lt;'Summary&amp;Assumptions'!$J$31,FD$47&gt;=$FO191,FD$47&lt;=$FP191)*(('Summary&amp;Assumptions'!$H$25*$C191)*(1+'Summary&amp;Assumptions'!$J$29)^(FD$46-1))+AND(FD$56&lt;'Summary&amp;Assumptions'!$J$31,FD$47&gt;=$FQ191,FD$47&lt;=$FR191)*(('Summary&amp;Assumptions'!$H$25*$C191)*(1+'Summary&amp;Assumptions'!$J$29)^(FD$46-1))</f>
        <v>0</v>
      </c>
      <c r="EZ191" s="588">
        <f>AND(FE$55&gt;0,SUM($E191:EY191)&lt;'Summary&amp;Assumptions'!$G$32*$B191,$D191&gt;='Summary&amp;Assumptions'!$D$17,FE$47&gt;=$D191,FE$47&lt;=EDATE($D191,'Summary&amp;Assumptions'!$G$32))*$B191+AND(FE$56&lt;'Summary&amp;Assumptions'!$J$31,FE$47&gt;=$FO191,FE$47&lt;=$FP191)*(('Summary&amp;Assumptions'!$H$25*$C191)*(1+'Summary&amp;Assumptions'!$J$29)^(FE$46-1))+AND(FE$56&lt;'Summary&amp;Assumptions'!$J$31,FE$47&gt;=$FQ191,FE$47&lt;=$FR191)*(('Summary&amp;Assumptions'!$H$25*$C191)*(1+'Summary&amp;Assumptions'!$J$29)^(FE$46-1))</f>
        <v>0</v>
      </c>
      <c r="FA191" s="588">
        <f>AND(FF$55&gt;0,SUM($E191:EZ191)&lt;'Summary&amp;Assumptions'!$G$32*$B191,$D191&gt;='Summary&amp;Assumptions'!$D$17,FF$47&gt;=$D191,FF$47&lt;=EDATE($D191,'Summary&amp;Assumptions'!$G$32))*$B191+AND(FF$56&lt;'Summary&amp;Assumptions'!$J$31,FF$47&gt;=$FO191,FF$47&lt;=$FP191)*(('Summary&amp;Assumptions'!$H$25*$C191)*(1+'Summary&amp;Assumptions'!$J$29)^(FF$46-1))+AND(FF$56&lt;'Summary&amp;Assumptions'!$J$31,FF$47&gt;=$FQ191,FF$47&lt;=$FR191)*(('Summary&amp;Assumptions'!$H$25*$C191)*(1+'Summary&amp;Assumptions'!$J$29)^(FF$46-1))</f>
        <v>0</v>
      </c>
      <c r="FB191" s="588">
        <f>AND(FG$55&gt;0,SUM($E191:FA191)&lt;'Summary&amp;Assumptions'!$G$32*$B191,$D191&gt;='Summary&amp;Assumptions'!$D$17,FG$47&gt;=$D191,FG$47&lt;=EDATE($D191,'Summary&amp;Assumptions'!$G$32))*$B191+AND(FG$56&lt;'Summary&amp;Assumptions'!$J$31,FG$47&gt;=$FO191,FG$47&lt;=$FP191)*(('Summary&amp;Assumptions'!$H$25*$C191)*(1+'Summary&amp;Assumptions'!$J$29)^(FG$46-1))+AND(FG$56&lt;'Summary&amp;Assumptions'!$J$31,FG$47&gt;=$FQ191,FG$47&lt;=$FR191)*(('Summary&amp;Assumptions'!$H$25*$C191)*(1+'Summary&amp;Assumptions'!$J$29)^(FG$46-1))</f>
        <v>0</v>
      </c>
      <c r="FC191" s="588">
        <f>AND(FH$55&gt;0,SUM($E191:FB191)&lt;'Summary&amp;Assumptions'!$G$32*$B191,$D191&gt;='Summary&amp;Assumptions'!$D$17,FH$47&gt;=$D191,FH$47&lt;=EDATE($D191,'Summary&amp;Assumptions'!$G$32))*$B191+AND(FH$56&lt;'Summary&amp;Assumptions'!$J$31,FH$47&gt;=$FO191,FH$47&lt;=$FP191)*(('Summary&amp;Assumptions'!$H$25*$C191)*(1+'Summary&amp;Assumptions'!$J$29)^(FH$46-1))+AND(FH$56&lt;'Summary&amp;Assumptions'!$J$31,FH$47&gt;=$FQ191,FH$47&lt;=$FR191)*(('Summary&amp;Assumptions'!$H$25*$C191)*(1+'Summary&amp;Assumptions'!$J$29)^(FH$46-1))</f>
        <v>0</v>
      </c>
      <c r="FD191" s="588">
        <f>AND(FI$55&gt;0,SUM($E191:FC191)&lt;'Summary&amp;Assumptions'!$G$32*$B191,$D191&gt;='Summary&amp;Assumptions'!$D$17,FI$47&gt;=$D191,FI$47&lt;=EDATE($D191,'Summary&amp;Assumptions'!$G$32))*$B191+AND(FI$56&lt;'Summary&amp;Assumptions'!$J$31,FI$47&gt;=$FO191,FI$47&lt;=$FP191)*(('Summary&amp;Assumptions'!$H$25*$C191)*(1+'Summary&amp;Assumptions'!$J$29)^(FI$46-1))+AND(FI$56&lt;'Summary&amp;Assumptions'!$J$31,FI$47&gt;=$FQ191,FI$47&lt;=$FR191)*(('Summary&amp;Assumptions'!$H$25*$C191)*(1+'Summary&amp;Assumptions'!$J$29)^(FI$46-1))</f>
        <v>0</v>
      </c>
      <c r="FE191" s="588">
        <f>AND(FJ$55&gt;0,SUM($E191:FD191)&lt;'Summary&amp;Assumptions'!$G$32*$B191,$D191&gt;='Summary&amp;Assumptions'!$D$17,FJ$47&gt;=$D191,FJ$47&lt;=EDATE($D191,'Summary&amp;Assumptions'!$G$32))*$B191+AND(FJ$56&lt;'Summary&amp;Assumptions'!$J$31,FJ$47&gt;=$FO191,FJ$47&lt;=$FP191)*(('Summary&amp;Assumptions'!$H$25*$C191)*(1+'Summary&amp;Assumptions'!$J$29)^(FJ$46-1))+AND(FJ$56&lt;'Summary&amp;Assumptions'!$J$31,FJ$47&gt;=$FQ191,FJ$47&lt;=$FR191)*(('Summary&amp;Assumptions'!$H$25*$C191)*(1+'Summary&amp;Assumptions'!$J$29)^(FJ$46-1))</f>
        <v>0</v>
      </c>
      <c r="FF191" s="588">
        <f>AND(FK$55&gt;0,SUM($E191:FE191)&lt;'Summary&amp;Assumptions'!$G$32*$B191,$D191&gt;='Summary&amp;Assumptions'!$D$17,FK$47&gt;=$D191,FK$47&lt;=EDATE($D191,'Summary&amp;Assumptions'!$G$32))*$B191+AND(FK$56&lt;'Summary&amp;Assumptions'!$J$31,FK$47&gt;=$FO191,FK$47&lt;=$FP191)*(('Summary&amp;Assumptions'!$H$25*$C191)*(1+'Summary&amp;Assumptions'!$J$29)^(FK$46-1))+AND(FK$56&lt;'Summary&amp;Assumptions'!$J$31,FK$47&gt;=$FQ191,FK$47&lt;=$FR191)*(('Summary&amp;Assumptions'!$H$25*$C191)*(1+'Summary&amp;Assumptions'!$J$29)^(FK$46-1))</f>
        <v>0</v>
      </c>
      <c r="FG191" s="588">
        <f>AND(FL$55&gt;0,SUM($E191:FF191)&lt;'Summary&amp;Assumptions'!$G$32*$B191,$D191&gt;='Summary&amp;Assumptions'!$D$17,FL$47&gt;=$D191,FL$47&lt;=EDATE($D191,'Summary&amp;Assumptions'!$G$32))*$B191+AND(FL$56&lt;'Summary&amp;Assumptions'!$J$31,FL$47&gt;=$FO191,FL$47&lt;=$FP191)*(('Summary&amp;Assumptions'!$H$25*$C191)*(1+'Summary&amp;Assumptions'!$J$29)^(FL$46-1))+AND(FL$56&lt;'Summary&amp;Assumptions'!$J$31,FL$47&gt;=$FQ191,FL$47&lt;=$FR191)*(('Summary&amp;Assumptions'!$H$25*$C191)*(1+'Summary&amp;Assumptions'!$J$29)^(FL$46-1))</f>
        <v>0</v>
      </c>
      <c r="FH191" s="588">
        <f>AND(FM$55&gt;0,SUM($E191:FG191)&lt;'Summary&amp;Assumptions'!$G$32*$B191,$D191&gt;='Summary&amp;Assumptions'!$D$17,FM$47&gt;=$D191,FM$47&lt;=EDATE($D191,'Summary&amp;Assumptions'!$G$32))*$B191+AND(FM$56&lt;'Summary&amp;Assumptions'!$J$31,FM$47&gt;=$FO191,FM$47&lt;=$FP191)*(('Summary&amp;Assumptions'!$H$25*$C191)*(1+'Summary&amp;Assumptions'!$J$29)^(FM$46-1))+AND(FM$56&lt;'Summary&amp;Assumptions'!$J$31,FM$47&gt;=$FQ191,FM$47&lt;=$FR191)*(('Summary&amp;Assumptions'!$H$25*$C191)*(1+'Summary&amp;Assumptions'!$J$29)^(FM$46-1))</f>
        <v>0</v>
      </c>
      <c r="FI191" s="588">
        <f>AND(FN$55&gt;0,SUM($E191:FH191)&lt;'Summary&amp;Assumptions'!$G$32*$B191,$D191&gt;='Summary&amp;Assumptions'!$D$17,FN$47&gt;=$D191,FN$47&lt;=EDATE($D191,'Summary&amp;Assumptions'!$G$32))*$B191+AND(FN$56&lt;'Summary&amp;Assumptions'!$J$31,FN$47&gt;=$FO191,FN$47&lt;=$FP191)*(('Summary&amp;Assumptions'!$H$25*$C191)*(1+'Summary&amp;Assumptions'!$J$29)^(FN$46-1))+AND(FN$56&lt;'Summary&amp;Assumptions'!$J$31,FN$47&gt;=$FQ191,FN$47&lt;=$FR191)*(('Summary&amp;Assumptions'!$H$25*$C191)*(1+'Summary&amp;Assumptions'!$J$29)^(FN$46-1))</f>
        <v>0</v>
      </c>
      <c r="FJ191" s="588">
        <f>AND(FO$55&gt;0,SUM($E191:FI191)&lt;'Summary&amp;Assumptions'!$G$32*$B191,$D191&gt;='Summary&amp;Assumptions'!$D$17,FO$47&gt;=$D191,FO$47&lt;=EDATE($D191,'Summary&amp;Assumptions'!$G$32))*$B191+AND(FO$56&lt;'Summary&amp;Assumptions'!$J$31,FO$47&gt;=$FO191,FO$47&lt;=$FP191)*(('Summary&amp;Assumptions'!$H$25*$C191)*(1+'Summary&amp;Assumptions'!$J$29)^(FO$46-1))+AND(FO$56&lt;'Summary&amp;Assumptions'!$J$31,FO$47&gt;=$FQ191,FO$47&lt;=$FR191)*(('Summary&amp;Assumptions'!$H$25*$C191)*(1+'Summary&amp;Assumptions'!$J$29)^(FO$46-1))</f>
        <v>0</v>
      </c>
      <c r="FK191" s="588">
        <f>AND(FP$55&gt;0,SUM($E191:FJ191)&lt;'Summary&amp;Assumptions'!$G$32*$B191,$D191&gt;='Summary&amp;Assumptions'!$D$17,FP$47&gt;=$D191,FP$47&lt;=EDATE($D191,'Summary&amp;Assumptions'!$G$32))*$B191+AND(FP$56&lt;'Summary&amp;Assumptions'!$J$31,FP$47&gt;=$FO191,FP$47&lt;=$FP191)*(('Summary&amp;Assumptions'!$H$25*$C191)*(1+'Summary&amp;Assumptions'!$J$29)^(FP$46-1))+AND(FP$56&lt;'Summary&amp;Assumptions'!$J$31,FP$47&gt;=$FQ191,FP$47&lt;=$FR191)*(('Summary&amp;Assumptions'!$H$25*$C191)*(1+'Summary&amp;Assumptions'!$J$29)^(FP$46-1))</f>
        <v>0</v>
      </c>
      <c r="FL191" s="588">
        <f>AND(FQ$55&gt;0,SUM($E191:FK191)&lt;'Summary&amp;Assumptions'!$G$32*$B191,$D191&gt;='Summary&amp;Assumptions'!$D$17,FQ$47&gt;=$D191,FQ$47&lt;=EDATE($D191,'Summary&amp;Assumptions'!$G$32))*$B191+AND(FQ$56&lt;'Summary&amp;Assumptions'!$J$31,FQ$47&gt;=$FO191,FQ$47&lt;=$FP191)*(('Summary&amp;Assumptions'!$H$25*$C191)*(1+'Summary&amp;Assumptions'!$J$29)^(FQ$46-1))+AND(FQ$56&lt;'Summary&amp;Assumptions'!$J$31,FQ$47&gt;=$FQ191,FQ$47&lt;=$FR191)*(('Summary&amp;Assumptions'!$H$25*$C191)*(1+'Summary&amp;Assumptions'!$J$29)^(FQ$46-1))</f>
        <v>0</v>
      </c>
      <c r="FO191" s="576">
        <f>EDATE(D191,'Summary&amp;Assumptions'!$G$34)</f>
        <v>46600</v>
      </c>
      <c r="FP191" s="576">
        <f>EDATE(FO191,'Summary&amp;Assumptions'!$G$33-1)</f>
        <v>46631</v>
      </c>
      <c r="FQ191" s="576">
        <f>EDATE(FO191,'Summary&amp;Assumptions'!$G$34)</f>
        <v>46966</v>
      </c>
      <c r="FR191" s="576">
        <f>EDATE(FQ191,'Summary&amp;Assumptions'!$G$33-1)</f>
        <v>46997</v>
      </c>
    </row>
    <row r="192" spans="2:174" hidden="1" x14ac:dyDescent="0.2">
      <c r="B192" s="588">
        <v>0</v>
      </c>
      <c r="C192" s="193">
        <v>0</v>
      </c>
      <c r="D192" s="589">
        <v>46266</v>
      </c>
      <c r="F192" s="588">
        <f>AND(K$55&gt;0,SUM($E192:E192)&lt;'Summary&amp;Assumptions'!$G$32*$B192,$D192&gt;='Summary&amp;Assumptions'!$D$17,K$47&gt;=$D192,K$47&lt;=EDATE($D192,'Summary&amp;Assumptions'!$G$32))*$B192+AND(K$56&lt;'Summary&amp;Assumptions'!$J$31,K$47&gt;=$FO192,K$47&lt;=$FP192)*(('Summary&amp;Assumptions'!$H$25*$C192)*(1+'Summary&amp;Assumptions'!$J$29)^(K$46-1))+AND(K$56&lt;'Summary&amp;Assumptions'!$J$31,K$47&gt;=$FQ192,K$47&lt;=$FR192)*(('Summary&amp;Assumptions'!$H$25*$C192)*(1+'Summary&amp;Assumptions'!$J$29)^(K$46-1))</f>
        <v>0</v>
      </c>
      <c r="G192" s="588">
        <f>AND(L$55&gt;0,SUM($E192:F192)&lt;'Summary&amp;Assumptions'!$G$32*$B192,$D192&gt;='Summary&amp;Assumptions'!$D$17,L$47&gt;=$D192,L$47&lt;=EDATE($D192,'Summary&amp;Assumptions'!$G$32))*$B192+AND(L$56&lt;'Summary&amp;Assumptions'!$J$31,L$47&gt;=$FO192,L$47&lt;=$FP192)*(('Summary&amp;Assumptions'!$H$25*$C192)*(1+'Summary&amp;Assumptions'!$J$29)^(L$46-1))+AND(L$56&lt;'Summary&amp;Assumptions'!$J$31,L$47&gt;=$FQ192,L$47&lt;=$FR192)*(('Summary&amp;Assumptions'!$H$25*$C192)*(1+'Summary&amp;Assumptions'!$J$29)^(L$46-1))</f>
        <v>0</v>
      </c>
      <c r="H192" s="588">
        <f>AND(M$55&gt;0,SUM($E192:G192)&lt;'Summary&amp;Assumptions'!$G$32*$B192,$D192&gt;='Summary&amp;Assumptions'!$D$17,M$47&gt;=$D192,M$47&lt;=EDATE($D192,'Summary&amp;Assumptions'!$G$32))*$B192+AND(M$56&lt;'Summary&amp;Assumptions'!$J$31,M$47&gt;=$FO192,M$47&lt;=$FP192)*(('Summary&amp;Assumptions'!$H$25*$C192)*(1+'Summary&amp;Assumptions'!$J$29)^(M$46-1))+AND(M$56&lt;'Summary&amp;Assumptions'!$J$31,M$47&gt;=$FQ192,M$47&lt;=$FR192)*(('Summary&amp;Assumptions'!$H$25*$C192)*(1+'Summary&amp;Assumptions'!$J$29)^(M$46-1))</f>
        <v>0</v>
      </c>
      <c r="I192" s="588">
        <f>AND(N$55&gt;0,SUM($E192:H192)&lt;'Summary&amp;Assumptions'!$G$32*$B192,$D192&gt;='Summary&amp;Assumptions'!$D$17,N$47&gt;=$D192,N$47&lt;=EDATE($D192,'Summary&amp;Assumptions'!$G$32))*$B192+AND(N$56&lt;'Summary&amp;Assumptions'!$J$31,N$47&gt;=$FO192,N$47&lt;=$FP192)*(('Summary&amp;Assumptions'!$H$25*$C192)*(1+'Summary&amp;Assumptions'!$J$29)^(N$46-1))+AND(N$56&lt;'Summary&amp;Assumptions'!$J$31,N$47&gt;=$FQ192,N$47&lt;=$FR192)*(('Summary&amp;Assumptions'!$H$25*$C192)*(1+'Summary&amp;Assumptions'!$J$29)^(N$46-1))</f>
        <v>0</v>
      </c>
      <c r="J192" s="588">
        <f>AND(O$55&gt;0,SUM($E192:I192)&lt;'Summary&amp;Assumptions'!$G$32*$B192,$D192&gt;='Summary&amp;Assumptions'!$D$17,O$47&gt;=$D192,O$47&lt;=EDATE($D192,'Summary&amp;Assumptions'!$G$32))*$B192+AND(O$56&lt;'Summary&amp;Assumptions'!$J$31,O$47&gt;=$FO192,O$47&lt;=$FP192)*(('Summary&amp;Assumptions'!$H$25*$C192)*(1+'Summary&amp;Assumptions'!$J$29)^(O$46-1))+AND(O$56&lt;'Summary&amp;Assumptions'!$J$31,O$47&gt;=$FQ192,O$47&lt;=$FR192)*(('Summary&amp;Assumptions'!$H$25*$C192)*(1+'Summary&amp;Assumptions'!$J$29)^(O$46-1))</f>
        <v>0</v>
      </c>
      <c r="K192" s="588">
        <f>AND(P$55&gt;0,SUM($E192:J192)&lt;'Summary&amp;Assumptions'!$G$32*$B192,$D192&gt;='Summary&amp;Assumptions'!$D$17,P$47&gt;=$D192,P$47&lt;=EDATE($D192,'Summary&amp;Assumptions'!$G$32))*$B192+AND(P$56&lt;'Summary&amp;Assumptions'!$J$31,P$47&gt;=$FO192,P$47&lt;=$FP192)*(('Summary&amp;Assumptions'!$H$25*$C192)*(1+'Summary&amp;Assumptions'!$J$29)^(P$46-1))+AND(P$56&lt;'Summary&amp;Assumptions'!$J$31,P$47&gt;=$FQ192,P$47&lt;=$FR192)*(('Summary&amp;Assumptions'!$H$25*$C192)*(1+'Summary&amp;Assumptions'!$J$29)^(P$46-1))</f>
        <v>0</v>
      </c>
      <c r="L192" s="588">
        <f>AND(Q$55&gt;0,SUM($E192:K192)&lt;'Summary&amp;Assumptions'!$G$32*$B192,$D192&gt;='Summary&amp;Assumptions'!$D$17,Q$47&gt;=$D192,Q$47&lt;=EDATE($D192,'Summary&amp;Assumptions'!$G$32))*$B192+AND(Q$56&lt;'Summary&amp;Assumptions'!$J$31,Q$47&gt;=$FO192,Q$47&lt;=$FP192)*(('Summary&amp;Assumptions'!$H$25*$C192)*(1+'Summary&amp;Assumptions'!$J$29)^(Q$46-1))+AND(Q$56&lt;'Summary&amp;Assumptions'!$J$31,Q$47&gt;=$FQ192,Q$47&lt;=$FR192)*(('Summary&amp;Assumptions'!$H$25*$C192)*(1+'Summary&amp;Assumptions'!$J$29)^(Q$46-1))</f>
        <v>0</v>
      </c>
      <c r="M192" s="588">
        <f>AND(R$55&gt;0,SUM($E192:L192)&lt;'Summary&amp;Assumptions'!$G$32*$B192,$D192&gt;='Summary&amp;Assumptions'!$D$17,R$47&gt;=$D192,R$47&lt;=EDATE($D192,'Summary&amp;Assumptions'!$G$32))*$B192+AND(R$56&lt;'Summary&amp;Assumptions'!$J$31,R$47&gt;=$FO192,R$47&lt;=$FP192)*(('Summary&amp;Assumptions'!$H$25*$C192)*(1+'Summary&amp;Assumptions'!$J$29)^(R$46-1))+AND(R$56&lt;'Summary&amp;Assumptions'!$J$31,R$47&gt;=$FQ192,R$47&lt;=$FR192)*(('Summary&amp;Assumptions'!$H$25*$C192)*(1+'Summary&amp;Assumptions'!$J$29)^(R$46-1))</f>
        <v>0</v>
      </c>
      <c r="N192" s="588">
        <f>AND(S$55&gt;0,SUM($E192:M192)&lt;'Summary&amp;Assumptions'!$G$32*$B192,$D192&gt;='Summary&amp;Assumptions'!$D$17,S$47&gt;=$D192,S$47&lt;=EDATE($D192,'Summary&amp;Assumptions'!$G$32))*$B192+AND(S$56&lt;'Summary&amp;Assumptions'!$J$31,S$47&gt;=$FO192,S$47&lt;=$FP192)*(('Summary&amp;Assumptions'!$H$25*$C192)*(1+'Summary&amp;Assumptions'!$J$29)^(S$46-1))+AND(S$56&lt;'Summary&amp;Assumptions'!$J$31,S$47&gt;=$FQ192,S$47&lt;=$FR192)*(('Summary&amp;Assumptions'!$H$25*$C192)*(1+'Summary&amp;Assumptions'!$J$29)^(S$46-1))</f>
        <v>0</v>
      </c>
      <c r="O192" s="588">
        <f>AND(T$55&gt;0,SUM($E192:N192)&lt;'Summary&amp;Assumptions'!$G$32*$B192,$D192&gt;='Summary&amp;Assumptions'!$D$17,T$47&gt;=$D192,T$47&lt;=EDATE($D192,'Summary&amp;Assumptions'!$G$32))*$B192+AND(T$56&lt;'Summary&amp;Assumptions'!$J$31,T$47&gt;=$FO192,T$47&lt;=$FP192)*(('Summary&amp;Assumptions'!$H$25*$C192)*(1+'Summary&amp;Assumptions'!$J$29)^(T$46-1))+AND(T$56&lt;'Summary&amp;Assumptions'!$J$31,T$47&gt;=$FQ192,T$47&lt;=$FR192)*(('Summary&amp;Assumptions'!$H$25*$C192)*(1+'Summary&amp;Assumptions'!$J$29)^(T$46-1))</f>
        <v>0</v>
      </c>
      <c r="P192" s="588">
        <f>AND(U$55&gt;0,SUM($E192:O192)&lt;'Summary&amp;Assumptions'!$G$32*$B192,$D192&gt;='Summary&amp;Assumptions'!$D$17,U$47&gt;=$D192,U$47&lt;=EDATE($D192,'Summary&amp;Assumptions'!$G$32))*$B192+AND(U$56&lt;'Summary&amp;Assumptions'!$J$31,U$47&gt;=$FO192,U$47&lt;=$FP192)*(('Summary&amp;Assumptions'!$H$25*$C192)*(1+'Summary&amp;Assumptions'!$J$29)^(U$46-1))+AND(U$56&lt;'Summary&amp;Assumptions'!$J$31,U$47&gt;=$FQ192,U$47&lt;=$FR192)*(('Summary&amp;Assumptions'!$H$25*$C192)*(1+'Summary&amp;Assumptions'!$J$29)^(U$46-1))</f>
        <v>0</v>
      </c>
      <c r="Q192" s="588">
        <f>AND(V$55&gt;0,SUM($E192:P192)&lt;'Summary&amp;Assumptions'!$G$32*$B192,$D192&gt;='Summary&amp;Assumptions'!$D$17,V$47&gt;=$D192,V$47&lt;=EDATE($D192,'Summary&amp;Assumptions'!$G$32))*$B192+AND(V$56&lt;'Summary&amp;Assumptions'!$J$31,V$47&gt;=$FO192,V$47&lt;=$FP192)*(('Summary&amp;Assumptions'!$H$25*$C192)*(1+'Summary&amp;Assumptions'!$J$29)^(V$46-1))+AND(V$56&lt;'Summary&amp;Assumptions'!$J$31,V$47&gt;=$FQ192,V$47&lt;=$FR192)*(('Summary&amp;Assumptions'!$H$25*$C192)*(1+'Summary&amp;Assumptions'!$J$29)^(V$46-1))</f>
        <v>0</v>
      </c>
      <c r="R192" s="588">
        <f>AND(W$55&gt;0,SUM($E192:Q192)&lt;'Summary&amp;Assumptions'!$G$32*$B192,$D192&gt;='Summary&amp;Assumptions'!$D$17,W$47&gt;=$D192,W$47&lt;=EDATE($D192,'Summary&amp;Assumptions'!$G$32))*$B192+AND(W$56&lt;'Summary&amp;Assumptions'!$J$31,W$47&gt;=$FO192,W$47&lt;=$FP192)*(('Summary&amp;Assumptions'!$H$25*$C192)*(1+'Summary&amp;Assumptions'!$J$29)^(W$46-1))+AND(W$56&lt;'Summary&amp;Assumptions'!$J$31,W$47&gt;=$FQ192,W$47&lt;=$FR192)*(('Summary&amp;Assumptions'!$H$25*$C192)*(1+'Summary&amp;Assumptions'!$J$29)^(W$46-1))</f>
        <v>0</v>
      </c>
      <c r="S192" s="588">
        <f>AND(X$55&gt;0,SUM($E192:R192)&lt;'Summary&amp;Assumptions'!$G$32*$B192,$D192&gt;='Summary&amp;Assumptions'!$D$17,X$47&gt;=$D192,X$47&lt;=EDATE($D192,'Summary&amp;Assumptions'!$G$32))*$B192+AND(X$56&lt;'Summary&amp;Assumptions'!$J$31,X$47&gt;=$FO192,X$47&lt;=$FP192)*(('Summary&amp;Assumptions'!$H$25*$C192)*(1+'Summary&amp;Assumptions'!$J$29)^(X$46-1))+AND(X$56&lt;'Summary&amp;Assumptions'!$J$31,X$47&gt;=$FQ192,X$47&lt;=$FR192)*(('Summary&amp;Assumptions'!$H$25*$C192)*(1+'Summary&amp;Assumptions'!$J$29)^(X$46-1))</f>
        <v>0</v>
      </c>
      <c r="T192" s="588">
        <f>AND(Y$55&gt;0,SUM($E192:S192)&lt;'Summary&amp;Assumptions'!$G$32*$B192,$D192&gt;='Summary&amp;Assumptions'!$D$17,Y$47&gt;=$D192,Y$47&lt;=EDATE($D192,'Summary&amp;Assumptions'!$G$32))*$B192+AND(Y$56&lt;'Summary&amp;Assumptions'!$J$31,Y$47&gt;=$FO192,Y$47&lt;=$FP192)*(('Summary&amp;Assumptions'!$H$25*$C192)*(1+'Summary&amp;Assumptions'!$J$29)^(Y$46-1))+AND(Y$56&lt;'Summary&amp;Assumptions'!$J$31,Y$47&gt;=$FQ192,Y$47&lt;=$FR192)*(('Summary&amp;Assumptions'!$H$25*$C192)*(1+'Summary&amp;Assumptions'!$J$29)^(Y$46-1))</f>
        <v>0</v>
      </c>
      <c r="U192" s="588">
        <f>AND(Z$55&gt;0,SUM($E192:T192)&lt;'Summary&amp;Assumptions'!$G$32*$B192,$D192&gt;='Summary&amp;Assumptions'!$D$17,Z$47&gt;=$D192,Z$47&lt;=EDATE($D192,'Summary&amp;Assumptions'!$G$32))*$B192+AND(Z$56&lt;'Summary&amp;Assumptions'!$J$31,Z$47&gt;=$FO192,Z$47&lt;=$FP192)*(('Summary&amp;Assumptions'!$H$25*$C192)*(1+'Summary&amp;Assumptions'!$J$29)^(Z$46-1))+AND(Z$56&lt;'Summary&amp;Assumptions'!$J$31,Z$47&gt;=$FQ192,Z$47&lt;=$FR192)*(('Summary&amp;Assumptions'!$H$25*$C192)*(1+'Summary&amp;Assumptions'!$J$29)^(Z$46-1))</f>
        <v>0</v>
      </c>
      <c r="V192" s="588">
        <f>AND(AA$55&gt;0,SUM($E192:U192)&lt;'Summary&amp;Assumptions'!$G$32*$B192,$D192&gt;='Summary&amp;Assumptions'!$D$17,AA$47&gt;=$D192,AA$47&lt;=EDATE($D192,'Summary&amp;Assumptions'!$G$32))*$B192+AND(AA$56&lt;'Summary&amp;Assumptions'!$J$31,AA$47&gt;=$FO192,AA$47&lt;=$FP192)*(('Summary&amp;Assumptions'!$H$25*$C192)*(1+'Summary&amp;Assumptions'!$J$29)^(AA$46-1))+AND(AA$56&lt;'Summary&amp;Assumptions'!$J$31,AA$47&gt;=$FQ192,AA$47&lt;=$FR192)*(('Summary&amp;Assumptions'!$H$25*$C192)*(1+'Summary&amp;Assumptions'!$J$29)^(AA$46-1))</f>
        <v>0</v>
      </c>
      <c r="W192" s="588">
        <f>AND(AB$55&gt;0,SUM($E192:V192)&lt;'Summary&amp;Assumptions'!$G$32*$B192,$D192&gt;='Summary&amp;Assumptions'!$D$17,AB$47&gt;=$D192,AB$47&lt;=EDATE($D192,'Summary&amp;Assumptions'!$G$32))*$B192+AND(AB$56&lt;'Summary&amp;Assumptions'!$J$31,AB$47&gt;=$FO192,AB$47&lt;=$FP192)*(('Summary&amp;Assumptions'!$H$25*$C192)*(1+'Summary&amp;Assumptions'!$J$29)^(AB$46-1))+AND(AB$56&lt;'Summary&amp;Assumptions'!$J$31,AB$47&gt;=$FQ192,AB$47&lt;=$FR192)*(('Summary&amp;Assumptions'!$H$25*$C192)*(1+'Summary&amp;Assumptions'!$J$29)^(AB$46-1))</f>
        <v>0</v>
      </c>
      <c r="X192" s="588">
        <f>AND(AC$55&gt;0,SUM($E192:W192)&lt;'Summary&amp;Assumptions'!$G$32*$B192,$D192&gt;='Summary&amp;Assumptions'!$D$17,AC$47&gt;=$D192,AC$47&lt;=EDATE($D192,'Summary&amp;Assumptions'!$G$32))*$B192+AND(AC$56&lt;'Summary&amp;Assumptions'!$J$31,AC$47&gt;=$FO192,AC$47&lt;=$FP192)*(('Summary&amp;Assumptions'!$H$25*$C192)*(1+'Summary&amp;Assumptions'!$J$29)^(AC$46-1))+AND(AC$56&lt;'Summary&amp;Assumptions'!$J$31,AC$47&gt;=$FQ192,AC$47&lt;=$FR192)*(('Summary&amp;Assumptions'!$H$25*$C192)*(1+'Summary&amp;Assumptions'!$J$29)^(AC$46-1))</f>
        <v>0</v>
      </c>
      <c r="Y192" s="588">
        <f>AND(AD$55&gt;0,SUM($E192:X192)&lt;'Summary&amp;Assumptions'!$G$32*$B192,$D192&gt;='Summary&amp;Assumptions'!$D$17,AD$47&gt;=$D192,AD$47&lt;=EDATE($D192,'Summary&amp;Assumptions'!$G$32))*$B192+AND(AD$56&lt;'Summary&amp;Assumptions'!$J$31,AD$47&gt;=$FO192,AD$47&lt;=$FP192)*(('Summary&amp;Assumptions'!$H$25*$C192)*(1+'Summary&amp;Assumptions'!$J$29)^(AD$46-1))+AND(AD$56&lt;'Summary&amp;Assumptions'!$J$31,AD$47&gt;=$FQ192,AD$47&lt;=$FR192)*(('Summary&amp;Assumptions'!$H$25*$C192)*(1+'Summary&amp;Assumptions'!$J$29)^(AD$46-1))</f>
        <v>0</v>
      </c>
      <c r="Z192" s="588">
        <f>AND(AE$55&gt;0,SUM($E192:Y192)&lt;'Summary&amp;Assumptions'!$G$32*$B192,$D192&gt;='Summary&amp;Assumptions'!$D$17,AE$47&gt;=$D192,AE$47&lt;=EDATE($D192,'Summary&amp;Assumptions'!$G$32))*$B192+AND(AE$56&lt;'Summary&amp;Assumptions'!$J$31,AE$47&gt;=$FO192,AE$47&lt;=$FP192)*(('Summary&amp;Assumptions'!$H$25*$C192)*(1+'Summary&amp;Assumptions'!$J$29)^(AE$46-1))+AND(AE$56&lt;'Summary&amp;Assumptions'!$J$31,AE$47&gt;=$FQ192,AE$47&lt;=$FR192)*(('Summary&amp;Assumptions'!$H$25*$C192)*(1+'Summary&amp;Assumptions'!$J$29)^(AE$46-1))</f>
        <v>0</v>
      </c>
      <c r="AA192" s="588">
        <f>AND(AF$55&gt;0,SUM($E192:Z192)&lt;'Summary&amp;Assumptions'!$G$32*$B192,$D192&gt;='Summary&amp;Assumptions'!$D$17,AF$47&gt;=$D192,AF$47&lt;=EDATE($D192,'Summary&amp;Assumptions'!$G$32))*$B192+AND(AF$56&lt;'Summary&amp;Assumptions'!$J$31,AF$47&gt;=$FO192,AF$47&lt;=$FP192)*(('Summary&amp;Assumptions'!$H$25*$C192)*(1+'Summary&amp;Assumptions'!$J$29)^(AF$46-1))+AND(AF$56&lt;'Summary&amp;Assumptions'!$J$31,AF$47&gt;=$FQ192,AF$47&lt;=$FR192)*(('Summary&amp;Assumptions'!$H$25*$C192)*(1+'Summary&amp;Assumptions'!$J$29)^(AF$46-1))</f>
        <v>0</v>
      </c>
      <c r="AB192" s="588">
        <f>AND(AG$55&gt;0,SUM($E192:AA192)&lt;'Summary&amp;Assumptions'!$G$32*$B192,$D192&gt;='Summary&amp;Assumptions'!$D$17,AG$47&gt;=$D192,AG$47&lt;=EDATE($D192,'Summary&amp;Assumptions'!$G$32))*$B192+AND(AG$56&lt;'Summary&amp;Assumptions'!$J$31,AG$47&gt;=$FO192,AG$47&lt;=$FP192)*(('Summary&amp;Assumptions'!$H$25*$C192)*(1+'Summary&amp;Assumptions'!$J$29)^(AG$46-1))+AND(AG$56&lt;'Summary&amp;Assumptions'!$J$31,AG$47&gt;=$FQ192,AG$47&lt;=$FR192)*(('Summary&amp;Assumptions'!$H$25*$C192)*(1+'Summary&amp;Assumptions'!$J$29)^(AG$46-1))</f>
        <v>0</v>
      </c>
      <c r="AC192" s="588">
        <f>AND(AH$55&gt;0,SUM($E192:AB192)&lt;'Summary&amp;Assumptions'!$G$32*$B192,$D192&gt;='Summary&amp;Assumptions'!$D$17,AH$47&gt;=$D192,AH$47&lt;=EDATE($D192,'Summary&amp;Assumptions'!$G$32))*$B192+AND(AH$56&lt;'Summary&amp;Assumptions'!$J$31,AH$47&gt;=$FO192,AH$47&lt;=$FP192)*(('Summary&amp;Assumptions'!$H$25*$C192)*(1+'Summary&amp;Assumptions'!$J$29)^(AH$46-1))+AND(AH$56&lt;'Summary&amp;Assumptions'!$J$31,AH$47&gt;=$FQ192,AH$47&lt;=$FR192)*(('Summary&amp;Assumptions'!$H$25*$C192)*(1+'Summary&amp;Assumptions'!$J$29)^(AH$46-1))</f>
        <v>0</v>
      </c>
      <c r="AD192" s="588">
        <f>AND(AI$55&gt;0,SUM($E192:AC192)&lt;'Summary&amp;Assumptions'!$G$32*$B192,$D192&gt;='Summary&amp;Assumptions'!$D$17,AI$47&gt;=$D192,AI$47&lt;=EDATE($D192,'Summary&amp;Assumptions'!$G$32))*$B192+AND(AI$56&lt;'Summary&amp;Assumptions'!$J$31,AI$47&gt;=$FO192,AI$47&lt;=$FP192)*(('Summary&amp;Assumptions'!$H$25*$C192)*(1+'Summary&amp;Assumptions'!$J$29)^(AI$46-1))+AND(AI$56&lt;'Summary&amp;Assumptions'!$J$31,AI$47&gt;=$FQ192,AI$47&lt;=$FR192)*(('Summary&amp;Assumptions'!$H$25*$C192)*(1+'Summary&amp;Assumptions'!$J$29)^(AI$46-1))</f>
        <v>0</v>
      </c>
      <c r="AE192" s="588">
        <f>AND(AJ$55&gt;0,SUM($E192:AD192)&lt;'Summary&amp;Assumptions'!$G$32*$B192,$D192&gt;='Summary&amp;Assumptions'!$D$17,AJ$47&gt;=$D192,AJ$47&lt;=EDATE($D192,'Summary&amp;Assumptions'!$G$32))*$B192+AND(AJ$56&lt;'Summary&amp;Assumptions'!$J$31,AJ$47&gt;=$FO192,AJ$47&lt;=$FP192)*(('Summary&amp;Assumptions'!$H$25*$C192)*(1+'Summary&amp;Assumptions'!$J$29)^(AJ$46-1))+AND(AJ$56&lt;'Summary&amp;Assumptions'!$J$31,AJ$47&gt;=$FQ192,AJ$47&lt;=$FR192)*(('Summary&amp;Assumptions'!$H$25*$C192)*(1+'Summary&amp;Assumptions'!$J$29)^(AJ$46-1))</f>
        <v>0</v>
      </c>
      <c r="AF192" s="588">
        <f>AND(AK$55&gt;0,SUM($E192:AE192)&lt;'Summary&amp;Assumptions'!$G$32*$B192,$D192&gt;='Summary&amp;Assumptions'!$D$17,AK$47&gt;=$D192,AK$47&lt;=EDATE($D192,'Summary&amp;Assumptions'!$G$32))*$B192+AND(AK$56&lt;'Summary&amp;Assumptions'!$J$31,AK$47&gt;=$FO192,AK$47&lt;=$FP192)*(('Summary&amp;Assumptions'!$H$25*$C192)*(1+'Summary&amp;Assumptions'!$J$29)^(AK$46-1))+AND(AK$56&lt;'Summary&amp;Assumptions'!$J$31,AK$47&gt;=$FQ192,AK$47&lt;=$FR192)*(('Summary&amp;Assumptions'!$H$25*$C192)*(1+'Summary&amp;Assumptions'!$J$29)^(AK$46-1))</f>
        <v>0</v>
      </c>
      <c r="AG192" s="588">
        <f>AND(AL$55&gt;0,SUM($E192:AF192)&lt;'Summary&amp;Assumptions'!$G$32*$B192,$D192&gt;='Summary&amp;Assumptions'!$D$17,AL$47&gt;=$D192,AL$47&lt;=EDATE($D192,'Summary&amp;Assumptions'!$G$32))*$B192+AND(AL$56&lt;'Summary&amp;Assumptions'!$J$31,AL$47&gt;=$FO192,AL$47&lt;=$FP192)*(('Summary&amp;Assumptions'!$H$25*$C192)*(1+'Summary&amp;Assumptions'!$J$29)^(AL$46-1))+AND(AL$56&lt;'Summary&amp;Assumptions'!$J$31,AL$47&gt;=$FQ192,AL$47&lt;=$FR192)*(('Summary&amp;Assumptions'!$H$25*$C192)*(1+'Summary&amp;Assumptions'!$J$29)^(AL$46-1))</f>
        <v>0</v>
      </c>
      <c r="AH192" s="588">
        <f>AND(AM$55&gt;0,SUM($E192:AG192)&lt;'Summary&amp;Assumptions'!$G$32*$B192,$D192&gt;='Summary&amp;Assumptions'!$D$17,AM$47&gt;=$D192,AM$47&lt;=EDATE($D192,'Summary&amp;Assumptions'!$G$32))*$B192+AND(AM$56&lt;'Summary&amp;Assumptions'!$J$31,AM$47&gt;=$FO192,AM$47&lt;=$FP192)*(('Summary&amp;Assumptions'!$H$25*$C192)*(1+'Summary&amp;Assumptions'!$J$29)^(AM$46-1))+AND(AM$56&lt;'Summary&amp;Assumptions'!$J$31,AM$47&gt;=$FQ192,AM$47&lt;=$FR192)*(('Summary&amp;Assumptions'!$H$25*$C192)*(1+'Summary&amp;Assumptions'!$J$29)^(AM$46-1))</f>
        <v>0</v>
      </c>
      <c r="AI192" s="588">
        <f>AND(AN$55&gt;0,SUM($E192:AH192)&lt;'Summary&amp;Assumptions'!$G$32*$B192,$D192&gt;='Summary&amp;Assumptions'!$D$17,AN$47&gt;=$D192,AN$47&lt;=EDATE($D192,'Summary&amp;Assumptions'!$G$32))*$B192+AND(AN$56&lt;'Summary&amp;Assumptions'!$J$31,AN$47&gt;=$FO192,AN$47&lt;=$FP192)*(('Summary&amp;Assumptions'!$H$25*$C192)*(1+'Summary&amp;Assumptions'!$J$29)^(AN$46-1))+AND(AN$56&lt;'Summary&amp;Assumptions'!$J$31,AN$47&gt;=$FQ192,AN$47&lt;=$FR192)*(('Summary&amp;Assumptions'!$H$25*$C192)*(1+'Summary&amp;Assumptions'!$J$29)^(AN$46-1))</f>
        <v>0</v>
      </c>
      <c r="AJ192" s="588">
        <f>AND(AO$55&gt;0,SUM($E192:AI192)&lt;'Summary&amp;Assumptions'!$G$32*$B192,$D192&gt;='Summary&amp;Assumptions'!$D$17,AO$47&gt;=$D192,AO$47&lt;=EDATE($D192,'Summary&amp;Assumptions'!$G$32))*$B192+AND(AO$56&lt;'Summary&amp;Assumptions'!$J$31,AO$47&gt;=$FO192,AO$47&lt;=$FP192)*(('Summary&amp;Assumptions'!$H$25*$C192)*(1+'Summary&amp;Assumptions'!$J$29)^(AO$46-1))+AND(AO$56&lt;'Summary&amp;Assumptions'!$J$31,AO$47&gt;=$FQ192,AO$47&lt;=$FR192)*(('Summary&amp;Assumptions'!$H$25*$C192)*(1+'Summary&amp;Assumptions'!$J$29)^(AO$46-1))</f>
        <v>0</v>
      </c>
      <c r="AK192" s="588">
        <f>AND(AP$55&gt;0,SUM($E192:AJ192)&lt;'Summary&amp;Assumptions'!$G$32*$B192,$D192&gt;='Summary&amp;Assumptions'!$D$17,AP$47&gt;=$D192,AP$47&lt;=EDATE($D192,'Summary&amp;Assumptions'!$G$32))*$B192+AND(AP$56&lt;'Summary&amp;Assumptions'!$J$31,AP$47&gt;=$FO192,AP$47&lt;=$FP192)*(('Summary&amp;Assumptions'!$H$25*$C192)*(1+'Summary&amp;Assumptions'!$J$29)^(AP$46-1))+AND(AP$56&lt;'Summary&amp;Assumptions'!$J$31,AP$47&gt;=$FQ192,AP$47&lt;=$FR192)*(('Summary&amp;Assumptions'!$H$25*$C192)*(1+'Summary&amp;Assumptions'!$J$29)^(AP$46-1))</f>
        <v>0</v>
      </c>
      <c r="AL192" s="588">
        <f>AND(AQ$55&gt;0,SUM($E192:AK192)&lt;'Summary&amp;Assumptions'!$G$32*$B192,$D192&gt;='Summary&amp;Assumptions'!$D$17,AQ$47&gt;=$D192,AQ$47&lt;=EDATE($D192,'Summary&amp;Assumptions'!$G$32))*$B192+AND(AQ$56&lt;'Summary&amp;Assumptions'!$J$31,AQ$47&gt;=$FO192,AQ$47&lt;=$FP192)*(('Summary&amp;Assumptions'!$H$25*$C192)*(1+'Summary&amp;Assumptions'!$J$29)^(AQ$46-1))+AND(AQ$56&lt;'Summary&amp;Assumptions'!$J$31,AQ$47&gt;=$FQ192,AQ$47&lt;=$FR192)*(('Summary&amp;Assumptions'!$H$25*$C192)*(1+'Summary&amp;Assumptions'!$J$29)^(AQ$46-1))</f>
        <v>0</v>
      </c>
      <c r="AM192" s="588">
        <f>AND(AR$55&gt;0,SUM($E192:AL192)&lt;'Summary&amp;Assumptions'!$G$32*$B192,$D192&gt;='Summary&amp;Assumptions'!$D$17,AR$47&gt;=$D192,AR$47&lt;=EDATE($D192,'Summary&amp;Assumptions'!$G$32))*$B192+AND(AR$56&lt;'Summary&amp;Assumptions'!$J$31,AR$47&gt;=$FO192,AR$47&lt;=$FP192)*(('Summary&amp;Assumptions'!$H$25*$C192)*(1+'Summary&amp;Assumptions'!$J$29)^(AR$46-1))+AND(AR$56&lt;'Summary&amp;Assumptions'!$J$31,AR$47&gt;=$FQ192,AR$47&lt;=$FR192)*(('Summary&amp;Assumptions'!$H$25*$C192)*(1+'Summary&amp;Assumptions'!$J$29)^(AR$46-1))</f>
        <v>0</v>
      </c>
      <c r="AN192" s="588">
        <f>AND(AS$55&gt;0,SUM($E192:AM192)&lt;'Summary&amp;Assumptions'!$G$32*$B192,$D192&gt;='Summary&amp;Assumptions'!$D$17,AS$47&gt;=$D192,AS$47&lt;=EDATE($D192,'Summary&amp;Assumptions'!$G$32))*$B192+AND(AS$56&lt;'Summary&amp;Assumptions'!$J$31,AS$47&gt;=$FO192,AS$47&lt;=$FP192)*(('Summary&amp;Assumptions'!$H$25*$C192)*(1+'Summary&amp;Assumptions'!$J$29)^(AS$46-1))+AND(AS$56&lt;'Summary&amp;Assumptions'!$J$31,AS$47&gt;=$FQ192,AS$47&lt;=$FR192)*(('Summary&amp;Assumptions'!$H$25*$C192)*(1+'Summary&amp;Assumptions'!$J$29)^(AS$46-1))</f>
        <v>0</v>
      </c>
      <c r="AO192" s="588">
        <f>AND(AT$55&gt;0,SUM($E192:AN192)&lt;'Summary&amp;Assumptions'!$G$32*$B192,$D192&gt;='Summary&amp;Assumptions'!$D$17,AT$47&gt;=$D192,AT$47&lt;=EDATE($D192,'Summary&amp;Assumptions'!$G$32))*$B192+AND(AT$56&lt;'Summary&amp;Assumptions'!$J$31,AT$47&gt;=$FO192,AT$47&lt;=$FP192)*(('Summary&amp;Assumptions'!$H$25*$C192)*(1+'Summary&amp;Assumptions'!$J$29)^(AT$46-1))+AND(AT$56&lt;'Summary&amp;Assumptions'!$J$31,AT$47&gt;=$FQ192,AT$47&lt;=$FR192)*(('Summary&amp;Assumptions'!$H$25*$C192)*(1+'Summary&amp;Assumptions'!$J$29)^(AT$46-1))</f>
        <v>0</v>
      </c>
      <c r="AP192" s="588">
        <f>AND(AU$55&gt;0,SUM($E192:AO192)&lt;'Summary&amp;Assumptions'!$G$32*$B192,$D192&gt;='Summary&amp;Assumptions'!$D$17,AU$47&gt;=$D192,AU$47&lt;=EDATE($D192,'Summary&amp;Assumptions'!$G$32))*$B192+AND(AU$56&lt;'Summary&amp;Assumptions'!$J$31,AU$47&gt;=$FO192,AU$47&lt;=$FP192)*(('Summary&amp;Assumptions'!$H$25*$C192)*(1+'Summary&amp;Assumptions'!$J$29)^(AU$46-1))+AND(AU$56&lt;'Summary&amp;Assumptions'!$J$31,AU$47&gt;=$FQ192,AU$47&lt;=$FR192)*(('Summary&amp;Assumptions'!$H$25*$C192)*(1+'Summary&amp;Assumptions'!$J$29)^(AU$46-1))</f>
        <v>0</v>
      </c>
      <c r="AQ192" s="588">
        <f>AND(AV$55&gt;0,SUM($E192:AP192)&lt;'Summary&amp;Assumptions'!$G$32*$B192,$D192&gt;='Summary&amp;Assumptions'!$D$17,AV$47&gt;=$D192,AV$47&lt;=EDATE($D192,'Summary&amp;Assumptions'!$G$32))*$B192+AND(AV$56&lt;'Summary&amp;Assumptions'!$J$31,AV$47&gt;=$FO192,AV$47&lt;=$FP192)*(('Summary&amp;Assumptions'!$H$25*$C192)*(1+'Summary&amp;Assumptions'!$J$29)^(AV$46-1))+AND(AV$56&lt;'Summary&amp;Assumptions'!$J$31,AV$47&gt;=$FQ192,AV$47&lt;=$FR192)*(('Summary&amp;Assumptions'!$H$25*$C192)*(1+'Summary&amp;Assumptions'!$J$29)^(AV$46-1))</f>
        <v>0</v>
      </c>
      <c r="AR192" s="588">
        <f>AND(AW$55&gt;0,SUM($E192:AQ192)&lt;'Summary&amp;Assumptions'!$G$32*$B192,$D192&gt;='Summary&amp;Assumptions'!$D$17,AW$47&gt;=$D192,AW$47&lt;=EDATE($D192,'Summary&amp;Assumptions'!$G$32))*$B192+AND(AW$56&lt;'Summary&amp;Assumptions'!$J$31,AW$47&gt;=$FO192,AW$47&lt;=$FP192)*(('Summary&amp;Assumptions'!$H$25*$C192)*(1+'Summary&amp;Assumptions'!$J$29)^(AW$46-1))+AND(AW$56&lt;'Summary&amp;Assumptions'!$J$31,AW$47&gt;=$FQ192,AW$47&lt;=$FR192)*(('Summary&amp;Assumptions'!$H$25*$C192)*(1+'Summary&amp;Assumptions'!$J$29)^(AW$46-1))</f>
        <v>0</v>
      </c>
      <c r="AS192" s="588">
        <f>AND(AX$55&gt;0,SUM($E192:AR192)&lt;'Summary&amp;Assumptions'!$G$32*$B192,$D192&gt;='Summary&amp;Assumptions'!$D$17,AX$47&gt;=$D192,AX$47&lt;=EDATE($D192,'Summary&amp;Assumptions'!$G$32))*$B192+AND(AX$56&lt;'Summary&amp;Assumptions'!$J$31,AX$47&gt;=$FO192,AX$47&lt;=$FP192)*(('Summary&amp;Assumptions'!$H$25*$C192)*(1+'Summary&amp;Assumptions'!$J$29)^(AX$46-1))+AND(AX$56&lt;'Summary&amp;Assumptions'!$J$31,AX$47&gt;=$FQ192,AX$47&lt;=$FR192)*(('Summary&amp;Assumptions'!$H$25*$C192)*(1+'Summary&amp;Assumptions'!$J$29)^(AX$46-1))</f>
        <v>0</v>
      </c>
      <c r="AT192" s="588">
        <f>AND(AY$55&gt;0,SUM($E192:AS192)&lt;'Summary&amp;Assumptions'!$G$32*$B192,$D192&gt;='Summary&amp;Assumptions'!$D$17,AY$47&gt;=$D192,AY$47&lt;=EDATE($D192,'Summary&amp;Assumptions'!$G$32))*$B192+AND(AY$56&lt;'Summary&amp;Assumptions'!$J$31,AY$47&gt;=$FO192,AY$47&lt;=$FP192)*(('Summary&amp;Assumptions'!$H$25*$C192)*(1+'Summary&amp;Assumptions'!$J$29)^(AY$46-1))+AND(AY$56&lt;'Summary&amp;Assumptions'!$J$31,AY$47&gt;=$FQ192,AY$47&lt;=$FR192)*(('Summary&amp;Assumptions'!$H$25*$C192)*(1+'Summary&amp;Assumptions'!$J$29)^(AY$46-1))</f>
        <v>0</v>
      </c>
      <c r="AU192" s="588">
        <f>AND(AZ$55&gt;0,SUM($E192:AT192)&lt;'Summary&amp;Assumptions'!$G$32*$B192,$D192&gt;='Summary&amp;Assumptions'!$D$17,AZ$47&gt;=$D192,AZ$47&lt;=EDATE($D192,'Summary&amp;Assumptions'!$G$32))*$B192+AND(AZ$56&lt;'Summary&amp;Assumptions'!$J$31,AZ$47&gt;=$FO192,AZ$47&lt;=$FP192)*(('Summary&amp;Assumptions'!$H$25*$C192)*(1+'Summary&amp;Assumptions'!$J$29)^(AZ$46-1))+AND(AZ$56&lt;'Summary&amp;Assumptions'!$J$31,AZ$47&gt;=$FQ192,AZ$47&lt;=$FR192)*(('Summary&amp;Assumptions'!$H$25*$C192)*(1+'Summary&amp;Assumptions'!$J$29)^(AZ$46-1))</f>
        <v>0</v>
      </c>
      <c r="AV192" s="588">
        <f>AND(BA$55&gt;0,SUM($E192:AU192)&lt;'Summary&amp;Assumptions'!$G$32*$B192,$D192&gt;='Summary&amp;Assumptions'!$D$17,BA$47&gt;=$D192,BA$47&lt;=EDATE($D192,'Summary&amp;Assumptions'!$G$32))*$B192+AND(BA$56&lt;'Summary&amp;Assumptions'!$J$31,BA$47&gt;=$FO192,BA$47&lt;=$FP192)*(('Summary&amp;Assumptions'!$H$25*$C192)*(1+'Summary&amp;Assumptions'!$J$29)^(BA$46-1))+AND(BA$56&lt;'Summary&amp;Assumptions'!$J$31,BA$47&gt;=$FQ192,BA$47&lt;=$FR192)*(('Summary&amp;Assumptions'!$H$25*$C192)*(1+'Summary&amp;Assumptions'!$J$29)^(BA$46-1))</f>
        <v>0</v>
      </c>
      <c r="AW192" s="588">
        <f>AND(BB$55&gt;0,SUM($E192:AV192)&lt;'Summary&amp;Assumptions'!$G$32*$B192,$D192&gt;='Summary&amp;Assumptions'!$D$17,BB$47&gt;=$D192,BB$47&lt;=EDATE($D192,'Summary&amp;Assumptions'!$G$32))*$B192+AND(BB$56&lt;'Summary&amp;Assumptions'!$J$31,BB$47&gt;=$FO192,BB$47&lt;=$FP192)*(('Summary&amp;Assumptions'!$H$25*$C192)*(1+'Summary&amp;Assumptions'!$J$29)^(BB$46-1))+AND(BB$56&lt;'Summary&amp;Assumptions'!$J$31,BB$47&gt;=$FQ192,BB$47&lt;=$FR192)*(('Summary&amp;Assumptions'!$H$25*$C192)*(1+'Summary&amp;Assumptions'!$J$29)^(BB$46-1))</f>
        <v>0</v>
      </c>
      <c r="AX192" s="588">
        <f>AND(BC$55&gt;0,SUM($E192:AW192)&lt;'Summary&amp;Assumptions'!$G$32*$B192,$D192&gt;='Summary&amp;Assumptions'!$D$17,BC$47&gt;=$D192,BC$47&lt;=EDATE($D192,'Summary&amp;Assumptions'!$G$32))*$B192+AND(BC$56&lt;'Summary&amp;Assumptions'!$J$31,BC$47&gt;=$FO192,BC$47&lt;=$FP192)*(('Summary&amp;Assumptions'!$H$25*$C192)*(1+'Summary&amp;Assumptions'!$J$29)^(BC$46-1))+AND(BC$56&lt;'Summary&amp;Assumptions'!$J$31,BC$47&gt;=$FQ192,BC$47&lt;=$FR192)*(('Summary&amp;Assumptions'!$H$25*$C192)*(1+'Summary&amp;Assumptions'!$J$29)^(BC$46-1))</f>
        <v>0</v>
      </c>
      <c r="AY192" s="588">
        <f>AND(BD$55&gt;0,SUM($E192:AX192)&lt;'Summary&amp;Assumptions'!$G$32*$B192,$D192&gt;='Summary&amp;Assumptions'!$D$17,BD$47&gt;=$D192,BD$47&lt;=EDATE($D192,'Summary&amp;Assumptions'!$G$32))*$B192+AND(BD$56&lt;'Summary&amp;Assumptions'!$J$31,BD$47&gt;=$FO192,BD$47&lt;=$FP192)*(('Summary&amp;Assumptions'!$H$25*$C192)*(1+'Summary&amp;Assumptions'!$J$29)^(BD$46-1))+AND(BD$56&lt;'Summary&amp;Assumptions'!$J$31,BD$47&gt;=$FQ192,BD$47&lt;=$FR192)*(('Summary&amp;Assumptions'!$H$25*$C192)*(1+'Summary&amp;Assumptions'!$J$29)^(BD$46-1))</f>
        <v>0</v>
      </c>
      <c r="AZ192" s="588">
        <f>AND(BE$55&gt;0,SUM($E192:AY192)&lt;'Summary&amp;Assumptions'!$G$32*$B192,$D192&gt;='Summary&amp;Assumptions'!$D$17,BE$47&gt;=$D192,BE$47&lt;=EDATE($D192,'Summary&amp;Assumptions'!$G$32))*$B192+AND(BE$56&lt;'Summary&amp;Assumptions'!$J$31,BE$47&gt;=$FO192,BE$47&lt;=$FP192)*(('Summary&amp;Assumptions'!$H$25*$C192)*(1+'Summary&amp;Assumptions'!$J$29)^(BE$46-1))+AND(BE$56&lt;'Summary&amp;Assumptions'!$J$31,BE$47&gt;=$FQ192,BE$47&lt;=$FR192)*(('Summary&amp;Assumptions'!$H$25*$C192)*(1+'Summary&amp;Assumptions'!$J$29)^(BE$46-1))</f>
        <v>0</v>
      </c>
      <c r="BA192" s="588">
        <f>AND(BF$55&gt;0,SUM($E192:AZ192)&lt;'Summary&amp;Assumptions'!$G$32*$B192,$D192&gt;='Summary&amp;Assumptions'!$D$17,BF$47&gt;=$D192,BF$47&lt;=EDATE($D192,'Summary&amp;Assumptions'!$G$32))*$B192+AND(BF$56&lt;'Summary&amp;Assumptions'!$J$31,BF$47&gt;=$FO192,BF$47&lt;=$FP192)*(('Summary&amp;Assumptions'!$H$25*$C192)*(1+'Summary&amp;Assumptions'!$J$29)^(BF$46-1))+AND(BF$56&lt;'Summary&amp;Assumptions'!$J$31,BF$47&gt;=$FQ192,BF$47&lt;=$FR192)*(('Summary&amp;Assumptions'!$H$25*$C192)*(1+'Summary&amp;Assumptions'!$J$29)^(BF$46-1))</f>
        <v>0</v>
      </c>
      <c r="BB192" s="588">
        <f>AND(BG$55&gt;0,SUM($E192:BA192)&lt;'Summary&amp;Assumptions'!$G$32*$B192,$D192&gt;='Summary&amp;Assumptions'!$D$17,BG$47&gt;=$D192,BG$47&lt;=EDATE($D192,'Summary&amp;Assumptions'!$G$32))*$B192+AND(BG$56&lt;'Summary&amp;Assumptions'!$J$31,BG$47&gt;=$FO192,BG$47&lt;=$FP192)*(('Summary&amp;Assumptions'!$H$25*$C192)*(1+'Summary&amp;Assumptions'!$J$29)^(BG$46-1))+AND(BG$56&lt;'Summary&amp;Assumptions'!$J$31,BG$47&gt;=$FQ192,BG$47&lt;=$FR192)*(('Summary&amp;Assumptions'!$H$25*$C192)*(1+'Summary&amp;Assumptions'!$J$29)^(BG$46-1))</f>
        <v>0</v>
      </c>
      <c r="BC192" s="588">
        <f>AND(BH$55&gt;0,SUM($E192:BB192)&lt;'Summary&amp;Assumptions'!$G$32*$B192,$D192&gt;='Summary&amp;Assumptions'!$D$17,BH$47&gt;=$D192,BH$47&lt;=EDATE($D192,'Summary&amp;Assumptions'!$G$32))*$B192+AND(BH$56&lt;'Summary&amp;Assumptions'!$J$31,BH$47&gt;=$FO192,BH$47&lt;=$FP192)*(('Summary&amp;Assumptions'!$H$25*$C192)*(1+'Summary&amp;Assumptions'!$J$29)^(BH$46-1))+AND(BH$56&lt;'Summary&amp;Assumptions'!$J$31,BH$47&gt;=$FQ192,BH$47&lt;=$FR192)*(('Summary&amp;Assumptions'!$H$25*$C192)*(1+'Summary&amp;Assumptions'!$J$29)^(BH$46-1))</f>
        <v>0</v>
      </c>
      <c r="BD192" s="588">
        <f>AND(BI$55&gt;0,SUM($E192:BC192)&lt;'Summary&amp;Assumptions'!$G$32*$B192,$D192&gt;='Summary&amp;Assumptions'!$D$17,BI$47&gt;=$D192,BI$47&lt;=EDATE($D192,'Summary&amp;Assumptions'!$G$32))*$B192+AND(BI$56&lt;'Summary&amp;Assumptions'!$J$31,BI$47&gt;=$FO192,BI$47&lt;=$FP192)*(('Summary&amp;Assumptions'!$H$25*$C192)*(1+'Summary&amp;Assumptions'!$J$29)^(BI$46-1))+AND(BI$56&lt;'Summary&amp;Assumptions'!$J$31,BI$47&gt;=$FQ192,BI$47&lt;=$FR192)*(('Summary&amp;Assumptions'!$H$25*$C192)*(1+'Summary&amp;Assumptions'!$J$29)^(BI$46-1))</f>
        <v>0</v>
      </c>
      <c r="BE192" s="588">
        <f>AND(BJ$55&gt;0,SUM($E192:BD192)&lt;'Summary&amp;Assumptions'!$G$32*$B192,$D192&gt;='Summary&amp;Assumptions'!$D$17,BJ$47&gt;=$D192,BJ$47&lt;=EDATE($D192,'Summary&amp;Assumptions'!$G$32))*$B192+AND(BJ$56&lt;'Summary&amp;Assumptions'!$J$31,BJ$47&gt;=$FO192,BJ$47&lt;=$FP192)*(('Summary&amp;Assumptions'!$H$25*$C192)*(1+'Summary&amp;Assumptions'!$J$29)^(BJ$46-1))+AND(BJ$56&lt;'Summary&amp;Assumptions'!$J$31,BJ$47&gt;=$FQ192,BJ$47&lt;=$FR192)*(('Summary&amp;Assumptions'!$H$25*$C192)*(1+'Summary&amp;Assumptions'!$J$29)^(BJ$46-1))</f>
        <v>0</v>
      </c>
      <c r="BF192" s="588">
        <f>AND(BK$55&gt;0,SUM($E192:BE192)&lt;'Summary&amp;Assumptions'!$G$32*$B192,$D192&gt;='Summary&amp;Assumptions'!$D$17,BK$47&gt;=$D192,BK$47&lt;=EDATE($D192,'Summary&amp;Assumptions'!$G$32))*$B192+AND(BK$56&lt;'Summary&amp;Assumptions'!$J$31,BK$47&gt;=$FO192,BK$47&lt;=$FP192)*(('Summary&amp;Assumptions'!$H$25*$C192)*(1+'Summary&amp;Assumptions'!$J$29)^(BK$46-1))+AND(BK$56&lt;'Summary&amp;Assumptions'!$J$31,BK$47&gt;=$FQ192,BK$47&lt;=$FR192)*(('Summary&amp;Assumptions'!$H$25*$C192)*(1+'Summary&amp;Assumptions'!$J$29)^(BK$46-1))</f>
        <v>0</v>
      </c>
      <c r="BG192" s="588">
        <f>AND(BL$55&gt;0,SUM($E192:BF192)&lt;'Summary&amp;Assumptions'!$G$32*$B192,$D192&gt;='Summary&amp;Assumptions'!$D$17,BL$47&gt;=$D192,BL$47&lt;=EDATE($D192,'Summary&amp;Assumptions'!$G$32))*$B192+AND(BL$56&lt;'Summary&amp;Assumptions'!$J$31,BL$47&gt;=$FO192,BL$47&lt;=$FP192)*(('Summary&amp;Assumptions'!$H$25*$C192)*(1+'Summary&amp;Assumptions'!$J$29)^(BL$46-1))+AND(BL$56&lt;'Summary&amp;Assumptions'!$J$31,BL$47&gt;=$FQ192,BL$47&lt;=$FR192)*(('Summary&amp;Assumptions'!$H$25*$C192)*(1+'Summary&amp;Assumptions'!$J$29)^(BL$46-1))</f>
        <v>0</v>
      </c>
      <c r="BH192" s="588">
        <f>AND(BM$55&gt;0,SUM($E192:BG192)&lt;'Summary&amp;Assumptions'!$G$32*$B192,$D192&gt;='Summary&amp;Assumptions'!$D$17,BM$47&gt;=$D192,BM$47&lt;=EDATE($D192,'Summary&amp;Assumptions'!$G$32))*$B192+AND(BM$56&lt;'Summary&amp;Assumptions'!$J$31,BM$47&gt;=$FO192,BM$47&lt;=$FP192)*(('Summary&amp;Assumptions'!$H$25*$C192)*(1+'Summary&amp;Assumptions'!$J$29)^(BM$46-1))+AND(BM$56&lt;'Summary&amp;Assumptions'!$J$31,BM$47&gt;=$FQ192,BM$47&lt;=$FR192)*(('Summary&amp;Assumptions'!$H$25*$C192)*(1+'Summary&amp;Assumptions'!$J$29)^(BM$46-1))</f>
        <v>0</v>
      </c>
      <c r="BI192" s="588">
        <f>AND(BN$55&gt;0,SUM($E192:BH192)&lt;'Summary&amp;Assumptions'!$G$32*$B192,$D192&gt;='Summary&amp;Assumptions'!$D$17,BN$47&gt;=$D192,BN$47&lt;=EDATE($D192,'Summary&amp;Assumptions'!$G$32))*$B192+AND(BN$56&lt;'Summary&amp;Assumptions'!$J$31,BN$47&gt;=$FO192,BN$47&lt;=$FP192)*(('Summary&amp;Assumptions'!$H$25*$C192)*(1+'Summary&amp;Assumptions'!$J$29)^(BN$46-1))+AND(BN$56&lt;'Summary&amp;Assumptions'!$J$31,BN$47&gt;=$FQ192,BN$47&lt;=$FR192)*(('Summary&amp;Assumptions'!$H$25*$C192)*(1+'Summary&amp;Assumptions'!$J$29)^(BN$46-1))</f>
        <v>0</v>
      </c>
      <c r="BJ192" s="588">
        <f>AND(BO$55&gt;0,SUM($E192:BI192)&lt;'Summary&amp;Assumptions'!$G$32*$B192,$D192&gt;='Summary&amp;Assumptions'!$D$17,BO$47&gt;=$D192,BO$47&lt;=EDATE($D192,'Summary&amp;Assumptions'!$G$32))*$B192+AND(BO$56&lt;'Summary&amp;Assumptions'!$J$31,BO$47&gt;=$FO192,BO$47&lt;=$FP192)*(('Summary&amp;Assumptions'!$H$25*$C192)*(1+'Summary&amp;Assumptions'!$J$29)^(BO$46-1))+AND(BO$56&lt;'Summary&amp;Assumptions'!$J$31,BO$47&gt;=$FQ192,BO$47&lt;=$FR192)*(('Summary&amp;Assumptions'!$H$25*$C192)*(1+'Summary&amp;Assumptions'!$J$29)^(BO$46-1))</f>
        <v>0</v>
      </c>
      <c r="BK192" s="588">
        <f>AND(BP$55&gt;0,SUM($E192:BJ192)&lt;'Summary&amp;Assumptions'!$G$32*$B192,$D192&gt;='Summary&amp;Assumptions'!$D$17,BP$47&gt;=$D192,BP$47&lt;=EDATE($D192,'Summary&amp;Assumptions'!$G$32))*$B192+AND(BP$56&lt;'Summary&amp;Assumptions'!$J$31,BP$47&gt;=$FO192,BP$47&lt;=$FP192)*(('Summary&amp;Assumptions'!$H$25*$C192)*(1+'Summary&amp;Assumptions'!$J$29)^(BP$46-1))+AND(BP$56&lt;'Summary&amp;Assumptions'!$J$31,BP$47&gt;=$FQ192,BP$47&lt;=$FR192)*(('Summary&amp;Assumptions'!$H$25*$C192)*(1+'Summary&amp;Assumptions'!$J$29)^(BP$46-1))</f>
        <v>0</v>
      </c>
      <c r="BL192" s="588">
        <f>AND(BQ$55&gt;0,SUM($E192:BK192)&lt;'Summary&amp;Assumptions'!$G$32*$B192,$D192&gt;='Summary&amp;Assumptions'!$D$17,BQ$47&gt;=$D192,BQ$47&lt;=EDATE($D192,'Summary&amp;Assumptions'!$G$32))*$B192+AND(BQ$56&lt;'Summary&amp;Assumptions'!$J$31,BQ$47&gt;=$FO192,BQ$47&lt;=$FP192)*(('Summary&amp;Assumptions'!$H$25*$C192)*(1+'Summary&amp;Assumptions'!$J$29)^(BQ$46-1))+AND(BQ$56&lt;'Summary&amp;Assumptions'!$J$31,BQ$47&gt;=$FQ192,BQ$47&lt;=$FR192)*(('Summary&amp;Assumptions'!$H$25*$C192)*(1+'Summary&amp;Assumptions'!$J$29)^(BQ$46-1))</f>
        <v>0</v>
      </c>
      <c r="BM192" s="588">
        <f>AND(BR$55&gt;0,SUM($E192:BL192)&lt;'Summary&amp;Assumptions'!$G$32*$B192,$D192&gt;='Summary&amp;Assumptions'!$D$17,BR$47&gt;=$D192,BR$47&lt;=EDATE($D192,'Summary&amp;Assumptions'!$G$32))*$B192+AND(BR$56&lt;'Summary&amp;Assumptions'!$J$31,BR$47&gt;=$FO192,BR$47&lt;=$FP192)*(('Summary&amp;Assumptions'!$H$25*$C192)*(1+'Summary&amp;Assumptions'!$J$29)^(BR$46-1))+AND(BR$56&lt;'Summary&amp;Assumptions'!$J$31,BR$47&gt;=$FQ192,BR$47&lt;=$FR192)*(('Summary&amp;Assumptions'!$H$25*$C192)*(1+'Summary&amp;Assumptions'!$J$29)^(BR$46-1))</f>
        <v>0</v>
      </c>
      <c r="BN192" s="588">
        <f>AND(BS$55&gt;0,SUM($E192:BM192)&lt;'Summary&amp;Assumptions'!$G$32*$B192,$D192&gt;='Summary&amp;Assumptions'!$D$17,BS$47&gt;=$D192,BS$47&lt;=EDATE($D192,'Summary&amp;Assumptions'!$G$32))*$B192+AND(BS$56&lt;'Summary&amp;Assumptions'!$J$31,BS$47&gt;=$FO192,BS$47&lt;=$FP192)*(('Summary&amp;Assumptions'!$H$25*$C192)*(1+'Summary&amp;Assumptions'!$J$29)^(BS$46-1))+AND(BS$56&lt;'Summary&amp;Assumptions'!$J$31,BS$47&gt;=$FQ192,BS$47&lt;=$FR192)*(('Summary&amp;Assumptions'!$H$25*$C192)*(1+'Summary&amp;Assumptions'!$J$29)^(BS$46-1))</f>
        <v>0</v>
      </c>
      <c r="BO192" s="588">
        <f>AND(BT$55&gt;0,SUM($E192:BN192)&lt;'Summary&amp;Assumptions'!$G$32*$B192,$D192&gt;='Summary&amp;Assumptions'!$D$17,BT$47&gt;=$D192,BT$47&lt;=EDATE($D192,'Summary&amp;Assumptions'!$G$32))*$B192+AND(BT$56&lt;'Summary&amp;Assumptions'!$J$31,BT$47&gt;=$FO192,BT$47&lt;=$FP192)*(('Summary&amp;Assumptions'!$H$25*$C192)*(1+'Summary&amp;Assumptions'!$J$29)^(BT$46-1))+AND(BT$56&lt;'Summary&amp;Assumptions'!$J$31,BT$47&gt;=$FQ192,BT$47&lt;=$FR192)*(('Summary&amp;Assumptions'!$H$25*$C192)*(1+'Summary&amp;Assumptions'!$J$29)^(BT$46-1))</f>
        <v>0</v>
      </c>
      <c r="BP192" s="588">
        <f>AND(BU$55&gt;0,SUM($E192:BO192)&lt;'Summary&amp;Assumptions'!$G$32*$B192,$D192&gt;='Summary&amp;Assumptions'!$D$17,BU$47&gt;=$D192,BU$47&lt;=EDATE($D192,'Summary&amp;Assumptions'!$G$32))*$B192+AND(BU$56&lt;'Summary&amp;Assumptions'!$J$31,BU$47&gt;=$FO192,BU$47&lt;=$FP192)*(('Summary&amp;Assumptions'!$H$25*$C192)*(1+'Summary&amp;Assumptions'!$J$29)^(BU$46-1))+AND(BU$56&lt;'Summary&amp;Assumptions'!$J$31,BU$47&gt;=$FQ192,BU$47&lt;=$FR192)*(('Summary&amp;Assumptions'!$H$25*$C192)*(1+'Summary&amp;Assumptions'!$J$29)^(BU$46-1))</f>
        <v>0</v>
      </c>
      <c r="BQ192" s="588">
        <f>AND(BV$55&gt;0,SUM($E192:BP192)&lt;'Summary&amp;Assumptions'!$G$32*$B192,$D192&gt;='Summary&amp;Assumptions'!$D$17,BV$47&gt;=$D192,BV$47&lt;=EDATE($D192,'Summary&amp;Assumptions'!$G$32))*$B192+AND(BV$56&lt;'Summary&amp;Assumptions'!$J$31,BV$47&gt;=$FO192,BV$47&lt;=$FP192)*(('Summary&amp;Assumptions'!$H$25*$C192)*(1+'Summary&amp;Assumptions'!$J$29)^(BV$46-1))+AND(BV$56&lt;'Summary&amp;Assumptions'!$J$31,BV$47&gt;=$FQ192,BV$47&lt;=$FR192)*(('Summary&amp;Assumptions'!$H$25*$C192)*(1+'Summary&amp;Assumptions'!$J$29)^(BV$46-1))</f>
        <v>0</v>
      </c>
      <c r="BR192" s="588">
        <f>AND(BW$55&gt;0,SUM($E192:BQ192)&lt;'Summary&amp;Assumptions'!$G$32*$B192,$D192&gt;='Summary&amp;Assumptions'!$D$17,BW$47&gt;=$D192,BW$47&lt;=EDATE($D192,'Summary&amp;Assumptions'!$G$32))*$B192+AND(BW$56&lt;'Summary&amp;Assumptions'!$J$31,BW$47&gt;=$FO192,BW$47&lt;=$FP192)*(('Summary&amp;Assumptions'!$H$25*$C192)*(1+'Summary&amp;Assumptions'!$J$29)^(BW$46-1))+AND(BW$56&lt;'Summary&amp;Assumptions'!$J$31,BW$47&gt;=$FQ192,BW$47&lt;=$FR192)*(('Summary&amp;Assumptions'!$H$25*$C192)*(1+'Summary&amp;Assumptions'!$J$29)^(BW$46-1))</f>
        <v>0</v>
      </c>
      <c r="BS192" s="588">
        <f>AND(BX$55&gt;0,SUM($E192:BR192)&lt;'Summary&amp;Assumptions'!$G$32*$B192,$D192&gt;='Summary&amp;Assumptions'!$D$17,BX$47&gt;=$D192,BX$47&lt;=EDATE($D192,'Summary&amp;Assumptions'!$G$32))*$B192+AND(BX$56&lt;'Summary&amp;Assumptions'!$J$31,BX$47&gt;=$FO192,BX$47&lt;=$FP192)*(('Summary&amp;Assumptions'!$H$25*$C192)*(1+'Summary&amp;Assumptions'!$J$29)^(BX$46-1))+AND(BX$56&lt;'Summary&amp;Assumptions'!$J$31,BX$47&gt;=$FQ192,BX$47&lt;=$FR192)*(('Summary&amp;Assumptions'!$H$25*$C192)*(1+'Summary&amp;Assumptions'!$J$29)^(BX$46-1))</f>
        <v>0</v>
      </c>
      <c r="BT192" s="588">
        <f>AND(BY$55&gt;0,SUM($E192:BS192)&lt;'Summary&amp;Assumptions'!$G$32*$B192,$D192&gt;='Summary&amp;Assumptions'!$D$17,BY$47&gt;=$D192,BY$47&lt;=EDATE($D192,'Summary&amp;Assumptions'!$G$32))*$B192+AND(BY$56&lt;'Summary&amp;Assumptions'!$J$31,BY$47&gt;=$FO192,BY$47&lt;=$FP192)*(('Summary&amp;Assumptions'!$H$25*$C192)*(1+'Summary&amp;Assumptions'!$J$29)^(BY$46-1))+AND(BY$56&lt;'Summary&amp;Assumptions'!$J$31,BY$47&gt;=$FQ192,BY$47&lt;=$FR192)*(('Summary&amp;Assumptions'!$H$25*$C192)*(1+'Summary&amp;Assumptions'!$J$29)^(BY$46-1))</f>
        <v>0</v>
      </c>
      <c r="BU192" s="588">
        <f>AND(BZ$55&gt;0,SUM($E192:BT192)&lt;'Summary&amp;Assumptions'!$G$32*$B192,$D192&gt;='Summary&amp;Assumptions'!$D$17,BZ$47&gt;=$D192,BZ$47&lt;=EDATE($D192,'Summary&amp;Assumptions'!$G$32))*$B192+AND(BZ$56&lt;'Summary&amp;Assumptions'!$J$31,BZ$47&gt;=$FO192,BZ$47&lt;=$FP192)*(('Summary&amp;Assumptions'!$H$25*$C192)*(1+'Summary&amp;Assumptions'!$J$29)^(BZ$46-1))+AND(BZ$56&lt;'Summary&amp;Assumptions'!$J$31,BZ$47&gt;=$FQ192,BZ$47&lt;=$FR192)*(('Summary&amp;Assumptions'!$H$25*$C192)*(1+'Summary&amp;Assumptions'!$J$29)^(BZ$46-1))</f>
        <v>0</v>
      </c>
      <c r="BV192" s="588">
        <f>AND(CA$55&gt;0,SUM($E192:BU192)&lt;'Summary&amp;Assumptions'!$G$32*$B192,$D192&gt;='Summary&amp;Assumptions'!$D$17,CA$47&gt;=$D192,CA$47&lt;=EDATE($D192,'Summary&amp;Assumptions'!$G$32))*$B192+AND(CA$56&lt;'Summary&amp;Assumptions'!$J$31,CA$47&gt;=$FO192,CA$47&lt;=$FP192)*(('Summary&amp;Assumptions'!$H$25*$C192)*(1+'Summary&amp;Assumptions'!$J$29)^(CA$46-1))+AND(CA$56&lt;'Summary&amp;Assumptions'!$J$31,CA$47&gt;=$FQ192,CA$47&lt;=$FR192)*(('Summary&amp;Assumptions'!$H$25*$C192)*(1+'Summary&amp;Assumptions'!$J$29)^(CA$46-1))</f>
        <v>0</v>
      </c>
      <c r="BW192" s="588">
        <f>AND(CB$55&gt;0,SUM($E192:BV192)&lt;'Summary&amp;Assumptions'!$G$32*$B192,$D192&gt;='Summary&amp;Assumptions'!$D$17,CB$47&gt;=$D192,CB$47&lt;=EDATE($D192,'Summary&amp;Assumptions'!$G$32))*$B192+AND(CB$56&lt;'Summary&amp;Assumptions'!$J$31,CB$47&gt;=$FO192,CB$47&lt;=$FP192)*(('Summary&amp;Assumptions'!$H$25*$C192)*(1+'Summary&amp;Assumptions'!$J$29)^(CB$46-1))+AND(CB$56&lt;'Summary&amp;Assumptions'!$J$31,CB$47&gt;=$FQ192,CB$47&lt;=$FR192)*(('Summary&amp;Assumptions'!$H$25*$C192)*(1+'Summary&amp;Assumptions'!$J$29)^(CB$46-1))</f>
        <v>0</v>
      </c>
      <c r="BX192" s="588">
        <f>AND(CC$55&gt;0,SUM($E192:BW192)&lt;'Summary&amp;Assumptions'!$G$32*$B192,$D192&gt;='Summary&amp;Assumptions'!$D$17,CC$47&gt;=$D192,CC$47&lt;=EDATE($D192,'Summary&amp;Assumptions'!$G$32))*$B192+AND(CC$56&lt;'Summary&amp;Assumptions'!$J$31,CC$47&gt;=$FO192,CC$47&lt;=$FP192)*(('Summary&amp;Assumptions'!$H$25*$C192)*(1+'Summary&amp;Assumptions'!$J$29)^(CC$46-1))+AND(CC$56&lt;'Summary&amp;Assumptions'!$J$31,CC$47&gt;=$FQ192,CC$47&lt;=$FR192)*(('Summary&amp;Assumptions'!$H$25*$C192)*(1+'Summary&amp;Assumptions'!$J$29)^(CC$46-1))</f>
        <v>0</v>
      </c>
      <c r="BY192" s="588">
        <f>AND(CD$55&gt;0,SUM($E192:BX192)&lt;'Summary&amp;Assumptions'!$G$32*$B192,$D192&gt;='Summary&amp;Assumptions'!$D$17,CD$47&gt;=$D192,CD$47&lt;=EDATE($D192,'Summary&amp;Assumptions'!$G$32))*$B192+AND(CD$56&lt;'Summary&amp;Assumptions'!$J$31,CD$47&gt;=$FO192,CD$47&lt;=$FP192)*(('Summary&amp;Assumptions'!$H$25*$C192)*(1+'Summary&amp;Assumptions'!$J$29)^(CD$46-1))+AND(CD$56&lt;'Summary&amp;Assumptions'!$J$31,CD$47&gt;=$FQ192,CD$47&lt;=$FR192)*(('Summary&amp;Assumptions'!$H$25*$C192)*(1+'Summary&amp;Assumptions'!$J$29)^(CD$46-1))</f>
        <v>0</v>
      </c>
      <c r="BZ192" s="588">
        <f>AND(CE$55&gt;0,SUM($E192:BY192)&lt;'Summary&amp;Assumptions'!$G$32*$B192,$D192&gt;='Summary&amp;Assumptions'!$D$17,CE$47&gt;=$D192,CE$47&lt;=EDATE($D192,'Summary&amp;Assumptions'!$G$32))*$B192+AND(CE$56&lt;'Summary&amp;Assumptions'!$J$31,CE$47&gt;=$FO192,CE$47&lt;=$FP192)*(('Summary&amp;Assumptions'!$H$25*$C192)*(1+'Summary&amp;Assumptions'!$J$29)^(CE$46-1))+AND(CE$56&lt;'Summary&amp;Assumptions'!$J$31,CE$47&gt;=$FQ192,CE$47&lt;=$FR192)*(('Summary&amp;Assumptions'!$H$25*$C192)*(1+'Summary&amp;Assumptions'!$J$29)^(CE$46-1))</f>
        <v>0</v>
      </c>
      <c r="CA192" s="588">
        <f>AND(CF$55&gt;0,SUM($E192:BZ192)&lt;'Summary&amp;Assumptions'!$G$32*$B192,$D192&gt;='Summary&amp;Assumptions'!$D$17,CF$47&gt;=$D192,CF$47&lt;=EDATE($D192,'Summary&amp;Assumptions'!$G$32))*$B192+AND(CF$56&lt;'Summary&amp;Assumptions'!$J$31,CF$47&gt;=$FO192,CF$47&lt;=$FP192)*(('Summary&amp;Assumptions'!$H$25*$C192)*(1+'Summary&amp;Assumptions'!$J$29)^(CF$46-1))+AND(CF$56&lt;'Summary&amp;Assumptions'!$J$31,CF$47&gt;=$FQ192,CF$47&lt;=$FR192)*(('Summary&amp;Assumptions'!$H$25*$C192)*(1+'Summary&amp;Assumptions'!$J$29)^(CF$46-1))</f>
        <v>0</v>
      </c>
      <c r="CB192" s="588">
        <f>AND(CG$55&gt;0,SUM($E192:CA192)&lt;'Summary&amp;Assumptions'!$G$32*$B192,$D192&gt;='Summary&amp;Assumptions'!$D$17,CG$47&gt;=$D192,CG$47&lt;=EDATE($D192,'Summary&amp;Assumptions'!$G$32))*$B192+AND(CG$56&lt;'Summary&amp;Assumptions'!$J$31,CG$47&gt;=$FO192,CG$47&lt;=$FP192)*(('Summary&amp;Assumptions'!$H$25*$C192)*(1+'Summary&amp;Assumptions'!$J$29)^(CG$46-1))+AND(CG$56&lt;'Summary&amp;Assumptions'!$J$31,CG$47&gt;=$FQ192,CG$47&lt;=$FR192)*(('Summary&amp;Assumptions'!$H$25*$C192)*(1+'Summary&amp;Assumptions'!$J$29)^(CG$46-1))</f>
        <v>0</v>
      </c>
      <c r="CC192" s="588">
        <f>AND(CH$55&gt;0,SUM($E192:CB192)&lt;'Summary&amp;Assumptions'!$G$32*$B192,$D192&gt;='Summary&amp;Assumptions'!$D$17,CH$47&gt;=$D192,CH$47&lt;=EDATE($D192,'Summary&amp;Assumptions'!$G$32))*$B192+AND(CH$56&lt;'Summary&amp;Assumptions'!$J$31,CH$47&gt;=$FO192,CH$47&lt;=$FP192)*(('Summary&amp;Assumptions'!$H$25*$C192)*(1+'Summary&amp;Assumptions'!$J$29)^(CH$46-1))+AND(CH$56&lt;'Summary&amp;Assumptions'!$J$31,CH$47&gt;=$FQ192,CH$47&lt;=$FR192)*(('Summary&amp;Assumptions'!$H$25*$C192)*(1+'Summary&amp;Assumptions'!$J$29)^(CH$46-1))</f>
        <v>0</v>
      </c>
      <c r="CD192" s="588">
        <f>AND(CI$55&gt;0,SUM($E192:CC192)&lt;'Summary&amp;Assumptions'!$G$32*$B192,$D192&gt;='Summary&amp;Assumptions'!$D$17,CI$47&gt;=$D192,CI$47&lt;=EDATE($D192,'Summary&amp;Assumptions'!$G$32))*$B192+AND(CI$56&lt;'Summary&amp;Assumptions'!$J$31,CI$47&gt;=$FO192,CI$47&lt;=$FP192)*(('Summary&amp;Assumptions'!$H$25*$C192)*(1+'Summary&amp;Assumptions'!$J$29)^(CI$46-1))+AND(CI$56&lt;'Summary&amp;Assumptions'!$J$31,CI$47&gt;=$FQ192,CI$47&lt;=$FR192)*(('Summary&amp;Assumptions'!$H$25*$C192)*(1+'Summary&amp;Assumptions'!$J$29)^(CI$46-1))</f>
        <v>0</v>
      </c>
      <c r="CE192" s="588">
        <f>AND(CJ$55&gt;0,SUM($E192:CD192)&lt;'Summary&amp;Assumptions'!$G$32*$B192,$D192&gt;='Summary&amp;Assumptions'!$D$17,CJ$47&gt;=$D192,CJ$47&lt;=EDATE($D192,'Summary&amp;Assumptions'!$G$32))*$B192+AND(CJ$56&lt;'Summary&amp;Assumptions'!$J$31,CJ$47&gt;=$FO192,CJ$47&lt;=$FP192)*(('Summary&amp;Assumptions'!$H$25*$C192)*(1+'Summary&amp;Assumptions'!$J$29)^(CJ$46-1))+AND(CJ$56&lt;'Summary&amp;Assumptions'!$J$31,CJ$47&gt;=$FQ192,CJ$47&lt;=$FR192)*(('Summary&amp;Assumptions'!$H$25*$C192)*(1+'Summary&amp;Assumptions'!$J$29)^(CJ$46-1))</f>
        <v>0</v>
      </c>
      <c r="CF192" s="588">
        <f>AND(CK$55&gt;0,SUM($E192:CE192)&lt;'Summary&amp;Assumptions'!$G$32*$B192,$D192&gt;='Summary&amp;Assumptions'!$D$17,CK$47&gt;=$D192,CK$47&lt;=EDATE($D192,'Summary&amp;Assumptions'!$G$32))*$B192+AND(CK$56&lt;'Summary&amp;Assumptions'!$J$31,CK$47&gt;=$FO192,CK$47&lt;=$FP192)*(('Summary&amp;Assumptions'!$H$25*$C192)*(1+'Summary&amp;Assumptions'!$J$29)^(CK$46-1))+AND(CK$56&lt;'Summary&amp;Assumptions'!$J$31,CK$47&gt;=$FQ192,CK$47&lt;=$FR192)*(('Summary&amp;Assumptions'!$H$25*$C192)*(1+'Summary&amp;Assumptions'!$J$29)^(CK$46-1))</f>
        <v>0</v>
      </c>
      <c r="CG192" s="588">
        <f>AND(CL$55&gt;0,SUM($E192:CF192)&lt;'Summary&amp;Assumptions'!$G$32*$B192,$D192&gt;='Summary&amp;Assumptions'!$D$17,CL$47&gt;=$D192,CL$47&lt;=EDATE($D192,'Summary&amp;Assumptions'!$G$32))*$B192+AND(CL$56&lt;'Summary&amp;Assumptions'!$J$31,CL$47&gt;=$FO192,CL$47&lt;=$FP192)*(('Summary&amp;Assumptions'!$H$25*$C192)*(1+'Summary&amp;Assumptions'!$J$29)^(CL$46-1))+AND(CL$56&lt;'Summary&amp;Assumptions'!$J$31,CL$47&gt;=$FQ192,CL$47&lt;=$FR192)*(('Summary&amp;Assumptions'!$H$25*$C192)*(1+'Summary&amp;Assumptions'!$J$29)^(CL$46-1))</f>
        <v>0</v>
      </c>
      <c r="CH192" s="588">
        <f>AND(CM$55&gt;0,SUM($E192:CG192)&lt;'Summary&amp;Assumptions'!$G$32*$B192,$D192&gt;='Summary&amp;Assumptions'!$D$17,CM$47&gt;=$D192,CM$47&lt;=EDATE($D192,'Summary&amp;Assumptions'!$G$32))*$B192+AND(CM$56&lt;'Summary&amp;Assumptions'!$J$31,CM$47&gt;=$FO192,CM$47&lt;=$FP192)*(('Summary&amp;Assumptions'!$H$25*$C192)*(1+'Summary&amp;Assumptions'!$J$29)^(CM$46-1))+AND(CM$56&lt;'Summary&amp;Assumptions'!$J$31,CM$47&gt;=$FQ192,CM$47&lt;=$FR192)*(('Summary&amp;Assumptions'!$H$25*$C192)*(1+'Summary&amp;Assumptions'!$J$29)^(CM$46-1))</f>
        <v>0</v>
      </c>
      <c r="CI192" s="588">
        <f>AND(CN$55&gt;0,SUM($E192:CH192)&lt;'Summary&amp;Assumptions'!$G$32*$B192,$D192&gt;='Summary&amp;Assumptions'!$D$17,CN$47&gt;=$D192,CN$47&lt;=EDATE($D192,'Summary&amp;Assumptions'!$G$32))*$B192+AND(CN$56&lt;'Summary&amp;Assumptions'!$J$31,CN$47&gt;=$FO192,CN$47&lt;=$FP192)*(('Summary&amp;Assumptions'!$H$25*$C192)*(1+'Summary&amp;Assumptions'!$J$29)^(CN$46-1))+AND(CN$56&lt;'Summary&amp;Assumptions'!$J$31,CN$47&gt;=$FQ192,CN$47&lt;=$FR192)*(('Summary&amp;Assumptions'!$H$25*$C192)*(1+'Summary&amp;Assumptions'!$J$29)^(CN$46-1))</f>
        <v>0</v>
      </c>
      <c r="CJ192" s="588">
        <f>AND(CO$55&gt;0,SUM($E192:CI192)&lt;'Summary&amp;Assumptions'!$G$32*$B192,$D192&gt;='Summary&amp;Assumptions'!$D$17,CO$47&gt;=$D192,CO$47&lt;=EDATE($D192,'Summary&amp;Assumptions'!$G$32))*$B192+AND(CO$56&lt;'Summary&amp;Assumptions'!$J$31,CO$47&gt;=$FO192,CO$47&lt;=$FP192)*(('Summary&amp;Assumptions'!$H$25*$C192)*(1+'Summary&amp;Assumptions'!$J$29)^(CO$46-1))+AND(CO$56&lt;'Summary&amp;Assumptions'!$J$31,CO$47&gt;=$FQ192,CO$47&lt;=$FR192)*(('Summary&amp;Assumptions'!$H$25*$C192)*(1+'Summary&amp;Assumptions'!$J$29)^(CO$46-1))</f>
        <v>0</v>
      </c>
      <c r="CK192" s="588">
        <f>AND(CP$55&gt;0,SUM($E192:CJ192)&lt;'Summary&amp;Assumptions'!$G$32*$B192,$D192&gt;='Summary&amp;Assumptions'!$D$17,CP$47&gt;=$D192,CP$47&lt;=EDATE($D192,'Summary&amp;Assumptions'!$G$32))*$B192+AND(CP$56&lt;'Summary&amp;Assumptions'!$J$31,CP$47&gt;=$FO192,CP$47&lt;=$FP192)*(('Summary&amp;Assumptions'!$H$25*$C192)*(1+'Summary&amp;Assumptions'!$J$29)^(CP$46-1))+AND(CP$56&lt;'Summary&amp;Assumptions'!$J$31,CP$47&gt;=$FQ192,CP$47&lt;=$FR192)*(('Summary&amp;Assumptions'!$H$25*$C192)*(1+'Summary&amp;Assumptions'!$J$29)^(CP$46-1))</f>
        <v>0</v>
      </c>
      <c r="CL192" s="588">
        <f>AND(CQ$55&gt;0,SUM($E192:CK192)&lt;'Summary&amp;Assumptions'!$G$32*$B192,$D192&gt;='Summary&amp;Assumptions'!$D$17,CQ$47&gt;=$D192,CQ$47&lt;=EDATE($D192,'Summary&amp;Assumptions'!$G$32))*$B192+AND(CQ$56&lt;'Summary&amp;Assumptions'!$J$31,CQ$47&gt;=$FO192,CQ$47&lt;=$FP192)*(('Summary&amp;Assumptions'!$H$25*$C192)*(1+'Summary&amp;Assumptions'!$J$29)^(CQ$46-1))+AND(CQ$56&lt;'Summary&amp;Assumptions'!$J$31,CQ$47&gt;=$FQ192,CQ$47&lt;=$FR192)*(('Summary&amp;Assumptions'!$H$25*$C192)*(1+'Summary&amp;Assumptions'!$J$29)^(CQ$46-1))</f>
        <v>0</v>
      </c>
      <c r="CM192" s="588">
        <f>AND(CR$55&gt;0,SUM($E192:CL192)&lt;'Summary&amp;Assumptions'!$G$32*$B192,$D192&gt;='Summary&amp;Assumptions'!$D$17,CR$47&gt;=$D192,CR$47&lt;=EDATE($D192,'Summary&amp;Assumptions'!$G$32))*$B192+AND(CR$56&lt;'Summary&amp;Assumptions'!$J$31,CR$47&gt;=$FO192,CR$47&lt;=$FP192)*(('Summary&amp;Assumptions'!$H$25*$C192)*(1+'Summary&amp;Assumptions'!$J$29)^(CR$46-1))+AND(CR$56&lt;'Summary&amp;Assumptions'!$J$31,CR$47&gt;=$FQ192,CR$47&lt;=$FR192)*(('Summary&amp;Assumptions'!$H$25*$C192)*(1+'Summary&amp;Assumptions'!$J$29)^(CR$46-1))</f>
        <v>0</v>
      </c>
      <c r="CN192" s="588">
        <f>AND(CS$55&gt;0,SUM($E192:CM192)&lt;'Summary&amp;Assumptions'!$G$32*$B192,$D192&gt;='Summary&amp;Assumptions'!$D$17,CS$47&gt;=$D192,CS$47&lt;=EDATE($D192,'Summary&amp;Assumptions'!$G$32))*$B192+AND(CS$56&lt;'Summary&amp;Assumptions'!$J$31,CS$47&gt;=$FO192,CS$47&lt;=$FP192)*(('Summary&amp;Assumptions'!$H$25*$C192)*(1+'Summary&amp;Assumptions'!$J$29)^(CS$46-1))+AND(CS$56&lt;'Summary&amp;Assumptions'!$J$31,CS$47&gt;=$FQ192,CS$47&lt;=$FR192)*(('Summary&amp;Assumptions'!$H$25*$C192)*(1+'Summary&amp;Assumptions'!$J$29)^(CS$46-1))</f>
        <v>0</v>
      </c>
      <c r="CO192" s="588">
        <f>AND(CT$55&gt;0,SUM($E192:CN192)&lt;'Summary&amp;Assumptions'!$G$32*$B192,$D192&gt;='Summary&amp;Assumptions'!$D$17,CT$47&gt;=$D192,CT$47&lt;=EDATE($D192,'Summary&amp;Assumptions'!$G$32))*$B192+AND(CT$56&lt;'Summary&amp;Assumptions'!$J$31,CT$47&gt;=$FO192,CT$47&lt;=$FP192)*(('Summary&amp;Assumptions'!$H$25*$C192)*(1+'Summary&amp;Assumptions'!$J$29)^(CT$46-1))+AND(CT$56&lt;'Summary&amp;Assumptions'!$J$31,CT$47&gt;=$FQ192,CT$47&lt;=$FR192)*(('Summary&amp;Assumptions'!$H$25*$C192)*(1+'Summary&amp;Assumptions'!$J$29)^(CT$46-1))</f>
        <v>0</v>
      </c>
      <c r="CP192" s="588">
        <f>AND(CU$55&gt;0,SUM($E192:CO192)&lt;'Summary&amp;Assumptions'!$G$32*$B192,$D192&gt;='Summary&amp;Assumptions'!$D$17,CU$47&gt;=$D192,CU$47&lt;=EDATE($D192,'Summary&amp;Assumptions'!$G$32))*$B192+AND(CU$56&lt;'Summary&amp;Assumptions'!$J$31,CU$47&gt;=$FO192,CU$47&lt;=$FP192)*(('Summary&amp;Assumptions'!$H$25*$C192)*(1+'Summary&amp;Assumptions'!$J$29)^(CU$46-1))+AND(CU$56&lt;'Summary&amp;Assumptions'!$J$31,CU$47&gt;=$FQ192,CU$47&lt;=$FR192)*(('Summary&amp;Assumptions'!$H$25*$C192)*(1+'Summary&amp;Assumptions'!$J$29)^(CU$46-1))</f>
        <v>0</v>
      </c>
      <c r="CQ192" s="588">
        <f>AND(CV$55&gt;0,SUM($E192:CP192)&lt;'Summary&amp;Assumptions'!$G$32*$B192,$D192&gt;='Summary&amp;Assumptions'!$D$17,CV$47&gt;=$D192,CV$47&lt;=EDATE($D192,'Summary&amp;Assumptions'!$G$32))*$B192+AND(CV$56&lt;'Summary&amp;Assumptions'!$J$31,CV$47&gt;=$FO192,CV$47&lt;=$FP192)*(('Summary&amp;Assumptions'!$H$25*$C192)*(1+'Summary&amp;Assumptions'!$J$29)^(CV$46-1))+AND(CV$56&lt;'Summary&amp;Assumptions'!$J$31,CV$47&gt;=$FQ192,CV$47&lt;=$FR192)*(('Summary&amp;Assumptions'!$H$25*$C192)*(1+'Summary&amp;Assumptions'!$J$29)^(CV$46-1))</f>
        <v>0</v>
      </c>
      <c r="CR192" s="588">
        <f>AND(CW$55&gt;0,SUM($E192:CQ192)&lt;'Summary&amp;Assumptions'!$G$32*$B192,$D192&gt;='Summary&amp;Assumptions'!$D$17,CW$47&gt;=$D192,CW$47&lt;=EDATE($D192,'Summary&amp;Assumptions'!$G$32))*$B192+AND(CW$56&lt;'Summary&amp;Assumptions'!$J$31,CW$47&gt;=$FO192,CW$47&lt;=$FP192)*(('Summary&amp;Assumptions'!$H$25*$C192)*(1+'Summary&amp;Assumptions'!$J$29)^(CW$46-1))+AND(CW$56&lt;'Summary&amp;Assumptions'!$J$31,CW$47&gt;=$FQ192,CW$47&lt;=$FR192)*(('Summary&amp;Assumptions'!$H$25*$C192)*(1+'Summary&amp;Assumptions'!$J$29)^(CW$46-1))</f>
        <v>0</v>
      </c>
      <c r="CS192" s="588">
        <f>AND(CX$55&gt;0,SUM($E192:CR192)&lt;'Summary&amp;Assumptions'!$G$32*$B192,$D192&gt;='Summary&amp;Assumptions'!$D$17,CX$47&gt;=$D192,CX$47&lt;=EDATE($D192,'Summary&amp;Assumptions'!$G$32))*$B192+AND(CX$56&lt;'Summary&amp;Assumptions'!$J$31,CX$47&gt;=$FO192,CX$47&lt;=$FP192)*(('Summary&amp;Assumptions'!$H$25*$C192)*(1+'Summary&amp;Assumptions'!$J$29)^(CX$46-1))+AND(CX$56&lt;'Summary&amp;Assumptions'!$J$31,CX$47&gt;=$FQ192,CX$47&lt;=$FR192)*(('Summary&amp;Assumptions'!$H$25*$C192)*(1+'Summary&amp;Assumptions'!$J$29)^(CX$46-1))</f>
        <v>0</v>
      </c>
      <c r="CT192" s="588">
        <f>AND(CY$55&gt;0,SUM($E192:CS192)&lt;'Summary&amp;Assumptions'!$G$32*$B192,$D192&gt;='Summary&amp;Assumptions'!$D$17,CY$47&gt;=$D192,CY$47&lt;=EDATE($D192,'Summary&amp;Assumptions'!$G$32))*$B192+AND(CY$56&lt;'Summary&amp;Assumptions'!$J$31,CY$47&gt;=$FO192,CY$47&lt;=$FP192)*(('Summary&amp;Assumptions'!$H$25*$C192)*(1+'Summary&amp;Assumptions'!$J$29)^(CY$46-1))+AND(CY$56&lt;'Summary&amp;Assumptions'!$J$31,CY$47&gt;=$FQ192,CY$47&lt;=$FR192)*(('Summary&amp;Assumptions'!$H$25*$C192)*(1+'Summary&amp;Assumptions'!$J$29)^(CY$46-1))</f>
        <v>0</v>
      </c>
      <c r="CU192" s="588">
        <f>AND(CZ$55&gt;0,SUM($E192:CT192)&lt;'Summary&amp;Assumptions'!$G$32*$B192,$D192&gt;='Summary&amp;Assumptions'!$D$17,CZ$47&gt;=$D192,CZ$47&lt;=EDATE($D192,'Summary&amp;Assumptions'!$G$32))*$B192+AND(CZ$56&lt;'Summary&amp;Assumptions'!$J$31,CZ$47&gt;=$FO192,CZ$47&lt;=$FP192)*(('Summary&amp;Assumptions'!$H$25*$C192)*(1+'Summary&amp;Assumptions'!$J$29)^(CZ$46-1))+AND(CZ$56&lt;'Summary&amp;Assumptions'!$J$31,CZ$47&gt;=$FQ192,CZ$47&lt;=$FR192)*(('Summary&amp;Assumptions'!$H$25*$C192)*(1+'Summary&amp;Assumptions'!$J$29)^(CZ$46-1))</f>
        <v>0</v>
      </c>
      <c r="CV192" s="588">
        <f>AND(DA$55&gt;0,SUM($E192:CU192)&lt;'Summary&amp;Assumptions'!$G$32*$B192,$D192&gt;='Summary&amp;Assumptions'!$D$17,DA$47&gt;=$D192,DA$47&lt;=EDATE($D192,'Summary&amp;Assumptions'!$G$32))*$B192+AND(DA$56&lt;'Summary&amp;Assumptions'!$J$31,DA$47&gt;=$FO192,DA$47&lt;=$FP192)*(('Summary&amp;Assumptions'!$H$25*$C192)*(1+'Summary&amp;Assumptions'!$J$29)^(DA$46-1))+AND(DA$56&lt;'Summary&amp;Assumptions'!$J$31,DA$47&gt;=$FQ192,DA$47&lt;=$FR192)*(('Summary&amp;Assumptions'!$H$25*$C192)*(1+'Summary&amp;Assumptions'!$J$29)^(DA$46-1))</f>
        <v>0</v>
      </c>
      <c r="CW192" s="588">
        <f>AND(DB$55&gt;0,SUM($E192:CV192)&lt;'Summary&amp;Assumptions'!$G$32*$B192,$D192&gt;='Summary&amp;Assumptions'!$D$17,DB$47&gt;=$D192,DB$47&lt;=EDATE($D192,'Summary&amp;Assumptions'!$G$32))*$B192+AND(DB$56&lt;'Summary&amp;Assumptions'!$J$31,DB$47&gt;=$FO192,DB$47&lt;=$FP192)*(('Summary&amp;Assumptions'!$H$25*$C192)*(1+'Summary&amp;Assumptions'!$J$29)^(DB$46-1))+AND(DB$56&lt;'Summary&amp;Assumptions'!$J$31,DB$47&gt;=$FQ192,DB$47&lt;=$FR192)*(('Summary&amp;Assumptions'!$H$25*$C192)*(1+'Summary&amp;Assumptions'!$J$29)^(DB$46-1))</f>
        <v>0</v>
      </c>
      <c r="CX192" s="588">
        <f>AND(DC$55&gt;0,SUM($E192:CW192)&lt;'Summary&amp;Assumptions'!$G$32*$B192,$D192&gt;='Summary&amp;Assumptions'!$D$17,DC$47&gt;=$D192,DC$47&lt;=EDATE($D192,'Summary&amp;Assumptions'!$G$32))*$B192+AND(DC$56&lt;'Summary&amp;Assumptions'!$J$31,DC$47&gt;=$FO192,DC$47&lt;=$FP192)*(('Summary&amp;Assumptions'!$H$25*$C192)*(1+'Summary&amp;Assumptions'!$J$29)^(DC$46-1))+AND(DC$56&lt;'Summary&amp;Assumptions'!$J$31,DC$47&gt;=$FQ192,DC$47&lt;=$FR192)*(('Summary&amp;Assumptions'!$H$25*$C192)*(1+'Summary&amp;Assumptions'!$J$29)^(DC$46-1))</f>
        <v>0</v>
      </c>
      <c r="CY192" s="588">
        <f>AND(DD$55&gt;0,SUM($E192:CX192)&lt;'Summary&amp;Assumptions'!$G$32*$B192,$D192&gt;='Summary&amp;Assumptions'!$D$17,DD$47&gt;=$D192,DD$47&lt;=EDATE($D192,'Summary&amp;Assumptions'!$G$32))*$B192+AND(DD$56&lt;'Summary&amp;Assumptions'!$J$31,DD$47&gt;=$FO192,DD$47&lt;=$FP192)*(('Summary&amp;Assumptions'!$H$25*$C192)*(1+'Summary&amp;Assumptions'!$J$29)^(DD$46-1))+AND(DD$56&lt;'Summary&amp;Assumptions'!$J$31,DD$47&gt;=$FQ192,DD$47&lt;=$FR192)*(('Summary&amp;Assumptions'!$H$25*$C192)*(1+'Summary&amp;Assumptions'!$J$29)^(DD$46-1))</f>
        <v>0</v>
      </c>
      <c r="CZ192" s="588">
        <f>AND(DE$55&gt;0,SUM($E192:CY192)&lt;'Summary&amp;Assumptions'!$G$32*$B192,$D192&gt;='Summary&amp;Assumptions'!$D$17,DE$47&gt;=$D192,DE$47&lt;=EDATE($D192,'Summary&amp;Assumptions'!$G$32))*$B192+AND(DE$56&lt;'Summary&amp;Assumptions'!$J$31,DE$47&gt;=$FO192,DE$47&lt;=$FP192)*(('Summary&amp;Assumptions'!$H$25*$C192)*(1+'Summary&amp;Assumptions'!$J$29)^(DE$46-1))+AND(DE$56&lt;'Summary&amp;Assumptions'!$J$31,DE$47&gt;=$FQ192,DE$47&lt;=$FR192)*(('Summary&amp;Assumptions'!$H$25*$C192)*(1+'Summary&amp;Assumptions'!$J$29)^(DE$46-1))</f>
        <v>0</v>
      </c>
      <c r="DA192" s="588">
        <f>AND(DF$55&gt;0,SUM($E192:CZ192)&lt;'Summary&amp;Assumptions'!$G$32*$B192,$D192&gt;='Summary&amp;Assumptions'!$D$17,DF$47&gt;=$D192,DF$47&lt;=EDATE($D192,'Summary&amp;Assumptions'!$G$32))*$B192+AND(DF$56&lt;'Summary&amp;Assumptions'!$J$31,DF$47&gt;=$FO192,DF$47&lt;=$FP192)*(('Summary&amp;Assumptions'!$H$25*$C192)*(1+'Summary&amp;Assumptions'!$J$29)^(DF$46-1))+AND(DF$56&lt;'Summary&amp;Assumptions'!$J$31,DF$47&gt;=$FQ192,DF$47&lt;=$FR192)*(('Summary&amp;Assumptions'!$H$25*$C192)*(1+'Summary&amp;Assumptions'!$J$29)^(DF$46-1))</f>
        <v>0</v>
      </c>
      <c r="DB192" s="588">
        <f>AND(DG$55&gt;0,SUM($E192:DA192)&lt;'Summary&amp;Assumptions'!$G$32*$B192,$D192&gt;='Summary&amp;Assumptions'!$D$17,DG$47&gt;=$D192,DG$47&lt;=EDATE($D192,'Summary&amp;Assumptions'!$G$32))*$B192+AND(DG$56&lt;'Summary&amp;Assumptions'!$J$31,DG$47&gt;=$FO192,DG$47&lt;=$FP192)*(('Summary&amp;Assumptions'!$H$25*$C192)*(1+'Summary&amp;Assumptions'!$J$29)^(DG$46-1))+AND(DG$56&lt;'Summary&amp;Assumptions'!$J$31,DG$47&gt;=$FQ192,DG$47&lt;=$FR192)*(('Summary&amp;Assumptions'!$H$25*$C192)*(1+'Summary&amp;Assumptions'!$J$29)^(DG$46-1))</f>
        <v>0</v>
      </c>
      <c r="DC192" s="588">
        <f>AND(DH$55&gt;0,SUM($E192:DB192)&lt;'Summary&amp;Assumptions'!$G$32*$B192,$D192&gt;='Summary&amp;Assumptions'!$D$17,DH$47&gt;=$D192,DH$47&lt;=EDATE($D192,'Summary&amp;Assumptions'!$G$32))*$B192+AND(DH$56&lt;'Summary&amp;Assumptions'!$J$31,DH$47&gt;=$FO192,DH$47&lt;=$FP192)*(('Summary&amp;Assumptions'!$H$25*$C192)*(1+'Summary&amp;Assumptions'!$J$29)^(DH$46-1))+AND(DH$56&lt;'Summary&amp;Assumptions'!$J$31,DH$47&gt;=$FQ192,DH$47&lt;=$FR192)*(('Summary&amp;Assumptions'!$H$25*$C192)*(1+'Summary&amp;Assumptions'!$J$29)^(DH$46-1))</f>
        <v>0</v>
      </c>
      <c r="DD192" s="588">
        <f>AND(DI$55&gt;0,SUM($E192:DC192)&lt;'Summary&amp;Assumptions'!$G$32*$B192,$D192&gt;='Summary&amp;Assumptions'!$D$17,DI$47&gt;=$D192,DI$47&lt;=EDATE($D192,'Summary&amp;Assumptions'!$G$32))*$B192+AND(DI$56&lt;'Summary&amp;Assumptions'!$J$31,DI$47&gt;=$FO192,DI$47&lt;=$FP192)*(('Summary&amp;Assumptions'!$H$25*$C192)*(1+'Summary&amp;Assumptions'!$J$29)^(DI$46-1))+AND(DI$56&lt;'Summary&amp;Assumptions'!$J$31,DI$47&gt;=$FQ192,DI$47&lt;=$FR192)*(('Summary&amp;Assumptions'!$H$25*$C192)*(1+'Summary&amp;Assumptions'!$J$29)^(DI$46-1))</f>
        <v>0</v>
      </c>
      <c r="DE192" s="588">
        <f>AND(DJ$55&gt;0,SUM($E192:DD192)&lt;'Summary&amp;Assumptions'!$G$32*$B192,$D192&gt;='Summary&amp;Assumptions'!$D$17,DJ$47&gt;=$D192,DJ$47&lt;=EDATE($D192,'Summary&amp;Assumptions'!$G$32))*$B192+AND(DJ$56&lt;'Summary&amp;Assumptions'!$J$31,DJ$47&gt;=$FO192,DJ$47&lt;=$FP192)*(('Summary&amp;Assumptions'!$H$25*$C192)*(1+'Summary&amp;Assumptions'!$J$29)^(DJ$46-1))+AND(DJ$56&lt;'Summary&amp;Assumptions'!$J$31,DJ$47&gt;=$FQ192,DJ$47&lt;=$FR192)*(('Summary&amp;Assumptions'!$H$25*$C192)*(1+'Summary&amp;Assumptions'!$J$29)^(DJ$46-1))</f>
        <v>0</v>
      </c>
      <c r="DF192" s="588">
        <f>AND(DK$55&gt;0,SUM($E192:DE192)&lt;'Summary&amp;Assumptions'!$G$32*$B192,$D192&gt;='Summary&amp;Assumptions'!$D$17,DK$47&gt;=$D192,DK$47&lt;=EDATE($D192,'Summary&amp;Assumptions'!$G$32))*$B192+AND(DK$56&lt;'Summary&amp;Assumptions'!$J$31,DK$47&gt;=$FO192,DK$47&lt;=$FP192)*(('Summary&amp;Assumptions'!$H$25*$C192)*(1+'Summary&amp;Assumptions'!$J$29)^(DK$46-1))+AND(DK$56&lt;'Summary&amp;Assumptions'!$J$31,DK$47&gt;=$FQ192,DK$47&lt;=$FR192)*(('Summary&amp;Assumptions'!$H$25*$C192)*(1+'Summary&amp;Assumptions'!$J$29)^(DK$46-1))</f>
        <v>0</v>
      </c>
      <c r="DG192" s="588">
        <f>AND(DL$55&gt;0,SUM($E192:DF192)&lt;'Summary&amp;Assumptions'!$G$32*$B192,$D192&gt;='Summary&amp;Assumptions'!$D$17,DL$47&gt;=$D192,DL$47&lt;=EDATE($D192,'Summary&amp;Assumptions'!$G$32))*$B192+AND(DL$56&lt;'Summary&amp;Assumptions'!$J$31,DL$47&gt;=$FO192,DL$47&lt;=$FP192)*(('Summary&amp;Assumptions'!$H$25*$C192)*(1+'Summary&amp;Assumptions'!$J$29)^(DL$46-1))+AND(DL$56&lt;'Summary&amp;Assumptions'!$J$31,DL$47&gt;=$FQ192,DL$47&lt;=$FR192)*(('Summary&amp;Assumptions'!$H$25*$C192)*(1+'Summary&amp;Assumptions'!$J$29)^(DL$46-1))</f>
        <v>0</v>
      </c>
      <c r="DH192" s="588">
        <f>AND(DM$55&gt;0,SUM($E192:DG192)&lt;'Summary&amp;Assumptions'!$G$32*$B192,$D192&gt;='Summary&amp;Assumptions'!$D$17,DM$47&gt;=$D192,DM$47&lt;=EDATE($D192,'Summary&amp;Assumptions'!$G$32))*$B192+AND(DM$56&lt;'Summary&amp;Assumptions'!$J$31,DM$47&gt;=$FO192,DM$47&lt;=$FP192)*(('Summary&amp;Assumptions'!$H$25*$C192)*(1+'Summary&amp;Assumptions'!$J$29)^(DM$46-1))+AND(DM$56&lt;'Summary&amp;Assumptions'!$J$31,DM$47&gt;=$FQ192,DM$47&lt;=$FR192)*(('Summary&amp;Assumptions'!$H$25*$C192)*(1+'Summary&amp;Assumptions'!$J$29)^(DM$46-1))</f>
        <v>0</v>
      </c>
      <c r="DI192" s="588">
        <f>AND(DN$55&gt;0,SUM($E192:DH192)&lt;'Summary&amp;Assumptions'!$G$32*$B192,$D192&gt;='Summary&amp;Assumptions'!$D$17,DN$47&gt;=$D192,DN$47&lt;=EDATE($D192,'Summary&amp;Assumptions'!$G$32))*$B192+AND(DN$56&lt;'Summary&amp;Assumptions'!$J$31,DN$47&gt;=$FO192,DN$47&lt;=$FP192)*(('Summary&amp;Assumptions'!$H$25*$C192)*(1+'Summary&amp;Assumptions'!$J$29)^(DN$46-1))+AND(DN$56&lt;'Summary&amp;Assumptions'!$J$31,DN$47&gt;=$FQ192,DN$47&lt;=$FR192)*(('Summary&amp;Assumptions'!$H$25*$C192)*(1+'Summary&amp;Assumptions'!$J$29)^(DN$46-1))</f>
        <v>0</v>
      </c>
      <c r="DJ192" s="588">
        <f>AND(DO$55&gt;0,SUM($E192:DI192)&lt;'Summary&amp;Assumptions'!$G$32*$B192,$D192&gt;='Summary&amp;Assumptions'!$D$17,DO$47&gt;=$D192,DO$47&lt;=EDATE($D192,'Summary&amp;Assumptions'!$G$32))*$B192+AND(DO$56&lt;'Summary&amp;Assumptions'!$J$31,DO$47&gt;=$FO192,DO$47&lt;=$FP192)*(('Summary&amp;Assumptions'!$H$25*$C192)*(1+'Summary&amp;Assumptions'!$J$29)^(DO$46-1))+AND(DO$56&lt;'Summary&amp;Assumptions'!$J$31,DO$47&gt;=$FQ192,DO$47&lt;=$FR192)*(('Summary&amp;Assumptions'!$H$25*$C192)*(1+'Summary&amp;Assumptions'!$J$29)^(DO$46-1))</f>
        <v>0</v>
      </c>
      <c r="DK192" s="588">
        <f>AND(DP$55&gt;0,SUM($E192:DJ192)&lt;'Summary&amp;Assumptions'!$G$32*$B192,$D192&gt;='Summary&amp;Assumptions'!$D$17,DP$47&gt;=$D192,DP$47&lt;=EDATE($D192,'Summary&amp;Assumptions'!$G$32))*$B192+AND(DP$56&lt;'Summary&amp;Assumptions'!$J$31,DP$47&gt;=$FO192,DP$47&lt;=$FP192)*(('Summary&amp;Assumptions'!$H$25*$C192)*(1+'Summary&amp;Assumptions'!$J$29)^(DP$46-1))+AND(DP$56&lt;'Summary&amp;Assumptions'!$J$31,DP$47&gt;=$FQ192,DP$47&lt;=$FR192)*(('Summary&amp;Assumptions'!$H$25*$C192)*(1+'Summary&amp;Assumptions'!$J$29)^(DP$46-1))</f>
        <v>0</v>
      </c>
      <c r="DL192" s="588">
        <f>AND(DQ$55&gt;0,SUM($E192:DK192)&lt;'Summary&amp;Assumptions'!$G$32*$B192,$D192&gt;='Summary&amp;Assumptions'!$D$17,DQ$47&gt;=$D192,DQ$47&lt;=EDATE($D192,'Summary&amp;Assumptions'!$G$32))*$B192+AND(DQ$56&lt;'Summary&amp;Assumptions'!$J$31,DQ$47&gt;=$FO192,DQ$47&lt;=$FP192)*(('Summary&amp;Assumptions'!$H$25*$C192)*(1+'Summary&amp;Assumptions'!$J$29)^(DQ$46-1))+AND(DQ$56&lt;'Summary&amp;Assumptions'!$J$31,DQ$47&gt;=$FQ192,DQ$47&lt;=$FR192)*(('Summary&amp;Assumptions'!$H$25*$C192)*(1+'Summary&amp;Assumptions'!$J$29)^(DQ$46-1))</f>
        <v>0</v>
      </c>
      <c r="DM192" s="588">
        <f>AND(DR$55&gt;0,SUM($E192:DL192)&lt;'Summary&amp;Assumptions'!$G$32*$B192,$D192&gt;='Summary&amp;Assumptions'!$D$17,DR$47&gt;=$D192,DR$47&lt;=EDATE($D192,'Summary&amp;Assumptions'!$G$32))*$B192+AND(DR$56&lt;'Summary&amp;Assumptions'!$J$31,DR$47&gt;=$FO192,DR$47&lt;=$FP192)*(('Summary&amp;Assumptions'!$H$25*$C192)*(1+'Summary&amp;Assumptions'!$J$29)^(DR$46-1))+AND(DR$56&lt;'Summary&amp;Assumptions'!$J$31,DR$47&gt;=$FQ192,DR$47&lt;=$FR192)*(('Summary&amp;Assumptions'!$H$25*$C192)*(1+'Summary&amp;Assumptions'!$J$29)^(DR$46-1))</f>
        <v>0</v>
      </c>
      <c r="DN192" s="588">
        <f>AND(DS$55&gt;0,SUM($E192:DM192)&lt;'Summary&amp;Assumptions'!$G$32*$B192,$D192&gt;='Summary&amp;Assumptions'!$D$17,DS$47&gt;=$D192,DS$47&lt;=EDATE($D192,'Summary&amp;Assumptions'!$G$32))*$B192+AND(DS$56&lt;'Summary&amp;Assumptions'!$J$31,DS$47&gt;=$FO192,DS$47&lt;=$FP192)*(('Summary&amp;Assumptions'!$H$25*$C192)*(1+'Summary&amp;Assumptions'!$J$29)^(DS$46-1))+AND(DS$56&lt;'Summary&amp;Assumptions'!$J$31,DS$47&gt;=$FQ192,DS$47&lt;=$FR192)*(('Summary&amp;Assumptions'!$H$25*$C192)*(1+'Summary&amp;Assumptions'!$J$29)^(DS$46-1))</f>
        <v>0</v>
      </c>
      <c r="DO192" s="588">
        <f>AND(DT$55&gt;0,SUM($E192:DN192)&lt;'Summary&amp;Assumptions'!$G$32*$B192,$D192&gt;='Summary&amp;Assumptions'!$D$17,DT$47&gt;=$D192,DT$47&lt;=EDATE($D192,'Summary&amp;Assumptions'!$G$32))*$B192+AND(DT$56&lt;'Summary&amp;Assumptions'!$J$31,DT$47&gt;=$FO192,DT$47&lt;=$FP192)*(('Summary&amp;Assumptions'!$H$25*$C192)*(1+'Summary&amp;Assumptions'!$J$29)^(DT$46-1))+AND(DT$56&lt;'Summary&amp;Assumptions'!$J$31,DT$47&gt;=$FQ192,DT$47&lt;=$FR192)*(('Summary&amp;Assumptions'!$H$25*$C192)*(1+'Summary&amp;Assumptions'!$J$29)^(DT$46-1))</f>
        <v>0</v>
      </c>
      <c r="DP192" s="588">
        <f>AND(DU$55&gt;0,SUM($E192:DO192)&lt;'Summary&amp;Assumptions'!$G$32*$B192,$D192&gt;='Summary&amp;Assumptions'!$D$17,DU$47&gt;=$D192,DU$47&lt;=EDATE($D192,'Summary&amp;Assumptions'!$G$32))*$B192+AND(DU$56&lt;'Summary&amp;Assumptions'!$J$31,DU$47&gt;=$FO192,DU$47&lt;=$FP192)*(('Summary&amp;Assumptions'!$H$25*$C192)*(1+'Summary&amp;Assumptions'!$J$29)^(DU$46-1))+AND(DU$56&lt;'Summary&amp;Assumptions'!$J$31,DU$47&gt;=$FQ192,DU$47&lt;=$FR192)*(('Summary&amp;Assumptions'!$H$25*$C192)*(1+'Summary&amp;Assumptions'!$J$29)^(DU$46-1))</f>
        <v>0</v>
      </c>
      <c r="DQ192" s="588">
        <f>AND(DV$55&gt;0,SUM($E192:DP192)&lt;'Summary&amp;Assumptions'!$G$32*$B192,$D192&gt;='Summary&amp;Assumptions'!$D$17,DV$47&gt;=$D192,DV$47&lt;=EDATE($D192,'Summary&amp;Assumptions'!$G$32))*$B192+AND(DV$56&lt;'Summary&amp;Assumptions'!$J$31,DV$47&gt;=$FO192,DV$47&lt;=$FP192)*(('Summary&amp;Assumptions'!$H$25*$C192)*(1+'Summary&amp;Assumptions'!$J$29)^(DV$46-1))+AND(DV$56&lt;'Summary&amp;Assumptions'!$J$31,DV$47&gt;=$FQ192,DV$47&lt;=$FR192)*(('Summary&amp;Assumptions'!$H$25*$C192)*(1+'Summary&amp;Assumptions'!$J$29)^(DV$46-1))</f>
        <v>0</v>
      </c>
      <c r="DR192" s="588">
        <f>AND(DW$55&gt;0,SUM($E192:DQ192)&lt;'Summary&amp;Assumptions'!$G$32*$B192,$D192&gt;='Summary&amp;Assumptions'!$D$17,DW$47&gt;=$D192,DW$47&lt;=EDATE($D192,'Summary&amp;Assumptions'!$G$32))*$B192+AND(DW$56&lt;'Summary&amp;Assumptions'!$J$31,DW$47&gt;=$FO192,DW$47&lt;=$FP192)*(('Summary&amp;Assumptions'!$H$25*$C192)*(1+'Summary&amp;Assumptions'!$J$29)^(DW$46-1))+AND(DW$56&lt;'Summary&amp;Assumptions'!$J$31,DW$47&gt;=$FQ192,DW$47&lt;=$FR192)*(('Summary&amp;Assumptions'!$H$25*$C192)*(1+'Summary&amp;Assumptions'!$J$29)^(DW$46-1))</f>
        <v>0</v>
      </c>
      <c r="DS192" s="588">
        <f>AND(DX$55&gt;0,SUM($E192:DR192)&lt;'Summary&amp;Assumptions'!$G$32*$B192,$D192&gt;='Summary&amp;Assumptions'!$D$17,DX$47&gt;=$D192,DX$47&lt;=EDATE($D192,'Summary&amp;Assumptions'!$G$32))*$B192+AND(DX$56&lt;'Summary&amp;Assumptions'!$J$31,DX$47&gt;=$FO192,DX$47&lt;=$FP192)*(('Summary&amp;Assumptions'!$H$25*$C192)*(1+'Summary&amp;Assumptions'!$J$29)^(DX$46-1))+AND(DX$56&lt;'Summary&amp;Assumptions'!$J$31,DX$47&gt;=$FQ192,DX$47&lt;=$FR192)*(('Summary&amp;Assumptions'!$H$25*$C192)*(1+'Summary&amp;Assumptions'!$J$29)^(DX$46-1))</f>
        <v>0</v>
      </c>
      <c r="DT192" s="588">
        <f>AND(DY$55&gt;0,SUM($E192:DS192)&lt;'Summary&amp;Assumptions'!$G$32*$B192,$D192&gt;='Summary&amp;Assumptions'!$D$17,DY$47&gt;=$D192,DY$47&lt;=EDATE($D192,'Summary&amp;Assumptions'!$G$32))*$B192+AND(DY$56&lt;'Summary&amp;Assumptions'!$J$31,DY$47&gt;=$FO192,DY$47&lt;=$FP192)*(('Summary&amp;Assumptions'!$H$25*$C192)*(1+'Summary&amp;Assumptions'!$J$29)^(DY$46-1))+AND(DY$56&lt;'Summary&amp;Assumptions'!$J$31,DY$47&gt;=$FQ192,DY$47&lt;=$FR192)*(('Summary&amp;Assumptions'!$H$25*$C192)*(1+'Summary&amp;Assumptions'!$J$29)^(DY$46-1))</f>
        <v>0</v>
      </c>
      <c r="DU192" s="588">
        <f>AND(DZ$55&gt;0,SUM($E192:DT192)&lt;'Summary&amp;Assumptions'!$G$32*$B192,$D192&gt;='Summary&amp;Assumptions'!$D$17,DZ$47&gt;=$D192,DZ$47&lt;=EDATE($D192,'Summary&amp;Assumptions'!$G$32))*$B192+AND(DZ$56&lt;'Summary&amp;Assumptions'!$J$31,DZ$47&gt;=$FO192,DZ$47&lt;=$FP192)*(('Summary&amp;Assumptions'!$H$25*$C192)*(1+'Summary&amp;Assumptions'!$J$29)^(DZ$46-1))+AND(DZ$56&lt;'Summary&amp;Assumptions'!$J$31,DZ$47&gt;=$FQ192,DZ$47&lt;=$FR192)*(('Summary&amp;Assumptions'!$H$25*$C192)*(1+'Summary&amp;Assumptions'!$J$29)^(DZ$46-1))</f>
        <v>0</v>
      </c>
      <c r="DV192" s="588">
        <f>AND(EA$55&gt;0,SUM($E192:DU192)&lt;'Summary&amp;Assumptions'!$G$32*$B192,$D192&gt;='Summary&amp;Assumptions'!$D$17,EA$47&gt;=$D192,EA$47&lt;=EDATE($D192,'Summary&amp;Assumptions'!$G$32))*$B192+AND(EA$56&lt;'Summary&amp;Assumptions'!$J$31,EA$47&gt;=$FO192,EA$47&lt;=$FP192)*(('Summary&amp;Assumptions'!$H$25*$C192)*(1+'Summary&amp;Assumptions'!$J$29)^(EA$46-1))+AND(EA$56&lt;'Summary&amp;Assumptions'!$J$31,EA$47&gt;=$FQ192,EA$47&lt;=$FR192)*(('Summary&amp;Assumptions'!$H$25*$C192)*(1+'Summary&amp;Assumptions'!$J$29)^(EA$46-1))</f>
        <v>0</v>
      </c>
      <c r="DW192" s="588">
        <f>AND(EB$55&gt;0,SUM($E192:DV192)&lt;'Summary&amp;Assumptions'!$G$32*$B192,$D192&gt;='Summary&amp;Assumptions'!$D$17,EB$47&gt;=$D192,EB$47&lt;=EDATE($D192,'Summary&amp;Assumptions'!$G$32))*$B192+AND(EB$56&lt;'Summary&amp;Assumptions'!$J$31,EB$47&gt;=$FO192,EB$47&lt;=$FP192)*(('Summary&amp;Assumptions'!$H$25*$C192)*(1+'Summary&amp;Assumptions'!$J$29)^(EB$46-1))+AND(EB$56&lt;'Summary&amp;Assumptions'!$J$31,EB$47&gt;=$FQ192,EB$47&lt;=$FR192)*(('Summary&amp;Assumptions'!$H$25*$C192)*(1+'Summary&amp;Assumptions'!$J$29)^(EB$46-1))</f>
        <v>0</v>
      </c>
      <c r="DX192" s="588">
        <f>AND(EC$55&gt;0,SUM($E192:DW192)&lt;'Summary&amp;Assumptions'!$G$32*$B192,$D192&gt;='Summary&amp;Assumptions'!$D$17,EC$47&gt;=$D192,EC$47&lt;=EDATE($D192,'Summary&amp;Assumptions'!$G$32))*$B192+AND(EC$56&lt;'Summary&amp;Assumptions'!$J$31,EC$47&gt;=$FO192,EC$47&lt;=$FP192)*(('Summary&amp;Assumptions'!$H$25*$C192)*(1+'Summary&amp;Assumptions'!$J$29)^(EC$46-1))+AND(EC$56&lt;'Summary&amp;Assumptions'!$J$31,EC$47&gt;=$FQ192,EC$47&lt;=$FR192)*(('Summary&amp;Assumptions'!$H$25*$C192)*(1+'Summary&amp;Assumptions'!$J$29)^(EC$46-1))</f>
        <v>0</v>
      </c>
      <c r="DY192" s="588">
        <f>AND(ED$55&gt;0,SUM($E192:DX192)&lt;'Summary&amp;Assumptions'!$G$32*$B192,$D192&gt;='Summary&amp;Assumptions'!$D$17,ED$47&gt;=$D192,ED$47&lt;=EDATE($D192,'Summary&amp;Assumptions'!$G$32))*$B192+AND(ED$56&lt;'Summary&amp;Assumptions'!$J$31,ED$47&gt;=$FO192,ED$47&lt;=$FP192)*(('Summary&amp;Assumptions'!$H$25*$C192)*(1+'Summary&amp;Assumptions'!$J$29)^(ED$46-1))+AND(ED$56&lt;'Summary&amp;Assumptions'!$J$31,ED$47&gt;=$FQ192,ED$47&lt;=$FR192)*(('Summary&amp;Assumptions'!$H$25*$C192)*(1+'Summary&amp;Assumptions'!$J$29)^(ED$46-1))</f>
        <v>0</v>
      </c>
      <c r="DZ192" s="588">
        <f>AND(EE$55&gt;0,SUM($E192:DY192)&lt;'Summary&amp;Assumptions'!$G$32*$B192,$D192&gt;='Summary&amp;Assumptions'!$D$17,EE$47&gt;=$D192,EE$47&lt;=EDATE($D192,'Summary&amp;Assumptions'!$G$32))*$B192+AND(EE$56&lt;'Summary&amp;Assumptions'!$J$31,EE$47&gt;=$FO192,EE$47&lt;=$FP192)*(('Summary&amp;Assumptions'!$H$25*$C192)*(1+'Summary&amp;Assumptions'!$J$29)^(EE$46-1))+AND(EE$56&lt;'Summary&amp;Assumptions'!$J$31,EE$47&gt;=$FQ192,EE$47&lt;=$FR192)*(('Summary&amp;Assumptions'!$H$25*$C192)*(1+'Summary&amp;Assumptions'!$J$29)^(EE$46-1))</f>
        <v>0</v>
      </c>
      <c r="EA192" s="588">
        <f>AND(EF$55&gt;0,SUM($E192:DZ192)&lt;'Summary&amp;Assumptions'!$G$32*$B192,$D192&gt;='Summary&amp;Assumptions'!$D$17,EF$47&gt;=$D192,EF$47&lt;=EDATE($D192,'Summary&amp;Assumptions'!$G$32))*$B192+AND(EF$56&lt;'Summary&amp;Assumptions'!$J$31,EF$47&gt;=$FO192,EF$47&lt;=$FP192)*(('Summary&amp;Assumptions'!$H$25*$C192)*(1+'Summary&amp;Assumptions'!$J$29)^(EF$46-1))+AND(EF$56&lt;'Summary&amp;Assumptions'!$J$31,EF$47&gt;=$FQ192,EF$47&lt;=$FR192)*(('Summary&amp;Assumptions'!$H$25*$C192)*(1+'Summary&amp;Assumptions'!$J$29)^(EF$46-1))</f>
        <v>0</v>
      </c>
      <c r="EB192" s="588">
        <f>AND(EG$55&gt;0,SUM($E192:EA192)&lt;'Summary&amp;Assumptions'!$G$32*$B192,$D192&gt;='Summary&amp;Assumptions'!$D$17,EG$47&gt;=$D192,EG$47&lt;=EDATE($D192,'Summary&amp;Assumptions'!$G$32))*$B192+AND(EG$56&lt;'Summary&amp;Assumptions'!$J$31,EG$47&gt;=$FO192,EG$47&lt;=$FP192)*(('Summary&amp;Assumptions'!$H$25*$C192)*(1+'Summary&amp;Assumptions'!$J$29)^(EG$46-1))+AND(EG$56&lt;'Summary&amp;Assumptions'!$J$31,EG$47&gt;=$FQ192,EG$47&lt;=$FR192)*(('Summary&amp;Assumptions'!$H$25*$C192)*(1+'Summary&amp;Assumptions'!$J$29)^(EG$46-1))</f>
        <v>0</v>
      </c>
      <c r="EC192" s="588">
        <f>AND(EH$55&gt;0,SUM($E192:EB192)&lt;'Summary&amp;Assumptions'!$G$32*$B192,$D192&gt;='Summary&amp;Assumptions'!$D$17,EH$47&gt;=$D192,EH$47&lt;=EDATE($D192,'Summary&amp;Assumptions'!$G$32))*$B192+AND(EH$56&lt;'Summary&amp;Assumptions'!$J$31,EH$47&gt;=$FO192,EH$47&lt;=$FP192)*(('Summary&amp;Assumptions'!$H$25*$C192)*(1+'Summary&amp;Assumptions'!$J$29)^(EH$46-1))+AND(EH$56&lt;'Summary&amp;Assumptions'!$J$31,EH$47&gt;=$FQ192,EH$47&lt;=$FR192)*(('Summary&amp;Assumptions'!$H$25*$C192)*(1+'Summary&amp;Assumptions'!$J$29)^(EH$46-1))</f>
        <v>0</v>
      </c>
      <c r="ED192" s="588">
        <f>AND(EI$55&gt;0,SUM($E192:EC192)&lt;'Summary&amp;Assumptions'!$G$32*$B192,$D192&gt;='Summary&amp;Assumptions'!$D$17,EI$47&gt;=$D192,EI$47&lt;=EDATE($D192,'Summary&amp;Assumptions'!$G$32))*$B192+AND(EI$56&lt;'Summary&amp;Assumptions'!$J$31,EI$47&gt;=$FO192,EI$47&lt;=$FP192)*(('Summary&amp;Assumptions'!$H$25*$C192)*(1+'Summary&amp;Assumptions'!$J$29)^(EI$46-1))+AND(EI$56&lt;'Summary&amp;Assumptions'!$J$31,EI$47&gt;=$FQ192,EI$47&lt;=$FR192)*(('Summary&amp;Assumptions'!$H$25*$C192)*(1+'Summary&amp;Assumptions'!$J$29)^(EI$46-1))</f>
        <v>0</v>
      </c>
      <c r="EE192" s="588">
        <f>AND(EJ$55&gt;0,SUM($E192:ED192)&lt;'Summary&amp;Assumptions'!$G$32*$B192,$D192&gt;='Summary&amp;Assumptions'!$D$17,EJ$47&gt;=$D192,EJ$47&lt;=EDATE($D192,'Summary&amp;Assumptions'!$G$32))*$B192+AND(EJ$56&lt;'Summary&amp;Assumptions'!$J$31,EJ$47&gt;=$FO192,EJ$47&lt;=$FP192)*(('Summary&amp;Assumptions'!$H$25*$C192)*(1+'Summary&amp;Assumptions'!$J$29)^(EJ$46-1))+AND(EJ$56&lt;'Summary&amp;Assumptions'!$J$31,EJ$47&gt;=$FQ192,EJ$47&lt;=$FR192)*(('Summary&amp;Assumptions'!$H$25*$C192)*(1+'Summary&amp;Assumptions'!$J$29)^(EJ$46-1))</f>
        <v>0</v>
      </c>
      <c r="EF192" s="588">
        <f>AND(EK$55&gt;0,SUM($E192:EE192)&lt;'Summary&amp;Assumptions'!$G$32*$B192,$D192&gt;='Summary&amp;Assumptions'!$D$17,EK$47&gt;=$D192,EK$47&lt;=EDATE($D192,'Summary&amp;Assumptions'!$G$32))*$B192+AND(EK$56&lt;'Summary&amp;Assumptions'!$J$31,EK$47&gt;=$FO192,EK$47&lt;=$FP192)*(('Summary&amp;Assumptions'!$H$25*$C192)*(1+'Summary&amp;Assumptions'!$J$29)^(EK$46-1))+AND(EK$56&lt;'Summary&amp;Assumptions'!$J$31,EK$47&gt;=$FQ192,EK$47&lt;=$FR192)*(('Summary&amp;Assumptions'!$H$25*$C192)*(1+'Summary&amp;Assumptions'!$J$29)^(EK$46-1))</f>
        <v>0</v>
      </c>
      <c r="EG192" s="588">
        <f>AND(EL$55&gt;0,SUM($E192:EF192)&lt;'Summary&amp;Assumptions'!$G$32*$B192,$D192&gt;='Summary&amp;Assumptions'!$D$17,EL$47&gt;=$D192,EL$47&lt;=EDATE($D192,'Summary&amp;Assumptions'!$G$32))*$B192+AND(EL$56&lt;'Summary&amp;Assumptions'!$J$31,EL$47&gt;=$FO192,EL$47&lt;=$FP192)*(('Summary&amp;Assumptions'!$H$25*$C192)*(1+'Summary&amp;Assumptions'!$J$29)^(EL$46-1))+AND(EL$56&lt;'Summary&amp;Assumptions'!$J$31,EL$47&gt;=$FQ192,EL$47&lt;=$FR192)*(('Summary&amp;Assumptions'!$H$25*$C192)*(1+'Summary&amp;Assumptions'!$J$29)^(EL$46-1))</f>
        <v>0</v>
      </c>
      <c r="EH192" s="588">
        <f>AND(EM$55&gt;0,SUM($E192:EG192)&lt;'Summary&amp;Assumptions'!$G$32*$B192,$D192&gt;='Summary&amp;Assumptions'!$D$17,EM$47&gt;=$D192,EM$47&lt;=EDATE($D192,'Summary&amp;Assumptions'!$G$32))*$B192+AND(EM$56&lt;'Summary&amp;Assumptions'!$J$31,EM$47&gt;=$FO192,EM$47&lt;=$FP192)*(('Summary&amp;Assumptions'!$H$25*$C192)*(1+'Summary&amp;Assumptions'!$J$29)^(EM$46-1))+AND(EM$56&lt;'Summary&amp;Assumptions'!$J$31,EM$47&gt;=$FQ192,EM$47&lt;=$FR192)*(('Summary&amp;Assumptions'!$H$25*$C192)*(1+'Summary&amp;Assumptions'!$J$29)^(EM$46-1))</f>
        <v>0</v>
      </c>
      <c r="EI192" s="588">
        <f>AND(EN$55&gt;0,SUM($E192:EH192)&lt;'Summary&amp;Assumptions'!$G$32*$B192,$D192&gt;='Summary&amp;Assumptions'!$D$17,EN$47&gt;=$D192,EN$47&lt;=EDATE($D192,'Summary&amp;Assumptions'!$G$32))*$B192+AND(EN$56&lt;'Summary&amp;Assumptions'!$J$31,EN$47&gt;=$FO192,EN$47&lt;=$FP192)*(('Summary&amp;Assumptions'!$H$25*$C192)*(1+'Summary&amp;Assumptions'!$J$29)^(EN$46-1))+AND(EN$56&lt;'Summary&amp;Assumptions'!$J$31,EN$47&gt;=$FQ192,EN$47&lt;=$FR192)*(('Summary&amp;Assumptions'!$H$25*$C192)*(1+'Summary&amp;Assumptions'!$J$29)^(EN$46-1))</f>
        <v>0</v>
      </c>
      <c r="EJ192" s="588">
        <f>AND(EO$55&gt;0,SUM($E192:EI192)&lt;'Summary&amp;Assumptions'!$G$32*$B192,$D192&gt;='Summary&amp;Assumptions'!$D$17,EO$47&gt;=$D192,EO$47&lt;=EDATE($D192,'Summary&amp;Assumptions'!$G$32))*$B192+AND(EO$56&lt;'Summary&amp;Assumptions'!$J$31,EO$47&gt;=$FO192,EO$47&lt;=$FP192)*(('Summary&amp;Assumptions'!$H$25*$C192)*(1+'Summary&amp;Assumptions'!$J$29)^(EO$46-1))+AND(EO$56&lt;'Summary&amp;Assumptions'!$J$31,EO$47&gt;=$FQ192,EO$47&lt;=$FR192)*(('Summary&amp;Assumptions'!$H$25*$C192)*(1+'Summary&amp;Assumptions'!$J$29)^(EO$46-1))</f>
        <v>0</v>
      </c>
      <c r="EK192" s="588">
        <f>AND(EP$55&gt;0,SUM($E192:EJ192)&lt;'Summary&amp;Assumptions'!$G$32*$B192,$D192&gt;='Summary&amp;Assumptions'!$D$17,EP$47&gt;=$D192,EP$47&lt;=EDATE($D192,'Summary&amp;Assumptions'!$G$32))*$B192+AND(EP$56&lt;'Summary&amp;Assumptions'!$J$31,EP$47&gt;=$FO192,EP$47&lt;=$FP192)*(('Summary&amp;Assumptions'!$H$25*$C192)*(1+'Summary&amp;Assumptions'!$J$29)^(EP$46-1))+AND(EP$56&lt;'Summary&amp;Assumptions'!$J$31,EP$47&gt;=$FQ192,EP$47&lt;=$FR192)*(('Summary&amp;Assumptions'!$H$25*$C192)*(1+'Summary&amp;Assumptions'!$J$29)^(EP$46-1))</f>
        <v>0</v>
      </c>
      <c r="EL192" s="588">
        <f>AND(EQ$55&gt;0,SUM($E192:EK192)&lt;'Summary&amp;Assumptions'!$G$32*$B192,$D192&gt;='Summary&amp;Assumptions'!$D$17,EQ$47&gt;=$D192,EQ$47&lt;=EDATE($D192,'Summary&amp;Assumptions'!$G$32))*$B192+AND(EQ$56&lt;'Summary&amp;Assumptions'!$J$31,EQ$47&gt;=$FO192,EQ$47&lt;=$FP192)*(('Summary&amp;Assumptions'!$H$25*$C192)*(1+'Summary&amp;Assumptions'!$J$29)^(EQ$46-1))+AND(EQ$56&lt;'Summary&amp;Assumptions'!$J$31,EQ$47&gt;=$FQ192,EQ$47&lt;=$FR192)*(('Summary&amp;Assumptions'!$H$25*$C192)*(1+'Summary&amp;Assumptions'!$J$29)^(EQ$46-1))</f>
        <v>0</v>
      </c>
      <c r="EM192" s="588">
        <f>AND(ER$55&gt;0,SUM($E192:EL192)&lt;'Summary&amp;Assumptions'!$G$32*$B192,$D192&gt;='Summary&amp;Assumptions'!$D$17,ER$47&gt;=$D192,ER$47&lt;=EDATE($D192,'Summary&amp;Assumptions'!$G$32))*$B192+AND(ER$56&lt;'Summary&amp;Assumptions'!$J$31,ER$47&gt;=$FO192,ER$47&lt;=$FP192)*(('Summary&amp;Assumptions'!$H$25*$C192)*(1+'Summary&amp;Assumptions'!$J$29)^(ER$46-1))+AND(ER$56&lt;'Summary&amp;Assumptions'!$J$31,ER$47&gt;=$FQ192,ER$47&lt;=$FR192)*(('Summary&amp;Assumptions'!$H$25*$C192)*(1+'Summary&amp;Assumptions'!$J$29)^(ER$46-1))</f>
        <v>0</v>
      </c>
      <c r="EN192" s="588">
        <f>AND(ES$55&gt;0,SUM($E192:EM192)&lt;'Summary&amp;Assumptions'!$G$32*$B192,$D192&gt;='Summary&amp;Assumptions'!$D$17,ES$47&gt;=$D192,ES$47&lt;=EDATE($D192,'Summary&amp;Assumptions'!$G$32))*$B192+AND(ES$56&lt;'Summary&amp;Assumptions'!$J$31,ES$47&gt;=$FO192,ES$47&lt;=$FP192)*(('Summary&amp;Assumptions'!$H$25*$C192)*(1+'Summary&amp;Assumptions'!$J$29)^(ES$46-1))+AND(ES$56&lt;'Summary&amp;Assumptions'!$J$31,ES$47&gt;=$FQ192,ES$47&lt;=$FR192)*(('Summary&amp;Assumptions'!$H$25*$C192)*(1+'Summary&amp;Assumptions'!$J$29)^(ES$46-1))</f>
        <v>0</v>
      </c>
      <c r="EO192" s="588">
        <f>AND(ET$55&gt;0,SUM($E192:EN192)&lt;'Summary&amp;Assumptions'!$G$32*$B192,$D192&gt;='Summary&amp;Assumptions'!$D$17,ET$47&gt;=$D192,ET$47&lt;=EDATE($D192,'Summary&amp;Assumptions'!$G$32))*$B192+AND(ET$56&lt;'Summary&amp;Assumptions'!$J$31,ET$47&gt;=$FO192,ET$47&lt;=$FP192)*(('Summary&amp;Assumptions'!$H$25*$C192)*(1+'Summary&amp;Assumptions'!$J$29)^(ET$46-1))+AND(ET$56&lt;'Summary&amp;Assumptions'!$J$31,ET$47&gt;=$FQ192,ET$47&lt;=$FR192)*(('Summary&amp;Assumptions'!$H$25*$C192)*(1+'Summary&amp;Assumptions'!$J$29)^(ET$46-1))</f>
        <v>0</v>
      </c>
      <c r="EP192" s="588">
        <f>AND(EU$55&gt;0,SUM($E192:EO192)&lt;'Summary&amp;Assumptions'!$G$32*$B192,$D192&gt;='Summary&amp;Assumptions'!$D$17,EU$47&gt;=$D192,EU$47&lt;=EDATE($D192,'Summary&amp;Assumptions'!$G$32))*$B192+AND(EU$56&lt;'Summary&amp;Assumptions'!$J$31,EU$47&gt;=$FO192,EU$47&lt;=$FP192)*(('Summary&amp;Assumptions'!$H$25*$C192)*(1+'Summary&amp;Assumptions'!$J$29)^(EU$46-1))+AND(EU$56&lt;'Summary&amp;Assumptions'!$J$31,EU$47&gt;=$FQ192,EU$47&lt;=$FR192)*(('Summary&amp;Assumptions'!$H$25*$C192)*(1+'Summary&amp;Assumptions'!$J$29)^(EU$46-1))</f>
        <v>0</v>
      </c>
      <c r="EQ192" s="588">
        <f>AND(EV$55&gt;0,SUM($E192:EP192)&lt;'Summary&amp;Assumptions'!$G$32*$B192,$D192&gt;='Summary&amp;Assumptions'!$D$17,EV$47&gt;=$D192,EV$47&lt;=EDATE($D192,'Summary&amp;Assumptions'!$G$32))*$B192+AND(EV$56&lt;'Summary&amp;Assumptions'!$J$31,EV$47&gt;=$FO192,EV$47&lt;=$FP192)*(('Summary&amp;Assumptions'!$H$25*$C192)*(1+'Summary&amp;Assumptions'!$J$29)^(EV$46-1))+AND(EV$56&lt;'Summary&amp;Assumptions'!$J$31,EV$47&gt;=$FQ192,EV$47&lt;=$FR192)*(('Summary&amp;Assumptions'!$H$25*$C192)*(1+'Summary&amp;Assumptions'!$J$29)^(EV$46-1))</f>
        <v>0</v>
      </c>
      <c r="ER192" s="588">
        <f>AND(EW$55&gt;0,SUM($E192:EQ192)&lt;'Summary&amp;Assumptions'!$G$32*$B192,$D192&gt;='Summary&amp;Assumptions'!$D$17,EW$47&gt;=$D192,EW$47&lt;=EDATE($D192,'Summary&amp;Assumptions'!$G$32))*$B192+AND(EW$56&lt;'Summary&amp;Assumptions'!$J$31,EW$47&gt;=$FO192,EW$47&lt;=$FP192)*(('Summary&amp;Assumptions'!$H$25*$C192)*(1+'Summary&amp;Assumptions'!$J$29)^(EW$46-1))+AND(EW$56&lt;'Summary&amp;Assumptions'!$J$31,EW$47&gt;=$FQ192,EW$47&lt;=$FR192)*(('Summary&amp;Assumptions'!$H$25*$C192)*(1+'Summary&amp;Assumptions'!$J$29)^(EW$46-1))</f>
        <v>0</v>
      </c>
      <c r="ES192" s="588">
        <f>AND(EX$55&gt;0,SUM($E192:ER192)&lt;'Summary&amp;Assumptions'!$G$32*$B192,$D192&gt;='Summary&amp;Assumptions'!$D$17,EX$47&gt;=$D192,EX$47&lt;=EDATE($D192,'Summary&amp;Assumptions'!$G$32))*$B192+AND(EX$56&lt;'Summary&amp;Assumptions'!$J$31,EX$47&gt;=$FO192,EX$47&lt;=$FP192)*(('Summary&amp;Assumptions'!$H$25*$C192)*(1+'Summary&amp;Assumptions'!$J$29)^(EX$46-1))+AND(EX$56&lt;'Summary&amp;Assumptions'!$J$31,EX$47&gt;=$FQ192,EX$47&lt;=$FR192)*(('Summary&amp;Assumptions'!$H$25*$C192)*(1+'Summary&amp;Assumptions'!$J$29)^(EX$46-1))</f>
        <v>0</v>
      </c>
      <c r="ET192" s="588">
        <f>AND(EY$55&gt;0,SUM($E192:ES192)&lt;'Summary&amp;Assumptions'!$G$32*$B192,$D192&gt;='Summary&amp;Assumptions'!$D$17,EY$47&gt;=$D192,EY$47&lt;=EDATE($D192,'Summary&amp;Assumptions'!$G$32))*$B192+AND(EY$56&lt;'Summary&amp;Assumptions'!$J$31,EY$47&gt;=$FO192,EY$47&lt;=$FP192)*(('Summary&amp;Assumptions'!$H$25*$C192)*(1+'Summary&amp;Assumptions'!$J$29)^(EY$46-1))+AND(EY$56&lt;'Summary&amp;Assumptions'!$J$31,EY$47&gt;=$FQ192,EY$47&lt;=$FR192)*(('Summary&amp;Assumptions'!$H$25*$C192)*(1+'Summary&amp;Assumptions'!$J$29)^(EY$46-1))</f>
        <v>0</v>
      </c>
      <c r="EU192" s="588">
        <f>AND(EZ$55&gt;0,SUM($E192:ET192)&lt;'Summary&amp;Assumptions'!$G$32*$B192,$D192&gt;='Summary&amp;Assumptions'!$D$17,EZ$47&gt;=$D192,EZ$47&lt;=EDATE($D192,'Summary&amp;Assumptions'!$G$32))*$B192+AND(EZ$56&lt;'Summary&amp;Assumptions'!$J$31,EZ$47&gt;=$FO192,EZ$47&lt;=$FP192)*(('Summary&amp;Assumptions'!$H$25*$C192)*(1+'Summary&amp;Assumptions'!$J$29)^(EZ$46-1))+AND(EZ$56&lt;'Summary&amp;Assumptions'!$J$31,EZ$47&gt;=$FQ192,EZ$47&lt;=$FR192)*(('Summary&amp;Assumptions'!$H$25*$C192)*(1+'Summary&amp;Assumptions'!$J$29)^(EZ$46-1))</f>
        <v>0</v>
      </c>
      <c r="EV192" s="588">
        <f>AND(FA$55&gt;0,SUM($E192:EU192)&lt;'Summary&amp;Assumptions'!$G$32*$B192,$D192&gt;='Summary&amp;Assumptions'!$D$17,FA$47&gt;=$D192,FA$47&lt;=EDATE($D192,'Summary&amp;Assumptions'!$G$32))*$B192+AND(FA$56&lt;'Summary&amp;Assumptions'!$J$31,FA$47&gt;=$FO192,FA$47&lt;=$FP192)*(('Summary&amp;Assumptions'!$H$25*$C192)*(1+'Summary&amp;Assumptions'!$J$29)^(FA$46-1))+AND(FA$56&lt;'Summary&amp;Assumptions'!$J$31,FA$47&gt;=$FQ192,FA$47&lt;=$FR192)*(('Summary&amp;Assumptions'!$H$25*$C192)*(1+'Summary&amp;Assumptions'!$J$29)^(FA$46-1))</f>
        <v>0</v>
      </c>
      <c r="EW192" s="588">
        <f>AND(FB$55&gt;0,SUM($E192:EV192)&lt;'Summary&amp;Assumptions'!$G$32*$B192,$D192&gt;='Summary&amp;Assumptions'!$D$17,FB$47&gt;=$D192,FB$47&lt;=EDATE($D192,'Summary&amp;Assumptions'!$G$32))*$B192+AND(FB$56&lt;'Summary&amp;Assumptions'!$J$31,FB$47&gt;=$FO192,FB$47&lt;=$FP192)*(('Summary&amp;Assumptions'!$H$25*$C192)*(1+'Summary&amp;Assumptions'!$J$29)^(FB$46-1))+AND(FB$56&lt;'Summary&amp;Assumptions'!$J$31,FB$47&gt;=$FQ192,FB$47&lt;=$FR192)*(('Summary&amp;Assumptions'!$H$25*$C192)*(1+'Summary&amp;Assumptions'!$J$29)^(FB$46-1))</f>
        <v>0</v>
      </c>
      <c r="EX192" s="588">
        <f>AND(FC$55&gt;0,SUM($E192:EW192)&lt;'Summary&amp;Assumptions'!$G$32*$B192,$D192&gt;='Summary&amp;Assumptions'!$D$17,FC$47&gt;=$D192,FC$47&lt;=EDATE($D192,'Summary&amp;Assumptions'!$G$32))*$B192+AND(FC$56&lt;'Summary&amp;Assumptions'!$J$31,FC$47&gt;=$FO192,FC$47&lt;=$FP192)*(('Summary&amp;Assumptions'!$H$25*$C192)*(1+'Summary&amp;Assumptions'!$J$29)^(FC$46-1))+AND(FC$56&lt;'Summary&amp;Assumptions'!$J$31,FC$47&gt;=$FQ192,FC$47&lt;=$FR192)*(('Summary&amp;Assumptions'!$H$25*$C192)*(1+'Summary&amp;Assumptions'!$J$29)^(FC$46-1))</f>
        <v>0</v>
      </c>
      <c r="EY192" s="588">
        <f>AND(FD$55&gt;0,SUM($E192:EX192)&lt;'Summary&amp;Assumptions'!$G$32*$B192,$D192&gt;='Summary&amp;Assumptions'!$D$17,FD$47&gt;=$D192,FD$47&lt;=EDATE($D192,'Summary&amp;Assumptions'!$G$32))*$B192+AND(FD$56&lt;'Summary&amp;Assumptions'!$J$31,FD$47&gt;=$FO192,FD$47&lt;=$FP192)*(('Summary&amp;Assumptions'!$H$25*$C192)*(1+'Summary&amp;Assumptions'!$J$29)^(FD$46-1))+AND(FD$56&lt;'Summary&amp;Assumptions'!$J$31,FD$47&gt;=$FQ192,FD$47&lt;=$FR192)*(('Summary&amp;Assumptions'!$H$25*$C192)*(1+'Summary&amp;Assumptions'!$J$29)^(FD$46-1))</f>
        <v>0</v>
      </c>
      <c r="EZ192" s="588">
        <f>AND(FE$55&gt;0,SUM($E192:EY192)&lt;'Summary&amp;Assumptions'!$G$32*$B192,$D192&gt;='Summary&amp;Assumptions'!$D$17,FE$47&gt;=$D192,FE$47&lt;=EDATE($D192,'Summary&amp;Assumptions'!$G$32))*$B192+AND(FE$56&lt;'Summary&amp;Assumptions'!$J$31,FE$47&gt;=$FO192,FE$47&lt;=$FP192)*(('Summary&amp;Assumptions'!$H$25*$C192)*(1+'Summary&amp;Assumptions'!$J$29)^(FE$46-1))+AND(FE$56&lt;'Summary&amp;Assumptions'!$J$31,FE$47&gt;=$FQ192,FE$47&lt;=$FR192)*(('Summary&amp;Assumptions'!$H$25*$C192)*(1+'Summary&amp;Assumptions'!$J$29)^(FE$46-1))</f>
        <v>0</v>
      </c>
      <c r="FA192" s="588">
        <f>AND(FF$55&gt;0,SUM($E192:EZ192)&lt;'Summary&amp;Assumptions'!$G$32*$B192,$D192&gt;='Summary&amp;Assumptions'!$D$17,FF$47&gt;=$D192,FF$47&lt;=EDATE($D192,'Summary&amp;Assumptions'!$G$32))*$B192+AND(FF$56&lt;'Summary&amp;Assumptions'!$J$31,FF$47&gt;=$FO192,FF$47&lt;=$FP192)*(('Summary&amp;Assumptions'!$H$25*$C192)*(1+'Summary&amp;Assumptions'!$J$29)^(FF$46-1))+AND(FF$56&lt;'Summary&amp;Assumptions'!$J$31,FF$47&gt;=$FQ192,FF$47&lt;=$FR192)*(('Summary&amp;Assumptions'!$H$25*$C192)*(1+'Summary&amp;Assumptions'!$J$29)^(FF$46-1))</f>
        <v>0</v>
      </c>
      <c r="FB192" s="588">
        <f>AND(FG$55&gt;0,SUM($E192:FA192)&lt;'Summary&amp;Assumptions'!$G$32*$B192,$D192&gt;='Summary&amp;Assumptions'!$D$17,FG$47&gt;=$D192,FG$47&lt;=EDATE($D192,'Summary&amp;Assumptions'!$G$32))*$B192+AND(FG$56&lt;'Summary&amp;Assumptions'!$J$31,FG$47&gt;=$FO192,FG$47&lt;=$FP192)*(('Summary&amp;Assumptions'!$H$25*$C192)*(1+'Summary&amp;Assumptions'!$J$29)^(FG$46-1))+AND(FG$56&lt;'Summary&amp;Assumptions'!$J$31,FG$47&gt;=$FQ192,FG$47&lt;=$FR192)*(('Summary&amp;Assumptions'!$H$25*$C192)*(1+'Summary&amp;Assumptions'!$J$29)^(FG$46-1))</f>
        <v>0</v>
      </c>
      <c r="FC192" s="588">
        <f>AND(FH$55&gt;0,SUM($E192:FB192)&lt;'Summary&amp;Assumptions'!$G$32*$B192,$D192&gt;='Summary&amp;Assumptions'!$D$17,FH$47&gt;=$D192,FH$47&lt;=EDATE($D192,'Summary&amp;Assumptions'!$G$32))*$B192+AND(FH$56&lt;'Summary&amp;Assumptions'!$J$31,FH$47&gt;=$FO192,FH$47&lt;=$FP192)*(('Summary&amp;Assumptions'!$H$25*$C192)*(1+'Summary&amp;Assumptions'!$J$29)^(FH$46-1))+AND(FH$56&lt;'Summary&amp;Assumptions'!$J$31,FH$47&gt;=$FQ192,FH$47&lt;=$FR192)*(('Summary&amp;Assumptions'!$H$25*$C192)*(1+'Summary&amp;Assumptions'!$J$29)^(FH$46-1))</f>
        <v>0</v>
      </c>
      <c r="FD192" s="588">
        <f>AND(FI$55&gt;0,SUM($E192:FC192)&lt;'Summary&amp;Assumptions'!$G$32*$B192,$D192&gt;='Summary&amp;Assumptions'!$D$17,FI$47&gt;=$D192,FI$47&lt;=EDATE($D192,'Summary&amp;Assumptions'!$G$32))*$B192+AND(FI$56&lt;'Summary&amp;Assumptions'!$J$31,FI$47&gt;=$FO192,FI$47&lt;=$FP192)*(('Summary&amp;Assumptions'!$H$25*$C192)*(1+'Summary&amp;Assumptions'!$J$29)^(FI$46-1))+AND(FI$56&lt;'Summary&amp;Assumptions'!$J$31,FI$47&gt;=$FQ192,FI$47&lt;=$FR192)*(('Summary&amp;Assumptions'!$H$25*$C192)*(1+'Summary&amp;Assumptions'!$J$29)^(FI$46-1))</f>
        <v>0</v>
      </c>
      <c r="FE192" s="588">
        <f>AND(FJ$55&gt;0,SUM($E192:FD192)&lt;'Summary&amp;Assumptions'!$G$32*$B192,$D192&gt;='Summary&amp;Assumptions'!$D$17,FJ$47&gt;=$D192,FJ$47&lt;=EDATE($D192,'Summary&amp;Assumptions'!$G$32))*$B192+AND(FJ$56&lt;'Summary&amp;Assumptions'!$J$31,FJ$47&gt;=$FO192,FJ$47&lt;=$FP192)*(('Summary&amp;Assumptions'!$H$25*$C192)*(1+'Summary&amp;Assumptions'!$J$29)^(FJ$46-1))+AND(FJ$56&lt;'Summary&amp;Assumptions'!$J$31,FJ$47&gt;=$FQ192,FJ$47&lt;=$FR192)*(('Summary&amp;Assumptions'!$H$25*$C192)*(1+'Summary&amp;Assumptions'!$J$29)^(FJ$46-1))</f>
        <v>0</v>
      </c>
      <c r="FF192" s="588">
        <f>AND(FK$55&gt;0,SUM($E192:FE192)&lt;'Summary&amp;Assumptions'!$G$32*$B192,$D192&gt;='Summary&amp;Assumptions'!$D$17,FK$47&gt;=$D192,FK$47&lt;=EDATE($D192,'Summary&amp;Assumptions'!$G$32))*$B192+AND(FK$56&lt;'Summary&amp;Assumptions'!$J$31,FK$47&gt;=$FO192,FK$47&lt;=$FP192)*(('Summary&amp;Assumptions'!$H$25*$C192)*(1+'Summary&amp;Assumptions'!$J$29)^(FK$46-1))+AND(FK$56&lt;'Summary&amp;Assumptions'!$J$31,FK$47&gt;=$FQ192,FK$47&lt;=$FR192)*(('Summary&amp;Assumptions'!$H$25*$C192)*(1+'Summary&amp;Assumptions'!$J$29)^(FK$46-1))</f>
        <v>0</v>
      </c>
      <c r="FG192" s="588">
        <f>AND(FL$55&gt;0,SUM($E192:FF192)&lt;'Summary&amp;Assumptions'!$G$32*$B192,$D192&gt;='Summary&amp;Assumptions'!$D$17,FL$47&gt;=$D192,FL$47&lt;=EDATE($D192,'Summary&amp;Assumptions'!$G$32))*$B192+AND(FL$56&lt;'Summary&amp;Assumptions'!$J$31,FL$47&gt;=$FO192,FL$47&lt;=$FP192)*(('Summary&amp;Assumptions'!$H$25*$C192)*(1+'Summary&amp;Assumptions'!$J$29)^(FL$46-1))+AND(FL$56&lt;'Summary&amp;Assumptions'!$J$31,FL$47&gt;=$FQ192,FL$47&lt;=$FR192)*(('Summary&amp;Assumptions'!$H$25*$C192)*(1+'Summary&amp;Assumptions'!$J$29)^(FL$46-1))</f>
        <v>0</v>
      </c>
      <c r="FH192" s="588">
        <f>AND(FM$55&gt;0,SUM($E192:FG192)&lt;'Summary&amp;Assumptions'!$G$32*$B192,$D192&gt;='Summary&amp;Assumptions'!$D$17,FM$47&gt;=$D192,FM$47&lt;=EDATE($D192,'Summary&amp;Assumptions'!$G$32))*$B192+AND(FM$56&lt;'Summary&amp;Assumptions'!$J$31,FM$47&gt;=$FO192,FM$47&lt;=$FP192)*(('Summary&amp;Assumptions'!$H$25*$C192)*(1+'Summary&amp;Assumptions'!$J$29)^(FM$46-1))+AND(FM$56&lt;'Summary&amp;Assumptions'!$J$31,FM$47&gt;=$FQ192,FM$47&lt;=$FR192)*(('Summary&amp;Assumptions'!$H$25*$C192)*(1+'Summary&amp;Assumptions'!$J$29)^(FM$46-1))</f>
        <v>0</v>
      </c>
      <c r="FI192" s="588">
        <f>AND(FN$55&gt;0,SUM($E192:FH192)&lt;'Summary&amp;Assumptions'!$G$32*$B192,$D192&gt;='Summary&amp;Assumptions'!$D$17,FN$47&gt;=$D192,FN$47&lt;=EDATE($D192,'Summary&amp;Assumptions'!$G$32))*$B192+AND(FN$56&lt;'Summary&amp;Assumptions'!$J$31,FN$47&gt;=$FO192,FN$47&lt;=$FP192)*(('Summary&amp;Assumptions'!$H$25*$C192)*(1+'Summary&amp;Assumptions'!$J$29)^(FN$46-1))+AND(FN$56&lt;'Summary&amp;Assumptions'!$J$31,FN$47&gt;=$FQ192,FN$47&lt;=$FR192)*(('Summary&amp;Assumptions'!$H$25*$C192)*(1+'Summary&amp;Assumptions'!$J$29)^(FN$46-1))</f>
        <v>0</v>
      </c>
      <c r="FJ192" s="588">
        <f>AND(FO$55&gt;0,SUM($E192:FI192)&lt;'Summary&amp;Assumptions'!$G$32*$B192,$D192&gt;='Summary&amp;Assumptions'!$D$17,FO$47&gt;=$D192,FO$47&lt;=EDATE($D192,'Summary&amp;Assumptions'!$G$32))*$B192+AND(FO$56&lt;'Summary&amp;Assumptions'!$J$31,FO$47&gt;=$FO192,FO$47&lt;=$FP192)*(('Summary&amp;Assumptions'!$H$25*$C192)*(1+'Summary&amp;Assumptions'!$J$29)^(FO$46-1))+AND(FO$56&lt;'Summary&amp;Assumptions'!$J$31,FO$47&gt;=$FQ192,FO$47&lt;=$FR192)*(('Summary&amp;Assumptions'!$H$25*$C192)*(1+'Summary&amp;Assumptions'!$J$29)^(FO$46-1))</f>
        <v>0</v>
      </c>
      <c r="FK192" s="588">
        <f>AND(FP$55&gt;0,SUM($E192:FJ192)&lt;'Summary&amp;Assumptions'!$G$32*$B192,$D192&gt;='Summary&amp;Assumptions'!$D$17,FP$47&gt;=$D192,FP$47&lt;=EDATE($D192,'Summary&amp;Assumptions'!$G$32))*$B192+AND(FP$56&lt;'Summary&amp;Assumptions'!$J$31,FP$47&gt;=$FO192,FP$47&lt;=$FP192)*(('Summary&amp;Assumptions'!$H$25*$C192)*(1+'Summary&amp;Assumptions'!$J$29)^(FP$46-1))+AND(FP$56&lt;'Summary&amp;Assumptions'!$J$31,FP$47&gt;=$FQ192,FP$47&lt;=$FR192)*(('Summary&amp;Assumptions'!$H$25*$C192)*(1+'Summary&amp;Assumptions'!$J$29)^(FP$46-1))</f>
        <v>0</v>
      </c>
      <c r="FL192" s="588">
        <f>AND(FQ$55&gt;0,SUM($E192:FK192)&lt;'Summary&amp;Assumptions'!$G$32*$B192,$D192&gt;='Summary&amp;Assumptions'!$D$17,FQ$47&gt;=$D192,FQ$47&lt;=EDATE($D192,'Summary&amp;Assumptions'!$G$32))*$B192+AND(FQ$56&lt;'Summary&amp;Assumptions'!$J$31,FQ$47&gt;=$FO192,FQ$47&lt;=$FP192)*(('Summary&amp;Assumptions'!$H$25*$C192)*(1+'Summary&amp;Assumptions'!$J$29)^(FQ$46-1))+AND(FQ$56&lt;'Summary&amp;Assumptions'!$J$31,FQ$47&gt;=$FQ192,FQ$47&lt;=$FR192)*(('Summary&amp;Assumptions'!$H$25*$C192)*(1+'Summary&amp;Assumptions'!$J$29)^(FQ$46-1))</f>
        <v>0</v>
      </c>
      <c r="FO192" s="576">
        <f>EDATE(D192,'Summary&amp;Assumptions'!$G$34)</f>
        <v>46631</v>
      </c>
      <c r="FP192" s="576">
        <f>EDATE(FO192,'Summary&amp;Assumptions'!$G$33-1)</f>
        <v>46661</v>
      </c>
      <c r="FQ192" s="576">
        <f>EDATE(FO192,'Summary&amp;Assumptions'!$G$34)</f>
        <v>46997</v>
      </c>
      <c r="FR192" s="576">
        <f>EDATE(FQ192,'Summary&amp;Assumptions'!$G$33-1)</f>
        <v>47027</v>
      </c>
    </row>
    <row r="193" spans="2:174" hidden="1" x14ac:dyDescent="0.2">
      <c r="B193" s="588">
        <v>0</v>
      </c>
      <c r="C193" s="193">
        <v>0</v>
      </c>
      <c r="D193" s="589">
        <v>46296</v>
      </c>
      <c r="F193" s="588">
        <f>AND(K$55&gt;0,SUM($E193:E193)&lt;'Summary&amp;Assumptions'!$G$32*$B193,$D193&gt;='Summary&amp;Assumptions'!$D$17,K$47&gt;=$D193,K$47&lt;=EDATE($D193,'Summary&amp;Assumptions'!$G$32))*$B193+AND(K$56&lt;'Summary&amp;Assumptions'!$J$31,K$47&gt;=$FO193,K$47&lt;=$FP193)*(('Summary&amp;Assumptions'!$H$25*$C193)*(1+'Summary&amp;Assumptions'!$J$29)^(K$46-1))+AND(K$56&lt;'Summary&amp;Assumptions'!$J$31,K$47&gt;=$FQ193,K$47&lt;=$FR193)*(('Summary&amp;Assumptions'!$H$25*$C193)*(1+'Summary&amp;Assumptions'!$J$29)^(K$46-1))</f>
        <v>0</v>
      </c>
      <c r="G193" s="588">
        <f>AND(L$55&gt;0,SUM($E193:F193)&lt;'Summary&amp;Assumptions'!$G$32*$B193,$D193&gt;='Summary&amp;Assumptions'!$D$17,L$47&gt;=$D193,L$47&lt;=EDATE($D193,'Summary&amp;Assumptions'!$G$32))*$B193+AND(L$56&lt;'Summary&amp;Assumptions'!$J$31,L$47&gt;=$FO193,L$47&lt;=$FP193)*(('Summary&amp;Assumptions'!$H$25*$C193)*(1+'Summary&amp;Assumptions'!$J$29)^(L$46-1))+AND(L$56&lt;'Summary&amp;Assumptions'!$J$31,L$47&gt;=$FQ193,L$47&lt;=$FR193)*(('Summary&amp;Assumptions'!$H$25*$C193)*(1+'Summary&amp;Assumptions'!$J$29)^(L$46-1))</f>
        <v>0</v>
      </c>
      <c r="H193" s="588">
        <f>AND(M$55&gt;0,SUM($E193:G193)&lt;'Summary&amp;Assumptions'!$G$32*$B193,$D193&gt;='Summary&amp;Assumptions'!$D$17,M$47&gt;=$D193,M$47&lt;=EDATE($D193,'Summary&amp;Assumptions'!$G$32))*$B193+AND(M$56&lt;'Summary&amp;Assumptions'!$J$31,M$47&gt;=$FO193,M$47&lt;=$FP193)*(('Summary&amp;Assumptions'!$H$25*$C193)*(1+'Summary&amp;Assumptions'!$J$29)^(M$46-1))+AND(M$56&lt;'Summary&amp;Assumptions'!$J$31,M$47&gt;=$FQ193,M$47&lt;=$FR193)*(('Summary&amp;Assumptions'!$H$25*$C193)*(1+'Summary&amp;Assumptions'!$J$29)^(M$46-1))</f>
        <v>0</v>
      </c>
      <c r="I193" s="588">
        <f>AND(N$55&gt;0,SUM($E193:H193)&lt;'Summary&amp;Assumptions'!$G$32*$B193,$D193&gt;='Summary&amp;Assumptions'!$D$17,N$47&gt;=$D193,N$47&lt;=EDATE($D193,'Summary&amp;Assumptions'!$G$32))*$B193+AND(N$56&lt;'Summary&amp;Assumptions'!$J$31,N$47&gt;=$FO193,N$47&lt;=$FP193)*(('Summary&amp;Assumptions'!$H$25*$C193)*(1+'Summary&amp;Assumptions'!$J$29)^(N$46-1))+AND(N$56&lt;'Summary&amp;Assumptions'!$J$31,N$47&gt;=$FQ193,N$47&lt;=$FR193)*(('Summary&amp;Assumptions'!$H$25*$C193)*(1+'Summary&amp;Assumptions'!$J$29)^(N$46-1))</f>
        <v>0</v>
      </c>
      <c r="J193" s="588">
        <f>AND(O$55&gt;0,SUM($E193:I193)&lt;'Summary&amp;Assumptions'!$G$32*$B193,$D193&gt;='Summary&amp;Assumptions'!$D$17,O$47&gt;=$D193,O$47&lt;=EDATE($D193,'Summary&amp;Assumptions'!$G$32))*$B193+AND(O$56&lt;'Summary&amp;Assumptions'!$J$31,O$47&gt;=$FO193,O$47&lt;=$FP193)*(('Summary&amp;Assumptions'!$H$25*$C193)*(1+'Summary&amp;Assumptions'!$J$29)^(O$46-1))+AND(O$56&lt;'Summary&amp;Assumptions'!$J$31,O$47&gt;=$FQ193,O$47&lt;=$FR193)*(('Summary&amp;Assumptions'!$H$25*$C193)*(1+'Summary&amp;Assumptions'!$J$29)^(O$46-1))</f>
        <v>0</v>
      </c>
      <c r="K193" s="588">
        <f>AND(P$55&gt;0,SUM($E193:J193)&lt;'Summary&amp;Assumptions'!$G$32*$B193,$D193&gt;='Summary&amp;Assumptions'!$D$17,P$47&gt;=$D193,P$47&lt;=EDATE($D193,'Summary&amp;Assumptions'!$G$32))*$B193+AND(P$56&lt;'Summary&amp;Assumptions'!$J$31,P$47&gt;=$FO193,P$47&lt;=$FP193)*(('Summary&amp;Assumptions'!$H$25*$C193)*(1+'Summary&amp;Assumptions'!$J$29)^(P$46-1))+AND(P$56&lt;'Summary&amp;Assumptions'!$J$31,P$47&gt;=$FQ193,P$47&lt;=$FR193)*(('Summary&amp;Assumptions'!$H$25*$C193)*(1+'Summary&amp;Assumptions'!$J$29)^(P$46-1))</f>
        <v>0</v>
      </c>
      <c r="L193" s="588">
        <f>AND(Q$55&gt;0,SUM($E193:K193)&lt;'Summary&amp;Assumptions'!$G$32*$B193,$D193&gt;='Summary&amp;Assumptions'!$D$17,Q$47&gt;=$D193,Q$47&lt;=EDATE($D193,'Summary&amp;Assumptions'!$G$32))*$B193+AND(Q$56&lt;'Summary&amp;Assumptions'!$J$31,Q$47&gt;=$FO193,Q$47&lt;=$FP193)*(('Summary&amp;Assumptions'!$H$25*$C193)*(1+'Summary&amp;Assumptions'!$J$29)^(Q$46-1))+AND(Q$56&lt;'Summary&amp;Assumptions'!$J$31,Q$47&gt;=$FQ193,Q$47&lt;=$FR193)*(('Summary&amp;Assumptions'!$H$25*$C193)*(1+'Summary&amp;Assumptions'!$J$29)^(Q$46-1))</f>
        <v>0</v>
      </c>
      <c r="M193" s="588">
        <f>AND(R$55&gt;0,SUM($E193:L193)&lt;'Summary&amp;Assumptions'!$G$32*$B193,$D193&gt;='Summary&amp;Assumptions'!$D$17,R$47&gt;=$D193,R$47&lt;=EDATE($D193,'Summary&amp;Assumptions'!$G$32))*$B193+AND(R$56&lt;'Summary&amp;Assumptions'!$J$31,R$47&gt;=$FO193,R$47&lt;=$FP193)*(('Summary&amp;Assumptions'!$H$25*$C193)*(1+'Summary&amp;Assumptions'!$J$29)^(R$46-1))+AND(R$56&lt;'Summary&amp;Assumptions'!$J$31,R$47&gt;=$FQ193,R$47&lt;=$FR193)*(('Summary&amp;Assumptions'!$H$25*$C193)*(1+'Summary&amp;Assumptions'!$J$29)^(R$46-1))</f>
        <v>0</v>
      </c>
      <c r="N193" s="588">
        <f>AND(S$55&gt;0,SUM($E193:M193)&lt;'Summary&amp;Assumptions'!$G$32*$B193,$D193&gt;='Summary&amp;Assumptions'!$D$17,S$47&gt;=$D193,S$47&lt;=EDATE($D193,'Summary&amp;Assumptions'!$G$32))*$B193+AND(S$56&lt;'Summary&amp;Assumptions'!$J$31,S$47&gt;=$FO193,S$47&lt;=$FP193)*(('Summary&amp;Assumptions'!$H$25*$C193)*(1+'Summary&amp;Assumptions'!$J$29)^(S$46-1))+AND(S$56&lt;'Summary&amp;Assumptions'!$J$31,S$47&gt;=$FQ193,S$47&lt;=$FR193)*(('Summary&amp;Assumptions'!$H$25*$C193)*(1+'Summary&amp;Assumptions'!$J$29)^(S$46-1))</f>
        <v>0</v>
      </c>
      <c r="O193" s="588">
        <f>AND(T$55&gt;0,SUM($E193:N193)&lt;'Summary&amp;Assumptions'!$G$32*$B193,$D193&gt;='Summary&amp;Assumptions'!$D$17,T$47&gt;=$D193,T$47&lt;=EDATE($D193,'Summary&amp;Assumptions'!$G$32))*$B193+AND(T$56&lt;'Summary&amp;Assumptions'!$J$31,T$47&gt;=$FO193,T$47&lt;=$FP193)*(('Summary&amp;Assumptions'!$H$25*$C193)*(1+'Summary&amp;Assumptions'!$J$29)^(T$46-1))+AND(T$56&lt;'Summary&amp;Assumptions'!$J$31,T$47&gt;=$FQ193,T$47&lt;=$FR193)*(('Summary&amp;Assumptions'!$H$25*$C193)*(1+'Summary&amp;Assumptions'!$J$29)^(T$46-1))</f>
        <v>0</v>
      </c>
      <c r="P193" s="588">
        <f>AND(U$55&gt;0,SUM($E193:O193)&lt;'Summary&amp;Assumptions'!$G$32*$B193,$D193&gt;='Summary&amp;Assumptions'!$D$17,U$47&gt;=$D193,U$47&lt;=EDATE($D193,'Summary&amp;Assumptions'!$G$32))*$B193+AND(U$56&lt;'Summary&amp;Assumptions'!$J$31,U$47&gt;=$FO193,U$47&lt;=$FP193)*(('Summary&amp;Assumptions'!$H$25*$C193)*(1+'Summary&amp;Assumptions'!$J$29)^(U$46-1))+AND(U$56&lt;'Summary&amp;Assumptions'!$J$31,U$47&gt;=$FQ193,U$47&lt;=$FR193)*(('Summary&amp;Assumptions'!$H$25*$C193)*(1+'Summary&amp;Assumptions'!$J$29)^(U$46-1))</f>
        <v>0</v>
      </c>
      <c r="Q193" s="588">
        <f>AND(V$55&gt;0,SUM($E193:P193)&lt;'Summary&amp;Assumptions'!$G$32*$B193,$D193&gt;='Summary&amp;Assumptions'!$D$17,V$47&gt;=$D193,V$47&lt;=EDATE($D193,'Summary&amp;Assumptions'!$G$32))*$B193+AND(V$56&lt;'Summary&amp;Assumptions'!$J$31,V$47&gt;=$FO193,V$47&lt;=$FP193)*(('Summary&amp;Assumptions'!$H$25*$C193)*(1+'Summary&amp;Assumptions'!$J$29)^(V$46-1))+AND(V$56&lt;'Summary&amp;Assumptions'!$J$31,V$47&gt;=$FQ193,V$47&lt;=$FR193)*(('Summary&amp;Assumptions'!$H$25*$C193)*(1+'Summary&amp;Assumptions'!$J$29)^(V$46-1))</f>
        <v>0</v>
      </c>
      <c r="R193" s="588">
        <f>AND(W$55&gt;0,SUM($E193:Q193)&lt;'Summary&amp;Assumptions'!$G$32*$B193,$D193&gt;='Summary&amp;Assumptions'!$D$17,W$47&gt;=$D193,W$47&lt;=EDATE($D193,'Summary&amp;Assumptions'!$G$32))*$B193+AND(W$56&lt;'Summary&amp;Assumptions'!$J$31,W$47&gt;=$FO193,W$47&lt;=$FP193)*(('Summary&amp;Assumptions'!$H$25*$C193)*(1+'Summary&amp;Assumptions'!$J$29)^(W$46-1))+AND(W$56&lt;'Summary&amp;Assumptions'!$J$31,W$47&gt;=$FQ193,W$47&lt;=$FR193)*(('Summary&amp;Assumptions'!$H$25*$C193)*(1+'Summary&amp;Assumptions'!$J$29)^(W$46-1))</f>
        <v>0</v>
      </c>
      <c r="S193" s="588">
        <f>AND(X$55&gt;0,SUM($E193:R193)&lt;'Summary&amp;Assumptions'!$G$32*$B193,$D193&gt;='Summary&amp;Assumptions'!$D$17,X$47&gt;=$D193,X$47&lt;=EDATE($D193,'Summary&amp;Assumptions'!$G$32))*$B193+AND(X$56&lt;'Summary&amp;Assumptions'!$J$31,X$47&gt;=$FO193,X$47&lt;=$FP193)*(('Summary&amp;Assumptions'!$H$25*$C193)*(1+'Summary&amp;Assumptions'!$J$29)^(X$46-1))+AND(X$56&lt;'Summary&amp;Assumptions'!$J$31,X$47&gt;=$FQ193,X$47&lt;=$FR193)*(('Summary&amp;Assumptions'!$H$25*$C193)*(1+'Summary&amp;Assumptions'!$J$29)^(X$46-1))</f>
        <v>0</v>
      </c>
      <c r="T193" s="588">
        <f>AND(Y$55&gt;0,SUM($E193:S193)&lt;'Summary&amp;Assumptions'!$G$32*$B193,$D193&gt;='Summary&amp;Assumptions'!$D$17,Y$47&gt;=$D193,Y$47&lt;=EDATE($D193,'Summary&amp;Assumptions'!$G$32))*$B193+AND(Y$56&lt;'Summary&amp;Assumptions'!$J$31,Y$47&gt;=$FO193,Y$47&lt;=$FP193)*(('Summary&amp;Assumptions'!$H$25*$C193)*(1+'Summary&amp;Assumptions'!$J$29)^(Y$46-1))+AND(Y$56&lt;'Summary&amp;Assumptions'!$J$31,Y$47&gt;=$FQ193,Y$47&lt;=$FR193)*(('Summary&amp;Assumptions'!$H$25*$C193)*(1+'Summary&amp;Assumptions'!$J$29)^(Y$46-1))</f>
        <v>0</v>
      </c>
      <c r="U193" s="588">
        <f>AND(Z$55&gt;0,SUM($E193:T193)&lt;'Summary&amp;Assumptions'!$G$32*$B193,$D193&gt;='Summary&amp;Assumptions'!$D$17,Z$47&gt;=$D193,Z$47&lt;=EDATE($D193,'Summary&amp;Assumptions'!$G$32))*$B193+AND(Z$56&lt;'Summary&amp;Assumptions'!$J$31,Z$47&gt;=$FO193,Z$47&lt;=$FP193)*(('Summary&amp;Assumptions'!$H$25*$C193)*(1+'Summary&amp;Assumptions'!$J$29)^(Z$46-1))+AND(Z$56&lt;'Summary&amp;Assumptions'!$J$31,Z$47&gt;=$FQ193,Z$47&lt;=$FR193)*(('Summary&amp;Assumptions'!$H$25*$C193)*(1+'Summary&amp;Assumptions'!$J$29)^(Z$46-1))</f>
        <v>0</v>
      </c>
      <c r="V193" s="588">
        <f>AND(AA$55&gt;0,SUM($E193:U193)&lt;'Summary&amp;Assumptions'!$G$32*$B193,$D193&gt;='Summary&amp;Assumptions'!$D$17,AA$47&gt;=$D193,AA$47&lt;=EDATE($D193,'Summary&amp;Assumptions'!$G$32))*$B193+AND(AA$56&lt;'Summary&amp;Assumptions'!$J$31,AA$47&gt;=$FO193,AA$47&lt;=$FP193)*(('Summary&amp;Assumptions'!$H$25*$C193)*(1+'Summary&amp;Assumptions'!$J$29)^(AA$46-1))+AND(AA$56&lt;'Summary&amp;Assumptions'!$J$31,AA$47&gt;=$FQ193,AA$47&lt;=$FR193)*(('Summary&amp;Assumptions'!$H$25*$C193)*(1+'Summary&amp;Assumptions'!$J$29)^(AA$46-1))</f>
        <v>0</v>
      </c>
      <c r="W193" s="588">
        <f>AND(AB$55&gt;0,SUM($E193:V193)&lt;'Summary&amp;Assumptions'!$G$32*$B193,$D193&gt;='Summary&amp;Assumptions'!$D$17,AB$47&gt;=$D193,AB$47&lt;=EDATE($D193,'Summary&amp;Assumptions'!$G$32))*$B193+AND(AB$56&lt;'Summary&amp;Assumptions'!$J$31,AB$47&gt;=$FO193,AB$47&lt;=$FP193)*(('Summary&amp;Assumptions'!$H$25*$C193)*(1+'Summary&amp;Assumptions'!$J$29)^(AB$46-1))+AND(AB$56&lt;'Summary&amp;Assumptions'!$J$31,AB$47&gt;=$FQ193,AB$47&lt;=$FR193)*(('Summary&amp;Assumptions'!$H$25*$C193)*(1+'Summary&amp;Assumptions'!$J$29)^(AB$46-1))</f>
        <v>0</v>
      </c>
      <c r="X193" s="588">
        <f>AND(AC$55&gt;0,SUM($E193:W193)&lt;'Summary&amp;Assumptions'!$G$32*$B193,$D193&gt;='Summary&amp;Assumptions'!$D$17,AC$47&gt;=$D193,AC$47&lt;=EDATE($D193,'Summary&amp;Assumptions'!$G$32))*$B193+AND(AC$56&lt;'Summary&amp;Assumptions'!$J$31,AC$47&gt;=$FO193,AC$47&lt;=$FP193)*(('Summary&amp;Assumptions'!$H$25*$C193)*(1+'Summary&amp;Assumptions'!$J$29)^(AC$46-1))+AND(AC$56&lt;'Summary&amp;Assumptions'!$J$31,AC$47&gt;=$FQ193,AC$47&lt;=$FR193)*(('Summary&amp;Assumptions'!$H$25*$C193)*(1+'Summary&amp;Assumptions'!$J$29)^(AC$46-1))</f>
        <v>0</v>
      </c>
      <c r="Y193" s="588">
        <f>AND(AD$55&gt;0,SUM($E193:X193)&lt;'Summary&amp;Assumptions'!$G$32*$B193,$D193&gt;='Summary&amp;Assumptions'!$D$17,AD$47&gt;=$D193,AD$47&lt;=EDATE($D193,'Summary&amp;Assumptions'!$G$32))*$B193+AND(AD$56&lt;'Summary&amp;Assumptions'!$J$31,AD$47&gt;=$FO193,AD$47&lt;=$FP193)*(('Summary&amp;Assumptions'!$H$25*$C193)*(1+'Summary&amp;Assumptions'!$J$29)^(AD$46-1))+AND(AD$56&lt;'Summary&amp;Assumptions'!$J$31,AD$47&gt;=$FQ193,AD$47&lt;=$FR193)*(('Summary&amp;Assumptions'!$H$25*$C193)*(1+'Summary&amp;Assumptions'!$J$29)^(AD$46-1))</f>
        <v>0</v>
      </c>
      <c r="Z193" s="588">
        <f>AND(AE$55&gt;0,SUM($E193:Y193)&lt;'Summary&amp;Assumptions'!$G$32*$B193,$D193&gt;='Summary&amp;Assumptions'!$D$17,AE$47&gt;=$D193,AE$47&lt;=EDATE($D193,'Summary&amp;Assumptions'!$G$32))*$B193+AND(AE$56&lt;'Summary&amp;Assumptions'!$J$31,AE$47&gt;=$FO193,AE$47&lt;=$FP193)*(('Summary&amp;Assumptions'!$H$25*$C193)*(1+'Summary&amp;Assumptions'!$J$29)^(AE$46-1))+AND(AE$56&lt;'Summary&amp;Assumptions'!$J$31,AE$47&gt;=$FQ193,AE$47&lt;=$FR193)*(('Summary&amp;Assumptions'!$H$25*$C193)*(1+'Summary&amp;Assumptions'!$J$29)^(AE$46-1))</f>
        <v>0</v>
      </c>
      <c r="AA193" s="588">
        <f>AND(AF$55&gt;0,SUM($E193:Z193)&lt;'Summary&amp;Assumptions'!$G$32*$B193,$D193&gt;='Summary&amp;Assumptions'!$D$17,AF$47&gt;=$D193,AF$47&lt;=EDATE($D193,'Summary&amp;Assumptions'!$G$32))*$B193+AND(AF$56&lt;'Summary&amp;Assumptions'!$J$31,AF$47&gt;=$FO193,AF$47&lt;=$FP193)*(('Summary&amp;Assumptions'!$H$25*$C193)*(1+'Summary&amp;Assumptions'!$J$29)^(AF$46-1))+AND(AF$56&lt;'Summary&amp;Assumptions'!$J$31,AF$47&gt;=$FQ193,AF$47&lt;=$FR193)*(('Summary&amp;Assumptions'!$H$25*$C193)*(1+'Summary&amp;Assumptions'!$J$29)^(AF$46-1))</f>
        <v>0</v>
      </c>
      <c r="AB193" s="588">
        <f>AND(AG$55&gt;0,SUM($E193:AA193)&lt;'Summary&amp;Assumptions'!$G$32*$B193,$D193&gt;='Summary&amp;Assumptions'!$D$17,AG$47&gt;=$D193,AG$47&lt;=EDATE($D193,'Summary&amp;Assumptions'!$G$32))*$B193+AND(AG$56&lt;'Summary&amp;Assumptions'!$J$31,AG$47&gt;=$FO193,AG$47&lt;=$FP193)*(('Summary&amp;Assumptions'!$H$25*$C193)*(1+'Summary&amp;Assumptions'!$J$29)^(AG$46-1))+AND(AG$56&lt;'Summary&amp;Assumptions'!$J$31,AG$47&gt;=$FQ193,AG$47&lt;=$FR193)*(('Summary&amp;Assumptions'!$H$25*$C193)*(1+'Summary&amp;Assumptions'!$J$29)^(AG$46-1))</f>
        <v>0</v>
      </c>
      <c r="AC193" s="588">
        <f>AND(AH$55&gt;0,SUM($E193:AB193)&lt;'Summary&amp;Assumptions'!$G$32*$B193,$D193&gt;='Summary&amp;Assumptions'!$D$17,AH$47&gt;=$D193,AH$47&lt;=EDATE($D193,'Summary&amp;Assumptions'!$G$32))*$B193+AND(AH$56&lt;'Summary&amp;Assumptions'!$J$31,AH$47&gt;=$FO193,AH$47&lt;=$FP193)*(('Summary&amp;Assumptions'!$H$25*$C193)*(1+'Summary&amp;Assumptions'!$J$29)^(AH$46-1))+AND(AH$56&lt;'Summary&amp;Assumptions'!$J$31,AH$47&gt;=$FQ193,AH$47&lt;=$FR193)*(('Summary&amp;Assumptions'!$H$25*$C193)*(1+'Summary&amp;Assumptions'!$J$29)^(AH$46-1))</f>
        <v>0</v>
      </c>
      <c r="AD193" s="588">
        <f>AND(AI$55&gt;0,SUM($E193:AC193)&lt;'Summary&amp;Assumptions'!$G$32*$B193,$D193&gt;='Summary&amp;Assumptions'!$D$17,AI$47&gt;=$D193,AI$47&lt;=EDATE($D193,'Summary&amp;Assumptions'!$G$32))*$B193+AND(AI$56&lt;'Summary&amp;Assumptions'!$J$31,AI$47&gt;=$FO193,AI$47&lt;=$FP193)*(('Summary&amp;Assumptions'!$H$25*$C193)*(1+'Summary&amp;Assumptions'!$J$29)^(AI$46-1))+AND(AI$56&lt;'Summary&amp;Assumptions'!$J$31,AI$47&gt;=$FQ193,AI$47&lt;=$FR193)*(('Summary&amp;Assumptions'!$H$25*$C193)*(1+'Summary&amp;Assumptions'!$J$29)^(AI$46-1))</f>
        <v>0</v>
      </c>
      <c r="AE193" s="588">
        <f>AND(AJ$55&gt;0,SUM($E193:AD193)&lt;'Summary&amp;Assumptions'!$G$32*$B193,$D193&gt;='Summary&amp;Assumptions'!$D$17,AJ$47&gt;=$D193,AJ$47&lt;=EDATE($D193,'Summary&amp;Assumptions'!$G$32))*$B193+AND(AJ$56&lt;'Summary&amp;Assumptions'!$J$31,AJ$47&gt;=$FO193,AJ$47&lt;=$FP193)*(('Summary&amp;Assumptions'!$H$25*$C193)*(1+'Summary&amp;Assumptions'!$J$29)^(AJ$46-1))+AND(AJ$56&lt;'Summary&amp;Assumptions'!$J$31,AJ$47&gt;=$FQ193,AJ$47&lt;=$FR193)*(('Summary&amp;Assumptions'!$H$25*$C193)*(1+'Summary&amp;Assumptions'!$J$29)^(AJ$46-1))</f>
        <v>0</v>
      </c>
      <c r="AF193" s="588">
        <f>AND(AK$55&gt;0,SUM($E193:AE193)&lt;'Summary&amp;Assumptions'!$G$32*$B193,$D193&gt;='Summary&amp;Assumptions'!$D$17,AK$47&gt;=$D193,AK$47&lt;=EDATE($D193,'Summary&amp;Assumptions'!$G$32))*$B193+AND(AK$56&lt;'Summary&amp;Assumptions'!$J$31,AK$47&gt;=$FO193,AK$47&lt;=$FP193)*(('Summary&amp;Assumptions'!$H$25*$C193)*(1+'Summary&amp;Assumptions'!$J$29)^(AK$46-1))+AND(AK$56&lt;'Summary&amp;Assumptions'!$J$31,AK$47&gt;=$FQ193,AK$47&lt;=$FR193)*(('Summary&amp;Assumptions'!$H$25*$C193)*(1+'Summary&amp;Assumptions'!$J$29)^(AK$46-1))</f>
        <v>0</v>
      </c>
      <c r="AG193" s="588">
        <f>AND(AL$55&gt;0,SUM($E193:AF193)&lt;'Summary&amp;Assumptions'!$G$32*$B193,$D193&gt;='Summary&amp;Assumptions'!$D$17,AL$47&gt;=$D193,AL$47&lt;=EDATE($D193,'Summary&amp;Assumptions'!$G$32))*$B193+AND(AL$56&lt;'Summary&amp;Assumptions'!$J$31,AL$47&gt;=$FO193,AL$47&lt;=$FP193)*(('Summary&amp;Assumptions'!$H$25*$C193)*(1+'Summary&amp;Assumptions'!$J$29)^(AL$46-1))+AND(AL$56&lt;'Summary&amp;Assumptions'!$J$31,AL$47&gt;=$FQ193,AL$47&lt;=$FR193)*(('Summary&amp;Assumptions'!$H$25*$C193)*(1+'Summary&amp;Assumptions'!$J$29)^(AL$46-1))</f>
        <v>0</v>
      </c>
      <c r="AH193" s="588">
        <f>AND(AM$55&gt;0,SUM($E193:AG193)&lt;'Summary&amp;Assumptions'!$G$32*$B193,$D193&gt;='Summary&amp;Assumptions'!$D$17,AM$47&gt;=$D193,AM$47&lt;=EDATE($D193,'Summary&amp;Assumptions'!$G$32))*$B193+AND(AM$56&lt;'Summary&amp;Assumptions'!$J$31,AM$47&gt;=$FO193,AM$47&lt;=$FP193)*(('Summary&amp;Assumptions'!$H$25*$C193)*(1+'Summary&amp;Assumptions'!$J$29)^(AM$46-1))+AND(AM$56&lt;'Summary&amp;Assumptions'!$J$31,AM$47&gt;=$FQ193,AM$47&lt;=$FR193)*(('Summary&amp;Assumptions'!$H$25*$C193)*(1+'Summary&amp;Assumptions'!$J$29)^(AM$46-1))</f>
        <v>0</v>
      </c>
      <c r="AI193" s="588">
        <f>AND(AN$55&gt;0,SUM($E193:AH193)&lt;'Summary&amp;Assumptions'!$G$32*$B193,$D193&gt;='Summary&amp;Assumptions'!$D$17,AN$47&gt;=$D193,AN$47&lt;=EDATE($D193,'Summary&amp;Assumptions'!$G$32))*$B193+AND(AN$56&lt;'Summary&amp;Assumptions'!$J$31,AN$47&gt;=$FO193,AN$47&lt;=$FP193)*(('Summary&amp;Assumptions'!$H$25*$C193)*(1+'Summary&amp;Assumptions'!$J$29)^(AN$46-1))+AND(AN$56&lt;'Summary&amp;Assumptions'!$J$31,AN$47&gt;=$FQ193,AN$47&lt;=$FR193)*(('Summary&amp;Assumptions'!$H$25*$C193)*(1+'Summary&amp;Assumptions'!$J$29)^(AN$46-1))</f>
        <v>0</v>
      </c>
      <c r="AJ193" s="588">
        <f>AND(AO$55&gt;0,SUM($E193:AI193)&lt;'Summary&amp;Assumptions'!$G$32*$B193,$D193&gt;='Summary&amp;Assumptions'!$D$17,AO$47&gt;=$D193,AO$47&lt;=EDATE($D193,'Summary&amp;Assumptions'!$G$32))*$B193+AND(AO$56&lt;'Summary&amp;Assumptions'!$J$31,AO$47&gt;=$FO193,AO$47&lt;=$FP193)*(('Summary&amp;Assumptions'!$H$25*$C193)*(1+'Summary&amp;Assumptions'!$J$29)^(AO$46-1))+AND(AO$56&lt;'Summary&amp;Assumptions'!$J$31,AO$47&gt;=$FQ193,AO$47&lt;=$FR193)*(('Summary&amp;Assumptions'!$H$25*$C193)*(1+'Summary&amp;Assumptions'!$J$29)^(AO$46-1))</f>
        <v>0</v>
      </c>
      <c r="AK193" s="588">
        <f>AND(AP$55&gt;0,SUM($E193:AJ193)&lt;'Summary&amp;Assumptions'!$G$32*$B193,$D193&gt;='Summary&amp;Assumptions'!$D$17,AP$47&gt;=$D193,AP$47&lt;=EDATE($D193,'Summary&amp;Assumptions'!$G$32))*$B193+AND(AP$56&lt;'Summary&amp;Assumptions'!$J$31,AP$47&gt;=$FO193,AP$47&lt;=$FP193)*(('Summary&amp;Assumptions'!$H$25*$C193)*(1+'Summary&amp;Assumptions'!$J$29)^(AP$46-1))+AND(AP$56&lt;'Summary&amp;Assumptions'!$J$31,AP$47&gt;=$FQ193,AP$47&lt;=$FR193)*(('Summary&amp;Assumptions'!$H$25*$C193)*(1+'Summary&amp;Assumptions'!$J$29)^(AP$46-1))</f>
        <v>0</v>
      </c>
      <c r="AL193" s="588">
        <f>AND(AQ$55&gt;0,SUM($E193:AK193)&lt;'Summary&amp;Assumptions'!$G$32*$B193,$D193&gt;='Summary&amp;Assumptions'!$D$17,AQ$47&gt;=$D193,AQ$47&lt;=EDATE($D193,'Summary&amp;Assumptions'!$G$32))*$B193+AND(AQ$56&lt;'Summary&amp;Assumptions'!$J$31,AQ$47&gt;=$FO193,AQ$47&lt;=$FP193)*(('Summary&amp;Assumptions'!$H$25*$C193)*(1+'Summary&amp;Assumptions'!$J$29)^(AQ$46-1))+AND(AQ$56&lt;'Summary&amp;Assumptions'!$J$31,AQ$47&gt;=$FQ193,AQ$47&lt;=$FR193)*(('Summary&amp;Assumptions'!$H$25*$C193)*(1+'Summary&amp;Assumptions'!$J$29)^(AQ$46-1))</f>
        <v>0</v>
      </c>
      <c r="AM193" s="588">
        <f>AND(AR$55&gt;0,SUM($E193:AL193)&lt;'Summary&amp;Assumptions'!$G$32*$B193,$D193&gt;='Summary&amp;Assumptions'!$D$17,AR$47&gt;=$D193,AR$47&lt;=EDATE($D193,'Summary&amp;Assumptions'!$G$32))*$B193+AND(AR$56&lt;'Summary&amp;Assumptions'!$J$31,AR$47&gt;=$FO193,AR$47&lt;=$FP193)*(('Summary&amp;Assumptions'!$H$25*$C193)*(1+'Summary&amp;Assumptions'!$J$29)^(AR$46-1))+AND(AR$56&lt;'Summary&amp;Assumptions'!$J$31,AR$47&gt;=$FQ193,AR$47&lt;=$FR193)*(('Summary&amp;Assumptions'!$H$25*$C193)*(1+'Summary&amp;Assumptions'!$J$29)^(AR$46-1))</f>
        <v>0</v>
      </c>
      <c r="AN193" s="588">
        <f>AND(AS$55&gt;0,SUM($E193:AM193)&lt;'Summary&amp;Assumptions'!$G$32*$B193,$D193&gt;='Summary&amp;Assumptions'!$D$17,AS$47&gt;=$D193,AS$47&lt;=EDATE($D193,'Summary&amp;Assumptions'!$G$32))*$B193+AND(AS$56&lt;'Summary&amp;Assumptions'!$J$31,AS$47&gt;=$FO193,AS$47&lt;=$FP193)*(('Summary&amp;Assumptions'!$H$25*$C193)*(1+'Summary&amp;Assumptions'!$J$29)^(AS$46-1))+AND(AS$56&lt;'Summary&amp;Assumptions'!$J$31,AS$47&gt;=$FQ193,AS$47&lt;=$FR193)*(('Summary&amp;Assumptions'!$H$25*$C193)*(1+'Summary&amp;Assumptions'!$J$29)^(AS$46-1))</f>
        <v>0</v>
      </c>
      <c r="AO193" s="588">
        <f>AND(AT$55&gt;0,SUM($E193:AN193)&lt;'Summary&amp;Assumptions'!$G$32*$B193,$D193&gt;='Summary&amp;Assumptions'!$D$17,AT$47&gt;=$D193,AT$47&lt;=EDATE($D193,'Summary&amp;Assumptions'!$G$32))*$B193+AND(AT$56&lt;'Summary&amp;Assumptions'!$J$31,AT$47&gt;=$FO193,AT$47&lt;=$FP193)*(('Summary&amp;Assumptions'!$H$25*$C193)*(1+'Summary&amp;Assumptions'!$J$29)^(AT$46-1))+AND(AT$56&lt;'Summary&amp;Assumptions'!$J$31,AT$47&gt;=$FQ193,AT$47&lt;=$FR193)*(('Summary&amp;Assumptions'!$H$25*$C193)*(1+'Summary&amp;Assumptions'!$J$29)^(AT$46-1))</f>
        <v>0</v>
      </c>
      <c r="AP193" s="588">
        <f>AND(AU$55&gt;0,SUM($E193:AO193)&lt;'Summary&amp;Assumptions'!$G$32*$B193,$D193&gt;='Summary&amp;Assumptions'!$D$17,AU$47&gt;=$D193,AU$47&lt;=EDATE($D193,'Summary&amp;Assumptions'!$G$32))*$B193+AND(AU$56&lt;'Summary&amp;Assumptions'!$J$31,AU$47&gt;=$FO193,AU$47&lt;=$FP193)*(('Summary&amp;Assumptions'!$H$25*$C193)*(1+'Summary&amp;Assumptions'!$J$29)^(AU$46-1))+AND(AU$56&lt;'Summary&amp;Assumptions'!$J$31,AU$47&gt;=$FQ193,AU$47&lt;=$FR193)*(('Summary&amp;Assumptions'!$H$25*$C193)*(1+'Summary&amp;Assumptions'!$J$29)^(AU$46-1))</f>
        <v>0</v>
      </c>
      <c r="AQ193" s="588">
        <f>AND(AV$55&gt;0,SUM($E193:AP193)&lt;'Summary&amp;Assumptions'!$G$32*$B193,$D193&gt;='Summary&amp;Assumptions'!$D$17,AV$47&gt;=$D193,AV$47&lt;=EDATE($D193,'Summary&amp;Assumptions'!$G$32))*$B193+AND(AV$56&lt;'Summary&amp;Assumptions'!$J$31,AV$47&gt;=$FO193,AV$47&lt;=$FP193)*(('Summary&amp;Assumptions'!$H$25*$C193)*(1+'Summary&amp;Assumptions'!$J$29)^(AV$46-1))+AND(AV$56&lt;'Summary&amp;Assumptions'!$J$31,AV$47&gt;=$FQ193,AV$47&lt;=$FR193)*(('Summary&amp;Assumptions'!$H$25*$C193)*(1+'Summary&amp;Assumptions'!$J$29)^(AV$46-1))</f>
        <v>0</v>
      </c>
      <c r="AR193" s="588">
        <f>AND(AW$55&gt;0,SUM($E193:AQ193)&lt;'Summary&amp;Assumptions'!$G$32*$B193,$D193&gt;='Summary&amp;Assumptions'!$D$17,AW$47&gt;=$D193,AW$47&lt;=EDATE($D193,'Summary&amp;Assumptions'!$G$32))*$B193+AND(AW$56&lt;'Summary&amp;Assumptions'!$J$31,AW$47&gt;=$FO193,AW$47&lt;=$FP193)*(('Summary&amp;Assumptions'!$H$25*$C193)*(1+'Summary&amp;Assumptions'!$J$29)^(AW$46-1))+AND(AW$56&lt;'Summary&amp;Assumptions'!$J$31,AW$47&gt;=$FQ193,AW$47&lt;=$FR193)*(('Summary&amp;Assumptions'!$H$25*$C193)*(1+'Summary&amp;Assumptions'!$J$29)^(AW$46-1))</f>
        <v>0</v>
      </c>
      <c r="AS193" s="588">
        <f>AND(AX$55&gt;0,SUM($E193:AR193)&lt;'Summary&amp;Assumptions'!$G$32*$B193,$D193&gt;='Summary&amp;Assumptions'!$D$17,AX$47&gt;=$D193,AX$47&lt;=EDATE($D193,'Summary&amp;Assumptions'!$G$32))*$B193+AND(AX$56&lt;'Summary&amp;Assumptions'!$J$31,AX$47&gt;=$FO193,AX$47&lt;=$FP193)*(('Summary&amp;Assumptions'!$H$25*$C193)*(1+'Summary&amp;Assumptions'!$J$29)^(AX$46-1))+AND(AX$56&lt;'Summary&amp;Assumptions'!$J$31,AX$47&gt;=$FQ193,AX$47&lt;=$FR193)*(('Summary&amp;Assumptions'!$H$25*$C193)*(1+'Summary&amp;Assumptions'!$J$29)^(AX$46-1))</f>
        <v>0</v>
      </c>
      <c r="AT193" s="588">
        <f>AND(AY$55&gt;0,SUM($E193:AS193)&lt;'Summary&amp;Assumptions'!$G$32*$B193,$D193&gt;='Summary&amp;Assumptions'!$D$17,AY$47&gt;=$D193,AY$47&lt;=EDATE($D193,'Summary&amp;Assumptions'!$G$32))*$B193+AND(AY$56&lt;'Summary&amp;Assumptions'!$J$31,AY$47&gt;=$FO193,AY$47&lt;=$FP193)*(('Summary&amp;Assumptions'!$H$25*$C193)*(1+'Summary&amp;Assumptions'!$J$29)^(AY$46-1))+AND(AY$56&lt;'Summary&amp;Assumptions'!$J$31,AY$47&gt;=$FQ193,AY$47&lt;=$FR193)*(('Summary&amp;Assumptions'!$H$25*$C193)*(1+'Summary&amp;Assumptions'!$J$29)^(AY$46-1))</f>
        <v>0</v>
      </c>
      <c r="AU193" s="588">
        <f>AND(AZ$55&gt;0,SUM($E193:AT193)&lt;'Summary&amp;Assumptions'!$G$32*$B193,$D193&gt;='Summary&amp;Assumptions'!$D$17,AZ$47&gt;=$D193,AZ$47&lt;=EDATE($D193,'Summary&amp;Assumptions'!$G$32))*$B193+AND(AZ$56&lt;'Summary&amp;Assumptions'!$J$31,AZ$47&gt;=$FO193,AZ$47&lt;=$FP193)*(('Summary&amp;Assumptions'!$H$25*$C193)*(1+'Summary&amp;Assumptions'!$J$29)^(AZ$46-1))+AND(AZ$56&lt;'Summary&amp;Assumptions'!$J$31,AZ$47&gt;=$FQ193,AZ$47&lt;=$FR193)*(('Summary&amp;Assumptions'!$H$25*$C193)*(1+'Summary&amp;Assumptions'!$J$29)^(AZ$46-1))</f>
        <v>0</v>
      </c>
      <c r="AV193" s="588">
        <f>AND(BA$55&gt;0,SUM($E193:AU193)&lt;'Summary&amp;Assumptions'!$G$32*$B193,$D193&gt;='Summary&amp;Assumptions'!$D$17,BA$47&gt;=$D193,BA$47&lt;=EDATE($D193,'Summary&amp;Assumptions'!$G$32))*$B193+AND(BA$56&lt;'Summary&amp;Assumptions'!$J$31,BA$47&gt;=$FO193,BA$47&lt;=$FP193)*(('Summary&amp;Assumptions'!$H$25*$C193)*(1+'Summary&amp;Assumptions'!$J$29)^(BA$46-1))+AND(BA$56&lt;'Summary&amp;Assumptions'!$J$31,BA$47&gt;=$FQ193,BA$47&lt;=$FR193)*(('Summary&amp;Assumptions'!$H$25*$C193)*(1+'Summary&amp;Assumptions'!$J$29)^(BA$46-1))</f>
        <v>0</v>
      </c>
      <c r="AW193" s="588">
        <f>AND(BB$55&gt;0,SUM($E193:AV193)&lt;'Summary&amp;Assumptions'!$G$32*$B193,$D193&gt;='Summary&amp;Assumptions'!$D$17,BB$47&gt;=$D193,BB$47&lt;=EDATE($D193,'Summary&amp;Assumptions'!$G$32))*$B193+AND(BB$56&lt;'Summary&amp;Assumptions'!$J$31,BB$47&gt;=$FO193,BB$47&lt;=$FP193)*(('Summary&amp;Assumptions'!$H$25*$C193)*(1+'Summary&amp;Assumptions'!$J$29)^(BB$46-1))+AND(BB$56&lt;'Summary&amp;Assumptions'!$J$31,BB$47&gt;=$FQ193,BB$47&lt;=$FR193)*(('Summary&amp;Assumptions'!$H$25*$C193)*(1+'Summary&amp;Assumptions'!$J$29)^(BB$46-1))</f>
        <v>0</v>
      </c>
      <c r="AX193" s="588">
        <f>AND(BC$55&gt;0,SUM($E193:AW193)&lt;'Summary&amp;Assumptions'!$G$32*$B193,$D193&gt;='Summary&amp;Assumptions'!$D$17,BC$47&gt;=$D193,BC$47&lt;=EDATE($D193,'Summary&amp;Assumptions'!$G$32))*$B193+AND(BC$56&lt;'Summary&amp;Assumptions'!$J$31,BC$47&gt;=$FO193,BC$47&lt;=$FP193)*(('Summary&amp;Assumptions'!$H$25*$C193)*(1+'Summary&amp;Assumptions'!$J$29)^(BC$46-1))+AND(BC$56&lt;'Summary&amp;Assumptions'!$J$31,BC$47&gt;=$FQ193,BC$47&lt;=$FR193)*(('Summary&amp;Assumptions'!$H$25*$C193)*(1+'Summary&amp;Assumptions'!$J$29)^(BC$46-1))</f>
        <v>0</v>
      </c>
      <c r="AY193" s="588">
        <f>AND(BD$55&gt;0,SUM($E193:AX193)&lt;'Summary&amp;Assumptions'!$G$32*$B193,$D193&gt;='Summary&amp;Assumptions'!$D$17,BD$47&gt;=$D193,BD$47&lt;=EDATE($D193,'Summary&amp;Assumptions'!$G$32))*$B193+AND(BD$56&lt;'Summary&amp;Assumptions'!$J$31,BD$47&gt;=$FO193,BD$47&lt;=$FP193)*(('Summary&amp;Assumptions'!$H$25*$C193)*(1+'Summary&amp;Assumptions'!$J$29)^(BD$46-1))+AND(BD$56&lt;'Summary&amp;Assumptions'!$J$31,BD$47&gt;=$FQ193,BD$47&lt;=$FR193)*(('Summary&amp;Assumptions'!$H$25*$C193)*(1+'Summary&amp;Assumptions'!$J$29)^(BD$46-1))</f>
        <v>0</v>
      </c>
      <c r="AZ193" s="588">
        <f>AND(BE$55&gt;0,SUM($E193:AY193)&lt;'Summary&amp;Assumptions'!$G$32*$B193,$D193&gt;='Summary&amp;Assumptions'!$D$17,BE$47&gt;=$D193,BE$47&lt;=EDATE($D193,'Summary&amp;Assumptions'!$G$32))*$B193+AND(BE$56&lt;'Summary&amp;Assumptions'!$J$31,BE$47&gt;=$FO193,BE$47&lt;=$FP193)*(('Summary&amp;Assumptions'!$H$25*$C193)*(1+'Summary&amp;Assumptions'!$J$29)^(BE$46-1))+AND(BE$56&lt;'Summary&amp;Assumptions'!$J$31,BE$47&gt;=$FQ193,BE$47&lt;=$FR193)*(('Summary&amp;Assumptions'!$H$25*$C193)*(1+'Summary&amp;Assumptions'!$J$29)^(BE$46-1))</f>
        <v>0</v>
      </c>
      <c r="BA193" s="588">
        <f>AND(BF$55&gt;0,SUM($E193:AZ193)&lt;'Summary&amp;Assumptions'!$G$32*$B193,$D193&gt;='Summary&amp;Assumptions'!$D$17,BF$47&gt;=$D193,BF$47&lt;=EDATE($D193,'Summary&amp;Assumptions'!$G$32))*$B193+AND(BF$56&lt;'Summary&amp;Assumptions'!$J$31,BF$47&gt;=$FO193,BF$47&lt;=$FP193)*(('Summary&amp;Assumptions'!$H$25*$C193)*(1+'Summary&amp;Assumptions'!$J$29)^(BF$46-1))+AND(BF$56&lt;'Summary&amp;Assumptions'!$J$31,BF$47&gt;=$FQ193,BF$47&lt;=$FR193)*(('Summary&amp;Assumptions'!$H$25*$C193)*(1+'Summary&amp;Assumptions'!$J$29)^(BF$46-1))</f>
        <v>0</v>
      </c>
      <c r="BB193" s="588">
        <f>AND(BG$55&gt;0,SUM($E193:BA193)&lt;'Summary&amp;Assumptions'!$G$32*$B193,$D193&gt;='Summary&amp;Assumptions'!$D$17,BG$47&gt;=$D193,BG$47&lt;=EDATE($D193,'Summary&amp;Assumptions'!$G$32))*$B193+AND(BG$56&lt;'Summary&amp;Assumptions'!$J$31,BG$47&gt;=$FO193,BG$47&lt;=$FP193)*(('Summary&amp;Assumptions'!$H$25*$C193)*(1+'Summary&amp;Assumptions'!$J$29)^(BG$46-1))+AND(BG$56&lt;'Summary&amp;Assumptions'!$J$31,BG$47&gt;=$FQ193,BG$47&lt;=$FR193)*(('Summary&amp;Assumptions'!$H$25*$C193)*(1+'Summary&amp;Assumptions'!$J$29)^(BG$46-1))</f>
        <v>0</v>
      </c>
      <c r="BC193" s="588">
        <f>AND(BH$55&gt;0,SUM($E193:BB193)&lt;'Summary&amp;Assumptions'!$G$32*$B193,$D193&gt;='Summary&amp;Assumptions'!$D$17,BH$47&gt;=$D193,BH$47&lt;=EDATE($D193,'Summary&amp;Assumptions'!$G$32))*$B193+AND(BH$56&lt;'Summary&amp;Assumptions'!$J$31,BH$47&gt;=$FO193,BH$47&lt;=$FP193)*(('Summary&amp;Assumptions'!$H$25*$C193)*(1+'Summary&amp;Assumptions'!$J$29)^(BH$46-1))+AND(BH$56&lt;'Summary&amp;Assumptions'!$J$31,BH$47&gt;=$FQ193,BH$47&lt;=$FR193)*(('Summary&amp;Assumptions'!$H$25*$C193)*(1+'Summary&amp;Assumptions'!$J$29)^(BH$46-1))</f>
        <v>0</v>
      </c>
      <c r="BD193" s="588">
        <f>AND(BI$55&gt;0,SUM($E193:BC193)&lt;'Summary&amp;Assumptions'!$G$32*$B193,$D193&gt;='Summary&amp;Assumptions'!$D$17,BI$47&gt;=$D193,BI$47&lt;=EDATE($D193,'Summary&amp;Assumptions'!$G$32))*$B193+AND(BI$56&lt;'Summary&amp;Assumptions'!$J$31,BI$47&gt;=$FO193,BI$47&lt;=$FP193)*(('Summary&amp;Assumptions'!$H$25*$C193)*(1+'Summary&amp;Assumptions'!$J$29)^(BI$46-1))+AND(BI$56&lt;'Summary&amp;Assumptions'!$J$31,BI$47&gt;=$FQ193,BI$47&lt;=$FR193)*(('Summary&amp;Assumptions'!$H$25*$C193)*(1+'Summary&amp;Assumptions'!$J$29)^(BI$46-1))</f>
        <v>0</v>
      </c>
      <c r="BE193" s="588">
        <f>AND(BJ$55&gt;0,SUM($E193:BD193)&lt;'Summary&amp;Assumptions'!$G$32*$B193,$D193&gt;='Summary&amp;Assumptions'!$D$17,BJ$47&gt;=$D193,BJ$47&lt;=EDATE($D193,'Summary&amp;Assumptions'!$G$32))*$B193+AND(BJ$56&lt;'Summary&amp;Assumptions'!$J$31,BJ$47&gt;=$FO193,BJ$47&lt;=$FP193)*(('Summary&amp;Assumptions'!$H$25*$C193)*(1+'Summary&amp;Assumptions'!$J$29)^(BJ$46-1))+AND(BJ$56&lt;'Summary&amp;Assumptions'!$J$31,BJ$47&gt;=$FQ193,BJ$47&lt;=$FR193)*(('Summary&amp;Assumptions'!$H$25*$C193)*(1+'Summary&amp;Assumptions'!$J$29)^(BJ$46-1))</f>
        <v>0</v>
      </c>
      <c r="BF193" s="588">
        <f>AND(BK$55&gt;0,SUM($E193:BE193)&lt;'Summary&amp;Assumptions'!$G$32*$B193,$D193&gt;='Summary&amp;Assumptions'!$D$17,BK$47&gt;=$D193,BK$47&lt;=EDATE($D193,'Summary&amp;Assumptions'!$G$32))*$B193+AND(BK$56&lt;'Summary&amp;Assumptions'!$J$31,BK$47&gt;=$FO193,BK$47&lt;=$FP193)*(('Summary&amp;Assumptions'!$H$25*$C193)*(1+'Summary&amp;Assumptions'!$J$29)^(BK$46-1))+AND(BK$56&lt;'Summary&amp;Assumptions'!$J$31,BK$47&gt;=$FQ193,BK$47&lt;=$FR193)*(('Summary&amp;Assumptions'!$H$25*$C193)*(1+'Summary&amp;Assumptions'!$J$29)^(BK$46-1))</f>
        <v>0</v>
      </c>
      <c r="BG193" s="588">
        <f>AND(BL$55&gt;0,SUM($E193:BF193)&lt;'Summary&amp;Assumptions'!$G$32*$B193,$D193&gt;='Summary&amp;Assumptions'!$D$17,BL$47&gt;=$D193,BL$47&lt;=EDATE($D193,'Summary&amp;Assumptions'!$G$32))*$B193+AND(BL$56&lt;'Summary&amp;Assumptions'!$J$31,BL$47&gt;=$FO193,BL$47&lt;=$FP193)*(('Summary&amp;Assumptions'!$H$25*$C193)*(1+'Summary&amp;Assumptions'!$J$29)^(BL$46-1))+AND(BL$56&lt;'Summary&amp;Assumptions'!$J$31,BL$47&gt;=$FQ193,BL$47&lt;=$FR193)*(('Summary&amp;Assumptions'!$H$25*$C193)*(1+'Summary&amp;Assumptions'!$J$29)^(BL$46-1))</f>
        <v>0</v>
      </c>
      <c r="BH193" s="588">
        <f>AND(BM$55&gt;0,SUM($E193:BG193)&lt;'Summary&amp;Assumptions'!$G$32*$B193,$D193&gt;='Summary&amp;Assumptions'!$D$17,BM$47&gt;=$D193,BM$47&lt;=EDATE($D193,'Summary&amp;Assumptions'!$G$32))*$B193+AND(BM$56&lt;'Summary&amp;Assumptions'!$J$31,BM$47&gt;=$FO193,BM$47&lt;=$FP193)*(('Summary&amp;Assumptions'!$H$25*$C193)*(1+'Summary&amp;Assumptions'!$J$29)^(BM$46-1))+AND(BM$56&lt;'Summary&amp;Assumptions'!$J$31,BM$47&gt;=$FQ193,BM$47&lt;=$FR193)*(('Summary&amp;Assumptions'!$H$25*$C193)*(1+'Summary&amp;Assumptions'!$J$29)^(BM$46-1))</f>
        <v>0</v>
      </c>
      <c r="BI193" s="588">
        <f>AND(BN$55&gt;0,SUM($E193:BH193)&lt;'Summary&amp;Assumptions'!$G$32*$B193,$D193&gt;='Summary&amp;Assumptions'!$D$17,BN$47&gt;=$D193,BN$47&lt;=EDATE($D193,'Summary&amp;Assumptions'!$G$32))*$B193+AND(BN$56&lt;'Summary&amp;Assumptions'!$J$31,BN$47&gt;=$FO193,BN$47&lt;=$FP193)*(('Summary&amp;Assumptions'!$H$25*$C193)*(1+'Summary&amp;Assumptions'!$J$29)^(BN$46-1))+AND(BN$56&lt;'Summary&amp;Assumptions'!$J$31,BN$47&gt;=$FQ193,BN$47&lt;=$FR193)*(('Summary&amp;Assumptions'!$H$25*$C193)*(1+'Summary&amp;Assumptions'!$J$29)^(BN$46-1))</f>
        <v>0</v>
      </c>
      <c r="BJ193" s="588">
        <f>AND(BO$55&gt;0,SUM($E193:BI193)&lt;'Summary&amp;Assumptions'!$G$32*$B193,$D193&gt;='Summary&amp;Assumptions'!$D$17,BO$47&gt;=$D193,BO$47&lt;=EDATE($D193,'Summary&amp;Assumptions'!$G$32))*$B193+AND(BO$56&lt;'Summary&amp;Assumptions'!$J$31,BO$47&gt;=$FO193,BO$47&lt;=$FP193)*(('Summary&amp;Assumptions'!$H$25*$C193)*(1+'Summary&amp;Assumptions'!$J$29)^(BO$46-1))+AND(BO$56&lt;'Summary&amp;Assumptions'!$J$31,BO$47&gt;=$FQ193,BO$47&lt;=$FR193)*(('Summary&amp;Assumptions'!$H$25*$C193)*(1+'Summary&amp;Assumptions'!$J$29)^(BO$46-1))</f>
        <v>0</v>
      </c>
      <c r="BK193" s="588">
        <f>AND(BP$55&gt;0,SUM($E193:BJ193)&lt;'Summary&amp;Assumptions'!$G$32*$B193,$D193&gt;='Summary&amp;Assumptions'!$D$17,BP$47&gt;=$D193,BP$47&lt;=EDATE($D193,'Summary&amp;Assumptions'!$G$32))*$B193+AND(BP$56&lt;'Summary&amp;Assumptions'!$J$31,BP$47&gt;=$FO193,BP$47&lt;=$FP193)*(('Summary&amp;Assumptions'!$H$25*$C193)*(1+'Summary&amp;Assumptions'!$J$29)^(BP$46-1))+AND(BP$56&lt;'Summary&amp;Assumptions'!$J$31,BP$47&gt;=$FQ193,BP$47&lt;=$FR193)*(('Summary&amp;Assumptions'!$H$25*$C193)*(1+'Summary&amp;Assumptions'!$J$29)^(BP$46-1))</f>
        <v>0</v>
      </c>
      <c r="BL193" s="588">
        <f>AND(BQ$55&gt;0,SUM($E193:BK193)&lt;'Summary&amp;Assumptions'!$G$32*$B193,$D193&gt;='Summary&amp;Assumptions'!$D$17,BQ$47&gt;=$D193,BQ$47&lt;=EDATE($D193,'Summary&amp;Assumptions'!$G$32))*$B193+AND(BQ$56&lt;'Summary&amp;Assumptions'!$J$31,BQ$47&gt;=$FO193,BQ$47&lt;=$FP193)*(('Summary&amp;Assumptions'!$H$25*$C193)*(1+'Summary&amp;Assumptions'!$J$29)^(BQ$46-1))+AND(BQ$56&lt;'Summary&amp;Assumptions'!$J$31,BQ$47&gt;=$FQ193,BQ$47&lt;=$FR193)*(('Summary&amp;Assumptions'!$H$25*$C193)*(1+'Summary&amp;Assumptions'!$J$29)^(BQ$46-1))</f>
        <v>0</v>
      </c>
      <c r="BM193" s="588">
        <f>AND(BR$55&gt;0,SUM($E193:BL193)&lt;'Summary&amp;Assumptions'!$G$32*$B193,$D193&gt;='Summary&amp;Assumptions'!$D$17,BR$47&gt;=$D193,BR$47&lt;=EDATE($D193,'Summary&amp;Assumptions'!$G$32))*$B193+AND(BR$56&lt;'Summary&amp;Assumptions'!$J$31,BR$47&gt;=$FO193,BR$47&lt;=$FP193)*(('Summary&amp;Assumptions'!$H$25*$C193)*(1+'Summary&amp;Assumptions'!$J$29)^(BR$46-1))+AND(BR$56&lt;'Summary&amp;Assumptions'!$J$31,BR$47&gt;=$FQ193,BR$47&lt;=$FR193)*(('Summary&amp;Assumptions'!$H$25*$C193)*(1+'Summary&amp;Assumptions'!$J$29)^(BR$46-1))</f>
        <v>0</v>
      </c>
      <c r="BN193" s="588">
        <f>AND(BS$55&gt;0,SUM($E193:BM193)&lt;'Summary&amp;Assumptions'!$G$32*$B193,$D193&gt;='Summary&amp;Assumptions'!$D$17,BS$47&gt;=$D193,BS$47&lt;=EDATE($D193,'Summary&amp;Assumptions'!$G$32))*$B193+AND(BS$56&lt;'Summary&amp;Assumptions'!$J$31,BS$47&gt;=$FO193,BS$47&lt;=$FP193)*(('Summary&amp;Assumptions'!$H$25*$C193)*(1+'Summary&amp;Assumptions'!$J$29)^(BS$46-1))+AND(BS$56&lt;'Summary&amp;Assumptions'!$J$31,BS$47&gt;=$FQ193,BS$47&lt;=$FR193)*(('Summary&amp;Assumptions'!$H$25*$C193)*(1+'Summary&amp;Assumptions'!$J$29)^(BS$46-1))</f>
        <v>0</v>
      </c>
      <c r="BO193" s="588">
        <f>AND(BT$55&gt;0,SUM($E193:BN193)&lt;'Summary&amp;Assumptions'!$G$32*$B193,$D193&gt;='Summary&amp;Assumptions'!$D$17,BT$47&gt;=$D193,BT$47&lt;=EDATE($D193,'Summary&amp;Assumptions'!$G$32))*$B193+AND(BT$56&lt;'Summary&amp;Assumptions'!$J$31,BT$47&gt;=$FO193,BT$47&lt;=$FP193)*(('Summary&amp;Assumptions'!$H$25*$C193)*(1+'Summary&amp;Assumptions'!$J$29)^(BT$46-1))+AND(BT$56&lt;'Summary&amp;Assumptions'!$J$31,BT$47&gt;=$FQ193,BT$47&lt;=$FR193)*(('Summary&amp;Assumptions'!$H$25*$C193)*(1+'Summary&amp;Assumptions'!$J$29)^(BT$46-1))</f>
        <v>0</v>
      </c>
      <c r="BP193" s="588">
        <f>AND(BU$55&gt;0,SUM($E193:BO193)&lt;'Summary&amp;Assumptions'!$G$32*$B193,$D193&gt;='Summary&amp;Assumptions'!$D$17,BU$47&gt;=$D193,BU$47&lt;=EDATE($D193,'Summary&amp;Assumptions'!$G$32))*$B193+AND(BU$56&lt;'Summary&amp;Assumptions'!$J$31,BU$47&gt;=$FO193,BU$47&lt;=$FP193)*(('Summary&amp;Assumptions'!$H$25*$C193)*(1+'Summary&amp;Assumptions'!$J$29)^(BU$46-1))+AND(BU$56&lt;'Summary&amp;Assumptions'!$J$31,BU$47&gt;=$FQ193,BU$47&lt;=$FR193)*(('Summary&amp;Assumptions'!$H$25*$C193)*(1+'Summary&amp;Assumptions'!$J$29)^(BU$46-1))</f>
        <v>0</v>
      </c>
      <c r="BQ193" s="588">
        <f>AND(BV$55&gt;0,SUM($E193:BP193)&lt;'Summary&amp;Assumptions'!$G$32*$B193,$D193&gt;='Summary&amp;Assumptions'!$D$17,BV$47&gt;=$D193,BV$47&lt;=EDATE($D193,'Summary&amp;Assumptions'!$G$32))*$B193+AND(BV$56&lt;'Summary&amp;Assumptions'!$J$31,BV$47&gt;=$FO193,BV$47&lt;=$FP193)*(('Summary&amp;Assumptions'!$H$25*$C193)*(1+'Summary&amp;Assumptions'!$J$29)^(BV$46-1))+AND(BV$56&lt;'Summary&amp;Assumptions'!$J$31,BV$47&gt;=$FQ193,BV$47&lt;=$FR193)*(('Summary&amp;Assumptions'!$H$25*$C193)*(1+'Summary&amp;Assumptions'!$J$29)^(BV$46-1))</f>
        <v>0</v>
      </c>
      <c r="BR193" s="588">
        <f>AND(BW$55&gt;0,SUM($E193:BQ193)&lt;'Summary&amp;Assumptions'!$G$32*$B193,$D193&gt;='Summary&amp;Assumptions'!$D$17,BW$47&gt;=$D193,BW$47&lt;=EDATE($D193,'Summary&amp;Assumptions'!$G$32))*$B193+AND(BW$56&lt;'Summary&amp;Assumptions'!$J$31,BW$47&gt;=$FO193,BW$47&lt;=$FP193)*(('Summary&amp;Assumptions'!$H$25*$C193)*(1+'Summary&amp;Assumptions'!$J$29)^(BW$46-1))+AND(BW$56&lt;'Summary&amp;Assumptions'!$J$31,BW$47&gt;=$FQ193,BW$47&lt;=$FR193)*(('Summary&amp;Assumptions'!$H$25*$C193)*(1+'Summary&amp;Assumptions'!$J$29)^(BW$46-1))</f>
        <v>0</v>
      </c>
      <c r="BS193" s="588">
        <f>AND(BX$55&gt;0,SUM($E193:BR193)&lt;'Summary&amp;Assumptions'!$G$32*$B193,$D193&gt;='Summary&amp;Assumptions'!$D$17,BX$47&gt;=$D193,BX$47&lt;=EDATE($D193,'Summary&amp;Assumptions'!$G$32))*$B193+AND(BX$56&lt;'Summary&amp;Assumptions'!$J$31,BX$47&gt;=$FO193,BX$47&lt;=$FP193)*(('Summary&amp;Assumptions'!$H$25*$C193)*(1+'Summary&amp;Assumptions'!$J$29)^(BX$46-1))+AND(BX$56&lt;'Summary&amp;Assumptions'!$J$31,BX$47&gt;=$FQ193,BX$47&lt;=$FR193)*(('Summary&amp;Assumptions'!$H$25*$C193)*(1+'Summary&amp;Assumptions'!$J$29)^(BX$46-1))</f>
        <v>0</v>
      </c>
      <c r="BT193" s="588">
        <f>AND(BY$55&gt;0,SUM($E193:BS193)&lt;'Summary&amp;Assumptions'!$G$32*$B193,$D193&gt;='Summary&amp;Assumptions'!$D$17,BY$47&gt;=$D193,BY$47&lt;=EDATE($D193,'Summary&amp;Assumptions'!$G$32))*$B193+AND(BY$56&lt;'Summary&amp;Assumptions'!$J$31,BY$47&gt;=$FO193,BY$47&lt;=$FP193)*(('Summary&amp;Assumptions'!$H$25*$C193)*(1+'Summary&amp;Assumptions'!$J$29)^(BY$46-1))+AND(BY$56&lt;'Summary&amp;Assumptions'!$J$31,BY$47&gt;=$FQ193,BY$47&lt;=$FR193)*(('Summary&amp;Assumptions'!$H$25*$C193)*(1+'Summary&amp;Assumptions'!$J$29)^(BY$46-1))</f>
        <v>0</v>
      </c>
      <c r="BU193" s="588">
        <f>AND(BZ$55&gt;0,SUM($E193:BT193)&lt;'Summary&amp;Assumptions'!$G$32*$B193,$D193&gt;='Summary&amp;Assumptions'!$D$17,BZ$47&gt;=$D193,BZ$47&lt;=EDATE($D193,'Summary&amp;Assumptions'!$G$32))*$B193+AND(BZ$56&lt;'Summary&amp;Assumptions'!$J$31,BZ$47&gt;=$FO193,BZ$47&lt;=$FP193)*(('Summary&amp;Assumptions'!$H$25*$C193)*(1+'Summary&amp;Assumptions'!$J$29)^(BZ$46-1))+AND(BZ$56&lt;'Summary&amp;Assumptions'!$J$31,BZ$47&gt;=$FQ193,BZ$47&lt;=$FR193)*(('Summary&amp;Assumptions'!$H$25*$C193)*(1+'Summary&amp;Assumptions'!$J$29)^(BZ$46-1))</f>
        <v>0</v>
      </c>
      <c r="BV193" s="588">
        <f>AND(CA$55&gt;0,SUM($E193:BU193)&lt;'Summary&amp;Assumptions'!$G$32*$B193,$D193&gt;='Summary&amp;Assumptions'!$D$17,CA$47&gt;=$D193,CA$47&lt;=EDATE($D193,'Summary&amp;Assumptions'!$G$32))*$B193+AND(CA$56&lt;'Summary&amp;Assumptions'!$J$31,CA$47&gt;=$FO193,CA$47&lt;=$FP193)*(('Summary&amp;Assumptions'!$H$25*$C193)*(1+'Summary&amp;Assumptions'!$J$29)^(CA$46-1))+AND(CA$56&lt;'Summary&amp;Assumptions'!$J$31,CA$47&gt;=$FQ193,CA$47&lt;=$FR193)*(('Summary&amp;Assumptions'!$H$25*$C193)*(1+'Summary&amp;Assumptions'!$J$29)^(CA$46-1))</f>
        <v>0</v>
      </c>
      <c r="BW193" s="588">
        <f>AND(CB$55&gt;0,SUM($E193:BV193)&lt;'Summary&amp;Assumptions'!$G$32*$B193,$D193&gt;='Summary&amp;Assumptions'!$D$17,CB$47&gt;=$D193,CB$47&lt;=EDATE($D193,'Summary&amp;Assumptions'!$G$32))*$B193+AND(CB$56&lt;'Summary&amp;Assumptions'!$J$31,CB$47&gt;=$FO193,CB$47&lt;=$FP193)*(('Summary&amp;Assumptions'!$H$25*$C193)*(1+'Summary&amp;Assumptions'!$J$29)^(CB$46-1))+AND(CB$56&lt;'Summary&amp;Assumptions'!$J$31,CB$47&gt;=$FQ193,CB$47&lt;=$FR193)*(('Summary&amp;Assumptions'!$H$25*$C193)*(1+'Summary&amp;Assumptions'!$J$29)^(CB$46-1))</f>
        <v>0</v>
      </c>
      <c r="BX193" s="588">
        <f>AND(CC$55&gt;0,SUM($E193:BW193)&lt;'Summary&amp;Assumptions'!$G$32*$B193,$D193&gt;='Summary&amp;Assumptions'!$D$17,CC$47&gt;=$D193,CC$47&lt;=EDATE($D193,'Summary&amp;Assumptions'!$G$32))*$B193+AND(CC$56&lt;'Summary&amp;Assumptions'!$J$31,CC$47&gt;=$FO193,CC$47&lt;=$FP193)*(('Summary&amp;Assumptions'!$H$25*$C193)*(1+'Summary&amp;Assumptions'!$J$29)^(CC$46-1))+AND(CC$56&lt;'Summary&amp;Assumptions'!$J$31,CC$47&gt;=$FQ193,CC$47&lt;=$FR193)*(('Summary&amp;Assumptions'!$H$25*$C193)*(1+'Summary&amp;Assumptions'!$J$29)^(CC$46-1))</f>
        <v>0</v>
      </c>
      <c r="BY193" s="588">
        <f>AND(CD$55&gt;0,SUM($E193:BX193)&lt;'Summary&amp;Assumptions'!$G$32*$B193,$D193&gt;='Summary&amp;Assumptions'!$D$17,CD$47&gt;=$D193,CD$47&lt;=EDATE($D193,'Summary&amp;Assumptions'!$G$32))*$B193+AND(CD$56&lt;'Summary&amp;Assumptions'!$J$31,CD$47&gt;=$FO193,CD$47&lt;=$FP193)*(('Summary&amp;Assumptions'!$H$25*$C193)*(1+'Summary&amp;Assumptions'!$J$29)^(CD$46-1))+AND(CD$56&lt;'Summary&amp;Assumptions'!$J$31,CD$47&gt;=$FQ193,CD$47&lt;=$FR193)*(('Summary&amp;Assumptions'!$H$25*$C193)*(1+'Summary&amp;Assumptions'!$J$29)^(CD$46-1))</f>
        <v>0</v>
      </c>
      <c r="BZ193" s="588">
        <f>AND(CE$55&gt;0,SUM($E193:BY193)&lt;'Summary&amp;Assumptions'!$G$32*$B193,$D193&gt;='Summary&amp;Assumptions'!$D$17,CE$47&gt;=$D193,CE$47&lt;=EDATE($D193,'Summary&amp;Assumptions'!$G$32))*$B193+AND(CE$56&lt;'Summary&amp;Assumptions'!$J$31,CE$47&gt;=$FO193,CE$47&lt;=$FP193)*(('Summary&amp;Assumptions'!$H$25*$C193)*(1+'Summary&amp;Assumptions'!$J$29)^(CE$46-1))+AND(CE$56&lt;'Summary&amp;Assumptions'!$J$31,CE$47&gt;=$FQ193,CE$47&lt;=$FR193)*(('Summary&amp;Assumptions'!$H$25*$C193)*(1+'Summary&amp;Assumptions'!$J$29)^(CE$46-1))</f>
        <v>0</v>
      </c>
      <c r="CA193" s="588">
        <f>AND(CF$55&gt;0,SUM($E193:BZ193)&lt;'Summary&amp;Assumptions'!$G$32*$B193,$D193&gt;='Summary&amp;Assumptions'!$D$17,CF$47&gt;=$D193,CF$47&lt;=EDATE($D193,'Summary&amp;Assumptions'!$G$32))*$B193+AND(CF$56&lt;'Summary&amp;Assumptions'!$J$31,CF$47&gt;=$FO193,CF$47&lt;=$FP193)*(('Summary&amp;Assumptions'!$H$25*$C193)*(1+'Summary&amp;Assumptions'!$J$29)^(CF$46-1))+AND(CF$56&lt;'Summary&amp;Assumptions'!$J$31,CF$47&gt;=$FQ193,CF$47&lt;=$FR193)*(('Summary&amp;Assumptions'!$H$25*$C193)*(1+'Summary&amp;Assumptions'!$J$29)^(CF$46-1))</f>
        <v>0</v>
      </c>
      <c r="CB193" s="588">
        <f>AND(CG$55&gt;0,SUM($E193:CA193)&lt;'Summary&amp;Assumptions'!$G$32*$B193,$D193&gt;='Summary&amp;Assumptions'!$D$17,CG$47&gt;=$D193,CG$47&lt;=EDATE($D193,'Summary&amp;Assumptions'!$G$32))*$B193+AND(CG$56&lt;'Summary&amp;Assumptions'!$J$31,CG$47&gt;=$FO193,CG$47&lt;=$FP193)*(('Summary&amp;Assumptions'!$H$25*$C193)*(1+'Summary&amp;Assumptions'!$J$29)^(CG$46-1))+AND(CG$56&lt;'Summary&amp;Assumptions'!$J$31,CG$47&gt;=$FQ193,CG$47&lt;=$FR193)*(('Summary&amp;Assumptions'!$H$25*$C193)*(1+'Summary&amp;Assumptions'!$J$29)^(CG$46-1))</f>
        <v>0</v>
      </c>
      <c r="CC193" s="588">
        <f>AND(CH$55&gt;0,SUM($E193:CB193)&lt;'Summary&amp;Assumptions'!$G$32*$B193,$D193&gt;='Summary&amp;Assumptions'!$D$17,CH$47&gt;=$D193,CH$47&lt;=EDATE($D193,'Summary&amp;Assumptions'!$G$32))*$B193+AND(CH$56&lt;'Summary&amp;Assumptions'!$J$31,CH$47&gt;=$FO193,CH$47&lt;=$FP193)*(('Summary&amp;Assumptions'!$H$25*$C193)*(1+'Summary&amp;Assumptions'!$J$29)^(CH$46-1))+AND(CH$56&lt;'Summary&amp;Assumptions'!$J$31,CH$47&gt;=$FQ193,CH$47&lt;=$FR193)*(('Summary&amp;Assumptions'!$H$25*$C193)*(1+'Summary&amp;Assumptions'!$J$29)^(CH$46-1))</f>
        <v>0</v>
      </c>
      <c r="CD193" s="588">
        <f>AND(CI$55&gt;0,SUM($E193:CC193)&lt;'Summary&amp;Assumptions'!$G$32*$B193,$D193&gt;='Summary&amp;Assumptions'!$D$17,CI$47&gt;=$D193,CI$47&lt;=EDATE($D193,'Summary&amp;Assumptions'!$G$32))*$B193+AND(CI$56&lt;'Summary&amp;Assumptions'!$J$31,CI$47&gt;=$FO193,CI$47&lt;=$FP193)*(('Summary&amp;Assumptions'!$H$25*$C193)*(1+'Summary&amp;Assumptions'!$J$29)^(CI$46-1))+AND(CI$56&lt;'Summary&amp;Assumptions'!$J$31,CI$47&gt;=$FQ193,CI$47&lt;=$FR193)*(('Summary&amp;Assumptions'!$H$25*$C193)*(1+'Summary&amp;Assumptions'!$J$29)^(CI$46-1))</f>
        <v>0</v>
      </c>
      <c r="CE193" s="588">
        <f>AND(CJ$55&gt;0,SUM($E193:CD193)&lt;'Summary&amp;Assumptions'!$G$32*$B193,$D193&gt;='Summary&amp;Assumptions'!$D$17,CJ$47&gt;=$D193,CJ$47&lt;=EDATE($D193,'Summary&amp;Assumptions'!$G$32))*$B193+AND(CJ$56&lt;'Summary&amp;Assumptions'!$J$31,CJ$47&gt;=$FO193,CJ$47&lt;=$FP193)*(('Summary&amp;Assumptions'!$H$25*$C193)*(1+'Summary&amp;Assumptions'!$J$29)^(CJ$46-1))+AND(CJ$56&lt;'Summary&amp;Assumptions'!$J$31,CJ$47&gt;=$FQ193,CJ$47&lt;=$FR193)*(('Summary&amp;Assumptions'!$H$25*$C193)*(1+'Summary&amp;Assumptions'!$J$29)^(CJ$46-1))</f>
        <v>0</v>
      </c>
      <c r="CF193" s="588">
        <f>AND(CK$55&gt;0,SUM($E193:CE193)&lt;'Summary&amp;Assumptions'!$G$32*$B193,$D193&gt;='Summary&amp;Assumptions'!$D$17,CK$47&gt;=$D193,CK$47&lt;=EDATE($D193,'Summary&amp;Assumptions'!$G$32))*$B193+AND(CK$56&lt;'Summary&amp;Assumptions'!$J$31,CK$47&gt;=$FO193,CK$47&lt;=$FP193)*(('Summary&amp;Assumptions'!$H$25*$C193)*(1+'Summary&amp;Assumptions'!$J$29)^(CK$46-1))+AND(CK$56&lt;'Summary&amp;Assumptions'!$J$31,CK$47&gt;=$FQ193,CK$47&lt;=$FR193)*(('Summary&amp;Assumptions'!$H$25*$C193)*(1+'Summary&amp;Assumptions'!$J$29)^(CK$46-1))</f>
        <v>0</v>
      </c>
      <c r="CG193" s="588">
        <f>AND(CL$55&gt;0,SUM($E193:CF193)&lt;'Summary&amp;Assumptions'!$G$32*$B193,$D193&gt;='Summary&amp;Assumptions'!$D$17,CL$47&gt;=$D193,CL$47&lt;=EDATE($D193,'Summary&amp;Assumptions'!$G$32))*$B193+AND(CL$56&lt;'Summary&amp;Assumptions'!$J$31,CL$47&gt;=$FO193,CL$47&lt;=$FP193)*(('Summary&amp;Assumptions'!$H$25*$C193)*(1+'Summary&amp;Assumptions'!$J$29)^(CL$46-1))+AND(CL$56&lt;'Summary&amp;Assumptions'!$J$31,CL$47&gt;=$FQ193,CL$47&lt;=$FR193)*(('Summary&amp;Assumptions'!$H$25*$C193)*(1+'Summary&amp;Assumptions'!$J$29)^(CL$46-1))</f>
        <v>0</v>
      </c>
      <c r="CH193" s="588">
        <f>AND(CM$55&gt;0,SUM($E193:CG193)&lt;'Summary&amp;Assumptions'!$G$32*$B193,$D193&gt;='Summary&amp;Assumptions'!$D$17,CM$47&gt;=$D193,CM$47&lt;=EDATE($D193,'Summary&amp;Assumptions'!$G$32))*$B193+AND(CM$56&lt;'Summary&amp;Assumptions'!$J$31,CM$47&gt;=$FO193,CM$47&lt;=$FP193)*(('Summary&amp;Assumptions'!$H$25*$C193)*(1+'Summary&amp;Assumptions'!$J$29)^(CM$46-1))+AND(CM$56&lt;'Summary&amp;Assumptions'!$J$31,CM$47&gt;=$FQ193,CM$47&lt;=$FR193)*(('Summary&amp;Assumptions'!$H$25*$C193)*(1+'Summary&amp;Assumptions'!$J$29)^(CM$46-1))</f>
        <v>0</v>
      </c>
      <c r="CI193" s="588">
        <f>AND(CN$55&gt;0,SUM($E193:CH193)&lt;'Summary&amp;Assumptions'!$G$32*$B193,$D193&gt;='Summary&amp;Assumptions'!$D$17,CN$47&gt;=$D193,CN$47&lt;=EDATE($D193,'Summary&amp;Assumptions'!$G$32))*$B193+AND(CN$56&lt;'Summary&amp;Assumptions'!$J$31,CN$47&gt;=$FO193,CN$47&lt;=$FP193)*(('Summary&amp;Assumptions'!$H$25*$C193)*(1+'Summary&amp;Assumptions'!$J$29)^(CN$46-1))+AND(CN$56&lt;'Summary&amp;Assumptions'!$J$31,CN$47&gt;=$FQ193,CN$47&lt;=$FR193)*(('Summary&amp;Assumptions'!$H$25*$C193)*(1+'Summary&amp;Assumptions'!$J$29)^(CN$46-1))</f>
        <v>0</v>
      </c>
      <c r="CJ193" s="588">
        <f>AND(CO$55&gt;0,SUM($E193:CI193)&lt;'Summary&amp;Assumptions'!$G$32*$B193,$D193&gt;='Summary&amp;Assumptions'!$D$17,CO$47&gt;=$D193,CO$47&lt;=EDATE($D193,'Summary&amp;Assumptions'!$G$32))*$B193+AND(CO$56&lt;'Summary&amp;Assumptions'!$J$31,CO$47&gt;=$FO193,CO$47&lt;=$FP193)*(('Summary&amp;Assumptions'!$H$25*$C193)*(1+'Summary&amp;Assumptions'!$J$29)^(CO$46-1))+AND(CO$56&lt;'Summary&amp;Assumptions'!$J$31,CO$47&gt;=$FQ193,CO$47&lt;=$FR193)*(('Summary&amp;Assumptions'!$H$25*$C193)*(1+'Summary&amp;Assumptions'!$J$29)^(CO$46-1))</f>
        <v>0</v>
      </c>
      <c r="CK193" s="588">
        <f>AND(CP$55&gt;0,SUM($E193:CJ193)&lt;'Summary&amp;Assumptions'!$G$32*$B193,$D193&gt;='Summary&amp;Assumptions'!$D$17,CP$47&gt;=$D193,CP$47&lt;=EDATE($D193,'Summary&amp;Assumptions'!$G$32))*$B193+AND(CP$56&lt;'Summary&amp;Assumptions'!$J$31,CP$47&gt;=$FO193,CP$47&lt;=$FP193)*(('Summary&amp;Assumptions'!$H$25*$C193)*(1+'Summary&amp;Assumptions'!$J$29)^(CP$46-1))+AND(CP$56&lt;'Summary&amp;Assumptions'!$J$31,CP$47&gt;=$FQ193,CP$47&lt;=$FR193)*(('Summary&amp;Assumptions'!$H$25*$C193)*(1+'Summary&amp;Assumptions'!$J$29)^(CP$46-1))</f>
        <v>0</v>
      </c>
      <c r="CL193" s="588">
        <f>AND(CQ$55&gt;0,SUM($E193:CK193)&lt;'Summary&amp;Assumptions'!$G$32*$B193,$D193&gt;='Summary&amp;Assumptions'!$D$17,CQ$47&gt;=$D193,CQ$47&lt;=EDATE($D193,'Summary&amp;Assumptions'!$G$32))*$B193+AND(CQ$56&lt;'Summary&amp;Assumptions'!$J$31,CQ$47&gt;=$FO193,CQ$47&lt;=$FP193)*(('Summary&amp;Assumptions'!$H$25*$C193)*(1+'Summary&amp;Assumptions'!$J$29)^(CQ$46-1))+AND(CQ$56&lt;'Summary&amp;Assumptions'!$J$31,CQ$47&gt;=$FQ193,CQ$47&lt;=$FR193)*(('Summary&amp;Assumptions'!$H$25*$C193)*(1+'Summary&amp;Assumptions'!$J$29)^(CQ$46-1))</f>
        <v>0</v>
      </c>
      <c r="CM193" s="588">
        <f>AND(CR$55&gt;0,SUM($E193:CL193)&lt;'Summary&amp;Assumptions'!$G$32*$B193,$D193&gt;='Summary&amp;Assumptions'!$D$17,CR$47&gt;=$D193,CR$47&lt;=EDATE($D193,'Summary&amp;Assumptions'!$G$32))*$B193+AND(CR$56&lt;'Summary&amp;Assumptions'!$J$31,CR$47&gt;=$FO193,CR$47&lt;=$FP193)*(('Summary&amp;Assumptions'!$H$25*$C193)*(1+'Summary&amp;Assumptions'!$J$29)^(CR$46-1))+AND(CR$56&lt;'Summary&amp;Assumptions'!$J$31,CR$47&gt;=$FQ193,CR$47&lt;=$FR193)*(('Summary&amp;Assumptions'!$H$25*$C193)*(1+'Summary&amp;Assumptions'!$J$29)^(CR$46-1))</f>
        <v>0</v>
      </c>
      <c r="CN193" s="588">
        <f>AND(CS$55&gt;0,SUM($E193:CM193)&lt;'Summary&amp;Assumptions'!$G$32*$B193,$D193&gt;='Summary&amp;Assumptions'!$D$17,CS$47&gt;=$D193,CS$47&lt;=EDATE($D193,'Summary&amp;Assumptions'!$G$32))*$B193+AND(CS$56&lt;'Summary&amp;Assumptions'!$J$31,CS$47&gt;=$FO193,CS$47&lt;=$FP193)*(('Summary&amp;Assumptions'!$H$25*$C193)*(1+'Summary&amp;Assumptions'!$J$29)^(CS$46-1))+AND(CS$56&lt;'Summary&amp;Assumptions'!$J$31,CS$47&gt;=$FQ193,CS$47&lt;=$FR193)*(('Summary&amp;Assumptions'!$H$25*$C193)*(1+'Summary&amp;Assumptions'!$J$29)^(CS$46-1))</f>
        <v>0</v>
      </c>
      <c r="CO193" s="588">
        <f>AND(CT$55&gt;0,SUM($E193:CN193)&lt;'Summary&amp;Assumptions'!$G$32*$B193,$D193&gt;='Summary&amp;Assumptions'!$D$17,CT$47&gt;=$D193,CT$47&lt;=EDATE($D193,'Summary&amp;Assumptions'!$G$32))*$B193+AND(CT$56&lt;'Summary&amp;Assumptions'!$J$31,CT$47&gt;=$FO193,CT$47&lt;=$FP193)*(('Summary&amp;Assumptions'!$H$25*$C193)*(1+'Summary&amp;Assumptions'!$J$29)^(CT$46-1))+AND(CT$56&lt;'Summary&amp;Assumptions'!$J$31,CT$47&gt;=$FQ193,CT$47&lt;=$FR193)*(('Summary&amp;Assumptions'!$H$25*$C193)*(1+'Summary&amp;Assumptions'!$J$29)^(CT$46-1))</f>
        <v>0</v>
      </c>
      <c r="CP193" s="588">
        <f>AND(CU$55&gt;0,SUM($E193:CO193)&lt;'Summary&amp;Assumptions'!$G$32*$B193,$D193&gt;='Summary&amp;Assumptions'!$D$17,CU$47&gt;=$D193,CU$47&lt;=EDATE($D193,'Summary&amp;Assumptions'!$G$32))*$B193+AND(CU$56&lt;'Summary&amp;Assumptions'!$J$31,CU$47&gt;=$FO193,CU$47&lt;=$FP193)*(('Summary&amp;Assumptions'!$H$25*$C193)*(1+'Summary&amp;Assumptions'!$J$29)^(CU$46-1))+AND(CU$56&lt;'Summary&amp;Assumptions'!$J$31,CU$47&gt;=$FQ193,CU$47&lt;=$FR193)*(('Summary&amp;Assumptions'!$H$25*$C193)*(1+'Summary&amp;Assumptions'!$J$29)^(CU$46-1))</f>
        <v>0</v>
      </c>
      <c r="CQ193" s="588">
        <f>AND(CV$55&gt;0,SUM($E193:CP193)&lt;'Summary&amp;Assumptions'!$G$32*$B193,$D193&gt;='Summary&amp;Assumptions'!$D$17,CV$47&gt;=$D193,CV$47&lt;=EDATE($D193,'Summary&amp;Assumptions'!$G$32))*$B193+AND(CV$56&lt;'Summary&amp;Assumptions'!$J$31,CV$47&gt;=$FO193,CV$47&lt;=$FP193)*(('Summary&amp;Assumptions'!$H$25*$C193)*(1+'Summary&amp;Assumptions'!$J$29)^(CV$46-1))+AND(CV$56&lt;'Summary&amp;Assumptions'!$J$31,CV$47&gt;=$FQ193,CV$47&lt;=$FR193)*(('Summary&amp;Assumptions'!$H$25*$C193)*(1+'Summary&amp;Assumptions'!$J$29)^(CV$46-1))</f>
        <v>0</v>
      </c>
      <c r="CR193" s="588">
        <f>AND(CW$55&gt;0,SUM($E193:CQ193)&lt;'Summary&amp;Assumptions'!$G$32*$B193,$D193&gt;='Summary&amp;Assumptions'!$D$17,CW$47&gt;=$D193,CW$47&lt;=EDATE($D193,'Summary&amp;Assumptions'!$G$32))*$B193+AND(CW$56&lt;'Summary&amp;Assumptions'!$J$31,CW$47&gt;=$FO193,CW$47&lt;=$FP193)*(('Summary&amp;Assumptions'!$H$25*$C193)*(1+'Summary&amp;Assumptions'!$J$29)^(CW$46-1))+AND(CW$56&lt;'Summary&amp;Assumptions'!$J$31,CW$47&gt;=$FQ193,CW$47&lt;=$FR193)*(('Summary&amp;Assumptions'!$H$25*$C193)*(1+'Summary&amp;Assumptions'!$J$29)^(CW$46-1))</f>
        <v>0</v>
      </c>
      <c r="CS193" s="588">
        <f>AND(CX$55&gt;0,SUM($E193:CR193)&lt;'Summary&amp;Assumptions'!$G$32*$B193,$D193&gt;='Summary&amp;Assumptions'!$D$17,CX$47&gt;=$D193,CX$47&lt;=EDATE($D193,'Summary&amp;Assumptions'!$G$32))*$B193+AND(CX$56&lt;'Summary&amp;Assumptions'!$J$31,CX$47&gt;=$FO193,CX$47&lt;=$FP193)*(('Summary&amp;Assumptions'!$H$25*$C193)*(1+'Summary&amp;Assumptions'!$J$29)^(CX$46-1))+AND(CX$56&lt;'Summary&amp;Assumptions'!$J$31,CX$47&gt;=$FQ193,CX$47&lt;=$FR193)*(('Summary&amp;Assumptions'!$H$25*$C193)*(1+'Summary&amp;Assumptions'!$J$29)^(CX$46-1))</f>
        <v>0</v>
      </c>
      <c r="CT193" s="588">
        <f>AND(CY$55&gt;0,SUM($E193:CS193)&lt;'Summary&amp;Assumptions'!$G$32*$B193,$D193&gt;='Summary&amp;Assumptions'!$D$17,CY$47&gt;=$D193,CY$47&lt;=EDATE($D193,'Summary&amp;Assumptions'!$G$32))*$B193+AND(CY$56&lt;'Summary&amp;Assumptions'!$J$31,CY$47&gt;=$FO193,CY$47&lt;=$FP193)*(('Summary&amp;Assumptions'!$H$25*$C193)*(1+'Summary&amp;Assumptions'!$J$29)^(CY$46-1))+AND(CY$56&lt;'Summary&amp;Assumptions'!$J$31,CY$47&gt;=$FQ193,CY$47&lt;=$FR193)*(('Summary&amp;Assumptions'!$H$25*$C193)*(1+'Summary&amp;Assumptions'!$J$29)^(CY$46-1))</f>
        <v>0</v>
      </c>
      <c r="CU193" s="588">
        <f>AND(CZ$55&gt;0,SUM($E193:CT193)&lt;'Summary&amp;Assumptions'!$G$32*$B193,$D193&gt;='Summary&amp;Assumptions'!$D$17,CZ$47&gt;=$D193,CZ$47&lt;=EDATE($D193,'Summary&amp;Assumptions'!$G$32))*$B193+AND(CZ$56&lt;'Summary&amp;Assumptions'!$J$31,CZ$47&gt;=$FO193,CZ$47&lt;=$FP193)*(('Summary&amp;Assumptions'!$H$25*$C193)*(1+'Summary&amp;Assumptions'!$J$29)^(CZ$46-1))+AND(CZ$56&lt;'Summary&amp;Assumptions'!$J$31,CZ$47&gt;=$FQ193,CZ$47&lt;=$FR193)*(('Summary&amp;Assumptions'!$H$25*$C193)*(1+'Summary&amp;Assumptions'!$J$29)^(CZ$46-1))</f>
        <v>0</v>
      </c>
      <c r="CV193" s="588">
        <f>AND(DA$55&gt;0,SUM($E193:CU193)&lt;'Summary&amp;Assumptions'!$G$32*$B193,$D193&gt;='Summary&amp;Assumptions'!$D$17,DA$47&gt;=$D193,DA$47&lt;=EDATE($D193,'Summary&amp;Assumptions'!$G$32))*$B193+AND(DA$56&lt;'Summary&amp;Assumptions'!$J$31,DA$47&gt;=$FO193,DA$47&lt;=$FP193)*(('Summary&amp;Assumptions'!$H$25*$C193)*(1+'Summary&amp;Assumptions'!$J$29)^(DA$46-1))+AND(DA$56&lt;'Summary&amp;Assumptions'!$J$31,DA$47&gt;=$FQ193,DA$47&lt;=$FR193)*(('Summary&amp;Assumptions'!$H$25*$C193)*(1+'Summary&amp;Assumptions'!$J$29)^(DA$46-1))</f>
        <v>0</v>
      </c>
      <c r="CW193" s="588">
        <f>AND(DB$55&gt;0,SUM($E193:CV193)&lt;'Summary&amp;Assumptions'!$G$32*$B193,$D193&gt;='Summary&amp;Assumptions'!$D$17,DB$47&gt;=$D193,DB$47&lt;=EDATE($D193,'Summary&amp;Assumptions'!$G$32))*$B193+AND(DB$56&lt;'Summary&amp;Assumptions'!$J$31,DB$47&gt;=$FO193,DB$47&lt;=$FP193)*(('Summary&amp;Assumptions'!$H$25*$C193)*(1+'Summary&amp;Assumptions'!$J$29)^(DB$46-1))+AND(DB$56&lt;'Summary&amp;Assumptions'!$J$31,DB$47&gt;=$FQ193,DB$47&lt;=$FR193)*(('Summary&amp;Assumptions'!$H$25*$C193)*(1+'Summary&amp;Assumptions'!$J$29)^(DB$46-1))</f>
        <v>0</v>
      </c>
      <c r="CX193" s="588">
        <f>AND(DC$55&gt;0,SUM($E193:CW193)&lt;'Summary&amp;Assumptions'!$G$32*$B193,$D193&gt;='Summary&amp;Assumptions'!$D$17,DC$47&gt;=$D193,DC$47&lt;=EDATE($D193,'Summary&amp;Assumptions'!$G$32))*$B193+AND(DC$56&lt;'Summary&amp;Assumptions'!$J$31,DC$47&gt;=$FO193,DC$47&lt;=$FP193)*(('Summary&amp;Assumptions'!$H$25*$C193)*(1+'Summary&amp;Assumptions'!$J$29)^(DC$46-1))+AND(DC$56&lt;'Summary&amp;Assumptions'!$J$31,DC$47&gt;=$FQ193,DC$47&lt;=$FR193)*(('Summary&amp;Assumptions'!$H$25*$C193)*(1+'Summary&amp;Assumptions'!$J$29)^(DC$46-1))</f>
        <v>0</v>
      </c>
      <c r="CY193" s="588">
        <f>AND(DD$55&gt;0,SUM($E193:CX193)&lt;'Summary&amp;Assumptions'!$G$32*$B193,$D193&gt;='Summary&amp;Assumptions'!$D$17,DD$47&gt;=$D193,DD$47&lt;=EDATE($D193,'Summary&amp;Assumptions'!$G$32))*$B193+AND(DD$56&lt;'Summary&amp;Assumptions'!$J$31,DD$47&gt;=$FO193,DD$47&lt;=$FP193)*(('Summary&amp;Assumptions'!$H$25*$C193)*(1+'Summary&amp;Assumptions'!$J$29)^(DD$46-1))+AND(DD$56&lt;'Summary&amp;Assumptions'!$J$31,DD$47&gt;=$FQ193,DD$47&lt;=$FR193)*(('Summary&amp;Assumptions'!$H$25*$C193)*(1+'Summary&amp;Assumptions'!$J$29)^(DD$46-1))</f>
        <v>0</v>
      </c>
      <c r="CZ193" s="588">
        <f>AND(DE$55&gt;0,SUM($E193:CY193)&lt;'Summary&amp;Assumptions'!$G$32*$B193,$D193&gt;='Summary&amp;Assumptions'!$D$17,DE$47&gt;=$D193,DE$47&lt;=EDATE($D193,'Summary&amp;Assumptions'!$G$32))*$B193+AND(DE$56&lt;'Summary&amp;Assumptions'!$J$31,DE$47&gt;=$FO193,DE$47&lt;=$FP193)*(('Summary&amp;Assumptions'!$H$25*$C193)*(1+'Summary&amp;Assumptions'!$J$29)^(DE$46-1))+AND(DE$56&lt;'Summary&amp;Assumptions'!$J$31,DE$47&gt;=$FQ193,DE$47&lt;=$FR193)*(('Summary&amp;Assumptions'!$H$25*$C193)*(1+'Summary&amp;Assumptions'!$J$29)^(DE$46-1))</f>
        <v>0</v>
      </c>
      <c r="DA193" s="588">
        <f>AND(DF$55&gt;0,SUM($E193:CZ193)&lt;'Summary&amp;Assumptions'!$G$32*$B193,$D193&gt;='Summary&amp;Assumptions'!$D$17,DF$47&gt;=$D193,DF$47&lt;=EDATE($D193,'Summary&amp;Assumptions'!$G$32))*$B193+AND(DF$56&lt;'Summary&amp;Assumptions'!$J$31,DF$47&gt;=$FO193,DF$47&lt;=$FP193)*(('Summary&amp;Assumptions'!$H$25*$C193)*(1+'Summary&amp;Assumptions'!$J$29)^(DF$46-1))+AND(DF$56&lt;'Summary&amp;Assumptions'!$J$31,DF$47&gt;=$FQ193,DF$47&lt;=$FR193)*(('Summary&amp;Assumptions'!$H$25*$C193)*(1+'Summary&amp;Assumptions'!$J$29)^(DF$46-1))</f>
        <v>0</v>
      </c>
      <c r="DB193" s="588">
        <f>AND(DG$55&gt;0,SUM($E193:DA193)&lt;'Summary&amp;Assumptions'!$G$32*$B193,$D193&gt;='Summary&amp;Assumptions'!$D$17,DG$47&gt;=$D193,DG$47&lt;=EDATE($D193,'Summary&amp;Assumptions'!$G$32))*$B193+AND(DG$56&lt;'Summary&amp;Assumptions'!$J$31,DG$47&gt;=$FO193,DG$47&lt;=$FP193)*(('Summary&amp;Assumptions'!$H$25*$C193)*(1+'Summary&amp;Assumptions'!$J$29)^(DG$46-1))+AND(DG$56&lt;'Summary&amp;Assumptions'!$J$31,DG$47&gt;=$FQ193,DG$47&lt;=$FR193)*(('Summary&amp;Assumptions'!$H$25*$C193)*(1+'Summary&amp;Assumptions'!$J$29)^(DG$46-1))</f>
        <v>0</v>
      </c>
      <c r="DC193" s="588">
        <f>AND(DH$55&gt;0,SUM($E193:DB193)&lt;'Summary&amp;Assumptions'!$G$32*$B193,$D193&gt;='Summary&amp;Assumptions'!$D$17,DH$47&gt;=$D193,DH$47&lt;=EDATE($D193,'Summary&amp;Assumptions'!$G$32))*$B193+AND(DH$56&lt;'Summary&amp;Assumptions'!$J$31,DH$47&gt;=$FO193,DH$47&lt;=$FP193)*(('Summary&amp;Assumptions'!$H$25*$C193)*(1+'Summary&amp;Assumptions'!$J$29)^(DH$46-1))+AND(DH$56&lt;'Summary&amp;Assumptions'!$J$31,DH$47&gt;=$FQ193,DH$47&lt;=$FR193)*(('Summary&amp;Assumptions'!$H$25*$C193)*(1+'Summary&amp;Assumptions'!$J$29)^(DH$46-1))</f>
        <v>0</v>
      </c>
      <c r="DD193" s="588">
        <f>AND(DI$55&gt;0,SUM($E193:DC193)&lt;'Summary&amp;Assumptions'!$G$32*$B193,$D193&gt;='Summary&amp;Assumptions'!$D$17,DI$47&gt;=$D193,DI$47&lt;=EDATE($D193,'Summary&amp;Assumptions'!$G$32))*$B193+AND(DI$56&lt;'Summary&amp;Assumptions'!$J$31,DI$47&gt;=$FO193,DI$47&lt;=$FP193)*(('Summary&amp;Assumptions'!$H$25*$C193)*(1+'Summary&amp;Assumptions'!$J$29)^(DI$46-1))+AND(DI$56&lt;'Summary&amp;Assumptions'!$J$31,DI$47&gt;=$FQ193,DI$47&lt;=$FR193)*(('Summary&amp;Assumptions'!$H$25*$C193)*(1+'Summary&amp;Assumptions'!$J$29)^(DI$46-1))</f>
        <v>0</v>
      </c>
      <c r="DE193" s="588">
        <f>AND(DJ$55&gt;0,SUM($E193:DD193)&lt;'Summary&amp;Assumptions'!$G$32*$B193,$D193&gt;='Summary&amp;Assumptions'!$D$17,DJ$47&gt;=$D193,DJ$47&lt;=EDATE($D193,'Summary&amp;Assumptions'!$G$32))*$B193+AND(DJ$56&lt;'Summary&amp;Assumptions'!$J$31,DJ$47&gt;=$FO193,DJ$47&lt;=$FP193)*(('Summary&amp;Assumptions'!$H$25*$C193)*(1+'Summary&amp;Assumptions'!$J$29)^(DJ$46-1))+AND(DJ$56&lt;'Summary&amp;Assumptions'!$J$31,DJ$47&gt;=$FQ193,DJ$47&lt;=$FR193)*(('Summary&amp;Assumptions'!$H$25*$C193)*(1+'Summary&amp;Assumptions'!$J$29)^(DJ$46-1))</f>
        <v>0</v>
      </c>
      <c r="DF193" s="588">
        <f>AND(DK$55&gt;0,SUM($E193:DE193)&lt;'Summary&amp;Assumptions'!$G$32*$B193,$D193&gt;='Summary&amp;Assumptions'!$D$17,DK$47&gt;=$D193,DK$47&lt;=EDATE($D193,'Summary&amp;Assumptions'!$G$32))*$B193+AND(DK$56&lt;'Summary&amp;Assumptions'!$J$31,DK$47&gt;=$FO193,DK$47&lt;=$FP193)*(('Summary&amp;Assumptions'!$H$25*$C193)*(1+'Summary&amp;Assumptions'!$J$29)^(DK$46-1))+AND(DK$56&lt;'Summary&amp;Assumptions'!$J$31,DK$47&gt;=$FQ193,DK$47&lt;=$FR193)*(('Summary&amp;Assumptions'!$H$25*$C193)*(1+'Summary&amp;Assumptions'!$J$29)^(DK$46-1))</f>
        <v>0</v>
      </c>
      <c r="DG193" s="588">
        <f>AND(DL$55&gt;0,SUM($E193:DF193)&lt;'Summary&amp;Assumptions'!$G$32*$B193,$D193&gt;='Summary&amp;Assumptions'!$D$17,DL$47&gt;=$D193,DL$47&lt;=EDATE($D193,'Summary&amp;Assumptions'!$G$32))*$B193+AND(DL$56&lt;'Summary&amp;Assumptions'!$J$31,DL$47&gt;=$FO193,DL$47&lt;=$FP193)*(('Summary&amp;Assumptions'!$H$25*$C193)*(1+'Summary&amp;Assumptions'!$J$29)^(DL$46-1))+AND(DL$56&lt;'Summary&amp;Assumptions'!$J$31,DL$47&gt;=$FQ193,DL$47&lt;=$FR193)*(('Summary&amp;Assumptions'!$H$25*$C193)*(1+'Summary&amp;Assumptions'!$J$29)^(DL$46-1))</f>
        <v>0</v>
      </c>
      <c r="DH193" s="588">
        <f>AND(DM$55&gt;0,SUM($E193:DG193)&lt;'Summary&amp;Assumptions'!$G$32*$B193,$D193&gt;='Summary&amp;Assumptions'!$D$17,DM$47&gt;=$D193,DM$47&lt;=EDATE($D193,'Summary&amp;Assumptions'!$G$32))*$B193+AND(DM$56&lt;'Summary&amp;Assumptions'!$J$31,DM$47&gt;=$FO193,DM$47&lt;=$FP193)*(('Summary&amp;Assumptions'!$H$25*$C193)*(1+'Summary&amp;Assumptions'!$J$29)^(DM$46-1))+AND(DM$56&lt;'Summary&amp;Assumptions'!$J$31,DM$47&gt;=$FQ193,DM$47&lt;=$FR193)*(('Summary&amp;Assumptions'!$H$25*$C193)*(1+'Summary&amp;Assumptions'!$J$29)^(DM$46-1))</f>
        <v>0</v>
      </c>
      <c r="DI193" s="588">
        <f>AND(DN$55&gt;0,SUM($E193:DH193)&lt;'Summary&amp;Assumptions'!$G$32*$B193,$D193&gt;='Summary&amp;Assumptions'!$D$17,DN$47&gt;=$D193,DN$47&lt;=EDATE($D193,'Summary&amp;Assumptions'!$G$32))*$B193+AND(DN$56&lt;'Summary&amp;Assumptions'!$J$31,DN$47&gt;=$FO193,DN$47&lt;=$FP193)*(('Summary&amp;Assumptions'!$H$25*$C193)*(1+'Summary&amp;Assumptions'!$J$29)^(DN$46-1))+AND(DN$56&lt;'Summary&amp;Assumptions'!$J$31,DN$47&gt;=$FQ193,DN$47&lt;=$FR193)*(('Summary&amp;Assumptions'!$H$25*$C193)*(1+'Summary&amp;Assumptions'!$J$29)^(DN$46-1))</f>
        <v>0</v>
      </c>
      <c r="DJ193" s="588">
        <f>AND(DO$55&gt;0,SUM($E193:DI193)&lt;'Summary&amp;Assumptions'!$G$32*$B193,$D193&gt;='Summary&amp;Assumptions'!$D$17,DO$47&gt;=$D193,DO$47&lt;=EDATE($D193,'Summary&amp;Assumptions'!$G$32))*$B193+AND(DO$56&lt;'Summary&amp;Assumptions'!$J$31,DO$47&gt;=$FO193,DO$47&lt;=$FP193)*(('Summary&amp;Assumptions'!$H$25*$C193)*(1+'Summary&amp;Assumptions'!$J$29)^(DO$46-1))+AND(DO$56&lt;'Summary&amp;Assumptions'!$J$31,DO$47&gt;=$FQ193,DO$47&lt;=$FR193)*(('Summary&amp;Assumptions'!$H$25*$C193)*(1+'Summary&amp;Assumptions'!$J$29)^(DO$46-1))</f>
        <v>0</v>
      </c>
      <c r="DK193" s="588">
        <f>AND(DP$55&gt;0,SUM($E193:DJ193)&lt;'Summary&amp;Assumptions'!$G$32*$B193,$D193&gt;='Summary&amp;Assumptions'!$D$17,DP$47&gt;=$D193,DP$47&lt;=EDATE($D193,'Summary&amp;Assumptions'!$G$32))*$B193+AND(DP$56&lt;'Summary&amp;Assumptions'!$J$31,DP$47&gt;=$FO193,DP$47&lt;=$FP193)*(('Summary&amp;Assumptions'!$H$25*$C193)*(1+'Summary&amp;Assumptions'!$J$29)^(DP$46-1))+AND(DP$56&lt;'Summary&amp;Assumptions'!$J$31,DP$47&gt;=$FQ193,DP$47&lt;=$FR193)*(('Summary&amp;Assumptions'!$H$25*$C193)*(1+'Summary&amp;Assumptions'!$J$29)^(DP$46-1))</f>
        <v>0</v>
      </c>
      <c r="DL193" s="588">
        <f>AND(DQ$55&gt;0,SUM($E193:DK193)&lt;'Summary&amp;Assumptions'!$G$32*$B193,$D193&gt;='Summary&amp;Assumptions'!$D$17,DQ$47&gt;=$D193,DQ$47&lt;=EDATE($D193,'Summary&amp;Assumptions'!$G$32))*$B193+AND(DQ$56&lt;'Summary&amp;Assumptions'!$J$31,DQ$47&gt;=$FO193,DQ$47&lt;=$FP193)*(('Summary&amp;Assumptions'!$H$25*$C193)*(1+'Summary&amp;Assumptions'!$J$29)^(DQ$46-1))+AND(DQ$56&lt;'Summary&amp;Assumptions'!$J$31,DQ$47&gt;=$FQ193,DQ$47&lt;=$FR193)*(('Summary&amp;Assumptions'!$H$25*$C193)*(1+'Summary&amp;Assumptions'!$J$29)^(DQ$46-1))</f>
        <v>0</v>
      </c>
      <c r="DM193" s="588">
        <f>AND(DR$55&gt;0,SUM($E193:DL193)&lt;'Summary&amp;Assumptions'!$G$32*$B193,$D193&gt;='Summary&amp;Assumptions'!$D$17,DR$47&gt;=$D193,DR$47&lt;=EDATE($D193,'Summary&amp;Assumptions'!$G$32))*$B193+AND(DR$56&lt;'Summary&amp;Assumptions'!$J$31,DR$47&gt;=$FO193,DR$47&lt;=$FP193)*(('Summary&amp;Assumptions'!$H$25*$C193)*(1+'Summary&amp;Assumptions'!$J$29)^(DR$46-1))+AND(DR$56&lt;'Summary&amp;Assumptions'!$J$31,DR$47&gt;=$FQ193,DR$47&lt;=$FR193)*(('Summary&amp;Assumptions'!$H$25*$C193)*(1+'Summary&amp;Assumptions'!$J$29)^(DR$46-1))</f>
        <v>0</v>
      </c>
      <c r="DN193" s="588">
        <f>AND(DS$55&gt;0,SUM($E193:DM193)&lt;'Summary&amp;Assumptions'!$G$32*$B193,$D193&gt;='Summary&amp;Assumptions'!$D$17,DS$47&gt;=$D193,DS$47&lt;=EDATE($D193,'Summary&amp;Assumptions'!$G$32))*$B193+AND(DS$56&lt;'Summary&amp;Assumptions'!$J$31,DS$47&gt;=$FO193,DS$47&lt;=$FP193)*(('Summary&amp;Assumptions'!$H$25*$C193)*(1+'Summary&amp;Assumptions'!$J$29)^(DS$46-1))+AND(DS$56&lt;'Summary&amp;Assumptions'!$J$31,DS$47&gt;=$FQ193,DS$47&lt;=$FR193)*(('Summary&amp;Assumptions'!$H$25*$C193)*(1+'Summary&amp;Assumptions'!$J$29)^(DS$46-1))</f>
        <v>0</v>
      </c>
      <c r="DO193" s="588">
        <f>AND(DT$55&gt;0,SUM($E193:DN193)&lt;'Summary&amp;Assumptions'!$G$32*$B193,$D193&gt;='Summary&amp;Assumptions'!$D$17,DT$47&gt;=$D193,DT$47&lt;=EDATE($D193,'Summary&amp;Assumptions'!$G$32))*$B193+AND(DT$56&lt;'Summary&amp;Assumptions'!$J$31,DT$47&gt;=$FO193,DT$47&lt;=$FP193)*(('Summary&amp;Assumptions'!$H$25*$C193)*(1+'Summary&amp;Assumptions'!$J$29)^(DT$46-1))+AND(DT$56&lt;'Summary&amp;Assumptions'!$J$31,DT$47&gt;=$FQ193,DT$47&lt;=$FR193)*(('Summary&amp;Assumptions'!$H$25*$C193)*(1+'Summary&amp;Assumptions'!$J$29)^(DT$46-1))</f>
        <v>0</v>
      </c>
      <c r="DP193" s="588">
        <f>AND(DU$55&gt;0,SUM($E193:DO193)&lt;'Summary&amp;Assumptions'!$G$32*$B193,$D193&gt;='Summary&amp;Assumptions'!$D$17,DU$47&gt;=$D193,DU$47&lt;=EDATE($D193,'Summary&amp;Assumptions'!$G$32))*$B193+AND(DU$56&lt;'Summary&amp;Assumptions'!$J$31,DU$47&gt;=$FO193,DU$47&lt;=$FP193)*(('Summary&amp;Assumptions'!$H$25*$C193)*(1+'Summary&amp;Assumptions'!$J$29)^(DU$46-1))+AND(DU$56&lt;'Summary&amp;Assumptions'!$J$31,DU$47&gt;=$FQ193,DU$47&lt;=$FR193)*(('Summary&amp;Assumptions'!$H$25*$C193)*(1+'Summary&amp;Assumptions'!$J$29)^(DU$46-1))</f>
        <v>0</v>
      </c>
      <c r="DQ193" s="588">
        <f>AND(DV$55&gt;0,SUM($E193:DP193)&lt;'Summary&amp;Assumptions'!$G$32*$B193,$D193&gt;='Summary&amp;Assumptions'!$D$17,DV$47&gt;=$D193,DV$47&lt;=EDATE($D193,'Summary&amp;Assumptions'!$G$32))*$B193+AND(DV$56&lt;'Summary&amp;Assumptions'!$J$31,DV$47&gt;=$FO193,DV$47&lt;=$FP193)*(('Summary&amp;Assumptions'!$H$25*$C193)*(1+'Summary&amp;Assumptions'!$J$29)^(DV$46-1))+AND(DV$56&lt;'Summary&amp;Assumptions'!$J$31,DV$47&gt;=$FQ193,DV$47&lt;=$FR193)*(('Summary&amp;Assumptions'!$H$25*$C193)*(1+'Summary&amp;Assumptions'!$J$29)^(DV$46-1))</f>
        <v>0</v>
      </c>
      <c r="DR193" s="588">
        <f>AND(DW$55&gt;0,SUM($E193:DQ193)&lt;'Summary&amp;Assumptions'!$G$32*$B193,$D193&gt;='Summary&amp;Assumptions'!$D$17,DW$47&gt;=$D193,DW$47&lt;=EDATE($D193,'Summary&amp;Assumptions'!$G$32))*$B193+AND(DW$56&lt;'Summary&amp;Assumptions'!$J$31,DW$47&gt;=$FO193,DW$47&lt;=$FP193)*(('Summary&amp;Assumptions'!$H$25*$C193)*(1+'Summary&amp;Assumptions'!$J$29)^(DW$46-1))+AND(DW$56&lt;'Summary&amp;Assumptions'!$J$31,DW$47&gt;=$FQ193,DW$47&lt;=$FR193)*(('Summary&amp;Assumptions'!$H$25*$C193)*(1+'Summary&amp;Assumptions'!$J$29)^(DW$46-1))</f>
        <v>0</v>
      </c>
      <c r="DS193" s="588">
        <f>AND(DX$55&gt;0,SUM($E193:DR193)&lt;'Summary&amp;Assumptions'!$G$32*$B193,$D193&gt;='Summary&amp;Assumptions'!$D$17,DX$47&gt;=$D193,DX$47&lt;=EDATE($D193,'Summary&amp;Assumptions'!$G$32))*$B193+AND(DX$56&lt;'Summary&amp;Assumptions'!$J$31,DX$47&gt;=$FO193,DX$47&lt;=$FP193)*(('Summary&amp;Assumptions'!$H$25*$C193)*(1+'Summary&amp;Assumptions'!$J$29)^(DX$46-1))+AND(DX$56&lt;'Summary&amp;Assumptions'!$J$31,DX$47&gt;=$FQ193,DX$47&lt;=$FR193)*(('Summary&amp;Assumptions'!$H$25*$C193)*(1+'Summary&amp;Assumptions'!$J$29)^(DX$46-1))</f>
        <v>0</v>
      </c>
      <c r="DT193" s="588">
        <f>AND(DY$55&gt;0,SUM($E193:DS193)&lt;'Summary&amp;Assumptions'!$G$32*$B193,$D193&gt;='Summary&amp;Assumptions'!$D$17,DY$47&gt;=$D193,DY$47&lt;=EDATE($D193,'Summary&amp;Assumptions'!$G$32))*$B193+AND(DY$56&lt;'Summary&amp;Assumptions'!$J$31,DY$47&gt;=$FO193,DY$47&lt;=$FP193)*(('Summary&amp;Assumptions'!$H$25*$C193)*(1+'Summary&amp;Assumptions'!$J$29)^(DY$46-1))+AND(DY$56&lt;'Summary&amp;Assumptions'!$J$31,DY$47&gt;=$FQ193,DY$47&lt;=$FR193)*(('Summary&amp;Assumptions'!$H$25*$C193)*(1+'Summary&amp;Assumptions'!$J$29)^(DY$46-1))</f>
        <v>0</v>
      </c>
      <c r="DU193" s="588">
        <f>AND(DZ$55&gt;0,SUM($E193:DT193)&lt;'Summary&amp;Assumptions'!$G$32*$B193,$D193&gt;='Summary&amp;Assumptions'!$D$17,DZ$47&gt;=$D193,DZ$47&lt;=EDATE($D193,'Summary&amp;Assumptions'!$G$32))*$B193+AND(DZ$56&lt;'Summary&amp;Assumptions'!$J$31,DZ$47&gt;=$FO193,DZ$47&lt;=$FP193)*(('Summary&amp;Assumptions'!$H$25*$C193)*(1+'Summary&amp;Assumptions'!$J$29)^(DZ$46-1))+AND(DZ$56&lt;'Summary&amp;Assumptions'!$J$31,DZ$47&gt;=$FQ193,DZ$47&lt;=$FR193)*(('Summary&amp;Assumptions'!$H$25*$C193)*(1+'Summary&amp;Assumptions'!$J$29)^(DZ$46-1))</f>
        <v>0</v>
      </c>
      <c r="DV193" s="588">
        <f>AND(EA$55&gt;0,SUM($E193:DU193)&lt;'Summary&amp;Assumptions'!$G$32*$B193,$D193&gt;='Summary&amp;Assumptions'!$D$17,EA$47&gt;=$D193,EA$47&lt;=EDATE($D193,'Summary&amp;Assumptions'!$G$32))*$B193+AND(EA$56&lt;'Summary&amp;Assumptions'!$J$31,EA$47&gt;=$FO193,EA$47&lt;=$FP193)*(('Summary&amp;Assumptions'!$H$25*$C193)*(1+'Summary&amp;Assumptions'!$J$29)^(EA$46-1))+AND(EA$56&lt;'Summary&amp;Assumptions'!$J$31,EA$47&gt;=$FQ193,EA$47&lt;=$FR193)*(('Summary&amp;Assumptions'!$H$25*$C193)*(1+'Summary&amp;Assumptions'!$J$29)^(EA$46-1))</f>
        <v>0</v>
      </c>
      <c r="DW193" s="588">
        <f>AND(EB$55&gt;0,SUM($E193:DV193)&lt;'Summary&amp;Assumptions'!$G$32*$B193,$D193&gt;='Summary&amp;Assumptions'!$D$17,EB$47&gt;=$D193,EB$47&lt;=EDATE($D193,'Summary&amp;Assumptions'!$G$32))*$B193+AND(EB$56&lt;'Summary&amp;Assumptions'!$J$31,EB$47&gt;=$FO193,EB$47&lt;=$FP193)*(('Summary&amp;Assumptions'!$H$25*$C193)*(1+'Summary&amp;Assumptions'!$J$29)^(EB$46-1))+AND(EB$56&lt;'Summary&amp;Assumptions'!$J$31,EB$47&gt;=$FQ193,EB$47&lt;=$FR193)*(('Summary&amp;Assumptions'!$H$25*$C193)*(1+'Summary&amp;Assumptions'!$J$29)^(EB$46-1))</f>
        <v>0</v>
      </c>
      <c r="DX193" s="588">
        <f>AND(EC$55&gt;0,SUM($E193:DW193)&lt;'Summary&amp;Assumptions'!$G$32*$B193,$D193&gt;='Summary&amp;Assumptions'!$D$17,EC$47&gt;=$D193,EC$47&lt;=EDATE($D193,'Summary&amp;Assumptions'!$G$32))*$B193+AND(EC$56&lt;'Summary&amp;Assumptions'!$J$31,EC$47&gt;=$FO193,EC$47&lt;=$FP193)*(('Summary&amp;Assumptions'!$H$25*$C193)*(1+'Summary&amp;Assumptions'!$J$29)^(EC$46-1))+AND(EC$56&lt;'Summary&amp;Assumptions'!$J$31,EC$47&gt;=$FQ193,EC$47&lt;=$FR193)*(('Summary&amp;Assumptions'!$H$25*$C193)*(1+'Summary&amp;Assumptions'!$J$29)^(EC$46-1))</f>
        <v>0</v>
      </c>
      <c r="DY193" s="588">
        <f>AND(ED$55&gt;0,SUM($E193:DX193)&lt;'Summary&amp;Assumptions'!$G$32*$B193,$D193&gt;='Summary&amp;Assumptions'!$D$17,ED$47&gt;=$D193,ED$47&lt;=EDATE($D193,'Summary&amp;Assumptions'!$G$32))*$B193+AND(ED$56&lt;'Summary&amp;Assumptions'!$J$31,ED$47&gt;=$FO193,ED$47&lt;=$FP193)*(('Summary&amp;Assumptions'!$H$25*$C193)*(1+'Summary&amp;Assumptions'!$J$29)^(ED$46-1))+AND(ED$56&lt;'Summary&amp;Assumptions'!$J$31,ED$47&gt;=$FQ193,ED$47&lt;=$FR193)*(('Summary&amp;Assumptions'!$H$25*$C193)*(1+'Summary&amp;Assumptions'!$J$29)^(ED$46-1))</f>
        <v>0</v>
      </c>
      <c r="DZ193" s="588">
        <f>AND(EE$55&gt;0,SUM($E193:DY193)&lt;'Summary&amp;Assumptions'!$G$32*$B193,$D193&gt;='Summary&amp;Assumptions'!$D$17,EE$47&gt;=$D193,EE$47&lt;=EDATE($D193,'Summary&amp;Assumptions'!$G$32))*$B193+AND(EE$56&lt;'Summary&amp;Assumptions'!$J$31,EE$47&gt;=$FO193,EE$47&lt;=$FP193)*(('Summary&amp;Assumptions'!$H$25*$C193)*(1+'Summary&amp;Assumptions'!$J$29)^(EE$46-1))+AND(EE$56&lt;'Summary&amp;Assumptions'!$J$31,EE$47&gt;=$FQ193,EE$47&lt;=$FR193)*(('Summary&amp;Assumptions'!$H$25*$C193)*(1+'Summary&amp;Assumptions'!$J$29)^(EE$46-1))</f>
        <v>0</v>
      </c>
      <c r="EA193" s="588">
        <f>AND(EF$55&gt;0,SUM($E193:DZ193)&lt;'Summary&amp;Assumptions'!$G$32*$B193,$D193&gt;='Summary&amp;Assumptions'!$D$17,EF$47&gt;=$D193,EF$47&lt;=EDATE($D193,'Summary&amp;Assumptions'!$G$32))*$B193+AND(EF$56&lt;'Summary&amp;Assumptions'!$J$31,EF$47&gt;=$FO193,EF$47&lt;=$FP193)*(('Summary&amp;Assumptions'!$H$25*$C193)*(1+'Summary&amp;Assumptions'!$J$29)^(EF$46-1))+AND(EF$56&lt;'Summary&amp;Assumptions'!$J$31,EF$47&gt;=$FQ193,EF$47&lt;=$FR193)*(('Summary&amp;Assumptions'!$H$25*$C193)*(1+'Summary&amp;Assumptions'!$J$29)^(EF$46-1))</f>
        <v>0</v>
      </c>
      <c r="EB193" s="588">
        <f>AND(EG$55&gt;0,SUM($E193:EA193)&lt;'Summary&amp;Assumptions'!$G$32*$B193,$D193&gt;='Summary&amp;Assumptions'!$D$17,EG$47&gt;=$D193,EG$47&lt;=EDATE($D193,'Summary&amp;Assumptions'!$G$32))*$B193+AND(EG$56&lt;'Summary&amp;Assumptions'!$J$31,EG$47&gt;=$FO193,EG$47&lt;=$FP193)*(('Summary&amp;Assumptions'!$H$25*$C193)*(1+'Summary&amp;Assumptions'!$J$29)^(EG$46-1))+AND(EG$56&lt;'Summary&amp;Assumptions'!$J$31,EG$47&gt;=$FQ193,EG$47&lt;=$FR193)*(('Summary&amp;Assumptions'!$H$25*$C193)*(1+'Summary&amp;Assumptions'!$J$29)^(EG$46-1))</f>
        <v>0</v>
      </c>
      <c r="EC193" s="588">
        <f>AND(EH$55&gt;0,SUM($E193:EB193)&lt;'Summary&amp;Assumptions'!$G$32*$B193,$D193&gt;='Summary&amp;Assumptions'!$D$17,EH$47&gt;=$D193,EH$47&lt;=EDATE($D193,'Summary&amp;Assumptions'!$G$32))*$B193+AND(EH$56&lt;'Summary&amp;Assumptions'!$J$31,EH$47&gt;=$FO193,EH$47&lt;=$FP193)*(('Summary&amp;Assumptions'!$H$25*$C193)*(1+'Summary&amp;Assumptions'!$J$29)^(EH$46-1))+AND(EH$56&lt;'Summary&amp;Assumptions'!$J$31,EH$47&gt;=$FQ193,EH$47&lt;=$FR193)*(('Summary&amp;Assumptions'!$H$25*$C193)*(1+'Summary&amp;Assumptions'!$J$29)^(EH$46-1))</f>
        <v>0</v>
      </c>
      <c r="ED193" s="588">
        <f>AND(EI$55&gt;0,SUM($E193:EC193)&lt;'Summary&amp;Assumptions'!$G$32*$B193,$D193&gt;='Summary&amp;Assumptions'!$D$17,EI$47&gt;=$D193,EI$47&lt;=EDATE($D193,'Summary&amp;Assumptions'!$G$32))*$B193+AND(EI$56&lt;'Summary&amp;Assumptions'!$J$31,EI$47&gt;=$FO193,EI$47&lt;=$FP193)*(('Summary&amp;Assumptions'!$H$25*$C193)*(1+'Summary&amp;Assumptions'!$J$29)^(EI$46-1))+AND(EI$56&lt;'Summary&amp;Assumptions'!$J$31,EI$47&gt;=$FQ193,EI$47&lt;=$FR193)*(('Summary&amp;Assumptions'!$H$25*$C193)*(1+'Summary&amp;Assumptions'!$J$29)^(EI$46-1))</f>
        <v>0</v>
      </c>
      <c r="EE193" s="588">
        <f>AND(EJ$55&gt;0,SUM($E193:ED193)&lt;'Summary&amp;Assumptions'!$G$32*$B193,$D193&gt;='Summary&amp;Assumptions'!$D$17,EJ$47&gt;=$D193,EJ$47&lt;=EDATE($D193,'Summary&amp;Assumptions'!$G$32))*$B193+AND(EJ$56&lt;'Summary&amp;Assumptions'!$J$31,EJ$47&gt;=$FO193,EJ$47&lt;=$FP193)*(('Summary&amp;Assumptions'!$H$25*$C193)*(1+'Summary&amp;Assumptions'!$J$29)^(EJ$46-1))+AND(EJ$56&lt;'Summary&amp;Assumptions'!$J$31,EJ$47&gt;=$FQ193,EJ$47&lt;=$FR193)*(('Summary&amp;Assumptions'!$H$25*$C193)*(1+'Summary&amp;Assumptions'!$J$29)^(EJ$46-1))</f>
        <v>0</v>
      </c>
      <c r="EF193" s="588">
        <f>AND(EK$55&gt;0,SUM($E193:EE193)&lt;'Summary&amp;Assumptions'!$G$32*$B193,$D193&gt;='Summary&amp;Assumptions'!$D$17,EK$47&gt;=$D193,EK$47&lt;=EDATE($D193,'Summary&amp;Assumptions'!$G$32))*$B193+AND(EK$56&lt;'Summary&amp;Assumptions'!$J$31,EK$47&gt;=$FO193,EK$47&lt;=$FP193)*(('Summary&amp;Assumptions'!$H$25*$C193)*(1+'Summary&amp;Assumptions'!$J$29)^(EK$46-1))+AND(EK$56&lt;'Summary&amp;Assumptions'!$J$31,EK$47&gt;=$FQ193,EK$47&lt;=$FR193)*(('Summary&amp;Assumptions'!$H$25*$C193)*(1+'Summary&amp;Assumptions'!$J$29)^(EK$46-1))</f>
        <v>0</v>
      </c>
      <c r="EG193" s="588">
        <f>AND(EL$55&gt;0,SUM($E193:EF193)&lt;'Summary&amp;Assumptions'!$G$32*$B193,$D193&gt;='Summary&amp;Assumptions'!$D$17,EL$47&gt;=$D193,EL$47&lt;=EDATE($D193,'Summary&amp;Assumptions'!$G$32))*$B193+AND(EL$56&lt;'Summary&amp;Assumptions'!$J$31,EL$47&gt;=$FO193,EL$47&lt;=$FP193)*(('Summary&amp;Assumptions'!$H$25*$C193)*(1+'Summary&amp;Assumptions'!$J$29)^(EL$46-1))+AND(EL$56&lt;'Summary&amp;Assumptions'!$J$31,EL$47&gt;=$FQ193,EL$47&lt;=$FR193)*(('Summary&amp;Assumptions'!$H$25*$C193)*(1+'Summary&amp;Assumptions'!$J$29)^(EL$46-1))</f>
        <v>0</v>
      </c>
      <c r="EH193" s="588">
        <f>AND(EM$55&gt;0,SUM($E193:EG193)&lt;'Summary&amp;Assumptions'!$G$32*$B193,$D193&gt;='Summary&amp;Assumptions'!$D$17,EM$47&gt;=$D193,EM$47&lt;=EDATE($D193,'Summary&amp;Assumptions'!$G$32))*$B193+AND(EM$56&lt;'Summary&amp;Assumptions'!$J$31,EM$47&gt;=$FO193,EM$47&lt;=$FP193)*(('Summary&amp;Assumptions'!$H$25*$C193)*(1+'Summary&amp;Assumptions'!$J$29)^(EM$46-1))+AND(EM$56&lt;'Summary&amp;Assumptions'!$J$31,EM$47&gt;=$FQ193,EM$47&lt;=$FR193)*(('Summary&amp;Assumptions'!$H$25*$C193)*(1+'Summary&amp;Assumptions'!$J$29)^(EM$46-1))</f>
        <v>0</v>
      </c>
      <c r="EI193" s="588">
        <f>AND(EN$55&gt;0,SUM($E193:EH193)&lt;'Summary&amp;Assumptions'!$G$32*$B193,$D193&gt;='Summary&amp;Assumptions'!$D$17,EN$47&gt;=$D193,EN$47&lt;=EDATE($D193,'Summary&amp;Assumptions'!$G$32))*$B193+AND(EN$56&lt;'Summary&amp;Assumptions'!$J$31,EN$47&gt;=$FO193,EN$47&lt;=$FP193)*(('Summary&amp;Assumptions'!$H$25*$C193)*(1+'Summary&amp;Assumptions'!$J$29)^(EN$46-1))+AND(EN$56&lt;'Summary&amp;Assumptions'!$J$31,EN$47&gt;=$FQ193,EN$47&lt;=$FR193)*(('Summary&amp;Assumptions'!$H$25*$C193)*(1+'Summary&amp;Assumptions'!$J$29)^(EN$46-1))</f>
        <v>0</v>
      </c>
      <c r="EJ193" s="588">
        <f>AND(EO$55&gt;0,SUM($E193:EI193)&lt;'Summary&amp;Assumptions'!$G$32*$B193,$D193&gt;='Summary&amp;Assumptions'!$D$17,EO$47&gt;=$D193,EO$47&lt;=EDATE($D193,'Summary&amp;Assumptions'!$G$32))*$B193+AND(EO$56&lt;'Summary&amp;Assumptions'!$J$31,EO$47&gt;=$FO193,EO$47&lt;=$FP193)*(('Summary&amp;Assumptions'!$H$25*$C193)*(1+'Summary&amp;Assumptions'!$J$29)^(EO$46-1))+AND(EO$56&lt;'Summary&amp;Assumptions'!$J$31,EO$47&gt;=$FQ193,EO$47&lt;=$FR193)*(('Summary&amp;Assumptions'!$H$25*$C193)*(1+'Summary&amp;Assumptions'!$J$29)^(EO$46-1))</f>
        <v>0</v>
      </c>
      <c r="EK193" s="588">
        <f>AND(EP$55&gt;0,SUM($E193:EJ193)&lt;'Summary&amp;Assumptions'!$G$32*$B193,$D193&gt;='Summary&amp;Assumptions'!$D$17,EP$47&gt;=$D193,EP$47&lt;=EDATE($D193,'Summary&amp;Assumptions'!$G$32))*$B193+AND(EP$56&lt;'Summary&amp;Assumptions'!$J$31,EP$47&gt;=$FO193,EP$47&lt;=$FP193)*(('Summary&amp;Assumptions'!$H$25*$C193)*(1+'Summary&amp;Assumptions'!$J$29)^(EP$46-1))+AND(EP$56&lt;'Summary&amp;Assumptions'!$J$31,EP$47&gt;=$FQ193,EP$47&lt;=$FR193)*(('Summary&amp;Assumptions'!$H$25*$C193)*(1+'Summary&amp;Assumptions'!$J$29)^(EP$46-1))</f>
        <v>0</v>
      </c>
      <c r="EL193" s="588">
        <f>AND(EQ$55&gt;0,SUM($E193:EK193)&lt;'Summary&amp;Assumptions'!$G$32*$B193,$D193&gt;='Summary&amp;Assumptions'!$D$17,EQ$47&gt;=$D193,EQ$47&lt;=EDATE($D193,'Summary&amp;Assumptions'!$G$32))*$B193+AND(EQ$56&lt;'Summary&amp;Assumptions'!$J$31,EQ$47&gt;=$FO193,EQ$47&lt;=$FP193)*(('Summary&amp;Assumptions'!$H$25*$C193)*(1+'Summary&amp;Assumptions'!$J$29)^(EQ$46-1))+AND(EQ$56&lt;'Summary&amp;Assumptions'!$J$31,EQ$47&gt;=$FQ193,EQ$47&lt;=$FR193)*(('Summary&amp;Assumptions'!$H$25*$C193)*(1+'Summary&amp;Assumptions'!$J$29)^(EQ$46-1))</f>
        <v>0</v>
      </c>
      <c r="EM193" s="588">
        <f>AND(ER$55&gt;0,SUM($E193:EL193)&lt;'Summary&amp;Assumptions'!$G$32*$B193,$D193&gt;='Summary&amp;Assumptions'!$D$17,ER$47&gt;=$D193,ER$47&lt;=EDATE($D193,'Summary&amp;Assumptions'!$G$32))*$B193+AND(ER$56&lt;'Summary&amp;Assumptions'!$J$31,ER$47&gt;=$FO193,ER$47&lt;=$FP193)*(('Summary&amp;Assumptions'!$H$25*$C193)*(1+'Summary&amp;Assumptions'!$J$29)^(ER$46-1))+AND(ER$56&lt;'Summary&amp;Assumptions'!$J$31,ER$47&gt;=$FQ193,ER$47&lt;=$FR193)*(('Summary&amp;Assumptions'!$H$25*$C193)*(1+'Summary&amp;Assumptions'!$J$29)^(ER$46-1))</f>
        <v>0</v>
      </c>
      <c r="EN193" s="588">
        <f>AND(ES$55&gt;0,SUM($E193:EM193)&lt;'Summary&amp;Assumptions'!$G$32*$B193,$D193&gt;='Summary&amp;Assumptions'!$D$17,ES$47&gt;=$D193,ES$47&lt;=EDATE($D193,'Summary&amp;Assumptions'!$G$32))*$B193+AND(ES$56&lt;'Summary&amp;Assumptions'!$J$31,ES$47&gt;=$FO193,ES$47&lt;=$FP193)*(('Summary&amp;Assumptions'!$H$25*$C193)*(1+'Summary&amp;Assumptions'!$J$29)^(ES$46-1))+AND(ES$56&lt;'Summary&amp;Assumptions'!$J$31,ES$47&gt;=$FQ193,ES$47&lt;=$FR193)*(('Summary&amp;Assumptions'!$H$25*$C193)*(1+'Summary&amp;Assumptions'!$J$29)^(ES$46-1))</f>
        <v>0</v>
      </c>
      <c r="EO193" s="588">
        <f>AND(ET$55&gt;0,SUM($E193:EN193)&lt;'Summary&amp;Assumptions'!$G$32*$B193,$D193&gt;='Summary&amp;Assumptions'!$D$17,ET$47&gt;=$D193,ET$47&lt;=EDATE($D193,'Summary&amp;Assumptions'!$G$32))*$B193+AND(ET$56&lt;'Summary&amp;Assumptions'!$J$31,ET$47&gt;=$FO193,ET$47&lt;=$FP193)*(('Summary&amp;Assumptions'!$H$25*$C193)*(1+'Summary&amp;Assumptions'!$J$29)^(ET$46-1))+AND(ET$56&lt;'Summary&amp;Assumptions'!$J$31,ET$47&gt;=$FQ193,ET$47&lt;=$FR193)*(('Summary&amp;Assumptions'!$H$25*$C193)*(1+'Summary&amp;Assumptions'!$J$29)^(ET$46-1))</f>
        <v>0</v>
      </c>
      <c r="EP193" s="588">
        <f>AND(EU$55&gt;0,SUM($E193:EO193)&lt;'Summary&amp;Assumptions'!$G$32*$B193,$D193&gt;='Summary&amp;Assumptions'!$D$17,EU$47&gt;=$D193,EU$47&lt;=EDATE($D193,'Summary&amp;Assumptions'!$G$32))*$B193+AND(EU$56&lt;'Summary&amp;Assumptions'!$J$31,EU$47&gt;=$FO193,EU$47&lt;=$FP193)*(('Summary&amp;Assumptions'!$H$25*$C193)*(1+'Summary&amp;Assumptions'!$J$29)^(EU$46-1))+AND(EU$56&lt;'Summary&amp;Assumptions'!$J$31,EU$47&gt;=$FQ193,EU$47&lt;=$FR193)*(('Summary&amp;Assumptions'!$H$25*$C193)*(1+'Summary&amp;Assumptions'!$J$29)^(EU$46-1))</f>
        <v>0</v>
      </c>
      <c r="EQ193" s="588">
        <f>AND(EV$55&gt;0,SUM($E193:EP193)&lt;'Summary&amp;Assumptions'!$G$32*$B193,$D193&gt;='Summary&amp;Assumptions'!$D$17,EV$47&gt;=$D193,EV$47&lt;=EDATE($D193,'Summary&amp;Assumptions'!$G$32))*$B193+AND(EV$56&lt;'Summary&amp;Assumptions'!$J$31,EV$47&gt;=$FO193,EV$47&lt;=$FP193)*(('Summary&amp;Assumptions'!$H$25*$C193)*(1+'Summary&amp;Assumptions'!$J$29)^(EV$46-1))+AND(EV$56&lt;'Summary&amp;Assumptions'!$J$31,EV$47&gt;=$FQ193,EV$47&lt;=$FR193)*(('Summary&amp;Assumptions'!$H$25*$C193)*(1+'Summary&amp;Assumptions'!$J$29)^(EV$46-1))</f>
        <v>0</v>
      </c>
      <c r="ER193" s="588">
        <f>AND(EW$55&gt;0,SUM($E193:EQ193)&lt;'Summary&amp;Assumptions'!$G$32*$B193,$D193&gt;='Summary&amp;Assumptions'!$D$17,EW$47&gt;=$D193,EW$47&lt;=EDATE($D193,'Summary&amp;Assumptions'!$G$32))*$B193+AND(EW$56&lt;'Summary&amp;Assumptions'!$J$31,EW$47&gt;=$FO193,EW$47&lt;=$FP193)*(('Summary&amp;Assumptions'!$H$25*$C193)*(1+'Summary&amp;Assumptions'!$J$29)^(EW$46-1))+AND(EW$56&lt;'Summary&amp;Assumptions'!$J$31,EW$47&gt;=$FQ193,EW$47&lt;=$FR193)*(('Summary&amp;Assumptions'!$H$25*$C193)*(1+'Summary&amp;Assumptions'!$J$29)^(EW$46-1))</f>
        <v>0</v>
      </c>
      <c r="ES193" s="588">
        <f>AND(EX$55&gt;0,SUM($E193:ER193)&lt;'Summary&amp;Assumptions'!$G$32*$B193,$D193&gt;='Summary&amp;Assumptions'!$D$17,EX$47&gt;=$D193,EX$47&lt;=EDATE($D193,'Summary&amp;Assumptions'!$G$32))*$B193+AND(EX$56&lt;'Summary&amp;Assumptions'!$J$31,EX$47&gt;=$FO193,EX$47&lt;=$FP193)*(('Summary&amp;Assumptions'!$H$25*$C193)*(1+'Summary&amp;Assumptions'!$J$29)^(EX$46-1))+AND(EX$56&lt;'Summary&amp;Assumptions'!$J$31,EX$47&gt;=$FQ193,EX$47&lt;=$FR193)*(('Summary&amp;Assumptions'!$H$25*$C193)*(1+'Summary&amp;Assumptions'!$J$29)^(EX$46-1))</f>
        <v>0</v>
      </c>
      <c r="ET193" s="588">
        <f>AND(EY$55&gt;0,SUM($E193:ES193)&lt;'Summary&amp;Assumptions'!$G$32*$B193,$D193&gt;='Summary&amp;Assumptions'!$D$17,EY$47&gt;=$D193,EY$47&lt;=EDATE($D193,'Summary&amp;Assumptions'!$G$32))*$B193+AND(EY$56&lt;'Summary&amp;Assumptions'!$J$31,EY$47&gt;=$FO193,EY$47&lt;=$FP193)*(('Summary&amp;Assumptions'!$H$25*$C193)*(1+'Summary&amp;Assumptions'!$J$29)^(EY$46-1))+AND(EY$56&lt;'Summary&amp;Assumptions'!$J$31,EY$47&gt;=$FQ193,EY$47&lt;=$FR193)*(('Summary&amp;Assumptions'!$H$25*$C193)*(1+'Summary&amp;Assumptions'!$J$29)^(EY$46-1))</f>
        <v>0</v>
      </c>
      <c r="EU193" s="588">
        <f>AND(EZ$55&gt;0,SUM($E193:ET193)&lt;'Summary&amp;Assumptions'!$G$32*$B193,$D193&gt;='Summary&amp;Assumptions'!$D$17,EZ$47&gt;=$D193,EZ$47&lt;=EDATE($D193,'Summary&amp;Assumptions'!$G$32))*$B193+AND(EZ$56&lt;'Summary&amp;Assumptions'!$J$31,EZ$47&gt;=$FO193,EZ$47&lt;=$FP193)*(('Summary&amp;Assumptions'!$H$25*$C193)*(1+'Summary&amp;Assumptions'!$J$29)^(EZ$46-1))+AND(EZ$56&lt;'Summary&amp;Assumptions'!$J$31,EZ$47&gt;=$FQ193,EZ$47&lt;=$FR193)*(('Summary&amp;Assumptions'!$H$25*$C193)*(1+'Summary&amp;Assumptions'!$J$29)^(EZ$46-1))</f>
        <v>0</v>
      </c>
      <c r="EV193" s="588">
        <f>AND(FA$55&gt;0,SUM($E193:EU193)&lt;'Summary&amp;Assumptions'!$G$32*$B193,$D193&gt;='Summary&amp;Assumptions'!$D$17,FA$47&gt;=$D193,FA$47&lt;=EDATE($D193,'Summary&amp;Assumptions'!$G$32))*$B193+AND(FA$56&lt;'Summary&amp;Assumptions'!$J$31,FA$47&gt;=$FO193,FA$47&lt;=$FP193)*(('Summary&amp;Assumptions'!$H$25*$C193)*(1+'Summary&amp;Assumptions'!$J$29)^(FA$46-1))+AND(FA$56&lt;'Summary&amp;Assumptions'!$J$31,FA$47&gt;=$FQ193,FA$47&lt;=$FR193)*(('Summary&amp;Assumptions'!$H$25*$C193)*(1+'Summary&amp;Assumptions'!$J$29)^(FA$46-1))</f>
        <v>0</v>
      </c>
      <c r="EW193" s="588">
        <f>AND(FB$55&gt;0,SUM($E193:EV193)&lt;'Summary&amp;Assumptions'!$G$32*$B193,$D193&gt;='Summary&amp;Assumptions'!$D$17,FB$47&gt;=$D193,FB$47&lt;=EDATE($D193,'Summary&amp;Assumptions'!$G$32))*$B193+AND(FB$56&lt;'Summary&amp;Assumptions'!$J$31,FB$47&gt;=$FO193,FB$47&lt;=$FP193)*(('Summary&amp;Assumptions'!$H$25*$C193)*(1+'Summary&amp;Assumptions'!$J$29)^(FB$46-1))+AND(FB$56&lt;'Summary&amp;Assumptions'!$J$31,FB$47&gt;=$FQ193,FB$47&lt;=$FR193)*(('Summary&amp;Assumptions'!$H$25*$C193)*(1+'Summary&amp;Assumptions'!$J$29)^(FB$46-1))</f>
        <v>0</v>
      </c>
      <c r="EX193" s="588">
        <f>AND(FC$55&gt;0,SUM($E193:EW193)&lt;'Summary&amp;Assumptions'!$G$32*$B193,$D193&gt;='Summary&amp;Assumptions'!$D$17,FC$47&gt;=$D193,FC$47&lt;=EDATE($D193,'Summary&amp;Assumptions'!$G$32))*$B193+AND(FC$56&lt;'Summary&amp;Assumptions'!$J$31,FC$47&gt;=$FO193,FC$47&lt;=$FP193)*(('Summary&amp;Assumptions'!$H$25*$C193)*(1+'Summary&amp;Assumptions'!$J$29)^(FC$46-1))+AND(FC$56&lt;'Summary&amp;Assumptions'!$J$31,FC$47&gt;=$FQ193,FC$47&lt;=$FR193)*(('Summary&amp;Assumptions'!$H$25*$C193)*(1+'Summary&amp;Assumptions'!$J$29)^(FC$46-1))</f>
        <v>0</v>
      </c>
      <c r="EY193" s="588">
        <f>AND(FD$55&gt;0,SUM($E193:EX193)&lt;'Summary&amp;Assumptions'!$G$32*$B193,$D193&gt;='Summary&amp;Assumptions'!$D$17,FD$47&gt;=$D193,FD$47&lt;=EDATE($D193,'Summary&amp;Assumptions'!$G$32))*$B193+AND(FD$56&lt;'Summary&amp;Assumptions'!$J$31,FD$47&gt;=$FO193,FD$47&lt;=$FP193)*(('Summary&amp;Assumptions'!$H$25*$C193)*(1+'Summary&amp;Assumptions'!$J$29)^(FD$46-1))+AND(FD$56&lt;'Summary&amp;Assumptions'!$J$31,FD$47&gt;=$FQ193,FD$47&lt;=$FR193)*(('Summary&amp;Assumptions'!$H$25*$C193)*(1+'Summary&amp;Assumptions'!$J$29)^(FD$46-1))</f>
        <v>0</v>
      </c>
      <c r="EZ193" s="588">
        <f>AND(FE$55&gt;0,SUM($E193:EY193)&lt;'Summary&amp;Assumptions'!$G$32*$B193,$D193&gt;='Summary&amp;Assumptions'!$D$17,FE$47&gt;=$D193,FE$47&lt;=EDATE($D193,'Summary&amp;Assumptions'!$G$32))*$B193+AND(FE$56&lt;'Summary&amp;Assumptions'!$J$31,FE$47&gt;=$FO193,FE$47&lt;=$FP193)*(('Summary&amp;Assumptions'!$H$25*$C193)*(1+'Summary&amp;Assumptions'!$J$29)^(FE$46-1))+AND(FE$56&lt;'Summary&amp;Assumptions'!$J$31,FE$47&gt;=$FQ193,FE$47&lt;=$FR193)*(('Summary&amp;Assumptions'!$H$25*$C193)*(1+'Summary&amp;Assumptions'!$J$29)^(FE$46-1))</f>
        <v>0</v>
      </c>
      <c r="FA193" s="588">
        <f>AND(FF$55&gt;0,SUM($E193:EZ193)&lt;'Summary&amp;Assumptions'!$G$32*$B193,$D193&gt;='Summary&amp;Assumptions'!$D$17,FF$47&gt;=$D193,FF$47&lt;=EDATE($D193,'Summary&amp;Assumptions'!$G$32))*$B193+AND(FF$56&lt;'Summary&amp;Assumptions'!$J$31,FF$47&gt;=$FO193,FF$47&lt;=$FP193)*(('Summary&amp;Assumptions'!$H$25*$C193)*(1+'Summary&amp;Assumptions'!$J$29)^(FF$46-1))+AND(FF$56&lt;'Summary&amp;Assumptions'!$J$31,FF$47&gt;=$FQ193,FF$47&lt;=$FR193)*(('Summary&amp;Assumptions'!$H$25*$C193)*(1+'Summary&amp;Assumptions'!$J$29)^(FF$46-1))</f>
        <v>0</v>
      </c>
      <c r="FB193" s="588">
        <f>AND(FG$55&gt;0,SUM($E193:FA193)&lt;'Summary&amp;Assumptions'!$G$32*$B193,$D193&gt;='Summary&amp;Assumptions'!$D$17,FG$47&gt;=$D193,FG$47&lt;=EDATE($D193,'Summary&amp;Assumptions'!$G$32))*$B193+AND(FG$56&lt;'Summary&amp;Assumptions'!$J$31,FG$47&gt;=$FO193,FG$47&lt;=$FP193)*(('Summary&amp;Assumptions'!$H$25*$C193)*(1+'Summary&amp;Assumptions'!$J$29)^(FG$46-1))+AND(FG$56&lt;'Summary&amp;Assumptions'!$J$31,FG$47&gt;=$FQ193,FG$47&lt;=$FR193)*(('Summary&amp;Assumptions'!$H$25*$C193)*(1+'Summary&amp;Assumptions'!$J$29)^(FG$46-1))</f>
        <v>0</v>
      </c>
      <c r="FC193" s="588">
        <f>AND(FH$55&gt;0,SUM($E193:FB193)&lt;'Summary&amp;Assumptions'!$G$32*$B193,$D193&gt;='Summary&amp;Assumptions'!$D$17,FH$47&gt;=$D193,FH$47&lt;=EDATE($D193,'Summary&amp;Assumptions'!$G$32))*$B193+AND(FH$56&lt;'Summary&amp;Assumptions'!$J$31,FH$47&gt;=$FO193,FH$47&lt;=$FP193)*(('Summary&amp;Assumptions'!$H$25*$C193)*(1+'Summary&amp;Assumptions'!$J$29)^(FH$46-1))+AND(FH$56&lt;'Summary&amp;Assumptions'!$J$31,FH$47&gt;=$FQ193,FH$47&lt;=$FR193)*(('Summary&amp;Assumptions'!$H$25*$C193)*(1+'Summary&amp;Assumptions'!$J$29)^(FH$46-1))</f>
        <v>0</v>
      </c>
      <c r="FD193" s="588">
        <f>AND(FI$55&gt;0,SUM($E193:FC193)&lt;'Summary&amp;Assumptions'!$G$32*$B193,$D193&gt;='Summary&amp;Assumptions'!$D$17,FI$47&gt;=$D193,FI$47&lt;=EDATE($D193,'Summary&amp;Assumptions'!$G$32))*$B193+AND(FI$56&lt;'Summary&amp;Assumptions'!$J$31,FI$47&gt;=$FO193,FI$47&lt;=$FP193)*(('Summary&amp;Assumptions'!$H$25*$C193)*(1+'Summary&amp;Assumptions'!$J$29)^(FI$46-1))+AND(FI$56&lt;'Summary&amp;Assumptions'!$J$31,FI$47&gt;=$FQ193,FI$47&lt;=$FR193)*(('Summary&amp;Assumptions'!$H$25*$C193)*(1+'Summary&amp;Assumptions'!$J$29)^(FI$46-1))</f>
        <v>0</v>
      </c>
      <c r="FE193" s="588">
        <f>AND(FJ$55&gt;0,SUM($E193:FD193)&lt;'Summary&amp;Assumptions'!$G$32*$B193,$D193&gt;='Summary&amp;Assumptions'!$D$17,FJ$47&gt;=$D193,FJ$47&lt;=EDATE($D193,'Summary&amp;Assumptions'!$G$32))*$B193+AND(FJ$56&lt;'Summary&amp;Assumptions'!$J$31,FJ$47&gt;=$FO193,FJ$47&lt;=$FP193)*(('Summary&amp;Assumptions'!$H$25*$C193)*(1+'Summary&amp;Assumptions'!$J$29)^(FJ$46-1))+AND(FJ$56&lt;'Summary&amp;Assumptions'!$J$31,FJ$47&gt;=$FQ193,FJ$47&lt;=$FR193)*(('Summary&amp;Assumptions'!$H$25*$C193)*(1+'Summary&amp;Assumptions'!$J$29)^(FJ$46-1))</f>
        <v>0</v>
      </c>
      <c r="FF193" s="588">
        <f>AND(FK$55&gt;0,SUM($E193:FE193)&lt;'Summary&amp;Assumptions'!$G$32*$B193,$D193&gt;='Summary&amp;Assumptions'!$D$17,FK$47&gt;=$D193,FK$47&lt;=EDATE($D193,'Summary&amp;Assumptions'!$G$32))*$B193+AND(FK$56&lt;'Summary&amp;Assumptions'!$J$31,FK$47&gt;=$FO193,FK$47&lt;=$FP193)*(('Summary&amp;Assumptions'!$H$25*$C193)*(1+'Summary&amp;Assumptions'!$J$29)^(FK$46-1))+AND(FK$56&lt;'Summary&amp;Assumptions'!$J$31,FK$47&gt;=$FQ193,FK$47&lt;=$FR193)*(('Summary&amp;Assumptions'!$H$25*$C193)*(1+'Summary&amp;Assumptions'!$J$29)^(FK$46-1))</f>
        <v>0</v>
      </c>
      <c r="FG193" s="588">
        <f>AND(FL$55&gt;0,SUM($E193:FF193)&lt;'Summary&amp;Assumptions'!$G$32*$B193,$D193&gt;='Summary&amp;Assumptions'!$D$17,FL$47&gt;=$D193,FL$47&lt;=EDATE($D193,'Summary&amp;Assumptions'!$G$32))*$B193+AND(FL$56&lt;'Summary&amp;Assumptions'!$J$31,FL$47&gt;=$FO193,FL$47&lt;=$FP193)*(('Summary&amp;Assumptions'!$H$25*$C193)*(1+'Summary&amp;Assumptions'!$J$29)^(FL$46-1))+AND(FL$56&lt;'Summary&amp;Assumptions'!$J$31,FL$47&gt;=$FQ193,FL$47&lt;=$FR193)*(('Summary&amp;Assumptions'!$H$25*$C193)*(1+'Summary&amp;Assumptions'!$J$29)^(FL$46-1))</f>
        <v>0</v>
      </c>
      <c r="FH193" s="588">
        <f>AND(FM$55&gt;0,SUM($E193:FG193)&lt;'Summary&amp;Assumptions'!$G$32*$B193,$D193&gt;='Summary&amp;Assumptions'!$D$17,FM$47&gt;=$D193,FM$47&lt;=EDATE($D193,'Summary&amp;Assumptions'!$G$32))*$B193+AND(FM$56&lt;'Summary&amp;Assumptions'!$J$31,FM$47&gt;=$FO193,FM$47&lt;=$FP193)*(('Summary&amp;Assumptions'!$H$25*$C193)*(1+'Summary&amp;Assumptions'!$J$29)^(FM$46-1))+AND(FM$56&lt;'Summary&amp;Assumptions'!$J$31,FM$47&gt;=$FQ193,FM$47&lt;=$FR193)*(('Summary&amp;Assumptions'!$H$25*$C193)*(1+'Summary&amp;Assumptions'!$J$29)^(FM$46-1))</f>
        <v>0</v>
      </c>
      <c r="FI193" s="588">
        <f>AND(FN$55&gt;0,SUM($E193:FH193)&lt;'Summary&amp;Assumptions'!$G$32*$B193,$D193&gt;='Summary&amp;Assumptions'!$D$17,FN$47&gt;=$D193,FN$47&lt;=EDATE($D193,'Summary&amp;Assumptions'!$G$32))*$B193+AND(FN$56&lt;'Summary&amp;Assumptions'!$J$31,FN$47&gt;=$FO193,FN$47&lt;=$FP193)*(('Summary&amp;Assumptions'!$H$25*$C193)*(1+'Summary&amp;Assumptions'!$J$29)^(FN$46-1))+AND(FN$56&lt;'Summary&amp;Assumptions'!$J$31,FN$47&gt;=$FQ193,FN$47&lt;=$FR193)*(('Summary&amp;Assumptions'!$H$25*$C193)*(1+'Summary&amp;Assumptions'!$J$29)^(FN$46-1))</f>
        <v>0</v>
      </c>
      <c r="FJ193" s="588">
        <f>AND(FO$55&gt;0,SUM($E193:FI193)&lt;'Summary&amp;Assumptions'!$G$32*$B193,$D193&gt;='Summary&amp;Assumptions'!$D$17,FO$47&gt;=$D193,FO$47&lt;=EDATE($D193,'Summary&amp;Assumptions'!$G$32))*$B193+AND(FO$56&lt;'Summary&amp;Assumptions'!$J$31,FO$47&gt;=$FO193,FO$47&lt;=$FP193)*(('Summary&amp;Assumptions'!$H$25*$C193)*(1+'Summary&amp;Assumptions'!$J$29)^(FO$46-1))+AND(FO$56&lt;'Summary&amp;Assumptions'!$J$31,FO$47&gt;=$FQ193,FO$47&lt;=$FR193)*(('Summary&amp;Assumptions'!$H$25*$C193)*(1+'Summary&amp;Assumptions'!$J$29)^(FO$46-1))</f>
        <v>0</v>
      </c>
      <c r="FK193" s="588">
        <f>AND(FP$55&gt;0,SUM($E193:FJ193)&lt;'Summary&amp;Assumptions'!$G$32*$B193,$D193&gt;='Summary&amp;Assumptions'!$D$17,FP$47&gt;=$D193,FP$47&lt;=EDATE($D193,'Summary&amp;Assumptions'!$G$32))*$B193+AND(FP$56&lt;'Summary&amp;Assumptions'!$J$31,FP$47&gt;=$FO193,FP$47&lt;=$FP193)*(('Summary&amp;Assumptions'!$H$25*$C193)*(1+'Summary&amp;Assumptions'!$J$29)^(FP$46-1))+AND(FP$56&lt;'Summary&amp;Assumptions'!$J$31,FP$47&gt;=$FQ193,FP$47&lt;=$FR193)*(('Summary&amp;Assumptions'!$H$25*$C193)*(1+'Summary&amp;Assumptions'!$J$29)^(FP$46-1))</f>
        <v>0</v>
      </c>
      <c r="FL193" s="588">
        <f>AND(FQ$55&gt;0,SUM($E193:FK193)&lt;'Summary&amp;Assumptions'!$G$32*$B193,$D193&gt;='Summary&amp;Assumptions'!$D$17,FQ$47&gt;=$D193,FQ$47&lt;=EDATE($D193,'Summary&amp;Assumptions'!$G$32))*$B193+AND(FQ$56&lt;'Summary&amp;Assumptions'!$J$31,FQ$47&gt;=$FO193,FQ$47&lt;=$FP193)*(('Summary&amp;Assumptions'!$H$25*$C193)*(1+'Summary&amp;Assumptions'!$J$29)^(FQ$46-1))+AND(FQ$56&lt;'Summary&amp;Assumptions'!$J$31,FQ$47&gt;=$FQ193,FQ$47&lt;=$FR193)*(('Summary&amp;Assumptions'!$H$25*$C193)*(1+'Summary&amp;Assumptions'!$J$29)^(FQ$46-1))</f>
        <v>0</v>
      </c>
      <c r="FO193" s="576">
        <f>EDATE(D193,'Summary&amp;Assumptions'!$G$34)</f>
        <v>46661</v>
      </c>
      <c r="FP193" s="576">
        <f>EDATE(FO193,'Summary&amp;Assumptions'!$G$33-1)</f>
        <v>46692</v>
      </c>
      <c r="FQ193" s="576">
        <f>EDATE(FO193,'Summary&amp;Assumptions'!$G$34)</f>
        <v>47027</v>
      </c>
      <c r="FR193" s="576">
        <f>EDATE(FQ193,'Summary&amp;Assumptions'!$G$33-1)</f>
        <v>47058</v>
      </c>
    </row>
    <row r="194" spans="2:174" hidden="1" x14ac:dyDescent="0.2">
      <c r="B194" s="588">
        <v>0</v>
      </c>
      <c r="C194" s="193">
        <v>0</v>
      </c>
      <c r="D194" s="589">
        <v>46327</v>
      </c>
      <c r="F194" s="588">
        <f>AND(K$55&gt;0,SUM($E194:E194)&lt;'Summary&amp;Assumptions'!$G$32*$B194,$D194&gt;='Summary&amp;Assumptions'!$D$17,K$47&gt;=$D194,K$47&lt;=EDATE($D194,'Summary&amp;Assumptions'!$G$32))*$B194+AND(K$56&lt;'Summary&amp;Assumptions'!$J$31,K$47&gt;=$FO194,K$47&lt;=$FP194)*(('Summary&amp;Assumptions'!$H$25*$C194)*(1+'Summary&amp;Assumptions'!$J$29)^(K$46-1))+AND(K$56&lt;'Summary&amp;Assumptions'!$J$31,K$47&gt;=$FQ194,K$47&lt;=$FR194)*(('Summary&amp;Assumptions'!$H$25*$C194)*(1+'Summary&amp;Assumptions'!$J$29)^(K$46-1))</f>
        <v>0</v>
      </c>
      <c r="G194" s="588">
        <f>AND(L$55&gt;0,SUM($E194:F194)&lt;'Summary&amp;Assumptions'!$G$32*$B194,$D194&gt;='Summary&amp;Assumptions'!$D$17,L$47&gt;=$D194,L$47&lt;=EDATE($D194,'Summary&amp;Assumptions'!$G$32))*$B194+AND(L$56&lt;'Summary&amp;Assumptions'!$J$31,L$47&gt;=$FO194,L$47&lt;=$FP194)*(('Summary&amp;Assumptions'!$H$25*$C194)*(1+'Summary&amp;Assumptions'!$J$29)^(L$46-1))+AND(L$56&lt;'Summary&amp;Assumptions'!$J$31,L$47&gt;=$FQ194,L$47&lt;=$FR194)*(('Summary&amp;Assumptions'!$H$25*$C194)*(1+'Summary&amp;Assumptions'!$J$29)^(L$46-1))</f>
        <v>0</v>
      </c>
      <c r="H194" s="588">
        <f>AND(M$55&gt;0,SUM($E194:G194)&lt;'Summary&amp;Assumptions'!$G$32*$B194,$D194&gt;='Summary&amp;Assumptions'!$D$17,M$47&gt;=$D194,M$47&lt;=EDATE($D194,'Summary&amp;Assumptions'!$G$32))*$B194+AND(M$56&lt;'Summary&amp;Assumptions'!$J$31,M$47&gt;=$FO194,M$47&lt;=$FP194)*(('Summary&amp;Assumptions'!$H$25*$C194)*(1+'Summary&amp;Assumptions'!$J$29)^(M$46-1))+AND(M$56&lt;'Summary&amp;Assumptions'!$J$31,M$47&gt;=$FQ194,M$47&lt;=$FR194)*(('Summary&amp;Assumptions'!$H$25*$C194)*(1+'Summary&amp;Assumptions'!$J$29)^(M$46-1))</f>
        <v>0</v>
      </c>
      <c r="I194" s="588">
        <f>AND(N$55&gt;0,SUM($E194:H194)&lt;'Summary&amp;Assumptions'!$G$32*$B194,$D194&gt;='Summary&amp;Assumptions'!$D$17,N$47&gt;=$D194,N$47&lt;=EDATE($D194,'Summary&amp;Assumptions'!$G$32))*$B194+AND(N$56&lt;'Summary&amp;Assumptions'!$J$31,N$47&gt;=$FO194,N$47&lt;=$FP194)*(('Summary&amp;Assumptions'!$H$25*$C194)*(1+'Summary&amp;Assumptions'!$J$29)^(N$46-1))+AND(N$56&lt;'Summary&amp;Assumptions'!$J$31,N$47&gt;=$FQ194,N$47&lt;=$FR194)*(('Summary&amp;Assumptions'!$H$25*$C194)*(1+'Summary&amp;Assumptions'!$J$29)^(N$46-1))</f>
        <v>0</v>
      </c>
      <c r="J194" s="588">
        <f>AND(O$55&gt;0,SUM($E194:I194)&lt;'Summary&amp;Assumptions'!$G$32*$B194,$D194&gt;='Summary&amp;Assumptions'!$D$17,O$47&gt;=$D194,O$47&lt;=EDATE($D194,'Summary&amp;Assumptions'!$G$32))*$B194+AND(O$56&lt;'Summary&amp;Assumptions'!$J$31,O$47&gt;=$FO194,O$47&lt;=$FP194)*(('Summary&amp;Assumptions'!$H$25*$C194)*(1+'Summary&amp;Assumptions'!$J$29)^(O$46-1))+AND(O$56&lt;'Summary&amp;Assumptions'!$J$31,O$47&gt;=$FQ194,O$47&lt;=$FR194)*(('Summary&amp;Assumptions'!$H$25*$C194)*(1+'Summary&amp;Assumptions'!$J$29)^(O$46-1))</f>
        <v>0</v>
      </c>
      <c r="K194" s="588">
        <f>AND(P$55&gt;0,SUM($E194:J194)&lt;'Summary&amp;Assumptions'!$G$32*$B194,$D194&gt;='Summary&amp;Assumptions'!$D$17,P$47&gt;=$D194,P$47&lt;=EDATE($D194,'Summary&amp;Assumptions'!$G$32))*$B194+AND(P$56&lt;'Summary&amp;Assumptions'!$J$31,P$47&gt;=$FO194,P$47&lt;=$FP194)*(('Summary&amp;Assumptions'!$H$25*$C194)*(1+'Summary&amp;Assumptions'!$J$29)^(P$46-1))+AND(P$56&lt;'Summary&amp;Assumptions'!$J$31,P$47&gt;=$FQ194,P$47&lt;=$FR194)*(('Summary&amp;Assumptions'!$H$25*$C194)*(1+'Summary&amp;Assumptions'!$J$29)^(P$46-1))</f>
        <v>0</v>
      </c>
      <c r="L194" s="588">
        <f>AND(Q$55&gt;0,SUM($E194:K194)&lt;'Summary&amp;Assumptions'!$G$32*$B194,$D194&gt;='Summary&amp;Assumptions'!$D$17,Q$47&gt;=$D194,Q$47&lt;=EDATE($D194,'Summary&amp;Assumptions'!$G$32))*$B194+AND(Q$56&lt;'Summary&amp;Assumptions'!$J$31,Q$47&gt;=$FO194,Q$47&lt;=$FP194)*(('Summary&amp;Assumptions'!$H$25*$C194)*(1+'Summary&amp;Assumptions'!$J$29)^(Q$46-1))+AND(Q$56&lt;'Summary&amp;Assumptions'!$J$31,Q$47&gt;=$FQ194,Q$47&lt;=$FR194)*(('Summary&amp;Assumptions'!$H$25*$C194)*(1+'Summary&amp;Assumptions'!$J$29)^(Q$46-1))</f>
        <v>0</v>
      </c>
      <c r="M194" s="588">
        <f>AND(R$55&gt;0,SUM($E194:L194)&lt;'Summary&amp;Assumptions'!$G$32*$B194,$D194&gt;='Summary&amp;Assumptions'!$D$17,R$47&gt;=$D194,R$47&lt;=EDATE($D194,'Summary&amp;Assumptions'!$G$32))*$B194+AND(R$56&lt;'Summary&amp;Assumptions'!$J$31,R$47&gt;=$FO194,R$47&lt;=$FP194)*(('Summary&amp;Assumptions'!$H$25*$C194)*(1+'Summary&amp;Assumptions'!$J$29)^(R$46-1))+AND(R$56&lt;'Summary&amp;Assumptions'!$J$31,R$47&gt;=$FQ194,R$47&lt;=$FR194)*(('Summary&amp;Assumptions'!$H$25*$C194)*(1+'Summary&amp;Assumptions'!$J$29)^(R$46-1))</f>
        <v>0</v>
      </c>
      <c r="N194" s="588">
        <f>AND(S$55&gt;0,SUM($E194:M194)&lt;'Summary&amp;Assumptions'!$G$32*$B194,$D194&gt;='Summary&amp;Assumptions'!$D$17,S$47&gt;=$D194,S$47&lt;=EDATE($D194,'Summary&amp;Assumptions'!$G$32))*$B194+AND(S$56&lt;'Summary&amp;Assumptions'!$J$31,S$47&gt;=$FO194,S$47&lt;=$FP194)*(('Summary&amp;Assumptions'!$H$25*$C194)*(1+'Summary&amp;Assumptions'!$J$29)^(S$46-1))+AND(S$56&lt;'Summary&amp;Assumptions'!$J$31,S$47&gt;=$FQ194,S$47&lt;=$FR194)*(('Summary&amp;Assumptions'!$H$25*$C194)*(1+'Summary&amp;Assumptions'!$J$29)^(S$46-1))</f>
        <v>0</v>
      </c>
      <c r="O194" s="588">
        <f>AND(T$55&gt;0,SUM($E194:N194)&lt;'Summary&amp;Assumptions'!$G$32*$B194,$D194&gt;='Summary&amp;Assumptions'!$D$17,T$47&gt;=$D194,T$47&lt;=EDATE($D194,'Summary&amp;Assumptions'!$G$32))*$B194+AND(T$56&lt;'Summary&amp;Assumptions'!$J$31,T$47&gt;=$FO194,T$47&lt;=$FP194)*(('Summary&amp;Assumptions'!$H$25*$C194)*(1+'Summary&amp;Assumptions'!$J$29)^(T$46-1))+AND(T$56&lt;'Summary&amp;Assumptions'!$J$31,T$47&gt;=$FQ194,T$47&lt;=$FR194)*(('Summary&amp;Assumptions'!$H$25*$C194)*(1+'Summary&amp;Assumptions'!$J$29)^(T$46-1))</f>
        <v>0</v>
      </c>
      <c r="P194" s="588">
        <f>AND(U$55&gt;0,SUM($E194:O194)&lt;'Summary&amp;Assumptions'!$G$32*$B194,$D194&gt;='Summary&amp;Assumptions'!$D$17,U$47&gt;=$D194,U$47&lt;=EDATE($D194,'Summary&amp;Assumptions'!$G$32))*$B194+AND(U$56&lt;'Summary&amp;Assumptions'!$J$31,U$47&gt;=$FO194,U$47&lt;=$FP194)*(('Summary&amp;Assumptions'!$H$25*$C194)*(1+'Summary&amp;Assumptions'!$J$29)^(U$46-1))+AND(U$56&lt;'Summary&amp;Assumptions'!$J$31,U$47&gt;=$FQ194,U$47&lt;=$FR194)*(('Summary&amp;Assumptions'!$H$25*$C194)*(1+'Summary&amp;Assumptions'!$J$29)^(U$46-1))</f>
        <v>0</v>
      </c>
      <c r="Q194" s="588">
        <f>AND(V$55&gt;0,SUM($E194:P194)&lt;'Summary&amp;Assumptions'!$G$32*$B194,$D194&gt;='Summary&amp;Assumptions'!$D$17,V$47&gt;=$D194,V$47&lt;=EDATE($D194,'Summary&amp;Assumptions'!$G$32))*$B194+AND(V$56&lt;'Summary&amp;Assumptions'!$J$31,V$47&gt;=$FO194,V$47&lt;=$FP194)*(('Summary&amp;Assumptions'!$H$25*$C194)*(1+'Summary&amp;Assumptions'!$J$29)^(V$46-1))+AND(V$56&lt;'Summary&amp;Assumptions'!$J$31,V$47&gt;=$FQ194,V$47&lt;=$FR194)*(('Summary&amp;Assumptions'!$H$25*$C194)*(1+'Summary&amp;Assumptions'!$J$29)^(V$46-1))</f>
        <v>0</v>
      </c>
      <c r="R194" s="588">
        <f>AND(W$55&gt;0,SUM($E194:Q194)&lt;'Summary&amp;Assumptions'!$G$32*$B194,$D194&gt;='Summary&amp;Assumptions'!$D$17,W$47&gt;=$D194,W$47&lt;=EDATE($D194,'Summary&amp;Assumptions'!$G$32))*$B194+AND(W$56&lt;'Summary&amp;Assumptions'!$J$31,W$47&gt;=$FO194,W$47&lt;=$FP194)*(('Summary&amp;Assumptions'!$H$25*$C194)*(1+'Summary&amp;Assumptions'!$J$29)^(W$46-1))+AND(W$56&lt;'Summary&amp;Assumptions'!$J$31,W$47&gt;=$FQ194,W$47&lt;=$FR194)*(('Summary&amp;Assumptions'!$H$25*$C194)*(1+'Summary&amp;Assumptions'!$J$29)^(W$46-1))</f>
        <v>0</v>
      </c>
      <c r="S194" s="588">
        <f>AND(X$55&gt;0,SUM($E194:R194)&lt;'Summary&amp;Assumptions'!$G$32*$B194,$D194&gt;='Summary&amp;Assumptions'!$D$17,X$47&gt;=$D194,X$47&lt;=EDATE($D194,'Summary&amp;Assumptions'!$G$32))*$B194+AND(X$56&lt;'Summary&amp;Assumptions'!$J$31,X$47&gt;=$FO194,X$47&lt;=$FP194)*(('Summary&amp;Assumptions'!$H$25*$C194)*(1+'Summary&amp;Assumptions'!$J$29)^(X$46-1))+AND(X$56&lt;'Summary&amp;Assumptions'!$J$31,X$47&gt;=$FQ194,X$47&lt;=$FR194)*(('Summary&amp;Assumptions'!$H$25*$C194)*(1+'Summary&amp;Assumptions'!$J$29)^(X$46-1))</f>
        <v>0</v>
      </c>
      <c r="T194" s="588">
        <f>AND(Y$55&gt;0,SUM($E194:S194)&lt;'Summary&amp;Assumptions'!$G$32*$B194,$D194&gt;='Summary&amp;Assumptions'!$D$17,Y$47&gt;=$D194,Y$47&lt;=EDATE($D194,'Summary&amp;Assumptions'!$G$32))*$B194+AND(Y$56&lt;'Summary&amp;Assumptions'!$J$31,Y$47&gt;=$FO194,Y$47&lt;=$FP194)*(('Summary&amp;Assumptions'!$H$25*$C194)*(1+'Summary&amp;Assumptions'!$J$29)^(Y$46-1))+AND(Y$56&lt;'Summary&amp;Assumptions'!$J$31,Y$47&gt;=$FQ194,Y$47&lt;=$FR194)*(('Summary&amp;Assumptions'!$H$25*$C194)*(1+'Summary&amp;Assumptions'!$J$29)^(Y$46-1))</f>
        <v>0</v>
      </c>
      <c r="U194" s="588">
        <f>AND(Z$55&gt;0,SUM($E194:T194)&lt;'Summary&amp;Assumptions'!$G$32*$B194,$D194&gt;='Summary&amp;Assumptions'!$D$17,Z$47&gt;=$D194,Z$47&lt;=EDATE($D194,'Summary&amp;Assumptions'!$G$32))*$B194+AND(Z$56&lt;'Summary&amp;Assumptions'!$J$31,Z$47&gt;=$FO194,Z$47&lt;=$FP194)*(('Summary&amp;Assumptions'!$H$25*$C194)*(1+'Summary&amp;Assumptions'!$J$29)^(Z$46-1))+AND(Z$56&lt;'Summary&amp;Assumptions'!$J$31,Z$47&gt;=$FQ194,Z$47&lt;=$FR194)*(('Summary&amp;Assumptions'!$H$25*$C194)*(1+'Summary&amp;Assumptions'!$J$29)^(Z$46-1))</f>
        <v>0</v>
      </c>
      <c r="V194" s="588">
        <f>AND(AA$55&gt;0,SUM($E194:U194)&lt;'Summary&amp;Assumptions'!$G$32*$B194,$D194&gt;='Summary&amp;Assumptions'!$D$17,AA$47&gt;=$D194,AA$47&lt;=EDATE($D194,'Summary&amp;Assumptions'!$G$32))*$B194+AND(AA$56&lt;'Summary&amp;Assumptions'!$J$31,AA$47&gt;=$FO194,AA$47&lt;=$FP194)*(('Summary&amp;Assumptions'!$H$25*$C194)*(1+'Summary&amp;Assumptions'!$J$29)^(AA$46-1))+AND(AA$56&lt;'Summary&amp;Assumptions'!$J$31,AA$47&gt;=$FQ194,AA$47&lt;=$FR194)*(('Summary&amp;Assumptions'!$H$25*$C194)*(1+'Summary&amp;Assumptions'!$J$29)^(AA$46-1))</f>
        <v>0</v>
      </c>
      <c r="W194" s="588">
        <f>AND(AB$55&gt;0,SUM($E194:V194)&lt;'Summary&amp;Assumptions'!$G$32*$B194,$D194&gt;='Summary&amp;Assumptions'!$D$17,AB$47&gt;=$D194,AB$47&lt;=EDATE($D194,'Summary&amp;Assumptions'!$G$32))*$B194+AND(AB$56&lt;'Summary&amp;Assumptions'!$J$31,AB$47&gt;=$FO194,AB$47&lt;=$FP194)*(('Summary&amp;Assumptions'!$H$25*$C194)*(1+'Summary&amp;Assumptions'!$J$29)^(AB$46-1))+AND(AB$56&lt;'Summary&amp;Assumptions'!$J$31,AB$47&gt;=$FQ194,AB$47&lt;=$FR194)*(('Summary&amp;Assumptions'!$H$25*$C194)*(1+'Summary&amp;Assumptions'!$J$29)^(AB$46-1))</f>
        <v>0</v>
      </c>
      <c r="X194" s="588">
        <f>AND(AC$55&gt;0,SUM($E194:W194)&lt;'Summary&amp;Assumptions'!$G$32*$B194,$D194&gt;='Summary&amp;Assumptions'!$D$17,AC$47&gt;=$D194,AC$47&lt;=EDATE($D194,'Summary&amp;Assumptions'!$G$32))*$B194+AND(AC$56&lt;'Summary&amp;Assumptions'!$J$31,AC$47&gt;=$FO194,AC$47&lt;=$FP194)*(('Summary&amp;Assumptions'!$H$25*$C194)*(1+'Summary&amp;Assumptions'!$J$29)^(AC$46-1))+AND(AC$56&lt;'Summary&amp;Assumptions'!$J$31,AC$47&gt;=$FQ194,AC$47&lt;=$FR194)*(('Summary&amp;Assumptions'!$H$25*$C194)*(1+'Summary&amp;Assumptions'!$J$29)^(AC$46-1))</f>
        <v>0</v>
      </c>
      <c r="Y194" s="588">
        <f>AND(AD$55&gt;0,SUM($E194:X194)&lt;'Summary&amp;Assumptions'!$G$32*$B194,$D194&gt;='Summary&amp;Assumptions'!$D$17,AD$47&gt;=$D194,AD$47&lt;=EDATE($D194,'Summary&amp;Assumptions'!$G$32))*$B194+AND(AD$56&lt;'Summary&amp;Assumptions'!$J$31,AD$47&gt;=$FO194,AD$47&lt;=$FP194)*(('Summary&amp;Assumptions'!$H$25*$C194)*(1+'Summary&amp;Assumptions'!$J$29)^(AD$46-1))+AND(AD$56&lt;'Summary&amp;Assumptions'!$J$31,AD$47&gt;=$FQ194,AD$47&lt;=$FR194)*(('Summary&amp;Assumptions'!$H$25*$C194)*(1+'Summary&amp;Assumptions'!$J$29)^(AD$46-1))</f>
        <v>0</v>
      </c>
      <c r="Z194" s="588">
        <f>AND(AE$55&gt;0,SUM($E194:Y194)&lt;'Summary&amp;Assumptions'!$G$32*$B194,$D194&gt;='Summary&amp;Assumptions'!$D$17,AE$47&gt;=$D194,AE$47&lt;=EDATE($D194,'Summary&amp;Assumptions'!$G$32))*$B194+AND(AE$56&lt;'Summary&amp;Assumptions'!$J$31,AE$47&gt;=$FO194,AE$47&lt;=$FP194)*(('Summary&amp;Assumptions'!$H$25*$C194)*(1+'Summary&amp;Assumptions'!$J$29)^(AE$46-1))+AND(AE$56&lt;'Summary&amp;Assumptions'!$J$31,AE$47&gt;=$FQ194,AE$47&lt;=$FR194)*(('Summary&amp;Assumptions'!$H$25*$C194)*(1+'Summary&amp;Assumptions'!$J$29)^(AE$46-1))</f>
        <v>0</v>
      </c>
      <c r="AA194" s="588">
        <f>AND(AF$55&gt;0,SUM($E194:Z194)&lt;'Summary&amp;Assumptions'!$G$32*$B194,$D194&gt;='Summary&amp;Assumptions'!$D$17,AF$47&gt;=$D194,AF$47&lt;=EDATE($D194,'Summary&amp;Assumptions'!$G$32))*$B194+AND(AF$56&lt;'Summary&amp;Assumptions'!$J$31,AF$47&gt;=$FO194,AF$47&lt;=$FP194)*(('Summary&amp;Assumptions'!$H$25*$C194)*(1+'Summary&amp;Assumptions'!$J$29)^(AF$46-1))+AND(AF$56&lt;'Summary&amp;Assumptions'!$J$31,AF$47&gt;=$FQ194,AF$47&lt;=$FR194)*(('Summary&amp;Assumptions'!$H$25*$C194)*(1+'Summary&amp;Assumptions'!$J$29)^(AF$46-1))</f>
        <v>0</v>
      </c>
      <c r="AB194" s="588">
        <f>AND(AG$55&gt;0,SUM($E194:AA194)&lt;'Summary&amp;Assumptions'!$G$32*$B194,$D194&gt;='Summary&amp;Assumptions'!$D$17,AG$47&gt;=$D194,AG$47&lt;=EDATE($D194,'Summary&amp;Assumptions'!$G$32))*$B194+AND(AG$56&lt;'Summary&amp;Assumptions'!$J$31,AG$47&gt;=$FO194,AG$47&lt;=$FP194)*(('Summary&amp;Assumptions'!$H$25*$C194)*(1+'Summary&amp;Assumptions'!$J$29)^(AG$46-1))+AND(AG$56&lt;'Summary&amp;Assumptions'!$J$31,AG$47&gt;=$FQ194,AG$47&lt;=$FR194)*(('Summary&amp;Assumptions'!$H$25*$C194)*(1+'Summary&amp;Assumptions'!$J$29)^(AG$46-1))</f>
        <v>0</v>
      </c>
      <c r="AC194" s="588">
        <f>AND(AH$55&gt;0,SUM($E194:AB194)&lt;'Summary&amp;Assumptions'!$G$32*$B194,$D194&gt;='Summary&amp;Assumptions'!$D$17,AH$47&gt;=$D194,AH$47&lt;=EDATE($D194,'Summary&amp;Assumptions'!$G$32))*$B194+AND(AH$56&lt;'Summary&amp;Assumptions'!$J$31,AH$47&gt;=$FO194,AH$47&lt;=$FP194)*(('Summary&amp;Assumptions'!$H$25*$C194)*(1+'Summary&amp;Assumptions'!$J$29)^(AH$46-1))+AND(AH$56&lt;'Summary&amp;Assumptions'!$J$31,AH$47&gt;=$FQ194,AH$47&lt;=$FR194)*(('Summary&amp;Assumptions'!$H$25*$C194)*(1+'Summary&amp;Assumptions'!$J$29)^(AH$46-1))</f>
        <v>0</v>
      </c>
      <c r="AD194" s="588">
        <f>AND(AI$55&gt;0,SUM($E194:AC194)&lt;'Summary&amp;Assumptions'!$G$32*$B194,$D194&gt;='Summary&amp;Assumptions'!$D$17,AI$47&gt;=$D194,AI$47&lt;=EDATE($D194,'Summary&amp;Assumptions'!$G$32))*$B194+AND(AI$56&lt;'Summary&amp;Assumptions'!$J$31,AI$47&gt;=$FO194,AI$47&lt;=$FP194)*(('Summary&amp;Assumptions'!$H$25*$C194)*(1+'Summary&amp;Assumptions'!$J$29)^(AI$46-1))+AND(AI$56&lt;'Summary&amp;Assumptions'!$J$31,AI$47&gt;=$FQ194,AI$47&lt;=$FR194)*(('Summary&amp;Assumptions'!$H$25*$C194)*(1+'Summary&amp;Assumptions'!$J$29)^(AI$46-1))</f>
        <v>0</v>
      </c>
      <c r="AE194" s="588">
        <f>AND(AJ$55&gt;0,SUM($E194:AD194)&lt;'Summary&amp;Assumptions'!$G$32*$B194,$D194&gt;='Summary&amp;Assumptions'!$D$17,AJ$47&gt;=$D194,AJ$47&lt;=EDATE($D194,'Summary&amp;Assumptions'!$G$32))*$B194+AND(AJ$56&lt;'Summary&amp;Assumptions'!$J$31,AJ$47&gt;=$FO194,AJ$47&lt;=$FP194)*(('Summary&amp;Assumptions'!$H$25*$C194)*(1+'Summary&amp;Assumptions'!$J$29)^(AJ$46-1))+AND(AJ$56&lt;'Summary&amp;Assumptions'!$J$31,AJ$47&gt;=$FQ194,AJ$47&lt;=$FR194)*(('Summary&amp;Assumptions'!$H$25*$C194)*(1+'Summary&amp;Assumptions'!$J$29)^(AJ$46-1))</f>
        <v>0</v>
      </c>
      <c r="AF194" s="588">
        <f>AND(AK$55&gt;0,SUM($E194:AE194)&lt;'Summary&amp;Assumptions'!$G$32*$B194,$D194&gt;='Summary&amp;Assumptions'!$D$17,AK$47&gt;=$D194,AK$47&lt;=EDATE($D194,'Summary&amp;Assumptions'!$G$32))*$B194+AND(AK$56&lt;'Summary&amp;Assumptions'!$J$31,AK$47&gt;=$FO194,AK$47&lt;=$FP194)*(('Summary&amp;Assumptions'!$H$25*$C194)*(1+'Summary&amp;Assumptions'!$J$29)^(AK$46-1))+AND(AK$56&lt;'Summary&amp;Assumptions'!$J$31,AK$47&gt;=$FQ194,AK$47&lt;=$FR194)*(('Summary&amp;Assumptions'!$H$25*$C194)*(1+'Summary&amp;Assumptions'!$J$29)^(AK$46-1))</f>
        <v>0</v>
      </c>
      <c r="AG194" s="588">
        <f>AND(AL$55&gt;0,SUM($E194:AF194)&lt;'Summary&amp;Assumptions'!$G$32*$B194,$D194&gt;='Summary&amp;Assumptions'!$D$17,AL$47&gt;=$D194,AL$47&lt;=EDATE($D194,'Summary&amp;Assumptions'!$G$32))*$B194+AND(AL$56&lt;'Summary&amp;Assumptions'!$J$31,AL$47&gt;=$FO194,AL$47&lt;=$FP194)*(('Summary&amp;Assumptions'!$H$25*$C194)*(1+'Summary&amp;Assumptions'!$J$29)^(AL$46-1))+AND(AL$56&lt;'Summary&amp;Assumptions'!$J$31,AL$47&gt;=$FQ194,AL$47&lt;=$FR194)*(('Summary&amp;Assumptions'!$H$25*$C194)*(1+'Summary&amp;Assumptions'!$J$29)^(AL$46-1))</f>
        <v>0</v>
      </c>
      <c r="AH194" s="588">
        <f>AND(AM$55&gt;0,SUM($E194:AG194)&lt;'Summary&amp;Assumptions'!$G$32*$B194,$D194&gt;='Summary&amp;Assumptions'!$D$17,AM$47&gt;=$D194,AM$47&lt;=EDATE($D194,'Summary&amp;Assumptions'!$G$32))*$B194+AND(AM$56&lt;'Summary&amp;Assumptions'!$J$31,AM$47&gt;=$FO194,AM$47&lt;=$FP194)*(('Summary&amp;Assumptions'!$H$25*$C194)*(1+'Summary&amp;Assumptions'!$J$29)^(AM$46-1))+AND(AM$56&lt;'Summary&amp;Assumptions'!$J$31,AM$47&gt;=$FQ194,AM$47&lt;=$FR194)*(('Summary&amp;Assumptions'!$H$25*$C194)*(1+'Summary&amp;Assumptions'!$J$29)^(AM$46-1))</f>
        <v>0</v>
      </c>
      <c r="AI194" s="588">
        <f>AND(AN$55&gt;0,SUM($E194:AH194)&lt;'Summary&amp;Assumptions'!$G$32*$B194,$D194&gt;='Summary&amp;Assumptions'!$D$17,AN$47&gt;=$D194,AN$47&lt;=EDATE($D194,'Summary&amp;Assumptions'!$G$32))*$B194+AND(AN$56&lt;'Summary&amp;Assumptions'!$J$31,AN$47&gt;=$FO194,AN$47&lt;=$FP194)*(('Summary&amp;Assumptions'!$H$25*$C194)*(1+'Summary&amp;Assumptions'!$J$29)^(AN$46-1))+AND(AN$56&lt;'Summary&amp;Assumptions'!$J$31,AN$47&gt;=$FQ194,AN$47&lt;=$FR194)*(('Summary&amp;Assumptions'!$H$25*$C194)*(1+'Summary&amp;Assumptions'!$J$29)^(AN$46-1))</f>
        <v>0</v>
      </c>
      <c r="AJ194" s="588">
        <f>AND(AO$55&gt;0,SUM($E194:AI194)&lt;'Summary&amp;Assumptions'!$G$32*$B194,$D194&gt;='Summary&amp;Assumptions'!$D$17,AO$47&gt;=$D194,AO$47&lt;=EDATE($D194,'Summary&amp;Assumptions'!$G$32))*$B194+AND(AO$56&lt;'Summary&amp;Assumptions'!$J$31,AO$47&gt;=$FO194,AO$47&lt;=$FP194)*(('Summary&amp;Assumptions'!$H$25*$C194)*(1+'Summary&amp;Assumptions'!$J$29)^(AO$46-1))+AND(AO$56&lt;'Summary&amp;Assumptions'!$J$31,AO$47&gt;=$FQ194,AO$47&lt;=$FR194)*(('Summary&amp;Assumptions'!$H$25*$C194)*(1+'Summary&amp;Assumptions'!$J$29)^(AO$46-1))</f>
        <v>0</v>
      </c>
      <c r="AK194" s="588">
        <f>AND(AP$55&gt;0,SUM($E194:AJ194)&lt;'Summary&amp;Assumptions'!$G$32*$B194,$D194&gt;='Summary&amp;Assumptions'!$D$17,AP$47&gt;=$D194,AP$47&lt;=EDATE($D194,'Summary&amp;Assumptions'!$G$32))*$B194+AND(AP$56&lt;'Summary&amp;Assumptions'!$J$31,AP$47&gt;=$FO194,AP$47&lt;=$FP194)*(('Summary&amp;Assumptions'!$H$25*$C194)*(1+'Summary&amp;Assumptions'!$J$29)^(AP$46-1))+AND(AP$56&lt;'Summary&amp;Assumptions'!$J$31,AP$47&gt;=$FQ194,AP$47&lt;=$FR194)*(('Summary&amp;Assumptions'!$H$25*$C194)*(1+'Summary&amp;Assumptions'!$J$29)^(AP$46-1))</f>
        <v>0</v>
      </c>
      <c r="AL194" s="588">
        <f>AND(AQ$55&gt;0,SUM($E194:AK194)&lt;'Summary&amp;Assumptions'!$G$32*$B194,$D194&gt;='Summary&amp;Assumptions'!$D$17,AQ$47&gt;=$D194,AQ$47&lt;=EDATE($D194,'Summary&amp;Assumptions'!$G$32))*$B194+AND(AQ$56&lt;'Summary&amp;Assumptions'!$J$31,AQ$47&gt;=$FO194,AQ$47&lt;=$FP194)*(('Summary&amp;Assumptions'!$H$25*$C194)*(1+'Summary&amp;Assumptions'!$J$29)^(AQ$46-1))+AND(AQ$56&lt;'Summary&amp;Assumptions'!$J$31,AQ$47&gt;=$FQ194,AQ$47&lt;=$FR194)*(('Summary&amp;Assumptions'!$H$25*$C194)*(1+'Summary&amp;Assumptions'!$J$29)^(AQ$46-1))</f>
        <v>0</v>
      </c>
      <c r="AM194" s="588">
        <f>AND(AR$55&gt;0,SUM($E194:AL194)&lt;'Summary&amp;Assumptions'!$G$32*$B194,$D194&gt;='Summary&amp;Assumptions'!$D$17,AR$47&gt;=$D194,AR$47&lt;=EDATE($D194,'Summary&amp;Assumptions'!$G$32))*$B194+AND(AR$56&lt;'Summary&amp;Assumptions'!$J$31,AR$47&gt;=$FO194,AR$47&lt;=$FP194)*(('Summary&amp;Assumptions'!$H$25*$C194)*(1+'Summary&amp;Assumptions'!$J$29)^(AR$46-1))+AND(AR$56&lt;'Summary&amp;Assumptions'!$J$31,AR$47&gt;=$FQ194,AR$47&lt;=$FR194)*(('Summary&amp;Assumptions'!$H$25*$C194)*(1+'Summary&amp;Assumptions'!$J$29)^(AR$46-1))</f>
        <v>0</v>
      </c>
      <c r="AN194" s="588">
        <f>AND(AS$55&gt;0,SUM($E194:AM194)&lt;'Summary&amp;Assumptions'!$G$32*$B194,$D194&gt;='Summary&amp;Assumptions'!$D$17,AS$47&gt;=$D194,AS$47&lt;=EDATE($D194,'Summary&amp;Assumptions'!$G$32))*$B194+AND(AS$56&lt;'Summary&amp;Assumptions'!$J$31,AS$47&gt;=$FO194,AS$47&lt;=$FP194)*(('Summary&amp;Assumptions'!$H$25*$C194)*(1+'Summary&amp;Assumptions'!$J$29)^(AS$46-1))+AND(AS$56&lt;'Summary&amp;Assumptions'!$J$31,AS$47&gt;=$FQ194,AS$47&lt;=$FR194)*(('Summary&amp;Assumptions'!$H$25*$C194)*(1+'Summary&amp;Assumptions'!$J$29)^(AS$46-1))</f>
        <v>0</v>
      </c>
      <c r="AO194" s="588">
        <f>AND(AT$55&gt;0,SUM($E194:AN194)&lt;'Summary&amp;Assumptions'!$G$32*$B194,$D194&gt;='Summary&amp;Assumptions'!$D$17,AT$47&gt;=$D194,AT$47&lt;=EDATE($D194,'Summary&amp;Assumptions'!$G$32))*$B194+AND(AT$56&lt;'Summary&amp;Assumptions'!$J$31,AT$47&gt;=$FO194,AT$47&lt;=$FP194)*(('Summary&amp;Assumptions'!$H$25*$C194)*(1+'Summary&amp;Assumptions'!$J$29)^(AT$46-1))+AND(AT$56&lt;'Summary&amp;Assumptions'!$J$31,AT$47&gt;=$FQ194,AT$47&lt;=$FR194)*(('Summary&amp;Assumptions'!$H$25*$C194)*(1+'Summary&amp;Assumptions'!$J$29)^(AT$46-1))</f>
        <v>0</v>
      </c>
      <c r="AP194" s="588">
        <f>AND(AU$55&gt;0,SUM($E194:AO194)&lt;'Summary&amp;Assumptions'!$G$32*$B194,$D194&gt;='Summary&amp;Assumptions'!$D$17,AU$47&gt;=$D194,AU$47&lt;=EDATE($D194,'Summary&amp;Assumptions'!$G$32))*$B194+AND(AU$56&lt;'Summary&amp;Assumptions'!$J$31,AU$47&gt;=$FO194,AU$47&lt;=$FP194)*(('Summary&amp;Assumptions'!$H$25*$C194)*(1+'Summary&amp;Assumptions'!$J$29)^(AU$46-1))+AND(AU$56&lt;'Summary&amp;Assumptions'!$J$31,AU$47&gt;=$FQ194,AU$47&lt;=$FR194)*(('Summary&amp;Assumptions'!$H$25*$C194)*(1+'Summary&amp;Assumptions'!$J$29)^(AU$46-1))</f>
        <v>0</v>
      </c>
      <c r="AQ194" s="588">
        <f>AND(AV$55&gt;0,SUM($E194:AP194)&lt;'Summary&amp;Assumptions'!$G$32*$B194,$D194&gt;='Summary&amp;Assumptions'!$D$17,AV$47&gt;=$D194,AV$47&lt;=EDATE($D194,'Summary&amp;Assumptions'!$G$32))*$B194+AND(AV$56&lt;'Summary&amp;Assumptions'!$J$31,AV$47&gt;=$FO194,AV$47&lt;=$FP194)*(('Summary&amp;Assumptions'!$H$25*$C194)*(1+'Summary&amp;Assumptions'!$J$29)^(AV$46-1))+AND(AV$56&lt;'Summary&amp;Assumptions'!$J$31,AV$47&gt;=$FQ194,AV$47&lt;=$FR194)*(('Summary&amp;Assumptions'!$H$25*$C194)*(1+'Summary&amp;Assumptions'!$J$29)^(AV$46-1))</f>
        <v>0</v>
      </c>
      <c r="AR194" s="588">
        <f>AND(AW$55&gt;0,SUM($E194:AQ194)&lt;'Summary&amp;Assumptions'!$G$32*$B194,$D194&gt;='Summary&amp;Assumptions'!$D$17,AW$47&gt;=$D194,AW$47&lt;=EDATE($D194,'Summary&amp;Assumptions'!$G$32))*$B194+AND(AW$56&lt;'Summary&amp;Assumptions'!$J$31,AW$47&gt;=$FO194,AW$47&lt;=$FP194)*(('Summary&amp;Assumptions'!$H$25*$C194)*(1+'Summary&amp;Assumptions'!$J$29)^(AW$46-1))+AND(AW$56&lt;'Summary&amp;Assumptions'!$J$31,AW$47&gt;=$FQ194,AW$47&lt;=$FR194)*(('Summary&amp;Assumptions'!$H$25*$C194)*(1+'Summary&amp;Assumptions'!$J$29)^(AW$46-1))</f>
        <v>0</v>
      </c>
      <c r="AS194" s="588">
        <f>AND(AX$55&gt;0,SUM($E194:AR194)&lt;'Summary&amp;Assumptions'!$G$32*$B194,$D194&gt;='Summary&amp;Assumptions'!$D$17,AX$47&gt;=$D194,AX$47&lt;=EDATE($D194,'Summary&amp;Assumptions'!$G$32))*$B194+AND(AX$56&lt;'Summary&amp;Assumptions'!$J$31,AX$47&gt;=$FO194,AX$47&lt;=$FP194)*(('Summary&amp;Assumptions'!$H$25*$C194)*(1+'Summary&amp;Assumptions'!$J$29)^(AX$46-1))+AND(AX$56&lt;'Summary&amp;Assumptions'!$J$31,AX$47&gt;=$FQ194,AX$47&lt;=$FR194)*(('Summary&amp;Assumptions'!$H$25*$C194)*(1+'Summary&amp;Assumptions'!$J$29)^(AX$46-1))</f>
        <v>0</v>
      </c>
      <c r="AT194" s="588">
        <f>AND(AY$55&gt;0,SUM($E194:AS194)&lt;'Summary&amp;Assumptions'!$G$32*$B194,$D194&gt;='Summary&amp;Assumptions'!$D$17,AY$47&gt;=$D194,AY$47&lt;=EDATE($D194,'Summary&amp;Assumptions'!$G$32))*$B194+AND(AY$56&lt;'Summary&amp;Assumptions'!$J$31,AY$47&gt;=$FO194,AY$47&lt;=$FP194)*(('Summary&amp;Assumptions'!$H$25*$C194)*(1+'Summary&amp;Assumptions'!$J$29)^(AY$46-1))+AND(AY$56&lt;'Summary&amp;Assumptions'!$J$31,AY$47&gt;=$FQ194,AY$47&lt;=$FR194)*(('Summary&amp;Assumptions'!$H$25*$C194)*(1+'Summary&amp;Assumptions'!$J$29)^(AY$46-1))</f>
        <v>0</v>
      </c>
      <c r="AU194" s="588">
        <f>AND(AZ$55&gt;0,SUM($E194:AT194)&lt;'Summary&amp;Assumptions'!$G$32*$B194,$D194&gt;='Summary&amp;Assumptions'!$D$17,AZ$47&gt;=$D194,AZ$47&lt;=EDATE($D194,'Summary&amp;Assumptions'!$G$32))*$B194+AND(AZ$56&lt;'Summary&amp;Assumptions'!$J$31,AZ$47&gt;=$FO194,AZ$47&lt;=$FP194)*(('Summary&amp;Assumptions'!$H$25*$C194)*(1+'Summary&amp;Assumptions'!$J$29)^(AZ$46-1))+AND(AZ$56&lt;'Summary&amp;Assumptions'!$J$31,AZ$47&gt;=$FQ194,AZ$47&lt;=$FR194)*(('Summary&amp;Assumptions'!$H$25*$C194)*(1+'Summary&amp;Assumptions'!$J$29)^(AZ$46-1))</f>
        <v>0</v>
      </c>
      <c r="AV194" s="588">
        <f>AND(BA$55&gt;0,SUM($E194:AU194)&lt;'Summary&amp;Assumptions'!$G$32*$B194,$D194&gt;='Summary&amp;Assumptions'!$D$17,BA$47&gt;=$D194,BA$47&lt;=EDATE($D194,'Summary&amp;Assumptions'!$G$32))*$B194+AND(BA$56&lt;'Summary&amp;Assumptions'!$J$31,BA$47&gt;=$FO194,BA$47&lt;=$FP194)*(('Summary&amp;Assumptions'!$H$25*$C194)*(1+'Summary&amp;Assumptions'!$J$29)^(BA$46-1))+AND(BA$56&lt;'Summary&amp;Assumptions'!$J$31,BA$47&gt;=$FQ194,BA$47&lt;=$FR194)*(('Summary&amp;Assumptions'!$H$25*$C194)*(1+'Summary&amp;Assumptions'!$J$29)^(BA$46-1))</f>
        <v>0</v>
      </c>
      <c r="AW194" s="588">
        <f>AND(BB$55&gt;0,SUM($E194:AV194)&lt;'Summary&amp;Assumptions'!$G$32*$B194,$D194&gt;='Summary&amp;Assumptions'!$D$17,BB$47&gt;=$D194,BB$47&lt;=EDATE($D194,'Summary&amp;Assumptions'!$G$32))*$B194+AND(BB$56&lt;'Summary&amp;Assumptions'!$J$31,BB$47&gt;=$FO194,BB$47&lt;=$FP194)*(('Summary&amp;Assumptions'!$H$25*$C194)*(1+'Summary&amp;Assumptions'!$J$29)^(BB$46-1))+AND(BB$56&lt;'Summary&amp;Assumptions'!$J$31,BB$47&gt;=$FQ194,BB$47&lt;=$FR194)*(('Summary&amp;Assumptions'!$H$25*$C194)*(1+'Summary&amp;Assumptions'!$J$29)^(BB$46-1))</f>
        <v>0</v>
      </c>
      <c r="AX194" s="588">
        <f>AND(BC$55&gt;0,SUM($E194:AW194)&lt;'Summary&amp;Assumptions'!$G$32*$B194,$D194&gt;='Summary&amp;Assumptions'!$D$17,BC$47&gt;=$D194,BC$47&lt;=EDATE($D194,'Summary&amp;Assumptions'!$G$32))*$B194+AND(BC$56&lt;'Summary&amp;Assumptions'!$J$31,BC$47&gt;=$FO194,BC$47&lt;=$FP194)*(('Summary&amp;Assumptions'!$H$25*$C194)*(1+'Summary&amp;Assumptions'!$J$29)^(BC$46-1))+AND(BC$56&lt;'Summary&amp;Assumptions'!$J$31,BC$47&gt;=$FQ194,BC$47&lt;=$FR194)*(('Summary&amp;Assumptions'!$H$25*$C194)*(1+'Summary&amp;Assumptions'!$J$29)^(BC$46-1))</f>
        <v>0</v>
      </c>
      <c r="AY194" s="588">
        <f>AND(BD$55&gt;0,SUM($E194:AX194)&lt;'Summary&amp;Assumptions'!$G$32*$B194,$D194&gt;='Summary&amp;Assumptions'!$D$17,BD$47&gt;=$D194,BD$47&lt;=EDATE($D194,'Summary&amp;Assumptions'!$G$32))*$B194+AND(BD$56&lt;'Summary&amp;Assumptions'!$J$31,BD$47&gt;=$FO194,BD$47&lt;=$FP194)*(('Summary&amp;Assumptions'!$H$25*$C194)*(1+'Summary&amp;Assumptions'!$J$29)^(BD$46-1))+AND(BD$56&lt;'Summary&amp;Assumptions'!$J$31,BD$47&gt;=$FQ194,BD$47&lt;=$FR194)*(('Summary&amp;Assumptions'!$H$25*$C194)*(1+'Summary&amp;Assumptions'!$J$29)^(BD$46-1))</f>
        <v>0</v>
      </c>
      <c r="AZ194" s="588">
        <f>AND(BE$55&gt;0,SUM($E194:AY194)&lt;'Summary&amp;Assumptions'!$G$32*$B194,$D194&gt;='Summary&amp;Assumptions'!$D$17,BE$47&gt;=$D194,BE$47&lt;=EDATE($D194,'Summary&amp;Assumptions'!$G$32))*$B194+AND(BE$56&lt;'Summary&amp;Assumptions'!$J$31,BE$47&gt;=$FO194,BE$47&lt;=$FP194)*(('Summary&amp;Assumptions'!$H$25*$C194)*(1+'Summary&amp;Assumptions'!$J$29)^(BE$46-1))+AND(BE$56&lt;'Summary&amp;Assumptions'!$J$31,BE$47&gt;=$FQ194,BE$47&lt;=$FR194)*(('Summary&amp;Assumptions'!$H$25*$C194)*(1+'Summary&amp;Assumptions'!$J$29)^(BE$46-1))</f>
        <v>0</v>
      </c>
      <c r="BA194" s="588">
        <f>AND(BF$55&gt;0,SUM($E194:AZ194)&lt;'Summary&amp;Assumptions'!$G$32*$B194,$D194&gt;='Summary&amp;Assumptions'!$D$17,BF$47&gt;=$D194,BF$47&lt;=EDATE($D194,'Summary&amp;Assumptions'!$G$32))*$B194+AND(BF$56&lt;'Summary&amp;Assumptions'!$J$31,BF$47&gt;=$FO194,BF$47&lt;=$FP194)*(('Summary&amp;Assumptions'!$H$25*$C194)*(1+'Summary&amp;Assumptions'!$J$29)^(BF$46-1))+AND(BF$56&lt;'Summary&amp;Assumptions'!$J$31,BF$47&gt;=$FQ194,BF$47&lt;=$FR194)*(('Summary&amp;Assumptions'!$H$25*$C194)*(1+'Summary&amp;Assumptions'!$J$29)^(BF$46-1))</f>
        <v>0</v>
      </c>
      <c r="BB194" s="588">
        <f>AND(BG$55&gt;0,SUM($E194:BA194)&lt;'Summary&amp;Assumptions'!$G$32*$B194,$D194&gt;='Summary&amp;Assumptions'!$D$17,BG$47&gt;=$D194,BG$47&lt;=EDATE($D194,'Summary&amp;Assumptions'!$G$32))*$B194+AND(BG$56&lt;'Summary&amp;Assumptions'!$J$31,BG$47&gt;=$FO194,BG$47&lt;=$FP194)*(('Summary&amp;Assumptions'!$H$25*$C194)*(1+'Summary&amp;Assumptions'!$J$29)^(BG$46-1))+AND(BG$56&lt;'Summary&amp;Assumptions'!$J$31,BG$47&gt;=$FQ194,BG$47&lt;=$FR194)*(('Summary&amp;Assumptions'!$H$25*$C194)*(1+'Summary&amp;Assumptions'!$J$29)^(BG$46-1))</f>
        <v>0</v>
      </c>
      <c r="BC194" s="588">
        <f>AND(BH$55&gt;0,SUM($E194:BB194)&lt;'Summary&amp;Assumptions'!$G$32*$B194,$D194&gt;='Summary&amp;Assumptions'!$D$17,BH$47&gt;=$D194,BH$47&lt;=EDATE($D194,'Summary&amp;Assumptions'!$G$32))*$B194+AND(BH$56&lt;'Summary&amp;Assumptions'!$J$31,BH$47&gt;=$FO194,BH$47&lt;=$FP194)*(('Summary&amp;Assumptions'!$H$25*$C194)*(1+'Summary&amp;Assumptions'!$J$29)^(BH$46-1))+AND(BH$56&lt;'Summary&amp;Assumptions'!$J$31,BH$47&gt;=$FQ194,BH$47&lt;=$FR194)*(('Summary&amp;Assumptions'!$H$25*$C194)*(1+'Summary&amp;Assumptions'!$J$29)^(BH$46-1))</f>
        <v>0</v>
      </c>
      <c r="BD194" s="588">
        <f>AND(BI$55&gt;0,SUM($E194:BC194)&lt;'Summary&amp;Assumptions'!$G$32*$B194,$D194&gt;='Summary&amp;Assumptions'!$D$17,BI$47&gt;=$D194,BI$47&lt;=EDATE($D194,'Summary&amp;Assumptions'!$G$32))*$B194+AND(BI$56&lt;'Summary&amp;Assumptions'!$J$31,BI$47&gt;=$FO194,BI$47&lt;=$FP194)*(('Summary&amp;Assumptions'!$H$25*$C194)*(1+'Summary&amp;Assumptions'!$J$29)^(BI$46-1))+AND(BI$56&lt;'Summary&amp;Assumptions'!$J$31,BI$47&gt;=$FQ194,BI$47&lt;=$FR194)*(('Summary&amp;Assumptions'!$H$25*$C194)*(1+'Summary&amp;Assumptions'!$J$29)^(BI$46-1))</f>
        <v>0</v>
      </c>
      <c r="BE194" s="588">
        <f>AND(BJ$55&gt;0,SUM($E194:BD194)&lt;'Summary&amp;Assumptions'!$G$32*$B194,$D194&gt;='Summary&amp;Assumptions'!$D$17,BJ$47&gt;=$D194,BJ$47&lt;=EDATE($D194,'Summary&amp;Assumptions'!$G$32))*$B194+AND(BJ$56&lt;'Summary&amp;Assumptions'!$J$31,BJ$47&gt;=$FO194,BJ$47&lt;=$FP194)*(('Summary&amp;Assumptions'!$H$25*$C194)*(1+'Summary&amp;Assumptions'!$J$29)^(BJ$46-1))+AND(BJ$56&lt;'Summary&amp;Assumptions'!$J$31,BJ$47&gt;=$FQ194,BJ$47&lt;=$FR194)*(('Summary&amp;Assumptions'!$H$25*$C194)*(1+'Summary&amp;Assumptions'!$J$29)^(BJ$46-1))</f>
        <v>0</v>
      </c>
      <c r="BF194" s="588">
        <f>AND(BK$55&gt;0,SUM($E194:BE194)&lt;'Summary&amp;Assumptions'!$G$32*$B194,$D194&gt;='Summary&amp;Assumptions'!$D$17,BK$47&gt;=$D194,BK$47&lt;=EDATE($D194,'Summary&amp;Assumptions'!$G$32))*$B194+AND(BK$56&lt;'Summary&amp;Assumptions'!$J$31,BK$47&gt;=$FO194,BK$47&lt;=$FP194)*(('Summary&amp;Assumptions'!$H$25*$C194)*(1+'Summary&amp;Assumptions'!$J$29)^(BK$46-1))+AND(BK$56&lt;'Summary&amp;Assumptions'!$J$31,BK$47&gt;=$FQ194,BK$47&lt;=$FR194)*(('Summary&amp;Assumptions'!$H$25*$C194)*(1+'Summary&amp;Assumptions'!$J$29)^(BK$46-1))</f>
        <v>0</v>
      </c>
      <c r="BG194" s="588">
        <f>AND(BL$55&gt;0,SUM($E194:BF194)&lt;'Summary&amp;Assumptions'!$G$32*$B194,$D194&gt;='Summary&amp;Assumptions'!$D$17,BL$47&gt;=$D194,BL$47&lt;=EDATE($D194,'Summary&amp;Assumptions'!$G$32))*$B194+AND(BL$56&lt;'Summary&amp;Assumptions'!$J$31,BL$47&gt;=$FO194,BL$47&lt;=$FP194)*(('Summary&amp;Assumptions'!$H$25*$C194)*(1+'Summary&amp;Assumptions'!$J$29)^(BL$46-1))+AND(BL$56&lt;'Summary&amp;Assumptions'!$J$31,BL$47&gt;=$FQ194,BL$47&lt;=$FR194)*(('Summary&amp;Assumptions'!$H$25*$C194)*(1+'Summary&amp;Assumptions'!$J$29)^(BL$46-1))</f>
        <v>0</v>
      </c>
      <c r="BH194" s="588">
        <f>AND(BM$55&gt;0,SUM($E194:BG194)&lt;'Summary&amp;Assumptions'!$G$32*$B194,$D194&gt;='Summary&amp;Assumptions'!$D$17,BM$47&gt;=$D194,BM$47&lt;=EDATE($D194,'Summary&amp;Assumptions'!$G$32))*$B194+AND(BM$56&lt;'Summary&amp;Assumptions'!$J$31,BM$47&gt;=$FO194,BM$47&lt;=$FP194)*(('Summary&amp;Assumptions'!$H$25*$C194)*(1+'Summary&amp;Assumptions'!$J$29)^(BM$46-1))+AND(BM$56&lt;'Summary&amp;Assumptions'!$J$31,BM$47&gt;=$FQ194,BM$47&lt;=$FR194)*(('Summary&amp;Assumptions'!$H$25*$C194)*(1+'Summary&amp;Assumptions'!$J$29)^(BM$46-1))</f>
        <v>0</v>
      </c>
      <c r="BI194" s="588">
        <f>AND(BN$55&gt;0,SUM($E194:BH194)&lt;'Summary&amp;Assumptions'!$G$32*$B194,$D194&gt;='Summary&amp;Assumptions'!$D$17,BN$47&gt;=$D194,BN$47&lt;=EDATE($D194,'Summary&amp;Assumptions'!$G$32))*$B194+AND(BN$56&lt;'Summary&amp;Assumptions'!$J$31,BN$47&gt;=$FO194,BN$47&lt;=$FP194)*(('Summary&amp;Assumptions'!$H$25*$C194)*(1+'Summary&amp;Assumptions'!$J$29)^(BN$46-1))+AND(BN$56&lt;'Summary&amp;Assumptions'!$J$31,BN$47&gt;=$FQ194,BN$47&lt;=$FR194)*(('Summary&amp;Assumptions'!$H$25*$C194)*(1+'Summary&amp;Assumptions'!$J$29)^(BN$46-1))</f>
        <v>0</v>
      </c>
      <c r="BJ194" s="588">
        <f>AND(BO$55&gt;0,SUM($E194:BI194)&lt;'Summary&amp;Assumptions'!$G$32*$B194,$D194&gt;='Summary&amp;Assumptions'!$D$17,BO$47&gt;=$D194,BO$47&lt;=EDATE($D194,'Summary&amp;Assumptions'!$G$32))*$B194+AND(BO$56&lt;'Summary&amp;Assumptions'!$J$31,BO$47&gt;=$FO194,BO$47&lt;=$FP194)*(('Summary&amp;Assumptions'!$H$25*$C194)*(1+'Summary&amp;Assumptions'!$J$29)^(BO$46-1))+AND(BO$56&lt;'Summary&amp;Assumptions'!$J$31,BO$47&gt;=$FQ194,BO$47&lt;=$FR194)*(('Summary&amp;Assumptions'!$H$25*$C194)*(1+'Summary&amp;Assumptions'!$J$29)^(BO$46-1))</f>
        <v>0</v>
      </c>
      <c r="BK194" s="588">
        <f>AND(BP$55&gt;0,SUM($E194:BJ194)&lt;'Summary&amp;Assumptions'!$G$32*$B194,$D194&gt;='Summary&amp;Assumptions'!$D$17,BP$47&gt;=$D194,BP$47&lt;=EDATE($D194,'Summary&amp;Assumptions'!$G$32))*$B194+AND(BP$56&lt;'Summary&amp;Assumptions'!$J$31,BP$47&gt;=$FO194,BP$47&lt;=$FP194)*(('Summary&amp;Assumptions'!$H$25*$C194)*(1+'Summary&amp;Assumptions'!$J$29)^(BP$46-1))+AND(BP$56&lt;'Summary&amp;Assumptions'!$J$31,BP$47&gt;=$FQ194,BP$47&lt;=$FR194)*(('Summary&amp;Assumptions'!$H$25*$C194)*(1+'Summary&amp;Assumptions'!$J$29)^(BP$46-1))</f>
        <v>0</v>
      </c>
      <c r="BL194" s="588">
        <f>AND(BQ$55&gt;0,SUM($E194:BK194)&lt;'Summary&amp;Assumptions'!$G$32*$B194,$D194&gt;='Summary&amp;Assumptions'!$D$17,BQ$47&gt;=$D194,BQ$47&lt;=EDATE($D194,'Summary&amp;Assumptions'!$G$32))*$B194+AND(BQ$56&lt;'Summary&amp;Assumptions'!$J$31,BQ$47&gt;=$FO194,BQ$47&lt;=$FP194)*(('Summary&amp;Assumptions'!$H$25*$C194)*(1+'Summary&amp;Assumptions'!$J$29)^(BQ$46-1))+AND(BQ$56&lt;'Summary&amp;Assumptions'!$J$31,BQ$47&gt;=$FQ194,BQ$47&lt;=$FR194)*(('Summary&amp;Assumptions'!$H$25*$C194)*(1+'Summary&amp;Assumptions'!$J$29)^(BQ$46-1))</f>
        <v>0</v>
      </c>
      <c r="BM194" s="588">
        <f>AND(BR$55&gt;0,SUM($E194:BL194)&lt;'Summary&amp;Assumptions'!$G$32*$B194,$D194&gt;='Summary&amp;Assumptions'!$D$17,BR$47&gt;=$D194,BR$47&lt;=EDATE($D194,'Summary&amp;Assumptions'!$G$32))*$B194+AND(BR$56&lt;'Summary&amp;Assumptions'!$J$31,BR$47&gt;=$FO194,BR$47&lt;=$FP194)*(('Summary&amp;Assumptions'!$H$25*$C194)*(1+'Summary&amp;Assumptions'!$J$29)^(BR$46-1))+AND(BR$56&lt;'Summary&amp;Assumptions'!$J$31,BR$47&gt;=$FQ194,BR$47&lt;=$FR194)*(('Summary&amp;Assumptions'!$H$25*$C194)*(1+'Summary&amp;Assumptions'!$J$29)^(BR$46-1))</f>
        <v>0</v>
      </c>
      <c r="BN194" s="588">
        <f>AND(BS$55&gt;0,SUM($E194:BM194)&lt;'Summary&amp;Assumptions'!$G$32*$B194,$D194&gt;='Summary&amp;Assumptions'!$D$17,BS$47&gt;=$D194,BS$47&lt;=EDATE($D194,'Summary&amp;Assumptions'!$G$32))*$B194+AND(BS$56&lt;'Summary&amp;Assumptions'!$J$31,BS$47&gt;=$FO194,BS$47&lt;=$FP194)*(('Summary&amp;Assumptions'!$H$25*$C194)*(1+'Summary&amp;Assumptions'!$J$29)^(BS$46-1))+AND(BS$56&lt;'Summary&amp;Assumptions'!$J$31,BS$47&gt;=$FQ194,BS$47&lt;=$FR194)*(('Summary&amp;Assumptions'!$H$25*$C194)*(1+'Summary&amp;Assumptions'!$J$29)^(BS$46-1))</f>
        <v>0</v>
      </c>
      <c r="BO194" s="588">
        <f>AND(BT$55&gt;0,SUM($E194:BN194)&lt;'Summary&amp;Assumptions'!$G$32*$B194,$D194&gt;='Summary&amp;Assumptions'!$D$17,BT$47&gt;=$D194,BT$47&lt;=EDATE($D194,'Summary&amp;Assumptions'!$G$32))*$B194+AND(BT$56&lt;'Summary&amp;Assumptions'!$J$31,BT$47&gt;=$FO194,BT$47&lt;=$FP194)*(('Summary&amp;Assumptions'!$H$25*$C194)*(1+'Summary&amp;Assumptions'!$J$29)^(BT$46-1))+AND(BT$56&lt;'Summary&amp;Assumptions'!$J$31,BT$47&gt;=$FQ194,BT$47&lt;=$FR194)*(('Summary&amp;Assumptions'!$H$25*$C194)*(1+'Summary&amp;Assumptions'!$J$29)^(BT$46-1))</f>
        <v>0</v>
      </c>
      <c r="BP194" s="588">
        <f>AND(BU$55&gt;0,SUM($E194:BO194)&lt;'Summary&amp;Assumptions'!$G$32*$B194,$D194&gt;='Summary&amp;Assumptions'!$D$17,BU$47&gt;=$D194,BU$47&lt;=EDATE($D194,'Summary&amp;Assumptions'!$G$32))*$B194+AND(BU$56&lt;'Summary&amp;Assumptions'!$J$31,BU$47&gt;=$FO194,BU$47&lt;=$FP194)*(('Summary&amp;Assumptions'!$H$25*$C194)*(1+'Summary&amp;Assumptions'!$J$29)^(BU$46-1))+AND(BU$56&lt;'Summary&amp;Assumptions'!$J$31,BU$47&gt;=$FQ194,BU$47&lt;=$FR194)*(('Summary&amp;Assumptions'!$H$25*$C194)*(1+'Summary&amp;Assumptions'!$J$29)^(BU$46-1))</f>
        <v>0</v>
      </c>
      <c r="BQ194" s="588">
        <f>AND(BV$55&gt;0,SUM($E194:BP194)&lt;'Summary&amp;Assumptions'!$G$32*$B194,$D194&gt;='Summary&amp;Assumptions'!$D$17,BV$47&gt;=$D194,BV$47&lt;=EDATE($D194,'Summary&amp;Assumptions'!$G$32))*$B194+AND(BV$56&lt;'Summary&amp;Assumptions'!$J$31,BV$47&gt;=$FO194,BV$47&lt;=$FP194)*(('Summary&amp;Assumptions'!$H$25*$C194)*(1+'Summary&amp;Assumptions'!$J$29)^(BV$46-1))+AND(BV$56&lt;'Summary&amp;Assumptions'!$J$31,BV$47&gt;=$FQ194,BV$47&lt;=$FR194)*(('Summary&amp;Assumptions'!$H$25*$C194)*(1+'Summary&amp;Assumptions'!$J$29)^(BV$46-1))</f>
        <v>0</v>
      </c>
      <c r="BR194" s="588">
        <f>AND(BW$55&gt;0,SUM($E194:BQ194)&lt;'Summary&amp;Assumptions'!$G$32*$B194,$D194&gt;='Summary&amp;Assumptions'!$D$17,BW$47&gt;=$D194,BW$47&lt;=EDATE($D194,'Summary&amp;Assumptions'!$G$32))*$B194+AND(BW$56&lt;'Summary&amp;Assumptions'!$J$31,BW$47&gt;=$FO194,BW$47&lt;=$FP194)*(('Summary&amp;Assumptions'!$H$25*$C194)*(1+'Summary&amp;Assumptions'!$J$29)^(BW$46-1))+AND(BW$56&lt;'Summary&amp;Assumptions'!$J$31,BW$47&gt;=$FQ194,BW$47&lt;=$FR194)*(('Summary&amp;Assumptions'!$H$25*$C194)*(1+'Summary&amp;Assumptions'!$J$29)^(BW$46-1))</f>
        <v>0</v>
      </c>
      <c r="BS194" s="588">
        <f>AND(BX$55&gt;0,SUM($E194:BR194)&lt;'Summary&amp;Assumptions'!$G$32*$B194,$D194&gt;='Summary&amp;Assumptions'!$D$17,BX$47&gt;=$D194,BX$47&lt;=EDATE($D194,'Summary&amp;Assumptions'!$G$32))*$B194+AND(BX$56&lt;'Summary&amp;Assumptions'!$J$31,BX$47&gt;=$FO194,BX$47&lt;=$FP194)*(('Summary&amp;Assumptions'!$H$25*$C194)*(1+'Summary&amp;Assumptions'!$J$29)^(BX$46-1))+AND(BX$56&lt;'Summary&amp;Assumptions'!$J$31,BX$47&gt;=$FQ194,BX$47&lt;=$FR194)*(('Summary&amp;Assumptions'!$H$25*$C194)*(1+'Summary&amp;Assumptions'!$J$29)^(BX$46-1))</f>
        <v>0</v>
      </c>
      <c r="BT194" s="588">
        <f>AND(BY$55&gt;0,SUM($E194:BS194)&lt;'Summary&amp;Assumptions'!$G$32*$B194,$D194&gt;='Summary&amp;Assumptions'!$D$17,BY$47&gt;=$D194,BY$47&lt;=EDATE($D194,'Summary&amp;Assumptions'!$G$32))*$B194+AND(BY$56&lt;'Summary&amp;Assumptions'!$J$31,BY$47&gt;=$FO194,BY$47&lt;=$FP194)*(('Summary&amp;Assumptions'!$H$25*$C194)*(1+'Summary&amp;Assumptions'!$J$29)^(BY$46-1))+AND(BY$56&lt;'Summary&amp;Assumptions'!$J$31,BY$47&gt;=$FQ194,BY$47&lt;=$FR194)*(('Summary&amp;Assumptions'!$H$25*$C194)*(1+'Summary&amp;Assumptions'!$J$29)^(BY$46-1))</f>
        <v>0</v>
      </c>
      <c r="BU194" s="588">
        <f>AND(BZ$55&gt;0,SUM($E194:BT194)&lt;'Summary&amp;Assumptions'!$G$32*$B194,$D194&gt;='Summary&amp;Assumptions'!$D$17,BZ$47&gt;=$D194,BZ$47&lt;=EDATE($D194,'Summary&amp;Assumptions'!$G$32))*$B194+AND(BZ$56&lt;'Summary&amp;Assumptions'!$J$31,BZ$47&gt;=$FO194,BZ$47&lt;=$FP194)*(('Summary&amp;Assumptions'!$H$25*$C194)*(1+'Summary&amp;Assumptions'!$J$29)^(BZ$46-1))+AND(BZ$56&lt;'Summary&amp;Assumptions'!$J$31,BZ$47&gt;=$FQ194,BZ$47&lt;=$FR194)*(('Summary&amp;Assumptions'!$H$25*$C194)*(1+'Summary&amp;Assumptions'!$J$29)^(BZ$46-1))</f>
        <v>0</v>
      </c>
      <c r="BV194" s="588">
        <f>AND(CA$55&gt;0,SUM($E194:BU194)&lt;'Summary&amp;Assumptions'!$G$32*$B194,$D194&gt;='Summary&amp;Assumptions'!$D$17,CA$47&gt;=$D194,CA$47&lt;=EDATE($D194,'Summary&amp;Assumptions'!$G$32))*$B194+AND(CA$56&lt;'Summary&amp;Assumptions'!$J$31,CA$47&gt;=$FO194,CA$47&lt;=$FP194)*(('Summary&amp;Assumptions'!$H$25*$C194)*(1+'Summary&amp;Assumptions'!$J$29)^(CA$46-1))+AND(CA$56&lt;'Summary&amp;Assumptions'!$J$31,CA$47&gt;=$FQ194,CA$47&lt;=$FR194)*(('Summary&amp;Assumptions'!$H$25*$C194)*(1+'Summary&amp;Assumptions'!$J$29)^(CA$46-1))</f>
        <v>0</v>
      </c>
      <c r="BW194" s="588">
        <f>AND(CB$55&gt;0,SUM($E194:BV194)&lt;'Summary&amp;Assumptions'!$G$32*$B194,$D194&gt;='Summary&amp;Assumptions'!$D$17,CB$47&gt;=$D194,CB$47&lt;=EDATE($D194,'Summary&amp;Assumptions'!$G$32))*$B194+AND(CB$56&lt;'Summary&amp;Assumptions'!$J$31,CB$47&gt;=$FO194,CB$47&lt;=$FP194)*(('Summary&amp;Assumptions'!$H$25*$C194)*(1+'Summary&amp;Assumptions'!$J$29)^(CB$46-1))+AND(CB$56&lt;'Summary&amp;Assumptions'!$J$31,CB$47&gt;=$FQ194,CB$47&lt;=$FR194)*(('Summary&amp;Assumptions'!$H$25*$C194)*(1+'Summary&amp;Assumptions'!$J$29)^(CB$46-1))</f>
        <v>0</v>
      </c>
      <c r="BX194" s="588">
        <f>AND(CC$55&gt;0,SUM($E194:BW194)&lt;'Summary&amp;Assumptions'!$G$32*$B194,$D194&gt;='Summary&amp;Assumptions'!$D$17,CC$47&gt;=$D194,CC$47&lt;=EDATE($D194,'Summary&amp;Assumptions'!$G$32))*$B194+AND(CC$56&lt;'Summary&amp;Assumptions'!$J$31,CC$47&gt;=$FO194,CC$47&lt;=$FP194)*(('Summary&amp;Assumptions'!$H$25*$C194)*(1+'Summary&amp;Assumptions'!$J$29)^(CC$46-1))+AND(CC$56&lt;'Summary&amp;Assumptions'!$J$31,CC$47&gt;=$FQ194,CC$47&lt;=$FR194)*(('Summary&amp;Assumptions'!$H$25*$C194)*(1+'Summary&amp;Assumptions'!$J$29)^(CC$46-1))</f>
        <v>0</v>
      </c>
      <c r="BY194" s="588">
        <f>AND(CD$55&gt;0,SUM($E194:BX194)&lt;'Summary&amp;Assumptions'!$G$32*$B194,$D194&gt;='Summary&amp;Assumptions'!$D$17,CD$47&gt;=$D194,CD$47&lt;=EDATE($D194,'Summary&amp;Assumptions'!$G$32))*$B194+AND(CD$56&lt;'Summary&amp;Assumptions'!$J$31,CD$47&gt;=$FO194,CD$47&lt;=$FP194)*(('Summary&amp;Assumptions'!$H$25*$C194)*(1+'Summary&amp;Assumptions'!$J$29)^(CD$46-1))+AND(CD$56&lt;'Summary&amp;Assumptions'!$J$31,CD$47&gt;=$FQ194,CD$47&lt;=$FR194)*(('Summary&amp;Assumptions'!$H$25*$C194)*(1+'Summary&amp;Assumptions'!$J$29)^(CD$46-1))</f>
        <v>0</v>
      </c>
      <c r="BZ194" s="588">
        <f>AND(CE$55&gt;0,SUM($E194:BY194)&lt;'Summary&amp;Assumptions'!$G$32*$B194,$D194&gt;='Summary&amp;Assumptions'!$D$17,CE$47&gt;=$D194,CE$47&lt;=EDATE($D194,'Summary&amp;Assumptions'!$G$32))*$B194+AND(CE$56&lt;'Summary&amp;Assumptions'!$J$31,CE$47&gt;=$FO194,CE$47&lt;=$FP194)*(('Summary&amp;Assumptions'!$H$25*$C194)*(1+'Summary&amp;Assumptions'!$J$29)^(CE$46-1))+AND(CE$56&lt;'Summary&amp;Assumptions'!$J$31,CE$47&gt;=$FQ194,CE$47&lt;=$FR194)*(('Summary&amp;Assumptions'!$H$25*$C194)*(1+'Summary&amp;Assumptions'!$J$29)^(CE$46-1))</f>
        <v>0</v>
      </c>
      <c r="CA194" s="588">
        <f>AND(CF$55&gt;0,SUM($E194:BZ194)&lt;'Summary&amp;Assumptions'!$G$32*$B194,$D194&gt;='Summary&amp;Assumptions'!$D$17,CF$47&gt;=$D194,CF$47&lt;=EDATE($D194,'Summary&amp;Assumptions'!$G$32))*$B194+AND(CF$56&lt;'Summary&amp;Assumptions'!$J$31,CF$47&gt;=$FO194,CF$47&lt;=$FP194)*(('Summary&amp;Assumptions'!$H$25*$C194)*(1+'Summary&amp;Assumptions'!$J$29)^(CF$46-1))+AND(CF$56&lt;'Summary&amp;Assumptions'!$J$31,CF$47&gt;=$FQ194,CF$47&lt;=$FR194)*(('Summary&amp;Assumptions'!$H$25*$C194)*(1+'Summary&amp;Assumptions'!$J$29)^(CF$46-1))</f>
        <v>0</v>
      </c>
      <c r="CB194" s="588">
        <f>AND(CG$55&gt;0,SUM($E194:CA194)&lt;'Summary&amp;Assumptions'!$G$32*$B194,$D194&gt;='Summary&amp;Assumptions'!$D$17,CG$47&gt;=$D194,CG$47&lt;=EDATE($D194,'Summary&amp;Assumptions'!$G$32))*$B194+AND(CG$56&lt;'Summary&amp;Assumptions'!$J$31,CG$47&gt;=$FO194,CG$47&lt;=$FP194)*(('Summary&amp;Assumptions'!$H$25*$C194)*(1+'Summary&amp;Assumptions'!$J$29)^(CG$46-1))+AND(CG$56&lt;'Summary&amp;Assumptions'!$J$31,CG$47&gt;=$FQ194,CG$47&lt;=$FR194)*(('Summary&amp;Assumptions'!$H$25*$C194)*(1+'Summary&amp;Assumptions'!$J$29)^(CG$46-1))</f>
        <v>0</v>
      </c>
      <c r="CC194" s="588">
        <f>AND(CH$55&gt;0,SUM($E194:CB194)&lt;'Summary&amp;Assumptions'!$G$32*$B194,$D194&gt;='Summary&amp;Assumptions'!$D$17,CH$47&gt;=$D194,CH$47&lt;=EDATE($D194,'Summary&amp;Assumptions'!$G$32))*$B194+AND(CH$56&lt;'Summary&amp;Assumptions'!$J$31,CH$47&gt;=$FO194,CH$47&lt;=$FP194)*(('Summary&amp;Assumptions'!$H$25*$C194)*(1+'Summary&amp;Assumptions'!$J$29)^(CH$46-1))+AND(CH$56&lt;'Summary&amp;Assumptions'!$J$31,CH$47&gt;=$FQ194,CH$47&lt;=$FR194)*(('Summary&amp;Assumptions'!$H$25*$C194)*(1+'Summary&amp;Assumptions'!$J$29)^(CH$46-1))</f>
        <v>0</v>
      </c>
      <c r="CD194" s="588">
        <f>AND(CI$55&gt;0,SUM($E194:CC194)&lt;'Summary&amp;Assumptions'!$G$32*$B194,$D194&gt;='Summary&amp;Assumptions'!$D$17,CI$47&gt;=$D194,CI$47&lt;=EDATE($D194,'Summary&amp;Assumptions'!$G$32))*$B194+AND(CI$56&lt;'Summary&amp;Assumptions'!$J$31,CI$47&gt;=$FO194,CI$47&lt;=$FP194)*(('Summary&amp;Assumptions'!$H$25*$C194)*(1+'Summary&amp;Assumptions'!$J$29)^(CI$46-1))+AND(CI$56&lt;'Summary&amp;Assumptions'!$J$31,CI$47&gt;=$FQ194,CI$47&lt;=$FR194)*(('Summary&amp;Assumptions'!$H$25*$C194)*(1+'Summary&amp;Assumptions'!$J$29)^(CI$46-1))</f>
        <v>0</v>
      </c>
      <c r="CE194" s="588">
        <f>AND(CJ$55&gt;0,SUM($E194:CD194)&lt;'Summary&amp;Assumptions'!$G$32*$B194,$D194&gt;='Summary&amp;Assumptions'!$D$17,CJ$47&gt;=$D194,CJ$47&lt;=EDATE($D194,'Summary&amp;Assumptions'!$G$32))*$B194+AND(CJ$56&lt;'Summary&amp;Assumptions'!$J$31,CJ$47&gt;=$FO194,CJ$47&lt;=$FP194)*(('Summary&amp;Assumptions'!$H$25*$C194)*(1+'Summary&amp;Assumptions'!$J$29)^(CJ$46-1))+AND(CJ$56&lt;'Summary&amp;Assumptions'!$J$31,CJ$47&gt;=$FQ194,CJ$47&lt;=$FR194)*(('Summary&amp;Assumptions'!$H$25*$C194)*(1+'Summary&amp;Assumptions'!$J$29)^(CJ$46-1))</f>
        <v>0</v>
      </c>
      <c r="CF194" s="588">
        <f>AND(CK$55&gt;0,SUM($E194:CE194)&lt;'Summary&amp;Assumptions'!$G$32*$B194,$D194&gt;='Summary&amp;Assumptions'!$D$17,CK$47&gt;=$D194,CK$47&lt;=EDATE($D194,'Summary&amp;Assumptions'!$G$32))*$B194+AND(CK$56&lt;'Summary&amp;Assumptions'!$J$31,CK$47&gt;=$FO194,CK$47&lt;=$FP194)*(('Summary&amp;Assumptions'!$H$25*$C194)*(1+'Summary&amp;Assumptions'!$J$29)^(CK$46-1))+AND(CK$56&lt;'Summary&amp;Assumptions'!$J$31,CK$47&gt;=$FQ194,CK$47&lt;=$FR194)*(('Summary&amp;Assumptions'!$H$25*$C194)*(1+'Summary&amp;Assumptions'!$J$29)^(CK$46-1))</f>
        <v>0</v>
      </c>
      <c r="CG194" s="588">
        <f>AND(CL$55&gt;0,SUM($E194:CF194)&lt;'Summary&amp;Assumptions'!$G$32*$B194,$D194&gt;='Summary&amp;Assumptions'!$D$17,CL$47&gt;=$D194,CL$47&lt;=EDATE($D194,'Summary&amp;Assumptions'!$G$32))*$B194+AND(CL$56&lt;'Summary&amp;Assumptions'!$J$31,CL$47&gt;=$FO194,CL$47&lt;=$FP194)*(('Summary&amp;Assumptions'!$H$25*$C194)*(1+'Summary&amp;Assumptions'!$J$29)^(CL$46-1))+AND(CL$56&lt;'Summary&amp;Assumptions'!$J$31,CL$47&gt;=$FQ194,CL$47&lt;=$FR194)*(('Summary&amp;Assumptions'!$H$25*$C194)*(1+'Summary&amp;Assumptions'!$J$29)^(CL$46-1))</f>
        <v>0</v>
      </c>
      <c r="CH194" s="588">
        <f>AND(CM$55&gt;0,SUM($E194:CG194)&lt;'Summary&amp;Assumptions'!$G$32*$B194,$D194&gt;='Summary&amp;Assumptions'!$D$17,CM$47&gt;=$D194,CM$47&lt;=EDATE($D194,'Summary&amp;Assumptions'!$G$32))*$B194+AND(CM$56&lt;'Summary&amp;Assumptions'!$J$31,CM$47&gt;=$FO194,CM$47&lt;=$FP194)*(('Summary&amp;Assumptions'!$H$25*$C194)*(1+'Summary&amp;Assumptions'!$J$29)^(CM$46-1))+AND(CM$56&lt;'Summary&amp;Assumptions'!$J$31,CM$47&gt;=$FQ194,CM$47&lt;=$FR194)*(('Summary&amp;Assumptions'!$H$25*$C194)*(1+'Summary&amp;Assumptions'!$J$29)^(CM$46-1))</f>
        <v>0</v>
      </c>
      <c r="CI194" s="588">
        <f>AND(CN$55&gt;0,SUM($E194:CH194)&lt;'Summary&amp;Assumptions'!$G$32*$B194,$D194&gt;='Summary&amp;Assumptions'!$D$17,CN$47&gt;=$D194,CN$47&lt;=EDATE($D194,'Summary&amp;Assumptions'!$G$32))*$B194+AND(CN$56&lt;'Summary&amp;Assumptions'!$J$31,CN$47&gt;=$FO194,CN$47&lt;=$FP194)*(('Summary&amp;Assumptions'!$H$25*$C194)*(1+'Summary&amp;Assumptions'!$J$29)^(CN$46-1))+AND(CN$56&lt;'Summary&amp;Assumptions'!$J$31,CN$47&gt;=$FQ194,CN$47&lt;=$FR194)*(('Summary&amp;Assumptions'!$H$25*$C194)*(1+'Summary&amp;Assumptions'!$J$29)^(CN$46-1))</f>
        <v>0</v>
      </c>
      <c r="CJ194" s="588">
        <f>AND(CO$55&gt;0,SUM($E194:CI194)&lt;'Summary&amp;Assumptions'!$G$32*$B194,$D194&gt;='Summary&amp;Assumptions'!$D$17,CO$47&gt;=$D194,CO$47&lt;=EDATE($D194,'Summary&amp;Assumptions'!$G$32))*$B194+AND(CO$56&lt;'Summary&amp;Assumptions'!$J$31,CO$47&gt;=$FO194,CO$47&lt;=$FP194)*(('Summary&amp;Assumptions'!$H$25*$C194)*(1+'Summary&amp;Assumptions'!$J$29)^(CO$46-1))+AND(CO$56&lt;'Summary&amp;Assumptions'!$J$31,CO$47&gt;=$FQ194,CO$47&lt;=$FR194)*(('Summary&amp;Assumptions'!$H$25*$C194)*(1+'Summary&amp;Assumptions'!$J$29)^(CO$46-1))</f>
        <v>0</v>
      </c>
      <c r="CK194" s="588">
        <f>AND(CP$55&gt;0,SUM($E194:CJ194)&lt;'Summary&amp;Assumptions'!$G$32*$B194,$D194&gt;='Summary&amp;Assumptions'!$D$17,CP$47&gt;=$D194,CP$47&lt;=EDATE($D194,'Summary&amp;Assumptions'!$G$32))*$B194+AND(CP$56&lt;'Summary&amp;Assumptions'!$J$31,CP$47&gt;=$FO194,CP$47&lt;=$FP194)*(('Summary&amp;Assumptions'!$H$25*$C194)*(1+'Summary&amp;Assumptions'!$J$29)^(CP$46-1))+AND(CP$56&lt;'Summary&amp;Assumptions'!$J$31,CP$47&gt;=$FQ194,CP$47&lt;=$FR194)*(('Summary&amp;Assumptions'!$H$25*$C194)*(1+'Summary&amp;Assumptions'!$J$29)^(CP$46-1))</f>
        <v>0</v>
      </c>
      <c r="CL194" s="588">
        <f>AND(CQ$55&gt;0,SUM($E194:CK194)&lt;'Summary&amp;Assumptions'!$G$32*$B194,$D194&gt;='Summary&amp;Assumptions'!$D$17,CQ$47&gt;=$D194,CQ$47&lt;=EDATE($D194,'Summary&amp;Assumptions'!$G$32))*$B194+AND(CQ$56&lt;'Summary&amp;Assumptions'!$J$31,CQ$47&gt;=$FO194,CQ$47&lt;=$FP194)*(('Summary&amp;Assumptions'!$H$25*$C194)*(1+'Summary&amp;Assumptions'!$J$29)^(CQ$46-1))+AND(CQ$56&lt;'Summary&amp;Assumptions'!$J$31,CQ$47&gt;=$FQ194,CQ$47&lt;=$FR194)*(('Summary&amp;Assumptions'!$H$25*$C194)*(1+'Summary&amp;Assumptions'!$J$29)^(CQ$46-1))</f>
        <v>0</v>
      </c>
      <c r="CM194" s="588">
        <f>AND(CR$55&gt;0,SUM($E194:CL194)&lt;'Summary&amp;Assumptions'!$G$32*$B194,$D194&gt;='Summary&amp;Assumptions'!$D$17,CR$47&gt;=$D194,CR$47&lt;=EDATE($D194,'Summary&amp;Assumptions'!$G$32))*$B194+AND(CR$56&lt;'Summary&amp;Assumptions'!$J$31,CR$47&gt;=$FO194,CR$47&lt;=$FP194)*(('Summary&amp;Assumptions'!$H$25*$C194)*(1+'Summary&amp;Assumptions'!$J$29)^(CR$46-1))+AND(CR$56&lt;'Summary&amp;Assumptions'!$J$31,CR$47&gt;=$FQ194,CR$47&lt;=$FR194)*(('Summary&amp;Assumptions'!$H$25*$C194)*(1+'Summary&amp;Assumptions'!$J$29)^(CR$46-1))</f>
        <v>0</v>
      </c>
      <c r="CN194" s="588">
        <f>AND(CS$55&gt;0,SUM($E194:CM194)&lt;'Summary&amp;Assumptions'!$G$32*$B194,$D194&gt;='Summary&amp;Assumptions'!$D$17,CS$47&gt;=$D194,CS$47&lt;=EDATE($D194,'Summary&amp;Assumptions'!$G$32))*$B194+AND(CS$56&lt;'Summary&amp;Assumptions'!$J$31,CS$47&gt;=$FO194,CS$47&lt;=$FP194)*(('Summary&amp;Assumptions'!$H$25*$C194)*(1+'Summary&amp;Assumptions'!$J$29)^(CS$46-1))+AND(CS$56&lt;'Summary&amp;Assumptions'!$J$31,CS$47&gt;=$FQ194,CS$47&lt;=$FR194)*(('Summary&amp;Assumptions'!$H$25*$C194)*(1+'Summary&amp;Assumptions'!$J$29)^(CS$46-1))</f>
        <v>0</v>
      </c>
      <c r="CO194" s="588">
        <f>AND(CT$55&gt;0,SUM($E194:CN194)&lt;'Summary&amp;Assumptions'!$G$32*$B194,$D194&gt;='Summary&amp;Assumptions'!$D$17,CT$47&gt;=$D194,CT$47&lt;=EDATE($D194,'Summary&amp;Assumptions'!$G$32))*$B194+AND(CT$56&lt;'Summary&amp;Assumptions'!$J$31,CT$47&gt;=$FO194,CT$47&lt;=$FP194)*(('Summary&amp;Assumptions'!$H$25*$C194)*(1+'Summary&amp;Assumptions'!$J$29)^(CT$46-1))+AND(CT$56&lt;'Summary&amp;Assumptions'!$J$31,CT$47&gt;=$FQ194,CT$47&lt;=$FR194)*(('Summary&amp;Assumptions'!$H$25*$C194)*(1+'Summary&amp;Assumptions'!$J$29)^(CT$46-1))</f>
        <v>0</v>
      </c>
      <c r="CP194" s="588">
        <f>AND(CU$55&gt;0,SUM($E194:CO194)&lt;'Summary&amp;Assumptions'!$G$32*$B194,$D194&gt;='Summary&amp;Assumptions'!$D$17,CU$47&gt;=$D194,CU$47&lt;=EDATE($D194,'Summary&amp;Assumptions'!$G$32))*$B194+AND(CU$56&lt;'Summary&amp;Assumptions'!$J$31,CU$47&gt;=$FO194,CU$47&lt;=$FP194)*(('Summary&amp;Assumptions'!$H$25*$C194)*(1+'Summary&amp;Assumptions'!$J$29)^(CU$46-1))+AND(CU$56&lt;'Summary&amp;Assumptions'!$J$31,CU$47&gt;=$FQ194,CU$47&lt;=$FR194)*(('Summary&amp;Assumptions'!$H$25*$C194)*(1+'Summary&amp;Assumptions'!$J$29)^(CU$46-1))</f>
        <v>0</v>
      </c>
      <c r="CQ194" s="588">
        <f>AND(CV$55&gt;0,SUM($E194:CP194)&lt;'Summary&amp;Assumptions'!$G$32*$B194,$D194&gt;='Summary&amp;Assumptions'!$D$17,CV$47&gt;=$D194,CV$47&lt;=EDATE($D194,'Summary&amp;Assumptions'!$G$32))*$B194+AND(CV$56&lt;'Summary&amp;Assumptions'!$J$31,CV$47&gt;=$FO194,CV$47&lt;=$FP194)*(('Summary&amp;Assumptions'!$H$25*$C194)*(1+'Summary&amp;Assumptions'!$J$29)^(CV$46-1))+AND(CV$56&lt;'Summary&amp;Assumptions'!$J$31,CV$47&gt;=$FQ194,CV$47&lt;=$FR194)*(('Summary&amp;Assumptions'!$H$25*$C194)*(1+'Summary&amp;Assumptions'!$J$29)^(CV$46-1))</f>
        <v>0</v>
      </c>
      <c r="CR194" s="588">
        <f>AND(CW$55&gt;0,SUM($E194:CQ194)&lt;'Summary&amp;Assumptions'!$G$32*$B194,$D194&gt;='Summary&amp;Assumptions'!$D$17,CW$47&gt;=$D194,CW$47&lt;=EDATE($D194,'Summary&amp;Assumptions'!$G$32))*$B194+AND(CW$56&lt;'Summary&amp;Assumptions'!$J$31,CW$47&gt;=$FO194,CW$47&lt;=$FP194)*(('Summary&amp;Assumptions'!$H$25*$C194)*(1+'Summary&amp;Assumptions'!$J$29)^(CW$46-1))+AND(CW$56&lt;'Summary&amp;Assumptions'!$J$31,CW$47&gt;=$FQ194,CW$47&lt;=$FR194)*(('Summary&amp;Assumptions'!$H$25*$C194)*(1+'Summary&amp;Assumptions'!$J$29)^(CW$46-1))</f>
        <v>0</v>
      </c>
      <c r="CS194" s="588">
        <f>AND(CX$55&gt;0,SUM($E194:CR194)&lt;'Summary&amp;Assumptions'!$G$32*$B194,$D194&gt;='Summary&amp;Assumptions'!$D$17,CX$47&gt;=$D194,CX$47&lt;=EDATE($D194,'Summary&amp;Assumptions'!$G$32))*$B194+AND(CX$56&lt;'Summary&amp;Assumptions'!$J$31,CX$47&gt;=$FO194,CX$47&lt;=$FP194)*(('Summary&amp;Assumptions'!$H$25*$C194)*(1+'Summary&amp;Assumptions'!$J$29)^(CX$46-1))+AND(CX$56&lt;'Summary&amp;Assumptions'!$J$31,CX$47&gt;=$FQ194,CX$47&lt;=$FR194)*(('Summary&amp;Assumptions'!$H$25*$C194)*(1+'Summary&amp;Assumptions'!$J$29)^(CX$46-1))</f>
        <v>0</v>
      </c>
      <c r="CT194" s="588">
        <f>AND(CY$55&gt;0,SUM($E194:CS194)&lt;'Summary&amp;Assumptions'!$G$32*$B194,$D194&gt;='Summary&amp;Assumptions'!$D$17,CY$47&gt;=$D194,CY$47&lt;=EDATE($D194,'Summary&amp;Assumptions'!$G$32))*$B194+AND(CY$56&lt;'Summary&amp;Assumptions'!$J$31,CY$47&gt;=$FO194,CY$47&lt;=$FP194)*(('Summary&amp;Assumptions'!$H$25*$C194)*(1+'Summary&amp;Assumptions'!$J$29)^(CY$46-1))+AND(CY$56&lt;'Summary&amp;Assumptions'!$J$31,CY$47&gt;=$FQ194,CY$47&lt;=$FR194)*(('Summary&amp;Assumptions'!$H$25*$C194)*(1+'Summary&amp;Assumptions'!$J$29)^(CY$46-1))</f>
        <v>0</v>
      </c>
      <c r="CU194" s="588">
        <f>AND(CZ$55&gt;0,SUM($E194:CT194)&lt;'Summary&amp;Assumptions'!$G$32*$B194,$D194&gt;='Summary&amp;Assumptions'!$D$17,CZ$47&gt;=$D194,CZ$47&lt;=EDATE($D194,'Summary&amp;Assumptions'!$G$32))*$B194+AND(CZ$56&lt;'Summary&amp;Assumptions'!$J$31,CZ$47&gt;=$FO194,CZ$47&lt;=$FP194)*(('Summary&amp;Assumptions'!$H$25*$C194)*(1+'Summary&amp;Assumptions'!$J$29)^(CZ$46-1))+AND(CZ$56&lt;'Summary&amp;Assumptions'!$J$31,CZ$47&gt;=$FQ194,CZ$47&lt;=$FR194)*(('Summary&amp;Assumptions'!$H$25*$C194)*(1+'Summary&amp;Assumptions'!$J$29)^(CZ$46-1))</f>
        <v>0</v>
      </c>
      <c r="CV194" s="588">
        <f>AND(DA$55&gt;0,SUM($E194:CU194)&lt;'Summary&amp;Assumptions'!$G$32*$B194,$D194&gt;='Summary&amp;Assumptions'!$D$17,DA$47&gt;=$D194,DA$47&lt;=EDATE($D194,'Summary&amp;Assumptions'!$G$32))*$B194+AND(DA$56&lt;'Summary&amp;Assumptions'!$J$31,DA$47&gt;=$FO194,DA$47&lt;=$FP194)*(('Summary&amp;Assumptions'!$H$25*$C194)*(1+'Summary&amp;Assumptions'!$J$29)^(DA$46-1))+AND(DA$56&lt;'Summary&amp;Assumptions'!$J$31,DA$47&gt;=$FQ194,DA$47&lt;=$FR194)*(('Summary&amp;Assumptions'!$H$25*$C194)*(1+'Summary&amp;Assumptions'!$J$29)^(DA$46-1))</f>
        <v>0</v>
      </c>
      <c r="CW194" s="588">
        <f>AND(DB$55&gt;0,SUM($E194:CV194)&lt;'Summary&amp;Assumptions'!$G$32*$B194,$D194&gt;='Summary&amp;Assumptions'!$D$17,DB$47&gt;=$D194,DB$47&lt;=EDATE($D194,'Summary&amp;Assumptions'!$G$32))*$B194+AND(DB$56&lt;'Summary&amp;Assumptions'!$J$31,DB$47&gt;=$FO194,DB$47&lt;=$FP194)*(('Summary&amp;Assumptions'!$H$25*$C194)*(1+'Summary&amp;Assumptions'!$J$29)^(DB$46-1))+AND(DB$56&lt;'Summary&amp;Assumptions'!$J$31,DB$47&gt;=$FQ194,DB$47&lt;=$FR194)*(('Summary&amp;Assumptions'!$H$25*$C194)*(1+'Summary&amp;Assumptions'!$J$29)^(DB$46-1))</f>
        <v>0</v>
      </c>
      <c r="CX194" s="588">
        <f>AND(DC$55&gt;0,SUM($E194:CW194)&lt;'Summary&amp;Assumptions'!$G$32*$B194,$D194&gt;='Summary&amp;Assumptions'!$D$17,DC$47&gt;=$D194,DC$47&lt;=EDATE($D194,'Summary&amp;Assumptions'!$G$32))*$B194+AND(DC$56&lt;'Summary&amp;Assumptions'!$J$31,DC$47&gt;=$FO194,DC$47&lt;=$FP194)*(('Summary&amp;Assumptions'!$H$25*$C194)*(1+'Summary&amp;Assumptions'!$J$29)^(DC$46-1))+AND(DC$56&lt;'Summary&amp;Assumptions'!$J$31,DC$47&gt;=$FQ194,DC$47&lt;=$FR194)*(('Summary&amp;Assumptions'!$H$25*$C194)*(1+'Summary&amp;Assumptions'!$J$29)^(DC$46-1))</f>
        <v>0</v>
      </c>
      <c r="CY194" s="588">
        <f>AND(DD$55&gt;0,SUM($E194:CX194)&lt;'Summary&amp;Assumptions'!$G$32*$B194,$D194&gt;='Summary&amp;Assumptions'!$D$17,DD$47&gt;=$D194,DD$47&lt;=EDATE($D194,'Summary&amp;Assumptions'!$G$32))*$B194+AND(DD$56&lt;'Summary&amp;Assumptions'!$J$31,DD$47&gt;=$FO194,DD$47&lt;=$FP194)*(('Summary&amp;Assumptions'!$H$25*$C194)*(1+'Summary&amp;Assumptions'!$J$29)^(DD$46-1))+AND(DD$56&lt;'Summary&amp;Assumptions'!$J$31,DD$47&gt;=$FQ194,DD$47&lt;=$FR194)*(('Summary&amp;Assumptions'!$H$25*$C194)*(1+'Summary&amp;Assumptions'!$J$29)^(DD$46-1))</f>
        <v>0</v>
      </c>
      <c r="CZ194" s="588">
        <f>AND(DE$55&gt;0,SUM($E194:CY194)&lt;'Summary&amp;Assumptions'!$G$32*$B194,$D194&gt;='Summary&amp;Assumptions'!$D$17,DE$47&gt;=$D194,DE$47&lt;=EDATE($D194,'Summary&amp;Assumptions'!$G$32))*$B194+AND(DE$56&lt;'Summary&amp;Assumptions'!$J$31,DE$47&gt;=$FO194,DE$47&lt;=$FP194)*(('Summary&amp;Assumptions'!$H$25*$C194)*(1+'Summary&amp;Assumptions'!$J$29)^(DE$46-1))+AND(DE$56&lt;'Summary&amp;Assumptions'!$J$31,DE$47&gt;=$FQ194,DE$47&lt;=$FR194)*(('Summary&amp;Assumptions'!$H$25*$C194)*(1+'Summary&amp;Assumptions'!$J$29)^(DE$46-1))</f>
        <v>0</v>
      </c>
      <c r="DA194" s="588">
        <f>AND(DF$55&gt;0,SUM($E194:CZ194)&lt;'Summary&amp;Assumptions'!$G$32*$B194,$D194&gt;='Summary&amp;Assumptions'!$D$17,DF$47&gt;=$D194,DF$47&lt;=EDATE($D194,'Summary&amp;Assumptions'!$G$32))*$B194+AND(DF$56&lt;'Summary&amp;Assumptions'!$J$31,DF$47&gt;=$FO194,DF$47&lt;=$FP194)*(('Summary&amp;Assumptions'!$H$25*$C194)*(1+'Summary&amp;Assumptions'!$J$29)^(DF$46-1))+AND(DF$56&lt;'Summary&amp;Assumptions'!$J$31,DF$47&gt;=$FQ194,DF$47&lt;=$FR194)*(('Summary&amp;Assumptions'!$H$25*$C194)*(1+'Summary&amp;Assumptions'!$J$29)^(DF$46-1))</f>
        <v>0</v>
      </c>
      <c r="DB194" s="588">
        <f>AND(DG$55&gt;0,SUM($E194:DA194)&lt;'Summary&amp;Assumptions'!$G$32*$B194,$D194&gt;='Summary&amp;Assumptions'!$D$17,DG$47&gt;=$D194,DG$47&lt;=EDATE($D194,'Summary&amp;Assumptions'!$G$32))*$B194+AND(DG$56&lt;'Summary&amp;Assumptions'!$J$31,DG$47&gt;=$FO194,DG$47&lt;=$FP194)*(('Summary&amp;Assumptions'!$H$25*$C194)*(1+'Summary&amp;Assumptions'!$J$29)^(DG$46-1))+AND(DG$56&lt;'Summary&amp;Assumptions'!$J$31,DG$47&gt;=$FQ194,DG$47&lt;=$FR194)*(('Summary&amp;Assumptions'!$H$25*$C194)*(1+'Summary&amp;Assumptions'!$J$29)^(DG$46-1))</f>
        <v>0</v>
      </c>
      <c r="DC194" s="588">
        <f>AND(DH$55&gt;0,SUM($E194:DB194)&lt;'Summary&amp;Assumptions'!$G$32*$B194,$D194&gt;='Summary&amp;Assumptions'!$D$17,DH$47&gt;=$D194,DH$47&lt;=EDATE($D194,'Summary&amp;Assumptions'!$G$32))*$B194+AND(DH$56&lt;'Summary&amp;Assumptions'!$J$31,DH$47&gt;=$FO194,DH$47&lt;=$FP194)*(('Summary&amp;Assumptions'!$H$25*$C194)*(1+'Summary&amp;Assumptions'!$J$29)^(DH$46-1))+AND(DH$56&lt;'Summary&amp;Assumptions'!$J$31,DH$47&gt;=$FQ194,DH$47&lt;=$FR194)*(('Summary&amp;Assumptions'!$H$25*$C194)*(1+'Summary&amp;Assumptions'!$J$29)^(DH$46-1))</f>
        <v>0</v>
      </c>
      <c r="DD194" s="588">
        <f>AND(DI$55&gt;0,SUM($E194:DC194)&lt;'Summary&amp;Assumptions'!$G$32*$B194,$D194&gt;='Summary&amp;Assumptions'!$D$17,DI$47&gt;=$D194,DI$47&lt;=EDATE($D194,'Summary&amp;Assumptions'!$G$32))*$B194+AND(DI$56&lt;'Summary&amp;Assumptions'!$J$31,DI$47&gt;=$FO194,DI$47&lt;=$FP194)*(('Summary&amp;Assumptions'!$H$25*$C194)*(1+'Summary&amp;Assumptions'!$J$29)^(DI$46-1))+AND(DI$56&lt;'Summary&amp;Assumptions'!$J$31,DI$47&gt;=$FQ194,DI$47&lt;=$FR194)*(('Summary&amp;Assumptions'!$H$25*$C194)*(1+'Summary&amp;Assumptions'!$J$29)^(DI$46-1))</f>
        <v>0</v>
      </c>
      <c r="DE194" s="588">
        <f>AND(DJ$55&gt;0,SUM($E194:DD194)&lt;'Summary&amp;Assumptions'!$G$32*$B194,$D194&gt;='Summary&amp;Assumptions'!$D$17,DJ$47&gt;=$D194,DJ$47&lt;=EDATE($D194,'Summary&amp;Assumptions'!$G$32))*$B194+AND(DJ$56&lt;'Summary&amp;Assumptions'!$J$31,DJ$47&gt;=$FO194,DJ$47&lt;=$FP194)*(('Summary&amp;Assumptions'!$H$25*$C194)*(1+'Summary&amp;Assumptions'!$J$29)^(DJ$46-1))+AND(DJ$56&lt;'Summary&amp;Assumptions'!$J$31,DJ$47&gt;=$FQ194,DJ$47&lt;=$FR194)*(('Summary&amp;Assumptions'!$H$25*$C194)*(1+'Summary&amp;Assumptions'!$J$29)^(DJ$46-1))</f>
        <v>0</v>
      </c>
      <c r="DF194" s="588">
        <f>AND(DK$55&gt;0,SUM($E194:DE194)&lt;'Summary&amp;Assumptions'!$G$32*$B194,$D194&gt;='Summary&amp;Assumptions'!$D$17,DK$47&gt;=$D194,DK$47&lt;=EDATE($D194,'Summary&amp;Assumptions'!$G$32))*$B194+AND(DK$56&lt;'Summary&amp;Assumptions'!$J$31,DK$47&gt;=$FO194,DK$47&lt;=$FP194)*(('Summary&amp;Assumptions'!$H$25*$C194)*(1+'Summary&amp;Assumptions'!$J$29)^(DK$46-1))+AND(DK$56&lt;'Summary&amp;Assumptions'!$J$31,DK$47&gt;=$FQ194,DK$47&lt;=$FR194)*(('Summary&amp;Assumptions'!$H$25*$C194)*(1+'Summary&amp;Assumptions'!$J$29)^(DK$46-1))</f>
        <v>0</v>
      </c>
      <c r="DG194" s="588">
        <f>AND(DL$55&gt;0,SUM($E194:DF194)&lt;'Summary&amp;Assumptions'!$G$32*$B194,$D194&gt;='Summary&amp;Assumptions'!$D$17,DL$47&gt;=$D194,DL$47&lt;=EDATE($D194,'Summary&amp;Assumptions'!$G$32))*$B194+AND(DL$56&lt;'Summary&amp;Assumptions'!$J$31,DL$47&gt;=$FO194,DL$47&lt;=$FP194)*(('Summary&amp;Assumptions'!$H$25*$C194)*(1+'Summary&amp;Assumptions'!$J$29)^(DL$46-1))+AND(DL$56&lt;'Summary&amp;Assumptions'!$J$31,DL$47&gt;=$FQ194,DL$47&lt;=$FR194)*(('Summary&amp;Assumptions'!$H$25*$C194)*(1+'Summary&amp;Assumptions'!$J$29)^(DL$46-1))</f>
        <v>0</v>
      </c>
      <c r="DH194" s="588">
        <f>AND(DM$55&gt;0,SUM($E194:DG194)&lt;'Summary&amp;Assumptions'!$G$32*$B194,$D194&gt;='Summary&amp;Assumptions'!$D$17,DM$47&gt;=$D194,DM$47&lt;=EDATE($D194,'Summary&amp;Assumptions'!$G$32))*$B194+AND(DM$56&lt;'Summary&amp;Assumptions'!$J$31,DM$47&gt;=$FO194,DM$47&lt;=$FP194)*(('Summary&amp;Assumptions'!$H$25*$C194)*(1+'Summary&amp;Assumptions'!$J$29)^(DM$46-1))+AND(DM$56&lt;'Summary&amp;Assumptions'!$J$31,DM$47&gt;=$FQ194,DM$47&lt;=$FR194)*(('Summary&amp;Assumptions'!$H$25*$C194)*(1+'Summary&amp;Assumptions'!$J$29)^(DM$46-1))</f>
        <v>0</v>
      </c>
      <c r="DI194" s="588">
        <f>AND(DN$55&gt;0,SUM($E194:DH194)&lt;'Summary&amp;Assumptions'!$G$32*$B194,$D194&gt;='Summary&amp;Assumptions'!$D$17,DN$47&gt;=$D194,DN$47&lt;=EDATE($D194,'Summary&amp;Assumptions'!$G$32))*$B194+AND(DN$56&lt;'Summary&amp;Assumptions'!$J$31,DN$47&gt;=$FO194,DN$47&lt;=$FP194)*(('Summary&amp;Assumptions'!$H$25*$C194)*(1+'Summary&amp;Assumptions'!$J$29)^(DN$46-1))+AND(DN$56&lt;'Summary&amp;Assumptions'!$J$31,DN$47&gt;=$FQ194,DN$47&lt;=$FR194)*(('Summary&amp;Assumptions'!$H$25*$C194)*(1+'Summary&amp;Assumptions'!$J$29)^(DN$46-1))</f>
        <v>0</v>
      </c>
      <c r="DJ194" s="588">
        <f>AND(DO$55&gt;0,SUM($E194:DI194)&lt;'Summary&amp;Assumptions'!$G$32*$B194,$D194&gt;='Summary&amp;Assumptions'!$D$17,DO$47&gt;=$D194,DO$47&lt;=EDATE($D194,'Summary&amp;Assumptions'!$G$32))*$B194+AND(DO$56&lt;'Summary&amp;Assumptions'!$J$31,DO$47&gt;=$FO194,DO$47&lt;=$FP194)*(('Summary&amp;Assumptions'!$H$25*$C194)*(1+'Summary&amp;Assumptions'!$J$29)^(DO$46-1))+AND(DO$56&lt;'Summary&amp;Assumptions'!$J$31,DO$47&gt;=$FQ194,DO$47&lt;=$FR194)*(('Summary&amp;Assumptions'!$H$25*$C194)*(1+'Summary&amp;Assumptions'!$J$29)^(DO$46-1))</f>
        <v>0</v>
      </c>
      <c r="DK194" s="588">
        <f>AND(DP$55&gt;0,SUM($E194:DJ194)&lt;'Summary&amp;Assumptions'!$G$32*$B194,$D194&gt;='Summary&amp;Assumptions'!$D$17,DP$47&gt;=$D194,DP$47&lt;=EDATE($D194,'Summary&amp;Assumptions'!$G$32))*$B194+AND(DP$56&lt;'Summary&amp;Assumptions'!$J$31,DP$47&gt;=$FO194,DP$47&lt;=$FP194)*(('Summary&amp;Assumptions'!$H$25*$C194)*(1+'Summary&amp;Assumptions'!$J$29)^(DP$46-1))+AND(DP$56&lt;'Summary&amp;Assumptions'!$J$31,DP$47&gt;=$FQ194,DP$47&lt;=$FR194)*(('Summary&amp;Assumptions'!$H$25*$C194)*(1+'Summary&amp;Assumptions'!$J$29)^(DP$46-1))</f>
        <v>0</v>
      </c>
      <c r="DL194" s="588">
        <f>AND(DQ$55&gt;0,SUM($E194:DK194)&lt;'Summary&amp;Assumptions'!$G$32*$B194,$D194&gt;='Summary&amp;Assumptions'!$D$17,DQ$47&gt;=$D194,DQ$47&lt;=EDATE($D194,'Summary&amp;Assumptions'!$G$32))*$B194+AND(DQ$56&lt;'Summary&amp;Assumptions'!$J$31,DQ$47&gt;=$FO194,DQ$47&lt;=$FP194)*(('Summary&amp;Assumptions'!$H$25*$C194)*(1+'Summary&amp;Assumptions'!$J$29)^(DQ$46-1))+AND(DQ$56&lt;'Summary&amp;Assumptions'!$J$31,DQ$47&gt;=$FQ194,DQ$47&lt;=$FR194)*(('Summary&amp;Assumptions'!$H$25*$C194)*(1+'Summary&amp;Assumptions'!$J$29)^(DQ$46-1))</f>
        <v>0</v>
      </c>
      <c r="DM194" s="588">
        <f>AND(DR$55&gt;0,SUM($E194:DL194)&lt;'Summary&amp;Assumptions'!$G$32*$B194,$D194&gt;='Summary&amp;Assumptions'!$D$17,DR$47&gt;=$D194,DR$47&lt;=EDATE($D194,'Summary&amp;Assumptions'!$G$32))*$B194+AND(DR$56&lt;'Summary&amp;Assumptions'!$J$31,DR$47&gt;=$FO194,DR$47&lt;=$FP194)*(('Summary&amp;Assumptions'!$H$25*$C194)*(1+'Summary&amp;Assumptions'!$J$29)^(DR$46-1))+AND(DR$56&lt;'Summary&amp;Assumptions'!$J$31,DR$47&gt;=$FQ194,DR$47&lt;=$FR194)*(('Summary&amp;Assumptions'!$H$25*$C194)*(1+'Summary&amp;Assumptions'!$J$29)^(DR$46-1))</f>
        <v>0</v>
      </c>
      <c r="DN194" s="588">
        <f>AND(DS$55&gt;0,SUM($E194:DM194)&lt;'Summary&amp;Assumptions'!$G$32*$B194,$D194&gt;='Summary&amp;Assumptions'!$D$17,DS$47&gt;=$D194,DS$47&lt;=EDATE($D194,'Summary&amp;Assumptions'!$G$32))*$B194+AND(DS$56&lt;'Summary&amp;Assumptions'!$J$31,DS$47&gt;=$FO194,DS$47&lt;=$FP194)*(('Summary&amp;Assumptions'!$H$25*$C194)*(1+'Summary&amp;Assumptions'!$J$29)^(DS$46-1))+AND(DS$56&lt;'Summary&amp;Assumptions'!$J$31,DS$47&gt;=$FQ194,DS$47&lt;=$FR194)*(('Summary&amp;Assumptions'!$H$25*$C194)*(1+'Summary&amp;Assumptions'!$J$29)^(DS$46-1))</f>
        <v>0</v>
      </c>
      <c r="DO194" s="588">
        <f>AND(DT$55&gt;0,SUM($E194:DN194)&lt;'Summary&amp;Assumptions'!$G$32*$B194,$D194&gt;='Summary&amp;Assumptions'!$D$17,DT$47&gt;=$D194,DT$47&lt;=EDATE($D194,'Summary&amp;Assumptions'!$G$32))*$B194+AND(DT$56&lt;'Summary&amp;Assumptions'!$J$31,DT$47&gt;=$FO194,DT$47&lt;=$FP194)*(('Summary&amp;Assumptions'!$H$25*$C194)*(1+'Summary&amp;Assumptions'!$J$29)^(DT$46-1))+AND(DT$56&lt;'Summary&amp;Assumptions'!$J$31,DT$47&gt;=$FQ194,DT$47&lt;=$FR194)*(('Summary&amp;Assumptions'!$H$25*$C194)*(1+'Summary&amp;Assumptions'!$J$29)^(DT$46-1))</f>
        <v>0</v>
      </c>
      <c r="DP194" s="588">
        <f>AND(DU$55&gt;0,SUM($E194:DO194)&lt;'Summary&amp;Assumptions'!$G$32*$B194,$D194&gt;='Summary&amp;Assumptions'!$D$17,DU$47&gt;=$D194,DU$47&lt;=EDATE($D194,'Summary&amp;Assumptions'!$G$32))*$B194+AND(DU$56&lt;'Summary&amp;Assumptions'!$J$31,DU$47&gt;=$FO194,DU$47&lt;=$FP194)*(('Summary&amp;Assumptions'!$H$25*$C194)*(1+'Summary&amp;Assumptions'!$J$29)^(DU$46-1))+AND(DU$56&lt;'Summary&amp;Assumptions'!$J$31,DU$47&gt;=$FQ194,DU$47&lt;=$FR194)*(('Summary&amp;Assumptions'!$H$25*$C194)*(1+'Summary&amp;Assumptions'!$J$29)^(DU$46-1))</f>
        <v>0</v>
      </c>
      <c r="DQ194" s="588">
        <f>AND(DV$55&gt;0,SUM($E194:DP194)&lt;'Summary&amp;Assumptions'!$G$32*$B194,$D194&gt;='Summary&amp;Assumptions'!$D$17,DV$47&gt;=$D194,DV$47&lt;=EDATE($D194,'Summary&amp;Assumptions'!$G$32))*$B194+AND(DV$56&lt;'Summary&amp;Assumptions'!$J$31,DV$47&gt;=$FO194,DV$47&lt;=$FP194)*(('Summary&amp;Assumptions'!$H$25*$C194)*(1+'Summary&amp;Assumptions'!$J$29)^(DV$46-1))+AND(DV$56&lt;'Summary&amp;Assumptions'!$J$31,DV$47&gt;=$FQ194,DV$47&lt;=$FR194)*(('Summary&amp;Assumptions'!$H$25*$C194)*(1+'Summary&amp;Assumptions'!$J$29)^(DV$46-1))</f>
        <v>0</v>
      </c>
      <c r="DR194" s="588">
        <f>AND(DW$55&gt;0,SUM($E194:DQ194)&lt;'Summary&amp;Assumptions'!$G$32*$B194,$D194&gt;='Summary&amp;Assumptions'!$D$17,DW$47&gt;=$D194,DW$47&lt;=EDATE($D194,'Summary&amp;Assumptions'!$G$32))*$B194+AND(DW$56&lt;'Summary&amp;Assumptions'!$J$31,DW$47&gt;=$FO194,DW$47&lt;=$FP194)*(('Summary&amp;Assumptions'!$H$25*$C194)*(1+'Summary&amp;Assumptions'!$J$29)^(DW$46-1))+AND(DW$56&lt;'Summary&amp;Assumptions'!$J$31,DW$47&gt;=$FQ194,DW$47&lt;=$FR194)*(('Summary&amp;Assumptions'!$H$25*$C194)*(1+'Summary&amp;Assumptions'!$J$29)^(DW$46-1))</f>
        <v>0</v>
      </c>
      <c r="DS194" s="588">
        <f>AND(DX$55&gt;0,SUM($E194:DR194)&lt;'Summary&amp;Assumptions'!$G$32*$B194,$D194&gt;='Summary&amp;Assumptions'!$D$17,DX$47&gt;=$D194,DX$47&lt;=EDATE($D194,'Summary&amp;Assumptions'!$G$32))*$B194+AND(DX$56&lt;'Summary&amp;Assumptions'!$J$31,DX$47&gt;=$FO194,DX$47&lt;=$FP194)*(('Summary&amp;Assumptions'!$H$25*$C194)*(1+'Summary&amp;Assumptions'!$J$29)^(DX$46-1))+AND(DX$56&lt;'Summary&amp;Assumptions'!$J$31,DX$47&gt;=$FQ194,DX$47&lt;=$FR194)*(('Summary&amp;Assumptions'!$H$25*$C194)*(1+'Summary&amp;Assumptions'!$J$29)^(DX$46-1))</f>
        <v>0</v>
      </c>
      <c r="DT194" s="588">
        <f>AND(DY$55&gt;0,SUM($E194:DS194)&lt;'Summary&amp;Assumptions'!$G$32*$B194,$D194&gt;='Summary&amp;Assumptions'!$D$17,DY$47&gt;=$D194,DY$47&lt;=EDATE($D194,'Summary&amp;Assumptions'!$G$32))*$B194+AND(DY$56&lt;'Summary&amp;Assumptions'!$J$31,DY$47&gt;=$FO194,DY$47&lt;=$FP194)*(('Summary&amp;Assumptions'!$H$25*$C194)*(1+'Summary&amp;Assumptions'!$J$29)^(DY$46-1))+AND(DY$56&lt;'Summary&amp;Assumptions'!$J$31,DY$47&gt;=$FQ194,DY$47&lt;=$FR194)*(('Summary&amp;Assumptions'!$H$25*$C194)*(1+'Summary&amp;Assumptions'!$J$29)^(DY$46-1))</f>
        <v>0</v>
      </c>
      <c r="DU194" s="588">
        <f>AND(DZ$55&gt;0,SUM($E194:DT194)&lt;'Summary&amp;Assumptions'!$G$32*$B194,$D194&gt;='Summary&amp;Assumptions'!$D$17,DZ$47&gt;=$D194,DZ$47&lt;=EDATE($D194,'Summary&amp;Assumptions'!$G$32))*$B194+AND(DZ$56&lt;'Summary&amp;Assumptions'!$J$31,DZ$47&gt;=$FO194,DZ$47&lt;=$FP194)*(('Summary&amp;Assumptions'!$H$25*$C194)*(1+'Summary&amp;Assumptions'!$J$29)^(DZ$46-1))+AND(DZ$56&lt;'Summary&amp;Assumptions'!$J$31,DZ$47&gt;=$FQ194,DZ$47&lt;=$FR194)*(('Summary&amp;Assumptions'!$H$25*$C194)*(1+'Summary&amp;Assumptions'!$J$29)^(DZ$46-1))</f>
        <v>0</v>
      </c>
      <c r="DV194" s="588">
        <f>AND(EA$55&gt;0,SUM($E194:DU194)&lt;'Summary&amp;Assumptions'!$G$32*$B194,$D194&gt;='Summary&amp;Assumptions'!$D$17,EA$47&gt;=$D194,EA$47&lt;=EDATE($D194,'Summary&amp;Assumptions'!$G$32))*$B194+AND(EA$56&lt;'Summary&amp;Assumptions'!$J$31,EA$47&gt;=$FO194,EA$47&lt;=$FP194)*(('Summary&amp;Assumptions'!$H$25*$C194)*(1+'Summary&amp;Assumptions'!$J$29)^(EA$46-1))+AND(EA$56&lt;'Summary&amp;Assumptions'!$J$31,EA$47&gt;=$FQ194,EA$47&lt;=$FR194)*(('Summary&amp;Assumptions'!$H$25*$C194)*(1+'Summary&amp;Assumptions'!$J$29)^(EA$46-1))</f>
        <v>0</v>
      </c>
      <c r="DW194" s="588">
        <f>AND(EB$55&gt;0,SUM($E194:DV194)&lt;'Summary&amp;Assumptions'!$G$32*$B194,$D194&gt;='Summary&amp;Assumptions'!$D$17,EB$47&gt;=$D194,EB$47&lt;=EDATE($D194,'Summary&amp;Assumptions'!$G$32))*$B194+AND(EB$56&lt;'Summary&amp;Assumptions'!$J$31,EB$47&gt;=$FO194,EB$47&lt;=$FP194)*(('Summary&amp;Assumptions'!$H$25*$C194)*(1+'Summary&amp;Assumptions'!$J$29)^(EB$46-1))+AND(EB$56&lt;'Summary&amp;Assumptions'!$J$31,EB$47&gt;=$FQ194,EB$47&lt;=$FR194)*(('Summary&amp;Assumptions'!$H$25*$C194)*(1+'Summary&amp;Assumptions'!$J$29)^(EB$46-1))</f>
        <v>0</v>
      </c>
      <c r="DX194" s="588">
        <f>AND(EC$55&gt;0,SUM($E194:DW194)&lt;'Summary&amp;Assumptions'!$G$32*$B194,$D194&gt;='Summary&amp;Assumptions'!$D$17,EC$47&gt;=$D194,EC$47&lt;=EDATE($D194,'Summary&amp;Assumptions'!$G$32))*$B194+AND(EC$56&lt;'Summary&amp;Assumptions'!$J$31,EC$47&gt;=$FO194,EC$47&lt;=$FP194)*(('Summary&amp;Assumptions'!$H$25*$C194)*(1+'Summary&amp;Assumptions'!$J$29)^(EC$46-1))+AND(EC$56&lt;'Summary&amp;Assumptions'!$J$31,EC$47&gt;=$FQ194,EC$47&lt;=$FR194)*(('Summary&amp;Assumptions'!$H$25*$C194)*(1+'Summary&amp;Assumptions'!$J$29)^(EC$46-1))</f>
        <v>0</v>
      </c>
      <c r="DY194" s="588">
        <f>AND(ED$55&gt;0,SUM($E194:DX194)&lt;'Summary&amp;Assumptions'!$G$32*$B194,$D194&gt;='Summary&amp;Assumptions'!$D$17,ED$47&gt;=$D194,ED$47&lt;=EDATE($D194,'Summary&amp;Assumptions'!$G$32))*$B194+AND(ED$56&lt;'Summary&amp;Assumptions'!$J$31,ED$47&gt;=$FO194,ED$47&lt;=$FP194)*(('Summary&amp;Assumptions'!$H$25*$C194)*(1+'Summary&amp;Assumptions'!$J$29)^(ED$46-1))+AND(ED$56&lt;'Summary&amp;Assumptions'!$J$31,ED$47&gt;=$FQ194,ED$47&lt;=$FR194)*(('Summary&amp;Assumptions'!$H$25*$C194)*(1+'Summary&amp;Assumptions'!$J$29)^(ED$46-1))</f>
        <v>0</v>
      </c>
      <c r="DZ194" s="588">
        <f>AND(EE$55&gt;0,SUM($E194:DY194)&lt;'Summary&amp;Assumptions'!$G$32*$B194,$D194&gt;='Summary&amp;Assumptions'!$D$17,EE$47&gt;=$D194,EE$47&lt;=EDATE($D194,'Summary&amp;Assumptions'!$G$32))*$B194+AND(EE$56&lt;'Summary&amp;Assumptions'!$J$31,EE$47&gt;=$FO194,EE$47&lt;=$FP194)*(('Summary&amp;Assumptions'!$H$25*$C194)*(1+'Summary&amp;Assumptions'!$J$29)^(EE$46-1))+AND(EE$56&lt;'Summary&amp;Assumptions'!$J$31,EE$47&gt;=$FQ194,EE$47&lt;=$FR194)*(('Summary&amp;Assumptions'!$H$25*$C194)*(1+'Summary&amp;Assumptions'!$J$29)^(EE$46-1))</f>
        <v>0</v>
      </c>
      <c r="EA194" s="588">
        <f>AND(EF$55&gt;0,SUM($E194:DZ194)&lt;'Summary&amp;Assumptions'!$G$32*$B194,$D194&gt;='Summary&amp;Assumptions'!$D$17,EF$47&gt;=$D194,EF$47&lt;=EDATE($D194,'Summary&amp;Assumptions'!$G$32))*$B194+AND(EF$56&lt;'Summary&amp;Assumptions'!$J$31,EF$47&gt;=$FO194,EF$47&lt;=$FP194)*(('Summary&amp;Assumptions'!$H$25*$C194)*(1+'Summary&amp;Assumptions'!$J$29)^(EF$46-1))+AND(EF$56&lt;'Summary&amp;Assumptions'!$J$31,EF$47&gt;=$FQ194,EF$47&lt;=$FR194)*(('Summary&amp;Assumptions'!$H$25*$C194)*(1+'Summary&amp;Assumptions'!$J$29)^(EF$46-1))</f>
        <v>0</v>
      </c>
      <c r="EB194" s="588">
        <f>AND(EG$55&gt;0,SUM($E194:EA194)&lt;'Summary&amp;Assumptions'!$G$32*$B194,$D194&gt;='Summary&amp;Assumptions'!$D$17,EG$47&gt;=$D194,EG$47&lt;=EDATE($D194,'Summary&amp;Assumptions'!$G$32))*$B194+AND(EG$56&lt;'Summary&amp;Assumptions'!$J$31,EG$47&gt;=$FO194,EG$47&lt;=$FP194)*(('Summary&amp;Assumptions'!$H$25*$C194)*(1+'Summary&amp;Assumptions'!$J$29)^(EG$46-1))+AND(EG$56&lt;'Summary&amp;Assumptions'!$J$31,EG$47&gt;=$FQ194,EG$47&lt;=$FR194)*(('Summary&amp;Assumptions'!$H$25*$C194)*(1+'Summary&amp;Assumptions'!$J$29)^(EG$46-1))</f>
        <v>0</v>
      </c>
      <c r="EC194" s="588">
        <f>AND(EH$55&gt;0,SUM($E194:EB194)&lt;'Summary&amp;Assumptions'!$G$32*$B194,$D194&gt;='Summary&amp;Assumptions'!$D$17,EH$47&gt;=$D194,EH$47&lt;=EDATE($D194,'Summary&amp;Assumptions'!$G$32))*$B194+AND(EH$56&lt;'Summary&amp;Assumptions'!$J$31,EH$47&gt;=$FO194,EH$47&lt;=$FP194)*(('Summary&amp;Assumptions'!$H$25*$C194)*(1+'Summary&amp;Assumptions'!$J$29)^(EH$46-1))+AND(EH$56&lt;'Summary&amp;Assumptions'!$J$31,EH$47&gt;=$FQ194,EH$47&lt;=$FR194)*(('Summary&amp;Assumptions'!$H$25*$C194)*(1+'Summary&amp;Assumptions'!$J$29)^(EH$46-1))</f>
        <v>0</v>
      </c>
      <c r="ED194" s="588">
        <f>AND(EI$55&gt;0,SUM($E194:EC194)&lt;'Summary&amp;Assumptions'!$G$32*$B194,$D194&gt;='Summary&amp;Assumptions'!$D$17,EI$47&gt;=$D194,EI$47&lt;=EDATE($D194,'Summary&amp;Assumptions'!$G$32))*$B194+AND(EI$56&lt;'Summary&amp;Assumptions'!$J$31,EI$47&gt;=$FO194,EI$47&lt;=$FP194)*(('Summary&amp;Assumptions'!$H$25*$C194)*(1+'Summary&amp;Assumptions'!$J$29)^(EI$46-1))+AND(EI$56&lt;'Summary&amp;Assumptions'!$J$31,EI$47&gt;=$FQ194,EI$47&lt;=$FR194)*(('Summary&amp;Assumptions'!$H$25*$C194)*(1+'Summary&amp;Assumptions'!$J$29)^(EI$46-1))</f>
        <v>0</v>
      </c>
      <c r="EE194" s="588">
        <f>AND(EJ$55&gt;0,SUM($E194:ED194)&lt;'Summary&amp;Assumptions'!$G$32*$B194,$D194&gt;='Summary&amp;Assumptions'!$D$17,EJ$47&gt;=$D194,EJ$47&lt;=EDATE($D194,'Summary&amp;Assumptions'!$G$32))*$B194+AND(EJ$56&lt;'Summary&amp;Assumptions'!$J$31,EJ$47&gt;=$FO194,EJ$47&lt;=$FP194)*(('Summary&amp;Assumptions'!$H$25*$C194)*(1+'Summary&amp;Assumptions'!$J$29)^(EJ$46-1))+AND(EJ$56&lt;'Summary&amp;Assumptions'!$J$31,EJ$47&gt;=$FQ194,EJ$47&lt;=$FR194)*(('Summary&amp;Assumptions'!$H$25*$C194)*(1+'Summary&amp;Assumptions'!$J$29)^(EJ$46-1))</f>
        <v>0</v>
      </c>
      <c r="EF194" s="588">
        <f>AND(EK$55&gt;0,SUM($E194:EE194)&lt;'Summary&amp;Assumptions'!$G$32*$B194,$D194&gt;='Summary&amp;Assumptions'!$D$17,EK$47&gt;=$D194,EK$47&lt;=EDATE($D194,'Summary&amp;Assumptions'!$G$32))*$B194+AND(EK$56&lt;'Summary&amp;Assumptions'!$J$31,EK$47&gt;=$FO194,EK$47&lt;=$FP194)*(('Summary&amp;Assumptions'!$H$25*$C194)*(1+'Summary&amp;Assumptions'!$J$29)^(EK$46-1))+AND(EK$56&lt;'Summary&amp;Assumptions'!$J$31,EK$47&gt;=$FQ194,EK$47&lt;=$FR194)*(('Summary&amp;Assumptions'!$H$25*$C194)*(1+'Summary&amp;Assumptions'!$J$29)^(EK$46-1))</f>
        <v>0</v>
      </c>
      <c r="EG194" s="588">
        <f>AND(EL$55&gt;0,SUM($E194:EF194)&lt;'Summary&amp;Assumptions'!$G$32*$B194,$D194&gt;='Summary&amp;Assumptions'!$D$17,EL$47&gt;=$D194,EL$47&lt;=EDATE($D194,'Summary&amp;Assumptions'!$G$32))*$B194+AND(EL$56&lt;'Summary&amp;Assumptions'!$J$31,EL$47&gt;=$FO194,EL$47&lt;=$FP194)*(('Summary&amp;Assumptions'!$H$25*$C194)*(1+'Summary&amp;Assumptions'!$J$29)^(EL$46-1))+AND(EL$56&lt;'Summary&amp;Assumptions'!$J$31,EL$47&gt;=$FQ194,EL$47&lt;=$FR194)*(('Summary&amp;Assumptions'!$H$25*$C194)*(1+'Summary&amp;Assumptions'!$J$29)^(EL$46-1))</f>
        <v>0</v>
      </c>
      <c r="EH194" s="588">
        <f>AND(EM$55&gt;0,SUM($E194:EG194)&lt;'Summary&amp;Assumptions'!$G$32*$B194,$D194&gt;='Summary&amp;Assumptions'!$D$17,EM$47&gt;=$D194,EM$47&lt;=EDATE($D194,'Summary&amp;Assumptions'!$G$32))*$B194+AND(EM$56&lt;'Summary&amp;Assumptions'!$J$31,EM$47&gt;=$FO194,EM$47&lt;=$FP194)*(('Summary&amp;Assumptions'!$H$25*$C194)*(1+'Summary&amp;Assumptions'!$J$29)^(EM$46-1))+AND(EM$56&lt;'Summary&amp;Assumptions'!$J$31,EM$47&gt;=$FQ194,EM$47&lt;=$FR194)*(('Summary&amp;Assumptions'!$H$25*$C194)*(1+'Summary&amp;Assumptions'!$J$29)^(EM$46-1))</f>
        <v>0</v>
      </c>
      <c r="EI194" s="588">
        <f>AND(EN$55&gt;0,SUM($E194:EH194)&lt;'Summary&amp;Assumptions'!$G$32*$B194,$D194&gt;='Summary&amp;Assumptions'!$D$17,EN$47&gt;=$D194,EN$47&lt;=EDATE($D194,'Summary&amp;Assumptions'!$G$32))*$B194+AND(EN$56&lt;'Summary&amp;Assumptions'!$J$31,EN$47&gt;=$FO194,EN$47&lt;=$FP194)*(('Summary&amp;Assumptions'!$H$25*$C194)*(1+'Summary&amp;Assumptions'!$J$29)^(EN$46-1))+AND(EN$56&lt;'Summary&amp;Assumptions'!$J$31,EN$47&gt;=$FQ194,EN$47&lt;=$FR194)*(('Summary&amp;Assumptions'!$H$25*$C194)*(1+'Summary&amp;Assumptions'!$J$29)^(EN$46-1))</f>
        <v>0</v>
      </c>
      <c r="EJ194" s="588">
        <f>AND(EO$55&gt;0,SUM($E194:EI194)&lt;'Summary&amp;Assumptions'!$G$32*$B194,$D194&gt;='Summary&amp;Assumptions'!$D$17,EO$47&gt;=$D194,EO$47&lt;=EDATE($D194,'Summary&amp;Assumptions'!$G$32))*$B194+AND(EO$56&lt;'Summary&amp;Assumptions'!$J$31,EO$47&gt;=$FO194,EO$47&lt;=$FP194)*(('Summary&amp;Assumptions'!$H$25*$C194)*(1+'Summary&amp;Assumptions'!$J$29)^(EO$46-1))+AND(EO$56&lt;'Summary&amp;Assumptions'!$J$31,EO$47&gt;=$FQ194,EO$47&lt;=$FR194)*(('Summary&amp;Assumptions'!$H$25*$C194)*(1+'Summary&amp;Assumptions'!$J$29)^(EO$46-1))</f>
        <v>0</v>
      </c>
      <c r="EK194" s="588">
        <f>AND(EP$55&gt;0,SUM($E194:EJ194)&lt;'Summary&amp;Assumptions'!$G$32*$B194,$D194&gt;='Summary&amp;Assumptions'!$D$17,EP$47&gt;=$D194,EP$47&lt;=EDATE($D194,'Summary&amp;Assumptions'!$G$32))*$B194+AND(EP$56&lt;'Summary&amp;Assumptions'!$J$31,EP$47&gt;=$FO194,EP$47&lt;=$FP194)*(('Summary&amp;Assumptions'!$H$25*$C194)*(1+'Summary&amp;Assumptions'!$J$29)^(EP$46-1))+AND(EP$56&lt;'Summary&amp;Assumptions'!$J$31,EP$47&gt;=$FQ194,EP$47&lt;=$FR194)*(('Summary&amp;Assumptions'!$H$25*$C194)*(1+'Summary&amp;Assumptions'!$J$29)^(EP$46-1))</f>
        <v>0</v>
      </c>
      <c r="EL194" s="588">
        <f>AND(EQ$55&gt;0,SUM($E194:EK194)&lt;'Summary&amp;Assumptions'!$G$32*$B194,$D194&gt;='Summary&amp;Assumptions'!$D$17,EQ$47&gt;=$D194,EQ$47&lt;=EDATE($D194,'Summary&amp;Assumptions'!$G$32))*$B194+AND(EQ$56&lt;'Summary&amp;Assumptions'!$J$31,EQ$47&gt;=$FO194,EQ$47&lt;=$FP194)*(('Summary&amp;Assumptions'!$H$25*$C194)*(1+'Summary&amp;Assumptions'!$J$29)^(EQ$46-1))+AND(EQ$56&lt;'Summary&amp;Assumptions'!$J$31,EQ$47&gt;=$FQ194,EQ$47&lt;=$FR194)*(('Summary&amp;Assumptions'!$H$25*$C194)*(1+'Summary&amp;Assumptions'!$J$29)^(EQ$46-1))</f>
        <v>0</v>
      </c>
      <c r="EM194" s="588">
        <f>AND(ER$55&gt;0,SUM($E194:EL194)&lt;'Summary&amp;Assumptions'!$G$32*$B194,$D194&gt;='Summary&amp;Assumptions'!$D$17,ER$47&gt;=$D194,ER$47&lt;=EDATE($D194,'Summary&amp;Assumptions'!$G$32))*$B194+AND(ER$56&lt;'Summary&amp;Assumptions'!$J$31,ER$47&gt;=$FO194,ER$47&lt;=$FP194)*(('Summary&amp;Assumptions'!$H$25*$C194)*(1+'Summary&amp;Assumptions'!$J$29)^(ER$46-1))+AND(ER$56&lt;'Summary&amp;Assumptions'!$J$31,ER$47&gt;=$FQ194,ER$47&lt;=$FR194)*(('Summary&amp;Assumptions'!$H$25*$C194)*(1+'Summary&amp;Assumptions'!$J$29)^(ER$46-1))</f>
        <v>0</v>
      </c>
      <c r="EN194" s="588">
        <f>AND(ES$55&gt;0,SUM($E194:EM194)&lt;'Summary&amp;Assumptions'!$G$32*$B194,$D194&gt;='Summary&amp;Assumptions'!$D$17,ES$47&gt;=$D194,ES$47&lt;=EDATE($D194,'Summary&amp;Assumptions'!$G$32))*$B194+AND(ES$56&lt;'Summary&amp;Assumptions'!$J$31,ES$47&gt;=$FO194,ES$47&lt;=$FP194)*(('Summary&amp;Assumptions'!$H$25*$C194)*(1+'Summary&amp;Assumptions'!$J$29)^(ES$46-1))+AND(ES$56&lt;'Summary&amp;Assumptions'!$J$31,ES$47&gt;=$FQ194,ES$47&lt;=$FR194)*(('Summary&amp;Assumptions'!$H$25*$C194)*(1+'Summary&amp;Assumptions'!$J$29)^(ES$46-1))</f>
        <v>0</v>
      </c>
      <c r="EO194" s="588">
        <f>AND(ET$55&gt;0,SUM($E194:EN194)&lt;'Summary&amp;Assumptions'!$G$32*$B194,$D194&gt;='Summary&amp;Assumptions'!$D$17,ET$47&gt;=$D194,ET$47&lt;=EDATE($D194,'Summary&amp;Assumptions'!$G$32))*$B194+AND(ET$56&lt;'Summary&amp;Assumptions'!$J$31,ET$47&gt;=$FO194,ET$47&lt;=$FP194)*(('Summary&amp;Assumptions'!$H$25*$C194)*(1+'Summary&amp;Assumptions'!$J$29)^(ET$46-1))+AND(ET$56&lt;'Summary&amp;Assumptions'!$J$31,ET$47&gt;=$FQ194,ET$47&lt;=$FR194)*(('Summary&amp;Assumptions'!$H$25*$C194)*(1+'Summary&amp;Assumptions'!$J$29)^(ET$46-1))</f>
        <v>0</v>
      </c>
      <c r="EP194" s="588">
        <f>AND(EU$55&gt;0,SUM($E194:EO194)&lt;'Summary&amp;Assumptions'!$G$32*$B194,$D194&gt;='Summary&amp;Assumptions'!$D$17,EU$47&gt;=$D194,EU$47&lt;=EDATE($D194,'Summary&amp;Assumptions'!$G$32))*$B194+AND(EU$56&lt;'Summary&amp;Assumptions'!$J$31,EU$47&gt;=$FO194,EU$47&lt;=$FP194)*(('Summary&amp;Assumptions'!$H$25*$C194)*(1+'Summary&amp;Assumptions'!$J$29)^(EU$46-1))+AND(EU$56&lt;'Summary&amp;Assumptions'!$J$31,EU$47&gt;=$FQ194,EU$47&lt;=$FR194)*(('Summary&amp;Assumptions'!$H$25*$C194)*(1+'Summary&amp;Assumptions'!$J$29)^(EU$46-1))</f>
        <v>0</v>
      </c>
      <c r="EQ194" s="588">
        <f>AND(EV$55&gt;0,SUM($E194:EP194)&lt;'Summary&amp;Assumptions'!$G$32*$B194,$D194&gt;='Summary&amp;Assumptions'!$D$17,EV$47&gt;=$D194,EV$47&lt;=EDATE($D194,'Summary&amp;Assumptions'!$G$32))*$B194+AND(EV$56&lt;'Summary&amp;Assumptions'!$J$31,EV$47&gt;=$FO194,EV$47&lt;=$FP194)*(('Summary&amp;Assumptions'!$H$25*$C194)*(1+'Summary&amp;Assumptions'!$J$29)^(EV$46-1))+AND(EV$56&lt;'Summary&amp;Assumptions'!$J$31,EV$47&gt;=$FQ194,EV$47&lt;=$FR194)*(('Summary&amp;Assumptions'!$H$25*$C194)*(1+'Summary&amp;Assumptions'!$J$29)^(EV$46-1))</f>
        <v>0</v>
      </c>
      <c r="ER194" s="588">
        <f>AND(EW$55&gt;0,SUM($E194:EQ194)&lt;'Summary&amp;Assumptions'!$G$32*$B194,$D194&gt;='Summary&amp;Assumptions'!$D$17,EW$47&gt;=$D194,EW$47&lt;=EDATE($D194,'Summary&amp;Assumptions'!$G$32))*$B194+AND(EW$56&lt;'Summary&amp;Assumptions'!$J$31,EW$47&gt;=$FO194,EW$47&lt;=$FP194)*(('Summary&amp;Assumptions'!$H$25*$C194)*(1+'Summary&amp;Assumptions'!$J$29)^(EW$46-1))+AND(EW$56&lt;'Summary&amp;Assumptions'!$J$31,EW$47&gt;=$FQ194,EW$47&lt;=$FR194)*(('Summary&amp;Assumptions'!$H$25*$C194)*(1+'Summary&amp;Assumptions'!$J$29)^(EW$46-1))</f>
        <v>0</v>
      </c>
      <c r="ES194" s="588">
        <f>AND(EX$55&gt;0,SUM($E194:ER194)&lt;'Summary&amp;Assumptions'!$G$32*$B194,$D194&gt;='Summary&amp;Assumptions'!$D$17,EX$47&gt;=$D194,EX$47&lt;=EDATE($D194,'Summary&amp;Assumptions'!$G$32))*$B194+AND(EX$56&lt;'Summary&amp;Assumptions'!$J$31,EX$47&gt;=$FO194,EX$47&lt;=$FP194)*(('Summary&amp;Assumptions'!$H$25*$C194)*(1+'Summary&amp;Assumptions'!$J$29)^(EX$46-1))+AND(EX$56&lt;'Summary&amp;Assumptions'!$J$31,EX$47&gt;=$FQ194,EX$47&lt;=$FR194)*(('Summary&amp;Assumptions'!$H$25*$C194)*(1+'Summary&amp;Assumptions'!$J$29)^(EX$46-1))</f>
        <v>0</v>
      </c>
      <c r="ET194" s="588">
        <f>AND(EY$55&gt;0,SUM($E194:ES194)&lt;'Summary&amp;Assumptions'!$G$32*$B194,$D194&gt;='Summary&amp;Assumptions'!$D$17,EY$47&gt;=$D194,EY$47&lt;=EDATE($D194,'Summary&amp;Assumptions'!$G$32))*$B194+AND(EY$56&lt;'Summary&amp;Assumptions'!$J$31,EY$47&gt;=$FO194,EY$47&lt;=$FP194)*(('Summary&amp;Assumptions'!$H$25*$C194)*(1+'Summary&amp;Assumptions'!$J$29)^(EY$46-1))+AND(EY$56&lt;'Summary&amp;Assumptions'!$J$31,EY$47&gt;=$FQ194,EY$47&lt;=$FR194)*(('Summary&amp;Assumptions'!$H$25*$C194)*(1+'Summary&amp;Assumptions'!$J$29)^(EY$46-1))</f>
        <v>0</v>
      </c>
      <c r="EU194" s="588">
        <f>AND(EZ$55&gt;0,SUM($E194:ET194)&lt;'Summary&amp;Assumptions'!$G$32*$B194,$D194&gt;='Summary&amp;Assumptions'!$D$17,EZ$47&gt;=$D194,EZ$47&lt;=EDATE($D194,'Summary&amp;Assumptions'!$G$32))*$B194+AND(EZ$56&lt;'Summary&amp;Assumptions'!$J$31,EZ$47&gt;=$FO194,EZ$47&lt;=$FP194)*(('Summary&amp;Assumptions'!$H$25*$C194)*(1+'Summary&amp;Assumptions'!$J$29)^(EZ$46-1))+AND(EZ$56&lt;'Summary&amp;Assumptions'!$J$31,EZ$47&gt;=$FQ194,EZ$47&lt;=$FR194)*(('Summary&amp;Assumptions'!$H$25*$C194)*(1+'Summary&amp;Assumptions'!$J$29)^(EZ$46-1))</f>
        <v>0</v>
      </c>
      <c r="EV194" s="588">
        <f>AND(FA$55&gt;0,SUM($E194:EU194)&lt;'Summary&amp;Assumptions'!$G$32*$B194,$D194&gt;='Summary&amp;Assumptions'!$D$17,FA$47&gt;=$D194,FA$47&lt;=EDATE($D194,'Summary&amp;Assumptions'!$G$32))*$B194+AND(FA$56&lt;'Summary&amp;Assumptions'!$J$31,FA$47&gt;=$FO194,FA$47&lt;=$FP194)*(('Summary&amp;Assumptions'!$H$25*$C194)*(1+'Summary&amp;Assumptions'!$J$29)^(FA$46-1))+AND(FA$56&lt;'Summary&amp;Assumptions'!$J$31,FA$47&gt;=$FQ194,FA$47&lt;=$FR194)*(('Summary&amp;Assumptions'!$H$25*$C194)*(1+'Summary&amp;Assumptions'!$J$29)^(FA$46-1))</f>
        <v>0</v>
      </c>
      <c r="EW194" s="588">
        <f>AND(FB$55&gt;0,SUM($E194:EV194)&lt;'Summary&amp;Assumptions'!$G$32*$B194,$D194&gt;='Summary&amp;Assumptions'!$D$17,FB$47&gt;=$D194,FB$47&lt;=EDATE($D194,'Summary&amp;Assumptions'!$G$32))*$B194+AND(FB$56&lt;'Summary&amp;Assumptions'!$J$31,FB$47&gt;=$FO194,FB$47&lt;=$FP194)*(('Summary&amp;Assumptions'!$H$25*$C194)*(1+'Summary&amp;Assumptions'!$J$29)^(FB$46-1))+AND(FB$56&lt;'Summary&amp;Assumptions'!$J$31,FB$47&gt;=$FQ194,FB$47&lt;=$FR194)*(('Summary&amp;Assumptions'!$H$25*$C194)*(1+'Summary&amp;Assumptions'!$J$29)^(FB$46-1))</f>
        <v>0</v>
      </c>
      <c r="EX194" s="588">
        <f>AND(FC$55&gt;0,SUM($E194:EW194)&lt;'Summary&amp;Assumptions'!$G$32*$B194,$D194&gt;='Summary&amp;Assumptions'!$D$17,FC$47&gt;=$D194,FC$47&lt;=EDATE($D194,'Summary&amp;Assumptions'!$G$32))*$B194+AND(FC$56&lt;'Summary&amp;Assumptions'!$J$31,FC$47&gt;=$FO194,FC$47&lt;=$FP194)*(('Summary&amp;Assumptions'!$H$25*$C194)*(1+'Summary&amp;Assumptions'!$J$29)^(FC$46-1))+AND(FC$56&lt;'Summary&amp;Assumptions'!$J$31,FC$47&gt;=$FQ194,FC$47&lt;=$FR194)*(('Summary&amp;Assumptions'!$H$25*$C194)*(1+'Summary&amp;Assumptions'!$J$29)^(FC$46-1))</f>
        <v>0</v>
      </c>
      <c r="EY194" s="588">
        <f>AND(FD$55&gt;0,SUM($E194:EX194)&lt;'Summary&amp;Assumptions'!$G$32*$B194,$D194&gt;='Summary&amp;Assumptions'!$D$17,FD$47&gt;=$D194,FD$47&lt;=EDATE($D194,'Summary&amp;Assumptions'!$G$32))*$B194+AND(FD$56&lt;'Summary&amp;Assumptions'!$J$31,FD$47&gt;=$FO194,FD$47&lt;=$FP194)*(('Summary&amp;Assumptions'!$H$25*$C194)*(1+'Summary&amp;Assumptions'!$J$29)^(FD$46-1))+AND(FD$56&lt;'Summary&amp;Assumptions'!$J$31,FD$47&gt;=$FQ194,FD$47&lt;=$FR194)*(('Summary&amp;Assumptions'!$H$25*$C194)*(1+'Summary&amp;Assumptions'!$J$29)^(FD$46-1))</f>
        <v>0</v>
      </c>
      <c r="EZ194" s="588">
        <f>AND(FE$55&gt;0,SUM($E194:EY194)&lt;'Summary&amp;Assumptions'!$G$32*$B194,$D194&gt;='Summary&amp;Assumptions'!$D$17,FE$47&gt;=$D194,FE$47&lt;=EDATE($D194,'Summary&amp;Assumptions'!$G$32))*$B194+AND(FE$56&lt;'Summary&amp;Assumptions'!$J$31,FE$47&gt;=$FO194,FE$47&lt;=$FP194)*(('Summary&amp;Assumptions'!$H$25*$C194)*(1+'Summary&amp;Assumptions'!$J$29)^(FE$46-1))+AND(FE$56&lt;'Summary&amp;Assumptions'!$J$31,FE$47&gt;=$FQ194,FE$47&lt;=$FR194)*(('Summary&amp;Assumptions'!$H$25*$C194)*(1+'Summary&amp;Assumptions'!$J$29)^(FE$46-1))</f>
        <v>0</v>
      </c>
      <c r="FA194" s="588">
        <f>AND(FF$55&gt;0,SUM($E194:EZ194)&lt;'Summary&amp;Assumptions'!$G$32*$B194,$D194&gt;='Summary&amp;Assumptions'!$D$17,FF$47&gt;=$D194,FF$47&lt;=EDATE($D194,'Summary&amp;Assumptions'!$G$32))*$B194+AND(FF$56&lt;'Summary&amp;Assumptions'!$J$31,FF$47&gt;=$FO194,FF$47&lt;=$FP194)*(('Summary&amp;Assumptions'!$H$25*$C194)*(1+'Summary&amp;Assumptions'!$J$29)^(FF$46-1))+AND(FF$56&lt;'Summary&amp;Assumptions'!$J$31,FF$47&gt;=$FQ194,FF$47&lt;=$FR194)*(('Summary&amp;Assumptions'!$H$25*$C194)*(1+'Summary&amp;Assumptions'!$J$29)^(FF$46-1))</f>
        <v>0</v>
      </c>
      <c r="FB194" s="588">
        <f>AND(FG$55&gt;0,SUM($E194:FA194)&lt;'Summary&amp;Assumptions'!$G$32*$B194,$D194&gt;='Summary&amp;Assumptions'!$D$17,FG$47&gt;=$D194,FG$47&lt;=EDATE($D194,'Summary&amp;Assumptions'!$G$32))*$B194+AND(FG$56&lt;'Summary&amp;Assumptions'!$J$31,FG$47&gt;=$FO194,FG$47&lt;=$FP194)*(('Summary&amp;Assumptions'!$H$25*$C194)*(1+'Summary&amp;Assumptions'!$J$29)^(FG$46-1))+AND(FG$56&lt;'Summary&amp;Assumptions'!$J$31,FG$47&gt;=$FQ194,FG$47&lt;=$FR194)*(('Summary&amp;Assumptions'!$H$25*$C194)*(1+'Summary&amp;Assumptions'!$J$29)^(FG$46-1))</f>
        <v>0</v>
      </c>
      <c r="FC194" s="588">
        <f>AND(FH$55&gt;0,SUM($E194:FB194)&lt;'Summary&amp;Assumptions'!$G$32*$B194,$D194&gt;='Summary&amp;Assumptions'!$D$17,FH$47&gt;=$D194,FH$47&lt;=EDATE($D194,'Summary&amp;Assumptions'!$G$32))*$B194+AND(FH$56&lt;'Summary&amp;Assumptions'!$J$31,FH$47&gt;=$FO194,FH$47&lt;=$FP194)*(('Summary&amp;Assumptions'!$H$25*$C194)*(1+'Summary&amp;Assumptions'!$J$29)^(FH$46-1))+AND(FH$56&lt;'Summary&amp;Assumptions'!$J$31,FH$47&gt;=$FQ194,FH$47&lt;=$FR194)*(('Summary&amp;Assumptions'!$H$25*$C194)*(1+'Summary&amp;Assumptions'!$J$29)^(FH$46-1))</f>
        <v>0</v>
      </c>
      <c r="FD194" s="588">
        <f>AND(FI$55&gt;0,SUM($E194:FC194)&lt;'Summary&amp;Assumptions'!$G$32*$B194,$D194&gt;='Summary&amp;Assumptions'!$D$17,FI$47&gt;=$D194,FI$47&lt;=EDATE($D194,'Summary&amp;Assumptions'!$G$32))*$B194+AND(FI$56&lt;'Summary&amp;Assumptions'!$J$31,FI$47&gt;=$FO194,FI$47&lt;=$FP194)*(('Summary&amp;Assumptions'!$H$25*$C194)*(1+'Summary&amp;Assumptions'!$J$29)^(FI$46-1))+AND(FI$56&lt;'Summary&amp;Assumptions'!$J$31,FI$47&gt;=$FQ194,FI$47&lt;=$FR194)*(('Summary&amp;Assumptions'!$H$25*$C194)*(1+'Summary&amp;Assumptions'!$J$29)^(FI$46-1))</f>
        <v>0</v>
      </c>
      <c r="FE194" s="588">
        <f>AND(FJ$55&gt;0,SUM($E194:FD194)&lt;'Summary&amp;Assumptions'!$G$32*$B194,$D194&gt;='Summary&amp;Assumptions'!$D$17,FJ$47&gt;=$D194,FJ$47&lt;=EDATE($D194,'Summary&amp;Assumptions'!$G$32))*$B194+AND(FJ$56&lt;'Summary&amp;Assumptions'!$J$31,FJ$47&gt;=$FO194,FJ$47&lt;=$FP194)*(('Summary&amp;Assumptions'!$H$25*$C194)*(1+'Summary&amp;Assumptions'!$J$29)^(FJ$46-1))+AND(FJ$56&lt;'Summary&amp;Assumptions'!$J$31,FJ$47&gt;=$FQ194,FJ$47&lt;=$FR194)*(('Summary&amp;Assumptions'!$H$25*$C194)*(1+'Summary&amp;Assumptions'!$J$29)^(FJ$46-1))</f>
        <v>0</v>
      </c>
      <c r="FF194" s="588">
        <f>AND(FK$55&gt;0,SUM($E194:FE194)&lt;'Summary&amp;Assumptions'!$G$32*$B194,$D194&gt;='Summary&amp;Assumptions'!$D$17,FK$47&gt;=$D194,FK$47&lt;=EDATE($D194,'Summary&amp;Assumptions'!$G$32))*$B194+AND(FK$56&lt;'Summary&amp;Assumptions'!$J$31,FK$47&gt;=$FO194,FK$47&lt;=$FP194)*(('Summary&amp;Assumptions'!$H$25*$C194)*(1+'Summary&amp;Assumptions'!$J$29)^(FK$46-1))+AND(FK$56&lt;'Summary&amp;Assumptions'!$J$31,FK$47&gt;=$FQ194,FK$47&lt;=$FR194)*(('Summary&amp;Assumptions'!$H$25*$C194)*(1+'Summary&amp;Assumptions'!$J$29)^(FK$46-1))</f>
        <v>0</v>
      </c>
      <c r="FG194" s="588">
        <f>AND(FL$55&gt;0,SUM($E194:FF194)&lt;'Summary&amp;Assumptions'!$G$32*$B194,$D194&gt;='Summary&amp;Assumptions'!$D$17,FL$47&gt;=$D194,FL$47&lt;=EDATE($D194,'Summary&amp;Assumptions'!$G$32))*$B194+AND(FL$56&lt;'Summary&amp;Assumptions'!$J$31,FL$47&gt;=$FO194,FL$47&lt;=$FP194)*(('Summary&amp;Assumptions'!$H$25*$C194)*(1+'Summary&amp;Assumptions'!$J$29)^(FL$46-1))+AND(FL$56&lt;'Summary&amp;Assumptions'!$J$31,FL$47&gt;=$FQ194,FL$47&lt;=$FR194)*(('Summary&amp;Assumptions'!$H$25*$C194)*(1+'Summary&amp;Assumptions'!$J$29)^(FL$46-1))</f>
        <v>0</v>
      </c>
      <c r="FH194" s="588">
        <f>AND(FM$55&gt;0,SUM($E194:FG194)&lt;'Summary&amp;Assumptions'!$G$32*$B194,$D194&gt;='Summary&amp;Assumptions'!$D$17,FM$47&gt;=$D194,FM$47&lt;=EDATE($D194,'Summary&amp;Assumptions'!$G$32))*$B194+AND(FM$56&lt;'Summary&amp;Assumptions'!$J$31,FM$47&gt;=$FO194,FM$47&lt;=$FP194)*(('Summary&amp;Assumptions'!$H$25*$C194)*(1+'Summary&amp;Assumptions'!$J$29)^(FM$46-1))+AND(FM$56&lt;'Summary&amp;Assumptions'!$J$31,FM$47&gt;=$FQ194,FM$47&lt;=$FR194)*(('Summary&amp;Assumptions'!$H$25*$C194)*(1+'Summary&amp;Assumptions'!$J$29)^(FM$46-1))</f>
        <v>0</v>
      </c>
      <c r="FI194" s="588">
        <f>AND(FN$55&gt;0,SUM($E194:FH194)&lt;'Summary&amp;Assumptions'!$G$32*$B194,$D194&gt;='Summary&amp;Assumptions'!$D$17,FN$47&gt;=$D194,FN$47&lt;=EDATE($D194,'Summary&amp;Assumptions'!$G$32))*$B194+AND(FN$56&lt;'Summary&amp;Assumptions'!$J$31,FN$47&gt;=$FO194,FN$47&lt;=$FP194)*(('Summary&amp;Assumptions'!$H$25*$C194)*(1+'Summary&amp;Assumptions'!$J$29)^(FN$46-1))+AND(FN$56&lt;'Summary&amp;Assumptions'!$J$31,FN$47&gt;=$FQ194,FN$47&lt;=$FR194)*(('Summary&amp;Assumptions'!$H$25*$C194)*(1+'Summary&amp;Assumptions'!$J$29)^(FN$46-1))</f>
        <v>0</v>
      </c>
      <c r="FJ194" s="588">
        <f>AND(FO$55&gt;0,SUM($E194:FI194)&lt;'Summary&amp;Assumptions'!$G$32*$B194,$D194&gt;='Summary&amp;Assumptions'!$D$17,FO$47&gt;=$D194,FO$47&lt;=EDATE($D194,'Summary&amp;Assumptions'!$G$32))*$B194+AND(FO$56&lt;'Summary&amp;Assumptions'!$J$31,FO$47&gt;=$FO194,FO$47&lt;=$FP194)*(('Summary&amp;Assumptions'!$H$25*$C194)*(1+'Summary&amp;Assumptions'!$J$29)^(FO$46-1))+AND(FO$56&lt;'Summary&amp;Assumptions'!$J$31,FO$47&gt;=$FQ194,FO$47&lt;=$FR194)*(('Summary&amp;Assumptions'!$H$25*$C194)*(1+'Summary&amp;Assumptions'!$J$29)^(FO$46-1))</f>
        <v>0</v>
      </c>
      <c r="FK194" s="588">
        <f>AND(FP$55&gt;0,SUM($E194:FJ194)&lt;'Summary&amp;Assumptions'!$G$32*$B194,$D194&gt;='Summary&amp;Assumptions'!$D$17,FP$47&gt;=$D194,FP$47&lt;=EDATE($D194,'Summary&amp;Assumptions'!$G$32))*$B194+AND(FP$56&lt;'Summary&amp;Assumptions'!$J$31,FP$47&gt;=$FO194,FP$47&lt;=$FP194)*(('Summary&amp;Assumptions'!$H$25*$C194)*(1+'Summary&amp;Assumptions'!$J$29)^(FP$46-1))+AND(FP$56&lt;'Summary&amp;Assumptions'!$J$31,FP$47&gt;=$FQ194,FP$47&lt;=$FR194)*(('Summary&amp;Assumptions'!$H$25*$C194)*(1+'Summary&amp;Assumptions'!$J$29)^(FP$46-1))</f>
        <v>0</v>
      </c>
      <c r="FL194" s="588">
        <f>AND(FQ$55&gt;0,SUM($E194:FK194)&lt;'Summary&amp;Assumptions'!$G$32*$B194,$D194&gt;='Summary&amp;Assumptions'!$D$17,FQ$47&gt;=$D194,FQ$47&lt;=EDATE($D194,'Summary&amp;Assumptions'!$G$32))*$B194+AND(FQ$56&lt;'Summary&amp;Assumptions'!$J$31,FQ$47&gt;=$FO194,FQ$47&lt;=$FP194)*(('Summary&amp;Assumptions'!$H$25*$C194)*(1+'Summary&amp;Assumptions'!$J$29)^(FQ$46-1))+AND(FQ$56&lt;'Summary&amp;Assumptions'!$J$31,FQ$47&gt;=$FQ194,FQ$47&lt;=$FR194)*(('Summary&amp;Assumptions'!$H$25*$C194)*(1+'Summary&amp;Assumptions'!$J$29)^(FQ$46-1))</f>
        <v>0</v>
      </c>
      <c r="FO194" s="576">
        <f>EDATE(D194,'Summary&amp;Assumptions'!$G$34)</f>
        <v>46692</v>
      </c>
      <c r="FP194" s="576">
        <f>EDATE(FO194,'Summary&amp;Assumptions'!$G$33-1)</f>
        <v>46722</v>
      </c>
      <c r="FQ194" s="576">
        <f>EDATE(FO194,'Summary&amp;Assumptions'!$G$34)</f>
        <v>47058</v>
      </c>
      <c r="FR194" s="576">
        <f>EDATE(FQ194,'Summary&amp;Assumptions'!$G$33-1)</f>
        <v>47088</v>
      </c>
    </row>
    <row r="195" spans="2:174" hidden="1" x14ac:dyDescent="0.2">
      <c r="B195" s="588">
        <v>0</v>
      </c>
      <c r="C195" s="193">
        <v>0</v>
      </c>
      <c r="D195" s="589">
        <v>46357</v>
      </c>
      <c r="F195" s="588">
        <f>AND(K$55&gt;0,SUM($E195:E195)&lt;'Summary&amp;Assumptions'!$G$32*$B195,$D195&gt;='Summary&amp;Assumptions'!$D$17,K$47&gt;=$D195,K$47&lt;=EDATE($D195,'Summary&amp;Assumptions'!$G$32))*$B195+AND(K$56&lt;'Summary&amp;Assumptions'!$J$31,K$47&gt;=$FO195,K$47&lt;=$FP195)*(('Summary&amp;Assumptions'!$H$25*$C195)*(1+'Summary&amp;Assumptions'!$J$29)^(K$46-1))+AND(K$56&lt;'Summary&amp;Assumptions'!$J$31,K$47&gt;=$FQ195,K$47&lt;=$FR195)*(('Summary&amp;Assumptions'!$H$25*$C195)*(1+'Summary&amp;Assumptions'!$J$29)^(K$46-1))</f>
        <v>0</v>
      </c>
      <c r="G195" s="588">
        <f>AND(L$55&gt;0,SUM($E195:F195)&lt;'Summary&amp;Assumptions'!$G$32*$B195,$D195&gt;='Summary&amp;Assumptions'!$D$17,L$47&gt;=$D195,L$47&lt;=EDATE($D195,'Summary&amp;Assumptions'!$G$32))*$B195+AND(L$56&lt;'Summary&amp;Assumptions'!$J$31,L$47&gt;=$FO195,L$47&lt;=$FP195)*(('Summary&amp;Assumptions'!$H$25*$C195)*(1+'Summary&amp;Assumptions'!$J$29)^(L$46-1))+AND(L$56&lt;'Summary&amp;Assumptions'!$J$31,L$47&gt;=$FQ195,L$47&lt;=$FR195)*(('Summary&amp;Assumptions'!$H$25*$C195)*(1+'Summary&amp;Assumptions'!$J$29)^(L$46-1))</f>
        <v>0</v>
      </c>
      <c r="H195" s="588">
        <f>AND(M$55&gt;0,SUM($E195:G195)&lt;'Summary&amp;Assumptions'!$G$32*$B195,$D195&gt;='Summary&amp;Assumptions'!$D$17,M$47&gt;=$D195,M$47&lt;=EDATE($D195,'Summary&amp;Assumptions'!$G$32))*$B195+AND(M$56&lt;'Summary&amp;Assumptions'!$J$31,M$47&gt;=$FO195,M$47&lt;=$FP195)*(('Summary&amp;Assumptions'!$H$25*$C195)*(1+'Summary&amp;Assumptions'!$J$29)^(M$46-1))+AND(M$56&lt;'Summary&amp;Assumptions'!$J$31,M$47&gt;=$FQ195,M$47&lt;=$FR195)*(('Summary&amp;Assumptions'!$H$25*$C195)*(1+'Summary&amp;Assumptions'!$J$29)^(M$46-1))</f>
        <v>0</v>
      </c>
      <c r="I195" s="588">
        <f>AND(N$55&gt;0,SUM($E195:H195)&lt;'Summary&amp;Assumptions'!$G$32*$B195,$D195&gt;='Summary&amp;Assumptions'!$D$17,N$47&gt;=$D195,N$47&lt;=EDATE($D195,'Summary&amp;Assumptions'!$G$32))*$B195+AND(N$56&lt;'Summary&amp;Assumptions'!$J$31,N$47&gt;=$FO195,N$47&lt;=$FP195)*(('Summary&amp;Assumptions'!$H$25*$C195)*(1+'Summary&amp;Assumptions'!$J$29)^(N$46-1))+AND(N$56&lt;'Summary&amp;Assumptions'!$J$31,N$47&gt;=$FQ195,N$47&lt;=$FR195)*(('Summary&amp;Assumptions'!$H$25*$C195)*(1+'Summary&amp;Assumptions'!$J$29)^(N$46-1))</f>
        <v>0</v>
      </c>
      <c r="J195" s="588">
        <f>AND(O$55&gt;0,SUM($E195:I195)&lt;'Summary&amp;Assumptions'!$G$32*$B195,$D195&gt;='Summary&amp;Assumptions'!$D$17,O$47&gt;=$D195,O$47&lt;=EDATE($D195,'Summary&amp;Assumptions'!$G$32))*$B195+AND(O$56&lt;'Summary&amp;Assumptions'!$J$31,O$47&gt;=$FO195,O$47&lt;=$FP195)*(('Summary&amp;Assumptions'!$H$25*$C195)*(1+'Summary&amp;Assumptions'!$J$29)^(O$46-1))+AND(O$56&lt;'Summary&amp;Assumptions'!$J$31,O$47&gt;=$FQ195,O$47&lt;=$FR195)*(('Summary&amp;Assumptions'!$H$25*$C195)*(1+'Summary&amp;Assumptions'!$J$29)^(O$46-1))</f>
        <v>0</v>
      </c>
      <c r="K195" s="588">
        <f>AND(P$55&gt;0,SUM($E195:J195)&lt;'Summary&amp;Assumptions'!$G$32*$B195,$D195&gt;='Summary&amp;Assumptions'!$D$17,P$47&gt;=$D195,P$47&lt;=EDATE($D195,'Summary&amp;Assumptions'!$G$32))*$B195+AND(P$56&lt;'Summary&amp;Assumptions'!$J$31,P$47&gt;=$FO195,P$47&lt;=$FP195)*(('Summary&amp;Assumptions'!$H$25*$C195)*(1+'Summary&amp;Assumptions'!$J$29)^(P$46-1))+AND(P$56&lt;'Summary&amp;Assumptions'!$J$31,P$47&gt;=$FQ195,P$47&lt;=$FR195)*(('Summary&amp;Assumptions'!$H$25*$C195)*(1+'Summary&amp;Assumptions'!$J$29)^(P$46-1))</f>
        <v>0</v>
      </c>
      <c r="L195" s="588">
        <f>AND(Q$55&gt;0,SUM($E195:K195)&lt;'Summary&amp;Assumptions'!$G$32*$B195,$D195&gt;='Summary&amp;Assumptions'!$D$17,Q$47&gt;=$D195,Q$47&lt;=EDATE($D195,'Summary&amp;Assumptions'!$G$32))*$B195+AND(Q$56&lt;'Summary&amp;Assumptions'!$J$31,Q$47&gt;=$FO195,Q$47&lt;=$FP195)*(('Summary&amp;Assumptions'!$H$25*$C195)*(1+'Summary&amp;Assumptions'!$J$29)^(Q$46-1))+AND(Q$56&lt;'Summary&amp;Assumptions'!$J$31,Q$47&gt;=$FQ195,Q$47&lt;=$FR195)*(('Summary&amp;Assumptions'!$H$25*$C195)*(1+'Summary&amp;Assumptions'!$J$29)^(Q$46-1))</f>
        <v>0</v>
      </c>
      <c r="M195" s="588">
        <f>AND(R$55&gt;0,SUM($E195:L195)&lt;'Summary&amp;Assumptions'!$G$32*$B195,$D195&gt;='Summary&amp;Assumptions'!$D$17,R$47&gt;=$D195,R$47&lt;=EDATE($D195,'Summary&amp;Assumptions'!$G$32))*$B195+AND(R$56&lt;'Summary&amp;Assumptions'!$J$31,R$47&gt;=$FO195,R$47&lt;=$FP195)*(('Summary&amp;Assumptions'!$H$25*$C195)*(1+'Summary&amp;Assumptions'!$J$29)^(R$46-1))+AND(R$56&lt;'Summary&amp;Assumptions'!$J$31,R$47&gt;=$FQ195,R$47&lt;=$FR195)*(('Summary&amp;Assumptions'!$H$25*$C195)*(1+'Summary&amp;Assumptions'!$J$29)^(R$46-1))</f>
        <v>0</v>
      </c>
      <c r="N195" s="588">
        <f>AND(S$55&gt;0,SUM($E195:M195)&lt;'Summary&amp;Assumptions'!$G$32*$B195,$D195&gt;='Summary&amp;Assumptions'!$D$17,S$47&gt;=$D195,S$47&lt;=EDATE($D195,'Summary&amp;Assumptions'!$G$32))*$B195+AND(S$56&lt;'Summary&amp;Assumptions'!$J$31,S$47&gt;=$FO195,S$47&lt;=$FP195)*(('Summary&amp;Assumptions'!$H$25*$C195)*(1+'Summary&amp;Assumptions'!$J$29)^(S$46-1))+AND(S$56&lt;'Summary&amp;Assumptions'!$J$31,S$47&gt;=$FQ195,S$47&lt;=$FR195)*(('Summary&amp;Assumptions'!$H$25*$C195)*(1+'Summary&amp;Assumptions'!$J$29)^(S$46-1))</f>
        <v>0</v>
      </c>
      <c r="O195" s="588">
        <f>AND(T$55&gt;0,SUM($E195:N195)&lt;'Summary&amp;Assumptions'!$G$32*$B195,$D195&gt;='Summary&amp;Assumptions'!$D$17,T$47&gt;=$D195,T$47&lt;=EDATE($D195,'Summary&amp;Assumptions'!$G$32))*$B195+AND(T$56&lt;'Summary&amp;Assumptions'!$J$31,T$47&gt;=$FO195,T$47&lt;=$FP195)*(('Summary&amp;Assumptions'!$H$25*$C195)*(1+'Summary&amp;Assumptions'!$J$29)^(T$46-1))+AND(T$56&lt;'Summary&amp;Assumptions'!$J$31,T$47&gt;=$FQ195,T$47&lt;=$FR195)*(('Summary&amp;Assumptions'!$H$25*$C195)*(1+'Summary&amp;Assumptions'!$J$29)^(T$46-1))</f>
        <v>0</v>
      </c>
      <c r="P195" s="588">
        <f>AND(U$55&gt;0,SUM($E195:O195)&lt;'Summary&amp;Assumptions'!$G$32*$B195,$D195&gt;='Summary&amp;Assumptions'!$D$17,U$47&gt;=$D195,U$47&lt;=EDATE($D195,'Summary&amp;Assumptions'!$G$32))*$B195+AND(U$56&lt;'Summary&amp;Assumptions'!$J$31,U$47&gt;=$FO195,U$47&lt;=$FP195)*(('Summary&amp;Assumptions'!$H$25*$C195)*(1+'Summary&amp;Assumptions'!$J$29)^(U$46-1))+AND(U$56&lt;'Summary&amp;Assumptions'!$J$31,U$47&gt;=$FQ195,U$47&lt;=$FR195)*(('Summary&amp;Assumptions'!$H$25*$C195)*(1+'Summary&amp;Assumptions'!$J$29)^(U$46-1))</f>
        <v>0</v>
      </c>
      <c r="Q195" s="588">
        <f>AND(V$55&gt;0,SUM($E195:P195)&lt;'Summary&amp;Assumptions'!$G$32*$B195,$D195&gt;='Summary&amp;Assumptions'!$D$17,V$47&gt;=$D195,V$47&lt;=EDATE($D195,'Summary&amp;Assumptions'!$G$32))*$B195+AND(V$56&lt;'Summary&amp;Assumptions'!$J$31,V$47&gt;=$FO195,V$47&lt;=$FP195)*(('Summary&amp;Assumptions'!$H$25*$C195)*(1+'Summary&amp;Assumptions'!$J$29)^(V$46-1))+AND(V$56&lt;'Summary&amp;Assumptions'!$J$31,V$47&gt;=$FQ195,V$47&lt;=$FR195)*(('Summary&amp;Assumptions'!$H$25*$C195)*(1+'Summary&amp;Assumptions'!$J$29)^(V$46-1))</f>
        <v>0</v>
      </c>
      <c r="R195" s="588">
        <f>AND(W$55&gt;0,SUM($E195:Q195)&lt;'Summary&amp;Assumptions'!$G$32*$B195,$D195&gt;='Summary&amp;Assumptions'!$D$17,W$47&gt;=$D195,W$47&lt;=EDATE($D195,'Summary&amp;Assumptions'!$G$32))*$B195+AND(W$56&lt;'Summary&amp;Assumptions'!$J$31,W$47&gt;=$FO195,W$47&lt;=$FP195)*(('Summary&amp;Assumptions'!$H$25*$C195)*(1+'Summary&amp;Assumptions'!$J$29)^(W$46-1))+AND(W$56&lt;'Summary&amp;Assumptions'!$J$31,W$47&gt;=$FQ195,W$47&lt;=$FR195)*(('Summary&amp;Assumptions'!$H$25*$C195)*(1+'Summary&amp;Assumptions'!$J$29)^(W$46-1))</f>
        <v>0</v>
      </c>
      <c r="S195" s="588">
        <f>AND(X$55&gt;0,SUM($E195:R195)&lt;'Summary&amp;Assumptions'!$G$32*$B195,$D195&gt;='Summary&amp;Assumptions'!$D$17,X$47&gt;=$D195,X$47&lt;=EDATE($D195,'Summary&amp;Assumptions'!$G$32))*$B195+AND(X$56&lt;'Summary&amp;Assumptions'!$J$31,X$47&gt;=$FO195,X$47&lt;=$FP195)*(('Summary&amp;Assumptions'!$H$25*$C195)*(1+'Summary&amp;Assumptions'!$J$29)^(X$46-1))+AND(X$56&lt;'Summary&amp;Assumptions'!$J$31,X$47&gt;=$FQ195,X$47&lt;=$FR195)*(('Summary&amp;Assumptions'!$H$25*$C195)*(1+'Summary&amp;Assumptions'!$J$29)^(X$46-1))</f>
        <v>0</v>
      </c>
      <c r="T195" s="588">
        <f>AND(Y$55&gt;0,SUM($E195:S195)&lt;'Summary&amp;Assumptions'!$G$32*$B195,$D195&gt;='Summary&amp;Assumptions'!$D$17,Y$47&gt;=$D195,Y$47&lt;=EDATE($D195,'Summary&amp;Assumptions'!$G$32))*$B195+AND(Y$56&lt;'Summary&amp;Assumptions'!$J$31,Y$47&gt;=$FO195,Y$47&lt;=$FP195)*(('Summary&amp;Assumptions'!$H$25*$C195)*(1+'Summary&amp;Assumptions'!$J$29)^(Y$46-1))+AND(Y$56&lt;'Summary&amp;Assumptions'!$J$31,Y$47&gt;=$FQ195,Y$47&lt;=$FR195)*(('Summary&amp;Assumptions'!$H$25*$C195)*(1+'Summary&amp;Assumptions'!$J$29)^(Y$46-1))</f>
        <v>0</v>
      </c>
      <c r="U195" s="588">
        <f>AND(Z$55&gt;0,SUM($E195:T195)&lt;'Summary&amp;Assumptions'!$G$32*$B195,$D195&gt;='Summary&amp;Assumptions'!$D$17,Z$47&gt;=$D195,Z$47&lt;=EDATE($D195,'Summary&amp;Assumptions'!$G$32))*$B195+AND(Z$56&lt;'Summary&amp;Assumptions'!$J$31,Z$47&gt;=$FO195,Z$47&lt;=$FP195)*(('Summary&amp;Assumptions'!$H$25*$C195)*(1+'Summary&amp;Assumptions'!$J$29)^(Z$46-1))+AND(Z$56&lt;'Summary&amp;Assumptions'!$J$31,Z$47&gt;=$FQ195,Z$47&lt;=$FR195)*(('Summary&amp;Assumptions'!$H$25*$C195)*(1+'Summary&amp;Assumptions'!$J$29)^(Z$46-1))</f>
        <v>0</v>
      </c>
      <c r="V195" s="588">
        <f>AND(AA$55&gt;0,SUM($E195:U195)&lt;'Summary&amp;Assumptions'!$G$32*$B195,$D195&gt;='Summary&amp;Assumptions'!$D$17,AA$47&gt;=$D195,AA$47&lt;=EDATE($D195,'Summary&amp;Assumptions'!$G$32))*$B195+AND(AA$56&lt;'Summary&amp;Assumptions'!$J$31,AA$47&gt;=$FO195,AA$47&lt;=$FP195)*(('Summary&amp;Assumptions'!$H$25*$C195)*(1+'Summary&amp;Assumptions'!$J$29)^(AA$46-1))+AND(AA$56&lt;'Summary&amp;Assumptions'!$J$31,AA$47&gt;=$FQ195,AA$47&lt;=$FR195)*(('Summary&amp;Assumptions'!$H$25*$C195)*(1+'Summary&amp;Assumptions'!$J$29)^(AA$46-1))</f>
        <v>0</v>
      </c>
      <c r="W195" s="588">
        <f>AND(AB$55&gt;0,SUM($E195:V195)&lt;'Summary&amp;Assumptions'!$G$32*$B195,$D195&gt;='Summary&amp;Assumptions'!$D$17,AB$47&gt;=$D195,AB$47&lt;=EDATE($D195,'Summary&amp;Assumptions'!$G$32))*$B195+AND(AB$56&lt;'Summary&amp;Assumptions'!$J$31,AB$47&gt;=$FO195,AB$47&lt;=$FP195)*(('Summary&amp;Assumptions'!$H$25*$C195)*(1+'Summary&amp;Assumptions'!$J$29)^(AB$46-1))+AND(AB$56&lt;'Summary&amp;Assumptions'!$J$31,AB$47&gt;=$FQ195,AB$47&lt;=$FR195)*(('Summary&amp;Assumptions'!$H$25*$C195)*(1+'Summary&amp;Assumptions'!$J$29)^(AB$46-1))</f>
        <v>0</v>
      </c>
      <c r="X195" s="588">
        <f>AND(AC$55&gt;0,SUM($E195:W195)&lt;'Summary&amp;Assumptions'!$G$32*$B195,$D195&gt;='Summary&amp;Assumptions'!$D$17,AC$47&gt;=$D195,AC$47&lt;=EDATE($D195,'Summary&amp;Assumptions'!$G$32))*$B195+AND(AC$56&lt;'Summary&amp;Assumptions'!$J$31,AC$47&gt;=$FO195,AC$47&lt;=$FP195)*(('Summary&amp;Assumptions'!$H$25*$C195)*(1+'Summary&amp;Assumptions'!$J$29)^(AC$46-1))+AND(AC$56&lt;'Summary&amp;Assumptions'!$J$31,AC$47&gt;=$FQ195,AC$47&lt;=$FR195)*(('Summary&amp;Assumptions'!$H$25*$C195)*(1+'Summary&amp;Assumptions'!$J$29)^(AC$46-1))</f>
        <v>0</v>
      </c>
      <c r="Y195" s="588">
        <f>AND(AD$55&gt;0,SUM($E195:X195)&lt;'Summary&amp;Assumptions'!$G$32*$B195,$D195&gt;='Summary&amp;Assumptions'!$D$17,AD$47&gt;=$D195,AD$47&lt;=EDATE($D195,'Summary&amp;Assumptions'!$G$32))*$B195+AND(AD$56&lt;'Summary&amp;Assumptions'!$J$31,AD$47&gt;=$FO195,AD$47&lt;=$FP195)*(('Summary&amp;Assumptions'!$H$25*$C195)*(1+'Summary&amp;Assumptions'!$J$29)^(AD$46-1))+AND(AD$56&lt;'Summary&amp;Assumptions'!$J$31,AD$47&gt;=$FQ195,AD$47&lt;=$FR195)*(('Summary&amp;Assumptions'!$H$25*$C195)*(1+'Summary&amp;Assumptions'!$J$29)^(AD$46-1))</f>
        <v>0</v>
      </c>
      <c r="Z195" s="588">
        <f>AND(AE$55&gt;0,SUM($E195:Y195)&lt;'Summary&amp;Assumptions'!$G$32*$B195,$D195&gt;='Summary&amp;Assumptions'!$D$17,AE$47&gt;=$D195,AE$47&lt;=EDATE($D195,'Summary&amp;Assumptions'!$G$32))*$B195+AND(AE$56&lt;'Summary&amp;Assumptions'!$J$31,AE$47&gt;=$FO195,AE$47&lt;=$FP195)*(('Summary&amp;Assumptions'!$H$25*$C195)*(1+'Summary&amp;Assumptions'!$J$29)^(AE$46-1))+AND(AE$56&lt;'Summary&amp;Assumptions'!$J$31,AE$47&gt;=$FQ195,AE$47&lt;=$FR195)*(('Summary&amp;Assumptions'!$H$25*$C195)*(1+'Summary&amp;Assumptions'!$J$29)^(AE$46-1))</f>
        <v>0</v>
      </c>
      <c r="AA195" s="588">
        <f>AND(AF$55&gt;0,SUM($E195:Z195)&lt;'Summary&amp;Assumptions'!$G$32*$B195,$D195&gt;='Summary&amp;Assumptions'!$D$17,AF$47&gt;=$D195,AF$47&lt;=EDATE($D195,'Summary&amp;Assumptions'!$G$32))*$B195+AND(AF$56&lt;'Summary&amp;Assumptions'!$J$31,AF$47&gt;=$FO195,AF$47&lt;=$FP195)*(('Summary&amp;Assumptions'!$H$25*$C195)*(1+'Summary&amp;Assumptions'!$J$29)^(AF$46-1))+AND(AF$56&lt;'Summary&amp;Assumptions'!$J$31,AF$47&gt;=$FQ195,AF$47&lt;=$FR195)*(('Summary&amp;Assumptions'!$H$25*$C195)*(1+'Summary&amp;Assumptions'!$J$29)^(AF$46-1))</f>
        <v>0</v>
      </c>
      <c r="AB195" s="588">
        <f>AND(AG$55&gt;0,SUM($E195:AA195)&lt;'Summary&amp;Assumptions'!$G$32*$B195,$D195&gt;='Summary&amp;Assumptions'!$D$17,AG$47&gt;=$D195,AG$47&lt;=EDATE($D195,'Summary&amp;Assumptions'!$G$32))*$B195+AND(AG$56&lt;'Summary&amp;Assumptions'!$J$31,AG$47&gt;=$FO195,AG$47&lt;=$FP195)*(('Summary&amp;Assumptions'!$H$25*$C195)*(1+'Summary&amp;Assumptions'!$J$29)^(AG$46-1))+AND(AG$56&lt;'Summary&amp;Assumptions'!$J$31,AG$47&gt;=$FQ195,AG$47&lt;=$FR195)*(('Summary&amp;Assumptions'!$H$25*$C195)*(1+'Summary&amp;Assumptions'!$J$29)^(AG$46-1))</f>
        <v>0</v>
      </c>
      <c r="AC195" s="588">
        <f>AND(AH$55&gt;0,SUM($E195:AB195)&lt;'Summary&amp;Assumptions'!$G$32*$B195,$D195&gt;='Summary&amp;Assumptions'!$D$17,AH$47&gt;=$D195,AH$47&lt;=EDATE($D195,'Summary&amp;Assumptions'!$G$32))*$B195+AND(AH$56&lt;'Summary&amp;Assumptions'!$J$31,AH$47&gt;=$FO195,AH$47&lt;=$FP195)*(('Summary&amp;Assumptions'!$H$25*$C195)*(1+'Summary&amp;Assumptions'!$J$29)^(AH$46-1))+AND(AH$56&lt;'Summary&amp;Assumptions'!$J$31,AH$47&gt;=$FQ195,AH$47&lt;=$FR195)*(('Summary&amp;Assumptions'!$H$25*$C195)*(1+'Summary&amp;Assumptions'!$J$29)^(AH$46-1))</f>
        <v>0</v>
      </c>
      <c r="AD195" s="588">
        <f>AND(AI$55&gt;0,SUM($E195:AC195)&lt;'Summary&amp;Assumptions'!$G$32*$B195,$D195&gt;='Summary&amp;Assumptions'!$D$17,AI$47&gt;=$D195,AI$47&lt;=EDATE($D195,'Summary&amp;Assumptions'!$G$32))*$B195+AND(AI$56&lt;'Summary&amp;Assumptions'!$J$31,AI$47&gt;=$FO195,AI$47&lt;=$FP195)*(('Summary&amp;Assumptions'!$H$25*$C195)*(1+'Summary&amp;Assumptions'!$J$29)^(AI$46-1))+AND(AI$56&lt;'Summary&amp;Assumptions'!$J$31,AI$47&gt;=$FQ195,AI$47&lt;=$FR195)*(('Summary&amp;Assumptions'!$H$25*$C195)*(1+'Summary&amp;Assumptions'!$J$29)^(AI$46-1))</f>
        <v>0</v>
      </c>
      <c r="AE195" s="588">
        <f>AND(AJ$55&gt;0,SUM($E195:AD195)&lt;'Summary&amp;Assumptions'!$G$32*$B195,$D195&gt;='Summary&amp;Assumptions'!$D$17,AJ$47&gt;=$D195,AJ$47&lt;=EDATE($D195,'Summary&amp;Assumptions'!$G$32))*$B195+AND(AJ$56&lt;'Summary&amp;Assumptions'!$J$31,AJ$47&gt;=$FO195,AJ$47&lt;=$FP195)*(('Summary&amp;Assumptions'!$H$25*$C195)*(1+'Summary&amp;Assumptions'!$J$29)^(AJ$46-1))+AND(AJ$56&lt;'Summary&amp;Assumptions'!$J$31,AJ$47&gt;=$FQ195,AJ$47&lt;=$FR195)*(('Summary&amp;Assumptions'!$H$25*$C195)*(1+'Summary&amp;Assumptions'!$J$29)^(AJ$46-1))</f>
        <v>0</v>
      </c>
      <c r="AF195" s="588">
        <f>AND(AK$55&gt;0,SUM($E195:AE195)&lt;'Summary&amp;Assumptions'!$G$32*$B195,$D195&gt;='Summary&amp;Assumptions'!$D$17,AK$47&gt;=$D195,AK$47&lt;=EDATE($D195,'Summary&amp;Assumptions'!$G$32))*$B195+AND(AK$56&lt;'Summary&amp;Assumptions'!$J$31,AK$47&gt;=$FO195,AK$47&lt;=$FP195)*(('Summary&amp;Assumptions'!$H$25*$C195)*(1+'Summary&amp;Assumptions'!$J$29)^(AK$46-1))+AND(AK$56&lt;'Summary&amp;Assumptions'!$J$31,AK$47&gt;=$FQ195,AK$47&lt;=$FR195)*(('Summary&amp;Assumptions'!$H$25*$C195)*(1+'Summary&amp;Assumptions'!$J$29)^(AK$46-1))</f>
        <v>0</v>
      </c>
      <c r="AG195" s="588">
        <f>AND(AL$55&gt;0,SUM($E195:AF195)&lt;'Summary&amp;Assumptions'!$G$32*$B195,$D195&gt;='Summary&amp;Assumptions'!$D$17,AL$47&gt;=$D195,AL$47&lt;=EDATE($D195,'Summary&amp;Assumptions'!$G$32))*$B195+AND(AL$56&lt;'Summary&amp;Assumptions'!$J$31,AL$47&gt;=$FO195,AL$47&lt;=$FP195)*(('Summary&amp;Assumptions'!$H$25*$C195)*(1+'Summary&amp;Assumptions'!$J$29)^(AL$46-1))+AND(AL$56&lt;'Summary&amp;Assumptions'!$J$31,AL$47&gt;=$FQ195,AL$47&lt;=$FR195)*(('Summary&amp;Assumptions'!$H$25*$C195)*(1+'Summary&amp;Assumptions'!$J$29)^(AL$46-1))</f>
        <v>0</v>
      </c>
      <c r="AH195" s="588">
        <f>AND(AM$55&gt;0,SUM($E195:AG195)&lt;'Summary&amp;Assumptions'!$G$32*$B195,$D195&gt;='Summary&amp;Assumptions'!$D$17,AM$47&gt;=$D195,AM$47&lt;=EDATE($D195,'Summary&amp;Assumptions'!$G$32))*$B195+AND(AM$56&lt;'Summary&amp;Assumptions'!$J$31,AM$47&gt;=$FO195,AM$47&lt;=$FP195)*(('Summary&amp;Assumptions'!$H$25*$C195)*(1+'Summary&amp;Assumptions'!$J$29)^(AM$46-1))+AND(AM$56&lt;'Summary&amp;Assumptions'!$J$31,AM$47&gt;=$FQ195,AM$47&lt;=$FR195)*(('Summary&amp;Assumptions'!$H$25*$C195)*(1+'Summary&amp;Assumptions'!$J$29)^(AM$46-1))</f>
        <v>0</v>
      </c>
      <c r="AI195" s="588">
        <f>AND(AN$55&gt;0,SUM($E195:AH195)&lt;'Summary&amp;Assumptions'!$G$32*$B195,$D195&gt;='Summary&amp;Assumptions'!$D$17,AN$47&gt;=$D195,AN$47&lt;=EDATE($D195,'Summary&amp;Assumptions'!$G$32))*$B195+AND(AN$56&lt;'Summary&amp;Assumptions'!$J$31,AN$47&gt;=$FO195,AN$47&lt;=$FP195)*(('Summary&amp;Assumptions'!$H$25*$C195)*(1+'Summary&amp;Assumptions'!$J$29)^(AN$46-1))+AND(AN$56&lt;'Summary&amp;Assumptions'!$J$31,AN$47&gt;=$FQ195,AN$47&lt;=$FR195)*(('Summary&amp;Assumptions'!$H$25*$C195)*(1+'Summary&amp;Assumptions'!$J$29)^(AN$46-1))</f>
        <v>0</v>
      </c>
      <c r="AJ195" s="588">
        <f>AND(AO$55&gt;0,SUM($E195:AI195)&lt;'Summary&amp;Assumptions'!$G$32*$B195,$D195&gt;='Summary&amp;Assumptions'!$D$17,AO$47&gt;=$D195,AO$47&lt;=EDATE($D195,'Summary&amp;Assumptions'!$G$32))*$B195+AND(AO$56&lt;'Summary&amp;Assumptions'!$J$31,AO$47&gt;=$FO195,AO$47&lt;=$FP195)*(('Summary&amp;Assumptions'!$H$25*$C195)*(1+'Summary&amp;Assumptions'!$J$29)^(AO$46-1))+AND(AO$56&lt;'Summary&amp;Assumptions'!$J$31,AO$47&gt;=$FQ195,AO$47&lt;=$FR195)*(('Summary&amp;Assumptions'!$H$25*$C195)*(1+'Summary&amp;Assumptions'!$J$29)^(AO$46-1))</f>
        <v>0</v>
      </c>
      <c r="AK195" s="588">
        <f>AND(AP$55&gt;0,SUM($E195:AJ195)&lt;'Summary&amp;Assumptions'!$G$32*$B195,$D195&gt;='Summary&amp;Assumptions'!$D$17,AP$47&gt;=$D195,AP$47&lt;=EDATE($D195,'Summary&amp;Assumptions'!$G$32))*$B195+AND(AP$56&lt;'Summary&amp;Assumptions'!$J$31,AP$47&gt;=$FO195,AP$47&lt;=$FP195)*(('Summary&amp;Assumptions'!$H$25*$C195)*(1+'Summary&amp;Assumptions'!$J$29)^(AP$46-1))+AND(AP$56&lt;'Summary&amp;Assumptions'!$J$31,AP$47&gt;=$FQ195,AP$47&lt;=$FR195)*(('Summary&amp;Assumptions'!$H$25*$C195)*(1+'Summary&amp;Assumptions'!$J$29)^(AP$46-1))</f>
        <v>0</v>
      </c>
      <c r="AL195" s="588">
        <f>AND(AQ$55&gt;0,SUM($E195:AK195)&lt;'Summary&amp;Assumptions'!$G$32*$B195,$D195&gt;='Summary&amp;Assumptions'!$D$17,AQ$47&gt;=$D195,AQ$47&lt;=EDATE($D195,'Summary&amp;Assumptions'!$G$32))*$B195+AND(AQ$56&lt;'Summary&amp;Assumptions'!$J$31,AQ$47&gt;=$FO195,AQ$47&lt;=$FP195)*(('Summary&amp;Assumptions'!$H$25*$C195)*(1+'Summary&amp;Assumptions'!$J$29)^(AQ$46-1))+AND(AQ$56&lt;'Summary&amp;Assumptions'!$J$31,AQ$47&gt;=$FQ195,AQ$47&lt;=$FR195)*(('Summary&amp;Assumptions'!$H$25*$C195)*(1+'Summary&amp;Assumptions'!$J$29)^(AQ$46-1))</f>
        <v>0</v>
      </c>
      <c r="AM195" s="588">
        <f>AND(AR$55&gt;0,SUM($E195:AL195)&lt;'Summary&amp;Assumptions'!$G$32*$B195,$D195&gt;='Summary&amp;Assumptions'!$D$17,AR$47&gt;=$D195,AR$47&lt;=EDATE($D195,'Summary&amp;Assumptions'!$G$32))*$B195+AND(AR$56&lt;'Summary&amp;Assumptions'!$J$31,AR$47&gt;=$FO195,AR$47&lt;=$FP195)*(('Summary&amp;Assumptions'!$H$25*$C195)*(1+'Summary&amp;Assumptions'!$J$29)^(AR$46-1))+AND(AR$56&lt;'Summary&amp;Assumptions'!$J$31,AR$47&gt;=$FQ195,AR$47&lt;=$FR195)*(('Summary&amp;Assumptions'!$H$25*$C195)*(1+'Summary&amp;Assumptions'!$J$29)^(AR$46-1))</f>
        <v>0</v>
      </c>
      <c r="AN195" s="588">
        <f>AND(AS$55&gt;0,SUM($E195:AM195)&lt;'Summary&amp;Assumptions'!$G$32*$B195,$D195&gt;='Summary&amp;Assumptions'!$D$17,AS$47&gt;=$D195,AS$47&lt;=EDATE($D195,'Summary&amp;Assumptions'!$G$32))*$B195+AND(AS$56&lt;'Summary&amp;Assumptions'!$J$31,AS$47&gt;=$FO195,AS$47&lt;=$FP195)*(('Summary&amp;Assumptions'!$H$25*$C195)*(1+'Summary&amp;Assumptions'!$J$29)^(AS$46-1))+AND(AS$56&lt;'Summary&amp;Assumptions'!$J$31,AS$47&gt;=$FQ195,AS$47&lt;=$FR195)*(('Summary&amp;Assumptions'!$H$25*$C195)*(1+'Summary&amp;Assumptions'!$J$29)^(AS$46-1))</f>
        <v>0</v>
      </c>
      <c r="AO195" s="588">
        <f>AND(AT$55&gt;0,SUM($E195:AN195)&lt;'Summary&amp;Assumptions'!$G$32*$B195,$D195&gt;='Summary&amp;Assumptions'!$D$17,AT$47&gt;=$D195,AT$47&lt;=EDATE($D195,'Summary&amp;Assumptions'!$G$32))*$B195+AND(AT$56&lt;'Summary&amp;Assumptions'!$J$31,AT$47&gt;=$FO195,AT$47&lt;=$FP195)*(('Summary&amp;Assumptions'!$H$25*$C195)*(1+'Summary&amp;Assumptions'!$J$29)^(AT$46-1))+AND(AT$56&lt;'Summary&amp;Assumptions'!$J$31,AT$47&gt;=$FQ195,AT$47&lt;=$FR195)*(('Summary&amp;Assumptions'!$H$25*$C195)*(1+'Summary&amp;Assumptions'!$J$29)^(AT$46-1))</f>
        <v>0</v>
      </c>
      <c r="AP195" s="588">
        <f>AND(AU$55&gt;0,SUM($E195:AO195)&lt;'Summary&amp;Assumptions'!$G$32*$B195,$D195&gt;='Summary&amp;Assumptions'!$D$17,AU$47&gt;=$D195,AU$47&lt;=EDATE($D195,'Summary&amp;Assumptions'!$G$32))*$B195+AND(AU$56&lt;'Summary&amp;Assumptions'!$J$31,AU$47&gt;=$FO195,AU$47&lt;=$FP195)*(('Summary&amp;Assumptions'!$H$25*$C195)*(1+'Summary&amp;Assumptions'!$J$29)^(AU$46-1))+AND(AU$56&lt;'Summary&amp;Assumptions'!$J$31,AU$47&gt;=$FQ195,AU$47&lt;=$FR195)*(('Summary&amp;Assumptions'!$H$25*$C195)*(1+'Summary&amp;Assumptions'!$J$29)^(AU$46-1))</f>
        <v>0</v>
      </c>
      <c r="AQ195" s="588">
        <f>AND(AV$55&gt;0,SUM($E195:AP195)&lt;'Summary&amp;Assumptions'!$G$32*$B195,$D195&gt;='Summary&amp;Assumptions'!$D$17,AV$47&gt;=$D195,AV$47&lt;=EDATE($D195,'Summary&amp;Assumptions'!$G$32))*$B195+AND(AV$56&lt;'Summary&amp;Assumptions'!$J$31,AV$47&gt;=$FO195,AV$47&lt;=$FP195)*(('Summary&amp;Assumptions'!$H$25*$C195)*(1+'Summary&amp;Assumptions'!$J$29)^(AV$46-1))+AND(AV$56&lt;'Summary&amp;Assumptions'!$J$31,AV$47&gt;=$FQ195,AV$47&lt;=$FR195)*(('Summary&amp;Assumptions'!$H$25*$C195)*(1+'Summary&amp;Assumptions'!$J$29)^(AV$46-1))</f>
        <v>0</v>
      </c>
      <c r="AR195" s="588">
        <f>AND(AW$55&gt;0,SUM($E195:AQ195)&lt;'Summary&amp;Assumptions'!$G$32*$B195,$D195&gt;='Summary&amp;Assumptions'!$D$17,AW$47&gt;=$D195,AW$47&lt;=EDATE($D195,'Summary&amp;Assumptions'!$G$32))*$B195+AND(AW$56&lt;'Summary&amp;Assumptions'!$J$31,AW$47&gt;=$FO195,AW$47&lt;=$FP195)*(('Summary&amp;Assumptions'!$H$25*$C195)*(1+'Summary&amp;Assumptions'!$J$29)^(AW$46-1))+AND(AW$56&lt;'Summary&amp;Assumptions'!$J$31,AW$47&gt;=$FQ195,AW$47&lt;=$FR195)*(('Summary&amp;Assumptions'!$H$25*$C195)*(1+'Summary&amp;Assumptions'!$J$29)^(AW$46-1))</f>
        <v>0</v>
      </c>
      <c r="AS195" s="588">
        <f>AND(AX$55&gt;0,SUM($E195:AR195)&lt;'Summary&amp;Assumptions'!$G$32*$B195,$D195&gt;='Summary&amp;Assumptions'!$D$17,AX$47&gt;=$D195,AX$47&lt;=EDATE($D195,'Summary&amp;Assumptions'!$G$32))*$B195+AND(AX$56&lt;'Summary&amp;Assumptions'!$J$31,AX$47&gt;=$FO195,AX$47&lt;=$FP195)*(('Summary&amp;Assumptions'!$H$25*$C195)*(1+'Summary&amp;Assumptions'!$J$29)^(AX$46-1))+AND(AX$56&lt;'Summary&amp;Assumptions'!$J$31,AX$47&gt;=$FQ195,AX$47&lt;=$FR195)*(('Summary&amp;Assumptions'!$H$25*$C195)*(1+'Summary&amp;Assumptions'!$J$29)^(AX$46-1))</f>
        <v>0</v>
      </c>
      <c r="AT195" s="588">
        <f>AND(AY$55&gt;0,SUM($E195:AS195)&lt;'Summary&amp;Assumptions'!$G$32*$B195,$D195&gt;='Summary&amp;Assumptions'!$D$17,AY$47&gt;=$D195,AY$47&lt;=EDATE($D195,'Summary&amp;Assumptions'!$G$32))*$B195+AND(AY$56&lt;'Summary&amp;Assumptions'!$J$31,AY$47&gt;=$FO195,AY$47&lt;=$FP195)*(('Summary&amp;Assumptions'!$H$25*$C195)*(1+'Summary&amp;Assumptions'!$J$29)^(AY$46-1))+AND(AY$56&lt;'Summary&amp;Assumptions'!$J$31,AY$47&gt;=$FQ195,AY$47&lt;=$FR195)*(('Summary&amp;Assumptions'!$H$25*$C195)*(1+'Summary&amp;Assumptions'!$J$29)^(AY$46-1))</f>
        <v>0</v>
      </c>
      <c r="AU195" s="588">
        <f>AND(AZ$55&gt;0,SUM($E195:AT195)&lt;'Summary&amp;Assumptions'!$G$32*$B195,$D195&gt;='Summary&amp;Assumptions'!$D$17,AZ$47&gt;=$D195,AZ$47&lt;=EDATE($D195,'Summary&amp;Assumptions'!$G$32))*$B195+AND(AZ$56&lt;'Summary&amp;Assumptions'!$J$31,AZ$47&gt;=$FO195,AZ$47&lt;=$FP195)*(('Summary&amp;Assumptions'!$H$25*$C195)*(1+'Summary&amp;Assumptions'!$J$29)^(AZ$46-1))+AND(AZ$56&lt;'Summary&amp;Assumptions'!$J$31,AZ$47&gt;=$FQ195,AZ$47&lt;=$FR195)*(('Summary&amp;Assumptions'!$H$25*$C195)*(1+'Summary&amp;Assumptions'!$J$29)^(AZ$46-1))</f>
        <v>0</v>
      </c>
      <c r="AV195" s="588">
        <f>AND(BA$55&gt;0,SUM($E195:AU195)&lt;'Summary&amp;Assumptions'!$G$32*$B195,$D195&gt;='Summary&amp;Assumptions'!$D$17,BA$47&gt;=$D195,BA$47&lt;=EDATE($D195,'Summary&amp;Assumptions'!$G$32))*$B195+AND(BA$56&lt;'Summary&amp;Assumptions'!$J$31,BA$47&gt;=$FO195,BA$47&lt;=$FP195)*(('Summary&amp;Assumptions'!$H$25*$C195)*(1+'Summary&amp;Assumptions'!$J$29)^(BA$46-1))+AND(BA$56&lt;'Summary&amp;Assumptions'!$J$31,BA$47&gt;=$FQ195,BA$47&lt;=$FR195)*(('Summary&amp;Assumptions'!$H$25*$C195)*(1+'Summary&amp;Assumptions'!$J$29)^(BA$46-1))</f>
        <v>0</v>
      </c>
      <c r="AW195" s="588">
        <f>AND(BB$55&gt;0,SUM($E195:AV195)&lt;'Summary&amp;Assumptions'!$G$32*$B195,$D195&gt;='Summary&amp;Assumptions'!$D$17,BB$47&gt;=$D195,BB$47&lt;=EDATE($D195,'Summary&amp;Assumptions'!$G$32))*$B195+AND(BB$56&lt;'Summary&amp;Assumptions'!$J$31,BB$47&gt;=$FO195,BB$47&lt;=$FP195)*(('Summary&amp;Assumptions'!$H$25*$C195)*(1+'Summary&amp;Assumptions'!$J$29)^(BB$46-1))+AND(BB$56&lt;'Summary&amp;Assumptions'!$J$31,BB$47&gt;=$FQ195,BB$47&lt;=$FR195)*(('Summary&amp;Assumptions'!$H$25*$C195)*(1+'Summary&amp;Assumptions'!$J$29)^(BB$46-1))</f>
        <v>0</v>
      </c>
      <c r="AX195" s="588">
        <f>AND(BC$55&gt;0,SUM($E195:AW195)&lt;'Summary&amp;Assumptions'!$G$32*$B195,$D195&gt;='Summary&amp;Assumptions'!$D$17,BC$47&gt;=$D195,BC$47&lt;=EDATE($D195,'Summary&amp;Assumptions'!$G$32))*$B195+AND(BC$56&lt;'Summary&amp;Assumptions'!$J$31,BC$47&gt;=$FO195,BC$47&lt;=$FP195)*(('Summary&amp;Assumptions'!$H$25*$C195)*(1+'Summary&amp;Assumptions'!$J$29)^(BC$46-1))+AND(BC$56&lt;'Summary&amp;Assumptions'!$J$31,BC$47&gt;=$FQ195,BC$47&lt;=$FR195)*(('Summary&amp;Assumptions'!$H$25*$C195)*(1+'Summary&amp;Assumptions'!$J$29)^(BC$46-1))</f>
        <v>0</v>
      </c>
      <c r="AY195" s="588">
        <f>AND(BD$55&gt;0,SUM($E195:AX195)&lt;'Summary&amp;Assumptions'!$G$32*$B195,$D195&gt;='Summary&amp;Assumptions'!$D$17,BD$47&gt;=$D195,BD$47&lt;=EDATE($D195,'Summary&amp;Assumptions'!$G$32))*$B195+AND(BD$56&lt;'Summary&amp;Assumptions'!$J$31,BD$47&gt;=$FO195,BD$47&lt;=$FP195)*(('Summary&amp;Assumptions'!$H$25*$C195)*(1+'Summary&amp;Assumptions'!$J$29)^(BD$46-1))+AND(BD$56&lt;'Summary&amp;Assumptions'!$J$31,BD$47&gt;=$FQ195,BD$47&lt;=$FR195)*(('Summary&amp;Assumptions'!$H$25*$C195)*(1+'Summary&amp;Assumptions'!$J$29)^(BD$46-1))</f>
        <v>0</v>
      </c>
      <c r="AZ195" s="588">
        <f>AND(BE$55&gt;0,SUM($E195:AY195)&lt;'Summary&amp;Assumptions'!$G$32*$B195,$D195&gt;='Summary&amp;Assumptions'!$D$17,BE$47&gt;=$D195,BE$47&lt;=EDATE($D195,'Summary&amp;Assumptions'!$G$32))*$B195+AND(BE$56&lt;'Summary&amp;Assumptions'!$J$31,BE$47&gt;=$FO195,BE$47&lt;=$FP195)*(('Summary&amp;Assumptions'!$H$25*$C195)*(1+'Summary&amp;Assumptions'!$J$29)^(BE$46-1))+AND(BE$56&lt;'Summary&amp;Assumptions'!$J$31,BE$47&gt;=$FQ195,BE$47&lt;=$FR195)*(('Summary&amp;Assumptions'!$H$25*$C195)*(1+'Summary&amp;Assumptions'!$J$29)^(BE$46-1))</f>
        <v>0</v>
      </c>
      <c r="BA195" s="588">
        <f>AND(BF$55&gt;0,SUM($E195:AZ195)&lt;'Summary&amp;Assumptions'!$G$32*$B195,$D195&gt;='Summary&amp;Assumptions'!$D$17,BF$47&gt;=$D195,BF$47&lt;=EDATE($D195,'Summary&amp;Assumptions'!$G$32))*$B195+AND(BF$56&lt;'Summary&amp;Assumptions'!$J$31,BF$47&gt;=$FO195,BF$47&lt;=$FP195)*(('Summary&amp;Assumptions'!$H$25*$C195)*(1+'Summary&amp;Assumptions'!$J$29)^(BF$46-1))+AND(BF$56&lt;'Summary&amp;Assumptions'!$J$31,BF$47&gt;=$FQ195,BF$47&lt;=$FR195)*(('Summary&amp;Assumptions'!$H$25*$C195)*(1+'Summary&amp;Assumptions'!$J$29)^(BF$46-1))</f>
        <v>0</v>
      </c>
      <c r="BB195" s="588">
        <f>AND(BG$55&gt;0,SUM($E195:BA195)&lt;'Summary&amp;Assumptions'!$G$32*$B195,$D195&gt;='Summary&amp;Assumptions'!$D$17,BG$47&gt;=$D195,BG$47&lt;=EDATE($D195,'Summary&amp;Assumptions'!$G$32))*$B195+AND(BG$56&lt;'Summary&amp;Assumptions'!$J$31,BG$47&gt;=$FO195,BG$47&lt;=$FP195)*(('Summary&amp;Assumptions'!$H$25*$C195)*(1+'Summary&amp;Assumptions'!$J$29)^(BG$46-1))+AND(BG$56&lt;'Summary&amp;Assumptions'!$J$31,BG$47&gt;=$FQ195,BG$47&lt;=$FR195)*(('Summary&amp;Assumptions'!$H$25*$C195)*(1+'Summary&amp;Assumptions'!$J$29)^(BG$46-1))</f>
        <v>0</v>
      </c>
      <c r="BC195" s="588">
        <f>AND(BH$55&gt;0,SUM($E195:BB195)&lt;'Summary&amp;Assumptions'!$G$32*$B195,$D195&gt;='Summary&amp;Assumptions'!$D$17,BH$47&gt;=$D195,BH$47&lt;=EDATE($D195,'Summary&amp;Assumptions'!$G$32))*$B195+AND(BH$56&lt;'Summary&amp;Assumptions'!$J$31,BH$47&gt;=$FO195,BH$47&lt;=$FP195)*(('Summary&amp;Assumptions'!$H$25*$C195)*(1+'Summary&amp;Assumptions'!$J$29)^(BH$46-1))+AND(BH$56&lt;'Summary&amp;Assumptions'!$J$31,BH$47&gt;=$FQ195,BH$47&lt;=$FR195)*(('Summary&amp;Assumptions'!$H$25*$C195)*(1+'Summary&amp;Assumptions'!$J$29)^(BH$46-1))</f>
        <v>0</v>
      </c>
      <c r="BD195" s="588">
        <f>AND(BI$55&gt;0,SUM($E195:BC195)&lt;'Summary&amp;Assumptions'!$G$32*$B195,$D195&gt;='Summary&amp;Assumptions'!$D$17,BI$47&gt;=$D195,BI$47&lt;=EDATE($D195,'Summary&amp;Assumptions'!$G$32))*$B195+AND(BI$56&lt;'Summary&amp;Assumptions'!$J$31,BI$47&gt;=$FO195,BI$47&lt;=$FP195)*(('Summary&amp;Assumptions'!$H$25*$C195)*(1+'Summary&amp;Assumptions'!$J$29)^(BI$46-1))+AND(BI$56&lt;'Summary&amp;Assumptions'!$J$31,BI$47&gt;=$FQ195,BI$47&lt;=$FR195)*(('Summary&amp;Assumptions'!$H$25*$C195)*(1+'Summary&amp;Assumptions'!$J$29)^(BI$46-1))</f>
        <v>0</v>
      </c>
      <c r="BE195" s="588">
        <f>AND(BJ$55&gt;0,SUM($E195:BD195)&lt;'Summary&amp;Assumptions'!$G$32*$B195,$D195&gt;='Summary&amp;Assumptions'!$D$17,BJ$47&gt;=$D195,BJ$47&lt;=EDATE($D195,'Summary&amp;Assumptions'!$G$32))*$B195+AND(BJ$56&lt;'Summary&amp;Assumptions'!$J$31,BJ$47&gt;=$FO195,BJ$47&lt;=$FP195)*(('Summary&amp;Assumptions'!$H$25*$C195)*(1+'Summary&amp;Assumptions'!$J$29)^(BJ$46-1))+AND(BJ$56&lt;'Summary&amp;Assumptions'!$J$31,BJ$47&gt;=$FQ195,BJ$47&lt;=$FR195)*(('Summary&amp;Assumptions'!$H$25*$C195)*(1+'Summary&amp;Assumptions'!$J$29)^(BJ$46-1))</f>
        <v>0</v>
      </c>
      <c r="BF195" s="588">
        <f>AND(BK$55&gt;0,SUM($E195:BE195)&lt;'Summary&amp;Assumptions'!$G$32*$B195,$D195&gt;='Summary&amp;Assumptions'!$D$17,BK$47&gt;=$D195,BK$47&lt;=EDATE($D195,'Summary&amp;Assumptions'!$G$32))*$B195+AND(BK$56&lt;'Summary&amp;Assumptions'!$J$31,BK$47&gt;=$FO195,BK$47&lt;=$FP195)*(('Summary&amp;Assumptions'!$H$25*$C195)*(1+'Summary&amp;Assumptions'!$J$29)^(BK$46-1))+AND(BK$56&lt;'Summary&amp;Assumptions'!$J$31,BK$47&gt;=$FQ195,BK$47&lt;=$FR195)*(('Summary&amp;Assumptions'!$H$25*$C195)*(1+'Summary&amp;Assumptions'!$J$29)^(BK$46-1))</f>
        <v>0</v>
      </c>
      <c r="BG195" s="588">
        <f>AND(BL$55&gt;0,SUM($E195:BF195)&lt;'Summary&amp;Assumptions'!$G$32*$B195,$D195&gt;='Summary&amp;Assumptions'!$D$17,BL$47&gt;=$D195,BL$47&lt;=EDATE($D195,'Summary&amp;Assumptions'!$G$32))*$B195+AND(BL$56&lt;'Summary&amp;Assumptions'!$J$31,BL$47&gt;=$FO195,BL$47&lt;=$FP195)*(('Summary&amp;Assumptions'!$H$25*$C195)*(1+'Summary&amp;Assumptions'!$J$29)^(BL$46-1))+AND(BL$56&lt;'Summary&amp;Assumptions'!$J$31,BL$47&gt;=$FQ195,BL$47&lt;=$FR195)*(('Summary&amp;Assumptions'!$H$25*$C195)*(1+'Summary&amp;Assumptions'!$J$29)^(BL$46-1))</f>
        <v>0</v>
      </c>
      <c r="BH195" s="588">
        <f>AND(BM$55&gt;0,SUM($E195:BG195)&lt;'Summary&amp;Assumptions'!$G$32*$B195,$D195&gt;='Summary&amp;Assumptions'!$D$17,BM$47&gt;=$D195,BM$47&lt;=EDATE($D195,'Summary&amp;Assumptions'!$G$32))*$B195+AND(BM$56&lt;'Summary&amp;Assumptions'!$J$31,BM$47&gt;=$FO195,BM$47&lt;=$FP195)*(('Summary&amp;Assumptions'!$H$25*$C195)*(1+'Summary&amp;Assumptions'!$J$29)^(BM$46-1))+AND(BM$56&lt;'Summary&amp;Assumptions'!$J$31,BM$47&gt;=$FQ195,BM$47&lt;=$FR195)*(('Summary&amp;Assumptions'!$H$25*$C195)*(1+'Summary&amp;Assumptions'!$J$29)^(BM$46-1))</f>
        <v>0</v>
      </c>
      <c r="BI195" s="588">
        <f>AND(BN$55&gt;0,SUM($E195:BH195)&lt;'Summary&amp;Assumptions'!$G$32*$B195,$D195&gt;='Summary&amp;Assumptions'!$D$17,BN$47&gt;=$D195,BN$47&lt;=EDATE($D195,'Summary&amp;Assumptions'!$G$32))*$B195+AND(BN$56&lt;'Summary&amp;Assumptions'!$J$31,BN$47&gt;=$FO195,BN$47&lt;=$FP195)*(('Summary&amp;Assumptions'!$H$25*$C195)*(1+'Summary&amp;Assumptions'!$J$29)^(BN$46-1))+AND(BN$56&lt;'Summary&amp;Assumptions'!$J$31,BN$47&gt;=$FQ195,BN$47&lt;=$FR195)*(('Summary&amp;Assumptions'!$H$25*$C195)*(1+'Summary&amp;Assumptions'!$J$29)^(BN$46-1))</f>
        <v>0</v>
      </c>
      <c r="BJ195" s="588">
        <f>AND(BO$55&gt;0,SUM($E195:BI195)&lt;'Summary&amp;Assumptions'!$G$32*$B195,$D195&gt;='Summary&amp;Assumptions'!$D$17,BO$47&gt;=$D195,BO$47&lt;=EDATE($D195,'Summary&amp;Assumptions'!$G$32))*$B195+AND(BO$56&lt;'Summary&amp;Assumptions'!$J$31,BO$47&gt;=$FO195,BO$47&lt;=$FP195)*(('Summary&amp;Assumptions'!$H$25*$C195)*(1+'Summary&amp;Assumptions'!$J$29)^(BO$46-1))+AND(BO$56&lt;'Summary&amp;Assumptions'!$J$31,BO$47&gt;=$FQ195,BO$47&lt;=$FR195)*(('Summary&amp;Assumptions'!$H$25*$C195)*(1+'Summary&amp;Assumptions'!$J$29)^(BO$46-1))</f>
        <v>0</v>
      </c>
      <c r="BK195" s="588">
        <f>AND(BP$55&gt;0,SUM($E195:BJ195)&lt;'Summary&amp;Assumptions'!$G$32*$B195,$D195&gt;='Summary&amp;Assumptions'!$D$17,BP$47&gt;=$D195,BP$47&lt;=EDATE($D195,'Summary&amp;Assumptions'!$G$32))*$B195+AND(BP$56&lt;'Summary&amp;Assumptions'!$J$31,BP$47&gt;=$FO195,BP$47&lt;=$FP195)*(('Summary&amp;Assumptions'!$H$25*$C195)*(1+'Summary&amp;Assumptions'!$J$29)^(BP$46-1))+AND(BP$56&lt;'Summary&amp;Assumptions'!$J$31,BP$47&gt;=$FQ195,BP$47&lt;=$FR195)*(('Summary&amp;Assumptions'!$H$25*$C195)*(1+'Summary&amp;Assumptions'!$J$29)^(BP$46-1))</f>
        <v>0</v>
      </c>
      <c r="BL195" s="588">
        <f>AND(BQ$55&gt;0,SUM($E195:BK195)&lt;'Summary&amp;Assumptions'!$G$32*$B195,$D195&gt;='Summary&amp;Assumptions'!$D$17,BQ$47&gt;=$D195,BQ$47&lt;=EDATE($D195,'Summary&amp;Assumptions'!$G$32))*$B195+AND(BQ$56&lt;'Summary&amp;Assumptions'!$J$31,BQ$47&gt;=$FO195,BQ$47&lt;=$FP195)*(('Summary&amp;Assumptions'!$H$25*$C195)*(1+'Summary&amp;Assumptions'!$J$29)^(BQ$46-1))+AND(BQ$56&lt;'Summary&amp;Assumptions'!$J$31,BQ$47&gt;=$FQ195,BQ$47&lt;=$FR195)*(('Summary&amp;Assumptions'!$H$25*$C195)*(1+'Summary&amp;Assumptions'!$J$29)^(BQ$46-1))</f>
        <v>0</v>
      </c>
      <c r="BM195" s="588">
        <f>AND(BR$55&gt;0,SUM($E195:BL195)&lt;'Summary&amp;Assumptions'!$G$32*$B195,$D195&gt;='Summary&amp;Assumptions'!$D$17,BR$47&gt;=$D195,BR$47&lt;=EDATE($D195,'Summary&amp;Assumptions'!$G$32))*$B195+AND(BR$56&lt;'Summary&amp;Assumptions'!$J$31,BR$47&gt;=$FO195,BR$47&lt;=$FP195)*(('Summary&amp;Assumptions'!$H$25*$C195)*(1+'Summary&amp;Assumptions'!$J$29)^(BR$46-1))+AND(BR$56&lt;'Summary&amp;Assumptions'!$J$31,BR$47&gt;=$FQ195,BR$47&lt;=$FR195)*(('Summary&amp;Assumptions'!$H$25*$C195)*(1+'Summary&amp;Assumptions'!$J$29)^(BR$46-1))</f>
        <v>0</v>
      </c>
      <c r="BN195" s="588">
        <f>AND(BS$55&gt;0,SUM($E195:BM195)&lt;'Summary&amp;Assumptions'!$G$32*$B195,$D195&gt;='Summary&amp;Assumptions'!$D$17,BS$47&gt;=$D195,BS$47&lt;=EDATE($D195,'Summary&amp;Assumptions'!$G$32))*$B195+AND(BS$56&lt;'Summary&amp;Assumptions'!$J$31,BS$47&gt;=$FO195,BS$47&lt;=$FP195)*(('Summary&amp;Assumptions'!$H$25*$C195)*(1+'Summary&amp;Assumptions'!$J$29)^(BS$46-1))+AND(BS$56&lt;'Summary&amp;Assumptions'!$J$31,BS$47&gt;=$FQ195,BS$47&lt;=$FR195)*(('Summary&amp;Assumptions'!$H$25*$C195)*(1+'Summary&amp;Assumptions'!$J$29)^(BS$46-1))</f>
        <v>0</v>
      </c>
      <c r="BO195" s="588">
        <f>AND(BT$55&gt;0,SUM($E195:BN195)&lt;'Summary&amp;Assumptions'!$G$32*$B195,$D195&gt;='Summary&amp;Assumptions'!$D$17,BT$47&gt;=$D195,BT$47&lt;=EDATE($D195,'Summary&amp;Assumptions'!$G$32))*$B195+AND(BT$56&lt;'Summary&amp;Assumptions'!$J$31,BT$47&gt;=$FO195,BT$47&lt;=$FP195)*(('Summary&amp;Assumptions'!$H$25*$C195)*(1+'Summary&amp;Assumptions'!$J$29)^(BT$46-1))+AND(BT$56&lt;'Summary&amp;Assumptions'!$J$31,BT$47&gt;=$FQ195,BT$47&lt;=$FR195)*(('Summary&amp;Assumptions'!$H$25*$C195)*(1+'Summary&amp;Assumptions'!$J$29)^(BT$46-1))</f>
        <v>0</v>
      </c>
      <c r="BP195" s="588">
        <f>AND(BU$55&gt;0,SUM($E195:BO195)&lt;'Summary&amp;Assumptions'!$G$32*$B195,$D195&gt;='Summary&amp;Assumptions'!$D$17,BU$47&gt;=$D195,BU$47&lt;=EDATE($D195,'Summary&amp;Assumptions'!$G$32))*$B195+AND(BU$56&lt;'Summary&amp;Assumptions'!$J$31,BU$47&gt;=$FO195,BU$47&lt;=$FP195)*(('Summary&amp;Assumptions'!$H$25*$C195)*(1+'Summary&amp;Assumptions'!$J$29)^(BU$46-1))+AND(BU$56&lt;'Summary&amp;Assumptions'!$J$31,BU$47&gt;=$FQ195,BU$47&lt;=$FR195)*(('Summary&amp;Assumptions'!$H$25*$C195)*(1+'Summary&amp;Assumptions'!$J$29)^(BU$46-1))</f>
        <v>0</v>
      </c>
      <c r="BQ195" s="588">
        <f>AND(BV$55&gt;0,SUM($E195:BP195)&lt;'Summary&amp;Assumptions'!$G$32*$B195,$D195&gt;='Summary&amp;Assumptions'!$D$17,BV$47&gt;=$D195,BV$47&lt;=EDATE($D195,'Summary&amp;Assumptions'!$G$32))*$B195+AND(BV$56&lt;'Summary&amp;Assumptions'!$J$31,BV$47&gt;=$FO195,BV$47&lt;=$FP195)*(('Summary&amp;Assumptions'!$H$25*$C195)*(1+'Summary&amp;Assumptions'!$J$29)^(BV$46-1))+AND(BV$56&lt;'Summary&amp;Assumptions'!$J$31,BV$47&gt;=$FQ195,BV$47&lt;=$FR195)*(('Summary&amp;Assumptions'!$H$25*$C195)*(1+'Summary&amp;Assumptions'!$J$29)^(BV$46-1))</f>
        <v>0</v>
      </c>
      <c r="BR195" s="588">
        <f>AND(BW$55&gt;0,SUM($E195:BQ195)&lt;'Summary&amp;Assumptions'!$G$32*$B195,$D195&gt;='Summary&amp;Assumptions'!$D$17,BW$47&gt;=$D195,BW$47&lt;=EDATE($D195,'Summary&amp;Assumptions'!$G$32))*$B195+AND(BW$56&lt;'Summary&amp;Assumptions'!$J$31,BW$47&gt;=$FO195,BW$47&lt;=$FP195)*(('Summary&amp;Assumptions'!$H$25*$C195)*(1+'Summary&amp;Assumptions'!$J$29)^(BW$46-1))+AND(BW$56&lt;'Summary&amp;Assumptions'!$J$31,BW$47&gt;=$FQ195,BW$47&lt;=$FR195)*(('Summary&amp;Assumptions'!$H$25*$C195)*(1+'Summary&amp;Assumptions'!$J$29)^(BW$46-1))</f>
        <v>0</v>
      </c>
      <c r="BS195" s="588">
        <f>AND(BX$55&gt;0,SUM($E195:BR195)&lt;'Summary&amp;Assumptions'!$G$32*$B195,$D195&gt;='Summary&amp;Assumptions'!$D$17,BX$47&gt;=$D195,BX$47&lt;=EDATE($D195,'Summary&amp;Assumptions'!$G$32))*$B195+AND(BX$56&lt;'Summary&amp;Assumptions'!$J$31,BX$47&gt;=$FO195,BX$47&lt;=$FP195)*(('Summary&amp;Assumptions'!$H$25*$C195)*(1+'Summary&amp;Assumptions'!$J$29)^(BX$46-1))+AND(BX$56&lt;'Summary&amp;Assumptions'!$J$31,BX$47&gt;=$FQ195,BX$47&lt;=$FR195)*(('Summary&amp;Assumptions'!$H$25*$C195)*(1+'Summary&amp;Assumptions'!$J$29)^(BX$46-1))</f>
        <v>0</v>
      </c>
      <c r="BT195" s="588">
        <f>AND(BY$55&gt;0,SUM($E195:BS195)&lt;'Summary&amp;Assumptions'!$G$32*$B195,$D195&gt;='Summary&amp;Assumptions'!$D$17,BY$47&gt;=$D195,BY$47&lt;=EDATE($D195,'Summary&amp;Assumptions'!$G$32))*$B195+AND(BY$56&lt;'Summary&amp;Assumptions'!$J$31,BY$47&gt;=$FO195,BY$47&lt;=$FP195)*(('Summary&amp;Assumptions'!$H$25*$C195)*(1+'Summary&amp;Assumptions'!$J$29)^(BY$46-1))+AND(BY$56&lt;'Summary&amp;Assumptions'!$J$31,BY$47&gt;=$FQ195,BY$47&lt;=$FR195)*(('Summary&amp;Assumptions'!$H$25*$C195)*(1+'Summary&amp;Assumptions'!$J$29)^(BY$46-1))</f>
        <v>0</v>
      </c>
      <c r="BU195" s="588">
        <f>AND(BZ$55&gt;0,SUM($E195:BT195)&lt;'Summary&amp;Assumptions'!$G$32*$B195,$D195&gt;='Summary&amp;Assumptions'!$D$17,BZ$47&gt;=$D195,BZ$47&lt;=EDATE($D195,'Summary&amp;Assumptions'!$G$32))*$B195+AND(BZ$56&lt;'Summary&amp;Assumptions'!$J$31,BZ$47&gt;=$FO195,BZ$47&lt;=$FP195)*(('Summary&amp;Assumptions'!$H$25*$C195)*(1+'Summary&amp;Assumptions'!$J$29)^(BZ$46-1))+AND(BZ$56&lt;'Summary&amp;Assumptions'!$J$31,BZ$47&gt;=$FQ195,BZ$47&lt;=$FR195)*(('Summary&amp;Assumptions'!$H$25*$C195)*(1+'Summary&amp;Assumptions'!$J$29)^(BZ$46-1))</f>
        <v>0</v>
      </c>
      <c r="BV195" s="588">
        <f>AND(CA$55&gt;0,SUM($E195:BU195)&lt;'Summary&amp;Assumptions'!$G$32*$B195,$D195&gt;='Summary&amp;Assumptions'!$D$17,CA$47&gt;=$D195,CA$47&lt;=EDATE($D195,'Summary&amp;Assumptions'!$G$32))*$B195+AND(CA$56&lt;'Summary&amp;Assumptions'!$J$31,CA$47&gt;=$FO195,CA$47&lt;=$FP195)*(('Summary&amp;Assumptions'!$H$25*$C195)*(1+'Summary&amp;Assumptions'!$J$29)^(CA$46-1))+AND(CA$56&lt;'Summary&amp;Assumptions'!$J$31,CA$47&gt;=$FQ195,CA$47&lt;=$FR195)*(('Summary&amp;Assumptions'!$H$25*$C195)*(1+'Summary&amp;Assumptions'!$J$29)^(CA$46-1))</f>
        <v>0</v>
      </c>
      <c r="BW195" s="588">
        <f>AND(CB$55&gt;0,SUM($E195:BV195)&lt;'Summary&amp;Assumptions'!$G$32*$B195,$D195&gt;='Summary&amp;Assumptions'!$D$17,CB$47&gt;=$D195,CB$47&lt;=EDATE($D195,'Summary&amp;Assumptions'!$G$32))*$B195+AND(CB$56&lt;'Summary&amp;Assumptions'!$J$31,CB$47&gt;=$FO195,CB$47&lt;=$FP195)*(('Summary&amp;Assumptions'!$H$25*$C195)*(1+'Summary&amp;Assumptions'!$J$29)^(CB$46-1))+AND(CB$56&lt;'Summary&amp;Assumptions'!$J$31,CB$47&gt;=$FQ195,CB$47&lt;=$FR195)*(('Summary&amp;Assumptions'!$H$25*$C195)*(1+'Summary&amp;Assumptions'!$J$29)^(CB$46-1))</f>
        <v>0</v>
      </c>
      <c r="BX195" s="588">
        <f>AND(CC$55&gt;0,SUM($E195:BW195)&lt;'Summary&amp;Assumptions'!$G$32*$B195,$D195&gt;='Summary&amp;Assumptions'!$D$17,CC$47&gt;=$D195,CC$47&lt;=EDATE($D195,'Summary&amp;Assumptions'!$G$32))*$B195+AND(CC$56&lt;'Summary&amp;Assumptions'!$J$31,CC$47&gt;=$FO195,CC$47&lt;=$FP195)*(('Summary&amp;Assumptions'!$H$25*$C195)*(1+'Summary&amp;Assumptions'!$J$29)^(CC$46-1))+AND(CC$56&lt;'Summary&amp;Assumptions'!$J$31,CC$47&gt;=$FQ195,CC$47&lt;=$FR195)*(('Summary&amp;Assumptions'!$H$25*$C195)*(1+'Summary&amp;Assumptions'!$J$29)^(CC$46-1))</f>
        <v>0</v>
      </c>
      <c r="BY195" s="588">
        <f>AND(CD$55&gt;0,SUM($E195:BX195)&lt;'Summary&amp;Assumptions'!$G$32*$B195,$D195&gt;='Summary&amp;Assumptions'!$D$17,CD$47&gt;=$D195,CD$47&lt;=EDATE($D195,'Summary&amp;Assumptions'!$G$32))*$B195+AND(CD$56&lt;'Summary&amp;Assumptions'!$J$31,CD$47&gt;=$FO195,CD$47&lt;=$FP195)*(('Summary&amp;Assumptions'!$H$25*$C195)*(1+'Summary&amp;Assumptions'!$J$29)^(CD$46-1))+AND(CD$56&lt;'Summary&amp;Assumptions'!$J$31,CD$47&gt;=$FQ195,CD$47&lt;=$FR195)*(('Summary&amp;Assumptions'!$H$25*$C195)*(1+'Summary&amp;Assumptions'!$J$29)^(CD$46-1))</f>
        <v>0</v>
      </c>
      <c r="BZ195" s="588">
        <f>AND(CE$55&gt;0,SUM($E195:BY195)&lt;'Summary&amp;Assumptions'!$G$32*$B195,$D195&gt;='Summary&amp;Assumptions'!$D$17,CE$47&gt;=$D195,CE$47&lt;=EDATE($D195,'Summary&amp;Assumptions'!$G$32))*$B195+AND(CE$56&lt;'Summary&amp;Assumptions'!$J$31,CE$47&gt;=$FO195,CE$47&lt;=$FP195)*(('Summary&amp;Assumptions'!$H$25*$C195)*(1+'Summary&amp;Assumptions'!$J$29)^(CE$46-1))+AND(CE$56&lt;'Summary&amp;Assumptions'!$J$31,CE$47&gt;=$FQ195,CE$47&lt;=$FR195)*(('Summary&amp;Assumptions'!$H$25*$C195)*(1+'Summary&amp;Assumptions'!$J$29)^(CE$46-1))</f>
        <v>0</v>
      </c>
      <c r="CA195" s="588">
        <f>AND(CF$55&gt;0,SUM($E195:BZ195)&lt;'Summary&amp;Assumptions'!$G$32*$B195,$D195&gt;='Summary&amp;Assumptions'!$D$17,CF$47&gt;=$D195,CF$47&lt;=EDATE($D195,'Summary&amp;Assumptions'!$G$32))*$B195+AND(CF$56&lt;'Summary&amp;Assumptions'!$J$31,CF$47&gt;=$FO195,CF$47&lt;=$FP195)*(('Summary&amp;Assumptions'!$H$25*$C195)*(1+'Summary&amp;Assumptions'!$J$29)^(CF$46-1))+AND(CF$56&lt;'Summary&amp;Assumptions'!$J$31,CF$47&gt;=$FQ195,CF$47&lt;=$FR195)*(('Summary&amp;Assumptions'!$H$25*$C195)*(1+'Summary&amp;Assumptions'!$J$29)^(CF$46-1))</f>
        <v>0</v>
      </c>
      <c r="CB195" s="588">
        <f>AND(CG$55&gt;0,SUM($E195:CA195)&lt;'Summary&amp;Assumptions'!$G$32*$B195,$D195&gt;='Summary&amp;Assumptions'!$D$17,CG$47&gt;=$D195,CG$47&lt;=EDATE($D195,'Summary&amp;Assumptions'!$G$32))*$B195+AND(CG$56&lt;'Summary&amp;Assumptions'!$J$31,CG$47&gt;=$FO195,CG$47&lt;=$FP195)*(('Summary&amp;Assumptions'!$H$25*$C195)*(1+'Summary&amp;Assumptions'!$J$29)^(CG$46-1))+AND(CG$56&lt;'Summary&amp;Assumptions'!$J$31,CG$47&gt;=$FQ195,CG$47&lt;=$FR195)*(('Summary&amp;Assumptions'!$H$25*$C195)*(1+'Summary&amp;Assumptions'!$J$29)^(CG$46-1))</f>
        <v>0</v>
      </c>
      <c r="CC195" s="588">
        <f>AND(CH$55&gt;0,SUM($E195:CB195)&lt;'Summary&amp;Assumptions'!$G$32*$B195,$D195&gt;='Summary&amp;Assumptions'!$D$17,CH$47&gt;=$D195,CH$47&lt;=EDATE($D195,'Summary&amp;Assumptions'!$G$32))*$B195+AND(CH$56&lt;'Summary&amp;Assumptions'!$J$31,CH$47&gt;=$FO195,CH$47&lt;=$FP195)*(('Summary&amp;Assumptions'!$H$25*$C195)*(1+'Summary&amp;Assumptions'!$J$29)^(CH$46-1))+AND(CH$56&lt;'Summary&amp;Assumptions'!$J$31,CH$47&gt;=$FQ195,CH$47&lt;=$FR195)*(('Summary&amp;Assumptions'!$H$25*$C195)*(1+'Summary&amp;Assumptions'!$J$29)^(CH$46-1))</f>
        <v>0</v>
      </c>
      <c r="CD195" s="588">
        <f>AND(CI$55&gt;0,SUM($E195:CC195)&lt;'Summary&amp;Assumptions'!$G$32*$B195,$D195&gt;='Summary&amp;Assumptions'!$D$17,CI$47&gt;=$D195,CI$47&lt;=EDATE($D195,'Summary&amp;Assumptions'!$G$32))*$B195+AND(CI$56&lt;'Summary&amp;Assumptions'!$J$31,CI$47&gt;=$FO195,CI$47&lt;=$FP195)*(('Summary&amp;Assumptions'!$H$25*$C195)*(1+'Summary&amp;Assumptions'!$J$29)^(CI$46-1))+AND(CI$56&lt;'Summary&amp;Assumptions'!$J$31,CI$47&gt;=$FQ195,CI$47&lt;=$FR195)*(('Summary&amp;Assumptions'!$H$25*$C195)*(1+'Summary&amp;Assumptions'!$J$29)^(CI$46-1))</f>
        <v>0</v>
      </c>
      <c r="CE195" s="588">
        <f>AND(CJ$55&gt;0,SUM($E195:CD195)&lt;'Summary&amp;Assumptions'!$G$32*$B195,$D195&gt;='Summary&amp;Assumptions'!$D$17,CJ$47&gt;=$D195,CJ$47&lt;=EDATE($D195,'Summary&amp;Assumptions'!$G$32))*$B195+AND(CJ$56&lt;'Summary&amp;Assumptions'!$J$31,CJ$47&gt;=$FO195,CJ$47&lt;=$FP195)*(('Summary&amp;Assumptions'!$H$25*$C195)*(1+'Summary&amp;Assumptions'!$J$29)^(CJ$46-1))+AND(CJ$56&lt;'Summary&amp;Assumptions'!$J$31,CJ$47&gt;=$FQ195,CJ$47&lt;=$FR195)*(('Summary&amp;Assumptions'!$H$25*$C195)*(1+'Summary&amp;Assumptions'!$J$29)^(CJ$46-1))</f>
        <v>0</v>
      </c>
      <c r="CF195" s="588">
        <f>AND(CK$55&gt;0,SUM($E195:CE195)&lt;'Summary&amp;Assumptions'!$G$32*$B195,$D195&gt;='Summary&amp;Assumptions'!$D$17,CK$47&gt;=$D195,CK$47&lt;=EDATE($D195,'Summary&amp;Assumptions'!$G$32))*$B195+AND(CK$56&lt;'Summary&amp;Assumptions'!$J$31,CK$47&gt;=$FO195,CK$47&lt;=$FP195)*(('Summary&amp;Assumptions'!$H$25*$C195)*(1+'Summary&amp;Assumptions'!$J$29)^(CK$46-1))+AND(CK$56&lt;'Summary&amp;Assumptions'!$J$31,CK$47&gt;=$FQ195,CK$47&lt;=$FR195)*(('Summary&amp;Assumptions'!$H$25*$C195)*(1+'Summary&amp;Assumptions'!$J$29)^(CK$46-1))</f>
        <v>0</v>
      </c>
      <c r="CG195" s="588">
        <f>AND(CL$55&gt;0,SUM($E195:CF195)&lt;'Summary&amp;Assumptions'!$G$32*$B195,$D195&gt;='Summary&amp;Assumptions'!$D$17,CL$47&gt;=$D195,CL$47&lt;=EDATE($D195,'Summary&amp;Assumptions'!$G$32))*$B195+AND(CL$56&lt;'Summary&amp;Assumptions'!$J$31,CL$47&gt;=$FO195,CL$47&lt;=$FP195)*(('Summary&amp;Assumptions'!$H$25*$C195)*(1+'Summary&amp;Assumptions'!$J$29)^(CL$46-1))+AND(CL$56&lt;'Summary&amp;Assumptions'!$J$31,CL$47&gt;=$FQ195,CL$47&lt;=$FR195)*(('Summary&amp;Assumptions'!$H$25*$C195)*(1+'Summary&amp;Assumptions'!$J$29)^(CL$46-1))</f>
        <v>0</v>
      </c>
      <c r="CH195" s="588">
        <f>AND(CM$55&gt;0,SUM($E195:CG195)&lt;'Summary&amp;Assumptions'!$G$32*$B195,$D195&gt;='Summary&amp;Assumptions'!$D$17,CM$47&gt;=$D195,CM$47&lt;=EDATE($D195,'Summary&amp;Assumptions'!$G$32))*$B195+AND(CM$56&lt;'Summary&amp;Assumptions'!$J$31,CM$47&gt;=$FO195,CM$47&lt;=$FP195)*(('Summary&amp;Assumptions'!$H$25*$C195)*(1+'Summary&amp;Assumptions'!$J$29)^(CM$46-1))+AND(CM$56&lt;'Summary&amp;Assumptions'!$J$31,CM$47&gt;=$FQ195,CM$47&lt;=$FR195)*(('Summary&amp;Assumptions'!$H$25*$C195)*(1+'Summary&amp;Assumptions'!$J$29)^(CM$46-1))</f>
        <v>0</v>
      </c>
      <c r="CI195" s="588">
        <f>AND(CN$55&gt;0,SUM($E195:CH195)&lt;'Summary&amp;Assumptions'!$G$32*$B195,$D195&gt;='Summary&amp;Assumptions'!$D$17,CN$47&gt;=$D195,CN$47&lt;=EDATE($D195,'Summary&amp;Assumptions'!$G$32))*$B195+AND(CN$56&lt;'Summary&amp;Assumptions'!$J$31,CN$47&gt;=$FO195,CN$47&lt;=$FP195)*(('Summary&amp;Assumptions'!$H$25*$C195)*(1+'Summary&amp;Assumptions'!$J$29)^(CN$46-1))+AND(CN$56&lt;'Summary&amp;Assumptions'!$J$31,CN$47&gt;=$FQ195,CN$47&lt;=$FR195)*(('Summary&amp;Assumptions'!$H$25*$C195)*(1+'Summary&amp;Assumptions'!$J$29)^(CN$46-1))</f>
        <v>0</v>
      </c>
      <c r="CJ195" s="588">
        <f>AND(CO$55&gt;0,SUM($E195:CI195)&lt;'Summary&amp;Assumptions'!$G$32*$B195,$D195&gt;='Summary&amp;Assumptions'!$D$17,CO$47&gt;=$D195,CO$47&lt;=EDATE($D195,'Summary&amp;Assumptions'!$G$32))*$B195+AND(CO$56&lt;'Summary&amp;Assumptions'!$J$31,CO$47&gt;=$FO195,CO$47&lt;=$FP195)*(('Summary&amp;Assumptions'!$H$25*$C195)*(1+'Summary&amp;Assumptions'!$J$29)^(CO$46-1))+AND(CO$56&lt;'Summary&amp;Assumptions'!$J$31,CO$47&gt;=$FQ195,CO$47&lt;=$FR195)*(('Summary&amp;Assumptions'!$H$25*$C195)*(1+'Summary&amp;Assumptions'!$J$29)^(CO$46-1))</f>
        <v>0</v>
      </c>
      <c r="CK195" s="588">
        <f>AND(CP$55&gt;0,SUM($E195:CJ195)&lt;'Summary&amp;Assumptions'!$G$32*$B195,$D195&gt;='Summary&amp;Assumptions'!$D$17,CP$47&gt;=$D195,CP$47&lt;=EDATE($D195,'Summary&amp;Assumptions'!$G$32))*$B195+AND(CP$56&lt;'Summary&amp;Assumptions'!$J$31,CP$47&gt;=$FO195,CP$47&lt;=$FP195)*(('Summary&amp;Assumptions'!$H$25*$C195)*(1+'Summary&amp;Assumptions'!$J$29)^(CP$46-1))+AND(CP$56&lt;'Summary&amp;Assumptions'!$J$31,CP$47&gt;=$FQ195,CP$47&lt;=$FR195)*(('Summary&amp;Assumptions'!$H$25*$C195)*(1+'Summary&amp;Assumptions'!$J$29)^(CP$46-1))</f>
        <v>0</v>
      </c>
      <c r="CL195" s="588">
        <f>AND(CQ$55&gt;0,SUM($E195:CK195)&lt;'Summary&amp;Assumptions'!$G$32*$B195,$D195&gt;='Summary&amp;Assumptions'!$D$17,CQ$47&gt;=$D195,CQ$47&lt;=EDATE($D195,'Summary&amp;Assumptions'!$G$32))*$B195+AND(CQ$56&lt;'Summary&amp;Assumptions'!$J$31,CQ$47&gt;=$FO195,CQ$47&lt;=$FP195)*(('Summary&amp;Assumptions'!$H$25*$C195)*(1+'Summary&amp;Assumptions'!$J$29)^(CQ$46-1))+AND(CQ$56&lt;'Summary&amp;Assumptions'!$J$31,CQ$47&gt;=$FQ195,CQ$47&lt;=$FR195)*(('Summary&amp;Assumptions'!$H$25*$C195)*(1+'Summary&amp;Assumptions'!$J$29)^(CQ$46-1))</f>
        <v>0</v>
      </c>
      <c r="CM195" s="588">
        <f>AND(CR$55&gt;0,SUM($E195:CL195)&lt;'Summary&amp;Assumptions'!$G$32*$B195,$D195&gt;='Summary&amp;Assumptions'!$D$17,CR$47&gt;=$D195,CR$47&lt;=EDATE($D195,'Summary&amp;Assumptions'!$G$32))*$B195+AND(CR$56&lt;'Summary&amp;Assumptions'!$J$31,CR$47&gt;=$FO195,CR$47&lt;=$FP195)*(('Summary&amp;Assumptions'!$H$25*$C195)*(1+'Summary&amp;Assumptions'!$J$29)^(CR$46-1))+AND(CR$56&lt;'Summary&amp;Assumptions'!$J$31,CR$47&gt;=$FQ195,CR$47&lt;=$FR195)*(('Summary&amp;Assumptions'!$H$25*$C195)*(1+'Summary&amp;Assumptions'!$J$29)^(CR$46-1))</f>
        <v>0</v>
      </c>
      <c r="CN195" s="588">
        <f>AND(CS$55&gt;0,SUM($E195:CM195)&lt;'Summary&amp;Assumptions'!$G$32*$B195,$D195&gt;='Summary&amp;Assumptions'!$D$17,CS$47&gt;=$D195,CS$47&lt;=EDATE($D195,'Summary&amp;Assumptions'!$G$32))*$B195+AND(CS$56&lt;'Summary&amp;Assumptions'!$J$31,CS$47&gt;=$FO195,CS$47&lt;=$FP195)*(('Summary&amp;Assumptions'!$H$25*$C195)*(1+'Summary&amp;Assumptions'!$J$29)^(CS$46-1))+AND(CS$56&lt;'Summary&amp;Assumptions'!$J$31,CS$47&gt;=$FQ195,CS$47&lt;=$FR195)*(('Summary&amp;Assumptions'!$H$25*$C195)*(1+'Summary&amp;Assumptions'!$J$29)^(CS$46-1))</f>
        <v>0</v>
      </c>
      <c r="CO195" s="588">
        <f>AND(CT$55&gt;0,SUM($E195:CN195)&lt;'Summary&amp;Assumptions'!$G$32*$B195,$D195&gt;='Summary&amp;Assumptions'!$D$17,CT$47&gt;=$D195,CT$47&lt;=EDATE($D195,'Summary&amp;Assumptions'!$G$32))*$B195+AND(CT$56&lt;'Summary&amp;Assumptions'!$J$31,CT$47&gt;=$FO195,CT$47&lt;=$FP195)*(('Summary&amp;Assumptions'!$H$25*$C195)*(1+'Summary&amp;Assumptions'!$J$29)^(CT$46-1))+AND(CT$56&lt;'Summary&amp;Assumptions'!$J$31,CT$47&gt;=$FQ195,CT$47&lt;=$FR195)*(('Summary&amp;Assumptions'!$H$25*$C195)*(1+'Summary&amp;Assumptions'!$J$29)^(CT$46-1))</f>
        <v>0</v>
      </c>
      <c r="CP195" s="588">
        <f>AND(CU$55&gt;0,SUM($E195:CO195)&lt;'Summary&amp;Assumptions'!$G$32*$B195,$D195&gt;='Summary&amp;Assumptions'!$D$17,CU$47&gt;=$D195,CU$47&lt;=EDATE($D195,'Summary&amp;Assumptions'!$G$32))*$B195+AND(CU$56&lt;'Summary&amp;Assumptions'!$J$31,CU$47&gt;=$FO195,CU$47&lt;=$FP195)*(('Summary&amp;Assumptions'!$H$25*$C195)*(1+'Summary&amp;Assumptions'!$J$29)^(CU$46-1))+AND(CU$56&lt;'Summary&amp;Assumptions'!$J$31,CU$47&gt;=$FQ195,CU$47&lt;=$FR195)*(('Summary&amp;Assumptions'!$H$25*$C195)*(1+'Summary&amp;Assumptions'!$J$29)^(CU$46-1))</f>
        <v>0</v>
      </c>
      <c r="CQ195" s="588">
        <f>AND(CV$55&gt;0,SUM($E195:CP195)&lt;'Summary&amp;Assumptions'!$G$32*$B195,$D195&gt;='Summary&amp;Assumptions'!$D$17,CV$47&gt;=$D195,CV$47&lt;=EDATE($D195,'Summary&amp;Assumptions'!$G$32))*$B195+AND(CV$56&lt;'Summary&amp;Assumptions'!$J$31,CV$47&gt;=$FO195,CV$47&lt;=$FP195)*(('Summary&amp;Assumptions'!$H$25*$C195)*(1+'Summary&amp;Assumptions'!$J$29)^(CV$46-1))+AND(CV$56&lt;'Summary&amp;Assumptions'!$J$31,CV$47&gt;=$FQ195,CV$47&lt;=$FR195)*(('Summary&amp;Assumptions'!$H$25*$C195)*(1+'Summary&amp;Assumptions'!$J$29)^(CV$46-1))</f>
        <v>0</v>
      </c>
      <c r="CR195" s="588">
        <f>AND(CW$55&gt;0,SUM($E195:CQ195)&lt;'Summary&amp;Assumptions'!$G$32*$B195,$D195&gt;='Summary&amp;Assumptions'!$D$17,CW$47&gt;=$D195,CW$47&lt;=EDATE($D195,'Summary&amp;Assumptions'!$G$32))*$B195+AND(CW$56&lt;'Summary&amp;Assumptions'!$J$31,CW$47&gt;=$FO195,CW$47&lt;=$FP195)*(('Summary&amp;Assumptions'!$H$25*$C195)*(1+'Summary&amp;Assumptions'!$J$29)^(CW$46-1))+AND(CW$56&lt;'Summary&amp;Assumptions'!$J$31,CW$47&gt;=$FQ195,CW$47&lt;=$FR195)*(('Summary&amp;Assumptions'!$H$25*$C195)*(1+'Summary&amp;Assumptions'!$J$29)^(CW$46-1))</f>
        <v>0</v>
      </c>
      <c r="CS195" s="588">
        <f>AND(CX$55&gt;0,SUM($E195:CR195)&lt;'Summary&amp;Assumptions'!$G$32*$B195,$D195&gt;='Summary&amp;Assumptions'!$D$17,CX$47&gt;=$D195,CX$47&lt;=EDATE($D195,'Summary&amp;Assumptions'!$G$32))*$B195+AND(CX$56&lt;'Summary&amp;Assumptions'!$J$31,CX$47&gt;=$FO195,CX$47&lt;=$FP195)*(('Summary&amp;Assumptions'!$H$25*$C195)*(1+'Summary&amp;Assumptions'!$J$29)^(CX$46-1))+AND(CX$56&lt;'Summary&amp;Assumptions'!$J$31,CX$47&gt;=$FQ195,CX$47&lt;=$FR195)*(('Summary&amp;Assumptions'!$H$25*$C195)*(1+'Summary&amp;Assumptions'!$J$29)^(CX$46-1))</f>
        <v>0</v>
      </c>
      <c r="CT195" s="588">
        <f>AND(CY$55&gt;0,SUM($E195:CS195)&lt;'Summary&amp;Assumptions'!$G$32*$B195,$D195&gt;='Summary&amp;Assumptions'!$D$17,CY$47&gt;=$D195,CY$47&lt;=EDATE($D195,'Summary&amp;Assumptions'!$G$32))*$B195+AND(CY$56&lt;'Summary&amp;Assumptions'!$J$31,CY$47&gt;=$FO195,CY$47&lt;=$FP195)*(('Summary&amp;Assumptions'!$H$25*$C195)*(1+'Summary&amp;Assumptions'!$J$29)^(CY$46-1))+AND(CY$56&lt;'Summary&amp;Assumptions'!$J$31,CY$47&gt;=$FQ195,CY$47&lt;=$FR195)*(('Summary&amp;Assumptions'!$H$25*$C195)*(1+'Summary&amp;Assumptions'!$J$29)^(CY$46-1))</f>
        <v>0</v>
      </c>
      <c r="CU195" s="588">
        <f>AND(CZ$55&gt;0,SUM($E195:CT195)&lt;'Summary&amp;Assumptions'!$G$32*$B195,$D195&gt;='Summary&amp;Assumptions'!$D$17,CZ$47&gt;=$D195,CZ$47&lt;=EDATE($D195,'Summary&amp;Assumptions'!$G$32))*$B195+AND(CZ$56&lt;'Summary&amp;Assumptions'!$J$31,CZ$47&gt;=$FO195,CZ$47&lt;=$FP195)*(('Summary&amp;Assumptions'!$H$25*$C195)*(1+'Summary&amp;Assumptions'!$J$29)^(CZ$46-1))+AND(CZ$56&lt;'Summary&amp;Assumptions'!$J$31,CZ$47&gt;=$FQ195,CZ$47&lt;=$FR195)*(('Summary&amp;Assumptions'!$H$25*$C195)*(1+'Summary&amp;Assumptions'!$J$29)^(CZ$46-1))</f>
        <v>0</v>
      </c>
      <c r="CV195" s="588">
        <f>AND(DA$55&gt;0,SUM($E195:CU195)&lt;'Summary&amp;Assumptions'!$G$32*$B195,$D195&gt;='Summary&amp;Assumptions'!$D$17,DA$47&gt;=$D195,DA$47&lt;=EDATE($D195,'Summary&amp;Assumptions'!$G$32))*$B195+AND(DA$56&lt;'Summary&amp;Assumptions'!$J$31,DA$47&gt;=$FO195,DA$47&lt;=$FP195)*(('Summary&amp;Assumptions'!$H$25*$C195)*(1+'Summary&amp;Assumptions'!$J$29)^(DA$46-1))+AND(DA$56&lt;'Summary&amp;Assumptions'!$J$31,DA$47&gt;=$FQ195,DA$47&lt;=$FR195)*(('Summary&amp;Assumptions'!$H$25*$C195)*(1+'Summary&amp;Assumptions'!$J$29)^(DA$46-1))</f>
        <v>0</v>
      </c>
      <c r="CW195" s="588">
        <f>AND(DB$55&gt;0,SUM($E195:CV195)&lt;'Summary&amp;Assumptions'!$G$32*$B195,$D195&gt;='Summary&amp;Assumptions'!$D$17,DB$47&gt;=$D195,DB$47&lt;=EDATE($D195,'Summary&amp;Assumptions'!$G$32))*$B195+AND(DB$56&lt;'Summary&amp;Assumptions'!$J$31,DB$47&gt;=$FO195,DB$47&lt;=$FP195)*(('Summary&amp;Assumptions'!$H$25*$C195)*(1+'Summary&amp;Assumptions'!$J$29)^(DB$46-1))+AND(DB$56&lt;'Summary&amp;Assumptions'!$J$31,DB$47&gt;=$FQ195,DB$47&lt;=$FR195)*(('Summary&amp;Assumptions'!$H$25*$C195)*(1+'Summary&amp;Assumptions'!$J$29)^(DB$46-1))</f>
        <v>0</v>
      </c>
      <c r="CX195" s="588">
        <f>AND(DC$55&gt;0,SUM($E195:CW195)&lt;'Summary&amp;Assumptions'!$G$32*$B195,$D195&gt;='Summary&amp;Assumptions'!$D$17,DC$47&gt;=$D195,DC$47&lt;=EDATE($D195,'Summary&amp;Assumptions'!$G$32))*$B195+AND(DC$56&lt;'Summary&amp;Assumptions'!$J$31,DC$47&gt;=$FO195,DC$47&lt;=$FP195)*(('Summary&amp;Assumptions'!$H$25*$C195)*(1+'Summary&amp;Assumptions'!$J$29)^(DC$46-1))+AND(DC$56&lt;'Summary&amp;Assumptions'!$J$31,DC$47&gt;=$FQ195,DC$47&lt;=$FR195)*(('Summary&amp;Assumptions'!$H$25*$C195)*(1+'Summary&amp;Assumptions'!$J$29)^(DC$46-1))</f>
        <v>0</v>
      </c>
      <c r="CY195" s="588">
        <f>AND(DD$55&gt;0,SUM($E195:CX195)&lt;'Summary&amp;Assumptions'!$G$32*$B195,$D195&gt;='Summary&amp;Assumptions'!$D$17,DD$47&gt;=$D195,DD$47&lt;=EDATE($D195,'Summary&amp;Assumptions'!$G$32))*$B195+AND(DD$56&lt;'Summary&amp;Assumptions'!$J$31,DD$47&gt;=$FO195,DD$47&lt;=$FP195)*(('Summary&amp;Assumptions'!$H$25*$C195)*(1+'Summary&amp;Assumptions'!$J$29)^(DD$46-1))+AND(DD$56&lt;'Summary&amp;Assumptions'!$J$31,DD$47&gt;=$FQ195,DD$47&lt;=$FR195)*(('Summary&amp;Assumptions'!$H$25*$C195)*(1+'Summary&amp;Assumptions'!$J$29)^(DD$46-1))</f>
        <v>0</v>
      </c>
      <c r="CZ195" s="588">
        <f>AND(DE$55&gt;0,SUM($E195:CY195)&lt;'Summary&amp;Assumptions'!$G$32*$B195,$D195&gt;='Summary&amp;Assumptions'!$D$17,DE$47&gt;=$D195,DE$47&lt;=EDATE($D195,'Summary&amp;Assumptions'!$G$32))*$B195+AND(DE$56&lt;'Summary&amp;Assumptions'!$J$31,DE$47&gt;=$FO195,DE$47&lt;=$FP195)*(('Summary&amp;Assumptions'!$H$25*$C195)*(1+'Summary&amp;Assumptions'!$J$29)^(DE$46-1))+AND(DE$56&lt;'Summary&amp;Assumptions'!$J$31,DE$47&gt;=$FQ195,DE$47&lt;=$FR195)*(('Summary&amp;Assumptions'!$H$25*$C195)*(1+'Summary&amp;Assumptions'!$J$29)^(DE$46-1))</f>
        <v>0</v>
      </c>
      <c r="DA195" s="588">
        <f>AND(DF$55&gt;0,SUM($E195:CZ195)&lt;'Summary&amp;Assumptions'!$G$32*$B195,$D195&gt;='Summary&amp;Assumptions'!$D$17,DF$47&gt;=$D195,DF$47&lt;=EDATE($D195,'Summary&amp;Assumptions'!$G$32))*$B195+AND(DF$56&lt;'Summary&amp;Assumptions'!$J$31,DF$47&gt;=$FO195,DF$47&lt;=$FP195)*(('Summary&amp;Assumptions'!$H$25*$C195)*(1+'Summary&amp;Assumptions'!$J$29)^(DF$46-1))+AND(DF$56&lt;'Summary&amp;Assumptions'!$J$31,DF$47&gt;=$FQ195,DF$47&lt;=$FR195)*(('Summary&amp;Assumptions'!$H$25*$C195)*(1+'Summary&amp;Assumptions'!$J$29)^(DF$46-1))</f>
        <v>0</v>
      </c>
      <c r="DB195" s="588">
        <f>AND(DG$55&gt;0,SUM($E195:DA195)&lt;'Summary&amp;Assumptions'!$G$32*$B195,$D195&gt;='Summary&amp;Assumptions'!$D$17,DG$47&gt;=$D195,DG$47&lt;=EDATE($D195,'Summary&amp;Assumptions'!$G$32))*$B195+AND(DG$56&lt;'Summary&amp;Assumptions'!$J$31,DG$47&gt;=$FO195,DG$47&lt;=$FP195)*(('Summary&amp;Assumptions'!$H$25*$C195)*(1+'Summary&amp;Assumptions'!$J$29)^(DG$46-1))+AND(DG$56&lt;'Summary&amp;Assumptions'!$J$31,DG$47&gt;=$FQ195,DG$47&lt;=$FR195)*(('Summary&amp;Assumptions'!$H$25*$C195)*(1+'Summary&amp;Assumptions'!$J$29)^(DG$46-1))</f>
        <v>0</v>
      </c>
      <c r="DC195" s="588">
        <f>AND(DH$55&gt;0,SUM($E195:DB195)&lt;'Summary&amp;Assumptions'!$G$32*$B195,$D195&gt;='Summary&amp;Assumptions'!$D$17,DH$47&gt;=$D195,DH$47&lt;=EDATE($D195,'Summary&amp;Assumptions'!$G$32))*$B195+AND(DH$56&lt;'Summary&amp;Assumptions'!$J$31,DH$47&gt;=$FO195,DH$47&lt;=$FP195)*(('Summary&amp;Assumptions'!$H$25*$C195)*(1+'Summary&amp;Assumptions'!$J$29)^(DH$46-1))+AND(DH$56&lt;'Summary&amp;Assumptions'!$J$31,DH$47&gt;=$FQ195,DH$47&lt;=$FR195)*(('Summary&amp;Assumptions'!$H$25*$C195)*(1+'Summary&amp;Assumptions'!$J$29)^(DH$46-1))</f>
        <v>0</v>
      </c>
      <c r="DD195" s="588">
        <f>AND(DI$55&gt;0,SUM($E195:DC195)&lt;'Summary&amp;Assumptions'!$G$32*$B195,$D195&gt;='Summary&amp;Assumptions'!$D$17,DI$47&gt;=$D195,DI$47&lt;=EDATE($D195,'Summary&amp;Assumptions'!$G$32))*$B195+AND(DI$56&lt;'Summary&amp;Assumptions'!$J$31,DI$47&gt;=$FO195,DI$47&lt;=$FP195)*(('Summary&amp;Assumptions'!$H$25*$C195)*(1+'Summary&amp;Assumptions'!$J$29)^(DI$46-1))+AND(DI$56&lt;'Summary&amp;Assumptions'!$J$31,DI$47&gt;=$FQ195,DI$47&lt;=$FR195)*(('Summary&amp;Assumptions'!$H$25*$C195)*(1+'Summary&amp;Assumptions'!$J$29)^(DI$46-1))</f>
        <v>0</v>
      </c>
      <c r="DE195" s="588">
        <f>AND(DJ$55&gt;0,SUM($E195:DD195)&lt;'Summary&amp;Assumptions'!$G$32*$B195,$D195&gt;='Summary&amp;Assumptions'!$D$17,DJ$47&gt;=$D195,DJ$47&lt;=EDATE($D195,'Summary&amp;Assumptions'!$G$32))*$B195+AND(DJ$56&lt;'Summary&amp;Assumptions'!$J$31,DJ$47&gt;=$FO195,DJ$47&lt;=$FP195)*(('Summary&amp;Assumptions'!$H$25*$C195)*(1+'Summary&amp;Assumptions'!$J$29)^(DJ$46-1))+AND(DJ$56&lt;'Summary&amp;Assumptions'!$J$31,DJ$47&gt;=$FQ195,DJ$47&lt;=$FR195)*(('Summary&amp;Assumptions'!$H$25*$C195)*(1+'Summary&amp;Assumptions'!$J$29)^(DJ$46-1))</f>
        <v>0</v>
      </c>
      <c r="DF195" s="588">
        <f>AND(DK$55&gt;0,SUM($E195:DE195)&lt;'Summary&amp;Assumptions'!$G$32*$B195,$D195&gt;='Summary&amp;Assumptions'!$D$17,DK$47&gt;=$D195,DK$47&lt;=EDATE($D195,'Summary&amp;Assumptions'!$G$32))*$B195+AND(DK$56&lt;'Summary&amp;Assumptions'!$J$31,DK$47&gt;=$FO195,DK$47&lt;=$FP195)*(('Summary&amp;Assumptions'!$H$25*$C195)*(1+'Summary&amp;Assumptions'!$J$29)^(DK$46-1))+AND(DK$56&lt;'Summary&amp;Assumptions'!$J$31,DK$47&gt;=$FQ195,DK$47&lt;=$FR195)*(('Summary&amp;Assumptions'!$H$25*$C195)*(1+'Summary&amp;Assumptions'!$J$29)^(DK$46-1))</f>
        <v>0</v>
      </c>
      <c r="DG195" s="588">
        <f>AND(DL$55&gt;0,SUM($E195:DF195)&lt;'Summary&amp;Assumptions'!$G$32*$B195,$D195&gt;='Summary&amp;Assumptions'!$D$17,DL$47&gt;=$D195,DL$47&lt;=EDATE($D195,'Summary&amp;Assumptions'!$G$32))*$B195+AND(DL$56&lt;'Summary&amp;Assumptions'!$J$31,DL$47&gt;=$FO195,DL$47&lt;=$FP195)*(('Summary&amp;Assumptions'!$H$25*$C195)*(1+'Summary&amp;Assumptions'!$J$29)^(DL$46-1))+AND(DL$56&lt;'Summary&amp;Assumptions'!$J$31,DL$47&gt;=$FQ195,DL$47&lt;=$FR195)*(('Summary&amp;Assumptions'!$H$25*$C195)*(1+'Summary&amp;Assumptions'!$J$29)^(DL$46-1))</f>
        <v>0</v>
      </c>
      <c r="DH195" s="588">
        <f>AND(DM$55&gt;0,SUM($E195:DG195)&lt;'Summary&amp;Assumptions'!$G$32*$B195,$D195&gt;='Summary&amp;Assumptions'!$D$17,DM$47&gt;=$D195,DM$47&lt;=EDATE($D195,'Summary&amp;Assumptions'!$G$32))*$B195+AND(DM$56&lt;'Summary&amp;Assumptions'!$J$31,DM$47&gt;=$FO195,DM$47&lt;=$FP195)*(('Summary&amp;Assumptions'!$H$25*$C195)*(1+'Summary&amp;Assumptions'!$J$29)^(DM$46-1))+AND(DM$56&lt;'Summary&amp;Assumptions'!$J$31,DM$47&gt;=$FQ195,DM$47&lt;=$FR195)*(('Summary&amp;Assumptions'!$H$25*$C195)*(1+'Summary&amp;Assumptions'!$J$29)^(DM$46-1))</f>
        <v>0</v>
      </c>
      <c r="DI195" s="588">
        <f>AND(DN$55&gt;0,SUM($E195:DH195)&lt;'Summary&amp;Assumptions'!$G$32*$B195,$D195&gt;='Summary&amp;Assumptions'!$D$17,DN$47&gt;=$D195,DN$47&lt;=EDATE($D195,'Summary&amp;Assumptions'!$G$32))*$B195+AND(DN$56&lt;'Summary&amp;Assumptions'!$J$31,DN$47&gt;=$FO195,DN$47&lt;=$FP195)*(('Summary&amp;Assumptions'!$H$25*$C195)*(1+'Summary&amp;Assumptions'!$J$29)^(DN$46-1))+AND(DN$56&lt;'Summary&amp;Assumptions'!$J$31,DN$47&gt;=$FQ195,DN$47&lt;=$FR195)*(('Summary&amp;Assumptions'!$H$25*$C195)*(1+'Summary&amp;Assumptions'!$J$29)^(DN$46-1))</f>
        <v>0</v>
      </c>
      <c r="DJ195" s="588">
        <f>AND(DO$55&gt;0,SUM($E195:DI195)&lt;'Summary&amp;Assumptions'!$G$32*$B195,$D195&gt;='Summary&amp;Assumptions'!$D$17,DO$47&gt;=$D195,DO$47&lt;=EDATE($D195,'Summary&amp;Assumptions'!$G$32))*$B195+AND(DO$56&lt;'Summary&amp;Assumptions'!$J$31,DO$47&gt;=$FO195,DO$47&lt;=$FP195)*(('Summary&amp;Assumptions'!$H$25*$C195)*(1+'Summary&amp;Assumptions'!$J$29)^(DO$46-1))+AND(DO$56&lt;'Summary&amp;Assumptions'!$J$31,DO$47&gt;=$FQ195,DO$47&lt;=$FR195)*(('Summary&amp;Assumptions'!$H$25*$C195)*(1+'Summary&amp;Assumptions'!$J$29)^(DO$46-1))</f>
        <v>0</v>
      </c>
      <c r="DK195" s="588">
        <f>AND(DP$55&gt;0,SUM($E195:DJ195)&lt;'Summary&amp;Assumptions'!$G$32*$B195,$D195&gt;='Summary&amp;Assumptions'!$D$17,DP$47&gt;=$D195,DP$47&lt;=EDATE($D195,'Summary&amp;Assumptions'!$G$32))*$B195+AND(DP$56&lt;'Summary&amp;Assumptions'!$J$31,DP$47&gt;=$FO195,DP$47&lt;=$FP195)*(('Summary&amp;Assumptions'!$H$25*$C195)*(1+'Summary&amp;Assumptions'!$J$29)^(DP$46-1))+AND(DP$56&lt;'Summary&amp;Assumptions'!$J$31,DP$47&gt;=$FQ195,DP$47&lt;=$FR195)*(('Summary&amp;Assumptions'!$H$25*$C195)*(1+'Summary&amp;Assumptions'!$J$29)^(DP$46-1))</f>
        <v>0</v>
      </c>
      <c r="DL195" s="588">
        <f>AND(DQ$55&gt;0,SUM($E195:DK195)&lt;'Summary&amp;Assumptions'!$G$32*$B195,$D195&gt;='Summary&amp;Assumptions'!$D$17,DQ$47&gt;=$D195,DQ$47&lt;=EDATE($D195,'Summary&amp;Assumptions'!$G$32))*$B195+AND(DQ$56&lt;'Summary&amp;Assumptions'!$J$31,DQ$47&gt;=$FO195,DQ$47&lt;=$FP195)*(('Summary&amp;Assumptions'!$H$25*$C195)*(1+'Summary&amp;Assumptions'!$J$29)^(DQ$46-1))+AND(DQ$56&lt;'Summary&amp;Assumptions'!$J$31,DQ$47&gt;=$FQ195,DQ$47&lt;=$FR195)*(('Summary&amp;Assumptions'!$H$25*$C195)*(1+'Summary&amp;Assumptions'!$J$29)^(DQ$46-1))</f>
        <v>0</v>
      </c>
      <c r="DM195" s="588">
        <f>AND(DR$55&gt;0,SUM($E195:DL195)&lt;'Summary&amp;Assumptions'!$G$32*$B195,$D195&gt;='Summary&amp;Assumptions'!$D$17,DR$47&gt;=$D195,DR$47&lt;=EDATE($D195,'Summary&amp;Assumptions'!$G$32))*$B195+AND(DR$56&lt;'Summary&amp;Assumptions'!$J$31,DR$47&gt;=$FO195,DR$47&lt;=$FP195)*(('Summary&amp;Assumptions'!$H$25*$C195)*(1+'Summary&amp;Assumptions'!$J$29)^(DR$46-1))+AND(DR$56&lt;'Summary&amp;Assumptions'!$J$31,DR$47&gt;=$FQ195,DR$47&lt;=$FR195)*(('Summary&amp;Assumptions'!$H$25*$C195)*(1+'Summary&amp;Assumptions'!$J$29)^(DR$46-1))</f>
        <v>0</v>
      </c>
      <c r="DN195" s="588">
        <f>AND(DS$55&gt;0,SUM($E195:DM195)&lt;'Summary&amp;Assumptions'!$G$32*$B195,$D195&gt;='Summary&amp;Assumptions'!$D$17,DS$47&gt;=$D195,DS$47&lt;=EDATE($D195,'Summary&amp;Assumptions'!$G$32))*$B195+AND(DS$56&lt;'Summary&amp;Assumptions'!$J$31,DS$47&gt;=$FO195,DS$47&lt;=$FP195)*(('Summary&amp;Assumptions'!$H$25*$C195)*(1+'Summary&amp;Assumptions'!$J$29)^(DS$46-1))+AND(DS$56&lt;'Summary&amp;Assumptions'!$J$31,DS$47&gt;=$FQ195,DS$47&lt;=$FR195)*(('Summary&amp;Assumptions'!$H$25*$C195)*(1+'Summary&amp;Assumptions'!$J$29)^(DS$46-1))</f>
        <v>0</v>
      </c>
      <c r="DO195" s="588">
        <f>AND(DT$55&gt;0,SUM($E195:DN195)&lt;'Summary&amp;Assumptions'!$G$32*$B195,$D195&gt;='Summary&amp;Assumptions'!$D$17,DT$47&gt;=$D195,DT$47&lt;=EDATE($D195,'Summary&amp;Assumptions'!$G$32))*$B195+AND(DT$56&lt;'Summary&amp;Assumptions'!$J$31,DT$47&gt;=$FO195,DT$47&lt;=$FP195)*(('Summary&amp;Assumptions'!$H$25*$C195)*(1+'Summary&amp;Assumptions'!$J$29)^(DT$46-1))+AND(DT$56&lt;'Summary&amp;Assumptions'!$J$31,DT$47&gt;=$FQ195,DT$47&lt;=$FR195)*(('Summary&amp;Assumptions'!$H$25*$C195)*(1+'Summary&amp;Assumptions'!$J$29)^(DT$46-1))</f>
        <v>0</v>
      </c>
      <c r="DP195" s="588">
        <f>AND(DU$55&gt;0,SUM($E195:DO195)&lt;'Summary&amp;Assumptions'!$G$32*$B195,$D195&gt;='Summary&amp;Assumptions'!$D$17,DU$47&gt;=$D195,DU$47&lt;=EDATE($D195,'Summary&amp;Assumptions'!$G$32))*$B195+AND(DU$56&lt;'Summary&amp;Assumptions'!$J$31,DU$47&gt;=$FO195,DU$47&lt;=$FP195)*(('Summary&amp;Assumptions'!$H$25*$C195)*(1+'Summary&amp;Assumptions'!$J$29)^(DU$46-1))+AND(DU$56&lt;'Summary&amp;Assumptions'!$J$31,DU$47&gt;=$FQ195,DU$47&lt;=$FR195)*(('Summary&amp;Assumptions'!$H$25*$C195)*(1+'Summary&amp;Assumptions'!$J$29)^(DU$46-1))</f>
        <v>0</v>
      </c>
      <c r="DQ195" s="588">
        <f>AND(DV$55&gt;0,SUM($E195:DP195)&lt;'Summary&amp;Assumptions'!$G$32*$B195,$D195&gt;='Summary&amp;Assumptions'!$D$17,DV$47&gt;=$D195,DV$47&lt;=EDATE($D195,'Summary&amp;Assumptions'!$G$32))*$B195+AND(DV$56&lt;'Summary&amp;Assumptions'!$J$31,DV$47&gt;=$FO195,DV$47&lt;=$FP195)*(('Summary&amp;Assumptions'!$H$25*$C195)*(1+'Summary&amp;Assumptions'!$J$29)^(DV$46-1))+AND(DV$56&lt;'Summary&amp;Assumptions'!$J$31,DV$47&gt;=$FQ195,DV$47&lt;=$FR195)*(('Summary&amp;Assumptions'!$H$25*$C195)*(1+'Summary&amp;Assumptions'!$J$29)^(DV$46-1))</f>
        <v>0</v>
      </c>
      <c r="DR195" s="588">
        <f>AND(DW$55&gt;0,SUM($E195:DQ195)&lt;'Summary&amp;Assumptions'!$G$32*$B195,$D195&gt;='Summary&amp;Assumptions'!$D$17,DW$47&gt;=$D195,DW$47&lt;=EDATE($D195,'Summary&amp;Assumptions'!$G$32))*$B195+AND(DW$56&lt;'Summary&amp;Assumptions'!$J$31,DW$47&gt;=$FO195,DW$47&lt;=$FP195)*(('Summary&amp;Assumptions'!$H$25*$C195)*(1+'Summary&amp;Assumptions'!$J$29)^(DW$46-1))+AND(DW$56&lt;'Summary&amp;Assumptions'!$J$31,DW$47&gt;=$FQ195,DW$47&lt;=$FR195)*(('Summary&amp;Assumptions'!$H$25*$C195)*(1+'Summary&amp;Assumptions'!$J$29)^(DW$46-1))</f>
        <v>0</v>
      </c>
      <c r="DS195" s="588">
        <f>AND(DX$55&gt;0,SUM($E195:DR195)&lt;'Summary&amp;Assumptions'!$G$32*$B195,$D195&gt;='Summary&amp;Assumptions'!$D$17,DX$47&gt;=$D195,DX$47&lt;=EDATE($D195,'Summary&amp;Assumptions'!$G$32))*$B195+AND(DX$56&lt;'Summary&amp;Assumptions'!$J$31,DX$47&gt;=$FO195,DX$47&lt;=$FP195)*(('Summary&amp;Assumptions'!$H$25*$C195)*(1+'Summary&amp;Assumptions'!$J$29)^(DX$46-1))+AND(DX$56&lt;'Summary&amp;Assumptions'!$J$31,DX$47&gt;=$FQ195,DX$47&lt;=$FR195)*(('Summary&amp;Assumptions'!$H$25*$C195)*(1+'Summary&amp;Assumptions'!$J$29)^(DX$46-1))</f>
        <v>0</v>
      </c>
      <c r="DT195" s="588">
        <f>AND(DY$55&gt;0,SUM($E195:DS195)&lt;'Summary&amp;Assumptions'!$G$32*$B195,$D195&gt;='Summary&amp;Assumptions'!$D$17,DY$47&gt;=$D195,DY$47&lt;=EDATE($D195,'Summary&amp;Assumptions'!$G$32))*$B195+AND(DY$56&lt;'Summary&amp;Assumptions'!$J$31,DY$47&gt;=$FO195,DY$47&lt;=$FP195)*(('Summary&amp;Assumptions'!$H$25*$C195)*(1+'Summary&amp;Assumptions'!$J$29)^(DY$46-1))+AND(DY$56&lt;'Summary&amp;Assumptions'!$J$31,DY$47&gt;=$FQ195,DY$47&lt;=$FR195)*(('Summary&amp;Assumptions'!$H$25*$C195)*(1+'Summary&amp;Assumptions'!$J$29)^(DY$46-1))</f>
        <v>0</v>
      </c>
      <c r="DU195" s="588">
        <f>AND(DZ$55&gt;0,SUM($E195:DT195)&lt;'Summary&amp;Assumptions'!$G$32*$B195,$D195&gt;='Summary&amp;Assumptions'!$D$17,DZ$47&gt;=$D195,DZ$47&lt;=EDATE($D195,'Summary&amp;Assumptions'!$G$32))*$B195+AND(DZ$56&lt;'Summary&amp;Assumptions'!$J$31,DZ$47&gt;=$FO195,DZ$47&lt;=$FP195)*(('Summary&amp;Assumptions'!$H$25*$C195)*(1+'Summary&amp;Assumptions'!$J$29)^(DZ$46-1))+AND(DZ$56&lt;'Summary&amp;Assumptions'!$J$31,DZ$47&gt;=$FQ195,DZ$47&lt;=$FR195)*(('Summary&amp;Assumptions'!$H$25*$C195)*(1+'Summary&amp;Assumptions'!$J$29)^(DZ$46-1))</f>
        <v>0</v>
      </c>
      <c r="DV195" s="588">
        <f>AND(EA$55&gt;0,SUM($E195:DU195)&lt;'Summary&amp;Assumptions'!$G$32*$B195,$D195&gt;='Summary&amp;Assumptions'!$D$17,EA$47&gt;=$D195,EA$47&lt;=EDATE($D195,'Summary&amp;Assumptions'!$G$32))*$B195+AND(EA$56&lt;'Summary&amp;Assumptions'!$J$31,EA$47&gt;=$FO195,EA$47&lt;=$FP195)*(('Summary&amp;Assumptions'!$H$25*$C195)*(1+'Summary&amp;Assumptions'!$J$29)^(EA$46-1))+AND(EA$56&lt;'Summary&amp;Assumptions'!$J$31,EA$47&gt;=$FQ195,EA$47&lt;=$FR195)*(('Summary&amp;Assumptions'!$H$25*$C195)*(1+'Summary&amp;Assumptions'!$J$29)^(EA$46-1))</f>
        <v>0</v>
      </c>
      <c r="DW195" s="588">
        <f>AND(EB$55&gt;0,SUM($E195:DV195)&lt;'Summary&amp;Assumptions'!$G$32*$B195,$D195&gt;='Summary&amp;Assumptions'!$D$17,EB$47&gt;=$D195,EB$47&lt;=EDATE($D195,'Summary&amp;Assumptions'!$G$32))*$B195+AND(EB$56&lt;'Summary&amp;Assumptions'!$J$31,EB$47&gt;=$FO195,EB$47&lt;=$FP195)*(('Summary&amp;Assumptions'!$H$25*$C195)*(1+'Summary&amp;Assumptions'!$J$29)^(EB$46-1))+AND(EB$56&lt;'Summary&amp;Assumptions'!$J$31,EB$47&gt;=$FQ195,EB$47&lt;=$FR195)*(('Summary&amp;Assumptions'!$H$25*$C195)*(1+'Summary&amp;Assumptions'!$J$29)^(EB$46-1))</f>
        <v>0</v>
      </c>
      <c r="DX195" s="588">
        <f>AND(EC$55&gt;0,SUM($E195:DW195)&lt;'Summary&amp;Assumptions'!$G$32*$B195,$D195&gt;='Summary&amp;Assumptions'!$D$17,EC$47&gt;=$D195,EC$47&lt;=EDATE($D195,'Summary&amp;Assumptions'!$G$32))*$B195+AND(EC$56&lt;'Summary&amp;Assumptions'!$J$31,EC$47&gt;=$FO195,EC$47&lt;=$FP195)*(('Summary&amp;Assumptions'!$H$25*$C195)*(1+'Summary&amp;Assumptions'!$J$29)^(EC$46-1))+AND(EC$56&lt;'Summary&amp;Assumptions'!$J$31,EC$47&gt;=$FQ195,EC$47&lt;=$FR195)*(('Summary&amp;Assumptions'!$H$25*$C195)*(1+'Summary&amp;Assumptions'!$J$29)^(EC$46-1))</f>
        <v>0</v>
      </c>
      <c r="DY195" s="588">
        <f>AND(ED$55&gt;0,SUM($E195:DX195)&lt;'Summary&amp;Assumptions'!$G$32*$B195,$D195&gt;='Summary&amp;Assumptions'!$D$17,ED$47&gt;=$D195,ED$47&lt;=EDATE($D195,'Summary&amp;Assumptions'!$G$32))*$B195+AND(ED$56&lt;'Summary&amp;Assumptions'!$J$31,ED$47&gt;=$FO195,ED$47&lt;=$FP195)*(('Summary&amp;Assumptions'!$H$25*$C195)*(1+'Summary&amp;Assumptions'!$J$29)^(ED$46-1))+AND(ED$56&lt;'Summary&amp;Assumptions'!$J$31,ED$47&gt;=$FQ195,ED$47&lt;=$FR195)*(('Summary&amp;Assumptions'!$H$25*$C195)*(1+'Summary&amp;Assumptions'!$J$29)^(ED$46-1))</f>
        <v>0</v>
      </c>
      <c r="DZ195" s="588">
        <f>AND(EE$55&gt;0,SUM($E195:DY195)&lt;'Summary&amp;Assumptions'!$G$32*$B195,$D195&gt;='Summary&amp;Assumptions'!$D$17,EE$47&gt;=$D195,EE$47&lt;=EDATE($D195,'Summary&amp;Assumptions'!$G$32))*$B195+AND(EE$56&lt;'Summary&amp;Assumptions'!$J$31,EE$47&gt;=$FO195,EE$47&lt;=$FP195)*(('Summary&amp;Assumptions'!$H$25*$C195)*(1+'Summary&amp;Assumptions'!$J$29)^(EE$46-1))+AND(EE$56&lt;'Summary&amp;Assumptions'!$J$31,EE$47&gt;=$FQ195,EE$47&lt;=$FR195)*(('Summary&amp;Assumptions'!$H$25*$C195)*(1+'Summary&amp;Assumptions'!$J$29)^(EE$46-1))</f>
        <v>0</v>
      </c>
      <c r="EA195" s="588">
        <f>AND(EF$55&gt;0,SUM($E195:DZ195)&lt;'Summary&amp;Assumptions'!$G$32*$B195,$D195&gt;='Summary&amp;Assumptions'!$D$17,EF$47&gt;=$D195,EF$47&lt;=EDATE($D195,'Summary&amp;Assumptions'!$G$32))*$B195+AND(EF$56&lt;'Summary&amp;Assumptions'!$J$31,EF$47&gt;=$FO195,EF$47&lt;=$FP195)*(('Summary&amp;Assumptions'!$H$25*$C195)*(1+'Summary&amp;Assumptions'!$J$29)^(EF$46-1))+AND(EF$56&lt;'Summary&amp;Assumptions'!$J$31,EF$47&gt;=$FQ195,EF$47&lt;=$FR195)*(('Summary&amp;Assumptions'!$H$25*$C195)*(1+'Summary&amp;Assumptions'!$J$29)^(EF$46-1))</f>
        <v>0</v>
      </c>
      <c r="EB195" s="588">
        <f>AND(EG$55&gt;0,SUM($E195:EA195)&lt;'Summary&amp;Assumptions'!$G$32*$B195,$D195&gt;='Summary&amp;Assumptions'!$D$17,EG$47&gt;=$D195,EG$47&lt;=EDATE($D195,'Summary&amp;Assumptions'!$G$32))*$B195+AND(EG$56&lt;'Summary&amp;Assumptions'!$J$31,EG$47&gt;=$FO195,EG$47&lt;=$FP195)*(('Summary&amp;Assumptions'!$H$25*$C195)*(1+'Summary&amp;Assumptions'!$J$29)^(EG$46-1))+AND(EG$56&lt;'Summary&amp;Assumptions'!$J$31,EG$47&gt;=$FQ195,EG$47&lt;=$FR195)*(('Summary&amp;Assumptions'!$H$25*$C195)*(1+'Summary&amp;Assumptions'!$J$29)^(EG$46-1))</f>
        <v>0</v>
      </c>
      <c r="EC195" s="588">
        <f>AND(EH$55&gt;0,SUM($E195:EB195)&lt;'Summary&amp;Assumptions'!$G$32*$B195,$D195&gt;='Summary&amp;Assumptions'!$D$17,EH$47&gt;=$D195,EH$47&lt;=EDATE($D195,'Summary&amp;Assumptions'!$G$32))*$B195+AND(EH$56&lt;'Summary&amp;Assumptions'!$J$31,EH$47&gt;=$FO195,EH$47&lt;=$FP195)*(('Summary&amp;Assumptions'!$H$25*$C195)*(1+'Summary&amp;Assumptions'!$J$29)^(EH$46-1))+AND(EH$56&lt;'Summary&amp;Assumptions'!$J$31,EH$47&gt;=$FQ195,EH$47&lt;=$FR195)*(('Summary&amp;Assumptions'!$H$25*$C195)*(1+'Summary&amp;Assumptions'!$J$29)^(EH$46-1))</f>
        <v>0</v>
      </c>
      <c r="ED195" s="588">
        <f>AND(EI$55&gt;0,SUM($E195:EC195)&lt;'Summary&amp;Assumptions'!$G$32*$B195,$D195&gt;='Summary&amp;Assumptions'!$D$17,EI$47&gt;=$D195,EI$47&lt;=EDATE($D195,'Summary&amp;Assumptions'!$G$32))*$B195+AND(EI$56&lt;'Summary&amp;Assumptions'!$J$31,EI$47&gt;=$FO195,EI$47&lt;=$FP195)*(('Summary&amp;Assumptions'!$H$25*$C195)*(1+'Summary&amp;Assumptions'!$J$29)^(EI$46-1))+AND(EI$56&lt;'Summary&amp;Assumptions'!$J$31,EI$47&gt;=$FQ195,EI$47&lt;=$FR195)*(('Summary&amp;Assumptions'!$H$25*$C195)*(1+'Summary&amp;Assumptions'!$J$29)^(EI$46-1))</f>
        <v>0</v>
      </c>
      <c r="EE195" s="588">
        <f>AND(EJ$55&gt;0,SUM($E195:ED195)&lt;'Summary&amp;Assumptions'!$G$32*$B195,$D195&gt;='Summary&amp;Assumptions'!$D$17,EJ$47&gt;=$D195,EJ$47&lt;=EDATE($D195,'Summary&amp;Assumptions'!$G$32))*$B195+AND(EJ$56&lt;'Summary&amp;Assumptions'!$J$31,EJ$47&gt;=$FO195,EJ$47&lt;=$FP195)*(('Summary&amp;Assumptions'!$H$25*$C195)*(1+'Summary&amp;Assumptions'!$J$29)^(EJ$46-1))+AND(EJ$56&lt;'Summary&amp;Assumptions'!$J$31,EJ$47&gt;=$FQ195,EJ$47&lt;=$FR195)*(('Summary&amp;Assumptions'!$H$25*$C195)*(1+'Summary&amp;Assumptions'!$J$29)^(EJ$46-1))</f>
        <v>0</v>
      </c>
      <c r="EF195" s="588">
        <f>AND(EK$55&gt;0,SUM($E195:EE195)&lt;'Summary&amp;Assumptions'!$G$32*$B195,$D195&gt;='Summary&amp;Assumptions'!$D$17,EK$47&gt;=$D195,EK$47&lt;=EDATE($D195,'Summary&amp;Assumptions'!$G$32))*$B195+AND(EK$56&lt;'Summary&amp;Assumptions'!$J$31,EK$47&gt;=$FO195,EK$47&lt;=$FP195)*(('Summary&amp;Assumptions'!$H$25*$C195)*(1+'Summary&amp;Assumptions'!$J$29)^(EK$46-1))+AND(EK$56&lt;'Summary&amp;Assumptions'!$J$31,EK$47&gt;=$FQ195,EK$47&lt;=$FR195)*(('Summary&amp;Assumptions'!$H$25*$C195)*(1+'Summary&amp;Assumptions'!$J$29)^(EK$46-1))</f>
        <v>0</v>
      </c>
      <c r="EG195" s="588">
        <f>AND(EL$55&gt;0,SUM($E195:EF195)&lt;'Summary&amp;Assumptions'!$G$32*$B195,$D195&gt;='Summary&amp;Assumptions'!$D$17,EL$47&gt;=$D195,EL$47&lt;=EDATE($D195,'Summary&amp;Assumptions'!$G$32))*$B195+AND(EL$56&lt;'Summary&amp;Assumptions'!$J$31,EL$47&gt;=$FO195,EL$47&lt;=$FP195)*(('Summary&amp;Assumptions'!$H$25*$C195)*(1+'Summary&amp;Assumptions'!$J$29)^(EL$46-1))+AND(EL$56&lt;'Summary&amp;Assumptions'!$J$31,EL$47&gt;=$FQ195,EL$47&lt;=$FR195)*(('Summary&amp;Assumptions'!$H$25*$C195)*(1+'Summary&amp;Assumptions'!$J$29)^(EL$46-1))</f>
        <v>0</v>
      </c>
      <c r="EH195" s="588">
        <f>AND(EM$55&gt;0,SUM($E195:EG195)&lt;'Summary&amp;Assumptions'!$G$32*$B195,$D195&gt;='Summary&amp;Assumptions'!$D$17,EM$47&gt;=$D195,EM$47&lt;=EDATE($D195,'Summary&amp;Assumptions'!$G$32))*$B195+AND(EM$56&lt;'Summary&amp;Assumptions'!$J$31,EM$47&gt;=$FO195,EM$47&lt;=$FP195)*(('Summary&amp;Assumptions'!$H$25*$C195)*(1+'Summary&amp;Assumptions'!$J$29)^(EM$46-1))+AND(EM$56&lt;'Summary&amp;Assumptions'!$J$31,EM$47&gt;=$FQ195,EM$47&lt;=$FR195)*(('Summary&amp;Assumptions'!$H$25*$C195)*(1+'Summary&amp;Assumptions'!$J$29)^(EM$46-1))</f>
        <v>0</v>
      </c>
      <c r="EI195" s="588">
        <f>AND(EN$55&gt;0,SUM($E195:EH195)&lt;'Summary&amp;Assumptions'!$G$32*$B195,$D195&gt;='Summary&amp;Assumptions'!$D$17,EN$47&gt;=$D195,EN$47&lt;=EDATE($D195,'Summary&amp;Assumptions'!$G$32))*$B195+AND(EN$56&lt;'Summary&amp;Assumptions'!$J$31,EN$47&gt;=$FO195,EN$47&lt;=$FP195)*(('Summary&amp;Assumptions'!$H$25*$C195)*(1+'Summary&amp;Assumptions'!$J$29)^(EN$46-1))+AND(EN$56&lt;'Summary&amp;Assumptions'!$J$31,EN$47&gt;=$FQ195,EN$47&lt;=$FR195)*(('Summary&amp;Assumptions'!$H$25*$C195)*(1+'Summary&amp;Assumptions'!$J$29)^(EN$46-1))</f>
        <v>0</v>
      </c>
      <c r="EJ195" s="588">
        <f>AND(EO$55&gt;0,SUM($E195:EI195)&lt;'Summary&amp;Assumptions'!$G$32*$B195,$D195&gt;='Summary&amp;Assumptions'!$D$17,EO$47&gt;=$D195,EO$47&lt;=EDATE($D195,'Summary&amp;Assumptions'!$G$32))*$B195+AND(EO$56&lt;'Summary&amp;Assumptions'!$J$31,EO$47&gt;=$FO195,EO$47&lt;=$FP195)*(('Summary&amp;Assumptions'!$H$25*$C195)*(1+'Summary&amp;Assumptions'!$J$29)^(EO$46-1))+AND(EO$56&lt;'Summary&amp;Assumptions'!$J$31,EO$47&gt;=$FQ195,EO$47&lt;=$FR195)*(('Summary&amp;Assumptions'!$H$25*$C195)*(1+'Summary&amp;Assumptions'!$J$29)^(EO$46-1))</f>
        <v>0</v>
      </c>
      <c r="EK195" s="588">
        <f>AND(EP$55&gt;0,SUM($E195:EJ195)&lt;'Summary&amp;Assumptions'!$G$32*$B195,$D195&gt;='Summary&amp;Assumptions'!$D$17,EP$47&gt;=$D195,EP$47&lt;=EDATE($D195,'Summary&amp;Assumptions'!$G$32))*$B195+AND(EP$56&lt;'Summary&amp;Assumptions'!$J$31,EP$47&gt;=$FO195,EP$47&lt;=$FP195)*(('Summary&amp;Assumptions'!$H$25*$C195)*(1+'Summary&amp;Assumptions'!$J$29)^(EP$46-1))+AND(EP$56&lt;'Summary&amp;Assumptions'!$J$31,EP$47&gt;=$FQ195,EP$47&lt;=$FR195)*(('Summary&amp;Assumptions'!$H$25*$C195)*(1+'Summary&amp;Assumptions'!$J$29)^(EP$46-1))</f>
        <v>0</v>
      </c>
      <c r="EL195" s="588">
        <f>AND(EQ$55&gt;0,SUM($E195:EK195)&lt;'Summary&amp;Assumptions'!$G$32*$B195,$D195&gt;='Summary&amp;Assumptions'!$D$17,EQ$47&gt;=$D195,EQ$47&lt;=EDATE($D195,'Summary&amp;Assumptions'!$G$32))*$B195+AND(EQ$56&lt;'Summary&amp;Assumptions'!$J$31,EQ$47&gt;=$FO195,EQ$47&lt;=$FP195)*(('Summary&amp;Assumptions'!$H$25*$C195)*(1+'Summary&amp;Assumptions'!$J$29)^(EQ$46-1))+AND(EQ$56&lt;'Summary&amp;Assumptions'!$J$31,EQ$47&gt;=$FQ195,EQ$47&lt;=$FR195)*(('Summary&amp;Assumptions'!$H$25*$C195)*(1+'Summary&amp;Assumptions'!$J$29)^(EQ$46-1))</f>
        <v>0</v>
      </c>
      <c r="EM195" s="588">
        <f>AND(ER$55&gt;0,SUM($E195:EL195)&lt;'Summary&amp;Assumptions'!$G$32*$B195,$D195&gt;='Summary&amp;Assumptions'!$D$17,ER$47&gt;=$D195,ER$47&lt;=EDATE($D195,'Summary&amp;Assumptions'!$G$32))*$B195+AND(ER$56&lt;'Summary&amp;Assumptions'!$J$31,ER$47&gt;=$FO195,ER$47&lt;=$FP195)*(('Summary&amp;Assumptions'!$H$25*$C195)*(1+'Summary&amp;Assumptions'!$J$29)^(ER$46-1))+AND(ER$56&lt;'Summary&amp;Assumptions'!$J$31,ER$47&gt;=$FQ195,ER$47&lt;=$FR195)*(('Summary&amp;Assumptions'!$H$25*$C195)*(1+'Summary&amp;Assumptions'!$J$29)^(ER$46-1))</f>
        <v>0</v>
      </c>
      <c r="EN195" s="588">
        <f>AND(ES$55&gt;0,SUM($E195:EM195)&lt;'Summary&amp;Assumptions'!$G$32*$B195,$D195&gt;='Summary&amp;Assumptions'!$D$17,ES$47&gt;=$D195,ES$47&lt;=EDATE($D195,'Summary&amp;Assumptions'!$G$32))*$B195+AND(ES$56&lt;'Summary&amp;Assumptions'!$J$31,ES$47&gt;=$FO195,ES$47&lt;=$FP195)*(('Summary&amp;Assumptions'!$H$25*$C195)*(1+'Summary&amp;Assumptions'!$J$29)^(ES$46-1))+AND(ES$56&lt;'Summary&amp;Assumptions'!$J$31,ES$47&gt;=$FQ195,ES$47&lt;=$FR195)*(('Summary&amp;Assumptions'!$H$25*$C195)*(1+'Summary&amp;Assumptions'!$J$29)^(ES$46-1))</f>
        <v>0</v>
      </c>
      <c r="EO195" s="588">
        <f>AND(ET$55&gt;0,SUM($E195:EN195)&lt;'Summary&amp;Assumptions'!$G$32*$B195,$D195&gt;='Summary&amp;Assumptions'!$D$17,ET$47&gt;=$D195,ET$47&lt;=EDATE($D195,'Summary&amp;Assumptions'!$G$32))*$B195+AND(ET$56&lt;'Summary&amp;Assumptions'!$J$31,ET$47&gt;=$FO195,ET$47&lt;=$FP195)*(('Summary&amp;Assumptions'!$H$25*$C195)*(1+'Summary&amp;Assumptions'!$J$29)^(ET$46-1))+AND(ET$56&lt;'Summary&amp;Assumptions'!$J$31,ET$47&gt;=$FQ195,ET$47&lt;=$FR195)*(('Summary&amp;Assumptions'!$H$25*$C195)*(1+'Summary&amp;Assumptions'!$J$29)^(ET$46-1))</f>
        <v>0</v>
      </c>
      <c r="EP195" s="588">
        <f>AND(EU$55&gt;0,SUM($E195:EO195)&lt;'Summary&amp;Assumptions'!$G$32*$B195,$D195&gt;='Summary&amp;Assumptions'!$D$17,EU$47&gt;=$D195,EU$47&lt;=EDATE($D195,'Summary&amp;Assumptions'!$G$32))*$B195+AND(EU$56&lt;'Summary&amp;Assumptions'!$J$31,EU$47&gt;=$FO195,EU$47&lt;=$FP195)*(('Summary&amp;Assumptions'!$H$25*$C195)*(1+'Summary&amp;Assumptions'!$J$29)^(EU$46-1))+AND(EU$56&lt;'Summary&amp;Assumptions'!$J$31,EU$47&gt;=$FQ195,EU$47&lt;=$FR195)*(('Summary&amp;Assumptions'!$H$25*$C195)*(1+'Summary&amp;Assumptions'!$J$29)^(EU$46-1))</f>
        <v>0</v>
      </c>
      <c r="EQ195" s="588">
        <f>AND(EV$55&gt;0,SUM($E195:EP195)&lt;'Summary&amp;Assumptions'!$G$32*$B195,$D195&gt;='Summary&amp;Assumptions'!$D$17,EV$47&gt;=$D195,EV$47&lt;=EDATE($D195,'Summary&amp;Assumptions'!$G$32))*$B195+AND(EV$56&lt;'Summary&amp;Assumptions'!$J$31,EV$47&gt;=$FO195,EV$47&lt;=$FP195)*(('Summary&amp;Assumptions'!$H$25*$C195)*(1+'Summary&amp;Assumptions'!$J$29)^(EV$46-1))+AND(EV$56&lt;'Summary&amp;Assumptions'!$J$31,EV$47&gt;=$FQ195,EV$47&lt;=$FR195)*(('Summary&amp;Assumptions'!$H$25*$C195)*(1+'Summary&amp;Assumptions'!$J$29)^(EV$46-1))</f>
        <v>0</v>
      </c>
      <c r="ER195" s="588">
        <f>AND(EW$55&gt;0,SUM($E195:EQ195)&lt;'Summary&amp;Assumptions'!$G$32*$B195,$D195&gt;='Summary&amp;Assumptions'!$D$17,EW$47&gt;=$D195,EW$47&lt;=EDATE($D195,'Summary&amp;Assumptions'!$G$32))*$B195+AND(EW$56&lt;'Summary&amp;Assumptions'!$J$31,EW$47&gt;=$FO195,EW$47&lt;=$FP195)*(('Summary&amp;Assumptions'!$H$25*$C195)*(1+'Summary&amp;Assumptions'!$J$29)^(EW$46-1))+AND(EW$56&lt;'Summary&amp;Assumptions'!$J$31,EW$47&gt;=$FQ195,EW$47&lt;=$FR195)*(('Summary&amp;Assumptions'!$H$25*$C195)*(1+'Summary&amp;Assumptions'!$J$29)^(EW$46-1))</f>
        <v>0</v>
      </c>
      <c r="ES195" s="588">
        <f>AND(EX$55&gt;0,SUM($E195:ER195)&lt;'Summary&amp;Assumptions'!$G$32*$B195,$D195&gt;='Summary&amp;Assumptions'!$D$17,EX$47&gt;=$D195,EX$47&lt;=EDATE($D195,'Summary&amp;Assumptions'!$G$32))*$B195+AND(EX$56&lt;'Summary&amp;Assumptions'!$J$31,EX$47&gt;=$FO195,EX$47&lt;=$FP195)*(('Summary&amp;Assumptions'!$H$25*$C195)*(1+'Summary&amp;Assumptions'!$J$29)^(EX$46-1))+AND(EX$56&lt;'Summary&amp;Assumptions'!$J$31,EX$47&gt;=$FQ195,EX$47&lt;=$FR195)*(('Summary&amp;Assumptions'!$H$25*$C195)*(1+'Summary&amp;Assumptions'!$J$29)^(EX$46-1))</f>
        <v>0</v>
      </c>
      <c r="ET195" s="588">
        <f>AND(EY$55&gt;0,SUM($E195:ES195)&lt;'Summary&amp;Assumptions'!$G$32*$B195,$D195&gt;='Summary&amp;Assumptions'!$D$17,EY$47&gt;=$D195,EY$47&lt;=EDATE($D195,'Summary&amp;Assumptions'!$G$32))*$B195+AND(EY$56&lt;'Summary&amp;Assumptions'!$J$31,EY$47&gt;=$FO195,EY$47&lt;=$FP195)*(('Summary&amp;Assumptions'!$H$25*$C195)*(1+'Summary&amp;Assumptions'!$J$29)^(EY$46-1))+AND(EY$56&lt;'Summary&amp;Assumptions'!$J$31,EY$47&gt;=$FQ195,EY$47&lt;=$FR195)*(('Summary&amp;Assumptions'!$H$25*$C195)*(1+'Summary&amp;Assumptions'!$J$29)^(EY$46-1))</f>
        <v>0</v>
      </c>
      <c r="EU195" s="588">
        <f>AND(EZ$55&gt;0,SUM($E195:ET195)&lt;'Summary&amp;Assumptions'!$G$32*$B195,$D195&gt;='Summary&amp;Assumptions'!$D$17,EZ$47&gt;=$D195,EZ$47&lt;=EDATE($D195,'Summary&amp;Assumptions'!$G$32))*$B195+AND(EZ$56&lt;'Summary&amp;Assumptions'!$J$31,EZ$47&gt;=$FO195,EZ$47&lt;=$FP195)*(('Summary&amp;Assumptions'!$H$25*$C195)*(1+'Summary&amp;Assumptions'!$J$29)^(EZ$46-1))+AND(EZ$56&lt;'Summary&amp;Assumptions'!$J$31,EZ$47&gt;=$FQ195,EZ$47&lt;=$FR195)*(('Summary&amp;Assumptions'!$H$25*$C195)*(1+'Summary&amp;Assumptions'!$J$29)^(EZ$46-1))</f>
        <v>0</v>
      </c>
      <c r="EV195" s="588">
        <f>AND(FA$55&gt;0,SUM($E195:EU195)&lt;'Summary&amp;Assumptions'!$G$32*$B195,$D195&gt;='Summary&amp;Assumptions'!$D$17,FA$47&gt;=$D195,FA$47&lt;=EDATE($D195,'Summary&amp;Assumptions'!$G$32))*$B195+AND(FA$56&lt;'Summary&amp;Assumptions'!$J$31,FA$47&gt;=$FO195,FA$47&lt;=$FP195)*(('Summary&amp;Assumptions'!$H$25*$C195)*(1+'Summary&amp;Assumptions'!$J$29)^(FA$46-1))+AND(FA$56&lt;'Summary&amp;Assumptions'!$J$31,FA$47&gt;=$FQ195,FA$47&lt;=$FR195)*(('Summary&amp;Assumptions'!$H$25*$C195)*(1+'Summary&amp;Assumptions'!$J$29)^(FA$46-1))</f>
        <v>0</v>
      </c>
      <c r="EW195" s="588">
        <f>AND(FB$55&gt;0,SUM($E195:EV195)&lt;'Summary&amp;Assumptions'!$G$32*$B195,$D195&gt;='Summary&amp;Assumptions'!$D$17,FB$47&gt;=$D195,FB$47&lt;=EDATE($D195,'Summary&amp;Assumptions'!$G$32))*$B195+AND(FB$56&lt;'Summary&amp;Assumptions'!$J$31,FB$47&gt;=$FO195,FB$47&lt;=$FP195)*(('Summary&amp;Assumptions'!$H$25*$C195)*(1+'Summary&amp;Assumptions'!$J$29)^(FB$46-1))+AND(FB$56&lt;'Summary&amp;Assumptions'!$J$31,FB$47&gt;=$FQ195,FB$47&lt;=$FR195)*(('Summary&amp;Assumptions'!$H$25*$C195)*(1+'Summary&amp;Assumptions'!$J$29)^(FB$46-1))</f>
        <v>0</v>
      </c>
      <c r="EX195" s="588">
        <f>AND(FC$55&gt;0,SUM($E195:EW195)&lt;'Summary&amp;Assumptions'!$G$32*$B195,$D195&gt;='Summary&amp;Assumptions'!$D$17,FC$47&gt;=$D195,FC$47&lt;=EDATE($D195,'Summary&amp;Assumptions'!$G$32))*$B195+AND(FC$56&lt;'Summary&amp;Assumptions'!$J$31,FC$47&gt;=$FO195,FC$47&lt;=$FP195)*(('Summary&amp;Assumptions'!$H$25*$C195)*(1+'Summary&amp;Assumptions'!$J$29)^(FC$46-1))+AND(FC$56&lt;'Summary&amp;Assumptions'!$J$31,FC$47&gt;=$FQ195,FC$47&lt;=$FR195)*(('Summary&amp;Assumptions'!$H$25*$C195)*(1+'Summary&amp;Assumptions'!$J$29)^(FC$46-1))</f>
        <v>0</v>
      </c>
      <c r="EY195" s="588">
        <f>AND(FD$55&gt;0,SUM($E195:EX195)&lt;'Summary&amp;Assumptions'!$G$32*$B195,$D195&gt;='Summary&amp;Assumptions'!$D$17,FD$47&gt;=$D195,FD$47&lt;=EDATE($D195,'Summary&amp;Assumptions'!$G$32))*$B195+AND(FD$56&lt;'Summary&amp;Assumptions'!$J$31,FD$47&gt;=$FO195,FD$47&lt;=$FP195)*(('Summary&amp;Assumptions'!$H$25*$C195)*(1+'Summary&amp;Assumptions'!$J$29)^(FD$46-1))+AND(FD$56&lt;'Summary&amp;Assumptions'!$J$31,FD$47&gt;=$FQ195,FD$47&lt;=$FR195)*(('Summary&amp;Assumptions'!$H$25*$C195)*(1+'Summary&amp;Assumptions'!$J$29)^(FD$46-1))</f>
        <v>0</v>
      </c>
      <c r="EZ195" s="588">
        <f>AND(FE$55&gt;0,SUM($E195:EY195)&lt;'Summary&amp;Assumptions'!$G$32*$B195,$D195&gt;='Summary&amp;Assumptions'!$D$17,FE$47&gt;=$D195,FE$47&lt;=EDATE($D195,'Summary&amp;Assumptions'!$G$32))*$B195+AND(FE$56&lt;'Summary&amp;Assumptions'!$J$31,FE$47&gt;=$FO195,FE$47&lt;=$FP195)*(('Summary&amp;Assumptions'!$H$25*$C195)*(1+'Summary&amp;Assumptions'!$J$29)^(FE$46-1))+AND(FE$56&lt;'Summary&amp;Assumptions'!$J$31,FE$47&gt;=$FQ195,FE$47&lt;=$FR195)*(('Summary&amp;Assumptions'!$H$25*$C195)*(1+'Summary&amp;Assumptions'!$J$29)^(FE$46-1))</f>
        <v>0</v>
      </c>
      <c r="FA195" s="588">
        <f>AND(FF$55&gt;0,SUM($E195:EZ195)&lt;'Summary&amp;Assumptions'!$G$32*$B195,$D195&gt;='Summary&amp;Assumptions'!$D$17,FF$47&gt;=$D195,FF$47&lt;=EDATE($D195,'Summary&amp;Assumptions'!$G$32))*$B195+AND(FF$56&lt;'Summary&amp;Assumptions'!$J$31,FF$47&gt;=$FO195,FF$47&lt;=$FP195)*(('Summary&amp;Assumptions'!$H$25*$C195)*(1+'Summary&amp;Assumptions'!$J$29)^(FF$46-1))+AND(FF$56&lt;'Summary&amp;Assumptions'!$J$31,FF$47&gt;=$FQ195,FF$47&lt;=$FR195)*(('Summary&amp;Assumptions'!$H$25*$C195)*(1+'Summary&amp;Assumptions'!$J$29)^(FF$46-1))</f>
        <v>0</v>
      </c>
      <c r="FB195" s="588">
        <f>AND(FG$55&gt;0,SUM($E195:FA195)&lt;'Summary&amp;Assumptions'!$G$32*$B195,$D195&gt;='Summary&amp;Assumptions'!$D$17,FG$47&gt;=$D195,FG$47&lt;=EDATE($D195,'Summary&amp;Assumptions'!$G$32))*$B195+AND(FG$56&lt;'Summary&amp;Assumptions'!$J$31,FG$47&gt;=$FO195,FG$47&lt;=$FP195)*(('Summary&amp;Assumptions'!$H$25*$C195)*(1+'Summary&amp;Assumptions'!$J$29)^(FG$46-1))+AND(FG$56&lt;'Summary&amp;Assumptions'!$J$31,FG$47&gt;=$FQ195,FG$47&lt;=$FR195)*(('Summary&amp;Assumptions'!$H$25*$C195)*(1+'Summary&amp;Assumptions'!$J$29)^(FG$46-1))</f>
        <v>0</v>
      </c>
      <c r="FC195" s="588">
        <f>AND(FH$55&gt;0,SUM($E195:FB195)&lt;'Summary&amp;Assumptions'!$G$32*$B195,$D195&gt;='Summary&amp;Assumptions'!$D$17,FH$47&gt;=$D195,FH$47&lt;=EDATE($D195,'Summary&amp;Assumptions'!$G$32))*$B195+AND(FH$56&lt;'Summary&amp;Assumptions'!$J$31,FH$47&gt;=$FO195,FH$47&lt;=$FP195)*(('Summary&amp;Assumptions'!$H$25*$C195)*(1+'Summary&amp;Assumptions'!$J$29)^(FH$46-1))+AND(FH$56&lt;'Summary&amp;Assumptions'!$J$31,FH$47&gt;=$FQ195,FH$47&lt;=$FR195)*(('Summary&amp;Assumptions'!$H$25*$C195)*(1+'Summary&amp;Assumptions'!$J$29)^(FH$46-1))</f>
        <v>0</v>
      </c>
      <c r="FD195" s="588">
        <f>AND(FI$55&gt;0,SUM($E195:FC195)&lt;'Summary&amp;Assumptions'!$G$32*$B195,$D195&gt;='Summary&amp;Assumptions'!$D$17,FI$47&gt;=$D195,FI$47&lt;=EDATE($D195,'Summary&amp;Assumptions'!$G$32))*$B195+AND(FI$56&lt;'Summary&amp;Assumptions'!$J$31,FI$47&gt;=$FO195,FI$47&lt;=$FP195)*(('Summary&amp;Assumptions'!$H$25*$C195)*(1+'Summary&amp;Assumptions'!$J$29)^(FI$46-1))+AND(FI$56&lt;'Summary&amp;Assumptions'!$J$31,FI$47&gt;=$FQ195,FI$47&lt;=$FR195)*(('Summary&amp;Assumptions'!$H$25*$C195)*(1+'Summary&amp;Assumptions'!$J$29)^(FI$46-1))</f>
        <v>0</v>
      </c>
      <c r="FE195" s="588">
        <f>AND(FJ$55&gt;0,SUM($E195:FD195)&lt;'Summary&amp;Assumptions'!$G$32*$B195,$D195&gt;='Summary&amp;Assumptions'!$D$17,FJ$47&gt;=$D195,FJ$47&lt;=EDATE($D195,'Summary&amp;Assumptions'!$G$32))*$B195+AND(FJ$56&lt;'Summary&amp;Assumptions'!$J$31,FJ$47&gt;=$FO195,FJ$47&lt;=$FP195)*(('Summary&amp;Assumptions'!$H$25*$C195)*(1+'Summary&amp;Assumptions'!$J$29)^(FJ$46-1))+AND(FJ$56&lt;'Summary&amp;Assumptions'!$J$31,FJ$47&gt;=$FQ195,FJ$47&lt;=$FR195)*(('Summary&amp;Assumptions'!$H$25*$C195)*(1+'Summary&amp;Assumptions'!$J$29)^(FJ$46-1))</f>
        <v>0</v>
      </c>
      <c r="FF195" s="588">
        <f>AND(FK$55&gt;0,SUM($E195:FE195)&lt;'Summary&amp;Assumptions'!$G$32*$B195,$D195&gt;='Summary&amp;Assumptions'!$D$17,FK$47&gt;=$D195,FK$47&lt;=EDATE($D195,'Summary&amp;Assumptions'!$G$32))*$B195+AND(FK$56&lt;'Summary&amp;Assumptions'!$J$31,FK$47&gt;=$FO195,FK$47&lt;=$FP195)*(('Summary&amp;Assumptions'!$H$25*$C195)*(1+'Summary&amp;Assumptions'!$J$29)^(FK$46-1))+AND(FK$56&lt;'Summary&amp;Assumptions'!$J$31,FK$47&gt;=$FQ195,FK$47&lt;=$FR195)*(('Summary&amp;Assumptions'!$H$25*$C195)*(1+'Summary&amp;Assumptions'!$J$29)^(FK$46-1))</f>
        <v>0</v>
      </c>
      <c r="FG195" s="588">
        <f>AND(FL$55&gt;0,SUM($E195:FF195)&lt;'Summary&amp;Assumptions'!$G$32*$B195,$D195&gt;='Summary&amp;Assumptions'!$D$17,FL$47&gt;=$D195,FL$47&lt;=EDATE($D195,'Summary&amp;Assumptions'!$G$32))*$B195+AND(FL$56&lt;'Summary&amp;Assumptions'!$J$31,FL$47&gt;=$FO195,FL$47&lt;=$FP195)*(('Summary&amp;Assumptions'!$H$25*$C195)*(1+'Summary&amp;Assumptions'!$J$29)^(FL$46-1))+AND(FL$56&lt;'Summary&amp;Assumptions'!$J$31,FL$47&gt;=$FQ195,FL$47&lt;=$FR195)*(('Summary&amp;Assumptions'!$H$25*$C195)*(1+'Summary&amp;Assumptions'!$J$29)^(FL$46-1))</f>
        <v>0</v>
      </c>
      <c r="FH195" s="588">
        <f>AND(FM$55&gt;0,SUM($E195:FG195)&lt;'Summary&amp;Assumptions'!$G$32*$B195,$D195&gt;='Summary&amp;Assumptions'!$D$17,FM$47&gt;=$D195,FM$47&lt;=EDATE($D195,'Summary&amp;Assumptions'!$G$32))*$B195+AND(FM$56&lt;'Summary&amp;Assumptions'!$J$31,FM$47&gt;=$FO195,FM$47&lt;=$FP195)*(('Summary&amp;Assumptions'!$H$25*$C195)*(1+'Summary&amp;Assumptions'!$J$29)^(FM$46-1))+AND(FM$56&lt;'Summary&amp;Assumptions'!$J$31,FM$47&gt;=$FQ195,FM$47&lt;=$FR195)*(('Summary&amp;Assumptions'!$H$25*$C195)*(1+'Summary&amp;Assumptions'!$J$29)^(FM$46-1))</f>
        <v>0</v>
      </c>
      <c r="FI195" s="588">
        <f>AND(FN$55&gt;0,SUM($E195:FH195)&lt;'Summary&amp;Assumptions'!$G$32*$B195,$D195&gt;='Summary&amp;Assumptions'!$D$17,FN$47&gt;=$D195,FN$47&lt;=EDATE($D195,'Summary&amp;Assumptions'!$G$32))*$B195+AND(FN$56&lt;'Summary&amp;Assumptions'!$J$31,FN$47&gt;=$FO195,FN$47&lt;=$FP195)*(('Summary&amp;Assumptions'!$H$25*$C195)*(1+'Summary&amp;Assumptions'!$J$29)^(FN$46-1))+AND(FN$56&lt;'Summary&amp;Assumptions'!$J$31,FN$47&gt;=$FQ195,FN$47&lt;=$FR195)*(('Summary&amp;Assumptions'!$H$25*$C195)*(1+'Summary&amp;Assumptions'!$J$29)^(FN$46-1))</f>
        <v>0</v>
      </c>
      <c r="FJ195" s="588">
        <f>AND(FO$55&gt;0,SUM($E195:FI195)&lt;'Summary&amp;Assumptions'!$G$32*$B195,$D195&gt;='Summary&amp;Assumptions'!$D$17,FO$47&gt;=$D195,FO$47&lt;=EDATE($D195,'Summary&amp;Assumptions'!$G$32))*$B195+AND(FO$56&lt;'Summary&amp;Assumptions'!$J$31,FO$47&gt;=$FO195,FO$47&lt;=$FP195)*(('Summary&amp;Assumptions'!$H$25*$C195)*(1+'Summary&amp;Assumptions'!$J$29)^(FO$46-1))+AND(FO$56&lt;'Summary&amp;Assumptions'!$J$31,FO$47&gt;=$FQ195,FO$47&lt;=$FR195)*(('Summary&amp;Assumptions'!$H$25*$C195)*(1+'Summary&amp;Assumptions'!$J$29)^(FO$46-1))</f>
        <v>0</v>
      </c>
      <c r="FK195" s="588">
        <f>AND(FP$55&gt;0,SUM($E195:FJ195)&lt;'Summary&amp;Assumptions'!$G$32*$B195,$D195&gt;='Summary&amp;Assumptions'!$D$17,FP$47&gt;=$D195,FP$47&lt;=EDATE($D195,'Summary&amp;Assumptions'!$G$32))*$B195+AND(FP$56&lt;'Summary&amp;Assumptions'!$J$31,FP$47&gt;=$FO195,FP$47&lt;=$FP195)*(('Summary&amp;Assumptions'!$H$25*$C195)*(1+'Summary&amp;Assumptions'!$J$29)^(FP$46-1))+AND(FP$56&lt;'Summary&amp;Assumptions'!$J$31,FP$47&gt;=$FQ195,FP$47&lt;=$FR195)*(('Summary&amp;Assumptions'!$H$25*$C195)*(1+'Summary&amp;Assumptions'!$J$29)^(FP$46-1))</f>
        <v>0</v>
      </c>
      <c r="FL195" s="588">
        <f>AND(FQ$55&gt;0,SUM($E195:FK195)&lt;'Summary&amp;Assumptions'!$G$32*$B195,$D195&gt;='Summary&amp;Assumptions'!$D$17,FQ$47&gt;=$D195,FQ$47&lt;=EDATE($D195,'Summary&amp;Assumptions'!$G$32))*$B195+AND(FQ$56&lt;'Summary&amp;Assumptions'!$J$31,FQ$47&gt;=$FO195,FQ$47&lt;=$FP195)*(('Summary&amp;Assumptions'!$H$25*$C195)*(1+'Summary&amp;Assumptions'!$J$29)^(FQ$46-1))+AND(FQ$56&lt;'Summary&amp;Assumptions'!$J$31,FQ$47&gt;=$FQ195,FQ$47&lt;=$FR195)*(('Summary&amp;Assumptions'!$H$25*$C195)*(1+'Summary&amp;Assumptions'!$J$29)^(FQ$46-1))</f>
        <v>0</v>
      </c>
      <c r="FO195" s="576">
        <f>EDATE(D195,'Summary&amp;Assumptions'!$G$34)</f>
        <v>46722</v>
      </c>
      <c r="FP195" s="576">
        <f>EDATE(FO195,'Summary&amp;Assumptions'!$G$33-1)</f>
        <v>46753</v>
      </c>
      <c r="FQ195" s="576">
        <f>EDATE(FO195,'Summary&amp;Assumptions'!$G$34)</f>
        <v>47088</v>
      </c>
      <c r="FR195" s="576">
        <f>EDATE(FQ195,'Summary&amp;Assumptions'!$G$33-1)</f>
        <v>47119</v>
      </c>
    </row>
    <row r="196" spans="2:174" hidden="1" x14ac:dyDescent="0.2">
      <c r="B196" s="588">
        <v>0</v>
      </c>
      <c r="C196" s="193">
        <v>0</v>
      </c>
      <c r="D196" s="589">
        <v>46388</v>
      </c>
      <c r="F196" s="588">
        <f>AND(K$55&gt;0,SUM($E196:E196)&lt;'Summary&amp;Assumptions'!$G$32*$B196,$D196&gt;='Summary&amp;Assumptions'!$D$17,K$47&gt;=$D196,K$47&lt;=EDATE($D196,'Summary&amp;Assumptions'!$G$32))*$B196+AND(K$56&lt;'Summary&amp;Assumptions'!$J$31,K$47&gt;=$FO196,K$47&lt;=$FP196)*(('Summary&amp;Assumptions'!$H$25*$C196)*(1+'Summary&amp;Assumptions'!$J$29)^(K$46-1))+AND(K$56&lt;'Summary&amp;Assumptions'!$J$31,K$47&gt;=$FQ196,K$47&lt;=$FR196)*(('Summary&amp;Assumptions'!$H$25*$C196)*(1+'Summary&amp;Assumptions'!$J$29)^(K$46-1))</f>
        <v>0</v>
      </c>
      <c r="G196" s="588">
        <f>AND(L$55&gt;0,SUM($E196:F196)&lt;'Summary&amp;Assumptions'!$G$32*$B196,$D196&gt;='Summary&amp;Assumptions'!$D$17,L$47&gt;=$D196,L$47&lt;=EDATE($D196,'Summary&amp;Assumptions'!$G$32))*$B196+AND(L$56&lt;'Summary&amp;Assumptions'!$J$31,L$47&gt;=$FO196,L$47&lt;=$FP196)*(('Summary&amp;Assumptions'!$H$25*$C196)*(1+'Summary&amp;Assumptions'!$J$29)^(L$46-1))+AND(L$56&lt;'Summary&amp;Assumptions'!$J$31,L$47&gt;=$FQ196,L$47&lt;=$FR196)*(('Summary&amp;Assumptions'!$H$25*$C196)*(1+'Summary&amp;Assumptions'!$J$29)^(L$46-1))</f>
        <v>0</v>
      </c>
      <c r="H196" s="588">
        <f>AND(M$55&gt;0,SUM($E196:G196)&lt;'Summary&amp;Assumptions'!$G$32*$B196,$D196&gt;='Summary&amp;Assumptions'!$D$17,M$47&gt;=$D196,M$47&lt;=EDATE($D196,'Summary&amp;Assumptions'!$G$32))*$B196+AND(M$56&lt;'Summary&amp;Assumptions'!$J$31,M$47&gt;=$FO196,M$47&lt;=$FP196)*(('Summary&amp;Assumptions'!$H$25*$C196)*(1+'Summary&amp;Assumptions'!$J$29)^(M$46-1))+AND(M$56&lt;'Summary&amp;Assumptions'!$J$31,M$47&gt;=$FQ196,M$47&lt;=$FR196)*(('Summary&amp;Assumptions'!$H$25*$C196)*(1+'Summary&amp;Assumptions'!$J$29)^(M$46-1))</f>
        <v>0</v>
      </c>
      <c r="I196" s="588">
        <f>AND(N$55&gt;0,SUM($E196:H196)&lt;'Summary&amp;Assumptions'!$G$32*$B196,$D196&gt;='Summary&amp;Assumptions'!$D$17,N$47&gt;=$D196,N$47&lt;=EDATE($D196,'Summary&amp;Assumptions'!$G$32))*$B196+AND(N$56&lt;'Summary&amp;Assumptions'!$J$31,N$47&gt;=$FO196,N$47&lt;=$FP196)*(('Summary&amp;Assumptions'!$H$25*$C196)*(1+'Summary&amp;Assumptions'!$J$29)^(N$46-1))+AND(N$56&lt;'Summary&amp;Assumptions'!$J$31,N$47&gt;=$FQ196,N$47&lt;=$FR196)*(('Summary&amp;Assumptions'!$H$25*$C196)*(1+'Summary&amp;Assumptions'!$J$29)^(N$46-1))</f>
        <v>0</v>
      </c>
      <c r="J196" s="588">
        <f>AND(O$55&gt;0,SUM($E196:I196)&lt;'Summary&amp;Assumptions'!$G$32*$B196,$D196&gt;='Summary&amp;Assumptions'!$D$17,O$47&gt;=$D196,O$47&lt;=EDATE($D196,'Summary&amp;Assumptions'!$G$32))*$B196+AND(O$56&lt;'Summary&amp;Assumptions'!$J$31,O$47&gt;=$FO196,O$47&lt;=$FP196)*(('Summary&amp;Assumptions'!$H$25*$C196)*(1+'Summary&amp;Assumptions'!$J$29)^(O$46-1))+AND(O$56&lt;'Summary&amp;Assumptions'!$J$31,O$47&gt;=$FQ196,O$47&lt;=$FR196)*(('Summary&amp;Assumptions'!$H$25*$C196)*(1+'Summary&amp;Assumptions'!$J$29)^(O$46-1))</f>
        <v>0</v>
      </c>
      <c r="K196" s="588">
        <f>AND(P$55&gt;0,SUM($E196:J196)&lt;'Summary&amp;Assumptions'!$G$32*$B196,$D196&gt;='Summary&amp;Assumptions'!$D$17,P$47&gt;=$D196,P$47&lt;=EDATE($D196,'Summary&amp;Assumptions'!$G$32))*$B196+AND(P$56&lt;'Summary&amp;Assumptions'!$J$31,P$47&gt;=$FO196,P$47&lt;=$FP196)*(('Summary&amp;Assumptions'!$H$25*$C196)*(1+'Summary&amp;Assumptions'!$J$29)^(P$46-1))+AND(P$56&lt;'Summary&amp;Assumptions'!$J$31,P$47&gt;=$FQ196,P$47&lt;=$FR196)*(('Summary&amp;Assumptions'!$H$25*$C196)*(1+'Summary&amp;Assumptions'!$J$29)^(P$46-1))</f>
        <v>0</v>
      </c>
      <c r="L196" s="588">
        <f>AND(Q$55&gt;0,SUM($E196:K196)&lt;'Summary&amp;Assumptions'!$G$32*$B196,$D196&gt;='Summary&amp;Assumptions'!$D$17,Q$47&gt;=$D196,Q$47&lt;=EDATE($D196,'Summary&amp;Assumptions'!$G$32))*$B196+AND(Q$56&lt;'Summary&amp;Assumptions'!$J$31,Q$47&gt;=$FO196,Q$47&lt;=$FP196)*(('Summary&amp;Assumptions'!$H$25*$C196)*(1+'Summary&amp;Assumptions'!$J$29)^(Q$46-1))+AND(Q$56&lt;'Summary&amp;Assumptions'!$J$31,Q$47&gt;=$FQ196,Q$47&lt;=$FR196)*(('Summary&amp;Assumptions'!$H$25*$C196)*(1+'Summary&amp;Assumptions'!$J$29)^(Q$46-1))</f>
        <v>0</v>
      </c>
      <c r="M196" s="588">
        <f>AND(R$55&gt;0,SUM($E196:L196)&lt;'Summary&amp;Assumptions'!$G$32*$B196,$D196&gt;='Summary&amp;Assumptions'!$D$17,R$47&gt;=$D196,R$47&lt;=EDATE($D196,'Summary&amp;Assumptions'!$G$32))*$B196+AND(R$56&lt;'Summary&amp;Assumptions'!$J$31,R$47&gt;=$FO196,R$47&lt;=$FP196)*(('Summary&amp;Assumptions'!$H$25*$C196)*(1+'Summary&amp;Assumptions'!$J$29)^(R$46-1))+AND(R$56&lt;'Summary&amp;Assumptions'!$J$31,R$47&gt;=$FQ196,R$47&lt;=$FR196)*(('Summary&amp;Assumptions'!$H$25*$C196)*(1+'Summary&amp;Assumptions'!$J$29)^(R$46-1))</f>
        <v>0</v>
      </c>
      <c r="N196" s="588">
        <f>AND(S$55&gt;0,SUM($E196:M196)&lt;'Summary&amp;Assumptions'!$G$32*$B196,$D196&gt;='Summary&amp;Assumptions'!$D$17,S$47&gt;=$D196,S$47&lt;=EDATE($D196,'Summary&amp;Assumptions'!$G$32))*$B196+AND(S$56&lt;'Summary&amp;Assumptions'!$J$31,S$47&gt;=$FO196,S$47&lt;=$FP196)*(('Summary&amp;Assumptions'!$H$25*$C196)*(1+'Summary&amp;Assumptions'!$J$29)^(S$46-1))+AND(S$56&lt;'Summary&amp;Assumptions'!$J$31,S$47&gt;=$FQ196,S$47&lt;=$FR196)*(('Summary&amp;Assumptions'!$H$25*$C196)*(1+'Summary&amp;Assumptions'!$J$29)^(S$46-1))</f>
        <v>0</v>
      </c>
      <c r="O196" s="588">
        <f>AND(T$55&gt;0,SUM($E196:N196)&lt;'Summary&amp;Assumptions'!$G$32*$B196,$D196&gt;='Summary&amp;Assumptions'!$D$17,T$47&gt;=$D196,T$47&lt;=EDATE($D196,'Summary&amp;Assumptions'!$G$32))*$B196+AND(T$56&lt;'Summary&amp;Assumptions'!$J$31,T$47&gt;=$FO196,T$47&lt;=$FP196)*(('Summary&amp;Assumptions'!$H$25*$C196)*(1+'Summary&amp;Assumptions'!$J$29)^(T$46-1))+AND(T$56&lt;'Summary&amp;Assumptions'!$J$31,T$47&gt;=$FQ196,T$47&lt;=$FR196)*(('Summary&amp;Assumptions'!$H$25*$C196)*(1+'Summary&amp;Assumptions'!$J$29)^(T$46-1))</f>
        <v>0</v>
      </c>
      <c r="P196" s="588">
        <f>AND(U$55&gt;0,SUM($E196:O196)&lt;'Summary&amp;Assumptions'!$G$32*$B196,$D196&gt;='Summary&amp;Assumptions'!$D$17,U$47&gt;=$D196,U$47&lt;=EDATE($D196,'Summary&amp;Assumptions'!$G$32))*$B196+AND(U$56&lt;'Summary&amp;Assumptions'!$J$31,U$47&gt;=$FO196,U$47&lt;=$FP196)*(('Summary&amp;Assumptions'!$H$25*$C196)*(1+'Summary&amp;Assumptions'!$J$29)^(U$46-1))+AND(U$56&lt;'Summary&amp;Assumptions'!$J$31,U$47&gt;=$FQ196,U$47&lt;=$FR196)*(('Summary&amp;Assumptions'!$H$25*$C196)*(1+'Summary&amp;Assumptions'!$J$29)^(U$46-1))</f>
        <v>0</v>
      </c>
      <c r="Q196" s="588">
        <f>AND(V$55&gt;0,SUM($E196:P196)&lt;'Summary&amp;Assumptions'!$G$32*$B196,$D196&gt;='Summary&amp;Assumptions'!$D$17,V$47&gt;=$D196,V$47&lt;=EDATE($D196,'Summary&amp;Assumptions'!$G$32))*$B196+AND(V$56&lt;'Summary&amp;Assumptions'!$J$31,V$47&gt;=$FO196,V$47&lt;=$FP196)*(('Summary&amp;Assumptions'!$H$25*$C196)*(1+'Summary&amp;Assumptions'!$J$29)^(V$46-1))+AND(V$56&lt;'Summary&amp;Assumptions'!$J$31,V$47&gt;=$FQ196,V$47&lt;=$FR196)*(('Summary&amp;Assumptions'!$H$25*$C196)*(1+'Summary&amp;Assumptions'!$J$29)^(V$46-1))</f>
        <v>0</v>
      </c>
      <c r="R196" s="588">
        <f>AND(W$55&gt;0,SUM($E196:Q196)&lt;'Summary&amp;Assumptions'!$G$32*$B196,$D196&gt;='Summary&amp;Assumptions'!$D$17,W$47&gt;=$D196,W$47&lt;=EDATE($D196,'Summary&amp;Assumptions'!$G$32))*$B196+AND(W$56&lt;'Summary&amp;Assumptions'!$J$31,W$47&gt;=$FO196,W$47&lt;=$FP196)*(('Summary&amp;Assumptions'!$H$25*$C196)*(1+'Summary&amp;Assumptions'!$J$29)^(W$46-1))+AND(W$56&lt;'Summary&amp;Assumptions'!$J$31,W$47&gt;=$FQ196,W$47&lt;=$FR196)*(('Summary&amp;Assumptions'!$H$25*$C196)*(1+'Summary&amp;Assumptions'!$J$29)^(W$46-1))</f>
        <v>0</v>
      </c>
      <c r="S196" s="588">
        <f>AND(X$55&gt;0,SUM($E196:R196)&lt;'Summary&amp;Assumptions'!$G$32*$B196,$D196&gt;='Summary&amp;Assumptions'!$D$17,X$47&gt;=$D196,X$47&lt;=EDATE($D196,'Summary&amp;Assumptions'!$G$32))*$B196+AND(X$56&lt;'Summary&amp;Assumptions'!$J$31,X$47&gt;=$FO196,X$47&lt;=$FP196)*(('Summary&amp;Assumptions'!$H$25*$C196)*(1+'Summary&amp;Assumptions'!$J$29)^(X$46-1))+AND(X$56&lt;'Summary&amp;Assumptions'!$J$31,X$47&gt;=$FQ196,X$47&lt;=$FR196)*(('Summary&amp;Assumptions'!$H$25*$C196)*(1+'Summary&amp;Assumptions'!$J$29)^(X$46-1))</f>
        <v>0</v>
      </c>
      <c r="T196" s="588">
        <f>AND(Y$55&gt;0,SUM($E196:S196)&lt;'Summary&amp;Assumptions'!$G$32*$B196,$D196&gt;='Summary&amp;Assumptions'!$D$17,Y$47&gt;=$D196,Y$47&lt;=EDATE($D196,'Summary&amp;Assumptions'!$G$32))*$B196+AND(Y$56&lt;'Summary&amp;Assumptions'!$J$31,Y$47&gt;=$FO196,Y$47&lt;=$FP196)*(('Summary&amp;Assumptions'!$H$25*$C196)*(1+'Summary&amp;Assumptions'!$J$29)^(Y$46-1))+AND(Y$56&lt;'Summary&amp;Assumptions'!$J$31,Y$47&gt;=$FQ196,Y$47&lt;=$FR196)*(('Summary&amp;Assumptions'!$H$25*$C196)*(1+'Summary&amp;Assumptions'!$J$29)^(Y$46-1))</f>
        <v>0</v>
      </c>
      <c r="U196" s="588">
        <f>AND(Z$55&gt;0,SUM($E196:T196)&lt;'Summary&amp;Assumptions'!$G$32*$B196,$D196&gt;='Summary&amp;Assumptions'!$D$17,Z$47&gt;=$D196,Z$47&lt;=EDATE($D196,'Summary&amp;Assumptions'!$G$32))*$B196+AND(Z$56&lt;'Summary&amp;Assumptions'!$J$31,Z$47&gt;=$FO196,Z$47&lt;=$FP196)*(('Summary&amp;Assumptions'!$H$25*$C196)*(1+'Summary&amp;Assumptions'!$J$29)^(Z$46-1))+AND(Z$56&lt;'Summary&amp;Assumptions'!$J$31,Z$47&gt;=$FQ196,Z$47&lt;=$FR196)*(('Summary&amp;Assumptions'!$H$25*$C196)*(1+'Summary&amp;Assumptions'!$J$29)^(Z$46-1))</f>
        <v>0</v>
      </c>
      <c r="V196" s="588">
        <f>AND(AA$55&gt;0,SUM($E196:U196)&lt;'Summary&amp;Assumptions'!$G$32*$B196,$D196&gt;='Summary&amp;Assumptions'!$D$17,AA$47&gt;=$D196,AA$47&lt;=EDATE($D196,'Summary&amp;Assumptions'!$G$32))*$B196+AND(AA$56&lt;'Summary&amp;Assumptions'!$J$31,AA$47&gt;=$FO196,AA$47&lt;=$FP196)*(('Summary&amp;Assumptions'!$H$25*$C196)*(1+'Summary&amp;Assumptions'!$J$29)^(AA$46-1))+AND(AA$56&lt;'Summary&amp;Assumptions'!$J$31,AA$47&gt;=$FQ196,AA$47&lt;=$FR196)*(('Summary&amp;Assumptions'!$H$25*$C196)*(1+'Summary&amp;Assumptions'!$J$29)^(AA$46-1))</f>
        <v>0</v>
      </c>
      <c r="W196" s="588">
        <f>AND(AB$55&gt;0,SUM($E196:V196)&lt;'Summary&amp;Assumptions'!$G$32*$B196,$D196&gt;='Summary&amp;Assumptions'!$D$17,AB$47&gt;=$D196,AB$47&lt;=EDATE($D196,'Summary&amp;Assumptions'!$G$32))*$B196+AND(AB$56&lt;'Summary&amp;Assumptions'!$J$31,AB$47&gt;=$FO196,AB$47&lt;=$FP196)*(('Summary&amp;Assumptions'!$H$25*$C196)*(1+'Summary&amp;Assumptions'!$J$29)^(AB$46-1))+AND(AB$56&lt;'Summary&amp;Assumptions'!$J$31,AB$47&gt;=$FQ196,AB$47&lt;=$FR196)*(('Summary&amp;Assumptions'!$H$25*$C196)*(1+'Summary&amp;Assumptions'!$J$29)^(AB$46-1))</f>
        <v>0</v>
      </c>
      <c r="X196" s="588">
        <f>AND(AC$55&gt;0,SUM($E196:W196)&lt;'Summary&amp;Assumptions'!$G$32*$B196,$D196&gt;='Summary&amp;Assumptions'!$D$17,AC$47&gt;=$D196,AC$47&lt;=EDATE($D196,'Summary&amp;Assumptions'!$G$32))*$B196+AND(AC$56&lt;'Summary&amp;Assumptions'!$J$31,AC$47&gt;=$FO196,AC$47&lt;=$FP196)*(('Summary&amp;Assumptions'!$H$25*$C196)*(1+'Summary&amp;Assumptions'!$J$29)^(AC$46-1))+AND(AC$56&lt;'Summary&amp;Assumptions'!$J$31,AC$47&gt;=$FQ196,AC$47&lt;=$FR196)*(('Summary&amp;Assumptions'!$H$25*$C196)*(1+'Summary&amp;Assumptions'!$J$29)^(AC$46-1))</f>
        <v>0</v>
      </c>
      <c r="Y196" s="588">
        <f>AND(AD$55&gt;0,SUM($E196:X196)&lt;'Summary&amp;Assumptions'!$G$32*$B196,$D196&gt;='Summary&amp;Assumptions'!$D$17,AD$47&gt;=$D196,AD$47&lt;=EDATE($D196,'Summary&amp;Assumptions'!$G$32))*$B196+AND(AD$56&lt;'Summary&amp;Assumptions'!$J$31,AD$47&gt;=$FO196,AD$47&lt;=$FP196)*(('Summary&amp;Assumptions'!$H$25*$C196)*(1+'Summary&amp;Assumptions'!$J$29)^(AD$46-1))+AND(AD$56&lt;'Summary&amp;Assumptions'!$J$31,AD$47&gt;=$FQ196,AD$47&lt;=$FR196)*(('Summary&amp;Assumptions'!$H$25*$C196)*(1+'Summary&amp;Assumptions'!$J$29)^(AD$46-1))</f>
        <v>0</v>
      </c>
      <c r="Z196" s="588">
        <f>AND(AE$55&gt;0,SUM($E196:Y196)&lt;'Summary&amp;Assumptions'!$G$32*$B196,$D196&gt;='Summary&amp;Assumptions'!$D$17,AE$47&gt;=$D196,AE$47&lt;=EDATE($D196,'Summary&amp;Assumptions'!$G$32))*$B196+AND(AE$56&lt;'Summary&amp;Assumptions'!$J$31,AE$47&gt;=$FO196,AE$47&lt;=$FP196)*(('Summary&amp;Assumptions'!$H$25*$C196)*(1+'Summary&amp;Assumptions'!$J$29)^(AE$46-1))+AND(AE$56&lt;'Summary&amp;Assumptions'!$J$31,AE$47&gt;=$FQ196,AE$47&lt;=$FR196)*(('Summary&amp;Assumptions'!$H$25*$C196)*(1+'Summary&amp;Assumptions'!$J$29)^(AE$46-1))</f>
        <v>0</v>
      </c>
      <c r="AA196" s="588">
        <f>AND(AF$55&gt;0,SUM($E196:Z196)&lt;'Summary&amp;Assumptions'!$G$32*$B196,$D196&gt;='Summary&amp;Assumptions'!$D$17,AF$47&gt;=$D196,AF$47&lt;=EDATE($D196,'Summary&amp;Assumptions'!$G$32))*$B196+AND(AF$56&lt;'Summary&amp;Assumptions'!$J$31,AF$47&gt;=$FO196,AF$47&lt;=$FP196)*(('Summary&amp;Assumptions'!$H$25*$C196)*(1+'Summary&amp;Assumptions'!$J$29)^(AF$46-1))+AND(AF$56&lt;'Summary&amp;Assumptions'!$J$31,AF$47&gt;=$FQ196,AF$47&lt;=$FR196)*(('Summary&amp;Assumptions'!$H$25*$C196)*(1+'Summary&amp;Assumptions'!$J$29)^(AF$46-1))</f>
        <v>0</v>
      </c>
      <c r="AB196" s="588">
        <f>AND(AG$55&gt;0,SUM($E196:AA196)&lt;'Summary&amp;Assumptions'!$G$32*$B196,$D196&gt;='Summary&amp;Assumptions'!$D$17,AG$47&gt;=$D196,AG$47&lt;=EDATE($D196,'Summary&amp;Assumptions'!$G$32))*$B196+AND(AG$56&lt;'Summary&amp;Assumptions'!$J$31,AG$47&gt;=$FO196,AG$47&lt;=$FP196)*(('Summary&amp;Assumptions'!$H$25*$C196)*(1+'Summary&amp;Assumptions'!$J$29)^(AG$46-1))+AND(AG$56&lt;'Summary&amp;Assumptions'!$J$31,AG$47&gt;=$FQ196,AG$47&lt;=$FR196)*(('Summary&amp;Assumptions'!$H$25*$C196)*(1+'Summary&amp;Assumptions'!$J$29)^(AG$46-1))</f>
        <v>0</v>
      </c>
      <c r="AC196" s="588">
        <f>AND(AH$55&gt;0,SUM($E196:AB196)&lt;'Summary&amp;Assumptions'!$G$32*$B196,$D196&gt;='Summary&amp;Assumptions'!$D$17,AH$47&gt;=$D196,AH$47&lt;=EDATE($D196,'Summary&amp;Assumptions'!$G$32))*$B196+AND(AH$56&lt;'Summary&amp;Assumptions'!$J$31,AH$47&gt;=$FO196,AH$47&lt;=$FP196)*(('Summary&amp;Assumptions'!$H$25*$C196)*(1+'Summary&amp;Assumptions'!$J$29)^(AH$46-1))+AND(AH$56&lt;'Summary&amp;Assumptions'!$J$31,AH$47&gt;=$FQ196,AH$47&lt;=$FR196)*(('Summary&amp;Assumptions'!$H$25*$C196)*(1+'Summary&amp;Assumptions'!$J$29)^(AH$46-1))</f>
        <v>0</v>
      </c>
      <c r="AD196" s="588">
        <f>AND(AI$55&gt;0,SUM($E196:AC196)&lt;'Summary&amp;Assumptions'!$G$32*$B196,$D196&gt;='Summary&amp;Assumptions'!$D$17,AI$47&gt;=$D196,AI$47&lt;=EDATE($D196,'Summary&amp;Assumptions'!$G$32))*$B196+AND(AI$56&lt;'Summary&amp;Assumptions'!$J$31,AI$47&gt;=$FO196,AI$47&lt;=$FP196)*(('Summary&amp;Assumptions'!$H$25*$C196)*(1+'Summary&amp;Assumptions'!$J$29)^(AI$46-1))+AND(AI$56&lt;'Summary&amp;Assumptions'!$J$31,AI$47&gt;=$FQ196,AI$47&lt;=$FR196)*(('Summary&amp;Assumptions'!$H$25*$C196)*(1+'Summary&amp;Assumptions'!$J$29)^(AI$46-1))</f>
        <v>0</v>
      </c>
      <c r="AE196" s="588">
        <f>AND(AJ$55&gt;0,SUM($E196:AD196)&lt;'Summary&amp;Assumptions'!$G$32*$B196,$D196&gt;='Summary&amp;Assumptions'!$D$17,AJ$47&gt;=$D196,AJ$47&lt;=EDATE($D196,'Summary&amp;Assumptions'!$G$32))*$B196+AND(AJ$56&lt;'Summary&amp;Assumptions'!$J$31,AJ$47&gt;=$FO196,AJ$47&lt;=$FP196)*(('Summary&amp;Assumptions'!$H$25*$C196)*(1+'Summary&amp;Assumptions'!$J$29)^(AJ$46-1))+AND(AJ$56&lt;'Summary&amp;Assumptions'!$J$31,AJ$47&gt;=$FQ196,AJ$47&lt;=$FR196)*(('Summary&amp;Assumptions'!$H$25*$C196)*(1+'Summary&amp;Assumptions'!$J$29)^(AJ$46-1))</f>
        <v>0</v>
      </c>
      <c r="AF196" s="588">
        <f>AND(AK$55&gt;0,SUM($E196:AE196)&lt;'Summary&amp;Assumptions'!$G$32*$B196,$D196&gt;='Summary&amp;Assumptions'!$D$17,AK$47&gt;=$D196,AK$47&lt;=EDATE($D196,'Summary&amp;Assumptions'!$G$32))*$B196+AND(AK$56&lt;'Summary&amp;Assumptions'!$J$31,AK$47&gt;=$FO196,AK$47&lt;=$FP196)*(('Summary&amp;Assumptions'!$H$25*$C196)*(1+'Summary&amp;Assumptions'!$J$29)^(AK$46-1))+AND(AK$56&lt;'Summary&amp;Assumptions'!$J$31,AK$47&gt;=$FQ196,AK$47&lt;=$FR196)*(('Summary&amp;Assumptions'!$H$25*$C196)*(1+'Summary&amp;Assumptions'!$J$29)^(AK$46-1))</f>
        <v>0</v>
      </c>
      <c r="AG196" s="588">
        <f>AND(AL$55&gt;0,SUM($E196:AF196)&lt;'Summary&amp;Assumptions'!$G$32*$B196,$D196&gt;='Summary&amp;Assumptions'!$D$17,AL$47&gt;=$D196,AL$47&lt;=EDATE($D196,'Summary&amp;Assumptions'!$G$32))*$B196+AND(AL$56&lt;'Summary&amp;Assumptions'!$J$31,AL$47&gt;=$FO196,AL$47&lt;=$FP196)*(('Summary&amp;Assumptions'!$H$25*$C196)*(1+'Summary&amp;Assumptions'!$J$29)^(AL$46-1))+AND(AL$56&lt;'Summary&amp;Assumptions'!$J$31,AL$47&gt;=$FQ196,AL$47&lt;=$FR196)*(('Summary&amp;Assumptions'!$H$25*$C196)*(1+'Summary&amp;Assumptions'!$J$29)^(AL$46-1))</f>
        <v>0</v>
      </c>
      <c r="AH196" s="588">
        <f>AND(AM$55&gt;0,SUM($E196:AG196)&lt;'Summary&amp;Assumptions'!$G$32*$B196,$D196&gt;='Summary&amp;Assumptions'!$D$17,AM$47&gt;=$D196,AM$47&lt;=EDATE($D196,'Summary&amp;Assumptions'!$G$32))*$B196+AND(AM$56&lt;'Summary&amp;Assumptions'!$J$31,AM$47&gt;=$FO196,AM$47&lt;=$FP196)*(('Summary&amp;Assumptions'!$H$25*$C196)*(1+'Summary&amp;Assumptions'!$J$29)^(AM$46-1))+AND(AM$56&lt;'Summary&amp;Assumptions'!$J$31,AM$47&gt;=$FQ196,AM$47&lt;=$FR196)*(('Summary&amp;Assumptions'!$H$25*$C196)*(1+'Summary&amp;Assumptions'!$J$29)^(AM$46-1))</f>
        <v>0</v>
      </c>
      <c r="AI196" s="588">
        <f>AND(AN$55&gt;0,SUM($E196:AH196)&lt;'Summary&amp;Assumptions'!$G$32*$B196,$D196&gt;='Summary&amp;Assumptions'!$D$17,AN$47&gt;=$D196,AN$47&lt;=EDATE($D196,'Summary&amp;Assumptions'!$G$32))*$B196+AND(AN$56&lt;'Summary&amp;Assumptions'!$J$31,AN$47&gt;=$FO196,AN$47&lt;=$FP196)*(('Summary&amp;Assumptions'!$H$25*$C196)*(1+'Summary&amp;Assumptions'!$J$29)^(AN$46-1))+AND(AN$56&lt;'Summary&amp;Assumptions'!$J$31,AN$47&gt;=$FQ196,AN$47&lt;=$FR196)*(('Summary&amp;Assumptions'!$H$25*$C196)*(1+'Summary&amp;Assumptions'!$J$29)^(AN$46-1))</f>
        <v>0</v>
      </c>
      <c r="AJ196" s="588">
        <f>AND(AO$55&gt;0,SUM($E196:AI196)&lt;'Summary&amp;Assumptions'!$G$32*$B196,$D196&gt;='Summary&amp;Assumptions'!$D$17,AO$47&gt;=$D196,AO$47&lt;=EDATE($D196,'Summary&amp;Assumptions'!$G$32))*$B196+AND(AO$56&lt;'Summary&amp;Assumptions'!$J$31,AO$47&gt;=$FO196,AO$47&lt;=$FP196)*(('Summary&amp;Assumptions'!$H$25*$C196)*(1+'Summary&amp;Assumptions'!$J$29)^(AO$46-1))+AND(AO$56&lt;'Summary&amp;Assumptions'!$J$31,AO$47&gt;=$FQ196,AO$47&lt;=$FR196)*(('Summary&amp;Assumptions'!$H$25*$C196)*(1+'Summary&amp;Assumptions'!$J$29)^(AO$46-1))</f>
        <v>0</v>
      </c>
      <c r="AK196" s="588">
        <f>AND(AP$55&gt;0,SUM($E196:AJ196)&lt;'Summary&amp;Assumptions'!$G$32*$B196,$D196&gt;='Summary&amp;Assumptions'!$D$17,AP$47&gt;=$D196,AP$47&lt;=EDATE($D196,'Summary&amp;Assumptions'!$G$32))*$B196+AND(AP$56&lt;'Summary&amp;Assumptions'!$J$31,AP$47&gt;=$FO196,AP$47&lt;=$FP196)*(('Summary&amp;Assumptions'!$H$25*$C196)*(1+'Summary&amp;Assumptions'!$J$29)^(AP$46-1))+AND(AP$56&lt;'Summary&amp;Assumptions'!$J$31,AP$47&gt;=$FQ196,AP$47&lt;=$FR196)*(('Summary&amp;Assumptions'!$H$25*$C196)*(1+'Summary&amp;Assumptions'!$J$29)^(AP$46-1))</f>
        <v>0</v>
      </c>
      <c r="AL196" s="588">
        <f>AND(AQ$55&gt;0,SUM($E196:AK196)&lt;'Summary&amp;Assumptions'!$G$32*$B196,$D196&gt;='Summary&amp;Assumptions'!$D$17,AQ$47&gt;=$D196,AQ$47&lt;=EDATE($D196,'Summary&amp;Assumptions'!$G$32))*$B196+AND(AQ$56&lt;'Summary&amp;Assumptions'!$J$31,AQ$47&gt;=$FO196,AQ$47&lt;=$FP196)*(('Summary&amp;Assumptions'!$H$25*$C196)*(1+'Summary&amp;Assumptions'!$J$29)^(AQ$46-1))+AND(AQ$56&lt;'Summary&amp;Assumptions'!$J$31,AQ$47&gt;=$FQ196,AQ$47&lt;=$FR196)*(('Summary&amp;Assumptions'!$H$25*$C196)*(1+'Summary&amp;Assumptions'!$J$29)^(AQ$46-1))</f>
        <v>0</v>
      </c>
      <c r="AM196" s="588">
        <f>AND(AR$55&gt;0,SUM($E196:AL196)&lt;'Summary&amp;Assumptions'!$G$32*$B196,$D196&gt;='Summary&amp;Assumptions'!$D$17,AR$47&gt;=$D196,AR$47&lt;=EDATE($D196,'Summary&amp;Assumptions'!$G$32))*$B196+AND(AR$56&lt;'Summary&amp;Assumptions'!$J$31,AR$47&gt;=$FO196,AR$47&lt;=$FP196)*(('Summary&amp;Assumptions'!$H$25*$C196)*(1+'Summary&amp;Assumptions'!$J$29)^(AR$46-1))+AND(AR$56&lt;'Summary&amp;Assumptions'!$J$31,AR$47&gt;=$FQ196,AR$47&lt;=$FR196)*(('Summary&amp;Assumptions'!$H$25*$C196)*(1+'Summary&amp;Assumptions'!$J$29)^(AR$46-1))</f>
        <v>0</v>
      </c>
      <c r="AN196" s="588">
        <f>AND(AS$55&gt;0,SUM($E196:AM196)&lt;'Summary&amp;Assumptions'!$G$32*$B196,$D196&gt;='Summary&amp;Assumptions'!$D$17,AS$47&gt;=$D196,AS$47&lt;=EDATE($D196,'Summary&amp;Assumptions'!$G$32))*$B196+AND(AS$56&lt;'Summary&amp;Assumptions'!$J$31,AS$47&gt;=$FO196,AS$47&lt;=$FP196)*(('Summary&amp;Assumptions'!$H$25*$C196)*(1+'Summary&amp;Assumptions'!$J$29)^(AS$46-1))+AND(AS$56&lt;'Summary&amp;Assumptions'!$J$31,AS$47&gt;=$FQ196,AS$47&lt;=$FR196)*(('Summary&amp;Assumptions'!$H$25*$C196)*(1+'Summary&amp;Assumptions'!$J$29)^(AS$46-1))</f>
        <v>0</v>
      </c>
      <c r="AO196" s="588">
        <f>AND(AT$55&gt;0,SUM($E196:AN196)&lt;'Summary&amp;Assumptions'!$G$32*$B196,$D196&gt;='Summary&amp;Assumptions'!$D$17,AT$47&gt;=$D196,AT$47&lt;=EDATE($D196,'Summary&amp;Assumptions'!$G$32))*$B196+AND(AT$56&lt;'Summary&amp;Assumptions'!$J$31,AT$47&gt;=$FO196,AT$47&lt;=$FP196)*(('Summary&amp;Assumptions'!$H$25*$C196)*(1+'Summary&amp;Assumptions'!$J$29)^(AT$46-1))+AND(AT$56&lt;'Summary&amp;Assumptions'!$J$31,AT$47&gt;=$FQ196,AT$47&lt;=$FR196)*(('Summary&amp;Assumptions'!$H$25*$C196)*(1+'Summary&amp;Assumptions'!$J$29)^(AT$46-1))</f>
        <v>0</v>
      </c>
      <c r="AP196" s="588">
        <f>AND(AU$55&gt;0,SUM($E196:AO196)&lt;'Summary&amp;Assumptions'!$G$32*$B196,$D196&gt;='Summary&amp;Assumptions'!$D$17,AU$47&gt;=$D196,AU$47&lt;=EDATE($D196,'Summary&amp;Assumptions'!$G$32))*$B196+AND(AU$56&lt;'Summary&amp;Assumptions'!$J$31,AU$47&gt;=$FO196,AU$47&lt;=$FP196)*(('Summary&amp;Assumptions'!$H$25*$C196)*(1+'Summary&amp;Assumptions'!$J$29)^(AU$46-1))+AND(AU$56&lt;'Summary&amp;Assumptions'!$J$31,AU$47&gt;=$FQ196,AU$47&lt;=$FR196)*(('Summary&amp;Assumptions'!$H$25*$C196)*(1+'Summary&amp;Assumptions'!$J$29)^(AU$46-1))</f>
        <v>0</v>
      </c>
      <c r="AQ196" s="588">
        <f>AND(AV$55&gt;0,SUM($E196:AP196)&lt;'Summary&amp;Assumptions'!$G$32*$B196,$D196&gt;='Summary&amp;Assumptions'!$D$17,AV$47&gt;=$D196,AV$47&lt;=EDATE($D196,'Summary&amp;Assumptions'!$G$32))*$B196+AND(AV$56&lt;'Summary&amp;Assumptions'!$J$31,AV$47&gt;=$FO196,AV$47&lt;=$FP196)*(('Summary&amp;Assumptions'!$H$25*$C196)*(1+'Summary&amp;Assumptions'!$J$29)^(AV$46-1))+AND(AV$56&lt;'Summary&amp;Assumptions'!$J$31,AV$47&gt;=$FQ196,AV$47&lt;=$FR196)*(('Summary&amp;Assumptions'!$H$25*$C196)*(1+'Summary&amp;Assumptions'!$J$29)^(AV$46-1))</f>
        <v>0</v>
      </c>
      <c r="AR196" s="588">
        <f>AND(AW$55&gt;0,SUM($E196:AQ196)&lt;'Summary&amp;Assumptions'!$G$32*$B196,$D196&gt;='Summary&amp;Assumptions'!$D$17,AW$47&gt;=$D196,AW$47&lt;=EDATE($D196,'Summary&amp;Assumptions'!$G$32))*$B196+AND(AW$56&lt;'Summary&amp;Assumptions'!$J$31,AW$47&gt;=$FO196,AW$47&lt;=$FP196)*(('Summary&amp;Assumptions'!$H$25*$C196)*(1+'Summary&amp;Assumptions'!$J$29)^(AW$46-1))+AND(AW$56&lt;'Summary&amp;Assumptions'!$J$31,AW$47&gt;=$FQ196,AW$47&lt;=$FR196)*(('Summary&amp;Assumptions'!$H$25*$C196)*(1+'Summary&amp;Assumptions'!$J$29)^(AW$46-1))</f>
        <v>0</v>
      </c>
      <c r="AS196" s="588">
        <f>AND(AX$55&gt;0,SUM($E196:AR196)&lt;'Summary&amp;Assumptions'!$G$32*$B196,$D196&gt;='Summary&amp;Assumptions'!$D$17,AX$47&gt;=$D196,AX$47&lt;=EDATE($D196,'Summary&amp;Assumptions'!$G$32))*$B196+AND(AX$56&lt;'Summary&amp;Assumptions'!$J$31,AX$47&gt;=$FO196,AX$47&lt;=$FP196)*(('Summary&amp;Assumptions'!$H$25*$C196)*(1+'Summary&amp;Assumptions'!$J$29)^(AX$46-1))+AND(AX$56&lt;'Summary&amp;Assumptions'!$J$31,AX$47&gt;=$FQ196,AX$47&lt;=$FR196)*(('Summary&amp;Assumptions'!$H$25*$C196)*(1+'Summary&amp;Assumptions'!$J$29)^(AX$46-1))</f>
        <v>0</v>
      </c>
      <c r="AT196" s="588">
        <f>AND(AY$55&gt;0,SUM($E196:AS196)&lt;'Summary&amp;Assumptions'!$G$32*$B196,$D196&gt;='Summary&amp;Assumptions'!$D$17,AY$47&gt;=$D196,AY$47&lt;=EDATE($D196,'Summary&amp;Assumptions'!$G$32))*$B196+AND(AY$56&lt;'Summary&amp;Assumptions'!$J$31,AY$47&gt;=$FO196,AY$47&lt;=$FP196)*(('Summary&amp;Assumptions'!$H$25*$C196)*(1+'Summary&amp;Assumptions'!$J$29)^(AY$46-1))+AND(AY$56&lt;'Summary&amp;Assumptions'!$J$31,AY$47&gt;=$FQ196,AY$47&lt;=$FR196)*(('Summary&amp;Assumptions'!$H$25*$C196)*(1+'Summary&amp;Assumptions'!$J$29)^(AY$46-1))</f>
        <v>0</v>
      </c>
      <c r="AU196" s="588">
        <f>AND(AZ$55&gt;0,SUM($E196:AT196)&lt;'Summary&amp;Assumptions'!$G$32*$B196,$D196&gt;='Summary&amp;Assumptions'!$D$17,AZ$47&gt;=$D196,AZ$47&lt;=EDATE($D196,'Summary&amp;Assumptions'!$G$32))*$B196+AND(AZ$56&lt;'Summary&amp;Assumptions'!$J$31,AZ$47&gt;=$FO196,AZ$47&lt;=$FP196)*(('Summary&amp;Assumptions'!$H$25*$C196)*(1+'Summary&amp;Assumptions'!$J$29)^(AZ$46-1))+AND(AZ$56&lt;'Summary&amp;Assumptions'!$J$31,AZ$47&gt;=$FQ196,AZ$47&lt;=$FR196)*(('Summary&amp;Assumptions'!$H$25*$C196)*(1+'Summary&amp;Assumptions'!$J$29)^(AZ$46-1))</f>
        <v>0</v>
      </c>
      <c r="AV196" s="588">
        <f>AND(BA$55&gt;0,SUM($E196:AU196)&lt;'Summary&amp;Assumptions'!$G$32*$B196,$D196&gt;='Summary&amp;Assumptions'!$D$17,BA$47&gt;=$D196,BA$47&lt;=EDATE($D196,'Summary&amp;Assumptions'!$G$32))*$B196+AND(BA$56&lt;'Summary&amp;Assumptions'!$J$31,BA$47&gt;=$FO196,BA$47&lt;=$FP196)*(('Summary&amp;Assumptions'!$H$25*$C196)*(1+'Summary&amp;Assumptions'!$J$29)^(BA$46-1))+AND(BA$56&lt;'Summary&amp;Assumptions'!$J$31,BA$47&gt;=$FQ196,BA$47&lt;=$FR196)*(('Summary&amp;Assumptions'!$H$25*$C196)*(1+'Summary&amp;Assumptions'!$J$29)^(BA$46-1))</f>
        <v>0</v>
      </c>
      <c r="AW196" s="588">
        <f>AND(BB$55&gt;0,SUM($E196:AV196)&lt;'Summary&amp;Assumptions'!$G$32*$B196,$D196&gt;='Summary&amp;Assumptions'!$D$17,BB$47&gt;=$D196,BB$47&lt;=EDATE($D196,'Summary&amp;Assumptions'!$G$32))*$B196+AND(BB$56&lt;'Summary&amp;Assumptions'!$J$31,BB$47&gt;=$FO196,BB$47&lt;=$FP196)*(('Summary&amp;Assumptions'!$H$25*$C196)*(1+'Summary&amp;Assumptions'!$J$29)^(BB$46-1))+AND(BB$56&lt;'Summary&amp;Assumptions'!$J$31,BB$47&gt;=$FQ196,BB$47&lt;=$FR196)*(('Summary&amp;Assumptions'!$H$25*$C196)*(1+'Summary&amp;Assumptions'!$J$29)^(BB$46-1))</f>
        <v>0</v>
      </c>
      <c r="AX196" s="588">
        <f>AND(BC$55&gt;0,SUM($E196:AW196)&lt;'Summary&amp;Assumptions'!$G$32*$B196,$D196&gt;='Summary&amp;Assumptions'!$D$17,BC$47&gt;=$D196,BC$47&lt;=EDATE($D196,'Summary&amp;Assumptions'!$G$32))*$B196+AND(BC$56&lt;'Summary&amp;Assumptions'!$J$31,BC$47&gt;=$FO196,BC$47&lt;=$FP196)*(('Summary&amp;Assumptions'!$H$25*$C196)*(1+'Summary&amp;Assumptions'!$J$29)^(BC$46-1))+AND(BC$56&lt;'Summary&amp;Assumptions'!$J$31,BC$47&gt;=$FQ196,BC$47&lt;=$FR196)*(('Summary&amp;Assumptions'!$H$25*$C196)*(1+'Summary&amp;Assumptions'!$J$29)^(BC$46-1))</f>
        <v>0</v>
      </c>
      <c r="AY196" s="588">
        <f>AND(BD$55&gt;0,SUM($E196:AX196)&lt;'Summary&amp;Assumptions'!$G$32*$B196,$D196&gt;='Summary&amp;Assumptions'!$D$17,BD$47&gt;=$D196,BD$47&lt;=EDATE($D196,'Summary&amp;Assumptions'!$G$32))*$B196+AND(BD$56&lt;'Summary&amp;Assumptions'!$J$31,BD$47&gt;=$FO196,BD$47&lt;=$FP196)*(('Summary&amp;Assumptions'!$H$25*$C196)*(1+'Summary&amp;Assumptions'!$J$29)^(BD$46-1))+AND(BD$56&lt;'Summary&amp;Assumptions'!$J$31,BD$47&gt;=$FQ196,BD$47&lt;=$FR196)*(('Summary&amp;Assumptions'!$H$25*$C196)*(1+'Summary&amp;Assumptions'!$J$29)^(BD$46-1))</f>
        <v>0</v>
      </c>
      <c r="AZ196" s="588">
        <f>AND(BE$55&gt;0,SUM($E196:AY196)&lt;'Summary&amp;Assumptions'!$G$32*$B196,$D196&gt;='Summary&amp;Assumptions'!$D$17,BE$47&gt;=$D196,BE$47&lt;=EDATE($D196,'Summary&amp;Assumptions'!$G$32))*$B196+AND(BE$56&lt;'Summary&amp;Assumptions'!$J$31,BE$47&gt;=$FO196,BE$47&lt;=$FP196)*(('Summary&amp;Assumptions'!$H$25*$C196)*(1+'Summary&amp;Assumptions'!$J$29)^(BE$46-1))+AND(BE$56&lt;'Summary&amp;Assumptions'!$J$31,BE$47&gt;=$FQ196,BE$47&lt;=$FR196)*(('Summary&amp;Assumptions'!$H$25*$C196)*(1+'Summary&amp;Assumptions'!$J$29)^(BE$46-1))</f>
        <v>0</v>
      </c>
      <c r="BA196" s="588">
        <f>AND(BF$55&gt;0,SUM($E196:AZ196)&lt;'Summary&amp;Assumptions'!$G$32*$B196,$D196&gt;='Summary&amp;Assumptions'!$D$17,BF$47&gt;=$D196,BF$47&lt;=EDATE($D196,'Summary&amp;Assumptions'!$G$32))*$B196+AND(BF$56&lt;'Summary&amp;Assumptions'!$J$31,BF$47&gt;=$FO196,BF$47&lt;=$FP196)*(('Summary&amp;Assumptions'!$H$25*$C196)*(1+'Summary&amp;Assumptions'!$J$29)^(BF$46-1))+AND(BF$56&lt;'Summary&amp;Assumptions'!$J$31,BF$47&gt;=$FQ196,BF$47&lt;=$FR196)*(('Summary&amp;Assumptions'!$H$25*$C196)*(1+'Summary&amp;Assumptions'!$J$29)^(BF$46-1))</f>
        <v>0</v>
      </c>
      <c r="BB196" s="588">
        <f>AND(BG$55&gt;0,SUM($E196:BA196)&lt;'Summary&amp;Assumptions'!$G$32*$B196,$D196&gt;='Summary&amp;Assumptions'!$D$17,BG$47&gt;=$D196,BG$47&lt;=EDATE($D196,'Summary&amp;Assumptions'!$G$32))*$B196+AND(BG$56&lt;'Summary&amp;Assumptions'!$J$31,BG$47&gt;=$FO196,BG$47&lt;=$FP196)*(('Summary&amp;Assumptions'!$H$25*$C196)*(1+'Summary&amp;Assumptions'!$J$29)^(BG$46-1))+AND(BG$56&lt;'Summary&amp;Assumptions'!$J$31,BG$47&gt;=$FQ196,BG$47&lt;=$FR196)*(('Summary&amp;Assumptions'!$H$25*$C196)*(1+'Summary&amp;Assumptions'!$J$29)^(BG$46-1))</f>
        <v>0</v>
      </c>
      <c r="BC196" s="588">
        <f>AND(BH$55&gt;0,SUM($E196:BB196)&lt;'Summary&amp;Assumptions'!$G$32*$B196,$D196&gt;='Summary&amp;Assumptions'!$D$17,BH$47&gt;=$D196,BH$47&lt;=EDATE($D196,'Summary&amp;Assumptions'!$G$32))*$B196+AND(BH$56&lt;'Summary&amp;Assumptions'!$J$31,BH$47&gt;=$FO196,BH$47&lt;=$FP196)*(('Summary&amp;Assumptions'!$H$25*$C196)*(1+'Summary&amp;Assumptions'!$J$29)^(BH$46-1))+AND(BH$56&lt;'Summary&amp;Assumptions'!$J$31,BH$47&gt;=$FQ196,BH$47&lt;=$FR196)*(('Summary&amp;Assumptions'!$H$25*$C196)*(1+'Summary&amp;Assumptions'!$J$29)^(BH$46-1))</f>
        <v>0</v>
      </c>
      <c r="BD196" s="588">
        <f>AND(BI$55&gt;0,SUM($E196:BC196)&lt;'Summary&amp;Assumptions'!$G$32*$B196,$D196&gt;='Summary&amp;Assumptions'!$D$17,BI$47&gt;=$D196,BI$47&lt;=EDATE($D196,'Summary&amp;Assumptions'!$G$32))*$B196+AND(BI$56&lt;'Summary&amp;Assumptions'!$J$31,BI$47&gt;=$FO196,BI$47&lt;=$FP196)*(('Summary&amp;Assumptions'!$H$25*$C196)*(1+'Summary&amp;Assumptions'!$J$29)^(BI$46-1))+AND(BI$56&lt;'Summary&amp;Assumptions'!$J$31,BI$47&gt;=$FQ196,BI$47&lt;=$FR196)*(('Summary&amp;Assumptions'!$H$25*$C196)*(1+'Summary&amp;Assumptions'!$J$29)^(BI$46-1))</f>
        <v>0</v>
      </c>
      <c r="BE196" s="588">
        <f>AND(BJ$55&gt;0,SUM($E196:BD196)&lt;'Summary&amp;Assumptions'!$G$32*$B196,$D196&gt;='Summary&amp;Assumptions'!$D$17,BJ$47&gt;=$D196,BJ$47&lt;=EDATE($D196,'Summary&amp;Assumptions'!$G$32))*$B196+AND(BJ$56&lt;'Summary&amp;Assumptions'!$J$31,BJ$47&gt;=$FO196,BJ$47&lt;=$FP196)*(('Summary&amp;Assumptions'!$H$25*$C196)*(1+'Summary&amp;Assumptions'!$J$29)^(BJ$46-1))+AND(BJ$56&lt;'Summary&amp;Assumptions'!$J$31,BJ$47&gt;=$FQ196,BJ$47&lt;=$FR196)*(('Summary&amp;Assumptions'!$H$25*$C196)*(1+'Summary&amp;Assumptions'!$J$29)^(BJ$46-1))</f>
        <v>0</v>
      </c>
      <c r="BF196" s="588">
        <f>AND(BK$55&gt;0,SUM($E196:BE196)&lt;'Summary&amp;Assumptions'!$G$32*$B196,$D196&gt;='Summary&amp;Assumptions'!$D$17,BK$47&gt;=$D196,BK$47&lt;=EDATE($D196,'Summary&amp;Assumptions'!$G$32))*$B196+AND(BK$56&lt;'Summary&amp;Assumptions'!$J$31,BK$47&gt;=$FO196,BK$47&lt;=$FP196)*(('Summary&amp;Assumptions'!$H$25*$C196)*(1+'Summary&amp;Assumptions'!$J$29)^(BK$46-1))+AND(BK$56&lt;'Summary&amp;Assumptions'!$J$31,BK$47&gt;=$FQ196,BK$47&lt;=$FR196)*(('Summary&amp;Assumptions'!$H$25*$C196)*(1+'Summary&amp;Assumptions'!$J$29)^(BK$46-1))</f>
        <v>0</v>
      </c>
      <c r="BG196" s="588">
        <f>AND(BL$55&gt;0,SUM($E196:BF196)&lt;'Summary&amp;Assumptions'!$G$32*$B196,$D196&gt;='Summary&amp;Assumptions'!$D$17,BL$47&gt;=$D196,BL$47&lt;=EDATE($D196,'Summary&amp;Assumptions'!$G$32))*$B196+AND(BL$56&lt;'Summary&amp;Assumptions'!$J$31,BL$47&gt;=$FO196,BL$47&lt;=$FP196)*(('Summary&amp;Assumptions'!$H$25*$C196)*(1+'Summary&amp;Assumptions'!$J$29)^(BL$46-1))+AND(BL$56&lt;'Summary&amp;Assumptions'!$J$31,BL$47&gt;=$FQ196,BL$47&lt;=$FR196)*(('Summary&amp;Assumptions'!$H$25*$C196)*(1+'Summary&amp;Assumptions'!$J$29)^(BL$46-1))</f>
        <v>0</v>
      </c>
      <c r="BH196" s="588">
        <f>AND(BM$55&gt;0,SUM($E196:BG196)&lt;'Summary&amp;Assumptions'!$G$32*$B196,$D196&gt;='Summary&amp;Assumptions'!$D$17,BM$47&gt;=$D196,BM$47&lt;=EDATE($D196,'Summary&amp;Assumptions'!$G$32))*$B196+AND(BM$56&lt;'Summary&amp;Assumptions'!$J$31,BM$47&gt;=$FO196,BM$47&lt;=$FP196)*(('Summary&amp;Assumptions'!$H$25*$C196)*(1+'Summary&amp;Assumptions'!$J$29)^(BM$46-1))+AND(BM$56&lt;'Summary&amp;Assumptions'!$J$31,BM$47&gt;=$FQ196,BM$47&lt;=$FR196)*(('Summary&amp;Assumptions'!$H$25*$C196)*(1+'Summary&amp;Assumptions'!$J$29)^(BM$46-1))</f>
        <v>0</v>
      </c>
      <c r="BI196" s="588">
        <f>AND(BN$55&gt;0,SUM($E196:BH196)&lt;'Summary&amp;Assumptions'!$G$32*$B196,$D196&gt;='Summary&amp;Assumptions'!$D$17,BN$47&gt;=$D196,BN$47&lt;=EDATE($D196,'Summary&amp;Assumptions'!$G$32))*$B196+AND(BN$56&lt;'Summary&amp;Assumptions'!$J$31,BN$47&gt;=$FO196,BN$47&lt;=$FP196)*(('Summary&amp;Assumptions'!$H$25*$C196)*(1+'Summary&amp;Assumptions'!$J$29)^(BN$46-1))+AND(BN$56&lt;'Summary&amp;Assumptions'!$J$31,BN$47&gt;=$FQ196,BN$47&lt;=$FR196)*(('Summary&amp;Assumptions'!$H$25*$C196)*(1+'Summary&amp;Assumptions'!$J$29)^(BN$46-1))</f>
        <v>0</v>
      </c>
      <c r="BJ196" s="588">
        <f>AND(BO$55&gt;0,SUM($E196:BI196)&lt;'Summary&amp;Assumptions'!$G$32*$B196,$D196&gt;='Summary&amp;Assumptions'!$D$17,BO$47&gt;=$D196,BO$47&lt;=EDATE($D196,'Summary&amp;Assumptions'!$G$32))*$B196+AND(BO$56&lt;'Summary&amp;Assumptions'!$J$31,BO$47&gt;=$FO196,BO$47&lt;=$FP196)*(('Summary&amp;Assumptions'!$H$25*$C196)*(1+'Summary&amp;Assumptions'!$J$29)^(BO$46-1))+AND(BO$56&lt;'Summary&amp;Assumptions'!$J$31,BO$47&gt;=$FQ196,BO$47&lt;=$FR196)*(('Summary&amp;Assumptions'!$H$25*$C196)*(1+'Summary&amp;Assumptions'!$J$29)^(BO$46-1))</f>
        <v>0</v>
      </c>
      <c r="BK196" s="588">
        <f>AND(BP$55&gt;0,SUM($E196:BJ196)&lt;'Summary&amp;Assumptions'!$G$32*$B196,$D196&gt;='Summary&amp;Assumptions'!$D$17,BP$47&gt;=$D196,BP$47&lt;=EDATE($D196,'Summary&amp;Assumptions'!$G$32))*$B196+AND(BP$56&lt;'Summary&amp;Assumptions'!$J$31,BP$47&gt;=$FO196,BP$47&lt;=$FP196)*(('Summary&amp;Assumptions'!$H$25*$C196)*(1+'Summary&amp;Assumptions'!$J$29)^(BP$46-1))+AND(BP$56&lt;'Summary&amp;Assumptions'!$J$31,BP$47&gt;=$FQ196,BP$47&lt;=$FR196)*(('Summary&amp;Assumptions'!$H$25*$C196)*(1+'Summary&amp;Assumptions'!$J$29)^(BP$46-1))</f>
        <v>0</v>
      </c>
      <c r="BL196" s="588">
        <f>AND(BQ$55&gt;0,SUM($E196:BK196)&lt;'Summary&amp;Assumptions'!$G$32*$B196,$D196&gt;='Summary&amp;Assumptions'!$D$17,BQ$47&gt;=$D196,BQ$47&lt;=EDATE($D196,'Summary&amp;Assumptions'!$G$32))*$B196+AND(BQ$56&lt;'Summary&amp;Assumptions'!$J$31,BQ$47&gt;=$FO196,BQ$47&lt;=$FP196)*(('Summary&amp;Assumptions'!$H$25*$C196)*(1+'Summary&amp;Assumptions'!$J$29)^(BQ$46-1))+AND(BQ$56&lt;'Summary&amp;Assumptions'!$J$31,BQ$47&gt;=$FQ196,BQ$47&lt;=$FR196)*(('Summary&amp;Assumptions'!$H$25*$C196)*(1+'Summary&amp;Assumptions'!$J$29)^(BQ$46-1))</f>
        <v>0</v>
      </c>
      <c r="BM196" s="588">
        <f>AND(BR$55&gt;0,SUM($E196:BL196)&lt;'Summary&amp;Assumptions'!$G$32*$B196,$D196&gt;='Summary&amp;Assumptions'!$D$17,BR$47&gt;=$D196,BR$47&lt;=EDATE($D196,'Summary&amp;Assumptions'!$G$32))*$B196+AND(BR$56&lt;'Summary&amp;Assumptions'!$J$31,BR$47&gt;=$FO196,BR$47&lt;=$FP196)*(('Summary&amp;Assumptions'!$H$25*$C196)*(1+'Summary&amp;Assumptions'!$J$29)^(BR$46-1))+AND(BR$56&lt;'Summary&amp;Assumptions'!$J$31,BR$47&gt;=$FQ196,BR$47&lt;=$FR196)*(('Summary&amp;Assumptions'!$H$25*$C196)*(1+'Summary&amp;Assumptions'!$J$29)^(BR$46-1))</f>
        <v>0</v>
      </c>
      <c r="BN196" s="588">
        <f>AND(BS$55&gt;0,SUM($E196:BM196)&lt;'Summary&amp;Assumptions'!$G$32*$B196,$D196&gt;='Summary&amp;Assumptions'!$D$17,BS$47&gt;=$D196,BS$47&lt;=EDATE($D196,'Summary&amp;Assumptions'!$G$32))*$B196+AND(BS$56&lt;'Summary&amp;Assumptions'!$J$31,BS$47&gt;=$FO196,BS$47&lt;=$FP196)*(('Summary&amp;Assumptions'!$H$25*$C196)*(1+'Summary&amp;Assumptions'!$J$29)^(BS$46-1))+AND(BS$56&lt;'Summary&amp;Assumptions'!$J$31,BS$47&gt;=$FQ196,BS$47&lt;=$FR196)*(('Summary&amp;Assumptions'!$H$25*$C196)*(1+'Summary&amp;Assumptions'!$J$29)^(BS$46-1))</f>
        <v>0</v>
      </c>
      <c r="BO196" s="588">
        <f>AND(BT$55&gt;0,SUM($E196:BN196)&lt;'Summary&amp;Assumptions'!$G$32*$B196,$D196&gt;='Summary&amp;Assumptions'!$D$17,BT$47&gt;=$D196,BT$47&lt;=EDATE($D196,'Summary&amp;Assumptions'!$G$32))*$B196+AND(BT$56&lt;'Summary&amp;Assumptions'!$J$31,BT$47&gt;=$FO196,BT$47&lt;=$FP196)*(('Summary&amp;Assumptions'!$H$25*$C196)*(1+'Summary&amp;Assumptions'!$J$29)^(BT$46-1))+AND(BT$56&lt;'Summary&amp;Assumptions'!$J$31,BT$47&gt;=$FQ196,BT$47&lt;=$FR196)*(('Summary&amp;Assumptions'!$H$25*$C196)*(1+'Summary&amp;Assumptions'!$J$29)^(BT$46-1))</f>
        <v>0</v>
      </c>
      <c r="BP196" s="588">
        <f>AND(BU$55&gt;0,SUM($E196:BO196)&lt;'Summary&amp;Assumptions'!$G$32*$B196,$D196&gt;='Summary&amp;Assumptions'!$D$17,BU$47&gt;=$D196,BU$47&lt;=EDATE($D196,'Summary&amp;Assumptions'!$G$32))*$B196+AND(BU$56&lt;'Summary&amp;Assumptions'!$J$31,BU$47&gt;=$FO196,BU$47&lt;=$FP196)*(('Summary&amp;Assumptions'!$H$25*$C196)*(1+'Summary&amp;Assumptions'!$J$29)^(BU$46-1))+AND(BU$56&lt;'Summary&amp;Assumptions'!$J$31,BU$47&gt;=$FQ196,BU$47&lt;=$FR196)*(('Summary&amp;Assumptions'!$H$25*$C196)*(1+'Summary&amp;Assumptions'!$J$29)^(BU$46-1))</f>
        <v>0</v>
      </c>
      <c r="BQ196" s="588">
        <f>AND(BV$55&gt;0,SUM($E196:BP196)&lt;'Summary&amp;Assumptions'!$G$32*$B196,$D196&gt;='Summary&amp;Assumptions'!$D$17,BV$47&gt;=$D196,BV$47&lt;=EDATE($D196,'Summary&amp;Assumptions'!$G$32))*$B196+AND(BV$56&lt;'Summary&amp;Assumptions'!$J$31,BV$47&gt;=$FO196,BV$47&lt;=$FP196)*(('Summary&amp;Assumptions'!$H$25*$C196)*(1+'Summary&amp;Assumptions'!$J$29)^(BV$46-1))+AND(BV$56&lt;'Summary&amp;Assumptions'!$J$31,BV$47&gt;=$FQ196,BV$47&lt;=$FR196)*(('Summary&amp;Assumptions'!$H$25*$C196)*(1+'Summary&amp;Assumptions'!$J$29)^(BV$46-1))</f>
        <v>0</v>
      </c>
      <c r="BR196" s="588">
        <f>AND(BW$55&gt;0,SUM($E196:BQ196)&lt;'Summary&amp;Assumptions'!$G$32*$B196,$D196&gt;='Summary&amp;Assumptions'!$D$17,BW$47&gt;=$D196,BW$47&lt;=EDATE($D196,'Summary&amp;Assumptions'!$G$32))*$B196+AND(BW$56&lt;'Summary&amp;Assumptions'!$J$31,BW$47&gt;=$FO196,BW$47&lt;=$FP196)*(('Summary&amp;Assumptions'!$H$25*$C196)*(1+'Summary&amp;Assumptions'!$J$29)^(BW$46-1))+AND(BW$56&lt;'Summary&amp;Assumptions'!$J$31,BW$47&gt;=$FQ196,BW$47&lt;=$FR196)*(('Summary&amp;Assumptions'!$H$25*$C196)*(1+'Summary&amp;Assumptions'!$J$29)^(BW$46-1))</f>
        <v>0</v>
      </c>
      <c r="BS196" s="588">
        <f>AND(BX$55&gt;0,SUM($E196:BR196)&lt;'Summary&amp;Assumptions'!$G$32*$B196,$D196&gt;='Summary&amp;Assumptions'!$D$17,BX$47&gt;=$D196,BX$47&lt;=EDATE($D196,'Summary&amp;Assumptions'!$G$32))*$B196+AND(BX$56&lt;'Summary&amp;Assumptions'!$J$31,BX$47&gt;=$FO196,BX$47&lt;=$FP196)*(('Summary&amp;Assumptions'!$H$25*$C196)*(1+'Summary&amp;Assumptions'!$J$29)^(BX$46-1))+AND(BX$56&lt;'Summary&amp;Assumptions'!$J$31,BX$47&gt;=$FQ196,BX$47&lt;=$FR196)*(('Summary&amp;Assumptions'!$H$25*$C196)*(1+'Summary&amp;Assumptions'!$J$29)^(BX$46-1))</f>
        <v>0</v>
      </c>
      <c r="BT196" s="588">
        <f>AND(BY$55&gt;0,SUM($E196:BS196)&lt;'Summary&amp;Assumptions'!$G$32*$B196,$D196&gt;='Summary&amp;Assumptions'!$D$17,BY$47&gt;=$D196,BY$47&lt;=EDATE($D196,'Summary&amp;Assumptions'!$G$32))*$B196+AND(BY$56&lt;'Summary&amp;Assumptions'!$J$31,BY$47&gt;=$FO196,BY$47&lt;=$FP196)*(('Summary&amp;Assumptions'!$H$25*$C196)*(1+'Summary&amp;Assumptions'!$J$29)^(BY$46-1))+AND(BY$56&lt;'Summary&amp;Assumptions'!$J$31,BY$47&gt;=$FQ196,BY$47&lt;=$FR196)*(('Summary&amp;Assumptions'!$H$25*$C196)*(1+'Summary&amp;Assumptions'!$J$29)^(BY$46-1))</f>
        <v>0</v>
      </c>
      <c r="BU196" s="588">
        <f>AND(BZ$55&gt;0,SUM($E196:BT196)&lt;'Summary&amp;Assumptions'!$G$32*$B196,$D196&gt;='Summary&amp;Assumptions'!$D$17,BZ$47&gt;=$D196,BZ$47&lt;=EDATE($D196,'Summary&amp;Assumptions'!$G$32))*$B196+AND(BZ$56&lt;'Summary&amp;Assumptions'!$J$31,BZ$47&gt;=$FO196,BZ$47&lt;=$FP196)*(('Summary&amp;Assumptions'!$H$25*$C196)*(1+'Summary&amp;Assumptions'!$J$29)^(BZ$46-1))+AND(BZ$56&lt;'Summary&amp;Assumptions'!$J$31,BZ$47&gt;=$FQ196,BZ$47&lt;=$FR196)*(('Summary&amp;Assumptions'!$H$25*$C196)*(1+'Summary&amp;Assumptions'!$J$29)^(BZ$46-1))</f>
        <v>0</v>
      </c>
      <c r="BV196" s="588">
        <f>AND(CA$55&gt;0,SUM($E196:BU196)&lt;'Summary&amp;Assumptions'!$G$32*$B196,$D196&gt;='Summary&amp;Assumptions'!$D$17,CA$47&gt;=$D196,CA$47&lt;=EDATE($D196,'Summary&amp;Assumptions'!$G$32))*$B196+AND(CA$56&lt;'Summary&amp;Assumptions'!$J$31,CA$47&gt;=$FO196,CA$47&lt;=$FP196)*(('Summary&amp;Assumptions'!$H$25*$C196)*(1+'Summary&amp;Assumptions'!$J$29)^(CA$46-1))+AND(CA$56&lt;'Summary&amp;Assumptions'!$J$31,CA$47&gt;=$FQ196,CA$47&lt;=$FR196)*(('Summary&amp;Assumptions'!$H$25*$C196)*(1+'Summary&amp;Assumptions'!$J$29)^(CA$46-1))</f>
        <v>0</v>
      </c>
      <c r="BW196" s="588">
        <f>AND(CB$55&gt;0,SUM($E196:BV196)&lt;'Summary&amp;Assumptions'!$G$32*$B196,$D196&gt;='Summary&amp;Assumptions'!$D$17,CB$47&gt;=$D196,CB$47&lt;=EDATE($D196,'Summary&amp;Assumptions'!$G$32))*$B196+AND(CB$56&lt;'Summary&amp;Assumptions'!$J$31,CB$47&gt;=$FO196,CB$47&lt;=$FP196)*(('Summary&amp;Assumptions'!$H$25*$C196)*(1+'Summary&amp;Assumptions'!$J$29)^(CB$46-1))+AND(CB$56&lt;'Summary&amp;Assumptions'!$J$31,CB$47&gt;=$FQ196,CB$47&lt;=$FR196)*(('Summary&amp;Assumptions'!$H$25*$C196)*(1+'Summary&amp;Assumptions'!$J$29)^(CB$46-1))</f>
        <v>0</v>
      </c>
      <c r="BX196" s="588">
        <f>AND(CC$55&gt;0,SUM($E196:BW196)&lt;'Summary&amp;Assumptions'!$G$32*$B196,$D196&gt;='Summary&amp;Assumptions'!$D$17,CC$47&gt;=$D196,CC$47&lt;=EDATE($D196,'Summary&amp;Assumptions'!$G$32))*$B196+AND(CC$56&lt;'Summary&amp;Assumptions'!$J$31,CC$47&gt;=$FO196,CC$47&lt;=$FP196)*(('Summary&amp;Assumptions'!$H$25*$C196)*(1+'Summary&amp;Assumptions'!$J$29)^(CC$46-1))+AND(CC$56&lt;'Summary&amp;Assumptions'!$J$31,CC$47&gt;=$FQ196,CC$47&lt;=$FR196)*(('Summary&amp;Assumptions'!$H$25*$C196)*(1+'Summary&amp;Assumptions'!$J$29)^(CC$46-1))</f>
        <v>0</v>
      </c>
      <c r="BY196" s="588">
        <f>AND(CD$55&gt;0,SUM($E196:BX196)&lt;'Summary&amp;Assumptions'!$G$32*$B196,$D196&gt;='Summary&amp;Assumptions'!$D$17,CD$47&gt;=$D196,CD$47&lt;=EDATE($D196,'Summary&amp;Assumptions'!$G$32))*$B196+AND(CD$56&lt;'Summary&amp;Assumptions'!$J$31,CD$47&gt;=$FO196,CD$47&lt;=$FP196)*(('Summary&amp;Assumptions'!$H$25*$C196)*(1+'Summary&amp;Assumptions'!$J$29)^(CD$46-1))+AND(CD$56&lt;'Summary&amp;Assumptions'!$J$31,CD$47&gt;=$FQ196,CD$47&lt;=$FR196)*(('Summary&amp;Assumptions'!$H$25*$C196)*(1+'Summary&amp;Assumptions'!$J$29)^(CD$46-1))</f>
        <v>0</v>
      </c>
      <c r="BZ196" s="588">
        <f>AND(CE$55&gt;0,SUM($E196:BY196)&lt;'Summary&amp;Assumptions'!$G$32*$B196,$D196&gt;='Summary&amp;Assumptions'!$D$17,CE$47&gt;=$D196,CE$47&lt;=EDATE($D196,'Summary&amp;Assumptions'!$G$32))*$B196+AND(CE$56&lt;'Summary&amp;Assumptions'!$J$31,CE$47&gt;=$FO196,CE$47&lt;=$FP196)*(('Summary&amp;Assumptions'!$H$25*$C196)*(1+'Summary&amp;Assumptions'!$J$29)^(CE$46-1))+AND(CE$56&lt;'Summary&amp;Assumptions'!$J$31,CE$47&gt;=$FQ196,CE$47&lt;=$FR196)*(('Summary&amp;Assumptions'!$H$25*$C196)*(1+'Summary&amp;Assumptions'!$J$29)^(CE$46-1))</f>
        <v>0</v>
      </c>
      <c r="CA196" s="588">
        <f>AND(CF$55&gt;0,SUM($E196:BZ196)&lt;'Summary&amp;Assumptions'!$G$32*$B196,$D196&gt;='Summary&amp;Assumptions'!$D$17,CF$47&gt;=$D196,CF$47&lt;=EDATE($D196,'Summary&amp;Assumptions'!$G$32))*$B196+AND(CF$56&lt;'Summary&amp;Assumptions'!$J$31,CF$47&gt;=$FO196,CF$47&lt;=$FP196)*(('Summary&amp;Assumptions'!$H$25*$C196)*(1+'Summary&amp;Assumptions'!$J$29)^(CF$46-1))+AND(CF$56&lt;'Summary&amp;Assumptions'!$J$31,CF$47&gt;=$FQ196,CF$47&lt;=$FR196)*(('Summary&amp;Assumptions'!$H$25*$C196)*(1+'Summary&amp;Assumptions'!$J$29)^(CF$46-1))</f>
        <v>0</v>
      </c>
      <c r="CB196" s="588">
        <f>AND(CG$55&gt;0,SUM($E196:CA196)&lt;'Summary&amp;Assumptions'!$G$32*$B196,$D196&gt;='Summary&amp;Assumptions'!$D$17,CG$47&gt;=$D196,CG$47&lt;=EDATE($D196,'Summary&amp;Assumptions'!$G$32))*$B196+AND(CG$56&lt;'Summary&amp;Assumptions'!$J$31,CG$47&gt;=$FO196,CG$47&lt;=$FP196)*(('Summary&amp;Assumptions'!$H$25*$C196)*(1+'Summary&amp;Assumptions'!$J$29)^(CG$46-1))+AND(CG$56&lt;'Summary&amp;Assumptions'!$J$31,CG$47&gt;=$FQ196,CG$47&lt;=$FR196)*(('Summary&amp;Assumptions'!$H$25*$C196)*(1+'Summary&amp;Assumptions'!$J$29)^(CG$46-1))</f>
        <v>0</v>
      </c>
      <c r="CC196" s="588">
        <f>AND(CH$55&gt;0,SUM($E196:CB196)&lt;'Summary&amp;Assumptions'!$G$32*$B196,$D196&gt;='Summary&amp;Assumptions'!$D$17,CH$47&gt;=$D196,CH$47&lt;=EDATE($D196,'Summary&amp;Assumptions'!$G$32))*$B196+AND(CH$56&lt;'Summary&amp;Assumptions'!$J$31,CH$47&gt;=$FO196,CH$47&lt;=$FP196)*(('Summary&amp;Assumptions'!$H$25*$C196)*(1+'Summary&amp;Assumptions'!$J$29)^(CH$46-1))+AND(CH$56&lt;'Summary&amp;Assumptions'!$J$31,CH$47&gt;=$FQ196,CH$47&lt;=$FR196)*(('Summary&amp;Assumptions'!$H$25*$C196)*(1+'Summary&amp;Assumptions'!$J$29)^(CH$46-1))</f>
        <v>0</v>
      </c>
      <c r="CD196" s="588">
        <f>AND(CI$55&gt;0,SUM($E196:CC196)&lt;'Summary&amp;Assumptions'!$G$32*$B196,$D196&gt;='Summary&amp;Assumptions'!$D$17,CI$47&gt;=$D196,CI$47&lt;=EDATE($D196,'Summary&amp;Assumptions'!$G$32))*$B196+AND(CI$56&lt;'Summary&amp;Assumptions'!$J$31,CI$47&gt;=$FO196,CI$47&lt;=$FP196)*(('Summary&amp;Assumptions'!$H$25*$C196)*(1+'Summary&amp;Assumptions'!$J$29)^(CI$46-1))+AND(CI$56&lt;'Summary&amp;Assumptions'!$J$31,CI$47&gt;=$FQ196,CI$47&lt;=$FR196)*(('Summary&amp;Assumptions'!$H$25*$C196)*(1+'Summary&amp;Assumptions'!$J$29)^(CI$46-1))</f>
        <v>0</v>
      </c>
      <c r="CE196" s="588">
        <f>AND(CJ$55&gt;0,SUM($E196:CD196)&lt;'Summary&amp;Assumptions'!$G$32*$B196,$D196&gt;='Summary&amp;Assumptions'!$D$17,CJ$47&gt;=$D196,CJ$47&lt;=EDATE($D196,'Summary&amp;Assumptions'!$G$32))*$B196+AND(CJ$56&lt;'Summary&amp;Assumptions'!$J$31,CJ$47&gt;=$FO196,CJ$47&lt;=$FP196)*(('Summary&amp;Assumptions'!$H$25*$C196)*(1+'Summary&amp;Assumptions'!$J$29)^(CJ$46-1))+AND(CJ$56&lt;'Summary&amp;Assumptions'!$J$31,CJ$47&gt;=$FQ196,CJ$47&lt;=$FR196)*(('Summary&amp;Assumptions'!$H$25*$C196)*(1+'Summary&amp;Assumptions'!$J$29)^(CJ$46-1))</f>
        <v>0</v>
      </c>
      <c r="CF196" s="588">
        <f>AND(CK$55&gt;0,SUM($E196:CE196)&lt;'Summary&amp;Assumptions'!$G$32*$B196,$D196&gt;='Summary&amp;Assumptions'!$D$17,CK$47&gt;=$D196,CK$47&lt;=EDATE($D196,'Summary&amp;Assumptions'!$G$32))*$B196+AND(CK$56&lt;'Summary&amp;Assumptions'!$J$31,CK$47&gt;=$FO196,CK$47&lt;=$FP196)*(('Summary&amp;Assumptions'!$H$25*$C196)*(1+'Summary&amp;Assumptions'!$J$29)^(CK$46-1))+AND(CK$56&lt;'Summary&amp;Assumptions'!$J$31,CK$47&gt;=$FQ196,CK$47&lt;=$FR196)*(('Summary&amp;Assumptions'!$H$25*$C196)*(1+'Summary&amp;Assumptions'!$J$29)^(CK$46-1))</f>
        <v>0</v>
      </c>
      <c r="CG196" s="588">
        <f>AND(CL$55&gt;0,SUM($E196:CF196)&lt;'Summary&amp;Assumptions'!$G$32*$B196,$D196&gt;='Summary&amp;Assumptions'!$D$17,CL$47&gt;=$D196,CL$47&lt;=EDATE($D196,'Summary&amp;Assumptions'!$G$32))*$B196+AND(CL$56&lt;'Summary&amp;Assumptions'!$J$31,CL$47&gt;=$FO196,CL$47&lt;=$FP196)*(('Summary&amp;Assumptions'!$H$25*$C196)*(1+'Summary&amp;Assumptions'!$J$29)^(CL$46-1))+AND(CL$56&lt;'Summary&amp;Assumptions'!$J$31,CL$47&gt;=$FQ196,CL$47&lt;=$FR196)*(('Summary&amp;Assumptions'!$H$25*$C196)*(1+'Summary&amp;Assumptions'!$J$29)^(CL$46-1))</f>
        <v>0</v>
      </c>
      <c r="CH196" s="588">
        <f>AND(CM$55&gt;0,SUM($E196:CG196)&lt;'Summary&amp;Assumptions'!$G$32*$B196,$D196&gt;='Summary&amp;Assumptions'!$D$17,CM$47&gt;=$D196,CM$47&lt;=EDATE($D196,'Summary&amp;Assumptions'!$G$32))*$B196+AND(CM$56&lt;'Summary&amp;Assumptions'!$J$31,CM$47&gt;=$FO196,CM$47&lt;=$FP196)*(('Summary&amp;Assumptions'!$H$25*$C196)*(1+'Summary&amp;Assumptions'!$J$29)^(CM$46-1))+AND(CM$56&lt;'Summary&amp;Assumptions'!$J$31,CM$47&gt;=$FQ196,CM$47&lt;=$FR196)*(('Summary&amp;Assumptions'!$H$25*$C196)*(1+'Summary&amp;Assumptions'!$J$29)^(CM$46-1))</f>
        <v>0</v>
      </c>
      <c r="CI196" s="588">
        <f>AND(CN$55&gt;0,SUM($E196:CH196)&lt;'Summary&amp;Assumptions'!$G$32*$B196,$D196&gt;='Summary&amp;Assumptions'!$D$17,CN$47&gt;=$D196,CN$47&lt;=EDATE($D196,'Summary&amp;Assumptions'!$G$32))*$B196+AND(CN$56&lt;'Summary&amp;Assumptions'!$J$31,CN$47&gt;=$FO196,CN$47&lt;=$FP196)*(('Summary&amp;Assumptions'!$H$25*$C196)*(1+'Summary&amp;Assumptions'!$J$29)^(CN$46-1))+AND(CN$56&lt;'Summary&amp;Assumptions'!$J$31,CN$47&gt;=$FQ196,CN$47&lt;=$FR196)*(('Summary&amp;Assumptions'!$H$25*$C196)*(1+'Summary&amp;Assumptions'!$J$29)^(CN$46-1))</f>
        <v>0</v>
      </c>
      <c r="CJ196" s="588">
        <f>AND(CO$55&gt;0,SUM($E196:CI196)&lt;'Summary&amp;Assumptions'!$G$32*$B196,$D196&gt;='Summary&amp;Assumptions'!$D$17,CO$47&gt;=$D196,CO$47&lt;=EDATE($D196,'Summary&amp;Assumptions'!$G$32))*$B196+AND(CO$56&lt;'Summary&amp;Assumptions'!$J$31,CO$47&gt;=$FO196,CO$47&lt;=$FP196)*(('Summary&amp;Assumptions'!$H$25*$C196)*(1+'Summary&amp;Assumptions'!$J$29)^(CO$46-1))+AND(CO$56&lt;'Summary&amp;Assumptions'!$J$31,CO$47&gt;=$FQ196,CO$47&lt;=$FR196)*(('Summary&amp;Assumptions'!$H$25*$C196)*(1+'Summary&amp;Assumptions'!$J$29)^(CO$46-1))</f>
        <v>0</v>
      </c>
      <c r="CK196" s="588">
        <f>AND(CP$55&gt;0,SUM($E196:CJ196)&lt;'Summary&amp;Assumptions'!$G$32*$B196,$D196&gt;='Summary&amp;Assumptions'!$D$17,CP$47&gt;=$D196,CP$47&lt;=EDATE($D196,'Summary&amp;Assumptions'!$G$32))*$B196+AND(CP$56&lt;'Summary&amp;Assumptions'!$J$31,CP$47&gt;=$FO196,CP$47&lt;=$FP196)*(('Summary&amp;Assumptions'!$H$25*$C196)*(1+'Summary&amp;Assumptions'!$J$29)^(CP$46-1))+AND(CP$56&lt;'Summary&amp;Assumptions'!$J$31,CP$47&gt;=$FQ196,CP$47&lt;=$FR196)*(('Summary&amp;Assumptions'!$H$25*$C196)*(1+'Summary&amp;Assumptions'!$J$29)^(CP$46-1))</f>
        <v>0</v>
      </c>
      <c r="CL196" s="588">
        <f>AND(CQ$55&gt;0,SUM($E196:CK196)&lt;'Summary&amp;Assumptions'!$G$32*$B196,$D196&gt;='Summary&amp;Assumptions'!$D$17,CQ$47&gt;=$D196,CQ$47&lt;=EDATE($D196,'Summary&amp;Assumptions'!$G$32))*$B196+AND(CQ$56&lt;'Summary&amp;Assumptions'!$J$31,CQ$47&gt;=$FO196,CQ$47&lt;=$FP196)*(('Summary&amp;Assumptions'!$H$25*$C196)*(1+'Summary&amp;Assumptions'!$J$29)^(CQ$46-1))+AND(CQ$56&lt;'Summary&amp;Assumptions'!$J$31,CQ$47&gt;=$FQ196,CQ$47&lt;=$FR196)*(('Summary&amp;Assumptions'!$H$25*$C196)*(1+'Summary&amp;Assumptions'!$J$29)^(CQ$46-1))</f>
        <v>0</v>
      </c>
      <c r="CM196" s="588">
        <f>AND(CR$55&gt;0,SUM($E196:CL196)&lt;'Summary&amp;Assumptions'!$G$32*$B196,$D196&gt;='Summary&amp;Assumptions'!$D$17,CR$47&gt;=$D196,CR$47&lt;=EDATE($D196,'Summary&amp;Assumptions'!$G$32))*$B196+AND(CR$56&lt;'Summary&amp;Assumptions'!$J$31,CR$47&gt;=$FO196,CR$47&lt;=$FP196)*(('Summary&amp;Assumptions'!$H$25*$C196)*(1+'Summary&amp;Assumptions'!$J$29)^(CR$46-1))+AND(CR$56&lt;'Summary&amp;Assumptions'!$J$31,CR$47&gt;=$FQ196,CR$47&lt;=$FR196)*(('Summary&amp;Assumptions'!$H$25*$C196)*(1+'Summary&amp;Assumptions'!$J$29)^(CR$46-1))</f>
        <v>0</v>
      </c>
      <c r="CN196" s="588">
        <f>AND(CS$55&gt;0,SUM($E196:CM196)&lt;'Summary&amp;Assumptions'!$G$32*$B196,$D196&gt;='Summary&amp;Assumptions'!$D$17,CS$47&gt;=$D196,CS$47&lt;=EDATE($D196,'Summary&amp;Assumptions'!$G$32))*$B196+AND(CS$56&lt;'Summary&amp;Assumptions'!$J$31,CS$47&gt;=$FO196,CS$47&lt;=$FP196)*(('Summary&amp;Assumptions'!$H$25*$C196)*(1+'Summary&amp;Assumptions'!$J$29)^(CS$46-1))+AND(CS$56&lt;'Summary&amp;Assumptions'!$J$31,CS$47&gt;=$FQ196,CS$47&lt;=$FR196)*(('Summary&amp;Assumptions'!$H$25*$C196)*(1+'Summary&amp;Assumptions'!$J$29)^(CS$46-1))</f>
        <v>0</v>
      </c>
      <c r="CO196" s="588">
        <f>AND(CT$55&gt;0,SUM($E196:CN196)&lt;'Summary&amp;Assumptions'!$G$32*$B196,$D196&gt;='Summary&amp;Assumptions'!$D$17,CT$47&gt;=$D196,CT$47&lt;=EDATE($D196,'Summary&amp;Assumptions'!$G$32))*$B196+AND(CT$56&lt;'Summary&amp;Assumptions'!$J$31,CT$47&gt;=$FO196,CT$47&lt;=$FP196)*(('Summary&amp;Assumptions'!$H$25*$C196)*(1+'Summary&amp;Assumptions'!$J$29)^(CT$46-1))+AND(CT$56&lt;'Summary&amp;Assumptions'!$J$31,CT$47&gt;=$FQ196,CT$47&lt;=$FR196)*(('Summary&amp;Assumptions'!$H$25*$C196)*(1+'Summary&amp;Assumptions'!$J$29)^(CT$46-1))</f>
        <v>0</v>
      </c>
      <c r="CP196" s="588">
        <f>AND(CU$55&gt;0,SUM($E196:CO196)&lt;'Summary&amp;Assumptions'!$G$32*$B196,$D196&gt;='Summary&amp;Assumptions'!$D$17,CU$47&gt;=$D196,CU$47&lt;=EDATE($D196,'Summary&amp;Assumptions'!$G$32))*$B196+AND(CU$56&lt;'Summary&amp;Assumptions'!$J$31,CU$47&gt;=$FO196,CU$47&lt;=$FP196)*(('Summary&amp;Assumptions'!$H$25*$C196)*(1+'Summary&amp;Assumptions'!$J$29)^(CU$46-1))+AND(CU$56&lt;'Summary&amp;Assumptions'!$J$31,CU$47&gt;=$FQ196,CU$47&lt;=$FR196)*(('Summary&amp;Assumptions'!$H$25*$C196)*(1+'Summary&amp;Assumptions'!$J$29)^(CU$46-1))</f>
        <v>0</v>
      </c>
      <c r="CQ196" s="588">
        <f>AND(CV$55&gt;0,SUM($E196:CP196)&lt;'Summary&amp;Assumptions'!$G$32*$B196,$D196&gt;='Summary&amp;Assumptions'!$D$17,CV$47&gt;=$D196,CV$47&lt;=EDATE($D196,'Summary&amp;Assumptions'!$G$32))*$B196+AND(CV$56&lt;'Summary&amp;Assumptions'!$J$31,CV$47&gt;=$FO196,CV$47&lt;=$FP196)*(('Summary&amp;Assumptions'!$H$25*$C196)*(1+'Summary&amp;Assumptions'!$J$29)^(CV$46-1))+AND(CV$56&lt;'Summary&amp;Assumptions'!$J$31,CV$47&gt;=$FQ196,CV$47&lt;=$FR196)*(('Summary&amp;Assumptions'!$H$25*$C196)*(1+'Summary&amp;Assumptions'!$J$29)^(CV$46-1))</f>
        <v>0</v>
      </c>
      <c r="CR196" s="588">
        <f>AND(CW$55&gt;0,SUM($E196:CQ196)&lt;'Summary&amp;Assumptions'!$G$32*$B196,$D196&gt;='Summary&amp;Assumptions'!$D$17,CW$47&gt;=$D196,CW$47&lt;=EDATE($D196,'Summary&amp;Assumptions'!$G$32))*$B196+AND(CW$56&lt;'Summary&amp;Assumptions'!$J$31,CW$47&gt;=$FO196,CW$47&lt;=$FP196)*(('Summary&amp;Assumptions'!$H$25*$C196)*(1+'Summary&amp;Assumptions'!$J$29)^(CW$46-1))+AND(CW$56&lt;'Summary&amp;Assumptions'!$J$31,CW$47&gt;=$FQ196,CW$47&lt;=$FR196)*(('Summary&amp;Assumptions'!$H$25*$C196)*(1+'Summary&amp;Assumptions'!$J$29)^(CW$46-1))</f>
        <v>0</v>
      </c>
      <c r="CS196" s="588">
        <f>AND(CX$55&gt;0,SUM($E196:CR196)&lt;'Summary&amp;Assumptions'!$G$32*$B196,$D196&gt;='Summary&amp;Assumptions'!$D$17,CX$47&gt;=$D196,CX$47&lt;=EDATE($D196,'Summary&amp;Assumptions'!$G$32))*$B196+AND(CX$56&lt;'Summary&amp;Assumptions'!$J$31,CX$47&gt;=$FO196,CX$47&lt;=$FP196)*(('Summary&amp;Assumptions'!$H$25*$C196)*(1+'Summary&amp;Assumptions'!$J$29)^(CX$46-1))+AND(CX$56&lt;'Summary&amp;Assumptions'!$J$31,CX$47&gt;=$FQ196,CX$47&lt;=$FR196)*(('Summary&amp;Assumptions'!$H$25*$C196)*(1+'Summary&amp;Assumptions'!$J$29)^(CX$46-1))</f>
        <v>0</v>
      </c>
      <c r="CT196" s="588">
        <f>AND(CY$55&gt;0,SUM($E196:CS196)&lt;'Summary&amp;Assumptions'!$G$32*$B196,$D196&gt;='Summary&amp;Assumptions'!$D$17,CY$47&gt;=$D196,CY$47&lt;=EDATE($D196,'Summary&amp;Assumptions'!$G$32))*$B196+AND(CY$56&lt;'Summary&amp;Assumptions'!$J$31,CY$47&gt;=$FO196,CY$47&lt;=$FP196)*(('Summary&amp;Assumptions'!$H$25*$C196)*(1+'Summary&amp;Assumptions'!$J$29)^(CY$46-1))+AND(CY$56&lt;'Summary&amp;Assumptions'!$J$31,CY$47&gt;=$FQ196,CY$47&lt;=$FR196)*(('Summary&amp;Assumptions'!$H$25*$C196)*(1+'Summary&amp;Assumptions'!$J$29)^(CY$46-1))</f>
        <v>0</v>
      </c>
      <c r="CU196" s="588">
        <f>AND(CZ$55&gt;0,SUM($E196:CT196)&lt;'Summary&amp;Assumptions'!$G$32*$B196,$D196&gt;='Summary&amp;Assumptions'!$D$17,CZ$47&gt;=$D196,CZ$47&lt;=EDATE($D196,'Summary&amp;Assumptions'!$G$32))*$B196+AND(CZ$56&lt;'Summary&amp;Assumptions'!$J$31,CZ$47&gt;=$FO196,CZ$47&lt;=$FP196)*(('Summary&amp;Assumptions'!$H$25*$C196)*(1+'Summary&amp;Assumptions'!$J$29)^(CZ$46-1))+AND(CZ$56&lt;'Summary&amp;Assumptions'!$J$31,CZ$47&gt;=$FQ196,CZ$47&lt;=$FR196)*(('Summary&amp;Assumptions'!$H$25*$C196)*(1+'Summary&amp;Assumptions'!$J$29)^(CZ$46-1))</f>
        <v>0</v>
      </c>
      <c r="CV196" s="588">
        <f>AND(DA$55&gt;0,SUM($E196:CU196)&lt;'Summary&amp;Assumptions'!$G$32*$B196,$D196&gt;='Summary&amp;Assumptions'!$D$17,DA$47&gt;=$D196,DA$47&lt;=EDATE($D196,'Summary&amp;Assumptions'!$G$32))*$B196+AND(DA$56&lt;'Summary&amp;Assumptions'!$J$31,DA$47&gt;=$FO196,DA$47&lt;=$FP196)*(('Summary&amp;Assumptions'!$H$25*$C196)*(1+'Summary&amp;Assumptions'!$J$29)^(DA$46-1))+AND(DA$56&lt;'Summary&amp;Assumptions'!$J$31,DA$47&gt;=$FQ196,DA$47&lt;=$FR196)*(('Summary&amp;Assumptions'!$H$25*$C196)*(1+'Summary&amp;Assumptions'!$J$29)^(DA$46-1))</f>
        <v>0</v>
      </c>
      <c r="CW196" s="588">
        <f>AND(DB$55&gt;0,SUM($E196:CV196)&lt;'Summary&amp;Assumptions'!$G$32*$B196,$D196&gt;='Summary&amp;Assumptions'!$D$17,DB$47&gt;=$D196,DB$47&lt;=EDATE($D196,'Summary&amp;Assumptions'!$G$32))*$B196+AND(DB$56&lt;'Summary&amp;Assumptions'!$J$31,DB$47&gt;=$FO196,DB$47&lt;=$FP196)*(('Summary&amp;Assumptions'!$H$25*$C196)*(1+'Summary&amp;Assumptions'!$J$29)^(DB$46-1))+AND(DB$56&lt;'Summary&amp;Assumptions'!$J$31,DB$47&gt;=$FQ196,DB$47&lt;=$FR196)*(('Summary&amp;Assumptions'!$H$25*$C196)*(1+'Summary&amp;Assumptions'!$J$29)^(DB$46-1))</f>
        <v>0</v>
      </c>
      <c r="CX196" s="588">
        <f>AND(DC$55&gt;0,SUM($E196:CW196)&lt;'Summary&amp;Assumptions'!$G$32*$B196,$D196&gt;='Summary&amp;Assumptions'!$D$17,DC$47&gt;=$D196,DC$47&lt;=EDATE($D196,'Summary&amp;Assumptions'!$G$32))*$B196+AND(DC$56&lt;'Summary&amp;Assumptions'!$J$31,DC$47&gt;=$FO196,DC$47&lt;=$FP196)*(('Summary&amp;Assumptions'!$H$25*$C196)*(1+'Summary&amp;Assumptions'!$J$29)^(DC$46-1))+AND(DC$56&lt;'Summary&amp;Assumptions'!$J$31,DC$47&gt;=$FQ196,DC$47&lt;=$FR196)*(('Summary&amp;Assumptions'!$H$25*$C196)*(1+'Summary&amp;Assumptions'!$J$29)^(DC$46-1))</f>
        <v>0</v>
      </c>
      <c r="CY196" s="588">
        <f>AND(DD$55&gt;0,SUM($E196:CX196)&lt;'Summary&amp;Assumptions'!$G$32*$B196,$D196&gt;='Summary&amp;Assumptions'!$D$17,DD$47&gt;=$D196,DD$47&lt;=EDATE($D196,'Summary&amp;Assumptions'!$G$32))*$B196+AND(DD$56&lt;'Summary&amp;Assumptions'!$J$31,DD$47&gt;=$FO196,DD$47&lt;=$FP196)*(('Summary&amp;Assumptions'!$H$25*$C196)*(1+'Summary&amp;Assumptions'!$J$29)^(DD$46-1))+AND(DD$56&lt;'Summary&amp;Assumptions'!$J$31,DD$47&gt;=$FQ196,DD$47&lt;=$FR196)*(('Summary&amp;Assumptions'!$H$25*$C196)*(1+'Summary&amp;Assumptions'!$J$29)^(DD$46-1))</f>
        <v>0</v>
      </c>
      <c r="CZ196" s="588">
        <f>AND(DE$55&gt;0,SUM($E196:CY196)&lt;'Summary&amp;Assumptions'!$G$32*$B196,$D196&gt;='Summary&amp;Assumptions'!$D$17,DE$47&gt;=$D196,DE$47&lt;=EDATE($D196,'Summary&amp;Assumptions'!$G$32))*$B196+AND(DE$56&lt;'Summary&amp;Assumptions'!$J$31,DE$47&gt;=$FO196,DE$47&lt;=$FP196)*(('Summary&amp;Assumptions'!$H$25*$C196)*(1+'Summary&amp;Assumptions'!$J$29)^(DE$46-1))+AND(DE$56&lt;'Summary&amp;Assumptions'!$J$31,DE$47&gt;=$FQ196,DE$47&lt;=$FR196)*(('Summary&amp;Assumptions'!$H$25*$C196)*(1+'Summary&amp;Assumptions'!$J$29)^(DE$46-1))</f>
        <v>0</v>
      </c>
      <c r="DA196" s="588">
        <f>AND(DF$55&gt;0,SUM($E196:CZ196)&lt;'Summary&amp;Assumptions'!$G$32*$B196,$D196&gt;='Summary&amp;Assumptions'!$D$17,DF$47&gt;=$D196,DF$47&lt;=EDATE($D196,'Summary&amp;Assumptions'!$G$32))*$B196+AND(DF$56&lt;'Summary&amp;Assumptions'!$J$31,DF$47&gt;=$FO196,DF$47&lt;=$FP196)*(('Summary&amp;Assumptions'!$H$25*$C196)*(1+'Summary&amp;Assumptions'!$J$29)^(DF$46-1))+AND(DF$56&lt;'Summary&amp;Assumptions'!$J$31,DF$47&gt;=$FQ196,DF$47&lt;=$FR196)*(('Summary&amp;Assumptions'!$H$25*$C196)*(1+'Summary&amp;Assumptions'!$J$29)^(DF$46-1))</f>
        <v>0</v>
      </c>
      <c r="DB196" s="588">
        <f>AND(DG$55&gt;0,SUM($E196:DA196)&lt;'Summary&amp;Assumptions'!$G$32*$B196,$D196&gt;='Summary&amp;Assumptions'!$D$17,DG$47&gt;=$D196,DG$47&lt;=EDATE($D196,'Summary&amp;Assumptions'!$G$32))*$B196+AND(DG$56&lt;'Summary&amp;Assumptions'!$J$31,DG$47&gt;=$FO196,DG$47&lt;=$FP196)*(('Summary&amp;Assumptions'!$H$25*$C196)*(1+'Summary&amp;Assumptions'!$J$29)^(DG$46-1))+AND(DG$56&lt;'Summary&amp;Assumptions'!$J$31,DG$47&gt;=$FQ196,DG$47&lt;=$FR196)*(('Summary&amp;Assumptions'!$H$25*$C196)*(1+'Summary&amp;Assumptions'!$J$29)^(DG$46-1))</f>
        <v>0</v>
      </c>
      <c r="DC196" s="588">
        <f>AND(DH$55&gt;0,SUM($E196:DB196)&lt;'Summary&amp;Assumptions'!$G$32*$B196,$D196&gt;='Summary&amp;Assumptions'!$D$17,DH$47&gt;=$D196,DH$47&lt;=EDATE($D196,'Summary&amp;Assumptions'!$G$32))*$B196+AND(DH$56&lt;'Summary&amp;Assumptions'!$J$31,DH$47&gt;=$FO196,DH$47&lt;=$FP196)*(('Summary&amp;Assumptions'!$H$25*$C196)*(1+'Summary&amp;Assumptions'!$J$29)^(DH$46-1))+AND(DH$56&lt;'Summary&amp;Assumptions'!$J$31,DH$47&gt;=$FQ196,DH$47&lt;=$FR196)*(('Summary&amp;Assumptions'!$H$25*$C196)*(1+'Summary&amp;Assumptions'!$J$29)^(DH$46-1))</f>
        <v>0</v>
      </c>
      <c r="DD196" s="588">
        <f>AND(DI$55&gt;0,SUM($E196:DC196)&lt;'Summary&amp;Assumptions'!$G$32*$B196,$D196&gt;='Summary&amp;Assumptions'!$D$17,DI$47&gt;=$D196,DI$47&lt;=EDATE($D196,'Summary&amp;Assumptions'!$G$32))*$B196+AND(DI$56&lt;'Summary&amp;Assumptions'!$J$31,DI$47&gt;=$FO196,DI$47&lt;=$FP196)*(('Summary&amp;Assumptions'!$H$25*$C196)*(1+'Summary&amp;Assumptions'!$J$29)^(DI$46-1))+AND(DI$56&lt;'Summary&amp;Assumptions'!$J$31,DI$47&gt;=$FQ196,DI$47&lt;=$FR196)*(('Summary&amp;Assumptions'!$H$25*$C196)*(1+'Summary&amp;Assumptions'!$J$29)^(DI$46-1))</f>
        <v>0</v>
      </c>
      <c r="DE196" s="588">
        <f>AND(DJ$55&gt;0,SUM($E196:DD196)&lt;'Summary&amp;Assumptions'!$G$32*$B196,$D196&gt;='Summary&amp;Assumptions'!$D$17,DJ$47&gt;=$D196,DJ$47&lt;=EDATE($D196,'Summary&amp;Assumptions'!$G$32))*$B196+AND(DJ$56&lt;'Summary&amp;Assumptions'!$J$31,DJ$47&gt;=$FO196,DJ$47&lt;=$FP196)*(('Summary&amp;Assumptions'!$H$25*$C196)*(1+'Summary&amp;Assumptions'!$J$29)^(DJ$46-1))+AND(DJ$56&lt;'Summary&amp;Assumptions'!$J$31,DJ$47&gt;=$FQ196,DJ$47&lt;=$FR196)*(('Summary&amp;Assumptions'!$H$25*$C196)*(1+'Summary&amp;Assumptions'!$J$29)^(DJ$46-1))</f>
        <v>0</v>
      </c>
      <c r="DF196" s="588">
        <f>AND(DK$55&gt;0,SUM($E196:DE196)&lt;'Summary&amp;Assumptions'!$G$32*$B196,$D196&gt;='Summary&amp;Assumptions'!$D$17,DK$47&gt;=$D196,DK$47&lt;=EDATE($D196,'Summary&amp;Assumptions'!$G$32))*$B196+AND(DK$56&lt;'Summary&amp;Assumptions'!$J$31,DK$47&gt;=$FO196,DK$47&lt;=$FP196)*(('Summary&amp;Assumptions'!$H$25*$C196)*(1+'Summary&amp;Assumptions'!$J$29)^(DK$46-1))+AND(DK$56&lt;'Summary&amp;Assumptions'!$J$31,DK$47&gt;=$FQ196,DK$47&lt;=$FR196)*(('Summary&amp;Assumptions'!$H$25*$C196)*(1+'Summary&amp;Assumptions'!$J$29)^(DK$46-1))</f>
        <v>0</v>
      </c>
      <c r="DG196" s="588">
        <f>AND(DL$55&gt;0,SUM($E196:DF196)&lt;'Summary&amp;Assumptions'!$G$32*$B196,$D196&gt;='Summary&amp;Assumptions'!$D$17,DL$47&gt;=$D196,DL$47&lt;=EDATE($D196,'Summary&amp;Assumptions'!$G$32))*$B196+AND(DL$56&lt;'Summary&amp;Assumptions'!$J$31,DL$47&gt;=$FO196,DL$47&lt;=$FP196)*(('Summary&amp;Assumptions'!$H$25*$C196)*(1+'Summary&amp;Assumptions'!$J$29)^(DL$46-1))+AND(DL$56&lt;'Summary&amp;Assumptions'!$J$31,DL$47&gt;=$FQ196,DL$47&lt;=$FR196)*(('Summary&amp;Assumptions'!$H$25*$C196)*(1+'Summary&amp;Assumptions'!$J$29)^(DL$46-1))</f>
        <v>0</v>
      </c>
      <c r="DH196" s="588">
        <f>AND(DM$55&gt;0,SUM($E196:DG196)&lt;'Summary&amp;Assumptions'!$G$32*$B196,$D196&gt;='Summary&amp;Assumptions'!$D$17,DM$47&gt;=$D196,DM$47&lt;=EDATE($D196,'Summary&amp;Assumptions'!$G$32))*$B196+AND(DM$56&lt;'Summary&amp;Assumptions'!$J$31,DM$47&gt;=$FO196,DM$47&lt;=$FP196)*(('Summary&amp;Assumptions'!$H$25*$C196)*(1+'Summary&amp;Assumptions'!$J$29)^(DM$46-1))+AND(DM$56&lt;'Summary&amp;Assumptions'!$J$31,DM$47&gt;=$FQ196,DM$47&lt;=$FR196)*(('Summary&amp;Assumptions'!$H$25*$C196)*(1+'Summary&amp;Assumptions'!$J$29)^(DM$46-1))</f>
        <v>0</v>
      </c>
      <c r="DI196" s="588">
        <f>AND(DN$55&gt;0,SUM($E196:DH196)&lt;'Summary&amp;Assumptions'!$G$32*$B196,$D196&gt;='Summary&amp;Assumptions'!$D$17,DN$47&gt;=$D196,DN$47&lt;=EDATE($D196,'Summary&amp;Assumptions'!$G$32))*$B196+AND(DN$56&lt;'Summary&amp;Assumptions'!$J$31,DN$47&gt;=$FO196,DN$47&lt;=$FP196)*(('Summary&amp;Assumptions'!$H$25*$C196)*(1+'Summary&amp;Assumptions'!$J$29)^(DN$46-1))+AND(DN$56&lt;'Summary&amp;Assumptions'!$J$31,DN$47&gt;=$FQ196,DN$47&lt;=$FR196)*(('Summary&amp;Assumptions'!$H$25*$C196)*(1+'Summary&amp;Assumptions'!$J$29)^(DN$46-1))</f>
        <v>0</v>
      </c>
      <c r="DJ196" s="588">
        <f>AND(DO$55&gt;0,SUM($E196:DI196)&lt;'Summary&amp;Assumptions'!$G$32*$B196,$D196&gt;='Summary&amp;Assumptions'!$D$17,DO$47&gt;=$D196,DO$47&lt;=EDATE($D196,'Summary&amp;Assumptions'!$G$32))*$B196+AND(DO$56&lt;'Summary&amp;Assumptions'!$J$31,DO$47&gt;=$FO196,DO$47&lt;=$FP196)*(('Summary&amp;Assumptions'!$H$25*$C196)*(1+'Summary&amp;Assumptions'!$J$29)^(DO$46-1))+AND(DO$56&lt;'Summary&amp;Assumptions'!$J$31,DO$47&gt;=$FQ196,DO$47&lt;=$FR196)*(('Summary&amp;Assumptions'!$H$25*$C196)*(1+'Summary&amp;Assumptions'!$J$29)^(DO$46-1))</f>
        <v>0</v>
      </c>
      <c r="DK196" s="588">
        <f>AND(DP$55&gt;0,SUM($E196:DJ196)&lt;'Summary&amp;Assumptions'!$G$32*$B196,$D196&gt;='Summary&amp;Assumptions'!$D$17,DP$47&gt;=$D196,DP$47&lt;=EDATE($D196,'Summary&amp;Assumptions'!$G$32))*$B196+AND(DP$56&lt;'Summary&amp;Assumptions'!$J$31,DP$47&gt;=$FO196,DP$47&lt;=$FP196)*(('Summary&amp;Assumptions'!$H$25*$C196)*(1+'Summary&amp;Assumptions'!$J$29)^(DP$46-1))+AND(DP$56&lt;'Summary&amp;Assumptions'!$J$31,DP$47&gt;=$FQ196,DP$47&lt;=$FR196)*(('Summary&amp;Assumptions'!$H$25*$C196)*(1+'Summary&amp;Assumptions'!$J$29)^(DP$46-1))</f>
        <v>0</v>
      </c>
      <c r="DL196" s="588">
        <f>AND(DQ$55&gt;0,SUM($E196:DK196)&lt;'Summary&amp;Assumptions'!$G$32*$B196,$D196&gt;='Summary&amp;Assumptions'!$D$17,DQ$47&gt;=$D196,DQ$47&lt;=EDATE($D196,'Summary&amp;Assumptions'!$G$32))*$B196+AND(DQ$56&lt;'Summary&amp;Assumptions'!$J$31,DQ$47&gt;=$FO196,DQ$47&lt;=$FP196)*(('Summary&amp;Assumptions'!$H$25*$C196)*(1+'Summary&amp;Assumptions'!$J$29)^(DQ$46-1))+AND(DQ$56&lt;'Summary&amp;Assumptions'!$J$31,DQ$47&gt;=$FQ196,DQ$47&lt;=$FR196)*(('Summary&amp;Assumptions'!$H$25*$C196)*(1+'Summary&amp;Assumptions'!$J$29)^(DQ$46-1))</f>
        <v>0</v>
      </c>
      <c r="DM196" s="588">
        <f>AND(DR$55&gt;0,SUM($E196:DL196)&lt;'Summary&amp;Assumptions'!$G$32*$B196,$D196&gt;='Summary&amp;Assumptions'!$D$17,DR$47&gt;=$D196,DR$47&lt;=EDATE($D196,'Summary&amp;Assumptions'!$G$32))*$B196+AND(DR$56&lt;'Summary&amp;Assumptions'!$J$31,DR$47&gt;=$FO196,DR$47&lt;=$FP196)*(('Summary&amp;Assumptions'!$H$25*$C196)*(1+'Summary&amp;Assumptions'!$J$29)^(DR$46-1))+AND(DR$56&lt;'Summary&amp;Assumptions'!$J$31,DR$47&gt;=$FQ196,DR$47&lt;=$FR196)*(('Summary&amp;Assumptions'!$H$25*$C196)*(1+'Summary&amp;Assumptions'!$J$29)^(DR$46-1))</f>
        <v>0</v>
      </c>
      <c r="DN196" s="588">
        <f>AND(DS$55&gt;0,SUM($E196:DM196)&lt;'Summary&amp;Assumptions'!$G$32*$B196,$D196&gt;='Summary&amp;Assumptions'!$D$17,DS$47&gt;=$D196,DS$47&lt;=EDATE($D196,'Summary&amp;Assumptions'!$G$32))*$B196+AND(DS$56&lt;'Summary&amp;Assumptions'!$J$31,DS$47&gt;=$FO196,DS$47&lt;=$FP196)*(('Summary&amp;Assumptions'!$H$25*$C196)*(1+'Summary&amp;Assumptions'!$J$29)^(DS$46-1))+AND(DS$56&lt;'Summary&amp;Assumptions'!$J$31,DS$47&gt;=$FQ196,DS$47&lt;=$FR196)*(('Summary&amp;Assumptions'!$H$25*$C196)*(1+'Summary&amp;Assumptions'!$J$29)^(DS$46-1))</f>
        <v>0</v>
      </c>
      <c r="DO196" s="588">
        <f>AND(DT$55&gt;0,SUM($E196:DN196)&lt;'Summary&amp;Assumptions'!$G$32*$B196,$D196&gt;='Summary&amp;Assumptions'!$D$17,DT$47&gt;=$D196,DT$47&lt;=EDATE($D196,'Summary&amp;Assumptions'!$G$32))*$B196+AND(DT$56&lt;'Summary&amp;Assumptions'!$J$31,DT$47&gt;=$FO196,DT$47&lt;=$FP196)*(('Summary&amp;Assumptions'!$H$25*$C196)*(1+'Summary&amp;Assumptions'!$J$29)^(DT$46-1))+AND(DT$56&lt;'Summary&amp;Assumptions'!$J$31,DT$47&gt;=$FQ196,DT$47&lt;=$FR196)*(('Summary&amp;Assumptions'!$H$25*$C196)*(1+'Summary&amp;Assumptions'!$J$29)^(DT$46-1))</f>
        <v>0</v>
      </c>
      <c r="DP196" s="588">
        <f>AND(DU$55&gt;0,SUM($E196:DO196)&lt;'Summary&amp;Assumptions'!$G$32*$B196,$D196&gt;='Summary&amp;Assumptions'!$D$17,DU$47&gt;=$D196,DU$47&lt;=EDATE($D196,'Summary&amp;Assumptions'!$G$32))*$B196+AND(DU$56&lt;'Summary&amp;Assumptions'!$J$31,DU$47&gt;=$FO196,DU$47&lt;=$FP196)*(('Summary&amp;Assumptions'!$H$25*$C196)*(1+'Summary&amp;Assumptions'!$J$29)^(DU$46-1))+AND(DU$56&lt;'Summary&amp;Assumptions'!$J$31,DU$47&gt;=$FQ196,DU$47&lt;=$FR196)*(('Summary&amp;Assumptions'!$H$25*$C196)*(1+'Summary&amp;Assumptions'!$J$29)^(DU$46-1))</f>
        <v>0</v>
      </c>
      <c r="DQ196" s="588">
        <f>AND(DV$55&gt;0,SUM($E196:DP196)&lt;'Summary&amp;Assumptions'!$G$32*$B196,$D196&gt;='Summary&amp;Assumptions'!$D$17,DV$47&gt;=$D196,DV$47&lt;=EDATE($D196,'Summary&amp;Assumptions'!$G$32))*$B196+AND(DV$56&lt;'Summary&amp;Assumptions'!$J$31,DV$47&gt;=$FO196,DV$47&lt;=$FP196)*(('Summary&amp;Assumptions'!$H$25*$C196)*(1+'Summary&amp;Assumptions'!$J$29)^(DV$46-1))+AND(DV$56&lt;'Summary&amp;Assumptions'!$J$31,DV$47&gt;=$FQ196,DV$47&lt;=$FR196)*(('Summary&amp;Assumptions'!$H$25*$C196)*(1+'Summary&amp;Assumptions'!$J$29)^(DV$46-1))</f>
        <v>0</v>
      </c>
      <c r="DR196" s="588">
        <f>AND(DW$55&gt;0,SUM($E196:DQ196)&lt;'Summary&amp;Assumptions'!$G$32*$B196,$D196&gt;='Summary&amp;Assumptions'!$D$17,DW$47&gt;=$D196,DW$47&lt;=EDATE($D196,'Summary&amp;Assumptions'!$G$32))*$B196+AND(DW$56&lt;'Summary&amp;Assumptions'!$J$31,DW$47&gt;=$FO196,DW$47&lt;=$FP196)*(('Summary&amp;Assumptions'!$H$25*$C196)*(1+'Summary&amp;Assumptions'!$J$29)^(DW$46-1))+AND(DW$56&lt;'Summary&amp;Assumptions'!$J$31,DW$47&gt;=$FQ196,DW$47&lt;=$FR196)*(('Summary&amp;Assumptions'!$H$25*$C196)*(1+'Summary&amp;Assumptions'!$J$29)^(DW$46-1))</f>
        <v>0</v>
      </c>
      <c r="DS196" s="588">
        <f>AND(DX$55&gt;0,SUM($E196:DR196)&lt;'Summary&amp;Assumptions'!$G$32*$B196,$D196&gt;='Summary&amp;Assumptions'!$D$17,DX$47&gt;=$D196,DX$47&lt;=EDATE($D196,'Summary&amp;Assumptions'!$G$32))*$B196+AND(DX$56&lt;'Summary&amp;Assumptions'!$J$31,DX$47&gt;=$FO196,DX$47&lt;=$FP196)*(('Summary&amp;Assumptions'!$H$25*$C196)*(1+'Summary&amp;Assumptions'!$J$29)^(DX$46-1))+AND(DX$56&lt;'Summary&amp;Assumptions'!$J$31,DX$47&gt;=$FQ196,DX$47&lt;=$FR196)*(('Summary&amp;Assumptions'!$H$25*$C196)*(1+'Summary&amp;Assumptions'!$J$29)^(DX$46-1))</f>
        <v>0</v>
      </c>
      <c r="DT196" s="588">
        <f>AND(DY$55&gt;0,SUM($E196:DS196)&lt;'Summary&amp;Assumptions'!$G$32*$B196,$D196&gt;='Summary&amp;Assumptions'!$D$17,DY$47&gt;=$D196,DY$47&lt;=EDATE($D196,'Summary&amp;Assumptions'!$G$32))*$B196+AND(DY$56&lt;'Summary&amp;Assumptions'!$J$31,DY$47&gt;=$FO196,DY$47&lt;=$FP196)*(('Summary&amp;Assumptions'!$H$25*$C196)*(1+'Summary&amp;Assumptions'!$J$29)^(DY$46-1))+AND(DY$56&lt;'Summary&amp;Assumptions'!$J$31,DY$47&gt;=$FQ196,DY$47&lt;=$FR196)*(('Summary&amp;Assumptions'!$H$25*$C196)*(1+'Summary&amp;Assumptions'!$J$29)^(DY$46-1))</f>
        <v>0</v>
      </c>
      <c r="DU196" s="588">
        <f>AND(DZ$55&gt;0,SUM($E196:DT196)&lt;'Summary&amp;Assumptions'!$G$32*$B196,$D196&gt;='Summary&amp;Assumptions'!$D$17,DZ$47&gt;=$D196,DZ$47&lt;=EDATE($D196,'Summary&amp;Assumptions'!$G$32))*$B196+AND(DZ$56&lt;'Summary&amp;Assumptions'!$J$31,DZ$47&gt;=$FO196,DZ$47&lt;=$FP196)*(('Summary&amp;Assumptions'!$H$25*$C196)*(1+'Summary&amp;Assumptions'!$J$29)^(DZ$46-1))+AND(DZ$56&lt;'Summary&amp;Assumptions'!$J$31,DZ$47&gt;=$FQ196,DZ$47&lt;=$FR196)*(('Summary&amp;Assumptions'!$H$25*$C196)*(1+'Summary&amp;Assumptions'!$J$29)^(DZ$46-1))</f>
        <v>0</v>
      </c>
      <c r="DV196" s="588">
        <f>AND(EA$55&gt;0,SUM($E196:DU196)&lt;'Summary&amp;Assumptions'!$G$32*$B196,$D196&gt;='Summary&amp;Assumptions'!$D$17,EA$47&gt;=$D196,EA$47&lt;=EDATE($D196,'Summary&amp;Assumptions'!$G$32))*$B196+AND(EA$56&lt;'Summary&amp;Assumptions'!$J$31,EA$47&gt;=$FO196,EA$47&lt;=$FP196)*(('Summary&amp;Assumptions'!$H$25*$C196)*(1+'Summary&amp;Assumptions'!$J$29)^(EA$46-1))+AND(EA$56&lt;'Summary&amp;Assumptions'!$J$31,EA$47&gt;=$FQ196,EA$47&lt;=$FR196)*(('Summary&amp;Assumptions'!$H$25*$C196)*(1+'Summary&amp;Assumptions'!$J$29)^(EA$46-1))</f>
        <v>0</v>
      </c>
      <c r="DW196" s="588">
        <f>AND(EB$55&gt;0,SUM($E196:DV196)&lt;'Summary&amp;Assumptions'!$G$32*$B196,$D196&gt;='Summary&amp;Assumptions'!$D$17,EB$47&gt;=$D196,EB$47&lt;=EDATE($D196,'Summary&amp;Assumptions'!$G$32))*$B196+AND(EB$56&lt;'Summary&amp;Assumptions'!$J$31,EB$47&gt;=$FO196,EB$47&lt;=$FP196)*(('Summary&amp;Assumptions'!$H$25*$C196)*(1+'Summary&amp;Assumptions'!$J$29)^(EB$46-1))+AND(EB$56&lt;'Summary&amp;Assumptions'!$J$31,EB$47&gt;=$FQ196,EB$47&lt;=$FR196)*(('Summary&amp;Assumptions'!$H$25*$C196)*(1+'Summary&amp;Assumptions'!$J$29)^(EB$46-1))</f>
        <v>0</v>
      </c>
      <c r="DX196" s="588">
        <f>AND(EC$55&gt;0,SUM($E196:DW196)&lt;'Summary&amp;Assumptions'!$G$32*$B196,$D196&gt;='Summary&amp;Assumptions'!$D$17,EC$47&gt;=$D196,EC$47&lt;=EDATE($D196,'Summary&amp;Assumptions'!$G$32))*$B196+AND(EC$56&lt;'Summary&amp;Assumptions'!$J$31,EC$47&gt;=$FO196,EC$47&lt;=$FP196)*(('Summary&amp;Assumptions'!$H$25*$C196)*(1+'Summary&amp;Assumptions'!$J$29)^(EC$46-1))+AND(EC$56&lt;'Summary&amp;Assumptions'!$J$31,EC$47&gt;=$FQ196,EC$47&lt;=$FR196)*(('Summary&amp;Assumptions'!$H$25*$C196)*(1+'Summary&amp;Assumptions'!$J$29)^(EC$46-1))</f>
        <v>0</v>
      </c>
      <c r="DY196" s="588">
        <f>AND(ED$55&gt;0,SUM($E196:DX196)&lt;'Summary&amp;Assumptions'!$G$32*$B196,$D196&gt;='Summary&amp;Assumptions'!$D$17,ED$47&gt;=$D196,ED$47&lt;=EDATE($D196,'Summary&amp;Assumptions'!$G$32))*$B196+AND(ED$56&lt;'Summary&amp;Assumptions'!$J$31,ED$47&gt;=$FO196,ED$47&lt;=$FP196)*(('Summary&amp;Assumptions'!$H$25*$C196)*(1+'Summary&amp;Assumptions'!$J$29)^(ED$46-1))+AND(ED$56&lt;'Summary&amp;Assumptions'!$J$31,ED$47&gt;=$FQ196,ED$47&lt;=$FR196)*(('Summary&amp;Assumptions'!$H$25*$C196)*(1+'Summary&amp;Assumptions'!$J$29)^(ED$46-1))</f>
        <v>0</v>
      </c>
      <c r="DZ196" s="588">
        <f>AND(EE$55&gt;0,SUM($E196:DY196)&lt;'Summary&amp;Assumptions'!$G$32*$B196,$D196&gt;='Summary&amp;Assumptions'!$D$17,EE$47&gt;=$D196,EE$47&lt;=EDATE($D196,'Summary&amp;Assumptions'!$G$32))*$B196+AND(EE$56&lt;'Summary&amp;Assumptions'!$J$31,EE$47&gt;=$FO196,EE$47&lt;=$FP196)*(('Summary&amp;Assumptions'!$H$25*$C196)*(1+'Summary&amp;Assumptions'!$J$29)^(EE$46-1))+AND(EE$56&lt;'Summary&amp;Assumptions'!$J$31,EE$47&gt;=$FQ196,EE$47&lt;=$FR196)*(('Summary&amp;Assumptions'!$H$25*$C196)*(1+'Summary&amp;Assumptions'!$J$29)^(EE$46-1))</f>
        <v>0</v>
      </c>
      <c r="EA196" s="588">
        <f>AND(EF$55&gt;0,SUM($E196:DZ196)&lt;'Summary&amp;Assumptions'!$G$32*$B196,$D196&gt;='Summary&amp;Assumptions'!$D$17,EF$47&gt;=$D196,EF$47&lt;=EDATE($D196,'Summary&amp;Assumptions'!$G$32))*$B196+AND(EF$56&lt;'Summary&amp;Assumptions'!$J$31,EF$47&gt;=$FO196,EF$47&lt;=$FP196)*(('Summary&amp;Assumptions'!$H$25*$C196)*(1+'Summary&amp;Assumptions'!$J$29)^(EF$46-1))+AND(EF$56&lt;'Summary&amp;Assumptions'!$J$31,EF$47&gt;=$FQ196,EF$47&lt;=$FR196)*(('Summary&amp;Assumptions'!$H$25*$C196)*(1+'Summary&amp;Assumptions'!$J$29)^(EF$46-1))</f>
        <v>0</v>
      </c>
      <c r="EB196" s="588">
        <f>AND(EG$55&gt;0,SUM($E196:EA196)&lt;'Summary&amp;Assumptions'!$G$32*$B196,$D196&gt;='Summary&amp;Assumptions'!$D$17,EG$47&gt;=$D196,EG$47&lt;=EDATE($D196,'Summary&amp;Assumptions'!$G$32))*$B196+AND(EG$56&lt;'Summary&amp;Assumptions'!$J$31,EG$47&gt;=$FO196,EG$47&lt;=$FP196)*(('Summary&amp;Assumptions'!$H$25*$C196)*(1+'Summary&amp;Assumptions'!$J$29)^(EG$46-1))+AND(EG$56&lt;'Summary&amp;Assumptions'!$J$31,EG$47&gt;=$FQ196,EG$47&lt;=$FR196)*(('Summary&amp;Assumptions'!$H$25*$C196)*(1+'Summary&amp;Assumptions'!$J$29)^(EG$46-1))</f>
        <v>0</v>
      </c>
      <c r="EC196" s="588">
        <f>AND(EH$55&gt;0,SUM($E196:EB196)&lt;'Summary&amp;Assumptions'!$G$32*$B196,$D196&gt;='Summary&amp;Assumptions'!$D$17,EH$47&gt;=$D196,EH$47&lt;=EDATE($D196,'Summary&amp;Assumptions'!$G$32))*$B196+AND(EH$56&lt;'Summary&amp;Assumptions'!$J$31,EH$47&gt;=$FO196,EH$47&lt;=$FP196)*(('Summary&amp;Assumptions'!$H$25*$C196)*(1+'Summary&amp;Assumptions'!$J$29)^(EH$46-1))+AND(EH$56&lt;'Summary&amp;Assumptions'!$J$31,EH$47&gt;=$FQ196,EH$47&lt;=$FR196)*(('Summary&amp;Assumptions'!$H$25*$C196)*(1+'Summary&amp;Assumptions'!$J$29)^(EH$46-1))</f>
        <v>0</v>
      </c>
      <c r="ED196" s="588">
        <f>AND(EI$55&gt;0,SUM($E196:EC196)&lt;'Summary&amp;Assumptions'!$G$32*$B196,$D196&gt;='Summary&amp;Assumptions'!$D$17,EI$47&gt;=$D196,EI$47&lt;=EDATE($D196,'Summary&amp;Assumptions'!$G$32))*$B196+AND(EI$56&lt;'Summary&amp;Assumptions'!$J$31,EI$47&gt;=$FO196,EI$47&lt;=$FP196)*(('Summary&amp;Assumptions'!$H$25*$C196)*(1+'Summary&amp;Assumptions'!$J$29)^(EI$46-1))+AND(EI$56&lt;'Summary&amp;Assumptions'!$J$31,EI$47&gt;=$FQ196,EI$47&lt;=$FR196)*(('Summary&amp;Assumptions'!$H$25*$C196)*(1+'Summary&amp;Assumptions'!$J$29)^(EI$46-1))</f>
        <v>0</v>
      </c>
      <c r="EE196" s="588">
        <f>AND(EJ$55&gt;0,SUM($E196:ED196)&lt;'Summary&amp;Assumptions'!$G$32*$B196,$D196&gt;='Summary&amp;Assumptions'!$D$17,EJ$47&gt;=$D196,EJ$47&lt;=EDATE($D196,'Summary&amp;Assumptions'!$G$32))*$B196+AND(EJ$56&lt;'Summary&amp;Assumptions'!$J$31,EJ$47&gt;=$FO196,EJ$47&lt;=$FP196)*(('Summary&amp;Assumptions'!$H$25*$C196)*(1+'Summary&amp;Assumptions'!$J$29)^(EJ$46-1))+AND(EJ$56&lt;'Summary&amp;Assumptions'!$J$31,EJ$47&gt;=$FQ196,EJ$47&lt;=$FR196)*(('Summary&amp;Assumptions'!$H$25*$C196)*(1+'Summary&amp;Assumptions'!$J$29)^(EJ$46-1))</f>
        <v>0</v>
      </c>
      <c r="EF196" s="588">
        <f>AND(EK$55&gt;0,SUM($E196:EE196)&lt;'Summary&amp;Assumptions'!$G$32*$B196,$D196&gt;='Summary&amp;Assumptions'!$D$17,EK$47&gt;=$D196,EK$47&lt;=EDATE($D196,'Summary&amp;Assumptions'!$G$32))*$B196+AND(EK$56&lt;'Summary&amp;Assumptions'!$J$31,EK$47&gt;=$FO196,EK$47&lt;=$FP196)*(('Summary&amp;Assumptions'!$H$25*$C196)*(1+'Summary&amp;Assumptions'!$J$29)^(EK$46-1))+AND(EK$56&lt;'Summary&amp;Assumptions'!$J$31,EK$47&gt;=$FQ196,EK$47&lt;=$FR196)*(('Summary&amp;Assumptions'!$H$25*$C196)*(1+'Summary&amp;Assumptions'!$J$29)^(EK$46-1))</f>
        <v>0</v>
      </c>
      <c r="EG196" s="588">
        <f>AND(EL$55&gt;0,SUM($E196:EF196)&lt;'Summary&amp;Assumptions'!$G$32*$B196,$D196&gt;='Summary&amp;Assumptions'!$D$17,EL$47&gt;=$D196,EL$47&lt;=EDATE($D196,'Summary&amp;Assumptions'!$G$32))*$B196+AND(EL$56&lt;'Summary&amp;Assumptions'!$J$31,EL$47&gt;=$FO196,EL$47&lt;=$FP196)*(('Summary&amp;Assumptions'!$H$25*$C196)*(1+'Summary&amp;Assumptions'!$J$29)^(EL$46-1))+AND(EL$56&lt;'Summary&amp;Assumptions'!$J$31,EL$47&gt;=$FQ196,EL$47&lt;=$FR196)*(('Summary&amp;Assumptions'!$H$25*$C196)*(1+'Summary&amp;Assumptions'!$J$29)^(EL$46-1))</f>
        <v>0</v>
      </c>
      <c r="EH196" s="588">
        <f>AND(EM$55&gt;0,SUM($E196:EG196)&lt;'Summary&amp;Assumptions'!$G$32*$B196,$D196&gt;='Summary&amp;Assumptions'!$D$17,EM$47&gt;=$D196,EM$47&lt;=EDATE($D196,'Summary&amp;Assumptions'!$G$32))*$B196+AND(EM$56&lt;'Summary&amp;Assumptions'!$J$31,EM$47&gt;=$FO196,EM$47&lt;=$FP196)*(('Summary&amp;Assumptions'!$H$25*$C196)*(1+'Summary&amp;Assumptions'!$J$29)^(EM$46-1))+AND(EM$56&lt;'Summary&amp;Assumptions'!$J$31,EM$47&gt;=$FQ196,EM$47&lt;=$FR196)*(('Summary&amp;Assumptions'!$H$25*$C196)*(1+'Summary&amp;Assumptions'!$J$29)^(EM$46-1))</f>
        <v>0</v>
      </c>
      <c r="EI196" s="588">
        <f>AND(EN$55&gt;0,SUM($E196:EH196)&lt;'Summary&amp;Assumptions'!$G$32*$B196,$D196&gt;='Summary&amp;Assumptions'!$D$17,EN$47&gt;=$D196,EN$47&lt;=EDATE($D196,'Summary&amp;Assumptions'!$G$32))*$B196+AND(EN$56&lt;'Summary&amp;Assumptions'!$J$31,EN$47&gt;=$FO196,EN$47&lt;=$FP196)*(('Summary&amp;Assumptions'!$H$25*$C196)*(1+'Summary&amp;Assumptions'!$J$29)^(EN$46-1))+AND(EN$56&lt;'Summary&amp;Assumptions'!$J$31,EN$47&gt;=$FQ196,EN$47&lt;=$FR196)*(('Summary&amp;Assumptions'!$H$25*$C196)*(1+'Summary&amp;Assumptions'!$J$29)^(EN$46-1))</f>
        <v>0</v>
      </c>
      <c r="EJ196" s="588">
        <f>AND(EO$55&gt;0,SUM($E196:EI196)&lt;'Summary&amp;Assumptions'!$G$32*$B196,$D196&gt;='Summary&amp;Assumptions'!$D$17,EO$47&gt;=$D196,EO$47&lt;=EDATE($D196,'Summary&amp;Assumptions'!$G$32))*$B196+AND(EO$56&lt;'Summary&amp;Assumptions'!$J$31,EO$47&gt;=$FO196,EO$47&lt;=$FP196)*(('Summary&amp;Assumptions'!$H$25*$C196)*(1+'Summary&amp;Assumptions'!$J$29)^(EO$46-1))+AND(EO$56&lt;'Summary&amp;Assumptions'!$J$31,EO$47&gt;=$FQ196,EO$47&lt;=$FR196)*(('Summary&amp;Assumptions'!$H$25*$C196)*(1+'Summary&amp;Assumptions'!$J$29)^(EO$46-1))</f>
        <v>0</v>
      </c>
      <c r="EK196" s="588">
        <f>AND(EP$55&gt;0,SUM($E196:EJ196)&lt;'Summary&amp;Assumptions'!$G$32*$B196,$D196&gt;='Summary&amp;Assumptions'!$D$17,EP$47&gt;=$D196,EP$47&lt;=EDATE($D196,'Summary&amp;Assumptions'!$G$32))*$B196+AND(EP$56&lt;'Summary&amp;Assumptions'!$J$31,EP$47&gt;=$FO196,EP$47&lt;=$FP196)*(('Summary&amp;Assumptions'!$H$25*$C196)*(1+'Summary&amp;Assumptions'!$J$29)^(EP$46-1))+AND(EP$56&lt;'Summary&amp;Assumptions'!$J$31,EP$47&gt;=$FQ196,EP$47&lt;=$FR196)*(('Summary&amp;Assumptions'!$H$25*$C196)*(1+'Summary&amp;Assumptions'!$J$29)^(EP$46-1))</f>
        <v>0</v>
      </c>
      <c r="EL196" s="588">
        <f>AND(EQ$55&gt;0,SUM($E196:EK196)&lt;'Summary&amp;Assumptions'!$G$32*$B196,$D196&gt;='Summary&amp;Assumptions'!$D$17,EQ$47&gt;=$D196,EQ$47&lt;=EDATE($D196,'Summary&amp;Assumptions'!$G$32))*$B196+AND(EQ$56&lt;'Summary&amp;Assumptions'!$J$31,EQ$47&gt;=$FO196,EQ$47&lt;=$FP196)*(('Summary&amp;Assumptions'!$H$25*$C196)*(1+'Summary&amp;Assumptions'!$J$29)^(EQ$46-1))+AND(EQ$56&lt;'Summary&amp;Assumptions'!$J$31,EQ$47&gt;=$FQ196,EQ$47&lt;=$FR196)*(('Summary&amp;Assumptions'!$H$25*$C196)*(1+'Summary&amp;Assumptions'!$J$29)^(EQ$46-1))</f>
        <v>0</v>
      </c>
      <c r="EM196" s="588">
        <f>AND(ER$55&gt;0,SUM($E196:EL196)&lt;'Summary&amp;Assumptions'!$G$32*$B196,$D196&gt;='Summary&amp;Assumptions'!$D$17,ER$47&gt;=$D196,ER$47&lt;=EDATE($D196,'Summary&amp;Assumptions'!$G$32))*$B196+AND(ER$56&lt;'Summary&amp;Assumptions'!$J$31,ER$47&gt;=$FO196,ER$47&lt;=$FP196)*(('Summary&amp;Assumptions'!$H$25*$C196)*(1+'Summary&amp;Assumptions'!$J$29)^(ER$46-1))+AND(ER$56&lt;'Summary&amp;Assumptions'!$J$31,ER$47&gt;=$FQ196,ER$47&lt;=$FR196)*(('Summary&amp;Assumptions'!$H$25*$C196)*(1+'Summary&amp;Assumptions'!$J$29)^(ER$46-1))</f>
        <v>0</v>
      </c>
      <c r="EN196" s="588">
        <f>AND(ES$55&gt;0,SUM($E196:EM196)&lt;'Summary&amp;Assumptions'!$G$32*$B196,$D196&gt;='Summary&amp;Assumptions'!$D$17,ES$47&gt;=$D196,ES$47&lt;=EDATE($D196,'Summary&amp;Assumptions'!$G$32))*$B196+AND(ES$56&lt;'Summary&amp;Assumptions'!$J$31,ES$47&gt;=$FO196,ES$47&lt;=$FP196)*(('Summary&amp;Assumptions'!$H$25*$C196)*(1+'Summary&amp;Assumptions'!$J$29)^(ES$46-1))+AND(ES$56&lt;'Summary&amp;Assumptions'!$J$31,ES$47&gt;=$FQ196,ES$47&lt;=$FR196)*(('Summary&amp;Assumptions'!$H$25*$C196)*(1+'Summary&amp;Assumptions'!$J$29)^(ES$46-1))</f>
        <v>0</v>
      </c>
      <c r="EO196" s="588">
        <f>AND(ET$55&gt;0,SUM($E196:EN196)&lt;'Summary&amp;Assumptions'!$G$32*$B196,$D196&gt;='Summary&amp;Assumptions'!$D$17,ET$47&gt;=$D196,ET$47&lt;=EDATE($D196,'Summary&amp;Assumptions'!$G$32))*$B196+AND(ET$56&lt;'Summary&amp;Assumptions'!$J$31,ET$47&gt;=$FO196,ET$47&lt;=$FP196)*(('Summary&amp;Assumptions'!$H$25*$C196)*(1+'Summary&amp;Assumptions'!$J$29)^(ET$46-1))+AND(ET$56&lt;'Summary&amp;Assumptions'!$J$31,ET$47&gt;=$FQ196,ET$47&lt;=$FR196)*(('Summary&amp;Assumptions'!$H$25*$C196)*(1+'Summary&amp;Assumptions'!$J$29)^(ET$46-1))</f>
        <v>0</v>
      </c>
      <c r="EP196" s="588">
        <f>AND(EU$55&gt;0,SUM($E196:EO196)&lt;'Summary&amp;Assumptions'!$G$32*$B196,$D196&gt;='Summary&amp;Assumptions'!$D$17,EU$47&gt;=$D196,EU$47&lt;=EDATE($D196,'Summary&amp;Assumptions'!$G$32))*$B196+AND(EU$56&lt;'Summary&amp;Assumptions'!$J$31,EU$47&gt;=$FO196,EU$47&lt;=$FP196)*(('Summary&amp;Assumptions'!$H$25*$C196)*(1+'Summary&amp;Assumptions'!$J$29)^(EU$46-1))+AND(EU$56&lt;'Summary&amp;Assumptions'!$J$31,EU$47&gt;=$FQ196,EU$47&lt;=$FR196)*(('Summary&amp;Assumptions'!$H$25*$C196)*(1+'Summary&amp;Assumptions'!$J$29)^(EU$46-1))</f>
        <v>0</v>
      </c>
      <c r="EQ196" s="588">
        <f>AND(EV$55&gt;0,SUM($E196:EP196)&lt;'Summary&amp;Assumptions'!$G$32*$B196,$D196&gt;='Summary&amp;Assumptions'!$D$17,EV$47&gt;=$D196,EV$47&lt;=EDATE($D196,'Summary&amp;Assumptions'!$G$32))*$B196+AND(EV$56&lt;'Summary&amp;Assumptions'!$J$31,EV$47&gt;=$FO196,EV$47&lt;=$FP196)*(('Summary&amp;Assumptions'!$H$25*$C196)*(1+'Summary&amp;Assumptions'!$J$29)^(EV$46-1))+AND(EV$56&lt;'Summary&amp;Assumptions'!$J$31,EV$47&gt;=$FQ196,EV$47&lt;=$FR196)*(('Summary&amp;Assumptions'!$H$25*$C196)*(1+'Summary&amp;Assumptions'!$J$29)^(EV$46-1))</f>
        <v>0</v>
      </c>
      <c r="ER196" s="588">
        <f>AND(EW$55&gt;0,SUM($E196:EQ196)&lt;'Summary&amp;Assumptions'!$G$32*$B196,$D196&gt;='Summary&amp;Assumptions'!$D$17,EW$47&gt;=$D196,EW$47&lt;=EDATE($D196,'Summary&amp;Assumptions'!$G$32))*$B196+AND(EW$56&lt;'Summary&amp;Assumptions'!$J$31,EW$47&gt;=$FO196,EW$47&lt;=$FP196)*(('Summary&amp;Assumptions'!$H$25*$C196)*(1+'Summary&amp;Assumptions'!$J$29)^(EW$46-1))+AND(EW$56&lt;'Summary&amp;Assumptions'!$J$31,EW$47&gt;=$FQ196,EW$47&lt;=$FR196)*(('Summary&amp;Assumptions'!$H$25*$C196)*(1+'Summary&amp;Assumptions'!$J$29)^(EW$46-1))</f>
        <v>0</v>
      </c>
      <c r="ES196" s="588">
        <f>AND(EX$55&gt;0,SUM($E196:ER196)&lt;'Summary&amp;Assumptions'!$G$32*$B196,$D196&gt;='Summary&amp;Assumptions'!$D$17,EX$47&gt;=$D196,EX$47&lt;=EDATE($D196,'Summary&amp;Assumptions'!$G$32))*$B196+AND(EX$56&lt;'Summary&amp;Assumptions'!$J$31,EX$47&gt;=$FO196,EX$47&lt;=$FP196)*(('Summary&amp;Assumptions'!$H$25*$C196)*(1+'Summary&amp;Assumptions'!$J$29)^(EX$46-1))+AND(EX$56&lt;'Summary&amp;Assumptions'!$J$31,EX$47&gt;=$FQ196,EX$47&lt;=$FR196)*(('Summary&amp;Assumptions'!$H$25*$C196)*(1+'Summary&amp;Assumptions'!$J$29)^(EX$46-1))</f>
        <v>0</v>
      </c>
      <c r="ET196" s="588">
        <f>AND(EY$55&gt;0,SUM($E196:ES196)&lt;'Summary&amp;Assumptions'!$G$32*$B196,$D196&gt;='Summary&amp;Assumptions'!$D$17,EY$47&gt;=$D196,EY$47&lt;=EDATE($D196,'Summary&amp;Assumptions'!$G$32))*$B196+AND(EY$56&lt;'Summary&amp;Assumptions'!$J$31,EY$47&gt;=$FO196,EY$47&lt;=$FP196)*(('Summary&amp;Assumptions'!$H$25*$C196)*(1+'Summary&amp;Assumptions'!$J$29)^(EY$46-1))+AND(EY$56&lt;'Summary&amp;Assumptions'!$J$31,EY$47&gt;=$FQ196,EY$47&lt;=$FR196)*(('Summary&amp;Assumptions'!$H$25*$C196)*(1+'Summary&amp;Assumptions'!$J$29)^(EY$46-1))</f>
        <v>0</v>
      </c>
      <c r="EU196" s="588">
        <f>AND(EZ$55&gt;0,SUM($E196:ET196)&lt;'Summary&amp;Assumptions'!$G$32*$B196,$D196&gt;='Summary&amp;Assumptions'!$D$17,EZ$47&gt;=$D196,EZ$47&lt;=EDATE($D196,'Summary&amp;Assumptions'!$G$32))*$B196+AND(EZ$56&lt;'Summary&amp;Assumptions'!$J$31,EZ$47&gt;=$FO196,EZ$47&lt;=$FP196)*(('Summary&amp;Assumptions'!$H$25*$C196)*(1+'Summary&amp;Assumptions'!$J$29)^(EZ$46-1))+AND(EZ$56&lt;'Summary&amp;Assumptions'!$J$31,EZ$47&gt;=$FQ196,EZ$47&lt;=$FR196)*(('Summary&amp;Assumptions'!$H$25*$C196)*(1+'Summary&amp;Assumptions'!$J$29)^(EZ$46-1))</f>
        <v>0</v>
      </c>
      <c r="EV196" s="588">
        <f>AND(FA$55&gt;0,SUM($E196:EU196)&lt;'Summary&amp;Assumptions'!$G$32*$B196,$D196&gt;='Summary&amp;Assumptions'!$D$17,FA$47&gt;=$D196,FA$47&lt;=EDATE($D196,'Summary&amp;Assumptions'!$G$32))*$B196+AND(FA$56&lt;'Summary&amp;Assumptions'!$J$31,FA$47&gt;=$FO196,FA$47&lt;=$FP196)*(('Summary&amp;Assumptions'!$H$25*$C196)*(1+'Summary&amp;Assumptions'!$J$29)^(FA$46-1))+AND(FA$56&lt;'Summary&amp;Assumptions'!$J$31,FA$47&gt;=$FQ196,FA$47&lt;=$FR196)*(('Summary&amp;Assumptions'!$H$25*$C196)*(1+'Summary&amp;Assumptions'!$J$29)^(FA$46-1))</f>
        <v>0</v>
      </c>
      <c r="EW196" s="588">
        <f>AND(FB$55&gt;0,SUM($E196:EV196)&lt;'Summary&amp;Assumptions'!$G$32*$B196,$D196&gt;='Summary&amp;Assumptions'!$D$17,FB$47&gt;=$D196,FB$47&lt;=EDATE($D196,'Summary&amp;Assumptions'!$G$32))*$B196+AND(FB$56&lt;'Summary&amp;Assumptions'!$J$31,FB$47&gt;=$FO196,FB$47&lt;=$FP196)*(('Summary&amp;Assumptions'!$H$25*$C196)*(1+'Summary&amp;Assumptions'!$J$29)^(FB$46-1))+AND(FB$56&lt;'Summary&amp;Assumptions'!$J$31,FB$47&gt;=$FQ196,FB$47&lt;=$FR196)*(('Summary&amp;Assumptions'!$H$25*$C196)*(1+'Summary&amp;Assumptions'!$J$29)^(FB$46-1))</f>
        <v>0</v>
      </c>
      <c r="EX196" s="588">
        <f>AND(FC$55&gt;0,SUM($E196:EW196)&lt;'Summary&amp;Assumptions'!$G$32*$B196,$D196&gt;='Summary&amp;Assumptions'!$D$17,FC$47&gt;=$D196,FC$47&lt;=EDATE($D196,'Summary&amp;Assumptions'!$G$32))*$B196+AND(FC$56&lt;'Summary&amp;Assumptions'!$J$31,FC$47&gt;=$FO196,FC$47&lt;=$FP196)*(('Summary&amp;Assumptions'!$H$25*$C196)*(1+'Summary&amp;Assumptions'!$J$29)^(FC$46-1))+AND(FC$56&lt;'Summary&amp;Assumptions'!$J$31,FC$47&gt;=$FQ196,FC$47&lt;=$FR196)*(('Summary&amp;Assumptions'!$H$25*$C196)*(1+'Summary&amp;Assumptions'!$J$29)^(FC$46-1))</f>
        <v>0</v>
      </c>
      <c r="EY196" s="588">
        <f>AND(FD$55&gt;0,SUM($E196:EX196)&lt;'Summary&amp;Assumptions'!$G$32*$B196,$D196&gt;='Summary&amp;Assumptions'!$D$17,FD$47&gt;=$D196,FD$47&lt;=EDATE($D196,'Summary&amp;Assumptions'!$G$32))*$B196+AND(FD$56&lt;'Summary&amp;Assumptions'!$J$31,FD$47&gt;=$FO196,FD$47&lt;=$FP196)*(('Summary&amp;Assumptions'!$H$25*$C196)*(1+'Summary&amp;Assumptions'!$J$29)^(FD$46-1))+AND(FD$56&lt;'Summary&amp;Assumptions'!$J$31,FD$47&gt;=$FQ196,FD$47&lt;=$FR196)*(('Summary&amp;Assumptions'!$H$25*$C196)*(1+'Summary&amp;Assumptions'!$J$29)^(FD$46-1))</f>
        <v>0</v>
      </c>
      <c r="EZ196" s="588">
        <f>AND(FE$55&gt;0,SUM($E196:EY196)&lt;'Summary&amp;Assumptions'!$G$32*$B196,$D196&gt;='Summary&amp;Assumptions'!$D$17,FE$47&gt;=$D196,FE$47&lt;=EDATE($D196,'Summary&amp;Assumptions'!$G$32))*$B196+AND(FE$56&lt;'Summary&amp;Assumptions'!$J$31,FE$47&gt;=$FO196,FE$47&lt;=$FP196)*(('Summary&amp;Assumptions'!$H$25*$C196)*(1+'Summary&amp;Assumptions'!$J$29)^(FE$46-1))+AND(FE$56&lt;'Summary&amp;Assumptions'!$J$31,FE$47&gt;=$FQ196,FE$47&lt;=$FR196)*(('Summary&amp;Assumptions'!$H$25*$C196)*(1+'Summary&amp;Assumptions'!$J$29)^(FE$46-1))</f>
        <v>0</v>
      </c>
      <c r="FA196" s="588">
        <f>AND(FF$55&gt;0,SUM($E196:EZ196)&lt;'Summary&amp;Assumptions'!$G$32*$B196,$D196&gt;='Summary&amp;Assumptions'!$D$17,FF$47&gt;=$D196,FF$47&lt;=EDATE($D196,'Summary&amp;Assumptions'!$G$32))*$B196+AND(FF$56&lt;'Summary&amp;Assumptions'!$J$31,FF$47&gt;=$FO196,FF$47&lt;=$FP196)*(('Summary&amp;Assumptions'!$H$25*$C196)*(1+'Summary&amp;Assumptions'!$J$29)^(FF$46-1))+AND(FF$56&lt;'Summary&amp;Assumptions'!$J$31,FF$47&gt;=$FQ196,FF$47&lt;=$FR196)*(('Summary&amp;Assumptions'!$H$25*$C196)*(1+'Summary&amp;Assumptions'!$J$29)^(FF$46-1))</f>
        <v>0</v>
      </c>
      <c r="FB196" s="588">
        <f>AND(FG$55&gt;0,SUM($E196:FA196)&lt;'Summary&amp;Assumptions'!$G$32*$B196,$D196&gt;='Summary&amp;Assumptions'!$D$17,FG$47&gt;=$D196,FG$47&lt;=EDATE($D196,'Summary&amp;Assumptions'!$G$32))*$B196+AND(FG$56&lt;'Summary&amp;Assumptions'!$J$31,FG$47&gt;=$FO196,FG$47&lt;=$FP196)*(('Summary&amp;Assumptions'!$H$25*$C196)*(1+'Summary&amp;Assumptions'!$J$29)^(FG$46-1))+AND(FG$56&lt;'Summary&amp;Assumptions'!$J$31,FG$47&gt;=$FQ196,FG$47&lt;=$FR196)*(('Summary&amp;Assumptions'!$H$25*$C196)*(1+'Summary&amp;Assumptions'!$J$29)^(FG$46-1))</f>
        <v>0</v>
      </c>
      <c r="FC196" s="588">
        <f>AND(FH$55&gt;0,SUM($E196:FB196)&lt;'Summary&amp;Assumptions'!$G$32*$B196,$D196&gt;='Summary&amp;Assumptions'!$D$17,FH$47&gt;=$D196,FH$47&lt;=EDATE($D196,'Summary&amp;Assumptions'!$G$32))*$B196+AND(FH$56&lt;'Summary&amp;Assumptions'!$J$31,FH$47&gt;=$FO196,FH$47&lt;=$FP196)*(('Summary&amp;Assumptions'!$H$25*$C196)*(1+'Summary&amp;Assumptions'!$J$29)^(FH$46-1))+AND(FH$56&lt;'Summary&amp;Assumptions'!$J$31,FH$47&gt;=$FQ196,FH$47&lt;=$FR196)*(('Summary&amp;Assumptions'!$H$25*$C196)*(1+'Summary&amp;Assumptions'!$J$29)^(FH$46-1))</f>
        <v>0</v>
      </c>
      <c r="FD196" s="588">
        <f>AND(FI$55&gt;0,SUM($E196:FC196)&lt;'Summary&amp;Assumptions'!$G$32*$B196,$D196&gt;='Summary&amp;Assumptions'!$D$17,FI$47&gt;=$D196,FI$47&lt;=EDATE($D196,'Summary&amp;Assumptions'!$G$32))*$B196+AND(FI$56&lt;'Summary&amp;Assumptions'!$J$31,FI$47&gt;=$FO196,FI$47&lt;=$FP196)*(('Summary&amp;Assumptions'!$H$25*$C196)*(1+'Summary&amp;Assumptions'!$J$29)^(FI$46-1))+AND(FI$56&lt;'Summary&amp;Assumptions'!$J$31,FI$47&gt;=$FQ196,FI$47&lt;=$FR196)*(('Summary&amp;Assumptions'!$H$25*$C196)*(1+'Summary&amp;Assumptions'!$J$29)^(FI$46-1))</f>
        <v>0</v>
      </c>
      <c r="FE196" s="588">
        <f>AND(FJ$55&gt;0,SUM($E196:FD196)&lt;'Summary&amp;Assumptions'!$G$32*$B196,$D196&gt;='Summary&amp;Assumptions'!$D$17,FJ$47&gt;=$D196,FJ$47&lt;=EDATE($D196,'Summary&amp;Assumptions'!$G$32))*$B196+AND(FJ$56&lt;'Summary&amp;Assumptions'!$J$31,FJ$47&gt;=$FO196,FJ$47&lt;=$FP196)*(('Summary&amp;Assumptions'!$H$25*$C196)*(1+'Summary&amp;Assumptions'!$J$29)^(FJ$46-1))+AND(FJ$56&lt;'Summary&amp;Assumptions'!$J$31,FJ$47&gt;=$FQ196,FJ$47&lt;=$FR196)*(('Summary&amp;Assumptions'!$H$25*$C196)*(1+'Summary&amp;Assumptions'!$J$29)^(FJ$46-1))</f>
        <v>0</v>
      </c>
      <c r="FF196" s="588">
        <f>AND(FK$55&gt;0,SUM($E196:FE196)&lt;'Summary&amp;Assumptions'!$G$32*$B196,$D196&gt;='Summary&amp;Assumptions'!$D$17,FK$47&gt;=$D196,FK$47&lt;=EDATE($D196,'Summary&amp;Assumptions'!$G$32))*$B196+AND(FK$56&lt;'Summary&amp;Assumptions'!$J$31,FK$47&gt;=$FO196,FK$47&lt;=$FP196)*(('Summary&amp;Assumptions'!$H$25*$C196)*(1+'Summary&amp;Assumptions'!$J$29)^(FK$46-1))+AND(FK$56&lt;'Summary&amp;Assumptions'!$J$31,FK$47&gt;=$FQ196,FK$47&lt;=$FR196)*(('Summary&amp;Assumptions'!$H$25*$C196)*(1+'Summary&amp;Assumptions'!$J$29)^(FK$46-1))</f>
        <v>0</v>
      </c>
      <c r="FG196" s="588">
        <f>AND(FL$55&gt;0,SUM($E196:FF196)&lt;'Summary&amp;Assumptions'!$G$32*$B196,$D196&gt;='Summary&amp;Assumptions'!$D$17,FL$47&gt;=$D196,FL$47&lt;=EDATE($D196,'Summary&amp;Assumptions'!$G$32))*$B196+AND(FL$56&lt;'Summary&amp;Assumptions'!$J$31,FL$47&gt;=$FO196,FL$47&lt;=$FP196)*(('Summary&amp;Assumptions'!$H$25*$C196)*(1+'Summary&amp;Assumptions'!$J$29)^(FL$46-1))+AND(FL$56&lt;'Summary&amp;Assumptions'!$J$31,FL$47&gt;=$FQ196,FL$47&lt;=$FR196)*(('Summary&amp;Assumptions'!$H$25*$C196)*(1+'Summary&amp;Assumptions'!$J$29)^(FL$46-1))</f>
        <v>0</v>
      </c>
      <c r="FH196" s="588">
        <f>AND(FM$55&gt;0,SUM($E196:FG196)&lt;'Summary&amp;Assumptions'!$G$32*$B196,$D196&gt;='Summary&amp;Assumptions'!$D$17,FM$47&gt;=$D196,FM$47&lt;=EDATE($D196,'Summary&amp;Assumptions'!$G$32))*$B196+AND(FM$56&lt;'Summary&amp;Assumptions'!$J$31,FM$47&gt;=$FO196,FM$47&lt;=$FP196)*(('Summary&amp;Assumptions'!$H$25*$C196)*(1+'Summary&amp;Assumptions'!$J$29)^(FM$46-1))+AND(FM$56&lt;'Summary&amp;Assumptions'!$J$31,FM$47&gt;=$FQ196,FM$47&lt;=$FR196)*(('Summary&amp;Assumptions'!$H$25*$C196)*(1+'Summary&amp;Assumptions'!$J$29)^(FM$46-1))</f>
        <v>0</v>
      </c>
      <c r="FI196" s="588">
        <f>AND(FN$55&gt;0,SUM($E196:FH196)&lt;'Summary&amp;Assumptions'!$G$32*$B196,$D196&gt;='Summary&amp;Assumptions'!$D$17,FN$47&gt;=$D196,FN$47&lt;=EDATE($D196,'Summary&amp;Assumptions'!$G$32))*$B196+AND(FN$56&lt;'Summary&amp;Assumptions'!$J$31,FN$47&gt;=$FO196,FN$47&lt;=$FP196)*(('Summary&amp;Assumptions'!$H$25*$C196)*(1+'Summary&amp;Assumptions'!$J$29)^(FN$46-1))+AND(FN$56&lt;'Summary&amp;Assumptions'!$J$31,FN$47&gt;=$FQ196,FN$47&lt;=$FR196)*(('Summary&amp;Assumptions'!$H$25*$C196)*(1+'Summary&amp;Assumptions'!$J$29)^(FN$46-1))</f>
        <v>0</v>
      </c>
      <c r="FJ196" s="588">
        <f>AND(FO$55&gt;0,SUM($E196:FI196)&lt;'Summary&amp;Assumptions'!$G$32*$B196,$D196&gt;='Summary&amp;Assumptions'!$D$17,FO$47&gt;=$D196,FO$47&lt;=EDATE($D196,'Summary&amp;Assumptions'!$G$32))*$B196+AND(FO$56&lt;'Summary&amp;Assumptions'!$J$31,FO$47&gt;=$FO196,FO$47&lt;=$FP196)*(('Summary&amp;Assumptions'!$H$25*$C196)*(1+'Summary&amp;Assumptions'!$J$29)^(FO$46-1))+AND(FO$56&lt;'Summary&amp;Assumptions'!$J$31,FO$47&gt;=$FQ196,FO$47&lt;=$FR196)*(('Summary&amp;Assumptions'!$H$25*$C196)*(1+'Summary&amp;Assumptions'!$J$29)^(FO$46-1))</f>
        <v>0</v>
      </c>
      <c r="FK196" s="588">
        <f>AND(FP$55&gt;0,SUM($E196:FJ196)&lt;'Summary&amp;Assumptions'!$G$32*$B196,$D196&gt;='Summary&amp;Assumptions'!$D$17,FP$47&gt;=$D196,FP$47&lt;=EDATE($D196,'Summary&amp;Assumptions'!$G$32))*$B196+AND(FP$56&lt;'Summary&amp;Assumptions'!$J$31,FP$47&gt;=$FO196,FP$47&lt;=$FP196)*(('Summary&amp;Assumptions'!$H$25*$C196)*(1+'Summary&amp;Assumptions'!$J$29)^(FP$46-1))+AND(FP$56&lt;'Summary&amp;Assumptions'!$J$31,FP$47&gt;=$FQ196,FP$47&lt;=$FR196)*(('Summary&amp;Assumptions'!$H$25*$C196)*(1+'Summary&amp;Assumptions'!$J$29)^(FP$46-1))</f>
        <v>0</v>
      </c>
      <c r="FL196" s="588">
        <f>AND(FQ$55&gt;0,SUM($E196:FK196)&lt;'Summary&amp;Assumptions'!$G$32*$B196,$D196&gt;='Summary&amp;Assumptions'!$D$17,FQ$47&gt;=$D196,FQ$47&lt;=EDATE($D196,'Summary&amp;Assumptions'!$G$32))*$B196+AND(FQ$56&lt;'Summary&amp;Assumptions'!$J$31,FQ$47&gt;=$FO196,FQ$47&lt;=$FP196)*(('Summary&amp;Assumptions'!$H$25*$C196)*(1+'Summary&amp;Assumptions'!$J$29)^(FQ$46-1))+AND(FQ$56&lt;'Summary&amp;Assumptions'!$J$31,FQ$47&gt;=$FQ196,FQ$47&lt;=$FR196)*(('Summary&amp;Assumptions'!$H$25*$C196)*(1+'Summary&amp;Assumptions'!$J$29)^(FQ$46-1))</f>
        <v>0</v>
      </c>
      <c r="FO196" s="576">
        <f>EDATE(D196,'Summary&amp;Assumptions'!$G$34)</f>
        <v>46753</v>
      </c>
      <c r="FP196" s="576">
        <f>EDATE(FO196,'Summary&amp;Assumptions'!$G$33-1)</f>
        <v>46784</v>
      </c>
      <c r="FQ196" s="576">
        <f>EDATE(FO196,'Summary&amp;Assumptions'!$G$34)</f>
        <v>47119</v>
      </c>
      <c r="FR196" s="576">
        <f>EDATE(FQ196,'Summary&amp;Assumptions'!$G$33-1)</f>
        <v>47150</v>
      </c>
    </row>
    <row r="197" spans="2:174" hidden="1" x14ac:dyDescent="0.2">
      <c r="B197" s="588">
        <v>0</v>
      </c>
      <c r="C197" s="193">
        <v>0</v>
      </c>
      <c r="D197" s="589">
        <v>46419</v>
      </c>
      <c r="F197" s="588">
        <f>AND(K$55&gt;0,SUM($E197:E197)&lt;'Summary&amp;Assumptions'!$G$32*$B197,$D197&gt;='Summary&amp;Assumptions'!$D$17,K$47&gt;=$D197,K$47&lt;=EDATE($D197,'Summary&amp;Assumptions'!$G$32))*$B197+AND(K$56&lt;'Summary&amp;Assumptions'!$J$31,K$47&gt;=$FO197,K$47&lt;=$FP197)*(('Summary&amp;Assumptions'!$H$25*$C197)*(1+'Summary&amp;Assumptions'!$J$29)^(K$46-1))+AND(K$56&lt;'Summary&amp;Assumptions'!$J$31,K$47&gt;=$FQ197,K$47&lt;=$FR197)*(('Summary&amp;Assumptions'!$H$25*$C197)*(1+'Summary&amp;Assumptions'!$J$29)^(K$46-1))</f>
        <v>0</v>
      </c>
      <c r="G197" s="588">
        <f>AND(L$55&gt;0,SUM($E197:F197)&lt;'Summary&amp;Assumptions'!$G$32*$B197,$D197&gt;='Summary&amp;Assumptions'!$D$17,L$47&gt;=$D197,L$47&lt;=EDATE($D197,'Summary&amp;Assumptions'!$G$32))*$B197+AND(L$56&lt;'Summary&amp;Assumptions'!$J$31,L$47&gt;=$FO197,L$47&lt;=$FP197)*(('Summary&amp;Assumptions'!$H$25*$C197)*(1+'Summary&amp;Assumptions'!$J$29)^(L$46-1))+AND(L$56&lt;'Summary&amp;Assumptions'!$J$31,L$47&gt;=$FQ197,L$47&lt;=$FR197)*(('Summary&amp;Assumptions'!$H$25*$C197)*(1+'Summary&amp;Assumptions'!$J$29)^(L$46-1))</f>
        <v>0</v>
      </c>
      <c r="H197" s="588">
        <f>AND(M$55&gt;0,SUM($E197:G197)&lt;'Summary&amp;Assumptions'!$G$32*$B197,$D197&gt;='Summary&amp;Assumptions'!$D$17,M$47&gt;=$D197,M$47&lt;=EDATE($D197,'Summary&amp;Assumptions'!$G$32))*$B197+AND(M$56&lt;'Summary&amp;Assumptions'!$J$31,M$47&gt;=$FO197,M$47&lt;=$FP197)*(('Summary&amp;Assumptions'!$H$25*$C197)*(1+'Summary&amp;Assumptions'!$J$29)^(M$46-1))+AND(M$56&lt;'Summary&amp;Assumptions'!$J$31,M$47&gt;=$FQ197,M$47&lt;=$FR197)*(('Summary&amp;Assumptions'!$H$25*$C197)*(1+'Summary&amp;Assumptions'!$J$29)^(M$46-1))</f>
        <v>0</v>
      </c>
      <c r="I197" s="588">
        <f>AND(N$55&gt;0,SUM($E197:H197)&lt;'Summary&amp;Assumptions'!$G$32*$B197,$D197&gt;='Summary&amp;Assumptions'!$D$17,N$47&gt;=$D197,N$47&lt;=EDATE($D197,'Summary&amp;Assumptions'!$G$32))*$B197+AND(N$56&lt;'Summary&amp;Assumptions'!$J$31,N$47&gt;=$FO197,N$47&lt;=$FP197)*(('Summary&amp;Assumptions'!$H$25*$C197)*(1+'Summary&amp;Assumptions'!$J$29)^(N$46-1))+AND(N$56&lt;'Summary&amp;Assumptions'!$J$31,N$47&gt;=$FQ197,N$47&lt;=$FR197)*(('Summary&amp;Assumptions'!$H$25*$C197)*(1+'Summary&amp;Assumptions'!$J$29)^(N$46-1))</f>
        <v>0</v>
      </c>
      <c r="J197" s="588">
        <f>AND(O$55&gt;0,SUM($E197:I197)&lt;'Summary&amp;Assumptions'!$G$32*$B197,$D197&gt;='Summary&amp;Assumptions'!$D$17,O$47&gt;=$D197,O$47&lt;=EDATE($D197,'Summary&amp;Assumptions'!$G$32))*$B197+AND(O$56&lt;'Summary&amp;Assumptions'!$J$31,O$47&gt;=$FO197,O$47&lt;=$FP197)*(('Summary&amp;Assumptions'!$H$25*$C197)*(1+'Summary&amp;Assumptions'!$J$29)^(O$46-1))+AND(O$56&lt;'Summary&amp;Assumptions'!$J$31,O$47&gt;=$FQ197,O$47&lt;=$FR197)*(('Summary&amp;Assumptions'!$H$25*$C197)*(1+'Summary&amp;Assumptions'!$J$29)^(O$46-1))</f>
        <v>0</v>
      </c>
      <c r="K197" s="588">
        <f>AND(P$55&gt;0,SUM($E197:J197)&lt;'Summary&amp;Assumptions'!$G$32*$B197,$D197&gt;='Summary&amp;Assumptions'!$D$17,P$47&gt;=$D197,P$47&lt;=EDATE($D197,'Summary&amp;Assumptions'!$G$32))*$B197+AND(P$56&lt;'Summary&amp;Assumptions'!$J$31,P$47&gt;=$FO197,P$47&lt;=$FP197)*(('Summary&amp;Assumptions'!$H$25*$C197)*(1+'Summary&amp;Assumptions'!$J$29)^(P$46-1))+AND(P$56&lt;'Summary&amp;Assumptions'!$J$31,P$47&gt;=$FQ197,P$47&lt;=$FR197)*(('Summary&amp;Assumptions'!$H$25*$C197)*(1+'Summary&amp;Assumptions'!$J$29)^(P$46-1))</f>
        <v>0</v>
      </c>
      <c r="L197" s="588">
        <f>AND(Q$55&gt;0,SUM($E197:K197)&lt;'Summary&amp;Assumptions'!$G$32*$B197,$D197&gt;='Summary&amp;Assumptions'!$D$17,Q$47&gt;=$D197,Q$47&lt;=EDATE($D197,'Summary&amp;Assumptions'!$G$32))*$B197+AND(Q$56&lt;'Summary&amp;Assumptions'!$J$31,Q$47&gt;=$FO197,Q$47&lt;=$FP197)*(('Summary&amp;Assumptions'!$H$25*$C197)*(1+'Summary&amp;Assumptions'!$J$29)^(Q$46-1))+AND(Q$56&lt;'Summary&amp;Assumptions'!$J$31,Q$47&gt;=$FQ197,Q$47&lt;=$FR197)*(('Summary&amp;Assumptions'!$H$25*$C197)*(1+'Summary&amp;Assumptions'!$J$29)^(Q$46-1))</f>
        <v>0</v>
      </c>
      <c r="M197" s="588">
        <f>AND(R$55&gt;0,SUM($E197:L197)&lt;'Summary&amp;Assumptions'!$G$32*$B197,$D197&gt;='Summary&amp;Assumptions'!$D$17,R$47&gt;=$D197,R$47&lt;=EDATE($D197,'Summary&amp;Assumptions'!$G$32))*$B197+AND(R$56&lt;'Summary&amp;Assumptions'!$J$31,R$47&gt;=$FO197,R$47&lt;=$FP197)*(('Summary&amp;Assumptions'!$H$25*$C197)*(1+'Summary&amp;Assumptions'!$J$29)^(R$46-1))+AND(R$56&lt;'Summary&amp;Assumptions'!$J$31,R$47&gt;=$FQ197,R$47&lt;=$FR197)*(('Summary&amp;Assumptions'!$H$25*$C197)*(1+'Summary&amp;Assumptions'!$J$29)^(R$46-1))</f>
        <v>0</v>
      </c>
      <c r="N197" s="588">
        <f>AND(S$55&gt;0,SUM($E197:M197)&lt;'Summary&amp;Assumptions'!$G$32*$B197,$D197&gt;='Summary&amp;Assumptions'!$D$17,S$47&gt;=$D197,S$47&lt;=EDATE($D197,'Summary&amp;Assumptions'!$G$32))*$B197+AND(S$56&lt;'Summary&amp;Assumptions'!$J$31,S$47&gt;=$FO197,S$47&lt;=$FP197)*(('Summary&amp;Assumptions'!$H$25*$C197)*(1+'Summary&amp;Assumptions'!$J$29)^(S$46-1))+AND(S$56&lt;'Summary&amp;Assumptions'!$J$31,S$47&gt;=$FQ197,S$47&lt;=$FR197)*(('Summary&amp;Assumptions'!$H$25*$C197)*(1+'Summary&amp;Assumptions'!$J$29)^(S$46-1))</f>
        <v>0</v>
      </c>
      <c r="O197" s="588">
        <f>AND(T$55&gt;0,SUM($E197:N197)&lt;'Summary&amp;Assumptions'!$G$32*$B197,$D197&gt;='Summary&amp;Assumptions'!$D$17,T$47&gt;=$D197,T$47&lt;=EDATE($D197,'Summary&amp;Assumptions'!$G$32))*$B197+AND(T$56&lt;'Summary&amp;Assumptions'!$J$31,T$47&gt;=$FO197,T$47&lt;=$FP197)*(('Summary&amp;Assumptions'!$H$25*$C197)*(1+'Summary&amp;Assumptions'!$J$29)^(T$46-1))+AND(T$56&lt;'Summary&amp;Assumptions'!$J$31,T$47&gt;=$FQ197,T$47&lt;=$FR197)*(('Summary&amp;Assumptions'!$H$25*$C197)*(1+'Summary&amp;Assumptions'!$J$29)^(T$46-1))</f>
        <v>0</v>
      </c>
      <c r="P197" s="588">
        <f>AND(U$55&gt;0,SUM($E197:O197)&lt;'Summary&amp;Assumptions'!$G$32*$B197,$D197&gt;='Summary&amp;Assumptions'!$D$17,U$47&gt;=$D197,U$47&lt;=EDATE($D197,'Summary&amp;Assumptions'!$G$32))*$B197+AND(U$56&lt;'Summary&amp;Assumptions'!$J$31,U$47&gt;=$FO197,U$47&lt;=$FP197)*(('Summary&amp;Assumptions'!$H$25*$C197)*(1+'Summary&amp;Assumptions'!$J$29)^(U$46-1))+AND(U$56&lt;'Summary&amp;Assumptions'!$J$31,U$47&gt;=$FQ197,U$47&lt;=$FR197)*(('Summary&amp;Assumptions'!$H$25*$C197)*(1+'Summary&amp;Assumptions'!$J$29)^(U$46-1))</f>
        <v>0</v>
      </c>
      <c r="Q197" s="588">
        <f>AND(V$55&gt;0,SUM($E197:P197)&lt;'Summary&amp;Assumptions'!$G$32*$B197,$D197&gt;='Summary&amp;Assumptions'!$D$17,V$47&gt;=$D197,V$47&lt;=EDATE($D197,'Summary&amp;Assumptions'!$G$32))*$B197+AND(V$56&lt;'Summary&amp;Assumptions'!$J$31,V$47&gt;=$FO197,V$47&lt;=$FP197)*(('Summary&amp;Assumptions'!$H$25*$C197)*(1+'Summary&amp;Assumptions'!$J$29)^(V$46-1))+AND(V$56&lt;'Summary&amp;Assumptions'!$J$31,V$47&gt;=$FQ197,V$47&lt;=$FR197)*(('Summary&amp;Assumptions'!$H$25*$C197)*(1+'Summary&amp;Assumptions'!$J$29)^(V$46-1))</f>
        <v>0</v>
      </c>
      <c r="R197" s="588">
        <f>AND(W$55&gt;0,SUM($E197:Q197)&lt;'Summary&amp;Assumptions'!$G$32*$B197,$D197&gt;='Summary&amp;Assumptions'!$D$17,W$47&gt;=$D197,W$47&lt;=EDATE($D197,'Summary&amp;Assumptions'!$G$32))*$B197+AND(W$56&lt;'Summary&amp;Assumptions'!$J$31,W$47&gt;=$FO197,W$47&lt;=$FP197)*(('Summary&amp;Assumptions'!$H$25*$C197)*(1+'Summary&amp;Assumptions'!$J$29)^(W$46-1))+AND(W$56&lt;'Summary&amp;Assumptions'!$J$31,W$47&gt;=$FQ197,W$47&lt;=$FR197)*(('Summary&amp;Assumptions'!$H$25*$C197)*(1+'Summary&amp;Assumptions'!$J$29)^(W$46-1))</f>
        <v>0</v>
      </c>
      <c r="S197" s="588">
        <f>AND(X$55&gt;0,SUM($E197:R197)&lt;'Summary&amp;Assumptions'!$G$32*$B197,$D197&gt;='Summary&amp;Assumptions'!$D$17,X$47&gt;=$D197,X$47&lt;=EDATE($D197,'Summary&amp;Assumptions'!$G$32))*$B197+AND(X$56&lt;'Summary&amp;Assumptions'!$J$31,X$47&gt;=$FO197,X$47&lt;=$FP197)*(('Summary&amp;Assumptions'!$H$25*$C197)*(1+'Summary&amp;Assumptions'!$J$29)^(X$46-1))+AND(X$56&lt;'Summary&amp;Assumptions'!$J$31,X$47&gt;=$FQ197,X$47&lt;=$FR197)*(('Summary&amp;Assumptions'!$H$25*$C197)*(1+'Summary&amp;Assumptions'!$J$29)^(X$46-1))</f>
        <v>0</v>
      </c>
      <c r="T197" s="588">
        <f>AND(Y$55&gt;0,SUM($E197:S197)&lt;'Summary&amp;Assumptions'!$G$32*$B197,$D197&gt;='Summary&amp;Assumptions'!$D$17,Y$47&gt;=$D197,Y$47&lt;=EDATE($D197,'Summary&amp;Assumptions'!$G$32))*$B197+AND(Y$56&lt;'Summary&amp;Assumptions'!$J$31,Y$47&gt;=$FO197,Y$47&lt;=$FP197)*(('Summary&amp;Assumptions'!$H$25*$C197)*(1+'Summary&amp;Assumptions'!$J$29)^(Y$46-1))+AND(Y$56&lt;'Summary&amp;Assumptions'!$J$31,Y$47&gt;=$FQ197,Y$47&lt;=$FR197)*(('Summary&amp;Assumptions'!$H$25*$C197)*(1+'Summary&amp;Assumptions'!$J$29)^(Y$46-1))</f>
        <v>0</v>
      </c>
      <c r="U197" s="588">
        <f>AND(Z$55&gt;0,SUM($E197:T197)&lt;'Summary&amp;Assumptions'!$G$32*$B197,$D197&gt;='Summary&amp;Assumptions'!$D$17,Z$47&gt;=$D197,Z$47&lt;=EDATE($D197,'Summary&amp;Assumptions'!$G$32))*$B197+AND(Z$56&lt;'Summary&amp;Assumptions'!$J$31,Z$47&gt;=$FO197,Z$47&lt;=$FP197)*(('Summary&amp;Assumptions'!$H$25*$C197)*(1+'Summary&amp;Assumptions'!$J$29)^(Z$46-1))+AND(Z$56&lt;'Summary&amp;Assumptions'!$J$31,Z$47&gt;=$FQ197,Z$47&lt;=$FR197)*(('Summary&amp;Assumptions'!$H$25*$C197)*(1+'Summary&amp;Assumptions'!$J$29)^(Z$46-1))</f>
        <v>0</v>
      </c>
      <c r="V197" s="588">
        <f>AND(AA$55&gt;0,SUM($E197:U197)&lt;'Summary&amp;Assumptions'!$G$32*$B197,$D197&gt;='Summary&amp;Assumptions'!$D$17,AA$47&gt;=$D197,AA$47&lt;=EDATE($D197,'Summary&amp;Assumptions'!$G$32))*$B197+AND(AA$56&lt;'Summary&amp;Assumptions'!$J$31,AA$47&gt;=$FO197,AA$47&lt;=$FP197)*(('Summary&amp;Assumptions'!$H$25*$C197)*(1+'Summary&amp;Assumptions'!$J$29)^(AA$46-1))+AND(AA$56&lt;'Summary&amp;Assumptions'!$J$31,AA$47&gt;=$FQ197,AA$47&lt;=$FR197)*(('Summary&amp;Assumptions'!$H$25*$C197)*(1+'Summary&amp;Assumptions'!$J$29)^(AA$46-1))</f>
        <v>0</v>
      </c>
      <c r="W197" s="588">
        <f>AND(AB$55&gt;0,SUM($E197:V197)&lt;'Summary&amp;Assumptions'!$G$32*$B197,$D197&gt;='Summary&amp;Assumptions'!$D$17,AB$47&gt;=$D197,AB$47&lt;=EDATE($D197,'Summary&amp;Assumptions'!$G$32))*$B197+AND(AB$56&lt;'Summary&amp;Assumptions'!$J$31,AB$47&gt;=$FO197,AB$47&lt;=$FP197)*(('Summary&amp;Assumptions'!$H$25*$C197)*(1+'Summary&amp;Assumptions'!$J$29)^(AB$46-1))+AND(AB$56&lt;'Summary&amp;Assumptions'!$J$31,AB$47&gt;=$FQ197,AB$47&lt;=$FR197)*(('Summary&amp;Assumptions'!$H$25*$C197)*(1+'Summary&amp;Assumptions'!$J$29)^(AB$46-1))</f>
        <v>0</v>
      </c>
      <c r="X197" s="588">
        <f>AND(AC$55&gt;0,SUM($E197:W197)&lt;'Summary&amp;Assumptions'!$G$32*$B197,$D197&gt;='Summary&amp;Assumptions'!$D$17,AC$47&gt;=$D197,AC$47&lt;=EDATE($D197,'Summary&amp;Assumptions'!$G$32))*$B197+AND(AC$56&lt;'Summary&amp;Assumptions'!$J$31,AC$47&gt;=$FO197,AC$47&lt;=$FP197)*(('Summary&amp;Assumptions'!$H$25*$C197)*(1+'Summary&amp;Assumptions'!$J$29)^(AC$46-1))+AND(AC$56&lt;'Summary&amp;Assumptions'!$J$31,AC$47&gt;=$FQ197,AC$47&lt;=$FR197)*(('Summary&amp;Assumptions'!$H$25*$C197)*(1+'Summary&amp;Assumptions'!$J$29)^(AC$46-1))</f>
        <v>0</v>
      </c>
      <c r="Y197" s="588">
        <f>AND(AD$55&gt;0,SUM($E197:X197)&lt;'Summary&amp;Assumptions'!$G$32*$B197,$D197&gt;='Summary&amp;Assumptions'!$D$17,AD$47&gt;=$D197,AD$47&lt;=EDATE($D197,'Summary&amp;Assumptions'!$G$32))*$B197+AND(AD$56&lt;'Summary&amp;Assumptions'!$J$31,AD$47&gt;=$FO197,AD$47&lt;=$FP197)*(('Summary&amp;Assumptions'!$H$25*$C197)*(1+'Summary&amp;Assumptions'!$J$29)^(AD$46-1))+AND(AD$56&lt;'Summary&amp;Assumptions'!$J$31,AD$47&gt;=$FQ197,AD$47&lt;=$FR197)*(('Summary&amp;Assumptions'!$H$25*$C197)*(1+'Summary&amp;Assumptions'!$J$29)^(AD$46-1))</f>
        <v>0</v>
      </c>
      <c r="Z197" s="588">
        <f>AND(AE$55&gt;0,SUM($E197:Y197)&lt;'Summary&amp;Assumptions'!$G$32*$B197,$D197&gt;='Summary&amp;Assumptions'!$D$17,AE$47&gt;=$D197,AE$47&lt;=EDATE($D197,'Summary&amp;Assumptions'!$G$32))*$B197+AND(AE$56&lt;'Summary&amp;Assumptions'!$J$31,AE$47&gt;=$FO197,AE$47&lt;=$FP197)*(('Summary&amp;Assumptions'!$H$25*$C197)*(1+'Summary&amp;Assumptions'!$J$29)^(AE$46-1))+AND(AE$56&lt;'Summary&amp;Assumptions'!$J$31,AE$47&gt;=$FQ197,AE$47&lt;=$FR197)*(('Summary&amp;Assumptions'!$H$25*$C197)*(1+'Summary&amp;Assumptions'!$J$29)^(AE$46-1))</f>
        <v>0</v>
      </c>
      <c r="AA197" s="588">
        <f>AND(AF$55&gt;0,SUM($E197:Z197)&lt;'Summary&amp;Assumptions'!$G$32*$B197,$D197&gt;='Summary&amp;Assumptions'!$D$17,AF$47&gt;=$D197,AF$47&lt;=EDATE($D197,'Summary&amp;Assumptions'!$G$32))*$B197+AND(AF$56&lt;'Summary&amp;Assumptions'!$J$31,AF$47&gt;=$FO197,AF$47&lt;=$FP197)*(('Summary&amp;Assumptions'!$H$25*$C197)*(1+'Summary&amp;Assumptions'!$J$29)^(AF$46-1))+AND(AF$56&lt;'Summary&amp;Assumptions'!$J$31,AF$47&gt;=$FQ197,AF$47&lt;=$FR197)*(('Summary&amp;Assumptions'!$H$25*$C197)*(1+'Summary&amp;Assumptions'!$J$29)^(AF$46-1))</f>
        <v>0</v>
      </c>
      <c r="AB197" s="588">
        <f>AND(AG$55&gt;0,SUM($E197:AA197)&lt;'Summary&amp;Assumptions'!$G$32*$B197,$D197&gt;='Summary&amp;Assumptions'!$D$17,AG$47&gt;=$D197,AG$47&lt;=EDATE($D197,'Summary&amp;Assumptions'!$G$32))*$B197+AND(AG$56&lt;'Summary&amp;Assumptions'!$J$31,AG$47&gt;=$FO197,AG$47&lt;=$FP197)*(('Summary&amp;Assumptions'!$H$25*$C197)*(1+'Summary&amp;Assumptions'!$J$29)^(AG$46-1))+AND(AG$56&lt;'Summary&amp;Assumptions'!$J$31,AG$47&gt;=$FQ197,AG$47&lt;=$FR197)*(('Summary&amp;Assumptions'!$H$25*$C197)*(1+'Summary&amp;Assumptions'!$J$29)^(AG$46-1))</f>
        <v>0</v>
      </c>
      <c r="AC197" s="588">
        <f>AND(AH$55&gt;0,SUM($E197:AB197)&lt;'Summary&amp;Assumptions'!$G$32*$B197,$D197&gt;='Summary&amp;Assumptions'!$D$17,AH$47&gt;=$D197,AH$47&lt;=EDATE($D197,'Summary&amp;Assumptions'!$G$32))*$B197+AND(AH$56&lt;'Summary&amp;Assumptions'!$J$31,AH$47&gt;=$FO197,AH$47&lt;=$FP197)*(('Summary&amp;Assumptions'!$H$25*$C197)*(1+'Summary&amp;Assumptions'!$J$29)^(AH$46-1))+AND(AH$56&lt;'Summary&amp;Assumptions'!$J$31,AH$47&gt;=$FQ197,AH$47&lt;=$FR197)*(('Summary&amp;Assumptions'!$H$25*$C197)*(1+'Summary&amp;Assumptions'!$J$29)^(AH$46-1))</f>
        <v>0</v>
      </c>
      <c r="AD197" s="588">
        <f>AND(AI$55&gt;0,SUM($E197:AC197)&lt;'Summary&amp;Assumptions'!$G$32*$B197,$D197&gt;='Summary&amp;Assumptions'!$D$17,AI$47&gt;=$D197,AI$47&lt;=EDATE($D197,'Summary&amp;Assumptions'!$G$32))*$B197+AND(AI$56&lt;'Summary&amp;Assumptions'!$J$31,AI$47&gt;=$FO197,AI$47&lt;=$FP197)*(('Summary&amp;Assumptions'!$H$25*$C197)*(1+'Summary&amp;Assumptions'!$J$29)^(AI$46-1))+AND(AI$56&lt;'Summary&amp;Assumptions'!$J$31,AI$47&gt;=$FQ197,AI$47&lt;=$FR197)*(('Summary&amp;Assumptions'!$H$25*$C197)*(1+'Summary&amp;Assumptions'!$J$29)^(AI$46-1))</f>
        <v>0</v>
      </c>
      <c r="AE197" s="588">
        <f>AND(AJ$55&gt;0,SUM($E197:AD197)&lt;'Summary&amp;Assumptions'!$G$32*$B197,$D197&gt;='Summary&amp;Assumptions'!$D$17,AJ$47&gt;=$D197,AJ$47&lt;=EDATE($D197,'Summary&amp;Assumptions'!$G$32))*$B197+AND(AJ$56&lt;'Summary&amp;Assumptions'!$J$31,AJ$47&gt;=$FO197,AJ$47&lt;=$FP197)*(('Summary&amp;Assumptions'!$H$25*$C197)*(1+'Summary&amp;Assumptions'!$J$29)^(AJ$46-1))+AND(AJ$56&lt;'Summary&amp;Assumptions'!$J$31,AJ$47&gt;=$FQ197,AJ$47&lt;=$FR197)*(('Summary&amp;Assumptions'!$H$25*$C197)*(1+'Summary&amp;Assumptions'!$J$29)^(AJ$46-1))</f>
        <v>0</v>
      </c>
      <c r="AF197" s="588">
        <f>AND(AK$55&gt;0,SUM($E197:AE197)&lt;'Summary&amp;Assumptions'!$G$32*$B197,$D197&gt;='Summary&amp;Assumptions'!$D$17,AK$47&gt;=$D197,AK$47&lt;=EDATE($D197,'Summary&amp;Assumptions'!$G$32))*$B197+AND(AK$56&lt;'Summary&amp;Assumptions'!$J$31,AK$47&gt;=$FO197,AK$47&lt;=$FP197)*(('Summary&amp;Assumptions'!$H$25*$C197)*(1+'Summary&amp;Assumptions'!$J$29)^(AK$46-1))+AND(AK$56&lt;'Summary&amp;Assumptions'!$J$31,AK$47&gt;=$FQ197,AK$47&lt;=$FR197)*(('Summary&amp;Assumptions'!$H$25*$C197)*(1+'Summary&amp;Assumptions'!$J$29)^(AK$46-1))</f>
        <v>0</v>
      </c>
      <c r="AG197" s="588">
        <f>AND(AL$55&gt;0,SUM($E197:AF197)&lt;'Summary&amp;Assumptions'!$G$32*$B197,$D197&gt;='Summary&amp;Assumptions'!$D$17,AL$47&gt;=$D197,AL$47&lt;=EDATE($D197,'Summary&amp;Assumptions'!$G$32))*$B197+AND(AL$56&lt;'Summary&amp;Assumptions'!$J$31,AL$47&gt;=$FO197,AL$47&lt;=$FP197)*(('Summary&amp;Assumptions'!$H$25*$C197)*(1+'Summary&amp;Assumptions'!$J$29)^(AL$46-1))+AND(AL$56&lt;'Summary&amp;Assumptions'!$J$31,AL$47&gt;=$FQ197,AL$47&lt;=$FR197)*(('Summary&amp;Assumptions'!$H$25*$C197)*(1+'Summary&amp;Assumptions'!$J$29)^(AL$46-1))</f>
        <v>0</v>
      </c>
      <c r="AH197" s="588">
        <f>AND(AM$55&gt;0,SUM($E197:AG197)&lt;'Summary&amp;Assumptions'!$G$32*$B197,$D197&gt;='Summary&amp;Assumptions'!$D$17,AM$47&gt;=$D197,AM$47&lt;=EDATE($D197,'Summary&amp;Assumptions'!$G$32))*$B197+AND(AM$56&lt;'Summary&amp;Assumptions'!$J$31,AM$47&gt;=$FO197,AM$47&lt;=$FP197)*(('Summary&amp;Assumptions'!$H$25*$C197)*(1+'Summary&amp;Assumptions'!$J$29)^(AM$46-1))+AND(AM$56&lt;'Summary&amp;Assumptions'!$J$31,AM$47&gt;=$FQ197,AM$47&lt;=$FR197)*(('Summary&amp;Assumptions'!$H$25*$C197)*(1+'Summary&amp;Assumptions'!$J$29)^(AM$46-1))</f>
        <v>0</v>
      </c>
      <c r="AI197" s="588">
        <f>AND(AN$55&gt;0,SUM($E197:AH197)&lt;'Summary&amp;Assumptions'!$G$32*$B197,$D197&gt;='Summary&amp;Assumptions'!$D$17,AN$47&gt;=$D197,AN$47&lt;=EDATE($D197,'Summary&amp;Assumptions'!$G$32))*$B197+AND(AN$56&lt;'Summary&amp;Assumptions'!$J$31,AN$47&gt;=$FO197,AN$47&lt;=$FP197)*(('Summary&amp;Assumptions'!$H$25*$C197)*(1+'Summary&amp;Assumptions'!$J$29)^(AN$46-1))+AND(AN$56&lt;'Summary&amp;Assumptions'!$J$31,AN$47&gt;=$FQ197,AN$47&lt;=$FR197)*(('Summary&amp;Assumptions'!$H$25*$C197)*(1+'Summary&amp;Assumptions'!$J$29)^(AN$46-1))</f>
        <v>0</v>
      </c>
      <c r="AJ197" s="588">
        <f>AND(AO$55&gt;0,SUM($E197:AI197)&lt;'Summary&amp;Assumptions'!$G$32*$B197,$D197&gt;='Summary&amp;Assumptions'!$D$17,AO$47&gt;=$D197,AO$47&lt;=EDATE($D197,'Summary&amp;Assumptions'!$G$32))*$B197+AND(AO$56&lt;'Summary&amp;Assumptions'!$J$31,AO$47&gt;=$FO197,AO$47&lt;=$FP197)*(('Summary&amp;Assumptions'!$H$25*$C197)*(1+'Summary&amp;Assumptions'!$J$29)^(AO$46-1))+AND(AO$56&lt;'Summary&amp;Assumptions'!$J$31,AO$47&gt;=$FQ197,AO$47&lt;=$FR197)*(('Summary&amp;Assumptions'!$H$25*$C197)*(1+'Summary&amp;Assumptions'!$J$29)^(AO$46-1))</f>
        <v>0</v>
      </c>
      <c r="AK197" s="588">
        <f>AND(AP$55&gt;0,SUM($E197:AJ197)&lt;'Summary&amp;Assumptions'!$G$32*$B197,$D197&gt;='Summary&amp;Assumptions'!$D$17,AP$47&gt;=$D197,AP$47&lt;=EDATE($D197,'Summary&amp;Assumptions'!$G$32))*$B197+AND(AP$56&lt;'Summary&amp;Assumptions'!$J$31,AP$47&gt;=$FO197,AP$47&lt;=$FP197)*(('Summary&amp;Assumptions'!$H$25*$C197)*(1+'Summary&amp;Assumptions'!$J$29)^(AP$46-1))+AND(AP$56&lt;'Summary&amp;Assumptions'!$J$31,AP$47&gt;=$FQ197,AP$47&lt;=$FR197)*(('Summary&amp;Assumptions'!$H$25*$C197)*(1+'Summary&amp;Assumptions'!$J$29)^(AP$46-1))</f>
        <v>0</v>
      </c>
      <c r="AL197" s="588">
        <f>AND(AQ$55&gt;0,SUM($E197:AK197)&lt;'Summary&amp;Assumptions'!$G$32*$B197,$D197&gt;='Summary&amp;Assumptions'!$D$17,AQ$47&gt;=$D197,AQ$47&lt;=EDATE($D197,'Summary&amp;Assumptions'!$G$32))*$B197+AND(AQ$56&lt;'Summary&amp;Assumptions'!$J$31,AQ$47&gt;=$FO197,AQ$47&lt;=$FP197)*(('Summary&amp;Assumptions'!$H$25*$C197)*(1+'Summary&amp;Assumptions'!$J$29)^(AQ$46-1))+AND(AQ$56&lt;'Summary&amp;Assumptions'!$J$31,AQ$47&gt;=$FQ197,AQ$47&lt;=$FR197)*(('Summary&amp;Assumptions'!$H$25*$C197)*(1+'Summary&amp;Assumptions'!$J$29)^(AQ$46-1))</f>
        <v>0</v>
      </c>
      <c r="AM197" s="588">
        <f>AND(AR$55&gt;0,SUM($E197:AL197)&lt;'Summary&amp;Assumptions'!$G$32*$B197,$D197&gt;='Summary&amp;Assumptions'!$D$17,AR$47&gt;=$D197,AR$47&lt;=EDATE($D197,'Summary&amp;Assumptions'!$G$32))*$B197+AND(AR$56&lt;'Summary&amp;Assumptions'!$J$31,AR$47&gt;=$FO197,AR$47&lt;=$FP197)*(('Summary&amp;Assumptions'!$H$25*$C197)*(1+'Summary&amp;Assumptions'!$J$29)^(AR$46-1))+AND(AR$56&lt;'Summary&amp;Assumptions'!$J$31,AR$47&gt;=$FQ197,AR$47&lt;=$FR197)*(('Summary&amp;Assumptions'!$H$25*$C197)*(1+'Summary&amp;Assumptions'!$J$29)^(AR$46-1))</f>
        <v>0</v>
      </c>
      <c r="AN197" s="588">
        <f>AND(AS$55&gt;0,SUM($E197:AM197)&lt;'Summary&amp;Assumptions'!$G$32*$B197,$D197&gt;='Summary&amp;Assumptions'!$D$17,AS$47&gt;=$D197,AS$47&lt;=EDATE($D197,'Summary&amp;Assumptions'!$G$32))*$B197+AND(AS$56&lt;'Summary&amp;Assumptions'!$J$31,AS$47&gt;=$FO197,AS$47&lt;=$FP197)*(('Summary&amp;Assumptions'!$H$25*$C197)*(1+'Summary&amp;Assumptions'!$J$29)^(AS$46-1))+AND(AS$56&lt;'Summary&amp;Assumptions'!$J$31,AS$47&gt;=$FQ197,AS$47&lt;=$FR197)*(('Summary&amp;Assumptions'!$H$25*$C197)*(1+'Summary&amp;Assumptions'!$J$29)^(AS$46-1))</f>
        <v>0</v>
      </c>
      <c r="AO197" s="588">
        <f>AND(AT$55&gt;0,SUM($E197:AN197)&lt;'Summary&amp;Assumptions'!$G$32*$B197,$D197&gt;='Summary&amp;Assumptions'!$D$17,AT$47&gt;=$D197,AT$47&lt;=EDATE($D197,'Summary&amp;Assumptions'!$G$32))*$B197+AND(AT$56&lt;'Summary&amp;Assumptions'!$J$31,AT$47&gt;=$FO197,AT$47&lt;=$FP197)*(('Summary&amp;Assumptions'!$H$25*$C197)*(1+'Summary&amp;Assumptions'!$J$29)^(AT$46-1))+AND(AT$56&lt;'Summary&amp;Assumptions'!$J$31,AT$47&gt;=$FQ197,AT$47&lt;=$FR197)*(('Summary&amp;Assumptions'!$H$25*$C197)*(1+'Summary&amp;Assumptions'!$J$29)^(AT$46-1))</f>
        <v>0</v>
      </c>
      <c r="AP197" s="588">
        <f>AND(AU$55&gt;0,SUM($E197:AO197)&lt;'Summary&amp;Assumptions'!$G$32*$B197,$D197&gt;='Summary&amp;Assumptions'!$D$17,AU$47&gt;=$D197,AU$47&lt;=EDATE($D197,'Summary&amp;Assumptions'!$G$32))*$B197+AND(AU$56&lt;'Summary&amp;Assumptions'!$J$31,AU$47&gt;=$FO197,AU$47&lt;=$FP197)*(('Summary&amp;Assumptions'!$H$25*$C197)*(1+'Summary&amp;Assumptions'!$J$29)^(AU$46-1))+AND(AU$56&lt;'Summary&amp;Assumptions'!$J$31,AU$47&gt;=$FQ197,AU$47&lt;=$FR197)*(('Summary&amp;Assumptions'!$H$25*$C197)*(1+'Summary&amp;Assumptions'!$J$29)^(AU$46-1))</f>
        <v>0</v>
      </c>
      <c r="AQ197" s="588">
        <f>AND(AV$55&gt;0,SUM($E197:AP197)&lt;'Summary&amp;Assumptions'!$G$32*$B197,$D197&gt;='Summary&amp;Assumptions'!$D$17,AV$47&gt;=$D197,AV$47&lt;=EDATE($D197,'Summary&amp;Assumptions'!$G$32))*$B197+AND(AV$56&lt;'Summary&amp;Assumptions'!$J$31,AV$47&gt;=$FO197,AV$47&lt;=$FP197)*(('Summary&amp;Assumptions'!$H$25*$C197)*(1+'Summary&amp;Assumptions'!$J$29)^(AV$46-1))+AND(AV$56&lt;'Summary&amp;Assumptions'!$J$31,AV$47&gt;=$FQ197,AV$47&lt;=$FR197)*(('Summary&amp;Assumptions'!$H$25*$C197)*(1+'Summary&amp;Assumptions'!$J$29)^(AV$46-1))</f>
        <v>0</v>
      </c>
      <c r="AR197" s="588">
        <f>AND(AW$55&gt;0,SUM($E197:AQ197)&lt;'Summary&amp;Assumptions'!$G$32*$B197,$D197&gt;='Summary&amp;Assumptions'!$D$17,AW$47&gt;=$D197,AW$47&lt;=EDATE($D197,'Summary&amp;Assumptions'!$G$32))*$B197+AND(AW$56&lt;'Summary&amp;Assumptions'!$J$31,AW$47&gt;=$FO197,AW$47&lt;=$FP197)*(('Summary&amp;Assumptions'!$H$25*$C197)*(1+'Summary&amp;Assumptions'!$J$29)^(AW$46-1))+AND(AW$56&lt;'Summary&amp;Assumptions'!$J$31,AW$47&gt;=$FQ197,AW$47&lt;=$FR197)*(('Summary&amp;Assumptions'!$H$25*$C197)*(1+'Summary&amp;Assumptions'!$J$29)^(AW$46-1))</f>
        <v>0</v>
      </c>
      <c r="AS197" s="588">
        <f>AND(AX$55&gt;0,SUM($E197:AR197)&lt;'Summary&amp;Assumptions'!$G$32*$B197,$D197&gt;='Summary&amp;Assumptions'!$D$17,AX$47&gt;=$D197,AX$47&lt;=EDATE($D197,'Summary&amp;Assumptions'!$G$32))*$B197+AND(AX$56&lt;'Summary&amp;Assumptions'!$J$31,AX$47&gt;=$FO197,AX$47&lt;=$FP197)*(('Summary&amp;Assumptions'!$H$25*$C197)*(1+'Summary&amp;Assumptions'!$J$29)^(AX$46-1))+AND(AX$56&lt;'Summary&amp;Assumptions'!$J$31,AX$47&gt;=$FQ197,AX$47&lt;=$FR197)*(('Summary&amp;Assumptions'!$H$25*$C197)*(1+'Summary&amp;Assumptions'!$J$29)^(AX$46-1))</f>
        <v>0</v>
      </c>
      <c r="AT197" s="588">
        <f>AND(AY$55&gt;0,SUM($E197:AS197)&lt;'Summary&amp;Assumptions'!$G$32*$B197,$D197&gt;='Summary&amp;Assumptions'!$D$17,AY$47&gt;=$D197,AY$47&lt;=EDATE($D197,'Summary&amp;Assumptions'!$G$32))*$B197+AND(AY$56&lt;'Summary&amp;Assumptions'!$J$31,AY$47&gt;=$FO197,AY$47&lt;=$FP197)*(('Summary&amp;Assumptions'!$H$25*$C197)*(1+'Summary&amp;Assumptions'!$J$29)^(AY$46-1))+AND(AY$56&lt;'Summary&amp;Assumptions'!$J$31,AY$47&gt;=$FQ197,AY$47&lt;=$FR197)*(('Summary&amp;Assumptions'!$H$25*$C197)*(1+'Summary&amp;Assumptions'!$J$29)^(AY$46-1))</f>
        <v>0</v>
      </c>
      <c r="AU197" s="588">
        <f>AND(AZ$55&gt;0,SUM($E197:AT197)&lt;'Summary&amp;Assumptions'!$G$32*$B197,$D197&gt;='Summary&amp;Assumptions'!$D$17,AZ$47&gt;=$D197,AZ$47&lt;=EDATE($D197,'Summary&amp;Assumptions'!$G$32))*$B197+AND(AZ$56&lt;'Summary&amp;Assumptions'!$J$31,AZ$47&gt;=$FO197,AZ$47&lt;=$FP197)*(('Summary&amp;Assumptions'!$H$25*$C197)*(1+'Summary&amp;Assumptions'!$J$29)^(AZ$46-1))+AND(AZ$56&lt;'Summary&amp;Assumptions'!$J$31,AZ$47&gt;=$FQ197,AZ$47&lt;=$FR197)*(('Summary&amp;Assumptions'!$H$25*$C197)*(1+'Summary&amp;Assumptions'!$J$29)^(AZ$46-1))</f>
        <v>0</v>
      </c>
      <c r="AV197" s="588">
        <f>AND(BA$55&gt;0,SUM($E197:AU197)&lt;'Summary&amp;Assumptions'!$G$32*$B197,$D197&gt;='Summary&amp;Assumptions'!$D$17,BA$47&gt;=$D197,BA$47&lt;=EDATE($D197,'Summary&amp;Assumptions'!$G$32))*$B197+AND(BA$56&lt;'Summary&amp;Assumptions'!$J$31,BA$47&gt;=$FO197,BA$47&lt;=$FP197)*(('Summary&amp;Assumptions'!$H$25*$C197)*(1+'Summary&amp;Assumptions'!$J$29)^(BA$46-1))+AND(BA$56&lt;'Summary&amp;Assumptions'!$J$31,BA$47&gt;=$FQ197,BA$47&lt;=$FR197)*(('Summary&amp;Assumptions'!$H$25*$C197)*(1+'Summary&amp;Assumptions'!$J$29)^(BA$46-1))</f>
        <v>0</v>
      </c>
      <c r="AW197" s="588">
        <f>AND(BB$55&gt;0,SUM($E197:AV197)&lt;'Summary&amp;Assumptions'!$G$32*$B197,$D197&gt;='Summary&amp;Assumptions'!$D$17,BB$47&gt;=$D197,BB$47&lt;=EDATE($D197,'Summary&amp;Assumptions'!$G$32))*$B197+AND(BB$56&lt;'Summary&amp;Assumptions'!$J$31,BB$47&gt;=$FO197,BB$47&lt;=$FP197)*(('Summary&amp;Assumptions'!$H$25*$C197)*(1+'Summary&amp;Assumptions'!$J$29)^(BB$46-1))+AND(BB$56&lt;'Summary&amp;Assumptions'!$J$31,BB$47&gt;=$FQ197,BB$47&lt;=$FR197)*(('Summary&amp;Assumptions'!$H$25*$C197)*(1+'Summary&amp;Assumptions'!$J$29)^(BB$46-1))</f>
        <v>0</v>
      </c>
      <c r="AX197" s="588">
        <f>AND(BC$55&gt;0,SUM($E197:AW197)&lt;'Summary&amp;Assumptions'!$G$32*$B197,$D197&gt;='Summary&amp;Assumptions'!$D$17,BC$47&gt;=$D197,BC$47&lt;=EDATE($D197,'Summary&amp;Assumptions'!$G$32))*$B197+AND(BC$56&lt;'Summary&amp;Assumptions'!$J$31,BC$47&gt;=$FO197,BC$47&lt;=$FP197)*(('Summary&amp;Assumptions'!$H$25*$C197)*(1+'Summary&amp;Assumptions'!$J$29)^(BC$46-1))+AND(BC$56&lt;'Summary&amp;Assumptions'!$J$31,BC$47&gt;=$FQ197,BC$47&lt;=$FR197)*(('Summary&amp;Assumptions'!$H$25*$C197)*(1+'Summary&amp;Assumptions'!$J$29)^(BC$46-1))</f>
        <v>0</v>
      </c>
      <c r="AY197" s="588">
        <f>AND(BD$55&gt;0,SUM($E197:AX197)&lt;'Summary&amp;Assumptions'!$G$32*$B197,$D197&gt;='Summary&amp;Assumptions'!$D$17,BD$47&gt;=$D197,BD$47&lt;=EDATE($D197,'Summary&amp;Assumptions'!$G$32))*$B197+AND(BD$56&lt;'Summary&amp;Assumptions'!$J$31,BD$47&gt;=$FO197,BD$47&lt;=$FP197)*(('Summary&amp;Assumptions'!$H$25*$C197)*(1+'Summary&amp;Assumptions'!$J$29)^(BD$46-1))+AND(BD$56&lt;'Summary&amp;Assumptions'!$J$31,BD$47&gt;=$FQ197,BD$47&lt;=$FR197)*(('Summary&amp;Assumptions'!$H$25*$C197)*(1+'Summary&amp;Assumptions'!$J$29)^(BD$46-1))</f>
        <v>0</v>
      </c>
      <c r="AZ197" s="588">
        <f>AND(BE$55&gt;0,SUM($E197:AY197)&lt;'Summary&amp;Assumptions'!$G$32*$B197,$D197&gt;='Summary&amp;Assumptions'!$D$17,BE$47&gt;=$D197,BE$47&lt;=EDATE($D197,'Summary&amp;Assumptions'!$G$32))*$B197+AND(BE$56&lt;'Summary&amp;Assumptions'!$J$31,BE$47&gt;=$FO197,BE$47&lt;=$FP197)*(('Summary&amp;Assumptions'!$H$25*$C197)*(1+'Summary&amp;Assumptions'!$J$29)^(BE$46-1))+AND(BE$56&lt;'Summary&amp;Assumptions'!$J$31,BE$47&gt;=$FQ197,BE$47&lt;=$FR197)*(('Summary&amp;Assumptions'!$H$25*$C197)*(1+'Summary&amp;Assumptions'!$J$29)^(BE$46-1))</f>
        <v>0</v>
      </c>
      <c r="BA197" s="588">
        <f>AND(BF$55&gt;0,SUM($E197:AZ197)&lt;'Summary&amp;Assumptions'!$G$32*$B197,$D197&gt;='Summary&amp;Assumptions'!$D$17,BF$47&gt;=$D197,BF$47&lt;=EDATE($D197,'Summary&amp;Assumptions'!$G$32))*$B197+AND(BF$56&lt;'Summary&amp;Assumptions'!$J$31,BF$47&gt;=$FO197,BF$47&lt;=$FP197)*(('Summary&amp;Assumptions'!$H$25*$C197)*(1+'Summary&amp;Assumptions'!$J$29)^(BF$46-1))+AND(BF$56&lt;'Summary&amp;Assumptions'!$J$31,BF$47&gt;=$FQ197,BF$47&lt;=$FR197)*(('Summary&amp;Assumptions'!$H$25*$C197)*(1+'Summary&amp;Assumptions'!$J$29)^(BF$46-1))</f>
        <v>0</v>
      </c>
      <c r="BB197" s="588">
        <f>AND(BG$55&gt;0,SUM($E197:BA197)&lt;'Summary&amp;Assumptions'!$G$32*$B197,$D197&gt;='Summary&amp;Assumptions'!$D$17,BG$47&gt;=$D197,BG$47&lt;=EDATE($D197,'Summary&amp;Assumptions'!$G$32))*$B197+AND(BG$56&lt;'Summary&amp;Assumptions'!$J$31,BG$47&gt;=$FO197,BG$47&lt;=$FP197)*(('Summary&amp;Assumptions'!$H$25*$C197)*(1+'Summary&amp;Assumptions'!$J$29)^(BG$46-1))+AND(BG$56&lt;'Summary&amp;Assumptions'!$J$31,BG$47&gt;=$FQ197,BG$47&lt;=$FR197)*(('Summary&amp;Assumptions'!$H$25*$C197)*(1+'Summary&amp;Assumptions'!$J$29)^(BG$46-1))</f>
        <v>0</v>
      </c>
      <c r="BC197" s="588">
        <f>AND(BH$55&gt;0,SUM($E197:BB197)&lt;'Summary&amp;Assumptions'!$G$32*$B197,$D197&gt;='Summary&amp;Assumptions'!$D$17,BH$47&gt;=$D197,BH$47&lt;=EDATE($D197,'Summary&amp;Assumptions'!$G$32))*$B197+AND(BH$56&lt;'Summary&amp;Assumptions'!$J$31,BH$47&gt;=$FO197,BH$47&lt;=$FP197)*(('Summary&amp;Assumptions'!$H$25*$C197)*(1+'Summary&amp;Assumptions'!$J$29)^(BH$46-1))+AND(BH$56&lt;'Summary&amp;Assumptions'!$J$31,BH$47&gt;=$FQ197,BH$47&lt;=$FR197)*(('Summary&amp;Assumptions'!$H$25*$C197)*(1+'Summary&amp;Assumptions'!$J$29)^(BH$46-1))</f>
        <v>0</v>
      </c>
      <c r="BD197" s="588">
        <f>AND(BI$55&gt;0,SUM($E197:BC197)&lt;'Summary&amp;Assumptions'!$G$32*$B197,$D197&gt;='Summary&amp;Assumptions'!$D$17,BI$47&gt;=$D197,BI$47&lt;=EDATE($D197,'Summary&amp;Assumptions'!$G$32))*$B197+AND(BI$56&lt;'Summary&amp;Assumptions'!$J$31,BI$47&gt;=$FO197,BI$47&lt;=$FP197)*(('Summary&amp;Assumptions'!$H$25*$C197)*(1+'Summary&amp;Assumptions'!$J$29)^(BI$46-1))+AND(BI$56&lt;'Summary&amp;Assumptions'!$J$31,BI$47&gt;=$FQ197,BI$47&lt;=$FR197)*(('Summary&amp;Assumptions'!$H$25*$C197)*(1+'Summary&amp;Assumptions'!$J$29)^(BI$46-1))</f>
        <v>0</v>
      </c>
      <c r="BE197" s="588">
        <f>AND(BJ$55&gt;0,SUM($E197:BD197)&lt;'Summary&amp;Assumptions'!$G$32*$B197,$D197&gt;='Summary&amp;Assumptions'!$D$17,BJ$47&gt;=$D197,BJ$47&lt;=EDATE($D197,'Summary&amp;Assumptions'!$G$32))*$B197+AND(BJ$56&lt;'Summary&amp;Assumptions'!$J$31,BJ$47&gt;=$FO197,BJ$47&lt;=$FP197)*(('Summary&amp;Assumptions'!$H$25*$C197)*(1+'Summary&amp;Assumptions'!$J$29)^(BJ$46-1))+AND(BJ$56&lt;'Summary&amp;Assumptions'!$J$31,BJ$47&gt;=$FQ197,BJ$47&lt;=$FR197)*(('Summary&amp;Assumptions'!$H$25*$C197)*(1+'Summary&amp;Assumptions'!$J$29)^(BJ$46-1))</f>
        <v>0</v>
      </c>
      <c r="BF197" s="588">
        <f>AND(BK$55&gt;0,SUM($E197:BE197)&lt;'Summary&amp;Assumptions'!$G$32*$B197,$D197&gt;='Summary&amp;Assumptions'!$D$17,BK$47&gt;=$D197,BK$47&lt;=EDATE($D197,'Summary&amp;Assumptions'!$G$32))*$B197+AND(BK$56&lt;'Summary&amp;Assumptions'!$J$31,BK$47&gt;=$FO197,BK$47&lt;=$FP197)*(('Summary&amp;Assumptions'!$H$25*$C197)*(1+'Summary&amp;Assumptions'!$J$29)^(BK$46-1))+AND(BK$56&lt;'Summary&amp;Assumptions'!$J$31,BK$47&gt;=$FQ197,BK$47&lt;=$FR197)*(('Summary&amp;Assumptions'!$H$25*$C197)*(1+'Summary&amp;Assumptions'!$J$29)^(BK$46-1))</f>
        <v>0</v>
      </c>
      <c r="BG197" s="588">
        <f>AND(BL$55&gt;0,SUM($E197:BF197)&lt;'Summary&amp;Assumptions'!$G$32*$B197,$D197&gt;='Summary&amp;Assumptions'!$D$17,BL$47&gt;=$D197,BL$47&lt;=EDATE($D197,'Summary&amp;Assumptions'!$G$32))*$B197+AND(BL$56&lt;'Summary&amp;Assumptions'!$J$31,BL$47&gt;=$FO197,BL$47&lt;=$FP197)*(('Summary&amp;Assumptions'!$H$25*$C197)*(1+'Summary&amp;Assumptions'!$J$29)^(BL$46-1))+AND(BL$56&lt;'Summary&amp;Assumptions'!$J$31,BL$47&gt;=$FQ197,BL$47&lt;=$FR197)*(('Summary&amp;Assumptions'!$H$25*$C197)*(1+'Summary&amp;Assumptions'!$J$29)^(BL$46-1))</f>
        <v>0</v>
      </c>
      <c r="BH197" s="588">
        <f>AND(BM$55&gt;0,SUM($E197:BG197)&lt;'Summary&amp;Assumptions'!$G$32*$B197,$D197&gt;='Summary&amp;Assumptions'!$D$17,BM$47&gt;=$D197,BM$47&lt;=EDATE($D197,'Summary&amp;Assumptions'!$G$32))*$B197+AND(BM$56&lt;'Summary&amp;Assumptions'!$J$31,BM$47&gt;=$FO197,BM$47&lt;=$FP197)*(('Summary&amp;Assumptions'!$H$25*$C197)*(1+'Summary&amp;Assumptions'!$J$29)^(BM$46-1))+AND(BM$56&lt;'Summary&amp;Assumptions'!$J$31,BM$47&gt;=$FQ197,BM$47&lt;=$FR197)*(('Summary&amp;Assumptions'!$H$25*$C197)*(1+'Summary&amp;Assumptions'!$J$29)^(BM$46-1))</f>
        <v>0</v>
      </c>
      <c r="BI197" s="588">
        <f>AND(BN$55&gt;0,SUM($E197:BH197)&lt;'Summary&amp;Assumptions'!$G$32*$B197,$D197&gt;='Summary&amp;Assumptions'!$D$17,BN$47&gt;=$D197,BN$47&lt;=EDATE($D197,'Summary&amp;Assumptions'!$G$32))*$B197+AND(BN$56&lt;'Summary&amp;Assumptions'!$J$31,BN$47&gt;=$FO197,BN$47&lt;=$FP197)*(('Summary&amp;Assumptions'!$H$25*$C197)*(1+'Summary&amp;Assumptions'!$J$29)^(BN$46-1))+AND(BN$56&lt;'Summary&amp;Assumptions'!$J$31,BN$47&gt;=$FQ197,BN$47&lt;=$FR197)*(('Summary&amp;Assumptions'!$H$25*$C197)*(1+'Summary&amp;Assumptions'!$J$29)^(BN$46-1))</f>
        <v>0</v>
      </c>
      <c r="BJ197" s="588">
        <f>AND(BO$55&gt;0,SUM($E197:BI197)&lt;'Summary&amp;Assumptions'!$G$32*$B197,$D197&gt;='Summary&amp;Assumptions'!$D$17,BO$47&gt;=$D197,BO$47&lt;=EDATE($D197,'Summary&amp;Assumptions'!$G$32))*$B197+AND(BO$56&lt;'Summary&amp;Assumptions'!$J$31,BO$47&gt;=$FO197,BO$47&lt;=$FP197)*(('Summary&amp;Assumptions'!$H$25*$C197)*(1+'Summary&amp;Assumptions'!$J$29)^(BO$46-1))+AND(BO$56&lt;'Summary&amp;Assumptions'!$J$31,BO$47&gt;=$FQ197,BO$47&lt;=$FR197)*(('Summary&amp;Assumptions'!$H$25*$C197)*(1+'Summary&amp;Assumptions'!$J$29)^(BO$46-1))</f>
        <v>0</v>
      </c>
      <c r="BK197" s="588">
        <f>AND(BP$55&gt;0,SUM($E197:BJ197)&lt;'Summary&amp;Assumptions'!$G$32*$B197,$D197&gt;='Summary&amp;Assumptions'!$D$17,BP$47&gt;=$D197,BP$47&lt;=EDATE($D197,'Summary&amp;Assumptions'!$G$32))*$B197+AND(BP$56&lt;'Summary&amp;Assumptions'!$J$31,BP$47&gt;=$FO197,BP$47&lt;=$FP197)*(('Summary&amp;Assumptions'!$H$25*$C197)*(1+'Summary&amp;Assumptions'!$J$29)^(BP$46-1))+AND(BP$56&lt;'Summary&amp;Assumptions'!$J$31,BP$47&gt;=$FQ197,BP$47&lt;=$FR197)*(('Summary&amp;Assumptions'!$H$25*$C197)*(1+'Summary&amp;Assumptions'!$J$29)^(BP$46-1))</f>
        <v>0</v>
      </c>
      <c r="BL197" s="588">
        <f>AND(BQ$55&gt;0,SUM($E197:BK197)&lt;'Summary&amp;Assumptions'!$G$32*$B197,$D197&gt;='Summary&amp;Assumptions'!$D$17,BQ$47&gt;=$D197,BQ$47&lt;=EDATE($D197,'Summary&amp;Assumptions'!$G$32))*$B197+AND(BQ$56&lt;'Summary&amp;Assumptions'!$J$31,BQ$47&gt;=$FO197,BQ$47&lt;=$FP197)*(('Summary&amp;Assumptions'!$H$25*$C197)*(1+'Summary&amp;Assumptions'!$J$29)^(BQ$46-1))+AND(BQ$56&lt;'Summary&amp;Assumptions'!$J$31,BQ$47&gt;=$FQ197,BQ$47&lt;=$FR197)*(('Summary&amp;Assumptions'!$H$25*$C197)*(1+'Summary&amp;Assumptions'!$J$29)^(BQ$46-1))</f>
        <v>0</v>
      </c>
      <c r="BM197" s="588">
        <f>AND(BR$55&gt;0,SUM($E197:BL197)&lt;'Summary&amp;Assumptions'!$G$32*$B197,$D197&gt;='Summary&amp;Assumptions'!$D$17,BR$47&gt;=$D197,BR$47&lt;=EDATE($D197,'Summary&amp;Assumptions'!$G$32))*$B197+AND(BR$56&lt;'Summary&amp;Assumptions'!$J$31,BR$47&gt;=$FO197,BR$47&lt;=$FP197)*(('Summary&amp;Assumptions'!$H$25*$C197)*(1+'Summary&amp;Assumptions'!$J$29)^(BR$46-1))+AND(BR$56&lt;'Summary&amp;Assumptions'!$J$31,BR$47&gt;=$FQ197,BR$47&lt;=$FR197)*(('Summary&amp;Assumptions'!$H$25*$C197)*(1+'Summary&amp;Assumptions'!$J$29)^(BR$46-1))</f>
        <v>0</v>
      </c>
      <c r="BN197" s="588">
        <f>AND(BS$55&gt;0,SUM($E197:BM197)&lt;'Summary&amp;Assumptions'!$G$32*$B197,$D197&gt;='Summary&amp;Assumptions'!$D$17,BS$47&gt;=$D197,BS$47&lt;=EDATE($D197,'Summary&amp;Assumptions'!$G$32))*$B197+AND(BS$56&lt;'Summary&amp;Assumptions'!$J$31,BS$47&gt;=$FO197,BS$47&lt;=$FP197)*(('Summary&amp;Assumptions'!$H$25*$C197)*(1+'Summary&amp;Assumptions'!$J$29)^(BS$46-1))+AND(BS$56&lt;'Summary&amp;Assumptions'!$J$31,BS$47&gt;=$FQ197,BS$47&lt;=$FR197)*(('Summary&amp;Assumptions'!$H$25*$C197)*(1+'Summary&amp;Assumptions'!$J$29)^(BS$46-1))</f>
        <v>0</v>
      </c>
      <c r="BO197" s="588">
        <f>AND(BT$55&gt;0,SUM($E197:BN197)&lt;'Summary&amp;Assumptions'!$G$32*$B197,$D197&gt;='Summary&amp;Assumptions'!$D$17,BT$47&gt;=$D197,BT$47&lt;=EDATE($D197,'Summary&amp;Assumptions'!$G$32))*$B197+AND(BT$56&lt;'Summary&amp;Assumptions'!$J$31,BT$47&gt;=$FO197,BT$47&lt;=$FP197)*(('Summary&amp;Assumptions'!$H$25*$C197)*(1+'Summary&amp;Assumptions'!$J$29)^(BT$46-1))+AND(BT$56&lt;'Summary&amp;Assumptions'!$J$31,BT$47&gt;=$FQ197,BT$47&lt;=$FR197)*(('Summary&amp;Assumptions'!$H$25*$C197)*(1+'Summary&amp;Assumptions'!$J$29)^(BT$46-1))</f>
        <v>0</v>
      </c>
      <c r="BP197" s="588">
        <f>AND(BU$55&gt;0,SUM($E197:BO197)&lt;'Summary&amp;Assumptions'!$G$32*$B197,$D197&gt;='Summary&amp;Assumptions'!$D$17,BU$47&gt;=$D197,BU$47&lt;=EDATE($D197,'Summary&amp;Assumptions'!$G$32))*$B197+AND(BU$56&lt;'Summary&amp;Assumptions'!$J$31,BU$47&gt;=$FO197,BU$47&lt;=$FP197)*(('Summary&amp;Assumptions'!$H$25*$C197)*(1+'Summary&amp;Assumptions'!$J$29)^(BU$46-1))+AND(BU$56&lt;'Summary&amp;Assumptions'!$J$31,BU$47&gt;=$FQ197,BU$47&lt;=$FR197)*(('Summary&amp;Assumptions'!$H$25*$C197)*(1+'Summary&amp;Assumptions'!$J$29)^(BU$46-1))</f>
        <v>0</v>
      </c>
      <c r="BQ197" s="588">
        <f>AND(BV$55&gt;0,SUM($E197:BP197)&lt;'Summary&amp;Assumptions'!$G$32*$B197,$D197&gt;='Summary&amp;Assumptions'!$D$17,BV$47&gt;=$D197,BV$47&lt;=EDATE($D197,'Summary&amp;Assumptions'!$G$32))*$B197+AND(BV$56&lt;'Summary&amp;Assumptions'!$J$31,BV$47&gt;=$FO197,BV$47&lt;=$FP197)*(('Summary&amp;Assumptions'!$H$25*$C197)*(1+'Summary&amp;Assumptions'!$J$29)^(BV$46-1))+AND(BV$56&lt;'Summary&amp;Assumptions'!$J$31,BV$47&gt;=$FQ197,BV$47&lt;=$FR197)*(('Summary&amp;Assumptions'!$H$25*$C197)*(1+'Summary&amp;Assumptions'!$J$29)^(BV$46-1))</f>
        <v>0</v>
      </c>
      <c r="BR197" s="588">
        <f>AND(BW$55&gt;0,SUM($E197:BQ197)&lt;'Summary&amp;Assumptions'!$G$32*$B197,$D197&gt;='Summary&amp;Assumptions'!$D$17,BW$47&gt;=$D197,BW$47&lt;=EDATE($D197,'Summary&amp;Assumptions'!$G$32))*$B197+AND(BW$56&lt;'Summary&amp;Assumptions'!$J$31,BW$47&gt;=$FO197,BW$47&lt;=$FP197)*(('Summary&amp;Assumptions'!$H$25*$C197)*(1+'Summary&amp;Assumptions'!$J$29)^(BW$46-1))+AND(BW$56&lt;'Summary&amp;Assumptions'!$J$31,BW$47&gt;=$FQ197,BW$47&lt;=$FR197)*(('Summary&amp;Assumptions'!$H$25*$C197)*(1+'Summary&amp;Assumptions'!$J$29)^(BW$46-1))</f>
        <v>0</v>
      </c>
      <c r="BS197" s="588">
        <f>AND(BX$55&gt;0,SUM($E197:BR197)&lt;'Summary&amp;Assumptions'!$G$32*$B197,$D197&gt;='Summary&amp;Assumptions'!$D$17,BX$47&gt;=$D197,BX$47&lt;=EDATE($D197,'Summary&amp;Assumptions'!$G$32))*$B197+AND(BX$56&lt;'Summary&amp;Assumptions'!$J$31,BX$47&gt;=$FO197,BX$47&lt;=$FP197)*(('Summary&amp;Assumptions'!$H$25*$C197)*(1+'Summary&amp;Assumptions'!$J$29)^(BX$46-1))+AND(BX$56&lt;'Summary&amp;Assumptions'!$J$31,BX$47&gt;=$FQ197,BX$47&lt;=$FR197)*(('Summary&amp;Assumptions'!$H$25*$C197)*(1+'Summary&amp;Assumptions'!$J$29)^(BX$46-1))</f>
        <v>0</v>
      </c>
      <c r="BT197" s="588">
        <f>AND(BY$55&gt;0,SUM($E197:BS197)&lt;'Summary&amp;Assumptions'!$G$32*$B197,$D197&gt;='Summary&amp;Assumptions'!$D$17,BY$47&gt;=$D197,BY$47&lt;=EDATE($D197,'Summary&amp;Assumptions'!$G$32))*$B197+AND(BY$56&lt;'Summary&amp;Assumptions'!$J$31,BY$47&gt;=$FO197,BY$47&lt;=$FP197)*(('Summary&amp;Assumptions'!$H$25*$C197)*(1+'Summary&amp;Assumptions'!$J$29)^(BY$46-1))+AND(BY$56&lt;'Summary&amp;Assumptions'!$J$31,BY$47&gt;=$FQ197,BY$47&lt;=$FR197)*(('Summary&amp;Assumptions'!$H$25*$C197)*(1+'Summary&amp;Assumptions'!$J$29)^(BY$46-1))</f>
        <v>0</v>
      </c>
      <c r="BU197" s="588">
        <f>AND(BZ$55&gt;0,SUM($E197:BT197)&lt;'Summary&amp;Assumptions'!$G$32*$B197,$D197&gt;='Summary&amp;Assumptions'!$D$17,BZ$47&gt;=$D197,BZ$47&lt;=EDATE($D197,'Summary&amp;Assumptions'!$G$32))*$B197+AND(BZ$56&lt;'Summary&amp;Assumptions'!$J$31,BZ$47&gt;=$FO197,BZ$47&lt;=$FP197)*(('Summary&amp;Assumptions'!$H$25*$C197)*(1+'Summary&amp;Assumptions'!$J$29)^(BZ$46-1))+AND(BZ$56&lt;'Summary&amp;Assumptions'!$J$31,BZ$47&gt;=$FQ197,BZ$47&lt;=$FR197)*(('Summary&amp;Assumptions'!$H$25*$C197)*(1+'Summary&amp;Assumptions'!$J$29)^(BZ$46-1))</f>
        <v>0</v>
      </c>
      <c r="BV197" s="588">
        <f>AND(CA$55&gt;0,SUM($E197:BU197)&lt;'Summary&amp;Assumptions'!$G$32*$B197,$D197&gt;='Summary&amp;Assumptions'!$D$17,CA$47&gt;=$D197,CA$47&lt;=EDATE($D197,'Summary&amp;Assumptions'!$G$32))*$B197+AND(CA$56&lt;'Summary&amp;Assumptions'!$J$31,CA$47&gt;=$FO197,CA$47&lt;=$FP197)*(('Summary&amp;Assumptions'!$H$25*$C197)*(1+'Summary&amp;Assumptions'!$J$29)^(CA$46-1))+AND(CA$56&lt;'Summary&amp;Assumptions'!$J$31,CA$47&gt;=$FQ197,CA$47&lt;=$FR197)*(('Summary&amp;Assumptions'!$H$25*$C197)*(1+'Summary&amp;Assumptions'!$J$29)^(CA$46-1))</f>
        <v>0</v>
      </c>
      <c r="BW197" s="588">
        <f>AND(CB$55&gt;0,SUM($E197:BV197)&lt;'Summary&amp;Assumptions'!$G$32*$B197,$D197&gt;='Summary&amp;Assumptions'!$D$17,CB$47&gt;=$D197,CB$47&lt;=EDATE($D197,'Summary&amp;Assumptions'!$G$32))*$B197+AND(CB$56&lt;'Summary&amp;Assumptions'!$J$31,CB$47&gt;=$FO197,CB$47&lt;=$FP197)*(('Summary&amp;Assumptions'!$H$25*$C197)*(1+'Summary&amp;Assumptions'!$J$29)^(CB$46-1))+AND(CB$56&lt;'Summary&amp;Assumptions'!$J$31,CB$47&gt;=$FQ197,CB$47&lt;=$FR197)*(('Summary&amp;Assumptions'!$H$25*$C197)*(1+'Summary&amp;Assumptions'!$J$29)^(CB$46-1))</f>
        <v>0</v>
      </c>
      <c r="BX197" s="588">
        <f>AND(CC$55&gt;0,SUM($E197:BW197)&lt;'Summary&amp;Assumptions'!$G$32*$B197,$D197&gt;='Summary&amp;Assumptions'!$D$17,CC$47&gt;=$D197,CC$47&lt;=EDATE($D197,'Summary&amp;Assumptions'!$G$32))*$B197+AND(CC$56&lt;'Summary&amp;Assumptions'!$J$31,CC$47&gt;=$FO197,CC$47&lt;=$FP197)*(('Summary&amp;Assumptions'!$H$25*$C197)*(1+'Summary&amp;Assumptions'!$J$29)^(CC$46-1))+AND(CC$56&lt;'Summary&amp;Assumptions'!$J$31,CC$47&gt;=$FQ197,CC$47&lt;=$FR197)*(('Summary&amp;Assumptions'!$H$25*$C197)*(1+'Summary&amp;Assumptions'!$J$29)^(CC$46-1))</f>
        <v>0</v>
      </c>
      <c r="BY197" s="588">
        <f>AND(CD$55&gt;0,SUM($E197:BX197)&lt;'Summary&amp;Assumptions'!$G$32*$B197,$D197&gt;='Summary&amp;Assumptions'!$D$17,CD$47&gt;=$D197,CD$47&lt;=EDATE($D197,'Summary&amp;Assumptions'!$G$32))*$B197+AND(CD$56&lt;'Summary&amp;Assumptions'!$J$31,CD$47&gt;=$FO197,CD$47&lt;=$FP197)*(('Summary&amp;Assumptions'!$H$25*$C197)*(1+'Summary&amp;Assumptions'!$J$29)^(CD$46-1))+AND(CD$56&lt;'Summary&amp;Assumptions'!$J$31,CD$47&gt;=$FQ197,CD$47&lt;=$FR197)*(('Summary&amp;Assumptions'!$H$25*$C197)*(1+'Summary&amp;Assumptions'!$J$29)^(CD$46-1))</f>
        <v>0</v>
      </c>
      <c r="BZ197" s="588">
        <f>AND(CE$55&gt;0,SUM($E197:BY197)&lt;'Summary&amp;Assumptions'!$G$32*$B197,$D197&gt;='Summary&amp;Assumptions'!$D$17,CE$47&gt;=$D197,CE$47&lt;=EDATE($D197,'Summary&amp;Assumptions'!$G$32))*$B197+AND(CE$56&lt;'Summary&amp;Assumptions'!$J$31,CE$47&gt;=$FO197,CE$47&lt;=$FP197)*(('Summary&amp;Assumptions'!$H$25*$C197)*(1+'Summary&amp;Assumptions'!$J$29)^(CE$46-1))+AND(CE$56&lt;'Summary&amp;Assumptions'!$J$31,CE$47&gt;=$FQ197,CE$47&lt;=$FR197)*(('Summary&amp;Assumptions'!$H$25*$C197)*(1+'Summary&amp;Assumptions'!$J$29)^(CE$46-1))</f>
        <v>0</v>
      </c>
      <c r="CA197" s="588">
        <f>AND(CF$55&gt;0,SUM($E197:BZ197)&lt;'Summary&amp;Assumptions'!$G$32*$B197,$D197&gt;='Summary&amp;Assumptions'!$D$17,CF$47&gt;=$D197,CF$47&lt;=EDATE($D197,'Summary&amp;Assumptions'!$G$32))*$B197+AND(CF$56&lt;'Summary&amp;Assumptions'!$J$31,CF$47&gt;=$FO197,CF$47&lt;=$FP197)*(('Summary&amp;Assumptions'!$H$25*$C197)*(1+'Summary&amp;Assumptions'!$J$29)^(CF$46-1))+AND(CF$56&lt;'Summary&amp;Assumptions'!$J$31,CF$47&gt;=$FQ197,CF$47&lt;=$FR197)*(('Summary&amp;Assumptions'!$H$25*$C197)*(1+'Summary&amp;Assumptions'!$J$29)^(CF$46-1))</f>
        <v>0</v>
      </c>
      <c r="CB197" s="588">
        <f>AND(CG$55&gt;0,SUM($E197:CA197)&lt;'Summary&amp;Assumptions'!$G$32*$B197,$D197&gt;='Summary&amp;Assumptions'!$D$17,CG$47&gt;=$D197,CG$47&lt;=EDATE($D197,'Summary&amp;Assumptions'!$G$32))*$B197+AND(CG$56&lt;'Summary&amp;Assumptions'!$J$31,CG$47&gt;=$FO197,CG$47&lt;=$FP197)*(('Summary&amp;Assumptions'!$H$25*$C197)*(1+'Summary&amp;Assumptions'!$J$29)^(CG$46-1))+AND(CG$56&lt;'Summary&amp;Assumptions'!$J$31,CG$47&gt;=$FQ197,CG$47&lt;=$FR197)*(('Summary&amp;Assumptions'!$H$25*$C197)*(1+'Summary&amp;Assumptions'!$J$29)^(CG$46-1))</f>
        <v>0</v>
      </c>
      <c r="CC197" s="588">
        <f>AND(CH$55&gt;0,SUM($E197:CB197)&lt;'Summary&amp;Assumptions'!$G$32*$B197,$D197&gt;='Summary&amp;Assumptions'!$D$17,CH$47&gt;=$D197,CH$47&lt;=EDATE($D197,'Summary&amp;Assumptions'!$G$32))*$B197+AND(CH$56&lt;'Summary&amp;Assumptions'!$J$31,CH$47&gt;=$FO197,CH$47&lt;=$FP197)*(('Summary&amp;Assumptions'!$H$25*$C197)*(1+'Summary&amp;Assumptions'!$J$29)^(CH$46-1))+AND(CH$56&lt;'Summary&amp;Assumptions'!$J$31,CH$47&gt;=$FQ197,CH$47&lt;=$FR197)*(('Summary&amp;Assumptions'!$H$25*$C197)*(1+'Summary&amp;Assumptions'!$J$29)^(CH$46-1))</f>
        <v>0</v>
      </c>
      <c r="CD197" s="588">
        <f>AND(CI$55&gt;0,SUM($E197:CC197)&lt;'Summary&amp;Assumptions'!$G$32*$B197,$D197&gt;='Summary&amp;Assumptions'!$D$17,CI$47&gt;=$D197,CI$47&lt;=EDATE($D197,'Summary&amp;Assumptions'!$G$32))*$B197+AND(CI$56&lt;'Summary&amp;Assumptions'!$J$31,CI$47&gt;=$FO197,CI$47&lt;=$FP197)*(('Summary&amp;Assumptions'!$H$25*$C197)*(1+'Summary&amp;Assumptions'!$J$29)^(CI$46-1))+AND(CI$56&lt;'Summary&amp;Assumptions'!$J$31,CI$47&gt;=$FQ197,CI$47&lt;=$FR197)*(('Summary&amp;Assumptions'!$H$25*$C197)*(1+'Summary&amp;Assumptions'!$J$29)^(CI$46-1))</f>
        <v>0</v>
      </c>
      <c r="CE197" s="588">
        <f>AND(CJ$55&gt;0,SUM($E197:CD197)&lt;'Summary&amp;Assumptions'!$G$32*$B197,$D197&gt;='Summary&amp;Assumptions'!$D$17,CJ$47&gt;=$D197,CJ$47&lt;=EDATE($D197,'Summary&amp;Assumptions'!$G$32))*$B197+AND(CJ$56&lt;'Summary&amp;Assumptions'!$J$31,CJ$47&gt;=$FO197,CJ$47&lt;=$FP197)*(('Summary&amp;Assumptions'!$H$25*$C197)*(1+'Summary&amp;Assumptions'!$J$29)^(CJ$46-1))+AND(CJ$56&lt;'Summary&amp;Assumptions'!$J$31,CJ$47&gt;=$FQ197,CJ$47&lt;=$FR197)*(('Summary&amp;Assumptions'!$H$25*$C197)*(1+'Summary&amp;Assumptions'!$J$29)^(CJ$46-1))</f>
        <v>0</v>
      </c>
      <c r="CF197" s="588">
        <f>AND(CK$55&gt;0,SUM($E197:CE197)&lt;'Summary&amp;Assumptions'!$G$32*$B197,$D197&gt;='Summary&amp;Assumptions'!$D$17,CK$47&gt;=$D197,CK$47&lt;=EDATE($D197,'Summary&amp;Assumptions'!$G$32))*$B197+AND(CK$56&lt;'Summary&amp;Assumptions'!$J$31,CK$47&gt;=$FO197,CK$47&lt;=$FP197)*(('Summary&amp;Assumptions'!$H$25*$C197)*(1+'Summary&amp;Assumptions'!$J$29)^(CK$46-1))+AND(CK$56&lt;'Summary&amp;Assumptions'!$J$31,CK$47&gt;=$FQ197,CK$47&lt;=$FR197)*(('Summary&amp;Assumptions'!$H$25*$C197)*(1+'Summary&amp;Assumptions'!$J$29)^(CK$46-1))</f>
        <v>0</v>
      </c>
      <c r="CG197" s="588">
        <f>AND(CL$55&gt;0,SUM($E197:CF197)&lt;'Summary&amp;Assumptions'!$G$32*$B197,$D197&gt;='Summary&amp;Assumptions'!$D$17,CL$47&gt;=$D197,CL$47&lt;=EDATE($D197,'Summary&amp;Assumptions'!$G$32))*$B197+AND(CL$56&lt;'Summary&amp;Assumptions'!$J$31,CL$47&gt;=$FO197,CL$47&lt;=$FP197)*(('Summary&amp;Assumptions'!$H$25*$C197)*(1+'Summary&amp;Assumptions'!$J$29)^(CL$46-1))+AND(CL$56&lt;'Summary&amp;Assumptions'!$J$31,CL$47&gt;=$FQ197,CL$47&lt;=$FR197)*(('Summary&amp;Assumptions'!$H$25*$C197)*(1+'Summary&amp;Assumptions'!$J$29)^(CL$46-1))</f>
        <v>0</v>
      </c>
      <c r="CH197" s="588">
        <f>AND(CM$55&gt;0,SUM($E197:CG197)&lt;'Summary&amp;Assumptions'!$G$32*$B197,$D197&gt;='Summary&amp;Assumptions'!$D$17,CM$47&gt;=$D197,CM$47&lt;=EDATE($D197,'Summary&amp;Assumptions'!$G$32))*$B197+AND(CM$56&lt;'Summary&amp;Assumptions'!$J$31,CM$47&gt;=$FO197,CM$47&lt;=$FP197)*(('Summary&amp;Assumptions'!$H$25*$C197)*(1+'Summary&amp;Assumptions'!$J$29)^(CM$46-1))+AND(CM$56&lt;'Summary&amp;Assumptions'!$J$31,CM$47&gt;=$FQ197,CM$47&lt;=$FR197)*(('Summary&amp;Assumptions'!$H$25*$C197)*(1+'Summary&amp;Assumptions'!$J$29)^(CM$46-1))</f>
        <v>0</v>
      </c>
      <c r="CI197" s="588">
        <f>AND(CN$55&gt;0,SUM($E197:CH197)&lt;'Summary&amp;Assumptions'!$G$32*$B197,$D197&gt;='Summary&amp;Assumptions'!$D$17,CN$47&gt;=$D197,CN$47&lt;=EDATE($D197,'Summary&amp;Assumptions'!$G$32))*$B197+AND(CN$56&lt;'Summary&amp;Assumptions'!$J$31,CN$47&gt;=$FO197,CN$47&lt;=$FP197)*(('Summary&amp;Assumptions'!$H$25*$C197)*(1+'Summary&amp;Assumptions'!$J$29)^(CN$46-1))+AND(CN$56&lt;'Summary&amp;Assumptions'!$J$31,CN$47&gt;=$FQ197,CN$47&lt;=$FR197)*(('Summary&amp;Assumptions'!$H$25*$C197)*(1+'Summary&amp;Assumptions'!$J$29)^(CN$46-1))</f>
        <v>0</v>
      </c>
      <c r="CJ197" s="588">
        <f>AND(CO$55&gt;0,SUM($E197:CI197)&lt;'Summary&amp;Assumptions'!$G$32*$B197,$D197&gt;='Summary&amp;Assumptions'!$D$17,CO$47&gt;=$D197,CO$47&lt;=EDATE($D197,'Summary&amp;Assumptions'!$G$32))*$B197+AND(CO$56&lt;'Summary&amp;Assumptions'!$J$31,CO$47&gt;=$FO197,CO$47&lt;=$FP197)*(('Summary&amp;Assumptions'!$H$25*$C197)*(1+'Summary&amp;Assumptions'!$J$29)^(CO$46-1))+AND(CO$56&lt;'Summary&amp;Assumptions'!$J$31,CO$47&gt;=$FQ197,CO$47&lt;=$FR197)*(('Summary&amp;Assumptions'!$H$25*$C197)*(1+'Summary&amp;Assumptions'!$J$29)^(CO$46-1))</f>
        <v>0</v>
      </c>
      <c r="CK197" s="588">
        <f>AND(CP$55&gt;0,SUM($E197:CJ197)&lt;'Summary&amp;Assumptions'!$G$32*$B197,$D197&gt;='Summary&amp;Assumptions'!$D$17,CP$47&gt;=$D197,CP$47&lt;=EDATE($D197,'Summary&amp;Assumptions'!$G$32))*$B197+AND(CP$56&lt;'Summary&amp;Assumptions'!$J$31,CP$47&gt;=$FO197,CP$47&lt;=$FP197)*(('Summary&amp;Assumptions'!$H$25*$C197)*(1+'Summary&amp;Assumptions'!$J$29)^(CP$46-1))+AND(CP$56&lt;'Summary&amp;Assumptions'!$J$31,CP$47&gt;=$FQ197,CP$47&lt;=$FR197)*(('Summary&amp;Assumptions'!$H$25*$C197)*(1+'Summary&amp;Assumptions'!$J$29)^(CP$46-1))</f>
        <v>0</v>
      </c>
      <c r="CL197" s="588">
        <f>AND(CQ$55&gt;0,SUM($E197:CK197)&lt;'Summary&amp;Assumptions'!$G$32*$B197,$D197&gt;='Summary&amp;Assumptions'!$D$17,CQ$47&gt;=$D197,CQ$47&lt;=EDATE($D197,'Summary&amp;Assumptions'!$G$32))*$B197+AND(CQ$56&lt;'Summary&amp;Assumptions'!$J$31,CQ$47&gt;=$FO197,CQ$47&lt;=$FP197)*(('Summary&amp;Assumptions'!$H$25*$C197)*(1+'Summary&amp;Assumptions'!$J$29)^(CQ$46-1))+AND(CQ$56&lt;'Summary&amp;Assumptions'!$J$31,CQ$47&gt;=$FQ197,CQ$47&lt;=$FR197)*(('Summary&amp;Assumptions'!$H$25*$C197)*(1+'Summary&amp;Assumptions'!$J$29)^(CQ$46-1))</f>
        <v>0</v>
      </c>
      <c r="CM197" s="588">
        <f>AND(CR$55&gt;0,SUM($E197:CL197)&lt;'Summary&amp;Assumptions'!$G$32*$B197,$D197&gt;='Summary&amp;Assumptions'!$D$17,CR$47&gt;=$D197,CR$47&lt;=EDATE($D197,'Summary&amp;Assumptions'!$G$32))*$B197+AND(CR$56&lt;'Summary&amp;Assumptions'!$J$31,CR$47&gt;=$FO197,CR$47&lt;=$FP197)*(('Summary&amp;Assumptions'!$H$25*$C197)*(1+'Summary&amp;Assumptions'!$J$29)^(CR$46-1))+AND(CR$56&lt;'Summary&amp;Assumptions'!$J$31,CR$47&gt;=$FQ197,CR$47&lt;=$FR197)*(('Summary&amp;Assumptions'!$H$25*$C197)*(1+'Summary&amp;Assumptions'!$J$29)^(CR$46-1))</f>
        <v>0</v>
      </c>
      <c r="CN197" s="588">
        <f>AND(CS$55&gt;0,SUM($E197:CM197)&lt;'Summary&amp;Assumptions'!$G$32*$B197,$D197&gt;='Summary&amp;Assumptions'!$D$17,CS$47&gt;=$D197,CS$47&lt;=EDATE($D197,'Summary&amp;Assumptions'!$G$32))*$B197+AND(CS$56&lt;'Summary&amp;Assumptions'!$J$31,CS$47&gt;=$FO197,CS$47&lt;=$FP197)*(('Summary&amp;Assumptions'!$H$25*$C197)*(1+'Summary&amp;Assumptions'!$J$29)^(CS$46-1))+AND(CS$56&lt;'Summary&amp;Assumptions'!$J$31,CS$47&gt;=$FQ197,CS$47&lt;=$FR197)*(('Summary&amp;Assumptions'!$H$25*$C197)*(1+'Summary&amp;Assumptions'!$J$29)^(CS$46-1))</f>
        <v>0</v>
      </c>
      <c r="CO197" s="588">
        <f>AND(CT$55&gt;0,SUM($E197:CN197)&lt;'Summary&amp;Assumptions'!$G$32*$B197,$D197&gt;='Summary&amp;Assumptions'!$D$17,CT$47&gt;=$D197,CT$47&lt;=EDATE($D197,'Summary&amp;Assumptions'!$G$32))*$B197+AND(CT$56&lt;'Summary&amp;Assumptions'!$J$31,CT$47&gt;=$FO197,CT$47&lt;=$FP197)*(('Summary&amp;Assumptions'!$H$25*$C197)*(1+'Summary&amp;Assumptions'!$J$29)^(CT$46-1))+AND(CT$56&lt;'Summary&amp;Assumptions'!$J$31,CT$47&gt;=$FQ197,CT$47&lt;=$FR197)*(('Summary&amp;Assumptions'!$H$25*$C197)*(1+'Summary&amp;Assumptions'!$J$29)^(CT$46-1))</f>
        <v>0</v>
      </c>
      <c r="CP197" s="588">
        <f>AND(CU$55&gt;0,SUM($E197:CO197)&lt;'Summary&amp;Assumptions'!$G$32*$B197,$D197&gt;='Summary&amp;Assumptions'!$D$17,CU$47&gt;=$D197,CU$47&lt;=EDATE($D197,'Summary&amp;Assumptions'!$G$32))*$B197+AND(CU$56&lt;'Summary&amp;Assumptions'!$J$31,CU$47&gt;=$FO197,CU$47&lt;=$FP197)*(('Summary&amp;Assumptions'!$H$25*$C197)*(1+'Summary&amp;Assumptions'!$J$29)^(CU$46-1))+AND(CU$56&lt;'Summary&amp;Assumptions'!$J$31,CU$47&gt;=$FQ197,CU$47&lt;=$FR197)*(('Summary&amp;Assumptions'!$H$25*$C197)*(1+'Summary&amp;Assumptions'!$J$29)^(CU$46-1))</f>
        <v>0</v>
      </c>
      <c r="CQ197" s="588">
        <f>AND(CV$55&gt;0,SUM($E197:CP197)&lt;'Summary&amp;Assumptions'!$G$32*$B197,$D197&gt;='Summary&amp;Assumptions'!$D$17,CV$47&gt;=$D197,CV$47&lt;=EDATE($D197,'Summary&amp;Assumptions'!$G$32))*$B197+AND(CV$56&lt;'Summary&amp;Assumptions'!$J$31,CV$47&gt;=$FO197,CV$47&lt;=$FP197)*(('Summary&amp;Assumptions'!$H$25*$C197)*(1+'Summary&amp;Assumptions'!$J$29)^(CV$46-1))+AND(CV$56&lt;'Summary&amp;Assumptions'!$J$31,CV$47&gt;=$FQ197,CV$47&lt;=$FR197)*(('Summary&amp;Assumptions'!$H$25*$C197)*(1+'Summary&amp;Assumptions'!$J$29)^(CV$46-1))</f>
        <v>0</v>
      </c>
      <c r="CR197" s="588">
        <f>AND(CW$55&gt;0,SUM($E197:CQ197)&lt;'Summary&amp;Assumptions'!$G$32*$B197,$D197&gt;='Summary&amp;Assumptions'!$D$17,CW$47&gt;=$D197,CW$47&lt;=EDATE($D197,'Summary&amp;Assumptions'!$G$32))*$B197+AND(CW$56&lt;'Summary&amp;Assumptions'!$J$31,CW$47&gt;=$FO197,CW$47&lt;=$FP197)*(('Summary&amp;Assumptions'!$H$25*$C197)*(1+'Summary&amp;Assumptions'!$J$29)^(CW$46-1))+AND(CW$56&lt;'Summary&amp;Assumptions'!$J$31,CW$47&gt;=$FQ197,CW$47&lt;=$FR197)*(('Summary&amp;Assumptions'!$H$25*$C197)*(1+'Summary&amp;Assumptions'!$J$29)^(CW$46-1))</f>
        <v>0</v>
      </c>
      <c r="CS197" s="588">
        <f>AND(CX$55&gt;0,SUM($E197:CR197)&lt;'Summary&amp;Assumptions'!$G$32*$B197,$D197&gt;='Summary&amp;Assumptions'!$D$17,CX$47&gt;=$D197,CX$47&lt;=EDATE($D197,'Summary&amp;Assumptions'!$G$32))*$B197+AND(CX$56&lt;'Summary&amp;Assumptions'!$J$31,CX$47&gt;=$FO197,CX$47&lt;=$FP197)*(('Summary&amp;Assumptions'!$H$25*$C197)*(1+'Summary&amp;Assumptions'!$J$29)^(CX$46-1))+AND(CX$56&lt;'Summary&amp;Assumptions'!$J$31,CX$47&gt;=$FQ197,CX$47&lt;=$FR197)*(('Summary&amp;Assumptions'!$H$25*$C197)*(1+'Summary&amp;Assumptions'!$J$29)^(CX$46-1))</f>
        <v>0</v>
      </c>
      <c r="CT197" s="588">
        <f>AND(CY$55&gt;0,SUM($E197:CS197)&lt;'Summary&amp;Assumptions'!$G$32*$B197,$D197&gt;='Summary&amp;Assumptions'!$D$17,CY$47&gt;=$D197,CY$47&lt;=EDATE($D197,'Summary&amp;Assumptions'!$G$32))*$B197+AND(CY$56&lt;'Summary&amp;Assumptions'!$J$31,CY$47&gt;=$FO197,CY$47&lt;=$FP197)*(('Summary&amp;Assumptions'!$H$25*$C197)*(1+'Summary&amp;Assumptions'!$J$29)^(CY$46-1))+AND(CY$56&lt;'Summary&amp;Assumptions'!$J$31,CY$47&gt;=$FQ197,CY$47&lt;=$FR197)*(('Summary&amp;Assumptions'!$H$25*$C197)*(1+'Summary&amp;Assumptions'!$J$29)^(CY$46-1))</f>
        <v>0</v>
      </c>
      <c r="CU197" s="588">
        <f>AND(CZ$55&gt;0,SUM($E197:CT197)&lt;'Summary&amp;Assumptions'!$G$32*$B197,$D197&gt;='Summary&amp;Assumptions'!$D$17,CZ$47&gt;=$D197,CZ$47&lt;=EDATE($D197,'Summary&amp;Assumptions'!$G$32))*$B197+AND(CZ$56&lt;'Summary&amp;Assumptions'!$J$31,CZ$47&gt;=$FO197,CZ$47&lt;=$FP197)*(('Summary&amp;Assumptions'!$H$25*$C197)*(1+'Summary&amp;Assumptions'!$J$29)^(CZ$46-1))+AND(CZ$56&lt;'Summary&amp;Assumptions'!$J$31,CZ$47&gt;=$FQ197,CZ$47&lt;=$FR197)*(('Summary&amp;Assumptions'!$H$25*$C197)*(1+'Summary&amp;Assumptions'!$J$29)^(CZ$46-1))</f>
        <v>0</v>
      </c>
      <c r="CV197" s="588">
        <f>AND(DA$55&gt;0,SUM($E197:CU197)&lt;'Summary&amp;Assumptions'!$G$32*$B197,$D197&gt;='Summary&amp;Assumptions'!$D$17,DA$47&gt;=$D197,DA$47&lt;=EDATE($D197,'Summary&amp;Assumptions'!$G$32))*$B197+AND(DA$56&lt;'Summary&amp;Assumptions'!$J$31,DA$47&gt;=$FO197,DA$47&lt;=$FP197)*(('Summary&amp;Assumptions'!$H$25*$C197)*(1+'Summary&amp;Assumptions'!$J$29)^(DA$46-1))+AND(DA$56&lt;'Summary&amp;Assumptions'!$J$31,DA$47&gt;=$FQ197,DA$47&lt;=$FR197)*(('Summary&amp;Assumptions'!$H$25*$C197)*(1+'Summary&amp;Assumptions'!$J$29)^(DA$46-1))</f>
        <v>0</v>
      </c>
      <c r="CW197" s="588">
        <f>AND(DB$55&gt;0,SUM($E197:CV197)&lt;'Summary&amp;Assumptions'!$G$32*$B197,$D197&gt;='Summary&amp;Assumptions'!$D$17,DB$47&gt;=$D197,DB$47&lt;=EDATE($D197,'Summary&amp;Assumptions'!$G$32))*$B197+AND(DB$56&lt;'Summary&amp;Assumptions'!$J$31,DB$47&gt;=$FO197,DB$47&lt;=$FP197)*(('Summary&amp;Assumptions'!$H$25*$C197)*(1+'Summary&amp;Assumptions'!$J$29)^(DB$46-1))+AND(DB$56&lt;'Summary&amp;Assumptions'!$J$31,DB$47&gt;=$FQ197,DB$47&lt;=$FR197)*(('Summary&amp;Assumptions'!$H$25*$C197)*(1+'Summary&amp;Assumptions'!$J$29)^(DB$46-1))</f>
        <v>0</v>
      </c>
      <c r="CX197" s="588">
        <f>AND(DC$55&gt;0,SUM($E197:CW197)&lt;'Summary&amp;Assumptions'!$G$32*$B197,$D197&gt;='Summary&amp;Assumptions'!$D$17,DC$47&gt;=$D197,DC$47&lt;=EDATE($D197,'Summary&amp;Assumptions'!$G$32))*$B197+AND(DC$56&lt;'Summary&amp;Assumptions'!$J$31,DC$47&gt;=$FO197,DC$47&lt;=$FP197)*(('Summary&amp;Assumptions'!$H$25*$C197)*(1+'Summary&amp;Assumptions'!$J$29)^(DC$46-1))+AND(DC$56&lt;'Summary&amp;Assumptions'!$J$31,DC$47&gt;=$FQ197,DC$47&lt;=$FR197)*(('Summary&amp;Assumptions'!$H$25*$C197)*(1+'Summary&amp;Assumptions'!$J$29)^(DC$46-1))</f>
        <v>0</v>
      </c>
      <c r="CY197" s="588">
        <f>AND(DD$55&gt;0,SUM($E197:CX197)&lt;'Summary&amp;Assumptions'!$G$32*$B197,$D197&gt;='Summary&amp;Assumptions'!$D$17,DD$47&gt;=$D197,DD$47&lt;=EDATE($D197,'Summary&amp;Assumptions'!$G$32))*$B197+AND(DD$56&lt;'Summary&amp;Assumptions'!$J$31,DD$47&gt;=$FO197,DD$47&lt;=$FP197)*(('Summary&amp;Assumptions'!$H$25*$C197)*(1+'Summary&amp;Assumptions'!$J$29)^(DD$46-1))+AND(DD$56&lt;'Summary&amp;Assumptions'!$J$31,DD$47&gt;=$FQ197,DD$47&lt;=$FR197)*(('Summary&amp;Assumptions'!$H$25*$C197)*(1+'Summary&amp;Assumptions'!$J$29)^(DD$46-1))</f>
        <v>0</v>
      </c>
      <c r="CZ197" s="588">
        <f>AND(DE$55&gt;0,SUM($E197:CY197)&lt;'Summary&amp;Assumptions'!$G$32*$B197,$D197&gt;='Summary&amp;Assumptions'!$D$17,DE$47&gt;=$D197,DE$47&lt;=EDATE($D197,'Summary&amp;Assumptions'!$G$32))*$B197+AND(DE$56&lt;'Summary&amp;Assumptions'!$J$31,DE$47&gt;=$FO197,DE$47&lt;=$FP197)*(('Summary&amp;Assumptions'!$H$25*$C197)*(1+'Summary&amp;Assumptions'!$J$29)^(DE$46-1))+AND(DE$56&lt;'Summary&amp;Assumptions'!$J$31,DE$47&gt;=$FQ197,DE$47&lt;=$FR197)*(('Summary&amp;Assumptions'!$H$25*$C197)*(1+'Summary&amp;Assumptions'!$J$29)^(DE$46-1))</f>
        <v>0</v>
      </c>
      <c r="DA197" s="588">
        <f>AND(DF$55&gt;0,SUM($E197:CZ197)&lt;'Summary&amp;Assumptions'!$G$32*$B197,$D197&gt;='Summary&amp;Assumptions'!$D$17,DF$47&gt;=$D197,DF$47&lt;=EDATE($D197,'Summary&amp;Assumptions'!$G$32))*$B197+AND(DF$56&lt;'Summary&amp;Assumptions'!$J$31,DF$47&gt;=$FO197,DF$47&lt;=$FP197)*(('Summary&amp;Assumptions'!$H$25*$C197)*(1+'Summary&amp;Assumptions'!$J$29)^(DF$46-1))+AND(DF$56&lt;'Summary&amp;Assumptions'!$J$31,DF$47&gt;=$FQ197,DF$47&lt;=$FR197)*(('Summary&amp;Assumptions'!$H$25*$C197)*(1+'Summary&amp;Assumptions'!$J$29)^(DF$46-1))</f>
        <v>0</v>
      </c>
      <c r="DB197" s="588">
        <f>AND(DG$55&gt;0,SUM($E197:DA197)&lt;'Summary&amp;Assumptions'!$G$32*$B197,$D197&gt;='Summary&amp;Assumptions'!$D$17,DG$47&gt;=$D197,DG$47&lt;=EDATE($D197,'Summary&amp;Assumptions'!$G$32))*$B197+AND(DG$56&lt;'Summary&amp;Assumptions'!$J$31,DG$47&gt;=$FO197,DG$47&lt;=$FP197)*(('Summary&amp;Assumptions'!$H$25*$C197)*(1+'Summary&amp;Assumptions'!$J$29)^(DG$46-1))+AND(DG$56&lt;'Summary&amp;Assumptions'!$J$31,DG$47&gt;=$FQ197,DG$47&lt;=$FR197)*(('Summary&amp;Assumptions'!$H$25*$C197)*(1+'Summary&amp;Assumptions'!$J$29)^(DG$46-1))</f>
        <v>0</v>
      </c>
      <c r="DC197" s="588">
        <f>AND(DH$55&gt;0,SUM($E197:DB197)&lt;'Summary&amp;Assumptions'!$G$32*$B197,$D197&gt;='Summary&amp;Assumptions'!$D$17,DH$47&gt;=$D197,DH$47&lt;=EDATE($D197,'Summary&amp;Assumptions'!$G$32))*$B197+AND(DH$56&lt;'Summary&amp;Assumptions'!$J$31,DH$47&gt;=$FO197,DH$47&lt;=$FP197)*(('Summary&amp;Assumptions'!$H$25*$C197)*(1+'Summary&amp;Assumptions'!$J$29)^(DH$46-1))+AND(DH$56&lt;'Summary&amp;Assumptions'!$J$31,DH$47&gt;=$FQ197,DH$47&lt;=$FR197)*(('Summary&amp;Assumptions'!$H$25*$C197)*(1+'Summary&amp;Assumptions'!$J$29)^(DH$46-1))</f>
        <v>0</v>
      </c>
      <c r="DD197" s="588">
        <f>AND(DI$55&gt;0,SUM($E197:DC197)&lt;'Summary&amp;Assumptions'!$G$32*$B197,$D197&gt;='Summary&amp;Assumptions'!$D$17,DI$47&gt;=$D197,DI$47&lt;=EDATE($D197,'Summary&amp;Assumptions'!$G$32))*$B197+AND(DI$56&lt;'Summary&amp;Assumptions'!$J$31,DI$47&gt;=$FO197,DI$47&lt;=$FP197)*(('Summary&amp;Assumptions'!$H$25*$C197)*(1+'Summary&amp;Assumptions'!$J$29)^(DI$46-1))+AND(DI$56&lt;'Summary&amp;Assumptions'!$J$31,DI$47&gt;=$FQ197,DI$47&lt;=$FR197)*(('Summary&amp;Assumptions'!$H$25*$C197)*(1+'Summary&amp;Assumptions'!$J$29)^(DI$46-1))</f>
        <v>0</v>
      </c>
      <c r="DE197" s="588">
        <f>AND(DJ$55&gt;0,SUM($E197:DD197)&lt;'Summary&amp;Assumptions'!$G$32*$B197,$D197&gt;='Summary&amp;Assumptions'!$D$17,DJ$47&gt;=$D197,DJ$47&lt;=EDATE($D197,'Summary&amp;Assumptions'!$G$32))*$B197+AND(DJ$56&lt;'Summary&amp;Assumptions'!$J$31,DJ$47&gt;=$FO197,DJ$47&lt;=$FP197)*(('Summary&amp;Assumptions'!$H$25*$C197)*(1+'Summary&amp;Assumptions'!$J$29)^(DJ$46-1))+AND(DJ$56&lt;'Summary&amp;Assumptions'!$J$31,DJ$47&gt;=$FQ197,DJ$47&lt;=$FR197)*(('Summary&amp;Assumptions'!$H$25*$C197)*(1+'Summary&amp;Assumptions'!$J$29)^(DJ$46-1))</f>
        <v>0</v>
      </c>
      <c r="DF197" s="588">
        <f>AND(DK$55&gt;0,SUM($E197:DE197)&lt;'Summary&amp;Assumptions'!$G$32*$B197,$D197&gt;='Summary&amp;Assumptions'!$D$17,DK$47&gt;=$D197,DK$47&lt;=EDATE($D197,'Summary&amp;Assumptions'!$G$32))*$B197+AND(DK$56&lt;'Summary&amp;Assumptions'!$J$31,DK$47&gt;=$FO197,DK$47&lt;=$FP197)*(('Summary&amp;Assumptions'!$H$25*$C197)*(1+'Summary&amp;Assumptions'!$J$29)^(DK$46-1))+AND(DK$56&lt;'Summary&amp;Assumptions'!$J$31,DK$47&gt;=$FQ197,DK$47&lt;=$FR197)*(('Summary&amp;Assumptions'!$H$25*$C197)*(1+'Summary&amp;Assumptions'!$J$29)^(DK$46-1))</f>
        <v>0</v>
      </c>
      <c r="DG197" s="588">
        <f>AND(DL$55&gt;0,SUM($E197:DF197)&lt;'Summary&amp;Assumptions'!$G$32*$B197,$D197&gt;='Summary&amp;Assumptions'!$D$17,DL$47&gt;=$D197,DL$47&lt;=EDATE($D197,'Summary&amp;Assumptions'!$G$32))*$B197+AND(DL$56&lt;'Summary&amp;Assumptions'!$J$31,DL$47&gt;=$FO197,DL$47&lt;=$FP197)*(('Summary&amp;Assumptions'!$H$25*$C197)*(1+'Summary&amp;Assumptions'!$J$29)^(DL$46-1))+AND(DL$56&lt;'Summary&amp;Assumptions'!$J$31,DL$47&gt;=$FQ197,DL$47&lt;=$FR197)*(('Summary&amp;Assumptions'!$H$25*$C197)*(1+'Summary&amp;Assumptions'!$J$29)^(DL$46-1))</f>
        <v>0</v>
      </c>
      <c r="DH197" s="588">
        <f>AND(DM$55&gt;0,SUM($E197:DG197)&lt;'Summary&amp;Assumptions'!$G$32*$B197,$D197&gt;='Summary&amp;Assumptions'!$D$17,DM$47&gt;=$D197,DM$47&lt;=EDATE($D197,'Summary&amp;Assumptions'!$G$32))*$B197+AND(DM$56&lt;'Summary&amp;Assumptions'!$J$31,DM$47&gt;=$FO197,DM$47&lt;=$FP197)*(('Summary&amp;Assumptions'!$H$25*$C197)*(1+'Summary&amp;Assumptions'!$J$29)^(DM$46-1))+AND(DM$56&lt;'Summary&amp;Assumptions'!$J$31,DM$47&gt;=$FQ197,DM$47&lt;=$FR197)*(('Summary&amp;Assumptions'!$H$25*$C197)*(1+'Summary&amp;Assumptions'!$J$29)^(DM$46-1))</f>
        <v>0</v>
      </c>
      <c r="DI197" s="588">
        <f>AND(DN$55&gt;0,SUM($E197:DH197)&lt;'Summary&amp;Assumptions'!$G$32*$B197,$D197&gt;='Summary&amp;Assumptions'!$D$17,DN$47&gt;=$D197,DN$47&lt;=EDATE($D197,'Summary&amp;Assumptions'!$G$32))*$B197+AND(DN$56&lt;'Summary&amp;Assumptions'!$J$31,DN$47&gt;=$FO197,DN$47&lt;=$FP197)*(('Summary&amp;Assumptions'!$H$25*$C197)*(1+'Summary&amp;Assumptions'!$J$29)^(DN$46-1))+AND(DN$56&lt;'Summary&amp;Assumptions'!$J$31,DN$47&gt;=$FQ197,DN$47&lt;=$FR197)*(('Summary&amp;Assumptions'!$H$25*$C197)*(1+'Summary&amp;Assumptions'!$J$29)^(DN$46-1))</f>
        <v>0</v>
      </c>
      <c r="DJ197" s="588">
        <f>AND(DO$55&gt;0,SUM($E197:DI197)&lt;'Summary&amp;Assumptions'!$G$32*$B197,$D197&gt;='Summary&amp;Assumptions'!$D$17,DO$47&gt;=$D197,DO$47&lt;=EDATE($D197,'Summary&amp;Assumptions'!$G$32))*$B197+AND(DO$56&lt;'Summary&amp;Assumptions'!$J$31,DO$47&gt;=$FO197,DO$47&lt;=$FP197)*(('Summary&amp;Assumptions'!$H$25*$C197)*(1+'Summary&amp;Assumptions'!$J$29)^(DO$46-1))+AND(DO$56&lt;'Summary&amp;Assumptions'!$J$31,DO$47&gt;=$FQ197,DO$47&lt;=$FR197)*(('Summary&amp;Assumptions'!$H$25*$C197)*(1+'Summary&amp;Assumptions'!$J$29)^(DO$46-1))</f>
        <v>0</v>
      </c>
      <c r="DK197" s="588">
        <f>AND(DP$55&gt;0,SUM($E197:DJ197)&lt;'Summary&amp;Assumptions'!$G$32*$B197,$D197&gt;='Summary&amp;Assumptions'!$D$17,DP$47&gt;=$D197,DP$47&lt;=EDATE($D197,'Summary&amp;Assumptions'!$G$32))*$B197+AND(DP$56&lt;'Summary&amp;Assumptions'!$J$31,DP$47&gt;=$FO197,DP$47&lt;=$FP197)*(('Summary&amp;Assumptions'!$H$25*$C197)*(1+'Summary&amp;Assumptions'!$J$29)^(DP$46-1))+AND(DP$56&lt;'Summary&amp;Assumptions'!$J$31,DP$47&gt;=$FQ197,DP$47&lt;=$FR197)*(('Summary&amp;Assumptions'!$H$25*$C197)*(1+'Summary&amp;Assumptions'!$J$29)^(DP$46-1))</f>
        <v>0</v>
      </c>
      <c r="DL197" s="588">
        <f>AND(DQ$55&gt;0,SUM($E197:DK197)&lt;'Summary&amp;Assumptions'!$G$32*$B197,$D197&gt;='Summary&amp;Assumptions'!$D$17,DQ$47&gt;=$D197,DQ$47&lt;=EDATE($D197,'Summary&amp;Assumptions'!$G$32))*$B197+AND(DQ$56&lt;'Summary&amp;Assumptions'!$J$31,DQ$47&gt;=$FO197,DQ$47&lt;=$FP197)*(('Summary&amp;Assumptions'!$H$25*$C197)*(1+'Summary&amp;Assumptions'!$J$29)^(DQ$46-1))+AND(DQ$56&lt;'Summary&amp;Assumptions'!$J$31,DQ$47&gt;=$FQ197,DQ$47&lt;=$FR197)*(('Summary&amp;Assumptions'!$H$25*$C197)*(1+'Summary&amp;Assumptions'!$J$29)^(DQ$46-1))</f>
        <v>0</v>
      </c>
      <c r="DM197" s="588">
        <f>AND(DR$55&gt;0,SUM($E197:DL197)&lt;'Summary&amp;Assumptions'!$G$32*$B197,$D197&gt;='Summary&amp;Assumptions'!$D$17,DR$47&gt;=$D197,DR$47&lt;=EDATE($D197,'Summary&amp;Assumptions'!$G$32))*$B197+AND(DR$56&lt;'Summary&amp;Assumptions'!$J$31,DR$47&gt;=$FO197,DR$47&lt;=$FP197)*(('Summary&amp;Assumptions'!$H$25*$C197)*(1+'Summary&amp;Assumptions'!$J$29)^(DR$46-1))+AND(DR$56&lt;'Summary&amp;Assumptions'!$J$31,DR$47&gt;=$FQ197,DR$47&lt;=$FR197)*(('Summary&amp;Assumptions'!$H$25*$C197)*(1+'Summary&amp;Assumptions'!$J$29)^(DR$46-1))</f>
        <v>0</v>
      </c>
      <c r="DN197" s="588">
        <f>AND(DS$55&gt;0,SUM($E197:DM197)&lt;'Summary&amp;Assumptions'!$G$32*$B197,$D197&gt;='Summary&amp;Assumptions'!$D$17,DS$47&gt;=$D197,DS$47&lt;=EDATE($D197,'Summary&amp;Assumptions'!$G$32))*$B197+AND(DS$56&lt;'Summary&amp;Assumptions'!$J$31,DS$47&gt;=$FO197,DS$47&lt;=$FP197)*(('Summary&amp;Assumptions'!$H$25*$C197)*(1+'Summary&amp;Assumptions'!$J$29)^(DS$46-1))+AND(DS$56&lt;'Summary&amp;Assumptions'!$J$31,DS$47&gt;=$FQ197,DS$47&lt;=$FR197)*(('Summary&amp;Assumptions'!$H$25*$C197)*(1+'Summary&amp;Assumptions'!$J$29)^(DS$46-1))</f>
        <v>0</v>
      </c>
      <c r="DO197" s="588">
        <f>AND(DT$55&gt;0,SUM($E197:DN197)&lt;'Summary&amp;Assumptions'!$G$32*$B197,$D197&gt;='Summary&amp;Assumptions'!$D$17,DT$47&gt;=$D197,DT$47&lt;=EDATE($D197,'Summary&amp;Assumptions'!$G$32))*$B197+AND(DT$56&lt;'Summary&amp;Assumptions'!$J$31,DT$47&gt;=$FO197,DT$47&lt;=$FP197)*(('Summary&amp;Assumptions'!$H$25*$C197)*(1+'Summary&amp;Assumptions'!$J$29)^(DT$46-1))+AND(DT$56&lt;'Summary&amp;Assumptions'!$J$31,DT$47&gt;=$FQ197,DT$47&lt;=$FR197)*(('Summary&amp;Assumptions'!$H$25*$C197)*(1+'Summary&amp;Assumptions'!$J$29)^(DT$46-1))</f>
        <v>0</v>
      </c>
      <c r="DP197" s="588">
        <f>AND(DU$55&gt;0,SUM($E197:DO197)&lt;'Summary&amp;Assumptions'!$G$32*$B197,$D197&gt;='Summary&amp;Assumptions'!$D$17,DU$47&gt;=$D197,DU$47&lt;=EDATE($D197,'Summary&amp;Assumptions'!$G$32))*$B197+AND(DU$56&lt;'Summary&amp;Assumptions'!$J$31,DU$47&gt;=$FO197,DU$47&lt;=$FP197)*(('Summary&amp;Assumptions'!$H$25*$C197)*(1+'Summary&amp;Assumptions'!$J$29)^(DU$46-1))+AND(DU$56&lt;'Summary&amp;Assumptions'!$J$31,DU$47&gt;=$FQ197,DU$47&lt;=$FR197)*(('Summary&amp;Assumptions'!$H$25*$C197)*(1+'Summary&amp;Assumptions'!$J$29)^(DU$46-1))</f>
        <v>0</v>
      </c>
      <c r="DQ197" s="588">
        <f>AND(DV$55&gt;0,SUM($E197:DP197)&lt;'Summary&amp;Assumptions'!$G$32*$B197,$D197&gt;='Summary&amp;Assumptions'!$D$17,DV$47&gt;=$D197,DV$47&lt;=EDATE($D197,'Summary&amp;Assumptions'!$G$32))*$B197+AND(DV$56&lt;'Summary&amp;Assumptions'!$J$31,DV$47&gt;=$FO197,DV$47&lt;=$FP197)*(('Summary&amp;Assumptions'!$H$25*$C197)*(1+'Summary&amp;Assumptions'!$J$29)^(DV$46-1))+AND(DV$56&lt;'Summary&amp;Assumptions'!$J$31,DV$47&gt;=$FQ197,DV$47&lt;=$FR197)*(('Summary&amp;Assumptions'!$H$25*$C197)*(1+'Summary&amp;Assumptions'!$J$29)^(DV$46-1))</f>
        <v>0</v>
      </c>
      <c r="DR197" s="588">
        <f>AND(DW$55&gt;0,SUM($E197:DQ197)&lt;'Summary&amp;Assumptions'!$G$32*$B197,$D197&gt;='Summary&amp;Assumptions'!$D$17,DW$47&gt;=$D197,DW$47&lt;=EDATE($D197,'Summary&amp;Assumptions'!$G$32))*$B197+AND(DW$56&lt;'Summary&amp;Assumptions'!$J$31,DW$47&gt;=$FO197,DW$47&lt;=$FP197)*(('Summary&amp;Assumptions'!$H$25*$C197)*(1+'Summary&amp;Assumptions'!$J$29)^(DW$46-1))+AND(DW$56&lt;'Summary&amp;Assumptions'!$J$31,DW$47&gt;=$FQ197,DW$47&lt;=$FR197)*(('Summary&amp;Assumptions'!$H$25*$C197)*(1+'Summary&amp;Assumptions'!$J$29)^(DW$46-1))</f>
        <v>0</v>
      </c>
      <c r="DS197" s="588">
        <f>AND(DX$55&gt;0,SUM($E197:DR197)&lt;'Summary&amp;Assumptions'!$G$32*$B197,$D197&gt;='Summary&amp;Assumptions'!$D$17,DX$47&gt;=$D197,DX$47&lt;=EDATE($D197,'Summary&amp;Assumptions'!$G$32))*$B197+AND(DX$56&lt;'Summary&amp;Assumptions'!$J$31,DX$47&gt;=$FO197,DX$47&lt;=$FP197)*(('Summary&amp;Assumptions'!$H$25*$C197)*(1+'Summary&amp;Assumptions'!$J$29)^(DX$46-1))+AND(DX$56&lt;'Summary&amp;Assumptions'!$J$31,DX$47&gt;=$FQ197,DX$47&lt;=$FR197)*(('Summary&amp;Assumptions'!$H$25*$C197)*(1+'Summary&amp;Assumptions'!$J$29)^(DX$46-1))</f>
        <v>0</v>
      </c>
      <c r="DT197" s="588">
        <f>AND(DY$55&gt;0,SUM($E197:DS197)&lt;'Summary&amp;Assumptions'!$G$32*$B197,$D197&gt;='Summary&amp;Assumptions'!$D$17,DY$47&gt;=$D197,DY$47&lt;=EDATE($D197,'Summary&amp;Assumptions'!$G$32))*$B197+AND(DY$56&lt;'Summary&amp;Assumptions'!$J$31,DY$47&gt;=$FO197,DY$47&lt;=$FP197)*(('Summary&amp;Assumptions'!$H$25*$C197)*(1+'Summary&amp;Assumptions'!$J$29)^(DY$46-1))+AND(DY$56&lt;'Summary&amp;Assumptions'!$J$31,DY$47&gt;=$FQ197,DY$47&lt;=$FR197)*(('Summary&amp;Assumptions'!$H$25*$C197)*(1+'Summary&amp;Assumptions'!$J$29)^(DY$46-1))</f>
        <v>0</v>
      </c>
      <c r="DU197" s="588">
        <f>AND(DZ$55&gt;0,SUM($E197:DT197)&lt;'Summary&amp;Assumptions'!$G$32*$B197,$D197&gt;='Summary&amp;Assumptions'!$D$17,DZ$47&gt;=$D197,DZ$47&lt;=EDATE($D197,'Summary&amp;Assumptions'!$G$32))*$B197+AND(DZ$56&lt;'Summary&amp;Assumptions'!$J$31,DZ$47&gt;=$FO197,DZ$47&lt;=$FP197)*(('Summary&amp;Assumptions'!$H$25*$C197)*(1+'Summary&amp;Assumptions'!$J$29)^(DZ$46-1))+AND(DZ$56&lt;'Summary&amp;Assumptions'!$J$31,DZ$47&gt;=$FQ197,DZ$47&lt;=$FR197)*(('Summary&amp;Assumptions'!$H$25*$C197)*(1+'Summary&amp;Assumptions'!$J$29)^(DZ$46-1))</f>
        <v>0</v>
      </c>
      <c r="DV197" s="588">
        <f>AND(EA$55&gt;0,SUM($E197:DU197)&lt;'Summary&amp;Assumptions'!$G$32*$B197,$D197&gt;='Summary&amp;Assumptions'!$D$17,EA$47&gt;=$D197,EA$47&lt;=EDATE($D197,'Summary&amp;Assumptions'!$G$32))*$B197+AND(EA$56&lt;'Summary&amp;Assumptions'!$J$31,EA$47&gt;=$FO197,EA$47&lt;=$FP197)*(('Summary&amp;Assumptions'!$H$25*$C197)*(1+'Summary&amp;Assumptions'!$J$29)^(EA$46-1))+AND(EA$56&lt;'Summary&amp;Assumptions'!$J$31,EA$47&gt;=$FQ197,EA$47&lt;=$FR197)*(('Summary&amp;Assumptions'!$H$25*$C197)*(1+'Summary&amp;Assumptions'!$J$29)^(EA$46-1))</f>
        <v>0</v>
      </c>
      <c r="DW197" s="588">
        <f>AND(EB$55&gt;0,SUM($E197:DV197)&lt;'Summary&amp;Assumptions'!$G$32*$B197,$D197&gt;='Summary&amp;Assumptions'!$D$17,EB$47&gt;=$D197,EB$47&lt;=EDATE($D197,'Summary&amp;Assumptions'!$G$32))*$B197+AND(EB$56&lt;'Summary&amp;Assumptions'!$J$31,EB$47&gt;=$FO197,EB$47&lt;=$FP197)*(('Summary&amp;Assumptions'!$H$25*$C197)*(1+'Summary&amp;Assumptions'!$J$29)^(EB$46-1))+AND(EB$56&lt;'Summary&amp;Assumptions'!$J$31,EB$47&gt;=$FQ197,EB$47&lt;=$FR197)*(('Summary&amp;Assumptions'!$H$25*$C197)*(1+'Summary&amp;Assumptions'!$J$29)^(EB$46-1))</f>
        <v>0</v>
      </c>
      <c r="DX197" s="588">
        <f>AND(EC$55&gt;0,SUM($E197:DW197)&lt;'Summary&amp;Assumptions'!$G$32*$B197,$D197&gt;='Summary&amp;Assumptions'!$D$17,EC$47&gt;=$D197,EC$47&lt;=EDATE($D197,'Summary&amp;Assumptions'!$G$32))*$B197+AND(EC$56&lt;'Summary&amp;Assumptions'!$J$31,EC$47&gt;=$FO197,EC$47&lt;=$FP197)*(('Summary&amp;Assumptions'!$H$25*$C197)*(1+'Summary&amp;Assumptions'!$J$29)^(EC$46-1))+AND(EC$56&lt;'Summary&amp;Assumptions'!$J$31,EC$47&gt;=$FQ197,EC$47&lt;=$FR197)*(('Summary&amp;Assumptions'!$H$25*$C197)*(1+'Summary&amp;Assumptions'!$J$29)^(EC$46-1))</f>
        <v>0</v>
      </c>
      <c r="DY197" s="588">
        <f>AND(ED$55&gt;0,SUM($E197:DX197)&lt;'Summary&amp;Assumptions'!$G$32*$B197,$D197&gt;='Summary&amp;Assumptions'!$D$17,ED$47&gt;=$D197,ED$47&lt;=EDATE($D197,'Summary&amp;Assumptions'!$G$32))*$B197+AND(ED$56&lt;'Summary&amp;Assumptions'!$J$31,ED$47&gt;=$FO197,ED$47&lt;=$FP197)*(('Summary&amp;Assumptions'!$H$25*$C197)*(1+'Summary&amp;Assumptions'!$J$29)^(ED$46-1))+AND(ED$56&lt;'Summary&amp;Assumptions'!$J$31,ED$47&gt;=$FQ197,ED$47&lt;=$FR197)*(('Summary&amp;Assumptions'!$H$25*$C197)*(1+'Summary&amp;Assumptions'!$J$29)^(ED$46-1))</f>
        <v>0</v>
      </c>
      <c r="DZ197" s="588">
        <f>AND(EE$55&gt;0,SUM($E197:DY197)&lt;'Summary&amp;Assumptions'!$G$32*$B197,$D197&gt;='Summary&amp;Assumptions'!$D$17,EE$47&gt;=$D197,EE$47&lt;=EDATE($D197,'Summary&amp;Assumptions'!$G$32))*$B197+AND(EE$56&lt;'Summary&amp;Assumptions'!$J$31,EE$47&gt;=$FO197,EE$47&lt;=$FP197)*(('Summary&amp;Assumptions'!$H$25*$C197)*(1+'Summary&amp;Assumptions'!$J$29)^(EE$46-1))+AND(EE$56&lt;'Summary&amp;Assumptions'!$J$31,EE$47&gt;=$FQ197,EE$47&lt;=$FR197)*(('Summary&amp;Assumptions'!$H$25*$C197)*(1+'Summary&amp;Assumptions'!$J$29)^(EE$46-1))</f>
        <v>0</v>
      </c>
      <c r="EA197" s="588">
        <f>AND(EF$55&gt;0,SUM($E197:DZ197)&lt;'Summary&amp;Assumptions'!$G$32*$B197,$D197&gt;='Summary&amp;Assumptions'!$D$17,EF$47&gt;=$D197,EF$47&lt;=EDATE($D197,'Summary&amp;Assumptions'!$G$32))*$B197+AND(EF$56&lt;'Summary&amp;Assumptions'!$J$31,EF$47&gt;=$FO197,EF$47&lt;=$FP197)*(('Summary&amp;Assumptions'!$H$25*$C197)*(1+'Summary&amp;Assumptions'!$J$29)^(EF$46-1))+AND(EF$56&lt;'Summary&amp;Assumptions'!$J$31,EF$47&gt;=$FQ197,EF$47&lt;=$FR197)*(('Summary&amp;Assumptions'!$H$25*$C197)*(1+'Summary&amp;Assumptions'!$J$29)^(EF$46-1))</f>
        <v>0</v>
      </c>
      <c r="EB197" s="588">
        <f>AND(EG$55&gt;0,SUM($E197:EA197)&lt;'Summary&amp;Assumptions'!$G$32*$B197,$D197&gt;='Summary&amp;Assumptions'!$D$17,EG$47&gt;=$D197,EG$47&lt;=EDATE($D197,'Summary&amp;Assumptions'!$G$32))*$B197+AND(EG$56&lt;'Summary&amp;Assumptions'!$J$31,EG$47&gt;=$FO197,EG$47&lt;=$FP197)*(('Summary&amp;Assumptions'!$H$25*$C197)*(1+'Summary&amp;Assumptions'!$J$29)^(EG$46-1))+AND(EG$56&lt;'Summary&amp;Assumptions'!$J$31,EG$47&gt;=$FQ197,EG$47&lt;=$FR197)*(('Summary&amp;Assumptions'!$H$25*$C197)*(1+'Summary&amp;Assumptions'!$J$29)^(EG$46-1))</f>
        <v>0</v>
      </c>
      <c r="EC197" s="588">
        <f>AND(EH$55&gt;0,SUM($E197:EB197)&lt;'Summary&amp;Assumptions'!$G$32*$B197,$D197&gt;='Summary&amp;Assumptions'!$D$17,EH$47&gt;=$D197,EH$47&lt;=EDATE($D197,'Summary&amp;Assumptions'!$G$32))*$B197+AND(EH$56&lt;'Summary&amp;Assumptions'!$J$31,EH$47&gt;=$FO197,EH$47&lt;=$FP197)*(('Summary&amp;Assumptions'!$H$25*$C197)*(1+'Summary&amp;Assumptions'!$J$29)^(EH$46-1))+AND(EH$56&lt;'Summary&amp;Assumptions'!$J$31,EH$47&gt;=$FQ197,EH$47&lt;=$FR197)*(('Summary&amp;Assumptions'!$H$25*$C197)*(1+'Summary&amp;Assumptions'!$J$29)^(EH$46-1))</f>
        <v>0</v>
      </c>
      <c r="ED197" s="588">
        <f>AND(EI$55&gt;0,SUM($E197:EC197)&lt;'Summary&amp;Assumptions'!$G$32*$B197,$D197&gt;='Summary&amp;Assumptions'!$D$17,EI$47&gt;=$D197,EI$47&lt;=EDATE($D197,'Summary&amp;Assumptions'!$G$32))*$B197+AND(EI$56&lt;'Summary&amp;Assumptions'!$J$31,EI$47&gt;=$FO197,EI$47&lt;=$FP197)*(('Summary&amp;Assumptions'!$H$25*$C197)*(1+'Summary&amp;Assumptions'!$J$29)^(EI$46-1))+AND(EI$56&lt;'Summary&amp;Assumptions'!$J$31,EI$47&gt;=$FQ197,EI$47&lt;=$FR197)*(('Summary&amp;Assumptions'!$H$25*$C197)*(1+'Summary&amp;Assumptions'!$J$29)^(EI$46-1))</f>
        <v>0</v>
      </c>
      <c r="EE197" s="588">
        <f>AND(EJ$55&gt;0,SUM($E197:ED197)&lt;'Summary&amp;Assumptions'!$G$32*$B197,$D197&gt;='Summary&amp;Assumptions'!$D$17,EJ$47&gt;=$D197,EJ$47&lt;=EDATE($D197,'Summary&amp;Assumptions'!$G$32))*$B197+AND(EJ$56&lt;'Summary&amp;Assumptions'!$J$31,EJ$47&gt;=$FO197,EJ$47&lt;=$FP197)*(('Summary&amp;Assumptions'!$H$25*$C197)*(1+'Summary&amp;Assumptions'!$J$29)^(EJ$46-1))+AND(EJ$56&lt;'Summary&amp;Assumptions'!$J$31,EJ$47&gt;=$FQ197,EJ$47&lt;=$FR197)*(('Summary&amp;Assumptions'!$H$25*$C197)*(1+'Summary&amp;Assumptions'!$J$29)^(EJ$46-1))</f>
        <v>0</v>
      </c>
      <c r="EF197" s="588">
        <f>AND(EK$55&gt;0,SUM($E197:EE197)&lt;'Summary&amp;Assumptions'!$G$32*$B197,$D197&gt;='Summary&amp;Assumptions'!$D$17,EK$47&gt;=$D197,EK$47&lt;=EDATE($D197,'Summary&amp;Assumptions'!$G$32))*$B197+AND(EK$56&lt;'Summary&amp;Assumptions'!$J$31,EK$47&gt;=$FO197,EK$47&lt;=$FP197)*(('Summary&amp;Assumptions'!$H$25*$C197)*(1+'Summary&amp;Assumptions'!$J$29)^(EK$46-1))+AND(EK$56&lt;'Summary&amp;Assumptions'!$J$31,EK$47&gt;=$FQ197,EK$47&lt;=$FR197)*(('Summary&amp;Assumptions'!$H$25*$C197)*(1+'Summary&amp;Assumptions'!$J$29)^(EK$46-1))</f>
        <v>0</v>
      </c>
      <c r="EG197" s="588">
        <f>AND(EL$55&gt;0,SUM($E197:EF197)&lt;'Summary&amp;Assumptions'!$G$32*$B197,$D197&gt;='Summary&amp;Assumptions'!$D$17,EL$47&gt;=$D197,EL$47&lt;=EDATE($D197,'Summary&amp;Assumptions'!$G$32))*$B197+AND(EL$56&lt;'Summary&amp;Assumptions'!$J$31,EL$47&gt;=$FO197,EL$47&lt;=$FP197)*(('Summary&amp;Assumptions'!$H$25*$C197)*(1+'Summary&amp;Assumptions'!$J$29)^(EL$46-1))+AND(EL$56&lt;'Summary&amp;Assumptions'!$J$31,EL$47&gt;=$FQ197,EL$47&lt;=$FR197)*(('Summary&amp;Assumptions'!$H$25*$C197)*(1+'Summary&amp;Assumptions'!$J$29)^(EL$46-1))</f>
        <v>0</v>
      </c>
      <c r="EH197" s="588">
        <f>AND(EM$55&gt;0,SUM($E197:EG197)&lt;'Summary&amp;Assumptions'!$G$32*$B197,$D197&gt;='Summary&amp;Assumptions'!$D$17,EM$47&gt;=$D197,EM$47&lt;=EDATE($D197,'Summary&amp;Assumptions'!$G$32))*$B197+AND(EM$56&lt;'Summary&amp;Assumptions'!$J$31,EM$47&gt;=$FO197,EM$47&lt;=$FP197)*(('Summary&amp;Assumptions'!$H$25*$C197)*(1+'Summary&amp;Assumptions'!$J$29)^(EM$46-1))+AND(EM$56&lt;'Summary&amp;Assumptions'!$J$31,EM$47&gt;=$FQ197,EM$47&lt;=$FR197)*(('Summary&amp;Assumptions'!$H$25*$C197)*(1+'Summary&amp;Assumptions'!$J$29)^(EM$46-1))</f>
        <v>0</v>
      </c>
      <c r="EI197" s="588">
        <f>AND(EN$55&gt;0,SUM($E197:EH197)&lt;'Summary&amp;Assumptions'!$G$32*$B197,$D197&gt;='Summary&amp;Assumptions'!$D$17,EN$47&gt;=$D197,EN$47&lt;=EDATE($D197,'Summary&amp;Assumptions'!$G$32))*$B197+AND(EN$56&lt;'Summary&amp;Assumptions'!$J$31,EN$47&gt;=$FO197,EN$47&lt;=$FP197)*(('Summary&amp;Assumptions'!$H$25*$C197)*(1+'Summary&amp;Assumptions'!$J$29)^(EN$46-1))+AND(EN$56&lt;'Summary&amp;Assumptions'!$J$31,EN$47&gt;=$FQ197,EN$47&lt;=$FR197)*(('Summary&amp;Assumptions'!$H$25*$C197)*(1+'Summary&amp;Assumptions'!$J$29)^(EN$46-1))</f>
        <v>0</v>
      </c>
      <c r="EJ197" s="588">
        <f>AND(EO$55&gt;0,SUM($E197:EI197)&lt;'Summary&amp;Assumptions'!$G$32*$B197,$D197&gt;='Summary&amp;Assumptions'!$D$17,EO$47&gt;=$D197,EO$47&lt;=EDATE($D197,'Summary&amp;Assumptions'!$G$32))*$B197+AND(EO$56&lt;'Summary&amp;Assumptions'!$J$31,EO$47&gt;=$FO197,EO$47&lt;=$FP197)*(('Summary&amp;Assumptions'!$H$25*$C197)*(1+'Summary&amp;Assumptions'!$J$29)^(EO$46-1))+AND(EO$56&lt;'Summary&amp;Assumptions'!$J$31,EO$47&gt;=$FQ197,EO$47&lt;=$FR197)*(('Summary&amp;Assumptions'!$H$25*$C197)*(1+'Summary&amp;Assumptions'!$J$29)^(EO$46-1))</f>
        <v>0</v>
      </c>
      <c r="EK197" s="588">
        <f>AND(EP$55&gt;0,SUM($E197:EJ197)&lt;'Summary&amp;Assumptions'!$G$32*$B197,$D197&gt;='Summary&amp;Assumptions'!$D$17,EP$47&gt;=$D197,EP$47&lt;=EDATE($D197,'Summary&amp;Assumptions'!$G$32))*$B197+AND(EP$56&lt;'Summary&amp;Assumptions'!$J$31,EP$47&gt;=$FO197,EP$47&lt;=$FP197)*(('Summary&amp;Assumptions'!$H$25*$C197)*(1+'Summary&amp;Assumptions'!$J$29)^(EP$46-1))+AND(EP$56&lt;'Summary&amp;Assumptions'!$J$31,EP$47&gt;=$FQ197,EP$47&lt;=$FR197)*(('Summary&amp;Assumptions'!$H$25*$C197)*(1+'Summary&amp;Assumptions'!$J$29)^(EP$46-1))</f>
        <v>0</v>
      </c>
      <c r="EL197" s="588">
        <f>AND(EQ$55&gt;0,SUM($E197:EK197)&lt;'Summary&amp;Assumptions'!$G$32*$B197,$D197&gt;='Summary&amp;Assumptions'!$D$17,EQ$47&gt;=$D197,EQ$47&lt;=EDATE($D197,'Summary&amp;Assumptions'!$G$32))*$B197+AND(EQ$56&lt;'Summary&amp;Assumptions'!$J$31,EQ$47&gt;=$FO197,EQ$47&lt;=$FP197)*(('Summary&amp;Assumptions'!$H$25*$C197)*(1+'Summary&amp;Assumptions'!$J$29)^(EQ$46-1))+AND(EQ$56&lt;'Summary&amp;Assumptions'!$J$31,EQ$47&gt;=$FQ197,EQ$47&lt;=$FR197)*(('Summary&amp;Assumptions'!$H$25*$C197)*(1+'Summary&amp;Assumptions'!$J$29)^(EQ$46-1))</f>
        <v>0</v>
      </c>
      <c r="EM197" s="588">
        <f>AND(ER$55&gt;0,SUM($E197:EL197)&lt;'Summary&amp;Assumptions'!$G$32*$B197,$D197&gt;='Summary&amp;Assumptions'!$D$17,ER$47&gt;=$D197,ER$47&lt;=EDATE($D197,'Summary&amp;Assumptions'!$G$32))*$B197+AND(ER$56&lt;'Summary&amp;Assumptions'!$J$31,ER$47&gt;=$FO197,ER$47&lt;=$FP197)*(('Summary&amp;Assumptions'!$H$25*$C197)*(1+'Summary&amp;Assumptions'!$J$29)^(ER$46-1))+AND(ER$56&lt;'Summary&amp;Assumptions'!$J$31,ER$47&gt;=$FQ197,ER$47&lt;=$FR197)*(('Summary&amp;Assumptions'!$H$25*$C197)*(1+'Summary&amp;Assumptions'!$J$29)^(ER$46-1))</f>
        <v>0</v>
      </c>
      <c r="EN197" s="588">
        <f>AND(ES$55&gt;0,SUM($E197:EM197)&lt;'Summary&amp;Assumptions'!$G$32*$B197,$D197&gt;='Summary&amp;Assumptions'!$D$17,ES$47&gt;=$D197,ES$47&lt;=EDATE($D197,'Summary&amp;Assumptions'!$G$32))*$B197+AND(ES$56&lt;'Summary&amp;Assumptions'!$J$31,ES$47&gt;=$FO197,ES$47&lt;=$FP197)*(('Summary&amp;Assumptions'!$H$25*$C197)*(1+'Summary&amp;Assumptions'!$J$29)^(ES$46-1))+AND(ES$56&lt;'Summary&amp;Assumptions'!$J$31,ES$47&gt;=$FQ197,ES$47&lt;=$FR197)*(('Summary&amp;Assumptions'!$H$25*$C197)*(1+'Summary&amp;Assumptions'!$J$29)^(ES$46-1))</f>
        <v>0</v>
      </c>
      <c r="EO197" s="588">
        <f>AND(ET$55&gt;0,SUM($E197:EN197)&lt;'Summary&amp;Assumptions'!$G$32*$B197,$D197&gt;='Summary&amp;Assumptions'!$D$17,ET$47&gt;=$D197,ET$47&lt;=EDATE($D197,'Summary&amp;Assumptions'!$G$32))*$B197+AND(ET$56&lt;'Summary&amp;Assumptions'!$J$31,ET$47&gt;=$FO197,ET$47&lt;=$FP197)*(('Summary&amp;Assumptions'!$H$25*$C197)*(1+'Summary&amp;Assumptions'!$J$29)^(ET$46-1))+AND(ET$56&lt;'Summary&amp;Assumptions'!$J$31,ET$47&gt;=$FQ197,ET$47&lt;=$FR197)*(('Summary&amp;Assumptions'!$H$25*$C197)*(1+'Summary&amp;Assumptions'!$J$29)^(ET$46-1))</f>
        <v>0</v>
      </c>
      <c r="EP197" s="588">
        <f>AND(EU$55&gt;0,SUM($E197:EO197)&lt;'Summary&amp;Assumptions'!$G$32*$B197,$D197&gt;='Summary&amp;Assumptions'!$D$17,EU$47&gt;=$D197,EU$47&lt;=EDATE($D197,'Summary&amp;Assumptions'!$G$32))*$B197+AND(EU$56&lt;'Summary&amp;Assumptions'!$J$31,EU$47&gt;=$FO197,EU$47&lt;=$FP197)*(('Summary&amp;Assumptions'!$H$25*$C197)*(1+'Summary&amp;Assumptions'!$J$29)^(EU$46-1))+AND(EU$56&lt;'Summary&amp;Assumptions'!$J$31,EU$47&gt;=$FQ197,EU$47&lt;=$FR197)*(('Summary&amp;Assumptions'!$H$25*$C197)*(1+'Summary&amp;Assumptions'!$J$29)^(EU$46-1))</f>
        <v>0</v>
      </c>
      <c r="EQ197" s="588">
        <f>AND(EV$55&gt;0,SUM($E197:EP197)&lt;'Summary&amp;Assumptions'!$G$32*$B197,$D197&gt;='Summary&amp;Assumptions'!$D$17,EV$47&gt;=$D197,EV$47&lt;=EDATE($D197,'Summary&amp;Assumptions'!$G$32))*$B197+AND(EV$56&lt;'Summary&amp;Assumptions'!$J$31,EV$47&gt;=$FO197,EV$47&lt;=$FP197)*(('Summary&amp;Assumptions'!$H$25*$C197)*(1+'Summary&amp;Assumptions'!$J$29)^(EV$46-1))+AND(EV$56&lt;'Summary&amp;Assumptions'!$J$31,EV$47&gt;=$FQ197,EV$47&lt;=$FR197)*(('Summary&amp;Assumptions'!$H$25*$C197)*(1+'Summary&amp;Assumptions'!$J$29)^(EV$46-1))</f>
        <v>0</v>
      </c>
      <c r="ER197" s="588">
        <f>AND(EW$55&gt;0,SUM($E197:EQ197)&lt;'Summary&amp;Assumptions'!$G$32*$B197,$D197&gt;='Summary&amp;Assumptions'!$D$17,EW$47&gt;=$D197,EW$47&lt;=EDATE($D197,'Summary&amp;Assumptions'!$G$32))*$B197+AND(EW$56&lt;'Summary&amp;Assumptions'!$J$31,EW$47&gt;=$FO197,EW$47&lt;=$FP197)*(('Summary&amp;Assumptions'!$H$25*$C197)*(1+'Summary&amp;Assumptions'!$J$29)^(EW$46-1))+AND(EW$56&lt;'Summary&amp;Assumptions'!$J$31,EW$47&gt;=$FQ197,EW$47&lt;=$FR197)*(('Summary&amp;Assumptions'!$H$25*$C197)*(1+'Summary&amp;Assumptions'!$J$29)^(EW$46-1))</f>
        <v>0</v>
      </c>
      <c r="ES197" s="588">
        <f>AND(EX$55&gt;0,SUM($E197:ER197)&lt;'Summary&amp;Assumptions'!$G$32*$B197,$D197&gt;='Summary&amp;Assumptions'!$D$17,EX$47&gt;=$D197,EX$47&lt;=EDATE($D197,'Summary&amp;Assumptions'!$G$32))*$B197+AND(EX$56&lt;'Summary&amp;Assumptions'!$J$31,EX$47&gt;=$FO197,EX$47&lt;=$FP197)*(('Summary&amp;Assumptions'!$H$25*$C197)*(1+'Summary&amp;Assumptions'!$J$29)^(EX$46-1))+AND(EX$56&lt;'Summary&amp;Assumptions'!$J$31,EX$47&gt;=$FQ197,EX$47&lt;=$FR197)*(('Summary&amp;Assumptions'!$H$25*$C197)*(1+'Summary&amp;Assumptions'!$J$29)^(EX$46-1))</f>
        <v>0</v>
      </c>
      <c r="ET197" s="588">
        <f>AND(EY$55&gt;0,SUM($E197:ES197)&lt;'Summary&amp;Assumptions'!$G$32*$B197,$D197&gt;='Summary&amp;Assumptions'!$D$17,EY$47&gt;=$D197,EY$47&lt;=EDATE($D197,'Summary&amp;Assumptions'!$G$32))*$B197+AND(EY$56&lt;'Summary&amp;Assumptions'!$J$31,EY$47&gt;=$FO197,EY$47&lt;=$FP197)*(('Summary&amp;Assumptions'!$H$25*$C197)*(1+'Summary&amp;Assumptions'!$J$29)^(EY$46-1))+AND(EY$56&lt;'Summary&amp;Assumptions'!$J$31,EY$47&gt;=$FQ197,EY$47&lt;=$FR197)*(('Summary&amp;Assumptions'!$H$25*$C197)*(1+'Summary&amp;Assumptions'!$J$29)^(EY$46-1))</f>
        <v>0</v>
      </c>
      <c r="EU197" s="588">
        <f>AND(EZ$55&gt;0,SUM($E197:ET197)&lt;'Summary&amp;Assumptions'!$G$32*$B197,$D197&gt;='Summary&amp;Assumptions'!$D$17,EZ$47&gt;=$D197,EZ$47&lt;=EDATE($D197,'Summary&amp;Assumptions'!$G$32))*$B197+AND(EZ$56&lt;'Summary&amp;Assumptions'!$J$31,EZ$47&gt;=$FO197,EZ$47&lt;=$FP197)*(('Summary&amp;Assumptions'!$H$25*$C197)*(1+'Summary&amp;Assumptions'!$J$29)^(EZ$46-1))+AND(EZ$56&lt;'Summary&amp;Assumptions'!$J$31,EZ$47&gt;=$FQ197,EZ$47&lt;=$FR197)*(('Summary&amp;Assumptions'!$H$25*$C197)*(1+'Summary&amp;Assumptions'!$J$29)^(EZ$46-1))</f>
        <v>0</v>
      </c>
      <c r="EV197" s="588">
        <f>AND(FA$55&gt;0,SUM($E197:EU197)&lt;'Summary&amp;Assumptions'!$G$32*$B197,$D197&gt;='Summary&amp;Assumptions'!$D$17,FA$47&gt;=$D197,FA$47&lt;=EDATE($D197,'Summary&amp;Assumptions'!$G$32))*$B197+AND(FA$56&lt;'Summary&amp;Assumptions'!$J$31,FA$47&gt;=$FO197,FA$47&lt;=$FP197)*(('Summary&amp;Assumptions'!$H$25*$C197)*(1+'Summary&amp;Assumptions'!$J$29)^(FA$46-1))+AND(FA$56&lt;'Summary&amp;Assumptions'!$J$31,FA$47&gt;=$FQ197,FA$47&lt;=$FR197)*(('Summary&amp;Assumptions'!$H$25*$C197)*(1+'Summary&amp;Assumptions'!$J$29)^(FA$46-1))</f>
        <v>0</v>
      </c>
      <c r="EW197" s="588">
        <f>AND(FB$55&gt;0,SUM($E197:EV197)&lt;'Summary&amp;Assumptions'!$G$32*$B197,$D197&gt;='Summary&amp;Assumptions'!$D$17,FB$47&gt;=$D197,FB$47&lt;=EDATE($D197,'Summary&amp;Assumptions'!$G$32))*$B197+AND(FB$56&lt;'Summary&amp;Assumptions'!$J$31,FB$47&gt;=$FO197,FB$47&lt;=$FP197)*(('Summary&amp;Assumptions'!$H$25*$C197)*(1+'Summary&amp;Assumptions'!$J$29)^(FB$46-1))+AND(FB$56&lt;'Summary&amp;Assumptions'!$J$31,FB$47&gt;=$FQ197,FB$47&lt;=$FR197)*(('Summary&amp;Assumptions'!$H$25*$C197)*(1+'Summary&amp;Assumptions'!$J$29)^(FB$46-1))</f>
        <v>0</v>
      </c>
      <c r="EX197" s="588">
        <f>AND(FC$55&gt;0,SUM($E197:EW197)&lt;'Summary&amp;Assumptions'!$G$32*$B197,$D197&gt;='Summary&amp;Assumptions'!$D$17,FC$47&gt;=$D197,FC$47&lt;=EDATE($D197,'Summary&amp;Assumptions'!$G$32))*$B197+AND(FC$56&lt;'Summary&amp;Assumptions'!$J$31,FC$47&gt;=$FO197,FC$47&lt;=$FP197)*(('Summary&amp;Assumptions'!$H$25*$C197)*(1+'Summary&amp;Assumptions'!$J$29)^(FC$46-1))+AND(FC$56&lt;'Summary&amp;Assumptions'!$J$31,FC$47&gt;=$FQ197,FC$47&lt;=$FR197)*(('Summary&amp;Assumptions'!$H$25*$C197)*(1+'Summary&amp;Assumptions'!$J$29)^(FC$46-1))</f>
        <v>0</v>
      </c>
      <c r="EY197" s="588">
        <f>AND(FD$55&gt;0,SUM($E197:EX197)&lt;'Summary&amp;Assumptions'!$G$32*$B197,$D197&gt;='Summary&amp;Assumptions'!$D$17,FD$47&gt;=$D197,FD$47&lt;=EDATE($D197,'Summary&amp;Assumptions'!$G$32))*$B197+AND(FD$56&lt;'Summary&amp;Assumptions'!$J$31,FD$47&gt;=$FO197,FD$47&lt;=$FP197)*(('Summary&amp;Assumptions'!$H$25*$C197)*(1+'Summary&amp;Assumptions'!$J$29)^(FD$46-1))+AND(FD$56&lt;'Summary&amp;Assumptions'!$J$31,FD$47&gt;=$FQ197,FD$47&lt;=$FR197)*(('Summary&amp;Assumptions'!$H$25*$C197)*(1+'Summary&amp;Assumptions'!$J$29)^(FD$46-1))</f>
        <v>0</v>
      </c>
      <c r="EZ197" s="588">
        <f>AND(FE$55&gt;0,SUM($E197:EY197)&lt;'Summary&amp;Assumptions'!$G$32*$B197,$D197&gt;='Summary&amp;Assumptions'!$D$17,FE$47&gt;=$D197,FE$47&lt;=EDATE($D197,'Summary&amp;Assumptions'!$G$32))*$B197+AND(FE$56&lt;'Summary&amp;Assumptions'!$J$31,FE$47&gt;=$FO197,FE$47&lt;=$FP197)*(('Summary&amp;Assumptions'!$H$25*$C197)*(1+'Summary&amp;Assumptions'!$J$29)^(FE$46-1))+AND(FE$56&lt;'Summary&amp;Assumptions'!$J$31,FE$47&gt;=$FQ197,FE$47&lt;=$FR197)*(('Summary&amp;Assumptions'!$H$25*$C197)*(1+'Summary&amp;Assumptions'!$J$29)^(FE$46-1))</f>
        <v>0</v>
      </c>
      <c r="FA197" s="588">
        <f>AND(FF$55&gt;0,SUM($E197:EZ197)&lt;'Summary&amp;Assumptions'!$G$32*$B197,$D197&gt;='Summary&amp;Assumptions'!$D$17,FF$47&gt;=$D197,FF$47&lt;=EDATE($D197,'Summary&amp;Assumptions'!$G$32))*$B197+AND(FF$56&lt;'Summary&amp;Assumptions'!$J$31,FF$47&gt;=$FO197,FF$47&lt;=$FP197)*(('Summary&amp;Assumptions'!$H$25*$C197)*(1+'Summary&amp;Assumptions'!$J$29)^(FF$46-1))+AND(FF$56&lt;'Summary&amp;Assumptions'!$J$31,FF$47&gt;=$FQ197,FF$47&lt;=$FR197)*(('Summary&amp;Assumptions'!$H$25*$C197)*(1+'Summary&amp;Assumptions'!$J$29)^(FF$46-1))</f>
        <v>0</v>
      </c>
      <c r="FB197" s="588">
        <f>AND(FG$55&gt;0,SUM($E197:FA197)&lt;'Summary&amp;Assumptions'!$G$32*$B197,$D197&gt;='Summary&amp;Assumptions'!$D$17,FG$47&gt;=$D197,FG$47&lt;=EDATE($D197,'Summary&amp;Assumptions'!$G$32))*$B197+AND(FG$56&lt;'Summary&amp;Assumptions'!$J$31,FG$47&gt;=$FO197,FG$47&lt;=$FP197)*(('Summary&amp;Assumptions'!$H$25*$C197)*(1+'Summary&amp;Assumptions'!$J$29)^(FG$46-1))+AND(FG$56&lt;'Summary&amp;Assumptions'!$J$31,FG$47&gt;=$FQ197,FG$47&lt;=$FR197)*(('Summary&amp;Assumptions'!$H$25*$C197)*(1+'Summary&amp;Assumptions'!$J$29)^(FG$46-1))</f>
        <v>0</v>
      </c>
      <c r="FC197" s="588">
        <f>AND(FH$55&gt;0,SUM($E197:FB197)&lt;'Summary&amp;Assumptions'!$G$32*$B197,$D197&gt;='Summary&amp;Assumptions'!$D$17,FH$47&gt;=$D197,FH$47&lt;=EDATE($D197,'Summary&amp;Assumptions'!$G$32))*$B197+AND(FH$56&lt;'Summary&amp;Assumptions'!$J$31,FH$47&gt;=$FO197,FH$47&lt;=$FP197)*(('Summary&amp;Assumptions'!$H$25*$C197)*(1+'Summary&amp;Assumptions'!$J$29)^(FH$46-1))+AND(FH$56&lt;'Summary&amp;Assumptions'!$J$31,FH$47&gt;=$FQ197,FH$47&lt;=$FR197)*(('Summary&amp;Assumptions'!$H$25*$C197)*(1+'Summary&amp;Assumptions'!$J$29)^(FH$46-1))</f>
        <v>0</v>
      </c>
      <c r="FD197" s="588">
        <f>AND(FI$55&gt;0,SUM($E197:FC197)&lt;'Summary&amp;Assumptions'!$G$32*$B197,$D197&gt;='Summary&amp;Assumptions'!$D$17,FI$47&gt;=$D197,FI$47&lt;=EDATE($D197,'Summary&amp;Assumptions'!$G$32))*$B197+AND(FI$56&lt;'Summary&amp;Assumptions'!$J$31,FI$47&gt;=$FO197,FI$47&lt;=$FP197)*(('Summary&amp;Assumptions'!$H$25*$C197)*(1+'Summary&amp;Assumptions'!$J$29)^(FI$46-1))+AND(FI$56&lt;'Summary&amp;Assumptions'!$J$31,FI$47&gt;=$FQ197,FI$47&lt;=$FR197)*(('Summary&amp;Assumptions'!$H$25*$C197)*(1+'Summary&amp;Assumptions'!$J$29)^(FI$46-1))</f>
        <v>0</v>
      </c>
      <c r="FE197" s="588">
        <f>AND(FJ$55&gt;0,SUM($E197:FD197)&lt;'Summary&amp;Assumptions'!$G$32*$B197,$D197&gt;='Summary&amp;Assumptions'!$D$17,FJ$47&gt;=$D197,FJ$47&lt;=EDATE($D197,'Summary&amp;Assumptions'!$G$32))*$B197+AND(FJ$56&lt;'Summary&amp;Assumptions'!$J$31,FJ$47&gt;=$FO197,FJ$47&lt;=$FP197)*(('Summary&amp;Assumptions'!$H$25*$C197)*(1+'Summary&amp;Assumptions'!$J$29)^(FJ$46-1))+AND(FJ$56&lt;'Summary&amp;Assumptions'!$J$31,FJ$47&gt;=$FQ197,FJ$47&lt;=$FR197)*(('Summary&amp;Assumptions'!$H$25*$C197)*(1+'Summary&amp;Assumptions'!$J$29)^(FJ$46-1))</f>
        <v>0</v>
      </c>
      <c r="FF197" s="588">
        <f>AND(FK$55&gt;0,SUM($E197:FE197)&lt;'Summary&amp;Assumptions'!$G$32*$B197,$D197&gt;='Summary&amp;Assumptions'!$D$17,FK$47&gt;=$D197,FK$47&lt;=EDATE($D197,'Summary&amp;Assumptions'!$G$32))*$B197+AND(FK$56&lt;'Summary&amp;Assumptions'!$J$31,FK$47&gt;=$FO197,FK$47&lt;=$FP197)*(('Summary&amp;Assumptions'!$H$25*$C197)*(1+'Summary&amp;Assumptions'!$J$29)^(FK$46-1))+AND(FK$56&lt;'Summary&amp;Assumptions'!$J$31,FK$47&gt;=$FQ197,FK$47&lt;=$FR197)*(('Summary&amp;Assumptions'!$H$25*$C197)*(1+'Summary&amp;Assumptions'!$J$29)^(FK$46-1))</f>
        <v>0</v>
      </c>
      <c r="FG197" s="588">
        <f>AND(FL$55&gt;0,SUM($E197:FF197)&lt;'Summary&amp;Assumptions'!$G$32*$B197,$D197&gt;='Summary&amp;Assumptions'!$D$17,FL$47&gt;=$D197,FL$47&lt;=EDATE($D197,'Summary&amp;Assumptions'!$G$32))*$B197+AND(FL$56&lt;'Summary&amp;Assumptions'!$J$31,FL$47&gt;=$FO197,FL$47&lt;=$FP197)*(('Summary&amp;Assumptions'!$H$25*$C197)*(1+'Summary&amp;Assumptions'!$J$29)^(FL$46-1))+AND(FL$56&lt;'Summary&amp;Assumptions'!$J$31,FL$47&gt;=$FQ197,FL$47&lt;=$FR197)*(('Summary&amp;Assumptions'!$H$25*$C197)*(1+'Summary&amp;Assumptions'!$J$29)^(FL$46-1))</f>
        <v>0</v>
      </c>
      <c r="FH197" s="588">
        <f>AND(FM$55&gt;0,SUM($E197:FG197)&lt;'Summary&amp;Assumptions'!$G$32*$B197,$D197&gt;='Summary&amp;Assumptions'!$D$17,FM$47&gt;=$D197,FM$47&lt;=EDATE($D197,'Summary&amp;Assumptions'!$G$32))*$B197+AND(FM$56&lt;'Summary&amp;Assumptions'!$J$31,FM$47&gt;=$FO197,FM$47&lt;=$FP197)*(('Summary&amp;Assumptions'!$H$25*$C197)*(1+'Summary&amp;Assumptions'!$J$29)^(FM$46-1))+AND(FM$56&lt;'Summary&amp;Assumptions'!$J$31,FM$47&gt;=$FQ197,FM$47&lt;=$FR197)*(('Summary&amp;Assumptions'!$H$25*$C197)*(1+'Summary&amp;Assumptions'!$J$29)^(FM$46-1))</f>
        <v>0</v>
      </c>
      <c r="FI197" s="588">
        <f>AND(FN$55&gt;0,SUM($E197:FH197)&lt;'Summary&amp;Assumptions'!$G$32*$B197,$D197&gt;='Summary&amp;Assumptions'!$D$17,FN$47&gt;=$D197,FN$47&lt;=EDATE($D197,'Summary&amp;Assumptions'!$G$32))*$B197+AND(FN$56&lt;'Summary&amp;Assumptions'!$J$31,FN$47&gt;=$FO197,FN$47&lt;=$FP197)*(('Summary&amp;Assumptions'!$H$25*$C197)*(1+'Summary&amp;Assumptions'!$J$29)^(FN$46-1))+AND(FN$56&lt;'Summary&amp;Assumptions'!$J$31,FN$47&gt;=$FQ197,FN$47&lt;=$FR197)*(('Summary&amp;Assumptions'!$H$25*$C197)*(1+'Summary&amp;Assumptions'!$J$29)^(FN$46-1))</f>
        <v>0</v>
      </c>
      <c r="FJ197" s="588">
        <f>AND(FO$55&gt;0,SUM($E197:FI197)&lt;'Summary&amp;Assumptions'!$G$32*$B197,$D197&gt;='Summary&amp;Assumptions'!$D$17,FO$47&gt;=$D197,FO$47&lt;=EDATE($D197,'Summary&amp;Assumptions'!$G$32))*$B197+AND(FO$56&lt;'Summary&amp;Assumptions'!$J$31,FO$47&gt;=$FO197,FO$47&lt;=$FP197)*(('Summary&amp;Assumptions'!$H$25*$C197)*(1+'Summary&amp;Assumptions'!$J$29)^(FO$46-1))+AND(FO$56&lt;'Summary&amp;Assumptions'!$J$31,FO$47&gt;=$FQ197,FO$47&lt;=$FR197)*(('Summary&amp;Assumptions'!$H$25*$C197)*(1+'Summary&amp;Assumptions'!$J$29)^(FO$46-1))</f>
        <v>0</v>
      </c>
      <c r="FK197" s="588">
        <f>AND(FP$55&gt;0,SUM($E197:FJ197)&lt;'Summary&amp;Assumptions'!$G$32*$B197,$D197&gt;='Summary&amp;Assumptions'!$D$17,FP$47&gt;=$D197,FP$47&lt;=EDATE($D197,'Summary&amp;Assumptions'!$G$32))*$B197+AND(FP$56&lt;'Summary&amp;Assumptions'!$J$31,FP$47&gt;=$FO197,FP$47&lt;=$FP197)*(('Summary&amp;Assumptions'!$H$25*$C197)*(1+'Summary&amp;Assumptions'!$J$29)^(FP$46-1))+AND(FP$56&lt;'Summary&amp;Assumptions'!$J$31,FP$47&gt;=$FQ197,FP$47&lt;=$FR197)*(('Summary&amp;Assumptions'!$H$25*$C197)*(1+'Summary&amp;Assumptions'!$J$29)^(FP$46-1))</f>
        <v>0</v>
      </c>
      <c r="FL197" s="588">
        <f>AND(FQ$55&gt;0,SUM($E197:FK197)&lt;'Summary&amp;Assumptions'!$G$32*$B197,$D197&gt;='Summary&amp;Assumptions'!$D$17,FQ$47&gt;=$D197,FQ$47&lt;=EDATE($D197,'Summary&amp;Assumptions'!$G$32))*$B197+AND(FQ$56&lt;'Summary&amp;Assumptions'!$J$31,FQ$47&gt;=$FO197,FQ$47&lt;=$FP197)*(('Summary&amp;Assumptions'!$H$25*$C197)*(1+'Summary&amp;Assumptions'!$J$29)^(FQ$46-1))+AND(FQ$56&lt;'Summary&amp;Assumptions'!$J$31,FQ$47&gt;=$FQ197,FQ$47&lt;=$FR197)*(('Summary&amp;Assumptions'!$H$25*$C197)*(1+'Summary&amp;Assumptions'!$J$29)^(FQ$46-1))</f>
        <v>0</v>
      </c>
      <c r="FO197" s="576">
        <f>EDATE(D197,'Summary&amp;Assumptions'!$G$34)</f>
        <v>46784</v>
      </c>
      <c r="FP197" s="576">
        <f>EDATE(FO197,'Summary&amp;Assumptions'!$G$33-1)</f>
        <v>46813</v>
      </c>
      <c r="FQ197" s="576">
        <f>EDATE(FO197,'Summary&amp;Assumptions'!$G$34)</f>
        <v>47150</v>
      </c>
      <c r="FR197" s="576">
        <f>EDATE(FQ197,'Summary&amp;Assumptions'!$G$33-1)</f>
        <v>47178</v>
      </c>
    </row>
    <row r="198" spans="2:174" hidden="1" x14ac:dyDescent="0.2">
      <c r="B198" s="588">
        <v>0</v>
      </c>
      <c r="C198" s="193">
        <v>0</v>
      </c>
      <c r="D198" s="589">
        <v>46447</v>
      </c>
      <c r="F198" s="588">
        <f>AND(K$55&gt;0,SUM($E198:E198)&lt;'Summary&amp;Assumptions'!$G$32*$B198,$D198&gt;='Summary&amp;Assumptions'!$D$17,K$47&gt;=$D198,K$47&lt;=EDATE($D198,'Summary&amp;Assumptions'!$G$32))*$B198+AND(K$56&lt;'Summary&amp;Assumptions'!$J$31,K$47&gt;=$FO198,K$47&lt;=$FP198)*(('Summary&amp;Assumptions'!$H$25*$C198)*(1+'Summary&amp;Assumptions'!$J$29)^(K$46-1))+AND(K$56&lt;'Summary&amp;Assumptions'!$J$31,K$47&gt;=$FQ198,K$47&lt;=$FR198)*(('Summary&amp;Assumptions'!$H$25*$C198)*(1+'Summary&amp;Assumptions'!$J$29)^(K$46-1))</f>
        <v>0</v>
      </c>
      <c r="G198" s="588">
        <f>AND(L$55&gt;0,SUM($E198:F198)&lt;'Summary&amp;Assumptions'!$G$32*$B198,$D198&gt;='Summary&amp;Assumptions'!$D$17,L$47&gt;=$D198,L$47&lt;=EDATE($D198,'Summary&amp;Assumptions'!$G$32))*$B198+AND(L$56&lt;'Summary&amp;Assumptions'!$J$31,L$47&gt;=$FO198,L$47&lt;=$FP198)*(('Summary&amp;Assumptions'!$H$25*$C198)*(1+'Summary&amp;Assumptions'!$J$29)^(L$46-1))+AND(L$56&lt;'Summary&amp;Assumptions'!$J$31,L$47&gt;=$FQ198,L$47&lt;=$FR198)*(('Summary&amp;Assumptions'!$H$25*$C198)*(1+'Summary&amp;Assumptions'!$J$29)^(L$46-1))</f>
        <v>0</v>
      </c>
      <c r="H198" s="588">
        <f>AND(M$55&gt;0,SUM($E198:G198)&lt;'Summary&amp;Assumptions'!$G$32*$B198,$D198&gt;='Summary&amp;Assumptions'!$D$17,M$47&gt;=$D198,M$47&lt;=EDATE($D198,'Summary&amp;Assumptions'!$G$32))*$B198+AND(M$56&lt;'Summary&amp;Assumptions'!$J$31,M$47&gt;=$FO198,M$47&lt;=$FP198)*(('Summary&amp;Assumptions'!$H$25*$C198)*(1+'Summary&amp;Assumptions'!$J$29)^(M$46-1))+AND(M$56&lt;'Summary&amp;Assumptions'!$J$31,M$47&gt;=$FQ198,M$47&lt;=$FR198)*(('Summary&amp;Assumptions'!$H$25*$C198)*(1+'Summary&amp;Assumptions'!$J$29)^(M$46-1))</f>
        <v>0</v>
      </c>
      <c r="I198" s="588">
        <f>AND(N$55&gt;0,SUM($E198:H198)&lt;'Summary&amp;Assumptions'!$G$32*$B198,$D198&gt;='Summary&amp;Assumptions'!$D$17,N$47&gt;=$D198,N$47&lt;=EDATE($D198,'Summary&amp;Assumptions'!$G$32))*$B198+AND(N$56&lt;'Summary&amp;Assumptions'!$J$31,N$47&gt;=$FO198,N$47&lt;=$FP198)*(('Summary&amp;Assumptions'!$H$25*$C198)*(1+'Summary&amp;Assumptions'!$J$29)^(N$46-1))+AND(N$56&lt;'Summary&amp;Assumptions'!$J$31,N$47&gt;=$FQ198,N$47&lt;=$FR198)*(('Summary&amp;Assumptions'!$H$25*$C198)*(1+'Summary&amp;Assumptions'!$J$29)^(N$46-1))</f>
        <v>0</v>
      </c>
      <c r="J198" s="588">
        <f>AND(O$55&gt;0,SUM($E198:I198)&lt;'Summary&amp;Assumptions'!$G$32*$B198,$D198&gt;='Summary&amp;Assumptions'!$D$17,O$47&gt;=$D198,O$47&lt;=EDATE($D198,'Summary&amp;Assumptions'!$G$32))*$B198+AND(O$56&lt;'Summary&amp;Assumptions'!$J$31,O$47&gt;=$FO198,O$47&lt;=$FP198)*(('Summary&amp;Assumptions'!$H$25*$C198)*(1+'Summary&amp;Assumptions'!$J$29)^(O$46-1))+AND(O$56&lt;'Summary&amp;Assumptions'!$J$31,O$47&gt;=$FQ198,O$47&lt;=$FR198)*(('Summary&amp;Assumptions'!$H$25*$C198)*(1+'Summary&amp;Assumptions'!$J$29)^(O$46-1))</f>
        <v>0</v>
      </c>
      <c r="K198" s="588">
        <f>AND(P$55&gt;0,SUM($E198:J198)&lt;'Summary&amp;Assumptions'!$G$32*$B198,$D198&gt;='Summary&amp;Assumptions'!$D$17,P$47&gt;=$D198,P$47&lt;=EDATE($D198,'Summary&amp;Assumptions'!$G$32))*$B198+AND(P$56&lt;'Summary&amp;Assumptions'!$J$31,P$47&gt;=$FO198,P$47&lt;=$FP198)*(('Summary&amp;Assumptions'!$H$25*$C198)*(1+'Summary&amp;Assumptions'!$J$29)^(P$46-1))+AND(P$56&lt;'Summary&amp;Assumptions'!$J$31,P$47&gt;=$FQ198,P$47&lt;=$FR198)*(('Summary&amp;Assumptions'!$H$25*$C198)*(1+'Summary&amp;Assumptions'!$J$29)^(P$46-1))</f>
        <v>0</v>
      </c>
      <c r="L198" s="588">
        <f>AND(Q$55&gt;0,SUM($E198:K198)&lt;'Summary&amp;Assumptions'!$G$32*$B198,$D198&gt;='Summary&amp;Assumptions'!$D$17,Q$47&gt;=$D198,Q$47&lt;=EDATE($D198,'Summary&amp;Assumptions'!$G$32))*$B198+AND(Q$56&lt;'Summary&amp;Assumptions'!$J$31,Q$47&gt;=$FO198,Q$47&lt;=$FP198)*(('Summary&amp;Assumptions'!$H$25*$C198)*(1+'Summary&amp;Assumptions'!$J$29)^(Q$46-1))+AND(Q$56&lt;'Summary&amp;Assumptions'!$J$31,Q$47&gt;=$FQ198,Q$47&lt;=$FR198)*(('Summary&amp;Assumptions'!$H$25*$C198)*(1+'Summary&amp;Assumptions'!$J$29)^(Q$46-1))</f>
        <v>0</v>
      </c>
      <c r="M198" s="588">
        <f>AND(R$55&gt;0,SUM($E198:L198)&lt;'Summary&amp;Assumptions'!$G$32*$B198,$D198&gt;='Summary&amp;Assumptions'!$D$17,R$47&gt;=$D198,R$47&lt;=EDATE($D198,'Summary&amp;Assumptions'!$G$32))*$B198+AND(R$56&lt;'Summary&amp;Assumptions'!$J$31,R$47&gt;=$FO198,R$47&lt;=$FP198)*(('Summary&amp;Assumptions'!$H$25*$C198)*(1+'Summary&amp;Assumptions'!$J$29)^(R$46-1))+AND(R$56&lt;'Summary&amp;Assumptions'!$J$31,R$47&gt;=$FQ198,R$47&lt;=$FR198)*(('Summary&amp;Assumptions'!$H$25*$C198)*(1+'Summary&amp;Assumptions'!$J$29)^(R$46-1))</f>
        <v>0</v>
      </c>
      <c r="N198" s="588">
        <f>AND(S$55&gt;0,SUM($E198:M198)&lt;'Summary&amp;Assumptions'!$G$32*$B198,$D198&gt;='Summary&amp;Assumptions'!$D$17,S$47&gt;=$D198,S$47&lt;=EDATE($D198,'Summary&amp;Assumptions'!$G$32))*$B198+AND(S$56&lt;'Summary&amp;Assumptions'!$J$31,S$47&gt;=$FO198,S$47&lt;=$FP198)*(('Summary&amp;Assumptions'!$H$25*$C198)*(1+'Summary&amp;Assumptions'!$J$29)^(S$46-1))+AND(S$56&lt;'Summary&amp;Assumptions'!$J$31,S$47&gt;=$FQ198,S$47&lt;=$FR198)*(('Summary&amp;Assumptions'!$H$25*$C198)*(1+'Summary&amp;Assumptions'!$J$29)^(S$46-1))</f>
        <v>0</v>
      </c>
      <c r="O198" s="588">
        <f>AND(T$55&gt;0,SUM($E198:N198)&lt;'Summary&amp;Assumptions'!$G$32*$B198,$D198&gt;='Summary&amp;Assumptions'!$D$17,T$47&gt;=$D198,T$47&lt;=EDATE($D198,'Summary&amp;Assumptions'!$G$32))*$B198+AND(T$56&lt;'Summary&amp;Assumptions'!$J$31,T$47&gt;=$FO198,T$47&lt;=$FP198)*(('Summary&amp;Assumptions'!$H$25*$C198)*(1+'Summary&amp;Assumptions'!$J$29)^(T$46-1))+AND(T$56&lt;'Summary&amp;Assumptions'!$J$31,T$47&gt;=$FQ198,T$47&lt;=$FR198)*(('Summary&amp;Assumptions'!$H$25*$C198)*(1+'Summary&amp;Assumptions'!$J$29)^(T$46-1))</f>
        <v>0</v>
      </c>
      <c r="P198" s="588">
        <f>AND(U$55&gt;0,SUM($E198:O198)&lt;'Summary&amp;Assumptions'!$G$32*$B198,$D198&gt;='Summary&amp;Assumptions'!$D$17,U$47&gt;=$D198,U$47&lt;=EDATE($D198,'Summary&amp;Assumptions'!$G$32))*$B198+AND(U$56&lt;'Summary&amp;Assumptions'!$J$31,U$47&gt;=$FO198,U$47&lt;=$FP198)*(('Summary&amp;Assumptions'!$H$25*$C198)*(1+'Summary&amp;Assumptions'!$J$29)^(U$46-1))+AND(U$56&lt;'Summary&amp;Assumptions'!$J$31,U$47&gt;=$FQ198,U$47&lt;=$FR198)*(('Summary&amp;Assumptions'!$H$25*$C198)*(1+'Summary&amp;Assumptions'!$J$29)^(U$46-1))</f>
        <v>0</v>
      </c>
      <c r="Q198" s="588">
        <f>AND(V$55&gt;0,SUM($E198:P198)&lt;'Summary&amp;Assumptions'!$G$32*$B198,$D198&gt;='Summary&amp;Assumptions'!$D$17,V$47&gt;=$D198,V$47&lt;=EDATE($D198,'Summary&amp;Assumptions'!$G$32))*$B198+AND(V$56&lt;'Summary&amp;Assumptions'!$J$31,V$47&gt;=$FO198,V$47&lt;=$FP198)*(('Summary&amp;Assumptions'!$H$25*$C198)*(1+'Summary&amp;Assumptions'!$J$29)^(V$46-1))+AND(V$56&lt;'Summary&amp;Assumptions'!$J$31,V$47&gt;=$FQ198,V$47&lt;=$FR198)*(('Summary&amp;Assumptions'!$H$25*$C198)*(1+'Summary&amp;Assumptions'!$J$29)^(V$46-1))</f>
        <v>0</v>
      </c>
      <c r="R198" s="588">
        <f>AND(W$55&gt;0,SUM($E198:Q198)&lt;'Summary&amp;Assumptions'!$G$32*$B198,$D198&gt;='Summary&amp;Assumptions'!$D$17,W$47&gt;=$D198,W$47&lt;=EDATE($D198,'Summary&amp;Assumptions'!$G$32))*$B198+AND(W$56&lt;'Summary&amp;Assumptions'!$J$31,W$47&gt;=$FO198,W$47&lt;=$FP198)*(('Summary&amp;Assumptions'!$H$25*$C198)*(1+'Summary&amp;Assumptions'!$J$29)^(W$46-1))+AND(W$56&lt;'Summary&amp;Assumptions'!$J$31,W$47&gt;=$FQ198,W$47&lt;=$FR198)*(('Summary&amp;Assumptions'!$H$25*$C198)*(1+'Summary&amp;Assumptions'!$J$29)^(W$46-1))</f>
        <v>0</v>
      </c>
      <c r="S198" s="588">
        <f>AND(X$55&gt;0,SUM($E198:R198)&lt;'Summary&amp;Assumptions'!$G$32*$B198,$D198&gt;='Summary&amp;Assumptions'!$D$17,X$47&gt;=$D198,X$47&lt;=EDATE($D198,'Summary&amp;Assumptions'!$G$32))*$B198+AND(X$56&lt;'Summary&amp;Assumptions'!$J$31,X$47&gt;=$FO198,X$47&lt;=$FP198)*(('Summary&amp;Assumptions'!$H$25*$C198)*(1+'Summary&amp;Assumptions'!$J$29)^(X$46-1))+AND(X$56&lt;'Summary&amp;Assumptions'!$J$31,X$47&gt;=$FQ198,X$47&lt;=$FR198)*(('Summary&amp;Assumptions'!$H$25*$C198)*(1+'Summary&amp;Assumptions'!$J$29)^(X$46-1))</f>
        <v>0</v>
      </c>
      <c r="T198" s="588">
        <f>AND(Y$55&gt;0,SUM($E198:S198)&lt;'Summary&amp;Assumptions'!$G$32*$B198,$D198&gt;='Summary&amp;Assumptions'!$D$17,Y$47&gt;=$D198,Y$47&lt;=EDATE($D198,'Summary&amp;Assumptions'!$G$32))*$B198+AND(Y$56&lt;'Summary&amp;Assumptions'!$J$31,Y$47&gt;=$FO198,Y$47&lt;=$FP198)*(('Summary&amp;Assumptions'!$H$25*$C198)*(1+'Summary&amp;Assumptions'!$J$29)^(Y$46-1))+AND(Y$56&lt;'Summary&amp;Assumptions'!$J$31,Y$47&gt;=$FQ198,Y$47&lt;=$FR198)*(('Summary&amp;Assumptions'!$H$25*$C198)*(1+'Summary&amp;Assumptions'!$J$29)^(Y$46-1))</f>
        <v>0</v>
      </c>
      <c r="U198" s="588">
        <f>AND(Z$55&gt;0,SUM($E198:T198)&lt;'Summary&amp;Assumptions'!$G$32*$B198,$D198&gt;='Summary&amp;Assumptions'!$D$17,Z$47&gt;=$D198,Z$47&lt;=EDATE($D198,'Summary&amp;Assumptions'!$G$32))*$B198+AND(Z$56&lt;'Summary&amp;Assumptions'!$J$31,Z$47&gt;=$FO198,Z$47&lt;=$FP198)*(('Summary&amp;Assumptions'!$H$25*$C198)*(1+'Summary&amp;Assumptions'!$J$29)^(Z$46-1))+AND(Z$56&lt;'Summary&amp;Assumptions'!$J$31,Z$47&gt;=$FQ198,Z$47&lt;=$FR198)*(('Summary&amp;Assumptions'!$H$25*$C198)*(1+'Summary&amp;Assumptions'!$J$29)^(Z$46-1))</f>
        <v>0</v>
      </c>
      <c r="V198" s="588">
        <f>AND(AA$55&gt;0,SUM($E198:U198)&lt;'Summary&amp;Assumptions'!$G$32*$B198,$D198&gt;='Summary&amp;Assumptions'!$D$17,AA$47&gt;=$D198,AA$47&lt;=EDATE($D198,'Summary&amp;Assumptions'!$G$32))*$B198+AND(AA$56&lt;'Summary&amp;Assumptions'!$J$31,AA$47&gt;=$FO198,AA$47&lt;=$FP198)*(('Summary&amp;Assumptions'!$H$25*$C198)*(1+'Summary&amp;Assumptions'!$J$29)^(AA$46-1))+AND(AA$56&lt;'Summary&amp;Assumptions'!$J$31,AA$47&gt;=$FQ198,AA$47&lt;=$FR198)*(('Summary&amp;Assumptions'!$H$25*$C198)*(1+'Summary&amp;Assumptions'!$J$29)^(AA$46-1))</f>
        <v>0</v>
      </c>
      <c r="W198" s="588">
        <f>AND(AB$55&gt;0,SUM($E198:V198)&lt;'Summary&amp;Assumptions'!$G$32*$B198,$D198&gt;='Summary&amp;Assumptions'!$D$17,AB$47&gt;=$D198,AB$47&lt;=EDATE($D198,'Summary&amp;Assumptions'!$G$32))*$B198+AND(AB$56&lt;'Summary&amp;Assumptions'!$J$31,AB$47&gt;=$FO198,AB$47&lt;=$FP198)*(('Summary&amp;Assumptions'!$H$25*$C198)*(1+'Summary&amp;Assumptions'!$J$29)^(AB$46-1))+AND(AB$56&lt;'Summary&amp;Assumptions'!$J$31,AB$47&gt;=$FQ198,AB$47&lt;=$FR198)*(('Summary&amp;Assumptions'!$H$25*$C198)*(1+'Summary&amp;Assumptions'!$J$29)^(AB$46-1))</f>
        <v>0</v>
      </c>
      <c r="X198" s="588">
        <f>AND(AC$55&gt;0,SUM($E198:W198)&lt;'Summary&amp;Assumptions'!$G$32*$B198,$D198&gt;='Summary&amp;Assumptions'!$D$17,AC$47&gt;=$D198,AC$47&lt;=EDATE($D198,'Summary&amp;Assumptions'!$G$32))*$B198+AND(AC$56&lt;'Summary&amp;Assumptions'!$J$31,AC$47&gt;=$FO198,AC$47&lt;=$FP198)*(('Summary&amp;Assumptions'!$H$25*$C198)*(1+'Summary&amp;Assumptions'!$J$29)^(AC$46-1))+AND(AC$56&lt;'Summary&amp;Assumptions'!$J$31,AC$47&gt;=$FQ198,AC$47&lt;=$FR198)*(('Summary&amp;Assumptions'!$H$25*$C198)*(1+'Summary&amp;Assumptions'!$J$29)^(AC$46-1))</f>
        <v>0</v>
      </c>
      <c r="Y198" s="588">
        <f>AND(AD$55&gt;0,SUM($E198:X198)&lt;'Summary&amp;Assumptions'!$G$32*$B198,$D198&gt;='Summary&amp;Assumptions'!$D$17,AD$47&gt;=$D198,AD$47&lt;=EDATE($D198,'Summary&amp;Assumptions'!$G$32))*$B198+AND(AD$56&lt;'Summary&amp;Assumptions'!$J$31,AD$47&gt;=$FO198,AD$47&lt;=$FP198)*(('Summary&amp;Assumptions'!$H$25*$C198)*(1+'Summary&amp;Assumptions'!$J$29)^(AD$46-1))+AND(AD$56&lt;'Summary&amp;Assumptions'!$J$31,AD$47&gt;=$FQ198,AD$47&lt;=$FR198)*(('Summary&amp;Assumptions'!$H$25*$C198)*(1+'Summary&amp;Assumptions'!$J$29)^(AD$46-1))</f>
        <v>0</v>
      </c>
      <c r="Z198" s="588">
        <f>AND(AE$55&gt;0,SUM($E198:Y198)&lt;'Summary&amp;Assumptions'!$G$32*$B198,$D198&gt;='Summary&amp;Assumptions'!$D$17,AE$47&gt;=$D198,AE$47&lt;=EDATE($D198,'Summary&amp;Assumptions'!$G$32))*$B198+AND(AE$56&lt;'Summary&amp;Assumptions'!$J$31,AE$47&gt;=$FO198,AE$47&lt;=$FP198)*(('Summary&amp;Assumptions'!$H$25*$C198)*(1+'Summary&amp;Assumptions'!$J$29)^(AE$46-1))+AND(AE$56&lt;'Summary&amp;Assumptions'!$J$31,AE$47&gt;=$FQ198,AE$47&lt;=$FR198)*(('Summary&amp;Assumptions'!$H$25*$C198)*(1+'Summary&amp;Assumptions'!$J$29)^(AE$46-1))</f>
        <v>0</v>
      </c>
      <c r="AA198" s="588">
        <f>AND(AF$55&gt;0,SUM($E198:Z198)&lt;'Summary&amp;Assumptions'!$G$32*$B198,$D198&gt;='Summary&amp;Assumptions'!$D$17,AF$47&gt;=$D198,AF$47&lt;=EDATE($D198,'Summary&amp;Assumptions'!$G$32))*$B198+AND(AF$56&lt;'Summary&amp;Assumptions'!$J$31,AF$47&gt;=$FO198,AF$47&lt;=$FP198)*(('Summary&amp;Assumptions'!$H$25*$C198)*(1+'Summary&amp;Assumptions'!$J$29)^(AF$46-1))+AND(AF$56&lt;'Summary&amp;Assumptions'!$J$31,AF$47&gt;=$FQ198,AF$47&lt;=$FR198)*(('Summary&amp;Assumptions'!$H$25*$C198)*(1+'Summary&amp;Assumptions'!$J$29)^(AF$46-1))</f>
        <v>0</v>
      </c>
      <c r="AB198" s="588">
        <f>AND(AG$55&gt;0,SUM($E198:AA198)&lt;'Summary&amp;Assumptions'!$G$32*$B198,$D198&gt;='Summary&amp;Assumptions'!$D$17,AG$47&gt;=$D198,AG$47&lt;=EDATE($D198,'Summary&amp;Assumptions'!$G$32))*$B198+AND(AG$56&lt;'Summary&amp;Assumptions'!$J$31,AG$47&gt;=$FO198,AG$47&lt;=$FP198)*(('Summary&amp;Assumptions'!$H$25*$C198)*(1+'Summary&amp;Assumptions'!$J$29)^(AG$46-1))+AND(AG$56&lt;'Summary&amp;Assumptions'!$J$31,AG$47&gt;=$FQ198,AG$47&lt;=$FR198)*(('Summary&amp;Assumptions'!$H$25*$C198)*(1+'Summary&amp;Assumptions'!$J$29)^(AG$46-1))</f>
        <v>0</v>
      </c>
      <c r="AC198" s="588">
        <f>AND(AH$55&gt;0,SUM($E198:AB198)&lt;'Summary&amp;Assumptions'!$G$32*$B198,$D198&gt;='Summary&amp;Assumptions'!$D$17,AH$47&gt;=$D198,AH$47&lt;=EDATE($D198,'Summary&amp;Assumptions'!$G$32))*$B198+AND(AH$56&lt;'Summary&amp;Assumptions'!$J$31,AH$47&gt;=$FO198,AH$47&lt;=$FP198)*(('Summary&amp;Assumptions'!$H$25*$C198)*(1+'Summary&amp;Assumptions'!$J$29)^(AH$46-1))+AND(AH$56&lt;'Summary&amp;Assumptions'!$J$31,AH$47&gt;=$FQ198,AH$47&lt;=$FR198)*(('Summary&amp;Assumptions'!$H$25*$C198)*(1+'Summary&amp;Assumptions'!$J$29)^(AH$46-1))</f>
        <v>0</v>
      </c>
      <c r="AD198" s="588">
        <f>AND(AI$55&gt;0,SUM($E198:AC198)&lt;'Summary&amp;Assumptions'!$G$32*$B198,$D198&gt;='Summary&amp;Assumptions'!$D$17,AI$47&gt;=$D198,AI$47&lt;=EDATE($D198,'Summary&amp;Assumptions'!$G$32))*$B198+AND(AI$56&lt;'Summary&amp;Assumptions'!$J$31,AI$47&gt;=$FO198,AI$47&lt;=$FP198)*(('Summary&amp;Assumptions'!$H$25*$C198)*(1+'Summary&amp;Assumptions'!$J$29)^(AI$46-1))+AND(AI$56&lt;'Summary&amp;Assumptions'!$J$31,AI$47&gt;=$FQ198,AI$47&lt;=$FR198)*(('Summary&amp;Assumptions'!$H$25*$C198)*(1+'Summary&amp;Assumptions'!$J$29)^(AI$46-1))</f>
        <v>0</v>
      </c>
      <c r="AE198" s="588">
        <f>AND(AJ$55&gt;0,SUM($E198:AD198)&lt;'Summary&amp;Assumptions'!$G$32*$B198,$D198&gt;='Summary&amp;Assumptions'!$D$17,AJ$47&gt;=$D198,AJ$47&lt;=EDATE($D198,'Summary&amp;Assumptions'!$G$32))*$B198+AND(AJ$56&lt;'Summary&amp;Assumptions'!$J$31,AJ$47&gt;=$FO198,AJ$47&lt;=$FP198)*(('Summary&amp;Assumptions'!$H$25*$C198)*(1+'Summary&amp;Assumptions'!$J$29)^(AJ$46-1))+AND(AJ$56&lt;'Summary&amp;Assumptions'!$J$31,AJ$47&gt;=$FQ198,AJ$47&lt;=$FR198)*(('Summary&amp;Assumptions'!$H$25*$C198)*(1+'Summary&amp;Assumptions'!$J$29)^(AJ$46-1))</f>
        <v>0</v>
      </c>
      <c r="AF198" s="588">
        <f>AND(AK$55&gt;0,SUM($E198:AE198)&lt;'Summary&amp;Assumptions'!$G$32*$B198,$D198&gt;='Summary&amp;Assumptions'!$D$17,AK$47&gt;=$D198,AK$47&lt;=EDATE($D198,'Summary&amp;Assumptions'!$G$32))*$B198+AND(AK$56&lt;'Summary&amp;Assumptions'!$J$31,AK$47&gt;=$FO198,AK$47&lt;=$FP198)*(('Summary&amp;Assumptions'!$H$25*$C198)*(1+'Summary&amp;Assumptions'!$J$29)^(AK$46-1))+AND(AK$56&lt;'Summary&amp;Assumptions'!$J$31,AK$47&gt;=$FQ198,AK$47&lt;=$FR198)*(('Summary&amp;Assumptions'!$H$25*$C198)*(1+'Summary&amp;Assumptions'!$J$29)^(AK$46-1))</f>
        <v>0</v>
      </c>
      <c r="AG198" s="588">
        <f>AND(AL$55&gt;0,SUM($E198:AF198)&lt;'Summary&amp;Assumptions'!$G$32*$B198,$D198&gt;='Summary&amp;Assumptions'!$D$17,AL$47&gt;=$D198,AL$47&lt;=EDATE($D198,'Summary&amp;Assumptions'!$G$32))*$B198+AND(AL$56&lt;'Summary&amp;Assumptions'!$J$31,AL$47&gt;=$FO198,AL$47&lt;=$FP198)*(('Summary&amp;Assumptions'!$H$25*$C198)*(1+'Summary&amp;Assumptions'!$J$29)^(AL$46-1))+AND(AL$56&lt;'Summary&amp;Assumptions'!$J$31,AL$47&gt;=$FQ198,AL$47&lt;=$FR198)*(('Summary&amp;Assumptions'!$H$25*$C198)*(1+'Summary&amp;Assumptions'!$J$29)^(AL$46-1))</f>
        <v>0</v>
      </c>
      <c r="AH198" s="588">
        <f>AND(AM$55&gt;0,SUM($E198:AG198)&lt;'Summary&amp;Assumptions'!$G$32*$B198,$D198&gt;='Summary&amp;Assumptions'!$D$17,AM$47&gt;=$D198,AM$47&lt;=EDATE($D198,'Summary&amp;Assumptions'!$G$32))*$B198+AND(AM$56&lt;'Summary&amp;Assumptions'!$J$31,AM$47&gt;=$FO198,AM$47&lt;=$FP198)*(('Summary&amp;Assumptions'!$H$25*$C198)*(1+'Summary&amp;Assumptions'!$J$29)^(AM$46-1))+AND(AM$56&lt;'Summary&amp;Assumptions'!$J$31,AM$47&gt;=$FQ198,AM$47&lt;=$FR198)*(('Summary&amp;Assumptions'!$H$25*$C198)*(1+'Summary&amp;Assumptions'!$J$29)^(AM$46-1))</f>
        <v>0</v>
      </c>
      <c r="AI198" s="588">
        <f>AND(AN$55&gt;0,SUM($E198:AH198)&lt;'Summary&amp;Assumptions'!$G$32*$B198,$D198&gt;='Summary&amp;Assumptions'!$D$17,AN$47&gt;=$D198,AN$47&lt;=EDATE($D198,'Summary&amp;Assumptions'!$G$32))*$B198+AND(AN$56&lt;'Summary&amp;Assumptions'!$J$31,AN$47&gt;=$FO198,AN$47&lt;=$FP198)*(('Summary&amp;Assumptions'!$H$25*$C198)*(1+'Summary&amp;Assumptions'!$J$29)^(AN$46-1))+AND(AN$56&lt;'Summary&amp;Assumptions'!$J$31,AN$47&gt;=$FQ198,AN$47&lt;=$FR198)*(('Summary&amp;Assumptions'!$H$25*$C198)*(1+'Summary&amp;Assumptions'!$J$29)^(AN$46-1))</f>
        <v>0</v>
      </c>
      <c r="AJ198" s="588">
        <f>AND(AO$55&gt;0,SUM($E198:AI198)&lt;'Summary&amp;Assumptions'!$G$32*$B198,$D198&gt;='Summary&amp;Assumptions'!$D$17,AO$47&gt;=$D198,AO$47&lt;=EDATE($D198,'Summary&amp;Assumptions'!$G$32))*$B198+AND(AO$56&lt;'Summary&amp;Assumptions'!$J$31,AO$47&gt;=$FO198,AO$47&lt;=$FP198)*(('Summary&amp;Assumptions'!$H$25*$C198)*(1+'Summary&amp;Assumptions'!$J$29)^(AO$46-1))+AND(AO$56&lt;'Summary&amp;Assumptions'!$J$31,AO$47&gt;=$FQ198,AO$47&lt;=$FR198)*(('Summary&amp;Assumptions'!$H$25*$C198)*(1+'Summary&amp;Assumptions'!$J$29)^(AO$46-1))</f>
        <v>0</v>
      </c>
      <c r="AK198" s="588">
        <f>AND(AP$55&gt;0,SUM($E198:AJ198)&lt;'Summary&amp;Assumptions'!$G$32*$B198,$D198&gt;='Summary&amp;Assumptions'!$D$17,AP$47&gt;=$D198,AP$47&lt;=EDATE($D198,'Summary&amp;Assumptions'!$G$32))*$B198+AND(AP$56&lt;'Summary&amp;Assumptions'!$J$31,AP$47&gt;=$FO198,AP$47&lt;=$FP198)*(('Summary&amp;Assumptions'!$H$25*$C198)*(1+'Summary&amp;Assumptions'!$J$29)^(AP$46-1))+AND(AP$56&lt;'Summary&amp;Assumptions'!$J$31,AP$47&gt;=$FQ198,AP$47&lt;=$FR198)*(('Summary&amp;Assumptions'!$H$25*$C198)*(1+'Summary&amp;Assumptions'!$J$29)^(AP$46-1))</f>
        <v>0</v>
      </c>
      <c r="AL198" s="588">
        <f>AND(AQ$55&gt;0,SUM($E198:AK198)&lt;'Summary&amp;Assumptions'!$G$32*$B198,$D198&gt;='Summary&amp;Assumptions'!$D$17,AQ$47&gt;=$D198,AQ$47&lt;=EDATE($D198,'Summary&amp;Assumptions'!$G$32))*$B198+AND(AQ$56&lt;'Summary&amp;Assumptions'!$J$31,AQ$47&gt;=$FO198,AQ$47&lt;=$FP198)*(('Summary&amp;Assumptions'!$H$25*$C198)*(1+'Summary&amp;Assumptions'!$J$29)^(AQ$46-1))+AND(AQ$56&lt;'Summary&amp;Assumptions'!$J$31,AQ$47&gt;=$FQ198,AQ$47&lt;=$FR198)*(('Summary&amp;Assumptions'!$H$25*$C198)*(1+'Summary&amp;Assumptions'!$J$29)^(AQ$46-1))</f>
        <v>0</v>
      </c>
      <c r="AM198" s="588">
        <f>AND(AR$55&gt;0,SUM($E198:AL198)&lt;'Summary&amp;Assumptions'!$G$32*$B198,$D198&gt;='Summary&amp;Assumptions'!$D$17,AR$47&gt;=$D198,AR$47&lt;=EDATE($D198,'Summary&amp;Assumptions'!$G$32))*$B198+AND(AR$56&lt;'Summary&amp;Assumptions'!$J$31,AR$47&gt;=$FO198,AR$47&lt;=$FP198)*(('Summary&amp;Assumptions'!$H$25*$C198)*(1+'Summary&amp;Assumptions'!$J$29)^(AR$46-1))+AND(AR$56&lt;'Summary&amp;Assumptions'!$J$31,AR$47&gt;=$FQ198,AR$47&lt;=$FR198)*(('Summary&amp;Assumptions'!$H$25*$C198)*(1+'Summary&amp;Assumptions'!$J$29)^(AR$46-1))</f>
        <v>0</v>
      </c>
      <c r="AN198" s="588">
        <f>AND(AS$55&gt;0,SUM($E198:AM198)&lt;'Summary&amp;Assumptions'!$G$32*$B198,$D198&gt;='Summary&amp;Assumptions'!$D$17,AS$47&gt;=$D198,AS$47&lt;=EDATE($D198,'Summary&amp;Assumptions'!$G$32))*$B198+AND(AS$56&lt;'Summary&amp;Assumptions'!$J$31,AS$47&gt;=$FO198,AS$47&lt;=$FP198)*(('Summary&amp;Assumptions'!$H$25*$C198)*(1+'Summary&amp;Assumptions'!$J$29)^(AS$46-1))+AND(AS$56&lt;'Summary&amp;Assumptions'!$J$31,AS$47&gt;=$FQ198,AS$47&lt;=$FR198)*(('Summary&amp;Assumptions'!$H$25*$C198)*(1+'Summary&amp;Assumptions'!$J$29)^(AS$46-1))</f>
        <v>0</v>
      </c>
      <c r="AO198" s="588">
        <f>AND(AT$55&gt;0,SUM($E198:AN198)&lt;'Summary&amp;Assumptions'!$G$32*$B198,$D198&gt;='Summary&amp;Assumptions'!$D$17,AT$47&gt;=$D198,AT$47&lt;=EDATE($D198,'Summary&amp;Assumptions'!$G$32))*$B198+AND(AT$56&lt;'Summary&amp;Assumptions'!$J$31,AT$47&gt;=$FO198,AT$47&lt;=$FP198)*(('Summary&amp;Assumptions'!$H$25*$C198)*(1+'Summary&amp;Assumptions'!$J$29)^(AT$46-1))+AND(AT$56&lt;'Summary&amp;Assumptions'!$J$31,AT$47&gt;=$FQ198,AT$47&lt;=$FR198)*(('Summary&amp;Assumptions'!$H$25*$C198)*(1+'Summary&amp;Assumptions'!$J$29)^(AT$46-1))</f>
        <v>0</v>
      </c>
      <c r="AP198" s="588">
        <f>AND(AU$55&gt;0,SUM($E198:AO198)&lt;'Summary&amp;Assumptions'!$G$32*$B198,$D198&gt;='Summary&amp;Assumptions'!$D$17,AU$47&gt;=$D198,AU$47&lt;=EDATE($D198,'Summary&amp;Assumptions'!$G$32))*$B198+AND(AU$56&lt;'Summary&amp;Assumptions'!$J$31,AU$47&gt;=$FO198,AU$47&lt;=$FP198)*(('Summary&amp;Assumptions'!$H$25*$C198)*(1+'Summary&amp;Assumptions'!$J$29)^(AU$46-1))+AND(AU$56&lt;'Summary&amp;Assumptions'!$J$31,AU$47&gt;=$FQ198,AU$47&lt;=$FR198)*(('Summary&amp;Assumptions'!$H$25*$C198)*(1+'Summary&amp;Assumptions'!$J$29)^(AU$46-1))</f>
        <v>0</v>
      </c>
      <c r="AQ198" s="588">
        <f>AND(AV$55&gt;0,SUM($E198:AP198)&lt;'Summary&amp;Assumptions'!$G$32*$B198,$D198&gt;='Summary&amp;Assumptions'!$D$17,AV$47&gt;=$D198,AV$47&lt;=EDATE($D198,'Summary&amp;Assumptions'!$G$32))*$B198+AND(AV$56&lt;'Summary&amp;Assumptions'!$J$31,AV$47&gt;=$FO198,AV$47&lt;=$FP198)*(('Summary&amp;Assumptions'!$H$25*$C198)*(1+'Summary&amp;Assumptions'!$J$29)^(AV$46-1))+AND(AV$56&lt;'Summary&amp;Assumptions'!$J$31,AV$47&gt;=$FQ198,AV$47&lt;=$FR198)*(('Summary&amp;Assumptions'!$H$25*$C198)*(1+'Summary&amp;Assumptions'!$J$29)^(AV$46-1))</f>
        <v>0</v>
      </c>
      <c r="AR198" s="588">
        <f>AND(AW$55&gt;0,SUM($E198:AQ198)&lt;'Summary&amp;Assumptions'!$G$32*$B198,$D198&gt;='Summary&amp;Assumptions'!$D$17,AW$47&gt;=$D198,AW$47&lt;=EDATE($D198,'Summary&amp;Assumptions'!$G$32))*$B198+AND(AW$56&lt;'Summary&amp;Assumptions'!$J$31,AW$47&gt;=$FO198,AW$47&lt;=$FP198)*(('Summary&amp;Assumptions'!$H$25*$C198)*(1+'Summary&amp;Assumptions'!$J$29)^(AW$46-1))+AND(AW$56&lt;'Summary&amp;Assumptions'!$J$31,AW$47&gt;=$FQ198,AW$47&lt;=$FR198)*(('Summary&amp;Assumptions'!$H$25*$C198)*(1+'Summary&amp;Assumptions'!$J$29)^(AW$46-1))</f>
        <v>0</v>
      </c>
      <c r="AS198" s="588">
        <f>AND(AX$55&gt;0,SUM($E198:AR198)&lt;'Summary&amp;Assumptions'!$G$32*$B198,$D198&gt;='Summary&amp;Assumptions'!$D$17,AX$47&gt;=$D198,AX$47&lt;=EDATE($D198,'Summary&amp;Assumptions'!$G$32))*$B198+AND(AX$56&lt;'Summary&amp;Assumptions'!$J$31,AX$47&gt;=$FO198,AX$47&lt;=$FP198)*(('Summary&amp;Assumptions'!$H$25*$C198)*(1+'Summary&amp;Assumptions'!$J$29)^(AX$46-1))+AND(AX$56&lt;'Summary&amp;Assumptions'!$J$31,AX$47&gt;=$FQ198,AX$47&lt;=$FR198)*(('Summary&amp;Assumptions'!$H$25*$C198)*(1+'Summary&amp;Assumptions'!$J$29)^(AX$46-1))</f>
        <v>0</v>
      </c>
      <c r="AT198" s="588">
        <f>AND(AY$55&gt;0,SUM($E198:AS198)&lt;'Summary&amp;Assumptions'!$G$32*$B198,$D198&gt;='Summary&amp;Assumptions'!$D$17,AY$47&gt;=$D198,AY$47&lt;=EDATE($D198,'Summary&amp;Assumptions'!$G$32))*$B198+AND(AY$56&lt;'Summary&amp;Assumptions'!$J$31,AY$47&gt;=$FO198,AY$47&lt;=$FP198)*(('Summary&amp;Assumptions'!$H$25*$C198)*(1+'Summary&amp;Assumptions'!$J$29)^(AY$46-1))+AND(AY$56&lt;'Summary&amp;Assumptions'!$J$31,AY$47&gt;=$FQ198,AY$47&lt;=$FR198)*(('Summary&amp;Assumptions'!$H$25*$C198)*(1+'Summary&amp;Assumptions'!$J$29)^(AY$46-1))</f>
        <v>0</v>
      </c>
      <c r="AU198" s="588">
        <f>AND(AZ$55&gt;0,SUM($E198:AT198)&lt;'Summary&amp;Assumptions'!$G$32*$B198,$D198&gt;='Summary&amp;Assumptions'!$D$17,AZ$47&gt;=$D198,AZ$47&lt;=EDATE($D198,'Summary&amp;Assumptions'!$G$32))*$B198+AND(AZ$56&lt;'Summary&amp;Assumptions'!$J$31,AZ$47&gt;=$FO198,AZ$47&lt;=$FP198)*(('Summary&amp;Assumptions'!$H$25*$C198)*(1+'Summary&amp;Assumptions'!$J$29)^(AZ$46-1))+AND(AZ$56&lt;'Summary&amp;Assumptions'!$J$31,AZ$47&gt;=$FQ198,AZ$47&lt;=$FR198)*(('Summary&amp;Assumptions'!$H$25*$C198)*(1+'Summary&amp;Assumptions'!$J$29)^(AZ$46-1))</f>
        <v>0</v>
      </c>
      <c r="AV198" s="588">
        <f>AND(BA$55&gt;0,SUM($E198:AU198)&lt;'Summary&amp;Assumptions'!$G$32*$B198,$D198&gt;='Summary&amp;Assumptions'!$D$17,BA$47&gt;=$D198,BA$47&lt;=EDATE($D198,'Summary&amp;Assumptions'!$G$32))*$B198+AND(BA$56&lt;'Summary&amp;Assumptions'!$J$31,BA$47&gt;=$FO198,BA$47&lt;=$FP198)*(('Summary&amp;Assumptions'!$H$25*$C198)*(1+'Summary&amp;Assumptions'!$J$29)^(BA$46-1))+AND(BA$56&lt;'Summary&amp;Assumptions'!$J$31,BA$47&gt;=$FQ198,BA$47&lt;=$FR198)*(('Summary&amp;Assumptions'!$H$25*$C198)*(1+'Summary&amp;Assumptions'!$J$29)^(BA$46-1))</f>
        <v>0</v>
      </c>
      <c r="AW198" s="588">
        <f>AND(BB$55&gt;0,SUM($E198:AV198)&lt;'Summary&amp;Assumptions'!$G$32*$B198,$D198&gt;='Summary&amp;Assumptions'!$D$17,BB$47&gt;=$D198,BB$47&lt;=EDATE($D198,'Summary&amp;Assumptions'!$G$32))*$B198+AND(BB$56&lt;'Summary&amp;Assumptions'!$J$31,BB$47&gt;=$FO198,BB$47&lt;=$FP198)*(('Summary&amp;Assumptions'!$H$25*$C198)*(1+'Summary&amp;Assumptions'!$J$29)^(BB$46-1))+AND(BB$56&lt;'Summary&amp;Assumptions'!$J$31,BB$47&gt;=$FQ198,BB$47&lt;=$FR198)*(('Summary&amp;Assumptions'!$H$25*$C198)*(1+'Summary&amp;Assumptions'!$J$29)^(BB$46-1))</f>
        <v>0</v>
      </c>
      <c r="AX198" s="588">
        <f>AND(BC$55&gt;0,SUM($E198:AW198)&lt;'Summary&amp;Assumptions'!$G$32*$B198,$D198&gt;='Summary&amp;Assumptions'!$D$17,BC$47&gt;=$D198,BC$47&lt;=EDATE($D198,'Summary&amp;Assumptions'!$G$32))*$B198+AND(BC$56&lt;'Summary&amp;Assumptions'!$J$31,BC$47&gt;=$FO198,BC$47&lt;=$FP198)*(('Summary&amp;Assumptions'!$H$25*$C198)*(1+'Summary&amp;Assumptions'!$J$29)^(BC$46-1))+AND(BC$56&lt;'Summary&amp;Assumptions'!$J$31,BC$47&gt;=$FQ198,BC$47&lt;=$FR198)*(('Summary&amp;Assumptions'!$H$25*$C198)*(1+'Summary&amp;Assumptions'!$J$29)^(BC$46-1))</f>
        <v>0</v>
      </c>
      <c r="AY198" s="588">
        <f>AND(BD$55&gt;0,SUM($E198:AX198)&lt;'Summary&amp;Assumptions'!$G$32*$B198,$D198&gt;='Summary&amp;Assumptions'!$D$17,BD$47&gt;=$D198,BD$47&lt;=EDATE($D198,'Summary&amp;Assumptions'!$G$32))*$B198+AND(BD$56&lt;'Summary&amp;Assumptions'!$J$31,BD$47&gt;=$FO198,BD$47&lt;=$FP198)*(('Summary&amp;Assumptions'!$H$25*$C198)*(1+'Summary&amp;Assumptions'!$J$29)^(BD$46-1))+AND(BD$56&lt;'Summary&amp;Assumptions'!$J$31,BD$47&gt;=$FQ198,BD$47&lt;=$FR198)*(('Summary&amp;Assumptions'!$H$25*$C198)*(1+'Summary&amp;Assumptions'!$J$29)^(BD$46-1))</f>
        <v>0</v>
      </c>
      <c r="AZ198" s="588">
        <f>AND(BE$55&gt;0,SUM($E198:AY198)&lt;'Summary&amp;Assumptions'!$G$32*$B198,$D198&gt;='Summary&amp;Assumptions'!$D$17,BE$47&gt;=$D198,BE$47&lt;=EDATE($D198,'Summary&amp;Assumptions'!$G$32))*$B198+AND(BE$56&lt;'Summary&amp;Assumptions'!$J$31,BE$47&gt;=$FO198,BE$47&lt;=$FP198)*(('Summary&amp;Assumptions'!$H$25*$C198)*(1+'Summary&amp;Assumptions'!$J$29)^(BE$46-1))+AND(BE$56&lt;'Summary&amp;Assumptions'!$J$31,BE$47&gt;=$FQ198,BE$47&lt;=$FR198)*(('Summary&amp;Assumptions'!$H$25*$C198)*(1+'Summary&amp;Assumptions'!$J$29)^(BE$46-1))</f>
        <v>0</v>
      </c>
      <c r="BA198" s="588">
        <f>AND(BF$55&gt;0,SUM($E198:AZ198)&lt;'Summary&amp;Assumptions'!$G$32*$B198,$D198&gt;='Summary&amp;Assumptions'!$D$17,BF$47&gt;=$D198,BF$47&lt;=EDATE($D198,'Summary&amp;Assumptions'!$G$32))*$B198+AND(BF$56&lt;'Summary&amp;Assumptions'!$J$31,BF$47&gt;=$FO198,BF$47&lt;=$FP198)*(('Summary&amp;Assumptions'!$H$25*$C198)*(1+'Summary&amp;Assumptions'!$J$29)^(BF$46-1))+AND(BF$56&lt;'Summary&amp;Assumptions'!$J$31,BF$47&gt;=$FQ198,BF$47&lt;=$FR198)*(('Summary&amp;Assumptions'!$H$25*$C198)*(1+'Summary&amp;Assumptions'!$J$29)^(BF$46-1))</f>
        <v>0</v>
      </c>
      <c r="BB198" s="588">
        <f>AND(BG$55&gt;0,SUM($E198:BA198)&lt;'Summary&amp;Assumptions'!$G$32*$B198,$D198&gt;='Summary&amp;Assumptions'!$D$17,BG$47&gt;=$D198,BG$47&lt;=EDATE($D198,'Summary&amp;Assumptions'!$G$32))*$B198+AND(BG$56&lt;'Summary&amp;Assumptions'!$J$31,BG$47&gt;=$FO198,BG$47&lt;=$FP198)*(('Summary&amp;Assumptions'!$H$25*$C198)*(1+'Summary&amp;Assumptions'!$J$29)^(BG$46-1))+AND(BG$56&lt;'Summary&amp;Assumptions'!$J$31,BG$47&gt;=$FQ198,BG$47&lt;=$FR198)*(('Summary&amp;Assumptions'!$H$25*$C198)*(1+'Summary&amp;Assumptions'!$J$29)^(BG$46-1))</f>
        <v>0</v>
      </c>
      <c r="BC198" s="588">
        <f>AND(BH$55&gt;0,SUM($E198:BB198)&lt;'Summary&amp;Assumptions'!$G$32*$B198,$D198&gt;='Summary&amp;Assumptions'!$D$17,BH$47&gt;=$D198,BH$47&lt;=EDATE($D198,'Summary&amp;Assumptions'!$G$32))*$B198+AND(BH$56&lt;'Summary&amp;Assumptions'!$J$31,BH$47&gt;=$FO198,BH$47&lt;=$FP198)*(('Summary&amp;Assumptions'!$H$25*$C198)*(1+'Summary&amp;Assumptions'!$J$29)^(BH$46-1))+AND(BH$56&lt;'Summary&amp;Assumptions'!$J$31,BH$47&gt;=$FQ198,BH$47&lt;=$FR198)*(('Summary&amp;Assumptions'!$H$25*$C198)*(1+'Summary&amp;Assumptions'!$J$29)^(BH$46-1))</f>
        <v>0</v>
      </c>
      <c r="BD198" s="588">
        <f>AND(BI$55&gt;0,SUM($E198:BC198)&lt;'Summary&amp;Assumptions'!$G$32*$B198,$D198&gt;='Summary&amp;Assumptions'!$D$17,BI$47&gt;=$D198,BI$47&lt;=EDATE($D198,'Summary&amp;Assumptions'!$G$32))*$B198+AND(BI$56&lt;'Summary&amp;Assumptions'!$J$31,BI$47&gt;=$FO198,BI$47&lt;=$FP198)*(('Summary&amp;Assumptions'!$H$25*$C198)*(1+'Summary&amp;Assumptions'!$J$29)^(BI$46-1))+AND(BI$56&lt;'Summary&amp;Assumptions'!$J$31,BI$47&gt;=$FQ198,BI$47&lt;=$FR198)*(('Summary&amp;Assumptions'!$H$25*$C198)*(1+'Summary&amp;Assumptions'!$J$29)^(BI$46-1))</f>
        <v>0</v>
      </c>
      <c r="BE198" s="588">
        <f>AND(BJ$55&gt;0,SUM($E198:BD198)&lt;'Summary&amp;Assumptions'!$G$32*$B198,$D198&gt;='Summary&amp;Assumptions'!$D$17,BJ$47&gt;=$D198,BJ$47&lt;=EDATE($D198,'Summary&amp;Assumptions'!$G$32))*$B198+AND(BJ$56&lt;'Summary&amp;Assumptions'!$J$31,BJ$47&gt;=$FO198,BJ$47&lt;=$FP198)*(('Summary&amp;Assumptions'!$H$25*$C198)*(1+'Summary&amp;Assumptions'!$J$29)^(BJ$46-1))+AND(BJ$56&lt;'Summary&amp;Assumptions'!$J$31,BJ$47&gt;=$FQ198,BJ$47&lt;=$FR198)*(('Summary&amp;Assumptions'!$H$25*$C198)*(1+'Summary&amp;Assumptions'!$J$29)^(BJ$46-1))</f>
        <v>0</v>
      </c>
      <c r="BF198" s="588">
        <f>AND(BK$55&gt;0,SUM($E198:BE198)&lt;'Summary&amp;Assumptions'!$G$32*$B198,$D198&gt;='Summary&amp;Assumptions'!$D$17,BK$47&gt;=$D198,BK$47&lt;=EDATE($D198,'Summary&amp;Assumptions'!$G$32))*$B198+AND(BK$56&lt;'Summary&amp;Assumptions'!$J$31,BK$47&gt;=$FO198,BK$47&lt;=$FP198)*(('Summary&amp;Assumptions'!$H$25*$C198)*(1+'Summary&amp;Assumptions'!$J$29)^(BK$46-1))+AND(BK$56&lt;'Summary&amp;Assumptions'!$J$31,BK$47&gt;=$FQ198,BK$47&lt;=$FR198)*(('Summary&amp;Assumptions'!$H$25*$C198)*(1+'Summary&amp;Assumptions'!$J$29)^(BK$46-1))</f>
        <v>0</v>
      </c>
      <c r="BG198" s="588">
        <f>AND(BL$55&gt;0,SUM($E198:BF198)&lt;'Summary&amp;Assumptions'!$G$32*$B198,$D198&gt;='Summary&amp;Assumptions'!$D$17,BL$47&gt;=$D198,BL$47&lt;=EDATE($D198,'Summary&amp;Assumptions'!$G$32))*$B198+AND(BL$56&lt;'Summary&amp;Assumptions'!$J$31,BL$47&gt;=$FO198,BL$47&lt;=$FP198)*(('Summary&amp;Assumptions'!$H$25*$C198)*(1+'Summary&amp;Assumptions'!$J$29)^(BL$46-1))+AND(BL$56&lt;'Summary&amp;Assumptions'!$J$31,BL$47&gt;=$FQ198,BL$47&lt;=$FR198)*(('Summary&amp;Assumptions'!$H$25*$C198)*(1+'Summary&amp;Assumptions'!$J$29)^(BL$46-1))</f>
        <v>0</v>
      </c>
      <c r="BH198" s="588">
        <f>AND(BM$55&gt;0,SUM($E198:BG198)&lt;'Summary&amp;Assumptions'!$G$32*$B198,$D198&gt;='Summary&amp;Assumptions'!$D$17,BM$47&gt;=$D198,BM$47&lt;=EDATE($D198,'Summary&amp;Assumptions'!$G$32))*$B198+AND(BM$56&lt;'Summary&amp;Assumptions'!$J$31,BM$47&gt;=$FO198,BM$47&lt;=$FP198)*(('Summary&amp;Assumptions'!$H$25*$C198)*(1+'Summary&amp;Assumptions'!$J$29)^(BM$46-1))+AND(BM$56&lt;'Summary&amp;Assumptions'!$J$31,BM$47&gt;=$FQ198,BM$47&lt;=$FR198)*(('Summary&amp;Assumptions'!$H$25*$C198)*(1+'Summary&amp;Assumptions'!$J$29)^(BM$46-1))</f>
        <v>0</v>
      </c>
      <c r="BI198" s="588">
        <f>AND(BN$55&gt;0,SUM($E198:BH198)&lt;'Summary&amp;Assumptions'!$G$32*$B198,$D198&gt;='Summary&amp;Assumptions'!$D$17,BN$47&gt;=$D198,BN$47&lt;=EDATE($D198,'Summary&amp;Assumptions'!$G$32))*$B198+AND(BN$56&lt;'Summary&amp;Assumptions'!$J$31,BN$47&gt;=$FO198,BN$47&lt;=$FP198)*(('Summary&amp;Assumptions'!$H$25*$C198)*(1+'Summary&amp;Assumptions'!$J$29)^(BN$46-1))+AND(BN$56&lt;'Summary&amp;Assumptions'!$J$31,BN$47&gt;=$FQ198,BN$47&lt;=$FR198)*(('Summary&amp;Assumptions'!$H$25*$C198)*(1+'Summary&amp;Assumptions'!$J$29)^(BN$46-1))</f>
        <v>0</v>
      </c>
      <c r="BJ198" s="588">
        <f>AND(BO$55&gt;0,SUM($E198:BI198)&lt;'Summary&amp;Assumptions'!$G$32*$B198,$D198&gt;='Summary&amp;Assumptions'!$D$17,BO$47&gt;=$D198,BO$47&lt;=EDATE($D198,'Summary&amp;Assumptions'!$G$32))*$B198+AND(BO$56&lt;'Summary&amp;Assumptions'!$J$31,BO$47&gt;=$FO198,BO$47&lt;=$FP198)*(('Summary&amp;Assumptions'!$H$25*$C198)*(1+'Summary&amp;Assumptions'!$J$29)^(BO$46-1))+AND(BO$56&lt;'Summary&amp;Assumptions'!$J$31,BO$47&gt;=$FQ198,BO$47&lt;=$FR198)*(('Summary&amp;Assumptions'!$H$25*$C198)*(1+'Summary&amp;Assumptions'!$J$29)^(BO$46-1))</f>
        <v>0</v>
      </c>
      <c r="BK198" s="588">
        <f>AND(BP$55&gt;0,SUM($E198:BJ198)&lt;'Summary&amp;Assumptions'!$G$32*$B198,$D198&gt;='Summary&amp;Assumptions'!$D$17,BP$47&gt;=$D198,BP$47&lt;=EDATE($D198,'Summary&amp;Assumptions'!$G$32))*$B198+AND(BP$56&lt;'Summary&amp;Assumptions'!$J$31,BP$47&gt;=$FO198,BP$47&lt;=$FP198)*(('Summary&amp;Assumptions'!$H$25*$C198)*(1+'Summary&amp;Assumptions'!$J$29)^(BP$46-1))+AND(BP$56&lt;'Summary&amp;Assumptions'!$J$31,BP$47&gt;=$FQ198,BP$47&lt;=$FR198)*(('Summary&amp;Assumptions'!$H$25*$C198)*(1+'Summary&amp;Assumptions'!$J$29)^(BP$46-1))</f>
        <v>0</v>
      </c>
      <c r="BL198" s="588">
        <f>AND(BQ$55&gt;0,SUM($E198:BK198)&lt;'Summary&amp;Assumptions'!$G$32*$B198,$D198&gt;='Summary&amp;Assumptions'!$D$17,BQ$47&gt;=$D198,BQ$47&lt;=EDATE($D198,'Summary&amp;Assumptions'!$G$32))*$B198+AND(BQ$56&lt;'Summary&amp;Assumptions'!$J$31,BQ$47&gt;=$FO198,BQ$47&lt;=$FP198)*(('Summary&amp;Assumptions'!$H$25*$C198)*(1+'Summary&amp;Assumptions'!$J$29)^(BQ$46-1))+AND(BQ$56&lt;'Summary&amp;Assumptions'!$J$31,BQ$47&gt;=$FQ198,BQ$47&lt;=$FR198)*(('Summary&amp;Assumptions'!$H$25*$C198)*(1+'Summary&amp;Assumptions'!$J$29)^(BQ$46-1))</f>
        <v>0</v>
      </c>
      <c r="BM198" s="588">
        <f>AND(BR$55&gt;0,SUM($E198:BL198)&lt;'Summary&amp;Assumptions'!$G$32*$B198,$D198&gt;='Summary&amp;Assumptions'!$D$17,BR$47&gt;=$D198,BR$47&lt;=EDATE($D198,'Summary&amp;Assumptions'!$G$32))*$B198+AND(BR$56&lt;'Summary&amp;Assumptions'!$J$31,BR$47&gt;=$FO198,BR$47&lt;=$FP198)*(('Summary&amp;Assumptions'!$H$25*$C198)*(1+'Summary&amp;Assumptions'!$J$29)^(BR$46-1))+AND(BR$56&lt;'Summary&amp;Assumptions'!$J$31,BR$47&gt;=$FQ198,BR$47&lt;=$FR198)*(('Summary&amp;Assumptions'!$H$25*$C198)*(1+'Summary&amp;Assumptions'!$J$29)^(BR$46-1))</f>
        <v>0</v>
      </c>
      <c r="BN198" s="588">
        <f>AND(BS$55&gt;0,SUM($E198:BM198)&lt;'Summary&amp;Assumptions'!$G$32*$B198,$D198&gt;='Summary&amp;Assumptions'!$D$17,BS$47&gt;=$D198,BS$47&lt;=EDATE($D198,'Summary&amp;Assumptions'!$G$32))*$B198+AND(BS$56&lt;'Summary&amp;Assumptions'!$J$31,BS$47&gt;=$FO198,BS$47&lt;=$FP198)*(('Summary&amp;Assumptions'!$H$25*$C198)*(1+'Summary&amp;Assumptions'!$J$29)^(BS$46-1))+AND(BS$56&lt;'Summary&amp;Assumptions'!$J$31,BS$47&gt;=$FQ198,BS$47&lt;=$FR198)*(('Summary&amp;Assumptions'!$H$25*$C198)*(1+'Summary&amp;Assumptions'!$J$29)^(BS$46-1))</f>
        <v>0</v>
      </c>
      <c r="BO198" s="588">
        <f>AND(BT$55&gt;0,SUM($E198:BN198)&lt;'Summary&amp;Assumptions'!$G$32*$B198,$D198&gt;='Summary&amp;Assumptions'!$D$17,BT$47&gt;=$D198,BT$47&lt;=EDATE($D198,'Summary&amp;Assumptions'!$G$32))*$B198+AND(BT$56&lt;'Summary&amp;Assumptions'!$J$31,BT$47&gt;=$FO198,BT$47&lt;=$FP198)*(('Summary&amp;Assumptions'!$H$25*$C198)*(1+'Summary&amp;Assumptions'!$J$29)^(BT$46-1))+AND(BT$56&lt;'Summary&amp;Assumptions'!$J$31,BT$47&gt;=$FQ198,BT$47&lt;=$FR198)*(('Summary&amp;Assumptions'!$H$25*$C198)*(1+'Summary&amp;Assumptions'!$J$29)^(BT$46-1))</f>
        <v>0</v>
      </c>
      <c r="BP198" s="588">
        <f>AND(BU$55&gt;0,SUM($E198:BO198)&lt;'Summary&amp;Assumptions'!$G$32*$B198,$D198&gt;='Summary&amp;Assumptions'!$D$17,BU$47&gt;=$D198,BU$47&lt;=EDATE($D198,'Summary&amp;Assumptions'!$G$32))*$B198+AND(BU$56&lt;'Summary&amp;Assumptions'!$J$31,BU$47&gt;=$FO198,BU$47&lt;=$FP198)*(('Summary&amp;Assumptions'!$H$25*$C198)*(1+'Summary&amp;Assumptions'!$J$29)^(BU$46-1))+AND(BU$56&lt;'Summary&amp;Assumptions'!$J$31,BU$47&gt;=$FQ198,BU$47&lt;=$FR198)*(('Summary&amp;Assumptions'!$H$25*$C198)*(1+'Summary&amp;Assumptions'!$J$29)^(BU$46-1))</f>
        <v>0</v>
      </c>
      <c r="BQ198" s="588">
        <f>AND(BV$55&gt;0,SUM($E198:BP198)&lt;'Summary&amp;Assumptions'!$G$32*$B198,$D198&gt;='Summary&amp;Assumptions'!$D$17,BV$47&gt;=$D198,BV$47&lt;=EDATE($D198,'Summary&amp;Assumptions'!$G$32))*$B198+AND(BV$56&lt;'Summary&amp;Assumptions'!$J$31,BV$47&gt;=$FO198,BV$47&lt;=$FP198)*(('Summary&amp;Assumptions'!$H$25*$C198)*(1+'Summary&amp;Assumptions'!$J$29)^(BV$46-1))+AND(BV$56&lt;'Summary&amp;Assumptions'!$J$31,BV$47&gt;=$FQ198,BV$47&lt;=$FR198)*(('Summary&amp;Assumptions'!$H$25*$C198)*(1+'Summary&amp;Assumptions'!$J$29)^(BV$46-1))</f>
        <v>0</v>
      </c>
      <c r="BR198" s="588">
        <f>AND(BW$55&gt;0,SUM($E198:BQ198)&lt;'Summary&amp;Assumptions'!$G$32*$B198,$D198&gt;='Summary&amp;Assumptions'!$D$17,BW$47&gt;=$D198,BW$47&lt;=EDATE($D198,'Summary&amp;Assumptions'!$G$32))*$B198+AND(BW$56&lt;'Summary&amp;Assumptions'!$J$31,BW$47&gt;=$FO198,BW$47&lt;=$FP198)*(('Summary&amp;Assumptions'!$H$25*$C198)*(1+'Summary&amp;Assumptions'!$J$29)^(BW$46-1))+AND(BW$56&lt;'Summary&amp;Assumptions'!$J$31,BW$47&gt;=$FQ198,BW$47&lt;=$FR198)*(('Summary&amp;Assumptions'!$H$25*$C198)*(1+'Summary&amp;Assumptions'!$J$29)^(BW$46-1))</f>
        <v>0</v>
      </c>
      <c r="BS198" s="588">
        <f>AND(BX$55&gt;0,SUM($E198:BR198)&lt;'Summary&amp;Assumptions'!$G$32*$B198,$D198&gt;='Summary&amp;Assumptions'!$D$17,BX$47&gt;=$D198,BX$47&lt;=EDATE($D198,'Summary&amp;Assumptions'!$G$32))*$B198+AND(BX$56&lt;'Summary&amp;Assumptions'!$J$31,BX$47&gt;=$FO198,BX$47&lt;=$FP198)*(('Summary&amp;Assumptions'!$H$25*$C198)*(1+'Summary&amp;Assumptions'!$J$29)^(BX$46-1))+AND(BX$56&lt;'Summary&amp;Assumptions'!$J$31,BX$47&gt;=$FQ198,BX$47&lt;=$FR198)*(('Summary&amp;Assumptions'!$H$25*$C198)*(1+'Summary&amp;Assumptions'!$J$29)^(BX$46-1))</f>
        <v>0</v>
      </c>
      <c r="BT198" s="588">
        <f>AND(BY$55&gt;0,SUM($E198:BS198)&lt;'Summary&amp;Assumptions'!$G$32*$B198,$D198&gt;='Summary&amp;Assumptions'!$D$17,BY$47&gt;=$D198,BY$47&lt;=EDATE($D198,'Summary&amp;Assumptions'!$G$32))*$B198+AND(BY$56&lt;'Summary&amp;Assumptions'!$J$31,BY$47&gt;=$FO198,BY$47&lt;=$FP198)*(('Summary&amp;Assumptions'!$H$25*$C198)*(1+'Summary&amp;Assumptions'!$J$29)^(BY$46-1))+AND(BY$56&lt;'Summary&amp;Assumptions'!$J$31,BY$47&gt;=$FQ198,BY$47&lt;=$FR198)*(('Summary&amp;Assumptions'!$H$25*$C198)*(1+'Summary&amp;Assumptions'!$J$29)^(BY$46-1))</f>
        <v>0</v>
      </c>
      <c r="BU198" s="588">
        <f>AND(BZ$55&gt;0,SUM($E198:BT198)&lt;'Summary&amp;Assumptions'!$G$32*$B198,$D198&gt;='Summary&amp;Assumptions'!$D$17,BZ$47&gt;=$D198,BZ$47&lt;=EDATE($D198,'Summary&amp;Assumptions'!$G$32))*$B198+AND(BZ$56&lt;'Summary&amp;Assumptions'!$J$31,BZ$47&gt;=$FO198,BZ$47&lt;=$FP198)*(('Summary&amp;Assumptions'!$H$25*$C198)*(1+'Summary&amp;Assumptions'!$J$29)^(BZ$46-1))+AND(BZ$56&lt;'Summary&amp;Assumptions'!$J$31,BZ$47&gt;=$FQ198,BZ$47&lt;=$FR198)*(('Summary&amp;Assumptions'!$H$25*$C198)*(1+'Summary&amp;Assumptions'!$J$29)^(BZ$46-1))</f>
        <v>0</v>
      </c>
      <c r="BV198" s="588">
        <f>AND(CA$55&gt;0,SUM($E198:BU198)&lt;'Summary&amp;Assumptions'!$G$32*$B198,$D198&gt;='Summary&amp;Assumptions'!$D$17,CA$47&gt;=$D198,CA$47&lt;=EDATE($D198,'Summary&amp;Assumptions'!$G$32))*$B198+AND(CA$56&lt;'Summary&amp;Assumptions'!$J$31,CA$47&gt;=$FO198,CA$47&lt;=$FP198)*(('Summary&amp;Assumptions'!$H$25*$C198)*(1+'Summary&amp;Assumptions'!$J$29)^(CA$46-1))+AND(CA$56&lt;'Summary&amp;Assumptions'!$J$31,CA$47&gt;=$FQ198,CA$47&lt;=$FR198)*(('Summary&amp;Assumptions'!$H$25*$C198)*(1+'Summary&amp;Assumptions'!$J$29)^(CA$46-1))</f>
        <v>0</v>
      </c>
      <c r="BW198" s="588">
        <f>AND(CB$55&gt;0,SUM($E198:BV198)&lt;'Summary&amp;Assumptions'!$G$32*$B198,$D198&gt;='Summary&amp;Assumptions'!$D$17,CB$47&gt;=$D198,CB$47&lt;=EDATE($D198,'Summary&amp;Assumptions'!$G$32))*$B198+AND(CB$56&lt;'Summary&amp;Assumptions'!$J$31,CB$47&gt;=$FO198,CB$47&lt;=$FP198)*(('Summary&amp;Assumptions'!$H$25*$C198)*(1+'Summary&amp;Assumptions'!$J$29)^(CB$46-1))+AND(CB$56&lt;'Summary&amp;Assumptions'!$J$31,CB$47&gt;=$FQ198,CB$47&lt;=$FR198)*(('Summary&amp;Assumptions'!$H$25*$C198)*(1+'Summary&amp;Assumptions'!$J$29)^(CB$46-1))</f>
        <v>0</v>
      </c>
      <c r="BX198" s="588">
        <f>AND(CC$55&gt;0,SUM($E198:BW198)&lt;'Summary&amp;Assumptions'!$G$32*$B198,$D198&gt;='Summary&amp;Assumptions'!$D$17,CC$47&gt;=$D198,CC$47&lt;=EDATE($D198,'Summary&amp;Assumptions'!$G$32))*$B198+AND(CC$56&lt;'Summary&amp;Assumptions'!$J$31,CC$47&gt;=$FO198,CC$47&lt;=$FP198)*(('Summary&amp;Assumptions'!$H$25*$C198)*(1+'Summary&amp;Assumptions'!$J$29)^(CC$46-1))+AND(CC$56&lt;'Summary&amp;Assumptions'!$J$31,CC$47&gt;=$FQ198,CC$47&lt;=$FR198)*(('Summary&amp;Assumptions'!$H$25*$C198)*(1+'Summary&amp;Assumptions'!$J$29)^(CC$46-1))</f>
        <v>0</v>
      </c>
      <c r="BY198" s="588">
        <f>AND(CD$55&gt;0,SUM($E198:BX198)&lt;'Summary&amp;Assumptions'!$G$32*$B198,$D198&gt;='Summary&amp;Assumptions'!$D$17,CD$47&gt;=$D198,CD$47&lt;=EDATE($D198,'Summary&amp;Assumptions'!$G$32))*$B198+AND(CD$56&lt;'Summary&amp;Assumptions'!$J$31,CD$47&gt;=$FO198,CD$47&lt;=$FP198)*(('Summary&amp;Assumptions'!$H$25*$C198)*(1+'Summary&amp;Assumptions'!$J$29)^(CD$46-1))+AND(CD$56&lt;'Summary&amp;Assumptions'!$J$31,CD$47&gt;=$FQ198,CD$47&lt;=$FR198)*(('Summary&amp;Assumptions'!$H$25*$C198)*(1+'Summary&amp;Assumptions'!$J$29)^(CD$46-1))</f>
        <v>0</v>
      </c>
      <c r="BZ198" s="588">
        <f>AND(CE$55&gt;0,SUM($E198:BY198)&lt;'Summary&amp;Assumptions'!$G$32*$B198,$D198&gt;='Summary&amp;Assumptions'!$D$17,CE$47&gt;=$D198,CE$47&lt;=EDATE($D198,'Summary&amp;Assumptions'!$G$32))*$B198+AND(CE$56&lt;'Summary&amp;Assumptions'!$J$31,CE$47&gt;=$FO198,CE$47&lt;=$FP198)*(('Summary&amp;Assumptions'!$H$25*$C198)*(1+'Summary&amp;Assumptions'!$J$29)^(CE$46-1))+AND(CE$56&lt;'Summary&amp;Assumptions'!$J$31,CE$47&gt;=$FQ198,CE$47&lt;=$FR198)*(('Summary&amp;Assumptions'!$H$25*$C198)*(1+'Summary&amp;Assumptions'!$J$29)^(CE$46-1))</f>
        <v>0</v>
      </c>
      <c r="CA198" s="588">
        <f>AND(CF$55&gt;0,SUM($E198:BZ198)&lt;'Summary&amp;Assumptions'!$G$32*$B198,$D198&gt;='Summary&amp;Assumptions'!$D$17,CF$47&gt;=$D198,CF$47&lt;=EDATE($D198,'Summary&amp;Assumptions'!$G$32))*$B198+AND(CF$56&lt;'Summary&amp;Assumptions'!$J$31,CF$47&gt;=$FO198,CF$47&lt;=$FP198)*(('Summary&amp;Assumptions'!$H$25*$C198)*(1+'Summary&amp;Assumptions'!$J$29)^(CF$46-1))+AND(CF$56&lt;'Summary&amp;Assumptions'!$J$31,CF$47&gt;=$FQ198,CF$47&lt;=$FR198)*(('Summary&amp;Assumptions'!$H$25*$C198)*(1+'Summary&amp;Assumptions'!$J$29)^(CF$46-1))</f>
        <v>0</v>
      </c>
      <c r="CB198" s="588">
        <f>AND(CG$55&gt;0,SUM($E198:CA198)&lt;'Summary&amp;Assumptions'!$G$32*$B198,$D198&gt;='Summary&amp;Assumptions'!$D$17,CG$47&gt;=$D198,CG$47&lt;=EDATE($D198,'Summary&amp;Assumptions'!$G$32))*$B198+AND(CG$56&lt;'Summary&amp;Assumptions'!$J$31,CG$47&gt;=$FO198,CG$47&lt;=$FP198)*(('Summary&amp;Assumptions'!$H$25*$C198)*(1+'Summary&amp;Assumptions'!$J$29)^(CG$46-1))+AND(CG$56&lt;'Summary&amp;Assumptions'!$J$31,CG$47&gt;=$FQ198,CG$47&lt;=$FR198)*(('Summary&amp;Assumptions'!$H$25*$C198)*(1+'Summary&amp;Assumptions'!$J$29)^(CG$46-1))</f>
        <v>0</v>
      </c>
      <c r="CC198" s="588">
        <f>AND(CH$55&gt;0,SUM($E198:CB198)&lt;'Summary&amp;Assumptions'!$G$32*$B198,$D198&gt;='Summary&amp;Assumptions'!$D$17,CH$47&gt;=$D198,CH$47&lt;=EDATE($D198,'Summary&amp;Assumptions'!$G$32))*$B198+AND(CH$56&lt;'Summary&amp;Assumptions'!$J$31,CH$47&gt;=$FO198,CH$47&lt;=$FP198)*(('Summary&amp;Assumptions'!$H$25*$C198)*(1+'Summary&amp;Assumptions'!$J$29)^(CH$46-1))+AND(CH$56&lt;'Summary&amp;Assumptions'!$J$31,CH$47&gt;=$FQ198,CH$47&lt;=$FR198)*(('Summary&amp;Assumptions'!$H$25*$C198)*(1+'Summary&amp;Assumptions'!$J$29)^(CH$46-1))</f>
        <v>0</v>
      </c>
      <c r="CD198" s="588">
        <f>AND(CI$55&gt;0,SUM($E198:CC198)&lt;'Summary&amp;Assumptions'!$G$32*$B198,$D198&gt;='Summary&amp;Assumptions'!$D$17,CI$47&gt;=$D198,CI$47&lt;=EDATE($D198,'Summary&amp;Assumptions'!$G$32))*$B198+AND(CI$56&lt;'Summary&amp;Assumptions'!$J$31,CI$47&gt;=$FO198,CI$47&lt;=$FP198)*(('Summary&amp;Assumptions'!$H$25*$C198)*(1+'Summary&amp;Assumptions'!$J$29)^(CI$46-1))+AND(CI$56&lt;'Summary&amp;Assumptions'!$J$31,CI$47&gt;=$FQ198,CI$47&lt;=$FR198)*(('Summary&amp;Assumptions'!$H$25*$C198)*(1+'Summary&amp;Assumptions'!$J$29)^(CI$46-1))</f>
        <v>0</v>
      </c>
      <c r="CE198" s="588">
        <f>AND(CJ$55&gt;0,SUM($E198:CD198)&lt;'Summary&amp;Assumptions'!$G$32*$B198,$D198&gt;='Summary&amp;Assumptions'!$D$17,CJ$47&gt;=$D198,CJ$47&lt;=EDATE($D198,'Summary&amp;Assumptions'!$G$32))*$B198+AND(CJ$56&lt;'Summary&amp;Assumptions'!$J$31,CJ$47&gt;=$FO198,CJ$47&lt;=$FP198)*(('Summary&amp;Assumptions'!$H$25*$C198)*(1+'Summary&amp;Assumptions'!$J$29)^(CJ$46-1))+AND(CJ$56&lt;'Summary&amp;Assumptions'!$J$31,CJ$47&gt;=$FQ198,CJ$47&lt;=$FR198)*(('Summary&amp;Assumptions'!$H$25*$C198)*(1+'Summary&amp;Assumptions'!$J$29)^(CJ$46-1))</f>
        <v>0</v>
      </c>
      <c r="CF198" s="588">
        <f>AND(CK$55&gt;0,SUM($E198:CE198)&lt;'Summary&amp;Assumptions'!$G$32*$B198,$D198&gt;='Summary&amp;Assumptions'!$D$17,CK$47&gt;=$D198,CK$47&lt;=EDATE($D198,'Summary&amp;Assumptions'!$G$32))*$B198+AND(CK$56&lt;'Summary&amp;Assumptions'!$J$31,CK$47&gt;=$FO198,CK$47&lt;=$FP198)*(('Summary&amp;Assumptions'!$H$25*$C198)*(1+'Summary&amp;Assumptions'!$J$29)^(CK$46-1))+AND(CK$56&lt;'Summary&amp;Assumptions'!$J$31,CK$47&gt;=$FQ198,CK$47&lt;=$FR198)*(('Summary&amp;Assumptions'!$H$25*$C198)*(1+'Summary&amp;Assumptions'!$J$29)^(CK$46-1))</f>
        <v>0</v>
      </c>
      <c r="CG198" s="588">
        <f>AND(CL$55&gt;0,SUM($E198:CF198)&lt;'Summary&amp;Assumptions'!$G$32*$B198,$D198&gt;='Summary&amp;Assumptions'!$D$17,CL$47&gt;=$D198,CL$47&lt;=EDATE($D198,'Summary&amp;Assumptions'!$G$32))*$B198+AND(CL$56&lt;'Summary&amp;Assumptions'!$J$31,CL$47&gt;=$FO198,CL$47&lt;=$FP198)*(('Summary&amp;Assumptions'!$H$25*$C198)*(1+'Summary&amp;Assumptions'!$J$29)^(CL$46-1))+AND(CL$56&lt;'Summary&amp;Assumptions'!$J$31,CL$47&gt;=$FQ198,CL$47&lt;=$FR198)*(('Summary&amp;Assumptions'!$H$25*$C198)*(1+'Summary&amp;Assumptions'!$J$29)^(CL$46-1))</f>
        <v>0</v>
      </c>
      <c r="CH198" s="588">
        <f>AND(CM$55&gt;0,SUM($E198:CG198)&lt;'Summary&amp;Assumptions'!$G$32*$B198,$D198&gt;='Summary&amp;Assumptions'!$D$17,CM$47&gt;=$D198,CM$47&lt;=EDATE($D198,'Summary&amp;Assumptions'!$G$32))*$B198+AND(CM$56&lt;'Summary&amp;Assumptions'!$J$31,CM$47&gt;=$FO198,CM$47&lt;=$FP198)*(('Summary&amp;Assumptions'!$H$25*$C198)*(1+'Summary&amp;Assumptions'!$J$29)^(CM$46-1))+AND(CM$56&lt;'Summary&amp;Assumptions'!$J$31,CM$47&gt;=$FQ198,CM$47&lt;=$FR198)*(('Summary&amp;Assumptions'!$H$25*$C198)*(1+'Summary&amp;Assumptions'!$J$29)^(CM$46-1))</f>
        <v>0</v>
      </c>
      <c r="CI198" s="588">
        <f>AND(CN$55&gt;0,SUM($E198:CH198)&lt;'Summary&amp;Assumptions'!$G$32*$B198,$D198&gt;='Summary&amp;Assumptions'!$D$17,CN$47&gt;=$D198,CN$47&lt;=EDATE($D198,'Summary&amp;Assumptions'!$G$32))*$B198+AND(CN$56&lt;'Summary&amp;Assumptions'!$J$31,CN$47&gt;=$FO198,CN$47&lt;=$FP198)*(('Summary&amp;Assumptions'!$H$25*$C198)*(1+'Summary&amp;Assumptions'!$J$29)^(CN$46-1))+AND(CN$56&lt;'Summary&amp;Assumptions'!$J$31,CN$47&gt;=$FQ198,CN$47&lt;=$FR198)*(('Summary&amp;Assumptions'!$H$25*$C198)*(1+'Summary&amp;Assumptions'!$J$29)^(CN$46-1))</f>
        <v>0</v>
      </c>
      <c r="CJ198" s="588">
        <f>AND(CO$55&gt;0,SUM($E198:CI198)&lt;'Summary&amp;Assumptions'!$G$32*$B198,$D198&gt;='Summary&amp;Assumptions'!$D$17,CO$47&gt;=$D198,CO$47&lt;=EDATE($D198,'Summary&amp;Assumptions'!$G$32))*$B198+AND(CO$56&lt;'Summary&amp;Assumptions'!$J$31,CO$47&gt;=$FO198,CO$47&lt;=$FP198)*(('Summary&amp;Assumptions'!$H$25*$C198)*(1+'Summary&amp;Assumptions'!$J$29)^(CO$46-1))+AND(CO$56&lt;'Summary&amp;Assumptions'!$J$31,CO$47&gt;=$FQ198,CO$47&lt;=$FR198)*(('Summary&amp;Assumptions'!$H$25*$C198)*(1+'Summary&amp;Assumptions'!$J$29)^(CO$46-1))</f>
        <v>0</v>
      </c>
      <c r="CK198" s="588">
        <f>AND(CP$55&gt;0,SUM($E198:CJ198)&lt;'Summary&amp;Assumptions'!$G$32*$B198,$D198&gt;='Summary&amp;Assumptions'!$D$17,CP$47&gt;=$D198,CP$47&lt;=EDATE($D198,'Summary&amp;Assumptions'!$G$32))*$B198+AND(CP$56&lt;'Summary&amp;Assumptions'!$J$31,CP$47&gt;=$FO198,CP$47&lt;=$FP198)*(('Summary&amp;Assumptions'!$H$25*$C198)*(1+'Summary&amp;Assumptions'!$J$29)^(CP$46-1))+AND(CP$56&lt;'Summary&amp;Assumptions'!$J$31,CP$47&gt;=$FQ198,CP$47&lt;=$FR198)*(('Summary&amp;Assumptions'!$H$25*$C198)*(1+'Summary&amp;Assumptions'!$J$29)^(CP$46-1))</f>
        <v>0</v>
      </c>
      <c r="CL198" s="588">
        <f>AND(CQ$55&gt;0,SUM($E198:CK198)&lt;'Summary&amp;Assumptions'!$G$32*$B198,$D198&gt;='Summary&amp;Assumptions'!$D$17,CQ$47&gt;=$D198,CQ$47&lt;=EDATE($D198,'Summary&amp;Assumptions'!$G$32))*$B198+AND(CQ$56&lt;'Summary&amp;Assumptions'!$J$31,CQ$47&gt;=$FO198,CQ$47&lt;=$FP198)*(('Summary&amp;Assumptions'!$H$25*$C198)*(1+'Summary&amp;Assumptions'!$J$29)^(CQ$46-1))+AND(CQ$56&lt;'Summary&amp;Assumptions'!$J$31,CQ$47&gt;=$FQ198,CQ$47&lt;=$FR198)*(('Summary&amp;Assumptions'!$H$25*$C198)*(1+'Summary&amp;Assumptions'!$J$29)^(CQ$46-1))</f>
        <v>0</v>
      </c>
      <c r="CM198" s="588">
        <f>AND(CR$55&gt;0,SUM($E198:CL198)&lt;'Summary&amp;Assumptions'!$G$32*$B198,$D198&gt;='Summary&amp;Assumptions'!$D$17,CR$47&gt;=$D198,CR$47&lt;=EDATE($D198,'Summary&amp;Assumptions'!$G$32))*$B198+AND(CR$56&lt;'Summary&amp;Assumptions'!$J$31,CR$47&gt;=$FO198,CR$47&lt;=$FP198)*(('Summary&amp;Assumptions'!$H$25*$C198)*(1+'Summary&amp;Assumptions'!$J$29)^(CR$46-1))+AND(CR$56&lt;'Summary&amp;Assumptions'!$J$31,CR$47&gt;=$FQ198,CR$47&lt;=$FR198)*(('Summary&amp;Assumptions'!$H$25*$C198)*(1+'Summary&amp;Assumptions'!$J$29)^(CR$46-1))</f>
        <v>0</v>
      </c>
      <c r="CN198" s="588">
        <f>AND(CS$55&gt;0,SUM($E198:CM198)&lt;'Summary&amp;Assumptions'!$G$32*$B198,$D198&gt;='Summary&amp;Assumptions'!$D$17,CS$47&gt;=$D198,CS$47&lt;=EDATE($D198,'Summary&amp;Assumptions'!$G$32))*$B198+AND(CS$56&lt;'Summary&amp;Assumptions'!$J$31,CS$47&gt;=$FO198,CS$47&lt;=$FP198)*(('Summary&amp;Assumptions'!$H$25*$C198)*(1+'Summary&amp;Assumptions'!$J$29)^(CS$46-1))+AND(CS$56&lt;'Summary&amp;Assumptions'!$J$31,CS$47&gt;=$FQ198,CS$47&lt;=$FR198)*(('Summary&amp;Assumptions'!$H$25*$C198)*(1+'Summary&amp;Assumptions'!$J$29)^(CS$46-1))</f>
        <v>0</v>
      </c>
      <c r="CO198" s="588">
        <f>AND(CT$55&gt;0,SUM($E198:CN198)&lt;'Summary&amp;Assumptions'!$G$32*$B198,$D198&gt;='Summary&amp;Assumptions'!$D$17,CT$47&gt;=$D198,CT$47&lt;=EDATE($D198,'Summary&amp;Assumptions'!$G$32))*$B198+AND(CT$56&lt;'Summary&amp;Assumptions'!$J$31,CT$47&gt;=$FO198,CT$47&lt;=$FP198)*(('Summary&amp;Assumptions'!$H$25*$C198)*(1+'Summary&amp;Assumptions'!$J$29)^(CT$46-1))+AND(CT$56&lt;'Summary&amp;Assumptions'!$J$31,CT$47&gt;=$FQ198,CT$47&lt;=$FR198)*(('Summary&amp;Assumptions'!$H$25*$C198)*(1+'Summary&amp;Assumptions'!$J$29)^(CT$46-1))</f>
        <v>0</v>
      </c>
      <c r="CP198" s="588">
        <f>AND(CU$55&gt;0,SUM($E198:CO198)&lt;'Summary&amp;Assumptions'!$G$32*$B198,$D198&gt;='Summary&amp;Assumptions'!$D$17,CU$47&gt;=$D198,CU$47&lt;=EDATE($D198,'Summary&amp;Assumptions'!$G$32))*$B198+AND(CU$56&lt;'Summary&amp;Assumptions'!$J$31,CU$47&gt;=$FO198,CU$47&lt;=$FP198)*(('Summary&amp;Assumptions'!$H$25*$C198)*(1+'Summary&amp;Assumptions'!$J$29)^(CU$46-1))+AND(CU$56&lt;'Summary&amp;Assumptions'!$J$31,CU$47&gt;=$FQ198,CU$47&lt;=$FR198)*(('Summary&amp;Assumptions'!$H$25*$C198)*(1+'Summary&amp;Assumptions'!$J$29)^(CU$46-1))</f>
        <v>0</v>
      </c>
      <c r="CQ198" s="588">
        <f>AND(CV$55&gt;0,SUM($E198:CP198)&lt;'Summary&amp;Assumptions'!$G$32*$B198,$D198&gt;='Summary&amp;Assumptions'!$D$17,CV$47&gt;=$D198,CV$47&lt;=EDATE($D198,'Summary&amp;Assumptions'!$G$32))*$B198+AND(CV$56&lt;'Summary&amp;Assumptions'!$J$31,CV$47&gt;=$FO198,CV$47&lt;=$FP198)*(('Summary&amp;Assumptions'!$H$25*$C198)*(1+'Summary&amp;Assumptions'!$J$29)^(CV$46-1))+AND(CV$56&lt;'Summary&amp;Assumptions'!$J$31,CV$47&gt;=$FQ198,CV$47&lt;=$FR198)*(('Summary&amp;Assumptions'!$H$25*$C198)*(1+'Summary&amp;Assumptions'!$J$29)^(CV$46-1))</f>
        <v>0</v>
      </c>
      <c r="CR198" s="588">
        <f>AND(CW$55&gt;0,SUM($E198:CQ198)&lt;'Summary&amp;Assumptions'!$G$32*$B198,$D198&gt;='Summary&amp;Assumptions'!$D$17,CW$47&gt;=$D198,CW$47&lt;=EDATE($D198,'Summary&amp;Assumptions'!$G$32))*$B198+AND(CW$56&lt;'Summary&amp;Assumptions'!$J$31,CW$47&gt;=$FO198,CW$47&lt;=$FP198)*(('Summary&amp;Assumptions'!$H$25*$C198)*(1+'Summary&amp;Assumptions'!$J$29)^(CW$46-1))+AND(CW$56&lt;'Summary&amp;Assumptions'!$J$31,CW$47&gt;=$FQ198,CW$47&lt;=$FR198)*(('Summary&amp;Assumptions'!$H$25*$C198)*(1+'Summary&amp;Assumptions'!$J$29)^(CW$46-1))</f>
        <v>0</v>
      </c>
      <c r="CS198" s="588">
        <f>AND(CX$55&gt;0,SUM($E198:CR198)&lt;'Summary&amp;Assumptions'!$G$32*$B198,$D198&gt;='Summary&amp;Assumptions'!$D$17,CX$47&gt;=$D198,CX$47&lt;=EDATE($D198,'Summary&amp;Assumptions'!$G$32))*$B198+AND(CX$56&lt;'Summary&amp;Assumptions'!$J$31,CX$47&gt;=$FO198,CX$47&lt;=$FP198)*(('Summary&amp;Assumptions'!$H$25*$C198)*(1+'Summary&amp;Assumptions'!$J$29)^(CX$46-1))+AND(CX$56&lt;'Summary&amp;Assumptions'!$J$31,CX$47&gt;=$FQ198,CX$47&lt;=$FR198)*(('Summary&amp;Assumptions'!$H$25*$C198)*(1+'Summary&amp;Assumptions'!$J$29)^(CX$46-1))</f>
        <v>0</v>
      </c>
      <c r="CT198" s="588">
        <f>AND(CY$55&gt;0,SUM($E198:CS198)&lt;'Summary&amp;Assumptions'!$G$32*$B198,$D198&gt;='Summary&amp;Assumptions'!$D$17,CY$47&gt;=$D198,CY$47&lt;=EDATE($D198,'Summary&amp;Assumptions'!$G$32))*$B198+AND(CY$56&lt;'Summary&amp;Assumptions'!$J$31,CY$47&gt;=$FO198,CY$47&lt;=$FP198)*(('Summary&amp;Assumptions'!$H$25*$C198)*(1+'Summary&amp;Assumptions'!$J$29)^(CY$46-1))+AND(CY$56&lt;'Summary&amp;Assumptions'!$J$31,CY$47&gt;=$FQ198,CY$47&lt;=$FR198)*(('Summary&amp;Assumptions'!$H$25*$C198)*(1+'Summary&amp;Assumptions'!$J$29)^(CY$46-1))</f>
        <v>0</v>
      </c>
      <c r="CU198" s="588">
        <f>AND(CZ$55&gt;0,SUM($E198:CT198)&lt;'Summary&amp;Assumptions'!$G$32*$B198,$D198&gt;='Summary&amp;Assumptions'!$D$17,CZ$47&gt;=$D198,CZ$47&lt;=EDATE($D198,'Summary&amp;Assumptions'!$G$32))*$B198+AND(CZ$56&lt;'Summary&amp;Assumptions'!$J$31,CZ$47&gt;=$FO198,CZ$47&lt;=$FP198)*(('Summary&amp;Assumptions'!$H$25*$C198)*(1+'Summary&amp;Assumptions'!$J$29)^(CZ$46-1))+AND(CZ$56&lt;'Summary&amp;Assumptions'!$J$31,CZ$47&gt;=$FQ198,CZ$47&lt;=$FR198)*(('Summary&amp;Assumptions'!$H$25*$C198)*(1+'Summary&amp;Assumptions'!$J$29)^(CZ$46-1))</f>
        <v>0</v>
      </c>
      <c r="CV198" s="588">
        <f>AND(DA$55&gt;0,SUM($E198:CU198)&lt;'Summary&amp;Assumptions'!$G$32*$B198,$D198&gt;='Summary&amp;Assumptions'!$D$17,DA$47&gt;=$D198,DA$47&lt;=EDATE($D198,'Summary&amp;Assumptions'!$G$32))*$B198+AND(DA$56&lt;'Summary&amp;Assumptions'!$J$31,DA$47&gt;=$FO198,DA$47&lt;=$FP198)*(('Summary&amp;Assumptions'!$H$25*$C198)*(1+'Summary&amp;Assumptions'!$J$29)^(DA$46-1))+AND(DA$56&lt;'Summary&amp;Assumptions'!$J$31,DA$47&gt;=$FQ198,DA$47&lt;=$FR198)*(('Summary&amp;Assumptions'!$H$25*$C198)*(1+'Summary&amp;Assumptions'!$J$29)^(DA$46-1))</f>
        <v>0</v>
      </c>
      <c r="CW198" s="588">
        <f>AND(DB$55&gt;0,SUM($E198:CV198)&lt;'Summary&amp;Assumptions'!$G$32*$B198,$D198&gt;='Summary&amp;Assumptions'!$D$17,DB$47&gt;=$D198,DB$47&lt;=EDATE($D198,'Summary&amp;Assumptions'!$G$32))*$B198+AND(DB$56&lt;'Summary&amp;Assumptions'!$J$31,DB$47&gt;=$FO198,DB$47&lt;=$FP198)*(('Summary&amp;Assumptions'!$H$25*$C198)*(1+'Summary&amp;Assumptions'!$J$29)^(DB$46-1))+AND(DB$56&lt;'Summary&amp;Assumptions'!$J$31,DB$47&gt;=$FQ198,DB$47&lt;=$FR198)*(('Summary&amp;Assumptions'!$H$25*$C198)*(1+'Summary&amp;Assumptions'!$J$29)^(DB$46-1))</f>
        <v>0</v>
      </c>
      <c r="CX198" s="588">
        <f>AND(DC$55&gt;0,SUM($E198:CW198)&lt;'Summary&amp;Assumptions'!$G$32*$B198,$D198&gt;='Summary&amp;Assumptions'!$D$17,DC$47&gt;=$D198,DC$47&lt;=EDATE($D198,'Summary&amp;Assumptions'!$G$32))*$B198+AND(DC$56&lt;'Summary&amp;Assumptions'!$J$31,DC$47&gt;=$FO198,DC$47&lt;=$FP198)*(('Summary&amp;Assumptions'!$H$25*$C198)*(1+'Summary&amp;Assumptions'!$J$29)^(DC$46-1))+AND(DC$56&lt;'Summary&amp;Assumptions'!$J$31,DC$47&gt;=$FQ198,DC$47&lt;=$FR198)*(('Summary&amp;Assumptions'!$H$25*$C198)*(1+'Summary&amp;Assumptions'!$J$29)^(DC$46-1))</f>
        <v>0</v>
      </c>
      <c r="CY198" s="588">
        <f>AND(DD$55&gt;0,SUM($E198:CX198)&lt;'Summary&amp;Assumptions'!$G$32*$B198,$D198&gt;='Summary&amp;Assumptions'!$D$17,DD$47&gt;=$D198,DD$47&lt;=EDATE($D198,'Summary&amp;Assumptions'!$G$32))*$B198+AND(DD$56&lt;'Summary&amp;Assumptions'!$J$31,DD$47&gt;=$FO198,DD$47&lt;=$FP198)*(('Summary&amp;Assumptions'!$H$25*$C198)*(1+'Summary&amp;Assumptions'!$J$29)^(DD$46-1))+AND(DD$56&lt;'Summary&amp;Assumptions'!$J$31,DD$47&gt;=$FQ198,DD$47&lt;=$FR198)*(('Summary&amp;Assumptions'!$H$25*$C198)*(1+'Summary&amp;Assumptions'!$J$29)^(DD$46-1))</f>
        <v>0</v>
      </c>
      <c r="CZ198" s="588">
        <f>AND(DE$55&gt;0,SUM($E198:CY198)&lt;'Summary&amp;Assumptions'!$G$32*$B198,$D198&gt;='Summary&amp;Assumptions'!$D$17,DE$47&gt;=$D198,DE$47&lt;=EDATE($D198,'Summary&amp;Assumptions'!$G$32))*$B198+AND(DE$56&lt;'Summary&amp;Assumptions'!$J$31,DE$47&gt;=$FO198,DE$47&lt;=$FP198)*(('Summary&amp;Assumptions'!$H$25*$C198)*(1+'Summary&amp;Assumptions'!$J$29)^(DE$46-1))+AND(DE$56&lt;'Summary&amp;Assumptions'!$J$31,DE$47&gt;=$FQ198,DE$47&lt;=$FR198)*(('Summary&amp;Assumptions'!$H$25*$C198)*(1+'Summary&amp;Assumptions'!$J$29)^(DE$46-1))</f>
        <v>0</v>
      </c>
      <c r="DA198" s="588">
        <f>AND(DF$55&gt;0,SUM($E198:CZ198)&lt;'Summary&amp;Assumptions'!$G$32*$B198,$D198&gt;='Summary&amp;Assumptions'!$D$17,DF$47&gt;=$D198,DF$47&lt;=EDATE($D198,'Summary&amp;Assumptions'!$G$32))*$B198+AND(DF$56&lt;'Summary&amp;Assumptions'!$J$31,DF$47&gt;=$FO198,DF$47&lt;=$FP198)*(('Summary&amp;Assumptions'!$H$25*$C198)*(1+'Summary&amp;Assumptions'!$J$29)^(DF$46-1))+AND(DF$56&lt;'Summary&amp;Assumptions'!$J$31,DF$47&gt;=$FQ198,DF$47&lt;=$FR198)*(('Summary&amp;Assumptions'!$H$25*$C198)*(1+'Summary&amp;Assumptions'!$J$29)^(DF$46-1))</f>
        <v>0</v>
      </c>
      <c r="DB198" s="588">
        <f>AND(DG$55&gt;0,SUM($E198:DA198)&lt;'Summary&amp;Assumptions'!$G$32*$B198,$D198&gt;='Summary&amp;Assumptions'!$D$17,DG$47&gt;=$D198,DG$47&lt;=EDATE($D198,'Summary&amp;Assumptions'!$G$32))*$B198+AND(DG$56&lt;'Summary&amp;Assumptions'!$J$31,DG$47&gt;=$FO198,DG$47&lt;=$FP198)*(('Summary&amp;Assumptions'!$H$25*$C198)*(1+'Summary&amp;Assumptions'!$J$29)^(DG$46-1))+AND(DG$56&lt;'Summary&amp;Assumptions'!$J$31,DG$47&gt;=$FQ198,DG$47&lt;=$FR198)*(('Summary&amp;Assumptions'!$H$25*$C198)*(1+'Summary&amp;Assumptions'!$J$29)^(DG$46-1))</f>
        <v>0</v>
      </c>
      <c r="DC198" s="588">
        <f>AND(DH$55&gt;0,SUM($E198:DB198)&lt;'Summary&amp;Assumptions'!$G$32*$B198,$D198&gt;='Summary&amp;Assumptions'!$D$17,DH$47&gt;=$D198,DH$47&lt;=EDATE($D198,'Summary&amp;Assumptions'!$G$32))*$B198+AND(DH$56&lt;'Summary&amp;Assumptions'!$J$31,DH$47&gt;=$FO198,DH$47&lt;=$FP198)*(('Summary&amp;Assumptions'!$H$25*$C198)*(1+'Summary&amp;Assumptions'!$J$29)^(DH$46-1))+AND(DH$56&lt;'Summary&amp;Assumptions'!$J$31,DH$47&gt;=$FQ198,DH$47&lt;=$FR198)*(('Summary&amp;Assumptions'!$H$25*$C198)*(1+'Summary&amp;Assumptions'!$J$29)^(DH$46-1))</f>
        <v>0</v>
      </c>
      <c r="DD198" s="588">
        <f>AND(DI$55&gt;0,SUM($E198:DC198)&lt;'Summary&amp;Assumptions'!$G$32*$B198,$D198&gt;='Summary&amp;Assumptions'!$D$17,DI$47&gt;=$D198,DI$47&lt;=EDATE($D198,'Summary&amp;Assumptions'!$G$32))*$B198+AND(DI$56&lt;'Summary&amp;Assumptions'!$J$31,DI$47&gt;=$FO198,DI$47&lt;=$FP198)*(('Summary&amp;Assumptions'!$H$25*$C198)*(1+'Summary&amp;Assumptions'!$J$29)^(DI$46-1))+AND(DI$56&lt;'Summary&amp;Assumptions'!$J$31,DI$47&gt;=$FQ198,DI$47&lt;=$FR198)*(('Summary&amp;Assumptions'!$H$25*$C198)*(1+'Summary&amp;Assumptions'!$J$29)^(DI$46-1))</f>
        <v>0</v>
      </c>
      <c r="DE198" s="588">
        <f>AND(DJ$55&gt;0,SUM($E198:DD198)&lt;'Summary&amp;Assumptions'!$G$32*$B198,$D198&gt;='Summary&amp;Assumptions'!$D$17,DJ$47&gt;=$D198,DJ$47&lt;=EDATE($D198,'Summary&amp;Assumptions'!$G$32))*$B198+AND(DJ$56&lt;'Summary&amp;Assumptions'!$J$31,DJ$47&gt;=$FO198,DJ$47&lt;=$FP198)*(('Summary&amp;Assumptions'!$H$25*$C198)*(1+'Summary&amp;Assumptions'!$J$29)^(DJ$46-1))+AND(DJ$56&lt;'Summary&amp;Assumptions'!$J$31,DJ$47&gt;=$FQ198,DJ$47&lt;=$FR198)*(('Summary&amp;Assumptions'!$H$25*$C198)*(1+'Summary&amp;Assumptions'!$J$29)^(DJ$46-1))</f>
        <v>0</v>
      </c>
      <c r="DF198" s="588">
        <f>AND(DK$55&gt;0,SUM($E198:DE198)&lt;'Summary&amp;Assumptions'!$G$32*$B198,$D198&gt;='Summary&amp;Assumptions'!$D$17,DK$47&gt;=$D198,DK$47&lt;=EDATE($D198,'Summary&amp;Assumptions'!$G$32))*$B198+AND(DK$56&lt;'Summary&amp;Assumptions'!$J$31,DK$47&gt;=$FO198,DK$47&lt;=$FP198)*(('Summary&amp;Assumptions'!$H$25*$C198)*(1+'Summary&amp;Assumptions'!$J$29)^(DK$46-1))+AND(DK$56&lt;'Summary&amp;Assumptions'!$J$31,DK$47&gt;=$FQ198,DK$47&lt;=$FR198)*(('Summary&amp;Assumptions'!$H$25*$C198)*(1+'Summary&amp;Assumptions'!$J$29)^(DK$46-1))</f>
        <v>0</v>
      </c>
      <c r="DG198" s="588">
        <f>AND(DL$55&gt;0,SUM($E198:DF198)&lt;'Summary&amp;Assumptions'!$G$32*$B198,$D198&gt;='Summary&amp;Assumptions'!$D$17,DL$47&gt;=$D198,DL$47&lt;=EDATE($D198,'Summary&amp;Assumptions'!$G$32))*$B198+AND(DL$56&lt;'Summary&amp;Assumptions'!$J$31,DL$47&gt;=$FO198,DL$47&lt;=$FP198)*(('Summary&amp;Assumptions'!$H$25*$C198)*(1+'Summary&amp;Assumptions'!$J$29)^(DL$46-1))+AND(DL$56&lt;'Summary&amp;Assumptions'!$J$31,DL$47&gt;=$FQ198,DL$47&lt;=$FR198)*(('Summary&amp;Assumptions'!$H$25*$C198)*(1+'Summary&amp;Assumptions'!$J$29)^(DL$46-1))</f>
        <v>0</v>
      </c>
      <c r="DH198" s="588">
        <f>AND(DM$55&gt;0,SUM($E198:DG198)&lt;'Summary&amp;Assumptions'!$G$32*$B198,$D198&gt;='Summary&amp;Assumptions'!$D$17,DM$47&gt;=$D198,DM$47&lt;=EDATE($D198,'Summary&amp;Assumptions'!$G$32))*$B198+AND(DM$56&lt;'Summary&amp;Assumptions'!$J$31,DM$47&gt;=$FO198,DM$47&lt;=$FP198)*(('Summary&amp;Assumptions'!$H$25*$C198)*(1+'Summary&amp;Assumptions'!$J$29)^(DM$46-1))+AND(DM$56&lt;'Summary&amp;Assumptions'!$J$31,DM$47&gt;=$FQ198,DM$47&lt;=$FR198)*(('Summary&amp;Assumptions'!$H$25*$C198)*(1+'Summary&amp;Assumptions'!$J$29)^(DM$46-1))</f>
        <v>0</v>
      </c>
      <c r="DI198" s="588">
        <f>AND(DN$55&gt;0,SUM($E198:DH198)&lt;'Summary&amp;Assumptions'!$G$32*$B198,$D198&gt;='Summary&amp;Assumptions'!$D$17,DN$47&gt;=$D198,DN$47&lt;=EDATE($D198,'Summary&amp;Assumptions'!$G$32))*$B198+AND(DN$56&lt;'Summary&amp;Assumptions'!$J$31,DN$47&gt;=$FO198,DN$47&lt;=$FP198)*(('Summary&amp;Assumptions'!$H$25*$C198)*(1+'Summary&amp;Assumptions'!$J$29)^(DN$46-1))+AND(DN$56&lt;'Summary&amp;Assumptions'!$J$31,DN$47&gt;=$FQ198,DN$47&lt;=$FR198)*(('Summary&amp;Assumptions'!$H$25*$C198)*(1+'Summary&amp;Assumptions'!$J$29)^(DN$46-1))</f>
        <v>0</v>
      </c>
      <c r="DJ198" s="588">
        <f>AND(DO$55&gt;0,SUM($E198:DI198)&lt;'Summary&amp;Assumptions'!$G$32*$B198,$D198&gt;='Summary&amp;Assumptions'!$D$17,DO$47&gt;=$D198,DO$47&lt;=EDATE($D198,'Summary&amp;Assumptions'!$G$32))*$B198+AND(DO$56&lt;'Summary&amp;Assumptions'!$J$31,DO$47&gt;=$FO198,DO$47&lt;=$FP198)*(('Summary&amp;Assumptions'!$H$25*$C198)*(1+'Summary&amp;Assumptions'!$J$29)^(DO$46-1))+AND(DO$56&lt;'Summary&amp;Assumptions'!$J$31,DO$47&gt;=$FQ198,DO$47&lt;=$FR198)*(('Summary&amp;Assumptions'!$H$25*$C198)*(1+'Summary&amp;Assumptions'!$J$29)^(DO$46-1))</f>
        <v>0</v>
      </c>
      <c r="DK198" s="588">
        <f>AND(DP$55&gt;0,SUM($E198:DJ198)&lt;'Summary&amp;Assumptions'!$G$32*$B198,$D198&gt;='Summary&amp;Assumptions'!$D$17,DP$47&gt;=$D198,DP$47&lt;=EDATE($D198,'Summary&amp;Assumptions'!$G$32))*$B198+AND(DP$56&lt;'Summary&amp;Assumptions'!$J$31,DP$47&gt;=$FO198,DP$47&lt;=$FP198)*(('Summary&amp;Assumptions'!$H$25*$C198)*(1+'Summary&amp;Assumptions'!$J$29)^(DP$46-1))+AND(DP$56&lt;'Summary&amp;Assumptions'!$J$31,DP$47&gt;=$FQ198,DP$47&lt;=$FR198)*(('Summary&amp;Assumptions'!$H$25*$C198)*(1+'Summary&amp;Assumptions'!$J$29)^(DP$46-1))</f>
        <v>0</v>
      </c>
      <c r="DL198" s="588">
        <f>AND(DQ$55&gt;0,SUM($E198:DK198)&lt;'Summary&amp;Assumptions'!$G$32*$B198,$D198&gt;='Summary&amp;Assumptions'!$D$17,DQ$47&gt;=$D198,DQ$47&lt;=EDATE($D198,'Summary&amp;Assumptions'!$G$32))*$B198+AND(DQ$56&lt;'Summary&amp;Assumptions'!$J$31,DQ$47&gt;=$FO198,DQ$47&lt;=$FP198)*(('Summary&amp;Assumptions'!$H$25*$C198)*(1+'Summary&amp;Assumptions'!$J$29)^(DQ$46-1))+AND(DQ$56&lt;'Summary&amp;Assumptions'!$J$31,DQ$47&gt;=$FQ198,DQ$47&lt;=$FR198)*(('Summary&amp;Assumptions'!$H$25*$C198)*(1+'Summary&amp;Assumptions'!$J$29)^(DQ$46-1))</f>
        <v>0</v>
      </c>
      <c r="DM198" s="588">
        <f>AND(DR$55&gt;0,SUM($E198:DL198)&lt;'Summary&amp;Assumptions'!$G$32*$B198,$D198&gt;='Summary&amp;Assumptions'!$D$17,DR$47&gt;=$D198,DR$47&lt;=EDATE($D198,'Summary&amp;Assumptions'!$G$32))*$B198+AND(DR$56&lt;'Summary&amp;Assumptions'!$J$31,DR$47&gt;=$FO198,DR$47&lt;=$FP198)*(('Summary&amp;Assumptions'!$H$25*$C198)*(1+'Summary&amp;Assumptions'!$J$29)^(DR$46-1))+AND(DR$56&lt;'Summary&amp;Assumptions'!$J$31,DR$47&gt;=$FQ198,DR$47&lt;=$FR198)*(('Summary&amp;Assumptions'!$H$25*$C198)*(1+'Summary&amp;Assumptions'!$J$29)^(DR$46-1))</f>
        <v>0</v>
      </c>
      <c r="DN198" s="588">
        <f>AND(DS$55&gt;0,SUM($E198:DM198)&lt;'Summary&amp;Assumptions'!$G$32*$B198,$D198&gt;='Summary&amp;Assumptions'!$D$17,DS$47&gt;=$D198,DS$47&lt;=EDATE($D198,'Summary&amp;Assumptions'!$G$32))*$B198+AND(DS$56&lt;'Summary&amp;Assumptions'!$J$31,DS$47&gt;=$FO198,DS$47&lt;=$FP198)*(('Summary&amp;Assumptions'!$H$25*$C198)*(1+'Summary&amp;Assumptions'!$J$29)^(DS$46-1))+AND(DS$56&lt;'Summary&amp;Assumptions'!$J$31,DS$47&gt;=$FQ198,DS$47&lt;=$FR198)*(('Summary&amp;Assumptions'!$H$25*$C198)*(1+'Summary&amp;Assumptions'!$J$29)^(DS$46-1))</f>
        <v>0</v>
      </c>
      <c r="DO198" s="588">
        <f>AND(DT$55&gt;0,SUM($E198:DN198)&lt;'Summary&amp;Assumptions'!$G$32*$B198,$D198&gt;='Summary&amp;Assumptions'!$D$17,DT$47&gt;=$D198,DT$47&lt;=EDATE($D198,'Summary&amp;Assumptions'!$G$32))*$B198+AND(DT$56&lt;'Summary&amp;Assumptions'!$J$31,DT$47&gt;=$FO198,DT$47&lt;=$FP198)*(('Summary&amp;Assumptions'!$H$25*$C198)*(1+'Summary&amp;Assumptions'!$J$29)^(DT$46-1))+AND(DT$56&lt;'Summary&amp;Assumptions'!$J$31,DT$47&gt;=$FQ198,DT$47&lt;=$FR198)*(('Summary&amp;Assumptions'!$H$25*$C198)*(1+'Summary&amp;Assumptions'!$J$29)^(DT$46-1))</f>
        <v>0</v>
      </c>
      <c r="DP198" s="588">
        <f>AND(DU$55&gt;0,SUM($E198:DO198)&lt;'Summary&amp;Assumptions'!$G$32*$B198,$D198&gt;='Summary&amp;Assumptions'!$D$17,DU$47&gt;=$D198,DU$47&lt;=EDATE($D198,'Summary&amp;Assumptions'!$G$32))*$B198+AND(DU$56&lt;'Summary&amp;Assumptions'!$J$31,DU$47&gt;=$FO198,DU$47&lt;=$FP198)*(('Summary&amp;Assumptions'!$H$25*$C198)*(1+'Summary&amp;Assumptions'!$J$29)^(DU$46-1))+AND(DU$56&lt;'Summary&amp;Assumptions'!$J$31,DU$47&gt;=$FQ198,DU$47&lt;=$FR198)*(('Summary&amp;Assumptions'!$H$25*$C198)*(1+'Summary&amp;Assumptions'!$J$29)^(DU$46-1))</f>
        <v>0</v>
      </c>
      <c r="DQ198" s="588">
        <f>AND(DV$55&gt;0,SUM($E198:DP198)&lt;'Summary&amp;Assumptions'!$G$32*$B198,$D198&gt;='Summary&amp;Assumptions'!$D$17,DV$47&gt;=$D198,DV$47&lt;=EDATE($D198,'Summary&amp;Assumptions'!$G$32))*$B198+AND(DV$56&lt;'Summary&amp;Assumptions'!$J$31,DV$47&gt;=$FO198,DV$47&lt;=$FP198)*(('Summary&amp;Assumptions'!$H$25*$C198)*(1+'Summary&amp;Assumptions'!$J$29)^(DV$46-1))+AND(DV$56&lt;'Summary&amp;Assumptions'!$J$31,DV$47&gt;=$FQ198,DV$47&lt;=$FR198)*(('Summary&amp;Assumptions'!$H$25*$C198)*(1+'Summary&amp;Assumptions'!$J$29)^(DV$46-1))</f>
        <v>0</v>
      </c>
      <c r="DR198" s="588">
        <f>AND(DW$55&gt;0,SUM($E198:DQ198)&lt;'Summary&amp;Assumptions'!$G$32*$B198,$D198&gt;='Summary&amp;Assumptions'!$D$17,DW$47&gt;=$D198,DW$47&lt;=EDATE($D198,'Summary&amp;Assumptions'!$G$32))*$B198+AND(DW$56&lt;'Summary&amp;Assumptions'!$J$31,DW$47&gt;=$FO198,DW$47&lt;=$FP198)*(('Summary&amp;Assumptions'!$H$25*$C198)*(1+'Summary&amp;Assumptions'!$J$29)^(DW$46-1))+AND(DW$56&lt;'Summary&amp;Assumptions'!$J$31,DW$47&gt;=$FQ198,DW$47&lt;=$FR198)*(('Summary&amp;Assumptions'!$H$25*$C198)*(1+'Summary&amp;Assumptions'!$J$29)^(DW$46-1))</f>
        <v>0</v>
      </c>
      <c r="DS198" s="588">
        <f>AND(DX$55&gt;0,SUM($E198:DR198)&lt;'Summary&amp;Assumptions'!$G$32*$B198,$D198&gt;='Summary&amp;Assumptions'!$D$17,DX$47&gt;=$D198,DX$47&lt;=EDATE($D198,'Summary&amp;Assumptions'!$G$32))*$B198+AND(DX$56&lt;'Summary&amp;Assumptions'!$J$31,DX$47&gt;=$FO198,DX$47&lt;=$FP198)*(('Summary&amp;Assumptions'!$H$25*$C198)*(1+'Summary&amp;Assumptions'!$J$29)^(DX$46-1))+AND(DX$56&lt;'Summary&amp;Assumptions'!$J$31,DX$47&gt;=$FQ198,DX$47&lt;=$FR198)*(('Summary&amp;Assumptions'!$H$25*$C198)*(1+'Summary&amp;Assumptions'!$J$29)^(DX$46-1))</f>
        <v>0</v>
      </c>
      <c r="DT198" s="588">
        <f>AND(DY$55&gt;0,SUM($E198:DS198)&lt;'Summary&amp;Assumptions'!$G$32*$B198,$D198&gt;='Summary&amp;Assumptions'!$D$17,DY$47&gt;=$D198,DY$47&lt;=EDATE($D198,'Summary&amp;Assumptions'!$G$32))*$B198+AND(DY$56&lt;'Summary&amp;Assumptions'!$J$31,DY$47&gt;=$FO198,DY$47&lt;=$FP198)*(('Summary&amp;Assumptions'!$H$25*$C198)*(1+'Summary&amp;Assumptions'!$J$29)^(DY$46-1))+AND(DY$56&lt;'Summary&amp;Assumptions'!$J$31,DY$47&gt;=$FQ198,DY$47&lt;=$FR198)*(('Summary&amp;Assumptions'!$H$25*$C198)*(1+'Summary&amp;Assumptions'!$J$29)^(DY$46-1))</f>
        <v>0</v>
      </c>
      <c r="DU198" s="588">
        <f>AND(DZ$55&gt;0,SUM($E198:DT198)&lt;'Summary&amp;Assumptions'!$G$32*$B198,$D198&gt;='Summary&amp;Assumptions'!$D$17,DZ$47&gt;=$D198,DZ$47&lt;=EDATE($D198,'Summary&amp;Assumptions'!$G$32))*$B198+AND(DZ$56&lt;'Summary&amp;Assumptions'!$J$31,DZ$47&gt;=$FO198,DZ$47&lt;=$FP198)*(('Summary&amp;Assumptions'!$H$25*$C198)*(1+'Summary&amp;Assumptions'!$J$29)^(DZ$46-1))+AND(DZ$56&lt;'Summary&amp;Assumptions'!$J$31,DZ$47&gt;=$FQ198,DZ$47&lt;=$FR198)*(('Summary&amp;Assumptions'!$H$25*$C198)*(1+'Summary&amp;Assumptions'!$J$29)^(DZ$46-1))</f>
        <v>0</v>
      </c>
      <c r="DV198" s="588">
        <f>AND(EA$55&gt;0,SUM($E198:DU198)&lt;'Summary&amp;Assumptions'!$G$32*$B198,$D198&gt;='Summary&amp;Assumptions'!$D$17,EA$47&gt;=$D198,EA$47&lt;=EDATE($D198,'Summary&amp;Assumptions'!$G$32))*$B198+AND(EA$56&lt;'Summary&amp;Assumptions'!$J$31,EA$47&gt;=$FO198,EA$47&lt;=$FP198)*(('Summary&amp;Assumptions'!$H$25*$C198)*(1+'Summary&amp;Assumptions'!$J$29)^(EA$46-1))+AND(EA$56&lt;'Summary&amp;Assumptions'!$J$31,EA$47&gt;=$FQ198,EA$47&lt;=$FR198)*(('Summary&amp;Assumptions'!$H$25*$C198)*(1+'Summary&amp;Assumptions'!$J$29)^(EA$46-1))</f>
        <v>0</v>
      </c>
      <c r="DW198" s="588">
        <f>AND(EB$55&gt;0,SUM($E198:DV198)&lt;'Summary&amp;Assumptions'!$G$32*$B198,$D198&gt;='Summary&amp;Assumptions'!$D$17,EB$47&gt;=$D198,EB$47&lt;=EDATE($D198,'Summary&amp;Assumptions'!$G$32))*$B198+AND(EB$56&lt;'Summary&amp;Assumptions'!$J$31,EB$47&gt;=$FO198,EB$47&lt;=$FP198)*(('Summary&amp;Assumptions'!$H$25*$C198)*(1+'Summary&amp;Assumptions'!$J$29)^(EB$46-1))+AND(EB$56&lt;'Summary&amp;Assumptions'!$J$31,EB$47&gt;=$FQ198,EB$47&lt;=$FR198)*(('Summary&amp;Assumptions'!$H$25*$C198)*(1+'Summary&amp;Assumptions'!$J$29)^(EB$46-1))</f>
        <v>0</v>
      </c>
      <c r="DX198" s="588">
        <f>AND(EC$55&gt;0,SUM($E198:DW198)&lt;'Summary&amp;Assumptions'!$G$32*$B198,$D198&gt;='Summary&amp;Assumptions'!$D$17,EC$47&gt;=$D198,EC$47&lt;=EDATE($D198,'Summary&amp;Assumptions'!$G$32))*$B198+AND(EC$56&lt;'Summary&amp;Assumptions'!$J$31,EC$47&gt;=$FO198,EC$47&lt;=$FP198)*(('Summary&amp;Assumptions'!$H$25*$C198)*(1+'Summary&amp;Assumptions'!$J$29)^(EC$46-1))+AND(EC$56&lt;'Summary&amp;Assumptions'!$J$31,EC$47&gt;=$FQ198,EC$47&lt;=$FR198)*(('Summary&amp;Assumptions'!$H$25*$C198)*(1+'Summary&amp;Assumptions'!$J$29)^(EC$46-1))</f>
        <v>0</v>
      </c>
      <c r="DY198" s="588">
        <f>AND(ED$55&gt;0,SUM($E198:DX198)&lt;'Summary&amp;Assumptions'!$G$32*$B198,$D198&gt;='Summary&amp;Assumptions'!$D$17,ED$47&gt;=$D198,ED$47&lt;=EDATE($D198,'Summary&amp;Assumptions'!$G$32))*$B198+AND(ED$56&lt;'Summary&amp;Assumptions'!$J$31,ED$47&gt;=$FO198,ED$47&lt;=$FP198)*(('Summary&amp;Assumptions'!$H$25*$C198)*(1+'Summary&amp;Assumptions'!$J$29)^(ED$46-1))+AND(ED$56&lt;'Summary&amp;Assumptions'!$J$31,ED$47&gt;=$FQ198,ED$47&lt;=$FR198)*(('Summary&amp;Assumptions'!$H$25*$C198)*(1+'Summary&amp;Assumptions'!$J$29)^(ED$46-1))</f>
        <v>0</v>
      </c>
      <c r="DZ198" s="588">
        <f>AND(EE$55&gt;0,SUM($E198:DY198)&lt;'Summary&amp;Assumptions'!$G$32*$B198,$D198&gt;='Summary&amp;Assumptions'!$D$17,EE$47&gt;=$D198,EE$47&lt;=EDATE($D198,'Summary&amp;Assumptions'!$G$32))*$B198+AND(EE$56&lt;'Summary&amp;Assumptions'!$J$31,EE$47&gt;=$FO198,EE$47&lt;=$FP198)*(('Summary&amp;Assumptions'!$H$25*$C198)*(1+'Summary&amp;Assumptions'!$J$29)^(EE$46-1))+AND(EE$56&lt;'Summary&amp;Assumptions'!$J$31,EE$47&gt;=$FQ198,EE$47&lt;=$FR198)*(('Summary&amp;Assumptions'!$H$25*$C198)*(1+'Summary&amp;Assumptions'!$J$29)^(EE$46-1))</f>
        <v>0</v>
      </c>
      <c r="EA198" s="588">
        <f>AND(EF$55&gt;0,SUM($E198:DZ198)&lt;'Summary&amp;Assumptions'!$G$32*$B198,$D198&gt;='Summary&amp;Assumptions'!$D$17,EF$47&gt;=$D198,EF$47&lt;=EDATE($D198,'Summary&amp;Assumptions'!$G$32))*$B198+AND(EF$56&lt;'Summary&amp;Assumptions'!$J$31,EF$47&gt;=$FO198,EF$47&lt;=$FP198)*(('Summary&amp;Assumptions'!$H$25*$C198)*(1+'Summary&amp;Assumptions'!$J$29)^(EF$46-1))+AND(EF$56&lt;'Summary&amp;Assumptions'!$J$31,EF$47&gt;=$FQ198,EF$47&lt;=$FR198)*(('Summary&amp;Assumptions'!$H$25*$C198)*(1+'Summary&amp;Assumptions'!$J$29)^(EF$46-1))</f>
        <v>0</v>
      </c>
      <c r="EB198" s="588">
        <f>AND(EG$55&gt;0,SUM($E198:EA198)&lt;'Summary&amp;Assumptions'!$G$32*$B198,$D198&gt;='Summary&amp;Assumptions'!$D$17,EG$47&gt;=$D198,EG$47&lt;=EDATE($D198,'Summary&amp;Assumptions'!$G$32))*$B198+AND(EG$56&lt;'Summary&amp;Assumptions'!$J$31,EG$47&gt;=$FO198,EG$47&lt;=$FP198)*(('Summary&amp;Assumptions'!$H$25*$C198)*(1+'Summary&amp;Assumptions'!$J$29)^(EG$46-1))+AND(EG$56&lt;'Summary&amp;Assumptions'!$J$31,EG$47&gt;=$FQ198,EG$47&lt;=$FR198)*(('Summary&amp;Assumptions'!$H$25*$C198)*(1+'Summary&amp;Assumptions'!$J$29)^(EG$46-1))</f>
        <v>0</v>
      </c>
      <c r="EC198" s="588">
        <f>AND(EH$55&gt;0,SUM($E198:EB198)&lt;'Summary&amp;Assumptions'!$G$32*$B198,$D198&gt;='Summary&amp;Assumptions'!$D$17,EH$47&gt;=$D198,EH$47&lt;=EDATE($D198,'Summary&amp;Assumptions'!$G$32))*$B198+AND(EH$56&lt;'Summary&amp;Assumptions'!$J$31,EH$47&gt;=$FO198,EH$47&lt;=$FP198)*(('Summary&amp;Assumptions'!$H$25*$C198)*(1+'Summary&amp;Assumptions'!$J$29)^(EH$46-1))+AND(EH$56&lt;'Summary&amp;Assumptions'!$J$31,EH$47&gt;=$FQ198,EH$47&lt;=$FR198)*(('Summary&amp;Assumptions'!$H$25*$C198)*(1+'Summary&amp;Assumptions'!$J$29)^(EH$46-1))</f>
        <v>0</v>
      </c>
      <c r="ED198" s="588">
        <f>AND(EI$55&gt;0,SUM($E198:EC198)&lt;'Summary&amp;Assumptions'!$G$32*$B198,$D198&gt;='Summary&amp;Assumptions'!$D$17,EI$47&gt;=$D198,EI$47&lt;=EDATE($D198,'Summary&amp;Assumptions'!$G$32))*$B198+AND(EI$56&lt;'Summary&amp;Assumptions'!$J$31,EI$47&gt;=$FO198,EI$47&lt;=$FP198)*(('Summary&amp;Assumptions'!$H$25*$C198)*(1+'Summary&amp;Assumptions'!$J$29)^(EI$46-1))+AND(EI$56&lt;'Summary&amp;Assumptions'!$J$31,EI$47&gt;=$FQ198,EI$47&lt;=$FR198)*(('Summary&amp;Assumptions'!$H$25*$C198)*(1+'Summary&amp;Assumptions'!$J$29)^(EI$46-1))</f>
        <v>0</v>
      </c>
      <c r="EE198" s="588">
        <f>AND(EJ$55&gt;0,SUM($E198:ED198)&lt;'Summary&amp;Assumptions'!$G$32*$B198,$D198&gt;='Summary&amp;Assumptions'!$D$17,EJ$47&gt;=$D198,EJ$47&lt;=EDATE($D198,'Summary&amp;Assumptions'!$G$32))*$B198+AND(EJ$56&lt;'Summary&amp;Assumptions'!$J$31,EJ$47&gt;=$FO198,EJ$47&lt;=$FP198)*(('Summary&amp;Assumptions'!$H$25*$C198)*(1+'Summary&amp;Assumptions'!$J$29)^(EJ$46-1))+AND(EJ$56&lt;'Summary&amp;Assumptions'!$J$31,EJ$47&gt;=$FQ198,EJ$47&lt;=$FR198)*(('Summary&amp;Assumptions'!$H$25*$C198)*(1+'Summary&amp;Assumptions'!$J$29)^(EJ$46-1))</f>
        <v>0</v>
      </c>
      <c r="EF198" s="588">
        <f>AND(EK$55&gt;0,SUM($E198:EE198)&lt;'Summary&amp;Assumptions'!$G$32*$B198,$D198&gt;='Summary&amp;Assumptions'!$D$17,EK$47&gt;=$D198,EK$47&lt;=EDATE($D198,'Summary&amp;Assumptions'!$G$32))*$B198+AND(EK$56&lt;'Summary&amp;Assumptions'!$J$31,EK$47&gt;=$FO198,EK$47&lt;=$FP198)*(('Summary&amp;Assumptions'!$H$25*$C198)*(1+'Summary&amp;Assumptions'!$J$29)^(EK$46-1))+AND(EK$56&lt;'Summary&amp;Assumptions'!$J$31,EK$47&gt;=$FQ198,EK$47&lt;=$FR198)*(('Summary&amp;Assumptions'!$H$25*$C198)*(1+'Summary&amp;Assumptions'!$J$29)^(EK$46-1))</f>
        <v>0</v>
      </c>
      <c r="EG198" s="588">
        <f>AND(EL$55&gt;0,SUM($E198:EF198)&lt;'Summary&amp;Assumptions'!$G$32*$B198,$D198&gt;='Summary&amp;Assumptions'!$D$17,EL$47&gt;=$D198,EL$47&lt;=EDATE($D198,'Summary&amp;Assumptions'!$G$32))*$B198+AND(EL$56&lt;'Summary&amp;Assumptions'!$J$31,EL$47&gt;=$FO198,EL$47&lt;=$FP198)*(('Summary&amp;Assumptions'!$H$25*$C198)*(1+'Summary&amp;Assumptions'!$J$29)^(EL$46-1))+AND(EL$56&lt;'Summary&amp;Assumptions'!$J$31,EL$47&gt;=$FQ198,EL$47&lt;=$FR198)*(('Summary&amp;Assumptions'!$H$25*$C198)*(1+'Summary&amp;Assumptions'!$J$29)^(EL$46-1))</f>
        <v>0</v>
      </c>
      <c r="EH198" s="588">
        <f>AND(EM$55&gt;0,SUM($E198:EG198)&lt;'Summary&amp;Assumptions'!$G$32*$B198,$D198&gt;='Summary&amp;Assumptions'!$D$17,EM$47&gt;=$D198,EM$47&lt;=EDATE($D198,'Summary&amp;Assumptions'!$G$32))*$B198+AND(EM$56&lt;'Summary&amp;Assumptions'!$J$31,EM$47&gt;=$FO198,EM$47&lt;=$FP198)*(('Summary&amp;Assumptions'!$H$25*$C198)*(1+'Summary&amp;Assumptions'!$J$29)^(EM$46-1))+AND(EM$56&lt;'Summary&amp;Assumptions'!$J$31,EM$47&gt;=$FQ198,EM$47&lt;=$FR198)*(('Summary&amp;Assumptions'!$H$25*$C198)*(1+'Summary&amp;Assumptions'!$J$29)^(EM$46-1))</f>
        <v>0</v>
      </c>
      <c r="EI198" s="588">
        <f>AND(EN$55&gt;0,SUM($E198:EH198)&lt;'Summary&amp;Assumptions'!$G$32*$B198,$D198&gt;='Summary&amp;Assumptions'!$D$17,EN$47&gt;=$D198,EN$47&lt;=EDATE($D198,'Summary&amp;Assumptions'!$G$32))*$B198+AND(EN$56&lt;'Summary&amp;Assumptions'!$J$31,EN$47&gt;=$FO198,EN$47&lt;=$FP198)*(('Summary&amp;Assumptions'!$H$25*$C198)*(1+'Summary&amp;Assumptions'!$J$29)^(EN$46-1))+AND(EN$56&lt;'Summary&amp;Assumptions'!$J$31,EN$47&gt;=$FQ198,EN$47&lt;=$FR198)*(('Summary&amp;Assumptions'!$H$25*$C198)*(1+'Summary&amp;Assumptions'!$J$29)^(EN$46-1))</f>
        <v>0</v>
      </c>
      <c r="EJ198" s="588">
        <f>AND(EO$55&gt;0,SUM($E198:EI198)&lt;'Summary&amp;Assumptions'!$G$32*$B198,$D198&gt;='Summary&amp;Assumptions'!$D$17,EO$47&gt;=$D198,EO$47&lt;=EDATE($D198,'Summary&amp;Assumptions'!$G$32))*$B198+AND(EO$56&lt;'Summary&amp;Assumptions'!$J$31,EO$47&gt;=$FO198,EO$47&lt;=$FP198)*(('Summary&amp;Assumptions'!$H$25*$C198)*(1+'Summary&amp;Assumptions'!$J$29)^(EO$46-1))+AND(EO$56&lt;'Summary&amp;Assumptions'!$J$31,EO$47&gt;=$FQ198,EO$47&lt;=$FR198)*(('Summary&amp;Assumptions'!$H$25*$C198)*(1+'Summary&amp;Assumptions'!$J$29)^(EO$46-1))</f>
        <v>0</v>
      </c>
      <c r="EK198" s="588">
        <f>AND(EP$55&gt;0,SUM($E198:EJ198)&lt;'Summary&amp;Assumptions'!$G$32*$B198,$D198&gt;='Summary&amp;Assumptions'!$D$17,EP$47&gt;=$D198,EP$47&lt;=EDATE($D198,'Summary&amp;Assumptions'!$G$32))*$B198+AND(EP$56&lt;'Summary&amp;Assumptions'!$J$31,EP$47&gt;=$FO198,EP$47&lt;=$FP198)*(('Summary&amp;Assumptions'!$H$25*$C198)*(1+'Summary&amp;Assumptions'!$J$29)^(EP$46-1))+AND(EP$56&lt;'Summary&amp;Assumptions'!$J$31,EP$47&gt;=$FQ198,EP$47&lt;=$FR198)*(('Summary&amp;Assumptions'!$H$25*$C198)*(1+'Summary&amp;Assumptions'!$J$29)^(EP$46-1))</f>
        <v>0</v>
      </c>
      <c r="EL198" s="588">
        <f>AND(EQ$55&gt;0,SUM($E198:EK198)&lt;'Summary&amp;Assumptions'!$G$32*$B198,$D198&gt;='Summary&amp;Assumptions'!$D$17,EQ$47&gt;=$D198,EQ$47&lt;=EDATE($D198,'Summary&amp;Assumptions'!$G$32))*$B198+AND(EQ$56&lt;'Summary&amp;Assumptions'!$J$31,EQ$47&gt;=$FO198,EQ$47&lt;=$FP198)*(('Summary&amp;Assumptions'!$H$25*$C198)*(1+'Summary&amp;Assumptions'!$J$29)^(EQ$46-1))+AND(EQ$56&lt;'Summary&amp;Assumptions'!$J$31,EQ$47&gt;=$FQ198,EQ$47&lt;=$FR198)*(('Summary&amp;Assumptions'!$H$25*$C198)*(1+'Summary&amp;Assumptions'!$J$29)^(EQ$46-1))</f>
        <v>0</v>
      </c>
      <c r="EM198" s="588">
        <f>AND(ER$55&gt;0,SUM($E198:EL198)&lt;'Summary&amp;Assumptions'!$G$32*$B198,$D198&gt;='Summary&amp;Assumptions'!$D$17,ER$47&gt;=$D198,ER$47&lt;=EDATE($D198,'Summary&amp;Assumptions'!$G$32))*$B198+AND(ER$56&lt;'Summary&amp;Assumptions'!$J$31,ER$47&gt;=$FO198,ER$47&lt;=$FP198)*(('Summary&amp;Assumptions'!$H$25*$C198)*(1+'Summary&amp;Assumptions'!$J$29)^(ER$46-1))+AND(ER$56&lt;'Summary&amp;Assumptions'!$J$31,ER$47&gt;=$FQ198,ER$47&lt;=$FR198)*(('Summary&amp;Assumptions'!$H$25*$C198)*(1+'Summary&amp;Assumptions'!$J$29)^(ER$46-1))</f>
        <v>0</v>
      </c>
      <c r="EN198" s="588">
        <f>AND(ES$55&gt;0,SUM($E198:EM198)&lt;'Summary&amp;Assumptions'!$G$32*$B198,$D198&gt;='Summary&amp;Assumptions'!$D$17,ES$47&gt;=$D198,ES$47&lt;=EDATE($D198,'Summary&amp;Assumptions'!$G$32))*$B198+AND(ES$56&lt;'Summary&amp;Assumptions'!$J$31,ES$47&gt;=$FO198,ES$47&lt;=$FP198)*(('Summary&amp;Assumptions'!$H$25*$C198)*(1+'Summary&amp;Assumptions'!$J$29)^(ES$46-1))+AND(ES$56&lt;'Summary&amp;Assumptions'!$J$31,ES$47&gt;=$FQ198,ES$47&lt;=$FR198)*(('Summary&amp;Assumptions'!$H$25*$C198)*(1+'Summary&amp;Assumptions'!$J$29)^(ES$46-1))</f>
        <v>0</v>
      </c>
      <c r="EO198" s="588">
        <f>AND(ET$55&gt;0,SUM($E198:EN198)&lt;'Summary&amp;Assumptions'!$G$32*$B198,$D198&gt;='Summary&amp;Assumptions'!$D$17,ET$47&gt;=$D198,ET$47&lt;=EDATE($D198,'Summary&amp;Assumptions'!$G$32))*$B198+AND(ET$56&lt;'Summary&amp;Assumptions'!$J$31,ET$47&gt;=$FO198,ET$47&lt;=$FP198)*(('Summary&amp;Assumptions'!$H$25*$C198)*(1+'Summary&amp;Assumptions'!$J$29)^(ET$46-1))+AND(ET$56&lt;'Summary&amp;Assumptions'!$J$31,ET$47&gt;=$FQ198,ET$47&lt;=$FR198)*(('Summary&amp;Assumptions'!$H$25*$C198)*(1+'Summary&amp;Assumptions'!$J$29)^(ET$46-1))</f>
        <v>0</v>
      </c>
      <c r="EP198" s="588">
        <f>AND(EU$55&gt;0,SUM($E198:EO198)&lt;'Summary&amp;Assumptions'!$G$32*$B198,$D198&gt;='Summary&amp;Assumptions'!$D$17,EU$47&gt;=$D198,EU$47&lt;=EDATE($D198,'Summary&amp;Assumptions'!$G$32))*$B198+AND(EU$56&lt;'Summary&amp;Assumptions'!$J$31,EU$47&gt;=$FO198,EU$47&lt;=$FP198)*(('Summary&amp;Assumptions'!$H$25*$C198)*(1+'Summary&amp;Assumptions'!$J$29)^(EU$46-1))+AND(EU$56&lt;'Summary&amp;Assumptions'!$J$31,EU$47&gt;=$FQ198,EU$47&lt;=$FR198)*(('Summary&amp;Assumptions'!$H$25*$C198)*(1+'Summary&amp;Assumptions'!$J$29)^(EU$46-1))</f>
        <v>0</v>
      </c>
      <c r="EQ198" s="588">
        <f>AND(EV$55&gt;0,SUM($E198:EP198)&lt;'Summary&amp;Assumptions'!$G$32*$B198,$D198&gt;='Summary&amp;Assumptions'!$D$17,EV$47&gt;=$D198,EV$47&lt;=EDATE($D198,'Summary&amp;Assumptions'!$G$32))*$B198+AND(EV$56&lt;'Summary&amp;Assumptions'!$J$31,EV$47&gt;=$FO198,EV$47&lt;=$FP198)*(('Summary&amp;Assumptions'!$H$25*$C198)*(1+'Summary&amp;Assumptions'!$J$29)^(EV$46-1))+AND(EV$56&lt;'Summary&amp;Assumptions'!$J$31,EV$47&gt;=$FQ198,EV$47&lt;=$FR198)*(('Summary&amp;Assumptions'!$H$25*$C198)*(1+'Summary&amp;Assumptions'!$J$29)^(EV$46-1))</f>
        <v>0</v>
      </c>
      <c r="ER198" s="588">
        <f>AND(EW$55&gt;0,SUM($E198:EQ198)&lt;'Summary&amp;Assumptions'!$G$32*$B198,$D198&gt;='Summary&amp;Assumptions'!$D$17,EW$47&gt;=$D198,EW$47&lt;=EDATE($D198,'Summary&amp;Assumptions'!$G$32))*$B198+AND(EW$56&lt;'Summary&amp;Assumptions'!$J$31,EW$47&gt;=$FO198,EW$47&lt;=$FP198)*(('Summary&amp;Assumptions'!$H$25*$C198)*(1+'Summary&amp;Assumptions'!$J$29)^(EW$46-1))+AND(EW$56&lt;'Summary&amp;Assumptions'!$J$31,EW$47&gt;=$FQ198,EW$47&lt;=$FR198)*(('Summary&amp;Assumptions'!$H$25*$C198)*(1+'Summary&amp;Assumptions'!$J$29)^(EW$46-1))</f>
        <v>0</v>
      </c>
      <c r="ES198" s="588">
        <f>AND(EX$55&gt;0,SUM($E198:ER198)&lt;'Summary&amp;Assumptions'!$G$32*$B198,$D198&gt;='Summary&amp;Assumptions'!$D$17,EX$47&gt;=$D198,EX$47&lt;=EDATE($D198,'Summary&amp;Assumptions'!$G$32))*$B198+AND(EX$56&lt;'Summary&amp;Assumptions'!$J$31,EX$47&gt;=$FO198,EX$47&lt;=$FP198)*(('Summary&amp;Assumptions'!$H$25*$C198)*(1+'Summary&amp;Assumptions'!$J$29)^(EX$46-1))+AND(EX$56&lt;'Summary&amp;Assumptions'!$J$31,EX$47&gt;=$FQ198,EX$47&lt;=$FR198)*(('Summary&amp;Assumptions'!$H$25*$C198)*(1+'Summary&amp;Assumptions'!$J$29)^(EX$46-1))</f>
        <v>0</v>
      </c>
      <c r="ET198" s="588">
        <f>AND(EY$55&gt;0,SUM($E198:ES198)&lt;'Summary&amp;Assumptions'!$G$32*$B198,$D198&gt;='Summary&amp;Assumptions'!$D$17,EY$47&gt;=$D198,EY$47&lt;=EDATE($D198,'Summary&amp;Assumptions'!$G$32))*$B198+AND(EY$56&lt;'Summary&amp;Assumptions'!$J$31,EY$47&gt;=$FO198,EY$47&lt;=$FP198)*(('Summary&amp;Assumptions'!$H$25*$C198)*(1+'Summary&amp;Assumptions'!$J$29)^(EY$46-1))+AND(EY$56&lt;'Summary&amp;Assumptions'!$J$31,EY$47&gt;=$FQ198,EY$47&lt;=$FR198)*(('Summary&amp;Assumptions'!$H$25*$C198)*(1+'Summary&amp;Assumptions'!$J$29)^(EY$46-1))</f>
        <v>0</v>
      </c>
      <c r="EU198" s="588">
        <f>AND(EZ$55&gt;0,SUM($E198:ET198)&lt;'Summary&amp;Assumptions'!$G$32*$B198,$D198&gt;='Summary&amp;Assumptions'!$D$17,EZ$47&gt;=$D198,EZ$47&lt;=EDATE($D198,'Summary&amp;Assumptions'!$G$32))*$B198+AND(EZ$56&lt;'Summary&amp;Assumptions'!$J$31,EZ$47&gt;=$FO198,EZ$47&lt;=$FP198)*(('Summary&amp;Assumptions'!$H$25*$C198)*(1+'Summary&amp;Assumptions'!$J$29)^(EZ$46-1))+AND(EZ$56&lt;'Summary&amp;Assumptions'!$J$31,EZ$47&gt;=$FQ198,EZ$47&lt;=$FR198)*(('Summary&amp;Assumptions'!$H$25*$C198)*(1+'Summary&amp;Assumptions'!$J$29)^(EZ$46-1))</f>
        <v>0</v>
      </c>
      <c r="EV198" s="588">
        <f>AND(FA$55&gt;0,SUM($E198:EU198)&lt;'Summary&amp;Assumptions'!$G$32*$B198,$D198&gt;='Summary&amp;Assumptions'!$D$17,FA$47&gt;=$D198,FA$47&lt;=EDATE($D198,'Summary&amp;Assumptions'!$G$32))*$B198+AND(FA$56&lt;'Summary&amp;Assumptions'!$J$31,FA$47&gt;=$FO198,FA$47&lt;=$FP198)*(('Summary&amp;Assumptions'!$H$25*$C198)*(1+'Summary&amp;Assumptions'!$J$29)^(FA$46-1))+AND(FA$56&lt;'Summary&amp;Assumptions'!$J$31,FA$47&gt;=$FQ198,FA$47&lt;=$FR198)*(('Summary&amp;Assumptions'!$H$25*$C198)*(1+'Summary&amp;Assumptions'!$J$29)^(FA$46-1))</f>
        <v>0</v>
      </c>
      <c r="EW198" s="588">
        <f>AND(FB$55&gt;0,SUM($E198:EV198)&lt;'Summary&amp;Assumptions'!$G$32*$B198,$D198&gt;='Summary&amp;Assumptions'!$D$17,FB$47&gt;=$D198,FB$47&lt;=EDATE($D198,'Summary&amp;Assumptions'!$G$32))*$B198+AND(FB$56&lt;'Summary&amp;Assumptions'!$J$31,FB$47&gt;=$FO198,FB$47&lt;=$FP198)*(('Summary&amp;Assumptions'!$H$25*$C198)*(1+'Summary&amp;Assumptions'!$J$29)^(FB$46-1))+AND(FB$56&lt;'Summary&amp;Assumptions'!$J$31,FB$47&gt;=$FQ198,FB$47&lt;=$FR198)*(('Summary&amp;Assumptions'!$H$25*$C198)*(1+'Summary&amp;Assumptions'!$J$29)^(FB$46-1))</f>
        <v>0</v>
      </c>
      <c r="EX198" s="588">
        <f>AND(FC$55&gt;0,SUM($E198:EW198)&lt;'Summary&amp;Assumptions'!$G$32*$B198,$D198&gt;='Summary&amp;Assumptions'!$D$17,FC$47&gt;=$D198,FC$47&lt;=EDATE($D198,'Summary&amp;Assumptions'!$G$32))*$B198+AND(FC$56&lt;'Summary&amp;Assumptions'!$J$31,FC$47&gt;=$FO198,FC$47&lt;=$FP198)*(('Summary&amp;Assumptions'!$H$25*$C198)*(1+'Summary&amp;Assumptions'!$J$29)^(FC$46-1))+AND(FC$56&lt;'Summary&amp;Assumptions'!$J$31,FC$47&gt;=$FQ198,FC$47&lt;=$FR198)*(('Summary&amp;Assumptions'!$H$25*$C198)*(1+'Summary&amp;Assumptions'!$J$29)^(FC$46-1))</f>
        <v>0</v>
      </c>
      <c r="EY198" s="588">
        <f>AND(FD$55&gt;0,SUM($E198:EX198)&lt;'Summary&amp;Assumptions'!$G$32*$B198,$D198&gt;='Summary&amp;Assumptions'!$D$17,FD$47&gt;=$D198,FD$47&lt;=EDATE($D198,'Summary&amp;Assumptions'!$G$32))*$B198+AND(FD$56&lt;'Summary&amp;Assumptions'!$J$31,FD$47&gt;=$FO198,FD$47&lt;=$FP198)*(('Summary&amp;Assumptions'!$H$25*$C198)*(1+'Summary&amp;Assumptions'!$J$29)^(FD$46-1))+AND(FD$56&lt;'Summary&amp;Assumptions'!$J$31,FD$47&gt;=$FQ198,FD$47&lt;=$FR198)*(('Summary&amp;Assumptions'!$H$25*$C198)*(1+'Summary&amp;Assumptions'!$J$29)^(FD$46-1))</f>
        <v>0</v>
      </c>
      <c r="EZ198" s="588">
        <f>AND(FE$55&gt;0,SUM($E198:EY198)&lt;'Summary&amp;Assumptions'!$G$32*$B198,$D198&gt;='Summary&amp;Assumptions'!$D$17,FE$47&gt;=$D198,FE$47&lt;=EDATE($D198,'Summary&amp;Assumptions'!$G$32))*$B198+AND(FE$56&lt;'Summary&amp;Assumptions'!$J$31,FE$47&gt;=$FO198,FE$47&lt;=$FP198)*(('Summary&amp;Assumptions'!$H$25*$C198)*(1+'Summary&amp;Assumptions'!$J$29)^(FE$46-1))+AND(FE$56&lt;'Summary&amp;Assumptions'!$J$31,FE$47&gt;=$FQ198,FE$47&lt;=$FR198)*(('Summary&amp;Assumptions'!$H$25*$C198)*(1+'Summary&amp;Assumptions'!$J$29)^(FE$46-1))</f>
        <v>0</v>
      </c>
      <c r="FA198" s="588">
        <f>AND(FF$55&gt;0,SUM($E198:EZ198)&lt;'Summary&amp;Assumptions'!$G$32*$B198,$D198&gt;='Summary&amp;Assumptions'!$D$17,FF$47&gt;=$D198,FF$47&lt;=EDATE($D198,'Summary&amp;Assumptions'!$G$32))*$B198+AND(FF$56&lt;'Summary&amp;Assumptions'!$J$31,FF$47&gt;=$FO198,FF$47&lt;=$FP198)*(('Summary&amp;Assumptions'!$H$25*$C198)*(1+'Summary&amp;Assumptions'!$J$29)^(FF$46-1))+AND(FF$56&lt;'Summary&amp;Assumptions'!$J$31,FF$47&gt;=$FQ198,FF$47&lt;=$FR198)*(('Summary&amp;Assumptions'!$H$25*$C198)*(1+'Summary&amp;Assumptions'!$J$29)^(FF$46-1))</f>
        <v>0</v>
      </c>
      <c r="FB198" s="588">
        <f>AND(FG$55&gt;0,SUM($E198:FA198)&lt;'Summary&amp;Assumptions'!$G$32*$B198,$D198&gt;='Summary&amp;Assumptions'!$D$17,FG$47&gt;=$D198,FG$47&lt;=EDATE($D198,'Summary&amp;Assumptions'!$G$32))*$B198+AND(FG$56&lt;'Summary&amp;Assumptions'!$J$31,FG$47&gt;=$FO198,FG$47&lt;=$FP198)*(('Summary&amp;Assumptions'!$H$25*$C198)*(1+'Summary&amp;Assumptions'!$J$29)^(FG$46-1))+AND(FG$56&lt;'Summary&amp;Assumptions'!$J$31,FG$47&gt;=$FQ198,FG$47&lt;=$FR198)*(('Summary&amp;Assumptions'!$H$25*$C198)*(1+'Summary&amp;Assumptions'!$J$29)^(FG$46-1))</f>
        <v>0</v>
      </c>
      <c r="FC198" s="588">
        <f>AND(FH$55&gt;0,SUM($E198:FB198)&lt;'Summary&amp;Assumptions'!$G$32*$B198,$D198&gt;='Summary&amp;Assumptions'!$D$17,FH$47&gt;=$D198,FH$47&lt;=EDATE($D198,'Summary&amp;Assumptions'!$G$32))*$B198+AND(FH$56&lt;'Summary&amp;Assumptions'!$J$31,FH$47&gt;=$FO198,FH$47&lt;=$FP198)*(('Summary&amp;Assumptions'!$H$25*$C198)*(1+'Summary&amp;Assumptions'!$J$29)^(FH$46-1))+AND(FH$56&lt;'Summary&amp;Assumptions'!$J$31,FH$47&gt;=$FQ198,FH$47&lt;=$FR198)*(('Summary&amp;Assumptions'!$H$25*$C198)*(1+'Summary&amp;Assumptions'!$J$29)^(FH$46-1))</f>
        <v>0</v>
      </c>
      <c r="FD198" s="588">
        <f>AND(FI$55&gt;0,SUM($E198:FC198)&lt;'Summary&amp;Assumptions'!$G$32*$B198,$D198&gt;='Summary&amp;Assumptions'!$D$17,FI$47&gt;=$D198,FI$47&lt;=EDATE($D198,'Summary&amp;Assumptions'!$G$32))*$B198+AND(FI$56&lt;'Summary&amp;Assumptions'!$J$31,FI$47&gt;=$FO198,FI$47&lt;=$FP198)*(('Summary&amp;Assumptions'!$H$25*$C198)*(1+'Summary&amp;Assumptions'!$J$29)^(FI$46-1))+AND(FI$56&lt;'Summary&amp;Assumptions'!$J$31,FI$47&gt;=$FQ198,FI$47&lt;=$FR198)*(('Summary&amp;Assumptions'!$H$25*$C198)*(1+'Summary&amp;Assumptions'!$J$29)^(FI$46-1))</f>
        <v>0</v>
      </c>
      <c r="FE198" s="588">
        <f>AND(FJ$55&gt;0,SUM($E198:FD198)&lt;'Summary&amp;Assumptions'!$G$32*$B198,$D198&gt;='Summary&amp;Assumptions'!$D$17,FJ$47&gt;=$D198,FJ$47&lt;=EDATE($D198,'Summary&amp;Assumptions'!$G$32))*$B198+AND(FJ$56&lt;'Summary&amp;Assumptions'!$J$31,FJ$47&gt;=$FO198,FJ$47&lt;=$FP198)*(('Summary&amp;Assumptions'!$H$25*$C198)*(1+'Summary&amp;Assumptions'!$J$29)^(FJ$46-1))+AND(FJ$56&lt;'Summary&amp;Assumptions'!$J$31,FJ$47&gt;=$FQ198,FJ$47&lt;=$FR198)*(('Summary&amp;Assumptions'!$H$25*$C198)*(1+'Summary&amp;Assumptions'!$J$29)^(FJ$46-1))</f>
        <v>0</v>
      </c>
      <c r="FF198" s="588">
        <f>AND(FK$55&gt;0,SUM($E198:FE198)&lt;'Summary&amp;Assumptions'!$G$32*$B198,$D198&gt;='Summary&amp;Assumptions'!$D$17,FK$47&gt;=$D198,FK$47&lt;=EDATE($D198,'Summary&amp;Assumptions'!$G$32))*$B198+AND(FK$56&lt;'Summary&amp;Assumptions'!$J$31,FK$47&gt;=$FO198,FK$47&lt;=$FP198)*(('Summary&amp;Assumptions'!$H$25*$C198)*(1+'Summary&amp;Assumptions'!$J$29)^(FK$46-1))+AND(FK$56&lt;'Summary&amp;Assumptions'!$J$31,FK$47&gt;=$FQ198,FK$47&lt;=$FR198)*(('Summary&amp;Assumptions'!$H$25*$C198)*(1+'Summary&amp;Assumptions'!$J$29)^(FK$46-1))</f>
        <v>0</v>
      </c>
      <c r="FG198" s="588">
        <f>AND(FL$55&gt;0,SUM($E198:FF198)&lt;'Summary&amp;Assumptions'!$G$32*$B198,$D198&gt;='Summary&amp;Assumptions'!$D$17,FL$47&gt;=$D198,FL$47&lt;=EDATE($D198,'Summary&amp;Assumptions'!$G$32))*$B198+AND(FL$56&lt;'Summary&amp;Assumptions'!$J$31,FL$47&gt;=$FO198,FL$47&lt;=$FP198)*(('Summary&amp;Assumptions'!$H$25*$C198)*(1+'Summary&amp;Assumptions'!$J$29)^(FL$46-1))+AND(FL$56&lt;'Summary&amp;Assumptions'!$J$31,FL$47&gt;=$FQ198,FL$47&lt;=$FR198)*(('Summary&amp;Assumptions'!$H$25*$C198)*(1+'Summary&amp;Assumptions'!$J$29)^(FL$46-1))</f>
        <v>0</v>
      </c>
      <c r="FH198" s="588">
        <f>AND(FM$55&gt;0,SUM($E198:FG198)&lt;'Summary&amp;Assumptions'!$G$32*$B198,$D198&gt;='Summary&amp;Assumptions'!$D$17,FM$47&gt;=$D198,FM$47&lt;=EDATE($D198,'Summary&amp;Assumptions'!$G$32))*$B198+AND(FM$56&lt;'Summary&amp;Assumptions'!$J$31,FM$47&gt;=$FO198,FM$47&lt;=$FP198)*(('Summary&amp;Assumptions'!$H$25*$C198)*(1+'Summary&amp;Assumptions'!$J$29)^(FM$46-1))+AND(FM$56&lt;'Summary&amp;Assumptions'!$J$31,FM$47&gt;=$FQ198,FM$47&lt;=$FR198)*(('Summary&amp;Assumptions'!$H$25*$C198)*(1+'Summary&amp;Assumptions'!$J$29)^(FM$46-1))</f>
        <v>0</v>
      </c>
      <c r="FI198" s="588">
        <f>AND(FN$55&gt;0,SUM($E198:FH198)&lt;'Summary&amp;Assumptions'!$G$32*$B198,$D198&gt;='Summary&amp;Assumptions'!$D$17,FN$47&gt;=$D198,FN$47&lt;=EDATE($D198,'Summary&amp;Assumptions'!$G$32))*$B198+AND(FN$56&lt;'Summary&amp;Assumptions'!$J$31,FN$47&gt;=$FO198,FN$47&lt;=$FP198)*(('Summary&amp;Assumptions'!$H$25*$C198)*(1+'Summary&amp;Assumptions'!$J$29)^(FN$46-1))+AND(FN$56&lt;'Summary&amp;Assumptions'!$J$31,FN$47&gt;=$FQ198,FN$47&lt;=$FR198)*(('Summary&amp;Assumptions'!$H$25*$C198)*(1+'Summary&amp;Assumptions'!$J$29)^(FN$46-1))</f>
        <v>0</v>
      </c>
      <c r="FJ198" s="588">
        <f>AND(FO$55&gt;0,SUM($E198:FI198)&lt;'Summary&amp;Assumptions'!$G$32*$B198,$D198&gt;='Summary&amp;Assumptions'!$D$17,FO$47&gt;=$D198,FO$47&lt;=EDATE($D198,'Summary&amp;Assumptions'!$G$32))*$B198+AND(FO$56&lt;'Summary&amp;Assumptions'!$J$31,FO$47&gt;=$FO198,FO$47&lt;=$FP198)*(('Summary&amp;Assumptions'!$H$25*$C198)*(1+'Summary&amp;Assumptions'!$J$29)^(FO$46-1))+AND(FO$56&lt;'Summary&amp;Assumptions'!$J$31,FO$47&gt;=$FQ198,FO$47&lt;=$FR198)*(('Summary&amp;Assumptions'!$H$25*$C198)*(1+'Summary&amp;Assumptions'!$J$29)^(FO$46-1))</f>
        <v>0</v>
      </c>
      <c r="FK198" s="588">
        <f>AND(FP$55&gt;0,SUM($E198:FJ198)&lt;'Summary&amp;Assumptions'!$G$32*$B198,$D198&gt;='Summary&amp;Assumptions'!$D$17,FP$47&gt;=$D198,FP$47&lt;=EDATE($D198,'Summary&amp;Assumptions'!$G$32))*$B198+AND(FP$56&lt;'Summary&amp;Assumptions'!$J$31,FP$47&gt;=$FO198,FP$47&lt;=$FP198)*(('Summary&amp;Assumptions'!$H$25*$C198)*(1+'Summary&amp;Assumptions'!$J$29)^(FP$46-1))+AND(FP$56&lt;'Summary&amp;Assumptions'!$J$31,FP$47&gt;=$FQ198,FP$47&lt;=$FR198)*(('Summary&amp;Assumptions'!$H$25*$C198)*(1+'Summary&amp;Assumptions'!$J$29)^(FP$46-1))</f>
        <v>0</v>
      </c>
      <c r="FL198" s="588">
        <f>AND(FQ$55&gt;0,SUM($E198:FK198)&lt;'Summary&amp;Assumptions'!$G$32*$B198,$D198&gt;='Summary&amp;Assumptions'!$D$17,FQ$47&gt;=$D198,FQ$47&lt;=EDATE($D198,'Summary&amp;Assumptions'!$G$32))*$B198+AND(FQ$56&lt;'Summary&amp;Assumptions'!$J$31,FQ$47&gt;=$FO198,FQ$47&lt;=$FP198)*(('Summary&amp;Assumptions'!$H$25*$C198)*(1+'Summary&amp;Assumptions'!$J$29)^(FQ$46-1))+AND(FQ$56&lt;'Summary&amp;Assumptions'!$J$31,FQ$47&gt;=$FQ198,FQ$47&lt;=$FR198)*(('Summary&amp;Assumptions'!$H$25*$C198)*(1+'Summary&amp;Assumptions'!$J$29)^(FQ$46-1))</f>
        <v>0</v>
      </c>
      <c r="FO198" s="576">
        <f>EDATE(D198,'Summary&amp;Assumptions'!$G$34)</f>
        <v>46813</v>
      </c>
      <c r="FP198" s="576">
        <f>EDATE(FO198,'Summary&amp;Assumptions'!$G$33-1)</f>
        <v>46844</v>
      </c>
      <c r="FQ198" s="576">
        <f>EDATE(FO198,'Summary&amp;Assumptions'!$G$34)</f>
        <v>47178</v>
      </c>
      <c r="FR198" s="576">
        <f>EDATE(FQ198,'Summary&amp;Assumptions'!$G$33-1)</f>
        <v>47209</v>
      </c>
    </row>
    <row r="199" spans="2:174" hidden="1" x14ac:dyDescent="0.2">
      <c r="B199" s="588">
        <v>0</v>
      </c>
      <c r="C199" s="193">
        <v>0</v>
      </c>
      <c r="D199" s="589">
        <v>46478</v>
      </c>
      <c r="F199" s="588">
        <f>AND(K$55&gt;0,SUM($E199:E199)&lt;'Summary&amp;Assumptions'!$G$32*$B199,$D199&gt;='Summary&amp;Assumptions'!$D$17,K$47&gt;=$D199,K$47&lt;=EDATE($D199,'Summary&amp;Assumptions'!$G$32))*$B199+AND(K$56&lt;'Summary&amp;Assumptions'!$J$31,K$47&gt;=$FO199,K$47&lt;=$FP199)*(('Summary&amp;Assumptions'!$H$25*$C199)*(1+'Summary&amp;Assumptions'!$J$29)^(K$46-1))+AND(K$56&lt;'Summary&amp;Assumptions'!$J$31,K$47&gt;=$FQ199,K$47&lt;=$FR199)*(('Summary&amp;Assumptions'!$H$25*$C199)*(1+'Summary&amp;Assumptions'!$J$29)^(K$46-1))</f>
        <v>0</v>
      </c>
      <c r="G199" s="588">
        <f>AND(L$55&gt;0,SUM($E199:F199)&lt;'Summary&amp;Assumptions'!$G$32*$B199,$D199&gt;='Summary&amp;Assumptions'!$D$17,L$47&gt;=$D199,L$47&lt;=EDATE($D199,'Summary&amp;Assumptions'!$G$32))*$B199+AND(L$56&lt;'Summary&amp;Assumptions'!$J$31,L$47&gt;=$FO199,L$47&lt;=$FP199)*(('Summary&amp;Assumptions'!$H$25*$C199)*(1+'Summary&amp;Assumptions'!$J$29)^(L$46-1))+AND(L$56&lt;'Summary&amp;Assumptions'!$J$31,L$47&gt;=$FQ199,L$47&lt;=$FR199)*(('Summary&amp;Assumptions'!$H$25*$C199)*(1+'Summary&amp;Assumptions'!$J$29)^(L$46-1))</f>
        <v>0</v>
      </c>
      <c r="H199" s="588">
        <f>AND(M$55&gt;0,SUM($E199:G199)&lt;'Summary&amp;Assumptions'!$G$32*$B199,$D199&gt;='Summary&amp;Assumptions'!$D$17,M$47&gt;=$D199,M$47&lt;=EDATE($D199,'Summary&amp;Assumptions'!$G$32))*$B199+AND(M$56&lt;'Summary&amp;Assumptions'!$J$31,M$47&gt;=$FO199,M$47&lt;=$FP199)*(('Summary&amp;Assumptions'!$H$25*$C199)*(1+'Summary&amp;Assumptions'!$J$29)^(M$46-1))+AND(M$56&lt;'Summary&amp;Assumptions'!$J$31,M$47&gt;=$FQ199,M$47&lt;=$FR199)*(('Summary&amp;Assumptions'!$H$25*$C199)*(1+'Summary&amp;Assumptions'!$J$29)^(M$46-1))</f>
        <v>0</v>
      </c>
      <c r="I199" s="588">
        <f>AND(N$55&gt;0,SUM($E199:H199)&lt;'Summary&amp;Assumptions'!$G$32*$B199,$D199&gt;='Summary&amp;Assumptions'!$D$17,N$47&gt;=$D199,N$47&lt;=EDATE($D199,'Summary&amp;Assumptions'!$G$32))*$B199+AND(N$56&lt;'Summary&amp;Assumptions'!$J$31,N$47&gt;=$FO199,N$47&lt;=$FP199)*(('Summary&amp;Assumptions'!$H$25*$C199)*(1+'Summary&amp;Assumptions'!$J$29)^(N$46-1))+AND(N$56&lt;'Summary&amp;Assumptions'!$J$31,N$47&gt;=$FQ199,N$47&lt;=$FR199)*(('Summary&amp;Assumptions'!$H$25*$C199)*(1+'Summary&amp;Assumptions'!$J$29)^(N$46-1))</f>
        <v>0</v>
      </c>
      <c r="J199" s="588">
        <f>AND(O$55&gt;0,SUM($E199:I199)&lt;'Summary&amp;Assumptions'!$G$32*$B199,$D199&gt;='Summary&amp;Assumptions'!$D$17,O$47&gt;=$D199,O$47&lt;=EDATE($D199,'Summary&amp;Assumptions'!$G$32))*$B199+AND(O$56&lt;'Summary&amp;Assumptions'!$J$31,O$47&gt;=$FO199,O$47&lt;=$FP199)*(('Summary&amp;Assumptions'!$H$25*$C199)*(1+'Summary&amp;Assumptions'!$J$29)^(O$46-1))+AND(O$56&lt;'Summary&amp;Assumptions'!$J$31,O$47&gt;=$FQ199,O$47&lt;=$FR199)*(('Summary&amp;Assumptions'!$H$25*$C199)*(1+'Summary&amp;Assumptions'!$J$29)^(O$46-1))</f>
        <v>0</v>
      </c>
      <c r="K199" s="588">
        <f>AND(P$55&gt;0,SUM($E199:J199)&lt;'Summary&amp;Assumptions'!$G$32*$B199,$D199&gt;='Summary&amp;Assumptions'!$D$17,P$47&gt;=$D199,P$47&lt;=EDATE($D199,'Summary&amp;Assumptions'!$G$32))*$B199+AND(P$56&lt;'Summary&amp;Assumptions'!$J$31,P$47&gt;=$FO199,P$47&lt;=$FP199)*(('Summary&amp;Assumptions'!$H$25*$C199)*(1+'Summary&amp;Assumptions'!$J$29)^(P$46-1))+AND(P$56&lt;'Summary&amp;Assumptions'!$J$31,P$47&gt;=$FQ199,P$47&lt;=$FR199)*(('Summary&amp;Assumptions'!$H$25*$C199)*(1+'Summary&amp;Assumptions'!$J$29)^(P$46-1))</f>
        <v>0</v>
      </c>
      <c r="L199" s="588">
        <f>AND(Q$55&gt;0,SUM($E199:K199)&lt;'Summary&amp;Assumptions'!$G$32*$B199,$D199&gt;='Summary&amp;Assumptions'!$D$17,Q$47&gt;=$D199,Q$47&lt;=EDATE($D199,'Summary&amp;Assumptions'!$G$32))*$B199+AND(Q$56&lt;'Summary&amp;Assumptions'!$J$31,Q$47&gt;=$FO199,Q$47&lt;=$FP199)*(('Summary&amp;Assumptions'!$H$25*$C199)*(1+'Summary&amp;Assumptions'!$J$29)^(Q$46-1))+AND(Q$56&lt;'Summary&amp;Assumptions'!$J$31,Q$47&gt;=$FQ199,Q$47&lt;=$FR199)*(('Summary&amp;Assumptions'!$H$25*$C199)*(1+'Summary&amp;Assumptions'!$J$29)^(Q$46-1))</f>
        <v>0</v>
      </c>
      <c r="M199" s="588">
        <f>AND(R$55&gt;0,SUM($E199:L199)&lt;'Summary&amp;Assumptions'!$G$32*$B199,$D199&gt;='Summary&amp;Assumptions'!$D$17,R$47&gt;=$D199,R$47&lt;=EDATE($D199,'Summary&amp;Assumptions'!$G$32))*$B199+AND(R$56&lt;'Summary&amp;Assumptions'!$J$31,R$47&gt;=$FO199,R$47&lt;=$FP199)*(('Summary&amp;Assumptions'!$H$25*$C199)*(1+'Summary&amp;Assumptions'!$J$29)^(R$46-1))+AND(R$56&lt;'Summary&amp;Assumptions'!$J$31,R$47&gt;=$FQ199,R$47&lt;=$FR199)*(('Summary&amp;Assumptions'!$H$25*$C199)*(1+'Summary&amp;Assumptions'!$J$29)^(R$46-1))</f>
        <v>0</v>
      </c>
      <c r="N199" s="588">
        <f>AND(S$55&gt;0,SUM($E199:M199)&lt;'Summary&amp;Assumptions'!$G$32*$B199,$D199&gt;='Summary&amp;Assumptions'!$D$17,S$47&gt;=$D199,S$47&lt;=EDATE($D199,'Summary&amp;Assumptions'!$G$32))*$B199+AND(S$56&lt;'Summary&amp;Assumptions'!$J$31,S$47&gt;=$FO199,S$47&lt;=$FP199)*(('Summary&amp;Assumptions'!$H$25*$C199)*(1+'Summary&amp;Assumptions'!$J$29)^(S$46-1))+AND(S$56&lt;'Summary&amp;Assumptions'!$J$31,S$47&gt;=$FQ199,S$47&lt;=$FR199)*(('Summary&amp;Assumptions'!$H$25*$C199)*(1+'Summary&amp;Assumptions'!$J$29)^(S$46-1))</f>
        <v>0</v>
      </c>
      <c r="O199" s="588">
        <f>AND(T$55&gt;0,SUM($E199:N199)&lt;'Summary&amp;Assumptions'!$G$32*$B199,$D199&gt;='Summary&amp;Assumptions'!$D$17,T$47&gt;=$D199,T$47&lt;=EDATE($D199,'Summary&amp;Assumptions'!$G$32))*$B199+AND(T$56&lt;'Summary&amp;Assumptions'!$J$31,T$47&gt;=$FO199,T$47&lt;=$FP199)*(('Summary&amp;Assumptions'!$H$25*$C199)*(1+'Summary&amp;Assumptions'!$J$29)^(T$46-1))+AND(T$56&lt;'Summary&amp;Assumptions'!$J$31,T$47&gt;=$FQ199,T$47&lt;=$FR199)*(('Summary&amp;Assumptions'!$H$25*$C199)*(1+'Summary&amp;Assumptions'!$J$29)^(T$46-1))</f>
        <v>0</v>
      </c>
      <c r="P199" s="588">
        <f>AND(U$55&gt;0,SUM($E199:O199)&lt;'Summary&amp;Assumptions'!$G$32*$B199,$D199&gt;='Summary&amp;Assumptions'!$D$17,U$47&gt;=$D199,U$47&lt;=EDATE($D199,'Summary&amp;Assumptions'!$G$32))*$B199+AND(U$56&lt;'Summary&amp;Assumptions'!$J$31,U$47&gt;=$FO199,U$47&lt;=$FP199)*(('Summary&amp;Assumptions'!$H$25*$C199)*(1+'Summary&amp;Assumptions'!$J$29)^(U$46-1))+AND(U$56&lt;'Summary&amp;Assumptions'!$J$31,U$47&gt;=$FQ199,U$47&lt;=$FR199)*(('Summary&amp;Assumptions'!$H$25*$C199)*(1+'Summary&amp;Assumptions'!$J$29)^(U$46-1))</f>
        <v>0</v>
      </c>
      <c r="Q199" s="588">
        <f>AND(V$55&gt;0,SUM($E199:P199)&lt;'Summary&amp;Assumptions'!$G$32*$B199,$D199&gt;='Summary&amp;Assumptions'!$D$17,V$47&gt;=$D199,V$47&lt;=EDATE($D199,'Summary&amp;Assumptions'!$G$32))*$B199+AND(V$56&lt;'Summary&amp;Assumptions'!$J$31,V$47&gt;=$FO199,V$47&lt;=$FP199)*(('Summary&amp;Assumptions'!$H$25*$C199)*(1+'Summary&amp;Assumptions'!$J$29)^(V$46-1))+AND(V$56&lt;'Summary&amp;Assumptions'!$J$31,V$47&gt;=$FQ199,V$47&lt;=$FR199)*(('Summary&amp;Assumptions'!$H$25*$C199)*(1+'Summary&amp;Assumptions'!$J$29)^(V$46-1))</f>
        <v>0</v>
      </c>
      <c r="R199" s="588">
        <f>AND(W$55&gt;0,SUM($E199:Q199)&lt;'Summary&amp;Assumptions'!$G$32*$B199,$D199&gt;='Summary&amp;Assumptions'!$D$17,W$47&gt;=$D199,W$47&lt;=EDATE($D199,'Summary&amp;Assumptions'!$G$32))*$B199+AND(W$56&lt;'Summary&amp;Assumptions'!$J$31,W$47&gt;=$FO199,W$47&lt;=$FP199)*(('Summary&amp;Assumptions'!$H$25*$C199)*(1+'Summary&amp;Assumptions'!$J$29)^(W$46-1))+AND(W$56&lt;'Summary&amp;Assumptions'!$J$31,W$47&gt;=$FQ199,W$47&lt;=$FR199)*(('Summary&amp;Assumptions'!$H$25*$C199)*(1+'Summary&amp;Assumptions'!$J$29)^(W$46-1))</f>
        <v>0</v>
      </c>
      <c r="S199" s="588">
        <f>AND(X$55&gt;0,SUM($E199:R199)&lt;'Summary&amp;Assumptions'!$G$32*$B199,$D199&gt;='Summary&amp;Assumptions'!$D$17,X$47&gt;=$D199,X$47&lt;=EDATE($D199,'Summary&amp;Assumptions'!$G$32))*$B199+AND(X$56&lt;'Summary&amp;Assumptions'!$J$31,X$47&gt;=$FO199,X$47&lt;=$FP199)*(('Summary&amp;Assumptions'!$H$25*$C199)*(1+'Summary&amp;Assumptions'!$J$29)^(X$46-1))+AND(X$56&lt;'Summary&amp;Assumptions'!$J$31,X$47&gt;=$FQ199,X$47&lt;=$FR199)*(('Summary&amp;Assumptions'!$H$25*$C199)*(1+'Summary&amp;Assumptions'!$J$29)^(X$46-1))</f>
        <v>0</v>
      </c>
      <c r="T199" s="588">
        <f>AND(Y$55&gt;0,SUM($E199:S199)&lt;'Summary&amp;Assumptions'!$G$32*$B199,$D199&gt;='Summary&amp;Assumptions'!$D$17,Y$47&gt;=$D199,Y$47&lt;=EDATE($D199,'Summary&amp;Assumptions'!$G$32))*$B199+AND(Y$56&lt;'Summary&amp;Assumptions'!$J$31,Y$47&gt;=$FO199,Y$47&lt;=$FP199)*(('Summary&amp;Assumptions'!$H$25*$C199)*(1+'Summary&amp;Assumptions'!$J$29)^(Y$46-1))+AND(Y$56&lt;'Summary&amp;Assumptions'!$J$31,Y$47&gt;=$FQ199,Y$47&lt;=$FR199)*(('Summary&amp;Assumptions'!$H$25*$C199)*(1+'Summary&amp;Assumptions'!$J$29)^(Y$46-1))</f>
        <v>0</v>
      </c>
      <c r="U199" s="588">
        <f>AND(Z$55&gt;0,SUM($E199:T199)&lt;'Summary&amp;Assumptions'!$G$32*$B199,$D199&gt;='Summary&amp;Assumptions'!$D$17,Z$47&gt;=$D199,Z$47&lt;=EDATE($D199,'Summary&amp;Assumptions'!$G$32))*$B199+AND(Z$56&lt;'Summary&amp;Assumptions'!$J$31,Z$47&gt;=$FO199,Z$47&lt;=$FP199)*(('Summary&amp;Assumptions'!$H$25*$C199)*(1+'Summary&amp;Assumptions'!$J$29)^(Z$46-1))+AND(Z$56&lt;'Summary&amp;Assumptions'!$J$31,Z$47&gt;=$FQ199,Z$47&lt;=$FR199)*(('Summary&amp;Assumptions'!$H$25*$C199)*(1+'Summary&amp;Assumptions'!$J$29)^(Z$46-1))</f>
        <v>0</v>
      </c>
      <c r="V199" s="588">
        <f>AND(AA$55&gt;0,SUM($E199:U199)&lt;'Summary&amp;Assumptions'!$G$32*$B199,$D199&gt;='Summary&amp;Assumptions'!$D$17,AA$47&gt;=$D199,AA$47&lt;=EDATE($D199,'Summary&amp;Assumptions'!$G$32))*$B199+AND(AA$56&lt;'Summary&amp;Assumptions'!$J$31,AA$47&gt;=$FO199,AA$47&lt;=$FP199)*(('Summary&amp;Assumptions'!$H$25*$C199)*(1+'Summary&amp;Assumptions'!$J$29)^(AA$46-1))+AND(AA$56&lt;'Summary&amp;Assumptions'!$J$31,AA$47&gt;=$FQ199,AA$47&lt;=$FR199)*(('Summary&amp;Assumptions'!$H$25*$C199)*(1+'Summary&amp;Assumptions'!$J$29)^(AA$46-1))</f>
        <v>0</v>
      </c>
      <c r="W199" s="588">
        <f>AND(AB$55&gt;0,SUM($E199:V199)&lt;'Summary&amp;Assumptions'!$G$32*$B199,$D199&gt;='Summary&amp;Assumptions'!$D$17,AB$47&gt;=$D199,AB$47&lt;=EDATE($D199,'Summary&amp;Assumptions'!$G$32))*$B199+AND(AB$56&lt;'Summary&amp;Assumptions'!$J$31,AB$47&gt;=$FO199,AB$47&lt;=$FP199)*(('Summary&amp;Assumptions'!$H$25*$C199)*(1+'Summary&amp;Assumptions'!$J$29)^(AB$46-1))+AND(AB$56&lt;'Summary&amp;Assumptions'!$J$31,AB$47&gt;=$FQ199,AB$47&lt;=$FR199)*(('Summary&amp;Assumptions'!$H$25*$C199)*(1+'Summary&amp;Assumptions'!$J$29)^(AB$46-1))</f>
        <v>0</v>
      </c>
      <c r="X199" s="588">
        <f>AND(AC$55&gt;0,SUM($E199:W199)&lt;'Summary&amp;Assumptions'!$G$32*$B199,$D199&gt;='Summary&amp;Assumptions'!$D$17,AC$47&gt;=$D199,AC$47&lt;=EDATE($D199,'Summary&amp;Assumptions'!$G$32))*$B199+AND(AC$56&lt;'Summary&amp;Assumptions'!$J$31,AC$47&gt;=$FO199,AC$47&lt;=$FP199)*(('Summary&amp;Assumptions'!$H$25*$C199)*(1+'Summary&amp;Assumptions'!$J$29)^(AC$46-1))+AND(AC$56&lt;'Summary&amp;Assumptions'!$J$31,AC$47&gt;=$FQ199,AC$47&lt;=$FR199)*(('Summary&amp;Assumptions'!$H$25*$C199)*(1+'Summary&amp;Assumptions'!$J$29)^(AC$46-1))</f>
        <v>0</v>
      </c>
      <c r="Y199" s="588">
        <f>AND(AD$55&gt;0,SUM($E199:X199)&lt;'Summary&amp;Assumptions'!$G$32*$B199,$D199&gt;='Summary&amp;Assumptions'!$D$17,AD$47&gt;=$D199,AD$47&lt;=EDATE($D199,'Summary&amp;Assumptions'!$G$32))*$B199+AND(AD$56&lt;'Summary&amp;Assumptions'!$J$31,AD$47&gt;=$FO199,AD$47&lt;=$FP199)*(('Summary&amp;Assumptions'!$H$25*$C199)*(1+'Summary&amp;Assumptions'!$J$29)^(AD$46-1))+AND(AD$56&lt;'Summary&amp;Assumptions'!$J$31,AD$47&gt;=$FQ199,AD$47&lt;=$FR199)*(('Summary&amp;Assumptions'!$H$25*$C199)*(1+'Summary&amp;Assumptions'!$J$29)^(AD$46-1))</f>
        <v>0</v>
      </c>
      <c r="Z199" s="588">
        <f>AND(AE$55&gt;0,SUM($E199:Y199)&lt;'Summary&amp;Assumptions'!$G$32*$B199,$D199&gt;='Summary&amp;Assumptions'!$D$17,AE$47&gt;=$D199,AE$47&lt;=EDATE($D199,'Summary&amp;Assumptions'!$G$32))*$B199+AND(AE$56&lt;'Summary&amp;Assumptions'!$J$31,AE$47&gt;=$FO199,AE$47&lt;=$FP199)*(('Summary&amp;Assumptions'!$H$25*$C199)*(1+'Summary&amp;Assumptions'!$J$29)^(AE$46-1))+AND(AE$56&lt;'Summary&amp;Assumptions'!$J$31,AE$47&gt;=$FQ199,AE$47&lt;=$FR199)*(('Summary&amp;Assumptions'!$H$25*$C199)*(1+'Summary&amp;Assumptions'!$J$29)^(AE$46-1))</f>
        <v>0</v>
      </c>
      <c r="AA199" s="588">
        <f>AND(AF$55&gt;0,SUM($E199:Z199)&lt;'Summary&amp;Assumptions'!$G$32*$B199,$D199&gt;='Summary&amp;Assumptions'!$D$17,AF$47&gt;=$D199,AF$47&lt;=EDATE($D199,'Summary&amp;Assumptions'!$G$32))*$B199+AND(AF$56&lt;'Summary&amp;Assumptions'!$J$31,AF$47&gt;=$FO199,AF$47&lt;=$FP199)*(('Summary&amp;Assumptions'!$H$25*$C199)*(1+'Summary&amp;Assumptions'!$J$29)^(AF$46-1))+AND(AF$56&lt;'Summary&amp;Assumptions'!$J$31,AF$47&gt;=$FQ199,AF$47&lt;=$FR199)*(('Summary&amp;Assumptions'!$H$25*$C199)*(1+'Summary&amp;Assumptions'!$J$29)^(AF$46-1))</f>
        <v>0</v>
      </c>
      <c r="AB199" s="588">
        <f>AND(AG$55&gt;0,SUM($E199:AA199)&lt;'Summary&amp;Assumptions'!$G$32*$B199,$D199&gt;='Summary&amp;Assumptions'!$D$17,AG$47&gt;=$D199,AG$47&lt;=EDATE($D199,'Summary&amp;Assumptions'!$G$32))*$B199+AND(AG$56&lt;'Summary&amp;Assumptions'!$J$31,AG$47&gt;=$FO199,AG$47&lt;=$FP199)*(('Summary&amp;Assumptions'!$H$25*$C199)*(1+'Summary&amp;Assumptions'!$J$29)^(AG$46-1))+AND(AG$56&lt;'Summary&amp;Assumptions'!$J$31,AG$47&gt;=$FQ199,AG$47&lt;=$FR199)*(('Summary&amp;Assumptions'!$H$25*$C199)*(1+'Summary&amp;Assumptions'!$J$29)^(AG$46-1))</f>
        <v>0</v>
      </c>
      <c r="AC199" s="588">
        <f>AND(AH$55&gt;0,SUM($E199:AB199)&lt;'Summary&amp;Assumptions'!$G$32*$B199,$D199&gt;='Summary&amp;Assumptions'!$D$17,AH$47&gt;=$D199,AH$47&lt;=EDATE($D199,'Summary&amp;Assumptions'!$G$32))*$B199+AND(AH$56&lt;'Summary&amp;Assumptions'!$J$31,AH$47&gt;=$FO199,AH$47&lt;=$FP199)*(('Summary&amp;Assumptions'!$H$25*$C199)*(1+'Summary&amp;Assumptions'!$J$29)^(AH$46-1))+AND(AH$56&lt;'Summary&amp;Assumptions'!$J$31,AH$47&gt;=$FQ199,AH$47&lt;=$FR199)*(('Summary&amp;Assumptions'!$H$25*$C199)*(1+'Summary&amp;Assumptions'!$J$29)^(AH$46-1))</f>
        <v>0</v>
      </c>
      <c r="AD199" s="588">
        <f>AND(AI$55&gt;0,SUM($E199:AC199)&lt;'Summary&amp;Assumptions'!$G$32*$B199,$D199&gt;='Summary&amp;Assumptions'!$D$17,AI$47&gt;=$D199,AI$47&lt;=EDATE($D199,'Summary&amp;Assumptions'!$G$32))*$B199+AND(AI$56&lt;'Summary&amp;Assumptions'!$J$31,AI$47&gt;=$FO199,AI$47&lt;=$FP199)*(('Summary&amp;Assumptions'!$H$25*$C199)*(1+'Summary&amp;Assumptions'!$J$29)^(AI$46-1))+AND(AI$56&lt;'Summary&amp;Assumptions'!$J$31,AI$47&gt;=$FQ199,AI$47&lt;=$FR199)*(('Summary&amp;Assumptions'!$H$25*$C199)*(1+'Summary&amp;Assumptions'!$J$29)^(AI$46-1))</f>
        <v>0</v>
      </c>
      <c r="AE199" s="588">
        <f>AND(AJ$55&gt;0,SUM($E199:AD199)&lt;'Summary&amp;Assumptions'!$G$32*$B199,$D199&gt;='Summary&amp;Assumptions'!$D$17,AJ$47&gt;=$D199,AJ$47&lt;=EDATE($D199,'Summary&amp;Assumptions'!$G$32))*$B199+AND(AJ$56&lt;'Summary&amp;Assumptions'!$J$31,AJ$47&gt;=$FO199,AJ$47&lt;=$FP199)*(('Summary&amp;Assumptions'!$H$25*$C199)*(1+'Summary&amp;Assumptions'!$J$29)^(AJ$46-1))+AND(AJ$56&lt;'Summary&amp;Assumptions'!$J$31,AJ$47&gt;=$FQ199,AJ$47&lt;=$FR199)*(('Summary&amp;Assumptions'!$H$25*$C199)*(1+'Summary&amp;Assumptions'!$J$29)^(AJ$46-1))</f>
        <v>0</v>
      </c>
      <c r="AF199" s="588">
        <f>AND(AK$55&gt;0,SUM($E199:AE199)&lt;'Summary&amp;Assumptions'!$G$32*$B199,$D199&gt;='Summary&amp;Assumptions'!$D$17,AK$47&gt;=$D199,AK$47&lt;=EDATE($D199,'Summary&amp;Assumptions'!$G$32))*$B199+AND(AK$56&lt;'Summary&amp;Assumptions'!$J$31,AK$47&gt;=$FO199,AK$47&lt;=$FP199)*(('Summary&amp;Assumptions'!$H$25*$C199)*(1+'Summary&amp;Assumptions'!$J$29)^(AK$46-1))+AND(AK$56&lt;'Summary&amp;Assumptions'!$J$31,AK$47&gt;=$FQ199,AK$47&lt;=$FR199)*(('Summary&amp;Assumptions'!$H$25*$C199)*(1+'Summary&amp;Assumptions'!$J$29)^(AK$46-1))</f>
        <v>0</v>
      </c>
      <c r="AG199" s="588">
        <f>AND(AL$55&gt;0,SUM($E199:AF199)&lt;'Summary&amp;Assumptions'!$G$32*$B199,$D199&gt;='Summary&amp;Assumptions'!$D$17,AL$47&gt;=$D199,AL$47&lt;=EDATE($D199,'Summary&amp;Assumptions'!$G$32))*$B199+AND(AL$56&lt;'Summary&amp;Assumptions'!$J$31,AL$47&gt;=$FO199,AL$47&lt;=$FP199)*(('Summary&amp;Assumptions'!$H$25*$C199)*(1+'Summary&amp;Assumptions'!$J$29)^(AL$46-1))+AND(AL$56&lt;'Summary&amp;Assumptions'!$J$31,AL$47&gt;=$FQ199,AL$47&lt;=$FR199)*(('Summary&amp;Assumptions'!$H$25*$C199)*(1+'Summary&amp;Assumptions'!$J$29)^(AL$46-1))</f>
        <v>0</v>
      </c>
      <c r="AH199" s="588">
        <f>AND(AM$55&gt;0,SUM($E199:AG199)&lt;'Summary&amp;Assumptions'!$G$32*$B199,$D199&gt;='Summary&amp;Assumptions'!$D$17,AM$47&gt;=$D199,AM$47&lt;=EDATE($D199,'Summary&amp;Assumptions'!$G$32))*$B199+AND(AM$56&lt;'Summary&amp;Assumptions'!$J$31,AM$47&gt;=$FO199,AM$47&lt;=$FP199)*(('Summary&amp;Assumptions'!$H$25*$C199)*(1+'Summary&amp;Assumptions'!$J$29)^(AM$46-1))+AND(AM$56&lt;'Summary&amp;Assumptions'!$J$31,AM$47&gt;=$FQ199,AM$47&lt;=$FR199)*(('Summary&amp;Assumptions'!$H$25*$C199)*(1+'Summary&amp;Assumptions'!$J$29)^(AM$46-1))</f>
        <v>0</v>
      </c>
      <c r="AI199" s="588">
        <f>AND(AN$55&gt;0,SUM($E199:AH199)&lt;'Summary&amp;Assumptions'!$G$32*$B199,$D199&gt;='Summary&amp;Assumptions'!$D$17,AN$47&gt;=$D199,AN$47&lt;=EDATE($D199,'Summary&amp;Assumptions'!$G$32))*$B199+AND(AN$56&lt;'Summary&amp;Assumptions'!$J$31,AN$47&gt;=$FO199,AN$47&lt;=$FP199)*(('Summary&amp;Assumptions'!$H$25*$C199)*(1+'Summary&amp;Assumptions'!$J$29)^(AN$46-1))+AND(AN$56&lt;'Summary&amp;Assumptions'!$J$31,AN$47&gt;=$FQ199,AN$47&lt;=$FR199)*(('Summary&amp;Assumptions'!$H$25*$C199)*(1+'Summary&amp;Assumptions'!$J$29)^(AN$46-1))</f>
        <v>0</v>
      </c>
      <c r="AJ199" s="588">
        <f>AND(AO$55&gt;0,SUM($E199:AI199)&lt;'Summary&amp;Assumptions'!$G$32*$B199,$D199&gt;='Summary&amp;Assumptions'!$D$17,AO$47&gt;=$D199,AO$47&lt;=EDATE($D199,'Summary&amp;Assumptions'!$G$32))*$B199+AND(AO$56&lt;'Summary&amp;Assumptions'!$J$31,AO$47&gt;=$FO199,AO$47&lt;=$FP199)*(('Summary&amp;Assumptions'!$H$25*$C199)*(1+'Summary&amp;Assumptions'!$J$29)^(AO$46-1))+AND(AO$56&lt;'Summary&amp;Assumptions'!$J$31,AO$47&gt;=$FQ199,AO$47&lt;=$FR199)*(('Summary&amp;Assumptions'!$H$25*$C199)*(1+'Summary&amp;Assumptions'!$J$29)^(AO$46-1))</f>
        <v>0</v>
      </c>
      <c r="AK199" s="588">
        <f>AND(AP$55&gt;0,SUM($E199:AJ199)&lt;'Summary&amp;Assumptions'!$G$32*$B199,$D199&gt;='Summary&amp;Assumptions'!$D$17,AP$47&gt;=$D199,AP$47&lt;=EDATE($D199,'Summary&amp;Assumptions'!$G$32))*$B199+AND(AP$56&lt;'Summary&amp;Assumptions'!$J$31,AP$47&gt;=$FO199,AP$47&lt;=$FP199)*(('Summary&amp;Assumptions'!$H$25*$C199)*(1+'Summary&amp;Assumptions'!$J$29)^(AP$46-1))+AND(AP$56&lt;'Summary&amp;Assumptions'!$J$31,AP$47&gt;=$FQ199,AP$47&lt;=$FR199)*(('Summary&amp;Assumptions'!$H$25*$C199)*(1+'Summary&amp;Assumptions'!$J$29)^(AP$46-1))</f>
        <v>0</v>
      </c>
      <c r="AL199" s="588">
        <f>AND(AQ$55&gt;0,SUM($E199:AK199)&lt;'Summary&amp;Assumptions'!$G$32*$B199,$D199&gt;='Summary&amp;Assumptions'!$D$17,AQ$47&gt;=$D199,AQ$47&lt;=EDATE($D199,'Summary&amp;Assumptions'!$G$32))*$B199+AND(AQ$56&lt;'Summary&amp;Assumptions'!$J$31,AQ$47&gt;=$FO199,AQ$47&lt;=$FP199)*(('Summary&amp;Assumptions'!$H$25*$C199)*(1+'Summary&amp;Assumptions'!$J$29)^(AQ$46-1))+AND(AQ$56&lt;'Summary&amp;Assumptions'!$J$31,AQ$47&gt;=$FQ199,AQ$47&lt;=$FR199)*(('Summary&amp;Assumptions'!$H$25*$C199)*(1+'Summary&amp;Assumptions'!$J$29)^(AQ$46-1))</f>
        <v>0</v>
      </c>
      <c r="AM199" s="588">
        <f>AND(AR$55&gt;0,SUM($E199:AL199)&lt;'Summary&amp;Assumptions'!$G$32*$B199,$D199&gt;='Summary&amp;Assumptions'!$D$17,AR$47&gt;=$D199,AR$47&lt;=EDATE($D199,'Summary&amp;Assumptions'!$G$32))*$B199+AND(AR$56&lt;'Summary&amp;Assumptions'!$J$31,AR$47&gt;=$FO199,AR$47&lt;=$FP199)*(('Summary&amp;Assumptions'!$H$25*$C199)*(1+'Summary&amp;Assumptions'!$J$29)^(AR$46-1))+AND(AR$56&lt;'Summary&amp;Assumptions'!$J$31,AR$47&gt;=$FQ199,AR$47&lt;=$FR199)*(('Summary&amp;Assumptions'!$H$25*$C199)*(1+'Summary&amp;Assumptions'!$J$29)^(AR$46-1))</f>
        <v>0</v>
      </c>
      <c r="AN199" s="588">
        <f>AND(AS$55&gt;0,SUM($E199:AM199)&lt;'Summary&amp;Assumptions'!$G$32*$B199,$D199&gt;='Summary&amp;Assumptions'!$D$17,AS$47&gt;=$D199,AS$47&lt;=EDATE($D199,'Summary&amp;Assumptions'!$G$32))*$B199+AND(AS$56&lt;'Summary&amp;Assumptions'!$J$31,AS$47&gt;=$FO199,AS$47&lt;=$FP199)*(('Summary&amp;Assumptions'!$H$25*$C199)*(1+'Summary&amp;Assumptions'!$J$29)^(AS$46-1))+AND(AS$56&lt;'Summary&amp;Assumptions'!$J$31,AS$47&gt;=$FQ199,AS$47&lt;=$FR199)*(('Summary&amp;Assumptions'!$H$25*$C199)*(1+'Summary&amp;Assumptions'!$J$29)^(AS$46-1))</f>
        <v>0</v>
      </c>
      <c r="AO199" s="588">
        <f>AND(AT$55&gt;0,SUM($E199:AN199)&lt;'Summary&amp;Assumptions'!$G$32*$B199,$D199&gt;='Summary&amp;Assumptions'!$D$17,AT$47&gt;=$D199,AT$47&lt;=EDATE($D199,'Summary&amp;Assumptions'!$G$32))*$B199+AND(AT$56&lt;'Summary&amp;Assumptions'!$J$31,AT$47&gt;=$FO199,AT$47&lt;=$FP199)*(('Summary&amp;Assumptions'!$H$25*$C199)*(1+'Summary&amp;Assumptions'!$J$29)^(AT$46-1))+AND(AT$56&lt;'Summary&amp;Assumptions'!$J$31,AT$47&gt;=$FQ199,AT$47&lt;=$FR199)*(('Summary&amp;Assumptions'!$H$25*$C199)*(1+'Summary&amp;Assumptions'!$J$29)^(AT$46-1))</f>
        <v>0</v>
      </c>
      <c r="AP199" s="588">
        <f>AND(AU$55&gt;0,SUM($E199:AO199)&lt;'Summary&amp;Assumptions'!$G$32*$B199,$D199&gt;='Summary&amp;Assumptions'!$D$17,AU$47&gt;=$D199,AU$47&lt;=EDATE($D199,'Summary&amp;Assumptions'!$G$32))*$B199+AND(AU$56&lt;'Summary&amp;Assumptions'!$J$31,AU$47&gt;=$FO199,AU$47&lt;=$FP199)*(('Summary&amp;Assumptions'!$H$25*$C199)*(1+'Summary&amp;Assumptions'!$J$29)^(AU$46-1))+AND(AU$56&lt;'Summary&amp;Assumptions'!$J$31,AU$47&gt;=$FQ199,AU$47&lt;=$FR199)*(('Summary&amp;Assumptions'!$H$25*$C199)*(1+'Summary&amp;Assumptions'!$J$29)^(AU$46-1))</f>
        <v>0</v>
      </c>
      <c r="AQ199" s="588">
        <f>AND(AV$55&gt;0,SUM($E199:AP199)&lt;'Summary&amp;Assumptions'!$G$32*$B199,$D199&gt;='Summary&amp;Assumptions'!$D$17,AV$47&gt;=$D199,AV$47&lt;=EDATE($D199,'Summary&amp;Assumptions'!$G$32))*$B199+AND(AV$56&lt;'Summary&amp;Assumptions'!$J$31,AV$47&gt;=$FO199,AV$47&lt;=$FP199)*(('Summary&amp;Assumptions'!$H$25*$C199)*(1+'Summary&amp;Assumptions'!$J$29)^(AV$46-1))+AND(AV$56&lt;'Summary&amp;Assumptions'!$J$31,AV$47&gt;=$FQ199,AV$47&lt;=$FR199)*(('Summary&amp;Assumptions'!$H$25*$C199)*(1+'Summary&amp;Assumptions'!$J$29)^(AV$46-1))</f>
        <v>0</v>
      </c>
      <c r="AR199" s="588">
        <f>AND(AW$55&gt;0,SUM($E199:AQ199)&lt;'Summary&amp;Assumptions'!$G$32*$B199,$D199&gt;='Summary&amp;Assumptions'!$D$17,AW$47&gt;=$D199,AW$47&lt;=EDATE($D199,'Summary&amp;Assumptions'!$G$32))*$B199+AND(AW$56&lt;'Summary&amp;Assumptions'!$J$31,AW$47&gt;=$FO199,AW$47&lt;=$FP199)*(('Summary&amp;Assumptions'!$H$25*$C199)*(1+'Summary&amp;Assumptions'!$J$29)^(AW$46-1))+AND(AW$56&lt;'Summary&amp;Assumptions'!$J$31,AW$47&gt;=$FQ199,AW$47&lt;=$FR199)*(('Summary&amp;Assumptions'!$H$25*$C199)*(1+'Summary&amp;Assumptions'!$J$29)^(AW$46-1))</f>
        <v>0</v>
      </c>
      <c r="AS199" s="588">
        <f>AND(AX$55&gt;0,SUM($E199:AR199)&lt;'Summary&amp;Assumptions'!$G$32*$B199,$D199&gt;='Summary&amp;Assumptions'!$D$17,AX$47&gt;=$D199,AX$47&lt;=EDATE($D199,'Summary&amp;Assumptions'!$G$32))*$B199+AND(AX$56&lt;'Summary&amp;Assumptions'!$J$31,AX$47&gt;=$FO199,AX$47&lt;=$FP199)*(('Summary&amp;Assumptions'!$H$25*$C199)*(1+'Summary&amp;Assumptions'!$J$29)^(AX$46-1))+AND(AX$56&lt;'Summary&amp;Assumptions'!$J$31,AX$47&gt;=$FQ199,AX$47&lt;=$FR199)*(('Summary&amp;Assumptions'!$H$25*$C199)*(1+'Summary&amp;Assumptions'!$J$29)^(AX$46-1))</f>
        <v>0</v>
      </c>
      <c r="AT199" s="588">
        <f>AND(AY$55&gt;0,SUM($E199:AS199)&lt;'Summary&amp;Assumptions'!$G$32*$B199,$D199&gt;='Summary&amp;Assumptions'!$D$17,AY$47&gt;=$D199,AY$47&lt;=EDATE($D199,'Summary&amp;Assumptions'!$G$32))*$B199+AND(AY$56&lt;'Summary&amp;Assumptions'!$J$31,AY$47&gt;=$FO199,AY$47&lt;=$FP199)*(('Summary&amp;Assumptions'!$H$25*$C199)*(1+'Summary&amp;Assumptions'!$J$29)^(AY$46-1))+AND(AY$56&lt;'Summary&amp;Assumptions'!$J$31,AY$47&gt;=$FQ199,AY$47&lt;=$FR199)*(('Summary&amp;Assumptions'!$H$25*$C199)*(1+'Summary&amp;Assumptions'!$J$29)^(AY$46-1))</f>
        <v>0</v>
      </c>
      <c r="AU199" s="588">
        <f>AND(AZ$55&gt;0,SUM($E199:AT199)&lt;'Summary&amp;Assumptions'!$G$32*$B199,$D199&gt;='Summary&amp;Assumptions'!$D$17,AZ$47&gt;=$D199,AZ$47&lt;=EDATE($D199,'Summary&amp;Assumptions'!$G$32))*$B199+AND(AZ$56&lt;'Summary&amp;Assumptions'!$J$31,AZ$47&gt;=$FO199,AZ$47&lt;=$FP199)*(('Summary&amp;Assumptions'!$H$25*$C199)*(1+'Summary&amp;Assumptions'!$J$29)^(AZ$46-1))+AND(AZ$56&lt;'Summary&amp;Assumptions'!$J$31,AZ$47&gt;=$FQ199,AZ$47&lt;=$FR199)*(('Summary&amp;Assumptions'!$H$25*$C199)*(1+'Summary&amp;Assumptions'!$J$29)^(AZ$46-1))</f>
        <v>0</v>
      </c>
      <c r="AV199" s="588">
        <f>AND(BA$55&gt;0,SUM($E199:AU199)&lt;'Summary&amp;Assumptions'!$G$32*$B199,$D199&gt;='Summary&amp;Assumptions'!$D$17,BA$47&gt;=$D199,BA$47&lt;=EDATE($D199,'Summary&amp;Assumptions'!$G$32))*$B199+AND(BA$56&lt;'Summary&amp;Assumptions'!$J$31,BA$47&gt;=$FO199,BA$47&lt;=$FP199)*(('Summary&amp;Assumptions'!$H$25*$C199)*(1+'Summary&amp;Assumptions'!$J$29)^(BA$46-1))+AND(BA$56&lt;'Summary&amp;Assumptions'!$J$31,BA$47&gt;=$FQ199,BA$47&lt;=$FR199)*(('Summary&amp;Assumptions'!$H$25*$C199)*(1+'Summary&amp;Assumptions'!$J$29)^(BA$46-1))</f>
        <v>0</v>
      </c>
      <c r="AW199" s="588">
        <f>AND(BB$55&gt;0,SUM($E199:AV199)&lt;'Summary&amp;Assumptions'!$G$32*$B199,$D199&gt;='Summary&amp;Assumptions'!$D$17,BB$47&gt;=$D199,BB$47&lt;=EDATE($D199,'Summary&amp;Assumptions'!$G$32))*$B199+AND(BB$56&lt;'Summary&amp;Assumptions'!$J$31,BB$47&gt;=$FO199,BB$47&lt;=$FP199)*(('Summary&amp;Assumptions'!$H$25*$C199)*(1+'Summary&amp;Assumptions'!$J$29)^(BB$46-1))+AND(BB$56&lt;'Summary&amp;Assumptions'!$J$31,BB$47&gt;=$FQ199,BB$47&lt;=$FR199)*(('Summary&amp;Assumptions'!$H$25*$C199)*(1+'Summary&amp;Assumptions'!$J$29)^(BB$46-1))</f>
        <v>0</v>
      </c>
      <c r="AX199" s="588">
        <f>AND(BC$55&gt;0,SUM($E199:AW199)&lt;'Summary&amp;Assumptions'!$G$32*$B199,$D199&gt;='Summary&amp;Assumptions'!$D$17,BC$47&gt;=$D199,BC$47&lt;=EDATE($D199,'Summary&amp;Assumptions'!$G$32))*$B199+AND(BC$56&lt;'Summary&amp;Assumptions'!$J$31,BC$47&gt;=$FO199,BC$47&lt;=$FP199)*(('Summary&amp;Assumptions'!$H$25*$C199)*(1+'Summary&amp;Assumptions'!$J$29)^(BC$46-1))+AND(BC$56&lt;'Summary&amp;Assumptions'!$J$31,BC$47&gt;=$FQ199,BC$47&lt;=$FR199)*(('Summary&amp;Assumptions'!$H$25*$C199)*(1+'Summary&amp;Assumptions'!$J$29)^(BC$46-1))</f>
        <v>0</v>
      </c>
      <c r="AY199" s="588">
        <f>AND(BD$55&gt;0,SUM($E199:AX199)&lt;'Summary&amp;Assumptions'!$G$32*$B199,$D199&gt;='Summary&amp;Assumptions'!$D$17,BD$47&gt;=$D199,BD$47&lt;=EDATE($D199,'Summary&amp;Assumptions'!$G$32))*$B199+AND(BD$56&lt;'Summary&amp;Assumptions'!$J$31,BD$47&gt;=$FO199,BD$47&lt;=$FP199)*(('Summary&amp;Assumptions'!$H$25*$C199)*(1+'Summary&amp;Assumptions'!$J$29)^(BD$46-1))+AND(BD$56&lt;'Summary&amp;Assumptions'!$J$31,BD$47&gt;=$FQ199,BD$47&lt;=$FR199)*(('Summary&amp;Assumptions'!$H$25*$C199)*(1+'Summary&amp;Assumptions'!$J$29)^(BD$46-1))</f>
        <v>0</v>
      </c>
      <c r="AZ199" s="588">
        <f>AND(BE$55&gt;0,SUM($E199:AY199)&lt;'Summary&amp;Assumptions'!$G$32*$B199,$D199&gt;='Summary&amp;Assumptions'!$D$17,BE$47&gt;=$D199,BE$47&lt;=EDATE($D199,'Summary&amp;Assumptions'!$G$32))*$B199+AND(BE$56&lt;'Summary&amp;Assumptions'!$J$31,BE$47&gt;=$FO199,BE$47&lt;=$FP199)*(('Summary&amp;Assumptions'!$H$25*$C199)*(1+'Summary&amp;Assumptions'!$J$29)^(BE$46-1))+AND(BE$56&lt;'Summary&amp;Assumptions'!$J$31,BE$47&gt;=$FQ199,BE$47&lt;=$FR199)*(('Summary&amp;Assumptions'!$H$25*$C199)*(1+'Summary&amp;Assumptions'!$J$29)^(BE$46-1))</f>
        <v>0</v>
      </c>
      <c r="BA199" s="588">
        <f>AND(BF$55&gt;0,SUM($E199:AZ199)&lt;'Summary&amp;Assumptions'!$G$32*$B199,$D199&gt;='Summary&amp;Assumptions'!$D$17,BF$47&gt;=$D199,BF$47&lt;=EDATE($D199,'Summary&amp;Assumptions'!$G$32))*$B199+AND(BF$56&lt;'Summary&amp;Assumptions'!$J$31,BF$47&gt;=$FO199,BF$47&lt;=$FP199)*(('Summary&amp;Assumptions'!$H$25*$C199)*(1+'Summary&amp;Assumptions'!$J$29)^(BF$46-1))+AND(BF$56&lt;'Summary&amp;Assumptions'!$J$31,BF$47&gt;=$FQ199,BF$47&lt;=$FR199)*(('Summary&amp;Assumptions'!$H$25*$C199)*(1+'Summary&amp;Assumptions'!$J$29)^(BF$46-1))</f>
        <v>0</v>
      </c>
      <c r="BB199" s="588">
        <f>AND(BG$55&gt;0,SUM($E199:BA199)&lt;'Summary&amp;Assumptions'!$G$32*$B199,$D199&gt;='Summary&amp;Assumptions'!$D$17,BG$47&gt;=$D199,BG$47&lt;=EDATE($D199,'Summary&amp;Assumptions'!$G$32))*$B199+AND(BG$56&lt;'Summary&amp;Assumptions'!$J$31,BG$47&gt;=$FO199,BG$47&lt;=$FP199)*(('Summary&amp;Assumptions'!$H$25*$C199)*(1+'Summary&amp;Assumptions'!$J$29)^(BG$46-1))+AND(BG$56&lt;'Summary&amp;Assumptions'!$J$31,BG$47&gt;=$FQ199,BG$47&lt;=$FR199)*(('Summary&amp;Assumptions'!$H$25*$C199)*(1+'Summary&amp;Assumptions'!$J$29)^(BG$46-1))</f>
        <v>0</v>
      </c>
      <c r="BC199" s="588">
        <f>AND(BH$55&gt;0,SUM($E199:BB199)&lt;'Summary&amp;Assumptions'!$G$32*$B199,$D199&gt;='Summary&amp;Assumptions'!$D$17,BH$47&gt;=$D199,BH$47&lt;=EDATE($D199,'Summary&amp;Assumptions'!$G$32))*$B199+AND(BH$56&lt;'Summary&amp;Assumptions'!$J$31,BH$47&gt;=$FO199,BH$47&lt;=$FP199)*(('Summary&amp;Assumptions'!$H$25*$C199)*(1+'Summary&amp;Assumptions'!$J$29)^(BH$46-1))+AND(BH$56&lt;'Summary&amp;Assumptions'!$J$31,BH$47&gt;=$FQ199,BH$47&lt;=$FR199)*(('Summary&amp;Assumptions'!$H$25*$C199)*(1+'Summary&amp;Assumptions'!$J$29)^(BH$46-1))</f>
        <v>0</v>
      </c>
      <c r="BD199" s="588">
        <f>AND(BI$55&gt;0,SUM($E199:BC199)&lt;'Summary&amp;Assumptions'!$G$32*$B199,$D199&gt;='Summary&amp;Assumptions'!$D$17,BI$47&gt;=$D199,BI$47&lt;=EDATE($D199,'Summary&amp;Assumptions'!$G$32))*$B199+AND(BI$56&lt;'Summary&amp;Assumptions'!$J$31,BI$47&gt;=$FO199,BI$47&lt;=$FP199)*(('Summary&amp;Assumptions'!$H$25*$C199)*(1+'Summary&amp;Assumptions'!$J$29)^(BI$46-1))+AND(BI$56&lt;'Summary&amp;Assumptions'!$J$31,BI$47&gt;=$FQ199,BI$47&lt;=$FR199)*(('Summary&amp;Assumptions'!$H$25*$C199)*(1+'Summary&amp;Assumptions'!$J$29)^(BI$46-1))</f>
        <v>0</v>
      </c>
      <c r="BE199" s="588">
        <f>AND(BJ$55&gt;0,SUM($E199:BD199)&lt;'Summary&amp;Assumptions'!$G$32*$B199,$D199&gt;='Summary&amp;Assumptions'!$D$17,BJ$47&gt;=$D199,BJ$47&lt;=EDATE($D199,'Summary&amp;Assumptions'!$G$32))*$B199+AND(BJ$56&lt;'Summary&amp;Assumptions'!$J$31,BJ$47&gt;=$FO199,BJ$47&lt;=$FP199)*(('Summary&amp;Assumptions'!$H$25*$C199)*(1+'Summary&amp;Assumptions'!$J$29)^(BJ$46-1))+AND(BJ$56&lt;'Summary&amp;Assumptions'!$J$31,BJ$47&gt;=$FQ199,BJ$47&lt;=$FR199)*(('Summary&amp;Assumptions'!$H$25*$C199)*(1+'Summary&amp;Assumptions'!$J$29)^(BJ$46-1))</f>
        <v>0</v>
      </c>
      <c r="BF199" s="588">
        <f>AND(BK$55&gt;0,SUM($E199:BE199)&lt;'Summary&amp;Assumptions'!$G$32*$B199,$D199&gt;='Summary&amp;Assumptions'!$D$17,BK$47&gt;=$D199,BK$47&lt;=EDATE($D199,'Summary&amp;Assumptions'!$G$32))*$B199+AND(BK$56&lt;'Summary&amp;Assumptions'!$J$31,BK$47&gt;=$FO199,BK$47&lt;=$FP199)*(('Summary&amp;Assumptions'!$H$25*$C199)*(1+'Summary&amp;Assumptions'!$J$29)^(BK$46-1))+AND(BK$56&lt;'Summary&amp;Assumptions'!$J$31,BK$47&gt;=$FQ199,BK$47&lt;=$FR199)*(('Summary&amp;Assumptions'!$H$25*$C199)*(1+'Summary&amp;Assumptions'!$J$29)^(BK$46-1))</f>
        <v>0</v>
      </c>
      <c r="BG199" s="588">
        <f>AND(BL$55&gt;0,SUM($E199:BF199)&lt;'Summary&amp;Assumptions'!$G$32*$B199,$D199&gt;='Summary&amp;Assumptions'!$D$17,BL$47&gt;=$D199,BL$47&lt;=EDATE($D199,'Summary&amp;Assumptions'!$G$32))*$B199+AND(BL$56&lt;'Summary&amp;Assumptions'!$J$31,BL$47&gt;=$FO199,BL$47&lt;=$FP199)*(('Summary&amp;Assumptions'!$H$25*$C199)*(1+'Summary&amp;Assumptions'!$J$29)^(BL$46-1))+AND(BL$56&lt;'Summary&amp;Assumptions'!$J$31,BL$47&gt;=$FQ199,BL$47&lt;=$FR199)*(('Summary&amp;Assumptions'!$H$25*$C199)*(1+'Summary&amp;Assumptions'!$J$29)^(BL$46-1))</f>
        <v>0</v>
      </c>
      <c r="BH199" s="588">
        <f>AND(BM$55&gt;0,SUM($E199:BG199)&lt;'Summary&amp;Assumptions'!$G$32*$B199,$D199&gt;='Summary&amp;Assumptions'!$D$17,BM$47&gt;=$D199,BM$47&lt;=EDATE($D199,'Summary&amp;Assumptions'!$G$32))*$B199+AND(BM$56&lt;'Summary&amp;Assumptions'!$J$31,BM$47&gt;=$FO199,BM$47&lt;=$FP199)*(('Summary&amp;Assumptions'!$H$25*$C199)*(1+'Summary&amp;Assumptions'!$J$29)^(BM$46-1))+AND(BM$56&lt;'Summary&amp;Assumptions'!$J$31,BM$47&gt;=$FQ199,BM$47&lt;=$FR199)*(('Summary&amp;Assumptions'!$H$25*$C199)*(1+'Summary&amp;Assumptions'!$J$29)^(BM$46-1))</f>
        <v>0</v>
      </c>
      <c r="BI199" s="588">
        <f>AND(BN$55&gt;0,SUM($E199:BH199)&lt;'Summary&amp;Assumptions'!$G$32*$B199,$D199&gt;='Summary&amp;Assumptions'!$D$17,BN$47&gt;=$D199,BN$47&lt;=EDATE($D199,'Summary&amp;Assumptions'!$G$32))*$B199+AND(BN$56&lt;'Summary&amp;Assumptions'!$J$31,BN$47&gt;=$FO199,BN$47&lt;=$FP199)*(('Summary&amp;Assumptions'!$H$25*$C199)*(1+'Summary&amp;Assumptions'!$J$29)^(BN$46-1))+AND(BN$56&lt;'Summary&amp;Assumptions'!$J$31,BN$47&gt;=$FQ199,BN$47&lt;=$FR199)*(('Summary&amp;Assumptions'!$H$25*$C199)*(1+'Summary&amp;Assumptions'!$J$29)^(BN$46-1))</f>
        <v>0</v>
      </c>
      <c r="BJ199" s="588">
        <f>AND(BO$55&gt;0,SUM($E199:BI199)&lt;'Summary&amp;Assumptions'!$G$32*$B199,$D199&gt;='Summary&amp;Assumptions'!$D$17,BO$47&gt;=$D199,BO$47&lt;=EDATE($D199,'Summary&amp;Assumptions'!$G$32))*$B199+AND(BO$56&lt;'Summary&amp;Assumptions'!$J$31,BO$47&gt;=$FO199,BO$47&lt;=$FP199)*(('Summary&amp;Assumptions'!$H$25*$C199)*(1+'Summary&amp;Assumptions'!$J$29)^(BO$46-1))+AND(BO$56&lt;'Summary&amp;Assumptions'!$J$31,BO$47&gt;=$FQ199,BO$47&lt;=$FR199)*(('Summary&amp;Assumptions'!$H$25*$C199)*(1+'Summary&amp;Assumptions'!$J$29)^(BO$46-1))</f>
        <v>0</v>
      </c>
      <c r="BK199" s="588">
        <f>AND(BP$55&gt;0,SUM($E199:BJ199)&lt;'Summary&amp;Assumptions'!$G$32*$B199,$D199&gt;='Summary&amp;Assumptions'!$D$17,BP$47&gt;=$D199,BP$47&lt;=EDATE($D199,'Summary&amp;Assumptions'!$G$32))*$B199+AND(BP$56&lt;'Summary&amp;Assumptions'!$J$31,BP$47&gt;=$FO199,BP$47&lt;=$FP199)*(('Summary&amp;Assumptions'!$H$25*$C199)*(1+'Summary&amp;Assumptions'!$J$29)^(BP$46-1))+AND(BP$56&lt;'Summary&amp;Assumptions'!$J$31,BP$47&gt;=$FQ199,BP$47&lt;=$FR199)*(('Summary&amp;Assumptions'!$H$25*$C199)*(1+'Summary&amp;Assumptions'!$J$29)^(BP$46-1))</f>
        <v>0</v>
      </c>
      <c r="BL199" s="588">
        <f>AND(BQ$55&gt;0,SUM($E199:BK199)&lt;'Summary&amp;Assumptions'!$G$32*$B199,$D199&gt;='Summary&amp;Assumptions'!$D$17,BQ$47&gt;=$D199,BQ$47&lt;=EDATE($D199,'Summary&amp;Assumptions'!$G$32))*$B199+AND(BQ$56&lt;'Summary&amp;Assumptions'!$J$31,BQ$47&gt;=$FO199,BQ$47&lt;=$FP199)*(('Summary&amp;Assumptions'!$H$25*$C199)*(1+'Summary&amp;Assumptions'!$J$29)^(BQ$46-1))+AND(BQ$56&lt;'Summary&amp;Assumptions'!$J$31,BQ$47&gt;=$FQ199,BQ$47&lt;=$FR199)*(('Summary&amp;Assumptions'!$H$25*$C199)*(1+'Summary&amp;Assumptions'!$J$29)^(BQ$46-1))</f>
        <v>0</v>
      </c>
      <c r="BM199" s="588">
        <f>AND(BR$55&gt;0,SUM($E199:BL199)&lt;'Summary&amp;Assumptions'!$G$32*$B199,$D199&gt;='Summary&amp;Assumptions'!$D$17,BR$47&gt;=$D199,BR$47&lt;=EDATE($D199,'Summary&amp;Assumptions'!$G$32))*$B199+AND(BR$56&lt;'Summary&amp;Assumptions'!$J$31,BR$47&gt;=$FO199,BR$47&lt;=$FP199)*(('Summary&amp;Assumptions'!$H$25*$C199)*(1+'Summary&amp;Assumptions'!$J$29)^(BR$46-1))+AND(BR$56&lt;'Summary&amp;Assumptions'!$J$31,BR$47&gt;=$FQ199,BR$47&lt;=$FR199)*(('Summary&amp;Assumptions'!$H$25*$C199)*(1+'Summary&amp;Assumptions'!$J$29)^(BR$46-1))</f>
        <v>0</v>
      </c>
      <c r="BN199" s="588">
        <f>AND(BS$55&gt;0,SUM($E199:BM199)&lt;'Summary&amp;Assumptions'!$G$32*$B199,$D199&gt;='Summary&amp;Assumptions'!$D$17,BS$47&gt;=$D199,BS$47&lt;=EDATE($D199,'Summary&amp;Assumptions'!$G$32))*$B199+AND(BS$56&lt;'Summary&amp;Assumptions'!$J$31,BS$47&gt;=$FO199,BS$47&lt;=$FP199)*(('Summary&amp;Assumptions'!$H$25*$C199)*(1+'Summary&amp;Assumptions'!$J$29)^(BS$46-1))+AND(BS$56&lt;'Summary&amp;Assumptions'!$J$31,BS$47&gt;=$FQ199,BS$47&lt;=$FR199)*(('Summary&amp;Assumptions'!$H$25*$C199)*(1+'Summary&amp;Assumptions'!$J$29)^(BS$46-1))</f>
        <v>0</v>
      </c>
      <c r="BO199" s="588">
        <f>AND(BT$55&gt;0,SUM($E199:BN199)&lt;'Summary&amp;Assumptions'!$G$32*$B199,$D199&gt;='Summary&amp;Assumptions'!$D$17,BT$47&gt;=$D199,BT$47&lt;=EDATE($D199,'Summary&amp;Assumptions'!$G$32))*$B199+AND(BT$56&lt;'Summary&amp;Assumptions'!$J$31,BT$47&gt;=$FO199,BT$47&lt;=$FP199)*(('Summary&amp;Assumptions'!$H$25*$C199)*(1+'Summary&amp;Assumptions'!$J$29)^(BT$46-1))+AND(BT$56&lt;'Summary&amp;Assumptions'!$J$31,BT$47&gt;=$FQ199,BT$47&lt;=$FR199)*(('Summary&amp;Assumptions'!$H$25*$C199)*(1+'Summary&amp;Assumptions'!$J$29)^(BT$46-1))</f>
        <v>0</v>
      </c>
      <c r="BP199" s="588">
        <f>AND(BU$55&gt;0,SUM($E199:BO199)&lt;'Summary&amp;Assumptions'!$G$32*$B199,$D199&gt;='Summary&amp;Assumptions'!$D$17,BU$47&gt;=$D199,BU$47&lt;=EDATE($D199,'Summary&amp;Assumptions'!$G$32))*$B199+AND(BU$56&lt;'Summary&amp;Assumptions'!$J$31,BU$47&gt;=$FO199,BU$47&lt;=$FP199)*(('Summary&amp;Assumptions'!$H$25*$C199)*(1+'Summary&amp;Assumptions'!$J$29)^(BU$46-1))+AND(BU$56&lt;'Summary&amp;Assumptions'!$J$31,BU$47&gt;=$FQ199,BU$47&lt;=$FR199)*(('Summary&amp;Assumptions'!$H$25*$C199)*(1+'Summary&amp;Assumptions'!$J$29)^(BU$46-1))</f>
        <v>0</v>
      </c>
      <c r="BQ199" s="588">
        <f>AND(BV$55&gt;0,SUM($E199:BP199)&lt;'Summary&amp;Assumptions'!$G$32*$B199,$D199&gt;='Summary&amp;Assumptions'!$D$17,BV$47&gt;=$D199,BV$47&lt;=EDATE($D199,'Summary&amp;Assumptions'!$G$32))*$B199+AND(BV$56&lt;'Summary&amp;Assumptions'!$J$31,BV$47&gt;=$FO199,BV$47&lt;=$FP199)*(('Summary&amp;Assumptions'!$H$25*$C199)*(1+'Summary&amp;Assumptions'!$J$29)^(BV$46-1))+AND(BV$56&lt;'Summary&amp;Assumptions'!$J$31,BV$47&gt;=$FQ199,BV$47&lt;=$FR199)*(('Summary&amp;Assumptions'!$H$25*$C199)*(1+'Summary&amp;Assumptions'!$J$29)^(BV$46-1))</f>
        <v>0</v>
      </c>
      <c r="BR199" s="588">
        <f>AND(BW$55&gt;0,SUM($E199:BQ199)&lt;'Summary&amp;Assumptions'!$G$32*$B199,$D199&gt;='Summary&amp;Assumptions'!$D$17,BW$47&gt;=$D199,BW$47&lt;=EDATE($D199,'Summary&amp;Assumptions'!$G$32))*$B199+AND(BW$56&lt;'Summary&amp;Assumptions'!$J$31,BW$47&gt;=$FO199,BW$47&lt;=$FP199)*(('Summary&amp;Assumptions'!$H$25*$C199)*(1+'Summary&amp;Assumptions'!$J$29)^(BW$46-1))+AND(BW$56&lt;'Summary&amp;Assumptions'!$J$31,BW$47&gt;=$FQ199,BW$47&lt;=$FR199)*(('Summary&amp;Assumptions'!$H$25*$C199)*(1+'Summary&amp;Assumptions'!$J$29)^(BW$46-1))</f>
        <v>0</v>
      </c>
      <c r="BS199" s="588">
        <f>AND(BX$55&gt;0,SUM($E199:BR199)&lt;'Summary&amp;Assumptions'!$G$32*$B199,$D199&gt;='Summary&amp;Assumptions'!$D$17,BX$47&gt;=$D199,BX$47&lt;=EDATE($D199,'Summary&amp;Assumptions'!$G$32))*$B199+AND(BX$56&lt;'Summary&amp;Assumptions'!$J$31,BX$47&gt;=$FO199,BX$47&lt;=$FP199)*(('Summary&amp;Assumptions'!$H$25*$C199)*(1+'Summary&amp;Assumptions'!$J$29)^(BX$46-1))+AND(BX$56&lt;'Summary&amp;Assumptions'!$J$31,BX$47&gt;=$FQ199,BX$47&lt;=$FR199)*(('Summary&amp;Assumptions'!$H$25*$C199)*(1+'Summary&amp;Assumptions'!$J$29)^(BX$46-1))</f>
        <v>0</v>
      </c>
      <c r="BT199" s="588">
        <f>AND(BY$55&gt;0,SUM($E199:BS199)&lt;'Summary&amp;Assumptions'!$G$32*$B199,$D199&gt;='Summary&amp;Assumptions'!$D$17,BY$47&gt;=$D199,BY$47&lt;=EDATE($D199,'Summary&amp;Assumptions'!$G$32))*$B199+AND(BY$56&lt;'Summary&amp;Assumptions'!$J$31,BY$47&gt;=$FO199,BY$47&lt;=$FP199)*(('Summary&amp;Assumptions'!$H$25*$C199)*(1+'Summary&amp;Assumptions'!$J$29)^(BY$46-1))+AND(BY$56&lt;'Summary&amp;Assumptions'!$J$31,BY$47&gt;=$FQ199,BY$47&lt;=$FR199)*(('Summary&amp;Assumptions'!$H$25*$C199)*(1+'Summary&amp;Assumptions'!$J$29)^(BY$46-1))</f>
        <v>0</v>
      </c>
      <c r="BU199" s="588">
        <f>AND(BZ$55&gt;0,SUM($E199:BT199)&lt;'Summary&amp;Assumptions'!$G$32*$B199,$D199&gt;='Summary&amp;Assumptions'!$D$17,BZ$47&gt;=$D199,BZ$47&lt;=EDATE($D199,'Summary&amp;Assumptions'!$G$32))*$B199+AND(BZ$56&lt;'Summary&amp;Assumptions'!$J$31,BZ$47&gt;=$FO199,BZ$47&lt;=$FP199)*(('Summary&amp;Assumptions'!$H$25*$C199)*(1+'Summary&amp;Assumptions'!$J$29)^(BZ$46-1))+AND(BZ$56&lt;'Summary&amp;Assumptions'!$J$31,BZ$47&gt;=$FQ199,BZ$47&lt;=$FR199)*(('Summary&amp;Assumptions'!$H$25*$C199)*(1+'Summary&amp;Assumptions'!$J$29)^(BZ$46-1))</f>
        <v>0</v>
      </c>
      <c r="BV199" s="588">
        <f>AND(CA$55&gt;0,SUM($E199:BU199)&lt;'Summary&amp;Assumptions'!$G$32*$B199,$D199&gt;='Summary&amp;Assumptions'!$D$17,CA$47&gt;=$D199,CA$47&lt;=EDATE($D199,'Summary&amp;Assumptions'!$G$32))*$B199+AND(CA$56&lt;'Summary&amp;Assumptions'!$J$31,CA$47&gt;=$FO199,CA$47&lt;=$FP199)*(('Summary&amp;Assumptions'!$H$25*$C199)*(1+'Summary&amp;Assumptions'!$J$29)^(CA$46-1))+AND(CA$56&lt;'Summary&amp;Assumptions'!$J$31,CA$47&gt;=$FQ199,CA$47&lt;=$FR199)*(('Summary&amp;Assumptions'!$H$25*$C199)*(1+'Summary&amp;Assumptions'!$J$29)^(CA$46-1))</f>
        <v>0</v>
      </c>
      <c r="BW199" s="588">
        <f>AND(CB$55&gt;0,SUM($E199:BV199)&lt;'Summary&amp;Assumptions'!$G$32*$B199,$D199&gt;='Summary&amp;Assumptions'!$D$17,CB$47&gt;=$D199,CB$47&lt;=EDATE($D199,'Summary&amp;Assumptions'!$G$32))*$B199+AND(CB$56&lt;'Summary&amp;Assumptions'!$J$31,CB$47&gt;=$FO199,CB$47&lt;=$FP199)*(('Summary&amp;Assumptions'!$H$25*$C199)*(1+'Summary&amp;Assumptions'!$J$29)^(CB$46-1))+AND(CB$56&lt;'Summary&amp;Assumptions'!$J$31,CB$47&gt;=$FQ199,CB$47&lt;=$FR199)*(('Summary&amp;Assumptions'!$H$25*$C199)*(1+'Summary&amp;Assumptions'!$J$29)^(CB$46-1))</f>
        <v>0</v>
      </c>
      <c r="BX199" s="588">
        <f>AND(CC$55&gt;0,SUM($E199:BW199)&lt;'Summary&amp;Assumptions'!$G$32*$B199,$D199&gt;='Summary&amp;Assumptions'!$D$17,CC$47&gt;=$D199,CC$47&lt;=EDATE($D199,'Summary&amp;Assumptions'!$G$32))*$B199+AND(CC$56&lt;'Summary&amp;Assumptions'!$J$31,CC$47&gt;=$FO199,CC$47&lt;=$FP199)*(('Summary&amp;Assumptions'!$H$25*$C199)*(1+'Summary&amp;Assumptions'!$J$29)^(CC$46-1))+AND(CC$56&lt;'Summary&amp;Assumptions'!$J$31,CC$47&gt;=$FQ199,CC$47&lt;=$FR199)*(('Summary&amp;Assumptions'!$H$25*$C199)*(1+'Summary&amp;Assumptions'!$J$29)^(CC$46-1))</f>
        <v>0</v>
      </c>
      <c r="BY199" s="588">
        <f>AND(CD$55&gt;0,SUM($E199:BX199)&lt;'Summary&amp;Assumptions'!$G$32*$B199,$D199&gt;='Summary&amp;Assumptions'!$D$17,CD$47&gt;=$D199,CD$47&lt;=EDATE($D199,'Summary&amp;Assumptions'!$G$32))*$B199+AND(CD$56&lt;'Summary&amp;Assumptions'!$J$31,CD$47&gt;=$FO199,CD$47&lt;=$FP199)*(('Summary&amp;Assumptions'!$H$25*$C199)*(1+'Summary&amp;Assumptions'!$J$29)^(CD$46-1))+AND(CD$56&lt;'Summary&amp;Assumptions'!$J$31,CD$47&gt;=$FQ199,CD$47&lt;=$FR199)*(('Summary&amp;Assumptions'!$H$25*$C199)*(1+'Summary&amp;Assumptions'!$J$29)^(CD$46-1))</f>
        <v>0</v>
      </c>
      <c r="BZ199" s="588">
        <f>AND(CE$55&gt;0,SUM($E199:BY199)&lt;'Summary&amp;Assumptions'!$G$32*$B199,$D199&gt;='Summary&amp;Assumptions'!$D$17,CE$47&gt;=$D199,CE$47&lt;=EDATE($D199,'Summary&amp;Assumptions'!$G$32))*$B199+AND(CE$56&lt;'Summary&amp;Assumptions'!$J$31,CE$47&gt;=$FO199,CE$47&lt;=$FP199)*(('Summary&amp;Assumptions'!$H$25*$C199)*(1+'Summary&amp;Assumptions'!$J$29)^(CE$46-1))+AND(CE$56&lt;'Summary&amp;Assumptions'!$J$31,CE$47&gt;=$FQ199,CE$47&lt;=$FR199)*(('Summary&amp;Assumptions'!$H$25*$C199)*(1+'Summary&amp;Assumptions'!$J$29)^(CE$46-1))</f>
        <v>0</v>
      </c>
      <c r="CA199" s="588">
        <f>AND(CF$55&gt;0,SUM($E199:BZ199)&lt;'Summary&amp;Assumptions'!$G$32*$B199,$D199&gt;='Summary&amp;Assumptions'!$D$17,CF$47&gt;=$D199,CF$47&lt;=EDATE($D199,'Summary&amp;Assumptions'!$G$32))*$B199+AND(CF$56&lt;'Summary&amp;Assumptions'!$J$31,CF$47&gt;=$FO199,CF$47&lt;=$FP199)*(('Summary&amp;Assumptions'!$H$25*$C199)*(1+'Summary&amp;Assumptions'!$J$29)^(CF$46-1))+AND(CF$56&lt;'Summary&amp;Assumptions'!$J$31,CF$47&gt;=$FQ199,CF$47&lt;=$FR199)*(('Summary&amp;Assumptions'!$H$25*$C199)*(1+'Summary&amp;Assumptions'!$J$29)^(CF$46-1))</f>
        <v>0</v>
      </c>
      <c r="CB199" s="588">
        <f>AND(CG$55&gt;0,SUM($E199:CA199)&lt;'Summary&amp;Assumptions'!$G$32*$B199,$D199&gt;='Summary&amp;Assumptions'!$D$17,CG$47&gt;=$D199,CG$47&lt;=EDATE($D199,'Summary&amp;Assumptions'!$G$32))*$B199+AND(CG$56&lt;'Summary&amp;Assumptions'!$J$31,CG$47&gt;=$FO199,CG$47&lt;=$FP199)*(('Summary&amp;Assumptions'!$H$25*$C199)*(1+'Summary&amp;Assumptions'!$J$29)^(CG$46-1))+AND(CG$56&lt;'Summary&amp;Assumptions'!$J$31,CG$47&gt;=$FQ199,CG$47&lt;=$FR199)*(('Summary&amp;Assumptions'!$H$25*$C199)*(1+'Summary&amp;Assumptions'!$J$29)^(CG$46-1))</f>
        <v>0</v>
      </c>
      <c r="CC199" s="588">
        <f>AND(CH$55&gt;0,SUM($E199:CB199)&lt;'Summary&amp;Assumptions'!$G$32*$B199,$D199&gt;='Summary&amp;Assumptions'!$D$17,CH$47&gt;=$D199,CH$47&lt;=EDATE($D199,'Summary&amp;Assumptions'!$G$32))*$B199+AND(CH$56&lt;'Summary&amp;Assumptions'!$J$31,CH$47&gt;=$FO199,CH$47&lt;=$FP199)*(('Summary&amp;Assumptions'!$H$25*$C199)*(1+'Summary&amp;Assumptions'!$J$29)^(CH$46-1))+AND(CH$56&lt;'Summary&amp;Assumptions'!$J$31,CH$47&gt;=$FQ199,CH$47&lt;=$FR199)*(('Summary&amp;Assumptions'!$H$25*$C199)*(1+'Summary&amp;Assumptions'!$J$29)^(CH$46-1))</f>
        <v>0</v>
      </c>
      <c r="CD199" s="588">
        <f>AND(CI$55&gt;0,SUM($E199:CC199)&lt;'Summary&amp;Assumptions'!$G$32*$B199,$D199&gt;='Summary&amp;Assumptions'!$D$17,CI$47&gt;=$D199,CI$47&lt;=EDATE($D199,'Summary&amp;Assumptions'!$G$32))*$B199+AND(CI$56&lt;'Summary&amp;Assumptions'!$J$31,CI$47&gt;=$FO199,CI$47&lt;=$FP199)*(('Summary&amp;Assumptions'!$H$25*$C199)*(1+'Summary&amp;Assumptions'!$J$29)^(CI$46-1))+AND(CI$56&lt;'Summary&amp;Assumptions'!$J$31,CI$47&gt;=$FQ199,CI$47&lt;=$FR199)*(('Summary&amp;Assumptions'!$H$25*$C199)*(1+'Summary&amp;Assumptions'!$J$29)^(CI$46-1))</f>
        <v>0</v>
      </c>
      <c r="CE199" s="588">
        <f>AND(CJ$55&gt;0,SUM($E199:CD199)&lt;'Summary&amp;Assumptions'!$G$32*$B199,$D199&gt;='Summary&amp;Assumptions'!$D$17,CJ$47&gt;=$D199,CJ$47&lt;=EDATE($D199,'Summary&amp;Assumptions'!$G$32))*$B199+AND(CJ$56&lt;'Summary&amp;Assumptions'!$J$31,CJ$47&gt;=$FO199,CJ$47&lt;=$FP199)*(('Summary&amp;Assumptions'!$H$25*$C199)*(1+'Summary&amp;Assumptions'!$J$29)^(CJ$46-1))+AND(CJ$56&lt;'Summary&amp;Assumptions'!$J$31,CJ$47&gt;=$FQ199,CJ$47&lt;=$FR199)*(('Summary&amp;Assumptions'!$H$25*$C199)*(1+'Summary&amp;Assumptions'!$J$29)^(CJ$46-1))</f>
        <v>0</v>
      </c>
      <c r="CF199" s="588">
        <f>AND(CK$55&gt;0,SUM($E199:CE199)&lt;'Summary&amp;Assumptions'!$G$32*$B199,$D199&gt;='Summary&amp;Assumptions'!$D$17,CK$47&gt;=$D199,CK$47&lt;=EDATE($D199,'Summary&amp;Assumptions'!$G$32))*$B199+AND(CK$56&lt;'Summary&amp;Assumptions'!$J$31,CK$47&gt;=$FO199,CK$47&lt;=$FP199)*(('Summary&amp;Assumptions'!$H$25*$C199)*(1+'Summary&amp;Assumptions'!$J$29)^(CK$46-1))+AND(CK$56&lt;'Summary&amp;Assumptions'!$J$31,CK$47&gt;=$FQ199,CK$47&lt;=$FR199)*(('Summary&amp;Assumptions'!$H$25*$C199)*(1+'Summary&amp;Assumptions'!$J$29)^(CK$46-1))</f>
        <v>0</v>
      </c>
      <c r="CG199" s="588">
        <f>AND(CL$55&gt;0,SUM($E199:CF199)&lt;'Summary&amp;Assumptions'!$G$32*$B199,$D199&gt;='Summary&amp;Assumptions'!$D$17,CL$47&gt;=$D199,CL$47&lt;=EDATE($D199,'Summary&amp;Assumptions'!$G$32))*$B199+AND(CL$56&lt;'Summary&amp;Assumptions'!$J$31,CL$47&gt;=$FO199,CL$47&lt;=$FP199)*(('Summary&amp;Assumptions'!$H$25*$C199)*(1+'Summary&amp;Assumptions'!$J$29)^(CL$46-1))+AND(CL$56&lt;'Summary&amp;Assumptions'!$J$31,CL$47&gt;=$FQ199,CL$47&lt;=$FR199)*(('Summary&amp;Assumptions'!$H$25*$C199)*(1+'Summary&amp;Assumptions'!$J$29)^(CL$46-1))</f>
        <v>0</v>
      </c>
      <c r="CH199" s="588">
        <f>AND(CM$55&gt;0,SUM($E199:CG199)&lt;'Summary&amp;Assumptions'!$G$32*$B199,$D199&gt;='Summary&amp;Assumptions'!$D$17,CM$47&gt;=$D199,CM$47&lt;=EDATE($D199,'Summary&amp;Assumptions'!$G$32))*$B199+AND(CM$56&lt;'Summary&amp;Assumptions'!$J$31,CM$47&gt;=$FO199,CM$47&lt;=$FP199)*(('Summary&amp;Assumptions'!$H$25*$C199)*(1+'Summary&amp;Assumptions'!$J$29)^(CM$46-1))+AND(CM$56&lt;'Summary&amp;Assumptions'!$J$31,CM$47&gt;=$FQ199,CM$47&lt;=$FR199)*(('Summary&amp;Assumptions'!$H$25*$C199)*(1+'Summary&amp;Assumptions'!$J$29)^(CM$46-1))</f>
        <v>0</v>
      </c>
      <c r="CI199" s="588">
        <f>AND(CN$55&gt;0,SUM($E199:CH199)&lt;'Summary&amp;Assumptions'!$G$32*$B199,$D199&gt;='Summary&amp;Assumptions'!$D$17,CN$47&gt;=$D199,CN$47&lt;=EDATE($D199,'Summary&amp;Assumptions'!$G$32))*$B199+AND(CN$56&lt;'Summary&amp;Assumptions'!$J$31,CN$47&gt;=$FO199,CN$47&lt;=$FP199)*(('Summary&amp;Assumptions'!$H$25*$C199)*(1+'Summary&amp;Assumptions'!$J$29)^(CN$46-1))+AND(CN$56&lt;'Summary&amp;Assumptions'!$J$31,CN$47&gt;=$FQ199,CN$47&lt;=$FR199)*(('Summary&amp;Assumptions'!$H$25*$C199)*(1+'Summary&amp;Assumptions'!$J$29)^(CN$46-1))</f>
        <v>0</v>
      </c>
      <c r="CJ199" s="588">
        <f>AND(CO$55&gt;0,SUM($E199:CI199)&lt;'Summary&amp;Assumptions'!$G$32*$B199,$D199&gt;='Summary&amp;Assumptions'!$D$17,CO$47&gt;=$D199,CO$47&lt;=EDATE($D199,'Summary&amp;Assumptions'!$G$32))*$B199+AND(CO$56&lt;'Summary&amp;Assumptions'!$J$31,CO$47&gt;=$FO199,CO$47&lt;=$FP199)*(('Summary&amp;Assumptions'!$H$25*$C199)*(1+'Summary&amp;Assumptions'!$J$29)^(CO$46-1))+AND(CO$56&lt;'Summary&amp;Assumptions'!$J$31,CO$47&gt;=$FQ199,CO$47&lt;=$FR199)*(('Summary&amp;Assumptions'!$H$25*$C199)*(1+'Summary&amp;Assumptions'!$J$29)^(CO$46-1))</f>
        <v>0</v>
      </c>
      <c r="CK199" s="588">
        <f>AND(CP$55&gt;0,SUM($E199:CJ199)&lt;'Summary&amp;Assumptions'!$G$32*$B199,$D199&gt;='Summary&amp;Assumptions'!$D$17,CP$47&gt;=$D199,CP$47&lt;=EDATE($D199,'Summary&amp;Assumptions'!$G$32))*$B199+AND(CP$56&lt;'Summary&amp;Assumptions'!$J$31,CP$47&gt;=$FO199,CP$47&lt;=$FP199)*(('Summary&amp;Assumptions'!$H$25*$C199)*(1+'Summary&amp;Assumptions'!$J$29)^(CP$46-1))+AND(CP$56&lt;'Summary&amp;Assumptions'!$J$31,CP$47&gt;=$FQ199,CP$47&lt;=$FR199)*(('Summary&amp;Assumptions'!$H$25*$C199)*(1+'Summary&amp;Assumptions'!$J$29)^(CP$46-1))</f>
        <v>0</v>
      </c>
      <c r="CL199" s="588">
        <f>AND(CQ$55&gt;0,SUM($E199:CK199)&lt;'Summary&amp;Assumptions'!$G$32*$B199,$D199&gt;='Summary&amp;Assumptions'!$D$17,CQ$47&gt;=$D199,CQ$47&lt;=EDATE($D199,'Summary&amp;Assumptions'!$G$32))*$B199+AND(CQ$56&lt;'Summary&amp;Assumptions'!$J$31,CQ$47&gt;=$FO199,CQ$47&lt;=$FP199)*(('Summary&amp;Assumptions'!$H$25*$C199)*(1+'Summary&amp;Assumptions'!$J$29)^(CQ$46-1))+AND(CQ$56&lt;'Summary&amp;Assumptions'!$J$31,CQ$47&gt;=$FQ199,CQ$47&lt;=$FR199)*(('Summary&amp;Assumptions'!$H$25*$C199)*(1+'Summary&amp;Assumptions'!$J$29)^(CQ$46-1))</f>
        <v>0</v>
      </c>
      <c r="CM199" s="588">
        <f>AND(CR$55&gt;0,SUM($E199:CL199)&lt;'Summary&amp;Assumptions'!$G$32*$B199,$D199&gt;='Summary&amp;Assumptions'!$D$17,CR$47&gt;=$D199,CR$47&lt;=EDATE($D199,'Summary&amp;Assumptions'!$G$32))*$B199+AND(CR$56&lt;'Summary&amp;Assumptions'!$J$31,CR$47&gt;=$FO199,CR$47&lt;=$FP199)*(('Summary&amp;Assumptions'!$H$25*$C199)*(1+'Summary&amp;Assumptions'!$J$29)^(CR$46-1))+AND(CR$56&lt;'Summary&amp;Assumptions'!$J$31,CR$47&gt;=$FQ199,CR$47&lt;=$FR199)*(('Summary&amp;Assumptions'!$H$25*$C199)*(1+'Summary&amp;Assumptions'!$J$29)^(CR$46-1))</f>
        <v>0</v>
      </c>
      <c r="CN199" s="588">
        <f>AND(CS$55&gt;0,SUM($E199:CM199)&lt;'Summary&amp;Assumptions'!$G$32*$B199,$D199&gt;='Summary&amp;Assumptions'!$D$17,CS$47&gt;=$D199,CS$47&lt;=EDATE($D199,'Summary&amp;Assumptions'!$G$32))*$B199+AND(CS$56&lt;'Summary&amp;Assumptions'!$J$31,CS$47&gt;=$FO199,CS$47&lt;=$FP199)*(('Summary&amp;Assumptions'!$H$25*$C199)*(1+'Summary&amp;Assumptions'!$J$29)^(CS$46-1))+AND(CS$56&lt;'Summary&amp;Assumptions'!$J$31,CS$47&gt;=$FQ199,CS$47&lt;=$FR199)*(('Summary&amp;Assumptions'!$H$25*$C199)*(1+'Summary&amp;Assumptions'!$J$29)^(CS$46-1))</f>
        <v>0</v>
      </c>
      <c r="CO199" s="588">
        <f>AND(CT$55&gt;0,SUM($E199:CN199)&lt;'Summary&amp;Assumptions'!$G$32*$B199,$D199&gt;='Summary&amp;Assumptions'!$D$17,CT$47&gt;=$D199,CT$47&lt;=EDATE($D199,'Summary&amp;Assumptions'!$G$32))*$B199+AND(CT$56&lt;'Summary&amp;Assumptions'!$J$31,CT$47&gt;=$FO199,CT$47&lt;=$FP199)*(('Summary&amp;Assumptions'!$H$25*$C199)*(1+'Summary&amp;Assumptions'!$J$29)^(CT$46-1))+AND(CT$56&lt;'Summary&amp;Assumptions'!$J$31,CT$47&gt;=$FQ199,CT$47&lt;=$FR199)*(('Summary&amp;Assumptions'!$H$25*$C199)*(1+'Summary&amp;Assumptions'!$J$29)^(CT$46-1))</f>
        <v>0</v>
      </c>
      <c r="CP199" s="588">
        <f>AND(CU$55&gt;0,SUM($E199:CO199)&lt;'Summary&amp;Assumptions'!$G$32*$B199,$D199&gt;='Summary&amp;Assumptions'!$D$17,CU$47&gt;=$D199,CU$47&lt;=EDATE($D199,'Summary&amp;Assumptions'!$G$32))*$B199+AND(CU$56&lt;'Summary&amp;Assumptions'!$J$31,CU$47&gt;=$FO199,CU$47&lt;=$FP199)*(('Summary&amp;Assumptions'!$H$25*$C199)*(1+'Summary&amp;Assumptions'!$J$29)^(CU$46-1))+AND(CU$56&lt;'Summary&amp;Assumptions'!$J$31,CU$47&gt;=$FQ199,CU$47&lt;=$FR199)*(('Summary&amp;Assumptions'!$H$25*$C199)*(1+'Summary&amp;Assumptions'!$J$29)^(CU$46-1))</f>
        <v>0</v>
      </c>
      <c r="CQ199" s="588">
        <f>AND(CV$55&gt;0,SUM($E199:CP199)&lt;'Summary&amp;Assumptions'!$G$32*$B199,$D199&gt;='Summary&amp;Assumptions'!$D$17,CV$47&gt;=$D199,CV$47&lt;=EDATE($D199,'Summary&amp;Assumptions'!$G$32))*$B199+AND(CV$56&lt;'Summary&amp;Assumptions'!$J$31,CV$47&gt;=$FO199,CV$47&lt;=$FP199)*(('Summary&amp;Assumptions'!$H$25*$C199)*(1+'Summary&amp;Assumptions'!$J$29)^(CV$46-1))+AND(CV$56&lt;'Summary&amp;Assumptions'!$J$31,CV$47&gt;=$FQ199,CV$47&lt;=$FR199)*(('Summary&amp;Assumptions'!$H$25*$C199)*(1+'Summary&amp;Assumptions'!$J$29)^(CV$46-1))</f>
        <v>0</v>
      </c>
      <c r="CR199" s="588">
        <f>AND(CW$55&gt;0,SUM($E199:CQ199)&lt;'Summary&amp;Assumptions'!$G$32*$B199,$D199&gt;='Summary&amp;Assumptions'!$D$17,CW$47&gt;=$D199,CW$47&lt;=EDATE($D199,'Summary&amp;Assumptions'!$G$32))*$B199+AND(CW$56&lt;'Summary&amp;Assumptions'!$J$31,CW$47&gt;=$FO199,CW$47&lt;=$FP199)*(('Summary&amp;Assumptions'!$H$25*$C199)*(1+'Summary&amp;Assumptions'!$J$29)^(CW$46-1))+AND(CW$56&lt;'Summary&amp;Assumptions'!$J$31,CW$47&gt;=$FQ199,CW$47&lt;=$FR199)*(('Summary&amp;Assumptions'!$H$25*$C199)*(1+'Summary&amp;Assumptions'!$J$29)^(CW$46-1))</f>
        <v>0</v>
      </c>
      <c r="CS199" s="588">
        <f>AND(CX$55&gt;0,SUM($E199:CR199)&lt;'Summary&amp;Assumptions'!$G$32*$B199,$D199&gt;='Summary&amp;Assumptions'!$D$17,CX$47&gt;=$D199,CX$47&lt;=EDATE($D199,'Summary&amp;Assumptions'!$G$32))*$B199+AND(CX$56&lt;'Summary&amp;Assumptions'!$J$31,CX$47&gt;=$FO199,CX$47&lt;=$FP199)*(('Summary&amp;Assumptions'!$H$25*$C199)*(1+'Summary&amp;Assumptions'!$J$29)^(CX$46-1))+AND(CX$56&lt;'Summary&amp;Assumptions'!$J$31,CX$47&gt;=$FQ199,CX$47&lt;=$FR199)*(('Summary&amp;Assumptions'!$H$25*$C199)*(1+'Summary&amp;Assumptions'!$J$29)^(CX$46-1))</f>
        <v>0</v>
      </c>
      <c r="CT199" s="588">
        <f>AND(CY$55&gt;0,SUM($E199:CS199)&lt;'Summary&amp;Assumptions'!$G$32*$B199,$D199&gt;='Summary&amp;Assumptions'!$D$17,CY$47&gt;=$D199,CY$47&lt;=EDATE($D199,'Summary&amp;Assumptions'!$G$32))*$B199+AND(CY$56&lt;'Summary&amp;Assumptions'!$J$31,CY$47&gt;=$FO199,CY$47&lt;=$FP199)*(('Summary&amp;Assumptions'!$H$25*$C199)*(1+'Summary&amp;Assumptions'!$J$29)^(CY$46-1))+AND(CY$56&lt;'Summary&amp;Assumptions'!$J$31,CY$47&gt;=$FQ199,CY$47&lt;=$FR199)*(('Summary&amp;Assumptions'!$H$25*$C199)*(1+'Summary&amp;Assumptions'!$J$29)^(CY$46-1))</f>
        <v>0</v>
      </c>
      <c r="CU199" s="588">
        <f>AND(CZ$55&gt;0,SUM($E199:CT199)&lt;'Summary&amp;Assumptions'!$G$32*$B199,$D199&gt;='Summary&amp;Assumptions'!$D$17,CZ$47&gt;=$D199,CZ$47&lt;=EDATE($D199,'Summary&amp;Assumptions'!$G$32))*$B199+AND(CZ$56&lt;'Summary&amp;Assumptions'!$J$31,CZ$47&gt;=$FO199,CZ$47&lt;=$FP199)*(('Summary&amp;Assumptions'!$H$25*$C199)*(1+'Summary&amp;Assumptions'!$J$29)^(CZ$46-1))+AND(CZ$56&lt;'Summary&amp;Assumptions'!$J$31,CZ$47&gt;=$FQ199,CZ$47&lt;=$FR199)*(('Summary&amp;Assumptions'!$H$25*$C199)*(1+'Summary&amp;Assumptions'!$J$29)^(CZ$46-1))</f>
        <v>0</v>
      </c>
      <c r="CV199" s="588">
        <f>AND(DA$55&gt;0,SUM($E199:CU199)&lt;'Summary&amp;Assumptions'!$G$32*$B199,$D199&gt;='Summary&amp;Assumptions'!$D$17,DA$47&gt;=$D199,DA$47&lt;=EDATE($D199,'Summary&amp;Assumptions'!$G$32))*$B199+AND(DA$56&lt;'Summary&amp;Assumptions'!$J$31,DA$47&gt;=$FO199,DA$47&lt;=$FP199)*(('Summary&amp;Assumptions'!$H$25*$C199)*(1+'Summary&amp;Assumptions'!$J$29)^(DA$46-1))+AND(DA$56&lt;'Summary&amp;Assumptions'!$J$31,DA$47&gt;=$FQ199,DA$47&lt;=$FR199)*(('Summary&amp;Assumptions'!$H$25*$C199)*(1+'Summary&amp;Assumptions'!$J$29)^(DA$46-1))</f>
        <v>0</v>
      </c>
      <c r="CW199" s="588">
        <f>AND(DB$55&gt;0,SUM($E199:CV199)&lt;'Summary&amp;Assumptions'!$G$32*$B199,$D199&gt;='Summary&amp;Assumptions'!$D$17,DB$47&gt;=$D199,DB$47&lt;=EDATE($D199,'Summary&amp;Assumptions'!$G$32))*$B199+AND(DB$56&lt;'Summary&amp;Assumptions'!$J$31,DB$47&gt;=$FO199,DB$47&lt;=$FP199)*(('Summary&amp;Assumptions'!$H$25*$C199)*(1+'Summary&amp;Assumptions'!$J$29)^(DB$46-1))+AND(DB$56&lt;'Summary&amp;Assumptions'!$J$31,DB$47&gt;=$FQ199,DB$47&lt;=$FR199)*(('Summary&amp;Assumptions'!$H$25*$C199)*(1+'Summary&amp;Assumptions'!$J$29)^(DB$46-1))</f>
        <v>0</v>
      </c>
      <c r="CX199" s="588">
        <f>AND(DC$55&gt;0,SUM($E199:CW199)&lt;'Summary&amp;Assumptions'!$G$32*$B199,$D199&gt;='Summary&amp;Assumptions'!$D$17,DC$47&gt;=$D199,DC$47&lt;=EDATE($D199,'Summary&amp;Assumptions'!$G$32))*$B199+AND(DC$56&lt;'Summary&amp;Assumptions'!$J$31,DC$47&gt;=$FO199,DC$47&lt;=$FP199)*(('Summary&amp;Assumptions'!$H$25*$C199)*(1+'Summary&amp;Assumptions'!$J$29)^(DC$46-1))+AND(DC$56&lt;'Summary&amp;Assumptions'!$J$31,DC$47&gt;=$FQ199,DC$47&lt;=$FR199)*(('Summary&amp;Assumptions'!$H$25*$C199)*(1+'Summary&amp;Assumptions'!$J$29)^(DC$46-1))</f>
        <v>0</v>
      </c>
      <c r="CY199" s="588">
        <f>AND(DD$55&gt;0,SUM($E199:CX199)&lt;'Summary&amp;Assumptions'!$G$32*$B199,$D199&gt;='Summary&amp;Assumptions'!$D$17,DD$47&gt;=$D199,DD$47&lt;=EDATE($D199,'Summary&amp;Assumptions'!$G$32))*$B199+AND(DD$56&lt;'Summary&amp;Assumptions'!$J$31,DD$47&gt;=$FO199,DD$47&lt;=$FP199)*(('Summary&amp;Assumptions'!$H$25*$C199)*(1+'Summary&amp;Assumptions'!$J$29)^(DD$46-1))+AND(DD$56&lt;'Summary&amp;Assumptions'!$J$31,DD$47&gt;=$FQ199,DD$47&lt;=$FR199)*(('Summary&amp;Assumptions'!$H$25*$C199)*(1+'Summary&amp;Assumptions'!$J$29)^(DD$46-1))</f>
        <v>0</v>
      </c>
      <c r="CZ199" s="588">
        <f>AND(DE$55&gt;0,SUM($E199:CY199)&lt;'Summary&amp;Assumptions'!$G$32*$B199,$D199&gt;='Summary&amp;Assumptions'!$D$17,DE$47&gt;=$D199,DE$47&lt;=EDATE($D199,'Summary&amp;Assumptions'!$G$32))*$B199+AND(DE$56&lt;'Summary&amp;Assumptions'!$J$31,DE$47&gt;=$FO199,DE$47&lt;=$FP199)*(('Summary&amp;Assumptions'!$H$25*$C199)*(1+'Summary&amp;Assumptions'!$J$29)^(DE$46-1))+AND(DE$56&lt;'Summary&amp;Assumptions'!$J$31,DE$47&gt;=$FQ199,DE$47&lt;=$FR199)*(('Summary&amp;Assumptions'!$H$25*$C199)*(1+'Summary&amp;Assumptions'!$J$29)^(DE$46-1))</f>
        <v>0</v>
      </c>
      <c r="DA199" s="588">
        <f>AND(DF$55&gt;0,SUM($E199:CZ199)&lt;'Summary&amp;Assumptions'!$G$32*$B199,$D199&gt;='Summary&amp;Assumptions'!$D$17,DF$47&gt;=$D199,DF$47&lt;=EDATE($D199,'Summary&amp;Assumptions'!$G$32))*$B199+AND(DF$56&lt;'Summary&amp;Assumptions'!$J$31,DF$47&gt;=$FO199,DF$47&lt;=$FP199)*(('Summary&amp;Assumptions'!$H$25*$C199)*(1+'Summary&amp;Assumptions'!$J$29)^(DF$46-1))+AND(DF$56&lt;'Summary&amp;Assumptions'!$J$31,DF$47&gt;=$FQ199,DF$47&lt;=$FR199)*(('Summary&amp;Assumptions'!$H$25*$C199)*(1+'Summary&amp;Assumptions'!$J$29)^(DF$46-1))</f>
        <v>0</v>
      </c>
      <c r="DB199" s="588">
        <f>AND(DG$55&gt;0,SUM($E199:DA199)&lt;'Summary&amp;Assumptions'!$G$32*$B199,$D199&gt;='Summary&amp;Assumptions'!$D$17,DG$47&gt;=$D199,DG$47&lt;=EDATE($D199,'Summary&amp;Assumptions'!$G$32))*$B199+AND(DG$56&lt;'Summary&amp;Assumptions'!$J$31,DG$47&gt;=$FO199,DG$47&lt;=$FP199)*(('Summary&amp;Assumptions'!$H$25*$C199)*(1+'Summary&amp;Assumptions'!$J$29)^(DG$46-1))+AND(DG$56&lt;'Summary&amp;Assumptions'!$J$31,DG$47&gt;=$FQ199,DG$47&lt;=$FR199)*(('Summary&amp;Assumptions'!$H$25*$C199)*(1+'Summary&amp;Assumptions'!$J$29)^(DG$46-1))</f>
        <v>0</v>
      </c>
      <c r="DC199" s="588">
        <f>AND(DH$55&gt;0,SUM($E199:DB199)&lt;'Summary&amp;Assumptions'!$G$32*$B199,$D199&gt;='Summary&amp;Assumptions'!$D$17,DH$47&gt;=$D199,DH$47&lt;=EDATE($D199,'Summary&amp;Assumptions'!$G$32))*$B199+AND(DH$56&lt;'Summary&amp;Assumptions'!$J$31,DH$47&gt;=$FO199,DH$47&lt;=$FP199)*(('Summary&amp;Assumptions'!$H$25*$C199)*(1+'Summary&amp;Assumptions'!$J$29)^(DH$46-1))+AND(DH$56&lt;'Summary&amp;Assumptions'!$J$31,DH$47&gt;=$FQ199,DH$47&lt;=$FR199)*(('Summary&amp;Assumptions'!$H$25*$C199)*(1+'Summary&amp;Assumptions'!$J$29)^(DH$46-1))</f>
        <v>0</v>
      </c>
      <c r="DD199" s="588">
        <f>AND(DI$55&gt;0,SUM($E199:DC199)&lt;'Summary&amp;Assumptions'!$G$32*$B199,$D199&gt;='Summary&amp;Assumptions'!$D$17,DI$47&gt;=$D199,DI$47&lt;=EDATE($D199,'Summary&amp;Assumptions'!$G$32))*$B199+AND(DI$56&lt;'Summary&amp;Assumptions'!$J$31,DI$47&gt;=$FO199,DI$47&lt;=$FP199)*(('Summary&amp;Assumptions'!$H$25*$C199)*(1+'Summary&amp;Assumptions'!$J$29)^(DI$46-1))+AND(DI$56&lt;'Summary&amp;Assumptions'!$J$31,DI$47&gt;=$FQ199,DI$47&lt;=$FR199)*(('Summary&amp;Assumptions'!$H$25*$C199)*(1+'Summary&amp;Assumptions'!$J$29)^(DI$46-1))</f>
        <v>0</v>
      </c>
      <c r="DE199" s="588">
        <f>AND(DJ$55&gt;0,SUM($E199:DD199)&lt;'Summary&amp;Assumptions'!$G$32*$B199,$D199&gt;='Summary&amp;Assumptions'!$D$17,DJ$47&gt;=$D199,DJ$47&lt;=EDATE($D199,'Summary&amp;Assumptions'!$G$32))*$B199+AND(DJ$56&lt;'Summary&amp;Assumptions'!$J$31,DJ$47&gt;=$FO199,DJ$47&lt;=$FP199)*(('Summary&amp;Assumptions'!$H$25*$C199)*(1+'Summary&amp;Assumptions'!$J$29)^(DJ$46-1))+AND(DJ$56&lt;'Summary&amp;Assumptions'!$J$31,DJ$47&gt;=$FQ199,DJ$47&lt;=$FR199)*(('Summary&amp;Assumptions'!$H$25*$C199)*(1+'Summary&amp;Assumptions'!$J$29)^(DJ$46-1))</f>
        <v>0</v>
      </c>
      <c r="DF199" s="588">
        <f>AND(DK$55&gt;0,SUM($E199:DE199)&lt;'Summary&amp;Assumptions'!$G$32*$B199,$D199&gt;='Summary&amp;Assumptions'!$D$17,DK$47&gt;=$D199,DK$47&lt;=EDATE($D199,'Summary&amp;Assumptions'!$G$32))*$B199+AND(DK$56&lt;'Summary&amp;Assumptions'!$J$31,DK$47&gt;=$FO199,DK$47&lt;=$FP199)*(('Summary&amp;Assumptions'!$H$25*$C199)*(1+'Summary&amp;Assumptions'!$J$29)^(DK$46-1))+AND(DK$56&lt;'Summary&amp;Assumptions'!$J$31,DK$47&gt;=$FQ199,DK$47&lt;=$FR199)*(('Summary&amp;Assumptions'!$H$25*$C199)*(1+'Summary&amp;Assumptions'!$J$29)^(DK$46-1))</f>
        <v>0</v>
      </c>
      <c r="DG199" s="588">
        <f>AND(DL$55&gt;0,SUM($E199:DF199)&lt;'Summary&amp;Assumptions'!$G$32*$B199,$D199&gt;='Summary&amp;Assumptions'!$D$17,DL$47&gt;=$D199,DL$47&lt;=EDATE($D199,'Summary&amp;Assumptions'!$G$32))*$B199+AND(DL$56&lt;'Summary&amp;Assumptions'!$J$31,DL$47&gt;=$FO199,DL$47&lt;=$FP199)*(('Summary&amp;Assumptions'!$H$25*$C199)*(1+'Summary&amp;Assumptions'!$J$29)^(DL$46-1))+AND(DL$56&lt;'Summary&amp;Assumptions'!$J$31,DL$47&gt;=$FQ199,DL$47&lt;=$FR199)*(('Summary&amp;Assumptions'!$H$25*$C199)*(1+'Summary&amp;Assumptions'!$J$29)^(DL$46-1))</f>
        <v>0</v>
      </c>
      <c r="DH199" s="588">
        <f>AND(DM$55&gt;0,SUM($E199:DG199)&lt;'Summary&amp;Assumptions'!$G$32*$B199,$D199&gt;='Summary&amp;Assumptions'!$D$17,DM$47&gt;=$D199,DM$47&lt;=EDATE($D199,'Summary&amp;Assumptions'!$G$32))*$B199+AND(DM$56&lt;'Summary&amp;Assumptions'!$J$31,DM$47&gt;=$FO199,DM$47&lt;=$FP199)*(('Summary&amp;Assumptions'!$H$25*$C199)*(1+'Summary&amp;Assumptions'!$J$29)^(DM$46-1))+AND(DM$56&lt;'Summary&amp;Assumptions'!$J$31,DM$47&gt;=$FQ199,DM$47&lt;=$FR199)*(('Summary&amp;Assumptions'!$H$25*$C199)*(1+'Summary&amp;Assumptions'!$J$29)^(DM$46-1))</f>
        <v>0</v>
      </c>
      <c r="DI199" s="588">
        <f>AND(DN$55&gt;0,SUM($E199:DH199)&lt;'Summary&amp;Assumptions'!$G$32*$B199,$D199&gt;='Summary&amp;Assumptions'!$D$17,DN$47&gt;=$D199,DN$47&lt;=EDATE($D199,'Summary&amp;Assumptions'!$G$32))*$B199+AND(DN$56&lt;'Summary&amp;Assumptions'!$J$31,DN$47&gt;=$FO199,DN$47&lt;=$FP199)*(('Summary&amp;Assumptions'!$H$25*$C199)*(1+'Summary&amp;Assumptions'!$J$29)^(DN$46-1))+AND(DN$56&lt;'Summary&amp;Assumptions'!$J$31,DN$47&gt;=$FQ199,DN$47&lt;=$FR199)*(('Summary&amp;Assumptions'!$H$25*$C199)*(1+'Summary&amp;Assumptions'!$J$29)^(DN$46-1))</f>
        <v>0</v>
      </c>
      <c r="DJ199" s="588">
        <f>AND(DO$55&gt;0,SUM($E199:DI199)&lt;'Summary&amp;Assumptions'!$G$32*$B199,$D199&gt;='Summary&amp;Assumptions'!$D$17,DO$47&gt;=$D199,DO$47&lt;=EDATE($D199,'Summary&amp;Assumptions'!$G$32))*$B199+AND(DO$56&lt;'Summary&amp;Assumptions'!$J$31,DO$47&gt;=$FO199,DO$47&lt;=$FP199)*(('Summary&amp;Assumptions'!$H$25*$C199)*(1+'Summary&amp;Assumptions'!$J$29)^(DO$46-1))+AND(DO$56&lt;'Summary&amp;Assumptions'!$J$31,DO$47&gt;=$FQ199,DO$47&lt;=$FR199)*(('Summary&amp;Assumptions'!$H$25*$C199)*(1+'Summary&amp;Assumptions'!$J$29)^(DO$46-1))</f>
        <v>0</v>
      </c>
      <c r="DK199" s="588">
        <f>AND(DP$55&gt;0,SUM($E199:DJ199)&lt;'Summary&amp;Assumptions'!$G$32*$B199,$D199&gt;='Summary&amp;Assumptions'!$D$17,DP$47&gt;=$D199,DP$47&lt;=EDATE($D199,'Summary&amp;Assumptions'!$G$32))*$B199+AND(DP$56&lt;'Summary&amp;Assumptions'!$J$31,DP$47&gt;=$FO199,DP$47&lt;=$FP199)*(('Summary&amp;Assumptions'!$H$25*$C199)*(1+'Summary&amp;Assumptions'!$J$29)^(DP$46-1))+AND(DP$56&lt;'Summary&amp;Assumptions'!$J$31,DP$47&gt;=$FQ199,DP$47&lt;=$FR199)*(('Summary&amp;Assumptions'!$H$25*$C199)*(1+'Summary&amp;Assumptions'!$J$29)^(DP$46-1))</f>
        <v>0</v>
      </c>
      <c r="DL199" s="588">
        <f>AND(DQ$55&gt;0,SUM($E199:DK199)&lt;'Summary&amp;Assumptions'!$G$32*$B199,$D199&gt;='Summary&amp;Assumptions'!$D$17,DQ$47&gt;=$D199,DQ$47&lt;=EDATE($D199,'Summary&amp;Assumptions'!$G$32))*$B199+AND(DQ$56&lt;'Summary&amp;Assumptions'!$J$31,DQ$47&gt;=$FO199,DQ$47&lt;=$FP199)*(('Summary&amp;Assumptions'!$H$25*$C199)*(1+'Summary&amp;Assumptions'!$J$29)^(DQ$46-1))+AND(DQ$56&lt;'Summary&amp;Assumptions'!$J$31,DQ$47&gt;=$FQ199,DQ$47&lt;=$FR199)*(('Summary&amp;Assumptions'!$H$25*$C199)*(1+'Summary&amp;Assumptions'!$J$29)^(DQ$46-1))</f>
        <v>0</v>
      </c>
      <c r="DM199" s="588">
        <f>AND(DR$55&gt;0,SUM($E199:DL199)&lt;'Summary&amp;Assumptions'!$G$32*$B199,$D199&gt;='Summary&amp;Assumptions'!$D$17,DR$47&gt;=$D199,DR$47&lt;=EDATE($D199,'Summary&amp;Assumptions'!$G$32))*$B199+AND(DR$56&lt;'Summary&amp;Assumptions'!$J$31,DR$47&gt;=$FO199,DR$47&lt;=$FP199)*(('Summary&amp;Assumptions'!$H$25*$C199)*(1+'Summary&amp;Assumptions'!$J$29)^(DR$46-1))+AND(DR$56&lt;'Summary&amp;Assumptions'!$J$31,DR$47&gt;=$FQ199,DR$47&lt;=$FR199)*(('Summary&amp;Assumptions'!$H$25*$C199)*(1+'Summary&amp;Assumptions'!$J$29)^(DR$46-1))</f>
        <v>0</v>
      </c>
      <c r="DN199" s="588">
        <f>AND(DS$55&gt;0,SUM($E199:DM199)&lt;'Summary&amp;Assumptions'!$G$32*$B199,$D199&gt;='Summary&amp;Assumptions'!$D$17,DS$47&gt;=$D199,DS$47&lt;=EDATE($D199,'Summary&amp;Assumptions'!$G$32))*$B199+AND(DS$56&lt;'Summary&amp;Assumptions'!$J$31,DS$47&gt;=$FO199,DS$47&lt;=$FP199)*(('Summary&amp;Assumptions'!$H$25*$C199)*(1+'Summary&amp;Assumptions'!$J$29)^(DS$46-1))+AND(DS$56&lt;'Summary&amp;Assumptions'!$J$31,DS$47&gt;=$FQ199,DS$47&lt;=$FR199)*(('Summary&amp;Assumptions'!$H$25*$C199)*(1+'Summary&amp;Assumptions'!$J$29)^(DS$46-1))</f>
        <v>0</v>
      </c>
      <c r="DO199" s="588">
        <f>AND(DT$55&gt;0,SUM($E199:DN199)&lt;'Summary&amp;Assumptions'!$G$32*$B199,$D199&gt;='Summary&amp;Assumptions'!$D$17,DT$47&gt;=$D199,DT$47&lt;=EDATE($D199,'Summary&amp;Assumptions'!$G$32))*$B199+AND(DT$56&lt;'Summary&amp;Assumptions'!$J$31,DT$47&gt;=$FO199,DT$47&lt;=$FP199)*(('Summary&amp;Assumptions'!$H$25*$C199)*(1+'Summary&amp;Assumptions'!$J$29)^(DT$46-1))+AND(DT$56&lt;'Summary&amp;Assumptions'!$J$31,DT$47&gt;=$FQ199,DT$47&lt;=$FR199)*(('Summary&amp;Assumptions'!$H$25*$C199)*(1+'Summary&amp;Assumptions'!$J$29)^(DT$46-1))</f>
        <v>0</v>
      </c>
      <c r="DP199" s="588">
        <f>AND(DU$55&gt;0,SUM($E199:DO199)&lt;'Summary&amp;Assumptions'!$G$32*$B199,$D199&gt;='Summary&amp;Assumptions'!$D$17,DU$47&gt;=$D199,DU$47&lt;=EDATE($D199,'Summary&amp;Assumptions'!$G$32))*$B199+AND(DU$56&lt;'Summary&amp;Assumptions'!$J$31,DU$47&gt;=$FO199,DU$47&lt;=$FP199)*(('Summary&amp;Assumptions'!$H$25*$C199)*(1+'Summary&amp;Assumptions'!$J$29)^(DU$46-1))+AND(DU$56&lt;'Summary&amp;Assumptions'!$J$31,DU$47&gt;=$FQ199,DU$47&lt;=$FR199)*(('Summary&amp;Assumptions'!$H$25*$C199)*(1+'Summary&amp;Assumptions'!$J$29)^(DU$46-1))</f>
        <v>0</v>
      </c>
      <c r="DQ199" s="588">
        <f>AND(DV$55&gt;0,SUM($E199:DP199)&lt;'Summary&amp;Assumptions'!$G$32*$B199,$D199&gt;='Summary&amp;Assumptions'!$D$17,DV$47&gt;=$D199,DV$47&lt;=EDATE($D199,'Summary&amp;Assumptions'!$G$32))*$B199+AND(DV$56&lt;'Summary&amp;Assumptions'!$J$31,DV$47&gt;=$FO199,DV$47&lt;=$FP199)*(('Summary&amp;Assumptions'!$H$25*$C199)*(1+'Summary&amp;Assumptions'!$J$29)^(DV$46-1))+AND(DV$56&lt;'Summary&amp;Assumptions'!$J$31,DV$47&gt;=$FQ199,DV$47&lt;=$FR199)*(('Summary&amp;Assumptions'!$H$25*$C199)*(1+'Summary&amp;Assumptions'!$J$29)^(DV$46-1))</f>
        <v>0</v>
      </c>
      <c r="DR199" s="588">
        <f>AND(DW$55&gt;0,SUM($E199:DQ199)&lt;'Summary&amp;Assumptions'!$G$32*$B199,$D199&gt;='Summary&amp;Assumptions'!$D$17,DW$47&gt;=$D199,DW$47&lt;=EDATE($D199,'Summary&amp;Assumptions'!$G$32))*$B199+AND(DW$56&lt;'Summary&amp;Assumptions'!$J$31,DW$47&gt;=$FO199,DW$47&lt;=$FP199)*(('Summary&amp;Assumptions'!$H$25*$C199)*(1+'Summary&amp;Assumptions'!$J$29)^(DW$46-1))+AND(DW$56&lt;'Summary&amp;Assumptions'!$J$31,DW$47&gt;=$FQ199,DW$47&lt;=$FR199)*(('Summary&amp;Assumptions'!$H$25*$C199)*(1+'Summary&amp;Assumptions'!$J$29)^(DW$46-1))</f>
        <v>0</v>
      </c>
      <c r="DS199" s="588">
        <f>AND(DX$55&gt;0,SUM($E199:DR199)&lt;'Summary&amp;Assumptions'!$G$32*$B199,$D199&gt;='Summary&amp;Assumptions'!$D$17,DX$47&gt;=$D199,DX$47&lt;=EDATE($D199,'Summary&amp;Assumptions'!$G$32))*$B199+AND(DX$56&lt;'Summary&amp;Assumptions'!$J$31,DX$47&gt;=$FO199,DX$47&lt;=$FP199)*(('Summary&amp;Assumptions'!$H$25*$C199)*(1+'Summary&amp;Assumptions'!$J$29)^(DX$46-1))+AND(DX$56&lt;'Summary&amp;Assumptions'!$J$31,DX$47&gt;=$FQ199,DX$47&lt;=$FR199)*(('Summary&amp;Assumptions'!$H$25*$C199)*(1+'Summary&amp;Assumptions'!$J$29)^(DX$46-1))</f>
        <v>0</v>
      </c>
      <c r="DT199" s="588">
        <f>AND(DY$55&gt;0,SUM($E199:DS199)&lt;'Summary&amp;Assumptions'!$G$32*$B199,$D199&gt;='Summary&amp;Assumptions'!$D$17,DY$47&gt;=$D199,DY$47&lt;=EDATE($D199,'Summary&amp;Assumptions'!$G$32))*$B199+AND(DY$56&lt;'Summary&amp;Assumptions'!$J$31,DY$47&gt;=$FO199,DY$47&lt;=$FP199)*(('Summary&amp;Assumptions'!$H$25*$C199)*(1+'Summary&amp;Assumptions'!$J$29)^(DY$46-1))+AND(DY$56&lt;'Summary&amp;Assumptions'!$J$31,DY$47&gt;=$FQ199,DY$47&lt;=$FR199)*(('Summary&amp;Assumptions'!$H$25*$C199)*(1+'Summary&amp;Assumptions'!$J$29)^(DY$46-1))</f>
        <v>0</v>
      </c>
      <c r="DU199" s="588">
        <f>AND(DZ$55&gt;0,SUM($E199:DT199)&lt;'Summary&amp;Assumptions'!$G$32*$B199,$D199&gt;='Summary&amp;Assumptions'!$D$17,DZ$47&gt;=$D199,DZ$47&lt;=EDATE($D199,'Summary&amp;Assumptions'!$G$32))*$B199+AND(DZ$56&lt;'Summary&amp;Assumptions'!$J$31,DZ$47&gt;=$FO199,DZ$47&lt;=$FP199)*(('Summary&amp;Assumptions'!$H$25*$C199)*(1+'Summary&amp;Assumptions'!$J$29)^(DZ$46-1))+AND(DZ$56&lt;'Summary&amp;Assumptions'!$J$31,DZ$47&gt;=$FQ199,DZ$47&lt;=$FR199)*(('Summary&amp;Assumptions'!$H$25*$C199)*(1+'Summary&amp;Assumptions'!$J$29)^(DZ$46-1))</f>
        <v>0</v>
      </c>
      <c r="DV199" s="588">
        <f>AND(EA$55&gt;0,SUM($E199:DU199)&lt;'Summary&amp;Assumptions'!$G$32*$B199,$D199&gt;='Summary&amp;Assumptions'!$D$17,EA$47&gt;=$D199,EA$47&lt;=EDATE($D199,'Summary&amp;Assumptions'!$G$32))*$B199+AND(EA$56&lt;'Summary&amp;Assumptions'!$J$31,EA$47&gt;=$FO199,EA$47&lt;=$FP199)*(('Summary&amp;Assumptions'!$H$25*$C199)*(1+'Summary&amp;Assumptions'!$J$29)^(EA$46-1))+AND(EA$56&lt;'Summary&amp;Assumptions'!$J$31,EA$47&gt;=$FQ199,EA$47&lt;=$FR199)*(('Summary&amp;Assumptions'!$H$25*$C199)*(1+'Summary&amp;Assumptions'!$J$29)^(EA$46-1))</f>
        <v>0</v>
      </c>
      <c r="DW199" s="588">
        <f>AND(EB$55&gt;0,SUM($E199:DV199)&lt;'Summary&amp;Assumptions'!$G$32*$B199,$D199&gt;='Summary&amp;Assumptions'!$D$17,EB$47&gt;=$D199,EB$47&lt;=EDATE($D199,'Summary&amp;Assumptions'!$G$32))*$B199+AND(EB$56&lt;'Summary&amp;Assumptions'!$J$31,EB$47&gt;=$FO199,EB$47&lt;=$FP199)*(('Summary&amp;Assumptions'!$H$25*$C199)*(1+'Summary&amp;Assumptions'!$J$29)^(EB$46-1))+AND(EB$56&lt;'Summary&amp;Assumptions'!$J$31,EB$47&gt;=$FQ199,EB$47&lt;=$FR199)*(('Summary&amp;Assumptions'!$H$25*$C199)*(1+'Summary&amp;Assumptions'!$J$29)^(EB$46-1))</f>
        <v>0</v>
      </c>
      <c r="DX199" s="588">
        <f>AND(EC$55&gt;0,SUM($E199:DW199)&lt;'Summary&amp;Assumptions'!$G$32*$B199,$D199&gt;='Summary&amp;Assumptions'!$D$17,EC$47&gt;=$D199,EC$47&lt;=EDATE($D199,'Summary&amp;Assumptions'!$G$32))*$B199+AND(EC$56&lt;'Summary&amp;Assumptions'!$J$31,EC$47&gt;=$FO199,EC$47&lt;=$FP199)*(('Summary&amp;Assumptions'!$H$25*$C199)*(1+'Summary&amp;Assumptions'!$J$29)^(EC$46-1))+AND(EC$56&lt;'Summary&amp;Assumptions'!$J$31,EC$47&gt;=$FQ199,EC$47&lt;=$FR199)*(('Summary&amp;Assumptions'!$H$25*$C199)*(1+'Summary&amp;Assumptions'!$J$29)^(EC$46-1))</f>
        <v>0</v>
      </c>
      <c r="DY199" s="588">
        <f>AND(ED$55&gt;0,SUM($E199:DX199)&lt;'Summary&amp;Assumptions'!$G$32*$B199,$D199&gt;='Summary&amp;Assumptions'!$D$17,ED$47&gt;=$D199,ED$47&lt;=EDATE($D199,'Summary&amp;Assumptions'!$G$32))*$B199+AND(ED$56&lt;'Summary&amp;Assumptions'!$J$31,ED$47&gt;=$FO199,ED$47&lt;=$FP199)*(('Summary&amp;Assumptions'!$H$25*$C199)*(1+'Summary&amp;Assumptions'!$J$29)^(ED$46-1))+AND(ED$56&lt;'Summary&amp;Assumptions'!$J$31,ED$47&gt;=$FQ199,ED$47&lt;=$FR199)*(('Summary&amp;Assumptions'!$H$25*$C199)*(1+'Summary&amp;Assumptions'!$J$29)^(ED$46-1))</f>
        <v>0</v>
      </c>
      <c r="DZ199" s="588">
        <f>AND(EE$55&gt;0,SUM($E199:DY199)&lt;'Summary&amp;Assumptions'!$G$32*$B199,$D199&gt;='Summary&amp;Assumptions'!$D$17,EE$47&gt;=$D199,EE$47&lt;=EDATE($D199,'Summary&amp;Assumptions'!$G$32))*$B199+AND(EE$56&lt;'Summary&amp;Assumptions'!$J$31,EE$47&gt;=$FO199,EE$47&lt;=$FP199)*(('Summary&amp;Assumptions'!$H$25*$C199)*(1+'Summary&amp;Assumptions'!$J$29)^(EE$46-1))+AND(EE$56&lt;'Summary&amp;Assumptions'!$J$31,EE$47&gt;=$FQ199,EE$47&lt;=$FR199)*(('Summary&amp;Assumptions'!$H$25*$C199)*(1+'Summary&amp;Assumptions'!$J$29)^(EE$46-1))</f>
        <v>0</v>
      </c>
      <c r="EA199" s="588">
        <f>AND(EF$55&gt;0,SUM($E199:DZ199)&lt;'Summary&amp;Assumptions'!$G$32*$B199,$D199&gt;='Summary&amp;Assumptions'!$D$17,EF$47&gt;=$D199,EF$47&lt;=EDATE($D199,'Summary&amp;Assumptions'!$G$32))*$B199+AND(EF$56&lt;'Summary&amp;Assumptions'!$J$31,EF$47&gt;=$FO199,EF$47&lt;=$FP199)*(('Summary&amp;Assumptions'!$H$25*$C199)*(1+'Summary&amp;Assumptions'!$J$29)^(EF$46-1))+AND(EF$56&lt;'Summary&amp;Assumptions'!$J$31,EF$47&gt;=$FQ199,EF$47&lt;=$FR199)*(('Summary&amp;Assumptions'!$H$25*$C199)*(1+'Summary&amp;Assumptions'!$J$29)^(EF$46-1))</f>
        <v>0</v>
      </c>
      <c r="EB199" s="588">
        <f>AND(EG$55&gt;0,SUM($E199:EA199)&lt;'Summary&amp;Assumptions'!$G$32*$B199,$D199&gt;='Summary&amp;Assumptions'!$D$17,EG$47&gt;=$D199,EG$47&lt;=EDATE($D199,'Summary&amp;Assumptions'!$G$32))*$B199+AND(EG$56&lt;'Summary&amp;Assumptions'!$J$31,EG$47&gt;=$FO199,EG$47&lt;=$FP199)*(('Summary&amp;Assumptions'!$H$25*$C199)*(1+'Summary&amp;Assumptions'!$J$29)^(EG$46-1))+AND(EG$56&lt;'Summary&amp;Assumptions'!$J$31,EG$47&gt;=$FQ199,EG$47&lt;=$FR199)*(('Summary&amp;Assumptions'!$H$25*$C199)*(1+'Summary&amp;Assumptions'!$J$29)^(EG$46-1))</f>
        <v>0</v>
      </c>
      <c r="EC199" s="588">
        <f>AND(EH$55&gt;0,SUM($E199:EB199)&lt;'Summary&amp;Assumptions'!$G$32*$B199,$D199&gt;='Summary&amp;Assumptions'!$D$17,EH$47&gt;=$D199,EH$47&lt;=EDATE($D199,'Summary&amp;Assumptions'!$G$32))*$B199+AND(EH$56&lt;'Summary&amp;Assumptions'!$J$31,EH$47&gt;=$FO199,EH$47&lt;=$FP199)*(('Summary&amp;Assumptions'!$H$25*$C199)*(1+'Summary&amp;Assumptions'!$J$29)^(EH$46-1))+AND(EH$56&lt;'Summary&amp;Assumptions'!$J$31,EH$47&gt;=$FQ199,EH$47&lt;=$FR199)*(('Summary&amp;Assumptions'!$H$25*$C199)*(1+'Summary&amp;Assumptions'!$J$29)^(EH$46-1))</f>
        <v>0</v>
      </c>
      <c r="ED199" s="588">
        <f>AND(EI$55&gt;0,SUM($E199:EC199)&lt;'Summary&amp;Assumptions'!$G$32*$B199,$D199&gt;='Summary&amp;Assumptions'!$D$17,EI$47&gt;=$D199,EI$47&lt;=EDATE($D199,'Summary&amp;Assumptions'!$G$32))*$B199+AND(EI$56&lt;'Summary&amp;Assumptions'!$J$31,EI$47&gt;=$FO199,EI$47&lt;=$FP199)*(('Summary&amp;Assumptions'!$H$25*$C199)*(1+'Summary&amp;Assumptions'!$J$29)^(EI$46-1))+AND(EI$56&lt;'Summary&amp;Assumptions'!$J$31,EI$47&gt;=$FQ199,EI$47&lt;=$FR199)*(('Summary&amp;Assumptions'!$H$25*$C199)*(1+'Summary&amp;Assumptions'!$J$29)^(EI$46-1))</f>
        <v>0</v>
      </c>
      <c r="EE199" s="588">
        <f>AND(EJ$55&gt;0,SUM($E199:ED199)&lt;'Summary&amp;Assumptions'!$G$32*$B199,$D199&gt;='Summary&amp;Assumptions'!$D$17,EJ$47&gt;=$D199,EJ$47&lt;=EDATE($D199,'Summary&amp;Assumptions'!$G$32))*$B199+AND(EJ$56&lt;'Summary&amp;Assumptions'!$J$31,EJ$47&gt;=$FO199,EJ$47&lt;=$FP199)*(('Summary&amp;Assumptions'!$H$25*$C199)*(1+'Summary&amp;Assumptions'!$J$29)^(EJ$46-1))+AND(EJ$56&lt;'Summary&amp;Assumptions'!$J$31,EJ$47&gt;=$FQ199,EJ$47&lt;=$FR199)*(('Summary&amp;Assumptions'!$H$25*$C199)*(1+'Summary&amp;Assumptions'!$J$29)^(EJ$46-1))</f>
        <v>0</v>
      </c>
      <c r="EF199" s="588">
        <f>AND(EK$55&gt;0,SUM($E199:EE199)&lt;'Summary&amp;Assumptions'!$G$32*$B199,$D199&gt;='Summary&amp;Assumptions'!$D$17,EK$47&gt;=$D199,EK$47&lt;=EDATE($D199,'Summary&amp;Assumptions'!$G$32))*$B199+AND(EK$56&lt;'Summary&amp;Assumptions'!$J$31,EK$47&gt;=$FO199,EK$47&lt;=$FP199)*(('Summary&amp;Assumptions'!$H$25*$C199)*(1+'Summary&amp;Assumptions'!$J$29)^(EK$46-1))+AND(EK$56&lt;'Summary&amp;Assumptions'!$J$31,EK$47&gt;=$FQ199,EK$47&lt;=$FR199)*(('Summary&amp;Assumptions'!$H$25*$C199)*(1+'Summary&amp;Assumptions'!$J$29)^(EK$46-1))</f>
        <v>0</v>
      </c>
      <c r="EG199" s="588">
        <f>AND(EL$55&gt;0,SUM($E199:EF199)&lt;'Summary&amp;Assumptions'!$G$32*$B199,$D199&gt;='Summary&amp;Assumptions'!$D$17,EL$47&gt;=$D199,EL$47&lt;=EDATE($D199,'Summary&amp;Assumptions'!$G$32))*$B199+AND(EL$56&lt;'Summary&amp;Assumptions'!$J$31,EL$47&gt;=$FO199,EL$47&lt;=$FP199)*(('Summary&amp;Assumptions'!$H$25*$C199)*(1+'Summary&amp;Assumptions'!$J$29)^(EL$46-1))+AND(EL$56&lt;'Summary&amp;Assumptions'!$J$31,EL$47&gt;=$FQ199,EL$47&lt;=$FR199)*(('Summary&amp;Assumptions'!$H$25*$C199)*(1+'Summary&amp;Assumptions'!$J$29)^(EL$46-1))</f>
        <v>0</v>
      </c>
      <c r="EH199" s="588">
        <f>AND(EM$55&gt;0,SUM($E199:EG199)&lt;'Summary&amp;Assumptions'!$G$32*$B199,$D199&gt;='Summary&amp;Assumptions'!$D$17,EM$47&gt;=$D199,EM$47&lt;=EDATE($D199,'Summary&amp;Assumptions'!$G$32))*$B199+AND(EM$56&lt;'Summary&amp;Assumptions'!$J$31,EM$47&gt;=$FO199,EM$47&lt;=$FP199)*(('Summary&amp;Assumptions'!$H$25*$C199)*(1+'Summary&amp;Assumptions'!$J$29)^(EM$46-1))+AND(EM$56&lt;'Summary&amp;Assumptions'!$J$31,EM$47&gt;=$FQ199,EM$47&lt;=$FR199)*(('Summary&amp;Assumptions'!$H$25*$C199)*(1+'Summary&amp;Assumptions'!$J$29)^(EM$46-1))</f>
        <v>0</v>
      </c>
      <c r="EI199" s="588">
        <f>AND(EN$55&gt;0,SUM($E199:EH199)&lt;'Summary&amp;Assumptions'!$G$32*$B199,$D199&gt;='Summary&amp;Assumptions'!$D$17,EN$47&gt;=$D199,EN$47&lt;=EDATE($D199,'Summary&amp;Assumptions'!$G$32))*$B199+AND(EN$56&lt;'Summary&amp;Assumptions'!$J$31,EN$47&gt;=$FO199,EN$47&lt;=$FP199)*(('Summary&amp;Assumptions'!$H$25*$C199)*(1+'Summary&amp;Assumptions'!$J$29)^(EN$46-1))+AND(EN$56&lt;'Summary&amp;Assumptions'!$J$31,EN$47&gt;=$FQ199,EN$47&lt;=$FR199)*(('Summary&amp;Assumptions'!$H$25*$C199)*(1+'Summary&amp;Assumptions'!$J$29)^(EN$46-1))</f>
        <v>0</v>
      </c>
      <c r="EJ199" s="588">
        <f>AND(EO$55&gt;0,SUM($E199:EI199)&lt;'Summary&amp;Assumptions'!$G$32*$B199,$D199&gt;='Summary&amp;Assumptions'!$D$17,EO$47&gt;=$D199,EO$47&lt;=EDATE($D199,'Summary&amp;Assumptions'!$G$32))*$B199+AND(EO$56&lt;'Summary&amp;Assumptions'!$J$31,EO$47&gt;=$FO199,EO$47&lt;=$FP199)*(('Summary&amp;Assumptions'!$H$25*$C199)*(1+'Summary&amp;Assumptions'!$J$29)^(EO$46-1))+AND(EO$56&lt;'Summary&amp;Assumptions'!$J$31,EO$47&gt;=$FQ199,EO$47&lt;=$FR199)*(('Summary&amp;Assumptions'!$H$25*$C199)*(1+'Summary&amp;Assumptions'!$J$29)^(EO$46-1))</f>
        <v>0</v>
      </c>
      <c r="EK199" s="588">
        <f>AND(EP$55&gt;0,SUM($E199:EJ199)&lt;'Summary&amp;Assumptions'!$G$32*$B199,$D199&gt;='Summary&amp;Assumptions'!$D$17,EP$47&gt;=$D199,EP$47&lt;=EDATE($D199,'Summary&amp;Assumptions'!$G$32))*$B199+AND(EP$56&lt;'Summary&amp;Assumptions'!$J$31,EP$47&gt;=$FO199,EP$47&lt;=$FP199)*(('Summary&amp;Assumptions'!$H$25*$C199)*(1+'Summary&amp;Assumptions'!$J$29)^(EP$46-1))+AND(EP$56&lt;'Summary&amp;Assumptions'!$J$31,EP$47&gt;=$FQ199,EP$47&lt;=$FR199)*(('Summary&amp;Assumptions'!$H$25*$C199)*(1+'Summary&amp;Assumptions'!$J$29)^(EP$46-1))</f>
        <v>0</v>
      </c>
      <c r="EL199" s="588">
        <f>AND(EQ$55&gt;0,SUM($E199:EK199)&lt;'Summary&amp;Assumptions'!$G$32*$B199,$D199&gt;='Summary&amp;Assumptions'!$D$17,EQ$47&gt;=$D199,EQ$47&lt;=EDATE($D199,'Summary&amp;Assumptions'!$G$32))*$B199+AND(EQ$56&lt;'Summary&amp;Assumptions'!$J$31,EQ$47&gt;=$FO199,EQ$47&lt;=$FP199)*(('Summary&amp;Assumptions'!$H$25*$C199)*(1+'Summary&amp;Assumptions'!$J$29)^(EQ$46-1))+AND(EQ$56&lt;'Summary&amp;Assumptions'!$J$31,EQ$47&gt;=$FQ199,EQ$47&lt;=$FR199)*(('Summary&amp;Assumptions'!$H$25*$C199)*(1+'Summary&amp;Assumptions'!$J$29)^(EQ$46-1))</f>
        <v>0</v>
      </c>
      <c r="EM199" s="588">
        <f>AND(ER$55&gt;0,SUM($E199:EL199)&lt;'Summary&amp;Assumptions'!$G$32*$B199,$D199&gt;='Summary&amp;Assumptions'!$D$17,ER$47&gt;=$D199,ER$47&lt;=EDATE($D199,'Summary&amp;Assumptions'!$G$32))*$B199+AND(ER$56&lt;'Summary&amp;Assumptions'!$J$31,ER$47&gt;=$FO199,ER$47&lt;=$FP199)*(('Summary&amp;Assumptions'!$H$25*$C199)*(1+'Summary&amp;Assumptions'!$J$29)^(ER$46-1))+AND(ER$56&lt;'Summary&amp;Assumptions'!$J$31,ER$47&gt;=$FQ199,ER$47&lt;=$FR199)*(('Summary&amp;Assumptions'!$H$25*$C199)*(1+'Summary&amp;Assumptions'!$J$29)^(ER$46-1))</f>
        <v>0</v>
      </c>
      <c r="EN199" s="588">
        <f>AND(ES$55&gt;0,SUM($E199:EM199)&lt;'Summary&amp;Assumptions'!$G$32*$B199,$D199&gt;='Summary&amp;Assumptions'!$D$17,ES$47&gt;=$D199,ES$47&lt;=EDATE($D199,'Summary&amp;Assumptions'!$G$32))*$B199+AND(ES$56&lt;'Summary&amp;Assumptions'!$J$31,ES$47&gt;=$FO199,ES$47&lt;=$FP199)*(('Summary&amp;Assumptions'!$H$25*$C199)*(1+'Summary&amp;Assumptions'!$J$29)^(ES$46-1))+AND(ES$56&lt;'Summary&amp;Assumptions'!$J$31,ES$47&gt;=$FQ199,ES$47&lt;=$FR199)*(('Summary&amp;Assumptions'!$H$25*$C199)*(1+'Summary&amp;Assumptions'!$J$29)^(ES$46-1))</f>
        <v>0</v>
      </c>
      <c r="EO199" s="588">
        <f>AND(ET$55&gt;0,SUM($E199:EN199)&lt;'Summary&amp;Assumptions'!$G$32*$B199,$D199&gt;='Summary&amp;Assumptions'!$D$17,ET$47&gt;=$D199,ET$47&lt;=EDATE($D199,'Summary&amp;Assumptions'!$G$32))*$B199+AND(ET$56&lt;'Summary&amp;Assumptions'!$J$31,ET$47&gt;=$FO199,ET$47&lt;=$FP199)*(('Summary&amp;Assumptions'!$H$25*$C199)*(1+'Summary&amp;Assumptions'!$J$29)^(ET$46-1))+AND(ET$56&lt;'Summary&amp;Assumptions'!$J$31,ET$47&gt;=$FQ199,ET$47&lt;=$FR199)*(('Summary&amp;Assumptions'!$H$25*$C199)*(1+'Summary&amp;Assumptions'!$J$29)^(ET$46-1))</f>
        <v>0</v>
      </c>
      <c r="EP199" s="588">
        <f>AND(EU$55&gt;0,SUM($E199:EO199)&lt;'Summary&amp;Assumptions'!$G$32*$B199,$D199&gt;='Summary&amp;Assumptions'!$D$17,EU$47&gt;=$D199,EU$47&lt;=EDATE($D199,'Summary&amp;Assumptions'!$G$32))*$B199+AND(EU$56&lt;'Summary&amp;Assumptions'!$J$31,EU$47&gt;=$FO199,EU$47&lt;=$FP199)*(('Summary&amp;Assumptions'!$H$25*$C199)*(1+'Summary&amp;Assumptions'!$J$29)^(EU$46-1))+AND(EU$56&lt;'Summary&amp;Assumptions'!$J$31,EU$47&gt;=$FQ199,EU$47&lt;=$FR199)*(('Summary&amp;Assumptions'!$H$25*$C199)*(1+'Summary&amp;Assumptions'!$J$29)^(EU$46-1))</f>
        <v>0</v>
      </c>
      <c r="EQ199" s="588">
        <f>AND(EV$55&gt;0,SUM($E199:EP199)&lt;'Summary&amp;Assumptions'!$G$32*$B199,$D199&gt;='Summary&amp;Assumptions'!$D$17,EV$47&gt;=$D199,EV$47&lt;=EDATE($D199,'Summary&amp;Assumptions'!$G$32))*$B199+AND(EV$56&lt;'Summary&amp;Assumptions'!$J$31,EV$47&gt;=$FO199,EV$47&lt;=$FP199)*(('Summary&amp;Assumptions'!$H$25*$C199)*(1+'Summary&amp;Assumptions'!$J$29)^(EV$46-1))+AND(EV$56&lt;'Summary&amp;Assumptions'!$J$31,EV$47&gt;=$FQ199,EV$47&lt;=$FR199)*(('Summary&amp;Assumptions'!$H$25*$C199)*(1+'Summary&amp;Assumptions'!$J$29)^(EV$46-1))</f>
        <v>0</v>
      </c>
      <c r="ER199" s="588">
        <f>AND(EW$55&gt;0,SUM($E199:EQ199)&lt;'Summary&amp;Assumptions'!$G$32*$B199,$D199&gt;='Summary&amp;Assumptions'!$D$17,EW$47&gt;=$D199,EW$47&lt;=EDATE($D199,'Summary&amp;Assumptions'!$G$32))*$B199+AND(EW$56&lt;'Summary&amp;Assumptions'!$J$31,EW$47&gt;=$FO199,EW$47&lt;=$FP199)*(('Summary&amp;Assumptions'!$H$25*$C199)*(1+'Summary&amp;Assumptions'!$J$29)^(EW$46-1))+AND(EW$56&lt;'Summary&amp;Assumptions'!$J$31,EW$47&gt;=$FQ199,EW$47&lt;=$FR199)*(('Summary&amp;Assumptions'!$H$25*$C199)*(1+'Summary&amp;Assumptions'!$J$29)^(EW$46-1))</f>
        <v>0</v>
      </c>
      <c r="ES199" s="588">
        <f>AND(EX$55&gt;0,SUM($E199:ER199)&lt;'Summary&amp;Assumptions'!$G$32*$B199,$D199&gt;='Summary&amp;Assumptions'!$D$17,EX$47&gt;=$D199,EX$47&lt;=EDATE($D199,'Summary&amp;Assumptions'!$G$32))*$B199+AND(EX$56&lt;'Summary&amp;Assumptions'!$J$31,EX$47&gt;=$FO199,EX$47&lt;=$FP199)*(('Summary&amp;Assumptions'!$H$25*$C199)*(1+'Summary&amp;Assumptions'!$J$29)^(EX$46-1))+AND(EX$56&lt;'Summary&amp;Assumptions'!$J$31,EX$47&gt;=$FQ199,EX$47&lt;=$FR199)*(('Summary&amp;Assumptions'!$H$25*$C199)*(1+'Summary&amp;Assumptions'!$J$29)^(EX$46-1))</f>
        <v>0</v>
      </c>
      <c r="ET199" s="588">
        <f>AND(EY$55&gt;0,SUM($E199:ES199)&lt;'Summary&amp;Assumptions'!$G$32*$B199,$D199&gt;='Summary&amp;Assumptions'!$D$17,EY$47&gt;=$D199,EY$47&lt;=EDATE($D199,'Summary&amp;Assumptions'!$G$32))*$B199+AND(EY$56&lt;'Summary&amp;Assumptions'!$J$31,EY$47&gt;=$FO199,EY$47&lt;=$FP199)*(('Summary&amp;Assumptions'!$H$25*$C199)*(1+'Summary&amp;Assumptions'!$J$29)^(EY$46-1))+AND(EY$56&lt;'Summary&amp;Assumptions'!$J$31,EY$47&gt;=$FQ199,EY$47&lt;=$FR199)*(('Summary&amp;Assumptions'!$H$25*$C199)*(1+'Summary&amp;Assumptions'!$J$29)^(EY$46-1))</f>
        <v>0</v>
      </c>
      <c r="EU199" s="588">
        <f>AND(EZ$55&gt;0,SUM($E199:ET199)&lt;'Summary&amp;Assumptions'!$G$32*$B199,$D199&gt;='Summary&amp;Assumptions'!$D$17,EZ$47&gt;=$D199,EZ$47&lt;=EDATE($D199,'Summary&amp;Assumptions'!$G$32))*$B199+AND(EZ$56&lt;'Summary&amp;Assumptions'!$J$31,EZ$47&gt;=$FO199,EZ$47&lt;=$FP199)*(('Summary&amp;Assumptions'!$H$25*$C199)*(1+'Summary&amp;Assumptions'!$J$29)^(EZ$46-1))+AND(EZ$56&lt;'Summary&amp;Assumptions'!$J$31,EZ$47&gt;=$FQ199,EZ$47&lt;=$FR199)*(('Summary&amp;Assumptions'!$H$25*$C199)*(1+'Summary&amp;Assumptions'!$J$29)^(EZ$46-1))</f>
        <v>0</v>
      </c>
      <c r="EV199" s="588">
        <f>AND(FA$55&gt;0,SUM($E199:EU199)&lt;'Summary&amp;Assumptions'!$G$32*$B199,$D199&gt;='Summary&amp;Assumptions'!$D$17,FA$47&gt;=$D199,FA$47&lt;=EDATE($D199,'Summary&amp;Assumptions'!$G$32))*$B199+AND(FA$56&lt;'Summary&amp;Assumptions'!$J$31,FA$47&gt;=$FO199,FA$47&lt;=$FP199)*(('Summary&amp;Assumptions'!$H$25*$C199)*(1+'Summary&amp;Assumptions'!$J$29)^(FA$46-1))+AND(FA$56&lt;'Summary&amp;Assumptions'!$J$31,FA$47&gt;=$FQ199,FA$47&lt;=$FR199)*(('Summary&amp;Assumptions'!$H$25*$C199)*(1+'Summary&amp;Assumptions'!$J$29)^(FA$46-1))</f>
        <v>0</v>
      </c>
      <c r="EW199" s="588">
        <f>AND(FB$55&gt;0,SUM($E199:EV199)&lt;'Summary&amp;Assumptions'!$G$32*$B199,$D199&gt;='Summary&amp;Assumptions'!$D$17,FB$47&gt;=$D199,FB$47&lt;=EDATE($D199,'Summary&amp;Assumptions'!$G$32))*$B199+AND(FB$56&lt;'Summary&amp;Assumptions'!$J$31,FB$47&gt;=$FO199,FB$47&lt;=$FP199)*(('Summary&amp;Assumptions'!$H$25*$C199)*(1+'Summary&amp;Assumptions'!$J$29)^(FB$46-1))+AND(FB$56&lt;'Summary&amp;Assumptions'!$J$31,FB$47&gt;=$FQ199,FB$47&lt;=$FR199)*(('Summary&amp;Assumptions'!$H$25*$C199)*(1+'Summary&amp;Assumptions'!$J$29)^(FB$46-1))</f>
        <v>0</v>
      </c>
      <c r="EX199" s="588">
        <f>AND(FC$55&gt;0,SUM($E199:EW199)&lt;'Summary&amp;Assumptions'!$G$32*$B199,$D199&gt;='Summary&amp;Assumptions'!$D$17,FC$47&gt;=$D199,FC$47&lt;=EDATE($D199,'Summary&amp;Assumptions'!$G$32))*$B199+AND(FC$56&lt;'Summary&amp;Assumptions'!$J$31,FC$47&gt;=$FO199,FC$47&lt;=$FP199)*(('Summary&amp;Assumptions'!$H$25*$C199)*(1+'Summary&amp;Assumptions'!$J$29)^(FC$46-1))+AND(FC$56&lt;'Summary&amp;Assumptions'!$J$31,FC$47&gt;=$FQ199,FC$47&lt;=$FR199)*(('Summary&amp;Assumptions'!$H$25*$C199)*(1+'Summary&amp;Assumptions'!$J$29)^(FC$46-1))</f>
        <v>0</v>
      </c>
      <c r="EY199" s="588">
        <f>AND(FD$55&gt;0,SUM($E199:EX199)&lt;'Summary&amp;Assumptions'!$G$32*$B199,$D199&gt;='Summary&amp;Assumptions'!$D$17,FD$47&gt;=$D199,FD$47&lt;=EDATE($D199,'Summary&amp;Assumptions'!$G$32))*$B199+AND(FD$56&lt;'Summary&amp;Assumptions'!$J$31,FD$47&gt;=$FO199,FD$47&lt;=$FP199)*(('Summary&amp;Assumptions'!$H$25*$C199)*(1+'Summary&amp;Assumptions'!$J$29)^(FD$46-1))+AND(FD$56&lt;'Summary&amp;Assumptions'!$J$31,FD$47&gt;=$FQ199,FD$47&lt;=$FR199)*(('Summary&amp;Assumptions'!$H$25*$C199)*(1+'Summary&amp;Assumptions'!$J$29)^(FD$46-1))</f>
        <v>0</v>
      </c>
      <c r="EZ199" s="588">
        <f>AND(FE$55&gt;0,SUM($E199:EY199)&lt;'Summary&amp;Assumptions'!$G$32*$B199,$D199&gt;='Summary&amp;Assumptions'!$D$17,FE$47&gt;=$D199,FE$47&lt;=EDATE($D199,'Summary&amp;Assumptions'!$G$32))*$B199+AND(FE$56&lt;'Summary&amp;Assumptions'!$J$31,FE$47&gt;=$FO199,FE$47&lt;=$FP199)*(('Summary&amp;Assumptions'!$H$25*$C199)*(1+'Summary&amp;Assumptions'!$J$29)^(FE$46-1))+AND(FE$56&lt;'Summary&amp;Assumptions'!$J$31,FE$47&gt;=$FQ199,FE$47&lt;=$FR199)*(('Summary&amp;Assumptions'!$H$25*$C199)*(1+'Summary&amp;Assumptions'!$J$29)^(FE$46-1))</f>
        <v>0</v>
      </c>
      <c r="FA199" s="588">
        <f>AND(FF$55&gt;0,SUM($E199:EZ199)&lt;'Summary&amp;Assumptions'!$G$32*$B199,$D199&gt;='Summary&amp;Assumptions'!$D$17,FF$47&gt;=$D199,FF$47&lt;=EDATE($D199,'Summary&amp;Assumptions'!$G$32))*$B199+AND(FF$56&lt;'Summary&amp;Assumptions'!$J$31,FF$47&gt;=$FO199,FF$47&lt;=$FP199)*(('Summary&amp;Assumptions'!$H$25*$C199)*(1+'Summary&amp;Assumptions'!$J$29)^(FF$46-1))+AND(FF$56&lt;'Summary&amp;Assumptions'!$J$31,FF$47&gt;=$FQ199,FF$47&lt;=$FR199)*(('Summary&amp;Assumptions'!$H$25*$C199)*(1+'Summary&amp;Assumptions'!$J$29)^(FF$46-1))</f>
        <v>0</v>
      </c>
      <c r="FB199" s="588">
        <f>AND(FG$55&gt;0,SUM($E199:FA199)&lt;'Summary&amp;Assumptions'!$G$32*$B199,$D199&gt;='Summary&amp;Assumptions'!$D$17,FG$47&gt;=$D199,FG$47&lt;=EDATE($D199,'Summary&amp;Assumptions'!$G$32))*$B199+AND(FG$56&lt;'Summary&amp;Assumptions'!$J$31,FG$47&gt;=$FO199,FG$47&lt;=$FP199)*(('Summary&amp;Assumptions'!$H$25*$C199)*(1+'Summary&amp;Assumptions'!$J$29)^(FG$46-1))+AND(FG$56&lt;'Summary&amp;Assumptions'!$J$31,FG$47&gt;=$FQ199,FG$47&lt;=$FR199)*(('Summary&amp;Assumptions'!$H$25*$C199)*(1+'Summary&amp;Assumptions'!$J$29)^(FG$46-1))</f>
        <v>0</v>
      </c>
      <c r="FC199" s="588">
        <f>AND(FH$55&gt;0,SUM($E199:FB199)&lt;'Summary&amp;Assumptions'!$G$32*$B199,$D199&gt;='Summary&amp;Assumptions'!$D$17,FH$47&gt;=$D199,FH$47&lt;=EDATE($D199,'Summary&amp;Assumptions'!$G$32))*$B199+AND(FH$56&lt;'Summary&amp;Assumptions'!$J$31,FH$47&gt;=$FO199,FH$47&lt;=$FP199)*(('Summary&amp;Assumptions'!$H$25*$C199)*(1+'Summary&amp;Assumptions'!$J$29)^(FH$46-1))+AND(FH$56&lt;'Summary&amp;Assumptions'!$J$31,FH$47&gt;=$FQ199,FH$47&lt;=$FR199)*(('Summary&amp;Assumptions'!$H$25*$C199)*(1+'Summary&amp;Assumptions'!$J$29)^(FH$46-1))</f>
        <v>0</v>
      </c>
      <c r="FD199" s="588">
        <f>AND(FI$55&gt;0,SUM($E199:FC199)&lt;'Summary&amp;Assumptions'!$G$32*$B199,$D199&gt;='Summary&amp;Assumptions'!$D$17,FI$47&gt;=$D199,FI$47&lt;=EDATE($D199,'Summary&amp;Assumptions'!$G$32))*$B199+AND(FI$56&lt;'Summary&amp;Assumptions'!$J$31,FI$47&gt;=$FO199,FI$47&lt;=$FP199)*(('Summary&amp;Assumptions'!$H$25*$C199)*(1+'Summary&amp;Assumptions'!$J$29)^(FI$46-1))+AND(FI$56&lt;'Summary&amp;Assumptions'!$J$31,FI$47&gt;=$FQ199,FI$47&lt;=$FR199)*(('Summary&amp;Assumptions'!$H$25*$C199)*(1+'Summary&amp;Assumptions'!$J$29)^(FI$46-1))</f>
        <v>0</v>
      </c>
      <c r="FE199" s="588">
        <f>AND(FJ$55&gt;0,SUM($E199:FD199)&lt;'Summary&amp;Assumptions'!$G$32*$B199,$D199&gt;='Summary&amp;Assumptions'!$D$17,FJ$47&gt;=$D199,FJ$47&lt;=EDATE($D199,'Summary&amp;Assumptions'!$G$32))*$B199+AND(FJ$56&lt;'Summary&amp;Assumptions'!$J$31,FJ$47&gt;=$FO199,FJ$47&lt;=$FP199)*(('Summary&amp;Assumptions'!$H$25*$C199)*(1+'Summary&amp;Assumptions'!$J$29)^(FJ$46-1))+AND(FJ$56&lt;'Summary&amp;Assumptions'!$J$31,FJ$47&gt;=$FQ199,FJ$47&lt;=$FR199)*(('Summary&amp;Assumptions'!$H$25*$C199)*(1+'Summary&amp;Assumptions'!$J$29)^(FJ$46-1))</f>
        <v>0</v>
      </c>
      <c r="FF199" s="588">
        <f>AND(FK$55&gt;0,SUM($E199:FE199)&lt;'Summary&amp;Assumptions'!$G$32*$B199,$D199&gt;='Summary&amp;Assumptions'!$D$17,FK$47&gt;=$D199,FK$47&lt;=EDATE($D199,'Summary&amp;Assumptions'!$G$32))*$B199+AND(FK$56&lt;'Summary&amp;Assumptions'!$J$31,FK$47&gt;=$FO199,FK$47&lt;=$FP199)*(('Summary&amp;Assumptions'!$H$25*$C199)*(1+'Summary&amp;Assumptions'!$J$29)^(FK$46-1))+AND(FK$56&lt;'Summary&amp;Assumptions'!$J$31,FK$47&gt;=$FQ199,FK$47&lt;=$FR199)*(('Summary&amp;Assumptions'!$H$25*$C199)*(1+'Summary&amp;Assumptions'!$J$29)^(FK$46-1))</f>
        <v>0</v>
      </c>
      <c r="FG199" s="588">
        <f>AND(FL$55&gt;0,SUM($E199:FF199)&lt;'Summary&amp;Assumptions'!$G$32*$B199,$D199&gt;='Summary&amp;Assumptions'!$D$17,FL$47&gt;=$D199,FL$47&lt;=EDATE($D199,'Summary&amp;Assumptions'!$G$32))*$B199+AND(FL$56&lt;'Summary&amp;Assumptions'!$J$31,FL$47&gt;=$FO199,FL$47&lt;=$FP199)*(('Summary&amp;Assumptions'!$H$25*$C199)*(1+'Summary&amp;Assumptions'!$J$29)^(FL$46-1))+AND(FL$56&lt;'Summary&amp;Assumptions'!$J$31,FL$47&gt;=$FQ199,FL$47&lt;=$FR199)*(('Summary&amp;Assumptions'!$H$25*$C199)*(1+'Summary&amp;Assumptions'!$J$29)^(FL$46-1))</f>
        <v>0</v>
      </c>
      <c r="FH199" s="588">
        <f>AND(FM$55&gt;0,SUM($E199:FG199)&lt;'Summary&amp;Assumptions'!$G$32*$B199,$D199&gt;='Summary&amp;Assumptions'!$D$17,FM$47&gt;=$D199,FM$47&lt;=EDATE($D199,'Summary&amp;Assumptions'!$G$32))*$B199+AND(FM$56&lt;'Summary&amp;Assumptions'!$J$31,FM$47&gt;=$FO199,FM$47&lt;=$FP199)*(('Summary&amp;Assumptions'!$H$25*$C199)*(1+'Summary&amp;Assumptions'!$J$29)^(FM$46-1))+AND(FM$56&lt;'Summary&amp;Assumptions'!$J$31,FM$47&gt;=$FQ199,FM$47&lt;=$FR199)*(('Summary&amp;Assumptions'!$H$25*$C199)*(1+'Summary&amp;Assumptions'!$J$29)^(FM$46-1))</f>
        <v>0</v>
      </c>
      <c r="FI199" s="588">
        <f>AND(FN$55&gt;0,SUM($E199:FH199)&lt;'Summary&amp;Assumptions'!$G$32*$B199,$D199&gt;='Summary&amp;Assumptions'!$D$17,FN$47&gt;=$D199,FN$47&lt;=EDATE($D199,'Summary&amp;Assumptions'!$G$32))*$B199+AND(FN$56&lt;'Summary&amp;Assumptions'!$J$31,FN$47&gt;=$FO199,FN$47&lt;=$FP199)*(('Summary&amp;Assumptions'!$H$25*$C199)*(1+'Summary&amp;Assumptions'!$J$29)^(FN$46-1))+AND(FN$56&lt;'Summary&amp;Assumptions'!$J$31,FN$47&gt;=$FQ199,FN$47&lt;=$FR199)*(('Summary&amp;Assumptions'!$H$25*$C199)*(1+'Summary&amp;Assumptions'!$J$29)^(FN$46-1))</f>
        <v>0</v>
      </c>
      <c r="FJ199" s="588">
        <f>AND(FO$55&gt;0,SUM($E199:FI199)&lt;'Summary&amp;Assumptions'!$G$32*$B199,$D199&gt;='Summary&amp;Assumptions'!$D$17,FO$47&gt;=$D199,FO$47&lt;=EDATE($D199,'Summary&amp;Assumptions'!$G$32))*$B199+AND(FO$56&lt;'Summary&amp;Assumptions'!$J$31,FO$47&gt;=$FO199,FO$47&lt;=$FP199)*(('Summary&amp;Assumptions'!$H$25*$C199)*(1+'Summary&amp;Assumptions'!$J$29)^(FO$46-1))+AND(FO$56&lt;'Summary&amp;Assumptions'!$J$31,FO$47&gt;=$FQ199,FO$47&lt;=$FR199)*(('Summary&amp;Assumptions'!$H$25*$C199)*(1+'Summary&amp;Assumptions'!$J$29)^(FO$46-1))</f>
        <v>0</v>
      </c>
      <c r="FK199" s="588">
        <f>AND(FP$55&gt;0,SUM($E199:FJ199)&lt;'Summary&amp;Assumptions'!$G$32*$B199,$D199&gt;='Summary&amp;Assumptions'!$D$17,FP$47&gt;=$D199,FP$47&lt;=EDATE($D199,'Summary&amp;Assumptions'!$G$32))*$B199+AND(FP$56&lt;'Summary&amp;Assumptions'!$J$31,FP$47&gt;=$FO199,FP$47&lt;=$FP199)*(('Summary&amp;Assumptions'!$H$25*$C199)*(1+'Summary&amp;Assumptions'!$J$29)^(FP$46-1))+AND(FP$56&lt;'Summary&amp;Assumptions'!$J$31,FP$47&gt;=$FQ199,FP$47&lt;=$FR199)*(('Summary&amp;Assumptions'!$H$25*$C199)*(1+'Summary&amp;Assumptions'!$J$29)^(FP$46-1))</f>
        <v>0</v>
      </c>
      <c r="FL199" s="588">
        <f>AND(FQ$55&gt;0,SUM($E199:FK199)&lt;'Summary&amp;Assumptions'!$G$32*$B199,$D199&gt;='Summary&amp;Assumptions'!$D$17,FQ$47&gt;=$D199,FQ$47&lt;=EDATE($D199,'Summary&amp;Assumptions'!$G$32))*$B199+AND(FQ$56&lt;'Summary&amp;Assumptions'!$J$31,FQ$47&gt;=$FO199,FQ$47&lt;=$FP199)*(('Summary&amp;Assumptions'!$H$25*$C199)*(1+'Summary&amp;Assumptions'!$J$29)^(FQ$46-1))+AND(FQ$56&lt;'Summary&amp;Assumptions'!$J$31,FQ$47&gt;=$FQ199,FQ$47&lt;=$FR199)*(('Summary&amp;Assumptions'!$H$25*$C199)*(1+'Summary&amp;Assumptions'!$J$29)^(FQ$46-1))</f>
        <v>0</v>
      </c>
      <c r="FO199" s="576">
        <f>EDATE(D199,'Summary&amp;Assumptions'!$G$34)</f>
        <v>46844</v>
      </c>
      <c r="FP199" s="576">
        <f>EDATE(FO199,'Summary&amp;Assumptions'!$G$33-1)</f>
        <v>46874</v>
      </c>
      <c r="FQ199" s="576">
        <f>EDATE(FO199,'Summary&amp;Assumptions'!$G$34)</f>
        <v>47209</v>
      </c>
      <c r="FR199" s="576">
        <f>EDATE(FQ199,'Summary&amp;Assumptions'!$G$33-1)</f>
        <v>47239</v>
      </c>
    </row>
    <row r="200" spans="2:174" hidden="1" x14ac:dyDescent="0.2">
      <c r="B200" s="588">
        <v>0</v>
      </c>
      <c r="C200" s="193">
        <v>0</v>
      </c>
      <c r="D200" s="589">
        <v>46508</v>
      </c>
      <c r="F200" s="588">
        <f>AND(K$55&gt;0,SUM($E200:E200)&lt;'Summary&amp;Assumptions'!$G$32*$B200,$D200&gt;='Summary&amp;Assumptions'!$D$17,K$47&gt;=$D200,K$47&lt;=EDATE($D200,'Summary&amp;Assumptions'!$G$32))*$B200+AND(K$56&lt;'Summary&amp;Assumptions'!$J$31,K$47&gt;=$FO200,K$47&lt;=$FP200)*(('Summary&amp;Assumptions'!$H$25*$C200)*(1+'Summary&amp;Assumptions'!$J$29)^(K$46-1))+AND(K$56&lt;'Summary&amp;Assumptions'!$J$31,K$47&gt;=$FQ200,K$47&lt;=$FR200)*(('Summary&amp;Assumptions'!$H$25*$C200)*(1+'Summary&amp;Assumptions'!$J$29)^(K$46-1))</f>
        <v>0</v>
      </c>
      <c r="G200" s="588">
        <f>AND(L$55&gt;0,SUM($E200:F200)&lt;'Summary&amp;Assumptions'!$G$32*$B200,$D200&gt;='Summary&amp;Assumptions'!$D$17,L$47&gt;=$D200,L$47&lt;=EDATE($D200,'Summary&amp;Assumptions'!$G$32))*$B200+AND(L$56&lt;'Summary&amp;Assumptions'!$J$31,L$47&gt;=$FO200,L$47&lt;=$FP200)*(('Summary&amp;Assumptions'!$H$25*$C200)*(1+'Summary&amp;Assumptions'!$J$29)^(L$46-1))+AND(L$56&lt;'Summary&amp;Assumptions'!$J$31,L$47&gt;=$FQ200,L$47&lt;=$FR200)*(('Summary&amp;Assumptions'!$H$25*$C200)*(1+'Summary&amp;Assumptions'!$J$29)^(L$46-1))</f>
        <v>0</v>
      </c>
      <c r="H200" s="588">
        <f>AND(M$55&gt;0,SUM($E200:G200)&lt;'Summary&amp;Assumptions'!$G$32*$B200,$D200&gt;='Summary&amp;Assumptions'!$D$17,M$47&gt;=$D200,M$47&lt;=EDATE($D200,'Summary&amp;Assumptions'!$G$32))*$B200+AND(M$56&lt;'Summary&amp;Assumptions'!$J$31,M$47&gt;=$FO200,M$47&lt;=$FP200)*(('Summary&amp;Assumptions'!$H$25*$C200)*(1+'Summary&amp;Assumptions'!$J$29)^(M$46-1))+AND(M$56&lt;'Summary&amp;Assumptions'!$J$31,M$47&gt;=$FQ200,M$47&lt;=$FR200)*(('Summary&amp;Assumptions'!$H$25*$C200)*(1+'Summary&amp;Assumptions'!$J$29)^(M$46-1))</f>
        <v>0</v>
      </c>
      <c r="I200" s="588">
        <f>AND(N$55&gt;0,SUM($E200:H200)&lt;'Summary&amp;Assumptions'!$G$32*$B200,$D200&gt;='Summary&amp;Assumptions'!$D$17,N$47&gt;=$D200,N$47&lt;=EDATE($D200,'Summary&amp;Assumptions'!$G$32))*$B200+AND(N$56&lt;'Summary&amp;Assumptions'!$J$31,N$47&gt;=$FO200,N$47&lt;=$FP200)*(('Summary&amp;Assumptions'!$H$25*$C200)*(1+'Summary&amp;Assumptions'!$J$29)^(N$46-1))+AND(N$56&lt;'Summary&amp;Assumptions'!$J$31,N$47&gt;=$FQ200,N$47&lt;=$FR200)*(('Summary&amp;Assumptions'!$H$25*$C200)*(1+'Summary&amp;Assumptions'!$J$29)^(N$46-1))</f>
        <v>0</v>
      </c>
      <c r="J200" s="588">
        <f>AND(O$55&gt;0,SUM($E200:I200)&lt;'Summary&amp;Assumptions'!$G$32*$B200,$D200&gt;='Summary&amp;Assumptions'!$D$17,O$47&gt;=$D200,O$47&lt;=EDATE($D200,'Summary&amp;Assumptions'!$G$32))*$B200+AND(O$56&lt;'Summary&amp;Assumptions'!$J$31,O$47&gt;=$FO200,O$47&lt;=$FP200)*(('Summary&amp;Assumptions'!$H$25*$C200)*(1+'Summary&amp;Assumptions'!$J$29)^(O$46-1))+AND(O$56&lt;'Summary&amp;Assumptions'!$J$31,O$47&gt;=$FQ200,O$47&lt;=$FR200)*(('Summary&amp;Assumptions'!$H$25*$C200)*(1+'Summary&amp;Assumptions'!$J$29)^(O$46-1))</f>
        <v>0</v>
      </c>
      <c r="K200" s="588">
        <f>AND(P$55&gt;0,SUM($E200:J200)&lt;'Summary&amp;Assumptions'!$G$32*$B200,$D200&gt;='Summary&amp;Assumptions'!$D$17,P$47&gt;=$D200,P$47&lt;=EDATE($D200,'Summary&amp;Assumptions'!$G$32))*$B200+AND(P$56&lt;'Summary&amp;Assumptions'!$J$31,P$47&gt;=$FO200,P$47&lt;=$FP200)*(('Summary&amp;Assumptions'!$H$25*$C200)*(1+'Summary&amp;Assumptions'!$J$29)^(P$46-1))+AND(P$56&lt;'Summary&amp;Assumptions'!$J$31,P$47&gt;=$FQ200,P$47&lt;=$FR200)*(('Summary&amp;Assumptions'!$H$25*$C200)*(1+'Summary&amp;Assumptions'!$J$29)^(P$46-1))</f>
        <v>0</v>
      </c>
      <c r="L200" s="588">
        <f>AND(Q$55&gt;0,SUM($E200:K200)&lt;'Summary&amp;Assumptions'!$G$32*$B200,$D200&gt;='Summary&amp;Assumptions'!$D$17,Q$47&gt;=$D200,Q$47&lt;=EDATE($D200,'Summary&amp;Assumptions'!$G$32))*$B200+AND(Q$56&lt;'Summary&amp;Assumptions'!$J$31,Q$47&gt;=$FO200,Q$47&lt;=$FP200)*(('Summary&amp;Assumptions'!$H$25*$C200)*(1+'Summary&amp;Assumptions'!$J$29)^(Q$46-1))+AND(Q$56&lt;'Summary&amp;Assumptions'!$J$31,Q$47&gt;=$FQ200,Q$47&lt;=$FR200)*(('Summary&amp;Assumptions'!$H$25*$C200)*(1+'Summary&amp;Assumptions'!$J$29)^(Q$46-1))</f>
        <v>0</v>
      </c>
      <c r="M200" s="588">
        <f>AND(R$55&gt;0,SUM($E200:L200)&lt;'Summary&amp;Assumptions'!$G$32*$B200,$D200&gt;='Summary&amp;Assumptions'!$D$17,R$47&gt;=$D200,R$47&lt;=EDATE($D200,'Summary&amp;Assumptions'!$G$32))*$B200+AND(R$56&lt;'Summary&amp;Assumptions'!$J$31,R$47&gt;=$FO200,R$47&lt;=$FP200)*(('Summary&amp;Assumptions'!$H$25*$C200)*(1+'Summary&amp;Assumptions'!$J$29)^(R$46-1))+AND(R$56&lt;'Summary&amp;Assumptions'!$J$31,R$47&gt;=$FQ200,R$47&lt;=$FR200)*(('Summary&amp;Assumptions'!$H$25*$C200)*(1+'Summary&amp;Assumptions'!$J$29)^(R$46-1))</f>
        <v>0</v>
      </c>
      <c r="N200" s="588">
        <f>AND(S$55&gt;0,SUM($E200:M200)&lt;'Summary&amp;Assumptions'!$G$32*$B200,$D200&gt;='Summary&amp;Assumptions'!$D$17,S$47&gt;=$D200,S$47&lt;=EDATE($D200,'Summary&amp;Assumptions'!$G$32))*$B200+AND(S$56&lt;'Summary&amp;Assumptions'!$J$31,S$47&gt;=$FO200,S$47&lt;=$FP200)*(('Summary&amp;Assumptions'!$H$25*$C200)*(1+'Summary&amp;Assumptions'!$J$29)^(S$46-1))+AND(S$56&lt;'Summary&amp;Assumptions'!$J$31,S$47&gt;=$FQ200,S$47&lt;=$FR200)*(('Summary&amp;Assumptions'!$H$25*$C200)*(1+'Summary&amp;Assumptions'!$J$29)^(S$46-1))</f>
        <v>0</v>
      </c>
      <c r="O200" s="588">
        <f>AND(T$55&gt;0,SUM($E200:N200)&lt;'Summary&amp;Assumptions'!$G$32*$B200,$D200&gt;='Summary&amp;Assumptions'!$D$17,T$47&gt;=$D200,T$47&lt;=EDATE($D200,'Summary&amp;Assumptions'!$G$32))*$B200+AND(T$56&lt;'Summary&amp;Assumptions'!$J$31,T$47&gt;=$FO200,T$47&lt;=$FP200)*(('Summary&amp;Assumptions'!$H$25*$C200)*(1+'Summary&amp;Assumptions'!$J$29)^(T$46-1))+AND(T$56&lt;'Summary&amp;Assumptions'!$J$31,T$47&gt;=$FQ200,T$47&lt;=$FR200)*(('Summary&amp;Assumptions'!$H$25*$C200)*(1+'Summary&amp;Assumptions'!$J$29)^(T$46-1))</f>
        <v>0</v>
      </c>
      <c r="P200" s="588">
        <f>AND(U$55&gt;0,SUM($E200:O200)&lt;'Summary&amp;Assumptions'!$G$32*$B200,$D200&gt;='Summary&amp;Assumptions'!$D$17,U$47&gt;=$D200,U$47&lt;=EDATE($D200,'Summary&amp;Assumptions'!$G$32))*$B200+AND(U$56&lt;'Summary&amp;Assumptions'!$J$31,U$47&gt;=$FO200,U$47&lt;=$FP200)*(('Summary&amp;Assumptions'!$H$25*$C200)*(1+'Summary&amp;Assumptions'!$J$29)^(U$46-1))+AND(U$56&lt;'Summary&amp;Assumptions'!$J$31,U$47&gt;=$FQ200,U$47&lt;=$FR200)*(('Summary&amp;Assumptions'!$H$25*$C200)*(1+'Summary&amp;Assumptions'!$J$29)^(U$46-1))</f>
        <v>0</v>
      </c>
      <c r="Q200" s="588">
        <f>AND(V$55&gt;0,SUM($E200:P200)&lt;'Summary&amp;Assumptions'!$G$32*$B200,$D200&gt;='Summary&amp;Assumptions'!$D$17,V$47&gt;=$D200,V$47&lt;=EDATE($D200,'Summary&amp;Assumptions'!$G$32))*$B200+AND(V$56&lt;'Summary&amp;Assumptions'!$J$31,V$47&gt;=$FO200,V$47&lt;=$FP200)*(('Summary&amp;Assumptions'!$H$25*$C200)*(1+'Summary&amp;Assumptions'!$J$29)^(V$46-1))+AND(V$56&lt;'Summary&amp;Assumptions'!$J$31,V$47&gt;=$FQ200,V$47&lt;=$FR200)*(('Summary&amp;Assumptions'!$H$25*$C200)*(1+'Summary&amp;Assumptions'!$J$29)^(V$46-1))</f>
        <v>0</v>
      </c>
      <c r="R200" s="588">
        <f>AND(W$55&gt;0,SUM($E200:Q200)&lt;'Summary&amp;Assumptions'!$G$32*$B200,$D200&gt;='Summary&amp;Assumptions'!$D$17,W$47&gt;=$D200,W$47&lt;=EDATE($D200,'Summary&amp;Assumptions'!$G$32))*$B200+AND(W$56&lt;'Summary&amp;Assumptions'!$J$31,W$47&gt;=$FO200,W$47&lt;=$FP200)*(('Summary&amp;Assumptions'!$H$25*$C200)*(1+'Summary&amp;Assumptions'!$J$29)^(W$46-1))+AND(W$56&lt;'Summary&amp;Assumptions'!$J$31,W$47&gt;=$FQ200,W$47&lt;=$FR200)*(('Summary&amp;Assumptions'!$H$25*$C200)*(1+'Summary&amp;Assumptions'!$J$29)^(W$46-1))</f>
        <v>0</v>
      </c>
      <c r="S200" s="588">
        <f>AND(X$55&gt;0,SUM($E200:R200)&lt;'Summary&amp;Assumptions'!$G$32*$B200,$D200&gt;='Summary&amp;Assumptions'!$D$17,X$47&gt;=$D200,X$47&lt;=EDATE($D200,'Summary&amp;Assumptions'!$G$32))*$B200+AND(X$56&lt;'Summary&amp;Assumptions'!$J$31,X$47&gt;=$FO200,X$47&lt;=$FP200)*(('Summary&amp;Assumptions'!$H$25*$C200)*(1+'Summary&amp;Assumptions'!$J$29)^(X$46-1))+AND(X$56&lt;'Summary&amp;Assumptions'!$J$31,X$47&gt;=$FQ200,X$47&lt;=$FR200)*(('Summary&amp;Assumptions'!$H$25*$C200)*(1+'Summary&amp;Assumptions'!$J$29)^(X$46-1))</f>
        <v>0</v>
      </c>
      <c r="T200" s="588">
        <f>AND(Y$55&gt;0,SUM($E200:S200)&lt;'Summary&amp;Assumptions'!$G$32*$B200,$D200&gt;='Summary&amp;Assumptions'!$D$17,Y$47&gt;=$D200,Y$47&lt;=EDATE($D200,'Summary&amp;Assumptions'!$G$32))*$B200+AND(Y$56&lt;'Summary&amp;Assumptions'!$J$31,Y$47&gt;=$FO200,Y$47&lt;=$FP200)*(('Summary&amp;Assumptions'!$H$25*$C200)*(1+'Summary&amp;Assumptions'!$J$29)^(Y$46-1))+AND(Y$56&lt;'Summary&amp;Assumptions'!$J$31,Y$47&gt;=$FQ200,Y$47&lt;=$FR200)*(('Summary&amp;Assumptions'!$H$25*$C200)*(1+'Summary&amp;Assumptions'!$J$29)^(Y$46-1))</f>
        <v>0</v>
      </c>
      <c r="U200" s="588">
        <f>AND(Z$55&gt;0,SUM($E200:T200)&lt;'Summary&amp;Assumptions'!$G$32*$B200,$D200&gt;='Summary&amp;Assumptions'!$D$17,Z$47&gt;=$D200,Z$47&lt;=EDATE($D200,'Summary&amp;Assumptions'!$G$32))*$B200+AND(Z$56&lt;'Summary&amp;Assumptions'!$J$31,Z$47&gt;=$FO200,Z$47&lt;=$FP200)*(('Summary&amp;Assumptions'!$H$25*$C200)*(1+'Summary&amp;Assumptions'!$J$29)^(Z$46-1))+AND(Z$56&lt;'Summary&amp;Assumptions'!$J$31,Z$47&gt;=$FQ200,Z$47&lt;=$FR200)*(('Summary&amp;Assumptions'!$H$25*$C200)*(1+'Summary&amp;Assumptions'!$J$29)^(Z$46-1))</f>
        <v>0</v>
      </c>
      <c r="V200" s="588">
        <f>AND(AA$55&gt;0,SUM($E200:U200)&lt;'Summary&amp;Assumptions'!$G$32*$B200,$D200&gt;='Summary&amp;Assumptions'!$D$17,AA$47&gt;=$D200,AA$47&lt;=EDATE($D200,'Summary&amp;Assumptions'!$G$32))*$B200+AND(AA$56&lt;'Summary&amp;Assumptions'!$J$31,AA$47&gt;=$FO200,AA$47&lt;=$FP200)*(('Summary&amp;Assumptions'!$H$25*$C200)*(1+'Summary&amp;Assumptions'!$J$29)^(AA$46-1))+AND(AA$56&lt;'Summary&amp;Assumptions'!$J$31,AA$47&gt;=$FQ200,AA$47&lt;=$FR200)*(('Summary&amp;Assumptions'!$H$25*$C200)*(1+'Summary&amp;Assumptions'!$J$29)^(AA$46-1))</f>
        <v>0</v>
      </c>
      <c r="W200" s="588">
        <f>AND(AB$55&gt;0,SUM($E200:V200)&lt;'Summary&amp;Assumptions'!$G$32*$B200,$D200&gt;='Summary&amp;Assumptions'!$D$17,AB$47&gt;=$D200,AB$47&lt;=EDATE($D200,'Summary&amp;Assumptions'!$G$32))*$B200+AND(AB$56&lt;'Summary&amp;Assumptions'!$J$31,AB$47&gt;=$FO200,AB$47&lt;=$FP200)*(('Summary&amp;Assumptions'!$H$25*$C200)*(1+'Summary&amp;Assumptions'!$J$29)^(AB$46-1))+AND(AB$56&lt;'Summary&amp;Assumptions'!$J$31,AB$47&gt;=$FQ200,AB$47&lt;=$FR200)*(('Summary&amp;Assumptions'!$H$25*$C200)*(1+'Summary&amp;Assumptions'!$J$29)^(AB$46-1))</f>
        <v>0</v>
      </c>
      <c r="X200" s="588">
        <f>AND(AC$55&gt;0,SUM($E200:W200)&lt;'Summary&amp;Assumptions'!$G$32*$B200,$D200&gt;='Summary&amp;Assumptions'!$D$17,AC$47&gt;=$D200,AC$47&lt;=EDATE($D200,'Summary&amp;Assumptions'!$G$32))*$B200+AND(AC$56&lt;'Summary&amp;Assumptions'!$J$31,AC$47&gt;=$FO200,AC$47&lt;=$FP200)*(('Summary&amp;Assumptions'!$H$25*$C200)*(1+'Summary&amp;Assumptions'!$J$29)^(AC$46-1))+AND(AC$56&lt;'Summary&amp;Assumptions'!$J$31,AC$47&gt;=$FQ200,AC$47&lt;=$FR200)*(('Summary&amp;Assumptions'!$H$25*$C200)*(1+'Summary&amp;Assumptions'!$J$29)^(AC$46-1))</f>
        <v>0</v>
      </c>
      <c r="Y200" s="588">
        <f>AND(AD$55&gt;0,SUM($E200:X200)&lt;'Summary&amp;Assumptions'!$G$32*$B200,$D200&gt;='Summary&amp;Assumptions'!$D$17,AD$47&gt;=$D200,AD$47&lt;=EDATE($D200,'Summary&amp;Assumptions'!$G$32))*$B200+AND(AD$56&lt;'Summary&amp;Assumptions'!$J$31,AD$47&gt;=$FO200,AD$47&lt;=$FP200)*(('Summary&amp;Assumptions'!$H$25*$C200)*(1+'Summary&amp;Assumptions'!$J$29)^(AD$46-1))+AND(AD$56&lt;'Summary&amp;Assumptions'!$J$31,AD$47&gt;=$FQ200,AD$47&lt;=$FR200)*(('Summary&amp;Assumptions'!$H$25*$C200)*(1+'Summary&amp;Assumptions'!$J$29)^(AD$46-1))</f>
        <v>0</v>
      </c>
      <c r="Z200" s="588">
        <f>AND(AE$55&gt;0,SUM($E200:Y200)&lt;'Summary&amp;Assumptions'!$G$32*$B200,$D200&gt;='Summary&amp;Assumptions'!$D$17,AE$47&gt;=$D200,AE$47&lt;=EDATE($D200,'Summary&amp;Assumptions'!$G$32))*$B200+AND(AE$56&lt;'Summary&amp;Assumptions'!$J$31,AE$47&gt;=$FO200,AE$47&lt;=$FP200)*(('Summary&amp;Assumptions'!$H$25*$C200)*(1+'Summary&amp;Assumptions'!$J$29)^(AE$46-1))+AND(AE$56&lt;'Summary&amp;Assumptions'!$J$31,AE$47&gt;=$FQ200,AE$47&lt;=$FR200)*(('Summary&amp;Assumptions'!$H$25*$C200)*(1+'Summary&amp;Assumptions'!$J$29)^(AE$46-1))</f>
        <v>0</v>
      </c>
      <c r="AA200" s="588">
        <f>AND(AF$55&gt;0,SUM($E200:Z200)&lt;'Summary&amp;Assumptions'!$G$32*$B200,$D200&gt;='Summary&amp;Assumptions'!$D$17,AF$47&gt;=$D200,AF$47&lt;=EDATE($D200,'Summary&amp;Assumptions'!$G$32))*$B200+AND(AF$56&lt;'Summary&amp;Assumptions'!$J$31,AF$47&gt;=$FO200,AF$47&lt;=$FP200)*(('Summary&amp;Assumptions'!$H$25*$C200)*(1+'Summary&amp;Assumptions'!$J$29)^(AF$46-1))+AND(AF$56&lt;'Summary&amp;Assumptions'!$J$31,AF$47&gt;=$FQ200,AF$47&lt;=$FR200)*(('Summary&amp;Assumptions'!$H$25*$C200)*(1+'Summary&amp;Assumptions'!$J$29)^(AF$46-1))</f>
        <v>0</v>
      </c>
      <c r="AB200" s="588">
        <f>AND(AG$55&gt;0,SUM($E200:AA200)&lt;'Summary&amp;Assumptions'!$G$32*$B200,$D200&gt;='Summary&amp;Assumptions'!$D$17,AG$47&gt;=$D200,AG$47&lt;=EDATE($D200,'Summary&amp;Assumptions'!$G$32))*$B200+AND(AG$56&lt;'Summary&amp;Assumptions'!$J$31,AG$47&gt;=$FO200,AG$47&lt;=$FP200)*(('Summary&amp;Assumptions'!$H$25*$C200)*(1+'Summary&amp;Assumptions'!$J$29)^(AG$46-1))+AND(AG$56&lt;'Summary&amp;Assumptions'!$J$31,AG$47&gt;=$FQ200,AG$47&lt;=$FR200)*(('Summary&amp;Assumptions'!$H$25*$C200)*(1+'Summary&amp;Assumptions'!$J$29)^(AG$46-1))</f>
        <v>0</v>
      </c>
      <c r="AC200" s="588">
        <f>AND(AH$55&gt;0,SUM($E200:AB200)&lt;'Summary&amp;Assumptions'!$G$32*$B200,$D200&gt;='Summary&amp;Assumptions'!$D$17,AH$47&gt;=$D200,AH$47&lt;=EDATE($D200,'Summary&amp;Assumptions'!$G$32))*$B200+AND(AH$56&lt;'Summary&amp;Assumptions'!$J$31,AH$47&gt;=$FO200,AH$47&lt;=$FP200)*(('Summary&amp;Assumptions'!$H$25*$C200)*(1+'Summary&amp;Assumptions'!$J$29)^(AH$46-1))+AND(AH$56&lt;'Summary&amp;Assumptions'!$J$31,AH$47&gt;=$FQ200,AH$47&lt;=$FR200)*(('Summary&amp;Assumptions'!$H$25*$C200)*(1+'Summary&amp;Assumptions'!$J$29)^(AH$46-1))</f>
        <v>0</v>
      </c>
      <c r="AD200" s="588">
        <f>AND(AI$55&gt;0,SUM($E200:AC200)&lt;'Summary&amp;Assumptions'!$G$32*$B200,$D200&gt;='Summary&amp;Assumptions'!$D$17,AI$47&gt;=$D200,AI$47&lt;=EDATE($D200,'Summary&amp;Assumptions'!$G$32))*$B200+AND(AI$56&lt;'Summary&amp;Assumptions'!$J$31,AI$47&gt;=$FO200,AI$47&lt;=$FP200)*(('Summary&amp;Assumptions'!$H$25*$C200)*(1+'Summary&amp;Assumptions'!$J$29)^(AI$46-1))+AND(AI$56&lt;'Summary&amp;Assumptions'!$J$31,AI$47&gt;=$FQ200,AI$47&lt;=$FR200)*(('Summary&amp;Assumptions'!$H$25*$C200)*(1+'Summary&amp;Assumptions'!$J$29)^(AI$46-1))</f>
        <v>0</v>
      </c>
      <c r="AE200" s="588">
        <f>AND(AJ$55&gt;0,SUM($E200:AD200)&lt;'Summary&amp;Assumptions'!$G$32*$B200,$D200&gt;='Summary&amp;Assumptions'!$D$17,AJ$47&gt;=$D200,AJ$47&lt;=EDATE($D200,'Summary&amp;Assumptions'!$G$32))*$B200+AND(AJ$56&lt;'Summary&amp;Assumptions'!$J$31,AJ$47&gt;=$FO200,AJ$47&lt;=$FP200)*(('Summary&amp;Assumptions'!$H$25*$C200)*(1+'Summary&amp;Assumptions'!$J$29)^(AJ$46-1))+AND(AJ$56&lt;'Summary&amp;Assumptions'!$J$31,AJ$47&gt;=$FQ200,AJ$47&lt;=$FR200)*(('Summary&amp;Assumptions'!$H$25*$C200)*(1+'Summary&amp;Assumptions'!$J$29)^(AJ$46-1))</f>
        <v>0</v>
      </c>
      <c r="AF200" s="588">
        <f>AND(AK$55&gt;0,SUM($E200:AE200)&lt;'Summary&amp;Assumptions'!$G$32*$B200,$D200&gt;='Summary&amp;Assumptions'!$D$17,AK$47&gt;=$D200,AK$47&lt;=EDATE($D200,'Summary&amp;Assumptions'!$G$32))*$B200+AND(AK$56&lt;'Summary&amp;Assumptions'!$J$31,AK$47&gt;=$FO200,AK$47&lt;=$FP200)*(('Summary&amp;Assumptions'!$H$25*$C200)*(1+'Summary&amp;Assumptions'!$J$29)^(AK$46-1))+AND(AK$56&lt;'Summary&amp;Assumptions'!$J$31,AK$47&gt;=$FQ200,AK$47&lt;=$FR200)*(('Summary&amp;Assumptions'!$H$25*$C200)*(1+'Summary&amp;Assumptions'!$J$29)^(AK$46-1))</f>
        <v>0</v>
      </c>
      <c r="AG200" s="588">
        <f>AND(AL$55&gt;0,SUM($E200:AF200)&lt;'Summary&amp;Assumptions'!$G$32*$B200,$D200&gt;='Summary&amp;Assumptions'!$D$17,AL$47&gt;=$D200,AL$47&lt;=EDATE($D200,'Summary&amp;Assumptions'!$G$32))*$B200+AND(AL$56&lt;'Summary&amp;Assumptions'!$J$31,AL$47&gt;=$FO200,AL$47&lt;=$FP200)*(('Summary&amp;Assumptions'!$H$25*$C200)*(1+'Summary&amp;Assumptions'!$J$29)^(AL$46-1))+AND(AL$56&lt;'Summary&amp;Assumptions'!$J$31,AL$47&gt;=$FQ200,AL$47&lt;=$FR200)*(('Summary&amp;Assumptions'!$H$25*$C200)*(1+'Summary&amp;Assumptions'!$J$29)^(AL$46-1))</f>
        <v>0</v>
      </c>
      <c r="AH200" s="588">
        <f>AND(AM$55&gt;0,SUM($E200:AG200)&lt;'Summary&amp;Assumptions'!$G$32*$B200,$D200&gt;='Summary&amp;Assumptions'!$D$17,AM$47&gt;=$D200,AM$47&lt;=EDATE($D200,'Summary&amp;Assumptions'!$G$32))*$B200+AND(AM$56&lt;'Summary&amp;Assumptions'!$J$31,AM$47&gt;=$FO200,AM$47&lt;=$FP200)*(('Summary&amp;Assumptions'!$H$25*$C200)*(1+'Summary&amp;Assumptions'!$J$29)^(AM$46-1))+AND(AM$56&lt;'Summary&amp;Assumptions'!$J$31,AM$47&gt;=$FQ200,AM$47&lt;=$FR200)*(('Summary&amp;Assumptions'!$H$25*$C200)*(1+'Summary&amp;Assumptions'!$J$29)^(AM$46-1))</f>
        <v>0</v>
      </c>
      <c r="AI200" s="588">
        <f>AND(AN$55&gt;0,SUM($E200:AH200)&lt;'Summary&amp;Assumptions'!$G$32*$B200,$D200&gt;='Summary&amp;Assumptions'!$D$17,AN$47&gt;=$D200,AN$47&lt;=EDATE($D200,'Summary&amp;Assumptions'!$G$32))*$B200+AND(AN$56&lt;'Summary&amp;Assumptions'!$J$31,AN$47&gt;=$FO200,AN$47&lt;=$FP200)*(('Summary&amp;Assumptions'!$H$25*$C200)*(1+'Summary&amp;Assumptions'!$J$29)^(AN$46-1))+AND(AN$56&lt;'Summary&amp;Assumptions'!$J$31,AN$47&gt;=$FQ200,AN$47&lt;=$FR200)*(('Summary&amp;Assumptions'!$H$25*$C200)*(1+'Summary&amp;Assumptions'!$J$29)^(AN$46-1))</f>
        <v>0</v>
      </c>
      <c r="AJ200" s="588">
        <f>AND(AO$55&gt;0,SUM($E200:AI200)&lt;'Summary&amp;Assumptions'!$G$32*$B200,$D200&gt;='Summary&amp;Assumptions'!$D$17,AO$47&gt;=$D200,AO$47&lt;=EDATE($D200,'Summary&amp;Assumptions'!$G$32))*$B200+AND(AO$56&lt;'Summary&amp;Assumptions'!$J$31,AO$47&gt;=$FO200,AO$47&lt;=$FP200)*(('Summary&amp;Assumptions'!$H$25*$C200)*(1+'Summary&amp;Assumptions'!$J$29)^(AO$46-1))+AND(AO$56&lt;'Summary&amp;Assumptions'!$J$31,AO$47&gt;=$FQ200,AO$47&lt;=$FR200)*(('Summary&amp;Assumptions'!$H$25*$C200)*(1+'Summary&amp;Assumptions'!$J$29)^(AO$46-1))</f>
        <v>0</v>
      </c>
      <c r="AK200" s="588">
        <f>AND(AP$55&gt;0,SUM($E200:AJ200)&lt;'Summary&amp;Assumptions'!$G$32*$B200,$D200&gt;='Summary&amp;Assumptions'!$D$17,AP$47&gt;=$D200,AP$47&lt;=EDATE($D200,'Summary&amp;Assumptions'!$G$32))*$B200+AND(AP$56&lt;'Summary&amp;Assumptions'!$J$31,AP$47&gt;=$FO200,AP$47&lt;=$FP200)*(('Summary&amp;Assumptions'!$H$25*$C200)*(1+'Summary&amp;Assumptions'!$J$29)^(AP$46-1))+AND(AP$56&lt;'Summary&amp;Assumptions'!$J$31,AP$47&gt;=$FQ200,AP$47&lt;=$FR200)*(('Summary&amp;Assumptions'!$H$25*$C200)*(1+'Summary&amp;Assumptions'!$J$29)^(AP$46-1))</f>
        <v>0</v>
      </c>
      <c r="AL200" s="588">
        <f>AND(AQ$55&gt;0,SUM($E200:AK200)&lt;'Summary&amp;Assumptions'!$G$32*$B200,$D200&gt;='Summary&amp;Assumptions'!$D$17,AQ$47&gt;=$D200,AQ$47&lt;=EDATE($D200,'Summary&amp;Assumptions'!$G$32))*$B200+AND(AQ$56&lt;'Summary&amp;Assumptions'!$J$31,AQ$47&gt;=$FO200,AQ$47&lt;=$FP200)*(('Summary&amp;Assumptions'!$H$25*$C200)*(1+'Summary&amp;Assumptions'!$J$29)^(AQ$46-1))+AND(AQ$56&lt;'Summary&amp;Assumptions'!$J$31,AQ$47&gt;=$FQ200,AQ$47&lt;=$FR200)*(('Summary&amp;Assumptions'!$H$25*$C200)*(1+'Summary&amp;Assumptions'!$J$29)^(AQ$46-1))</f>
        <v>0</v>
      </c>
      <c r="AM200" s="588">
        <f>AND(AR$55&gt;0,SUM($E200:AL200)&lt;'Summary&amp;Assumptions'!$G$32*$B200,$D200&gt;='Summary&amp;Assumptions'!$D$17,AR$47&gt;=$D200,AR$47&lt;=EDATE($D200,'Summary&amp;Assumptions'!$G$32))*$B200+AND(AR$56&lt;'Summary&amp;Assumptions'!$J$31,AR$47&gt;=$FO200,AR$47&lt;=$FP200)*(('Summary&amp;Assumptions'!$H$25*$C200)*(1+'Summary&amp;Assumptions'!$J$29)^(AR$46-1))+AND(AR$56&lt;'Summary&amp;Assumptions'!$J$31,AR$47&gt;=$FQ200,AR$47&lt;=$FR200)*(('Summary&amp;Assumptions'!$H$25*$C200)*(1+'Summary&amp;Assumptions'!$J$29)^(AR$46-1))</f>
        <v>0</v>
      </c>
      <c r="AN200" s="588">
        <f>AND(AS$55&gt;0,SUM($E200:AM200)&lt;'Summary&amp;Assumptions'!$G$32*$B200,$D200&gt;='Summary&amp;Assumptions'!$D$17,AS$47&gt;=$D200,AS$47&lt;=EDATE($D200,'Summary&amp;Assumptions'!$G$32))*$B200+AND(AS$56&lt;'Summary&amp;Assumptions'!$J$31,AS$47&gt;=$FO200,AS$47&lt;=$FP200)*(('Summary&amp;Assumptions'!$H$25*$C200)*(1+'Summary&amp;Assumptions'!$J$29)^(AS$46-1))+AND(AS$56&lt;'Summary&amp;Assumptions'!$J$31,AS$47&gt;=$FQ200,AS$47&lt;=$FR200)*(('Summary&amp;Assumptions'!$H$25*$C200)*(1+'Summary&amp;Assumptions'!$J$29)^(AS$46-1))</f>
        <v>0</v>
      </c>
      <c r="AO200" s="588">
        <f>AND(AT$55&gt;0,SUM($E200:AN200)&lt;'Summary&amp;Assumptions'!$G$32*$B200,$D200&gt;='Summary&amp;Assumptions'!$D$17,AT$47&gt;=$D200,AT$47&lt;=EDATE($D200,'Summary&amp;Assumptions'!$G$32))*$B200+AND(AT$56&lt;'Summary&amp;Assumptions'!$J$31,AT$47&gt;=$FO200,AT$47&lt;=$FP200)*(('Summary&amp;Assumptions'!$H$25*$C200)*(1+'Summary&amp;Assumptions'!$J$29)^(AT$46-1))+AND(AT$56&lt;'Summary&amp;Assumptions'!$J$31,AT$47&gt;=$FQ200,AT$47&lt;=$FR200)*(('Summary&amp;Assumptions'!$H$25*$C200)*(1+'Summary&amp;Assumptions'!$J$29)^(AT$46-1))</f>
        <v>0</v>
      </c>
      <c r="AP200" s="588">
        <f>AND(AU$55&gt;0,SUM($E200:AO200)&lt;'Summary&amp;Assumptions'!$G$32*$B200,$D200&gt;='Summary&amp;Assumptions'!$D$17,AU$47&gt;=$D200,AU$47&lt;=EDATE($D200,'Summary&amp;Assumptions'!$G$32))*$B200+AND(AU$56&lt;'Summary&amp;Assumptions'!$J$31,AU$47&gt;=$FO200,AU$47&lt;=$FP200)*(('Summary&amp;Assumptions'!$H$25*$C200)*(1+'Summary&amp;Assumptions'!$J$29)^(AU$46-1))+AND(AU$56&lt;'Summary&amp;Assumptions'!$J$31,AU$47&gt;=$FQ200,AU$47&lt;=$FR200)*(('Summary&amp;Assumptions'!$H$25*$C200)*(1+'Summary&amp;Assumptions'!$J$29)^(AU$46-1))</f>
        <v>0</v>
      </c>
      <c r="AQ200" s="588">
        <f>AND(AV$55&gt;0,SUM($E200:AP200)&lt;'Summary&amp;Assumptions'!$G$32*$B200,$D200&gt;='Summary&amp;Assumptions'!$D$17,AV$47&gt;=$D200,AV$47&lt;=EDATE($D200,'Summary&amp;Assumptions'!$G$32))*$B200+AND(AV$56&lt;'Summary&amp;Assumptions'!$J$31,AV$47&gt;=$FO200,AV$47&lt;=$FP200)*(('Summary&amp;Assumptions'!$H$25*$C200)*(1+'Summary&amp;Assumptions'!$J$29)^(AV$46-1))+AND(AV$56&lt;'Summary&amp;Assumptions'!$J$31,AV$47&gt;=$FQ200,AV$47&lt;=$FR200)*(('Summary&amp;Assumptions'!$H$25*$C200)*(1+'Summary&amp;Assumptions'!$J$29)^(AV$46-1))</f>
        <v>0</v>
      </c>
      <c r="AR200" s="588">
        <f>AND(AW$55&gt;0,SUM($E200:AQ200)&lt;'Summary&amp;Assumptions'!$G$32*$B200,$D200&gt;='Summary&amp;Assumptions'!$D$17,AW$47&gt;=$D200,AW$47&lt;=EDATE($D200,'Summary&amp;Assumptions'!$G$32))*$B200+AND(AW$56&lt;'Summary&amp;Assumptions'!$J$31,AW$47&gt;=$FO200,AW$47&lt;=$FP200)*(('Summary&amp;Assumptions'!$H$25*$C200)*(1+'Summary&amp;Assumptions'!$J$29)^(AW$46-1))+AND(AW$56&lt;'Summary&amp;Assumptions'!$J$31,AW$47&gt;=$FQ200,AW$47&lt;=$FR200)*(('Summary&amp;Assumptions'!$H$25*$C200)*(1+'Summary&amp;Assumptions'!$J$29)^(AW$46-1))</f>
        <v>0</v>
      </c>
      <c r="AS200" s="588">
        <f>AND(AX$55&gt;0,SUM($E200:AR200)&lt;'Summary&amp;Assumptions'!$G$32*$B200,$D200&gt;='Summary&amp;Assumptions'!$D$17,AX$47&gt;=$D200,AX$47&lt;=EDATE($D200,'Summary&amp;Assumptions'!$G$32))*$B200+AND(AX$56&lt;'Summary&amp;Assumptions'!$J$31,AX$47&gt;=$FO200,AX$47&lt;=$FP200)*(('Summary&amp;Assumptions'!$H$25*$C200)*(1+'Summary&amp;Assumptions'!$J$29)^(AX$46-1))+AND(AX$56&lt;'Summary&amp;Assumptions'!$J$31,AX$47&gt;=$FQ200,AX$47&lt;=$FR200)*(('Summary&amp;Assumptions'!$H$25*$C200)*(1+'Summary&amp;Assumptions'!$J$29)^(AX$46-1))</f>
        <v>0</v>
      </c>
      <c r="AT200" s="588">
        <f>AND(AY$55&gt;0,SUM($E200:AS200)&lt;'Summary&amp;Assumptions'!$G$32*$B200,$D200&gt;='Summary&amp;Assumptions'!$D$17,AY$47&gt;=$D200,AY$47&lt;=EDATE($D200,'Summary&amp;Assumptions'!$G$32))*$B200+AND(AY$56&lt;'Summary&amp;Assumptions'!$J$31,AY$47&gt;=$FO200,AY$47&lt;=$FP200)*(('Summary&amp;Assumptions'!$H$25*$C200)*(1+'Summary&amp;Assumptions'!$J$29)^(AY$46-1))+AND(AY$56&lt;'Summary&amp;Assumptions'!$J$31,AY$47&gt;=$FQ200,AY$47&lt;=$FR200)*(('Summary&amp;Assumptions'!$H$25*$C200)*(1+'Summary&amp;Assumptions'!$J$29)^(AY$46-1))</f>
        <v>0</v>
      </c>
      <c r="AU200" s="588">
        <f>AND(AZ$55&gt;0,SUM($E200:AT200)&lt;'Summary&amp;Assumptions'!$G$32*$B200,$D200&gt;='Summary&amp;Assumptions'!$D$17,AZ$47&gt;=$D200,AZ$47&lt;=EDATE($D200,'Summary&amp;Assumptions'!$G$32))*$B200+AND(AZ$56&lt;'Summary&amp;Assumptions'!$J$31,AZ$47&gt;=$FO200,AZ$47&lt;=$FP200)*(('Summary&amp;Assumptions'!$H$25*$C200)*(1+'Summary&amp;Assumptions'!$J$29)^(AZ$46-1))+AND(AZ$56&lt;'Summary&amp;Assumptions'!$J$31,AZ$47&gt;=$FQ200,AZ$47&lt;=$FR200)*(('Summary&amp;Assumptions'!$H$25*$C200)*(1+'Summary&amp;Assumptions'!$J$29)^(AZ$46-1))</f>
        <v>0</v>
      </c>
      <c r="AV200" s="588">
        <f>AND(BA$55&gt;0,SUM($E200:AU200)&lt;'Summary&amp;Assumptions'!$G$32*$B200,$D200&gt;='Summary&amp;Assumptions'!$D$17,BA$47&gt;=$D200,BA$47&lt;=EDATE($D200,'Summary&amp;Assumptions'!$G$32))*$B200+AND(BA$56&lt;'Summary&amp;Assumptions'!$J$31,BA$47&gt;=$FO200,BA$47&lt;=$FP200)*(('Summary&amp;Assumptions'!$H$25*$C200)*(1+'Summary&amp;Assumptions'!$J$29)^(BA$46-1))+AND(BA$56&lt;'Summary&amp;Assumptions'!$J$31,BA$47&gt;=$FQ200,BA$47&lt;=$FR200)*(('Summary&amp;Assumptions'!$H$25*$C200)*(1+'Summary&amp;Assumptions'!$J$29)^(BA$46-1))</f>
        <v>0</v>
      </c>
      <c r="AW200" s="588">
        <f>AND(BB$55&gt;0,SUM($E200:AV200)&lt;'Summary&amp;Assumptions'!$G$32*$B200,$D200&gt;='Summary&amp;Assumptions'!$D$17,BB$47&gt;=$D200,BB$47&lt;=EDATE($D200,'Summary&amp;Assumptions'!$G$32))*$B200+AND(BB$56&lt;'Summary&amp;Assumptions'!$J$31,BB$47&gt;=$FO200,BB$47&lt;=$FP200)*(('Summary&amp;Assumptions'!$H$25*$C200)*(1+'Summary&amp;Assumptions'!$J$29)^(BB$46-1))+AND(BB$56&lt;'Summary&amp;Assumptions'!$J$31,BB$47&gt;=$FQ200,BB$47&lt;=$FR200)*(('Summary&amp;Assumptions'!$H$25*$C200)*(1+'Summary&amp;Assumptions'!$J$29)^(BB$46-1))</f>
        <v>0</v>
      </c>
      <c r="AX200" s="588">
        <f>AND(BC$55&gt;0,SUM($E200:AW200)&lt;'Summary&amp;Assumptions'!$G$32*$B200,$D200&gt;='Summary&amp;Assumptions'!$D$17,BC$47&gt;=$D200,BC$47&lt;=EDATE($D200,'Summary&amp;Assumptions'!$G$32))*$B200+AND(BC$56&lt;'Summary&amp;Assumptions'!$J$31,BC$47&gt;=$FO200,BC$47&lt;=$FP200)*(('Summary&amp;Assumptions'!$H$25*$C200)*(1+'Summary&amp;Assumptions'!$J$29)^(BC$46-1))+AND(BC$56&lt;'Summary&amp;Assumptions'!$J$31,BC$47&gt;=$FQ200,BC$47&lt;=$FR200)*(('Summary&amp;Assumptions'!$H$25*$C200)*(1+'Summary&amp;Assumptions'!$J$29)^(BC$46-1))</f>
        <v>0</v>
      </c>
      <c r="AY200" s="588">
        <f>AND(BD$55&gt;0,SUM($E200:AX200)&lt;'Summary&amp;Assumptions'!$G$32*$B200,$D200&gt;='Summary&amp;Assumptions'!$D$17,BD$47&gt;=$D200,BD$47&lt;=EDATE($D200,'Summary&amp;Assumptions'!$G$32))*$B200+AND(BD$56&lt;'Summary&amp;Assumptions'!$J$31,BD$47&gt;=$FO200,BD$47&lt;=$FP200)*(('Summary&amp;Assumptions'!$H$25*$C200)*(1+'Summary&amp;Assumptions'!$J$29)^(BD$46-1))+AND(BD$56&lt;'Summary&amp;Assumptions'!$J$31,BD$47&gt;=$FQ200,BD$47&lt;=$FR200)*(('Summary&amp;Assumptions'!$H$25*$C200)*(1+'Summary&amp;Assumptions'!$J$29)^(BD$46-1))</f>
        <v>0</v>
      </c>
      <c r="AZ200" s="588">
        <f>AND(BE$55&gt;0,SUM($E200:AY200)&lt;'Summary&amp;Assumptions'!$G$32*$B200,$D200&gt;='Summary&amp;Assumptions'!$D$17,BE$47&gt;=$D200,BE$47&lt;=EDATE($D200,'Summary&amp;Assumptions'!$G$32))*$B200+AND(BE$56&lt;'Summary&amp;Assumptions'!$J$31,BE$47&gt;=$FO200,BE$47&lt;=$FP200)*(('Summary&amp;Assumptions'!$H$25*$C200)*(1+'Summary&amp;Assumptions'!$J$29)^(BE$46-1))+AND(BE$56&lt;'Summary&amp;Assumptions'!$J$31,BE$47&gt;=$FQ200,BE$47&lt;=$FR200)*(('Summary&amp;Assumptions'!$H$25*$C200)*(1+'Summary&amp;Assumptions'!$J$29)^(BE$46-1))</f>
        <v>0</v>
      </c>
      <c r="BA200" s="588">
        <f>AND(BF$55&gt;0,SUM($E200:AZ200)&lt;'Summary&amp;Assumptions'!$G$32*$B200,$D200&gt;='Summary&amp;Assumptions'!$D$17,BF$47&gt;=$D200,BF$47&lt;=EDATE($D200,'Summary&amp;Assumptions'!$G$32))*$B200+AND(BF$56&lt;'Summary&amp;Assumptions'!$J$31,BF$47&gt;=$FO200,BF$47&lt;=$FP200)*(('Summary&amp;Assumptions'!$H$25*$C200)*(1+'Summary&amp;Assumptions'!$J$29)^(BF$46-1))+AND(BF$56&lt;'Summary&amp;Assumptions'!$J$31,BF$47&gt;=$FQ200,BF$47&lt;=$FR200)*(('Summary&amp;Assumptions'!$H$25*$C200)*(1+'Summary&amp;Assumptions'!$J$29)^(BF$46-1))</f>
        <v>0</v>
      </c>
      <c r="BB200" s="588">
        <f>AND(BG$55&gt;0,SUM($E200:BA200)&lt;'Summary&amp;Assumptions'!$G$32*$B200,$D200&gt;='Summary&amp;Assumptions'!$D$17,BG$47&gt;=$D200,BG$47&lt;=EDATE($D200,'Summary&amp;Assumptions'!$G$32))*$B200+AND(BG$56&lt;'Summary&amp;Assumptions'!$J$31,BG$47&gt;=$FO200,BG$47&lt;=$FP200)*(('Summary&amp;Assumptions'!$H$25*$C200)*(1+'Summary&amp;Assumptions'!$J$29)^(BG$46-1))+AND(BG$56&lt;'Summary&amp;Assumptions'!$J$31,BG$47&gt;=$FQ200,BG$47&lt;=$FR200)*(('Summary&amp;Assumptions'!$H$25*$C200)*(1+'Summary&amp;Assumptions'!$J$29)^(BG$46-1))</f>
        <v>0</v>
      </c>
      <c r="BC200" s="588">
        <f>AND(BH$55&gt;0,SUM($E200:BB200)&lt;'Summary&amp;Assumptions'!$G$32*$B200,$D200&gt;='Summary&amp;Assumptions'!$D$17,BH$47&gt;=$D200,BH$47&lt;=EDATE($D200,'Summary&amp;Assumptions'!$G$32))*$B200+AND(BH$56&lt;'Summary&amp;Assumptions'!$J$31,BH$47&gt;=$FO200,BH$47&lt;=$FP200)*(('Summary&amp;Assumptions'!$H$25*$C200)*(1+'Summary&amp;Assumptions'!$J$29)^(BH$46-1))+AND(BH$56&lt;'Summary&amp;Assumptions'!$J$31,BH$47&gt;=$FQ200,BH$47&lt;=$FR200)*(('Summary&amp;Assumptions'!$H$25*$C200)*(1+'Summary&amp;Assumptions'!$J$29)^(BH$46-1))</f>
        <v>0</v>
      </c>
      <c r="BD200" s="588">
        <f>AND(BI$55&gt;0,SUM($E200:BC200)&lt;'Summary&amp;Assumptions'!$G$32*$B200,$D200&gt;='Summary&amp;Assumptions'!$D$17,BI$47&gt;=$D200,BI$47&lt;=EDATE($D200,'Summary&amp;Assumptions'!$G$32))*$B200+AND(BI$56&lt;'Summary&amp;Assumptions'!$J$31,BI$47&gt;=$FO200,BI$47&lt;=$FP200)*(('Summary&amp;Assumptions'!$H$25*$C200)*(1+'Summary&amp;Assumptions'!$J$29)^(BI$46-1))+AND(BI$56&lt;'Summary&amp;Assumptions'!$J$31,BI$47&gt;=$FQ200,BI$47&lt;=$FR200)*(('Summary&amp;Assumptions'!$H$25*$C200)*(1+'Summary&amp;Assumptions'!$J$29)^(BI$46-1))</f>
        <v>0</v>
      </c>
      <c r="BE200" s="588">
        <f>AND(BJ$55&gt;0,SUM($E200:BD200)&lt;'Summary&amp;Assumptions'!$G$32*$B200,$D200&gt;='Summary&amp;Assumptions'!$D$17,BJ$47&gt;=$D200,BJ$47&lt;=EDATE($D200,'Summary&amp;Assumptions'!$G$32))*$B200+AND(BJ$56&lt;'Summary&amp;Assumptions'!$J$31,BJ$47&gt;=$FO200,BJ$47&lt;=$FP200)*(('Summary&amp;Assumptions'!$H$25*$C200)*(1+'Summary&amp;Assumptions'!$J$29)^(BJ$46-1))+AND(BJ$56&lt;'Summary&amp;Assumptions'!$J$31,BJ$47&gt;=$FQ200,BJ$47&lt;=$FR200)*(('Summary&amp;Assumptions'!$H$25*$C200)*(1+'Summary&amp;Assumptions'!$J$29)^(BJ$46-1))</f>
        <v>0</v>
      </c>
      <c r="BF200" s="588">
        <f>AND(BK$55&gt;0,SUM($E200:BE200)&lt;'Summary&amp;Assumptions'!$G$32*$B200,$D200&gt;='Summary&amp;Assumptions'!$D$17,BK$47&gt;=$D200,BK$47&lt;=EDATE($D200,'Summary&amp;Assumptions'!$G$32))*$B200+AND(BK$56&lt;'Summary&amp;Assumptions'!$J$31,BK$47&gt;=$FO200,BK$47&lt;=$FP200)*(('Summary&amp;Assumptions'!$H$25*$C200)*(1+'Summary&amp;Assumptions'!$J$29)^(BK$46-1))+AND(BK$56&lt;'Summary&amp;Assumptions'!$J$31,BK$47&gt;=$FQ200,BK$47&lt;=$FR200)*(('Summary&amp;Assumptions'!$H$25*$C200)*(1+'Summary&amp;Assumptions'!$J$29)^(BK$46-1))</f>
        <v>0</v>
      </c>
      <c r="BG200" s="588">
        <f>AND(BL$55&gt;0,SUM($E200:BF200)&lt;'Summary&amp;Assumptions'!$G$32*$B200,$D200&gt;='Summary&amp;Assumptions'!$D$17,BL$47&gt;=$D200,BL$47&lt;=EDATE($D200,'Summary&amp;Assumptions'!$G$32))*$B200+AND(BL$56&lt;'Summary&amp;Assumptions'!$J$31,BL$47&gt;=$FO200,BL$47&lt;=$FP200)*(('Summary&amp;Assumptions'!$H$25*$C200)*(1+'Summary&amp;Assumptions'!$J$29)^(BL$46-1))+AND(BL$56&lt;'Summary&amp;Assumptions'!$J$31,BL$47&gt;=$FQ200,BL$47&lt;=$FR200)*(('Summary&amp;Assumptions'!$H$25*$C200)*(1+'Summary&amp;Assumptions'!$J$29)^(BL$46-1))</f>
        <v>0</v>
      </c>
      <c r="BH200" s="588">
        <f>AND(BM$55&gt;0,SUM($E200:BG200)&lt;'Summary&amp;Assumptions'!$G$32*$B200,$D200&gt;='Summary&amp;Assumptions'!$D$17,BM$47&gt;=$D200,BM$47&lt;=EDATE($D200,'Summary&amp;Assumptions'!$G$32))*$B200+AND(BM$56&lt;'Summary&amp;Assumptions'!$J$31,BM$47&gt;=$FO200,BM$47&lt;=$FP200)*(('Summary&amp;Assumptions'!$H$25*$C200)*(1+'Summary&amp;Assumptions'!$J$29)^(BM$46-1))+AND(BM$56&lt;'Summary&amp;Assumptions'!$J$31,BM$47&gt;=$FQ200,BM$47&lt;=$FR200)*(('Summary&amp;Assumptions'!$H$25*$C200)*(1+'Summary&amp;Assumptions'!$J$29)^(BM$46-1))</f>
        <v>0</v>
      </c>
      <c r="BI200" s="588">
        <f>AND(BN$55&gt;0,SUM($E200:BH200)&lt;'Summary&amp;Assumptions'!$G$32*$B200,$D200&gt;='Summary&amp;Assumptions'!$D$17,BN$47&gt;=$D200,BN$47&lt;=EDATE($D200,'Summary&amp;Assumptions'!$G$32))*$B200+AND(BN$56&lt;'Summary&amp;Assumptions'!$J$31,BN$47&gt;=$FO200,BN$47&lt;=$FP200)*(('Summary&amp;Assumptions'!$H$25*$C200)*(1+'Summary&amp;Assumptions'!$J$29)^(BN$46-1))+AND(BN$56&lt;'Summary&amp;Assumptions'!$J$31,BN$47&gt;=$FQ200,BN$47&lt;=$FR200)*(('Summary&amp;Assumptions'!$H$25*$C200)*(1+'Summary&amp;Assumptions'!$J$29)^(BN$46-1))</f>
        <v>0</v>
      </c>
      <c r="BJ200" s="588">
        <f>AND(BO$55&gt;0,SUM($E200:BI200)&lt;'Summary&amp;Assumptions'!$G$32*$B200,$D200&gt;='Summary&amp;Assumptions'!$D$17,BO$47&gt;=$D200,BO$47&lt;=EDATE($D200,'Summary&amp;Assumptions'!$G$32))*$B200+AND(BO$56&lt;'Summary&amp;Assumptions'!$J$31,BO$47&gt;=$FO200,BO$47&lt;=$FP200)*(('Summary&amp;Assumptions'!$H$25*$C200)*(1+'Summary&amp;Assumptions'!$J$29)^(BO$46-1))+AND(BO$56&lt;'Summary&amp;Assumptions'!$J$31,BO$47&gt;=$FQ200,BO$47&lt;=$FR200)*(('Summary&amp;Assumptions'!$H$25*$C200)*(1+'Summary&amp;Assumptions'!$J$29)^(BO$46-1))</f>
        <v>0</v>
      </c>
      <c r="BK200" s="588">
        <f>AND(BP$55&gt;0,SUM($E200:BJ200)&lt;'Summary&amp;Assumptions'!$G$32*$B200,$D200&gt;='Summary&amp;Assumptions'!$D$17,BP$47&gt;=$D200,BP$47&lt;=EDATE($D200,'Summary&amp;Assumptions'!$G$32))*$B200+AND(BP$56&lt;'Summary&amp;Assumptions'!$J$31,BP$47&gt;=$FO200,BP$47&lt;=$FP200)*(('Summary&amp;Assumptions'!$H$25*$C200)*(1+'Summary&amp;Assumptions'!$J$29)^(BP$46-1))+AND(BP$56&lt;'Summary&amp;Assumptions'!$J$31,BP$47&gt;=$FQ200,BP$47&lt;=$FR200)*(('Summary&amp;Assumptions'!$H$25*$C200)*(1+'Summary&amp;Assumptions'!$J$29)^(BP$46-1))</f>
        <v>0</v>
      </c>
      <c r="BL200" s="588">
        <f>AND(BQ$55&gt;0,SUM($E200:BK200)&lt;'Summary&amp;Assumptions'!$G$32*$B200,$D200&gt;='Summary&amp;Assumptions'!$D$17,BQ$47&gt;=$D200,BQ$47&lt;=EDATE($D200,'Summary&amp;Assumptions'!$G$32))*$B200+AND(BQ$56&lt;'Summary&amp;Assumptions'!$J$31,BQ$47&gt;=$FO200,BQ$47&lt;=$FP200)*(('Summary&amp;Assumptions'!$H$25*$C200)*(1+'Summary&amp;Assumptions'!$J$29)^(BQ$46-1))+AND(BQ$56&lt;'Summary&amp;Assumptions'!$J$31,BQ$47&gt;=$FQ200,BQ$47&lt;=$FR200)*(('Summary&amp;Assumptions'!$H$25*$C200)*(1+'Summary&amp;Assumptions'!$J$29)^(BQ$46-1))</f>
        <v>0</v>
      </c>
      <c r="BM200" s="588">
        <f>AND(BR$55&gt;0,SUM($E200:BL200)&lt;'Summary&amp;Assumptions'!$G$32*$B200,$D200&gt;='Summary&amp;Assumptions'!$D$17,BR$47&gt;=$D200,BR$47&lt;=EDATE($D200,'Summary&amp;Assumptions'!$G$32))*$B200+AND(BR$56&lt;'Summary&amp;Assumptions'!$J$31,BR$47&gt;=$FO200,BR$47&lt;=$FP200)*(('Summary&amp;Assumptions'!$H$25*$C200)*(1+'Summary&amp;Assumptions'!$J$29)^(BR$46-1))+AND(BR$56&lt;'Summary&amp;Assumptions'!$J$31,BR$47&gt;=$FQ200,BR$47&lt;=$FR200)*(('Summary&amp;Assumptions'!$H$25*$C200)*(1+'Summary&amp;Assumptions'!$J$29)^(BR$46-1))</f>
        <v>0</v>
      </c>
      <c r="BN200" s="588">
        <f>AND(BS$55&gt;0,SUM($E200:BM200)&lt;'Summary&amp;Assumptions'!$G$32*$B200,$D200&gt;='Summary&amp;Assumptions'!$D$17,BS$47&gt;=$D200,BS$47&lt;=EDATE($D200,'Summary&amp;Assumptions'!$G$32))*$B200+AND(BS$56&lt;'Summary&amp;Assumptions'!$J$31,BS$47&gt;=$FO200,BS$47&lt;=$FP200)*(('Summary&amp;Assumptions'!$H$25*$C200)*(1+'Summary&amp;Assumptions'!$J$29)^(BS$46-1))+AND(BS$56&lt;'Summary&amp;Assumptions'!$J$31,BS$47&gt;=$FQ200,BS$47&lt;=$FR200)*(('Summary&amp;Assumptions'!$H$25*$C200)*(1+'Summary&amp;Assumptions'!$J$29)^(BS$46-1))</f>
        <v>0</v>
      </c>
      <c r="BO200" s="588">
        <f>AND(BT$55&gt;0,SUM($E200:BN200)&lt;'Summary&amp;Assumptions'!$G$32*$B200,$D200&gt;='Summary&amp;Assumptions'!$D$17,BT$47&gt;=$D200,BT$47&lt;=EDATE($D200,'Summary&amp;Assumptions'!$G$32))*$B200+AND(BT$56&lt;'Summary&amp;Assumptions'!$J$31,BT$47&gt;=$FO200,BT$47&lt;=$FP200)*(('Summary&amp;Assumptions'!$H$25*$C200)*(1+'Summary&amp;Assumptions'!$J$29)^(BT$46-1))+AND(BT$56&lt;'Summary&amp;Assumptions'!$J$31,BT$47&gt;=$FQ200,BT$47&lt;=$FR200)*(('Summary&amp;Assumptions'!$H$25*$C200)*(1+'Summary&amp;Assumptions'!$J$29)^(BT$46-1))</f>
        <v>0</v>
      </c>
      <c r="BP200" s="588">
        <f>AND(BU$55&gt;0,SUM($E200:BO200)&lt;'Summary&amp;Assumptions'!$G$32*$B200,$D200&gt;='Summary&amp;Assumptions'!$D$17,BU$47&gt;=$D200,BU$47&lt;=EDATE($D200,'Summary&amp;Assumptions'!$G$32))*$B200+AND(BU$56&lt;'Summary&amp;Assumptions'!$J$31,BU$47&gt;=$FO200,BU$47&lt;=$FP200)*(('Summary&amp;Assumptions'!$H$25*$C200)*(1+'Summary&amp;Assumptions'!$J$29)^(BU$46-1))+AND(BU$56&lt;'Summary&amp;Assumptions'!$J$31,BU$47&gt;=$FQ200,BU$47&lt;=$FR200)*(('Summary&amp;Assumptions'!$H$25*$C200)*(1+'Summary&amp;Assumptions'!$J$29)^(BU$46-1))</f>
        <v>0</v>
      </c>
      <c r="BQ200" s="588">
        <f>AND(BV$55&gt;0,SUM($E200:BP200)&lt;'Summary&amp;Assumptions'!$G$32*$B200,$D200&gt;='Summary&amp;Assumptions'!$D$17,BV$47&gt;=$D200,BV$47&lt;=EDATE($D200,'Summary&amp;Assumptions'!$G$32))*$B200+AND(BV$56&lt;'Summary&amp;Assumptions'!$J$31,BV$47&gt;=$FO200,BV$47&lt;=$FP200)*(('Summary&amp;Assumptions'!$H$25*$C200)*(1+'Summary&amp;Assumptions'!$J$29)^(BV$46-1))+AND(BV$56&lt;'Summary&amp;Assumptions'!$J$31,BV$47&gt;=$FQ200,BV$47&lt;=$FR200)*(('Summary&amp;Assumptions'!$H$25*$C200)*(1+'Summary&amp;Assumptions'!$J$29)^(BV$46-1))</f>
        <v>0</v>
      </c>
      <c r="BR200" s="588">
        <f>AND(BW$55&gt;0,SUM($E200:BQ200)&lt;'Summary&amp;Assumptions'!$G$32*$B200,$D200&gt;='Summary&amp;Assumptions'!$D$17,BW$47&gt;=$D200,BW$47&lt;=EDATE($D200,'Summary&amp;Assumptions'!$G$32))*$B200+AND(BW$56&lt;'Summary&amp;Assumptions'!$J$31,BW$47&gt;=$FO200,BW$47&lt;=$FP200)*(('Summary&amp;Assumptions'!$H$25*$C200)*(1+'Summary&amp;Assumptions'!$J$29)^(BW$46-1))+AND(BW$56&lt;'Summary&amp;Assumptions'!$J$31,BW$47&gt;=$FQ200,BW$47&lt;=$FR200)*(('Summary&amp;Assumptions'!$H$25*$C200)*(1+'Summary&amp;Assumptions'!$J$29)^(BW$46-1))</f>
        <v>0</v>
      </c>
      <c r="BS200" s="588">
        <f>AND(BX$55&gt;0,SUM($E200:BR200)&lt;'Summary&amp;Assumptions'!$G$32*$B200,$D200&gt;='Summary&amp;Assumptions'!$D$17,BX$47&gt;=$D200,BX$47&lt;=EDATE($D200,'Summary&amp;Assumptions'!$G$32))*$B200+AND(BX$56&lt;'Summary&amp;Assumptions'!$J$31,BX$47&gt;=$FO200,BX$47&lt;=$FP200)*(('Summary&amp;Assumptions'!$H$25*$C200)*(1+'Summary&amp;Assumptions'!$J$29)^(BX$46-1))+AND(BX$56&lt;'Summary&amp;Assumptions'!$J$31,BX$47&gt;=$FQ200,BX$47&lt;=$FR200)*(('Summary&amp;Assumptions'!$H$25*$C200)*(1+'Summary&amp;Assumptions'!$J$29)^(BX$46-1))</f>
        <v>0</v>
      </c>
      <c r="BT200" s="588">
        <f>AND(BY$55&gt;0,SUM($E200:BS200)&lt;'Summary&amp;Assumptions'!$G$32*$B200,$D200&gt;='Summary&amp;Assumptions'!$D$17,BY$47&gt;=$D200,BY$47&lt;=EDATE($D200,'Summary&amp;Assumptions'!$G$32))*$B200+AND(BY$56&lt;'Summary&amp;Assumptions'!$J$31,BY$47&gt;=$FO200,BY$47&lt;=$FP200)*(('Summary&amp;Assumptions'!$H$25*$C200)*(1+'Summary&amp;Assumptions'!$J$29)^(BY$46-1))+AND(BY$56&lt;'Summary&amp;Assumptions'!$J$31,BY$47&gt;=$FQ200,BY$47&lt;=$FR200)*(('Summary&amp;Assumptions'!$H$25*$C200)*(1+'Summary&amp;Assumptions'!$J$29)^(BY$46-1))</f>
        <v>0</v>
      </c>
      <c r="BU200" s="588">
        <f>AND(BZ$55&gt;0,SUM($E200:BT200)&lt;'Summary&amp;Assumptions'!$G$32*$B200,$D200&gt;='Summary&amp;Assumptions'!$D$17,BZ$47&gt;=$D200,BZ$47&lt;=EDATE($D200,'Summary&amp;Assumptions'!$G$32))*$B200+AND(BZ$56&lt;'Summary&amp;Assumptions'!$J$31,BZ$47&gt;=$FO200,BZ$47&lt;=$FP200)*(('Summary&amp;Assumptions'!$H$25*$C200)*(1+'Summary&amp;Assumptions'!$J$29)^(BZ$46-1))+AND(BZ$56&lt;'Summary&amp;Assumptions'!$J$31,BZ$47&gt;=$FQ200,BZ$47&lt;=$FR200)*(('Summary&amp;Assumptions'!$H$25*$C200)*(1+'Summary&amp;Assumptions'!$J$29)^(BZ$46-1))</f>
        <v>0</v>
      </c>
      <c r="BV200" s="588">
        <f>AND(CA$55&gt;0,SUM($E200:BU200)&lt;'Summary&amp;Assumptions'!$G$32*$B200,$D200&gt;='Summary&amp;Assumptions'!$D$17,CA$47&gt;=$D200,CA$47&lt;=EDATE($D200,'Summary&amp;Assumptions'!$G$32))*$B200+AND(CA$56&lt;'Summary&amp;Assumptions'!$J$31,CA$47&gt;=$FO200,CA$47&lt;=$FP200)*(('Summary&amp;Assumptions'!$H$25*$C200)*(1+'Summary&amp;Assumptions'!$J$29)^(CA$46-1))+AND(CA$56&lt;'Summary&amp;Assumptions'!$J$31,CA$47&gt;=$FQ200,CA$47&lt;=$FR200)*(('Summary&amp;Assumptions'!$H$25*$C200)*(1+'Summary&amp;Assumptions'!$J$29)^(CA$46-1))</f>
        <v>0</v>
      </c>
      <c r="BW200" s="588">
        <f>AND(CB$55&gt;0,SUM($E200:BV200)&lt;'Summary&amp;Assumptions'!$G$32*$B200,$D200&gt;='Summary&amp;Assumptions'!$D$17,CB$47&gt;=$D200,CB$47&lt;=EDATE($D200,'Summary&amp;Assumptions'!$G$32))*$B200+AND(CB$56&lt;'Summary&amp;Assumptions'!$J$31,CB$47&gt;=$FO200,CB$47&lt;=$FP200)*(('Summary&amp;Assumptions'!$H$25*$C200)*(1+'Summary&amp;Assumptions'!$J$29)^(CB$46-1))+AND(CB$56&lt;'Summary&amp;Assumptions'!$J$31,CB$47&gt;=$FQ200,CB$47&lt;=$FR200)*(('Summary&amp;Assumptions'!$H$25*$C200)*(1+'Summary&amp;Assumptions'!$J$29)^(CB$46-1))</f>
        <v>0</v>
      </c>
      <c r="BX200" s="588">
        <f>AND(CC$55&gt;0,SUM($E200:BW200)&lt;'Summary&amp;Assumptions'!$G$32*$B200,$D200&gt;='Summary&amp;Assumptions'!$D$17,CC$47&gt;=$D200,CC$47&lt;=EDATE($D200,'Summary&amp;Assumptions'!$G$32))*$B200+AND(CC$56&lt;'Summary&amp;Assumptions'!$J$31,CC$47&gt;=$FO200,CC$47&lt;=$FP200)*(('Summary&amp;Assumptions'!$H$25*$C200)*(1+'Summary&amp;Assumptions'!$J$29)^(CC$46-1))+AND(CC$56&lt;'Summary&amp;Assumptions'!$J$31,CC$47&gt;=$FQ200,CC$47&lt;=$FR200)*(('Summary&amp;Assumptions'!$H$25*$C200)*(1+'Summary&amp;Assumptions'!$J$29)^(CC$46-1))</f>
        <v>0</v>
      </c>
      <c r="BY200" s="588">
        <f>AND(CD$55&gt;0,SUM($E200:BX200)&lt;'Summary&amp;Assumptions'!$G$32*$B200,$D200&gt;='Summary&amp;Assumptions'!$D$17,CD$47&gt;=$D200,CD$47&lt;=EDATE($D200,'Summary&amp;Assumptions'!$G$32))*$B200+AND(CD$56&lt;'Summary&amp;Assumptions'!$J$31,CD$47&gt;=$FO200,CD$47&lt;=$FP200)*(('Summary&amp;Assumptions'!$H$25*$C200)*(1+'Summary&amp;Assumptions'!$J$29)^(CD$46-1))+AND(CD$56&lt;'Summary&amp;Assumptions'!$J$31,CD$47&gt;=$FQ200,CD$47&lt;=$FR200)*(('Summary&amp;Assumptions'!$H$25*$C200)*(1+'Summary&amp;Assumptions'!$J$29)^(CD$46-1))</f>
        <v>0</v>
      </c>
      <c r="BZ200" s="588">
        <f>AND(CE$55&gt;0,SUM($E200:BY200)&lt;'Summary&amp;Assumptions'!$G$32*$B200,$D200&gt;='Summary&amp;Assumptions'!$D$17,CE$47&gt;=$D200,CE$47&lt;=EDATE($D200,'Summary&amp;Assumptions'!$G$32))*$B200+AND(CE$56&lt;'Summary&amp;Assumptions'!$J$31,CE$47&gt;=$FO200,CE$47&lt;=$FP200)*(('Summary&amp;Assumptions'!$H$25*$C200)*(1+'Summary&amp;Assumptions'!$J$29)^(CE$46-1))+AND(CE$56&lt;'Summary&amp;Assumptions'!$J$31,CE$47&gt;=$FQ200,CE$47&lt;=$FR200)*(('Summary&amp;Assumptions'!$H$25*$C200)*(1+'Summary&amp;Assumptions'!$J$29)^(CE$46-1))</f>
        <v>0</v>
      </c>
      <c r="CA200" s="588">
        <f>AND(CF$55&gt;0,SUM($E200:BZ200)&lt;'Summary&amp;Assumptions'!$G$32*$B200,$D200&gt;='Summary&amp;Assumptions'!$D$17,CF$47&gt;=$D200,CF$47&lt;=EDATE($D200,'Summary&amp;Assumptions'!$G$32))*$B200+AND(CF$56&lt;'Summary&amp;Assumptions'!$J$31,CF$47&gt;=$FO200,CF$47&lt;=$FP200)*(('Summary&amp;Assumptions'!$H$25*$C200)*(1+'Summary&amp;Assumptions'!$J$29)^(CF$46-1))+AND(CF$56&lt;'Summary&amp;Assumptions'!$J$31,CF$47&gt;=$FQ200,CF$47&lt;=$FR200)*(('Summary&amp;Assumptions'!$H$25*$C200)*(1+'Summary&amp;Assumptions'!$J$29)^(CF$46-1))</f>
        <v>0</v>
      </c>
      <c r="CB200" s="588">
        <f>AND(CG$55&gt;0,SUM($E200:CA200)&lt;'Summary&amp;Assumptions'!$G$32*$B200,$D200&gt;='Summary&amp;Assumptions'!$D$17,CG$47&gt;=$D200,CG$47&lt;=EDATE($D200,'Summary&amp;Assumptions'!$G$32))*$B200+AND(CG$56&lt;'Summary&amp;Assumptions'!$J$31,CG$47&gt;=$FO200,CG$47&lt;=$FP200)*(('Summary&amp;Assumptions'!$H$25*$C200)*(1+'Summary&amp;Assumptions'!$J$29)^(CG$46-1))+AND(CG$56&lt;'Summary&amp;Assumptions'!$J$31,CG$47&gt;=$FQ200,CG$47&lt;=$FR200)*(('Summary&amp;Assumptions'!$H$25*$C200)*(1+'Summary&amp;Assumptions'!$J$29)^(CG$46-1))</f>
        <v>0</v>
      </c>
      <c r="CC200" s="588">
        <f>AND(CH$55&gt;0,SUM($E200:CB200)&lt;'Summary&amp;Assumptions'!$G$32*$B200,$D200&gt;='Summary&amp;Assumptions'!$D$17,CH$47&gt;=$D200,CH$47&lt;=EDATE($D200,'Summary&amp;Assumptions'!$G$32))*$B200+AND(CH$56&lt;'Summary&amp;Assumptions'!$J$31,CH$47&gt;=$FO200,CH$47&lt;=$FP200)*(('Summary&amp;Assumptions'!$H$25*$C200)*(1+'Summary&amp;Assumptions'!$J$29)^(CH$46-1))+AND(CH$56&lt;'Summary&amp;Assumptions'!$J$31,CH$47&gt;=$FQ200,CH$47&lt;=$FR200)*(('Summary&amp;Assumptions'!$H$25*$C200)*(1+'Summary&amp;Assumptions'!$J$29)^(CH$46-1))</f>
        <v>0</v>
      </c>
      <c r="CD200" s="588">
        <f>AND(CI$55&gt;0,SUM($E200:CC200)&lt;'Summary&amp;Assumptions'!$G$32*$B200,$D200&gt;='Summary&amp;Assumptions'!$D$17,CI$47&gt;=$D200,CI$47&lt;=EDATE($D200,'Summary&amp;Assumptions'!$G$32))*$B200+AND(CI$56&lt;'Summary&amp;Assumptions'!$J$31,CI$47&gt;=$FO200,CI$47&lt;=$FP200)*(('Summary&amp;Assumptions'!$H$25*$C200)*(1+'Summary&amp;Assumptions'!$J$29)^(CI$46-1))+AND(CI$56&lt;'Summary&amp;Assumptions'!$J$31,CI$47&gt;=$FQ200,CI$47&lt;=$FR200)*(('Summary&amp;Assumptions'!$H$25*$C200)*(1+'Summary&amp;Assumptions'!$J$29)^(CI$46-1))</f>
        <v>0</v>
      </c>
      <c r="CE200" s="588">
        <f>AND(CJ$55&gt;0,SUM($E200:CD200)&lt;'Summary&amp;Assumptions'!$G$32*$B200,$D200&gt;='Summary&amp;Assumptions'!$D$17,CJ$47&gt;=$D200,CJ$47&lt;=EDATE($D200,'Summary&amp;Assumptions'!$G$32))*$B200+AND(CJ$56&lt;'Summary&amp;Assumptions'!$J$31,CJ$47&gt;=$FO200,CJ$47&lt;=$FP200)*(('Summary&amp;Assumptions'!$H$25*$C200)*(1+'Summary&amp;Assumptions'!$J$29)^(CJ$46-1))+AND(CJ$56&lt;'Summary&amp;Assumptions'!$J$31,CJ$47&gt;=$FQ200,CJ$47&lt;=$FR200)*(('Summary&amp;Assumptions'!$H$25*$C200)*(1+'Summary&amp;Assumptions'!$J$29)^(CJ$46-1))</f>
        <v>0</v>
      </c>
      <c r="CF200" s="588">
        <f>AND(CK$55&gt;0,SUM($E200:CE200)&lt;'Summary&amp;Assumptions'!$G$32*$B200,$D200&gt;='Summary&amp;Assumptions'!$D$17,CK$47&gt;=$D200,CK$47&lt;=EDATE($D200,'Summary&amp;Assumptions'!$G$32))*$B200+AND(CK$56&lt;'Summary&amp;Assumptions'!$J$31,CK$47&gt;=$FO200,CK$47&lt;=$FP200)*(('Summary&amp;Assumptions'!$H$25*$C200)*(1+'Summary&amp;Assumptions'!$J$29)^(CK$46-1))+AND(CK$56&lt;'Summary&amp;Assumptions'!$J$31,CK$47&gt;=$FQ200,CK$47&lt;=$FR200)*(('Summary&amp;Assumptions'!$H$25*$C200)*(1+'Summary&amp;Assumptions'!$J$29)^(CK$46-1))</f>
        <v>0</v>
      </c>
      <c r="CG200" s="588">
        <f>AND(CL$55&gt;0,SUM($E200:CF200)&lt;'Summary&amp;Assumptions'!$G$32*$B200,$D200&gt;='Summary&amp;Assumptions'!$D$17,CL$47&gt;=$D200,CL$47&lt;=EDATE($D200,'Summary&amp;Assumptions'!$G$32))*$B200+AND(CL$56&lt;'Summary&amp;Assumptions'!$J$31,CL$47&gt;=$FO200,CL$47&lt;=$FP200)*(('Summary&amp;Assumptions'!$H$25*$C200)*(1+'Summary&amp;Assumptions'!$J$29)^(CL$46-1))+AND(CL$56&lt;'Summary&amp;Assumptions'!$J$31,CL$47&gt;=$FQ200,CL$47&lt;=$FR200)*(('Summary&amp;Assumptions'!$H$25*$C200)*(1+'Summary&amp;Assumptions'!$J$29)^(CL$46-1))</f>
        <v>0</v>
      </c>
      <c r="CH200" s="588">
        <f>AND(CM$55&gt;0,SUM($E200:CG200)&lt;'Summary&amp;Assumptions'!$G$32*$B200,$D200&gt;='Summary&amp;Assumptions'!$D$17,CM$47&gt;=$D200,CM$47&lt;=EDATE($D200,'Summary&amp;Assumptions'!$G$32))*$B200+AND(CM$56&lt;'Summary&amp;Assumptions'!$J$31,CM$47&gt;=$FO200,CM$47&lt;=$FP200)*(('Summary&amp;Assumptions'!$H$25*$C200)*(1+'Summary&amp;Assumptions'!$J$29)^(CM$46-1))+AND(CM$56&lt;'Summary&amp;Assumptions'!$J$31,CM$47&gt;=$FQ200,CM$47&lt;=$FR200)*(('Summary&amp;Assumptions'!$H$25*$C200)*(1+'Summary&amp;Assumptions'!$J$29)^(CM$46-1))</f>
        <v>0</v>
      </c>
      <c r="CI200" s="588">
        <f>AND(CN$55&gt;0,SUM($E200:CH200)&lt;'Summary&amp;Assumptions'!$G$32*$B200,$D200&gt;='Summary&amp;Assumptions'!$D$17,CN$47&gt;=$D200,CN$47&lt;=EDATE($D200,'Summary&amp;Assumptions'!$G$32))*$B200+AND(CN$56&lt;'Summary&amp;Assumptions'!$J$31,CN$47&gt;=$FO200,CN$47&lt;=$FP200)*(('Summary&amp;Assumptions'!$H$25*$C200)*(1+'Summary&amp;Assumptions'!$J$29)^(CN$46-1))+AND(CN$56&lt;'Summary&amp;Assumptions'!$J$31,CN$47&gt;=$FQ200,CN$47&lt;=$FR200)*(('Summary&amp;Assumptions'!$H$25*$C200)*(1+'Summary&amp;Assumptions'!$J$29)^(CN$46-1))</f>
        <v>0</v>
      </c>
      <c r="CJ200" s="588">
        <f>AND(CO$55&gt;0,SUM($E200:CI200)&lt;'Summary&amp;Assumptions'!$G$32*$B200,$D200&gt;='Summary&amp;Assumptions'!$D$17,CO$47&gt;=$D200,CO$47&lt;=EDATE($D200,'Summary&amp;Assumptions'!$G$32))*$B200+AND(CO$56&lt;'Summary&amp;Assumptions'!$J$31,CO$47&gt;=$FO200,CO$47&lt;=$FP200)*(('Summary&amp;Assumptions'!$H$25*$C200)*(1+'Summary&amp;Assumptions'!$J$29)^(CO$46-1))+AND(CO$56&lt;'Summary&amp;Assumptions'!$J$31,CO$47&gt;=$FQ200,CO$47&lt;=$FR200)*(('Summary&amp;Assumptions'!$H$25*$C200)*(1+'Summary&amp;Assumptions'!$J$29)^(CO$46-1))</f>
        <v>0</v>
      </c>
      <c r="CK200" s="588">
        <f>AND(CP$55&gt;0,SUM($E200:CJ200)&lt;'Summary&amp;Assumptions'!$G$32*$B200,$D200&gt;='Summary&amp;Assumptions'!$D$17,CP$47&gt;=$D200,CP$47&lt;=EDATE($D200,'Summary&amp;Assumptions'!$G$32))*$B200+AND(CP$56&lt;'Summary&amp;Assumptions'!$J$31,CP$47&gt;=$FO200,CP$47&lt;=$FP200)*(('Summary&amp;Assumptions'!$H$25*$C200)*(1+'Summary&amp;Assumptions'!$J$29)^(CP$46-1))+AND(CP$56&lt;'Summary&amp;Assumptions'!$J$31,CP$47&gt;=$FQ200,CP$47&lt;=$FR200)*(('Summary&amp;Assumptions'!$H$25*$C200)*(1+'Summary&amp;Assumptions'!$J$29)^(CP$46-1))</f>
        <v>0</v>
      </c>
      <c r="CL200" s="588">
        <f>AND(CQ$55&gt;0,SUM($E200:CK200)&lt;'Summary&amp;Assumptions'!$G$32*$B200,$D200&gt;='Summary&amp;Assumptions'!$D$17,CQ$47&gt;=$D200,CQ$47&lt;=EDATE($D200,'Summary&amp;Assumptions'!$G$32))*$B200+AND(CQ$56&lt;'Summary&amp;Assumptions'!$J$31,CQ$47&gt;=$FO200,CQ$47&lt;=$FP200)*(('Summary&amp;Assumptions'!$H$25*$C200)*(1+'Summary&amp;Assumptions'!$J$29)^(CQ$46-1))+AND(CQ$56&lt;'Summary&amp;Assumptions'!$J$31,CQ$47&gt;=$FQ200,CQ$47&lt;=$FR200)*(('Summary&amp;Assumptions'!$H$25*$C200)*(1+'Summary&amp;Assumptions'!$J$29)^(CQ$46-1))</f>
        <v>0</v>
      </c>
      <c r="CM200" s="588">
        <f>AND(CR$55&gt;0,SUM($E200:CL200)&lt;'Summary&amp;Assumptions'!$G$32*$B200,$D200&gt;='Summary&amp;Assumptions'!$D$17,CR$47&gt;=$D200,CR$47&lt;=EDATE($D200,'Summary&amp;Assumptions'!$G$32))*$B200+AND(CR$56&lt;'Summary&amp;Assumptions'!$J$31,CR$47&gt;=$FO200,CR$47&lt;=$FP200)*(('Summary&amp;Assumptions'!$H$25*$C200)*(1+'Summary&amp;Assumptions'!$J$29)^(CR$46-1))+AND(CR$56&lt;'Summary&amp;Assumptions'!$J$31,CR$47&gt;=$FQ200,CR$47&lt;=$FR200)*(('Summary&amp;Assumptions'!$H$25*$C200)*(1+'Summary&amp;Assumptions'!$J$29)^(CR$46-1))</f>
        <v>0</v>
      </c>
      <c r="CN200" s="588">
        <f>AND(CS$55&gt;0,SUM($E200:CM200)&lt;'Summary&amp;Assumptions'!$G$32*$B200,$D200&gt;='Summary&amp;Assumptions'!$D$17,CS$47&gt;=$D200,CS$47&lt;=EDATE($D200,'Summary&amp;Assumptions'!$G$32))*$B200+AND(CS$56&lt;'Summary&amp;Assumptions'!$J$31,CS$47&gt;=$FO200,CS$47&lt;=$FP200)*(('Summary&amp;Assumptions'!$H$25*$C200)*(1+'Summary&amp;Assumptions'!$J$29)^(CS$46-1))+AND(CS$56&lt;'Summary&amp;Assumptions'!$J$31,CS$47&gt;=$FQ200,CS$47&lt;=$FR200)*(('Summary&amp;Assumptions'!$H$25*$C200)*(1+'Summary&amp;Assumptions'!$J$29)^(CS$46-1))</f>
        <v>0</v>
      </c>
      <c r="CO200" s="588">
        <f>AND(CT$55&gt;0,SUM($E200:CN200)&lt;'Summary&amp;Assumptions'!$G$32*$B200,$D200&gt;='Summary&amp;Assumptions'!$D$17,CT$47&gt;=$D200,CT$47&lt;=EDATE($D200,'Summary&amp;Assumptions'!$G$32))*$B200+AND(CT$56&lt;'Summary&amp;Assumptions'!$J$31,CT$47&gt;=$FO200,CT$47&lt;=$FP200)*(('Summary&amp;Assumptions'!$H$25*$C200)*(1+'Summary&amp;Assumptions'!$J$29)^(CT$46-1))+AND(CT$56&lt;'Summary&amp;Assumptions'!$J$31,CT$47&gt;=$FQ200,CT$47&lt;=$FR200)*(('Summary&amp;Assumptions'!$H$25*$C200)*(1+'Summary&amp;Assumptions'!$J$29)^(CT$46-1))</f>
        <v>0</v>
      </c>
      <c r="CP200" s="588">
        <f>AND(CU$55&gt;0,SUM($E200:CO200)&lt;'Summary&amp;Assumptions'!$G$32*$B200,$D200&gt;='Summary&amp;Assumptions'!$D$17,CU$47&gt;=$D200,CU$47&lt;=EDATE($D200,'Summary&amp;Assumptions'!$G$32))*$B200+AND(CU$56&lt;'Summary&amp;Assumptions'!$J$31,CU$47&gt;=$FO200,CU$47&lt;=$FP200)*(('Summary&amp;Assumptions'!$H$25*$C200)*(1+'Summary&amp;Assumptions'!$J$29)^(CU$46-1))+AND(CU$56&lt;'Summary&amp;Assumptions'!$J$31,CU$47&gt;=$FQ200,CU$47&lt;=$FR200)*(('Summary&amp;Assumptions'!$H$25*$C200)*(1+'Summary&amp;Assumptions'!$J$29)^(CU$46-1))</f>
        <v>0</v>
      </c>
      <c r="CQ200" s="588">
        <f>AND(CV$55&gt;0,SUM($E200:CP200)&lt;'Summary&amp;Assumptions'!$G$32*$B200,$D200&gt;='Summary&amp;Assumptions'!$D$17,CV$47&gt;=$D200,CV$47&lt;=EDATE($D200,'Summary&amp;Assumptions'!$G$32))*$B200+AND(CV$56&lt;'Summary&amp;Assumptions'!$J$31,CV$47&gt;=$FO200,CV$47&lt;=$FP200)*(('Summary&amp;Assumptions'!$H$25*$C200)*(1+'Summary&amp;Assumptions'!$J$29)^(CV$46-1))+AND(CV$56&lt;'Summary&amp;Assumptions'!$J$31,CV$47&gt;=$FQ200,CV$47&lt;=$FR200)*(('Summary&amp;Assumptions'!$H$25*$C200)*(1+'Summary&amp;Assumptions'!$J$29)^(CV$46-1))</f>
        <v>0</v>
      </c>
      <c r="CR200" s="588">
        <f>AND(CW$55&gt;0,SUM($E200:CQ200)&lt;'Summary&amp;Assumptions'!$G$32*$B200,$D200&gt;='Summary&amp;Assumptions'!$D$17,CW$47&gt;=$D200,CW$47&lt;=EDATE($D200,'Summary&amp;Assumptions'!$G$32))*$B200+AND(CW$56&lt;'Summary&amp;Assumptions'!$J$31,CW$47&gt;=$FO200,CW$47&lt;=$FP200)*(('Summary&amp;Assumptions'!$H$25*$C200)*(1+'Summary&amp;Assumptions'!$J$29)^(CW$46-1))+AND(CW$56&lt;'Summary&amp;Assumptions'!$J$31,CW$47&gt;=$FQ200,CW$47&lt;=$FR200)*(('Summary&amp;Assumptions'!$H$25*$C200)*(1+'Summary&amp;Assumptions'!$J$29)^(CW$46-1))</f>
        <v>0</v>
      </c>
      <c r="CS200" s="588">
        <f>AND(CX$55&gt;0,SUM($E200:CR200)&lt;'Summary&amp;Assumptions'!$G$32*$B200,$D200&gt;='Summary&amp;Assumptions'!$D$17,CX$47&gt;=$D200,CX$47&lt;=EDATE($D200,'Summary&amp;Assumptions'!$G$32))*$B200+AND(CX$56&lt;'Summary&amp;Assumptions'!$J$31,CX$47&gt;=$FO200,CX$47&lt;=$FP200)*(('Summary&amp;Assumptions'!$H$25*$C200)*(1+'Summary&amp;Assumptions'!$J$29)^(CX$46-1))+AND(CX$56&lt;'Summary&amp;Assumptions'!$J$31,CX$47&gt;=$FQ200,CX$47&lt;=$FR200)*(('Summary&amp;Assumptions'!$H$25*$C200)*(1+'Summary&amp;Assumptions'!$J$29)^(CX$46-1))</f>
        <v>0</v>
      </c>
      <c r="CT200" s="588">
        <f>AND(CY$55&gt;0,SUM($E200:CS200)&lt;'Summary&amp;Assumptions'!$G$32*$B200,$D200&gt;='Summary&amp;Assumptions'!$D$17,CY$47&gt;=$D200,CY$47&lt;=EDATE($D200,'Summary&amp;Assumptions'!$G$32))*$B200+AND(CY$56&lt;'Summary&amp;Assumptions'!$J$31,CY$47&gt;=$FO200,CY$47&lt;=$FP200)*(('Summary&amp;Assumptions'!$H$25*$C200)*(1+'Summary&amp;Assumptions'!$J$29)^(CY$46-1))+AND(CY$56&lt;'Summary&amp;Assumptions'!$J$31,CY$47&gt;=$FQ200,CY$47&lt;=$FR200)*(('Summary&amp;Assumptions'!$H$25*$C200)*(1+'Summary&amp;Assumptions'!$J$29)^(CY$46-1))</f>
        <v>0</v>
      </c>
      <c r="CU200" s="588">
        <f>AND(CZ$55&gt;0,SUM($E200:CT200)&lt;'Summary&amp;Assumptions'!$G$32*$B200,$D200&gt;='Summary&amp;Assumptions'!$D$17,CZ$47&gt;=$D200,CZ$47&lt;=EDATE($D200,'Summary&amp;Assumptions'!$G$32))*$B200+AND(CZ$56&lt;'Summary&amp;Assumptions'!$J$31,CZ$47&gt;=$FO200,CZ$47&lt;=$FP200)*(('Summary&amp;Assumptions'!$H$25*$C200)*(1+'Summary&amp;Assumptions'!$J$29)^(CZ$46-1))+AND(CZ$56&lt;'Summary&amp;Assumptions'!$J$31,CZ$47&gt;=$FQ200,CZ$47&lt;=$FR200)*(('Summary&amp;Assumptions'!$H$25*$C200)*(1+'Summary&amp;Assumptions'!$J$29)^(CZ$46-1))</f>
        <v>0</v>
      </c>
      <c r="CV200" s="588">
        <f>AND(DA$55&gt;0,SUM($E200:CU200)&lt;'Summary&amp;Assumptions'!$G$32*$B200,$D200&gt;='Summary&amp;Assumptions'!$D$17,DA$47&gt;=$D200,DA$47&lt;=EDATE($D200,'Summary&amp;Assumptions'!$G$32))*$B200+AND(DA$56&lt;'Summary&amp;Assumptions'!$J$31,DA$47&gt;=$FO200,DA$47&lt;=$FP200)*(('Summary&amp;Assumptions'!$H$25*$C200)*(1+'Summary&amp;Assumptions'!$J$29)^(DA$46-1))+AND(DA$56&lt;'Summary&amp;Assumptions'!$J$31,DA$47&gt;=$FQ200,DA$47&lt;=$FR200)*(('Summary&amp;Assumptions'!$H$25*$C200)*(1+'Summary&amp;Assumptions'!$J$29)^(DA$46-1))</f>
        <v>0</v>
      </c>
      <c r="CW200" s="588">
        <f>AND(DB$55&gt;0,SUM($E200:CV200)&lt;'Summary&amp;Assumptions'!$G$32*$B200,$D200&gt;='Summary&amp;Assumptions'!$D$17,DB$47&gt;=$D200,DB$47&lt;=EDATE($D200,'Summary&amp;Assumptions'!$G$32))*$B200+AND(DB$56&lt;'Summary&amp;Assumptions'!$J$31,DB$47&gt;=$FO200,DB$47&lt;=$FP200)*(('Summary&amp;Assumptions'!$H$25*$C200)*(1+'Summary&amp;Assumptions'!$J$29)^(DB$46-1))+AND(DB$56&lt;'Summary&amp;Assumptions'!$J$31,DB$47&gt;=$FQ200,DB$47&lt;=$FR200)*(('Summary&amp;Assumptions'!$H$25*$C200)*(1+'Summary&amp;Assumptions'!$J$29)^(DB$46-1))</f>
        <v>0</v>
      </c>
      <c r="CX200" s="588">
        <f>AND(DC$55&gt;0,SUM($E200:CW200)&lt;'Summary&amp;Assumptions'!$G$32*$B200,$D200&gt;='Summary&amp;Assumptions'!$D$17,DC$47&gt;=$D200,DC$47&lt;=EDATE($D200,'Summary&amp;Assumptions'!$G$32))*$B200+AND(DC$56&lt;'Summary&amp;Assumptions'!$J$31,DC$47&gt;=$FO200,DC$47&lt;=$FP200)*(('Summary&amp;Assumptions'!$H$25*$C200)*(1+'Summary&amp;Assumptions'!$J$29)^(DC$46-1))+AND(DC$56&lt;'Summary&amp;Assumptions'!$J$31,DC$47&gt;=$FQ200,DC$47&lt;=$FR200)*(('Summary&amp;Assumptions'!$H$25*$C200)*(1+'Summary&amp;Assumptions'!$J$29)^(DC$46-1))</f>
        <v>0</v>
      </c>
      <c r="CY200" s="588">
        <f>AND(DD$55&gt;0,SUM($E200:CX200)&lt;'Summary&amp;Assumptions'!$G$32*$B200,$D200&gt;='Summary&amp;Assumptions'!$D$17,DD$47&gt;=$D200,DD$47&lt;=EDATE($D200,'Summary&amp;Assumptions'!$G$32))*$B200+AND(DD$56&lt;'Summary&amp;Assumptions'!$J$31,DD$47&gt;=$FO200,DD$47&lt;=$FP200)*(('Summary&amp;Assumptions'!$H$25*$C200)*(1+'Summary&amp;Assumptions'!$J$29)^(DD$46-1))+AND(DD$56&lt;'Summary&amp;Assumptions'!$J$31,DD$47&gt;=$FQ200,DD$47&lt;=$FR200)*(('Summary&amp;Assumptions'!$H$25*$C200)*(1+'Summary&amp;Assumptions'!$J$29)^(DD$46-1))</f>
        <v>0</v>
      </c>
      <c r="CZ200" s="588">
        <f>AND(DE$55&gt;0,SUM($E200:CY200)&lt;'Summary&amp;Assumptions'!$G$32*$B200,$D200&gt;='Summary&amp;Assumptions'!$D$17,DE$47&gt;=$D200,DE$47&lt;=EDATE($D200,'Summary&amp;Assumptions'!$G$32))*$B200+AND(DE$56&lt;'Summary&amp;Assumptions'!$J$31,DE$47&gt;=$FO200,DE$47&lt;=$FP200)*(('Summary&amp;Assumptions'!$H$25*$C200)*(1+'Summary&amp;Assumptions'!$J$29)^(DE$46-1))+AND(DE$56&lt;'Summary&amp;Assumptions'!$J$31,DE$47&gt;=$FQ200,DE$47&lt;=$FR200)*(('Summary&amp;Assumptions'!$H$25*$C200)*(1+'Summary&amp;Assumptions'!$J$29)^(DE$46-1))</f>
        <v>0</v>
      </c>
      <c r="DA200" s="588">
        <f>AND(DF$55&gt;0,SUM($E200:CZ200)&lt;'Summary&amp;Assumptions'!$G$32*$B200,$D200&gt;='Summary&amp;Assumptions'!$D$17,DF$47&gt;=$D200,DF$47&lt;=EDATE($D200,'Summary&amp;Assumptions'!$G$32))*$B200+AND(DF$56&lt;'Summary&amp;Assumptions'!$J$31,DF$47&gt;=$FO200,DF$47&lt;=$FP200)*(('Summary&amp;Assumptions'!$H$25*$C200)*(1+'Summary&amp;Assumptions'!$J$29)^(DF$46-1))+AND(DF$56&lt;'Summary&amp;Assumptions'!$J$31,DF$47&gt;=$FQ200,DF$47&lt;=$FR200)*(('Summary&amp;Assumptions'!$H$25*$C200)*(1+'Summary&amp;Assumptions'!$J$29)^(DF$46-1))</f>
        <v>0</v>
      </c>
      <c r="DB200" s="588">
        <f>AND(DG$55&gt;0,SUM($E200:DA200)&lt;'Summary&amp;Assumptions'!$G$32*$B200,$D200&gt;='Summary&amp;Assumptions'!$D$17,DG$47&gt;=$D200,DG$47&lt;=EDATE($D200,'Summary&amp;Assumptions'!$G$32))*$B200+AND(DG$56&lt;'Summary&amp;Assumptions'!$J$31,DG$47&gt;=$FO200,DG$47&lt;=$FP200)*(('Summary&amp;Assumptions'!$H$25*$C200)*(1+'Summary&amp;Assumptions'!$J$29)^(DG$46-1))+AND(DG$56&lt;'Summary&amp;Assumptions'!$J$31,DG$47&gt;=$FQ200,DG$47&lt;=$FR200)*(('Summary&amp;Assumptions'!$H$25*$C200)*(1+'Summary&amp;Assumptions'!$J$29)^(DG$46-1))</f>
        <v>0</v>
      </c>
      <c r="DC200" s="588">
        <f>AND(DH$55&gt;0,SUM($E200:DB200)&lt;'Summary&amp;Assumptions'!$G$32*$B200,$D200&gt;='Summary&amp;Assumptions'!$D$17,DH$47&gt;=$D200,DH$47&lt;=EDATE($D200,'Summary&amp;Assumptions'!$G$32))*$B200+AND(DH$56&lt;'Summary&amp;Assumptions'!$J$31,DH$47&gt;=$FO200,DH$47&lt;=$FP200)*(('Summary&amp;Assumptions'!$H$25*$C200)*(1+'Summary&amp;Assumptions'!$J$29)^(DH$46-1))+AND(DH$56&lt;'Summary&amp;Assumptions'!$J$31,DH$47&gt;=$FQ200,DH$47&lt;=$FR200)*(('Summary&amp;Assumptions'!$H$25*$C200)*(1+'Summary&amp;Assumptions'!$J$29)^(DH$46-1))</f>
        <v>0</v>
      </c>
      <c r="DD200" s="588">
        <f>AND(DI$55&gt;0,SUM($E200:DC200)&lt;'Summary&amp;Assumptions'!$G$32*$B200,$D200&gt;='Summary&amp;Assumptions'!$D$17,DI$47&gt;=$D200,DI$47&lt;=EDATE($D200,'Summary&amp;Assumptions'!$G$32))*$B200+AND(DI$56&lt;'Summary&amp;Assumptions'!$J$31,DI$47&gt;=$FO200,DI$47&lt;=$FP200)*(('Summary&amp;Assumptions'!$H$25*$C200)*(1+'Summary&amp;Assumptions'!$J$29)^(DI$46-1))+AND(DI$56&lt;'Summary&amp;Assumptions'!$J$31,DI$47&gt;=$FQ200,DI$47&lt;=$FR200)*(('Summary&amp;Assumptions'!$H$25*$C200)*(1+'Summary&amp;Assumptions'!$J$29)^(DI$46-1))</f>
        <v>0</v>
      </c>
      <c r="DE200" s="588">
        <f>AND(DJ$55&gt;0,SUM($E200:DD200)&lt;'Summary&amp;Assumptions'!$G$32*$B200,$D200&gt;='Summary&amp;Assumptions'!$D$17,DJ$47&gt;=$D200,DJ$47&lt;=EDATE($D200,'Summary&amp;Assumptions'!$G$32))*$B200+AND(DJ$56&lt;'Summary&amp;Assumptions'!$J$31,DJ$47&gt;=$FO200,DJ$47&lt;=$FP200)*(('Summary&amp;Assumptions'!$H$25*$C200)*(1+'Summary&amp;Assumptions'!$J$29)^(DJ$46-1))+AND(DJ$56&lt;'Summary&amp;Assumptions'!$J$31,DJ$47&gt;=$FQ200,DJ$47&lt;=$FR200)*(('Summary&amp;Assumptions'!$H$25*$C200)*(1+'Summary&amp;Assumptions'!$J$29)^(DJ$46-1))</f>
        <v>0</v>
      </c>
      <c r="DF200" s="588">
        <f>AND(DK$55&gt;0,SUM($E200:DE200)&lt;'Summary&amp;Assumptions'!$G$32*$B200,$D200&gt;='Summary&amp;Assumptions'!$D$17,DK$47&gt;=$D200,DK$47&lt;=EDATE($D200,'Summary&amp;Assumptions'!$G$32))*$B200+AND(DK$56&lt;'Summary&amp;Assumptions'!$J$31,DK$47&gt;=$FO200,DK$47&lt;=$FP200)*(('Summary&amp;Assumptions'!$H$25*$C200)*(1+'Summary&amp;Assumptions'!$J$29)^(DK$46-1))+AND(DK$56&lt;'Summary&amp;Assumptions'!$J$31,DK$47&gt;=$FQ200,DK$47&lt;=$FR200)*(('Summary&amp;Assumptions'!$H$25*$C200)*(1+'Summary&amp;Assumptions'!$J$29)^(DK$46-1))</f>
        <v>0</v>
      </c>
      <c r="DG200" s="588">
        <f>AND(DL$55&gt;0,SUM($E200:DF200)&lt;'Summary&amp;Assumptions'!$G$32*$B200,$D200&gt;='Summary&amp;Assumptions'!$D$17,DL$47&gt;=$D200,DL$47&lt;=EDATE($D200,'Summary&amp;Assumptions'!$G$32))*$B200+AND(DL$56&lt;'Summary&amp;Assumptions'!$J$31,DL$47&gt;=$FO200,DL$47&lt;=$FP200)*(('Summary&amp;Assumptions'!$H$25*$C200)*(1+'Summary&amp;Assumptions'!$J$29)^(DL$46-1))+AND(DL$56&lt;'Summary&amp;Assumptions'!$J$31,DL$47&gt;=$FQ200,DL$47&lt;=$FR200)*(('Summary&amp;Assumptions'!$H$25*$C200)*(1+'Summary&amp;Assumptions'!$J$29)^(DL$46-1))</f>
        <v>0</v>
      </c>
      <c r="DH200" s="588">
        <f>AND(DM$55&gt;0,SUM($E200:DG200)&lt;'Summary&amp;Assumptions'!$G$32*$B200,$D200&gt;='Summary&amp;Assumptions'!$D$17,DM$47&gt;=$D200,DM$47&lt;=EDATE($D200,'Summary&amp;Assumptions'!$G$32))*$B200+AND(DM$56&lt;'Summary&amp;Assumptions'!$J$31,DM$47&gt;=$FO200,DM$47&lt;=$FP200)*(('Summary&amp;Assumptions'!$H$25*$C200)*(1+'Summary&amp;Assumptions'!$J$29)^(DM$46-1))+AND(DM$56&lt;'Summary&amp;Assumptions'!$J$31,DM$47&gt;=$FQ200,DM$47&lt;=$FR200)*(('Summary&amp;Assumptions'!$H$25*$C200)*(1+'Summary&amp;Assumptions'!$J$29)^(DM$46-1))</f>
        <v>0</v>
      </c>
      <c r="DI200" s="588">
        <f>AND(DN$55&gt;0,SUM($E200:DH200)&lt;'Summary&amp;Assumptions'!$G$32*$B200,$D200&gt;='Summary&amp;Assumptions'!$D$17,DN$47&gt;=$D200,DN$47&lt;=EDATE($D200,'Summary&amp;Assumptions'!$G$32))*$B200+AND(DN$56&lt;'Summary&amp;Assumptions'!$J$31,DN$47&gt;=$FO200,DN$47&lt;=$FP200)*(('Summary&amp;Assumptions'!$H$25*$C200)*(1+'Summary&amp;Assumptions'!$J$29)^(DN$46-1))+AND(DN$56&lt;'Summary&amp;Assumptions'!$J$31,DN$47&gt;=$FQ200,DN$47&lt;=$FR200)*(('Summary&amp;Assumptions'!$H$25*$C200)*(1+'Summary&amp;Assumptions'!$J$29)^(DN$46-1))</f>
        <v>0</v>
      </c>
      <c r="DJ200" s="588">
        <f>AND(DO$55&gt;0,SUM($E200:DI200)&lt;'Summary&amp;Assumptions'!$G$32*$B200,$D200&gt;='Summary&amp;Assumptions'!$D$17,DO$47&gt;=$D200,DO$47&lt;=EDATE($D200,'Summary&amp;Assumptions'!$G$32))*$B200+AND(DO$56&lt;'Summary&amp;Assumptions'!$J$31,DO$47&gt;=$FO200,DO$47&lt;=$FP200)*(('Summary&amp;Assumptions'!$H$25*$C200)*(1+'Summary&amp;Assumptions'!$J$29)^(DO$46-1))+AND(DO$56&lt;'Summary&amp;Assumptions'!$J$31,DO$47&gt;=$FQ200,DO$47&lt;=$FR200)*(('Summary&amp;Assumptions'!$H$25*$C200)*(1+'Summary&amp;Assumptions'!$J$29)^(DO$46-1))</f>
        <v>0</v>
      </c>
      <c r="DK200" s="588">
        <f>AND(DP$55&gt;0,SUM($E200:DJ200)&lt;'Summary&amp;Assumptions'!$G$32*$B200,$D200&gt;='Summary&amp;Assumptions'!$D$17,DP$47&gt;=$D200,DP$47&lt;=EDATE($D200,'Summary&amp;Assumptions'!$G$32))*$B200+AND(DP$56&lt;'Summary&amp;Assumptions'!$J$31,DP$47&gt;=$FO200,DP$47&lt;=$FP200)*(('Summary&amp;Assumptions'!$H$25*$C200)*(1+'Summary&amp;Assumptions'!$J$29)^(DP$46-1))+AND(DP$56&lt;'Summary&amp;Assumptions'!$J$31,DP$47&gt;=$FQ200,DP$47&lt;=$FR200)*(('Summary&amp;Assumptions'!$H$25*$C200)*(1+'Summary&amp;Assumptions'!$J$29)^(DP$46-1))</f>
        <v>0</v>
      </c>
      <c r="DL200" s="588">
        <f>AND(DQ$55&gt;0,SUM($E200:DK200)&lt;'Summary&amp;Assumptions'!$G$32*$B200,$D200&gt;='Summary&amp;Assumptions'!$D$17,DQ$47&gt;=$D200,DQ$47&lt;=EDATE($D200,'Summary&amp;Assumptions'!$G$32))*$B200+AND(DQ$56&lt;'Summary&amp;Assumptions'!$J$31,DQ$47&gt;=$FO200,DQ$47&lt;=$FP200)*(('Summary&amp;Assumptions'!$H$25*$C200)*(1+'Summary&amp;Assumptions'!$J$29)^(DQ$46-1))+AND(DQ$56&lt;'Summary&amp;Assumptions'!$J$31,DQ$47&gt;=$FQ200,DQ$47&lt;=$FR200)*(('Summary&amp;Assumptions'!$H$25*$C200)*(1+'Summary&amp;Assumptions'!$J$29)^(DQ$46-1))</f>
        <v>0</v>
      </c>
      <c r="DM200" s="588">
        <f>AND(DR$55&gt;0,SUM($E200:DL200)&lt;'Summary&amp;Assumptions'!$G$32*$B200,$D200&gt;='Summary&amp;Assumptions'!$D$17,DR$47&gt;=$D200,DR$47&lt;=EDATE($D200,'Summary&amp;Assumptions'!$G$32))*$B200+AND(DR$56&lt;'Summary&amp;Assumptions'!$J$31,DR$47&gt;=$FO200,DR$47&lt;=$FP200)*(('Summary&amp;Assumptions'!$H$25*$C200)*(1+'Summary&amp;Assumptions'!$J$29)^(DR$46-1))+AND(DR$56&lt;'Summary&amp;Assumptions'!$J$31,DR$47&gt;=$FQ200,DR$47&lt;=$FR200)*(('Summary&amp;Assumptions'!$H$25*$C200)*(1+'Summary&amp;Assumptions'!$J$29)^(DR$46-1))</f>
        <v>0</v>
      </c>
      <c r="DN200" s="588">
        <f>AND(DS$55&gt;0,SUM($E200:DM200)&lt;'Summary&amp;Assumptions'!$G$32*$B200,$D200&gt;='Summary&amp;Assumptions'!$D$17,DS$47&gt;=$D200,DS$47&lt;=EDATE($D200,'Summary&amp;Assumptions'!$G$32))*$B200+AND(DS$56&lt;'Summary&amp;Assumptions'!$J$31,DS$47&gt;=$FO200,DS$47&lt;=$FP200)*(('Summary&amp;Assumptions'!$H$25*$C200)*(1+'Summary&amp;Assumptions'!$J$29)^(DS$46-1))+AND(DS$56&lt;'Summary&amp;Assumptions'!$J$31,DS$47&gt;=$FQ200,DS$47&lt;=$FR200)*(('Summary&amp;Assumptions'!$H$25*$C200)*(1+'Summary&amp;Assumptions'!$J$29)^(DS$46-1))</f>
        <v>0</v>
      </c>
      <c r="DO200" s="588">
        <f>AND(DT$55&gt;0,SUM($E200:DN200)&lt;'Summary&amp;Assumptions'!$G$32*$B200,$D200&gt;='Summary&amp;Assumptions'!$D$17,DT$47&gt;=$D200,DT$47&lt;=EDATE($D200,'Summary&amp;Assumptions'!$G$32))*$B200+AND(DT$56&lt;'Summary&amp;Assumptions'!$J$31,DT$47&gt;=$FO200,DT$47&lt;=$FP200)*(('Summary&amp;Assumptions'!$H$25*$C200)*(1+'Summary&amp;Assumptions'!$J$29)^(DT$46-1))+AND(DT$56&lt;'Summary&amp;Assumptions'!$J$31,DT$47&gt;=$FQ200,DT$47&lt;=$FR200)*(('Summary&amp;Assumptions'!$H$25*$C200)*(1+'Summary&amp;Assumptions'!$J$29)^(DT$46-1))</f>
        <v>0</v>
      </c>
      <c r="DP200" s="588">
        <f>AND(DU$55&gt;0,SUM($E200:DO200)&lt;'Summary&amp;Assumptions'!$G$32*$B200,$D200&gt;='Summary&amp;Assumptions'!$D$17,DU$47&gt;=$D200,DU$47&lt;=EDATE($D200,'Summary&amp;Assumptions'!$G$32))*$B200+AND(DU$56&lt;'Summary&amp;Assumptions'!$J$31,DU$47&gt;=$FO200,DU$47&lt;=$FP200)*(('Summary&amp;Assumptions'!$H$25*$C200)*(1+'Summary&amp;Assumptions'!$J$29)^(DU$46-1))+AND(DU$56&lt;'Summary&amp;Assumptions'!$J$31,DU$47&gt;=$FQ200,DU$47&lt;=$FR200)*(('Summary&amp;Assumptions'!$H$25*$C200)*(1+'Summary&amp;Assumptions'!$J$29)^(DU$46-1))</f>
        <v>0</v>
      </c>
      <c r="DQ200" s="588">
        <f>AND(DV$55&gt;0,SUM($E200:DP200)&lt;'Summary&amp;Assumptions'!$G$32*$B200,$D200&gt;='Summary&amp;Assumptions'!$D$17,DV$47&gt;=$D200,DV$47&lt;=EDATE($D200,'Summary&amp;Assumptions'!$G$32))*$B200+AND(DV$56&lt;'Summary&amp;Assumptions'!$J$31,DV$47&gt;=$FO200,DV$47&lt;=$FP200)*(('Summary&amp;Assumptions'!$H$25*$C200)*(1+'Summary&amp;Assumptions'!$J$29)^(DV$46-1))+AND(DV$56&lt;'Summary&amp;Assumptions'!$J$31,DV$47&gt;=$FQ200,DV$47&lt;=$FR200)*(('Summary&amp;Assumptions'!$H$25*$C200)*(1+'Summary&amp;Assumptions'!$J$29)^(DV$46-1))</f>
        <v>0</v>
      </c>
      <c r="DR200" s="588">
        <f>AND(DW$55&gt;0,SUM($E200:DQ200)&lt;'Summary&amp;Assumptions'!$G$32*$B200,$D200&gt;='Summary&amp;Assumptions'!$D$17,DW$47&gt;=$D200,DW$47&lt;=EDATE($D200,'Summary&amp;Assumptions'!$G$32))*$B200+AND(DW$56&lt;'Summary&amp;Assumptions'!$J$31,DW$47&gt;=$FO200,DW$47&lt;=$FP200)*(('Summary&amp;Assumptions'!$H$25*$C200)*(1+'Summary&amp;Assumptions'!$J$29)^(DW$46-1))+AND(DW$56&lt;'Summary&amp;Assumptions'!$J$31,DW$47&gt;=$FQ200,DW$47&lt;=$FR200)*(('Summary&amp;Assumptions'!$H$25*$C200)*(1+'Summary&amp;Assumptions'!$J$29)^(DW$46-1))</f>
        <v>0</v>
      </c>
      <c r="DS200" s="588">
        <f>AND(DX$55&gt;0,SUM($E200:DR200)&lt;'Summary&amp;Assumptions'!$G$32*$B200,$D200&gt;='Summary&amp;Assumptions'!$D$17,DX$47&gt;=$D200,DX$47&lt;=EDATE($D200,'Summary&amp;Assumptions'!$G$32))*$B200+AND(DX$56&lt;'Summary&amp;Assumptions'!$J$31,DX$47&gt;=$FO200,DX$47&lt;=$FP200)*(('Summary&amp;Assumptions'!$H$25*$C200)*(1+'Summary&amp;Assumptions'!$J$29)^(DX$46-1))+AND(DX$56&lt;'Summary&amp;Assumptions'!$J$31,DX$47&gt;=$FQ200,DX$47&lt;=$FR200)*(('Summary&amp;Assumptions'!$H$25*$C200)*(1+'Summary&amp;Assumptions'!$J$29)^(DX$46-1))</f>
        <v>0</v>
      </c>
      <c r="DT200" s="588">
        <f>AND(DY$55&gt;0,SUM($E200:DS200)&lt;'Summary&amp;Assumptions'!$G$32*$B200,$D200&gt;='Summary&amp;Assumptions'!$D$17,DY$47&gt;=$D200,DY$47&lt;=EDATE($D200,'Summary&amp;Assumptions'!$G$32))*$B200+AND(DY$56&lt;'Summary&amp;Assumptions'!$J$31,DY$47&gt;=$FO200,DY$47&lt;=$FP200)*(('Summary&amp;Assumptions'!$H$25*$C200)*(1+'Summary&amp;Assumptions'!$J$29)^(DY$46-1))+AND(DY$56&lt;'Summary&amp;Assumptions'!$J$31,DY$47&gt;=$FQ200,DY$47&lt;=$FR200)*(('Summary&amp;Assumptions'!$H$25*$C200)*(1+'Summary&amp;Assumptions'!$J$29)^(DY$46-1))</f>
        <v>0</v>
      </c>
      <c r="DU200" s="588">
        <f>AND(DZ$55&gt;0,SUM($E200:DT200)&lt;'Summary&amp;Assumptions'!$G$32*$B200,$D200&gt;='Summary&amp;Assumptions'!$D$17,DZ$47&gt;=$D200,DZ$47&lt;=EDATE($D200,'Summary&amp;Assumptions'!$G$32))*$B200+AND(DZ$56&lt;'Summary&amp;Assumptions'!$J$31,DZ$47&gt;=$FO200,DZ$47&lt;=$FP200)*(('Summary&amp;Assumptions'!$H$25*$C200)*(1+'Summary&amp;Assumptions'!$J$29)^(DZ$46-1))+AND(DZ$56&lt;'Summary&amp;Assumptions'!$J$31,DZ$47&gt;=$FQ200,DZ$47&lt;=$FR200)*(('Summary&amp;Assumptions'!$H$25*$C200)*(1+'Summary&amp;Assumptions'!$J$29)^(DZ$46-1))</f>
        <v>0</v>
      </c>
      <c r="DV200" s="588">
        <f>AND(EA$55&gt;0,SUM($E200:DU200)&lt;'Summary&amp;Assumptions'!$G$32*$B200,$D200&gt;='Summary&amp;Assumptions'!$D$17,EA$47&gt;=$D200,EA$47&lt;=EDATE($D200,'Summary&amp;Assumptions'!$G$32))*$B200+AND(EA$56&lt;'Summary&amp;Assumptions'!$J$31,EA$47&gt;=$FO200,EA$47&lt;=$FP200)*(('Summary&amp;Assumptions'!$H$25*$C200)*(1+'Summary&amp;Assumptions'!$J$29)^(EA$46-1))+AND(EA$56&lt;'Summary&amp;Assumptions'!$J$31,EA$47&gt;=$FQ200,EA$47&lt;=$FR200)*(('Summary&amp;Assumptions'!$H$25*$C200)*(1+'Summary&amp;Assumptions'!$J$29)^(EA$46-1))</f>
        <v>0</v>
      </c>
      <c r="DW200" s="588">
        <f>AND(EB$55&gt;0,SUM($E200:DV200)&lt;'Summary&amp;Assumptions'!$G$32*$B200,$D200&gt;='Summary&amp;Assumptions'!$D$17,EB$47&gt;=$D200,EB$47&lt;=EDATE($D200,'Summary&amp;Assumptions'!$G$32))*$B200+AND(EB$56&lt;'Summary&amp;Assumptions'!$J$31,EB$47&gt;=$FO200,EB$47&lt;=$FP200)*(('Summary&amp;Assumptions'!$H$25*$C200)*(1+'Summary&amp;Assumptions'!$J$29)^(EB$46-1))+AND(EB$56&lt;'Summary&amp;Assumptions'!$J$31,EB$47&gt;=$FQ200,EB$47&lt;=$FR200)*(('Summary&amp;Assumptions'!$H$25*$C200)*(1+'Summary&amp;Assumptions'!$J$29)^(EB$46-1))</f>
        <v>0</v>
      </c>
      <c r="DX200" s="588">
        <f>AND(EC$55&gt;0,SUM($E200:DW200)&lt;'Summary&amp;Assumptions'!$G$32*$B200,$D200&gt;='Summary&amp;Assumptions'!$D$17,EC$47&gt;=$D200,EC$47&lt;=EDATE($D200,'Summary&amp;Assumptions'!$G$32))*$B200+AND(EC$56&lt;'Summary&amp;Assumptions'!$J$31,EC$47&gt;=$FO200,EC$47&lt;=$FP200)*(('Summary&amp;Assumptions'!$H$25*$C200)*(1+'Summary&amp;Assumptions'!$J$29)^(EC$46-1))+AND(EC$56&lt;'Summary&amp;Assumptions'!$J$31,EC$47&gt;=$FQ200,EC$47&lt;=$FR200)*(('Summary&amp;Assumptions'!$H$25*$C200)*(1+'Summary&amp;Assumptions'!$J$29)^(EC$46-1))</f>
        <v>0</v>
      </c>
      <c r="DY200" s="588">
        <f>AND(ED$55&gt;0,SUM($E200:DX200)&lt;'Summary&amp;Assumptions'!$G$32*$B200,$D200&gt;='Summary&amp;Assumptions'!$D$17,ED$47&gt;=$D200,ED$47&lt;=EDATE($D200,'Summary&amp;Assumptions'!$G$32))*$B200+AND(ED$56&lt;'Summary&amp;Assumptions'!$J$31,ED$47&gt;=$FO200,ED$47&lt;=$FP200)*(('Summary&amp;Assumptions'!$H$25*$C200)*(1+'Summary&amp;Assumptions'!$J$29)^(ED$46-1))+AND(ED$56&lt;'Summary&amp;Assumptions'!$J$31,ED$47&gt;=$FQ200,ED$47&lt;=$FR200)*(('Summary&amp;Assumptions'!$H$25*$C200)*(1+'Summary&amp;Assumptions'!$J$29)^(ED$46-1))</f>
        <v>0</v>
      </c>
      <c r="DZ200" s="588">
        <f>AND(EE$55&gt;0,SUM($E200:DY200)&lt;'Summary&amp;Assumptions'!$G$32*$B200,$D200&gt;='Summary&amp;Assumptions'!$D$17,EE$47&gt;=$D200,EE$47&lt;=EDATE($D200,'Summary&amp;Assumptions'!$G$32))*$B200+AND(EE$56&lt;'Summary&amp;Assumptions'!$J$31,EE$47&gt;=$FO200,EE$47&lt;=$FP200)*(('Summary&amp;Assumptions'!$H$25*$C200)*(1+'Summary&amp;Assumptions'!$J$29)^(EE$46-1))+AND(EE$56&lt;'Summary&amp;Assumptions'!$J$31,EE$47&gt;=$FQ200,EE$47&lt;=$FR200)*(('Summary&amp;Assumptions'!$H$25*$C200)*(1+'Summary&amp;Assumptions'!$J$29)^(EE$46-1))</f>
        <v>0</v>
      </c>
      <c r="EA200" s="588">
        <f>AND(EF$55&gt;0,SUM($E200:DZ200)&lt;'Summary&amp;Assumptions'!$G$32*$B200,$D200&gt;='Summary&amp;Assumptions'!$D$17,EF$47&gt;=$D200,EF$47&lt;=EDATE($D200,'Summary&amp;Assumptions'!$G$32))*$B200+AND(EF$56&lt;'Summary&amp;Assumptions'!$J$31,EF$47&gt;=$FO200,EF$47&lt;=$FP200)*(('Summary&amp;Assumptions'!$H$25*$C200)*(1+'Summary&amp;Assumptions'!$J$29)^(EF$46-1))+AND(EF$56&lt;'Summary&amp;Assumptions'!$J$31,EF$47&gt;=$FQ200,EF$47&lt;=$FR200)*(('Summary&amp;Assumptions'!$H$25*$C200)*(1+'Summary&amp;Assumptions'!$J$29)^(EF$46-1))</f>
        <v>0</v>
      </c>
      <c r="EB200" s="588">
        <f>AND(EG$55&gt;0,SUM($E200:EA200)&lt;'Summary&amp;Assumptions'!$G$32*$B200,$D200&gt;='Summary&amp;Assumptions'!$D$17,EG$47&gt;=$D200,EG$47&lt;=EDATE($D200,'Summary&amp;Assumptions'!$G$32))*$B200+AND(EG$56&lt;'Summary&amp;Assumptions'!$J$31,EG$47&gt;=$FO200,EG$47&lt;=$FP200)*(('Summary&amp;Assumptions'!$H$25*$C200)*(1+'Summary&amp;Assumptions'!$J$29)^(EG$46-1))+AND(EG$56&lt;'Summary&amp;Assumptions'!$J$31,EG$47&gt;=$FQ200,EG$47&lt;=$FR200)*(('Summary&amp;Assumptions'!$H$25*$C200)*(1+'Summary&amp;Assumptions'!$J$29)^(EG$46-1))</f>
        <v>0</v>
      </c>
      <c r="EC200" s="588">
        <f>AND(EH$55&gt;0,SUM($E200:EB200)&lt;'Summary&amp;Assumptions'!$G$32*$B200,$D200&gt;='Summary&amp;Assumptions'!$D$17,EH$47&gt;=$D200,EH$47&lt;=EDATE($D200,'Summary&amp;Assumptions'!$G$32))*$B200+AND(EH$56&lt;'Summary&amp;Assumptions'!$J$31,EH$47&gt;=$FO200,EH$47&lt;=$FP200)*(('Summary&amp;Assumptions'!$H$25*$C200)*(1+'Summary&amp;Assumptions'!$J$29)^(EH$46-1))+AND(EH$56&lt;'Summary&amp;Assumptions'!$J$31,EH$47&gt;=$FQ200,EH$47&lt;=$FR200)*(('Summary&amp;Assumptions'!$H$25*$C200)*(1+'Summary&amp;Assumptions'!$J$29)^(EH$46-1))</f>
        <v>0</v>
      </c>
      <c r="ED200" s="588">
        <f>AND(EI$55&gt;0,SUM($E200:EC200)&lt;'Summary&amp;Assumptions'!$G$32*$B200,$D200&gt;='Summary&amp;Assumptions'!$D$17,EI$47&gt;=$D200,EI$47&lt;=EDATE($D200,'Summary&amp;Assumptions'!$G$32))*$B200+AND(EI$56&lt;'Summary&amp;Assumptions'!$J$31,EI$47&gt;=$FO200,EI$47&lt;=$FP200)*(('Summary&amp;Assumptions'!$H$25*$C200)*(1+'Summary&amp;Assumptions'!$J$29)^(EI$46-1))+AND(EI$56&lt;'Summary&amp;Assumptions'!$J$31,EI$47&gt;=$FQ200,EI$47&lt;=$FR200)*(('Summary&amp;Assumptions'!$H$25*$C200)*(1+'Summary&amp;Assumptions'!$J$29)^(EI$46-1))</f>
        <v>0</v>
      </c>
      <c r="EE200" s="588">
        <f>AND(EJ$55&gt;0,SUM($E200:ED200)&lt;'Summary&amp;Assumptions'!$G$32*$B200,$D200&gt;='Summary&amp;Assumptions'!$D$17,EJ$47&gt;=$D200,EJ$47&lt;=EDATE($D200,'Summary&amp;Assumptions'!$G$32))*$B200+AND(EJ$56&lt;'Summary&amp;Assumptions'!$J$31,EJ$47&gt;=$FO200,EJ$47&lt;=$FP200)*(('Summary&amp;Assumptions'!$H$25*$C200)*(1+'Summary&amp;Assumptions'!$J$29)^(EJ$46-1))+AND(EJ$56&lt;'Summary&amp;Assumptions'!$J$31,EJ$47&gt;=$FQ200,EJ$47&lt;=$FR200)*(('Summary&amp;Assumptions'!$H$25*$C200)*(1+'Summary&amp;Assumptions'!$J$29)^(EJ$46-1))</f>
        <v>0</v>
      </c>
      <c r="EF200" s="588">
        <f>AND(EK$55&gt;0,SUM($E200:EE200)&lt;'Summary&amp;Assumptions'!$G$32*$B200,$D200&gt;='Summary&amp;Assumptions'!$D$17,EK$47&gt;=$D200,EK$47&lt;=EDATE($D200,'Summary&amp;Assumptions'!$G$32))*$B200+AND(EK$56&lt;'Summary&amp;Assumptions'!$J$31,EK$47&gt;=$FO200,EK$47&lt;=$FP200)*(('Summary&amp;Assumptions'!$H$25*$C200)*(1+'Summary&amp;Assumptions'!$J$29)^(EK$46-1))+AND(EK$56&lt;'Summary&amp;Assumptions'!$J$31,EK$47&gt;=$FQ200,EK$47&lt;=$FR200)*(('Summary&amp;Assumptions'!$H$25*$C200)*(1+'Summary&amp;Assumptions'!$J$29)^(EK$46-1))</f>
        <v>0</v>
      </c>
      <c r="EG200" s="588">
        <f>AND(EL$55&gt;0,SUM($E200:EF200)&lt;'Summary&amp;Assumptions'!$G$32*$B200,$D200&gt;='Summary&amp;Assumptions'!$D$17,EL$47&gt;=$D200,EL$47&lt;=EDATE($D200,'Summary&amp;Assumptions'!$G$32))*$B200+AND(EL$56&lt;'Summary&amp;Assumptions'!$J$31,EL$47&gt;=$FO200,EL$47&lt;=$FP200)*(('Summary&amp;Assumptions'!$H$25*$C200)*(1+'Summary&amp;Assumptions'!$J$29)^(EL$46-1))+AND(EL$56&lt;'Summary&amp;Assumptions'!$J$31,EL$47&gt;=$FQ200,EL$47&lt;=$FR200)*(('Summary&amp;Assumptions'!$H$25*$C200)*(1+'Summary&amp;Assumptions'!$J$29)^(EL$46-1))</f>
        <v>0</v>
      </c>
      <c r="EH200" s="588">
        <f>AND(EM$55&gt;0,SUM($E200:EG200)&lt;'Summary&amp;Assumptions'!$G$32*$B200,$D200&gt;='Summary&amp;Assumptions'!$D$17,EM$47&gt;=$D200,EM$47&lt;=EDATE($D200,'Summary&amp;Assumptions'!$G$32))*$B200+AND(EM$56&lt;'Summary&amp;Assumptions'!$J$31,EM$47&gt;=$FO200,EM$47&lt;=$FP200)*(('Summary&amp;Assumptions'!$H$25*$C200)*(1+'Summary&amp;Assumptions'!$J$29)^(EM$46-1))+AND(EM$56&lt;'Summary&amp;Assumptions'!$J$31,EM$47&gt;=$FQ200,EM$47&lt;=$FR200)*(('Summary&amp;Assumptions'!$H$25*$C200)*(1+'Summary&amp;Assumptions'!$J$29)^(EM$46-1))</f>
        <v>0</v>
      </c>
      <c r="EI200" s="588">
        <f>AND(EN$55&gt;0,SUM($E200:EH200)&lt;'Summary&amp;Assumptions'!$G$32*$B200,$D200&gt;='Summary&amp;Assumptions'!$D$17,EN$47&gt;=$D200,EN$47&lt;=EDATE($D200,'Summary&amp;Assumptions'!$G$32))*$B200+AND(EN$56&lt;'Summary&amp;Assumptions'!$J$31,EN$47&gt;=$FO200,EN$47&lt;=$FP200)*(('Summary&amp;Assumptions'!$H$25*$C200)*(1+'Summary&amp;Assumptions'!$J$29)^(EN$46-1))+AND(EN$56&lt;'Summary&amp;Assumptions'!$J$31,EN$47&gt;=$FQ200,EN$47&lt;=$FR200)*(('Summary&amp;Assumptions'!$H$25*$C200)*(1+'Summary&amp;Assumptions'!$J$29)^(EN$46-1))</f>
        <v>0</v>
      </c>
      <c r="EJ200" s="588">
        <f>AND(EO$55&gt;0,SUM($E200:EI200)&lt;'Summary&amp;Assumptions'!$G$32*$B200,$D200&gt;='Summary&amp;Assumptions'!$D$17,EO$47&gt;=$D200,EO$47&lt;=EDATE($D200,'Summary&amp;Assumptions'!$G$32))*$B200+AND(EO$56&lt;'Summary&amp;Assumptions'!$J$31,EO$47&gt;=$FO200,EO$47&lt;=$FP200)*(('Summary&amp;Assumptions'!$H$25*$C200)*(1+'Summary&amp;Assumptions'!$J$29)^(EO$46-1))+AND(EO$56&lt;'Summary&amp;Assumptions'!$J$31,EO$47&gt;=$FQ200,EO$47&lt;=$FR200)*(('Summary&amp;Assumptions'!$H$25*$C200)*(1+'Summary&amp;Assumptions'!$J$29)^(EO$46-1))</f>
        <v>0</v>
      </c>
      <c r="EK200" s="588">
        <f>AND(EP$55&gt;0,SUM($E200:EJ200)&lt;'Summary&amp;Assumptions'!$G$32*$B200,$D200&gt;='Summary&amp;Assumptions'!$D$17,EP$47&gt;=$D200,EP$47&lt;=EDATE($D200,'Summary&amp;Assumptions'!$G$32))*$B200+AND(EP$56&lt;'Summary&amp;Assumptions'!$J$31,EP$47&gt;=$FO200,EP$47&lt;=$FP200)*(('Summary&amp;Assumptions'!$H$25*$C200)*(1+'Summary&amp;Assumptions'!$J$29)^(EP$46-1))+AND(EP$56&lt;'Summary&amp;Assumptions'!$J$31,EP$47&gt;=$FQ200,EP$47&lt;=$FR200)*(('Summary&amp;Assumptions'!$H$25*$C200)*(1+'Summary&amp;Assumptions'!$J$29)^(EP$46-1))</f>
        <v>0</v>
      </c>
      <c r="EL200" s="588">
        <f>AND(EQ$55&gt;0,SUM($E200:EK200)&lt;'Summary&amp;Assumptions'!$G$32*$B200,$D200&gt;='Summary&amp;Assumptions'!$D$17,EQ$47&gt;=$D200,EQ$47&lt;=EDATE($D200,'Summary&amp;Assumptions'!$G$32))*$B200+AND(EQ$56&lt;'Summary&amp;Assumptions'!$J$31,EQ$47&gt;=$FO200,EQ$47&lt;=$FP200)*(('Summary&amp;Assumptions'!$H$25*$C200)*(1+'Summary&amp;Assumptions'!$J$29)^(EQ$46-1))+AND(EQ$56&lt;'Summary&amp;Assumptions'!$J$31,EQ$47&gt;=$FQ200,EQ$47&lt;=$FR200)*(('Summary&amp;Assumptions'!$H$25*$C200)*(1+'Summary&amp;Assumptions'!$J$29)^(EQ$46-1))</f>
        <v>0</v>
      </c>
      <c r="EM200" s="588">
        <f>AND(ER$55&gt;0,SUM($E200:EL200)&lt;'Summary&amp;Assumptions'!$G$32*$B200,$D200&gt;='Summary&amp;Assumptions'!$D$17,ER$47&gt;=$D200,ER$47&lt;=EDATE($D200,'Summary&amp;Assumptions'!$G$32))*$B200+AND(ER$56&lt;'Summary&amp;Assumptions'!$J$31,ER$47&gt;=$FO200,ER$47&lt;=$FP200)*(('Summary&amp;Assumptions'!$H$25*$C200)*(1+'Summary&amp;Assumptions'!$J$29)^(ER$46-1))+AND(ER$56&lt;'Summary&amp;Assumptions'!$J$31,ER$47&gt;=$FQ200,ER$47&lt;=$FR200)*(('Summary&amp;Assumptions'!$H$25*$C200)*(1+'Summary&amp;Assumptions'!$J$29)^(ER$46-1))</f>
        <v>0</v>
      </c>
      <c r="EN200" s="588">
        <f>AND(ES$55&gt;0,SUM($E200:EM200)&lt;'Summary&amp;Assumptions'!$G$32*$B200,$D200&gt;='Summary&amp;Assumptions'!$D$17,ES$47&gt;=$D200,ES$47&lt;=EDATE($D200,'Summary&amp;Assumptions'!$G$32))*$B200+AND(ES$56&lt;'Summary&amp;Assumptions'!$J$31,ES$47&gt;=$FO200,ES$47&lt;=$FP200)*(('Summary&amp;Assumptions'!$H$25*$C200)*(1+'Summary&amp;Assumptions'!$J$29)^(ES$46-1))+AND(ES$56&lt;'Summary&amp;Assumptions'!$J$31,ES$47&gt;=$FQ200,ES$47&lt;=$FR200)*(('Summary&amp;Assumptions'!$H$25*$C200)*(1+'Summary&amp;Assumptions'!$J$29)^(ES$46-1))</f>
        <v>0</v>
      </c>
      <c r="EO200" s="588">
        <f>AND(ET$55&gt;0,SUM($E200:EN200)&lt;'Summary&amp;Assumptions'!$G$32*$B200,$D200&gt;='Summary&amp;Assumptions'!$D$17,ET$47&gt;=$D200,ET$47&lt;=EDATE($D200,'Summary&amp;Assumptions'!$G$32))*$B200+AND(ET$56&lt;'Summary&amp;Assumptions'!$J$31,ET$47&gt;=$FO200,ET$47&lt;=$FP200)*(('Summary&amp;Assumptions'!$H$25*$C200)*(1+'Summary&amp;Assumptions'!$J$29)^(ET$46-1))+AND(ET$56&lt;'Summary&amp;Assumptions'!$J$31,ET$47&gt;=$FQ200,ET$47&lt;=$FR200)*(('Summary&amp;Assumptions'!$H$25*$C200)*(1+'Summary&amp;Assumptions'!$J$29)^(ET$46-1))</f>
        <v>0</v>
      </c>
      <c r="EP200" s="588">
        <f>AND(EU$55&gt;0,SUM($E200:EO200)&lt;'Summary&amp;Assumptions'!$G$32*$B200,$D200&gt;='Summary&amp;Assumptions'!$D$17,EU$47&gt;=$D200,EU$47&lt;=EDATE($D200,'Summary&amp;Assumptions'!$G$32))*$B200+AND(EU$56&lt;'Summary&amp;Assumptions'!$J$31,EU$47&gt;=$FO200,EU$47&lt;=$FP200)*(('Summary&amp;Assumptions'!$H$25*$C200)*(1+'Summary&amp;Assumptions'!$J$29)^(EU$46-1))+AND(EU$56&lt;'Summary&amp;Assumptions'!$J$31,EU$47&gt;=$FQ200,EU$47&lt;=$FR200)*(('Summary&amp;Assumptions'!$H$25*$C200)*(1+'Summary&amp;Assumptions'!$J$29)^(EU$46-1))</f>
        <v>0</v>
      </c>
      <c r="EQ200" s="588">
        <f>AND(EV$55&gt;0,SUM($E200:EP200)&lt;'Summary&amp;Assumptions'!$G$32*$B200,$D200&gt;='Summary&amp;Assumptions'!$D$17,EV$47&gt;=$D200,EV$47&lt;=EDATE($D200,'Summary&amp;Assumptions'!$G$32))*$B200+AND(EV$56&lt;'Summary&amp;Assumptions'!$J$31,EV$47&gt;=$FO200,EV$47&lt;=$FP200)*(('Summary&amp;Assumptions'!$H$25*$C200)*(1+'Summary&amp;Assumptions'!$J$29)^(EV$46-1))+AND(EV$56&lt;'Summary&amp;Assumptions'!$J$31,EV$47&gt;=$FQ200,EV$47&lt;=$FR200)*(('Summary&amp;Assumptions'!$H$25*$C200)*(1+'Summary&amp;Assumptions'!$J$29)^(EV$46-1))</f>
        <v>0</v>
      </c>
      <c r="ER200" s="588">
        <f>AND(EW$55&gt;0,SUM($E200:EQ200)&lt;'Summary&amp;Assumptions'!$G$32*$B200,$D200&gt;='Summary&amp;Assumptions'!$D$17,EW$47&gt;=$D200,EW$47&lt;=EDATE($D200,'Summary&amp;Assumptions'!$G$32))*$B200+AND(EW$56&lt;'Summary&amp;Assumptions'!$J$31,EW$47&gt;=$FO200,EW$47&lt;=$FP200)*(('Summary&amp;Assumptions'!$H$25*$C200)*(1+'Summary&amp;Assumptions'!$J$29)^(EW$46-1))+AND(EW$56&lt;'Summary&amp;Assumptions'!$J$31,EW$47&gt;=$FQ200,EW$47&lt;=$FR200)*(('Summary&amp;Assumptions'!$H$25*$C200)*(1+'Summary&amp;Assumptions'!$J$29)^(EW$46-1))</f>
        <v>0</v>
      </c>
      <c r="ES200" s="588">
        <f>AND(EX$55&gt;0,SUM($E200:ER200)&lt;'Summary&amp;Assumptions'!$G$32*$B200,$D200&gt;='Summary&amp;Assumptions'!$D$17,EX$47&gt;=$D200,EX$47&lt;=EDATE($D200,'Summary&amp;Assumptions'!$G$32))*$B200+AND(EX$56&lt;'Summary&amp;Assumptions'!$J$31,EX$47&gt;=$FO200,EX$47&lt;=$FP200)*(('Summary&amp;Assumptions'!$H$25*$C200)*(1+'Summary&amp;Assumptions'!$J$29)^(EX$46-1))+AND(EX$56&lt;'Summary&amp;Assumptions'!$J$31,EX$47&gt;=$FQ200,EX$47&lt;=$FR200)*(('Summary&amp;Assumptions'!$H$25*$C200)*(1+'Summary&amp;Assumptions'!$J$29)^(EX$46-1))</f>
        <v>0</v>
      </c>
      <c r="ET200" s="588">
        <f>AND(EY$55&gt;0,SUM($E200:ES200)&lt;'Summary&amp;Assumptions'!$G$32*$B200,$D200&gt;='Summary&amp;Assumptions'!$D$17,EY$47&gt;=$D200,EY$47&lt;=EDATE($D200,'Summary&amp;Assumptions'!$G$32))*$B200+AND(EY$56&lt;'Summary&amp;Assumptions'!$J$31,EY$47&gt;=$FO200,EY$47&lt;=$FP200)*(('Summary&amp;Assumptions'!$H$25*$C200)*(1+'Summary&amp;Assumptions'!$J$29)^(EY$46-1))+AND(EY$56&lt;'Summary&amp;Assumptions'!$J$31,EY$47&gt;=$FQ200,EY$47&lt;=$FR200)*(('Summary&amp;Assumptions'!$H$25*$C200)*(1+'Summary&amp;Assumptions'!$J$29)^(EY$46-1))</f>
        <v>0</v>
      </c>
      <c r="EU200" s="588">
        <f>AND(EZ$55&gt;0,SUM($E200:ET200)&lt;'Summary&amp;Assumptions'!$G$32*$B200,$D200&gt;='Summary&amp;Assumptions'!$D$17,EZ$47&gt;=$D200,EZ$47&lt;=EDATE($D200,'Summary&amp;Assumptions'!$G$32))*$B200+AND(EZ$56&lt;'Summary&amp;Assumptions'!$J$31,EZ$47&gt;=$FO200,EZ$47&lt;=$FP200)*(('Summary&amp;Assumptions'!$H$25*$C200)*(1+'Summary&amp;Assumptions'!$J$29)^(EZ$46-1))+AND(EZ$56&lt;'Summary&amp;Assumptions'!$J$31,EZ$47&gt;=$FQ200,EZ$47&lt;=$FR200)*(('Summary&amp;Assumptions'!$H$25*$C200)*(1+'Summary&amp;Assumptions'!$J$29)^(EZ$46-1))</f>
        <v>0</v>
      </c>
      <c r="EV200" s="588">
        <f>AND(FA$55&gt;0,SUM($E200:EU200)&lt;'Summary&amp;Assumptions'!$G$32*$B200,$D200&gt;='Summary&amp;Assumptions'!$D$17,FA$47&gt;=$D200,FA$47&lt;=EDATE($D200,'Summary&amp;Assumptions'!$G$32))*$B200+AND(FA$56&lt;'Summary&amp;Assumptions'!$J$31,FA$47&gt;=$FO200,FA$47&lt;=$FP200)*(('Summary&amp;Assumptions'!$H$25*$C200)*(1+'Summary&amp;Assumptions'!$J$29)^(FA$46-1))+AND(FA$56&lt;'Summary&amp;Assumptions'!$J$31,FA$47&gt;=$FQ200,FA$47&lt;=$FR200)*(('Summary&amp;Assumptions'!$H$25*$C200)*(1+'Summary&amp;Assumptions'!$J$29)^(FA$46-1))</f>
        <v>0</v>
      </c>
      <c r="EW200" s="588">
        <f>AND(FB$55&gt;0,SUM($E200:EV200)&lt;'Summary&amp;Assumptions'!$G$32*$B200,$D200&gt;='Summary&amp;Assumptions'!$D$17,FB$47&gt;=$D200,FB$47&lt;=EDATE($D200,'Summary&amp;Assumptions'!$G$32))*$B200+AND(FB$56&lt;'Summary&amp;Assumptions'!$J$31,FB$47&gt;=$FO200,FB$47&lt;=$FP200)*(('Summary&amp;Assumptions'!$H$25*$C200)*(1+'Summary&amp;Assumptions'!$J$29)^(FB$46-1))+AND(FB$56&lt;'Summary&amp;Assumptions'!$J$31,FB$47&gt;=$FQ200,FB$47&lt;=$FR200)*(('Summary&amp;Assumptions'!$H$25*$C200)*(1+'Summary&amp;Assumptions'!$J$29)^(FB$46-1))</f>
        <v>0</v>
      </c>
      <c r="EX200" s="588">
        <f>AND(FC$55&gt;0,SUM($E200:EW200)&lt;'Summary&amp;Assumptions'!$G$32*$B200,$D200&gt;='Summary&amp;Assumptions'!$D$17,FC$47&gt;=$D200,FC$47&lt;=EDATE($D200,'Summary&amp;Assumptions'!$G$32))*$B200+AND(FC$56&lt;'Summary&amp;Assumptions'!$J$31,FC$47&gt;=$FO200,FC$47&lt;=$FP200)*(('Summary&amp;Assumptions'!$H$25*$C200)*(1+'Summary&amp;Assumptions'!$J$29)^(FC$46-1))+AND(FC$56&lt;'Summary&amp;Assumptions'!$J$31,FC$47&gt;=$FQ200,FC$47&lt;=$FR200)*(('Summary&amp;Assumptions'!$H$25*$C200)*(1+'Summary&amp;Assumptions'!$J$29)^(FC$46-1))</f>
        <v>0</v>
      </c>
      <c r="EY200" s="588">
        <f>AND(FD$55&gt;0,SUM($E200:EX200)&lt;'Summary&amp;Assumptions'!$G$32*$B200,$D200&gt;='Summary&amp;Assumptions'!$D$17,FD$47&gt;=$D200,FD$47&lt;=EDATE($D200,'Summary&amp;Assumptions'!$G$32))*$B200+AND(FD$56&lt;'Summary&amp;Assumptions'!$J$31,FD$47&gt;=$FO200,FD$47&lt;=$FP200)*(('Summary&amp;Assumptions'!$H$25*$C200)*(1+'Summary&amp;Assumptions'!$J$29)^(FD$46-1))+AND(FD$56&lt;'Summary&amp;Assumptions'!$J$31,FD$47&gt;=$FQ200,FD$47&lt;=$FR200)*(('Summary&amp;Assumptions'!$H$25*$C200)*(1+'Summary&amp;Assumptions'!$J$29)^(FD$46-1))</f>
        <v>0</v>
      </c>
      <c r="EZ200" s="588">
        <f>AND(FE$55&gt;0,SUM($E200:EY200)&lt;'Summary&amp;Assumptions'!$G$32*$B200,$D200&gt;='Summary&amp;Assumptions'!$D$17,FE$47&gt;=$D200,FE$47&lt;=EDATE($D200,'Summary&amp;Assumptions'!$G$32))*$B200+AND(FE$56&lt;'Summary&amp;Assumptions'!$J$31,FE$47&gt;=$FO200,FE$47&lt;=$FP200)*(('Summary&amp;Assumptions'!$H$25*$C200)*(1+'Summary&amp;Assumptions'!$J$29)^(FE$46-1))+AND(FE$56&lt;'Summary&amp;Assumptions'!$J$31,FE$47&gt;=$FQ200,FE$47&lt;=$FR200)*(('Summary&amp;Assumptions'!$H$25*$C200)*(1+'Summary&amp;Assumptions'!$J$29)^(FE$46-1))</f>
        <v>0</v>
      </c>
      <c r="FA200" s="588">
        <f>AND(FF$55&gt;0,SUM($E200:EZ200)&lt;'Summary&amp;Assumptions'!$G$32*$B200,$D200&gt;='Summary&amp;Assumptions'!$D$17,FF$47&gt;=$D200,FF$47&lt;=EDATE($D200,'Summary&amp;Assumptions'!$G$32))*$B200+AND(FF$56&lt;'Summary&amp;Assumptions'!$J$31,FF$47&gt;=$FO200,FF$47&lt;=$FP200)*(('Summary&amp;Assumptions'!$H$25*$C200)*(1+'Summary&amp;Assumptions'!$J$29)^(FF$46-1))+AND(FF$56&lt;'Summary&amp;Assumptions'!$J$31,FF$47&gt;=$FQ200,FF$47&lt;=$FR200)*(('Summary&amp;Assumptions'!$H$25*$C200)*(1+'Summary&amp;Assumptions'!$J$29)^(FF$46-1))</f>
        <v>0</v>
      </c>
      <c r="FB200" s="588">
        <f>AND(FG$55&gt;0,SUM($E200:FA200)&lt;'Summary&amp;Assumptions'!$G$32*$B200,$D200&gt;='Summary&amp;Assumptions'!$D$17,FG$47&gt;=$D200,FG$47&lt;=EDATE($D200,'Summary&amp;Assumptions'!$G$32))*$B200+AND(FG$56&lt;'Summary&amp;Assumptions'!$J$31,FG$47&gt;=$FO200,FG$47&lt;=$FP200)*(('Summary&amp;Assumptions'!$H$25*$C200)*(1+'Summary&amp;Assumptions'!$J$29)^(FG$46-1))+AND(FG$56&lt;'Summary&amp;Assumptions'!$J$31,FG$47&gt;=$FQ200,FG$47&lt;=$FR200)*(('Summary&amp;Assumptions'!$H$25*$C200)*(1+'Summary&amp;Assumptions'!$J$29)^(FG$46-1))</f>
        <v>0</v>
      </c>
      <c r="FC200" s="588">
        <f>AND(FH$55&gt;0,SUM($E200:FB200)&lt;'Summary&amp;Assumptions'!$G$32*$B200,$D200&gt;='Summary&amp;Assumptions'!$D$17,FH$47&gt;=$D200,FH$47&lt;=EDATE($D200,'Summary&amp;Assumptions'!$G$32))*$B200+AND(FH$56&lt;'Summary&amp;Assumptions'!$J$31,FH$47&gt;=$FO200,FH$47&lt;=$FP200)*(('Summary&amp;Assumptions'!$H$25*$C200)*(1+'Summary&amp;Assumptions'!$J$29)^(FH$46-1))+AND(FH$56&lt;'Summary&amp;Assumptions'!$J$31,FH$47&gt;=$FQ200,FH$47&lt;=$FR200)*(('Summary&amp;Assumptions'!$H$25*$C200)*(1+'Summary&amp;Assumptions'!$J$29)^(FH$46-1))</f>
        <v>0</v>
      </c>
      <c r="FD200" s="588">
        <f>AND(FI$55&gt;0,SUM($E200:FC200)&lt;'Summary&amp;Assumptions'!$G$32*$B200,$D200&gt;='Summary&amp;Assumptions'!$D$17,FI$47&gt;=$D200,FI$47&lt;=EDATE($D200,'Summary&amp;Assumptions'!$G$32))*$B200+AND(FI$56&lt;'Summary&amp;Assumptions'!$J$31,FI$47&gt;=$FO200,FI$47&lt;=$FP200)*(('Summary&amp;Assumptions'!$H$25*$C200)*(1+'Summary&amp;Assumptions'!$J$29)^(FI$46-1))+AND(FI$56&lt;'Summary&amp;Assumptions'!$J$31,FI$47&gt;=$FQ200,FI$47&lt;=$FR200)*(('Summary&amp;Assumptions'!$H$25*$C200)*(1+'Summary&amp;Assumptions'!$J$29)^(FI$46-1))</f>
        <v>0</v>
      </c>
      <c r="FE200" s="588">
        <f>AND(FJ$55&gt;0,SUM($E200:FD200)&lt;'Summary&amp;Assumptions'!$G$32*$B200,$D200&gt;='Summary&amp;Assumptions'!$D$17,FJ$47&gt;=$D200,FJ$47&lt;=EDATE($D200,'Summary&amp;Assumptions'!$G$32))*$B200+AND(FJ$56&lt;'Summary&amp;Assumptions'!$J$31,FJ$47&gt;=$FO200,FJ$47&lt;=$FP200)*(('Summary&amp;Assumptions'!$H$25*$C200)*(1+'Summary&amp;Assumptions'!$J$29)^(FJ$46-1))+AND(FJ$56&lt;'Summary&amp;Assumptions'!$J$31,FJ$47&gt;=$FQ200,FJ$47&lt;=$FR200)*(('Summary&amp;Assumptions'!$H$25*$C200)*(1+'Summary&amp;Assumptions'!$J$29)^(FJ$46-1))</f>
        <v>0</v>
      </c>
      <c r="FF200" s="588">
        <f>AND(FK$55&gt;0,SUM($E200:FE200)&lt;'Summary&amp;Assumptions'!$G$32*$B200,$D200&gt;='Summary&amp;Assumptions'!$D$17,FK$47&gt;=$D200,FK$47&lt;=EDATE($D200,'Summary&amp;Assumptions'!$G$32))*$B200+AND(FK$56&lt;'Summary&amp;Assumptions'!$J$31,FK$47&gt;=$FO200,FK$47&lt;=$FP200)*(('Summary&amp;Assumptions'!$H$25*$C200)*(1+'Summary&amp;Assumptions'!$J$29)^(FK$46-1))+AND(FK$56&lt;'Summary&amp;Assumptions'!$J$31,FK$47&gt;=$FQ200,FK$47&lt;=$FR200)*(('Summary&amp;Assumptions'!$H$25*$C200)*(1+'Summary&amp;Assumptions'!$J$29)^(FK$46-1))</f>
        <v>0</v>
      </c>
      <c r="FG200" s="588">
        <f>AND(FL$55&gt;0,SUM($E200:FF200)&lt;'Summary&amp;Assumptions'!$G$32*$B200,$D200&gt;='Summary&amp;Assumptions'!$D$17,FL$47&gt;=$D200,FL$47&lt;=EDATE($D200,'Summary&amp;Assumptions'!$G$32))*$B200+AND(FL$56&lt;'Summary&amp;Assumptions'!$J$31,FL$47&gt;=$FO200,FL$47&lt;=$FP200)*(('Summary&amp;Assumptions'!$H$25*$C200)*(1+'Summary&amp;Assumptions'!$J$29)^(FL$46-1))+AND(FL$56&lt;'Summary&amp;Assumptions'!$J$31,FL$47&gt;=$FQ200,FL$47&lt;=$FR200)*(('Summary&amp;Assumptions'!$H$25*$C200)*(1+'Summary&amp;Assumptions'!$J$29)^(FL$46-1))</f>
        <v>0</v>
      </c>
      <c r="FH200" s="588">
        <f>AND(FM$55&gt;0,SUM($E200:FG200)&lt;'Summary&amp;Assumptions'!$G$32*$B200,$D200&gt;='Summary&amp;Assumptions'!$D$17,FM$47&gt;=$D200,FM$47&lt;=EDATE($D200,'Summary&amp;Assumptions'!$G$32))*$B200+AND(FM$56&lt;'Summary&amp;Assumptions'!$J$31,FM$47&gt;=$FO200,FM$47&lt;=$FP200)*(('Summary&amp;Assumptions'!$H$25*$C200)*(1+'Summary&amp;Assumptions'!$J$29)^(FM$46-1))+AND(FM$56&lt;'Summary&amp;Assumptions'!$J$31,FM$47&gt;=$FQ200,FM$47&lt;=$FR200)*(('Summary&amp;Assumptions'!$H$25*$C200)*(1+'Summary&amp;Assumptions'!$J$29)^(FM$46-1))</f>
        <v>0</v>
      </c>
      <c r="FI200" s="588">
        <f>AND(FN$55&gt;0,SUM($E200:FH200)&lt;'Summary&amp;Assumptions'!$G$32*$B200,$D200&gt;='Summary&amp;Assumptions'!$D$17,FN$47&gt;=$D200,FN$47&lt;=EDATE($D200,'Summary&amp;Assumptions'!$G$32))*$B200+AND(FN$56&lt;'Summary&amp;Assumptions'!$J$31,FN$47&gt;=$FO200,FN$47&lt;=$FP200)*(('Summary&amp;Assumptions'!$H$25*$C200)*(1+'Summary&amp;Assumptions'!$J$29)^(FN$46-1))+AND(FN$56&lt;'Summary&amp;Assumptions'!$J$31,FN$47&gt;=$FQ200,FN$47&lt;=$FR200)*(('Summary&amp;Assumptions'!$H$25*$C200)*(1+'Summary&amp;Assumptions'!$J$29)^(FN$46-1))</f>
        <v>0</v>
      </c>
      <c r="FJ200" s="588">
        <f>AND(FO$55&gt;0,SUM($E200:FI200)&lt;'Summary&amp;Assumptions'!$G$32*$B200,$D200&gt;='Summary&amp;Assumptions'!$D$17,FO$47&gt;=$D200,FO$47&lt;=EDATE($D200,'Summary&amp;Assumptions'!$G$32))*$B200+AND(FO$56&lt;'Summary&amp;Assumptions'!$J$31,FO$47&gt;=$FO200,FO$47&lt;=$FP200)*(('Summary&amp;Assumptions'!$H$25*$C200)*(1+'Summary&amp;Assumptions'!$J$29)^(FO$46-1))+AND(FO$56&lt;'Summary&amp;Assumptions'!$J$31,FO$47&gt;=$FQ200,FO$47&lt;=$FR200)*(('Summary&amp;Assumptions'!$H$25*$C200)*(1+'Summary&amp;Assumptions'!$J$29)^(FO$46-1))</f>
        <v>0</v>
      </c>
      <c r="FK200" s="588">
        <f>AND(FP$55&gt;0,SUM($E200:FJ200)&lt;'Summary&amp;Assumptions'!$G$32*$B200,$D200&gt;='Summary&amp;Assumptions'!$D$17,FP$47&gt;=$D200,FP$47&lt;=EDATE($D200,'Summary&amp;Assumptions'!$G$32))*$B200+AND(FP$56&lt;'Summary&amp;Assumptions'!$J$31,FP$47&gt;=$FO200,FP$47&lt;=$FP200)*(('Summary&amp;Assumptions'!$H$25*$C200)*(1+'Summary&amp;Assumptions'!$J$29)^(FP$46-1))+AND(FP$56&lt;'Summary&amp;Assumptions'!$J$31,FP$47&gt;=$FQ200,FP$47&lt;=$FR200)*(('Summary&amp;Assumptions'!$H$25*$C200)*(1+'Summary&amp;Assumptions'!$J$29)^(FP$46-1))</f>
        <v>0</v>
      </c>
      <c r="FL200" s="588">
        <f>AND(FQ$55&gt;0,SUM($E200:FK200)&lt;'Summary&amp;Assumptions'!$G$32*$B200,$D200&gt;='Summary&amp;Assumptions'!$D$17,FQ$47&gt;=$D200,FQ$47&lt;=EDATE($D200,'Summary&amp;Assumptions'!$G$32))*$B200+AND(FQ$56&lt;'Summary&amp;Assumptions'!$J$31,FQ$47&gt;=$FO200,FQ$47&lt;=$FP200)*(('Summary&amp;Assumptions'!$H$25*$C200)*(1+'Summary&amp;Assumptions'!$J$29)^(FQ$46-1))+AND(FQ$56&lt;'Summary&amp;Assumptions'!$J$31,FQ$47&gt;=$FQ200,FQ$47&lt;=$FR200)*(('Summary&amp;Assumptions'!$H$25*$C200)*(1+'Summary&amp;Assumptions'!$J$29)^(FQ$46-1))</f>
        <v>0</v>
      </c>
      <c r="FO200" s="576">
        <f>EDATE(D200,'Summary&amp;Assumptions'!$G$34)</f>
        <v>46874</v>
      </c>
      <c r="FP200" s="576">
        <f>EDATE(FO200,'Summary&amp;Assumptions'!$G$33-1)</f>
        <v>46905</v>
      </c>
      <c r="FQ200" s="576">
        <f>EDATE(FO200,'Summary&amp;Assumptions'!$G$34)</f>
        <v>47239</v>
      </c>
      <c r="FR200" s="576">
        <f>EDATE(FQ200,'Summary&amp;Assumptions'!$G$33-1)</f>
        <v>47270</v>
      </c>
    </row>
    <row r="201" spans="2:174" hidden="1" x14ac:dyDescent="0.2">
      <c r="B201" s="588">
        <v>0</v>
      </c>
      <c r="C201" s="193">
        <v>0</v>
      </c>
      <c r="D201" s="589">
        <v>46539</v>
      </c>
      <c r="F201" s="588">
        <f>AND(K$55&gt;0,SUM($E201:E201)&lt;'Summary&amp;Assumptions'!$G$32*$B201,$D201&gt;='Summary&amp;Assumptions'!$D$17,K$47&gt;=$D201,K$47&lt;=EDATE($D201,'Summary&amp;Assumptions'!$G$32))*$B201+AND(K$56&lt;'Summary&amp;Assumptions'!$J$31,K$47&gt;=$FO201,K$47&lt;=$FP201)*(('Summary&amp;Assumptions'!$H$25*$C201)*(1+'Summary&amp;Assumptions'!$J$29)^(K$46-1))+AND(K$56&lt;'Summary&amp;Assumptions'!$J$31,K$47&gt;=$FQ201,K$47&lt;=$FR201)*(('Summary&amp;Assumptions'!$H$25*$C201)*(1+'Summary&amp;Assumptions'!$J$29)^(K$46-1))</f>
        <v>0</v>
      </c>
      <c r="G201" s="588">
        <f>AND(L$55&gt;0,SUM($E201:F201)&lt;'Summary&amp;Assumptions'!$G$32*$B201,$D201&gt;='Summary&amp;Assumptions'!$D$17,L$47&gt;=$D201,L$47&lt;=EDATE($D201,'Summary&amp;Assumptions'!$G$32))*$B201+AND(L$56&lt;'Summary&amp;Assumptions'!$J$31,L$47&gt;=$FO201,L$47&lt;=$FP201)*(('Summary&amp;Assumptions'!$H$25*$C201)*(1+'Summary&amp;Assumptions'!$J$29)^(L$46-1))+AND(L$56&lt;'Summary&amp;Assumptions'!$J$31,L$47&gt;=$FQ201,L$47&lt;=$FR201)*(('Summary&amp;Assumptions'!$H$25*$C201)*(1+'Summary&amp;Assumptions'!$J$29)^(L$46-1))</f>
        <v>0</v>
      </c>
      <c r="H201" s="588">
        <f>AND(M$55&gt;0,SUM($E201:G201)&lt;'Summary&amp;Assumptions'!$G$32*$B201,$D201&gt;='Summary&amp;Assumptions'!$D$17,M$47&gt;=$D201,M$47&lt;=EDATE($D201,'Summary&amp;Assumptions'!$G$32))*$B201+AND(M$56&lt;'Summary&amp;Assumptions'!$J$31,M$47&gt;=$FO201,M$47&lt;=$FP201)*(('Summary&amp;Assumptions'!$H$25*$C201)*(1+'Summary&amp;Assumptions'!$J$29)^(M$46-1))+AND(M$56&lt;'Summary&amp;Assumptions'!$J$31,M$47&gt;=$FQ201,M$47&lt;=$FR201)*(('Summary&amp;Assumptions'!$H$25*$C201)*(1+'Summary&amp;Assumptions'!$J$29)^(M$46-1))</f>
        <v>0</v>
      </c>
      <c r="I201" s="588">
        <f>AND(N$55&gt;0,SUM($E201:H201)&lt;'Summary&amp;Assumptions'!$G$32*$B201,$D201&gt;='Summary&amp;Assumptions'!$D$17,N$47&gt;=$D201,N$47&lt;=EDATE($D201,'Summary&amp;Assumptions'!$G$32))*$B201+AND(N$56&lt;'Summary&amp;Assumptions'!$J$31,N$47&gt;=$FO201,N$47&lt;=$FP201)*(('Summary&amp;Assumptions'!$H$25*$C201)*(1+'Summary&amp;Assumptions'!$J$29)^(N$46-1))+AND(N$56&lt;'Summary&amp;Assumptions'!$J$31,N$47&gt;=$FQ201,N$47&lt;=$FR201)*(('Summary&amp;Assumptions'!$H$25*$C201)*(1+'Summary&amp;Assumptions'!$J$29)^(N$46-1))</f>
        <v>0</v>
      </c>
      <c r="J201" s="588">
        <f>AND(O$55&gt;0,SUM($E201:I201)&lt;'Summary&amp;Assumptions'!$G$32*$B201,$D201&gt;='Summary&amp;Assumptions'!$D$17,O$47&gt;=$D201,O$47&lt;=EDATE($D201,'Summary&amp;Assumptions'!$G$32))*$B201+AND(O$56&lt;'Summary&amp;Assumptions'!$J$31,O$47&gt;=$FO201,O$47&lt;=$FP201)*(('Summary&amp;Assumptions'!$H$25*$C201)*(1+'Summary&amp;Assumptions'!$J$29)^(O$46-1))+AND(O$56&lt;'Summary&amp;Assumptions'!$J$31,O$47&gt;=$FQ201,O$47&lt;=$FR201)*(('Summary&amp;Assumptions'!$H$25*$C201)*(1+'Summary&amp;Assumptions'!$J$29)^(O$46-1))</f>
        <v>0</v>
      </c>
      <c r="K201" s="588">
        <f>AND(P$55&gt;0,SUM($E201:J201)&lt;'Summary&amp;Assumptions'!$G$32*$B201,$D201&gt;='Summary&amp;Assumptions'!$D$17,P$47&gt;=$D201,P$47&lt;=EDATE($D201,'Summary&amp;Assumptions'!$G$32))*$B201+AND(P$56&lt;'Summary&amp;Assumptions'!$J$31,P$47&gt;=$FO201,P$47&lt;=$FP201)*(('Summary&amp;Assumptions'!$H$25*$C201)*(1+'Summary&amp;Assumptions'!$J$29)^(P$46-1))+AND(P$56&lt;'Summary&amp;Assumptions'!$J$31,P$47&gt;=$FQ201,P$47&lt;=$FR201)*(('Summary&amp;Assumptions'!$H$25*$C201)*(1+'Summary&amp;Assumptions'!$J$29)^(P$46-1))</f>
        <v>0</v>
      </c>
      <c r="L201" s="588">
        <f>AND(Q$55&gt;0,SUM($E201:K201)&lt;'Summary&amp;Assumptions'!$G$32*$B201,$D201&gt;='Summary&amp;Assumptions'!$D$17,Q$47&gt;=$D201,Q$47&lt;=EDATE($D201,'Summary&amp;Assumptions'!$G$32))*$B201+AND(Q$56&lt;'Summary&amp;Assumptions'!$J$31,Q$47&gt;=$FO201,Q$47&lt;=$FP201)*(('Summary&amp;Assumptions'!$H$25*$C201)*(1+'Summary&amp;Assumptions'!$J$29)^(Q$46-1))+AND(Q$56&lt;'Summary&amp;Assumptions'!$J$31,Q$47&gt;=$FQ201,Q$47&lt;=$FR201)*(('Summary&amp;Assumptions'!$H$25*$C201)*(1+'Summary&amp;Assumptions'!$J$29)^(Q$46-1))</f>
        <v>0</v>
      </c>
      <c r="M201" s="588">
        <f>AND(R$55&gt;0,SUM($E201:L201)&lt;'Summary&amp;Assumptions'!$G$32*$B201,$D201&gt;='Summary&amp;Assumptions'!$D$17,R$47&gt;=$D201,R$47&lt;=EDATE($D201,'Summary&amp;Assumptions'!$G$32))*$B201+AND(R$56&lt;'Summary&amp;Assumptions'!$J$31,R$47&gt;=$FO201,R$47&lt;=$FP201)*(('Summary&amp;Assumptions'!$H$25*$C201)*(1+'Summary&amp;Assumptions'!$J$29)^(R$46-1))+AND(R$56&lt;'Summary&amp;Assumptions'!$J$31,R$47&gt;=$FQ201,R$47&lt;=$FR201)*(('Summary&amp;Assumptions'!$H$25*$C201)*(1+'Summary&amp;Assumptions'!$J$29)^(R$46-1))</f>
        <v>0</v>
      </c>
      <c r="N201" s="588">
        <f>AND(S$55&gt;0,SUM($E201:M201)&lt;'Summary&amp;Assumptions'!$G$32*$B201,$D201&gt;='Summary&amp;Assumptions'!$D$17,S$47&gt;=$D201,S$47&lt;=EDATE($D201,'Summary&amp;Assumptions'!$G$32))*$B201+AND(S$56&lt;'Summary&amp;Assumptions'!$J$31,S$47&gt;=$FO201,S$47&lt;=$FP201)*(('Summary&amp;Assumptions'!$H$25*$C201)*(1+'Summary&amp;Assumptions'!$J$29)^(S$46-1))+AND(S$56&lt;'Summary&amp;Assumptions'!$J$31,S$47&gt;=$FQ201,S$47&lt;=$FR201)*(('Summary&amp;Assumptions'!$H$25*$C201)*(1+'Summary&amp;Assumptions'!$J$29)^(S$46-1))</f>
        <v>0</v>
      </c>
      <c r="O201" s="588">
        <f>AND(T$55&gt;0,SUM($E201:N201)&lt;'Summary&amp;Assumptions'!$G$32*$B201,$D201&gt;='Summary&amp;Assumptions'!$D$17,T$47&gt;=$D201,T$47&lt;=EDATE($D201,'Summary&amp;Assumptions'!$G$32))*$B201+AND(T$56&lt;'Summary&amp;Assumptions'!$J$31,T$47&gt;=$FO201,T$47&lt;=$FP201)*(('Summary&amp;Assumptions'!$H$25*$C201)*(1+'Summary&amp;Assumptions'!$J$29)^(T$46-1))+AND(T$56&lt;'Summary&amp;Assumptions'!$J$31,T$47&gt;=$FQ201,T$47&lt;=$FR201)*(('Summary&amp;Assumptions'!$H$25*$C201)*(1+'Summary&amp;Assumptions'!$J$29)^(T$46-1))</f>
        <v>0</v>
      </c>
      <c r="P201" s="588">
        <f>AND(U$55&gt;0,SUM($E201:O201)&lt;'Summary&amp;Assumptions'!$G$32*$B201,$D201&gt;='Summary&amp;Assumptions'!$D$17,U$47&gt;=$D201,U$47&lt;=EDATE($D201,'Summary&amp;Assumptions'!$G$32))*$B201+AND(U$56&lt;'Summary&amp;Assumptions'!$J$31,U$47&gt;=$FO201,U$47&lt;=$FP201)*(('Summary&amp;Assumptions'!$H$25*$C201)*(1+'Summary&amp;Assumptions'!$J$29)^(U$46-1))+AND(U$56&lt;'Summary&amp;Assumptions'!$J$31,U$47&gt;=$FQ201,U$47&lt;=$FR201)*(('Summary&amp;Assumptions'!$H$25*$C201)*(1+'Summary&amp;Assumptions'!$J$29)^(U$46-1))</f>
        <v>0</v>
      </c>
      <c r="Q201" s="588">
        <f>AND(V$55&gt;0,SUM($E201:P201)&lt;'Summary&amp;Assumptions'!$G$32*$B201,$D201&gt;='Summary&amp;Assumptions'!$D$17,V$47&gt;=$D201,V$47&lt;=EDATE($D201,'Summary&amp;Assumptions'!$G$32))*$B201+AND(V$56&lt;'Summary&amp;Assumptions'!$J$31,V$47&gt;=$FO201,V$47&lt;=$FP201)*(('Summary&amp;Assumptions'!$H$25*$C201)*(1+'Summary&amp;Assumptions'!$J$29)^(V$46-1))+AND(V$56&lt;'Summary&amp;Assumptions'!$J$31,V$47&gt;=$FQ201,V$47&lt;=$FR201)*(('Summary&amp;Assumptions'!$H$25*$C201)*(1+'Summary&amp;Assumptions'!$J$29)^(V$46-1))</f>
        <v>0</v>
      </c>
      <c r="R201" s="588">
        <f>AND(W$55&gt;0,SUM($E201:Q201)&lt;'Summary&amp;Assumptions'!$G$32*$B201,$D201&gt;='Summary&amp;Assumptions'!$D$17,W$47&gt;=$D201,W$47&lt;=EDATE($D201,'Summary&amp;Assumptions'!$G$32))*$B201+AND(W$56&lt;'Summary&amp;Assumptions'!$J$31,W$47&gt;=$FO201,W$47&lt;=$FP201)*(('Summary&amp;Assumptions'!$H$25*$C201)*(1+'Summary&amp;Assumptions'!$J$29)^(W$46-1))+AND(W$56&lt;'Summary&amp;Assumptions'!$J$31,W$47&gt;=$FQ201,W$47&lt;=$FR201)*(('Summary&amp;Assumptions'!$H$25*$C201)*(1+'Summary&amp;Assumptions'!$J$29)^(W$46-1))</f>
        <v>0</v>
      </c>
      <c r="S201" s="588">
        <f>AND(X$55&gt;0,SUM($E201:R201)&lt;'Summary&amp;Assumptions'!$G$32*$B201,$D201&gt;='Summary&amp;Assumptions'!$D$17,X$47&gt;=$D201,X$47&lt;=EDATE($D201,'Summary&amp;Assumptions'!$G$32))*$B201+AND(X$56&lt;'Summary&amp;Assumptions'!$J$31,X$47&gt;=$FO201,X$47&lt;=$FP201)*(('Summary&amp;Assumptions'!$H$25*$C201)*(1+'Summary&amp;Assumptions'!$J$29)^(X$46-1))+AND(X$56&lt;'Summary&amp;Assumptions'!$J$31,X$47&gt;=$FQ201,X$47&lt;=$FR201)*(('Summary&amp;Assumptions'!$H$25*$C201)*(1+'Summary&amp;Assumptions'!$J$29)^(X$46-1))</f>
        <v>0</v>
      </c>
      <c r="T201" s="588">
        <f>AND(Y$55&gt;0,SUM($E201:S201)&lt;'Summary&amp;Assumptions'!$G$32*$B201,$D201&gt;='Summary&amp;Assumptions'!$D$17,Y$47&gt;=$D201,Y$47&lt;=EDATE($D201,'Summary&amp;Assumptions'!$G$32))*$B201+AND(Y$56&lt;'Summary&amp;Assumptions'!$J$31,Y$47&gt;=$FO201,Y$47&lt;=$FP201)*(('Summary&amp;Assumptions'!$H$25*$C201)*(1+'Summary&amp;Assumptions'!$J$29)^(Y$46-1))+AND(Y$56&lt;'Summary&amp;Assumptions'!$J$31,Y$47&gt;=$FQ201,Y$47&lt;=$FR201)*(('Summary&amp;Assumptions'!$H$25*$C201)*(1+'Summary&amp;Assumptions'!$J$29)^(Y$46-1))</f>
        <v>0</v>
      </c>
      <c r="U201" s="588">
        <f>AND(Z$55&gt;0,SUM($E201:T201)&lt;'Summary&amp;Assumptions'!$G$32*$B201,$D201&gt;='Summary&amp;Assumptions'!$D$17,Z$47&gt;=$D201,Z$47&lt;=EDATE($D201,'Summary&amp;Assumptions'!$G$32))*$B201+AND(Z$56&lt;'Summary&amp;Assumptions'!$J$31,Z$47&gt;=$FO201,Z$47&lt;=$FP201)*(('Summary&amp;Assumptions'!$H$25*$C201)*(1+'Summary&amp;Assumptions'!$J$29)^(Z$46-1))+AND(Z$56&lt;'Summary&amp;Assumptions'!$J$31,Z$47&gt;=$FQ201,Z$47&lt;=$FR201)*(('Summary&amp;Assumptions'!$H$25*$C201)*(1+'Summary&amp;Assumptions'!$J$29)^(Z$46-1))</f>
        <v>0</v>
      </c>
      <c r="V201" s="588">
        <f>AND(AA$55&gt;0,SUM($E201:U201)&lt;'Summary&amp;Assumptions'!$G$32*$B201,$D201&gt;='Summary&amp;Assumptions'!$D$17,AA$47&gt;=$D201,AA$47&lt;=EDATE($D201,'Summary&amp;Assumptions'!$G$32))*$B201+AND(AA$56&lt;'Summary&amp;Assumptions'!$J$31,AA$47&gt;=$FO201,AA$47&lt;=$FP201)*(('Summary&amp;Assumptions'!$H$25*$C201)*(1+'Summary&amp;Assumptions'!$J$29)^(AA$46-1))+AND(AA$56&lt;'Summary&amp;Assumptions'!$J$31,AA$47&gt;=$FQ201,AA$47&lt;=$FR201)*(('Summary&amp;Assumptions'!$H$25*$C201)*(1+'Summary&amp;Assumptions'!$J$29)^(AA$46-1))</f>
        <v>0</v>
      </c>
      <c r="W201" s="588">
        <f>AND(AB$55&gt;0,SUM($E201:V201)&lt;'Summary&amp;Assumptions'!$G$32*$B201,$D201&gt;='Summary&amp;Assumptions'!$D$17,AB$47&gt;=$D201,AB$47&lt;=EDATE($D201,'Summary&amp;Assumptions'!$G$32))*$B201+AND(AB$56&lt;'Summary&amp;Assumptions'!$J$31,AB$47&gt;=$FO201,AB$47&lt;=$FP201)*(('Summary&amp;Assumptions'!$H$25*$C201)*(1+'Summary&amp;Assumptions'!$J$29)^(AB$46-1))+AND(AB$56&lt;'Summary&amp;Assumptions'!$J$31,AB$47&gt;=$FQ201,AB$47&lt;=$FR201)*(('Summary&amp;Assumptions'!$H$25*$C201)*(1+'Summary&amp;Assumptions'!$J$29)^(AB$46-1))</f>
        <v>0</v>
      </c>
      <c r="X201" s="588">
        <f>AND(AC$55&gt;0,SUM($E201:W201)&lt;'Summary&amp;Assumptions'!$G$32*$B201,$D201&gt;='Summary&amp;Assumptions'!$D$17,AC$47&gt;=$D201,AC$47&lt;=EDATE($D201,'Summary&amp;Assumptions'!$G$32))*$B201+AND(AC$56&lt;'Summary&amp;Assumptions'!$J$31,AC$47&gt;=$FO201,AC$47&lt;=$FP201)*(('Summary&amp;Assumptions'!$H$25*$C201)*(1+'Summary&amp;Assumptions'!$J$29)^(AC$46-1))+AND(AC$56&lt;'Summary&amp;Assumptions'!$J$31,AC$47&gt;=$FQ201,AC$47&lt;=$FR201)*(('Summary&amp;Assumptions'!$H$25*$C201)*(1+'Summary&amp;Assumptions'!$J$29)^(AC$46-1))</f>
        <v>0</v>
      </c>
      <c r="Y201" s="588">
        <f>AND(AD$55&gt;0,SUM($E201:X201)&lt;'Summary&amp;Assumptions'!$G$32*$B201,$D201&gt;='Summary&amp;Assumptions'!$D$17,AD$47&gt;=$D201,AD$47&lt;=EDATE($D201,'Summary&amp;Assumptions'!$G$32))*$B201+AND(AD$56&lt;'Summary&amp;Assumptions'!$J$31,AD$47&gt;=$FO201,AD$47&lt;=$FP201)*(('Summary&amp;Assumptions'!$H$25*$C201)*(1+'Summary&amp;Assumptions'!$J$29)^(AD$46-1))+AND(AD$56&lt;'Summary&amp;Assumptions'!$J$31,AD$47&gt;=$FQ201,AD$47&lt;=$FR201)*(('Summary&amp;Assumptions'!$H$25*$C201)*(1+'Summary&amp;Assumptions'!$J$29)^(AD$46-1))</f>
        <v>0</v>
      </c>
      <c r="Z201" s="588">
        <f>AND(AE$55&gt;0,SUM($E201:Y201)&lt;'Summary&amp;Assumptions'!$G$32*$B201,$D201&gt;='Summary&amp;Assumptions'!$D$17,AE$47&gt;=$D201,AE$47&lt;=EDATE($D201,'Summary&amp;Assumptions'!$G$32))*$B201+AND(AE$56&lt;'Summary&amp;Assumptions'!$J$31,AE$47&gt;=$FO201,AE$47&lt;=$FP201)*(('Summary&amp;Assumptions'!$H$25*$C201)*(1+'Summary&amp;Assumptions'!$J$29)^(AE$46-1))+AND(AE$56&lt;'Summary&amp;Assumptions'!$J$31,AE$47&gt;=$FQ201,AE$47&lt;=$FR201)*(('Summary&amp;Assumptions'!$H$25*$C201)*(1+'Summary&amp;Assumptions'!$J$29)^(AE$46-1))</f>
        <v>0</v>
      </c>
      <c r="AA201" s="588">
        <f>AND(AF$55&gt;0,SUM($E201:Z201)&lt;'Summary&amp;Assumptions'!$G$32*$B201,$D201&gt;='Summary&amp;Assumptions'!$D$17,AF$47&gt;=$D201,AF$47&lt;=EDATE($D201,'Summary&amp;Assumptions'!$G$32))*$B201+AND(AF$56&lt;'Summary&amp;Assumptions'!$J$31,AF$47&gt;=$FO201,AF$47&lt;=$FP201)*(('Summary&amp;Assumptions'!$H$25*$C201)*(1+'Summary&amp;Assumptions'!$J$29)^(AF$46-1))+AND(AF$56&lt;'Summary&amp;Assumptions'!$J$31,AF$47&gt;=$FQ201,AF$47&lt;=$FR201)*(('Summary&amp;Assumptions'!$H$25*$C201)*(1+'Summary&amp;Assumptions'!$J$29)^(AF$46-1))</f>
        <v>0</v>
      </c>
      <c r="AB201" s="588">
        <f>AND(AG$55&gt;0,SUM($E201:AA201)&lt;'Summary&amp;Assumptions'!$G$32*$B201,$D201&gt;='Summary&amp;Assumptions'!$D$17,AG$47&gt;=$D201,AG$47&lt;=EDATE($D201,'Summary&amp;Assumptions'!$G$32))*$B201+AND(AG$56&lt;'Summary&amp;Assumptions'!$J$31,AG$47&gt;=$FO201,AG$47&lt;=$FP201)*(('Summary&amp;Assumptions'!$H$25*$C201)*(1+'Summary&amp;Assumptions'!$J$29)^(AG$46-1))+AND(AG$56&lt;'Summary&amp;Assumptions'!$J$31,AG$47&gt;=$FQ201,AG$47&lt;=$FR201)*(('Summary&amp;Assumptions'!$H$25*$C201)*(1+'Summary&amp;Assumptions'!$J$29)^(AG$46-1))</f>
        <v>0</v>
      </c>
      <c r="AC201" s="588">
        <f>AND(AH$55&gt;0,SUM($E201:AB201)&lt;'Summary&amp;Assumptions'!$G$32*$B201,$D201&gt;='Summary&amp;Assumptions'!$D$17,AH$47&gt;=$D201,AH$47&lt;=EDATE($D201,'Summary&amp;Assumptions'!$G$32))*$B201+AND(AH$56&lt;'Summary&amp;Assumptions'!$J$31,AH$47&gt;=$FO201,AH$47&lt;=$FP201)*(('Summary&amp;Assumptions'!$H$25*$C201)*(1+'Summary&amp;Assumptions'!$J$29)^(AH$46-1))+AND(AH$56&lt;'Summary&amp;Assumptions'!$J$31,AH$47&gt;=$FQ201,AH$47&lt;=$FR201)*(('Summary&amp;Assumptions'!$H$25*$C201)*(1+'Summary&amp;Assumptions'!$J$29)^(AH$46-1))</f>
        <v>0</v>
      </c>
      <c r="AD201" s="588">
        <f>AND(AI$55&gt;0,SUM($E201:AC201)&lt;'Summary&amp;Assumptions'!$G$32*$B201,$D201&gt;='Summary&amp;Assumptions'!$D$17,AI$47&gt;=$D201,AI$47&lt;=EDATE($D201,'Summary&amp;Assumptions'!$G$32))*$B201+AND(AI$56&lt;'Summary&amp;Assumptions'!$J$31,AI$47&gt;=$FO201,AI$47&lt;=$FP201)*(('Summary&amp;Assumptions'!$H$25*$C201)*(1+'Summary&amp;Assumptions'!$J$29)^(AI$46-1))+AND(AI$56&lt;'Summary&amp;Assumptions'!$J$31,AI$47&gt;=$FQ201,AI$47&lt;=$FR201)*(('Summary&amp;Assumptions'!$H$25*$C201)*(1+'Summary&amp;Assumptions'!$J$29)^(AI$46-1))</f>
        <v>0</v>
      </c>
      <c r="AE201" s="588">
        <f>AND(AJ$55&gt;0,SUM($E201:AD201)&lt;'Summary&amp;Assumptions'!$G$32*$B201,$D201&gt;='Summary&amp;Assumptions'!$D$17,AJ$47&gt;=$D201,AJ$47&lt;=EDATE($D201,'Summary&amp;Assumptions'!$G$32))*$B201+AND(AJ$56&lt;'Summary&amp;Assumptions'!$J$31,AJ$47&gt;=$FO201,AJ$47&lt;=$FP201)*(('Summary&amp;Assumptions'!$H$25*$C201)*(1+'Summary&amp;Assumptions'!$J$29)^(AJ$46-1))+AND(AJ$56&lt;'Summary&amp;Assumptions'!$J$31,AJ$47&gt;=$FQ201,AJ$47&lt;=$FR201)*(('Summary&amp;Assumptions'!$H$25*$C201)*(1+'Summary&amp;Assumptions'!$J$29)^(AJ$46-1))</f>
        <v>0</v>
      </c>
      <c r="AF201" s="588">
        <f>AND(AK$55&gt;0,SUM($E201:AE201)&lt;'Summary&amp;Assumptions'!$G$32*$B201,$D201&gt;='Summary&amp;Assumptions'!$D$17,AK$47&gt;=$D201,AK$47&lt;=EDATE($D201,'Summary&amp;Assumptions'!$G$32))*$B201+AND(AK$56&lt;'Summary&amp;Assumptions'!$J$31,AK$47&gt;=$FO201,AK$47&lt;=$FP201)*(('Summary&amp;Assumptions'!$H$25*$C201)*(1+'Summary&amp;Assumptions'!$J$29)^(AK$46-1))+AND(AK$56&lt;'Summary&amp;Assumptions'!$J$31,AK$47&gt;=$FQ201,AK$47&lt;=$FR201)*(('Summary&amp;Assumptions'!$H$25*$C201)*(1+'Summary&amp;Assumptions'!$J$29)^(AK$46-1))</f>
        <v>0</v>
      </c>
      <c r="AG201" s="588">
        <f>AND(AL$55&gt;0,SUM($E201:AF201)&lt;'Summary&amp;Assumptions'!$G$32*$B201,$D201&gt;='Summary&amp;Assumptions'!$D$17,AL$47&gt;=$D201,AL$47&lt;=EDATE($D201,'Summary&amp;Assumptions'!$G$32))*$B201+AND(AL$56&lt;'Summary&amp;Assumptions'!$J$31,AL$47&gt;=$FO201,AL$47&lt;=$FP201)*(('Summary&amp;Assumptions'!$H$25*$C201)*(1+'Summary&amp;Assumptions'!$J$29)^(AL$46-1))+AND(AL$56&lt;'Summary&amp;Assumptions'!$J$31,AL$47&gt;=$FQ201,AL$47&lt;=$FR201)*(('Summary&amp;Assumptions'!$H$25*$C201)*(1+'Summary&amp;Assumptions'!$J$29)^(AL$46-1))</f>
        <v>0</v>
      </c>
      <c r="AH201" s="588">
        <f>AND(AM$55&gt;0,SUM($E201:AG201)&lt;'Summary&amp;Assumptions'!$G$32*$B201,$D201&gt;='Summary&amp;Assumptions'!$D$17,AM$47&gt;=$D201,AM$47&lt;=EDATE($D201,'Summary&amp;Assumptions'!$G$32))*$B201+AND(AM$56&lt;'Summary&amp;Assumptions'!$J$31,AM$47&gt;=$FO201,AM$47&lt;=$FP201)*(('Summary&amp;Assumptions'!$H$25*$C201)*(1+'Summary&amp;Assumptions'!$J$29)^(AM$46-1))+AND(AM$56&lt;'Summary&amp;Assumptions'!$J$31,AM$47&gt;=$FQ201,AM$47&lt;=$FR201)*(('Summary&amp;Assumptions'!$H$25*$C201)*(1+'Summary&amp;Assumptions'!$J$29)^(AM$46-1))</f>
        <v>0</v>
      </c>
      <c r="AI201" s="588">
        <f>AND(AN$55&gt;0,SUM($E201:AH201)&lt;'Summary&amp;Assumptions'!$G$32*$B201,$D201&gt;='Summary&amp;Assumptions'!$D$17,AN$47&gt;=$D201,AN$47&lt;=EDATE($D201,'Summary&amp;Assumptions'!$G$32))*$B201+AND(AN$56&lt;'Summary&amp;Assumptions'!$J$31,AN$47&gt;=$FO201,AN$47&lt;=$FP201)*(('Summary&amp;Assumptions'!$H$25*$C201)*(1+'Summary&amp;Assumptions'!$J$29)^(AN$46-1))+AND(AN$56&lt;'Summary&amp;Assumptions'!$J$31,AN$47&gt;=$FQ201,AN$47&lt;=$FR201)*(('Summary&amp;Assumptions'!$H$25*$C201)*(1+'Summary&amp;Assumptions'!$J$29)^(AN$46-1))</f>
        <v>0</v>
      </c>
      <c r="AJ201" s="588">
        <f>AND(AO$55&gt;0,SUM($E201:AI201)&lt;'Summary&amp;Assumptions'!$G$32*$B201,$D201&gt;='Summary&amp;Assumptions'!$D$17,AO$47&gt;=$D201,AO$47&lt;=EDATE($D201,'Summary&amp;Assumptions'!$G$32))*$B201+AND(AO$56&lt;'Summary&amp;Assumptions'!$J$31,AO$47&gt;=$FO201,AO$47&lt;=$FP201)*(('Summary&amp;Assumptions'!$H$25*$C201)*(1+'Summary&amp;Assumptions'!$J$29)^(AO$46-1))+AND(AO$56&lt;'Summary&amp;Assumptions'!$J$31,AO$47&gt;=$FQ201,AO$47&lt;=$FR201)*(('Summary&amp;Assumptions'!$H$25*$C201)*(1+'Summary&amp;Assumptions'!$J$29)^(AO$46-1))</f>
        <v>0</v>
      </c>
      <c r="AK201" s="588">
        <f>AND(AP$55&gt;0,SUM($E201:AJ201)&lt;'Summary&amp;Assumptions'!$G$32*$B201,$D201&gt;='Summary&amp;Assumptions'!$D$17,AP$47&gt;=$D201,AP$47&lt;=EDATE($D201,'Summary&amp;Assumptions'!$G$32))*$B201+AND(AP$56&lt;'Summary&amp;Assumptions'!$J$31,AP$47&gt;=$FO201,AP$47&lt;=$FP201)*(('Summary&amp;Assumptions'!$H$25*$C201)*(1+'Summary&amp;Assumptions'!$J$29)^(AP$46-1))+AND(AP$56&lt;'Summary&amp;Assumptions'!$J$31,AP$47&gt;=$FQ201,AP$47&lt;=$FR201)*(('Summary&amp;Assumptions'!$H$25*$C201)*(1+'Summary&amp;Assumptions'!$J$29)^(AP$46-1))</f>
        <v>0</v>
      </c>
      <c r="AL201" s="588">
        <f>AND(AQ$55&gt;0,SUM($E201:AK201)&lt;'Summary&amp;Assumptions'!$G$32*$B201,$D201&gt;='Summary&amp;Assumptions'!$D$17,AQ$47&gt;=$D201,AQ$47&lt;=EDATE($D201,'Summary&amp;Assumptions'!$G$32))*$B201+AND(AQ$56&lt;'Summary&amp;Assumptions'!$J$31,AQ$47&gt;=$FO201,AQ$47&lt;=$FP201)*(('Summary&amp;Assumptions'!$H$25*$C201)*(1+'Summary&amp;Assumptions'!$J$29)^(AQ$46-1))+AND(AQ$56&lt;'Summary&amp;Assumptions'!$J$31,AQ$47&gt;=$FQ201,AQ$47&lt;=$FR201)*(('Summary&amp;Assumptions'!$H$25*$C201)*(1+'Summary&amp;Assumptions'!$J$29)^(AQ$46-1))</f>
        <v>0</v>
      </c>
      <c r="AM201" s="588">
        <f>AND(AR$55&gt;0,SUM($E201:AL201)&lt;'Summary&amp;Assumptions'!$G$32*$B201,$D201&gt;='Summary&amp;Assumptions'!$D$17,AR$47&gt;=$D201,AR$47&lt;=EDATE($D201,'Summary&amp;Assumptions'!$G$32))*$B201+AND(AR$56&lt;'Summary&amp;Assumptions'!$J$31,AR$47&gt;=$FO201,AR$47&lt;=$FP201)*(('Summary&amp;Assumptions'!$H$25*$C201)*(1+'Summary&amp;Assumptions'!$J$29)^(AR$46-1))+AND(AR$56&lt;'Summary&amp;Assumptions'!$J$31,AR$47&gt;=$FQ201,AR$47&lt;=$FR201)*(('Summary&amp;Assumptions'!$H$25*$C201)*(1+'Summary&amp;Assumptions'!$J$29)^(AR$46-1))</f>
        <v>0</v>
      </c>
      <c r="AN201" s="588">
        <f>AND(AS$55&gt;0,SUM($E201:AM201)&lt;'Summary&amp;Assumptions'!$G$32*$B201,$D201&gt;='Summary&amp;Assumptions'!$D$17,AS$47&gt;=$D201,AS$47&lt;=EDATE($D201,'Summary&amp;Assumptions'!$G$32))*$B201+AND(AS$56&lt;'Summary&amp;Assumptions'!$J$31,AS$47&gt;=$FO201,AS$47&lt;=$FP201)*(('Summary&amp;Assumptions'!$H$25*$C201)*(1+'Summary&amp;Assumptions'!$J$29)^(AS$46-1))+AND(AS$56&lt;'Summary&amp;Assumptions'!$J$31,AS$47&gt;=$FQ201,AS$47&lt;=$FR201)*(('Summary&amp;Assumptions'!$H$25*$C201)*(1+'Summary&amp;Assumptions'!$J$29)^(AS$46-1))</f>
        <v>0</v>
      </c>
      <c r="AO201" s="588">
        <f>AND(AT$55&gt;0,SUM($E201:AN201)&lt;'Summary&amp;Assumptions'!$G$32*$B201,$D201&gt;='Summary&amp;Assumptions'!$D$17,AT$47&gt;=$D201,AT$47&lt;=EDATE($D201,'Summary&amp;Assumptions'!$G$32))*$B201+AND(AT$56&lt;'Summary&amp;Assumptions'!$J$31,AT$47&gt;=$FO201,AT$47&lt;=$FP201)*(('Summary&amp;Assumptions'!$H$25*$C201)*(1+'Summary&amp;Assumptions'!$J$29)^(AT$46-1))+AND(AT$56&lt;'Summary&amp;Assumptions'!$J$31,AT$47&gt;=$FQ201,AT$47&lt;=$FR201)*(('Summary&amp;Assumptions'!$H$25*$C201)*(1+'Summary&amp;Assumptions'!$J$29)^(AT$46-1))</f>
        <v>0</v>
      </c>
      <c r="AP201" s="588">
        <f>AND(AU$55&gt;0,SUM($E201:AO201)&lt;'Summary&amp;Assumptions'!$G$32*$B201,$D201&gt;='Summary&amp;Assumptions'!$D$17,AU$47&gt;=$D201,AU$47&lt;=EDATE($D201,'Summary&amp;Assumptions'!$G$32))*$B201+AND(AU$56&lt;'Summary&amp;Assumptions'!$J$31,AU$47&gt;=$FO201,AU$47&lt;=$FP201)*(('Summary&amp;Assumptions'!$H$25*$C201)*(1+'Summary&amp;Assumptions'!$J$29)^(AU$46-1))+AND(AU$56&lt;'Summary&amp;Assumptions'!$J$31,AU$47&gt;=$FQ201,AU$47&lt;=$FR201)*(('Summary&amp;Assumptions'!$H$25*$C201)*(1+'Summary&amp;Assumptions'!$J$29)^(AU$46-1))</f>
        <v>0</v>
      </c>
      <c r="AQ201" s="588">
        <f>AND(AV$55&gt;0,SUM($E201:AP201)&lt;'Summary&amp;Assumptions'!$G$32*$B201,$D201&gt;='Summary&amp;Assumptions'!$D$17,AV$47&gt;=$D201,AV$47&lt;=EDATE($D201,'Summary&amp;Assumptions'!$G$32))*$B201+AND(AV$56&lt;'Summary&amp;Assumptions'!$J$31,AV$47&gt;=$FO201,AV$47&lt;=$FP201)*(('Summary&amp;Assumptions'!$H$25*$C201)*(1+'Summary&amp;Assumptions'!$J$29)^(AV$46-1))+AND(AV$56&lt;'Summary&amp;Assumptions'!$J$31,AV$47&gt;=$FQ201,AV$47&lt;=$FR201)*(('Summary&amp;Assumptions'!$H$25*$C201)*(1+'Summary&amp;Assumptions'!$J$29)^(AV$46-1))</f>
        <v>0</v>
      </c>
      <c r="AR201" s="588">
        <f>AND(AW$55&gt;0,SUM($E201:AQ201)&lt;'Summary&amp;Assumptions'!$G$32*$B201,$D201&gt;='Summary&amp;Assumptions'!$D$17,AW$47&gt;=$D201,AW$47&lt;=EDATE($D201,'Summary&amp;Assumptions'!$G$32))*$B201+AND(AW$56&lt;'Summary&amp;Assumptions'!$J$31,AW$47&gt;=$FO201,AW$47&lt;=$FP201)*(('Summary&amp;Assumptions'!$H$25*$C201)*(1+'Summary&amp;Assumptions'!$J$29)^(AW$46-1))+AND(AW$56&lt;'Summary&amp;Assumptions'!$J$31,AW$47&gt;=$FQ201,AW$47&lt;=$FR201)*(('Summary&amp;Assumptions'!$H$25*$C201)*(1+'Summary&amp;Assumptions'!$J$29)^(AW$46-1))</f>
        <v>0</v>
      </c>
      <c r="AS201" s="588">
        <f>AND(AX$55&gt;0,SUM($E201:AR201)&lt;'Summary&amp;Assumptions'!$G$32*$B201,$D201&gt;='Summary&amp;Assumptions'!$D$17,AX$47&gt;=$D201,AX$47&lt;=EDATE($D201,'Summary&amp;Assumptions'!$G$32))*$B201+AND(AX$56&lt;'Summary&amp;Assumptions'!$J$31,AX$47&gt;=$FO201,AX$47&lt;=$FP201)*(('Summary&amp;Assumptions'!$H$25*$C201)*(1+'Summary&amp;Assumptions'!$J$29)^(AX$46-1))+AND(AX$56&lt;'Summary&amp;Assumptions'!$J$31,AX$47&gt;=$FQ201,AX$47&lt;=$FR201)*(('Summary&amp;Assumptions'!$H$25*$C201)*(1+'Summary&amp;Assumptions'!$J$29)^(AX$46-1))</f>
        <v>0</v>
      </c>
      <c r="AT201" s="588">
        <f>AND(AY$55&gt;0,SUM($E201:AS201)&lt;'Summary&amp;Assumptions'!$G$32*$B201,$D201&gt;='Summary&amp;Assumptions'!$D$17,AY$47&gt;=$D201,AY$47&lt;=EDATE($D201,'Summary&amp;Assumptions'!$G$32))*$B201+AND(AY$56&lt;'Summary&amp;Assumptions'!$J$31,AY$47&gt;=$FO201,AY$47&lt;=$FP201)*(('Summary&amp;Assumptions'!$H$25*$C201)*(1+'Summary&amp;Assumptions'!$J$29)^(AY$46-1))+AND(AY$56&lt;'Summary&amp;Assumptions'!$J$31,AY$47&gt;=$FQ201,AY$47&lt;=$FR201)*(('Summary&amp;Assumptions'!$H$25*$C201)*(1+'Summary&amp;Assumptions'!$J$29)^(AY$46-1))</f>
        <v>0</v>
      </c>
      <c r="AU201" s="588">
        <f>AND(AZ$55&gt;0,SUM($E201:AT201)&lt;'Summary&amp;Assumptions'!$G$32*$B201,$D201&gt;='Summary&amp;Assumptions'!$D$17,AZ$47&gt;=$D201,AZ$47&lt;=EDATE($D201,'Summary&amp;Assumptions'!$G$32))*$B201+AND(AZ$56&lt;'Summary&amp;Assumptions'!$J$31,AZ$47&gt;=$FO201,AZ$47&lt;=$FP201)*(('Summary&amp;Assumptions'!$H$25*$C201)*(1+'Summary&amp;Assumptions'!$J$29)^(AZ$46-1))+AND(AZ$56&lt;'Summary&amp;Assumptions'!$J$31,AZ$47&gt;=$FQ201,AZ$47&lt;=$FR201)*(('Summary&amp;Assumptions'!$H$25*$C201)*(1+'Summary&amp;Assumptions'!$J$29)^(AZ$46-1))</f>
        <v>0</v>
      </c>
      <c r="AV201" s="588">
        <f>AND(BA$55&gt;0,SUM($E201:AU201)&lt;'Summary&amp;Assumptions'!$G$32*$B201,$D201&gt;='Summary&amp;Assumptions'!$D$17,BA$47&gt;=$D201,BA$47&lt;=EDATE($D201,'Summary&amp;Assumptions'!$G$32))*$B201+AND(BA$56&lt;'Summary&amp;Assumptions'!$J$31,BA$47&gt;=$FO201,BA$47&lt;=$FP201)*(('Summary&amp;Assumptions'!$H$25*$C201)*(1+'Summary&amp;Assumptions'!$J$29)^(BA$46-1))+AND(BA$56&lt;'Summary&amp;Assumptions'!$J$31,BA$47&gt;=$FQ201,BA$47&lt;=$FR201)*(('Summary&amp;Assumptions'!$H$25*$C201)*(1+'Summary&amp;Assumptions'!$J$29)^(BA$46-1))</f>
        <v>0</v>
      </c>
      <c r="AW201" s="588">
        <f>AND(BB$55&gt;0,SUM($E201:AV201)&lt;'Summary&amp;Assumptions'!$G$32*$B201,$D201&gt;='Summary&amp;Assumptions'!$D$17,BB$47&gt;=$D201,BB$47&lt;=EDATE($D201,'Summary&amp;Assumptions'!$G$32))*$B201+AND(BB$56&lt;'Summary&amp;Assumptions'!$J$31,BB$47&gt;=$FO201,BB$47&lt;=$FP201)*(('Summary&amp;Assumptions'!$H$25*$C201)*(1+'Summary&amp;Assumptions'!$J$29)^(BB$46-1))+AND(BB$56&lt;'Summary&amp;Assumptions'!$J$31,BB$47&gt;=$FQ201,BB$47&lt;=$FR201)*(('Summary&amp;Assumptions'!$H$25*$C201)*(1+'Summary&amp;Assumptions'!$J$29)^(BB$46-1))</f>
        <v>0</v>
      </c>
      <c r="AX201" s="588">
        <f>AND(BC$55&gt;0,SUM($E201:AW201)&lt;'Summary&amp;Assumptions'!$G$32*$B201,$D201&gt;='Summary&amp;Assumptions'!$D$17,BC$47&gt;=$D201,BC$47&lt;=EDATE($D201,'Summary&amp;Assumptions'!$G$32))*$B201+AND(BC$56&lt;'Summary&amp;Assumptions'!$J$31,BC$47&gt;=$FO201,BC$47&lt;=$FP201)*(('Summary&amp;Assumptions'!$H$25*$C201)*(1+'Summary&amp;Assumptions'!$J$29)^(BC$46-1))+AND(BC$56&lt;'Summary&amp;Assumptions'!$J$31,BC$47&gt;=$FQ201,BC$47&lt;=$FR201)*(('Summary&amp;Assumptions'!$H$25*$C201)*(1+'Summary&amp;Assumptions'!$J$29)^(BC$46-1))</f>
        <v>0</v>
      </c>
      <c r="AY201" s="588">
        <f>AND(BD$55&gt;0,SUM($E201:AX201)&lt;'Summary&amp;Assumptions'!$G$32*$B201,$D201&gt;='Summary&amp;Assumptions'!$D$17,BD$47&gt;=$D201,BD$47&lt;=EDATE($D201,'Summary&amp;Assumptions'!$G$32))*$B201+AND(BD$56&lt;'Summary&amp;Assumptions'!$J$31,BD$47&gt;=$FO201,BD$47&lt;=$FP201)*(('Summary&amp;Assumptions'!$H$25*$C201)*(1+'Summary&amp;Assumptions'!$J$29)^(BD$46-1))+AND(BD$56&lt;'Summary&amp;Assumptions'!$J$31,BD$47&gt;=$FQ201,BD$47&lt;=$FR201)*(('Summary&amp;Assumptions'!$H$25*$C201)*(1+'Summary&amp;Assumptions'!$J$29)^(BD$46-1))</f>
        <v>0</v>
      </c>
      <c r="AZ201" s="588">
        <f>AND(BE$55&gt;0,SUM($E201:AY201)&lt;'Summary&amp;Assumptions'!$G$32*$B201,$D201&gt;='Summary&amp;Assumptions'!$D$17,BE$47&gt;=$D201,BE$47&lt;=EDATE($D201,'Summary&amp;Assumptions'!$G$32))*$B201+AND(BE$56&lt;'Summary&amp;Assumptions'!$J$31,BE$47&gt;=$FO201,BE$47&lt;=$FP201)*(('Summary&amp;Assumptions'!$H$25*$C201)*(1+'Summary&amp;Assumptions'!$J$29)^(BE$46-1))+AND(BE$56&lt;'Summary&amp;Assumptions'!$J$31,BE$47&gt;=$FQ201,BE$47&lt;=$FR201)*(('Summary&amp;Assumptions'!$H$25*$C201)*(1+'Summary&amp;Assumptions'!$J$29)^(BE$46-1))</f>
        <v>0</v>
      </c>
      <c r="BA201" s="588">
        <f>AND(BF$55&gt;0,SUM($E201:AZ201)&lt;'Summary&amp;Assumptions'!$G$32*$B201,$D201&gt;='Summary&amp;Assumptions'!$D$17,BF$47&gt;=$D201,BF$47&lt;=EDATE($D201,'Summary&amp;Assumptions'!$G$32))*$B201+AND(BF$56&lt;'Summary&amp;Assumptions'!$J$31,BF$47&gt;=$FO201,BF$47&lt;=$FP201)*(('Summary&amp;Assumptions'!$H$25*$C201)*(1+'Summary&amp;Assumptions'!$J$29)^(BF$46-1))+AND(BF$56&lt;'Summary&amp;Assumptions'!$J$31,BF$47&gt;=$FQ201,BF$47&lt;=$FR201)*(('Summary&amp;Assumptions'!$H$25*$C201)*(1+'Summary&amp;Assumptions'!$J$29)^(BF$46-1))</f>
        <v>0</v>
      </c>
      <c r="BB201" s="588">
        <f>AND(BG$55&gt;0,SUM($E201:BA201)&lt;'Summary&amp;Assumptions'!$G$32*$B201,$D201&gt;='Summary&amp;Assumptions'!$D$17,BG$47&gt;=$D201,BG$47&lt;=EDATE($D201,'Summary&amp;Assumptions'!$G$32))*$B201+AND(BG$56&lt;'Summary&amp;Assumptions'!$J$31,BG$47&gt;=$FO201,BG$47&lt;=$FP201)*(('Summary&amp;Assumptions'!$H$25*$C201)*(1+'Summary&amp;Assumptions'!$J$29)^(BG$46-1))+AND(BG$56&lt;'Summary&amp;Assumptions'!$J$31,BG$47&gt;=$FQ201,BG$47&lt;=$FR201)*(('Summary&amp;Assumptions'!$H$25*$C201)*(1+'Summary&amp;Assumptions'!$J$29)^(BG$46-1))</f>
        <v>0</v>
      </c>
      <c r="BC201" s="588">
        <f>AND(BH$55&gt;0,SUM($E201:BB201)&lt;'Summary&amp;Assumptions'!$G$32*$B201,$D201&gt;='Summary&amp;Assumptions'!$D$17,BH$47&gt;=$D201,BH$47&lt;=EDATE($D201,'Summary&amp;Assumptions'!$G$32))*$B201+AND(BH$56&lt;'Summary&amp;Assumptions'!$J$31,BH$47&gt;=$FO201,BH$47&lt;=$FP201)*(('Summary&amp;Assumptions'!$H$25*$C201)*(1+'Summary&amp;Assumptions'!$J$29)^(BH$46-1))+AND(BH$56&lt;'Summary&amp;Assumptions'!$J$31,BH$47&gt;=$FQ201,BH$47&lt;=$FR201)*(('Summary&amp;Assumptions'!$H$25*$C201)*(1+'Summary&amp;Assumptions'!$J$29)^(BH$46-1))</f>
        <v>0</v>
      </c>
      <c r="BD201" s="588">
        <f>AND(BI$55&gt;0,SUM($E201:BC201)&lt;'Summary&amp;Assumptions'!$G$32*$B201,$D201&gt;='Summary&amp;Assumptions'!$D$17,BI$47&gt;=$D201,BI$47&lt;=EDATE($D201,'Summary&amp;Assumptions'!$G$32))*$B201+AND(BI$56&lt;'Summary&amp;Assumptions'!$J$31,BI$47&gt;=$FO201,BI$47&lt;=$FP201)*(('Summary&amp;Assumptions'!$H$25*$C201)*(1+'Summary&amp;Assumptions'!$J$29)^(BI$46-1))+AND(BI$56&lt;'Summary&amp;Assumptions'!$J$31,BI$47&gt;=$FQ201,BI$47&lt;=$FR201)*(('Summary&amp;Assumptions'!$H$25*$C201)*(1+'Summary&amp;Assumptions'!$J$29)^(BI$46-1))</f>
        <v>0</v>
      </c>
      <c r="BE201" s="588">
        <f>AND(BJ$55&gt;0,SUM($E201:BD201)&lt;'Summary&amp;Assumptions'!$G$32*$B201,$D201&gt;='Summary&amp;Assumptions'!$D$17,BJ$47&gt;=$D201,BJ$47&lt;=EDATE($D201,'Summary&amp;Assumptions'!$G$32))*$B201+AND(BJ$56&lt;'Summary&amp;Assumptions'!$J$31,BJ$47&gt;=$FO201,BJ$47&lt;=$FP201)*(('Summary&amp;Assumptions'!$H$25*$C201)*(1+'Summary&amp;Assumptions'!$J$29)^(BJ$46-1))+AND(BJ$56&lt;'Summary&amp;Assumptions'!$J$31,BJ$47&gt;=$FQ201,BJ$47&lt;=$FR201)*(('Summary&amp;Assumptions'!$H$25*$C201)*(1+'Summary&amp;Assumptions'!$J$29)^(BJ$46-1))</f>
        <v>0</v>
      </c>
      <c r="BF201" s="588">
        <f>AND(BK$55&gt;0,SUM($E201:BE201)&lt;'Summary&amp;Assumptions'!$G$32*$B201,$D201&gt;='Summary&amp;Assumptions'!$D$17,BK$47&gt;=$D201,BK$47&lt;=EDATE($D201,'Summary&amp;Assumptions'!$G$32))*$B201+AND(BK$56&lt;'Summary&amp;Assumptions'!$J$31,BK$47&gt;=$FO201,BK$47&lt;=$FP201)*(('Summary&amp;Assumptions'!$H$25*$C201)*(1+'Summary&amp;Assumptions'!$J$29)^(BK$46-1))+AND(BK$56&lt;'Summary&amp;Assumptions'!$J$31,BK$47&gt;=$FQ201,BK$47&lt;=$FR201)*(('Summary&amp;Assumptions'!$H$25*$C201)*(1+'Summary&amp;Assumptions'!$J$29)^(BK$46-1))</f>
        <v>0</v>
      </c>
      <c r="BG201" s="588">
        <f>AND(BL$55&gt;0,SUM($E201:BF201)&lt;'Summary&amp;Assumptions'!$G$32*$B201,$D201&gt;='Summary&amp;Assumptions'!$D$17,BL$47&gt;=$D201,BL$47&lt;=EDATE($D201,'Summary&amp;Assumptions'!$G$32))*$B201+AND(BL$56&lt;'Summary&amp;Assumptions'!$J$31,BL$47&gt;=$FO201,BL$47&lt;=$FP201)*(('Summary&amp;Assumptions'!$H$25*$C201)*(1+'Summary&amp;Assumptions'!$J$29)^(BL$46-1))+AND(BL$56&lt;'Summary&amp;Assumptions'!$J$31,BL$47&gt;=$FQ201,BL$47&lt;=$FR201)*(('Summary&amp;Assumptions'!$H$25*$C201)*(1+'Summary&amp;Assumptions'!$J$29)^(BL$46-1))</f>
        <v>0</v>
      </c>
      <c r="BH201" s="588">
        <f>AND(BM$55&gt;0,SUM($E201:BG201)&lt;'Summary&amp;Assumptions'!$G$32*$B201,$D201&gt;='Summary&amp;Assumptions'!$D$17,BM$47&gt;=$D201,BM$47&lt;=EDATE($D201,'Summary&amp;Assumptions'!$G$32))*$B201+AND(BM$56&lt;'Summary&amp;Assumptions'!$J$31,BM$47&gt;=$FO201,BM$47&lt;=$FP201)*(('Summary&amp;Assumptions'!$H$25*$C201)*(1+'Summary&amp;Assumptions'!$J$29)^(BM$46-1))+AND(BM$56&lt;'Summary&amp;Assumptions'!$J$31,BM$47&gt;=$FQ201,BM$47&lt;=$FR201)*(('Summary&amp;Assumptions'!$H$25*$C201)*(1+'Summary&amp;Assumptions'!$J$29)^(BM$46-1))</f>
        <v>0</v>
      </c>
      <c r="BI201" s="588">
        <f>AND(BN$55&gt;0,SUM($E201:BH201)&lt;'Summary&amp;Assumptions'!$G$32*$B201,$D201&gt;='Summary&amp;Assumptions'!$D$17,BN$47&gt;=$D201,BN$47&lt;=EDATE($D201,'Summary&amp;Assumptions'!$G$32))*$B201+AND(BN$56&lt;'Summary&amp;Assumptions'!$J$31,BN$47&gt;=$FO201,BN$47&lt;=$FP201)*(('Summary&amp;Assumptions'!$H$25*$C201)*(1+'Summary&amp;Assumptions'!$J$29)^(BN$46-1))+AND(BN$56&lt;'Summary&amp;Assumptions'!$J$31,BN$47&gt;=$FQ201,BN$47&lt;=$FR201)*(('Summary&amp;Assumptions'!$H$25*$C201)*(1+'Summary&amp;Assumptions'!$J$29)^(BN$46-1))</f>
        <v>0</v>
      </c>
      <c r="BJ201" s="588">
        <f>AND(BO$55&gt;0,SUM($E201:BI201)&lt;'Summary&amp;Assumptions'!$G$32*$B201,$D201&gt;='Summary&amp;Assumptions'!$D$17,BO$47&gt;=$D201,BO$47&lt;=EDATE($D201,'Summary&amp;Assumptions'!$G$32))*$B201+AND(BO$56&lt;'Summary&amp;Assumptions'!$J$31,BO$47&gt;=$FO201,BO$47&lt;=$FP201)*(('Summary&amp;Assumptions'!$H$25*$C201)*(1+'Summary&amp;Assumptions'!$J$29)^(BO$46-1))+AND(BO$56&lt;'Summary&amp;Assumptions'!$J$31,BO$47&gt;=$FQ201,BO$47&lt;=$FR201)*(('Summary&amp;Assumptions'!$H$25*$C201)*(1+'Summary&amp;Assumptions'!$J$29)^(BO$46-1))</f>
        <v>0</v>
      </c>
      <c r="BK201" s="588">
        <f>AND(BP$55&gt;0,SUM($E201:BJ201)&lt;'Summary&amp;Assumptions'!$G$32*$B201,$D201&gt;='Summary&amp;Assumptions'!$D$17,BP$47&gt;=$D201,BP$47&lt;=EDATE($D201,'Summary&amp;Assumptions'!$G$32))*$B201+AND(BP$56&lt;'Summary&amp;Assumptions'!$J$31,BP$47&gt;=$FO201,BP$47&lt;=$FP201)*(('Summary&amp;Assumptions'!$H$25*$C201)*(1+'Summary&amp;Assumptions'!$J$29)^(BP$46-1))+AND(BP$56&lt;'Summary&amp;Assumptions'!$J$31,BP$47&gt;=$FQ201,BP$47&lt;=$FR201)*(('Summary&amp;Assumptions'!$H$25*$C201)*(1+'Summary&amp;Assumptions'!$J$29)^(BP$46-1))</f>
        <v>0</v>
      </c>
      <c r="BL201" s="588">
        <f>AND(BQ$55&gt;0,SUM($E201:BK201)&lt;'Summary&amp;Assumptions'!$G$32*$B201,$D201&gt;='Summary&amp;Assumptions'!$D$17,BQ$47&gt;=$D201,BQ$47&lt;=EDATE($D201,'Summary&amp;Assumptions'!$G$32))*$B201+AND(BQ$56&lt;'Summary&amp;Assumptions'!$J$31,BQ$47&gt;=$FO201,BQ$47&lt;=$FP201)*(('Summary&amp;Assumptions'!$H$25*$C201)*(1+'Summary&amp;Assumptions'!$J$29)^(BQ$46-1))+AND(BQ$56&lt;'Summary&amp;Assumptions'!$J$31,BQ$47&gt;=$FQ201,BQ$47&lt;=$FR201)*(('Summary&amp;Assumptions'!$H$25*$C201)*(1+'Summary&amp;Assumptions'!$J$29)^(BQ$46-1))</f>
        <v>0</v>
      </c>
      <c r="BM201" s="588">
        <f>AND(BR$55&gt;0,SUM($E201:BL201)&lt;'Summary&amp;Assumptions'!$G$32*$B201,$D201&gt;='Summary&amp;Assumptions'!$D$17,BR$47&gt;=$D201,BR$47&lt;=EDATE($D201,'Summary&amp;Assumptions'!$G$32))*$B201+AND(BR$56&lt;'Summary&amp;Assumptions'!$J$31,BR$47&gt;=$FO201,BR$47&lt;=$FP201)*(('Summary&amp;Assumptions'!$H$25*$C201)*(1+'Summary&amp;Assumptions'!$J$29)^(BR$46-1))+AND(BR$56&lt;'Summary&amp;Assumptions'!$J$31,BR$47&gt;=$FQ201,BR$47&lt;=$FR201)*(('Summary&amp;Assumptions'!$H$25*$C201)*(1+'Summary&amp;Assumptions'!$J$29)^(BR$46-1))</f>
        <v>0</v>
      </c>
      <c r="BN201" s="588">
        <f>AND(BS$55&gt;0,SUM($E201:BM201)&lt;'Summary&amp;Assumptions'!$G$32*$B201,$D201&gt;='Summary&amp;Assumptions'!$D$17,BS$47&gt;=$D201,BS$47&lt;=EDATE($D201,'Summary&amp;Assumptions'!$G$32))*$B201+AND(BS$56&lt;'Summary&amp;Assumptions'!$J$31,BS$47&gt;=$FO201,BS$47&lt;=$FP201)*(('Summary&amp;Assumptions'!$H$25*$C201)*(1+'Summary&amp;Assumptions'!$J$29)^(BS$46-1))+AND(BS$56&lt;'Summary&amp;Assumptions'!$J$31,BS$47&gt;=$FQ201,BS$47&lt;=$FR201)*(('Summary&amp;Assumptions'!$H$25*$C201)*(1+'Summary&amp;Assumptions'!$J$29)^(BS$46-1))</f>
        <v>0</v>
      </c>
      <c r="BO201" s="588">
        <f>AND(BT$55&gt;0,SUM($E201:BN201)&lt;'Summary&amp;Assumptions'!$G$32*$B201,$D201&gt;='Summary&amp;Assumptions'!$D$17,BT$47&gt;=$D201,BT$47&lt;=EDATE($D201,'Summary&amp;Assumptions'!$G$32))*$B201+AND(BT$56&lt;'Summary&amp;Assumptions'!$J$31,BT$47&gt;=$FO201,BT$47&lt;=$FP201)*(('Summary&amp;Assumptions'!$H$25*$C201)*(1+'Summary&amp;Assumptions'!$J$29)^(BT$46-1))+AND(BT$56&lt;'Summary&amp;Assumptions'!$J$31,BT$47&gt;=$FQ201,BT$47&lt;=$FR201)*(('Summary&amp;Assumptions'!$H$25*$C201)*(1+'Summary&amp;Assumptions'!$J$29)^(BT$46-1))</f>
        <v>0</v>
      </c>
      <c r="BP201" s="588">
        <f>AND(BU$55&gt;0,SUM($E201:BO201)&lt;'Summary&amp;Assumptions'!$G$32*$B201,$D201&gt;='Summary&amp;Assumptions'!$D$17,BU$47&gt;=$D201,BU$47&lt;=EDATE($D201,'Summary&amp;Assumptions'!$G$32))*$B201+AND(BU$56&lt;'Summary&amp;Assumptions'!$J$31,BU$47&gt;=$FO201,BU$47&lt;=$FP201)*(('Summary&amp;Assumptions'!$H$25*$C201)*(1+'Summary&amp;Assumptions'!$J$29)^(BU$46-1))+AND(BU$56&lt;'Summary&amp;Assumptions'!$J$31,BU$47&gt;=$FQ201,BU$47&lt;=$FR201)*(('Summary&amp;Assumptions'!$H$25*$C201)*(1+'Summary&amp;Assumptions'!$J$29)^(BU$46-1))</f>
        <v>0</v>
      </c>
      <c r="BQ201" s="588">
        <f>AND(BV$55&gt;0,SUM($E201:BP201)&lt;'Summary&amp;Assumptions'!$G$32*$B201,$D201&gt;='Summary&amp;Assumptions'!$D$17,BV$47&gt;=$D201,BV$47&lt;=EDATE($D201,'Summary&amp;Assumptions'!$G$32))*$B201+AND(BV$56&lt;'Summary&amp;Assumptions'!$J$31,BV$47&gt;=$FO201,BV$47&lt;=$FP201)*(('Summary&amp;Assumptions'!$H$25*$C201)*(1+'Summary&amp;Assumptions'!$J$29)^(BV$46-1))+AND(BV$56&lt;'Summary&amp;Assumptions'!$J$31,BV$47&gt;=$FQ201,BV$47&lt;=$FR201)*(('Summary&amp;Assumptions'!$H$25*$C201)*(1+'Summary&amp;Assumptions'!$J$29)^(BV$46-1))</f>
        <v>0</v>
      </c>
      <c r="BR201" s="588">
        <f>AND(BW$55&gt;0,SUM($E201:BQ201)&lt;'Summary&amp;Assumptions'!$G$32*$B201,$D201&gt;='Summary&amp;Assumptions'!$D$17,BW$47&gt;=$D201,BW$47&lt;=EDATE($D201,'Summary&amp;Assumptions'!$G$32))*$B201+AND(BW$56&lt;'Summary&amp;Assumptions'!$J$31,BW$47&gt;=$FO201,BW$47&lt;=$FP201)*(('Summary&amp;Assumptions'!$H$25*$C201)*(1+'Summary&amp;Assumptions'!$J$29)^(BW$46-1))+AND(BW$56&lt;'Summary&amp;Assumptions'!$J$31,BW$47&gt;=$FQ201,BW$47&lt;=$FR201)*(('Summary&amp;Assumptions'!$H$25*$C201)*(1+'Summary&amp;Assumptions'!$J$29)^(BW$46-1))</f>
        <v>0</v>
      </c>
      <c r="BS201" s="588">
        <f>AND(BX$55&gt;0,SUM($E201:BR201)&lt;'Summary&amp;Assumptions'!$G$32*$B201,$D201&gt;='Summary&amp;Assumptions'!$D$17,BX$47&gt;=$D201,BX$47&lt;=EDATE($D201,'Summary&amp;Assumptions'!$G$32))*$B201+AND(BX$56&lt;'Summary&amp;Assumptions'!$J$31,BX$47&gt;=$FO201,BX$47&lt;=$FP201)*(('Summary&amp;Assumptions'!$H$25*$C201)*(1+'Summary&amp;Assumptions'!$J$29)^(BX$46-1))+AND(BX$56&lt;'Summary&amp;Assumptions'!$J$31,BX$47&gt;=$FQ201,BX$47&lt;=$FR201)*(('Summary&amp;Assumptions'!$H$25*$C201)*(1+'Summary&amp;Assumptions'!$J$29)^(BX$46-1))</f>
        <v>0</v>
      </c>
      <c r="BT201" s="588">
        <f>AND(BY$55&gt;0,SUM($E201:BS201)&lt;'Summary&amp;Assumptions'!$G$32*$B201,$D201&gt;='Summary&amp;Assumptions'!$D$17,BY$47&gt;=$D201,BY$47&lt;=EDATE($D201,'Summary&amp;Assumptions'!$G$32))*$B201+AND(BY$56&lt;'Summary&amp;Assumptions'!$J$31,BY$47&gt;=$FO201,BY$47&lt;=$FP201)*(('Summary&amp;Assumptions'!$H$25*$C201)*(1+'Summary&amp;Assumptions'!$J$29)^(BY$46-1))+AND(BY$56&lt;'Summary&amp;Assumptions'!$J$31,BY$47&gt;=$FQ201,BY$47&lt;=$FR201)*(('Summary&amp;Assumptions'!$H$25*$C201)*(1+'Summary&amp;Assumptions'!$J$29)^(BY$46-1))</f>
        <v>0</v>
      </c>
      <c r="BU201" s="588">
        <f>AND(BZ$55&gt;0,SUM($E201:BT201)&lt;'Summary&amp;Assumptions'!$G$32*$B201,$D201&gt;='Summary&amp;Assumptions'!$D$17,BZ$47&gt;=$D201,BZ$47&lt;=EDATE($D201,'Summary&amp;Assumptions'!$G$32))*$B201+AND(BZ$56&lt;'Summary&amp;Assumptions'!$J$31,BZ$47&gt;=$FO201,BZ$47&lt;=$FP201)*(('Summary&amp;Assumptions'!$H$25*$C201)*(1+'Summary&amp;Assumptions'!$J$29)^(BZ$46-1))+AND(BZ$56&lt;'Summary&amp;Assumptions'!$J$31,BZ$47&gt;=$FQ201,BZ$47&lt;=$FR201)*(('Summary&amp;Assumptions'!$H$25*$C201)*(1+'Summary&amp;Assumptions'!$J$29)^(BZ$46-1))</f>
        <v>0</v>
      </c>
      <c r="BV201" s="588">
        <f>AND(CA$55&gt;0,SUM($E201:BU201)&lt;'Summary&amp;Assumptions'!$G$32*$B201,$D201&gt;='Summary&amp;Assumptions'!$D$17,CA$47&gt;=$D201,CA$47&lt;=EDATE($D201,'Summary&amp;Assumptions'!$G$32))*$B201+AND(CA$56&lt;'Summary&amp;Assumptions'!$J$31,CA$47&gt;=$FO201,CA$47&lt;=$FP201)*(('Summary&amp;Assumptions'!$H$25*$C201)*(1+'Summary&amp;Assumptions'!$J$29)^(CA$46-1))+AND(CA$56&lt;'Summary&amp;Assumptions'!$J$31,CA$47&gt;=$FQ201,CA$47&lt;=$FR201)*(('Summary&amp;Assumptions'!$H$25*$C201)*(1+'Summary&amp;Assumptions'!$J$29)^(CA$46-1))</f>
        <v>0</v>
      </c>
      <c r="BW201" s="588">
        <f>AND(CB$55&gt;0,SUM($E201:BV201)&lt;'Summary&amp;Assumptions'!$G$32*$B201,$D201&gt;='Summary&amp;Assumptions'!$D$17,CB$47&gt;=$D201,CB$47&lt;=EDATE($D201,'Summary&amp;Assumptions'!$G$32))*$B201+AND(CB$56&lt;'Summary&amp;Assumptions'!$J$31,CB$47&gt;=$FO201,CB$47&lt;=$FP201)*(('Summary&amp;Assumptions'!$H$25*$C201)*(1+'Summary&amp;Assumptions'!$J$29)^(CB$46-1))+AND(CB$56&lt;'Summary&amp;Assumptions'!$J$31,CB$47&gt;=$FQ201,CB$47&lt;=$FR201)*(('Summary&amp;Assumptions'!$H$25*$C201)*(1+'Summary&amp;Assumptions'!$J$29)^(CB$46-1))</f>
        <v>0</v>
      </c>
      <c r="BX201" s="588">
        <f>AND(CC$55&gt;0,SUM($E201:BW201)&lt;'Summary&amp;Assumptions'!$G$32*$B201,$D201&gt;='Summary&amp;Assumptions'!$D$17,CC$47&gt;=$D201,CC$47&lt;=EDATE($D201,'Summary&amp;Assumptions'!$G$32))*$B201+AND(CC$56&lt;'Summary&amp;Assumptions'!$J$31,CC$47&gt;=$FO201,CC$47&lt;=$FP201)*(('Summary&amp;Assumptions'!$H$25*$C201)*(1+'Summary&amp;Assumptions'!$J$29)^(CC$46-1))+AND(CC$56&lt;'Summary&amp;Assumptions'!$J$31,CC$47&gt;=$FQ201,CC$47&lt;=$FR201)*(('Summary&amp;Assumptions'!$H$25*$C201)*(1+'Summary&amp;Assumptions'!$J$29)^(CC$46-1))</f>
        <v>0</v>
      </c>
      <c r="BY201" s="588">
        <f>AND(CD$55&gt;0,SUM($E201:BX201)&lt;'Summary&amp;Assumptions'!$G$32*$B201,$D201&gt;='Summary&amp;Assumptions'!$D$17,CD$47&gt;=$D201,CD$47&lt;=EDATE($D201,'Summary&amp;Assumptions'!$G$32))*$B201+AND(CD$56&lt;'Summary&amp;Assumptions'!$J$31,CD$47&gt;=$FO201,CD$47&lt;=$FP201)*(('Summary&amp;Assumptions'!$H$25*$C201)*(1+'Summary&amp;Assumptions'!$J$29)^(CD$46-1))+AND(CD$56&lt;'Summary&amp;Assumptions'!$J$31,CD$47&gt;=$FQ201,CD$47&lt;=$FR201)*(('Summary&amp;Assumptions'!$H$25*$C201)*(1+'Summary&amp;Assumptions'!$J$29)^(CD$46-1))</f>
        <v>0</v>
      </c>
      <c r="BZ201" s="588">
        <f>AND(CE$55&gt;0,SUM($E201:BY201)&lt;'Summary&amp;Assumptions'!$G$32*$B201,$D201&gt;='Summary&amp;Assumptions'!$D$17,CE$47&gt;=$D201,CE$47&lt;=EDATE($D201,'Summary&amp;Assumptions'!$G$32))*$B201+AND(CE$56&lt;'Summary&amp;Assumptions'!$J$31,CE$47&gt;=$FO201,CE$47&lt;=$FP201)*(('Summary&amp;Assumptions'!$H$25*$C201)*(1+'Summary&amp;Assumptions'!$J$29)^(CE$46-1))+AND(CE$56&lt;'Summary&amp;Assumptions'!$J$31,CE$47&gt;=$FQ201,CE$47&lt;=$FR201)*(('Summary&amp;Assumptions'!$H$25*$C201)*(1+'Summary&amp;Assumptions'!$J$29)^(CE$46-1))</f>
        <v>0</v>
      </c>
      <c r="CA201" s="588">
        <f>AND(CF$55&gt;0,SUM($E201:BZ201)&lt;'Summary&amp;Assumptions'!$G$32*$B201,$D201&gt;='Summary&amp;Assumptions'!$D$17,CF$47&gt;=$D201,CF$47&lt;=EDATE($D201,'Summary&amp;Assumptions'!$G$32))*$B201+AND(CF$56&lt;'Summary&amp;Assumptions'!$J$31,CF$47&gt;=$FO201,CF$47&lt;=$FP201)*(('Summary&amp;Assumptions'!$H$25*$C201)*(1+'Summary&amp;Assumptions'!$J$29)^(CF$46-1))+AND(CF$56&lt;'Summary&amp;Assumptions'!$J$31,CF$47&gt;=$FQ201,CF$47&lt;=$FR201)*(('Summary&amp;Assumptions'!$H$25*$C201)*(1+'Summary&amp;Assumptions'!$J$29)^(CF$46-1))</f>
        <v>0</v>
      </c>
      <c r="CB201" s="588">
        <f>AND(CG$55&gt;0,SUM($E201:CA201)&lt;'Summary&amp;Assumptions'!$G$32*$B201,$D201&gt;='Summary&amp;Assumptions'!$D$17,CG$47&gt;=$D201,CG$47&lt;=EDATE($D201,'Summary&amp;Assumptions'!$G$32))*$B201+AND(CG$56&lt;'Summary&amp;Assumptions'!$J$31,CG$47&gt;=$FO201,CG$47&lt;=$FP201)*(('Summary&amp;Assumptions'!$H$25*$C201)*(1+'Summary&amp;Assumptions'!$J$29)^(CG$46-1))+AND(CG$56&lt;'Summary&amp;Assumptions'!$J$31,CG$47&gt;=$FQ201,CG$47&lt;=$FR201)*(('Summary&amp;Assumptions'!$H$25*$C201)*(1+'Summary&amp;Assumptions'!$J$29)^(CG$46-1))</f>
        <v>0</v>
      </c>
      <c r="CC201" s="588">
        <f>AND(CH$55&gt;0,SUM($E201:CB201)&lt;'Summary&amp;Assumptions'!$G$32*$B201,$D201&gt;='Summary&amp;Assumptions'!$D$17,CH$47&gt;=$D201,CH$47&lt;=EDATE($D201,'Summary&amp;Assumptions'!$G$32))*$B201+AND(CH$56&lt;'Summary&amp;Assumptions'!$J$31,CH$47&gt;=$FO201,CH$47&lt;=$FP201)*(('Summary&amp;Assumptions'!$H$25*$C201)*(1+'Summary&amp;Assumptions'!$J$29)^(CH$46-1))+AND(CH$56&lt;'Summary&amp;Assumptions'!$J$31,CH$47&gt;=$FQ201,CH$47&lt;=$FR201)*(('Summary&amp;Assumptions'!$H$25*$C201)*(1+'Summary&amp;Assumptions'!$J$29)^(CH$46-1))</f>
        <v>0</v>
      </c>
      <c r="CD201" s="588">
        <f>AND(CI$55&gt;0,SUM($E201:CC201)&lt;'Summary&amp;Assumptions'!$G$32*$B201,$D201&gt;='Summary&amp;Assumptions'!$D$17,CI$47&gt;=$D201,CI$47&lt;=EDATE($D201,'Summary&amp;Assumptions'!$G$32))*$B201+AND(CI$56&lt;'Summary&amp;Assumptions'!$J$31,CI$47&gt;=$FO201,CI$47&lt;=$FP201)*(('Summary&amp;Assumptions'!$H$25*$C201)*(1+'Summary&amp;Assumptions'!$J$29)^(CI$46-1))+AND(CI$56&lt;'Summary&amp;Assumptions'!$J$31,CI$47&gt;=$FQ201,CI$47&lt;=$FR201)*(('Summary&amp;Assumptions'!$H$25*$C201)*(1+'Summary&amp;Assumptions'!$J$29)^(CI$46-1))</f>
        <v>0</v>
      </c>
      <c r="CE201" s="588">
        <f>AND(CJ$55&gt;0,SUM($E201:CD201)&lt;'Summary&amp;Assumptions'!$G$32*$B201,$D201&gt;='Summary&amp;Assumptions'!$D$17,CJ$47&gt;=$D201,CJ$47&lt;=EDATE($D201,'Summary&amp;Assumptions'!$G$32))*$B201+AND(CJ$56&lt;'Summary&amp;Assumptions'!$J$31,CJ$47&gt;=$FO201,CJ$47&lt;=$FP201)*(('Summary&amp;Assumptions'!$H$25*$C201)*(1+'Summary&amp;Assumptions'!$J$29)^(CJ$46-1))+AND(CJ$56&lt;'Summary&amp;Assumptions'!$J$31,CJ$47&gt;=$FQ201,CJ$47&lt;=$FR201)*(('Summary&amp;Assumptions'!$H$25*$C201)*(1+'Summary&amp;Assumptions'!$J$29)^(CJ$46-1))</f>
        <v>0</v>
      </c>
      <c r="CF201" s="588">
        <f>AND(CK$55&gt;0,SUM($E201:CE201)&lt;'Summary&amp;Assumptions'!$G$32*$B201,$D201&gt;='Summary&amp;Assumptions'!$D$17,CK$47&gt;=$D201,CK$47&lt;=EDATE($D201,'Summary&amp;Assumptions'!$G$32))*$B201+AND(CK$56&lt;'Summary&amp;Assumptions'!$J$31,CK$47&gt;=$FO201,CK$47&lt;=$FP201)*(('Summary&amp;Assumptions'!$H$25*$C201)*(1+'Summary&amp;Assumptions'!$J$29)^(CK$46-1))+AND(CK$56&lt;'Summary&amp;Assumptions'!$J$31,CK$47&gt;=$FQ201,CK$47&lt;=$FR201)*(('Summary&amp;Assumptions'!$H$25*$C201)*(1+'Summary&amp;Assumptions'!$J$29)^(CK$46-1))</f>
        <v>0</v>
      </c>
      <c r="CG201" s="588">
        <f>AND(CL$55&gt;0,SUM($E201:CF201)&lt;'Summary&amp;Assumptions'!$G$32*$B201,$D201&gt;='Summary&amp;Assumptions'!$D$17,CL$47&gt;=$D201,CL$47&lt;=EDATE($D201,'Summary&amp;Assumptions'!$G$32))*$B201+AND(CL$56&lt;'Summary&amp;Assumptions'!$J$31,CL$47&gt;=$FO201,CL$47&lt;=$FP201)*(('Summary&amp;Assumptions'!$H$25*$C201)*(1+'Summary&amp;Assumptions'!$J$29)^(CL$46-1))+AND(CL$56&lt;'Summary&amp;Assumptions'!$J$31,CL$47&gt;=$FQ201,CL$47&lt;=$FR201)*(('Summary&amp;Assumptions'!$H$25*$C201)*(1+'Summary&amp;Assumptions'!$J$29)^(CL$46-1))</f>
        <v>0</v>
      </c>
      <c r="CH201" s="588">
        <f>AND(CM$55&gt;0,SUM($E201:CG201)&lt;'Summary&amp;Assumptions'!$G$32*$B201,$D201&gt;='Summary&amp;Assumptions'!$D$17,CM$47&gt;=$D201,CM$47&lt;=EDATE($D201,'Summary&amp;Assumptions'!$G$32))*$B201+AND(CM$56&lt;'Summary&amp;Assumptions'!$J$31,CM$47&gt;=$FO201,CM$47&lt;=$FP201)*(('Summary&amp;Assumptions'!$H$25*$C201)*(1+'Summary&amp;Assumptions'!$J$29)^(CM$46-1))+AND(CM$56&lt;'Summary&amp;Assumptions'!$J$31,CM$47&gt;=$FQ201,CM$47&lt;=$FR201)*(('Summary&amp;Assumptions'!$H$25*$C201)*(1+'Summary&amp;Assumptions'!$J$29)^(CM$46-1))</f>
        <v>0</v>
      </c>
      <c r="CI201" s="588">
        <f>AND(CN$55&gt;0,SUM($E201:CH201)&lt;'Summary&amp;Assumptions'!$G$32*$B201,$D201&gt;='Summary&amp;Assumptions'!$D$17,CN$47&gt;=$D201,CN$47&lt;=EDATE($D201,'Summary&amp;Assumptions'!$G$32))*$B201+AND(CN$56&lt;'Summary&amp;Assumptions'!$J$31,CN$47&gt;=$FO201,CN$47&lt;=$FP201)*(('Summary&amp;Assumptions'!$H$25*$C201)*(1+'Summary&amp;Assumptions'!$J$29)^(CN$46-1))+AND(CN$56&lt;'Summary&amp;Assumptions'!$J$31,CN$47&gt;=$FQ201,CN$47&lt;=$FR201)*(('Summary&amp;Assumptions'!$H$25*$C201)*(1+'Summary&amp;Assumptions'!$J$29)^(CN$46-1))</f>
        <v>0</v>
      </c>
      <c r="CJ201" s="588">
        <f>AND(CO$55&gt;0,SUM($E201:CI201)&lt;'Summary&amp;Assumptions'!$G$32*$B201,$D201&gt;='Summary&amp;Assumptions'!$D$17,CO$47&gt;=$D201,CO$47&lt;=EDATE($D201,'Summary&amp;Assumptions'!$G$32))*$B201+AND(CO$56&lt;'Summary&amp;Assumptions'!$J$31,CO$47&gt;=$FO201,CO$47&lt;=$FP201)*(('Summary&amp;Assumptions'!$H$25*$C201)*(1+'Summary&amp;Assumptions'!$J$29)^(CO$46-1))+AND(CO$56&lt;'Summary&amp;Assumptions'!$J$31,CO$47&gt;=$FQ201,CO$47&lt;=$FR201)*(('Summary&amp;Assumptions'!$H$25*$C201)*(1+'Summary&amp;Assumptions'!$J$29)^(CO$46-1))</f>
        <v>0</v>
      </c>
      <c r="CK201" s="588">
        <f>AND(CP$55&gt;0,SUM($E201:CJ201)&lt;'Summary&amp;Assumptions'!$G$32*$B201,$D201&gt;='Summary&amp;Assumptions'!$D$17,CP$47&gt;=$D201,CP$47&lt;=EDATE($D201,'Summary&amp;Assumptions'!$G$32))*$B201+AND(CP$56&lt;'Summary&amp;Assumptions'!$J$31,CP$47&gt;=$FO201,CP$47&lt;=$FP201)*(('Summary&amp;Assumptions'!$H$25*$C201)*(1+'Summary&amp;Assumptions'!$J$29)^(CP$46-1))+AND(CP$56&lt;'Summary&amp;Assumptions'!$J$31,CP$47&gt;=$FQ201,CP$47&lt;=$FR201)*(('Summary&amp;Assumptions'!$H$25*$C201)*(1+'Summary&amp;Assumptions'!$J$29)^(CP$46-1))</f>
        <v>0</v>
      </c>
      <c r="CL201" s="588">
        <f>AND(CQ$55&gt;0,SUM($E201:CK201)&lt;'Summary&amp;Assumptions'!$G$32*$B201,$D201&gt;='Summary&amp;Assumptions'!$D$17,CQ$47&gt;=$D201,CQ$47&lt;=EDATE($D201,'Summary&amp;Assumptions'!$G$32))*$B201+AND(CQ$56&lt;'Summary&amp;Assumptions'!$J$31,CQ$47&gt;=$FO201,CQ$47&lt;=$FP201)*(('Summary&amp;Assumptions'!$H$25*$C201)*(1+'Summary&amp;Assumptions'!$J$29)^(CQ$46-1))+AND(CQ$56&lt;'Summary&amp;Assumptions'!$J$31,CQ$47&gt;=$FQ201,CQ$47&lt;=$FR201)*(('Summary&amp;Assumptions'!$H$25*$C201)*(1+'Summary&amp;Assumptions'!$J$29)^(CQ$46-1))</f>
        <v>0</v>
      </c>
      <c r="CM201" s="588">
        <f>AND(CR$55&gt;0,SUM($E201:CL201)&lt;'Summary&amp;Assumptions'!$G$32*$B201,$D201&gt;='Summary&amp;Assumptions'!$D$17,CR$47&gt;=$D201,CR$47&lt;=EDATE($D201,'Summary&amp;Assumptions'!$G$32))*$B201+AND(CR$56&lt;'Summary&amp;Assumptions'!$J$31,CR$47&gt;=$FO201,CR$47&lt;=$FP201)*(('Summary&amp;Assumptions'!$H$25*$C201)*(1+'Summary&amp;Assumptions'!$J$29)^(CR$46-1))+AND(CR$56&lt;'Summary&amp;Assumptions'!$J$31,CR$47&gt;=$FQ201,CR$47&lt;=$FR201)*(('Summary&amp;Assumptions'!$H$25*$C201)*(1+'Summary&amp;Assumptions'!$J$29)^(CR$46-1))</f>
        <v>0</v>
      </c>
      <c r="CN201" s="588">
        <f>AND(CS$55&gt;0,SUM($E201:CM201)&lt;'Summary&amp;Assumptions'!$G$32*$B201,$D201&gt;='Summary&amp;Assumptions'!$D$17,CS$47&gt;=$D201,CS$47&lt;=EDATE($D201,'Summary&amp;Assumptions'!$G$32))*$B201+AND(CS$56&lt;'Summary&amp;Assumptions'!$J$31,CS$47&gt;=$FO201,CS$47&lt;=$FP201)*(('Summary&amp;Assumptions'!$H$25*$C201)*(1+'Summary&amp;Assumptions'!$J$29)^(CS$46-1))+AND(CS$56&lt;'Summary&amp;Assumptions'!$J$31,CS$47&gt;=$FQ201,CS$47&lt;=$FR201)*(('Summary&amp;Assumptions'!$H$25*$C201)*(1+'Summary&amp;Assumptions'!$J$29)^(CS$46-1))</f>
        <v>0</v>
      </c>
      <c r="CO201" s="588">
        <f>AND(CT$55&gt;0,SUM($E201:CN201)&lt;'Summary&amp;Assumptions'!$G$32*$B201,$D201&gt;='Summary&amp;Assumptions'!$D$17,CT$47&gt;=$D201,CT$47&lt;=EDATE($D201,'Summary&amp;Assumptions'!$G$32))*$B201+AND(CT$56&lt;'Summary&amp;Assumptions'!$J$31,CT$47&gt;=$FO201,CT$47&lt;=$FP201)*(('Summary&amp;Assumptions'!$H$25*$C201)*(1+'Summary&amp;Assumptions'!$J$29)^(CT$46-1))+AND(CT$56&lt;'Summary&amp;Assumptions'!$J$31,CT$47&gt;=$FQ201,CT$47&lt;=$FR201)*(('Summary&amp;Assumptions'!$H$25*$C201)*(1+'Summary&amp;Assumptions'!$J$29)^(CT$46-1))</f>
        <v>0</v>
      </c>
      <c r="CP201" s="588">
        <f>AND(CU$55&gt;0,SUM($E201:CO201)&lt;'Summary&amp;Assumptions'!$G$32*$B201,$D201&gt;='Summary&amp;Assumptions'!$D$17,CU$47&gt;=$D201,CU$47&lt;=EDATE($D201,'Summary&amp;Assumptions'!$G$32))*$B201+AND(CU$56&lt;'Summary&amp;Assumptions'!$J$31,CU$47&gt;=$FO201,CU$47&lt;=$FP201)*(('Summary&amp;Assumptions'!$H$25*$C201)*(1+'Summary&amp;Assumptions'!$J$29)^(CU$46-1))+AND(CU$56&lt;'Summary&amp;Assumptions'!$J$31,CU$47&gt;=$FQ201,CU$47&lt;=$FR201)*(('Summary&amp;Assumptions'!$H$25*$C201)*(1+'Summary&amp;Assumptions'!$J$29)^(CU$46-1))</f>
        <v>0</v>
      </c>
      <c r="CQ201" s="588">
        <f>AND(CV$55&gt;0,SUM($E201:CP201)&lt;'Summary&amp;Assumptions'!$G$32*$B201,$D201&gt;='Summary&amp;Assumptions'!$D$17,CV$47&gt;=$D201,CV$47&lt;=EDATE($D201,'Summary&amp;Assumptions'!$G$32))*$B201+AND(CV$56&lt;'Summary&amp;Assumptions'!$J$31,CV$47&gt;=$FO201,CV$47&lt;=$FP201)*(('Summary&amp;Assumptions'!$H$25*$C201)*(1+'Summary&amp;Assumptions'!$J$29)^(CV$46-1))+AND(CV$56&lt;'Summary&amp;Assumptions'!$J$31,CV$47&gt;=$FQ201,CV$47&lt;=$FR201)*(('Summary&amp;Assumptions'!$H$25*$C201)*(1+'Summary&amp;Assumptions'!$J$29)^(CV$46-1))</f>
        <v>0</v>
      </c>
      <c r="CR201" s="588">
        <f>AND(CW$55&gt;0,SUM($E201:CQ201)&lt;'Summary&amp;Assumptions'!$G$32*$B201,$D201&gt;='Summary&amp;Assumptions'!$D$17,CW$47&gt;=$D201,CW$47&lt;=EDATE($D201,'Summary&amp;Assumptions'!$G$32))*$B201+AND(CW$56&lt;'Summary&amp;Assumptions'!$J$31,CW$47&gt;=$FO201,CW$47&lt;=$FP201)*(('Summary&amp;Assumptions'!$H$25*$C201)*(1+'Summary&amp;Assumptions'!$J$29)^(CW$46-1))+AND(CW$56&lt;'Summary&amp;Assumptions'!$J$31,CW$47&gt;=$FQ201,CW$47&lt;=$FR201)*(('Summary&amp;Assumptions'!$H$25*$C201)*(1+'Summary&amp;Assumptions'!$J$29)^(CW$46-1))</f>
        <v>0</v>
      </c>
      <c r="CS201" s="588">
        <f>AND(CX$55&gt;0,SUM($E201:CR201)&lt;'Summary&amp;Assumptions'!$G$32*$B201,$D201&gt;='Summary&amp;Assumptions'!$D$17,CX$47&gt;=$D201,CX$47&lt;=EDATE($D201,'Summary&amp;Assumptions'!$G$32))*$B201+AND(CX$56&lt;'Summary&amp;Assumptions'!$J$31,CX$47&gt;=$FO201,CX$47&lt;=$FP201)*(('Summary&amp;Assumptions'!$H$25*$C201)*(1+'Summary&amp;Assumptions'!$J$29)^(CX$46-1))+AND(CX$56&lt;'Summary&amp;Assumptions'!$J$31,CX$47&gt;=$FQ201,CX$47&lt;=$FR201)*(('Summary&amp;Assumptions'!$H$25*$C201)*(1+'Summary&amp;Assumptions'!$J$29)^(CX$46-1))</f>
        <v>0</v>
      </c>
      <c r="CT201" s="588">
        <f>AND(CY$55&gt;0,SUM($E201:CS201)&lt;'Summary&amp;Assumptions'!$G$32*$B201,$D201&gt;='Summary&amp;Assumptions'!$D$17,CY$47&gt;=$D201,CY$47&lt;=EDATE($D201,'Summary&amp;Assumptions'!$G$32))*$B201+AND(CY$56&lt;'Summary&amp;Assumptions'!$J$31,CY$47&gt;=$FO201,CY$47&lt;=$FP201)*(('Summary&amp;Assumptions'!$H$25*$C201)*(1+'Summary&amp;Assumptions'!$J$29)^(CY$46-1))+AND(CY$56&lt;'Summary&amp;Assumptions'!$J$31,CY$47&gt;=$FQ201,CY$47&lt;=$FR201)*(('Summary&amp;Assumptions'!$H$25*$C201)*(1+'Summary&amp;Assumptions'!$J$29)^(CY$46-1))</f>
        <v>0</v>
      </c>
      <c r="CU201" s="588">
        <f>AND(CZ$55&gt;0,SUM($E201:CT201)&lt;'Summary&amp;Assumptions'!$G$32*$B201,$D201&gt;='Summary&amp;Assumptions'!$D$17,CZ$47&gt;=$D201,CZ$47&lt;=EDATE($D201,'Summary&amp;Assumptions'!$G$32))*$B201+AND(CZ$56&lt;'Summary&amp;Assumptions'!$J$31,CZ$47&gt;=$FO201,CZ$47&lt;=$FP201)*(('Summary&amp;Assumptions'!$H$25*$C201)*(1+'Summary&amp;Assumptions'!$J$29)^(CZ$46-1))+AND(CZ$56&lt;'Summary&amp;Assumptions'!$J$31,CZ$47&gt;=$FQ201,CZ$47&lt;=$FR201)*(('Summary&amp;Assumptions'!$H$25*$C201)*(1+'Summary&amp;Assumptions'!$J$29)^(CZ$46-1))</f>
        <v>0</v>
      </c>
      <c r="CV201" s="588">
        <f>AND(DA$55&gt;0,SUM($E201:CU201)&lt;'Summary&amp;Assumptions'!$G$32*$B201,$D201&gt;='Summary&amp;Assumptions'!$D$17,DA$47&gt;=$D201,DA$47&lt;=EDATE($D201,'Summary&amp;Assumptions'!$G$32))*$B201+AND(DA$56&lt;'Summary&amp;Assumptions'!$J$31,DA$47&gt;=$FO201,DA$47&lt;=$FP201)*(('Summary&amp;Assumptions'!$H$25*$C201)*(1+'Summary&amp;Assumptions'!$J$29)^(DA$46-1))+AND(DA$56&lt;'Summary&amp;Assumptions'!$J$31,DA$47&gt;=$FQ201,DA$47&lt;=$FR201)*(('Summary&amp;Assumptions'!$H$25*$C201)*(1+'Summary&amp;Assumptions'!$J$29)^(DA$46-1))</f>
        <v>0</v>
      </c>
      <c r="CW201" s="588">
        <f>AND(DB$55&gt;0,SUM($E201:CV201)&lt;'Summary&amp;Assumptions'!$G$32*$B201,$D201&gt;='Summary&amp;Assumptions'!$D$17,DB$47&gt;=$D201,DB$47&lt;=EDATE($D201,'Summary&amp;Assumptions'!$G$32))*$B201+AND(DB$56&lt;'Summary&amp;Assumptions'!$J$31,DB$47&gt;=$FO201,DB$47&lt;=$FP201)*(('Summary&amp;Assumptions'!$H$25*$C201)*(1+'Summary&amp;Assumptions'!$J$29)^(DB$46-1))+AND(DB$56&lt;'Summary&amp;Assumptions'!$J$31,DB$47&gt;=$FQ201,DB$47&lt;=$FR201)*(('Summary&amp;Assumptions'!$H$25*$C201)*(1+'Summary&amp;Assumptions'!$J$29)^(DB$46-1))</f>
        <v>0</v>
      </c>
      <c r="CX201" s="588">
        <f>AND(DC$55&gt;0,SUM($E201:CW201)&lt;'Summary&amp;Assumptions'!$G$32*$B201,$D201&gt;='Summary&amp;Assumptions'!$D$17,DC$47&gt;=$D201,DC$47&lt;=EDATE($D201,'Summary&amp;Assumptions'!$G$32))*$B201+AND(DC$56&lt;'Summary&amp;Assumptions'!$J$31,DC$47&gt;=$FO201,DC$47&lt;=$FP201)*(('Summary&amp;Assumptions'!$H$25*$C201)*(1+'Summary&amp;Assumptions'!$J$29)^(DC$46-1))+AND(DC$56&lt;'Summary&amp;Assumptions'!$J$31,DC$47&gt;=$FQ201,DC$47&lt;=$FR201)*(('Summary&amp;Assumptions'!$H$25*$C201)*(1+'Summary&amp;Assumptions'!$J$29)^(DC$46-1))</f>
        <v>0</v>
      </c>
      <c r="CY201" s="588">
        <f>AND(DD$55&gt;0,SUM($E201:CX201)&lt;'Summary&amp;Assumptions'!$G$32*$B201,$D201&gt;='Summary&amp;Assumptions'!$D$17,DD$47&gt;=$D201,DD$47&lt;=EDATE($D201,'Summary&amp;Assumptions'!$G$32))*$B201+AND(DD$56&lt;'Summary&amp;Assumptions'!$J$31,DD$47&gt;=$FO201,DD$47&lt;=$FP201)*(('Summary&amp;Assumptions'!$H$25*$C201)*(1+'Summary&amp;Assumptions'!$J$29)^(DD$46-1))+AND(DD$56&lt;'Summary&amp;Assumptions'!$J$31,DD$47&gt;=$FQ201,DD$47&lt;=$FR201)*(('Summary&amp;Assumptions'!$H$25*$C201)*(1+'Summary&amp;Assumptions'!$J$29)^(DD$46-1))</f>
        <v>0</v>
      </c>
      <c r="CZ201" s="588">
        <f>AND(DE$55&gt;0,SUM($E201:CY201)&lt;'Summary&amp;Assumptions'!$G$32*$B201,$D201&gt;='Summary&amp;Assumptions'!$D$17,DE$47&gt;=$D201,DE$47&lt;=EDATE($D201,'Summary&amp;Assumptions'!$G$32))*$B201+AND(DE$56&lt;'Summary&amp;Assumptions'!$J$31,DE$47&gt;=$FO201,DE$47&lt;=$FP201)*(('Summary&amp;Assumptions'!$H$25*$C201)*(1+'Summary&amp;Assumptions'!$J$29)^(DE$46-1))+AND(DE$56&lt;'Summary&amp;Assumptions'!$J$31,DE$47&gt;=$FQ201,DE$47&lt;=$FR201)*(('Summary&amp;Assumptions'!$H$25*$C201)*(1+'Summary&amp;Assumptions'!$J$29)^(DE$46-1))</f>
        <v>0</v>
      </c>
      <c r="DA201" s="588">
        <f>AND(DF$55&gt;0,SUM($E201:CZ201)&lt;'Summary&amp;Assumptions'!$G$32*$B201,$D201&gt;='Summary&amp;Assumptions'!$D$17,DF$47&gt;=$D201,DF$47&lt;=EDATE($D201,'Summary&amp;Assumptions'!$G$32))*$B201+AND(DF$56&lt;'Summary&amp;Assumptions'!$J$31,DF$47&gt;=$FO201,DF$47&lt;=$FP201)*(('Summary&amp;Assumptions'!$H$25*$C201)*(1+'Summary&amp;Assumptions'!$J$29)^(DF$46-1))+AND(DF$56&lt;'Summary&amp;Assumptions'!$J$31,DF$47&gt;=$FQ201,DF$47&lt;=$FR201)*(('Summary&amp;Assumptions'!$H$25*$C201)*(1+'Summary&amp;Assumptions'!$J$29)^(DF$46-1))</f>
        <v>0</v>
      </c>
      <c r="DB201" s="588">
        <f>AND(DG$55&gt;0,SUM($E201:DA201)&lt;'Summary&amp;Assumptions'!$G$32*$B201,$D201&gt;='Summary&amp;Assumptions'!$D$17,DG$47&gt;=$D201,DG$47&lt;=EDATE($D201,'Summary&amp;Assumptions'!$G$32))*$B201+AND(DG$56&lt;'Summary&amp;Assumptions'!$J$31,DG$47&gt;=$FO201,DG$47&lt;=$FP201)*(('Summary&amp;Assumptions'!$H$25*$C201)*(1+'Summary&amp;Assumptions'!$J$29)^(DG$46-1))+AND(DG$56&lt;'Summary&amp;Assumptions'!$J$31,DG$47&gt;=$FQ201,DG$47&lt;=$FR201)*(('Summary&amp;Assumptions'!$H$25*$C201)*(1+'Summary&amp;Assumptions'!$J$29)^(DG$46-1))</f>
        <v>0</v>
      </c>
      <c r="DC201" s="588">
        <f>AND(DH$55&gt;0,SUM($E201:DB201)&lt;'Summary&amp;Assumptions'!$G$32*$B201,$D201&gt;='Summary&amp;Assumptions'!$D$17,DH$47&gt;=$D201,DH$47&lt;=EDATE($D201,'Summary&amp;Assumptions'!$G$32))*$B201+AND(DH$56&lt;'Summary&amp;Assumptions'!$J$31,DH$47&gt;=$FO201,DH$47&lt;=$FP201)*(('Summary&amp;Assumptions'!$H$25*$C201)*(1+'Summary&amp;Assumptions'!$J$29)^(DH$46-1))+AND(DH$56&lt;'Summary&amp;Assumptions'!$J$31,DH$47&gt;=$FQ201,DH$47&lt;=$FR201)*(('Summary&amp;Assumptions'!$H$25*$C201)*(1+'Summary&amp;Assumptions'!$J$29)^(DH$46-1))</f>
        <v>0</v>
      </c>
      <c r="DD201" s="588">
        <f>AND(DI$55&gt;0,SUM($E201:DC201)&lt;'Summary&amp;Assumptions'!$G$32*$B201,$D201&gt;='Summary&amp;Assumptions'!$D$17,DI$47&gt;=$D201,DI$47&lt;=EDATE($D201,'Summary&amp;Assumptions'!$G$32))*$B201+AND(DI$56&lt;'Summary&amp;Assumptions'!$J$31,DI$47&gt;=$FO201,DI$47&lt;=$FP201)*(('Summary&amp;Assumptions'!$H$25*$C201)*(1+'Summary&amp;Assumptions'!$J$29)^(DI$46-1))+AND(DI$56&lt;'Summary&amp;Assumptions'!$J$31,DI$47&gt;=$FQ201,DI$47&lt;=$FR201)*(('Summary&amp;Assumptions'!$H$25*$C201)*(1+'Summary&amp;Assumptions'!$J$29)^(DI$46-1))</f>
        <v>0</v>
      </c>
      <c r="DE201" s="588">
        <f>AND(DJ$55&gt;0,SUM($E201:DD201)&lt;'Summary&amp;Assumptions'!$G$32*$B201,$D201&gt;='Summary&amp;Assumptions'!$D$17,DJ$47&gt;=$D201,DJ$47&lt;=EDATE($D201,'Summary&amp;Assumptions'!$G$32))*$B201+AND(DJ$56&lt;'Summary&amp;Assumptions'!$J$31,DJ$47&gt;=$FO201,DJ$47&lt;=$FP201)*(('Summary&amp;Assumptions'!$H$25*$C201)*(1+'Summary&amp;Assumptions'!$J$29)^(DJ$46-1))+AND(DJ$56&lt;'Summary&amp;Assumptions'!$J$31,DJ$47&gt;=$FQ201,DJ$47&lt;=$FR201)*(('Summary&amp;Assumptions'!$H$25*$C201)*(1+'Summary&amp;Assumptions'!$J$29)^(DJ$46-1))</f>
        <v>0</v>
      </c>
      <c r="DF201" s="588">
        <f>AND(DK$55&gt;0,SUM($E201:DE201)&lt;'Summary&amp;Assumptions'!$G$32*$B201,$D201&gt;='Summary&amp;Assumptions'!$D$17,DK$47&gt;=$D201,DK$47&lt;=EDATE($D201,'Summary&amp;Assumptions'!$G$32))*$B201+AND(DK$56&lt;'Summary&amp;Assumptions'!$J$31,DK$47&gt;=$FO201,DK$47&lt;=$FP201)*(('Summary&amp;Assumptions'!$H$25*$C201)*(1+'Summary&amp;Assumptions'!$J$29)^(DK$46-1))+AND(DK$56&lt;'Summary&amp;Assumptions'!$J$31,DK$47&gt;=$FQ201,DK$47&lt;=$FR201)*(('Summary&amp;Assumptions'!$H$25*$C201)*(1+'Summary&amp;Assumptions'!$J$29)^(DK$46-1))</f>
        <v>0</v>
      </c>
      <c r="DG201" s="588">
        <f>AND(DL$55&gt;0,SUM($E201:DF201)&lt;'Summary&amp;Assumptions'!$G$32*$B201,$D201&gt;='Summary&amp;Assumptions'!$D$17,DL$47&gt;=$D201,DL$47&lt;=EDATE($D201,'Summary&amp;Assumptions'!$G$32))*$B201+AND(DL$56&lt;'Summary&amp;Assumptions'!$J$31,DL$47&gt;=$FO201,DL$47&lt;=$FP201)*(('Summary&amp;Assumptions'!$H$25*$C201)*(1+'Summary&amp;Assumptions'!$J$29)^(DL$46-1))+AND(DL$56&lt;'Summary&amp;Assumptions'!$J$31,DL$47&gt;=$FQ201,DL$47&lt;=$FR201)*(('Summary&amp;Assumptions'!$H$25*$C201)*(1+'Summary&amp;Assumptions'!$J$29)^(DL$46-1))</f>
        <v>0</v>
      </c>
      <c r="DH201" s="588">
        <f>AND(DM$55&gt;0,SUM($E201:DG201)&lt;'Summary&amp;Assumptions'!$G$32*$B201,$D201&gt;='Summary&amp;Assumptions'!$D$17,DM$47&gt;=$D201,DM$47&lt;=EDATE($D201,'Summary&amp;Assumptions'!$G$32))*$B201+AND(DM$56&lt;'Summary&amp;Assumptions'!$J$31,DM$47&gt;=$FO201,DM$47&lt;=$FP201)*(('Summary&amp;Assumptions'!$H$25*$C201)*(1+'Summary&amp;Assumptions'!$J$29)^(DM$46-1))+AND(DM$56&lt;'Summary&amp;Assumptions'!$J$31,DM$47&gt;=$FQ201,DM$47&lt;=$FR201)*(('Summary&amp;Assumptions'!$H$25*$C201)*(1+'Summary&amp;Assumptions'!$J$29)^(DM$46-1))</f>
        <v>0</v>
      </c>
      <c r="DI201" s="588">
        <f>AND(DN$55&gt;0,SUM($E201:DH201)&lt;'Summary&amp;Assumptions'!$G$32*$B201,$D201&gt;='Summary&amp;Assumptions'!$D$17,DN$47&gt;=$D201,DN$47&lt;=EDATE($D201,'Summary&amp;Assumptions'!$G$32))*$B201+AND(DN$56&lt;'Summary&amp;Assumptions'!$J$31,DN$47&gt;=$FO201,DN$47&lt;=$FP201)*(('Summary&amp;Assumptions'!$H$25*$C201)*(1+'Summary&amp;Assumptions'!$J$29)^(DN$46-1))+AND(DN$56&lt;'Summary&amp;Assumptions'!$J$31,DN$47&gt;=$FQ201,DN$47&lt;=$FR201)*(('Summary&amp;Assumptions'!$H$25*$C201)*(1+'Summary&amp;Assumptions'!$J$29)^(DN$46-1))</f>
        <v>0</v>
      </c>
      <c r="DJ201" s="588">
        <f>AND(DO$55&gt;0,SUM($E201:DI201)&lt;'Summary&amp;Assumptions'!$G$32*$B201,$D201&gt;='Summary&amp;Assumptions'!$D$17,DO$47&gt;=$D201,DO$47&lt;=EDATE($D201,'Summary&amp;Assumptions'!$G$32))*$B201+AND(DO$56&lt;'Summary&amp;Assumptions'!$J$31,DO$47&gt;=$FO201,DO$47&lt;=$FP201)*(('Summary&amp;Assumptions'!$H$25*$C201)*(1+'Summary&amp;Assumptions'!$J$29)^(DO$46-1))+AND(DO$56&lt;'Summary&amp;Assumptions'!$J$31,DO$47&gt;=$FQ201,DO$47&lt;=$FR201)*(('Summary&amp;Assumptions'!$H$25*$C201)*(1+'Summary&amp;Assumptions'!$J$29)^(DO$46-1))</f>
        <v>0</v>
      </c>
      <c r="DK201" s="588">
        <f>AND(DP$55&gt;0,SUM($E201:DJ201)&lt;'Summary&amp;Assumptions'!$G$32*$B201,$D201&gt;='Summary&amp;Assumptions'!$D$17,DP$47&gt;=$D201,DP$47&lt;=EDATE($D201,'Summary&amp;Assumptions'!$G$32))*$B201+AND(DP$56&lt;'Summary&amp;Assumptions'!$J$31,DP$47&gt;=$FO201,DP$47&lt;=$FP201)*(('Summary&amp;Assumptions'!$H$25*$C201)*(1+'Summary&amp;Assumptions'!$J$29)^(DP$46-1))+AND(DP$56&lt;'Summary&amp;Assumptions'!$J$31,DP$47&gt;=$FQ201,DP$47&lt;=$FR201)*(('Summary&amp;Assumptions'!$H$25*$C201)*(1+'Summary&amp;Assumptions'!$J$29)^(DP$46-1))</f>
        <v>0</v>
      </c>
      <c r="DL201" s="588">
        <f>AND(DQ$55&gt;0,SUM($E201:DK201)&lt;'Summary&amp;Assumptions'!$G$32*$B201,$D201&gt;='Summary&amp;Assumptions'!$D$17,DQ$47&gt;=$D201,DQ$47&lt;=EDATE($D201,'Summary&amp;Assumptions'!$G$32))*$B201+AND(DQ$56&lt;'Summary&amp;Assumptions'!$J$31,DQ$47&gt;=$FO201,DQ$47&lt;=$FP201)*(('Summary&amp;Assumptions'!$H$25*$C201)*(1+'Summary&amp;Assumptions'!$J$29)^(DQ$46-1))+AND(DQ$56&lt;'Summary&amp;Assumptions'!$J$31,DQ$47&gt;=$FQ201,DQ$47&lt;=$FR201)*(('Summary&amp;Assumptions'!$H$25*$C201)*(1+'Summary&amp;Assumptions'!$J$29)^(DQ$46-1))</f>
        <v>0</v>
      </c>
      <c r="DM201" s="588">
        <f>AND(DR$55&gt;0,SUM($E201:DL201)&lt;'Summary&amp;Assumptions'!$G$32*$B201,$D201&gt;='Summary&amp;Assumptions'!$D$17,DR$47&gt;=$D201,DR$47&lt;=EDATE($D201,'Summary&amp;Assumptions'!$G$32))*$B201+AND(DR$56&lt;'Summary&amp;Assumptions'!$J$31,DR$47&gt;=$FO201,DR$47&lt;=$FP201)*(('Summary&amp;Assumptions'!$H$25*$C201)*(1+'Summary&amp;Assumptions'!$J$29)^(DR$46-1))+AND(DR$56&lt;'Summary&amp;Assumptions'!$J$31,DR$47&gt;=$FQ201,DR$47&lt;=$FR201)*(('Summary&amp;Assumptions'!$H$25*$C201)*(1+'Summary&amp;Assumptions'!$J$29)^(DR$46-1))</f>
        <v>0</v>
      </c>
      <c r="DN201" s="588">
        <f>AND(DS$55&gt;0,SUM($E201:DM201)&lt;'Summary&amp;Assumptions'!$G$32*$B201,$D201&gt;='Summary&amp;Assumptions'!$D$17,DS$47&gt;=$D201,DS$47&lt;=EDATE($D201,'Summary&amp;Assumptions'!$G$32))*$B201+AND(DS$56&lt;'Summary&amp;Assumptions'!$J$31,DS$47&gt;=$FO201,DS$47&lt;=$FP201)*(('Summary&amp;Assumptions'!$H$25*$C201)*(1+'Summary&amp;Assumptions'!$J$29)^(DS$46-1))+AND(DS$56&lt;'Summary&amp;Assumptions'!$J$31,DS$47&gt;=$FQ201,DS$47&lt;=$FR201)*(('Summary&amp;Assumptions'!$H$25*$C201)*(1+'Summary&amp;Assumptions'!$J$29)^(DS$46-1))</f>
        <v>0</v>
      </c>
      <c r="DO201" s="588">
        <f>AND(DT$55&gt;0,SUM($E201:DN201)&lt;'Summary&amp;Assumptions'!$G$32*$B201,$D201&gt;='Summary&amp;Assumptions'!$D$17,DT$47&gt;=$D201,DT$47&lt;=EDATE($D201,'Summary&amp;Assumptions'!$G$32))*$B201+AND(DT$56&lt;'Summary&amp;Assumptions'!$J$31,DT$47&gt;=$FO201,DT$47&lt;=$FP201)*(('Summary&amp;Assumptions'!$H$25*$C201)*(1+'Summary&amp;Assumptions'!$J$29)^(DT$46-1))+AND(DT$56&lt;'Summary&amp;Assumptions'!$J$31,DT$47&gt;=$FQ201,DT$47&lt;=$FR201)*(('Summary&amp;Assumptions'!$H$25*$C201)*(1+'Summary&amp;Assumptions'!$J$29)^(DT$46-1))</f>
        <v>0</v>
      </c>
      <c r="DP201" s="588">
        <f>AND(DU$55&gt;0,SUM($E201:DO201)&lt;'Summary&amp;Assumptions'!$G$32*$B201,$D201&gt;='Summary&amp;Assumptions'!$D$17,DU$47&gt;=$D201,DU$47&lt;=EDATE($D201,'Summary&amp;Assumptions'!$G$32))*$B201+AND(DU$56&lt;'Summary&amp;Assumptions'!$J$31,DU$47&gt;=$FO201,DU$47&lt;=$FP201)*(('Summary&amp;Assumptions'!$H$25*$C201)*(1+'Summary&amp;Assumptions'!$J$29)^(DU$46-1))+AND(DU$56&lt;'Summary&amp;Assumptions'!$J$31,DU$47&gt;=$FQ201,DU$47&lt;=$FR201)*(('Summary&amp;Assumptions'!$H$25*$C201)*(1+'Summary&amp;Assumptions'!$J$29)^(DU$46-1))</f>
        <v>0</v>
      </c>
      <c r="DQ201" s="588">
        <f>AND(DV$55&gt;0,SUM($E201:DP201)&lt;'Summary&amp;Assumptions'!$G$32*$B201,$D201&gt;='Summary&amp;Assumptions'!$D$17,DV$47&gt;=$D201,DV$47&lt;=EDATE($D201,'Summary&amp;Assumptions'!$G$32))*$B201+AND(DV$56&lt;'Summary&amp;Assumptions'!$J$31,DV$47&gt;=$FO201,DV$47&lt;=$FP201)*(('Summary&amp;Assumptions'!$H$25*$C201)*(1+'Summary&amp;Assumptions'!$J$29)^(DV$46-1))+AND(DV$56&lt;'Summary&amp;Assumptions'!$J$31,DV$47&gt;=$FQ201,DV$47&lt;=$FR201)*(('Summary&amp;Assumptions'!$H$25*$C201)*(1+'Summary&amp;Assumptions'!$J$29)^(DV$46-1))</f>
        <v>0</v>
      </c>
      <c r="DR201" s="588">
        <f>AND(DW$55&gt;0,SUM($E201:DQ201)&lt;'Summary&amp;Assumptions'!$G$32*$B201,$D201&gt;='Summary&amp;Assumptions'!$D$17,DW$47&gt;=$D201,DW$47&lt;=EDATE($D201,'Summary&amp;Assumptions'!$G$32))*$B201+AND(DW$56&lt;'Summary&amp;Assumptions'!$J$31,DW$47&gt;=$FO201,DW$47&lt;=$FP201)*(('Summary&amp;Assumptions'!$H$25*$C201)*(1+'Summary&amp;Assumptions'!$J$29)^(DW$46-1))+AND(DW$56&lt;'Summary&amp;Assumptions'!$J$31,DW$47&gt;=$FQ201,DW$47&lt;=$FR201)*(('Summary&amp;Assumptions'!$H$25*$C201)*(1+'Summary&amp;Assumptions'!$J$29)^(DW$46-1))</f>
        <v>0</v>
      </c>
      <c r="DS201" s="588">
        <f>AND(DX$55&gt;0,SUM($E201:DR201)&lt;'Summary&amp;Assumptions'!$G$32*$B201,$D201&gt;='Summary&amp;Assumptions'!$D$17,DX$47&gt;=$D201,DX$47&lt;=EDATE($D201,'Summary&amp;Assumptions'!$G$32))*$B201+AND(DX$56&lt;'Summary&amp;Assumptions'!$J$31,DX$47&gt;=$FO201,DX$47&lt;=$FP201)*(('Summary&amp;Assumptions'!$H$25*$C201)*(1+'Summary&amp;Assumptions'!$J$29)^(DX$46-1))+AND(DX$56&lt;'Summary&amp;Assumptions'!$J$31,DX$47&gt;=$FQ201,DX$47&lt;=$FR201)*(('Summary&amp;Assumptions'!$H$25*$C201)*(1+'Summary&amp;Assumptions'!$J$29)^(DX$46-1))</f>
        <v>0</v>
      </c>
      <c r="DT201" s="588">
        <f>AND(DY$55&gt;0,SUM($E201:DS201)&lt;'Summary&amp;Assumptions'!$G$32*$B201,$D201&gt;='Summary&amp;Assumptions'!$D$17,DY$47&gt;=$D201,DY$47&lt;=EDATE($D201,'Summary&amp;Assumptions'!$G$32))*$B201+AND(DY$56&lt;'Summary&amp;Assumptions'!$J$31,DY$47&gt;=$FO201,DY$47&lt;=$FP201)*(('Summary&amp;Assumptions'!$H$25*$C201)*(1+'Summary&amp;Assumptions'!$J$29)^(DY$46-1))+AND(DY$56&lt;'Summary&amp;Assumptions'!$J$31,DY$47&gt;=$FQ201,DY$47&lt;=$FR201)*(('Summary&amp;Assumptions'!$H$25*$C201)*(1+'Summary&amp;Assumptions'!$J$29)^(DY$46-1))</f>
        <v>0</v>
      </c>
      <c r="DU201" s="588">
        <f>AND(DZ$55&gt;0,SUM($E201:DT201)&lt;'Summary&amp;Assumptions'!$G$32*$B201,$D201&gt;='Summary&amp;Assumptions'!$D$17,DZ$47&gt;=$D201,DZ$47&lt;=EDATE($D201,'Summary&amp;Assumptions'!$G$32))*$B201+AND(DZ$56&lt;'Summary&amp;Assumptions'!$J$31,DZ$47&gt;=$FO201,DZ$47&lt;=$FP201)*(('Summary&amp;Assumptions'!$H$25*$C201)*(1+'Summary&amp;Assumptions'!$J$29)^(DZ$46-1))+AND(DZ$56&lt;'Summary&amp;Assumptions'!$J$31,DZ$47&gt;=$FQ201,DZ$47&lt;=$FR201)*(('Summary&amp;Assumptions'!$H$25*$C201)*(1+'Summary&amp;Assumptions'!$J$29)^(DZ$46-1))</f>
        <v>0</v>
      </c>
      <c r="DV201" s="588">
        <f>AND(EA$55&gt;0,SUM($E201:DU201)&lt;'Summary&amp;Assumptions'!$G$32*$B201,$D201&gt;='Summary&amp;Assumptions'!$D$17,EA$47&gt;=$D201,EA$47&lt;=EDATE($D201,'Summary&amp;Assumptions'!$G$32))*$B201+AND(EA$56&lt;'Summary&amp;Assumptions'!$J$31,EA$47&gt;=$FO201,EA$47&lt;=$FP201)*(('Summary&amp;Assumptions'!$H$25*$C201)*(1+'Summary&amp;Assumptions'!$J$29)^(EA$46-1))+AND(EA$56&lt;'Summary&amp;Assumptions'!$J$31,EA$47&gt;=$FQ201,EA$47&lt;=$FR201)*(('Summary&amp;Assumptions'!$H$25*$C201)*(1+'Summary&amp;Assumptions'!$J$29)^(EA$46-1))</f>
        <v>0</v>
      </c>
      <c r="DW201" s="588">
        <f>AND(EB$55&gt;0,SUM($E201:DV201)&lt;'Summary&amp;Assumptions'!$G$32*$B201,$D201&gt;='Summary&amp;Assumptions'!$D$17,EB$47&gt;=$D201,EB$47&lt;=EDATE($D201,'Summary&amp;Assumptions'!$G$32))*$B201+AND(EB$56&lt;'Summary&amp;Assumptions'!$J$31,EB$47&gt;=$FO201,EB$47&lt;=$FP201)*(('Summary&amp;Assumptions'!$H$25*$C201)*(1+'Summary&amp;Assumptions'!$J$29)^(EB$46-1))+AND(EB$56&lt;'Summary&amp;Assumptions'!$J$31,EB$47&gt;=$FQ201,EB$47&lt;=$FR201)*(('Summary&amp;Assumptions'!$H$25*$C201)*(1+'Summary&amp;Assumptions'!$J$29)^(EB$46-1))</f>
        <v>0</v>
      </c>
      <c r="DX201" s="588">
        <f>AND(EC$55&gt;0,SUM($E201:DW201)&lt;'Summary&amp;Assumptions'!$G$32*$B201,$D201&gt;='Summary&amp;Assumptions'!$D$17,EC$47&gt;=$D201,EC$47&lt;=EDATE($D201,'Summary&amp;Assumptions'!$G$32))*$B201+AND(EC$56&lt;'Summary&amp;Assumptions'!$J$31,EC$47&gt;=$FO201,EC$47&lt;=$FP201)*(('Summary&amp;Assumptions'!$H$25*$C201)*(1+'Summary&amp;Assumptions'!$J$29)^(EC$46-1))+AND(EC$56&lt;'Summary&amp;Assumptions'!$J$31,EC$47&gt;=$FQ201,EC$47&lt;=$FR201)*(('Summary&amp;Assumptions'!$H$25*$C201)*(1+'Summary&amp;Assumptions'!$J$29)^(EC$46-1))</f>
        <v>0</v>
      </c>
      <c r="DY201" s="588">
        <f>AND(ED$55&gt;0,SUM($E201:DX201)&lt;'Summary&amp;Assumptions'!$G$32*$B201,$D201&gt;='Summary&amp;Assumptions'!$D$17,ED$47&gt;=$D201,ED$47&lt;=EDATE($D201,'Summary&amp;Assumptions'!$G$32))*$B201+AND(ED$56&lt;'Summary&amp;Assumptions'!$J$31,ED$47&gt;=$FO201,ED$47&lt;=$FP201)*(('Summary&amp;Assumptions'!$H$25*$C201)*(1+'Summary&amp;Assumptions'!$J$29)^(ED$46-1))+AND(ED$56&lt;'Summary&amp;Assumptions'!$J$31,ED$47&gt;=$FQ201,ED$47&lt;=$FR201)*(('Summary&amp;Assumptions'!$H$25*$C201)*(1+'Summary&amp;Assumptions'!$J$29)^(ED$46-1))</f>
        <v>0</v>
      </c>
      <c r="DZ201" s="588">
        <f>AND(EE$55&gt;0,SUM($E201:DY201)&lt;'Summary&amp;Assumptions'!$G$32*$B201,$D201&gt;='Summary&amp;Assumptions'!$D$17,EE$47&gt;=$D201,EE$47&lt;=EDATE($D201,'Summary&amp;Assumptions'!$G$32))*$B201+AND(EE$56&lt;'Summary&amp;Assumptions'!$J$31,EE$47&gt;=$FO201,EE$47&lt;=$FP201)*(('Summary&amp;Assumptions'!$H$25*$C201)*(1+'Summary&amp;Assumptions'!$J$29)^(EE$46-1))+AND(EE$56&lt;'Summary&amp;Assumptions'!$J$31,EE$47&gt;=$FQ201,EE$47&lt;=$FR201)*(('Summary&amp;Assumptions'!$H$25*$C201)*(1+'Summary&amp;Assumptions'!$J$29)^(EE$46-1))</f>
        <v>0</v>
      </c>
      <c r="EA201" s="588">
        <f>AND(EF$55&gt;0,SUM($E201:DZ201)&lt;'Summary&amp;Assumptions'!$G$32*$B201,$D201&gt;='Summary&amp;Assumptions'!$D$17,EF$47&gt;=$D201,EF$47&lt;=EDATE($D201,'Summary&amp;Assumptions'!$G$32))*$B201+AND(EF$56&lt;'Summary&amp;Assumptions'!$J$31,EF$47&gt;=$FO201,EF$47&lt;=$FP201)*(('Summary&amp;Assumptions'!$H$25*$C201)*(1+'Summary&amp;Assumptions'!$J$29)^(EF$46-1))+AND(EF$56&lt;'Summary&amp;Assumptions'!$J$31,EF$47&gt;=$FQ201,EF$47&lt;=$FR201)*(('Summary&amp;Assumptions'!$H$25*$C201)*(1+'Summary&amp;Assumptions'!$J$29)^(EF$46-1))</f>
        <v>0</v>
      </c>
      <c r="EB201" s="588">
        <f>AND(EG$55&gt;0,SUM($E201:EA201)&lt;'Summary&amp;Assumptions'!$G$32*$B201,$D201&gt;='Summary&amp;Assumptions'!$D$17,EG$47&gt;=$D201,EG$47&lt;=EDATE($D201,'Summary&amp;Assumptions'!$G$32))*$B201+AND(EG$56&lt;'Summary&amp;Assumptions'!$J$31,EG$47&gt;=$FO201,EG$47&lt;=$FP201)*(('Summary&amp;Assumptions'!$H$25*$C201)*(1+'Summary&amp;Assumptions'!$J$29)^(EG$46-1))+AND(EG$56&lt;'Summary&amp;Assumptions'!$J$31,EG$47&gt;=$FQ201,EG$47&lt;=$FR201)*(('Summary&amp;Assumptions'!$H$25*$C201)*(1+'Summary&amp;Assumptions'!$J$29)^(EG$46-1))</f>
        <v>0</v>
      </c>
      <c r="EC201" s="588">
        <f>AND(EH$55&gt;0,SUM($E201:EB201)&lt;'Summary&amp;Assumptions'!$G$32*$B201,$D201&gt;='Summary&amp;Assumptions'!$D$17,EH$47&gt;=$D201,EH$47&lt;=EDATE($D201,'Summary&amp;Assumptions'!$G$32))*$B201+AND(EH$56&lt;'Summary&amp;Assumptions'!$J$31,EH$47&gt;=$FO201,EH$47&lt;=$FP201)*(('Summary&amp;Assumptions'!$H$25*$C201)*(1+'Summary&amp;Assumptions'!$J$29)^(EH$46-1))+AND(EH$56&lt;'Summary&amp;Assumptions'!$J$31,EH$47&gt;=$FQ201,EH$47&lt;=$FR201)*(('Summary&amp;Assumptions'!$H$25*$C201)*(1+'Summary&amp;Assumptions'!$J$29)^(EH$46-1))</f>
        <v>0</v>
      </c>
      <c r="ED201" s="588">
        <f>AND(EI$55&gt;0,SUM($E201:EC201)&lt;'Summary&amp;Assumptions'!$G$32*$B201,$D201&gt;='Summary&amp;Assumptions'!$D$17,EI$47&gt;=$D201,EI$47&lt;=EDATE($D201,'Summary&amp;Assumptions'!$G$32))*$B201+AND(EI$56&lt;'Summary&amp;Assumptions'!$J$31,EI$47&gt;=$FO201,EI$47&lt;=$FP201)*(('Summary&amp;Assumptions'!$H$25*$C201)*(1+'Summary&amp;Assumptions'!$J$29)^(EI$46-1))+AND(EI$56&lt;'Summary&amp;Assumptions'!$J$31,EI$47&gt;=$FQ201,EI$47&lt;=$FR201)*(('Summary&amp;Assumptions'!$H$25*$C201)*(1+'Summary&amp;Assumptions'!$J$29)^(EI$46-1))</f>
        <v>0</v>
      </c>
      <c r="EE201" s="588">
        <f>AND(EJ$55&gt;0,SUM($E201:ED201)&lt;'Summary&amp;Assumptions'!$G$32*$B201,$D201&gt;='Summary&amp;Assumptions'!$D$17,EJ$47&gt;=$D201,EJ$47&lt;=EDATE($D201,'Summary&amp;Assumptions'!$G$32))*$B201+AND(EJ$56&lt;'Summary&amp;Assumptions'!$J$31,EJ$47&gt;=$FO201,EJ$47&lt;=$FP201)*(('Summary&amp;Assumptions'!$H$25*$C201)*(1+'Summary&amp;Assumptions'!$J$29)^(EJ$46-1))+AND(EJ$56&lt;'Summary&amp;Assumptions'!$J$31,EJ$47&gt;=$FQ201,EJ$47&lt;=$FR201)*(('Summary&amp;Assumptions'!$H$25*$C201)*(1+'Summary&amp;Assumptions'!$J$29)^(EJ$46-1))</f>
        <v>0</v>
      </c>
      <c r="EF201" s="588">
        <f>AND(EK$55&gt;0,SUM($E201:EE201)&lt;'Summary&amp;Assumptions'!$G$32*$B201,$D201&gt;='Summary&amp;Assumptions'!$D$17,EK$47&gt;=$D201,EK$47&lt;=EDATE($D201,'Summary&amp;Assumptions'!$G$32))*$B201+AND(EK$56&lt;'Summary&amp;Assumptions'!$J$31,EK$47&gt;=$FO201,EK$47&lt;=$FP201)*(('Summary&amp;Assumptions'!$H$25*$C201)*(1+'Summary&amp;Assumptions'!$J$29)^(EK$46-1))+AND(EK$56&lt;'Summary&amp;Assumptions'!$J$31,EK$47&gt;=$FQ201,EK$47&lt;=$FR201)*(('Summary&amp;Assumptions'!$H$25*$C201)*(1+'Summary&amp;Assumptions'!$J$29)^(EK$46-1))</f>
        <v>0</v>
      </c>
      <c r="EG201" s="588">
        <f>AND(EL$55&gt;0,SUM($E201:EF201)&lt;'Summary&amp;Assumptions'!$G$32*$B201,$D201&gt;='Summary&amp;Assumptions'!$D$17,EL$47&gt;=$D201,EL$47&lt;=EDATE($D201,'Summary&amp;Assumptions'!$G$32))*$B201+AND(EL$56&lt;'Summary&amp;Assumptions'!$J$31,EL$47&gt;=$FO201,EL$47&lt;=$FP201)*(('Summary&amp;Assumptions'!$H$25*$C201)*(1+'Summary&amp;Assumptions'!$J$29)^(EL$46-1))+AND(EL$56&lt;'Summary&amp;Assumptions'!$J$31,EL$47&gt;=$FQ201,EL$47&lt;=$FR201)*(('Summary&amp;Assumptions'!$H$25*$C201)*(1+'Summary&amp;Assumptions'!$J$29)^(EL$46-1))</f>
        <v>0</v>
      </c>
      <c r="EH201" s="588">
        <f>AND(EM$55&gt;0,SUM($E201:EG201)&lt;'Summary&amp;Assumptions'!$G$32*$B201,$D201&gt;='Summary&amp;Assumptions'!$D$17,EM$47&gt;=$D201,EM$47&lt;=EDATE($D201,'Summary&amp;Assumptions'!$G$32))*$B201+AND(EM$56&lt;'Summary&amp;Assumptions'!$J$31,EM$47&gt;=$FO201,EM$47&lt;=$FP201)*(('Summary&amp;Assumptions'!$H$25*$C201)*(1+'Summary&amp;Assumptions'!$J$29)^(EM$46-1))+AND(EM$56&lt;'Summary&amp;Assumptions'!$J$31,EM$47&gt;=$FQ201,EM$47&lt;=$FR201)*(('Summary&amp;Assumptions'!$H$25*$C201)*(1+'Summary&amp;Assumptions'!$J$29)^(EM$46-1))</f>
        <v>0</v>
      </c>
      <c r="EI201" s="588">
        <f>AND(EN$55&gt;0,SUM($E201:EH201)&lt;'Summary&amp;Assumptions'!$G$32*$B201,$D201&gt;='Summary&amp;Assumptions'!$D$17,EN$47&gt;=$D201,EN$47&lt;=EDATE($D201,'Summary&amp;Assumptions'!$G$32))*$B201+AND(EN$56&lt;'Summary&amp;Assumptions'!$J$31,EN$47&gt;=$FO201,EN$47&lt;=$FP201)*(('Summary&amp;Assumptions'!$H$25*$C201)*(1+'Summary&amp;Assumptions'!$J$29)^(EN$46-1))+AND(EN$56&lt;'Summary&amp;Assumptions'!$J$31,EN$47&gt;=$FQ201,EN$47&lt;=$FR201)*(('Summary&amp;Assumptions'!$H$25*$C201)*(1+'Summary&amp;Assumptions'!$J$29)^(EN$46-1))</f>
        <v>0</v>
      </c>
      <c r="EJ201" s="588">
        <f>AND(EO$55&gt;0,SUM($E201:EI201)&lt;'Summary&amp;Assumptions'!$G$32*$B201,$D201&gt;='Summary&amp;Assumptions'!$D$17,EO$47&gt;=$D201,EO$47&lt;=EDATE($D201,'Summary&amp;Assumptions'!$G$32))*$B201+AND(EO$56&lt;'Summary&amp;Assumptions'!$J$31,EO$47&gt;=$FO201,EO$47&lt;=$FP201)*(('Summary&amp;Assumptions'!$H$25*$C201)*(1+'Summary&amp;Assumptions'!$J$29)^(EO$46-1))+AND(EO$56&lt;'Summary&amp;Assumptions'!$J$31,EO$47&gt;=$FQ201,EO$47&lt;=$FR201)*(('Summary&amp;Assumptions'!$H$25*$C201)*(1+'Summary&amp;Assumptions'!$J$29)^(EO$46-1))</f>
        <v>0</v>
      </c>
      <c r="EK201" s="588">
        <f>AND(EP$55&gt;0,SUM($E201:EJ201)&lt;'Summary&amp;Assumptions'!$G$32*$B201,$D201&gt;='Summary&amp;Assumptions'!$D$17,EP$47&gt;=$D201,EP$47&lt;=EDATE($D201,'Summary&amp;Assumptions'!$G$32))*$B201+AND(EP$56&lt;'Summary&amp;Assumptions'!$J$31,EP$47&gt;=$FO201,EP$47&lt;=$FP201)*(('Summary&amp;Assumptions'!$H$25*$C201)*(1+'Summary&amp;Assumptions'!$J$29)^(EP$46-1))+AND(EP$56&lt;'Summary&amp;Assumptions'!$J$31,EP$47&gt;=$FQ201,EP$47&lt;=$FR201)*(('Summary&amp;Assumptions'!$H$25*$C201)*(1+'Summary&amp;Assumptions'!$J$29)^(EP$46-1))</f>
        <v>0</v>
      </c>
      <c r="EL201" s="588">
        <f>AND(EQ$55&gt;0,SUM($E201:EK201)&lt;'Summary&amp;Assumptions'!$G$32*$B201,$D201&gt;='Summary&amp;Assumptions'!$D$17,EQ$47&gt;=$D201,EQ$47&lt;=EDATE($D201,'Summary&amp;Assumptions'!$G$32))*$B201+AND(EQ$56&lt;'Summary&amp;Assumptions'!$J$31,EQ$47&gt;=$FO201,EQ$47&lt;=$FP201)*(('Summary&amp;Assumptions'!$H$25*$C201)*(1+'Summary&amp;Assumptions'!$J$29)^(EQ$46-1))+AND(EQ$56&lt;'Summary&amp;Assumptions'!$J$31,EQ$47&gt;=$FQ201,EQ$47&lt;=$FR201)*(('Summary&amp;Assumptions'!$H$25*$C201)*(1+'Summary&amp;Assumptions'!$J$29)^(EQ$46-1))</f>
        <v>0</v>
      </c>
      <c r="EM201" s="588">
        <f>AND(ER$55&gt;0,SUM($E201:EL201)&lt;'Summary&amp;Assumptions'!$G$32*$B201,$D201&gt;='Summary&amp;Assumptions'!$D$17,ER$47&gt;=$D201,ER$47&lt;=EDATE($D201,'Summary&amp;Assumptions'!$G$32))*$B201+AND(ER$56&lt;'Summary&amp;Assumptions'!$J$31,ER$47&gt;=$FO201,ER$47&lt;=$FP201)*(('Summary&amp;Assumptions'!$H$25*$C201)*(1+'Summary&amp;Assumptions'!$J$29)^(ER$46-1))+AND(ER$56&lt;'Summary&amp;Assumptions'!$J$31,ER$47&gt;=$FQ201,ER$47&lt;=$FR201)*(('Summary&amp;Assumptions'!$H$25*$C201)*(1+'Summary&amp;Assumptions'!$J$29)^(ER$46-1))</f>
        <v>0</v>
      </c>
      <c r="EN201" s="588">
        <f>AND(ES$55&gt;0,SUM($E201:EM201)&lt;'Summary&amp;Assumptions'!$G$32*$B201,$D201&gt;='Summary&amp;Assumptions'!$D$17,ES$47&gt;=$D201,ES$47&lt;=EDATE($D201,'Summary&amp;Assumptions'!$G$32))*$B201+AND(ES$56&lt;'Summary&amp;Assumptions'!$J$31,ES$47&gt;=$FO201,ES$47&lt;=$FP201)*(('Summary&amp;Assumptions'!$H$25*$C201)*(1+'Summary&amp;Assumptions'!$J$29)^(ES$46-1))+AND(ES$56&lt;'Summary&amp;Assumptions'!$J$31,ES$47&gt;=$FQ201,ES$47&lt;=$FR201)*(('Summary&amp;Assumptions'!$H$25*$C201)*(1+'Summary&amp;Assumptions'!$J$29)^(ES$46-1))</f>
        <v>0</v>
      </c>
      <c r="EO201" s="588">
        <f>AND(ET$55&gt;0,SUM($E201:EN201)&lt;'Summary&amp;Assumptions'!$G$32*$B201,$D201&gt;='Summary&amp;Assumptions'!$D$17,ET$47&gt;=$D201,ET$47&lt;=EDATE($D201,'Summary&amp;Assumptions'!$G$32))*$B201+AND(ET$56&lt;'Summary&amp;Assumptions'!$J$31,ET$47&gt;=$FO201,ET$47&lt;=$FP201)*(('Summary&amp;Assumptions'!$H$25*$C201)*(1+'Summary&amp;Assumptions'!$J$29)^(ET$46-1))+AND(ET$56&lt;'Summary&amp;Assumptions'!$J$31,ET$47&gt;=$FQ201,ET$47&lt;=$FR201)*(('Summary&amp;Assumptions'!$H$25*$C201)*(1+'Summary&amp;Assumptions'!$J$29)^(ET$46-1))</f>
        <v>0</v>
      </c>
      <c r="EP201" s="588">
        <f>AND(EU$55&gt;0,SUM($E201:EO201)&lt;'Summary&amp;Assumptions'!$G$32*$B201,$D201&gt;='Summary&amp;Assumptions'!$D$17,EU$47&gt;=$D201,EU$47&lt;=EDATE($D201,'Summary&amp;Assumptions'!$G$32))*$B201+AND(EU$56&lt;'Summary&amp;Assumptions'!$J$31,EU$47&gt;=$FO201,EU$47&lt;=$FP201)*(('Summary&amp;Assumptions'!$H$25*$C201)*(1+'Summary&amp;Assumptions'!$J$29)^(EU$46-1))+AND(EU$56&lt;'Summary&amp;Assumptions'!$J$31,EU$47&gt;=$FQ201,EU$47&lt;=$FR201)*(('Summary&amp;Assumptions'!$H$25*$C201)*(1+'Summary&amp;Assumptions'!$J$29)^(EU$46-1))</f>
        <v>0</v>
      </c>
      <c r="EQ201" s="588">
        <f>AND(EV$55&gt;0,SUM($E201:EP201)&lt;'Summary&amp;Assumptions'!$G$32*$B201,$D201&gt;='Summary&amp;Assumptions'!$D$17,EV$47&gt;=$D201,EV$47&lt;=EDATE($D201,'Summary&amp;Assumptions'!$G$32))*$B201+AND(EV$56&lt;'Summary&amp;Assumptions'!$J$31,EV$47&gt;=$FO201,EV$47&lt;=$FP201)*(('Summary&amp;Assumptions'!$H$25*$C201)*(1+'Summary&amp;Assumptions'!$J$29)^(EV$46-1))+AND(EV$56&lt;'Summary&amp;Assumptions'!$J$31,EV$47&gt;=$FQ201,EV$47&lt;=$FR201)*(('Summary&amp;Assumptions'!$H$25*$C201)*(1+'Summary&amp;Assumptions'!$J$29)^(EV$46-1))</f>
        <v>0</v>
      </c>
      <c r="ER201" s="588">
        <f>AND(EW$55&gt;0,SUM($E201:EQ201)&lt;'Summary&amp;Assumptions'!$G$32*$B201,$D201&gt;='Summary&amp;Assumptions'!$D$17,EW$47&gt;=$D201,EW$47&lt;=EDATE($D201,'Summary&amp;Assumptions'!$G$32))*$B201+AND(EW$56&lt;'Summary&amp;Assumptions'!$J$31,EW$47&gt;=$FO201,EW$47&lt;=$FP201)*(('Summary&amp;Assumptions'!$H$25*$C201)*(1+'Summary&amp;Assumptions'!$J$29)^(EW$46-1))+AND(EW$56&lt;'Summary&amp;Assumptions'!$J$31,EW$47&gt;=$FQ201,EW$47&lt;=$FR201)*(('Summary&amp;Assumptions'!$H$25*$C201)*(1+'Summary&amp;Assumptions'!$J$29)^(EW$46-1))</f>
        <v>0</v>
      </c>
      <c r="ES201" s="588">
        <f>AND(EX$55&gt;0,SUM($E201:ER201)&lt;'Summary&amp;Assumptions'!$G$32*$B201,$D201&gt;='Summary&amp;Assumptions'!$D$17,EX$47&gt;=$D201,EX$47&lt;=EDATE($D201,'Summary&amp;Assumptions'!$G$32))*$B201+AND(EX$56&lt;'Summary&amp;Assumptions'!$J$31,EX$47&gt;=$FO201,EX$47&lt;=$FP201)*(('Summary&amp;Assumptions'!$H$25*$C201)*(1+'Summary&amp;Assumptions'!$J$29)^(EX$46-1))+AND(EX$56&lt;'Summary&amp;Assumptions'!$J$31,EX$47&gt;=$FQ201,EX$47&lt;=$FR201)*(('Summary&amp;Assumptions'!$H$25*$C201)*(1+'Summary&amp;Assumptions'!$J$29)^(EX$46-1))</f>
        <v>0</v>
      </c>
      <c r="ET201" s="588">
        <f>AND(EY$55&gt;0,SUM($E201:ES201)&lt;'Summary&amp;Assumptions'!$G$32*$B201,$D201&gt;='Summary&amp;Assumptions'!$D$17,EY$47&gt;=$D201,EY$47&lt;=EDATE($D201,'Summary&amp;Assumptions'!$G$32))*$B201+AND(EY$56&lt;'Summary&amp;Assumptions'!$J$31,EY$47&gt;=$FO201,EY$47&lt;=$FP201)*(('Summary&amp;Assumptions'!$H$25*$C201)*(1+'Summary&amp;Assumptions'!$J$29)^(EY$46-1))+AND(EY$56&lt;'Summary&amp;Assumptions'!$J$31,EY$47&gt;=$FQ201,EY$47&lt;=$FR201)*(('Summary&amp;Assumptions'!$H$25*$C201)*(1+'Summary&amp;Assumptions'!$J$29)^(EY$46-1))</f>
        <v>0</v>
      </c>
      <c r="EU201" s="588">
        <f>AND(EZ$55&gt;0,SUM($E201:ET201)&lt;'Summary&amp;Assumptions'!$G$32*$B201,$D201&gt;='Summary&amp;Assumptions'!$D$17,EZ$47&gt;=$D201,EZ$47&lt;=EDATE($D201,'Summary&amp;Assumptions'!$G$32))*$B201+AND(EZ$56&lt;'Summary&amp;Assumptions'!$J$31,EZ$47&gt;=$FO201,EZ$47&lt;=$FP201)*(('Summary&amp;Assumptions'!$H$25*$C201)*(1+'Summary&amp;Assumptions'!$J$29)^(EZ$46-1))+AND(EZ$56&lt;'Summary&amp;Assumptions'!$J$31,EZ$47&gt;=$FQ201,EZ$47&lt;=$FR201)*(('Summary&amp;Assumptions'!$H$25*$C201)*(1+'Summary&amp;Assumptions'!$J$29)^(EZ$46-1))</f>
        <v>0</v>
      </c>
      <c r="EV201" s="588">
        <f>AND(FA$55&gt;0,SUM($E201:EU201)&lt;'Summary&amp;Assumptions'!$G$32*$B201,$D201&gt;='Summary&amp;Assumptions'!$D$17,FA$47&gt;=$D201,FA$47&lt;=EDATE($D201,'Summary&amp;Assumptions'!$G$32))*$B201+AND(FA$56&lt;'Summary&amp;Assumptions'!$J$31,FA$47&gt;=$FO201,FA$47&lt;=$FP201)*(('Summary&amp;Assumptions'!$H$25*$C201)*(1+'Summary&amp;Assumptions'!$J$29)^(FA$46-1))+AND(FA$56&lt;'Summary&amp;Assumptions'!$J$31,FA$47&gt;=$FQ201,FA$47&lt;=$FR201)*(('Summary&amp;Assumptions'!$H$25*$C201)*(1+'Summary&amp;Assumptions'!$J$29)^(FA$46-1))</f>
        <v>0</v>
      </c>
      <c r="EW201" s="588">
        <f>AND(FB$55&gt;0,SUM($E201:EV201)&lt;'Summary&amp;Assumptions'!$G$32*$B201,$D201&gt;='Summary&amp;Assumptions'!$D$17,FB$47&gt;=$D201,FB$47&lt;=EDATE($D201,'Summary&amp;Assumptions'!$G$32))*$B201+AND(FB$56&lt;'Summary&amp;Assumptions'!$J$31,FB$47&gt;=$FO201,FB$47&lt;=$FP201)*(('Summary&amp;Assumptions'!$H$25*$C201)*(1+'Summary&amp;Assumptions'!$J$29)^(FB$46-1))+AND(FB$56&lt;'Summary&amp;Assumptions'!$J$31,FB$47&gt;=$FQ201,FB$47&lt;=$FR201)*(('Summary&amp;Assumptions'!$H$25*$C201)*(1+'Summary&amp;Assumptions'!$J$29)^(FB$46-1))</f>
        <v>0</v>
      </c>
      <c r="EX201" s="588">
        <f>AND(FC$55&gt;0,SUM($E201:EW201)&lt;'Summary&amp;Assumptions'!$G$32*$B201,$D201&gt;='Summary&amp;Assumptions'!$D$17,FC$47&gt;=$D201,FC$47&lt;=EDATE($D201,'Summary&amp;Assumptions'!$G$32))*$B201+AND(FC$56&lt;'Summary&amp;Assumptions'!$J$31,FC$47&gt;=$FO201,FC$47&lt;=$FP201)*(('Summary&amp;Assumptions'!$H$25*$C201)*(1+'Summary&amp;Assumptions'!$J$29)^(FC$46-1))+AND(FC$56&lt;'Summary&amp;Assumptions'!$J$31,FC$47&gt;=$FQ201,FC$47&lt;=$FR201)*(('Summary&amp;Assumptions'!$H$25*$C201)*(1+'Summary&amp;Assumptions'!$J$29)^(FC$46-1))</f>
        <v>0</v>
      </c>
      <c r="EY201" s="588">
        <f>AND(FD$55&gt;0,SUM($E201:EX201)&lt;'Summary&amp;Assumptions'!$G$32*$B201,$D201&gt;='Summary&amp;Assumptions'!$D$17,FD$47&gt;=$D201,FD$47&lt;=EDATE($D201,'Summary&amp;Assumptions'!$G$32))*$B201+AND(FD$56&lt;'Summary&amp;Assumptions'!$J$31,FD$47&gt;=$FO201,FD$47&lt;=$FP201)*(('Summary&amp;Assumptions'!$H$25*$C201)*(1+'Summary&amp;Assumptions'!$J$29)^(FD$46-1))+AND(FD$56&lt;'Summary&amp;Assumptions'!$J$31,FD$47&gt;=$FQ201,FD$47&lt;=$FR201)*(('Summary&amp;Assumptions'!$H$25*$C201)*(1+'Summary&amp;Assumptions'!$J$29)^(FD$46-1))</f>
        <v>0</v>
      </c>
      <c r="EZ201" s="588">
        <f>AND(FE$55&gt;0,SUM($E201:EY201)&lt;'Summary&amp;Assumptions'!$G$32*$B201,$D201&gt;='Summary&amp;Assumptions'!$D$17,FE$47&gt;=$D201,FE$47&lt;=EDATE($D201,'Summary&amp;Assumptions'!$G$32))*$B201+AND(FE$56&lt;'Summary&amp;Assumptions'!$J$31,FE$47&gt;=$FO201,FE$47&lt;=$FP201)*(('Summary&amp;Assumptions'!$H$25*$C201)*(1+'Summary&amp;Assumptions'!$J$29)^(FE$46-1))+AND(FE$56&lt;'Summary&amp;Assumptions'!$J$31,FE$47&gt;=$FQ201,FE$47&lt;=$FR201)*(('Summary&amp;Assumptions'!$H$25*$C201)*(1+'Summary&amp;Assumptions'!$J$29)^(FE$46-1))</f>
        <v>0</v>
      </c>
      <c r="FA201" s="588">
        <f>AND(FF$55&gt;0,SUM($E201:EZ201)&lt;'Summary&amp;Assumptions'!$G$32*$B201,$D201&gt;='Summary&amp;Assumptions'!$D$17,FF$47&gt;=$D201,FF$47&lt;=EDATE($D201,'Summary&amp;Assumptions'!$G$32))*$B201+AND(FF$56&lt;'Summary&amp;Assumptions'!$J$31,FF$47&gt;=$FO201,FF$47&lt;=$FP201)*(('Summary&amp;Assumptions'!$H$25*$C201)*(1+'Summary&amp;Assumptions'!$J$29)^(FF$46-1))+AND(FF$56&lt;'Summary&amp;Assumptions'!$J$31,FF$47&gt;=$FQ201,FF$47&lt;=$FR201)*(('Summary&amp;Assumptions'!$H$25*$C201)*(1+'Summary&amp;Assumptions'!$J$29)^(FF$46-1))</f>
        <v>0</v>
      </c>
      <c r="FB201" s="588">
        <f>AND(FG$55&gt;0,SUM($E201:FA201)&lt;'Summary&amp;Assumptions'!$G$32*$B201,$D201&gt;='Summary&amp;Assumptions'!$D$17,FG$47&gt;=$D201,FG$47&lt;=EDATE($D201,'Summary&amp;Assumptions'!$G$32))*$B201+AND(FG$56&lt;'Summary&amp;Assumptions'!$J$31,FG$47&gt;=$FO201,FG$47&lt;=$FP201)*(('Summary&amp;Assumptions'!$H$25*$C201)*(1+'Summary&amp;Assumptions'!$J$29)^(FG$46-1))+AND(FG$56&lt;'Summary&amp;Assumptions'!$J$31,FG$47&gt;=$FQ201,FG$47&lt;=$FR201)*(('Summary&amp;Assumptions'!$H$25*$C201)*(1+'Summary&amp;Assumptions'!$J$29)^(FG$46-1))</f>
        <v>0</v>
      </c>
      <c r="FC201" s="588">
        <f>AND(FH$55&gt;0,SUM($E201:FB201)&lt;'Summary&amp;Assumptions'!$G$32*$B201,$D201&gt;='Summary&amp;Assumptions'!$D$17,FH$47&gt;=$D201,FH$47&lt;=EDATE($D201,'Summary&amp;Assumptions'!$G$32))*$B201+AND(FH$56&lt;'Summary&amp;Assumptions'!$J$31,FH$47&gt;=$FO201,FH$47&lt;=$FP201)*(('Summary&amp;Assumptions'!$H$25*$C201)*(1+'Summary&amp;Assumptions'!$J$29)^(FH$46-1))+AND(FH$56&lt;'Summary&amp;Assumptions'!$J$31,FH$47&gt;=$FQ201,FH$47&lt;=$FR201)*(('Summary&amp;Assumptions'!$H$25*$C201)*(1+'Summary&amp;Assumptions'!$J$29)^(FH$46-1))</f>
        <v>0</v>
      </c>
      <c r="FD201" s="588">
        <f>AND(FI$55&gt;0,SUM($E201:FC201)&lt;'Summary&amp;Assumptions'!$G$32*$B201,$D201&gt;='Summary&amp;Assumptions'!$D$17,FI$47&gt;=$D201,FI$47&lt;=EDATE($D201,'Summary&amp;Assumptions'!$G$32))*$B201+AND(FI$56&lt;'Summary&amp;Assumptions'!$J$31,FI$47&gt;=$FO201,FI$47&lt;=$FP201)*(('Summary&amp;Assumptions'!$H$25*$C201)*(1+'Summary&amp;Assumptions'!$J$29)^(FI$46-1))+AND(FI$56&lt;'Summary&amp;Assumptions'!$J$31,FI$47&gt;=$FQ201,FI$47&lt;=$FR201)*(('Summary&amp;Assumptions'!$H$25*$C201)*(1+'Summary&amp;Assumptions'!$J$29)^(FI$46-1))</f>
        <v>0</v>
      </c>
      <c r="FE201" s="588">
        <f>AND(FJ$55&gt;0,SUM($E201:FD201)&lt;'Summary&amp;Assumptions'!$G$32*$B201,$D201&gt;='Summary&amp;Assumptions'!$D$17,FJ$47&gt;=$D201,FJ$47&lt;=EDATE($D201,'Summary&amp;Assumptions'!$G$32))*$B201+AND(FJ$56&lt;'Summary&amp;Assumptions'!$J$31,FJ$47&gt;=$FO201,FJ$47&lt;=$FP201)*(('Summary&amp;Assumptions'!$H$25*$C201)*(1+'Summary&amp;Assumptions'!$J$29)^(FJ$46-1))+AND(FJ$56&lt;'Summary&amp;Assumptions'!$J$31,FJ$47&gt;=$FQ201,FJ$47&lt;=$FR201)*(('Summary&amp;Assumptions'!$H$25*$C201)*(1+'Summary&amp;Assumptions'!$J$29)^(FJ$46-1))</f>
        <v>0</v>
      </c>
      <c r="FF201" s="588">
        <f>AND(FK$55&gt;0,SUM($E201:FE201)&lt;'Summary&amp;Assumptions'!$G$32*$B201,$D201&gt;='Summary&amp;Assumptions'!$D$17,FK$47&gt;=$D201,FK$47&lt;=EDATE($D201,'Summary&amp;Assumptions'!$G$32))*$B201+AND(FK$56&lt;'Summary&amp;Assumptions'!$J$31,FK$47&gt;=$FO201,FK$47&lt;=$FP201)*(('Summary&amp;Assumptions'!$H$25*$C201)*(1+'Summary&amp;Assumptions'!$J$29)^(FK$46-1))+AND(FK$56&lt;'Summary&amp;Assumptions'!$J$31,FK$47&gt;=$FQ201,FK$47&lt;=$FR201)*(('Summary&amp;Assumptions'!$H$25*$C201)*(1+'Summary&amp;Assumptions'!$J$29)^(FK$46-1))</f>
        <v>0</v>
      </c>
      <c r="FG201" s="588">
        <f>AND(FL$55&gt;0,SUM($E201:FF201)&lt;'Summary&amp;Assumptions'!$G$32*$B201,$D201&gt;='Summary&amp;Assumptions'!$D$17,FL$47&gt;=$D201,FL$47&lt;=EDATE($D201,'Summary&amp;Assumptions'!$G$32))*$B201+AND(FL$56&lt;'Summary&amp;Assumptions'!$J$31,FL$47&gt;=$FO201,FL$47&lt;=$FP201)*(('Summary&amp;Assumptions'!$H$25*$C201)*(1+'Summary&amp;Assumptions'!$J$29)^(FL$46-1))+AND(FL$56&lt;'Summary&amp;Assumptions'!$J$31,FL$47&gt;=$FQ201,FL$47&lt;=$FR201)*(('Summary&amp;Assumptions'!$H$25*$C201)*(1+'Summary&amp;Assumptions'!$J$29)^(FL$46-1))</f>
        <v>0</v>
      </c>
      <c r="FH201" s="588">
        <f>AND(FM$55&gt;0,SUM($E201:FG201)&lt;'Summary&amp;Assumptions'!$G$32*$B201,$D201&gt;='Summary&amp;Assumptions'!$D$17,FM$47&gt;=$D201,FM$47&lt;=EDATE($D201,'Summary&amp;Assumptions'!$G$32))*$B201+AND(FM$56&lt;'Summary&amp;Assumptions'!$J$31,FM$47&gt;=$FO201,FM$47&lt;=$FP201)*(('Summary&amp;Assumptions'!$H$25*$C201)*(1+'Summary&amp;Assumptions'!$J$29)^(FM$46-1))+AND(FM$56&lt;'Summary&amp;Assumptions'!$J$31,FM$47&gt;=$FQ201,FM$47&lt;=$FR201)*(('Summary&amp;Assumptions'!$H$25*$C201)*(1+'Summary&amp;Assumptions'!$J$29)^(FM$46-1))</f>
        <v>0</v>
      </c>
      <c r="FI201" s="588">
        <f>AND(FN$55&gt;0,SUM($E201:FH201)&lt;'Summary&amp;Assumptions'!$G$32*$B201,$D201&gt;='Summary&amp;Assumptions'!$D$17,FN$47&gt;=$D201,FN$47&lt;=EDATE($D201,'Summary&amp;Assumptions'!$G$32))*$B201+AND(FN$56&lt;'Summary&amp;Assumptions'!$J$31,FN$47&gt;=$FO201,FN$47&lt;=$FP201)*(('Summary&amp;Assumptions'!$H$25*$C201)*(1+'Summary&amp;Assumptions'!$J$29)^(FN$46-1))+AND(FN$56&lt;'Summary&amp;Assumptions'!$J$31,FN$47&gt;=$FQ201,FN$47&lt;=$FR201)*(('Summary&amp;Assumptions'!$H$25*$C201)*(1+'Summary&amp;Assumptions'!$J$29)^(FN$46-1))</f>
        <v>0</v>
      </c>
      <c r="FJ201" s="588">
        <f>AND(FO$55&gt;0,SUM($E201:FI201)&lt;'Summary&amp;Assumptions'!$G$32*$B201,$D201&gt;='Summary&amp;Assumptions'!$D$17,FO$47&gt;=$D201,FO$47&lt;=EDATE($D201,'Summary&amp;Assumptions'!$G$32))*$B201+AND(FO$56&lt;'Summary&amp;Assumptions'!$J$31,FO$47&gt;=$FO201,FO$47&lt;=$FP201)*(('Summary&amp;Assumptions'!$H$25*$C201)*(1+'Summary&amp;Assumptions'!$J$29)^(FO$46-1))+AND(FO$56&lt;'Summary&amp;Assumptions'!$J$31,FO$47&gt;=$FQ201,FO$47&lt;=$FR201)*(('Summary&amp;Assumptions'!$H$25*$C201)*(1+'Summary&amp;Assumptions'!$J$29)^(FO$46-1))</f>
        <v>0</v>
      </c>
      <c r="FK201" s="588">
        <f>AND(FP$55&gt;0,SUM($E201:FJ201)&lt;'Summary&amp;Assumptions'!$G$32*$B201,$D201&gt;='Summary&amp;Assumptions'!$D$17,FP$47&gt;=$D201,FP$47&lt;=EDATE($D201,'Summary&amp;Assumptions'!$G$32))*$B201+AND(FP$56&lt;'Summary&amp;Assumptions'!$J$31,FP$47&gt;=$FO201,FP$47&lt;=$FP201)*(('Summary&amp;Assumptions'!$H$25*$C201)*(1+'Summary&amp;Assumptions'!$J$29)^(FP$46-1))+AND(FP$56&lt;'Summary&amp;Assumptions'!$J$31,FP$47&gt;=$FQ201,FP$47&lt;=$FR201)*(('Summary&amp;Assumptions'!$H$25*$C201)*(1+'Summary&amp;Assumptions'!$J$29)^(FP$46-1))</f>
        <v>0</v>
      </c>
      <c r="FL201" s="588">
        <f>AND(FQ$55&gt;0,SUM($E201:FK201)&lt;'Summary&amp;Assumptions'!$G$32*$B201,$D201&gt;='Summary&amp;Assumptions'!$D$17,FQ$47&gt;=$D201,FQ$47&lt;=EDATE($D201,'Summary&amp;Assumptions'!$G$32))*$B201+AND(FQ$56&lt;'Summary&amp;Assumptions'!$J$31,FQ$47&gt;=$FO201,FQ$47&lt;=$FP201)*(('Summary&amp;Assumptions'!$H$25*$C201)*(1+'Summary&amp;Assumptions'!$J$29)^(FQ$46-1))+AND(FQ$56&lt;'Summary&amp;Assumptions'!$J$31,FQ$47&gt;=$FQ201,FQ$47&lt;=$FR201)*(('Summary&amp;Assumptions'!$H$25*$C201)*(1+'Summary&amp;Assumptions'!$J$29)^(FQ$46-1))</f>
        <v>0</v>
      </c>
      <c r="FO201" s="576">
        <f>EDATE(D201,'Summary&amp;Assumptions'!$G$34)</f>
        <v>46905</v>
      </c>
      <c r="FP201" s="576">
        <f>EDATE(FO201,'Summary&amp;Assumptions'!$G$33-1)</f>
        <v>46935</v>
      </c>
      <c r="FQ201" s="576">
        <f>EDATE(FO201,'Summary&amp;Assumptions'!$G$34)</f>
        <v>47270</v>
      </c>
      <c r="FR201" s="576">
        <f>EDATE(FQ201,'Summary&amp;Assumptions'!$G$33-1)</f>
        <v>47300</v>
      </c>
    </row>
    <row r="202" spans="2:174" hidden="1" x14ac:dyDescent="0.2">
      <c r="B202" s="588">
        <v>0</v>
      </c>
      <c r="C202" s="193">
        <v>0</v>
      </c>
      <c r="D202" s="589">
        <v>46569</v>
      </c>
      <c r="F202" s="588">
        <f>AND(K$55&gt;0,SUM($E202:E202)&lt;'Summary&amp;Assumptions'!$G$32*$B202,$D202&gt;='Summary&amp;Assumptions'!$D$17,K$47&gt;=$D202,K$47&lt;=EDATE($D202,'Summary&amp;Assumptions'!$G$32))*$B202+AND(K$56&lt;'Summary&amp;Assumptions'!$J$31,K$47&gt;=$FO202,K$47&lt;=$FP202)*(('Summary&amp;Assumptions'!$H$25*$C202)*(1+'Summary&amp;Assumptions'!$J$29)^(K$46-1))+AND(K$56&lt;'Summary&amp;Assumptions'!$J$31,K$47&gt;=$FQ202,K$47&lt;=$FR202)*(('Summary&amp;Assumptions'!$H$25*$C202)*(1+'Summary&amp;Assumptions'!$J$29)^(K$46-1))</f>
        <v>0</v>
      </c>
      <c r="G202" s="588">
        <f>AND(L$55&gt;0,SUM($E202:F202)&lt;'Summary&amp;Assumptions'!$G$32*$B202,$D202&gt;='Summary&amp;Assumptions'!$D$17,L$47&gt;=$D202,L$47&lt;=EDATE($D202,'Summary&amp;Assumptions'!$G$32))*$B202+AND(L$56&lt;'Summary&amp;Assumptions'!$J$31,L$47&gt;=$FO202,L$47&lt;=$FP202)*(('Summary&amp;Assumptions'!$H$25*$C202)*(1+'Summary&amp;Assumptions'!$J$29)^(L$46-1))+AND(L$56&lt;'Summary&amp;Assumptions'!$J$31,L$47&gt;=$FQ202,L$47&lt;=$FR202)*(('Summary&amp;Assumptions'!$H$25*$C202)*(1+'Summary&amp;Assumptions'!$J$29)^(L$46-1))</f>
        <v>0</v>
      </c>
      <c r="H202" s="588">
        <f>AND(M$55&gt;0,SUM($E202:G202)&lt;'Summary&amp;Assumptions'!$G$32*$B202,$D202&gt;='Summary&amp;Assumptions'!$D$17,M$47&gt;=$D202,M$47&lt;=EDATE($D202,'Summary&amp;Assumptions'!$G$32))*$B202+AND(M$56&lt;'Summary&amp;Assumptions'!$J$31,M$47&gt;=$FO202,M$47&lt;=$FP202)*(('Summary&amp;Assumptions'!$H$25*$C202)*(1+'Summary&amp;Assumptions'!$J$29)^(M$46-1))+AND(M$56&lt;'Summary&amp;Assumptions'!$J$31,M$47&gt;=$FQ202,M$47&lt;=$FR202)*(('Summary&amp;Assumptions'!$H$25*$C202)*(1+'Summary&amp;Assumptions'!$J$29)^(M$46-1))</f>
        <v>0</v>
      </c>
      <c r="I202" s="588">
        <f>AND(N$55&gt;0,SUM($E202:H202)&lt;'Summary&amp;Assumptions'!$G$32*$B202,$D202&gt;='Summary&amp;Assumptions'!$D$17,N$47&gt;=$D202,N$47&lt;=EDATE($D202,'Summary&amp;Assumptions'!$G$32))*$B202+AND(N$56&lt;'Summary&amp;Assumptions'!$J$31,N$47&gt;=$FO202,N$47&lt;=$FP202)*(('Summary&amp;Assumptions'!$H$25*$C202)*(1+'Summary&amp;Assumptions'!$J$29)^(N$46-1))+AND(N$56&lt;'Summary&amp;Assumptions'!$J$31,N$47&gt;=$FQ202,N$47&lt;=$FR202)*(('Summary&amp;Assumptions'!$H$25*$C202)*(1+'Summary&amp;Assumptions'!$J$29)^(N$46-1))</f>
        <v>0</v>
      </c>
      <c r="J202" s="588">
        <f>AND(O$55&gt;0,SUM($E202:I202)&lt;'Summary&amp;Assumptions'!$G$32*$B202,$D202&gt;='Summary&amp;Assumptions'!$D$17,O$47&gt;=$D202,O$47&lt;=EDATE($D202,'Summary&amp;Assumptions'!$G$32))*$B202+AND(O$56&lt;'Summary&amp;Assumptions'!$J$31,O$47&gt;=$FO202,O$47&lt;=$FP202)*(('Summary&amp;Assumptions'!$H$25*$C202)*(1+'Summary&amp;Assumptions'!$J$29)^(O$46-1))+AND(O$56&lt;'Summary&amp;Assumptions'!$J$31,O$47&gt;=$FQ202,O$47&lt;=$FR202)*(('Summary&amp;Assumptions'!$H$25*$C202)*(1+'Summary&amp;Assumptions'!$J$29)^(O$46-1))</f>
        <v>0</v>
      </c>
      <c r="K202" s="588">
        <f>AND(P$55&gt;0,SUM($E202:J202)&lt;'Summary&amp;Assumptions'!$G$32*$B202,$D202&gt;='Summary&amp;Assumptions'!$D$17,P$47&gt;=$D202,P$47&lt;=EDATE($D202,'Summary&amp;Assumptions'!$G$32))*$B202+AND(P$56&lt;'Summary&amp;Assumptions'!$J$31,P$47&gt;=$FO202,P$47&lt;=$FP202)*(('Summary&amp;Assumptions'!$H$25*$C202)*(1+'Summary&amp;Assumptions'!$J$29)^(P$46-1))+AND(P$56&lt;'Summary&amp;Assumptions'!$J$31,P$47&gt;=$FQ202,P$47&lt;=$FR202)*(('Summary&amp;Assumptions'!$H$25*$C202)*(1+'Summary&amp;Assumptions'!$J$29)^(P$46-1))</f>
        <v>0</v>
      </c>
      <c r="L202" s="588">
        <f>AND(Q$55&gt;0,SUM($E202:K202)&lt;'Summary&amp;Assumptions'!$G$32*$B202,$D202&gt;='Summary&amp;Assumptions'!$D$17,Q$47&gt;=$D202,Q$47&lt;=EDATE($D202,'Summary&amp;Assumptions'!$G$32))*$B202+AND(Q$56&lt;'Summary&amp;Assumptions'!$J$31,Q$47&gt;=$FO202,Q$47&lt;=$FP202)*(('Summary&amp;Assumptions'!$H$25*$C202)*(1+'Summary&amp;Assumptions'!$J$29)^(Q$46-1))+AND(Q$56&lt;'Summary&amp;Assumptions'!$J$31,Q$47&gt;=$FQ202,Q$47&lt;=$FR202)*(('Summary&amp;Assumptions'!$H$25*$C202)*(1+'Summary&amp;Assumptions'!$J$29)^(Q$46-1))</f>
        <v>0</v>
      </c>
      <c r="M202" s="588">
        <f>AND(R$55&gt;0,SUM($E202:L202)&lt;'Summary&amp;Assumptions'!$G$32*$B202,$D202&gt;='Summary&amp;Assumptions'!$D$17,R$47&gt;=$D202,R$47&lt;=EDATE($D202,'Summary&amp;Assumptions'!$G$32))*$B202+AND(R$56&lt;'Summary&amp;Assumptions'!$J$31,R$47&gt;=$FO202,R$47&lt;=$FP202)*(('Summary&amp;Assumptions'!$H$25*$C202)*(1+'Summary&amp;Assumptions'!$J$29)^(R$46-1))+AND(R$56&lt;'Summary&amp;Assumptions'!$J$31,R$47&gt;=$FQ202,R$47&lt;=$FR202)*(('Summary&amp;Assumptions'!$H$25*$C202)*(1+'Summary&amp;Assumptions'!$J$29)^(R$46-1))</f>
        <v>0</v>
      </c>
      <c r="N202" s="588">
        <f>AND(S$55&gt;0,SUM($E202:M202)&lt;'Summary&amp;Assumptions'!$G$32*$B202,$D202&gt;='Summary&amp;Assumptions'!$D$17,S$47&gt;=$D202,S$47&lt;=EDATE($D202,'Summary&amp;Assumptions'!$G$32))*$B202+AND(S$56&lt;'Summary&amp;Assumptions'!$J$31,S$47&gt;=$FO202,S$47&lt;=$FP202)*(('Summary&amp;Assumptions'!$H$25*$C202)*(1+'Summary&amp;Assumptions'!$J$29)^(S$46-1))+AND(S$56&lt;'Summary&amp;Assumptions'!$J$31,S$47&gt;=$FQ202,S$47&lt;=$FR202)*(('Summary&amp;Assumptions'!$H$25*$C202)*(1+'Summary&amp;Assumptions'!$J$29)^(S$46-1))</f>
        <v>0</v>
      </c>
      <c r="O202" s="588">
        <f>AND(T$55&gt;0,SUM($E202:N202)&lt;'Summary&amp;Assumptions'!$G$32*$B202,$D202&gt;='Summary&amp;Assumptions'!$D$17,T$47&gt;=$D202,T$47&lt;=EDATE($D202,'Summary&amp;Assumptions'!$G$32))*$B202+AND(T$56&lt;'Summary&amp;Assumptions'!$J$31,T$47&gt;=$FO202,T$47&lt;=$FP202)*(('Summary&amp;Assumptions'!$H$25*$C202)*(1+'Summary&amp;Assumptions'!$J$29)^(T$46-1))+AND(T$56&lt;'Summary&amp;Assumptions'!$J$31,T$47&gt;=$FQ202,T$47&lt;=$FR202)*(('Summary&amp;Assumptions'!$H$25*$C202)*(1+'Summary&amp;Assumptions'!$J$29)^(T$46-1))</f>
        <v>0</v>
      </c>
      <c r="P202" s="588">
        <f>AND(U$55&gt;0,SUM($E202:O202)&lt;'Summary&amp;Assumptions'!$G$32*$B202,$D202&gt;='Summary&amp;Assumptions'!$D$17,U$47&gt;=$D202,U$47&lt;=EDATE($D202,'Summary&amp;Assumptions'!$G$32))*$B202+AND(U$56&lt;'Summary&amp;Assumptions'!$J$31,U$47&gt;=$FO202,U$47&lt;=$FP202)*(('Summary&amp;Assumptions'!$H$25*$C202)*(1+'Summary&amp;Assumptions'!$J$29)^(U$46-1))+AND(U$56&lt;'Summary&amp;Assumptions'!$J$31,U$47&gt;=$FQ202,U$47&lt;=$FR202)*(('Summary&amp;Assumptions'!$H$25*$C202)*(1+'Summary&amp;Assumptions'!$J$29)^(U$46-1))</f>
        <v>0</v>
      </c>
      <c r="Q202" s="588">
        <f>AND(V$55&gt;0,SUM($E202:P202)&lt;'Summary&amp;Assumptions'!$G$32*$B202,$D202&gt;='Summary&amp;Assumptions'!$D$17,V$47&gt;=$D202,V$47&lt;=EDATE($D202,'Summary&amp;Assumptions'!$G$32))*$B202+AND(V$56&lt;'Summary&amp;Assumptions'!$J$31,V$47&gt;=$FO202,V$47&lt;=$FP202)*(('Summary&amp;Assumptions'!$H$25*$C202)*(1+'Summary&amp;Assumptions'!$J$29)^(V$46-1))+AND(V$56&lt;'Summary&amp;Assumptions'!$J$31,V$47&gt;=$FQ202,V$47&lt;=$FR202)*(('Summary&amp;Assumptions'!$H$25*$C202)*(1+'Summary&amp;Assumptions'!$J$29)^(V$46-1))</f>
        <v>0</v>
      </c>
      <c r="R202" s="588">
        <f>AND(W$55&gt;0,SUM($E202:Q202)&lt;'Summary&amp;Assumptions'!$G$32*$B202,$D202&gt;='Summary&amp;Assumptions'!$D$17,W$47&gt;=$D202,W$47&lt;=EDATE($D202,'Summary&amp;Assumptions'!$G$32))*$B202+AND(W$56&lt;'Summary&amp;Assumptions'!$J$31,W$47&gt;=$FO202,W$47&lt;=$FP202)*(('Summary&amp;Assumptions'!$H$25*$C202)*(1+'Summary&amp;Assumptions'!$J$29)^(W$46-1))+AND(W$56&lt;'Summary&amp;Assumptions'!$J$31,W$47&gt;=$FQ202,W$47&lt;=$FR202)*(('Summary&amp;Assumptions'!$H$25*$C202)*(1+'Summary&amp;Assumptions'!$J$29)^(W$46-1))</f>
        <v>0</v>
      </c>
      <c r="S202" s="588">
        <f>AND(X$55&gt;0,SUM($E202:R202)&lt;'Summary&amp;Assumptions'!$G$32*$B202,$D202&gt;='Summary&amp;Assumptions'!$D$17,X$47&gt;=$D202,X$47&lt;=EDATE($D202,'Summary&amp;Assumptions'!$G$32))*$B202+AND(X$56&lt;'Summary&amp;Assumptions'!$J$31,X$47&gt;=$FO202,X$47&lt;=$FP202)*(('Summary&amp;Assumptions'!$H$25*$C202)*(1+'Summary&amp;Assumptions'!$J$29)^(X$46-1))+AND(X$56&lt;'Summary&amp;Assumptions'!$J$31,X$47&gt;=$FQ202,X$47&lt;=$FR202)*(('Summary&amp;Assumptions'!$H$25*$C202)*(1+'Summary&amp;Assumptions'!$J$29)^(X$46-1))</f>
        <v>0</v>
      </c>
      <c r="T202" s="588">
        <f>AND(Y$55&gt;0,SUM($E202:S202)&lt;'Summary&amp;Assumptions'!$G$32*$B202,$D202&gt;='Summary&amp;Assumptions'!$D$17,Y$47&gt;=$D202,Y$47&lt;=EDATE($D202,'Summary&amp;Assumptions'!$G$32))*$B202+AND(Y$56&lt;'Summary&amp;Assumptions'!$J$31,Y$47&gt;=$FO202,Y$47&lt;=$FP202)*(('Summary&amp;Assumptions'!$H$25*$C202)*(1+'Summary&amp;Assumptions'!$J$29)^(Y$46-1))+AND(Y$56&lt;'Summary&amp;Assumptions'!$J$31,Y$47&gt;=$FQ202,Y$47&lt;=$FR202)*(('Summary&amp;Assumptions'!$H$25*$C202)*(1+'Summary&amp;Assumptions'!$J$29)^(Y$46-1))</f>
        <v>0</v>
      </c>
      <c r="U202" s="588">
        <f>AND(Z$55&gt;0,SUM($E202:T202)&lt;'Summary&amp;Assumptions'!$G$32*$B202,$D202&gt;='Summary&amp;Assumptions'!$D$17,Z$47&gt;=$D202,Z$47&lt;=EDATE($D202,'Summary&amp;Assumptions'!$G$32))*$B202+AND(Z$56&lt;'Summary&amp;Assumptions'!$J$31,Z$47&gt;=$FO202,Z$47&lt;=$FP202)*(('Summary&amp;Assumptions'!$H$25*$C202)*(1+'Summary&amp;Assumptions'!$J$29)^(Z$46-1))+AND(Z$56&lt;'Summary&amp;Assumptions'!$J$31,Z$47&gt;=$FQ202,Z$47&lt;=$FR202)*(('Summary&amp;Assumptions'!$H$25*$C202)*(1+'Summary&amp;Assumptions'!$J$29)^(Z$46-1))</f>
        <v>0</v>
      </c>
      <c r="V202" s="588">
        <f>AND(AA$55&gt;0,SUM($E202:U202)&lt;'Summary&amp;Assumptions'!$G$32*$B202,$D202&gt;='Summary&amp;Assumptions'!$D$17,AA$47&gt;=$D202,AA$47&lt;=EDATE($D202,'Summary&amp;Assumptions'!$G$32))*$B202+AND(AA$56&lt;'Summary&amp;Assumptions'!$J$31,AA$47&gt;=$FO202,AA$47&lt;=$FP202)*(('Summary&amp;Assumptions'!$H$25*$C202)*(1+'Summary&amp;Assumptions'!$J$29)^(AA$46-1))+AND(AA$56&lt;'Summary&amp;Assumptions'!$J$31,AA$47&gt;=$FQ202,AA$47&lt;=$FR202)*(('Summary&amp;Assumptions'!$H$25*$C202)*(1+'Summary&amp;Assumptions'!$J$29)^(AA$46-1))</f>
        <v>0</v>
      </c>
      <c r="W202" s="588">
        <f>AND(AB$55&gt;0,SUM($E202:V202)&lt;'Summary&amp;Assumptions'!$G$32*$B202,$D202&gt;='Summary&amp;Assumptions'!$D$17,AB$47&gt;=$D202,AB$47&lt;=EDATE($D202,'Summary&amp;Assumptions'!$G$32))*$B202+AND(AB$56&lt;'Summary&amp;Assumptions'!$J$31,AB$47&gt;=$FO202,AB$47&lt;=$FP202)*(('Summary&amp;Assumptions'!$H$25*$C202)*(1+'Summary&amp;Assumptions'!$J$29)^(AB$46-1))+AND(AB$56&lt;'Summary&amp;Assumptions'!$J$31,AB$47&gt;=$FQ202,AB$47&lt;=$FR202)*(('Summary&amp;Assumptions'!$H$25*$C202)*(1+'Summary&amp;Assumptions'!$J$29)^(AB$46-1))</f>
        <v>0</v>
      </c>
      <c r="X202" s="588">
        <f>AND(AC$55&gt;0,SUM($E202:W202)&lt;'Summary&amp;Assumptions'!$G$32*$B202,$D202&gt;='Summary&amp;Assumptions'!$D$17,AC$47&gt;=$D202,AC$47&lt;=EDATE($D202,'Summary&amp;Assumptions'!$G$32))*$B202+AND(AC$56&lt;'Summary&amp;Assumptions'!$J$31,AC$47&gt;=$FO202,AC$47&lt;=$FP202)*(('Summary&amp;Assumptions'!$H$25*$C202)*(1+'Summary&amp;Assumptions'!$J$29)^(AC$46-1))+AND(AC$56&lt;'Summary&amp;Assumptions'!$J$31,AC$47&gt;=$FQ202,AC$47&lt;=$FR202)*(('Summary&amp;Assumptions'!$H$25*$C202)*(1+'Summary&amp;Assumptions'!$J$29)^(AC$46-1))</f>
        <v>0</v>
      </c>
      <c r="Y202" s="588">
        <f>AND(AD$55&gt;0,SUM($E202:X202)&lt;'Summary&amp;Assumptions'!$G$32*$B202,$D202&gt;='Summary&amp;Assumptions'!$D$17,AD$47&gt;=$D202,AD$47&lt;=EDATE($D202,'Summary&amp;Assumptions'!$G$32))*$B202+AND(AD$56&lt;'Summary&amp;Assumptions'!$J$31,AD$47&gt;=$FO202,AD$47&lt;=$FP202)*(('Summary&amp;Assumptions'!$H$25*$C202)*(1+'Summary&amp;Assumptions'!$J$29)^(AD$46-1))+AND(AD$56&lt;'Summary&amp;Assumptions'!$J$31,AD$47&gt;=$FQ202,AD$47&lt;=$FR202)*(('Summary&amp;Assumptions'!$H$25*$C202)*(1+'Summary&amp;Assumptions'!$J$29)^(AD$46-1))</f>
        <v>0</v>
      </c>
      <c r="Z202" s="588">
        <f>AND(AE$55&gt;0,SUM($E202:Y202)&lt;'Summary&amp;Assumptions'!$G$32*$B202,$D202&gt;='Summary&amp;Assumptions'!$D$17,AE$47&gt;=$D202,AE$47&lt;=EDATE($D202,'Summary&amp;Assumptions'!$G$32))*$B202+AND(AE$56&lt;'Summary&amp;Assumptions'!$J$31,AE$47&gt;=$FO202,AE$47&lt;=$FP202)*(('Summary&amp;Assumptions'!$H$25*$C202)*(1+'Summary&amp;Assumptions'!$J$29)^(AE$46-1))+AND(AE$56&lt;'Summary&amp;Assumptions'!$J$31,AE$47&gt;=$FQ202,AE$47&lt;=$FR202)*(('Summary&amp;Assumptions'!$H$25*$C202)*(1+'Summary&amp;Assumptions'!$J$29)^(AE$46-1))</f>
        <v>0</v>
      </c>
      <c r="AA202" s="588">
        <f>AND(AF$55&gt;0,SUM($E202:Z202)&lt;'Summary&amp;Assumptions'!$G$32*$B202,$D202&gt;='Summary&amp;Assumptions'!$D$17,AF$47&gt;=$D202,AF$47&lt;=EDATE($D202,'Summary&amp;Assumptions'!$G$32))*$B202+AND(AF$56&lt;'Summary&amp;Assumptions'!$J$31,AF$47&gt;=$FO202,AF$47&lt;=$FP202)*(('Summary&amp;Assumptions'!$H$25*$C202)*(1+'Summary&amp;Assumptions'!$J$29)^(AF$46-1))+AND(AF$56&lt;'Summary&amp;Assumptions'!$J$31,AF$47&gt;=$FQ202,AF$47&lt;=$FR202)*(('Summary&amp;Assumptions'!$H$25*$C202)*(1+'Summary&amp;Assumptions'!$J$29)^(AF$46-1))</f>
        <v>0</v>
      </c>
      <c r="AB202" s="588">
        <f>AND(AG$55&gt;0,SUM($E202:AA202)&lt;'Summary&amp;Assumptions'!$G$32*$B202,$D202&gt;='Summary&amp;Assumptions'!$D$17,AG$47&gt;=$D202,AG$47&lt;=EDATE($D202,'Summary&amp;Assumptions'!$G$32))*$B202+AND(AG$56&lt;'Summary&amp;Assumptions'!$J$31,AG$47&gt;=$FO202,AG$47&lt;=$FP202)*(('Summary&amp;Assumptions'!$H$25*$C202)*(1+'Summary&amp;Assumptions'!$J$29)^(AG$46-1))+AND(AG$56&lt;'Summary&amp;Assumptions'!$J$31,AG$47&gt;=$FQ202,AG$47&lt;=$FR202)*(('Summary&amp;Assumptions'!$H$25*$C202)*(1+'Summary&amp;Assumptions'!$J$29)^(AG$46-1))</f>
        <v>0</v>
      </c>
      <c r="AC202" s="588">
        <f>AND(AH$55&gt;0,SUM($E202:AB202)&lt;'Summary&amp;Assumptions'!$G$32*$B202,$D202&gt;='Summary&amp;Assumptions'!$D$17,AH$47&gt;=$D202,AH$47&lt;=EDATE($D202,'Summary&amp;Assumptions'!$G$32))*$B202+AND(AH$56&lt;'Summary&amp;Assumptions'!$J$31,AH$47&gt;=$FO202,AH$47&lt;=$FP202)*(('Summary&amp;Assumptions'!$H$25*$C202)*(1+'Summary&amp;Assumptions'!$J$29)^(AH$46-1))+AND(AH$56&lt;'Summary&amp;Assumptions'!$J$31,AH$47&gt;=$FQ202,AH$47&lt;=$FR202)*(('Summary&amp;Assumptions'!$H$25*$C202)*(1+'Summary&amp;Assumptions'!$J$29)^(AH$46-1))</f>
        <v>0</v>
      </c>
      <c r="AD202" s="588">
        <f>AND(AI$55&gt;0,SUM($E202:AC202)&lt;'Summary&amp;Assumptions'!$G$32*$B202,$D202&gt;='Summary&amp;Assumptions'!$D$17,AI$47&gt;=$D202,AI$47&lt;=EDATE($D202,'Summary&amp;Assumptions'!$G$32))*$B202+AND(AI$56&lt;'Summary&amp;Assumptions'!$J$31,AI$47&gt;=$FO202,AI$47&lt;=$FP202)*(('Summary&amp;Assumptions'!$H$25*$C202)*(1+'Summary&amp;Assumptions'!$J$29)^(AI$46-1))+AND(AI$56&lt;'Summary&amp;Assumptions'!$J$31,AI$47&gt;=$FQ202,AI$47&lt;=$FR202)*(('Summary&amp;Assumptions'!$H$25*$C202)*(1+'Summary&amp;Assumptions'!$J$29)^(AI$46-1))</f>
        <v>0</v>
      </c>
      <c r="AE202" s="588">
        <f>AND(AJ$55&gt;0,SUM($E202:AD202)&lt;'Summary&amp;Assumptions'!$G$32*$B202,$D202&gt;='Summary&amp;Assumptions'!$D$17,AJ$47&gt;=$D202,AJ$47&lt;=EDATE($D202,'Summary&amp;Assumptions'!$G$32))*$B202+AND(AJ$56&lt;'Summary&amp;Assumptions'!$J$31,AJ$47&gt;=$FO202,AJ$47&lt;=$FP202)*(('Summary&amp;Assumptions'!$H$25*$C202)*(1+'Summary&amp;Assumptions'!$J$29)^(AJ$46-1))+AND(AJ$56&lt;'Summary&amp;Assumptions'!$J$31,AJ$47&gt;=$FQ202,AJ$47&lt;=$FR202)*(('Summary&amp;Assumptions'!$H$25*$C202)*(1+'Summary&amp;Assumptions'!$J$29)^(AJ$46-1))</f>
        <v>0</v>
      </c>
      <c r="AF202" s="588">
        <f>AND(AK$55&gt;0,SUM($E202:AE202)&lt;'Summary&amp;Assumptions'!$G$32*$B202,$D202&gt;='Summary&amp;Assumptions'!$D$17,AK$47&gt;=$D202,AK$47&lt;=EDATE($D202,'Summary&amp;Assumptions'!$G$32))*$B202+AND(AK$56&lt;'Summary&amp;Assumptions'!$J$31,AK$47&gt;=$FO202,AK$47&lt;=$FP202)*(('Summary&amp;Assumptions'!$H$25*$C202)*(1+'Summary&amp;Assumptions'!$J$29)^(AK$46-1))+AND(AK$56&lt;'Summary&amp;Assumptions'!$J$31,AK$47&gt;=$FQ202,AK$47&lt;=$FR202)*(('Summary&amp;Assumptions'!$H$25*$C202)*(1+'Summary&amp;Assumptions'!$J$29)^(AK$46-1))</f>
        <v>0</v>
      </c>
      <c r="AG202" s="588">
        <f>AND(AL$55&gt;0,SUM($E202:AF202)&lt;'Summary&amp;Assumptions'!$G$32*$B202,$D202&gt;='Summary&amp;Assumptions'!$D$17,AL$47&gt;=$D202,AL$47&lt;=EDATE($D202,'Summary&amp;Assumptions'!$G$32))*$B202+AND(AL$56&lt;'Summary&amp;Assumptions'!$J$31,AL$47&gt;=$FO202,AL$47&lt;=$FP202)*(('Summary&amp;Assumptions'!$H$25*$C202)*(1+'Summary&amp;Assumptions'!$J$29)^(AL$46-1))+AND(AL$56&lt;'Summary&amp;Assumptions'!$J$31,AL$47&gt;=$FQ202,AL$47&lt;=$FR202)*(('Summary&amp;Assumptions'!$H$25*$C202)*(1+'Summary&amp;Assumptions'!$J$29)^(AL$46-1))</f>
        <v>0</v>
      </c>
      <c r="AH202" s="588">
        <f>AND(AM$55&gt;0,SUM($E202:AG202)&lt;'Summary&amp;Assumptions'!$G$32*$B202,$D202&gt;='Summary&amp;Assumptions'!$D$17,AM$47&gt;=$D202,AM$47&lt;=EDATE($D202,'Summary&amp;Assumptions'!$G$32))*$B202+AND(AM$56&lt;'Summary&amp;Assumptions'!$J$31,AM$47&gt;=$FO202,AM$47&lt;=$FP202)*(('Summary&amp;Assumptions'!$H$25*$C202)*(1+'Summary&amp;Assumptions'!$J$29)^(AM$46-1))+AND(AM$56&lt;'Summary&amp;Assumptions'!$J$31,AM$47&gt;=$FQ202,AM$47&lt;=$FR202)*(('Summary&amp;Assumptions'!$H$25*$C202)*(1+'Summary&amp;Assumptions'!$J$29)^(AM$46-1))</f>
        <v>0</v>
      </c>
      <c r="AI202" s="588">
        <f>AND(AN$55&gt;0,SUM($E202:AH202)&lt;'Summary&amp;Assumptions'!$G$32*$B202,$D202&gt;='Summary&amp;Assumptions'!$D$17,AN$47&gt;=$D202,AN$47&lt;=EDATE($D202,'Summary&amp;Assumptions'!$G$32))*$B202+AND(AN$56&lt;'Summary&amp;Assumptions'!$J$31,AN$47&gt;=$FO202,AN$47&lt;=$FP202)*(('Summary&amp;Assumptions'!$H$25*$C202)*(1+'Summary&amp;Assumptions'!$J$29)^(AN$46-1))+AND(AN$56&lt;'Summary&amp;Assumptions'!$J$31,AN$47&gt;=$FQ202,AN$47&lt;=$FR202)*(('Summary&amp;Assumptions'!$H$25*$C202)*(1+'Summary&amp;Assumptions'!$J$29)^(AN$46-1))</f>
        <v>0</v>
      </c>
      <c r="AJ202" s="588">
        <f>AND(AO$55&gt;0,SUM($E202:AI202)&lt;'Summary&amp;Assumptions'!$G$32*$B202,$D202&gt;='Summary&amp;Assumptions'!$D$17,AO$47&gt;=$D202,AO$47&lt;=EDATE($D202,'Summary&amp;Assumptions'!$G$32))*$B202+AND(AO$56&lt;'Summary&amp;Assumptions'!$J$31,AO$47&gt;=$FO202,AO$47&lt;=$FP202)*(('Summary&amp;Assumptions'!$H$25*$C202)*(1+'Summary&amp;Assumptions'!$J$29)^(AO$46-1))+AND(AO$56&lt;'Summary&amp;Assumptions'!$J$31,AO$47&gt;=$FQ202,AO$47&lt;=$FR202)*(('Summary&amp;Assumptions'!$H$25*$C202)*(1+'Summary&amp;Assumptions'!$J$29)^(AO$46-1))</f>
        <v>0</v>
      </c>
      <c r="AK202" s="588">
        <f>AND(AP$55&gt;0,SUM($E202:AJ202)&lt;'Summary&amp;Assumptions'!$G$32*$B202,$D202&gt;='Summary&amp;Assumptions'!$D$17,AP$47&gt;=$D202,AP$47&lt;=EDATE($D202,'Summary&amp;Assumptions'!$G$32))*$B202+AND(AP$56&lt;'Summary&amp;Assumptions'!$J$31,AP$47&gt;=$FO202,AP$47&lt;=$FP202)*(('Summary&amp;Assumptions'!$H$25*$C202)*(1+'Summary&amp;Assumptions'!$J$29)^(AP$46-1))+AND(AP$56&lt;'Summary&amp;Assumptions'!$J$31,AP$47&gt;=$FQ202,AP$47&lt;=$FR202)*(('Summary&amp;Assumptions'!$H$25*$C202)*(1+'Summary&amp;Assumptions'!$J$29)^(AP$46-1))</f>
        <v>0</v>
      </c>
      <c r="AL202" s="588">
        <f>AND(AQ$55&gt;0,SUM($E202:AK202)&lt;'Summary&amp;Assumptions'!$G$32*$B202,$D202&gt;='Summary&amp;Assumptions'!$D$17,AQ$47&gt;=$D202,AQ$47&lt;=EDATE($D202,'Summary&amp;Assumptions'!$G$32))*$B202+AND(AQ$56&lt;'Summary&amp;Assumptions'!$J$31,AQ$47&gt;=$FO202,AQ$47&lt;=$FP202)*(('Summary&amp;Assumptions'!$H$25*$C202)*(1+'Summary&amp;Assumptions'!$J$29)^(AQ$46-1))+AND(AQ$56&lt;'Summary&amp;Assumptions'!$J$31,AQ$47&gt;=$FQ202,AQ$47&lt;=$FR202)*(('Summary&amp;Assumptions'!$H$25*$C202)*(1+'Summary&amp;Assumptions'!$J$29)^(AQ$46-1))</f>
        <v>0</v>
      </c>
      <c r="AM202" s="588">
        <f>AND(AR$55&gt;0,SUM($E202:AL202)&lt;'Summary&amp;Assumptions'!$G$32*$B202,$D202&gt;='Summary&amp;Assumptions'!$D$17,AR$47&gt;=$D202,AR$47&lt;=EDATE($D202,'Summary&amp;Assumptions'!$G$32))*$B202+AND(AR$56&lt;'Summary&amp;Assumptions'!$J$31,AR$47&gt;=$FO202,AR$47&lt;=$FP202)*(('Summary&amp;Assumptions'!$H$25*$C202)*(1+'Summary&amp;Assumptions'!$J$29)^(AR$46-1))+AND(AR$56&lt;'Summary&amp;Assumptions'!$J$31,AR$47&gt;=$FQ202,AR$47&lt;=$FR202)*(('Summary&amp;Assumptions'!$H$25*$C202)*(1+'Summary&amp;Assumptions'!$J$29)^(AR$46-1))</f>
        <v>0</v>
      </c>
      <c r="AN202" s="588">
        <f>AND(AS$55&gt;0,SUM($E202:AM202)&lt;'Summary&amp;Assumptions'!$G$32*$B202,$D202&gt;='Summary&amp;Assumptions'!$D$17,AS$47&gt;=$D202,AS$47&lt;=EDATE($D202,'Summary&amp;Assumptions'!$G$32))*$B202+AND(AS$56&lt;'Summary&amp;Assumptions'!$J$31,AS$47&gt;=$FO202,AS$47&lt;=$FP202)*(('Summary&amp;Assumptions'!$H$25*$C202)*(1+'Summary&amp;Assumptions'!$J$29)^(AS$46-1))+AND(AS$56&lt;'Summary&amp;Assumptions'!$J$31,AS$47&gt;=$FQ202,AS$47&lt;=$FR202)*(('Summary&amp;Assumptions'!$H$25*$C202)*(1+'Summary&amp;Assumptions'!$J$29)^(AS$46-1))</f>
        <v>0</v>
      </c>
      <c r="AO202" s="588">
        <f>AND(AT$55&gt;0,SUM($E202:AN202)&lt;'Summary&amp;Assumptions'!$G$32*$B202,$D202&gt;='Summary&amp;Assumptions'!$D$17,AT$47&gt;=$D202,AT$47&lt;=EDATE($D202,'Summary&amp;Assumptions'!$G$32))*$B202+AND(AT$56&lt;'Summary&amp;Assumptions'!$J$31,AT$47&gt;=$FO202,AT$47&lt;=$FP202)*(('Summary&amp;Assumptions'!$H$25*$C202)*(1+'Summary&amp;Assumptions'!$J$29)^(AT$46-1))+AND(AT$56&lt;'Summary&amp;Assumptions'!$J$31,AT$47&gt;=$FQ202,AT$47&lt;=$FR202)*(('Summary&amp;Assumptions'!$H$25*$C202)*(1+'Summary&amp;Assumptions'!$J$29)^(AT$46-1))</f>
        <v>0</v>
      </c>
      <c r="AP202" s="588">
        <f>AND(AU$55&gt;0,SUM($E202:AO202)&lt;'Summary&amp;Assumptions'!$G$32*$B202,$D202&gt;='Summary&amp;Assumptions'!$D$17,AU$47&gt;=$D202,AU$47&lt;=EDATE($D202,'Summary&amp;Assumptions'!$G$32))*$B202+AND(AU$56&lt;'Summary&amp;Assumptions'!$J$31,AU$47&gt;=$FO202,AU$47&lt;=$FP202)*(('Summary&amp;Assumptions'!$H$25*$C202)*(1+'Summary&amp;Assumptions'!$J$29)^(AU$46-1))+AND(AU$56&lt;'Summary&amp;Assumptions'!$J$31,AU$47&gt;=$FQ202,AU$47&lt;=$FR202)*(('Summary&amp;Assumptions'!$H$25*$C202)*(1+'Summary&amp;Assumptions'!$J$29)^(AU$46-1))</f>
        <v>0</v>
      </c>
      <c r="AQ202" s="588">
        <f>AND(AV$55&gt;0,SUM($E202:AP202)&lt;'Summary&amp;Assumptions'!$G$32*$B202,$D202&gt;='Summary&amp;Assumptions'!$D$17,AV$47&gt;=$D202,AV$47&lt;=EDATE($D202,'Summary&amp;Assumptions'!$G$32))*$B202+AND(AV$56&lt;'Summary&amp;Assumptions'!$J$31,AV$47&gt;=$FO202,AV$47&lt;=$FP202)*(('Summary&amp;Assumptions'!$H$25*$C202)*(1+'Summary&amp;Assumptions'!$J$29)^(AV$46-1))+AND(AV$56&lt;'Summary&amp;Assumptions'!$J$31,AV$47&gt;=$FQ202,AV$47&lt;=$FR202)*(('Summary&amp;Assumptions'!$H$25*$C202)*(1+'Summary&amp;Assumptions'!$J$29)^(AV$46-1))</f>
        <v>0</v>
      </c>
      <c r="AR202" s="588">
        <f>AND(AW$55&gt;0,SUM($E202:AQ202)&lt;'Summary&amp;Assumptions'!$G$32*$B202,$D202&gt;='Summary&amp;Assumptions'!$D$17,AW$47&gt;=$D202,AW$47&lt;=EDATE($D202,'Summary&amp;Assumptions'!$G$32))*$B202+AND(AW$56&lt;'Summary&amp;Assumptions'!$J$31,AW$47&gt;=$FO202,AW$47&lt;=$FP202)*(('Summary&amp;Assumptions'!$H$25*$C202)*(1+'Summary&amp;Assumptions'!$J$29)^(AW$46-1))+AND(AW$56&lt;'Summary&amp;Assumptions'!$J$31,AW$47&gt;=$FQ202,AW$47&lt;=$FR202)*(('Summary&amp;Assumptions'!$H$25*$C202)*(1+'Summary&amp;Assumptions'!$J$29)^(AW$46-1))</f>
        <v>0</v>
      </c>
      <c r="AS202" s="588">
        <f>AND(AX$55&gt;0,SUM($E202:AR202)&lt;'Summary&amp;Assumptions'!$G$32*$B202,$D202&gt;='Summary&amp;Assumptions'!$D$17,AX$47&gt;=$D202,AX$47&lt;=EDATE($D202,'Summary&amp;Assumptions'!$G$32))*$B202+AND(AX$56&lt;'Summary&amp;Assumptions'!$J$31,AX$47&gt;=$FO202,AX$47&lt;=$FP202)*(('Summary&amp;Assumptions'!$H$25*$C202)*(1+'Summary&amp;Assumptions'!$J$29)^(AX$46-1))+AND(AX$56&lt;'Summary&amp;Assumptions'!$J$31,AX$47&gt;=$FQ202,AX$47&lt;=$FR202)*(('Summary&amp;Assumptions'!$H$25*$C202)*(1+'Summary&amp;Assumptions'!$J$29)^(AX$46-1))</f>
        <v>0</v>
      </c>
      <c r="AT202" s="588">
        <f>AND(AY$55&gt;0,SUM($E202:AS202)&lt;'Summary&amp;Assumptions'!$G$32*$B202,$D202&gt;='Summary&amp;Assumptions'!$D$17,AY$47&gt;=$D202,AY$47&lt;=EDATE($D202,'Summary&amp;Assumptions'!$G$32))*$B202+AND(AY$56&lt;'Summary&amp;Assumptions'!$J$31,AY$47&gt;=$FO202,AY$47&lt;=$FP202)*(('Summary&amp;Assumptions'!$H$25*$C202)*(1+'Summary&amp;Assumptions'!$J$29)^(AY$46-1))+AND(AY$56&lt;'Summary&amp;Assumptions'!$J$31,AY$47&gt;=$FQ202,AY$47&lt;=$FR202)*(('Summary&amp;Assumptions'!$H$25*$C202)*(1+'Summary&amp;Assumptions'!$J$29)^(AY$46-1))</f>
        <v>0</v>
      </c>
      <c r="AU202" s="588">
        <f>AND(AZ$55&gt;0,SUM($E202:AT202)&lt;'Summary&amp;Assumptions'!$G$32*$B202,$D202&gt;='Summary&amp;Assumptions'!$D$17,AZ$47&gt;=$D202,AZ$47&lt;=EDATE($D202,'Summary&amp;Assumptions'!$G$32))*$B202+AND(AZ$56&lt;'Summary&amp;Assumptions'!$J$31,AZ$47&gt;=$FO202,AZ$47&lt;=$FP202)*(('Summary&amp;Assumptions'!$H$25*$C202)*(1+'Summary&amp;Assumptions'!$J$29)^(AZ$46-1))+AND(AZ$56&lt;'Summary&amp;Assumptions'!$J$31,AZ$47&gt;=$FQ202,AZ$47&lt;=$FR202)*(('Summary&amp;Assumptions'!$H$25*$C202)*(1+'Summary&amp;Assumptions'!$J$29)^(AZ$46-1))</f>
        <v>0</v>
      </c>
      <c r="AV202" s="588">
        <f>AND(BA$55&gt;0,SUM($E202:AU202)&lt;'Summary&amp;Assumptions'!$G$32*$B202,$D202&gt;='Summary&amp;Assumptions'!$D$17,BA$47&gt;=$D202,BA$47&lt;=EDATE($D202,'Summary&amp;Assumptions'!$G$32))*$B202+AND(BA$56&lt;'Summary&amp;Assumptions'!$J$31,BA$47&gt;=$FO202,BA$47&lt;=$FP202)*(('Summary&amp;Assumptions'!$H$25*$C202)*(1+'Summary&amp;Assumptions'!$J$29)^(BA$46-1))+AND(BA$56&lt;'Summary&amp;Assumptions'!$J$31,BA$47&gt;=$FQ202,BA$47&lt;=$FR202)*(('Summary&amp;Assumptions'!$H$25*$C202)*(1+'Summary&amp;Assumptions'!$J$29)^(BA$46-1))</f>
        <v>0</v>
      </c>
      <c r="AW202" s="588">
        <f>AND(BB$55&gt;0,SUM($E202:AV202)&lt;'Summary&amp;Assumptions'!$G$32*$B202,$D202&gt;='Summary&amp;Assumptions'!$D$17,BB$47&gt;=$D202,BB$47&lt;=EDATE($D202,'Summary&amp;Assumptions'!$G$32))*$B202+AND(BB$56&lt;'Summary&amp;Assumptions'!$J$31,BB$47&gt;=$FO202,BB$47&lt;=$FP202)*(('Summary&amp;Assumptions'!$H$25*$C202)*(1+'Summary&amp;Assumptions'!$J$29)^(BB$46-1))+AND(BB$56&lt;'Summary&amp;Assumptions'!$J$31,BB$47&gt;=$FQ202,BB$47&lt;=$FR202)*(('Summary&amp;Assumptions'!$H$25*$C202)*(1+'Summary&amp;Assumptions'!$J$29)^(BB$46-1))</f>
        <v>0</v>
      </c>
      <c r="AX202" s="588">
        <f>AND(BC$55&gt;0,SUM($E202:AW202)&lt;'Summary&amp;Assumptions'!$G$32*$B202,$D202&gt;='Summary&amp;Assumptions'!$D$17,BC$47&gt;=$D202,BC$47&lt;=EDATE($D202,'Summary&amp;Assumptions'!$G$32))*$B202+AND(BC$56&lt;'Summary&amp;Assumptions'!$J$31,BC$47&gt;=$FO202,BC$47&lt;=$FP202)*(('Summary&amp;Assumptions'!$H$25*$C202)*(1+'Summary&amp;Assumptions'!$J$29)^(BC$46-1))+AND(BC$56&lt;'Summary&amp;Assumptions'!$J$31,BC$47&gt;=$FQ202,BC$47&lt;=$FR202)*(('Summary&amp;Assumptions'!$H$25*$C202)*(1+'Summary&amp;Assumptions'!$J$29)^(BC$46-1))</f>
        <v>0</v>
      </c>
      <c r="AY202" s="588">
        <f>AND(BD$55&gt;0,SUM($E202:AX202)&lt;'Summary&amp;Assumptions'!$G$32*$B202,$D202&gt;='Summary&amp;Assumptions'!$D$17,BD$47&gt;=$D202,BD$47&lt;=EDATE($D202,'Summary&amp;Assumptions'!$G$32))*$B202+AND(BD$56&lt;'Summary&amp;Assumptions'!$J$31,BD$47&gt;=$FO202,BD$47&lt;=$FP202)*(('Summary&amp;Assumptions'!$H$25*$C202)*(1+'Summary&amp;Assumptions'!$J$29)^(BD$46-1))+AND(BD$56&lt;'Summary&amp;Assumptions'!$J$31,BD$47&gt;=$FQ202,BD$47&lt;=$FR202)*(('Summary&amp;Assumptions'!$H$25*$C202)*(1+'Summary&amp;Assumptions'!$J$29)^(BD$46-1))</f>
        <v>0</v>
      </c>
      <c r="AZ202" s="588">
        <f>AND(BE$55&gt;0,SUM($E202:AY202)&lt;'Summary&amp;Assumptions'!$G$32*$B202,$D202&gt;='Summary&amp;Assumptions'!$D$17,BE$47&gt;=$D202,BE$47&lt;=EDATE($D202,'Summary&amp;Assumptions'!$G$32))*$B202+AND(BE$56&lt;'Summary&amp;Assumptions'!$J$31,BE$47&gt;=$FO202,BE$47&lt;=$FP202)*(('Summary&amp;Assumptions'!$H$25*$C202)*(1+'Summary&amp;Assumptions'!$J$29)^(BE$46-1))+AND(BE$56&lt;'Summary&amp;Assumptions'!$J$31,BE$47&gt;=$FQ202,BE$47&lt;=$FR202)*(('Summary&amp;Assumptions'!$H$25*$C202)*(1+'Summary&amp;Assumptions'!$J$29)^(BE$46-1))</f>
        <v>0</v>
      </c>
      <c r="BA202" s="588">
        <f>AND(BF$55&gt;0,SUM($E202:AZ202)&lt;'Summary&amp;Assumptions'!$G$32*$B202,$D202&gt;='Summary&amp;Assumptions'!$D$17,BF$47&gt;=$D202,BF$47&lt;=EDATE($D202,'Summary&amp;Assumptions'!$G$32))*$B202+AND(BF$56&lt;'Summary&amp;Assumptions'!$J$31,BF$47&gt;=$FO202,BF$47&lt;=$FP202)*(('Summary&amp;Assumptions'!$H$25*$C202)*(1+'Summary&amp;Assumptions'!$J$29)^(BF$46-1))+AND(BF$56&lt;'Summary&amp;Assumptions'!$J$31,BF$47&gt;=$FQ202,BF$47&lt;=$FR202)*(('Summary&amp;Assumptions'!$H$25*$C202)*(1+'Summary&amp;Assumptions'!$J$29)^(BF$46-1))</f>
        <v>0</v>
      </c>
      <c r="BB202" s="588">
        <f>AND(BG$55&gt;0,SUM($E202:BA202)&lt;'Summary&amp;Assumptions'!$G$32*$B202,$D202&gt;='Summary&amp;Assumptions'!$D$17,BG$47&gt;=$D202,BG$47&lt;=EDATE($D202,'Summary&amp;Assumptions'!$G$32))*$B202+AND(BG$56&lt;'Summary&amp;Assumptions'!$J$31,BG$47&gt;=$FO202,BG$47&lt;=$FP202)*(('Summary&amp;Assumptions'!$H$25*$C202)*(1+'Summary&amp;Assumptions'!$J$29)^(BG$46-1))+AND(BG$56&lt;'Summary&amp;Assumptions'!$J$31,BG$47&gt;=$FQ202,BG$47&lt;=$FR202)*(('Summary&amp;Assumptions'!$H$25*$C202)*(1+'Summary&amp;Assumptions'!$J$29)^(BG$46-1))</f>
        <v>0</v>
      </c>
      <c r="BC202" s="588">
        <f>AND(BH$55&gt;0,SUM($E202:BB202)&lt;'Summary&amp;Assumptions'!$G$32*$B202,$D202&gt;='Summary&amp;Assumptions'!$D$17,BH$47&gt;=$D202,BH$47&lt;=EDATE($D202,'Summary&amp;Assumptions'!$G$32))*$B202+AND(BH$56&lt;'Summary&amp;Assumptions'!$J$31,BH$47&gt;=$FO202,BH$47&lt;=$FP202)*(('Summary&amp;Assumptions'!$H$25*$C202)*(1+'Summary&amp;Assumptions'!$J$29)^(BH$46-1))+AND(BH$56&lt;'Summary&amp;Assumptions'!$J$31,BH$47&gt;=$FQ202,BH$47&lt;=$FR202)*(('Summary&amp;Assumptions'!$H$25*$C202)*(1+'Summary&amp;Assumptions'!$J$29)^(BH$46-1))</f>
        <v>0</v>
      </c>
      <c r="BD202" s="588">
        <f>AND(BI$55&gt;0,SUM($E202:BC202)&lt;'Summary&amp;Assumptions'!$G$32*$B202,$D202&gt;='Summary&amp;Assumptions'!$D$17,BI$47&gt;=$D202,BI$47&lt;=EDATE($D202,'Summary&amp;Assumptions'!$G$32))*$B202+AND(BI$56&lt;'Summary&amp;Assumptions'!$J$31,BI$47&gt;=$FO202,BI$47&lt;=$FP202)*(('Summary&amp;Assumptions'!$H$25*$C202)*(1+'Summary&amp;Assumptions'!$J$29)^(BI$46-1))+AND(BI$56&lt;'Summary&amp;Assumptions'!$J$31,BI$47&gt;=$FQ202,BI$47&lt;=$FR202)*(('Summary&amp;Assumptions'!$H$25*$C202)*(1+'Summary&amp;Assumptions'!$J$29)^(BI$46-1))</f>
        <v>0</v>
      </c>
      <c r="BE202" s="588">
        <f>AND(BJ$55&gt;0,SUM($E202:BD202)&lt;'Summary&amp;Assumptions'!$G$32*$B202,$D202&gt;='Summary&amp;Assumptions'!$D$17,BJ$47&gt;=$D202,BJ$47&lt;=EDATE($D202,'Summary&amp;Assumptions'!$G$32))*$B202+AND(BJ$56&lt;'Summary&amp;Assumptions'!$J$31,BJ$47&gt;=$FO202,BJ$47&lt;=$FP202)*(('Summary&amp;Assumptions'!$H$25*$C202)*(1+'Summary&amp;Assumptions'!$J$29)^(BJ$46-1))+AND(BJ$56&lt;'Summary&amp;Assumptions'!$J$31,BJ$47&gt;=$FQ202,BJ$47&lt;=$FR202)*(('Summary&amp;Assumptions'!$H$25*$C202)*(1+'Summary&amp;Assumptions'!$J$29)^(BJ$46-1))</f>
        <v>0</v>
      </c>
      <c r="BF202" s="588">
        <f>AND(BK$55&gt;0,SUM($E202:BE202)&lt;'Summary&amp;Assumptions'!$G$32*$B202,$D202&gt;='Summary&amp;Assumptions'!$D$17,BK$47&gt;=$D202,BK$47&lt;=EDATE($D202,'Summary&amp;Assumptions'!$G$32))*$B202+AND(BK$56&lt;'Summary&amp;Assumptions'!$J$31,BK$47&gt;=$FO202,BK$47&lt;=$FP202)*(('Summary&amp;Assumptions'!$H$25*$C202)*(1+'Summary&amp;Assumptions'!$J$29)^(BK$46-1))+AND(BK$56&lt;'Summary&amp;Assumptions'!$J$31,BK$47&gt;=$FQ202,BK$47&lt;=$FR202)*(('Summary&amp;Assumptions'!$H$25*$C202)*(1+'Summary&amp;Assumptions'!$J$29)^(BK$46-1))</f>
        <v>0</v>
      </c>
      <c r="BG202" s="588">
        <f>AND(BL$55&gt;0,SUM($E202:BF202)&lt;'Summary&amp;Assumptions'!$G$32*$B202,$D202&gt;='Summary&amp;Assumptions'!$D$17,BL$47&gt;=$D202,BL$47&lt;=EDATE($D202,'Summary&amp;Assumptions'!$G$32))*$B202+AND(BL$56&lt;'Summary&amp;Assumptions'!$J$31,BL$47&gt;=$FO202,BL$47&lt;=$FP202)*(('Summary&amp;Assumptions'!$H$25*$C202)*(1+'Summary&amp;Assumptions'!$J$29)^(BL$46-1))+AND(BL$56&lt;'Summary&amp;Assumptions'!$J$31,BL$47&gt;=$FQ202,BL$47&lt;=$FR202)*(('Summary&amp;Assumptions'!$H$25*$C202)*(1+'Summary&amp;Assumptions'!$J$29)^(BL$46-1))</f>
        <v>0</v>
      </c>
      <c r="BH202" s="588">
        <f>AND(BM$55&gt;0,SUM($E202:BG202)&lt;'Summary&amp;Assumptions'!$G$32*$B202,$D202&gt;='Summary&amp;Assumptions'!$D$17,BM$47&gt;=$D202,BM$47&lt;=EDATE($D202,'Summary&amp;Assumptions'!$G$32))*$B202+AND(BM$56&lt;'Summary&amp;Assumptions'!$J$31,BM$47&gt;=$FO202,BM$47&lt;=$FP202)*(('Summary&amp;Assumptions'!$H$25*$C202)*(1+'Summary&amp;Assumptions'!$J$29)^(BM$46-1))+AND(BM$56&lt;'Summary&amp;Assumptions'!$J$31,BM$47&gt;=$FQ202,BM$47&lt;=$FR202)*(('Summary&amp;Assumptions'!$H$25*$C202)*(1+'Summary&amp;Assumptions'!$J$29)^(BM$46-1))</f>
        <v>0</v>
      </c>
      <c r="BI202" s="588">
        <f>AND(BN$55&gt;0,SUM($E202:BH202)&lt;'Summary&amp;Assumptions'!$G$32*$B202,$D202&gt;='Summary&amp;Assumptions'!$D$17,BN$47&gt;=$D202,BN$47&lt;=EDATE($D202,'Summary&amp;Assumptions'!$G$32))*$B202+AND(BN$56&lt;'Summary&amp;Assumptions'!$J$31,BN$47&gt;=$FO202,BN$47&lt;=$FP202)*(('Summary&amp;Assumptions'!$H$25*$C202)*(1+'Summary&amp;Assumptions'!$J$29)^(BN$46-1))+AND(BN$56&lt;'Summary&amp;Assumptions'!$J$31,BN$47&gt;=$FQ202,BN$47&lt;=$FR202)*(('Summary&amp;Assumptions'!$H$25*$C202)*(1+'Summary&amp;Assumptions'!$J$29)^(BN$46-1))</f>
        <v>0</v>
      </c>
      <c r="BJ202" s="588">
        <f>AND(BO$55&gt;0,SUM($E202:BI202)&lt;'Summary&amp;Assumptions'!$G$32*$B202,$D202&gt;='Summary&amp;Assumptions'!$D$17,BO$47&gt;=$D202,BO$47&lt;=EDATE($D202,'Summary&amp;Assumptions'!$G$32))*$B202+AND(BO$56&lt;'Summary&amp;Assumptions'!$J$31,BO$47&gt;=$FO202,BO$47&lt;=$FP202)*(('Summary&amp;Assumptions'!$H$25*$C202)*(1+'Summary&amp;Assumptions'!$J$29)^(BO$46-1))+AND(BO$56&lt;'Summary&amp;Assumptions'!$J$31,BO$47&gt;=$FQ202,BO$47&lt;=$FR202)*(('Summary&amp;Assumptions'!$H$25*$C202)*(1+'Summary&amp;Assumptions'!$J$29)^(BO$46-1))</f>
        <v>0</v>
      </c>
      <c r="BK202" s="588">
        <f>AND(BP$55&gt;0,SUM($E202:BJ202)&lt;'Summary&amp;Assumptions'!$G$32*$B202,$D202&gt;='Summary&amp;Assumptions'!$D$17,BP$47&gt;=$D202,BP$47&lt;=EDATE($D202,'Summary&amp;Assumptions'!$G$32))*$B202+AND(BP$56&lt;'Summary&amp;Assumptions'!$J$31,BP$47&gt;=$FO202,BP$47&lt;=$FP202)*(('Summary&amp;Assumptions'!$H$25*$C202)*(1+'Summary&amp;Assumptions'!$J$29)^(BP$46-1))+AND(BP$56&lt;'Summary&amp;Assumptions'!$J$31,BP$47&gt;=$FQ202,BP$47&lt;=$FR202)*(('Summary&amp;Assumptions'!$H$25*$C202)*(1+'Summary&amp;Assumptions'!$J$29)^(BP$46-1))</f>
        <v>0</v>
      </c>
      <c r="BL202" s="588">
        <f>AND(BQ$55&gt;0,SUM($E202:BK202)&lt;'Summary&amp;Assumptions'!$G$32*$B202,$D202&gt;='Summary&amp;Assumptions'!$D$17,BQ$47&gt;=$D202,BQ$47&lt;=EDATE($D202,'Summary&amp;Assumptions'!$G$32))*$B202+AND(BQ$56&lt;'Summary&amp;Assumptions'!$J$31,BQ$47&gt;=$FO202,BQ$47&lt;=$FP202)*(('Summary&amp;Assumptions'!$H$25*$C202)*(1+'Summary&amp;Assumptions'!$J$29)^(BQ$46-1))+AND(BQ$56&lt;'Summary&amp;Assumptions'!$J$31,BQ$47&gt;=$FQ202,BQ$47&lt;=$FR202)*(('Summary&amp;Assumptions'!$H$25*$C202)*(1+'Summary&amp;Assumptions'!$J$29)^(BQ$46-1))</f>
        <v>0</v>
      </c>
      <c r="BM202" s="588">
        <f>AND(BR$55&gt;0,SUM($E202:BL202)&lt;'Summary&amp;Assumptions'!$G$32*$B202,$D202&gt;='Summary&amp;Assumptions'!$D$17,BR$47&gt;=$D202,BR$47&lt;=EDATE($D202,'Summary&amp;Assumptions'!$G$32))*$B202+AND(BR$56&lt;'Summary&amp;Assumptions'!$J$31,BR$47&gt;=$FO202,BR$47&lt;=$FP202)*(('Summary&amp;Assumptions'!$H$25*$C202)*(1+'Summary&amp;Assumptions'!$J$29)^(BR$46-1))+AND(BR$56&lt;'Summary&amp;Assumptions'!$J$31,BR$47&gt;=$FQ202,BR$47&lt;=$FR202)*(('Summary&amp;Assumptions'!$H$25*$C202)*(1+'Summary&amp;Assumptions'!$J$29)^(BR$46-1))</f>
        <v>0</v>
      </c>
      <c r="BN202" s="588">
        <f>AND(BS$55&gt;0,SUM($E202:BM202)&lt;'Summary&amp;Assumptions'!$G$32*$B202,$D202&gt;='Summary&amp;Assumptions'!$D$17,BS$47&gt;=$D202,BS$47&lt;=EDATE($D202,'Summary&amp;Assumptions'!$G$32))*$B202+AND(BS$56&lt;'Summary&amp;Assumptions'!$J$31,BS$47&gt;=$FO202,BS$47&lt;=$FP202)*(('Summary&amp;Assumptions'!$H$25*$C202)*(1+'Summary&amp;Assumptions'!$J$29)^(BS$46-1))+AND(BS$56&lt;'Summary&amp;Assumptions'!$J$31,BS$47&gt;=$FQ202,BS$47&lt;=$FR202)*(('Summary&amp;Assumptions'!$H$25*$C202)*(1+'Summary&amp;Assumptions'!$J$29)^(BS$46-1))</f>
        <v>0</v>
      </c>
      <c r="BO202" s="588">
        <f>AND(BT$55&gt;0,SUM($E202:BN202)&lt;'Summary&amp;Assumptions'!$G$32*$B202,$D202&gt;='Summary&amp;Assumptions'!$D$17,BT$47&gt;=$D202,BT$47&lt;=EDATE($D202,'Summary&amp;Assumptions'!$G$32))*$B202+AND(BT$56&lt;'Summary&amp;Assumptions'!$J$31,BT$47&gt;=$FO202,BT$47&lt;=$FP202)*(('Summary&amp;Assumptions'!$H$25*$C202)*(1+'Summary&amp;Assumptions'!$J$29)^(BT$46-1))+AND(BT$56&lt;'Summary&amp;Assumptions'!$J$31,BT$47&gt;=$FQ202,BT$47&lt;=$FR202)*(('Summary&amp;Assumptions'!$H$25*$C202)*(1+'Summary&amp;Assumptions'!$J$29)^(BT$46-1))</f>
        <v>0</v>
      </c>
      <c r="BP202" s="588">
        <f>AND(BU$55&gt;0,SUM($E202:BO202)&lt;'Summary&amp;Assumptions'!$G$32*$B202,$D202&gt;='Summary&amp;Assumptions'!$D$17,BU$47&gt;=$D202,BU$47&lt;=EDATE($D202,'Summary&amp;Assumptions'!$G$32))*$B202+AND(BU$56&lt;'Summary&amp;Assumptions'!$J$31,BU$47&gt;=$FO202,BU$47&lt;=$FP202)*(('Summary&amp;Assumptions'!$H$25*$C202)*(1+'Summary&amp;Assumptions'!$J$29)^(BU$46-1))+AND(BU$56&lt;'Summary&amp;Assumptions'!$J$31,BU$47&gt;=$FQ202,BU$47&lt;=$FR202)*(('Summary&amp;Assumptions'!$H$25*$C202)*(1+'Summary&amp;Assumptions'!$J$29)^(BU$46-1))</f>
        <v>0</v>
      </c>
      <c r="BQ202" s="588">
        <f>AND(BV$55&gt;0,SUM($E202:BP202)&lt;'Summary&amp;Assumptions'!$G$32*$B202,$D202&gt;='Summary&amp;Assumptions'!$D$17,BV$47&gt;=$D202,BV$47&lt;=EDATE($D202,'Summary&amp;Assumptions'!$G$32))*$B202+AND(BV$56&lt;'Summary&amp;Assumptions'!$J$31,BV$47&gt;=$FO202,BV$47&lt;=$FP202)*(('Summary&amp;Assumptions'!$H$25*$C202)*(1+'Summary&amp;Assumptions'!$J$29)^(BV$46-1))+AND(BV$56&lt;'Summary&amp;Assumptions'!$J$31,BV$47&gt;=$FQ202,BV$47&lt;=$FR202)*(('Summary&amp;Assumptions'!$H$25*$C202)*(1+'Summary&amp;Assumptions'!$J$29)^(BV$46-1))</f>
        <v>0</v>
      </c>
      <c r="BR202" s="588">
        <f>AND(BW$55&gt;0,SUM($E202:BQ202)&lt;'Summary&amp;Assumptions'!$G$32*$B202,$D202&gt;='Summary&amp;Assumptions'!$D$17,BW$47&gt;=$D202,BW$47&lt;=EDATE($D202,'Summary&amp;Assumptions'!$G$32))*$B202+AND(BW$56&lt;'Summary&amp;Assumptions'!$J$31,BW$47&gt;=$FO202,BW$47&lt;=$FP202)*(('Summary&amp;Assumptions'!$H$25*$C202)*(1+'Summary&amp;Assumptions'!$J$29)^(BW$46-1))+AND(BW$56&lt;'Summary&amp;Assumptions'!$J$31,BW$47&gt;=$FQ202,BW$47&lt;=$FR202)*(('Summary&amp;Assumptions'!$H$25*$C202)*(1+'Summary&amp;Assumptions'!$J$29)^(BW$46-1))</f>
        <v>0</v>
      </c>
      <c r="BS202" s="588">
        <f>AND(BX$55&gt;0,SUM($E202:BR202)&lt;'Summary&amp;Assumptions'!$G$32*$B202,$D202&gt;='Summary&amp;Assumptions'!$D$17,BX$47&gt;=$D202,BX$47&lt;=EDATE($D202,'Summary&amp;Assumptions'!$G$32))*$B202+AND(BX$56&lt;'Summary&amp;Assumptions'!$J$31,BX$47&gt;=$FO202,BX$47&lt;=$FP202)*(('Summary&amp;Assumptions'!$H$25*$C202)*(1+'Summary&amp;Assumptions'!$J$29)^(BX$46-1))+AND(BX$56&lt;'Summary&amp;Assumptions'!$J$31,BX$47&gt;=$FQ202,BX$47&lt;=$FR202)*(('Summary&amp;Assumptions'!$H$25*$C202)*(1+'Summary&amp;Assumptions'!$J$29)^(BX$46-1))</f>
        <v>0</v>
      </c>
      <c r="BT202" s="588">
        <f>AND(BY$55&gt;0,SUM($E202:BS202)&lt;'Summary&amp;Assumptions'!$G$32*$B202,$D202&gt;='Summary&amp;Assumptions'!$D$17,BY$47&gt;=$D202,BY$47&lt;=EDATE($D202,'Summary&amp;Assumptions'!$G$32))*$B202+AND(BY$56&lt;'Summary&amp;Assumptions'!$J$31,BY$47&gt;=$FO202,BY$47&lt;=$FP202)*(('Summary&amp;Assumptions'!$H$25*$C202)*(1+'Summary&amp;Assumptions'!$J$29)^(BY$46-1))+AND(BY$56&lt;'Summary&amp;Assumptions'!$J$31,BY$47&gt;=$FQ202,BY$47&lt;=$FR202)*(('Summary&amp;Assumptions'!$H$25*$C202)*(1+'Summary&amp;Assumptions'!$J$29)^(BY$46-1))</f>
        <v>0</v>
      </c>
      <c r="BU202" s="588">
        <f>AND(BZ$55&gt;0,SUM($E202:BT202)&lt;'Summary&amp;Assumptions'!$G$32*$B202,$D202&gt;='Summary&amp;Assumptions'!$D$17,BZ$47&gt;=$D202,BZ$47&lt;=EDATE($D202,'Summary&amp;Assumptions'!$G$32))*$B202+AND(BZ$56&lt;'Summary&amp;Assumptions'!$J$31,BZ$47&gt;=$FO202,BZ$47&lt;=$FP202)*(('Summary&amp;Assumptions'!$H$25*$C202)*(1+'Summary&amp;Assumptions'!$J$29)^(BZ$46-1))+AND(BZ$56&lt;'Summary&amp;Assumptions'!$J$31,BZ$47&gt;=$FQ202,BZ$47&lt;=$FR202)*(('Summary&amp;Assumptions'!$H$25*$C202)*(1+'Summary&amp;Assumptions'!$J$29)^(BZ$46-1))</f>
        <v>0</v>
      </c>
      <c r="BV202" s="588">
        <f>AND(CA$55&gt;0,SUM($E202:BU202)&lt;'Summary&amp;Assumptions'!$G$32*$B202,$D202&gt;='Summary&amp;Assumptions'!$D$17,CA$47&gt;=$D202,CA$47&lt;=EDATE($D202,'Summary&amp;Assumptions'!$G$32))*$B202+AND(CA$56&lt;'Summary&amp;Assumptions'!$J$31,CA$47&gt;=$FO202,CA$47&lt;=$FP202)*(('Summary&amp;Assumptions'!$H$25*$C202)*(1+'Summary&amp;Assumptions'!$J$29)^(CA$46-1))+AND(CA$56&lt;'Summary&amp;Assumptions'!$J$31,CA$47&gt;=$FQ202,CA$47&lt;=$FR202)*(('Summary&amp;Assumptions'!$H$25*$C202)*(1+'Summary&amp;Assumptions'!$J$29)^(CA$46-1))</f>
        <v>0</v>
      </c>
      <c r="BW202" s="588">
        <f>AND(CB$55&gt;0,SUM($E202:BV202)&lt;'Summary&amp;Assumptions'!$G$32*$B202,$D202&gt;='Summary&amp;Assumptions'!$D$17,CB$47&gt;=$D202,CB$47&lt;=EDATE($D202,'Summary&amp;Assumptions'!$G$32))*$B202+AND(CB$56&lt;'Summary&amp;Assumptions'!$J$31,CB$47&gt;=$FO202,CB$47&lt;=$FP202)*(('Summary&amp;Assumptions'!$H$25*$C202)*(1+'Summary&amp;Assumptions'!$J$29)^(CB$46-1))+AND(CB$56&lt;'Summary&amp;Assumptions'!$J$31,CB$47&gt;=$FQ202,CB$47&lt;=$FR202)*(('Summary&amp;Assumptions'!$H$25*$C202)*(1+'Summary&amp;Assumptions'!$J$29)^(CB$46-1))</f>
        <v>0</v>
      </c>
      <c r="BX202" s="588">
        <f>AND(CC$55&gt;0,SUM($E202:BW202)&lt;'Summary&amp;Assumptions'!$G$32*$B202,$D202&gt;='Summary&amp;Assumptions'!$D$17,CC$47&gt;=$D202,CC$47&lt;=EDATE($D202,'Summary&amp;Assumptions'!$G$32))*$B202+AND(CC$56&lt;'Summary&amp;Assumptions'!$J$31,CC$47&gt;=$FO202,CC$47&lt;=$FP202)*(('Summary&amp;Assumptions'!$H$25*$C202)*(1+'Summary&amp;Assumptions'!$J$29)^(CC$46-1))+AND(CC$56&lt;'Summary&amp;Assumptions'!$J$31,CC$47&gt;=$FQ202,CC$47&lt;=$FR202)*(('Summary&amp;Assumptions'!$H$25*$C202)*(1+'Summary&amp;Assumptions'!$J$29)^(CC$46-1))</f>
        <v>0</v>
      </c>
      <c r="BY202" s="588">
        <f>AND(CD$55&gt;0,SUM($E202:BX202)&lt;'Summary&amp;Assumptions'!$G$32*$B202,$D202&gt;='Summary&amp;Assumptions'!$D$17,CD$47&gt;=$D202,CD$47&lt;=EDATE($D202,'Summary&amp;Assumptions'!$G$32))*$B202+AND(CD$56&lt;'Summary&amp;Assumptions'!$J$31,CD$47&gt;=$FO202,CD$47&lt;=$FP202)*(('Summary&amp;Assumptions'!$H$25*$C202)*(1+'Summary&amp;Assumptions'!$J$29)^(CD$46-1))+AND(CD$56&lt;'Summary&amp;Assumptions'!$J$31,CD$47&gt;=$FQ202,CD$47&lt;=$FR202)*(('Summary&amp;Assumptions'!$H$25*$C202)*(1+'Summary&amp;Assumptions'!$J$29)^(CD$46-1))</f>
        <v>0</v>
      </c>
      <c r="BZ202" s="588">
        <f>AND(CE$55&gt;0,SUM($E202:BY202)&lt;'Summary&amp;Assumptions'!$G$32*$B202,$D202&gt;='Summary&amp;Assumptions'!$D$17,CE$47&gt;=$D202,CE$47&lt;=EDATE($D202,'Summary&amp;Assumptions'!$G$32))*$B202+AND(CE$56&lt;'Summary&amp;Assumptions'!$J$31,CE$47&gt;=$FO202,CE$47&lt;=$FP202)*(('Summary&amp;Assumptions'!$H$25*$C202)*(1+'Summary&amp;Assumptions'!$J$29)^(CE$46-1))+AND(CE$56&lt;'Summary&amp;Assumptions'!$J$31,CE$47&gt;=$FQ202,CE$47&lt;=$FR202)*(('Summary&amp;Assumptions'!$H$25*$C202)*(1+'Summary&amp;Assumptions'!$J$29)^(CE$46-1))</f>
        <v>0</v>
      </c>
      <c r="CA202" s="588">
        <f>AND(CF$55&gt;0,SUM($E202:BZ202)&lt;'Summary&amp;Assumptions'!$G$32*$B202,$D202&gt;='Summary&amp;Assumptions'!$D$17,CF$47&gt;=$D202,CF$47&lt;=EDATE($D202,'Summary&amp;Assumptions'!$G$32))*$B202+AND(CF$56&lt;'Summary&amp;Assumptions'!$J$31,CF$47&gt;=$FO202,CF$47&lt;=$FP202)*(('Summary&amp;Assumptions'!$H$25*$C202)*(1+'Summary&amp;Assumptions'!$J$29)^(CF$46-1))+AND(CF$56&lt;'Summary&amp;Assumptions'!$J$31,CF$47&gt;=$FQ202,CF$47&lt;=$FR202)*(('Summary&amp;Assumptions'!$H$25*$C202)*(1+'Summary&amp;Assumptions'!$J$29)^(CF$46-1))</f>
        <v>0</v>
      </c>
      <c r="CB202" s="588">
        <f>AND(CG$55&gt;0,SUM($E202:CA202)&lt;'Summary&amp;Assumptions'!$G$32*$B202,$D202&gt;='Summary&amp;Assumptions'!$D$17,CG$47&gt;=$D202,CG$47&lt;=EDATE($D202,'Summary&amp;Assumptions'!$G$32))*$B202+AND(CG$56&lt;'Summary&amp;Assumptions'!$J$31,CG$47&gt;=$FO202,CG$47&lt;=$FP202)*(('Summary&amp;Assumptions'!$H$25*$C202)*(1+'Summary&amp;Assumptions'!$J$29)^(CG$46-1))+AND(CG$56&lt;'Summary&amp;Assumptions'!$J$31,CG$47&gt;=$FQ202,CG$47&lt;=$FR202)*(('Summary&amp;Assumptions'!$H$25*$C202)*(1+'Summary&amp;Assumptions'!$J$29)^(CG$46-1))</f>
        <v>0</v>
      </c>
      <c r="CC202" s="588">
        <f>AND(CH$55&gt;0,SUM($E202:CB202)&lt;'Summary&amp;Assumptions'!$G$32*$B202,$D202&gt;='Summary&amp;Assumptions'!$D$17,CH$47&gt;=$D202,CH$47&lt;=EDATE($D202,'Summary&amp;Assumptions'!$G$32))*$B202+AND(CH$56&lt;'Summary&amp;Assumptions'!$J$31,CH$47&gt;=$FO202,CH$47&lt;=$FP202)*(('Summary&amp;Assumptions'!$H$25*$C202)*(1+'Summary&amp;Assumptions'!$J$29)^(CH$46-1))+AND(CH$56&lt;'Summary&amp;Assumptions'!$J$31,CH$47&gt;=$FQ202,CH$47&lt;=$FR202)*(('Summary&amp;Assumptions'!$H$25*$C202)*(1+'Summary&amp;Assumptions'!$J$29)^(CH$46-1))</f>
        <v>0</v>
      </c>
      <c r="CD202" s="588">
        <f>AND(CI$55&gt;0,SUM($E202:CC202)&lt;'Summary&amp;Assumptions'!$G$32*$B202,$D202&gt;='Summary&amp;Assumptions'!$D$17,CI$47&gt;=$D202,CI$47&lt;=EDATE($D202,'Summary&amp;Assumptions'!$G$32))*$B202+AND(CI$56&lt;'Summary&amp;Assumptions'!$J$31,CI$47&gt;=$FO202,CI$47&lt;=$FP202)*(('Summary&amp;Assumptions'!$H$25*$C202)*(1+'Summary&amp;Assumptions'!$J$29)^(CI$46-1))+AND(CI$56&lt;'Summary&amp;Assumptions'!$J$31,CI$47&gt;=$FQ202,CI$47&lt;=$FR202)*(('Summary&amp;Assumptions'!$H$25*$C202)*(1+'Summary&amp;Assumptions'!$J$29)^(CI$46-1))</f>
        <v>0</v>
      </c>
      <c r="CE202" s="588">
        <f>AND(CJ$55&gt;0,SUM($E202:CD202)&lt;'Summary&amp;Assumptions'!$G$32*$B202,$D202&gt;='Summary&amp;Assumptions'!$D$17,CJ$47&gt;=$D202,CJ$47&lt;=EDATE($D202,'Summary&amp;Assumptions'!$G$32))*$B202+AND(CJ$56&lt;'Summary&amp;Assumptions'!$J$31,CJ$47&gt;=$FO202,CJ$47&lt;=$FP202)*(('Summary&amp;Assumptions'!$H$25*$C202)*(1+'Summary&amp;Assumptions'!$J$29)^(CJ$46-1))+AND(CJ$56&lt;'Summary&amp;Assumptions'!$J$31,CJ$47&gt;=$FQ202,CJ$47&lt;=$FR202)*(('Summary&amp;Assumptions'!$H$25*$C202)*(1+'Summary&amp;Assumptions'!$J$29)^(CJ$46-1))</f>
        <v>0</v>
      </c>
      <c r="CF202" s="588">
        <f>AND(CK$55&gt;0,SUM($E202:CE202)&lt;'Summary&amp;Assumptions'!$G$32*$B202,$D202&gt;='Summary&amp;Assumptions'!$D$17,CK$47&gt;=$D202,CK$47&lt;=EDATE($D202,'Summary&amp;Assumptions'!$G$32))*$B202+AND(CK$56&lt;'Summary&amp;Assumptions'!$J$31,CK$47&gt;=$FO202,CK$47&lt;=$FP202)*(('Summary&amp;Assumptions'!$H$25*$C202)*(1+'Summary&amp;Assumptions'!$J$29)^(CK$46-1))+AND(CK$56&lt;'Summary&amp;Assumptions'!$J$31,CK$47&gt;=$FQ202,CK$47&lt;=$FR202)*(('Summary&amp;Assumptions'!$H$25*$C202)*(1+'Summary&amp;Assumptions'!$J$29)^(CK$46-1))</f>
        <v>0</v>
      </c>
      <c r="CG202" s="588">
        <f>AND(CL$55&gt;0,SUM($E202:CF202)&lt;'Summary&amp;Assumptions'!$G$32*$B202,$D202&gt;='Summary&amp;Assumptions'!$D$17,CL$47&gt;=$D202,CL$47&lt;=EDATE($D202,'Summary&amp;Assumptions'!$G$32))*$B202+AND(CL$56&lt;'Summary&amp;Assumptions'!$J$31,CL$47&gt;=$FO202,CL$47&lt;=$FP202)*(('Summary&amp;Assumptions'!$H$25*$C202)*(1+'Summary&amp;Assumptions'!$J$29)^(CL$46-1))+AND(CL$56&lt;'Summary&amp;Assumptions'!$J$31,CL$47&gt;=$FQ202,CL$47&lt;=$FR202)*(('Summary&amp;Assumptions'!$H$25*$C202)*(1+'Summary&amp;Assumptions'!$J$29)^(CL$46-1))</f>
        <v>0</v>
      </c>
      <c r="CH202" s="588">
        <f>AND(CM$55&gt;0,SUM($E202:CG202)&lt;'Summary&amp;Assumptions'!$G$32*$B202,$D202&gt;='Summary&amp;Assumptions'!$D$17,CM$47&gt;=$D202,CM$47&lt;=EDATE($D202,'Summary&amp;Assumptions'!$G$32))*$B202+AND(CM$56&lt;'Summary&amp;Assumptions'!$J$31,CM$47&gt;=$FO202,CM$47&lt;=$FP202)*(('Summary&amp;Assumptions'!$H$25*$C202)*(1+'Summary&amp;Assumptions'!$J$29)^(CM$46-1))+AND(CM$56&lt;'Summary&amp;Assumptions'!$J$31,CM$47&gt;=$FQ202,CM$47&lt;=$FR202)*(('Summary&amp;Assumptions'!$H$25*$C202)*(1+'Summary&amp;Assumptions'!$J$29)^(CM$46-1))</f>
        <v>0</v>
      </c>
      <c r="CI202" s="588">
        <f>AND(CN$55&gt;0,SUM($E202:CH202)&lt;'Summary&amp;Assumptions'!$G$32*$B202,$D202&gt;='Summary&amp;Assumptions'!$D$17,CN$47&gt;=$D202,CN$47&lt;=EDATE($D202,'Summary&amp;Assumptions'!$G$32))*$B202+AND(CN$56&lt;'Summary&amp;Assumptions'!$J$31,CN$47&gt;=$FO202,CN$47&lt;=$FP202)*(('Summary&amp;Assumptions'!$H$25*$C202)*(1+'Summary&amp;Assumptions'!$J$29)^(CN$46-1))+AND(CN$56&lt;'Summary&amp;Assumptions'!$J$31,CN$47&gt;=$FQ202,CN$47&lt;=$FR202)*(('Summary&amp;Assumptions'!$H$25*$C202)*(1+'Summary&amp;Assumptions'!$J$29)^(CN$46-1))</f>
        <v>0</v>
      </c>
      <c r="CJ202" s="588">
        <f>AND(CO$55&gt;0,SUM($E202:CI202)&lt;'Summary&amp;Assumptions'!$G$32*$B202,$D202&gt;='Summary&amp;Assumptions'!$D$17,CO$47&gt;=$D202,CO$47&lt;=EDATE($D202,'Summary&amp;Assumptions'!$G$32))*$B202+AND(CO$56&lt;'Summary&amp;Assumptions'!$J$31,CO$47&gt;=$FO202,CO$47&lt;=$FP202)*(('Summary&amp;Assumptions'!$H$25*$C202)*(1+'Summary&amp;Assumptions'!$J$29)^(CO$46-1))+AND(CO$56&lt;'Summary&amp;Assumptions'!$J$31,CO$47&gt;=$FQ202,CO$47&lt;=$FR202)*(('Summary&amp;Assumptions'!$H$25*$C202)*(1+'Summary&amp;Assumptions'!$J$29)^(CO$46-1))</f>
        <v>0</v>
      </c>
      <c r="CK202" s="588">
        <f>AND(CP$55&gt;0,SUM($E202:CJ202)&lt;'Summary&amp;Assumptions'!$G$32*$B202,$D202&gt;='Summary&amp;Assumptions'!$D$17,CP$47&gt;=$D202,CP$47&lt;=EDATE($D202,'Summary&amp;Assumptions'!$G$32))*$B202+AND(CP$56&lt;'Summary&amp;Assumptions'!$J$31,CP$47&gt;=$FO202,CP$47&lt;=$FP202)*(('Summary&amp;Assumptions'!$H$25*$C202)*(1+'Summary&amp;Assumptions'!$J$29)^(CP$46-1))+AND(CP$56&lt;'Summary&amp;Assumptions'!$J$31,CP$47&gt;=$FQ202,CP$47&lt;=$FR202)*(('Summary&amp;Assumptions'!$H$25*$C202)*(1+'Summary&amp;Assumptions'!$J$29)^(CP$46-1))</f>
        <v>0</v>
      </c>
      <c r="CL202" s="588">
        <f>AND(CQ$55&gt;0,SUM($E202:CK202)&lt;'Summary&amp;Assumptions'!$G$32*$B202,$D202&gt;='Summary&amp;Assumptions'!$D$17,CQ$47&gt;=$D202,CQ$47&lt;=EDATE($D202,'Summary&amp;Assumptions'!$G$32))*$B202+AND(CQ$56&lt;'Summary&amp;Assumptions'!$J$31,CQ$47&gt;=$FO202,CQ$47&lt;=$FP202)*(('Summary&amp;Assumptions'!$H$25*$C202)*(1+'Summary&amp;Assumptions'!$J$29)^(CQ$46-1))+AND(CQ$56&lt;'Summary&amp;Assumptions'!$J$31,CQ$47&gt;=$FQ202,CQ$47&lt;=$FR202)*(('Summary&amp;Assumptions'!$H$25*$C202)*(1+'Summary&amp;Assumptions'!$J$29)^(CQ$46-1))</f>
        <v>0</v>
      </c>
      <c r="CM202" s="588">
        <f>AND(CR$55&gt;0,SUM($E202:CL202)&lt;'Summary&amp;Assumptions'!$G$32*$B202,$D202&gt;='Summary&amp;Assumptions'!$D$17,CR$47&gt;=$D202,CR$47&lt;=EDATE($D202,'Summary&amp;Assumptions'!$G$32))*$B202+AND(CR$56&lt;'Summary&amp;Assumptions'!$J$31,CR$47&gt;=$FO202,CR$47&lt;=$FP202)*(('Summary&amp;Assumptions'!$H$25*$C202)*(1+'Summary&amp;Assumptions'!$J$29)^(CR$46-1))+AND(CR$56&lt;'Summary&amp;Assumptions'!$J$31,CR$47&gt;=$FQ202,CR$47&lt;=$FR202)*(('Summary&amp;Assumptions'!$H$25*$C202)*(1+'Summary&amp;Assumptions'!$J$29)^(CR$46-1))</f>
        <v>0</v>
      </c>
      <c r="CN202" s="588">
        <f>AND(CS$55&gt;0,SUM($E202:CM202)&lt;'Summary&amp;Assumptions'!$G$32*$B202,$D202&gt;='Summary&amp;Assumptions'!$D$17,CS$47&gt;=$D202,CS$47&lt;=EDATE($D202,'Summary&amp;Assumptions'!$G$32))*$B202+AND(CS$56&lt;'Summary&amp;Assumptions'!$J$31,CS$47&gt;=$FO202,CS$47&lt;=$FP202)*(('Summary&amp;Assumptions'!$H$25*$C202)*(1+'Summary&amp;Assumptions'!$J$29)^(CS$46-1))+AND(CS$56&lt;'Summary&amp;Assumptions'!$J$31,CS$47&gt;=$FQ202,CS$47&lt;=$FR202)*(('Summary&amp;Assumptions'!$H$25*$C202)*(1+'Summary&amp;Assumptions'!$J$29)^(CS$46-1))</f>
        <v>0</v>
      </c>
      <c r="CO202" s="588">
        <f>AND(CT$55&gt;0,SUM($E202:CN202)&lt;'Summary&amp;Assumptions'!$G$32*$B202,$D202&gt;='Summary&amp;Assumptions'!$D$17,CT$47&gt;=$D202,CT$47&lt;=EDATE($D202,'Summary&amp;Assumptions'!$G$32))*$B202+AND(CT$56&lt;'Summary&amp;Assumptions'!$J$31,CT$47&gt;=$FO202,CT$47&lt;=$FP202)*(('Summary&amp;Assumptions'!$H$25*$C202)*(1+'Summary&amp;Assumptions'!$J$29)^(CT$46-1))+AND(CT$56&lt;'Summary&amp;Assumptions'!$J$31,CT$47&gt;=$FQ202,CT$47&lt;=$FR202)*(('Summary&amp;Assumptions'!$H$25*$C202)*(1+'Summary&amp;Assumptions'!$J$29)^(CT$46-1))</f>
        <v>0</v>
      </c>
      <c r="CP202" s="588">
        <f>AND(CU$55&gt;0,SUM($E202:CO202)&lt;'Summary&amp;Assumptions'!$G$32*$B202,$D202&gt;='Summary&amp;Assumptions'!$D$17,CU$47&gt;=$D202,CU$47&lt;=EDATE($D202,'Summary&amp;Assumptions'!$G$32))*$B202+AND(CU$56&lt;'Summary&amp;Assumptions'!$J$31,CU$47&gt;=$FO202,CU$47&lt;=$FP202)*(('Summary&amp;Assumptions'!$H$25*$C202)*(1+'Summary&amp;Assumptions'!$J$29)^(CU$46-1))+AND(CU$56&lt;'Summary&amp;Assumptions'!$J$31,CU$47&gt;=$FQ202,CU$47&lt;=$FR202)*(('Summary&amp;Assumptions'!$H$25*$C202)*(1+'Summary&amp;Assumptions'!$J$29)^(CU$46-1))</f>
        <v>0</v>
      </c>
      <c r="CQ202" s="588">
        <f>AND(CV$55&gt;0,SUM($E202:CP202)&lt;'Summary&amp;Assumptions'!$G$32*$B202,$D202&gt;='Summary&amp;Assumptions'!$D$17,CV$47&gt;=$D202,CV$47&lt;=EDATE($D202,'Summary&amp;Assumptions'!$G$32))*$B202+AND(CV$56&lt;'Summary&amp;Assumptions'!$J$31,CV$47&gt;=$FO202,CV$47&lt;=$FP202)*(('Summary&amp;Assumptions'!$H$25*$C202)*(1+'Summary&amp;Assumptions'!$J$29)^(CV$46-1))+AND(CV$56&lt;'Summary&amp;Assumptions'!$J$31,CV$47&gt;=$FQ202,CV$47&lt;=$FR202)*(('Summary&amp;Assumptions'!$H$25*$C202)*(1+'Summary&amp;Assumptions'!$J$29)^(CV$46-1))</f>
        <v>0</v>
      </c>
      <c r="CR202" s="588">
        <f>AND(CW$55&gt;0,SUM($E202:CQ202)&lt;'Summary&amp;Assumptions'!$G$32*$B202,$D202&gt;='Summary&amp;Assumptions'!$D$17,CW$47&gt;=$D202,CW$47&lt;=EDATE($D202,'Summary&amp;Assumptions'!$G$32))*$B202+AND(CW$56&lt;'Summary&amp;Assumptions'!$J$31,CW$47&gt;=$FO202,CW$47&lt;=$FP202)*(('Summary&amp;Assumptions'!$H$25*$C202)*(1+'Summary&amp;Assumptions'!$J$29)^(CW$46-1))+AND(CW$56&lt;'Summary&amp;Assumptions'!$J$31,CW$47&gt;=$FQ202,CW$47&lt;=$FR202)*(('Summary&amp;Assumptions'!$H$25*$C202)*(1+'Summary&amp;Assumptions'!$J$29)^(CW$46-1))</f>
        <v>0</v>
      </c>
      <c r="CS202" s="588">
        <f>AND(CX$55&gt;0,SUM($E202:CR202)&lt;'Summary&amp;Assumptions'!$G$32*$B202,$D202&gt;='Summary&amp;Assumptions'!$D$17,CX$47&gt;=$D202,CX$47&lt;=EDATE($D202,'Summary&amp;Assumptions'!$G$32))*$B202+AND(CX$56&lt;'Summary&amp;Assumptions'!$J$31,CX$47&gt;=$FO202,CX$47&lt;=$FP202)*(('Summary&amp;Assumptions'!$H$25*$C202)*(1+'Summary&amp;Assumptions'!$J$29)^(CX$46-1))+AND(CX$56&lt;'Summary&amp;Assumptions'!$J$31,CX$47&gt;=$FQ202,CX$47&lt;=$FR202)*(('Summary&amp;Assumptions'!$H$25*$C202)*(1+'Summary&amp;Assumptions'!$J$29)^(CX$46-1))</f>
        <v>0</v>
      </c>
      <c r="CT202" s="588">
        <f>AND(CY$55&gt;0,SUM($E202:CS202)&lt;'Summary&amp;Assumptions'!$G$32*$B202,$D202&gt;='Summary&amp;Assumptions'!$D$17,CY$47&gt;=$D202,CY$47&lt;=EDATE($D202,'Summary&amp;Assumptions'!$G$32))*$B202+AND(CY$56&lt;'Summary&amp;Assumptions'!$J$31,CY$47&gt;=$FO202,CY$47&lt;=$FP202)*(('Summary&amp;Assumptions'!$H$25*$C202)*(1+'Summary&amp;Assumptions'!$J$29)^(CY$46-1))+AND(CY$56&lt;'Summary&amp;Assumptions'!$J$31,CY$47&gt;=$FQ202,CY$47&lt;=$FR202)*(('Summary&amp;Assumptions'!$H$25*$C202)*(1+'Summary&amp;Assumptions'!$J$29)^(CY$46-1))</f>
        <v>0</v>
      </c>
      <c r="CU202" s="588">
        <f>AND(CZ$55&gt;0,SUM($E202:CT202)&lt;'Summary&amp;Assumptions'!$G$32*$B202,$D202&gt;='Summary&amp;Assumptions'!$D$17,CZ$47&gt;=$D202,CZ$47&lt;=EDATE($D202,'Summary&amp;Assumptions'!$G$32))*$B202+AND(CZ$56&lt;'Summary&amp;Assumptions'!$J$31,CZ$47&gt;=$FO202,CZ$47&lt;=$FP202)*(('Summary&amp;Assumptions'!$H$25*$C202)*(1+'Summary&amp;Assumptions'!$J$29)^(CZ$46-1))+AND(CZ$56&lt;'Summary&amp;Assumptions'!$J$31,CZ$47&gt;=$FQ202,CZ$47&lt;=$FR202)*(('Summary&amp;Assumptions'!$H$25*$C202)*(1+'Summary&amp;Assumptions'!$J$29)^(CZ$46-1))</f>
        <v>0</v>
      </c>
      <c r="CV202" s="588">
        <f>AND(DA$55&gt;0,SUM($E202:CU202)&lt;'Summary&amp;Assumptions'!$G$32*$B202,$D202&gt;='Summary&amp;Assumptions'!$D$17,DA$47&gt;=$D202,DA$47&lt;=EDATE($D202,'Summary&amp;Assumptions'!$G$32))*$B202+AND(DA$56&lt;'Summary&amp;Assumptions'!$J$31,DA$47&gt;=$FO202,DA$47&lt;=$FP202)*(('Summary&amp;Assumptions'!$H$25*$C202)*(1+'Summary&amp;Assumptions'!$J$29)^(DA$46-1))+AND(DA$56&lt;'Summary&amp;Assumptions'!$J$31,DA$47&gt;=$FQ202,DA$47&lt;=$FR202)*(('Summary&amp;Assumptions'!$H$25*$C202)*(1+'Summary&amp;Assumptions'!$J$29)^(DA$46-1))</f>
        <v>0</v>
      </c>
      <c r="CW202" s="588">
        <f>AND(DB$55&gt;0,SUM($E202:CV202)&lt;'Summary&amp;Assumptions'!$G$32*$B202,$D202&gt;='Summary&amp;Assumptions'!$D$17,DB$47&gt;=$D202,DB$47&lt;=EDATE($D202,'Summary&amp;Assumptions'!$G$32))*$B202+AND(DB$56&lt;'Summary&amp;Assumptions'!$J$31,DB$47&gt;=$FO202,DB$47&lt;=$FP202)*(('Summary&amp;Assumptions'!$H$25*$C202)*(1+'Summary&amp;Assumptions'!$J$29)^(DB$46-1))+AND(DB$56&lt;'Summary&amp;Assumptions'!$J$31,DB$47&gt;=$FQ202,DB$47&lt;=$FR202)*(('Summary&amp;Assumptions'!$H$25*$C202)*(1+'Summary&amp;Assumptions'!$J$29)^(DB$46-1))</f>
        <v>0</v>
      </c>
      <c r="CX202" s="588">
        <f>AND(DC$55&gt;0,SUM($E202:CW202)&lt;'Summary&amp;Assumptions'!$G$32*$B202,$D202&gt;='Summary&amp;Assumptions'!$D$17,DC$47&gt;=$D202,DC$47&lt;=EDATE($D202,'Summary&amp;Assumptions'!$G$32))*$B202+AND(DC$56&lt;'Summary&amp;Assumptions'!$J$31,DC$47&gt;=$FO202,DC$47&lt;=$FP202)*(('Summary&amp;Assumptions'!$H$25*$C202)*(1+'Summary&amp;Assumptions'!$J$29)^(DC$46-1))+AND(DC$56&lt;'Summary&amp;Assumptions'!$J$31,DC$47&gt;=$FQ202,DC$47&lt;=$FR202)*(('Summary&amp;Assumptions'!$H$25*$C202)*(1+'Summary&amp;Assumptions'!$J$29)^(DC$46-1))</f>
        <v>0</v>
      </c>
      <c r="CY202" s="588">
        <f>AND(DD$55&gt;0,SUM($E202:CX202)&lt;'Summary&amp;Assumptions'!$G$32*$B202,$D202&gt;='Summary&amp;Assumptions'!$D$17,DD$47&gt;=$D202,DD$47&lt;=EDATE($D202,'Summary&amp;Assumptions'!$G$32))*$B202+AND(DD$56&lt;'Summary&amp;Assumptions'!$J$31,DD$47&gt;=$FO202,DD$47&lt;=$FP202)*(('Summary&amp;Assumptions'!$H$25*$C202)*(1+'Summary&amp;Assumptions'!$J$29)^(DD$46-1))+AND(DD$56&lt;'Summary&amp;Assumptions'!$J$31,DD$47&gt;=$FQ202,DD$47&lt;=$FR202)*(('Summary&amp;Assumptions'!$H$25*$C202)*(1+'Summary&amp;Assumptions'!$J$29)^(DD$46-1))</f>
        <v>0</v>
      </c>
      <c r="CZ202" s="588">
        <f>AND(DE$55&gt;0,SUM($E202:CY202)&lt;'Summary&amp;Assumptions'!$G$32*$B202,$D202&gt;='Summary&amp;Assumptions'!$D$17,DE$47&gt;=$D202,DE$47&lt;=EDATE($D202,'Summary&amp;Assumptions'!$G$32))*$B202+AND(DE$56&lt;'Summary&amp;Assumptions'!$J$31,DE$47&gt;=$FO202,DE$47&lt;=$FP202)*(('Summary&amp;Assumptions'!$H$25*$C202)*(1+'Summary&amp;Assumptions'!$J$29)^(DE$46-1))+AND(DE$56&lt;'Summary&amp;Assumptions'!$J$31,DE$47&gt;=$FQ202,DE$47&lt;=$FR202)*(('Summary&amp;Assumptions'!$H$25*$C202)*(1+'Summary&amp;Assumptions'!$J$29)^(DE$46-1))</f>
        <v>0</v>
      </c>
      <c r="DA202" s="588">
        <f>AND(DF$55&gt;0,SUM($E202:CZ202)&lt;'Summary&amp;Assumptions'!$G$32*$B202,$D202&gt;='Summary&amp;Assumptions'!$D$17,DF$47&gt;=$D202,DF$47&lt;=EDATE($D202,'Summary&amp;Assumptions'!$G$32))*$B202+AND(DF$56&lt;'Summary&amp;Assumptions'!$J$31,DF$47&gt;=$FO202,DF$47&lt;=$FP202)*(('Summary&amp;Assumptions'!$H$25*$C202)*(1+'Summary&amp;Assumptions'!$J$29)^(DF$46-1))+AND(DF$56&lt;'Summary&amp;Assumptions'!$J$31,DF$47&gt;=$FQ202,DF$47&lt;=$FR202)*(('Summary&amp;Assumptions'!$H$25*$C202)*(1+'Summary&amp;Assumptions'!$J$29)^(DF$46-1))</f>
        <v>0</v>
      </c>
      <c r="DB202" s="588">
        <f>AND(DG$55&gt;0,SUM($E202:DA202)&lt;'Summary&amp;Assumptions'!$G$32*$B202,$D202&gt;='Summary&amp;Assumptions'!$D$17,DG$47&gt;=$D202,DG$47&lt;=EDATE($D202,'Summary&amp;Assumptions'!$G$32))*$B202+AND(DG$56&lt;'Summary&amp;Assumptions'!$J$31,DG$47&gt;=$FO202,DG$47&lt;=$FP202)*(('Summary&amp;Assumptions'!$H$25*$C202)*(1+'Summary&amp;Assumptions'!$J$29)^(DG$46-1))+AND(DG$56&lt;'Summary&amp;Assumptions'!$J$31,DG$47&gt;=$FQ202,DG$47&lt;=$FR202)*(('Summary&amp;Assumptions'!$H$25*$C202)*(1+'Summary&amp;Assumptions'!$J$29)^(DG$46-1))</f>
        <v>0</v>
      </c>
      <c r="DC202" s="588">
        <f>AND(DH$55&gt;0,SUM($E202:DB202)&lt;'Summary&amp;Assumptions'!$G$32*$B202,$D202&gt;='Summary&amp;Assumptions'!$D$17,DH$47&gt;=$D202,DH$47&lt;=EDATE($D202,'Summary&amp;Assumptions'!$G$32))*$B202+AND(DH$56&lt;'Summary&amp;Assumptions'!$J$31,DH$47&gt;=$FO202,DH$47&lt;=$FP202)*(('Summary&amp;Assumptions'!$H$25*$C202)*(1+'Summary&amp;Assumptions'!$J$29)^(DH$46-1))+AND(DH$56&lt;'Summary&amp;Assumptions'!$J$31,DH$47&gt;=$FQ202,DH$47&lt;=$FR202)*(('Summary&amp;Assumptions'!$H$25*$C202)*(1+'Summary&amp;Assumptions'!$J$29)^(DH$46-1))</f>
        <v>0</v>
      </c>
      <c r="DD202" s="588">
        <f>AND(DI$55&gt;0,SUM($E202:DC202)&lt;'Summary&amp;Assumptions'!$G$32*$B202,$D202&gt;='Summary&amp;Assumptions'!$D$17,DI$47&gt;=$D202,DI$47&lt;=EDATE($D202,'Summary&amp;Assumptions'!$G$32))*$B202+AND(DI$56&lt;'Summary&amp;Assumptions'!$J$31,DI$47&gt;=$FO202,DI$47&lt;=$FP202)*(('Summary&amp;Assumptions'!$H$25*$C202)*(1+'Summary&amp;Assumptions'!$J$29)^(DI$46-1))+AND(DI$56&lt;'Summary&amp;Assumptions'!$J$31,DI$47&gt;=$FQ202,DI$47&lt;=$FR202)*(('Summary&amp;Assumptions'!$H$25*$C202)*(1+'Summary&amp;Assumptions'!$J$29)^(DI$46-1))</f>
        <v>0</v>
      </c>
      <c r="DE202" s="588">
        <f>AND(DJ$55&gt;0,SUM($E202:DD202)&lt;'Summary&amp;Assumptions'!$G$32*$B202,$D202&gt;='Summary&amp;Assumptions'!$D$17,DJ$47&gt;=$D202,DJ$47&lt;=EDATE($D202,'Summary&amp;Assumptions'!$G$32))*$B202+AND(DJ$56&lt;'Summary&amp;Assumptions'!$J$31,DJ$47&gt;=$FO202,DJ$47&lt;=$FP202)*(('Summary&amp;Assumptions'!$H$25*$C202)*(1+'Summary&amp;Assumptions'!$J$29)^(DJ$46-1))+AND(DJ$56&lt;'Summary&amp;Assumptions'!$J$31,DJ$47&gt;=$FQ202,DJ$47&lt;=$FR202)*(('Summary&amp;Assumptions'!$H$25*$C202)*(1+'Summary&amp;Assumptions'!$J$29)^(DJ$46-1))</f>
        <v>0</v>
      </c>
      <c r="DF202" s="588">
        <f>AND(DK$55&gt;0,SUM($E202:DE202)&lt;'Summary&amp;Assumptions'!$G$32*$B202,$D202&gt;='Summary&amp;Assumptions'!$D$17,DK$47&gt;=$D202,DK$47&lt;=EDATE($D202,'Summary&amp;Assumptions'!$G$32))*$B202+AND(DK$56&lt;'Summary&amp;Assumptions'!$J$31,DK$47&gt;=$FO202,DK$47&lt;=$FP202)*(('Summary&amp;Assumptions'!$H$25*$C202)*(1+'Summary&amp;Assumptions'!$J$29)^(DK$46-1))+AND(DK$56&lt;'Summary&amp;Assumptions'!$J$31,DK$47&gt;=$FQ202,DK$47&lt;=$FR202)*(('Summary&amp;Assumptions'!$H$25*$C202)*(1+'Summary&amp;Assumptions'!$J$29)^(DK$46-1))</f>
        <v>0</v>
      </c>
      <c r="DG202" s="588">
        <f>AND(DL$55&gt;0,SUM($E202:DF202)&lt;'Summary&amp;Assumptions'!$G$32*$B202,$D202&gt;='Summary&amp;Assumptions'!$D$17,DL$47&gt;=$D202,DL$47&lt;=EDATE($D202,'Summary&amp;Assumptions'!$G$32))*$B202+AND(DL$56&lt;'Summary&amp;Assumptions'!$J$31,DL$47&gt;=$FO202,DL$47&lt;=$FP202)*(('Summary&amp;Assumptions'!$H$25*$C202)*(1+'Summary&amp;Assumptions'!$J$29)^(DL$46-1))+AND(DL$56&lt;'Summary&amp;Assumptions'!$J$31,DL$47&gt;=$FQ202,DL$47&lt;=$FR202)*(('Summary&amp;Assumptions'!$H$25*$C202)*(1+'Summary&amp;Assumptions'!$J$29)^(DL$46-1))</f>
        <v>0</v>
      </c>
      <c r="DH202" s="588">
        <f>AND(DM$55&gt;0,SUM($E202:DG202)&lt;'Summary&amp;Assumptions'!$G$32*$B202,$D202&gt;='Summary&amp;Assumptions'!$D$17,DM$47&gt;=$D202,DM$47&lt;=EDATE($D202,'Summary&amp;Assumptions'!$G$32))*$B202+AND(DM$56&lt;'Summary&amp;Assumptions'!$J$31,DM$47&gt;=$FO202,DM$47&lt;=$FP202)*(('Summary&amp;Assumptions'!$H$25*$C202)*(1+'Summary&amp;Assumptions'!$J$29)^(DM$46-1))+AND(DM$56&lt;'Summary&amp;Assumptions'!$J$31,DM$47&gt;=$FQ202,DM$47&lt;=$FR202)*(('Summary&amp;Assumptions'!$H$25*$C202)*(1+'Summary&amp;Assumptions'!$J$29)^(DM$46-1))</f>
        <v>0</v>
      </c>
      <c r="DI202" s="588">
        <f>AND(DN$55&gt;0,SUM($E202:DH202)&lt;'Summary&amp;Assumptions'!$G$32*$B202,$D202&gt;='Summary&amp;Assumptions'!$D$17,DN$47&gt;=$D202,DN$47&lt;=EDATE($D202,'Summary&amp;Assumptions'!$G$32))*$B202+AND(DN$56&lt;'Summary&amp;Assumptions'!$J$31,DN$47&gt;=$FO202,DN$47&lt;=$FP202)*(('Summary&amp;Assumptions'!$H$25*$C202)*(1+'Summary&amp;Assumptions'!$J$29)^(DN$46-1))+AND(DN$56&lt;'Summary&amp;Assumptions'!$J$31,DN$47&gt;=$FQ202,DN$47&lt;=$FR202)*(('Summary&amp;Assumptions'!$H$25*$C202)*(1+'Summary&amp;Assumptions'!$J$29)^(DN$46-1))</f>
        <v>0</v>
      </c>
      <c r="DJ202" s="588">
        <f>AND(DO$55&gt;0,SUM($E202:DI202)&lt;'Summary&amp;Assumptions'!$G$32*$B202,$D202&gt;='Summary&amp;Assumptions'!$D$17,DO$47&gt;=$D202,DO$47&lt;=EDATE($D202,'Summary&amp;Assumptions'!$G$32))*$B202+AND(DO$56&lt;'Summary&amp;Assumptions'!$J$31,DO$47&gt;=$FO202,DO$47&lt;=$FP202)*(('Summary&amp;Assumptions'!$H$25*$C202)*(1+'Summary&amp;Assumptions'!$J$29)^(DO$46-1))+AND(DO$56&lt;'Summary&amp;Assumptions'!$J$31,DO$47&gt;=$FQ202,DO$47&lt;=$FR202)*(('Summary&amp;Assumptions'!$H$25*$C202)*(1+'Summary&amp;Assumptions'!$J$29)^(DO$46-1))</f>
        <v>0</v>
      </c>
      <c r="DK202" s="588">
        <f>AND(DP$55&gt;0,SUM($E202:DJ202)&lt;'Summary&amp;Assumptions'!$G$32*$B202,$D202&gt;='Summary&amp;Assumptions'!$D$17,DP$47&gt;=$D202,DP$47&lt;=EDATE($D202,'Summary&amp;Assumptions'!$G$32))*$B202+AND(DP$56&lt;'Summary&amp;Assumptions'!$J$31,DP$47&gt;=$FO202,DP$47&lt;=$FP202)*(('Summary&amp;Assumptions'!$H$25*$C202)*(1+'Summary&amp;Assumptions'!$J$29)^(DP$46-1))+AND(DP$56&lt;'Summary&amp;Assumptions'!$J$31,DP$47&gt;=$FQ202,DP$47&lt;=$FR202)*(('Summary&amp;Assumptions'!$H$25*$C202)*(1+'Summary&amp;Assumptions'!$J$29)^(DP$46-1))</f>
        <v>0</v>
      </c>
      <c r="DL202" s="588">
        <f>AND(DQ$55&gt;0,SUM($E202:DK202)&lt;'Summary&amp;Assumptions'!$G$32*$B202,$D202&gt;='Summary&amp;Assumptions'!$D$17,DQ$47&gt;=$D202,DQ$47&lt;=EDATE($D202,'Summary&amp;Assumptions'!$G$32))*$B202+AND(DQ$56&lt;'Summary&amp;Assumptions'!$J$31,DQ$47&gt;=$FO202,DQ$47&lt;=$FP202)*(('Summary&amp;Assumptions'!$H$25*$C202)*(1+'Summary&amp;Assumptions'!$J$29)^(DQ$46-1))+AND(DQ$56&lt;'Summary&amp;Assumptions'!$J$31,DQ$47&gt;=$FQ202,DQ$47&lt;=$FR202)*(('Summary&amp;Assumptions'!$H$25*$C202)*(1+'Summary&amp;Assumptions'!$J$29)^(DQ$46-1))</f>
        <v>0</v>
      </c>
      <c r="DM202" s="588">
        <f>AND(DR$55&gt;0,SUM($E202:DL202)&lt;'Summary&amp;Assumptions'!$G$32*$B202,$D202&gt;='Summary&amp;Assumptions'!$D$17,DR$47&gt;=$D202,DR$47&lt;=EDATE($D202,'Summary&amp;Assumptions'!$G$32))*$B202+AND(DR$56&lt;'Summary&amp;Assumptions'!$J$31,DR$47&gt;=$FO202,DR$47&lt;=$FP202)*(('Summary&amp;Assumptions'!$H$25*$C202)*(1+'Summary&amp;Assumptions'!$J$29)^(DR$46-1))+AND(DR$56&lt;'Summary&amp;Assumptions'!$J$31,DR$47&gt;=$FQ202,DR$47&lt;=$FR202)*(('Summary&amp;Assumptions'!$H$25*$C202)*(1+'Summary&amp;Assumptions'!$J$29)^(DR$46-1))</f>
        <v>0</v>
      </c>
      <c r="DN202" s="588">
        <f>AND(DS$55&gt;0,SUM($E202:DM202)&lt;'Summary&amp;Assumptions'!$G$32*$B202,$D202&gt;='Summary&amp;Assumptions'!$D$17,DS$47&gt;=$D202,DS$47&lt;=EDATE($D202,'Summary&amp;Assumptions'!$G$32))*$B202+AND(DS$56&lt;'Summary&amp;Assumptions'!$J$31,DS$47&gt;=$FO202,DS$47&lt;=$FP202)*(('Summary&amp;Assumptions'!$H$25*$C202)*(1+'Summary&amp;Assumptions'!$J$29)^(DS$46-1))+AND(DS$56&lt;'Summary&amp;Assumptions'!$J$31,DS$47&gt;=$FQ202,DS$47&lt;=$FR202)*(('Summary&amp;Assumptions'!$H$25*$C202)*(1+'Summary&amp;Assumptions'!$J$29)^(DS$46-1))</f>
        <v>0</v>
      </c>
      <c r="DO202" s="588">
        <f>AND(DT$55&gt;0,SUM($E202:DN202)&lt;'Summary&amp;Assumptions'!$G$32*$B202,$D202&gt;='Summary&amp;Assumptions'!$D$17,DT$47&gt;=$D202,DT$47&lt;=EDATE($D202,'Summary&amp;Assumptions'!$G$32))*$B202+AND(DT$56&lt;'Summary&amp;Assumptions'!$J$31,DT$47&gt;=$FO202,DT$47&lt;=$FP202)*(('Summary&amp;Assumptions'!$H$25*$C202)*(1+'Summary&amp;Assumptions'!$J$29)^(DT$46-1))+AND(DT$56&lt;'Summary&amp;Assumptions'!$J$31,DT$47&gt;=$FQ202,DT$47&lt;=$FR202)*(('Summary&amp;Assumptions'!$H$25*$C202)*(1+'Summary&amp;Assumptions'!$J$29)^(DT$46-1))</f>
        <v>0</v>
      </c>
      <c r="DP202" s="588">
        <f>AND(DU$55&gt;0,SUM($E202:DO202)&lt;'Summary&amp;Assumptions'!$G$32*$B202,$D202&gt;='Summary&amp;Assumptions'!$D$17,DU$47&gt;=$D202,DU$47&lt;=EDATE($D202,'Summary&amp;Assumptions'!$G$32))*$B202+AND(DU$56&lt;'Summary&amp;Assumptions'!$J$31,DU$47&gt;=$FO202,DU$47&lt;=$FP202)*(('Summary&amp;Assumptions'!$H$25*$C202)*(1+'Summary&amp;Assumptions'!$J$29)^(DU$46-1))+AND(DU$56&lt;'Summary&amp;Assumptions'!$J$31,DU$47&gt;=$FQ202,DU$47&lt;=$FR202)*(('Summary&amp;Assumptions'!$H$25*$C202)*(1+'Summary&amp;Assumptions'!$J$29)^(DU$46-1))</f>
        <v>0</v>
      </c>
      <c r="DQ202" s="588">
        <f>AND(DV$55&gt;0,SUM($E202:DP202)&lt;'Summary&amp;Assumptions'!$G$32*$B202,$D202&gt;='Summary&amp;Assumptions'!$D$17,DV$47&gt;=$D202,DV$47&lt;=EDATE($D202,'Summary&amp;Assumptions'!$G$32))*$B202+AND(DV$56&lt;'Summary&amp;Assumptions'!$J$31,DV$47&gt;=$FO202,DV$47&lt;=$FP202)*(('Summary&amp;Assumptions'!$H$25*$C202)*(1+'Summary&amp;Assumptions'!$J$29)^(DV$46-1))+AND(DV$56&lt;'Summary&amp;Assumptions'!$J$31,DV$47&gt;=$FQ202,DV$47&lt;=$FR202)*(('Summary&amp;Assumptions'!$H$25*$C202)*(1+'Summary&amp;Assumptions'!$J$29)^(DV$46-1))</f>
        <v>0</v>
      </c>
      <c r="DR202" s="588">
        <f>AND(DW$55&gt;0,SUM($E202:DQ202)&lt;'Summary&amp;Assumptions'!$G$32*$B202,$D202&gt;='Summary&amp;Assumptions'!$D$17,DW$47&gt;=$D202,DW$47&lt;=EDATE($D202,'Summary&amp;Assumptions'!$G$32))*$B202+AND(DW$56&lt;'Summary&amp;Assumptions'!$J$31,DW$47&gt;=$FO202,DW$47&lt;=$FP202)*(('Summary&amp;Assumptions'!$H$25*$C202)*(1+'Summary&amp;Assumptions'!$J$29)^(DW$46-1))+AND(DW$56&lt;'Summary&amp;Assumptions'!$J$31,DW$47&gt;=$FQ202,DW$47&lt;=$FR202)*(('Summary&amp;Assumptions'!$H$25*$C202)*(1+'Summary&amp;Assumptions'!$J$29)^(DW$46-1))</f>
        <v>0</v>
      </c>
      <c r="DS202" s="588">
        <f>AND(DX$55&gt;0,SUM($E202:DR202)&lt;'Summary&amp;Assumptions'!$G$32*$B202,$D202&gt;='Summary&amp;Assumptions'!$D$17,DX$47&gt;=$D202,DX$47&lt;=EDATE($D202,'Summary&amp;Assumptions'!$G$32))*$B202+AND(DX$56&lt;'Summary&amp;Assumptions'!$J$31,DX$47&gt;=$FO202,DX$47&lt;=$FP202)*(('Summary&amp;Assumptions'!$H$25*$C202)*(1+'Summary&amp;Assumptions'!$J$29)^(DX$46-1))+AND(DX$56&lt;'Summary&amp;Assumptions'!$J$31,DX$47&gt;=$FQ202,DX$47&lt;=$FR202)*(('Summary&amp;Assumptions'!$H$25*$C202)*(1+'Summary&amp;Assumptions'!$J$29)^(DX$46-1))</f>
        <v>0</v>
      </c>
      <c r="DT202" s="588">
        <f>AND(DY$55&gt;0,SUM($E202:DS202)&lt;'Summary&amp;Assumptions'!$G$32*$B202,$D202&gt;='Summary&amp;Assumptions'!$D$17,DY$47&gt;=$D202,DY$47&lt;=EDATE($D202,'Summary&amp;Assumptions'!$G$32))*$B202+AND(DY$56&lt;'Summary&amp;Assumptions'!$J$31,DY$47&gt;=$FO202,DY$47&lt;=$FP202)*(('Summary&amp;Assumptions'!$H$25*$C202)*(1+'Summary&amp;Assumptions'!$J$29)^(DY$46-1))+AND(DY$56&lt;'Summary&amp;Assumptions'!$J$31,DY$47&gt;=$FQ202,DY$47&lt;=$FR202)*(('Summary&amp;Assumptions'!$H$25*$C202)*(1+'Summary&amp;Assumptions'!$J$29)^(DY$46-1))</f>
        <v>0</v>
      </c>
      <c r="DU202" s="588">
        <f>AND(DZ$55&gt;0,SUM($E202:DT202)&lt;'Summary&amp;Assumptions'!$G$32*$B202,$D202&gt;='Summary&amp;Assumptions'!$D$17,DZ$47&gt;=$D202,DZ$47&lt;=EDATE($D202,'Summary&amp;Assumptions'!$G$32))*$B202+AND(DZ$56&lt;'Summary&amp;Assumptions'!$J$31,DZ$47&gt;=$FO202,DZ$47&lt;=$FP202)*(('Summary&amp;Assumptions'!$H$25*$C202)*(1+'Summary&amp;Assumptions'!$J$29)^(DZ$46-1))+AND(DZ$56&lt;'Summary&amp;Assumptions'!$J$31,DZ$47&gt;=$FQ202,DZ$47&lt;=$FR202)*(('Summary&amp;Assumptions'!$H$25*$C202)*(1+'Summary&amp;Assumptions'!$J$29)^(DZ$46-1))</f>
        <v>0</v>
      </c>
      <c r="DV202" s="588">
        <f>AND(EA$55&gt;0,SUM($E202:DU202)&lt;'Summary&amp;Assumptions'!$G$32*$B202,$D202&gt;='Summary&amp;Assumptions'!$D$17,EA$47&gt;=$D202,EA$47&lt;=EDATE($D202,'Summary&amp;Assumptions'!$G$32))*$B202+AND(EA$56&lt;'Summary&amp;Assumptions'!$J$31,EA$47&gt;=$FO202,EA$47&lt;=$FP202)*(('Summary&amp;Assumptions'!$H$25*$C202)*(1+'Summary&amp;Assumptions'!$J$29)^(EA$46-1))+AND(EA$56&lt;'Summary&amp;Assumptions'!$J$31,EA$47&gt;=$FQ202,EA$47&lt;=$FR202)*(('Summary&amp;Assumptions'!$H$25*$C202)*(1+'Summary&amp;Assumptions'!$J$29)^(EA$46-1))</f>
        <v>0</v>
      </c>
      <c r="DW202" s="588">
        <f>AND(EB$55&gt;0,SUM($E202:DV202)&lt;'Summary&amp;Assumptions'!$G$32*$B202,$D202&gt;='Summary&amp;Assumptions'!$D$17,EB$47&gt;=$D202,EB$47&lt;=EDATE($D202,'Summary&amp;Assumptions'!$G$32))*$B202+AND(EB$56&lt;'Summary&amp;Assumptions'!$J$31,EB$47&gt;=$FO202,EB$47&lt;=$FP202)*(('Summary&amp;Assumptions'!$H$25*$C202)*(1+'Summary&amp;Assumptions'!$J$29)^(EB$46-1))+AND(EB$56&lt;'Summary&amp;Assumptions'!$J$31,EB$47&gt;=$FQ202,EB$47&lt;=$FR202)*(('Summary&amp;Assumptions'!$H$25*$C202)*(1+'Summary&amp;Assumptions'!$J$29)^(EB$46-1))</f>
        <v>0</v>
      </c>
      <c r="DX202" s="588">
        <f>AND(EC$55&gt;0,SUM($E202:DW202)&lt;'Summary&amp;Assumptions'!$G$32*$B202,$D202&gt;='Summary&amp;Assumptions'!$D$17,EC$47&gt;=$D202,EC$47&lt;=EDATE($D202,'Summary&amp;Assumptions'!$G$32))*$B202+AND(EC$56&lt;'Summary&amp;Assumptions'!$J$31,EC$47&gt;=$FO202,EC$47&lt;=$FP202)*(('Summary&amp;Assumptions'!$H$25*$C202)*(1+'Summary&amp;Assumptions'!$J$29)^(EC$46-1))+AND(EC$56&lt;'Summary&amp;Assumptions'!$J$31,EC$47&gt;=$FQ202,EC$47&lt;=$FR202)*(('Summary&amp;Assumptions'!$H$25*$C202)*(1+'Summary&amp;Assumptions'!$J$29)^(EC$46-1))</f>
        <v>0</v>
      </c>
      <c r="DY202" s="588">
        <f>AND(ED$55&gt;0,SUM($E202:DX202)&lt;'Summary&amp;Assumptions'!$G$32*$B202,$D202&gt;='Summary&amp;Assumptions'!$D$17,ED$47&gt;=$D202,ED$47&lt;=EDATE($D202,'Summary&amp;Assumptions'!$G$32))*$B202+AND(ED$56&lt;'Summary&amp;Assumptions'!$J$31,ED$47&gt;=$FO202,ED$47&lt;=$FP202)*(('Summary&amp;Assumptions'!$H$25*$C202)*(1+'Summary&amp;Assumptions'!$J$29)^(ED$46-1))+AND(ED$56&lt;'Summary&amp;Assumptions'!$J$31,ED$47&gt;=$FQ202,ED$47&lt;=$FR202)*(('Summary&amp;Assumptions'!$H$25*$C202)*(1+'Summary&amp;Assumptions'!$J$29)^(ED$46-1))</f>
        <v>0</v>
      </c>
      <c r="DZ202" s="588">
        <f>AND(EE$55&gt;0,SUM($E202:DY202)&lt;'Summary&amp;Assumptions'!$G$32*$B202,$D202&gt;='Summary&amp;Assumptions'!$D$17,EE$47&gt;=$D202,EE$47&lt;=EDATE($D202,'Summary&amp;Assumptions'!$G$32))*$B202+AND(EE$56&lt;'Summary&amp;Assumptions'!$J$31,EE$47&gt;=$FO202,EE$47&lt;=$FP202)*(('Summary&amp;Assumptions'!$H$25*$C202)*(1+'Summary&amp;Assumptions'!$J$29)^(EE$46-1))+AND(EE$56&lt;'Summary&amp;Assumptions'!$J$31,EE$47&gt;=$FQ202,EE$47&lt;=$FR202)*(('Summary&amp;Assumptions'!$H$25*$C202)*(1+'Summary&amp;Assumptions'!$J$29)^(EE$46-1))</f>
        <v>0</v>
      </c>
      <c r="EA202" s="588">
        <f>AND(EF$55&gt;0,SUM($E202:DZ202)&lt;'Summary&amp;Assumptions'!$G$32*$B202,$D202&gt;='Summary&amp;Assumptions'!$D$17,EF$47&gt;=$D202,EF$47&lt;=EDATE($D202,'Summary&amp;Assumptions'!$G$32))*$B202+AND(EF$56&lt;'Summary&amp;Assumptions'!$J$31,EF$47&gt;=$FO202,EF$47&lt;=$FP202)*(('Summary&amp;Assumptions'!$H$25*$C202)*(1+'Summary&amp;Assumptions'!$J$29)^(EF$46-1))+AND(EF$56&lt;'Summary&amp;Assumptions'!$J$31,EF$47&gt;=$FQ202,EF$47&lt;=$FR202)*(('Summary&amp;Assumptions'!$H$25*$C202)*(1+'Summary&amp;Assumptions'!$J$29)^(EF$46-1))</f>
        <v>0</v>
      </c>
      <c r="EB202" s="588">
        <f>AND(EG$55&gt;0,SUM($E202:EA202)&lt;'Summary&amp;Assumptions'!$G$32*$B202,$D202&gt;='Summary&amp;Assumptions'!$D$17,EG$47&gt;=$D202,EG$47&lt;=EDATE($D202,'Summary&amp;Assumptions'!$G$32))*$B202+AND(EG$56&lt;'Summary&amp;Assumptions'!$J$31,EG$47&gt;=$FO202,EG$47&lt;=$FP202)*(('Summary&amp;Assumptions'!$H$25*$C202)*(1+'Summary&amp;Assumptions'!$J$29)^(EG$46-1))+AND(EG$56&lt;'Summary&amp;Assumptions'!$J$31,EG$47&gt;=$FQ202,EG$47&lt;=$FR202)*(('Summary&amp;Assumptions'!$H$25*$C202)*(1+'Summary&amp;Assumptions'!$J$29)^(EG$46-1))</f>
        <v>0</v>
      </c>
      <c r="EC202" s="588">
        <f>AND(EH$55&gt;0,SUM($E202:EB202)&lt;'Summary&amp;Assumptions'!$G$32*$B202,$D202&gt;='Summary&amp;Assumptions'!$D$17,EH$47&gt;=$D202,EH$47&lt;=EDATE($D202,'Summary&amp;Assumptions'!$G$32))*$B202+AND(EH$56&lt;'Summary&amp;Assumptions'!$J$31,EH$47&gt;=$FO202,EH$47&lt;=$FP202)*(('Summary&amp;Assumptions'!$H$25*$C202)*(1+'Summary&amp;Assumptions'!$J$29)^(EH$46-1))+AND(EH$56&lt;'Summary&amp;Assumptions'!$J$31,EH$47&gt;=$FQ202,EH$47&lt;=$FR202)*(('Summary&amp;Assumptions'!$H$25*$C202)*(1+'Summary&amp;Assumptions'!$J$29)^(EH$46-1))</f>
        <v>0</v>
      </c>
      <c r="ED202" s="588">
        <f>AND(EI$55&gt;0,SUM($E202:EC202)&lt;'Summary&amp;Assumptions'!$G$32*$B202,$D202&gt;='Summary&amp;Assumptions'!$D$17,EI$47&gt;=$D202,EI$47&lt;=EDATE($D202,'Summary&amp;Assumptions'!$G$32))*$B202+AND(EI$56&lt;'Summary&amp;Assumptions'!$J$31,EI$47&gt;=$FO202,EI$47&lt;=$FP202)*(('Summary&amp;Assumptions'!$H$25*$C202)*(1+'Summary&amp;Assumptions'!$J$29)^(EI$46-1))+AND(EI$56&lt;'Summary&amp;Assumptions'!$J$31,EI$47&gt;=$FQ202,EI$47&lt;=$FR202)*(('Summary&amp;Assumptions'!$H$25*$C202)*(1+'Summary&amp;Assumptions'!$J$29)^(EI$46-1))</f>
        <v>0</v>
      </c>
      <c r="EE202" s="588">
        <f>AND(EJ$55&gt;0,SUM($E202:ED202)&lt;'Summary&amp;Assumptions'!$G$32*$B202,$D202&gt;='Summary&amp;Assumptions'!$D$17,EJ$47&gt;=$D202,EJ$47&lt;=EDATE($D202,'Summary&amp;Assumptions'!$G$32))*$B202+AND(EJ$56&lt;'Summary&amp;Assumptions'!$J$31,EJ$47&gt;=$FO202,EJ$47&lt;=$FP202)*(('Summary&amp;Assumptions'!$H$25*$C202)*(1+'Summary&amp;Assumptions'!$J$29)^(EJ$46-1))+AND(EJ$56&lt;'Summary&amp;Assumptions'!$J$31,EJ$47&gt;=$FQ202,EJ$47&lt;=$FR202)*(('Summary&amp;Assumptions'!$H$25*$C202)*(1+'Summary&amp;Assumptions'!$J$29)^(EJ$46-1))</f>
        <v>0</v>
      </c>
      <c r="EF202" s="588">
        <f>AND(EK$55&gt;0,SUM($E202:EE202)&lt;'Summary&amp;Assumptions'!$G$32*$B202,$D202&gt;='Summary&amp;Assumptions'!$D$17,EK$47&gt;=$D202,EK$47&lt;=EDATE($D202,'Summary&amp;Assumptions'!$G$32))*$B202+AND(EK$56&lt;'Summary&amp;Assumptions'!$J$31,EK$47&gt;=$FO202,EK$47&lt;=$FP202)*(('Summary&amp;Assumptions'!$H$25*$C202)*(1+'Summary&amp;Assumptions'!$J$29)^(EK$46-1))+AND(EK$56&lt;'Summary&amp;Assumptions'!$J$31,EK$47&gt;=$FQ202,EK$47&lt;=$FR202)*(('Summary&amp;Assumptions'!$H$25*$C202)*(1+'Summary&amp;Assumptions'!$J$29)^(EK$46-1))</f>
        <v>0</v>
      </c>
      <c r="EG202" s="588">
        <f>AND(EL$55&gt;0,SUM($E202:EF202)&lt;'Summary&amp;Assumptions'!$G$32*$B202,$D202&gt;='Summary&amp;Assumptions'!$D$17,EL$47&gt;=$D202,EL$47&lt;=EDATE($D202,'Summary&amp;Assumptions'!$G$32))*$B202+AND(EL$56&lt;'Summary&amp;Assumptions'!$J$31,EL$47&gt;=$FO202,EL$47&lt;=$FP202)*(('Summary&amp;Assumptions'!$H$25*$C202)*(1+'Summary&amp;Assumptions'!$J$29)^(EL$46-1))+AND(EL$56&lt;'Summary&amp;Assumptions'!$J$31,EL$47&gt;=$FQ202,EL$47&lt;=$FR202)*(('Summary&amp;Assumptions'!$H$25*$C202)*(1+'Summary&amp;Assumptions'!$J$29)^(EL$46-1))</f>
        <v>0</v>
      </c>
      <c r="EH202" s="588">
        <f>AND(EM$55&gt;0,SUM($E202:EG202)&lt;'Summary&amp;Assumptions'!$G$32*$B202,$D202&gt;='Summary&amp;Assumptions'!$D$17,EM$47&gt;=$D202,EM$47&lt;=EDATE($D202,'Summary&amp;Assumptions'!$G$32))*$B202+AND(EM$56&lt;'Summary&amp;Assumptions'!$J$31,EM$47&gt;=$FO202,EM$47&lt;=$FP202)*(('Summary&amp;Assumptions'!$H$25*$C202)*(1+'Summary&amp;Assumptions'!$J$29)^(EM$46-1))+AND(EM$56&lt;'Summary&amp;Assumptions'!$J$31,EM$47&gt;=$FQ202,EM$47&lt;=$FR202)*(('Summary&amp;Assumptions'!$H$25*$C202)*(1+'Summary&amp;Assumptions'!$J$29)^(EM$46-1))</f>
        <v>0</v>
      </c>
      <c r="EI202" s="588">
        <f>AND(EN$55&gt;0,SUM($E202:EH202)&lt;'Summary&amp;Assumptions'!$G$32*$B202,$D202&gt;='Summary&amp;Assumptions'!$D$17,EN$47&gt;=$D202,EN$47&lt;=EDATE($D202,'Summary&amp;Assumptions'!$G$32))*$B202+AND(EN$56&lt;'Summary&amp;Assumptions'!$J$31,EN$47&gt;=$FO202,EN$47&lt;=$FP202)*(('Summary&amp;Assumptions'!$H$25*$C202)*(1+'Summary&amp;Assumptions'!$J$29)^(EN$46-1))+AND(EN$56&lt;'Summary&amp;Assumptions'!$J$31,EN$47&gt;=$FQ202,EN$47&lt;=$FR202)*(('Summary&amp;Assumptions'!$H$25*$C202)*(1+'Summary&amp;Assumptions'!$J$29)^(EN$46-1))</f>
        <v>0</v>
      </c>
      <c r="EJ202" s="588">
        <f>AND(EO$55&gt;0,SUM($E202:EI202)&lt;'Summary&amp;Assumptions'!$G$32*$B202,$D202&gt;='Summary&amp;Assumptions'!$D$17,EO$47&gt;=$D202,EO$47&lt;=EDATE($D202,'Summary&amp;Assumptions'!$G$32))*$B202+AND(EO$56&lt;'Summary&amp;Assumptions'!$J$31,EO$47&gt;=$FO202,EO$47&lt;=$FP202)*(('Summary&amp;Assumptions'!$H$25*$C202)*(1+'Summary&amp;Assumptions'!$J$29)^(EO$46-1))+AND(EO$56&lt;'Summary&amp;Assumptions'!$J$31,EO$47&gt;=$FQ202,EO$47&lt;=$FR202)*(('Summary&amp;Assumptions'!$H$25*$C202)*(1+'Summary&amp;Assumptions'!$J$29)^(EO$46-1))</f>
        <v>0</v>
      </c>
      <c r="EK202" s="588">
        <f>AND(EP$55&gt;0,SUM($E202:EJ202)&lt;'Summary&amp;Assumptions'!$G$32*$B202,$D202&gt;='Summary&amp;Assumptions'!$D$17,EP$47&gt;=$D202,EP$47&lt;=EDATE($D202,'Summary&amp;Assumptions'!$G$32))*$B202+AND(EP$56&lt;'Summary&amp;Assumptions'!$J$31,EP$47&gt;=$FO202,EP$47&lt;=$FP202)*(('Summary&amp;Assumptions'!$H$25*$C202)*(1+'Summary&amp;Assumptions'!$J$29)^(EP$46-1))+AND(EP$56&lt;'Summary&amp;Assumptions'!$J$31,EP$47&gt;=$FQ202,EP$47&lt;=$FR202)*(('Summary&amp;Assumptions'!$H$25*$C202)*(1+'Summary&amp;Assumptions'!$J$29)^(EP$46-1))</f>
        <v>0</v>
      </c>
      <c r="EL202" s="588">
        <f>AND(EQ$55&gt;0,SUM($E202:EK202)&lt;'Summary&amp;Assumptions'!$G$32*$B202,$D202&gt;='Summary&amp;Assumptions'!$D$17,EQ$47&gt;=$D202,EQ$47&lt;=EDATE($D202,'Summary&amp;Assumptions'!$G$32))*$B202+AND(EQ$56&lt;'Summary&amp;Assumptions'!$J$31,EQ$47&gt;=$FO202,EQ$47&lt;=$FP202)*(('Summary&amp;Assumptions'!$H$25*$C202)*(1+'Summary&amp;Assumptions'!$J$29)^(EQ$46-1))+AND(EQ$56&lt;'Summary&amp;Assumptions'!$J$31,EQ$47&gt;=$FQ202,EQ$47&lt;=$FR202)*(('Summary&amp;Assumptions'!$H$25*$C202)*(1+'Summary&amp;Assumptions'!$J$29)^(EQ$46-1))</f>
        <v>0</v>
      </c>
      <c r="EM202" s="588">
        <f>AND(ER$55&gt;0,SUM($E202:EL202)&lt;'Summary&amp;Assumptions'!$G$32*$B202,$D202&gt;='Summary&amp;Assumptions'!$D$17,ER$47&gt;=$D202,ER$47&lt;=EDATE($D202,'Summary&amp;Assumptions'!$G$32))*$B202+AND(ER$56&lt;'Summary&amp;Assumptions'!$J$31,ER$47&gt;=$FO202,ER$47&lt;=$FP202)*(('Summary&amp;Assumptions'!$H$25*$C202)*(1+'Summary&amp;Assumptions'!$J$29)^(ER$46-1))+AND(ER$56&lt;'Summary&amp;Assumptions'!$J$31,ER$47&gt;=$FQ202,ER$47&lt;=$FR202)*(('Summary&amp;Assumptions'!$H$25*$C202)*(1+'Summary&amp;Assumptions'!$J$29)^(ER$46-1))</f>
        <v>0</v>
      </c>
      <c r="EN202" s="588">
        <f>AND(ES$55&gt;0,SUM($E202:EM202)&lt;'Summary&amp;Assumptions'!$G$32*$B202,$D202&gt;='Summary&amp;Assumptions'!$D$17,ES$47&gt;=$D202,ES$47&lt;=EDATE($D202,'Summary&amp;Assumptions'!$G$32))*$B202+AND(ES$56&lt;'Summary&amp;Assumptions'!$J$31,ES$47&gt;=$FO202,ES$47&lt;=$FP202)*(('Summary&amp;Assumptions'!$H$25*$C202)*(1+'Summary&amp;Assumptions'!$J$29)^(ES$46-1))+AND(ES$56&lt;'Summary&amp;Assumptions'!$J$31,ES$47&gt;=$FQ202,ES$47&lt;=$FR202)*(('Summary&amp;Assumptions'!$H$25*$C202)*(1+'Summary&amp;Assumptions'!$J$29)^(ES$46-1))</f>
        <v>0</v>
      </c>
      <c r="EO202" s="588">
        <f>AND(ET$55&gt;0,SUM($E202:EN202)&lt;'Summary&amp;Assumptions'!$G$32*$B202,$D202&gt;='Summary&amp;Assumptions'!$D$17,ET$47&gt;=$D202,ET$47&lt;=EDATE($D202,'Summary&amp;Assumptions'!$G$32))*$B202+AND(ET$56&lt;'Summary&amp;Assumptions'!$J$31,ET$47&gt;=$FO202,ET$47&lt;=$FP202)*(('Summary&amp;Assumptions'!$H$25*$C202)*(1+'Summary&amp;Assumptions'!$J$29)^(ET$46-1))+AND(ET$56&lt;'Summary&amp;Assumptions'!$J$31,ET$47&gt;=$FQ202,ET$47&lt;=$FR202)*(('Summary&amp;Assumptions'!$H$25*$C202)*(1+'Summary&amp;Assumptions'!$J$29)^(ET$46-1))</f>
        <v>0</v>
      </c>
      <c r="EP202" s="588">
        <f>AND(EU$55&gt;0,SUM($E202:EO202)&lt;'Summary&amp;Assumptions'!$G$32*$B202,$D202&gt;='Summary&amp;Assumptions'!$D$17,EU$47&gt;=$D202,EU$47&lt;=EDATE($D202,'Summary&amp;Assumptions'!$G$32))*$B202+AND(EU$56&lt;'Summary&amp;Assumptions'!$J$31,EU$47&gt;=$FO202,EU$47&lt;=$FP202)*(('Summary&amp;Assumptions'!$H$25*$C202)*(1+'Summary&amp;Assumptions'!$J$29)^(EU$46-1))+AND(EU$56&lt;'Summary&amp;Assumptions'!$J$31,EU$47&gt;=$FQ202,EU$47&lt;=$FR202)*(('Summary&amp;Assumptions'!$H$25*$C202)*(1+'Summary&amp;Assumptions'!$J$29)^(EU$46-1))</f>
        <v>0</v>
      </c>
      <c r="EQ202" s="588">
        <f>AND(EV$55&gt;0,SUM($E202:EP202)&lt;'Summary&amp;Assumptions'!$G$32*$B202,$D202&gt;='Summary&amp;Assumptions'!$D$17,EV$47&gt;=$D202,EV$47&lt;=EDATE($D202,'Summary&amp;Assumptions'!$G$32))*$B202+AND(EV$56&lt;'Summary&amp;Assumptions'!$J$31,EV$47&gt;=$FO202,EV$47&lt;=$FP202)*(('Summary&amp;Assumptions'!$H$25*$C202)*(1+'Summary&amp;Assumptions'!$J$29)^(EV$46-1))+AND(EV$56&lt;'Summary&amp;Assumptions'!$J$31,EV$47&gt;=$FQ202,EV$47&lt;=$FR202)*(('Summary&amp;Assumptions'!$H$25*$C202)*(1+'Summary&amp;Assumptions'!$J$29)^(EV$46-1))</f>
        <v>0</v>
      </c>
      <c r="ER202" s="588">
        <f>AND(EW$55&gt;0,SUM($E202:EQ202)&lt;'Summary&amp;Assumptions'!$G$32*$B202,$D202&gt;='Summary&amp;Assumptions'!$D$17,EW$47&gt;=$D202,EW$47&lt;=EDATE($D202,'Summary&amp;Assumptions'!$G$32))*$B202+AND(EW$56&lt;'Summary&amp;Assumptions'!$J$31,EW$47&gt;=$FO202,EW$47&lt;=$FP202)*(('Summary&amp;Assumptions'!$H$25*$C202)*(1+'Summary&amp;Assumptions'!$J$29)^(EW$46-1))+AND(EW$56&lt;'Summary&amp;Assumptions'!$J$31,EW$47&gt;=$FQ202,EW$47&lt;=$FR202)*(('Summary&amp;Assumptions'!$H$25*$C202)*(1+'Summary&amp;Assumptions'!$J$29)^(EW$46-1))</f>
        <v>0</v>
      </c>
      <c r="ES202" s="588">
        <f>AND(EX$55&gt;0,SUM($E202:ER202)&lt;'Summary&amp;Assumptions'!$G$32*$B202,$D202&gt;='Summary&amp;Assumptions'!$D$17,EX$47&gt;=$D202,EX$47&lt;=EDATE($D202,'Summary&amp;Assumptions'!$G$32))*$B202+AND(EX$56&lt;'Summary&amp;Assumptions'!$J$31,EX$47&gt;=$FO202,EX$47&lt;=$FP202)*(('Summary&amp;Assumptions'!$H$25*$C202)*(1+'Summary&amp;Assumptions'!$J$29)^(EX$46-1))+AND(EX$56&lt;'Summary&amp;Assumptions'!$J$31,EX$47&gt;=$FQ202,EX$47&lt;=$FR202)*(('Summary&amp;Assumptions'!$H$25*$C202)*(1+'Summary&amp;Assumptions'!$J$29)^(EX$46-1))</f>
        <v>0</v>
      </c>
      <c r="ET202" s="588">
        <f>AND(EY$55&gt;0,SUM($E202:ES202)&lt;'Summary&amp;Assumptions'!$G$32*$B202,$D202&gt;='Summary&amp;Assumptions'!$D$17,EY$47&gt;=$D202,EY$47&lt;=EDATE($D202,'Summary&amp;Assumptions'!$G$32))*$B202+AND(EY$56&lt;'Summary&amp;Assumptions'!$J$31,EY$47&gt;=$FO202,EY$47&lt;=$FP202)*(('Summary&amp;Assumptions'!$H$25*$C202)*(1+'Summary&amp;Assumptions'!$J$29)^(EY$46-1))+AND(EY$56&lt;'Summary&amp;Assumptions'!$J$31,EY$47&gt;=$FQ202,EY$47&lt;=$FR202)*(('Summary&amp;Assumptions'!$H$25*$C202)*(1+'Summary&amp;Assumptions'!$J$29)^(EY$46-1))</f>
        <v>0</v>
      </c>
      <c r="EU202" s="588">
        <f>AND(EZ$55&gt;0,SUM($E202:ET202)&lt;'Summary&amp;Assumptions'!$G$32*$B202,$D202&gt;='Summary&amp;Assumptions'!$D$17,EZ$47&gt;=$D202,EZ$47&lt;=EDATE($D202,'Summary&amp;Assumptions'!$G$32))*$B202+AND(EZ$56&lt;'Summary&amp;Assumptions'!$J$31,EZ$47&gt;=$FO202,EZ$47&lt;=$FP202)*(('Summary&amp;Assumptions'!$H$25*$C202)*(1+'Summary&amp;Assumptions'!$J$29)^(EZ$46-1))+AND(EZ$56&lt;'Summary&amp;Assumptions'!$J$31,EZ$47&gt;=$FQ202,EZ$47&lt;=$FR202)*(('Summary&amp;Assumptions'!$H$25*$C202)*(1+'Summary&amp;Assumptions'!$J$29)^(EZ$46-1))</f>
        <v>0</v>
      </c>
      <c r="EV202" s="588">
        <f>AND(FA$55&gt;0,SUM($E202:EU202)&lt;'Summary&amp;Assumptions'!$G$32*$B202,$D202&gt;='Summary&amp;Assumptions'!$D$17,FA$47&gt;=$D202,FA$47&lt;=EDATE($D202,'Summary&amp;Assumptions'!$G$32))*$B202+AND(FA$56&lt;'Summary&amp;Assumptions'!$J$31,FA$47&gt;=$FO202,FA$47&lt;=$FP202)*(('Summary&amp;Assumptions'!$H$25*$C202)*(1+'Summary&amp;Assumptions'!$J$29)^(FA$46-1))+AND(FA$56&lt;'Summary&amp;Assumptions'!$J$31,FA$47&gt;=$FQ202,FA$47&lt;=$FR202)*(('Summary&amp;Assumptions'!$H$25*$C202)*(1+'Summary&amp;Assumptions'!$J$29)^(FA$46-1))</f>
        <v>0</v>
      </c>
      <c r="EW202" s="588">
        <f>AND(FB$55&gt;0,SUM($E202:EV202)&lt;'Summary&amp;Assumptions'!$G$32*$B202,$D202&gt;='Summary&amp;Assumptions'!$D$17,FB$47&gt;=$D202,FB$47&lt;=EDATE($D202,'Summary&amp;Assumptions'!$G$32))*$B202+AND(FB$56&lt;'Summary&amp;Assumptions'!$J$31,FB$47&gt;=$FO202,FB$47&lt;=$FP202)*(('Summary&amp;Assumptions'!$H$25*$C202)*(1+'Summary&amp;Assumptions'!$J$29)^(FB$46-1))+AND(FB$56&lt;'Summary&amp;Assumptions'!$J$31,FB$47&gt;=$FQ202,FB$47&lt;=$FR202)*(('Summary&amp;Assumptions'!$H$25*$C202)*(1+'Summary&amp;Assumptions'!$J$29)^(FB$46-1))</f>
        <v>0</v>
      </c>
      <c r="EX202" s="588">
        <f>AND(FC$55&gt;0,SUM($E202:EW202)&lt;'Summary&amp;Assumptions'!$G$32*$B202,$D202&gt;='Summary&amp;Assumptions'!$D$17,FC$47&gt;=$D202,FC$47&lt;=EDATE($D202,'Summary&amp;Assumptions'!$G$32))*$B202+AND(FC$56&lt;'Summary&amp;Assumptions'!$J$31,FC$47&gt;=$FO202,FC$47&lt;=$FP202)*(('Summary&amp;Assumptions'!$H$25*$C202)*(1+'Summary&amp;Assumptions'!$J$29)^(FC$46-1))+AND(FC$56&lt;'Summary&amp;Assumptions'!$J$31,FC$47&gt;=$FQ202,FC$47&lt;=$FR202)*(('Summary&amp;Assumptions'!$H$25*$C202)*(1+'Summary&amp;Assumptions'!$J$29)^(FC$46-1))</f>
        <v>0</v>
      </c>
      <c r="EY202" s="588">
        <f>AND(FD$55&gt;0,SUM($E202:EX202)&lt;'Summary&amp;Assumptions'!$G$32*$B202,$D202&gt;='Summary&amp;Assumptions'!$D$17,FD$47&gt;=$D202,FD$47&lt;=EDATE($D202,'Summary&amp;Assumptions'!$G$32))*$B202+AND(FD$56&lt;'Summary&amp;Assumptions'!$J$31,FD$47&gt;=$FO202,FD$47&lt;=$FP202)*(('Summary&amp;Assumptions'!$H$25*$C202)*(1+'Summary&amp;Assumptions'!$J$29)^(FD$46-1))+AND(FD$56&lt;'Summary&amp;Assumptions'!$J$31,FD$47&gt;=$FQ202,FD$47&lt;=$FR202)*(('Summary&amp;Assumptions'!$H$25*$C202)*(1+'Summary&amp;Assumptions'!$J$29)^(FD$46-1))</f>
        <v>0</v>
      </c>
      <c r="EZ202" s="588">
        <f>AND(FE$55&gt;0,SUM($E202:EY202)&lt;'Summary&amp;Assumptions'!$G$32*$B202,$D202&gt;='Summary&amp;Assumptions'!$D$17,FE$47&gt;=$D202,FE$47&lt;=EDATE($D202,'Summary&amp;Assumptions'!$G$32))*$B202+AND(FE$56&lt;'Summary&amp;Assumptions'!$J$31,FE$47&gt;=$FO202,FE$47&lt;=$FP202)*(('Summary&amp;Assumptions'!$H$25*$C202)*(1+'Summary&amp;Assumptions'!$J$29)^(FE$46-1))+AND(FE$56&lt;'Summary&amp;Assumptions'!$J$31,FE$47&gt;=$FQ202,FE$47&lt;=$FR202)*(('Summary&amp;Assumptions'!$H$25*$C202)*(1+'Summary&amp;Assumptions'!$J$29)^(FE$46-1))</f>
        <v>0</v>
      </c>
      <c r="FA202" s="588">
        <f>AND(FF$55&gt;0,SUM($E202:EZ202)&lt;'Summary&amp;Assumptions'!$G$32*$B202,$D202&gt;='Summary&amp;Assumptions'!$D$17,FF$47&gt;=$D202,FF$47&lt;=EDATE($D202,'Summary&amp;Assumptions'!$G$32))*$B202+AND(FF$56&lt;'Summary&amp;Assumptions'!$J$31,FF$47&gt;=$FO202,FF$47&lt;=$FP202)*(('Summary&amp;Assumptions'!$H$25*$C202)*(1+'Summary&amp;Assumptions'!$J$29)^(FF$46-1))+AND(FF$56&lt;'Summary&amp;Assumptions'!$J$31,FF$47&gt;=$FQ202,FF$47&lt;=$FR202)*(('Summary&amp;Assumptions'!$H$25*$C202)*(1+'Summary&amp;Assumptions'!$J$29)^(FF$46-1))</f>
        <v>0</v>
      </c>
      <c r="FB202" s="588">
        <f>AND(FG$55&gt;0,SUM($E202:FA202)&lt;'Summary&amp;Assumptions'!$G$32*$B202,$D202&gt;='Summary&amp;Assumptions'!$D$17,FG$47&gt;=$D202,FG$47&lt;=EDATE($D202,'Summary&amp;Assumptions'!$G$32))*$B202+AND(FG$56&lt;'Summary&amp;Assumptions'!$J$31,FG$47&gt;=$FO202,FG$47&lt;=$FP202)*(('Summary&amp;Assumptions'!$H$25*$C202)*(1+'Summary&amp;Assumptions'!$J$29)^(FG$46-1))+AND(FG$56&lt;'Summary&amp;Assumptions'!$J$31,FG$47&gt;=$FQ202,FG$47&lt;=$FR202)*(('Summary&amp;Assumptions'!$H$25*$C202)*(1+'Summary&amp;Assumptions'!$J$29)^(FG$46-1))</f>
        <v>0</v>
      </c>
      <c r="FC202" s="588">
        <f>AND(FH$55&gt;0,SUM($E202:FB202)&lt;'Summary&amp;Assumptions'!$G$32*$B202,$D202&gt;='Summary&amp;Assumptions'!$D$17,FH$47&gt;=$D202,FH$47&lt;=EDATE($D202,'Summary&amp;Assumptions'!$G$32))*$B202+AND(FH$56&lt;'Summary&amp;Assumptions'!$J$31,FH$47&gt;=$FO202,FH$47&lt;=$FP202)*(('Summary&amp;Assumptions'!$H$25*$C202)*(1+'Summary&amp;Assumptions'!$J$29)^(FH$46-1))+AND(FH$56&lt;'Summary&amp;Assumptions'!$J$31,FH$47&gt;=$FQ202,FH$47&lt;=$FR202)*(('Summary&amp;Assumptions'!$H$25*$C202)*(1+'Summary&amp;Assumptions'!$J$29)^(FH$46-1))</f>
        <v>0</v>
      </c>
      <c r="FD202" s="588">
        <f>AND(FI$55&gt;0,SUM($E202:FC202)&lt;'Summary&amp;Assumptions'!$G$32*$B202,$D202&gt;='Summary&amp;Assumptions'!$D$17,FI$47&gt;=$D202,FI$47&lt;=EDATE($D202,'Summary&amp;Assumptions'!$G$32))*$B202+AND(FI$56&lt;'Summary&amp;Assumptions'!$J$31,FI$47&gt;=$FO202,FI$47&lt;=$FP202)*(('Summary&amp;Assumptions'!$H$25*$C202)*(1+'Summary&amp;Assumptions'!$J$29)^(FI$46-1))+AND(FI$56&lt;'Summary&amp;Assumptions'!$J$31,FI$47&gt;=$FQ202,FI$47&lt;=$FR202)*(('Summary&amp;Assumptions'!$H$25*$C202)*(1+'Summary&amp;Assumptions'!$J$29)^(FI$46-1))</f>
        <v>0</v>
      </c>
      <c r="FE202" s="588">
        <f>AND(FJ$55&gt;0,SUM($E202:FD202)&lt;'Summary&amp;Assumptions'!$G$32*$B202,$D202&gt;='Summary&amp;Assumptions'!$D$17,FJ$47&gt;=$D202,FJ$47&lt;=EDATE($D202,'Summary&amp;Assumptions'!$G$32))*$B202+AND(FJ$56&lt;'Summary&amp;Assumptions'!$J$31,FJ$47&gt;=$FO202,FJ$47&lt;=$FP202)*(('Summary&amp;Assumptions'!$H$25*$C202)*(1+'Summary&amp;Assumptions'!$J$29)^(FJ$46-1))+AND(FJ$56&lt;'Summary&amp;Assumptions'!$J$31,FJ$47&gt;=$FQ202,FJ$47&lt;=$FR202)*(('Summary&amp;Assumptions'!$H$25*$C202)*(1+'Summary&amp;Assumptions'!$J$29)^(FJ$46-1))</f>
        <v>0</v>
      </c>
      <c r="FF202" s="588">
        <f>AND(FK$55&gt;0,SUM($E202:FE202)&lt;'Summary&amp;Assumptions'!$G$32*$B202,$D202&gt;='Summary&amp;Assumptions'!$D$17,FK$47&gt;=$D202,FK$47&lt;=EDATE($D202,'Summary&amp;Assumptions'!$G$32))*$B202+AND(FK$56&lt;'Summary&amp;Assumptions'!$J$31,FK$47&gt;=$FO202,FK$47&lt;=$FP202)*(('Summary&amp;Assumptions'!$H$25*$C202)*(1+'Summary&amp;Assumptions'!$J$29)^(FK$46-1))+AND(FK$56&lt;'Summary&amp;Assumptions'!$J$31,FK$47&gt;=$FQ202,FK$47&lt;=$FR202)*(('Summary&amp;Assumptions'!$H$25*$C202)*(1+'Summary&amp;Assumptions'!$J$29)^(FK$46-1))</f>
        <v>0</v>
      </c>
      <c r="FG202" s="588">
        <f>AND(FL$55&gt;0,SUM($E202:FF202)&lt;'Summary&amp;Assumptions'!$G$32*$B202,$D202&gt;='Summary&amp;Assumptions'!$D$17,FL$47&gt;=$D202,FL$47&lt;=EDATE($D202,'Summary&amp;Assumptions'!$G$32))*$B202+AND(FL$56&lt;'Summary&amp;Assumptions'!$J$31,FL$47&gt;=$FO202,FL$47&lt;=$FP202)*(('Summary&amp;Assumptions'!$H$25*$C202)*(1+'Summary&amp;Assumptions'!$J$29)^(FL$46-1))+AND(FL$56&lt;'Summary&amp;Assumptions'!$J$31,FL$47&gt;=$FQ202,FL$47&lt;=$FR202)*(('Summary&amp;Assumptions'!$H$25*$C202)*(1+'Summary&amp;Assumptions'!$J$29)^(FL$46-1))</f>
        <v>0</v>
      </c>
      <c r="FH202" s="588">
        <f>AND(FM$55&gt;0,SUM($E202:FG202)&lt;'Summary&amp;Assumptions'!$G$32*$B202,$D202&gt;='Summary&amp;Assumptions'!$D$17,FM$47&gt;=$D202,FM$47&lt;=EDATE($D202,'Summary&amp;Assumptions'!$G$32))*$B202+AND(FM$56&lt;'Summary&amp;Assumptions'!$J$31,FM$47&gt;=$FO202,FM$47&lt;=$FP202)*(('Summary&amp;Assumptions'!$H$25*$C202)*(1+'Summary&amp;Assumptions'!$J$29)^(FM$46-1))+AND(FM$56&lt;'Summary&amp;Assumptions'!$J$31,FM$47&gt;=$FQ202,FM$47&lt;=$FR202)*(('Summary&amp;Assumptions'!$H$25*$C202)*(1+'Summary&amp;Assumptions'!$J$29)^(FM$46-1))</f>
        <v>0</v>
      </c>
      <c r="FI202" s="588">
        <f>AND(FN$55&gt;0,SUM($E202:FH202)&lt;'Summary&amp;Assumptions'!$G$32*$B202,$D202&gt;='Summary&amp;Assumptions'!$D$17,FN$47&gt;=$D202,FN$47&lt;=EDATE($D202,'Summary&amp;Assumptions'!$G$32))*$B202+AND(FN$56&lt;'Summary&amp;Assumptions'!$J$31,FN$47&gt;=$FO202,FN$47&lt;=$FP202)*(('Summary&amp;Assumptions'!$H$25*$C202)*(1+'Summary&amp;Assumptions'!$J$29)^(FN$46-1))+AND(FN$56&lt;'Summary&amp;Assumptions'!$J$31,FN$47&gt;=$FQ202,FN$47&lt;=$FR202)*(('Summary&amp;Assumptions'!$H$25*$C202)*(1+'Summary&amp;Assumptions'!$J$29)^(FN$46-1))</f>
        <v>0</v>
      </c>
      <c r="FJ202" s="588">
        <f>AND(FO$55&gt;0,SUM($E202:FI202)&lt;'Summary&amp;Assumptions'!$G$32*$B202,$D202&gt;='Summary&amp;Assumptions'!$D$17,FO$47&gt;=$D202,FO$47&lt;=EDATE($D202,'Summary&amp;Assumptions'!$G$32))*$B202+AND(FO$56&lt;'Summary&amp;Assumptions'!$J$31,FO$47&gt;=$FO202,FO$47&lt;=$FP202)*(('Summary&amp;Assumptions'!$H$25*$C202)*(1+'Summary&amp;Assumptions'!$J$29)^(FO$46-1))+AND(FO$56&lt;'Summary&amp;Assumptions'!$J$31,FO$47&gt;=$FQ202,FO$47&lt;=$FR202)*(('Summary&amp;Assumptions'!$H$25*$C202)*(1+'Summary&amp;Assumptions'!$J$29)^(FO$46-1))</f>
        <v>0</v>
      </c>
      <c r="FK202" s="588">
        <f>AND(FP$55&gt;0,SUM($E202:FJ202)&lt;'Summary&amp;Assumptions'!$G$32*$B202,$D202&gt;='Summary&amp;Assumptions'!$D$17,FP$47&gt;=$D202,FP$47&lt;=EDATE($D202,'Summary&amp;Assumptions'!$G$32))*$B202+AND(FP$56&lt;'Summary&amp;Assumptions'!$J$31,FP$47&gt;=$FO202,FP$47&lt;=$FP202)*(('Summary&amp;Assumptions'!$H$25*$C202)*(1+'Summary&amp;Assumptions'!$J$29)^(FP$46-1))+AND(FP$56&lt;'Summary&amp;Assumptions'!$J$31,FP$47&gt;=$FQ202,FP$47&lt;=$FR202)*(('Summary&amp;Assumptions'!$H$25*$C202)*(1+'Summary&amp;Assumptions'!$J$29)^(FP$46-1))</f>
        <v>0</v>
      </c>
      <c r="FL202" s="588">
        <f>AND(FQ$55&gt;0,SUM($E202:FK202)&lt;'Summary&amp;Assumptions'!$G$32*$B202,$D202&gt;='Summary&amp;Assumptions'!$D$17,FQ$47&gt;=$D202,FQ$47&lt;=EDATE($D202,'Summary&amp;Assumptions'!$G$32))*$B202+AND(FQ$56&lt;'Summary&amp;Assumptions'!$J$31,FQ$47&gt;=$FO202,FQ$47&lt;=$FP202)*(('Summary&amp;Assumptions'!$H$25*$C202)*(1+'Summary&amp;Assumptions'!$J$29)^(FQ$46-1))+AND(FQ$56&lt;'Summary&amp;Assumptions'!$J$31,FQ$47&gt;=$FQ202,FQ$47&lt;=$FR202)*(('Summary&amp;Assumptions'!$H$25*$C202)*(1+'Summary&amp;Assumptions'!$J$29)^(FQ$46-1))</f>
        <v>0</v>
      </c>
      <c r="FO202" s="576">
        <f>EDATE(D202,'Summary&amp;Assumptions'!$G$34)</f>
        <v>46935</v>
      </c>
      <c r="FP202" s="576">
        <f>EDATE(FO202,'Summary&amp;Assumptions'!$G$33-1)</f>
        <v>46966</v>
      </c>
      <c r="FQ202" s="576">
        <f>EDATE(FO202,'Summary&amp;Assumptions'!$G$34)</f>
        <v>47300</v>
      </c>
      <c r="FR202" s="576">
        <f>EDATE(FQ202,'Summary&amp;Assumptions'!$G$33-1)</f>
        <v>47331</v>
      </c>
    </row>
    <row r="203" spans="2:174" hidden="1" x14ac:dyDescent="0.2">
      <c r="B203" s="588">
        <v>0</v>
      </c>
      <c r="C203" s="193">
        <v>0</v>
      </c>
      <c r="D203" s="589">
        <v>46600</v>
      </c>
      <c r="F203" s="588">
        <f>AND(K$55&gt;0,SUM($E203:E203)&lt;'Summary&amp;Assumptions'!$G$32*$B203,$D203&gt;='Summary&amp;Assumptions'!$D$17,K$47&gt;=$D203,K$47&lt;=EDATE($D203,'Summary&amp;Assumptions'!$G$32))*$B203+AND(K$56&lt;'Summary&amp;Assumptions'!$J$31,K$47&gt;=$FO203,K$47&lt;=$FP203)*(('Summary&amp;Assumptions'!$H$25*$C203)*(1+'Summary&amp;Assumptions'!$J$29)^(K$46-1))+AND(K$56&lt;'Summary&amp;Assumptions'!$J$31,K$47&gt;=$FQ203,K$47&lt;=$FR203)*(('Summary&amp;Assumptions'!$H$25*$C203)*(1+'Summary&amp;Assumptions'!$J$29)^(K$46-1))</f>
        <v>0</v>
      </c>
      <c r="G203" s="588">
        <f>AND(L$55&gt;0,SUM($E203:F203)&lt;'Summary&amp;Assumptions'!$G$32*$B203,$D203&gt;='Summary&amp;Assumptions'!$D$17,L$47&gt;=$D203,L$47&lt;=EDATE($D203,'Summary&amp;Assumptions'!$G$32))*$B203+AND(L$56&lt;'Summary&amp;Assumptions'!$J$31,L$47&gt;=$FO203,L$47&lt;=$FP203)*(('Summary&amp;Assumptions'!$H$25*$C203)*(1+'Summary&amp;Assumptions'!$J$29)^(L$46-1))+AND(L$56&lt;'Summary&amp;Assumptions'!$J$31,L$47&gt;=$FQ203,L$47&lt;=$FR203)*(('Summary&amp;Assumptions'!$H$25*$C203)*(1+'Summary&amp;Assumptions'!$J$29)^(L$46-1))</f>
        <v>0</v>
      </c>
      <c r="H203" s="588">
        <f>AND(M$55&gt;0,SUM($E203:G203)&lt;'Summary&amp;Assumptions'!$G$32*$B203,$D203&gt;='Summary&amp;Assumptions'!$D$17,M$47&gt;=$D203,M$47&lt;=EDATE($D203,'Summary&amp;Assumptions'!$G$32))*$B203+AND(M$56&lt;'Summary&amp;Assumptions'!$J$31,M$47&gt;=$FO203,M$47&lt;=$FP203)*(('Summary&amp;Assumptions'!$H$25*$C203)*(1+'Summary&amp;Assumptions'!$J$29)^(M$46-1))+AND(M$56&lt;'Summary&amp;Assumptions'!$J$31,M$47&gt;=$FQ203,M$47&lt;=$FR203)*(('Summary&amp;Assumptions'!$H$25*$C203)*(1+'Summary&amp;Assumptions'!$J$29)^(M$46-1))</f>
        <v>0</v>
      </c>
      <c r="I203" s="588">
        <f>AND(N$55&gt;0,SUM($E203:H203)&lt;'Summary&amp;Assumptions'!$G$32*$B203,$D203&gt;='Summary&amp;Assumptions'!$D$17,N$47&gt;=$D203,N$47&lt;=EDATE($D203,'Summary&amp;Assumptions'!$G$32))*$B203+AND(N$56&lt;'Summary&amp;Assumptions'!$J$31,N$47&gt;=$FO203,N$47&lt;=$FP203)*(('Summary&amp;Assumptions'!$H$25*$C203)*(1+'Summary&amp;Assumptions'!$J$29)^(N$46-1))+AND(N$56&lt;'Summary&amp;Assumptions'!$J$31,N$47&gt;=$FQ203,N$47&lt;=$FR203)*(('Summary&amp;Assumptions'!$H$25*$C203)*(1+'Summary&amp;Assumptions'!$J$29)^(N$46-1))</f>
        <v>0</v>
      </c>
      <c r="J203" s="588">
        <f>AND(O$55&gt;0,SUM($E203:I203)&lt;'Summary&amp;Assumptions'!$G$32*$B203,$D203&gt;='Summary&amp;Assumptions'!$D$17,O$47&gt;=$D203,O$47&lt;=EDATE($D203,'Summary&amp;Assumptions'!$G$32))*$B203+AND(O$56&lt;'Summary&amp;Assumptions'!$J$31,O$47&gt;=$FO203,O$47&lt;=$FP203)*(('Summary&amp;Assumptions'!$H$25*$C203)*(1+'Summary&amp;Assumptions'!$J$29)^(O$46-1))+AND(O$56&lt;'Summary&amp;Assumptions'!$J$31,O$47&gt;=$FQ203,O$47&lt;=$FR203)*(('Summary&amp;Assumptions'!$H$25*$C203)*(1+'Summary&amp;Assumptions'!$J$29)^(O$46-1))</f>
        <v>0</v>
      </c>
      <c r="K203" s="588">
        <f>AND(P$55&gt;0,SUM($E203:J203)&lt;'Summary&amp;Assumptions'!$G$32*$B203,$D203&gt;='Summary&amp;Assumptions'!$D$17,P$47&gt;=$D203,P$47&lt;=EDATE($D203,'Summary&amp;Assumptions'!$G$32))*$B203+AND(P$56&lt;'Summary&amp;Assumptions'!$J$31,P$47&gt;=$FO203,P$47&lt;=$FP203)*(('Summary&amp;Assumptions'!$H$25*$C203)*(1+'Summary&amp;Assumptions'!$J$29)^(P$46-1))+AND(P$56&lt;'Summary&amp;Assumptions'!$J$31,P$47&gt;=$FQ203,P$47&lt;=$FR203)*(('Summary&amp;Assumptions'!$H$25*$C203)*(1+'Summary&amp;Assumptions'!$J$29)^(P$46-1))</f>
        <v>0</v>
      </c>
      <c r="L203" s="588">
        <f>AND(Q$55&gt;0,SUM($E203:K203)&lt;'Summary&amp;Assumptions'!$G$32*$B203,$D203&gt;='Summary&amp;Assumptions'!$D$17,Q$47&gt;=$D203,Q$47&lt;=EDATE($D203,'Summary&amp;Assumptions'!$G$32))*$B203+AND(Q$56&lt;'Summary&amp;Assumptions'!$J$31,Q$47&gt;=$FO203,Q$47&lt;=$FP203)*(('Summary&amp;Assumptions'!$H$25*$C203)*(1+'Summary&amp;Assumptions'!$J$29)^(Q$46-1))+AND(Q$56&lt;'Summary&amp;Assumptions'!$J$31,Q$47&gt;=$FQ203,Q$47&lt;=$FR203)*(('Summary&amp;Assumptions'!$H$25*$C203)*(1+'Summary&amp;Assumptions'!$J$29)^(Q$46-1))</f>
        <v>0</v>
      </c>
      <c r="M203" s="588">
        <f>AND(R$55&gt;0,SUM($E203:L203)&lt;'Summary&amp;Assumptions'!$G$32*$B203,$D203&gt;='Summary&amp;Assumptions'!$D$17,R$47&gt;=$D203,R$47&lt;=EDATE($D203,'Summary&amp;Assumptions'!$G$32))*$B203+AND(R$56&lt;'Summary&amp;Assumptions'!$J$31,R$47&gt;=$FO203,R$47&lt;=$FP203)*(('Summary&amp;Assumptions'!$H$25*$C203)*(1+'Summary&amp;Assumptions'!$J$29)^(R$46-1))+AND(R$56&lt;'Summary&amp;Assumptions'!$J$31,R$47&gt;=$FQ203,R$47&lt;=$FR203)*(('Summary&amp;Assumptions'!$H$25*$C203)*(1+'Summary&amp;Assumptions'!$J$29)^(R$46-1))</f>
        <v>0</v>
      </c>
      <c r="N203" s="588">
        <f>AND(S$55&gt;0,SUM($E203:M203)&lt;'Summary&amp;Assumptions'!$G$32*$B203,$D203&gt;='Summary&amp;Assumptions'!$D$17,S$47&gt;=$D203,S$47&lt;=EDATE($D203,'Summary&amp;Assumptions'!$G$32))*$B203+AND(S$56&lt;'Summary&amp;Assumptions'!$J$31,S$47&gt;=$FO203,S$47&lt;=$FP203)*(('Summary&amp;Assumptions'!$H$25*$C203)*(1+'Summary&amp;Assumptions'!$J$29)^(S$46-1))+AND(S$56&lt;'Summary&amp;Assumptions'!$J$31,S$47&gt;=$FQ203,S$47&lt;=$FR203)*(('Summary&amp;Assumptions'!$H$25*$C203)*(1+'Summary&amp;Assumptions'!$J$29)^(S$46-1))</f>
        <v>0</v>
      </c>
      <c r="O203" s="588">
        <f>AND(T$55&gt;0,SUM($E203:N203)&lt;'Summary&amp;Assumptions'!$G$32*$B203,$D203&gt;='Summary&amp;Assumptions'!$D$17,T$47&gt;=$D203,T$47&lt;=EDATE($D203,'Summary&amp;Assumptions'!$G$32))*$B203+AND(T$56&lt;'Summary&amp;Assumptions'!$J$31,T$47&gt;=$FO203,T$47&lt;=$FP203)*(('Summary&amp;Assumptions'!$H$25*$C203)*(1+'Summary&amp;Assumptions'!$J$29)^(T$46-1))+AND(T$56&lt;'Summary&amp;Assumptions'!$J$31,T$47&gt;=$FQ203,T$47&lt;=$FR203)*(('Summary&amp;Assumptions'!$H$25*$C203)*(1+'Summary&amp;Assumptions'!$J$29)^(T$46-1))</f>
        <v>0</v>
      </c>
      <c r="P203" s="588">
        <f>AND(U$55&gt;0,SUM($E203:O203)&lt;'Summary&amp;Assumptions'!$G$32*$B203,$D203&gt;='Summary&amp;Assumptions'!$D$17,U$47&gt;=$D203,U$47&lt;=EDATE($D203,'Summary&amp;Assumptions'!$G$32))*$B203+AND(U$56&lt;'Summary&amp;Assumptions'!$J$31,U$47&gt;=$FO203,U$47&lt;=$FP203)*(('Summary&amp;Assumptions'!$H$25*$C203)*(1+'Summary&amp;Assumptions'!$J$29)^(U$46-1))+AND(U$56&lt;'Summary&amp;Assumptions'!$J$31,U$47&gt;=$FQ203,U$47&lt;=$FR203)*(('Summary&amp;Assumptions'!$H$25*$C203)*(1+'Summary&amp;Assumptions'!$J$29)^(U$46-1))</f>
        <v>0</v>
      </c>
      <c r="Q203" s="588">
        <f>AND(V$55&gt;0,SUM($E203:P203)&lt;'Summary&amp;Assumptions'!$G$32*$B203,$D203&gt;='Summary&amp;Assumptions'!$D$17,V$47&gt;=$D203,V$47&lt;=EDATE($D203,'Summary&amp;Assumptions'!$G$32))*$B203+AND(V$56&lt;'Summary&amp;Assumptions'!$J$31,V$47&gt;=$FO203,V$47&lt;=$FP203)*(('Summary&amp;Assumptions'!$H$25*$C203)*(1+'Summary&amp;Assumptions'!$J$29)^(V$46-1))+AND(V$56&lt;'Summary&amp;Assumptions'!$J$31,V$47&gt;=$FQ203,V$47&lt;=$FR203)*(('Summary&amp;Assumptions'!$H$25*$C203)*(1+'Summary&amp;Assumptions'!$J$29)^(V$46-1))</f>
        <v>0</v>
      </c>
      <c r="R203" s="588">
        <f>AND(W$55&gt;0,SUM($E203:Q203)&lt;'Summary&amp;Assumptions'!$G$32*$B203,$D203&gt;='Summary&amp;Assumptions'!$D$17,W$47&gt;=$D203,W$47&lt;=EDATE($D203,'Summary&amp;Assumptions'!$G$32))*$B203+AND(W$56&lt;'Summary&amp;Assumptions'!$J$31,W$47&gt;=$FO203,W$47&lt;=$FP203)*(('Summary&amp;Assumptions'!$H$25*$C203)*(1+'Summary&amp;Assumptions'!$J$29)^(W$46-1))+AND(W$56&lt;'Summary&amp;Assumptions'!$J$31,W$47&gt;=$FQ203,W$47&lt;=$FR203)*(('Summary&amp;Assumptions'!$H$25*$C203)*(1+'Summary&amp;Assumptions'!$J$29)^(W$46-1))</f>
        <v>0</v>
      </c>
      <c r="S203" s="588">
        <f>AND(X$55&gt;0,SUM($E203:R203)&lt;'Summary&amp;Assumptions'!$G$32*$B203,$D203&gt;='Summary&amp;Assumptions'!$D$17,X$47&gt;=$D203,X$47&lt;=EDATE($D203,'Summary&amp;Assumptions'!$G$32))*$B203+AND(X$56&lt;'Summary&amp;Assumptions'!$J$31,X$47&gt;=$FO203,X$47&lt;=$FP203)*(('Summary&amp;Assumptions'!$H$25*$C203)*(1+'Summary&amp;Assumptions'!$J$29)^(X$46-1))+AND(X$56&lt;'Summary&amp;Assumptions'!$J$31,X$47&gt;=$FQ203,X$47&lt;=$FR203)*(('Summary&amp;Assumptions'!$H$25*$C203)*(1+'Summary&amp;Assumptions'!$J$29)^(X$46-1))</f>
        <v>0</v>
      </c>
      <c r="T203" s="588">
        <f>AND(Y$55&gt;0,SUM($E203:S203)&lt;'Summary&amp;Assumptions'!$G$32*$B203,$D203&gt;='Summary&amp;Assumptions'!$D$17,Y$47&gt;=$D203,Y$47&lt;=EDATE($D203,'Summary&amp;Assumptions'!$G$32))*$B203+AND(Y$56&lt;'Summary&amp;Assumptions'!$J$31,Y$47&gt;=$FO203,Y$47&lt;=$FP203)*(('Summary&amp;Assumptions'!$H$25*$C203)*(1+'Summary&amp;Assumptions'!$J$29)^(Y$46-1))+AND(Y$56&lt;'Summary&amp;Assumptions'!$J$31,Y$47&gt;=$FQ203,Y$47&lt;=$FR203)*(('Summary&amp;Assumptions'!$H$25*$C203)*(1+'Summary&amp;Assumptions'!$J$29)^(Y$46-1))</f>
        <v>0</v>
      </c>
      <c r="U203" s="588">
        <f>AND(Z$55&gt;0,SUM($E203:T203)&lt;'Summary&amp;Assumptions'!$G$32*$B203,$D203&gt;='Summary&amp;Assumptions'!$D$17,Z$47&gt;=$D203,Z$47&lt;=EDATE($D203,'Summary&amp;Assumptions'!$G$32))*$B203+AND(Z$56&lt;'Summary&amp;Assumptions'!$J$31,Z$47&gt;=$FO203,Z$47&lt;=$FP203)*(('Summary&amp;Assumptions'!$H$25*$C203)*(1+'Summary&amp;Assumptions'!$J$29)^(Z$46-1))+AND(Z$56&lt;'Summary&amp;Assumptions'!$J$31,Z$47&gt;=$FQ203,Z$47&lt;=$FR203)*(('Summary&amp;Assumptions'!$H$25*$C203)*(1+'Summary&amp;Assumptions'!$J$29)^(Z$46-1))</f>
        <v>0</v>
      </c>
      <c r="V203" s="588">
        <f>AND(AA$55&gt;0,SUM($E203:U203)&lt;'Summary&amp;Assumptions'!$G$32*$B203,$D203&gt;='Summary&amp;Assumptions'!$D$17,AA$47&gt;=$D203,AA$47&lt;=EDATE($D203,'Summary&amp;Assumptions'!$G$32))*$B203+AND(AA$56&lt;'Summary&amp;Assumptions'!$J$31,AA$47&gt;=$FO203,AA$47&lt;=$FP203)*(('Summary&amp;Assumptions'!$H$25*$C203)*(1+'Summary&amp;Assumptions'!$J$29)^(AA$46-1))+AND(AA$56&lt;'Summary&amp;Assumptions'!$J$31,AA$47&gt;=$FQ203,AA$47&lt;=$FR203)*(('Summary&amp;Assumptions'!$H$25*$C203)*(1+'Summary&amp;Assumptions'!$J$29)^(AA$46-1))</f>
        <v>0</v>
      </c>
      <c r="W203" s="588">
        <f>AND(AB$55&gt;0,SUM($E203:V203)&lt;'Summary&amp;Assumptions'!$G$32*$B203,$D203&gt;='Summary&amp;Assumptions'!$D$17,AB$47&gt;=$D203,AB$47&lt;=EDATE($D203,'Summary&amp;Assumptions'!$G$32))*$B203+AND(AB$56&lt;'Summary&amp;Assumptions'!$J$31,AB$47&gt;=$FO203,AB$47&lt;=$FP203)*(('Summary&amp;Assumptions'!$H$25*$C203)*(1+'Summary&amp;Assumptions'!$J$29)^(AB$46-1))+AND(AB$56&lt;'Summary&amp;Assumptions'!$J$31,AB$47&gt;=$FQ203,AB$47&lt;=$FR203)*(('Summary&amp;Assumptions'!$H$25*$C203)*(1+'Summary&amp;Assumptions'!$J$29)^(AB$46-1))</f>
        <v>0</v>
      </c>
      <c r="X203" s="588">
        <f>AND(AC$55&gt;0,SUM($E203:W203)&lt;'Summary&amp;Assumptions'!$G$32*$B203,$D203&gt;='Summary&amp;Assumptions'!$D$17,AC$47&gt;=$D203,AC$47&lt;=EDATE($D203,'Summary&amp;Assumptions'!$G$32))*$B203+AND(AC$56&lt;'Summary&amp;Assumptions'!$J$31,AC$47&gt;=$FO203,AC$47&lt;=$FP203)*(('Summary&amp;Assumptions'!$H$25*$C203)*(1+'Summary&amp;Assumptions'!$J$29)^(AC$46-1))+AND(AC$56&lt;'Summary&amp;Assumptions'!$J$31,AC$47&gt;=$FQ203,AC$47&lt;=$FR203)*(('Summary&amp;Assumptions'!$H$25*$C203)*(1+'Summary&amp;Assumptions'!$J$29)^(AC$46-1))</f>
        <v>0</v>
      </c>
      <c r="Y203" s="588">
        <f>AND(AD$55&gt;0,SUM($E203:X203)&lt;'Summary&amp;Assumptions'!$G$32*$B203,$D203&gt;='Summary&amp;Assumptions'!$D$17,AD$47&gt;=$D203,AD$47&lt;=EDATE($D203,'Summary&amp;Assumptions'!$G$32))*$B203+AND(AD$56&lt;'Summary&amp;Assumptions'!$J$31,AD$47&gt;=$FO203,AD$47&lt;=$FP203)*(('Summary&amp;Assumptions'!$H$25*$C203)*(1+'Summary&amp;Assumptions'!$J$29)^(AD$46-1))+AND(AD$56&lt;'Summary&amp;Assumptions'!$J$31,AD$47&gt;=$FQ203,AD$47&lt;=$FR203)*(('Summary&amp;Assumptions'!$H$25*$C203)*(1+'Summary&amp;Assumptions'!$J$29)^(AD$46-1))</f>
        <v>0</v>
      </c>
      <c r="Z203" s="588">
        <f>AND(AE$55&gt;0,SUM($E203:Y203)&lt;'Summary&amp;Assumptions'!$G$32*$B203,$D203&gt;='Summary&amp;Assumptions'!$D$17,AE$47&gt;=$D203,AE$47&lt;=EDATE($D203,'Summary&amp;Assumptions'!$G$32))*$B203+AND(AE$56&lt;'Summary&amp;Assumptions'!$J$31,AE$47&gt;=$FO203,AE$47&lt;=$FP203)*(('Summary&amp;Assumptions'!$H$25*$C203)*(1+'Summary&amp;Assumptions'!$J$29)^(AE$46-1))+AND(AE$56&lt;'Summary&amp;Assumptions'!$J$31,AE$47&gt;=$FQ203,AE$47&lt;=$FR203)*(('Summary&amp;Assumptions'!$H$25*$C203)*(1+'Summary&amp;Assumptions'!$J$29)^(AE$46-1))</f>
        <v>0</v>
      </c>
      <c r="AA203" s="588">
        <f>AND(AF$55&gt;0,SUM($E203:Z203)&lt;'Summary&amp;Assumptions'!$G$32*$B203,$D203&gt;='Summary&amp;Assumptions'!$D$17,AF$47&gt;=$D203,AF$47&lt;=EDATE($D203,'Summary&amp;Assumptions'!$G$32))*$B203+AND(AF$56&lt;'Summary&amp;Assumptions'!$J$31,AF$47&gt;=$FO203,AF$47&lt;=$FP203)*(('Summary&amp;Assumptions'!$H$25*$C203)*(1+'Summary&amp;Assumptions'!$J$29)^(AF$46-1))+AND(AF$56&lt;'Summary&amp;Assumptions'!$J$31,AF$47&gt;=$FQ203,AF$47&lt;=$FR203)*(('Summary&amp;Assumptions'!$H$25*$C203)*(1+'Summary&amp;Assumptions'!$J$29)^(AF$46-1))</f>
        <v>0</v>
      </c>
      <c r="AB203" s="588">
        <f>AND(AG$55&gt;0,SUM($E203:AA203)&lt;'Summary&amp;Assumptions'!$G$32*$B203,$D203&gt;='Summary&amp;Assumptions'!$D$17,AG$47&gt;=$D203,AG$47&lt;=EDATE($D203,'Summary&amp;Assumptions'!$G$32))*$B203+AND(AG$56&lt;'Summary&amp;Assumptions'!$J$31,AG$47&gt;=$FO203,AG$47&lt;=$FP203)*(('Summary&amp;Assumptions'!$H$25*$C203)*(1+'Summary&amp;Assumptions'!$J$29)^(AG$46-1))+AND(AG$56&lt;'Summary&amp;Assumptions'!$J$31,AG$47&gt;=$FQ203,AG$47&lt;=$FR203)*(('Summary&amp;Assumptions'!$H$25*$C203)*(1+'Summary&amp;Assumptions'!$J$29)^(AG$46-1))</f>
        <v>0</v>
      </c>
      <c r="AC203" s="588">
        <f>AND(AH$55&gt;0,SUM($E203:AB203)&lt;'Summary&amp;Assumptions'!$G$32*$B203,$D203&gt;='Summary&amp;Assumptions'!$D$17,AH$47&gt;=$D203,AH$47&lt;=EDATE($D203,'Summary&amp;Assumptions'!$G$32))*$B203+AND(AH$56&lt;'Summary&amp;Assumptions'!$J$31,AH$47&gt;=$FO203,AH$47&lt;=$FP203)*(('Summary&amp;Assumptions'!$H$25*$C203)*(1+'Summary&amp;Assumptions'!$J$29)^(AH$46-1))+AND(AH$56&lt;'Summary&amp;Assumptions'!$J$31,AH$47&gt;=$FQ203,AH$47&lt;=$FR203)*(('Summary&amp;Assumptions'!$H$25*$C203)*(1+'Summary&amp;Assumptions'!$J$29)^(AH$46-1))</f>
        <v>0</v>
      </c>
      <c r="AD203" s="588">
        <f>AND(AI$55&gt;0,SUM($E203:AC203)&lt;'Summary&amp;Assumptions'!$G$32*$B203,$D203&gt;='Summary&amp;Assumptions'!$D$17,AI$47&gt;=$D203,AI$47&lt;=EDATE($D203,'Summary&amp;Assumptions'!$G$32))*$B203+AND(AI$56&lt;'Summary&amp;Assumptions'!$J$31,AI$47&gt;=$FO203,AI$47&lt;=$FP203)*(('Summary&amp;Assumptions'!$H$25*$C203)*(1+'Summary&amp;Assumptions'!$J$29)^(AI$46-1))+AND(AI$56&lt;'Summary&amp;Assumptions'!$J$31,AI$47&gt;=$FQ203,AI$47&lt;=$FR203)*(('Summary&amp;Assumptions'!$H$25*$C203)*(1+'Summary&amp;Assumptions'!$J$29)^(AI$46-1))</f>
        <v>0</v>
      </c>
      <c r="AE203" s="588">
        <f>AND(AJ$55&gt;0,SUM($E203:AD203)&lt;'Summary&amp;Assumptions'!$G$32*$B203,$D203&gt;='Summary&amp;Assumptions'!$D$17,AJ$47&gt;=$D203,AJ$47&lt;=EDATE($D203,'Summary&amp;Assumptions'!$G$32))*$B203+AND(AJ$56&lt;'Summary&amp;Assumptions'!$J$31,AJ$47&gt;=$FO203,AJ$47&lt;=$FP203)*(('Summary&amp;Assumptions'!$H$25*$C203)*(1+'Summary&amp;Assumptions'!$J$29)^(AJ$46-1))+AND(AJ$56&lt;'Summary&amp;Assumptions'!$J$31,AJ$47&gt;=$FQ203,AJ$47&lt;=$FR203)*(('Summary&amp;Assumptions'!$H$25*$C203)*(1+'Summary&amp;Assumptions'!$J$29)^(AJ$46-1))</f>
        <v>0</v>
      </c>
      <c r="AF203" s="588">
        <f>AND(AK$55&gt;0,SUM($E203:AE203)&lt;'Summary&amp;Assumptions'!$G$32*$B203,$D203&gt;='Summary&amp;Assumptions'!$D$17,AK$47&gt;=$D203,AK$47&lt;=EDATE($D203,'Summary&amp;Assumptions'!$G$32))*$B203+AND(AK$56&lt;'Summary&amp;Assumptions'!$J$31,AK$47&gt;=$FO203,AK$47&lt;=$FP203)*(('Summary&amp;Assumptions'!$H$25*$C203)*(1+'Summary&amp;Assumptions'!$J$29)^(AK$46-1))+AND(AK$56&lt;'Summary&amp;Assumptions'!$J$31,AK$47&gt;=$FQ203,AK$47&lt;=$FR203)*(('Summary&amp;Assumptions'!$H$25*$C203)*(1+'Summary&amp;Assumptions'!$J$29)^(AK$46-1))</f>
        <v>0</v>
      </c>
      <c r="AG203" s="588">
        <f>AND(AL$55&gt;0,SUM($E203:AF203)&lt;'Summary&amp;Assumptions'!$G$32*$B203,$D203&gt;='Summary&amp;Assumptions'!$D$17,AL$47&gt;=$D203,AL$47&lt;=EDATE($D203,'Summary&amp;Assumptions'!$G$32))*$B203+AND(AL$56&lt;'Summary&amp;Assumptions'!$J$31,AL$47&gt;=$FO203,AL$47&lt;=$FP203)*(('Summary&amp;Assumptions'!$H$25*$C203)*(1+'Summary&amp;Assumptions'!$J$29)^(AL$46-1))+AND(AL$56&lt;'Summary&amp;Assumptions'!$J$31,AL$47&gt;=$FQ203,AL$47&lt;=$FR203)*(('Summary&amp;Assumptions'!$H$25*$C203)*(1+'Summary&amp;Assumptions'!$J$29)^(AL$46-1))</f>
        <v>0</v>
      </c>
      <c r="AH203" s="588">
        <f>AND(AM$55&gt;0,SUM($E203:AG203)&lt;'Summary&amp;Assumptions'!$G$32*$B203,$D203&gt;='Summary&amp;Assumptions'!$D$17,AM$47&gt;=$D203,AM$47&lt;=EDATE($D203,'Summary&amp;Assumptions'!$G$32))*$B203+AND(AM$56&lt;'Summary&amp;Assumptions'!$J$31,AM$47&gt;=$FO203,AM$47&lt;=$FP203)*(('Summary&amp;Assumptions'!$H$25*$C203)*(1+'Summary&amp;Assumptions'!$J$29)^(AM$46-1))+AND(AM$56&lt;'Summary&amp;Assumptions'!$J$31,AM$47&gt;=$FQ203,AM$47&lt;=$FR203)*(('Summary&amp;Assumptions'!$H$25*$C203)*(1+'Summary&amp;Assumptions'!$J$29)^(AM$46-1))</f>
        <v>0</v>
      </c>
      <c r="AI203" s="588">
        <f>AND(AN$55&gt;0,SUM($E203:AH203)&lt;'Summary&amp;Assumptions'!$G$32*$B203,$D203&gt;='Summary&amp;Assumptions'!$D$17,AN$47&gt;=$D203,AN$47&lt;=EDATE($D203,'Summary&amp;Assumptions'!$G$32))*$B203+AND(AN$56&lt;'Summary&amp;Assumptions'!$J$31,AN$47&gt;=$FO203,AN$47&lt;=$FP203)*(('Summary&amp;Assumptions'!$H$25*$C203)*(1+'Summary&amp;Assumptions'!$J$29)^(AN$46-1))+AND(AN$56&lt;'Summary&amp;Assumptions'!$J$31,AN$47&gt;=$FQ203,AN$47&lt;=$FR203)*(('Summary&amp;Assumptions'!$H$25*$C203)*(1+'Summary&amp;Assumptions'!$J$29)^(AN$46-1))</f>
        <v>0</v>
      </c>
      <c r="AJ203" s="588">
        <f>AND(AO$55&gt;0,SUM($E203:AI203)&lt;'Summary&amp;Assumptions'!$G$32*$B203,$D203&gt;='Summary&amp;Assumptions'!$D$17,AO$47&gt;=$D203,AO$47&lt;=EDATE($D203,'Summary&amp;Assumptions'!$G$32))*$B203+AND(AO$56&lt;'Summary&amp;Assumptions'!$J$31,AO$47&gt;=$FO203,AO$47&lt;=$FP203)*(('Summary&amp;Assumptions'!$H$25*$C203)*(1+'Summary&amp;Assumptions'!$J$29)^(AO$46-1))+AND(AO$56&lt;'Summary&amp;Assumptions'!$J$31,AO$47&gt;=$FQ203,AO$47&lt;=$FR203)*(('Summary&amp;Assumptions'!$H$25*$C203)*(1+'Summary&amp;Assumptions'!$J$29)^(AO$46-1))</f>
        <v>0</v>
      </c>
      <c r="AK203" s="588">
        <f>AND(AP$55&gt;0,SUM($E203:AJ203)&lt;'Summary&amp;Assumptions'!$G$32*$B203,$D203&gt;='Summary&amp;Assumptions'!$D$17,AP$47&gt;=$D203,AP$47&lt;=EDATE($D203,'Summary&amp;Assumptions'!$G$32))*$B203+AND(AP$56&lt;'Summary&amp;Assumptions'!$J$31,AP$47&gt;=$FO203,AP$47&lt;=$FP203)*(('Summary&amp;Assumptions'!$H$25*$C203)*(1+'Summary&amp;Assumptions'!$J$29)^(AP$46-1))+AND(AP$56&lt;'Summary&amp;Assumptions'!$J$31,AP$47&gt;=$FQ203,AP$47&lt;=$FR203)*(('Summary&amp;Assumptions'!$H$25*$C203)*(1+'Summary&amp;Assumptions'!$J$29)^(AP$46-1))</f>
        <v>0</v>
      </c>
      <c r="AL203" s="588">
        <f>AND(AQ$55&gt;0,SUM($E203:AK203)&lt;'Summary&amp;Assumptions'!$G$32*$B203,$D203&gt;='Summary&amp;Assumptions'!$D$17,AQ$47&gt;=$D203,AQ$47&lt;=EDATE($D203,'Summary&amp;Assumptions'!$G$32))*$B203+AND(AQ$56&lt;'Summary&amp;Assumptions'!$J$31,AQ$47&gt;=$FO203,AQ$47&lt;=$FP203)*(('Summary&amp;Assumptions'!$H$25*$C203)*(1+'Summary&amp;Assumptions'!$J$29)^(AQ$46-1))+AND(AQ$56&lt;'Summary&amp;Assumptions'!$J$31,AQ$47&gt;=$FQ203,AQ$47&lt;=$FR203)*(('Summary&amp;Assumptions'!$H$25*$C203)*(1+'Summary&amp;Assumptions'!$J$29)^(AQ$46-1))</f>
        <v>0</v>
      </c>
      <c r="AM203" s="588">
        <f>AND(AR$55&gt;0,SUM($E203:AL203)&lt;'Summary&amp;Assumptions'!$G$32*$B203,$D203&gt;='Summary&amp;Assumptions'!$D$17,AR$47&gt;=$D203,AR$47&lt;=EDATE($D203,'Summary&amp;Assumptions'!$G$32))*$B203+AND(AR$56&lt;'Summary&amp;Assumptions'!$J$31,AR$47&gt;=$FO203,AR$47&lt;=$FP203)*(('Summary&amp;Assumptions'!$H$25*$C203)*(1+'Summary&amp;Assumptions'!$J$29)^(AR$46-1))+AND(AR$56&lt;'Summary&amp;Assumptions'!$J$31,AR$47&gt;=$FQ203,AR$47&lt;=$FR203)*(('Summary&amp;Assumptions'!$H$25*$C203)*(1+'Summary&amp;Assumptions'!$J$29)^(AR$46-1))</f>
        <v>0</v>
      </c>
      <c r="AN203" s="588">
        <f>AND(AS$55&gt;0,SUM($E203:AM203)&lt;'Summary&amp;Assumptions'!$G$32*$B203,$D203&gt;='Summary&amp;Assumptions'!$D$17,AS$47&gt;=$D203,AS$47&lt;=EDATE($D203,'Summary&amp;Assumptions'!$G$32))*$B203+AND(AS$56&lt;'Summary&amp;Assumptions'!$J$31,AS$47&gt;=$FO203,AS$47&lt;=$FP203)*(('Summary&amp;Assumptions'!$H$25*$C203)*(1+'Summary&amp;Assumptions'!$J$29)^(AS$46-1))+AND(AS$56&lt;'Summary&amp;Assumptions'!$J$31,AS$47&gt;=$FQ203,AS$47&lt;=$FR203)*(('Summary&amp;Assumptions'!$H$25*$C203)*(1+'Summary&amp;Assumptions'!$J$29)^(AS$46-1))</f>
        <v>0</v>
      </c>
      <c r="AO203" s="588">
        <f>AND(AT$55&gt;0,SUM($E203:AN203)&lt;'Summary&amp;Assumptions'!$G$32*$B203,$D203&gt;='Summary&amp;Assumptions'!$D$17,AT$47&gt;=$D203,AT$47&lt;=EDATE($D203,'Summary&amp;Assumptions'!$G$32))*$B203+AND(AT$56&lt;'Summary&amp;Assumptions'!$J$31,AT$47&gt;=$FO203,AT$47&lt;=$FP203)*(('Summary&amp;Assumptions'!$H$25*$C203)*(1+'Summary&amp;Assumptions'!$J$29)^(AT$46-1))+AND(AT$56&lt;'Summary&amp;Assumptions'!$J$31,AT$47&gt;=$FQ203,AT$47&lt;=$FR203)*(('Summary&amp;Assumptions'!$H$25*$C203)*(1+'Summary&amp;Assumptions'!$J$29)^(AT$46-1))</f>
        <v>0</v>
      </c>
      <c r="AP203" s="588">
        <f>AND(AU$55&gt;0,SUM($E203:AO203)&lt;'Summary&amp;Assumptions'!$G$32*$B203,$D203&gt;='Summary&amp;Assumptions'!$D$17,AU$47&gt;=$D203,AU$47&lt;=EDATE($D203,'Summary&amp;Assumptions'!$G$32))*$B203+AND(AU$56&lt;'Summary&amp;Assumptions'!$J$31,AU$47&gt;=$FO203,AU$47&lt;=$FP203)*(('Summary&amp;Assumptions'!$H$25*$C203)*(1+'Summary&amp;Assumptions'!$J$29)^(AU$46-1))+AND(AU$56&lt;'Summary&amp;Assumptions'!$J$31,AU$47&gt;=$FQ203,AU$47&lt;=$FR203)*(('Summary&amp;Assumptions'!$H$25*$C203)*(1+'Summary&amp;Assumptions'!$J$29)^(AU$46-1))</f>
        <v>0</v>
      </c>
      <c r="AQ203" s="588">
        <f>AND(AV$55&gt;0,SUM($E203:AP203)&lt;'Summary&amp;Assumptions'!$G$32*$B203,$D203&gt;='Summary&amp;Assumptions'!$D$17,AV$47&gt;=$D203,AV$47&lt;=EDATE($D203,'Summary&amp;Assumptions'!$G$32))*$B203+AND(AV$56&lt;'Summary&amp;Assumptions'!$J$31,AV$47&gt;=$FO203,AV$47&lt;=$FP203)*(('Summary&amp;Assumptions'!$H$25*$C203)*(1+'Summary&amp;Assumptions'!$J$29)^(AV$46-1))+AND(AV$56&lt;'Summary&amp;Assumptions'!$J$31,AV$47&gt;=$FQ203,AV$47&lt;=$FR203)*(('Summary&amp;Assumptions'!$H$25*$C203)*(1+'Summary&amp;Assumptions'!$J$29)^(AV$46-1))</f>
        <v>0</v>
      </c>
      <c r="AR203" s="588">
        <f>AND(AW$55&gt;0,SUM($E203:AQ203)&lt;'Summary&amp;Assumptions'!$G$32*$B203,$D203&gt;='Summary&amp;Assumptions'!$D$17,AW$47&gt;=$D203,AW$47&lt;=EDATE($D203,'Summary&amp;Assumptions'!$G$32))*$B203+AND(AW$56&lt;'Summary&amp;Assumptions'!$J$31,AW$47&gt;=$FO203,AW$47&lt;=$FP203)*(('Summary&amp;Assumptions'!$H$25*$C203)*(1+'Summary&amp;Assumptions'!$J$29)^(AW$46-1))+AND(AW$56&lt;'Summary&amp;Assumptions'!$J$31,AW$47&gt;=$FQ203,AW$47&lt;=$FR203)*(('Summary&amp;Assumptions'!$H$25*$C203)*(1+'Summary&amp;Assumptions'!$J$29)^(AW$46-1))</f>
        <v>0</v>
      </c>
      <c r="AS203" s="588">
        <f>AND(AX$55&gt;0,SUM($E203:AR203)&lt;'Summary&amp;Assumptions'!$G$32*$B203,$D203&gt;='Summary&amp;Assumptions'!$D$17,AX$47&gt;=$D203,AX$47&lt;=EDATE($D203,'Summary&amp;Assumptions'!$G$32))*$B203+AND(AX$56&lt;'Summary&amp;Assumptions'!$J$31,AX$47&gt;=$FO203,AX$47&lt;=$FP203)*(('Summary&amp;Assumptions'!$H$25*$C203)*(1+'Summary&amp;Assumptions'!$J$29)^(AX$46-1))+AND(AX$56&lt;'Summary&amp;Assumptions'!$J$31,AX$47&gt;=$FQ203,AX$47&lt;=$FR203)*(('Summary&amp;Assumptions'!$H$25*$C203)*(1+'Summary&amp;Assumptions'!$J$29)^(AX$46-1))</f>
        <v>0</v>
      </c>
      <c r="AT203" s="588">
        <f>AND(AY$55&gt;0,SUM($E203:AS203)&lt;'Summary&amp;Assumptions'!$G$32*$B203,$D203&gt;='Summary&amp;Assumptions'!$D$17,AY$47&gt;=$D203,AY$47&lt;=EDATE($D203,'Summary&amp;Assumptions'!$G$32))*$B203+AND(AY$56&lt;'Summary&amp;Assumptions'!$J$31,AY$47&gt;=$FO203,AY$47&lt;=$FP203)*(('Summary&amp;Assumptions'!$H$25*$C203)*(1+'Summary&amp;Assumptions'!$J$29)^(AY$46-1))+AND(AY$56&lt;'Summary&amp;Assumptions'!$J$31,AY$47&gt;=$FQ203,AY$47&lt;=$FR203)*(('Summary&amp;Assumptions'!$H$25*$C203)*(1+'Summary&amp;Assumptions'!$J$29)^(AY$46-1))</f>
        <v>0</v>
      </c>
      <c r="AU203" s="588">
        <f>AND(AZ$55&gt;0,SUM($E203:AT203)&lt;'Summary&amp;Assumptions'!$G$32*$B203,$D203&gt;='Summary&amp;Assumptions'!$D$17,AZ$47&gt;=$D203,AZ$47&lt;=EDATE($D203,'Summary&amp;Assumptions'!$G$32))*$B203+AND(AZ$56&lt;'Summary&amp;Assumptions'!$J$31,AZ$47&gt;=$FO203,AZ$47&lt;=$FP203)*(('Summary&amp;Assumptions'!$H$25*$C203)*(1+'Summary&amp;Assumptions'!$J$29)^(AZ$46-1))+AND(AZ$56&lt;'Summary&amp;Assumptions'!$J$31,AZ$47&gt;=$FQ203,AZ$47&lt;=$FR203)*(('Summary&amp;Assumptions'!$H$25*$C203)*(1+'Summary&amp;Assumptions'!$J$29)^(AZ$46-1))</f>
        <v>0</v>
      </c>
      <c r="AV203" s="588">
        <f>AND(BA$55&gt;0,SUM($E203:AU203)&lt;'Summary&amp;Assumptions'!$G$32*$B203,$D203&gt;='Summary&amp;Assumptions'!$D$17,BA$47&gt;=$D203,BA$47&lt;=EDATE($D203,'Summary&amp;Assumptions'!$G$32))*$B203+AND(BA$56&lt;'Summary&amp;Assumptions'!$J$31,BA$47&gt;=$FO203,BA$47&lt;=$FP203)*(('Summary&amp;Assumptions'!$H$25*$C203)*(1+'Summary&amp;Assumptions'!$J$29)^(BA$46-1))+AND(BA$56&lt;'Summary&amp;Assumptions'!$J$31,BA$47&gt;=$FQ203,BA$47&lt;=$FR203)*(('Summary&amp;Assumptions'!$H$25*$C203)*(1+'Summary&amp;Assumptions'!$J$29)^(BA$46-1))</f>
        <v>0</v>
      </c>
      <c r="AW203" s="588">
        <f>AND(BB$55&gt;0,SUM($E203:AV203)&lt;'Summary&amp;Assumptions'!$G$32*$B203,$D203&gt;='Summary&amp;Assumptions'!$D$17,BB$47&gt;=$D203,BB$47&lt;=EDATE($D203,'Summary&amp;Assumptions'!$G$32))*$B203+AND(BB$56&lt;'Summary&amp;Assumptions'!$J$31,BB$47&gt;=$FO203,BB$47&lt;=$FP203)*(('Summary&amp;Assumptions'!$H$25*$C203)*(1+'Summary&amp;Assumptions'!$J$29)^(BB$46-1))+AND(BB$56&lt;'Summary&amp;Assumptions'!$J$31,BB$47&gt;=$FQ203,BB$47&lt;=$FR203)*(('Summary&amp;Assumptions'!$H$25*$C203)*(1+'Summary&amp;Assumptions'!$J$29)^(BB$46-1))</f>
        <v>0</v>
      </c>
      <c r="AX203" s="588">
        <f>AND(BC$55&gt;0,SUM($E203:AW203)&lt;'Summary&amp;Assumptions'!$G$32*$B203,$D203&gt;='Summary&amp;Assumptions'!$D$17,BC$47&gt;=$D203,BC$47&lt;=EDATE($D203,'Summary&amp;Assumptions'!$G$32))*$B203+AND(BC$56&lt;'Summary&amp;Assumptions'!$J$31,BC$47&gt;=$FO203,BC$47&lt;=$FP203)*(('Summary&amp;Assumptions'!$H$25*$C203)*(1+'Summary&amp;Assumptions'!$J$29)^(BC$46-1))+AND(BC$56&lt;'Summary&amp;Assumptions'!$J$31,BC$47&gt;=$FQ203,BC$47&lt;=$FR203)*(('Summary&amp;Assumptions'!$H$25*$C203)*(1+'Summary&amp;Assumptions'!$J$29)^(BC$46-1))</f>
        <v>0</v>
      </c>
      <c r="AY203" s="588">
        <f>AND(BD$55&gt;0,SUM($E203:AX203)&lt;'Summary&amp;Assumptions'!$G$32*$B203,$D203&gt;='Summary&amp;Assumptions'!$D$17,BD$47&gt;=$D203,BD$47&lt;=EDATE($D203,'Summary&amp;Assumptions'!$G$32))*$B203+AND(BD$56&lt;'Summary&amp;Assumptions'!$J$31,BD$47&gt;=$FO203,BD$47&lt;=$FP203)*(('Summary&amp;Assumptions'!$H$25*$C203)*(1+'Summary&amp;Assumptions'!$J$29)^(BD$46-1))+AND(BD$56&lt;'Summary&amp;Assumptions'!$J$31,BD$47&gt;=$FQ203,BD$47&lt;=$FR203)*(('Summary&amp;Assumptions'!$H$25*$C203)*(1+'Summary&amp;Assumptions'!$J$29)^(BD$46-1))</f>
        <v>0</v>
      </c>
      <c r="AZ203" s="588">
        <f>AND(BE$55&gt;0,SUM($E203:AY203)&lt;'Summary&amp;Assumptions'!$G$32*$B203,$D203&gt;='Summary&amp;Assumptions'!$D$17,BE$47&gt;=$D203,BE$47&lt;=EDATE($D203,'Summary&amp;Assumptions'!$G$32))*$B203+AND(BE$56&lt;'Summary&amp;Assumptions'!$J$31,BE$47&gt;=$FO203,BE$47&lt;=$FP203)*(('Summary&amp;Assumptions'!$H$25*$C203)*(1+'Summary&amp;Assumptions'!$J$29)^(BE$46-1))+AND(BE$56&lt;'Summary&amp;Assumptions'!$J$31,BE$47&gt;=$FQ203,BE$47&lt;=$FR203)*(('Summary&amp;Assumptions'!$H$25*$C203)*(1+'Summary&amp;Assumptions'!$J$29)^(BE$46-1))</f>
        <v>0</v>
      </c>
      <c r="BA203" s="588">
        <f>AND(BF$55&gt;0,SUM($E203:AZ203)&lt;'Summary&amp;Assumptions'!$G$32*$B203,$D203&gt;='Summary&amp;Assumptions'!$D$17,BF$47&gt;=$D203,BF$47&lt;=EDATE($D203,'Summary&amp;Assumptions'!$G$32))*$B203+AND(BF$56&lt;'Summary&amp;Assumptions'!$J$31,BF$47&gt;=$FO203,BF$47&lt;=$FP203)*(('Summary&amp;Assumptions'!$H$25*$C203)*(1+'Summary&amp;Assumptions'!$J$29)^(BF$46-1))+AND(BF$56&lt;'Summary&amp;Assumptions'!$J$31,BF$47&gt;=$FQ203,BF$47&lt;=$FR203)*(('Summary&amp;Assumptions'!$H$25*$C203)*(1+'Summary&amp;Assumptions'!$J$29)^(BF$46-1))</f>
        <v>0</v>
      </c>
      <c r="BB203" s="588">
        <f>AND(BG$55&gt;0,SUM($E203:BA203)&lt;'Summary&amp;Assumptions'!$G$32*$B203,$D203&gt;='Summary&amp;Assumptions'!$D$17,BG$47&gt;=$D203,BG$47&lt;=EDATE($D203,'Summary&amp;Assumptions'!$G$32))*$B203+AND(BG$56&lt;'Summary&amp;Assumptions'!$J$31,BG$47&gt;=$FO203,BG$47&lt;=$FP203)*(('Summary&amp;Assumptions'!$H$25*$C203)*(1+'Summary&amp;Assumptions'!$J$29)^(BG$46-1))+AND(BG$56&lt;'Summary&amp;Assumptions'!$J$31,BG$47&gt;=$FQ203,BG$47&lt;=$FR203)*(('Summary&amp;Assumptions'!$H$25*$C203)*(1+'Summary&amp;Assumptions'!$J$29)^(BG$46-1))</f>
        <v>0</v>
      </c>
      <c r="BC203" s="588">
        <f>AND(BH$55&gt;0,SUM($E203:BB203)&lt;'Summary&amp;Assumptions'!$G$32*$B203,$D203&gt;='Summary&amp;Assumptions'!$D$17,BH$47&gt;=$D203,BH$47&lt;=EDATE($D203,'Summary&amp;Assumptions'!$G$32))*$B203+AND(BH$56&lt;'Summary&amp;Assumptions'!$J$31,BH$47&gt;=$FO203,BH$47&lt;=$FP203)*(('Summary&amp;Assumptions'!$H$25*$C203)*(1+'Summary&amp;Assumptions'!$J$29)^(BH$46-1))+AND(BH$56&lt;'Summary&amp;Assumptions'!$J$31,BH$47&gt;=$FQ203,BH$47&lt;=$FR203)*(('Summary&amp;Assumptions'!$H$25*$C203)*(1+'Summary&amp;Assumptions'!$J$29)^(BH$46-1))</f>
        <v>0</v>
      </c>
      <c r="BD203" s="588">
        <f>AND(BI$55&gt;0,SUM($E203:BC203)&lt;'Summary&amp;Assumptions'!$G$32*$B203,$D203&gt;='Summary&amp;Assumptions'!$D$17,BI$47&gt;=$D203,BI$47&lt;=EDATE($D203,'Summary&amp;Assumptions'!$G$32))*$B203+AND(BI$56&lt;'Summary&amp;Assumptions'!$J$31,BI$47&gt;=$FO203,BI$47&lt;=$FP203)*(('Summary&amp;Assumptions'!$H$25*$C203)*(1+'Summary&amp;Assumptions'!$J$29)^(BI$46-1))+AND(BI$56&lt;'Summary&amp;Assumptions'!$J$31,BI$47&gt;=$FQ203,BI$47&lt;=$FR203)*(('Summary&amp;Assumptions'!$H$25*$C203)*(1+'Summary&amp;Assumptions'!$J$29)^(BI$46-1))</f>
        <v>0</v>
      </c>
      <c r="BE203" s="588">
        <f>AND(BJ$55&gt;0,SUM($E203:BD203)&lt;'Summary&amp;Assumptions'!$G$32*$B203,$D203&gt;='Summary&amp;Assumptions'!$D$17,BJ$47&gt;=$D203,BJ$47&lt;=EDATE($D203,'Summary&amp;Assumptions'!$G$32))*$B203+AND(BJ$56&lt;'Summary&amp;Assumptions'!$J$31,BJ$47&gt;=$FO203,BJ$47&lt;=$FP203)*(('Summary&amp;Assumptions'!$H$25*$C203)*(1+'Summary&amp;Assumptions'!$J$29)^(BJ$46-1))+AND(BJ$56&lt;'Summary&amp;Assumptions'!$J$31,BJ$47&gt;=$FQ203,BJ$47&lt;=$FR203)*(('Summary&amp;Assumptions'!$H$25*$C203)*(1+'Summary&amp;Assumptions'!$J$29)^(BJ$46-1))</f>
        <v>0</v>
      </c>
      <c r="BF203" s="588">
        <f>AND(BK$55&gt;0,SUM($E203:BE203)&lt;'Summary&amp;Assumptions'!$G$32*$B203,$D203&gt;='Summary&amp;Assumptions'!$D$17,BK$47&gt;=$D203,BK$47&lt;=EDATE($D203,'Summary&amp;Assumptions'!$G$32))*$B203+AND(BK$56&lt;'Summary&amp;Assumptions'!$J$31,BK$47&gt;=$FO203,BK$47&lt;=$FP203)*(('Summary&amp;Assumptions'!$H$25*$C203)*(1+'Summary&amp;Assumptions'!$J$29)^(BK$46-1))+AND(BK$56&lt;'Summary&amp;Assumptions'!$J$31,BK$47&gt;=$FQ203,BK$47&lt;=$FR203)*(('Summary&amp;Assumptions'!$H$25*$C203)*(1+'Summary&amp;Assumptions'!$J$29)^(BK$46-1))</f>
        <v>0</v>
      </c>
      <c r="BG203" s="588">
        <f>AND(BL$55&gt;0,SUM($E203:BF203)&lt;'Summary&amp;Assumptions'!$G$32*$B203,$D203&gt;='Summary&amp;Assumptions'!$D$17,BL$47&gt;=$D203,BL$47&lt;=EDATE($D203,'Summary&amp;Assumptions'!$G$32))*$B203+AND(BL$56&lt;'Summary&amp;Assumptions'!$J$31,BL$47&gt;=$FO203,BL$47&lt;=$FP203)*(('Summary&amp;Assumptions'!$H$25*$C203)*(1+'Summary&amp;Assumptions'!$J$29)^(BL$46-1))+AND(BL$56&lt;'Summary&amp;Assumptions'!$J$31,BL$47&gt;=$FQ203,BL$47&lt;=$FR203)*(('Summary&amp;Assumptions'!$H$25*$C203)*(1+'Summary&amp;Assumptions'!$J$29)^(BL$46-1))</f>
        <v>0</v>
      </c>
      <c r="BH203" s="588">
        <f>AND(BM$55&gt;0,SUM($E203:BG203)&lt;'Summary&amp;Assumptions'!$G$32*$B203,$D203&gt;='Summary&amp;Assumptions'!$D$17,BM$47&gt;=$D203,BM$47&lt;=EDATE($D203,'Summary&amp;Assumptions'!$G$32))*$B203+AND(BM$56&lt;'Summary&amp;Assumptions'!$J$31,BM$47&gt;=$FO203,BM$47&lt;=$FP203)*(('Summary&amp;Assumptions'!$H$25*$C203)*(1+'Summary&amp;Assumptions'!$J$29)^(BM$46-1))+AND(BM$56&lt;'Summary&amp;Assumptions'!$J$31,BM$47&gt;=$FQ203,BM$47&lt;=$FR203)*(('Summary&amp;Assumptions'!$H$25*$C203)*(1+'Summary&amp;Assumptions'!$J$29)^(BM$46-1))</f>
        <v>0</v>
      </c>
      <c r="BI203" s="588">
        <f>AND(BN$55&gt;0,SUM($E203:BH203)&lt;'Summary&amp;Assumptions'!$G$32*$B203,$D203&gt;='Summary&amp;Assumptions'!$D$17,BN$47&gt;=$D203,BN$47&lt;=EDATE($D203,'Summary&amp;Assumptions'!$G$32))*$B203+AND(BN$56&lt;'Summary&amp;Assumptions'!$J$31,BN$47&gt;=$FO203,BN$47&lt;=$FP203)*(('Summary&amp;Assumptions'!$H$25*$C203)*(1+'Summary&amp;Assumptions'!$J$29)^(BN$46-1))+AND(BN$56&lt;'Summary&amp;Assumptions'!$J$31,BN$47&gt;=$FQ203,BN$47&lt;=$FR203)*(('Summary&amp;Assumptions'!$H$25*$C203)*(1+'Summary&amp;Assumptions'!$J$29)^(BN$46-1))</f>
        <v>0</v>
      </c>
      <c r="BJ203" s="588">
        <f>AND(BO$55&gt;0,SUM($E203:BI203)&lt;'Summary&amp;Assumptions'!$G$32*$B203,$D203&gt;='Summary&amp;Assumptions'!$D$17,BO$47&gt;=$D203,BO$47&lt;=EDATE($D203,'Summary&amp;Assumptions'!$G$32))*$B203+AND(BO$56&lt;'Summary&amp;Assumptions'!$J$31,BO$47&gt;=$FO203,BO$47&lt;=$FP203)*(('Summary&amp;Assumptions'!$H$25*$C203)*(1+'Summary&amp;Assumptions'!$J$29)^(BO$46-1))+AND(BO$56&lt;'Summary&amp;Assumptions'!$J$31,BO$47&gt;=$FQ203,BO$47&lt;=$FR203)*(('Summary&amp;Assumptions'!$H$25*$C203)*(1+'Summary&amp;Assumptions'!$J$29)^(BO$46-1))</f>
        <v>0</v>
      </c>
      <c r="BK203" s="588">
        <f>AND(BP$55&gt;0,SUM($E203:BJ203)&lt;'Summary&amp;Assumptions'!$G$32*$B203,$D203&gt;='Summary&amp;Assumptions'!$D$17,BP$47&gt;=$D203,BP$47&lt;=EDATE($D203,'Summary&amp;Assumptions'!$G$32))*$B203+AND(BP$56&lt;'Summary&amp;Assumptions'!$J$31,BP$47&gt;=$FO203,BP$47&lt;=$FP203)*(('Summary&amp;Assumptions'!$H$25*$C203)*(1+'Summary&amp;Assumptions'!$J$29)^(BP$46-1))+AND(BP$56&lt;'Summary&amp;Assumptions'!$J$31,BP$47&gt;=$FQ203,BP$47&lt;=$FR203)*(('Summary&amp;Assumptions'!$H$25*$C203)*(1+'Summary&amp;Assumptions'!$J$29)^(BP$46-1))</f>
        <v>0</v>
      </c>
      <c r="BL203" s="588">
        <f>AND(BQ$55&gt;0,SUM($E203:BK203)&lt;'Summary&amp;Assumptions'!$G$32*$B203,$D203&gt;='Summary&amp;Assumptions'!$D$17,BQ$47&gt;=$D203,BQ$47&lt;=EDATE($D203,'Summary&amp;Assumptions'!$G$32))*$B203+AND(BQ$56&lt;'Summary&amp;Assumptions'!$J$31,BQ$47&gt;=$FO203,BQ$47&lt;=$FP203)*(('Summary&amp;Assumptions'!$H$25*$C203)*(1+'Summary&amp;Assumptions'!$J$29)^(BQ$46-1))+AND(BQ$56&lt;'Summary&amp;Assumptions'!$J$31,BQ$47&gt;=$FQ203,BQ$47&lt;=$FR203)*(('Summary&amp;Assumptions'!$H$25*$C203)*(1+'Summary&amp;Assumptions'!$J$29)^(BQ$46-1))</f>
        <v>0</v>
      </c>
      <c r="BM203" s="588">
        <f>AND(BR$55&gt;0,SUM($E203:BL203)&lt;'Summary&amp;Assumptions'!$G$32*$B203,$D203&gt;='Summary&amp;Assumptions'!$D$17,BR$47&gt;=$D203,BR$47&lt;=EDATE($D203,'Summary&amp;Assumptions'!$G$32))*$B203+AND(BR$56&lt;'Summary&amp;Assumptions'!$J$31,BR$47&gt;=$FO203,BR$47&lt;=$FP203)*(('Summary&amp;Assumptions'!$H$25*$C203)*(1+'Summary&amp;Assumptions'!$J$29)^(BR$46-1))+AND(BR$56&lt;'Summary&amp;Assumptions'!$J$31,BR$47&gt;=$FQ203,BR$47&lt;=$FR203)*(('Summary&amp;Assumptions'!$H$25*$C203)*(1+'Summary&amp;Assumptions'!$J$29)^(BR$46-1))</f>
        <v>0</v>
      </c>
      <c r="BN203" s="588">
        <f>AND(BS$55&gt;0,SUM($E203:BM203)&lt;'Summary&amp;Assumptions'!$G$32*$B203,$D203&gt;='Summary&amp;Assumptions'!$D$17,BS$47&gt;=$D203,BS$47&lt;=EDATE($D203,'Summary&amp;Assumptions'!$G$32))*$B203+AND(BS$56&lt;'Summary&amp;Assumptions'!$J$31,BS$47&gt;=$FO203,BS$47&lt;=$FP203)*(('Summary&amp;Assumptions'!$H$25*$C203)*(1+'Summary&amp;Assumptions'!$J$29)^(BS$46-1))+AND(BS$56&lt;'Summary&amp;Assumptions'!$J$31,BS$47&gt;=$FQ203,BS$47&lt;=$FR203)*(('Summary&amp;Assumptions'!$H$25*$C203)*(1+'Summary&amp;Assumptions'!$J$29)^(BS$46-1))</f>
        <v>0</v>
      </c>
      <c r="BO203" s="588">
        <f>AND(BT$55&gt;0,SUM($E203:BN203)&lt;'Summary&amp;Assumptions'!$G$32*$B203,$D203&gt;='Summary&amp;Assumptions'!$D$17,BT$47&gt;=$D203,BT$47&lt;=EDATE($D203,'Summary&amp;Assumptions'!$G$32))*$B203+AND(BT$56&lt;'Summary&amp;Assumptions'!$J$31,BT$47&gt;=$FO203,BT$47&lt;=$FP203)*(('Summary&amp;Assumptions'!$H$25*$C203)*(1+'Summary&amp;Assumptions'!$J$29)^(BT$46-1))+AND(BT$56&lt;'Summary&amp;Assumptions'!$J$31,BT$47&gt;=$FQ203,BT$47&lt;=$FR203)*(('Summary&amp;Assumptions'!$H$25*$C203)*(1+'Summary&amp;Assumptions'!$J$29)^(BT$46-1))</f>
        <v>0</v>
      </c>
      <c r="BP203" s="588">
        <f>AND(BU$55&gt;0,SUM($E203:BO203)&lt;'Summary&amp;Assumptions'!$G$32*$B203,$D203&gt;='Summary&amp;Assumptions'!$D$17,BU$47&gt;=$D203,BU$47&lt;=EDATE($D203,'Summary&amp;Assumptions'!$G$32))*$B203+AND(BU$56&lt;'Summary&amp;Assumptions'!$J$31,BU$47&gt;=$FO203,BU$47&lt;=$FP203)*(('Summary&amp;Assumptions'!$H$25*$C203)*(1+'Summary&amp;Assumptions'!$J$29)^(BU$46-1))+AND(BU$56&lt;'Summary&amp;Assumptions'!$J$31,BU$47&gt;=$FQ203,BU$47&lt;=$FR203)*(('Summary&amp;Assumptions'!$H$25*$C203)*(1+'Summary&amp;Assumptions'!$J$29)^(BU$46-1))</f>
        <v>0</v>
      </c>
      <c r="BQ203" s="588">
        <f>AND(BV$55&gt;0,SUM($E203:BP203)&lt;'Summary&amp;Assumptions'!$G$32*$B203,$D203&gt;='Summary&amp;Assumptions'!$D$17,BV$47&gt;=$D203,BV$47&lt;=EDATE($D203,'Summary&amp;Assumptions'!$G$32))*$B203+AND(BV$56&lt;'Summary&amp;Assumptions'!$J$31,BV$47&gt;=$FO203,BV$47&lt;=$FP203)*(('Summary&amp;Assumptions'!$H$25*$C203)*(1+'Summary&amp;Assumptions'!$J$29)^(BV$46-1))+AND(BV$56&lt;'Summary&amp;Assumptions'!$J$31,BV$47&gt;=$FQ203,BV$47&lt;=$FR203)*(('Summary&amp;Assumptions'!$H$25*$C203)*(1+'Summary&amp;Assumptions'!$J$29)^(BV$46-1))</f>
        <v>0</v>
      </c>
      <c r="BR203" s="588">
        <f>AND(BW$55&gt;0,SUM($E203:BQ203)&lt;'Summary&amp;Assumptions'!$G$32*$B203,$D203&gt;='Summary&amp;Assumptions'!$D$17,BW$47&gt;=$D203,BW$47&lt;=EDATE($D203,'Summary&amp;Assumptions'!$G$32))*$B203+AND(BW$56&lt;'Summary&amp;Assumptions'!$J$31,BW$47&gt;=$FO203,BW$47&lt;=$FP203)*(('Summary&amp;Assumptions'!$H$25*$C203)*(1+'Summary&amp;Assumptions'!$J$29)^(BW$46-1))+AND(BW$56&lt;'Summary&amp;Assumptions'!$J$31,BW$47&gt;=$FQ203,BW$47&lt;=$FR203)*(('Summary&amp;Assumptions'!$H$25*$C203)*(1+'Summary&amp;Assumptions'!$J$29)^(BW$46-1))</f>
        <v>0</v>
      </c>
      <c r="BS203" s="588">
        <f>AND(BX$55&gt;0,SUM($E203:BR203)&lt;'Summary&amp;Assumptions'!$G$32*$B203,$D203&gt;='Summary&amp;Assumptions'!$D$17,BX$47&gt;=$D203,BX$47&lt;=EDATE($D203,'Summary&amp;Assumptions'!$G$32))*$B203+AND(BX$56&lt;'Summary&amp;Assumptions'!$J$31,BX$47&gt;=$FO203,BX$47&lt;=$FP203)*(('Summary&amp;Assumptions'!$H$25*$C203)*(1+'Summary&amp;Assumptions'!$J$29)^(BX$46-1))+AND(BX$56&lt;'Summary&amp;Assumptions'!$J$31,BX$47&gt;=$FQ203,BX$47&lt;=$FR203)*(('Summary&amp;Assumptions'!$H$25*$C203)*(1+'Summary&amp;Assumptions'!$J$29)^(BX$46-1))</f>
        <v>0</v>
      </c>
      <c r="BT203" s="588">
        <f>AND(BY$55&gt;0,SUM($E203:BS203)&lt;'Summary&amp;Assumptions'!$G$32*$B203,$D203&gt;='Summary&amp;Assumptions'!$D$17,BY$47&gt;=$D203,BY$47&lt;=EDATE($D203,'Summary&amp;Assumptions'!$G$32))*$B203+AND(BY$56&lt;'Summary&amp;Assumptions'!$J$31,BY$47&gt;=$FO203,BY$47&lt;=$FP203)*(('Summary&amp;Assumptions'!$H$25*$C203)*(1+'Summary&amp;Assumptions'!$J$29)^(BY$46-1))+AND(BY$56&lt;'Summary&amp;Assumptions'!$J$31,BY$47&gt;=$FQ203,BY$47&lt;=$FR203)*(('Summary&amp;Assumptions'!$H$25*$C203)*(1+'Summary&amp;Assumptions'!$J$29)^(BY$46-1))</f>
        <v>0</v>
      </c>
      <c r="BU203" s="588">
        <f>AND(BZ$55&gt;0,SUM($E203:BT203)&lt;'Summary&amp;Assumptions'!$G$32*$B203,$D203&gt;='Summary&amp;Assumptions'!$D$17,BZ$47&gt;=$D203,BZ$47&lt;=EDATE($D203,'Summary&amp;Assumptions'!$G$32))*$B203+AND(BZ$56&lt;'Summary&amp;Assumptions'!$J$31,BZ$47&gt;=$FO203,BZ$47&lt;=$FP203)*(('Summary&amp;Assumptions'!$H$25*$C203)*(1+'Summary&amp;Assumptions'!$J$29)^(BZ$46-1))+AND(BZ$56&lt;'Summary&amp;Assumptions'!$J$31,BZ$47&gt;=$FQ203,BZ$47&lt;=$FR203)*(('Summary&amp;Assumptions'!$H$25*$C203)*(1+'Summary&amp;Assumptions'!$J$29)^(BZ$46-1))</f>
        <v>0</v>
      </c>
      <c r="BV203" s="588">
        <f>AND(CA$55&gt;0,SUM($E203:BU203)&lt;'Summary&amp;Assumptions'!$G$32*$B203,$D203&gt;='Summary&amp;Assumptions'!$D$17,CA$47&gt;=$D203,CA$47&lt;=EDATE($D203,'Summary&amp;Assumptions'!$G$32))*$B203+AND(CA$56&lt;'Summary&amp;Assumptions'!$J$31,CA$47&gt;=$FO203,CA$47&lt;=$FP203)*(('Summary&amp;Assumptions'!$H$25*$C203)*(1+'Summary&amp;Assumptions'!$J$29)^(CA$46-1))+AND(CA$56&lt;'Summary&amp;Assumptions'!$J$31,CA$47&gt;=$FQ203,CA$47&lt;=$FR203)*(('Summary&amp;Assumptions'!$H$25*$C203)*(1+'Summary&amp;Assumptions'!$J$29)^(CA$46-1))</f>
        <v>0</v>
      </c>
      <c r="BW203" s="588">
        <f>AND(CB$55&gt;0,SUM($E203:BV203)&lt;'Summary&amp;Assumptions'!$G$32*$B203,$D203&gt;='Summary&amp;Assumptions'!$D$17,CB$47&gt;=$D203,CB$47&lt;=EDATE($D203,'Summary&amp;Assumptions'!$G$32))*$B203+AND(CB$56&lt;'Summary&amp;Assumptions'!$J$31,CB$47&gt;=$FO203,CB$47&lt;=$FP203)*(('Summary&amp;Assumptions'!$H$25*$C203)*(1+'Summary&amp;Assumptions'!$J$29)^(CB$46-1))+AND(CB$56&lt;'Summary&amp;Assumptions'!$J$31,CB$47&gt;=$FQ203,CB$47&lt;=$FR203)*(('Summary&amp;Assumptions'!$H$25*$C203)*(1+'Summary&amp;Assumptions'!$J$29)^(CB$46-1))</f>
        <v>0</v>
      </c>
      <c r="BX203" s="588">
        <f>AND(CC$55&gt;0,SUM($E203:BW203)&lt;'Summary&amp;Assumptions'!$G$32*$B203,$D203&gt;='Summary&amp;Assumptions'!$D$17,CC$47&gt;=$D203,CC$47&lt;=EDATE($D203,'Summary&amp;Assumptions'!$G$32))*$B203+AND(CC$56&lt;'Summary&amp;Assumptions'!$J$31,CC$47&gt;=$FO203,CC$47&lt;=$FP203)*(('Summary&amp;Assumptions'!$H$25*$C203)*(1+'Summary&amp;Assumptions'!$J$29)^(CC$46-1))+AND(CC$56&lt;'Summary&amp;Assumptions'!$J$31,CC$47&gt;=$FQ203,CC$47&lt;=$FR203)*(('Summary&amp;Assumptions'!$H$25*$C203)*(1+'Summary&amp;Assumptions'!$J$29)^(CC$46-1))</f>
        <v>0</v>
      </c>
      <c r="BY203" s="588">
        <f>AND(CD$55&gt;0,SUM($E203:BX203)&lt;'Summary&amp;Assumptions'!$G$32*$B203,$D203&gt;='Summary&amp;Assumptions'!$D$17,CD$47&gt;=$D203,CD$47&lt;=EDATE($D203,'Summary&amp;Assumptions'!$G$32))*$B203+AND(CD$56&lt;'Summary&amp;Assumptions'!$J$31,CD$47&gt;=$FO203,CD$47&lt;=$FP203)*(('Summary&amp;Assumptions'!$H$25*$C203)*(1+'Summary&amp;Assumptions'!$J$29)^(CD$46-1))+AND(CD$56&lt;'Summary&amp;Assumptions'!$J$31,CD$47&gt;=$FQ203,CD$47&lt;=$FR203)*(('Summary&amp;Assumptions'!$H$25*$C203)*(1+'Summary&amp;Assumptions'!$J$29)^(CD$46-1))</f>
        <v>0</v>
      </c>
      <c r="BZ203" s="588">
        <f>AND(CE$55&gt;0,SUM($E203:BY203)&lt;'Summary&amp;Assumptions'!$G$32*$B203,$D203&gt;='Summary&amp;Assumptions'!$D$17,CE$47&gt;=$D203,CE$47&lt;=EDATE($D203,'Summary&amp;Assumptions'!$G$32))*$B203+AND(CE$56&lt;'Summary&amp;Assumptions'!$J$31,CE$47&gt;=$FO203,CE$47&lt;=$FP203)*(('Summary&amp;Assumptions'!$H$25*$C203)*(1+'Summary&amp;Assumptions'!$J$29)^(CE$46-1))+AND(CE$56&lt;'Summary&amp;Assumptions'!$J$31,CE$47&gt;=$FQ203,CE$47&lt;=$FR203)*(('Summary&amp;Assumptions'!$H$25*$C203)*(1+'Summary&amp;Assumptions'!$J$29)^(CE$46-1))</f>
        <v>0</v>
      </c>
      <c r="CA203" s="588">
        <f>AND(CF$55&gt;0,SUM($E203:BZ203)&lt;'Summary&amp;Assumptions'!$G$32*$B203,$D203&gt;='Summary&amp;Assumptions'!$D$17,CF$47&gt;=$D203,CF$47&lt;=EDATE($D203,'Summary&amp;Assumptions'!$G$32))*$B203+AND(CF$56&lt;'Summary&amp;Assumptions'!$J$31,CF$47&gt;=$FO203,CF$47&lt;=$FP203)*(('Summary&amp;Assumptions'!$H$25*$C203)*(1+'Summary&amp;Assumptions'!$J$29)^(CF$46-1))+AND(CF$56&lt;'Summary&amp;Assumptions'!$J$31,CF$47&gt;=$FQ203,CF$47&lt;=$FR203)*(('Summary&amp;Assumptions'!$H$25*$C203)*(1+'Summary&amp;Assumptions'!$J$29)^(CF$46-1))</f>
        <v>0</v>
      </c>
      <c r="CB203" s="588">
        <f>AND(CG$55&gt;0,SUM($E203:CA203)&lt;'Summary&amp;Assumptions'!$G$32*$B203,$D203&gt;='Summary&amp;Assumptions'!$D$17,CG$47&gt;=$D203,CG$47&lt;=EDATE($D203,'Summary&amp;Assumptions'!$G$32))*$B203+AND(CG$56&lt;'Summary&amp;Assumptions'!$J$31,CG$47&gt;=$FO203,CG$47&lt;=$FP203)*(('Summary&amp;Assumptions'!$H$25*$C203)*(1+'Summary&amp;Assumptions'!$J$29)^(CG$46-1))+AND(CG$56&lt;'Summary&amp;Assumptions'!$J$31,CG$47&gt;=$FQ203,CG$47&lt;=$FR203)*(('Summary&amp;Assumptions'!$H$25*$C203)*(1+'Summary&amp;Assumptions'!$J$29)^(CG$46-1))</f>
        <v>0</v>
      </c>
      <c r="CC203" s="588">
        <f>AND(CH$55&gt;0,SUM($E203:CB203)&lt;'Summary&amp;Assumptions'!$G$32*$B203,$D203&gt;='Summary&amp;Assumptions'!$D$17,CH$47&gt;=$D203,CH$47&lt;=EDATE($D203,'Summary&amp;Assumptions'!$G$32))*$B203+AND(CH$56&lt;'Summary&amp;Assumptions'!$J$31,CH$47&gt;=$FO203,CH$47&lt;=$FP203)*(('Summary&amp;Assumptions'!$H$25*$C203)*(1+'Summary&amp;Assumptions'!$J$29)^(CH$46-1))+AND(CH$56&lt;'Summary&amp;Assumptions'!$J$31,CH$47&gt;=$FQ203,CH$47&lt;=$FR203)*(('Summary&amp;Assumptions'!$H$25*$C203)*(1+'Summary&amp;Assumptions'!$J$29)^(CH$46-1))</f>
        <v>0</v>
      </c>
      <c r="CD203" s="588">
        <f>AND(CI$55&gt;0,SUM($E203:CC203)&lt;'Summary&amp;Assumptions'!$G$32*$B203,$D203&gt;='Summary&amp;Assumptions'!$D$17,CI$47&gt;=$D203,CI$47&lt;=EDATE($D203,'Summary&amp;Assumptions'!$G$32))*$B203+AND(CI$56&lt;'Summary&amp;Assumptions'!$J$31,CI$47&gt;=$FO203,CI$47&lt;=$FP203)*(('Summary&amp;Assumptions'!$H$25*$C203)*(1+'Summary&amp;Assumptions'!$J$29)^(CI$46-1))+AND(CI$56&lt;'Summary&amp;Assumptions'!$J$31,CI$47&gt;=$FQ203,CI$47&lt;=$FR203)*(('Summary&amp;Assumptions'!$H$25*$C203)*(1+'Summary&amp;Assumptions'!$J$29)^(CI$46-1))</f>
        <v>0</v>
      </c>
      <c r="CE203" s="588">
        <f>AND(CJ$55&gt;0,SUM($E203:CD203)&lt;'Summary&amp;Assumptions'!$G$32*$B203,$D203&gt;='Summary&amp;Assumptions'!$D$17,CJ$47&gt;=$D203,CJ$47&lt;=EDATE($D203,'Summary&amp;Assumptions'!$G$32))*$B203+AND(CJ$56&lt;'Summary&amp;Assumptions'!$J$31,CJ$47&gt;=$FO203,CJ$47&lt;=$FP203)*(('Summary&amp;Assumptions'!$H$25*$C203)*(1+'Summary&amp;Assumptions'!$J$29)^(CJ$46-1))+AND(CJ$56&lt;'Summary&amp;Assumptions'!$J$31,CJ$47&gt;=$FQ203,CJ$47&lt;=$FR203)*(('Summary&amp;Assumptions'!$H$25*$C203)*(1+'Summary&amp;Assumptions'!$J$29)^(CJ$46-1))</f>
        <v>0</v>
      </c>
      <c r="CF203" s="588">
        <f>AND(CK$55&gt;0,SUM($E203:CE203)&lt;'Summary&amp;Assumptions'!$G$32*$B203,$D203&gt;='Summary&amp;Assumptions'!$D$17,CK$47&gt;=$D203,CK$47&lt;=EDATE($D203,'Summary&amp;Assumptions'!$G$32))*$B203+AND(CK$56&lt;'Summary&amp;Assumptions'!$J$31,CK$47&gt;=$FO203,CK$47&lt;=$FP203)*(('Summary&amp;Assumptions'!$H$25*$C203)*(1+'Summary&amp;Assumptions'!$J$29)^(CK$46-1))+AND(CK$56&lt;'Summary&amp;Assumptions'!$J$31,CK$47&gt;=$FQ203,CK$47&lt;=$FR203)*(('Summary&amp;Assumptions'!$H$25*$C203)*(1+'Summary&amp;Assumptions'!$J$29)^(CK$46-1))</f>
        <v>0</v>
      </c>
      <c r="CG203" s="588">
        <f>AND(CL$55&gt;0,SUM($E203:CF203)&lt;'Summary&amp;Assumptions'!$G$32*$B203,$D203&gt;='Summary&amp;Assumptions'!$D$17,CL$47&gt;=$D203,CL$47&lt;=EDATE($D203,'Summary&amp;Assumptions'!$G$32))*$B203+AND(CL$56&lt;'Summary&amp;Assumptions'!$J$31,CL$47&gt;=$FO203,CL$47&lt;=$FP203)*(('Summary&amp;Assumptions'!$H$25*$C203)*(1+'Summary&amp;Assumptions'!$J$29)^(CL$46-1))+AND(CL$56&lt;'Summary&amp;Assumptions'!$J$31,CL$47&gt;=$FQ203,CL$47&lt;=$FR203)*(('Summary&amp;Assumptions'!$H$25*$C203)*(1+'Summary&amp;Assumptions'!$J$29)^(CL$46-1))</f>
        <v>0</v>
      </c>
      <c r="CH203" s="588">
        <f>AND(CM$55&gt;0,SUM($E203:CG203)&lt;'Summary&amp;Assumptions'!$G$32*$B203,$D203&gt;='Summary&amp;Assumptions'!$D$17,CM$47&gt;=$D203,CM$47&lt;=EDATE($D203,'Summary&amp;Assumptions'!$G$32))*$B203+AND(CM$56&lt;'Summary&amp;Assumptions'!$J$31,CM$47&gt;=$FO203,CM$47&lt;=$FP203)*(('Summary&amp;Assumptions'!$H$25*$C203)*(1+'Summary&amp;Assumptions'!$J$29)^(CM$46-1))+AND(CM$56&lt;'Summary&amp;Assumptions'!$J$31,CM$47&gt;=$FQ203,CM$47&lt;=$FR203)*(('Summary&amp;Assumptions'!$H$25*$C203)*(1+'Summary&amp;Assumptions'!$J$29)^(CM$46-1))</f>
        <v>0</v>
      </c>
      <c r="CI203" s="588">
        <f>AND(CN$55&gt;0,SUM($E203:CH203)&lt;'Summary&amp;Assumptions'!$G$32*$B203,$D203&gt;='Summary&amp;Assumptions'!$D$17,CN$47&gt;=$D203,CN$47&lt;=EDATE($D203,'Summary&amp;Assumptions'!$G$32))*$B203+AND(CN$56&lt;'Summary&amp;Assumptions'!$J$31,CN$47&gt;=$FO203,CN$47&lt;=$FP203)*(('Summary&amp;Assumptions'!$H$25*$C203)*(1+'Summary&amp;Assumptions'!$J$29)^(CN$46-1))+AND(CN$56&lt;'Summary&amp;Assumptions'!$J$31,CN$47&gt;=$FQ203,CN$47&lt;=$FR203)*(('Summary&amp;Assumptions'!$H$25*$C203)*(1+'Summary&amp;Assumptions'!$J$29)^(CN$46-1))</f>
        <v>0</v>
      </c>
      <c r="CJ203" s="588">
        <f>AND(CO$55&gt;0,SUM($E203:CI203)&lt;'Summary&amp;Assumptions'!$G$32*$B203,$D203&gt;='Summary&amp;Assumptions'!$D$17,CO$47&gt;=$D203,CO$47&lt;=EDATE($D203,'Summary&amp;Assumptions'!$G$32))*$B203+AND(CO$56&lt;'Summary&amp;Assumptions'!$J$31,CO$47&gt;=$FO203,CO$47&lt;=$FP203)*(('Summary&amp;Assumptions'!$H$25*$C203)*(1+'Summary&amp;Assumptions'!$J$29)^(CO$46-1))+AND(CO$56&lt;'Summary&amp;Assumptions'!$J$31,CO$47&gt;=$FQ203,CO$47&lt;=$FR203)*(('Summary&amp;Assumptions'!$H$25*$C203)*(1+'Summary&amp;Assumptions'!$J$29)^(CO$46-1))</f>
        <v>0</v>
      </c>
      <c r="CK203" s="588">
        <f>AND(CP$55&gt;0,SUM($E203:CJ203)&lt;'Summary&amp;Assumptions'!$G$32*$B203,$D203&gt;='Summary&amp;Assumptions'!$D$17,CP$47&gt;=$D203,CP$47&lt;=EDATE($D203,'Summary&amp;Assumptions'!$G$32))*$B203+AND(CP$56&lt;'Summary&amp;Assumptions'!$J$31,CP$47&gt;=$FO203,CP$47&lt;=$FP203)*(('Summary&amp;Assumptions'!$H$25*$C203)*(1+'Summary&amp;Assumptions'!$J$29)^(CP$46-1))+AND(CP$56&lt;'Summary&amp;Assumptions'!$J$31,CP$47&gt;=$FQ203,CP$47&lt;=$FR203)*(('Summary&amp;Assumptions'!$H$25*$C203)*(1+'Summary&amp;Assumptions'!$J$29)^(CP$46-1))</f>
        <v>0</v>
      </c>
      <c r="CL203" s="588">
        <f>AND(CQ$55&gt;0,SUM($E203:CK203)&lt;'Summary&amp;Assumptions'!$G$32*$B203,$D203&gt;='Summary&amp;Assumptions'!$D$17,CQ$47&gt;=$D203,CQ$47&lt;=EDATE($D203,'Summary&amp;Assumptions'!$G$32))*$B203+AND(CQ$56&lt;'Summary&amp;Assumptions'!$J$31,CQ$47&gt;=$FO203,CQ$47&lt;=$FP203)*(('Summary&amp;Assumptions'!$H$25*$C203)*(1+'Summary&amp;Assumptions'!$J$29)^(CQ$46-1))+AND(CQ$56&lt;'Summary&amp;Assumptions'!$J$31,CQ$47&gt;=$FQ203,CQ$47&lt;=$FR203)*(('Summary&amp;Assumptions'!$H$25*$C203)*(1+'Summary&amp;Assumptions'!$J$29)^(CQ$46-1))</f>
        <v>0</v>
      </c>
      <c r="CM203" s="588">
        <f>AND(CR$55&gt;0,SUM($E203:CL203)&lt;'Summary&amp;Assumptions'!$G$32*$B203,$D203&gt;='Summary&amp;Assumptions'!$D$17,CR$47&gt;=$D203,CR$47&lt;=EDATE($D203,'Summary&amp;Assumptions'!$G$32))*$B203+AND(CR$56&lt;'Summary&amp;Assumptions'!$J$31,CR$47&gt;=$FO203,CR$47&lt;=$FP203)*(('Summary&amp;Assumptions'!$H$25*$C203)*(1+'Summary&amp;Assumptions'!$J$29)^(CR$46-1))+AND(CR$56&lt;'Summary&amp;Assumptions'!$J$31,CR$47&gt;=$FQ203,CR$47&lt;=$FR203)*(('Summary&amp;Assumptions'!$H$25*$C203)*(1+'Summary&amp;Assumptions'!$J$29)^(CR$46-1))</f>
        <v>0</v>
      </c>
      <c r="CN203" s="588">
        <f>AND(CS$55&gt;0,SUM($E203:CM203)&lt;'Summary&amp;Assumptions'!$G$32*$B203,$D203&gt;='Summary&amp;Assumptions'!$D$17,CS$47&gt;=$D203,CS$47&lt;=EDATE($D203,'Summary&amp;Assumptions'!$G$32))*$B203+AND(CS$56&lt;'Summary&amp;Assumptions'!$J$31,CS$47&gt;=$FO203,CS$47&lt;=$FP203)*(('Summary&amp;Assumptions'!$H$25*$C203)*(1+'Summary&amp;Assumptions'!$J$29)^(CS$46-1))+AND(CS$56&lt;'Summary&amp;Assumptions'!$J$31,CS$47&gt;=$FQ203,CS$47&lt;=$FR203)*(('Summary&amp;Assumptions'!$H$25*$C203)*(1+'Summary&amp;Assumptions'!$J$29)^(CS$46-1))</f>
        <v>0</v>
      </c>
      <c r="CO203" s="588">
        <f>AND(CT$55&gt;0,SUM($E203:CN203)&lt;'Summary&amp;Assumptions'!$G$32*$B203,$D203&gt;='Summary&amp;Assumptions'!$D$17,CT$47&gt;=$D203,CT$47&lt;=EDATE($D203,'Summary&amp;Assumptions'!$G$32))*$B203+AND(CT$56&lt;'Summary&amp;Assumptions'!$J$31,CT$47&gt;=$FO203,CT$47&lt;=$FP203)*(('Summary&amp;Assumptions'!$H$25*$C203)*(1+'Summary&amp;Assumptions'!$J$29)^(CT$46-1))+AND(CT$56&lt;'Summary&amp;Assumptions'!$J$31,CT$47&gt;=$FQ203,CT$47&lt;=$FR203)*(('Summary&amp;Assumptions'!$H$25*$C203)*(1+'Summary&amp;Assumptions'!$J$29)^(CT$46-1))</f>
        <v>0</v>
      </c>
      <c r="CP203" s="588">
        <f>AND(CU$55&gt;0,SUM($E203:CO203)&lt;'Summary&amp;Assumptions'!$G$32*$B203,$D203&gt;='Summary&amp;Assumptions'!$D$17,CU$47&gt;=$D203,CU$47&lt;=EDATE($D203,'Summary&amp;Assumptions'!$G$32))*$B203+AND(CU$56&lt;'Summary&amp;Assumptions'!$J$31,CU$47&gt;=$FO203,CU$47&lt;=$FP203)*(('Summary&amp;Assumptions'!$H$25*$C203)*(1+'Summary&amp;Assumptions'!$J$29)^(CU$46-1))+AND(CU$56&lt;'Summary&amp;Assumptions'!$J$31,CU$47&gt;=$FQ203,CU$47&lt;=$FR203)*(('Summary&amp;Assumptions'!$H$25*$C203)*(1+'Summary&amp;Assumptions'!$J$29)^(CU$46-1))</f>
        <v>0</v>
      </c>
      <c r="CQ203" s="588">
        <f>AND(CV$55&gt;0,SUM($E203:CP203)&lt;'Summary&amp;Assumptions'!$G$32*$B203,$D203&gt;='Summary&amp;Assumptions'!$D$17,CV$47&gt;=$D203,CV$47&lt;=EDATE($D203,'Summary&amp;Assumptions'!$G$32))*$B203+AND(CV$56&lt;'Summary&amp;Assumptions'!$J$31,CV$47&gt;=$FO203,CV$47&lt;=$FP203)*(('Summary&amp;Assumptions'!$H$25*$C203)*(1+'Summary&amp;Assumptions'!$J$29)^(CV$46-1))+AND(CV$56&lt;'Summary&amp;Assumptions'!$J$31,CV$47&gt;=$FQ203,CV$47&lt;=$FR203)*(('Summary&amp;Assumptions'!$H$25*$C203)*(1+'Summary&amp;Assumptions'!$J$29)^(CV$46-1))</f>
        <v>0</v>
      </c>
      <c r="CR203" s="588">
        <f>AND(CW$55&gt;0,SUM($E203:CQ203)&lt;'Summary&amp;Assumptions'!$G$32*$B203,$D203&gt;='Summary&amp;Assumptions'!$D$17,CW$47&gt;=$D203,CW$47&lt;=EDATE($D203,'Summary&amp;Assumptions'!$G$32))*$B203+AND(CW$56&lt;'Summary&amp;Assumptions'!$J$31,CW$47&gt;=$FO203,CW$47&lt;=$FP203)*(('Summary&amp;Assumptions'!$H$25*$C203)*(1+'Summary&amp;Assumptions'!$J$29)^(CW$46-1))+AND(CW$56&lt;'Summary&amp;Assumptions'!$J$31,CW$47&gt;=$FQ203,CW$47&lt;=$FR203)*(('Summary&amp;Assumptions'!$H$25*$C203)*(1+'Summary&amp;Assumptions'!$J$29)^(CW$46-1))</f>
        <v>0</v>
      </c>
      <c r="CS203" s="588">
        <f>AND(CX$55&gt;0,SUM($E203:CR203)&lt;'Summary&amp;Assumptions'!$G$32*$B203,$D203&gt;='Summary&amp;Assumptions'!$D$17,CX$47&gt;=$D203,CX$47&lt;=EDATE($D203,'Summary&amp;Assumptions'!$G$32))*$B203+AND(CX$56&lt;'Summary&amp;Assumptions'!$J$31,CX$47&gt;=$FO203,CX$47&lt;=$FP203)*(('Summary&amp;Assumptions'!$H$25*$C203)*(1+'Summary&amp;Assumptions'!$J$29)^(CX$46-1))+AND(CX$56&lt;'Summary&amp;Assumptions'!$J$31,CX$47&gt;=$FQ203,CX$47&lt;=$FR203)*(('Summary&amp;Assumptions'!$H$25*$C203)*(1+'Summary&amp;Assumptions'!$J$29)^(CX$46-1))</f>
        <v>0</v>
      </c>
      <c r="CT203" s="588">
        <f>AND(CY$55&gt;0,SUM($E203:CS203)&lt;'Summary&amp;Assumptions'!$G$32*$B203,$D203&gt;='Summary&amp;Assumptions'!$D$17,CY$47&gt;=$D203,CY$47&lt;=EDATE($D203,'Summary&amp;Assumptions'!$G$32))*$B203+AND(CY$56&lt;'Summary&amp;Assumptions'!$J$31,CY$47&gt;=$FO203,CY$47&lt;=$FP203)*(('Summary&amp;Assumptions'!$H$25*$C203)*(1+'Summary&amp;Assumptions'!$J$29)^(CY$46-1))+AND(CY$56&lt;'Summary&amp;Assumptions'!$J$31,CY$47&gt;=$FQ203,CY$47&lt;=$FR203)*(('Summary&amp;Assumptions'!$H$25*$C203)*(1+'Summary&amp;Assumptions'!$J$29)^(CY$46-1))</f>
        <v>0</v>
      </c>
      <c r="CU203" s="588">
        <f>AND(CZ$55&gt;0,SUM($E203:CT203)&lt;'Summary&amp;Assumptions'!$G$32*$B203,$D203&gt;='Summary&amp;Assumptions'!$D$17,CZ$47&gt;=$D203,CZ$47&lt;=EDATE($D203,'Summary&amp;Assumptions'!$G$32))*$B203+AND(CZ$56&lt;'Summary&amp;Assumptions'!$J$31,CZ$47&gt;=$FO203,CZ$47&lt;=$FP203)*(('Summary&amp;Assumptions'!$H$25*$C203)*(1+'Summary&amp;Assumptions'!$J$29)^(CZ$46-1))+AND(CZ$56&lt;'Summary&amp;Assumptions'!$J$31,CZ$47&gt;=$FQ203,CZ$47&lt;=$FR203)*(('Summary&amp;Assumptions'!$H$25*$C203)*(1+'Summary&amp;Assumptions'!$J$29)^(CZ$46-1))</f>
        <v>0</v>
      </c>
      <c r="CV203" s="588">
        <f>AND(DA$55&gt;0,SUM($E203:CU203)&lt;'Summary&amp;Assumptions'!$G$32*$B203,$D203&gt;='Summary&amp;Assumptions'!$D$17,DA$47&gt;=$D203,DA$47&lt;=EDATE($D203,'Summary&amp;Assumptions'!$G$32))*$B203+AND(DA$56&lt;'Summary&amp;Assumptions'!$J$31,DA$47&gt;=$FO203,DA$47&lt;=$FP203)*(('Summary&amp;Assumptions'!$H$25*$C203)*(1+'Summary&amp;Assumptions'!$J$29)^(DA$46-1))+AND(DA$56&lt;'Summary&amp;Assumptions'!$J$31,DA$47&gt;=$FQ203,DA$47&lt;=$FR203)*(('Summary&amp;Assumptions'!$H$25*$C203)*(1+'Summary&amp;Assumptions'!$J$29)^(DA$46-1))</f>
        <v>0</v>
      </c>
      <c r="CW203" s="588">
        <f>AND(DB$55&gt;0,SUM($E203:CV203)&lt;'Summary&amp;Assumptions'!$G$32*$B203,$D203&gt;='Summary&amp;Assumptions'!$D$17,DB$47&gt;=$D203,DB$47&lt;=EDATE($D203,'Summary&amp;Assumptions'!$G$32))*$B203+AND(DB$56&lt;'Summary&amp;Assumptions'!$J$31,DB$47&gt;=$FO203,DB$47&lt;=$FP203)*(('Summary&amp;Assumptions'!$H$25*$C203)*(1+'Summary&amp;Assumptions'!$J$29)^(DB$46-1))+AND(DB$56&lt;'Summary&amp;Assumptions'!$J$31,DB$47&gt;=$FQ203,DB$47&lt;=$FR203)*(('Summary&amp;Assumptions'!$H$25*$C203)*(1+'Summary&amp;Assumptions'!$J$29)^(DB$46-1))</f>
        <v>0</v>
      </c>
      <c r="CX203" s="588">
        <f>AND(DC$55&gt;0,SUM($E203:CW203)&lt;'Summary&amp;Assumptions'!$G$32*$B203,$D203&gt;='Summary&amp;Assumptions'!$D$17,DC$47&gt;=$D203,DC$47&lt;=EDATE($D203,'Summary&amp;Assumptions'!$G$32))*$B203+AND(DC$56&lt;'Summary&amp;Assumptions'!$J$31,DC$47&gt;=$FO203,DC$47&lt;=$FP203)*(('Summary&amp;Assumptions'!$H$25*$C203)*(1+'Summary&amp;Assumptions'!$J$29)^(DC$46-1))+AND(DC$56&lt;'Summary&amp;Assumptions'!$J$31,DC$47&gt;=$FQ203,DC$47&lt;=$FR203)*(('Summary&amp;Assumptions'!$H$25*$C203)*(1+'Summary&amp;Assumptions'!$J$29)^(DC$46-1))</f>
        <v>0</v>
      </c>
      <c r="CY203" s="588">
        <f>AND(DD$55&gt;0,SUM($E203:CX203)&lt;'Summary&amp;Assumptions'!$G$32*$B203,$D203&gt;='Summary&amp;Assumptions'!$D$17,DD$47&gt;=$D203,DD$47&lt;=EDATE($D203,'Summary&amp;Assumptions'!$G$32))*$B203+AND(DD$56&lt;'Summary&amp;Assumptions'!$J$31,DD$47&gt;=$FO203,DD$47&lt;=$FP203)*(('Summary&amp;Assumptions'!$H$25*$C203)*(1+'Summary&amp;Assumptions'!$J$29)^(DD$46-1))+AND(DD$56&lt;'Summary&amp;Assumptions'!$J$31,DD$47&gt;=$FQ203,DD$47&lt;=$FR203)*(('Summary&amp;Assumptions'!$H$25*$C203)*(1+'Summary&amp;Assumptions'!$J$29)^(DD$46-1))</f>
        <v>0</v>
      </c>
      <c r="CZ203" s="588">
        <f>AND(DE$55&gt;0,SUM($E203:CY203)&lt;'Summary&amp;Assumptions'!$G$32*$B203,$D203&gt;='Summary&amp;Assumptions'!$D$17,DE$47&gt;=$D203,DE$47&lt;=EDATE($D203,'Summary&amp;Assumptions'!$G$32))*$B203+AND(DE$56&lt;'Summary&amp;Assumptions'!$J$31,DE$47&gt;=$FO203,DE$47&lt;=$FP203)*(('Summary&amp;Assumptions'!$H$25*$C203)*(1+'Summary&amp;Assumptions'!$J$29)^(DE$46-1))+AND(DE$56&lt;'Summary&amp;Assumptions'!$J$31,DE$47&gt;=$FQ203,DE$47&lt;=$FR203)*(('Summary&amp;Assumptions'!$H$25*$C203)*(1+'Summary&amp;Assumptions'!$J$29)^(DE$46-1))</f>
        <v>0</v>
      </c>
      <c r="DA203" s="588">
        <f>AND(DF$55&gt;0,SUM($E203:CZ203)&lt;'Summary&amp;Assumptions'!$G$32*$B203,$D203&gt;='Summary&amp;Assumptions'!$D$17,DF$47&gt;=$D203,DF$47&lt;=EDATE($D203,'Summary&amp;Assumptions'!$G$32))*$B203+AND(DF$56&lt;'Summary&amp;Assumptions'!$J$31,DF$47&gt;=$FO203,DF$47&lt;=$FP203)*(('Summary&amp;Assumptions'!$H$25*$C203)*(1+'Summary&amp;Assumptions'!$J$29)^(DF$46-1))+AND(DF$56&lt;'Summary&amp;Assumptions'!$J$31,DF$47&gt;=$FQ203,DF$47&lt;=$FR203)*(('Summary&amp;Assumptions'!$H$25*$C203)*(1+'Summary&amp;Assumptions'!$J$29)^(DF$46-1))</f>
        <v>0</v>
      </c>
      <c r="DB203" s="588">
        <f>AND(DG$55&gt;0,SUM($E203:DA203)&lt;'Summary&amp;Assumptions'!$G$32*$B203,$D203&gt;='Summary&amp;Assumptions'!$D$17,DG$47&gt;=$D203,DG$47&lt;=EDATE($D203,'Summary&amp;Assumptions'!$G$32))*$B203+AND(DG$56&lt;'Summary&amp;Assumptions'!$J$31,DG$47&gt;=$FO203,DG$47&lt;=$FP203)*(('Summary&amp;Assumptions'!$H$25*$C203)*(1+'Summary&amp;Assumptions'!$J$29)^(DG$46-1))+AND(DG$56&lt;'Summary&amp;Assumptions'!$J$31,DG$47&gt;=$FQ203,DG$47&lt;=$FR203)*(('Summary&amp;Assumptions'!$H$25*$C203)*(1+'Summary&amp;Assumptions'!$J$29)^(DG$46-1))</f>
        <v>0</v>
      </c>
      <c r="DC203" s="588">
        <f>AND(DH$55&gt;0,SUM($E203:DB203)&lt;'Summary&amp;Assumptions'!$G$32*$B203,$D203&gt;='Summary&amp;Assumptions'!$D$17,DH$47&gt;=$D203,DH$47&lt;=EDATE($D203,'Summary&amp;Assumptions'!$G$32))*$B203+AND(DH$56&lt;'Summary&amp;Assumptions'!$J$31,DH$47&gt;=$FO203,DH$47&lt;=$FP203)*(('Summary&amp;Assumptions'!$H$25*$C203)*(1+'Summary&amp;Assumptions'!$J$29)^(DH$46-1))+AND(DH$56&lt;'Summary&amp;Assumptions'!$J$31,DH$47&gt;=$FQ203,DH$47&lt;=$FR203)*(('Summary&amp;Assumptions'!$H$25*$C203)*(1+'Summary&amp;Assumptions'!$J$29)^(DH$46-1))</f>
        <v>0</v>
      </c>
      <c r="DD203" s="588">
        <f>AND(DI$55&gt;0,SUM($E203:DC203)&lt;'Summary&amp;Assumptions'!$G$32*$B203,$D203&gt;='Summary&amp;Assumptions'!$D$17,DI$47&gt;=$D203,DI$47&lt;=EDATE($D203,'Summary&amp;Assumptions'!$G$32))*$B203+AND(DI$56&lt;'Summary&amp;Assumptions'!$J$31,DI$47&gt;=$FO203,DI$47&lt;=$FP203)*(('Summary&amp;Assumptions'!$H$25*$C203)*(1+'Summary&amp;Assumptions'!$J$29)^(DI$46-1))+AND(DI$56&lt;'Summary&amp;Assumptions'!$J$31,DI$47&gt;=$FQ203,DI$47&lt;=$FR203)*(('Summary&amp;Assumptions'!$H$25*$C203)*(1+'Summary&amp;Assumptions'!$J$29)^(DI$46-1))</f>
        <v>0</v>
      </c>
      <c r="DE203" s="588">
        <f>AND(DJ$55&gt;0,SUM($E203:DD203)&lt;'Summary&amp;Assumptions'!$G$32*$B203,$D203&gt;='Summary&amp;Assumptions'!$D$17,DJ$47&gt;=$D203,DJ$47&lt;=EDATE($D203,'Summary&amp;Assumptions'!$G$32))*$B203+AND(DJ$56&lt;'Summary&amp;Assumptions'!$J$31,DJ$47&gt;=$FO203,DJ$47&lt;=$FP203)*(('Summary&amp;Assumptions'!$H$25*$C203)*(1+'Summary&amp;Assumptions'!$J$29)^(DJ$46-1))+AND(DJ$56&lt;'Summary&amp;Assumptions'!$J$31,DJ$47&gt;=$FQ203,DJ$47&lt;=$FR203)*(('Summary&amp;Assumptions'!$H$25*$C203)*(1+'Summary&amp;Assumptions'!$J$29)^(DJ$46-1))</f>
        <v>0</v>
      </c>
      <c r="DF203" s="588">
        <f>AND(DK$55&gt;0,SUM($E203:DE203)&lt;'Summary&amp;Assumptions'!$G$32*$B203,$D203&gt;='Summary&amp;Assumptions'!$D$17,DK$47&gt;=$D203,DK$47&lt;=EDATE($D203,'Summary&amp;Assumptions'!$G$32))*$B203+AND(DK$56&lt;'Summary&amp;Assumptions'!$J$31,DK$47&gt;=$FO203,DK$47&lt;=$FP203)*(('Summary&amp;Assumptions'!$H$25*$C203)*(1+'Summary&amp;Assumptions'!$J$29)^(DK$46-1))+AND(DK$56&lt;'Summary&amp;Assumptions'!$J$31,DK$47&gt;=$FQ203,DK$47&lt;=$FR203)*(('Summary&amp;Assumptions'!$H$25*$C203)*(1+'Summary&amp;Assumptions'!$J$29)^(DK$46-1))</f>
        <v>0</v>
      </c>
      <c r="DG203" s="588">
        <f>AND(DL$55&gt;0,SUM($E203:DF203)&lt;'Summary&amp;Assumptions'!$G$32*$B203,$D203&gt;='Summary&amp;Assumptions'!$D$17,DL$47&gt;=$D203,DL$47&lt;=EDATE($D203,'Summary&amp;Assumptions'!$G$32))*$B203+AND(DL$56&lt;'Summary&amp;Assumptions'!$J$31,DL$47&gt;=$FO203,DL$47&lt;=$FP203)*(('Summary&amp;Assumptions'!$H$25*$C203)*(1+'Summary&amp;Assumptions'!$J$29)^(DL$46-1))+AND(DL$56&lt;'Summary&amp;Assumptions'!$J$31,DL$47&gt;=$FQ203,DL$47&lt;=$FR203)*(('Summary&amp;Assumptions'!$H$25*$C203)*(1+'Summary&amp;Assumptions'!$J$29)^(DL$46-1))</f>
        <v>0</v>
      </c>
      <c r="DH203" s="588">
        <f>AND(DM$55&gt;0,SUM($E203:DG203)&lt;'Summary&amp;Assumptions'!$G$32*$B203,$D203&gt;='Summary&amp;Assumptions'!$D$17,DM$47&gt;=$D203,DM$47&lt;=EDATE($D203,'Summary&amp;Assumptions'!$G$32))*$B203+AND(DM$56&lt;'Summary&amp;Assumptions'!$J$31,DM$47&gt;=$FO203,DM$47&lt;=$FP203)*(('Summary&amp;Assumptions'!$H$25*$C203)*(1+'Summary&amp;Assumptions'!$J$29)^(DM$46-1))+AND(DM$56&lt;'Summary&amp;Assumptions'!$J$31,DM$47&gt;=$FQ203,DM$47&lt;=$FR203)*(('Summary&amp;Assumptions'!$H$25*$C203)*(1+'Summary&amp;Assumptions'!$J$29)^(DM$46-1))</f>
        <v>0</v>
      </c>
      <c r="DI203" s="588">
        <f>AND(DN$55&gt;0,SUM($E203:DH203)&lt;'Summary&amp;Assumptions'!$G$32*$B203,$D203&gt;='Summary&amp;Assumptions'!$D$17,DN$47&gt;=$D203,DN$47&lt;=EDATE($D203,'Summary&amp;Assumptions'!$G$32))*$B203+AND(DN$56&lt;'Summary&amp;Assumptions'!$J$31,DN$47&gt;=$FO203,DN$47&lt;=$FP203)*(('Summary&amp;Assumptions'!$H$25*$C203)*(1+'Summary&amp;Assumptions'!$J$29)^(DN$46-1))+AND(DN$56&lt;'Summary&amp;Assumptions'!$J$31,DN$47&gt;=$FQ203,DN$47&lt;=$FR203)*(('Summary&amp;Assumptions'!$H$25*$C203)*(1+'Summary&amp;Assumptions'!$J$29)^(DN$46-1))</f>
        <v>0</v>
      </c>
      <c r="DJ203" s="588">
        <f>AND(DO$55&gt;0,SUM($E203:DI203)&lt;'Summary&amp;Assumptions'!$G$32*$B203,$D203&gt;='Summary&amp;Assumptions'!$D$17,DO$47&gt;=$D203,DO$47&lt;=EDATE($D203,'Summary&amp;Assumptions'!$G$32))*$B203+AND(DO$56&lt;'Summary&amp;Assumptions'!$J$31,DO$47&gt;=$FO203,DO$47&lt;=$FP203)*(('Summary&amp;Assumptions'!$H$25*$C203)*(1+'Summary&amp;Assumptions'!$J$29)^(DO$46-1))+AND(DO$56&lt;'Summary&amp;Assumptions'!$J$31,DO$47&gt;=$FQ203,DO$47&lt;=$FR203)*(('Summary&amp;Assumptions'!$H$25*$C203)*(1+'Summary&amp;Assumptions'!$J$29)^(DO$46-1))</f>
        <v>0</v>
      </c>
      <c r="DK203" s="588">
        <f>AND(DP$55&gt;0,SUM($E203:DJ203)&lt;'Summary&amp;Assumptions'!$G$32*$B203,$D203&gt;='Summary&amp;Assumptions'!$D$17,DP$47&gt;=$D203,DP$47&lt;=EDATE($D203,'Summary&amp;Assumptions'!$G$32))*$B203+AND(DP$56&lt;'Summary&amp;Assumptions'!$J$31,DP$47&gt;=$FO203,DP$47&lt;=$FP203)*(('Summary&amp;Assumptions'!$H$25*$C203)*(1+'Summary&amp;Assumptions'!$J$29)^(DP$46-1))+AND(DP$56&lt;'Summary&amp;Assumptions'!$J$31,DP$47&gt;=$FQ203,DP$47&lt;=$FR203)*(('Summary&amp;Assumptions'!$H$25*$C203)*(1+'Summary&amp;Assumptions'!$J$29)^(DP$46-1))</f>
        <v>0</v>
      </c>
      <c r="DL203" s="588">
        <f>AND(DQ$55&gt;0,SUM($E203:DK203)&lt;'Summary&amp;Assumptions'!$G$32*$B203,$D203&gt;='Summary&amp;Assumptions'!$D$17,DQ$47&gt;=$D203,DQ$47&lt;=EDATE($D203,'Summary&amp;Assumptions'!$G$32))*$B203+AND(DQ$56&lt;'Summary&amp;Assumptions'!$J$31,DQ$47&gt;=$FO203,DQ$47&lt;=$FP203)*(('Summary&amp;Assumptions'!$H$25*$C203)*(1+'Summary&amp;Assumptions'!$J$29)^(DQ$46-1))+AND(DQ$56&lt;'Summary&amp;Assumptions'!$J$31,DQ$47&gt;=$FQ203,DQ$47&lt;=$FR203)*(('Summary&amp;Assumptions'!$H$25*$C203)*(1+'Summary&amp;Assumptions'!$J$29)^(DQ$46-1))</f>
        <v>0</v>
      </c>
      <c r="DM203" s="588">
        <f>AND(DR$55&gt;0,SUM($E203:DL203)&lt;'Summary&amp;Assumptions'!$G$32*$B203,$D203&gt;='Summary&amp;Assumptions'!$D$17,DR$47&gt;=$D203,DR$47&lt;=EDATE($D203,'Summary&amp;Assumptions'!$G$32))*$B203+AND(DR$56&lt;'Summary&amp;Assumptions'!$J$31,DR$47&gt;=$FO203,DR$47&lt;=$FP203)*(('Summary&amp;Assumptions'!$H$25*$C203)*(1+'Summary&amp;Assumptions'!$J$29)^(DR$46-1))+AND(DR$56&lt;'Summary&amp;Assumptions'!$J$31,DR$47&gt;=$FQ203,DR$47&lt;=$FR203)*(('Summary&amp;Assumptions'!$H$25*$C203)*(1+'Summary&amp;Assumptions'!$J$29)^(DR$46-1))</f>
        <v>0</v>
      </c>
      <c r="DN203" s="588">
        <f>AND(DS$55&gt;0,SUM($E203:DM203)&lt;'Summary&amp;Assumptions'!$G$32*$B203,$D203&gt;='Summary&amp;Assumptions'!$D$17,DS$47&gt;=$D203,DS$47&lt;=EDATE($D203,'Summary&amp;Assumptions'!$G$32))*$B203+AND(DS$56&lt;'Summary&amp;Assumptions'!$J$31,DS$47&gt;=$FO203,DS$47&lt;=$FP203)*(('Summary&amp;Assumptions'!$H$25*$C203)*(1+'Summary&amp;Assumptions'!$J$29)^(DS$46-1))+AND(DS$56&lt;'Summary&amp;Assumptions'!$J$31,DS$47&gt;=$FQ203,DS$47&lt;=$FR203)*(('Summary&amp;Assumptions'!$H$25*$C203)*(1+'Summary&amp;Assumptions'!$J$29)^(DS$46-1))</f>
        <v>0</v>
      </c>
      <c r="DO203" s="588">
        <f>AND(DT$55&gt;0,SUM($E203:DN203)&lt;'Summary&amp;Assumptions'!$G$32*$B203,$D203&gt;='Summary&amp;Assumptions'!$D$17,DT$47&gt;=$D203,DT$47&lt;=EDATE($D203,'Summary&amp;Assumptions'!$G$32))*$B203+AND(DT$56&lt;'Summary&amp;Assumptions'!$J$31,DT$47&gt;=$FO203,DT$47&lt;=$FP203)*(('Summary&amp;Assumptions'!$H$25*$C203)*(1+'Summary&amp;Assumptions'!$J$29)^(DT$46-1))+AND(DT$56&lt;'Summary&amp;Assumptions'!$J$31,DT$47&gt;=$FQ203,DT$47&lt;=$FR203)*(('Summary&amp;Assumptions'!$H$25*$C203)*(1+'Summary&amp;Assumptions'!$J$29)^(DT$46-1))</f>
        <v>0</v>
      </c>
      <c r="DP203" s="588">
        <f>AND(DU$55&gt;0,SUM($E203:DO203)&lt;'Summary&amp;Assumptions'!$G$32*$B203,$D203&gt;='Summary&amp;Assumptions'!$D$17,DU$47&gt;=$D203,DU$47&lt;=EDATE($D203,'Summary&amp;Assumptions'!$G$32))*$B203+AND(DU$56&lt;'Summary&amp;Assumptions'!$J$31,DU$47&gt;=$FO203,DU$47&lt;=$FP203)*(('Summary&amp;Assumptions'!$H$25*$C203)*(1+'Summary&amp;Assumptions'!$J$29)^(DU$46-1))+AND(DU$56&lt;'Summary&amp;Assumptions'!$J$31,DU$47&gt;=$FQ203,DU$47&lt;=$FR203)*(('Summary&amp;Assumptions'!$H$25*$C203)*(1+'Summary&amp;Assumptions'!$J$29)^(DU$46-1))</f>
        <v>0</v>
      </c>
      <c r="DQ203" s="588">
        <f>AND(DV$55&gt;0,SUM($E203:DP203)&lt;'Summary&amp;Assumptions'!$G$32*$B203,$D203&gt;='Summary&amp;Assumptions'!$D$17,DV$47&gt;=$D203,DV$47&lt;=EDATE($D203,'Summary&amp;Assumptions'!$G$32))*$B203+AND(DV$56&lt;'Summary&amp;Assumptions'!$J$31,DV$47&gt;=$FO203,DV$47&lt;=$FP203)*(('Summary&amp;Assumptions'!$H$25*$C203)*(1+'Summary&amp;Assumptions'!$J$29)^(DV$46-1))+AND(DV$56&lt;'Summary&amp;Assumptions'!$J$31,DV$47&gt;=$FQ203,DV$47&lt;=$FR203)*(('Summary&amp;Assumptions'!$H$25*$C203)*(1+'Summary&amp;Assumptions'!$J$29)^(DV$46-1))</f>
        <v>0</v>
      </c>
      <c r="DR203" s="588">
        <f>AND(DW$55&gt;0,SUM($E203:DQ203)&lt;'Summary&amp;Assumptions'!$G$32*$B203,$D203&gt;='Summary&amp;Assumptions'!$D$17,DW$47&gt;=$D203,DW$47&lt;=EDATE($D203,'Summary&amp;Assumptions'!$G$32))*$B203+AND(DW$56&lt;'Summary&amp;Assumptions'!$J$31,DW$47&gt;=$FO203,DW$47&lt;=$FP203)*(('Summary&amp;Assumptions'!$H$25*$C203)*(1+'Summary&amp;Assumptions'!$J$29)^(DW$46-1))+AND(DW$56&lt;'Summary&amp;Assumptions'!$J$31,DW$47&gt;=$FQ203,DW$47&lt;=$FR203)*(('Summary&amp;Assumptions'!$H$25*$C203)*(1+'Summary&amp;Assumptions'!$J$29)^(DW$46-1))</f>
        <v>0</v>
      </c>
      <c r="DS203" s="588">
        <f>AND(DX$55&gt;0,SUM($E203:DR203)&lt;'Summary&amp;Assumptions'!$G$32*$B203,$D203&gt;='Summary&amp;Assumptions'!$D$17,DX$47&gt;=$D203,DX$47&lt;=EDATE($D203,'Summary&amp;Assumptions'!$G$32))*$B203+AND(DX$56&lt;'Summary&amp;Assumptions'!$J$31,DX$47&gt;=$FO203,DX$47&lt;=$FP203)*(('Summary&amp;Assumptions'!$H$25*$C203)*(1+'Summary&amp;Assumptions'!$J$29)^(DX$46-1))+AND(DX$56&lt;'Summary&amp;Assumptions'!$J$31,DX$47&gt;=$FQ203,DX$47&lt;=$FR203)*(('Summary&amp;Assumptions'!$H$25*$C203)*(1+'Summary&amp;Assumptions'!$J$29)^(DX$46-1))</f>
        <v>0</v>
      </c>
      <c r="DT203" s="588">
        <f>AND(DY$55&gt;0,SUM($E203:DS203)&lt;'Summary&amp;Assumptions'!$G$32*$B203,$D203&gt;='Summary&amp;Assumptions'!$D$17,DY$47&gt;=$D203,DY$47&lt;=EDATE($D203,'Summary&amp;Assumptions'!$G$32))*$B203+AND(DY$56&lt;'Summary&amp;Assumptions'!$J$31,DY$47&gt;=$FO203,DY$47&lt;=$FP203)*(('Summary&amp;Assumptions'!$H$25*$C203)*(1+'Summary&amp;Assumptions'!$J$29)^(DY$46-1))+AND(DY$56&lt;'Summary&amp;Assumptions'!$J$31,DY$47&gt;=$FQ203,DY$47&lt;=$FR203)*(('Summary&amp;Assumptions'!$H$25*$C203)*(1+'Summary&amp;Assumptions'!$J$29)^(DY$46-1))</f>
        <v>0</v>
      </c>
      <c r="DU203" s="588">
        <f>AND(DZ$55&gt;0,SUM($E203:DT203)&lt;'Summary&amp;Assumptions'!$G$32*$B203,$D203&gt;='Summary&amp;Assumptions'!$D$17,DZ$47&gt;=$D203,DZ$47&lt;=EDATE($D203,'Summary&amp;Assumptions'!$G$32))*$B203+AND(DZ$56&lt;'Summary&amp;Assumptions'!$J$31,DZ$47&gt;=$FO203,DZ$47&lt;=$FP203)*(('Summary&amp;Assumptions'!$H$25*$C203)*(1+'Summary&amp;Assumptions'!$J$29)^(DZ$46-1))+AND(DZ$56&lt;'Summary&amp;Assumptions'!$J$31,DZ$47&gt;=$FQ203,DZ$47&lt;=$FR203)*(('Summary&amp;Assumptions'!$H$25*$C203)*(1+'Summary&amp;Assumptions'!$J$29)^(DZ$46-1))</f>
        <v>0</v>
      </c>
      <c r="DV203" s="588">
        <f>AND(EA$55&gt;0,SUM($E203:DU203)&lt;'Summary&amp;Assumptions'!$G$32*$B203,$D203&gt;='Summary&amp;Assumptions'!$D$17,EA$47&gt;=$D203,EA$47&lt;=EDATE($D203,'Summary&amp;Assumptions'!$G$32))*$B203+AND(EA$56&lt;'Summary&amp;Assumptions'!$J$31,EA$47&gt;=$FO203,EA$47&lt;=$FP203)*(('Summary&amp;Assumptions'!$H$25*$C203)*(1+'Summary&amp;Assumptions'!$J$29)^(EA$46-1))+AND(EA$56&lt;'Summary&amp;Assumptions'!$J$31,EA$47&gt;=$FQ203,EA$47&lt;=$FR203)*(('Summary&amp;Assumptions'!$H$25*$C203)*(1+'Summary&amp;Assumptions'!$J$29)^(EA$46-1))</f>
        <v>0</v>
      </c>
      <c r="DW203" s="588">
        <f>AND(EB$55&gt;0,SUM($E203:DV203)&lt;'Summary&amp;Assumptions'!$G$32*$B203,$D203&gt;='Summary&amp;Assumptions'!$D$17,EB$47&gt;=$D203,EB$47&lt;=EDATE($D203,'Summary&amp;Assumptions'!$G$32))*$B203+AND(EB$56&lt;'Summary&amp;Assumptions'!$J$31,EB$47&gt;=$FO203,EB$47&lt;=$FP203)*(('Summary&amp;Assumptions'!$H$25*$C203)*(1+'Summary&amp;Assumptions'!$J$29)^(EB$46-1))+AND(EB$56&lt;'Summary&amp;Assumptions'!$J$31,EB$47&gt;=$FQ203,EB$47&lt;=$FR203)*(('Summary&amp;Assumptions'!$H$25*$C203)*(1+'Summary&amp;Assumptions'!$J$29)^(EB$46-1))</f>
        <v>0</v>
      </c>
      <c r="DX203" s="588">
        <f>AND(EC$55&gt;0,SUM($E203:DW203)&lt;'Summary&amp;Assumptions'!$G$32*$B203,$D203&gt;='Summary&amp;Assumptions'!$D$17,EC$47&gt;=$D203,EC$47&lt;=EDATE($D203,'Summary&amp;Assumptions'!$G$32))*$B203+AND(EC$56&lt;'Summary&amp;Assumptions'!$J$31,EC$47&gt;=$FO203,EC$47&lt;=$FP203)*(('Summary&amp;Assumptions'!$H$25*$C203)*(1+'Summary&amp;Assumptions'!$J$29)^(EC$46-1))+AND(EC$56&lt;'Summary&amp;Assumptions'!$J$31,EC$47&gt;=$FQ203,EC$47&lt;=$FR203)*(('Summary&amp;Assumptions'!$H$25*$C203)*(1+'Summary&amp;Assumptions'!$J$29)^(EC$46-1))</f>
        <v>0</v>
      </c>
      <c r="DY203" s="588">
        <f>AND(ED$55&gt;0,SUM($E203:DX203)&lt;'Summary&amp;Assumptions'!$G$32*$B203,$D203&gt;='Summary&amp;Assumptions'!$D$17,ED$47&gt;=$D203,ED$47&lt;=EDATE($D203,'Summary&amp;Assumptions'!$G$32))*$B203+AND(ED$56&lt;'Summary&amp;Assumptions'!$J$31,ED$47&gt;=$FO203,ED$47&lt;=$FP203)*(('Summary&amp;Assumptions'!$H$25*$C203)*(1+'Summary&amp;Assumptions'!$J$29)^(ED$46-1))+AND(ED$56&lt;'Summary&amp;Assumptions'!$J$31,ED$47&gt;=$FQ203,ED$47&lt;=$FR203)*(('Summary&amp;Assumptions'!$H$25*$C203)*(1+'Summary&amp;Assumptions'!$J$29)^(ED$46-1))</f>
        <v>0</v>
      </c>
      <c r="DZ203" s="588">
        <f>AND(EE$55&gt;0,SUM($E203:DY203)&lt;'Summary&amp;Assumptions'!$G$32*$B203,$D203&gt;='Summary&amp;Assumptions'!$D$17,EE$47&gt;=$D203,EE$47&lt;=EDATE($D203,'Summary&amp;Assumptions'!$G$32))*$B203+AND(EE$56&lt;'Summary&amp;Assumptions'!$J$31,EE$47&gt;=$FO203,EE$47&lt;=$FP203)*(('Summary&amp;Assumptions'!$H$25*$C203)*(1+'Summary&amp;Assumptions'!$J$29)^(EE$46-1))+AND(EE$56&lt;'Summary&amp;Assumptions'!$J$31,EE$47&gt;=$FQ203,EE$47&lt;=$FR203)*(('Summary&amp;Assumptions'!$H$25*$C203)*(1+'Summary&amp;Assumptions'!$J$29)^(EE$46-1))</f>
        <v>0</v>
      </c>
      <c r="EA203" s="588">
        <f>AND(EF$55&gt;0,SUM($E203:DZ203)&lt;'Summary&amp;Assumptions'!$G$32*$B203,$D203&gt;='Summary&amp;Assumptions'!$D$17,EF$47&gt;=$D203,EF$47&lt;=EDATE($D203,'Summary&amp;Assumptions'!$G$32))*$B203+AND(EF$56&lt;'Summary&amp;Assumptions'!$J$31,EF$47&gt;=$FO203,EF$47&lt;=$FP203)*(('Summary&amp;Assumptions'!$H$25*$C203)*(1+'Summary&amp;Assumptions'!$J$29)^(EF$46-1))+AND(EF$56&lt;'Summary&amp;Assumptions'!$J$31,EF$47&gt;=$FQ203,EF$47&lt;=$FR203)*(('Summary&amp;Assumptions'!$H$25*$C203)*(1+'Summary&amp;Assumptions'!$J$29)^(EF$46-1))</f>
        <v>0</v>
      </c>
      <c r="EB203" s="588">
        <f>AND(EG$55&gt;0,SUM($E203:EA203)&lt;'Summary&amp;Assumptions'!$G$32*$B203,$D203&gt;='Summary&amp;Assumptions'!$D$17,EG$47&gt;=$D203,EG$47&lt;=EDATE($D203,'Summary&amp;Assumptions'!$G$32))*$B203+AND(EG$56&lt;'Summary&amp;Assumptions'!$J$31,EG$47&gt;=$FO203,EG$47&lt;=$FP203)*(('Summary&amp;Assumptions'!$H$25*$C203)*(1+'Summary&amp;Assumptions'!$J$29)^(EG$46-1))+AND(EG$56&lt;'Summary&amp;Assumptions'!$J$31,EG$47&gt;=$FQ203,EG$47&lt;=$FR203)*(('Summary&amp;Assumptions'!$H$25*$C203)*(1+'Summary&amp;Assumptions'!$J$29)^(EG$46-1))</f>
        <v>0</v>
      </c>
      <c r="EC203" s="588">
        <f>AND(EH$55&gt;0,SUM($E203:EB203)&lt;'Summary&amp;Assumptions'!$G$32*$B203,$D203&gt;='Summary&amp;Assumptions'!$D$17,EH$47&gt;=$D203,EH$47&lt;=EDATE($D203,'Summary&amp;Assumptions'!$G$32))*$B203+AND(EH$56&lt;'Summary&amp;Assumptions'!$J$31,EH$47&gt;=$FO203,EH$47&lt;=$FP203)*(('Summary&amp;Assumptions'!$H$25*$C203)*(1+'Summary&amp;Assumptions'!$J$29)^(EH$46-1))+AND(EH$56&lt;'Summary&amp;Assumptions'!$J$31,EH$47&gt;=$FQ203,EH$47&lt;=$FR203)*(('Summary&amp;Assumptions'!$H$25*$C203)*(1+'Summary&amp;Assumptions'!$J$29)^(EH$46-1))</f>
        <v>0</v>
      </c>
      <c r="ED203" s="588">
        <f>AND(EI$55&gt;0,SUM($E203:EC203)&lt;'Summary&amp;Assumptions'!$G$32*$B203,$D203&gt;='Summary&amp;Assumptions'!$D$17,EI$47&gt;=$D203,EI$47&lt;=EDATE($D203,'Summary&amp;Assumptions'!$G$32))*$B203+AND(EI$56&lt;'Summary&amp;Assumptions'!$J$31,EI$47&gt;=$FO203,EI$47&lt;=$FP203)*(('Summary&amp;Assumptions'!$H$25*$C203)*(1+'Summary&amp;Assumptions'!$J$29)^(EI$46-1))+AND(EI$56&lt;'Summary&amp;Assumptions'!$J$31,EI$47&gt;=$FQ203,EI$47&lt;=$FR203)*(('Summary&amp;Assumptions'!$H$25*$C203)*(1+'Summary&amp;Assumptions'!$J$29)^(EI$46-1))</f>
        <v>0</v>
      </c>
      <c r="EE203" s="588">
        <f>AND(EJ$55&gt;0,SUM($E203:ED203)&lt;'Summary&amp;Assumptions'!$G$32*$B203,$D203&gt;='Summary&amp;Assumptions'!$D$17,EJ$47&gt;=$D203,EJ$47&lt;=EDATE($D203,'Summary&amp;Assumptions'!$G$32))*$B203+AND(EJ$56&lt;'Summary&amp;Assumptions'!$J$31,EJ$47&gt;=$FO203,EJ$47&lt;=$FP203)*(('Summary&amp;Assumptions'!$H$25*$C203)*(1+'Summary&amp;Assumptions'!$J$29)^(EJ$46-1))+AND(EJ$56&lt;'Summary&amp;Assumptions'!$J$31,EJ$47&gt;=$FQ203,EJ$47&lt;=$FR203)*(('Summary&amp;Assumptions'!$H$25*$C203)*(1+'Summary&amp;Assumptions'!$J$29)^(EJ$46-1))</f>
        <v>0</v>
      </c>
      <c r="EF203" s="588">
        <f>AND(EK$55&gt;0,SUM($E203:EE203)&lt;'Summary&amp;Assumptions'!$G$32*$B203,$D203&gt;='Summary&amp;Assumptions'!$D$17,EK$47&gt;=$D203,EK$47&lt;=EDATE($D203,'Summary&amp;Assumptions'!$G$32))*$B203+AND(EK$56&lt;'Summary&amp;Assumptions'!$J$31,EK$47&gt;=$FO203,EK$47&lt;=$FP203)*(('Summary&amp;Assumptions'!$H$25*$C203)*(1+'Summary&amp;Assumptions'!$J$29)^(EK$46-1))+AND(EK$56&lt;'Summary&amp;Assumptions'!$J$31,EK$47&gt;=$FQ203,EK$47&lt;=$FR203)*(('Summary&amp;Assumptions'!$H$25*$C203)*(1+'Summary&amp;Assumptions'!$J$29)^(EK$46-1))</f>
        <v>0</v>
      </c>
      <c r="EG203" s="588">
        <f>AND(EL$55&gt;0,SUM($E203:EF203)&lt;'Summary&amp;Assumptions'!$G$32*$B203,$D203&gt;='Summary&amp;Assumptions'!$D$17,EL$47&gt;=$D203,EL$47&lt;=EDATE($D203,'Summary&amp;Assumptions'!$G$32))*$B203+AND(EL$56&lt;'Summary&amp;Assumptions'!$J$31,EL$47&gt;=$FO203,EL$47&lt;=$FP203)*(('Summary&amp;Assumptions'!$H$25*$C203)*(1+'Summary&amp;Assumptions'!$J$29)^(EL$46-1))+AND(EL$56&lt;'Summary&amp;Assumptions'!$J$31,EL$47&gt;=$FQ203,EL$47&lt;=$FR203)*(('Summary&amp;Assumptions'!$H$25*$C203)*(1+'Summary&amp;Assumptions'!$J$29)^(EL$46-1))</f>
        <v>0</v>
      </c>
      <c r="EH203" s="588">
        <f>AND(EM$55&gt;0,SUM($E203:EG203)&lt;'Summary&amp;Assumptions'!$G$32*$B203,$D203&gt;='Summary&amp;Assumptions'!$D$17,EM$47&gt;=$D203,EM$47&lt;=EDATE($D203,'Summary&amp;Assumptions'!$G$32))*$B203+AND(EM$56&lt;'Summary&amp;Assumptions'!$J$31,EM$47&gt;=$FO203,EM$47&lt;=$FP203)*(('Summary&amp;Assumptions'!$H$25*$C203)*(1+'Summary&amp;Assumptions'!$J$29)^(EM$46-1))+AND(EM$56&lt;'Summary&amp;Assumptions'!$J$31,EM$47&gt;=$FQ203,EM$47&lt;=$FR203)*(('Summary&amp;Assumptions'!$H$25*$C203)*(1+'Summary&amp;Assumptions'!$J$29)^(EM$46-1))</f>
        <v>0</v>
      </c>
      <c r="EI203" s="588">
        <f>AND(EN$55&gt;0,SUM($E203:EH203)&lt;'Summary&amp;Assumptions'!$G$32*$B203,$D203&gt;='Summary&amp;Assumptions'!$D$17,EN$47&gt;=$D203,EN$47&lt;=EDATE($D203,'Summary&amp;Assumptions'!$G$32))*$B203+AND(EN$56&lt;'Summary&amp;Assumptions'!$J$31,EN$47&gt;=$FO203,EN$47&lt;=$FP203)*(('Summary&amp;Assumptions'!$H$25*$C203)*(1+'Summary&amp;Assumptions'!$J$29)^(EN$46-1))+AND(EN$56&lt;'Summary&amp;Assumptions'!$J$31,EN$47&gt;=$FQ203,EN$47&lt;=$FR203)*(('Summary&amp;Assumptions'!$H$25*$C203)*(1+'Summary&amp;Assumptions'!$J$29)^(EN$46-1))</f>
        <v>0</v>
      </c>
      <c r="EJ203" s="588">
        <f>AND(EO$55&gt;0,SUM($E203:EI203)&lt;'Summary&amp;Assumptions'!$G$32*$B203,$D203&gt;='Summary&amp;Assumptions'!$D$17,EO$47&gt;=$D203,EO$47&lt;=EDATE($D203,'Summary&amp;Assumptions'!$G$32))*$B203+AND(EO$56&lt;'Summary&amp;Assumptions'!$J$31,EO$47&gt;=$FO203,EO$47&lt;=$FP203)*(('Summary&amp;Assumptions'!$H$25*$C203)*(1+'Summary&amp;Assumptions'!$J$29)^(EO$46-1))+AND(EO$56&lt;'Summary&amp;Assumptions'!$J$31,EO$47&gt;=$FQ203,EO$47&lt;=$FR203)*(('Summary&amp;Assumptions'!$H$25*$C203)*(1+'Summary&amp;Assumptions'!$J$29)^(EO$46-1))</f>
        <v>0</v>
      </c>
      <c r="EK203" s="588">
        <f>AND(EP$55&gt;0,SUM($E203:EJ203)&lt;'Summary&amp;Assumptions'!$G$32*$B203,$D203&gt;='Summary&amp;Assumptions'!$D$17,EP$47&gt;=$D203,EP$47&lt;=EDATE($D203,'Summary&amp;Assumptions'!$G$32))*$B203+AND(EP$56&lt;'Summary&amp;Assumptions'!$J$31,EP$47&gt;=$FO203,EP$47&lt;=$FP203)*(('Summary&amp;Assumptions'!$H$25*$C203)*(1+'Summary&amp;Assumptions'!$J$29)^(EP$46-1))+AND(EP$56&lt;'Summary&amp;Assumptions'!$J$31,EP$47&gt;=$FQ203,EP$47&lt;=$FR203)*(('Summary&amp;Assumptions'!$H$25*$C203)*(1+'Summary&amp;Assumptions'!$J$29)^(EP$46-1))</f>
        <v>0</v>
      </c>
      <c r="EL203" s="588">
        <f>AND(EQ$55&gt;0,SUM($E203:EK203)&lt;'Summary&amp;Assumptions'!$G$32*$B203,$D203&gt;='Summary&amp;Assumptions'!$D$17,EQ$47&gt;=$D203,EQ$47&lt;=EDATE($D203,'Summary&amp;Assumptions'!$G$32))*$B203+AND(EQ$56&lt;'Summary&amp;Assumptions'!$J$31,EQ$47&gt;=$FO203,EQ$47&lt;=$FP203)*(('Summary&amp;Assumptions'!$H$25*$C203)*(1+'Summary&amp;Assumptions'!$J$29)^(EQ$46-1))+AND(EQ$56&lt;'Summary&amp;Assumptions'!$J$31,EQ$47&gt;=$FQ203,EQ$47&lt;=$FR203)*(('Summary&amp;Assumptions'!$H$25*$C203)*(1+'Summary&amp;Assumptions'!$J$29)^(EQ$46-1))</f>
        <v>0</v>
      </c>
      <c r="EM203" s="588">
        <f>AND(ER$55&gt;0,SUM($E203:EL203)&lt;'Summary&amp;Assumptions'!$G$32*$B203,$D203&gt;='Summary&amp;Assumptions'!$D$17,ER$47&gt;=$D203,ER$47&lt;=EDATE($D203,'Summary&amp;Assumptions'!$G$32))*$B203+AND(ER$56&lt;'Summary&amp;Assumptions'!$J$31,ER$47&gt;=$FO203,ER$47&lt;=$FP203)*(('Summary&amp;Assumptions'!$H$25*$C203)*(1+'Summary&amp;Assumptions'!$J$29)^(ER$46-1))+AND(ER$56&lt;'Summary&amp;Assumptions'!$J$31,ER$47&gt;=$FQ203,ER$47&lt;=$FR203)*(('Summary&amp;Assumptions'!$H$25*$C203)*(1+'Summary&amp;Assumptions'!$J$29)^(ER$46-1))</f>
        <v>0</v>
      </c>
      <c r="EN203" s="588">
        <f>AND(ES$55&gt;0,SUM($E203:EM203)&lt;'Summary&amp;Assumptions'!$G$32*$B203,$D203&gt;='Summary&amp;Assumptions'!$D$17,ES$47&gt;=$D203,ES$47&lt;=EDATE($D203,'Summary&amp;Assumptions'!$G$32))*$B203+AND(ES$56&lt;'Summary&amp;Assumptions'!$J$31,ES$47&gt;=$FO203,ES$47&lt;=$FP203)*(('Summary&amp;Assumptions'!$H$25*$C203)*(1+'Summary&amp;Assumptions'!$J$29)^(ES$46-1))+AND(ES$56&lt;'Summary&amp;Assumptions'!$J$31,ES$47&gt;=$FQ203,ES$47&lt;=$FR203)*(('Summary&amp;Assumptions'!$H$25*$C203)*(1+'Summary&amp;Assumptions'!$J$29)^(ES$46-1))</f>
        <v>0</v>
      </c>
      <c r="EO203" s="588">
        <f>AND(ET$55&gt;0,SUM($E203:EN203)&lt;'Summary&amp;Assumptions'!$G$32*$B203,$D203&gt;='Summary&amp;Assumptions'!$D$17,ET$47&gt;=$D203,ET$47&lt;=EDATE($D203,'Summary&amp;Assumptions'!$G$32))*$B203+AND(ET$56&lt;'Summary&amp;Assumptions'!$J$31,ET$47&gt;=$FO203,ET$47&lt;=$FP203)*(('Summary&amp;Assumptions'!$H$25*$C203)*(1+'Summary&amp;Assumptions'!$J$29)^(ET$46-1))+AND(ET$56&lt;'Summary&amp;Assumptions'!$J$31,ET$47&gt;=$FQ203,ET$47&lt;=$FR203)*(('Summary&amp;Assumptions'!$H$25*$C203)*(1+'Summary&amp;Assumptions'!$J$29)^(ET$46-1))</f>
        <v>0</v>
      </c>
      <c r="EP203" s="588">
        <f>AND(EU$55&gt;0,SUM($E203:EO203)&lt;'Summary&amp;Assumptions'!$G$32*$B203,$D203&gt;='Summary&amp;Assumptions'!$D$17,EU$47&gt;=$D203,EU$47&lt;=EDATE($D203,'Summary&amp;Assumptions'!$G$32))*$B203+AND(EU$56&lt;'Summary&amp;Assumptions'!$J$31,EU$47&gt;=$FO203,EU$47&lt;=$FP203)*(('Summary&amp;Assumptions'!$H$25*$C203)*(1+'Summary&amp;Assumptions'!$J$29)^(EU$46-1))+AND(EU$56&lt;'Summary&amp;Assumptions'!$J$31,EU$47&gt;=$FQ203,EU$47&lt;=$FR203)*(('Summary&amp;Assumptions'!$H$25*$C203)*(1+'Summary&amp;Assumptions'!$J$29)^(EU$46-1))</f>
        <v>0</v>
      </c>
      <c r="EQ203" s="588">
        <f>AND(EV$55&gt;0,SUM($E203:EP203)&lt;'Summary&amp;Assumptions'!$G$32*$B203,$D203&gt;='Summary&amp;Assumptions'!$D$17,EV$47&gt;=$D203,EV$47&lt;=EDATE($D203,'Summary&amp;Assumptions'!$G$32))*$B203+AND(EV$56&lt;'Summary&amp;Assumptions'!$J$31,EV$47&gt;=$FO203,EV$47&lt;=$FP203)*(('Summary&amp;Assumptions'!$H$25*$C203)*(1+'Summary&amp;Assumptions'!$J$29)^(EV$46-1))+AND(EV$56&lt;'Summary&amp;Assumptions'!$J$31,EV$47&gt;=$FQ203,EV$47&lt;=$FR203)*(('Summary&amp;Assumptions'!$H$25*$C203)*(1+'Summary&amp;Assumptions'!$J$29)^(EV$46-1))</f>
        <v>0</v>
      </c>
      <c r="ER203" s="588">
        <f>AND(EW$55&gt;0,SUM($E203:EQ203)&lt;'Summary&amp;Assumptions'!$G$32*$B203,$D203&gt;='Summary&amp;Assumptions'!$D$17,EW$47&gt;=$D203,EW$47&lt;=EDATE($D203,'Summary&amp;Assumptions'!$G$32))*$B203+AND(EW$56&lt;'Summary&amp;Assumptions'!$J$31,EW$47&gt;=$FO203,EW$47&lt;=$FP203)*(('Summary&amp;Assumptions'!$H$25*$C203)*(1+'Summary&amp;Assumptions'!$J$29)^(EW$46-1))+AND(EW$56&lt;'Summary&amp;Assumptions'!$J$31,EW$47&gt;=$FQ203,EW$47&lt;=$FR203)*(('Summary&amp;Assumptions'!$H$25*$C203)*(1+'Summary&amp;Assumptions'!$J$29)^(EW$46-1))</f>
        <v>0</v>
      </c>
      <c r="ES203" s="588">
        <f>AND(EX$55&gt;0,SUM($E203:ER203)&lt;'Summary&amp;Assumptions'!$G$32*$B203,$D203&gt;='Summary&amp;Assumptions'!$D$17,EX$47&gt;=$D203,EX$47&lt;=EDATE($D203,'Summary&amp;Assumptions'!$G$32))*$B203+AND(EX$56&lt;'Summary&amp;Assumptions'!$J$31,EX$47&gt;=$FO203,EX$47&lt;=$FP203)*(('Summary&amp;Assumptions'!$H$25*$C203)*(1+'Summary&amp;Assumptions'!$J$29)^(EX$46-1))+AND(EX$56&lt;'Summary&amp;Assumptions'!$J$31,EX$47&gt;=$FQ203,EX$47&lt;=$FR203)*(('Summary&amp;Assumptions'!$H$25*$C203)*(1+'Summary&amp;Assumptions'!$J$29)^(EX$46-1))</f>
        <v>0</v>
      </c>
      <c r="ET203" s="588">
        <f>AND(EY$55&gt;0,SUM($E203:ES203)&lt;'Summary&amp;Assumptions'!$G$32*$B203,$D203&gt;='Summary&amp;Assumptions'!$D$17,EY$47&gt;=$D203,EY$47&lt;=EDATE($D203,'Summary&amp;Assumptions'!$G$32))*$B203+AND(EY$56&lt;'Summary&amp;Assumptions'!$J$31,EY$47&gt;=$FO203,EY$47&lt;=$FP203)*(('Summary&amp;Assumptions'!$H$25*$C203)*(1+'Summary&amp;Assumptions'!$J$29)^(EY$46-1))+AND(EY$56&lt;'Summary&amp;Assumptions'!$J$31,EY$47&gt;=$FQ203,EY$47&lt;=$FR203)*(('Summary&amp;Assumptions'!$H$25*$C203)*(1+'Summary&amp;Assumptions'!$J$29)^(EY$46-1))</f>
        <v>0</v>
      </c>
      <c r="EU203" s="588">
        <f>AND(EZ$55&gt;0,SUM($E203:ET203)&lt;'Summary&amp;Assumptions'!$G$32*$B203,$D203&gt;='Summary&amp;Assumptions'!$D$17,EZ$47&gt;=$D203,EZ$47&lt;=EDATE($D203,'Summary&amp;Assumptions'!$G$32))*$B203+AND(EZ$56&lt;'Summary&amp;Assumptions'!$J$31,EZ$47&gt;=$FO203,EZ$47&lt;=$FP203)*(('Summary&amp;Assumptions'!$H$25*$C203)*(1+'Summary&amp;Assumptions'!$J$29)^(EZ$46-1))+AND(EZ$56&lt;'Summary&amp;Assumptions'!$J$31,EZ$47&gt;=$FQ203,EZ$47&lt;=$FR203)*(('Summary&amp;Assumptions'!$H$25*$C203)*(1+'Summary&amp;Assumptions'!$J$29)^(EZ$46-1))</f>
        <v>0</v>
      </c>
      <c r="EV203" s="588">
        <f>AND(FA$55&gt;0,SUM($E203:EU203)&lt;'Summary&amp;Assumptions'!$G$32*$B203,$D203&gt;='Summary&amp;Assumptions'!$D$17,FA$47&gt;=$D203,FA$47&lt;=EDATE($D203,'Summary&amp;Assumptions'!$G$32))*$B203+AND(FA$56&lt;'Summary&amp;Assumptions'!$J$31,FA$47&gt;=$FO203,FA$47&lt;=$FP203)*(('Summary&amp;Assumptions'!$H$25*$C203)*(1+'Summary&amp;Assumptions'!$J$29)^(FA$46-1))+AND(FA$56&lt;'Summary&amp;Assumptions'!$J$31,FA$47&gt;=$FQ203,FA$47&lt;=$FR203)*(('Summary&amp;Assumptions'!$H$25*$C203)*(1+'Summary&amp;Assumptions'!$J$29)^(FA$46-1))</f>
        <v>0</v>
      </c>
      <c r="EW203" s="588">
        <f>AND(FB$55&gt;0,SUM($E203:EV203)&lt;'Summary&amp;Assumptions'!$G$32*$B203,$D203&gt;='Summary&amp;Assumptions'!$D$17,FB$47&gt;=$D203,FB$47&lt;=EDATE($D203,'Summary&amp;Assumptions'!$G$32))*$B203+AND(FB$56&lt;'Summary&amp;Assumptions'!$J$31,FB$47&gt;=$FO203,FB$47&lt;=$FP203)*(('Summary&amp;Assumptions'!$H$25*$C203)*(1+'Summary&amp;Assumptions'!$J$29)^(FB$46-1))+AND(FB$56&lt;'Summary&amp;Assumptions'!$J$31,FB$47&gt;=$FQ203,FB$47&lt;=$FR203)*(('Summary&amp;Assumptions'!$H$25*$C203)*(1+'Summary&amp;Assumptions'!$J$29)^(FB$46-1))</f>
        <v>0</v>
      </c>
      <c r="EX203" s="588">
        <f>AND(FC$55&gt;0,SUM($E203:EW203)&lt;'Summary&amp;Assumptions'!$G$32*$B203,$D203&gt;='Summary&amp;Assumptions'!$D$17,FC$47&gt;=$D203,FC$47&lt;=EDATE($D203,'Summary&amp;Assumptions'!$G$32))*$B203+AND(FC$56&lt;'Summary&amp;Assumptions'!$J$31,FC$47&gt;=$FO203,FC$47&lt;=$FP203)*(('Summary&amp;Assumptions'!$H$25*$C203)*(1+'Summary&amp;Assumptions'!$J$29)^(FC$46-1))+AND(FC$56&lt;'Summary&amp;Assumptions'!$J$31,FC$47&gt;=$FQ203,FC$47&lt;=$FR203)*(('Summary&amp;Assumptions'!$H$25*$C203)*(1+'Summary&amp;Assumptions'!$J$29)^(FC$46-1))</f>
        <v>0</v>
      </c>
      <c r="EY203" s="588">
        <f>AND(FD$55&gt;0,SUM($E203:EX203)&lt;'Summary&amp;Assumptions'!$G$32*$B203,$D203&gt;='Summary&amp;Assumptions'!$D$17,FD$47&gt;=$D203,FD$47&lt;=EDATE($D203,'Summary&amp;Assumptions'!$G$32))*$B203+AND(FD$56&lt;'Summary&amp;Assumptions'!$J$31,FD$47&gt;=$FO203,FD$47&lt;=$FP203)*(('Summary&amp;Assumptions'!$H$25*$C203)*(1+'Summary&amp;Assumptions'!$J$29)^(FD$46-1))+AND(FD$56&lt;'Summary&amp;Assumptions'!$J$31,FD$47&gt;=$FQ203,FD$47&lt;=$FR203)*(('Summary&amp;Assumptions'!$H$25*$C203)*(1+'Summary&amp;Assumptions'!$J$29)^(FD$46-1))</f>
        <v>0</v>
      </c>
      <c r="EZ203" s="588">
        <f>AND(FE$55&gt;0,SUM($E203:EY203)&lt;'Summary&amp;Assumptions'!$G$32*$B203,$D203&gt;='Summary&amp;Assumptions'!$D$17,FE$47&gt;=$D203,FE$47&lt;=EDATE($D203,'Summary&amp;Assumptions'!$G$32))*$B203+AND(FE$56&lt;'Summary&amp;Assumptions'!$J$31,FE$47&gt;=$FO203,FE$47&lt;=$FP203)*(('Summary&amp;Assumptions'!$H$25*$C203)*(1+'Summary&amp;Assumptions'!$J$29)^(FE$46-1))+AND(FE$56&lt;'Summary&amp;Assumptions'!$J$31,FE$47&gt;=$FQ203,FE$47&lt;=$FR203)*(('Summary&amp;Assumptions'!$H$25*$C203)*(1+'Summary&amp;Assumptions'!$J$29)^(FE$46-1))</f>
        <v>0</v>
      </c>
      <c r="FA203" s="588">
        <f>AND(FF$55&gt;0,SUM($E203:EZ203)&lt;'Summary&amp;Assumptions'!$G$32*$B203,$D203&gt;='Summary&amp;Assumptions'!$D$17,FF$47&gt;=$D203,FF$47&lt;=EDATE($D203,'Summary&amp;Assumptions'!$G$32))*$B203+AND(FF$56&lt;'Summary&amp;Assumptions'!$J$31,FF$47&gt;=$FO203,FF$47&lt;=$FP203)*(('Summary&amp;Assumptions'!$H$25*$C203)*(1+'Summary&amp;Assumptions'!$J$29)^(FF$46-1))+AND(FF$56&lt;'Summary&amp;Assumptions'!$J$31,FF$47&gt;=$FQ203,FF$47&lt;=$FR203)*(('Summary&amp;Assumptions'!$H$25*$C203)*(1+'Summary&amp;Assumptions'!$J$29)^(FF$46-1))</f>
        <v>0</v>
      </c>
      <c r="FB203" s="588">
        <f>AND(FG$55&gt;0,SUM($E203:FA203)&lt;'Summary&amp;Assumptions'!$G$32*$B203,$D203&gt;='Summary&amp;Assumptions'!$D$17,FG$47&gt;=$D203,FG$47&lt;=EDATE($D203,'Summary&amp;Assumptions'!$G$32))*$B203+AND(FG$56&lt;'Summary&amp;Assumptions'!$J$31,FG$47&gt;=$FO203,FG$47&lt;=$FP203)*(('Summary&amp;Assumptions'!$H$25*$C203)*(1+'Summary&amp;Assumptions'!$J$29)^(FG$46-1))+AND(FG$56&lt;'Summary&amp;Assumptions'!$J$31,FG$47&gt;=$FQ203,FG$47&lt;=$FR203)*(('Summary&amp;Assumptions'!$H$25*$C203)*(1+'Summary&amp;Assumptions'!$J$29)^(FG$46-1))</f>
        <v>0</v>
      </c>
      <c r="FC203" s="588">
        <f>AND(FH$55&gt;0,SUM($E203:FB203)&lt;'Summary&amp;Assumptions'!$G$32*$B203,$D203&gt;='Summary&amp;Assumptions'!$D$17,FH$47&gt;=$D203,FH$47&lt;=EDATE($D203,'Summary&amp;Assumptions'!$G$32))*$B203+AND(FH$56&lt;'Summary&amp;Assumptions'!$J$31,FH$47&gt;=$FO203,FH$47&lt;=$FP203)*(('Summary&amp;Assumptions'!$H$25*$C203)*(1+'Summary&amp;Assumptions'!$J$29)^(FH$46-1))+AND(FH$56&lt;'Summary&amp;Assumptions'!$J$31,FH$47&gt;=$FQ203,FH$47&lt;=$FR203)*(('Summary&amp;Assumptions'!$H$25*$C203)*(1+'Summary&amp;Assumptions'!$J$29)^(FH$46-1))</f>
        <v>0</v>
      </c>
      <c r="FD203" s="588">
        <f>AND(FI$55&gt;0,SUM($E203:FC203)&lt;'Summary&amp;Assumptions'!$G$32*$B203,$D203&gt;='Summary&amp;Assumptions'!$D$17,FI$47&gt;=$D203,FI$47&lt;=EDATE($D203,'Summary&amp;Assumptions'!$G$32))*$B203+AND(FI$56&lt;'Summary&amp;Assumptions'!$J$31,FI$47&gt;=$FO203,FI$47&lt;=$FP203)*(('Summary&amp;Assumptions'!$H$25*$C203)*(1+'Summary&amp;Assumptions'!$J$29)^(FI$46-1))+AND(FI$56&lt;'Summary&amp;Assumptions'!$J$31,FI$47&gt;=$FQ203,FI$47&lt;=$FR203)*(('Summary&amp;Assumptions'!$H$25*$C203)*(1+'Summary&amp;Assumptions'!$J$29)^(FI$46-1))</f>
        <v>0</v>
      </c>
      <c r="FE203" s="588">
        <f>AND(FJ$55&gt;0,SUM($E203:FD203)&lt;'Summary&amp;Assumptions'!$G$32*$B203,$D203&gt;='Summary&amp;Assumptions'!$D$17,FJ$47&gt;=$D203,FJ$47&lt;=EDATE($D203,'Summary&amp;Assumptions'!$G$32))*$B203+AND(FJ$56&lt;'Summary&amp;Assumptions'!$J$31,FJ$47&gt;=$FO203,FJ$47&lt;=$FP203)*(('Summary&amp;Assumptions'!$H$25*$C203)*(1+'Summary&amp;Assumptions'!$J$29)^(FJ$46-1))+AND(FJ$56&lt;'Summary&amp;Assumptions'!$J$31,FJ$47&gt;=$FQ203,FJ$47&lt;=$FR203)*(('Summary&amp;Assumptions'!$H$25*$C203)*(1+'Summary&amp;Assumptions'!$J$29)^(FJ$46-1))</f>
        <v>0</v>
      </c>
      <c r="FF203" s="588">
        <f>AND(FK$55&gt;0,SUM($E203:FE203)&lt;'Summary&amp;Assumptions'!$G$32*$B203,$D203&gt;='Summary&amp;Assumptions'!$D$17,FK$47&gt;=$D203,FK$47&lt;=EDATE($D203,'Summary&amp;Assumptions'!$G$32))*$B203+AND(FK$56&lt;'Summary&amp;Assumptions'!$J$31,FK$47&gt;=$FO203,FK$47&lt;=$FP203)*(('Summary&amp;Assumptions'!$H$25*$C203)*(1+'Summary&amp;Assumptions'!$J$29)^(FK$46-1))+AND(FK$56&lt;'Summary&amp;Assumptions'!$J$31,FK$47&gt;=$FQ203,FK$47&lt;=$FR203)*(('Summary&amp;Assumptions'!$H$25*$C203)*(1+'Summary&amp;Assumptions'!$J$29)^(FK$46-1))</f>
        <v>0</v>
      </c>
      <c r="FG203" s="588">
        <f>AND(FL$55&gt;0,SUM($E203:FF203)&lt;'Summary&amp;Assumptions'!$G$32*$B203,$D203&gt;='Summary&amp;Assumptions'!$D$17,FL$47&gt;=$D203,FL$47&lt;=EDATE($D203,'Summary&amp;Assumptions'!$G$32))*$B203+AND(FL$56&lt;'Summary&amp;Assumptions'!$J$31,FL$47&gt;=$FO203,FL$47&lt;=$FP203)*(('Summary&amp;Assumptions'!$H$25*$C203)*(1+'Summary&amp;Assumptions'!$J$29)^(FL$46-1))+AND(FL$56&lt;'Summary&amp;Assumptions'!$J$31,FL$47&gt;=$FQ203,FL$47&lt;=$FR203)*(('Summary&amp;Assumptions'!$H$25*$C203)*(1+'Summary&amp;Assumptions'!$J$29)^(FL$46-1))</f>
        <v>0</v>
      </c>
      <c r="FH203" s="588">
        <f>AND(FM$55&gt;0,SUM($E203:FG203)&lt;'Summary&amp;Assumptions'!$G$32*$B203,$D203&gt;='Summary&amp;Assumptions'!$D$17,FM$47&gt;=$D203,FM$47&lt;=EDATE($D203,'Summary&amp;Assumptions'!$G$32))*$B203+AND(FM$56&lt;'Summary&amp;Assumptions'!$J$31,FM$47&gt;=$FO203,FM$47&lt;=$FP203)*(('Summary&amp;Assumptions'!$H$25*$C203)*(1+'Summary&amp;Assumptions'!$J$29)^(FM$46-1))+AND(FM$56&lt;'Summary&amp;Assumptions'!$J$31,FM$47&gt;=$FQ203,FM$47&lt;=$FR203)*(('Summary&amp;Assumptions'!$H$25*$C203)*(1+'Summary&amp;Assumptions'!$J$29)^(FM$46-1))</f>
        <v>0</v>
      </c>
      <c r="FI203" s="588">
        <f>AND(FN$55&gt;0,SUM($E203:FH203)&lt;'Summary&amp;Assumptions'!$G$32*$B203,$D203&gt;='Summary&amp;Assumptions'!$D$17,FN$47&gt;=$D203,FN$47&lt;=EDATE($D203,'Summary&amp;Assumptions'!$G$32))*$B203+AND(FN$56&lt;'Summary&amp;Assumptions'!$J$31,FN$47&gt;=$FO203,FN$47&lt;=$FP203)*(('Summary&amp;Assumptions'!$H$25*$C203)*(1+'Summary&amp;Assumptions'!$J$29)^(FN$46-1))+AND(FN$56&lt;'Summary&amp;Assumptions'!$J$31,FN$47&gt;=$FQ203,FN$47&lt;=$FR203)*(('Summary&amp;Assumptions'!$H$25*$C203)*(1+'Summary&amp;Assumptions'!$J$29)^(FN$46-1))</f>
        <v>0</v>
      </c>
      <c r="FJ203" s="588">
        <f>AND(FO$55&gt;0,SUM($E203:FI203)&lt;'Summary&amp;Assumptions'!$G$32*$B203,$D203&gt;='Summary&amp;Assumptions'!$D$17,FO$47&gt;=$D203,FO$47&lt;=EDATE($D203,'Summary&amp;Assumptions'!$G$32))*$B203+AND(FO$56&lt;'Summary&amp;Assumptions'!$J$31,FO$47&gt;=$FO203,FO$47&lt;=$FP203)*(('Summary&amp;Assumptions'!$H$25*$C203)*(1+'Summary&amp;Assumptions'!$J$29)^(FO$46-1))+AND(FO$56&lt;'Summary&amp;Assumptions'!$J$31,FO$47&gt;=$FQ203,FO$47&lt;=$FR203)*(('Summary&amp;Assumptions'!$H$25*$C203)*(1+'Summary&amp;Assumptions'!$J$29)^(FO$46-1))</f>
        <v>0</v>
      </c>
      <c r="FK203" s="588">
        <f>AND(FP$55&gt;0,SUM($E203:FJ203)&lt;'Summary&amp;Assumptions'!$G$32*$B203,$D203&gt;='Summary&amp;Assumptions'!$D$17,FP$47&gt;=$D203,FP$47&lt;=EDATE($D203,'Summary&amp;Assumptions'!$G$32))*$B203+AND(FP$56&lt;'Summary&amp;Assumptions'!$J$31,FP$47&gt;=$FO203,FP$47&lt;=$FP203)*(('Summary&amp;Assumptions'!$H$25*$C203)*(1+'Summary&amp;Assumptions'!$J$29)^(FP$46-1))+AND(FP$56&lt;'Summary&amp;Assumptions'!$J$31,FP$47&gt;=$FQ203,FP$47&lt;=$FR203)*(('Summary&amp;Assumptions'!$H$25*$C203)*(1+'Summary&amp;Assumptions'!$J$29)^(FP$46-1))</f>
        <v>0</v>
      </c>
      <c r="FL203" s="588">
        <f>AND(FQ$55&gt;0,SUM($E203:FK203)&lt;'Summary&amp;Assumptions'!$G$32*$B203,$D203&gt;='Summary&amp;Assumptions'!$D$17,FQ$47&gt;=$D203,FQ$47&lt;=EDATE($D203,'Summary&amp;Assumptions'!$G$32))*$B203+AND(FQ$56&lt;'Summary&amp;Assumptions'!$J$31,FQ$47&gt;=$FO203,FQ$47&lt;=$FP203)*(('Summary&amp;Assumptions'!$H$25*$C203)*(1+'Summary&amp;Assumptions'!$J$29)^(FQ$46-1))+AND(FQ$56&lt;'Summary&amp;Assumptions'!$J$31,FQ$47&gt;=$FQ203,FQ$47&lt;=$FR203)*(('Summary&amp;Assumptions'!$H$25*$C203)*(1+'Summary&amp;Assumptions'!$J$29)^(FQ$46-1))</f>
        <v>0</v>
      </c>
      <c r="FO203" s="576">
        <f>EDATE(D203,'Summary&amp;Assumptions'!$G$34)</f>
        <v>46966</v>
      </c>
      <c r="FP203" s="576">
        <f>EDATE(FO203,'Summary&amp;Assumptions'!$G$33-1)</f>
        <v>46997</v>
      </c>
      <c r="FQ203" s="576">
        <f>EDATE(FO203,'Summary&amp;Assumptions'!$G$34)</f>
        <v>47331</v>
      </c>
      <c r="FR203" s="576">
        <f>EDATE(FQ203,'Summary&amp;Assumptions'!$G$33-1)</f>
        <v>47362</v>
      </c>
    </row>
    <row r="204" spans="2:174" hidden="1" x14ac:dyDescent="0.2">
      <c r="B204" s="588">
        <v>0</v>
      </c>
      <c r="C204" s="193">
        <v>0</v>
      </c>
      <c r="D204" s="589">
        <v>46631</v>
      </c>
      <c r="F204" s="588">
        <f>AND(K$55&gt;0,SUM($E204:E204)&lt;'Summary&amp;Assumptions'!$G$32*$B204,$D204&gt;='Summary&amp;Assumptions'!$D$17,K$47&gt;=$D204,K$47&lt;=EDATE($D204,'Summary&amp;Assumptions'!$G$32))*$B204+AND(K$56&lt;'Summary&amp;Assumptions'!$J$31,K$47&gt;=$FO204,K$47&lt;=$FP204)*(('Summary&amp;Assumptions'!$H$25*$C204)*(1+'Summary&amp;Assumptions'!$J$29)^(K$46-1))+AND(K$56&lt;'Summary&amp;Assumptions'!$J$31,K$47&gt;=$FQ204,K$47&lt;=$FR204)*(('Summary&amp;Assumptions'!$H$25*$C204)*(1+'Summary&amp;Assumptions'!$J$29)^(K$46-1))</f>
        <v>0</v>
      </c>
      <c r="G204" s="588">
        <f>AND(L$55&gt;0,SUM($E204:F204)&lt;'Summary&amp;Assumptions'!$G$32*$B204,$D204&gt;='Summary&amp;Assumptions'!$D$17,L$47&gt;=$D204,L$47&lt;=EDATE($D204,'Summary&amp;Assumptions'!$G$32))*$B204+AND(L$56&lt;'Summary&amp;Assumptions'!$J$31,L$47&gt;=$FO204,L$47&lt;=$FP204)*(('Summary&amp;Assumptions'!$H$25*$C204)*(1+'Summary&amp;Assumptions'!$J$29)^(L$46-1))+AND(L$56&lt;'Summary&amp;Assumptions'!$J$31,L$47&gt;=$FQ204,L$47&lt;=$FR204)*(('Summary&amp;Assumptions'!$H$25*$C204)*(1+'Summary&amp;Assumptions'!$J$29)^(L$46-1))</f>
        <v>0</v>
      </c>
      <c r="H204" s="588">
        <f>AND(M$55&gt;0,SUM($E204:G204)&lt;'Summary&amp;Assumptions'!$G$32*$B204,$D204&gt;='Summary&amp;Assumptions'!$D$17,M$47&gt;=$D204,M$47&lt;=EDATE($D204,'Summary&amp;Assumptions'!$G$32))*$B204+AND(M$56&lt;'Summary&amp;Assumptions'!$J$31,M$47&gt;=$FO204,M$47&lt;=$FP204)*(('Summary&amp;Assumptions'!$H$25*$C204)*(1+'Summary&amp;Assumptions'!$J$29)^(M$46-1))+AND(M$56&lt;'Summary&amp;Assumptions'!$J$31,M$47&gt;=$FQ204,M$47&lt;=$FR204)*(('Summary&amp;Assumptions'!$H$25*$C204)*(1+'Summary&amp;Assumptions'!$J$29)^(M$46-1))</f>
        <v>0</v>
      </c>
      <c r="I204" s="588">
        <f>AND(N$55&gt;0,SUM($E204:H204)&lt;'Summary&amp;Assumptions'!$G$32*$B204,$D204&gt;='Summary&amp;Assumptions'!$D$17,N$47&gt;=$D204,N$47&lt;=EDATE($D204,'Summary&amp;Assumptions'!$G$32))*$B204+AND(N$56&lt;'Summary&amp;Assumptions'!$J$31,N$47&gt;=$FO204,N$47&lt;=$FP204)*(('Summary&amp;Assumptions'!$H$25*$C204)*(1+'Summary&amp;Assumptions'!$J$29)^(N$46-1))+AND(N$56&lt;'Summary&amp;Assumptions'!$J$31,N$47&gt;=$FQ204,N$47&lt;=$FR204)*(('Summary&amp;Assumptions'!$H$25*$C204)*(1+'Summary&amp;Assumptions'!$J$29)^(N$46-1))</f>
        <v>0</v>
      </c>
      <c r="J204" s="588">
        <f>AND(O$55&gt;0,SUM($E204:I204)&lt;'Summary&amp;Assumptions'!$G$32*$B204,$D204&gt;='Summary&amp;Assumptions'!$D$17,O$47&gt;=$D204,O$47&lt;=EDATE($D204,'Summary&amp;Assumptions'!$G$32))*$B204+AND(O$56&lt;'Summary&amp;Assumptions'!$J$31,O$47&gt;=$FO204,O$47&lt;=$FP204)*(('Summary&amp;Assumptions'!$H$25*$C204)*(1+'Summary&amp;Assumptions'!$J$29)^(O$46-1))+AND(O$56&lt;'Summary&amp;Assumptions'!$J$31,O$47&gt;=$FQ204,O$47&lt;=$FR204)*(('Summary&amp;Assumptions'!$H$25*$C204)*(1+'Summary&amp;Assumptions'!$J$29)^(O$46-1))</f>
        <v>0</v>
      </c>
      <c r="K204" s="588">
        <f>AND(P$55&gt;0,SUM($E204:J204)&lt;'Summary&amp;Assumptions'!$G$32*$B204,$D204&gt;='Summary&amp;Assumptions'!$D$17,P$47&gt;=$D204,P$47&lt;=EDATE($D204,'Summary&amp;Assumptions'!$G$32))*$B204+AND(P$56&lt;'Summary&amp;Assumptions'!$J$31,P$47&gt;=$FO204,P$47&lt;=$FP204)*(('Summary&amp;Assumptions'!$H$25*$C204)*(1+'Summary&amp;Assumptions'!$J$29)^(P$46-1))+AND(P$56&lt;'Summary&amp;Assumptions'!$J$31,P$47&gt;=$FQ204,P$47&lt;=$FR204)*(('Summary&amp;Assumptions'!$H$25*$C204)*(1+'Summary&amp;Assumptions'!$J$29)^(P$46-1))</f>
        <v>0</v>
      </c>
      <c r="L204" s="588">
        <f>AND(Q$55&gt;0,SUM($E204:K204)&lt;'Summary&amp;Assumptions'!$G$32*$B204,$D204&gt;='Summary&amp;Assumptions'!$D$17,Q$47&gt;=$D204,Q$47&lt;=EDATE($D204,'Summary&amp;Assumptions'!$G$32))*$B204+AND(Q$56&lt;'Summary&amp;Assumptions'!$J$31,Q$47&gt;=$FO204,Q$47&lt;=$FP204)*(('Summary&amp;Assumptions'!$H$25*$C204)*(1+'Summary&amp;Assumptions'!$J$29)^(Q$46-1))+AND(Q$56&lt;'Summary&amp;Assumptions'!$J$31,Q$47&gt;=$FQ204,Q$47&lt;=$FR204)*(('Summary&amp;Assumptions'!$H$25*$C204)*(1+'Summary&amp;Assumptions'!$J$29)^(Q$46-1))</f>
        <v>0</v>
      </c>
      <c r="M204" s="588">
        <f>AND(R$55&gt;0,SUM($E204:L204)&lt;'Summary&amp;Assumptions'!$G$32*$B204,$D204&gt;='Summary&amp;Assumptions'!$D$17,R$47&gt;=$D204,R$47&lt;=EDATE($D204,'Summary&amp;Assumptions'!$G$32))*$B204+AND(R$56&lt;'Summary&amp;Assumptions'!$J$31,R$47&gt;=$FO204,R$47&lt;=$FP204)*(('Summary&amp;Assumptions'!$H$25*$C204)*(1+'Summary&amp;Assumptions'!$J$29)^(R$46-1))+AND(R$56&lt;'Summary&amp;Assumptions'!$J$31,R$47&gt;=$FQ204,R$47&lt;=$FR204)*(('Summary&amp;Assumptions'!$H$25*$C204)*(1+'Summary&amp;Assumptions'!$J$29)^(R$46-1))</f>
        <v>0</v>
      </c>
      <c r="N204" s="588">
        <f>AND(S$55&gt;0,SUM($E204:M204)&lt;'Summary&amp;Assumptions'!$G$32*$B204,$D204&gt;='Summary&amp;Assumptions'!$D$17,S$47&gt;=$D204,S$47&lt;=EDATE($D204,'Summary&amp;Assumptions'!$G$32))*$B204+AND(S$56&lt;'Summary&amp;Assumptions'!$J$31,S$47&gt;=$FO204,S$47&lt;=$FP204)*(('Summary&amp;Assumptions'!$H$25*$C204)*(1+'Summary&amp;Assumptions'!$J$29)^(S$46-1))+AND(S$56&lt;'Summary&amp;Assumptions'!$J$31,S$47&gt;=$FQ204,S$47&lt;=$FR204)*(('Summary&amp;Assumptions'!$H$25*$C204)*(1+'Summary&amp;Assumptions'!$J$29)^(S$46-1))</f>
        <v>0</v>
      </c>
      <c r="O204" s="588">
        <f>AND(T$55&gt;0,SUM($E204:N204)&lt;'Summary&amp;Assumptions'!$G$32*$B204,$D204&gt;='Summary&amp;Assumptions'!$D$17,T$47&gt;=$D204,T$47&lt;=EDATE($D204,'Summary&amp;Assumptions'!$G$32))*$B204+AND(T$56&lt;'Summary&amp;Assumptions'!$J$31,T$47&gt;=$FO204,T$47&lt;=$FP204)*(('Summary&amp;Assumptions'!$H$25*$C204)*(1+'Summary&amp;Assumptions'!$J$29)^(T$46-1))+AND(T$56&lt;'Summary&amp;Assumptions'!$J$31,T$47&gt;=$FQ204,T$47&lt;=$FR204)*(('Summary&amp;Assumptions'!$H$25*$C204)*(1+'Summary&amp;Assumptions'!$J$29)^(T$46-1))</f>
        <v>0</v>
      </c>
      <c r="P204" s="588">
        <f>AND(U$55&gt;0,SUM($E204:O204)&lt;'Summary&amp;Assumptions'!$G$32*$B204,$D204&gt;='Summary&amp;Assumptions'!$D$17,U$47&gt;=$D204,U$47&lt;=EDATE($D204,'Summary&amp;Assumptions'!$G$32))*$B204+AND(U$56&lt;'Summary&amp;Assumptions'!$J$31,U$47&gt;=$FO204,U$47&lt;=$FP204)*(('Summary&amp;Assumptions'!$H$25*$C204)*(1+'Summary&amp;Assumptions'!$J$29)^(U$46-1))+AND(U$56&lt;'Summary&amp;Assumptions'!$J$31,U$47&gt;=$FQ204,U$47&lt;=$FR204)*(('Summary&amp;Assumptions'!$H$25*$C204)*(1+'Summary&amp;Assumptions'!$J$29)^(U$46-1))</f>
        <v>0</v>
      </c>
      <c r="Q204" s="588">
        <f>AND(V$55&gt;0,SUM($E204:P204)&lt;'Summary&amp;Assumptions'!$G$32*$B204,$D204&gt;='Summary&amp;Assumptions'!$D$17,V$47&gt;=$D204,V$47&lt;=EDATE($D204,'Summary&amp;Assumptions'!$G$32))*$B204+AND(V$56&lt;'Summary&amp;Assumptions'!$J$31,V$47&gt;=$FO204,V$47&lt;=$FP204)*(('Summary&amp;Assumptions'!$H$25*$C204)*(1+'Summary&amp;Assumptions'!$J$29)^(V$46-1))+AND(V$56&lt;'Summary&amp;Assumptions'!$J$31,V$47&gt;=$FQ204,V$47&lt;=$FR204)*(('Summary&amp;Assumptions'!$H$25*$C204)*(1+'Summary&amp;Assumptions'!$J$29)^(V$46-1))</f>
        <v>0</v>
      </c>
      <c r="R204" s="588">
        <f>AND(W$55&gt;0,SUM($E204:Q204)&lt;'Summary&amp;Assumptions'!$G$32*$B204,$D204&gt;='Summary&amp;Assumptions'!$D$17,W$47&gt;=$D204,W$47&lt;=EDATE($D204,'Summary&amp;Assumptions'!$G$32))*$B204+AND(W$56&lt;'Summary&amp;Assumptions'!$J$31,W$47&gt;=$FO204,W$47&lt;=$FP204)*(('Summary&amp;Assumptions'!$H$25*$C204)*(1+'Summary&amp;Assumptions'!$J$29)^(W$46-1))+AND(W$56&lt;'Summary&amp;Assumptions'!$J$31,W$47&gt;=$FQ204,W$47&lt;=$FR204)*(('Summary&amp;Assumptions'!$H$25*$C204)*(1+'Summary&amp;Assumptions'!$J$29)^(W$46-1))</f>
        <v>0</v>
      </c>
      <c r="S204" s="588">
        <f>AND(X$55&gt;0,SUM($E204:R204)&lt;'Summary&amp;Assumptions'!$G$32*$B204,$D204&gt;='Summary&amp;Assumptions'!$D$17,X$47&gt;=$D204,X$47&lt;=EDATE($D204,'Summary&amp;Assumptions'!$G$32))*$B204+AND(X$56&lt;'Summary&amp;Assumptions'!$J$31,X$47&gt;=$FO204,X$47&lt;=$FP204)*(('Summary&amp;Assumptions'!$H$25*$C204)*(1+'Summary&amp;Assumptions'!$J$29)^(X$46-1))+AND(X$56&lt;'Summary&amp;Assumptions'!$J$31,X$47&gt;=$FQ204,X$47&lt;=$FR204)*(('Summary&amp;Assumptions'!$H$25*$C204)*(1+'Summary&amp;Assumptions'!$J$29)^(X$46-1))</f>
        <v>0</v>
      </c>
      <c r="T204" s="588">
        <f>AND(Y$55&gt;0,SUM($E204:S204)&lt;'Summary&amp;Assumptions'!$G$32*$B204,$D204&gt;='Summary&amp;Assumptions'!$D$17,Y$47&gt;=$D204,Y$47&lt;=EDATE($D204,'Summary&amp;Assumptions'!$G$32))*$B204+AND(Y$56&lt;'Summary&amp;Assumptions'!$J$31,Y$47&gt;=$FO204,Y$47&lt;=$FP204)*(('Summary&amp;Assumptions'!$H$25*$C204)*(1+'Summary&amp;Assumptions'!$J$29)^(Y$46-1))+AND(Y$56&lt;'Summary&amp;Assumptions'!$J$31,Y$47&gt;=$FQ204,Y$47&lt;=$FR204)*(('Summary&amp;Assumptions'!$H$25*$C204)*(1+'Summary&amp;Assumptions'!$J$29)^(Y$46-1))</f>
        <v>0</v>
      </c>
      <c r="U204" s="588">
        <f>AND(Z$55&gt;0,SUM($E204:T204)&lt;'Summary&amp;Assumptions'!$G$32*$B204,$D204&gt;='Summary&amp;Assumptions'!$D$17,Z$47&gt;=$D204,Z$47&lt;=EDATE($D204,'Summary&amp;Assumptions'!$G$32))*$B204+AND(Z$56&lt;'Summary&amp;Assumptions'!$J$31,Z$47&gt;=$FO204,Z$47&lt;=$FP204)*(('Summary&amp;Assumptions'!$H$25*$C204)*(1+'Summary&amp;Assumptions'!$J$29)^(Z$46-1))+AND(Z$56&lt;'Summary&amp;Assumptions'!$J$31,Z$47&gt;=$FQ204,Z$47&lt;=$FR204)*(('Summary&amp;Assumptions'!$H$25*$C204)*(1+'Summary&amp;Assumptions'!$J$29)^(Z$46-1))</f>
        <v>0</v>
      </c>
      <c r="V204" s="588">
        <f>AND(AA$55&gt;0,SUM($E204:U204)&lt;'Summary&amp;Assumptions'!$G$32*$B204,$D204&gt;='Summary&amp;Assumptions'!$D$17,AA$47&gt;=$D204,AA$47&lt;=EDATE($D204,'Summary&amp;Assumptions'!$G$32))*$B204+AND(AA$56&lt;'Summary&amp;Assumptions'!$J$31,AA$47&gt;=$FO204,AA$47&lt;=$FP204)*(('Summary&amp;Assumptions'!$H$25*$C204)*(1+'Summary&amp;Assumptions'!$J$29)^(AA$46-1))+AND(AA$56&lt;'Summary&amp;Assumptions'!$J$31,AA$47&gt;=$FQ204,AA$47&lt;=$FR204)*(('Summary&amp;Assumptions'!$H$25*$C204)*(1+'Summary&amp;Assumptions'!$J$29)^(AA$46-1))</f>
        <v>0</v>
      </c>
      <c r="W204" s="588">
        <f>AND(AB$55&gt;0,SUM($E204:V204)&lt;'Summary&amp;Assumptions'!$G$32*$B204,$D204&gt;='Summary&amp;Assumptions'!$D$17,AB$47&gt;=$D204,AB$47&lt;=EDATE($D204,'Summary&amp;Assumptions'!$G$32))*$B204+AND(AB$56&lt;'Summary&amp;Assumptions'!$J$31,AB$47&gt;=$FO204,AB$47&lt;=$FP204)*(('Summary&amp;Assumptions'!$H$25*$C204)*(1+'Summary&amp;Assumptions'!$J$29)^(AB$46-1))+AND(AB$56&lt;'Summary&amp;Assumptions'!$J$31,AB$47&gt;=$FQ204,AB$47&lt;=$FR204)*(('Summary&amp;Assumptions'!$H$25*$C204)*(1+'Summary&amp;Assumptions'!$J$29)^(AB$46-1))</f>
        <v>0</v>
      </c>
      <c r="X204" s="588">
        <f>AND(AC$55&gt;0,SUM($E204:W204)&lt;'Summary&amp;Assumptions'!$G$32*$B204,$D204&gt;='Summary&amp;Assumptions'!$D$17,AC$47&gt;=$D204,AC$47&lt;=EDATE($D204,'Summary&amp;Assumptions'!$G$32))*$B204+AND(AC$56&lt;'Summary&amp;Assumptions'!$J$31,AC$47&gt;=$FO204,AC$47&lt;=$FP204)*(('Summary&amp;Assumptions'!$H$25*$C204)*(1+'Summary&amp;Assumptions'!$J$29)^(AC$46-1))+AND(AC$56&lt;'Summary&amp;Assumptions'!$J$31,AC$47&gt;=$FQ204,AC$47&lt;=$FR204)*(('Summary&amp;Assumptions'!$H$25*$C204)*(1+'Summary&amp;Assumptions'!$J$29)^(AC$46-1))</f>
        <v>0</v>
      </c>
      <c r="Y204" s="588">
        <f>AND(AD$55&gt;0,SUM($E204:X204)&lt;'Summary&amp;Assumptions'!$G$32*$B204,$D204&gt;='Summary&amp;Assumptions'!$D$17,AD$47&gt;=$D204,AD$47&lt;=EDATE($D204,'Summary&amp;Assumptions'!$G$32))*$B204+AND(AD$56&lt;'Summary&amp;Assumptions'!$J$31,AD$47&gt;=$FO204,AD$47&lt;=$FP204)*(('Summary&amp;Assumptions'!$H$25*$C204)*(1+'Summary&amp;Assumptions'!$J$29)^(AD$46-1))+AND(AD$56&lt;'Summary&amp;Assumptions'!$J$31,AD$47&gt;=$FQ204,AD$47&lt;=$FR204)*(('Summary&amp;Assumptions'!$H$25*$C204)*(1+'Summary&amp;Assumptions'!$J$29)^(AD$46-1))</f>
        <v>0</v>
      </c>
      <c r="Z204" s="588">
        <f>AND(AE$55&gt;0,SUM($E204:Y204)&lt;'Summary&amp;Assumptions'!$G$32*$B204,$D204&gt;='Summary&amp;Assumptions'!$D$17,AE$47&gt;=$D204,AE$47&lt;=EDATE($D204,'Summary&amp;Assumptions'!$G$32))*$B204+AND(AE$56&lt;'Summary&amp;Assumptions'!$J$31,AE$47&gt;=$FO204,AE$47&lt;=$FP204)*(('Summary&amp;Assumptions'!$H$25*$C204)*(1+'Summary&amp;Assumptions'!$J$29)^(AE$46-1))+AND(AE$56&lt;'Summary&amp;Assumptions'!$J$31,AE$47&gt;=$FQ204,AE$47&lt;=$FR204)*(('Summary&amp;Assumptions'!$H$25*$C204)*(1+'Summary&amp;Assumptions'!$J$29)^(AE$46-1))</f>
        <v>0</v>
      </c>
      <c r="AA204" s="588">
        <f>AND(AF$55&gt;0,SUM($E204:Z204)&lt;'Summary&amp;Assumptions'!$G$32*$B204,$D204&gt;='Summary&amp;Assumptions'!$D$17,AF$47&gt;=$D204,AF$47&lt;=EDATE($D204,'Summary&amp;Assumptions'!$G$32))*$B204+AND(AF$56&lt;'Summary&amp;Assumptions'!$J$31,AF$47&gt;=$FO204,AF$47&lt;=$FP204)*(('Summary&amp;Assumptions'!$H$25*$C204)*(1+'Summary&amp;Assumptions'!$J$29)^(AF$46-1))+AND(AF$56&lt;'Summary&amp;Assumptions'!$J$31,AF$47&gt;=$FQ204,AF$47&lt;=$FR204)*(('Summary&amp;Assumptions'!$H$25*$C204)*(1+'Summary&amp;Assumptions'!$J$29)^(AF$46-1))</f>
        <v>0</v>
      </c>
      <c r="AB204" s="588">
        <f>AND(AG$55&gt;0,SUM($E204:AA204)&lt;'Summary&amp;Assumptions'!$G$32*$B204,$D204&gt;='Summary&amp;Assumptions'!$D$17,AG$47&gt;=$D204,AG$47&lt;=EDATE($D204,'Summary&amp;Assumptions'!$G$32))*$B204+AND(AG$56&lt;'Summary&amp;Assumptions'!$J$31,AG$47&gt;=$FO204,AG$47&lt;=$FP204)*(('Summary&amp;Assumptions'!$H$25*$C204)*(1+'Summary&amp;Assumptions'!$J$29)^(AG$46-1))+AND(AG$56&lt;'Summary&amp;Assumptions'!$J$31,AG$47&gt;=$FQ204,AG$47&lt;=$FR204)*(('Summary&amp;Assumptions'!$H$25*$C204)*(1+'Summary&amp;Assumptions'!$J$29)^(AG$46-1))</f>
        <v>0</v>
      </c>
      <c r="AC204" s="588">
        <f>AND(AH$55&gt;0,SUM($E204:AB204)&lt;'Summary&amp;Assumptions'!$G$32*$B204,$D204&gt;='Summary&amp;Assumptions'!$D$17,AH$47&gt;=$D204,AH$47&lt;=EDATE($D204,'Summary&amp;Assumptions'!$G$32))*$B204+AND(AH$56&lt;'Summary&amp;Assumptions'!$J$31,AH$47&gt;=$FO204,AH$47&lt;=$FP204)*(('Summary&amp;Assumptions'!$H$25*$C204)*(1+'Summary&amp;Assumptions'!$J$29)^(AH$46-1))+AND(AH$56&lt;'Summary&amp;Assumptions'!$J$31,AH$47&gt;=$FQ204,AH$47&lt;=$FR204)*(('Summary&amp;Assumptions'!$H$25*$C204)*(1+'Summary&amp;Assumptions'!$J$29)^(AH$46-1))</f>
        <v>0</v>
      </c>
      <c r="AD204" s="588">
        <f>AND(AI$55&gt;0,SUM($E204:AC204)&lt;'Summary&amp;Assumptions'!$G$32*$B204,$D204&gt;='Summary&amp;Assumptions'!$D$17,AI$47&gt;=$D204,AI$47&lt;=EDATE($D204,'Summary&amp;Assumptions'!$G$32))*$B204+AND(AI$56&lt;'Summary&amp;Assumptions'!$J$31,AI$47&gt;=$FO204,AI$47&lt;=$FP204)*(('Summary&amp;Assumptions'!$H$25*$C204)*(1+'Summary&amp;Assumptions'!$J$29)^(AI$46-1))+AND(AI$56&lt;'Summary&amp;Assumptions'!$J$31,AI$47&gt;=$FQ204,AI$47&lt;=$FR204)*(('Summary&amp;Assumptions'!$H$25*$C204)*(1+'Summary&amp;Assumptions'!$J$29)^(AI$46-1))</f>
        <v>0</v>
      </c>
      <c r="AE204" s="588">
        <f>AND(AJ$55&gt;0,SUM($E204:AD204)&lt;'Summary&amp;Assumptions'!$G$32*$B204,$D204&gt;='Summary&amp;Assumptions'!$D$17,AJ$47&gt;=$D204,AJ$47&lt;=EDATE($D204,'Summary&amp;Assumptions'!$G$32))*$B204+AND(AJ$56&lt;'Summary&amp;Assumptions'!$J$31,AJ$47&gt;=$FO204,AJ$47&lt;=$FP204)*(('Summary&amp;Assumptions'!$H$25*$C204)*(1+'Summary&amp;Assumptions'!$J$29)^(AJ$46-1))+AND(AJ$56&lt;'Summary&amp;Assumptions'!$J$31,AJ$47&gt;=$FQ204,AJ$47&lt;=$FR204)*(('Summary&amp;Assumptions'!$H$25*$C204)*(1+'Summary&amp;Assumptions'!$J$29)^(AJ$46-1))</f>
        <v>0</v>
      </c>
      <c r="AF204" s="588">
        <f>AND(AK$55&gt;0,SUM($E204:AE204)&lt;'Summary&amp;Assumptions'!$G$32*$B204,$D204&gt;='Summary&amp;Assumptions'!$D$17,AK$47&gt;=$D204,AK$47&lt;=EDATE($D204,'Summary&amp;Assumptions'!$G$32))*$B204+AND(AK$56&lt;'Summary&amp;Assumptions'!$J$31,AK$47&gt;=$FO204,AK$47&lt;=$FP204)*(('Summary&amp;Assumptions'!$H$25*$C204)*(1+'Summary&amp;Assumptions'!$J$29)^(AK$46-1))+AND(AK$56&lt;'Summary&amp;Assumptions'!$J$31,AK$47&gt;=$FQ204,AK$47&lt;=$FR204)*(('Summary&amp;Assumptions'!$H$25*$C204)*(1+'Summary&amp;Assumptions'!$J$29)^(AK$46-1))</f>
        <v>0</v>
      </c>
      <c r="AG204" s="588">
        <f>AND(AL$55&gt;0,SUM($E204:AF204)&lt;'Summary&amp;Assumptions'!$G$32*$B204,$D204&gt;='Summary&amp;Assumptions'!$D$17,AL$47&gt;=$D204,AL$47&lt;=EDATE($D204,'Summary&amp;Assumptions'!$G$32))*$B204+AND(AL$56&lt;'Summary&amp;Assumptions'!$J$31,AL$47&gt;=$FO204,AL$47&lt;=$FP204)*(('Summary&amp;Assumptions'!$H$25*$C204)*(1+'Summary&amp;Assumptions'!$J$29)^(AL$46-1))+AND(AL$56&lt;'Summary&amp;Assumptions'!$J$31,AL$47&gt;=$FQ204,AL$47&lt;=$FR204)*(('Summary&amp;Assumptions'!$H$25*$C204)*(1+'Summary&amp;Assumptions'!$J$29)^(AL$46-1))</f>
        <v>0</v>
      </c>
      <c r="AH204" s="588">
        <f>AND(AM$55&gt;0,SUM($E204:AG204)&lt;'Summary&amp;Assumptions'!$G$32*$B204,$D204&gt;='Summary&amp;Assumptions'!$D$17,AM$47&gt;=$D204,AM$47&lt;=EDATE($D204,'Summary&amp;Assumptions'!$G$32))*$B204+AND(AM$56&lt;'Summary&amp;Assumptions'!$J$31,AM$47&gt;=$FO204,AM$47&lt;=$FP204)*(('Summary&amp;Assumptions'!$H$25*$C204)*(1+'Summary&amp;Assumptions'!$J$29)^(AM$46-1))+AND(AM$56&lt;'Summary&amp;Assumptions'!$J$31,AM$47&gt;=$FQ204,AM$47&lt;=$FR204)*(('Summary&amp;Assumptions'!$H$25*$C204)*(1+'Summary&amp;Assumptions'!$J$29)^(AM$46-1))</f>
        <v>0</v>
      </c>
      <c r="AI204" s="588">
        <f>AND(AN$55&gt;0,SUM($E204:AH204)&lt;'Summary&amp;Assumptions'!$G$32*$B204,$D204&gt;='Summary&amp;Assumptions'!$D$17,AN$47&gt;=$D204,AN$47&lt;=EDATE($D204,'Summary&amp;Assumptions'!$G$32))*$B204+AND(AN$56&lt;'Summary&amp;Assumptions'!$J$31,AN$47&gt;=$FO204,AN$47&lt;=$FP204)*(('Summary&amp;Assumptions'!$H$25*$C204)*(1+'Summary&amp;Assumptions'!$J$29)^(AN$46-1))+AND(AN$56&lt;'Summary&amp;Assumptions'!$J$31,AN$47&gt;=$FQ204,AN$47&lt;=$FR204)*(('Summary&amp;Assumptions'!$H$25*$C204)*(1+'Summary&amp;Assumptions'!$J$29)^(AN$46-1))</f>
        <v>0</v>
      </c>
      <c r="AJ204" s="588">
        <f>AND(AO$55&gt;0,SUM($E204:AI204)&lt;'Summary&amp;Assumptions'!$G$32*$B204,$D204&gt;='Summary&amp;Assumptions'!$D$17,AO$47&gt;=$D204,AO$47&lt;=EDATE($D204,'Summary&amp;Assumptions'!$G$32))*$B204+AND(AO$56&lt;'Summary&amp;Assumptions'!$J$31,AO$47&gt;=$FO204,AO$47&lt;=$FP204)*(('Summary&amp;Assumptions'!$H$25*$C204)*(1+'Summary&amp;Assumptions'!$J$29)^(AO$46-1))+AND(AO$56&lt;'Summary&amp;Assumptions'!$J$31,AO$47&gt;=$FQ204,AO$47&lt;=$FR204)*(('Summary&amp;Assumptions'!$H$25*$C204)*(1+'Summary&amp;Assumptions'!$J$29)^(AO$46-1))</f>
        <v>0</v>
      </c>
      <c r="AK204" s="588">
        <f>AND(AP$55&gt;0,SUM($E204:AJ204)&lt;'Summary&amp;Assumptions'!$G$32*$B204,$D204&gt;='Summary&amp;Assumptions'!$D$17,AP$47&gt;=$D204,AP$47&lt;=EDATE($D204,'Summary&amp;Assumptions'!$G$32))*$B204+AND(AP$56&lt;'Summary&amp;Assumptions'!$J$31,AP$47&gt;=$FO204,AP$47&lt;=$FP204)*(('Summary&amp;Assumptions'!$H$25*$C204)*(1+'Summary&amp;Assumptions'!$J$29)^(AP$46-1))+AND(AP$56&lt;'Summary&amp;Assumptions'!$J$31,AP$47&gt;=$FQ204,AP$47&lt;=$FR204)*(('Summary&amp;Assumptions'!$H$25*$C204)*(1+'Summary&amp;Assumptions'!$J$29)^(AP$46-1))</f>
        <v>0</v>
      </c>
      <c r="AL204" s="588">
        <f>AND(AQ$55&gt;0,SUM($E204:AK204)&lt;'Summary&amp;Assumptions'!$G$32*$B204,$D204&gt;='Summary&amp;Assumptions'!$D$17,AQ$47&gt;=$D204,AQ$47&lt;=EDATE($D204,'Summary&amp;Assumptions'!$G$32))*$B204+AND(AQ$56&lt;'Summary&amp;Assumptions'!$J$31,AQ$47&gt;=$FO204,AQ$47&lt;=$FP204)*(('Summary&amp;Assumptions'!$H$25*$C204)*(1+'Summary&amp;Assumptions'!$J$29)^(AQ$46-1))+AND(AQ$56&lt;'Summary&amp;Assumptions'!$J$31,AQ$47&gt;=$FQ204,AQ$47&lt;=$FR204)*(('Summary&amp;Assumptions'!$H$25*$C204)*(1+'Summary&amp;Assumptions'!$J$29)^(AQ$46-1))</f>
        <v>0</v>
      </c>
      <c r="AM204" s="588">
        <f>AND(AR$55&gt;0,SUM($E204:AL204)&lt;'Summary&amp;Assumptions'!$G$32*$B204,$D204&gt;='Summary&amp;Assumptions'!$D$17,AR$47&gt;=$D204,AR$47&lt;=EDATE($D204,'Summary&amp;Assumptions'!$G$32))*$B204+AND(AR$56&lt;'Summary&amp;Assumptions'!$J$31,AR$47&gt;=$FO204,AR$47&lt;=$FP204)*(('Summary&amp;Assumptions'!$H$25*$C204)*(1+'Summary&amp;Assumptions'!$J$29)^(AR$46-1))+AND(AR$56&lt;'Summary&amp;Assumptions'!$J$31,AR$47&gt;=$FQ204,AR$47&lt;=$FR204)*(('Summary&amp;Assumptions'!$H$25*$C204)*(1+'Summary&amp;Assumptions'!$J$29)^(AR$46-1))</f>
        <v>0</v>
      </c>
      <c r="AN204" s="588">
        <f>AND(AS$55&gt;0,SUM($E204:AM204)&lt;'Summary&amp;Assumptions'!$G$32*$B204,$D204&gt;='Summary&amp;Assumptions'!$D$17,AS$47&gt;=$D204,AS$47&lt;=EDATE($D204,'Summary&amp;Assumptions'!$G$32))*$B204+AND(AS$56&lt;'Summary&amp;Assumptions'!$J$31,AS$47&gt;=$FO204,AS$47&lt;=$FP204)*(('Summary&amp;Assumptions'!$H$25*$C204)*(1+'Summary&amp;Assumptions'!$J$29)^(AS$46-1))+AND(AS$56&lt;'Summary&amp;Assumptions'!$J$31,AS$47&gt;=$FQ204,AS$47&lt;=$FR204)*(('Summary&amp;Assumptions'!$H$25*$C204)*(1+'Summary&amp;Assumptions'!$J$29)^(AS$46-1))</f>
        <v>0</v>
      </c>
      <c r="AO204" s="588">
        <f>AND(AT$55&gt;0,SUM($E204:AN204)&lt;'Summary&amp;Assumptions'!$G$32*$B204,$D204&gt;='Summary&amp;Assumptions'!$D$17,AT$47&gt;=$D204,AT$47&lt;=EDATE($D204,'Summary&amp;Assumptions'!$G$32))*$B204+AND(AT$56&lt;'Summary&amp;Assumptions'!$J$31,AT$47&gt;=$FO204,AT$47&lt;=$FP204)*(('Summary&amp;Assumptions'!$H$25*$C204)*(1+'Summary&amp;Assumptions'!$J$29)^(AT$46-1))+AND(AT$56&lt;'Summary&amp;Assumptions'!$J$31,AT$47&gt;=$FQ204,AT$47&lt;=$FR204)*(('Summary&amp;Assumptions'!$H$25*$C204)*(1+'Summary&amp;Assumptions'!$J$29)^(AT$46-1))</f>
        <v>0</v>
      </c>
      <c r="AP204" s="588">
        <f>AND(AU$55&gt;0,SUM($E204:AO204)&lt;'Summary&amp;Assumptions'!$G$32*$B204,$D204&gt;='Summary&amp;Assumptions'!$D$17,AU$47&gt;=$D204,AU$47&lt;=EDATE($D204,'Summary&amp;Assumptions'!$G$32))*$B204+AND(AU$56&lt;'Summary&amp;Assumptions'!$J$31,AU$47&gt;=$FO204,AU$47&lt;=$FP204)*(('Summary&amp;Assumptions'!$H$25*$C204)*(1+'Summary&amp;Assumptions'!$J$29)^(AU$46-1))+AND(AU$56&lt;'Summary&amp;Assumptions'!$J$31,AU$47&gt;=$FQ204,AU$47&lt;=$FR204)*(('Summary&amp;Assumptions'!$H$25*$C204)*(1+'Summary&amp;Assumptions'!$J$29)^(AU$46-1))</f>
        <v>0</v>
      </c>
      <c r="AQ204" s="588">
        <f>AND(AV$55&gt;0,SUM($E204:AP204)&lt;'Summary&amp;Assumptions'!$G$32*$B204,$D204&gt;='Summary&amp;Assumptions'!$D$17,AV$47&gt;=$D204,AV$47&lt;=EDATE($D204,'Summary&amp;Assumptions'!$G$32))*$B204+AND(AV$56&lt;'Summary&amp;Assumptions'!$J$31,AV$47&gt;=$FO204,AV$47&lt;=$FP204)*(('Summary&amp;Assumptions'!$H$25*$C204)*(1+'Summary&amp;Assumptions'!$J$29)^(AV$46-1))+AND(AV$56&lt;'Summary&amp;Assumptions'!$J$31,AV$47&gt;=$FQ204,AV$47&lt;=$FR204)*(('Summary&amp;Assumptions'!$H$25*$C204)*(1+'Summary&amp;Assumptions'!$J$29)^(AV$46-1))</f>
        <v>0</v>
      </c>
      <c r="AR204" s="588">
        <f>AND(AW$55&gt;0,SUM($E204:AQ204)&lt;'Summary&amp;Assumptions'!$G$32*$B204,$D204&gt;='Summary&amp;Assumptions'!$D$17,AW$47&gt;=$D204,AW$47&lt;=EDATE($D204,'Summary&amp;Assumptions'!$G$32))*$B204+AND(AW$56&lt;'Summary&amp;Assumptions'!$J$31,AW$47&gt;=$FO204,AW$47&lt;=$FP204)*(('Summary&amp;Assumptions'!$H$25*$C204)*(1+'Summary&amp;Assumptions'!$J$29)^(AW$46-1))+AND(AW$56&lt;'Summary&amp;Assumptions'!$J$31,AW$47&gt;=$FQ204,AW$47&lt;=$FR204)*(('Summary&amp;Assumptions'!$H$25*$C204)*(1+'Summary&amp;Assumptions'!$J$29)^(AW$46-1))</f>
        <v>0</v>
      </c>
      <c r="AS204" s="588">
        <f>AND(AX$55&gt;0,SUM($E204:AR204)&lt;'Summary&amp;Assumptions'!$G$32*$B204,$D204&gt;='Summary&amp;Assumptions'!$D$17,AX$47&gt;=$D204,AX$47&lt;=EDATE($D204,'Summary&amp;Assumptions'!$G$32))*$B204+AND(AX$56&lt;'Summary&amp;Assumptions'!$J$31,AX$47&gt;=$FO204,AX$47&lt;=$FP204)*(('Summary&amp;Assumptions'!$H$25*$C204)*(1+'Summary&amp;Assumptions'!$J$29)^(AX$46-1))+AND(AX$56&lt;'Summary&amp;Assumptions'!$J$31,AX$47&gt;=$FQ204,AX$47&lt;=$FR204)*(('Summary&amp;Assumptions'!$H$25*$C204)*(1+'Summary&amp;Assumptions'!$J$29)^(AX$46-1))</f>
        <v>0</v>
      </c>
      <c r="AT204" s="588">
        <f>AND(AY$55&gt;0,SUM($E204:AS204)&lt;'Summary&amp;Assumptions'!$G$32*$B204,$D204&gt;='Summary&amp;Assumptions'!$D$17,AY$47&gt;=$D204,AY$47&lt;=EDATE($D204,'Summary&amp;Assumptions'!$G$32))*$B204+AND(AY$56&lt;'Summary&amp;Assumptions'!$J$31,AY$47&gt;=$FO204,AY$47&lt;=$FP204)*(('Summary&amp;Assumptions'!$H$25*$C204)*(1+'Summary&amp;Assumptions'!$J$29)^(AY$46-1))+AND(AY$56&lt;'Summary&amp;Assumptions'!$J$31,AY$47&gt;=$FQ204,AY$47&lt;=$FR204)*(('Summary&amp;Assumptions'!$H$25*$C204)*(1+'Summary&amp;Assumptions'!$J$29)^(AY$46-1))</f>
        <v>0</v>
      </c>
      <c r="AU204" s="588">
        <f>AND(AZ$55&gt;0,SUM($E204:AT204)&lt;'Summary&amp;Assumptions'!$G$32*$B204,$D204&gt;='Summary&amp;Assumptions'!$D$17,AZ$47&gt;=$D204,AZ$47&lt;=EDATE($D204,'Summary&amp;Assumptions'!$G$32))*$B204+AND(AZ$56&lt;'Summary&amp;Assumptions'!$J$31,AZ$47&gt;=$FO204,AZ$47&lt;=$FP204)*(('Summary&amp;Assumptions'!$H$25*$C204)*(1+'Summary&amp;Assumptions'!$J$29)^(AZ$46-1))+AND(AZ$56&lt;'Summary&amp;Assumptions'!$J$31,AZ$47&gt;=$FQ204,AZ$47&lt;=$FR204)*(('Summary&amp;Assumptions'!$H$25*$C204)*(1+'Summary&amp;Assumptions'!$J$29)^(AZ$46-1))</f>
        <v>0</v>
      </c>
      <c r="AV204" s="588">
        <f>AND(BA$55&gt;0,SUM($E204:AU204)&lt;'Summary&amp;Assumptions'!$G$32*$B204,$D204&gt;='Summary&amp;Assumptions'!$D$17,BA$47&gt;=$D204,BA$47&lt;=EDATE($D204,'Summary&amp;Assumptions'!$G$32))*$B204+AND(BA$56&lt;'Summary&amp;Assumptions'!$J$31,BA$47&gt;=$FO204,BA$47&lt;=$FP204)*(('Summary&amp;Assumptions'!$H$25*$C204)*(1+'Summary&amp;Assumptions'!$J$29)^(BA$46-1))+AND(BA$56&lt;'Summary&amp;Assumptions'!$J$31,BA$47&gt;=$FQ204,BA$47&lt;=$FR204)*(('Summary&amp;Assumptions'!$H$25*$C204)*(1+'Summary&amp;Assumptions'!$J$29)^(BA$46-1))</f>
        <v>0</v>
      </c>
      <c r="AW204" s="588">
        <f>AND(BB$55&gt;0,SUM($E204:AV204)&lt;'Summary&amp;Assumptions'!$G$32*$B204,$D204&gt;='Summary&amp;Assumptions'!$D$17,BB$47&gt;=$D204,BB$47&lt;=EDATE($D204,'Summary&amp;Assumptions'!$G$32))*$B204+AND(BB$56&lt;'Summary&amp;Assumptions'!$J$31,BB$47&gt;=$FO204,BB$47&lt;=$FP204)*(('Summary&amp;Assumptions'!$H$25*$C204)*(1+'Summary&amp;Assumptions'!$J$29)^(BB$46-1))+AND(BB$56&lt;'Summary&amp;Assumptions'!$J$31,BB$47&gt;=$FQ204,BB$47&lt;=$FR204)*(('Summary&amp;Assumptions'!$H$25*$C204)*(1+'Summary&amp;Assumptions'!$J$29)^(BB$46-1))</f>
        <v>0</v>
      </c>
      <c r="AX204" s="588">
        <f>AND(BC$55&gt;0,SUM($E204:AW204)&lt;'Summary&amp;Assumptions'!$G$32*$B204,$D204&gt;='Summary&amp;Assumptions'!$D$17,BC$47&gt;=$D204,BC$47&lt;=EDATE($D204,'Summary&amp;Assumptions'!$G$32))*$B204+AND(BC$56&lt;'Summary&amp;Assumptions'!$J$31,BC$47&gt;=$FO204,BC$47&lt;=$FP204)*(('Summary&amp;Assumptions'!$H$25*$C204)*(1+'Summary&amp;Assumptions'!$J$29)^(BC$46-1))+AND(BC$56&lt;'Summary&amp;Assumptions'!$J$31,BC$47&gt;=$FQ204,BC$47&lt;=$FR204)*(('Summary&amp;Assumptions'!$H$25*$C204)*(1+'Summary&amp;Assumptions'!$J$29)^(BC$46-1))</f>
        <v>0</v>
      </c>
      <c r="AY204" s="588">
        <f>AND(BD$55&gt;0,SUM($E204:AX204)&lt;'Summary&amp;Assumptions'!$G$32*$B204,$D204&gt;='Summary&amp;Assumptions'!$D$17,BD$47&gt;=$D204,BD$47&lt;=EDATE($D204,'Summary&amp;Assumptions'!$G$32))*$B204+AND(BD$56&lt;'Summary&amp;Assumptions'!$J$31,BD$47&gt;=$FO204,BD$47&lt;=$FP204)*(('Summary&amp;Assumptions'!$H$25*$C204)*(1+'Summary&amp;Assumptions'!$J$29)^(BD$46-1))+AND(BD$56&lt;'Summary&amp;Assumptions'!$J$31,BD$47&gt;=$FQ204,BD$47&lt;=$FR204)*(('Summary&amp;Assumptions'!$H$25*$C204)*(1+'Summary&amp;Assumptions'!$J$29)^(BD$46-1))</f>
        <v>0</v>
      </c>
      <c r="AZ204" s="588">
        <f>AND(BE$55&gt;0,SUM($E204:AY204)&lt;'Summary&amp;Assumptions'!$G$32*$B204,$D204&gt;='Summary&amp;Assumptions'!$D$17,BE$47&gt;=$D204,BE$47&lt;=EDATE($D204,'Summary&amp;Assumptions'!$G$32))*$B204+AND(BE$56&lt;'Summary&amp;Assumptions'!$J$31,BE$47&gt;=$FO204,BE$47&lt;=$FP204)*(('Summary&amp;Assumptions'!$H$25*$C204)*(1+'Summary&amp;Assumptions'!$J$29)^(BE$46-1))+AND(BE$56&lt;'Summary&amp;Assumptions'!$J$31,BE$47&gt;=$FQ204,BE$47&lt;=$FR204)*(('Summary&amp;Assumptions'!$H$25*$C204)*(1+'Summary&amp;Assumptions'!$J$29)^(BE$46-1))</f>
        <v>0</v>
      </c>
      <c r="BA204" s="588">
        <f>AND(BF$55&gt;0,SUM($E204:AZ204)&lt;'Summary&amp;Assumptions'!$G$32*$B204,$D204&gt;='Summary&amp;Assumptions'!$D$17,BF$47&gt;=$D204,BF$47&lt;=EDATE($D204,'Summary&amp;Assumptions'!$G$32))*$B204+AND(BF$56&lt;'Summary&amp;Assumptions'!$J$31,BF$47&gt;=$FO204,BF$47&lt;=$FP204)*(('Summary&amp;Assumptions'!$H$25*$C204)*(1+'Summary&amp;Assumptions'!$J$29)^(BF$46-1))+AND(BF$56&lt;'Summary&amp;Assumptions'!$J$31,BF$47&gt;=$FQ204,BF$47&lt;=$FR204)*(('Summary&amp;Assumptions'!$H$25*$C204)*(1+'Summary&amp;Assumptions'!$J$29)^(BF$46-1))</f>
        <v>0</v>
      </c>
      <c r="BB204" s="588">
        <f>AND(BG$55&gt;0,SUM($E204:BA204)&lt;'Summary&amp;Assumptions'!$G$32*$B204,$D204&gt;='Summary&amp;Assumptions'!$D$17,BG$47&gt;=$D204,BG$47&lt;=EDATE($D204,'Summary&amp;Assumptions'!$G$32))*$B204+AND(BG$56&lt;'Summary&amp;Assumptions'!$J$31,BG$47&gt;=$FO204,BG$47&lt;=$FP204)*(('Summary&amp;Assumptions'!$H$25*$C204)*(1+'Summary&amp;Assumptions'!$J$29)^(BG$46-1))+AND(BG$56&lt;'Summary&amp;Assumptions'!$J$31,BG$47&gt;=$FQ204,BG$47&lt;=$FR204)*(('Summary&amp;Assumptions'!$H$25*$C204)*(1+'Summary&amp;Assumptions'!$J$29)^(BG$46-1))</f>
        <v>0</v>
      </c>
      <c r="BC204" s="588">
        <f>AND(BH$55&gt;0,SUM($E204:BB204)&lt;'Summary&amp;Assumptions'!$G$32*$B204,$D204&gt;='Summary&amp;Assumptions'!$D$17,BH$47&gt;=$D204,BH$47&lt;=EDATE($D204,'Summary&amp;Assumptions'!$G$32))*$B204+AND(BH$56&lt;'Summary&amp;Assumptions'!$J$31,BH$47&gt;=$FO204,BH$47&lt;=$FP204)*(('Summary&amp;Assumptions'!$H$25*$C204)*(1+'Summary&amp;Assumptions'!$J$29)^(BH$46-1))+AND(BH$56&lt;'Summary&amp;Assumptions'!$J$31,BH$47&gt;=$FQ204,BH$47&lt;=$FR204)*(('Summary&amp;Assumptions'!$H$25*$C204)*(1+'Summary&amp;Assumptions'!$J$29)^(BH$46-1))</f>
        <v>0</v>
      </c>
      <c r="BD204" s="588">
        <f>AND(BI$55&gt;0,SUM($E204:BC204)&lt;'Summary&amp;Assumptions'!$G$32*$B204,$D204&gt;='Summary&amp;Assumptions'!$D$17,BI$47&gt;=$D204,BI$47&lt;=EDATE($D204,'Summary&amp;Assumptions'!$G$32))*$B204+AND(BI$56&lt;'Summary&amp;Assumptions'!$J$31,BI$47&gt;=$FO204,BI$47&lt;=$FP204)*(('Summary&amp;Assumptions'!$H$25*$C204)*(1+'Summary&amp;Assumptions'!$J$29)^(BI$46-1))+AND(BI$56&lt;'Summary&amp;Assumptions'!$J$31,BI$47&gt;=$FQ204,BI$47&lt;=$FR204)*(('Summary&amp;Assumptions'!$H$25*$C204)*(1+'Summary&amp;Assumptions'!$J$29)^(BI$46-1))</f>
        <v>0</v>
      </c>
      <c r="BE204" s="588">
        <f>AND(BJ$55&gt;0,SUM($E204:BD204)&lt;'Summary&amp;Assumptions'!$G$32*$B204,$D204&gt;='Summary&amp;Assumptions'!$D$17,BJ$47&gt;=$D204,BJ$47&lt;=EDATE($D204,'Summary&amp;Assumptions'!$G$32))*$B204+AND(BJ$56&lt;'Summary&amp;Assumptions'!$J$31,BJ$47&gt;=$FO204,BJ$47&lt;=$FP204)*(('Summary&amp;Assumptions'!$H$25*$C204)*(1+'Summary&amp;Assumptions'!$J$29)^(BJ$46-1))+AND(BJ$56&lt;'Summary&amp;Assumptions'!$J$31,BJ$47&gt;=$FQ204,BJ$47&lt;=$FR204)*(('Summary&amp;Assumptions'!$H$25*$C204)*(1+'Summary&amp;Assumptions'!$J$29)^(BJ$46-1))</f>
        <v>0</v>
      </c>
      <c r="BF204" s="588">
        <f>AND(BK$55&gt;0,SUM($E204:BE204)&lt;'Summary&amp;Assumptions'!$G$32*$B204,$D204&gt;='Summary&amp;Assumptions'!$D$17,BK$47&gt;=$D204,BK$47&lt;=EDATE($D204,'Summary&amp;Assumptions'!$G$32))*$B204+AND(BK$56&lt;'Summary&amp;Assumptions'!$J$31,BK$47&gt;=$FO204,BK$47&lt;=$FP204)*(('Summary&amp;Assumptions'!$H$25*$C204)*(1+'Summary&amp;Assumptions'!$J$29)^(BK$46-1))+AND(BK$56&lt;'Summary&amp;Assumptions'!$J$31,BK$47&gt;=$FQ204,BK$47&lt;=$FR204)*(('Summary&amp;Assumptions'!$H$25*$C204)*(1+'Summary&amp;Assumptions'!$J$29)^(BK$46-1))</f>
        <v>0</v>
      </c>
      <c r="BG204" s="588">
        <f>AND(BL$55&gt;0,SUM($E204:BF204)&lt;'Summary&amp;Assumptions'!$G$32*$B204,$D204&gt;='Summary&amp;Assumptions'!$D$17,BL$47&gt;=$D204,BL$47&lt;=EDATE($D204,'Summary&amp;Assumptions'!$G$32))*$B204+AND(BL$56&lt;'Summary&amp;Assumptions'!$J$31,BL$47&gt;=$FO204,BL$47&lt;=$FP204)*(('Summary&amp;Assumptions'!$H$25*$C204)*(1+'Summary&amp;Assumptions'!$J$29)^(BL$46-1))+AND(BL$56&lt;'Summary&amp;Assumptions'!$J$31,BL$47&gt;=$FQ204,BL$47&lt;=$FR204)*(('Summary&amp;Assumptions'!$H$25*$C204)*(1+'Summary&amp;Assumptions'!$J$29)^(BL$46-1))</f>
        <v>0</v>
      </c>
      <c r="BH204" s="588">
        <f>AND(BM$55&gt;0,SUM($E204:BG204)&lt;'Summary&amp;Assumptions'!$G$32*$B204,$D204&gt;='Summary&amp;Assumptions'!$D$17,BM$47&gt;=$D204,BM$47&lt;=EDATE($D204,'Summary&amp;Assumptions'!$G$32))*$B204+AND(BM$56&lt;'Summary&amp;Assumptions'!$J$31,BM$47&gt;=$FO204,BM$47&lt;=$FP204)*(('Summary&amp;Assumptions'!$H$25*$C204)*(1+'Summary&amp;Assumptions'!$J$29)^(BM$46-1))+AND(BM$56&lt;'Summary&amp;Assumptions'!$J$31,BM$47&gt;=$FQ204,BM$47&lt;=$FR204)*(('Summary&amp;Assumptions'!$H$25*$C204)*(1+'Summary&amp;Assumptions'!$J$29)^(BM$46-1))</f>
        <v>0</v>
      </c>
      <c r="BI204" s="588">
        <f>AND(BN$55&gt;0,SUM($E204:BH204)&lt;'Summary&amp;Assumptions'!$G$32*$B204,$D204&gt;='Summary&amp;Assumptions'!$D$17,BN$47&gt;=$D204,BN$47&lt;=EDATE($D204,'Summary&amp;Assumptions'!$G$32))*$B204+AND(BN$56&lt;'Summary&amp;Assumptions'!$J$31,BN$47&gt;=$FO204,BN$47&lt;=$FP204)*(('Summary&amp;Assumptions'!$H$25*$C204)*(1+'Summary&amp;Assumptions'!$J$29)^(BN$46-1))+AND(BN$56&lt;'Summary&amp;Assumptions'!$J$31,BN$47&gt;=$FQ204,BN$47&lt;=$FR204)*(('Summary&amp;Assumptions'!$H$25*$C204)*(1+'Summary&amp;Assumptions'!$J$29)^(BN$46-1))</f>
        <v>0</v>
      </c>
      <c r="BJ204" s="588">
        <f>AND(BO$55&gt;0,SUM($E204:BI204)&lt;'Summary&amp;Assumptions'!$G$32*$B204,$D204&gt;='Summary&amp;Assumptions'!$D$17,BO$47&gt;=$D204,BO$47&lt;=EDATE($D204,'Summary&amp;Assumptions'!$G$32))*$B204+AND(BO$56&lt;'Summary&amp;Assumptions'!$J$31,BO$47&gt;=$FO204,BO$47&lt;=$FP204)*(('Summary&amp;Assumptions'!$H$25*$C204)*(1+'Summary&amp;Assumptions'!$J$29)^(BO$46-1))+AND(BO$56&lt;'Summary&amp;Assumptions'!$J$31,BO$47&gt;=$FQ204,BO$47&lt;=$FR204)*(('Summary&amp;Assumptions'!$H$25*$C204)*(1+'Summary&amp;Assumptions'!$J$29)^(BO$46-1))</f>
        <v>0</v>
      </c>
      <c r="BK204" s="588">
        <f>AND(BP$55&gt;0,SUM($E204:BJ204)&lt;'Summary&amp;Assumptions'!$G$32*$B204,$D204&gt;='Summary&amp;Assumptions'!$D$17,BP$47&gt;=$D204,BP$47&lt;=EDATE($D204,'Summary&amp;Assumptions'!$G$32))*$B204+AND(BP$56&lt;'Summary&amp;Assumptions'!$J$31,BP$47&gt;=$FO204,BP$47&lt;=$FP204)*(('Summary&amp;Assumptions'!$H$25*$C204)*(1+'Summary&amp;Assumptions'!$J$29)^(BP$46-1))+AND(BP$56&lt;'Summary&amp;Assumptions'!$J$31,BP$47&gt;=$FQ204,BP$47&lt;=$FR204)*(('Summary&amp;Assumptions'!$H$25*$C204)*(1+'Summary&amp;Assumptions'!$J$29)^(BP$46-1))</f>
        <v>0</v>
      </c>
      <c r="BL204" s="588">
        <f>AND(BQ$55&gt;0,SUM($E204:BK204)&lt;'Summary&amp;Assumptions'!$G$32*$B204,$D204&gt;='Summary&amp;Assumptions'!$D$17,BQ$47&gt;=$D204,BQ$47&lt;=EDATE($D204,'Summary&amp;Assumptions'!$G$32))*$B204+AND(BQ$56&lt;'Summary&amp;Assumptions'!$J$31,BQ$47&gt;=$FO204,BQ$47&lt;=$FP204)*(('Summary&amp;Assumptions'!$H$25*$C204)*(1+'Summary&amp;Assumptions'!$J$29)^(BQ$46-1))+AND(BQ$56&lt;'Summary&amp;Assumptions'!$J$31,BQ$47&gt;=$FQ204,BQ$47&lt;=$FR204)*(('Summary&amp;Assumptions'!$H$25*$C204)*(1+'Summary&amp;Assumptions'!$J$29)^(BQ$46-1))</f>
        <v>0</v>
      </c>
      <c r="BM204" s="588">
        <f>AND(BR$55&gt;0,SUM($E204:BL204)&lt;'Summary&amp;Assumptions'!$G$32*$B204,$D204&gt;='Summary&amp;Assumptions'!$D$17,BR$47&gt;=$D204,BR$47&lt;=EDATE($D204,'Summary&amp;Assumptions'!$G$32))*$B204+AND(BR$56&lt;'Summary&amp;Assumptions'!$J$31,BR$47&gt;=$FO204,BR$47&lt;=$FP204)*(('Summary&amp;Assumptions'!$H$25*$C204)*(1+'Summary&amp;Assumptions'!$J$29)^(BR$46-1))+AND(BR$56&lt;'Summary&amp;Assumptions'!$J$31,BR$47&gt;=$FQ204,BR$47&lt;=$FR204)*(('Summary&amp;Assumptions'!$H$25*$C204)*(1+'Summary&amp;Assumptions'!$J$29)^(BR$46-1))</f>
        <v>0</v>
      </c>
      <c r="BN204" s="588">
        <f>AND(BS$55&gt;0,SUM($E204:BM204)&lt;'Summary&amp;Assumptions'!$G$32*$B204,$D204&gt;='Summary&amp;Assumptions'!$D$17,BS$47&gt;=$D204,BS$47&lt;=EDATE($D204,'Summary&amp;Assumptions'!$G$32))*$B204+AND(BS$56&lt;'Summary&amp;Assumptions'!$J$31,BS$47&gt;=$FO204,BS$47&lt;=$FP204)*(('Summary&amp;Assumptions'!$H$25*$C204)*(1+'Summary&amp;Assumptions'!$J$29)^(BS$46-1))+AND(BS$56&lt;'Summary&amp;Assumptions'!$J$31,BS$47&gt;=$FQ204,BS$47&lt;=$FR204)*(('Summary&amp;Assumptions'!$H$25*$C204)*(1+'Summary&amp;Assumptions'!$J$29)^(BS$46-1))</f>
        <v>0</v>
      </c>
      <c r="BO204" s="588">
        <f>AND(BT$55&gt;0,SUM($E204:BN204)&lt;'Summary&amp;Assumptions'!$G$32*$B204,$D204&gt;='Summary&amp;Assumptions'!$D$17,BT$47&gt;=$D204,BT$47&lt;=EDATE($D204,'Summary&amp;Assumptions'!$G$32))*$B204+AND(BT$56&lt;'Summary&amp;Assumptions'!$J$31,BT$47&gt;=$FO204,BT$47&lt;=$FP204)*(('Summary&amp;Assumptions'!$H$25*$C204)*(1+'Summary&amp;Assumptions'!$J$29)^(BT$46-1))+AND(BT$56&lt;'Summary&amp;Assumptions'!$J$31,BT$47&gt;=$FQ204,BT$47&lt;=$FR204)*(('Summary&amp;Assumptions'!$H$25*$C204)*(1+'Summary&amp;Assumptions'!$J$29)^(BT$46-1))</f>
        <v>0</v>
      </c>
      <c r="BP204" s="588">
        <f>AND(BU$55&gt;0,SUM($E204:BO204)&lt;'Summary&amp;Assumptions'!$G$32*$B204,$D204&gt;='Summary&amp;Assumptions'!$D$17,BU$47&gt;=$D204,BU$47&lt;=EDATE($D204,'Summary&amp;Assumptions'!$G$32))*$B204+AND(BU$56&lt;'Summary&amp;Assumptions'!$J$31,BU$47&gt;=$FO204,BU$47&lt;=$FP204)*(('Summary&amp;Assumptions'!$H$25*$C204)*(1+'Summary&amp;Assumptions'!$J$29)^(BU$46-1))+AND(BU$56&lt;'Summary&amp;Assumptions'!$J$31,BU$47&gt;=$FQ204,BU$47&lt;=$FR204)*(('Summary&amp;Assumptions'!$H$25*$C204)*(1+'Summary&amp;Assumptions'!$J$29)^(BU$46-1))</f>
        <v>0</v>
      </c>
      <c r="BQ204" s="588">
        <f>AND(BV$55&gt;0,SUM($E204:BP204)&lt;'Summary&amp;Assumptions'!$G$32*$B204,$D204&gt;='Summary&amp;Assumptions'!$D$17,BV$47&gt;=$D204,BV$47&lt;=EDATE($D204,'Summary&amp;Assumptions'!$G$32))*$B204+AND(BV$56&lt;'Summary&amp;Assumptions'!$J$31,BV$47&gt;=$FO204,BV$47&lt;=$FP204)*(('Summary&amp;Assumptions'!$H$25*$C204)*(1+'Summary&amp;Assumptions'!$J$29)^(BV$46-1))+AND(BV$56&lt;'Summary&amp;Assumptions'!$J$31,BV$47&gt;=$FQ204,BV$47&lt;=$FR204)*(('Summary&amp;Assumptions'!$H$25*$C204)*(1+'Summary&amp;Assumptions'!$J$29)^(BV$46-1))</f>
        <v>0</v>
      </c>
      <c r="BR204" s="588">
        <f>AND(BW$55&gt;0,SUM($E204:BQ204)&lt;'Summary&amp;Assumptions'!$G$32*$B204,$D204&gt;='Summary&amp;Assumptions'!$D$17,BW$47&gt;=$D204,BW$47&lt;=EDATE($D204,'Summary&amp;Assumptions'!$G$32))*$B204+AND(BW$56&lt;'Summary&amp;Assumptions'!$J$31,BW$47&gt;=$FO204,BW$47&lt;=$FP204)*(('Summary&amp;Assumptions'!$H$25*$C204)*(1+'Summary&amp;Assumptions'!$J$29)^(BW$46-1))+AND(BW$56&lt;'Summary&amp;Assumptions'!$J$31,BW$47&gt;=$FQ204,BW$47&lt;=$FR204)*(('Summary&amp;Assumptions'!$H$25*$C204)*(1+'Summary&amp;Assumptions'!$J$29)^(BW$46-1))</f>
        <v>0</v>
      </c>
      <c r="BS204" s="588">
        <f>AND(BX$55&gt;0,SUM($E204:BR204)&lt;'Summary&amp;Assumptions'!$G$32*$B204,$D204&gt;='Summary&amp;Assumptions'!$D$17,BX$47&gt;=$D204,BX$47&lt;=EDATE($D204,'Summary&amp;Assumptions'!$G$32))*$B204+AND(BX$56&lt;'Summary&amp;Assumptions'!$J$31,BX$47&gt;=$FO204,BX$47&lt;=$FP204)*(('Summary&amp;Assumptions'!$H$25*$C204)*(1+'Summary&amp;Assumptions'!$J$29)^(BX$46-1))+AND(BX$56&lt;'Summary&amp;Assumptions'!$J$31,BX$47&gt;=$FQ204,BX$47&lt;=$FR204)*(('Summary&amp;Assumptions'!$H$25*$C204)*(1+'Summary&amp;Assumptions'!$J$29)^(BX$46-1))</f>
        <v>0</v>
      </c>
      <c r="BT204" s="588">
        <f>AND(BY$55&gt;0,SUM($E204:BS204)&lt;'Summary&amp;Assumptions'!$G$32*$B204,$D204&gt;='Summary&amp;Assumptions'!$D$17,BY$47&gt;=$D204,BY$47&lt;=EDATE($D204,'Summary&amp;Assumptions'!$G$32))*$B204+AND(BY$56&lt;'Summary&amp;Assumptions'!$J$31,BY$47&gt;=$FO204,BY$47&lt;=$FP204)*(('Summary&amp;Assumptions'!$H$25*$C204)*(1+'Summary&amp;Assumptions'!$J$29)^(BY$46-1))+AND(BY$56&lt;'Summary&amp;Assumptions'!$J$31,BY$47&gt;=$FQ204,BY$47&lt;=$FR204)*(('Summary&amp;Assumptions'!$H$25*$C204)*(1+'Summary&amp;Assumptions'!$J$29)^(BY$46-1))</f>
        <v>0</v>
      </c>
      <c r="BU204" s="588">
        <f>AND(BZ$55&gt;0,SUM($E204:BT204)&lt;'Summary&amp;Assumptions'!$G$32*$B204,$D204&gt;='Summary&amp;Assumptions'!$D$17,BZ$47&gt;=$D204,BZ$47&lt;=EDATE($D204,'Summary&amp;Assumptions'!$G$32))*$B204+AND(BZ$56&lt;'Summary&amp;Assumptions'!$J$31,BZ$47&gt;=$FO204,BZ$47&lt;=$FP204)*(('Summary&amp;Assumptions'!$H$25*$C204)*(1+'Summary&amp;Assumptions'!$J$29)^(BZ$46-1))+AND(BZ$56&lt;'Summary&amp;Assumptions'!$J$31,BZ$47&gt;=$FQ204,BZ$47&lt;=$FR204)*(('Summary&amp;Assumptions'!$H$25*$C204)*(1+'Summary&amp;Assumptions'!$J$29)^(BZ$46-1))</f>
        <v>0</v>
      </c>
      <c r="BV204" s="588">
        <f>AND(CA$55&gt;0,SUM($E204:BU204)&lt;'Summary&amp;Assumptions'!$G$32*$B204,$D204&gt;='Summary&amp;Assumptions'!$D$17,CA$47&gt;=$D204,CA$47&lt;=EDATE($D204,'Summary&amp;Assumptions'!$G$32))*$B204+AND(CA$56&lt;'Summary&amp;Assumptions'!$J$31,CA$47&gt;=$FO204,CA$47&lt;=$FP204)*(('Summary&amp;Assumptions'!$H$25*$C204)*(1+'Summary&amp;Assumptions'!$J$29)^(CA$46-1))+AND(CA$56&lt;'Summary&amp;Assumptions'!$J$31,CA$47&gt;=$FQ204,CA$47&lt;=$FR204)*(('Summary&amp;Assumptions'!$H$25*$C204)*(1+'Summary&amp;Assumptions'!$J$29)^(CA$46-1))</f>
        <v>0</v>
      </c>
      <c r="BW204" s="588">
        <f>AND(CB$55&gt;0,SUM($E204:BV204)&lt;'Summary&amp;Assumptions'!$G$32*$B204,$D204&gt;='Summary&amp;Assumptions'!$D$17,CB$47&gt;=$D204,CB$47&lt;=EDATE($D204,'Summary&amp;Assumptions'!$G$32))*$B204+AND(CB$56&lt;'Summary&amp;Assumptions'!$J$31,CB$47&gt;=$FO204,CB$47&lt;=$FP204)*(('Summary&amp;Assumptions'!$H$25*$C204)*(1+'Summary&amp;Assumptions'!$J$29)^(CB$46-1))+AND(CB$56&lt;'Summary&amp;Assumptions'!$J$31,CB$47&gt;=$FQ204,CB$47&lt;=$FR204)*(('Summary&amp;Assumptions'!$H$25*$C204)*(1+'Summary&amp;Assumptions'!$J$29)^(CB$46-1))</f>
        <v>0</v>
      </c>
      <c r="BX204" s="588">
        <f>AND(CC$55&gt;0,SUM($E204:BW204)&lt;'Summary&amp;Assumptions'!$G$32*$B204,$D204&gt;='Summary&amp;Assumptions'!$D$17,CC$47&gt;=$D204,CC$47&lt;=EDATE($D204,'Summary&amp;Assumptions'!$G$32))*$B204+AND(CC$56&lt;'Summary&amp;Assumptions'!$J$31,CC$47&gt;=$FO204,CC$47&lt;=$FP204)*(('Summary&amp;Assumptions'!$H$25*$C204)*(1+'Summary&amp;Assumptions'!$J$29)^(CC$46-1))+AND(CC$56&lt;'Summary&amp;Assumptions'!$J$31,CC$47&gt;=$FQ204,CC$47&lt;=$FR204)*(('Summary&amp;Assumptions'!$H$25*$C204)*(1+'Summary&amp;Assumptions'!$J$29)^(CC$46-1))</f>
        <v>0</v>
      </c>
      <c r="BY204" s="588">
        <f>AND(CD$55&gt;0,SUM($E204:BX204)&lt;'Summary&amp;Assumptions'!$G$32*$B204,$D204&gt;='Summary&amp;Assumptions'!$D$17,CD$47&gt;=$D204,CD$47&lt;=EDATE($D204,'Summary&amp;Assumptions'!$G$32))*$B204+AND(CD$56&lt;'Summary&amp;Assumptions'!$J$31,CD$47&gt;=$FO204,CD$47&lt;=$FP204)*(('Summary&amp;Assumptions'!$H$25*$C204)*(1+'Summary&amp;Assumptions'!$J$29)^(CD$46-1))+AND(CD$56&lt;'Summary&amp;Assumptions'!$J$31,CD$47&gt;=$FQ204,CD$47&lt;=$FR204)*(('Summary&amp;Assumptions'!$H$25*$C204)*(1+'Summary&amp;Assumptions'!$J$29)^(CD$46-1))</f>
        <v>0</v>
      </c>
      <c r="BZ204" s="588">
        <f>AND(CE$55&gt;0,SUM($E204:BY204)&lt;'Summary&amp;Assumptions'!$G$32*$B204,$D204&gt;='Summary&amp;Assumptions'!$D$17,CE$47&gt;=$D204,CE$47&lt;=EDATE($D204,'Summary&amp;Assumptions'!$G$32))*$B204+AND(CE$56&lt;'Summary&amp;Assumptions'!$J$31,CE$47&gt;=$FO204,CE$47&lt;=$FP204)*(('Summary&amp;Assumptions'!$H$25*$C204)*(1+'Summary&amp;Assumptions'!$J$29)^(CE$46-1))+AND(CE$56&lt;'Summary&amp;Assumptions'!$J$31,CE$47&gt;=$FQ204,CE$47&lt;=$FR204)*(('Summary&amp;Assumptions'!$H$25*$C204)*(1+'Summary&amp;Assumptions'!$J$29)^(CE$46-1))</f>
        <v>0</v>
      </c>
      <c r="CA204" s="588">
        <f>AND(CF$55&gt;0,SUM($E204:BZ204)&lt;'Summary&amp;Assumptions'!$G$32*$B204,$D204&gt;='Summary&amp;Assumptions'!$D$17,CF$47&gt;=$D204,CF$47&lt;=EDATE($D204,'Summary&amp;Assumptions'!$G$32))*$B204+AND(CF$56&lt;'Summary&amp;Assumptions'!$J$31,CF$47&gt;=$FO204,CF$47&lt;=$FP204)*(('Summary&amp;Assumptions'!$H$25*$C204)*(1+'Summary&amp;Assumptions'!$J$29)^(CF$46-1))+AND(CF$56&lt;'Summary&amp;Assumptions'!$J$31,CF$47&gt;=$FQ204,CF$47&lt;=$FR204)*(('Summary&amp;Assumptions'!$H$25*$C204)*(1+'Summary&amp;Assumptions'!$J$29)^(CF$46-1))</f>
        <v>0</v>
      </c>
      <c r="CB204" s="588">
        <f>AND(CG$55&gt;0,SUM($E204:CA204)&lt;'Summary&amp;Assumptions'!$G$32*$B204,$D204&gt;='Summary&amp;Assumptions'!$D$17,CG$47&gt;=$D204,CG$47&lt;=EDATE($D204,'Summary&amp;Assumptions'!$G$32))*$B204+AND(CG$56&lt;'Summary&amp;Assumptions'!$J$31,CG$47&gt;=$FO204,CG$47&lt;=$FP204)*(('Summary&amp;Assumptions'!$H$25*$C204)*(1+'Summary&amp;Assumptions'!$J$29)^(CG$46-1))+AND(CG$56&lt;'Summary&amp;Assumptions'!$J$31,CG$47&gt;=$FQ204,CG$47&lt;=$FR204)*(('Summary&amp;Assumptions'!$H$25*$C204)*(1+'Summary&amp;Assumptions'!$J$29)^(CG$46-1))</f>
        <v>0</v>
      </c>
      <c r="CC204" s="588">
        <f>AND(CH$55&gt;0,SUM($E204:CB204)&lt;'Summary&amp;Assumptions'!$G$32*$B204,$D204&gt;='Summary&amp;Assumptions'!$D$17,CH$47&gt;=$D204,CH$47&lt;=EDATE($D204,'Summary&amp;Assumptions'!$G$32))*$B204+AND(CH$56&lt;'Summary&amp;Assumptions'!$J$31,CH$47&gt;=$FO204,CH$47&lt;=$FP204)*(('Summary&amp;Assumptions'!$H$25*$C204)*(1+'Summary&amp;Assumptions'!$J$29)^(CH$46-1))+AND(CH$56&lt;'Summary&amp;Assumptions'!$J$31,CH$47&gt;=$FQ204,CH$47&lt;=$FR204)*(('Summary&amp;Assumptions'!$H$25*$C204)*(1+'Summary&amp;Assumptions'!$J$29)^(CH$46-1))</f>
        <v>0</v>
      </c>
      <c r="CD204" s="588">
        <f>AND(CI$55&gt;0,SUM($E204:CC204)&lt;'Summary&amp;Assumptions'!$G$32*$B204,$D204&gt;='Summary&amp;Assumptions'!$D$17,CI$47&gt;=$D204,CI$47&lt;=EDATE($D204,'Summary&amp;Assumptions'!$G$32))*$B204+AND(CI$56&lt;'Summary&amp;Assumptions'!$J$31,CI$47&gt;=$FO204,CI$47&lt;=$FP204)*(('Summary&amp;Assumptions'!$H$25*$C204)*(1+'Summary&amp;Assumptions'!$J$29)^(CI$46-1))+AND(CI$56&lt;'Summary&amp;Assumptions'!$J$31,CI$47&gt;=$FQ204,CI$47&lt;=$FR204)*(('Summary&amp;Assumptions'!$H$25*$C204)*(1+'Summary&amp;Assumptions'!$J$29)^(CI$46-1))</f>
        <v>0</v>
      </c>
      <c r="CE204" s="588">
        <f>AND(CJ$55&gt;0,SUM($E204:CD204)&lt;'Summary&amp;Assumptions'!$G$32*$B204,$D204&gt;='Summary&amp;Assumptions'!$D$17,CJ$47&gt;=$D204,CJ$47&lt;=EDATE($D204,'Summary&amp;Assumptions'!$G$32))*$B204+AND(CJ$56&lt;'Summary&amp;Assumptions'!$J$31,CJ$47&gt;=$FO204,CJ$47&lt;=$FP204)*(('Summary&amp;Assumptions'!$H$25*$C204)*(1+'Summary&amp;Assumptions'!$J$29)^(CJ$46-1))+AND(CJ$56&lt;'Summary&amp;Assumptions'!$J$31,CJ$47&gt;=$FQ204,CJ$47&lt;=$FR204)*(('Summary&amp;Assumptions'!$H$25*$C204)*(1+'Summary&amp;Assumptions'!$J$29)^(CJ$46-1))</f>
        <v>0</v>
      </c>
      <c r="CF204" s="588">
        <f>AND(CK$55&gt;0,SUM($E204:CE204)&lt;'Summary&amp;Assumptions'!$G$32*$B204,$D204&gt;='Summary&amp;Assumptions'!$D$17,CK$47&gt;=$D204,CK$47&lt;=EDATE($D204,'Summary&amp;Assumptions'!$G$32))*$B204+AND(CK$56&lt;'Summary&amp;Assumptions'!$J$31,CK$47&gt;=$FO204,CK$47&lt;=$FP204)*(('Summary&amp;Assumptions'!$H$25*$C204)*(1+'Summary&amp;Assumptions'!$J$29)^(CK$46-1))+AND(CK$56&lt;'Summary&amp;Assumptions'!$J$31,CK$47&gt;=$FQ204,CK$47&lt;=$FR204)*(('Summary&amp;Assumptions'!$H$25*$C204)*(1+'Summary&amp;Assumptions'!$J$29)^(CK$46-1))</f>
        <v>0</v>
      </c>
      <c r="CG204" s="588">
        <f>AND(CL$55&gt;0,SUM($E204:CF204)&lt;'Summary&amp;Assumptions'!$G$32*$B204,$D204&gt;='Summary&amp;Assumptions'!$D$17,CL$47&gt;=$D204,CL$47&lt;=EDATE($D204,'Summary&amp;Assumptions'!$G$32))*$B204+AND(CL$56&lt;'Summary&amp;Assumptions'!$J$31,CL$47&gt;=$FO204,CL$47&lt;=$FP204)*(('Summary&amp;Assumptions'!$H$25*$C204)*(1+'Summary&amp;Assumptions'!$J$29)^(CL$46-1))+AND(CL$56&lt;'Summary&amp;Assumptions'!$J$31,CL$47&gt;=$FQ204,CL$47&lt;=$FR204)*(('Summary&amp;Assumptions'!$H$25*$C204)*(1+'Summary&amp;Assumptions'!$J$29)^(CL$46-1))</f>
        <v>0</v>
      </c>
      <c r="CH204" s="588">
        <f>AND(CM$55&gt;0,SUM($E204:CG204)&lt;'Summary&amp;Assumptions'!$G$32*$B204,$D204&gt;='Summary&amp;Assumptions'!$D$17,CM$47&gt;=$D204,CM$47&lt;=EDATE($D204,'Summary&amp;Assumptions'!$G$32))*$B204+AND(CM$56&lt;'Summary&amp;Assumptions'!$J$31,CM$47&gt;=$FO204,CM$47&lt;=$FP204)*(('Summary&amp;Assumptions'!$H$25*$C204)*(1+'Summary&amp;Assumptions'!$J$29)^(CM$46-1))+AND(CM$56&lt;'Summary&amp;Assumptions'!$J$31,CM$47&gt;=$FQ204,CM$47&lt;=$FR204)*(('Summary&amp;Assumptions'!$H$25*$C204)*(1+'Summary&amp;Assumptions'!$J$29)^(CM$46-1))</f>
        <v>0</v>
      </c>
      <c r="CI204" s="588">
        <f>AND(CN$55&gt;0,SUM($E204:CH204)&lt;'Summary&amp;Assumptions'!$G$32*$B204,$D204&gt;='Summary&amp;Assumptions'!$D$17,CN$47&gt;=$D204,CN$47&lt;=EDATE($D204,'Summary&amp;Assumptions'!$G$32))*$B204+AND(CN$56&lt;'Summary&amp;Assumptions'!$J$31,CN$47&gt;=$FO204,CN$47&lt;=$FP204)*(('Summary&amp;Assumptions'!$H$25*$C204)*(1+'Summary&amp;Assumptions'!$J$29)^(CN$46-1))+AND(CN$56&lt;'Summary&amp;Assumptions'!$J$31,CN$47&gt;=$FQ204,CN$47&lt;=$FR204)*(('Summary&amp;Assumptions'!$H$25*$C204)*(1+'Summary&amp;Assumptions'!$J$29)^(CN$46-1))</f>
        <v>0</v>
      </c>
      <c r="CJ204" s="588">
        <f>AND(CO$55&gt;0,SUM($E204:CI204)&lt;'Summary&amp;Assumptions'!$G$32*$B204,$D204&gt;='Summary&amp;Assumptions'!$D$17,CO$47&gt;=$D204,CO$47&lt;=EDATE($D204,'Summary&amp;Assumptions'!$G$32))*$B204+AND(CO$56&lt;'Summary&amp;Assumptions'!$J$31,CO$47&gt;=$FO204,CO$47&lt;=$FP204)*(('Summary&amp;Assumptions'!$H$25*$C204)*(1+'Summary&amp;Assumptions'!$J$29)^(CO$46-1))+AND(CO$56&lt;'Summary&amp;Assumptions'!$J$31,CO$47&gt;=$FQ204,CO$47&lt;=$FR204)*(('Summary&amp;Assumptions'!$H$25*$C204)*(1+'Summary&amp;Assumptions'!$J$29)^(CO$46-1))</f>
        <v>0</v>
      </c>
      <c r="CK204" s="588">
        <f>AND(CP$55&gt;0,SUM($E204:CJ204)&lt;'Summary&amp;Assumptions'!$G$32*$B204,$D204&gt;='Summary&amp;Assumptions'!$D$17,CP$47&gt;=$D204,CP$47&lt;=EDATE($D204,'Summary&amp;Assumptions'!$G$32))*$B204+AND(CP$56&lt;'Summary&amp;Assumptions'!$J$31,CP$47&gt;=$FO204,CP$47&lt;=$FP204)*(('Summary&amp;Assumptions'!$H$25*$C204)*(1+'Summary&amp;Assumptions'!$J$29)^(CP$46-1))+AND(CP$56&lt;'Summary&amp;Assumptions'!$J$31,CP$47&gt;=$FQ204,CP$47&lt;=$FR204)*(('Summary&amp;Assumptions'!$H$25*$C204)*(1+'Summary&amp;Assumptions'!$J$29)^(CP$46-1))</f>
        <v>0</v>
      </c>
      <c r="CL204" s="588">
        <f>AND(CQ$55&gt;0,SUM($E204:CK204)&lt;'Summary&amp;Assumptions'!$G$32*$B204,$D204&gt;='Summary&amp;Assumptions'!$D$17,CQ$47&gt;=$D204,CQ$47&lt;=EDATE($D204,'Summary&amp;Assumptions'!$G$32))*$B204+AND(CQ$56&lt;'Summary&amp;Assumptions'!$J$31,CQ$47&gt;=$FO204,CQ$47&lt;=$FP204)*(('Summary&amp;Assumptions'!$H$25*$C204)*(1+'Summary&amp;Assumptions'!$J$29)^(CQ$46-1))+AND(CQ$56&lt;'Summary&amp;Assumptions'!$J$31,CQ$47&gt;=$FQ204,CQ$47&lt;=$FR204)*(('Summary&amp;Assumptions'!$H$25*$C204)*(1+'Summary&amp;Assumptions'!$J$29)^(CQ$46-1))</f>
        <v>0</v>
      </c>
      <c r="CM204" s="588">
        <f>AND(CR$55&gt;0,SUM($E204:CL204)&lt;'Summary&amp;Assumptions'!$G$32*$B204,$D204&gt;='Summary&amp;Assumptions'!$D$17,CR$47&gt;=$D204,CR$47&lt;=EDATE($D204,'Summary&amp;Assumptions'!$G$32))*$B204+AND(CR$56&lt;'Summary&amp;Assumptions'!$J$31,CR$47&gt;=$FO204,CR$47&lt;=$FP204)*(('Summary&amp;Assumptions'!$H$25*$C204)*(1+'Summary&amp;Assumptions'!$J$29)^(CR$46-1))+AND(CR$56&lt;'Summary&amp;Assumptions'!$J$31,CR$47&gt;=$FQ204,CR$47&lt;=$FR204)*(('Summary&amp;Assumptions'!$H$25*$C204)*(1+'Summary&amp;Assumptions'!$J$29)^(CR$46-1))</f>
        <v>0</v>
      </c>
      <c r="CN204" s="588">
        <f>AND(CS$55&gt;0,SUM($E204:CM204)&lt;'Summary&amp;Assumptions'!$G$32*$B204,$D204&gt;='Summary&amp;Assumptions'!$D$17,CS$47&gt;=$D204,CS$47&lt;=EDATE($D204,'Summary&amp;Assumptions'!$G$32))*$B204+AND(CS$56&lt;'Summary&amp;Assumptions'!$J$31,CS$47&gt;=$FO204,CS$47&lt;=$FP204)*(('Summary&amp;Assumptions'!$H$25*$C204)*(1+'Summary&amp;Assumptions'!$J$29)^(CS$46-1))+AND(CS$56&lt;'Summary&amp;Assumptions'!$J$31,CS$47&gt;=$FQ204,CS$47&lt;=$FR204)*(('Summary&amp;Assumptions'!$H$25*$C204)*(1+'Summary&amp;Assumptions'!$J$29)^(CS$46-1))</f>
        <v>0</v>
      </c>
      <c r="CO204" s="588">
        <f>AND(CT$55&gt;0,SUM($E204:CN204)&lt;'Summary&amp;Assumptions'!$G$32*$B204,$D204&gt;='Summary&amp;Assumptions'!$D$17,CT$47&gt;=$D204,CT$47&lt;=EDATE($D204,'Summary&amp;Assumptions'!$G$32))*$B204+AND(CT$56&lt;'Summary&amp;Assumptions'!$J$31,CT$47&gt;=$FO204,CT$47&lt;=$FP204)*(('Summary&amp;Assumptions'!$H$25*$C204)*(1+'Summary&amp;Assumptions'!$J$29)^(CT$46-1))+AND(CT$56&lt;'Summary&amp;Assumptions'!$J$31,CT$47&gt;=$FQ204,CT$47&lt;=$FR204)*(('Summary&amp;Assumptions'!$H$25*$C204)*(1+'Summary&amp;Assumptions'!$J$29)^(CT$46-1))</f>
        <v>0</v>
      </c>
      <c r="CP204" s="588">
        <f>AND(CU$55&gt;0,SUM($E204:CO204)&lt;'Summary&amp;Assumptions'!$G$32*$B204,$D204&gt;='Summary&amp;Assumptions'!$D$17,CU$47&gt;=$D204,CU$47&lt;=EDATE($D204,'Summary&amp;Assumptions'!$G$32))*$B204+AND(CU$56&lt;'Summary&amp;Assumptions'!$J$31,CU$47&gt;=$FO204,CU$47&lt;=$FP204)*(('Summary&amp;Assumptions'!$H$25*$C204)*(1+'Summary&amp;Assumptions'!$J$29)^(CU$46-1))+AND(CU$56&lt;'Summary&amp;Assumptions'!$J$31,CU$47&gt;=$FQ204,CU$47&lt;=$FR204)*(('Summary&amp;Assumptions'!$H$25*$C204)*(1+'Summary&amp;Assumptions'!$J$29)^(CU$46-1))</f>
        <v>0</v>
      </c>
      <c r="CQ204" s="588">
        <f>AND(CV$55&gt;0,SUM($E204:CP204)&lt;'Summary&amp;Assumptions'!$G$32*$B204,$D204&gt;='Summary&amp;Assumptions'!$D$17,CV$47&gt;=$D204,CV$47&lt;=EDATE($D204,'Summary&amp;Assumptions'!$G$32))*$B204+AND(CV$56&lt;'Summary&amp;Assumptions'!$J$31,CV$47&gt;=$FO204,CV$47&lt;=$FP204)*(('Summary&amp;Assumptions'!$H$25*$C204)*(1+'Summary&amp;Assumptions'!$J$29)^(CV$46-1))+AND(CV$56&lt;'Summary&amp;Assumptions'!$J$31,CV$47&gt;=$FQ204,CV$47&lt;=$FR204)*(('Summary&amp;Assumptions'!$H$25*$C204)*(1+'Summary&amp;Assumptions'!$J$29)^(CV$46-1))</f>
        <v>0</v>
      </c>
      <c r="CR204" s="588">
        <f>AND(CW$55&gt;0,SUM($E204:CQ204)&lt;'Summary&amp;Assumptions'!$G$32*$B204,$D204&gt;='Summary&amp;Assumptions'!$D$17,CW$47&gt;=$D204,CW$47&lt;=EDATE($D204,'Summary&amp;Assumptions'!$G$32))*$B204+AND(CW$56&lt;'Summary&amp;Assumptions'!$J$31,CW$47&gt;=$FO204,CW$47&lt;=$FP204)*(('Summary&amp;Assumptions'!$H$25*$C204)*(1+'Summary&amp;Assumptions'!$J$29)^(CW$46-1))+AND(CW$56&lt;'Summary&amp;Assumptions'!$J$31,CW$47&gt;=$FQ204,CW$47&lt;=$FR204)*(('Summary&amp;Assumptions'!$H$25*$C204)*(1+'Summary&amp;Assumptions'!$J$29)^(CW$46-1))</f>
        <v>0</v>
      </c>
      <c r="CS204" s="588">
        <f>AND(CX$55&gt;0,SUM($E204:CR204)&lt;'Summary&amp;Assumptions'!$G$32*$B204,$D204&gt;='Summary&amp;Assumptions'!$D$17,CX$47&gt;=$D204,CX$47&lt;=EDATE($D204,'Summary&amp;Assumptions'!$G$32))*$B204+AND(CX$56&lt;'Summary&amp;Assumptions'!$J$31,CX$47&gt;=$FO204,CX$47&lt;=$FP204)*(('Summary&amp;Assumptions'!$H$25*$C204)*(1+'Summary&amp;Assumptions'!$J$29)^(CX$46-1))+AND(CX$56&lt;'Summary&amp;Assumptions'!$J$31,CX$47&gt;=$FQ204,CX$47&lt;=$FR204)*(('Summary&amp;Assumptions'!$H$25*$C204)*(1+'Summary&amp;Assumptions'!$J$29)^(CX$46-1))</f>
        <v>0</v>
      </c>
      <c r="CT204" s="588">
        <f>AND(CY$55&gt;0,SUM($E204:CS204)&lt;'Summary&amp;Assumptions'!$G$32*$B204,$D204&gt;='Summary&amp;Assumptions'!$D$17,CY$47&gt;=$D204,CY$47&lt;=EDATE($D204,'Summary&amp;Assumptions'!$G$32))*$B204+AND(CY$56&lt;'Summary&amp;Assumptions'!$J$31,CY$47&gt;=$FO204,CY$47&lt;=$FP204)*(('Summary&amp;Assumptions'!$H$25*$C204)*(1+'Summary&amp;Assumptions'!$J$29)^(CY$46-1))+AND(CY$56&lt;'Summary&amp;Assumptions'!$J$31,CY$47&gt;=$FQ204,CY$47&lt;=$FR204)*(('Summary&amp;Assumptions'!$H$25*$C204)*(1+'Summary&amp;Assumptions'!$J$29)^(CY$46-1))</f>
        <v>0</v>
      </c>
      <c r="CU204" s="588">
        <f>AND(CZ$55&gt;0,SUM($E204:CT204)&lt;'Summary&amp;Assumptions'!$G$32*$B204,$D204&gt;='Summary&amp;Assumptions'!$D$17,CZ$47&gt;=$D204,CZ$47&lt;=EDATE($D204,'Summary&amp;Assumptions'!$G$32))*$B204+AND(CZ$56&lt;'Summary&amp;Assumptions'!$J$31,CZ$47&gt;=$FO204,CZ$47&lt;=$FP204)*(('Summary&amp;Assumptions'!$H$25*$C204)*(1+'Summary&amp;Assumptions'!$J$29)^(CZ$46-1))+AND(CZ$56&lt;'Summary&amp;Assumptions'!$J$31,CZ$47&gt;=$FQ204,CZ$47&lt;=$FR204)*(('Summary&amp;Assumptions'!$H$25*$C204)*(1+'Summary&amp;Assumptions'!$J$29)^(CZ$46-1))</f>
        <v>0</v>
      </c>
      <c r="CV204" s="588">
        <f>AND(DA$55&gt;0,SUM($E204:CU204)&lt;'Summary&amp;Assumptions'!$G$32*$B204,$D204&gt;='Summary&amp;Assumptions'!$D$17,DA$47&gt;=$D204,DA$47&lt;=EDATE($D204,'Summary&amp;Assumptions'!$G$32))*$B204+AND(DA$56&lt;'Summary&amp;Assumptions'!$J$31,DA$47&gt;=$FO204,DA$47&lt;=$FP204)*(('Summary&amp;Assumptions'!$H$25*$C204)*(1+'Summary&amp;Assumptions'!$J$29)^(DA$46-1))+AND(DA$56&lt;'Summary&amp;Assumptions'!$J$31,DA$47&gt;=$FQ204,DA$47&lt;=$FR204)*(('Summary&amp;Assumptions'!$H$25*$C204)*(1+'Summary&amp;Assumptions'!$J$29)^(DA$46-1))</f>
        <v>0</v>
      </c>
      <c r="CW204" s="588">
        <f>AND(DB$55&gt;0,SUM($E204:CV204)&lt;'Summary&amp;Assumptions'!$G$32*$B204,$D204&gt;='Summary&amp;Assumptions'!$D$17,DB$47&gt;=$D204,DB$47&lt;=EDATE($D204,'Summary&amp;Assumptions'!$G$32))*$B204+AND(DB$56&lt;'Summary&amp;Assumptions'!$J$31,DB$47&gt;=$FO204,DB$47&lt;=$FP204)*(('Summary&amp;Assumptions'!$H$25*$C204)*(1+'Summary&amp;Assumptions'!$J$29)^(DB$46-1))+AND(DB$56&lt;'Summary&amp;Assumptions'!$J$31,DB$47&gt;=$FQ204,DB$47&lt;=$FR204)*(('Summary&amp;Assumptions'!$H$25*$C204)*(1+'Summary&amp;Assumptions'!$J$29)^(DB$46-1))</f>
        <v>0</v>
      </c>
      <c r="CX204" s="588">
        <f>AND(DC$55&gt;0,SUM($E204:CW204)&lt;'Summary&amp;Assumptions'!$G$32*$B204,$D204&gt;='Summary&amp;Assumptions'!$D$17,DC$47&gt;=$D204,DC$47&lt;=EDATE($D204,'Summary&amp;Assumptions'!$G$32))*$B204+AND(DC$56&lt;'Summary&amp;Assumptions'!$J$31,DC$47&gt;=$FO204,DC$47&lt;=$FP204)*(('Summary&amp;Assumptions'!$H$25*$C204)*(1+'Summary&amp;Assumptions'!$J$29)^(DC$46-1))+AND(DC$56&lt;'Summary&amp;Assumptions'!$J$31,DC$47&gt;=$FQ204,DC$47&lt;=$FR204)*(('Summary&amp;Assumptions'!$H$25*$C204)*(1+'Summary&amp;Assumptions'!$J$29)^(DC$46-1))</f>
        <v>0</v>
      </c>
      <c r="CY204" s="588">
        <f>AND(DD$55&gt;0,SUM($E204:CX204)&lt;'Summary&amp;Assumptions'!$G$32*$B204,$D204&gt;='Summary&amp;Assumptions'!$D$17,DD$47&gt;=$D204,DD$47&lt;=EDATE($D204,'Summary&amp;Assumptions'!$G$32))*$B204+AND(DD$56&lt;'Summary&amp;Assumptions'!$J$31,DD$47&gt;=$FO204,DD$47&lt;=$FP204)*(('Summary&amp;Assumptions'!$H$25*$C204)*(1+'Summary&amp;Assumptions'!$J$29)^(DD$46-1))+AND(DD$56&lt;'Summary&amp;Assumptions'!$J$31,DD$47&gt;=$FQ204,DD$47&lt;=$FR204)*(('Summary&amp;Assumptions'!$H$25*$C204)*(1+'Summary&amp;Assumptions'!$J$29)^(DD$46-1))</f>
        <v>0</v>
      </c>
      <c r="CZ204" s="588">
        <f>AND(DE$55&gt;0,SUM($E204:CY204)&lt;'Summary&amp;Assumptions'!$G$32*$B204,$D204&gt;='Summary&amp;Assumptions'!$D$17,DE$47&gt;=$D204,DE$47&lt;=EDATE($D204,'Summary&amp;Assumptions'!$G$32))*$B204+AND(DE$56&lt;'Summary&amp;Assumptions'!$J$31,DE$47&gt;=$FO204,DE$47&lt;=$FP204)*(('Summary&amp;Assumptions'!$H$25*$C204)*(1+'Summary&amp;Assumptions'!$J$29)^(DE$46-1))+AND(DE$56&lt;'Summary&amp;Assumptions'!$J$31,DE$47&gt;=$FQ204,DE$47&lt;=$FR204)*(('Summary&amp;Assumptions'!$H$25*$C204)*(1+'Summary&amp;Assumptions'!$J$29)^(DE$46-1))</f>
        <v>0</v>
      </c>
      <c r="DA204" s="588">
        <f>AND(DF$55&gt;0,SUM($E204:CZ204)&lt;'Summary&amp;Assumptions'!$G$32*$B204,$D204&gt;='Summary&amp;Assumptions'!$D$17,DF$47&gt;=$D204,DF$47&lt;=EDATE($D204,'Summary&amp;Assumptions'!$G$32))*$B204+AND(DF$56&lt;'Summary&amp;Assumptions'!$J$31,DF$47&gt;=$FO204,DF$47&lt;=$FP204)*(('Summary&amp;Assumptions'!$H$25*$C204)*(1+'Summary&amp;Assumptions'!$J$29)^(DF$46-1))+AND(DF$56&lt;'Summary&amp;Assumptions'!$J$31,DF$47&gt;=$FQ204,DF$47&lt;=$FR204)*(('Summary&amp;Assumptions'!$H$25*$C204)*(1+'Summary&amp;Assumptions'!$J$29)^(DF$46-1))</f>
        <v>0</v>
      </c>
      <c r="DB204" s="588">
        <f>AND(DG$55&gt;0,SUM($E204:DA204)&lt;'Summary&amp;Assumptions'!$G$32*$B204,$D204&gt;='Summary&amp;Assumptions'!$D$17,DG$47&gt;=$D204,DG$47&lt;=EDATE($D204,'Summary&amp;Assumptions'!$G$32))*$B204+AND(DG$56&lt;'Summary&amp;Assumptions'!$J$31,DG$47&gt;=$FO204,DG$47&lt;=$FP204)*(('Summary&amp;Assumptions'!$H$25*$C204)*(1+'Summary&amp;Assumptions'!$J$29)^(DG$46-1))+AND(DG$56&lt;'Summary&amp;Assumptions'!$J$31,DG$47&gt;=$FQ204,DG$47&lt;=$FR204)*(('Summary&amp;Assumptions'!$H$25*$C204)*(1+'Summary&amp;Assumptions'!$J$29)^(DG$46-1))</f>
        <v>0</v>
      </c>
      <c r="DC204" s="588">
        <f>AND(DH$55&gt;0,SUM($E204:DB204)&lt;'Summary&amp;Assumptions'!$G$32*$B204,$D204&gt;='Summary&amp;Assumptions'!$D$17,DH$47&gt;=$D204,DH$47&lt;=EDATE($D204,'Summary&amp;Assumptions'!$G$32))*$B204+AND(DH$56&lt;'Summary&amp;Assumptions'!$J$31,DH$47&gt;=$FO204,DH$47&lt;=$FP204)*(('Summary&amp;Assumptions'!$H$25*$C204)*(1+'Summary&amp;Assumptions'!$J$29)^(DH$46-1))+AND(DH$56&lt;'Summary&amp;Assumptions'!$J$31,DH$47&gt;=$FQ204,DH$47&lt;=$FR204)*(('Summary&amp;Assumptions'!$H$25*$C204)*(1+'Summary&amp;Assumptions'!$J$29)^(DH$46-1))</f>
        <v>0</v>
      </c>
      <c r="DD204" s="588">
        <f>AND(DI$55&gt;0,SUM($E204:DC204)&lt;'Summary&amp;Assumptions'!$G$32*$B204,$D204&gt;='Summary&amp;Assumptions'!$D$17,DI$47&gt;=$D204,DI$47&lt;=EDATE($D204,'Summary&amp;Assumptions'!$G$32))*$B204+AND(DI$56&lt;'Summary&amp;Assumptions'!$J$31,DI$47&gt;=$FO204,DI$47&lt;=$FP204)*(('Summary&amp;Assumptions'!$H$25*$C204)*(1+'Summary&amp;Assumptions'!$J$29)^(DI$46-1))+AND(DI$56&lt;'Summary&amp;Assumptions'!$J$31,DI$47&gt;=$FQ204,DI$47&lt;=$FR204)*(('Summary&amp;Assumptions'!$H$25*$C204)*(1+'Summary&amp;Assumptions'!$J$29)^(DI$46-1))</f>
        <v>0</v>
      </c>
      <c r="DE204" s="588">
        <f>AND(DJ$55&gt;0,SUM($E204:DD204)&lt;'Summary&amp;Assumptions'!$G$32*$B204,$D204&gt;='Summary&amp;Assumptions'!$D$17,DJ$47&gt;=$D204,DJ$47&lt;=EDATE($D204,'Summary&amp;Assumptions'!$G$32))*$B204+AND(DJ$56&lt;'Summary&amp;Assumptions'!$J$31,DJ$47&gt;=$FO204,DJ$47&lt;=$FP204)*(('Summary&amp;Assumptions'!$H$25*$C204)*(1+'Summary&amp;Assumptions'!$J$29)^(DJ$46-1))+AND(DJ$56&lt;'Summary&amp;Assumptions'!$J$31,DJ$47&gt;=$FQ204,DJ$47&lt;=$FR204)*(('Summary&amp;Assumptions'!$H$25*$C204)*(1+'Summary&amp;Assumptions'!$J$29)^(DJ$46-1))</f>
        <v>0</v>
      </c>
      <c r="DF204" s="588">
        <f>AND(DK$55&gt;0,SUM($E204:DE204)&lt;'Summary&amp;Assumptions'!$G$32*$B204,$D204&gt;='Summary&amp;Assumptions'!$D$17,DK$47&gt;=$D204,DK$47&lt;=EDATE($D204,'Summary&amp;Assumptions'!$G$32))*$B204+AND(DK$56&lt;'Summary&amp;Assumptions'!$J$31,DK$47&gt;=$FO204,DK$47&lt;=$FP204)*(('Summary&amp;Assumptions'!$H$25*$C204)*(1+'Summary&amp;Assumptions'!$J$29)^(DK$46-1))+AND(DK$56&lt;'Summary&amp;Assumptions'!$J$31,DK$47&gt;=$FQ204,DK$47&lt;=$FR204)*(('Summary&amp;Assumptions'!$H$25*$C204)*(1+'Summary&amp;Assumptions'!$J$29)^(DK$46-1))</f>
        <v>0</v>
      </c>
      <c r="DG204" s="588">
        <f>AND(DL$55&gt;0,SUM($E204:DF204)&lt;'Summary&amp;Assumptions'!$G$32*$B204,$D204&gt;='Summary&amp;Assumptions'!$D$17,DL$47&gt;=$D204,DL$47&lt;=EDATE($D204,'Summary&amp;Assumptions'!$G$32))*$B204+AND(DL$56&lt;'Summary&amp;Assumptions'!$J$31,DL$47&gt;=$FO204,DL$47&lt;=$FP204)*(('Summary&amp;Assumptions'!$H$25*$C204)*(1+'Summary&amp;Assumptions'!$J$29)^(DL$46-1))+AND(DL$56&lt;'Summary&amp;Assumptions'!$J$31,DL$47&gt;=$FQ204,DL$47&lt;=$FR204)*(('Summary&amp;Assumptions'!$H$25*$C204)*(1+'Summary&amp;Assumptions'!$J$29)^(DL$46-1))</f>
        <v>0</v>
      </c>
      <c r="DH204" s="588">
        <f>AND(DM$55&gt;0,SUM($E204:DG204)&lt;'Summary&amp;Assumptions'!$G$32*$B204,$D204&gt;='Summary&amp;Assumptions'!$D$17,DM$47&gt;=$D204,DM$47&lt;=EDATE($D204,'Summary&amp;Assumptions'!$G$32))*$B204+AND(DM$56&lt;'Summary&amp;Assumptions'!$J$31,DM$47&gt;=$FO204,DM$47&lt;=$FP204)*(('Summary&amp;Assumptions'!$H$25*$C204)*(1+'Summary&amp;Assumptions'!$J$29)^(DM$46-1))+AND(DM$56&lt;'Summary&amp;Assumptions'!$J$31,DM$47&gt;=$FQ204,DM$47&lt;=$FR204)*(('Summary&amp;Assumptions'!$H$25*$C204)*(1+'Summary&amp;Assumptions'!$J$29)^(DM$46-1))</f>
        <v>0</v>
      </c>
      <c r="DI204" s="588">
        <f>AND(DN$55&gt;0,SUM($E204:DH204)&lt;'Summary&amp;Assumptions'!$G$32*$B204,$D204&gt;='Summary&amp;Assumptions'!$D$17,DN$47&gt;=$D204,DN$47&lt;=EDATE($D204,'Summary&amp;Assumptions'!$G$32))*$B204+AND(DN$56&lt;'Summary&amp;Assumptions'!$J$31,DN$47&gt;=$FO204,DN$47&lt;=$FP204)*(('Summary&amp;Assumptions'!$H$25*$C204)*(1+'Summary&amp;Assumptions'!$J$29)^(DN$46-1))+AND(DN$56&lt;'Summary&amp;Assumptions'!$J$31,DN$47&gt;=$FQ204,DN$47&lt;=$FR204)*(('Summary&amp;Assumptions'!$H$25*$C204)*(1+'Summary&amp;Assumptions'!$J$29)^(DN$46-1))</f>
        <v>0</v>
      </c>
      <c r="DJ204" s="588">
        <f>AND(DO$55&gt;0,SUM($E204:DI204)&lt;'Summary&amp;Assumptions'!$G$32*$B204,$D204&gt;='Summary&amp;Assumptions'!$D$17,DO$47&gt;=$D204,DO$47&lt;=EDATE($D204,'Summary&amp;Assumptions'!$G$32))*$B204+AND(DO$56&lt;'Summary&amp;Assumptions'!$J$31,DO$47&gt;=$FO204,DO$47&lt;=$FP204)*(('Summary&amp;Assumptions'!$H$25*$C204)*(1+'Summary&amp;Assumptions'!$J$29)^(DO$46-1))+AND(DO$56&lt;'Summary&amp;Assumptions'!$J$31,DO$47&gt;=$FQ204,DO$47&lt;=$FR204)*(('Summary&amp;Assumptions'!$H$25*$C204)*(1+'Summary&amp;Assumptions'!$J$29)^(DO$46-1))</f>
        <v>0</v>
      </c>
      <c r="DK204" s="588">
        <f>AND(DP$55&gt;0,SUM($E204:DJ204)&lt;'Summary&amp;Assumptions'!$G$32*$B204,$D204&gt;='Summary&amp;Assumptions'!$D$17,DP$47&gt;=$D204,DP$47&lt;=EDATE($D204,'Summary&amp;Assumptions'!$G$32))*$B204+AND(DP$56&lt;'Summary&amp;Assumptions'!$J$31,DP$47&gt;=$FO204,DP$47&lt;=$FP204)*(('Summary&amp;Assumptions'!$H$25*$C204)*(1+'Summary&amp;Assumptions'!$J$29)^(DP$46-1))+AND(DP$56&lt;'Summary&amp;Assumptions'!$J$31,DP$47&gt;=$FQ204,DP$47&lt;=$FR204)*(('Summary&amp;Assumptions'!$H$25*$C204)*(1+'Summary&amp;Assumptions'!$J$29)^(DP$46-1))</f>
        <v>0</v>
      </c>
      <c r="DL204" s="588">
        <f>AND(DQ$55&gt;0,SUM($E204:DK204)&lt;'Summary&amp;Assumptions'!$G$32*$B204,$D204&gt;='Summary&amp;Assumptions'!$D$17,DQ$47&gt;=$D204,DQ$47&lt;=EDATE($D204,'Summary&amp;Assumptions'!$G$32))*$B204+AND(DQ$56&lt;'Summary&amp;Assumptions'!$J$31,DQ$47&gt;=$FO204,DQ$47&lt;=$FP204)*(('Summary&amp;Assumptions'!$H$25*$C204)*(1+'Summary&amp;Assumptions'!$J$29)^(DQ$46-1))+AND(DQ$56&lt;'Summary&amp;Assumptions'!$J$31,DQ$47&gt;=$FQ204,DQ$47&lt;=$FR204)*(('Summary&amp;Assumptions'!$H$25*$C204)*(1+'Summary&amp;Assumptions'!$J$29)^(DQ$46-1))</f>
        <v>0</v>
      </c>
      <c r="DM204" s="588">
        <f>AND(DR$55&gt;0,SUM($E204:DL204)&lt;'Summary&amp;Assumptions'!$G$32*$B204,$D204&gt;='Summary&amp;Assumptions'!$D$17,DR$47&gt;=$D204,DR$47&lt;=EDATE($D204,'Summary&amp;Assumptions'!$G$32))*$B204+AND(DR$56&lt;'Summary&amp;Assumptions'!$J$31,DR$47&gt;=$FO204,DR$47&lt;=$FP204)*(('Summary&amp;Assumptions'!$H$25*$C204)*(1+'Summary&amp;Assumptions'!$J$29)^(DR$46-1))+AND(DR$56&lt;'Summary&amp;Assumptions'!$J$31,DR$47&gt;=$FQ204,DR$47&lt;=$FR204)*(('Summary&amp;Assumptions'!$H$25*$C204)*(1+'Summary&amp;Assumptions'!$J$29)^(DR$46-1))</f>
        <v>0</v>
      </c>
      <c r="DN204" s="588">
        <f>AND(DS$55&gt;0,SUM($E204:DM204)&lt;'Summary&amp;Assumptions'!$G$32*$B204,$D204&gt;='Summary&amp;Assumptions'!$D$17,DS$47&gt;=$D204,DS$47&lt;=EDATE($D204,'Summary&amp;Assumptions'!$G$32))*$B204+AND(DS$56&lt;'Summary&amp;Assumptions'!$J$31,DS$47&gt;=$FO204,DS$47&lt;=$FP204)*(('Summary&amp;Assumptions'!$H$25*$C204)*(1+'Summary&amp;Assumptions'!$J$29)^(DS$46-1))+AND(DS$56&lt;'Summary&amp;Assumptions'!$J$31,DS$47&gt;=$FQ204,DS$47&lt;=$FR204)*(('Summary&amp;Assumptions'!$H$25*$C204)*(1+'Summary&amp;Assumptions'!$J$29)^(DS$46-1))</f>
        <v>0</v>
      </c>
      <c r="DO204" s="588">
        <f>AND(DT$55&gt;0,SUM($E204:DN204)&lt;'Summary&amp;Assumptions'!$G$32*$B204,$D204&gt;='Summary&amp;Assumptions'!$D$17,DT$47&gt;=$D204,DT$47&lt;=EDATE($D204,'Summary&amp;Assumptions'!$G$32))*$B204+AND(DT$56&lt;'Summary&amp;Assumptions'!$J$31,DT$47&gt;=$FO204,DT$47&lt;=$FP204)*(('Summary&amp;Assumptions'!$H$25*$C204)*(1+'Summary&amp;Assumptions'!$J$29)^(DT$46-1))+AND(DT$56&lt;'Summary&amp;Assumptions'!$J$31,DT$47&gt;=$FQ204,DT$47&lt;=$FR204)*(('Summary&amp;Assumptions'!$H$25*$C204)*(1+'Summary&amp;Assumptions'!$J$29)^(DT$46-1))</f>
        <v>0</v>
      </c>
      <c r="DP204" s="588">
        <f>AND(DU$55&gt;0,SUM($E204:DO204)&lt;'Summary&amp;Assumptions'!$G$32*$B204,$D204&gt;='Summary&amp;Assumptions'!$D$17,DU$47&gt;=$D204,DU$47&lt;=EDATE($D204,'Summary&amp;Assumptions'!$G$32))*$B204+AND(DU$56&lt;'Summary&amp;Assumptions'!$J$31,DU$47&gt;=$FO204,DU$47&lt;=$FP204)*(('Summary&amp;Assumptions'!$H$25*$C204)*(1+'Summary&amp;Assumptions'!$J$29)^(DU$46-1))+AND(DU$56&lt;'Summary&amp;Assumptions'!$J$31,DU$47&gt;=$FQ204,DU$47&lt;=$FR204)*(('Summary&amp;Assumptions'!$H$25*$C204)*(1+'Summary&amp;Assumptions'!$J$29)^(DU$46-1))</f>
        <v>0</v>
      </c>
      <c r="DQ204" s="588">
        <f>AND(DV$55&gt;0,SUM($E204:DP204)&lt;'Summary&amp;Assumptions'!$G$32*$B204,$D204&gt;='Summary&amp;Assumptions'!$D$17,DV$47&gt;=$D204,DV$47&lt;=EDATE($D204,'Summary&amp;Assumptions'!$G$32))*$B204+AND(DV$56&lt;'Summary&amp;Assumptions'!$J$31,DV$47&gt;=$FO204,DV$47&lt;=$FP204)*(('Summary&amp;Assumptions'!$H$25*$C204)*(1+'Summary&amp;Assumptions'!$J$29)^(DV$46-1))+AND(DV$56&lt;'Summary&amp;Assumptions'!$J$31,DV$47&gt;=$FQ204,DV$47&lt;=$FR204)*(('Summary&amp;Assumptions'!$H$25*$C204)*(1+'Summary&amp;Assumptions'!$J$29)^(DV$46-1))</f>
        <v>0</v>
      </c>
      <c r="DR204" s="588">
        <f>AND(DW$55&gt;0,SUM($E204:DQ204)&lt;'Summary&amp;Assumptions'!$G$32*$B204,$D204&gt;='Summary&amp;Assumptions'!$D$17,DW$47&gt;=$D204,DW$47&lt;=EDATE($D204,'Summary&amp;Assumptions'!$G$32))*$B204+AND(DW$56&lt;'Summary&amp;Assumptions'!$J$31,DW$47&gt;=$FO204,DW$47&lt;=$FP204)*(('Summary&amp;Assumptions'!$H$25*$C204)*(1+'Summary&amp;Assumptions'!$J$29)^(DW$46-1))+AND(DW$56&lt;'Summary&amp;Assumptions'!$J$31,DW$47&gt;=$FQ204,DW$47&lt;=$FR204)*(('Summary&amp;Assumptions'!$H$25*$C204)*(1+'Summary&amp;Assumptions'!$J$29)^(DW$46-1))</f>
        <v>0</v>
      </c>
      <c r="DS204" s="588">
        <f>AND(DX$55&gt;0,SUM($E204:DR204)&lt;'Summary&amp;Assumptions'!$G$32*$B204,$D204&gt;='Summary&amp;Assumptions'!$D$17,DX$47&gt;=$D204,DX$47&lt;=EDATE($D204,'Summary&amp;Assumptions'!$G$32))*$B204+AND(DX$56&lt;'Summary&amp;Assumptions'!$J$31,DX$47&gt;=$FO204,DX$47&lt;=$FP204)*(('Summary&amp;Assumptions'!$H$25*$C204)*(1+'Summary&amp;Assumptions'!$J$29)^(DX$46-1))+AND(DX$56&lt;'Summary&amp;Assumptions'!$J$31,DX$47&gt;=$FQ204,DX$47&lt;=$FR204)*(('Summary&amp;Assumptions'!$H$25*$C204)*(1+'Summary&amp;Assumptions'!$J$29)^(DX$46-1))</f>
        <v>0</v>
      </c>
      <c r="DT204" s="588">
        <f>AND(DY$55&gt;0,SUM($E204:DS204)&lt;'Summary&amp;Assumptions'!$G$32*$B204,$D204&gt;='Summary&amp;Assumptions'!$D$17,DY$47&gt;=$D204,DY$47&lt;=EDATE($D204,'Summary&amp;Assumptions'!$G$32))*$B204+AND(DY$56&lt;'Summary&amp;Assumptions'!$J$31,DY$47&gt;=$FO204,DY$47&lt;=$FP204)*(('Summary&amp;Assumptions'!$H$25*$C204)*(1+'Summary&amp;Assumptions'!$J$29)^(DY$46-1))+AND(DY$56&lt;'Summary&amp;Assumptions'!$J$31,DY$47&gt;=$FQ204,DY$47&lt;=$FR204)*(('Summary&amp;Assumptions'!$H$25*$C204)*(1+'Summary&amp;Assumptions'!$J$29)^(DY$46-1))</f>
        <v>0</v>
      </c>
      <c r="DU204" s="588">
        <f>AND(DZ$55&gt;0,SUM($E204:DT204)&lt;'Summary&amp;Assumptions'!$G$32*$B204,$D204&gt;='Summary&amp;Assumptions'!$D$17,DZ$47&gt;=$D204,DZ$47&lt;=EDATE($D204,'Summary&amp;Assumptions'!$G$32))*$B204+AND(DZ$56&lt;'Summary&amp;Assumptions'!$J$31,DZ$47&gt;=$FO204,DZ$47&lt;=$FP204)*(('Summary&amp;Assumptions'!$H$25*$C204)*(1+'Summary&amp;Assumptions'!$J$29)^(DZ$46-1))+AND(DZ$56&lt;'Summary&amp;Assumptions'!$J$31,DZ$47&gt;=$FQ204,DZ$47&lt;=$FR204)*(('Summary&amp;Assumptions'!$H$25*$C204)*(1+'Summary&amp;Assumptions'!$J$29)^(DZ$46-1))</f>
        <v>0</v>
      </c>
      <c r="DV204" s="588">
        <f>AND(EA$55&gt;0,SUM($E204:DU204)&lt;'Summary&amp;Assumptions'!$G$32*$B204,$D204&gt;='Summary&amp;Assumptions'!$D$17,EA$47&gt;=$D204,EA$47&lt;=EDATE($D204,'Summary&amp;Assumptions'!$G$32))*$B204+AND(EA$56&lt;'Summary&amp;Assumptions'!$J$31,EA$47&gt;=$FO204,EA$47&lt;=$FP204)*(('Summary&amp;Assumptions'!$H$25*$C204)*(1+'Summary&amp;Assumptions'!$J$29)^(EA$46-1))+AND(EA$56&lt;'Summary&amp;Assumptions'!$J$31,EA$47&gt;=$FQ204,EA$47&lt;=$FR204)*(('Summary&amp;Assumptions'!$H$25*$C204)*(1+'Summary&amp;Assumptions'!$J$29)^(EA$46-1))</f>
        <v>0</v>
      </c>
      <c r="DW204" s="588">
        <f>AND(EB$55&gt;0,SUM($E204:DV204)&lt;'Summary&amp;Assumptions'!$G$32*$B204,$D204&gt;='Summary&amp;Assumptions'!$D$17,EB$47&gt;=$D204,EB$47&lt;=EDATE($D204,'Summary&amp;Assumptions'!$G$32))*$B204+AND(EB$56&lt;'Summary&amp;Assumptions'!$J$31,EB$47&gt;=$FO204,EB$47&lt;=$FP204)*(('Summary&amp;Assumptions'!$H$25*$C204)*(1+'Summary&amp;Assumptions'!$J$29)^(EB$46-1))+AND(EB$56&lt;'Summary&amp;Assumptions'!$J$31,EB$47&gt;=$FQ204,EB$47&lt;=$FR204)*(('Summary&amp;Assumptions'!$H$25*$C204)*(1+'Summary&amp;Assumptions'!$J$29)^(EB$46-1))</f>
        <v>0</v>
      </c>
      <c r="DX204" s="588">
        <f>AND(EC$55&gt;0,SUM($E204:DW204)&lt;'Summary&amp;Assumptions'!$G$32*$B204,$D204&gt;='Summary&amp;Assumptions'!$D$17,EC$47&gt;=$D204,EC$47&lt;=EDATE($D204,'Summary&amp;Assumptions'!$G$32))*$B204+AND(EC$56&lt;'Summary&amp;Assumptions'!$J$31,EC$47&gt;=$FO204,EC$47&lt;=$FP204)*(('Summary&amp;Assumptions'!$H$25*$C204)*(1+'Summary&amp;Assumptions'!$J$29)^(EC$46-1))+AND(EC$56&lt;'Summary&amp;Assumptions'!$J$31,EC$47&gt;=$FQ204,EC$47&lt;=$FR204)*(('Summary&amp;Assumptions'!$H$25*$C204)*(1+'Summary&amp;Assumptions'!$J$29)^(EC$46-1))</f>
        <v>0</v>
      </c>
      <c r="DY204" s="588">
        <f>AND(ED$55&gt;0,SUM($E204:DX204)&lt;'Summary&amp;Assumptions'!$G$32*$B204,$D204&gt;='Summary&amp;Assumptions'!$D$17,ED$47&gt;=$D204,ED$47&lt;=EDATE($D204,'Summary&amp;Assumptions'!$G$32))*$B204+AND(ED$56&lt;'Summary&amp;Assumptions'!$J$31,ED$47&gt;=$FO204,ED$47&lt;=$FP204)*(('Summary&amp;Assumptions'!$H$25*$C204)*(1+'Summary&amp;Assumptions'!$J$29)^(ED$46-1))+AND(ED$56&lt;'Summary&amp;Assumptions'!$J$31,ED$47&gt;=$FQ204,ED$47&lt;=$FR204)*(('Summary&amp;Assumptions'!$H$25*$C204)*(1+'Summary&amp;Assumptions'!$J$29)^(ED$46-1))</f>
        <v>0</v>
      </c>
      <c r="DZ204" s="588">
        <f>AND(EE$55&gt;0,SUM($E204:DY204)&lt;'Summary&amp;Assumptions'!$G$32*$B204,$D204&gt;='Summary&amp;Assumptions'!$D$17,EE$47&gt;=$D204,EE$47&lt;=EDATE($D204,'Summary&amp;Assumptions'!$G$32))*$B204+AND(EE$56&lt;'Summary&amp;Assumptions'!$J$31,EE$47&gt;=$FO204,EE$47&lt;=$FP204)*(('Summary&amp;Assumptions'!$H$25*$C204)*(1+'Summary&amp;Assumptions'!$J$29)^(EE$46-1))+AND(EE$56&lt;'Summary&amp;Assumptions'!$J$31,EE$47&gt;=$FQ204,EE$47&lt;=$FR204)*(('Summary&amp;Assumptions'!$H$25*$C204)*(1+'Summary&amp;Assumptions'!$J$29)^(EE$46-1))</f>
        <v>0</v>
      </c>
      <c r="EA204" s="588">
        <f>AND(EF$55&gt;0,SUM($E204:DZ204)&lt;'Summary&amp;Assumptions'!$G$32*$B204,$D204&gt;='Summary&amp;Assumptions'!$D$17,EF$47&gt;=$D204,EF$47&lt;=EDATE($D204,'Summary&amp;Assumptions'!$G$32))*$B204+AND(EF$56&lt;'Summary&amp;Assumptions'!$J$31,EF$47&gt;=$FO204,EF$47&lt;=$FP204)*(('Summary&amp;Assumptions'!$H$25*$C204)*(1+'Summary&amp;Assumptions'!$J$29)^(EF$46-1))+AND(EF$56&lt;'Summary&amp;Assumptions'!$J$31,EF$47&gt;=$FQ204,EF$47&lt;=$FR204)*(('Summary&amp;Assumptions'!$H$25*$C204)*(1+'Summary&amp;Assumptions'!$J$29)^(EF$46-1))</f>
        <v>0</v>
      </c>
      <c r="EB204" s="588">
        <f>AND(EG$55&gt;0,SUM($E204:EA204)&lt;'Summary&amp;Assumptions'!$G$32*$B204,$D204&gt;='Summary&amp;Assumptions'!$D$17,EG$47&gt;=$D204,EG$47&lt;=EDATE($D204,'Summary&amp;Assumptions'!$G$32))*$B204+AND(EG$56&lt;'Summary&amp;Assumptions'!$J$31,EG$47&gt;=$FO204,EG$47&lt;=$FP204)*(('Summary&amp;Assumptions'!$H$25*$C204)*(1+'Summary&amp;Assumptions'!$J$29)^(EG$46-1))+AND(EG$56&lt;'Summary&amp;Assumptions'!$J$31,EG$47&gt;=$FQ204,EG$47&lt;=$FR204)*(('Summary&amp;Assumptions'!$H$25*$C204)*(1+'Summary&amp;Assumptions'!$J$29)^(EG$46-1))</f>
        <v>0</v>
      </c>
      <c r="EC204" s="588">
        <f>AND(EH$55&gt;0,SUM($E204:EB204)&lt;'Summary&amp;Assumptions'!$G$32*$B204,$D204&gt;='Summary&amp;Assumptions'!$D$17,EH$47&gt;=$D204,EH$47&lt;=EDATE($D204,'Summary&amp;Assumptions'!$G$32))*$B204+AND(EH$56&lt;'Summary&amp;Assumptions'!$J$31,EH$47&gt;=$FO204,EH$47&lt;=$FP204)*(('Summary&amp;Assumptions'!$H$25*$C204)*(1+'Summary&amp;Assumptions'!$J$29)^(EH$46-1))+AND(EH$56&lt;'Summary&amp;Assumptions'!$J$31,EH$47&gt;=$FQ204,EH$47&lt;=$FR204)*(('Summary&amp;Assumptions'!$H$25*$C204)*(1+'Summary&amp;Assumptions'!$J$29)^(EH$46-1))</f>
        <v>0</v>
      </c>
      <c r="ED204" s="588">
        <f>AND(EI$55&gt;0,SUM($E204:EC204)&lt;'Summary&amp;Assumptions'!$G$32*$B204,$D204&gt;='Summary&amp;Assumptions'!$D$17,EI$47&gt;=$D204,EI$47&lt;=EDATE($D204,'Summary&amp;Assumptions'!$G$32))*$B204+AND(EI$56&lt;'Summary&amp;Assumptions'!$J$31,EI$47&gt;=$FO204,EI$47&lt;=$FP204)*(('Summary&amp;Assumptions'!$H$25*$C204)*(1+'Summary&amp;Assumptions'!$J$29)^(EI$46-1))+AND(EI$56&lt;'Summary&amp;Assumptions'!$J$31,EI$47&gt;=$FQ204,EI$47&lt;=$FR204)*(('Summary&amp;Assumptions'!$H$25*$C204)*(1+'Summary&amp;Assumptions'!$J$29)^(EI$46-1))</f>
        <v>0</v>
      </c>
      <c r="EE204" s="588">
        <f>AND(EJ$55&gt;0,SUM($E204:ED204)&lt;'Summary&amp;Assumptions'!$G$32*$B204,$D204&gt;='Summary&amp;Assumptions'!$D$17,EJ$47&gt;=$D204,EJ$47&lt;=EDATE($D204,'Summary&amp;Assumptions'!$G$32))*$B204+AND(EJ$56&lt;'Summary&amp;Assumptions'!$J$31,EJ$47&gt;=$FO204,EJ$47&lt;=$FP204)*(('Summary&amp;Assumptions'!$H$25*$C204)*(1+'Summary&amp;Assumptions'!$J$29)^(EJ$46-1))+AND(EJ$56&lt;'Summary&amp;Assumptions'!$J$31,EJ$47&gt;=$FQ204,EJ$47&lt;=$FR204)*(('Summary&amp;Assumptions'!$H$25*$C204)*(1+'Summary&amp;Assumptions'!$J$29)^(EJ$46-1))</f>
        <v>0</v>
      </c>
      <c r="EF204" s="588">
        <f>AND(EK$55&gt;0,SUM($E204:EE204)&lt;'Summary&amp;Assumptions'!$G$32*$B204,$D204&gt;='Summary&amp;Assumptions'!$D$17,EK$47&gt;=$D204,EK$47&lt;=EDATE($D204,'Summary&amp;Assumptions'!$G$32))*$B204+AND(EK$56&lt;'Summary&amp;Assumptions'!$J$31,EK$47&gt;=$FO204,EK$47&lt;=$FP204)*(('Summary&amp;Assumptions'!$H$25*$C204)*(1+'Summary&amp;Assumptions'!$J$29)^(EK$46-1))+AND(EK$56&lt;'Summary&amp;Assumptions'!$J$31,EK$47&gt;=$FQ204,EK$47&lt;=$FR204)*(('Summary&amp;Assumptions'!$H$25*$C204)*(1+'Summary&amp;Assumptions'!$J$29)^(EK$46-1))</f>
        <v>0</v>
      </c>
      <c r="EG204" s="588">
        <f>AND(EL$55&gt;0,SUM($E204:EF204)&lt;'Summary&amp;Assumptions'!$G$32*$B204,$D204&gt;='Summary&amp;Assumptions'!$D$17,EL$47&gt;=$D204,EL$47&lt;=EDATE($D204,'Summary&amp;Assumptions'!$G$32))*$B204+AND(EL$56&lt;'Summary&amp;Assumptions'!$J$31,EL$47&gt;=$FO204,EL$47&lt;=$FP204)*(('Summary&amp;Assumptions'!$H$25*$C204)*(1+'Summary&amp;Assumptions'!$J$29)^(EL$46-1))+AND(EL$56&lt;'Summary&amp;Assumptions'!$J$31,EL$47&gt;=$FQ204,EL$47&lt;=$FR204)*(('Summary&amp;Assumptions'!$H$25*$C204)*(1+'Summary&amp;Assumptions'!$J$29)^(EL$46-1))</f>
        <v>0</v>
      </c>
      <c r="EH204" s="588">
        <f>AND(EM$55&gt;0,SUM($E204:EG204)&lt;'Summary&amp;Assumptions'!$G$32*$B204,$D204&gt;='Summary&amp;Assumptions'!$D$17,EM$47&gt;=$D204,EM$47&lt;=EDATE($D204,'Summary&amp;Assumptions'!$G$32))*$B204+AND(EM$56&lt;'Summary&amp;Assumptions'!$J$31,EM$47&gt;=$FO204,EM$47&lt;=$FP204)*(('Summary&amp;Assumptions'!$H$25*$C204)*(1+'Summary&amp;Assumptions'!$J$29)^(EM$46-1))+AND(EM$56&lt;'Summary&amp;Assumptions'!$J$31,EM$47&gt;=$FQ204,EM$47&lt;=$FR204)*(('Summary&amp;Assumptions'!$H$25*$C204)*(1+'Summary&amp;Assumptions'!$J$29)^(EM$46-1))</f>
        <v>0</v>
      </c>
      <c r="EI204" s="588">
        <f>AND(EN$55&gt;0,SUM($E204:EH204)&lt;'Summary&amp;Assumptions'!$G$32*$B204,$D204&gt;='Summary&amp;Assumptions'!$D$17,EN$47&gt;=$D204,EN$47&lt;=EDATE($D204,'Summary&amp;Assumptions'!$G$32))*$B204+AND(EN$56&lt;'Summary&amp;Assumptions'!$J$31,EN$47&gt;=$FO204,EN$47&lt;=$FP204)*(('Summary&amp;Assumptions'!$H$25*$C204)*(1+'Summary&amp;Assumptions'!$J$29)^(EN$46-1))+AND(EN$56&lt;'Summary&amp;Assumptions'!$J$31,EN$47&gt;=$FQ204,EN$47&lt;=$FR204)*(('Summary&amp;Assumptions'!$H$25*$C204)*(1+'Summary&amp;Assumptions'!$J$29)^(EN$46-1))</f>
        <v>0</v>
      </c>
      <c r="EJ204" s="588">
        <f>AND(EO$55&gt;0,SUM($E204:EI204)&lt;'Summary&amp;Assumptions'!$G$32*$B204,$D204&gt;='Summary&amp;Assumptions'!$D$17,EO$47&gt;=$D204,EO$47&lt;=EDATE($D204,'Summary&amp;Assumptions'!$G$32))*$B204+AND(EO$56&lt;'Summary&amp;Assumptions'!$J$31,EO$47&gt;=$FO204,EO$47&lt;=$FP204)*(('Summary&amp;Assumptions'!$H$25*$C204)*(1+'Summary&amp;Assumptions'!$J$29)^(EO$46-1))+AND(EO$56&lt;'Summary&amp;Assumptions'!$J$31,EO$47&gt;=$FQ204,EO$47&lt;=$FR204)*(('Summary&amp;Assumptions'!$H$25*$C204)*(1+'Summary&amp;Assumptions'!$J$29)^(EO$46-1))</f>
        <v>0</v>
      </c>
      <c r="EK204" s="588">
        <f>AND(EP$55&gt;0,SUM($E204:EJ204)&lt;'Summary&amp;Assumptions'!$G$32*$B204,$D204&gt;='Summary&amp;Assumptions'!$D$17,EP$47&gt;=$D204,EP$47&lt;=EDATE($D204,'Summary&amp;Assumptions'!$G$32))*$B204+AND(EP$56&lt;'Summary&amp;Assumptions'!$J$31,EP$47&gt;=$FO204,EP$47&lt;=$FP204)*(('Summary&amp;Assumptions'!$H$25*$C204)*(1+'Summary&amp;Assumptions'!$J$29)^(EP$46-1))+AND(EP$56&lt;'Summary&amp;Assumptions'!$J$31,EP$47&gt;=$FQ204,EP$47&lt;=$FR204)*(('Summary&amp;Assumptions'!$H$25*$C204)*(1+'Summary&amp;Assumptions'!$J$29)^(EP$46-1))</f>
        <v>0</v>
      </c>
      <c r="EL204" s="588">
        <f>AND(EQ$55&gt;0,SUM($E204:EK204)&lt;'Summary&amp;Assumptions'!$G$32*$B204,$D204&gt;='Summary&amp;Assumptions'!$D$17,EQ$47&gt;=$D204,EQ$47&lt;=EDATE($D204,'Summary&amp;Assumptions'!$G$32))*$B204+AND(EQ$56&lt;'Summary&amp;Assumptions'!$J$31,EQ$47&gt;=$FO204,EQ$47&lt;=$FP204)*(('Summary&amp;Assumptions'!$H$25*$C204)*(1+'Summary&amp;Assumptions'!$J$29)^(EQ$46-1))+AND(EQ$56&lt;'Summary&amp;Assumptions'!$J$31,EQ$47&gt;=$FQ204,EQ$47&lt;=$FR204)*(('Summary&amp;Assumptions'!$H$25*$C204)*(1+'Summary&amp;Assumptions'!$J$29)^(EQ$46-1))</f>
        <v>0</v>
      </c>
      <c r="EM204" s="588">
        <f>AND(ER$55&gt;0,SUM($E204:EL204)&lt;'Summary&amp;Assumptions'!$G$32*$B204,$D204&gt;='Summary&amp;Assumptions'!$D$17,ER$47&gt;=$D204,ER$47&lt;=EDATE($D204,'Summary&amp;Assumptions'!$G$32))*$B204+AND(ER$56&lt;'Summary&amp;Assumptions'!$J$31,ER$47&gt;=$FO204,ER$47&lt;=$FP204)*(('Summary&amp;Assumptions'!$H$25*$C204)*(1+'Summary&amp;Assumptions'!$J$29)^(ER$46-1))+AND(ER$56&lt;'Summary&amp;Assumptions'!$J$31,ER$47&gt;=$FQ204,ER$47&lt;=$FR204)*(('Summary&amp;Assumptions'!$H$25*$C204)*(1+'Summary&amp;Assumptions'!$J$29)^(ER$46-1))</f>
        <v>0</v>
      </c>
      <c r="EN204" s="588">
        <f>AND(ES$55&gt;0,SUM($E204:EM204)&lt;'Summary&amp;Assumptions'!$G$32*$B204,$D204&gt;='Summary&amp;Assumptions'!$D$17,ES$47&gt;=$D204,ES$47&lt;=EDATE($D204,'Summary&amp;Assumptions'!$G$32))*$B204+AND(ES$56&lt;'Summary&amp;Assumptions'!$J$31,ES$47&gt;=$FO204,ES$47&lt;=$FP204)*(('Summary&amp;Assumptions'!$H$25*$C204)*(1+'Summary&amp;Assumptions'!$J$29)^(ES$46-1))+AND(ES$56&lt;'Summary&amp;Assumptions'!$J$31,ES$47&gt;=$FQ204,ES$47&lt;=$FR204)*(('Summary&amp;Assumptions'!$H$25*$C204)*(1+'Summary&amp;Assumptions'!$J$29)^(ES$46-1))</f>
        <v>0</v>
      </c>
      <c r="EO204" s="588">
        <f>AND(ET$55&gt;0,SUM($E204:EN204)&lt;'Summary&amp;Assumptions'!$G$32*$B204,$D204&gt;='Summary&amp;Assumptions'!$D$17,ET$47&gt;=$D204,ET$47&lt;=EDATE($D204,'Summary&amp;Assumptions'!$G$32))*$B204+AND(ET$56&lt;'Summary&amp;Assumptions'!$J$31,ET$47&gt;=$FO204,ET$47&lt;=$FP204)*(('Summary&amp;Assumptions'!$H$25*$C204)*(1+'Summary&amp;Assumptions'!$J$29)^(ET$46-1))+AND(ET$56&lt;'Summary&amp;Assumptions'!$J$31,ET$47&gt;=$FQ204,ET$47&lt;=$FR204)*(('Summary&amp;Assumptions'!$H$25*$C204)*(1+'Summary&amp;Assumptions'!$J$29)^(ET$46-1))</f>
        <v>0</v>
      </c>
      <c r="EP204" s="588">
        <f>AND(EU$55&gt;0,SUM($E204:EO204)&lt;'Summary&amp;Assumptions'!$G$32*$B204,$D204&gt;='Summary&amp;Assumptions'!$D$17,EU$47&gt;=$D204,EU$47&lt;=EDATE($D204,'Summary&amp;Assumptions'!$G$32))*$B204+AND(EU$56&lt;'Summary&amp;Assumptions'!$J$31,EU$47&gt;=$FO204,EU$47&lt;=$FP204)*(('Summary&amp;Assumptions'!$H$25*$C204)*(1+'Summary&amp;Assumptions'!$J$29)^(EU$46-1))+AND(EU$56&lt;'Summary&amp;Assumptions'!$J$31,EU$47&gt;=$FQ204,EU$47&lt;=$FR204)*(('Summary&amp;Assumptions'!$H$25*$C204)*(1+'Summary&amp;Assumptions'!$J$29)^(EU$46-1))</f>
        <v>0</v>
      </c>
      <c r="EQ204" s="588">
        <f>AND(EV$55&gt;0,SUM($E204:EP204)&lt;'Summary&amp;Assumptions'!$G$32*$B204,$D204&gt;='Summary&amp;Assumptions'!$D$17,EV$47&gt;=$D204,EV$47&lt;=EDATE($D204,'Summary&amp;Assumptions'!$G$32))*$B204+AND(EV$56&lt;'Summary&amp;Assumptions'!$J$31,EV$47&gt;=$FO204,EV$47&lt;=$FP204)*(('Summary&amp;Assumptions'!$H$25*$C204)*(1+'Summary&amp;Assumptions'!$J$29)^(EV$46-1))+AND(EV$56&lt;'Summary&amp;Assumptions'!$J$31,EV$47&gt;=$FQ204,EV$47&lt;=$FR204)*(('Summary&amp;Assumptions'!$H$25*$C204)*(1+'Summary&amp;Assumptions'!$J$29)^(EV$46-1))</f>
        <v>0</v>
      </c>
      <c r="ER204" s="588">
        <f>AND(EW$55&gt;0,SUM($E204:EQ204)&lt;'Summary&amp;Assumptions'!$G$32*$B204,$D204&gt;='Summary&amp;Assumptions'!$D$17,EW$47&gt;=$D204,EW$47&lt;=EDATE($D204,'Summary&amp;Assumptions'!$G$32))*$B204+AND(EW$56&lt;'Summary&amp;Assumptions'!$J$31,EW$47&gt;=$FO204,EW$47&lt;=$FP204)*(('Summary&amp;Assumptions'!$H$25*$C204)*(1+'Summary&amp;Assumptions'!$J$29)^(EW$46-1))+AND(EW$56&lt;'Summary&amp;Assumptions'!$J$31,EW$47&gt;=$FQ204,EW$47&lt;=$FR204)*(('Summary&amp;Assumptions'!$H$25*$C204)*(1+'Summary&amp;Assumptions'!$J$29)^(EW$46-1))</f>
        <v>0</v>
      </c>
      <c r="ES204" s="588">
        <f>AND(EX$55&gt;0,SUM($E204:ER204)&lt;'Summary&amp;Assumptions'!$G$32*$B204,$D204&gt;='Summary&amp;Assumptions'!$D$17,EX$47&gt;=$D204,EX$47&lt;=EDATE($D204,'Summary&amp;Assumptions'!$G$32))*$B204+AND(EX$56&lt;'Summary&amp;Assumptions'!$J$31,EX$47&gt;=$FO204,EX$47&lt;=$FP204)*(('Summary&amp;Assumptions'!$H$25*$C204)*(1+'Summary&amp;Assumptions'!$J$29)^(EX$46-1))+AND(EX$56&lt;'Summary&amp;Assumptions'!$J$31,EX$47&gt;=$FQ204,EX$47&lt;=$FR204)*(('Summary&amp;Assumptions'!$H$25*$C204)*(1+'Summary&amp;Assumptions'!$J$29)^(EX$46-1))</f>
        <v>0</v>
      </c>
      <c r="ET204" s="588">
        <f>AND(EY$55&gt;0,SUM($E204:ES204)&lt;'Summary&amp;Assumptions'!$G$32*$B204,$D204&gt;='Summary&amp;Assumptions'!$D$17,EY$47&gt;=$D204,EY$47&lt;=EDATE($D204,'Summary&amp;Assumptions'!$G$32))*$B204+AND(EY$56&lt;'Summary&amp;Assumptions'!$J$31,EY$47&gt;=$FO204,EY$47&lt;=$FP204)*(('Summary&amp;Assumptions'!$H$25*$C204)*(1+'Summary&amp;Assumptions'!$J$29)^(EY$46-1))+AND(EY$56&lt;'Summary&amp;Assumptions'!$J$31,EY$47&gt;=$FQ204,EY$47&lt;=$FR204)*(('Summary&amp;Assumptions'!$H$25*$C204)*(1+'Summary&amp;Assumptions'!$J$29)^(EY$46-1))</f>
        <v>0</v>
      </c>
      <c r="EU204" s="588">
        <f>AND(EZ$55&gt;0,SUM($E204:ET204)&lt;'Summary&amp;Assumptions'!$G$32*$B204,$D204&gt;='Summary&amp;Assumptions'!$D$17,EZ$47&gt;=$D204,EZ$47&lt;=EDATE($D204,'Summary&amp;Assumptions'!$G$32))*$B204+AND(EZ$56&lt;'Summary&amp;Assumptions'!$J$31,EZ$47&gt;=$FO204,EZ$47&lt;=$FP204)*(('Summary&amp;Assumptions'!$H$25*$C204)*(1+'Summary&amp;Assumptions'!$J$29)^(EZ$46-1))+AND(EZ$56&lt;'Summary&amp;Assumptions'!$J$31,EZ$47&gt;=$FQ204,EZ$47&lt;=$FR204)*(('Summary&amp;Assumptions'!$H$25*$C204)*(1+'Summary&amp;Assumptions'!$J$29)^(EZ$46-1))</f>
        <v>0</v>
      </c>
      <c r="EV204" s="588">
        <f>AND(FA$55&gt;0,SUM($E204:EU204)&lt;'Summary&amp;Assumptions'!$G$32*$B204,$D204&gt;='Summary&amp;Assumptions'!$D$17,FA$47&gt;=$D204,FA$47&lt;=EDATE($D204,'Summary&amp;Assumptions'!$G$32))*$B204+AND(FA$56&lt;'Summary&amp;Assumptions'!$J$31,FA$47&gt;=$FO204,FA$47&lt;=$FP204)*(('Summary&amp;Assumptions'!$H$25*$C204)*(1+'Summary&amp;Assumptions'!$J$29)^(FA$46-1))+AND(FA$56&lt;'Summary&amp;Assumptions'!$J$31,FA$47&gt;=$FQ204,FA$47&lt;=$FR204)*(('Summary&amp;Assumptions'!$H$25*$C204)*(1+'Summary&amp;Assumptions'!$J$29)^(FA$46-1))</f>
        <v>0</v>
      </c>
      <c r="EW204" s="588">
        <f>AND(FB$55&gt;0,SUM($E204:EV204)&lt;'Summary&amp;Assumptions'!$G$32*$B204,$D204&gt;='Summary&amp;Assumptions'!$D$17,FB$47&gt;=$D204,FB$47&lt;=EDATE($D204,'Summary&amp;Assumptions'!$G$32))*$B204+AND(FB$56&lt;'Summary&amp;Assumptions'!$J$31,FB$47&gt;=$FO204,FB$47&lt;=$FP204)*(('Summary&amp;Assumptions'!$H$25*$C204)*(1+'Summary&amp;Assumptions'!$J$29)^(FB$46-1))+AND(FB$56&lt;'Summary&amp;Assumptions'!$J$31,FB$47&gt;=$FQ204,FB$47&lt;=$FR204)*(('Summary&amp;Assumptions'!$H$25*$C204)*(1+'Summary&amp;Assumptions'!$J$29)^(FB$46-1))</f>
        <v>0</v>
      </c>
      <c r="EX204" s="588">
        <f>AND(FC$55&gt;0,SUM($E204:EW204)&lt;'Summary&amp;Assumptions'!$G$32*$B204,$D204&gt;='Summary&amp;Assumptions'!$D$17,FC$47&gt;=$D204,FC$47&lt;=EDATE($D204,'Summary&amp;Assumptions'!$G$32))*$B204+AND(FC$56&lt;'Summary&amp;Assumptions'!$J$31,FC$47&gt;=$FO204,FC$47&lt;=$FP204)*(('Summary&amp;Assumptions'!$H$25*$C204)*(1+'Summary&amp;Assumptions'!$J$29)^(FC$46-1))+AND(FC$56&lt;'Summary&amp;Assumptions'!$J$31,FC$47&gt;=$FQ204,FC$47&lt;=$FR204)*(('Summary&amp;Assumptions'!$H$25*$C204)*(1+'Summary&amp;Assumptions'!$J$29)^(FC$46-1))</f>
        <v>0</v>
      </c>
      <c r="EY204" s="588">
        <f>AND(FD$55&gt;0,SUM($E204:EX204)&lt;'Summary&amp;Assumptions'!$G$32*$B204,$D204&gt;='Summary&amp;Assumptions'!$D$17,FD$47&gt;=$D204,FD$47&lt;=EDATE($D204,'Summary&amp;Assumptions'!$G$32))*$B204+AND(FD$56&lt;'Summary&amp;Assumptions'!$J$31,FD$47&gt;=$FO204,FD$47&lt;=$FP204)*(('Summary&amp;Assumptions'!$H$25*$C204)*(1+'Summary&amp;Assumptions'!$J$29)^(FD$46-1))+AND(FD$56&lt;'Summary&amp;Assumptions'!$J$31,FD$47&gt;=$FQ204,FD$47&lt;=$FR204)*(('Summary&amp;Assumptions'!$H$25*$C204)*(1+'Summary&amp;Assumptions'!$J$29)^(FD$46-1))</f>
        <v>0</v>
      </c>
      <c r="EZ204" s="588">
        <f>AND(FE$55&gt;0,SUM($E204:EY204)&lt;'Summary&amp;Assumptions'!$G$32*$B204,$D204&gt;='Summary&amp;Assumptions'!$D$17,FE$47&gt;=$D204,FE$47&lt;=EDATE($D204,'Summary&amp;Assumptions'!$G$32))*$B204+AND(FE$56&lt;'Summary&amp;Assumptions'!$J$31,FE$47&gt;=$FO204,FE$47&lt;=$FP204)*(('Summary&amp;Assumptions'!$H$25*$C204)*(1+'Summary&amp;Assumptions'!$J$29)^(FE$46-1))+AND(FE$56&lt;'Summary&amp;Assumptions'!$J$31,FE$47&gt;=$FQ204,FE$47&lt;=$FR204)*(('Summary&amp;Assumptions'!$H$25*$C204)*(1+'Summary&amp;Assumptions'!$J$29)^(FE$46-1))</f>
        <v>0</v>
      </c>
      <c r="FA204" s="588">
        <f>AND(FF$55&gt;0,SUM($E204:EZ204)&lt;'Summary&amp;Assumptions'!$G$32*$B204,$D204&gt;='Summary&amp;Assumptions'!$D$17,FF$47&gt;=$D204,FF$47&lt;=EDATE($D204,'Summary&amp;Assumptions'!$G$32))*$B204+AND(FF$56&lt;'Summary&amp;Assumptions'!$J$31,FF$47&gt;=$FO204,FF$47&lt;=$FP204)*(('Summary&amp;Assumptions'!$H$25*$C204)*(1+'Summary&amp;Assumptions'!$J$29)^(FF$46-1))+AND(FF$56&lt;'Summary&amp;Assumptions'!$J$31,FF$47&gt;=$FQ204,FF$47&lt;=$FR204)*(('Summary&amp;Assumptions'!$H$25*$C204)*(1+'Summary&amp;Assumptions'!$J$29)^(FF$46-1))</f>
        <v>0</v>
      </c>
      <c r="FB204" s="588">
        <f>AND(FG$55&gt;0,SUM($E204:FA204)&lt;'Summary&amp;Assumptions'!$G$32*$B204,$D204&gt;='Summary&amp;Assumptions'!$D$17,FG$47&gt;=$D204,FG$47&lt;=EDATE($D204,'Summary&amp;Assumptions'!$G$32))*$B204+AND(FG$56&lt;'Summary&amp;Assumptions'!$J$31,FG$47&gt;=$FO204,FG$47&lt;=$FP204)*(('Summary&amp;Assumptions'!$H$25*$C204)*(1+'Summary&amp;Assumptions'!$J$29)^(FG$46-1))+AND(FG$56&lt;'Summary&amp;Assumptions'!$J$31,FG$47&gt;=$FQ204,FG$47&lt;=$FR204)*(('Summary&amp;Assumptions'!$H$25*$C204)*(1+'Summary&amp;Assumptions'!$J$29)^(FG$46-1))</f>
        <v>0</v>
      </c>
      <c r="FC204" s="588">
        <f>AND(FH$55&gt;0,SUM($E204:FB204)&lt;'Summary&amp;Assumptions'!$G$32*$B204,$D204&gt;='Summary&amp;Assumptions'!$D$17,FH$47&gt;=$D204,FH$47&lt;=EDATE($D204,'Summary&amp;Assumptions'!$G$32))*$B204+AND(FH$56&lt;'Summary&amp;Assumptions'!$J$31,FH$47&gt;=$FO204,FH$47&lt;=$FP204)*(('Summary&amp;Assumptions'!$H$25*$C204)*(1+'Summary&amp;Assumptions'!$J$29)^(FH$46-1))+AND(FH$56&lt;'Summary&amp;Assumptions'!$J$31,FH$47&gt;=$FQ204,FH$47&lt;=$FR204)*(('Summary&amp;Assumptions'!$H$25*$C204)*(1+'Summary&amp;Assumptions'!$J$29)^(FH$46-1))</f>
        <v>0</v>
      </c>
      <c r="FD204" s="588">
        <f>AND(FI$55&gt;0,SUM($E204:FC204)&lt;'Summary&amp;Assumptions'!$G$32*$B204,$D204&gt;='Summary&amp;Assumptions'!$D$17,FI$47&gt;=$D204,FI$47&lt;=EDATE($D204,'Summary&amp;Assumptions'!$G$32))*$B204+AND(FI$56&lt;'Summary&amp;Assumptions'!$J$31,FI$47&gt;=$FO204,FI$47&lt;=$FP204)*(('Summary&amp;Assumptions'!$H$25*$C204)*(1+'Summary&amp;Assumptions'!$J$29)^(FI$46-1))+AND(FI$56&lt;'Summary&amp;Assumptions'!$J$31,FI$47&gt;=$FQ204,FI$47&lt;=$FR204)*(('Summary&amp;Assumptions'!$H$25*$C204)*(1+'Summary&amp;Assumptions'!$J$29)^(FI$46-1))</f>
        <v>0</v>
      </c>
      <c r="FE204" s="588">
        <f>AND(FJ$55&gt;0,SUM($E204:FD204)&lt;'Summary&amp;Assumptions'!$G$32*$B204,$D204&gt;='Summary&amp;Assumptions'!$D$17,FJ$47&gt;=$D204,FJ$47&lt;=EDATE($D204,'Summary&amp;Assumptions'!$G$32))*$B204+AND(FJ$56&lt;'Summary&amp;Assumptions'!$J$31,FJ$47&gt;=$FO204,FJ$47&lt;=$FP204)*(('Summary&amp;Assumptions'!$H$25*$C204)*(1+'Summary&amp;Assumptions'!$J$29)^(FJ$46-1))+AND(FJ$56&lt;'Summary&amp;Assumptions'!$J$31,FJ$47&gt;=$FQ204,FJ$47&lt;=$FR204)*(('Summary&amp;Assumptions'!$H$25*$C204)*(1+'Summary&amp;Assumptions'!$J$29)^(FJ$46-1))</f>
        <v>0</v>
      </c>
      <c r="FF204" s="588">
        <f>AND(FK$55&gt;0,SUM($E204:FE204)&lt;'Summary&amp;Assumptions'!$G$32*$B204,$D204&gt;='Summary&amp;Assumptions'!$D$17,FK$47&gt;=$D204,FK$47&lt;=EDATE($D204,'Summary&amp;Assumptions'!$G$32))*$B204+AND(FK$56&lt;'Summary&amp;Assumptions'!$J$31,FK$47&gt;=$FO204,FK$47&lt;=$FP204)*(('Summary&amp;Assumptions'!$H$25*$C204)*(1+'Summary&amp;Assumptions'!$J$29)^(FK$46-1))+AND(FK$56&lt;'Summary&amp;Assumptions'!$J$31,FK$47&gt;=$FQ204,FK$47&lt;=$FR204)*(('Summary&amp;Assumptions'!$H$25*$C204)*(1+'Summary&amp;Assumptions'!$J$29)^(FK$46-1))</f>
        <v>0</v>
      </c>
      <c r="FG204" s="588">
        <f>AND(FL$55&gt;0,SUM($E204:FF204)&lt;'Summary&amp;Assumptions'!$G$32*$B204,$D204&gt;='Summary&amp;Assumptions'!$D$17,FL$47&gt;=$D204,FL$47&lt;=EDATE($D204,'Summary&amp;Assumptions'!$G$32))*$B204+AND(FL$56&lt;'Summary&amp;Assumptions'!$J$31,FL$47&gt;=$FO204,FL$47&lt;=$FP204)*(('Summary&amp;Assumptions'!$H$25*$C204)*(1+'Summary&amp;Assumptions'!$J$29)^(FL$46-1))+AND(FL$56&lt;'Summary&amp;Assumptions'!$J$31,FL$47&gt;=$FQ204,FL$47&lt;=$FR204)*(('Summary&amp;Assumptions'!$H$25*$C204)*(1+'Summary&amp;Assumptions'!$J$29)^(FL$46-1))</f>
        <v>0</v>
      </c>
      <c r="FH204" s="588">
        <f>AND(FM$55&gt;0,SUM($E204:FG204)&lt;'Summary&amp;Assumptions'!$G$32*$B204,$D204&gt;='Summary&amp;Assumptions'!$D$17,FM$47&gt;=$D204,FM$47&lt;=EDATE($D204,'Summary&amp;Assumptions'!$G$32))*$B204+AND(FM$56&lt;'Summary&amp;Assumptions'!$J$31,FM$47&gt;=$FO204,FM$47&lt;=$FP204)*(('Summary&amp;Assumptions'!$H$25*$C204)*(1+'Summary&amp;Assumptions'!$J$29)^(FM$46-1))+AND(FM$56&lt;'Summary&amp;Assumptions'!$J$31,FM$47&gt;=$FQ204,FM$47&lt;=$FR204)*(('Summary&amp;Assumptions'!$H$25*$C204)*(1+'Summary&amp;Assumptions'!$J$29)^(FM$46-1))</f>
        <v>0</v>
      </c>
      <c r="FI204" s="588">
        <f>AND(FN$55&gt;0,SUM($E204:FH204)&lt;'Summary&amp;Assumptions'!$G$32*$B204,$D204&gt;='Summary&amp;Assumptions'!$D$17,FN$47&gt;=$D204,FN$47&lt;=EDATE($D204,'Summary&amp;Assumptions'!$G$32))*$B204+AND(FN$56&lt;'Summary&amp;Assumptions'!$J$31,FN$47&gt;=$FO204,FN$47&lt;=$FP204)*(('Summary&amp;Assumptions'!$H$25*$C204)*(1+'Summary&amp;Assumptions'!$J$29)^(FN$46-1))+AND(FN$56&lt;'Summary&amp;Assumptions'!$J$31,FN$47&gt;=$FQ204,FN$47&lt;=$FR204)*(('Summary&amp;Assumptions'!$H$25*$C204)*(1+'Summary&amp;Assumptions'!$J$29)^(FN$46-1))</f>
        <v>0</v>
      </c>
      <c r="FJ204" s="588">
        <f>AND(FO$55&gt;0,SUM($E204:FI204)&lt;'Summary&amp;Assumptions'!$G$32*$B204,$D204&gt;='Summary&amp;Assumptions'!$D$17,FO$47&gt;=$D204,FO$47&lt;=EDATE($D204,'Summary&amp;Assumptions'!$G$32))*$B204+AND(FO$56&lt;'Summary&amp;Assumptions'!$J$31,FO$47&gt;=$FO204,FO$47&lt;=$FP204)*(('Summary&amp;Assumptions'!$H$25*$C204)*(1+'Summary&amp;Assumptions'!$J$29)^(FO$46-1))+AND(FO$56&lt;'Summary&amp;Assumptions'!$J$31,FO$47&gt;=$FQ204,FO$47&lt;=$FR204)*(('Summary&amp;Assumptions'!$H$25*$C204)*(1+'Summary&amp;Assumptions'!$J$29)^(FO$46-1))</f>
        <v>0</v>
      </c>
      <c r="FK204" s="588">
        <f>AND(FP$55&gt;0,SUM($E204:FJ204)&lt;'Summary&amp;Assumptions'!$G$32*$B204,$D204&gt;='Summary&amp;Assumptions'!$D$17,FP$47&gt;=$D204,FP$47&lt;=EDATE($D204,'Summary&amp;Assumptions'!$G$32))*$B204+AND(FP$56&lt;'Summary&amp;Assumptions'!$J$31,FP$47&gt;=$FO204,FP$47&lt;=$FP204)*(('Summary&amp;Assumptions'!$H$25*$C204)*(1+'Summary&amp;Assumptions'!$J$29)^(FP$46-1))+AND(FP$56&lt;'Summary&amp;Assumptions'!$J$31,FP$47&gt;=$FQ204,FP$47&lt;=$FR204)*(('Summary&amp;Assumptions'!$H$25*$C204)*(1+'Summary&amp;Assumptions'!$J$29)^(FP$46-1))</f>
        <v>0</v>
      </c>
      <c r="FL204" s="588">
        <f>AND(FQ$55&gt;0,SUM($E204:FK204)&lt;'Summary&amp;Assumptions'!$G$32*$B204,$D204&gt;='Summary&amp;Assumptions'!$D$17,FQ$47&gt;=$D204,FQ$47&lt;=EDATE($D204,'Summary&amp;Assumptions'!$G$32))*$B204+AND(FQ$56&lt;'Summary&amp;Assumptions'!$J$31,FQ$47&gt;=$FO204,FQ$47&lt;=$FP204)*(('Summary&amp;Assumptions'!$H$25*$C204)*(1+'Summary&amp;Assumptions'!$J$29)^(FQ$46-1))+AND(FQ$56&lt;'Summary&amp;Assumptions'!$J$31,FQ$47&gt;=$FQ204,FQ$47&lt;=$FR204)*(('Summary&amp;Assumptions'!$H$25*$C204)*(1+'Summary&amp;Assumptions'!$J$29)^(FQ$46-1))</f>
        <v>0</v>
      </c>
      <c r="FO204" s="576">
        <f>EDATE(D204,'Summary&amp;Assumptions'!$G$34)</f>
        <v>46997</v>
      </c>
      <c r="FP204" s="576">
        <f>EDATE(FO204,'Summary&amp;Assumptions'!$G$33-1)</f>
        <v>47027</v>
      </c>
      <c r="FQ204" s="576">
        <f>EDATE(FO204,'Summary&amp;Assumptions'!$G$34)</f>
        <v>47362</v>
      </c>
      <c r="FR204" s="576">
        <f>EDATE(FQ204,'Summary&amp;Assumptions'!$G$33-1)</f>
        <v>47392</v>
      </c>
    </row>
    <row r="205" spans="2:174" hidden="1" x14ac:dyDescent="0.2">
      <c r="B205" s="588">
        <v>0</v>
      </c>
      <c r="C205" s="193">
        <v>0</v>
      </c>
      <c r="D205" s="589">
        <v>46661</v>
      </c>
      <c r="F205" s="588">
        <f>AND(K$55&gt;0,SUM($E205:E205)&lt;'Summary&amp;Assumptions'!$G$32*$B205,$D205&gt;='Summary&amp;Assumptions'!$D$17,K$47&gt;=$D205,K$47&lt;=EDATE($D205,'Summary&amp;Assumptions'!$G$32))*$B205+AND(K$56&lt;'Summary&amp;Assumptions'!$J$31,K$47&gt;=$FO205,K$47&lt;=$FP205)*(('Summary&amp;Assumptions'!$H$25*$C205)*(1+'Summary&amp;Assumptions'!$J$29)^(K$46-1))+AND(K$56&lt;'Summary&amp;Assumptions'!$J$31,K$47&gt;=$FQ205,K$47&lt;=$FR205)*(('Summary&amp;Assumptions'!$H$25*$C205)*(1+'Summary&amp;Assumptions'!$J$29)^(K$46-1))</f>
        <v>0</v>
      </c>
      <c r="G205" s="588">
        <f>AND(L$55&gt;0,SUM($E205:F205)&lt;'Summary&amp;Assumptions'!$G$32*$B205,$D205&gt;='Summary&amp;Assumptions'!$D$17,L$47&gt;=$D205,L$47&lt;=EDATE($D205,'Summary&amp;Assumptions'!$G$32))*$B205+AND(L$56&lt;'Summary&amp;Assumptions'!$J$31,L$47&gt;=$FO205,L$47&lt;=$FP205)*(('Summary&amp;Assumptions'!$H$25*$C205)*(1+'Summary&amp;Assumptions'!$J$29)^(L$46-1))+AND(L$56&lt;'Summary&amp;Assumptions'!$J$31,L$47&gt;=$FQ205,L$47&lt;=$FR205)*(('Summary&amp;Assumptions'!$H$25*$C205)*(1+'Summary&amp;Assumptions'!$J$29)^(L$46-1))</f>
        <v>0</v>
      </c>
      <c r="H205" s="588">
        <f>AND(M$55&gt;0,SUM($E205:G205)&lt;'Summary&amp;Assumptions'!$G$32*$B205,$D205&gt;='Summary&amp;Assumptions'!$D$17,M$47&gt;=$D205,M$47&lt;=EDATE($D205,'Summary&amp;Assumptions'!$G$32))*$B205+AND(M$56&lt;'Summary&amp;Assumptions'!$J$31,M$47&gt;=$FO205,M$47&lt;=$FP205)*(('Summary&amp;Assumptions'!$H$25*$C205)*(1+'Summary&amp;Assumptions'!$J$29)^(M$46-1))+AND(M$56&lt;'Summary&amp;Assumptions'!$J$31,M$47&gt;=$FQ205,M$47&lt;=$FR205)*(('Summary&amp;Assumptions'!$H$25*$C205)*(1+'Summary&amp;Assumptions'!$J$29)^(M$46-1))</f>
        <v>0</v>
      </c>
      <c r="I205" s="588">
        <f>AND(N$55&gt;0,SUM($E205:H205)&lt;'Summary&amp;Assumptions'!$G$32*$B205,$D205&gt;='Summary&amp;Assumptions'!$D$17,N$47&gt;=$D205,N$47&lt;=EDATE($D205,'Summary&amp;Assumptions'!$G$32))*$B205+AND(N$56&lt;'Summary&amp;Assumptions'!$J$31,N$47&gt;=$FO205,N$47&lt;=$FP205)*(('Summary&amp;Assumptions'!$H$25*$C205)*(1+'Summary&amp;Assumptions'!$J$29)^(N$46-1))+AND(N$56&lt;'Summary&amp;Assumptions'!$J$31,N$47&gt;=$FQ205,N$47&lt;=$FR205)*(('Summary&amp;Assumptions'!$H$25*$C205)*(1+'Summary&amp;Assumptions'!$J$29)^(N$46-1))</f>
        <v>0</v>
      </c>
      <c r="J205" s="588">
        <f>AND(O$55&gt;0,SUM($E205:I205)&lt;'Summary&amp;Assumptions'!$G$32*$B205,$D205&gt;='Summary&amp;Assumptions'!$D$17,O$47&gt;=$D205,O$47&lt;=EDATE($D205,'Summary&amp;Assumptions'!$G$32))*$B205+AND(O$56&lt;'Summary&amp;Assumptions'!$J$31,O$47&gt;=$FO205,O$47&lt;=$FP205)*(('Summary&amp;Assumptions'!$H$25*$C205)*(1+'Summary&amp;Assumptions'!$J$29)^(O$46-1))+AND(O$56&lt;'Summary&amp;Assumptions'!$J$31,O$47&gt;=$FQ205,O$47&lt;=$FR205)*(('Summary&amp;Assumptions'!$H$25*$C205)*(1+'Summary&amp;Assumptions'!$J$29)^(O$46-1))</f>
        <v>0</v>
      </c>
      <c r="K205" s="588">
        <f>AND(P$55&gt;0,SUM($E205:J205)&lt;'Summary&amp;Assumptions'!$G$32*$B205,$D205&gt;='Summary&amp;Assumptions'!$D$17,P$47&gt;=$D205,P$47&lt;=EDATE($D205,'Summary&amp;Assumptions'!$G$32))*$B205+AND(P$56&lt;'Summary&amp;Assumptions'!$J$31,P$47&gt;=$FO205,P$47&lt;=$FP205)*(('Summary&amp;Assumptions'!$H$25*$C205)*(1+'Summary&amp;Assumptions'!$J$29)^(P$46-1))+AND(P$56&lt;'Summary&amp;Assumptions'!$J$31,P$47&gt;=$FQ205,P$47&lt;=$FR205)*(('Summary&amp;Assumptions'!$H$25*$C205)*(1+'Summary&amp;Assumptions'!$J$29)^(P$46-1))</f>
        <v>0</v>
      </c>
      <c r="L205" s="588">
        <f>AND(Q$55&gt;0,SUM($E205:K205)&lt;'Summary&amp;Assumptions'!$G$32*$B205,$D205&gt;='Summary&amp;Assumptions'!$D$17,Q$47&gt;=$D205,Q$47&lt;=EDATE($D205,'Summary&amp;Assumptions'!$G$32))*$B205+AND(Q$56&lt;'Summary&amp;Assumptions'!$J$31,Q$47&gt;=$FO205,Q$47&lt;=$FP205)*(('Summary&amp;Assumptions'!$H$25*$C205)*(1+'Summary&amp;Assumptions'!$J$29)^(Q$46-1))+AND(Q$56&lt;'Summary&amp;Assumptions'!$J$31,Q$47&gt;=$FQ205,Q$47&lt;=$FR205)*(('Summary&amp;Assumptions'!$H$25*$C205)*(1+'Summary&amp;Assumptions'!$J$29)^(Q$46-1))</f>
        <v>0</v>
      </c>
      <c r="M205" s="588">
        <f>AND(R$55&gt;0,SUM($E205:L205)&lt;'Summary&amp;Assumptions'!$G$32*$B205,$D205&gt;='Summary&amp;Assumptions'!$D$17,R$47&gt;=$D205,R$47&lt;=EDATE($D205,'Summary&amp;Assumptions'!$G$32))*$B205+AND(R$56&lt;'Summary&amp;Assumptions'!$J$31,R$47&gt;=$FO205,R$47&lt;=$FP205)*(('Summary&amp;Assumptions'!$H$25*$C205)*(1+'Summary&amp;Assumptions'!$J$29)^(R$46-1))+AND(R$56&lt;'Summary&amp;Assumptions'!$J$31,R$47&gt;=$FQ205,R$47&lt;=$FR205)*(('Summary&amp;Assumptions'!$H$25*$C205)*(1+'Summary&amp;Assumptions'!$J$29)^(R$46-1))</f>
        <v>0</v>
      </c>
      <c r="N205" s="588">
        <f>AND(S$55&gt;0,SUM($E205:M205)&lt;'Summary&amp;Assumptions'!$G$32*$B205,$D205&gt;='Summary&amp;Assumptions'!$D$17,S$47&gt;=$D205,S$47&lt;=EDATE($D205,'Summary&amp;Assumptions'!$G$32))*$B205+AND(S$56&lt;'Summary&amp;Assumptions'!$J$31,S$47&gt;=$FO205,S$47&lt;=$FP205)*(('Summary&amp;Assumptions'!$H$25*$C205)*(1+'Summary&amp;Assumptions'!$J$29)^(S$46-1))+AND(S$56&lt;'Summary&amp;Assumptions'!$J$31,S$47&gt;=$FQ205,S$47&lt;=$FR205)*(('Summary&amp;Assumptions'!$H$25*$C205)*(1+'Summary&amp;Assumptions'!$J$29)^(S$46-1))</f>
        <v>0</v>
      </c>
      <c r="O205" s="588">
        <f>AND(T$55&gt;0,SUM($E205:N205)&lt;'Summary&amp;Assumptions'!$G$32*$B205,$D205&gt;='Summary&amp;Assumptions'!$D$17,T$47&gt;=$D205,T$47&lt;=EDATE($D205,'Summary&amp;Assumptions'!$G$32))*$B205+AND(T$56&lt;'Summary&amp;Assumptions'!$J$31,T$47&gt;=$FO205,T$47&lt;=$FP205)*(('Summary&amp;Assumptions'!$H$25*$C205)*(1+'Summary&amp;Assumptions'!$J$29)^(T$46-1))+AND(T$56&lt;'Summary&amp;Assumptions'!$J$31,T$47&gt;=$FQ205,T$47&lt;=$FR205)*(('Summary&amp;Assumptions'!$H$25*$C205)*(1+'Summary&amp;Assumptions'!$J$29)^(T$46-1))</f>
        <v>0</v>
      </c>
      <c r="P205" s="588">
        <f>AND(U$55&gt;0,SUM($E205:O205)&lt;'Summary&amp;Assumptions'!$G$32*$B205,$D205&gt;='Summary&amp;Assumptions'!$D$17,U$47&gt;=$D205,U$47&lt;=EDATE($D205,'Summary&amp;Assumptions'!$G$32))*$B205+AND(U$56&lt;'Summary&amp;Assumptions'!$J$31,U$47&gt;=$FO205,U$47&lt;=$FP205)*(('Summary&amp;Assumptions'!$H$25*$C205)*(1+'Summary&amp;Assumptions'!$J$29)^(U$46-1))+AND(U$56&lt;'Summary&amp;Assumptions'!$J$31,U$47&gt;=$FQ205,U$47&lt;=$FR205)*(('Summary&amp;Assumptions'!$H$25*$C205)*(1+'Summary&amp;Assumptions'!$J$29)^(U$46-1))</f>
        <v>0</v>
      </c>
      <c r="Q205" s="588">
        <f>AND(V$55&gt;0,SUM($E205:P205)&lt;'Summary&amp;Assumptions'!$G$32*$B205,$D205&gt;='Summary&amp;Assumptions'!$D$17,V$47&gt;=$D205,V$47&lt;=EDATE($D205,'Summary&amp;Assumptions'!$G$32))*$B205+AND(V$56&lt;'Summary&amp;Assumptions'!$J$31,V$47&gt;=$FO205,V$47&lt;=$FP205)*(('Summary&amp;Assumptions'!$H$25*$C205)*(1+'Summary&amp;Assumptions'!$J$29)^(V$46-1))+AND(V$56&lt;'Summary&amp;Assumptions'!$J$31,V$47&gt;=$FQ205,V$47&lt;=$FR205)*(('Summary&amp;Assumptions'!$H$25*$C205)*(1+'Summary&amp;Assumptions'!$J$29)^(V$46-1))</f>
        <v>0</v>
      </c>
      <c r="R205" s="588">
        <f>AND(W$55&gt;0,SUM($E205:Q205)&lt;'Summary&amp;Assumptions'!$G$32*$B205,$D205&gt;='Summary&amp;Assumptions'!$D$17,W$47&gt;=$D205,W$47&lt;=EDATE($D205,'Summary&amp;Assumptions'!$G$32))*$B205+AND(W$56&lt;'Summary&amp;Assumptions'!$J$31,W$47&gt;=$FO205,W$47&lt;=$FP205)*(('Summary&amp;Assumptions'!$H$25*$C205)*(1+'Summary&amp;Assumptions'!$J$29)^(W$46-1))+AND(W$56&lt;'Summary&amp;Assumptions'!$J$31,W$47&gt;=$FQ205,W$47&lt;=$FR205)*(('Summary&amp;Assumptions'!$H$25*$C205)*(1+'Summary&amp;Assumptions'!$J$29)^(W$46-1))</f>
        <v>0</v>
      </c>
      <c r="S205" s="588">
        <f>AND(X$55&gt;0,SUM($E205:R205)&lt;'Summary&amp;Assumptions'!$G$32*$B205,$D205&gt;='Summary&amp;Assumptions'!$D$17,X$47&gt;=$D205,X$47&lt;=EDATE($D205,'Summary&amp;Assumptions'!$G$32))*$B205+AND(X$56&lt;'Summary&amp;Assumptions'!$J$31,X$47&gt;=$FO205,X$47&lt;=$FP205)*(('Summary&amp;Assumptions'!$H$25*$C205)*(1+'Summary&amp;Assumptions'!$J$29)^(X$46-1))+AND(X$56&lt;'Summary&amp;Assumptions'!$J$31,X$47&gt;=$FQ205,X$47&lt;=$FR205)*(('Summary&amp;Assumptions'!$H$25*$C205)*(1+'Summary&amp;Assumptions'!$J$29)^(X$46-1))</f>
        <v>0</v>
      </c>
      <c r="T205" s="588">
        <f>AND(Y$55&gt;0,SUM($E205:S205)&lt;'Summary&amp;Assumptions'!$G$32*$B205,$D205&gt;='Summary&amp;Assumptions'!$D$17,Y$47&gt;=$D205,Y$47&lt;=EDATE($D205,'Summary&amp;Assumptions'!$G$32))*$B205+AND(Y$56&lt;'Summary&amp;Assumptions'!$J$31,Y$47&gt;=$FO205,Y$47&lt;=$FP205)*(('Summary&amp;Assumptions'!$H$25*$C205)*(1+'Summary&amp;Assumptions'!$J$29)^(Y$46-1))+AND(Y$56&lt;'Summary&amp;Assumptions'!$J$31,Y$47&gt;=$FQ205,Y$47&lt;=$FR205)*(('Summary&amp;Assumptions'!$H$25*$C205)*(1+'Summary&amp;Assumptions'!$J$29)^(Y$46-1))</f>
        <v>0</v>
      </c>
      <c r="U205" s="588">
        <f>AND(Z$55&gt;0,SUM($E205:T205)&lt;'Summary&amp;Assumptions'!$G$32*$B205,$D205&gt;='Summary&amp;Assumptions'!$D$17,Z$47&gt;=$D205,Z$47&lt;=EDATE($D205,'Summary&amp;Assumptions'!$G$32))*$B205+AND(Z$56&lt;'Summary&amp;Assumptions'!$J$31,Z$47&gt;=$FO205,Z$47&lt;=$FP205)*(('Summary&amp;Assumptions'!$H$25*$C205)*(1+'Summary&amp;Assumptions'!$J$29)^(Z$46-1))+AND(Z$56&lt;'Summary&amp;Assumptions'!$J$31,Z$47&gt;=$FQ205,Z$47&lt;=$FR205)*(('Summary&amp;Assumptions'!$H$25*$C205)*(1+'Summary&amp;Assumptions'!$J$29)^(Z$46-1))</f>
        <v>0</v>
      </c>
      <c r="V205" s="588">
        <f>AND(AA$55&gt;0,SUM($E205:U205)&lt;'Summary&amp;Assumptions'!$G$32*$B205,$D205&gt;='Summary&amp;Assumptions'!$D$17,AA$47&gt;=$D205,AA$47&lt;=EDATE($D205,'Summary&amp;Assumptions'!$G$32))*$B205+AND(AA$56&lt;'Summary&amp;Assumptions'!$J$31,AA$47&gt;=$FO205,AA$47&lt;=$FP205)*(('Summary&amp;Assumptions'!$H$25*$C205)*(1+'Summary&amp;Assumptions'!$J$29)^(AA$46-1))+AND(AA$56&lt;'Summary&amp;Assumptions'!$J$31,AA$47&gt;=$FQ205,AA$47&lt;=$FR205)*(('Summary&amp;Assumptions'!$H$25*$C205)*(1+'Summary&amp;Assumptions'!$J$29)^(AA$46-1))</f>
        <v>0</v>
      </c>
      <c r="W205" s="588">
        <f>AND(AB$55&gt;0,SUM($E205:V205)&lt;'Summary&amp;Assumptions'!$G$32*$B205,$D205&gt;='Summary&amp;Assumptions'!$D$17,AB$47&gt;=$D205,AB$47&lt;=EDATE($D205,'Summary&amp;Assumptions'!$G$32))*$B205+AND(AB$56&lt;'Summary&amp;Assumptions'!$J$31,AB$47&gt;=$FO205,AB$47&lt;=$FP205)*(('Summary&amp;Assumptions'!$H$25*$C205)*(1+'Summary&amp;Assumptions'!$J$29)^(AB$46-1))+AND(AB$56&lt;'Summary&amp;Assumptions'!$J$31,AB$47&gt;=$FQ205,AB$47&lt;=$FR205)*(('Summary&amp;Assumptions'!$H$25*$C205)*(1+'Summary&amp;Assumptions'!$J$29)^(AB$46-1))</f>
        <v>0</v>
      </c>
      <c r="X205" s="588">
        <f>AND(AC$55&gt;0,SUM($E205:W205)&lt;'Summary&amp;Assumptions'!$G$32*$B205,$D205&gt;='Summary&amp;Assumptions'!$D$17,AC$47&gt;=$D205,AC$47&lt;=EDATE($D205,'Summary&amp;Assumptions'!$G$32))*$B205+AND(AC$56&lt;'Summary&amp;Assumptions'!$J$31,AC$47&gt;=$FO205,AC$47&lt;=$FP205)*(('Summary&amp;Assumptions'!$H$25*$C205)*(1+'Summary&amp;Assumptions'!$J$29)^(AC$46-1))+AND(AC$56&lt;'Summary&amp;Assumptions'!$J$31,AC$47&gt;=$FQ205,AC$47&lt;=$FR205)*(('Summary&amp;Assumptions'!$H$25*$C205)*(1+'Summary&amp;Assumptions'!$J$29)^(AC$46-1))</f>
        <v>0</v>
      </c>
      <c r="Y205" s="588">
        <f>AND(AD$55&gt;0,SUM($E205:X205)&lt;'Summary&amp;Assumptions'!$G$32*$B205,$D205&gt;='Summary&amp;Assumptions'!$D$17,AD$47&gt;=$D205,AD$47&lt;=EDATE($D205,'Summary&amp;Assumptions'!$G$32))*$B205+AND(AD$56&lt;'Summary&amp;Assumptions'!$J$31,AD$47&gt;=$FO205,AD$47&lt;=$FP205)*(('Summary&amp;Assumptions'!$H$25*$C205)*(1+'Summary&amp;Assumptions'!$J$29)^(AD$46-1))+AND(AD$56&lt;'Summary&amp;Assumptions'!$J$31,AD$47&gt;=$FQ205,AD$47&lt;=$FR205)*(('Summary&amp;Assumptions'!$H$25*$C205)*(1+'Summary&amp;Assumptions'!$J$29)^(AD$46-1))</f>
        <v>0</v>
      </c>
      <c r="Z205" s="588">
        <f>AND(AE$55&gt;0,SUM($E205:Y205)&lt;'Summary&amp;Assumptions'!$G$32*$B205,$D205&gt;='Summary&amp;Assumptions'!$D$17,AE$47&gt;=$D205,AE$47&lt;=EDATE($D205,'Summary&amp;Assumptions'!$G$32))*$B205+AND(AE$56&lt;'Summary&amp;Assumptions'!$J$31,AE$47&gt;=$FO205,AE$47&lt;=$FP205)*(('Summary&amp;Assumptions'!$H$25*$C205)*(1+'Summary&amp;Assumptions'!$J$29)^(AE$46-1))+AND(AE$56&lt;'Summary&amp;Assumptions'!$J$31,AE$47&gt;=$FQ205,AE$47&lt;=$FR205)*(('Summary&amp;Assumptions'!$H$25*$C205)*(1+'Summary&amp;Assumptions'!$J$29)^(AE$46-1))</f>
        <v>0</v>
      </c>
      <c r="AA205" s="588">
        <f>AND(AF$55&gt;0,SUM($E205:Z205)&lt;'Summary&amp;Assumptions'!$G$32*$B205,$D205&gt;='Summary&amp;Assumptions'!$D$17,AF$47&gt;=$D205,AF$47&lt;=EDATE($D205,'Summary&amp;Assumptions'!$G$32))*$B205+AND(AF$56&lt;'Summary&amp;Assumptions'!$J$31,AF$47&gt;=$FO205,AF$47&lt;=$FP205)*(('Summary&amp;Assumptions'!$H$25*$C205)*(1+'Summary&amp;Assumptions'!$J$29)^(AF$46-1))+AND(AF$56&lt;'Summary&amp;Assumptions'!$J$31,AF$47&gt;=$FQ205,AF$47&lt;=$FR205)*(('Summary&amp;Assumptions'!$H$25*$C205)*(1+'Summary&amp;Assumptions'!$J$29)^(AF$46-1))</f>
        <v>0</v>
      </c>
      <c r="AB205" s="588">
        <f>AND(AG$55&gt;0,SUM($E205:AA205)&lt;'Summary&amp;Assumptions'!$G$32*$B205,$D205&gt;='Summary&amp;Assumptions'!$D$17,AG$47&gt;=$D205,AG$47&lt;=EDATE($D205,'Summary&amp;Assumptions'!$G$32))*$B205+AND(AG$56&lt;'Summary&amp;Assumptions'!$J$31,AG$47&gt;=$FO205,AG$47&lt;=$FP205)*(('Summary&amp;Assumptions'!$H$25*$C205)*(1+'Summary&amp;Assumptions'!$J$29)^(AG$46-1))+AND(AG$56&lt;'Summary&amp;Assumptions'!$J$31,AG$47&gt;=$FQ205,AG$47&lt;=$FR205)*(('Summary&amp;Assumptions'!$H$25*$C205)*(1+'Summary&amp;Assumptions'!$J$29)^(AG$46-1))</f>
        <v>0</v>
      </c>
      <c r="AC205" s="588">
        <f>AND(AH$55&gt;0,SUM($E205:AB205)&lt;'Summary&amp;Assumptions'!$G$32*$B205,$D205&gt;='Summary&amp;Assumptions'!$D$17,AH$47&gt;=$D205,AH$47&lt;=EDATE($D205,'Summary&amp;Assumptions'!$G$32))*$B205+AND(AH$56&lt;'Summary&amp;Assumptions'!$J$31,AH$47&gt;=$FO205,AH$47&lt;=$FP205)*(('Summary&amp;Assumptions'!$H$25*$C205)*(1+'Summary&amp;Assumptions'!$J$29)^(AH$46-1))+AND(AH$56&lt;'Summary&amp;Assumptions'!$J$31,AH$47&gt;=$FQ205,AH$47&lt;=$FR205)*(('Summary&amp;Assumptions'!$H$25*$C205)*(1+'Summary&amp;Assumptions'!$J$29)^(AH$46-1))</f>
        <v>0</v>
      </c>
      <c r="AD205" s="588">
        <f>AND(AI$55&gt;0,SUM($E205:AC205)&lt;'Summary&amp;Assumptions'!$G$32*$B205,$D205&gt;='Summary&amp;Assumptions'!$D$17,AI$47&gt;=$D205,AI$47&lt;=EDATE($D205,'Summary&amp;Assumptions'!$G$32))*$B205+AND(AI$56&lt;'Summary&amp;Assumptions'!$J$31,AI$47&gt;=$FO205,AI$47&lt;=$FP205)*(('Summary&amp;Assumptions'!$H$25*$C205)*(1+'Summary&amp;Assumptions'!$J$29)^(AI$46-1))+AND(AI$56&lt;'Summary&amp;Assumptions'!$J$31,AI$47&gt;=$FQ205,AI$47&lt;=$FR205)*(('Summary&amp;Assumptions'!$H$25*$C205)*(1+'Summary&amp;Assumptions'!$J$29)^(AI$46-1))</f>
        <v>0</v>
      </c>
      <c r="AE205" s="588">
        <f>AND(AJ$55&gt;0,SUM($E205:AD205)&lt;'Summary&amp;Assumptions'!$G$32*$B205,$D205&gt;='Summary&amp;Assumptions'!$D$17,AJ$47&gt;=$D205,AJ$47&lt;=EDATE($D205,'Summary&amp;Assumptions'!$G$32))*$B205+AND(AJ$56&lt;'Summary&amp;Assumptions'!$J$31,AJ$47&gt;=$FO205,AJ$47&lt;=$FP205)*(('Summary&amp;Assumptions'!$H$25*$C205)*(1+'Summary&amp;Assumptions'!$J$29)^(AJ$46-1))+AND(AJ$56&lt;'Summary&amp;Assumptions'!$J$31,AJ$47&gt;=$FQ205,AJ$47&lt;=$FR205)*(('Summary&amp;Assumptions'!$H$25*$C205)*(1+'Summary&amp;Assumptions'!$J$29)^(AJ$46-1))</f>
        <v>0</v>
      </c>
      <c r="AF205" s="588">
        <f>AND(AK$55&gt;0,SUM($E205:AE205)&lt;'Summary&amp;Assumptions'!$G$32*$B205,$D205&gt;='Summary&amp;Assumptions'!$D$17,AK$47&gt;=$D205,AK$47&lt;=EDATE($D205,'Summary&amp;Assumptions'!$G$32))*$B205+AND(AK$56&lt;'Summary&amp;Assumptions'!$J$31,AK$47&gt;=$FO205,AK$47&lt;=$FP205)*(('Summary&amp;Assumptions'!$H$25*$C205)*(1+'Summary&amp;Assumptions'!$J$29)^(AK$46-1))+AND(AK$56&lt;'Summary&amp;Assumptions'!$J$31,AK$47&gt;=$FQ205,AK$47&lt;=$FR205)*(('Summary&amp;Assumptions'!$H$25*$C205)*(1+'Summary&amp;Assumptions'!$J$29)^(AK$46-1))</f>
        <v>0</v>
      </c>
      <c r="AG205" s="588">
        <f>AND(AL$55&gt;0,SUM($E205:AF205)&lt;'Summary&amp;Assumptions'!$G$32*$B205,$D205&gt;='Summary&amp;Assumptions'!$D$17,AL$47&gt;=$D205,AL$47&lt;=EDATE($D205,'Summary&amp;Assumptions'!$G$32))*$B205+AND(AL$56&lt;'Summary&amp;Assumptions'!$J$31,AL$47&gt;=$FO205,AL$47&lt;=$FP205)*(('Summary&amp;Assumptions'!$H$25*$C205)*(1+'Summary&amp;Assumptions'!$J$29)^(AL$46-1))+AND(AL$56&lt;'Summary&amp;Assumptions'!$J$31,AL$47&gt;=$FQ205,AL$47&lt;=$FR205)*(('Summary&amp;Assumptions'!$H$25*$C205)*(1+'Summary&amp;Assumptions'!$J$29)^(AL$46-1))</f>
        <v>0</v>
      </c>
      <c r="AH205" s="588">
        <f>AND(AM$55&gt;0,SUM($E205:AG205)&lt;'Summary&amp;Assumptions'!$G$32*$B205,$D205&gt;='Summary&amp;Assumptions'!$D$17,AM$47&gt;=$D205,AM$47&lt;=EDATE($D205,'Summary&amp;Assumptions'!$G$32))*$B205+AND(AM$56&lt;'Summary&amp;Assumptions'!$J$31,AM$47&gt;=$FO205,AM$47&lt;=$FP205)*(('Summary&amp;Assumptions'!$H$25*$C205)*(1+'Summary&amp;Assumptions'!$J$29)^(AM$46-1))+AND(AM$56&lt;'Summary&amp;Assumptions'!$J$31,AM$47&gt;=$FQ205,AM$47&lt;=$FR205)*(('Summary&amp;Assumptions'!$H$25*$C205)*(1+'Summary&amp;Assumptions'!$J$29)^(AM$46-1))</f>
        <v>0</v>
      </c>
      <c r="AI205" s="588">
        <f>AND(AN$55&gt;0,SUM($E205:AH205)&lt;'Summary&amp;Assumptions'!$G$32*$B205,$D205&gt;='Summary&amp;Assumptions'!$D$17,AN$47&gt;=$D205,AN$47&lt;=EDATE($D205,'Summary&amp;Assumptions'!$G$32))*$B205+AND(AN$56&lt;'Summary&amp;Assumptions'!$J$31,AN$47&gt;=$FO205,AN$47&lt;=$FP205)*(('Summary&amp;Assumptions'!$H$25*$C205)*(1+'Summary&amp;Assumptions'!$J$29)^(AN$46-1))+AND(AN$56&lt;'Summary&amp;Assumptions'!$J$31,AN$47&gt;=$FQ205,AN$47&lt;=$FR205)*(('Summary&amp;Assumptions'!$H$25*$C205)*(1+'Summary&amp;Assumptions'!$J$29)^(AN$46-1))</f>
        <v>0</v>
      </c>
      <c r="AJ205" s="588">
        <f>AND(AO$55&gt;0,SUM($E205:AI205)&lt;'Summary&amp;Assumptions'!$G$32*$B205,$D205&gt;='Summary&amp;Assumptions'!$D$17,AO$47&gt;=$D205,AO$47&lt;=EDATE($D205,'Summary&amp;Assumptions'!$G$32))*$B205+AND(AO$56&lt;'Summary&amp;Assumptions'!$J$31,AO$47&gt;=$FO205,AO$47&lt;=$FP205)*(('Summary&amp;Assumptions'!$H$25*$C205)*(1+'Summary&amp;Assumptions'!$J$29)^(AO$46-1))+AND(AO$56&lt;'Summary&amp;Assumptions'!$J$31,AO$47&gt;=$FQ205,AO$47&lt;=$FR205)*(('Summary&amp;Assumptions'!$H$25*$C205)*(1+'Summary&amp;Assumptions'!$J$29)^(AO$46-1))</f>
        <v>0</v>
      </c>
      <c r="AK205" s="588">
        <f>AND(AP$55&gt;0,SUM($E205:AJ205)&lt;'Summary&amp;Assumptions'!$G$32*$B205,$D205&gt;='Summary&amp;Assumptions'!$D$17,AP$47&gt;=$D205,AP$47&lt;=EDATE($D205,'Summary&amp;Assumptions'!$G$32))*$B205+AND(AP$56&lt;'Summary&amp;Assumptions'!$J$31,AP$47&gt;=$FO205,AP$47&lt;=$FP205)*(('Summary&amp;Assumptions'!$H$25*$C205)*(1+'Summary&amp;Assumptions'!$J$29)^(AP$46-1))+AND(AP$56&lt;'Summary&amp;Assumptions'!$J$31,AP$47&gt;=$FQ205,AP$47&lt;=$FR205)*(('Summary&amp;Assumptions'!$H$25*$C205)*(1+'Summary&amp;Assumptions'!$J$29)^(AP$46-1))</f>
        <v>0</v>
      </c>
      <c r="AL205" s="588">
        <f>AND(AQ$55&gt;0,SUM($E205:AK205)&lt;'Summary&amp;Assumptions'!$G$32*$B205,$D205&gt;='Summary&amp;Assumptions'!$D$17,AQ$47&gt;=$D205,AQ$47&lt;=EDATE($D205,'Summary&amp;Assumptions'!$G$32))*$B205+AND(AQ$56&lt;'Summary&amp;Assumptions'!$J$31,AQ$47&gt;=$FO205,AQ$47&lt;=$FP205)*(('Summary&amp;Assumptions'!$H$25*$C205)*(1+'Summary&amp;Assumptions'!$J$29)^(AQ$46-1))+AND(AQ$56&lt;'Summary&amp;Assumptions'!$J$31,AQ$47&gt;=$FQ205,AQ$47&lt;=$FR205)*(('Summary&amp;Assumptions'!$H$25*$C205)*(1+'Summary&amp;Assumptions'!$J$29)^(AQ$46-1))</f>
        <v>0</v>
      </c>
      <c r="AM205" s="588">
        <f>AND(AR$55&gt;0,SUM($E205:AL205)&lt;'Summary&amp;Assumptions'!$G$32*$B205,$D205&gt;='Summary&amp;Assumptions'!$D$17,AR$47&gt;=$D205,AR$47&lt;=EDATE($D205,'Summary&amp;Assumptions'!$G$32))*$B205+AND(AR$56&lt;'Summary&amp;Assumptions'!$J$31,AR$47&gt;=$FO205,AR$47&lt;=$FP205)*(('Summary&amp;Assumptions'!$H$25*$C205)*(1+'Summary&amp;Assumptions'!$J$29)^(AR$46-1))+AND(AR$56&lt;'Summary&amp;Assumptions'!$J$31,AR$47&gt;=$FQ205,AR$47&lt;=$FR205)*(('Summary&amp;Assumptions'!$H$25*$C205)*(1+'Summary&amp;Assumptions'!$J$29)^(AR$46-1))</f>
        <v>0</v>
      </c>
      <c r="AN205" s="588">
        <f>AND(AS$55&gt;0,SUM($E205:AM205)&lt;'Summary&amp;Assumptions'!$G$32*$B205,$D205&gt;='Summary&amp;Assumptions'!$D$17,AS$47&gt;=$D205,AS$47&lt;=EDATE($D205,'Summary&amp;Assumptions'!$G$32))*$B205+AND(AS$56&lt;'Summary&amp;Assumptions'!$J$31,AS$47&gt;=$FO205,AS$47&lt;=$FP205)*(('Summary&amp;Assumptions'!$H$25*$C205)*(1+'Summary&amp;Assumptions'!$J$29)^(AS$46-1))+AND(AS$56&lt;'Summary&amp;Assumptions'!$J$31,AS$47&gt;=$FQ205,AS$47&lt;=$FR205)*(('Summary&amp;Assumptions'!$H$25*$C205)*(1+'Summary&amp;Assumptions'!$J$29)^(AS$46-1))</f>
        <v>0</v>
      </c>
      <c r="AO205" s="588">
        <f>AND(AT$55&gt;0,SUM($E205:AN205)&lt;'Summary&amp;Assumptions'!$G$32*$B205,$D205&gt;='Summary&amp;Assumptions'!$D$17,AT$47&gt;=$D205,AT$47&lt;=EDATE($D205,'Summary&amp;Assumptions'!$G$32))*$B205+AND(AT$56&lt;'Summary&amp;Assumptions'!$J$31,AT$47&gt;=$FO205,AT$47&lt;=$FP205)*(('Summary&amp;Assumptions'!$H$25*$C205)*(1+'Summary&amp;Assumptions'!$J$29)^(AT$46-1))+AND(AT$56&lt;'Summary&amp;Assumptions'!$J$31,AT$47&gt;=$FQ205,AT$47&lt;=$FR205)*(('Summary&amp;Assumptions'!$H$25*$C205)*(1+'Summary&amp;Assumptions'!$J$29)^(AT$46-1))</f>
        <v>0</v>
      </c>
      <c r="AP205" s="588">
        <f>AND(AU$55&gt;0,SUM($E205:AO205)&lt;'Summary&amp;Assumptions'!$G$32*$B205,$D205&gt;='Summary&amp;Assumptions'!$D$17,AU$47&gt;=$D205,AU$47&lt;=EDATE($D205,'Summary&amp;Assumptions'!$G$32))*$B205+AND(AU$56&lt;'Summary&amp;Assumptions'!$J$31,AU$47&gt;=$FO205,AU$47&lt;=$FP205)*(('Summary&amp;Assumptions'!$H$25*$C205)*(1+'Summary&amp;Assumptions'!$J$29)^(AU$46-1))+AND(AU$56&lt;'Summary&amp;Assumptions'!$J$31,AU$47&gt;=$FQ205,AU$47&lt;=$FR205)*(('Summary&amp;Assumptions'!$H$25*$C205)*(1+'Summary&amp;Assumptions'!$J$29)^(AU$46-1))</f>
        <v>0</v>
      </c>
      <c r="AQ205" s="588">
        <f>AND(AV$55&gt;0,SUM($E205:AP205)&lt;'Summary&amp;Assumptions'!$G$32*$B205,$D205&gt;='Summary&amp;Assumptions'!$D$17,AV$47&gt;=$D205,AV$47&lt;=EDATE($D205,'Summary&amp;Assumptions'!$G$32))*$B205+AND(AV$56&lt;'Summary&amp;Assumptions'!$J$31,AV$47&gt;=$FO205,AV$47&lt;=$FP205)*(('Summary&amp;Assumptions'!$H$25*$C205)*(1+'Summary&amp;Assumptions'!$J$29)^(AV$46-1))+AND(AV$56&lt;'Summary&amp;Assumptions'!$J$31,AV$47&gt;=$FQ205,AV$47&lt;=$FR205)*(('Summary&amp;Assumptions'!$H$25*$C205)*(1+'Summary&amp;Assumptions'!$J$29)^(AV$46-1))</f>
        <v>0</v>
      </c>
      <c r="AR205" s="588">
        <f>AND(AW$55&gt;0,SUM($E205:AQ205)&lt;'Summary&amp;Assumptions'!$G$32*$B205,$D205&gt;='Summary&amp;Assumptions'!$D$17,AW$47&gt;=$D205,AW$47&lt;=EDATE($D205,'Summary&amp;Assumptions'!$G$32))*$B205+AND(AW$56&lt;'Summary&amp;Assumptions'!$J$31,AW$47&gt;=$FO205,AW$47&lt;=$FP205)*(('Summary&amp;Assumptions'!$H$25*$C205)*(1+'Summary&amp;Assumptions'!$J$29)^(AW$46-1))+AND(AW$56&lt;'Summary&amp;Assumptions'!$J$31,AW$47&gt;=$FQ205,AW$47&lt;=$FR205)*(('Summary&amp;Assumptions'!$H$25*$C205)*(1+'Summary&amp;Assumptions'!$J$29)^(AW$46-1))</f>
        <v>0</v>
      </c>
      <c r="AS205" s="588">
        <f>AND(AX$55&gt;0,SUM($E205:AR205)&lt;'Summary&amp;Assumptions'!$G$32*$B205,$D205&gt;='Summary&amp;Assumptions'!$D$17,AX$47&gt;=$D205,AX$47&lt;=EDATE($D205,'Summary&amp;Assumptions'!$G$32))*$B205+AND(AX$56&lt;'Summary&amp;Assumptions'!$J$31,AX$47&gt;=$FO205,AX$47&lt;=$FP205)*(('Summary&amp;Assumptions'!$H$25*$C205)*(1+'Summary&amp;Assumptions'!$J$29)^(AX$46-1))+AND(AX$56&lt;'Summary&amp;Assumptions'!$J$31,AX$47&gt;=$FQ205,AX$47&lt;=$FR205)*(('Summary&amp;Assumptions'!$H$25*$C205)*(1+'Summary&amp;Assumptions'!$J$29)^(AX$46-1))</f>
        <v>0</v>
      </c>
      <c r="AT205" s="588">
        <f>AND(AY$55&gt;0,SUM($E205:AS205)&lt;'Summary&amp;Assumptions'!$G$32*$B205,$D205&gt;='Summary&amp;Assumptions'!$D$17,AY$47&gt;=$D205,AY$47&lt;=EDATE($D205,'Summary&amp;Assumptions'!$G$32))*$B205+AND(AY$56&lt;'Summary&amp;Assumptions'!$J$31,AY$47&gt;=$FO205,AY$47&lt;=$FP205)*(('Summary&amp;Assumptions'!$H$25*$C205)*(1+'Summary&amp;Assumptions'!$J$29)^(AY$46-1))+AND(AY$56&lt;'Summary&amp;Assumptions'!$J$31,AY$47&gt;=$FQ205,AY$47&lt;=$FR205)*(('Summary&amp;Assumptions'!$H$25*$C205)*(1+'Summary&amp;Assumptions'!$J$29)^(AY$46-1))</f>
        <v>0</v>
      </c>
      <c r="AU205" s="588">
        <f>AND(AZ$55&gt;0,SUM($E205:AT205)&lt;'Summary&amp;Assumptions'!$G$32*$B205,$D205&gt;='Summary&amp;Assumptions'!$D$17,AZ$47&gt;=$D205,AZ$47&lt;=EDATE($D205,'Summary&amp;Assumptions'!$G$32))*$B205+AND(AZ$56&lt;'Summary&amp;Assumptions'!$J$31,AZ$47&gt;=$FO205,AZ$47&lt;=$FP205)*(('Summary&amp;Assumptions'!$H$25*$C205)*(1+'Summary&amp;Assumptions'!$J$29)^(AZ$46-1))+AND(AZ$56&lt;'Summary&amp;Assumptions'!$J$31,AZ$47&gt;=$FQ205,AZ$47&lt;=$FR205)*(('Summary&amp;Assumptions'!$H$25*$C205)*(1+'Summary&amp;Assumptions'!$J$29)^(AZ$46-1))</f>
        <v>0</v>
      </c>
      <c r="AV205" s="588">
        <f>AND(BA$55&gt;0,SUM($E205:AU205)&lt;'Summary&amp;Assumptions'!$G$32*$B205,$D205&gt;='Summary&amp;Assumptions'!$D$17,BA$47&gt;=$D205,BA$47&lt;=EDATE($D205,'Summary&amp;Assumptions'!$G$32))*$B205+AND(BA$56&lt;'Summary&amp;Assumptions'!$J$31,BA$47&gt;=$FO205,BA$47&lt;=$FP205)*(('Summary&amp;Assumptions'!$H$25*$C205)*(1+'Summary&amp;Assumptions'!$J$29)^(BA$46-1))+AND(BA$56&lt;'Summary&amp;Assumptions'!$J$31,BA$47&gt;=$FQ205,BA$47&lt;=$FR205)*(('Summary&amp;Assumptions'!$H$25*$C205)*(1+'Summary&amp;Assumptions'!$J$29)^(BA$46-1))</f>
        <v>0</v>
      </c>
      <c r="AW205" s="588">
        <f>AND(BB$55&gt;0,SUM($E205:AV205)&lt;'Summary&amp;Assumptions'!$G$32*$B205,$D205&gt;='Summary&amp;Assumptions'!$D$17,BB$47&gt;=$D205,BB$47&lt;=EDATE($D205,'Summary&amp;Assumptions'!$G$32))*$B205+AND(BB$56&lt;'Summary&amp;Assumptions'!$J$31,BB$47&gt;=$FO205,BB$47&lt;=$FP205)*(('Summary&amp;Assumptions'!$H$25*$C205)*(1+'Summary&amp;Assumptions'!$J$29)^(BB$46-1))+AND(BB$56&lt;'Summary&amp;Assumptions'!$J$31,BB$47&gt;=$FQ205,BB$47&lt;=$FR205)*(('Summary&amp;Assumptions'!$H$25*$C205)*(1+'Summary&amp;Assumptions'!$J$29)^(BB$46-1))</f>
        <v>0</v>
      </c>
      <c r="AX205" s="588">
        <f>AND(BC$55&gt;0,SUM($E205:AW205)&lt;'Summary&amp;Assumptions'!$G$32*$B205,$D205&gt;='Summary&amp;Assumptions'!$D$17,BC$47&gt;=$D205,BC$47&lt;=EDATE($D205,'Summary&amp;Assumptions'!$G$32))*$B205+AND(BC$56&lt;'Summary&amp;Assumptions'!$J$31,BC$47&gt;=$FO205,BC$47&lt;=$FP205)*(('Summary&amp;Assumptions'!$H$25*$C205)*(1+'Summary&amp;Assumptions'!$J$29)^(BC$46-1))+AND(BC$56&lt;'Summary&amp;Assumptions'!$J$31,BC$47&gt;=$FQ205,BC$47&lt;=$FR205)*(('Summary&amp;Assumptions'!$H$25*$C205)*(1+'Summary&amp;Assumptions'!$J$29)^(BC$46-1))</f>
        <v>0</v>
      </c>
      <c r="AY205" s="588">
        <f>AND(BD$55&gt;0,SUM($E205:AX205)&lt;'Summary&amp;Assumptions'!$G$32*$B205,$D205&gt;='Summary&amp;Assumptions'!$D$17,BD$47&gt;=$D205,BD$47&lt;=EDATE($D205,'Summary&amp;Assumptions'!$G$32))*$B205+AND(BD$56&lt;'Summary&amp;Assumptions'!$J$31,BD$47&gt;=$FO205,BD$47&lt;=$FP205)*(('Summary&amp;Assumptions'!$H$25*$C205)*(1+'Summary&amp;Assumptions'!$J$29)^(BD$46-1))+AND(BD$56&lt;'Summary&amp;Assumptions'!$J$31,BD$47&gt;=$FQ205,BD$47&lt;=$FR205)*(('Summary&amp;Assumptions'!$H$25*$C205)*(1+'Summary&amp;Assumptions'!$J$29)^(BD$46-1))</f>
        <v>0</v>
      </c>
      <c r="AZ205" s="588">
        <f>AND(BE$55&gt;0,SUM($E205:AY205)&lt;'Summary&amp;Assumptions'!$G$32*$B205,$D205&gt;='Summary&amp;Assumptions'!$D$17,BE$47&gt;=$D205,BE$47&lt;=EDATE($D205,'Summary&amp;Assumptions'!$G$32))*$B205+AND(BE$56&lt;'Summary&amp;Assumptions'!$J$31,BE$47&gt;=$FO205,BE$47&lt;=$FP205)*(('Summary&amp;Assumptions'!$H$25*$C205)*(1+'Summary&amp;Assumptions'!$J$29)^(BE$46-1))+AND(BE$56&lt;'Summary&amp;Assumptions'!$J$31,BE$47&gt;=$FQ205,BE$47&lt;=$FR205)*(('Summary&amp;Assumptions'!$H$25*$C205)*(1+'Summary&amp;Assumptions'!$J$29)^(BE$46-1))</f>
        <v>0</v>
      </c>
      <c r="BA205" s="588">
        <f>AND(BF$55&gt;0,SUM($E205:AZ205)&lt;'Summary&amp;Assumptions'!$G$32*$B205,$D205&gt;='Summary&amp;Assumptions'!$D$17,BF$47&gt;=$D205,BF$47&lt;=EDATE($D205,'Summary&amp;Assumptions'!$G$32))*$B205+AND(BF$56&lt;'Summary&amp;Assumptions'!$J$31,BF$47&gt;=$FO205,BF$47&lt;=$FP205)*(('Summary&amp;Assumptions'!$H$25*$C205)*(1+'Summary&amp;Assumptions'!$J$29)^(BF$46-1))+AND(BF$56&lt;'Summary&amp;Assumptions'!$J$31,BF$47&gt;=$FQ205,BF$47&lt;=$FR205)*(('Summary&amp;Assumptions'!$H$25*$C205)*(1+'Summary&amp;Assumptions'!$J$29)^(BF$46-1))</f>
        <v>0</v>
      </c>
      <c r="BB205" s="588">
        <f>AND(BG$55&gt;0,SUM($E205:BA205)&lt;'Summary&amp;Assumptions'!$G$32*$B205,$D205&gt;='Summary&amp;Assumptions'!$D$17,BG$47&gt;=$D205,BG$47&lt;=EDATE($D205,'Summary&amp;Assumptions'!$G$32))*$B205+AND(BG$56&lt;'Summary&amp;Assumptions'!$J$31,BG$47&gt;=$FO205,BG$47&lt;=$FP205)*(('Summary&amp;Assumptions'!$H$25*$C205)*(1+'Summary&amp;Assumptions'!$J$29)^(BG$46-1))+AND(BG$56&lt;'Summary&amp;Assumptions'!$J$31,BG$47&gt;=$FQ205,BG$47&lt;=$FR205)*(('Summary&amp;Assumptions'!$H$25*$C205)*(1+'Summary&amp;Assumptions'!$J$29)^(BG$46-1))</f>
        <v>0</v>
      </c>
      <c r="BC205" s="588">
        <f>AND(BH$55&gt;0,SUM($E205:BB205)&lt;'Summary&amp;Assumptions'!$G$32*$B205,$D205&gt;='Summary&amp;Assumptions'!$D$17,BH$47&gt;=$D205,BH$47&lt;=EDATE($D205,'Summary&amp;Assumptions'!$G$32))*$B205+AND(BH$56&lt;'Summary&amp;Assumptions'!$J$31,BH$47&gt;=$FO205,BH$47&lt;=$FP205)*(('Summary&amp;Assumptions'!$H$25*$C205)*(1+'Summary&amp;Assumptions'!$J$29)^(BH$46-1))+AND(BH$56&lt;'Summary&amp;Assumptions'!$J$31,BH$47&gt;=$FQ205,BH$47&lt;=$FR205)*(('Summary&amp;Assumptions'!$H$25*$C205)*(1+'Summary&amp;Assumptions'!$J$29)^(BH$46-1))</f>
        <v>0</v>
      </c>
      <c r="BD205" s="588">
        <f>AND(BI$55&gt;0,SUM($E205:BC205)&lt;'Summary&amp;Assumptions'!$G$32*$B205,$D205&gt;='Summary&amp;Assumptions'!$D$17,BI$47&gt;=$D205,BI$47&lt;=EDATE($D205,'Summary&amp;Assumptions'!$G$32))*$B205+AND(BI$56&lt;'Summary&amp;Assumptions'!$J$31,BI$47&gt;=$FO205,BI$47&lt;=$FP205)*(('Summary&amp;Assumptions'!$H$25*$C205)*(1+'Summary&amp;Assumptions'!$J$29)^(BI$46-1))+AND(BI$56&lt;'Summary&amp;Assumptions'!$J$31,BI$47&gt;=$FQ205,BI$47&lt;=$FR205)*(('Summary&amp;Assumptions'!$H$25*$C205)*(1+'Summary&amp;Assumptions'!$J$29)^(BI$46-1))</f>
        <v>0</v>
      </c>
      <c r="BE205" s="588">
        <f>AND(BJ$55&gt;0,SUM($E205:BD205)&lt;'Summary&amp;Assumptions'!$G$32*$B205,$D205&gt;='Summary&amp;Assumptions'!$D$17,BJ$47&gt;=$D205,BJ$47&lt;=EDATE($D205,'Summary&amp;Assumptions'!$G$32))*$B205+AND(BJ$56&lt;'Summary&amp;Assumptions'!$J$31,BJ$47&gt;=$FO205,BJ$47&lt;=$FP205)*(('Summary&amp;Assumptions'!$H$25*$C205)*(1+'Summary&amp;Assumptions'!$J$29)^(BJ$46-1))+AND(BJ$56&lt;'Summary&amp;Assumptions'!$J$31,BJ$47&gt;=$FQ205,BJ$47&lt;=$FR205)*(('Summary&amp;Assumptions'!$H$25*$C205)*(1+'Summary&amp;Assumptions'!$J$29)^(BJ$46-1))</f>
        <v>0</v>
      </c>
      <c r="BF205" s="588">
        <f>AND(BK$55&gt;0,SUM($E205:BE205)&lt;'Summary&amp;Assumptions'!$G$32*$B205,$D205&gt;='Summary&amp;Assumptions'!$D$17,BK$47&gt;=$D205,BK$47&lt;=EDATE($D205,'Summary&amp;Assumptions'!$G$32))*$B205+AND(BK$56&lt;'Summary&amp;Assumptions'!$J$31,BK$47&gt;=$FO205,BK$47&lt;=$FP205)*(('Summary&amp;Assumptions'!$H$25*$C205)*(1+'Summary&amp;Assumptions'!$J$29)^(BK$46-1))+AND(BK$56&lt;'Summary&amp;Assumptions'!$J$31,BK$47&gt;=$FQ205,BK$47&lt;=$FR205)*(('Summary&amp;Assumptions'!$H$25*$C205)*(1+'Summary&amp;Assumptions'!$J$29)^(BK$46-1))</f>
        <v>0</v>
      </c>
      <c r="BG205" s="588">
        <f>AND(BL$55&gt;0,SUM($E205:BF205)&lt;'Summary&amp;Assumptions'!$G$32*$B205,$D205&gt;='Summary&amp;Assumptions'!$D$17,BL$47&gt;=$D205,BL$47&lt;=EDATE($D205,'Summary&amp;Assumptions'!$G$32))*$B205+AND(BL$56&lt;'Summary&amp;Assumptions'!$J$31,BL$47&gt;=$FO205,BL$47&lt;=$FP205)*(('Summary&amp;Assumptions'!$H$25*$C205)*(1+'Summary&amp;Assumptions'!$J$29)^(BL$46-1))+AND(BL$56&lt;'Summary&amp;Assumptions'!$J$31,BL$47&gt;=$FQ205,BL$47&lt;=$FR205)*(('Summary&amp;Assumptions'!$H$25*$C205)*(1+'Summary&amp;Assumptions'!$J$29)^(BL$46-1))</f>
        <v>0</v>
      </c>
      <c r="BH205" s="588">
        <f>AND(BM$55&gt;0,SUM($E205:BG205)&lt;'Summary&amp;Assumptions'!$G$32*$B205,$D205&gt;='Summary&amp;Assumptions'!$D$17,BM$47&gt;=$D205,BM$47&lt;=EDATE($D205,'Summary&amp;Assumptions'!$G$32))*$B205+AND(BM$56&lt;'Summary&amp;Assumptions'!$J$31,BM$47&gt;=$FO205,BM$47&lt;=$FP205)*(('Summary&amp;Assumptions'!$H$25*$C205)*(1+'Summary&amp;Assumptions'!$J$29)^(BM$46-1))+AND(BM$56&lt;'Summary&amp;Assumptions'!$J$31,BM$47&gt;=$FQ205,BM$47&lt;=$FR205)*(('Summary&amp;Assumptions'!$H$25*$C205)*(1+'Summary&amp;Assumptions'!$J$29)^(BM$46-1))</f>
        <v>0</v>
      </c>
      <c r="BI205" s="588">
        <f>AND(BN$55&gt;0,SUM($E205:BH205)&lt;'Summary&amp;Assumptions'!$G$32*$B205,$D205&gt;='Summary&amp;Assumptions'!$D$17,BN$47&gt;=$D205,BN$47&lt;=EDATE($D205,'Summary&amp;Assumptions'!$G$32))*$B205+AND(BN$56&lt;'Summary&amp;Assumptions'!$J$31,BN$47&gt;=$FO205,BN$47&lt;=$FP205)*(('Summary&amp;Assumptions'!$H$25*$C205)*(1+'Summary&amp;Assumptions'!$J$29)^(BN$46-1))+AND(BN$56&lt;'Summary&amp;Assumptions'!$J$31,BN$47&gt;=$FQ205,BN$47&lt;=$FR205)*(('Summary&amp;Assumptions'!$H$25*$C205)*(1+'Summary&amp;Assumptions'!$J$29)^(BN$46-1))</f>
        <v>0</v>
      </c>
      <c r="BJ205" s="588">
        <f>AND(BO$55&gt;0,SUM($E205:BI205)&lt;'Summary&amp;Assumptions'!$G$32*$B205,$D205&gt;='Summary&amp;Assumptions'!$D$17,BO$47&gt;=$D205,BO$47&lt;=EDATE($D205,'Summary&amp;Assumptions'!$G$32))*$B205+AND(BO$56&lt;'Summary&amp;Assumptions'!$J$31,BO$47&gt;=$FO205,BO$47&lt;=$FP205)*(('Summary&amp;Assumptions'!$H$25*$C205)*(1+'Summary&amp;Assumptions'!$J$29)^(BO$46-1))+AND(BO$56&lt;'Summary&amp;Assumptions'!$J$31,BO$47&gt;=$FQ205,BO$47&lt;=$FR205)*(('Summary&amp;Assumptions'!$H$25*$C205)*(1+'Summary&amp;Assumptions'!$J$29)^(BO$46-1))</f>
        <v>0</v>
      </c>
      <c r="BK205" s="588">
        <f>AND(BP$55&gt;0,SUM($E205:BJ205)&lt;'Summary&amp;Assumptions'!$G$32*$B205,$D205&gt;='Summary&amp;Assumptions'!$D$17,BP$47&gt;=$D205,BP$47&lt;=EDATE($D205,'Summary&amp;Assumptions'!$G$32))*$B205+AND(BP$56&lt;'Summary&amp;Assumptions'!$J$31,BP$47&gt;=$FO205,BP$47&lt;=$FP205)*(('Summary&amp;Assumptions'!$H$25*$C205)*(1+'Summary&amp;Assumptions'!$J$29)^(BP$46-1))+AND(BP$56&lt;'Summary&amp;Assumptions'!$J$31,BP$47&gt;=$FQ205,BP$47&lt;=$FR205)*(('Summary&amp;Assumptions'!$H$25*$C205)*(1+'Summary&amp;Assumptions'!$J$29)^(BP$46-1))</f>
        <v>0</v>
      </c>
      <c r="BL205" s="588">
        <f>AND(BQ$55&gt;0,SUM($E205:BK205)&lt;'Summary&amp;Assumptions'!$G$32*$B205,$D205&gt;='Summary&amp;Assumptions'!$D$17,BQ$47&gt;=$D205,BQ$47&lt;=EDATE($D205,'Summary&amp;Assumptions'!$G$32))*$B205+AND(BQ$56&lt;'Summary&amp;Assumptions'!$J$31,BQ$47&gt;=$FO205,BQ$47&lt;=$FP205)*(('Summary&amp;Assumptions'!$H$25*$C205)*(1+'Summary&amp;Assumptions'!$J$29)^(BQ$46-1))+AND(BQ$56&lt;'Summary&amp;Assumptions'!$J$31,BQ$47&gt;=$FQ205,BQ$47&lt;=$FR205)*(('Summary&amp;Assumptions'!$H$25*$C205)*(1+'Summary&amp;Assumptions'!$J$29)^(BQ$46-1))</f>
        <v>0</v>
      </c>
      <c r="BM205" s="588">
        <f>AND(BR$55&gt;0,SUM($E205:BL205)&lt;'Summary&amp;Assumptions'!$G$32*$B205,$D205&gt;='Summary&amp;Assumptions'!$D$17,BR$47&gt;=$D205,BR$47&lt;=EDATE($D205,'Summary&amp;Assumptions'!$G$32))*$B205+AND(BR$56&lt;'Summary&amp;Assumptions'!$J$31,BR$47&gt;=$FO205,BR$47&lt;=$FP205)*(('Summary&amp;Assumptions'!$H$25*$C205)*(1+'Summary&amp;Assumptions'!$J$29)^(BR$46-1))+AND(BR$56&lt;'Summary&amp;Assumptions'!$J$31,BR$47&gt;=$FQ205,BR$47&lt;=$FR205)*(('Summary&amp;Assumptions'!$H$25*$C205)*(1+'Summary&amp;Assumptions'!$J$29)^(BR$46-1))</f>
        <v>0</v>
      </c>
      <c r="BN205" s="588">
        <f>AND(BS$55&gt;0,SUM($E205:BM205)&lt;'Summary&amp;Assumptions'!$G$32*$B205,$D205&gt;='Summary&amp;Assumptions'!$D$17,BS$47&gt;=$D205,BS$47&lt;=EDATE($D205,'Summary&amp;Assumptions'!$G$32))*$B205+AND(BS$56&lt;'Summary&amp;Assumptions'!$J$31,BS$47&gt;=$FO205,BS$47&lt;=$FP205)*(('Summary&amp;Assumptions'!$H$25*$C205)*(1+'Summary&amp;Assumptions'!$J$29)^(BS$46-1))+AND(BS$56&lt;'Summary&amp;Assumptions'!$J$31,BS$47&gt;=$FQ205,BS$47&lt;=$FR205)*(('Summary&amp;Assumptions'!$H$25*$C205)*(1+'Summary&amp;Assumptions'!$J$29)^(BS$46-1))</f>
        <v>0</v>
      </c>
      <c r="BO205" s="588">
        <f>AND(BT$55&gt;0,SUM($E205:BN205)&lt;'Summary&amp;Assumptions'!$G$32*$B205,$D205&gt;='Summary&amp;Assumptions'!$D$17,BT$47&gt;=$D205,BT$47&lt;=EDATE($D205,'Summary&amp;Assumptions'!$G$32))*$B205+AND(BT$56&lt;'Summary&amp;Assumptions'!$J$31,BT$47&gt;=$FO205,BT$47&lt;=$FP205)*(('Summary&amp;Assumptions'!$H$25*$C205)*(1+'Summary&amp;Assumptions'!$J$29)^(BT$46-1))+AND(BT$56&lt;'Summary&amp;Assumptions'!$J$31,BT$47&gt;=$FQ205,BT$47&lt;=$FR205)*(('Summary&amp;Assumptions'!$H$25*$C205)*(1+'Summary&amp;Assumptions'!$J$29)^(BT$46-1))</f>
        <v>0</v>
      </c>
      <c r="BP205" s="588">
        <f>AND(BU$55&gt;0,SUM($E205:BO205)&lt;'Summary&amp;Assumptions'!$G$32*$B205,$D205&gt;='Summary&amp;Assumptions'!$D$17,BU$47&gt;=$D205,BU$47&lt;=EDATE($D205,'Summary&amp;Assumptions'!$G$32))*$B205+AND(BU$56&lt;'Summary&amp;Assumptions'!$J$31,BU$47&gt;=$FO205,BU$47&lt;=$FP205)*(('Summary&amp;Assumptions'!$H$25*$C205)*(1+'Summary&amp;Assumptions'!$J$29)^(BU$46-1))+AND(BU$56&lt;'Summary&amp;Assumptions'!$J$31,BU$47&gt;=$FQ205,BU$47&lt;=$FR205)*(('Summary&amp;Assumptions'!$H$25*$C205)*(1+'Summary&amp;Assumptions'!$J$29)^(BU$46-1))</f>
        <v>0</v>
      </c>
      <c r="BQ205" s="588">
        <f>AND(BV$55&gt;0,SUM($E205:BP205)&lt;'Summary&amp;Assumptions'!$G$32*$B205,$D205&gt;='Summary&amp;Assumptions'!$D$17,BV$47&gt;=$D205,BV$47&lt;=EDATE($D205,'Summary&amp;Assumptions'!$G$32))*$B205+AND(BV$56&lt;'Summary&amp;Assumptions'!$J$31,BV$47&gt;=$FO205,BV$47&lt;=$FP205)*(('Summary&amp;Assumptions'!$H$25*$C205)*(1+'Summary&amp;Assumptions'!$J$29)^(BV$46-1))+AND(BV$56&lt;'Summary&amp;Assumptions'!$J$31,BV$47&gt;=$FQ205,BV$47&lt;=$FR205)*(('Summary&amp;Assumptions'!$H$25*$C205)*(1+'Summary&amp;Assumptions'!$J$29)^(BV$46-1))</f>
        <v>0</v>
      </c>
      <c r="BR205" s="588">
        <f>AND(BW$55&gt;0,SUM($E205:BQ205)&lt;'Summary&amp;Assumptions'!$G$32*$B205,$D205&gt;='Summary&amp;Assumptions'!$D$17,BW$47&gt;=$D205,BW$47&lt;=EDATE($D205,'Summary&amp;Assumptions'!$G$32))*$B205+AND(BW$56&lt;'Summary&amp;Assumptions'!$J$31,BW$47&gt;=$FO205,BW$47&lt;=$FP205)*(('Summary&amp;Assumptions'!$H$25*$C205)*(1+'Summary&amp;Assumptions'!$J$29)^(BW$46-1))+AND(BW$56&lt;'Summary&amp;Assumptions'!$J$31,BW$47&gt;=$FQ205,BW$47&lt;=$FR205)*(('Summary&amp;Assumptions'!$H$25*$C205)*(1+'Summary&amp;Assumptions'!$J$29)^(BW$46-1))</f>
        <v>0</v>
      </c>
      <c r="BS205" s="588">
        <f>AND(BX$55&gt;0,SUM($E205:BR205)&lt;'Summary&amp;Assumptions'!$G$32*$B205,$D205&gt;='Summary&amp;Assumptions'!$D$17,BX$47&gt;=$D205,BX$47&lt;=EDATE($D205,'Summary&amp;Assumptions'!$G$32))*$B205+AND(BX$56&lt;'Summary&amp;Assumptions'!$J$31,BX$47&gt;=$FO205,BX$47&lt;=$FP205)*(('Summary&amp;Assumptions'!$H$25*$C205)*(1+'Summary&amp;Assumptions'!$J$29)^(BX$46-1))+AND(BX$56&lt;'Summary&amp;Assumptions'!$J$31,BX$47&gt;=$FQ205,BX$47&lt;=$FR205)*(('Summary&amp;Assumptions'!$H$25*$C205)*(1+'Summary&amp;Assumptions'!$J$29)^(BX$46-1))</f>
        <v>0</v>
      </c>
      <c r="BT205" s="588">
        <f>AND(BY$55&gt;0,SUM($E205:BS205)&lt;'Summary&amp;Assumptions'!$G$32*$B205,$D205&gt;='Summary&amp;Assumptions'!$D$17,BY$47&gt;=$D205,BY$47&lt;=EDATE($D205,'Summary&amp;Assumptions'!$G$32))*$B205+AND(BY$56&lt;'Summary&amp;Assumptions'!$J$31,BY$47&gt;=$FO205,BY$47&lt;=$FP205)*(('Summary&amp;Assumptions'!$H$25*$C205)*(1+'Summary&amp;Assumptions'!$J$29)^(BY$46-1))+AND(BY$56&lt;'Summary&amp;Assumptions'!$J$31,BY$47&gt;=$FQ205,BY$47&lt;=$FR205)*(('Summary&amp;Assumptions'!$H$25*$C205)*(1+'Summary&amp;Assumptions'!$J$29)^(BY$46-1))</f>
        <v>0</v>
      </c>
      <c r="BU205" s="588">
        <f>AND(BZ$55&gt;0,SUM($E205:BT205)&lt;'Summary&amp;Assumptions'!$G$32*$B205,$D205&gt;='Summary&amp;Assumptions'!$D$17,BZ$47&gt;=$D205,BZ$47&lt;=EDATE($D205,'Summary&amp;Assumptions'!$G$32))*$B205+AND(BZ$56&lt;'Summary&amp;Assumptions'!$J$31,BZ$47&gt;=$FO205,BZ$47&lt;=$FP205)*(('Summary&amp;Assumptions'!$H$25*$C205)*(1+'Summary&amp;Assumptions'!$J$29)^(BZ$46-1))+AND(BZ$56&lt;'Summary&amp;Assumptions'!$J$31,BZ$47&gt;=$FQ205,BZ$47&lt;=$FR205)*(('Summary&amp;Assumptions'!$H$25*$C205)*(1+'Summary&amp;Assumptions'!$J$29)^(BZ$46-1))</f>
        <v>0</v>
      </c>
      <c r="BV205" s="588">
        <f>AND(CA$55&gt;0,SUM($E205:BU205)&lt;'Summary&amp;Assumptions'!$G$32*$B205,$D205&gt;='Summary&amp;Assumptions'!$D$17,CA$47&gt;=$D205,CA$47&lt;=EDATE($D205,'Summary&amp;Assumptions'!$G$32))*$B205+AND(CA$56&lt;'Summary&amp;Assumptions'!$J$31,CA$47&gt;=$FO205,CA$47&lt;=$FP205)*(('Summary&amp;Assumptions'!$H$25*$C205)*(1+'Summary&amp;Assumptions'!$J$29)^(CA$46-1))+AND(CA$56&lt;'Summary&amp;Assumptions'!$J$31,CA$47&gt;=$FQ205,CA$47&lt;=$FR205)*(('Summary&amp;Assumptions'!$H$25*$C205)*(1+'Summary&amp;Assumptions'!$J$29)^(CA$46-1))</f>
        <v>0</v>
      </c>
      <c r="BW205" s="588">
        <f>AND(CB$55&gt;0,SUM($E205:BV205)&lt;'Summary&amp;Assumptions'!$G$32*$B205,$D205&gt;='Summary&amp;Assumptions'!$D$17,CB$47&gt;=$D205,CB$47&lt;=EDATE($D205,'Summary&amp;Assumptions'!$G$32))*$B205+AND(CB$56&lt;'Summary&amp;Assumptions'!$J$31,CB$47&gt;=$FO205,CB$47&lt;=$FP205)*(('Summary&amp;Assumptions'!$H$25*$C205)*(1+'Summary&amp;Assumptions'!$J$29)^(CB$46-1))+AND(CB$56&lt;'Summary&amp;Assumptions'!$J$31,CB$47&gt;=$FQ205,CB$47&lt;=$FR205)*(('Summary&amp;Assumptions'!$H$25*$C205)*(1+'Summary&amp;Assumptions'!$J$29)^(CB$46-1))</f>
        <v>0</v>
      </c>
      <c r="BX205" s="588">
        <f>AND(CC$55&gt;0,SUM($E205:BW205)&lt;'Summary&amp;Assumptions'!$G$32*$B205,$D205&gt;='Summary&amp;Assumptions'!$D$17,CC$47&gt;=$D205,CC$47&lt;=EDATE($D205,'Summary&amp;Assumptions'!$G$32))*$B205+AND(CC$56&lt;'Summary&amp;Assumptions'!$J$31,CC$47&gt;=$FO205,CC$47&lt;=$FP205)*(('Summary&amp;Assumptions'!$H$25*$C205)*(1+'Summary&amp;Assumptions'!$J$29)^(CC$46-1))+AND(CC$56&lt;'Summary&amp;Assumptions'!$J$31,CC$47&gt;=$FQ205,CC$47&lt;=$FR205)*(('Summary&amp;Assumptions'!$H$25*$C205)*(1+'Summary&amp;Assumptions'!$J$29)^(CC$46-1))</f>
        <v>0</v>
      </c>
      <c r="BY205" s="588">
        <f>AND(CD$55&gt;0,SUM($E205:BX205)&lt;'Summary&amp;Assumptions'!$G$32*$B205,$D205&gt;='Summary&amp;Assumptions'!$D$17,CD$47&gt;=$D205,CD$47&lt;=EDATE($D205,'Summary&amp;Assumptions'!$G$32))*$B205+AND(CD$56&lt;'Summary&amp;Assumptions'!$J$31,CD$47&gt;=$FO205,CD$47&lt;=$FP205)*(('Summary&amp;Assumptions'!$H$25*$C205)*(1+'Summary&amp;Assumptions'!$J$29)^(CD$46-1))+AND(CD$56&lt;'Summary&amp;Assumptions'!$J$31,CD$47&gt;=$FQ205,CD$47&lt;=$FR205)*(('Summary&amp;Assumptions'!$H$25*$C205)*(1+'Summary&amp;Assumptions'!$J$29)^(CD$46-1))</f>
        <v>0</v>
      </c>
      <c r="BZ205" s="588">
        <f>AND(CE$55&gt;0,SUM($E205:BY205)&lt;'Summary&amp;Assumptions'!$G$32*$B205,$D205&gt;='Summary&amp;Assumptions'!$D$17,CE$47&gt;=$D205,CE$47&lt;=EDATE($D205,'Summary&amp;Assumptions'!$G$32))*$B205+AND(CE$56&lt;'Summary&amp;Assumptions'!$J$31,CE$47&gt;=$FO205,CE$47&lt;=$FP205)*(('Summary&amp;Assumptions'!$H$25*$C205)*(1+'Summary&amp;Assumptions'!$J$29)^(CE$46-1))+AND(CE$56&lt;'Summary&amp;Assumptions'!$J$31,CE$47&gt;=$FQ205,CE$47&lt;=$FR205)*(('Summary&amp;Assumptions'!$H$25*$C205)*(1+'Summary&amp;Assumptions'!$J$29)^(CE$46-1))</f>
        <v>0</v>
      </c>
      <c r="CA205" s="588">
        <f>AND(CF$55&gt;0,SUM($E205:BZ205)&lt;'Summary&amp;Assumptions'!$G$32*$B205,$D205&gt;='Summary&amp;Assumptions'!$D$17,CF$47&gt;=$D205,CF$47&lt;=EDATE($D205,'Summary&amp;Assumptions'!$G$32))*$B205+AND(CF$56&lt;'Summary&amp;Assumptions'!$J$31,CF$47&gt;=$FO205,CF$47&lt;=$FP205)*(('Summary&amp;Assumptions'!$H$25*$C205)*(1+'Summary&amp;Assumptions'!$J$29)^(CF$46-1))+AND(CF$56&lt;'Summary&amp;Assumptions'!$J$31,CF$47&gt;=$FQ205,CF$47&lt;=$FR205)*(('Summary&amp;Assumptions'!$H$25*$C205)*(1+'Summary&amp;Assumptions'!$J$29)^(CF$46-1))</f>
        <v>0</v>
      </c>
      <c r="CB205" s="588">
        <f>AND(CG$55&gt;0,SUM($E205:CA205)&lt;'Summary&amp;Assumptions'!$G$32*$B205,$D205&gt;='Summary&amp;Assumptions'!$D$17,CG$47&gt;=$D205,CG$47&lt;=EDATE($D205,'Summary&amp;Assumptions'!$G$32))*$B205+AND(CG$56&lt;'Summary&amp;Assumptions'!$J$31,CG$47&gt;=$FO205,CG$47&lt;=$FP205)*(('Summary&amp;Assumptions'!$H$25*$C205)*(1+'Summary&amp;Assumptions'!$J$29)^(CG$46-1))+AND(CG$56&lt;'Summary&amp;Assumptions'!$J$31,CG$47&gt;=$FQ205,CG$47&lt;=$FR205)*(('Summary&amp;Assumptions'!$H$25*$C205)*(1+'Summary&amp;Assumptions'!$J$29)^(CG$46-1))</f>
        <v>0</v>
      </c>
      <c r="CC205" s="588">
        <f>AND(CH$55&gt;0,SUM($E205:CB205)&lt;'Summary&amp;Assumptions'!$G$32*$B205,$D205&gt;='Summary&amp;Assumptions'!$D$17,CH$47&gt;=$D205,CH$47&lt;=EDATE($D205,'Summary&amp;Assumptions'!$G$32))*$B205+AND(CH$56&lt;'Summary&amp;Assumptions'!$J$31,CH$47&gt;=$FO205,CH$47&lt;=$FP205)*(('Summary&amp;Assumptions'!$H$25*$C205)*(1+'Summary&amp;Assumptions'!$J$29)^(CH$46-1))+AND(CH$56&lt;'Summary&amp;Assumptions'!$J$31,CH$47&gt;=$FQ205,CH$47&lt;=$FR205)*(('Summary&amp;Assumptions'!$H$25*$C205)*(1+'Summary&amp;Assumptions'!$J$29)^(CH$46-1))</f>
        <v>0</v>
      </c>
      <c r="CD205" s="588">
        <f>AND(CI$55&gt;0,SUM($E205:CC205)&lt;'Summary&amp;Assumptions'!$G$32*$B205,$D205&gt;='Summary&amp;Assumptions'!$D$17,CI$47&gt;=$D205,CI$47&lt;=EDATE($D205,'Summary&amp;Assumptions'!$G$32))*$B205+AND(CI$56&lt;'Summary&amp;Assumptions'!$J$31,CI$47&gt;=$FO205,CI$47&lt;=$FP205)*(('Summary&amp;Assumptions'!$H$25*$C205)*(1+'Summary&amp;Assumptions'!$J$29)^(CI$46-1))+AND(CI$56&lt;'Summary&amp;Assumptions'!$J$31,CI$47&gt;=$FQ205,CI$47&lt;=$FR205)*(('Summary&amp;Assumptions'!$H$25*$C205)*(1+'Summary&amp;Assumptions'!$J$29)^(CI$46-1))</f>
        <v>0</v>
      </c>
      <c r="CE205" s="588">
        <f>AND(CJ$55&gt;0,SUM($E205:CD205)&lt;'Summary&amp;Assumptions'!$G$32*$B205,$D205&gt;='Summary&amp;Assumptions'!$D$17,CJ$47&gt;=$D205,CJ$47&lt;=EDATE($D205,'Summary&amp;Assumptions'!$G$32))*$B205+AND(CJ$56&lt;'Summary&amp;Assumptions'!$J$31,CJ$47&gt;=$FO205,CJ$47&lt;=$FP205)*(('Summary&amp;Assumptions'!$H$25*$C205)*(1+'Summary&amp;Assumptions'!$J$29)^(CJ$46-1))+AND(CJ$56&lt;'Summary&amp;Assumptions'!$J$31,CJ$47&gt;=$FQ205,CJ$47&lt;=$FR205)*(('Summary&amp;Assumptions'!$H$25*$C205)*(1+'Summary&amp;Assumptions'!$J$29)^(CJ$46-1))</f>
        <v>0</v>
      </c>
      <c r="CF205" s="588">
        <f>AND(CK$55&gt;0,SUM($E205:CE205)&lt;'Summary&amp;Assumptions'!$G$32*$B205,$D205&gt;='Summary&amp;Assumptions'!$D$17,CK$47&gt;=$D205,CK$47&lt;=EDATE($D205,'Summary&amp;Assumptions'!$G$32))*$B205+AND(CK$56&lt;'Summary&amp;Assumptions'!$J$31,CK$47&gt;=$FO205,CK$47&lt;=$FP205)*(('Summary&amp;Assumptions'!$H$25*$C205)*(1+'Summary&amp;Assumptions'!$J$29)^(CK$46-1))+AND(CK$56&lt;'Summary&amp;Assumptions'!$J$31,CK$47&gt;=$FQ205,CK$47&lt;=$FR205)*(('Summary&amp;Assumptions'!$H$25*$C205)*(1+'Summary&amp;Assumptions'!$J$29)^(CK$46-1))</f>
        <v>0</v>
      </c>
      <c r="CG205" s="588">
        <f>AND(CL$55&gt;0,SUM($E205:CF205)&lt;'Summary&amp;Assumptions'!$G$32*$B205,$D205&gt;='Summary&amp;Assumptions'!$D$17,CL$47&gt;=$D205,CL$47&lt;=EDATE($D205,'Summary&amp;Assumptions'!$G$32))*$B205+AND(CL$56&lt;'Summary&amp;Assumptions'!$J$31,CL$47&gt;=$FO205,CL$47&lt;=$FP205)*(('Summary&amp;Assumptions'!$H$25*$C205)*(1+'Summary&amp;Assumptions'!$J$29)^(CL$46-1))+AND(CL$56&lt;'Summary&amp;Assumptions'!$J$31,CL$47&gt;=$FQ205,CL$47&lt;=$FR205)*(('Summary&amp;Assumptions'!$H$25*$C205)*(1+'Summary&amp;Assumptions'!$J$29)^(CL$46-1))</f>
        <v>0</v>
      </c>
      <c r="CH205" s="588">
        <f>AND(CM$55&gt;0,SUM($E205:CG205)&lt;'Summary&amp;Assumptions'!$G$32*$B205,$D205&gt;='Summary&amp;Assumptions'!$D$17,CM$47&gt;=$D205,CM$47&lt;=EDATE($D205,'Summary&amp;Assumptions'!$G$32))*$B205+AND(CM$56&lt;'Summary&amp;Assumptions'!$J$31,CM$47&gt;=$FO205,CM$47&lt;=$FP205)*(('Summary&amp;Assumptions'!$H$25*$C205)*(1+'Summary&amp;Assumptions'!$J$29)^(CM$46-1))+AND(CM$56&lt;'Summary&amp;Assumptions'!$J$31,CM$47&gt;=$FQ205,CM$47&lt;=$FR205)*(('Summary&amp;Assumptions'!$H$25*$C205)*(1+'Summary&amp;Assumptions'!$J$29)^(CM$46-1))</f>
        <v>0</v>
      </c>
      <c r="CI205" s="588">
        <f>AND(CN$55&gt;0,SUM($E205:CH205)&lt;'Summary&amp;Assumptions'!$G$32*$B205,$D205&gt;='Summary&amp;Assumptions'!$D$17,CN$47&gt;=$D205,CN$47&lt;=EDATE($D205,'Summary&amp;Assumptions'!$G$32))*$B205+AND(CN$56&lt;'Summary&amp;Assumptions'!$J$31,CN$47&gt;=$FO205,CN$47&lt;=$FP205)*(('Summary&amp;Assumptions'!$H$25*$C205)*(1+'Summary&amp;Assumptions'!$J$29)^(CN$46-1))+AND(CN$56&lt;'Summary&amp;Assumptions'!$J$31,CN$47&gt;=$FQ205,CN$47&lt;=$FR205)*(('Summary&amp;Assumptions'!$H$25*$C205)*(1+'Summary&amp;Assumptions'!$J$29)^(CN$46-1))</f>
        <v>0</v>
      </c>
      <c r="CJ205" s="588">
        <f>AND(CO$55&gt;0,SUM($E205:CI205)&lt;'Summary&amp;Assumptions'!$G$32*$B205,$D205&gt;='Summary&amp;Assumptions'!$D$17,CO$47&gt;=$D205,CO$47&lt;=EDATE($D205,'Summary&amp;Assumptions'!$G$32))*$B205+AND(CO$56&lt;'Summary&amp;Assumptions'!$J$31,CO$47&gt;=$FO205,CO$47&lt;=$FP205)*(('Summary&amp;Assumptions'!$H$25*$C205)*(1+'Summary&amp;Assumptions'!$J$29)^(CO$46-1))+AND(CO$56&lt;'Summary&amp;Assumptions'!$J$31,CO$47&gt;=$FQ205,CO$47&lt;=$FR205)*(('Summary&amp;Assumptions'!$H$25*$C205)*(1+'Summary&amp;Assumptions'!$J$29)^(CO$46-1))</f>
        <v>0</v>
      </c>
      <c r="CK205" s="588">
        <f>AND(CP$55&gt;0,SUM($E205:CJ205)&lt;'Summary&amp;Assumptions'!$G$32*$B205,$D205&gt;='Summary&amp;Assumptions'!$D$17,CP$47&gt;=$D205,CP$47&lt;=EDATE($D205,'Summary&amp;Assumptions'!$G$32))*$B205+AND(CP$56&lt;'Summary&amp;Assumptions'!$J$31,CP$47&gt;=$FO205,CP$47&lt;=$FP205)*(('Summary&amp;Assumptions'!$H$25*$C205)*(1+'Summary&amp;Assumptions'!$J$29)^(CP$46-1))+AND(CP$56&lt;'Summary&amp;Assumptions'!$J$31,CP$47&gt;=$FQ205,CP$47&lt;=$FR205)*(('Summary&amp;Assumptions'!$H$25*$C205)*(1+'Summary&amp;Assumptions'!$J$29)^(CP$46-1))</f>
        <v>0</v>
      </c>
      <c r="CL205" s="588">
        <f>AND(CQ$55&gt;0,SUM($E205:CK205)&lt;'Summary&amp;Assumptions'!$G$32*$B205,$D205&gt;='Summary&amp;Assumptions'!$D$17,CQ$47&gt;=$D205,CQ$47&lt;=EDATE($D205,'Summary&amp;Assumptions'!$G$32))*$B205+AND(CQ$56&lt;'Summary&amp;Assumptions'!$J$31,CQ$47&gt;=$FO205,CQ$47&lt;=$FP205)*(('Summary&amp;Assumptions'!$H$25*$C205)*(1+'Summary&amp;Assumptions'!$J$29)^(CQ$46-1))+AND(CQ$56&lt;'Summary&amp;Assumptions'!$J$31,CQ$47&gt;=$FQ205,CQ$47&lt;=$FR205)*(('Summary&amp;Assumptions'!$H$25*$C205)*(1+'Summary&amp;Assumptions'!$J$29)^(CQ$46-1))</f>
        <v>0</v>
      </c>
      <c r="CM205" s="588">
        <f>AND(CR$55&gt;0,SUM($E205:CL205)&lt;'Summary&amp;Assumptions'!$G$32*$B205,$D205&gt;='Summary&amp;Assumptions'!$D$17,CR$47&gt;=$D205,CR$47&lt;=EDATE($D205,'Summary&amp;Assumptions'!$G$32))*$B205+AND(CR$56&lt;'Summary&amp;Assumptions'!$J$31,CR$47&gt;=$FO205,CR$47&lt;=$FP205)*(('Summary&amp;Assumptions'!$H$25*$C205)*(1+'Summary&amp;Assumptions'!$J$29)^(CR$46-1))+AND(CR$56&lt;'Summary&amp;Assumptions'!$J$31,CR$47&gt;=$FQ205,CR$47&lt;=$FR205)*(('Summary&amp;Assumptions'!$H$25*$C205)*(1+'Summary&amp;Assumptions'!$J$29)^(CR$46-1))</f>
        <v>0</v>
      </c>
      <c r="CN205" s="588">
        <f>AND(CS$55&gt;0,SUM($E205:CM205)&lt;'Summary&amp;Assumptions'!$G$32*$B205,$D205&gt;='Summary&amp;Assumptions'!$D$17,CS$47&gt;=$D205,CS$47&lt;=EDATE($D205,'Summary&amp;Assumptions'!$G$32))*$B205+AND(CS$56&lt;'Summary&amp;Assumptions'!$J$31,CS$47&gt;=$FO205,CS$47&lt;=$FP205)*(('Summary&amp;Assumptions'!$H$25*$C205)*(1+'Summary&amp;Assumptions'!$J$29)^(CS$46-1))+AND(CS$56&lt;'Summary&amp;Assumptions'!$J$31,CS$47&gt;=$FQ205,CS$47&lt;=$FR205)*(('Summary&amp;Assumptions'!$H$25*$C205)*(1+'Summary&amp;Assumptions'!$J$29)^(CS$46-1))</f>
        <v>0</v>
      </c>
      <c r="CO205" s="588">
        <f>AND(CT$55&gt;0,SUM($E205:CN205)&lt;'Summary&amp;Assumptions'!$G$32*$B205,$D205&gt;='Summary&amp;Assumptions'!$D$17,CT$47&gt;=$D205,CT$47&lt;=EDATE($D205,'Summary&amp;Assumptions'!$G$32))*$B205+AND(CT$56&lt;'Summary&amp;Assumptions'!$J$31,CT$47&gt;=$FO205,CT$47&lt;=$FP205)*(('Summary&amp;Assumptions'!$H$25*$C205)*(1+'Summary&amp;Assumptions'!$J$29)^(CT$46-1))+AND(CT$56&lt;'Summary&amp;Assumptions'!$J$31,CT$47&gt;=$FQ205,CT$47&lt;=$FR205)*(('Summary&amp;Assumptions'!$H$25*$C205)*(1+'Summary&amp;Assumptions'!$J$29)^(CT$46-1))</f>
        <v>0</v>
      </c>
      <c r="CP205" s="588">
        <f>AND(CU$55&gt;0,SUM($E205:CO205)&lt;'Summary&amp;Assumptions'!$G$32*$B205,$D205&gt;='Summary&amp;Assumptions'!$D$17,CU$47&gt;=$D205,CU$47&lt;=EDATE($D205,'Summary&amp;Assumptions'!$G$32))*$B205+AND(CU$56&lt;'Summary&amp;Assumptions'!$J$31,CU$47&gt;=$FO205,CU$47&lt;=$FP205)*(('Summary&amp;Assumptions'!$H$25*$C205)*(1+'Summary&amp;Assumptions'!$J$29)^(CU$46-1))+AND(CU$56&lt;'Summary&amp;Assumptions'!$J$31,CU$47&gt;=$FQ205,CU$47&lt;=$FR205)*(('Summary&amp;Assumptions'!$H$25*$C205)*(1+'Summary&amp;Assumptions'!$J$29)^(CU$46-1))</f>
        <v>0</v>
      </c>
      <c r="CQ205" s="588">
        <f>AND(CV$55&gt;0,SUM($E205:CP205)&lt;'Summary&amp;Assumptions'!$G$32*$B205,$D205&gt;='Summary&amp;Assumptions'!$D$17,CV$47&gt;=$D205,CV$47&lt;=EDATE($D205,'Summary&amp;Assumptions'!$G$32))*$B205+AND(CV$56&lt;'Summary&amp;Assumptions'!$J$31,CV$47&gt;=$FO205,CV$47&lt;=$FP205)*(('Summary&amp;Assumptions'!$H$25*$C205)*(1+'Summary&amp;Assumptions'!$J$29)^(CV$46-1))+AND(CV$56&lt;'Summary&amp;Assumptions'!$J$31,CV$47&gt;=$FQ205,CV$47&lt;=$FR205)*(('Summary&amp;Assumptions'!$H$25*$C205)*(1+'Summary&amp;Assumptions'!$J$29)^(CV$46-1))</f>
        <v>0</v>
      </c>
      <c r="CR205" s="588">
        <f>AND(CW$55&gt;0,SUM($E205:CQ205)&lt;'Summary&amp;Assumptions'!$G$32*$B205,$D205&gt;='Summary&amp;Assumptions'!$D$17,CW$47&gt;=$D205,CW$47&lt;=EDATE($D205,'Summary&amp;Assumptions'!$G$32))*$B205+AND(CW$56&lt;'Summary&amp;Assumptions'!$J$31,CW$47&gt;=$FO205,CW$47&lt;=$FP205)*(('Summary&amp;Assumptions'!$H$25*$C205)*(1+'Summary&amp;Assumptions'!$J$29)^(CW$46-1))+AND(CW$56&lt;'Summary&amp;Assumptions'!$J$31,CW$47&gt;=$FQ205,CW$47&lt;=$FR205)*(('Summary&amp;Assumptions'!$H$25*$C205)*(1+'Summary&amp;Assumptions'!$J$29)^(CW$46-1))</f>
        <v>0</v>
      </c>
      <c r="CS205" s="588">
        <f>AND(CX$55&gt;0,SUM($E205:CR205)&lt;'Summary&amp;Assumptions'!$G$32*$B205,$D205&gt;='Summary&amp;Assumptions'!$D$17,CX$47&gt;=$D205,CX$47&lt;=EDATE($D205,'Summary&amp;Assumptions'!$G$32))*$B205+AND(CX$56&lt;'Summary&amp;Assumptions'!$J$31,CX$47&gt;=$FO205,CX$47&lt;=$FP205)*(('Summary&amp;Assumptions'!$H$25*$C205)*(1+'Summary&amp;Assumptions'!$J$29)^(CX$46-1))+AND(CX$56&lt;'Summary&amp;Assumptions'!$J$31,CX$47&gt;=$FQ205,CX$47&lt;=$FR205)*(('Summary&amp;Assumptions'!$H$25*$C205)*(1+'Summary&amp;Assumptions'!$J$29)^(CX$46-1))</f>
        <v>0</v>
      </c>
      <c r="CT205" s="588">
        <f>AND(CY$55&gt;0,SUM($E205:CS205)&lt;'Summary&amp;Assumptions'!$G$32*$B205,$D205&gt;='Summary&amp;Assumptions'!$D$17,CY$47&gt;=$D205,CY$47&lt;=EDATE($D205,'Summary&amp;Assumptions'!$G$32))*$B205+AND(CY$56&lt;'Summary&amp;Assumptions'!$J$31,CY$47&gt;=$FO205,CY$47&lt;=$FP205)*(('Summary&amp;Assumptions'!$H$25*$C205)*(1+'Summary&amp;Assumptions'!$J$29)^(CY$46-1))+AND(CY$56&lt;'Summary&amp;Assumptions'!$J$31,CY$47&gt;=$FQ205,CY$47&lt;=$FR205)*(('Summary&amp;Assumptions'!$H$25*$C205)*(1+'Summary&amp;Assumptions'!$J$29)^(CY$46-1))</f>
        <v>0</v>
      </c>
      <c r="CU205" s="588">
        <f>AND(CZ$55&gt;0,SUM($E205:CT205)&lt;'Summary&amp;Assumptions'!$G$32*$B205,$D205&gt;='Summary&amp;Assumptions'!$D$17,CZ$47&gt;=$D205,CZ$47&lt;=EDATE($D205,'Summary&amp;Assumptions'!$G$32))*$B205+AND(CZ$56&lt;'Summary&amp;Assumptions'!$J$31,CZ$47&gt;=$FO205,CZ$47&lt;=$FP205)*(('Summary&amp;Assumptions'!$H$25*$C205)*(1+'Summary&amp;Assumptions'!$J$29)^(CZ$46-1))+AND(CZ$56&lt;'Summary&amp;Assumptions'!$J$31,CZ$47&gt;=$FQ205,CZ$47&lt;=$FR205)*(('Summary&amp;Assumptions'!$H$25*$C205)*(1+'Summary&amp;Assumptions'!$J$29)^(CZ$46-1))</f>
        <v>0</v>
      </c>
      <c r="CV205" s="588">
        <f>AND(DA$55&gt;0,SUM($E205:CU205)&lt;'Summary&amp;Assumptions'!$G$32*$B205,$D205&gt;='Summary&amp;Assumptions'!$D$17,DA$47&gt;=$D205,DA$47&lt;=EDATE($D205,'Summary&amp;Assumptions'!$G$32))*$B205+AND(DA$56&lt;'Summary&amp;Assumptions'!$J$31,DA$47&gt;=$FO205,DA$47&lt;=$FP205)*(('Summary&amp;Assumptions'!$H$25*$C205)*(1+'Summary&amp;Assumptions'!$J$29)^(DA$46-1))+AND(DA$56&lt;'Summary&amp;Assumptions'!$J$31,DA$47&gt;=$FQ205,DA$47&lt;=$FR205)*(('Summary&amp;Assumptions'!$H$25*$C205)*(1+'Summary&amp;Assumptions'!$J$29)^(DA$46-1))</f>
        <v>0</v>
      </c>
      <c r="CW205" s="588">
        <f>AND(DB$55&gt;0,SUM($E205:CV205)&lt;'Summary&amp;Assumptions'!$G$32*$B205,$D205&gt;='Summary&amp;Assumptions'!$D$17,DB$47&gt;=$D205,DB$47&lt;=EDATE($D205,'Summary&amp;Assumptions'!$G$32))*$B205+AND(DB$56&lt;'Summary&amp;Assumptions'!$J$31,DB$47&gt;=$FO205,DB$47&lt;=$FP205)*(('Summary&amp;Assumptions'!$H$25*$C205)*(1+'Summary&amp;Assumptions'!$J$29)^(DB$46-1))+AND(DB$56&lt;'Summary&amp;Assumptions'!$J$31,DB$47&gt;=$FQ205,DB$47&lt;=$FR205)*(('Summary&amp;Assumptions'!$H$25*$C205)*(1+'Summary&amp;Assumptions'!$J$29)^(DB$46-1))</f>
        <v>0</v>
      </c>
      <c r="CX205" s="588">
        <f>AND(DC$55&gt;0,SUM($E205:CW205)&lt;'Summary&amp;Assumptions'!$G$32*$B205,$D205&gt;='Summary&amp;Assumptions'!$D$17,DC$47&gt;=$D205,DC$47&lt;=EDATE($D205,'Summary&amp;Assumptions'!$G$32))*$B205+AND(DC$56&lt;'Summary&amp;Assumptions'!$J$31,DC$47&gt;=$FO205,DC$47&lt;=$FP205)*(('Summary&amp;Assumptions'!$H$25*$C205)*(1+'Summary&amp;Assumptions'!$J$29)^(DC$46-1))+AND(DC$56&lt;'Summary&amp;Assumptions'!$J$31,DC$47&gt;=$FQ205,DC$47&lt;=$FR205)*(('Summary&amp;Assumptions'!$H$25*$C205)*(1+'Summary&amp;Assumptions'!$J$29)^(DC$46-1))</f>
        <v>0</v>
      </c>
      <c r="CY205" s="588">
        <f>AND(DD$55&gt;0,SUM($E205:CX205)&lt;'Summary&amp;Assumptions'!$G$32*$B205,$D205&gt;='Summary&amp;Assumptions'!$D$17,DD$47&gt;=$D205,DD$47&lt;=EDATE($D205,'Summary&amp;Assumptions'!$G$32))*$B205+AND(DD$56&lt;'Summary&amp;Assumptions'!$J$31,DD$47&gt;=$FO205,DD$47&lt;=$FP205)*(('Summary&amp;Assumptions'!$H$25*$C205)*(1+'Summary&amp;Assumptions'!$J$29)^(DD$46-1))+AND(DD$56&lt;'Summary&amp;Assumptions'!$J$31,DD$47&gt;=$FQ205,DD$47&lt;=$FR205)*(('Summary&amp;Assumptions'!$H$25*$C205)*(1+'Summary&amp;Assumptions'!$J$29)^(DD$46-1))</f>
        <v>0</v>
      </c>
      <c r="CZ205" s="588">
        <f>AND(DE$55&gt;0,SUM($E205:CY205)&lt;'Summary&amp;Assumptions'!$G$32*$B205,$D205&gt;='Summary&amp;Assumptions'!$D$17,DE$47&gt;=$D205,DE$47&lt;=EDATE($D205,'Summary&amp;Assumptions'!$G$32))*$B205+AND(DE$56&lt;'Summary&amp;Assumptions'!$J$31,DE$47&gt;=$FO205,DE$47&lt;=$FP205)*(('Summary&amp;Assumptions'!$H$25*$C205)*(1+'Summary&amp;Assumptions'!$J$29)^(DE$46-1))+AND(DE$56&lt;'Summary&amp;Assumptions'!$J$31,DE$47&gt;=$FQ205,DE$47&lt;=$FR205)*(('Summary&amp;Assumptions'!$H$25*$C205)*(1+'Summary&amp;Assumptions'!$J$29)^(DE$46-1))</f>
        <v>0</v>
      </c>
      <c r="DA205" s="588">
        <f>AND(DF$55&gt;0,SUM($E205:CZ205)&lt;'Summary&amp;Assumptions'!$G$32*$B205,$D205&gt;='Summary&amp;Assumptions'!$D$17,DF$47&gt;=$D205,DF$47&lt;=EDATE($D205,'Summary&amp;Assumptions'!$G$32))*$B205+AND(DF$56&lt;'Summary&amp;Assumptions'!$J$31,DF$47&gt;=$FO205,DF$47&lt;=$FP205)*(('Summary&amp;Assumptions'!$H$25*$C205)*(1+'Summary&amp;Assumptions'!$J$29)^(DF$46-1))+AND(DF$56&lt;'Summary&amp;Assumptions'!$J$31,DF$47&gt;=$FQ205,DF$47&lt;=$FR205)*(('Summary&amp;Assumptions'!$H$25*$C205)*(1+'Summary&amp;Assumptions'!$J$29)^(DF$46-1))</f>
        <v>0</v>
      </c>
      <c r="DB205" s="588">
        <f>AND(DG$55&gt;0,SUM($E205:DA205)&lt;'Summary&amp;Assumptions'!$G$32*$B205,$D205&gt;='Summary&amp;Assumptions'!$D$17,DG$47&gt;=$D205,DG$47&lt;=EDATE($D205,'Summary&amp;Assumptions'!$G$32))*$B205+AND(DG$56&lt;'Summary&amp;Assumptions'!$J$31,DG$47&gt;=$FO205,DG$47&lt;=$FP205)*(('Summary&amp;Assumptions'!$H$25*$C205)*(1+'Summary&amp;Assumptions'!$J$29)^(DG$46-1))+AND(DG$56&lt;'Summary&amp;Assumptions'!$J$31,DG$47&gt;=$FQ205,DG$47&lt;=$FR205)*(('Summary&amp;Assumptions'!$H$25*$C205)*(1+'Summary&amp;Assumptions'!$J$29)^(DG$46-1))</f>
        <v>0</v>
      </c>
      <c r="DC205" s="588">
        <f>AND(DH$55&gt;0,SUM($E205:DB205)&lt;'Summary&amp;Assumptions'!$G$32*$B205,$D205&gt;='Summary&amp;Assumptions'!$D$17,DH$47&gt;=$D205,DH$47&lt;=EDATE($D205,'Summary&amp;Assumptions'!$G$32))*$B205+AND(DH$56&lt;'Summary&amp;Assumptions'!$J$31,DH$47&gt;=$FO205,DH$47&lt;=$FP205)*(('Summary&amp;Assumptions'!$H$25*$C205)*(1+'Summary&amp;Assumptions'!$J$29)^(DH$46-1))+AND(DH$56&lt;'Summary&amp;Assumptions'!$J$31,DH$47&gt;=$FQ205,DH$47&lt;=$FR205)*(('Summary&amp;Assumptions'!$H$25*$C205)*(1+'Summary&amp;Assumptions'!$J$29)^(DH$46-1))</f>
        <v>0</v>
      </c>
      <c r="DD205" s="588">
        <f>AND(DI$55&gt;0,SUM($E205:DC205)&lt;'Summary&amp;Assumptions'!$G$32*$B205,$D205&gt;='Summary&amp;Assumptions'!$D$17,DI$47&gt;=$D205,DI$47&lt;=EDATE($D205,'Summary&amp;Assumptions'!$G$32))*$B205+AND(DI$56&lt;'Summary&amp;Assumptions'!$J$31,DI$47&gt;=$FO205,DI$47&lt;=$FP205)*(('Summary&amp;Assumptions'!$H$25*$C205)*(1+'Summary&amp;Assumptions'!$J$29)^(DI$46-1))+AND(DI$56&lt;'Summary&amp;Assumptions'!$J$31,DI$47&gt;=$FQ205,DI$47&lt;=$FR205)*(('Summary&amp;Assumptions'!$H$25*$C205)*(1+'Summary&amp;Assumptions'!$J$29)^(DI$46-1))</f>
        <v>0</v>
      </c>
      <c r="DE205" s="588">
        <f>AND(DJ$55&gt;0,SUM($E205:DD205)&lt;'Summary&amp;Assumptions'!$G$32*$B205,$D205&gt;='Summary&amp;Assumptions'!$D$17,DJ$47&gt;=$D205,DJ$47&lt;=EDATE($D205,'Summary&amp;Assumptions'!$G$32))*$B205+AND(DJ$56&lt;'Summary&amp;Assumptions'!$J$31,DJ$47&gt;=$FO205,DJ$47&lt;=$FP205)*(('Summary&amp;Assumptions'!$H$25*$C205)*(1+'Summary&amp;Assumptions'!$J$29)^(DJ$46-1))+AND(DJ$56&lt;'Summary&amp;Assumptions'!$J$31,DJ$47&gt;=$FQ205,DJ$47&lt;=$FR205)*(('Summary&amp;Assumptions'!$H$25*$C205)*(1+'Summary&amp;Assumptions'!$J$29)^(DJ$46-1))</f>
        <v>0</v>
      </c>
      <c r="DF205" s="588">
        <f>AND(DK$55&gt;0,SUM($E205:DE205)&lt;'Summary&amp;Assumptions'!$G$32*$B205,$D205&gt;='Summary&amp;Assumptions'!$D$17,DK$47&gt;=$D205,DK$47&lt;=EDATE($D205,'Summary&amp;Assumptions'!$G$32))*$B205+AND(DK$56&lt;'Summary&amp;Assumptions'!$J$31,DK$47&gt;=$FO205,DK$47&lt;=$FP205)*(('Summary&amp;Assumptions'!$H$25*$C205)*(1+'Summary&amp;Assumptions'!$J$29)^(DK$46-1))+AND(DK$56&lt;'Summary&amp;Assumptions'!$J$31,DK$47&gt;=$FQ205,DK$47&lt;=$FR205)*(('Summary&amp;Assumptions'!$H$25*$C205)*(1+'Summary&amp;Assumptions'!$J$29)^(DK$46-1))</f>
        <v>0</v>
      </c>
      <c r="DG205" s="588">
        <f>AND(DL$55&gt;0,SUM($E205:DF205)&lt;'Summary&amp;Assumptions'!$G$32*$B205,$D205&gt;='Summary&amp;Assumptions'!$D$17,DL$47&gt;=$D205,DL$47&lt;=EDATE($D205,'Summary&amp;Assumptions'!$G$32))*$B205+AND(DL$56&lt;'Summary&amp;Assumptions'!$J$31,DL$47&gt;=$FO205,DL$47&lt;=$FP205)*(('Summary&amp;Assumptions'!$H$25*$C205)*(1+'Summary&amp;Assumptions'!$J$29)^(DL$46-1))+AND(DL$56&lt;'Summary&amp;Assumptions'!$J$31,DL$47&gt;=$FQ205,DL$47&lt;=$FR205)*(('Summary&amp;Assumptions'!$H$25*$C205)*(1+'Summary&amp;Assumptions'!$J$29)^(DL$46-1))</f>
        <v>0</v>
      </c>
      <c r="DH205" s="588">
        <f>AND(DM$55&gt;0,SUM($E205:DG205)&lt;'Summary&amp;Assumptions'!$G$32*$B205,$D205&gt;='Summary&amp;Assumptions'!$D$17,DM$47&gt;=$D205,DM$47&lt;=EDATE($D205,'Summary&amp;Assumptions'!$G$32))*$B205+AND(DM$56&lt;'Summary&amp;Assumptions'!$J$31,DM$47&gt;=$FO205,DM$47&lt;=$FP205)*(('Summary&amp;Assumptions'!$H$25*$C205)*(1+'Summary&amp;Assumptions'!$J$29)^(DM$46-1))+AND(DM$56&lt;'Summary&amp;Assumptions'!$J$31,DM$47&gt;=$FQ205,DM$47&lt;=$FR205)*(('Summary&amp;Assumptions'!$H$25*$C205)*(1+'Summary&amp;Assumptions'!$J$29)^(DM$46-1))</f>
        <v>0</v>
      </c>
      <c r="DI205" s="588">
        <f>AND(DN$55&gt;0,SUM($E205:DH205)&lt;'Summary&amp;Assumptions'!$G$32*$B205,$D205&gt;='Summary&amp;Assumptions'!$D$17,DN$47&gt;=$D205,DN$47&lt;=EDATE($D205,'Summary&amp;Assumptions'!$G$32))*$B205+AND(DN$56&lt;'Summary&amp;Assumptions'!$J$31,DN$47&gt;=$FO205,DN$47&lt;=$FP205)*(('Summary&amp;Assumptions'!$H$25*$C205)*(1+'Summary&amp;Assumptions'!$J$29)^(DN$46-1))+AND(DN$56&lt;'Summary&amp;Assumptions'!$J$31,DN$47&gt;=$FQ205,DN$47&lt;=$FR205)*(('Summary&amp;Assumptions'!$H$25*$C205)*(1+'Summary&amp;Assumptions'!$J$29)^(DN$46-1))</f>
        <v>0</v>
      </c>
      <c r="DJ205" s="588">
        <f>AND(DO$55&gt;0,SUM($E205:DI205)&lt;'Summary&amp;Assumptions'!$G$32*$B205,$D205&gt;='Summary&amp;Assumptions'!$D$17,DO$47&gt;=$D205,DO$47&lt;=EDATE($D205,'Summary&amp;Assumptions'!$G$32))*$B205+AND(DO$56&lt;'Summary&amp;Assumptions'!$J$31,DO$47&gt;=$FO205,DO$47&lt;=$FP205)*(('Summary&amp;Assumptions'!$H$25*$C205)*(1+'Summary&amp;Assumptions'!$J$29)^(DO$46-1))+AND(DO$56&lt;'Summary&amp;Assumptions'!$J$31,DO$47&gt;=$FQ205,DO$47&lt;=$FR205)*(('Summary&amp;Assumptions'!$H$25*$C205)*(1+'Summary&amp;Assumptions'!$J$29)^(DO$46-1))</f>
        <v>0</v>
      </c>
      <c r="DK205" s="588">
        <f>AND(DP$55&gt;0,SUM($E205:DJ205)&lt;'Summary&amp;Assumptions'!$G$32*$B205,$D205&gt;='Summary&amp;Assumptions'!$D$17,DP$47&gt;=$D205,DP$47&lt;=EDATE($D205,'Summary&amp;Assumptions'!$G$32))*$B205+AND(DP$56&lt;'Summary&amp;Assumptions'!$J$31,DP$47&gt;=$FO205,DP$47&lt;=$FP205)*(('Summary&amp;Assumptions'!$H$25*$C205)*(1+'Summary&amp;Assumptions'!$J$29)^(DP$46-1))+AND(DP$56&lt;'Summary&amp;Assumptions'!$J$31,DP$47&gt;=$FQ205,DP$47&lt;=$FR205)*(('Summary&amp;Assumptions'!$H$25*$C205)*(1+'Summary&amp;Assumptions'!$J$29)^(DP$46-1))</f>
        <v>0</v>
      </c>
      <c r="DL205" s="588">
        <f>AND(DQ$55&gt;0,SUM($E205:DK205)&lt;'Summary&amp;Assumptions'!$G$32*$B205,$D205&gt;='Summary&amp;Assumptions'!$D$17,DQ$47&gt;=$D205,DQ$47&lt;=EDATE($D205,'Summary&amp;Assumptions'!$G$32))*$B205+AND(DQ$56&lt;'Summary&amp;Assumptions'!$J$31,DQ$47&gt;=$FO205,DQ$47&lt;=$FP205)*(('Summary&amp;Assumptions'!$H$25*$C205)*(1+'Summary&amp;Assumptions'!$J$29)^(DQ$46-1))+AND(DQ$56&lt;'Summary&amp;Assumptions'!$J$31,DQ$47&gt;=$FQ205,DQ$47&lt;=$FR205)*(('Summary&amp;Assumptions'!$H$25*$C205)*(1+'Summary&amp;Assumptions'!$J$29)^(DQ$46-1))</f>
        <v>0</v>
      </c>
      <c r="DM205" s="588">
        <f>AND(DR$55&gt;0,SUM($E205:DL205)&lt;'Summary&amp;Assumptions'!$G$32*$B205,$D205&gt;='Summary&amp;Assumptions'!$D$17,DR$47&gt;=$D205,DR$47&lt;=EDATE($D205,'Summary&amp;Assumptions'!$G$32))*$B205+AND(DR$56&lt;'Summary&amp;Assumptions'!$J$31,DR$47&gt;=$FO205,DR$47&lt;=$FP205)*(('Summary&amp;Assumptions'!$H$25*$C205)*(1+'Summary&amp;Assumptions'!$J$29)^(DR$46-1))+AND(DR$56&lt;'Summary&amp;Assumptions'!$J$31,DR$47&gt;=$FQ205,DR$47&lt;=$FR205)*(('Summary&amp;Assumptions'!$H$25*$C205)*(1+'Summary&amp;Assumptions'!$J$29)^(DR$46-1))</f>
        <v>0</v>
      </c>
      <c r="DN205" s="588">
        <f>AND(DS$55&gt;0,SUM($E205:DM205)&lt;'Summary&amp;Assumptions'!$G$32*$B205,$D205&gt;='Summary&amp;Assumptions'!$D$17,DS$47&gt;=$D205,DS$47&lt;=EDATE($D205,'Summary&amp;Assumptions'!$G$32))*$B205+AND(DS$56&lt;'Summary&amp;Assumptions'!$J$31,DS$47&gt;=$FO205,DS$47&lt;=$FP205)*(('Summary&amp;Assumptions'!$H$25*$C205)*(1+'Summary&amp;Assumptions'!$J$29)^(DS$46-1))+AND(DS$56&lt;'Summary&amp;Assumptions'!$J$31,DS$47&gt;=$FQ205,DS$47&lt;=$FR205)*(('Summary&amp;Assumptions'!$H$25*$C205)*(1+'Summary&amp;Assumptions'!$J$29)^(DS$46-1))</f>
        <v>0</v>
      </c>
      <c r="DO205" s="588">
        <f>AND(DT$55&gt;0,SUM($E205:DN205)&lt;'Summary&amp;Assumptions'!$G$32*$B205,$D205&gt;='Summary&amp;Assumptions'!$D$17,DT$47&gt;=$D205,DT$47&lt;=EDATE($D205,'Summary&amp;Assumptions'!$G$32))*$B205+AND(DT$56&lt;'Summary&amp;Assumptions'!$J$31,DT$47&gt;=$FO205,DT$47&lt;=$FP205)*(('Summary&amp;Assumptions'!$H$25*$C205)*(1+'Summary&amp;Assumptions'!$J$29)^(DT$46-1))+AND(DT$56&lt;'Summary&amp;Assumptions'!$J$31,DT$47&gt;=$FQ205,DT$47&lt;=$FR205)*(('Summary&amp;Assumptions'!$H$25*$C205)*(1+'Summary&amp;Assumptions'!$J$29)^(DT$46-1))</f>
        <v>0</v>
      </c>
      <c r="DP205" s="588">
        <f>AND(DU$55&gt;0,SUM($E205:DO205)&lt;'Summary&amp;Assumptions'!$G$32*$B205,$D205&gt;='Summary&amp;Assumptions'!$D$17,DU$47&gt;=$D205,DU$47&lt;=EDATE($D205,'Summary&amp;Assumptions'!$G$32))*$B205+AND(DU$56&lt;'Summary&amp;Assumptions'!$J$31,DU$47&gt;=$FO205,DU$47&lt;=$FP205)*(('Summary&amp;Assumptions'!$H$25*$C205)*(1+'Summary&amp;Assumptions'!$J$29)^(DU$46-1))+AND(DU$56&lt;'Summary&amp;Assumptions'!$J$31,DU$47&gt;=$FQ205,DU$47&lt;=$FR205)*(('Summary&amp;Assumptions'!$H$25*$C205)*(1+'Summary&amp;Assumptions'!$J$29)^(DU$46-1))</f>
        <v>0</v>
      </c>
      <c r="DQ205" s="588">
        <f>AND(DV$55&gt;0,SUM($E205:DP205)&lt;'Summary&amp;Assumptions'!$G$32*$B205,$D205&gt;='Summary&amp;Assumptions'!$D$17,DV$47&gt;=$D205,DV$47&lt;=EDATE($D205,'Summary&amp;Assumptions'!$G$32))*$B205+AND(DV$56&lt;'Summary&amp;Assumptions'!$J$31,DV$47&gt;=$FO205,DV$47&lt;=$FP205)*(('Summary&amp;Assumptions'!$H$25*$C205)*(1+'Summary&amp;Assumptions'!$J$29)^(DV$46-1))+AND(DV$56&lt;'Summary&amp;Assumptions'!$J$31,DV$47&gt;=$FQ205,DV$47&lt;=$FR205)*(('Summary&amp;Assumptions'!$H$25*$C205)*(1+'Summary&amp;Assumptions'!$J$29)^(DV$46-1))</f>
        <v>0</v>
      </c>
      <c r="DR205" s="588">
        <f>AND(DW$55&gt;0,SUM($E205:DQ205)&lt;'Summary&amp;Assumptions'!$G$32*$B205,$D205&gt;='Summary&amp;Assumptions'!$D$17,DW$47&gt;=$D205,DW$47&lt;=EDATE($D205,'Summary&amp;Assumptions'!$G$32))*$B205+AND(DW$56&lt;'Summary&amp;Assumptions'!$J$31,DW$47&gt;=$FO205,DW$47&lt;=$FP205)*(('Summary&amp;Assumptions'!$H$25*$C205)*(1+'Summary&amp;Assumptions'!$J$29)^(DW$46-1))+AND(DW$56&lt;'Summary&amp;Assumptions'!$J$31,DW$47&gt;=$FQ205,DW$47&lt;=$FR205)*(('Summary&amp;Assumptions'!$H$25*$C205)*(1+'Summary&amp;Assumptions'!$J$29)^(DW$46-1))</f>
        <v>0</v>
      </c>
      <c r="DS205" s="588">
        <f>AND(DX$55&gt;0,SUM($E205:DR205)&lt;'Summary&amp;Assumptions'!$G$32*$B205,$D205&gt;='Summary&amp;Assumptions'!$D$17,DX$47&gt;=$D205,DX$47&lt;=EDATE($D205,'Summary&amp;Assumptions'!$G$32))*$B205+AND(DX$56&lt;'Summary&amp;Assumptions'!$J$31,DX$47&gt;=$FO205,DX$47&lt;=$FP205)*(('Summary&amp;Assumptions'!$H$25*$C205)*(1+'Summary&amp;Assumptions'!$J$29)^(DX$46-1))+AND(DX$56&lt;'Summary&amp;Assumptions'!$J$31,DX$47&gt;=$FQ205,DX$47&lt;=$FR205)*(('Summary&amp;Assumptions'!$H$25*$C205)*(1+'Summary&amp;Assumptions'!$J$29)^(DX$46-1))</f>
        <v>0</v>
      </c>
      <c r="DT205" s="588">
        <f>AND(DY$55&gt;0,SUM($E205:DS205)&lt;'Summary&amp;Assumptions'!$G$32*$B205,$D205&gt;='Summary&amp;Assumptions'!$D$17,DY$47&gt;=$D205,DY$47&lt;=EDATE($D205,'Summary&amp;Assumptions'!$G$32))*$B205+AND(DY$56&lt;'Summary&amp;Assumptions'!$J$31,DY$47&gt;=$FO205,DY$47&lt;=$FP205)*(('Summary&amp;Assumptions'!$H$25*$C205)*(1+'Summary&amp;Assumptions'!$J$29)^(DY$46-1))+AND(DY$56&lt;'Summary&amp;Assumptions'!$J$31,DY$47&gt;=$FQ205,DY$47&lt;=$FR205)*(('Summary&amp;Assumptions'!$H$25*$C205)*(1+'Summary&amp;Assumptions'!$J$29)^(DY$46-1))</f>
        <v>0</v>
      </c>
      <c r="DU205" s="588">
        <f>AND(DZ$55&gt;0,SUM($E205:DT205)&lt;'Summary&amp;Assumptions'!$G$32*$B205,$D205&gt;='Summary&amp;Assumptions'!$D$17,DZ$47&gt;=$D205,DZ$47&lt;=EDATE($D205,'Summary&amp;Assumptions'!$G$32))*$B205+AND(DZ$56&lt;'Summary&amp;Assumptions'!$J$31,DZ$47&gt;=$FO205,DZ$47&lt;=$FP205)*(('Summary&amp;Assumptions'!$H$25*$C205)*(1+'Summary&amp;Assumptions'!$J$29)^(DZ$46-1))+AND(DZ$56&lt;'Summary&amp;Assumptions'!$J$31,DZ$47&gt;=$FQ205,DZ$47&lt;=$FR205)*(('Summary&amp;Assumptions'!$H$25*$C205)*(1+'Summary&amp;Assumptions'!$J$29)^(DZ$46-1))</f>
        <v>0</v>
      </c>
      <c r="DV205" s="588">
        <f>AND(EA$55&gt;0,SUM($E205:DU205)&lt;'Summary&amp;Assumptions'!$G$32*$B205,$D205&gt;='Summary&amp;Assumptions'!$D$17,EA$47&gt;=$D205,EA$47&lt;=EDATE($D205,'Summary&amp;Assumptions'!$G$32))*$B205+AND(EA$56&lt;'Summary&amp;Assumptions'!$J$31,EA$47&gt;=$FO205,EA$47&lt;=$FP205)*(('Summary&amp;Assumptions'!$H$25*$C205)*(1+'Summary&amp;Assumptions'!$J$29)^(EA$46-1))+AND(EA$56&lt;'Summary&amp;Assumptions'!$J$31,EA$47&gt;=$FQ205,EA$47&lt;=$FR205)*(('Summary&amp;Assumptions'!$H$25*$C205)*(1+'Summary&amp;Assumptions'!$J$29)^(EA$46-1))</f>
        <v>0</v>
      </c>
      <c r="DW205" s="588">
        <f>AND(EB$55&gt;0,SUM($E205:DV205)&lt;'Summary&amp;Assumptions'!$G$32*$B205,$D205&gt;='Summary&amp;Assumptions'!$D$17,EB$47&gt;=$D205,EB$47&lt;=EDATE($D205,'Summary&amp;Assumptions'!$G$32))*$B205+AND(EB$56&lt;'Summary&amp;Assumptions'!$J$31,EB$47&gt;=$FO205,EB$47&lt;=$FP205)*(('Summary&amp;Assumptions'!$H$25*$C205)*(1+'Summary&amp;Assumptions'!$J$29)^(EB$46-1))+AND(EB$56&lt;'Summary&amp;Assumptions'!$J$31,EB$47&gt;=$FQ205,EB$47&lt;=$FR205)*(('Summary&amp;Assumptions'!$H$25*$C205)*(1+'Summary&amp;Assumptions'!$J$29)^(EB$46-1))</f>
        <v>0</v>
      </c>
      <c r="DX205" s="588">
        <f>AND(EC$55&gt;0,SUM($E205:DW205)&lt;'Summary&amp;Assumptions'!$G$32*$B205,$D205&gt;='Summary&amp;Assumptions'!$D$17,EC$47&gt;=$D205,EC$47&lt;=EDATE($D205,'Summary&amp;Assumptions'!$G$32))*$B205+AND(EC$56&lt;'Summary&amp;Assumptions'!$J$31,EC$47&gt;=$FO205,EC$47&lt;=$FP205)*(('Summary&amp;Assumptions'!$H$25*$C205)*(1+'Summary&amp;Assumptions'!$J$29)^(EC$46-1))+AND(EC$56&lt;'Summary&amp;Assumptions'!$J$31,EC$47&gt;=$FQ205,EC$47&lt;=$FR205)*(('Summary&amp;Assumptions'!$H$25*$C205)*(1+'Summary&amp;Assumptions'!$J$29)^(EC$46-1))</f>
        <v>0</v>
      </c>
      <c r="DY205" s="588">
        <f>AND(ED$55&gt;0,SUM($E205:DX205)&lt;'Summary&amp;Assumptions'!$G$32*$B205,$D205&gt;='Summary&amp;Assumptions'!$D$17,ED$47&gt;=$D205,ED$47&lt;=EDATE($D205,'Summary&amp;Assumptions'!$G$32))*$B205+AND(ED$56&lt;'Summary&amp;Assumptions'!$J$31,ED$47&gt;=$FO205,ED$47&lt;=$FP205)*(('Summary&amp;Assumptions'!$H$25*$C205)*(1+'Summary&amp;Assumptions'!$J$29)^(ED$46-1))+AND(ED$56&lt;'Summary&amp;Assumptions'!$J$31,ED$47&gt;=$FQ205,ED$47&lt;=$FR205)*(('Summary&amp;Assumptions'!$H$25*$C205)*(1+'Summary&amp;Assumptions'!$J$29)^(ED$46-1))</f>
        <v>0</v>
      </c>
      <c r="DZ205" s="588">
        <f>AND(EE$55&gt;0,SUM($E205:DY205)&lt;'Summary&amp;Assumptions'!$G$32*$B205,$D205&gt;='Summary&amp;Assumptions'!$D$17,EE$47&gt;=$D205,EE$47&lt;=EDATE($D205,'Summary&amp;Assumptions'!$G$32))*$B205+AND(EE$56&lt;'Summary&amp;Assumptions'!$J$31,EE$47&gt;=$FO205,EE$47&lt;=$FP205)*(('Summary&amp;Assumptions'!$H$25*$C205)*(1+'Summary&amp;Assumptions'!$J$29)^(EE$46-1))+AND(EE$56&lt;'Summary&amp;Assumptions'!$J$31,EE$47&gt;=$FQ205,EE$47&lt;=$FR205)*(('Summary&amp;Assumptions'!$H$25*$C205)*(1+'Summary&amp;Assumptions'!$J$29)^(EE$46-1))</f>
        <v>0</v>
      </c>
      <c r="EA205" s="588">
        <f>AND(EF$55&gt;0,SUM($E205:DZ205)&lt;'Summary&amp;Assumptions'!$G$32*$B205,$D205&gt;='Summary&amp;Assumptions'!$D$17,EF$47&gt;=$D205,EF$47&lt;=EDATE($D205,'Summary&amp;Assumptions'!$G$32))*$B205+AND(EF$56&lt;'Summary&amp;Assumptions'!$J$31,EF$47&gt;=$FO205,EF$47&lt;=$FP205)*(('Summary&amp;Assumptions'!$H$25*$C205)*(1+'Summary&amp;Assumptions'!$J$29)^(EF$46-1))+AND(EF$56&lt;'Summary&amp;Assumptions'!$J$31,EF$47&gt;=$FQ205,EF$47&lt;=$FR205)*(('Summary&amp;Assumptions'!$H$25*$C205)*(1+'Summary&amp;Assumptions'!$J$29)^(EF$46-1))</f>
        <v>0</v>
      </c>
      <c r="EB205" s="588">
        <f>AND(EG$55&gt;0,SUM($E205:EA205)&lt;'Summary&amp;Assumptions'!$G$32*$B205,$D205&gt;='Summary&amp;Assumptions'!$D$17,EG$47&gt;=$D205,EG$47&lt;=EDATE($D205,'Summary&amp;Assumptions'!$G$32))*$B205+AND(EG$56&lt;'Summary&amp;Assumptions'!$J$31,EG$47&gt;=$FO205,EG$47&lt;=$FP205)*(('Summary&amp;Assumptions'!$H$25*$C205)*(1+'Summary&amp;Assumptions'!$J$29)^(EG$46-1))+AND(EG$56&lt;'Summary&amp;Assumptions'!$J$31,EG$47&gt;=$FQ205,EG$47&lt;=$FR205)*(('Summary&amp;Assumptions'!$H$25*$C205)*(1+'Summary&amp;Assumptions'!$J$29)^(EG$46-1))</f>
        <v>0</v>
      </c>
      <c r="EC205" s="588">
        <f>AND(EH$55&gt;0,SUM($E205:EB205)&lt;'Summary&amp;Assumptions'!$G$32*$B205,$D205&gt;='Summary&amp;Assumptions'!$D$17,EH$47&gt;=$D205,EH$47&lt;=EDATE($D205,'Summary&amp;Assumptions'!$G$32))*$B205+AND(EH$56&lt;'Summary&amp;Assumptions'!$J$31,EH$47&gt;=$FO205,EH$47&lt;=$FP205)*(('Summary&amp;Assumptions'!$H$25*$C205)*(1+'Summary&amp;Assumptions'!$J$29)^(EH$46-1))+AND(EH$56&lt;'Summary&amp;Assumptions'!$J$31,EH$47&gt;=$FQ205,EH$47&lt;=$FR205)*(('Summary&amp;Assumptions'!$H$25*$C205)*(1+'Summary&amp;Assumptions'!$J$29)^(EH$46-1))</f>
        <v>0</v>
      </c>
      <c r="ED205" s="588">
        <f>AND(EI$55&gt;0,SUM($E205:EC205)&lt;'Summary&amp;Assumptions'!$G$32*$B205,$D205&gt;='Summary&amp;Assumptions'!$D$17,EI$47&gt;=$D205,EI$47&lt;=EDATE($D205,'Summary&amp;Assumptions'!$G$32))*$B205+AND(EI$56&lt;'Summary&amp;Assumptions'!$J$31,EI$47&gt;=$FO205,EI$47&lt;=$FP205)*(('Summary&amp;Assumptions'!$H$25*$C205)*(1+'Summary&amp;Assumptions'!$J$29)^(EI$46-1))+AND(EI$56&lt;'Summary&amp;Assumptions'!$J$31,EI$47&gt;=$FQ205,EI$47&lt;=$FR205)*(('Summary&amp;Assumptions'!$H$25*$C205)*(1+'Summary&amp;Assumptions'!$J$29)^(EI$46-1))</f>
        <v>0</v>
      </c>
      <c r="EE205" s="588">
        <f>AND(EJ$55&gt;0,SUM($E205:ED205)&lt;'Summary&amp;Assumptions'!$G$32*$B205,$D205&gt;='Summary&amp;Assumptions'!$D$17,EJ$47&gt;=$D205,EJ$47&lt;=EDATE($D205,'Summary&amp;Assumptions'!$G$32))*$B205+AND(EJ$56&lt;'Summary&amp;Assumptions'!$J$31,EJ$47&gt;=$FO205,EJ$47&lt;=$FP205)*(('Summary&amp;Assumptions'!$H$25*$C205)*(1+'Summary&amp;Assumptions'!$J$29)^(EJ$46-1))+AND(EJ$56&lt;'Summary&amp;Assumptions'!$J$31,EJ$47&gt;=$FQ205,EJ$47&lt;=$FR205)*(('Summary&amp;Assumptions'!$H$25*$C205)*(1+'Summary&amp;Assumptions'!$J$29)^(EJ$46-1))</f>
        <v>0</v>
      </c>
      <c r="EF205" s="588">
        <f>AND(EK$55&gt;0,SUM($E205:EE205)&lt;'Summary&amp;Assumptions'!$G$32*$B205,$D205&gt;='Summary&amp;Assumptions'!$D$17,EK$47&gt;=$D205,EK$47&lt;=EDATE($D205,'Summary&amp;Assumptions'!$G$32))*$B205+AND(EK$56&lt;'Summary&amp;Assumptions'!$J$31,EK$47&gt;=$FO205,EK$47&lt;=$FP205)*(('Summary&amp;Assumptions'!$H$25*$C205)*(1+'Summary&amp;Assumptions'!$J$29)^(EK$46-1))+AND(EK$56&lt;'Summary&amp;Assumptions'!$J$31,EK$47&gt;=$FQ205,EK$47&lt;=$FR205)*(('Summary&amp;Assumptions'!$H$25*$C205)*(1+'Summary&amp;Assumptions'!$J$29)^(EK$46-1))</f>
        <v>0</v>
      </c>
      <c r="EG205" s="588">
        <f>AND(EL$55&gt;0,SUM($E205:EF205)&lt;'Summary&amp;Assumptions'!$G$32*$B205,$D205&gt;='Summary&amp;Assumptions'!$D$17,EL$47&gt;=$D205,EL$47&lt;=EDATE($D205,'Summary&amp;Assumptions'!$G$32))*$B205+AND(EL$56&lt;'Summary&amp;Assumptions'!$J$31,EL$47&gt;=$FO205,EL$47&lt;=$FP205)*(('Summary&amp;Assumptions'!$H$25*$C205)*(1+'Summary&amp;Assumptions'!$J$29)^(EL$46-1))+AND(EL$56&lt;'Summary&amp;Assumptions'!$J$31,EL$47&gt;=$FQ205,EL$47&lt;=$FR205)*(('Summary&amp;Assumptions'!$H$25*$C205)*(1+'Summary&amp;Assumptions'!$J$29)^(EL$46-1))</f>
        <v>0</v>
      </c>
      <c r="EH205" s="588">
        <f>AND(EM$55&gt;0,SUM($E205:EG205)&lt;'Summary&amp;Assumptions'!$G$32*$B205,$D205&gt;='Summary&amp;Assumptions'!$D$17,EM$47&gt;=$D205,EM$47&lt;=EDATE($D205,'Summary&amp;Assumptions'!$G$32))*$B205+AND(EM$56&lt;'Summary&amp;Assumptions'!$J$31,EM$47&gt;=$FO205,EM$47&lt;=$FP205)*(('Summary&amp;Assumptions'!$H$25*$C205)*(1+'Summary&amp;Assumptions'!$J$29)^(EM$46-1))+AND(EM$56&lt;'Summary&amp;Assumptions'!$J$31,EM$47&gt;=$FQ205,EM$47&lt;=$FR205)*(('Summary&amp;Assumptions'!$H$25*$C205)*(1+'Summary&amp;Assumptions'!$J$29)^(EM$46-1))</f>
        <v>0</v>
      </c>
      <c r="EI205" s="588">
        <f>AND(EN$55&gt;0,SUM($E205:EH205)&lt;'Summary&amp;Assumptions'!$G$32*$B205,$D205&gt;='Summary&amp;Assumptions'!$D$17,EN$47&gt;=$D205,EN$47&lt;=EDATE($D205,'Summary&amp;Assumptions'!$G$32))*$B205+AND(EN$56&lt;'Summary&amp;Assumptions'!$J$31,EN$47&gt;=$FO205,EN$47&lt;=$FP205)*(('Summary&amp;Assumptions'!$H$25*$C205)*(1+'Summary&amp;Assumptions'!$J$29)^(EN$46-1))+AND(EN$56&lt;'Summary&amp;Assumptions'!$J$31,EN$47&gt;=$FQ205,EN$47&lt;=$FR205)*(('Summary&amp;Assumptions'!$H$25*$C205)*(1+'Summary&amp;Assumptions'!$J$29)^(EN$46-1))</f>
        <v>0</v>
      </c>
      <c r="EJ205" s="588">
        <f>AND(EO$55&gt;0,SUM($E205:EI205)&lt;'Summary&amp;Assumptions'!$G$32*$B205,$D205&gt;='Summary&amp;Assumptions'!$D$17,EO$47&gt;=$D205,EO$47&lt;=EDATE($D205,'Summary&amp;Assumptions'!$G$32))*$B205+AND(EO$56&lt;'Summary&amp;Assumptions'!$J$31,EO$47&gt;=$FO205,EO$47&lt;=$FP205)*(('Summary&amp;Assumptions'!$H$25*$C205)*(1+'Summary&amp;Assumptions'!$J$29)^(EO$46-1))+AND(EO$56&lt;'Summary&amp;Assumptions'!$J$31,EO$47&gt;=$FQ205,EO$47&lt;=$FR205)*(('Summary&amp;Assumptions'!$H$25*$C205)*(1+'Summary&amp;Assumptions'!$J$29)^(EO$46-1))</f>
        <v>0</v>
      </c>
      <c r="EK205" s="588">
        <f>AND(EP$55&gt;0,SUM($E205:EJ205)&lt;'Summary&amp;Assumptions'!$G$32*$B205,$D205&gt;='Summary&amp;Assumptions'!$D$17,EP$47&gt;=$D205,EP$47&lt;=EDATE($D205,'Summary&amp;Assumptions'!$G$32))*$B205+AND(EP$56&lt;'Summary&amp;Assumptions'!$J$31,EP$47&gt;=$FO205,EP$47&lt;=$FP205)*(('Summary&amp;Assumptions'!$H$25*$C205)*(1+'Summary&amp;Assumptions'!$J$29)^(EP$46-1))+AND(EP$56&lt;'Summary&amp;Assumptions'!$J$31,EP$47&gt;=$FQ205,EP$47&lt;=$FR205)*(('Summary&amp;Assumptions'!$H$25*$C205)*(1+'Summary&amp;Assumptions'!$J$29)^(EP$46-1))</f>
        <v>0</v>
      </c>
      <c r="EL205" s="588">
        <f>AND(EQ$55&gt;0,SUM($E205:EK205)&lt;'Summary&amp;Assumptions'!$G$32*$B205,$D205&gt;='Summary&amp;Assumptions'!$D$17,EQ$47&gt;=$D205,EQ$47&lt;=EDATE($D205,'Summary&amp;Assumptions'!$G$32))*$B205+AND(EQ$56&lt;'Summary&amp;Assumptions'!$J$31,EQ$47&gt;=$FO205,EQ$47&lt;=$FP205)*(('Summary&amp;Assumptions'!$H$25*$C205)*(1+'Summary&amp;Assumptions'!$J$29)^(EQ$46-1))+AND(EQ$56&lt;'Summary&amp;Assumptions'!$J$31,EQ$47&gt;=$FQ205,EQ$47&lt;=$FR205)*(('Summary&amp;Assumptions'!$H$25*$C205)*(1+'Summary&amp;Assumptions'!$J$29)^(EQ$46-1))</f>
        <v>0</v>
      </c>
      <c r="EM205" s="588">
        <f>AND(ER$55&gt;0,SUM($E205:EL205)&lt;'Summary&amp;Assumptions'!$G$32*$B205,$D205&gt;='Summary&amp;Assumptions'!$D$17,ER$47&gt;=$D205,ER$47&lt;=EDATE($D205,'Summary&amp;Assumptions'!$G$32))*$B205+AND(ER$56&lt;'Summary&amp;Assumptions'!$J$31,ER$47&gt;=$FO205,ER$47&lt;=$FP205)*(('Summary&amp;Assumptions'!$H$25*$C205)*(1+'Summary&amp;Assumptions'!$J$29)^(ER$46-1))+AND(ER$56&lt;'Summary&amp;Assumptions'!$J$31,ER$47&gt;=$FQ205,ER$47&lt;=$FR205)*(('Summary&amp;Assumptions'!$H$25*$C205)*(1+'Summary&amp;Assumptions'!$J$29)^(ER$46-1))</f>
        <v>0</v>
      </c>
      <c r="EN205" s="588">
        <f>AND(ES$55&gt;0,SUM($E205:EM205)&lt;'Summary&amp;Assumptions'!$G$32*$B205,$D205&gt;='Summary&amp;Assumptions'!$D$17,ES$47&gt;=$D205,ES$47&lt;=EDATE($D205,'Summary&amp;Assumptions'!$G$32))*$B205+AND(ES$56&lt;'Summary&amp;Assumptions'!$J$31,ES$47&gt;=$FO205,ES$47&lt;=$FP205)*(('Summary&amp;Assumptions'!$H$25*$C205)*(1+'Summary&amp;Assumptions'!$J$29)^(ES$46-1))+AND(ES$56&lt;'Summary&amp;Assumptions'!$J$31,ES$47&gt;=$FQ205,ES$47&lt;=$FR205)*(('Summary&amp;Assumptions'!$H$25*$C205)*(1+'Summary&amp;Assumptions'!$J$29)^(ES$46-1))</f>
        <v>0</v>
      </c>
      <c r="EO205" s="588">
        <f>AND(ET$55&gt;0,SUM($E205:EN205)&lt;'Summary&amp;Assumptions'!$G$32*$B205,$D205&gt;='Summary&amp;Assumptions'!$D$17,ET$47&gt;=$D205,ET$47&lt;=EDATE($D205,'Summary&amp;Assumptions'!$G$32))*$B205+AND(ET$56&lt;'Summary&amp;Assumptions'!$J$31,ET$47&gt;=$FO205,ET$47&lt;=$FP205)*(('Summary&amp;Assumptions'!$H$25*$C205)*(1+'Summary&amp;Assumptions'!$J$29)^(ET$46-1))+AND(ET$56&lt;'Summary&amp;Assumptions'!$J$31,ET$47&gt;=$FQ205,ET$47&lt;=$FR205)*(('Summary&amp;Assumptions'!$H$25*$C205)*(1+'Summary&amp;Assumptions'!$J$29)^(ET$46-1))</f>
        <v>0</v>
      </c>
      <c r="EP205" s="588">
        <f>AND(EU$55&gt;0,SUM($E205:EO205)&lt;'Summary&amp;Assumptions'!$G$32*$B205,$D205&gt;='Summary&amp;Assumptions'!$D$17,EU$47&gt;=$D205,EU$47&lt;=EDATE($D205,'Summary&amp;Assumptions'!$G$32))*$B205+AND(EU$56&lt;'Summary&amp;Assumptions'!$J$31,EU$47&gt;=$FO205,EU$47&lt;=$FP205)*(('Summary&amp;Assumptions'!$H$25*$C205)*(1+'Summary&amp;Assumptions'!$J$29)^(EU$46-1))+AND(EU$56&lt;'Summary&amp;Assumptions'!$J$31,EU$47&gt;=$FQ205,EU$47&lt;=$FR205)*(('Summary&amp;Assumptions'!$H$25*$C205)*(1+'Summary&amp;Assumptions'!$J$29)^(EU$46-1))</f>
        <v>0</v>
      </c>
      <c r="EQ205" s="588">
        <f>AND(EV$55&gt;0,SUM($E205:EP205)&lt;'Summary&amp;Assumptions'!$G$32*$B205,$D205&gt;='Summary&amp;Assumptions'!$D$17,EV$47&gt;=$D205,EV$47&lt;=EDATE($D205,'Summary&amp;Assumptions'!$G$32))*$B205+AND(EV$56&lt;'Summary&amp;Assumptions'!$J$31,EV$47&gt;=$FO205,EV$47&lt;=$FP205)*(('Summary&amp;Assumptions'!$H$25*$C205)*(1+'Summary&amp;Assumptions'!$J$29)^(EV$46-1))+AND(EV$56&lt;'Summary&amp;Assumptions'!$J$31,EV$47&gt;=$FQ205,EV$47&lt;=$FR205)*(('Summary&amp;Assumptions'!$H$25*$C205)*(1+'Summary&amp;Assumptions'!$J$29)^(EV$46-1))</f>
        <v>0</v>
      </c>
      <c r="ER205" s="588">
        <f>AND(EW$55&gt;0,SUM($E205:EQ205)&lt;'Summary&amp;Assumptions'!$G$32*$B205,$D205&gt;='Summary&amp;Assumptions'!$D$17,EW$47&gt;=$D205,EW$47&lt;=EDATE($D205,'Summary&amp;Assumptions'!$G$32))*$B205+AND(EW$56&lt;'Summary&amp;Assumptions'!$J$31,EW$47&gt;=$FO205,EW$47&lt;=$FP205)*(('Summary&amp;Assumptions'!$H$25*$C205)*(1+'Summary&amp;Assumptions'!$J$29)^(EW$46-1))+AND(EW$56&lt;'Summary&amp;Assumptions'!$J$31,EW$47&gt;=$FQ205,EW$47&lt;=$FR205)*(('Summary&amp;Assumptions'!$H$25*$C205)*(1+'Summary&amp;Assumptions'!$J$29)^(EW$46-1))</f>
        <v>0</v>
      </c>
      <c r="ES205" s="588">
        <f>AND(EX$55&gt;0,SUM($E205:ER205)&lt;'Summary&amp;Assumptions'!$G$32*$B205,$D205&gt;='Summary&amp;Assumptions'!$D$17,EX$47&gt;=$D205,EX$47&lt;=EDATE($D205,'Summary&amp;Assumptions'!$G$32))*$B205+AND(EX$56&lt;'Summary&amp;Assumptions'!$J$31,EX$47&gt;=$FO205,EX$47&lt;=$FP205)*(('Summary&amp;Assumptions'!$H$25*$C205)*(1+'Summary&amp;Assumptions'!$J$29)^(EX$46-1))+AND(EX$56&lt;'Summary&amp;Assumptions'!$J$31,EX$47&gt;=$FQ205,EX$47&lt;=$FR205)*(('Summary&amp;Assumptions'!$H$25*$C205)*(1+'Summary&amp;Assumptions'!$J$29)^(EX$46-1))</f>
        <v>0</v>
      </c>
      <c r="ET205" s="588">
        <f>AND(EY$55&gt;0,SUM($E205:ES205)&lt;'Summary&amp;Assumptions'!$G$32*$B205,$D205&gt;='Summary&amp;Assumptions'!$D$17,EY$47&gt;=$D205,EY$47&lt;=EDATE($D205,'Summary&amp;Assumptions'!$G$32))*$B205+AND(EY$56&lt;'Summary&amp;Assumptions'!$J$31,EY$47&gt;=$FO205,EY$47&lt;=$FP205)*(('Summary&amp;Assumptions'!$H$25*$C205)*(1+'Summary&amp;Assumptions'!$J$29)^(EY$46-1))+AND(EY$56&lt;'Summary&amp;Assumptions'!$J$31,EY$47&gt;=$FQ205,EY$47&lt;=$FR205)*(('Summary&amp;Assumptions'!$H$25*$C205)*(1+'Summary&amp;Assumptions'!$J$29)^(EY$46-1))</f>
        <v>0</v>
      </c>
      <c r="EU205" s="588">
        <f>AND(EZ$55&gt;0,SUM($E205:ET205)&lt;'Summary&amp;Assumptions'!$G$32*$B205,$D205&gt;='Summary&amp;Assumptions'!$D$17,EZ$47&gt;=$D205,EZ$47&lt;=EDATE($D205,'Summary&amp;Assumptions'!$G$32))*$B205+AND(EZ$56&lt;'Summary&amp;Assumptions'!$J$31,EZ$47&gt;=$FO205,EZ$47&lt;=$FP205)*(('Summary&amp;Assumptions'!$H$25*$C205)*(1+'Summary&amp;Assumptions'!$J$29)^(EZ$46-1))+AND(EZ$56&lt;'Summary&amp;Assumptions'!$J$31,EZ$47&gt;=$FQ205,EZ$47&lt;=$FR205)*(('Summary&amp;Assumptions'!$H$25*$C205)*(1+'Summary&amp;Assumptions'!$J$29)^(EZ$46-1))</f>
        <v>0</v>
      </c>
      <c r="EV205" s="588">
        <f>AND(FA$55&gt;0,SUM($E205:EU205)&lt;'Summary&amp;Assumptions'!$G$32*$B205,$D205&gt;='Summary&amp;Assumptions'!$D$17,FA$47&gt;=$D205,FA$47&lt;=EDATE($D205,'Summary&amp;Assumptions'!$G$32))*$B205+AND(FA$56&lt;'Summary&amp;Assumptions'!$J$31,FA$47&gt;=$FO205,FA$47&lt;=$FP205)*(('Summary&amp;Assumptions'!$H$25*$C205)*(1+'Summary&amp;Assumptions'!$J$29)^(FA$46-1))+AND(FA$56&lt;'Summary&amp;Assumptions'!$J$31,FA$47&gt;=$FQ205,FA$47&lt;=$FR205)*(('Summary&amp;Assumptions'!$H$25*$C205)*(1+'Summary&amp;Assumptions'!$J$29)^(FA$46-1))</f>
        <v>0</v>
      </c>
      <c r="EW205" s="588">
        <f>AND(FB$55&gt;0,SUM($E205:EV205)&lt;'Summary&amp;Assumptions'!$G$32*$B205,$D205&gt;='Summary&amp;Assumptions'!$D$17,FB$47&gt;=$D205,FB$47&lt;=EDATE($D205,'Summary&amp;Assumptions'!$G$32))*$B205+AND(FB$56&lt;'Summary&amp;Assumptions'!$J$31,FB$47&gt;=$FO205,FB$47&lt;=$FP205)*(('Summary&amp;Assumptions'!$H$25*$C205)*(1+'Summary&amp;Assumptions'!$J$29)^(FB$46-1))+AND(FB$56&lt;'Summary&amp;Assumptions'!$J$31,FB$47&gt;=$FQ205,FB$47&lt;=$FR205)*(('Summary&amp;Assumptions'!$H$25*$C205)*(1+'Summary&amp;Assumptions'!$J$29)^(FB$46-1))</f>
        <v>0</v>
      </c>
      <c r="EX205" s="588">
        <f>AND(FC$55&gt;0,SUM($E205:EW205)&lt;'Summary&amp;Assumptions'!$G$32*$B205,$D205&gt;='Summary&amp;Assumptions'!$D$17,FC$47&gt;=$D205,FC$47&lt;=EDATE($D205,'Summary&amp;Assumptions'!$G$32))*$B205+AND(FC$56&lt;'Summary&amp;Assumptions'!$J$31,FC$47&gt;=$FO205,FC$47&lt;=$FP205)*(('Summary&amp;Assumptions'!$H$25*$C205)*(1+'Summary&amp;Assumptions'!$J$29)^(FC$46-1))+AND(FC$56&lt;'Summary&amp;Assumptions'!$J$31,FC$47&gt;=$FQ205,FC$47&lt;=$FR205)*(('Summary&amp;Assumptions'!$H$25*$C205)*(1+'Summary&amp;Assumptions'!$J$29)^(FC$46-1))</f>
        <v>0</v>
      </c>
      <c r="EY205" s="588">
        <f>AND(FD$55&gt;0,SUM($E205:EX205)&lt;'Summary&amp;Assumptions'!$G$32*$B205,$D205&gt;='Summary&amp;Assumptions'!$D$17,FD$47&gt;=$D205,FD$47&lt;=EDATE($D205,'Summary&amp;Assumptions'!$G$32))*$B205+AND(FD$56&lt;'Summary&amp;Assumptions'!$J$31,FD$47&gt;=$FO205,FD$47&lt;=$FP205)*(('Summary&amp;Assumptions'!$H$25*$C205)*(1+'Summary&amp;Assumptions'!$J$29)^(FD$46-1))+AND(FD$56&lt;'Summary&amp;Assumptions'!$J$31,FD$47&gt;=$FQ205,FD$47&lt;=$FR205)*(('Summary&amp;Assumptions'!$H$25*$C205)*(1+'Summary&amp;Assumptions'!$J$29)^(FD$46-1))</f>
        <v>0</v>
      </c>
      <c r="EZ205" s="588">
        <f>AND(FE$55&gt;0,SUM($E205:EY205)&lt;'Summary&amp;Assumptions'!$G$32*$B205,$D205&gt;='Summary&amp;Assumptions'!$D$17,FE$47&gt;=$D205,FE$47&lt;=EDATE($D205,'Summary&amp;Assumptions'!$G$32))*$B205+AND(FE$56&lt;'Summary&amp;Assumptions'!$J$31,FE$47&gt;=$FO205,FE$47&lt;=$FP205)*(('Summary&amp;Assumptions'!$H$25*$C205)*(1+'Summary&amp;Assumptions'!$J$29)^(FE$46-1))+AND(FE$56&lt;'Summary&amp;Assumptions'!$J$31,FE$47&gt;=$FQ205,FE$47&lt;=$FR205)*(('Summary&amp;Assumptions'!$H$25*$C205)*(1+'Summary&amp;Assumptions'!$J$29)^(FE$46-1))</f>
        <v>0</v>
      </c>
      <c r="FA205" s="588">
        <f>AND(FF$55&gt;0,SUM($E205:EZ205)&lt;'Summary&amp;Assumptions'!$G$32*$B205,$D205&gt;='Summary&amp;Assumptions'!$D$17,FF$47&gt;=$D205,FF$47&lt;=EDATE($D205,'Summary&amp;Assumptions'!$G$32))*$B205+AND(FF$56&lt;'Summary&amp;Assumptions'!$J$31,FF$47&gt;=$FO205,FF$47&lt;=$FP205)*(('Summary&amp;Assumptions'!$H$25*$C205)*(1+'Summary&amp;Assumptions'!$J$29)^(FF$46-1))+AND(FF$56&lt;'Summary&amp;Assumptions'!$J$31,FF$47&gt;=$FQ205,FF$47&lt;=$FR205)*(('Summary&amp;Assumptions'!$H$25*$C205)*(1+'Summary&amp;Assumptions'!$J$29)^(FF$46-1))</f>
        <v>0</v>
      </c>
      <c r="FB205" s="588">
        <f>AND(FG$55&gt;0,SUM($E205:FA205)&lt;'Summary&amp;Assumptions'!$G$32*$B205,$D205&gt;='Summary&amp;Assumptions'!$D$17,FG$47&gt;=$D205,FG$47&lt;=EDATE($D205,'Summary&amp;Assumptions'!$G$32))*$B205+AND(FG$56&lt;'Summary&amp;Assumptions'!$J$31,FG$47&gt;=$FO205,FG$47&lt;=$FP205)*(('Summary&amp;Assumptions'!$H$25*$C205)*(1+'Summary&amp;Assumptions'!$J$29)^(FG$46-1))+AND(FG$56&lt;'Summary&amp;Assumptions'!$J$31,FG$47&gt;=$FQ205,FG$47&lt;=$FR205)*(('Summary&amp;Assumptions'!$H$25*$C205)*(1+'Summary&amp;Assumptions'!$J$29)^(FG$46-1))</f>
        <v>0</v>
      </c>
      <c r="FC205" s="588">
        <f>AND(FH$55&gt;0,SUM($E205:FB205)&lt;'Summary&amp;Assumptions'!$G$32*$B205,$D205&gt;='Summary&amp;Assumptions'!$D$17,FH$47&gt;=$D205,FH$47&lt;=EDATE($D205,'Summary&amp;Assumptions'!$G$32))*$B205+AND(FH$56&lt;'Summary&amp;Assumptions'!$J$31,FH$47&gt;=$FO205,FH$47&lt;=$FP205)*(('Summary&amp;Assumptions'!$H$25*$C205)*(1+'Summary&amp;Assumptions'!$J$29)^(FH$46-1))+AND(FH$56&lt;'Summary&amp;Assumptions'!$J$31,FH$47&gt;=$FQ205,FH$47&lt;=$FR205)*(('Summary&amp;Assumptions'!$H$25*$C205)*(1+'Summary&amp;Assumptions'!$J$29)^(FH$46-1))</f>
        <v>0</v>
      </c>
      <c r="FD205" s="588">
        <f>AND(FI$55&gt;0,SUM($E205:FC205)&lt;'Summary&amp;Assumptions'!$G$32*$B205,$D205&gt;='Summary&amp;Assumptions'!$D$17,FI$47&gt;=$D205,FI$47&lt;=EDATE($D205,'Summary&amp;Assumptions'!$G$32))*$B205+AND(FI$56&lt;'Summary&amp;Assumptions'!$J$31,FI$47&gt;=$FO205,FI$47&lt;=$FP205)*(('Summary&amp;Assumptions'!$H$25*$C205)*(1+'Summary&amp;Assumptions'!$J$29)^(FI$46-1))+AND(FI$56&lt;'Summary&amp;Assumptions'!$J$31,FI$47&gt;=$FQ205,FI$47&lt;=$FR205)*(('Summary&amp;Assumptions'!$H$25*$C205)*(1+'Summary&amp;Assumptions'!$J$29)^(FI$46-1))</f>
        <v>0</v>
      </c>
      <c r="FE205" s="588">
        <f>AND(FJ$55&gt;0,SUM($E205:FD205)&lt;'Summary&amp;Assumptions'!$G$32*$B205,$D205&gt;='Summary&amp;Assumptions'!$D$17,FJ$47&gt;=$D205,FJ$47&lt;=EDATE($D205,'Summary&amp;Assumptions'!$G$32))*$B205+AND(FJ$56&lt;'Summary&amp;Assumptions'!$J$31,FJ$47&gt;=$FO205,FJ$47&lt;=$FP205)*(('Summary&amp;Assumptions'!$H$25*$C205)*(1+'Summary&amp;Assumptions'!$J$29)^(FJ$46-1))+AND(FJ$56&lt;'Summary&amp;Assumptions'!$J$31,FJ$47&gt;=$FQ205,FJ$47&lt;=$FR205)*(('Summary&amp;Assumptions'!$H$25*$C205)*(1+'Summary&amp;Assumptions'!$J$29)^(FJ$46-1))</f>
        <v>0</v>
      </c>
      <c r="FF205" s="588">
        <f>AND(FK$55&gt;0,SUM($E205:FE205)&lt;'Summary&amp;Assumptions'!$G$32*$B205,$D205&gt;='Summary&amp;Assumptions'!$D$17,FK$47&gt;=$D205,FK$47&lt;=EDATE($D205,'Summary&amp;Assumptions'!$G$32))*$B205+AND(FK$56&lt;'Summary&amp;Assumptions'!$J$31,FK$47&gt;=$FO205,FK$47&lt;=$FP205)*(('Summary&amp;Assumptions'!$H$25*$C205)*(1+'Summary&amp;Assumptions'!$J$29)^(FK$46-1))+AND(FK$56&lt;'Summary&amp;Assumptions'!$J$31,FK$47&gt;=$FQ205,FK$47&lt;=$FR205)*(('Summary&amp;Assumptions'!$H$25*$C205)*(1+'Summary&amp;Assumptions'!$J$29)^(FK$46-1))</f>
        <v>0</v>
      </c>
      <c r="FG205" s="588">
        <f>AND(FL$55&gt;0,SUM($E205:FF205)&lt;'Summary&amp;Assumptions'!$G$32*$B205,$D205&gt;='Summary&amp;Assumptions'!$D$17,FL$47&gt;=$D205,FL$47&lt;=EDATE($D205,'Summary&amp;Assumptions'!$G$32))*$B205+AND(FL$56&lt;'Summary&amp;Assumptions'!$J$31,FL$47&gt;=$FO205,FL$47&lt;=$FP205)*(('Summary&amp;Assumptions'!$H$25*$C205)*(1+'Summary&amp;Assumptions'!$J$29)^(FL$46-1))+AND(FL$56&lt;'Summary&amp;Assumptions'!$J$31,FL$47&gt;=$FQ205,FL$47&lt;=$FR205)*(('Summary&amp;Assumptions'!$H$25*$C205)*(1+'Summary&amp;Assumptions'!$J$29)^(FL$46-1))</f>
        <v>0</v>
      </c>
      <c r="FH205" s="588">
        <f>AND(FM$55&gt;0,SUM($E205:FG205)&lt;'Summary&amp;Assumptions'!$G$32*$B205,$D205&gt;='Summary&amp;Assumptions'!$D$17,FM$47&gt;=$D205,FM$47&lt;=EDATE($D205,'Summary&amp;Assumptions'!$G$32))*$B205+AND(FM$56&lt;'Summary&amp;Assumptions'!$J$31,FM$47&gt;=$FO205,FM$47&lt;=$FP205)*(('Summary&amp;Assumptions'!$H$25*$C205)*(1+'Summary&amp;Assumptions'!$J$29)^(FM$46-1))+AND(FM$56&lt;'Summary&amp;Assumptions'!$J$31,FM$47&gt;=$FQ205,FM$47&lt;=$FR205)*(('Summary&amp;Assumptions'!$H$25*$C205)*(1+'Summary&amp;Assumptions'!$J$29)^(FM$46-1))</f>
        <v>0</v>
      </c>
      <c r="FI205" s="588">
        <f>AND(FN$55&gt;0,SUM($E205:FH205)&lt;'Summary&amp;Assumptions'!$G$32*$B205,$D205&gt;='Summary&amp;Assumptions'!$D$17,FN$47&gt;=$D205,FN$47&lt;=EDATE($D205,'Summary&amp;Assumptions'!$G$32))*$B205+AND(FN$56&lt;'Summary&amp;Assumptions'!$J$31,FN$47&gt;=$FO205,FN$47&lt;=$FP205)*(('Summary&amp;Assumptions'!$H$25*$C205)*(1+'Summary&amp;Assumptions'!$J$29)^(FN$46-1))+AND(FN$56&lt;'Summary&amp;Assumptions'!$J$31,FN$47&gt;=$FQ205,FN$47&lt;=$FR205)*(('Summary&amp;Assumptions'!$H$25*$C205)*(1+'Summary&amp;Assumptions'!$J$29)^(FN$46-1))</f>
        <v>0</v>
      </c>
      <c r="FJ205" s="588">
        <f>AND(FO$55&gt;0,SUM($E205:FI205)&lt;'Summary&amp;Assumptions'!$G$32*$B205,$D205&gt;='Summary&amp;Assumptions'!$D$17,FO$47&gt;=$D205,FO$47&lt;=EDATE($D205,'Summary&amp;Assumptions'!$G$32))*$B205+AND(FO$56&lt;'Summary&amp;Assumptions'!$J$31,FO$47&gt;=$FO205,FO$47&lt;=$FP205)*(('Summary&amp;Assumptions'!$H$25*$C205)*(1+'Summary&amp;Assumptions'!$J$29)^(FO$46-1))+AND(FO$56&lt;'Summary&amp;Assumptions'!$J$31,FO$47&gt;=$FQ205,FO$47&lt;=$FR205)*(('Summary&amp;Assumptions'!$H$25*$C205)*(1+'Summary&amp;Assumptions'!$J$29)^(FO$46-1))</f>
        <v>0</v>
      </c>
      <c r="FK205" s="588">
        <f>AND(FP$55&gt;0,SUM($E205:FJ205)&lt;'Summary&amp;Assumptions'!$G$32*$B205,$D205&gt;='Summary&amp;Assumptions'!$D$17,FP$47&gt;=$D205,FP$47&lt;=EDATE($D205,'Summary&amp;Assumptions'!$G$32))*$B205+AND(FP$56&lt;'Summary&amp;Assumptions'!$J$31,FP$47&gt;=$FO205,FP$47&lt;=$FP205)*(('Summary&amp;Assumptions'!$H$25*$C205)*(1+'Summary&amp;Assumptions'!$J$29)^(FP$46-1))+AND(FP$56&lt;'Summary&amp;Assumptions'!$J$31,FP$47&gt;=$FQ205,FP$47&lt;=$FR205)*(('Summary&amp;Assumptions'!$H$25*$C205)*(1+'Summary&amp;Assumptions'!$J$29)^(FP$46-1))</f>
        <v>0</v>
      </c>
      <c r="FL205" s="588">
        <f>AND(FQ$55&gt;0,SUM($E205:FK205)&lt;'Summary&amp;Assumptions'!$G$32*$B205,$D205&gt;='Summary&amp;Assumptions'!$D$17,FQ$47&gt;=$D205,FQ$47&lt;=EDATE($D205,'Summary&amp;Assumptions'!$G$32))*$B205+AND(FQ$56&lt;'Summary&amp;Assumptions'!$J$31,FQ$47&gt;=$FO205,FQ$47&lt;=$FP205)*(('Summary&amp;Assumptions'!$H$25*$C205)*(1+'Summary&amp;Assumptions'!$J$29)^(FQ$46-1))+AND(FQ$56&lt;'Summary&amp;Assumptions'!$J$31,FQ$47&gt;=$FQ205,FQ$47&lt;=$FR205)*(('Summary&amp;Assumptions'!$H$25*$C205)*(1+'Summary&amp;Assumptions'!$J$29)^(FQ$46-1))</f>
        <v>0</v>
      </c>
      <c r="FO205" s="576">
        <f>EDATE(D205,'Summary&amp;Assumptions'!$G$34)</f>
        <v>47027</v>
      </c>
      <c r="FP205" s="576">
        <f>EDATE(FO205,'Summary&amp;Assumptions'!$G$33-1)</f>
        <v>47058</v>
      </c>
      <c r="FQ205" s="576">
        <f>EDATE(FO205,'Summary&amp;Assumptions'!$G$34)</f>
        <v>47392</v>
      </c>
      <c r="FR205" s="576">
        <f>EDATE(FQ205,'Summary&amp;Assumptions'!$G$33-1)</f>
        <v>47423</v>
      </c>
    </row>
    <row r="206" spans="2:174" hidden="1" x14ac:dyDescent="0.2">
      <c r="B206" s="588">
        <v>0</v>
      </c>
      <c r="C206" s="193">
        <v>0</v>
      </c>
      <c r="D206" s="589">
        <v>46692</v>
      </c>
      <c r="F206" s="588">
        <f>AND(K$55&gt;0,SUM($E206:E206)&lt;'Summary&amp;Assumptions'!$G$32*$B206,$D206&gt;='Summary&amp;Assumptions'!$D$17,K$47&gt;=$D206,K$47&lt;=EDATE($D206,'Summary&amp;Assumptions'!$G$32))*$B206+AND(K$56&lt;'Summary&amp;Assumptions'!$J$31,K$47&gt;=$FO206,K$47&lt;=$FP206)*(('Summary&amp;Assumptions'!$H$25*$C206)*(1+'Summary&amp;Assumptions'!$J$29)^(K$46-1))+AND(K$56&lt;'Summary&amp;Assumptions'!$J$31,K$47&gt;=$FQ206,K$47&lt;=$FR206)*(('Summary&amp;Assumptions'!$H$25*$C206)*(1+'Summary&amp;Assumptions'!$J$29)^(K$46-1))</f>
        <v>0</v>
      </c>
      <c r="G206" s="588">
        <f>AND(L$55&gt;0,SUM($E206:F206)&lt;'Summary&amp;Assumptions'!$G$32*$B206,$D206&gt;='Summary&amp;Assumptions'!$D$17,L$47&gt;=$D206,L$47&lt;=EDATE($D206,'Summary&amp;Assumptions'!$G$32))*$B206+AND(L$56&lt;'Summary&amp;Assumptions'!$J$31,L$47&gt;=$FO206,L$47&lt;=$FP206)*(('Summary&amp;Assumptions'!$H$25*$C206)*(1+'Summary&amp;Assumptions'!$J$29)^(L$46-1))+AND(L$56&lt;'Summary&amp;Assumptions'!$J$31,L$47&gt;=$FQ206,L$47&lt;=$FR206)*(('Summary&amp;Assumptions'!$H$25*$C206)*(1+'Summary&amp;Assumptions'!$J$29)^(L$46-1))</f>
        <v>0</v>
      </c>
      <c r="H206" s="588">
        <f>AND(M$55&gt;0,SUM($E206:G206)&lt;'Summary&amp;Assumptions'!$G$32*$B206,$D206&gt;='Summary&amp;Assumptions'!$D$17,M$47&gt;=$D206,M$47&lt;=EDATE($D206,'Summary&amp;Assumptions'!$G$32))*$B206+AND(M$56&lt;'Summary&amp;Assumptions'!$J$31,M$47&gt;=$FO206,M$47&lt;=$FP206)*(('Summary&amp;Assumptions'!$H$25*$C206)*(1+'Summary&amp;Assumptions'!$J$29)^(M$46-1))+AND(M$56&lt;'Summary&amp;Assumptions'!$J$31,M$47&gt;=$FQ206,M$47&lt;=$FR206)*(('Summary&amp;Assumptions'!$H$25*$C206)*(1+'Summary&amp;Assumptions'!$J$29)^(M$46-1))</f>
        <v>0</v>
      </c>
      <c r="I206" s="588">
        <f>AND(N$55&gt;0,SUM($E206:H206)&lt;'Summary&amp;Assumptions'!$G$32*$B206,$D206&gt;='Summary&amp;Assumptions'!$D$17,N$47&gt;=$D206,N$47&lt;=EDATE($D206,'Summary&amp;Assumptions'!$G$32))*$B206+AND(N$56&lt;'Summary&amp;Assumptions'!$J$31,N$47&gt;=$FO206,N$47&lt;=$FP206)*(('Summary&amp;Assumptions'!$H$25*$C206)*(1+'Summary&amp;Assumptions'!$J$29)^(N$46-1))+AND(N$56&lt;'Summary&amp;Assumptions'!$J$31,N$47&gt;=$FQ206,N$47&lt;=$FR206)*(('Summary&amp;Assumptions'!$H$25*$C206)*(1+'Summary&amp;Assumptions'!$J$29)^(N$46-1))</f>
        <v>0</v>
      </c>
      <c r="J206" s="588">
        <f>AND(O$55&gt;0,SUM($E206:I206)&lt;'Summary&amp;Assumptions'!$G$32*$B206,$D206&gt;='Summary&amp;Assumptions'!$D$17,O$47&gt;=$D206,O$47&lt;=EDATE($D206,'Summary&amp;Assumptions'!$G$32))*$B206+AND(O$56&lt;'Summary&amp;Assumptions'!$J$31,O$47&gt;=$FO206,O$47&lt;=$FP206)*(('Summary&amp;Assumptions'!$H$25*$C206)*(1+'Summary&amp;Assumptions'!$J$29)^(O$46-1))+AND(O$56&lt;'Summary&amp;Assumptions'!$J$31,O$47&gt;=$FQ206,O$47&lt;=$FR206)*(('Summary&amp;Assumptions'!$H$25*$C206)*(1+'Summary&amp;Assumptions'!$J$29)^(O$46-1))</f>
        <v>0</v>
      </c>
      <c r="K206" s="588">
        <f>AND(P$55&gt;0,SUM($E206:J206)&lt;'Summary&amp;Assumptions'!$G$32*$B206,$D206&gt;='Summary&amp;Assumptions'!$D$17,P$47&gt;=$D206,P$47&lt;=EDATE($D206,'Summary&amp;Assumptions'!$G$32))*$B206+AND(P$56&lt;'Summary&amp;Assumptions'!$J$31,P$47&gt;=$FO206,P$47&lt;=$FP206)*(('Summary&amp;Assumptions'!$H$25*$C206)*(1+'Summary&amp;Assumptions'!$J$29)^(P$46-1))+AND(P$56&lt;'Summary&amp;Assumptions'!$J$31,P$47&gt;=$FQ206,P$47&lt;=$FR206)*(('Summary&amp;Assumptions'!$H$25*$C206)*(1+'Summary&amp;Assumptions'!$J$29)^(P$46-1))</f>
        <v>0</v>
      </c>
      <c r="L206" s="588">
        <f>AND(Q$55&gt;0,SUM($E206:K206)&lt;'Summary&amp;Assumptions'!$G$32*$B206,$D206&gt;='Summary&amp;Assumptions'!$D$17,Q$47&gt;=$D206,Q$47&lt;=EDATE($D206,'Summary&amp;Assumptions'!$G$32))*$B206+AND(Q$56&lt;'Summary&amp;Assumptions'!$J$31,Q$47&gt;=$FO206,Q$47&lt;=$FP206)*(('Summary&amp;Assumptions'!$H$25*$C206)*(1+'Summary&amp;Assumptions'!$J$29)^(Q$46-1))+AND(Q$56&lt;'Summary&amp;Assumptions'!$J$31,Q$47&gt;=$FQ206,Q$47&lt;=$FR206)*(('Summary&amp;Assumptions'!$H$25*$C206)*(1+'Summary&amp;Assumptions'!$J$29)^(Q$46-1))</f>
        <v>0</v>
      </c>
      <c r="M206" s="588">
        <f>AND(R$55&gt;0,SUM($E206:L206)&lt;'Summary&amp;Assumptions'!$G$32*$B206,$D206&gt;='Summary&amp;Assumptions'!$D$17,R$47&gt;=$D206,R$47&lt;=EDATE($D206,'Summary&amp;Assumptions'!$G$32))*$B206+AND(R$56&lt;'Summary&amp;Assumptions'!$J$31,R$47&gt;=$FO206,R$47&lt;=$FP206)*(('Summary&amp;Assumptions'!$H$25*$C206)*(1+'Summary&amp;Assumptions'!$J$29)^(R$46-1))+AND(R$56&lt;'Summary&amp;Assumptions'!$J$31,R$47&gt;=$FQ206,R$47&lt;=$FR206)*(('Summary&amp;Assumptions'!$H$25*$C206)*(1+'Summary&amp;Assumptions'!$J$29)^(R$46-1))</f>
        <v>0</v>
      </c>
      <c r="N206" s="588">
        <f>AND(S$55&gt;0,SUM($E206:M206)&lt;'Summary&amp;Assumptions'!$G$32*$B206,$D206&gt;='Summary&amp;Assumptions'!$D$17,S$47&gt;=$D206,S$47&lt;=EDATE($D206,'Summary&amp;Assumptions'!$G$32))*$B206+AND(S$56&lt;'Summary&amp;Assumptions'!$J$31,S$47&gt;=$FO206,S$47&lt;=$FP206)*(('Summary&amp;Assumptions'!$H$25*$C206)*(1+'Summary&amp;Assumptions'!$J$29)^(S$46-1))+AND(S$56&lt;'Summary&amp;Assumptions'!$J$31,S$47&gt;=$FQ206,S$47&lt;=$FR206)*(('Summary&amp;Assumptions'!$H$25*$C206)*(1+'Summary&amp;Assumptions'!$J$29)^(S$46-1))</f>
        <v>0</v>
      </c>
      <c r="O206" s="588">
        <f>AND(T$55&gt;0,SUM($E206:N206)&lt;'Summary&amp;Assumptions'!$G$32*$B206,$D206&gt;='Summary&amp;Assumptions'!$D$17,T$47&gt;=$D206,T$47&lt;=EDATE($D206,'Summary&amp;Assumptions'!$G$32))*$B206+AND(T$56&lt;'Summary&amp;Assumptions'!$J$31,T$47&gt;=$FO206,T$47&lt;=$FP206)*(('Summary&amp;Assumptions'!$H$25*$C206)*(1+'Summary&amp;Assumptions'!$J$29)^(T$46-1))+AND(T$56&lt;'Summary&amp;Assumptions'!$J$31,T$47&gt;=$FQ206,T$47&lt;=$FR206)*(('Summary&amp;Assumptions'!$H$25*$C206)*(1+'Summary&amp;Assumptions'!$J$29)^(T$46-1))</f>
        <v>0</v>
      </c>
      <c r="P206" s="588">
        <f>AND(U$55&gt;0,SUM($E206:O206)&lt;'Summary&amp;Assumptions'!$G$32*$B206,$D206&gt;='Summary&amp;Assumptions'!$D$17,U$47&gt;=$D206,U$47&lt;=EDATE($D206,'Summary&amp;Assumptions'!$G$32))*$B206+AND(U$56&lt;'Summary&amp;Assumptions'!$J$31,U$47&gt;=$FO206,U$47&lt;=$FP206)*(('Summary&amp;Assumptions'!$H$25*$C206)*(1+'Summary&amp;Assumptions'!$J$29)^(U$46-1))+AND(U$56&lt;'Summary&amp;Assumptions'!$J$31,U$47&gt;=$FQ206,U$47&lt;=$FR206)*(('Summary&amp;Assumptions'!$H$25*$C206)*(1+'Summary&amp;Assumptions'!$J$29)^(U$46-1))</f>
        <v>0</v>
      </c>
      <c r="Q206" s="588">
        <f>AND(V$55&gt;0,SUM($E206:P206)&lt;'Summary&amp;Assumptions'!$G$32*$B206,$D206&gt;='Summary&amp;Assumptions'!$D$17,V$47&gt;=$D206,V$47&lt;=EDATE($D206,'Summary&amp;Assumptions'!$G$32))*$B206+AND(V$56&lt;'Summary&amp;Assumptions'!$J$31,V$47&gt;=$FO206,V$47&lt;=$FP206)*(('Summary&amp;Assumptions'!$H$25*$C206)*(1+'Summary&amp;Assumptions'!$J$29)^(V$46-1))+AND(V$56&lt;'Summary&amp;Assumptions'!$J$31,V$47&gt;=$FQ206,V$47&lt;=$FR206)*(('Summary&amp;Assumptions'!$H$25*$C206)*(1+'Summary&amp;Assumptions'!$J$29)^(V$46-1))</f>
        <v>0</v>
      </c>
      <c r="R206" s="588">
        <f>AND(W$55&gt;0,SUM($E206:Q206)&lt;'Summary&amp;Assumptions'!$G$32*$B206,$D206&gt;='Summary&amp;Assumptions'!$D$17,W$47&gt;=$D206,W$47&lt;=EDATE($D206,'Summary&amp;Assumptions'!$G$32))*$B206+AND(W$56&lt;'Summary&amp;Assumptions'!$J$31,W$47&gt;=$FO206,W$47&lt;=$FP206)*(('Summary&amp;Assumptions'!$H$25*$C206)*(1+'Summary&amp;Assumptions'!$J$29)^(W$46-1))+AND(W$56&lt;'Summary&amp;Assumptions'!$J$31,W$47&gt;=$FQ206,W$47&lt;=$FR206)*(('Summary&amp;Assumptions'!$H$25*$C206)*(1+'Summary&amp;Assumptions'!$J$29)^(W$46-1))</f>
        <v>0</v>
      </c>
      <c r="S206" s="588">
        <f>AND(X$55&gt;0,SUM($E206:R206)&lt;'Summary&amp;Assumptions'!$G$32*$B206,$D206&gt;='Summary&amp;Assumptions'!$D$17,X$47&gt;=$D206,X$47&lt;=EDATE($D206,'Summary&amp;Assumptions'!$G$32))*$B206+AND(X$56&lt;'Summary&amp;Assumptions'!$J$31,X$47&gt;=$FO206,X$47&lt;=$FP206)*(('Summary&amp;Assumptions'!$H$25*$C206)*(1+'Summary&amp;Assumptions'!$J$29)^(X$46-1))+AND(X$56&lt;'Summary&amp;Assumptions'!$J$31,X$47&gt;=$FQ206,X$47&lt;=$FR206)*(('Summary&amp;Assumptions'!$H$25*$C206)*(1+'Summary&amp;Assumptions'!$J$29)^(X$46-1))</f>
        <v>0</v>
      </c>
      <c r="T206" s="588">
        <f>AND(Y$55&gt;0,SUM($E206:S206)&lt;'Summary&amp;Assumptions'!$G$32*$B206,$D206&gt;='Summary&amp;Assumptions'!$D$17,Y$47&gt;=$D206,Y$47&lt;=EDATE($D206,'Summary&amp;Assumptions'!$G$32))*$B206+AND(Y$56&lt;'Summary&amp;Assumptions'!$J$31,Y$47&gt;=$FO206,Y$47&lt;=$FP206)*(('Summary&amp;Assumptions'!$H$25*$C206)*(1+'Summary&amp;Assumptions'!$J$29)^(Y$46-1))+AND(Y$56&lt;'Summary&amp;Assumptions'!$J$31,Y$47&gt;=$FQ206,Y$47&lt;=$FR206)*(('Summary&amp;Assumptions'!$H$25*$C206)*(1+'Summary&amp;Assumptions'!$J$29)^(Y$46-1))</f>
        <v>0</v>
      </c>
      <c r="U206" s="588">
        <f>AND(Z$55&gt;0,SUM($E206:T206)&lt;'Summary&amp;Assumptions'!$G$32*$B206,$D206&gt;='Summary&amp;Assumptions'!$D$17,Z$47&gt;=$D206,Z$47&lt;=EDATE($D206,'Summary&amp;Assumptions'!$G$32))*$B206+AND(Z$56&lt;'Summary&amp;Assumptions'!$J$31,Z$47&gt;=$FO206,Z$47&lt;=$FP206)*(('Summary&amp;Assumptions'!$H$25*$C206)*(1+'Summary&amp;Assumptions'!$J$29)^(Z$46-1))+AND(Z$56&lt;'Summary&amp;Assumptions'!$J$31,Z$47&gt;=$FQ206,Z$47&lt;=$FR206)*(('Summary&amp;Assumptions'!$H$25*$C206)*(1+'Summary&amp;Assumptions'!$J$29)^(Z$46-1))</f>
        <v>0</v>
      </c>
      <c r="V206" s="588">
        <f>AND(AA$55&gt;0,SUM($E206:U206)&lt;'Summary&amp;Assumptions'!$G$32*$B206,$D206&gt;='Summary&amp;Assumptions'!$D$17,AA$47&gt;=$D206,AA$47&lt;=EDATE($D206,'Summary&amp;Assumptions'!$G$32))*$B206+AND(AA$56&lt;'Summary&amp;Assumptions'!$J$31,AA$47&gt;=$FO206,AA$47&lt;=$FP206)*(('Summary&amp;Assumptions'!$H$25*$C206)*(1+'Summary&amp;Assumptions'!$J$29)^(AA$46-1))+AND(AA$56&lt;'Summary&amp;Assumptions'!$J$31,AA$47&gt;=$FQ206,AA$47&lt;=$FR206)*(('Summary&amp;Assumptions'!$H$25*$C206)*(1+'Summary&amp;Assumptions'!$J$29)^(AA$46-1))</f>
        <v>0</v>
      </c>
      <c r="W206" s="588">
        <f>AND(AB$55&gt;0,SUM($E206:V206)&lt;'Summary&amp;Assumptions'!$G$32*$B206,$D206&gt;='Summary&amp;Assumptions'!$D$17,AB$47&gt;=$D206,AB$47&lt;=EDATE($D206,'Summary&amp;Assumptions'!$G$32))*$B206+AND(AB$56&lt;'Summary&amp;Assumptions'!$J$31,AB$47&gt;=$FO206,AB$47&lt;=$FP206)*(('Summary&amp;Assumptions'!$H$25*$C206)*(1+'Summary&amp;Assumptions'!$J$29)^(AB$46-1))+AND(AB$56&lt;'Summary&amp;Assumptions'!$J$31,AB$47&gt;=$FQ206,AB$47&lt;=$FR206)*(('Summary&amp;Assumptions'!$H$25*$C206)*(1+'Summary&amp;Assumptions'!$J$29)^(AB$46-1))</f>
        <v>0</v>
      </c>
      <c r="X206" s="588">
        <f>AND(AC$55&gt;0,SUM($E206:W206)&lt;'Summary&amp;Assumptions'!$G$32*$B206,$D206&gt;='Summary&amp;Assumptions'!$D$17,AC$47&gt;=$D206,AC$47&lt;=EDATE($D206,'Summary&amp;Assumptions'!$G$32))*$B206+AND(AC$56&lt;'Summary&amp;Assumptions'!$J$31,AC$47&gt;=$FO206,AC$47&lt;=$FP206)*(('Summary&amp;Assumptions'!$H$25*$C206)*(1+'Summary&amp;Assumptions'!$J$29)^(AC$46-1))+AND(AC$56&lt;'Summary&amp;Assumptions'!$J$31,AC$47&gt;=$FQ206,AC$47&lt;=$FR206)*(('Summary&amp;Assumptions'!$H$25*$C206)*(1+'Summary&amp;Assumptions'!$J$29)^(AC$46-1))</f>
        <v>0</v>
      </c>
      <c r="Y206" s="588">
        <f>AND(AD$55&gt;0,SUM($E206:X206)&lt;'Summary&amp;Assumptions'!$G$32*$B206,$D206&gt;='Summary&amp;Assumptions'!$D$17,AD$47&gt;=$D206,AD$47&lt;=EDATE($D206,'Summary&amp;Assumptions'!$G$32))*$B206+AND(AD$56&lt;'Summary&amp;Assumptions'!$J$31,AD$47&gt;=$FO206,AD$47&lt;=$FP206)*(('Summary&amp;Assumptions'!$H$25*$C206)*(1+'Summary&amp;Assumptions'!$J$29)^(AD$46-1))+AND(AD$56&lt;'Summary&amp;Assumptions'!$J$31,AD$47&gt;=$FQ206,AD$47&lt;=$FR206)*(('Summary&amp;Assumptions'!$H$25*$C206)*(1+'Summary&amp;Assumptions'!$J$29)^(AD$46-1))</f>
        <v>0</v>
      </c>
      <c r="Z206" s="588">
        <f>AND(AE$55&gt;0,SUM($E206:Y206)&lt;'Summary&amp;Assumptions'!$G$32*$B206,$D206&gt;='Summary&amp;Assumptions'!$D$17,AE$47&gt;=$D206,AE$47&lt;=EDATE($D206,'Summary&amp;Assumptions'!$G$32))*$B206+AND(AE$56&lt;'Summary&amp;Assumptions'!$J$31,AE$47&gt;=$FO206,AE$47&lt;=$FP206)*(('Summary&amp;Assumptions'!$H$25*$C206)*(1+'Summary&amp;Assumptions'!$J$29)^(AE$46-1))+AND(AE$56&lt;'Summary&amp;Assumptions'!$J$31,AE$47&gt;=$FQ206,AE$47&lt;=$FR206)*(('Summary&amp;Assumptions'!$H$25*$C206)*(1+'Summary&amp;Assumptions'!$J$29)^(AE$46-1))</f>
        <v>0</v>
      </c>
      <c r="AA206" s="588">
        <f>AND(AF$55&gt;0,SUM($E206:Z206)&lt;'Summary&amp;Assumptions'!$G$32*$B206,$D206&gt;='Summary&amp;Assumptions'!$D$17,AF$47&gt;=$D206,AF$47&lt;=EDATE($D206,'Summary&amp;Assumptions'!$G$32))*$B206+AND(AF$56&lt;'Summary&amp;Assumptions'!$J$31,AF$47&gt;=$FO206,AF$47&lt;=$FP206)*(('Summary&amp;Assumptions'!$H$25*$C206)*(1+'Summary&amp;Assumptions'!$J$29)^(AF$46-1))+AND(AF$56&lt;'Summary&amp;Assumptions'!$J$31,AF$47&gt;=$FQ206,AF$47&lt;=$FR206)*(('Summary&amp;Assumptions'!$H$25*$C206)*(1+'Summary&amp;Assumptions'!$J$29)^(AF$46-1))</f>
        <v>0</v>
      </c>
      <c r="AB206" s="588">
        <f>AND(AG$55&gt;0,SUM($E206:AA206)&lt;'Summary&amp;Assumptions'!$G$32*$B206,$D206&gt;='Summary&amp;Assumptions'!$D$17,AG$47&gt;=$D206,AG$47&lt;=EDATE($D206,'Summary&amp;Assumptions'!$G$32))*$B206+AND(AG$56&lt;'Summary&amp;Assumptions'!$J$31,AG$47&gt;=$FO206,AG$47&lt;=$FP206)*(('Summary&amp;Assumptions'!$H$25*$C206)*(1+'Summary&amp;Assumptions'!$J$29)^(AG$46-1))+AND(AG$56&lt;'Summary&amp;Assumptions'!$J$31,AG$47&gt;=$FQ206,AG$47&lt;=$FR206)*(('Summary&amp;Assumptions'!$H$25*$C206)*(1+'Summary&amp;Assumptions'!$J$29)^(AG$46-1))</f>
        <v>0</v>
      </c>
      <c r="AC206" s="588">
        <f>AND(AH$55&gt;0,SUM($E206:AB206)&lt;'Summary&amp;Assumptions'!$G$32*$B206,$D206&gt;='Summary&amp;Assumptions'!$D$17,AH$47&gt;=$D206,AH$47&lt;=EDATE($D206,'Summary&amp;Assumptions'!$G$32))*$B206+AND(AH$56&lt;'Summary&amp;Assumptions'!$J$31,AH$47&gt;=$FO206,AH$47&lt;=$FP206)*(('Summary&amp;Assumptions'!$H$25*$C206)*(1+'Summary&amp;Assumptions'!$J$29)^(AH$46-1))+AND(AH$56&lt;'Summary&amp;Assumptions'!$J$31,AH$47&gt;=$FQ206,AH$47&lt;=$FR206)*(('Summary&amp;Assumptions'!$H$25*$C206)*(1+'Summary&amp;Assumptions'!$J$29)^(AH$46-1))</f>
        <v>0</v>
      </c>
      <c r="AD206" s="588">
        <f>AND(AI$55&gt;0,SUM($E206:AC206)&lt;'Summary&amp;Assumptions'!$G$32*$B206,$D206&gt;='Summary&amp;Assumptions'!$D$17,AI$47&gt;=$D206,AI$47&lt;=EDATE($D206,'Summary&amp;Assumptions'!$G$32))*$B206+AND(AI$56&lt;'Summary&amp;Assumptions'!$J$31,AI$47&gt;=$FO206,AI$47&lt;=$FP206)*(('Summary&amp;Assumptions'!$H$25*$C206)*(1+'Summary&amp;Assumptions'!$J$29)^(AI$46-1))+AND(AI$56&lt;'Summary&amp;Assumptions'!$J$31,AI$47&gt;=$FQ206,AI$47&lt;=$FR206)*(('Summary&amp;Assumptions'!$H$25*$C206)*(1+'Summary&amp;Assumptions'!$J$29)^(AI$46-1))</f>
        <v>0</v>
      </c>
      <c r="AE206" s="588">
        <f>AND(AJ$55&gt;0,SUM($E206:AD206)&lt;'Summary&amp;Assumptions'!$G$32*$B206,$D206&gt;='Summary&amp;Assumptions'!$D$17,AJ$47&gt;=$D206,AJ$47&lt;=EDATE($D206,'Summary&amp;Assumptions'!$G$32))*$B206+AND(AJ$56&lt;'Summary&amp;Assumptions'!$J$31,AJ$47&gt;=$FO206,AJ$47&lt;=$FP206)*(('Summary&amp;Assumptions'!$H$25*$C206)*(1+'Summary&amp;Assumptions'!$J$29)^(AJ$46-1))+AND(AJ$56&lt;'Summary&amp;Assumptions'!$J$31,AJ$47&gt;=$FQ206,AJ$47&lt;=$FR206)*(('Summary&amp;Assumptions'!$H$25*$C206)*(1+'Summary&amp;Assumptions'!$J$29)^(AJ$46-1))</f>
        <v>0</v>
      </c>
      <c r="AF206" s="588">
        <f>AND(AK$55&gt;0,SUM($E206:AE206)&lt;'Summary&amp;Assumptions'!$G$32*$B206,$D206&gt;='Summary&amp;Assumptions'!$D$17,AK$47&gt;=$D206,AK$47&lt;=EDATE($D206,'Summary&amp;Assumptions'!$G$32))*$B206+AND(AK$56&lt;'Summary&amp;Assumptions'!$J$31,AK$47&gt;=$FO206,AK$47&lt;=$FP206)*(('Summary&amp;Assumptions'!$H$25*$C206)*(1+'Summary&amp;Assumptions'!$J$29)^(AK$46-1))+AND(AK$56&lt;'Summary&amp;Assumptions'!$J$31,AK$47&gt;=$FQ206,AK$47&lt;=$FR206)*(('Summary&amp;Assumptions'!$H$25*$C206)*(1+'Summary&amp;Assumptions'!$J$29)^(AK$46-1))</f>
        <v>0</v>
      </c>
      <c r="AG206" s="588">
        <f>AND(AL$55&gt;0,SUM($E206:AF206)&lt;'Summary&amp;Assumptions'!$G$32*$B206,$D206&gt;='Summary&amp;Assumptions'!$D$17,AL$47&gt;=$D206,AL$47&lt;=EDATE($D206,'Summary&amp;Assumptions'!$G$32))*$B206+AND(AL$56&lt;'Summary&amp;Assumptions'!$J$31,AL$47&gt;=$FO206,AL$47&lt;=$FP206)*(('Summary&amp;Assumptions'!$H$25*$C206)*(1+'Summary&amp;Assumptions'!$J$29)^(AL$46-1))+AND(AL$56&lt;'Summary&amp;Assumptions'!$J$31,AL$47&gt;=$FQ206,AL$47&lt;=$FR206)*(('Summary&amp;Assumptions'!$H$25*$C206)*(1+'Summary&amp;Assumptions'!$J$29)^(AL$46-1))</f>
        <v>0</v>
      </c>
      <c r="AH206" s="588">
        <f>AND(AM$55&gt;0,SUM($E206:AG206)&lt;'Summary&amp;Assumptions'!$G$32*$B206,$D206&gt;='Summary&amp;Assumptions'!$D$17,AM$47&gt;=$D206,AM$47&lt;=EDATE($D206,'Summary&amp;Assumptions'!$G$32))*$B206+AND(AM$56&lt;'Summary&amp;Assumptions'!$J$31,AM$47&gt;=$FO206,AM$47&lt;=$FP206)*(('Summary&amp;Assumptions'!$H$25*$C206)*(1+'Summary&amp;Assumptions'!$J$29)^(AM$46-1))+AND(AM$56&lt;'Summary&amp;Assumptions'!$J$31,AM$47&gt;=$FQ206,AM$47&lt;=$FR206)*(('Summary&amp;Assumptions'!$H$25*$C206)*(1+'Summary&amp;Assumptions'!$J$29)^(AM$46-1))</f>
        <v>0</v>
      </c>
      <c r="AI206" s="588">
        <f>AND(AN$55&gt;0,SUM($E206:AH206)&lt;'Summary&amp;Assumptions'!$G$32*$B206,$D206&gt;='Summary&amp;Assumptions'!$D$17,AN$47&gt;=$D206,AN$47&lt;=EDATE($D206,'Summary&amp;Assumptions'!$G$32))*$B206+AND(AN$56&lt;'Summary&amp;Assumptions'!$J$31,AN$47&gt;=$FO206,AN$47&lt;=$FP206)*(('Summary&amp;Assumptions'!$H$25*$C206)*(1+'Summary&amp;Assumptions'!$J$29)^(AN$46-1))+AND(AN$56&lt;'Summary&amp;Assumptions'!$J$31,AN$47&gt;=$FQ206,AN$47&lt;=$FR206)*(('Summary&amp;Assumptions'!$H$25*$C206)*(1+'Summary&amp;Assumptions'!$J$29)^(AN$46-1))</f>
        <v>0</v>
      </c>
      <c r="AJ206" s="588">
        <f>AND(AO$55&gt;0,SUM($E206:AI206)&lt;'Summary&amp;Assumptions'!$G$32*$B206,$D206&gt;='Summary&amp;Assumptions'!$D$17,AO$47&gt;=$D206,AO$47&lt;=EDATE($D206,'Summary&amp;Assumptions'!$G$32))*$B206+AND(AO$56&lt;'Summary&amp;Assumptions'!$J$31,AO$47&gt;=$FO206,AO$47&lt;=$FP206)*(('Summary&amp;Assumptions'!$H$25*$C206)*(1+'Summary&amp;Assumptions'!$J$29)^(AO$46-1))+AND(AO$56&lt;'Summary&amp;Assumptions'!$J$31,AO$47&gt;=$FQ206,AO$47&lt;=$FR206)*(('Summary&amp;Assumptions'!$H$25*$C206)*(1+'Summary&amp;Assumptions'!$J$29)^(AO$46-1))</f>
        <v>0</v>
      </c>
      <c r="AK206" s="588">
        <f>AND(AP$55&gt;0,SUM($E206:AJ206)&lt;'Summary&amp;Assumptions'!$G$32*$B206,$D206&gt;='Summary&amp;Assumptions'!$D$17,AP$47&gt;=$D206,AP$47&lt;=EDATE($D206,'Summary&amp;Assumptions'!$G$32))*$B206+AND(AP$56&lt;'Summary&amp;Assumptions'!$J$31,AP$47&gt;=$FO206,AP$47&lt;=$FP206)*(('Summary&amp;Assumptions'!$H$25*$C206)*(1+'Summary&amp;Assumptions'!$J$29)^(AP$46-1))+AND(AP$56&lt;'Summary&amp;Assumptions'!$J$31,AP$47&gt;=$FQ206,AP$47&lt;=$FR206)*(('Summary&amp;Assumptions'!$H$25*$C206)*(1+'Summary&amp;Assumptions'!$J$29)^(AP$46-1))</f>
        <v>0</v>
      </c>
      <c r="AL206" s="588">
        <f>AND(AQ$55&gt;0,SUM($E206:AK206)&lt;'Summary&amp;Assumptions'!$G$32*$B206,$D206&gt;='Summary&amp;Assumptions'!$D$17,AQ$47&gt;=$D206,AQ$47&lt;=EDATE($D206,'Summary&amp;Assumptions'!$G$32))*$B206+AND(AQ$56&lt;'Summary&amp;Assumptions'!$J$31,AQ$47&gt;=$FO206,AQ$47&lt;=$FP206)*(('Summary&amp;Assumptions'!$H$25*$C206)*(1+'Summary&amp;Assumptions'!$J$29)^(AQ$46-1))+AND(AQ$56&lt;'Summary&amp;Assumptions'!$J$31,AQ$47&gt;=$FQ206,AQ$47&lt;=$FR206)*(('Summary&amp;Assumptions'!$H$25*$C206)*(1+'Summary&amp;Assumptions'!$J$29)^(AQ$46-1))</f>
        <v>0</v>
      </c>
      <c r="AM206" s="588">
        <f>AND(AR$55&gt;0,SUM($E206:AL206)&lt;'Summary&amp;Assumptions'!$G$32*$B206,$D206&gt;='Summary&amp;Assumptions'!$D$17,AR$47&gt;=$D206,AR$47&lt;=EDATE($D206,'Summary&amp;Assumptions'!$G$32))*$B206+AND(AR$56&lt;'Summary&amp;Assumptions'!$J$31,AR$47&gt;=$FO206,AR$47&lt;=$FP206)*(('Summary&amp;Assumptions'!$H$25*$C206)*(1+'Summary&amp;Assumptions'!$J$29)^(AR$46-1))+AND(AR$56&lt;'Summary&amp;Assumptions'!$J$31,AR$47&gt;=$FQ206,AR$47&lt;=$FR206)*(('Summary&amp;Assumptions'!$H$25*$C206)*(1+'Summary&amp;Assumptions'!$J$29)^(AR$46-1))</f>
        <v>0</v>
      </c>
      <c r="AN206" s="588">
        <f>AND(AS$55&gt;0,SUM($E206:AM206)&lt;'Summary&amp;Assumptions'!$G$32*$B206,$D206&gt;='Summary&amp;Assumptions'!$D$17,AS$47&gt;=$D206,AS$47&lt;=EDATE($D206,'Summary&amp;Assumptions'!$G$32))*$B206+AND(AS$56&lt;'Summary&amp;Assumptions'!$J$31,AS$47&gt;=$FO206,AS$47&lt;=$FP206)*(('Summary&amp;Assumptions'!$H$25*$C206)*(1+'Summary&amp;Assumptions'!$J$29)^(AS$46-1))+AND(AS$56&lt;'Summary&amp;Assumptions'!$J$31,AS$47&gt;=$FQ206,AS$47&lt;=$FR206)*(('Summary&amp;Assumptions'!$H$25*$C206)*(1+'Summary&amp;Assumptions'!$J$29)^(AS$46-1))</f>
        <v>0</v>
      </c>
      <c r="AO206" s="588">
        <f>AND(AT$55&gt;0,SUM($E206:AN206)&lt;'Summary&amp;Assumptions'!$G$32*$B206,$D206&gt;='Summary&amp;Assumptions'!$D$17,AT$47&gt;=$D206,AT$47&lt;=EDATE($D206,'Summary&amp;Assumptions'!$G$32))*$B206+AND(AT$56&lt;'Summary&amp;Assumptions'!$J$31,AT$47&gt;=$FO206,AT$47&lt;=$FP206)*(('Summary&amp;Assumptions'!$H$25*$C206)*(1+'Summary&amp;Assumptions'!$J$29)^(AT$46-1))+AND(AT$56&lt;'Summary&amp;Assumptions'!$J$31,AT$47&gt;=$FQ206,AT$47&lt;=$FR206)*(('Summary&amp;Assumptions'!$H$25*$C206)*(1+'Summary&amp;Assumptions'!$J$29)^(AT$46-1))</f>
        <v>0</v>
      </c>
      <c r="AP206" s="588">
        <f>AND(AU$55&gt;0,SUM($E206:AO206)&lt;'Summary&amp;Assumptions'!$G$32*$B206,$D206&gt;='Summary&amp;Assumptions'!$D$17,AU$47&gt;=$D206,AU$47&lt;=EDATE($D206,'Summary&amp;Assumptions'!$G$32))*$B206+AND(AU$56&lt;'Summary&amp;Assumptions'!$J$31,AU$47&gt;=$FO206,AU$47&lt;=$FP206)*(('Summary&amp;Assumptions'!$H$25*$C206)*(1+'Summary&amp;Assumptions'!$J$29)^(AU$46-1))+AND(AU$56&lt;'Summary&amp;Assumptions'!$J$31,AU$47&gt;=$FQ206,AU$47&lt;=$FR206)*(('Summary&amp;Assumptions'!$H$25*$C206)*(1+'Summary&amp;Assumptions'!$J$29)^(AU$46-1))</f>
        <v>0</v>
      </c>
      <c r="AQ206" s="588">
        <f>AND(AV$55&gt;0,SUM($E206:AP206)&lt;'Summary&amp;Assumptions'!$G$32*$B206,$D206&gt;='Summary&amp;Assumptions'!$D$17,AV$47&gt;=$D206,AV$47&lt;=EDATE($D206,'Summary&amp;Assumptions'!$G$32))*$B206+AND(AV$56&lt;'Summary&amp;Assumptions'!$J$31,AV$47&gt;=$FO206,AV$47&lt;=$FP206)*(('Summary&amp;Assumptions'!$H$25*$C206)*(1+'Summary&amp;Assumptions'!$J$29)^(AV$46-1))+AND(AV$56&lt;'Summary&amp;Assumptions'!$J$31,AV$47&gt;=$FQ206,AV$47&lt;=$FR206)*(('Summary&amp;Assumptions'!$H$25*$C206)*(1+'Summary&amp;Assumptions'!$J$29)^(AV$46-1))</f>
        <v>0</v>
      </c>
      <c r="AR206" s="588">
        <f>AND(AW$55&gt;0,SUM($E206:AQ206)&lt;'Summary&amp;Assumptions'!$G$32*$B206,$D206&gt;='Summary&amp;Assumptions'!$D$17,AW$47&gt;=$D206,AW$47&lt;=EDATE($D206,'Summary&amp;Assumptions'!$G$32))*$B206+AND(AW$56&lt;'Summary&amp;Assumptions'!$J$31,AW$47&gt;=$FO206,AW$47&lt;=$FP206)*(('Summary&amp;Assumptions'!$H$25*$C206)*(1+'Summary&amp;Assumptions'!$J$29)^(AW$46-1))+AND(AW$56&lt;'Summary&amp;Assumptions'!$J$31,AW$47&gt;=$FQ206,AW$47&lt;=$FR206)*(('Summary&amp;Assumptions'!$H$25*$C206)*(1+'Summary&amp;Assumptions'!$J$29)^(AW$46-1))</f>
        <v>0</v>
      </c>
      <c r="AS206" s="588">
        <f>AND(AX$55&gt;0,SUM($E206:AR206)&lt;'Summary&amp;Assumptions'!$G$32*$B206,$D206&gt;='Summary&amp;Assumptions'!$D$17,AX$47&gt;=$D206,AX$47&lt;=EDATE($D206,'Summary&amp;Assumptions'!$G$32))*$B206+AND(AX$56&lt;'Summary&amp;Assumptions'!$J$31,AX$47&gt;=$FO206,AX$47&lt;=$FP206)*(('Summary&amp;Assumptions'!$H$25*$C206)*(1+'Summary&amp;Assumptions'!$J$29)^(AX$46-1))+AND(AX$56&lt;'Summary&amp;Assumptions'!$J$31,AX$47&gt;=$FQ206,AX$47&lt;=$FR206)*(('Summary&amp;Assumptions'!$H$25*$C206)*(1+'Summary&amp;Assumptions'!$J$29)^(AX$46-1))</f>
        <v>0</v>
      </c>
      <c r="AT206" s="588">
        <f>AND(AY$55&gt;0,SUM($E206:AS206)&lt;'Summary&amp;Assumptions'!$G$32*$B206,$D206&gt;='Summary&amp;Assumptions'!$D$17,AY$47&gt;=$D206,AY$47&lt;=EDATE($D206,'Summary&amp;Assumptions'!$G$32))*$B206+AND(AY$56&lt;'Summary&amp;Assumptions'!$J$31,AY$47&gt;=$FO206,AY$47&lt;=$FP206)*(('Summary&amp;Assumptions'!$H$25*$C206)*(1+'Summary&amp;Assumptions'!$J$29)^(AY$46-1))+AND(AY$56&lt;'Summary&amp;Assumptions'!$J$31,AY$47&gt;=$FQ206,AY$47&lt;=$FR206)*(('Summary&amp;Assumptions'!$H$25*$C206)*(1+'Summary&amp;Assumptions'!$J$29)^(AY$46-1))</f>
        <v>0</v>
      </c>
      <c r="AU206" s="588">
        <f>AND(AZ$55&gt;0,SUM($E206:AT206)&lt;'Summary&amp;Assumptions'!$G$32*$B206,$D206&gt;='Summary&amp;Assumptions'!$D$17,AZ$47&gt;=$D206,AZ$47&lt;=EDATE($D206,'Summary&amp;Assumptions'!$G$32))*$B206+AND(AZ$56&lt;'Summary&amp;Assumptions'!$J$31,AZ$47&gt;=$FO206,AZ$47&lt;=$FP206)*(('Summary&amp;Assumptions'!$H$25*$C206)*(1+'Summary&amp;Assumptions'!$J$29)^(AZ$46-1))+AND(AZ$56&lt;'Summary&amp;Assumptions'!$J$31,AZ$47&gt;=$FQ206,AZ$47&lt;=$FR206)*(('Summary&amp;Assumptions'!$H$25*$C206)*(1+'Summary&amp;Assumptions'!$J$29)^(AZ$46-1))</f>
        <v>0</v>
      </c>
      <c r="AV206" s="588">
        <f>AND(BA$55&gt;0,SUM($E206:AU206)&lt;'Summary&amp;Assumptions'!$G$32*$B206,$D206&gt;='Summary&amp;Assumptions'!$D$17,BA$47&gt;=$D206,BA$47&lt;=EDATE($D206,'Summary&amp;Assumptions'!$G$32))*$B206+AND(BA$56&lt;'Summary&amp;Assumptions'!$J$31,BA$47&gt;=$FO206,BA$47&lt;=$FP206)*(('Summary&amp;Assumptions'!$H$25*$C206)*(1+'Summary&amp;Assumptions'!$J$29)^(BA$46-1))+AND(BA$56&lt;'Summary&amp;Assumptions'!$J$31,BA$47&gt;=$FQ206,BA$47&lt;=$FR206)*(('Summary&amp;Assumptions'!$H$25*$C206)*(1+'Summary&amp;Assumptions'!$J$29)^(BA$46-1))</f>
        <v>0</v>
      </c>
      <c r="AW206" s="588">
        <f>AND(BB$55&gt;0,SUM($E206:AV206)&lt;'Summary&amp;Assumptions'!$G$32*$B206,$D206&gt;='Summary&amp;Assumptions'!$D$17,BB$47&gt;=$D206,BB$47&lt;=EDATE($D206,'Summary&amp;Assumptions'!$G$32))*$B206+AND(BB$56&lt;'Summary&amp;Assumptions'!$J$31,BB$47&gt;=$FO206,BB$47&lt;=$FP206)*(('Summary&amp;Assumptions'!$H$25*$C206)*(1+'Summary&amp;Assumptions'!$J$29)^(BB$46-1))+AND(BB$56&lt;'Summary&amp;Assumptions'!$J$31,BB$47&gt;=$FQ206,BB$47&lt;=$FR206)*(('Summary&amp;Assumptions'!$H$25*$C206)*(1+'Summary&amp;Assumptions'!$J$29)^(BB$46-1))</f>
        <v>0</v>
      </c>
      <c r="AX206" s="588">
        <f>AND(BC$55&gt;0,SUM($E206:AW206)&lt;'Summary&amp;Assumptions'!$G$32*$B206,$D206&gt;='Summary&amp;Assumptions'!$D$17,BC$47&gt;=$D206,BC$47&lt;=EDATE($D206,'Summary&amp;Assumptions'!$G$32))*$B206+AND(BC$56&lt;'Summary&amp;Assumptions'!$J$31,BC$47&gt;=$FO206,BC$47&lt;=$FP206)*(('Summary&amp;Assumptions'!$H$25*$C206)*(1+'Summary&amp;Assumptions'!$J$29)^(BC$46-1))+AND(BC$56&lt;'Summary&amp;Assumptions'!$J$31,BC$47&gt;=$FQ206,BC$47&lt;=$FR206)*(('Summary&amp;Assumptions'!$H$25*$C206)*(1+'Summary&amp;Assumptions'!$J$29)^(BC$46-1))</f>
        <v>0</v>
      </c>
      <c r="AY206" s="588">
        <f>AND(BD$55&gt;0,SUM($E206:AX206)&lt;'Summary&amp;Assumptions'!$G$32*$B206,$D206&gt;='Summary&amp;Assumptions'!$D$17,BD$47&gt;=$D206,BD$47&lt;=EDATE($D206,'Summary&amp;Assumptions'!$G$32))*$B206+AND(BD$56&lt;'Summary&amp;Assumptions'!$J$31,BD$47&gt;=$FO206,BD$47&lt;=$FP206)*(('Summary&amp;Assumptions'!$H$25*$C206)*(1+'Summary&amp;Assumptions'!$J$29)^(BD$46-1))+AND(BD$56&lt;'Summary&amp;Assumptions'!$J$31,BD$47&gt;=$FQ206,BD$47&lt;=$FR206)*(('Summary&amp;Assumptions'!$H$25*$C206)*(1+'Summary&amp;Assumptions'!$J$29)^(BD$46-1))</f>
        <v>0</v>
      </c>
      <c r="AZ206" s="588">
        <f>AND(BE$55&gt;0,SUM($E206:AY206)&lt;'Summary&amp;Assumptions'!$G$32*$B206,$D206&gt;='Summary&amp;Assumptions'!$D$17,BE$47&gt;=$D206,BE$47&lt;=EDATE($D206,'Summary&amp;Assumptions'!$G$32))*$B206+AND(BE$56&lt;'Summary&amp;Assumptions'!$J$31,BE$47&gt;=$FO206,BE$47&lt;=$FP206)*(('Summary&amp;Assumptions'!$H$25*$C206)*(1+'Summary&amp;Assumptions'!$J$29)^(BE$46-1))+AND(BE$56&lt;'Summary&amp;Assumptions'!$J$31,BE$47&gt;=$FQ206,BE$47&lt;=$FR206)*(('Summary&amp;Assumptions'!$H$25*$C206)*(1+'Summary&amp;Assumptions'!$J$29)^(BE$46-1))</f>
        <v>0</v>
      </c>
      <c r="BA206" s="588">
        <f>AND(BF$55&gt;0,SUM($E206:AZ206)&lt;'Summary&amp;Assumptions'!$G$32*$B206,$D206&gt;='Summary&amp;Assumptions'!$D$17,BF$47&gt;=$D206,BF$47&lt;=EDATE($D206,'Summary&amp;Assumptions'!$G$32))*$B206+AND(BF$56&lt;'Summary&amp;Assumptions'!$J$31,BF$47&gt;=$FO206,BF$47&lt;=$FP206)*(('Summary&amp;Assumptions'!$H$25*$C206)*(1+'Summary&amp;Assumptions'!$J$29)^(BF$46-1))+AND(BF$56&lt;'Summary&amp;Assumptions'!$J$31,BF$47&gt;=$FQ206,BF$47&lt;=$FR206)*(('Summary&amp;Assumptions'!$H$25*$C206)*(1+'Summary&amp;Assumptions'!$J$29)^(BF$46-1))</f>
        <v>0</v>
      </c>
      <c r="BB206" s="588">
        <f>AND(BG$55&gt;0,SUM($E206:BA206)&lt;'Summary&amp;Assumptions'!$G$32*$B206,$D206&gt;='Summary&amp;Assumptions'!$D$17,BG$47&gt;=$D206,BG$47&lt;=EDATE($D206,'Summary&amp;Assumptions'!$G$32))*$B206+AND(BG$56&lt;'Summary&amp;Assumptions'!$J$31,BG$47&gt;=$FO206,BG$47&lt;=$FP206)*(('Summary&amp;Assumptions'!$H$25*$C206)*(1+'Summary&amp;Assumptions'!$J$29)^(BG$46-1))+AND(BG$56&lt;'Summary&amp;Assumptions'!$J$31,BG$47&gt;=$FQ206,BG$47&lt;=$FR206)*(('Summary&amp;Assumptions'!$H$25*$C206)*(1+'Summary&amp;Assumptions'!$J$29)^(BG$46-1))</f>
        <v>0</v>
      </c>
      <c r="BC206" s="588">
        <f>AND(BH$55&gt;0,SUM($E206:BB206)&lt;'Summary&amp;Assumptions'!$G$32*$B206,$D206&gt;='Summary&amp;Assumptions'!$D$17,BH$47&gt;=$D206,BH$47&lt;=EDATE($D206,'Summary&amp;Assumptions'!$G$32))*$B206+AND(BH$56&lt;'Summary&amp;Assumptions'!$J$31,BH$47&gt;=$FO206,BH$47&lt;=$FP206)*(('Summary&amp;Assumptions'!$H$25*$C206)*(1+'Summary&amp;Assumptions'!$J$29)^(BH$46-1))+AND(BH$56&lt;'Summary&amp;Assumptions'!$J$31,BH$47&gt;=$FQ206,BH$47&lt;=$FR206)*(('Summary&amp;Assumptions'!$H$25*$C206)*(1+'Summary&amp;Assumptions'!$J$29)^(BH$46-1))</f>
        <v>0</v>
      </c>
      <c r="BD206" s="588">
        <f>AND(BI$55&gt;0,SUM($E206:BC206)&lt;'Summary&amp;Assumptions'!$G$32*$B206,$D206&gt;='Summary&amp;Assumptions'!$D$17,BI$47&gt;=$D206,BI$47&lt;=EDATE($D206,'Summary&amp;Assumptions'!$G$32))*$B206+AND(BI$56&lt;'Summary&amp;Assumptions'!$J$31,BI$47&gt;=$FO206,BI$47&lt;=$FP206)*(('Summary&amp;Assumptions'!$H$25*$C206)*(1+'Summary&amp;Assumptions'!$J$29)^(BI$46-1))+AND(BI$56&lt;'Summary&amp;Assumptions'!$J$31,BI$47&gt;=$FQ206,BI$47&lt;=$FR206)*(('Summary&amp;Assumptions'!$H$25*$C206)*(1+'Summary&amp;Assumptions'!$J$29)^(BI$46-1))</f>
        <v>0</v>
      </c>
      <c r="BE206" s="588">
        <f>AND(BJ$55&gt;0,SUM($E206:BD206)&lt;'Summary&amp;Assumptions'!$G$32*$B206,$D206&gt;='Summary&amp;Assumptions'!$D$17,BJ$47&gt;=$D206,BJ$47&lt;=EDATE($D206,'Summary&amp;Assumptions'!$G$32))*$B206+AND(BJ$56&lt;'Summary&amp;Assumptions'!$J$31,BJ$47&gt;=$FO206,BJ$47&lt;=$FP206)*(('Summary&amp;Assumptions'!$H$25*$C206)*(1+'Summary&amp;Assumptions'!$J$29)^(BJ$46-1))+AND(BJ$56&lt;'Summary&amp;Assumptions'!$J$31,BJ$47&gt;=$FQ206,BJ$47&lt;=$FR206)*(('Summary&amp;Assumptions'!$H$25*$C206)*(1+'Summary&amp;Assumptions'!$J$29)^(BJ$46-1))</f>
        <v>0</v>
      </c>
      <c r="BF206" s="588">
        <f>AND(BK$55&gt;0,SUM($E206:BE206)&lt;'Summary&amp;Assumptions'!$G$32*$B206,$D206&gt;='Summary&amp;Assumptions'!$D$17,BK$47&gt;=$D206,BK$47&lt;=EDATE($D206,'Summary&amp;Assumptions'!$G$32))*$B206+AND(BK$56&lt;'Summary&amp;Assumptions'!$J$31,BK$47&gt;=$FO206,BK$47&lt;=$FP206)*(('Summary&amp;Assumptions'!$H$25*$C206)*(1+'Summary&amp;Assumptions'!$J$29)^(BK$46-1))+AND(BK$56&lt;'Summary&amp;Assumptions'!$J$31,BK$47&gt;=$FQ206,BK$47&lt;=$FR206)*(('Summary&amp;Assumptions'!$H$25*$C206)*(1+'Summary&amp;Assumptions'!$J$29)^(BK$46-1))</f>
        <v>0</v>
      </c>
      <c r="BG206" s="588">
        <f>AND(BL$55&gt;0,SUM($E206:BF206)&lt;'Summary&amp;Assumptions'!$G$32*$B206,$D206&gt;='Summary&amp;Assumptions'!$D$17,BL$47&gt;=$D206,BL$47&lt;=EDATE($D206,'Summary&amp;Assumptions'!$G$32))*$B206+AND(BL$56&lt;'Summary&amp;Assumptions'!$J$31,BL$47&gt;=$FO206,BL$47&lt;=$FP206)*(('Summary&amp;Assumptions'!$H$25*$C206)*(1+'Summary&amp;Assumptions'!$J$29)^(BL$46-1))+AND(BL$56&lt;'Summary&amp;Assumptions'!$J$31,BL$47&gt;=$FQ206,BL$47&lt;=$FR206)*(('Summary&amp;Assumptions'!$H$25*$C206)*(1+'Summary&amp;Assumptions'!$J$29)^(BL$46-1))</f>
        <v>0</v>
      </c>
      <c r="BH206" s="588">
        <f>AND(BM$55&gt;0,SUM($E206:BG206)&lt;'Summary&amp;Assumptions'!$G$32*$B206,$D206&gt;='Summary&amp;Assumptions'!$D$17,BM$47&gt;=$D206,BM$47&lt;=EDATE($D206,'Summary&amp;Assumptions'!$G$32))*$B206+AND(BM$56&lt;'Summary&amp;Assumptions'!$J$31,BM$47&gt;=$FO206,BM$47&lt;=$FP206)*(('Summary&amp;Assumptions'!$H$25*$C206)*(1+'Summary&amp;Assumptions'!$J$29)^(BM$46-1))+AND(BM$56&lt;'Summary&amp;Assumptions'!$J$31,BM$47&gt;=$FQ206,BM$47&lt;=$FR206)*(('Summary&amp;Assumptions'!$H$25*$C206)*(1+'Summary&amp;Assumptions'!$J$29)^(BM$46-1))</f>
        <v>0</v>
      </c>
      <c r="BI206" s="588">
        <f>AND(BN$55&gt;0,SUM($E206:BH206)&lt;'Summary&amp;Assumptions'!$G$32*$B206,$D206&gt;='Summary&amp;Assumptions'!$D$17,BN$47&gt;=$D206,BN$47&lt;=EDATE($D206,'Summary&amp;Assumptions'!$G$32))*$B206+AND(BN$56&lt;'Summary&amp;Assumptions'!$J$31,BN$47&gt;=$FO206,BN$47&lt;=$FP206)*(('Summary&amp;Assumptions'!$H$25*$C206)*(1+'Summary&amp;Assumptions'!$J$29)^(BN$46-1))+AND(BN$56&lt;'Summary&amp;Assumptions'!$J$31,BN$47&gt;=$FQ206,BN$47&lt;=$FR206)*(('Summary&amp;Assumptions'!$H$25*$C206)*(1+'Summary&amp;Assumptions'!$J$29)^(BN$46-1))</f>
        <v>0</v>
      </c>
      <c r="BJ206" s="588">
        <f>AND(BO$55&gt;0,SUM($E206:BI206)&lt;'Summary&amp;Assumptions'!$G$32*$B206,$D206&gt;='Summary&amp;Assumptions'!$D$17,BO$47&gt;=$D206,BO$47&lt;=EDATE($D206,'Summary&amp;Assumptions'!$G$32))*$B206+AND(BO$56&lt;'Summary&amp;Assumptions'!$J$31,BO$47&gt;=$FO206,BO$47&lt;=$FP206)*(('Summary&amp;Assumptions'!$H$25*$C206)*(1+'Summary&amp;Assumptions'!$J$29)^(BO$46-1))+AND(BO$56&lt;'Summary&amp;Assumptions'!$J$31,BO$47&gt;=$FQ206,BO$47&lt;=$FR206)*(('Summary&amp;Assumptions'!$H$25*$C206)*(1+'Summary&amp;Assumptions'!$J$29)^(BO$46-1))</f>
        <v>0</v>
      </c>
      <c r="BK206" s="588">
        <f>AND(BP$55&gt;0,SUM($E206:BJ206)&lt;'Summary&amp;Assumptions'!$G$32*$B206,$D206&gt;='Summary&amp;Assumptions'!$D$17,BP$47&gt;=$D206,BP$47&lt;=EDATE($D206,'Summary&amp;Assumptions'!$G$32))*$B206+AND(BP$56&lt;'Summary&amp;Assumptions'!$J$31,BP$47&gt;=$FO206,BP$47&lt;=$FP206)*(('Summary&amp;Assumptions'!$H$25*$C206)*(1+'Summary&amp;Assumptions'!$J$29)^(BP$46-1))+AND(BP$56&lt;'Summary&amp;Assumptions'!$J$31,BP$47&gt;=$FQ206,BP$47&lt;=$FR206)*(('Summary&amp;Assumptions'!$H$25*$C206)*(1+'Summary&amp;Assumptions'!$J$29)^(BP$46-1))</f>
        <v>0</v>
      </c>
      <c r="BL206" s="588">
        <f>AND(BQ$55&gt;0,SUM($E206:BK206)&lt;'Summary&amp;Assumptions'!$G$32*$B206,$D206&gt;='Summary&amp;Assumptions'!$D$17,BQ$47&gt;=$D206,BQ$47&lt;=EDATE($D206,'Summary&amp;Assumptions'!$G$32))*$B206+AND(BQ$56&lt;'Summary&amp;Assumptions'!$J$31,BQ$47&gt;=$FO206,BQ$47&lt;=$FP206)*(('Summary&amp;Assumptions'!$H$25*$C206)*(1+'Summary&amp;Assumptions'!$J$29)^(BQ$46-1))+AND(BQ$56&lt;'Summary&amp;Assumptions'!$J$31,BQ$47&gt;=$FQ206,BQ$47&lt;=$FR206)*(('Summary&amp;Assumptions'!$H$25*$C206)*(1+'Summary&amp;Assumptions'!$J$29)^(BQ$46-1))</f>
        <v>0</v>
      </c>
      <c r="BM206" s="588">
        <f>AND(BR$55&gt;0,SUM($E206:BL206)&lt;'Summary&amp;Assumptions'!$G$32*$B206,$D206&gt;='Summary&amp;Assumptions'!$D$17,BR$47&gt;=$D206,BR$47&lt;=EDATE($D206,'Summary&amp;Assumptions'!$G$32))*$B206+AND(BR$56&lt;'Summary&amp;Assumptions'!$J$31,BR$47&gt;=$FO206,BR$47&lt;=$FP206)*(('Summary&amp;Assumptions'!$H$25*$C206)*(1+'Summary&amp;Assumptions'!$J$29)^(BR$46-1))+AND(BR$56&lt;'Summary&amp;Assumptions'!$J$31,BR$47&gt;=$FQ206,BR$47&lt;=$FR206)*(('Summary&amp;Assumptions'!$H$25*$C206)*(1+'Summary&amp;Assumptions'!$J$29)^(BR$46-1))</f>
        <v>0</v>
      </c>
      <c r="BN206" s="588">
        <f>AND(BS$55&gt;0,SUM($E206:BM206)&lt;'Summary&amp;Assumptions'!$G$32*$B206,$D206&gt;='Summary&amp;Assumptions'!$D$17,BS$47&gt;=$D206,BS$47&lt;=EDATE($D206,'Summary&amp;Assumptions'!$G$32))*$B206+AND(BS$56&lt;'Summary&amp;Assumptions'!$J$31,BS$47&gt;=$FO206,BS$47&lt;=$FP206)*(('Summary&amp;Assumptions'!$H$25*$C206)*(1+'Summary&amp;Assumptions'!$J$29)^(BS$46-1))+AND(BS$56&lt;'Summary&amp;Assumptions'!$J$31,BS$47&gt;=$FQ206,BS$47&lt;=$FR206)*(('Summary&amp;Assumptions'!$H$25*$C206)*(1+'Summary&amp;Assumptions'!$J$29)^(BS$46-1))</f>
        <v>0</v>
      </c>
      <c r="BO206" s="588">
        <f>AND(BT$55&gt;0,SUM($E206:BN206)&lt;'Summary&amp;Assumptions'!$G$32*$B206,$D206&gt;='Summary&amp;Assumptions'!$D$17,BT$47&gt;=$D206,BT$47&lt;=EDATE($D206,'Summary&amp;Assumptions'!$G$32))*$B206+AND(BT$56&lt;'Summary&amp;Assumptions'!$J$31,BT$47&gt;=$FO206,BT$47&lt;=$FP206)*(('Summary&amp;Assumptions'!$H$25*$C206)*(1+'Summary&amp;Assumptions'!$J$29)^(BT$46-1))+AND(BT$56&lt;'Summary&amp;Assumptions'!$J$31,BT$47&gt;=$FQ206,BT$47&lt;=$FR206)*(('Summary&amp;Assumptions'!$H$25*$C206)*(1+'Summary&amp;Assumptions'!$J$29)^(BT$46-1))</f>
        <v>0</v>
      </c>
      <c r="BP206" s="588">
        <f>AND(BU$55&gt;0,SUM($E206:BO206)&lt;'Summary&amp;Assumptions'!$G$32*$B206,$D206&gt;='Summary&amp;Assumptions'!$D$17,BU$47&gt;=$D206,BU$47&lt;=EDATE($D206,'Summary&amp;Assumptions'!$G$32))*$B206+AND(BU$56&lt;'Summary&amp;Assumptions'!$J$31,BU$47&gt;=$FO206,BU$47&lt;=$FP206)*(('Summary&amp;Assumptions'!$H$25*$C206)*(1+'Summary&amp;Assumptions'!$J$29)^(BU$46-1))+AND(BU$56&lt;'Summary&amp;Assumptions'!$J$31,BU$47&gt;=$FQ206,BU$47&lt;=$FR206)*(('Summary&amp;Assumptions'!$H$25*$C206)*(1+'Summary&amp;Assumptions'!$J$29)^(BU$46-1))</f>
        <v>0</v>
      </c>
      <c r="BQ206" s="588">
        <f>AND(BV$55&gt;0,SUM($E206:BP206)&lt;'Summary&amp;Assumptions'!$G$32*$B206,$D206&gt;='Summary&amp;Assumptions'!$D$17,BV$47&gt;=$D206,BV$47&lt;=EDATE($D206,'Summary&amp;Assumptions'!$G$32))*$B206+AND(BV$56&lt;'Summary&amp;Assumptions'!$J$31,BV$47&gt;=$FO206,BV$47&lt;=$FP206)*(('Summary&amp;Assumptions'!$H$25*$C206)*(1+'Summary&amp;Assumptions'!$J$29)^(BV$46-1))+AND(BV$56&lt;'Summary&amp;Assumptions'!$J$31,BV$47&gt;=$FQ206,BV$47&lt;=$FR206)*(('Summary&amp;Assumptions'!$H$25*$C206)*(1+'Summary&amp;Assumptions'!$J$29)^(BV$46-1))</f>
        <v>0</v>
      </c>
      <c r="BR206" s="588">
        <f>AND(BW$55&gt;0,SUM($E206:BQ206)&lt;'Summary&amp;Assumptions'!$G$32*$B206,$D206&gt;='Summary&amp;Assumptions'!$D$17,BW$47&gt;=$D206,BW$47&lt;=EDATE($D206,'Summary&amp;Assumptions'!$G$32))*$B206+AND(BW$56&lt;'Summary&amp;Assumptions'!$J$31,BW$47&gt;=$FO206,BW$47&lt;=$FP206)*(('Summary&amp;Assumptions'!$H$25*$C206)*(1+'Summary&amp;Assumptions'!$J$29)^(BW$46-1))+AND(BW$56&lt;'Summary&amp;Assumptions'!$J$31,BW$47&gt;=$FQ206,BW$47&lt;=$FR206)*(('Summary&amp;Assumptions'!$H$25*$C206)*(1+'Summary&amp;Assumptions'!$J$29)^(BW$46-1))</f>
        <v>0</v>
      </c>
      <c r="BS206" s="588">
        <f>AND(BX$55&gt;0,SUM($E206:BR206)&lt;'Summary&amp;Assumptions'!$G$32*$B206,$D206&gt;='Summary&amp;Assumptions'!$D$17,BX$47&gt;=$D206,BX$47&lt;=EDATE($D206,'Summary&amp;Assumptions'!$G$32))*$B206+AND(BX$56&lt;'Summary&amp;Assumptions'!$J$31,BX$47&gt;=$FO206,BX$47&lt;=$FP206)*(('Summary&amp;Assumptions'!$H$25*$C206)*(1+'Summary&amp;Assumptions'!$J$29)^(BX$46-1))+AND(BX$56&lt;'Summary&amp;Assumptions'!$J$31,BX$47&gt;=$FQ206,BX$47&lt;=$FR206)*(('Summary&amp;Assumptions'!$H$25*$C206)*(1+'Summary&amp;Assumptions'!$J$29)^(BX$46-1))</f>
        <v>0</v>
      </c>
      <c r="BT206" s="588">
        <f>AND(BY$55&gt;0,SUM($E206:BS206)&lt;'Summary&amp;Assumptions'!$G$32*$B206,$D206&gt;='Summary&amp;Assumptions'!$D$17,BY$47&gt;=$D206,BY$47&lt;=EDATE($D206,'Summary&amp;Assumptions'!$G$32))*$B206+AND(BY$56&lt;'Summary&amp;Assumptions'!$J$31,BY$47&gt;=$FO206,BY$47&lt;=$FP206)*(('Summary&amp;Assumptions'!$H$25*$C206)*(1+'Summary&amp;Assumptions'!$J$29)^(BY$46-1))+AND(BY$56&lt;'Summary&amp;Assumptions'!$J$31,BY$47&gt;=$FQ206,BY$47&lt;=$FR206)*(('Summary&amp;Assumptions'!$H$25*$C206)*(1+'Summary&amp;Assumptions'!$J$29)^(BY$46-1))</f>
        <v>0</v>
      </c>
      <c r="BU206" s="588">
        <f>AND(BZ$55&gt;0,SUM($E206:BT206)&lt;'Summary&amp;Assumptions'!$G$32*$B206,$D206&gt;='Summary&amp;Assumptions'!$D$17,BZ$47&gt;=$D206,BZ$47&lt;=EDATE($D206,'Summary&amp;Assumptions'!$G$32))*$B206+AND(BZ$56&lt;'Summary&amp;Assumptions'!$J$31,BZ$47&gt;=$FO206,BZ$47&lt;=$FP206)*(('Summary&amp;Assumptions'!$H$25*$C206)*(1+'Summary&amp;Assumptions'!$J$29)^(BZ$46-1))+AND(BZ$56&lt;'Summary&amp;Assumptions'!$J$31,BZ$47&gt;=$FQ206,BZ$47&lt;=$FR206)*(('Summary&amp;Assumptions'!$H$25*$C206)*(1+'Summary&amp;Assumptions'!$J$29)^(BZ$46-1))</f>
        <v>0</v>
      </c>
      <c r="BV206" s="588">
        <f>AND(CA$55&gt;0,SUM($E206:BU206)&lt;'Summary&amp;Assumptions'!$G$32*$B206,$D206&gt;='Summary&amp;Assumptions'!$D$17,CA$47&gt;=$D206,CA$47&lt;=EDATE($D206,'Summary&amp;Assumptions'!$G$32))*$B206+AND(CA$56&lt;'Summary&amp;Assumptions'!$J$31,CA$47&gt;=$FO206,CA$47&lt;=$FP206)*(('Summary&amp;Assumptions'!$H$25*$C206)*(1+'Summary&amp;Assumptions'!$J$29)^(CA$46-1))+AND(CA$56&lt;'Summary&amp;Assumptions'!$J$31,CA$47&gt;=$FQ206,CA$47&lt;=$FR206)*(('Summary&amp;Assumptions'!$H$25*$C206)*(1+'Summary&amp;Assumptions'!$J$29)^(CA$46-1))</f>
        <v>0</v>
      </c>
      <c r="BW206" s="588">
        <f>AND(CB$55&gt;0,SUM($E206:BV206)&lt;'Summary&amp;Assumptions'!$G$32*$B206,$D206&gt;='Summary&amp;Assumptions'!$D$17,CB$47&gt;=$D206,CB$47&lt;=EDATE($D206,'Summary&amp;Assumptions'!$G$32))*$B206+AND(CB$56&lt;'Summary&amp;Assumptions'!$J$31,CB$47&gt;=$FO206,CB$47&lt;=$FP206)*(('Summary&amp;Assumptions'!$H$25*$C206)*(1+'Summary&amp;Assumptions'!$J$29)^(CB$46-1))+AND(CB$56&lt;'Summary&amp;Assumptions'!$J$31,CB$47&gt;=$FQ206,CB$47&lt;=$FR206)*(('Summary&amp;Assumptions'!$H$25*$C206)*(1+'Summary&amp;Assumptions'!$J$29)^(CB$46-1))</f>
        <v>0</v>
      </c>
      <c r="BX206" s="588">
        <f>AND(CC$55&gt;0,SUM($E206:BW206)&lt;'Summary&amp;Assumptions'!$G$32*$B206,$D206&gt;='Summary&amp;Assumptions'!$D$17,CC$47&gt;=$D206,CC$47&lt;=EDATE($D206,'Summary&amp;Assumptions'!$G$32))*$B206+AND(CC$56&lt;'Summary&amp;Assumptions'!$J$31,CC$47&gt;=$FO206,CC$47&lt;=$FP206)*(('Summary&amp;Assumptions'!$H$25*$C206)*(1+'Summary&amp;Assumptions'!$J$29)^(CC$46-1))+AND(CC$56&lt;'Summary&amp;Assumptions'!$J$31,CC$47&gt;=$FQ206,CC$47&lt;=$FR206)*(('Summary&amp;Assumptions'!$H$25*$C206)*(1+'Summary&amp;Assumptions'!$J$29)^(CC$46-1))</f>
        <v>0</v>
      </c>
      <c r="BY206" s="588">
        <f>AND(CD$55&gt;0,SUM($E206:BX206)&lt;'Summary&amp;Assumptions'!$G$32*$B206,$D206&gt;='Summary&amp;Assumptions'!$D$17,CD$47&gt;=$D206,CD$47&lt;=EDATE($D206,'Summary&amp;Assumptions'!$G$32))*$B206+AND(CD$56&lt;'Summary&amp;Assumptions'!$J$31,CD$47&gt;=$FO206,CD$47&lt;=$FP206)*(('Summary&amp;Assumptions'!$H$25*$C206)*(1+'Summary&amp;Assumptions'!$J$29)^(CD$46-1))+AND(CD$56&lt;'Summary&amp;Assumptions'!$J$31,CD$47&gt;=$FQ206,CD$47&lt;=$FR206)*(('Summary&amp;Assumptions'!$H$25*$C206)*(1+'Summary&amp;Assumptions'!$J$29)^(CD$46-1))</f>
        <v>0</v>
      </c>
      <c r="BZ206" s="588">
        <f>AND(CE$55&gt;0,SUM($E206:BY206)&lt;'Summary&amp;Assumptions'!$G$32*$B206,$D206&gt;='Summary&amp;Assumptions'!$D$17,CE$47&gt;=$D206,CE$47&lt;=EDATE($D206,'Summary&amp;Assumptions'!$G$32))*$B206+AND(CE$56&lt;'Summary&amp;Assumptions'!$J$31,CE$47&gt;=$FO206,CE$47&lt;=$FP206)*(('Summary&amp;Assumptions'!$H$25*$C206)*(1+'Summary&amp;Assumptions'!$J$29)^(CE$46-1))+AND(CE$56&lt;'Summary&amp;Assumptions'!$J$31,CE$47&gt;=$FQ206,CE$47&lt;=$FR206)*(('Summary&amp;Assumptions'!$H$25*$C206)*(1+'Summary&amp;Assumptions'!$J$29)^(CE$46-1))</f>
        <v>0</v>
      </c>
      <c r="CA206" s="588">
        <f>AND(CF$55&gt;0,SUM($E206:BZ206)&lt;'Summary&amp;Assumptions'!$G$32*$B206,$D206&gt;='Summary&amp;Assumptions'!$D$17,CF$47&gt;=$D206,CF$47&lt;=EDATE($D206,'Summary&amp;Assumptions'!$G$32))*$B206+AND(CF$56&lt;'Summary&amp;Assumptions'!$J$31,CF$47&gt;=$FO206,CF$47&lt;=$FP206)*(('Summary&amp;Assumptions'!$H$25*$C206)*(1+'Summary&amp;Assumptions'!$J$29)^(CF$46-1))+AND(CF$56&lt;'Summary&amp;Assumptions'!$J$31,CF$47&gt;=$FQ206,CF$47&lt;=$FR206)*(('Summary&amp;Assumptions'!$H$25*$C206)*(1+'Summary&amp;Assumptions'!$J$29)^(CF$46-1))</f>
        <v>0</v>
      </c>
      <c r="CB206" s="588">
        <f>AND(CG$55&gt;0,SUM($E206:CA206)&lt;'Summary&amp;Assumptions'!$G$32*$B206,$D206&gt;='Summary&amp;Assumptions'!$D$17,CG$47&gt;=$D206,CG$47&lt;=EDATE($D206,'Summary&amp;Assumptions'!$G$32))*$B206+AND(CG$56&lt;'Summary&amp;Assumptions'!$J$31,CG$47&gt;=$FO206,CG$47&lt;=$FP206)*(('Summary&amp;Assumptions'!$H$25*$C206)*(1+'Summary&amp;Assumptions'!$J$29)^(CG$46-1))+AND(CG$56&lt;'Summary&amp;Assumptions'!$J$31,CG$47&gt;=$FQ206,CG$47&lt;=$FR206)*(('Summary&amp;Assumptions'!$H$25*$C206)*(1+'Summary&amp;Assumptions'!$J$29)^(CG$46-1))</f>
        <v>0</v>
      </c>
      <c r="CC206" s="588">
        <f>AND(CH$55&gt;0,SUM($E206:CB206)&lt;'Summary&amp;Assumptions'!$G$32*$B206,$D206&gt;='Summary&amp;Assumptions'!$D$17,CH$47&gt;=$D206,CH$47&lt;=EDATE($D206,'Summary&amp;Assumptions'!$G$32))*$B206+AND(CH$56&lt;'Summary&amp;Assumptions'!$J$31,CH$47&gt;=$FO206,CH$47&lt;=$FP206)*(('Summary&amp;Assumptions'!$H$25*$C206)*(1+'Summary&amp;Assumptions'!$J$29)^(CH$46-1))+AND(CH$56&lt;'Summary&amp;Assumptions'!$J$31,CH$47&gt;=$FQ206,CH$47&lt;=$FR206)*(('Summary&amp;Assumptions'!$H$25*$C206)*(1+'Summary&amp;Assumptions'!$J$29)^(CH$46-1))</f>
        <v>0</v>
      </c>
      <c r="CD206" s="588">
        <f>AND(CI$55&gt;0,SUM($E206:CC206)&lt;'Summary&amp;Assumptions'!$G$32*$B206,$D206&gt;='Summary&amp;Assumptions'!$D$17,CI$47&gt;=$D206,CI$47&lt;=EDATE($D206,'Summary&amp;Assumptions'!$G$32))*$B206+AND(CI$56&lt;'Summary&amp;Assumptions'!$J$31,CI$47&gt;=$FO206,CI$47&lt;=$FP206)*(('Summary&amp;Assumptions'!$H$25*$C206)*(1+'Summary&amp;Assumptions'!$J$29)^(CI$46-1))+AND(CI$56&lt;'Summary&amp;Assumptions'!$J$31,CI$47&gt;=$FQ206,CI$47&lt;=$FR206)*(('Summary&amp;Assumptions'!$H$25*$C206)*(1+'Summary&amp;Assumptions'!$J$29)^(CI$46-1))</f>
        <v>0</v>
      </c>
      <c r="CE206" s="588">
        <f>AND(CJ$55&gt;0,SUM($E206:CD206)&lt;'Summary&amp;Assumptions'!$G$32*$B206,$D206&gt;='Summary&amp;Assumptions'!$D$17,CJ$47&gt;=$D206,CJ$47&lt;=EDATE($D206,'Summary&amp;Assumptions'!$G$32))*$B206+AND(CJ$56&lt;'Summary&amp;Assumptions'!$J$31,CJ$47&gt;=$FO206,CJ$47&lt;=$FP206)*(('Summary&amp;Assumptions'!$H$25*$C206)*(1+'Summary&amp;Assumptions'!$J$29)^(CJ$46-1))+AND(CJ$56&lt;'Summary&amp;Assumptions'!$J$31,CJ$47&gt;=$FQ206,CJ$47&lt;=$FR206)*(('Summary&amp;Assumptions'!$H$25*$C206)*(1+'Summary&amp;Assumptions'!$J$29)^(CJ$46-1))</f>
        <v>0</v>
      </c>
      <c r="CF206" s="588">
        <f>AND(CK$55&gt;0,SUM($E206:CE206)&lt;'Summary&amp;Assumptions'!$G$32*$B206,$D206&gt;='Summary&amp;Assumptions'!$D$17,CK$47&gt;=$D206,CK$47&lt;=EDATE($D206,'Summary&amp;Assumptions'!$G$32))*$B206+AND(CK$56&lt;'Summary&amp;Assumptions'!$J$31,CK$47&gt;=$FO206,CK$47&lt;=$FP206)*(('Summary&amp;Assumptions'!$H$25*$C206)*(1+'Summary&amp;Assumptions'!$J$29)^(CK$46-1))+AND(CK$56&lt;'Summary&amp;Assumptions'!$J$31,CK$47&gt;=$FQ206,CK$47&lt;=$FR206)*(('Summary&amp;Assumptions'!$H$25*$C206)*(1+'Summary&amp;Assumptions'!$J$29)^(CK$46-1))</f>
        <v>0</v>
      </c>
      <c r="CG206" s="588">
        <f>AND(CL$55&gt;0,SUM($E206:CF206)&lt;'Summary&amp;Assumptions'!$G$32*$B206,$D206&gt;='Summary&amp;Assumptions'!$D$17,CL$47&gt;=$D206,CL$47&lt;=EDATE($D206,'Summary&amp;Assumptions'!$G$32))*$B206+AND(CL$56&lt;'Summary&amp;Assumptions'!$J$31,CL$47&gt;=$FO206,CL$47&lt;=$FP206)*(('Summary&amp;Assumptions'!$H$25*$C206)*(1+'Summary&amp;Assumptions'!$J$29)^(CL$46-1))+AND(CL$56&lt;'Summary&amp;Assumptions'!$J$31,CL$47&gt;=$FQ206,CL$47&lt;=$FR206)*(('Summary&amp;Assumptions'!$H$25*$C206)*(1+'Summary&amp;Assumptions'!$J$29)^(CL$46-1))</f>
        <v>0</v>
      </c>
      <c r="CH206" s="588">
        <f>AND(CM$55&gt;0,SUM($E206:CG206)&lt;'Summary&amp;Assumptions'!$G$32*$B206,$D206&gt;='Summary&amp;Assumptions'!$D$17,CM$47&gt;=$D206,CM$47&lt;=EDATE($D206,'Summary&amp;Assumptions'!$G$32))*$B206+AND(CM$56&lt;'Summary&amp;Assumptions'!$J$31,CM$47&gt;=$FO206,CM$47&lt;=$FP206)*(('Summary&amp;Assumptions'!$H$25*$C206)*(1+'Summary&amp;Assumptions'!$J$29)^(CM$46-1))+AND(CM$56&lt;'Summary&amp;Assumptions'!$J$31,CM$47&gt;=$FQ206,CM$47&lt;=$FR206)*(('Summary&amp;Assumptions'!$H$25*$C206)*(1+'Summary&amp;Assumptions'!$J$29)^(CM$46-1))</f>
        <v>0</v>
      </c>
      <c r="CI206" s="588">
        <f>AND(CN$55&gt;0,SUM($E206:CH206)&lt;'Summary&amp;Assumptions'!$G$32*$B206,$D206&gt;='Summary&amp;Assumptions'!$D$17,CN$47&gt;=$D206,CN$47&lt;=EDATE($D206,'Summary&amp;Assumptions'!$G$32))*$B206+AND(CN$56&lt;'Summary&amp;Assumptions'!$J$31,CN$47&gt;=$FO206,CN$47&lt;=$FP206)*(('Summary&amp;Assumptions'!$H$25*$C206)*(1+'Summary&amp;Assumptions'!$J$29)^(CN$46-1))+AND(CN$56&lt;'Summary&amp;Assumptions'!$J$31,CN$47&gt;=$FQ206,CN$47&lt;=$FR206)*(('Summary&amp;Assumptions'!$H$25*$C206)*(1+'Summary&amp;Assumptions'!$J$29)^(CN$46-1))</f>
        <v>0</v>
      </c>
      <c r="CJ206" s="588">
        <f>AND(CO$55&gt;0,SUM($E206:CI206)&lt;'Summary&amp;Assumptions'!$G$32*$B206,$D206&gt;='Summary&amp;Assumptions'!$D$17,CO$47&gt;=$D206,CO$47&lt;=EDATE($D206,'Summary&amp;Assumptions'!$G$32))*$B206+AND(CO$56&lt;'Summary&amp;Assumptions'!$J$31,CO$47&gt;=$FO206,CO$47&lt;=$FP206)*(('Summary&amp;Assumptions'!$H$25*$C206)*(1+'Summary&amp;Assumptions'!$J$29)^(CO$46-1))+AND(CO$56&lt;'Summary&amp;Assumptions'!$J$31,CO$47&gt;=$FQ206,CO$47&lt;=$FR206)*(('Summary&amp;Assumptions'!$H$25*$C206)*(1+'Summary&amp;Assumptions'!$J$29)^(CO$46-1))</f>
        <v>0</v>
      </c>
      <c r="CK206" s="588">
        <f>AND(CP$55&gt;0,SUM($E206:CJ206)&lt;'Summary&amp;Assumptions'!$G$32*$B206,$D206&gt;='Summary&amp;Assumptions'!$D$17,CP$47&gt;=$D206,CP$47&lt;=EDATE($D206,'Summary&amp;Assumptions'!$G$32))*$B206+AND(CP$56&lt;'Summary&amp;Assumptions'!$J$31,CP$47&gt;=$FO206,CP$47&lt;=$FP206)*(('Summary&amp;Assumptions'!$H$25*$C206)*(1+'Summary&amp;Assumptions'!$J$29)^(CP$46-1))+AND(CP$56&lt;'Summary&amp;Assumptions'!$J$31,CP$47&gt;=$FQ206,CP$47&lt;=$FR206)*(('Summary&amp;Assumptions'!$H$25*$C206)*(1+'Summary&amp;Assumptions'!$J$29)^(CP$46-1))</f>
        <v>0</v>
      </c>
      <c r="CL206" s="588">
        <f>AND(CQ$55&gt;0,SUM($E206:CK206)&lt;'Summary&amp;Assumptions'!$G$32*$B206,$D206&gt;='Summary&amp;Assumptions'!$D$17,CQ$47&gt;=$D206,CQ$47&lt;=EDATE($D206,'Summary&amp;Assumptions'!$G$32))*$B206+AND(CQ$56&lt;'Summary&amp;Assumptions'!$J$31,CQ$47&gt;=$FO206,CQ$47&lt;=$FP206)*(('Summary&amp;Assumptions'!$H$25*$C206)*(1+'Summary&amp;Assumptions'!$J$29)^(CQ$46-1))+AND(CQ$56&lt;'Summary&amp;Assumptions'!$J$31,CQ$47&gt;=$FQ206,CQ$47&lt;=$FR206)*(('Summary&amp;Assumptions'!$H$25*$C206)*(1+'Summary&amp;Assumptions'!$J$29)^(CQ$46-1))</f>
        <v>0</v>
      </c>
      <c r="CM206" s="588">
        <f>AND(CR$55&gt;0,SUM($E206:CL206)&lt;'Summary&amp;Assumptions'!$G$32*$B206,$D206&gt;='Summary&amp;Assumptions'!$D$17,CR$47&gt;=$D206,CR$47&lt;=EDATE($D206,'Summary&amp;Assumptions'!$G$32))*$B206+AND(CR$56&lt;'Summary&amp;Assumptions'!$J$31,CR$47&gt;=$FO206,CR$47&lt;=$FP206)*(('Summary&amp;Assumptions'!$H$25*$C206)*(1+'Summary&amp;Assumptions'!$J$29)^(CR$46-1))+AND(CR$56&lt;'Summary&amp;Assumptions'!$J$31,CR$47&gt;=$FQ206,CR$47&lt;=$FR206)*(('Summary&amp;Assumptions'!$H$25*$C206)*(1+'Summary&amp;Assumptions'!$J$29)^(CR$46-1))</f>
        <v>0</v>
      </c>
      <c r="CN206" s="588">
        <f>AND(CS$55&gt;0,SUM($E206:CM206)&lt;'Summary&amp;Assumptions'!$G$32*$B206,$D206&gt;='Summary&amp;Assumptions'!$D$17,CS$47&gt;=$D206,CS$47&lt;=EDATE($D206,'Summary&amp;Assumptions'!$G$32))*$B206+AND(CS$56&lt;'Summary&amp;Assumptions'!$J$31,CS$47&gt;=$FO206,CS$47&lt;=$FP206)*(('Summary&amp;Assumptions'!$H$25*$C206)*(1+'Summary&amp;Assumptions'!$J$29)^(CS$46-1))+AND(CS$56&lt;'Summary&amp;Assumptions'!$J$31,CS$47&gt;=$FQ206,CS$47&lt;=$FR206)*(('Summary&amp;Assumptions'!$H$25*$C206)*(1+'Summary&amp;Assumptions'!$J$29)^(CS$46-1))</f>
        <v>0</v>
      </c>
      <c r="CO206" s="588">
        <f>AND(CT$55&gt;0,SUM($E206:CN206)&lt;'Summary&amp;Assumptions'!$G$32*$B206,$D206&gt;='Summary&amp;Assumptions'!$D$17,CT$47&gt;=$D206,CT$47&lt;=EDATE($D206,'Summary&amp;Assumptions'!$G$32))*$B206+AND(CT$56&lt;'Summary&amp;Assumptions'!$J$31,CT$47&gt;=$FO206,CT$47&lt;=$FP206)*(('Summary&amp;Assumptions'!$H$25*$C206)*(1+'Summary&amp;Assumptions'!$J$29)^(CT$46-1))+AND(CT$56&lt;'Summary&amp;Assumptions'!$J$31,CT$47&gt;=$FQ206,CT$47&lt;=$FR206)*(('Summary&amp;Assumptions'!$H$25*$C206)*(1+'Summary&amp;Assumptions'!$J$29)^(CT$46-1))</f>
        <v>0</v>
      </c>
      <c r="CP206" s="588">
        <f>AND(CU$55&gt;0,SUM($E206:CO206)&lt;'Summary&amp;Assumptions'!$G$32*$B206,$D206&gt;='Summary&amp;Assumptions'!$D$17,CU$47&gt;=$D206,CU$47&lt;=EDATE($D206,'Summary&amp;Assumptions'!$G$32))*$B206+AND(CU$56&lt;'Summary&amp;Assumptions'!$J$31,CU$47&gt;=$FO206,CU$47&lt;=$FP206)*(('Summary&amp;Assumptions'!$H$25*$C206)*(1+'Summary&amp;Assumptions'!$J$29)^(CU$46-1))+AND(CU$56&lt;'Summary&amp;Assumptions'!$J$31,CU$47&gt;=$FQ206,CU$47&lt;=$FR206)*(('Summary&amp;Assumptions'!$H$25*$C206)*(1+'Summary&amp;Assumptions'!$J$29)^(CU$46-1))</f>
        <v>0</v>
      </c>
      <c r="CQ206" s="588">
        <f>AND(CV$55&gt;0,SUM($E206:CP206)&lt;'Summary&amp;Assumptions'!$G$32*$B206,$D206&gt;='Summary&amp;Assumptions'!$D$17,CV$47&gt;=$D206,CV$47&lt;=EDATE($D206,'Summary&amp;Assumptions'!$G$32))*$B206+AND(CV$56&lt;'Summary&amp;Assumptions'!$J$31,CV$47&gt;=$FO206,CV$47&lt;=$FP206)*(('Summary&amp;Assumptions'!$H$25*$C206)*(1+'Summary&amp;Assumptions'!$J$29)^(CV$46-1))+AND(CV$56&lt;'Summary&amp;Assumptions'!$J$31,CV$47&gt;=$FQ206,CV$47&lt;=$FR206)*(('Summary&amp;Assumptions'!$H$25*$C206)*(1+'Summary&amp;Assumptions'!$J$29)^(CV$46-1))</f>
        <v>0</v>
      </c>
      <c r="CR206" s="588">
        <f>AND(CW$55&gt;0,SUM($E206:CQ206)&lt;'Summary&amp;Assumptions'!$G$32*$B206,$D206&gt;='Summary&amp;Assumptions'!$D$17,CW$47&gt;=$D206,CW$47&lt;=EDATE($D206,'Summary&amp;Assumptions'!$G$32))*$B206+AND(CW$56&lt;'Summary&amp;Assumptions'!$J$31,CW$47&gt;=$FO206,CW$47&lt;=$FP206)*(('Summary&amp;Assumptions'!$H$25*$C206)*(1+'Summary&amp;Assumptions'!$J$29)^(CW$46-1))+AND(CW$56&lt;'Summary&amp;Assumptions'!$J$31,CW$47&gt;=$FQ206,CW$47&lt;=$FR206)*(('Summary&amp;Assumptions'!$H$25*$C206)*(1+'Summary&amp;Assumptions'!$J$29)^(CW$46-1))</f>
        <v>0</v>
      </c>
      <c r="CS206" s="588">
        <f>AND(CX$55&gt;0,SUM($E206:CR206)&lt;'Summary&amp;Assumptions'!$G$32*$B206,$D206&gt;='Summary&amp;Assumptions'!$D$17,CX$47&gt;=$D206,CX$47&lt;=EDATE($D206,'Summary&amp;Assumptions'!$G$32))*$B206+AND(CX$56&lt;'Summary&amp;Assumptions'!$J$31,CX$47&gt;=$FO206,CX$47&lt;=$FP206)*(('Summary&amp;Assumptions'!$H$25*$C206)*(1+'Summary&amp;Assumptions'!$J$29)^(CX$46-1))+AND(CX$56&lt;'Summary&amp;Assumptions'!$J$31,CX$47&gt;=$FQ206,CX$47&lt;=$FR206)*(('Summary&amp;Assumptions'!$H$25*$C206)*(1+'Summary&amp;Assumptions'!$J$29)^(CX$46-1))</f>
        <v>0</v>
      </c>
      <c r="CT206" s="588">
        <f>AND(CY$55&gt;0,SUM($E206:CS206)&lt;'Summary&amp;Assumptions'!$G$32*$B206,$D206&gt;='Summary&amp;Assumptions'!$D$17,CY$47&gt;=$D206,CY$47&lt;=EDATE($D206,'Summary&amp;Assumptions'!$G$32))*$B206+AND(CY$56&lt;'Summary&amp;Assumptions'!$J$31,CY$47&gt;=$FO206,CY$47&lt;=$FP206)*(('Summary&amp;Assumptions'!$H$25*$C206)*(1+'Summary&amp;Assumptions'!$J$29)^(CY$46-1))+AND(CY$56&lt;'Summary&amp;Assumptions'!$J$31,CY$47&gt;=$FQ206,CY$47&lt;=$FR206)*(('Summary&amp;Assumptions'!$H$25*$C206)*(1+'Summary&amp;Assumptions'!$J$29)^(CY$46-1))</f>
        <v>0</v>
      </c>
      <c r="CU206" s="588">
        <f>AND(CZ$55&gt;0,SUM($E206:CT206)&lt;'Summary&amp;Assumptions'!$G$32*$B206,$D206&gt;='Summary&amp;Assumptions'!$D$17,CZ$47&gt;=$D206,CZ$47&lt;=EDATE($D206,'Summary&amp;Assumptions'!$G$32))*$B206+AND(CZ$56&lt;'Summary&amp;Assumptions'!$J$31,CZ$47&gt;=$FO206,CZ$47&lt;=$FP206)*(('Summary&amp;Assumptions'!$H$25*$C206)*(1+'Summary&amp;Assumptions'!$J$29)^(CZ$46-1))+AND(CZ$56&lt;'Summary&amp;Assumptions'!$J$31,CZ$47&gt;=$FQ206,CZ$47&lt;=$FR206)*(('Summary&amp;Assumptions'!$H$25*$C206)*(1+'Summary&amp;Assumptions'!$J$29)^(CZ$46-1))</f>
        <v>0</v>
      </c>
      <c r="CV206" s="588">
        <f>AND(DA$55&gt;0,SUM($E206:CU206)&lt;'Summary&amp;Assumptions'!$G$32*$B206,$D206&gt;='Summary&amp;Assumptions'!$D$17,DA$47&gt;=$D206,DA$47&lt;=EDATE($D206,'Summary&amp;Assumptions'!$G$32))*$B206+AND(DA$56&lt;'Summary&amp;Assumptions'!$J$31,DA$47&gt;=$FO206,DA$47&lt;=$FP206)*(('Summary&amp;Assumptions'!$H$25*$C206)*(1+'Summary&amp;Assumptions'!$J$29)^(DA$46-1))+AND(DA$56&lt;'Summary&amp;Assumptions'!$J$31,DA$47&gt;=$FQ206,DA$47&lt;=$FR206)*(('Summary&amp;Assumptions'!$H$25*$C206)*(1+'Summary&amp;Assumptions'!$J$29)^(DA$46-1))</f>
        <v>0</v>
      </c>
      <c r="CW206" s="588">
        <f>AND(DB$55&gt;0,SUM($E206:CV206)&lt;'Summary&amp;Assumptions'!$G$32*$B206,$D206&gt;='Summary&amp;Assumptions'!$D$17,DB$47&gt;=$D206,DB$47&lt;=EDATE($D206,'Summary&amp;Assumptions'!$G$32))*$B206+AND(DB$56&lt;'Summary&amp;Assumptions'!$J$31,DB$47&gt;=$FO206,DB$47&lt;=$FP206)*(('Summary&amp;Assumptions'!$H$25*$C206)*(1+'Summary&amp;Assumptions'!$J$29)^(DB$46-1))+AND(DB$56&lt;'Summary&amp;Assumptions'!$J$31,DB$47&gt;=$FQ206,DB$47&lt;=$FR206)*(('Summary&amp;Assumptions'!$H$25*$C206)*(1+'Summary&amp;Assumptions'!$J$29)^(DB$46-1))</f>
        <v>0</v>
      </c>
      <c r="CX206" s="588">
        <f>AND(DC$55&gt;0,SUM($E206:CW206)&lt;'Summary&amp;Assumptions'!$G$32*$B206,$D206&gt;='Summary&amp;Assumptions'!$D$17,DC$47&gt;=$D206,DC$47&lt;=EDATE($D206,'Summary&amp;Assumptions'!$G$32))*$B206+AND(DC$56&lt;'Summary&amp;Assumptions'!$J$31,DC$47&gt;=$FO206,DC$47&lt;=$FP206)*(('Summary&amp;Assumptions'!$H$25*$C206)*(1+'Summary&amp;Assumptions'!$J$29)^(DC$46-1))+AND(DC$56&lt;'Summary&amp;Assumptions'!$J$31,DC$47&gt;=$FQ206,DC$47&lt;=$FR206)*(('Summary&amp;Assumptions'!$H$25*$C206)*(1+'Summary&amp;Assumptions'!$J$29)^(DC$46-1))</f>
        <v>0</v>
      </c>
      <c r="CY206" s="588">
        <f>AND(DD$55&gt;0,SUM($E206:CX206)&lt;'Summary&amp;Assumptions'!$G$32*$B206,$D206&gt;='Summary&amp;Assumptions'!$D$17,DD$47&gt;=$D206,DD$47&lt;=EDATE($D206,'Summary&amp;Assumptions'!$G$32))*$B206+AND(DD$56&lt;'Summary&amp;Assumptions'!$J$31,DD$47&gt;=$FO206,DD$47&lt;=$FP206)*(('Summary&amp;Assumptions'!$H$25*$C206)*(1+'Summary&amp;Assumptions'!$J$29)^(DD$46-1))+AND(DD$56&lt;'Summary&amp;Assumptions'!$J$31,DD$47&gt;=$FQ206,DD$47&lt;=$FR206)*(('Summary&amp;Assumptions'!$H$25*$C206)*(1+'Summary&amp;Assumptions'!$J$29)^(DD$46-1))</f>
        <v>0</v>
      </c>
      <c r="CZ206" s="588">
        <f>AND(DE$55&gt;0,SUM($E206:CY206)&lt;'Summary&amp;Assumptions'!$G$32*$B206,$D206&gt;='Summary&amp;Assumptions'!$D$17,DE$47&gt;=$D206,DE$47&lt;=EDATE($D206,'Summary&amp;Assumptions'!$G$32))*$B206+AND(DE$56&lt;'Summary&amp;Assumptions'!$J$31,DE$47&gt;=$FO206,DE$47&lt;=$FP206)*(('Summary&amp;Assumptions'!$H$25*$C206)*(1+'Summary&amp;Assumptions'!$J$29)^(DE$46-1))+AND(DE$56&lt;'Summary&amp;Assumptions'!$J$31,DE$47&gt;=$FQ206,DE$47&lt;=$FR206)*(('Summary&amp;Assumptions'!$H$25*$C206)*(1+'Summary&amp;Assumptions'!$J$29)^(DE$46-1))</f>
        <v>0</v>
      </c>
      <c r="DA206" s="588">
        <f>AND(DF$55&gt;0,SUM($E206:CZ206)&lt;'Summary&amp;Assumptions'!$G$32*$B206,$D206&gt;='Summary&amp;Assumptions'!$D$17,DF$47&gt;=$D206,DF$47&lt;=EDATE($D206,'Summary&amp;Assumptions'!$G$32))*$B206+AND(DF$56&lt;'Summary&amp;Assumptions'!$J$31,DF$47&gt;=$FO206,DF$47&lt;=$FP206)*(('Summary&amp;Assumptions'!$H$25*$C206)*(1+'Summary&amp;Assumptions'!$J$29)^(DF$46-1))+AND(DF$56&lt;'Summary&amp;Assumptions'!$J$31,DF$47&gt;=$FQ206,DF$47&lt;=$FR206)*(('Summary&amp;Assumptions'!$H$25*$C206)*(1+'Summary&amp;Assumptions'!$J$29)^(DF$46-1))</f>
        <v>0</v>
      </c>
      <c r="DB206" s="588">
        <f>AND(DG$55&gt;0,SUM($E206:DA206)&lt;'Summary&amp;Assumptions'!$G$32*$B206,$D206&gt;='Summary&amp;Assumptions'!$D$17,DG$47&gt;=$D206,DG$47&lt;=EDATE($D206,'Summary&amp;Assumptions'!$G$32))*$B206+AND(DG$56&lt;'Summary&amp;Assumptions'!$J$31,DG$47&gt;=$FO206,DG$47&lt;=$FP206)*(('Summary&amp;Assumptions'!$H$25*$C206)*(1+'Summary&amp;Assumptions'!$J$29)^(DG$46-1))+AND(DG$56&lt;'Summary&amp;Assumptions'!$J$31,DG$47&gt;=$FQ206,DG$47&lt;=$FR206)*(('Summary&amp;Assumptions'!$H$25*$C206)*(1+'Summary&amp;Assumptions'!$J$29)^(DG$46-1))</f>
        <v>0</v>
      </c>
      <c r="DC206" s="588">
        <f>AND(DH$55&gt;0,SUM($E206:DB206)&lt;'Summary&amp;Assumptions'!$G$32*$B206,$D206&gt;='Summary&amp;Assumptions'!$D$17,DH$47&gt;=$D206,DH$47&lt;=EDATE($D206,'Summary&amp;Assumptions'!$G$32))*$B206+AND(DH$56&lt;'Summary&amp;Assumptions'!$J$31,DH$47&gt;=$FO206,DH$47&lt;=$FP206)*(('Summary&amp;Assumptions'!$H$25*$C206)*(1+'Summary&amp;Assumptions'!$J$29)^(DH$46-1))+AND(DH$56&lt;'Summary&amp;Assumptions'!$J$31,DH$47&gt;=$FQ206,DH$47&lt;=$FR206)*(('Summary&amp;Assumptions'!$H$25*$C206)*(1+'Summary&amp;Assumptions'!$J$29)^(DH$46-1))</f>
        <v>0</v>
      </c>
      <c r="DD206" s="588">
        <f>AND(DI$55&gt;0,SUM($E206:DC206)&lt;'Summary&amp;Assumptions'!$G$32*$B206,$D206&gt;='Summary&amp;Assumptions'!$D$17,DI$47&gt;=$D206,DI$47&lt;=EDATE($D206,'Summary&amp;Assumptions'!$G$32))*$B206+AND(DI$56&lt;'Summary&amp;Assumptions'!$J$31,DI$47&gt;=$FO206,DI$47&lt;=$FP206)*(('Summary&amp;Assumptions'!$H$25*$C206)*(1+'Summary&amp;Assumptions'!$J$29)^(DI$46-1))+AND(DI$56&lt;'Summary&amp;Assumptions'!$J$31,DI$47&gt;=$FQ206,DI$47&lt;=$FR206)*(('Summary&amp;Assumptions'!$H$25*$C206)*(1+'Summary&amp;Assumptions'!$J$29)^(DI$46-1))</f>
        <v>0</v>
      </c>
      <c r="DE206" s="588">
        <f>AND(DJ$55&gt;0,SUM($E206:DD206)&lt;'Summary&amp;Assumptions'!$G$32*$B206,$D206&gt;='Summary&amp;Assumptions'!$D$17,DJ$47&gt;=$D206,DJ$47&lt;=EDATE($D206,'Summary&amp;Assumptions'!$G$32))*$B206+AND(DJ$56&lt;'Summary&amp;Assumptions'!$J$31,DJ$47&gt;=$FO206,DJ$47&lt;=$FP206)*(('Summary&amp;Assumptions'!$H$25*$C206)*(1+'Summary&amp;Assumptions'!$J$29)^(DJ$46-1))+AND(DJ$56&lt;'Summary&amp;Assumptions'!$J$31,DJ$47&gt;=$FQ206,DJ$47&lt;=$FR206)*(('Summary&amp;Assumptions'!$H$25*$C206)*(1+'Summary&amp;Assumptions'!$J$29)^(DJ$46-1))</f>
        <v>0</v>
      </c>
      <c r="DF206" s="588">
        <f>AND(DK$55&gt;0,SUM($E206:DE206)&lt;'Summary&amp;Assumptions'!$G$32*$B206,$D206&gt;='Summary&amp;Assumptions'!$D$17,DK$47&gt;=$D206,DK$47&lt;=EDATE($D206,'Summary&amp;Assumptions'!$G$32))*$B206+AND(DK$56&lt;'Summary&amp;Assumptions'!$J$31,DK$47&gt;=$FO206,DK$47&lt;=$FP206)*(('Summary&amp;Assumptions'!$H$25*$C206)*(1+'Summary&amp;Assumptions'!$J$29)^(DK$46-1))+AND(DK$56&lt;'Summary&amp;Assumptions'!$J$31,DK$47&gt;=$FQ206,DK$47&lt;=$FR206)*(('Summary&amp;Assumptions'!$H$25*$C206)*(1+'Summary&amp;Assumptions'!$J$29)^(DK$46-1))</f>
        <v>0</v>
      </c>
      <c r="DG206" s="588">
        <f>AND(DL$55&gt;0,SUM($E206:DF206)&lt;'Summary&amp;Assumptions'!$G$32*$B206,$D206&gt;='Summary&amp;Assumptions'!$D$17,DL$47&gt;=$D206,DL$47&lt;=EDATE($D206,'Summary&amp;Assumptions'!$G$32))*$B206+AND(DL$56&lt;'Summary&amp;Assumptions'!$J$31,DL$47&gt;=$FO206,DL$47&lt;=$FP206)*(('Summary&amp;Assumptions'!$H$25*$C206)*(1+'Summary&amp;Assumptions'!$J$29)^(DL$46-1))+AND(DL$56&lt;'Summary&amp;Assumptions'!$J$31,DL$47&gt;=$FQ206,DL$47&lt;=$FR206)*(('Summary&amp;Assumptions'!$H$25*$C206)*(1+'Summary&amp;Assumptions'!$J$29)^(DL$46-1))</f>
        <v>0</v>
      </c>
      <c r="DH206" s="588">
        <f>AND(DM$55&gt;0,SUM($E206:DG206)&lt;'Summary&amp;Assumptions'!$G$32*$B206,$D206&gt;='Summary&amp;Assumptions'!$D$17,DM$47&gt;=$D206,DM$47&lt;=EDATE($D206,'Summary&amp;Assumptions'!$G$32))*$B206+AND(DM$56&lt;'Summary&amp;Assumptions'!$J$31,DM$47&gt;=$FO206,DM$47&lt;=$FP206)*(('Summary&amp;Assumptions'!$H$25*$C206)*(1+'Summary&amp;Assumptions'!$J$29)^(DM$46-1))+AND(DM$56&lt;'Summary&amp;Assumptions'!$J$31,DM$47&gt;=$FQ206,DM$47&lt;=$FR206)*(('Summary&amp;Assumptions'!$H$25*$C206)*(1+'Summary&amp;Assumptions'!$J$29)^(DM$46-1))</f>
        <v>0</v>
      </c>
      <c r="DI206" s="588">
        <f>AND(DN$55&gt;0,SUM($E206:DH206)&lt;'Summary&amp;Assumptions'!$G$32*$B206,$D206&gt;='Summary&amp;Assumptions'!$D$17,DN$47&gt;=$D206,DN$47&lt;=EDATE($D206,'Summary&amp;Assumptions'!$G$32))*$B206+AND(DN$56&lt;'Summary&amp;Assumptions'!$J$31,DN$47&gt;=$FO206,DN$47&lt;=$FP206)*(('Summary&amp;Assumptions'!$H$25*$C206)*(1+'Summary&amp;Assumptions'!$J$29)^(DN$46-1))+AND(DN$56&lt;'Summary&amp;Assumptions'!$J$31,DN$47&gt;=$FQ206,DN$47&lt;=$FR206)*(('Summary&amp;Assumptions'!$H$25*$C206)*(1+'Summary&amp;Assumptions'!$J$29)^(DN$46-1))</f>
        <v>0</v>
      </c>
      <c r="DJ206" s="588">
        <f>AND(DO$55&gt;0,SUM($E206:DI206)&lt;'Summary&amp;Assumptions'!$G$32*$B206,$D206&gt;='Summary&amp;Assumptions'!$D$17,DO$47&gt;=$D206,DO$47&lt;=EDATE($D206,'Summary&amp;Assumptions'!$G$32))*$B206+AND(DO$56&lt;'Summary&amp;Assumptions'!$J$31,DO$47&gt;=$FO206,DO$47&lt;=$FP206)*(('Summary&amp;Assumptions'!$H$25*$C206)*(1+'Summary&amp;Assumptions'!$J$29)^(DO$46-1))+AND(DO$56&lt;'Summary&amp;Assumptions'!$J$31,DO$47&gt;=$FQ206,DO$47&lt;=$FR206)*(('Summary&amp;Assumptions'!$H$25*$C206)*(1+'Summary&amp;Assumptions'!$J$29)^(DO$46-1))</f>
        <v>0</v>
      </c>
      <c r="DK206" s="588">
        <f>AND(DP$55&gt;0,SUM($E206:DJ206)&lt;'Summary&amp;Assumptions'!$G$32*$B206,$D206&gt;='Summary&amp;Assumptions'!$D$17,DP$47&gt;=$D206,DP$47&lt;=EDATE($D206,'Summary&amp;Assumptions'!$G$32))*$B206+AND(DP$56&lt;'Summary&amp;Assumptions'!$J$31,DP$47&gt;=$FO206,DP$47&lt;=$FP206)*(('Summary&amp;Assumptions'!$H$25*$C206)*(1+'Summary&amp;Assumptions'!$J$29)^(DP$46-1))+AND(DP$56&lt;'Summary&amp;Assumptions'!$J$31,DP$47&gt;=$FQ206,DP$47&lt;=$FR206)*(('Summary&amp;Assumptions'!$H$25*$C206)*(1+'Summary&amp;Assumptions'!$J$29)^(DP$46-1))</f>
        <v>0</v>
      </c>
      <c r="DL206" s="588">
        <f>AND(DQ$55&gt;0,SUM($E206:DK206)&lt;'Summary&amp;Assumptions'!$G$32*$B206,$D206&gt;='Summary&amp;Assumptions'!$D$17,DQ$47&gt;=$D206,DQ$47&lt;=EDATE($D206,'Summary&amp;Assumptions'!$G$32))*$B206+AND(DQ$56&lt;'Summary&amp;Assumptions'!$J$31,DQ$47&gt;=$FO206,DQ$47&lt;=$FP206)*(('Summary&amp;Assumptions'!$H$25*$C206)*(1+'Summary&amp;Assumptions'!$J$29)^(DQ$46-1))+AND(DQ$56&lt;'Summary&amp;Assumptions'!$J$31,DQ$47&gt;=$FQ206,DQ$47&lt;=$FR206)*(('Summary&amp;Assumptions'!$H$25*$C206)*(1+'Summary&amp;Assumptions'!$J$29)^(DQ$46-1))</f>
        <v>0</v>
      </c>
      <c r="DM206" s="588">
        <f>AND(DR$55&gt;0,SUM($E206:DL206)&lt;'Summary&amp;Assumptions'!$G$32*$B206,$D206&gt;='Summary&amp;Assumptions'!$D$17,DR$47&gt;=$D206,DR$47&lt;=EDATE($D206,'Summary&amp;Assumptions'!$G$32))*$B206+AND(DR$56&lt;'Summary&amp;Assumptions'!$J$31,DR$47&gt;=$FO206,DR$47&lt;=$FP206)*(('Summary&amp;Assumptions'!$H$25*$C206)*(1+'Summary&amp;Assumptions'!$J$29)^(DR$46-1))+AND(DR$56&lt;'Summary&amp;Assumptions'!$J$31,DR$47&gt;=$FQ206,DR$47&lt;=$FR206)*(('Summary&amp;Assumptions'!$H$25*$C206)*(1+'Summary&amp;Assumptions'!$J$29)^(DR$46-1))</f>
        <v>0</v>
      </c>
      <c r="DN206" s="588">
        <f>AND(DS$55&gt;0,SUM($E206:DM206)&lt;'Summary&amp;Assumptions'!$G$32*$B206,$D206&gt;='Summary&amp;Assumptions'!$D$17,DS$47&gt;=$D206,DS$47&lt;=EDATE($D206,'Summary&amp;Assumptions'!$G$32))*$B206+AND(DS$56&lt;'Summary&amp;Assumptions'!$J$31,DS$47&gt;=$FO206,DS$47&lt;=$FP206)*(('Summary&amp;Assumptions'!$H$25*$C206)*(1+'Summary&amp;Assumptions'!$J$29)^(DS$46-1))+AND(DS$56&lt;'Summary&amp;Assumptions'!$J$31,DS$47&gt;=$FQ206,DS$47&lt;=$FR206)*(('Summary&amp;Assumptions'!$H$25*$C206)*(1+'Summary&amp;Assumptions'!$J$29)^(DS$46-1))</f>
        <v>0</v>
      </c>
      <c r="DO206" s="588">
        <f>AND(DT$55&gt;0,SUM($E206:DN206)&lt;'Summary&amp;Assumptions'!$G$32*$B206,$D206&gt;='Summary&amp;Assumptions'!$D$17,DT$47&gt;=$D206,DT$47&lt;=EDATE($D206,'Summary&amp;Assumptions'!$G$32))*$B206+AND(DT$56&lt;'Summary&amp;Assumptions'!$J$31,DT$47&gt;=$FO206,DT$47&lt;=$FP206)*(('Summary&amp;Assumptions'!$H$25*$C206)*(1+'Summary&amp;Assumptions'!$J$29)^(DT$46-1))+AND(DT$56&lt;'Summary&amp;Assumptions'!$J$31,DT$47&gt;=$FQ206,DT$47&lt;=$FR206)*(('Summary&amp;Assumptions'!$H$25*$C206)*(1+'Summary&amp;Assumptions'!$J$29)^(DT$46-1))</f>
        <v>0</v>
      </c>
      <c r="DP206" s="588">
        <f>AND(DU$55&gt;0,SUM($E206:DO206)&lt;'Summary&amp;Assumptions'!$G$32*$B206,$D206&gt;='Summary&amp;Assumptions'!$D$17,DU$47&gt;=$D206,DU$47&lt;=EDATE($D206,'Summary&amp;Assumptions'!$G$32))*$B206+AND(DU$56&lt;'Summary&amp;Assumptions'!$J$31,DU$47&gt;=$FO206,DU$47&lt;=$FP206)*(('Summary&amp;Assumptions'!$H$25*$C206)*(1+'Summary&amp;Assumptions'!$J$29)^(DU$46-1))+AND(DU$56&lt;'Summary&amp;Assumptions'!$J$31,DU$47&gt;=$FQ206,DU$47&lt;=$FR206)*(('Summary&amp;Assumptions'!$H$25*$C206)*(1+'Summary&amp;Assumptions'!$J$29)^(DU$46-1))</f>
        <v>0</v>
      </c>
      <c r="DQ206" s="588">
        <f>AND(DV$55&gt;0,SUM($E206:DP206)&lt;'Summary&amp;Assumptions'!$G$32*$B206,$D206&gt;='Summary&amp;Assumptions'!$D$17,DV$47&gt;=$D206,DV$47&lt;=EDATE($D206,'Summary&amp;Assumptions'!$G$32))*$B206+AND(DV$56&lt;'Summary&amp;Assumptions'!$J$31,DV$47&gt;=$FO206,DV$47&lt;=$FP206)*(('Summary&amp;Assumptions'!$H$25*$C206)*(1+'Summary&amp;Assumptions'!$J$29)^(DV$46-1))+AND(DV$56&lt;'Summary&amp;Assumptions'!$J$31,DV$47&gt;=$FQ206,DV$47&lt;=$FR206)*(('Summary&amp;Assumptions'!$H$25*$C206)*(1+'Summary&amp;Assumptions'!$J$29)^(DV$46-1))</f>
        <v>0</v>
      </c>
      <c r="DR206" s="588">
        <f>AND(DW$55&gt;0,SUM($E206:DQ206)&lt;'Summary&amp;Assumptions'!$G$32*$B206,$D206&gt;='Summary&amp;Assumptions'!$D$17,DW$47&gt;=$D206,DW$47&lt;=EDATE($D206,'Summary&amp;Assumptions'!$G$32))*$B206+AND(DW$56&lt;'Summary&amp;Assumptions'!$J$31,DW$47&gt;=$FO206,DW$47&lt;=$FP206)*(('Summary&amp;Assumptions'!$H$25*$C206)*(1+'Summary&amp;Assumptions'!$J$29)^(DW$46-1))+AND(DW$56&lt;'Summary&amp;Assumptions'!$J$31,DW$47&gt;=$FQ206,DW$47&lt;=$FR206)*(('Summary&amp;Assumptions'!$H$25*$C206)*(1+'Summary&amp;Assumptions'!$J$29)^(DW$46-1))</f>
        <v>0</v>
      </c>
      <c r="DS206" s="588">
        <f>AND(DX$55&gt;0,SUM($E206:DR206)&lt;'Summary&amp;Assumptions'!$G$32*$B206,$D206&gt;='Summary&amp;Assumptions'!$D$17,DX$47&gt;=$D206,DX$47&lt;=EDATE($D206,'Summary&amp;Assumptions'!$G$32))*$B206+AND(DX$56&lt;'Summary&amp;Assumptions'!$J$31,DX$47&gt;=$FO206,DX$47&lt;=$FP206)*(('Summary&amp;Assumptions'!$H$25*$C206)*(1+'Summary&amp;Assumptions'!$J$29)^(DX$46-1))+AND(DX$56&lt;'Summary&amp;Assumptions'!$J$31,DX$47&gt;=$FQ206,DX$47&lt;=$FR206)*(('Summary&amp;Assumptions'!$H$25*$C206)*(1+'Summary&amp;Assumptions'!$J$29)^(DX$46-1))</f>
        <v>0</v>
      </c>
      <c r="DT206" s="588">
        <f>AND(DY$55&gt;0,SUM($E206:DS206)&lt;'Summary&amp;Assumptions'!$G$32*$B206,$D206&gt;='Summary&amp;Assumptions'!$D$17,DY$47&gt;=$D206,DY$47&lt;=EDATE($D206,'Summary&amp;Assumptions'!$G$32))*$B206+AND(DY$56&lt;'Summary&amp;Assumptions'!$J$31,DY$47&gt;=$FO206,DY$47&lt;=$FP206)*(('Summary&amp;Assumptions'!$H$25*$C206)*(1+'Summary&amp;Assumptions'!$J$29)^(DY$46-1))+AND(DY$56&lt;'Summary&amp;Assumptions'!$J$31,DY$47&gt;=$FQ206,DY$47&lt;=$FR206)*(('Summary&amp;Assumptions'!$H$25*$C206)*(1+'Summary&amp;Assumptions'!$J$29)^(DY$46-1))</f>
        <v>0</v>
      </c>
      <c r="DU206" s="588">
        <f>AND(DZ$55&gt;0,SUM($E206:DT206)&lt;'Summary&amp;Assumptions'!$G$32*$B206,$D206&gt;='Summary&amp;Assumptions'!$D$17,DZ$47&gt;=$D206,DZ$47&lt;=EDATE($D206,'Summary&amp;Assumptions'!$G$32))*$B206+AND(DZ$56&lt;'Summary&amp;Assumptions'!$J$31,DZ$47&gt;=$FO206,DZ$47&lt;=$FP206)*(('Summary&amp;Assumptions'!$H$25*$C206)*(1+'Summary&amp;Assumptions'!$J$29)^(DZ$46-1))+AND(DZ$56&lt;'Summary&amp;Assumptions'!$J$31,DZ$47&gt;=$FQ206,DZ$47&lt;=$FR206)*(('Summary&amp;Assumptions'!$H$25*$C206)*(1+'Summary&amp;Assumptions'!$J$29)^(DZ$46-1))</f>
        <v>0</v>
      </c>
      <c r="DV206" s="588">
        <f>AND(EA$55&gt;0,SUM($E206:DU206)&lt;'Summary&amp;Assumptions'!$G$32*$B206,$D206&gt;='Summary&amp;Assumptions'!$D$17,EA$47&gt;=$D206,EA$47&lt;=EDATE($D206,'Summary&amp;Assumptions'!$G$32))*$B206+AND(EA$56&lt;'Summary&amp;Assumptions'!$J$31,EA$47&gt;=$FO206,EA$47&lt;=$FP206)*(('Summary&amp;Assumptions'!$H$25*$C206)*(1+'Summary&amp;Assumptions'!$J$29)^(EA$46-1))+AND(EA$56&lt;'Summary&amp;Assumptions'!$J$31,EA$47&gt;=$FQ206,EA$47&lt;=$FR206)*(('Summary&amp;Assumptions'!$H$25*$C206)*(1+'Summary&amp;Assumptions'!$J$29)^(EA$46-1))</f>
        <v>0</v>
      </c>
      <c r="DW206" s="588">
        <f>AND(EB$55&gt;0,SUM($E206:DV206)&lt;'Summary&amp;Assumptions'!$G$32*$B206,$D206&gt;='Summary&amp;Assumptions'!$D$17,EB$47&gt;=$D206,EB$47&lt;=EDATE($D206,'Summary&amp;Assumptions'!$G$32))*$B206+AND(EB$56&lt;'Summary&amp;Assumptions'!$J$31,EB$47&gt;=$FO206,EB$47&lt;=$FP206)*(('Summary&amp;Assumptions'!$H$25*$C206)*(1+'Summary&amp;Assumptions'!$J$29)^(EB$46-1))+AND(EB$56&lt;'Summary&amp;Assumptions'!$J$31,EB$47&gt;=$FQ206,EB$47&lt;=$FR206)*(('Summary&amp;Assumptions'!$H$25*$C206)*(1+'Summary&amp;Assumptions'!$J$29)^(EB$46-1))</f>
        <v>0</v>
      </c>
      <c r="DX206" s="588">
        <f>AND(EC$55&gt;0,SUM($E206:DW206)&lt;'Summary&amp;Assumptions'!$G$32*$B206,$D206&gt;='Summary&amp;Assumptions'!$D$17,EC$47&gt;=$D206,EC$47&lt;=EDATE($D206,'Summary&amp;Assumptions'!$G$32))*$B206+AND(EC$56&lt;'Summary&amp;Assumptions'!$J$31,EC$47&gt;=$FO206,EC$47&lt;=$FP206)*(('Summary&amp;Assumptions'!$H$25*$C206)*(1+'Summary&amp;Assumptions'!$J$29)^(EC$46-1))+AND(EC$56&lt;'Summary&amp;Assumptions'!$J$31,EC$47&gt;=$FQ206,EC$47&lt;=$FR206)*(('Summary&amp;Assumptions'!$H$25*$C206)*(1+'Summary&amp;Assumptions'!$J$29)^(EC$46-1))</f>
        <v>0</v>
      </c>
      <c r="DY206" s="588">
        <f>AND(ED$55&gt;0,SUM($E206:DX206)&lt;'Summary&amp;Assumptions'!$G$32*$B206,$D206&gt;='Summary&amp;Assumptions'!$D$17,ED$47&gt;=$D206,ED$47&lt;=EDATE($D206,'Summary&amp;Assumptions'!$G$32))*$B206+AND(ED$56&lt;'Summary&amp;Assumptions'!$J$31,ED$47&gt;=$FO206,ED$47&lt;=$FP206)*(('Summary&amp;Assumptions'!$H$25*$C206)*(1+'Summary&amp;Assumptions'!$J$29)^(ED$46-1))+AND(ED$56&lt;'Summary&amp;Assumptions'!$J$31,ED$47&gt;=$FQ206,ED$47&lt;=$FR206)*(('Summary&amp;Assumptions'!$H$25*$C206)*(1+'Summary&amp;Assumptions'!$J$29)^(ED$46-1))</f>
        <v>0</v>
      </c>
      <c r="DZ206" s="588">
        <f>AND(EE$55&gt;0,SUM($E206:DY206)&lt;'Summary&amp;Assumptions'!$G$32*$B206,$D206&gt;='Summary&amp;Assumptions'!$D$17,EE$47&gt;=$D206,EE$47&lt;=EDATE($D206,'Summary&amp;Assumptions'!$G$32))*$B206+AND(EE$56&lt;'Summary&amp;Assumptions'!$J$31,EE$47&gt;=$FO206,EE$47&lt;=$FP206)*(('Summary&amp;Assumptions'!$H$25*$C206)*(1+'Summary&amp;Assumptions'!$J$29)^(EE$46-1))+AND(EE$56&lt;'Summary&amp;Assumptions'!$J$31,EE$47&gt;=$FQ206,EE$47&lt;=$FR206)*(('Summary&amp;Assumptions'!$H$25*$C206)*(1+'Summary&amp;Assumptions'!$J$29)^(EE$46-1))</f>
        <v>0</v>
      </c>
      <c r="EA206" s="588">
        <f>AND(EF$55&gt;0,SUM($E206:DZ206)&lt;'Summary&amp;Assumptions'!$G$32*$B206,$D206&gt;='Summary&amp;Assumptions'!$D$17,EF$47&gt;=$D206,EF$47&lt;=EDATE($D206,'Summary&amp;Assumptions'!$G$32))*$B206+AND(EF$56&lt;'Summary&amp;Assumptions'!$J$31,EF$47&gt;=$FO206,EF$47&lt;=$FP206)*(('Summary&amp;Assumptions'!$H$25*$C206)*(1+'Summary&amp;Assumptions'!$J$29)^(EF$46-1))+AND(EF$56&lt;'Summary&amp;Assumptions'!$J$31,EF$47&gt;=$FQ206,EF$47&lt;=$FR206)*(('Summary&amp;Assumptions'!$H$25*$C206)*(1+'Summary&amp;Assumptions'!$J$29)^(EF$46-1))</f>
        <v>0</v>
      </c>
      <c r="EB206" s="588">
        <f>AND(EG$55&gt;0,SUM($E206:EA206)&lt;'Summary&amp;Assumptions'!$G$32*$B206,$D206&gt;='Summary&amp;Assumptions'!$D$17,EG$47&gt;=$D206,EG$47&lt;=EDATE($D206,'Summary&amp;Assumptions'!$G$32))*$B206+AND(EG$56&lt;'Summary&amp;Assumptions'!$J$31,EG$47&gt;=$FO206,EG$47&lt;=$FP206)*(('Summary&amp;Assumptions'!$H$25*$C206)*(1+'Summary&amp;Assumptions'!$J$29)^(EG$46-1))+AND(EG$56&lt;'Summary&amp;Assumptions'!$J$31,EG$47&gt;=$FQ206,EG$47&lt;=$FR206)*(('Summary&amp;Assumptions'!$H$25*$C206)*(1+'Summary&amp;Assumptions'!$J$29)^(EG$46-1))</f>
        <v>0</v>
      </c>
      <c r="EC206" s="588">
        <f>AND(EH$55&gt;0,SUM($E206:EB206)&lt;'Summary&amp;Assumptions'!$G$32*$B206,$D206&gt;='Summary&amp;Assumptions'!$D$17,EH$47&gt;=$D206,EH$47&lt;=EDATE($D206,'Summary&amp;Assumptions'!$G$32))*$B206+AND(EH$56&lt;'Summary&amp;Assumptions'!$J$31,EH$47&gt;=$FO206,EH$47&lt;=$FP206)*(('Summary&amp;Assumptions'!$H$25*$C206)*(1+'Summary&amp;Assumptions'!$J$29)^(EH$46-1))+AND(EH$56&lt;'Summary&amp;Assumptions'!$J$31,EH$47&gt;=$FQ206,EH$47&lt;=$FR206)*(('Summary&amp;Assumptions'!$H$25*$C206)*(1+'Summary&amp;Assumptions'!$J$29)^(EH$46-1))</f>
        <v>0</v>
      </c>
      <c r="ED206" s="588">
        <f>AND(EI$55&gt;0,SUM($E206:EC206)&lt;'Summary&amp;Assumptions'!$G$32*$B206,$D206&gt;='Summary&amp;Assumptions'!$D$17,EI$47&gt;=$D206,EI$47&lt;=EDATE($D206,'Summary&amp;Assumptions'!$G$32))*$B206+AND(EI$56&lt;'Summary&amp;Assumptions'!$J$31,EI$47&gt;=$FO206,EI$47&lt;=$FP206)*(('Summary&amp;Assumptions'!$H$25*$C206)*(1+'Summary&amp;Assumptions'!$J$29)^(EI$46-1))+AND(EI$56&lt;'Summary&amp;Assumptions'!$J$31,EI$47&gt;=$FQ206,EI$47&lt;=$FR206)*(('Summary&amp;Assumptions'!$H$25*$C206)*(1+'Summary&amp;Assumptions'!$J$29)^(EI$46-1))</f>
        <v>0</v>
      </c>
      <c r="EE206" s="588">
        <f>AND(EJ$55&gt;0,SUM($E206:ED206)&lt;'Summary&amp;Assumptions'!$G$32*$B206,$D206&gt;='Summary&amp;Assumptions'!$D$17,EJ$47&gt;=$D206,EJ$47&lt;=EDATE($D206,'Summary&amp;Assumptions'!$G$32))*$B206+AND(EJ$56&lt;'Summary&amp;Assumptions'!$J$31,EJ$47&gt;=$FO206,EJ$47&lt;=$FP206)*(('Summary&amp;Assumptions'!$H$25*$C206)*(1+'Summary&amp;Assumptions'!$J$29)^(EJ$46-1))+AND(EJ$56&lt;'Summary&amp;Assumptions'!$J$31,EJ$47&gt;=$FQ206,EJ$47&lt;=$FR206)*(('Summary&amp;Assumptions'!$H$25*$C206)*(1+'Summary&amp;Assumptions'!$J$29)^(EJ$46-1))</f>
        <v>0</v>
      </c>
      <c r="EF206" s="588">
        <f>AND(EK$55&gt;0,SUM($E206:EE206)&lt;'Summary&amp;Assumptions'!$G$32*$B206,$D206&gt;='Summary&amp;Assumptions'!$D$17,EK$47&gt;=$D206,EK$47&lt;=EDATE($D206,'Summary&amp;Assumptions'!$G$32))*$B206+AND(EK$56&lt;'Summary&amp;Assumptions'!$J$31,EK$47&gt;=$FO206,EK$47&lt;=$FP206)*(('Summary&amp;Assumptions'!$H$25*$C206)*(1+'Summary&amp;Assumptions'!$J$29)^(EK$46-1))+AND(EK$56&lt;'Summary&amp;Assumptions'!$J$31,EK$47&gt;=$FQ206,EK$47&lt;=$FR206)*(('Summary&amp;Assumptions'!$H$25*$C206)*(1+'Summary&amp;Assumptions'!$J$29)^(EK$46-1))</f>
        <v>0</v>
      </c>
      <c r="EG206" s="588">
        <f>AND(EL$55&gt;0,SUM($E206:EF206)&lt;'Summary&amp;Assumptions'!$G$32*$B206,$D206&gt;='Summary&amp;Assumptions'!$D$17,EL$47&gt;=$D206,EL$47&lt;=EDATE($D206,'Summary&amp;Assumptions'!$G$32))*$B206+AND(EL$56&lt;'Summary&amp;Assumptions'!$J$31,EL$47&gt;=$FO206,EL$47&lt;=$FP206)*(('Summary&amp;Assumptions'!$H$25*$C206)*(1+'Summary&amp;Assumptions'!$J$29)^(EL$46-1))+AND(EL$56&lt;'Summary&amp;Assumptions'!$J$31,EL$47&gt;=$FQ206,EL$47&lt;=$FR206)*(('Summary&amp;Assumptions'!$H$25*$C206)*(1+'Summary&amp;Assumptions'!$J$29)^(EL$46-1))</f>
        <v>0</v>
      </c>
      <c r="EH206" s="588">
        <f>AND(EM$55&gt;0,SUM($E206:EG206)&lt;'Summary&amp;Assumptions'!$G$32*$B206,$D206&gt;='Summary&amp;Assumptions'!$D$17,EM$47&gt;=$D206,EM$47&lt;=EDATE($D206,'Summary&amp;Assumptions'!$G$32))*$B206+AND(EM$56&lt;'Summary&amp;Assumptions'!$J$31,EM$47&gt;=$FO206,EM$47&lt;=$FP206)*(('Summary&amp;Assumptions'!$H$25*$C206)*(1+'Summary&amp;Assumptions'!$J$29)^(EM$46-1))+AND(EM$56&lt;'Summary&amp;Assumptions'!$J$31,EM$47&gt;=$FQ206,EM$47&lt;=$FR206)*(('Summary&amp;Assumptions'!$H$25*$C206)*(1+'Summary&amp;Assumptions'!$J$29)^(EM$46-1))</f>
        <v>0</v>
      </c>
      <c r="EI206" s="588">
        <f>AND(EN$55&gt;0,SUM($E206:EH206)&lt;'Summary&amp;Assumptions'!$G$32*$B206,$D206&gt;='Summary&amp;Assumptions'!$D$17,EN$47&gt;=$D206,EN$47&lt;=EDATE($D206,'Summary&amp;Assumptions'!$G$32))*$B206+AND(EN$56&lt;'Summary&amp;Assumptions'!$J$31,EN$47&gt;=$FO206,EN$47&lt;=$FP206)*(('Summary&amp;Assumptions'!$H$25*$C206)*(1+'Summary&amp;Assumptions'!$J$29)^(EN$46-1))+AND(EN$56&lt;'Summary&amp;Assumptions'!$J$31,EN$47&gt;=$FQ206,EN$47&lt;=$FR206)*(('Summary&amp;Assumptions'!$H$25*$C206)*(1+'Summary&amp;Assumptions'!$J$29)^(EN$46-1))</f>
        <v>0</v>
      </c>
      <c r="EJ206" s="588">
        <f>AND(EO$55&gt;0,SUM($E206:EI206)&lt;'Summary&amp;Assumptions'!$G$32*$B206,$D206&gt;='Summary&amp;Assumptions'!$D$17,EO$47&gt;=$D206,EO$47&lt;=EDATE($D206,'Summary&amp;Assumptions'!$G$32))*$B206+AND(EO$56&lt;'Summary&amp;Assumptions'!$J$31,EO$47&gt;=$FO206,EO$47&lt;=$FP206)*(('Summary&amp;Assumptions'!$H$25*$C206)*(1+'Summary&amp;Assumptions'!$J$29)^(EO$46-1))+AND(EO$56&lt;'Summary&amp;Assumptions'!$J$31,EO$47&gt;=$FQ206,EO$47&lt;=$FR206)*(('Summary&amp;Assumptions'!$H$25*$C206)*(1+'Summary&amp;Assumptions'!$J$29)^(EO$46-1))</f>
        <v>0</v>
      </c>
      <c r="EK206" s="588">
        <f>AND(EP$55&gt;0,SUM($E206:EJ206)&lt;'Summary&amp;Assumptions'!$G$32*$B206,$D206&gt;='Summary&amp;Assumptions'!$D$17,EP$47&gt;=$D206,EP$47&lt;=EDATE($D206,'Summary&amp;Assumptions'!$G$32))*$B206+AND(EP$56&lt;'Summary&amp;Assumptions'!$J$31,EP$47&gt;=$FO206,EP$47&lt;=$FP206)*(('Summary&amp;Assumptions'!$H$25*$C206)*(1+'Summary&amp;Assumptions'!$J$29)^(EP$46-1))+AND(EP$56&lt;'Summary&amp;Assumptions'!$J$31,EP$47&gt;=$FQ206,EP$47&lt;=$FR206)*(('Summary&amp;Assumptions'!$H$25*$C206)*(1+'Summary&amp;Assumptions'!$J$29)^(EP$46-1))</f>
        <v>0</v>
      </c>
      <c r="EL206" s="588">
        <f>AND(EQ$55&gt;0,SUM($E206:EK206)&lt;'Summary&amp;Assumptions'!$G$32*$B206,$D206&gt;='Summary&amp;Assumptions'!$D$17,EQ$47&gt;=$D206,EQ$47&lt;=EDATE($D206,'Summary&amp;Assumptions'!$G$32))*$B206+AND(EQ$56&lt;'Summary&amp;Assumptions'!$J$31,EQ$47&gt;=$FO206,EQ$47&lt;=$FP206)*(('Summary&amp;Assumptions'!$H$25*$C206)*(1+'Summary&amp;Assumptions'!$J$29)^(EQ$46-1))+AND(EQ$56&lt;'Summary&amp;Assumptions'!$J$31,EQ$47&gt;=$FQ206,EQ$47&lt;=$FR206)*(('Summary&amp;Assumptions'!$H$25*$C206)*(1+'Summary&amp;Assumptions'!$J$29)^(EQ$46-1))</f>
        <v>0</v>
      </c>
      <c r="EM206" s="588">
        <f>AND(ER$55&gt;0,SUM($E206:EL206)&lt;'Summary&amp;Assumptions'!$G$32*$B206,$D206&gt;='Summary&amp;Assumptions'!$D$17,ER$47&gt;=$D206,ER$47&lt;=EDATE($D206,'Summary&amp;Assumptions'!$G$32))*$B206+AND(ER$56&lt;'Summary&amp;Assumptions'!$J$31,ER$47&gt;=$FO206,ER$47&lt;=$FP206)*(('Summary&amp;Assumptions'!$H$25*$C206)*(1+'Summary&amp;Assumptions'!$J$29)^(ER$46-1))+AND(ER$56&lt;'Summary&amp;Assumptions'!$J$31,ER$47&gt;=$FQ206,ER$47&lt;=$FR206)*(('Summary&amp;Assumptions'!$H$25*$C206)*(1+'Summary&amp;Assumptions'!$J$29)^(ER$46-1))</f>
        <v>0</v>
      </c>
      <c r="EN206" s="588">
        <f>AND(ES$55&gt;0,SUM($E206:EM206)&lt;'Summary&amp;Assumptions'!$G$32*$B206,$D206&gt;='Summary&amp;Assumptions'!$D$17,ES$47&gt;=$D206,ES$47&lt;=EDATE($D206,'Summary&amp;Assumptions'!$G$32))*$B206+AND(ES$56&lt;'Summary&amp;Assumptions'!$J$31,ES$47&gt;=$FO206,ES$47&lt;=$FP206)*(('Summary&amp;Assumptions'!$H$25*$C206)*(1+'Summary&amp;Assumptions'!$J$29)^(ES$46-1))+AND(ES$56&lt;'Summary&amp;Assumptions'!$J$31,ES$47&gt;=$FQ206,ES$47&lt;=$FR206)*(('Summary&amp;Assumptions'!$H$25*$C206)*(1+'Summary&amp;Assumptions'!$J$29)^(ES$46-1))</f>
        <v>0</v>
      </c>
      <c r="EO206" s="588">
        <f>AND(ET$55&gt;0,SUM($E206:EN206)&lt;'Summary&amp;Assumptions'!$G$32*$B206,$D206&gt;='Summary&amp;Assumptions'!$D$17,ET$47&gt;=$D206,ET$47&lt;=EDATE($D206,'Summary&amp;Assumptions'!$G$32))*$B206+AND(ET$56&lt;'Summary&amp;Assumptions'!$J$31,ET$47&gt;=$FO206,ET$47&lt;=$FP206)*(('Summary&amp;Assumptions'!$H$25*$C206)*(1+'Summary&amp;Assumptions'!$J$29)^(ET$46-1))+AND(ET$56&lt;'Summary&amp;Assumptions'!$J$31,ET$47&gt;=$FQ206,ET$47&lt;=$FR206)*(('Summary&amp;Assumptions'!$H$25*$C206)*(1+'Summary&amp;Assumptions'!$J$29)^(ET$46-1))</f>
        <v>0</v>
      </c>
      <c r="EP206" s="588">
        <f>AND(EU$55&gt;0,SUM($E206:EO206)&lt;'Summary&amp;Assumptions'!$G$32*$B206,$D206&gt;='Summary&amp;Assumptions'!$D$17,EU$47&gt;=$D206,EU$47&lt;=EDATE($D206,'Summary&amp;Assumptions'!$G$32))*$B206+AND(EU$56&lt;'Summary&amp;Assumptions'!$J$31,EU$47&gt;=$FO206,EU$47&lt;=$FP206)*(('Summary&amp;Assumptions'!$H$25*$C206)*(1+'Summary&amp;Assumptions'!$J$29)^(EU$46-1))+AND(EU$56&lt;'Summary&amp;Assumptions'!$J$31,EU$47&gt;=$FQ206,EU$47&lt;=$FR206)*(('Summary&amp;Assumptions'!$H$25*$C206)*(1+'Summary&amp;Assumptions'!$J$29)^(EU$46-1))</f>
        <v>0</v>
      </c>
      <c r="EQ206" s="588">
        <f>AND(EV$55&gt;0,SUM($E206:EP206)&lt;'Summary&amp;Assumptions'!$G$32*$B206,$D206&gt;='Summary&amp;Assumptions'!$D$17,EV$47&gt;=$D206,EV$47&lt;=EDATE($D206,'Summary&amp;Assumptions'!$G$32))*$B206+AND(EV$56&lt;'Summary&amp;Assumptions'!$J$31,EV$47&gt;=$FO206,EV$47&lt;=$FP206)*(('Summary&amp;Assumptions'!$H$25*$C206)*(1+'Summary&amp;Assumptions'!$J$29)^(EV$46-1))+AND(EV$56&lt;'Summary&amp;Assumptions'!$J$31,EV$47&gt;=$FQ206,EV$47&lt;=$FR206)*(('Summary&amp;Assumptions'!$H$25*$C206)*(1+'Summary&amp;Assumptions'!$J$29)^(EV$46-1))</f>
        <v>0</v>
      </c>
      <c r="ER206" s="588">
        <f>AND(EW$55&gt;0,SUM($E206:EQ206)&lt;'Summary&amp;Assumptions'!$G$32*$B206,$D206&gt;='Summary&amp;Assumptions'!$D$17,EW$47&gt;=$D206,EW$47&lt;=EDATE($D206,'Summary&amp;Assumptions'!$G$32))*$B206+AND(EW$56&lt;'Summary&amp;Assumptions'!$J$31,EW$47&gt;=$FO206,EW$47&lt;=$FP206)*(('Summary&amp;Assumptions'!$H$25*$C206)*(1+'Summary&amp;Assumptions'!$J$29)^(EW$46-1))+AND(EW$56&lt;'Summary&amp;Assumptions'!$J$31,EW$47&gt;=$FQ206,EW$47&lt;=$FR206)*(('Summary&amp;Assumptions'!$H$25*$C206)*(1+'Summary&amp;Assumptions'!$J$29)^(EW$46-1))</f>
        <v>0</v>
      </c>
      <c r="ES206" s="588">
        <f>AND(EX$55&gt;0,SUM($E206:ER206)&lt;'Summary&amp;Assumptions'!$G$32*$B206,$D206&gt;='Summary&amp;Assumptions'!$D$17,EX$47&gt;=$D206,EX$47&lt;=EDATE($D206,'Summary&amp;Assumptions'!$G$32))*$B206+AND(EX$56&lt;'Summary&amp;Assumptions'!$J$31,EX$47&gt;=$FO206,EX$47&lt;=$FP206)*(('Summary&amp;Assumptions'!$H$25*$C206)*(1+'Summary&amp;Assumptions'!$J$29)^(EX$46-1))+AND(EX$56&lt;'Summary&amp;Assumptions'!$J$31,EX$47&gt;=$FQ206,EX$47&lt;=$FR206)*(('Summary&amp;Assumptions'!$H$25*$C206)*(1+'Summary&amp;Assumptions'!$J$29)^(EX$46-1))</f>
        <v>0</v>
      </c>
      <c r="ET206" s="588">
        <f>AND(EY$55&gt;0,SUM($E206:ES206)&lt;'Summary&amp;Assumptions'!$G$32*$B206,$D206&gt;='Summary&amp;Assumptions'!$D$17,EY$47&gt;=$D206,EY$47&lt;=EDATE($D206,'Summary&amp;Assumptions'!$G$32))*$B206+AND(EY$56&lt;'Summary&amp;Assumptions'!$J$31,EY$47&gt;=$FO206,EY$47&lt;=$FP206)*(('Summary&amp;Assumptions'!$H$25*$C206)*(1+'Summary&amp;Assumptions'!$J$29)^(EY$46-1))+AND(EY$56&lt;'Summary&amp;Assumptions'!$J$31,EY$47&gt;=$FQ206,EY$47&lt;=$FR206)*(('Summary&amp;Assumptions'!$H$25*$C206)*(1+'Summary&amp;Assumptions'!$J$29)^(EY$46-1))</f>
        <v>0</v>
      </c>
      <c r="EU206" s="588">
        <f>AND(EZ$55&gt;0,SUM($E206:ET206)&lt;'Summary&amp;Assumptions'!$G$32*$B206,$D206&gt;='Summary&amp;Assumptions'!$D$17,EZ$47&gt;=$D206,EZ$47&lt;=EDATE($D206,'Summary&amp;Assumptions'!$G$32))*$B206+AND(EZ$56&lt;'Summary&amp;Assumptions'!$J$31,EZ$47&gt;=$FO206,EZ$47&lt;=$FP206)*(('Summary&amp;Assumptions'!$H$25*$C206)*(1+'Summary&amp;Assumptions'!$J$29)^(EZ$46-1))+AND(EZ$56&lt;'Summary&amp;Assumptions'!$J$31,EZ$47&gt;=$FQ206,EZ$47&lt;=$FR206)*(('Summary&amp;Assumptions'!$H$25*$C206)*(1+'Summary&amp;Assumptions'!$J$29)^(EZ$46-1))</f>
        <v>0</v>
      </c>
      <c r="EV206" s="588">
        <f>AND(FA$55&gt;0,SUM($E206:EU206)&lt;'Summary&amp;Assumptions'!$G$32*$B206,$D206&gt;='Summary&amp;Assumptions'!$D$17,FA$47&gt;=$D206,FA$47&lt;=EDATE($D206,'Summary&amp;Assumptions'!$G$32))*$B206+AND(FA$56&lt;'Summary&amp;Assumptions'!$J$31,FA$47&gt;=$FO206,FA$47&lt;=$FP206)*(('Summary&amp;Assumptions'!$H$25*$C206)*(1+'Summary&amp;Assumptions'!$J$29)^(FA$46-1))+AND(FA$56&lt;'Summary&amp;Assumptions'!$J$31,FA$47&gt;=$FQ206,FA$47&lt;=$FR206)*(('Summary&amp;Assumptions'!$H$25*$C206)*(1+'Summary&amp;Assumptions'!$J$29)^(FA$46-1))</f>
        <v>0</v>
      </c>
      <c r="EW206" s="588">
        <f>AND(FB$55&gt;0,SUM($E206:EV206)&lt;'Summary&amp;Assumptions'!$G$32*$B206,$D206&gt;='Summary&amp;Assumptions'!$D$17,FB$47&gt;=$D206,FB$47&lt;=EDATE($D206,'Summary&amp;Assumptions'!$G$32))*$B206+AND(FB$56&lt;'Summary&amp;Assumptions'!$J$31,FB$47&gt;=$FO206,FB$47&lt;=$FP206)*(('Summary&amp;Assumptions'!$H$25*$C206)*(1+'Summary&amp;Assumptions'!$J$29)^(FB$46-1))+AND(FB$56&lt;'Summary&amp;Assumptions'!$J$31,FB$47&gt;=$FQ206,FB$47&lt;=$FR206)*(('Summary&amp;Assumptions'!$H$25*$C206)*(1+'Summary&amp;Assumptions'!$J$29)^(FB$46-1))</f>
        <v>0</v>
      </c>
      <c r="EX206" s="588">
        <f>AND(FC$55&gt;0,SUM($E206:EW206)&lt;'Summary&amp;Assumptions'!$G$32*$B206,$D206&gt;='Summary&amp;Assumptions'!$D$17,FC$47&gt;=$D206,FC$47&lt;=EDATE($D206,'Summary&amp;Assumptions'!$G$32))*$B206+AND(FC$56&lt;'Summary&amp;Assumptions'!$J$31,FC$47&gt;=$FO206,FC$47&lt;=$FP206)*(('Summary&amp;Assumptions'!$H$25*$C206)*(1+'Summary&amp;Assumptions'!$J$29)^(FC$46-1))+AND(FC$56&lt;'Summary&amp;Assumptions'!$J$31,FC$47&gt;=$FQ206,FC$47&lt;=$FR206)*(('Summary&amp;Assumptions'!$H$25*$C206)*(1+'Summary&amp;Assumptions'!$J$29)^(FC$46-1))</f>
        <v>0</v>
      </c>
      <c r="EY206" s="588">
        <f>AND(FD$55&gt;0,SUM($E206:EX206)&lt;'Summary&amp;Assumptions'!$G$32*$B206,$D206&gt;='Summary&amp;Assumptions'!$D$17,FD$47&gt;=$D206,FD$47&lt;=EDATE($D206,'Summary&amp;Assumptions'!$G$32))*$B206+AND(FD$56&lt;'Summary&amp;Assumptions'!$J$31,FD$47&gt;=$FO206,FD$47&lt;=$FP206)*(('Summary&amp;Assumptions'!$H$25*$C206)*(1+'Summary&amp;Assumptions'!$J$29)^(FD$46-1))+AND(FD$56&lt;'Summary&amp;Assumptions'!$J$31,FD$47&gt;=$FQ206,FD$47&lt;=$FR206)*(('Summary&amp;Assumptions'!$H$25*$C206)*(1+'Summary&amp;Assumptions'!$J$29)^(FD$46-1))</f>
        <v>0</v>
      </c>
      <c r="EZ206" s="588">
        <f>AND(FE$55&gt;0,SUM($E206:EY206)&lt;'Summary&amp;Assumptions'!$G$32*$B206,$D206&gt;='Summary&amp;Assumptions'!$D$17,FE$47&gt;=$D206,FE$47&lt;=EDATE($D206,'Summary&amp;Assumptions'!$G$32))*$B206+AND(FE$56&lt;'Summary&amp;Assumptions'!$J$31,FE$47&gt;=$FO206,FE$47&lt;=$FP206)*(('Summary&amp;Assumptions'!$H$25*$C206)*(1+'Summary&amp;Assumptions'!$J$29)^(FE$46-1))+AND(FE$56&lt;'Summary&amp;Assumptions'!$J$31,FE$47&gt;=$FQ206,FE$47&lt;=$FR206)*(('Summary&amp;Assumptions'!$H$25*$C206)*(1+'Summary&amp;Assumptions'!$J$29)^(FE$46-1))</f>
        <v>0</v>
      </c>
      <c r="FA206" s="588">
        <f>AND(FF$55&gt;0,SUM($E206:EZ206)&lt;'Summary&amp;Assumptions'!$G$32*$B206,$D206&gt;='Summary&amp;Assumptions'!$D$17,FF$47&gt;=$D206,FF$47&lt;=EDATE($D206,'Summary&amp;Assumptions'!$G$32))*$B206+AND(FF$56&lt;'Summary&amp;Assumptions'!$J$31,FF$47&gt;=$FO206,FF$47&lt;=$FP206)*(('Summary&amp;Assumptions'!$H$25*$C206)*(1+'Summary&amp;Assumptions'!$J$29)^(FF$46-1))+AND(FF$56&lt;'Summary&amp;Assumptions'!$J$31,FF$47&gt;=$FQ206,FF$47&lt;=$FR206)*(('Summary&amp;Assumptions'!$H$25*$C206)*(1+'Summary&amp;Assumptions'!$J$29)^(FF$46-1))</f>
        <v>0</v>
      </c>
      <c r="FB206" s="588">
        <f>AND(FG$55&gt;0,SUM($E206:FA206)&lt;'Summary&amp;Assumptions'!$G$32*$B206,$D206&gt;='Summary&amp;Assumptions'!$D$17,FG$47&gt;=$D206,FG$47&lt;=EDATE($D206,'Summary&amp;Assumptions'!$G$32))*$B206+AND(FG$56&lt;'Summary&amp;Assumptions'!$J$31,FG$47&gt;=$FO206,FG$47&lt;=$FP206)*(('Summary&amp;Assumptions'!$H$25*$C206)*(1+'Summary&amp;Assumptions'!$J$29)^(FG$46-1))+AND(FG$56&lt;'Summary&amp;Assumptions'!$J$31,FG$47&gt;=$FQ206,FG$47&lt;=$FR206)*(('Summary&amp;Assumptions'!$H$25*$C206)*(1+'Summary&amp;Assumptions'!$J$29)^(FG$46-1))</f>
        <v>0</v>
      </c>
      <c r="FC206" s="588">
        <f>AND(FH$55&gt;0,SUM($E206:FB206)&lt;'Summary&amp;Assumptions'!$G$32*$B206,$D206&gt;='Summary&amp;Assumptions'!$D$17,FH$47&gt;=$D206,FH$47&lt;=EDATE($D206,'Summary&amp;Assumptions'!$G$32))*$B206+AND(FH$56&lt;'Summary&amp;Assumptions'!$J$31,FH$47&gt;=$FO206,FH$47&lt;=$FP206)*(('Summary&amp;Assumptions'!$H$25*$C206)*(1+'Summary&amp;Assumptions'!$J$29)^(FH$46-1))+AND(FH$56&lt;'Summary&amp;Assumptions'!$J$31,FH$47&gt;=$FQ206,FH$47&lt;=$FR206)*(('Summary&amp;Assumptions'!$H$25*$C206)*(1+'Summary&amp;Assumptions'!$J$29)^(FH$46-1))</f>
        <v>0</v>
      </c>
      <c r="FD206" s="588">
        <f>AND(FI$55&gt;0,SUM($E206:FC206)&lt;'Summary&amp;Assumptions'!$G$32*$B206,$D206&gt;='Summary&amp;Assumptions'!$D$17,FI$47&gt;=$D206,FI$47&lt;=EDATE($D206,'Summary&amp;Assumptions'!$G$32))*$B206+AND(FI$56&lt;'Summary&amp;Assumptions'!$J$31,FI$47&gt;=$FO206,FI$47&lt;=$FP206)*(('Summary&amp;Assumptions'!$H$25*$C206)*(1+'Summary&amp;Assumptions'!$J$29)^(FI$46-1))+AND(FI$56&lt;'Summary&amp;Assumptions'!$J$31,FI$47&gt;=$FQ206,FI$47&lt;=$FR206)*(('Summary&amp;Assumptions'!$H$25*$C206)*(1+'Summary&amp;Assumptions'!$J$29)^(FI$46-1))</f>
        <v>0</v>
      </c>
      <c r="FE206" s="588">
        <f>AND(FJ$55&gt;0,SUM($E206:FD206)&lt;'Summary&amp;Assumptions'!$G$32*$B206,$D206&gt;='Summary&amp;Assumptions'!$D$17,FJ$47&gt;=$D206,FJ$47&lt;=EDATE($D206,'Summary&amp;Assumptions'!$G$32))*$B206+AND(FJ$56&lt;'Summary&amp;Assumptions'!$J$31,FJ$47&gt;=$FO206,FJ$47&lt;=$FP206)*(('Summary&amp;Assumptions'!$H$25*$C206)*(1+'Summary&amp;Assumptions'!$J$29)^(FJ$46-1))+AND(FJ$56&lt;'Summary&amp;Assumptions'!$J$31,FJ$47&gt;=$FQ206,FJ$47&lt;=$FR206)*(('Summary&amp;Assumptions'!$H$25*$C206)*(1+'Summary&amp;Assumptions'!$J$29)^(FJ$46-1))</f>
        <v>0</v>
      </c>
      <c r="FF206" s="588">
        <f>AND(FK$55&gt;0,SUM($E206:FE206)&lt;'Summary&amp;Assumptions'!$G$32*$B206,$D206&gt;='Summary&amp;Assumptions'!$D$17,FK$47&gt;=$D206,FK$47&lt;=EDATE($D206,'Summary&amp;Assumptions'!$G$32))*$B206+AND(FK$56&lt;'Summary&amp;Assumptions'!$J$31,FK$47&gt;=$FO206,FK$47&lt;=$FP206)*(('Summary&amp;Assumptions'!$H$25*$C206)*(1+'Summary&amp;Assumptions'!$J$29)^(FK$46-1))+AND(FK$56&lt;'Summary&amp;Assumptions'!$J$31,FK$47&gt;=$FQ206,FK$47&lt;=$FR206)*(('Summary&amp;Assumptions'!$H$25*$C206)*(1+'Summary&amp;Assumptions'!$J$29)^(FK$46-1))</f>
        <v>0</v>
      </c>
      <c r="FG206" s="588">
        <f>AND(FL$55&gt;0,SUM($E206:FF206)&lt;'Summary&amp;Assumptions'!$G$32*$B206,$D206&gt;='Summary&amp;Assumptions'!$D$17,FL$47&gt;=$D206,FL$47&lt;=EDATE($D206,'Summary&amp;Assumptions'!$G$32))*$B206+AND(FL$56&lt;'Summary&amp;Assumptions'!$J$31,FL$47&gt;=$FO206,FL$47&lt;=$FP206)*(('Summary&amp;Assumptions'!$H$25*$C206)*(1+'Summary&amp;Assumptions'!$J$29)^(FL$46-1))+AND(FL$56&lt;'Summary&amp;Assumptions'!$J$31,FL$47&gt;=$FQ206,FL$47&lt;=$FR206)*(('Summary&amp;Assumptions'!$H$25*$C206)*(1+'Summary&amp;Assumptions'!$J$29)^(FL$46-1))</f>
        <v>0</v>
      </c>
      <c r="FH206" s="588">
        <f>AND(FM$55&gt;0,SUM($E206:FG206)&lt;'Summary&amp;Assumptions'!$G$32*$B206,$D206&gt;='Summary&amp;Assumptions'!$D$17,FM$47&gt;=$D206,FM$47&lt;=EDATE($D206,'Summary&amp;Assumptions'!$G$32))*$B206+AND(FM$56&lt;'Summary&amp;Assumptions'!$J$31,FM$47&gt;=$FO206,FM$47&lt;=$FP206)*(('Summary&amp;Assumptions'!$H$25*$C206)*(1+'Summary&amp;Assumptions'!$J$29)^(FM$46-1))+AND(FM$56&lt;'Summary&amp;Assumptions'!$J$31,FM$47&gt;=$FQ206,FM$47&lt;=$FR206)*(('Summary&amp;Assumptions'!$H$25*$C206)*(1+'Summary&amp;Assumptions'!$J$29)^(FM$46-1))</f>
        <v>0</v>
      </c>
      <c r="FI206" s="588">
        <f>AND(FN$55&gt;0,SUM($E206:FH206)&lt;'Summary&amp;Assumptions'!$G$32*$B206,$D206&gt;='Summary&amp;Assumptions'!$D$17,FN$47&gt;=$D206,FN$47&lt;=EDATE($D206,'Summary&amp;Assumptions'!$G$32))*$B206+AND(FN$56&lt;'Summary&amp;Assumptions'!$J$31,FN$47&gt;=$FO206,FN$47&lt;=$FP206)*(('Summary&amp;Assumptions'!$H$25*$C206)*(1+'Summary&amp;Assumptions'!$J$29)^(FN$46-1))+AND(FN$56&lt;'Summary&amp;Assumptions'!$J$31,FN$47&gt;=$FQ206,FN$47&lt;=$FR206)*(('Summary&amp;Assumptions'!$H$25*$C206)*(1+'Summary&amp;Assumptions'!$J$29)^(FN$46-1))</f>
        <v>0</v>
      </c>
      <c r="FJ206" s="588">
        <f>AND(FO$55&gt;0,SUM($E206:FI206)&lt;'Summary&amp;Assumptions'!$G$32*$B206,$D206&gt;='Summary&amp;Assumptions'!$D$17,FO$47&gt;=$D206,FO$47&lt;=EDATE($D206,'Summary&amp;Assumptions'!$G$32))*$B206+AND(FO$56&lt;'Summary&amp;Assumptions'!$J$31,FO$47&gt;=$FO206,FO$47&lt;=$FP206)*(('Summary&amp;Assumptions'!$H$25*$C206)*(1+'Summary&amp;Assumptions'!$J$29)^(FO$46-1))+AND(FO$56&lt;'Summary&amp;Assumptions'!$J$31,FO$47&gt;=$FQ206,FO$47&lt;=$FR206)*(('Summary&amp;Assumptions'!$H$25*$C206)*(1+'Summary&amp;Assumptions'!$J$29)^(FO$46-1))</f>
        <v>0</v>
      </c>
      <c r="FK206" s="588">
        <f>AND(FP$55&gt;0,SUM($E206:FJ206)&lt;'Summary&amp;Assumptions'!$G$32*$B206,$D206&gt;='Summary&amp;Assumptions'!$D$17,FP$47&gt;=$D206,FP$47&lt;=EDATE($D206,'Summary&amp;Assumptions'!$G$32))*$B206+AND(FP$56&lt;'Summary&amp;Assumptions'!$J$31,FP$47&gt;=$FO206,FP$47&lt;=$FP206)*(('Summary&amp;Assumptions'!$H$25*$C206)*(1+'Summary&amp;Assumptions'!$J$29)^(FP$46-1))+AND(FP$56&lt;'Summary&amp;Assumptions'!$J$31,FP$47&gt;=$FQ206,FP$47&lt;=$FR206)*(('Summary&amp;Assumptions'!$H$25*$C206)*(1+'Summary&amp;Assumptions'!$J$29)^(FP$46-1))</f>
        <v>0</v>
      </c>
      <c r="FL206" s="588">
        <f>AND(FQ$55&gt;0,SUM($E206:FK206)&lt;'Summary&amp;Assumptions'!$G$32*$B206,$D206&gt;='Summary&amp;Assumptions'!$D$17,FQ$47&gt;=$D206,FQ$47&lt;=EDATE($D206,'Summary&amp;Assumptions'!$G$32))*$B206+AND(FQ$56&lt;'Summary&amp;Assumptions'!$J$31,FQ$47&gt;=$FO206,FQ$47&lt;=$FP206)*(('Summary&amp;Assumptions'!$H$25*$C206)*(1+'Summary&amp;Assumptions'!$J$29)^(FQ$46-1))+AND(FQ$56&lt;'Summary&amp;Assumptions'!$J$31,FQ$47&gt;=$FQ206,FQ$47&lt;=$FR206)*(('Summary&amp;Assumptions'!$H$25*$C206)*(1+'Summary&amp;Assumptions'!$J$29)^(FQ$46-1))</f>
        <v>0</v>
      </c>
      <c r="FO206" s="576">
        <f>EDATE(D206,'Summary&amp;Assumptions'!$G$34)</f>
        <v>47058</v>
      </c>
      <c r="FP206" s="576">
        <f>EDATE(FO206,'Summary&amp;Assumptions'!$G$33-1)</f>
        <v>47088</v>
      </c>
      <c r="FQ206" s="576">
        <f>EDATE(FO206,'Summary&amp;Assumptions'!$G$34)</f>
        <v>47423</v>
      </c>
      <c r="FR206" s="576">
        <f>EDATE(FQ206,'Summary&amp;Assumptions'!$G$33-1)</f>
        <v>47453</v>
      </c>
    </row>
    <row r="207" spans="2:174" hidden="1" x14ac:dyDescent="0.2">
      <c r="B207" s="588">
        <v>0</v>
      </c>
      <c r="C207" s="193">
        <v>0</v>
      </c>
      <c r="D207" s="589">
        <v>46722</v>
      </c>
      <c r="F207" s="588">
        <f>AND(K$55&gt;0,SUM($E207:E207)&lt;'Summary&amp;Assumptions'!$G$32*$B207,$D207&gt;='Summary&amp;Assumptions'!$D$17,K$47&gt;=$D207,K$47&lt;=EDATE($D207,'Summary&amp;Assumptions'!$G$32))*$B207+AND(K$56&lt;'Summary&amp;Assumptions'!$J$31,K$47&gt;=$FO207,K$47&lt;=$FP207)*(('Summary&amp;Assumptions'!$H$25*$C207)*(1+'Summary&amp;Assumptions'!$J$29)^(K$46-1))+AND(K$56&lt;'Summary&amp;Assumptions'!$J$31,K$47&gt;=$FQ207,K$47&lt;=$FR207)*(('Summary&amp;Assumptions'!$H$25*$C207)*(1+'Summary&amp;Assumptions'!$J$29)^(K$46-1))</f>
        <v>0</v>
      </c>
      <c r="G207" s="588">
        <f>AND(L$55&gt;0,SUM($E207:F207)&lt;'Summary&amp;Assumptions'!$G$32*$B207,$D207&gt;='Summary&amp;Assumptions'!$D$17,L$47&gt;=$D207,L$47&lt;=EDATE($D207,'Summary&amp;Assumptions'!$G$32))*$B207+AND(L$56&lt;'Summary&amp;Assumptions'!$J$31,L$47&gt;=$FO207,L$47&lt;=$FP207)*(('Summary&amp;Assumptions'!$H$25*$C207)*(1+'Summary&amp;Assumptions'!$J$29)^(L$46-1))+AND(L$56&lt;'Summary&amp;Assumptions'!$J$31,L$47&gt;=$FQ207,L$47&lt;=$FR207)*(('Summary&amp;Assumptions'!$H$25*$C207)*(1+'Summary&amp;Assumptions'!$J$29)^(L$46-1))</f>
        <v>0</v>
      </c>
      <c r="H207" s="588">
        <f>AND(M$55&gt;0,SUM($E207:G207)&lt;'Summary&amp;Assumptions'!$G$32*$B207,$D207&gt;='Summary&amp;Assumptions'!$D$17,M$47&gt;=$D207,M$47&lt;=EDATE($D207,'Summary&amp;Assumptions'!$G$32))*$B207+AND(M$56&lt;'Summary&amp;Assumptions'!$J$31,M$47&gt;=$FO207,M$47&lt;=$FP207)*(('Summary&amp;Assumptions'!$H$25*$C207)*(1+'Summary&amp;Assumptions'!$J$29)^(M$46-1))+AND(M$56&lt;'Summary&amp;Assumptions'!$J$31,M$47&gt;=$FQ207,M$47&lt;=$FR207)*(('Summary&amp;Assumptions'!$H$25*$C207)*(1+'Summary&amp;Assumptions'!$J$29)^(M$46-1))</f>
        <v>0</v>
      </c>
      <c r="I207" s="588">
        <f>AND(N$55&gt;0,SUM($E207:H207)&lt;'Summary&amp;Assumptions'!$G$32*$B207,$D207&gt;='Summary&amp;Assumptions'!$D$17,N$47&gt;=$D207,N$47&lt;=EDATE($D207,'Summary&amp;Assumptions'!$G$32))*$B207+AND(N$56&lt;'Summary&amp;Assumptions'!$J$31,N$47&gt;=$FO207,N$47&lt;=$FP207)*(('Summary&amp;Assumptions'!$H$25*$C207)*(1+'Summary&amp;Assumptions'!$J$29)^(N$46-1))+AND(N$56&lt;'Summary&amp;Assumptions'!$J$31,N$47&gt;=$FQ207,N$47&lt;=$FR207)*(('Summary&amp;Assumptions'!$H$25*$C207)*(1+'Summary&amp;Assumptions'!$J$29)^(N$46-1))</f>
        <v>0</v>
      </c>
      <c r="J207" s="588">
        <f>AND(O$55&gt;0,SUM($E207:I207)&lt;'Summary&amp;Assumptions'!$G$32*$B207,$D207&gt;='Summary&amp;Assumptions'!$D$17,O$47&gt;=$D207,O$47&lt;=EDATE($D207,'Summary&amp;Assumptions'!$G$32))*$B207+AND(O$56&lt;'Summary&amp;Assumptions'!$J$31,O$47&gt;=$FO207,O$47&lt;=$FP207)*(('Summary&amp;Assumptions'!$H$25*$C207)*(1+'Summary&amp;Assumptions'!$J$29)^(O$46-1))+AND(O$56&lt;'Summary&amp;Assumptions'!$J$31,O$47&gt;=$FQ207,O$47&lt;=$FR207)*(('Summary&amp;Assumptions'!$H$25*$C207)*(1+'Summary&amp;Assumptions'!$J$29)^(O$46-1))</f>
        <v>0</v>
      </c>
      <c r="K207" s="588">
        <f>AND(P$55&gt;0,SUM($E207:J207)&lt;'Summary&amp;Assumptions'!$G$32*$B207,$D207&gt;='Summary&amp;Assumptions'!$D$17,P$47&gt;=$D207,P$47&lt;=EDATE($D207,'Summary&amp;Assumptions'!$G$32))*$B207+AND(P$56&lt;'Summary&amp;Assumptions'!$J$31,P$47&gt;=$FO207,P$47&lt;=$FP207)*(('Summary&amp;Assumptions'!$H$25*$C207)*(1+'Summary&amp;Assumptions'!$J$29)^(P$46-1))+AND(P$56&lt;'Summary&amp;Assumptions'!$J$31,P$47&gt;=$FQ207,P$47&lt;=$FR207)*(('Summary&amp;Assumptions'!$H$25*$C207)*(1+'Summary&amp;Assumptions'!$J$29)^(P$46-1))</f>
        <v>0</v>
      </c>
      <c r="L207" s="588">
        <f>AND(Q$55&gt;0,SUM($E207:K207)&lt;'Summary&amp;Assumptions'!$G$32*$B207,$D207&gt;='Summary&amp;Assumptions'!$D$17,Q$47&gt;=$D207,Q$47&lt;=EDATE($D207,'Summary&amp;Assumptions'!$G$32))*$B207+AND(Q$56&lt;'Summary&amp;Assumptions'!$J$31,Q$47&gt;=$FO207,Q$47&lt;=$FP207)*(('Summary&amp;Assumptions'!$H$25*$C207)*(1+'Summary&amp;Assumptions'!$J$29)^(Q$46-1))+AND(Q$56&lt;'Summary&amp;Assumptions'!$J$31,Q$47&gt;=$FQ207,Q$47&lt;=$FR207)*(('Summary&amp;Assumptions'!$H$25*$C207)*(1+'Summary&amp;Assumptions'!$J$29)^(Q$46-1))</f>
        <v>0</v>
      </c>
      <c r="M207" s="588">
        <f>AND(R$55&gt;0,SUM($E207:L207)&lt;'Summary&amp;Assumptions'!$G$32*$B207,$D207&gt;='Summary&amp;Assumptions'!$D$17,R$47&gt;=$D207,R$47&lt;=EDATE($D207,'Summary&amp;Assumptions'!$G$32))*$B207+AND(R$56&lt;'Summary&amp;Assumptions'!$J$31,R$47&gt;=$FO207,R$47&lt;=$FP207)*(('Summary&amp;Assumptions'!$H$25*$C207)*(1+'Summary&amp;Assumptions'!$J$29)^(R$46-1))+AND(R$56&lt;'Summary&amp;Assumptions'!$J$31,R$47&gt;=$FQ207,R$47&lt;=$FR207)*(('Summary&amp;Assumptions'!$H$25*$C207)*(1+'Summary&amp;Assumptions'!$J$29)^(R$46-1))</f>
        <v>0</v>
      </c>
      <c r="N207" s="588">
        <f>AND(S$55&gt;0,SUM($E207:M207)&lt;'Summary&amp;Assumptions'!$G$32*$B207,$D207&gt;='Summary&amp;Assumptions'!$D$17,S$47&gt;=$D207,S$47&lt;=EDATE($D207,'Summary&amp;Assumptions'!$G$32))*$B207+AND(S$56&lt;'Summary&amp;Assumptions'!$J$31,S$47&gt;=$FO207,S$47&lt;=$FP207)*(('Summary&amp;Assumptions'!$H$25*$C207)*(1+'Summary&amp;Assumptions'!$J$29)^(S$46-1))+AND(S$56&lt;'Summary&amp;Assumptions'!$J$31,S$47&gt;=$FQ207,S$47&lt;=$FR207)*(('Summary&amp;Assumptions'!$H$25*$C207)*(1+'Summary&amp;Assumptions'!$J$29)^(S$46-1))</f>
        <v>0</v>
      </c>
      <c r="O207" s="588">
        <f>AND(T$55&gt;0,SUM($E207:N207)&lt;'Summary&amp;Assumptions'!$G$32*$B207,$D207&gt;='Summary&amp;Assumptions'!$D$17,T$47&gt;=$D207,T$47&lt;=EDATE($D207,'Summary&amp;Assumptions'!$G$32))*$B207+AND(T$56&lt;'Summary&amp;Assumptions'!$J$31,T$47&gt;=$FO207,T$47&lt;=$FP207)*(('Summary&amp;Assumptions'!$H$25*$C207)*(1+'Summary&amp;Assumptions'!$J$29)^(T$46-1))+AND(T$56&lt;'Summary&amp;Assumptions'!$J$31,T$47&gt;=$FQ207,T$47&lt;=$FR207)*(('Summary&amp;Assumptions'!$H$25*$C207)*(1+'Summary&amp;Assumptions'!$J$29)^(T$46-1))</f>
        <v>0</v>
      </c>
      <c r="P207" s="588">
        <f>AND(U$55&gt;0,SUM($E207:O207)&lt;'Summary&amp;Assumptions'!$G$32*$B207,$D207&gt;='Summary&amp;Assumptions'!$D$17,U$47&gt;=$D207,U$47&lt;=EDATE($D207,'Summary&amp;Assumptions'!$G$32))*$B207+AND(U$56&lt;'Summary&amp;Assumptions'!$J$31,U$47&gt;=$FO207,U$47&lt;=$FP207)*(('Summary&amp;Assumptions'!$H$25*$C207)*(1+'Summary&amp;Assumptions'!$J$29)^(U$46-1))+AND(U$56&lt;'Summary&amp;Assumptions'!$J$31,U$47&gt;=$FQ207,U$47&lt;=$FR207)*(('Summary&amp;Assumptions'!$H$25*$C207)*(1+'Summary&amp;Assumptions'!$J$29)^(U$46-1))</f>
        <v>0</v>
      </c>
      <c r="Q207" s="588">
        <f>AND(V$55&gt;0,SUM($E207:P207)&lt;'Summary&amp;Assumptions'!$G$32*$B207,$D207&gt;='Summary&amp;Assumptions'!$D$17,V$47&gt;=$D207,V$47&lt;=EDATE($D207,'Summary&amp;Assumptions'!$G$32))*$B207+AND(V$56&lt;'Summary&amp;Assumptions'!$J$31,V$47&gt;=$FO207,V$47&lt;=$FP207)*(('Summary&amp;Assumptions'!$H$25*$C207)*(1+'Summary&amp;Assumptions'!$J$29)^(V$46-1))+AND(V$56&lt;'Summary&amp;Assumptions'!$J$31,V$47&gt;=$FQ207,V$47&lt;=$FR207)*(('Summary&amp;Assumptions'!$H$25*$C207)*(1+'Summary&amp;Assumptions'!$J$29)^(V$46-1))</f>
        <v>0</v>
      </c>
      <c r="R207" s="588">
        <f>AND(W$55&gt;0,SUM($E207:Q207)&lt;'Summary&amp;Assumptions'!$G$32*$B207,$D207&gt;='Summary&amp;Assumptions'!$D$17,W$47&gt;=$D207,W$47&lt;=EDATE($D207,'Summary&amp;Assumptions'!$G$32))*$B207+AND(W$56&lt;'Summary&amp;Assumptions'!$J$31,W$47&gt;=$FO207,W$47&lt;=$FP207)*(('Summary&amp;Assumptions'!$H$25*$C207)*(1+'Summary&amp;Assumptions'!$J$29)^(W$46-1))+AND(W$56&lt;'Summary&amp;Assumptions'!$J$31,W$47&gt;=$FQ207,W$47&lt;=$FR207)*(('Summary&amp;Assumptions'!$H$25*$C207)*(1+'Summary&amp;Assumptions'!$J$29)^(W$46-1))</f>
        <v>0</v>
      </c>
      <c r="S207" s="588">
        <f>AND(X$55&gt;0,SUM($E207:R207)&lt;'Summary&amp;Assumptions'!$G$32*$B207,$D207&gt;='Summary&amp;Assumptions'!$D$17,X$47&gt;=$D207,X$47&lt;=EDATE($D207,'Summary&amp;Assumptions'!$G$32))*$B207+AND(X$56&lt;'Summary&amp;Assumptions'!$J$31,X$47&gt;=$FO207,X$47&lt;=$FP207)*(('Summary&amp;Assumptions'!$H$25*$C207)*(1+'Summary&amp;Assumptions'!$J$29)^(X$46-1))+AND(X$56&lt;'Summary&amp;Assumptions'!$J$31,X$47&gt;=$FQ207,X$47&lt;=$FR207)*(('Summary&amp;Assumptions'!$H$25*$C207)*(1+'Summary&amp;Assumptions'!$J$29)^(X$46-1))</f>
        <v>0</v>
      </c>
      <c r="T207" s="588">
        <f>AND(Y$55&gt;0,SUM($E207:S207)&lt;'Summary&amp;Assumptions'!$G$32*$B207,$D207&gt;='Summary&amp;Assumptions'!$D$17,Y$47&gt;=$D207,Y$47&lt;=EDATE($D207,'Summary&amp;Assumptions'!$G$32))*$B207+AND(Y$56&lt;'Summary&amp;Assumptions'!$J$31,Y$47&gt;=$FO207,Y$47&lt;=$FP207)*(('Summary&amp;Assumptions'!$H$25*$C207)*(1+'Summary&amp;Assumptions'!$J$29)^(Y$46-1))+AND(Y$56&lt;'Summary&amp;Assumptions'!$J$31,Y$47&gt;=$FQ207,Y$47&lt;=$FR207)*(('Summary&amp;Assumptions'!$H$25*$C207)*(1+'Summary&amp;Assumptions'!$J$29)^(Y$46-1))</f>
        <v>0</v>
      </c>
      <c r="U207" s="588">
        <f>AND(Z$55&gt;0,SUM($E207:T207)&lt;'Summary&amp;Assumptions'!$G$32*$B207,$D207&gt;='Summary&amp;Assumptions'!$D$17,Z$47&gt;=$D207,Z$47&lt;=EDATE($D207,'Summary&amp;Assumptions'!$G$32))*$B207+AND(Z$56&lt;'Summary&amp;Assumptions'!$J$31,Z$47&gt;=$FO207,Z$47&lt;=$FP207)*(('Summary&amp;Assumptions'!$H$25*$C207)*(1+'Summary&amp;Assumptions'!$J$29)^(Z$46-1))+AND(Z$56&lt;'Summary&amp;Assumptions'!$J$31,Z$47&gt;=$FQ207,Z$47&lt;=$FR207)*(('Summary&amp;Assumptions'!$H$25*$C207)*(1+'Summary&amp;Assumptions'!$J$29)^(Z$46-1))</f>
        <v>0</v>
      </c>
      <c r="V207" s="588">
        <f>AND(AA$55&gt;0,SUM($E207:U207)&lt;'Summary&amp;Assumptions'!$G$32*$B207,$D207&gt;='Summary&amp;Assumptions'!$D$17,AA$47&gt;=$D207,AA$47&lt;=EDATE($D207,'Summary&amp;Assumptions'!$G$32))*$B207+AND(AA$56&lt;'Summary&amp;Assumptions'!$J$31,AA$47&gt;=$FO207,AA$47&lt;=$FP207)*(('Summary&amp;Assumptions'!$H$25*$C207)*(1+'Summary&amp;Assumptions'!$J$29)^(AA$46-1))+AND(AA$56&lt;'Summary&amp;Assumptions'!$J$31,AA$47&gt;=$FQ207,AA$47&lt;=$FR207)*(('Summary&amp;Assumptions'!$H$25*$C207)*(1+'Summary&amp;Assumptions'!$J$29)^(AA$46-1))</f>
        <v>0</v>
      </c>
      <c r="W207" s="588">
        <f>AND(AB$55&gt;0,SUM($E207:V207)&lt;'Summary&amp;Assumptions'!$G$32*$B207,$D207&gt;='Summary&amp;Assumptions'!$D$17,AB$47&gt;=$D207,AB$47&lt;=EDATE($D207,'Summary&amp;Assumptions'!$G$32))*$B207+AND(AB$56&lt;'Summary&amp;Assumptions'!$J$31,AB$47&gt;=$FO207,AB$47&lt;=$FP207)*(('Summary&amp;Assumptions'!$H$25*$C207)*(1+'Summary&amp;Assumptions'!$J$29)^(AB$46-1))+AND(AB$56&lt;'Summary&amp;Assumptions'!$J$31,AB$47&gt;=$FQ207,AB$47&lt;=$FR207)*(('Summary&amp;Assumptions'!$H$25*$C207)*(1+'Summary&amp;Assumptions'!$J$29)^(AB$46-1))</f>
        <v>0</v>
      </c>
      <c r="X207" s="588">
        <f>AND(AC$55&gt;0,SUM($E207:W207)&lt;'Summary&amp;Assumptions'!$G$32*$B207,$D207&gt;='Summary&amp;Assumptions'!$D$17,AC$47&gt;=$D207,AC$47&lt;=EDATE($D207,'Summary&amp;Assumptions'!$G$32))*$B207+AND(AC$56&lt;'Summary&amp;Assumptions'!$J$31,AC$47&gt;=$FO207,AC$47&lt;=$FP207)*(('Summary&amp;Assumptions'!$H$25*$C207)*(1+'Summary&amp;Assumptions'!$J$29)^(AC$46-1))+AND(AC$56&lt;'Summary&amp;Assumptions'!$J$31,AC$47&gt;=$FQ207,AC$47&lt;=$FR207)*(('Summary&amp;Assumptions'!$H$25*$C207)*(1+'Summary&amp;Assumptions'!$J$29)^(AC$46-1))</f>
        <v>0</v>
      </c>
      <c r="Y207" s="588">
        <f>AND(AD$55&gt;0,SUM($E207:X207)&lt;'Summary&amp;Assumptions'!$G$32*$B207,$D207&gt;='Summary&amp;Assumptions'!$D$17,AD$47&gt;=$D207,AD$47&lt;=EDATE($D207,'Summary&amp;Assumptions'!$G$32))*$B207+AND(AD$56&lt;'Summary&amp;Assumptions'!$J$31,AD$47&gt;=$FO207,AD$47&lt;=$FP207)*(('Summary&amp;Assumptions'!$H$25*$C207)*(1+'Summary&amp;Assumptions'!$J$29)^(AD$46-1))+AND(AD$56&lt;'Summary&amp;Assumptions'!$J$31,AD$47&gt;=$FQ207,AD$47&lt;=$FR207)*(('Summary&amp;Assumptions'!$H$25*$C207)*(1+'Summary&amp;Assumptions'!$J$29)^(AD$46-1))</f>
        <v>0</v>
      </c>
      <c r="Z207" s="588">
        <f>AND(AE$55&gt;0,SUM($E207:Y207)&lt;'Summary&amp;Assumptions'!$G$32*$B207,$D207&gt;='Summary&amp;Assumptions'!$D$17,AE$47&gt;=$D207,AE$47&lt;=EDATE($D207,'Summary&amp;Assumptions'!$G$32))*$B207+AND(AE$56&lt;'Summary&amp;Assumptions'!$J$31,AE$47&gt;=$FO207,AE$47&lt;=$FP207)*(('Summary&amp;Assumptions'!$H$25*$C207)*(1+'Summary&amp;Assumptions'!$J$29)^(AE$46-1))+AND(AE$56&lt;'Summary&amp;Assumptions'!$J$31,AE$47&gt;=$FQ207,AE$47&lt;=$FR207)*(('Summary&amp;Assumptions'!$H$25*$C207)*(1+'Summary&amp;Assumptions'!$J$29)^(AE$46-1))</f>
        <v>0</v>
      </c>
      <c r="AA207" s="588">
        <f>AND(AF$55&gt;0,SUM($E207:Z207)&lt;'Summary&amp;Assumptions'!$G$32*$B207,$D207&gt;='Summary&amp;Assumptions'!$D$17,AF$47&gt;=$D207,AF$47&lt;=EDATE($D207,'Summary&amp;Assumptions'!$G$32))*$B207+AND(AF$56&lt;'Summary&amp;Assumptions'!$J$31,AF$47&gt;=$FO207,AF$47&lt;=$FP207)*(('Summary&amp;Assumptions'!$H$25*$C207)*(1+'Summary&amp;Assumptions'!$J$29)^(AF$46-1))+AND(AF$56&lt;'Summary&amp;Assumptions'!$J$31,AF$47&gt;=$FQ207,AF$47&lt;=$FR207)*(('Summary&amp;Assumptions'!$H$25*$C207)*(1+'Summary&amp;Assumptions'!$J$29)^(AF$46-1))</f>
        <v>0</v>
      </c>
      <c r="AB207" s="588">
        <f>AND(AG$55&gt;0,SUM($E207:AA207)&lt;'Summary&amp;Assumptions'!$G$32*$B207,$D207&gt;='Summary&amp;Assumptions'!$D$17,AG$47&gt;=$D207,AG$47&lt;=EDATE($D207,'Summary&amp;Assumptions'!$G$32))*$B207+AND(AG$56&lt;'Summary&amp;Assumptions'!$J$31,AG$47&gt;=$FO207,AG$47&lt;=$FP207)*(('Summary&amp;Assumptions'!$H$25*$C207)*(1+'Summary&amp;Assumptions'!$J$29)^(AG$46-1))+AND(AG$56&lt;'Summary&amp;Assumptions'!$J$31,AG$47&gt;=$FQ207,AG$47&lt;=$FR207)*(('Summary&amp;Assumptions'!$H$25*$C207)*(1+'Summary&amp;Assumptions'!$J$29)^(AG$46-1))</f>
        <v>0</v>
      </c>
      <c r="AC207" s="588">
        <f>AND(AH$55&gt;0,SUM($E207:AB207)&lt;'Summary&amp;Assumptions'!$G$32*$B207,$D207&gt;='Summary&amp;Assumptions'!$D$17,AH$47&gt;=$D207,AH$47&lt;=EDATE($D207,'Summary&amp;Assumptions'!$G$32))*$B207+AND(AH$56&lt;'Summary&amp;Assumptions'!$J$31,AH$47&gt;=$FO207,AH$47&lt;=$FP207)*(('Summary&amp;Assumptions'!$H$25*$C207)*(1+'Summary&amp;Assumptions'!$J$29)^(AH$46-1))+AND(AH$56&lt;'Summary&amp;Assumptions'!$J$31,AH$47&gt;=$FQ207,AH$47&lt;=$FR207)*(('Summary&amp;Assumptions'!$H$25*$C207)*(1+'Summary&amp;Assumptions'!$J$29)^(AH$46-1))</f>
        <v>0</v>
      </c>
      <c r="AD207" s="588">
        <f>AND(AI$55&gt;0,SUM($E207:AC207)&lt;'Summary&amp;Assumptions'!$G$32*$B207,$D207&gt;='Summary&amp;Assumptions'!$D$17,AI$47&gt;=$D207,AI$47&lt;=EDATE($D207,'Summary&amp;Assumptions'!$G$32))*$B207+AND(AI$56&lt;'Summary&amp;Assumptions'!$J$31,AI$47&gt;=$FO207,AI$47&lt;=$FP207)*(('Summary&amp;Assumptions'!$H$25*$C207)*(1+'Summary&amp;Assumptions'!$J$29)^(AI$46-1))+AND(AI$56&lt;'Summary&amp;Assumptions'!$J$31,AI$47&gt;=$FQ207,AI$47&lt;=$FR207)*(('Summary&amp;Assumptions'!$H$25*$C207)*(1+'Summary&amp;Assumptions'!$J$29)^(AI$46-1))</f>
        <v>0</v>
      </c>
      <c r="AE207" s="588">
        <f>AND(AJ$55&gt;0,SUM($E207:AD207)&lt;'Summary&amp;Assumptions'!$G$32*$B207,$D207&gt;='Summary&amp;Assumptions'!$D$17,AJ$47&gt;=$D207,AJ$47&lt;=EDATE($D207,'Summary&amp;Assumptions'!$G$32))*$B207+AND(AJ$56&lt;'Summary&amp;Assumptions'!$J$31,AJ$47&gt;=$FO207,AJ$47&lt;=$FP207)*(('Summary&amp;Assumptions'!$H$25*$C207)*(1+'Summary&amp;Assumptions'!$J$29)^(AJ$46-1))+AND(AJ$56&lt;'Summary&amp;Assumptions'!$J$31,AJ$47&gt;=$FQ207,AJ$47&lt;=$FR207)*(('Summary&amp;Assumptions'!$H$25*$C207)*(1+'Summary&amp;Assumptions'!$J$29)^(AJ$46-1))</f>
        <v>0</v>
      </c>
      <c r="AF207" s="588">
        <f>AND(AK$55&gt;0,SUM($E207:AE207)&lt;'Summary&amp;Assumptions'!$G$32*$B207,$D207&gt;='Summary&amp;Assumptions'!$D$17,AK$47&gt;=$D207,AK$47&lt;=EDATE($D207,'Summary&amp;Assumptions'!$G$32))*$B207+AND(AK$56&lt;'Summary&amp;Assumptions'!$J$31,AK$47&gt;=$FO207,AK$47&lt;=$FP207)*(('Summary&amp;Assumptions'!$H$25*$C207)*(1+'Summary&amp;Assumptions'!$J$29)^(AK$46-1))+AND(AK$56&lt;'Summary&amp;Assumptions'!$J$31,AK$47&gt;=$FQ207,AK$47&lt;=$FR207)*(('Summary&amp;Assumptions'!$H$25*$C207)*(1+'Summary&amp;Assumptions'!$J$29)^(AK$46-1))</f>
        <v>0</v>
      </c>
      <c r="AG207" s="588">
        <f>AND(AL$55&gt;0,SUM($E207:AF207)&lt;'Summary&amp;Assumptions'!$G$32*$B207,$D207&gt;='Summary&amp;Assumptions'!$D$17,AL$47&gt;=$D207,AL$47&lt;=EDATE($D207,'Summary&amp;Assumptions'!$G$32))*$B207+AND(AL$56&lt;'Summary&amp;Assumptions'!$J$31,AL$47&gt;=$FO207,AL$47&lt;=$FP207)*(('Summary&amp;Assumptions'!$H$25*$C207)*(1+'Summary&amp;Assumptions'!$J$29)^(AL$46-1))+AND(AL$56&lt;'Summary&amp;Assumptions'!$J$31,AL$47&gt;=$FQ207,AL$47&lt;=$FR207)*(('Summary&amp;Assumptions'!$H$25*$C207)*(1+'Summary&amp;Assumptions'!$J$29)^(AL$46-1))</f>
        <v>0</v>
      </c>
      <c r="AH207" s="588">
        <f>AND(AM$55&gt;0,SUM($E207:AG207)&lt;'Summary&amp;Assumptions'!$G$32*$B207,$D207&gt;='Summary&amp;Assumptions'!$D$17,AM$47&gt;=$D207,AM$47&lt;=EDATE($D207,'Summary&amp;Assumptions'!$G$32))*$B207+AND(AM$56&lt;'Summary&amp;Assumptions'!$J$31,AM$47&gt;=$FO207,AM$47&lt;=$FP207)*(('Summary&amp;Assumptions'!$H$25*$C207)*(1+'Summary&amp;Assumptions'!$J$29)^(AM$46-1))+AND(AM$56&lt;'Summary&amp;Assumptions'!$J$31,AM$47&gt;=$FQ207,AM$47&lt;=$FR207)*(('Summary&amp;Assumptions'!$H$25*$C207)*(1+'Summary&amp;Assumptions'!$J$29)^(AM$46-1))</f>
        <v>0</v>
      </c>
      <c r="AI207" s="588">
        <f>AND(AN$55&gt;0,SUM($E207:AH207)&lt;'Summary&amp;Assumptions'!$G$32*$B207,$D207&gt;='Summary&amp;Assumptions'!$D$17,AN$47&gt;=$D207,AN$47&lt;=EDATE($D207,'Summary&amp;Assumptions'!$G$32))*$B207+AND(AN$56&lt;'Summary&amp;Assumptions'!$J$31,AN$47&gt;=$FO207,AN$47&lt;=$FP207)*(('Summary&amp;Assumptions'!$H$25*$C207)*(1+'Summary&amp;Assumptions'!$J$29)^(AN$46-1))+AND(AN$56&lt;'Summary&amp;Assumptions'!$J$31,AN$47&gt;=$FQ207,AN$47&lt;=$FR207)*(('Summary&amp;Assumptions'!$H$25*$C207)*(1+'Summary&amp;Assumptions'!$J$29)^(AN$46-1))</f>
        <v>0</v>
      </c>
      <c r="AJ207" s="588">
        <f>AND(AO$55&gt;0,SUM($E207:AI207)&lt;'Summary&amp;Assumptions'!$G$32*$B207,$D207&gt;='Summary&amp;Assumptions'!$D$17,AO$47&gt;=$D207,AO$47&lt;=EDATE($D207,'Summary&amp;Assumptions'!$G$32))*$B207+AND(AO$56&lt;'Summary&amp;Assumptions'!$J$31,AO$47&gt;=$FO207,AO$47&lt;=$FP207)*(('Summary&amp;Assumptions'!$H$25*$C207)*(1+'Summary&amp;Assumptions'!$J$29)^(AO$46-1))+AND(AO$56&lt;'Summary&amp;Assumptions'!$J$31,AO$47&gt;=$FQ207,AO$47&lt;=$FR207)*(('Summary&amp;Assumptions'!$H$25*$C207)*(1+'Summary&amp;Assumptions'!$J$29)^(AO$46-1))</f>
        <v>0</v>
      </c>
      <c r="AK207" s="588">
        <f>AND(AP$55&gt;0,SUM($E207:AJ207)&lt;'Summary&amp;Assumptions'!$G$32*$B207,$D207&gt;='Summary&amp;Assumptions'!$D$17,AP$47&gt;=$D207,AP$47&lt;=EDATE($D207,'Summary&amp;Assumptions'!$G$32))*$B207+AND(AP$56&lt;'Summary&amp;Assumptions'!$J$31,AP$47&gt;=$FO207,AP$47&lt;=$FP207)*(('Summary&amp;Assumptions'!$H$25*$C207)*(1+'Summary&amp;Assumptions'!$J$29)^(AP$46-1))+AND(AP$56&lt;'Summary&amp;Assumptions'!$J$31,AP$47&gt;=$FQ207,AP$47&lt;=$FR207)*(('Summary&amp;Assumptions'!$H$25*$C207)*(1+'Summary&amp;Assumptions'!$J$29)^(AP$46-1))</f>
        <v>0</v>
      </c>
      <c r="AL207" s="588">
        <f>AND(AQ$55&gt;0,SUM($E207:AK207)&lt;'Summary&amp;Assumptions'!$G$32*$B207,$D207&gt;='Summary&amp;Assumptions'!$D$17,AQ$47&gt;=$D207,AQ$47&lt;=EDATE($D207,'Summary&amp;Assumptions'!$G$32))*$B207+AND(AQ$56&lt;'Summary&amp;Assumptions'!$J$31,AQ$47&gt;=$FO207,AQ$47&lt;=$FP207)*(('Summary&amp;Assumptions'!$H$25*$C207)*(1+'Summary&amp;Assumptions'!$J$29)^(AQ$46-1))+AND(AQ$56&lt;'Summary&amp;Assumptions'!$J$31,AQ$47&gt;=$FQ207,AQ$47&lt;=$FR207)*(('Summary&amp;Assumptions'!$H$25*$C207)*(1+'Summary&amp;Assumptions'!$J$29)^(AQ$46-1))</f>
        <v>0</v>
      </c>
      <c r="AM207" s="588">
        <f>AND(AR$55&gt;0,SUM($E207:AL207)&lt;'Summary&amp;Assumptions'!$G$32*$B207,$D207&gt;='Summary&amp;Assumptions'!$D$17,AR$47&gt;=$D207,AR$47&lt;=EDATE($D207,'Summary&amp;Assumptions'!$G$32))*$B207+AND(AR$56&lt;'Summary&amp;Assumptions'!$J$31,AR$47&gt;=$FO207,AR$47&lt;=$FP207)*(('Summary&amp;Assumptions'!$H$25*$C207)*(1+'Summary&amp;Assumptions'!$J$29)^(AR$46-1))+AND(AR$56&lt;'Summary&amp;Assumptions'!$J$31,AR$47&gt;=$FQ207,AR$47&lt;=$FR207)*(('Summary&amp;Assumptions'!$H$25*$C207)*(1+'Summary&amp;Assumptions'!$J$29)^(AR$46-1))</f>
        <v>0</v>
      </c>
      <c r="AN207" s="588">
        <f>AND(AS$55&gt;0,SUM($E207:AM207)&lt;'Summary&amp;Assumptions'!$G$32*$B207,$D207&gt;='Summary&amp;Assumptions'!$D$17,AS$47&gt;=$D207,AS$47&lt;=EDATE($D207,'Summary&amp;Assumptions'!$G$32))*$B207+AND(AS$56&lt;'Summary&amp;Assumptions'!$J$31,AS$47&gt;=$FO207,AS$47&lt;=$FP207)*(('Summary&amp;Assumptions'!$H$25*$C207)*(1+'Summary&amp;Assumptions'!$J$29)^(AS$46-1))+AND(AS$56&lt;'Summary&amp;Assumptions'!$J$31,AS$47&gt;=$FQ207,AS$47&lt;=$FR207)*(('Summary&amp;Assumptions'!$H$25*$C207)*(1+'Summary&amp;Assumptions'!$J$29)^(AS$46-1))</f>
        <v>0</v>
      </c>
      <c r="AO207" s="588">
        <f>AND(AT$55&gt;0,SUM($E207:AN207)&lt;'Summary&amp;Assumptions'!$G$32*$B207,$D207&gt;='Summary&amp;Assumptions'!$D$17,AT$47&gt;=$D207,AT$47&lt;=EDATE($D207,'Summary&amp;Assumptions'!$G$32))*$B207+AND(AT$56&lt;'Summary&amp;Assumptions'!$J$31,AT$47&gt;=$FO207,AT$47&lt;=$FP207)*(('Summary&amp;Assumptions'!$H$25*$C207)*(1+'Summary&amp;Assumptions'!$J$29)^(AT$46-1))+AND(AT$56&lt;'Summary&amp;Assumptions'!$J$31,AT$47&gt;=$FQ207,AT$47&lt;=$FR207)*(('Summary&amp;Assumptions'!$H$25*$C207)*(1+'Summary&amp;Assumptions'!$J$29)^(AT$46-1))</f>
        <v>0</v>
      </c>
      <c r="AP207" s="588">
        <f>AND(AU$55&gt;0,SUM($E207:AO207)&lt;'Summary&amp;Assumptions'!$G$32*$B207,$D207&gt;='Summary&amp;Assumptions'!$D$17,AU$47&gt;=$D207,AU$47&lt;=EDATE($D207,'Summary&amp;Assumptions'!$G$32))*$B207+AND(AU$56&lt;'Summary&amp;Assumptions'!$J$31,AU$47&gt;=$FO207,AU$47&lt;=$FP207)*(('Summary&amp;Assumptions'!$H$25*$C207)*(1+'Summary&amp;Assumptions'!$J$29)^(AU$46-1))+AND(AU$56&lt;'Summary&amp;Assumptions'!$J$31,AU$47&gt;=$FQ207,AU$47&lt;=$FR207)*(('Summary&amp;Assumptions'!$H$25*$C207)*(1+'Summary&amp;Assumptions'!$J$29)^(AU$46-1))</f>
        <v>0</v>
      </c>
      <c r="AQ207" s="588">
        <f>AND(AV$55&gt;0,SUM($E207:AP207)&lt;'Summary&amp;Assumptions'!$G$32*$B207,$D207&gt;='Summary&amp;Assumptions'!$D$17,AV$47&gt;=$D207,AV$47&lt;=EDATE($D207,'Summary&amp;Assumptions'!$G$32))*$B207+AND(AV$56&lt;'Summary&amp;Assumptions'!$J$31,AV$47&gt;=$FO207,AV$47&lt;=$FP207)*(('Summary&amp;Assumptions'!$H$25*$C207)*(1+'Summary&amp;Assumptions'!$J$29)^(AV$46-1))+AND(AV$56&lt;'Summary&amp;Assumptions'!$J$31,AV$47&gt;=$FQ207,AV$47&lt;=$FR207)*(('Summary&amp;Assumptions'!$H$25*$C207)*(1+'Summary&amp;Assumptions'!$J$29)^(AV$46-1))</f>
        <v>0</v>
      </c>
      <c r="AR207" s="588">
        <f>AND(AW$55&gt;0,SUM($E207:AQ207)&lt;'Summary&amp;Assumptions'!$G$32*$B207,$D207&gt;='Summary&amp;Assumptions'!$D$17,AW$47&gt;=$D207,AW$47&lt;=EDATE($D207,'Summary&amp;Assumptions'!$G$32))*$B207+AND(AW$56&lt;'Summary&amp;Assumptions'!$J$31,AW$47&gt;=$FO207,AW$47&lt;=$FP207)*(('Summary&amp;Assumptions'!$H$25*$C207)*(1+'Summary&amp;Assumptions'!$J$29)^(AW$46-1))+AND(AW$56&lt;'Summary&amp;Assumptions'!$J$31,AW$47&gt;=$FQ207,AW$47&lt;=$FR207)*(('Summary&amp;Assumptions'!$H$25*$C207)*(1+'Summary&amp;Assumptions'!$J$29)^(AW$46-1))</f>
        <v>0</v>
      </c>
      <c r="AS207" s="588">
        <f>AND(AX$55&gt;0,SUM($E207:AR207)&lt;'Summary&amp;Assumptions'!$G$32*$B207,$D207&gt;='Summary&amp;Assumptions'!$D$17,AX$47&gt;=$D207,AX$47&lt;=EDATE($D207,'Summary&amp;Assumptions'!$G$32))*$B207+AND(AX$56&lt;'Summary&amp;Assumptions'!$J$31,AX$47&gt;=$FO207,AX$47&lt;=$FP207)*(('Summary&amp;Assumptions'!$H$25*$C207)*(1+'Summary&amp;Assumptions'!$J$29)^(AX$46-1))+AND(AX$56&lt;'Summary&amp;Assumptions'!$J$31,AX$47&gt;=$FQ207,AX$47&lt;=$FR207)*(('Summary&amp;Assumptions'!$H$25*$C207)*(1+'Summary&amp;Assumptions'!$J$29)^(AX$46-1))</f>
        <v>0</v>
      </c>
      <c r="AT207" s="588">
        <f>AND(AY$55&gt;0,SUM($E207:AS207)&lt;'Summary&amp;Assumptions'!$G$32*$B207,$D207&gt;='Summary&amp;Assumptions'!$D$17,AY$47&gt;=$D207,AY$47&lt;=EDATE($D207,'Summary&amp;Assumptions'!$G$32))*$B207+AND(AY$56&lt;'Summary&amp;Assumptions'!$J$31,AY$47&gt;=$FO207,AY$47&lt;=$FP207)*(('Summary&amp;Assumptions'!$H$25*$C207)*(1+'Summary&amp;Assumptions'!$J$29)^(AY$46-1))+AND(AY$56&lt;'Summary&amp;Assumptions'!$J$31,AY$47&gt;=$FQ207,AY$47&lt;=$FR207)*(('Summary&amp;Assumptions'!$H$25*$C207)*(1+'Summary&amp;Assumptions'!$J$29)^(AY$46-1))</f>
        <v>0</v>
      </c>
      <c r="AU207" s="588">
        <f>AND(AZ$55&gt;0,SUM($E207:AT207)&lt;'Summary&amp;Assumptions'!$G$32*$B207,$D207&gt;='Summary&amp;Assumptions'!$D$17,AZ$47&gt;=$D207,AZ$47&lt;=EDATE($D207,'Summary&amp;Assumptions'!$G$32))*$B207+AND(AZ$56&lt;'Summary&amp;Assumptions'!$J$31,AZ$47&gt;=$FO207,AZ$47&lt;=$FP207)*(('Summary&amp;Assumptions'!$H$25*$C207)*(1+'Summary&amp;Assumptions'!$J$29)^(AZ$46-1))+AND(AZ$56&lt;'Summary&amp;Assumptions'!$J$31,AZ$47&gt;=$FQ207,AZ$47&lt;=$FR207)*(('Summary&amp;Assumptions'!$H$25*$C207)*(1+'Summary&amp;Assumptions'!$J$29)^(AZ$46-1))</f>
        <v>0</v>
      </c>
      <c r="AV207" s="588">
        <f>AND(BA$55&gt;0,SUM($E207:AU207)&lt;'Summary&amp;Assumptions'!$G$32*$B207,$D207&gt;='Summary&amp;Assumptions'!$D$17,BA$47&gt;=$D207,BA$47&lt;=EDATE($D207,'Summary&amp;Assumptions'!$G$32))*$B207+AND(BA$56&lt;'Summary&amp;Assumptions'!$J$31,BA$47&gt;=$FO207,BA$47&lt;=$FP207)*(('Summary&amp;Assumptions'!$H$25*$C207)*(1+'Summary&amp;Assumptions'!$J$29)^(BA$46-1))+AND(BA$56&lt;'Summary&amp;Assumptions'!$J$31,BA$47&gt;=$FQ207,BA$47&lt;=$FR207)*(('Summary&amp;Assumptions'!$H$25*$C207)*(1+'Summary&amp;Assumptions'!$J$29)^(BA$46-1))</f>
        <v>0</v>
      </c>
      <c r="AW207" s="588">
        <f>AND(BB$55&gt;0,SUM($E207:AV207)&lt;'Summary&amp;Assumptions'!$G$32*$B207,$D207&gt;='Summary&amp;Assumptions'!$D$17,BB$47&gt;=$D207,BB$47&lt;=EDATE($D207,'Summary&amp;Assumptions'!$G$32))*$B207+AND(BB$56&lt;'Summary&amp;Assumptions'!$J$31,BB$47&gt;=$FO207,BB$47&lt;=$FP207)*(('Summary&amp;Assumptions'!$H$25*$C207)*(1+'Summary&amp;Assumptions'!$J$29)^(BB$46-1))+AND(BB$56&lt;'Summary&amp;Assumptions'!$J$31,BB$47&gt;=$FQ207,BB$47&lt;=$FR207)*(('Summary&amp;Assumptions'!$H$25*$C207)*(1+'Summary&amp;Assumptions'!$J$29)^(BB$46-1))</f>
        <v>0</v>
      </c>
      <c r="AX207" s="588">
        <f>AND(BC$55&gt;0,SUM($E207:AW207)&lt;'Summary&amp;Assumptions'!$G$32*$B207,$D207&gt;='Summary&amp;Assumptions'!$D$17,BC$47&gt;=$D207,BC$47&lt;=EDATE($D207,'Summary&amp;Assumptions'!$G$32))*$B207+AND(BC$56&lt;'Summary&amp;Assumptions'!$J$31,BC$47&gt;=$FO207,BC$47&lt;=$FP207)*(('Summary&amp;Assumptions'!$H$25*$C207)*(1+'Summary&amp;Assumptions'!$J$29)^(BC$46-1))+AND(BC$56&lt;'Summary&amp;Assumptions'!$J$31,BC$47&gt;=$FQ207,BC$47&lt;=$FR207)*(('Summary&amp;Assumptions'!$H$25*$C207)*(1+'Summary&amp;Assumptions'!$J$29)^(BC$46-1))</f>
        <v>0</v>
      </c>
      <c r="AY207" s="588">
        <f>AND(BD$55&gt;0,SUM($E207:AX207)&lt;'Summary&amp;Assumptions'!$G$32*$B207,$D207&gt;='Summary&amp;Assumptions'!$D$17,BD$47&gt;=$D207,BD$47&lt;=EDATE($D207,'Summary&amp;Assumptions'!$G$32))*$B207+AND(BD$56&lt;'Summary&amp;Assumptions'!$J$31,BD$47&gt;=$FO207,BD$47&lt;=$FP207)*(('Summary&amp;Assumptions'!$H$25*$C207)*(1+'Summary&amp;Assumptions'!$J$29)^(BD$46-1))+AND(BD$56&lt;'Summary&amp;Assumptions'!$J$31,BD$47&gt;=$FQ207,BD$47&lt;=$FR207)*(('Summary&amp;Assumptions'!$H$25*$C207)*(1+'Summary&amp;Assumptions'!$J$29)^(BD$46-1))</f>
        <v>0</v>
      </c>
      <c r="AZ207" s="588">
        <f>AND(BE$55&gt;0,SUM($E207:AY207)&lt;'Summary&amp;Assumptions'!$G$32*$B207,$D207&gt;='Summary&amp;Assumptions'!$D$17,BE$47&gt;=$D207,BE$47&lt;=EDATE($D207,'Summary&amp;Assumptions'!$G$32))*$B207+AND(BE$56&lt;'Summary&amp;Assumptions'!$J$31,BE$47&gt;=$FO207,BE$47&lt;=$FP207)*(('Summary&amp;Assumptions'!$H$25*$C207)*(1+'Summary&amp;Assumptions'!$J$29)^(BE$46-1))+AND(BE$56&lt;'Summary&amp;Assumptions'!$J$31,BE$47&gt;=$FQ207,BE$47&lt;=$FR207)*(('Summary&amp;Assumptions'!$H$25*$C207)*(1+'Summary&amp;Assumptions'!$J$29)^(BE$46-1))</f>
        <v>0</v>
      </c>
      <c r="BA207" s="588">
        <f>AND(BF$55&gt;0,SUM($E207:AZ207)&lt;'Summary&amp;Assumptions'!$G$32*$B207,$D207&gt;='Summary&amp;Assumptions'!$D$17,BF$47&gt;=$D207,BF$47&lt;=EDATE($D207,'Summary&amp;Assumptions'!$G$32))*$B207+AND(BF$56&lt;'Summary&amp;Assumptions'!$J$31,BF$47&gt;=$FO207,BF$47&lt;=$FP207)*(('Summary&amp;Assumptions'!$H$25*$C207)*(1+'Summary&amp;Assumptions'!$J$29)^(BF$46-1))+AND(BF$56&lt;'Summary&amp;Assumptions'!$J$31,BF$47&gt;=$FQ207,BF$47&lt;=$FR207)*(('Summary&amp;Assumptions'!$H$25*$C207)*(1+'Summary&amp;Assumptions'!$J$29)^(BF$46-1))</f>
        <v>0</v>
      </c>
      <c r="BB207" s="588">
        <f>AND(BG$55&gt;0,SUM($E207:BA207)&lt;'Summary&amp;Assumptions'!$G$32*$B207,$D207&gt;='Summary&amp;Assumptions'!$D$17,BG$47&gt;=$D207,BG$47&lt;=EDATE($D207,'Summary&amp;Assumptions'!$G$32))*$B207+AND(BG$56&lt;'Summary&amp;Assumptions'!$J$31,BG$47&gt;=$FO207,BG$47&lt;=$FP207)*(('Summary&amp;Assumptions'!$H$25*$C207)*(1+'Summary&amp;Assumptions'!$J$29)^(BG$46-1))+AND(BG$56&lt;'Summary&amp;Assumptions'!$J$31,BG$47&gt;=$FQ207,BG$47&lt;=$FR207)*(('Summary&amp;Assumptions'!$H$25*$C207)*(1+'Summary&amp;Assumptions'!$J$29)^(BG$46-1))</f>
        <v>0</v>
      </c>
      <c r="BC207" s="588">
        <f>AND(BH$55&gt;0,SUM($E207:BB207)&lt;'Summary&amp;Assumptions'!$G$32*$B207,$D207&gt;='Summary&amp;Assumptions'!$D$17,BH$47&gt;=$D207,BH$47&lt;=EDATE($D207,'Summary&amp;Assumptions'!$G$32))*$B207+AND(BH$56&lt;'Summary&amp;Assumptions'!$J$31,BH$47&gt;=$FO207,BH$47&lt;=$FP207)*(('Summary&amp;Assumptions'!$H$25*$C207)*(1+'Summary&amp;Assumptions'!$J$29)^(BH$46-1))+AND(BH$56&lt;'Summary&amp;Assumptions'!$J$31,BH$47&gt;=$FQ207,BH$47&lt;=$FR207)*(('Summary&amp;Assumptions'!$H$25*$C207)*(1+'Summary&amp;Assumptions'!$J$29)^(BH$46-1))</f>
        <v>0</v>
      </c>
      <c r="BD207" s="588">
        <f>AND(BI$55&gt;0,SUM($E207:BC207)&lt;'Summary&amp;Assumptions'!$G$32*$B207,$D207&gt;='Summary&amp;Assumptions'!$D$17,BI$47&gt;=$D207,BI$47&lt;=EDATE($D207,'Summary&amp;Assumptions'!$G$32))*$B207+AND(BI$56&lt;'Summary&amp;Assumptions'!$J$31,BI$47&gt;=$FO207,BI$47&lt;=$FP207)*(('Summary&amp;Assumptions'!$H$25*$C207)*(1+'Summary&amp;Assumptions'!$J$29)^(BI$46-1))+AND(BI$56&lt;'Summary&amp;Assumptions'!$J$31,BI$47&gt;=$FQ207,BI$47&lt;=$FR207)*(('Summary&amp;Assumptions'!$H$25*$C207)*(1+'Summary&amp;Assumptions'!$J$29)^(BI$46-1))</f>
        <v>0</v>
      </c>
      <c r="BE207" s="588">
        <f>AND(BJ$55&gt;0,SUM($E207:BD207)&lt;'Summary&amp;Assumptions'!$G$32*$B207,$D207&gt;='Summary&amp;Assumptions'!$D$17,BJ$47&gt;=$D207,BJ$47&lt;=EDATE($D207,'Summary&amp;Assumptions'!$G$32))*$B207+AND(BJ$56&lt;'Summary&amp;Assumptions'!$J$31,BJ$47&gt;=$FO207,BJ$47&lt;=$FP207)*(('Summary&amp;Assumptions'!$H$25*$C207)*(1+'Summary&amp;Assumptions'!$J$29)^(BJ$46-1))+AND(BJ$56&lt;'Summary&amp;Assumptions'!$J$31,BJ$47&gt;=$FQ207,BJ$47&lt;=$FR207)*(('Summary&amp;Assumptions'!$H$25*$C207)*(1+'Summary&amp;Assumptions'!$J$29)^(BJ$46-1))</f>
        <v>0</v>
      </c>
      <c r="BF207" s="588">
        <f>AND(BK$55&gt;0,SUM($E207:BE207)&lt;'Summary&amp;Assumptions'!$G$32*$B207,$D207&gt;='Summary&amp;Assumptions'!$D$17,BK$47&gt;=$D207,BK$47&lt;=EDATE($D207,'Summary&amp;Assumptions'!$G$32))*$B207+AND(BK$56&lt;'Summary&amp;Assumptions'!$J$31,BK$47&gt;=$FO207,BK$47&lt;=$FP207)*(('Summary&amp;Assumptions'!$H$25*$C207)*(1+'Summary&amp;Assumptions'!$J$29)^(BK$46-1))+AND(BK$56&lt;'Summary&amp;Assumptions'!$J$31,BK$47&gt;=$FQ207,BK$47&lt;=$FR207)*(('Summary&amp;Assumptions'!$H$25*$C207)*(1+'Summary&amp;Assumptions'!$J$29)^(BK$46-1))</f>
        <v>0</v>
      </c>
      <c r="BG207" s="588">
        <f>AND(BL$55&gt;0,SUM($E207:BF207)&lt;'Summary&amp;Assumptions'!$G$32*$B207,$D207&gt;='Summary&amp;Assumptions'!$D$17,BL$47&gt;=$D207,BL$47&lt;=EDATE($D207,'Summary&amp;Assumptions'!$G$32))*$B207+AND(BL$56&lt;'Summary&amp;Assumptions'!$J$31,BL$47&gt;=$FO207,BL$47&lt;=$FP207)*(('Summary&amp;Assumptions'!$H$25*$C207)*(1+'Summary&amp;Assumptions'!$J$29)^(BL$46-1))+AND(BL$56&lt;'Summary&amp;Assumptions'!$J$31,BL$47&gt;=$FQ207,BL$47&lt;=$FR207)*(('Summary&amp;Assumptions'!$H$25*$C207)*(1+'Summary&amp;Assumptions'!$J$29)^(BL$46-1))</f>
        <v>0</v>
      </c>
      <c r="BH207" s="588">
        <f>AND(BM$55&gt;0,SUM($E207:BG207)&lt;'Summary&amp;Assumptions'!$G$32*$B207,$D207&gt;='Summary&amp;Assumptions'!$D$17,BM$47&gt;=$D207,BM$47&lt;=EDATE($D207,'Summary&amp;Assumptions'!$G$32))*$B207+AND(BM$56&lt;'Summary&amp;Assumptions'!$J$31,BM$47&gt;=$FO207,BM$47&lt;=$FP207)*(('Summary&amp;Assumptions'!$H$25*$C207)*(1+'Summary&amp;Assumptions'!$J$29)^(BM$46-1))+AND(BM$56&lt;'Summary&amp;Assumptions'!$J$31,BM$47&gt;=$FQ207,BM$47&lt;=$FR207)*(('Summary&amp;Assumptions'!$H$25*$C207)*(1+'Summary&amp;Assumptions'!$J$29)^(BM$46-1))</f>
        <v>0</v>
      </c>
      <c r="BI207" s="588">
        <f>AND(BN$55&gt;0,SUM($E207:BH207)&lt;'Summary&amp;Assumptions'!$G$32*$B207,$D207&gt;='Summary&amp;Assumptions'!$D$17,BN$47&gt;=$D207,BN$47&lt;=EDATE($D207,'Summary&amp;Assumptions'!$G$32))*$B207+AND(BN$56&lt;'Summary&amp;Assumptions'!$J$31,BN$47&gt;=$FO207,BN$47&lt;=$FP207)*(('Summary&amp;Assumptions'!$H$25*$C207)*(1+'Summary&amp;Assumptions'!$J$29)^(BN$46-1))+AND(BN$56&lt;'Summary&amp;Assumptions'!$J$31,BN$47&gt;=$FQ207,BN$47&lt;=$FR207)*(('Summary&amp;Assumptions'!$H$25*$C207)*(1+'Summary&amp;Assumptions'!$J$29)^(BN$46-1))</f>
        <v>0</v>
      </c>
      <c r="BJ207" s="588">
        <f>AND(BO$55&gt;0,SUM($E207:BI207)&lt;'Summary&amp;Assumptions'!$G$32*$B207,$D207&gt;='Summary&amp;Assumptions'!$D$17,BO$47&gt;=$D207,BO$47&lt;=EDATE($D207,'Summary&amp;Assumptions'!$G$32))*$B207+AND(BO$56&lt;'Summary&amp;Assumptions'!$J$31,BO$47&gt;=$FO207,BO$47&lt;=$FP207)*(('Summary&amp;Assumptions'!$H$25*$C207)*(1+'Summary&amp;Assumptions'!$J$29)^(BO$46-1))+AND(BO$56&lt;'Summary&amp;Assumptions'!$J$31,BO$47&gt;=$FQ207,BO$47&lt;=$FR207)*(('Summary&amp;Assumptions'!$H$25*$C207)*(1+'Summary&amp;Assumptions'!$J$29)^(BO$46-1))</f>
        <v>0</v>
      </c>
      <c r="BK207" s="588">
        <f>AND(BP$55&gt;0,SUM($E207:BJ207)&lt;'Summary&amp;Assumptions'!$G$32*$B207,$D207&gt;='Summary&amp;Assumptions'!$D$17,BP$47&gt;=$D207,BP$47&lt;=EDATE($D207,'Summary&amp;Assumptions'!$G$32))*$B207+AND(BP$56&lt;'Summary&amp;Assumptions'!$J$31,BP$47&gt;=$FO207,BP$47&lt;=$FP207)*(('Summary&amp;Assumptions'!$H$25*$C207)*(1+'Summary&amp;Assumptions'!$J$29)^(BP$46-1))+AND(BP$56&lt;'Summary&amp;Assumptions'!$J$31,BP$47&gt;=$FQ207,BP$47&lt;=$FR207)*(('Summary&amp;Assumptions'!$H$25*$C207)*(1+'Summary&amp;Assumptions'!$J$29)^(BP$46-1))</f>
        <v>0</v>
      </c>
      <c r="BL207" s="588">
        <f>AND(BQ$55&gt;0,SUM($E207:BK207)&lt;'Summary&amp;Assumptions'!$G$32*$B207,$D207&gt;='Summary&amp;Assumptions'!$D$17,BQ$47&gt;=$D207,BQ$47&lt;=EDATE($D207,'Summary&amp;Assumptions'!$G$32))*$B207+AND(BQ$56&lt;'Summary&amp;Assumptions'!$J$31,BQ$47&gt;=$FO207,BQ$47&lt;=$FP207)*(('Summary&amp;Assumptions'!$H$25*$C207)*(1+'Summary&amp;Assumptions'!$J$29)^(BQ$46-1))+AND(BQ$56&lt;'Summary&amp;Assumptions'!$J$31,BQ$47&gt;=$FQ207,BQ$47&lt;=$FR207)*(('Summary&amp;Assumptions'!$H$25*$C207)*(1+'Summary&amp;Assumptions'!$J$29)^(BQ$46-1))</f>
        <v>0</v>
      </c>
      <c r="BM207" s="588">
        <f>AND(BR$55&gt;0,SUM($E207:BL207)&lt;'Summary&amp;Assumptions'!$G$32*$B207,$D207&gt;='Summary&amp;Assumptions'!$D$17,BR$47&gt;=$D207,BR$47&lt;=EDATE($D207,'Summary&amp;Assumptions'!$G$32))*$B207+AND(BR$56&lt;'Summary&amp;Assumptions'!$J$31,BR$47&gt;=$FO207,BR$47&lt;=$FP207)*(('Summary&amp;Assumptions'!$H$25*$C207)*(1+'Summary&amp;Assumptions'!$J$29)^(BR$46-1))+AND(BR$56&lt;'Summary&amp;Assumptions'!$J$31,BR$47&gt;=$FQ207,BR$47&lt;=$FR207)*(('Summary&amp;Assumptions'!$H$25*$C207)*(1+'Summary&amp;Assumptions'!$J$29)^(BR$46-1))</f>
        <v>0</v>
      </c>
      <c r="BN207" s="588">
        <f>AND(BS$55&gt;0,SUM($E207:BM207)&lt;'Summary&amp;Assumptions'!$G$32*$B207,$D207&gt;='Summary&amp;Assumptions'!$D$17,BS$47&gt;=$D207,BS$47&lt;=EDATE($D207,'Summary&amp;Assumptions'!$G$32))*$B207+AND(BS$56&lt;'Summary&amp;Assumptions'!$J$31,BS$47&gt;=$FO207,BS$47&lt;=$FP207)*(('Summary&amp;Assumptions'!$H$25*$C207)*(1+'Summary&amp;Assumptions'!$J$29)^(BS$46-1))+AND(BS$56&lt;'Summary&amp;Assumptions'!$J$31,BS$47&gt;=$FQ207,BS$47&lt;=$FR207)*(('Summary&amp;Assumptions'!$H$25*$C207)*(1+'Summary&amp;Assumptions'!$J$29)^(BS$46-1))</f>
        <v>0</v>
      </c>
      <c r="BO207" s="588">
        <f>AND(BT$55&gt;0,SUM($E207:BN207)&lt;'Summary&amp;Assumptions'!$G$32*$B207,$D207&gt;='Summary&amp;Assumptions'!$D$17,BT$47&gt;=$D207,BT$47&lt;=EDATE($D207,'Summary&amp;Assumptions'!$G$32))*$B207+AND(BT$56&lt;'Summary&amp;Assumptions'!$J$31,BT$47&gt;=$FO207,BT$47&lt;=$FP207)*(('Summary&amp;Assumptions'!$H$25*$C207)*(1+'Summary&amp;Assumptions'!$J$29)^(BT$46-1))+AND(BT$56&lt;'Summary&amp;Assumptions'!$J$31,BT$47&gt;=$FQ207,BT$47&lt;=$FR207)*(('Summary&amp;Assumptions'!$H$25*$C207)*(1+'Summary&amp;Assumptions'!$J$29)^(BT$46-1))</f>
        <v>0</v>
      </c>
      <c r="BP207" s="588">
        <f>AND(BU$55&gt;0,SUM($E207:BO207)&lt;'Summary&amp;Assumptions'!$G$32*$B207,$D207&gt;='Summary&amp;Assumptions'!$D$17,BU$47&gt;=$D207,BU$47&lt;=EDATE($D207,'Summary&amp;Assumptions'!$G$32))*$B207+AND(BU$56&lt;'Summary&amp;Assumptions'!$J$31,BU$47&gt;=$FO207,BU$47&lt;=$FP207)*(('Summary&amp;Assumptions'!$H$25*$C207)*(1+'Summary&amp;Assumptions'!$J$29)^(BU$46-1))+AND(BU$56&lt;'Summary&amp;Assumptions'!$J$31,BU$47&gt;=$FQ207,BU$47&lt;=$FR207)*(('Summary&amp;Assumptions'!$H$25*$C207)*(1+'Summary&amp;Assumptions'!$J$29)^(BU$46-1))</f>
        <v>0</v>
      </c>
      <c r="BQ207" s="588">
        <f>AND(BV$55&gt;0,SUM($E207:BP207)&lt;'Summary&amp;Assumptions'!$G$32*$B207,$D207&gt;='Summary&amp;Assumptions'!$D$17,BV$47&gt;=$D207,BV$47&lt;=EDATE($D207,'Summary&amp;Assumptions'!$G$32))*$B207+AND(BV$56&lt;'Summary&amp;Assumptions'!$J$31,BV$47&gt;=$FO207,BV$47&lt;=$FP207)*(('Summary&amp;Assumptions'!$H$25*$C207)*(1+'Summary&amp;Assumptions'!$J$29)^(BV$46-1))+AND(BV$56&lt;'Summary&amp;Assumptions'!$J$31,BV$47&gt;=$FQ207,BV$47&lt;=$FR207)*(('Summary&amp;Assumptions'!$H$25*$C207)*(1+'Summary&amp;Assumptions'!$J$29)^(BV$46-1))</f>
        <v>0</v>
      </c>
      <c r="BR207" s="588">
        <f>AND(BW$55&gt;0,SUM($E207:BQ207)&lt;'Summary&amp;Assumptions'!$G$32*$B207,$D207&gt;='Summary&amp;Assumptions'!$D$17,BW$47&gt;=$D207,BW$47&lt;=EDATE($D207,'Summary&amp;Assumptions'!$G$32))*$B207+AND(BW$56&lt;'Summary&amp;Assumptions'!$J$31,BW$47&gt;=$FO207,BW$47&lt;=$FP207)*(('Summary&amp;Assumptions'!$H$25*$C207)*(1+'Summary&amp;Assumptions'!$J$29)^(BW$46-1))+AND(BW$56&lt;'Summary&amp;Assumptions'!$J$31,BW$47&gt;=$FQ207,BW$47&lt;=$FR207)*(('Summary&amp;Assumptions'!$H$25*$C207)*(1+'Summary&amp;Assumptions'!$J$29)^(BW$46-1))</f>
        <v>0</v>
      </c>
      <c r="BS207" s="588">
        <f>AND(BX$55&gt;0,SUM($E207:BR207)&lt;'Summary&amp;Assumptions'!$G$32*$B207,$D207&gt;='Summary&amp;Assumptions'!$D$17,BX$47&gt;=$D207,BX$47&lt;=EDATE($D207,'Summary&amp;Assumptions'!$G$32))*$B207+AND(BX$56&lt;'Summary&amp;Assumptions'!$J$31,BX$47&gt;=$FO207,BX$47&lt;=$FP207)*(('Summary&amp;Assumptions'!$H$25*$C207)*(1+'Summary&amp;Assumptions'!$J$29)^(BX$46-1))+AND(BX$56&lt;'Summary&amp;Assumptions'!$J$31,BX$47&gt;=$FQ207,BX$47&lt;=$FR207)*(('Summary&amp;Assumptions'!$H$25*$C207)*(1+'Summary&amp;Assumptions'!$J$29)^(BX$46-1))</f>
        <v>0</v>
      </c>
      <c r="BT207" s="588">
        <f>AND(BY$55&gt;0,SUM($E207:BS207)&lt;'Summary&amp;Assumptions'!$G$32*$B207,$D207&gt;='Summary&amp;Assumptions'!$D$17,BY$47&gt;=$D207,BY$47&lt;=EDATE($D207,'Summary&amp;Assumptions'!$G$32))*$B207+AND(BY$56&lt;'Summary&amp;Assumptions'!$J$31,BY$47&gt;=$FO207,BY$47&lt;=$FP207)*(('Summary&amp;Assumptions'!$H$25*$C207)*(1+'Summary&amp;Assumptions'!$J$29)^(BY$46-1))+AND(BY$56&lt;'Summary&amp;Assumptions'!$J$31,BY$47&gt;=$FQ207,BY$47&lt;=$FR207)*(('Summary&amp;Assumptions'!$H$25*$C207)*(1+'Summary&amp;Assumptions'!$J$29)^(BY$46-1))</f>
        <v>0</v>
      </c>
      <c r="BU207" s="588">
        <f>AND(BZ$55&gt;0,SUM($E207:BT207)&lt;'Summary&amp;Assumptions'!$G$32*$B207,$D207&gt;='Summary&amp;Assumptions'!$D$17,BZ$47&gt;=$D207,BZ$47&lt;=EDATE($D207,'Summary&amp;Assumptions'!$G$32))*$B207+AND(BZ$56&lt;'Summary&amp;Assumptions'!$J$31,BZ$47&gt;=$FO207,BZ$47&lt;=$FP207)*(('Summary&amp;Assumptions'!$H$25*$C207)*(1+'Summary&amp;Assumptions'!$J$29)^(BZ$46-1))+AND(BZ$56&lt;'Summary&amp;Assumptions'!$J$31,BZ$47&gt;=$FQ207,BZ$47&lt;=$FR207)*(('Summary&amp;Assumptions'!$H$25*$C207)*(1+'Summary&amp;Assumptions'!$J$29)^(BZ$46-1))</f>
        <v>0</v>
      </c>
      <c r="BV207" s="588">
        <f>AND(CA$55&gt;0,SUM($E207:BU207)&lt;'Summary&amp;Assumptions'!$G$32*$B207,$D207&gt;='Summary&amp;Assumptions'!$D$17,CA$47&gt;=$D207,CA$47&lt;=EDATE($D207,'Summary&amp;Assumptions'!$G$32))*$B207+AND(CA$56&lt;'Summary&amp;Assumptions'!$J$31,CA$47&gt;=$FO207,CA$47&lt;=$FP207)*(('Summary&amp;Assumptions'!$H$25*$C207)*(1+'Summary&amp;Assumptions'!$J$29)^(CA$46-1))+AND(CA$56&lt;'Summary&amp;Assumptions'!$J$31,CA$47&gt;=$FQ207,CA$47&lt;=$FR207)*(('Summary&amp;Assumptions'!$H$25*$C207)*(1+'Summary&amp;Assumptions'!$J$29)^(CA$46-1))</f>
        <v>0</v>
      </c>
      <c r="BW207" s="588">
        <f>AND(CB$55&gt;0,SUM($E207:BV207)&lt;'Summary&amp;Assumptions'!$G$32*$B207,$D207&gt;='Summary&amp;Assumptions'!$D$17,CB$47&gt;=$D207,CB$47&lt;=EDATE($D207,'Summary&amp;Assumptions'!$G$32))*$B207+AND(CB$56&lt;'Summary&amp;Assumptions'!$J$31,CB$47&gt;=$FO207,CB$47&lt;=$FP207)*(('Summary&amp;Assumptions'!$H$25*$C207)*(1+'Summary&amp;Assumptions'!$J$29)^(CB$46-1))+AND(CB$56&lt;'Summary&amp;Assumptions'!$J$31,CB$47&gt;=$FQ207,CB$47&lt;=$FR207)*(('Summary&amp;Assumptions'!$H$25*$C207)*(1+'Summary&amp;Assumptions'!$J$29)^(CB$46-1))</f>
        <v>0</v>
      </c>
      <c r="BX207" s="588">
        <f>AND(CC$55&gt;0,SUM($E207:BW207)&lt;'Summary&amp;Assumptions'!$G$32*$B207,$D207&gt;='Summary&amp;Assumptions'!$D$17,CC$47&gt;=$D207,CC$47&lt;=EDATE($D207,'Summary&amp;Assumptions'!$G$32))*$B207+AND(CC$56&lt;'Summary&amp;Assumptions'!$J$31,CC$47&gt;=$FO207,CC$47&lt;=$FP207)*(('Summary&amp;Assumptions'!$H$25*$C207)*(1+'Summary&amp;Assumptions'!$J$29)^(CC$46-1))+AND(CC$56&lt;'Summary&amp;Assumptions'!$J$31,CC$47&gt;=$FQ207,CC$47&lt;=$FR207)*(('Summary&amp;Assumptions'!$H$25*$C207)*(1+'Summary&amp;Assumptions'!$J$29)^(CC$46-1))</f>
        <v>0</v>
      </c>
      <c r="BY207" s="588">
        <f>AND(CD$55&gt;0,SUM($E207:BX207)&lt;'Summary&amp;Assumptions'!$G$32*$B207,$D207&gt;='Summary&amp;Assumptions'!$D$17,CD$47&gt;=$D207,CD$47&lt;=EDATE($D207,'Summary&amp;Assumptions'!$G$32))*$B207+AND(CD$56&lt;'Summary&amp;Assumptions'!$J$31,CD$47&gt;=$FO207,CD$47&lt;=$FP207)*(('Summary&amp;Assumptions'!$H$25*$C207)*(1+'Summary&amp;Assumptions'!$J$29)^(CD$46-1))+AND(CD$56&lt;'Summary&amp;Assumptions'!$J$31,CD$47&gt;=$FQ207,CD$47&lt;=$FR207)*(('Summary&amp;Assumptions'!$H$25*$C207)*(1+'Summary&amp;Assumptions'!$J$29)^(CD$46-1))</f>
        <v>0</v>
      </c>
      <c r="BZ207" s="588">
        <f>AND(CE$55&gt;0,SUM($E207:BY207)&lt;'Summary&amp;Assumptions'!$G$32*$B207,$D207&gt;='Summary&amp;Assumptions'!$D$17,CE$47&gt;=$D207,CE$47&lt;=EDATE($D207,'Summary&amp;Assumptions'!$G$32))*$B207+AND(CE$56&lt;'Summary&amp;Assumptions'!$J$31,CE$47&gt;=$FO207,CE$47&lt;=$FP207)*(('Summary&amp;Assumptions'!$H$25*$C207)*(1+'Summary&amp;Assumptions'!$J$29)^(CE$46-1))+AND(CE$56&lt;'Summary&amp;Assumptions'!$J$31,CE$47&gt;=$FQ207,CE$47&lt;=$FR207)*(('Summary&amp;Assumptions'!$H$25*$C207)*(1+'Summary&amp;Assumptions'!$J$29)^(CE$46-1))</f>
        <v>0</v>
      </c>
      <c r="CA207" s="588">
        <f>AND(CF$55&gt;0,SUM($E207:BZ207)&lt;'Summary&amp;Assumptions'!$G$32*$B207,$D207&gt;='Summary&amp;Assumptions'!$D$17,CF$47&gt;=$D207,CF$47&lt;=EDATE($D207,'Summary&amp;Assumptions'!$G$32))*$B207+AND(CF$56&lt;'Summary&amp;Assumptions'!$J$31,CF$47&gt;=$FO207,CF$47&lt;=$FP207)*(('Summary&amp;Assumptions'!$H$25*$C207)*(1+'Summary&amp;Assumptions'!$J$29)^(CF$46-1))+AND(CF$56&lt;'Summary&amp;Assumptions'!$J$31,CF$47&gt;=$FQ207,CF$47&lt;=$FR207)*(('Summary&amp;Assumptions'!$H$25*$C207)*(1+'Summary&amp;Assumptions'!$J$29)^(CF$46-1))</f>
        <v>0</v>
      </c>
      <c r="CB207" s="588">
        <f>AND(CG$55&gt;0,SUM($E207:CA207)&lt;'Summary&amp;Assumptions'!$G$32*$B207,$D207&gt;='Summary&amp;Assumptions'!$D$17,CG$47&gt;=$D207,CG$47&lt;=EDATE($D207,'Summary&amp;Assumptions'!$G$32))*$B207+AND(CG$56&lt;'Summary&amp;Assumptions'!$J$31,CG$47&gt;=$FO207,CG$47&lt;=$FP207)*(('Summary&amp;Assumptions'!$H$25*$C207)*(1+'Summary&amp;Assumptions'!$J$29)^(CG$46-1))+AND(CG$56&lt;'Summary&amp;Assumptions'!$J$31,CG$47&gt;=$FQ207,CG$47&lt;=$FR207)*(('Summary&amp;Assumptions'!$H$25*$C207)*(1+'Summary&amp;Assumptions'!$J$29)^(CG$46-1))</f>
        <v>0</v>
      </c>
      <c r="CC207" s="588">
        <f>AND(CH$55&gt;0,SUM($E207:CB207)&lt;'Summary&amp;Assumptions'!$G$32*$B207,$D207&gt;='Summary&amp;Assumptions'!$D$17,CH$47&gt;=$D207,CH$47&lt;=EDATE($D207,'Summary&amp;Assumptions'!$G$32))*$B207+AND(CH$56&lt;'Summary&amp;Assumptions'!$J$31,CH$47&gt;=$FO207,CH$47&lt;=$FP207)*(('Summary&amp;Assumptions'!$H$25*$C207)*(1+'Summary&amp;Assumptions'!$J$29)^(CH$46-1))+AND(CH$56&lt;'Summary&amp;Assumptions'!$J$31,CH$47&gt;=$FQ207,CH$47&lt;=$FR207)*(('Summary&amp;Assumptions'!$H$25*$C207)*(1+'Summary&amp;Assumptions'!$J$29)^(CH$46-1))</f>
        <v>0</v>
      </c>
      <c r="CD207" s="588">
        <f>AND(CI$55&gt;0,SUM($E207:CC207)&lt;'Summary&amp;Assumptions'!$G$32*$B207,$D207&gt;='Summary&amp;Assumptions'!$D$17,CI$47&gt;=$D207,CI$47&lt;=EDATE($D207,'Summary&amp;Assumptions'!$G$32))*$B207+AND(CI$56&lt;'Summary&amp;Assumptions'!$J$31,CI$47&gt;=$FO207,CI$47&lt;=$FP207)*(('Summary&amp;Assumptions'!$H$25*$C207)*(1+'Summary&amp;Assumptions'!$J$29)^(CI$46-1))+AND(CI$56&lt;'Summary&amp;Assumptions'!$J$31,CI$47&gt;=$FQ207,CI$47&lt;=$FR207)*(('Summary&amp;Assumptions'!$H$25*$C207)*(1+'Summary&amp;Assumptions'!$J$29)^(CI$46-1))</f>
        <v>0</v>
      </c>
      <c r="CE207" s="588">
        <f>AND(CJ$55&gt;0,SUM($E207:CD207)&lt;'Summary&amp;Assumptions'!$G$32*$B207,$D207&gt;='Summary&amp;Assumptions'!$D$17,CJ$47&gt;=$D207,CJ$47&lt;=EDATE($D207,'Summary&amp;Assumptions'!$G$32))*$B207+AND(CJ$56&lt;'Summary&amp;Assumptions'!$J$31,CJ$47&gt;=$FO207,CJ$47&lt;=$FP207)*(('Summary&amp;Assumptions'!$H$25*$C207)*(1+'Summary&amp;Assumptions'!$J$29)^(CJ$46-1))+AND(CJ$56&lt;'Summary&amp;Assumptions'!$J$31,CJ$47&gt;=$FQ207,CJ$47&lt;=$FR207)*(('Summary&amp;Assumptions'!$H$25*$C207)*(1+'Summary&amp;Assumptions'!$J$29)^(CJ$46-1))</f>
        <v>0</v>
      </c>
      <c r="CF207" s="588">
        <f>AND(CK$55&gt;0,SUM($E207:CE207)&lt;'Summary&amp;Assumptions'!$G$32*$B207,$D207&gt;='Summary&amp;Assumptions'!$D$17,CK$47&gt;=$D207,CK$47&lt;=EDATE($D207,'Summary&amp;Assumptions'!$G$32))*$B207+AND(CK$56&lt;'Summary&amp;Assumptions'!$J$31,CK$47&gt;=$FO207,CK$47&lt;=$FP207)*(('Summary&amp;Assumptions'!$H$25*$C207)*(1+'Summary&amp;Assumptions'!$J$29)^(CK$46-1))+AND(CK$56&lt;'Summary&amp;Assumptions'!$J$31,CK$47&gt;=$FQ207,CK$47&lt;=$FR207)*(('Summary&amp;Assumptions'!$H$25*$C207)*(1+'Summary&amp;Assumptions'!$J$29)^(CK$46-1))</f>
        <v>0</v>
      </c>
      <c r="CG207" s="588">
        <f>AND(CL$55&gt;0,SUM($E207:CF207)&lt;'Summary&amp;Assumptions'!$G$32*$B207,$D207&gt;='Summary&amp;Assumptions'!$D$17,CL$47&gt;=$D207,CL$47&lt;=EDATE($D207,'Summary&amp;Assumptions'!$G$32))*$B207+AND(CL$56&lt;'Summary&amp;Assumptions'!$J$31,CL$47&gt;=$FO207,CL$47&lt;=$FP207)*(('Summary&amp;Assumptions'!$H$25*$C207)*(1+'Summary&amp;Assumptions'!$J$29)^(CL$46-1))+AND(CL$56&lt;'Summary&amp;Assumptions'!$J$31,CL$47&gt;=$FQ207,CL$47&lt;=$FR207)*(('Summary&amp;Assumptions'!$H$25*$C207)*(1+'Summary&amp;Assumptions'!$J$29)^(CL$46-1))</f>
        <v>0</v>
      </c>
      <c r="CH207" s="588">
        <f>AND(CM$55&gt;0,SUM($E207:CG207)&lt;'Summary&amp;Assumptions'!$G$32*$B207,$D207&gt;='Summary&amp;Assumptions'!$D$17,CM$47&gt;=$D207,CM$47&lt;=EDATE($D207,'Summary&amp;Assumptions'!$G$32))*$B207+AND(CM$56&lt;'Summary&amp;Assumptions'!$J$31,CM$47&gt;=$FO207,CM$47&lt;=$FP207)*(('Summary&amp;Assumptions'!$H$25*$C207)*(1+'Summary&amp;Assumptions'!$J$29)^(CM$46-1))+AND(CM$56&lt;'Summary&amp;Assumptions'!$J$31,CM$47&gt;=$FQ207,CM$47&lt;=$FR207)*(('Summary&amp;Assumptions'!$H$25*$C207)*(1+'Summary&amp;Assumptions'!$J$29)^(CM$46-1))</f>
        <v>0</v>
      </c>
      <c r="CI207" s="588">
        <f>AND(CN$55&gt;0,SUM($E207:CH207)&lt;'Summary&amp;Assumptions'!$G$32*$B207,$D207&gt;='Summary&amp;Assumptions'!$D$17,CN$47&gt;=$D207,CN$47&lt;=EDATE($D207,'Summary&amp;Assumptions'!$G$32))*$B207+AND(CN$56&lt;'Summary&amp;Assumptions'!$J$31,CN$47&gt;=$FO207,CN$47&lt;=$FP207)*(('Summary&amp;Assumptions'!$H$25*$C207)*(1+'Summary&amp;Assumptions'!$J$29)^(CN$46-1))+AND(CN$56&lt;'Summary&amp;Assumptions'!$J$31,CN$47&gt;=$FQ207,CN$47&lt;=$FR207)*(('Summary&amp;Assumptions'!$H$25*$C207)*(1+'Summary&amp;Assumptions'!$J$29)^(CN$46-1))</f>
        <v>0</v>
      </c>
      <c r="CJ207" s="588">
        <f>AND(CO$55&gt;0,SUM($E207:CI207)&lt;'Summary&amp;Assumptions'!$G$32*$B207,$D207&gt;='Summary&amp;Assumptions'!$D$17,CO$47&gt;=$D207,CO$47&lt;=EDATE($D207,'Summary&amp;Assumptions'!$G$32))*$B207+AND(CO$56&lt;'Summary&amp;Assumptions'!$J$31,CO$47&gt;=$FO207,CO$47&lt;=$FP207)*(('Summary&amp;Assumptions'!$H$25*$C207)*(1+'Summary&amp;Assumptions'!$J$29)^(CO$46-1))+AND(CO$56&lt;'Summary&amp;Assumptions'!$J$31,CO$47&gt;=$FQ207,CO$47&lt;=$FR207)*(('Summary&amp;Assumptions'!$H$25*$C207)*(1+'Summary&amp;Assumptions'!$J$29)^(CO$46-1))</f>
        <v>0</v>
      </c>
      <c r="CK207" s="588">
        <f>AND(CP$55&gt;0,SUM($E207:CJ207)&lt;'Summary&amp;Assumptions'!$G$32*$B207,$D207&gt;='Summary&amp;Assumptions'!$D$17,CP$47&gt;=$D207,CP$47&lt;=EDATE($D207,'Summary&amp;Assumptions'!$G$32))*$B207+AND(CP$56&lt;'Summary&amp;Assumptions'!$J$31,CP$47&gt;=$FO207,CP$47&lt;=$FP207)*(('Summary&amp;Assumptions'!$H$25*$C207)*(1+'Summary&amp;Assumptions'!$J$29)^(CP$46-1))+AND(CP$56&lt;'Summary&amp;Assumptions'!$J$31,CP$47&gt;=$FQ207,CP$47&lt;=$FR207)*(('Summary&amp;Assumptions'!$H$25*$C207)*(1+'Summary&amp;Assumptions'!$J$29)^(CP$46-1))</f>
        <v>0</v>
      </c>
      <c r="CL207" s="588">
        <f>AND(CQ$55&gt;0,SUM($E207:CK207)&lt;'Summary&amp;Assumptions'!$G$32*$B207,$D207&gt;='Summary&amp;Assumptions'!$D$17,CQ$47&gt;=$D207,CQ$47&lt;=EDATE($D207,'Summary&amp;Assumptions'!$G$32))*$B207+AND(CQ$56&lt;'Summary&amp;Assumptions'!$J$31,CQ$47&gt;=$FO207,CQ$47&lt;=$FP207)*(('Summary&amp;Assumptions'!$H$25*$C207)*(1+'Summary&amp;Assumptions'!$J$29)^(CQ$46-1))+AND(CQ$56&lt;'Summary&amp;Assumptions'!$J$31,CQ$47&gt;=$FQ207,CQ$47&lt;=$FR207)*(('Summary&amp;Assumptions'!$H$25*$C207)*(1+'Summary&amp;Assumptions'!$J$29)^(CQ$46-1))</f>
        <v>0</v>
      </c>
      <c r="CM207" s="588">
        <f>AND(CR$55&gt;0,SUM($E207:CL207)&lt;'Summary&amp;Assumptions'!$G$32*$B207,$D207&gt;='Summary&amp;Assumptions'!$D$17,CR$47&gt;=$D207,CR$47&lt;=EDATE($D207,'Summary&amp;Assumptions'!$G$32))*$B207+AND(CR$56&lt;'Summary&amp;Assumptions'!$J$31,CR$47&gt;=$FO207,CR$47&lt;=$FP207)*(('Summary&amp;Assumptions'!$H$25*$C207)*(1+'Summary&amp;Assumptions'!$J$29)^(CR$46-1))+AND(CR$56&lt;'Summary&amp;Assumptions'!$J$31,CR$47&gt;=$FQ207,CR$47&lt;=$FR207)*(('Summary&amp;Assumptions'!$H$25*$C207)*(1+'Summary&amp;Assumptions'!$J$29)^(CR$46-1))</f>
        <v>0</v>
      </c>
      <c r="CN207" s="588">
        <f>AND(CS$55&gt;0,SUM($E207:CM207)&lt;'Summary&amp;Assumptions'!$G$32*$B207,$D207&gt;='Summary&amp;Assumptions'!$D$17,CS$47&gt;=$D207,CS$47&lt;=EDATE($D207,'Summary&amp;Assumptions'!$G$32))*$B207+AND(CS$56&lt;'Summary&amp;Assumptions'!$J$31,CS$47&gt;=$FO207,CS$47&lt;=$FP207)*(('Summary&amp;Assumptions'!$H$25*$C207)*(1+'Summary&amp;Assumptions'!$J$29)^(CS$46-1))+AND(CS$56&lt;'Summary&amp;Assumptions'!$J$31,CS$47&gt;=$FQ207,CS$47&lt;=$FR207)*(('Summary&amp;Assumptions'!$H$25*$C207)*(1+'Summary&amp;Assumptions'!$J$29)^(CS$46-1))</f>
        <v>0</v>
      </c>
      <c r="CO207" s="588">
        <f>AND(CT$55&gt;0,SUM($E207:CN207)&lt;'Summary&amp;Assumptions'!$G$32*$B207,$D207&gt;='Summary&amp;Assumptions'!$D$17,CT$47&gt;=$D207,CT$47&lt;=EDATE($D207,'Summary&amp;Assumptions'!$G$32))*$B207+AND(CT$56&lt;'Summary&amp;Assumptions'!$J$31,CT$47&gt;=$FO207,CT$47&lt;=$FP207)*(('Summary&amp;Assumptions'!$H$25*$C207)*(1+'Summary&amp;Assumptions'!$J$29)^(CT$46-1))+AND(CT$56&lt;'Summary&amp;Assumptions'!$J$31,CT$47&gt;=$FQ207,CT$47&lt;=$FR207)*(('Summary&amp;Assumptions'!$H$25*$C207)*(1+'Summary&amp;Assumptions'!$J$29)^(CT$46-1))</f>
        <v>0</v>
      </c>
      <c r="CP207" s="588">
        <f>AND(CU$55&gt;0,SUM($E207:CO207)&lt;'Summary&amp;Assumptions'!$G$32*$B207,$D207&gt;='Summary&amp;Assumptions'!$D$17,CU$47&gt;=$D207,CU$47&lt;=EDATE($D207,'Summary&amp;Assumptions'!$G$32))*$B207+AND(CU$56&lt;'Summary&amp;Assumptions'!$J$31,CU$47&gt;=$FO207,CU$47&lt;=$FP207)*(('Summary&amp;Assumptions'!$H$25*$C207)*(1+'Summary&amp;Assumptions'!$J$29)^(CU$46-1))+AND(CU$56&lt;'Summary&amp;Assumptions'!$J$31,CU$47&gt;=$FQ207,CU$47&lt;=$FR207)*(('Summary&amp;Assumptions'!$H$25*$C207)*(1+'Summary&amp;Assumptions'!$J$29)^(CU$46-1))</f>
        <v>0</v>
      </c>
      <c r="CQ207" s="588">
        <f>AND(CV$55&gt;0,SUM($E207:CP207)&lt;'Summary&amp;Assumptions'!$G$32*$B207,$D207&gt;='Summary&amp;Assumptions'!$D$17,CV$47&gt;=$D207,CV$47&lt;=EDATE($D207,'Summary&amp;Assumptions'!$G$32))*$B207+AND(CV$56&lt;'Summary&amp;Assumptions'!$J$31,CV$47&gt;=$FO207,CV$47&lt;=$FP207)*(('Summary&amp;Assumptions'!$H$25*$C207)*(1+'Summary&amp;Assumptions'!$J$29)^(CV$46-1))+AND(CV$56&lt;'Summary&amp;Assumptions'!$J$31,CV$47&gt;=$FQ207,CV$47&lt;=$FR207)*(('Summary&amp;Assumptions'!$H$25*$C207)*(1+'Summary&amp;Assumptions'!$J$29)^(CV$46-1))</f>
        <v>0</v>
      </c>
      <c r="CR207" s="588">
        <f>AND(CW$55&gt;0,SUM($E207:CQ207)&lt;'Summary&amp;Assumptions'!$G$32*$B207,$D207&gt;='Summary&amp;Assumptions'!$D$17,CW$47&gt;=$D207,CW$47&lt;=EDATE($D207,'Summary&amp;Assumptions'!$G$32))*$B207+AND(CW$56&lt;'Summary&amp;Assumptions'!$J$31,CW$47&gt;=$FO207,CW$47&lt;=$FP207)*(('Summary&amp;Assumptions'!$H$25*$C207)*(1+'Summary&amp;Assumptions'!$J$29)^(CW$46-1))+AND(CW$56&lt;'Summary&amp;Assumptions'!$J$31,CW$47&gt;=$FQ207,CW$47&lt;=$FR207)*(('Summary&amp;Assumptions'!$H$25*$C207)*(1+'Summary&amp;Assumptions'!$J$29)^(CW$46-1))</f>
        <v>0</v>
      </c>
      <c r="CS207" s="588">
        <f>AND(CX$55&gt;0,SUM($E207:CR207)&lt;'Summary&amp;Assumptions'!$G$32*$B207,$D207&gt;='Summary&amp;Assumptions'!$D$17,CX$47&gt;=$D207,CX$47&lt;=EDATE($D207,'Summary&amp;Assumptions'!$G$32))*$B207+AND(CX$56&lt;'Summary&amp;Assumptions'!$J$31,CX$47&gt;=$FO207,CX$47&lt;=$FP207)*(('Summary&amp;Assumptions'!$H$25*$C207)*(1+'Summary&amp;Assumptions'!$J$29)^(CX$46-1))+AND(CX$56&lt;'Summary&amp;Assumptions'!$J$31,CX$47&gt;=$FQ207,CX$47&lt;=$FR207)*(('Summary&amp;Assumptions'!$H$25*$C207)*(1+'Summary&amp;Assumptions'!$J$29)^(CX$46-1))</f>
        <v>0</v>
      </c>
      <c r="CT207" s="588">
        <f>AND(CY$55&gt;0,SUM($E207:CS207)&lt;'Summary&amp;Assumptions'!$G$32*$B207,$D207&gt;='Summary&amp;Assumptions'!$D$17,CY$47&gt;=$D207,CY$47&lt;=EDATE($D207,'Summary&amp;Assumptions'!$G$32))*$B207+AND(CY$56&lt;'Summary&amp;Assumptions'!$J$31,CY$47&gt;=$FO207,CY$47&lt;=$FP207)*(('Summary&amp;Assumptions'!$H$25*$C207)*(1+'Summary&amp;Assumptions'!$J$29)^(CY$46-1))+AND(CY$56&lt;'Summary&amp;Assumptions'!$J$31,CY$47&gt;=$FQ207,CY$47&lt;=$FR207)*(('Summary&amp;Assumptions'!$H$25*$C207)*(1+'Summary&amp;Assumptions'!$J$29)^(CY$46-1))</f>
        <v>0</v>
      </c>
      <c r="CU207" s="588">
        <f>AND(CZ$55&gt;0,SUM($E207:CT207)&lt;'Summary&amp;Assumptions'!$G$32*$B207,$D207&gt;='Summary&amp;Assumptions'!$D$17,CZ$47&gt;=$D207,CZ$47&lt;=EDATE($D207,'Summary&amp;Assumptions'!$G$32))*$B207+AND(CZ$56&lt;'Summary&amp;Assumptions'!$J$31,CZ$47&gt;=$FO207,CZ$47&lt;=$FP207)*(('Summary&amp;Assumptions'!$H$25*$C207)*(1+'Summary&amp;Assumptions'!$J$29)^(CZ$46-1))+AND(CZ$56&lt;'Summary&amp;Assumptions'!$J$31,CZ$47&gt;=$FQ207,CZ$47&lt;=$FR207)*(('Summary&amp;Assumptions'!$H$25*$C207)*(1+'Summary&amp;Assumptions'!$J$29)^(CZ$46-1))</f>
        <v>0</v>
      </c>
      <c r="CV207" s="588">
        <f>AND(DA$55&gt;0,SUM($E207:CU207)&lt;'Summary&amp;Assumptions'!$G$32*$B207,$D207&gt;='Summary&amp;Assumptions'!$D$17,DA$47&gt;=$D207,DA$47&lt;=EDATE($D207,'Summary&amp;Assumptions'!$G$32))*$B207+AND(DA$56&lt;'Summary&amp;Assumptions'!$J$31,DA$47&gt;=$FO207,DA$47&lt;=$FP207)*(('Summary&amp;Assumptions'!$H$25*$C207)*(1+'Summary&amp;Assumptions'!$J$29)^(DA$46-1))+AND(DA$56&lt;'Summary&amp;Assumptions'!$J$31,DA$47&gt;=$FQ207,DA$47&lt;=$FR207)*(('Summary&amp;Assumptions'!$H$25*$C207)*(1+'Summary&amp;Assumptions'!$J$29)^(DA$46-1))</f>
        <v>0</v>
      </c>
      <c r="CW207" s="588">
        <f>AND(DB$55&gt;0,SUM($E207:CV207)&lt;'Summary&amp;Assumptions'!$G$32*$B207,$D207&gt;='Summary&amp;Assumptions'!$D$17,DB$47&gt;=$D207,DB$47&lt;=EDATE($D207,'Summary&amp;Assumptions'!$G$32))*$B207+AND(DB$56&lt;'Summary&amp;Assumptions'!$J$31,DB$47&gt;=$FO207,DB$47&lt;=$FP207)*(('Summary&amp;Assumptions'!$H$25*$C207)*(1+'Summary&amp;Assumptions'!$J$29)^(DB$46-1))+AND(DB$56&lt;'Summary&amp;Assumptions'!$J$31,DB$47&gt;=$FQ207,DB$47&lt;=$FR207)*(('Summary&amp;Assumptions'!$H$25*$C207)*(1+'Summary&amp;Assumptions'!$J$29)^(DB$46-1))</f>
        <v>0</v>
      </c>
      <c r="CX207" s="588">
        <f>AND(DC$55&gt;0,SUM($E207:CW207)&lt;'Summary&amp;Assumptions'!$G$32*$B207,$D207&gt;='Summary&amp;Assumptions'!$D$17,DC$47&gt;=$D207,DC$47&lt;=EDATE($D207,'Summary&amp;Assumptions'!$G$32))*$B207+AND(DC$56&lt;'Summary&amp;Assumptions'!$J$31,DC$47&gt;=$FO207,DC$47&lt;=$FP207)*(('Summary&amp;Assumptions'!$H$25*$C207)*(1+'Summary&amp;Assumptions'!$J$29)^(DC$46-1))+AND(DC$56&lt;'Summary&amp;Assumptions'!$J$31,DC$47&gt;=$FQ207,DC$47&lt;=$FR207)*(('Summary&amp;Assumptions'!$H$25*$C207)*(1+'Summary&amp;Assumptions'!$J$29)^(DC$46-1))</f>
        <v>0</v>
      </c>
      <c r="CY207" s="588">
        <f>AND(DD$55&gt;0,SUM($E207:CX207)&lt;'Summary&amp;Assumptions'!$G$32*$B207,$D207&gt;='Summary&amp;Assumptions'!$D$17,DD$47&gt;=$D207,DD$47&lt;=EDATE($D207,'Summary&amp;Assumptions'!$G$32))*$B207+AND(DD$56&lt;'Summary&amp;Assumptions'!$J$31,DD$47&gt;=$FO207,DD$47&lt;=$FP207)*(('Summary&amp;Assumptions'!$H$25*$C207)*(1+'Summary&amp;Assumptions'!$J$29)^(DD$46-1))+AND(DD$56&lt;'Summary&amp;Assumptions'!$J$31,DD$47&gt;=$FQ207,DD$47&lt;=$FR207)*(('Summary&amp;Assumptions'!$H$25*$C207)*(1+'Summary&amp;Assumptions'!$J$29)^(DD$46-1))</f>
        <v>0</v>
      </c>
      <c r="CZ207" s="588">
        <f>AND(DE$55&gt;0,SUM($E207:CY207)&lt;'Summary&amp;Assumptions'!$G$32*$B207,$D207&gt;='Summary&amp;Assumptions'!$D$17,DE$47&gt;=$D207,DE$47&lt;=EDATE($D207,'Summary&amp;Assumptions'!$G$32))*$B207+AND(DE$56&lt;'Summary&amp;Assumptions'!$J$31,DE$47&gt;=$FO207,DE$47&lt;=$FP207)*(('Summary&amp;Assumptions'!$H$25*$C207)*(1+'Summary&amp;Assumptions'!$J$29)^(DE$46-1))+AND(DE$56&lt;'Summary&amp;Assumptions'!$J$31,DE$47&gt;=$FQ207,DE$47&lt;=$FR207)*(('Summary&amp;Assumptions'!$H$25*$C207)*(1+'Summary&amp;Assumptions'!$J$29)^(DE$46-1))</f>
        <v>0</v>
      </c>
      <c r="DA207" s="588">
        <f>AND(DF$55&gt;0,SUM($E207:CZ207)&lt;'Summary&amp;Assumptions'!$G$32*$B207,$D207&gt;='Summary&amp;Assumptions'!$D$17,DF$47&gt;=$D207,DF$47&lt;=EDATE($D207,'Summary&amp;Assumptions'!$G$32))*$B207+AND(DF$56&lt;'Summary&amp;Assumptions'!$J$31,DF$47&gt;=$FO207,DF$47&lt;=$FP207)*(('Summary&amp;Assumptions'!$H$25*$C207)*(1+'Summary&amp;Assumptions'!$J$29)^(DF$46-1))+AND(DF$56&lt;'Summary&amp;Assumptions'!$J$31,DF$47&gt;=$FQ207,DF$47&lt;=$FR207)*(('Summary&amp;Assumptions'!$H$25*$C207)*(1+'Summary&amp;Assumptions'!$J$29)^(DF$46-1))</f>
        <v>0</v>
      </c>
      <c r="DB207" s="588">
        <f>AND(DG$55&gt;0,SUM($E207:DA207)&lt;'Summary&amp;Assumptions'!$G$32*$B207,$D207&gt;='Summary&amp;Assumptions'!$D$17,DG$47&gt;=$D207,DG$47&lt;=EDATE($D207,'Summary&amp;Assumptions'!$G$32))*$B207+AND(DG$56&lt;'Summary&amp;Assumptions'!$J$31,DG$47&gt;=$FO207,DG$47&lt;=$FP207)*(('Summary&amp;Assumptions'!$H$25*$C207)*(1+'Summary&amp;Assumptions'!$J$29)^(DG$46-1))+AND(DG$56&lt;'Summary&amp;Assumptions'!$J$31,DG$47&gt;=$FQ207,DG$47&lt;=$FR207)*(('Summary&amp;Assumptions'!$H$25*$C207)*(1+'Summary&amp;Assumptions'!$J$29)^(DG$46-1))</f>
        <v>0</v>
      </c>
      <c r="DC207" s="588">
        <f>AND(DH$55&gt;0,SUM($E207:DB207)&lt;'Summary&amp;Assumptions'!$G$32*$B207,$D207&gt;='Summary&amp;Assumptions'!$D$17,DH$47&gt;=$D207,DH$47&lt;=EDATE($D207,'Summary&amp;Assumptions'!$G$32))*$B207+AND(DH$56&lt;'Summary&amp;Assumptions'!$J$31,DH$47&gt;=$FO207,DH$47&lt;=$FP207)*(('Summary&amp;Assumptions'!$H$25*$C207)*(1+'Summary&amp;Assumptions'!$J$29)^(DH$46-1))+AND(DH$56&lt;'Summary&amp;Assumptions'!$J$31,DH$47&gt;=$FQ207,DH$47&lt;=$FR207)*(('Summary&amp;Assumptions'!$H$25*$C207)*(1+'Summary&amp;Assumptions'!$J$29)^(DH$46-1))</f>
        <v>0</v>
      </c>
      <c r="DD207" s="588">
        <f>AND(DI$55&gt;0,SUM($E207:DC207)&lt;'Summary&amp;Assumptions'!$G$32*$B207,$D207&gt;='Summary&amp;Assumptions'!$D$17,DI$47&gt;=$D207,DI$47&lt;=EDATE($D207,'Summary&amp;Assumptions'!$G$32))*$B207+AND(DI$56&lt;'Summary&amp;Assumptions'!$J$31,DI$47&gt;=$FO207,DI$47&lt;=$FP207)*(('Summary&amp;Assumptions'!$H$25*$C207)*(1+'Summary&amp;Assumptions'!$J$29)^(DI$46-1))+AND(DI$56&lt;'Summary&amp;Assumptions'!$J$31,DI$47&gt;=$FQ207,DI$47&lt;=$FR207)*(('Summary&amp;Assumptions'!$H$25*$C207)*(1+'Summary&amp;Assumptions'!$J$29)^(DI$46-1))</f>
        <v>0</v>
      </c>
      <c r="DE207" s="588">
        <f>AND(DJ$55&gt;0,SUM($E207:DD207)&lt;'Summary&amp;Assumptions'!$G$32*$B207,$D207&gt;='Summary&amp;Assumptions'!$D$17,DJ$47&gt;=$D207,DJ$47&lt;=EDATE($D207,'Summary&amp;Assumptions'!$G$32))*$B207+AND(DJ$56&lt;'Summary&amp;Assumptions'!$J$31,DJ$47&gt;=$FO207,DJ$47&lt;=$FP207)*(('Summary&amp;Assumptions'!$H$25*$C207)*(1+'Summary&amp;Assumptions'!$J$29)^(DJ$46-1))+AND(DJ$56&lt;'Summary&amp;Assumptions'!$J$31,DJ$47&gt;=$FQ207,DJ$47&lt;=$FR207)*(('Summary&amp;Assumptions'!$H$25*$C207)*(1+'Summary&amp;Assumptions'!$J$29)^(DJ$46-1))</f>
        <v>0</v>
      </c>
      <c r="DF207" s="588">
        <f>AND(DK$55&gt;0,SUM($E207:DE207)&lt;'Summary&amp;Assumptions'!$G$32*$B207,$D207&gt;='Summary&amp;Assumptions'!$D$17,DK$47&gt;=$D207,DK$47&lt;=EDATE($D207,'Summary&amp;Assumptions'!$G$32))*$B207+AND(DK$56&lt;'Summary&amp;Assumptions'!$J$31,DK$47&gt;=$FO207,DK$47&lt;=$FP207)*(('Summary&amp;Assumptions'!$H$25*$C207)*(1+'Summary&amp;Assumptions'!$J$29)^(DK$46-1))+AND(DK$56&lt;'Summary&amp;Assumptions'!$J$31,DK$47&gt;=$FQ207,DK$47&lt;=$FR207)*(('Summary&amp;Assumptions'!$H$25*$C207)*(1+'Summary&amp;Assumptions'!$J$29)^(DK$46-1))</f>
        <v>0</v>
      </c>
      <c r="DG207" s="588">
        <f>AND(DL$55&gt;0,SUM($E207:DF207)&lt;'Summary&amp;Assumptions'!$G$32*$B207,$D207&gt;='Summary&amp;Assumptions'!$D$17,DL$47&gt;=$D207,DL$47&lt;=EDATE($D207,'Summary&amp;Assumptions'!$G$32))*$B207+AND(DL$56&lt;'Summary&amp;Assumptions'!$J$31,DL$47&gt;=$FO207,DL$47&lt;=$FP207)*(('Summary&amp;Assumptions'!$H$25*$C207)*(1+'Summary&amp;Assumptions'!$J$29)^(DL$46-1))+AND(DL$56&lt;'Summary&amp;Assumptions'!$J$31,DL$47&gt;=$FQ207,DL$47&lt;=$FR207)*(('Summary&amp;Assumptions'!$H$25*$C207)*(1+'Summary&amp;Assumptions'!$J$29)^(DL$46-1))</f>
        <v>0</v>
      </c>
      <c r="DH207" s="588">
        <f>AND(DM$55&gt;0,SUM($E207:DG207)&lt;'Summary&amp;Assumptions'!$G$32*$B207,$D207&gt;='Summary&amp;Assumptions'!$D$17,DM$47&gt;=$D207,DM$47&lt;=EDATE($D207,'Summary&amp;Assumptions'!$G$32))*$B207+AND(DM$56&lt;'Summary&amp;Assumptions'!$J$31,DM$47&gt;=$FO207,DM$47&lt;=$FP207)*(('Summary&amp;Assumptions'!$H$25*$C207)*(1+'Summary&amp;Assumptions'!$J$29)^(DM$46-1))+AND(DM$56&lt;'Summary&amp;Assumptions'!$J$31,DM$47&gt;=$FQ207,DM$47&lt;=$FR207)*(('Summary&amp;Assumptions'!$H$25*$C207)*(1+'Summary&amp;Assumptions'!$J$29)^(DM$46-1))</f>
        <v>0</v>
      </c>
      <c r="DI207" s="588">
        <f>AND(DN$55&gt;0,SUM($E207:DH207)&lt;'Summary&amp;Assumptions'!$G$32*$B207,$D207&gt;='Summary&amp;Assumptions'!$D$17,DN$47&gt;=$D207,DN$47&lt;=EDATE($D207,'Summary&amp;Assumptions'!$G$32))*$B207+AND(DN$56&lt;'Summary&amp;Assumptions'!$J$31,DN$47&gt;=$FO207,DN$47&lt;=$FP207)*(('Summary&amp;Assumptions'!$H$25*$C207)*(1+'Summary&amp;Assumptions'!$J$29)^(DN$46-1))+AND(DN$56&lt;'Summary&amp;Assumptions'!$J$31,DN$47&gt;=$FQ207,DN$47&lt;=$FR207)*(('Summary&amp;Assumptions'!$H$25*$C207)*(1+'Summary&amp;Assumptions'!$J$29)^(DN$46-1))</f>
        <v>0</v>
      </c>
      <c r="DJ207" s="588">
        <f>AND(DO$55&gt;0,SUM($E207:DI207)&lt;'Summary&amp;Assumptions'!$G$32*$B207,$D207&gt;='Summary&amp;Assumptions'!$D$17,DO$47&gt;=$D207,DO$47&lt;=EDATE($D207,'Summary&amp;Assumptions'!$G$32))*$B207+AND(DO$56&lt;'Summary&amp;Assumptions'!$J$31,DO$47&gt;=$FO207,DO$47&lt;=$FP207)*(('Summary&amp;Assumptions'!$H$25*$C207)*(1+'Summary&amp;Assumptions'!$J$29)^(DO$46-1))+AND(DO$56&lt;'Summary&amp;Assumptions'!$J$31,DO$47&gt;=$FQ207,DO$47&lt;=$FR207)*(('Summary&amp;Assumptions'!$H$25*$C207)*(1+'Summary&amp;Assumptions'!$J$29)^(DO$46-1))</f>
        <v>0</v>
      </c>
      <c r="DK207" s="588">
        <f>AND(DP$55&gt;0,SUM($E207:DJ207)&lt;'Summary&amp;Assumptions'!$G$32*$B207,$D207&gt;='Summary&amp;Assumptions'!$D$17,DP$47&gt;=$D207,DP$47&lt;=EDATE($D207,'Summary&amp;Assumptions'!$G$32))*$B207+AND(DP$56&lt;'Summary&amp;Assumptions'!$J$31,DP$47&gt;=$FO207,DP$47&lt;=$FP207)*(('Summary&amp;Assumptions'!$H$25*$C207)*(1+'Summary&amp;Assumptions'!$J$29)^(DP$46-1))+AND(DP$56&lt;'Summary&amp;Assumptions'!$J$31,DP$47&gt;=$FQ207,DP$47&lt;=$FR207)*(('Summary&amp;Assumptions'!$H$25*$C207)*(1+'Summary&amp;Assumptions'!$J$29)^(DP$46-1))</f>
        <v>0</v>
      </c>
      <c r="DL207" s="588">
        <f>AND(DQ$55&gt;0,SUM($E207:DK207)&lt;'Summary&amp;Assumptions'!$G$32*$B207,$D207&gt;='Summary&amp;Assumptions'!$D$17,DQ$47&gt;=$D207,DQ$47&lt;=EDATE($D207,'Summary&amp;Assumptions'!$G$32))*$B207+AND(DQ$56&lt;'Summary&amp;Assumptions'!$J$31,DQ$47&gt;=$FO207,DQ$47&lt;=$FP207)*(('Summary&amp;Assumptions'!$H$25*$C207)*(1+'Summary&amp;Assumptions'!$J$29)^(DQ$46-1))+AND(DQ$56&lt;'Summary&amp;Assumptions'!$J$31,DQ$47&gt;=$FQ207,DQ$47&lt;=$FR207)*(('Summary&amp;Assumptions'!$H$25*$C207)*(1+'Summary&amp;Assumptions'!$J$29)^(DQ$46-1))</f>
        <v>0</v>
      </c>
      <c r="DM207" s="588">
        <f>AND(DR$55&gt;0,SUM($E207:DL207)&lt;'Summary&amp;Assumptions'!$G$32*$B207,$D207&gt;='Summary&amp;Assumptions'!$D$17,DR$47&gt;=$D207,DR$47&lt;=EDATE($D207,'Summary&amp;Assumptions'!$G$32))*$B207+AND(DR$56&lt;'Summary&amp;Assumptions'!$J$31,DR$47&gt;=$FO207,DR$47&lt;=$FP207)*(('Summary&amp;Assumptions'!$H$25*$C207)*(1+'Summary&amp;Assumptions'!$J$29)^(DR$46-1))+AND(DR$56&lt;'Summary&amp;Assumptions'!$J$31,DR$47&gt;=$FQ207,DR$47&lt;=$FR207)*(('Summary&amp;Assumptions'!$H$25*$C207)*(1+'Summary&amp;Assumptions'!$J$29)^(DR$46-1))</f>
        <v>0</v>
      </c>
      <c r="DN207" s="588">
        <f>AND(DS$55&gt;0,SUM($E207:DM207)&lt;'Summary&amp;Assumptions'!$G$32*$B207,$D207&gt;='Summary&amp;Assumptions'!$D$17,DS$47&gt;=$D207,DS$47&lt;=EDATE($D207,'Summary&amp;Assumptions'!$G$32))*$B207+AND(DS$56&lt;'Summary&amp;Assumptions'!$J$31,DS$47&gt;=$FO207,DS$47&lt;=$FP207)*(('Summary&amp;Assumptions'!$H$25*$C207)*(1+'Summary&amp;Assumptions'!$J$29)^(DS$46-1))+AND(DS$56&lt;'Summary&amp;Assumptions'!$J$31,DS$47&gt;=$FQ207,DS$47&lt;=$FR207)*(('Summary&amp;Assumptions'!$H$25*$C207)*(1+'Summary&amp;Assumptions'!$J$29)^(DS$46-1))</f>
        <v>0</v>
      </c>
      <c r="DO207" s="588">
        <f>AND(DT$55&gt;0,SUM($E207:DN207)&lt;'Summary&amp;Assumptions'!$G$32*$B207,$D207&gt;='Summary&amp;Assumptions'!$D$17,DT$47&gt;=$D207,DT$47&lt;=EDATE($D207,'Summary&amp;Assumptions'!$G$32))*$B207+AND(DT$56&lt;'Summary&amp;Assumptions'!$J$31,DT$47&gt;=$FO207,DT$47&lt;=$FP207)*(('Summary&amp;Assumptions'!$H$25*$C207)*(1+'Summary&amp;Assumptions'!$J$29)^(DT$46-1))+AND(DT$56&lt;'Summary&amp;Assumptions'!$J$31,DT$47&gt;=$FQ207,DT$47&lt;=$FR207)*(('Summary&amp;Assumptions'!$H$25*$C207)*(1+'Summary&amp;Assumptions'!$J$29)^(DT$46-1))</f>
        <v>0</v>
      </c>
      <c r="DP207" s="588">
        <f>AND(DU$55&gt;0,SUM($E207:DO207)&lt;'Summary&amp;Assumptions'!$G$32*$B207,$D207&gt;='Summary&amp;Assumptions'!$D$17,DU$47&gt;=$D207,DU$47&lt;=EDATE($D207,'Summary&amp;Assumptions'!$G$32))*$B207+AND(DU$56&lt;'Summary&amp;Assumptions'!$J$31,DU$47&gt;=$FO207,DU$47&lt;=$FP207)*(('Summary&amp;Assumptions'!$H$25*$C207)*(1+'Summary&amp;Assumptions'!$J$29)^(DU$46-1))+AND(DU$56&lt;'Summary&amp;Assumptions'!$J$31,DU$47&gt;=$FQ207,DU$47&lt;=$FR207)*(('Summary&amp;Assumptions'!$H$25*$C207)*(1+'Summary&amp;Assumptions'!$J$29)^(DU$46-1))</f>
        <v>0</v>
      </c>
      <c r="DQ207" s="588">
        <f>AND(DV$55&gt;0,SUM($E207:DP207)&lt;'Summary&amp;Assumptions'!$G$32*$B207,$D207&gt;='Summary&amp;Assumptions'!$D$17,DV$47&gt;=$D207,DV$47&lt;=EDATE($D207,'Summary&amp;Assumptions'!$G$32))*$B207+AND(DV$56&lt;'Summary&amp;Assumptions'!$J$31,DV$47&gt;=$FO207,DV$47&lt;=$FP207)*(('Summary&amp;Assumptions'!$H$25*$C207)*(1+'Summary&amp;Assumptions'!$J$29)^(DV$46-1))+AND(DV$56&lt;'Summary&amp;Assumptions'!$J$31,DV$47&gt;=$FQ207,DV$47&lt;=$FR207)*(('Summary&amp;Assumptions'!$H$25*$C207)*(1+'Summary&amp;Assumptions'!$J$29)^(DV$46-1))</f>
        <v>0</v>
      </c>
      <c r="DR207" s="588">
        <f>AND(DW$55&gt;0,SUM($E207:DQ207)&lt;'Summary&amp;Assumptions'!$G$32*$B207,$D207&gt;='Summary&amp;Assumptions'!$D$17,DW$47&gt;=$D207,DW$47&lt;=EDATE($D207,'Summary&amp;Assumptions'!$G$32))*$B207+AND(DW$56&lt;'Summary&amp;Assumptions'!$J$31,DW$47&gt;=$FO207,DW$47&lt;=$FP207)*(('Summary&amp;Assumptions'!$H$25*$C207)*(1+'Summary&amp;Assumptions'!$J$29)^(DW$46-1))+AND(DW$56&lt;'Summary&amp;Assumptions'!$J$31,DW$47&gt;=$FQ207,DW$47&lt;=$FR207)*(('Summary&amp;Assumptions'!$H$25*$C207)*(1+'Summary&amp;Assumptions'!$J$29)^(DW$46-1))</f>
        <v>0</v>
      </c>
      <c r="DS207" s="588">
        <f>AND(DX$55&gt;0,SUM($E207:DR207)&lt;'Summary&amp;Assumptions'!$G$32*$B207,$D207&gt;='Summary&amp;Assumptions'!$D$17,DX$47&gt;=$D207,DX$47&lt;=EDATE($D207,'Summary&amp;Assumptions'!$G$32))*$B207+AND(DX$56&lt;'Summary&amp;Assumptions'!$J$31,DX$47&gt;=$FO207,DX$47&lt;=$FP207)*(('Summary&amp;Assumptions'!$H$25*$C207)*(1+'Summary&amp;Assumptions'!$J$29)^(DX$46-1))+AND(DX$56&lt;'Summary&amp;Assumptions'!$J$31,DX$47&gt;=$FQ207,DX$47&lt;=$FR207)*(('Summary&amp;Assumptions'!$H$25*$C207)*(1+'Summary&amp;Assumptions'!$J$29)^(DX$46-1))</f>
        <v>0</v>
      </c>
      <c r="DT207" s="588">
        <f>AND(DY$55&gt;0,SUM($E207:DS207)&lt;'Summary&amp;Assumptions'!$G$32*$B207,$D207&gt;='Summary&amp;Assumptions'!$D$17,DY$47&gt;=$D207,DY$47&lt;=EDATE($D207,'Summary&amp;Assumptions'!$G$32))*$B207+AND(DY$56&lt;'Summary&amp;Assumptions'!$J$31,DY$47&gt;=$FO207,DY$47&lt;=$FP207)*(('Summary&amp;Assumptions'!$H$25*$C207)*(1+'Summary&amp;Assumptions'!$J$29)^(DY$46-1))+AND(DY$56&lt;'Summary&amp;Assumptions'!$J$31,DY$47&gt;=$FQ207,DY$47&lt;=$FR207)*(('Summary&amp;Assumptions'!$H$25*$C207)*(1+'Summary&amp;Assumptions'!$J$29)^(DY$46-1))</f>
        <v>0</v>
      </c>
      <c r="DU207" s="588">
        <f>AND(DZ$55&gt;0,SUM($E207:DT207)&lt;'Summary&amp;Assumptions'!$G$32*$B207,$D207&gt;='Summary&amp;Assumptions'!$D$17,DZ$47&gt;=$D207,DZ$47&lt;=EDATE($D207,'Summary&amp;Assumptions'!$G$32))*$B207+AND(DZ$56&lt;'Summary&amp;Assumptions'!$J$31,DZ$47&gt;=$FO207,DZ$47&lt;=$FP207)*(('Summary&amp;Assumptions'!$H$25*$C207)*(1+'Summary&amp;Assumptions'!$J$29)^(DZ$46-1))+AND(DZ$56&lt;'Summary&amp;Assumptions'!$J$31,DZ$47&gt;=$FQ207,DZ$47&lt;=$FR207)*(('Summary&amp;Assumptions'!$H$25*$C207)*(1+'Summary&amp;Assumptions'!$J$29)^(DZ$46-1))</f>
        <v>0</v>
      </c>
      <c r="DV207" s="588">
        <f>AND(EA$55&gt;0,SUM($E207:DU207)&lt;'Summary&amp;Assumptions'!$G$32*$B207,$D207&gt;='Summary&amp;Assumptions'!$D$17,EA$47&gt;=$D207,EA$47&lt;=EDATE($D207,'Summary&amp;Assumptions'!$G$32))*$B207+AND(EA$56&lt;'Summary&amp;Assumptions'!$J$31,EA$47&gt;=$FO207,EA$47&lt;=$FP207)*(('Summary&amp;Assumptions'!$H$25*$C207)*(1+'Summary&amp;Assumptions'!$J$29)^(EA$46-1))+AND(EA$56&lt;'Summary&amp;Assumptions'!$J$31,EA$47&gt;=$FQ207,EA$47&lt;=$FR207)*(('Summary&amp;Assumptions'!$H$25*$C207)*(1+'Summary&amp;Assumptions'!$J$29)^(EA$46-1))</f>
        <v>0</v>
      </c>
      <c r="DW207" s="588">
        <f>AND(EB$55&gt;0,SUM($E207:DV207)&lt;'Summary&amp;Assumptions'!$G$32*$B207,$D207&gt;='Summary&amp;Assumptions'!$D$17,EB$47&gt;=$D207,EB$47&lt;=EDATE($D207,'Summary&amp;Assumptions'!$G$32))*$B207+AND(EB$56&lt;'Summary&amp;Assumptions'!$J$31,EB$47&gt;=$FO207,EB$47&lt;=$FP207)*(('Summary&amp;Assumptions'!$H$25*$C207)*(1+'Summary&amp;Assumptions'!$J$29)^(EB$46-1))+AND(EB$56&lt;'Summary&amp;Assumptions'!$J$31,EB$47&gt;=$FQ207,EB$47&lt;=$FR207)*(('Summary&amp;Assumptions'!$H$25*$C207)*(1+'Summary&amp;Assumptions'!$J$29)^(EB$46-1))</f>
        <v>0</v>
      </c>
      <c r="DX207" s="588">
        <f>AND(EC$55&gt;0,SUM($E207:DW207)&lt;'Summary&amp;Assumptions'!$G$32*$B207,$D207&gt;='Summary&amp;Assumptions'!$D$17,EC$47&gt;=$D207,EC$47&lt;=EDATE($D207,'Summary&amp;Assumptions'!$G$32))*$B207+AND(EC$56&lt;'Summary&amp;Assumptions'!$J$31,EC$47&gt;=$FO207,EC$47&lt;=$FP207)*(('Summary&amp;Assumptions'!$H$25*$C207)*(1+'Summary&amp;Assumptions'!$J$29)^(EC$46-1))+AND(EC$56&lt;'Summary&amp;Assumptions'!$J$31,EC$47&gt;=$FQ207,EC$47&lt;=$FR207)*(('Summary&amp;Assumptions'!$H$25*$C207)*(1+'Summary&amp;Assumptions'!$J$29)^(EC$46-1))</f>
        <v>0</v>
      </c>
      <c r="DY207" s="588">
        <f>AND(ED$55&gt;0,SUM($E207:DX207)&lt;'Summary&amp;Assumptions'!$G$32*$B207,$D207&gt;='Summary&amp;Assumptions'!$D$17,ED$47&gt;=$D207,ED$47&lt;=EDATE($D207,'Summary&amp;Assumptions'!$G$32))*$B207+AND(ED$56&lt;'Summary&amp;Assumptions'!$J$31,ED$47&gt;=$FO207,ED$47&lt;=$FP207)*(('Summary&amp;Assumptions'!$H$25*$C207)*(1+'Summary&amp;Assumptions'!$J$29)^(ED$46-1))+AND(ED$56&lt;'Summary&amp;Assumptions'!$J$31,ED$47&gt;=$FQ207,ED$47&lt;=$FR207)*(('Summary&amp;Assumptions'!$H$25*$C207)*(1+'Summary&amp;Assumptions'!$J$29)^(ED$46-1))</f>
        <v>0</v>
      </c>
      <c r="DZ207" s="588">
        <f>AND(EE$55&gt;0,SUM($E207:DY207)&lt;'Summary&amp;Assumptions'!$G$32*$B207,$D207&gt;='Summary&amp;Assumptions'!$D$17,EE$47&gt;=$D207,EE$47&lt;=EDATE($D207,'Summary&amp;Assumptions'!$G$32))*$B207+AND(EE$56&lt;'Summary&amp;Assumptions'!$J$31,EE$47&gt;=$FO207,EE$47&lt;=$FP207)*(('Summary&amp;Assumptions'!$H$25*$C207)*(1+'Summary&amp;Assumptions'!$J$29)^(EE$46-1))+AND(EE$56&lt;'Summary&amp;Assumptions'!$J$31,EE$47&gt;=$FQ207,EE$47&lt;=$FR207)*(('Summary&amp;Assumptions'!$H$25*$C207)*(1+'Summary&amp;Assumptions'!$J$29)^(EE$46-1))</f>
        <v>0</v>
      </c>
      <c r="EA207" s="588">
        <f>AND(EF$55&gt;0,SUM($E207:DZ207)&lt;'Summary&amp;Assumptions'!$G$32*$B207,$D207&gt;='Summary&amp;Assumptions'!$D$17,EF$47&gt;=$D207,EF$47&lt;=EDATE($D207,'Summary&amp;Assumptions'!$G$32))*$B207+AND(EF$56&lt;'Summary&amp;Assumptions'!$J$31,EF$47&gt;=$FO207,EF$47&lt;=$FP207)*(('Summary&amp;Assumptions'!$H$25*$C207)*(1+'Summary&amp;Assumptions'!$J$29)^(EF$46-1))+AND(EF$56&lt;'Summary&amp;Assumptions'!$J$31,EF$47&gt;=$FQ207,EF$47&lt;=$FR207)*(('Summary&amp;Assumptions'!$H$25*$C207)*(1+'Summary&amp;Assumptions'!$J$29)^(EF$46-1))</f>
        <v>0</v>
      </c>
      <c r="EB207" s="588">
        <f>AND(EG$55&gt;0,SUM($E207:EA207)&lt;'Summary&amp;Assumptions'!$G$32*$B207,$D207&gt;='Summary&amp;Assumptions'!$D$17,EG$47&gt;=$D207,EG$47&lt;=EDATE($D207,'Summary&amp;Assumptions'!$G$32))*$B207+AND(EG$56&lt;'Summary&amp;Assumptions'!$J$31,EG$47&gt;=$FO207,EG$47&lt;=$FP207)*(('Summary&amp;Assumptions'!$H$25*$C207)*(1+'Summary&amp;Assumptions'!$J$29)^(EG$46-1))+AND(EG$56&lt;'Summary&amp;Assumptions'!$J$31,EG$47&gt;=$FQ207,EG$47&lt;=$FR207)*(('Summary&amp;Assumptions'!$H$25*$C207)*(1+'Summary&amp;Assumptions'!$J$29)^(EG$46-1))</f>
        <v>0</v>
      </c>
      <c r="EC207" s="588">
        <f>AND(EH$55&gt;0,SUM($E207:EB207)&lt;'Summary&amp;Assumptions'!$G$32*$B207,$D207&gt;='Summary&amp;Assumptions'!$D$17,EH$47&gt;=$D207,EH$47&lt;=EDATE($D207,'Summary&amp;Assumptions'!$G$32))*$B207+AND(EH$56&lt;'Summary&amp;Assumptions'!$J$31,EH$47&gt;=$FO207,EH$47&lt;=$FP207)*(('Summary&amp;Assumptions'!$H$25*$C207)*(1+'Summary&amp;Assumptions'!$J$29)^(EH$46-1))+AND(EH$56&lt;'Summary&amp;Assumptions'!$J$31,EH$47&gt;=$FQ207,EH$47&lt;=$FR207)*(('Summary&amp;Assumptions'!$H$25*$C207)*(1+'Summary&amp;Assumptions'!$J$29)^(EH$46-1))</f>
        <v>0</v>
      </c>
      <c r="ED207" s="588">
        <f>AND(EI$55&gt;0,SUM($E207:EC207)&lt;'Summary&amp;Assumptions'!$G$32*$B207,$D207&gt;='Summary&amp;Assumptions'!$D$17,EI$47&gt;=$D207,EI$47&lt;=EDATE($D207,'Summary&amp;Assumptions'!$G$32))*$B207+AND(EI$56&lt;'Summary&amp;Assumptions'!$J$31,EI$47&gt;=$FO207,EI$47&lt;=$FP207)*(('Summary&amp;Assumptions'!$H$25*$C207)*(1+'Summary&amp;Assumptions'!$J$29)^(EI$46-1))+AND(EI$56&lt;'Summary&amp;Assumptions'!$J$31,EI$47&gt;=$FQ207,EI$47&lt;=$FR207)*(('Summary&amp;Assumptions'!$H$25*$C207)*(1+'Summary&amp;Assumptions'!$J$29)^(EI$46-1))</f>
        <v>0</v>
      </c>
      <c r="EE207" s="588">
        <f>AND(EJ$55&gt;0,SUM($E207:ED207)&lt;'Summary&amp;Assumptions'!$G$32*$B207,$D207&gt;='Summary&amp;Assumptions'!$D$17,EJ$47&gt;=$D207,EJ$47&lt;=EDATE($D207,'Summary&amp;Assumptions'!$G$32))*$B207+AND(EJ$56&lt;'Summary&amp;Assumptions'!$J$31,EJ$47&gt;=$FO207,EJ$47&lt;=$FP207)*(('Summary&amp;Assumptions'!$H$25*$C207)*(1+'Summary&amp;Assumptions'!$J$29)^(EJ$46-1))+AND(EJ$56&lt;'Summary&amp;Assumptions'!$J$31,EJ$47&gt;=$FQ207,EJ$47&lt;=$FR207)*(('Summary&amp;Assumptions'!$H$25*$C207)*(1+'Summary&amp;Assumptions'!$J$29)^(EJ$46-1))</f>
        <v>0</v>
      </c>
      <c r="EF207" s="588">
        <f>AND(EK$55&gt;0,SUM($E207:EE207)&lt;'Summary&amp;Assumptions'!$G$32*$B207,$D207&gt;='Summary&amp;Assumptions'!$D$17,EK$47&gt;=$D207,EK$47&lt;=EDATE($D207,'Summary&amp;Assumptions'!$G$32))*$B207+AND(EK$56&lt;'Summary&amp;Assumptions'!$J$31,EK$47&gt;=$FO207,EK$47&lt;=$FP207)*(('Summary&amp;Assumptions'!$H$25*$C207)*(1+'Summary&amp;Assumptions'!$J$29)^(EK$46-1))+AND(EK$56&lt;'Summary&amp;Assumptions'!$J$31,EK$47&gt;=$FQ207,EK$47&lt;=$FR207)*(('Summary&amp;Assumptions'!$H$25*$C207)*(1+'Summary&amp;Assumptions'!$J$29)^(EK$46-1))</f>
        <v>0</v>
      </c>
      <c r="EG207" s="588">
        <f>AND(EL$55&gt;0,SUM($E207:EF207)&lt;'Summary&amp;Assumptions'!$G$32*$B207,$D207&gt;='Summary&amp;Assumptions'!$D$17,EL$47&gt;=$D207,EL$47&lt;=EDATE($D207,'Summary&amp;Assumptions'!$G$32))*$B207+AND(EL$56&lt;'Summary&amp;Assumptions'!$J$31,EL$47&gt;=$FO207,EL$47&lt;=$FP207)*(('Summary&amp;Assumptions'!$H$25*$C207)*(1+'Summary&amp;Assumptions'!$J$29)^(EL$46-1))+AND(EL$56&lt;'Summary&amp;Assumptions'!$J$31,EL$47&gt;=$FQ207,EL$47&lt;=$FR207)*(('Summary&amp;Assumptions'!$H$25*$C207)*(1+'Summary&amp;Assumptions'!$J$29)^(EL$46-1))</f>
        <v>0</v>
      </c>
      <c r="EH207" s="588">
        <f>AND(EM$55&gt;0,SUM($E207:EG207)&lt;'Summary&amp;Assumptions'!$G$32*$B207,$D207&gt;='Summary&amp;Assumptions'!$D$17,EM$47&gt;=$D207,EM$47&lt;=EDATE($D207,'Summary&amp;Assumptions'!$G$32))*$B207+AND(EM$56&lt;'Summary&amp;Assumptions'!$J$31,EM$47&gt;=$FO207,EM$47&lt;=$FP207)*(('Summary&amp;Assumptions'!$H$25*$C207)*(1+'Summary&amp;Assumptions'!$J$29)^(EM$46-1))+AND(EM$56&lt;'Summary&amp;Assumptions'!$J$31,EM$47&gt;=$FQ207,EM$47&lt;=$FR207)*(('Summary&amp;Assumptions'!$H$25*$C207)*(1+'Summary&amp;Assumptions'!$J$29)^(EM$46-1))</f>
        <v>0</v>
      </c>
      <c r="EI207" s="588">
        <f>AND(EN$55&gt;0,SUM($E207:EH207)&lt;'Summary&amp;Assumptions'!$G$32*$B207,$D207&gt;='Summary&amp;Assumptions'!$D$17,EN$47&gt;=$D207,EN$47&lt;=EDATE($D207,'Summary&amp;Assumptions'!$G$32))*$B207+AND(EN$56&lt;'Summary&amp;Assumptions'!$J$31,EN$47&gt;=$FO207,EN$47&lt;=$FP207)*(('Summary&amp;Assumptions'!$H$25*$C207)*(1+'Summary&amp;Assumptions'!$J$29)^(EN$46-1))+AND(EN$56&lt;'Summary&amp;Assumptions'!$J$31,EN$47&gt;=$FQ207,EN$47&lt;=$FR207)*(('Summary&amp;Assumptions'!$H$25*$C207)*(1+'Summary&amp;Assumptions'!$J$29)^(EN$46-1))</f>
        <v>0</v>
      </c>
      <c r="EJ207" s="588">
        <f>AND(EO$55&gt;0,SUM($E207:EI207)&lt;'Summary&amp;Assumptions'!$G$32*$B207,$D207&gt;='Summary&amp;Assumptions'!$D$17,EO$47&gt;=$D207,EO$47&lt;=EDATE($D207,'Summary&amp;Assumptions'!$G$32))*$B207+AND(EO$56&lt;'Summary&amp;Assumptions'!$J$31,EO$47&gt;=$FO207,EO$47&lt;=$FP207)*(('Summary&amp;Assumptions'!$H$25*$C207)*(1+'Summary&amp;Assumptions'!$J$29)^(EO$46-1))+AND(EO$56&lt;'Summary&amp;Assumptions'!$J$31,EO$47&gt;=$FQ207,EO$47&lt;=$FR207)*(('Summary&amp;Assumptions'!$H$25*$C207)*(1+'Summary&amp;Assumptions'!$J$29)^(EO$46-1))</f>
        <v>0</v>
      </c>
      <c r="EK207" s="588">
        <f>AND(EP$55&gt;0,SUM($E207:EJ207)&lt;'Summary&amp;Assumptions'!$G$32*$B207,$D207&gt;='Summary&amp;Assumptions'!$D$17,EP$47&gt;=$D207,EP$47&lt;=EDATE($D207,'Summary&amp;Assumptions'!$G$32))*$B207+AND(EP$56&lt;'Summary&amp;Assumptions'!$J$31,EP$47&gt;=$FO207,EP$47&lt;=$FP207)*(('Summary&amp;Assumptions'!$H$25*$C207)*(1+'Summary&amp;Assumptions'!$J$29)^(EP$46-1))+AND(EP$56&lt;'Summary&amp;Assumptions'!$J$31,EP$47&gt;=$FQ207,EP$47&lt;=$FR207)*(('Summary&amp;Assumptions'!$H$25*$C207)*(1+'Summary&amp;Assumptions'!$J$29)^(EP$46-1))</f>
        <v>0</v>
      </c>
      <c r="EL207" s="588">
        <f>AND(EQ$55&gt;0,SUM($E207:EK207)&lt;'Summary&amp;Assumptions'!$G$32*$B207,$D207&gt;='Summary&amp;Assumptions'!$D$17,EQ$47&gt;=$D207,EQ$47&lt;=EDATE($D207,'Summary&amp;Assumptions'!$G$32))*$B207+AND(EQ$56&lt;'Summary&amp;Assumptions'!$J$31,EQ$47&gt;=$FO207,EQ$47&lt;=$FP207)*(('Summary&amp;Assumptions'!$H$25*$C207)*(1+'Summary&amp;Assumptions'!$J$29)^(EQ$46-1))+AND(EQ$56&lt;'Summary&amp;Assumptions'!$J$31,EQ$47&gt;=$FQ207,EQ$47&lt;=$FR207)*(('Summary&amp;Assumptions'!$H$25*$C207)*(1+'Summary&amp;Assumptions'!$J$29)^(EQ$46-1))</f>
        <v>0</v>
      </c>
      <c r="EM207" s="588">
        <f>AND(ER$55&gt;0,SUM($E207:EL207)&lt;'Summary&amp;Assumptions'!$G$32*$B207,$D207&gt;='Summary&amp;Assumptions'!$D$17,ER$47&gt;=$D207,ER$47&lt;=EDATE($D207,'Summary&amp;Assumptions'!$G$32))*$B207+AND(ER$56&lt;'Summary&amp;Assumptions'!$J$31,ER$47&gt;=$FO207,ER$47&lt;=$FP207)*(('Summary&amp;Assumptions'!$H$25*$C207)*(1+'Summary&amp;Assumptions'!$J$29)^(ER$46-1))+AND(ER$56&lt;'Summary&amp;Assumptions'!$J$31,ER$47&gt;=$FQ207,ER$47&lt;=$FR207)*(('Summary&amp;Assumptions'!$H$25*$C207)*(1+'Summary&amp;Assumptions'!$J$29)^(ER$46-1))</f>
        <v>0</v>
      </c>
      <c r="EN207" s="588">
        <f>AND(ES$55&gt;0,SUM($E207:EM207)&lt;'Summary&amp;Assumptions'!$G$32*$B207,$D207&gt;='Summary&amp;Assumptions'!$D$17,ES$47&gt;=$D207,ES$47&lt;=EDATE($D207,'Summary&amp;Assumptions'!$G$32))*$B207+AND(ES$56&lt;'Summary&amp;Assumptions'!$J$31,ES$47&gt;=$FO207,ES$47&lt;=$FP207)*(('Summary&amp;Assumptions'!$H$25*$C207)*(1+'Summary&amp;Assumptions'!$J$29)^(ES$46-1))+AND(ES$56&lt;'Summary&amp;Assumptions'!$J$31,ES$47&gt;=$FQ207,ES$47&lt;=$FR207)*(('Summary&amp;Assumptions'!$H$25*$C207)*(1+'Summary&amp;Assumptions'!$J$29)^(ES$46-1))</f>
        <v>0</v>
      </c>
      <c r="EO207" s="588">
        <f>AND(ET$55&gt;0,SUM($E207:EN207)&lt;'Summary&amp;Assumptions'!$G$32*$B207,$D207&gt;='Summary&amp;Assumptions'!$D$17,ET$47&gt;=$D207,ET$47&lt;=EDATE($D207,'Summary&amp;Assumptions'!$G$32))*$B207+AND(ET$56&lt;'Summary&amp;Assumptions'!$J$31,ET$47&gt;=$FO207,ET$47&lt;=$FP207)*(('Summary&amp;Assumptions'!$H$25*$C207)*(1+'Summary&amp;Assumptions'!$J$29)^(ET$46-1))+AND(ET$56&lt;'Summary&amp;Assumptions'!$J$31,ET$47&gt;=$FQ207,ET$47&lt;=$FR207)*(('Summary&amp;Assumptions'!$H$25*$C207)*(1+'Summary&amp;Assumptions'!$J$29)^(ET$46-1))</f>
        <v>0</v>
      </c>
      <c r="EP207" s="588">
        <f>AND(EU$55&gt;0,SUM($E207:EO207)&lt;'Summary&amp;Assumptions'!$G$32*$B207,$D207&gt;='Summary&amp;Assumptions'!$D$17,EU$47&gt;=$D207,EU$47&lt;=EDATE($D207,'Summary&amp;Assumptions'!$G$32))*$B207+AND(EU$56&lt;'Summary&amp;Assumptions'!$J$31,EU$47&gt;=$FO207,EU$47&lt;=$FP207)*(('Summary&amp;Assumptions'!$H$25*$C207)*(1+'Summary&amp;Assumptions'!$J$29)^(EU$46-1))+AND(EU$56&lt;'Summary&amp;Assumptions'!$J$31,EU$47&gt;=$FQ207,EU$47&lt;=$FR207)*(('Summary&amp;Assumptions'!$H$25*$C207)*(1+'Summary&amp;Assumptions'!$J$29)^(EU$46-1))</f>
        <v>0</v>
      </c>
      <c r="EQ207" s="588">
        <f>AND(EV$55&gt;0,SUM($E207:EP207)&lt;'Summary&amp;Assumptions'!$G$32*$B207,$D207&gt;='Summary&amp;Assumptions'!$D$17,EV$47&gt;=$D207,EV$47&lt;=EDATE($D207,'Summary&amp;Assumptions'!$G$32))*$B207+AND(EV$56&lt;'Summary&amp;Assumptions'!$J$31,EV$47&gt;=$FO207,EV$47&lt;=$FP207)*(('Summary&amp;Assumptions'!$H$25*$C207)*(1+'Summary&amp;Assumptions'!$J$29)^(EV$46-1))+AND(EV$56&lt;'Summary&amp;Assumptions'!$J$31,EV$47&gt;=$FQ207,EV$47&lt;=$FR207)*(('Summary&amp;Assumptions'!$H$25*$C207)*(1+'Summary&amp;Assumptions'!$J$29)^(EV$46-1))</f>
        <v>0</v>
      </c>
      <c r="ER207" s="588">
        <f>AND(EW$55&gt;0,SUM($E207:EQ207)&lt;'Summary&amp;Assumptions'!$G$32*$B207,$D207&gt;='Summary&amp;Assumptions'!$D$17,EW$47&gt;=$D207,EW$47&lt;=EDATE($D207,'Summary&amp;Assumptions'!$G$32))*$B207+AND(EW$56&lt;'Summary&amp;Assumptions'!$J$31,EW$47&gt;=$FO207,EW$47&lt;=$FP207)*(('Summary&amp;Assumptions'!$H$25*$C207)*(1+'Summary&amp;Assumptions'!$J$29)^(EW$46-1))+AND(EW$56&lt;'Summary&amp;Assumptions'!$J$31,EW$47&gt;=$FQ207,EW$47&lt;=$FR207)*(('Summary&amp;Assumptions'!$H$25*$C207)*(1+'Summary&amp;Assumptions'!$J$29)^(EW$46-1))</f>
        <v>0</v>
      </c>
      <c r="ES207" s="588">
        <f>AND(EX$55&gt;0,SUM($E207:ER207)&lt;'Summary&amp;Assumptions'!$G$32*$B207,$D207&gt;='Summary&amp;Assumptions'!$D$17,EX$47&gt;=$D207,EX$47&lt;=EDATE($D207,'Summary&amp;Assumptions'!$G$32))*$B207+AND(EX$56&lt;'Summary&amp;Assumptions'!$J$31,EX$47&gt;=$FO207,EX$47&lt;=$FP207)*(('Summary&amp;Assumptions'!$H$25*$C207)*(1+'Summary&amp;Assumptions'!$J$29)^(EX$46-1))+AND(EX$56&lt;'Summary&amp;Assumptions'!$J$31,EX$47&gt;=$FQ207,EX$47&lt;=$FR207)*(('Summary&amp;Assumptions'!$H$25*$C207)*(1+'Summary&amp;Assumptions'!$J$29)^(EX$46-1))</f>
        <v>0</v>
      </c>
      <c r="ET207" s="588">
        <f>AND(EY$55&gt;0,SUM($E207:ES207)&lt;'Summary&amp;Assumptions'!$G$32*$B207,$D207&gt;='Summary&amp;Assumptions'!$D$17,EY$47&gt;=$D207,EY$47&lt;=EDATE($D207,'Summary&amp;Assumptions'!$G$32))*$B207+AND(EY$56&lt;'Summary&amp;Assumptions'!$J$31,EY$47&gt;=$FO207,EY$47&lt;=$FP207)*(('Summary&amp;Assumptions'!$H$25*$C207)*(1+'Summary&amp;Assumptions'!$J$29)^(EY$46-1))+AND(EY$56&lt;'Summary&amp;Assumptions'!$J$31,EY$47&gt;=$FQ207,EY$47&lt;=$FR207)*(('Summary&amp;Assumptions'!$H$25*$C207)*(1+'Summary&amp;Assumptions'!$J$29)^(EY$46-1))</f>
        <v>0</v>
      </c>
      <c r="EU207" s="588">
        <f>AND(EZ$55&gt;0,SUM($E207:ET207)&lt;'Summary&amp;Assumptions'!$G$32*$B207,$D207&gt;='Summary&amp;Assumptions'!$D$17,EZ$47&gt;=$D207,EZ$47&lt;=EDATE($D207,'Summary&amp;Assumptions'!$G$32))*$B207+AND(EZ$56&lt;'Summary&amp;Assumptions'!$J$31,EZ$47&gt;=$FO207,EZ$47&lt;=$FP207)*(('Summary&amp;Assumptions'!$H$25*$C207)*(1+'Summary&amp;Assumptions'!$J$29)^(EZ$46-1))+AND(EZ$56&lt;'Summary&amp;Assumptions'!$J$31,EZ$47&gt;=$FQ207,EZ$47&lt;=$FR207)*(('Summary&amp;Assumptions'!$H$25*$C207)*(1+'Summary&amp;Assumptions'!$J$29)^(EZ$46-1))</f>
        <v>0</v>
      </c>
      <c r="EV207" s="588">
        <f>AND(FA$55&gt;0,SUM($E207:EU207)&lt;'Summary&amp;Assumptions'!$G$32*$B207,$D207&gt;='Summary&amp;Assumptions'!$D$17,FA$47&gt;=$D207,FA$47&lt;=EDATE($D207,'Summary&amp;Assumptions'!$G$32))*$B207+AND(FA$56&lt;'Summary&amp;Assumptions'!$J$31,FA$47&gt;=$FO207,FA$47&lt;=$FP207)*(('Summary&amp;Assumptions'!$H$25*$C207)*(1+'Summary&amp;Assumptions'!$J$29)^(FA$46-1))+AND(FA$56&lt;'Summary&amp;Assumptions'!$J$31,FA$47&gt;=$FQ207,FA$47&lt;=$FR207)*(('Summary&amp;Assumptions'!$H$25*$C207)*(1+'Summary&amp;Assumptions'!$J$29)^(FA$46-1))</f>
        <v>0</v>
      </c>
      <c r="EW207" s="588">
        <f>AND(FB$55&gt;0,SUM($E207:EV207)&lt;'Summary&amp;Assumptions'!$G$32*$B207,$D207&gt;='Summary&amp;Assumptions'!$D$17,FB$47&gt;=$D207,FB$47&lt;=EDATE($D207,'Summary&amp;Assumptions'!$G$32))*$B207+AND(FB$56&lt;'Summary&amp;Assumptions'!$J$31,FB$47&gt;=$FO207,FB$47&lt;=$FP207)*(('Summary&amp;Assumptions'!$H$25*$C207)*(1+'Summary&amp;Assumptions'!$J$29)^(FB$46-1))+AND(FB$56&lt;'Summary&amp;Assumptions'!$J$31,FB$47&gt;=$FQ207,FB$47&lt;=$FR207)*(('Summary&amp;Assumptions'!$H$25*$C207)*(1+'Summary&amp;Assumptions'!$J$29)^(FB$46-1))</f>
        <v>0</v>
      </c>
      <c r="EX207" s="588">
        <f>AND(FC$55&gt;0,SUM($E207:EW207)&lt;'Summary&amp;Assumptions'!$G$32*$B207,$D207&gt;='Summary&amp;Assumptions'!$D$17,FC$47&gt;=$D207,FC$47&lt;=EDATE($D207,'Summary&amp;Assumptions'!$G$32))*$B207+AND(FC$56&lt;'Summary&amp;Assumptions'!$J$31,FC$47&gt;=$FO207,FC$47&lt;=$FP207)*(('Summary&amp;Assumptions'!$H$25*$C207)*(1+'Summary&amp;Assumptions'!$J$29)^(FC$46-1))+AND(FC$56&lt;'Summary&amp;Assumptions'!$J$31,FC$47&gt;=$FQ207,FC$47&lt;=$FR207)*(('Summary&amp;Assumptions'!$H$25*$C207)*(1+'Summary&amp;Assumptions'!$J$29)^(FC$46-1))</f>
        <v>0</v>
      </c>
      <c r="EY207" s="588">
        <f>AND(FD$55&gt;0,SUM($E207:EX207)&lt;'Summary&amp;Assumptions'!$G$32*$B207,$D207&gt;='Summary&amp;Assumptions'!$D$17,FD$47&gt;=$D207,FD$47&lt;=EDATE($D207,'Summary&amp;Assumptions'!$G$32))*$B207+AND(FD$56&lt;'Summary&amp;Assumptions'!$J$31,FD$47&gt;=$FO207,FD$47&lt;=$FP207)*(('Summary&amp;Assumptions'!$H$25*$C207)*(1+'Summary&amp;Assumptions'!$J$29)^(FD$46-1))+AND(FD$56&lt;'Summary&amp;Assumptions'!$J$31,FD$47&gt;=$FQ207,FD$47&lt;=$FR207)*(('Summary&amp;Assumptions'!$H$25*$C207)*(1+'Summary&amp;Assumptions'!$J$29)^(FD$46-1))</f>
        <v>0</v>
      </c>
      <c r="EZ207" s="588">
        <f>AND(FE$55&gt;0,SUM($E207:EY207)&lt;'Summary&amp;Assumptions'!$G$32*$B207,$D207&gt;='Summary&amp;Assumptions'!$D$17,FE$47&gt;=$D207,FE$47&lt;=EDATE($D207,'Summary&amp;Assumptions'!$G$32))*$B207+AND(FE$56&lt;'Summary&amp;Assumptions'!$J$31,FE$47&gt;=$FO207,FE$47&lt;=$FP207)*(('Summary&amp;Assumptions'!$H$25*$C207)*(1+'Summary&amp;Assumptions'!$J$29)^(FE$46-1))+AND(FE$56&lt;'Summary&amp;Assumptions'!$J$31,FE$47&gt;=$FQ207,FE$47&lt;=$FR207)*(('Summary&amp;Assumptions'!$H$25*$C207)*(1+'Summary&amp;Assumptions'!$J$29)^(FE$46-1))</f>
        <v>0</v>
      </c>
      <c r="FA207" s="588">
        <f>AND(FF$55&gt;0,SUM($E207:EZ207)&lt;'Summary&amp;Assumptions'!$G$32*$B207,$D207&gt;='Summary&amp;Assumptions'!$D$17,FF$47&gt;=$D207,FF$47&lt;=EDATE($D207,'Summary&amp;Assumptions'!$G$32))*$B207+AND(FF$56&lt;'Summary&amp;Assumptions'!$J$31,FF$47&gt;=$FO207,FF$47&lt;=$FP207)*(('Summary&amp;Assumptions'!$H$25*$C207)*(1+'Summary&amp;Assumptions'!$J$29)^(FF$46-1))+AND(FF$56&lt;'Summary&amp;Assumptions'!$J$31,FF$47&gt;=$FQ207,FF$47&lt;=$FR207)*(('Summary&amp;Assumptions'!$H$25*$C207)*(1+'Summary&amp;Assumptions'!$J$29)^(FF$46-1))</f>
        <v>0</v>
      </c>
      <c r="FB207" s="588">
        <f>AND(FG$55&gt;0,SUM($E207:FA207)&lt;'Summary&amp;Assumptions'!$G$32*$B207,$D207&gt;='Summary&amp;Assumptions'!$D$17,FG$47&gt;=$D207,FG$47&lt;=EDATE($D207,'Summary&amp;Assumptions'!$G$32))*$B207+AND(FG$56&lt;'Summary&amp;Assumptions'!$J$31,FG$47&gt;=$FO207,FG$47&lt;=$FP207)*(('Summary&amp;Assumptions'!$H$25*$C207)*(1+'Summary&amp;Assumptions'!$J$29)^(FG$46-1))+AND(FG$56&lt;'Summary&amp;Assumptions'!$J$31,FG$47&gt;=$FQ207,FG$47&lt;=$FR207)*(('Summary&amp;Assumptions'!$H$25*$C207)*(1+'Summary&amp;Assumptions'!$J$29)^(FG$46-1))</f>
        <v>0</v>
      </c>
      <c r="FC207" s="588">
        <f>AND(FH$55&gt;0,SUM($E207:FB207)&lt;'Summary&amp;Assumptions'!$G$32*$B207,$D207&gt;='Summary&amp;Assumptions'!$D$17,FH$47&gt;=$D207,FH$47&lt;=EDATE($D207,'Summary&amp;Assumptions'!$G$32))*$B207+AND(FH$56&lt;'Summary&amp;Assumptions'!$J$31,FH$47&gt;=$FO207,FH$47&lt;=$FP207)*(('Summary&amp;Assumptions'!$H$25*$C207)*(1+'Summary&amp;Assumptions'!$J$29)^(FH$46-1))+AND(FH$56&lt;'Summary&amp;Assumptions'!$J$31,FH$47&gt;=$FQ207,FH$47&lt;=$FR207)*(('Summary&amp;Assumptions'!$H$25*$C207)*(1+'Summary&amp;Assumptions'!$J$29)^(FH$46-1))</f>
        <v>0</v>
      </c>
      <c r="FD207" s="588">
        <f>AND(FI$55&gt;0,SUM($E207:FC207)&lt;'Summary&amp;Assumptions'!$G$32*$B207,$D207&gt;='Summary&amp;Assumptions'!$D$17,FI$47&gt;=$D207,FI$47&lt;=EDATE($D207,'Summary&amp;Assumptions'!$G$32))*$B207+AND(FI$56&lt;'Summary&amp;Assumptions'!$J$31,FI$47&gt;=$FO207,FI$47&lt;=$FP207)*(('Summary&amp;Assumptions'!$H$25*$C207)*(1+'Summary&amp;Assumptions'!$J$29)^(FI$46-1))+AND(FI$56&lt;'Summary&amp;Assumptions'!$J$31,FI$47&gt;=$FQ207,FI$47&lt;=$FR207)*(('Summary&amp;Assumptions'!$H$25*$C207)*(1+'Summary&amp;Assumptions'!$J$29)^(FI$46-1))</f>
        <v>0</v>
      </c>
      <c r="FE207" s="588">
        <f>AND(FJ$55&gt;0,SUM($E207:FD207)&lt;'Summary&amp;Assumptions'!$G$32*$B207,$D207&gt;='Summary&amp;Assumptions'!$D$17,FJ$47&gt;=$D207,FJ$47&lt;=EDATE($D207,'Summary&amp;Assumptions'!$G$32))*$B207+AND(FJ$56&lt;'Summary&amp;Assumptions'!$J$31,FJ$47&gt;=$FO207,FJ$47&lt;=$FP207)*(('Summary&amp;Assumptions'!$H$25*$C207)*(1+'Summary&amp;Assumptions'!$J$29)^(FJ$46-1))+AND(FJ$56&lt;'Summary&amp;Assumptions'!$J$31,FJ$47&gt;=$FQ207,FJ$47&lt;=$FR207)*(('Summary&amp;Assumptions'!$H$25*$C207)*(1+'Summary&amp;Assumptions'!$J$29)^(FJ$46-1))</f>
        <v>0</v>
      </c>
      <c r="FF207" s="588">
        <f>AND(FK$55&gt;0,SUM($E207:FE207)&lt;'Summary&amp;Assumptions'!$G$32*$B207,$D207&gt;='Summary&amp;Assumptions'!$D$17,FK$47&gt;=$D207,FK$47&lt;=EDATE($D207,'Summary&amp;Assumptions'!$G$32))*$B207+AND(FK$56&lt;'Summary&amp;Assumptions'!$J$31,FK$47&gt;=$FO207,FK$47&lt;=$FP207)*(('Summary&amp;Assumptions'!$H$25*$C207)*(1+'Summary&amp;Assumptions'!$J$29)^(FK$46-1))+AND(FK$56&lt;'Summary&amp;Assumptions'!$J$31,FK$47&gt;=$FQ207,FK$47&lt;=$FR207)*(('Summary&amp;Assumptions'!$H$25*$C207)*(1+'Summary&amp;Assumptions'!$J$29)^(FK$46-1))</f>
        <v>0</v>
      </c>
      <c r="FG207" s="588">
        <f>AND(FL$55&gt;0,SUM($E207:FF207)&lt;'Summary&amp;Assumptions'!$G$32*$B207,$D207&gt;='Summary&amp;Assumptions'!$D$17,FL$47&gt;=$D207,FL$47&lt;=EDATE($D207,'Summary&amp;Assumptions'!$G$32))*$B207+AND(FL$56&lt;'Summary&amp;Assumptions'!$J$31,FL$47&gt;=$FO207,FL$47&lt;=$FP207)*(('Summary&amp;Assumptions'!$H$25*$C207)*(1+'Summary&amp;Assumptions'!$J$29)^(FL$46-1))+AND(FL$56&lt;'Summary&amp;Assumptions'!$J$31,FL$47&gt;=$FQ207,FL$47&lt;=$FR207)*(('Summary&amp;Assumptions'!$H$25*$C207)*(1+'Summary&amp;Assumptions'!$J$29)^(FL$46-1))</f>
        <v>0</v>
      </c>
      <c r="FH207" s="588">
        <f>AND(FM$55&gt;0,SUM($E207:FG207)&lt;'Summary&amp;Assumptions'!$G$32*$B207,$D207&gt;='Summary&amp;Assumptions'!$D$17,FM$47&gt;=$D207,FM$47&lt;=EDATE($D207,'Summary&amp;Assumptions'!$G$32))*$B207+AND(FM$56&lt;'Summary&amp;Assumptions'!$J$31,FM$47&gt;=$FO207,FM$47&lt;=$FP207)*(('Summary&amp;Assumptions'!$H$25*$C207)*(1+'Summary&amp;Assumptions'!$J$29)^(FM$46-1))+AND(FM$56&lt;'Summary&amp;Assumptions'!$J$31,FM$47&gt;=$FQ207,FM$47&lt;=$FR207)*(('Summary&amp;Assumptions'!$H$25*$C207)*(1+'Summary&amp;Assumptions'!$J$29)^(FM$46-1))</f>
        <v>0</v>
      </c>
      <c r="FI207" s="588">
        <f>AND(FN$55&gt;0,SUM($E207:FH207)&lt;'Summary&amp;Assumptions'!$G$32*$B207,$D207&gt;='Summary&amp;Assumptions'!$D$17,FN$47&gt;=$D207,FN$47&lt;=EDATE($D207,'Summary&amp;Assumptions'!$G$32))*$B207+AND(FN$56&lt;'Summary&amp;Assumptions'!$J$31,FN$47&gt;=$FO207,FN$47&lt;=$FP207)*(('Summary&amp;Assumptions'!$H$25*$C207)*(1+'Summary&amp;Assumptions'!$J$29)^(FN$46-1))+AND(FN$56&lt;'Summary&amp;Assumptions'!$J$31,FN$47&gt;=$FQ207,FN$47&lt;=$FR207)*(('Summary&amp;Assumptions'!$H$25*$C207)*(1+'Summary&amp;Assumptions'!$J$29)^(FN$46-1))</f>
        <v>0</v>
      </c>
      <c r="FJ207" s="588">
        <f>AND(FO$55&gt;0,SUM($E207:FI207)&lt;'Summary&amp;Assumptions'!$G$32*$B207,$D207&gt;='Summary&amp;Assumptions'!$D$17,FO$47&gt;=$D207,FO$47&lt;=EDATE($D207,'Summary&amp;Assumptions'!$G$32))*$B207+AND(FO$56&lt;'Summary&amp;Assumptions'!$J$31,FO$47&gt;=$FO207,FO$47&lt;=$FP207)*(('Summary&amp;Assumptions'!$H$25*$C207)*(1+'Summary&amp;Assumptions'!$J$29)^(FO$46-1))+AND(FO$56&lt;'Summary&amp;Assumptions'!$J$31,FO$47&gt;=$FQ207,FO$47&lt;=$FR207)*(('Summary&amp;Assumptions'!$H$25*$C207)*(1+'Summary&amp;Assumptions'!$J$29)^(FO$46-1))</f>
        <v>0</v>
      </c>
      <c r="FK207" s="588">
        <f>AND(FP$55&gt;0,SUM($E207:FJ207)&lt;'Summary&amp;Assumptions'!$G$32*$B207,$D207&gt;='Summary&amp;Assumptions'!$D$17,FP$47&gt;=$D207,FP$47&lt;=EDATE($D207,'Summary&amp;Assumptions'!$G$32))*$B207+AND(FP$56&lt;'Summary&amp;Assumptions'!$J$31,FP$47&gt;=$FO207,FP$47&lt;=$FP207)*(('Summary&amp;Assumptions'!$H$25*$C207)*(1+'Summary&amp;Assumptions'!$J$29)^(FP$46-1))+AND(FP$56&lt;'Summary&amp;Assumptions'!$J$31,FP$47&gt;=$FQ207,FP$47&lt;=$FR207)*(('Summary&amp;Assumptions'!$H$25*$C207)*(1+'Summary&amp;Assumptions'!$J$29)^(FP$46-1))</f>
        <v>0</v>
      </c>
      <c r="FL207" s="588">
        <f>AND(FQ$55&gt;0,SUM($E207:FK207)&lt;'Summary&amp;Assumptions'!$G$32*$B207,$D207&gt;='Summary&amp;Assumptions'!$D$17,FQ$47&gt;=$D207,FQ$47&lt;=EDATE($D207,'Summary&amp;Assumptions'!$G$32))*$B207+AND(FQ$56&lt;'Summary&amp;Assumptions'!$J$31,FQ$47&gt;=$FO207,FQ$47&lt;=$FP207)*(('Summary&amp;Assumptions'!$H$25*$C207)*(1+'Summary&amp;Assumptions'!$J$29)^(FQ$46-1))+AND(FQ$56&lt;'Summary&amp;Assumptions'!$J$31,FQ$47&gt;=$FQ207,FQ$47&lt;=$FR207)*(('Summary&amp;Assumptions'!$H$25*$C207)*(1+'Summary&amp;Assumptions'!$J$29)^(FQ$46-1))</f>
        <v>0</v>
      </c>
      <c r="FO207" s="576">
        <f>EDATE(D207,'Summary&amp;Assumptions'!$G$34)</f>
        <v>47088</v>
      </c>
      <c r="FP207" s="576">
        <f>EDATE(FO207,'Summary&amp;Assumptions'!$G$33-1)</f>
        <v>47119</v>
      </c>
      <c r="FQ207" s="576">
        <f>EDATE(FO207,'Summary&amp;Assumptions'!$G$34)</f>
        <v>47453</v>
      </c>
      <c r="FR207" s="576">
        <f>EDATE(FQ207,'Summary&amp;Assumptions'!$G$33-1)</f>
        <v>47484</v>
      </c>
    </row>
    <row r="208" spans="2:174" hidden="1" x14ac:dyDescent="0.2">
      <c r="B208" s="588">
        <v>0</v>
      </c>
      <c r="C208" s="193">
        <v>0</v>
      </c>
      <c r="D208" s="589">
        <v>46753</v>
      </c>
      <c r="F208" s="588">
        <f>AND(K$55&gt;0,SUM($E208:E208)&lt;'Summary&amp;Assumptions'!$G$32*$B208,$D208&gt;='Summary&amp;Assumptions'!$D$17,K$47&gt;=$D208,K$47&lt;=EDATE($D208,'Summary&amp;Assumptions'!$G$32))*$B208+AND(K$56&lt;'Summary&amp;Assumptions'!$J$31,K$47&gt;=$FO208,K$47&lt;=$FP208)*(('Summary&amp;Assumptions'!$H$25*$C208)*(1+'Summary&amp;Assumptions'!$J$29)^(K$46-1))+AND(K$56&lt;'Summary&amp;Assumptions'!$J$31,K$47&gt;=$FQ208,K$47&lt;=$FR208)*(('Summary&amp;Assumptions'!$H$25*$C208)*(1+'Summary&amp;Assumptions'!$J$29)^(K$46-1))</f>
        <v>0</v>
      </c>
      <c r="G208" s="588">
        <f>AND(L$55&gt;0,SUM($E208:F208)&lt;'Summary&amp;Assumptions'!$G$32*$B208,$D208&gt;='Summary&amp;Assumptions'!$D$17,L$47&gt;=$D208,L$47&lt;=EDATE($D208,'Summary&amp;Assumptions'!$G$32))*$B208+AND(L$56&lt;'Summary&amp;Assumptions'!$J$31,L$47&gt;=$FO208,L$47&lt;=$FP208)*(('Summary&amp;Assumptions'!$H$25*$C208)*(1+'Summary&amp;Assumptions'!$J$29)^(L$46-1))+AND(L$56&lt;'Summary&amp;Assumptions'!$J$31,L$47&gt;=$FQ208,L$47&lt;=$FR208)*(('Summary&amp;Assumptions'!$H$25*$C208)*(1+'Summary&amp;Assumptions'!$J$29)^(L$46-1))</f>
        <v>0</v>
      </c>
      <c r="H208" s="588">
        <f>AND(M$55&gt;0,SUM($E208:G208)&lt;'Summary&amp;Assumptions'!$G$32*$B208,$D208&gt;='Summary&amp;Assumptions'!$D$17,M$47&gt;=$D208,M$47&lt;=EDATE($D208,'Summary&amp;Assumptions'!$G$32))*$B208+AND(M$56&lt;'Summary&amp;Assumptions'!$J$31,M$47&gt;=$FO208,M$47&lt;=$FP208)*(('Summary&amp;Assumptions'!$H$25*$C208)*(1+'Summary&amp;Assumptions'!$J$29)^(M$46-1))+AND(M$56&lt;'Summary&amp;Assumptions'!$J$31,M$47&gt;=$FQ208,M$47&lt;=$FR208)*(('Summary&amp;Assumptions'!$H$25*$C208)*(1+'Summary&amp;Assumptions'!$J$29)^(M$46-1))</f>
        <v>0</v>
      </c>
      <c r="I208" s="588">
        <f>AND(N$55&gt;0,SUM($E208:H208)&lt;'Summary&amp;Assumptions'!$G$32*$B208,$D208&gt;='Summary&amp;Assumptions'!$D$17,N$47&gt;=$D208,N$47&lt;=EDATE($D208,'Summary&amp;Assumptions'!$G$32))*$B208+AND(N$56&lt;'Summary&amp;Assumptions'!$J$31,N$47&gt;=$FO208,N$47&lt;=$FP208)*(('Summary&amp;Assumptions'!$H$25*$C208)*(1+'Summary&amp;Assumptions'!$J$29)^(N$46-1))+AND(N$56&lt;'Summary&amp;Assumptions'!$J$31,N$47&gt;=$FQ208,N$47&lt;=$FR208)*(('Summary&amp;Assumptions'!$H$25*$C208)*(1+'Summary&amp;Assumptions'!$J$29)^(N$46-1))</f>
        <v>0</v>
      </c>
      <c r="J208" s="588">
        <f>AND(O$55&gt;0,SUM($E208:I208)&lt;'Summary&amp;Assumptions'!$G$32*$B208,$D208&gt;='Summary&amp;Assumptions'!$D$17,O$47&gt;=$D208,O$47&lt;=EDATE($D208,'Summary&amp;Assumptions'!$G$32))*$B208+AND(O$56&lt;'Summary&amp;Assumptions'!$J$31,O$47&gt;=$FO208,O$47&lt;=$FP208)*(('Summary&amp;Assumptions'!$H$25*$C208)*(1+'Summary&amp;Assumptions'!$J$29)^(O$46-1))+AND(O$56&lt;'Summary&amp;Assumptions'!$J$31,O$47&gt;=$FQ208,O$47&lt;=$FR208)*(('Summary&amp;Assumptions'!$H$25*$C208)*(1+'Summary&amp;Assumptions'!$J$29)^(O$46-1))</f>
        <v>0</v>
      </c>
      <c r="K208" s="588">
        <f>AND(P$55&gt;0,SUM($E208:J208)&lt;'Summary&amp;Assumptions'!$G$32*$B208,$D208&gt;='Summary&amp;Assumptions'!$D$17,P$47&gt;=$D208,P$47&lt;=EDATE($D208,'Summary&amp;Assumptions'!$G$32))*$B208+AND(P$56&lt;'Summary&amp;Assumptions'!$J$31,P$47&gt;=$FO208,P$47&lt;=$FP208)*(('Summary&amp;Assumptions'!$H$25*$C208)*(1+'Summary&amp;Assumptions'!$J$29)^(P$46-1))+AND(P$56&lt;'Summary&amp;Assumptions'!$J$31,P$47&gt;=$FQ208,P$47&lt;=$FR208)*(('Summary&amp;Assumptions'!$H$25*$C208)*(1+'Summary&amp;Assumptions'!$J$29)^(P$46-1))</f>
        <v>0</v>
      </c>
      <c r="L208" s="588">
        <f>AND(Q$55&gt;0,SUM($E208:K208)&lt;'Summary&amp;Assumptions'!$G$32*$B208,$D208&gt;='Summary&amp;Assumptions'!$D$17,Q$47&gt;=$D208,Q$47&lt;=EDATE($D208,'Summary&amp;Assumptions'!$G$32))*$B208+AND(Q$56&lt;'Summary&amp;Assumptions'!$J$31,Q$47&gt;=$FO208,Q$47&lt;=$FP208)*(('Summary&amp;Assumptions'!$H$25*$C208)*(1+'Summary&amp;Assumptions'!$J$29)^(Q$46-1))+AND(Q$56&lt;'Summary&amp;Assumptions'!$J$31,Q$47&gt;=$FQ208,Q$47&lt;=$FR208)*(('Summary&amp;Assumptions'!$H$25*$C208)*(1+'Summary&amp;Assumptions'!$J$29)^(Q$46-1))</f>
        <v>0</v>
      </c>
      <c r="M208" s="588">
        <f>AND(R$55&gt;0,SUM($E208:L208)&lt;'Summary&amp;Assumptions'!$G$32*$B208,$D208&gt;='Summary&amp;Assumptions'!$D$17,R$47&gt;=$D208,R$47&lt;=EDATE($D208,'Summary&amp;Assumptions'!$G$32))*$B208+AND(R$56&lt;'Summary&amp;Assumptions'!$J$31,R$47&gt;=$FO208,R$47&lt;=$FP208)*(('Summary&amp;Assumptions'!$H$25*$C208)*(1+'Summary&amp;Assumptions'!$J$29)^(R$46-1))+AND(R$56&lt;'Summary&amp;Assumptions'!$J$31,R$47&gt;=$FQ208,R$47&lt;=$FR208)*(('Summary&amp;Assumptions'!$H$25*$C208)*(1+'Summary&amp;Assumptions'!$J$29)^(R$46-1))</f>
        <v>0</v>
      </c>
      <c r="N208" s="588">
        <f>AND(S$55&gt;0,SUM($E208:M208)&lt;'Summary&amp;Assumptions'!$G$32*$B208,$D208&gt;='Summary&amp;Assumptions'!$D$17,S$47&gt;=$D208,S$47&lt;=EDATE($D208,'Summary&amp;Assumptions'!$G$32))*$B208+AND(S$56&lt;'Summary&amp;Assumptions'!$J$31,S$47&gt;=$FO208,S$47&lt;=$FP208)*(('Summary&amp;Assumptions'!$H$25*$C208)*(1+'Summary&amp;Assumptions'!$J$29)^(S$46-1))+AND(S$56&lt;'Summary&amp;Assumptions'!$J$31,S$47&gt;=$FQ208,S$47&lt;=$FR208)*(('Summary&amp;Assumptions'!$H$25*$C208)*(1+'Summary&amp;Assumptions'!$J$29)^(S$46-1))</f>
        <v>0</v>
      </c>
      <c r="O208" s="588">
        <f>AND(T$55&gt;0,SUM($E208:N208)&lt;'Summary&amp;Assumptions'!$G$32*$B208,$D208&gt;='Summary&amp;Assumptions'!$D$17,T$47&gt;=$D208,T$47&lt;=EDATE($D208,'Summary&amp;Assumptions'!$G$32))*$B208+AND(T$56&lt;'Summary&amp;Assumptions'!$J$31,T$47&gt;=$FO208,T$47&lt;=$FP208)*(('Summary&amp;Assumptions'!$H$25*$C208)*(1+'Summary&amp;Assumptions'!$J$29)^(T$46-1))+AND(T$56&lt;'Summary&amp;Assumptions'!$J$31,T$47&gt;=$FQ208,T$47&lt;=$FR208)*(('Summary&amp;Assumptions'!$H$25*$C208)*(1+'Summary&amp;Assumptions'!$J$29)^(T$46-1))</f>
        <v>0</v>
      </c>
      <c r="P208" s="588">
        <f>AND(U$55&gt;0,SUM($E208:O208)&lt;'Summary&amp;Assumptions'!$G$32*$B208,$D208&gt;='Summary&amp;Assumptions'!$D$17,U$47&gt;=$D208,U$47&lt;=EDATE($D208,'Summary&amp;Assumptions'!$G$32))*$B208+AND(U$56&lt;'Summary&amp;Assumptions'!$J$31,U$47&gt;=$FO208,U$47&lt;=$FP208)*(('Summary&amp;Assumptions'!$H$25*$C208)*(1+'Summary&amp;Assumptions'!$J$29)^(U$46-1))+AND(U$56&lt;'Summary&amp;Assumptions'!$J$31,U$47&gt;=$FQ208,U$47&lt;=$FR208)*(('Summary&amp;Assumptions'!$H$25*$C208)*(1+'Summary&amp;Assumptions'!$J$29)^(U$46-1))</f>
        <v>0</v>
      </c>
      <c r="Q208" s="588">
        <f>AND(V$55&gt;0,SUM($E208:P208)&lt;'Summary&amp;Assumptions'!$G$32*$B208,$D208&gt;='Summary&amp;Assumptions'!$D$17,V$47&gt;=$D208,V$47&lt;=EDATE($D208,'Summary&amp;Assumptions'!$G$32))*$B208+AND(V$56&lt;'Summary&amp;Assumptions'!$J$31,V$47&gt;=$FO208,V$47&lt;=$FP208)*(('Summary&amp;Assumptions'!$H$25*$C208)*(1+'Summary&amp;Assumptions'!$J$29)^(V$46-1))+AND(V$56&lt;'Summary&amp;Assumptions'!$J$31,V$47&gt;=$FQ208,V$47&lt;=$FR208)*(('Summary&amp;Assumptions'!$H$25*$C208)*(1+'Summary&amp;Assumptions'!$J$29)^(V$46-1))</f>
        <v>0</v>
      </c>
      <c r="R208" s="588">
        <f>AND(W$55&gt;0,SUM($E208:Q208)&lt;'Summary&amp;Assumptions'!$G$32*$B208,$D208&gt;='Summary&amp;Assumptions'!$D$17,W$47&gt;=$D208,W$47&lt;=EDATE($D208,'Summary&amp;Assumptions'!$G$32))*$B208+AND(W$56&lt;'Summary&amp;Assumptions'!$J$31,W$47&gt;=$FO208,W$47&lt;=$FP208)*(('Summary&amp;Assumptions'!$H$25*$C208)*(1+'Summary&amp;Assumptions'!$J$29)^(W$46-1))+AND(W$56&lt;'Summary&amp;Assumptions'!$J$31,W$47&gt;=$FQ208,W$47&lt;=$FR208)*(('Summary&amp;Assumptions'!$H$25*$C208)*(1+'Summary&amp;Assumptions'!$J$29)^(W$46-1))</f>
        <v>0</v>
      </c>
      <c r="S208" s="588">
        <f>AND(X$55&gt;0,SUM($E208:R208)&lt;'Summary&amp;Assumptions'!$G$32*$B208,$D208&gt;='Summary&amp;Assumptions'!$D$17,X$47&gt;=$D208,X$47&lt;=EDATE($D208,'Summary&amp;Assumptions'!$G$32))*$B208+AND(X$56&lt;'Summary&amp;Assumptions'!$J$31,X$47&gt;=$FO208,X$47&lt;=$FP208)*(('Summary&amp;Assumptions'!$H$25*$C208)*(1+'Summary&amp;Assumptions'!$J$29)^(X$46-1))+AND(X$56&lt;'Summary&amp;Assumptions'!$J$31,X$47&gt;=$FQ208,X$47&lt;=$FR208)*(('Summary&amp;Assumptions'!$H$25*$C208)*(1+'Summary&amp;Assumptions'!$J$29)^(X$46-1))</f>
        <v>0</v>
      </c>
      <c r="T208" s="588">
        <f>AND(Y$55&gt;0,SUM($E208:S208)&lt;'Summary&amp;Assumptions'!$G$32*$B208,$D208&gt;='Summary&amp;Assumptions'!$D$17,Y$47&gt;=$D208,Y$47&lt;=EDATE($D208,'Summary&amp;Assumptions'!$G$32))*$B208+AND(Y$56&lt;'Summary&amp;Assumptions'!$J$31,Y$47&gt;=$FO208,Y$47&lt;=$FP208)*(('Summary&amp;Assumptions'!$H$25*$C208)*(1+'Summary&amp;Assumptions'!$J$29)^(Y$46-1))+AND(Y$56&lt;'Summary&amp;Assumptions'!$J$31,Y$47&gt;=$FQ208,Y$47&lt;=$FR208)*(('Summary&amp;Assumptions'!$H$25*$C208)*(1+'Summary&amp;Assumptions'!$J$29)^(Y$46-1))</f>
        <v>0</v>
      </c>
      <c r="U208" s="588">
        <f>AND(Z$55&gt;0,SUM($E208:T208)&lt;'Summary&amp;Assumptions'!$G$32*$B208,$D208&gt;='Summary&amp;Assumptions'!$D$17,Z$47&gt;=$D208,Z$47&lt;=EDATE($D208,'Summary&amp;Assumptions'!$G$32))*$B208+AND(Z$56&lt;'Summary&amp;Assumptions'!$J$31,Z$47&gt;=$FO208,Z$47&lt;=$FP208)*(('Summary&amp;Assumptions'!$H$25*$C208)*(1+'Summary&amp;Assumptions'!$J$29)^(Z$46-1))+AND(Z$56&lt;'Summary&amp;Assumptions'!$J$31,Z$47&gt;=$FQ208,Z$47&lt;=$FR208)*(('Summary&amp;Assumptions'!$H$25*$C208)*(1+'Summary&amp;Assumptions'!$J$29)^(Z$46-1))</f>
        <v>0</v>
      </c>
      <c r="V208" s="588">
        <f>AND(AA$55&gt;0,SUM($E208:U208)&lt;'Summary&amp;Assumptions'!$G$32*$B208,$D208&gt;='Summary&amp;Assumptions'!$D$17,AA$47&gt;=$D208,AA$47&lt;=EDATE($D208,'Summary&amp;Assumptions'!$G$32))*$B208+AND(AA$56&lt;'Summary&amp;Assumptions'!$J$31,AA$47&gt;=$FO208,AA$47&lt;=$FP208)*(('Summary&amp;Assumptions'!$H$25*$C208)*(1+'Summary&amp;Assumptions'!$J$29)^(AA$46-1))+AND(AA$56&lt;'Summary&amp;Assumptions'!$J$31,AA$47&gt;=$FQ208,AA$47&lt;=$FR208)*(('Summary&amp;Assumptions'!$H$25*$C208)*(1+'Summary&amp;Assumptions'!$J$29)^(AA$46-1))</f>
        <v>0</v>
      </c>
      <c r="W208" s="588">
        <f>AND(AB$55&gt;0,SUM($E208:V208)&lt;'Summary&amp;Assumptions'!$G$32*$B208,$D208&gt;='Summary&amp;Assumptions'!$D$17,AB$47&gt;=$D208,AB$47&lt;=EDATE($D208,'Summary&amp;Assumptions'!$G$32))*$B208+AND(AB$56&lt;'Summary&amp;Assumptions'!$J$31,AB$47&gt;=$FO208,AB$47&lt;=$FP208)*(('Summary&amp;Assumptions'!$H$25*$C208)*(1+'Summary&amp;Assumptions'!$J$29)^(AB$46-1))+AND(AB$56&lt;'Summary&amp;Assumptions'!$J$31,AB$47&gt;=$FQ208,AB$47&lt;=$FR208)*(('Summary&amp;Assumptions'!$H$25*$C208)*(1+'Summary&amp;Assumptions'!$J$29)^(AB$46-1))</f>
        <v>0</v>
      </c>
      <c r="X208" s="588">
        <f>AND(AC$55&gt;0,SUM($E208:W208)&lt;'Summary&amp;Assumptions'!$G$32*$B208,$D208&gt;='Summary&amp;Assumptions'!$D$17,AC$47&gt;=$D208,AC$47&lt;=EDATE($D208,'Summary&amp;Assumptions'!$G$32))*$B208+AND(AC$56&lt;'Summary&amp;Assumptions'!$J$31,AC$47&gt;=$FO208,AC$47&lt;=$FP208)*(('Summary&amp;Assumptions'!$H$25*$C208)*(1+'Summary&amp;Assumptions'!$J$29)^(AC$46-1))+AND(AC$56&lt;'Summary&amp;Assumptions'!$J$31,AC$47&gt;=$FQ208,AC$47&lt;=$FR208)*(('Summary&amp;Assumptions'!$H$25*$C208)*(1+'Summary&amp;Assumptions'!$J$29)^(AC$46-1))</f>
        <v>0</v>
      </c>
      <c r="Y208" s="588">
        <f>AND(AD$55&gt;0,SUM($E208:X208)&lt;'Summary&amp;Assumptions'!$G$32*$B208,$D208&gt;='Summary&amp;Assumptions'!$D$17,AD$47&gt;=$D208,AD$47&lt;=EDATE($D208,'Summary&amp;Assumptions'!$G$32))*$B208+AND(AD$56&lt;'Summary&amp;Assumptions'!$J$31,AD$47&gt;=$FO208,AD$47&lt;=$FP208)*(('Summary&amp;Assumptions'!$H$25*$C208)*(1+'Summary&amp;Assumptions'!$J$29)^(AD$46-1))+AND(AD$56&lt;'Summary&amp;Assumptions'!$J$31,AD$47&gt;=$FQ208,AD$47&lt;=$FR208)*(('Summary&amp;Assumptions'!$H$25*$C208)*(1+'Summary&amp;Assumptions'!$J$29)^(AD$46-1))</f>
        <v>0</v>
      </c>
      <c r="Z208" s="588">
        <f>AND(AE$55&gt;0,SUM($E208:Y208)&lt;'Summary&amp;Assumptions'!$G$32*$B208,$D208&gt;='Summary&amp;Assumptions'!$D$17,AE$47&gt;=$D208,AE$47&lt;=EDATE($D208,'Summary&amp;Assumptions'!$G$32))*$B208+AND(AE$56&lt;'Summary&amp;Assumptions'!$J$31,AE$47&gt;=$FO208,AE$47&lt;=$FP208)*(('Summary&amp;Assumptions'!$H$25*$C208)*(1+'Summary&amp;Assumptions'!$J$29)^(AE$46-1))+AND(AE$56&lt;'Summary&amp;Assumptions'!$J$31,AE$47&gt;=$FQ208,AE$47&lt;=$FR208)*(('Summary&amp;Assumptions'!$H$25*$C208)*(1+'Summary&amp;Assumptions'!$J$29)^(AE$46-1))</f>
        <v>0</v>
      </c>
      <c r="AA208" s="588">
        <f>AND(AF$55&gt;0,SUM($E208:Z208)&lt;'Summary&amp;Assumptions'!$G$32*$B208,$D208&gt;='Summary&amp;Assumptions'!$D$17,AF$47&gt;=$D208,AF$47&lt;=EDATE($D208,'Summary&amp;Assumptions'!$G$32))*$B208+AND(AF$56&lt;'Summary&amp;Assumptions'!$J$31,AF$47&gt;=$FO208,AF$47&lt;=$FP208)*(('Summary&amp;Assumptions'!$H$25*$C208)*(1+'Summary&amp;Assumptions'!$J$29)^(AF$46-1))+AND(AF$56&lt;'Summary&amp;Assumptions'!$J$31,AF$47&gt;=$FQ208,AF$47&lt;=$FR208)*(('Summary&amp;Assumptions'!$H$25*$C208)*(1+'Summary&amp;Assumptions'!$J$29)^(AF$46-1))</f>
        <v>0</v>
      </c>
      <c r="AB208" s="588">
        <f>AND(AG$55&gt;0,SUM($E208:AA208)&lt;'Summary&amp;Assumptions'!$G$32*$B208,$D208&gt;='Summary&amp;Assumptions'!$D$17,AG$47&gt;=$D208,AG$47&lt;=EDATE($D208,'Summary&amp;Assumptions'!$G$32))*$B208+AND(AG$56&lt;'Summary&amp;Assumptions'!$J$31,AG$47&gt;=$FO208,AG$47&lt;=$FP208)*(('Summary&amp;Assumptions'!$H$25*$C208)*(1+'Summary&amp;Assumptions'!$J$29)^(AG$46-1))+AND(AG$56&lt;'Summary&amp;Assumptions'!$J$31,AG$47&gt;=$FQ208,AG$47&lt;=$FR208)*(('Summary&amp;Assumptions'!$H$25*$C208)*(1+'Summary&amp;Assumptions'!$J$29)^(AG$46-1))</f>
        <v>0</v>
      </c>
      <c r="AC208" s="588">
        <f>AND(AH$55&gt;0,SUM($E208:AB208)&lt;'Summary&amp;Assumptions'!$G$32*$B208,$D208&gt;='Summary&amp;Assumptions'!$D$17,AH$47&gt;=$D208,AH$47&lt;=EDATE($D208,'Summary&amp;Assumptions'!$G$32))*$B208+AND(AH$56&lt;'Summary&amp;Assumptions'!$J$31,AH$47&gt;=$FO208,AH$47&lt;=$FP208)*(('Summary&amp;Assumptions'!$H$25*$C208)*(1+'Summary&amp;Assumptions'!$J$29)^(AH$46-1))+AND(AH$56&lt;'Summary&amp;Assumptions'!$J$31,AH$47&gt;=$FQ208,AH$47&lt;=$FR208)*(('Summary&amp;Assumptions'!$H$25*$C208)*(1+'Summary&amp;Assumptions'!$J$29)^(AH$46-1))</f>
        <v>0</v>
      </c>
      <c r="AD208" s="588">
        <f>AND(AI$55&gt;0,SUM($E208:AC208)&lt;'Summary&amp;Assumptions'!$G$32*$B208,$D208&gt;='Summary&amp;Assumptions'!$D$17,AI$47&gt;=$D208,AI$47&lt;=EDATE($D208,'Summary&amp;Assumptions'!$G$32))*$B208+AND(AI$56&lt;'Summary&amp;Assumptions'!$J$31,AI$47&gt;=$FO208,AI$47&lt;=$FP208)*(('Summary&amp;Assumptions'!$H$25*$C208)*(1+'Summary&amp;Assumptions'!$J$29)^(AI$46-1))+AND(AI$56&lt;'Summary&amp;Assumptions'!$J$31,AI$47&gt;=$FQ208,AI$47&lt;=$FR208)*(('Summary&amp;Assumptions'!$H$25*$C208)*(1+'Summary&amp;Assumptions'!$J$29)^(AI$46-1))</f>
        <v>0</v>
      </c>
      <c r="AE208" s="588">
        <f>AND(AJ$55&gt;0,SUM($E208:AD208)&lt;'Summary&amp;Assumptions'!$G$32*$B208,$D208&gt;='Summary&amp;Assumptions'!$D$17,AJ$47&gt;=$D208,AJ$47&lt;=EDATE($D208,'Summary&amp;Assumptions'!$G$32))*$B208+AND(AJ$56&lt;'Summary&amp;Assumptions'!$J$31,AJ$47&gt;=$FO208,AJ$47&lt;=$FP208)*(('Summary&amp;Assumptions'!$H$25*$C208)*(1+'Summary&amp;Assumptions'!$J$29)^(AJ$46-1))+AND(AJ$56&lt;'Summary&amp;Assumptions'!$J$31,AJ$47&gt;=$FQ208,AJ$47&lt;=$FR208)*(('Summary&amp;Assumptions'!$H$25*$C208)*(1+'Summary&amp;Assumptions'!$J$29)^(AJ$46-1))</f>
        <v>0</v>
      </c>
      <c r="AF208" s="588">
        <f>AND(AK$55&gt;0,SUM($E208:AE208)&lt;'Summary&amp;Assumptions'!$G$32*$B208,$D208&gt;='Summary&amp;Assumptions'!$D$17,AK$47&gt;=$D208,AK$47&lt;=EDATE($D208,'Summary&amp;Assumptions'!$G$32))*$B208+AND(AK$56&lt;'Summary&amp;Assumptions'!$J$31,AK$47&gt;=$FO208,AK$47&lt;=$FP208)*(('Summary&amp;Assumptions'!$H$25*$C208)*(1+'Summary&amp;Assumptions'!$J$29)^(AK$46-1))+AND(AK$56&lt;'Summary&amp;Assumptions'!$J$31,AK$47&gt;=$FQ208,AK$47&lt;=$FR208)*(('Summary&amp;Assumptions'!$H$25*$C208)*(1+'Summary&amp;Assumptions'!$J$29)^(AK$46-1))</f>
        <v>0</v>
      </c>
      <c r="AG208" s="588">
        <f>AND(AL$55&gt;0,SUM($E208:AF208)&lt;'Summary&amp;Assumptions'!$G$32*$B208,$D208&gt;='Summary&amp;Assumptions'!$D$17,AL$47&gt;=$D208,AL$47&lt;=EDATE($D208,'Summary&amp;Assumptions'!$G$32))*$B208+AND(AL$56&lt;'Summary&amp;Assumptions'!$J$31,AL$47&gt;=$FO208,AL$47&lt;=$FP208)*(('Summary&amp;Assumptions'!$H$25*$C208)*(1+'Summary&amp;Assumptions'!$J$29)^(AL$46-1))+AND(AL$56&lt;'Summary&amp;Assumptions'!$J$31,AL$47&gt;=$FQ208,AL$47&lt;=$FR208)*(('Summary&amp;Assumptions'!$H$25*$C208)*(1+'Summary&amp;Assumptions'!$J$29)^(AL$46-1))</f>
        <v>0</v>
      </c>
      <c r="AH208" s="588">
        <f>AND(AM$55&gt;0,SUM($E208:AG208)&lt;'Summary&amp;Assumptions'!$G$32*$B208,$D208&gt;='Summary&amp;Assumptions'!$D$17,AM$47&gt;=$D208,AM$47&lt;=EDATE($D208,'Summary&amp;Assumptions'!$G$32))*$B208+AND(AM$56&lt;'Summary&amp;Assumptions'!$J$31,AM$47&gt;=$FO208,AM$47&lt;=$FP208)*(('Summary&amp;Assumptions'!$H$25*$C208)*(1+'Summary&amp;Assumptions'!$J$29)^(AM$46-1))+AND(AM$56&lt;'Summary&amp;Assumptions'!$J$31,AM$47&gt;=$FQ208,AM$47&lt;=$FR208)*(('Summary&amp;Assumptions'!$H$25*$C208)*(1+'Summary&amp;Assumptions'!$J$29)^(AM$46-1))</f>
        <v>0</v>
      </c>
      <c r="AI208" s="588">
        <f>AND(AN$55&gt;0,SUM($E208:AH208)&lt;'Summary&amp;Assumptions'!$G$32*$B208,$D208&gt;='Summary&amp;Assumptions'!$D$17,AN$47&gt;=$D208,AN$47&lt;=EDATE($D208,'Summary&amp;Assumptions'!$G$32))*$B208+AND(AN$56&lt;'Summary&amp;Assumptions'!$J$31,AN$47&gt;=$FO208,AN$47&lt;=$FP208)*(('Summary&amp;Assumptions'!$H$25*$C208)*(1+'Summary&amp;Assumptions'!$J$29)^(AN$46-1))+AND(AN$56&lt;'Summary&amp;Assumptions'!$J$31,AN$47&gt;=$FQ208,AN$47&lt;=$FR208)*(('Summary&amp;Assumptions'!$H$25*$C208)*(1+'Summary&amp;Assumptions'!$J$29)^(AN$46-1))</f>
        <v>0</v>
      </c>
      <c r="AJ208" s="588">
        <f>AND(AO$55&gt;0,SUM($E208:AI208)&lt;'Summary&amp;Assumptions'!$G$32*$B208,$D208&gt;='Summary&amp;Assumptions'!$D$17,AO$47&gt;=$D208,AO$47&lt;=EDATE($D208,'Summary&amp;Assumptions'!$G$32))*$B208+AND(AO$56&lt;'Summary&amp;Assumptions'!$J$31,AO$47&gt;=$FO208,AO$47&lt;=$FP208)*(('Summary&amp;Assumptions'!$H$25*$C208)*(1+'Summary&amp;Assumptions'!$J$29)^(AO$46-1))+AND(AO$56&lt;'Summary&amp;Assumptions'!$J$31,AO$47&gt;=$FQ208,AO$47&lt;=$FR208)*(('Summary&amp;Assumptions'!$H$25*$C208)*(1+'Summary&amp;Assumptions'!$J$29)^(AO$46-1))</f>
        <v>0</v>
      </c>
      <c r="AK208" s="588">
        <f>AND(AP$55&gt;0,SUM($E208:AJ208)&lt;'Summary&amp;Assumptions'!$G$32*$B208,$D208&gt;='Summary&amp;Assumptions'!$D$17,AP$47&gt;=$D208,AP$47&lt;=EDATE($D208,'Summary&amp;Assumptions'!$G$32))*$B208+AND(AP$56&lt;'Summary&amp;Assumptions'!$J$31,AP$47&gt;=$FO208,AP$47&lt;=$FP208)*(('Summary&amp;Assumptions'!$H$25*$C208)*(1+'Summary&amp;Assumptions'!$J$29)^(AP$46-1))+AND(AP$56&lt;'Summary&amp;Assumptions'!$J$31,AP$47&gt;=$FQ208,AP$47&lt;=$FR208)*(('Summary&amp;Assumptions'!$H$25*$C208)*(1+'Summary&amp;Assumptions'!$J$29)^(AP$46-1))</f>
        <v>0</v>
      </c>
      <c r="AL208" s="588">
        <f>AND(AQ$55&gt;0,SUM($E208:AK208)&lt;'Summary&amp;Assumptions'!$G$32*$B208,$D208&gt;='Summary&amp;Assumptions'!$D$17,AQ$47&gt;=$D208,AQ$47&lt;=EDATE($D208,'Summary&amp;Assumptions'!$G$32))*$B208+AND(AQ$56&lt;'Summary&amp;Assumptions'!$J$31,AQ$47&gt;=$FO208,AQ$47&lt;=$FP208)*(('Summary&amp;Assumptions'!$H$25*$C208)*(1+'Summary&amp;Assumptions'!$J$29)^(AQ$46-1))+AND(AQ$56&lt;'Summary&amp;Assumptions'!$J$31,AQ$47&gt;=$FQ208,AQ$47&lt;=$FR208)*(('Summary&amp;Assumptions'!$H$25*$C208)*(1+'Summary&amp;Assumptions'!$J$29)^(AQ$46-1))</f>
        <v>0</v>
      </c>
      <c r="AM208" s="588">
        <f>AND(AR$55&gt;0,SUM($E208:AL208)&lt;'Summary&amp;Assumptions'!$G$32*$B208,$D208&gt;='Summary&amp;Assumptions'!$D$17,AR$47&gt;=$D208,AR$47&lt;=EDATE($D208,'Summary&amp;Assumptions'!$G$32))*$B208+AND(AR$56&lt;'Summary&amp;Assumptions'!$J$31,AR$47&gt;=$FO208,AR$47&lt;=$FP208)*(('Summary&amp;Assumptions'!$H$25*$C208)*(1+'Summary&amp;Assumptions'!$J$29)^(AR$46-1))+AND(AR$56&lt;'Summary&amp;Assumptions'!$J$31,AR$47&gt;=$FQ208,AR$47&lt;=$FR208)*(('Summary&amp;Assumptions'!$H$25*$C208)*(1+'Summary&amp;Assumptions'!$J$29)^(AR$46-1))</f>
        <v>0</v>
      </c>
      <c r="AN208" s="588">
        <f>AND(AS$55&gt;0,SUM($E208:AM208)&lt;'Summary&amp;Assumptions'!$G$32*$B208,$D208&gt;='Summary&amp;Assumptions'!$D$17,AS$47&gt;=$D208,AS$47&lt;=EDATE($D208,'Summary&amp;Assumptions'!$G$32))*$B208+AND(AS$56&lt;'Summary&amp;Assumptions'!$J$31,AS$47&gt;=$FO208,AS$47&lt;=$FP208)*(('Summary&amp;Assumptions'!$H$25*$C208)*(1+'Summary&amp;Assumptions'!$J$29)^(AS$46-1))+AND(AS$56&lt;'Summary&amp;Assumptions'!$J$31,AS$47&gt;=$FQ208,AS$47&lt;=$FR208)*(('Summary&amp;Assumptions'!$H$25*$C208)*(1+'Summary&amp;Assumptions'!$J$29)^(AS$46-1))</f>
        <v>0</v>
      </c>
      <c r="AO208" s="588">
        <f>AND(AT$55&gt;0,SUM($E208:AN208)&lt;'Summary&amp;Assumptions'!$G$32*$B208,$D208&gt;='Summary&amp;Assumptions'!$D$17,AT$47&gt;=$D208,AT$47&lt;=EDATE($D208,'Summary&amp;Assumptions'!$G$32))*$B208+AND(AT$56&lt;'Summary&amp;Assumptions'!$J$31,AT$47&gt;=$FO208,AT$47&lt;=$FP208)*(('Summary&amp;Assumptions'!$H$25*$C208)*(1+'Summary&amp;Assumptions'!$J$29)^(AT$46-1))+AND(AT$56&lt;'Summary&amp;Assumptions'!$J$31,AT$47&gt;=$FQ208,AT$47&lt;=$FR208)*(('Summary&amp;Assumptions'!$H$25*$C208)*(1+'Summary&amp;Assumptions'!$J$29)^(AT$46-1))</f>
        <v>0</v>
      </c>
      <c r="AP208" s="588">
        <f>AND(AU$55&gt;0,SUM($E208:AO208)&lt;'Summary&amp;Assumptions'!$G$32*$B208,$D208&gt;='Summary&amp;Assumptions'!$D$17,AU$47&gt;=$D208,AU$47&lt;=EDATE($D208,'Summary&amp;Assumptions'!$G$32))*$B208+AND(AU$56&lt;'Summary&amp;Assumptions'!$J$31,AU$47&gt;=$FO208,AU$47&lt;=$FP208)*(('Summary&amp;Assumptions'!$H$25*$C208)*(1+'Summary&amp;Assumptions'!$J$29)^(AU$46-1))+AND(AU$56&lt;'Summary&amp;Assumptions'!$J$31,AU$47&gt;=$FQ208,AU$47&lt;=$FR208)*(('Summary&amp;Assumptions'!$H$25*$C208)*(1+'Summary&amp;Assumptions'!$J$29)^(AU$46-1))</f>
        <v>0</v>
      </c>
      <c r="AQ208" s="588">
        <f>AND(AV$55&gt;0,SUM($E208:AP208)&lt;'Summary&amp;Assumptions'!$G$32*$B208,$D208&gt;='Summary&amp;Assumptions'!$D$17,AV$47&gt;=$D208,AV$47&lt;=EDATE($D208,'Summary&amp;Assumptions'!$G$32))*$B208+AND(AV$56&lt;'Summary&amp;Assumptions'!$J$31,AV$47&gt;=$FO208,AV$47&lt;=$FP208)*(('Summary&amp;Assumptions'!$H$25*$C208)*(1+'Summary&amp;Assumptions'!$J$29)^(AV$46-1))+AND(AV$56&lt;'Summary&amp;Assumptions'!$J$31,AV$47&gt;=$FQ208,AV$47&lt;=$FR208)*(('Summary&amp;Assumptions'!$H$25*$C208)*(1+'Summary&amp;Assumptions'!$J$29)^(AV$46-1))</f>
        <v>0</v>
      </c>
      <c r="AR208" s="588">
        <f>AND(AW$55&gt;0,SUM($E208:AQ208)&lt;'Summary&amp;Assumptions'!$G$32*$B208,$D208&gt;='Summary&amp;Assumptions'!$D$17,AW$47&gt;=$D208,AW$47&lt;=EDATE($D208,'Summary&amp;Assumptions'!$G$32))*$B208+AND(AW$56&lt;'Summary&amp;Assumptions'!$J$31,AW$47&gt;=$FO208,AW$47&lt;=$FP208)*(('Summary&amp;Assumptions'!$H$25*$C208)*(1+'Summary&amp;Assumptions'!$J$29)^(AW$46-1))+AND(AW$56&lt;'Summary&amp;Assumptions'!$J$31,AW$47&gt;=$FQ208,AW$47&lt;=$FR208)*(('Summary&amp;Assumptions'!$H$25*$C208)*(1+'Summary&amp;Assumptions'!$J$29)^(AW$46-1))</f>
        <v>0</v>
      </c>
      <c r="AS208" s="588">
        <f>AND(AX$55&gt;0,SUM($E208:AR208)&lt;'Summary&amp;Assumptions'!$G$32*$B208,$D208&gt;='Summary&amp;Assumptions'!$D$17,AX$47&gt;=$D208,AX$47&lt;=EDATE($D208,'Summary&amp;Assumptions'!$G$32))*$B208+AND(AX$56&lt;'Summary&amp;Assumptions'!$J$31,AX$47&gt;=$FO208,AX$47&lt;=$FP208)*(('Summary&amp;Assumptions'!$H$25*$C208)*(1+'Summary&amp;Assumptions'!$J$29)^(AX$46-1))+AND(AX$56&lt;'Summary&amp;Assumptions'!$J$31,AX$47&gt;=$FQ208,AX$47&lt;=$FR208)*(('Summary&amp;Assumptions'!$H$25*$C208)*(1+'Summary&amp;Assumptions'!$J$29)^(AX$46-1))</f>
        <v>0</v>
      </c>
      <c r="AT208" s="588">
        <f>AND(AY$55&gt;0,SUM($E208:AS208)&lt;'Summary&amp;Assumptions'!$G$32*$B208,$D208&gt;='Summary&amp;Assumptions'!$D$17,AY$47&gt;=$D208,AY$47&lt;=EDATE($D208,'Summary&amp;Assumptions'!$G$32))*$B208+AND(AY$56&lt;'Summary&amp;Assumptions'!$J$31,AY$47&gt;=$FO208,AY$47&lt;=$FP208)*(('Summary&amp;Assumptions'!$H$25*$C208)*(1+'Summary&amp;Assumptions'!$J$29)^(AY$46-1))+AND(AY$56&lt;'Summary&amp;Assumptions'!$J$31,AY$47&gt;=$FQ208,AY$47&lt;=$FR208)*(('Summary&amp;Assumptions'!$H$25*$C208)*(1+'Summary&amp;Assumptions'!$J$29)^(AY$46-1))</f>
        <v>0</v>
      </c>
      <c r="AU208" s="588">
        <f>AND(AZ$55&gt;0,SUM($E208:AT208)&lt;'Summary&amp;Assumptions'!$G$32*$B208,$D208&gt;='Summary&amp;Assumptions'!$D$17,AZ$47&gt;=$D208,AZ$47&lt;=EDATE($D208,'Summary&amp;Assumptions'!$G$32))*$B208+AND(AZ$56&lt;'Summary&amp;Assumptions'!$J$31,AZ$47&gt;=$FO208,AZ$47&lt;=$FP208)*(('Summary&amp;Assumptions'!$H$25*$C208)*(1+'Summary&amp;Assumptions'!$J$29)^(AZ$46-1))+AND(AZ$56&lt;'Summary&amp;Assumptions'!$J$31,AZ$47&gt;=$FQ208,AZ$47&lt;=$FR208)*(('Summary&amp;Assumptions'!$H$25*$C208)*(1+'Summary&amp;Assumptions'!$J$29)^(AZ$46-1))</f>
        <v>0</v>
      </c>
      <c r="AV208" s="588">
        <f>AND(BA$55&gt;0,SUM($E208:AU208)&lt;'Summary&amp;Assumptions'!$G$32*$B208,$D208&gt;='Summary&amp;Assumptions'!$D$17,BA$47&gt;=$D208,BA$47&lt;=EDATE($D208,'Summary&amp;Assumptions'!$G$32))*$B208+AND(BA$56&lt;'Summary&amp;Assumptions'!$J$31,BA$47&gt;=$FO208,BA$47&lt;=$FP208)*(('Summary&amp;Assumptions'!$H$25*$C208)*(1+'Summary&amp;Assumptions'!$J$29)^(BA$46-1))+AND(BA$56&lt;'Summary&amp;Assumptions'!$J$31,BA$47&gt;=$FQ208,BA$47&lt;=$FR208)*(('Summary&amp;Assumptions'!$H$25*$C208)*(1+'Summary&amp;Assumptions'!$J$29)^(BA$46-1))</f>
        <v>0</v>
      </c>
      <c r="AW208" s="588">
        <f>AND(BB$55&gt;0,SUM($E208:AV208)&lt;'Summary&amp;Assumptions'!$G$32*$B208,$D208&gt;='Summary&amp;Assumptions'!$D$17,BB$47&gt;=$D208,BB$47&lt;=EDATE($D208,'Summary&amp;Assumptions'!$G$32))*$B208+AND(BB$56&lt;'Summary&amp;Assumptions'!$J$31,BB$47&gt;=$FO208,BB$47&lt;=$FP208)*(('Summary&amp;Assumptions'!$H$25*$C208)*(1+'Summary&amp;Assumptions'!$J$29)^(BB$46-1))+AND(BB$56&lt;'Summary&amp;Assumptions'!$J$31,BB$47&gt;=$FQ208,BB$47&lt;=$FR208)*(('Summary&amp;Assumptions'!$H$25*$C208)*(1+'Summary&amp;Assumptions'!$J$29)^(BB$46-1))</f>
        <v>0</v>
      </c>
      <c r="AX208" s="588">
        <f>AND(BC$55&gt;0,SUM($E208:AW208)&lt;'Summary&amp;Assumptions'!$G$32*$B208,$D208&gt;='Summary&amp;Assumptions'!$D$17,BC$47&gt;=$D208,BC$47&lt;=EDATE($D208,'Summary&amp;Assumptions'!$G$32))*$B208+AND(BC$56&lt;'Summary&amp;Assumptions'!$J$31,BC$47&gt;=$FO208,BC$47&lt;=$FP208)*(('Summary&amp;Assumptions'!$H$25*$C208)*(1+'Summary&amp;Assumptions'!$J$29)^(BC$46-1))+AND(BC$56&lt;'Summary&amp;Assumptions'!$J$31,BC$47&gt;=$FQ208,BC$47&lt;=$FR208)*(('Summary&amp;Assumptions'!$H$25*$C208)*(1+'Summary&amp;Assumptions'!$J$29)^(BC$46-1))</f>
        <v>0</v>
      </c>
      <c r="AY208" s="588">
        <f>AND(BD$55&gt;0,SUM($E208:AX208)&lt;'Summary&amp;Assumptions'!$G$32*$B208,$D208&gt;='Summary&amp;Assumptions'!$D$17,BD$47&gt;=$D208,BD$47&lt;=EDATE($D208,'Summary&amp;Assumptions'!$G$32))*$B208+AND(BD$56&lt;'Summary&amp;Assumptions'!$J$31,BD$47&gt;=$FO208,BD$47&lt;=$FP208)*(('Summary&amp;Assumptions'!$H$25*$C208)*(1+'Summary&amp;Assumptions'!$J$29)^(BD$46-1))+AND(BD$56&lt;'Summary&amp;Assumptions'!$J$31,BD$47&gt;=$FQ208,BD$47&lt;=$FR208)*(('Summary&amp;Assumptions'!$H$25*$C208)*(1+'Summary&amp;Assumptions'!$J$29)^(BD$46-1))</f>
        <v>0</v>
      </c>
      <c r="AZ208" s="588">
        <f>AND(BE$55&gt;0,SUM($E208:AY208)&lt;'Summary&amp;Assumptions'!$G$32*$B208,$D208&gt;='Summary&amp;Assumptions'!$D$17,BE$47&gt;=$D208,BE$47&lt;=EDATE($D208,'Summary&amp;Assumptions'!$G$32))*$B208+AND(BE$56&lt;'Summary&amp;Assumptions'!$J$31,BE$47&gt;=$FO208,BE$47&lt;=$FP208)*(('Summary&amp;Assumptions'!$H$25*$C208)*(1+'Summary&amp;Assumptions'!$J$29)^(BE$46-1))+AND(BE$56&lt;'Summary&amp;Assumptions'!$J$31,BE$47&gt;=$FQ208,BE$47&lt;=$FR208)*(('Summary&amp;Assumptions'!$H$25*$C208)*(1+'Summary&amp;Assumptions'!$J$29)^(BE$46-1))</f>
        <v>0</v>
      </c>
      <c r="BA208" s="588">
        <f>AND(BF$55&gt;0,SUM($E208:AZ208)&lt;'Summary&amp;Assumptions'!$G$32*$B208,$D208&gt;='Summary&amp;Assumptions'!$D$17,BF$47&gt;=$D208,BF$47&lt;=EDATE($D208,'Summary&amp;Assumptions'!$G$32))*$B208+AND(BF$56&lt;'Summary&amp;Assumptions'!$J$31,BF$47&gt;=$FO208,BF$47&lt;=$FP208)*(('Summary&amp;Assumptions'!$H$25*$C208)*(1+'Summary&amp;Assumptions'!$J$29)^(BF$46-1))+AND(BF$56&lt;'Summary&amp;Assumptions'!$J$31,BF$47&gt;=$FQ208,BF$47&lt;=$FR208)*(('Summary&amp;Assumptions'!$H$25*$C208)*(1+'Summary&amp;Assumptions'!$J$29)^(BF$46-1))</f>
        <v>0</v>
      </c>
      <c r="BB208" s="588">
        <f>AND(BG$55&gt;0,SUM($E208:BA208)&lt;'Summary&amp;Assumptions'!$G$32*$B208,$D208&gt;='Summary&amp;Assumptions'!$D$17,BG$47&gt;=$D208,BG$47&lt;=EDATE($D208,'Summary&amp;Assumptions'!$G$32))*$B208+AND(BG$56&lt;'Summary&amp;Assumptions'!$J$31,BG$47&gt;=$FO208,BG$47&lt;=$FP208)*(('Summary&amp;Assumptions'!$H$25*$C208)*(1+'Summary&amp;Assumptions'!$J$29)^(BG$46-1))+AND(BG$56&lt;'Summary&amp;Assumptions'!$J$31,BG$47&gt;=$FQ208,BG$47&lt;=$FR208)*(('Summary&amp;Assumptions'!$H$25*$C208)*(1+'Summary&amp;Assumptions'!$J$29)^(BG$46-1))</f>
        <v>0</v>
      </c>
      <c r="BC208" s="588">
        <f>AND(BH$55&gt;0,SUM($E208:BB208)&lt;'Summary&amp;Assumptions'!$G$32*$B208,$D208&gt;='Summary&amp;Assumptions'!$D$17,BH$47&gt;=$D208,BH$47&lt;=EDATE($D208,'Summary&amp;Assumptions'!$G$32))*$B208+AND(BH$56&lt;'Summary&amp;Assumptions'!$J$31,BH$47&gt;=$FO208,BH$47&lt;=$FP208)*(('Summary&amp;Assumptions'!$H$25*$C208)*(1+'Summary&amp;Assumptions'!$J$29)^(BH$46-1))+AND(BH$56&lt;'Summary&amp;Assumptions'!$J$31,BH$47&gt;=$FQ208,BH$47&lt;=$FR208)*(('Summary&amp;Assumptions'!$H$25*$C208)*(1+'Summary&amp;Assumptions'!$J$29)^(BH$46-1))</f>
        <v>0</v>
      </c>
      <c r="BD208" s="588">
        <f>AND(BI$55&gt;0,SUM($E208:BC208)&lt;'Summary&amp;Assumptions'!$G$32*$B208,$D208&gt;='Summary&amp;Assumptions'!$D$17,BI$47&gt;=$D208,BI$47&lt;=EDATE($D208,'Summary&amp;Assumptions'!$G$32))*$B208+AND(BI$56&lt;'Summary&amp;Assumptions'!$J$31,BI$47&gt;=$FO208,BI$47&lt;=$FP208)*(('Summary&amp;Assumptions'!$H$25*$C208)*(1+'Summary&amp;Assumptions'!$J$29)^(BI$46-1))+AND(BI$56&lt;'Summary&amp;Assumptions'!$J$31,BI$47&gt;=$FQ208,BI$47&lt;=$FR208)*(('Summary&amp;Assumptions'!$H$25*$C208)*(1+'Summary&amp;Assumptions'!$J$29)^(BI$46-1))</f>
        <v>0</v>
      </c>
      <c r="BE208" s="588">
        <f>AND(BJ$55&gt;0,SUM($E208:BD208)&lt;'Summary&amp;Assumptions'!$G$32*$B208,$D208&gt;='Summary&amp;Assumptions'!$D$17,BJ$47&gt;=$D208,BJ$47&lt;=EDATE($D208,'Summary&amp;Assumptions'!$G$32))*$B208+AND(BJ$56&lt;'Summary&amp;Assumptions'!$J$31,BJ$47&gt;=$FO208,BJ$47&lt;=$FP208)*(('Summary&amp;Assumptions'!$H$25*$C208)*(1+'Summary&amp;Assumptions'!$J$29)^(BJ$46-1))+AND(BJ$56&lt;'Summary&amp;Assumptions'!$J$31,BJ$47&gt;=$FQ208,BJ$47&lt;=$FR208)*(('Summary&amp;Assumptions'!$H$25*$C208)*(1+'Summary&amp;Assumptions'!$J$29)^(BJ$46-1))</f>
        <v>0</v>
      </c>
      <c r="BF208" s="588">
        <f>AND(BK$55&gt;0,SUM($E208:BE208)&lt;'Summary&amp;Assumptions'!$G$32*$B208,$D208&gt;='Summary&amp;Assumptions'!$D$17,BK$47&gt;=$D208,BK$47&lt;=EDATE($D208,'Summary&amp;Assumptions'!$G$32))*$B208+AND(BK$56&lt;'Summary&amp;Assumptions'!$J$31,BK$47&gt;=$FO208,BK$47&lt;=$FP208)*(('Summary&amp;Assumptions'!$H$25*$C208)*(1+'Summary&amp;Assumptions'!$J$29)^(BK$46-1))+AND(BK$56&lt;'Summary&amp;Assumptions'!$J$31,BK$47&gt;=$FQ208,BK$47&lt;=$FR208)*(('Summary&amp;Assumptions'!$H$25*$C208)*(1+'Summary&amp;Assumptions'!$J$29)^(BK$46-1))</f>
        <v>0</v>
      </c>
      <c r="BG208" s="588">
        <f>AND(BL$55&gt;0,SUM($E208:BF208)&lt;'Summary&amp;Assumptions'!$G$32*$B208,$D208&gt;='Summary&amp;Assumptions'!$D$17,BL$47&gt;=$D208,BL$47&lt;=EDATE($D208,'Summary&amp;Assumptions'!$G$32))*$B208+AND(BL$56&lt;'Summary&amp;Assumptions'!$J$31,BL$47&gt;=$FO208,BL$47&lt;=$FP208)*(('Summary&amp;Assumptions'!$H$25*$C208)*(1+'Summary&amp;Assumptions'!$J$29)^(BL$46-1))+AND(BL$56&lt;'Summary&amp;Assumptions'!$J$31,BL$47&gt;=$FQ208,BL$47&lt;=$FR208)*(('Summary&amp;Assumptions'!$H$25*$C208)*(1+'Summary&amp;Assumptions'!$J$29)^(BL$46-1))</f>
        <v>0</v>
      </c>
      <c r="BH208" s="588">
        <f>AND(BM$55&gt;0,SUM($E208:BG208)&lt;'Summary&amp;Assumptions'!$G$32*$B208,$D208&gt;='Summary&amp;Assumptions'!$D$17,BM$47&gt;=$D208,BM$47&lt;=EDATE($D208,'Summary&amp;Assumptions'!$G$32))*$B208+AND(BM$56&lt;'Summary&amp;Assumptions'!$J$31,BM$47&gt;=$FO208,BM$47&lt;=$FP208)*(('Summary&amp;Assumptions'!$H$25*$C208)*(1+'Summary&amp;Assumptions'!$J$29)^(BM$46-1))+AND(BM$56&lt;'Summary&amp;Assumptions'!$J$31,BM$47&gt;=$FQ208,BM$47&lt;=$FR208)*(('Summary&amp;Assumptions'!$H$25*$C208)*(1+'Summary&amp;Assumptions'!$J$29)^(BM$46-1))</f>
        <v>0</v>
      </c>
      <c r="BI208" s="588">
        <f>AND(BN$55&gt;0,SUM($E208:BH208)&lt;'Summary&amp;Assumptions'!$G$32*$B208,$D208&gt;='Summary&amp;Assumptions'!$D$17,BN$47&gt;=$D208,BN$47&lt;=EDATE($D208,'Summary&amp;Assumptions'!$G$32))*$B208+AND(BN$56&lt;'Summary&amp;Assumptions'!$J$31,BN$47&gt;=$FO208,BN$47&lt;=$FP208)*(('Summary&amp;Assumptions'!$H$25*$C208)*(1+'Summary&amp;Assumptions'!$J$29)^(BN$46-1))+AND(BN$56&lt;'Summary&amp;Assumptions'!$J$31,BN$47&gt;=$FQ208,BN$47&lt;=$FR208)*(('Summary&amp;Assumptions'!$H$25*$C208)*(1+'Summary&amp;Assumptions'!$J$29)^(BN$46-1))</f>
        <v>0</v>
      </c>
      <c r="BJ208" s="588">
        <f>AND(BO$55&gt;0,SUM($E208:BI208)&lt;'Summary&amp;Assumptions'!$G$32*$B208,$D208&gt;='Summary&amp;Assumptions'!$D$17,BO$47&gt;=$D208,BO$47&lt;=EDATE($D208,'Summary&amp;Assumptions'!$G$32))*$B208+AND(BO$56&lt;'Summary&amp;Assumptions'!$J$31,BO$47&gt;=$FO208,BO$47&lt;=$FP208)*(('Summary&amp;Assumptions'!$H$25*$C208)*(1+'Summary&amp;Assumptions'!$J$29)^(BO$46-1))+AND(BO$56&lt;'Summary&amp;Assumptions'!$J$31,BO$47&gt;=$FQ208,BO$47&lt;=$FR208)*(('Summary&amp;Assumptions'!$H$25*$C208)*(1+'Summary&amp;Assumptions'!$J$29)^(BO$46-1))</f>
        <v>0</v>
      </c>
      <c r="BK208" s="588">
        <f>AND(BP$55&gt;0,SUM($E208:BJ208)&lt;'Summary&amp;Assumptions'!$G$32*$B208,$D208&gt;='Summary&amp;Assumptions'!$D$17,BP$47&gt;=$D208,BP$47&lt;=EDATE($D208,'Summary&amp;Assumptions'!$G$32))*$B208+AND(BP$56&lt;'Summary&amp;Assumptions'!$J$31,BP$47&gt;=$FO208,BP$47&lt;=$FP208)*(('Summary&amp;Assumptions'!$H$25*$C208)*(1+'Summary&amp;Assumptions'!$J$29)^(BP$46-1))+AND(BP$56&lt;'Summary&amp;Assumptions'!$J$31,BP$47&gt;=$FQ208,BP$47&lt;=$FR208)*(('Summary&amp;Assumptions'!$H$25*$C208)*(1+'Summary&amp;Assumptions'!$J$29)^(BP$46-1))</f>
        <v>0</v>
      </c>
      <c r="BL208" s="588">
        <f>AND(BQ$55&gt;0,SUM($E208:BK208)&lt;'Summary&amp;Assumptions'!$G$32*$B208,$D208&gt;='Summary&amp;Assumptions'!$D$17,BQ$47&gt;=$D208,BQ$47&lt;=EDATE($D208,'Summary&amp;Assumptions'!$G$32))*$B208+AND(BQ$56&lt;'Summary&amp;Assumptions'!$J$31,BQ$47&gt;=$FO208,BQ$47&lt;=$FP208)*(('Summary&amp;Assumptions'!$H$25*$C208)*(1+'Summary&amp;Assumptions'!$J$29)^(BQ$46-1))+AND(BQ$56&lt;'Summary&amp;Assumptions'!$J$31,BQ$47&gt;=$FQ208,BQ$47&lt;=$FR208)*(('Summary&amp;Assumptions'!$H$25*$C208)*(1+'Summary&amp;Assumptions'!$J$29)^(BQ$46-1))</f>
        <v>0</v>
      </c>
      <c r="BM208" s="588">
        <f>AND(BR$55&gt;0,SUM($E208:BL208)&lt;'Summary&amp;Assumptions'!$G$32*$B208,$D208&gt;='Summary&amp;Assumptions'!$D$17,BR$47&gt;=$D208,BR$47&lt;=EDATE($D208,'Summary&amp;Assumptions'!$G$32))*$B208+AND(BR$56&lt;'Summary&amp;Assumptions'!$J$31,BR$47&gt;=$FO208,BR$47&lt;=$FP208)*(('Summary&amp;Assumptions'!$H$25*$C208)*(1+'Summary&amp;Assumptions'!$J$29)^(BR$46-1))+AND(BR$56&lt;'Summary&amp;Assumptions'!$J$31,BR$47&gt;=$FQ208,BR$47&lt;=$FR208)*(('Summary&amp;Assumptions'!$H$25*$C208)*(1+'Summary&amp;Assumptions'!$J$29)^(BR$46-1))</f>
        <v>0</v>
      </c>
      <c r="BN208" s="588">
        <f>AND(BS$55&gt;0,SUM($E208:BM208)&lt;'Summary&amp;Assumptions'!$G$32*$B208,$D208&gt;='Summary&amp;Assumptions'!$D$17,BS$47&gt;=$D208,BS$47&lt;=EDATE($D208,'Summary&amp;Assumptions'!$G$32))*$B208+AND(BS$56&lt;'Summary&amp;Assumptions'!$J$31,BS$47&gt;=$FO208,BS$47&lt;=$FP208)*(('Summary&amp;Assumptions'!$H$25*$C208)*(1+'Summary&amp;Assumptions'!$J$29)^(BS$46-1))+AND(BS$56&lt;'Summary&amp;Assumptions'!$J$31,BS$47&gt;=$FQ208,BS$47&lt;=$FR208)*(('Summary&amp;Assumptions'!$H$25*$C208)*(1+'Summary&amp;Assumptions'!$J$29)^(BS$46-1))</f>
        <v>0</v>
      </c>
      <c r="BO208" s="588">
        <f>AND(BT$55&gt;0,SUM($E208:BN208)&lt;'Summary&amp;Assumptions'!$G$32*$B208,$D208&gt;='Summary&amp;Assumptions'!$D$17,BT$47&gt;=$D208,BT$47&lt;=EDATE($D208,'Summary&amp;Assumptions'!$G$32))*$B208+AND(BT$56&lt;'Summary&amp;Assumptions'!$J$31,BT$47&gt;=$FO208,BT$47&lt;=$FP208)*(('Summary&amp;Assumptions'!$H$25*$C208)*(1+'Summary&amp;Assumptions'!$J$29)^(BT$46-1))+AND(BT$56&lt;'Summary&amp;Assumptions'!$J$31,BT$47&gt;=$FQ208,BT$47&lt;=$FR208)*(('Summary&amp;Assumptions'!$H$25*$C208)*(1+'Summary&amp;Assumptions'!$J$29)^(BT$46-1))</f>
        <v>0</v>
      </c>
      <c r="BP208" s="588">
        <f>AND(BU$55&gt;0,SUM($E208:BO208)&lt;'Summary&amp;Assumptions'!$G$32*$B208,$D208&gt;='Summary&amp;Assumptions'!$D$17,BU$47&gt;=$D208,BU$47&lt;=EDATE($D208,'Summary&amp;Assumptions'!$G$32))*$B208+AND(BU$56&lt;'Summary&amp;Assumptions'!$J$31,BU$47&gt;=$FO208,BU$47&lt;=$FP208)*(('Summary&amp;Assumptions'!$H$25*$C208)*(1+'Summary&amp;Assumptions'!$J$29)^(BU$46-1))+AND(BU$56&lt;'Summary&amp;Assumptions'!$J$31,BU$47&gt;=$FQ208,BU$47&lt;=$FR208)*(('Summary&amp;Assumptions'!$H$25*$C208)*(1+'Summary&amp;Assumptions'!$J$29)^(BU$46-1))</f>
        <v>0</v>
      </c>
      <c r="BQ208" s="588">
        <f>AND(BV$55&gt;0,SUM($E208:BP208)&lt;'Summary&amp;Assumptions'!$G$32*$B208,$D208&gt;='Summary&amp;Assumptions'!$D$17,BV$47&gt;=$D208,BV$47&lt;=EDATE($D208,'Summary&amp;Assumptions'!$G$32))*$B208+AND(BV$56&lt;'Summary&amp;Assumptions'!$J$31,BV$47&gt;=$FO208,BV$47&lt;=$FP208)*(('Summary&amp;Assumptions'!$H$25*$C208)*(1+'Summary&amp;Assumptions'!$J$29)^(BV$46-1))+AND(BV$56&lt;'Summary&amp;Assumptions'!$J$31,BV$47&gt;=$FQ208,BV$47&lt;=$FR208)*(('Summary&amp;Assumptions'!$H$25*$C208)*(1+'Summary&amp;Assumptions'!$J$29)^(BV$46-1))</f>
        <v>0</v>
      </c>
      <c r="BR208" s="588">
        <f>AND(BW$55&gt;0,SUM($E208:BQ208)&lt;'Summary&amp;Assumptions'!$G$32*$B208,$D208&gt;='Summary&amp;Assumptions'!$D$17,BW$47&gt;=$D208,BW$47&lt;=EDATE($D208,'Summary&amp;Assumptions'!$G$32))*$B208+AND(BW$56&lt;'Summary&amp;Assumptions'!$J$31,BW$47&gt;=$FO208,BW$47&lt;=$FP208)*(('Summary&amp;Assumptions'!$H$25*$C208)*(1+'Summary&amp;Assumptions'!$J$29)^(BW$46-1))+AND(BW$56&lt;'Summary&amp;Assumptions'!$J$31,BW$47&gt;=$FQ208,BW$47&lt;=$FR208)*(('Summary&amp;Assumptions'!$H$25*$C208)*(1+'Summary&amp;Assumptions'!$J$29)^(BW$46-1))</f>
        <v>0</v>
      </c>
      <c r="BS208" s="588">
        <f>AND(BX$55&gt;0,SUM($E208:BR208)&lt;'Summary&amp;Assumptions'!$G$32*$B208,$D208&gt;='Summary&amp;Assumptions'!$D$17,BX$47&gt;=$D208,BX$47&lt;=EDATE($D208,'Summary&amp;Assumptions'!$G$32))*$B208+AND(BX$56&lt;'Summary&amp;Assumptions'!$J$31,BX$47&gt;=$FO208,BX$47&lt;=$FP208)*(('Summary&amp;Assumptions'!$H$25*$C208)*(1+'Summary&amp;Assumptions'!$J$29)^(BX$46-1))+AND(BX$56&lt;'Summary&amp;Assumptions'!$J$31,BX$47&gt;=$FQ208,BX$47&lt;=$FR208)*(('Summary&amp;Assumptions'!$H$25*$C208)*(1+'Summary&amp;Assumptions'!$J$29)^(BX$46-1))</f>
        <v>0</v>
      </c>
      <c r="BT208" s="588">
        <f>AND(BY$55&gt;0,SUM($E208:BS208)&lt;'Summary&amp;Assumptions'!$G$32*$B208,$D208&gt;='Summary&amp;Assumptions'!$D$17,BY$47&gt;=$D208,BY$47&lt;=EDATE($D208,'Summary&amp;Assumptions'!$G$32))*$B208+AND(BY$56&lt;'Summary&amp;Assumptions'!$J$31,BY$47&gt;=$FO208,BY$47&lt;=$FP208)*(('Summary&amp;Assumptions'!$H$25*$C208)*(1+'Summary&amp;Assumptions'!$J$29)^(BY$46-1))+AND(BY$56&lt;'Summary&amp;Assumptions'!$J$31,BY$47&gt;=$FQ208,BY$47&lt;=$FR208)*(('Summary&amp;Assumptions'!$H$25*$C208)*(1+'Summary&amp;Assumptions'!$J$29)^(BY$46-1))</f>
        <v>0</v>
      </c>
      <c r="BU208" s="588">
        <f>AND(BZ$55&gt;0,SUM($E208:BT208)&lt;'Summary&amp;Assumptions'!$G$32*$B208,$D208&gt;='Summary&amp;Assumptions'!$D$17,BZ$47&gt;=$D208,BZ$47&lt;=EDATE($D208,'Summary&amp;Assumptions'!$G$32))*$B208+AND(BZ$56&lt;'Summary&amp;Assumptions'!$J$31,BZ$47&gt;=$FO208,BZ$47&lt;=$FP208)*(('Summary&amp;Assumptions'!$H$25*$C208)*(1+'Summary&amp;Assumptions'!$J$29)^(BZ$46-1))+AND(BZ$56&lt;'Summary&amp;Assumptions'!$J$31,BZ$47&gt;=$FQ208,BZ$47&lt;=$FR208)*(('Summary&amp;Assumptions'!$H$25*$C208)*(1+'Summary&amp;Assumptions'!$J$29)^(BZ$46-1))</f>
        <v>0</v>
      </c>
      <c r="BV208" s="588">
        <f>AND(CA$55&gt;0,SUM($E208:BU208)&lt;'Summary&amp;Assumptions'!$G$32*$B208,$D208&gt;='Summary&amp;Assumptions'!$D$17,CA$47&gt;=$D208,CA$47&lt;=EDATE($D208,'Summary&amp;Assumptions'!$G$32))*$B208+AND(CA$56&lt;'Summary&amp;Assumptions'!$J$31,CA$47&gt;=$FO208,CA$47&lt;=$FP208)*(('Summary&amp;Assumptions'!$H$25*$C208)*(1+'Summary&amp;Assumptions'!$J$29)^(CA$46-1))+AND(CA$56&lt;'Summary&amp;Assumptions'!$J$31,CA$47&gt;=$FQ208,CA$47&lt;=$FR208)*(('Summary&amp;Assumptions'!$H$25*$C208)*(1+'Summary&amp;Assumptions'!$J$29)^(CA$46-1))</f>
        <v>0</v>
      </c>
      <c r="BW208" s="588">
        <f>AND(CB$55&gt;0,SUM($E208:BV208)&lt;'Summary&amp;Assumptions'!$G$32*$B208,$D208&gt;='Summary&amp;Assumptions'!$D$17,CB$47&gt;=$D208,CB$47&lt;=EDATE($D208,'Summary&amp;Assumptions'!$G$32))*$B208+AND(CB$56&lt;'Summary&amp;Assumptions'!$J$31,CB$47&gt;=$FO208,CB$47&lt;=$FP208)*(('Summary&amp;Assumptions'!$H$25*$C208)*(1+'Summary&amp;Assumptions'!$J$29)^(CB$46-1))+AND(CB$56&lt;'Summary&amp;Assumptions'!$J$31,CB$47&gt;=$FQ208,CB$47&lt;=$FR208)*(('Summary&amp;Assumptions'!$H$25*$C208)*(1+'Summary&amp;Assumptions'!$J$29)^(CB$46-1))</f>
        <v>0</v>
      </c>
      <c r="BX208" s="588">
        <f>AND(CC$55&gt;0,SUM($E208:BW208)&lt;'Summary&amp;Assumptions'!$G$32*$B208,$D208&gt;='Summary&amp;Assumptions'!$D$17,CC$47&gt;=$D208,CC$47&lt;=EDATE($D208,'Summary&amp;Assumptions'!$G$32))*$B208+AND(CC$56&lt;'Summary&amp;Assumptions'!$J$31,CC$47&gt;=$FO208,CC$47&lt;=$FP208)*(('Summary&amp;Assumptions'!$H$25*$C208)*(1+'Summary&amp;Assumptions'!$J$29)^(CC$46-1))+AND(CC$56&lt;'Summary&amp;Assumptions'!$J$31,CC$47&gt;=$FQ208,CC$47&lt;=$FR208)*(('Summary&amp;Assumptions'!$H$25*$C208)*(1+'Summary&amp;Assumptions'!$J$29)^(CC$46-1))</f>
        <v>0</v>
      </c>
      <c r="BY208" s="588">
        <f>AND(CD$55&gt;0,SUM($E208:BX208)&lt;'Summary&amp;Assumptions'!$G$32*$B208,$D208&gt;='Summary&amp;Assumptions'!$D$17,CD$47&gt;=$D208,CD$47&lt;=EDATE($D208,'Summary&amp;Assumptions'!$G$32))*$B208+AND(CD$56&lt;'Summary&amp;Assumptions'!$J$31,CD$47&gt;=$FO208,CD$47&lt;=$FP208)*(('Summary&amp;Assumptions'!$H$25*$C208)*(1+'Summary&amp;Assumptions'!$J$29)^(CD$46-1))+AND(CD$56&lt;'Summary&amp;Assumptions'!$J$31,CD$47&gt;=$FQ208,CD$47&lt;=$FR208)*(('Summary&amp;Assumptions'!$H$25*$C208)*(1+'Summary&amp;Assumptions'!$J$29)^(CD$46-1))</f>
        <v>0</v>
      </c>
      <c r="BZ208" s="588">
        <f>AND(CE$55&gt;0,SUM($E208:BY208)&lt;'Summary&amp;Assumptions'!$G$32*$B208,$D208&gt;='Summary&amp;Assumptions'!$D$17,CE$47&gt;=$D208,CE$47&lt;=EDATE($D208,'Summary&amp;Assumptions'!$G$32))*$B208+AND(CE$56&lt;'Summary&amp;Assumptions'!$J$31,CE$47&gt;=$FO208,CE$47&lt;=$FP208)*(('Summary&amp;Assumptions'!$H$25*$C208)*(1+'Summary&amp;Assumptions'!$J$29)^(CE$46-1))+AND(CE$56&lt;'Summary&amp;Assumptions'!$J$31,CE$47&gt;=$FQ208,CE$47&lt;=$FR208)*(('Summary&amp;Assumptions'!$H$25*$C208)*(1+'Summary&amp;Assumptions'!$J$29)^(CE$46-1))</f>
        <v>0</v>
      </c>
      <c r="CA208" s="588">
        <f>AND(CF$55&gt;0,SUM($E208:BZ208)&lt;'Summary&amp;Assumptions'!$G$32*$B208,$D208&gt;='Summary&amp;Assumptions'!$D$17,CF$47&gt;=$D208,CF$47&lt;=EDATE($D208,'Summary&amp;Assumptions'!$G$32))*$B208+AND(CF$56&lt;'Summary&amp;Assumptions'!$J$31,CF$47&gt;=$FO208,CF$47&lt;=$FP208)*(('Summary&amp;Assumptions'!$H$25*$C208)*(1+'Summary&amp;Assumptions'!$J$29)^(CF$46-1))+AND(CF$56&lt;'Summary&amp;Assumptions'!$J$31,CF$47&gt;=$FQ208,CF$47&lt;=$FR208)*(('Summary&amp;Assumptions'!$H$25*$C208)*(1+'Summary&amp;Assumptions'!$J$29)^(CF$46-1))</f>
        <v>0</v>
      </c>
      <c r="CB208" s="588">
        <f>AND(CG$55&gt;0,SUM($E208:CA208)&lt;'Summary&amp;Assumptions'!$G$32*$B208,$D208&gt;='Summary&amp;Assumptions'!$D$17,CG$47&gt;=$D208,CG$47&lt;=EDATE($D208,'Summary&amp;Assumptions'!$G$32))*$B208+AND(CG$56&lt;'Summary&amp;Assumptions'!$J$31,CG$47&gt;=$FO208,CG$47&lt;=$FP208)*(('Summary&amp;Assumptions'!$H$25*$C208)*(1+'Summary&amp;Assumptions'!$J$29)^(CG$46-1))+AND(CG$56&lt;'Summary&amp;Assumptions'!$J$31,CG$47&gt;=$FQ208,CG$47&lt;=$FR208)*(('Summary&amp;Assumptions'!$H$25*$C208)*(1+'Summary&amp;Assumptions'!$J$29)^(CG$46-1))</f>
        <v>0</v>
      </c>
      <c r="CC208" s="588">
        <f>AND(CH$55&gt;0,SUM($E208:CB208)&lt;'Summary&amp;Assumptions'!$G$32*$B208,$D208&gt;='Summary&amp;Assumptions'!$D$17,CH$47&gt;=$D208,CH$47&lt;=EDATE($D208,'Summary&amp;Assumptions'!$G$32))*$B208+AND(CH$56&lt;'Summary&amp;Assumptions'!$J$31,CH$47&gt;=$FO208,CH$47&lt;=$FP208)*(('Summary&amp;Assumptions'!$H$25*$C208)*(1+'Summary&amp;Assumptions'!$J$29)^(CH$46-1))+AND(CH$56&lt;'Summary&amp;Assumptions'!$J$31,CH$47&gt;=$FQ208,CH$47&lt;=$FR208)*(('Summary&amp;Assumptions'!$H$25*$C208)*(1+'Summary&amp;Assumptions'!$J$29)^(CH$46-1))</f>
        <v>0</v>
      </c>
      <c r="CD208" s="588">
        <f>AND(CI$55&gt;0,SUM($E208:CC208)&lt;'Summary&amp;Assumptions'!$G$32*$B208,$D208&gt;='Summary&amp;Assumptions'!$D$17,CI$47&gt;=$D208,CI$47&lt;=EDATE($D208,'Summary&amp;Assumptions'!$G$32))*$B208+AND(CI$56&lt;'Summary&amp;Assumptions'!$J$31,CI$47&gt;=$FO208,CI$47&lt;=$FP208)*(('Summary&amp;Assumptions'!$H$25*$C208)*(1+'Summary&amp;Assumptions'!$J$29)^(CI$46-1))+AND(CI$56&lt;'Summary&amp;Assumptions'!$J$31,CI$47&gt;=$FQ208,CI$47&lt;=$FR208)*(('Summary&amp;Assumptions'!$H$25*$C208)*(1+'Summary&amp;Assumptions'!$J$29)^(CI$46-1))</f>
        <v>0</v>
      </c>
      <c r="CE208" s="588">
        <f>AND(CJ$55&gt;0,SUM($E208:CD208)&lt;'Summary&amp;Assumptions'!$G$32*$B208,$D208&gt;='Summary&amp;Assumptions'!$D$17,CJ$47&gt;=$D208,CJ$47&lt;=EDATE($D208,'Summary&amp;Assumptions'!$G$32))*$B208+AND(CJ$56&lt;'Summary&amp;Assumptions'!$J$31,CJ$47&gt;=$FO208,CJ$47&lt;=$FP208)*(('Summary&amp;Assumptions'!$H$25*$C208)*(1+'Summary&amp;Assumptions'!$J$29)^(CJ$46-1))+AND(CJ$56&lt;'Summary&amp;Assumptions'!$J$31,CJ$47&gt;=$FQ208,CJ$47&lt;=$FR208)*(('Summary&amp;Assumptions'!$H$25*$C208)*(1+'Summary&amp;Assumptions'!$J$29)^(CJ$46-1))</f>
        <v>0</v>
      </c>
      <c r="CF208" s="588">
        <f>AND(CK$55&gt;0,SUM($E208:CE208)&lt;'Summary&amp;Assumptions'!$G$32*$B208,$D208&gt;='Summary&amp;Assumptions'!$D$17,CK$47&gt;=$D208,CK$47&lt;=EDATE($D208,'Summary&amp;Assumptions'!$G$32))*$B208+AND(CK$56&lt;'Summary&amp;Assumptions'!$J$31,CK$47&gt;=$FO208,CK$47&lt;=$FP208)*(('Summary&amp;Assumptions'!$H$25*$C208)*(1+'Summary&amp;Assumptions'!$J$29)^(CK$46-1))+AND(CK$56&lt;'Summary&amp;Assumptions'!$J$31,CK$47&gt;=$FQ208,CK$47&lt;=$FR208)*(('Summary&amp;Assumptions'!$H$25*$C208)*(1+'Summary&amp;Assumptions'!$J$29)^(CK$46-1))</f>
        <v>0</v>
      </c>
      <c r="CG208" s="588">
        <f>AND(CL$55&gt;0,SUM($E208:CF208)&lt;'Summary&amp;Assumptions'!$G$32*$B208,$D208&gt;='Summary&amp;Assumptions'!$D$17,CL$47&gt;=$D208,CL$47&lt;=EDATE($D208,'Summary&amp;Assumptions'!$G$32))*$B208+AND(CL$56&lt;'Summary&amp;Assumptions'!$J$31,CL$47&gt;=$FO208,CL$47&lt;=$FP208)*(('Summary&amp;Assumptions'!$H$25*$C208)*(1+'Summary&amp;Assumptions'!$J$29)^(CL$46-1))+AND(CL$56&lt;'Summary&amp;Assumptions'!$J$31,CL$47&gt;=$FQ208,CL$47&lt;=$FR208)*(('Summary&amp;Assumptions'!$H$25*$C208)*(1+'Summary&amp;Assumptions'!$J$29)^(CL$46-1))</f>
        <v>0</v>
      </c>
      <c r="CH208" s="588">
        <f>AND(CM$55&gt;0,SUM($E208:CG208)&lt;'Summary&amp;Assumptions'!$G$32*$B208,$D208&gt;='Summary&amp;Assumptions'!$D$17,CM$47&gt;=$D208,CM$47&lt;=EDATE($D208,'Summary&amp;Assumptions'!$G$32))*$B208+AND(CM$56&lt;'Summary&amp;Assumptions'!$J$31,CM$47&gt;=$FO208,CM$47&lt;=$FP208)*(('Summary&amp;Assumptions'!$H$25*$C208)*(1+'Summary&amp;Assumptions'!$J$29)^(CM$46-1))+AND(CM$56&lt;'Summary&amp;Assumptions'!$J$31,CM$47&gt;=$FQ208,CM$47&lt;=$FR208)*(('Summary&amp;Assumptions'!$H$25*$C208)*(1+'Summary&amp;Assumptions'!$J$29)^(CM$46-1))</f>
        <v>0</v>
      </c>
      <c r="CI208" s="588">
        <f>AND(CN$55&gt;0,SUM($E208:CH208)&lt;'Summary&amp;Assumptions'!$G$32*$B208,$D208&gt;='Summary&amp;Assumptions'!$D$17,CN$47&gt;=$D208,CN$47&lt;=EDATE($D208,'Summary&amp;Assumptions'!$G$32))*$B208+AND(CN$56&lt;'Summary&amp;Assumptions'!$J$31,CN$47&gt;=$FO208,CN$47&lt;=$FP208)*(('Summary&amp;Assumptions'!$H$25*$C208)*(1+'Summary&amp;Assumptions'!$J$29)^(CN$46-1))+AND(CN$56&lt;'Summary&amp;Assumptions'!$J$31,CN$47&gt;=$FQ208,CN$47&lt;=$FR208)*(('Summary&amp;Assumptions'!$H$25*$C208)*(1+'Summary&amp;Assumptions'!$J$29)^(CN$46-1))</f>
        <v>0</v>
      </c>
      <c r="CJ208" s="588">
        <f>AND(CO$55&gt;0,SUM($E208:CI208)&lt;'Summary&amp;Assumptions'!$G$32*$B208,$D208&gt;='Summary&amp;Assumptions'!$D$17,CO$47&gt;=$D208,CO$47&lt;=EDATE($D208,'Summary&amp;Assumptions'!$G$32))*$B208+AND(CO$56&lt;'Summary&amp;Assumptions'!$J$31,CO$47&gt;=$FO208,CO$47&lt;=$FP208)*(('Summary&amp;Assumptions'!$H$25*$C208)*(1+'Summary&amp;Assumptions'!$J$29)^(CO$46-1))+AND(CO$56&lt;'Summary&amp;Assumptions'!$J$31,CO$47&gt;=$FQ208,CO$47&lt;=$FR208)*(('Summary&amp;Assumptions'!$H$25*$C208)*(1+'Summary&amp;Assumptions'!$J$29)^(CO$46-1))</f>
        <v>0</v>
      </c>
      <c r="CK208" s="588">
        <f>AND(CP$55&gt;0,SUM($E208:CJ208)&lt;'Summary&amp;Assumptions'!$G$32*$B208,$D208&gt;='Summary&amp;Assumptions'!$D$17,CP$47&gt;=$D208,CP$47&lt;=EDATE($D208,'Summary&amp;Assumptions'!$G$32))*$B208+AND(CP$56&lt;'Summary&amp;Assumptions'!$J$31,CP$47&gt;=$FO208,CP$47&lt;=$FP208)*(('Summary&amp;Assumptions'!$H$25*$C208)*(1+'Summary&amp;Assumptions'!$J$29)^(CP$46-1))+AND(CP$56&lt;'Summary&amp;Assumptions'!$J$31,CP$47&gt;=$FQ208,CP$47&lt;=$FR208)*(('Summary&amp;Assumptions'!$H$25*$C208)*(1+'Summary&amp;Assumptions'!$J$29)^(CP$46-1))</f>
        <v>0</v>
      </c>
      <c r="CL208" s="588">
        <f>AND(CQ$55&gt;0,SUM($E208:CK208)&lt;'Summary&amp;Assumptions'!$G$32*$B208,$D208&gt;='Summary&amp;Assumptions'!$D$17,CQ$47&gt;=$D208,CQ$47&lt;=EDATE($D208,'Summary&amp;Assumptions'!$G$32))*$B208+AND(CQ$56&lt;'Summary&amp;Assumptions'!$J$31,CQ$47&gt;=$FO208,CQ$47&lt;=$FP208)*(('Summary&amp;Assumptions'!$H$25*$C208)*(1+'Summary&amp;Assumptions'!$J$29)^(CQ$46-1))+AND(CQ$56&lt;'Summary&amp;Assumptions'!$J$31,CQ$47&gt;=$FQ208,CQ$47&lt;=$FR208)*(('Summary&amp;Assumptions'!$H$25*$C208)*(1+'Summary&amp;Assumptions'!$J$29)^(CQ$46-1))</f>
        <v>0</v>
      </c>
      <c r="CM208" s="588">
        <f>AND(CR$55&gt;0,SUM($E208:CL208)&lt;'Summary&amp;Assumptions'!$G$32*$B208,$D208&gt;='Summary&amp;Assumptions'!$D$17,CR$47&gt;=$D208,CR$47&lt;=EDATE($D208,'Summary&amp;Assumptions'!$G$32))*$B208+AND(CR$56&lt;'Summary&amp;Assumptions'!$J$31,CR$47&gt;=$FO208,CR$47&lt;=$FP208)*(('Summary&amp;Assumptions'!$H$25*$C208)*(1+'Summary&amp;Assumptions'!$J$29)^(CR$46-1))+AND(CR$56&lt;'Summary&amp;Assumptions'!$J$31,CR$47&gt;=$FQ208,CR$47&lt;=$FR208)*(('Summary&amp;Assumptions'!$H$25*$C208)*(1+'Summary&amp;Assumptions'!$J$29)^(CR$46-1))</f>
        <v>0</v>
      </c>
      <c r="CN208" s="588">
        <f>AND(CS$55&gt;0,SUM($E208:CM208)&lt;'Summary&amp;Assumptions'!$G$32*$B208,$D208&gt;='Summary&amp;Assumptions'!$D$17,CS$47&gt;=$D208,CS$47&lt;=EDATE($D208,'Summary&amp;Assumptions'!$G$32))*$B208+AND(CS$56&lt;'Summary&amp;Assumptions'!$J$31,CS$47&gt;=$FO208,CS$47&lt;=$FP208)*(('Summary&amp;Assumptions'!$H$25*$C208)*(1+'Summary&amp;Assumptions'!$J$29)^(CS$46-1))+AND(CS$56&lt;'Summary&amp;Assumptions'!$J$31,CS$47&gt;=$FQ208,CS$47&lt;=$FR208)*(('Summary&amp;Assumptions'!$H$25*$C208)*(1+'Summary&amp;Assumptions'!$J$29)^(CS$46-1))</f>
        <v>0</v>
      </c>
      <c r="CO208" s="588">
        <f>AND(CT$55&gt;0,SUM($E208:CN208)&lt;'Summary&amp;Assumptions'!$G$32*$B208,$D208&gt;='Summary&amp;Assumptions'!$D$17,CT$47&gt;=$D208,CT$47&lt;=EDATE($D208,'Summary&amp;Assumptions'!$G$32))*$B208+AND(CT$56&lt;'Summary&amp;Assumptions'!$J$31,CT$47&gt;=$FO208,CT$47&lt;=$FP208)*(('Summary&amp;Assumptions'!$H$25*$C208)*(1+'Summary&amp;Assumptions'!$J$29)^(CT$46-1))+AND(CT$56&lt;'Summary&amp;Assumptions'!$J$31,CT$47&gt;=$FQ208,CT$47&lt;=$FR208)*(('Summary&amp;Assumptions'!$H$25*$C208)*(1+'Summary&amp;Assumptions'!$J$29)^(CT$46-1))</f>
        <v>0</v>
      </c>
      <c r="CP208" s="588">
        <f>AND(CU$55&gt;0,SUM($E208:CO208)&lt;'Summary&amp;Assumptions'!$G$32*$B208,$D208&gt;='Summary&amp;Assumptions'!$D$17,CU$47&gt;=$D208,CU$47&lt;=EDATE($D208,'Summary&amp;Assumptions'!$G$32))*$B208+AND(CU$56&lt;'Summary&amp;Assumptions'!$J$31,CU$47&gt;=$FO208,CU$47&lt;=$FP208)*(('Summary&amp;Assumptions'!$H$25*$C208)*(1+'Summary&amp;Assumptions'!$J$29)^(CU$46-1))+AND(CU$56&lt;'Summary&amp;Assumptions'!$J$31,CU$47&gt;=$FQ208,CU$47&lt;=$FR208)*(('Summary&amp;Assumptions'!$H$25*$C208)*(1+'Summary&amp;Assumptions'!$J$29)^(CU$46-1))</f>
        <v>0</v>
      </c>
      <c r="CQ208" s="588">
        <f>AND(CV$55&gt;0,SUM($E208:CP208)&lt;'Summary&amp;Assumptions'!$G$32*$B208,$D208&gt;='Summary&amp;Assumptions'!$D$17,CV$47&gt;=$D208,CV$47&lt;=EDATE($D208,'Summary&amp;Assumptions'!$G$32))*$B208+AND(CV$56&lt;'Summary&amp;Assumptions'!$J$31,CV$47&gt;=$FO208,CV$47&lt;=$FP208)*(('Summary&amp;Assumptions'!$H$25*$C208)*(1+'Summary&amp;Assumptions'!$J$29)^(CV$46-1))+AND(CV$56&lt;'Summary&amp;Assumptions'!$J$31,CV$47&gt;=$FQ208,CV$47&lt;=$FR208)*(('Summary&amp;Assumptions'!$H$25*$C208)*(1+'Summary&amp;Assumptions'!$J$29)^(CV$46-1))</f>
        <v>0</v>
      </c>
      <c r="CR208" s="588">
        <f>AND(CW$55&gt;0,SUM($E208:CQ208)&lt;'Summary&amp;Assumptions'!$G$32*$B208,$D208&gt;='Summary&amp;Assumptions'!$D$17,CW$47&gt;=$D208,CW$47&lt;=EDATE($D208,'Summary&amp;Assumptions'!$G$32))*$B208+AND(CW$56&lt;'Summary&amp;Assumptions'!$J$31,CW$47&gt;=$FO208,CW$47&lt;=$FP208)*(('Summary&amp;Assumptions'!$H$25*$C208)*(1+'Summary&amp;Assumptions'!$J$29)^(CW$46-1))+AND(CW$56&lt;'Summary&amp;Assumptions'!$J$31,CW$47&gt;=$FQ208,CW$47&lt;=$FR208)*(('Summary&amp;Assumptions'!$H$25*$C208)*(1+'Summary&amp;Assumptions'!$J$29)^(CW$46-1))</f>
        <v>0</v>
      </c>
      <c r="CS208" s="588">
        <f>AND(CX$55&gt;0,SUM($E208:CR208)&lt;'Summary&amp;Assumptions'!$G$32*$B208,$D208&gt;='Summary&amp;Assumptions'!$D$17,CX$47&gt;=$D208,CX$47&lt;=EDATE($D208,'Summary&amp;Assumptions'!$G$32))*$B208+AND(CX$56&lt;'Summary&amp;Assumptions'!$J$31,CX$47&gt;=$FO208,CX$47&lt;=$FP208)*(('Summary&amp;Assumptions'!$H$25*$C208)*(1+'Summary&amp;Assumptions'!$J$29)^(CX$46-1))+AND(CX$56&lt;'Summary&amp;Assumptions'!$J$31,CX$47&gt;=$FQ208,CX$47&lt;=$FR208)*(('Summary&amp;Assumptions'!$H$25*$C208)*(1+'Summary&amp;Assumptions'!$J$29)^(CX$46-1))</f>
        <v>0</v>
      </c>
      <c r="CT208" s="588">
        <f>AND(CY$55&gt;0,SUM($E208:CS208)&lt;'Summary&amp;Assumptions'!$G$32*$B208,$D208&gt;='Summary&amp;Assumptions'!$D$17,CY$47&gt;=$D208,CY$47&lt;=EDATE($D208,'Summary&amp;Assumptions'!$G$32))*$B208+AND(CY$56&lt;'Summary&amp;Assumptions'!$J$31,CY$47&gt;=$FO208,CY$47&lt;=$FP208)*(('Summary&amp;Assumptions'!$H$25*$C208)*(1+'Summary&amp;Assumptions'!$J$29)^(CY$46-1))+AND(CY$56&lt;'Summary&amp;Assumptions'!$J$31,CY$47&gt;=$FQ208,CY$47&lt;=$FR208)*(('Summary&amp;Assumptions'!$H$25*$C208)*(1+'Summary&amp;Assumptions'!$J$29)^(CY$46-1))</f>
        <v>0</v>
      </c>
      <c r="CU208" s="588">
        <f>AND(CZ$55&gt;0,SUM($E208:CT208)&lt;'Summary&amp;Assumptions'!$G$32*$B208,$D208&gt;='Summary&amp;Assumptions'!$D$17,CZ$47&gt;=$D208,CZ$47&lt;=EDATE($D208,'Summary&amp;Assumptions'!$G$32))*$B208+AND(CZ$56&lt;'Summary&amp;Assumptions'!$J$31,CZ$47&gt;=$FO208,CZ$47&lt;=$FP208)*(('Summary&amp;Assumptions'!$H$25*$C208)*(1+'Summary&amp;Assumptions'!$J$29)^(CZ$46-1))+AND(CZ$56&lt;'Summary&amp;Assumptions'!$J$31,CZ$47&gt;=$FQ208,CZ$47&lt;=$FR208)*(('Summary&amp;Assumptions'!$H$25*$C208)*(1+'Summary&amp;Assumptions'!$J$29)^(CZ$46-1))</f>
        <v>0</v>
      </c>
      <c r="CV208" s="588">
        <f>AND(DA$55&gt;0,SUM($E208:CU208)&lt;'Summary&amp;Assumptions'!$G$32*$B208,$D208&gt;='Summary&amp;Assumptions'!$D$17,DA$47&gt;=$D208,DA$47&lt;=EDATE($D208,'Summary&amp;Assumptions'!$G$32))*$B208+AND(DA$56&lt;'Summary&amp;Assumptions'!$J$31,DA$47&gt;=$FO208,DA$47&lt;=$FP208)*(('Summary&amp;Assumptions'!$H$25*$C208)*(1+'Summary&amp;Assumptions'!$J$29)^(DA$46-1))+AND(DA$56&lt;'Summary&amp;Assumptions'!$J$31,DA$47&gt;=$FQ208,DA$47&lt;=$FR208)*(('Summary&amp;Assumptions'!$H$25*$C208)*(1+'Summary&amp;Assumptions'!$J$29)^(DA$46-1))</f>
        <v>0</v>
      </c>
      <c r="CW208" s="588">
        <f>AND(DB$55&gt;0,SUM($E208:CV208)&lt;'Summary&amp;Assumptions'!$G$32*$B208,$D208&gt;='Summary&amp;Assumptions'!$D$17,DB$47&gt;=$D208,DB$47&lt;=EDATE($D208,'Summary&amp;Assumptions'!$G$32))*$B208+AND(DB$56&lt;'Summary&amp;Assumptions'!$J$31,DB$47&gt;=$FO208,DB$47&lt;=$FP208)*(('Summary&amp;Assumptions'!$H$25*$C208)*(1+'Summary&amp;Assumptions'!$J$29)^(DB$46-1))+AND(DB$56&lt;'Summary&amp;Assumptions'!$J$31,DB$47&gt;=$FQ208,DB$47&lt;=$FR208)*(('Summary&amp;Assumptions'!$H$25*$C208)*(1+'Summary&amp;Assumptions'!$J$29)^(DB$46-1))</f>
        <v>0</v>
      </c>
      <c r="CX208" s="588">
        <f>AND(DC$55&gt;0,SUM($E208:CW208)&lt;'Summary&amp;Assumptions'!$G$32*$B208,$D208&gt;='Summary&amp;Assumptions'!$D$17,DC$47&gt;=$D208,DC$47&lt;=EDATE($D208,'Summary&amp;Assumptions'!$G$32))*$B208+AND(DC$56&lt;'Summary&amp;Assumptions'!$J$31,DC$47&gt;=$FO208,DC$47&lt;=$FP208)*(('Summary&amp;Assumptions'!$H$25*$C208)*(1+'Summary&amp;Assumptions'!$J$29)^(DC$46-1))+AND(DC$56&lt;'Summary&amp;Assumptions'!$J$31,DC$47&gt;=$FQ208,DC$47&lt;=$FR208)*(('Summary&amp;Assumptions'!$H$25*$C208)*(1+'Summary&amp;Assumptions'!$J$29)^(DC$46-1))</f>
        <v>0</v>
      </c>
      <c r="CY208" s="588">
        <f>AND(DD$55&gt;0,SUM($E208:CX208)&lt;'Summary&amp;Assumptions'!$G$32*$B208,$D208&gt;='Summary&amp;Assumptions'!$D$17,DD$47&gt;=$D208,DD$47&lt;=EDATE($D208,'Summary&amp;Assumptions'!$G$32))*$B208+AND(DD$56&lt;'Summary&amp;Assumptions'!$J$31,DD$47&gt;=$FO208,DD$47&lt;=$FP208)*(('Summary&amp;Assumptions'!$H$25*$C208)*(1+'Summary&amp;Assumptions'!$J$29)^(DD$46-1))+AND(DD$56&lt;'Summary&amp;Assumptions'!$J$31,DD$47&gt;=$FQ208,DD$47&lt;=$FR208)*(('Summary&amp;Assumptions'!$H$25*$C208)*(1+'Summary&amp;Assumptions'!$J$29)^(DD$46-1))</f>
        <v>0</v>
      </c>
      <c r="CZ208" s="588">
        <f>AND(DE$55&gt;0,SUM($E208:CY208)&lt;'Summary&amp;Assumptions'!$G$32*$B208,$D208&gt;='Summary&amp;Assumptions'!$D$17,DE$47&gt;=$D208,DE$47&lt;=EDATE($D208,'Summary&amp;Assumptions'!$G$32))*$B208+AND(DE$56&lt;'Summary&amp;Assumptions'!$J$31,DE$47&gt;=$FO208,DE$47&lt;=$FP208)*(('Summary&amp;Assumptions'!$H$25*$C208)*(1+'Summary&amp;Assumptions'!$J$29)^(DE$46-1))+AND(DE$56&lt;'Summary&amp;Assumptions'!$J$31,DE$47&gt;=$FQ208,DE$47&lt;=$FR208)*(('Summary&amp;Assumptions'!$H$25*$C208)*(1+'Summary&amp;Assumptions'!$J$29)^(DE$46-1))</f>
        <v>0</v>
      </c>
      <c r="DA208" s="588">
        <f>AND(DF$55&gt;0,SUM($E208:CZ208)&lt;'Summary&amp;Assumptions'!$G$32*$B208,$D208&gt;='Summary&amp;Assumptions'!$D$17,DF$47&gt;=$D208,DF$47&lt;=EDATE($D208,'Summary&amp;Assumptions'!$G$32))*$B208+AND(DF$56&lt;'Summary&amp;Assumptions'!$J$31,DF$47&gt;=$FO208,DF$47&lt;=$FP208)*(('Summary&amp;Assumptions'!$H$25*$C208)*(1+'Summary&amp;Assumptions'!$J$29)^(DF$46-1))+AND(DF$56&lt;'Summary&amp;Assumptions'!$J$31,DF$47&gt;=$FQ208,DF$47&lt;=$FR208)*(('Summary&amp;Assumptions'!$H$25*$C208)*(1+'Summary&amp;Assumptions'!$J$29)^(DF$46-1))</f>
        <v>0</v>
      </c>
      <c r="DB208" s="588">
        <f>AND(DG$55&gt;0,SUM($E208:DA208)&lt;'Summary&amp;Assumptions'!$G$32*$B208,$D208&gt;='Summary&amp;Assumptions'!$D$17,DG$47&gt;=$D208,DG$47&lt;=EDATE($D208,'Summary&amp;Assumptions'!$G$32))*$B208+AND(DG$56&lt;'Summary&amp;Assumptions'!$J$31,DG$47&gt;=$FO208,DG$47&lt;=$FP208)*(('Summary&amp;Assumptions'!$H$25*$C208)*(1+'Summary&amp;Assumptions'!$J$29)^(DG$46-1))+AND(DG$56&lt;'Summary&amp;Assumptions'!$J$31,DG$47&gt;=$FQ208,DG$47&lt;=$FR208)*(('Summary&amp;Assumptions'!$H$25*$C208)*(1+'Summary&amp;Assumptions'!$J$29)^(DG$46-1))</f>
        <v>0</v>
      </c>
      <c r="DC208" s="588">
        <f>AND(DH$55&gt;0,SUM($E208:DB208)&lt;'Summary&amp;Assumptions'!$G$32*$B208,$D208&gt;='Summary&amp;Assumptions'!$D$17,DH$47&gt;=$D208,DH$47&lt;=EDATE($D208,'Summary&amp;Assumptions'!$G$32))*$B208+AND(DH$56&lt;'Summary&amp;Assumptions'!$J$31,DH$47&gt;=$FO208,DH$47&lt;=$FP208)*(('Summary&amp;Assumptions'!$H$25*$C208)*(1+'Summary&amp;Assumptions'!$J$29)^(DH$46-1))+AND(DH$56&lt;'Summary&amp;Assumptions'!$J$31,DH$47&gt;=$FQ208,DH$47&lt;=$FR208)*(('Summary&amp;Assumptions'!$H$25*$C208)*(1+'Summary&amp;Assumptions'!$J$29)^(DH$46-1))</f>
        <v>0</v>
      </c>
      <c r="DD208" s="588">
        <f>AND(DI$55&gt;0,SUM($E208:DC208)&lt;'Summary&amp;Assumptions'!$G$32*$B208,$D208&gt;='Summary&amp;Assumptions'!$D$17,DI$47&gt;=$D208,DI$47&lt;=EDATE($D208,'Summary&amp;Assumptions'!$G$32))*$B208+AND(DI$56&lt;'Summary&amp;Assumptions'!$J$31,DI$47&gt;=$FO208,DI$47&lt;=$FP208)*(('Summary&amp;Assumptions'!$H$25*$C208)*(1+'Summary&amp;Assumptions'!$J$29)^(DI$46-1))+AND(DI$56&lt;'Summary&amp;Assumptions'!$J$31,DI$47&gt;=$FQ208,DI$47&lt;=$FR208)*(('Summary&amp;Assumptions'!$H$25*$C208)*(1+'Summary&amp;Assumptions'!$J$29)^(DI$46-1))</f>
        <v>0</v>
      </c>
      <c r="DE208" s="588">
        <f>AND(DJ$55&gt;0,SUM($E208:DD208)&lt;'Summary&amp;Assumptions'!$G$32*$B208,$D208&gt;='Summary&amp;Assumptions'!$D$17,DJ$47&gt;=$D208,DJ$47&lt;=EDATE($D208,'Summary&amp;Assumptions'!$G$32))*$B208+AND(DJ$56&lt;'Summary&amp;Assumptions'!$J$31,DJ$47&gt;=$FO208,DJ$47&lt;=$FP208)*(('Summary&amp;Assumptions'!$H$25*$C208)*(1+'Summary&amp;Assumptions'!$J$29)^(DJ$46-1))+AND(DJ$56&lt;'Summary&amp;Assumptions'!$J$31,DJ$47&gt;=$FQ208,DJ$47&lt;=$FR208)*(('Summary&amp;Assumptions'!$H$25*$C208)*(1+'Summary&amp;Assumptions'!$J$29)^(DJ$46-1))</f>
        <v>0</v>
      </c>
      <c r="DF208" s="588">
        <f>AND(DK$55&gt;0,SUM($E208:DE208)&lt;'Summary&amp;Assumptions'!$G$32*$B208,$D208&gt;='Summary&amp;Assumptions'!$D$17,DK$47&gt;=$D208,DK$47&lt;=EDATE($D208,'Summary&amp;Assumptions'!$G$32))*$B208+AND(DK$56&lt;'Summary&amp;Assumptions'!$J$31,DK$47&gt;=$FO208,DK$47&lt;=$FP208)*(('Summary&amp;Assumptions'!$H$25*$C208)*(1+'Summary&amp;Assumptions'!$J$29)^(DK$46-1))+AND(DK$56&lt;'Summary&amp;Assumptions'!$J$31,DK$47&gt;=$FQ208,DK$47&lt;=$FR208)*(('Summary&amp;Assumptions'!$H$25*$C208)*(1+'Summary&amp;Assumptions'!$J$29)^(DK$46-1))</f>
        <v>0</v>
      </c>
      <c r="DG208" s="588">
        <f>AND(DL$55&gt;0,SUM($E208:DF208)&lt;'Summary&amp;Assumptions'!$G$32*$B208,$D208&gt;='Summary&amp;Assumptions'!$D$17,DL$47&gt;=$D208,DL$47&lt;=EDATE($D208,'Summary&amp;Assumptions'!$G$32))*$B208+AND(DL$56&lt;'Summary&amp;Assumptions'!$J$31,DL$47&gt;=$FO208,DL$47&lt;=$FP208)*(('Summary&amp;Assumptions'!$H$25*$C208)*(1+'Summary&amp;Assumptions'!$J$29)^(DL$46-1))+AND(DL$56&lt;'Summary&amp;Assumptions'!$J$31,DL$47&gt;=$FQ208,DL$47&lt;=$FR208)*(('Summary&amp;Assumptions'!$H$25*$C208)*(1+'Summary&amp;Assumptions'!$J$29)^(DL$46-1))</f>
        <v>0</v>
      </c>
      <c r="DH208" s="588">
        <f>AND(DM$55&gt;0,SUM($E208:DG208)&lt;'Summary&amp;Assumptions'!$G$32*$B208,$D208&gt;='Summary&amp;Assumptions'!$D$17,DM$47&gt;=$D208,DM$47&lt;=EDATE($D208,'Summary&amp;Assumptions'!$G$32))*$B208+AND(DM$56&lt;'Summary&amp;Assumptions'!$J$31,DM$47&gt;=$FO208,DM$47&lt;=$FP208)*(('Summary&amp;Assumptions'!$H$25*$C208)*(1+'Summary&amp;Assumptions'!$J$29)^(DM$46-1))+AND(DM$56&lt;'Summary&amp;Assumptions'!$J$31,DM$47&gt;=$FQ208,DM$47&lt;=$FR208)*(('Summary&amp;Assumptions'!$H$25*$C208)*(1+'Summary&amp;Assumptions'!$J$29)^(DM$46-1))</f>
        <v>0</v>
      </c>
      <c r="DI208" s="588">
        <f>AND(DN$55&gt;0,SUM($E208:DH208)&lt;'Summary&amp;Assumptions'!$G$32*$B208,$D208&gt;='Summary&amp;Assumptions'!$D$17,DN$47&gt;=$D208,DN$47&lt;=EDATE($D208,'Summary&amp;Assumptions'!$G$32))*$B208+AND(DN$56&lt;'Summary&amp;Assumptions'!$J$31,DN$47&gt;=$FO208,DN$47&lt;=$FP208)*(('Summary&amp;Assumptions'!$H$25*$C208)*(1+'Summary&amp;Assumptions'!$J$29)^(DN$46-1))+AND(DN$56&lt;'Summary&amp;Assumptions'!$J$31,DN$47&gt;=$FQ208,DN$47&lt;=$FR208)*(('Summary&amp;Assumptions'!$H$25*$C208)*(1+'Summary&amp;Assumptions'!$J$29)^(DN$46-1))</f>
        <v>0</v>
      </c>
      <c r="DJ208" s="588">
        <f>AND(DO$55&gt;0,SUM($E208:DI208)&lt;'Summary&amp;Assumptions'!$G$32*$B208,$D208&gt;='Summary&amp;Assumptions'!$D$17,DO$47&gt;=$D208,DO$47&lt;=EDATE($D208,'Summary&amp;Assumptions'!$G$32))*$B208+AND(DO$56&lt;'Summary&amp;Assumptions'!$J$31,DO$47&gt;=$FO208,DO$47&lt;=$FP208)*(('Summary&amp;Assumptions'!$H$25*$C208)*(1+'Summary&amp;Assumptions'!$J$29)^(DO$46-1))+AND(DO$56&lt;'Summary&amp;Assumptions'!$J$31,DO$47&gt;=$FQ208,DO$47&lt;=$FR208)*(('Summary&amp;Assumptions'!$H$25*$C208)*(1+'Summary&amp;Assumptions'!$J$29)^(DO$46-1))</f>
        <v>0</v>
      </c>
      <c r="DK208" s="588">
        <f>AND(DP$55&gt;0,SUM($E208:DJ208)&lt;'Summary&amp;Assumptions'!$G$32*$B208,$D208&gt;='Summary&amp;Assumptions'!$D$17,DP$47&gt;=$D208,DP$47&lt;=EDATE($D208,'Summary&amp;Assumptions'!$G$32))*$B208+AND(DP$56&lt;'Summary&amp;Assumptions'!$J$31,DP$47&gt;=$FO208,DP$47&lt;=$FP208)*(('Summary&amp;Assumptions'!$H$25*$C208)*(1+'Summary&amp;Assumptions'!$J$29)^(DP$46-1))+AND(DP$56&lt;'Summary&amp;Assumptions'!$J$31,DP$47&gt;=$FQ208,DP$47&lt;=$FR208)*(('Summary&amp;Assumptions'!$H$25*$C208)*(1+'Summary&amp;Assumptions'!$J$29)^(DP$46-1))</f>
        <v>0</v>
      </c>
      <c r="DL208" s="588">
        <f>AND(DQ$55&gt;0,SUM($E208:DK208)&lt;'Summary&amp;Assumptions'!$G$32*$B208,$D208&gt;='Summary&amp;Assumptions'!$D$17,DQ$47&gt;=$D208,DQ$47&lt;=EDATE($D208,'Summary&amp;Assumptions'!$G$32))*$B208+AND(DQ$56&lt;'Summary&amp;Assumptions'!$J$31,DQ$47&gt;=$FO208,DQ$47&lt;=$FP208)*(('Summary&amp;Assumptions'!$H$25*$C208)*(1+'Summary&amp;Assumptions'!$J$29)^(DQ$46-1))+AND(DQ$56&lt;'Summary&amp;Assumptions'!$J$31,DQ$47&gt;=$FQ208,DQ$47&lt;=$FR208)*(('Summary&amp;Assumptions'!$H$25*$C208)*(1+'Summary&amp;Assumptions'!$J$29)^(DQ$46-1))</f>
        <v>0</v>
      </c>
      <c r="DM208" s="588">
        <f>AND(DR$55&gt;0,SUM($E208:DL208)&lt;'Summary&amp;Assumptions'!$G$32*$B208,$D208&gt;='Summary&amp;Assumptions'!$D$17,DR$47&gt;=$D208,DR$47&lt;=EDATE($D208,'Summary&amp;Assumptions'!$G$32))*$B208+AND(DR$56&lt;'Summary&amp;Assumptions'!$J$31,DR$47&gt;=$FO208,DR$47&lt;=$FP208)*(('Summary&amp;Assumptions'!$H$25*$C208)*(1+'Summary&amp;Assumptions'!$J$29)^(DR$46-1))+AND(DR$56&lt;'Summary&amp;Assumptions'!$J$31,DR$47&gt;=$FQ208,DR$47&lt;=$FR208)*(('Summary&amp;Assumptions'!$H$25*$C208)*(1+'Summary&amp;Assumptions'!$J$29)^(DR$46-1))</f>
        <v>0</v>
      </c>
      <c r="DN208" s="588">
        <f>AND(DS$55&gt;0,SUM($E208:DM208)&lt;'Summary&amp;Assumptions'!$G$32*$B208,$D208&gt;='Summary&amp;Assumptions'!$D$17,DS$47&gt;=$D208,DS$47&lt;=EDATE($D208,'Summary&amp;Assumptions'!$G$32))*$B208+AND(DS$56&lt;'Summary&amp;Assumptions'!$J$31,DS$47&gt;=$FO208,DS$47&lt;=$FP208)*(('Summary&amp;Assumptions'!$H$25*$C208)*(1+'Summary&amp;Assumptions'!$J$29)^(DS$46-1))+AND(DS$56&lt;'Summary&amp;Assumptions'!$J$31,DS$47&gt;=$FQ208,DS$47&lt;=$FR208)*(('Summary&amp;Assumptions'!$H$25*$C208)*(1+'Summary&amp;Assumptions'!$J$29)^(DS$46-1))</f>
        <v>0</v>
      </c>
      <c r="DO208" s="588">
        <f>AND(DT$55&gt;0,SUM($E208:DN208)&lt;'Summary&amp;Assumptions'!$G$32*$B208,$D208&gt;='Summary&amp;Assumptions'!$D$17,DT$47&gt;=$D208,DT$47&lt;=EDATE($D208,'Summary&amp;Assumptions'!$G$32))*$B208+AND(DT$56&lt;'Summary&amp;Assumptions'!$J$31,DT$47&gt;=$FO208,DT$47&lt;=$FP208)*(('Summary&amp;Assumptions'!$H$25*$C208)*(1+'Summary&amp;Assumptions'!$J$29)^(DT$46-1))+AND(DT$56&lt;'Summary&amp;Assumptions'!$J$31,DT$47&gt;=$FQ208,DT$47&lt;=$FR208)*(('Summary&amp;Assumptions'!$H$25*$C208)*(1+'Summary&amp;Assumptions'!$J$29)^(DT$46-1))</f>
        <v>0</v>
      </c>
      <c r="DP208" s="588">
        <f>AND(DU$55&gt;0,SUM($E208:DO208)&lt;'Summary&amp;Assumptions'!$G$32*$B208,$D208&gt;='Summary&amp;Assumptions'!$D$17,DU$47&gt;=$D208,DU$47&lt;=EDATE($D208,'Summary&amp;Assumptions'!$G$32))*$B208+AND(DU$56&lt;'Summary&amp;Assumptions'!$J$31,DU$47&gt;=$FO208,DU$47&lt;=$FP208)*(('Summary&amp;Assumptions'!$H$25*$C208)*(1+'Summary&amp;Assumptions'!$J$29)^(DU$46-1))+AND(DU$56&lt;'Summary&amp;Assumptions'!$J$31,DU$47&gt;=$FQ208,DU$47&lt;=$FR208)*(('Summary&amp;Assumptions'!$H$25*$C208)*(1+'Summary&amp;Assumptions'!$J$29)^(DU$46-1))</f>
        <v>0</v>
      </c>
      <c r="DQ208" s="588">
        <f>AND(DV$55&gt;0,SUM($E208:DP208)&lt;'Summary&amp;Assumptions'!$G$32*$B208,$D208&gt;='Summary&amp;Assumptions'!$D$17,DV$47&gt;=$D208,DV$47&lt;=EDATE($D208,'Summary&amp;Assumptions'!$G$32))*$B208+AND(DV$56&lt;'Summary&amp;Assumptions'!$J$31,DV$47&gt;=$FO208,DV$47&lt;=$FP208)*(('Summary&amp;Assumptions'!$H$25*$C208)*(1+'Summary&amp;Assumptions'!$J$29)^(DV$46-1))+AND(DV$56&lt;'Summary&amp;Assumptions'!$J$31,DV$47&gt;=$FQ208,DV$47&lt;=$FR208)*(('Summary&amp;Assumptions'!$H$25*$C208)*(1+'Summary&amp;Assumptions'!$J$29)^(DV$46-1))</f>
        <v>0</v>
      </c>
      <c r="DR208" s="588">
        <f>AND(DW$55&gt;0,SUM($E208:DQ208)&lt;'Summary&amp;Assumptions'!$G$32*$B208,$D208&gt;='Summary&amp;Assumptions'!$D$17,DW$47&gt;=$D208,DW$47&lt;=EDATE($D208,'Summary&amp;Assumptions'!$G$32))*$B208+AND(DW$56&lt;'Summary&amp;Assumptions'!$J$31,DW$47&gt;=$FO208,DW$47&lt;=$FP208)*(('Summary&amp;Assumptions'!$H$25*$C208)*(1+'Summary&amp;Assumptions'!$J$29)^(DW$46-1))+AND(DW$56&lt;'Summary&amp;Assumptions'!$J$31,DW$47&gt;=$FQ208,DW$47&lt;=$FR208)*(('Summary&amp;Assumptions'!$H$25*$C208)*(1+'Summary&amp;Assumptions'!$J$29)^(DW$46-1))</f>
        <v>0</v>
      </c>
      <c r="DS208" s="588">
        <f>AND(DX$55&gt;0,SUM($E208:DR208)&lt;'Summary&amp;Assumptions'!$G$32*$B208,$D208&gt;='Summary&amp;Assumptions'!$D$17,DX$47&gt;=$D208,DX$47&lt;=EDATE($D208,'Summary&amp;Assumptions'!$G$32))*$B208+AND(DX$56&lt;'Summary&amp;Assumptions'!$J$31,DX$47&gt;=$FO208,DX$47&lt;=$FP208)*(('Summary&amp;Assumptions'!$H$25*$C208)*(1+'Summary&amp;Assumptions'!$J$29)^(DX$46-1))+AND(DX$56&lt;'Summary&amp;Assumptions'!$J$31,DX$47&gt;=$FQ208,DX$47&lt;=$FR208)*(('Summary&amp;Assumptions'!$H$25*$C208)*(1+'Summary&amp;Assumptions'!$J$29)^(DX$46-1))</f>
        <v>0</v>
      </c>
      <c r="DT208" s="588">
        <f>AND(DY$55&gt;0,SUM($E208:DS208)&lt;'Summary&amp;Assumptions'!$G$32*$B208,$D208&gt;='Summary&amp;Assumptions'!$D$17,DY$47&gt;=$D208,DY$47&lt;=EDATE($D208,'Summary&amp;Assumptions'!$G$32))*$B208+AND(DY$56&lt;'Summary&amp;Assumptions'!$J$31,DY$47&gt;=$FO208,DY$47&lt;=$FP208)*(('Summary&amp;Assumptions'!$H$25*$C208)*(1+'Summary&amp;Assumptions'!$J$29)^(DY$46-1))+AND(DY$56&lt;'Summary&amp;Assumptions'!$J$31,DY$47&gt;=$FQ208,DY$47&lt;=$FR208)*(('Summary&amp;Assumptions'!$H$25*$C208)*(1+'Summary&amp;Assumptions'!$J$29)^(DY$46-1))</f>
        <v>0</v>
      </c>
      <c r="DU208" s="588">
        <f>AND(DZ$55&gt;0,SUM($E208:DT208)&lt;'Summary&amp;Assumptions'!$G$32*$B208,$D208&gt;='Summary&amp;Assumptions'!$D$17,DZ$47&gt;=$D208,DZ$47&lt;=EDATE($D208,'Summary&amp;Assumptions'!$G$32))*$B208+AND(DZ$56&lt;'Summary&amp;Assumptions'!$J$31,DZ$47&gt;=$FO208,DZ$47&lt;=$FP208)*(('Summary&amp;Assumptions'!$H$25*$C208)*(1+'Summary&amp;Assumptions'!$J$29)^(DZ$46-1))+AND(DZ$56&lt;'Summary&amp;Assumptions'!$J$31,DZ$47&gt;=$FQ208,DZ$47&lt;=$FR208)*(('Summary&amp;Assumptions'!$H$25*$C208)*(1+'Summary&amp;Assumptions'!$J$29)^(DZ$46-1))</f>
        <v>0</v>
      </c>
      <c r="DV208" s="588">
        <f>AND(EA$55&gt;0,SUM($E208:DU208)&lt;'Summary&amp;Assumptions'!$G$32*$B208,$D208&gt;='Summary&amp;Assumptions'!$D$17,EA$47&gt;=$D208,EA$47&lt;=EDATE($D208,'Summary&amp;Assumptions'!$G$32))*$B208+AND(EA$56&lt;'Summary&amp;Assumptions'!$J$31,EA$47&gt;=$FO208,EA$47&lt;=$FP208)*(('Summary&amp;Assumptions'!$H$25*$C208)*(1+'Summary&amp;Assumptions'!$J$29)^(EA$46-1))+AND(EA$56&lt;'Summary&amp;Assumptions'!$J$31,EA$47&gt;=$FQ208,EA$47&lt;=$FR208)*(('Summary&amp;Assumptions'!$H$25*$C208)*(1+'Summary&amp;Assumptions'!$J$29)^(EA$46-1))</f>
        <v>0</v>
      </c>
      <c r="DW208" s="588">
        <f>AND(EB$55&gt;0,SUM($E208:DV208)&lt;'Summary&amp;Assumptions'!$G$32*$B208,$D208&gt;='Summary&amp;Assumptions'!$D$17,EB$47&gt;=$D208,EB$47&lt;=EDATE($D208,'Summary&amp;Assumptions'!$G$32))*$B208+AND(EB$56&lt;'Summary&amp;Assumptions'!$J$31,EB$47&gt;=$FO208,EB$47&lt;=$FP208)*(('Summary&amp;Assumptions'!$H$25*$C208)*(1+'Summary&amp;Assumptions'!$J$29)^(EB$46-1))+AND(EB$56&lt;'Summary&amp;Assumptions'!$J$31,EB$47&gt;=$FQ208,EB$47&lt;=$FR208)*(('Summary&amp;Assumptions'!$H$25*$C208)*(1+'Summary&amp;Assumptions'!$J$29)^(EB$46-1))</f>
        <v>0</v>
      </c>
      <c r="DX208" s="588">
        <f>AND(EC$55&gt;0,SUM($E208:DW208)&lt;'Summary&amp;Assumptions'!$G$32*$B208,$D208&gt;='Summary&amp;Assumptions'!$D$17,EC$47&gt;=$D208,EC$47&lt;=EDATE($D208,'Summary&amp;Assumptions'!$G$32))*$B208+AND(EC$56&lt;'Summary&amp;Assumptions'!$J$31,EC$47&gt;=$FO208,EC$47&lt;=$FP208)*(('Summary&amp;Assumptions'!$H$25*$C208)*(1+'Summary&amp;Assumptions'!$J$29)^(EC$46-1))+AND(EC$56&lt;'Summary&amp;Assumptions'!$J$31,EC$47&gt;=$FQ208,EC$47&lt;=$FR208)*(('Summary&amp;Assumptions'!$H$25*$C208)*(1+'Summary&amp;Assumptions'!$J$29)^(EC$46-1))</f>
        <v>0</v>
      </c>
      <c r="DY208" s="588">
        <f>AND(ED$55&gt;0,SUM($E208:DX208)&lt;'Summary&amp;Assumptions'!$G$32*$B208,$D208&gt;='Summary&amp;Assumptions'!$D$17,ED$47&gt;=$D208,ED$47&lt;=EDATE($D208,'Summary&amp;Assumptions'!$G$32))*$B208+AND(ED$56&lt;'Summary&amp;Assumptions'!$J$31,ED$47&gt;=$FO208,ED$47&lt;=$FP208)*(('Summary&amp;Assumptions'!$H$25*$C208)*(1+'Summary&amp;Assumptions'!$J$29)^(ED$46-1))+AND(ED$56&lt;'Summary&amp;Assumptions'!$J$31,ED$47&gt;=$FQ208,ED$47&lt;=$FR208)*(('Summary&amp;Assumptions'!$H$25*$C208)*(1+'Summary&amp;Assumptions'!$J$29)^(ED$46-1))</f>
        <v>0</v>
      </c>
      <c r="DZ208" s="588">
        <f>AND(EE$55&gt;0,SUM($E208:DY208)&lt;'Summary&amp;Assumptions'!$G$32*$B208,$D208&gt;='Summary&amp;Assumptions'!$D$17,EE$47&gt;=$D208,EE$47&lt;=EDATE($D208,'Summary&amp;Assumptions'!$G$32))*$B208+AND(EE$56&lt;'Summary&amp;Assumptions'!$J$31,EE$47&gt;=$FO208,EE$47&lt;=$FP208)*(('Summary&amp;Assumptions'!$H$25*$C208)*(1+'Summary&amp;Assumptions'!$J$29)^(EE$46-1))+AND(EE$56&lt;'Summary&amp;Assumptions'!$J$31,EE$47&gt;=$FQ208,EE$47&lt;=$FR208)*(('Summary&amp;Assumptions'!$H$25*$C208)*(1+'Summary&amp;Assumptions'!$J$29)^(EE$46-1))</f>
        <v>0</v>
      </c>
      <c r="EA208" s="588">
        <f>AND(EF$55&gt;0,SUM($E208:DZ208)&lt;'Summary&amp;Assumptions'!$G$32*$B208,$D208&gt;='Summary&amp;Assumptions'!$D$17,EF$47&gt;=$D208,EF$47&lt;=EDATE($D208,'Summary&amp;Assumptions'!$G$32))*$B208+AND(EF$56&lt;'Summary&amp;Assumptions'!$J$31,EF$47&gt;=$FO208,EF$47&lt;=$FP208)*(('Summary&amp;Assumptions'!$H$25*$C208)*(1+'Summary&amp;Assumptions'!$J$29)^(EF$46-1))+AND(EF$56&lt;'Summary&amp;Assumptions'!$J$31,EF$47&gt;=$FQ208,EF$47&lt;=$FR208)*(('Summary&amp;Assumptions'!$H$25*$C208)*(1+'Summary&amp;Assumptions'!$J$29)^(EF$46-1))</f>
        <v>0</v>
      </c>
      <c r="EB208" s="588">
        <f>AND(EG$55&gt;0,SUM($E208:EA208)&lt;'Summary&amp;Assumptions'!$G$32*$B208,$D208&gt;='Summary&amp;Assumptions'!$D$17,EG$47&gt;=$D208,EG$47&lt;=EDATE($D208,'Summary&amp;Assumptions'!$G$32))*$B208+AND(EG$56&lt;'Summary&amp;Assumptions'!$J$31,EG$47&gt;=$FO208,EG$47&lt;=$FP208)*(('Summary&amp;Assumptions'!$H$25*$C208)*(1+'Summary&amp;Assumptions'!$J$29)^(EG$46-1))+AND(EG$56&lt;'Summary&amp;Assumptions'!$J$31,EG$47&gt;=$FQ208,EG$47&lt;=$FR208)*(('Summary&amp;Assumptions'!$H$25*$C208)*(1+'Summary&amp;Assumptions'!$J$29)^(EG$46-1))</f>
        <v>0</v>
      </c>
      <c r="EC208" s="588">
        <f>AND(EH$55&gt;0,SUM($E208:EB208)&lt;'Summary&amp;Assumptions'!$G$32*$B208,$D208&gt;='Summary&amp;Assumptions'!$D$17,EH$47&gt;=$D208,EH$47&lt;=EDATE($D208,'Summary&amp;Assumptions'!$G$32))*$B208+AND(EH$56&lt;'Summary&amp;Assumptions'!$J$31,EH$47&gt;=$FO208,EH$47&lt;=$FP208)*(('Summary&amp;Assumptions'!$H$25*$C208)*(1+'Summary&amp;Assumptions'!$J$29)^(EH$46-1))+AND(EH$56&lt;'Summary&amp;Assumptions'!$J$31,EH$47&gt;=$FQ208,EH$47&lt;=$FR208)*(('Summary&amp;Assumptions'!$H$25*$C208)*(1+'Summary&amp;Assumptions'!$J$29)^(EH$46-1))</f>
        <v>0</v>
      </c>
      <c r="ED208" s="588">
        <f>AND(EI$55&gt;0,SUM($E208:EC208)&lt;'Summary&amp;Assumptions'!$G$32*$B208,$D208&gt;='Summary&amp;Assumptions'!$D$17,EI$47&gt;=$D208,EI$47&lt;=EDATE($D208,'Summary&amp;Assumptions'!$G$32))*$B208+AND(EI$56&lt;'Summary&amp;Assumptions'!$J$31,EI$47&gt;=$FO208,EI$47&lt;=$FP208)*(('Summary&amp;Assumptions'!$H$25*$C208)*(1+'Summary&amp;Assumptions'!$J$29)^(EI$46-1))+AND(EI$56&lt;'Summary&amp;Assumptions'!$J$31,EI$47&gt;=$FQ208,EI$47&lt;=$FR208)*(('Summary&amp;Assumptions'!$H$25*$C208)*(1+'Summary&amp;Assumptions'!$J$29)^(EI$46-1))</f>
        <v>0</v>
      </c>
      <c r="EE208" s="588">
        <f>AND(EJ$55&gt;0,SUM($E208:ED208)&lt;'Summary&amp;Assumptions'!$G$32*$B208,$D208&gt;='Summary&amp;Assumptions'!$D$17,EJ$47&gt;=$D208,EJ$47&lt;=EDATE($D208,'Summary&amp;Assumptions'!$G$32))*$B208+AND(EJ$56&lt;'Summary&amp;Assumptions'!$J$31,EJ$47&gt;=$FO208,EJ$47&lt;=$FP208)*(('Summary&amp;Assumptions'!$H$25*$C208)*(1+'Summary&amp;Assumptions'!$J$29)^(EJ$46-1))+AND(EJ$56&lt;'Summary&amp;Assumptions'!$J$31,EJ$47&gt;=$FQ208,EJ$47&lt;=$FR208)*(('Summary&amp;Assumptions'!$H$25*$C208)*(1+'Summary&amp;Assumptions'!$J$29)^(EJ$46-1))</f>
        <v>0</v>
      </c>
      <c r="EF208" s="588">
        <f>AND(EK$55&gt;0,SUM($E208:EE208)&lt;'Summary&amp;Assumptions'!$G$32*$B208,$D208&gt;='Summary&amp;Assumptions'!$D$17,EK$47&gt;=$D208,EK$47&lt;=EDATE($D208,'Summary&amp;Assumptions'!$G$32))*$B208+AND(EK$56&lt;'Summary&amp;Assumptions'!$J$31,EK$47&gt;=$FO208,EK$47&lt;=$FP208)*(('Summary&amp;Assumptions'!$H$25*$C208)*(1+'Summary&amp;Assumptions'!$J$29)^(EK$46-1))+AND(EK$56&lt;'Summary&amp;Assumptions'!$J$31,EK$47&gt;=$FQ208,EK$47&lt;=$FR208)*(('Summary&amp;Assumptions'!$H$25*$C208)*(1+'Summary&amp;Assumptions'!$J$29)^(EK$46-1))</f>
        <v>0</v>
      </c>
      <c r="EG208" s="588">
        <f>AND(EL$55&gt;0,SUM($E208:EF208)&lt;'Summary&amp;Assumptions'!$G$32*$B208,$D208&gt;='Summary&amp;Assumptions'!$D$17,EL$47&gt;=$D208,EL$47&lt;=EDATE($D208,'Summary&amp;Assumptions'!$G$32))*$B208+AND(EL$56&lt;'Summary&amp;Assumptions'!$J$31,EL$47&gt;=$FO208,EL$47&lt;=$FP208)*(('Summary&amp;Assumptions'!$H$25*$C208)*(1+'Summary&amp;Assumptions'!$J$29)^(EL$46-1))+AND(EL$56&lt;'Summary&amp;Assumptions'!$J$31,EL$47&gt;=$FQ208,EL$47&lt;=$FR208)*(('Summary&amp;Assumptions'!$H$25*$C208)*(1+'Summary&amp;Assumptions'!$J$29)^(EL$46-1))</f>
        <v>0</v>
      </c>
      <c r="EH208" s="588">
        <f>AND(EM$55&gt;0,SUM($E208:EG208)&lt;'Summary&amp;Assumptions'!$G$32*$B208,$D208&gt;='Summary&amp;Assumptions'!$D$17,EM$47&gt;=$D208,EM$47&lt;=EDATE($D208,'Summary&amp;Assumptions'!$G$32))*$B208+AND(EM$56&lt;'Summary&amp;Assumptions'!$J$31,EM$47&gt;=$FO208,EM$47&lt;=$FP208)*(('Summary&amp;Assumptions'!$H$25*$C208)*(1+'Summary&amp;Assumptions'!$J$29)^(EM$46-1))+AND(EM$56&lt;'Summary&amp;Assumptions'!$J$31,EM$47&gt;=$FQ208,EM$47&lt;=$FR208)*(('Summary&amp;Assumptions'!$H$25*$C208)*(1+'Summary&amp;Assumptions'!$J$29)^(EM$46-1))</f>
        <v>0</v>
      </c>
      <c r="EI208" s="588">
        <f>AND(EN$55&gt;0,SUM($E208:EH208)&lt;'Summary&amp;Assumptions'!$G$32*$B208,$D208&gt;='Summary&amp;Assumptions'!$D$17,EN$47&gt;=$D208,EN$47&lt;=EDATE($D208,'Summary&amp;Assumptions'!$G$32))*$B208+AND(EN$56&lt;'Summary&amp;Assumptions'!$J$31,EN$47&gt;=$FO208,EN$47&lt;=$FP208)*(('Summary&amp;Assumptions'!$H$25*$C208)*(1+'Summary&amp;Assumptions'!$J$29)^(EN$46-1))+AND(EN$56&lt;'Summary&amp;Assumptions'!$J$31,EN$47&gt;=$FQ208,EN$47&lt;=$FR208)*(('Summary&amp;Assumptions'!$H$25*$C208)*(1+'Summary&amp;Assumptions'!$J$29)^(EN$46-1))</f>
        <v>0</v>
      </c>
      <c r="EJ208" s="588">
        <f>AND(EO$55&gt;0,SUM($E208:EI208)&lt;'Summary&amp;Assumptions'!$G$32*$B208,$D208&gt;='Summary&amp;Assumptions'!$D$17,EO$47&gt;=$D208,EO$47&lt;=EDATE($D208,'Summary&amp;Assumptions'!$G$32))*$B208+AND(EO$56&lt;'Summary&amp;Assumptions'!$J$31,EO$47&gt;=$FO208,EO$47&lt;=$FP208)*(('Summary&amp;Assumptions'!$H$25*$C208)*(1+'Summary&amp;Assumptions'!$J$29)^(EO$46-1))+AND(EO$56&lt;'Summary&amp;Assumptions'!$J$31,EO$47&gt;=$FQ208,EO$47&lt;=$FR208)*(('Summary&amp;Assumptions'!$H$25*$C208)*(1+'Summary&amp;Assumptions'!$J$29)^(EO$46-1))</f>
        <v>0</v>
      </c>
      <c r="EK208" s="588">
        <f>AND(EP$55&gt;0,SUM($E208:EJ208)&lt;'Summary&amp;Assumptions'!$G$32*$B208,$D208&gt;='Summary&amp;Assumptions'!$D$17,EP$47&gt;=$D208,EP$47&lt;=EDATE($D208,'Summary&amp;Assumptions'!$G$32))*$B208+AND(EP$56&lt;'Summary&amp;Assumptions'!$J$31,EP$47&gt;=$FO208,EP$47&lt;=$FP208)*(('Summary&amp;Assumptions'!$H$25*$C208)*(1+'Summary&amp;Assumptions'!$J$29)^(EP$46-1))+AND(EP$56&lt;'Summary&amp;Assumptions'!$J$31,EP$47&gt;=$FQ208,EP$47&lt;=$FR208)*(('Summary&amp;Assumptions'!$H$25*$C208)*(1+'Summary&amp;Assumptions'!$J$29)^(EP$46-1))</f>
        <v>0</v>
      </c>
      <c r="EL208" s="588">
        <f>AND(EQ$55&gt;0,SUM($E208:EK208)&lt;'Summary&amp;Assumptions'!$G$32*$B208,$D208&gt;='Summary&amp;Assumptions'!$D$17,EQ$47&gt;=$D208,EQ$47&lt;=EDATE($D208,'Summary&amp;Assumptions'!$G$32))*$B208+AND(EQ$56&lt;'Summary&amp;Assumptions'!$J$31,EQ$47&gt;=$FO208,EQ$47&lt;=$FP208)*(('Summary&amp;Assumptions'!$H$25*$C208)*(1+'Summary&amp;Assumptions'!$J$29)^(EQ$46-1))+AND(EQ$56&lt;'Summary&amp;Assumptions'!$J$31,EQ$47&gt;=$FQ208,EQ$47&lt;=$FR208)*(('Summary&amp;Assumptions'!$H$25*$C208)*(1+'Summary&amp;Assumptions'!$J$29)^(EQ$46-1))</f>
        <v>0</v>
      </c>
      <c r="EM208" s="588">
        <f>AND(ER$55&gt;0,SUM($E208:EL208)&lt;'Summary&amp;Assumptions'!$G$32*$B208,$D208&gt;='Summary&amp;Assumptions'!$D$17,ER$47&gt;=$D208,ER$47&lt;=EDATE($D208,'Summary&amp;Assumptions'!$G$32))*$B208+AND(ER$56&lt;'Summary&amp;Assumptions'!$J$31,ER$47&gt;=$FO208,ER$47&lt;=$FP208)*(('Summary&amp;Assumptions'!$H$25*$C208)*(1+'Summary&amp;Assumptions'!$J$29)^(ER$46-1))+AND(ER$56&lt;'Summary&amp;Assumptions'!$J$31,ER$47&gt;=$FQ208,ER$47&lt;=$FR208)*(('Summary&amp;Assumptions'!$H$25*$C208)*(1+'Summary&amp;Assumptions'!$J$29)^(ER$46-1))</f>
        <v>0</v>
      </c>
      <c r="EN208" s="588">
        <f>AND(ES$55&gt;0,SUM($E208:EM208)&lt;'Summary&amp;Assumptions'!$G$32*$B208,$D208&gt;='Summary&amp;Assumptions'!$D$17,ES$47&gt;=$D208,ES$47&lt;=EDATE($D208,'Summary&amp;Assumptions'!$G$32))*$B208+AND(ES$56&lt;'Summary&amp;Assumptions'!$J$31,ES$47&gt;=$FO208,ES$47&lt;=$FP208)*(('Summary&amp;Assumptions'!$H$25*$C208)*(1+'Summary&amp;Assumptions'!$J$29)^(ES$46-1))+AND(ES$56&lt;'Summary&amp;Assumptions'!$J$31,ES$47&gt;=$FQ208,ES$47&lt;=$FR208)*(('Summary&amp;Assumptions'!$H$25*$C208)*(1+'Summary&amp;Assumptions'!$J$29)^(ES$46-1))</f>
        <v>0</v>
      </c>
      <c r="EO208" s="588">
        <f>AND(ET$55&gt;0,SUM($E208:EN208)&lt;'Summary&amp;Assumptions'!$G$32*$B208,$D208&gt;='Summary&amp;Assumptions'!$D$17,ET$47&gt;=$D208,ET$47&lt;=EDATE($D208,'Summary&amp;Assumptions'!$G$32))*$B208+AND(ET$56&lt;'Summary&amp;Assumptions'!$J$31,ET$47&gt;=$FO208,ET$47&lt;=$FP208)*(('Summary&amp;Assumptions'!$H$25*$C208)*(1+'Summary&amp;Assumptions'!$J$29)^(ET$46-1))+AND(ET$56&lt;'Summary&amp;Assumptions'!$J$31,ET$47&gt;=$FQ208,ET$47&lt;=$FR208)*(('Summary&amp;Assumptions'!$H$25*$C208)*(1+'Summary&amp;Assumptions'!$J$29)^(ET$46-1))</f>
        <v>0</v>
      </c>
      <c r="EP208" s="588">
        <f>AND(EU$55&gt;0,SUM($E208:EO208)&lt;'Summary&amp;Assumptions'!$G$32*$B208,$D208&gt;='Summary&amp;Assumptions'!$D$17,EU$47&gt;=$D208,EU$47&lt;=EDATE($D208,'Summary&amp;Assumptions'!$G$32))*$B208+AND(EU$56&lt;'Summary&amp;Assumptions'!$J$31,EU$47&gt;=$FO208,EU$47&lt;=$FP208)*(('Summary&amp;Assumptions'!$H$25*$C208)*(1+'Summary&amp;Assumptions'!$J$29)^(EU$46-1))+AND(EU$56&lt;'Summary&amp;Assumptions'!$J$31,EU$47&gt;=$FQ208,EU$47&lt;=$FR208)*(('Summary&amp;Assumptions'!$H$25*$C208)*(1+'Summary&amp;Assumptions'!$J$29)^(EU$46-1))</f>
        <v>0</v>
      </c>
      <c r="EQ208" s="588">
        <f>AND(EV$55&gt;0,SUM($E208:EP208)&lt;'Summary&amp;Assumptions'!$G$32*$B208,$D208&gt;='Summary&amp;Assumptions'!$D$17,EV$47&gt;=$D208,EV$47&lt;=EDATE($D208,'Summary&amp;Assumptions'!$G$32))*$B208+AND(EV$56&lt;'Summary&amp;Assumptions'!$J$31,EV$47&gt;=$FO208,EV$47&lt;=$FP208)*(('Summary&amp;Assumptions'!$H$25*$C208)*(1+'Summary&amp;Assumptions'!$J$29)^(EV$46-1))+AND(EV$56&lt;'Summary&amp;Assumptions'!$J$31,EV$47&gt;=$FQ208,EV$47&lt;=$FR208)*(('Summary&amp;Assumptions'!$H$25*$C208)*(1+'Summary&amp;Assumptions'!$J$29)^(EV$46-1))</f>
        <v>0</v>
      </c>
      <c r="ER208" s="588">
        <f>AND(EW$55&gt;0,SUM($E208:EQ208)&lt;'Summary&amp;Assumptions'!$G$32*$B208,$D208&gt;='Summary&amp;Assumptions'!$D$17,EW$47&gt;=$D208,EW$47&lt;=EDATE($D208,'Summary&amp;Assumptions'!$G$32))*$B208+AND(EW$56&lt;'Summary&amp;Assumptions'!$J$31,EW$47&gt;=$FO208,EW$47&lt;=$FP208)*(('Summary&amp;Assumptions'!$H$25*$C208)*(1+'Summary&amp;Assumptions'!$J$29)^(EW$46-1))+AND(EW$56&lt;'Summary&amp;Assumptions'!$J$31,EW$47&gt;=$FQ208,EW$47&lt;=$FR208)*(('Summary&amp;Assumptions'!$H$25*$C208)*(1+'Summary&amp;Assumptions'!$J$29)^(EW$46-1))</f>
        <v>0</v>
      </c>
      <c r="ES208" s="588">
        <f>AND(EX$55&gt;0,SUM($E208:ER208)&lt;'Summary&amp;Assumptions'!$G$32*$B208,$D208&gt;='Summary&amp;Assumptions'!$D$17,EX$47&gt;=$D208,EX$47&lt;=EDATE($D208,'Summary&amp;Assumptions'!$G$32))*$B208+AND(EX$56&lt;'Summary&amp;Assumptions'!$J$31,EX$47&gt;=$FO208,EX$47&lt;=$FP208)*(('Summary&amp;Assumptions'!$H$25*$C208)*(1+'Summary&amp;Assumptions'!$J$29)^(EX$46-1))+AND(EX$56&lt;'Summary&amp;Assumptions'!$J$31,EX$47&gt;=$FQ208,EX$47&lt;=$FR208)*(('Summary&amp;Assumptions'!$H$25*$C208)*(1+'Summary&amp;Assumptions'!$J$29)^(EX$46-1))</f>
        <v>0</v>
      </c>
      <c r="ET208" s="588">
        <f>AND(EY$55&gt;0,SUM($E208:ES208)&lt;'Summary&amp;Assumptions'!$G$32*$B208,$D208&gt;='Summary&amp;Assumptions'!$D$17,EY$47&gt;=$D208,EY$47&lt;=EDATE($D208,'Summary&amp;Assumptions'!$G$32))*$B208+AND(EY$56&lt;'Summary&amp;Assumptions'!$J$31,EY$47&gt;=$FO208,EY$47&lt;=$FP208)*(('Summary&amp;Assumptions'!$H$25*$C208)*(1+'Summary&amp;Assumptions'!$J$29)^(EY$46-1))+AND(EY$56&lt;'Summary&amp;Assumptions'!$J$31,EY$47&gt;=$FQ208,EY$47&lt;=$FR208)*(('Summary&amp;Assumptions'!$H$25*$C208)*(1+'Summary&amp;Assumptions'!$J$29)^(EY$46-1))</f>
        <v>0</v>
      </c>
      <c r="EU208" s="588">
        <f>AND(EZ$55&gt;0,SUM($E208:ET208)&lt;'Summary&amp;Assumptions'!$G$32*$B208,$D208&gt;='Summary&amp;Assumptions'!$D$17,EZ$47&gt;=$D208,EZ$47&lt;=EDATE($D208,'Summary&amp;Assumptions'!$G$32))*$B208+AND(EZ$56&lt;'Summary&amp;Assumptions'!$J$31,EZ$47&gt;=$FO208,EZ$47&lt;=$FP208)*(('Summary&amp;Assumptions'!$H$25*$C208)*(1+'Summary&amp;Assumptions'!$J$29)^(EZ$46-1))+AND(EZ$56&lt;'Summary&amp;Assumptions'!$J$31,EZ$47&gt;=$FQ208,EZ$47&lt;=$FR208)*(('Summary&amp;Assumptions'!$H$25*$C208)*(1+'Summary&amp;Assumptions'!$J$29)^(EZ$46-1))</f>
        <v>0</v>
      </c>
      <c r="EV208" s="588">
        <f>AND(FA$55&gt;0,SUM($E208:EU208)&lt;'Summary&amp;Assumptions'!$G$32*$B208,$D208&gt;='Summary&amp;Assumptions'!$D$17,FA$47&gt;=$D208,FA$47&lt;=EDATE($D208,'Summary&amp;Assumptions'!$G$32))*$B208+AND(FA$56&lt;'Summary&amp;Assumptions'!$J$31,FA$47&gt;=$FO208,FA$47&lt;=$FP208)*(('Summary&amp;Assumptions'!$H$25*$C208)*(1+'Summary&amp;Assumptions'!$J$29)^(FA$46-1))+AND(FA$56&lt;'Summary&amp;Assumptions'!$J$31,FA$47&gt;=$FQ208,FA$47&lt;=$FR208)*(('Summary&amp;Assumptions'!$H$25*$C208)*(1+'Summary&amp;Assumptions'!$J$29)^(FA$46-1))</f>
        <v>0</v>
      </c>
      <c r="EW208" s="588">
        <f>AND(FB$55&gt;0,SUM($E208:EV208)&lt;'Summary&amp;Assumptions'!$G$32*$B208,$D208&gt;='Summary&amp;Assumptions'!$D$17,FB$47&gt;=$D208,FB$47&lt;=EDATE($D208,'Summary&amp;Assumptions'!$G$32))*$B208+AND(FB$56&lt;'Summary&amp;Assumptions'!$J$31,FB$47&gt;=$FO208,FB$47&lt;=$FP208)*(('Summary&amp;Assumptions'!$H$25*$C208)*(1+'Summary&amp;Assumptions'!$J$29)^(FB$46-1))+AND(FB$56&lt;'Summary&amp;Assumptions'!$J$31,FB$47&gt;=$FQ208,FB$47&lt;=$FR208)*(('Summary&amp;Assumptions'!$H$25*$C208)*(1+'Summary&amp;Assumptions'!$J$29)^(FB$46-1))</f>
        <v>0</v>
      </c>
      <c r="EX208" s="588">
        <f>AND(FC$55&gt;0,SUM($E208:EW208)&lt;'Summary&amp;Assumptions'!$G$32*$B208,$D208&gt;='Summary&amp;Assumptions'!$D$17,FC$47&gt;=$D208,FC$47&lt;=EDATE($D208,'Summary&amp;Assumptions'!$G$32))*$B208+AND(FC$56&lt;'Summary&amp;Assumptions'!$J$31,FC$47&gt;=$FO208,FC$47&lt;=$FP208)*(('Summary&amp;Assumptions'!$H$25*$C208)*(1+'Summary&amp;Assumptions'!$J$29)^(FC$46-1))+AND(FC$56&lt;'Summary&amp;Assumptions'!$J$31,FC$47&gt;=$FQ208,FC$47&lt;=$FR208)*(('Summary&amp;Assumptions'!$H$25*$C208)*(1+'Summary&amp;Assumptions'!$J$29)^(FC$46-1))</f>
        <v>0</v>
      </c>
      <c r="EY208" s="588">
        <f>AND(FD$55&gt;0,SUM($E208:EX208)&lt;'Summary&amp;Assumptions'!$G$32*$B208,$D208&gt;='Summary&amp;Assumptions'!$D$17,FD$47&gt;=$D208,FD$47&lt;=EDATE($D208,'Summary&amp;Assumptions'!$G$32))*$B208+AND(FD$56&lt;'Summary&amp;Assumptions'!$J$31,FD$47&gt;=$FO208,FD$47&lt;=$FP208)*(('Summary&amp;Assumptions'!$H$25*$C208)*(1+'Summary&amp;Assumptions'!$J$29)^(FD$46-1))+AND(FD$56&lt;'Summary&amp;Assumptions'!$J$31,FD$47&gt;=$FQ208,FD$47&lt;=$FR208)*(('Summary&amp;Assumptions'!$H$25*$C208)*(1+'Summary&amp;Assumptions'!$J$29)^(FD$46-1))</f>
        <v>0</v>
      </c>
      <c r="EZ208" s="588">
        <f>AND(FE$55&gt;0,SUM($E208:EY208)&lt;'Summary&amp;Assumptions'!$G$32*$B208,$D208&gt;='Summary&amp;Assumptions'!$D$17,FE$47&gt;=$D208,FE$47&lt;=EDATE($D208,'Summary&amp;Assumptions'!$G$32))*$B208+AND(FE$56&lt;'Summary&amp;Assumptions'!$J$31,FE$47&gt;=$FO208,FE$47&lt;=$FP208)*(('Summary&amp;Assumptions'!$H$25*$C208)*(1+'Summary&amp;Assumptions'!$J$29)^(FE$46-1))+AND(FE$56&lt;'Summary&amp;Assumptions'!$J$31,FE$47&gt;=$FQ208,FE$47&lt;=$FR208)*(('Summary&amp;Assumptions'!$H$25*$C208)*(1+'Summary&amp;Assumptions'!$J$29)^(FE$46-1))</f>
        <v>0</v>
      </c>
      <c r="FA208" s="588">
        <f>AND(FF$55&gt;0,SUM($E208:EZ208)&lt;'Summary&amp;Assumptions'!$G$32*$B208,$D208&gt;='Summary&amp;Assumptions'!$D$17,FF$47&gt;=$D208,FF$47&lt;=EDATE($D208,'Summary&amp;Assumptions'!$G$32))*$B208+AND(FF$56&lt;'Summary&amp;Assumptions'!$J$31,FF$47&gt;=$FO208,FF$47&lt;=$FP208)*(('Summary&amp;Assumptions'!$H$25*$C208)*(1+'Summary&amp;Assumptions'!$J$29)^(FF$46-1))+AND(FF$56&lt;'Summary&amp;Assumptions'!$J$31,FF$47&gt;=$FQ208,FF$47&lt;=$FR208)*(('Summary&amp;Assumptions'!$H$25*$C208)*(1+'Summary&amp;Assumptions'!$J$29)^(FF$46-1))</f>
        <v>0</v>
      </c>
      <c r="FB208" s="588">
        <f>AND(FG$55&gt;0,SUM($E208:FA208)&lt;'Summary&amp;Assumptions'!$G$32*$B208,$D208&gt;='Summary&amp;Assumptions'!$D$17,FG$47&gt;=$D208,FG$47&lt;=EDATE($D208,'Summary&amp;Assumptions'!$G$32))*$B208+AND(FG$56&lt;'Summary&amp;Assumptions'!$J$31,FG$47&gt;=$FO208,FG$47&lt;=$FP208)*(('Summary&amp;Assumptions'!$H$25*$C208)*(1+'Summary&amp;Assumptions'!$J$29)^(FG$46-1))+AND(FG$56&lt;'Summary&amp;Assumptions'!$J$31,FG$47&gt;=$FQ208,FG$47&lt;=$FR208)*(('Summary&amp;Assumptions'!$H$25*$C208)*(1+'Summary&amp;Assumptions'!$J$29)^(FG$46-1))</f>
        <v>0</v>
      </c>
      <c r="FC208" s="588">
        <f>AND(FH$55&gt;0,SUM($E208:FB208)&lt;'Summary&amp;Assumptions'!$G$32*$B208,$D208&gt;='Summary&amp;Assumptions'!$D$17,FH$47&gt;=$D208,FH$47&lt;=EDATE($D208,'Summary&amp;Assumptions'!$G$32))*$B208+AND(FH$56&lt;'Summary&amp;Assumptions'!$J$31,FH$47&gt;=$FO208,FH$47&lt;=$FP208)*(('Summary&amp;Assumptions'!$H$25*$C208)*(1+'Summary&amp;Assumptions'!$J$29)^(FH$46-1))+AND(FH$56&lt;'Summary&amp;Assumptions'!$J$31,FH$47&gt;=$FQ208,FH$47&lt;=$FR208)*(('Summary&amp;Assumptions'!$H$25*$C208)*(1+'Summary&amp;Assumptions'!$J$29)^(FH$46-1))</f>
        <v>0</v>
      </c>
      <c r="FD208" s="588">
        <f>AND(FI$55&gt;0,SUM($E208:FC208)&lt;'Summary&amp;Assumptions'!$G$32*$B208,$D208&gt;='Summary&amp;Assumptions'!$D$17,FI$47&gt;=$D208,FI$47&lt;=EDATE($D208,'Summary&amp;Assumptions'!$G$32))*$B208+AND(FI$56&lt;'Summary&amp;Assumptions'!$J$31,FI$47&gt;=$FO208,FI$47&lt;=$FP208)*(('Summary&amp;Assumptions'!$H$25*$C208)*(1+'Summary&amp;Assumptions'!$J$29)^(FI$46-1))+AND(FI$56&lt;'Summary&amp;Assumptions'!$J$31,FI$47&gt;=$FQ208,FI$47&lt;=$FR208)*(('Summary&amp;Assumptions'!$H$25*$C208)*(1+'Summary&amp;Assumptions'!$J$29)^(FI$46-1))</f>
        <v>0</v>
      </c>
      <c r="FE208" s="588">
        <f>AND(FJ$55&gt;0,SUM($E208:FD208)&lt;'Summary&amp;Assumptions'!$G$32*$B208,$D208&gt;='Summary&amp;Assumptions'!$D$17,FJ$47&gt;=$D208,FJ$47&lt;=EDATE($D208,'Summary&amp;Assumptions'!$G$32))*$B208+AND(FJ$56&lt;'Summary&amp;Assumptions'!$J$31,FJ$47&gt;=$FO208,FJ$47&lt;=$FP208)*(('Summary&amp;Assumptions'!$H$25*$C208)*(1+'Summary&amp;Assumptions'!$J$29)^(FJ$46-1))+AND(FJ$56&lt;'Summary&amp;Assumptions'!$J$31,FJ$47&gt;=$FQ208,FJ$47&lt;=$FR208)*(('Summary&amp;Assumptions'!$H$25*$C208)*(1+'Summary&amp;Assumptions'!$J$29)^(FJ$46-1))</f>
        <v>0</v>
      </c>
      <c r="FF208" s="588">
        <f>AND(FK$55&gt;0,SUM($E208:FE208)&lt;'Summary&amp;Assumptions'!$G$32*$B208,$D208&gt;='Summary&amp;Assumptions'!$D$17,FK$47&gt;=$D208,FK$47&lt;=EDATE($D208,'Summary&amp;Assumptions'!$G$32))*$B208+AND(FK$56&lt;'Summary&amp;Assumptions'!$J$31,FK$47&gt;=$FO208,FK$47&lt;=$FP208)*(('Summary&amp;Assumptions'!$H$25*$C208)*(1+'Summary&amp;Assumptions'!$J$29)^(FK$46-1))+AND(FK$56&lt;'Summary&amp;Assumptions'!$J$31,FK$47&gt;=$FQ208,FK$47&lt;=$FR208)*(('Summary&amp;Assumptions'!$H$25*$C208)*(1+'Summary&amp;Assumptions'!$J$29)^(FK$46-1))</f>
        <v>0</v>
      </c>
      <c r="FG208" s="588">
        <f>AND(FL$55&gt;0,SUM($E208:FF208)&lt;'Summary&amp;Assumptions'!$G$32*$B208,$D208&gt;='Summary&amp;Assumptions'!$D$17,FL$47&gt;=$D208,FL$47&lt;=EDATE($D208,'Summary&amp;Assumptions'!$G$32))*$B208+AND(FL$56&lt;'Summary&amp;Assumptions'!$J$31,FL$47&gt;=$FO208,FL$47&lt;=$FP208)*(('Summary&amp;Assumptions'!$H$25*$C208)*(1+'Summary&amp;Assumptions'!$J$29)^(FL$46-1))+AND(FL$56&lt;'Summary&amp;Assumptions'!$J$31,FL$47&gt;=$FQ208,FL$47&lt;=$FR208)*(('Summary&amp;Assumptions'!$H$25*$C208)*(1+'Summary&amp;Assumptions'!$J$29)^(FL$46-1))</f>
        <v>0</v>
      </c>
      <c r="FH208" s="588">
        <f>AND(FM$55&gt;0,SUM($E208:FG208)&lt;'Summary&amp;Assumptions'!$G$32*$B208,$D208&gt;='Summary&amp;Assumptions'!$D$17,FM$47&gt;=$D208,FM$47&lt;=EDATE($D208,'Summary&amp;Assumptions'!$G$32))*$B208+AND(FM$56&lt;'Summary&amp;Assumptions'!$J$31,FM$47&gt;=$FO208,FM$47&lt;=$FP208)*(('Summary&amp;Assumptions'!$H$25*$C208)*(1+'Summary&amp;Assumptions'!$J$29)^(FM$46-1))+AND(FM$56&lt;'Summary&amp;Assumptions'!$J$31,FM$47&gt;=$FQ208,FM$47&lt;=$FR208)*(('Summary&amp;Assumptions'!$H$25*$C208)*(1+'Summary&amp;Assumptions'!$J$29)^(FM$46-1))</f>
        <v>0</v>
      </c>
      <c r="FI208" s="588">
        <f>AND(FN$55&gt;0,SUM($E208:FH208)&lt;'Summary&amp;Assumptions'!$G$32*$B208,$D208&gt;='Summary&amp;Assumptions'!$D$17,FN$47&gt;=$D208,FN$47&lt;=EDATE($D208,'Summary&amp;Assumptions'!$G$32))*$B208+AND(FN$56&lt;'Summary&amp;Assumptions'!$J$31,FN$47&gt;=$FO208,FN$47&lt;=$FP208)*(('Summary&amp;Assumptions'!$H$25*$C208)*(1+'Summary&amp;Assumptions'!$J$29)^(FN$46-1))+AND(FN$56&lt;'Summary&amp;Assumptions'!$J$31,FN$47&gt;=$FQ208,FN$47&lt;=$FR208)*(('Summary&amp;Assumptions'!$H$25*$C208)*(1+'Summary&amp;Assumptions'!$J$29)^(FN$46-1))</f>
        <v>0</v>
      </c>
      <c r="FJ208" s="588">
        <f>AND(FO$55&gt;0,SUM($E208:FI208)&lt;'Summary&amp;Assumptions'!$G$32*$B208,$D208&gt;='Summary&amp;Assumptions'!$D$17,FO$47&gt;=$D208,FO$47&lt;=EDATE($D208,'Summary&amp;Assumptions'!$G$32))*$B208+AND(FO$56&lt;'Summary&amp;Assumptions'!$J$31,FO$47&gt;=$FO208,FO$47&lt;=$FP208)*(('Summary&amp;Assumptions'!$H$25*$C208)*(1+'Summary&amp;Assumptions'!$J$29)^(FO$46-1))+AND(FO$56&lt;'Summary&amp;Assumptions'!$J$31,FO$47&gt;=$FQ208,FO$47&lt;=$FR208)*(('Summary&amp;Assumptions'!$H$25*$C208)*(1+'Summary&amp;Assumptions'!$J$29)^(FO$46-1))</f>
        <v>0</v>
      </c>
      <c r="FK208" s="588">
        <f>AND(FP$55&gt;0,SUM($E208:FJ208)&lt;'Summary&amp;Assumptions'!$G$32*$B208,$D208&gt;='Summary&amp;Assumptions'!$D$17,FP$47&gt;=$D208,FP$47&lt;=EDATE($D208,'Summary&amp;Assumptions'!$G$32))*$B208+AND(FP$56&lt;'Summary&amp;Assumptions'!$J$31,FP$47&gt;=$FO208,FP$47&lt;=$FP208)*(('Summary&amp;Assumptions'!$H$25*$C208)*(1+'Summary&amp;Assumptions'!$J$29)^(FP$46-1))+AND(FP$56&lt;'Summary&amp;Assumptions'!$J$31,FP$47&gt;=$FQ208,FP$47&lt;=$FR208)*(('Summary&amp;Assumptions'!$H$25*$C208)*(1+'Summary&amp;Assumptions'!$J$29)^(FP$46-1))</f>
        <v>0</v>
      </c>
      <c r="FL208" s="588">
        <f>AND(FQ$55&gt;0,SUM($E208:FK208)&lt;'Summary&amp;Assumptions'!$G$32*$B208,$D208&gt;='Summary&amp;Assumptions'!$D$17,FQ$47&gt;=$D208,FQ$47&lt;=EDATE($D208,'Summary&amp;Assumptions'!$G$32))*$B208+AND(FQ$56&lt;'Summary&amp;Assumptions'!$J$31,FQ$47&gt;=$FO208,FQ$47&lt;=$FP208)*(('Summary&amp;Assumptions'!$H$25*$C208)*(1+'Summary&amp;Assumptions'!$J$29)^(FQ$46-1))+AND(FQ$56&lt;'Summary&amp;Assumptions'!$J$31,FQ$47&gt;=$FQ208,FQ$47&lt;=$FR208)*(('Summary&amp;Assumptions'!$H$25*$C208)*(1+'Summary&amp;Assumptions'!$J$29)^(FQ$46-1))</f>
        <v>0</v>
      </c>
      <c r="FO208" s="576">
        <f>EDATE(D208,'Summary&amp;Assumptions'!$G$34)</f>
        <v>47119</v>
      </c>
      <c r="FP208" s="576">
        <f>EDATE(FO208,'Summary&amp;Assumptions'!$G$33-1)</f>
        <v>47150</v>
      </c>
      <c r="FQ208" s="576">
        <f>EDATE(FO208,'Summary&amp;Assumptions'!$G$34)</f>
        <v>47484</v>
      </c>
      <c r="FR208" s="576">
        <f>EDATE(FQ208,'Summary&amp;Assumptions'!$G$33-1)</f>
        <v>47515</v>
      </c>
    </row>
    <row r="209" spans="2:174" hidden="1" x14ac:dyDescent="0.2">
      <c r="B209" s="588">
        <v>0</v>
      </c>
      <c r="C209" s="193">
        <v>0</v>
      </c>
      <c r="D209" s="589">
        <v>46784</v>
      </c>
      <c r="F209" s="588">
        <f>AND(K$55&gt;0,SUM($E209:E209)&lt;'Summary&amp;Assumptions'!$G$32*$B209,$D209&gt;='Summary&amp;Assumptions'!$D$17,K$47&gt;=$D209,K$47&lt;=EDATE($D209,'Summary&amp;Assumptions'!$G$32))*$B209+AND(K$56&lt;'Summary&amp;Assumptions'!$J$31,K$47&gt;=$FO209,K$47&lt;=$FP209)*(('Summary&amp;Assumptions'!$H$25*$C209)*(1+'Summary&amp;Assumptions'!$J$29)^(K$46-1))+AND(K$56&lt;'Summary&amp;Assumptions'!$J$31,K$47&gt;=$FQ209,K$47&lt;=$FR209)*(('Summary&amp;Assumptions'!$H$25*$C209)*(1+'Summary&amp;Assumptions'!$J$29)^(K$46-1))</f>
        <v>0</v>
      </c>
      <c r="G209" s="588">
        <f>AND(L$55&gt;0,SUM($E209:F209)&lt;'Summary&amp;Assumptions'!$G$32*$B209,$D209&gt;='Summary&amp;Assumptions'!$D$17,L$47&gt;=$D209,L$47&lt;=EDATE($D209,'Summary&amp;Assumptions'!$G$32))*$B209+AND(L$56&lt;'Summary&amp;Assumptions'!$J$31,L$47&gt;=$FO209,L$47&lt;=$FP209)*(('Summary&amp;Assumptions'!$H$25*$C209)*(1+'Summary&amp;Assumptions'!$J$29)^(L$46-1))+AND(L$56&lt;'Summary&amp;Assumptions'!$J$31,L$47&gt;=$FQ209,L$47&lt;=$FR209)*(('Summary&amp;Assumptions'!$H$25*$C209)*(1+'Summary&amp;Assumptions'!$J$29)^(L$46-1))</f>
        <v>0</v>
      </c>
      <c r="H209" s="588">
        <f>AND(M$55&gt;0,SUM($E209:G209)&lt;'Summary&amp;Assumptions'!$G$32*$B209,$D209&gt;='Summary&amp;Assumptions'!$D$17,M$47&gt;=$D209,M$47&lt;=EDATE($D209,'Summary&amp;Assumptions'!$G$32))*$B209+AND(M$56&lt;'Summary&amp;Assumptions'!$J$31,M$47&gt;=$FO209,M$47&lt;=$FP209)*(('Summary&amp;Assumptions'!$H$25*$C209)*(1+'Summary&amp;Assumptions'!$J$29)^(M$46-1))+AND(M$56&lt;'Summary&amp;Assumptions'!$J$31,M$47&gt;=$FQ209,M$47&lt;=$FR209)*(('Summary&amp;Assumptions'!$H$25*$C209)*(1+'Summary&amp;Assumptions'!$J$29)^(M$46-1))</f>
        <v>0</v>
      </c>
      <c r="I209" s="588">
        <f>AND(N$55&gt;0,SUM($E209:H209)&lt;'Summary&amp;Assumptions'!$G$32*$B209,$D209&gt;='Summary&amp;Assumptions'!$D$17,N$47&gt;=$D209,N$47&lt;=EDATE($D209,'Summary&amp;Assumptions'!$G$32))*$B209+AND(N$56&lt;'Summary&amp;Assumptions'!$J$31,N$47&gt;=$FO209,N$47&lt;=$FP209)*(('Summary&amp;Assumptions'!$H$25*$C209)*(1+'Summary&amp;Assumptions'!$J$29)^(N$46-1))+AND(N$56&lt;'Summary&amp;Assumptions'!$J$31,N$47&gt;=$FQ209,N$47&lt;=$FR209)*(('Summary&amp;Assumptions'!$H$25*$C209)*(1+'Summary&amp;Assumptions'!$J$29)^(N$46-1))</f>
        <v>0</v>
      </c>
      <c r="J209" s="588">
        <f>AND(O$55&gt;0,SUM($E209:I209)&lt;'Summary&amp;Assumptions'!$G$32*$B209,$D209&gt;='Summary&amp;Assumptions'!$D$17,O$47&gt;=$D209,O$47&lt;=EDATE($D209,'Summary&amp;Assumptions'!$G$32))*$B209+AND(O$56&lt;'Summary&amp;Assumptions'!$J$31,O$47&gt;=$FO209,O$47&lt;=$FP209)*(('Summary&amp;Assumptions'!$H$25*$C209)*(1+'Summary&amp;Assumptions'!$J$29)^(O$46-1))+AND(O$56&lt;'Summary&amp;Assumptions'!$J$31,O$47&gt;=$FQ209,O$47&lt;=$FR209)*(('Summary&amp;Assumptions'!$H$25*$C209)*(1+'Summary&amp;Assumptions'!$J$29)^(O$46-1))</f>
        <v>0</v>
      </c>
      <c r="K209" s="588">
        <f>AND(P$55&gt;0,SUM($E209:J209)&lt;'Summary&amp;Assumptions'!$G$32*$B209,$D209&gt;='Summary&amp;Assumptions'!$D$17,P$47&gt;=$D209,P$47&lt;=EDATE($D209,'Summary&amp;Assumptions'!$G$32))*$B209+AND(P$56&lt;'Summary&amp;Assumptions'!$J$31,P$47&gt;=$FO209,P$47&lt;=$FP209)*(('Summary&amp;Assumptions'!$H$25*$C209)*(1+'Summary&amp;Assumptions'!$J$29)^(P$46-1))+AND(P$56&lt;'Summary&amp;Assumptions'!$J$31,P$47&gt;=$FQ209,P$47&lt;=$FR209)*(('Summary&amp;Assumptions'!$H$25*$C209)*(1+'Summary&amp;Assumptions'!$J$29)^(P$46-1))</f>
        <v>0</v>
      </c>
      <c r="L209" s="588">
        <f>AND(Q$55&gt;0,SUM($E209:K209)&lt;'Summary&amp;Assumptions'!$G$32*$B209,$D209&gt;='Summary&amp;Assumptions'!$D$17,Q$47&gt;=$D209,Q$47&lt;=EDATE($D209,'Summary&amp;Assumptions'!$G$32))*$B209+AND(Q$56&lt;'Summary&amp;Assumptions'!$J$31,Q$47&gt;=$FO209,Q$47&lt;=$FP209)*(('Summary&amp;Assumptions'!$H$25*$C209)*(1+'Summary&amp;Assumptions'!$J$29)^(Q$46-1))+AND(Q$56&lt;'Summary&amp;Assumptions'!$J$31,Q$47&gt;=$FQ209,Q$47&lt;=$FR209)*(('Summary&amp;Assumptions'!$H$25*$C209)*(1+'Summary&amp;Assumptions'!$J$29)^(Q$46-1))</f>
        <v>0</v>
      </c>
      <c r="M209" s="588">
        <f>AND(R$55&gt;0,SUM($E209:L209)&lt;'Summary&amp;Assumptions'!$G$32*$B209,$D209&gt;='Summary&amp;Assumptions'!$D$17,R$47&gt;=$D209,R$47&lt;=EDATE($D209,'Summary&amp;Assumptions'!$G$32))*$B209+AND(R$56&lt;'Summary&amp;Assumptions'!$J$31,R$47&gt;=$FO209,R$47&lt;=$FP209)*(('Summary&amp;Assumptions'!$H$25*$C209)*(1+'Summary&amp;Assumptions'!$J$29)^(R$46-1))+AND(R$56&lt;'Summary&amp;Assumptions'!$J$31,R$47&gt;=$FQ209,R$47&lt;=$FR209)*(('Summary&amp;Assumptions'!$H$25*$C209)*(1+'Summary&amp;Assumptions'!$J$29)^(R$46-1))</f>
        <v>0</v>
      </c>
      <c r="N209" s="588">
        <f>AND(S$55&gt;0,SUM($E209:M209)&lt;'Summary&amp;Assumptions'!$G$32*$B209,$D209&gt;='Summary&amp;Assumptions'!$D$17,S$47&gt;=$D209,S$47&lt;=EDATE($D209,'Summary&amp;Assumptions'!$G$32))*$B209+AND(S$56&lt;'Summary&amp;Assumptions'!$J$31,S$47&gt;=$FO209,S$47&lt;=$FP209)*(('Summary&amp;Assumptions'!$H$25*$C209)*(1+'Summary&amp;Assumptions'!$J$29)^(S$46-1))+AND(S$56&lt;'Summary&amp;Assumptions'!$J$31,S$47&gt;=$FQ209,S$47&lt;=$FR209)*(('Summary&amp;Assumptions'!$H$25*$C209)*(1+'Summary&amp;Assumptions'!$J$29)^(S$46-1))</f>
        <v>0</v>
      </c>
      <c r="O209" s="588">
        <f>AND(T$55&gt;0,SUM($E209:N209)&lt;'Summary&amp;Assumptions'!$G$32*$B209,$D209&gt;='Summary&amp;Assumptions'!$D$17,T$47&gt;=$D209,T$47&lt;=EDATE($D209,'Summary&amp;Assumptions'!$G$32))*$B209+AND(T$56&lt;'Summary&amp;Assumptions'!$J$31,T$47&gt;=$FO209,T$47&lt;=$FP209)*(('Summary&amp;Assumptions'!$H$25*$C209)*(1+'Summary&amp;Assumptions'!$J$29)^(T$46-1))+AND(T$56&lt;'Summary&amp;Assumptions'!$J$31,T$47&gt;=$FQ209,T$47&lt;=$FR209)*(('Summary&amp;Assumptions'!$H$25*$C209)*(1+'Summary&amp;Assumptions'!$J$29)^(T$46-1))</f>
        <v>0</v>
      </c>
      <c r="P209" s="588">
        <f>AND(U$55&gt;0,SUM($E209:O209)&lt;'Summary&amp;Assumptions'!$G$32*$B209,$D209&gt;='Summary&amp;Assumptions'!$D$17,U$47&gt;=$D209,U$47&lt;=EDATE($D209,'Summary&amp;Assumptions'!$G$32))*$B209+AND(U$56&lt;'Summary&amp;Assumptions'!$J$31,U$47&gt;=$FO209,U$47&lt;=$FP209)*(('Summary&amp;Assumptions'!$H$25*$C209)*(1+'Summary&amp;Assumptions'!$J$29)^(U$46-1))+AND(U$56&lt;'Summary&amp;Assumptions'!$J$31,U$47&gt;=$FQ209,U$47&lt;=$FR209)*(('Summary&amp;Assumptions'!$H$25*$C209)*(1+'Summary&amp;Assumptions'!$J$29)^(U$46-1))</f>
        <v>0</v>
      </c>
      <c r="Q209" s="588">
        <f>AND(V$55&gt;0,SUM($E209:P209)&lt;'Summary&amp;Assumptions'!$G$32*$B209,$D209&gt;='Summary&amp;Assumptions'!$D$17,V$47&gt;=$D209,V$47&lt;=EDATE($D209,'Summary&amp;Assumptions'!$G$32))*$B209+AND(V$56&lt;'Summary&amp;Assumptions'!$J$31,V$47&gt;=$FO209,V$47&lt;=$FP209)*(('Summary&amp;Assumptions'!$H$25*$C209)*(1+'Summary&amp;Assumptions'!$J$29)^(V$46-1))+AND(V$56&lt;'Summary&amp;Assumptions'!$J$31,V$47&gt;=$FQ209,V$47&lt;=$FR209)*(('Summary&amp;Assumptions'!$H$25*$C209)*(1+'Summary&amp;Assumptions'!$J$29)^(V$46-1))</f>
        <v>0</v>
      </c>
      <c r="R209" s="588">
        <f>AND(W$55&gt;0,SUM($E209:Q209)&lt;'Summary&amp;Assumptions'!$G$32*$B209,$D209&gt;='Summary&amp;Assumptions'!$D$17,W$47&gt;=$D209,W$47&lt;=EDATE($D209,'Summary&amp;Assumptions'!$G$32))*$B209+AND(W$56&lt;'Summary&amp;Assumptions'!$J$31,W$47&gt;=$FO209,W$47&lt;=$FP209)*(('Summary&amp;Assumptions'!$H$25*$C209)*(1+'Summary&amp;Assumptions'!$J$29)^(W$46-1))+AND(W$56&lt;'Summary&amp;Assumptions'!$J$31,W$47&gt;=$FQ209,W$47&lt;=$FR209)*(('Summary&amp;Assumptions'!$H$25*$C209)*(1+'Summary&amp;Assumptions'!$J$29)^(W$46-1))</f>
        <v>0</v>
      </c>
      <c r="S209" s="588">
        <f>AND(X$55&gt;0,SUM($E209:R209)&lt;'Summary&amp;Assumptions'!$G$32*$B209,$D209&gt;='Summary&amp;Assumptions'!$D$17,X$47&gt;=$D209,X$47&lt;=EDATE($D209,'Summary&amp;Assumptions'!$G$32))*$B209+AND(X$56&lt;'Summary&amp;Assumptions'!$J$31,X$47&gt;=$FO209,X$47&lt;=$FP209)*(('Summary&amp;Assumptions'!$H$25*$C209)*(1+'Summary&amp;Assumptions'!$J$29)^(X$46-1))+AND(X$56&lt;'Summary&amp;Assumptions'!$J$31,X$47&gt;=$FQ209,X$47&lt;=$FR209)*(('Summary&amp;Assumptions'!$H$25*$C209)*(1+'Summary&amp;Assumptions'!$J$29)^(X$46-1))</f>
        <v>0</v>
      </c>
      <c r="T209" s="588">
        <f>AND(Y$55&gt;0,SUM($E209:S209)&lt;'Summary&amp;Assumptions'!$G$32*$B209,$D209&gt;='Summary&amp;Assumptions'!$D$17,Y$47&gt;=$D209,Y$47&lt;=EDATE($D209,'Summary&amp;Assumptions'!$G$32))*$B209+AND(Y$56&lt;'Summary&amp;Assumptions'!$J$31,Y$47&gt;=$FO209,Y$47&lt;=$FP209)*(('Summary&amp;Assumptions'!$H$25*$C209)*(1+'Summary&amp;Assumptions'!$J$29)^(Y$46-1))+AND(Y$56&lt;'Summary&amp;Assumptions'!$J$31,Y$47&gt;=$FQ209,Y$47&lt;=$FR209)*(('Summary&amp;Assumptions'!$H$25*$C209)*(1+'Summary&amp;Assumptions'!$J$29)^(Y$46-1))</f>
        <v>0</v>
      </c>
      <c r="U209" s="588">
        <f>AND(Z$55&gt;0,SUM($E209:T209)&lt;'Summary&amp;Assumptions'!$G$32*$B209,$D209&gt;='Summary&amp;Assumptions'!$D$17,Z$47&gt;=$D209,Z$47&lt;=EDATE($D209,'Summary&amp;Assumptions'!$G$32))*$B209+AND(Z$56&lt;'Summary&amp;Assumptions'!$J$31,Z$47&gt;=$FO209,Z$47&lt;=$FP209)*(('Summary&amp;Assumptions'!$H$25*$C209)*(1+'Summary&amp;Assumptions'!$J$29)^(Z$46-1))+AND(Z$56&lt;'Summary&amp;Assumptions'!$J$31,Z$47&gt;=$FQ209,Z$47&lt;=$FR209)*(('Summary&amp;Assumptions'!$H$25*$C209)*(1+'Summary&amp;Assumptions'!$J$29)^(Z$46-1))</f>
        <v>0</v>
      </c>
      <c r="V209" s="588">
        <f>AND(AA$55&gt;0,SUM($E209:U209)&lt;'Summary&amp;Assumptions'!$G$32*$B209,$D209&gt;='Summary&amp;Assumptions'!$D$17,AA$47&gt;=$D209,AA$47&lt;=EDATE($D209,'Summary&amp;Assumptions'!$G$32))*$B209+AND(AA$56&lt;'Summary&amp;Assumptions'!$J$31,AA$47&gt;=$FO209,AA$47&lt;=$FP209)*(('Summary&amp;Assumptions'!$H$25*$C209)*(1+'Summary&amp;Assumptions'!$J$29)^(AA$46-1))+AND(AA$56&lt;'Summary&amp;Assumptions'!$J$31,AA$47&gt;=$FQ209,AA$47&lt;=$FR209)*(('Summary&amp;Assumptions'!$H$25*$C209)*(1+'Summary&amp;Assumptions'!$J$29)^(AA$46-1))</f>
        <v>0</v>
      </c>
      <c r="W209" s="588">
        <f>AND(AB$55&gt;0,SUM($E209:V209)&lt;'Summary&amp;Assumptions'!$G$32*$B209,$D209&gt;='Summary&amp;Assumptions'!$D$17,AB$47&gt;=$D209,AB$47&lt;=EDATE($D209,'Summary&amp;Assumptions'!$G$32))*$B209+AND(AB$56&lt;'Summary&amp;Assumptions'!$J$31,AB$47&gt;=$FO209,AB$47&lt;=$FP209)*(('Summary&amp;Assumptions'!$H$25*$C209)*(1+'Summary&amp;Assumptions'!$J$29)^(AB$46-1))+AND(AB$56&lt;'Summary&amp;Assumptions'!$J$31,AB$47&gt;=$FQ209,AB$47&lt;=$FR209)*(('Summary&amp;Assumptions'!$H$25*$C209)*(1+'Summary&amp;Assumptions'!$J$29)^(AB$46-1))</f>
        <v>0</v>
      </c>
      <c r="X209" s="588">
        <f>AND(AC$55&gt;0,SUM($E209:W209)&lt;'Summary&amp;Assumptions'!$G$32*$B209,$D209&gt;='Summary&amp;Assumptions'!$D$17,AC$47&gt;=$D209,AC$47&lt;=EDATE($D209,'Summary&amp;Assumptions'!$G$32))*$B209+AND(AC$56&lt;'Summary&amp;Assumptions'!$J$31,AC$47&gt;=$FO209,AC$47&lt;=$FP209)*(('Summary&amp;Assumptions'!$H$25*$C209)*(1+'Summary&amp;Assumptions'!$J$29)^(AC$46-1))+AND(AC$56&lt;'Summary&amp;Assumptions'!$J$31,AC$47&gt;=$FQ209,AC$47&lt;=$FR209)*(('Summary&amp;Assumptions'!$H$25*$C209)*(1+'Summary&amp;Assumptions'!$J$29)^(AC$46-1))</f>
        <v>0</v>
      </c>
      <c r="Y209" s="588">
        <f>AND(AD$55&gt;0,SUM($E209:X209)&lt;'Summary&amp;Assumptions'!$G$32*$B209,$D209&gt;='Summary&amp;Assumptions'!$D$17,AD$47&gt;=$D209,AD$47&lt;=EDATE($D209,'Summary&amp;Assumptions'!$G$32))*$B209+AND(AD$56&lt;'Summary&amp;Assumptions'!$J$31,AD$47&gt;=$FO209,AD$47&lt;=$FP209)*(('Summary&amp;Assumptions'!$H$25*$C209)*(1+'Summary&amp;Assumptions'!$J$29)^(AD$46-1))+AND(AD$56&lt;'Summary&amp;Assumptions'!$J$31,AD$47&gt;=$FQ209,AD$47&lt;=$FR209)*(('Summary&amp;Assumptions'!$H$25*$C209)*(1+'Summary&amp;Assumptions'!$J$29)^(AD$46-1))</f>
        <v>0</v>
      </c>
      <c r="Z209" s="588">
        <f>AND(AE$55&gt;0,SUM($E209:Y209)&lt;'Summary&amp;Assumptions'!$G$32*$B209,$D209&gt;='Summary&amp;Assumptions'!$D$17,AE$47&gt;=$D209,AE$47&lt;=EDATE($D209,'Summary&amp;Assumptions'!$G$32))*$B209+AND(AE$56&lt;'Summary&amp;Assumptions'!$J$31,AE$47&gt;=$FO209,AE$47&lt;=$FP209)*(('Summary&amp;Assumptions'!$H$25*$C209)*(1+'Summary&amp;Assumptions'!$J$29)^(AE$46-1))+AND(AE$56&lt;'Summary&amp;Assumptions'!$J$31,AE$47&gt;=$FQ209,AE$47&lt;=$FR209)*(('Summary&amp;Assumptions'!$H$25*$C209)*(1+'Summary&amp;Assumptions'!$J$29)^(AE$46-1))</f>
        <v>0</v>
      </c>
      <c r="AA209" s="588">
        <f>AND(AF$55&gt;0,SUM($E209:Z209)&lt;'Summary&amp;Assumptions'!$G$32*$B209,$D209&gt;='Summary&amp;Assumptions'!$D$17,AF$47&gt;=$D209,AF$47&lt;=EDATE($D209,'Summary&amp;Assumptions'!$G$32))*$B209+AND(AF$56&lt;'Summary&amp;Assumptions'!$J$31,AF$47&gt;=$FO209,AF$47&lt;=$FP209)*(('Summary&amp;Assumptions'!$H$25*$C209)*(1+'Summary&amp;Assumptions'!$J$29)^(AF$46-1))+AND(AF$56&lt;'Summary&amp;Assumptions'!$J$31,AF$47&gt;=$FQ209,AF$47&lt;=$FR209)*(('Summary&amp;Assumptions'!$H$25*$C209)*(1+'Summary&amp;Assumptions'!$J$29)^(AF$46-1))</f>
        <v>0</v>
      </c>
      <c r="AB209" s="588">
        <f>AND(AG$55&gt;0,SUM($E209:AA209)&lt;'Summary&amp;Assumptions'!$G$32*$B209,$D209&gt;='Summary&amp;Assumptions'!$D$17,AG$47&gt;=$D209,AG$47&lt;=EDATE($D209,'Summary&amp;Assumptions'!$G$32))*$B209+AND(AG$56&lt;'Summary&amp;Assumptions'!$J$31,AG$47&gt;=$FO209,AG$47&lt;=$FP209)*(('Summary&amp;Assumptions'!$H$25*$C209)*(1+'Summary&amp;Assumptions'!$J$29)^(AG$46-1))+AND(AG$56&lt;'Summary&amp;Assumptions'!$J$31,AG$47&gt;=$FQ209,AG$47&lt;=$FR209)*(('Summary&amp;Assumptions'!$H$25*$C209)*(1+'Summary&amp;Assumptions'!$J$29)^(AG$46-1))</f>
        <v>0</v>
      </c>
      <c r="AC209" s="588">
        <f>AND(AH$55&gt;0,SUM($E209:AB209)&lt;'Summary&amp;Assumptions'!$G$32*$B209,$D209&gt;='Summary&amp;Assumptions'!$D$17,AH$47&gt;=$D209,AH$47&lt;=EDATE($D209,'Summary&amp;Assumptions'!$G$32))*$B209+AND(AH$56&lt;'Summary&amp;Assumptions'!$J$31,AH$47&gt;=$FO209,AH$47&lt;=$FP209)*(('Summary&amp;Assumptions'!$H$25*$C209)*(1+'Summary&amp;Assumptions'!$J$29)^(AH$46-1))+AND(AH$56&lt;'Summary&amp;Assumptions'!$J$31,AH$47&gt;=$FQ209,AH$47&lt;=$FR209)*(('Summary&amp;Assumptions'!$H$25*$C209)*(1+'Summary&amp;Assumptions'!$J$29)^(AH$46-1))</f>
        <v>0</v>
      </c>
      <c r="AD209" s="588">
        <f>AND(AI$55&gt;0,SUM($E209:AC209)&lt;'Summary&amp;Assumptions'!$G$32*$B209,$D209&gt;='Summary&amp;Assumptions'!$D$17,AI$47&gt;=$D209,AI$47&lt;=EDATE($D209,'Summary&amp;Assumptions'!$G$32))*$B209+AND(AI$56&lt;'Summary&amp;Assumptions'!$J$31,AI$47&gt;=$FO209,AI$47&lt;=$FP209)*(('Summary&amp;Assumptions'!$H$25*$C209)*(1+'Summary&amp;Assumptions'!$J$29)^(AI$46-1))+AND(AI$56&lt;'Summary&amp;Assumptions'!$J$31,AI$47&gt;=$FQ209,AI$47&lt;=$FR209)*(('Summary&amp;Assumptions'!$H$25*$C209)*(1+'Summary&amp;Assumptions'!$J$29)^(AI$46-1))</f>
        <v>0</v>
      </c>
      <c r="AE209" s="588">
        <f>AND(AJ$55&gt;0,SUM($E209:AD209)&lt;'Summary&amp;Assumptions'!$G$32*$B209,$D209&gt;='Summary&amp;Assumptions'!$D$17,AJ$47&gt;=$D209,AJ$47&lt;=EDATE($D209,'Summary&amp;Assumptions'!$G$32))*$B209+AND(AJ$56&lt;'Summary&amp;Assumptions'!$J$31,AJ$47&gt;=$FO209,AJ$47&lt;=$FP209)*(('Summary&amp;Assumptions'!$H$25*$C209)*(1+'Summary&amp;Assumptions'!$J$29)^(AJ$46-1))+AND(AJ$56&lt;'Summary&amp;Assumptions'!$J$31,AJ$47&gt;=$FQ209,AJ$47&lt;=$FR209)*(('Summary&amp;Assumptions'!$H$25*$C209)*(1+'Summary&amp;Assumptions'!$J$29)^(AJ$46-1))</f>
        <v>0</v>
      </c>
      <c r="AF209" s="588">
        <f>AND(AK$55&gt;0,SUM($E209:AE209)&lt;'Summary&amp;Assumptions'!$G$32*$B209,$D209&gt;='Summary&amp;Assumptions'!$D$17,AK$47&gt;=$D209,AK$47&lt;=EDATE($D209,'Summary&amp;Assumptions'!$G$32))*$B209+AND(AK$56&lt;'Summary&amp;Assumptions'!$J$31,AK$47&gt;=$FO209,AK$47&lt;=$FP209)*(('Summary&amp;Assumptions'!$H$25*$C209)*(1+'Summary&amp;Assumptions'!$J$29)^(AK$46-1))+AND(AK$56&lt;'Summary&amp;Assumptions'!$J$31,AK$47&gt;=$FQ209,AK$47&lt;=$FR209)*(('Summary&amp;Assumptions'!$H$25*$C209)*(1+'Summary&amp;Assumptions'!$J$29)^(AK$46-1))</f>
        <v>0</v>
      </c>
      <c r="AG209" s="588">
        <f>AND(AL$55&gt;0,SUM($E209:AF209)&lt;'Summary&amp;Assumptions'!$G$32*$B209,$D209&gt;='Summary&amp;Assumptions'!$D$17,AL$47&gt;=$D209,AL$47&lt;=EDATE($D209,'Summary&amp;Assumptions'!$G$32))*$B209+AND(AL$56&lt;'Summary&amp;Assumptions'!$J$31,AL$47&gt;=$FO209,AL$47&lt;=$FP209)*(('Summary&amp;Assumptions'!$H$25*$C209)*(1+'Summary&amp;Assumptions'!$J$29)^(AL$46-1))+AND(AL$56&lt;'Summary&amp;Assumptions'!$J$31,AL$47&gt;=$FQ209,AL$47&lt;=$FR209)*(('Summary&amp;Assumptions'!$H$25*$C209)*(1+'Summary&amp;Assumptions'!$J$29)^(AL$46-1))</f>
        <v>0</v>
      </c>
      <c r="AH209" s="588">
        <f>AND(AM$55&gt;0,SUM($E209:AG209)&lt;'Summary&amp;Assumptions'!$G$32*$B209,$D209&gt;='Summary&amp;Assumptions'!$D$17,AM$47&gt;=$D209,AM$47&lt;=EDATE($D209,'Summary&amp;Assumptions'!$G$32))*$B209+AND(AM$56&lt;'Summary&amp;Assumptions'!$J$31,AM$47&gt;=$FO209,AM$47&lt;=$FP209)*(('Summary&amp;Assumptions'!$H$25*$C209)*(1+'Summary&amp;Assumptions'!$J$29)^(AM$46-1))+AND(AM$56&lt;'Summary&amp;Assumptions'!$J$31,AM$47&gt;=$FQ209,AM$47&lt;=$FR209)*(('Summary&amp;Assumptions'!$H$25*$C209)*(1+'Summary&amp;Assumptions'!$J$29)^(AM$46-1))</f>
        <v>0</v>
      </c>
      <c r="AI209" s="588">
        <f>AND(AN$55&gt;0,SUM($E209:AH209)&lt;'Summary&amp;Assumptions'!$G$32*$B209,$D209&gt;='Summary&amp;Assumptions'!$D$17,AN$47&gt;=$D209,AN$47&lt;=EDATE($D209,'Summary&amp;Assumptions'!$G$32))*$B209+AND(AN$56&lt;'Summary&amp;Assumptions'!$J$31,AN$47&gt;=$FO209,AN$47&lt;=$FP209)*(('Summary&amp;Assumptions'!$H$25*$C209)*(1+'Summary&amp;Assumptions'!$J$29)^(AN$46-1))+AND(AN$56&lt;'Summary&amp;Assumptions'!$J$31,AN$47&gt;=$FQ209,AN$47&lt;=$FR209)*(('Summary&amp;Assumptions'!$H$25*$C209)*(1+'Summary&amp;Assumptions'!$J$29)^(AN$46-1))</f>
        <v>0</v>
      </c>
      <c r="AJ209" s="588">
        <f>AND(AO$55&gt;0,SUM($E209:AI209)&lt;'Summary&amp;Assumptions'!$G$32*$B209,$D209&gt;='Summary&amp;Assumptions'!$D$17,AO$47&gt;=$D209,AO$47&lt;=EDATE($D209,'Summary&amp;Assumptions'!$G$32))*$B209+AND(AO$56&lt;'Summary&amp;Assumptions'!$J$31,AO$47&gt;=$FO209,AO$47&lt;=$FP209)*(('Summary&amp;Assumptions'!$H$25*$C209)*(1+'Summary&amp;Assumptions'!$J$29)^(AO$46-1))+AND(AO$56&lt;'Summary&amp;Assumptions'!$J$31,AO$47&gt;=$FQ209,AO$47&lt;=$FR209)*(('Summary&amp;Assumptions'!$H$25*$C209)*(1+'Summary&amp;Assumptions'!$J$29)^(AO$46-1))</f>
        <v>0</v>
      </c>
      <c r="AK209" s="588">
        <f>AND(AP$55&gt;0,SUM($E209:AJ209)&lt;'Summary&amp;Assumptions'!$G$32*$B209,$D209&gt;='Summary&amp;Assumptions'!$D$17,AP$47&gt;=$D209,AP$47&lt;=EDATE($D209,'Summary&amp;Assumptions'!$G$32))*$B209+AND(AP$56&lt;'Summary&amp;Assumptions'!$J$31,AP$47&gt;=$FO209,AP$47&lt;=$FP209)*(('Summary&amp;Assumptions'!$H$25*$C209)*(1+'Summary&amp;Assumptions'!$J$29)^(AP$46-1))+AND(AP$56&lt;'Summary&amp;Assumptions'!$J$31,AP$47&gt;=$FQ209,AP$47&lt;=$FR209)*(('Summary&amp;Assumptions'!$H$25*$C209)*(1+'Summary&amp;Assumptions'!$J$29)^(AP$46-1))</f>
        <v>0</v>
      </c>
      <c r="AL209" s="588">
        <f>AND(AQ$55&gt;0,SUM($E209:AK209)&lt;'Summary&amp;Assumptions'!$G$32*$B209,$D209&gt;='Summary&amp;Assumptions'!$D$17,AQ$47&gt;=$D209,AQ$47&lt;=EDATE($D209,'Summary&amp;Assumptions'!$G$32))*$B209+AND(AQ$56&lt;'Summary&amp;Assumptions'!$J$31,AQ$47&gt;=$FO209,AQ$47&lt;=$FP209)*(('Summary&amp;Assumptions'!$H$25*$C209)*(1+'Summary&amp;Assumptions'!$J$29)^(AQ$46-1))+AND(AQ$56&lt;'Summary&amp;Assumptions'!$J$31,AQ$47&gt;=$FQ209,AQ$47&lt;=$FR209)*(('Summary&amp;Assumptions'!$H$25*$C209)*(1+'Summary&amp;Assumptions'!$J$29)^(AQ$46-1))</f>
        <v>0</v>
      </c>
      <c r="AM209" s="588">
        <f>AND(AR$55&gt;0,SUM($E209:AL209)&lt;'Summary&amp;Assumptions'!$G$32*$B209,$D209&gt;='Summary&amp;Assumptions'!$D$17,AR$47&gt;=$D209,AR$47&lt;=EDATE($D209,'Summary&amp;Assumptions'!$G$32))*$B209+AND(AR$56&lt;'Summary&amp;Assumptions'!$J$31,AR$47&gt;=$FO209,AR$47&lt;=$FP209)*(('Summary&amp;Assumptions'!$H$25*$C209)*(1+'Summary&amp;Assumptions'!$J$29)^(AR$46-1))+AND(AR$56&lt;'Summary&amp;Assumptions'!$J$31,AR$47&gt;=$FQ209,AR$47&lt;=$FR209)*(('Summary&amp;Assumptions'!$H$25*$C209)*(1+'Summary&amp;Assumptions'!$J$29)^(AR$46-1))</f>
        <v>0</v>
      </c>
      <c r="AN209" s="588">
        <f>AND(AS$55&gt;0,SUM($E209:AM209)&lt;'Summary&amp;Assumptions'!$G$32*$B209,$D209&gt;='Summary&amp;Assumptions'!$D$17,AS$47&gt;=$D209,AS$47&lt;=EDATE($D209,'Summary&amp;Assumptions'!$G$32))*$B209+AND(AS$56&lt;'Summary&amp;Assumptions'!$J$31,AS$47&gt;=$FO209,AS$47&lt;=$FP209)*(('Summary&amp;Assumptions'!$H$25*$C209)*(1+'Summary&amp;Assumptions'!$J$29)^(AS$46-1))+AND(AS$56&lt;'Summary&amp;Assumptions'!$J$31,AS$47&gt;=$FQ209,AS$47&lt;=$FR209)*(('Summary&amp;Assumptions'!$H$25*$C209)*(1+'Summary&amp;Assumptions'!$J$29)^(AS$46-1))</f>
        <v>0</v>
      </c>
      <c r="AO209" s="588">
        <f>AND(AT$55&gt;0,SUM($E209:AN209)&lt;'Summary&amp;Assumptions'!$G$32*$B209,$D209&gt;='Summary&amp;Assumptions'!$D$17,AT$47&gt;=$D209,AT$47&lt;=EDATE($D209,'Summary&amp;Assumptions'!$G$32))*$B209+AND(AT$56&lt;'Summary&amp;Assumptions'!$J$31,AT$47&gt;=$FO209,AT$47&lt;=$FP209)*(('Summary&amp;Assumptions'!$H$25*$C209)*(1+'Summary&amp;Assumptions'!$J$29)^(AT$46-1))+AND(AT$56&lt;'Summary&amp;Assumptions'!$J$31,AT$47&gt;=$FQ209,AT$47&lt;=$FR209)*(('Summary&amp;Assumptions'!$H$25*$C209)*(1+'Summary&amp;Assumptions'!$J$29)^(AT$46-1))</f>
        <v>0</v>
      </c>
      <c r="AP209" s="588">
        <f>AND(AU$55&gt;0,SUM($E209:AO209)&lt;'Summary&amp;Assumptions'!$G$32*$B209,$D209&gt;='Summary&amp;Assumptions'!$D$17,AU$47&gt;=$D209,AU$47&lt;=EDATE($D209,'Summary&amp;Assumptions'!$G$32))*$B209+AND(AU$56&lt;'Summary&amp;Assumptions'!$J$31,AU$47&gt;=$FO209,AU$47&lt;=$FP209)*(('Summary&amp;Assumptions'!$H$25*$C209)*(1+'Summary&amp;Assumptions'!$J$29)^(AU$46-1))+AND(AU$56&lt;'Summary&amp;Assumptions'!$J$31,AU$47&gt;=$FQ209,AU$47&lt;=$FR209)*(('Summary&amp;Assumptions'!$H$25*$C209)*(1+'Summary&amp;Assumptions'!$J$29)^(AU$46-1))</f>
        <v>0</v>
      </c>
      <c r="AQ209" s="588">
        <f>AND(AV$55&gt;0,SUM($E209:AP209)&lt;'Summary&amp;Assumptions'!$G$32*$B209,$D209&gt;='Summary&amp;Assumptions'!$D$17,AV$47&gt;=$D209,AV$47&lt;=EDATE($D209,'Summary&amp;Assumptions'!$G$32))*$B209+AND(AV$56&lt;'Summary&amp;Assumptions'!$J$31,AV$47&gt;=$FO209,AV$47&lt;=$FP209)*(('Summary&amp;Assumptions'!$H$25*$C209)*(1+'Summary&amp;Assumptions'!$J$29)^(AV$46-1))+AND(AV$56&lt;'Summary&amp;Assumptions'!$J$31,AV$47&gt;=$FQ209,AV$47&lt;=$FR209)*(('Summary&amp;Assumptions'!$H$25*$C209)*(1+'Summary&amp;Assumptions'!$J$29)^(AV$46-1))</f>
        <v>0</v>
      </c>
      <c r="AR209" s="588">
        <f>AND(AW$55&gt;0,SUM($E209:AQ209)&lt;'Summary&amp;Assumptions'!$G$32*$B209,$D209&gt;='Summary&amp;Assumptions'!$D$17,AW$47&gt;=$D209,AW$47&lt;=EDATE($D209,'Summary&amp;Assumptions'!$G$32))*$B209+AND(AW$56&lt;'Summary&amp;Assumptions'!$J$31,AW$47&gt;=$FO209,AW$47&lt;=$FP209)*(('Summary&amp;Assumptions'!$H$25*$C209)*(1+'Summary&amp;Assumptions'!$J$29)^(AW$46-1))+AND(AW$56&lt;'Summary&amp;Assumptions'!$J$31,AW$47&gt;=$FQ209,AW$47&lt;=$FR209)*(('Summary&amp;Assumptions'!$H$25*$C209)*(1+'Summary&amp;Assumptions'!$J$29)^(AW$46-1))</f>
        <v>0</v>
      </c>
      <c r="AS209" s="588">
        <f>AND(AX$55&gt;0,SUM($E209:AR209)&lt;'Summary&amp;Assumptions'!$G$32*$B209,$D209&gt;='Summary&amp;Assumptions'!$D$17,AX$47&gt;=$D209,AX$47&lt;=EDATE($D209,'Summary&amp;Assumptions'!$G$32))*$B209+AND(AX$56&lt;'Summary&amp;Assumptions'!$J$31,AX$47&gt;=$FO209,AX$47&lt;=$FP209)*(('Summary&amp;Assumptions'!$H$25*$C209)*(1+'Summary&amp;Assumptions'!$J$29)^(AX$46-1))+AND(AX$56&lt;'Summary&amp;Assumptions'!$J$31,AX$47&gt;=$FQ209,AX$47&lt;=$FR209)*(('Summary&amp;Assumptions'!$H$25*$C209)*(1+'Summary&amp;Assumptions'!$J$29)^(AX$46-1))</f>
        <v>0</v>
      </c>
      <c r="AT209" s="588">
        <f>AND(AY$55&gt;0,SUM($E209:AS209)&lt;'Summary&amp;Assumptions'!$G$32*$B209,$D209&gt;='Summary&amp;Assumptions'!$D$17,AY$47&gt;=$D209,AY$47&lt;=EDATE($D209,'Summary&amp;Assumptions'!$G$32))*$B209+AND(AY$56&lt;'Summary&amp;Assumptions'!$J$31,AY$47&gt;=$FO209,AY$47&lt;=$FP209)*(('Summary&amp;Assumptions'!$H$25*$C209)*(1+'Summary&amp;Assumptions'!$J$29)^(AY$46-1))+AND(AY$56&lt;'Summary&amp;Assumptions'!$J$31,AY$47&gt;=$FQ209,AY$47&lt;=$FR209)*(('Summary&amp;Assumptions'!$H$25*$C209)*(1+'Summary&amp;Assumptions'!$J$29)^(AY$46-1))</f>
        <v>0</v>
      </c>
      <c r="AU209" s="588">
        <f>AND(AZ$55&gt;0,SUM($E209:AT209)&lt;'Summary&amp;Assumptions'!$G$32*$B209,$D209&gt;='Summary&amp;Assumptions'!$D$17,AZ$47&gt;=$D209,AZ$47&lt;=EDATE($D209,'Summary&amp;Assumptions'!$G$32))*$B209+AND(AZ$56&lt;'Summary&amp;Assumptions'!$J$31,AZ$47&gt;=$FO209,AZ$47&lt;=$FP209)*(('Summary&amp;Assumptions'!$H$25*$C209)*(1+'Summary&amp;Assumptions'!$J$29)^(AZ$46-1))+AND(AZ$56&lt;'Summary&amp;Assumptions'!$J$31,AZ$47&gt;=$FQ209,AZ$47&lt;=$FR209)*(('Summary&amp;Assumptions'!$H$25*$C209)*(1+'Summary&amp;Assumptions'!$J$29)^(AZ$46-1))</f>
        <v>0</v>
      </c>
      <c r="AV209" s="588">
        <f>AND(BA$55&gt;0,SUM($E209:AU209)&lt;'Summary&amp;Assumptions'!$G$32*$B209,$D209&gt;='Summary&amp;Assumptions'!$D$17,BA$47&gt;=$D209,BA$47&lt;=EDATE($D209,'Summary&amp;Assumptions'!$G$32))*$B209+AND(BA$56&lt;'Summary&amp;Assumptions'!$J$31,BA$47&gt;=$FO209,BA$47&lt;=$FP209)*(('Summary&amp;Assumptions'!$H$25*$C209)*(1+'Summary&amp;Assumptions'!$J$29)^(BA$46-1))+AND(BA$56&lt;'Summary&amp;Assumptions'!$J$31,BA$47&gt;=$FQ209,BA$47&lt;=$FR209)*(('Summary&amp;Assumptions'!$H$25*$C209)*(1+'Summary&amp;Assumptions'!$J$29)^(BA$46-1))</f>
        <v>0</v>
      </c>
      <c r="AW209" s="588">
        <f>AND(BB$55&gt;0,SUM($E209:AV209)&lt;'Summary&amp;Assumptions'!$G$32*$B209,$D209&gt;='Summary&amp;Assumptions'!$D$17,BB$47&gt;=$D209,BB$47&lt;=EDATE($D209,'Summary&amp;Assumptions'!$G$32))*$B209+AND(BB$56&lt;'Summary&amp;Assumptions'!$J$31,BB$47&gt;=$FO209,BB$47&lt;=$FP209)*(('Summary&amp;Assumptions'!$H$25*$C209)*(1+'Summary&amp;Assumptions'!$J$29)^(BB$46-1))+AND(BB$56&lt;'Summary&amp;Assumptions'!$J$31,BB$47&gt;=$FQ209,BB$47&lt;=$FR209)*(('Summary&amp;Assumptions'!$H$25*$C209)*(1+'Summary&amp;Assumptions'!$J$29)^(BB$46-1))</f>
        <v>0</v>
      </c>
      <c r="AX209" s="588">
        <f>AND(BC$55&gt;0,SUM($E209:AW209)&lt;'Summary&amp;Assumptions'!$G$32*$B209,$D209&gt;='Summary&amp;Assumptions'!$D$17,BC$47&gt;=$D209,BC$47&lt;=EDATE($D209,'Summary&amp;Assumptions'!$G$32))*$B209+AND(BC$56&lt;'Summary&amp;Assumptions'!$J$31,BC$47&gt;=$FO209,BC$47&lt;=$FP209)*(('Summary&amp;Assumptions'!$H$25*$C209)*(1+'Summary&amp;Assumptions'!$J$29)^(BC$46-1))+AND(BC$56&lt;'Summary&amp;Assumptions'!$J$31,BC$47&gt;=$FQ209,BC$47&lt;=$FR209)*(('Summary&amp;Assumptions'!$H$25*$C209)*(1+'Summary&amp;Assumptions'!$J$29)^(BC$46-1))</f>
        <v>0</v>
      </c>
      <c r="AY209" s="588">
        <f>AND(BD$55&gt;0,SUM($E209:AX209)&lt;'Summary&amp;Assumptions'!$G$32*$B209,$D209&gt;='Summary&amp;Assumptions'!$D$17,BD$47&gt;=$D209,BD$47&lt;=EDATE($D209,'Summary&amp;Assumptions'!$G$32))*$B209+AND(BD$56&lt;'Summary&amp;Assumptions'!$J$31,BD$47&gt;=$FO209,BD$47&lt;=$FP209)*(('Summary&amp;Assumptions'!$H$25*$C209)*(1+'Summary&amp;Assumptions'!$J$29)^(BD$46-1))+AND(BD$56&lt;'Summary&amp;Assumptions'!$J$31,BD$47&gt;=$FQ209,BD$47&lt;=$FR209)*(('Summary&amp;Assumptions'!$H$25*$C209)*(1+'Summary&amp;Assumptions'!$J$29)^(BD$46-1))</f>
        <v>0</v>
      </c>
      <c r="AZ209" s="588">
        <f>AND(BE$55&gt;0,SUM($E209:AY209)&lt;'Summary&amp;Assumptions'!$G$32*$B209,$D209&gt;='Summary&amp;Assumptions'!$D$17,BE$47&gt;=$D209,BE$47&lt;=EDATE($D209,'Summary&amp;Assumptions'!$G$32))*$B209+AND(BE$56&lt;'Summary&amp;Assumptions'!$J$31,BE$47&gt;=$FO209,BE$47&lt;=$FP209)*(('Summary&amp;Assumptions'!$H$25*$C209)*(1+'Summary&amp;Assumptions'!$J$29)^(BE$46-1))+AND(BE$56&lt;'Summary&amp;Assumptions'!$J$31,BE$47&gt;=$FQ209,BE$47&lt;=$FR209)*(('Summary&amp;Assumptions'!$H$25*$C209)*(1+'Summary&amp;Assumptions'!$J$29)^(BE$46-1))</f>
        <v>0</v>
      </c>
      <c r="BA209" s="588">
        <f>AND(BF$55&gt;0,SUM($E209:AZ209)&lt;'Summary&amp;Assumptions'!$G$32*$B209,$D209&gt;='Summary&amp;Assumptions'!$D$17,BF$47&gt;=$D209,BF$47&lt;=EDATE($D209,'Summary&amp;Assumptions'!$G$32))*$B209+AND(BF$56&lt;'Summary&amp;Assumptions'!$J$31,BF$47&gt;=$FO209,BF$47&lt;=$FP209)*(('Summary&amp;Assumptions'!$H$25*$C209)*(1+'Summary&amp;Assumptions'!$J$29)^(BF$46-1))+AND(BF$56&lt;'Summary&amp;Assumptions'!$J$31,BF$47&gt;=$FQ209,BF$47&lt;=$FR209)*(('Summary&amp;Assumptions'!$H$25*$C209)*(1+'Summary&amp;Assumptions'!$J$29)^(BF$46-1))</f>
        <v>0</v>
      </c>
      <c r="BB209" s="588">
        <f>AND(BG$55&gt;0,SUM($E209:BA209)&lt;'Summary&amp;Assumptions'!$G$32*$B209,$D209&gt;='Summary&amp;Assumptions'!$D$17,BG$47&gt;=$D209,BG$47&lt;=EDATE($D209,'Summary&amp;Assumptions'!$G$32))*$B209+AND(BG$56&lt;'Summary&amp;Assumptions'!$J$31,BG$47&gt;=$FO209,BG$47&lt;=$FP209)*(('Summary&amp;Assumptions'!$H$25*$C209)*(1+'Summary&amp;Assumptions'!$J$29)^(BG$46-1))+AND(BG$56&lt;'Summary&amp;Assumptions'!$J$31,BG$47&gt;=$FQ209,BG$47&lt;=$FR209)*(('Summary&amp;Assumptions'!$H$25*$C209)*(1+'Summary&amp;Assumptions'!$J$29)^(BG$46-1))</f>
        <v>0</v>
      </c>
      <c r="BC209" s="588">
        <f>AND(BH$55&gt;0,SUM($E209:BB209)&lt;'Summary&amp;Assumptions'!$G$32*$B209,$D209&gt;='Summary&amp;Assumptions'!$D$17,BH$47&gt;=$D209,BH$47&lt;=EDATE($D209,'Summary&amp;Assumptions'!$G$32))*$B209+AND(BH$56&lt;'Summary&amp;Assumptions'!$J$31,BH$47&gt;=$FO209,BH$47&lt;=$FP209)*(('Summary&amp;Assumptions'!$H$25*$C209)*(1+'Summary&amp;Assumptions'!$J$29)^(BH$46-1))+AND(BH$56&lt;'Summary&amp;Assumptions'!$J$31,BH$47&gt;=$FQ209,BH$47&lt;=$FR209)*(('Summary&amp;Assumptions'!$H$25*$C209)*(1+'Summary&amp;Assumptions'!$J$29)^(BH$46-1))</f>
        <v>0</v>
      </c>
      <c r="BD209" s="588">
        <f>AND(BI$55&gt;0,SUM($E209:BC209)&lt;'Summary&amp;Assumptions'!$G$32*$B209,$D209&gt;='Summary&amp;Assumptions'!$D$17,BI$47&gt;=$D209,BI$47&lt;=EDATE($D209,'Summary&amp;Assumptions'!$G$32))*$B209+AND(BI$56&lt;'Summary&amp;Assumptions'!$J$31,BI$47&gt;=$FO209,BI$47&lt;=$FP209)*(('Summary&amp;Assumptions'!$H$25*$C209)*(1+'Summary&amp;Assumptions'!$J$29)^(BI$46-1))+AND(BI$56&lt;'Summary&amp;Assumptions'!$J$31,BI$47&gt;=$FQ209,BI$47&lt;=$FR209)*(('Summary&amp;Assumptions'!$H$25*$C209)*(1+'Summary&amp;Assumptions'!$J$29)^(BI$46-1))</f>
        <v>0</v>
      </c>
      <c r="BE209" s="588">
        <f>AND(BJ$55&gt;0,SUM($E209:BD209)&lt;'Summary&amp;Assumptions'!$G$32*$B209,$D209&gt;='Summary&amp;Assumptions'!$D$17,BJ$47&gt;=$D209,BJ$47&lt;=EDATE($D209,'Summary&amp;Assumptions'!$G$32))*$B209+AND(BJ$56&lt;'Summary&amp;Assumptions'!$J$31,BJ$47&gt;=$FO209,BJ$47&lt;=$FP209)*(('Summary&amp;Assumptions'!$H$25*$C209)*(1+'Summary&amp;Assumptions'!$J$29)^(BJ$46-1))+AND(BJ$56&lt;'Summary&amp;Assumptions'!$J$31,BJ$47&gt;=$FQ209,BJ$47&lt;=$FR209)*(('Summary&amp;Assumptions'!$H$25*$C209)*(1+'Summary&amp;Assumptions'!$J$29)^(BJ$46-1))</f>
        <v>0</v>
      </c>
      <c r="BF209" s="588">
        <f>AND(BK$55&gt;0,SUM($E209:BE209)&lt;'Summary&amp;Assumptions'!$G$32*$B209,$D209&gt;='Summary&amp;Assumptions'!$D$17,BK$47&gt;=$D209,BK$47&lt;=EDATE($D209,'Summary&amp;Assumptions'!$G$32))*$B209+AND(BK$56&lt;'Summary&amp;Assumptions'!$J$31,BK$47&gt;=$FO209,BK$47&lt;=$FP209)*(('Summary&amp;Assumptions'!$H$25*$C209)*(1+'Summary&amp;Assumptions'!$J$29)^(BK$46-1))+AND(BK$56&lt;'Summary&amp;Assumptions'!$J$31,BK$47&gt;=$FQ209,BK$47&lt;=$FR209)*(('Summary&amp;Assumptions'!$H$25*$C209)*(1+'Summary&amp;Assumptions'!$J$29)^(BK$46-1))</f>
        <v>0</v>
      </c>
      <c r="BG209" s="588">
        <f>AND(BL$55&gt;0,SUM($E209:BF209)&lt;'Summary&amp;Assumptions'!$G$32*$B209,$D209&gt;='Summary&amp;Assumptions'!$D$17,BL$47&gt;=$D209,BL$47&lt;=EDATE($D209,'Summary&amp;Assumptions'!$G$32))*$B209+AND(BL$56&lt;'Summary&amp;Assumptions'!$J$31,BL$47&gt;=$FO209,BL$47&lt;=$FP209)*(('Summary&amp;Assumptions'!$H$25*$C209)*(1+'Summary&amp;Assumptions'!$J$29)^(BL$46-1))+AND(BL$56&lt;'Summary&amp;Assumptions'!$J$31,BL$47&gt;=$FQ209,BL$47&lt;=$FR209)*(('Summary&amp;Assumptions'!$H$25*$C209)*(1+'Summary&amp;Assumptions'!$J$29)^(BL$46-1))</f>
        <v>0</v>
      </c>
      <c r="BH209" s="588">
        <f>AND(BM$55&gt;0,SUM($E209:BG209)&lt;'Summary&amp;Assumptions'!$G$32*$B209,$D209&gt;='Summary&amp;Assumptions'!$D$17,BM$47&gt;=$D209,BM$47&lt;=EDATE($D209,'Summary&amp;Assumptions'!$G$32))*$B209+AND(BM$56&lt;'Summary&amp;Assumptions'!$J$31,BM$47&gt;=$FO209,BM$47&lt;=$FP209)*(('Summary&amp;Assumptions'!$H$25*$C209)*(1+'Summary&amp;Assumptions'!$J$29)^(BM$46-1))+AND(BM$56&lt;'Summary&amp;Assumptions'!$J$31,BM$47&gt;=$FQ209,BM$47&lt;=$FR209)*(('Summary&amp;Assumptions'!$H$25*$C209)*(1+'Summary&amp;Assumptions'!$J$29)^(BM$46-1))</f>
        <v>0</v>
      </c>
      <c r="BI209" s="588">
        <f>AND(BN$55&gt;0,SUM($E209:BH209)&lt;'Summary&amp;Assumptions'!$G$32*$B209,$D209&gt;='Summary&amp;Assumptions'!$D$17,BN$47&gt;=$D209,BN$47&lt;=EDATE($D209,'Summary&amp;Assumptions'!$G$32))*$B209+AND(BN$56&lt;'Summary&amp;Assumptions'!$J$31,BN$47&gt;=$FO209,BN$47&lt;=$FP209)*(('Summary&amp;Assumptions'!$H$25*$C209)*(1+'Summary&amp;Assumptions'!$J$29)^(BN$46-1))+AND(BN$56&lt;'Summary&amp;Assumptions'!$J$31,BN$47&gt;=$FQ209,BN$47&lt;=$FR209)*(('Summary&amp;Assumptions'!$H$25*$C209)*(1+'Summary&amp;Assumptions'!$J$29)^(BN$46-1))</f>
        <v>0</v>
      </c>
      <c r="BJ209" s="588">
        <f>AND(BO$55&gt;0,SUM($E209:BI209)&lt;'Summary&amp;Assumptions'!$G$32*$B209,$D209&gt;='Summary&amp;Assumptions'!$D$17,BO$47&gt;=$D209,BO$47&lt;=EDATE($D209,'Summary&amp;Assumptions'!$G$32))*$B209+AND(BO$56&lt;'Summary&amp;Assumptions'!$J$31,BO$47&gt;=$FO209,BO$47&lt;=$FP209)*(('Summary&amp;Assumptions'!$H$25*$C209)*(1+'Summary&amp;Assumptions'!$J$29)^(BO$46-1))+AND(BO$56&lt;'Summary&amp;Assumptions'!$J$31,BO$47&gt;=$FQ209,BO$47&lt;=$FR209)*(('Summary&amp;Assumptions'!$H$25*$C209)*(1+'Summary&amp;Assumptions'!$J$29)^(BO$46-1))</f>
        <v>0</v>
      </c>
      <c r="BK209" s="588">
        <f>AND(BP$55&gt;0,SUM($E209:BJ209)&lt;'Summary&amp;Assumptions'!$G$32*$B209,$D209&gt;='Summary&amp;Assumptions'!$D$17,BP$47&gt;=$D209,BP$47&lt;=EDATE($D209,'Summary&amp;Assumptions'!$G$32))*$B209+AND(BP$56&lt;'Summary&amp;Assumptions'!$J$31,BP$47&gt;=$FO209,BP$47&lt;=$FP209)*(('Summary&amp;Assumptions'!$H$25*$C209)*(1+'Summary&amp;Assumptions'!$J$29)^(BP$46-1))+AND(BP$56&lt;'Summary&amp;Assumptions'!$J$31,BP$47&gt;=$FQ209,BP$47&lt;=$FR209)*(('Summary&amp;Assumptions'!$H$25*$C209)*(1+'Summary&amp;Assumptions'!$J$29)^(BP$46-1))</f>
        <v>0</v>
      </c>
      <c r="BL209" s="588">
        <f>AND(BQ$55&gt;0,SUM($E209:BK209)&lt;'Summary&amp;Assumptions'!$G$32*$B209,$D209&gt;='Summary&amp;Assumptions'!$D$17,BQ$47&gt;=$D209,BQ$47&lt;=EDATE($D209,'Summary&amp;Assumptions'!$G$32))*$B209+AND(BQ$56&lt;'Summary&amp;Assumptions'!$J$31,BQ$47&gt;=$FO209,BQ$47&lt;=$FP209)*(('Summary&amp;Assumptions'!$H$25*$C209)*(1+'Summary&amp;Assumptions'!$J$29)^(BQ$46-1))+AND(BQ$56&lt;'Summary&amp;Assumptions'!$J$31,BQ$47&gt;=$FQ209,BQ$47&lt;=$FR209)*(('Summary&amp;Assumptions'!$H$25*$C209)*(1+'Summary&amp;Assumptions'!$J$29)^(BQ$46-1))</f>
        <v>0</v>
      </c>
      <c r="BM209" s="588">
        <f>AND(BR$55&gt;0,SUM($E209:BL209)&lt;'Summary&amp;Assumptions'!$G$32*$B209,$D209&gt;='Summary&amp;Assumptions'!$D$17,BR$47&gt;=$D209,BR$47&lt;=EDATE($D209,'Summary&amp;Assumptions'!$G$32))*$B209+AND(BR$56&lt;'Summary&amp;Assumptions'!$J$31,BR$47&gt;=$FO209,BR$47&lt;=$FP209)*(('Summary&amp;Assumptions'!$H$25*$C209)*(1+'Summary&amp;Assumptions'!$J$29)^(BR$46-1))+AND(BR$56&lt;'Summary&amp;Assumptions'!$J$31,BR$47&gt;=$FQ209,BR$47&lt;=$FR209)*(('Summary&amp;Assumptions'!$H$25*$C209)*(1+'Summary&amp;Assumptions'!$J$29)^(BR$46-1))</f>
        <v>0</v>
      </c>
      <c r="BN209" s="588">
        <f>AND(BS$55&gt;0,SUM($E209:BM209)&lt;'Summary&amp;Assumptions'!$G$32*$B209,$D209&gt;='Summary&amp;Assumptions'!$D$17,BS$47&gt;=$D209,BS$47&lt;=EDATE($D209,'Summary&amp;Assumptions'!$G$32))*$B209+AND(BS$56&lt;'Summary&amp;Assumptions'!$J$31,BS$47&gt;=$FO209,BS$47&lt;=$FP209)*(('Summary&amp;Assumptions'!$H$25*$C209)*(1+'Summary&amp;Assumptions'!$J$29)^(BS$46-1))+AND(BS$56&lt;'Summary&amp;Assumptions'!$J$31,BS$47&gt;=$FQ209,BS$47&lt;=$FR209)*(('Summary&amp;Assumptions'!$H$25*$C209)*(1+'Summary&amp;Assumptions'!$J$29)^(BS$46-1))</f>
        <v>0</v>
      </c>
      <c r="BO209" s="588">
        <f>AND(BT$55&gt;0,SUM($E209:BN209)&lt;'Summary&amp;Assumptions'!$G$32*$B209,$D209&gt;='Summary&amp;Assumptions'!$D$17,BT$47&gt;=$D209,BT$47&lt;=EDATE($D209,'Summary&amp;Assumptions'!$G$32))*$B209+AND(BT$56&lt;'Summary&amp;Assumptions'!$J$31,BT$47&gt;=$FO209,BT$47&lt;=$FP209)*(('Summary&amp;Assumptions'!$H$25*$C209)*(1+'Summary&amp;Assumptions'!$J$29)^(BT$46-1))+AND(BT$56&lt;'Summary&amp;Assumptions'!$J$31,BT$47&gt;=$FQ209,BT$47&lt;=$FR209)*(('Summary&amp;Assumptions'!$H$25*$C209)*(1+'Summary&amp;Assumptions'!$J$29)^(BT$46-1))</f>
        <v>0</v>
      </c>
      <c r="BP209" s="588">
        <f>AND(BU$55&gt;0,SUM($E209:BO209)&lt;'Summary&amp;Assumptions'!$G$32*$B209,$D209&gt;='Summary&amp;Assumptions'!$D$17,BU$47&gt;=$D209,BU$47&lt;=EDATE($D209,'Summary&amp;Assumptions'!$G$32))*$B209+AND(BU$56&lt;'Summary&amp;Assumptions'!$J$31,BU$47&gt;=$FO209,BU$47&lt;=$FP209)*(('Summary&amp;Assumptions'!$H$25*$C209)*(1+'Summary&amp;Assumptions'!$J$29)^(BU$46-1))+AND(BU$56&lt;'Summary&amp;Assumptions'!$J$31,BU$47&gt;=$FQ209,BU$47&lt;=$FR209)*(('Summary&amp;Assumptions'!$H$25*$C209)*(1+'Summary&amp;Assumptions'!$J$29)^(BU$46-1))</f>
        <v>0</v>
      </c>
      <c r="BQ209" s="588">
        <f>AND(BV$55&gt;0,SUM($E209:BP209)&lt;'Summary&amp;Assumptions'!$G$32*$B209,$D209&gt;='Summary&amp;Assumptions'!$D$17,BV$47&gt;=$D209,BV$47&lt;=EDATE($D209,'Summary&amp;Assumptions'!$G$32))*$B209+AND(BV$56&lt;'Summary&amp;Assumptions'!$J$31,BV$47&gt;=$FO209,BV$47&lt;=$FP209)*(('Summary&amp;Assumptions'!$H$25*$C209)*(1+'Summary&amp;Assumptions'!$J$29)^(BV$46-1))+AND(BV$56&lt;'Summary&amp;Assumptions'!$J$31,BV$47&gt;=$FQ209,BV$47&lt;=$FR209)*(('Summary&amp;Assumptions'!$H$25*$C209)*(1+'Summary&amp;Assumptions'!$J$29)^(BV$46-1))</f>
        <v>0</v>
      </c>
      <c r="BR209" s="588">
        <f>AND(BW$55&gt;0,SUM($E209:BQ209)&lt;'Summary&amp;Assumptions'!$G$32*$B209,$D209&gt;='Summary&amp;Assumptions'!$D$17,BW$47&gt;=$D209,BW$47&lt;=EDATE($D209,'Summary&amp;Assumptions'!$G$32))*$B209+AND(BW$56&lt;'Summary&amp;Assumptions'!$J$31,BW$47&gt;=$FO209,BW$47&lt;=$FP209)*(('Summary&amp;Assumptions'!$H$25*$C209)*(1+'Summary&amp;Assumptions'!$J$29)^(BW$46-1))+AND(BW$56&lt;'Summary&amp;Assumptions'!$J$31,BW$47&gt;=$FQ209,BW$47&lt;=$FR209)*(('Summary&amp;Assumptions'!$H$25*$C209)*(1+'Summary&amp;Assumptions'!$J$29)^(BW$46-1))</f>
        <v>0</v>
      </c>
      <c r="BS209" s="588">
        <f>AND(BX$55&gt;0,SUM($E209:BR209)&lt;'Summary&amp;Assumptions'!$G$32*$B209,$D209&gt;='Summary&amp;Assumptions'!$D$17,BX$47&gt;=$D209,BX$47&lt;=EDATE($D209,'Summary&amp;Assumptions'!$G$32))*$B209+AND(BX$56&lt;'Summary&amp;Assumptions'!$J$31,BX$47&gt;=$FO209,BX$47&lt;=$FP209)*(('Summary&amp;Assumptions'!$H$25*$C209)*(1+'Summary&amp;Assumptions'!$J$29)^(BX$46-1))+AND(BX$56&lt;'Summary&amp;Assumptions'!$J$31,BX$47&gt;=$FQ209,BX$47&lt;=$FR209)*(('Summary&amp;Assumptions'!$H$25*$C209)*(1+'Summary&amp;Assumptions'!$J$29)^(BX$46-1))</f>
        <v>0</v>
      </c>
      <c r="BT209" s="588">
        <f>AND(BY$55&gt;0,SUM($E209:BS209)&lt;'Summary&amp;Assumptions'!$G$32*$B209,$D209&gt;='Summary&amp;Assumptions'!$D$17,BY$47&gt;=$D209,BY$47&lt;=EDATE($D209,'Summary&amp;Assumptions'!$G$32))*$B209+AND(BY$56&lt;'Summary&amp;Assumptions'!$J$31,BY$47&gt;=$FO209,BY$47&lt;=$FP209)*(('Summary&amp;Assumptions'!$H$25*$C209)*(1+'Summary&amp;Assumptions'!$J$29)^(BY$46-1))+AND(BY$56&lt;'Summary&amp;Assumptions'!$J$31,BY$47&gt;=$FQ209,BY$47&lt;=$FR209)*(('Summary&amp;Assumptions'!$H$25*$C209)*(1+'Summary&amp;Assumptions'!$J$29)^(BY$46-1))</f>
        <v>0</v>
      </c>
      <c r="BU209" s="588">
        <f>AND(BZ$55&gt;0,SUM($E209:BT209)&lt;'Summary&amp;Assumptions'!$G$32*$B209,$D209&gt;='Summary&amp;Assumptions'!$D$17,BZ$47&gt;=$D209,BZ$47&lt;=EDATE($D209,'Summary&amp;Assumptions'!$G$32))*$B209+AND(BZ$56&lt;'Summary&amp;Assumptions'!$J$31,BZ$47&gt;=$FO209,BZ$47&lt;=$FP209)*(('Summary&amp;Assumptions'!$H$25*$C209)*(1+'Summary&amp;Assumptions'!$J$29)^(BZ$46-1))+AND(BZ$56&lt;'Summary&amp;Assumptions'!$J$31,BZ$47&gt;=$FQ209,BZ$47&lt;=$FR209)*(('Summary&amp;Assumptions'!$H$25*$C209)*(1+'Summary&amp;Assumptions'!$J$29)^(BZ$46-1))</f>
        <v>0</v>
      </c>
      <c r="BV209" s="588">
        <f>AND(CA$55&gt;0,SUM($E209:BU209)&lt;'Summary&amp;Assumptions'!$G$32*$B209,$D209&gt;='Summary&amp;Assumptions'!$D$17,CA$47&gt;=$D209,CA$47&lt;=EDATE($D209,'Summary&amp;Assumptions'!$G$32))*$B209+AND(CA$56&lt;'Summary&amp;Assumptions'!$J$31,CA$47&gt;=$FO209,CA$47&lt;=$FP209)*(('Summary&amp;Assumptions'!$H$25*$C209)*(1+'Summary&amp;Assumptions'!$J$29)^(CA$46-1))+AND(CA$56&lt;'Summary&amp;Assumptions'!$J$31,CA$47&gt;=$FQ209,CA$47&lt;=$FR209)*(('Summary&amp;Assumptions'!$H$25*$C209)*(1+'Summary&amp;Assumptions'!$J$29)^(CA$46-1))</f>
        <v>0</v>
      </c>
      <c r="BW209" s="588">
        <f>AND(CB$55&gt;0,SUM($E209:BV209)&lt;'Summary&amp;Assumptions'!$G$32*$B209,$D209&gt;='Summary&amp;Assumptions'!$D$17,CB$47&gt;=$D209,CB$47&lt;=EDATE($D209,'Summary&amp;Assumptions'!$G$32))*$B209+AND(CB$56&lt;'Summary&amp;Assumptions'!$J$31,CB$47&gt;=$FO209,CB$47&lt;=$FP209)*(('Summary&amp;Assumptions'!$H$25*$C209)*(1+'Summary&amp;Assumptions'!$J$29)^(CB$46-1))+AND(CB$56&lt;'Summary&amp;Assumptions'!$J$31,CB$47&gt;=$FQ209,CB$47&lt;=$FR209)*(('Summary&amp;Assumptions'!$H$25*$C209)*(1+'Summary&amp;Assumptions'!$J$29)^(CB$46-1))</f>
        <v>0</v>
      </c>
      <c r="BX209" s="588">
        <f>AND(CC$55&gt;0,SUM($E209:BW209)&lt;'Summary&amp;Assumptions'!$G$32*$B209,$D209&gt;='Summary&amp;Assumptions'!$D$17,CC$47&gt;=$D209,CC$47&lt;=EDATE($D209,'Summary&amp;Assumptions'!$G$32))*$B209+AND(CC$56&lt;'Summary&amp;Assumptions'!$J$31,CC$47&gt;=$FO209,CC$47&lt;=$FP209)*(('Summary&amp;Assumptions'!$H$25*$C209)*(1+'Summary&amp;Assumptions'!$J$29)^(CC$46-1))+AND(CC$56&lt;'Summary&amp;Assumptions'!$J$31,CC$47&gt;=$FQ209,CC$47&lt;=$FR209)*(('Summary&amp;Assumptions'!$H$25*$C209)*(1+'Summary&amp;Assumptions'!$J$29)^(CC$46-1))</f>
        <v>0</v>
      </c>
      <c r="BY209" s="588">
        <f>AND(CD$55&gt;0,SUM($E209:BX209)&lt;'Summary&amp;Assumptions'!$G$32*$B209,$D209&gt;='Summary&amp;Assumptions'!$D$17,CD$47&gt;=$D209,CD$47&lt;=EDATE($D209,'Summary&amp;Assumptions'!$G$32))*$B209+AND(CD$56&lt;'Summary&amp;Assumptions'!$J$31,CD$47&gt;=$FO209,CD$47&lt;=$FP209)*(('Summary&amp;Assumptions'!$H$25*$C209)*(1+'Summary&amp;Assumptions'!$J$29)^(CD$46-1))+AND(CD$56&lt;'Summary&amp;Assumptions'!$J$31,CD$47&gt;=$FQ209,CD$47&lt;=$FR209)*(('Summary&amp;Assumptions'!$H$25*$C209)*(1+'Summary&amp;Assumptions'!$J$29)^(CD$46-1))</f>
        <v>0</v>
      </c>
      <c r="BZ209" s="588">
        <f>AND(CE$55&gt;0,SUM($E209:BY209)&lt;'Summary&amp;Assumptions'!$G$32*$B209,$D209&gt;='Summary&amp;Assumptions'!$D$17,CE$47&gt;=$D209,CE$47&lt;=EDATE($D209,'Summary&amp;Assumptions'!$G$32))*$B209+AND(CE$56&lt;'Summary&amp;Assumptions'!$J$31,CE$47&gt;=$FO209,CE$47&lt;=$FP209)*(('Summary&amp;Assumptions'!$H$25*$C209)*(1+'Summary&amp;Assumptions'!$J$29)^(CE$46-1))+AND(CE$56&lt;'Summary&amp;Assumptions'!$J$31,CE$47&gt;=$FQ209,CE$47&lt;=$FR209)*(('Summary&amp;Assumptions'!$H$25*$C209)*(1+'Summary&amp;Assumptions'!$J$29)^(CE$46-1))</f>
        <v>0</v>
      </c>
      <c r="CA209" s="588">
        <f>AND(CF$55&gt;0,SUM($E209:BZ209)&lt;'Summary&amp;Assumptions'!$G$32*$B209,$D209&gt;='Summary&amp;Assumptions'!$D$17,CF$47&gt;=$D209,CF$47&lt;=EDATE($D209,'Summary&amp;Assumptions'!$G$32))*$B209+AND(CF$56&lt;'Summary&amp;Assumptions'!$J$31,CF$47&gt;=$FO209,CF$47&lt;=$FP209)*(('Summary&amp;Assumptions'!$H$25*$C209)*(1+'Summary&amp;Assumptions'!$J$29)^(CF$46-1))+AND(CF$56&lt;'Summary&amp;Assumptions'!$J$31,CF$47&gt;=$FQ209,CF$47&lt;=$FR209)*(('Summary&amp;Assumptions'!$H$25*$C209)*(1+'Summary&amp;Assumptions'!$J$29)^(CF$46-1))</f>
        <v>0</v>
      </c>
      <c r="CB209" s="588">
        <f>AND(CG$55&gt;0,SUM($E209:CA209)&lt;'Summary&amp;Assumptions'!$G$32*$B209,$D209&gt;='Summary&amp;Assumptions'!$D$17,CG$47&gt;=$D209,CG$47&lt;=EDATE($D209,'Summary&amp;Assumptions'!$G$32))*$B209+AND(CG$56&lt;'Summary&amp;Assumptions'!$J$31,CG$47&gt;=$FO209,CG$47&lt;=$FP209)*(('Summary&amp;Assumptions'!$H$25*$C209)*(1+'Summary&amp;Assumptions'!$J$29)^(CG$46-1))+AND(CG$56&lt;'Summary&amp;Assumptions'!$J$31,CG$47&gt;=$FQ209,CG$47&lt;=$FR209)*(('Summary&amp;Assumptions'!$H$25*$C209)*(1+'Summary&amp;Assumptions'!$J$29)^(CG$46-1))</f>
        <v>0</v>
      </c>
      <c r="CC209" s="588">
        <f>AND(CH$55&gt;0,SUM($E209:CB209)&lt;'Summary&amp;Assumptions'!$G$32*$B209,$D209&gt;='Summary&amp;Assumptions'!$D$17,CH$47&gt;=$D209,CH$47&lt;=EDATE($D209,'Summary&amp;Assumptions'!$G$32))*$B209+AND(CH$56&lt;'Summary&amp;Assumptions'!$J$31,CH$47&gt;=$FO209,CH$47&lt;=$FP209)*(('Summary&amp;Assumptions'!$H$25*$C209)*(1+'Summary&amp;Assumptions'!$J$29)^(CH$46-1))+AND(CH$56&lt;'Summary&amp;Assumptions'!$J$31,CH$47&gt;=$FQ209,CH$47&lt;=$FR209)*(('Summary&amp;Assumptions'!$H$25*$C209)*(1+'Summary&amp;Assumptions'!$J$29)^(CH$46-1))</f>
        <v>0</v>
      </c>
      <c r="CD209" s="588">
        <f>AND(CI$55&gt;0,SUM($E209:CC209)&lt;'Summary&amp;Assumptions'!$G$32*$B209,$D209&gt;='Summary&amp;Assumptions'!$D$17,CI$47&gt;=$D209,CI$47&lt;=EDATE($D209,'Summary&amp;Assumptions'!$G$32))*$B209+AND(CI$56&lt;'Summary&amp;Assumptions'!$J$31,CI$47&gt;=$FO209,CI$47&lt;=$FP209)*(('Summary&amp;Assumptions'!$H$25*$C209)*(1+'Summary&amp;Assumptions'!$J$29)^(CI$46-1))+AND(CI$56&lt;'Summary&amp;Assumptions'!$J$31,CI$47&gt;=$FQ209,CI$47&lt;=$FR209)*(('Summary&amp;Assumptions'!$H$25*$C209)*(1+'Summary&amp;Assumptions'!$J$29)^(CI$46-1))</f>
        <v>0</v>
      </c>
      <c r="CE209" s="588">
        <f>AND(CJ$55&gt;0,SUM($E209:CD209)&lt;'Summary&amp;Assumptions'!$G$32*$B209,$D209&gt;='Summary&amp;Assumptions'!$D$17,CJ$47&gt;=$D209,CJ$47&lt;=EDATE($D209,'Summary&amp;Assumptions'!$G$32))*$B209+AND(CJ$56&lt;'Summary&amp;Assumptions'!$J$31,CJ$47&gt;=$FO209,CJ$47&lt;=$FP209)*(('Summary&amp;Assumptions'!$H$25*$C209)*(1+'Summary&amp;Assumptions'!$J$29)^(CJ$46-1))+AND(CJ$56&lt;'Summary&amp;Assumptions'!$J$31,CJ$47&gt;=$FQ209,CJ$47&lt;=$FR209)*(('Summary&amp;Assumptions'!$H$25*$C209)*(1+'Summary&amp;Assumptions'!$J$29)^(CJ$46-1))</f>
        <v>0</v>
      </c>
      <c r="CF209" s="588">
        <f>AND(CK$55&gt;0,SUM($E209:CE209)&lt;'Summary&amp;Assumptions'!$G$32*$B209,$D209&gt;='Summary&amp;Assumptions'!$D$17,CK$47&gt;=$D209,CK$47&lt;=EDATE($D209,'Summary&amp;Assumptions'!$G$32))*$B209+AND(CK$56&lt;'Summary&amp;Assumptions'!$J$31,CK$47&gt;=$FO209,CK$47&lt;=$FP209)*(('Summary&amp;Assumptions'!$H$25*$C209)*(1+'Summary&amp;Assumptions'!$J$29)^(CK$46-1))+AND(CK$56&lt;'Summary&amp;Assumptions'!$J$31,CK$47&gt;=$FQ209,CK$47&lt;=$FR209)*(('Summary&amp;Assumptions'!$H$25*$C209)*(1+'Summary&amp;Assumptions'!$J$29)^(CK$46-1))</f>
        <v>0</v>
      </c>
      <c r="CG209" s="588">
        <f>AND(CL$55&gt;0,SUM($E209:CF209)&lt;'Summary&amp;Assumptions'!$G$32*$B209,$D209&gt;='Summary&amp;Assumptions'!$D$17,CL$47&gt;=$D209,CL$47&lt;=EDATE($D209,'Summary&amp;Assumptions'!$G$32))*$B209+AND(CL$56&lt;'Summary&amp;Assumptions'!$J$31,CL$47&gt;=$FO209,CL$47&lt;=$FP209)*(('Summary&amp;Assumptions'!$H$25*$C209)*(1+'Summary&amp;Assumptions'!$J$29)^(CL$46-1))+AND(CL$56&lt;'Summary&amp;Assumptions'!$J$31,CL$47&gt;=$FQ209,CL$47&lt;=$FR209)*(('Summary&amp;Assumptions'!$H$25*$C209)*(1+'Summary&amp;Assumptions'!$J$29)^(CL$46-1))</f>
        <v>0</v>
      </c>
      <c r="CH209" s="588">
        <f>AND(CM$55&gt;0,SUM($E209:CG209)&lt;'Summary&amp;Assumptions'!$G$32*$B209,$D209&gt;='Summary&amp;Assumptions'!$D$17,CM$47&gt;=$D209,CM$47&lt;=EDATE($D209,'Summary&amp;Assumptions'!$G$32))*$B209+AND(CM$56&lt;'Summary&amp;Assumptions'!$J$31,CM$47&gt;=$FO209,CM$47&lt;=$FP209)*(('Summary&amp;Assumptions'!$H$25*$C209)*(1+'Summary&amp;Assumptions'!$J$29)^(CM$46-1))+AND(CM$56&lt;'Summary&amp;Assumptions'!$J$31,CM$47&gt;=$FQ209,CM$47&lt;=$FR209)*(('Summary&amp;Assumptions'!$H$25*$C209)*(1+'Summary&amp;Assumptions'!$J$29)^(CM$46-1))</f>
        <v>0</v>
      </c>
      <c r="CI209" s="588">
        <f>AND(CN$55&gt;0,SUM($E209:CH209)&lt;'Summary&amp;Assumptions'!$G$32*$B209,$D209&gt;='Summary&amp;Assumptions'!$D$17,CN$47&gt;=$D209,CN$47&lt;=EDATE($D209,'Summary&amp;Assumptions'!$G$32))*$B209+AND(CN$56&lt;'Summary&amp;Assumptions'!$J$31,CN$47&gt;=$FO209,CN$47&lt;=$FP209)*(('Summary&amp;Assumptions'!$H$25*$C209)*(1+'Summary&amp;Assumptions'!$J$29)^(CN$46-1))+AND(CN$56&lt;'Summary&amp;Assumptions'!$J$31,CN$47&gt;=$FQ209,CN$47&lt;=$FR209)*(('Summary&amp;Assumptions'!$H$25*$C209)*(1+'Summary&amp;Assumptions'!$J$29)^(CN$46-1))</f>
        <v>0</v>
      </c>
      <c r="CJ209" s="588">
        <f>AND(CO$55&gt;0,SUM($E209:CI209)&lt;'Summary&amp;Assumptions'!$G$32*$B209,$D209&gt;='Summary&amp;Assumptions'!$D$17,CO$47&gt;=$D209,CO$47&lt;=EDATE($D209,'Summary&amp;Assumptions'!$G$32))*$B209+AND(CO$56&lt;'Summary&amp;Assumptions'!$J$31,CO$47&gt;=$FO209,CO$47&lt;=$FP209)*(('Summary&amp;Assumptions'!$H$25*$C209)*(1+'Summary&amp;Assumptions'!$J$29)^(CO$46-1))+AND(CO$56&lt;'Summary&amp;Assumptions'!$J$31,CO$47&gt;=$FQ209,CO$47&lt;=$FR209)*(('Summary&amp;Assumptions'!$H$25*$C209)*(1+'Summary&amp;Assumptions'!$J$29)^(CO$46-1))</f>
        <v>0</v>
      </c>
      <c r="CK209" s="588">
        <f>AND(CP$55&gt;0,SUM($E209:CJ209)&lt;'Summary&amp;Assumptions'!$G$32*$B209,$D209&gt;='Summary&amp;Assumptions'!$D$17,CP$47&gt;=$D209,CP$47&lt;=EDATE($D209,'Summary&amp;Assumptions'!$G$32))*$B209+AND(CP$56&lt;'Summary&amp;Assumptions'!$J$31,CP$47&gt;=$FO209,CP$47&lt;=$FP209)*(('Summary&amp;Assumptions'!$H$25*$C209)*(1+'Summary&amp;Assumptions'!$J$29)^(CP$46-1))+AND(CP$56&lt;'Summary&amp;Assumptions'!$J$31,CP$47&gt;=$FQ209,CP$47&lt;=$FR209)*(('Summary&amp;Assumptions'!$H$25*$C209)*(1+'Summary&amp;Assumptions'!$J$29)^(CP$46-1))</f>
        <v>0</v>
      </c>
      <c r="CL209" s="588">
        <f>AND(CQ$55&gt;0,SUM($E209:CK209)&lt;'Summary&amp;Assumptions'!$G$32*$B209,$D209&gt;='Summary&amp;Assumptions'!$D$17,CQ$47&gt;=$D209,CQ$47&lt;=EDATE($D209,'Summary&amp;Assumptions'!$G$32))*$B209+AND(CQ$56&lt;'Summary&amp;Assumptions'!$J$31,CQ$47&gt;=$FO209,CQ$47&lt;=$FP209)*(('Summary&amp;Assumptions'!$H$25*$C209)*(1+'Summary&amp;Assumptions'!$J$29)^(CQ$46-1))+AND(CQ$56&lt;'Summary&amp;Assumptions'!$J$31,CQ$47&gt;=$FQ209,CQ$47&lt;=$FR209)*(('Summary&amp;Assumptions'!$H$25*$C209)*(1+'Summary&amp;Assumptions'!$J$29)^(CQ$46-1))</f>
        <v>0</v>
      </c>
      <c r="CM209" s="588">
        <f>AND(CR$55&gt;0,SUM($E209:CL209)&lt;'Summary&amp;Assumptions'!$G$32*$B209,$D209&gt;='Summary&amp;Assumptions'!$D$17,CR$47&gt;=$D209,CR$47&lt;=EDATE($D209,'Summary&amp;Assumptions'!$G$32))*$B209+AND(CR$56&lt;'Summary&amp;Assumptions'!$J$31,CR$47&gt;=$FO209,CR$47&lt;=$FP209)*(('Summary&amp;Assumptions'!$H$25*$C209)*(1+'Summary&amp;Assumptions'!$J$29)^(CR$46-1))+AND(CR$56&lt;'Summary&amp;Assumptions'!$J$31,CR$47&gt;=$FQ209,CR$47&lt;=$FR209)*(('Summary&amp;Assumptions'!$H$25*$C209)*(1+'Summary&amp;Assumptions'!$J$29)^(CR$46-1))</f>
        <v>0</v>
      </c>
      <c r="CN209" s="588">
        <f>AND(CS$55&gt;0,SUM($E209:CM209)&lt;'Summary&amp;Assumptions'!$G$32*$B209,$D209&gt;='Summary&amp;Assumptions'!$D$17,CS$47&gt;=$D209,CS$47&lt;=EDATE($D209,'Summary&amp;Assumptions'!$G$32))*$B209+AND(CS$56&lt;'Summary&amp;Assumptions'!$J$31,CS$47&gt;=$FO209,CS$47&lt;=$FP209)*(('Summary&amp;Assumptions'!$H$25*$C209)*(1+'Summary&amp;Assumptions'!$J$29)^(CS$46-1))+AND(CS$56&lt;'Summary&amp;Assumptions'!$J$31,CS$47&gt;=$FQ209,CS$47&lt;=$FR209)*(('Summary&amp;Assumptions'!$H$25*$C209)*(1+'Summary&amp;Assumptions'!$J$29)^(CS$46-1))</f>
        <v>0</v>
      </c>
      <c r="CO209" s="588">
        <f>AND(CT$55&gt;0,SUM($E209:CN209)&lt;'Summary&amp;Assumptions'!$G$32*$B209,$D209&gt;='Summary&amp;Assumptions'!$D$17,CT$47&gt;=$D209,CT$47&lt;=EDATE($D209,'Summary&amp;Assumptions'!$G$32))*$B209+AND(CT$56&lt;'Summary&amp;Assumptions'!$J$31,CT$47&gt;=$FO209,CT$47&lt;=$FP209)*(('Summary&amp;Assumptions'!$H$25*$C209)*(1+'Summary&amp;Assumptions'!$J$29)^(CT$46-1))+AND(CT$56&lt;'Summary&amp;Assumptions'!$J$31,CT$47&gt;=$FQ209,CT$47&lt;=$FR209)*(('Summary&amp;Assumptions'!$H$25*$C209)*(1+'Summary&amp;Assumptions'!$J$29)^(CT$46-1))</f>
        <v>0</v>
      </c>
      <c r="CP209" s="588">
        <f>AND(CU$55&gt;0,SUM($E209:CO209)&lt;'Summary&amp;Assumptions'!$G$32*$B209,$D209&gt;='Summary&amp;Assumptions'!$D$17,CU$47&gt;=$D209,CU$47&lt;=EDATE($D209,'Summary&amp;Assumptions'!$G$32))*$B209+AND(CU$56&lt;'Summary&amp;Assumptions'!$J$31,CU$47&gt;=$FO209,CU$47&lt;=$FP209)*(('Summary&amp;Assumptions'!$H$25*$C209)*(1+'Summary&amp;Assumptions'!$J$29)^(CU$46-1))+AND(CU$56&lt;'Summary&amp;Assumptions'!$J$31,CU$47&gt;=$FQ209,CU$47&lt;=$FR209)*(('Summary&amp;Assumptions'!$H$25*$C209)*(1+'Summary&amp;Assumptions'!$J$29)^(CU$46-1))</f>
        <v>0</v>
      </c>
      <c r="CQ209" s="588">
        <f>AND(CV$55&gt;0,SUM($E209:CP209)&lt;'Summary&amp;Assumptions'!$G$32*$B209,$D209&gt;='Summary&amp;Assumptions'!$D$17,CV$47&gt;=$D209,CV$47&lt;=EDATE($D209,'Summary&amp;Assumptions'!$G$32))*$B209+AND(CV$56&lt;'Summary&amp;Assumptions'!$J$31,CV$47&gt;=$FO209,CV$47&lt;=$FP209)*(('Summary&amp;Assumptions'!$H$25*$C209)*(1+'Summary&amp;Assumptions'!$J$29)^(CV$46-1))+AND(CV$56&lt;'Summary&amp;Assumptions'!$J$31,CV$47&gt;=$FQ209,CV$47&lt;=$FR209)*(('Summary&amp;Assumptions'!$H$25*$C209)*(1+'Summary&amp;Assumptions'!$J$29)^(CV$46-1))</f>
        <v>0</v>
      </c>
      <c r="CR209" s="588">
        <f>AND(CW$55&gt;0,SUM($E209:CQ209)&lt;'Summary&amp;Assumptions'!$G$32*$B209,$D209&gt;='Summary&amp;Assumptions'!$D$17,CW$47&gt;=$D209,CW$47&lt;=EDATE($D209,'Summary&amp;Assumptions'!$G$32))*$B209+AND(CW$56&lt;'Summary&amp;Assumptions'!$J$31,CW$47&gt;=$FO209,CW$47&lt;=$FP209)*(('Summary&amp;Assumptions'!$H$25*$C209)*(1+'Summary&amp;Assumptions'!$J$29)^(CW$46-1))+AND(CW$56&lt;'Summary&amp;Assumptions'!$J$31,CW$47&gt;=$FQ209,CW$47&lt;=$FR209)*(('Summary&amp;Assumptions'!$H$25*$C209)*(1+'Summary&amp;Assumptions'!$J$29)^(CW$46-1))</f>
        <v>0</v>
      </c>
      <c r="CS209" s="588">
        <f>AND(CX$55&gt;0,SUM($E209:CR209)&lt;'Summary&amp;Assumptions'!$G$32*$B209,$D209&gt;='Summary&amp;Assumptions'!$D$17,CX$47&gt;=$D209,CX$47&lt;=EDATE($D209,'Summary&amp;Assumptions'!$G$32))*$B209+AND(CX$56&lt;'Summary&amp;Assumptions'!$J$31,CX$47&gt;=$FO209,CX$47&lt;=$FP209)*(('Summary&amp;Assumptions'!$H$25*$C209)*(1+'Summary&amp;Assumptions'!$J$29)^(CX$46-1))+AND(CX$56&lt;'Summary&amp;Assumptions'!$J$31,CX$47&gt;=$FQ209,CX$47&lt;=$FR209)*(('Summary&amp;Assumptions'!$H$25*$C209)*(1+'Summary&amp;Assumptions'!$J$29)^(CX$46-1))</f>
        <v>0</v>
      </c>
      <c r="CT209" s="588">
        <f>AND(CY$55&gt;0,SUM($E209:CS209)&lt;'Summary&amp;Assumptions'!$G$32*$B209,$D209&gt;='Summary&amp;Assumptions'!$D$17,CY$47&gt;=$D209,CY$47&lt;=EDATE($D209,'Summary&amp;Assumptions'!$G$32))*$B209+AND(CY$56&lt;'Summary&amp;Assumptions'!$J$31,CY$47&gt;=$FO209,CY$47&lt;=$FP209)*(('Summary&amp;Assumptions'!$H$25*$C209)*(1+'Summary&amp;Assumptions'!$J$29)^(CY$46-1))+AND(CY$56&lt;'Summary&amp;Assumptions'!$J$31,CY$47&gt;=$FQ209,CY$47&lt;=$FR209)*(('Summary&amp;Assumptions'!$H$25*$C209)*(1+'Summary&amp;Assumptions'!$J$29)^(CY$46-1))</f>
        <v>0</v>
      </c>
      <c r="CU209" s="588">
        <f>AND(CZ$55&gt;0,SUM($E209:CT209)&lt;'Summary&amp;Assumptions'!$G$32*$B209,$D209&gt;='Summary&amp;Assumptions'!$D$17,CZ$47&gt;=$D209,CZ$47&lt;=EDATE($D209,'Summary&amp;Assumptions'!$G$32))*$B209+AND(CZ$56&lt;'Summary&amp;Assumptions'!$J$31,CZ$47&gt;=$FO209,CZ$47&lt;=$FP209)*(('Summary&amp;Assumptions'!$H$25*$C209)*(1+'Summary&amp;Assumptions'!$J$29)^(CZ$46-1))+AND(CZ$56&lt;'Summary&amp;Assumptions'!$J$31,CZ$47&gt;=$FQ209,CZ$47&lt;=$FR209)*(('Summary&amp;Assumptions'!$H$25*$C209)*(1+'Summary&amp;Assumptions'!$J$29)^(CZ$46-1))</f>
        <v>0</v>
      </c>
      <c r="CV209" s="588">
        <f>AND(DA$55&gt;0,SUM($E209:CU209)&lt;'Summary&amp;Assumptions'!$G$32*$B209,$D209&gt;='Summary&amp;Assumptions'!$D$17,DA$47&gt;=$D209,DA$47&lt;=EDATE($D209,'Summary&amp;Assumptions'!$G$32))*$B209+AND(DA$56&lt;'Summary&amp;Assumptions'!$J$31,DA$47&gt;=$FO209,DA$47&lt;=$FP209)*(('Summary&amp;Assumptions'!$H$25*$C209)*(1+'Summary&amp;Assumptions'!$J$29)^(DA$46-1))+AND(DA$56&lt;'Summary&amp;Assumptions'!$J$31,DA$47&gt;=$FQ209,DA$47&lt;=$FR209)*(('Summary&amp;Assumptions'!$H$25*$C209)*(1+'Summary&amp;Assumptions'!$J$29)^(DA$46-1))</f>
        <v>0</v>
      </c>
      <c r="CW209" s="588">
        <f>AND(DB$55&gt;0,SUM($E209:CV209)&lt;'Summary&amp;Assumptions'!$G$32*$B209,$D209&gt;='Summary&amp;Assumptions'!$D$17,DB$47&gt;=$D209,DB$47&lt;=EDATE($D209,'Summary&amp;Assumptions'!$G$32))*$B209+AND(DB$56&lt;'Summary&amp;Assumptions'!$J$31,DB$47&gt;=$FO209,DB$47&lt;=$FP209)*(('Summary&amp;Assumptions'!$H$25*$C209)*(1+'Summary&amp;Assumptions'!$J$29)^(DB$46-1))+AND(DB$56&lt;'Summary&amp;Assumptions'!$J$31,DB$47&gt;=$FQ209,DB$47&lt;=$FR209)*(('Summary&amp;Assumptions'!$H$25*$C209)*(1+'Summary&amp;Assumptions'!$J$29)^(DB$46-1))</f>
        <v>0</v>
      </c>
      <c r="CX209" s="588">
        <f>AND(DC$55&gt;0,SUM($E209:CW209)&lt;'Summary&amp;Assumptions'!$G$32*$B209,$D209&gt;='Summary&amp;Assumptions'!$D$17,DC$47&gt;=$D209,DC$47&lt;=EDATE($D209,'Summary&amp;Assumptions'!$G$32))*$B209+AND(DC$56&lt;'Summary&amp;Assumptions'!$J$31,DC$47&gt;=$FO209,DC$47&lt;=$FP209)*(('Summary&amp;Assumptions'!$H$25*$C209)*(1+'Summary&amp;Assumptions'!$J$29)^(DC$46-1))+AND(DC$56&lt;'Summary&amp;Assumptions'!$J$31,DC$47&gt;=$FQ209,DC$47&lt;=$FR209)*(('Summary&amp;Assumptions'!$H$25*$C209)*(1+'Summary&amp;Assumptions'!$J$29)^(DC$46-1))</f>
        <v>0</v>
      </c>
      <c r="CY209" s="588">
        <f>AND(DD$55&gt;0,SUM($E209:CX209)&lt;'Summary&amp;Assumptions'!$G$32*$B209,$D209&gt;='Summary&amp;Assumptions'!$D$17,DD$47&gt;=$D209,DD$47&lt;=EDATE($D209,'Summary&amp;Assumptions'!$G$32))*$B209+AND(DD$56&lt;'Summary&amp;Assumptions'!$J$31,DD$47&gt;=$FO209,DD$47&lt;=$FP209)*(('Summary&amp;Assumptions'!$H$25*$C209)*(1+'Summary&amp;Assumptions'!$J$29)^(DD$46-1))+AND(DD$56&lt;'Summary&amp;Assumptions'!$J$31,DD$47&gt;=$FQ209,DD$47&lt;=$FR209)*(('Summary&amp;Assumptions'!$H$25*$C209)*(1+'Summary&amp;Assumptions'!$J$29)^(DD$46-1))</f>
        <v>0</v>
      </c>
      <c r="CZ209" s="588">
        <f>AND(DE$55&gt;0,SUM($E209:CY209)&lt;'Summary&amp;Assumptions'!$G$32*$B209,$D209&gt;='Summary&amp;Assumptions'!$D$17,DE$47&gt;=$D209,DE$47&lt;=EDATE($D209,'Summary&amp;Assumptions'!$G$32))*$B209+AND(DE$56&lt;'Summary&amp;Assumptions'!$J$31,DE$47&gt;=$FO209,DE$47&lt;=$FP209)*(('Summary&amp;Assumptions'!$H$25*$C209)*(1+'Summary&amp;Assumptions'!$J$29)^(DE$46-1))+AND(DE$56&lt;'Summary&amp;Assumptions'!$J$31,DE$47&gt;=$FQ209,DE$47&lt;=$FR209)*(('Summary&amp;Assumptions'!$H$25*$C209)*(1+'Summary&amp;Assumptions'!$J$29)^(DE$46-1))</f>
        <v>0</v>
      </c>
      <c r="DA209" s="588">
        <f>AND(DF$55&gt;0,SUM($E209:CZ209)&lt;'Summary&amp;Assumptions'!$G$32*$B209,$D209&gt;='Summary&amp;Assumptions'!$D$17,DF$47&gt;=$D209,DF$47&lt;=EDATE($D209,'Summary&amp;Assumptions'!$G$32))*$B209+AND(DF$56&lt;'Summary&amp;Assumptions'!$J$31,DF$47&gt;=$FO209,DF$47&lt;=$FP209)*(('Summary&amp;Assumptions'!$H$25*$C209)*(1+'Summary&amp;Assumptions'!$J$29)^(DF$46-1))+AND(DF$56&lt;'Summary&amp;Assumptions'!$J$31,DF$47&gt;=$FQ209,DF$47&lt;=$FR209)*(('Summary&amp;Assumptions'!$H$25*$C209)*(1+'Summary&amp;Assumptions'!$J$29)^(DF$46-1))</f>
        <v>0</v>
      </c>
      <c r="DB209" s="588">
        <f>AND(DG$55&gt;0,SUM($E209:DA209)&lt;'Summary&amp;Assumptions'!$G$32*$B209,$D209&gt;='Summary&amp;Assumptions'!$D$17,DG$47&gt;=$D209,DG$47&lt;=EDATE($D209,'Summary&amp;Assumptions'!$G$32))*$B209+AND(DG$56&lt;'Summary&amp;Assumptions'!$J$31,DG$47&gt;=$FO209,DG$47&lt;=$FP209)*(('Summary&amp;Assumptions'!$H$25*$C209)*(1+'Summary&amp;Assumptions'!$J$29)^(DG$46-1))+AND(DG$56&lt;'Summary&amp;Assumptions'!$J$31,DG$47&gt;=$FQ209,DG$47&lt;=$FR209)*(('Summary&amp;Assumptions'!$H$25*$C209)*(1+'Summary&amp;Assumptions'!$J$29)^(DG$46-1))</f>
        <v>0</v>
      </c>
      <c r="DC209" s="588">
        <f>AND(DH$55&gt;0,SUM($E209:DB209)&lt;'Summary&amp;Assumptions'!$G$32*$B209,$D209&gt;='Summary&amp;Assumptions'!$D$17,DH$47&gt;=$D209,DH$47&lt;=EDATE($D209,'Summary&amp;Assumptions'!$G$32))*$B209+AND(DH$56&lt;'Summary&amp;Assumptions'!$J$31,DH$47&gt;=$FO209,DH$47&lt;=$FP209)*(('Summary&amp;Assumptions'!$H$25*$C209)*(1+'Summary&amp;Assumptions'!$J$29)^(DH$46-1))+AND(DH$56&lt;'Summary&amp;Assumptions'!$J$31,DH$47&gt;=$FQ209,DH$47&lt;=$FR209)*(('Summary&amp;Assumptions'!$H$25*$C209)*(1+'Summary&amp;Assumptions'!$J$29)^(DH$46-1))</f>
        <v>0</v>
      </c>
      <c r="DD209" s="588">
        <f>AND(DI$55&gt;0,SUM($E209:DC209)&lt;'Summary&amp;Assumptions'!$G$32*$B209,$D209&gt;='Summary&amp;Assumptions'!$D$17,DI$47&gt;=$D209,DI$47&lt;=EDATE($D209,'Summary&amp;Assumptions'!$G$32))*$B209+AND(DI$56&lt;'Summary&amp;Assumptions'!$J$31,DI$47&gt;=$FO209,DI$47&lt;=$FP209)*(('Summary&amp;Assumptions'!$H$25*$C209)*(1+'Summary&amp;Assumptions'!$J$29)^(DI$46-1))+AND(DI$56&lt;'Summary&amp;Assumptions'!$J$31,DI$47&gt;=$FQ209,DI$47&lt;=$FR209)*(('Summary&amp;Assumptions'!$H$25*$C209)*(1+'Summary&amp;Assumptions'!$J$29)^(DI$46-1))</f>
        <v>0</v>
      </c>
      <c r="DE209" s="588">
        <f>AND(DJ$55&gt;0,SUM($E209:DD209)&lt;'Summary&amp;Assumptions'!$G$32*$B209,$D209&gt;='Summary&amp;Assumptions'!$D$17,DJ$47&gt;=$D209,DJ$47&lt;=EDATE($D209,'Summary&amp;Assumptions'!$G$32))*$B209+AND(DJ$56&lt;'Summary&amp;Assumptions'!$J$31,DJ$47&gt;=$FO209,DJ$47&lt;=$FP209)*(('Summary&amp;Assumptions'!$H$25*$C209)*(1+'Summary&amp;Assumptions'!$J$29)^(DJ$46-1))+AND(DJ$56&lt;'Summary&amp;Assumptions'!$J$31,DJ$47&gt;=$FQ209,DJ$47&lt;=$FR209)*(('Summary&amp;Assumptions'!$H$25*$C209)*(1+'Summary&amp;Assumptions'!$J$29)^(DJ$46-1))</f>
        <v>0</v>
      </c>
      <c r="DF209" s="588">
        <f>AND(DK$55&gt;0,SUM($E209:DE209)&lt;'Summary&amp;Assumptions'!$G$32*$B209,$D209&gt;='Summary&amp;Assumptions'!$D$17,DK$47&gt;=$D209,DK$47&lt;=EDATE($D209,'Summary&amp;Assumptions'!$G$32))*$B209+AND(DK$56&lt;'Summary&amp;Assumptions'!$J$31,DK$47&gt;=$FO209,DK$47&lt;=$FP209)*(('Summary&amp;Assumptions'!$H$25*$C209)*(1+'Summary&amp;Assumptions'!$J$29)^(DK$46-1))+AND(DK$56&lt;'Summary&amp;Assumptions'!$J$31,DK$47&gt;=$FQ209,DK$47&lt;=$FR209)*(('Summary&amp;Assumptions'!$H$25*$C209)*(1+'Summary&amp;Assumptions'!$J$29)^(DK$46-1))</f>
        <v>0</v>
      </c>
      <c r="DG209" s="588">
        <f>AND(DL$55&gt;0,SUM($E209:DF209)&lt;'Summary&amp;Assumptions'!$G$32*$B209,$D209&gt;='Summary&amp;Assumptions'!$D$17,DL$47&gt;=$D209,DL$47&lt;=EDATE($D209,'Summary&amp;Assumptions'!$G$32))*$B209+AND(DL$56&lt;'Summary&amp;Assumptions'!$J$31,DL$47&gt;=$FO209,DL$47&lt;=$FP209)*(('Summary&amp;Assumptions'!$H$25*$C209)*(1+'Summary&amp;Assumptions'!$J$29)^(DL$46-1))+AND(DL$56&lt;'Summary&amp;Assumptions'!$J$31,DL$47&gt;=$FQ209,DL$47&lt;=$FR209)*(('Summary&amp;Assumptions'!$H$25*$C209)*(1+'Summary&amp;Assumptions'!$J$29)^(DL$46-1))</f>
        <v>0</v>
      </c>
      <c r="DH209" s="588">
        <f>AND(DM$55&gt;0,SUM($E209:DG209)&lt;'Summary&amp;Assumptions'!$G$32*$B209,$D209&gt;='Summary&amp;Assumptions'!$D$17,DM$47&gt;=$D209,DM$47&lt;=EDATE($D209,'Summary&amp;Assumptions'!$G$32))*$B209+AND(DM$56&lt;'Summary&amp;Assumptions'!$J$31,DM$47&gt;=$FO209,DM$47&lt;=$FP209)*(('Summary&amp;Assumptions'!$H$25*$C209)*(1+'Summary&amp;Assumptions'!$J$29)^(DM$46-1))+AND(DM$56&lt;'Summary&amp;Assumptions'!$J$31,DM$47&gt;=$FQ209,DM$47&lt;=$FR209)*(('Summary&amp;Assumptions'!$H$25*$C209)*(1+'Summary&amp;Assumptions'!$J$29)^(DM$46-1))</f>
        <v>0</v>
      </c>
      <c r="DI209" s="588">
        <f>AND(DN$55&gt;0,SUM($E209:DH209)&lt;'Summary&amp;Assumptions'!$G$32*$B209,$D209&gt;='Summary&amp;Assumptions'!$D$17,DN$47&gt;=$D209,DN$47&lt;=EDATE($D209,'Summary&amp;Assumptions'!$G$32))*$B209+AND(DN$56&lt;'Summary&amp;Assumptions'!$J$31,DN$47&gt;=$FO209,DN$47&lt;=$FP209)*(('Summary&amp;Assumptions'!$H$25*$C209)*(1+'Summary&amp;Assumptions'!$J$29)^(DN$46-1))+AND(DN$56&lt;'Summary&amp;Assumptions'!$J$31,DN$47&gt;=$FQ209,DN$47&lt;=$FR209)*(('Summary&amp;Assumptions'!$H$25*$C209)*(1+'Summary&amp;Assumptions'!$J$29)^(DN$46-1))</f>
        <v>0</v>
      </c>
      <c r="DJ209" s="588">
        <f>AND(DO$55&gt;0,SUM($E209:DI209)&lt;'Summary&amp;Assumptions'!$G$32*$B209,$D209&gt;='Summary&amp;Assumptions'!$D$17,DO$47&gt;=$D209,DO$47&lt;=EDATE($D209,'Summary&amp;Assumptions'!$G$32))*$B209+AND(DO$56&lt;'Summary&amp;Assumptions'!$J$31,DO$47&gt;=$FO209,DO$47&lt;=$FP209)*(('Summary&amp;Assumptions'!$H$25*$C209)*(1+'Summary&amp;Assumptions'!$J$29)^(DO$46-1))+AND(DO$56&lt;'Summary&amp;Assumptions'!$J$31,DO$47&gt;=$FQ209,DO$47&lt;=$FR209)*(('Summary&amp;Assumptions'!$H$25*$C209)*(1+'Summary&amp;Assumptions'!$J$29)^(DO$46-1))</f>
        <v>0</v>
      </c>
      <c r="DK209" s="588">
        <f>AND(DP$55&gt;0,SUM($E209:DJ209)&lt;'Summary&amp;Assumptions'!$G$32*$B209,$D209&gt;='Summary&amp;Assumptions'!$D$17,DP$47&gt;=$D209,DP$47&lt;=EDATE($D209,'Summary&amp;Assumptions'!$G$32))*$B209+AND(DP$56&lt;'Summary&amp;Assumptions'!$J$31,DP$47&gt;=$FO209,DP$47&lt;=$FP209)*(('Summary&amp;Assumptions'!$H$25*$C209)*(1+'Summary&amp;Assumptions'!$J$29)^(DP$46-1))+AND(DP$56&lt;'Summary&amp;Assumptions'!$J$31,DP$47&gt;=$FQ209,DP$47&lt;=$FR209)*(('Summary&amp;Assumptions'!$H$25*$C209)*(1+'Summary&amp;Assumptions'!$J$29)^(DP$46-1))</f>
        <v>0</v>
      </c>
      <c r="DL209" s="588">
        <f>AND(DQ$55&gt;0,SUM($E209:DK209)&lt;'Summary&amp;Assumptions'!$G$32*$B209,$D209&gt;='Summary&amp;Assumptions'!$D$17,DQ$47&gt;=$D209,DQ$47&lt;=EDATE($D209,'Summary&amp;Assumptions'!$G$32))*$B209+AND(DQ$56&lt;'Summary&amp;Assumptions'!$J$31,DQ$47&gt;=$FO209,DQ$47&lt;=$FP209)*(('Summary&amp;Assumptions'!$H$25*$C209)*(1+'Summary&amp;Assumptions'!$J$29)^(DQ$46-1))+AND(DQ$56&lt;'Summary&amp;Assumptions'!$J$31,DQ$47&gt;=$FQ209,DQ$47&lt;=$FR209)*(('Summary&amp;Assumptions'!$H$25*$C209)*(1+'Summary&amp;Assumptions'!$J$29)^(DQ$46-1))</f>
        <v>0</v>
      </c>
      <c r="DM209" s="588">
        <f>AND(DR$55&gt;0,SUM($E209:DL209)&lt;'Summary&amp;Assumptions'!$G$32*$B209,$D209&gt;='Summary&amp;Assumptions'!$D$17,DR$47&gt;=$D209,DR$47&lt;=EDATE($D209,'Summary&amp;Assumptions'!$G$32))*$B209+AND(DR$56&lt;'Summary&amp;Assumptions'!$J$31,DR$47&gt;=$FO209,DR$47&lt;=$FP209)*(('Summary&amp;Assumptions'!$H$25*$C209)*(1+'Summary&amp;Assumptions'!$J$29)^(DR$46-1))+AND(DR$56&lt;'Summary&amp;Assumptions'!$J$31,DR$47&gt;=$FQ209,DR$47&lt;=$FR209)*(('Summary&amp;Assumptions'!$H$25*$C209)*(1+'Summary&amp;Assumptions'!$J$29)^(DR$46-1))</f>
        <v>0</v>
      </c>
      <c r="DN209" s="588">
        <f>AND(DS$55&gt;0,SUM($E209:DM209)&lt;'Summary&amp;Assumptions'!$G$32*$B209,$D209&gt;='Summary&amp;Assumptions'!$D$17,DS$47&gt;=$D209,DS$47&lt;=EDATE($D209,'Summary&amp;Assumptions'!$G$32))*$B209+AND(DS$56&lt;'Summary&amp;Assumptions'!$J$31,DS$47&gt;=$FO209,DS$47&lt;=$FP209)*(('Summary&amp;Assumptions'!$H$25*$C209)*(1+'Summary&amp;Assumptions'!$J$29)^(DS$46-1))+AND(DS$56&lt;'Summary&amp;Assumptions'!$J$31,DS$47&gt;=$FQ209,DS$47&lt;=$FR209)*(('Summary&amp;Assumptions'!$H$25*$C209)*(1+'Summary&amp;Assumptions'!$J$29)^(DS$46-1))</f>
        <v>0</v>
      </c>
      <c r="DO209" s="588">
        <f>AND(DT$55&gt;0,SUM($E209:DN209)&lt;'Summary&amp;Assumptions'!$G$32*$B209,$D209&gt;='Summary&amp;Assumptions'!$D$17,DT$47&gt;=$D209,DT$47&lt;=EDATE($D209,'Summary&amp;Assumptions'!$G$32))*$B209+AND(DT$56&lt;'Summary&amp;Assumptions'!$J$31,DT$47&gt;=$FO209,DT$47&lt;=$FP209)*(('Summary&amp;Assumptions'!$H$25*$C209)*(1+'Summary&amp;Assumptions'!$J$29)^(DT$46-1))+AND(DT$56&lt;'Summary&amp;Assumptions'!$J$31,DT$47&gt;=$FQ209,DT$47&lt;=$FR209)*(('Summary&amp;Assumptions'!$H$25*$C209)*(1+'Summary&amp;Assumptions'!$J$29)^(DT$46-1))</f>
        <v>0</v>
      </c>
      <c r="DP209" s="588">
        <f>AND(DU$55&gt;0,SUM($E209:DO209)&lt;'Summary&amp;Assumptions'!$G$32*$B209,$D209&gt;='Summary&amp;Assumptions'!$D$17,DU$47&gt;=$D209,DU$47&lt;=EDATE($D209,'Summary&amp;Assumptions'!$G$32))*$B209+AND(DU$56&lt;'Summary&amp;Assumptions'!$J$31,DU$47&gt;=$FO209,DU$47&lt;=$FP209)*(('Summary&amp;Assumptions'!$H$25*$C209)*(1+'Summary&amp;Assumptions'!$J$29)^(DU$46-1))+AND(DU$56&lt;'Summary&amp;Assumptions'!$J$31,DU$47&gt;=$FQ209,DU$47&lt;=$FR209)*(('Summary&amp;Assumptions'!$H$25*$C209)*(1+'Summary&amp;Assumptions'!$J$29)^(DU$46-1))</f>
        <v>0</v>
      </c>
      <c r="DQ209" s="588">
        <f>AND(DV$55&gt;0,SUM($E209:DP209)&lt;'Summary&amp;Assumptions'!$G$32*$B209,$D209&gt;='Summary&amp;Assumptions'!$D$17,DV$47&gt;=$D209,DV$47&lt;=EDATE($D209,'Summary&amp;Assumptions'!$G$32))*$B209+AND(DV$56&lt;'Summary&amp;Assumptions'!$J$31,DV$47&gt;=$FO209,DV$47&lt;=$FP209)*(('Summary&amp;Assumptions'!$H$25*$C209)*(1+'Summary&amp;Assumptions'!$J$29)^(DV$46-1))+AND(DV$56&lt;'Summary&amp;Assumptions'!$J$31,DV$47&gt;=$FQ209,DV$47&lt;=$FR209)*(('Summary&amp;Assumptions'!$H$25*$C209)*(1+'Summary&amp;Assumptions'!$J$29)^(DV$46-1))</f>
        <v>0</v>
      </c>
      <c r="DR209" s="588">
        <f>AND(DW$55&gt;0,SUM($E209:DQ209)&lt;'Summary&amp;Assumptions'!$G$32*$B209,$D209&gt;='Summary&amp;Assumptions'!$D$17,DW$47&gt;=$D209,DW$47&lt;=EDATE($D209,'Summary&amp;Assumptions'!$G$32))*$B209+AND(DW$56&lt;'Summary&amp;Assumptions'!$J$31,DW$47&gt;=$FO209,DW$47&lt;=$FP209)*(('Summary&amp;Assumptions'!$H$25*$C209)*(1+'Summary&amp;Assumptions'!$J$29)^(DW$46-1))+AND(DW$56&lt;'Summary&amp;Assumptions'!$J$31,DW$47&gt;=$FQ209,DW$47&lt;=$FR209)*(('Summary&amp;Assumptions'!$H$25*$C209)*(1+'Summary&amp;Assumptions'!$J$29)^(DW$46-1))</f>
        <v>0</v>
      </c>
      <c r="DS209" s="588">
        <f>AND(DX$55&gt;0,SUM($E209:DR209)&lt;'Summary&amp;Assumptions'!$G$32*$B209,$D209&gt;='Summary&amp;Assumptions'!$D$17,DX$47&gt;=$D209,DX$47&lt;=EDATE($D209,'Summary&amp;Assumptions'!$G$32))*$B209+AND(DX$56&lt;'Summary&amp;Assumptions'!$J$31,DX$47&gt;=$FO209,DX$47&lt;=$FP209)*(('Summary&amp;Assumptions'!$H$25*$C209)*(1+'Summary&amp;Assumptions'!$J$29)^(DX$46-1))+AND(DX$56&lt;'Summary&amp;Assumptions'!$J$31,DX$47&gt;=$FQ209,DX$47&lt;=$FR209)*(('Summary&amp;Assumptions'!$H$25*$C209)*(1+'Summary&amp;Assumptions'!$J$29)^(DX$46-1))</f>
        <v>0</v>
      </c>
      <c r="DT209" s="588">
        <f>AND(DY$55&gt;0,SUM($E209:DS209)&lt;'Summary&amp;Assumptions'!$G$32*$B209,$D209&gt;='Summary&amp;Assumptions'!$D$17,DY$47&gt;=$D209,DY$47&lt;=EDATE($D209,'Summary&amp;Assumptions'!$G$32))*$B209+AND(DY$56&lt;'Summary&amp;Assumptions'!$J$31,DY$47&gt;=$FO209,DY$47&lt;=$FP209)*(('Summary&amp;Assumptions'!$H$25*$C209)*(1+'Summary&amp;Assumptions'!$J$29)^(DY$46-1))+AND(DY$56&lt;'Summary&amp;Assumptions'!$J$31,DY$47&gt;=$FQ209,DY$47&lt;=$FR209)*(('Summary&amp;Assumptions'!$H$25*$C209)*(1+'Summary&amp;Assumptions'!$J$29)^(DY$46-1))</f>
        <v>0</v>
      </c>
      <c r="DU209" s="588">
        <f>AND(DZ$55&gt;0,SUM($E209:DT209)&lt;'Summary&amp;Assumptions'!$G$32*$B209,$D209&gt;='Summary&amp;Assumptions'!$D$17,DZ$47&gt;=$D209,DZ$47&lt;=EDATE($D209,'Summary&amp;Assumptions'!$G$32))*$B209+AND(DZ$56&lt;'Summary&amp;Assumptions'!$J$31,DZ$47&gt;=$FO209,DZ$47&lt;=$FP209)*(('Summary&amp;Assumptions'!$H$25*$C209)*(1+'Summary&amp;Assumptions'!$J$29)^(DZ$46-1))+AND(DZ$56&lt;'Summary&amp;Assumptions'!$J$31,DZ$47&gt;=$FQ209,DZ$47&lt;=$FR209)*(('Summary&amp;Assumptions'!$H$25*$C209)*(1+'Summary&amp;Assumptions'!$J$29)^(DZ$46-1))</f>
        <v>0</v>
      </c>
      <c r="DV209" s="588">
        <f>AND(EA$55&gt;0,SUM($E209:DU209)&lt;'Summary&amp;Assumptions'!$G$32*$B209,$D209&gt;='Summary&amp;Assumptions'!$D$17,EA$47&gt;=$D209,EA$47&lt;=EDATE($D209,'Summary&amp;Assumptions'!$G$32))*$B209+AND(EA$56&lt;'Summary&amp;Assumptions'!$J$31,EA$47&gt;=$FO209,EA$47&lt;=$FP209)*(('Summary&amp;Assumptions'!$H$25*$C209)*(1+'Summary&amp;Assumptions'!$J$29)^(EA$46-1))+AND(EA$56&lt;'Summary&amp;Assumptions'!$J$31,EA$47&gt;=$FQ209,EA$47&lt;=$FR209)*(('Summary&amp;Assumptions'!$H$25*$C209)*(1+'Summary&amp;Assumptions'!$J$29)^(EA$46-1))</f>
        <v>0</v>
      </c>
      <c r="DW209" s="588">
        <f>AND(EB$55&gt;0,SUM($E209:DV209)&lt;'Summary&amp;Assumptions'!$G$32*$B209,$D209&gt;='Summary&amp;Assumptions'!$D$17,EB$47&gt;=$D209,EB$47&lt;=EDATE($D209,'Summary&amp;Assumptions'!$G$32))*$B209+AND(EB$56&lt;'Summary&amp;Assumptions'!$J$31,EB$47&gt;=$FO209,EB$47&lt;=$FP209)*(('Summary&amp;Assumptions'!$H$25*$C209)*(1+'Summary&amp;Assumptions'!$J$29)^(EB$46-1))+AND(EB$56&lt;'Summary&amp;Assumptions'!$J$31,EB$47&gt;=$FQ209,EB$47&lt;=$FR209)*(('Summary&amp;Assumptions'!$H$25*$C209)*(1+'Summary&amp;Assumptions'!$J$29)^(EB$46-1))</f>
        <v>0</v>
      </c>
      <c r="DX209" s="588">
        <f>AND(EC$55&gt;0,SUM($E209:DW209)&lt;'Summary&amp;Assumptions'!$G$32*$B209,$D209&gt;='Summary&amp;Assumptions'!$D$17,EC$47&gt;=$D209,EC$47&lt;=EDATE($D209,'Summary&amp;Assumptions'!$G$32))*$B209+AND(EC$56&lt;'Summary&amp;Assumptions'!$J$31,EC$47&gt;=$FO209,EC$47&lt;=$FP209)*(('Summary&amp;Assumptions'!$H$25*$C209)*(1+'Summary&amp;Assumptions'!$J$29)^(EC$46-1))+AND(EC$56&lt;'Summary&amp;Assumptions'!$J$31,EC$47&gt;=$FQ209,EC$47&lt;=$FR209)*(('Summary&amp;Assumptions'!$H$25*$C209)*(1+'Summary&amp;Assumptions'!$J$29)^(EC$46-1))</f>
        <v>0</v>
      </c>
      <c r="DY209" s="588">
        <f>AND(ED$55&gt;0,SUM($E209:DX209)&lt;'Summary&amp;Assumptions'!$G$32*$B209,$D209&gt;='Summary&amp;Assumptions'!$D$17,ED$47&gt;=$D209,ED$47&lt;=EDATE($D209,'Summary&amp;Assumptions'!$G$32))*$B209+AND(ED$56&lt;'Summary&amp;Assumptions'!$J$31,ED$47&gt;=$FO209,ED$47&lt;=$FP209)*(('Summary&amp;Assumptions'!$H$25*$C209)*(1+'Summary&amp;Assumptions'!$J$29)^(ED$46-1))+AND(ED$56&lt;'Summary&amp;Assumptions'!$J$31,ED$47&gt;=$FQ209,ED$47&lt;=$FR209)*(('Summary&amp;Assumptions'!$H$25*$C209)*(1+'Summary&amp;Assumptions'!$J$29)^(ED$46-1))</f>
        <v>0</v>
      </c>
      <c r="DZ209" s="588">
        <f>AND(EE$55&gt;0,SUM($E209:DY209)&lt;'Summary&amp;Assumptions'!$G$32*$B209,$D209&gt;='Summary&amp;Assumptions'!$D$17,EE$47&gt;=$D209,EE$47&lt;=EDATE($D209,'Summary&amp;Assumptions'!$G$32))*$B209+AND(EE$56&lt;'Summary&amp;Assumptions'!$J$31,EE$47&gt;=$FO209,EE$47&lt;=$FP209)*(('Summary&amp;Assumptions'!$H$25*$C209)*(1+'Summary&amp;Assumptions'!$J$29)^(EE$46-1))+AND(EE$56&lt;'Summary&amp;Assumptions'!$J$31,EE$47&gt;=$FQ209,EE$47&lt;=$FR209)*(('Summary&amp;Assumptions'!$H$25*$C209)*(1+'Summary&amp;Assumptions'!$J$29)^(EE$46-1))</f>
        <v>0</v>
      </c>
      <c r="EA209" s="588">
        <f>AND(EF$55&gt;0,SUM($E209:DZ209)&lt;'Summary&amp;Assumptions'!$G$32*$B209,$D209&gt;='Summary&amp;Assumptions'!$D$17,EF$47&gt;=$D209,EF$47&lt;=EDATE($D209,'Summary&amp;Assumptions'!$G$32))*$B209+AND(EF$56&lt;'Summary&amp;Assumptions'!$J$31,EF$47&gt;=$FO209,EF$47&lt;=$FP209)*(('Summary&amp;Assumptions'!$H$25*$C209)*(1+'Summary&amp;Assumptions'!$J$29)^(EF$46-1))+AND(EF$56&lt;'Summary&amp;Assumptions'!$J$31,EF$47&gt;=$FQ209,EF$47&lt;=$FR209)*(('Summary&amp;Assumptions'!$H$25*$C209)*(1+'Summary&amp;Assumptions'!$J$29)^(EF$46-1))</f>
        <v>0</v>
      </c>
      <c r="EB209" s="588">
        <f>AND(EG$55&gt;0,SUM($E209:EA209)&lt;'Summary&amp;Assumptions'!$G$32*$B209,$D209&gt;='Summary&amp;Assumptions'!$D$17,EG$47&gt;=$D209,EG$47&lt;=EDATE($D209,'Summary&amp;Assumptions'!$G$32))*$B209+AND(EG$56&lt;'Summary&amp;Assumptions'!$J$31,EG$47&gt;=$FO209,EG$47&lt;=$FP209)*(('Summary&amp;Assumptions'!$H$25*$C209)*(1+'Summary&amp;Assumptions'!$J$29)^(EG$46-1))+AND(EG$56&lt;'Summary&amp;Assumptions'!$J$31,EG$47&gt;=$FQ209,EG$47&lt;=$FR209)*(('Summary&amp;Assumptions'!$H$25*$C209)*(1+'Summary&amp;Assumptions'!$J$29)^(EG$46-1))</f>
        <v>0</v>
      </c>
      <c r="EC209" s="588">
        <f>AND(EH$55&gt;0,SUM($E209:EB209)&lt;'Summary&amp;Assumptions'!$G$32*$B209,$D209&gt;='Summary&amp;Assumptions'!$D$17,EH$47&gt;=$D209,EH$47&lt;=EDATE($D209,'Summary&amp;Assumptions'!$G$32))*$B209+AND(EH$56&lt;'Summary&amp;Assumptions'!$J$31,EH$47&gt;=$FO209,EH$47&lt;=$FP209)*(('Summary&amp;Assumptions'!$H$25*$C209)*(1+'Summary&amp;Assumptions'!$J$29)^(EH$46-1))+AND(EH$56&lt;'Summary&amp;Assumptions'!$J$31,EH$47&gt;=$FQ209,EH$47&lt;=$FR209)*(('Summary&amp;Assumptions'!$H$25*$C209)*(1+'Summary&amp;Assumptions'!$J$29)^(EH$46-1))</f>
        <v>0</v>
      </c>
      <c r="ED209" s="588">
        <f>AND(EI$55&gt;0,SUM($E209:EC209)&lt;'Summary&amp;Assumptions'!$G$32*$B209,$D209&gt;='Summary&amp;Assumptions'!$D$17,EI$47&gt;=$D209,EI$47&lt;=EDATE($D209,'Summary&amp;Assumptions'!$G$32))*$B209+AND(EI$56&lt;'Summary&amp;Assumptions'!$J$31,EI$47&gt;=$FO209,EI$47&lt;=$FP209)*(('Summary&amp;Assumptions'!$H$25*$C209)*(1+'Summary&amp;Assumptions'!$J$29)^(EI$46-1))+AND(EI$56&lt;'Summary&amp;Assumptions'!$J$31,EI$47&gt;=$FQ209,EI$47&lt;=$FR209)*(('Summary&amp;Assumptions'!$H$25*$C209)*(1+'Summary&amp;Assumptions'!$J$29)^(EI$46-1))</f>
        <v>0</v>
      </c>
      <c r="EE209" s="588">
        <f>AND(EJ$55&gt;0,SUM($E209:ED209)&lt;'Summary&amp;Assumptions'!$G$32*$B209,$D209&gt;='Summary&amp;Assumptions'!$D$17,EJ$47&gt;=$D209,EJ$47&lt;=EDATE($D209,'Summary&amp;Assumptions'!$G$32))*$B209+AND(EJ$56&lt;'Summary&amp;Assumptions'!$J$31,EJ$47&gt;=$FO209,EJ$47&lt;=$FP209)*(('Summary&amp;Assumptions'!$H$25*$C209)*(1+'Summary&amp;Assumptions'!$J$29)^(EJ$46-1))+AND(EJ$56&lt;'Summary&amp;Assumptions'!$J$31,EJ$47&gt;=$FQ209,EJ$47&lt;=$FR209)*(('Summary&amp;Assumptions'!$H$25*$C209)*(1+'Summary&amp;Assumptions'!$J$29)^(EJ$46-1))</f>
        <v>0</v>
      </c>
      <c r="EF209" s="588">
        <f>AND(EK$55&gt;0,SUM($E209:EE209)&lt;'Summary&amp;Assumptions'!$G$32*$B209,$D209&gt;='Summary&amp;Assumptions'!$D$17,EK$47&gt;=$D209,EK$47&lt;=EDATE($D209,'Summary&amp;Assumptions'!$G$32))*$B209+AND(EK$56&lt;'Summary&amp;Assumptions'!$J$31,EK$47&gt;=$FO209,EK$47&lt;=$FP209)*(('Summary&amp;Assumptions'!$H$25*$C209)*(1+'Summary&amp;Assumptions'!$J$29)^(EK$46-1))+AND(EK$56&lt;'Summary&amp;Assumptions'!$J$31,EK$47&gt;=$FQ209,EK$47&lt;=$FR209)*(('Summary&amp;Assumptions'!$H$25*$C209)*(1+'Summary&amp;Assumptions'!$J$29)^(EK$46-1))</f>
        <v>0</v>
      </c>
      <c r="EG209" s="588">
        <f>AND(EL$55&gt;0,SUM($E209:EF209)&lt;'Summary&amp;Assumptions'!$G$32*$B209,$D209&gt;='Summary&amp;Assumptions'!$D$17,EL$47&gt;=$D209,EL$47&lt;=EDATE($D209,'Summary&amp;Assumptions'!$G$32))*$B209+AND(EL$56&lt;'Summary&amp;Assumptions'!$J$31,EL$47&gt;=$FO209,EL$47&lt;=$FP209)*(('Summary&amp;Assumptions'!$H$25*$C209)*(1+'Summary&amp;Assumptions'!$J$29)^(EL$46-1))+AND(EL$56&lt;'Summary&amp;Assumptions'!$J$31,EL$47&gt;=$FQ209,EL$47&lt;=$FR209)*(('Summary&amp;Assumptions'!$H$25*$C209)*(1+'Summary&amp;Assumptions'!$J$29)^(EL$46-1))</f>
        <v>0</v>
      </c>
      <c r="EH209" s="588">
        <f>AND(EM$55&gt;0,SUM($E209:EG209)&lt;'Summary&amp;Assumptions'!$G$32*$B209,$D209&gt;='Summary&amp;Assumptions'!$D$17,EM$47&gt;=$D209,EM$47&lt;=EDATE($D209,'Summary&amp;Assumptions'!$G$32))*$B209+AND(EM$56&lt;'Summary&amp;Assumptions'!$J$31,EM$47&gt;=$FO209,EM$47&lt;=$FP209)*(('Summary&amp;Assumptions'!$H$25*$C209)*(1+'Summary&amp;Assumptions'!$J$29)^(EM$46-1))+AND(EM$56&lt;'Summary&amp;Assumptions'!$J$31,EM$47&gt;=$FQ209,EM$47&lt;=$FR209)*(('Summary&amp;Assumptions'!$H$25*$C209)*(1+'Summary&amp;Assumptions'!$J$29)^(EM$46-1))</f>
        <v>0</v>
      </c>
      <c r="EI209" s="588">
        <f>AND(EN$55&gt;0,SUM($E209:EH209)&lt;'Summary&amp;Assumptions'!$G$32*$B209,$D209&gt;='Summary&amp;Assumptions'!$D$17,EN$47&gt;=$D209,EN$47&lt;=EDATE($D209,'Summary&amp;Assumptions'!$G$32))*$B209+AND(EN$56&lt;'Summary&amp;Assumptions'!$J$31,EN$47&gt;=$FO209,EN$47&lt;=$FP209)*(('Summary&amp;Assumptions'!$H$25*$C209)*(1+'Summary&amp;Assumptions'!$J$29)^(EN$46-1))+AND(EN$56&lt;'Summary&amp;Assumptions'!$J$31,EN$47&gt;=$FQ209,EN$47&lt;=$FR209)*(('Summary&amp;Assumptions'!$H$25*$C209)*(1+'Summary&amp;Assumptions'!$J$29)^(EN$46-1))</f>
        <v>0</v>
      </c>
      <c r="EJ209" s="588">
        <f>AND(EO$55&gt;0,SUM($E209:EI209)&lt;'Summary&amp;Assumptions'!$G$32*$B209,$D209&gt;='Summary&amp;Assumptions'!$D$17,EO$47&gt;=$D209,EO$47&lt;=EDATE($D209,'Summary&amp;Assumptions'!$G$32))*$B209+AND(EO$56&lt;'Summary&amp;Assumptions'!$J$31,EO$47&gt;=$FO209,EO$47&lt;=$FP209)*(('Summary&amp;Assumptions'!$H$25*$C209)*(1+'Summary&amp;Assumptions'!$J$29)^(EO$46-1))+AND(EO$56&lt;'Summary&amp;Assumptions'!$J$31,EO$47&gt;=$FQ209,EO$47&lt;=$FR209)*(('Summary&amp;Assumptions'!$H$25*$C209)*(1+'Summary&amp;Assumptions'!$J$29)^(EO$46-1))</f>
        <v>0</v>
      </c>
      <c r="EK209" s="588">
        <f>AND(EP$55&gt;0,SUM($E209:EJ209)&lt;'Summary&amp;Assumptions'!$G$32*$B209,$D209&gt;='Summary&amp;Assumptions'!$D$17,EP$47&gt;=$D209,EP$47&lt;=EDATE($D209,'Summary&amp;Assumptions'!$G$32))*$B209+AND(EP$56&lt;'Summary&amp;Assumptions'!$J$31,EP$47&gt;=$FO209,EP$47&lt;=$FP209)*(('Summary&amp;Assumptions'!$H$25*$C209)*(1+'Summary&amp;Assumptions'!$J$29)^(EP$46-1))+AND(EP$56&lt;'Summary&amp;Assumptions'!$J$31,EP$47&gt;=$FQ209,EP$47&lt;=$FR209)*(('Summary&amp;Assumptions'!$H$25*$C209)*(1+'Summary&amp;Assumptions'!$J$29)^(EP$46-1))</f>
        <v>0</v>
      </c>
      <c r="EL209" s="588">
        <f>AND(EQ$55&gt;0,SUM($E209:EK209)&lt;'Summary&amp;Assumptions'!$G$32*$B209,$D209&gt;='Summary&amp;Assumptions'!$D$17,EQ$47&gt;=$D209,EQ$47&lt;=EDATE($D209,'Summary&amp;Assumptions'!$G$32))*$B209+AND(EQ$56&lt;'Summary&amp;Assumptions'!$J$31,EQ$47&gt;=$FO209,EQ$47&lt;=$FP209)*(('Summary&amp;Assumptions'!$H$25*$C209)*(1+'Summary&amp;Assumptions'!$J$29)^(EQ$46-1))+AND(EQ$56&lt;'Summary&amp;Assumptions'!$J$31,EQ$47&gt;=$FQ209,EQ$47&lt;=$FR209)*(('Summary&amp;Assumptions'!$H$25*$C209)*(1+'Summary&amp;Assumptions'!$J$29)^(EQ$46-1))</f>
        <v>0</v>
      </c>
      <c r="EM209" s="588">
        <f>AND(ER$55&gt;0,SUM($E209:EL209)&lt;'Summary&amp;Assumptions'!$G$32*$B209,$D209&gt;='Summary&amp;Assumptions'!$D$17,ER$47&gt;=$D209,ER$47&lt;=EDATE($D209,'Summary&amp;Assumptions'!$G$32))*$B209+AND(ER$56&lt;'Summary&amp;Assumptions'!$J$31,ER$47&gt;=$FO209,ER$47&lt;=$FP209)*(('Summary&amp;Assumptions'!$H$25*$C209)*(1+'Summary&amp;Assumptions'!$J$29)^(ER$46-1))+AND(ER$56&lt;'Summary&amp;Assumptions'!$J$31,ER$47&gt;=$FQ209,ER$47&lt;=$FR209)*(('Summary&amp;Assumptions'!$H$25*$C209)*(1+'Summary&amp;Assumptions'!$J$29)^(ER$46-1))</f>
        <v>0</v>
      </c>
      <c r="EN209" s="588">
        <f>AND(ES$55&gt;0,SUM($E209:EM209)&lt;'Summary&amp;Assumptions'!$G$32*$B209,$D209&gt;='Summary&amp;Assumptions'!$D$17,ES$47&gt;=$D209,ES$47&lt;=EDATE($D209,'Summary&amp;Assumptions'!$G$32))*$B209+AND(ES$56&lt;'Summary&amp;Assumptions'!$J$31,ES$47&gt;=$FO209,ES$47&lt;=$FP209)*(('Summary&amp;Assumptions'!$H$25*$C209)*(1+'Summary&amp;Assumptions'!$J$29)^(ES$46-1))+AND(ES$56&lt;'Summary&amp;Assumptions'!$J$31,ES$47&gt;=$FQ209,ES$47&lt;=$FR209)*(('Summary&amp;Assumptions'!$H$25*$C209)*(1+'Summary&amp;Assumptions'!$J$29)^(ES$46-1))</f>
        <v>0</v>
      </c>
      <c r="EO209" s="588">
        <f>AND(ET$55&gt;0,SUM($E209:EN209)&lt;'Summary&amp;Assumptions'!$G$32*$B209,$D209&gt;='Summary&amp;Assumptions'!$D$17,ET$47&gt;=$D209,ET$47&lt;=EDATE($D209,'Summary&amp;Assumptions'!$G$32))*$B209+AND(ET$56&lt;'Summary&amp;Assumptions'!$J$31,ET$47&gt;=$FO209,ET$47&lt;=$FP209)*(('Summary&amp;Assumptions'!$H$25*$C209)*(1+'Summary&amp;Assumptions'!$J$29)^(ET$46-1))+AND(ET$56&lt;'Summary&amp;Assumptions'!$J$31,ET$47&gt;=$FQ209,ET$47&lt;=$FR209)*(('Summary&amp;Assumptions'!$H$25*$C209)*(1+'Summary&amp;Assumptions'!$J$29)^(ET$46-1))</f>
        <v>0</v>
      </c>
      <c r="EP209" s="588">
        <f>AND(EU$55&gt;0,SUM($E209:EO209)&lt;'Summary&amp;Assumptions'!$G$32*$B209,$D209&gt;='Summary&amp;Assumptions'!$D$17,EU$47&gt;=$D209,EU$47&lt;=EDATE($D209,'Summary&amp;Assumptions'!$G$32))*$B209+AND(EU$56&lt;'Summary&amp;Assumptions'!$J$31,EU$47&gt;=$FO209,EU$47&lt;=$FP209)*(('Summary&amp;Assumptions'!$H$25*$C209)*(1+'Summary&amp;Assumptions'!$J$29)^(EU$46-1))+AND(EU$56&lt;'Summary&amp;Assumptions'!$J$31,EU$47&gt;=$FQ209,EU$47&lt;=$FR209)*(('Summary&amp;Assumptions'!$H$25*$C209)*(1+'Summary&amp;Assumptions'!$J$29)^(EU$46-1))</f>
        <v>0</v>
      </c>
      <c r="EQ209" s="588">
        <f>AND(EV$55&gt;0,SUM($E209:EP209)&lt;'Summary&amp;Assumptions'!$G$32*$B209,$D209&gt;='Summary&amp;Assumptions'!$D$17,EV$47&gt;=$D209,EV$47&lt;=EDATE($D209,'Summary&amp;Assumptions'!$G$32))*$B209+AND(EV$56&lt;'Summary&amp;Assumptions'!$J$31,EV$47&gt;=$FO209,EV$47&lt;=$FP209)*(('Summary&amp;Assumptions'!$H$25*$C209)*(1+'Summary&amp;Assumptions'!$J$29)^(EV$46-1))+AND(EV$56&lt;'Summary&amp;Assumptions'!$J$31,EV$47&gt;=$FQ209,EV$47&lt;=$FR209)*(('Summary&amp;Assumptions'!$H$25*$C209)*(1+'Summary&amp;Assumptions'!$J$29)^(EV$46-1))</f>
        <v>0</v>
      </c>
      <c r="ER209" s="588">
        <f>AND(EW$55&gt;0,SUM($E209:EQ209)&lt;'Summary&amp;Assumptions'!$G$32*$B209,$D209&gt;='Summary&amp;Assumptions'!$D$17,EW$47&gt;=$D209,EW$47&lt;=EDATE($D209,'Summary&amp;Assumptions'!$G$32))*$B209+AND(EW$56&lt;'Summary&amp;Assumptions'!$J$31,EW$47&gt;=$FO209,EW$47&lt;=$FP209)*(('Summary&amp;Assumptions'!$H$25*$C209)*(1+'Summary&amp;Assumptions'!$J$29)^(EW$46-1))+AND(EW$56&lt;'Summary&amp;Assumptions'!$J$31,EW$47&gt;=$FQ209,EW$47&lt;=$FR209)*(('Summary&amp;Assumptions'!$H$25*$C209)*(1+'Summary&amp;Assumptions'!$J$29)^(EW$46-1))</f>
        <v>0</v>
      </c>
      <c r="ES209" s="588">
        <f>AND(EX$55&gt;0,SUM($E209:ER209)&lt;'Summary&amp;Assumptions'!$G$32*$B209,$D209&gt;='Summary&amp;Assumptions'!$D$17,EX$47&gt;=$D209,EX$47&lt;=EDATE($D209,'Summary&amp;Assumptions'!$G$32))*$B209+AND(EX$56&lt;'Summary&amp;Assumptions'!$J$31,EX$47&gt;=$FO209,EX$47&lt;=$FP209)*(('Summary&amp;Assumptions'!$H$25*$C209)*(1+'Summary&amp;Assumptions'!$J$29)^(EX$46-1))+AND(EX$56&lt;'Summary&amp;Assumptions'!$J$31,EX$47&gt;=$FQ209,EX$47&lt;=$FR209)*(('Summary&amp;Assumptions'!$H$25*$C209)*(1+'Summary&amp;Assumptions'!$J$29)^(EX$46-1))</f>
        <v>0</v>
      </c>
      <c r="ET209" s="588">
        <f>AND(EY$55&gt;0,SUM($E209:ES209)&lt;'Summary&amp;Assumptions'!$G$32*$B209,$D209&gt;='Summary&amp;Assumptions'!$D$17,EY$47&gt;=$D209,EY$47&lt;=EDATE($D209,'Summary&amp;Assumptions'!$G$32))*$B209+AND(EY$56&lt;'Summary&amp;Assumptions'!$J$31,EY$47&gt;=$FO209,EY$47&lt;=$FP209)*(('Summary&amp;Assumptions'!$H$25*$C209)*(1+'Summary&amp;Assumptions'!$J$29)^(EY$46-1))+AND(EY$56&lt;'Summary&amp;Assumptions'!$J$31,EY$47&gt;=$FQ209,EY$47&lt;=$FR209)*(('Summary&amp;Assumptions'!$H$25*$C209)*(1+'Summary&amp;Assumptions'!$J$29)^(EY$46-1))</f>
        <v>0</v>
      </c>
      <c r="EU209" s="588">
        <f>AND(EZ$55&gt;0,SUM($E209:ET209)&lt;'Summary&amp;Assumptions'!$G$32*$B209,$D209&gt;='Summary&amp;Assumptions'!$D$17,EZ$47&gt;=$D209,EZ$47&lt;=EDATE($D209,'Summary&amp;Assumptions'!$G$32))*$B209+AND(EZ$56&lt;'Summary&amp;Assumptions'!$J$31,EZ$47&gt;=$FO209,EZ$47&lt;=$FP209)*(('Summary&amp;Assumptions'!$H$25*$C209)*(1+'Summary&amp;Assumptions'!$J$29)^(EZ$46-1))+AND(EZ$56&lt;'Summary&amp;Assumptions'!$J$31,EZ$47&gt;=$FQ209,EZ$47&lt;=$FR209)*(('Summary&amp;Assumptions'!$H$25*$C209)*(1+'Summary&amp;Assumptions'!$J$29)^(EZ$46-1))</f>
        <v>0</v>
      </c>
      <c r="EV209" s="588">
        <f>AND(FA$55&gt;0,SUM($E209:EU209)&lt;'Summary&amp;Assumptions'!$G$32*$B209,$D209&gt;='Summary&amp;Assumptions'!$D$17,FA$47&gt;=$D209,FA$47&lt;=EDATE($D209,'Summary&amp;Assumptions'!$G$32))*$B209+AND(FA$56&lt;'Summary&amp;Assumptions'!$J$31,FA$47&gt;=$FO209,FA$47&lt;=$FP209)*(('Summary&amp;Assumptions'!$H$25*$C209)*(1+'Summary&amp;Assumptions'!$J$29)^(FA$46-1))+AND(FA$56&lt;'Summary&amp;Assumptions'!$J$31,FA$47&gt;=$FQ209,FA$47&lt;=$FR209)*(('Summary&amp;Assumptions'!$H$25*$C209)*(1+'Summary&amp;Assumptions'!$J$29)^(FA$46-1))</f>
        <v>0</v>
      </c>
      <c r="EW209" s="588">
        <f>AND(FB$55&gt;0,SUM($E209:EV209)&lt;'Summary&amp;Assumptions'!$G$32*$B209,$D209&gt;='Summary&amp;Assumptions'!$D$17,FB$47&gt;=$D209,FB$47&lt;=EDATE($D209,'Summary&amp;Assumptions'!$G$32))*$B209+AND(FB$56&lt;'Summary&amp;Assumptions'!$J$31,FB$47&gt;=$FO209,FB$47&lt;=$FP209)*(('Summary&amp;Assumptions'!$H$25*$C209)*(1+'Summary&amp;Assumptions'!$J$29)^(FB$46-1))+AND(FB$56&lt;'Summary&amp;Assumptions'!$J$31,FB$47&gt;=$FQ209,FB$47&lt;=$FR209)*(('Summary&amp;Assumptions'!$H$25*$C209)*(1+'Summary&amp;Assumptions'!$J$29)^(FB$46-1))</f>
        <v>0</v>
      </c>
      <c r="EX209" s="588">
        <f>AND(FC$55&gt;0,SUM($E209:EW209)&lt;'Summary&amp;Assumptions'!$G$32*$B209,$D209&gt;='Summary&amp;Assumptions'!$D$17,FC$47&gt;=$D209,FC$47&lt;=EDATE($D209,'Summary&amp;Assumptions'!$G$32))*$B209+AND(FC$56&lt;'Summary&amp;Assumptions'!$J$31,FC$47&gt;=$FO209,FC$47&lt;=$FP209)*(('Summary&amp;Assumptions'!$H$25*$C209)*(1+'Summary&amp;Assumptions'!$J$29)^(FC$46-1))+AND(FC$56&lt;'Summary&amp;Assumptions'!$J$31,FC$47&gt;=$FQ209,FC$47&lt;=$FR209)*(('Summary&amp;Assumptions'!$H$25*$C209)*(1+'Summary&amp;Assumptions'!$J$29)^(FC$46-1))</f>
        <v>0</v>
      </c>
      <c r="EY209" s="588">
        <f>AND(FD$55&gt;0,SUM($E209:EX209)&lt;'Summary&amp;Assumptions'!$G$32*$B209,$D209&gt;='Summary&amp;Assumptions'!$D$17,FD$47&gt;=$D209,FD$47&lt;=EDATE($D209,'Summary&amp;Assumptions'!$G$32))*$B209+AND(FD$56&lt;'Summary&amp;Assumptions'!$J$31,FD$47&gt;=$FO209,FD$47&lt;=$FP209)*(('Summary&amp;Assumptions'!$H$25*$C209)*(1+'Summary&amp;Assumptions'!$J$29)^(FD$46-1))+AND(FD$56&lt;'Summary&amp;Assumptions'!$J$31,FD$47&gt;=$FQ209,FD$47&lt;=$FR209)*(('Summary&amp;Assumptions'!$H$25*$C209)*(1+'Summary&amp;Assumptions'!$J$29)^(FD$46-1))</f>
        <v>0</v>
      </c>
      <c r="EZ209" s="588">
        <f>AND(FE$55&gt;0,SUM($E209:EY209)&lt;'Summary&amp;Assumptions'!$G$32*$B209,$D209&gt;='Summary&amp;Assumptions'!$D$17,FE$47&gt;=$D209,FE$47&lt;=EDATE($D209,'Summary&amp;Assumptions'!$G$32))*$B209+AND(FE$56&lt;'Summary&amp;Assumptions'!$J$31,FE$47&gt;=$FO209,FE$47&lt;=$FP209)*(('Summary&amp;Assumptions'!$H$25*$C209)*(1+'Summary&amp;Assumptions'!$J$29)^(FE$46-1))+AND(FE$56&lt;'Summary&amp;Assumptions'!$J$31,FE$47&gt;=$FQ209,FE$47&lt;=$FR209)*(('Summary&amp;Assumptions'!$H$25*$C209)*(1+'Summary&amp;Assumptions'!$J$29)^(FE$46-1))</f>
        <v>0</v>
      </c>
      <c r="FA209" s="588">
        <f>AND(FF$55&gt;0,SUM($E209:EZ209)&lt;'Summary&amp;Assumptions'!$G$32*$B209,$D209&gt;='Summary&amp;Assumptions'!$D$17,FF$47&gt;=$D209,FF$47&lt;=EDATE($D209,'Summary&amp;Assumptions'!$G$32))*$B209+AND(FF$56&lt;'Summary&amp;Assumptions'!$J$31,FF$47&gt;=$FO209,FF$47&lt;=$FP209)*(('Summary&amp;Assumptions'!$H$25*$C209)*(1+'Summary&amp;Assumptions'!$J$29)^(FF$46-1))+AND(FF$56&lt;'Summary&amp;Assumptions'!$J$31,FF$47&gt;=$FQ209,FF$47&lt;=$FR209)*(('Summary&amp;Assumptions'!$H$25*$C209)*(1+'Summary&amp;Assumptions'!$J$29)^(FF$46-1))</f>
        <v>0</v>
      </c>
      <c r="FB209" s="588">
        <f>AND(FG$55&gt;0,SUM($E209:FA209)&lt;'Summary&amp;Assumptions'!$G$32*$B209,$D209&gt;='Summary&amp;Assumptions'!$D$17,FG$47&gt;=$D209,FG$47&lt;=EDATE($D209,'Summary&amp;Assumptions'!$G$32))*$B209+AND(FG$56&lt;'Summary&amp;Assumptions'!$J$31,FG$47&gt;=$FO209,FG$47&lt;=$FP209)*(('Summary&amp;Assumptions'!$H$25*$C209)*(1+'Summary&amp;Assumptions'!$J$29)^(FG$46-1))+AND(FG$56&lt;'Summary&amp;Assumptions'!$J$31,FG$47&gt;=$FQ209,FG$47&lt;=$FR209)*(('Summary&amp;Assumptions'!$H$25*$C209)*(1+'Summary&amp;Assumptions'!$J$29)^(FG$46-1))</f>
        <v>0</v>
      </c>
      <c r="FC209" s="588">
        <f>AND(FH$55&gt;0,SUM($E209:FB209)&lt;'Summary&amp;Assumptions'!$G$32*$B209,$D209&gt;='Summary&amp;Assumptions'!$D$17,FH$47&gt;=$D209,FH$47&lt;=EDATE($D209,'Summary&amp;Assumptions'!$G$32))*$B209+AND(FH$56&lt;'Summary&amp;Assumptions'!$J$31,FH$47&gt;=$FO209,FH$47&lt;=$FP209)*(('Summary&amp;Assumptions'!$H$25*$C209)*(1+'Summary&amp;Assumptions'!$J$29)^(FH$46-1))+AND(FH$56&lt;'Summary&amp;Assumptions'!$J$31,FH$47&gt;=$FQ209,FH$47&lt;=$FR209)*(('Summary&amp;Assumptions'!$H$25*$C209)*(1+'Summary&amp;Assumptions'!$J$29)^(FH$46-1))</f>
        <v>0</v>
      </c>
      <c r="FD209" s="588">
        <f>AND(FI$55&gt;0,SUM($E209:FC209)&lt;'Summary&amp;Assumptions'!$G$32*$B209,$D209&gt;='Summary&amp;Assumptions'!$D$17,FI$47&gt;=$D209,FI$47&lt;=EDATE($D209,'Summary&amp;Assumptions'!$G$32))*$B209+AND(FI$56&lt;'Summary&amp;Assumptions'!$J$31,FI$47&gt;=$FO209,FI$47&lt;=$FP209)*(('Summary&amp;Assumptions'!$H$25*$C209)*(1+'Summary&amp;Assumptions'!$J$29)^(FI$46-1))+AND(FI$56&lt;'Summary&amp;Assumptions'!$J$31,FI$47&gt;=$FQ209,FI$47&lt;=$FR209)*(('Summary&amp;Assumptions'!$H$25*$C209)*(1+'Summary&amp;Assumptions'!$J$29)^(FI$46-1))</f>
        <v>0</v>
      </c>
      <c r="FE209" s="588">
        <f>AND(FJ$55&gt;0,SUM($E209:FD209)&lt;'Summary&amp;Assumptions'!$G$32*$B209,$D209&gt;='Summary&amp;Assumptions'!$D$17,FJ$47&gt;=$D209,FJ$47&lt;=EDATE($D209,'Summary&amp;Assumptions'!$G$32))*$B209+AND(FJ$56&lt;'Summary&amp;Assumptions'!$J$31,FJ$47&gt;=$FO209,FJ$47&lt;=$FP209)*(('Summary&amp;Assumptions'!$H$25*$C209)*(1+'Summary&amp;Assumptions'!$J$29)^(FJ$46-1))+AND(FJ$56&lt;'Summary&amp;Assumptions'!$J$31,FJ$47&gt;=$FQ209,FJ$47&lt;=$FR209)*(('Summary&amp;Assumptions'!$H$25*$C209)*(1+'Summary&amp;Assumptions'!$J$29)^(FJ$46-1))</f>
        <v>0</v>
      </c>
      <c r="FF209" s="588">
        <f>AND(FK$55&gt;0,SUM($E209:FE209)&lt;'Summary&amp;Assumptions'!$G$32*$B209,$D209&gt;='Summary&amp;Assumptions'!$D$17,FK$47&gt;=$D209,FK$47&lt;=EDATE($D209,'Summary&amp;Assumptions'!$G$32))*$B209+AND(FK$56&lt;'Summary&amp;Assumptions'!$J$31,FK$47&gt;=$FO209,FK$47&lt;=$FP209)*(('Summary&amp;Assumptions'!$H$25*$C209)*(1+'Summary&amp;Assumptions'!$J$29)^(FK$46-1))+AND(FK$56&lt;'Summary&amp;Assumptions'!$J$31,FK$47&gt;=$FQ209,FK$47&lt;=$FR209)*(('Summary&amp;Assumptions'!$H$25*$C209)*(1+'Summary&amp;Assumptions'!$J$29)^(FK$46-1))</f>
        <v>0</v>
      </c>
      <c r="FG209" s="588">
        <f>AND(FL$55&gt;0,SUM($E209:FF209)&lt;'Summary&amp;Assumptions'!$G$32*$B209,$D209&gt;='Summary&amp;Assumptions'!$D$17,FL$47&gt;=$D209,FL$47&lt;=EDATE($D209,'Summary&amp;Assumptions'!$G$32))*$B209+AND(FL$56&lt;'Summary&amp;Assumptions'!$J$31,FL$47&gt;=$FO209,FL$47&lt;=$FP209)*(('Summary&amp;Assumptions'!$H$25*$C209)*(1+'Summary&amp;Assumptions'!$J$29)^(FL$46-1))+AND(FL$56&lt;'Summary&amp;Assumptions'!$J$31,FL$47&gt;=$FQ209,FL$47&lt;=$FR209)*(('Summary&amp;Assumptions'!$H$25*$C209)*(1+'Summary&amp;Assumptions'!$J$29)^(FL$46-1))</f>
        <v>0</v>
      </c>
      <c r="FH209" s="588">
        <f>AND(FM$55&gt;0,SUM($E209:FG209)&lt;'Summary&amp;Assumptions'!$G$32*$B209,$D209&gt;='Summary&amp;Assumptions'!$D$17,FM$47&gt;=$D209,FM$47&lt;=EDATE($D209,'Summary&amp;Assumptions'!$G$32))*$B209+AND(FM$56&lt;'Summary&amp;Assumptions'!$J$31,FM$47&gt;=$FO209,FM$47&lt;=$FP209)*(('Summary&amp;Assumptions'!$H$25*$C209)*(1+'Summary&amp;Assumptions'!$J$29)^(FM$46-1))+AND(FM$56&lt;'Summary&amp;Assumptions'!$J$31,FM$47&gt;=$FQ209,FM$47&lt;=$FR209)*(('Summary&amp;Assumptions'!$H$25*$C209)*(1+'Summary&amp;Assumptions'!$J$29)^(FM$46-1))</f>
        <v>0</v>
      </c>
      <c r="FI209" s="588">
        <f>AND(FN$55&gt;0,SUM($E209:FH209)&lt;'Summary&amp;Assumptions'!$G$32*$B209,$D209&gt;='Summary&amp;Assumptions'!$D$17,FN$47&gt;=$D209,FN$47&lt;=EDATE($D209,'Summary&amp;Assumptions'!$G$32))*$B209+AND(FN$56&lt;'Summary&amp;Assumptions'!$J$31,FN$47&gt;=$FO209,FN$47&lt;=$FP209)*(('Summary&amp;Assumptions'!$H$25*$C209)*(1+'Summary&amp;Assumptions'!$J$29)^(FN$46-1))+AND(FN$56&lt;'Summary&amp;Assumptions'!$J$31,FN$47&gt;=$FQ209,FN$47&lt;=$FR209)*(('Summary&amp;Assumptions'!$H$25*$C209)*(1+'Summary&amp;Assumptions'!$J$29)^(FN$46-1))</f>
        <v>0</v>
      </c>
      <c r="FJ209" s="588">
        <f>AND(FO$55&gt;0,SUM($E209:FI209)&lt;'Summary&amp;Assumptions'!$G$32*$B209,$D209&gt;='Summary&amp;Assumptions'!$D$17,FO$47&gt;=$D209,FO$47&lt;=EDATE($D209,'Summary&amp;Assumptions'!$G$32))*$B209+AND(FO$56&lt;'Summary&amp;Assumptions'!$J$31,FO$47&gt;=$FO209,FO$47&lt;=$FP209)*(('Summary&amp;Assumptions'!$H$25*$C209)*(1+'Summary&amp;Assumptions'!$J$29)^(FO$46-1))+AND(FO$56&lt;'Summary&amp;Assumptions'!$J$31,FO$47&gt;=$FQ209,FO$47&lt;=$FR209)*(('Summary&amp;Assumptions'!$H$25*$C209)*(1+'Summary&amp;Assumptions'!$J$29)^(FO$46-1))</f>
        <v>0</v>
      </c>
      <c r="FK209" s="588">
        <f>AND(FP$55&gt;0,SUM($E209:FJ209)&lt;'Summary&amp;Assumptions'!$G$32*$B209,$D209&gt;='Summary&amp;Assumptions'!$D$17,FP$47&gt;=$D209,FP$47&lt;=EDATE($D209,'Summary&amp;Assumptions'!$G$32))*$B209+AND(FP$56&lt;'Summary&amp;Assumptions'!$J$31,FP$47&gt;=$FO209,FP$47&lt;=$FP209)*(('Summary&amp;Assumptions'!$H$25*$C209)*(1+'Summary&amp;Assumptions'!$J$29)^(FP$46-1))+AND(FP$56&lt;'Summary&amp;Assumptions'!$J$31,FP$47&gt;=$FQ209,FP$47&lt;=$FR209)*(('Summary&amp;Assumptions'!$H$25*$C209)*(1+'Summary&amp;Assumptions'!$J$29)^(FP$46-1))</f>
        <v>0</v>
      </c>
      <c r="FL209" s="588">
        <f>AND(FQ$55&gt;0,SUM($E209:FK209)&lt;'Summary&amp;Assumptions'!$G$32*$B209,$D209&gt;='Summary&amp;Assumptions'!$D$17,FQ$47&gt;=$D209,FQ$47&lt;=EDATE($D209,'Summary&amp;Assumptions'!$G$32))*$B209+AND(FQ$56&lt;'Summary&amp;Assumptions'!$J$31,FQ$47&gt;=$FO209,FQ$47&lt;=$FP209)*(('Summary&amp;Assumptions'!$H$25*$C209)*(1+'Summary&amp;Assumptions'!$J$29)^(FQ$46-1))+AND(FQ$56&lt;'Summary&amp;Assumptions'!$J$31,FQ$47&gt;=$FQ209,FQ$47&lt;=$FR209)*(('Summary&amp;Assumptions'!$H$25*$C209)*(1+'Summary&amp;Assumptions'!$J$29)^(FQ$46-1))</f>
        <v>0</v>
      </c>
      <c r="FO209" s="576">
        <f>EDATE(D209,'Summary&amp;Assumptions'!$G$34)</f>
        <v>47150</v>
      </c>
      <c r="FP209" s="576">
        <f>EDATE(FO209,'Summary&amp;Assumptions'!$G$33-1)</f>
        <v>47178</v>
      </c>
      <c r="FQ209" s="576">
        <f>EDATE(FO209,'Summary&amp;Assumptions'!$G$34)</f>
        <v>47515</v>
      </c>
      <c r="FR209" s="576">
        <f>EDATE(FQ209,'Summary&amp;Assumptions'!$G$33-1)</f>
        <v>47543</v>
      </c>
    </row>
    <row r="210" spans="2:174" hidden="1" x14ac:dyDescent="0.2">
      <c r="B210" s="588">
        <v>0</v>
      </c>
      <c r="C210" s="193">
        <v>0</v>
      </c>
      <c r="D210" s="589">
        <v>46813</v>
      </c>
      <c r="F210" s="588">
        <f>AND(K$55&gt;0,SUM($E210:E210)&lt;'Summary&amp;Assumptions'!$G$32*$B210,$D210&gt;='Summary&amp;Assumptions'!$D$17,K$47&gt;=$D210,K$47&lt;=EDATE($D210,'Summary&amp;Assumptions'!$G$32))*$B210+AND(K$56&lt;'Summary&amp;Assumptions'!$J$31,K$47&gt;=$FO210,K$47&lt;=$FP210)*(('Summary&amp;Assumptions'!$H$25*$C210)*(1+'Summary&amp;Assumptions'!$J$29)^(K$46-1))+AND(K$56&lt;'Summary&amp;Assumptions'!$J$31,K$47&gt;=$FQ210,K$47&lt;=$FR210)*(('Summary&amp;Assumptions'!$H$25*$C210)*(1+'Summary&amp;Assumptions'!$J$29)^(K$46-1))</f>
        <v>0</v>
      </c>
      <c r="G210" s="588">
        <f>AND(L$55&gt;0,SUM($E210:F210)&lt;'Summary&amp;Assumptions'!$G$32*$B210,$D210&gt;='Summary&amp;Assumptions'!$D$17,L$47&gt;=$D210,L$47&lt;=EDATE($D210,'Summary&amp;Assumptions'!$G$32))*$B210+AND(L$56&lt;'Summary&amp;Assumptions'!$J$31,L$47&gt;=$FO210,L$47&lt;=$FP210)*(('Summary&amp;Assumptions'!$H$25*$C210)*(1+'Summary&amp;Assumptions'!$J$29)^(L$46-1))+AND(L$56&lt;'Summary&amp;Assumptions'!$J$31,L$47&gt;=$FQ210,L$47&lt;=$FR210)*(('Summary&amp;Assumptions'!$H$25*$C210)*(1+'Summary&amp;Assumptions'!$J$29)^(L$46-1))</f>
        <v>0</v>
      </c>
      <c r="H210" s="588">
        <f>AND(M$55&gt;0,SUM($E210:G210)&lt;'Summary&amp;Assumptions'!$G$32*$B210,$D210&gt;='Summary&amp;Assumptions'!$D$17,M$47&gt;=$D210,M$47&lt;=EDATE($D210,'Summary&amp;Assumptions'!$G$32))*$B210+AND(M$56&lt;'Summary&amp;Assumptions'!$J$31,M$47&gt;=$FO210,M$47&lt;=$FP210)*(('Summary&amp;Assumptions'!$H$25*$C210)*(1+'Summary&amp;Assumptions'!$J$29)^(M$46-1))+AND(M$56&lt;'Summary&amp;Assumptions'!$J$31,M$47&gt;=$FQ210,M$47&lt;=$FR210)*(('Summary&amp;Assumptions'!$H$25*$C210)*(1+'Summary&amp;Assumptions'!$J$29)^(M$46-1))</f>
        <v>0</v>
      </c>
      <c r="I210" s="588">
        <f>AND(N$55&gt;0,SUM($E210:H210)&lt;'Summary&amp;Assumptions'!$G$32*$B210,$D210&gt;='Summary&amp;Assumptions'!$D$17,N$47&gt;=$D210,N$47&lt;=EDATE($D210,'Summary&amp;Assumptions'!$G$32))*$B210+AND(N$56&lt;'Summary&amp;Assumptions'!$J$31,N$47&gt;=$FO210,N$47&lt;=$FP210)*(('Summary&amp;Assumptions'!$H$25*$C210)*(1+'Summary&amp;Assumptions'!$J$29)^(N$46-1))+AND(N$56&lt;'Summary&amp;Assumptions'!$J$31,N$47&gt;=$FQ210,N$47&lt;=$FR210)*(('Summary&amp;Assumptions'!$H$25*$C210)*(1+'Summary&amp;Assumptions'!$J$29)^(N$46-1))</f>
        <v>0</v>
      </c>
      <c r="J210" s="588">
        <f>AND(O$55&gt;0,SUM($E210:I210)&lt;'Summary&amp;Assumptions'!$G$32*$B210,$D210&gt;='Summary&amp;Assumptions'!$D$17,O$47&gt;=$D210,O$47&lt;=EDATE($D210,'Summary&amp;Assumptions'!$G$32))*$B210+AND(O$56&lt;'Summary&amp;Assumptions'!$J$31,O$47&gt;=$FO210,O$47&lt;=$FP210)*(('Summary&amp;Assumptions'!$H$25*$C210)*(1+'Summary&amp;Assumptions'!$J$29)^(O$46-1))+AND(O$56&lt;'Summary&amp;Assumptions'!$J$31,O$47&gt;=$FQ210,O$47&lt;=$FR210)*(('Summary&amp;Assumptions'!$H$25*$C210)*(1+'Summary&amp;Assumptions'!$J$29)^(O$46-1))</f>
        <v>0</v>
      </c>
      <c r="K210" s="588">
        <f>AND(P$55&gt;0,SUM($E210:J210)&lt;'Summary&amp;Assumptions'!$G$32*$B210,$D210&gt;='Summary&amp;Assumptions'!$D$17,P$47&gt;=$D210,P$47&lt;=EDATE($D210,'Summary&amp;Assumptions'!$G$32))*$B210+AND(P$56&lt;'Summary&amp;Assumptions'!$J$31,P$47&gt;=$FO210,P$47&lt;=$FP210)*(('Summary&amp;Assumptions'!$H$25*$C210)*(1+'Summary&amp;Assumptions'!$J$29)^(P$46-1))+AND(P$56&lt;'Summary&amp;Assumptions'!$J$31,P$47&gt;=$FQ210,P$47&lt;=$FR210)*(('Summary&amp;Assumptions'!$H$25*$C210)*(1+'Summary&amp;Assumptions'!$J$29)^(P$46-1))</f>
        <v>0</v>
      </c>
      <c r="L210" s="588">
        <f>AND(Q$55&gt;0,SUM($E210:K210)&lt;'Summary&amp;Assumptions'!$G$32*$B210,$D210&gt;='Summary&amp;Assumptions'!$D$17,Q$47&gt;=$D210,Q$47&lt;=EDATE($D210,'Summary&amp;Assumptions'!$G$32))*$B210+AND(Q$56&lt;'Summary&amp;Assumptions'!$J$31,Q$47&gt;=$FO210,Q$47&lt;=$FP210)*(('Summary&amp;Assumptions'!$H$25*$C210)*(1+'Summary&amp;Assumptions'!$J$29)^(Q$46-1))+AND(Q$56&lt;'Summary&amp;Assumptions'!$J$31,Q$47&gt;=$FQ210,Q$47&lt;=$FR210)*(('Summary&amp;Assumptions'!$H$25*$C210)*(1+'Summary&amp;Assumptions'!$J$29)^(Q$46-1))</f>
        <v>0</v>
      </c>
      <c r="M210" s="588">
        <f>AND(R$55&gt;0,SUM($E210:L210)&lt;'Summary&amp;Assumptions'!$G$32*$B210,$D210&gt;='Summary&amp;Assumptions'!$D$17,R$47&gt;=$D210,R$47&lt;=EDATE($D210,'Summary&amp;Assumptions'!$G$32))*$B210+AND(R$56&lt;'Summary&amp;Assumptions'!$J$31,R$47&gt;=$FO210,R$47&lt;=$FP210)*(('Summary&amp;Assumptions'!$H$25*$C210)*(1+'Summary&amp;Assumptions'!$J$29)^(R$46-1))+AND(R$56&lt;'Summary&amp;Assumptions'!$J$31,R$47&gt;=$FQ210,R$47&lt;=$FR210)*(('Summary&amp;Assumptions'!$H$25*$C210)*(1+'Summary&amp;Assumptions'!$J$29)^(R$46-1))</f>
        <v>0</v>
      </c>
      <c r="N210" s="588">
        <f>AND(S$55&gt;0,SUM($E210:M210)&lt;'Summary&amp;Assumptions'!$G$32*$B210,$D210&gt;='Summary&amp;Assumptions'!$D$17,S$47&gt;=$D210,S$47&lt;=EDATE($D210,'Summary&amp;Assumptions'!$G$32))*$B210+AND(S$56&lt;'Summary&amp;Assumptions'!$J$31,S$47&gt;=$FO210,S$47&lt;=$FP210)*(('Summary&amp;Assumptions'!$H$25*$C210)*(1+'Summary&amp;Assumptions'!$J$29)^(S$46-1))+AND(S$56&lt;'Summary&amp;Assumptions'!$J$31,S$47&gt;=$FQ210,S$47&lt;=$FR210)*(('Summary&amp;Assumptions'!$H$25*$C210)*(1+'Summary&amp;Assumptions'!$J$29)^(S$46-1))</f>
        <v>0</v>
      </c>
      <c r="O210" s="588">
        <f>AND(T$55&gt;0,SUM($E210:N210)&lt;'Summary&amp;Assumptions'!$G$32*$B210,$D210&gt;='Summary&amp;Assumptions'!$D$17,T$47&gt;=$D210,T$47&lt;=EDATE($D210,'Summary&amp;Assumptions'!$G$32))*$B210+AND(T$56&lt;'Summary&amp;Assumptions'!$J$31,T$47&gt;=$FO210,T$47&lt;=$FP210)*(('Summary&amp;Assumptions'!$H$25*$C210)*(1+'Summary&amp;Assumptions'!$J$29)^(T$46-1))+AND(T$56&lt;'Summary&amp;Assumptions'!$J$31,T$47&gt;=$FQ210,T$47&lt;=$FR210)*(('Summary&amp;Assumptions'!$H$25*$C210)*(1+'Summary&amp;Assumptions'!$J$29)^(T$46-1))</f>
        <v>0</v>
      </c>
      <c r="P210" s="588">
        <f>AND(U$55&gt;0,SUM($E210:O210)&lt;'Summary&amp;Assumptions'!$G$32*$B210,$D210&gt;='Summary&amp;Assumptions'!$D$17,U$47&gt;=$D210,U$47&lt;=EDATE($D210,'Summary&amp;Assumptions'!$G$32))*$B210+AND(U$56&lt;'Summary&amp;Assumptions'!$J$31,U$47&gt;=$FO210,U$47&lt;=$FP210)*(('Summary&amp;Assumptions'!$H$25*$C210)*(1+'Summary&amp;Assumptions'!$J$29)^(U$46-1))+AND(U$56&lt;'Summary&amp;Assumptions'!$J$31,U$47&gt;=$FQ210,U$47&lt;=$FR210)*(('Summary&amp;Assumptions'!$H$25*$C210)*(1+'Summary&amp;Assumptions'!$J$29)^(U$46-1))</f>
        <v>0</v>
      </c>
      <c r="Q210" s="588">
        <f>AND(V$55&gt;0,SUM($E210:P210)&lt;'Summary&amp;Assumptions'!$G$32*$B210,$D210&gt;='Summary&amp;Assumptions'!$D$17,V$47&gt;=$D210,V$47&lt;=EDATE($D210,'Summary&amp;Assumptions'!$G$32))*$B210+AND(V$56&lt;'Summary&amp;Assumptions'!$J$31,V$47&gt;=$FO210,V$47&lt;=$FP210)*(('Summary&amp;Assumptions'!$H$25*$C210)*(1+'Summary&amp;Assumptions'!$J$29)^(V$46-1))+AND(V$56&lt;'Summary&amp;Assumptions'!$J$31,V$47&gt;=$FQ210,V$47&lt;=$FR210)*(('Summary&amp;Assumptions'!$H$25*$C210)*(1+'Summary&amp;Assumptions'!$J$29)^(V$46-1))</f>
        <v>0</v>
      </c>
      <c r="R210" s="588">
        <f>AND(W$55&gt;0,SUM($E210:Q210)&lt;'Summary&amp;Assumptions'!$G$32*$B210,$D210&gt;='Summary&amp;Assumptions'!$D$17,W$47&gt;=$D210,W$47&lt;=EDATE($D210,'Summary&amp;Assumptions'!$G$32))*$B210+AND(W$56&lt;'Summary&amp;Assumptions'!$J$31,W$47&gt;=$FO210,W$47&lt;=$FP210)*(('Summary&amp;Assumptions'!$H$25*$C210)*(1+'Summary&amp;Assumptions'!$J$29)^(W$46-1))+AND(W$56&lt;'Summary&amp;Assumptions'!$J$31,W$47&gt;=$FQ210,W$47&lt;=$FR210)*(('Summary&amp;Assumptions'!$H$25*$C210)*(1+'Summary&amp;Assumptions'!$J$29)^(W$46-1))</f>
        <v>0</v>
      </c>
      <c r="S210" s="588">
        <f>AND(X$55&gt;0,SUM($E210:R210)&lt;'Summary&amp;Assumptions'!$G$32*$B210,$D210&gt;='Summary&amp;Assumptions'!$D$17,X$47&gt;=$D210,X$47&lt;=EDATE($D210,'Summary&amp;Assumptions'!$G$32))*$B210+AND(X$56&lt;'Summary&amp;Assumptions'!$J$31,X$47&gt;=$FO210,X$47&lt;=$FP210)*(('Summary&amp;Assumptions'!$H$25*$C210)*(1+'Summary&amp;Assumptions'!$J$29)^(X$46-1))+AND(X$56&lt;'Summary&amp;Assumptions'!$J$31,X$47&gt;=$FQ210,X$47&lt;=$FR210)*(('Summary&amp;Assumptions'!$H$25*$C210)*(1+'Summary&amp;Assumptions'!$J$29)^(X$46-1))</f>
        <v>0</v>
      </c>
      <c r="T210" s="588">
        <f>AND(Y$55&gt;0,SUM($E210:S210)&lt;'Summary&amp;Assumptions'!$G$32*$B210,$D210&gt;='Summary&amp;Assumptions'!$D$17,Y$47&gt;=$D210,Y$47&lt;=EDATE($D210,'Summary&amp;Assumptions'!$G$32))*$B210+AND(Y$56&lt;'Summary&amp;Assumptions'!$J$31,Y$47&gt;=$FO210,Y$47&lt;=$FP210)*(('Summary&amp;Assumptions'!$H$25*$C210)*(1+'Summary&amp;Assumptions'!$J$29)^(Y$46-1))+AND(Y$56&lt;'Summary&amp;Assumptions'!$J$31,Y$47&gt;=$FQ210,Y$47&lt;=$FR210)*(('Summary&amp;Assumptions'!$H$25*$C210)*(1+'Summary&amp;Assumptions'!$J$29)^(Y$46-1))</f>
        <v>0</v>
      </c>
      <c r="U210" s="588">
        <f>AND(Z$55&gt;0,SUM($E210:T210)&lt;'Summary&amp;Assumptions'!$G$32*$B210,$D210&gt;='Summary&amp;Assumptions'!$D$17,Z$47&gt;=$D210,Z$47&lt;=EDATE($D210,'Summary&amp;Assumptions'!$G$32))*$B210+AND(Z$56&lt;'Summary&amp;Assumptions'!$J$31,Z$47&gt;=$FO210,Z$47&lt;=$FP210)*(('Summary&amp;Assumptions'!$H$25*$C210)*(1+'Summary&amp;Assumptions'!$J$29)^(Z$46-1))+AND(Z$56&lt;'Summary&amp;Assumptions'!$J$31,Z$47&gt;=$FQ210,Z$47&lt;=$FR210)*(('Summary&amp;Assumptions'!$H$25*$C210)*(1+'Summary&amp;Assumptions'!$J$29)^(Z$46-1))</f>
        <v>0</v>
      </c>
      <c r="V210" s="588">
        <f>AND(AA$55&gt;0,SUM($E210:U210)&lt;'Summary&amp;Assumptions'!$G$32*$B210,$D210&gt;='Summary&amp;Assumptions'!$D$17,AA$47&gt;=$D210,AA$47&lt;=EDATE($D210,'Summary&amp;Assumptions'!$G$32))*$B210+AND(AA$56&lt;'Summary&amp;Assumptions'!$J$31,AA$47&gt;=$FO210,AA$47&lt;=$FP210)*(('Summary&amp;Assumptions'!$H$25*$C210)*(1+'Summary&amp;Assumptions'!$J$29)^(AA$46-1))+AND(AA$56&lt;'Summary&amp;Assumptions'!$J$31,AA$47&gt;=$FQ210,AA$47&lt;=$FR210)*(('Summary&amp;Assumptions'!$H$25*$C210)*(1+'Summary&amp;Assumptions'!$J$29)^(AA$46-1))</f>
        <v>0</v>
      </c>
      <c r="W210" s="588">
        <f>AND(AB$55&gt;0,SUM($E210:V210)&lt;'Summary&amp;Assumptions'!$G$32*$B210,$D210&gt;='Summary&amp;Assumptions'!$D$17,AB$47&gt;=$D210,AB$47&lt;=EDATE($D210,'Summary&amp;Assumptions'!$G$32))*$B210+AND(AB$56&lt;'Summary&amp;Assumptions'!$J$31,AB$47&gt;=$FO210,AB$47&lt;=$FP210)*(('Summary&amp;Assumptions'!$H$25*$C210)*(1+'Summary&amp;Assumptions'!$J$29)^(AB$46-1))+AND(AB$56&lt;'Summary&amp;Assumptions'!$J$31,AB$47&gt;=$FQ210,AB$47&lt;=$FR210)*(('Summary&amp;Assumptions'!$H$25*$C210)*(1+'Summary&amp;Assumptions'!$J$29)^(AB$46-1))</f>
        <v>0</v>
      </c>
      <c r="X210" s="588">
        <f>AND(AC$55&gt;0,SUM($E210:W210)&lt;'Summary&amp;Assumptions'!$G$32*$B210,$D210&gt;='Summary&amp;Assumptions'!$D$17,AC$47&gt;=$D210,AC$47&lt;=EDATE($D210,'Summary&amp;Assumptions'!$G$32))*$B210+AND(AC$56&lt;'Summary&amp;Assumptions'!$J$31,AC$47&gt;=$FO210,AC$47&lt;=$FP210)*(('Summary&amp;Assumptions'!$H$25*$C210)*(1+'Summary&amp;Assumptions'!$J$29)^(AC$46-1))+AND(AC$56&lt;'Summary&amp;Assumptions'!$J$31,AC$47&gt;=$FQ210,AC$47&lt;=$FR210)*(('Summary&amp;Assumptions'!$H$25*$C210)*(1+'Summary&amp;Assumptions'!$J$29)^(AC$46-1))</f>
        <v>0</v>
      </c>
      <c r="Y210" s="588">
        <f>AND(AD$55&gt;0,SUM($E210:X210)&lt;'Summary&amp;Assumptions'!$G$32*$B210,$D210&gt;='Summary&amp;Assumptions'!$D$17,AD$47&gt;=$D210,AD$47&lt;=EDATE($D210,'Summary&amp;Assumptions'!$G$32))*$B210+AND(AD$56&lt;'Summary&amp;Assumptions'!$J$31,AD$47&gt;=$FO210,AD$47&lt;=$FP210)*(('Summary&amp;Assumptions'!$H$25*$C210)*(1+'Summary&amp;Assumptions'!$J$29)^(AD$46-1))+AND(AD$56&lt;'Summary&amp;Assumptions'!$J$31,AD$47&gt;=$FQ210,AD$47&lt;=$FR210)*(('Summary&amp;Assumptions'!$H$25*$C210)*(1+'Summary&amp;Assumptions'!$J$29)^(AD$46-1))</f>
        <v>0</v>
      </c>
      <c r="Z210" s="588">
        <f>AND(AE$55&gt;0,SUM($E210:Y210)&lt;'Summary&amp;Assumptions'!$G$32*$B210,$D210&gt;='Summary&amp;Assumptions'!$D$17,AE$47&gt;=$D210,AE$47&lt;=EDATE($D210,'Summary&amp;Assumptions'!$G$32))*$B210+AND(AE$56&lt;'Summary&amp;Assumptions'!$J$31,AE$47&gt;=$FO210,AE$47&lt;=$FP210)*(('Summary&amp;Assumptions'!$H$25*$C210)*(1+'Summary&amp;Assumptions'!$J$29)^(AE$46-1))+AND(AE$56&lt;'Summary&amp;Assumptions'!$J$31,AE$47&gt;=$FQ210,AE$47&lt;=$FR210)*(('Summary&amp;Assumptions'!$H$25*$C210)*(1+'Summary&amp;Assumptions'!$J$29)^(AE$46-1))</f>
        <v>0</v>
      </c>
      <c r="AA210" s="588">
        <f>AND(AF$55&gt;0,SUM($E210:Z210)&lt;'Summary&amp;Assumptions'!$G$32*$B210,$D210&gt;='Summary&amp;Assumptions'!$D$17,AF$47&gt;=$D210,AF$47&lt;=EDATE($D210,'Summary&amp;Assumptions'!$G$32))*$B210+AND(AF$56&lt;'Summary&amp;Assumptions'!$J$31,AF$47&gt;=$FO210,AF$47&lt;=$FP210)*(('Summary&amp;Assumptions'!$H$25*$C210)*(1+'Summary&amp;Assumptions'!$J$29)^(AF$46-1))+AND(AF$56&lt;'Summary&amp;Assumptions'!$J$31,AF$47&gt;=$FQ210,AF$47&lt;=$FR210)*(('Summary&amp;Assumptions'!$H$25*$C210)*(1+'Summary&amp;Assumptions'!$J$29)^(AF$46-1))</f>
        <v>0</v>
      </c>
      <c r="AB210" s="588">
        <f>AND(AG$55&gt;0,SUM($E210:AA210)&lt;'Summary&amp;Assumptions'!$G$32*$B210,$D210&gt;='Summary&amp;Assumptions'!$D$17,AG$47&gt;=$D210,AG$47&lt;=EDATE($D210,'Summary&amp;Assumptions'!$G$32))*$B210+AND(AG$56&lt;'Summary&amp;Assumptions'!$J$31,AG$47&gt;=$FO210,AG$47&lt;=$FP210)*(('Summary&amp;Assumptions'!$H$25*$C210)*(1+'Summary&amp;Assumptions'!$J$29)^(AG$46-1))+AND(AG$56&lt;'Summary&amp;Assumptions'!$J$31,AG$47&gt;=$FQ210,AG$47&lt;=$FR210)*(('Summary&amp;Assumptions'!$H$25*$C210)*(1+'Summary&amp;Assumptions'!$J$29)^(AG$46-1))</f>
        <v>0</v>
      </c>
      <c r="AC210" s="588">
        <f>AND(AH$55&gt;0,SUM($E210:AB210)&lt;'Summary&amp;Assumptions'!$G$32*$B210,$D210&gt;='Summary&amp;Assumptions'!$D$17,AH$47&gt;=$D210,AH$47&lt;=EDATE($D210,'Summary&amp;Assumptions'!$G$32))*$B210+AND(AH$56&lt;'Summary&amp;Assumptions'!$J$31,AH$47&gt;=$FO210,AH$47&lt;=$FP210)*(('Summary&amp;Assumptions'!$H$25*$C210)*(1+'Summary&amp;Assumptions'!$J$29)^(AH$46-1))+AND(AH$56&lt;'Summary&amp;Assumptions'!$J$31,AH$47&gt;=$FQ210,AH$47&lt;=$FR210)*(('Summary&amp;Assumptions'!$H$25*$C210)*(1+'Summary&amp;Assumptions'!$J$29)^(AH$46-1))</f>
        <v>0</v>
      </c>
      <c r="AD210" s="588">
        <f>AND(AI$55&gt;0,SUM($E210:AC210)&lt;'Summary&amp;Assumptions'!$G$32*$B210,$D210&gt;='Summary&amp;Assumptions'!$D$17,AI$47&gt;=$D210,AI$47&lt;=EDATE($D210,'Summary&amp;Assumptions'!$G$32))*$B210+AND(AI$56&lt;'Summary&amp;Assumptions'!$J$31,AI$47&gt;=$FO210,AI$47&lt;=$FP210)*(('Summary&amp;Assumptions'!$H$25*$C210)*(1+'Summary&amp;Assumptions'!$J$29)^(AI$46-1))+AND(AI$56&lt;'Summary&amp;Assumptions'!$J$31,AI$47&gt;=$FQ210,AI$47&lt;=$FR210)*(('Summary&amp;Assumptions'!$H$25*$C210)*(1+'Summary&amp;Assumptions'!$J$29)^(AI$46-1))</f>
        <v>0</v>
      </c>
      <c r="AE210" s="588">
        <f>AND(AJ$55&gt;0,SUM($E210:AD210)&lt;'Summary&amp;Assumptions'!$G$32*$B210,$D210&gt;='Summary&amp;Assumptions'!$D$17,AJ$47&gt;=$D210,AJ$47&lt;=EDATE($D210,'Summary&amp;Assumptions'!$G$32))*$B210+AND(AJ$56&lt;'Summary&amp;Assumptions'!$J$31,AJ$47&gt;=$FO210,AJ$47&lt;=$FP210)*(('Summary&amp;Assumptions'!$H$25*$C210)*(1+'Summary&amp;Assumptions'!$J$29)^(AJ$46-1))+AND(AJ$56&lt;'Summary&amp;Assumptions'!$J$31,AJ$47&gt;=$FQ210,AJ$47&lt;=$FR210)*(('Summary&amp;Assumptions'!$H$25*$C210)*(1+'Summary&amp;Assumptions'!$J$29)^(AJ$46-1))</f>
        <v>0</v>
      </c>
      <c r="AF210" s="588">
        <f>AND(AK$55&gt;0,SUM($E210:AE210)&lt;'Summary&amp;Assumptions'!$G$32*$B210,$D210&gt;='Summary&amp;Assumptions'!$D$17,AK$47&gt;=$D210,AK$47&lt;=EDATE($D210,'Summary&amp;Assumptions'!$G$32))*$B210+AND(AK$56&lt;'Summary&amp;Assumptions'!$J$31,AK$47&gt;=$FO210,AK$47&lt;=$FP210)*(('Summary&amp;Assumptions'!$H$25*$C210)*(1+'Summary&amp;Assumptions'!$J$29)^(AK$46-1))+AND(AK$56&lt;'Summary&amp;Assumptions'!$J$31,AK$47&gt;=$FQ210,AK$47&lt;=$FR210)*(('Summary&amp;Assumptions'!$H$25*$C210)*(1+'Summary&amp;Assumptions'!$J$29)^(AK$46-1))</f>
        <v>0</v>
      </c>
      <c r="AG210" s="588">
        <f>AND(AL$55&gt;0,SUM($E210:AF210)&lt;'Summary&amp;Assumptions'!$G$32*$B210,$D210&gt;='Summary&amp;Assumptions'!$D$17,AL$47&gt;=$D210,AL$47&lt;=EDATE($D210,'Summary&amp;Assumptions'!$G$32))*$B210+AND(AL$56&lt;'Summary&amp;Assumptions'!$J$31,AL$47&gt;=$FO210,AL$47&lt;=$FP210)*(('Summary&amp;Assumptions'!$H$25*$C210)*(1+'Summary&amp;Assumptions'!$J$29)^(AL$46-1))+AND(AL$56&lt;'Summary&amp;Assumptions'!$J$31,AL$47&gt;=$FQ210,AL$47&lt;=$FR210)*(('Summary&amp;Assumptions'!$H$25*$C210)*(1+'Summary&amp;Assumptions'!$J$29)^(AL$46-1))</f>
        <v>0</v>
      </c>
      <c r="AH210" s="588">
        <f>AND(AM$55&gt;0,SUM($E210:AG210)&lt;'Summary&amp;Assumptions'!$G$32*$B210,$D210&gt;='Summary&amp;Assumptions'!$D$17,AM$47&gt;=$D210,AM$47&lt;=EDATE($D210,'Summary&amp;Assumptions'!$G$32))*$B210+AND(AM$56&lt;'Summary&amp;Assumptions'!$J$31,AM$47&gt;=$FO210,AM$47&lt;=$FP210)*(('Summary&amp;Assumptions'!$H$25*$C210)*(1+'Summary&amp;Assumptions'!$J$29)^(AM$46-1))+AND(AM$56&lt;'Summary&amp;Assumptions'!$J$31,AM$47&gt;=$FQ210,AM$47&lt;=$FR210)*(('Summary&amp;Assumptions'!$H$25*$C210)*(1+'Summary&amp;Assumptions'!$J$29)^(AM$46-1))</f>
        <v>0</v>
      </c>
      <c r="AI210" s="588">
        <f>AND(AN$55&gt;0,SUM($E210:AH210)&lt;'Summary&amp;Assumptions'!$G$32*$B210,$D210&gt;='Summary&amp;Assumptions'!$D$17,AN$47&gt;=$D210,AN$47&lt;=EDATE($D210,'Summary&amp;Assumptions'!$G$32))*$B210+AND(AN$56&lt;'Summary&amp;Assumptions'!$J$31,AN$47&gt;=$FO210,AN$47&lt;=$FP210)*(('Summary&amp;Assumptions'!$H$25*$C210)*(1+'Summary&amp;Assumptions'!$J$29)^(AN$46-1))+AND(AN$56&lt;'Summary&amp;Assumptions'!$J$31,AN$47&gt;=$FQ210,AN$47&lt;=$FR210)*(('Summary&amp;Assumptions'!$H$25*$C210)*(1+'Summary&amp;Assumptions'!$J$29)^(AN$46-1))</f>
        <v>0</v>
      </c>
      <c r="AJ210" s="588">
        <f>AND(AO$55&gt;0,SUM($E210:AI210)&lt;'Summary&amp;Assumptions'!$G$32*$B210,$D210&gt;='Summary&amp;Assumptions'!$D$17,AO$47&gt;=$D210,AO$47&lt;=EDATE($D210,'Summary&amp;Assumptions'!$G$32))*$B210+AND(AO$56&lt;'Summary&amp;Assumptions'!$J$31,AO$47&gt;=$FO210,AO$47&lt;=$FP210)*(('Summary&amp;Assumptions'!$H$25*$C210)*(1+'Summary&amp;Assumptions'!$J$29)^(AO$46-1))+AND(AO$56&lt;'Summary&amp;Assumptions'!$J$31,AO$47&gt;=$FQ210,AO$47&lt;=$FR210)*(('Summary&amp;Assumptions'!$H$25*$C210)*(1+'Summary&amp;Assumptions'!$J$29)^(AO$46-1))</f>
        <v>0</v>
      </c>
      <c r="AK210" s="588">
        <f>AND(AP$55&gt;0,SUM($E210:AJ210)&lt;'Summary&amp;Assumptions'!$G$32*$B210,$D210&gt;='Summary&amp;Assumptions'!$D$17,AP$47&gt;=$D210,AP$47&lt;=EDATE($D210,'Summary&amp;Assumptions'!$G$32))*$B210+AND(AP$56&lt;'Summary&amp;Assumptions'!$J$31,AP$47&gt;=$FO210,AP$47&lt;=$FP210)*(('Summary&amp;Assumptions'!$H$25*$C210)*(1+'Summary&amp;Assumptions'!$J$29)^(AP$46-1))+AND(AP$56&lt;'Summary&amp;Assumptions'!$J$31,AP$47&gt;=$FQ210,AP$47&lt;=$FR210)*(('Summary&amp;Assumptions'!$H$25*$C210)*(1+'Summary&amp;Assumptions'!$J$29)^(AP$46-1))</f>
        <v>0</v>
      </c>
      <c r="AL210" s="588">
        <f>AND(AQ$55&gt;0,SUM($E210:AK210)&lt;'Summary&amp;Assumptions'!$G$32*$B210,$D210&gt;='Summary&amp;Assumptions'!$D$17,AQ$47&gt;=$D210,AQ$47&lt;=EDATE($D210,'Summary&amp;Assumptions'!$G$32))*$B210+AND(AQ$56&lt;'Summary&amp;Assumptions'!$J$31,AQ$47&gt;=$FO210,AQ$47&lt;=$FP210)*(('Summary&amp;Assumptions'!$H$25*$C210)*(1+'Summary&amp;Assumptions'!$J$29)^(AQ$46-1))+AND(AQ$56&lt;'Summary&amp;Assumptions'!$J$31,AQ$47&gt;=$FQ210,AQ$47&lt;=$FR210)*(('Summary&amp;Assumptions'!$H$25*$C210)*(1+'Summary&amp;Assumptions'!$J$29)^(AQ$46-1))</f>
        <v>0</v>
      </c>
      <c r="AM210" s="588">
        <f>AND(AR$55&gt;0,SUM($E210:AL210)&lt;'Summary&amp;Assumptions'!$G$32*$B210,$D210&gt;='Summary&amp;Assumptions'!$D$17,AR$47&gt;=$D210,AR$47&lt;=EDATE($D210,'Summary&amp;Assumptions'!$G$32))*$B210+AND(AR$56&lt;'Summary&amp;Assumptions'!$J$31,AR$47&gt;=$FO210,AR$47&lt;=$FP210)*(('Summary&amp;Assumptions'!$H$25*$C210)*(1+'Summary&amp;Assumptions'!$J$29)^(AR$46-1))+AND(AR$56&lt;'Summary&amp;Assumptions'!$J$31,AR$47&gt;=$FQ210,AR$47&lt;=$FR210)*(('Summary&amp;Assumptions'!$H$25*$C210)*(1+'Summary&amp;Assumptions'!$J$29)^(AR$46-1))</f>
        <v>0</v>
      </c>
      <c r="AN210" s="588">
        <f>AND(AS$55&gt;0,SUM($E210:AM210)&lt;'Summary&amp;Assumptions'!$G$32*$B210,$D210&gt;='Summary&amp;Assumptions'!$D$17,AS$47&gt;=$D210,AS$47&lt;=EDATE($D210,'Summary&amp;Assumptions'!$G$32))*$B210+AND(AS$56&lt;'Summary&amp;Assumptions'!$J$31,AS$47&gt;=$FO210,AS$47&lt;=$FP210)*(('Summary&amp;Assumptions'!$H$25*$C210)*(1+'Summary&amp;Assumptions'!$J$29)^(AS$46-1))+AND(AS$56&lt;'Summary&amp;Assumptions'!$J$31,AS$47&gt;=$FQ210,AS$47&lt;=$FR210)*(('Summary&amp;Assumptions'!$H$25*$C210)*(1+'Summary&amp;Assumptions'!$J$29)^(AS$46-1))</f>
        <v>0</v>
      </c>
      <c r="AO210" s="588">
        <f>AND(AT$55&gt;0,SUM($E210:AN210)&lt;'Summary&amp;Assumptions'!$G$32*$B210,$D210&gt;='Summary&amp;Assumptions'!$D$17,AT$47&gt;=$D210,AT$47&lt;=EDATE($D210,'Summary&amp;Assumptions'!$G$32))*$B210+AND(AT$56&lt;'Summary&amp;Assumptions'!$J$31,AT$47&gt;=$FO210,AT$47&lt;=$FP210)*(('Summary&amp;Assumptions'!$H$25*$C210)*(1+'Summary&amp;Assumptions'!$J$29)^(AT$46-1))+AND(AT$56&lt;'Summary&amp;Assumptions'!$J$31,AT$47&gt;=$FQ210,AT$47&lt;=$FR210)*(('Summary&amp;Assumptions'!$H$25*$C210)*(1+'Summary&amp;Assumptions'!$J$29)^(AT$46-1))</f>
        <v>0</v>
      </c>
      <c r="AP210" s="588">
        <f>AND(AU$55&gt;0,SUM($E210:AO210)&lt;'Summary&amp;Assumptions'!$G$32*$B210,$D210&gt;='Summary&amp;Assumptions'!$D$17,AU$47&gt;=$D210,AU$47&lt;=EDATE($D210,'Summary&amp;Assumptions'!$G$32))*$B210+AND(AU$56&lt;'Summary&amp;Assumptions'!$J$31,AU$47&gt;=$FO210,AU$47&lt;=$FP210)*(('Summary&amp;Assumptions'!$H$25*$C210)*(1+'Summary&amp;Assumptions'!$J$29)^(AU$46-1))+AND(AU$56&lt;'Summary&amp;Assumptions'!$J$31,AU$47&gt;=$FQ210,AU$47&lt;=$FR210)*(('Summary&amp;Assumptions'!$H$25*$C210)*(1+'Summary&amp;Assumptions'!$J$29)^(AU$46-1))</f>
        <v>0</v>
      </c>
      <c r="AQ210" s="588">
        <f>AND(AV$55&gt;0,SUM($E210:AP210)&lt;'Summary&amp;Assumptions'!$G$32*$B210,$D210&gt;='Summary&amp;Assumptions'!$D$17,AV$47&gt;=$D210,AV$47&lt;=EDATE($D210,'Summary&amp;Assumptions'!$G$32))*$B210+AND(AV$56&lt;'Summary&amp;Assumptions'!$J$31,AV$47&gt;=$FO210,AV$47&lt;=$FP210)*(('Summary&amp;Assumptions'!$H$25*$C210)*(1+'Summary&amp;Assumptions'!$J$29)^(AV$46-1))+AND(AV$56&lt;'Summary&amp;Assumptions'!$J$31,AV$47&gt;=$FQ210,AV$47&lt;=$FR210)*(('Summary&amp;Assumptions'!$H$25*$C210)*(1+'Summary&amp;Assumptions'!$J$29)^(AV$46-1))</f>
        <v>0</v>
      </c>
      <c r="AR210" s="588">
        <f>AND(AW$55&gt;0,SUM($E210:AQ210)&lt;'Summary&amp;Assumptions'!$G$32*$B210,$D210&gt;='Summary&amp;Assumptions'!$D$17,AW$47&gt;=$D210,AW$47&lt;=EDATE($D210,'Summary&amp;Assumptions'!$G$32))*$B210+AND(AW$56&lt;'Summary&amp;Assumptions'!$J$31,AW$47&gt;=$FO210,AW$47&lt;=$FP210)*(('Summary&amp;Assumptions'!$H$25*$C210)*(1+'Summary&amp;Assumptions'!$J$29)^(AW$46-1))+AND(AW$56&lt;'Summary&amp;Assumptions'!$J$31,AW$47&gt;=$FQ210,AW$47&lt;=$FR210)*(('Summary&amp;Assumptions'!$H$25*$C210)*(1+'Summary&amp;Assumptions'!$J$29)^(AW$46-1))</f>
        <v>0</v>
      </c>
      <c r="AS210" s="588">
        <f>AND(AX$55&gt;0,SUM($E210:AR210)&lt;'Summary&amp;Assumptions'!$G$32*$B210,$D210&gt;='Summary&amp;Assumptions'!$D$17,AX$47&gt;=$D210,AX$47&lt;=EDATE($D210,'Summary&amp;Assumptions'!$G$32))*$B210+AND(AX$56&lt;'Summary&amp;Assumptions'!$J$31,AX$47&gt;=$FO210,AX$47&lt;=$FP210)*(('Summary&amp;Assumptions'!$H$25*$C210)*(1+'Summary&amp;Assumptions'!$J$29)^(AX$46-1))+AND(AX$56&lt;'Summary&amp;Assumptions'!$J$31,AX$47&gt;=$FQ210,AX$47&lt;=$FR210)*(('Summary&amp;Assumptions'!$H$25*$C210)*(1+'Summary&amp;Assumptions'!$J$29)^(AX$46-1))</f>
        <v>0</v>
      </c>
      <c r="AT210" s="588">
        <f>AND(AY$55&gt;0,SUM($E210:AS210)&lt;'Summary&amp;Assumptions'!$G$32*$B210,$D210&gt;='Summary&amp;Assumptions'!$D$17,AY$47&gt;=$D210,AY$47&lt;=EDATE($D210,'Summary&amp;Assumptions'!$G$32))*$B210+AND(AY$56&lt;'Summary&amp;Assumptions'!$J$31,AY$47&gt;=$FO210,AY$47&lt;=$FP210)*(('Summary&amp;Assumptions'!$H$25*$C210)*(1+'Summary&amp;Assumptions'!$J$29)^(AY$46-1))+AND(AY$56&lt;'Summary&amp;Assumptions'!$J$31,AY$47&gt;=$FQ210,AY$47&lt;=$FR210)*(('Summary&amp;Assumptions'!$H$25*$C210)*(1+'Summary&amp;Assumptions'!$J$29)^(AY$46-1))</f>
        <v>0</v>
      </c>
      <c r="AU210" s="588">
        <f>AND(AZ$55&gt;0,SUM($E210:AT210)&lt;'Summary&amp;Assumptions'!$G$32*$B210,$D210&gt;='Summary&amp;Assumptions'!$D$17,AZ$47&gt;=$D210,AZ$47&lt;=EDATE($D210,'Summary&amp;Assumptions'!$G$32))*$B210+AND(AZ$56&lt;'Summary&amp;Assumptions'!$J$31,AZ$47&gt;=$FO210,AZ$47&lt;=$FP210)*(('Summary&amp;Assumptions'!$H$25*$C210)*(1+'Summary&amp;Assumptions'!$J$29)^(AZ$46-1))+AND(AZ$56&lt;'Summary&amp;Assumptions'!$J$31,AZ$47&gt;=$FQ210,AZ$47&lt;=$FR210)*(('Summary&amp;Assumptions'!$H$25*$C210)*(1+'Summary&amp;Assumptions'!$J$29)^(AZ$46-1))</f>
        <v>0</v>
      </c>
      <c r="AV210" s="588">
        <f>AND(BA$55&gt;0,SUM($E210:AU210)&lt;'Summary&amp;Assumptions'!$G$32*$B210,$D210&gt;='Summary&amp;Assumptions'!$D$17,BA$47&gt;=$D210,BA$47&lt;=EDATE($D210,'Summary&amp;Assumptions'!$G$32))*$B210+AND(BA$56&lt;'Summary&amp;Assumptions'!$J$31,BA$47&gt;=$FO210,BA$47&lt;=$FP210)*(('Summary&amp;Assumptions'!$H$25*$C210)*(1+'Summary&amp;Assumptions'!$J$29)^(BA$46-1))+AND(BA$56&lt;'Summary&amp;Assumptions'!$J$31,BA$47&gt;=$FQ210,BA$47&lt;=$FR210)*(('Summary&amp;Assumptions'!$H$25*$C210)*(1+'Summary&amp;Assumptions'!$J$29)^(BA$46-1))</f>
        <v>0</v>
      </c>
      <c r="AW210" s="588">
        <f>AND(BB$55&gt;0,SUM($E210:AV210)&lt;'Summary&amp;Assumptions'!$G$32*$B210,$D210&gt;='Summary&amp;Assumptions'!$D$17,BB$47&gt;=$D210,BB$47&lt;=EDATE($D210,'Summary&amp;Assumptions'!$G$32))*$B210+AND(BB$56&lt;'Summary&amp;Assumptions'!$J$31,BB$47&gt;=$FO210,BB$47&lt;=$FP210)*(('Summary&amp;Assumptions'!$H$25*$C210)*(1+'Summary&amp;Assumptions'!$J$29)^(BB$46-1))+AND(BB$56&lt;'Summary&amp;Assumptions'!$J$31,BB$47&gt;=$FQ210,BB$47&lt;=$FR210)*(('Summary&amp;Assumptions'!$H$25*$C210)*(1+'Summary&amp;Assumptions'!$J$29)^(BB$46-1))</f>
        <v>0</v>
      </c>
      <c r="AX210" s="588">
        <f>AND(BC$55&gt;0,SUM($E210:AW210)&lt;'Summary&amp;Assumptions'!$G$32*$B210,$D210&gt;='Summary&amp;Assumptions'!$D$17,BC$47&gt;=$D210,BC$47&lt;=EDATE($D210,'Summary&amp;Assumptions'!$G$32))*$B210+AND(BC$56&lt;'Summary&amp;Assumptions'!$J$31,BC$47&gt;=$FO210,BC$47&lt;=$FP210)*(('Summary&amp;Assumptions'!$H$25*$C210)*(1+'Summary&amp;Assumptions'!$J$29)^(BC$46-1))+AND(BC$56&lt;'Summary&amp;Assumptions'!$J$31,BC$47&gt;=$FQ210,BC$47&lt;=$FR210)*(('Summary&amp;Assumptions'!$H$25*$C210)*(1+'Summary&amp;Assumptions'!$J$29)^(BC$46-1))</f>
        <v>0</v>
      </c>
      <c r="AY210" s="588">
        <f>AND(BD$55&gt;0,SUM($E210:AX210)&lt;'Summary&amp;Assumptions'!$G$32*$B210,$D210&gt;='Summary&amp;Assumptions'!$D$17,BD$47&gt;=$D210,BD$47&lt;=EDATE($D210,'Summary&amp;Assumptions'!$G$32))*$B210+AND(BD$56&lt;'Summary&amp;Assumptions'!$J$31,BD$47&gt;=$FO210,BD$47&lt;=$FP210)*(('Summary&amp;Assumptions'!$H$25*$C210)*(1+'Summary&amp;Assumptions'!$J$29)^(BD$46-1))+AND(BD$56&lt;'Summary&amp;Assumptions'!$J$31,BD$47&gt;=$FQ210,BD$47&lt;=$FR210)*(('Summary&amp;Assumptions'!$H$25*$C210)*(1+'Summary&amp;Assumptions'!$J$29)^(BD$46-1))</f>
        <v>0</v>
      </c>
      <c r="AZ210" s="588">
        <f>AND(BE$55&gt;0,SUM($E210:AY210)&lt;'Summary&amp;Assumptions'!$G$32*$B210,$D210&gt;='Summary&amp;Assumptions'!$D$17,BE$47&gt;=$D210,BE$47&lt;=EDATE($D210,'Summary&amp;Assumptions'!$G$32))*$B210+AND(BE$56&lt;'Summary&amp;Assumptions'!$J$31,BE$47&gt;=$FO210,BE$47&lt;=$FP210)*(('Summary&amp;Assumptions'!$H$25*$C210)*(1+'Summary&amp;Assumptions'!$J$29)^(BE$46-1))+AND(BE$56&lt;'Summary&amp;Assumptions'!$J$31,BE$47&gt;=$FQ210,BE$47&lt;=$FR210)*(('Summary&amp;Assumptions'!$H$25*$C210)*(1+'Summary&amp;Assumptions'!$J$29)^(BE$46-1))</f>
        <v>0</v>
      </c>
      <c r="BA210" s="588">
        <f>AND(BF$55&gt;0,SUM($E210:AZ210)&lt;'Summary&amp;Assumptions'!$G$32*$B210,$D210&gt;='Summary&amp;Assumptions'!$D$17,BF$47&gt;=$D210,BF$47&lt;=EDATE($D210,'Summary&amp;Assumptions'!$G$32))*$B210+AND(BF$56&lt;'Summary&amp;Assumptions'!$J$31,BF$47&gt;=$FO210,BF$47&lt;=$FP210)*(('Summary&amp;Assumptions'!$H$25*$C210)*(1+'Summary&amp;Assumptions'!$J$29)^(BF$46-1))+AND(BF$56&lt;'Summary&amp;Assumptions'!$J$31,BF$47&gt;=$FQ210,BF$47&lt;=$FR210)*(('Summary&amp;Assumptions'!$H$25*$C210)*(1+'Summary&amp;Assumptions'!$J$29)^(BF$46-1))</f>
        <v>0</v>
      </c>
      <c r="BB210" s="588">
        <f>AND(BG$55&gt;0,SUM($E210:BA210)&lt;'Summary&amp;Assumptions'!$G$32*$B210,$D210&gt;='Summary&amp;Assumptions'!$D$17,BG$47&gt;=$D210,BG$47&lt;=EDATE($D210,'Summary&amp;Assumptions'!$G$32))*$B210+AND(BG$56&lt;'Summary&amp;Assumptions'!$J$31,BG$47&gt;=$FO210,BG$47&lt;=$FP210)*(('Summary&amp;Assumptions'!$H$25*$C210)*(1+'Summary&amp;Assumptions'!$J$29)^(BG$46-1))+AND(BG$56&lt;'Summary&amp;Assumptions'!$J$31,BG$47&gt;=$FQ210,BG$47&lt;=$FR210)*(('Summary&amp;Assumptions'!$H$25*$C210)*(1+'Summary&amp;Assumptions'!$J$29)^(BG$46-1))</f>
        <v>0</v>
      </c>
      <c r="BC210" s="588">
        <f>AND(BH$55&gt;0,SUM($E210:BB210)&lt;'Summary&amp;Assumptions'!$G$32*$B210,$D210&gt;='Summary&amp;Assumptions'!$D$17,BH$47&gt;=$D210,BH$47&lt;=EDATE($D210,'Summary&amp;Assumptions'!$G$32))*$B210+AND(BH$56&lt;'Summary&amp;Assumptions'!$J$31,BH$47&gt;=$FO210,BH$47&lt;=$FP210)*(('Summary&amp;Assumptions'!$H$25*$C210)*(1+'Summary&amp;Assumptions'!$J$29)^(BH$46-1))+AND(BH$56&lt;'Summary&amp;Assumptions'!$J$31,BH$47&gt;=$FQ210,BH$47&lt;=$FR210)*(('Summary&amp;Assumptions'!$H$25*$C210)*(1+'Summary&amp;Assumptions'!$J$29)^(BH$46-1))</f>
        <v>0</v>
      </c>
      <c r="BD210" s="588">
        <f>AND(BI$55&gt;0,SUM($E210:BC210)&lt;'Summary&amp;Assumptions'!$G$32*$B210,$D210&gt;='Summary&amp;Assumptions'!$D$17,BI$47&gt;=$D210,BI$47&lt;=EDATE($D210,'Summary&amp;Assumptions'!$G$32))*$B210+AND(BI$56&lt;'Summary&amp;Assumptions'!$J$31,BI$47&gt;=$FO210,BI$47&lt;=$FP210)*(('Summary&amp;Assumptions'!$H$25*$C210)*(1+'Summary&amp;Assumptions'!$J$29)^(BI$46-1))+AND(BI$56&lt;'Summary&amp;Assumptions'!$J$31,BI$47&gt;=$FQ210,BI$47&lt;=$FR210)*(('Summary&amp;Assumptions'!$H$25*$C210)*(1+'Summary&amp;Assumptions'!$J$29)^(BI$46-1))</f>
        <v>0</v>
      </c>
      <c r="BE210" s="588">
        <f>AND(BJ$55&gt;0,SUM($E210:BD210)&lt;'Summary&amp;Assumptions'!$G$32*$B210,$D210&gt;='Summary&amp;Assumptions'!$D$17,BJ$47&gt;=$D210,BJ$47&lt;=EDATE($D210,'Summary&amp;Assumptions'!$G$32))*$B210+AND(BJ$56&lt;'Summary&amp;Assumptions'!$J$31,BJ$47&gt;=$FO210,BJ$47&lt;=$FP210)*(('Summary&amp;Assumptions'!$H$25*$C210)*(1+'Summary&amp;Assumptions'!$J$29)^(BJ$46-1))+AND(BJ$56&lt;'Summary&amp;Assumptions'!$J$31,BJ$47&gt;=$FQ210,BJ$47&lt;=$FR210)*(('Summary&amp;Assumptions'!$H$25*$C210)*(1+'Summary&amp;Assumptions'!$J$29)^(BJ$46-1))</f>
        <v>0</v>
      </c>
      <c r="BF210" s="588">
        <f>AND(BK$55&gt;0,SUM($E210:BE210)&lt;'Summary&amp;Assumptions'!$G$32*$B210,$D210&gt;='Summary&amp;Assumptions'!$D$17,BK$47&gt;=$D210,BK$47&lt;=EDATE($D210,'Summary&amp;Assumptions'!$G$32))*$B210+AND(BK$56&lt;'Summary&amp;Assumptions'!$J$31,BK$47&gt;=$FO210,BK$47&lt;=$FP210)*(('Summary&amp;Assumptions'!$H$25*$C210)*(1+'Summary&amp;Assumptions'!$J$29)^(BK$46-1))+AND(BK$56&lt;'Summary&amp;Assumptions'!$J$31,BK$47&gt;=$FQ210,BK$47&lt;=$FR210)*(('Summary&amp;Assumptions'!$H$25*$C210)*(1+'Summary&amp;Assumptions'!$J$29)^(BK$46-1))</f>
        <v>0</v>
      </c>
      <c r="BG210" s="588">
        <f>AND(BL$55&gt;0,SUM($E210:BF210)&lt;'Summary&amp;Assumptions'!$G$32*$B210,$D210&gt;='Summary&amp;Assumptions'!$D$17,BL$47&gt;=$D210,BL$47&lt;=EDATE($D210,'Summary&amp;Assumptions'!$G$32))*$B210+AND(BL$56&lt;'Summary&amp;Assumptions'!$J$31,BL$47&gt;=$FO210,BL$47&lt;=$FP210)*(('Summary&amp;Assumptions'!$H$25*$C210)*(1+'Summary&amp;Assumptions'!$J$29)^(BL$46-1))+AND(BL$56&lt;'Summary&amp;Assumptions'!$J$31,BL$47&gt;=$FQ210,BL$47&lt;=$FR210)*(('Summary&amp;Assumptions'!$H$25*$C210)*(1+'Summary&amp;Assumptions'!$J$29)^(BL$46-1))</f>
        <v>0</v>
      </c>
      <c r="BH210" s="588">
        <f>AND(BM$55&gt;0,SUM($E210:BG210)&lt;'Summary&amp;Assumptions'!$G$32*$B210,$D210&gt;='Summary&amp;Assumptions'!$D$17,BM$47&gt;=$D210,BM$47&lt;=EDATE($D210,'Summary&amp;Assumptions'!$G$32))*$B210+AND(BM$56&lt;'Summary&amp;Assumptions'!$J$31,BM$47&gt;=$FO210,BM$47&lt;=$FP210)*(('Summary&amp;Assumptions'!$H$25*$C210)*(1+'Summary&amp;Assumptions'!$J$29)^(BM$46-1))+AND(BM$56&lt;'Summary&amp;Assumptions'!$J$31,BM$47&gt;=$FQ210,BM$47&lt;=$FR210)*(('Summary&amp;Assumptions'!$H$25*$C210)*(1+'Summary&amp;Assumptions'!$J$29)^(BM$46-1))</f>
        <v>0</v>
      </c>
      <c r="BI210" s="588">
        <f>AND(BN$55&gt;0,SUM($E210:BH210)&lt;'Summary&amp;Assumptions'!$G$32*$B210,$D210&gt;='Summary&amp;Assumptions'!$D$17,BN$47&gt;=$D210,BN$47&lt;=EDATE($D210,'Summary&amp;Assumptions'!$G$32))*$B210+AND(BN$56&lt;'Summary&amp;Assumptions'!$J$31,BN$47&gt;=$FO210,BN$47&lt;=$FP210)*(('Summary&amp;Assumptions'!$H$25*$C210)*(1+'Summary&amp;Assumptions'!$J$29)^(BN$46-1))+AND(BN$56&lt;'Summary&amp;Assumptions'!$J$31,BN$47&gt;=$FQ210,BN$47&lt;=$FR210)*(('Summary&amp;Assumptions'!$H$25*$C210)*(1+'Summary&amp;Assumptions'!$J$29)^(BN$46-1))</f>
        <v>0</v>
      </c>
      <c r="BJ210" s="588">
        <f>AND(BO$55&gt;0,SUM($E210:BI210)&lt;'Summary&amp;Assumptions'!$G$32*$B210,$D210&gt;='Summary&amp;Assumptions'!$D$17,BO$47&gt;=$D210,BO$47&lt;=EDATE($D210,'Summary&amp;Assumptions'!$G$32))*$B210+AND(BO$56&lt;'Summary&amp;Assumptions'!$J$31,BO$47&gt;=$FO210,BO$47&lt;=$FP210)*(('Summary&amp;Assumptions'!$H$25*$C210)*(1+'Summary&amp;Assumptions'!$J$29)^(BO$46-1))+AND(BO$56&lt;'Summary&amp;Assumptions'!$J$31,BO$47&gt;=$FQ210,BO$47&lt;=$FR210)*(('Summary&amp;Assumptions'!$H$25*$C210)*(1+'Summary&amp;Assumptions'!$J$29)^(BO$46-1))</f>
        <v>0</v>
      </c>
      <c r="BK210" s="588">
        <f>AND(BP$55&gt;0,SUM($E210:BJ210)&lt;'Summary&amp;Assumptions'!$G$32*$B210,$D210&gt;='Summary&amp;Assumptions'!$D$17,BP$47&gt;=$D210,BP$47&lt;=EDATE($D210,'Summary&amp;Assumptions'!$G$32))*$B210+AND(BP$56&lt;'Summary&amp;Assumptions'!$J$31,BP$47&gt;=$FO210,BP$47&lt;=$FP210)*(('Summary&amp;Assumptions'!$H$25*$C210)*(1+'Summary&amp;Assumptions'!$J$29)^(BP$46-1))+AND(BP$56&lt;'Summary&amp;Assumptions'!$J$31,BP$47&gt;=$FQ210,BP$47&lt;=$FR210)*(('Summary&amp;Assumptions'!$H$25*$C210)*(1+'Summary&amp;Assumptions'!$J$29)^(BP$46-1))</f>
        <v>0</v>
      </c>
      <c r="BL210" s="588">
        <f>AND(BQ$55&gt;0,SUM($E210:BK210)&lt;'Summary&amp;Assumptions'!$G$32*$B210,$D210&gt;='Summary&amp;Assumptions'!$D$17,BQ$47&gt;=$D210,BQ$47&lt;=EDATE($D210,'Summary&amp;Assumptions'!$G$32))*$B210+AND(BQ$56&lt;'Summary&amp;Assumptions'!$J$31,BQ$47&gt;=$FO210,BQ$47&lt;=$FP210)*(('Summary&amp;Assumptions'!$H$25*$C210)*(1+'Summary&amp;Assumptions'!$J$29)^(BQ$46-1))+AND(BQ$56&lt;'Summary&amp;Assumptions'!$J$31,BQ$47&gt;=$FQ210,BQ$47&lt;=$FR210)*(('Summary&amp;Assumptions'!$H$25*$C210)*(1+'Summary&amp;Assumptions'!$J$29)^(BQ$46-1))</f>
        <v>0</v>
      </c>
      <c r="BM210" s="588">
        <f>AND(BR$55&gt;0,SUM($E210:BL210)&lt;'Summary&amp;Assumptions'!$G$32*$B210,$D210&gt;='Summary&amp;Assumptions'!$D$17,BR$47&gt;=$D210,BR$47&lt;=EDATE($D210,'Summary&amp;Assumptions'!$G$32))*$B210+AND(BR$56&lt;'Summary&amp;Assumptions'!$J$31,BR$47&gt;=$FO210,BR$47&lt;=$FP210)*(('Summary&amp;Assumptions'!$H$25*$C210)*(1+'Summary&amp;Assumptions'!$J$29)^(BR$46-1))+AND(BR$56&lt;'Summary&amp;Assumptions'!$J$31,BR$47&gt;=$FQ210,BR$47&lt;=$FR210)*(('Summary&amp;Assumptions'!$H$25*$C210)*(1+'Summary&amp;Assumptions'!$J$29)^(BR$46-1))</f>
        <v>0</v>
      </c>
      <c r="BN210" s="588">
        <f>AND(BS$55&gt;0,SUM($E210:BM210)&lt;'Summary&amp;Assumptions'!$G$32*$B210,$D210&gt;='Summary&amp;Assumptions'!$D$17,BS$47&gt;=$D210,BS$47&lt;=EDATE($D210,'Summary&amp;Assumptions'!$G$32))*$B210+AND(BS$56&lt;'Summary&amp;Assumptions'!$J$31,BS$47&gt;=$FO210,BS$47&lt;=$FP210)*(('Summary&amp;Assumptions'!$H$25*$C210)*(1+'Summary&amp;Assumptions'!$J$29)^(BS$46-1))+AND(BS$56&lt;'Summary&amp;Assumptions'!$J$31,BS$47&gt;=$FQ210,BS$47&lt;=$FR210)*(('Summary&amp;Assumptions'!$H$25*$C210)*(1+'Summary&amp;Assumptions'!$J$29)^(BS$46-1))</f>
        <v>0</v>
      </c>
      <c r="BO210" s="588">
        <f>AND(BT$55&gt;0,SUM($E210:BN210)&lt;'Summary&amp;Assumptions'!$G$32*$B210,$D210&gt;='Summary&amp;Assumptions'!$D$17,BT$47&gt;=$D210,BT$47&lt;=EDATE($D210,'Summary&amp;Assumptions'!$G$32))*$B210+AND(BT$56&lt;'Summary&amp;Assumptions'!$J$31,BT$47&gt;=$FO210,BT$47&lt;=$FP210)*(('Summary&amp;Assumptions'!$H$25*$C210)*(1+'Summary&amp;Assumptions'!$J$29)^(BT$46-1))+AND(BT$56&lt;'Summary&amp;Assumptions'!$J$31,BT$47&gt;=$FQ210,BT$47&lt;=$FR210)*(('Summary&amp;Assumptions'!$H$25*$C210)*(1+'Summary&amp;Assumptions'!$J$29)^(BT$46-1))</f>
        <v>0</v>
      </c>
      <c r="BP210" s="588">
        <f>AND(BU$55&gt;0,SUM($E210:BO210)&lt;'Summary&amp;Assumptions'!$G$32*$B210,$D210&gt;='Summary&amp;Assumptions'!$D$17,BU$47&gt;=$D210,BU$47&lt;=EDATE($D210,'Summary&amp;Assumptions'!$G$32))*$B210+AND(BU$56&lt;'Summary&amp;Assumptions'!$J$31,BU$47&gt;=$FO210,BU$47&lt;=$FP210)*(('Summary&amp;Assumptions'!$H$25*$C210)*(1+'Summary&amp;Assumptions'!$J$29)^(BU$46-1))+AND(BU$56&lt;'Summary&amp;Assumptions'!$J$31,BU$47&gt;=$FQ210,BU$47&lt;=$FR210)*(('Summary&amp;Assumptions'!$H$25*$C210)*(1+'Summary&amp;Assumptions'!$J$29)^(BU$46-1))</f>
        <v>0</v>
      </c>
      <c r="BQ210" s="588">
        <f>AND(BV$55&gt;0,SUM($E210:BP210)&lt;'Summary&amp;Assumptions'!$G$32*$B210,$D210&gt;='Summary&amp;Assumptions'!$D$17,BV$47&gt;=$D210,BV$47&lt;=EDATE($D210,'Summary&amp;Assumptions'!$G$32))*$B210+AND(BV$56&lt;'Summary&amp;Assumptions'!$J$31,BV$47&gt;=$FO210,BV$47&lt;=$FP210)*(('Summary&amp;Assumptions'!$H$25*$C210)*(1+'Summary&amp;Assumptions'!$J$29)^(BV$46-1))+AND(BV$56&lt;'Summary&amp;Assumptions'!$J$31,BV$47&gt;=$FQ210,BV$47&lt;=$FR210)*(('Summary&amp;Assumptions'!$H$25*$C210)*(1+'Summary&amp;Assumptions'!$J$29)^(BV$46-1))</f>
        <v>0</v>
      </c>
      <c r="BR210" s="588">
        <f>AND(BW$55&gt;0,SUM($E210:BQ210)&lt;'Summary&amp;Assumptions'!$G$32*$B210,$D210&gt;='Summary&amp;Assumptions'!$D$17,BW$47&gt;=$D210,BW$47&lt;=EDATE($D210,'Summary&amp;Assumptions'!$G$32))*$B210+AND(BW$56&lt;'Summary&amp;Assumptions'!$J$31,BW$47&gt;=$FO210,BW$47&lt;=$FP210)*(('Summary&amp;Assumptions'!$H$25*$C210)*(1+'Summary&amp;Assumptions'!$J$29)^(BW$46-1))+AND(BW$56&lt;'Summary&amp;Assumptions'!$J$31,BW$47&gt;=$FQ210,BW$47&lt;=$FR210)*(('Summary&amp;Assumptions'!$H$25*$C210)*(1+'Summary&amp;Assumptions'!$J$29)^(BW$46-1))</f>
        <v>0</v>
      </c>
      <c r="BS210" s="588">
        <f>AND(BX$55&gt;0,SUM($E210:BR210)&lt;'Summary&amp;Assumptions'!$G$32*$B210,$D210&gt;='Summary&amp;Assumptions'!$D$17,BX$47&gt;=$D210,BX$47&lt;=EDATE($D210,'Summary&amp;Assumptions'!$G$32))*$B210+AND(BX$56&lt;'Summary&amp;Assumptions'!$J$31,BX$47&gt;=$FO210,BX$47&lt;=$FP210)*(('Summary&amp;Assumptions'!$H$25*$C210)*(1+'Summary&amp;Assumptions'!$J$29)^(BX$46-1))+AND(BX$56&lt;'Summary&amp;Assumptions'!$J$31,BX$47&gt;=$FQ210,BX$47&lt;=$FR210)*(('Summary&amp;Assumptions'!$H$25*$C210)*(1+'Summary&amp;Assumptions'!$J$29)^(BX$46-1))</f>
        <v>0</v>
      </c>
      <c r="BT210" s="588">
        <f>AND(BY$55&gt;0,SUM($E210:BS210)&lt;'Summary&amp;Assumptions'!$G$32*$B210,$D210&gt;='Summary&amp;Assumptions'!$D$17,BY$47&gt;=$D210,BY$47&lt;=EDATE($D210,'Summary&amp;Assumptions'!$G$32))*$B210+AND(BY$56&lt;'Summary&amp;Assumptions'!$J$31,BY$47&gt;=$FO210,BY$47&lt;=$FP210)*(('Summary&amp;Assumptions'!$H$25*$C210)*(1+'Summary&amp;Assumptions'!$J$29)^(BY$46-1))+AND(BY$56&lt;'Summary&amp;Assumptions'!$J$31,BY$47&gt;=$FQ210,BY$47&lt;=$FR210)*(('Summary&amp;Assumptions'!$H$25*$C210)*(1+'Summary&amp;Assumptions'!$J$29)^(BY$46-1))</f>
        <v>0</v>
      </c>
      <c r="BU210" s="588">
        <f>AND(BZ$55&gt;0,SUM($E210:BT210)&lt;'Summary&amp;Assumptions'!$G$32*$B210,$D210&gt;='Summary&amp;Assumptions'!$D$17,BZ$47&gt;=$D210,BZ$47&lt;=EDATE($D210,'Summary&amp;Assumptions'!$G$32))*$B210+AND(BZ$56&lt;'Summary&amp;Assumptions'!$J$31,BZ$47&gt;=$FO210,BZ$47&lt;=$FP210)*(('Summary&amp;Assumptions'!$H$25*$C210)*(1+'Summary&amp;Assumptions'!$J$29)^(BZ$46-1))+AND(BZ$56&lt;'Summary&amp;Assumptions'!$J$31,BZ$47&gt;=$FQ210,BZ$47&lt;=$FR210)*(('Summary&amp;Assumptions'!$H$25*$C210)*(1+'Summary&amp;Assumptions'!$J$29)^(BZ$46-1))</f>
        <v>0</v>
      </c>
      <c r="BV210" s="588">
        <f>AND(CA$55&gt;0,SUM($E210:BU210)&lt;'Summary&amp;Assumptions'!$G$32*$B210,$D210&gt;='Summary&amp;Assumptions'!$D$17,CA$47&gt;=$D210,CA$47&lt;=EDATE($D210,'Summary&amp;Assumptions'!$G$32))*$B210+AND(CA$56&lt;'Summary&amp;Assumptions'!$J$31,CA$47&gt;=$FO210,CA$47&lt;=$FP210)*(('Summary&amp;Assumptions'!$H$25*$C210)*(1+'Summary&amp;Assumptions'!$J$29)^(CA$46-1))+AND(CA$56&lt;'Summary&amp;Assumptions'!$J$31,CA$47&gt;=$FQ210,CA$47&lt;=$FR210)*(('Summary&amp;Assumptions'!$H$25*$C210)*(1+'Summary&amp;Assumptions'!$J$29)^(CA$46-1))</f>
        <v>0</v>
      </c>
      <c r="BW210" s="588">
        <f>AND(CB$55&gt;0,SUM($E210:BV210)&lt;'Summary&amp;Assumptions'!$G$32*$B210,$D210&gt;='Summary&amp;Assumptions'!$D$17,CB$47&gt;=$D210,CB$47&lt;=EDATE($D210,'Summary&amp;Assumptions'!$G$32))*$B210+AND(CB$56&lt;'Summary&amp;Assumptions'!$J$31,CB$47&gt;=$FO210,CB$47&lt;=$FP210)*(('Summary&amp;Assumptions'!$H$25*$C210)*(1+'Summary&amp;Assumptions'!$J$29)^(CB$46-1))+AND(CB$56&lt;'Summary&amp;Assumptions'!$J$31,CB$47&gt;=$FQ210,CB$47&lt;=$FR210)*(('Summary&amp;Assumptions'!$H$25*$C210)*(1+'Summary&amp;Assumptions'!$J$29)^(CB$46-1))</f>
        <v>0</v>
      </c>
      <c r="BX210" s="588">
        <f>AND(CC$55&gt;0,SUM($E210:BW210)&lt;'Summary&amp;Assumptions'!$G$32*$B210,$D210&gt;='Summary&amp;Assumptions'!$D$17,CC$47&gt;=$D210,CC$47&lt;=EDATE($D210,'Summary&amp;Assumptions'!$G$32))*$B210+AND(CC$56&lt;'Summary&amp;Assumptions'!$J$31,CC$47&gt;=$FO210,CC$47&lt;=$FP210)*(('Summary&amp;Assumptions'!$H$25*$C210)*(1+'Summary&amp;Assumptions'!$J$29)^(CC$46-1))+AND(CC$56&lt;'Summary&amp;Assumptions'!$J$31,CC$47&gt;=$FQ210,CC$47&lt;=$FR210)*(('Summary&amp;Assumptions'!$H$25*$C210)*(1+'Summary&amp;Assumptions'!$J$29)^(CC$46-1))</f>
        <v>0</v>
      </c>
      <c r="BY210" s="588">
        <f>AND(CD$55&gt;0,SUM($E210:BX210)&lt;'Summary&amp;Assumptions'!$G$32*$B210,$D210&gt;='Summary&amp;Assumptions'!$D$17,CD$47&gt;=$D210,CD$47&lt;=EDATE($D210,'Summary&amp;Assumptions'!$G$32))*$B210+AND(CD$56&lt;'Summary&amp;Assumptions'!$J$31,CD$47&gt;=$FO210,CD$47&lt;=$FP210)*(('Summary&amp;Assumptions'!$H$25*$C210)*(1+'Summary&amp;Assumptions'!$J$29)^(CD$46-1))+AND(CD$56&lt;'Summary&amp;Assumptions'!$J$31,CD$47&gt;=$FQ210,CD$47&lt;=$FR210)*(('Summary&amp;Assumptions'!$H$25*$C210)*(1+'Summary&amp;Assumptions'!$J$29)^(CD$46-1))</f>
        <v>0</v>
      </c>
      <c r="BZ210" s="588">
        <f>AND(CE$55&gt;0,SUM($E210:BY210)&lt;'Summary&amp;Assumptions'!$G$32*$B210,$D210&gt;='Summary&amp;Assumptions'!$D$17,CE$47&gt;=$D210,CE$47&lt;=EDATE($D210,'Summary&amp;Assumptions'!$G$32))*$B210+AND(CE$56&lt;'Summary&amp;Assumptions'!$J$31,CE$47&gt;=$FO210,CE$47&lt;=$FP210)*(('Summary&amp;Assumptions'!$H$25*$C210)*(1+'Summary&amp;Assumptions'!$J$29)^(CE$46-1))+AND(CE$56&lt;'Summary&amp;Assumptions'!$J$31,CE$47&gt;=$FQ210,CE$47&lt;=$FR210)*(('Summary&amp;Assumptions'!$H$25*$C210)*(1+'Summary&amp;Assumptions'!$J$29)^(CE$46-1))</f>
        <v>0</v>
      </c>
      <c r="CA210" s="588">
        <f>AND(CF$55&gt;0,SUM($E210:BZ210)&lt;'Summary&amp;Assumptions'!$G$32*$B210,$D210&gt;='Summary&amp;Assumptions'!$D$17,CF$47&gt;=$D210,CF$47&lt;=EDATE($D210,'Summary&amp;Assumptions'!$G$32))*$B210+AND(CF$56&lt;'Summary&amp;Assumptions'!$J$31,CF$47&gt;=$FO210,CF$47&lt;=$FP210)*(('Summary&amp;Assumptions'!$H$25*$C210)*(1+'Summary&amp;Assumptions'!$J$29)^(CF$46-1))+AND(CF$56&lt;'Summary&amp;Assumptions'!$J$31,CF$47&gt;=$FQ210,CF$47&lt;=$FR210)*(('Summary&amp;Assumptions'!$H$25*$C210)*(1+'Summary&amp;Assumptions'!$J$29)^(CF$46-1))</f>
        <v>0</v>
      </c>
      <c r="CB210" s="588">
        <f>AND(CG$55&gt;0,SUM($E210:CA210)&lt;'Summary&amp;Assumptions'!$G$32*$B210,$D210&gt;='Summary&amp;Assumptions'!$D$17,CG$47&gt;=$D210,CG$47&lt;=EDATE($D210,'Summary&amp;Assumptions'!$G$32))*$B210+AND(CG$56&lt;'Summary&amp;Assumptions'!$J$31,CG$47&gt;=$FO210,CG$47&lt;=$FP210)*(('Summary&amp;Assumptions'!$H$25*$C210)*(1+'Summary&amp;Assumptions'!$J$29)^(CG$46-1))+AND(CG$56&lt;'Summary&amp;Assumptions'!$J$31,CG$47&gt;=$FQ210,CG$47&lt;=$FR210)*(('Summary&amp;Assumptions'!$H$25*$C210)*(1+'Summary&amp;Assumptions'!$J$29)^(CG$46-1))</f>
        <v>0</v>
      </c>
      <c r="CC210" s="588">
        <f>AND(CH$55&gt;0,SUM($E210:CB210)&lt;'Summary&amp;Assumptions'!$G$32*$B210,$D210&gt;='Summary&amp;Assumptions'!$D$17,CH$47&gt;=$D210,CH$47&lt;=EDATE($D210,'Summary&amp;Assumptions'!$G$32))*$B210+AND(CH$56&lt;'Summary&amp;Assumptions'!$J$31,CH$47&gt;=$FO210,CH$47&lt;=$FP210)*(('Summary&amp;Assumptions'!$H$25*$C210)*(1+'Summary&amp;Assumptions'!$J$29)^(CH$46-1))+AND(CH$56&lt;'Summary&amp;Assumptions'!$J$31,CH$47&gt;=$FQ210,CH$47&lt;=$FR210)*(('Summary&amp;Assumptions'!$H$25*$C210)*(1+'Summary&amp;Assumptions'!$J$29)^(CH$46-1))</f>
        <v>0</v>
      </c>
      <c r="CD210" s="588">
        <f>AND(CI$55&gt;0,SUM($E210:CC210)&lt;'Summary&amp;Assumptions'!$G$32*$B210,$D210&gt;='Summary&amp;Assumptions'!$D$17,CI$47&gt;=$D210,CI$47&lt;=EDATE($D210,'Summary&amp;Assumptions'!$G$32))*$B210+AND(CI$56&lt;'Summary&amp;Assumptions'!$J$31,CI$47&gt;=$FO210,CI$47&lt;=$FP210)*(('Summary&amp;Assumptions'!$H$25*$C210)*(1+'Summary&amp;Assumptions'!$J$29)^(CI$46-1))+AND(CI$56&lt;'Summary&amp;Assumptions'!$J$31,CI$47&gt;=$FQ210,CI$47&lt;=$FR210)*(('Summary&amp;Assumptions'!$H$25*$C210)*(1+'Summary&amp;Assumptions'!$J$29)^(CI$46-1))</f>
        <v>0</v>
      </c>
      <c r="CE210" s="588">
        <f>AND(CJ$55&gt;0,SUM($E210:CD210)&lt;'Summary&amp;Assumptions'!$G$32*$B210,$D210&gt;='Summary&amp;Assumptions'!$D$17,CJ$47&gt;=$D210,CJ$47&lt;=EDATE($D210,'Summary&amp;Assumptions'!$G$32))*$B210+AND(CJ$56&lt;'Summary&amp;Assumptions'!$J$31,CJ$47&gt;=$FO210,CJ$47&lt;=$FP210)*(('Summary&amp;Assumptions'!$H$25*$C210)*(1+'Summary&amp;Assumptions'!$J$29)^(CJ$46-1))+AND(CJ$56&lt;'Summary&amp;Assumptions'!$J$31,CJ$47&gt;=$FQ210,CJ$47&lt;=$FR210)*(('Summary&amp;Assumptions'!$H$25*$C210)*(1+'Summary&amp;Assumptions'!$J$29)^(CJ$46-1))</f>
        <v>0</v>
      </c>
      <c r="CF210" s="588">
        <f>AND(CK$55&gt;0,SUM($E210:CE210)&lt;'Summary&amp;Assumptions'!$G$32*$B210,$D210&gt;='Summary&amp;Assumptions'!$D$17,CK$47&gt;=$D210,CK$47&lt;=EDATE($D210,'Summary&amp;Assumptions'!$G$32))*$B210+AND(CK$56&lt;'Summary&amp;Assumptions'!$J$31,CK$47&gt;=$FO210,CK$47&lt;=$FP210)*(('Summary&amp;Assumptions'!$H$25*$C210)*(1+'Summary&amp;Assumptions'!$J$29)^(CK$46-1))+AND(CK$56&lt;'Summary&amp;Assumptions'!$J$31,CK$47&gt;=$FQ210,CK$47&lt;=$FR210)*(('Summary&amp;Assumptions'!$H$25*$C210)*(1+'Summary&amp;Assumptions'!$J$29)^(CK$46-1))</f>
        <v>0</v>
      </c>
      <c r="CG210" s="588">
        <f>AND(CL$55&gt;0,SUM($E210:CF210)&lt;'Summary&amp;Assumptions'!$G$32*$B210,$D210&gt;='Summary&amp;Assumptions'!$D$17,CL$47&gt;=$D210,CL$47&lt;=EDATE($D210,'Summary&amp;Assumptions'!$G$32))*$B210+AND(CL$56&lt;'Summary&amp;Assumptions'!$J$31,CL$47&gt;=$FO210,CL$47&lt;=$FP210)*(('Summary&amp;Assumptions'!$H$25*$C210)*(1+'Summary&amp;Assumptions'!$J$29)^(CL$46-1))+AND(CL$56&lt;'Summary&amp;Assumptions'!$J$31,CL$47&gt;=$FQ210,CL$47&lt;=$FR210)*(('Summary&amp;Assumptions'!$H$25*$C210)*(1+'Summary&amp;Assumptions'!$J$29)^(CL$46-1))</f>
        <v>0</v>
      </c>
      <c r="CH210" s="588">
        <f>AND(CM$55&gt;0,SUM($E210:CG210)&lt;'Summary&amp;Assumptions'!$G$32*$B210,$D210&gt;='Summary&amp;Assumptions'!$D$17,CM$47&gt;=$D210,CM$47&lt;=EDATE($D210,'Summary&amp;Assumptions'!$G$32))*$B210+AND(CM$56&lt;'Summary&amp;Assumptions'!$J$31,CM$47&gt;=$FO210,CM$47&lt;=$FP210)*(('Summary&amp;Assumptions'!$H$25*$C210)*(1+'Summary&amp;Assumptions'!$J$29)^(CM$46-1))+AND(CM$56&lt;'Summary&amp;Assumptions'!$J$31,CM$47&gt;=$FQ210,CM$47&lt;=$FR210)*(('Summary&amp;Assumptions'!$H$25*$C210)*(1+'Summary&amp;Assumptions'!$J$29)^(CM$46-1))</f>
        <v>0</v>
      </c>
      <c r="CI210" s="588">
        <f>AND(CN$55&gt;0,SUM($E210:CH210)&lt;'Summary&amp;Assumptions'!$G$32*$B210,$D210&gt;='Summary&amp;Assumptions'!$D$17,CN$47&gt;=$D210,CN$47&lt;=EDATE($D210,'Summary&amp;Assumptions'!$G$32))*$B210+AND(CN$56&lt;'Summary&amp;Assumptions'!$J$31,CN$47&gt;=$FO210,CN$47&lt;=$FP210)*(('Summary&amp;Assumptions'!$H$25*$C210)*(1+'Summary&amp;Assumptions'!$J$29)^(CN$46-1))+AND(CN$56&lt;'Summary&amp;Assumptions'!$J$31,CN$47&gt;=$FQ210,CN$47&lt;=$FR210)*(('Summary&amp;Assumptions'!$H$25*$C210)*(1+'Summary&amp;Assumptions'!$J$29)^(CN$46-1))</f>
        <v>0</v>
      </c>
      <c r="CJ210" s="588">
        <f>AND(CO$55&gt;0,SUM($E210:CI210)&lt;'Summary&amp;Assumptions'!$G$32*$B210,$D210&gt;='Summary&amp;Assumptions'!$D$17,CO$47&gt;=$D210,CO$47&lt;=EDATE($D210,'Summary&amp;Assumptions'!$G$32))*$B210+AND(CO$56&lt;'Summary&amp;Assumptions'!$J$31,CO$47&gt;=$FO210,CO$47&lt;=$FP210)*(('Summary&amp;Assumptions'!$H$25*$C210)*(1+'Summary&amp;Assumptions'!$J$29)^(CO$46-1))+AND(CO$56&lt;'Summary&amp;Assumptions'!$J$31,CO$47&gt;=$FQ210,CO$47&lt;=$FR210)*(('Summary&amp;Assumptions'!$H$25*$C210)*(1+'Summary&amp;Assumptions'!$J$29)^(CO$46-1))</f>
        <v>0</v>
      </c>
      <c r="CK210" s="588">
        <f>AND(CP$55&gt;0,SUM($E210:CJ210)&lt;'Summary&amp;Assumptions'!$G$32*$B210,$D210&gt;='Summary&amp;Assumptions'!$D$17,CP$47&gt;=$D210,CP$47&lt;=EDATE($D210,'Summary&amp;Assumptions'!$G$32))*$B210+AND(CP$56&lt;'Summary&amp;Assumptions'!$J$31,CP$47&gt;=$FO210,CP$47&lt;=$FP210)*(('Summary&amp;Assumptions'!$H$25*$C210)*(1+'Summary&amp;Assumptions'!$J$29)^(CP$46-1))+AND(CP$56&lt;'Summary&amp;Assumptions'!$J$31,CP$47&gt;=$FQ210,CP$47&lt;=$FR210)*(('Summary&amp;Assumptions'!$H$25*$C210)*(1+'Summary&amp;Assumptions'!$J$29)^(CP$46-1))</f>
        <v>0</v>
      </c>
      <c r="CL210" s="588">
        <f>AND(CQ$55&gt;0,SUM($E210:CK210)&lt;'Summary&amp;Assumptions'!$G$32*$B210,$D210&gt;='Summary&amp;Assumptions'!$D$17,CQ$47&gt;=$D210,CQ$47&lt;=EDATE($D210,'Summary&amp;Assumptions'!$G$32))*$B210+AND(CQ$56&lt;'Summary&amp;Assumptions'!$J$31,CQ$47&gt;=$FO210,CQ$47&lt;=$FP210)*(('Summary&amp;Assumptions'!$H$25*$C210)*(1+'Summary&amp;Assumptions'!$J$29)^(CQ$46-1))+AND(CQ$56&lt;'Summary&amp;Assumptions'!$J$31,CQ$47&gt;=$FQ210,CQ$47&lt;=$FR210)*(('Summary&amp;Assumptions'!$H$25*$C210)*(1+'Summary&amp;Assumptions'!$J$29)^(CQ$46-1))</f>
        <v>0</v>
      </c>
      <c r="CM210" s="588">
        <f>AND(CR$55&gt;0,SUM($E210:CL210)&lt;'Summary&amp;Assumptions'!$G$32*$B210,$D210&gt;='Summary&amp;Assumptions'!$D$17,CR$47&gt;=$D210,CR$47&lt;=EDATE($D210,'Summary&amp;Assumptions'!$G$32))*$B210+AND(CR$56&lt;'Summary&amp;Assumptions'!$J$31,CR$47&gt;=$FO210,CR$47&lt;=$FP210)*(('Summary&amp;Assumptions'!$H$25*$C210)*(1+'Summary&amp;Assumptions'!$J$29)^(CR$46-1))+AND(CR$56&lt;'Summary&amp;Assumptions'!$J$31,CR$47&gt;=$FQ210,CR$47&lt;=$FR210)*(('Summary&amp;Assumptions'!$H$25*$C210)*(1+'Summary&amp;Assumptions'!$J$29)^(CR$46-1))</f>
        <v>0</v>
      </c>
      <c r="CN210" s="588">
        <f>AND(CS$55&gt;0,SUM($E210:CM210)&lt;'Summary&amp;Assumptions'!$G$32*$B210,$D210&gt;='Summary&amp;Assumptions'!$D$17,CS$47&gt;=$D210,CS$47&lt;=EDATE($D210,'Summary&amp;Assumptions'!$G$32))*$B210+AND(CS$56&lt;'Summary&amp;Assumptions'!$J$31,CS$47&gt;=$FO210,CS$47&lt;=$FP210)*(('Summary&amp;Assumptions'!$H$25*$C210)*(1+'Summary&amp;Assumptions'!$J$29)^(CS$46-1))+AND(CS$56&lt;'Summary&amp;Assumptions'!$J$31,CS$47&gt;=$FQ210,CS$47&lt;=$FR210)*(('Summary&amp;Assumptions'!$H$25*$C210)*(1+'Summary&amp;Assumptions'!$J$29)^(CS$46-1))</f>
        <v>0</v>
      </c>
      <c r="CO210" s="588">
        <f>AND(CT$55&gt;0,SUM($E210:CN210)&lt;'Summary&amp;Assumptions'!$G$32*$B210,$D210&gt;='Summary&amp;Assumptions'!$D$17,CT$47&gt;=$D210,CT$47&lt;=EDATE($D210,'Summary&amp;Assumptions'!$G$32))*$B210+AND(CT$56&lt;'Summary&amp;Assumptions'!$J$31,CT$47&gt;=$FO210,CT$47&lt;=$FP210)*(('Summary&amp;Assumptions'!$H$25*$C210)*(1+'Summary&amp;Assumptions'!$J$29)^(CT$46-1))+AND(CT$56&lt;'Summary&amp;Assumptions'!$J$31,CT$47&gt;=$FQ210,CT$47&lt;=$FR210)*(('Summary&amp;Assumptions'!$H$25*$C210)*(1+'Summary&amp;Assumptions'!$J$29)^(CT$46-1))</f>
        <v>0</v>
      </c>
      <c r="CP210" s="588">
        <f>AND(CU$55&gt;0,SUM($E210:CO210)&lt;'Summary&amp;Assumptions'!$G$32*$B210,$D210&gt;='Summary&amp;Assumptions'!$D$17,CU$47&gt;=$D210,CU$47&lt;=EDATE($D210,'Summary&amp;Assumptions'!$G$32))*$B210+AND(CU$56&lt;'Summary&amp;Assumptions'!$J$31,CU$47&gt;=$FO210,CU$47&lt;=$FP210)*(('Summary&amp;Assumptions'!$H$25*$C210)*(1+'Summary&amp;Assumptions'!$J$29)^(CU$46-1))+AND(CU$56&lt;'Summary&amp;Assumptions'!$J$31,CU$47&gt;=$FQ210,CU$47&lt;=$FR210)*(('Summary&amp;Assumptions'!$H$25*$C210)*(1+'Summary&amp;Assumptions'!$J$29)^(CU$46-1))</f>
        <v>0</v>
      </c>
      <c r="CQ210" s="588">
        <f>AND(CV$55&gt;0,SUM($E210:CP210)&lt;'Summary&amp;Assumptions'!$G$32*$B210,$D210&gt;='Summary&amp;Assumptions'!$D$17,CV$47&gt;=$D210,CV$47&lt;=EDATE($D210,'Summary&amp;Assumptions'!$G$32))*$B210+AND(CV$56&lt;'Summary&amp;Assumptions'!$J$31,CV$47&gt;=$FO210,CV$47&lt;=$FP210)*(('Summary&amp;Assumptions'!$H$25*$C210)*(1+'Summary&amp;Assumptions'!$J$29)^(CV$46-1))+AND(CV$56&lt;'Summary&amp;Assumptions'!$J$31,CV$47&gt;=$FQ210,CV$47&lt;=$FR210)*(('Summary&amp;Assumptions'!$H$25*$C210)*(1+'Summary&amp;Assumptions'!$J$29)^(CV$46-1))</f>
        <v>0</v>
      </c>
      <c r="CR210" s="588">
        <f>AND(CW$55&gt;0,SUM($E210:CQ210)&lt;'Summary&amp;Assumptions'!$G$32*$B210,$D210&gt;='Summary&amp;Assumptions'!$D$17,CW$47&gt;=$D210,CW$47&lt;=EDATE($D210,'Summary&amp;Assumptions'!$G$32))*$B210+AND(CW$56&lt;'Summary&amp;Assumptions'!$J$31,CW$47&gt;=$FO210,CW$47&lt;=$FP210)*(('Summary&amp;Assumptions'!$H$25*$C210)*(1+'Summary&amp;Assumptions'!$J$29)^(CW$46-1))+AND(CW$56&lt;'Summary&amp;Assumptions'!$J$31,CW$47&gt;=$FQ210,CW$47&lt;=$FR210)*(('Summary&amp;Assumptions'!$H$25*$C210)*(1+'Summary&amp;Assumptions'!$J$29)^(CW$46-1))</f>
        <v>0</v>
      </c>
      <c r="CS210" s="588">
        <f>AND(CX$55&gt;0,SUM($E210:CR210)&lt;'Summary&amp;Assumptions'!$G$32*$B210,$D210&gt;='Summary&amp;Assumptions'!$D$17,CX$47&gt;=$D210,CX$47&lt;=EDATE($D210,'Summary&amp;Assumptions'!$G$32))*$B210+AND(CX$56&lt;'Summary&amp;Assumptions'!$J$31,CX$47&gt;=$FO210,CX$47&lt;=$FP210)*(('Summary&amp;Assumptions'!$H$25*$C210)*(1+'Summary&amp;Assumptions'!$J$29)^(CX$46-1))+AND(CX$56&lt;'Summary&amp;Assumptions'!$J$31,CX$47&gt;=$FQ210,CX$47&lt;=$FR210)*(('Summary&amp;Assumptions'!$H$25*$C210)*(1+'Summary&amp;Assumptions'!$J$29)^(CX$46-1))</f>
        <v>0</v>
      </c>
      <c r="CT210" s="588">
        <f>AND(CY$55&gt;0,SUM($E210:CS210)&lt;'Summary&amp;Assumptions'!$G$32*$B210,$D210&gt;='Summary&amp;Assumptions'!$D$17,CY$47&gt;=$D210,CY$47&lt;=EDATE($D210,'Summary&amp;Assumptions'!$G$32))*$B210+AND(CY$56&lt;'Summary&amp;Assumptions'!$J$31,CY$47&gt;=$FO210,CY$47&lt;=$FP210)*(('Summary&amp;Assumptions'!$H$25*$C210)*(1+'Summary&amp;Assumptions'!$J$29)^(CY$46-1))+AND(CY$56&lt;'Summary&amp;Assumptions'!$J$31,CY$47&gt;=$FQ210,CY$47&lt;=$FR210)*(('Summary&amp;Assumptions'!$H$25*$C210)*(1+'Summary&amp;Assumptions'!$J$29)^(CY$46-1))</f>
        <v>0</v>
      </c>
      <c r="CU210" s="588">
        <f>AND(CZ$55&gt;0,SUM($E210:CT210)&lt;'Summary&amp;Assumptions'!$G$32*$B210,$D210&gt;='Summary&amp;Assumptions'!$D$17,CZ$47&gt;=$D210,CZ$47&lt;=EDATE($D210,'Summary&amp;Assumptions'!$G$32))*$B210+AND(CZ$56&lt;'Summary&amp;Assumptions'!$J$31,CZ$47&gt;=$FO210,CZ$47&lt;=$FP210)*(('Summary&amp;Assumptions'!$H$25*$C210)*(1+'Summary&amp;Assumptions'!$J$29)^(CZ$46-1))+AND(CZ$56&lt;'Summary&amp;Assumptions'!$J$31,CZ$47&gt;=$FQ210,CZ$47&lt;=$FR210)*(('Summary&amp;Assumptions'!$H$25*$C210)*(1+'Summary&amp;Assumptions'!$J$29)^(CZ$46-1))</f>
        <v>0</v>
      </c>
      <c r="CV210" s="588">
        <f>AND(DA$55&gt;0,SUM($E210:CU210)&lt;'Summary&amp;Assumptions'!$G$32*$B210,$D210&gt;='Summary&amp;Assumptions'!$D$17,DA$47&gt;=$D210,DA$47&lt;=EDATE($D210,'Summary&amp;Assumptions'!$G$32))*$B210+AND(DA$56&lt;'Summary&amp;Assumptions'!$J$31,DA$47&gt;=$FO210,DA$47&lt;=$FP210)*(('Summary&amp;Assumptions'!$H$25*$C210)*(1+'Summary&amp;Assumptions'!$J$29)^(DA$46-1))+AND(DA$56&lt;'Summary&amp;Assumptions'!$J$31,DA$47&gt;=$FQ210,DA$47&lt;=$FR210)*(('Summary&amp;Assumptions'!$H$25*$C210)*(1+'Summary&amp;Assumptions'!$J$29)^(DA$46-1))</f>
        <v>0</v>
      </c>
      <c r="CW210" s="588">
        <f>AND(DB$55&gt;0,SUM($E210:CV210)&lt;'Summary&amp;Assumptions'!$G$32*$B210,$D210&gt;='Summary&amp;Assumptions'!$D$17,DB$47&gt;=$D210,DB$47&lt;=EDATE($D210,'Summary&amp;Assumptions'!$G$32))*$B210+AND(DB$56&lt;'Summary&amp;Assumptions'!$J$31,DB$47&gt;=$FO210,DB$47&lt;=$FP210)*(('Summary&amp;Assumptions'!$H$25*$C210)*(1+'Summary&amp;Assumptions'!$J$29)^(DB$46-1))+AND(DB$56&lt;'Summary&amp;Assumptions'!$J$31,DB$47&gt;=$FQ210,DB$47&lt;=$FR210)*(('Summary&amp;Assumptions'!$H$25*$C210)*(1+'Summary&amp;Assumptions'!$J$29)^(DB$46-1))</f>
        <v>0</v>
      </c>
      <c r="CX210" s="588">
        <f>AND(DC$55&gt;0,SUM($E210:CW210)&lt;'Summary&amp;Assumptions'!$G$32*$B210,$D210&gt;='Summary&amp;Assumptions'!$D$17,DC$47&gt;=$D210,DC$47&lt;=EDATE($D210,'Summary&amp;Assumptions'!$G$32))*$B210+AND(DC$56&lt;'Summary&amp;Assumptions'!$J$31,DC$47&gt;=$FO210,DC$47&lt;=$FP210)*(('Summary&amp;Assumptions'!$H$25*$C210)*(1+'Summary&amp;Assumptions'!$J$29)^(DC$46-1))+AND(DC$56&lt;'Summary&amp;Assumptions'!$J$31,DC$47&gt;=$FQ210,DC$47&lt;=$FR210)*(('Summary&amp;Assumptions'!$H$25*$C210)*(1+'Summary&amp;Assumptions'!$J$29)^(DC$46-1))</f>
        <v>0</v>
      </c>
      <c r="CY210" s="588">
        <f>AND(DD$55&gt;0,SUM($E210:CX210)&lt;'Summary&amp;Assumptions'!$G$32*$B210,$D210&gt;='Summary&amp;Assumptions'!$D$17,DD$47&gt;=$D210,DD$47&lt;=EDATE($D210,'Summary&amp;Assumptions'!$G$32))*$B210+AND(DD$56&lt;'Summary&amp;Assumptions'!$J$31,DD$47&gt;=$FO210,DD$47&lt;=$FP210)*(('Summary&amp;Assumptions'!$H$25*$C210)*(1+'Summary&amp;Assumptions'!$J$29)^(DD$46-1))+AND(DD$56&lt;'Summary&amp;Assumptions'!$J$31,DD$47&gt;=$FQ210,DD$47&lt;=$FR210)*(('Summary&amp;Assumptions'!$H$25*$C210)*(1+'Summary&amp;Assumptions'!$J$29)^(DD$46-1))</f>
        <v>0</v>
      </c>
      <c r="CZ210" s="588">
        <f>AND(DE$55&gt;0,SUM($E210:CY210)&lt;'Summary&amp;Assumptions'!$G$32*$B210,$D210&gt;='Summary&amp;Assumptions'!$D$17,DE$47&gt;=$D210,DE$47&lt;=EDATE($D210,'Summary&amp;Assumptions'!$G$32))*$B210+AND(DE$56&lt;'Summary&amp;Assumptions'!$J$31,DE$47&gt;=$FO210,DE$47&lt;=$FP210)*(('Summary&amp;Assumptions'!$H$25*$C210)*(1+'Summary&amp;Assumptions'!$J$29)^(DE$46-1))+AND(DE$56&lt;'Summary&amp;Assumptions'!$J$31,DE$47&gt;=$FQ210,DE$47&lt;=$FR210)*(('Summary&amp;Assumptions'!$H$25*$C210)*(1+'Summary&amp;Assumptions'!$J$29)^(DE$46-1))</f>
        <v>0</v>
      </c>
      <c r="DA210" s="588">
        <f>AND(DF$55&gt;0,SUM($E210:CZ210)&lt;'Summary&amp;Assumptions'!$G$32*$B210,$D210&gt;='Summary&amp;Assumptions'!$D$17,DF$47&gt;=$D210,DF$47&lt;=EDATE($D210,'Summary&amp;Assumptions'!$G$32))*$B210+AND(DF$56&lt;'Summary&amp;Assumptions'!$J$31,DF$47&gt;=$FO210,DF$47&lt;=$FP210)*(('Summary&amp;Assumptions'!$H$25*$C210)*(1+'Summary&amp;Assumptions'!$J$29)^(DF$46-1))+AND(DF$56&lt;'Summary&amp;Assumptions'!$J$31,DF$47&gt;=$FQ210,DF$47&lt;=$FR210)*(('Summary&amp;Assumptions'!$H$25*$C210)*(1+'Summary&amp;Assumptions'!$J$29)^(DF$46-1))</f>
        <v>0</v>
      </c>
      <c r="DB210" s="588">
        <f>AND(DG$55&gt;0,SUM($E210:DA210)&lt;'Summary&amp;Assumptions'!$G$32*$B210,$D210&gt;='Summary&amp;Assumptions'!$D$17,DG$47&gt;=$D210,DG$47&lt;=EDATE($D210,'Summary&amp;Assumptions'!$G$32))*$B210+AND(DG$56&lt;'Summary&amp;Assumptions'!$J$31,DG$47&gt;=$FO210,DG$47&lt;=$FP210)*(('Summary&amp;Assumptions'!$H$25*$C210)*(1+'Summary&amp;Assumptions'!$J$29)^(DG$46-1))+AND(DG$56&lt;'Summary&amp;Assumptions'!$J$31,DG$47&gt;=$FQ210,DG$47&lt;=$FR210)*(('Summary&amp;Assumptions'!$H$25*$C210)*(1+'Summary&amp;Assumptions'!$J$29)^(DG$46-1))</f>
        <v>0</v>
      </c>
      <c r="DC210" s="588">
        <f>AND(DH$55&gt;0,SUM($E210:DB210)&lt;'Summary&amp;Assumptions'!$G$32*$B210,$D210&gt;='Summary&amp;Assumptions'!$D$17,DH$47&gt;=$D210,DH$47&lt;=EDATE($D210,'Summary&amp;Assumptions'!$G$32))*$B210+AND(DH$56&lt;'Summary&amp;Assumptions'!$J$31,DH$47&gt;=$FO210,DH$47&lt;=$FP210)*(('Summary&amp;Assumptions'!$H$25*$C210)*(1+'Summary&amp;Assumptions'!$J$29)^(DH$46-1))+AND(DH$56&lt;'Summary&amp;Assumptions'!$J$31,DH$47&gt;=$FQ210,DH$47&lt;=$FR210)*(('Summary&amp;Assumptions'!$H$25*$C210)*(1+'Summary&amp;Assumptions'!$J$29)^(DH$46-1))</f>
        <v>0</v>
      </c>
      <c r="DD210" s="588">
        <f>AND(DI$55&gt;0,SUM($E210:DC210)&lt;'Summary&amp;Assumptions'!$G$32*$B210,$D210&gt;='Summary&amp;Assumptions'!$D$17,DI$47&gt;=$D210,DI$47&lt;=EDATE($D210,'Summary&amp;Assumptions'!$G$32))*$B210+AND(DI$56&lt;'Summary&amp;Assumptions'!$J$31,DI$47&gt;=$FO210,DI$47&lt;=$FP210)*(('Summary&amp;Assumptions'!$H$25*$C210)*(1+'Summary&amp;Assumptions'!$J$29)^(DI$46-1))+AND(DI$56&lt;'Summary&amp;Assumptions'!$J$31,DI$47&gt;=$FQ210,DI$47&lt;=$FR210)*(('Summary&amp;Assumptions'!$H$25*$C210)*(1+'Summary&amp;Assumptions'!$J$29)^(DI$46-1))</f>
        <v>0</v>
      </c>
      <c r="DE210" s="588">
        <f>AND(DJ$55&gt;0,SUM($E210:DD210)&lt;'Summary&amp;Assumptions'!$G$32*$B210,$D210&gt;='Summary&amp;Assumptions'!$D$17,DJ$47&gt;=$D210,DJ$47&lt;=EDATE($D210,'Summary&amp;Assumptions'!$G$32))*$B210+AND(DJ$56&lt;'Summary&amp;Assumptions'!$J$31,DJ$47&gt;=$FO210,DJ$47&lt;=$FP210)*(('Summary&amp;Assumptions'!$H$25*$C210)*(1+'Summary&amp;Assumptions'!$J$29)^(DJ$46-1))+AND(DJ$56&lt;'Summary&amp;Assumptions'!$J$31,DJ$47&gt;=$FQ210,DJ$47&lt;=$FR210)*(('Summary&amp;Assumptions'!$H$25*$C210)*(1+'Summary&amp;Assumptions'!$J$29)^(DJ$46-1))</f>
        <v>0</v>
      </c>
      <c r="DF210" s="588">
        <f>AND(DK$55&gt;0,SUM($E210:DE210)&lt;'Summary&amp;Assumptions'!$G$32*$B210,$D210&gt;='Summary&amp;Assumptions'!$D$17,DK$47&gt;=$D210,DK$47&lt;=EDATE($D210,'Summary&amp;Assumptions'!$G$32))*$B210+AND(DK$56&lt;'Summary&amp;Assumptions'!$J$31,DK$47&gt;=$FO210,DK$47&lt;=$FP210)*(('Summary&amp;Assumptions'!$H$25*$C210)*(1+'Summary&amp;Assumptions'!$J$29)^(DK$46-1))+AND(DK$56&lt;'Summary&amp;Assumptions'!$J$31,DK$47&gt;=$FQ210,DK$47&lt;=$FR210)*(('Summary&amp;Assumptions'!$H$25*$C210)*(1+'Summary&amp;Assumptions'!$J$29)^(DK$46-1))</f>
        <v>0</v>
      </c>
      <c r="DG210" s="588">
        <f>AND(DL$55&gt;0,SUM($E210:DF210)&lt;'Summary&amp;Assumptions'!$G$32*$B210,$D210&gt;='Summary&amp;Assumptions'!$D$17,DL$47&gt;=$D210,DL$47&lt;=EDATE($D210,'Summary&amp;Assumptions'!$G$32))*$B210+AND(DL$56&lt;'Summary&amp;Assumptions'!$J$31,DL$47&gt;=$FO210,DL$47&lt;=$FP210)*(('Summary&amp;Assumptions'!$H$25*$C210)*(1+'Summary&amp;Assumptions'!$J$29)^(DL$46-1))+AND(DL$56&lt;'Summary&amp;Assumptions'!$J$31,DL$47&gt;=$FQ210,DL$47&lt;=$FR210)*(('Summary&amp;Assumptions'!$H$25*$C210)*(1+'Summary&amp;Assumptions'!$J$29)^(DL$46-1))</f>
        <v>0</v>
      </c>
      <c r="DH210" s="588">
        <f>AND(DM$55&gt;0,SUM($E210:DG210)&lt;'Summary&amp;Assumptions'!$G$32*$B210,$D210&gt;='Summary&amp;Assumptions'!$D$17,DM$47&gt;=$D210,DM$47&lt;=EDATE($D210,'Summary&amp;Assumptions'!$G$32))*$B210+AND(DM$56&lt;'Summary&amp;Assumptions'!$J$31,DM$47&gt;=$FO210,DM$47&lt;=$FP210)*(('Summary&amp;Assumptions'!$H$25*$C210)*(1+'Summary&amp;Assumptions'!$J$29)^(DM$46-1))+AND(DM$56&lt;'Summary&amp;Assumptions'!$J$31,DM$47&gt;=$FQ210,DM$47&lt;=$FR210)*(('Summary&amp;Assumptions'!$H$25*$C210)*(1+'Summary&amp;Assumptions'!$J$29)^(DM$46-1))</f>
        <v>0</v>
      </c>
      <c r="DI210" s="588">
        <f>AND(DN$55&gt;0,SUM($E210:DH210)&lt;'Summary&amp;Assumptions'!$G$32*$B210,$D210&gt;='Summary&amp;Assumptions'!$D$17,DN$47&gt;=$D210,DN$47&lt;=EDATE($D210,'Summary&amp;Assumptions'!$G$32))*$B210+AND(DN$56&lt;'Summary&amp;Assumptions'!$J$31,DN$47&gt;=$FO210,DN$47&lt;=$FP210)*(('Summary&amp;Assumptions'!$H$25*$C210)*(1+'Summary&amp;Assumptions'!$J$29)^(DN$46-1))+AND(DN$56&lt;'Summary&amp;Assumptions'!$J$31,DN$47&gt;=$FQ210,DN$47&lt;=$FR210)*(('Summary&amp;Assumptions'!$H$25*$C210)*(1+'Summary&amp;Assumptions'!$J$29)^(DN$46-1))</f>
        <v>0</v>
      </c>
      <c r="DJ210" s="588">
        <f>AND(DO$55&gt;0,SUM($E210:DI210)&lt;'Summary&amp;Assumptions'!$G$32*$B210,$D210&gt;='Summary&amp;Assumptions'!$D$17,DO$47&gt;=$D210,DO$47&lt;=EDATE($D210,'Summary&amp;Assumptions'!$G$32))*$B210+AND(DO$56&lt;'Summary&amp;Assumptions'!$J$31,DO$47&gt;=$FO210,DO$47&lt;=$FP210)*(('Summary&amp;Assumptions'!$H$25*$C210)*(1+'Summary&amp;Assumptions'!$J$29)^(DO$46-1))+AND(DO$56&lt;'Summary&amp;Assumptions'!$J$31,DO$47&gt;=$FQ210,DO$47&lt;=$FR210)*(('Summary&amp;Assumptions'!$H$25*$C210)*(1+'Summary&amp;Assumptions'!$J$29)^(DO$46-1))</f>
        <v>0</v>
      </c>
      <c r="DK210" s="588">
        <f>AND(DP$55&gt;0,SUM($E210:DJ210)&lt;'Summary&amp;Assumptions'!$G$32*$B210,$D210&gt;='Summary&amp;Assumptions'!$D$17,DP$47&gt;=$D210,DP$47&lt;=EDATE($D210,'Summary&amp;Assumptions'!$G$32))*$B210+AND(DP$56&lt;'Summary&amp;Assumptions'!$J$31,DP$47&gt;=$FO210,DP$47&lt;=$FP210)*(('Summary&amp;Assumptions'!$H$25*$C210)*(1+'Summary&amp;Assumptions'!$J$29)^(DP$46-1))+AND(DP$56&lt;'Summary&amp;Assumptions'!$J$31,DP$47&gt;=$FQ210,DP$47&lt;=$FR210)*(('Summary&amp;Assumptions'!$H$25*$C210)*(1+'Summary&amp;Assumptions'!$J$29)^(DP$46-1))</f>
        <v>0</v>
      </c>
      <c r="DL210" s="588">
        <f>AND(DQ$55&gt;0,SUM($E210:DK210)&lt;'Summary&amp;Assumptions'!$G$32*$B210,$D210&gt;='Summary&amp;Assumptions'!$D$17,DQ$47&gt;=$D210,DQ$47&lt;=EDATE($D210,'Summary&amp;Assumptions'!$G$32))*$B210+AND(DQ$56&lt;'Summary&amp;Assumptions'!$J$31,DQ$47&gt;=$FO210,DQ$47&lt;=$FP210)*(('Summary&amp;Assumptions'!$H$25*$C210)*(1+'Summary&amp;Assumptions'!$J$29)^(DQ$46-1))+AND(DQ$56&lt;'Summary&amp;Assumptions'!$J$31,DQ$47&gt;=$FQ210,DQ$47&lt;=$FR210)*(('Summary&amp;Assumptions'!$H$25*$C210)*(1+'Summary&amp;Assumptions'!$J$29)^(DQ$46-1))</f>
        <v>0</v>
      </c>
      <c r="DM210" s="588">
        <f>AND(DR$55&gt;0,SUM($E210:DL210)&lt;'Summary&amp;Assumptions'!$G$32*$B210,$D210&gt;='Summary&amp;Assumptions'!$D$17,DR$47&gt;=$D210,DR$47&lt;=EDATE($D210,'Summary&amp;Assumptions'!$G$32))*$B210+AND(DR$56&lt;'Summary&amp;Assumptions'!$J$31,DR$47&gt;=$FO210,DR$47&lt;=$FP210)*(('Summary&amp;Assumptions'!$H$25*$C210)*(1+'Summary&amp;Assumptions'!$J$29)^(DR$46-1))+AND(DR$56&lt;'Summary&amp;Assumptions'!$J$31,DR$47&gt;=$FQ210,DR$47&lt;=$FR210)*(('Summary&amp;Assumptions'!$H$25*$C210)*(1+'Summary&amp;Assumptions'!$J$29)^(DR$46-1))</f>
        <v>0</v>
      </c>
      <c r="DN210" s="588">
        <f>AND(DS$55&gt;0,SUM($E210:DM210)&lt;'Summary&amp;Assumptions'!$G$32*$B210,$D210&gt;='Summary&amp;Assumptions'!$D$17,DS$47&gt;=$D210,DS$47&lt;=EDATE($D210,'Summary&amp;Assumptions'!$G$32))*$B210+AND(DS$56&lt;'Summary&amp;Assumptions'!$J$31,DS$47&gt;=$FO210,DS$47&lt;=$FP210)*(('Summary&amp;Assumptions'!$H$25*$C210)*(1+'Summary&amp;Assumptions'!$J$29)^(DS$46-1))+AND(DS$56&lt;'Summary&amp;Assumptions'!$J$31,DS$47&gt;=$FQ210,DS$47&lt;=$FR210)*(('Summary&amp;Assumptions'!$H$25*$C210)*(1+'Summary&amp;Assumptions'!$J$29)^(DS$46-1))</f>
        <v>0</v>
      </c>
      <c r="DO210" s="588">
        <f>AND(DT$55&gt;0,SUM($E210:DN210)&lt;'Summary&amp;Assumptions'!$G$32*$B210,$D210&gt;='Summary&amp;Assumptions'!$D$17,DT$47&gt;=$D210,DT$47&lt;=EDATE($D210,'Summary&amp;Assumptions'!$G$32))*$B210+AND(DT$56&lt;'Summary&amp;Assumptions'!$J$31,DT$47&gt;=$FO210,DT$47&lt;=$FP210)*(('Summary&amp;Assumptions'!$H$25*$C210)*(1+'Summary&amp;Assumptions'!$J$29)^(DT$46-1))+AND(DT$56&lt;'Summary&amp;Assumptions'!$J$31,DT$47&gt;=$FQ210,DT$47&lt;=$FR210)*(('Summary&amp;Assumptions'!$H$25*$C210)*(1+'Summary&amp;Assumptions'!$J$29)^(DT$46-1))</f>
        <v>0</v>
      </c>
      <c r="DP210" s="588">
        <f>AND(DU$55&gt;0,SUM($E210:DO210)&lt;'Summary&amp;Assumptions'!$G$32*$B210,$D210&gt;='Summary&amp;Assumptions'!$D$17,DU$47&gt;=$D210,DU$47&lt;=EDATE($D210,'Summary&amp;Assumptions'!$G$32))*$B210+AND(DU$56&lt;'Summary&amp;Assumptions'!$J$31,DU$47&gt;=$FO210,DU$47&lt;=$FP210)*(('Summary&amp;Assumptions'!$H$25*$C210)*(1+'Summary&amp;Assumptions'!$J$29)^(DU$46-1))+AND(DU$56&lt;'Summary&amp;Assumptions'!$J$31,DU$47&gt;=$FQ210,DU$47&lt;=$FR210)*(('Summary&amp;Assumptions'!$H$25*$C210)*(1+'Summary&amp;Assumptions'!$J$29)^(DU$46-1))</f>
        <v>0</v>
      </c>
      <c r="DQ210" s="588">
        <f>AND(DV$55&gt;0,SUM($E210:DP210)&lt;'Summary&amp;Assumptions'!$G$32*$B210,$D210&gt;='Summary&amp;Assumptions'!$D$17,DV$47&gt;=$D210,DV$47&lt;=EDATE($D210,'Summary&amp;Assumptions'!$G$32))*$B210+AND(DV$56&lt;'Summary&amp;Assumptions'!$J$31,DV$47&gt;=$FO210,DV$47&lt;=$FP210)*(('Summary&amp;Assumptions'!$H$25*$C210)*(1+'Summary&amp;Assumptions'!$J$29)^(DV$46-1))+AND(DV$56&lt;'Summary&amp;Assumptions'!$J$31,DV$47&gt;=$FQ210,DV$47&lt;=$FR210)*(('Summary&amp;Assumptions'!$H$25*$C210)*(1+'Summary&amp;Assumptions'!$J$29)^(DV$46-1))</f>
        <v>0</v>
      </c>
      <c r="DR210" s="588">
        <f>AND(DW$55&gt;0,SUM($E210:DQ210)&lt;'Summary&amp;Assumptions'!$G$32*$B210,$D210&gt;='Summary&amp;Assumptions'!$D$17,DW$47&gt;=$D210,DW$47&lt;=EDATE($D210,'Summary&amp;Assumptions'!$G$32))*$B210+AND(DW$56&lt;'Summary&amp;Assumptions'!$J$31,DW$47&gt;=$FO210,DW$47&lt;=$FP210)*(('Summary&amp;Assumptions'!$H$25*$C210)*(1+'Summary&amp;Assumptions'!$J$29)^(DW$46-1))+AND(DW$56&lt;'Summary&amp;Assumptions'!$J$31,DW$47&gt;=$FQ210,DW$47&lt;=$FR210)*(('Summary&amp;Assumptions'!$H$25*$C210)*(1+'Summary&amp;Assumptions'!$J$29)^(DW$46-1))</f>
        <v>0</v>
      </c>
      <c r="DS210" s="588">
        <f>AND(DX$55&gt;0,SUM($E210:DR210)&lt;'Summary&amp;Assumptions'!$G$32*$B210,$D210&gt;='Summary&amp;Assumptions'!$D$17,DX$47&gt;=$D210,DX$47&lt;=EDATE($D210,'Summary&amp;Assumptions'!$G$32))*$B210+AND(DX$56&lt;'Summary&amp;Assumptions'!$J$31,DX$47&gt;=$FO210,DX$47&lt;=$FP210)*(('Summary&amp;Assumptions'!$H$25*$C210)*(1+'Summary&amp;Assumptions'!$J$29)^(DX$46-1))+AND(DX$56&lt;'Summary&amp;Assumptions'!$J$31,DX$47&gt;=$FQ210,DX$47&lt;=$FR210)*(('Summary&amp;Assumptions'!$H$25*$C210)*(1+'Summary&amp;Assumptions'!$J$29)^(DX$46-1))</f>
        <v>0</v>
      </c>
      <c r="DT210" s="588">
        <f>AND(DY$55&gt;0,SUM($E210:DS210)&lt;'Summary&amp;Assumptions'!$G$32*$B210,$D210&gt;='Summary&amp;Assumptions'!$D$17,DY$47&gt;=$D210,DY$47&lt;=EDATE($D210,'Summary&amp;Assumptions'!$G$32))*$B210+AND(DY$56&lt;'Summary&amp;Assumptions'!$J$31,DY$47&gt;=$FO210,DY$47&lt;=$FP210)*(('Summary&amp;Assumptions'!$H$25*$C210)*(1+'Summary&amp;Assumptions'!$J$29)^(DY$46-1))+AND(DY$56&lt;'Summary&amp;Assumptions'!$J$31,DY$47&gt;=$FQ210,DY$47&lt;=$FR210)*(('Summary&amp;Assumptions'!$H$25*$C210)*(1+'Summary&amp;Assumptions'!$J$29)^(DY$46-1))</f>
        <v>0</v>
      </c>
      <c r="DU210" s="588">
        <f>AND(DZ$55&gt;0,SUM($E210:DT210)&lt;'Summary&amp;Assumptions'!$G$32*$B210,$D210&gt;='Summary&amp;Assumptions'!$D$17,DZ$47&gt;=$D210,DZ$47&lt;=EDATE($D210,'Summary&amp;Assumptions'!$G$32))*$B210+AND(DZ$56&lt;'Summary&amp;Assumptions'!$J$31,DZ$47&gt;=$FO210,DZ$47&lt;=$FP210)*(('Summary&amp;Assumptions'!$H$25*$C210)*(1+'Summary&amp;Assumptions'!$J$29)^(DZ$46-1))+AND(DZ$56&lt;'Summary&amp;Assumptions'!$J$31,DZ$47&gt;=$FQ210,DZ$47&lt;=$FR210)*(('Summary&amp;Assumptions'!$H$25*$C210)*(1+'Summary&amp;Assumptions'!$J$29)^(DZ$46-1))</f>
        <v>0</v>
      </c>
      <c r="DV210" s="588">
        <f>AND(EA$55&gt;0,SUM($E210:DU210)&lt;'Summary&amp;Assumptions'!$G$32*$B210,$D210&gt;='Summary&amp;Assumptions'!$D$17,EA$47&gt;=$D210,EA$47&lt;=EDATE($D210,'Summary&amp;Assumptions'!$G$32))*$B210+AND(EA$56&lt;'Summary&amp;Assumptions'!$J$31,EA$47&gt;=$FO210,EA$47&lt;=$FP210)*(('Summary&amp;Assumptions'!$H$25*$C210)*(1+'Summary&amp;Assumptions'!$J$29)^(EA$46-1))+AND(EA$56&lt;'Summary&amp;Assumptions'!$J$31,EA$47&gt;=$FQ210,EA$47&lt;=$FR210)*(('Summary&amp;Assumptions'!$H$25*$C210)*(1+'Summary&amp;Assumptions'!$J$29)^(EA$46-1))</f>
        <v>0</v>
      </c>
      <c r="DW210" s="588">
        <f>AND(EB$55&gt;0,SUM($E210:DV210)&lt;'Summary&amp;Assumptions'!$G$32*$B210,$D210&gt;='Summary&amp;Assumptions'!$D$17,EB$47&gt;=$D210,EB$47&lt;=EDATE($D210,'Summary&amp;Assumptions'!$G$32))*$B210+AND(EB$56&lt;'Summary&amp;Assumptions'!$J$31,EB$47&gt;=$FO210,EB$47&lt;=$FP210)*(('Summary&amp;Assumptions'!$H$25*$C210)*(1+'Summary&amp;Assumptions'!$J$29)^(EB$46-1))+AND(EB$56&lt;'Summary&amp;Assumptions'!$J$31,EB$47&gt;=$FQ210,EB$47&lt;=$FR210)*(('Summary&amp;Assumptions'!$H$25*$C210)*(1+'Summary&amp;Assumptions'!$J$29)^(EB$46-1))</f>
        <v>0</v>
      </c>
      <c r="DX210" s="588">
        <f>AND(EC$55&gt;0,SUM($E210:DW210)&lt;'Summary&amp;Assumptions'!$G$32*$B210,$D210&gt;='Summary&amp;Assumptions'!$D$17,EC$47&gt;=$D210,EC$47&lt;=EDATE($D210,'Summary&amp;Assumptions'!$G$32))*$B210+AND(EC$56&lt;'Summary&amp;Assumptions'!$J$31,EC$47&gt;=$FO210,EC$47&lt;=$FP210)*(('Summary&amp;Assumptions'!$H$25*$C210)*(1+'Summary&amp;Assumptions'!$J$29)^(EC$46-1))+AND(EC$56&lt;'Summary&amp;Assumptions'!$J$31,EC$47&gt;=$FQ210,EC$47&lt;=$FR210)*(('Summary&amp;Assumptions'!$H$25*$C210)*(1+'Summary&amp;Assumptions'!$J$29)^(EC$46-1))</f>
        <v>0</v>
      </c>
      <c r="DY210" s="588">
        <f>AND(ED$55&gt;0,SUM($E210:DX210)&lt;'Summary&amp;Assumptions'!$G$32*$B210,$D210&gt;='Summary&amp;Assumptions'!$D$17,ED$47&gt;=$D210,ED$47&lt;=EDATE($D210,'Summary&amp;Assumptions'!$G$32))*$B210+AND(ED$56&lt;'Summary&amp;Assumptions'!$J$31,ED$47&gt;=$FO210,ED$47&lt;=$FP210)*(('Summary&amp;Assumptions'!$H$25*$C210)*(1+'Summary&amp;Assumptions'!$J$29)^(ED$46-1))+AND(ED$56&lt;'Summary&amp;Assumptions'!$J$31,ED$47&gt;=$FQ210,ED$47&lt;=$FR210)*(('Summary&amp;Assumptions'!$H$25*$C210)*(1+'Summary&amp;Assumptions'!$J$29)^(ED$46-1))</f>
        <v>0</v>
      </c>
      <c r="DZ210" s="588">
        <f>AND(EE$55&gt;0,SUM($E210:DY210)&lt;'Summary&amp;Assumptions'!$G$32*$B210,$D210&gt;='Summary&amp;Assumptions'!$D$17,EE$47&gt;=$D210,EE$47&lt;=EDATE($D210,'Summary&amp;Assumptions'!$G$32))*$B210+AND(EE$56&lt;'Summary&amp;Assumptions'!$J$31,EE$47&gt;=$FO210,EE$47&lt;=$FP210)*(('Summary&amp;Assumptions'!$H$25*$C210)*(1+'Summary&amp;Assumptions'!$J$29)^(EE$46-1))+AND(EE$56&lt;'Summary&amp;Assumptions'!$J$31,EE$47&gt;=$FQ210,EE$47&lt;=$FR210)*(('Summary&amp;Assumptions'!$H$25*$C210)*(1+'Summary&amp;Assumptions'!$J$29)^(EE$46-1))</f>
        <v>0</v>
      </c>
      <c r="EA210" s="588">
        <f>AND(EF$55&gt;0,SUM($E210:DZ210)&lt;'Summary&amp;Assumptions'!$G$32*$B210,$D210&gt;='Summary&amp;Assumptions'!$D$17,EF$47&gt;=$D210,EF$47&lt;=EDATE($D210,'Summary&amp;Assumptions'!$G$32))*$B210+AND(EF$56&lt;'Summary&amp;Assumptions'!$J$31,EF$47&gt;=$FO210,EF$47&lt;=$FP210)*(('Summary&amp;Assumptions'!$H$25*$C210)*(1+'Summary&amp;Assumptions'!$J$29)^(EF$46-1))+AND(EF$56&lt;'Summary&amp;Assumptions'!$J$31,EF$47&gt;=$FQ210,EF$47&lt;=$FR210)*(('Summary&amp;Assumptions'!$H$25*$C210)*(1+'Summary&amp;Assumptions'!$J$29)^(EF$46-1))</f>
        <v>0</v>
      </c>
      <c r="EB210" s="588">
        <f>AND(EG$55&gt;0,SUM($E210:EA210)&lt;'Summary&amp;Assumptions'!$G$32*$B210,$D210&gt;='Summary&amp;Assumptions'!$D$17,EG$47&gt;=$D210,EG$47&lt;=EDATE($D210,'Summary&amp;Assumptions'!$G$32))*$B210+AND(EG$56&lt;'Summary&amp;Assumptions'!$J$31,EG$47&gt;=$FO210,EG$47&lt;=$FP210)*(('Summary&amp;Assumptions'!$H$25*$C210)*(1+'Summary&amp;Assumptions'!$J$29)^(EG$46-1))+AND(EG$56&lt;'Summary&amp;Assumptions'!$J$31,EG$47&gt;=$FQ210,EG$47&lt;=$FR210)*(('Summary&amp;Assumptions'!$H$25*$C210)*(1+'Summary&amp;Assumptions'!$J$29)^(EG$46-1))</f>
        <v>0</v>
      </c>
      <c r="EC210" s="588">
        <f>AND(EH$55&gt;0,SUM($E210:EB210)&lt;'Summary&amp;Assumptions'!$G$32*$B210,$D210&gt;='Summary&amp;Assumptions'!$D$17,EH$47&gt;=$D210,EH$47&lt;=EDATE($D210,'Summary&amp;Assumptions'!$G$32))*$B210+AND(EH$56&lt;'Summary&amp;Assumptions'!$J$31,EH$47&gt;=$FO210,EH$47&lt;=$FP210)*(('Summary&amp;Assumptions'!$H$25*$C210)*(1+'Summary&amp;Assumptions'!$J$29)^(EH$46-1))+AND(EH$56&lt;'Summary&amp;Assumptions'!$J$31,EH$47&gt;=$FQ210,EH$47&lt;=$FR210)*(('Summary&amp;Assumptions'!$H$25*$C210)*(1+'Summary&amp;Assumptions'!$J$29)^(EH$46-1))</f>
        <v>0</v>
      </c>
      <c r="ED210" s="588">
        <f>AND(EI$55&gt;0,SUM($E210:EC210)&lt;'Summary&amp;Assumptions'!$G$32*$B210,$D210&gt;='Summary&amp;Assumptions'!$D$17,EI$47&gt;=$D210,EI$47&lt;=EDATE($D210,'Summary&amp;Assumptions'!$G$32))*$B210+AND(EI$56&lt;'Summary&amp;Assumptions'!$J$31,EI$47&gt;=$FO210,EI$47&lt;=$FP210)*(('Summary&amp;Assumptions'!$H$25*$C210)*(1+'Summary&amp;Assumptions'!$J$29)^(EI$46-1))+AND(EI$56&lt;'Summary&amp;Assumptions'!$J$31,EI$47&gt;=$FQ210,EI$47&lt;=$FR210)*(('Summary&amp;Assumptions'!$H$25*$C210)*(1+'Summary&amp;Assumptions'!$J$29)^(EI$46-1))</f>
        <v>0</v>
      </c>
      <c r="EE210" s="588">
        <f>AND(EJ$55&gt;0,SUM($E210:ED210)&lt;'Summary&amp;Assumptions'!$G$32*$B210,$D210&gt;='Summary&amp;Assumptions'!$D$17,EJ$47&gt;=$D210,EJ$47&lt;=EDATE($D210,'Summary&amp;Assumptions'!$G$32))*$B210+AND(EJ$56&lt;'Summary&amp;Assumptions'!$J$31,EJ$47&gt;=$FO210,EJ$47&lt;=$FP210)*(('Summary&amp;Assumptions'!$H$25*$C210)*(1+'Summary&amp;Assumptions'!$J$29)^(EJ$46-1))+AND(EJ$56&lt;'Summary&amp;Assumptions'!$J$31,EJ$47&gt;=$FQ210,EJ$47&lt;=$FR210)*(('Summary&amp;Assumptions'!$H$25*$C210)*(1+'Summary&amp;Assumptions'!$J$29)^(EJ$46-1))</f>
        <v>0</v>
      </c>
      <c r="EF210" s="588">
        <f>AND(EK$55&gt;0,SUM($E210:EE210)&lt;'Summary&amp;Assumptions'!$G$32*$B210,$D210&gt;='Summary&amp;Assumptions'!$D$17,EK$47&gt;=$D210,EK$47&lt;=EDATE($D210,'Summary&amp;Assumptions'!$G$32))*$B210+AND(EK$56&lt;'Summary&amp;Assumptions'!$J$31,EK$47&gt;=$FO210,EK$47&lt;=$FP210)*(('Summary&amp;Assumptions'!$H$25*$C210)*(1+'Summary&amp;Assumptions'!$J$29)^(EK$46-1))+AND(EK$56&lt;'Summary&amp;Assumptions'!$J$31,EK$47&gt;=$FQ210,EK$47&lt;=$FR210)*(('Summary&amp;Assumptions'!$H$25*$C210)*(1+'Summary&amp;Assumptions'!$J$29)^(EK$46-1))</f>
        <v>0</v>
      </c>
      <c r="EG210" s="588">
        <f>AND(EL$55&gt;0,SUM($E210:EF210)&lt;'Summary&amp;Assumptions'!$G$32*$B210,$D210&gt;='Summary&amp;Assumptions'!$D$17,EL$47&gt;=$D210,EL$47&lt;=EDATE($D210,'Summary&amp;Assumptions'!$G$32))*$B210+AND(EL$56&lt;'Summary&amp;Assumptions'!$J$31,EL$47&gt;=$FO210,EL$47&lt;=$FP210)*(('Summary&amp;Assumptions'!$H$25*$C210)*(1+'Summary&amp;Assumptions'!$J$29)^(EL$46-1))+AND(EL$56&lt;'Summary&amp;Assumptions'!$J$31,EL$47&gt;=$FQ210,EL$47&lt;=$FR210)*(('Summary&amp;Assumptions'!$H$25*$C210)*(1+'Summary&amp;Assumptions'!$J$29)^(EL$46-1))</f>
        <v>0</v>
      </c>
      <c r="EH210" s="588">
        <f>AND(EM$55&gt;0,SUM($E210:EG210)&lt;'Summary&amp;Assumptions'!$G$32*$B210,$D210&gt;='Summary&amp;Assumptions'!$D$17,EM$47&gt;=$D210,EM$47&lt;=EDATE($D210,'Summary&amp;Assumptions'!$G$32))*$B210+AND(EM$56&lt;'Summary&amp;Assumptions'!$J$31,EM$47&gt;=$FO210,EM$47&lt;=$FP210)*(('Summary&amp;Assumptions'!$H$25*$C210)*(1+'Summary&amp;Assumptions'!$J$29)^(EM$46-1))+AND(EM$56&lt;'Summary&amp;Assumptions'!$J$31,EM$47&gt;=$FQ210,EM$47&lt;=$FR210)*(('Summary&amp;Assumptions'!$H$25*$C210)*(1+'Summary&amp;Assumptions'!$J$29)^(EM$46-1))</f>
        <v>0</v>
      </c>
      <c r="EI210" s="588">
        <f>AND(EN$55&gt;0,SUM($E210:EH210)&lt;'Summary&amp;Assumptions'!$G$32*$B210,$D210&gt;='Summary&amp;Assumptions'!$D$17,EN$47&gt;=$D210,EN$47&lt;=EDATE($D210,'Summary&amp;Assumptions'!$G$32))*$B210+AND(EN$56&lt;'Summary&amp;Assumptions'!$J$31,EN$47&gt;=$FO210,EN$47&lt;=$FP210)*(('Summary&amp;Assumptions'!$H$25*$C210)*(1+'Summary&amp;Assumptions'!$J$29)^(EN$46-1))+AND(EN$56&lt;'Summary&amp;Assumptions'!$J$31,EN$47&gt;=$FQ210,EN$47&lt;=$FR210)*(('Summary&amp;Assumptions'!$H$25*$C210)*(1+'Summary&amp;Assumptions'!$J$29)^(EN$46-1))</f>
        <v>0</v>
      </c>
      <c r="EJ210" s="588">
        <f>AND(EO$55&gt;0,SUM($E210:EI210)&lt;'Summary&amp;Assumptions'!$G$32*$B210,$D210&gt;='Summary&amp;Assumptions'!$D$17,EO$47&gt;=$D210,EO$47&lt;=EDATE($D210,'Summary&amp;Assumptions'!$G$32))*$B210+AND(EO$56&lt;'Summary&amp;Assumptions'!$J$31,EO$47&gt;=$FO210,EO$47&lt;=$FP210)*(('Summary&amp;Assumptions'!$H$25*$C210)*(1+'Summary&amp;Assumptions'!$J$29)^(EO$46-1))+AND(EO$56&lt;'Summary&amp;Assumptions'!$J$31,EO$47&gt;=$FQ210,EO$47&lt;=$FR210)*(('Summary&amp;Assumptions'!$H$25*$C210)*(1+'Summary&amp;Assumptions'!$J$29)^(EO$46-1))</f>
        <v>0</v>
      </c>
      <c r="EK210" s="588">
        <f>AND(EP$55&gt;0,SUM($E210:EJ210)&lt;'Summary&amp;Assumptions'!$G$32*$B210,$D210&gt;='Summary&amp;Assumptions'!$D$17,EP$47&gt;=$D210,EP$47&lt;=EDATE($D210,'Summary&amp;Assumptions'!$G$32))*$B210+AND(EP$56&lt;'Summary&amp;Assumptions'!$J$31,EP$47&gt;=$FO210,EP$47&lt;=$FP210)*(('Summary&amp;Assumptions'!$H$25*$C210)*(1+'Summary&amp;Assumptions'!$J$29)^(EP$46-1))+AND(EP$56&lt;'Summary&amp;Assumptions'!$J$31,EP$47&gt;=$FQ210,EP$47&lt;=$FR210)*(('Summary&amp;Assumptions'!$H$25*$C210)*(1+'Summary&amp;Assumptions'!$J$29)^(EP$46-1))</f>
        <v>0</v>
      </c>
      <c r="EL210" s="588">
        <f>AND(EQ$55&gt;0,SUM($E210:EK210)&lt;'Summary&amp;Assumptions'!$G$32*$B210,$D210&gt;='Summary&amp;Assumptions'!$D$17,EQ$47&gt;=$D210,EQ$47&lt;=EDATE($D210,'Summary&amp;Assumptions'!$G$32))*$B210+AND(EQ$56&lt;'Summary&amp;Assumptions'!$J$31,EQ$47&gt;=$FO210,EQ$47&lt;=$FP210)*(('Summary&amp;Assumptions'!$H$25*$C210)*(1+'Summary&amp;Assumptions'!$J$29)^(EQ$46-1))+AND(EQ$56&lt;'Summary&amp;Assumptions'!$J$31,EQ$47&gt;=$FQ210,EQ$47&lt;=$FR210)*(('Summary&amp;Assumptions'!$H$25*$C210)*(1+'Summary&amp;Assumptions'!$J$29)^(EQ$46-1))</f>
        <v>0</v>
      </c>
      <c r="EM210" s="588">
        <f>AND(ER$55&gt;0,SUM($E210:EL210)&lt;'Summary&amp;Assumptions'!$G$32*$B210,$D210&gt;='Summary&amp;Assumptions'!$D$17,ER$47&gt;=$D210,ER$47&lt;=EDATE($D210,'Summary&amp;Assumptions'!$G$32))*$B210+AND(ER$56&lt;'Summary&amp;Assumptions'!$J$31,ER$47&gt;=$FO210,ER$47&lt;=$FP210)*(('Summary&amp;Assumptions'!$H$25*$C210)*(1+'Summary&amp;Assumptions'!$J$29)^(ER$46-1))+AND(ER$56&lt;'Summary&amp;Assumptions'!$J$31,ER$47&gt;=$FQ210,ER$47&lt;=$FR210)*(('Summary&amp;Assumptions'!$H$25*$C210)*(1+'Summary&amp;Assumptions'!$J$29)^(ER$46-1))</f>
        <v>0</v>
      </c>
      <c r="EN210" s="588">
        <f>AND(ES$55&gt;0,SUM($E210:EM210)&lt;'Summary&amp;Assumptions'!$G$32*$B210,$D210&gt;='Summary&amp;Assumptions'!$D$17,ES$47&gt;=$D210,ES$47&lt;=EDATE($D210,'Summary&amp;Assumptions'!$G$32))*$B210+AND(ES$56&lt;'Summary&amp;Assumptions'!$J$31,ES$47&gt;=$FO210,ES$47&lt;=$FP210)*(('Summary&amp;Assumptions'!$H$25*$C210)*(1+'Summary&amp;Assumptions'!$J$29)^(ES$46-1))+AND(ES$56&lt;'Summary&amp;Assumptions'!$J$31,ES$47&gt;=$FQ210,ES$47&lt;=$FR210)*(('Summary&amp;Assumptions'!$H$25*$C210)*(1+'Summary&amp;Assumptions'!$J$29)^(ES$46-1))</f>
        <v>0</v>
      </c>
      <c r="EO210" s="588">
        <f>AND(ET$55&gt;0,SUM($E210:EN210)&lt;'Summary&amp;Assumptions'!$G$32*$B210,$D210&gt;='Summary&amp;Assumptions'!$D$17,ET$47&gt;=$D210,ET$47&lt;=EDATE($D210,'Summary&amp;Assumptions'!$G$32))*$B210+AND(ET$56&lt;'Summary&amp;Assumptions'!$J$31,ET$47&gt;=$FO210,ET$47&lt;=$FP210)*(('Summary&amp;Assumptions'!$H$25*$C210)*(1+'Summary&amp;Assumptions'!$J$29)^(ET$46-1))+AND(ET$56&lt;'Summary&amp;Assumptions'!$J$31,ET$47&gt;=$FQ210,ET$47&lt;=$FR210)*(('Summary&amp;Assumptions'!$H$25*$C210)*(1+'Summary&amp;Assumptions'!$J$29)^(ET$46-1))</f>
        <v>0</v>
      </c>
      <c r="EP210" s="588">
        <f>AND(EU$55&gt;0,SUM($E210:EO210)&lt;'Summary&amp;Assumptions'!$G$32*$B210,$D210&gt;='Summary&amp;Assumptions'!$D$17,EU$47&gt;=$D210,EU$47&lt;=EDATE($D210,'Summary&amp;Assumptions'!$G$32))*$B210+AND(EU$56&lt;'Summary&amp;Assumptions'!$J$31,EU$47&gt;=$FO210,EU$47&lt;=$FP210)*(('Summary&amp;Assumptions'!$H$25*$C210)*(1+'Summary&amp;Assumptions'!$J$29)^(EU$46-1))+AND(EU$56&lt;'Summary&amp;Assumptions'!$J$31,EU$47&gt;=$FQ210,EU$47&lt;=$FR210)*(('Summary&amp;Assumptions'!$H$25*$C210)*(1+'Summary&amp;Assumptions'!$J$29)^(EU$46-1))</f>
        <v>0</v>
      </c>
      <c r="EQ210" s="588">
        <f>AND(EV$55&gt;0,SUM($E210:EP210)&lt;'Summary&amp;Assumptions'!$G$32*$B210,$D210&gt;='Summary&amp;Assumptions'!$D$17,EV$47&gt;=$D210,EV$47&lt;=EDATE($D210,'Summary&amp;Assumptions'!$G$32))*$B210+AND(EV$56&lt;'Summary&amp;Assumptions'!$J$31,EV$47&gt;=$FO210,EV$47&lt;=$FP210)*(('Summary&amp;Assumptions'!$H$25*$C210)*(1+'Summary&amp;Assumptions'!$J$29)^(EV$46-1))+AND(EV$56&lt;'Summary&amp;Assumptions'!$J$31,EV$47&gt;=$FQ210,EV$47&lt;=$FR210)*(('Summary&amp;Assumptions'!$H$25*$C210)*(1+'Summary&amp;Assumptions'!$J$29)^(EV$46-1))</f>
        <v>0</v>
      </c>
      <c r="ER210" s="588">
        <f>AND(EW$55&gt;0,SUM($E210:EQ210)&lt;'Summary&amp;Assumptions'!$G$32*$B210,$D210&gt;='Summary&amp;Assumptions'!$D$17,EW$47&gt;=$D210,EW$47&lt;=EDATE($D210,'Summary&amp;Assumptions'!$G$32))*$B210+AND(EW$56&lt;'Summary&amp;Assumptions'!$J$31,EW$47&gt;=$FO210,EW$47&lt;=$FP210)*(('Summary&amp;Assumptions'!$H$25*$C210)*(1+'Summary&amp;Assumptions'!$J$29)^(EW$46-1))+AND(EW$56&lt;'Summary&amp;Assumptions'!$J$31,EW$47&gt;=$FQ210,EW$47&lt;=$FR210)*(('Summary&amp;Assumptions'!$H$25*$C210)*(1+'Summary&amp;Assumptions'!$J$29)^(EW$46-1))</f>
        <v>0</v>
      </c>
      <c r="ES210" s="588">
        <f>AND(EX$55&gt;0,SUM($E210:ER210)&lt;'Summary&amp;Assumptions'!$G$32*$B210,$D210&gt;='Summary&amp;Assumptions'!$D$17,EX$47&gt;=$D210,EX$47&lt;=EDATE($D210,'Summary&amp;Assumptions'!$G$32))*$B210+AND(EX$56&lt;'Summary&amp;Assumptions'!$J$31,EX$47&gt;=$FO210,EX$47&lt;=$FP210)*(('Summary&amp;Assumptions'!$H$25*$C210)*(1+'Summary&amp;Assumptions'!$J$29)^(EX$46-1))+AND(EX$56&lt;'Summary&amp;Assumptions'!$J$31,EX$47&gt;=$FQ210,EX$47&lt;=$FR210)*(('Summary&amp;Assumptions'!$H$25*$C210)*(1+'Summary&amp;Assumptions'!$J$29)^(EX$46-1))</f>
        <v>0</v>
      </c>
      <c r="ET210" s="588">
        <f>AND(EY$55&gt;0,SUM($E210:ES210)&lt;'Summary&amp;Assumptions'!$G$32*$B210,$D210&gt;='Summary&amp;Assumptions'!$D$17,EY$47&gt;=$D210,EY$47&lt;=EDATE($D210,'Summary&amp;Assumptions'!$G$32))*$B210+AND(EY$56&lt;'Summary&amp;Assumptions'!$J$31,EY$47&gt;=$FO210,EY$47&lt;=$FP210)*(('Summary&amp;Assumptions'!$H$25*$C210)*(1+'Summary&amp;Assumptions'!$J$29)^(EY$46-1))+AND(EY$56&lt;'Summary&amp;Assumptions'!$J$31,EY$47&gt;=$FQ210,EY$47&lt;=$FR210)*(('Summary&amp;Assumptions'!$H$25*$C210)*(1+'Summary&amp;Assumptions'!$J$29)^(EY$46-1))</f>
        <v>0</v>
      </c>
      <c r="EU210" s="588">
        <f>AND(EZ$55&gt;0,SUM($E210:ET210)&lt;'Summary&amp;Assumptions'!$G$32*$B210,$D210&gt;='Summary&amp;Assumptions'!$D$17,EZ$47&gt;=$D210,EZ$47&lt;=EDATE($D210,'Summary&amp;Assumptions'!$G$32))*$B210+AND(EZ$56&lt;'Summary&amp;Assumptions'!$J$31,EZ$47&gt;=$FO210,EZ$47&lt;=$FP210)*(('Summary&amp;Assumptions'!$H$25*$C210)*(1+'Summary&amp;Assumptions'!$J$29)^(EZ$46-1))+AND(EZ$56&lt;'Summary&amp;Assumptions'!$J$31,EZ$47&gt;=$FQ210,EZ$47&lt;=$FR210)*(('Summary&amp;Assumptions'!$H$25*$C210)*(1+'Summary&amp;Assumptions'!$J$29)^(EZ$46-1))</f>
        <v>0</v>
      </c>
      <c r="EV210" s="588">
        <f>AND(FA$55&gt;0,SUM($E210:EU210)&lt;'Summary&amp;Assumptions'!$G$32*$B210,$D210&gt;='Summary&amp;Assumptions'!$D$17,FA$47&gt;=$D210,FA$47&lt;=EDATE($D210,'Summary&amp;Assumptions'!$G$32))*$B210+AND(FA$56&lt;'Summary&amp;Assumptions'!$J$31,FA$47&gt;=$FO210,FA$47&lt;=$FP210)*(('Summary&amp;Assumptions'!$H$25*$C210)*(1+'Summary&amp;Assumptions'!$J$29)^(FA$46-1))+AND(FA$56&lt;'Summary&amp;Assumptions'!$J$31,FA$47&gt;=$FQ210,FA$47&lt;=$FR210)*(('Summary&amp;Assumptions'!$H$25*$C210)*(1+'Summary&amp;Assumptions'!$J$29)^(FA$46-1))</f>
        <v>0</v>
      </c>
      <c r="EW210" s="588">
        <f>AND(FB$55&gt;0,SUM($E210:EV210)&lt;'Summary&amp;Assumptions'!$G$32*$B210,$D210&gt;='Summary&amp;Assumptions'!$D$17,FB$47&gt;=$D210,FB$47&lt;=EDATE($D210,'Summary&amp;Assumptions'!$G$32))*$B210+AND(FB$56&lt;'Summary&amp;Assumptions'!$J$31,FB$47&gt;=$FO210,FB$47&lt;=$FP210)*(('Summary&amp;Assumptions'!$H$25*$C210)*(1+'Summary&amp;Assumptions'!$J$29)^(FB$46-1))+AND(FB$56&lt;'Summary&amp;Assumptions'!$J$31,FB$47&gt;=$FQ210,FB$47&lt;=$FR210)*(('Summary&amp;Assumptions'!$H$25*$C210)*(1+'Summary&amp;Assumptions'!$J$29)^(FB$46-1))</f>
        <v>0</v>
      </c>
      <c r="EX210" s="588">
        <f>AND(FC$55&gt;0,SUM($E210:EW210)&lt;'Summary&amp;Assumptions'!$G$32*$B210,$D210&gt;='Summary&amp;Assumptions'!$D$17,FC$47&gt;=$D210,FC$47&lt;=EDATE($D210,'Summary&amp;Assumptions'!$G$32))*$B210+AND(FC$56&lt;'Summary&amp;Assumptions'!$J$31,FC$47&gt;=$FO210,FC$47&lt;=$FP210)*(('Summary&amp;Assumptions'!$H$25*$C210)*(1+'Summary&amp;Assumptions'!$J$29)^(FC$46-1))+AND(FC$56&lt;'Summary&amp;Assumptions'!$J$31,FC$47&gt;=$FQ210,FC$47&lt;=$FR210)*(('Summary&amp;Assumptions'!$H$25*$C210)*(1+'Summary&amp;Assumptions'!$J$29)^(FC$46-1))</f>
        <v>0</v>
      </c>
      <c r="EY210" s="588">
        <f>AND(FD$55&gt;0,SUM($E210:EX210)&lt;'Summary&amp;Assumptions'!$G$32*$B210,$D210&gt;='Summary&amp;Assumptions'!$D$17,FD$47&gt;=$D210,FD$47&lt;=EDATE($D210,'Summary&amp;Assumptions'!$G$32))*$B210+AND(FD$56&lt;'Summary&amp;Assumptions'!$J$31,FD$47&gt;=$FO210,FD$47&lt;=$FP210)*(('Summary&amp;Assumptions'!$H$25*$C210)*(1+'Summary&amp;Assumptions'!$J$29)^(FD$46-1))+AND(FD$56&lt;'Summary&amp;Assumptions'!$J$31,FD$47&gt;=$FQ210,FD$47&lt;=$FR210)*(('Summary&amp;Assumptions'!$H$25*$C210)*(1+'Summary&amp;Assumptions'!$J$29)^(FD$46-1))</f>
        <v>0</v>
      </c>
      <c r="EZ210" s="588">
        <f>AND(FE$55&gt;0,SUM($E210:EY210)&lt;'Summary&amp;Assumptions'!$G$32*$B210,$D210&gt;='Summary&amp;Assumptions'!$D$17,FE$47&gt;=$D210,FE$47&lt;=EDATE($D210,'Summary&amp;Assumptions'!$G$32))*$B210+AND(FE$56&lt;'Summary&amp;Assumptions'!$J$31,FE$47&gt;=$FO210,FE$47&lt;=$FP210)*(('Summary&amp;Assumptions'!$H$25*$C210)*(1+'Summary&amp;Assumptions'!$J$29)^(FE$46-1))+AND(FE$56&lt;'Summary&amp;Assumptions'!$J$31,FE$47&gt;=$FQ210,FE$47&lt;=$FR210)*(('Summary&amp;Assumptions'!$H$25*$C210)*(1+'Summary&amp;Assumptions'!$J$29)^(FE$46-1))</f>
        <v>0</v>
      </c>
      <c r="FA210" s="588">
        <f>AND(FF$55&gt;0,SUM($E210:EZ210)&lt;'Summary&amp;Assumptions'!$G$32*$B210,$D210&gt;='Summary&amp;Assumptions'!$D$17,FF$47&gt;=$D210,FF$47&lt;=EDATE($D210,'Summary&amp;Assumptions'!$G$32))*$B210+AND(FF$56&lt;'Summary&amp;Assumptions'!$J$31,FF$47&gt;=$FO210,FF$47&lt;=$FP210)*(('Summary&amp;Assumptions'!$H$25*$C210)*(1+'Summary&amp;Assumptions'!$J$29)^(FF$46-1))+AND(FF$56&lt;'Summary&amp;Assumptions'!$J$31,FF$47&gt;=$FQ210,FF$47&lt;=$FR210)*(('Summary&amp;Assumptions'!$H$25*$C210)*(1+'Summary&amp;Assumptions'!$J$29)^(FF$46-1))</f>
        <v>0</v>
      </c>
      <c r="FB210" s="588">
        <f>AND(FG$55&gt;0,SUM($E210:FA210)&lt;'Summary&amp;Assumptions'!$G$32*$B210,$D210&gt;='Summary&amp;Assumptions'!$D$17,FG$47&gt;=$D210,FG$47&lt;=EDATE($D210,'Summary&amp;Assumptions'!$G$32))*$B210+AND(FG$56&lt;'Summary&amp;Assumptions'!$J$31,FG$47&gt;=$FO210,FG$47&lt;=$FP210)*(('Summary&amp;Assumptions'!$H$25*$C210)*(1+'Summary&amp;Assumptions'!$J$29)^(FG$46-1))+AND(FG$56&lt;'Summary&amp;Assumptions'!$J$31,FG$47&gt;=$FQ210,FG$47&lt;=$FR210)*(('Summary&amp;Assumptions'!$H$25*$C210)*(1+'Summary&amp;Assumptions'!$J$29)^(FG$46-1))</f>
        <v>0</v>
      </c>
      <c r="FC210" s="588">
        <f>AND(FH$55&gt;0,SUM($E210:FB210)&lt;'Summary&amp;Assumptions'!$G$32*$B210,$D210&gt;='Summary&amp;Assumptions'!$D$17,FH$47&gt;=$D210,FH$47&lt;=EDATE($D210,'Summary&amp;Assumptions'!$G$32))*$B210+AND(FH$56&lt;'Summary&amp;Assumptions'!$J$31,FH$47&gt;=$FO210,FH$47&lt;=$FP210)*(('Summary&amp;Assumptions'!$H$25*$C210)*(1+'Summary&amp;Assumptions'!$J$29)^(FH$46-1))+AND(FH$56&lt;'Summary&amp;Assumptions'!$J$31,FH$47&gt;=$FQ210,FH$47&lt;=$FR210)*(('Summary&amp;Assumptions'!$H$25*$C210)*(1+'Summary&amp;Assumptions'!$J$29)^(FH$46-1))</f>
        <v>0</v>
      </c>
      <c r="FD210" s="588">
        <f>AND(FI$55&gt;0,SUM($E210:FC210)&lt;'Summary&amp;Assumptions'!$G$32*$B210,$D210&gt;='Summary&amp;Assumptions'!$D$17,FI$47&gt;=$D210,FI$47&lt;=EDATE($D210,'Summary&amp;Assumptions'!$G$32))*$B210+AND(FI$56&lt;'Summary&amp;Assumptions'!$J$31,FI$47&gt;=$FO210,FI$47&lt;=$FP210)*(('Summary&amp;Assumptions'!$H$25*$C210)*(1+'Summary&amp;Assumptions'!$J$29)^(FI$46-1))+AND(FI$56&lt;'Summary&amp;Assumptions'!$J$31,FI$47&gt;=$FQ210,FI$47&lt;=$FR210)*(('Summary&amp;Assumptions'!$H$25*$C210)*(1+'Summary&amp;Assumptions'!$J$29)^(FI$46-1))</f>
        <v>0</v>
      </c>
      <c r="FE210" s="588">
        <f>AND(FJ$55&gt;0,SUM($E210:FD210)&lt;'Summary&amp;Assumptions'!$G$32*$B210,$D210&gt;='Summary&amp;Assumptions'!$D$17,FJ$47&gt;=$D210,FJ$47&lt;=EDATE($D210,'Summary&amp;Assumptions'!$G$32))*$B210+AND(FJ$56&lt;'Summary&amp;Assumptions'!$J$31,FJ$47&gt;=$FO210,FJ$47&lt;=$FP210)*(('Summary&amp;Assumptions'!$H$25*$C210)*(1+'Summary&amp;Assumptions'!$J$29)^(FJ$46-1))+AND(FJ$56&lt;'Summary&amp;Assumptions'!$J$31,FJ$47&gt;=$FQ210,FJ$47&lt;=$FR210)*(('Summary&amp;Assumptions'!$H$25*$C210)*(1+'Summary&amp;Assumptions'!$J$29)^(FJ$46-1))</f>
        <v>0</v>
      </c>
      <c r="FF210" s="588">
        <f>AND(FK$55&gt;0,SUM($E210:FE210)&lt;'Summary&amp;Assumptions'!$G$32*$B210,$D210&gt;='Summary&amp;Assumptions'!$D$17,FK$47&gt;=$D210,FK$47&lt;=EDATE($D210,'Summary&amp;Assumptions'!$G$32))*$B210+AND(FK$56&lt;'Summary&amp;Assumptions'!$J$31,FK$47&gt;=$FO210,FK$47&lt;=$FP210)*(('Summary&amp;Assumptions'!$H$25*$C210)*(1+'Summary&amp;Assumptions'!$J$29)^(FK$46-1))+AND(FK$56&lt;'Summary&amp;Assumptions'!$J$31,FK$47&gt;=$FQ210,FK$47&lt;=$FR210)*(('Summary&amp;Assumptions'!$H$25*$C210)*(1+'Summary&amp;Assumptions'!$J$29)^(FK$46-1))</f>
        <v>0</v>
      </c>
      <c r="FG210" s="588">
        <f>AND(FL$55&gt;0,SUM($E210:FF210)&lt;'Summary&amp;Assumptions'!$G$32*$B210,$D210&gt;='Summary&amp;Assumptions'!$D$17,FL$47&gt;=$D210,FL$47&lt;=EDATE($D210,'Summary&amp;Assumptions'!$G$32))*$B210+AND(FL$56&lt;'Summary&amp;Assumptions'!$J$31,FL$47&gt;=$FO210,FL$47&lt;=$FP210)*(('Summary&amp;Assumptions'!$H$25*$C210)*(1+'Summary&amp;Assumptions'!$J$29)^(FL$46-1))+AND(FL$56&lt;'Summary&amp;Assumptions'!$J$31,FL$47&gt;=$FQ210,FL$47&lt;=$FR210)*(('Summary&amp;Assumptions'!$H$25*$C210)*(1+'Summary&amp;Assumptions'!$J$29)^(FL$46-1))</f>
        <v>0</v>
      </c>
      <c r="FH210" s="588">
        <f>AND(FM$55&gt;0,SUM($E210:FG210)&lt;'Summary&amp;Assumptions'!$G$32*$B210,$D210&gt;='Summary&amp;Assumptions'!$D$17,FM$47&gt;=$D210,FM$47&lt;=EDATE($D210,'Summary&amp;Assumptions'!$G$32))*$B210+AND(FM$56&lt;'Summary&amp;Assumptions'!$J$31,FM$47&gt;=$FO210,FM$47&lt;=$FP210)*(('Summary&amp;Assumptions'!$H$25*$C210)*(1+'Summary&amp;Assumptions'!$J$29)^(FM$46-1))+AND(FM$56&lt;'Summary&amp;Assumptions'!$J$31,FM$47&gt;=$FQ210,FM$47&lt;=$FR210)*(('Summary&amp;Assumptions'!$H$25*$C210)*(1+'Summary&amp;Assumptions'!$J$29)^(FM$46-1))</f>
        <v>0</v>
      </c>
      <c r="FI210" s="588">
        <f>AND(FN$55&gt;0,SUM($E210:FH210)&lt;'Summary&amp;Assumptions'!$G$32*$B210,$D210&gt;='Summary&amp;Assumptions'!$D$17,FN$47&gt;=$D210,FN$47&lt;=EDATE($D210,'Summary&amp;Assumptions'!$G$32))*$B210+AND(FN$56&lt;'Summary&amp;Assumptions'!$J$31,FN$47&gt;=$FO210,FN$47&lt;=$FP210)*(('Summary&amp;Assumptions'!$H$25*$C210)*(1+'Summary&amp;Assumptions'!$J$29)^(FN$46-1))+AND(FN$56&lt;'Summary&amp;Assumptions'!$J$31,FN$47&gt;=$FQ210,FN$47&lt;=$FR210)*(('Summary&amp;Assumptions'!$H$25*$C210)*(1+'Summary&amp;Assumptions'!$J$29)^(FN$46-1))</f>
        <v>0</v>
      </c>
      <c r="FJ210" s="588">
        <f>AND(FO$55&gt;0,SUM($E210:FI210)&lt;'Summary&amp;Assumptions'!$G$32*$B210,$D210&gt;='Summary&amp;Assumptions'!$D$17,FO$47&gt;=$D210,FO$47&lt;=EDATE($D210,'Summary&amp;Assumptions'!$G$32))*$B210+AND(FO$56&lt;'Summary&amp;Assumptions'!$J$31,FO$47&gt;=$FO210,FO$47&lt;=$FP210)*(('Summary&amp;Assumptions'!$H$25*$C210)*(1+'Summary&amp;Assumptions'!$J$29)^(FO$46-1))+AND(FO$56&lt;'Summary&amp;Assumptions'!$J$31,FO$47&gt;=$FQ210,FO$47&lt;=$FR210)*(('Summary&amp;Assumptions'!$H$25*$C210)*(1+'Summary&amp;Assumptions'!$J$29)^(FO$46-1))</f>
        <v>0</v>
      </c>
      <c r="FK210" s="588">
        <f>AND(FP$55&gt;0,SUM($E210:FJ210)&lt;'Summary&amp;Assumptions'!$G$32*$B210,$D210&gt;='Summary&amp;Assumptions'!$D$17,FP$47&gt;=$D210,FP$47&lt;=EDATE($D210,'Summary&amp;Assumptions'!$G$32))*$B210+AND(FP$56&lt;'Summary&amp;Assumptions'!$J$31,FP$47&gt;=$FO210,FP$47&lt;=$FP210)*(('Summary&amp;Assumptions'!$H$25*$C210)*(1+'Summary&amp;Assumptions'!$J$29)^(FP$46-1))+AND(FP$56&lt;'Summary&amp;Assumptions'!$J$31,FP$47&gt;=$FQ210,FP$47&lt;=$FR210)*(('Summary&amp;Assumptions'!$H$25*$C210)*(1+'Summary&amp;Assumptions'!$J$29)^(FP$46-1))</f>
        <v>0</v>
      </c>
      <c r="FL210" s="588">
        <f>AND(FQ$55&gt;0,SUM($E210:FK210)&lt;'Summary&amp;Assumptions'!$G$32*$B210,$D210&gt;='Summary&amp;Assumptions'!$D$17,FQ$47&gt;=$D210,FQ$47&lt;=EDATE($D210,'Summary&amp;Assumptions'!$G$32))*$B210+AND(FQ$56&lt;'Summary&amp;Assumptions'!$J$31,FQ$47&gt;=$FO210,FQ$47&lt;=$FP210)*(('Summary&amp;Assumptions'!$H$25*$C210)*(1+'Summary&amp;Assumptions'!$J$29)^(FQ$46-1))+AND(FQ$56&lt;'Summary&amp;Assumptions'!$J$31,FQ$47&gt;=$FQ210,FQ$47&lt;=$FR210)*(('Summary&amp;Assumptions'!$H$25*$C210)*(1+'Summary&amp;Assumptions'!$J$29)^(FQ$46-1))</f>
        <v>0</v>
      </c>
      <c r="FO210" s="576">
        <f>EDATE(D210,'Summary&amp;Assumptions'!$G$34)</f>
        <v>47178</v>
      </c>
      <c r="FP210" s="576">
        <f>EDATE(FO210,'Summary&amp;Assumptions'!$G$33-1)</f>
        <v>47209</v>
      </c>
      <c r="FQ210" s="576">
        <f>EDATE(FO210,'Summary&amp;Assumptions'!$G$34)</f>
        <v>47543</v>
      </c>
      <c r="FR210" s="576">
        <f>EDATE(FQ210,'Summary&amp;Assumptions'!$G$33-1)</f>
        <v>47574</v>
      </c>
    </row>
    <row r="211" spans="2:174" hidden="1" x14ac:dyDescent="0.2">
      <c r="B211" s="588">
        <v>0</v>
      </c>
      <c r="C211" s="193">
        <v>0</v>
      </c>
      <c r="D211" s="589">
        <v>46844</v>
      </c>
      <c r="F211" s="588">
        <f>AND(K$55&gt;0,SUM($E211:E211)&lt;'Summary&amp;Assumptions'!$G$32*$B211,$D211&gt;='Summary&amp;Assumptions'!$D$17,K$47&gt;=$D211,K$47&lt;=EDATE($D211,'Summary&amp;Assumptions'!$G$32))*$B211+AND(K$56&lt;'Summary&amp;Assumptions'!$J$31,K$47&gt;=$FO211,K$47&lt;=$FP211)*(('Summary&amp;Assumptions'!$H$25*$C211)*(1+'Summary&amp;Assumptions'!$J$29)^(K$46-1))+AND(K$56&lt;'Summary&amp;Assumptions'!$J$31,K$47&gt;=$FQ211,K$47&lt;=$FR211)*(('Summary&amp;Assumptions'!$H$25*$C211)*(1+'Summary&amp;Assumptions'!$J$29)^(K$46-1))</f>
        <v>0</v>
      </c>
      <c r="G211" s="588">
        <f>AND(L$55&gt;0,SUM($E211:F211)&lt;'Summary&amp;Assumptions'!$G$32*$B211,$D211&gt;='Summary&amp;Assumptions'!$D$17,L$47&gt;=$D211,L$47&lt;=EDATE($D211,'Summary&amp;Assumptions'!$G$32))*$B211+AND(L$56&lt;'Summary&amp;Assumptions'!$J$31,L$47&gt;=$FO211,L$47&lt;=$FP211)*(('Summary&amp;Assumptions'!$H$25*$C211)*(1+'Summary&amp;Assumptions'!$J$29)^(L$46-1))+AND(L$56&lt;'Summary&amp;Assumptions'!$J$31,L$47&gt;=$FQ211,L$47&lt;=$FR211)*(('Summary&amp;Assumptions'!$H$25*$C211)*(1+'Summary&amp;Assumptions'!$J$29)^(L$46-1))</f>
        <v>0</v>
      </c>
      <c r="H211" s="588">
        <f>AND(M$55&gt;0,SUM($E211:G211)&lt;'Summary&amp;Assumptions'!$G$32*$B211,$D211&gt;='Summary&amp;Assumptions'!$D$17,M$47&gt;=$D211,M$47&lt;=EDATE($D211,'Summary&amp;Assumptions'!$G$32))*$B211+AND(M$56&lt;'Summary&amp;Assumptions'!$J$31,M$47&gt;=$FO211,M$47&lt;=$FP211)*(('Summary&amp;Assumptions'!$H$25*$C211)*(1+'Summary&amp;Assumptions'!$J$29)^(M$46-1))+AND(M$56&lt;'Summary&amp;Assumptions'!$J$31,M$47&gt;=$FQ211,M$47&lt;=$FR211)*(('Summary&amp;Assumptions'!$H$25*$C211)*(1+'Summary&amp;Assumptions'!$J$29)^(M$46-1))</f>
        <v>0</v>
      </c>
      <c r="I211" s="588">
        <f>AND(N$55&gt;0,SUM($E211:H211)&lt;'Summary&amp;Assumptions'!$G$32*$B211,$D211&gt;='Summary&amp;Assumptions'!$D$17,N$47&gt;=$D211,N$47&lt;=EDATE($D211,'Summary&amp;Assumptions'!$G$32))*$B211+AND(N$56&lt;'Summary&amp;Assumptions'!$J$31,N$47&gt;=$FO211,N$47&lt;=$FP211)*(('Summary&amp;Assumptions'!$H$25*$C211)*(1+'Summary&amp;Assumptions'!$J$29)^(N$46-1))+AND(N$56&lt;'Summary&amp;Assumptions'!$J$31,N$47&gt;=$FQ211,N$47&lt;=$FR211)*(('Summary&amp;Assumptions'!$H$25*$C211)*(1+'Summary&amp;Assumptions'!$J$29)^(N$46-1))</f>
        <v>0</v>
      </c>
      <c r="J211" s="588">
        <f>AND(O$55&gt;0,SUM($E211:I211)&lt;'Summary&amp;Assumptions'!$G$32*$B211,$D211&gt;='Summary&amp;Assumptions'!$D$17,O$47&gt;=$D211,O$47&lt;=EDATE($D211,'Summary&amp;Assumptions'!$G$32))*$B211+AND(O$56&lt;'Summary&amp;Assumptions'!$J$31,O$47&gt;=$FO211,O$47&lt;=$FP211)*(('Summary&amp;Assumptions'!$H$25*$C211)*(1+'Summary&amp;Assumptions'!$J$29)^(O$46-1))+AND(O$56&lt;'Summary&amp;Assumptions'!$J$31,O$47&gt;=$FQ211,O$47&lt;=$FR211)*(('Summary&amp;Assumptions'!$H$25*$C211)*(1+'Summary&amp;Assumptions'!$J$29)^(O$46-1))</f>
        <v>0</v>
      </c>
      <c r="K211" s="588">
        <f>AND(P$55&gt;0,SUM($E211:J211)&lt;'Summary&amp;Assumptions'!$G$32*$B211,$D211&gt;='Summary&amp;Assumptions'!$D$17,P$47&gt;=$D211,P$47&lt;=EDATE($D211,'Summary&amp;Assumptions'!$G$32))*$B211+AND(P$56&lt;'Summary&amp;Assumptions'!$J$31,P$47&gt;=$FO211,P$47&lt;=$FP211)*(('Summary&amp;Assumptions'!$H$25*$C211)*(1+'Summary&amp;Assumptions'!$J$29)^(P$46-1))+AND(P$56&lt;'Summary&amp;Assumptions'!$J$31,P$47&gt;=$FQ211,P$47&lt;=$FR211)*(('Summary&amp;Assumptions'!$H$25*$C211)*(1+'Summary&amp;Assumptions'!$J$29)^(P$46-1))</f>
        <v>0</v>
      </c>
      <c r="L211" s="588">
        <f>AND(Q$55&gt;0,SUM($E211:K211)&lt;'Summary&amp;Assumptions'!$G$32*$B211,$D211&gt;='Summary&amp;Assumptions'!$D$17,Q$47&gt;=$D211,Q$47&lt;=EDATE($D211,'Summary&amp;Assumptions'!$G$32))*$B211+AND(Q$56&lt;'Summary&amp;Assumptions'!$J$31,Q$47&gt;=$FO211,Q$47&lt;=$FP211)*(('Summary&amp;Assumptions'!$H$25*$C211)*(1+'Summary&amp;Assumptions'!$J$29)^(Q$46-1))+AND(Q$56&lt;'Summary&amp;Assumptions'!$J$31,Q$47&gt;=$FQ211,Q$47&lt;=$FR211)*(('Summary&amp;Assumptions'!$H$25*$C211)*(1+'Summary&amp;Assumptions'!$J$29)^(Q$46-1))</f>
        <v>0</v>
      </c>
      <c r="M211" s="588">
        <f>AND(R$55&gt;0,SUM($E211:L211)&lt;'Summary&amp;Assumptions'!$G$32*$B211,$D211&gt;='Summary&amp;Assumptions'!$D$17,R$47&gt;=$D211,R$47&lt;=EDATE($D211,'Summary&amp;Assumptions'!$G$32))*$B211+AND(R$56&lt;'Summary&amp;Assumptions'!$J$31,R$47&gt;=$FO211,R$47&lt;=$FP211)*(('Summary&amp;Assumptions'!$H$25*$C211)*(1+'Summary&amp;Assumptions'!$J$29)^(R$46-1))+AND(R$56&lt;'Summary&amp;Assumptions'!$J$31,R$47&gt;=$FQ211,R$47&lt;=$FR211)*(('Summary&amp;Assumptions'!$H$25*$C211)*(1+'Summary&amp;Assumptions'!$J$29)^(R$46-1))</f>
        <v>0</v>
      </c>
      <c r="N211" s="588">
        <f>AND(S$55&gt;0,SUM($E211:M211)&lt;'Summary&amp;Assumptions'!$G$32*$B211,$D211&gt;='Summary&amp;Assumptions'!$D$17,S$47&gt;=$D211,S$47&lt;=EDATE($D211,'Summary&amp;Assumptions'!$G$32))*$B211+AND(S$56&lt;'Summary&amp;Assumptions'!$J$31,S$47&gt;=$FO211,S$47&lt;=$FP211)*(('Summary&amp;Assumptions'!$H$25*$C211)*(1+'Summary&amp;Assumptions'!$J$29)^(S$46-1))+AND(S$56&lt;'Summary&amp;Assumptions'!$J$31,S$47&gt;=$FQ211,S$47&lt;=$FR211)*(('Summary&amp;Assumptions'!$H$25*$C211)*(1+'Summary&amp;Assumptions'!$J$29)^(S$46-1))</f>
        <v>0</v>
      </c>
      <c r="O211" s="588">
        <f>AND(T$55&gt;0,SUM($E211:N211)&lt;'Summary&amp;Assumptions'!$G$32*$B211,$D211&gt;='Summary&amp;Assumptions'!$D$17,T$47&gt;=$D211,T$47&lt;=EDATE($D211,'Summary&amp;Assumptions'!$G$32))*$B211+AND(T$56&lt;'Summary&amp;Assumptions'!$J$31,T$47&gt;=$FO211,T$47&lt;=$FP211)*(('Summary&amp;Assumptions'!$H$25*$C211)*(1+'Summary&amp;Assumptions'!$J$29)^(T$46-1))+AND(T$56&lt;'Summary&amp;Assumptions'!$J$31,T$47&gt;=$FQ211,T$47&lt;=$FR211)*(('Summary&amp;Assumptions'!$H$25*$C211)*(1+'Summary&amp;Assumptions'!$J$29)^(T$46-1))</f>
        <v>0</v>
      </c>
      <c r="P211" s="588">
        <f>AND(U$55&gt;0,SUM($E211:O211)&lt;'Summary&amp;Assumptions'!$G$32*$B211,$D211&gt;='Summary&amp;Assumptions'!$D$17,U$47&gt;=$D211,U$47&lt;=EDATE($D211,'Summary&amp;Assumptions'!$G$32))*$B211+AND(U$56&lt;'Summary&amp;Assumptions'!$J$31,U$47&gt;=$FO211,U$47&lt;=$FP211)*(('Summary&amp;Assumptions'!$H$25*$C211)*(1+'Summary&amp;Assumptions'!$J$29)^(U$46-1))+AND(U$56&lt;'Summary&amp;Assumptions'!$J$31,U$47&gt;=$FQ211,U$47&lt;=$FR211)*(('Summary&amp;Assumptions'!$H$25*$C211)*(1+'Summary&amp;Assumptions'!$J$29)^(U$46-1))</f>
        <v>0</v>
      </c>
      <c r="Q211" s="588">
        <f>AND(V$55&gt;0,SUM($E211:P211)&lt;'Summary&amp;Assumptions'!$G$32*$B211,$D211&gt;='Summary&amp;Assumptions'!$D$17,V$47&gt;=$D211,V$47&lt;=EDATE($D211,'Summary&amp;Assumptions'!$G$32))*$B211+AND(V$56&lt;'Summary&amp;Assumptions'!$J$31,V$47&gt;=$FO211,V$47&lt;=$FP211)*(('Summary&amp;Assumptions'!$H$25*$C211)*(1+'Summary&amp;Assumptions'!$J$29)^(V$46-1))+AND(V$56&lt;'Summary&amp;Assumptions'!$J$31,V$47&gt;=$FQ211,V$47&lt;=$FR211)*(('Summary&amp;Assumptions'!$H$25*$C211)*(1+'Summary&amp;Assumptions'!$J$29)^(V$46-1))</f>
        <v>0</v>
      </c>
      <c r="R211" s="588">
        <f>AND(W$55&gt;0,SUM($E211:Q211)&lt;'Summary&amp;Assumptions'!$G$32*$B211,$D211&gt;='Summary&amp;Assumptions'!$D$17,W$47&gt;=$D211,W$47&lt;=EDATE($D211,'Summary&amp;Assumptions'!$G$32))*$B211+AND(W$56&lt;'Summary&amp;Assumptions'!$J$31,W$47&gt;=$FO211,W$47&lt;=$FP211)*(('Summary&amp;Assumptions'!$H$25*$C211)*(1+'Summary&amp;Assumptions'!$J$29)^(W$46-1))+AND(W$56&lt;'Summary&amp;Assumptions'!$J$31,W$47&gt;=$FQ211,W$47&lt;=$FR211)*(('Summary&amp;Assumptions'!$H$25*$C211)*(1+'Summary&amp;Assumptions'!$J$29)^(W$46-1))</f>
        <v>0</v>
      </c>
      <c r="S211" s="588">
        <f>AND(X$55&gt;0,SUM($E211:R211)&lt;'Summary&amp;Assumptions'!$G$32*$B211,$D211&gt;='Summary&amp;Assumptions'!$D$17,X$47&gt;=$D211,X$47&lt;=EDATE($D211,'Summary&amp;Assumptions'!$G$32))*$B211+AND(X$56&lt;'Summary&amp;Assumptions'!$J$31,X$47&gt;=$FO211,X$47&lt;=$FP211)*(('Summary&amp;Assumptions'!$H$25*$C211)*(1+'Summary&amp;Assumptions'!$J$29)^(X$46-1))+AND(X$56&lt;'Summary&amp;Assumptions'!$J$31,X$47&gt;=$FQ211,X$47&lt;=$FR211)*(('Summary&amp;Assumptions'!$H$25*$C211)*(1+'Summary&amp;Assumptions'!$J$29)^(X$46-1))</f>
        <v>0</v>
      </c>
      <c r="T211" s="588">
        <f>AND(Y$55&gt;0,SUM($E211:S211)&lt;'Summary&amp;Assumptions'!$G$32*$B211,$D211&gt;='Summary&amp;Assumptions'!$D$17,Y$47&gt;=$D211,Y$47&lt;=EDATE($D211,'Summary&amp;Assumptions'!$G$32))*$B211+AND(Y$56&lt;'Summary&amp;Assumptions'!$J$31,Y$47&gt;=$FO211,Y$47&lt;=$FP211)*(('Summary&amp;Assumptions'!$H$25*$C211)*(1+'Summary&amp;Assumptions'!$J$29)^(Y$46-1))+AND(Y$56&lt;'Summary&amp;Assumptions'!$J$31,Y$47&gt;=$FQ211,Y$47&lt;=$FR211)*(('Summary&amp;Assumptions'!$H$25*$C211)*(1+'Summary&amp;Assumptions'!$J$29)^(Y$46-1))</f>
        <v>0</v>
      </c>
      <c r="U211" s="588">
        <f>AND(Z$55&gt;0,SUM($E211:T211)&lt;'Summary&amp;Assumptions'!$G$32*$B211,$D211&gt;='Summary&amp;Assumptions'!$D$17,Z$47&gt;=$D211,Z$47&lt;=EDATE($D211,'Summary&amp;Assumptions'!$G$32))*$B211+AND(Z$56&lt;'Summary&amp;Assumptions'!$J$31,Z$47&gt;=$FO211,Z$47&lt;=$FP211)*(('Summary&amp;Assumptions'!$H$25*$C211)*(1+'Summary&amp;Assumptions'!$J$29)^(Z$46-1))+AND(Z$56&lt;'Summary&amp;Assumptions'!$J$31,Z$47&gt;=$FQ211,Z$47&lt;=$FR211)*(('Summary&amp;Assumptions'!$H$25*$C211)*(1+'Summary&amp;Assumptions'!$J$29)^(Z$46-1))</f>
        <v>0</v>
      </c>
      <c r="V211" s="588">
        <f>AND(AA$55&gt;0,SUM($E211:U211)&lt;'Summary&amp;Assumptions'!$G$32*$B211,$D211&gt;='Summary&amp;Assumptions'!$D$17,AA$47&gt;=$D211,AA$47&lt;=EDATE($D211,'Summary&amp;Assumptions'!$G$32))*$B211+AND(AA$56&lt;'Summary&amp;Assumptions'!$J$31,AA$47&gt;=$FO211,AA$47&lt;=$FP211)*(('Summary&amp;Assumptions'!$H$25*$C211)*(1+'Summary&amp;Assumptions'!$J$29)^(AA$46-1))+AND(AA$56&lt;'Summary&amp;Assumptions'!$J$31,AA$47&gt;=$FQ211,AA$47&lt;=$FR211)*(('Summary&amp;Assumptions'!$H$25*$C211)*(1+'Summary&amp;Assumptions'!$J$29)^(AA$46-1))</f>
        <v>0</v>
      </c>
      <c r="W211" s="588">
        <f>AND(AB$55&gt;0,SUM($E211:V211)&lt;'Summary&amp;Assumptions'!$G$32*$B211,$D211&gt;='Summary&amp;Assumptions'!$D$17,AB$47&gt;=$D211,AB$47&lt;=EDATE($D211,'Summary&amp;Assumptions'!$G$32))*$B211+AND(AB$56&lt;'Summary&amp;Assumptions'!$J$31,AB$47&gt;=$FO211,AB$47&lt;=$FP211)*(('Summary&amp;Assumptions'!$H$25*$C211)*(1+'Summary&amp;Assumptions'!$J$29)^(AB$46-1))+AND(AB$56&lt;'Summary&amp;Assumptions'!$J$31,AB$47&gt;=$FQ211,AB$47&lt;=$FR211)*(('Summary&amp;Assumptions'!$H$25*$C211)*(1+'Summary&amp;Assumptions'!$J$29)^(AB$46-1))</f>
        <v>0</v>
      </c>
      <c r="X211" s="588">
        <f>AND(AC$55&gt;0,SUM($E211:W211)&lt;'Summary&amp;Assumptions'!$G$32*$B211,$D211&gt;='Summary&amp;Assumptions'!$D$17,AC$47&gt;=$D211,AC$47&lt;=EDATE($D211,'Summary&amp;Assumptions'!$G$32))*$B211+AND(AC$56&lt;'Summary&amp;Assumptions'!$J$31,AC$47&gt;=$FO211,AC$47&lt;=$FP211)*(('Summary&amp;Assumptions'!$H$25*$C211)*(1+'Summary&amp;Assumptions'!$J$29)^(AC$46-1))+AND(AC$56&lt;'Summary&amp;Assumptions'!$J$31,AC$47&gt;=$FQ211,AC$47&lt;=$FR211)*(('Summary&amp;Assumptions'!$H$25*$C211)*(1+'Summary&amp;Assumptions'!$J$29)^(AC$46-1))</f>
        <v>0</v>
      </c>
      <c r="Y211" s="588">
        <f>AND(AD$55&gt;0,SUM($E211:X211)&lt;'Summary&amp;Assumptions'!$G$32*$B211,$D211&gt;='Summary&amp;Assumptions'!$D$17,AD$47&gt;=$D211,AD$47&lt;=EDATE($D211,'Summary&amp;Assumptions'!$G$32))*$B211+AND(AD$56&lt;'Summary&amp;Assumptions'!$J$31,AD$47&gt;=$FO211,AD$47&lt;=$FP211)*(('Summary&amp;Assumptions'!$H$25*$C211)*(1+'Summary&amp;Assumptions'!$J$29)^(AD$46-1))+AND(AD$56&lt;'Summary&amp;Assumptions'!$J$31,AD$47&gt;=$FQ211,AD$47&lt;=$FR211)*(('Summary&amp;Assumptions'!$H$25*$C211)*(1+'Summary&amp;Assumptions'!$J$29)^(AD$46-1))</f>
        <v>0</v>
      </c>
      <c r="Z211" s="588">
        <f>AND(AE$55&gt;0,SUM($E211:Y211)&lt;'Summary&amp;Assumptions'!$G$32*$B211,$D211&gt;='Summary&amp;Assumptions'!$D$17,AE$47&gt;=$D211,AE$47&lt;=EDATE($D211,'Summary&amp;Assumptions'!$G$32))*$B211+AND(AE$56&lt;'Summary&amp;Assumptions'!$J$31,AE$47&gt;=$FO211,AE$47&lt;=$FP211)*(('Summary&amp;Assumptions'!$H$25*$C211)*(1+'Summary&amp;Assumptions'!$J$29)^(AE$46-1))+AND(AE$56&lt;'Summary&amp;Assumptions'!$J$31,AE$47&gt;=$FQ211,AE$47&lt;=$FR211)*(('Summary&amp;Assumptions'!$H$25*$C211)*(1+'Summary&amp;Assumptions'!$J$29)^(AE$46-1))</f>
        <v>0</v>
      </c>
      <c r="AA211" s="588">
        <f>AND(AF$55&gt;0,SUM($E211:Z211)&lt;'Summary&amp;Assumptions'!$G$32*$B211,$D211&gt;='Summary&amp;Assumptions'!$D$17,AF$47&gt;=$D211,AF$47&lt;=EDATE($D211,'Summary&amp;Assumptions'!$G$32))*$B211+AND(AF$56&lt;'Summary&amp;Assumptions'!$J$31,AF$47&gt;=$FO211,AF$47&lt;=$FP211)*(('Summary&amp;Assumptions'!$H$25*$C211)*(1+'Summary&amp;Assumptions'!$J$29)^(AF$46-1))+AND(AF$56&lt;'Summary&amp;Assumptions'!$J$31,AF$47&gt;=$FQ211,AF$47&lt;=$FR211)*(('Summary&amp;Assumptions'!$H$25*$C211)*(1+'Summary&amp;Assumptions'!$J$29)^(AF$46-1))</f>
        <v>0</v>
      </c>
      <c r="AB211" s="588">
        <f>AND(AG$55&gt;0,SUM($E211:AA211)&lt;'Summary&amp;Assumptions'!$G$32*$B211,$D211&gt;='Summary&amp;Assumptions'!$D$17,AG$47&gt;=$D211,AG$47&lt;=EDATE($D211,'Summary&amp;Assumptions'!$G$32))*$B211+AND(AG$56&lt;'Summary&amp;Assumptions'!$J$31,AG$47&gt;=$FO211,AG$47&lt;=$FP211)*(('Summary&amp;Assumptions'!$H$25*$C211)*(1+'Summary&amp;Assumptions'!$J$29)^(AG$46-1))+AND(AG$56&lt;'Summary&amp;Assumptions'!$J$31,AG$47&gt;=$FQ211,AG$47&lt;=$FR211)*(('Summary&amp;Assumptions'!$H$25*$C211)*(1+'Summary&amp;Assumptions'!$J$29)^(AG$46-1))</f>
        <v>0</v>
      </c>
      <c r="AC211" s="588">
        <f>AND(AH$55&gt;0,SUM($E211:AB211)&lt;'Summary&amp;Assumptions'!$G$32*$B211,$D211&gt;='Summary&amp;Assumptions'!$D$17,AH$47&gt;=$D211,AH$47&lt;=EDATE($D211,'Summary&amp;Assumptions'!$G$32))*$B211+AND(AH$56&lt;'Summary&amp;Assumptions'!$J$31,AH$47&gt;=$FO211,AH$47&lt;=$FP211)*(('Summary&amp;Assumptions'!$H$25*$C211)*(1+'Summary&amp;Assumptions'!$J$29)^(AH$46-1))+AND(AH$56&lt;'Summary&amp;Assumptions'!$J$31,AH$47&gt;=$FQ211,AH$47&lt;=$FR211)*(('Summary&amp;Assumptions'!$H$25*$C211)*(1+'Summary&amp;Assumptions'!$J$29)^(AH$46-1))</f>
        <v>0</v>
      </c>
      <c r="AD211" s="588">
        <f>AND(AI$55&gt;0,SUM($E211:AC211)&lt;'Summary&amp;Assumptions'!$G$32*$B211,$D211&gt;='Summary&amp;Assumptions'!$D$17,AI$47&gt;=$D211,AI$47&lt;=EDATE($D211,'Summary&amp;Assumptions'!$G$32))*$B211+AND(AI$56&lt;'Summary&amp;Assumptions'!$J$31,AI$47&gt;=$FO211,AI$47&lt;=$FP211)*(('Summary&amp;Assumptions'!$H$25*$C211)*(1+'Summary&amp;Assumptions'!$J$29)^(AI$46-1))+AND(AI$56&lt;'Summary&amp;Assumptions'!$J$31,AI$47&gt;=$FQ211,AI$47&lt;=$FR211)*(('Summary&amp;Assumptions'!$H$25*$C211)*(1+'Summary&amp;Assumptions'!$J$29)^(AI$46-1))</f>
        <v>0</v>
      </c>
      <c r="AE211" s="588">
        <f>AND(AJ$55&gt;0,SUM($E211:AD211)&lt;'Summary&amp;Assumptions'!$G$32*$B211,$D211&gt;='Summary&amp;Assumptions'!$D$17,AJ$47&gt;=$D211,AJ$47&lt;=EDATE($D211,'Summary&amp;Assumptions'!$G$32))*$B211+AND(AJ$56&lt;'Summary&amp;Assumptions'!$J$31,AJ$47&gt;=$FO211,AJ$47&lt;=$FP211)*(('Summary&amp;Assumptions'!$H$25*$C211)*(1+'Summary&amp;Assumptions'!$J$29)^(AJ$46-1))+AND(AJ$56&lt;'Summary&amp;Assumptions'!$J$31,AJ$47&gt;=$FQ211,AJ$47&lt;=$FR211)*(('Summary&amp;Assumptions'!$H$25*$C211)*(1+'Summary&amp;Assumptions'!$J$29)^(AJ$46-1))</f>
        <v>0</v>
      </c>
      <c r="AF211" s="588">
        <f>AND(AK$55&gt;0,SUM($E211:AE211)&lt;'Summary&amp;Assumptions'!$G$32*$B211,$D211&gt;='Summary&amp;Assumptions'!$D$17,AK$47&gt;=$D211,AK$47&lt;=EDATE($D211,'Summary&amp;Assumptions'!$G$32))*$B211+AND(AK$56&lt;'Summary&amp;Assumptions'!$J$31,AK$47&gt;=$FO211,AK$47&lt;=$FP211)*(('Summary&amp;Assumptions'!$H$25*$C211)*(1+'Summary&amp;Assumptions'!$J$29)^(AK$46-1))+AND(AK$56&lt;'Summary&amp;Assumptions'!$J$31,AK$47&gt;=$FQ211,AK$47&lt;=$FR211)*(('Summary&amp;Assumptions'!$H$25*$C211)*(1+'Summary&amp;Assumptions'!$J$29)^(AK$46-1))</f>
        <v>0</v>
      </c>
      <c r="AG211" s="588">
        <f>AND(AL$55&gt;0,SUM($E211:AF211)&lt;'Summary&amp;Assumptions'!$G$32*$B211,$D211&gt;='Summary&amp;Assumptions'!$D$17,AL$47&gt;=$D211,AL$47&lt;=EDATE($D211,'Summary&amp;Assumptions'!$G$32))*$B211+AND(AL$56&lt;'Summary&amp;Assumptions'!$J$31,AL$47&gt;=$FO211,AL$47&lt;=$FP211)*(('Summary&amp;Assumptions'!$H$25*$C211)*(1+'Summary&amp;Assumptions'!$J$29)^(AL$46-1))+AND(AL$56&lt;'Summary&amp;Assumptions'!$J$31,AL$47&gt;=$FQ211,AL$47&lt;=$FR211)*(('Summary&amp;Assumptions'!$H$25*$C211)*(1+'Summary&amp;Assumptions'!$J$29)^(AL$46-1))</f>
        <v>0</v>
      </c>
      <c r="AH211" s="588">
        <f>AND(AM$55&gt;0,SUM($E211:AG211)&lt;'Summary&amp;Assumptions'!$G$32*$B211,$D211&gt;='Summary&amp;Assumptions'!$D$17,AM$47&gt;=$D211,AM$47&lt;=EDATE($D211,'Summary&amp;Assumptions'!$G$32))*$B211+AND(AM$56&lt;'Summary&amp;Assumptions'!$J$31,AM$47&gt;=$FO211,AM$47&lt;=$FP211)*(('Summary&amp;Assumptions'!$H$25*$C211)*(1+'Summary&amp;Assumptions'!$J$29)^(AM$46-1))+AND(AM$56&lt;'Summary&amp;Assumptions'!$J$31,AM$47&gt;=$FQ211,AM$47&lt;=$FR211)*(('Summary&amp;Assumptions'!$H$25*$C211)*(1+'Summary&amp;Assumptions'!$J$29)^(AM$46-1))</f>
        <v>0</v>
      </c>
      <c r="AI211" s="588">
        <f>AND(AN$55&gt;0,SUM($E211:AH211)&lt;'Summary&amp;Assumptions'!$G$32*$B211,$D211&gt;='Summary&amp;Assumptions'!$D$17,AN$47&gt;=$D211,AN$47&lt;=EDATE($D211,'Summary&amp;Assumptions'!$G$32))*$B211+AND(AN$56&lt;'Summary&amp;Assumptions'!$J$31,AN$47&gt;=$FO211,AN$47&lt;=$FP211)*(('Summary&amp;Assumptions'!$H$25*$C211)*(1+'Summary&amp;Assumptions'!$J$29)^(AN$46-1))+AND(AN$56&lt;'Summary&amp;Assumptions'!$J$31,AN$47&gt;=$FQ211,AN$47&lt;=$FR211)*(('Summary&amp;Assumptions'!$H$25*$C211)*(1+'Summary&amp;Assumptions'!$J$29)^(AN$46-1))</f>
        <v>0</v>
      </c>
      <c r="AJ211" s="588">
        <f>AND(AO$55&gt;0,SUM($E211:AI211)&lt;'Summary&amp;Assumptions'!$G$32*$B211,$D211&gt;='Summary&amp;Assumptions'!$D$17,AO$47&gt;=$D211,AO$47&lt;=EDATE($D211,'Summary&amp;Assumptions'!$G$32))*$B211+AND(AO$56&lt;'Summary&amp;Assumptions'!$J$31,AO$47&gt;=$FO211,AO$47&lt;=$FP211)*(('Summary&amp;Assumptions'!$H$25*$C211)*(1+'Summary&amp;Assumptions'!$J$29)^(AO$46-1))+AND(AO$56&lt;'Summary&amp;Assumptions'!$J$31,AO$47&gt;=$FQ211,AO$47&lt;=$FR211)*(('Summary&amp;Assumptions'!$H$25*$C211)*(1+'Summary&amp;Assumptions'!$J$29)^(AO$46-1))</f>
        <v>0</v>
      </c>
      <c r="AK211" s="588">
        <f>AND(AP$55&gt;0,SUM($E211:AJ211)&lt;'Summary&amp;Assumptions'!$G$32*$B211,$D211&gt;='Summary&amp;Assumptions'!$D$17,AP$47&gt;=$D211,AP$47&lt;=EDATE($D211,'Summary&amp;Assumptions'!$G$32))*$B211+AND(AP$56&lt;'Summary&amp;Assumptions'!$J$31,AP$47&gt;=$FO211,AP$47&lt;=$FP211)*(('Summary&amp;Assumptions'!$H$25*$C211)*(1+'Summary&amp;Assumptions'!$J$29)^(AP$46-1))+AND(AP$56&lt;'Summary&amp;Assumptions'!$J$31,AP$47&gt;=$FQ211,AP$47&lt;=$FR211)*(('Summary&amp;Assumptions'!$H$25*$C211)*(1+'Summary&amp;Assumptions'!$J$29)^(AP$46-1))</f>
        <v>0</v>
      </c>
      <c r="AL211" s="588">
        <f>AND(AQ$55&gt;0,SUM($E211:AK211)&lt;'Summary&amp;Assumptions'!$G$32*$B211,$D211&gt;='Summary&amp;Assumptions'!$D$17,AQ$47&gt;=$D211,AQ$47&lt;=EDATE($D211,'Summary&amp;Assumptions'!$G$32))*$B211+AND(AQ$56&lt;'Summary&amp;Assumptions'!$J$31,AQ$47&gt;=$FO211,AQ$47&lt;=$FP211)*(('Summary&amp;Assumptions'!$H$25*$C211)*(1+'Summary&amp;Assumptions'!$J$29)^(AQ$46-1))+AND(AQ$56&lt;'Summary&amp;Assumptions'!$J$31,AQ$47&gt;=$FQ211,AQ$47&lt;=$FR211)*(('Summary&amp;Assumptions'!$H$25*$C211)*(1+'Summary&amp;Assumptions'!$J$29)^(AQ$46-1))</f>
        <v>0</v>
      </c>
      <c r="AM211" s="588">
        <f>AND(AR$55&gt;0,SUM($E211:AL211)&lt;'Summary&amp;Assumptions'!$G$32*$B211,$D211&gt;='Summary&amp;Assumptions'!$D$17,AR$47&gt;=$D211,AR$47&lt;=EDATE($D211,'Summary&amp;Assumptions'!$G$32))*$B211+AND(AR$56&lt;'Summary&amp;Assumptions'!$J$31,AR$47&gt;=$FO211,AR$47&lt;=$FP211)*(('Summary&amp;Assumptions'!$H$25*$C211)*(1+'Summary&amp;Assumptions'!$J$29)^(AR$46-1))+AND(AR$56&lt;'Summary&amp;Assumptions'!$J$31,AR$47&gt;=$FQ211,AR$47&lt;=$FR211)*(('Summary&amp;Assumptions'!$H$25*$C211)*(1+'Summary&amp;Assumptions'!$J$29)^(AR$46-1))</f>
        <v>0</v>
      </c>
      <c r="AN211" s="588">
        <f>AND(AS$55&gt;0,SUM($E211:AM211)&lt;'Summary&amp;Assumptions'!$G$32*$B211,$D211&gt;='Summary&amp;Assumptions'!$D$17,AS$47&gt;=$D211,AS$47&lt;=EDATE($D211,'Summary&amp;Assumptions'!$G$32))*$B211+AND(AS$56&lt;'Summary&amp;Assumptions'!$J$31,AS$47&gt;=$FO211,AS$47&lt;=$FP211)*(('Summary&amp;Assumptions'!$H$25*$C211)*(1+'Summary&amp;Assumptions'!$J$29)^(AS$46-1))+AND(AS$56&lt;'Summary&amp;Assumptions'!$J$31,AS$47&gt;=$FQ211,AS$47&lt;=$FR211)*(('Summary&amp;Assumptions'!$H$25*$C211)*(1+'Summary&amp;Assumptions'!$J$29)^(AS$46-1))</f>
        <v>0</v>
      </c>
      <c r="AO211" s="588">
        <f>AND(AT$55&gt;0,SUM($E211:AN211)&lt;'Summary&amp;Assumptions'!$G$32*$B211,$D211&gt;='Summary&amp;Assumptions'!$D$17,AT$47&gt;=$D211,AT$47&lt;=EDATE($D211,'Summary&amp;Assumptions'!$G$32))*$B211+AND(AT$56&lt;'Summary&amp;Assumptions'!$J$31,AT$47&gt;=$FO211,AT$47&lt;=$FP211)*(('Summary&amp;Assumptions'!$H$25*$C211)*(1+'Summary&amp;Assumptions'!$J$29)^(AT$46-1))+AND(AT$56&lt;'Summary&amp;Assumptions'!$J$31,AT$47&gt;=$FQ211,AT$47&lt;=$FR211)*(('Summary&amp;Assumptions'!$H$25*$C211)*(1+'Summary&amp;Assumptions'!$J$29)^(AT$46-1))</f>
        <v>0</v>
      </c>
      <c r="AP211" s="588">
        <f>AND(AU$55&gt;0,SUM($E211:AO211)&lt;'Summary&amp;Assumptions'!$G$32*$B211,$D211&gt;='Summary&amp;Assumptions'!$D$17,AU$47&gt;=$D211,AU$47&lt;=EDATE($D211,'Summary&amp;Assumptions'!$G$32))*$B211+AND(AU$56&lt;'Summary&amp;Assumptions'!$J$31,AU$47&gt;=$FO211,AU$47&lt;=$FP211)*(('Summary&amp;Assumptions'!$H$25*$C211)*(1+'Summary&amp;Assumptions'!$J$29)^(AU$46-1))+AND(AU$56&lt;'Summary&amp;Assumptions'!$J$31,AU$47&gt;=$FQ211,AU$47&lt;=$FR211)*(('Summary&amp;Assumptions'!$H$25*$C211)*(1+'Summary&amp;Assumptions'!$J$29)^(AU$46-1))</f>
        <v>0</v>
      </c>
      <c r="AQ211" s="588">
        <f>AND(AV$55&gt;0,SUM($E211:AP211)&lt;'Summary&amp;Assumptions'!$G$32*$B211,$D211&gt;='Summary&amp;Assumptions'!$D$17,AV$47&gt;=$D211,AV$47&lt;=EDATE($D211,'Summary&amp;Assumptions'!$G$32))*$B211+AND(AV$56&lt;'Summary&amp;Assumptions'!$J$31,AV$47&gt;=$FO211,AV$47&lt;=$FP211)*(('Summary&amp;Assumptions'!$H$25*$C211)*(1+'Summary&amp;Assumptions'!$J$29)^(AV$46-1))+AND(AV$56&lt;'Summary&amp;Assumptions'!$J$31,AV$47&gt;=$FQ211,AV$47&lt;=$FR211)*(('Summary&amp;Assumptions'!$H$25*$C211)*(1+'Summary&amp;Assumptions'!$J$29)^(AV$46-1))</f>
        <v>0</v>
      </c>
      <c r="AR211" s="588">
        <f>AND(AW$55&gt;0,SUM($E211:AQ211)&lt;'Summary&amp;Assumptions'!$G$32*$B211,$D211&gt;='Summary&amp;Assumptions'!$D$17,AW$47&gt;=$D211,AW$47&lt;=EDATE($D211,'Summary&amp;Assumptions'!$G$32))*$B211+AND(AW$56&lt;'Summary&amp;Assumptions'!$J$31,AW$47&gt;=$FO211,AW$47&lt;=$FP211)*(('Summary&amp;Assumptions'!$H$25*$C211)*(1+'Summary&amp;Assumptions'!$J$29)^(AW$46-1))+AND(AW$56&lt;'Summary&amp;Assumptions'!$J$31,AW$47&gt;=$FQ211,AW$47&lt;=$FR211)*(('Summary&amp;Assumptions'!$H$25*$C211)*(1+'Summary&amp;Assumptions'!$J$29)^(AW$46-1))</f>
        <v>0</v>
      </c>
      <c r="AS211" s="588">
        <f>AND(AX$55&gt;0,SUM($E211:AR211)&lt;'Summary&amp;Assumptions'!$G$32*$B211,$D211&gt;='Summary&amp;Assumptions'!$D$17,AX$47&gt;=$D211,AX$47&lt;=EDATE($D211,'Summary&amp;Assumptions'!$G$32))*$B211+AND(AX$56&lt;'Summary&amp;Assumptions'!$J$31,AX$47&gt;=$FO211,AX$47&lt;=$FP211)*(('Summary&amp;Assumptions'!$H$25*$C211)*(1+'Summary&amp;Assumptions'!$J$29)^(AX$46-1))+AND(AX$56&lt;'Summary&amp;Assumptions'!$J$31,AX$47&gt;=$FQ211,AX$47&lt;=$FR211)*(('Summary&amp;Assumptions'!$H$25*$C211)*(1+'Summary&amp;Assumptions'!$J$29)^(AX$46-1))</f>
        <v>0</v>
      </c>
      <c r="AT211" s="588">
        <f>AND(AY$55&gt;0,SUM($E211:AS211)&lt;'Summary&amp;Assumptions'!$G$32*$B211,$D211&gt;='Summary&amp;Assumptions'!$D$17,AY$47&gt;=$D211,AY$47&lt;=EDATE($D211,'Summary&amp;Assumptions'!$G$32))*$B211+AND(AY$56&lt;'Summary&amp;Assumptions'!$J$31,AY$47&gt;=$FO211,AY$47&lt;=$FP211)*(('Summary&amp;Assumptions'!$H$25*$C211)*(1+'Summary&amp;Assumptions'!$J$29)^(AY$46-1))+AND(AY$56&lt;'Summary&amp;Assumptions'!$J$31,AY$47&gt;=$FQ211,AY$47&lt;=$FR211)*(('Summary&amp;Assumptions'!$H$25*$C211)*(1+'Summary&amp;Assumptions'!$J$29)^(AY$46-1))</f>
        <v>0</v>
      </c>
      <c r="AU211" s="588">
        <f>AND(AZ$55&gt;0,SUM($E211:AT211)&lt;'Summary&amp;Assumptions'!$G$32*$B211,$D211&gt;='Summary&amp;Assumptions'!$D$17,AZ$47&gt;=$D211,AZ$47&lt;=EDATE($D211,'Summary&amp;Assumptions'!$G$32))*$B211+AND(AZ$56&lt;'Summary&amp;Assumptions'!$J$31,AZ$47&gt;=$FO211,AZ$47&lt;=$FP211)*(('Summary&amp;Assumptions'!$H$25*$C211)*(1+'Summary&amp;Assumptions'!$J$29)^(AZ$46-1))+AND(AZ$56&lt;'Summary&amp;Assumptions'!$J$31,AZ$47&gt;=$FQ211,AZ$47&lt;=$FR211)*(('Summary&amp;Assumptions'!$H$25*$C211)*(1+'Summary&amp;Assumptions'!$J$29)^(AZ$46-1))</f>
        <v>0</v>
      </c>
      <c r="AV211" s="588">
        <f>AND(BA$55&gt;0,SUM($E211:AU211)&lt;'Summary&amp;Assumptions'!$G$32*$B211,$D211&gt;='Summary&amp;Assumptions'!$D$17,BA$47&gt;=$D211,BA$47&lt;=EDATE($D211,'Summary&amp;Assumptions'!$G$32))*$B211+AND(BA$56&lt;'Summary&amp;Assumptions'!$J$31,BA$47&gt;=$FO211,BA$47&lt;=$FP211)*(('Summary&amp;Assumptions'!$H$25*$C211)*(1+'Summary&amp;Assumptions'!$J$29)^(BA$46-1))+AND(BA$56&lt;'Summary&amp;Assumptions'!$J$31,BA$47&gt;=$FQ211,BA$47&lt;=$FR211)*(('Summary&amp;Assumptions'!$H$25*$C211)*(1+'Summary&amp;Assumptions'!$J$29)^(BA$46-1))</f>
        <v>0</v>
      </c>
      <c r="AW211" s="588">
        <f>AND(BB$55&gt;0,SUM($E211:AV211)&lt;'Summary&amp;Assumptions'!$G$32*$B211,$D211&gt;='Summary&amp;Assumptions'!$D$17,BB$47&gt;=$D211,BB$47&lt;=EDATE($D211,'Summary&amp;Assumptions'!$G$32))*$B211+AND(BB$56&lt;'Summary&amp;Assumptions'!$J$31,BB$47&gt;=$FO211,BB$47&lt;=$FP211)*(('Summary&amp;Assumptions'!$H$25*$C211)*(1+'Summary&amp;Assumptions'!$J$29)^(BB$46-1))+AND(BB$56&lt;'Summary&amp;Assumptions'!$J$31,BB$47&gt;=$FQ211,BB$47&lt;=$FR211)*(('Summary&amp;Assumptions'!$H$25*$C211)*(1+'Summary&amp;Assumptions'!$J$29)^(BB$46-1))</f>
        <v>0</v>
      </c>
      <c r="AX211" s="588">
        <f>AND(BC$55&gt;0,SUM($E211:AW211)&lt;'Summary&amp;Assumptions'!$G$32*$B211,$D211&gt;='Summary&amp;Assumptions'!$D$17,BC$47&gt;=$D211,BC$47&lt;=EDATE($D211,'Summary&amp;Assumptions'!$G$32))*$B211+AND(BC$56&lt;'Summary&amp;Assumptions'!$J$31,BC$47&gt;=$FO211,BC$47&lt;=$FP211)*(('Summary&amp;Assumptions'!$H$25*$C211)*(1+'Summary&amp;Assumptions'!$J$29)^(BC$46-1))+AND(BC$56&lt;'Summary&amp;Assumptions'!$J$31,BC$47&gt;=$FQ211,BC$47&lt;=$FR211)*(('Summary&amp;Assumptions'!$H$25*$C211)*(1+'Summary&amp;Assumptions'!$J$29)^(BC$46-1))</f>
        <v>0</v>
      </c>
      <c r="AY211" s="588">
        <f>AND(BD$55&gt;0,SUM($E211:AX211)&lt;'Summary&amp;Assumptions'!$G$32*$B211,$D211&gt;='Summary&amp;Assumptions'!$D$17,BD$47&gt;=$D211,BD$47&lt;=EDATE($D211,'Summary&amp;Assumptions'!$G$32))*$B211+AND(BD$56&lt;'Summary&amp;Assumptions'!$J$31,BD$47&gt;=$FO211,BD$47&lt;=$FP211)*(('Summary&amp;Assumptions'!$H$25*$C211)*(1+'Summary&amp;Assumptions'!$J$29)^(BD$46-1))+AND(BD$56&lt;'Summary&amp;Assumptions'!$J$31,BD$47&gt;=$FQ211,BD$47&lt;=$FR211)*(('Summary&amp;Assumptions'!$H$25*$C211)*(1+'Summary&amp;Assumptions'!$J$29)^(BD$46-1))</f>
        <v>0</v>
      </c>
      <c r="AZ211" s="588">
        <f>AND(BE$55&gt;0,SUM($E211:AY211)&lt;'Summary&amp;Assumptions'!$G$32*$B211,$D211&gt;='Summary&amp;Assumptions'!$D$17,BE$47&gt;=$D211,BE$47&lt;=EDATE($D211,'Summary&amp;Assumptions'!$G$32))*$B211+AND(BE$56&lt;'Summary&amp;Assumptions'!$J$31,BE$47&gt;=$FO211,BE$47&lt;=$FP211)*(('Summary&amp;Assumptions'!$H$25*$C211)*(1+'Summary&amp;Assumptions'!$J$29)^(BE$46-1))+AND(BE$56&lt;'Summary&amp;Assumptions'!$J$31,BE$47&gt;=$FQ211,BE$47&lt;=$FR211)*(('Summary&amp;Assumptions'!$H$25*$C211)*(1+'Summary&amp;Assumptions'!$J$29)^(BE$46-1))</f>
        <v>0</v>
      </c>
      <c r="BA211" s="588">
        <f>AND(BF$55&gt;0,SUM($E211:AZ211)&lt;'Summary&amp;Assumptions'!$G$32*$B211,$D211&gt;='Summary&amp;Assumptions'!$D$17,BF$47&gt;=$D211,BF$47&lt;=EDATE($D211,'Summary&amp;Assumptions'!$G$32))*$B211+AND(BF$56&lt;'Summary&amp;Assumptions'!$J$31,BF$47&gt;=$FO211,BF$47&lt;=$FP211)*(('Summary&amp;Assumptions'!$H$25*$C211)*(1+'Summary&amp;Assumptions'!$J$29)^(BF$46-1))+AND(BF$56&lt;'Summary&amp;Assumptions'!$J$31,BF$47&gt;=$FQ211,BF$47&lt;=$FR211)*(('Summary&amp;Assumptions'!$H$25*$C211)*(1+'Summary&amp;Assumptions'!$J$29)^(BF$46-1))</f>
        <v>0</v>
      </c>
      <c r="BB211" s="588">
        <f>AND(BG$55&gt;0,SUM($E211:BA211)&lt;'Summary&amp;Assumptions'!$G$32*$B211,$D211&gt;='Summary&amp;Assumptions'!$D$17,BG$47&gt;=$D211,BG$47&lt;=EDATE($D211,'Summary&amp;Assumptions'!$G$32))*$B211+AND(BG$56&lt;'Summary&amp;Assumptions'!$J$31,BG$47&gt;=$FO211,BG$47&lt;=$FP211)*(('Summary&amp;Assumptions'!$H$25*$C211)*(1+'Summary&amp;Assumptions'!$J$29)^(BG$46-1))+AND(BG$56&lt;'Summary&amp;Assumptions'!$J$31,BG$47&gt;=$FQ211,BG$47&lt;=$FR211)*(('Summary&amp;Assumptions'!$H$25*$C211)*(1+'Summary&amp;Assumptions'!$J$29)^(BG$46-1))</f>
        <v>0</v>
      </c>
      <c r="BC211" s="588">
        <f>AND(BH$55&gt;0,SUM($E211:BB211)&lt;'Summary&amp;Assumptions'!$G$32*$B211,$D211&gt;='Summary&amp;Assumptions'!$D$17,BH$47&gt;=$D211,BH$47&lt;=EDATE($D211,'Summary&amp;Assumptions'!$G$32))*$B211+AND(BH$56&lt;'Summary&amp;Assumptions'!$J$31,BH$47&gt;=$FO211,BH$47&lt;=$FP211)*(('Summary&amp;Assumptions'!$H$25*$C211)*(1+'Summary&amp;Assumptions'!$J$29)^(BH$46-1))+AND(BH$56&lt;'Summary&amp;Assumptions'!$J$31,BH$47&gt;=$FQ211,BH$47&lt;=$FR211)*(('Summary&amp;Assumptions'!$H$25*$C211)*(1+'Summary&amp;Assumptions'!$J$29)^(BH$46-1))</f>
        <v>0</v>
      </c>
      <c r="BD211" s="588">
        <f>AND(BI$55&gt;0,SUM($E211:BC211)&lt;'Summary&amp;Assumptions'!$G$32*$B211,$D211&gt;='Summary&amp;Assumptions'!$D$17,BI$47&gt;=$D211,BI$47&lt;=EDATE($D211,'Summary&amp;Assumptions'!$G$32))*$B211+AND(BI$56&lt;'Summary&amp;Assumptions'!$J$31,BI$47&gt;=$FO211,BI$47&lt;=$FP211)*(('Summary&amp;Assumptions'!$H$25*$C211)*(1+'Summary&amp;Assumptions'!$J$29)^(BI$46-1))+AND(BI$56&lt;'Summary&amp;Assumptions'!$J$31,BI$47&gt;=$FQ211,BI$47&lt;=$FR211)*(('Summary&amp;Assumptions'!$H$25*$C211)*(1+'Summary&amp;Assumptions'!$J$29)^(BI$46-1))</f>
        <v>0</v>
      </c>
      <c r="BE211" s="588">
        <f>AND(BJ$55&gt;0,SUM($E211:BD211)&lt;'Summary&amp;Assumptions'!$G$32*$B211,$D211&gt;='Summary&amp;Assumptions'!$D$17,BJ$47&gt;=$D211,BJ$47&lt;=EDATE($D211,'Summary&amp;Assumptions'!$G$32))*$B211+AND(BJ$56&lt;'Summary&amp;Assumptions'!$J$31,BJ$47&gt;=$FO211,BJ$47&lt;=$FP211)*(('Summary&amp;Assumptions'!$H$25*$C211)*(1+'Summary&amp;Assumptions'!$J$29)^(BJ$46-1))+AND(BJ$56&lt;'Summary&amp;Assumptions'!$J$31,BJ$47&gt;=$FQ211,BJ$47&lt;=$FR211)*(('Summary&amp;Assumptions'!$H$25*$C211)*(1+'Summary&amp;Assumptions'!$J$29)^(BJ$46-1))</f>
        <v>0</v>
      </c>
      <c r="BF211" s="588">
        <f>AND(BK$55&gt;0,SUM($E211:BE211)&lt;'Summary&amp;Assumptions'!$G$32*$B211,$D211&gt;='Summary&amp;Assumptions'!$D$17,BK$47&gt;=$D211,BK$47&lt;=EDATE($D211,'Summary&amp;Assumptions'!$G$32))*$B211+AND(BK$56&lt;'Summary&amp;Assumptions'!$J$31,BK$47&gt;=$FO211,BK$47&lt;=$FP211)*(('Summary&amp;Assumptions'!$H$25*$C211)*(1+'Summary&amp;Assumptions'!$J$29)^(BK$46-1))+AND(BK$56&lt;'Summary&amp;Assumptions'!$J$31,BK$47&gt;=$FQ211,BK$47&lt;=$FR211)*(('Summary&amp;Assumptions'!$H$25*$C211)*(1+'Summary&amp;Assumptions'!$J$29)^(BK$46-1))</f>
        <v>0</v>
      </c>
      <c r="BG211" s="588">
        <f>AND(BL$55&gt;0,SUM($E211:BF211)&lt;'Summary&amp;Assumptions'!$G$32*$B211,$D211&gt;='Summary&amp;Assumptions'!$D$17,BL$47&gt;=$D211,BL$47&lt;=EDATE($D211,'Summary&amp;Assumptions'!$G$32))*$B211+AND(BL$56&lt;'Summary&amp;Assumptions'!$J$31,BL$47&gt;=$FO211,BL$47&lt;=$FP211)*(('Summary&amp;Assumptions'!$H$25*$C211)*(1+'Summary&amp;Assumptions'!$J$29)^(BL$46-1))+AND(BL$56&lt;'Summary&amp;Assumptions'!$J$31,BL$47&gt;=$FQ211,BL$47&lt;=$FR211)*(('Summary&amp;Assumptions'!$H$25*$C211)*(1+'Summary&amp;Assumptions'!$J$29)^(BL$46-1))</f>
        <v>0</v>
      </c>
      <c r="BH211" s="588">
        <f>AND(BM$55&gt;0,SUM($E211:BG211)&lt;'Summary&amp;Assumptions'!$G$32*$B211,$D211&gt;='Summary&amp;Assumptions'!$D$17,BM$47&gt;=$D211,BM$47&lt;=EDATE($D211,'Summary&amp;Assumptions'!$G$32))*$B211+AND(BM$56&lt;'Summary&amp;Assumptions'!$J$31,BM$47&gt;=$FO211,BM$47&lt;=$FP211)*(('Summary&amp;Assumptions'!$H$25*$C211)*(1+'Summary&amp;Assumptions'!$J$29)^(BM$46-1))+AND(BM$56&lt;'Summary&amp;Assumptions'!$J$31,BM$47&gt;=$FQ211,BM$47&lt;=$FR211)*(('Summary&amp;Assumptions'!$H$25*$C211)*(1+'Summary&amp;Assumptions'!$J$29)^(BM$46-1))</f>
        <v>0</v>
      </c>
      <c r="BI211" s="588">
        <f>AND(BN$55&gt;0,SUM($E211:BH211)&lt;'Summary&amp;Assumptions'!$G$32*$B211,$D211&gt;='Summary&amp;Assumptions'!$D$17,BN$47&gt;=$D211,BN$47&lt;=EDATE($D211,'Summary&amp;Assumptions'!$G$32))*$B211+AND(BN$56&lt;'Summary&amp;Assumptions'!$J$31,BN$47&gt;=$FO211,BN$47&lt;=$FP211)*(('Summary&amp;Assumptions'!$H$25*$C211)*(1+'Summary&amp;Assumptions'!$J$29)^(BN$46-1))+AND(BN$56&lt;'Summary&amp;Assumptions'!$J$31,BN$47&gt;=$FQ211,BN$47&lt;=$FR211)*(('Summary&amp;Assumptions'!$H$25*$C211)*(1+'Summary&amp;Assumptions'!$J$29)^(BN$46-1))</f>
        <v>0</v>
      </c>
      <c r="BJ211" s="588">
        <f>AND(BO$55&gt;0,SUM($E211:BI211)&lt;'Summary&amp;Assumptions'!$G$32*$B211,$D211&gt;='Summary&amp;Assumptions'!$D$17,BO$47&gt;=$D211,BO$47&lt;=EDATE($D211,'Summary&amp;Assumptions'!$G$32))*$B211+AND(BO$56&lt;'Summary&amp;Assumptions'!$J$31,BO$47&gt;=$FO211,BO$47&lt;=$FP211)*(('Summary&amp;Assumptions'!$H$25*$C211)*(1+'Summary&amp;Assumptions'!$J$29)^(BO$46-1))+AND(BO$56&lt;'Summary&amp;Assumptions'!$J$31,BO$47&gt;=$FQ211,BO$47&lt;=$FR211)*(('Summary&amp;Assumptions'!$H$25*$C211)*(1+'Summary&amp;Assumptions'!$J$29)^(BO$46-1))</f>
        <v>0</v>
      </c>
      <c r="BK211" s="588">
        <f>AND(BP$55&gt;0,SUM($E211:BJ211)&lt;'Summary&amp;Assumptions'!$G$32*$B211,$D211&gt;='Summary&amp;Assumptions'!$D$17,BP$47&gt;=$D211,BP$47&lt;=EDATE($D211,'Summary&amp;Assumptions'!$G$32))*$B211+AND(BP$56&lt;'Summary&amp;Assumptions'!$J$31,BP$47&gt;=$FO211,BP$47&lt;=$FP211)*(('Summary&amp;Assumptions'!$H$25*$C211)*(1+'Summary&amp;Assumptions'!$J$29)^(BP$46-1))+AND(BP$56&lt;'Summary&amp;Assumptions'!$J$31,BP$47&gt;=$FQ211,BP$47&lt;=$FR211)*(('Summary&amp;Assumptions'!$H$25*$C211)*(1+'Summary&amp;Assumptions'!$J$29)^(BP$46-1))</f>
        <v>0</v>
      </c>
      <c r="BL211" s="588">
        <f>AND(BQ$55&gt;0,SUM($E211:BK211)&lt;'Summary&amp;Assumptions'!$G$32*$B211,$D211&gt;='Summary&amp;Assumptions'!$D$17,BQ$47&gt;=$D211,BQ$47&lt;=EDATE($D211,'Summary&amp;Assumptions'!$G$32))*$B211+AND(BQ$56&lt;'Summary&amp;Assumptions'!$J$31,BQ$47&gt;=$FO211,BQ$47&lt;=$FP211)*(('Summary&amp;Assumptions'!$H$25*$C211)*(1+'Summary&amp;Assumptions'!$J$29)^(BQ$46-1))+AND(BQ$56&lt;'Summary&amp;Assumptions'!$J$31,BQ$47&gt;=$FQ211,BQ$47&lt;=$FR211)*(('Summary&amp;Assumptions'!$H$25*$C211)*(1+'Summary&amp;Assumptions'!$J$29)^(BQ$46-1))</f>
        <v>0</v>
      </c>
      <c r="BM211" s="588">
        <f>AND(BR$55&gt;0,SUM($E211:BL211)&lt;'Summary&amp;Assumptions'!$G$32*$B211,$D211&gt;='Summary&amp;Assumptions'!$D$17,BR$47&gt;=$D211,BR$47&lt;=EDATE($D211,'Summary&amp;Assumptions'!$G$32))*$B211+AND(BR$56&lt;'Summary&amp;Assumptions'!$J$31,BR$47&gt;=$FO211,BR$47&lt;=$FP211)*(('Summary&amp;Assumptions'!$H$25*$C211)*(1+'Summary&amp;Assumptions'!$J$29)^(BR$46-1))+AND(BR$56&lt;'Summary&amp;Assumptions'!$J$31,BR$47&gt;=$FQ211,BR$47&lt;=$FR211)*(('Summary&amp;Assumptions'!$H$25*$C211)*(1+'Summary&amp;Assumptions'!$J$29)^(BR$46-1))</f>
        <v>0</v>
      </c>
      <c r="BN211" s="588">
        <f>AND(BS$55&gt;0,SUM($E211:BM211)&lt;'Summary&amp;Assumptions'!$G$32*$B211,$D211&gt;='Summary&amp;Assumptions'!$D$17,BS$47&gt;=$D211,BS$47&lt;=EDATE($D211,'Summary&amp;Assumptions'!$G$32))*$B211+AND(BS$56&lt;'Summary&amp;Assumptions'!$J$31,BS$47&gt;=$FO211,BS$47&lt;=$FP211)*(('Summary&amp;Assumptions'!$H$25*$C211)*(1+'Summary&amp;Assumptions'!$J$29)^(BS$46-1))+AND(BS$56&lt;'Summary&amp;Assumptions'!$J$31,BS$47&gt;=$FQ211,BS$47&lt;=$FR211)*(('Summary&amp;Assumptions'!$H$25*$C211)*(1+'Summary&amp;Assumptions'!$J$29)^(BS$46-1))</f>
        <v>0</v>
      </c>
      <c r="BO211" s="588">
        <f>AND(BT$55&gt;0,SUM($E211:BN211)&lt;'Summary&amp;Assumptions'!$G$32*$B211,$D211&gt;='Summary&amp;Assumptions'!$D$17,BT$47&gt;=$D211,BT$47&lt;=EDATE($D211,'Summary&amp;Assumptions'!$G$32))*$B211+AND(BT$56&lt;'Summary&amp;Assumptions'!$J$31,BT$47&gt;=$FO211,BT$47&lt;=$FP211)*(('Summary&amp;Assumptions'!$H$25*$C211)*(1+'Summary&amp;Assumptions'!$J$29)^(BT$46-1))+AND(BT$56&lt;'Summary&amp;Assumptions'!$J$31,BT$47&gt;=$FQ211,BT$47&lt;=$FR211)*(('Summary&amp;Assumptions'!$H$25*$C211)*(1+'Summary&amp;Assumptions'!$J$29)^(BT$46-1))</f>
        <v>0</v>
      </c>
      <c r="BP211" s="588">
        <f>AND(BU$55&gt;0,SUM($E211:BO211)&lt;'Summary&amp;Assumptions'!$G$32*$B211,$D211&gt;='Summary&amp;Assumptions'!$D$17,BU$47&gt;=$D211,BU$47&lt;=EDATE($D211,'Summary&amp;Assumptions'!$G$32))*$B211+AND(BU$56&lt;'Summary&amp;Assumptions'!$J$31,BU$47&gt;=$FO211,BU$47&lt;=$FP211)*(('Summary&amp;Assumptions'!$H$25*$C211)*(1+'Summary&amp;Assumptions'!$J$29)^(BU$46-1))+AND(BU$56&lt;'Summary&amp;Assumptions'!$J$31,BU$47&gt;=$FQ211,BU$47&lt;=$FR211)*(('Summary&amp;Assumptions'!$H$25*$C211)*(1+'Summary&amp;Assumptions'!$J$29)^(BU$46-1))</f>
        <v>0</v>
      </c>
      <c r="BQ211" s="588">
        <f>AND(BV$55&gt;0,SUM($E211:BP211)&lt;'Summary&amp;Assumptions'!$G$32*$B211,$D211&gt;='Summary&amp;Assumptions'!$D$17,BV$47&gt;=$D211,BV$47&lt;=EDATE($D211,'Summary&amp;Assumptions'!$G$32))*$B211+AND(BV$56&lt;'Summary&amp;Assumptions'!$J$31,BV$47&gt;=$FO211,BV$47&lt;=$FP211)*(('Summary&amp;Assumptions'!$H$25*$C211)*(1+'Summary&amp;Assumptions'!$J$29)^(BV$46-1))+AND(BV$56&lt;'Summary&amp;Assumptions'!$J$31,BV$47&gt;=$FQ211,BV$47&lt;=$FR211)*(('Summary&amp;Assumptions'!$H$25*$C211)*(1+'Summary&amp;Assumptions'!$J$29)^(BV$46-1))</f>
        <v>0</v>
      </c>
      <c r="BR211" s="588">
        <f>AND(BW$55&gt;0,SUM($E211:BQ211)&lt;'Summary&amp;Assumptions'!$G$32*$B211,$D211&gt;='Summary&amp;Assumptions'!$D$17,BW$47&gt;=$D211,BW$47&lt;=EDATE($D211,'Summary&amp;Assumptions'!$G$32))*$B211+AND(BW$56&lt;'Summary&amp;Assumptions'!$J$31,BW$47&gt;=$FO211,BW$47&lt;=$FP211)*(('Summary&amp;Assumptions'!$H$25*$C211)*(1+'Summary&amp;Assumptions'!$J$29)^(BW$46-1))+AND(BW$56&lt;'Summary&amp;Assumptions'!$J$31,BW$47&gt;=$FQ211,BW$47&lt;=$FR211)*(('Summary&amp;Assumptions'!$H$25*$C211)*(1+'Summary&amp;Assumptions'!$J$29)^(BW$46-1))</f>
        <v>0</v>
      </c>
      <c r="BS211" s="588">
        <f>AND(BX$55&gt;0,SUM($E211:BR211)&lt;'Summary&amp;Assumptions'!$G$32*$B211,$D211&gt;='Summary&amp;Assumptions'!$D$17,BX$47&gt;=$D211,BX$47&lt;=EDATE($D211,'Summary&amp;Assumptions'!$G$32))*$B211+AND(BX$56&lt;'Summary&amp;Assumptions'!$J$31,BX$47&gt;=$FO211,BX$47&lt;=$FP211)*(('Summary&amp;Assumptions'!$H$25*$C211)*(1+'Summary&amp;Assumptions'!$J$29)^(BX$46-1))+AND(BX$56&lt;'Summary&amp;Assumptions'!$J$31,BX$47&gt;=$FQ211,BX$47&lt;=$FR211)*(('Summary&amp;Assumptions'!$H$25*$C211)*(1+'Summary&amp;Assumptions'!$J$29)^(BX$46-1))</f>
        <v>0</v>
      </c>
      <c r="BT211" s="588">
        <f>AND(BY$55&gt;0,SUM($E211:BS211)&lt;'Summary&amp;Assumptions'!$G$32*$B211,$D211&gt;='Summary&amp;Assumptions'!$D$17,BY$47&gt;=$D211,BY$47&lt;=EDATE($D211,'Summary&amp;Assumptions'!$G$32))*$B211+AND(BY$56&lt;'Summary&amp;Assumptions'!$J$31,BY$47&gt;=$FO211,BY$47&lt;=$FP211)*(('Summary&amp;Assumptions'!$H$25*$C211)*(1+'Summary&amp;Assumptions'!$J$29)^(BY$46-1))+AND(BY$56&lt;'Summary&amp;Assumptions'!$J$31,BY$47&gt;=$FQ211,BY$47&lt;=$FR211)*(('Summary&amp;Assumptions'!$H$25*$C211)*(1+'Summary&amp;Assumptions'!$J$29)^(BY$46-1))</f>
        <v>0</v>
      </c>
      <c r="BU211" s="588">
        <f>AND(BZ$55&gt;0,SUM($E211:BT211)&lt;'Summary&amp;Assumptions'!$G$32*$B211,$D211&gt;='Summary&amp;Assumptions'!$D$17,BZ$47&gt;=$D211,BZ$47&lt;=EDATE($D211,'Summary&amp;Assumptions'!$G$32))*$B211+AND(BZ$56&lt;'Summary&amp;Assumptions'!$J$31,BZ$47&gt;=$FO211,BZ$47&lt;=$FP211)*(('Summary&amp;Assumptions'!$H$25*$C211)*(1+'Summary&amp;Assumptions'!$J$29)^(BZ$46-1))+AND(BZ$56&lt;'Summary&amp;Assumptions'!$J$31,BZ$47&gt;=$FQ211,BZ$47&lt;=$FR211)*(('Summary&amp;Assumptions'!$H$25*$C211)*(1+'Summary&amp;Assumptions'!$J$29)^(BZ$46-1))</f>
        <v>0</v>
      </c>
      <c r="BV211" s="588">
        <f>AND(CA$55&gt;0,SUM($E211:BU211)&lt;'Summary&amp;Assumptions'!$G$32*$B211,$D211&gt;='Summary&amp;Assumptions'!$D$17,CA$47&gt;=$D211,CA$47&lt;=EDATE($D211,'Summary&amp;Assumptions'!$G$32))*$B211+AND(CA$56&lt;'Summary&amp;Assumptions'!$J$31,CA$47&gt;=$FO211,CA$47&lt;=$FP211)*(('Summary&amp;Assumptions'!$H$25*$C211)*(1+'Summary&amp;Assumptions'!$J$29)^(CA$46-1))+AND(CA$56&lt;'Summary&amp;Assumptions'!$J$31,CA$47&gt;=$FQ211,CA$47&lt;=$FR211)*(('Summary&amp;Assumptions'!$H$25*$C211)*(1+'Summary&amp;Assumptions'!$J$29)^(CA$46-1))</f>
        <v>0</v>
      </c>
      <c r="BW211" s="588">
        <f>AND(CB$55&gt;0,SUM($E211:BV211)&lt;'Summary&amp;Assumptions'!$G$32*$B211,$D211&gt;='Summary&amp;Assumptions'!$D$17,CB$47&gt;=$D211,CB$47&lt;=EDATE($D211,'Summary&amp;Assumptions'!$G$32))*$B211+AND(CB$56&lt;'Summary&amp;Assumptions'!$J$31,CB$47&gt;=$FO211,CB$47&lt;=$FP211)*(('Summary&amp;Assumptions'!$H$25*$C211)*(1+'Summary&amp;Assumptions'!$J$29)^(CB$46-1))+AND(CB$56&lt;'Summary&amp;Assumptions'!$J$31,CB$47&gt;=$FQ211,CB$47&lt;=$FR211)*(('Summary&amp;Assumptions'!$H$25*$C211)*(1+'Summary&amp;Assumptions'!$J$29)^(CB$46-1))</f>
        <v>0</v>
      </c>
      <c r="BX211" s="588">
        <f>AND(CC$55&gt;0,SUM($E211:BW211)&lt;'Summary&amp;Assumptions'!$G$32*$B211,$D211&gt;='Summary&amp;Assumptions'!$D$17,CC$47&gt;=$D211,CC$47&lt;=EDATE($D211,'Summary&amp;Assumptions'!$G$32))*$B211+AND(CC$56&lt;'Summary&amp;Assumptions'!$J$31,CC$47&gt;=$FO211,CC$47&lt;=$FP211)*(('Summary&amp;Assumptions'!$H$25*$C211)*(1+'Summary&amp;Assumptions'!$J$29)^(CC$46-1))+AND(CC$56&lt;'Summary&amp;Assumptions'!$J$31,CC$47&gt;=$FQ211,CC$47&lt;=$FR211)*(('Summary&amp;Assumptions'!$H$25*$C211)*(1+'Summary&amp;Assumptions'!$J$29)^(CC$46-1))</f>
        <v>0</v>
      </c>
      <c r="BY211" s="588">
        <f>AND(CD$55&gt;0,SUM($E211:BX211)&lt;'Summary&amp;Assumptions'!$G$32*$B211,$D211&gt;='Summary&amp;Assumptions'!$D$17,CD$47&gt;=$D211,CD$47&lt;=EDATE($D211,'Summary&amp;Assumptions'!$G$32))*$B211+AND(CD$56&lt;'Summary&amp;Assumptions'!$J$31,CD$47&gt;=$FO211,CD$47&lt;=$FP211)*(('Summary&amp;Assumptions'!$H$25*$C211)*(1+'Summary&amp;Assumptions'!$J$29)^(CD$46-1))+AND(CD$56&lt;'Summary&amp;Assumptions'!$J$31,CD$47&gt;=$FQ211,CD$47&lt;=$FR211)*(('Summary&amp;Assumptions'!$H$25*$C211)*(1+'Summary&amp;Assumptions'!$J$29)^(CD$46-1))</f>
        <v>0</v>
      </c>
      <c r="BZ211" s="588">
        <f>AND(CE$55&gt;0,SUM($E211:BY211)&lt;'Summary&amp;Assumptions'!$G$32*$B211,$D211&gt;='Summary&amp;Assumptions'!$D$17,CE$47&gt;=$D211,CE$47&lt;=EDATE($D211,'Summary&amp;Assumptions'!$G$32))*$B211+AND(CE$56&lt;'Summary&amp;Assumptions'!$J$31,CE$47&gt;=$FO211,CE$47&lt;=$FP211)*(('Summary&amp;Assumptions'!$H$25*$C211)*(1+'Summary&amp;Assumptions'!$J$29)^(CE$46-1))+AND(CE$56&lt;'Summary&amp;Assumptions'!$J$31,CE$47&gt;=$FQ211,CE$47&lt;=$FR211)*(('Summary&amp;Assumptions'!$H$25*$C211)*(1+'Summary&amp;Assumptions'!$J$29)^(CE$46-1))</f>
        <v>0</v>
      </c>
      <c r="CA211" s="588">
        <f>AND(CF$55&gt;0,SUM($E211:BZ211)&lt;'Summary&amp;Assumptions'!$G$32*$B211,$D211&gt;='Summary&amp;Assumptions'!$D$17,CF$47&gt;=$D211,CF$47&lt;=EDATE($D211,'Summary&amp;Assumptions'!$G$32))*$B211+AND(CF$56&lt;'Summary&amp;Assumptions'!$J$31,CF$47&gt;=$FO211,CF$47&lt;=$FP211)*(('Summary&amp;Assumptions'!$H$25*$C211)*(1+'Summary&amp;Assumptions'!$J$29)^(CF$46-1))+AND(CF$56&lt;'Summary&amp;Assumptions'!$J$31,CF$47&gt;=$FQ211,CF$47&lt;=$FR211)*(('Summary&amp;Assumptions'!$H$25*$C211)*(1+'Summary&amp;Assumptions'!$J$29)^(CF$46-1))</f>
        <v>0</v>
      </c>
      <c r="CB211" s="588">
        <f>AND(CG$55&gt;0,SUM($E211:CA211)&lt;'Summary&amp;Assumptions'!$G$32*$B211,$D211&gt;='Summary&amp;Assumptions'!$D$17,CG$47&gt;=$D211,CG$47&lt;=EDATE($D211,'Summary&amp;Assumptions'!$G$32))*$B211+AND(CG$56&lt;'Summary&amp;Assumptions'!$J$31,CG$47&gt;=$FO211,CG$47&lt;=$FP211)*(('Summary&amp;Assumptions'!$H$25*$C211)*(1+'Summary&amp;Assumptions'!$J$29)^(CG$46-1))+AND(CG$56&lt;'Summary&amp;Assumptions'!$J$31,CG$47&gt;=$FQ211,CG$47&lt;=$FR211)*(('Summary&amp;Assumptions'!$H$25*$C211)*(1+'Summary&amp;Assumptions'!$J$29)^(CG$46-1))</f>
        <v>0</v>
      </c>
      <c r="CC211" s="588">
        <f>AND(CH$55&gt;0,SUM($E211:CB211)&lt;'Summary&amp;Assumptions'!$G$32*$B211,$D211&gt;='Summary&amp;Assumptions'!$D$17,CH$47&gt;=$D211,CH$47&lt;=EDATE($D211,'Summary&amp;Assumptions'!$G$32))*$B211+AND(CH$56&lt;'Summary&amp;Assumptions'!$J$31,CH$47&gt;=$FO211,CH$47&lt;=$FP211)*(('Summary&amp;Assumptions'!$H$25*$C211)*(1+'Summary&amp;Assumptions'!$J$29)^(CH$46-1))+AND(CH$56&lt;'Summary&amp;Assumptions'!$J$31,CH$47&gt;=$FQ211,CH$47&lt;=$FR211)*(('Summary&amp;Assumptions'!$H$25*$C211)*(1+'Summary&amp;Assumptions'!$J$29)^(CH$46-1))</f>
        <v>0</v>
      </c>
      <c r="CD211" s="588">
        <f>AND(CI$55&gt;0,SUM($E211:CC211)&lt;'Summary&amp;Assumptions'!$G$32*$B211,$D211&gt;='Summary&amp;Assumptions'!$D$17,CI$47&gt;=$D211,CI$47&lt;=EDATE($D211,'Summary&amp;Assumptions'!$G$32))*$B211+AND(CI$56&lt;'Summary&amp;Assumptions'!$J$31,CI$47&gt;=$FO211,CI$47&lt;=$FP211)*(('Summary&amp;Assumptions'!$H$25*$C211)*(1+'Summary&amp;Assumptions'!$J$29)^(CI$46-1))+AND(CI$56&lt;'Summary&amp;Assumptions'!$J$31,CI$47&gt;=$FQ211,CI$47&lt;=$FR211)*(('Summary&amp;Assumptions'!$H$25*$C211)*(1+'Summary&amp;Assumptions'!$J$29)^(CI$46-1))</f>
        <v>0</v>
      </c>
      <c r="CE211" s="588">
        <f>AND(CJ$55&gt;0,SUM($E211:CD211)&lt;'Summary&amp;Assumptions'!$G$32*$B211,$D211&gt;='Summary&amp;Assumptions'!$D$17,CJ$47&gt;=$D211,CJ$47&lt;=EDATE($D211,'Summary&amp;Assumptions'!$G$32))*$B211+AND(CJ$56&lt;'Summary&amp;Assumptions'!$J$31,CJ$47&gt;=$FO211,CJ$47&lt;=$FP211)*(('Summary&amp;Assumptions'!$H$25*$C211)*(1+'Summary&amp;Assumptions'!$J$29)^(CJ$46-1))+AND(CJ$56&lt;'Summary&amp;Assumptions'!$J$31,CJ$47&gt;=$FQ211,CJ$47&lt;=$FR211)*(('Summary&amp;Assumptions'!$H$25*$C211)*(1+'Summary&amp;Assumptions'!$J$29)^(CJ$46-1))</f>
        <v>0</v>
      </c>
      <c r="CF211" s="588">
        <f>AND(CK$55&gt;0,SUM($E211:CE211)&lt;'Summary&amp;Assumptions'!$G$32*$B211,$D211&gt;='Summary&amp;Assumptions'!$D$17,CK$47&gt;=$D211,CK$47&lt;=EDATE($D211,'Summary&amp;Assumptions'!$G$32))*$B211+AND(CK$56&lt;'Summary&amp;Assumptions'!$J$31,CK$47&gt;=$FO211,CK$47&lt;=$FP211)*(('Summary&amp;Assumptions'!$H$25*$C211)*(1+'Summary&amp;Assumptions'!$J$29)^(CK$46-1))+AND(CK$56&lt;'Summary&amp;Assumptions'!$J$31,CK$47&gt;=$FQ211,CK$47&lt;=$FR211)*(('Summary&amp;Assumptions'!$H$25*$C211)*(1+'Summary&amp;Assumptions'!$J$29)^(CK$46-1))</f>
        <v>0</v>
      </c>
      <c r="CG211" s="588">
        <f>AND(CL$55&gt;0,SUM($E211:CF211)&lt;'Summary&amp;Assumptions'!$G$32*$B211,$D211&gt;='Summary&amp;Assumptions'!$D$17,CL$47&gt;=$D211,CL$47&lt;=EDATE($D211,'Summary&amp;Assumptions'!$G$32))*$B211+AND(CL$56&lt;'Summary&amp;Assumptions'!$J$31,CL$47&gt;=$FO211,CL$47&lt;=$FP211)*(('Summary&amp;Assumptions'!$H$25*$C211)*(1+'Summary&amp;Assumptions'!$J$29)^(CL$46-1))+AND(CL$56&lt;'Summary&amp;Assumptions'!$J$31,CL$47&gt;=$FQ211,CL$47&lt;=$FR211)*(('Summary&amp;Assumptions'!$H$25*$C211)*(1+'Summary&amp;Assumptions'!$J$29)^(CL$46-1))</f>
        <v>0</v>
      </c>
      <c r="CH211" s="588">
        <f>AND(CM$55&gt;0,SUM($E211:CG211)&lt;'Summary&amp;Assumptions'!$G$32*$B211,$D211&gt;='Summary&amp;Assumptions'!$D$17,CM$47&gt;=$D211,CM$47&lt;=EDATE($D211,'Summary&amp;Assumptions'!$G$32))*$B211+AND(CM$56&lt;'Summary&amp;Assumptions'!$J$31,CM$47&gt;=$FO211,CM$47&lt;=$FP211)*(('Summary&amp;Assumptions'!$H$25*$C211)*(1+'Summary&amp;Assumptions'!$J$29)^(CM$46-1))+AND(CM$56&lt;'Summary&amp;Assumptions'!$J$31,CM$47&gt;=$FQ211,CM$47&lt;=$FR211)*(('Summary&amp;Assumptions'!$H$25*$C211)*(1+'Summary&amp;Assumptions'!$J$29)^(CM$46-1))</f>
        <v>0</v>
      </c>
      <c r="CI211" s="588">
        <f>AND(CN$55&gt;0,SUM($E211:CH211)&lt;'Summary&amp;Assumptions'!$G$32*$B211,$D211&gt;='Summary&amp;Assumptions'!$D$17,CN$47&gt;=$D211,CN$47&lt;=EDATE($D211,'Summary&amp;Assumptions'!$G$32))*$B211+AND(CN$56&lt;'Summary&amp;Assumptions'!$J$31,CN$47&gt;=$FO211,CN$47&lt;=$FP211)*(('Summary&amp;Assumptions'!$H$25*$C211)*(1+'Summary&amp;Assumptions'!$J$29)^(CN$46-1))+AND(CN$56&lt;'Summary&amp;Assumptions'!$J$31,CN$47&gt;=$FQ211,CN$47&lt;=$FR211)*(('Summary&amp;Assumptions'!$H$25*$C211)*(1+'Summary&amp;Assumptions'!$J$29)^(CN$46-1))</f>
        <v>0</v>
      </c>
      <c r="CJ211" s="588">
        <f>AND(CO$55&gt;0,SUM($E211:CI211)&lt;'Summary&amp;Assumptions'!$G$32*$B211,$D211&gt;='Summary&amp;Assumptions'!$D$17,CO$47&gt;=$D211,CO$47&lt;=EDATE($D211,'Summary&amp;Assumptions'!$G$32))*$B211+AND(CO$56&lt;'Summary&amp;Assumptions'!$J$31,CO$47&gt;=$FO211,CO$47&lt;=$FP211)*(('Summary&amp;Assumptions'!$H$25*$C211)*(1+'Summary&amp;Assumptions'!$J$29)^(CO$46-1))+AND(CO$56&lt;'Summary&amp;Assumptions'!$J$31,CO$47&gt;=$FQ211,CO$47&lt;=$FR211)*(('Summary&amp;Assumptions'!$H$25*$C211)*(1+'Summary&amp;Assumptions'!$J$29)^(CO$46-1))</f>
        <v>0</v>
      </c>
      <c r="CK211" s="588">
        <f>AND(CP$55&gt;0,SUM($E211:CJ211)&lt;'Summary&amp;Assumptions'!$G$32*$B211,$D211&gt;='Summary&amp;Assumptions'!$D$17,CP$47&gt;=$D211,CP$47&lt;=EDATE($D211,'Summary&amp;Assumptions'!$G$32))*$B211+AND(CP$56&lt;'Summary&amp;Assumptions'!$J$31,CP$47&gt;=$FO211,CP$47&lt;=$FP211)*(('Summary&amp;Assumptions'!$H$25*$C211)*(1+'Summary&amp;Assumptions'!$J$29)^(CP$46-1))+AND(CP$56&lt;'Summary&amp;Assumptions'!$J$31,CP$47&gt;=$FQ211,CP$47&lt;=$FR211)*(('Summary&amp;Assumptions'!$H$25*$C211)*(1+'Summary&amp;Assumptions'!$J$29)^(CP$46-1))</f>
        <v>0</v>
      </c>
      <c r="CL211" s="588">
        <f>AND(CQ$55&gt;0,SUM($E211:CK211)&lt;'Summary&amp;Assumptions'!$G$32*$B211,$D211&gt;='Summary&amp;Assumptions'!$D$17,CQ$47&gt;=$D211,CQ$47&lt;=EDATE($D211,'Summary&amp;Assumptions'!$G$32))*$B211+AND(CQ$56&lt;'Summary&amp;Assumptions'!$J$31,CQ$47&gt;=$FO211,CQ$47&lt;=$FP211)*(('Summary&amp;Assumptions'!$H$25*$C211)*(1+'Summary&amp;Assumptions'!$J$29)^(CQ$46-1))+AND(CQ$56&lt;'Summary&amp;Assumptions'!$J$31,CQ$47&gt;=$FQ211,CQ$47&lt;=$FR211)*(('Summary&amp;Assumptions'!$H$25*$C211)*(1+'Summary&amp;Assumptions'!$J$29)^(CQ$46-1))</f>
        <v>0</v>
      </c>
      <c r="CM211" s="588">
        <f>AND(CR$55&gt;0,SUM($E211:CL211)&lt;'Summary&amp;Assumptions'!$G$32*$B211,$D211&gt;='Summary&amp;Assumptions'!$D$17,CR$47&gt;=$D211,CR$47&lt;=EDATE($D211,'Summary&amp;Assumptions'!$G$32))*$B211+AND(CR$56&lt;'Summary&amp;Assumptions'!$J$31,CR$47&gt;=$FO211,CR$47&lt;=$FP211)*(('Summary&amp;Assumptions'!$H$25*$C211)*(1+'Summary&amp;Assumptions'!$J$29)^(CR$46-1))+AND(CR$56&lt;'Summary&amp;Assumptions'!$J$31,CR$47&gt;=$FQ211,CR$47&lt;=$FR211)*(('Summary&amp;Assumptions'!$H$25*$C211)*(1+'Summary&amp;Assumptions'!$J$29)^(CR$46-1))</f>
        <v>0</v>
      </c>
      <c r="CN211" s="588">
        <f>AND(CS$55&gt;0,SUM($E211:CM211)&lt;'Summary&amp;Assumptions'!$G$32*$B211,$D211&gt;='Summary&amp;Assumptions'!$D$17,CS$47&gt;=$D211,CS$47&lt;=EDATE($D211,'Summary&amp;Assumptions'!$G$32))*$B211+AND(CS$56&lt;'Summary&amp;Assumptions'!$J$31,CS$47&gt;=$FO211,CS$47&lt;=$FP211)*(('Summary&amp;Assumptions'!$H$25*$C211)*(1+'Summary&amp;Assumptions'!$J$29)^(CS$46-1))+AND(CS$56&lt;'Summary&amp;Assumptions'!$J$31,CS$47&gt;=$FQ211,CS$47&lt;=$FR211)*(('Summary&amp;Assumptions'!$H$25*$C211)*(1+'Summary&amp;Assumptions'!$J$29)^(CS$46-1))</f>
        <v>0</v>
      </c>
      <c r="CO211" s="588">
        <f>AND(CT$55&gt;0,SUM($E211:CN211)&lt;'Summary&amp;Assumptions'!$G$32*$B211,$D211&gt;='Summary&amp;Assumptions'!$D$17,CT$47&gt;=$D211,CT$47&lt;=EDATE($D211,'Summary&amp;Assumptions'!$G$32))*$B211+AND(CT$56&lt;'Summary&amp;Assumptions'!$J$31,CT$47&gt;=$FO211,CT$47&lt;=$FP211)*(('Summary&amp;Assumptions'!$H$25*$C211)*(1+'Summary&amp;Assumptions'!$J$29)^(CT$46-1))+AND(CT$56&lt;'Summary&amp;Assumptions'!$J$31,CT$47&gt;=$FQ211,CT$47&lt;=$FR211)*(('Summary&amp;Assumptions'!$H$25*$C211)*(1+'Summary&amp;Assumptions'!$J$29)^(CT$46-1))</f>
        <v>0</v>
      </c>
      <c r="CP211" s="588">
        <f>AND(CU$55&gt;0,SUM($E211:CO211)&lt;'Summary&amp;Assumptions'!$G$32*$B211,$D211&gt;='Summary&amp;Assumptions'!$D$17,CU$47&gt;=$D211,CU$47&lt;=EDATE($D211,'Summary&amp;Assumptions'!$G$32))*$B211+AND(CU$56&lt;'Summary&amp;Assumptions'!$J$31,CU$47&gt;=$FO211,CU$47&lt;=$FP211)*(('Summary&amp;Assumptions'!$H$25*$C211)*(1+'Summary&amp;Assumptions'!$J$29)^(CU$46-1))+AND(CU$56&lt;'Summary&amp;Assumptions'!$J$31,CU$47&gt;=$FQ211,CU$47&lt;=$FR211)*(('Summary&amp;Assumptions'!$H$25*$C211)*(1+'Summary&amp;Assumptions'!$J$29)^(CU$46-1))</f>
        <v>0</v>
      </c>
      <c r="CQ211" s="588">
        <f>AND(CV$55&gt;0,SUM($E211:CP211)&lt;'Summary&amp;Assumptions'!$G$32*$B211,$D211&gt;='Summary&amp;Assumptions'!$D$17,CV$47&gt;=$D211,CV$47&lt;=EDATE($D211,'Summary&amp;Assumptions'!$G$32))*$B211+AND(CV$56&lt;'Summary&amp;Assumptions'!$J$31,CV$47&gt;=$FO211,CV$47&lt;=$FP211)*(('Summary&amp;Assumptions'!$H$25*$C211)*(1+'Summary&amp;Assumptions'!$J$29)^(CV$46-1))+AND(CV$56&lt;'Summary&amp;Assumptions'!$J$31,CV$47&gt;=$FQ211,CV$47&lt;=$FR211)*(('Summary&amp;Assumptions'!$H$25*$C211)*(1+'Summary&amp;Assumptions'!$J$29)^(CV$46-1))</f>
        <v>0</v>
      </c>
      <c r="CR211" s="588">
        <f>AND(CW$55&gt;0,SUM($E211:CQ211)&lt;'Summary&amp;Assumptions'!$G$32*$B211,$D211&gt;='Summary&amp;Assumptions'!$D$17,CW$47&gt;=$D211,CW$47&lt;=EDATE($D211,'Summary&amp;Assumptions'!$G$32))*$B211+AND(CW$56&lt;'Summary&amp;Assumptions'!$J$31,CW$47&gt;=$FO211,CW$47&lt;=$FP211)*(('Summary&amp;Assumptions'!$H$25*$C211)*(1+'Summary&amp;Assumptions'!$J$29)^(CW$46-1))+AND(CW$56&lt;'Summary&amp;Assumptions'!$J$31,CW$47&gt;=$FQ211,CW$47&lt;=$FR211)*(('Summary&amp;Assumptions'!$H$25*$C211)*(1+'Summary&amp;Assumptions'!$J$29)^(CW$46-1))</f>
        <v>0</v>
      </c>
      <c r="CS211" s="588">
        <f>AND(CX$55&gt;0,SUM($E211:CR211)&lt;'Summary&amp;Assumptions'!$G$32*$B211,$D211&gt;='Summary&amp;Assumptions'!$D$17,CX$47&gt;=$D211,CX$47&lt;=EDATE($D211,'Summary&amp;Assumptions'!$G$32))*$B211+AND(CX$56&lt;'Summary&amp;Assumptions'!$J$31,CX$47&gt;=$FO211,CX$47&lt;=$FP211)*(('Summary&amp;Assumptions'!$H$25*$C211)*(1+'Summary&amp;Assumptions'!$J$29)^(CX$46-1))+AND(CX$56&lt;'Summary&amp;Assumptions'!$J$31,CX$47&gt;=$FQ211,CX$47&lt;=$FR211)*(('Summary&amp;Assumptions'!$H$25*$C211)*(1+'Summary&amp;Assumptions'!$J$29)^(CX$46-1))</f>
        <v>0</v>
      </c>
      <c r="CT211" s="588">
        <f>AND(CY$55&gt;0,SUM($E211:CS211)&lt;'Summary&amp;Assumptions'!$G$32*$B211,$D211&gt;='Summary&amp;Assumptions'!$D$17,CY$47&gt;=$D211,CY$47&lt;=EDATE($D211,'Summary&amp;Assumptions'!$G$32))*$B211+AND(CY$56&lt;'Summary&amp;Assumptions'!$J$31,CY$47&gt;=$FO211,CY$47&lt;=$FP211)*(('Summary&amp;Assumptions'!$H$25*$C211)*(1+'Summary&amp;Assumptions'!$J$29)^(CY$46-1))+AND(CY$56&lt;'Summary&amp;Assumptions'!$J$31,CY$47&gt;=$FQ211,CY$47&lt;=$FR211)*(('Summary&amp;Assumptions'!$H$25*$C211)*(1+'Summary&amp;Assumptions'!$J$29)^(CY$46-1))</f>
        <v>0</v>
      </c>
      <c r="CU211" s="588">
        <f>AND(CZ$55&gt;0,SUM($E211:CT211)&lt;'Summary&amp;Assumptions'!$G$32*$B211,$D211&gt;='Summary&amp;Assumptions'!$D$17,CZ$47&gt;=$D211,CZ$47&lt;=EDATE($D211,'Summary&amp;Assumptions'!$G$32))*$B211+AND(CZ$56&lt;'Summary&amp;Assumptions'!$J$31,CZ$47&gt;=$FO211,CZ$47&lt;=$FP211)*(('Summary&amp;Assumptions'!$H$25*$C211)*(1+'Summary&amp;Assumptions'!$J$29)^(CZ$46-1))+AND(CZ$56&lt;'Summary&amp;Assumptions'!$J$31,CZ$47&gt;=$FQ211,CZ$47&lt;=$FR211)*(('Summary&amp;Assumptions'!$H$25*$C211)*(1+'Summary&amp;Assumptions'!$J$29)^(CZ$46-1))</f>
        <v>0</v>
      </c>
      <c r="CV211" s="588">
        <f>AND(DA$55&gt;0,SUM($E211:CU211)&lt;'Summary&amp;Assumptions'!$G$32*$B211,$D211&gt;='Summary&amp;Assumptions'!$D$17,DA$47&gt;=$D211,DA$47&lt;=EDATE($D211,'Summary&amp;Assumptions'!$G$32))*$B211+AND(DA$56&lt;'Summary&amp;Assumptions'!$J$31,DA$47&gt;=$FO211,DA$47&lt;=$FP211)*(('Summary&amp;Assumptions'!$H$25*$C211)*(1+'Summary&amp;Assumptions'!$J$29)^(DA$46-1))+AND(DA$56&lt;'Summary&amp;Assumptions'!$J$31,DA$47&gt;=$FQ211,DA$47&lt;=$FR211)*(('Summary&amp;Assumptions'!$H$25*$C211)*(1+'Summary&amp;Assumptions'!$J$29)^(DA$46-1))</f>
        <v>0</v>
      </c>
      <c r="CW211" s="588">
        <f>AND(DB$55&gt;0,SUM($E211:CV211)&lt;'Summary&amp;Assumptions'!$G$32*$B211,$D211&gt;='Summary&amp;Assumptions'!$D$17,DB$47&gt;=$D211,DB$47&lt;=EDATE($D211,'Summary&amp;Assumptions'!$G$32))*$B211+AND(DB$56&lt;'Summary&amp;Assumptions'!$J$31,DB$47&gt;=$FO211,DB$47&lt;=$FP211)*(('Summary&amp;Assumptions'!$H$25*$C211)*(1+'Summary&amp;Assumptions'!$J$29)^(DB$46-1))+AND(DB$56&lt;'Summary&amp;Assumptions'!$J$31,DB$47&gt;=$FQ211,DB$47&lt;=$FR211)*(('Summary&amp;Assumptions'!$H$25*$C211)*(1+'Summary&amp;Assumptions'!$J$29)^(DB$46-1))</f>
        <v>0</v>
      </c>
      <c r="CX211" s="588">
        <f>AND(DC$55&gt;0,SUM($E211:CW211)&lt;'Summary&amp;Assumptions'!$G$32*$B211,$D211&gt;='Summary&amp;Assumptions'!$D$17,DC$47&gt;=$D211,DC$47&lt;=EDATE($D211,'Summary&amp;Assumptions'!$G$32))*$B211+AND(DC$56&lt;'Summary&amp;Assumptions'!$J$31,DC$47&gt;=$FO211,DC$47&lt;=$FP211)*(('Summary&amp;Assumptions'!$H$25*$C211)*(1+'Summary&amp;Assumptions'!$J$29)^(DC$46-1))+AND(DC$56&lt;'Summary&amp;Assumptions'!$J$31,DC$47&gt;=$FQ211,DC$47&lt;=$FR211)*(('Summary&amp;Assumptions'!$H$25*$C211)*(1+'Summary&amp;Assumptions'!$J$29)^(DC$46-1))</f>
        <v>0</v>
      </c>
      <c r="CY211" s="588">
        <f>AND(DD$55&gt;0,SUM($E211:CX211)&lt;'Summary&amp;Assumptions'!$G$32*$B211,$D211&gt;='Summary&amp;Assumptions'!$D$17,DD$47&gt;=$D211,DD$47&lt;=EDATE($D211,'Summary&amp;Assumptions'!$G$32))*$B211+AND(DD$56&lt;'Summary&amp;Assumptions'!$J$31,DD$47&gt;=$FO211,DD$47&lt;=$FP211)*(('Summary&amp;Assumptions'!$H$25*$C211)*(1+'Summary&amp;Assumptions'!$J$29)^(DD$46-1))+AND(DD$56&lt;'Summary&amp;Assumptions'!$J$31,DD$47&gt;=$FQ211,DD$47&lt;=$FR211)*(('Summary&amp;Assumptions'!$H$25*$C211)*(1+'Summary&amp;Assumptions'!$J$29)^(DD$46-1))</f>
        <v>0</v>
      </c>
      <c r="CZ211" s="588">
        <f>AND(DE$55&gt;0,SUM($E211:CY211)&lt;'Summary&amp;Assumptions'!$G$32*$B211,$D211&gt;='Summary&amp;Assumptions'!$D$17,DE$47&gt;=$D211,DE$47&lt;=EDATE($D211,'Summary&amp;Assumptions'!$G$32))*$B211+AND(DE$56&lt;'Summary&amp;Assumptions'!$J$31,DE$47&gt;=$FO211,DE$47&lt;=$FP211)*(('Summary&amp;Assumptions'!$H$25*$C211)*(1+'Summary&amp;Assumptions'!$J$29)^(DE$46-1))+AND(DE$56&lt;'Summary&amp;Assumptions'!$J$31,DE$47&gt;=$FQ211,DE$47&lt;=$FR211)*(('Summary&amp;Assumptions'!$H$25*$C211)*(1+'Summary&amp;Assumptions'!$J$29)^(DE$46-1))</f>
        <v>0</v>
      </c>
      <c r="DA211" s="588">
        <f>AND(DF$55&gt;0,SUM($E211:CZ211)&lt;'Summary&amp;Assumptions'!$G$32*$B211,$D211&gt;='Summary&amp;Assumptions'!$D$17,DF$47&gt;=$D211,DF$47&lt;=EDATE($D211,'Summary&amp;Assumptions'!$G$32))*$B211+AND(DF$56&lt;'Summary&amp;Assumptions'!$J$31,DF$47&gt;=$FO211,DF$47&lt;=$FP211)*(('Summary&amp;Assumptions'!$H$25*$C211)*(1+'Summary&amp;Assumptions'!$J$29)^(DF$46-1))+AND(DF$56&lt;'Summary&amp;Assumptions'!$J$31,DF$47&gt;=$FQ211,DF$47&lt;=$FR211)*(('Summary&amp;Assumptions'!$H$25*$C211)*(1+'Summary&amp;Assumptions'!$J$29)^(DF$46-1))</f>
        <v>0</v>
      </c>
      <c r="DB211" s="588">
        <f>AND(DG$55&gt;0,SUM($E211:DA211)&lt;'Summary&amp;Assumptions'!$G$32*$B211,$D211&gt;='Summary&amp;Assumptions'!$D$17,DG$47&gt;=$D211,DG$47&lt;=EDATE($D211,'Summary&amp;Assumptions'!$G$32))*$B211+AND(DG$56&lt;'Summary&amp;Assumptions'!$J$31,DG$47&gt;=$FO211,DG$47&lt;=$FP211)*(('Summary&amp;Assumptions'!$H$25*$C211)*(1+'Summary&amp;Assumptions'!$J$29)^(DG$46-1))+AND(DG$56&lt;'Summary&amp;Assumptions'!$J$31,DG$47&gt;=$FQ211,DG$47&lt;=$FR211)*(('Summary&amp;Assumptions'!$H$25*$C211)*(1+'Summary&amp;Assumptions'!$J$29)^(DG$46-1))</f>
        <v>0</v>
      </c>
      <c r="DC211" s="588">
        <f>AND(DH$55&gt;0,SUM($E211:DB211)&lt;'Summary&amp;Assumptions'!$G$32*$B211,$D211&gt;='Summary&amp;Assumptions'!$D$17,DH$47&gt;=$D211,DH$47&lt;=EDATE($D211,'Summary&amp;Assumptions'!$G$32))*$B211+AND(DH$56&lt;'Summary&amp;Assumptions'!$J$31,DH$47&gt;=$FO211,DH$47&lt;=$FP211)*(('Summary&amp;Assumptions'!$H$25*$C211)*(1+'Summary&amp;Assumptions'!$J$29)^(DH$46-1))+AND(DH$56&lt;'Summary&amp;Assumptions'!$J$31,DH$47&gt;=$FQ211,DH$47&lt;=$FR211)*(('Summary&amp;Assumptions'!$H$25*$C211)*(1+'Summary&amp;Assumptions'!$J$29)^(DH$46-1))</f>
        <v>0</v>
      </c>
      <c r="DD211" s="588">
        <f>AND(DI$55&gt;0,SUM($E211:DC211)&lt;'Summary&amp;Assumptions'!$G$32*$B211,$D211&gt;='Summary&amp;Assumptions'!$D$17,DI$47&gt;=$D211,DI$47&lt;=EDATE($D211,'Summary&amp;Assumptions'!$G$32))*$B211+AND(DI$56&lt;'Summary&amp;Assumptions'!$J$31,DI$47&gt;=$FO211,DI$47&lt;=$FP211)*(('Summary&amp;Assumptions'!$H$25*$C211)*(1+'Summary&amp;Assumptions'!$J$29)^(DI$46-1))+AND(DI$56&lt;'Summary&amp;Assumptions'!$J$31,DI$47&gt;=$FQ211,DI$47&lt;=$FR211)*(('Summary&amp;Assumptions'!$H$25*$C211)*(1+'Summary&amp;Assumptions'!$J$29)^(DI$46-1))</f>
        <v>0</v>
      </c>
      <c r="DE211" s="588">
        <f>AND(DJ$55&gt;0,SUM($E211:DD211)&lt;'Summary&amp;Assumptions'!$G$32*$B211,$D211&gt;='Summary&amp;Assumptions'!$D$17,DJ$47&gt;=$D211,DJ$47&lt;=EDATE($D211,'Summary&amp;Assumptions'!$G$32))*$B211+AND(DJ$56&lt;'Summary&amp;Assumptions'!$J$31,DJ$47&gt;=$FO211,DJ$47&lt;=$FP211)*(('Summary&amp;Assumptions'!$H$25*$C211)*(1+'Summary&amp;Assumptions'!$J$29)^(DJ$46-1))+AND(DJ$56&lt;'Summary&amp;Assumptions'!$J$31,DJ$47&gt;=$FQ211,DJ$47&lt;=$FR211)*(('Summary&amp;Assumptions'!$H$25*$C211)*(1+'Summary&amp;Assumptions'!$J$29)^(DJ$46-1))</f>
        <v>0</v>
      </c>
      <c r="DF211" s="588">
        <f>AND(DK$55&gt;0,SUM($E211:DE211)&lt;'Summary&amp;Assumptions'!$G$32*$B211,$D211&gt;='Summary&amp;Assumptions'!$D$17,DK$47&gt;=$D211,DK$47&lt;=EDATE($D211,'Summary&amp;Assumptions'!$G$32))*$B211+AND(DK$56&lt;'Summary&amp;Assumptions'!$J$31,DK$47&gt;=$FO211,DK$47&lt;=$FP211)*(('Summary&amp;Assumptions'!$H$25*$C211)*(1+'Summary&amp;Assumptions'!$J$29)^(DK$46-1))+AND(DK$56&lt;'Summary&amp;Assumptions'!$J$31,DK$47&gt;=$FQ211,DK$47&lt;=$FR211)*(('Summary&amp;Assumptions'!$H$25*$C211)*(1+'Summary&amp;Assumptions'!$J$29)^(DK$46-1))</f>
        <v>0</v>
      </c>
      <c r="DG211" s="588">
        <f>AND(DL$55&gt;0,SUM($E211:DF211)&lt;'Summary&amp;Assumptions'!$G$32*$B211,$D211&gt;='Summary&amp;Assumptions'!$D$17,DL$47&gt;=$D211,DL$47&lt;=EDATE($D211,'Summary&amp;Assumptions'!$G$32))*$B211+AND(DL$56&lt;'Summary&amp;Assumptions'!$J$31,DL$47&gt;=$FO211,DL$47&lt;=$FP211)*(('Summary&amp;Assumptions'!$H$25*$C211)*(1+'Summary&amp;Assumptions'!$J$29)^(DL$46-1))+AND(DL$56&lt;'Summary&amp;Assumptions'!$J$31,DL$47&gt;=$FQ211,DL$47&lt;=$FR211)*(('Summary&amp;Assumptions'!$H$25*$C211)*(1+'Summary&amp;Assumptions'!$J$29)^(DL$46-1))</f>
        <v>0</v>
      </c>
      <c r="DH211" s="588">
        <f>AND(DM$55&gt;0,SUM($E211:DG211)&lt;'Summary&amp;Assumptions'!$G$32*$B211,$D211&gt;='Summary&amp;Assumptions'!$D$17,DM$47&gt;=$D211,DM$47&lt;=EDATE($D211,'Summary&amp;Assumptions'!$G$32))*$B211+AND(DM$56&lt;'Summary&amp;Assumptions'!$J$31,DM$47&gt;=$FO211,DM$47&lt;=$FP211)*(('Summary&amp;Assumptions'!$H$25*$C211)*(1+'Summary&amp;Assumptions'!$J$29)^(DM$46-1))+AND(DM$56&lt;'Summary&amp;Assumptions'!$J$31,DM$47&gt;=$FQ211,DM$47&lt;=$FR211)*(('Summary&amp;Assumptions'!$H$25*$C211)*(1+'Summary&amp;Assumptions'!$J$29)^(DM$46-1))</f>
        <v>0</v>
      </c>
      <c r="DI211" s="588">
        <f>AND(DN$55&gt;0,SUM($E211:DH211)&lt;'Summary&amp;Assumptions'!$G$32*$B211,$D211&gt;='Summary&amp;Assumptions'!$D$17,DN$47&gt;=$D211,DN$47&lt;=EDATE($D211,'Summary&amp;Assumptions'!$G$32))*$B211+AND(DN$56&lt;'Summary&amp;Assumptions'!$J$31,DN$47&gt;=$FO211,DN$47&lt;=$FP211)*(('Summary&amp;Assumptions'!$H$25*$C211)*(1+'Summary&amp;Assumptions'!$J$29)^(DN$46-1))+AND(DN$56&lt;'Summary&amp;Assumptions'!$J$31,DN$47&gt;=$FQ211,DN$47&lt;=$FR211)*(('Summary&amp;Assumptions'!$H$25*$C211)*(1+'Summary&amp;Assumptions'!$J$29)^(DN$46-1))</f>
        <v>0</v>
      </c>
      <c r="DJ211" s="588">
        <f>AND(DO$55&gt;0,SUM($E211:DI211)&lt;'Summary&amp;Assumptions'!$G$32*$B211,$D211&gt;='Summary&amp;Assumptions'!$D$17,DO$47&gt;=$D211,DO$47&lt;=EDATE($D211,'Summary&amp;Assumptions'!$G$32))*$B211+AND(DO$56&lt;'Summary&amp;Assumptions'!$J$31,DO$47&gt;=$FO211,DO$47&lt;=$FP211)*(('Summary&amp;Assumptions'!$H$25*$C211)*(1+'Summary&amp;Assumptions'!$J$29)^(DO$46-1))+AND(DO$56&lt;'Summary&amp;Assumptions'!$J$31,DO$47&gt;=$FQ211,DO$47&lt;=$FR211)*(('Summary&amp;Assumptions'!$H$25*$C211)*(1+'Summary&amp;Assumptions'!$J$29)^(DO$46-1))</f>
        <v>0</v>
      </c>
      <c r="DK211" s="588">
        <f>AND(DP$55&gt;0,SUM($E211:DJ211)&lt;'Summary&amp;Assumptions'!$G$32*$B211,$D211&gt;='Summary&amp;Assumptions'!$D$17,DP$47&gt;=$D211,DP$47&lt;=EDATE($D211,'Summary&amp;Assumptions'!$G$32))*$B211+AND(DP$56&lt;'Summary&amp;Assumptions'!$J$31,DP$47&gt;=$FO211,DP$47&lt;=$FP211)*(('Summary&amp;Assumptions'!$H$25*$C211)*(1+'Summary&amp;Assumptions'!$J$29)^(DP$46-1))+AND(DP$56&lt;'Summary&amp;Assumptions'!$J$31,DP$47&gt;=$FQ211,DP$47&lt;=$FR211)*(('Summary&amp;Assumptions'!$H$25*$C211)*(1+'Summary&amp;Assumptions'!$J$29)^(DP$46-1))</f>
        <v>0</v>
      </c>
      <c r="DL211" s="588">
        <f>AND(DQ$55&gt;0,SUM($E211:DK211)&lt;'Summary&amp;Assumptions'!$G$32*$B211,$D211&gt;='Summary&amp;Assumptions'!$D$17,DQ$47&gt;=$D211,DQ$47&lt;=EDATE($D211,'Summary&amp;Assumptions'!$G$32))*$B211+AND(DQ$56&lt;'Summary&amp;Assumptions'!$J$31,DQ$47&gt;=$FO211,DQ$47&lt;=$FP211)*(('Summary&amp;Assumptions'!$H$25*$C211)*(1+'Summary&amp;Assumptions'!$J$29)^(DQ$46-1))+AND(DQ$56&lt;'Summary&amp;Assumptions'!$J$31,DQ$47&gt;=$FQ211,DQ$47&lt;=$FR211)*(('Summary&amp;Assumptions'!$H$25*$C211)*(1+'Summary&amp;Assumptions'!$J$29)^(DQ$46-1))</f>
        <v>0</v>
      </c>
      <c r="DM211" s="588">
        <f>AND(DR$55&gt;0,SUM($E211:DL211)&lt;'Summary&amp;Assumptions'!$G$32*$B211,$D211&gt;='Summary&amp;Assumptions'!$D$17,DR$47&gt;=$D211,DR$47&lt;=EDATE($D211,'Summary&amp;Assumptions'!$G$32))*$B211+AND(DR$56&lt;'Summary&amp;Assumptions'!$J$31,DR$47&gt;=$FO211,DR$47&lt;=$FP211)*(('Summary&amp;Assumptions'!$H$25*$C211)*(1+'Summary&amp;Assumptions'!$J$29)^(DR$46-1))+AND(DR$56&lt;'Summary&amp;Assumptions'!$J$31,DR$47&gt;=$FQ211,DR$47&lt;=$FR211)*(('Summary&amp;Assumptions'!$H$25*$C211)*(1+'Summary&amp;Assumptions'!$J$29)^(DR$46-1))</f>
        <v>0</v>
      </c>
      <c r="DN211" s="588">
        <f>AND(DS$55&gt;0,SUM($E211:DM211)&lt;'Summary&amp;Assumptions'!$G$32*$B211,$D211&gt;='Summary&amp;Assumptions'!$D$17,DS$47&gt;=$D211,DS$47&lt;=EDATE($D211,'Summary&amp;Assumptions'!$G$32))*$B211+AND(DS$56&lt;'Summary&amp;Assumptions'!$J$31,DS$47&gt;=$FO211,DS$47&lt;=$FP211)*(('Summary&amp;Assumptions'!$H$25*$C211)*(1+'Summary&amp;Assumptions'!$J$29)^(DS$46-1))+AND(DS$56&lt;'Summary&amp;Assumptions'!$J$31,DS$47&gt;=$FQ211,DS$47&lt;=$FR211)*(('Summary&amp;Assumptions'!$H$25*$C211)*(1+'Summary&amp;Assumptions'!$J$29)^(DS$46-1))</f>
        <v>0</v>
      </c>
      <c r="DO211" s="588">
        <f>AND(DT$55&gt;0,SUM($E211:DN211)&lt;'Summary&amp;Assumptions'!$G$32*$B211,$D211&gt;='Summary&amp;Assumptions'!$D$17,DT$47&gt;=$D211,DT$47&lt;=EDATE($D211,'Summary&amp;Assumptions'!$G$32))*$B211+AND(DT$56&lt;'Summary&amp;Assumptions'!$J$31,DT$47&gt;=$FO211,DT$47&lt;=$FP211)*(('Summary&amp;Assumptions'!$H$25*$C211)*(1+'Summary&amp;Assumptions'!$J$29)^(DT$46-1))+AND(DT$56&lt;'Summary&amp;Assumptions'!$J$31,DT$47&gt;=$FQ211,DT$47&lt;=$FR211)*(('Summary&amp;Assumptions'!$H$25*$C211)*(1+'Summary&amp;Assumptions'!$J$29)^(DT$46-1))</f>
        <v>0</v>
      </c>
      <c r="DP211" s="588">
        <f>AND(DU$55&gt;0,SUM($E211:DO211)&lt;'Summary&amp;Assumptions'!$G$32*$B211,$D211&gt;='Summary&amp;Assumptions'!$D$17,DU$47&gt;=$D211,DU$47&lt;=EDATE($D211,'Summary&amp;Assumptions'!$G$32))*$B211+AND(DU$56&lt;'Summary&amp;Assumptions'!$J$31,DU$47&gt;=$FO211,DU$47&lt;=$FP211)*(('Summary&amp;Assumptions'!$H$25*$C211)*(1+'Summary&amp;Assumptions'!$J$29)^(DU$46-1))+AND(DU$56&lt;'Summary&amp;Assumptions'!$J$31,DU$47&gt;=$FQ211,DU$47&lt;=$FR211)*(('Summary&amp;Assumptions'!$H$25*$C211)*(1+'Summary&amp;Assumptions'!$J$29)^(DU$46-1))</f>
        <v>0</v>
      </c>
      <c r="DQ211" s="588">
        <f>AND(DV$55&gt;0,SUM($E211:DP211)&lt;'Summary&amp;Assumptions'!$G$32*$B211,$D211&gt;='Summary&amp;Assumptions'!$D$17,DV$47&gt;=$D211,DV$47&lt;=EDATE($D211,'Summary&amp;Assumptions'!$G$32))*$B211+AND(DV$56&lt;'Summary&amp;Assumptions'!$J$31,DV$47&gt;=$FO211,DV$47&lt;=$FP211)*(('Summary&amp;Assumptions'!$H$25*$C211)*(1+'Summary&amp;Assumptions'!$J$29)^(DV$46-1))+AND(DV$56&lt;'Summary&amp;Assumptions'!$J$31,DV$47&gt;=$FQ211,DV$47&lt;=$FR211)*(('Summary&amp;Assumptions'!$H$25*$C211)*(1+'Summary&amp;Assumptions'!$J$29)^(DV$46-1))</f>
        <v>0</v>
      </c>
      <c r="DR211" s="588">
        <f>AND(DW$55&gt;0,SUM($E211:DQ211)&lt;'Summary&amp;Assumptions'!$G$32*$B211,$D211&gt;='Summary&amp;Assumptions'!$D$17,DW$47&gt;=$D211,DW$47&lt;=EDATE($D211,'Summary&amp;Assumptions'!$G$32))*$B211+AND(DW$56&lt;'Summary&amp;Assumptions'!$J$31,DW$47&gt;=$FO211,DW$47&lt;=$FP211)*(('Summary&amp;Assumptions'!$H$25*$C211)*(1+'Summary&amp;Assumptions'!$J$29)^(DW$46-1))+AND(DW$56&lt;'Summary&amp;Assumptions'!$J$31,DW$47&gt;=$FQ211,DW$47&lt;=$FR211)*(('Summary&amp;Assumptions'!$H$25*$C211)*(1+'Summary&amp;Assumptions'!$J$29)^(DW$46-1))</f>
        <v>0</v>
      </c>
      <c r="DS211" s="588">
        <f>AND(DX$55&gt;0,SUM($E211:DR211)&lt;'Summary&amp;Assumptions'!$G$32*$B211,$D211&gt;='Summary&amp;Assumptions'!$D$17,DX$47&gt;=$D211,DX$47&lt;=EDATE($D211,'Summary&amp;Assumptions'!$G$32))*$B211+AND(DX$56&lt;'Summary&amp;Assumptions'!$J$31,DX$47&gt;=$FO211,DX$47&lt;=$FP211)*(('Summary&amp;Assumptions'!$H$25*$C211)*(1+'Summary&amp;Assumptions'!$J$29)^(DX$46-1))+AND(DX$56&lt;'Summary&amp;Assumptions'!$J$31,DX$47&gt;=$FQ211,DX$47&lt;=$FR211)*(('Summary&amp;Assumptions'!$H$25*$C211)*(1+'Summary&amp;Assumptions'!$J$29)^(DX$46-1))</f>
        <v>0</v>
      </c>
      <c r="DT211" s="588">
        <f>AND(DY$55&gt;0,SUM($E211:DS211)&lt;'Summary&amp;Assumptions'!$G$32*$B211,$D211&gt;='Summary&amp;Assumptions'!$D$17,DY$47&gt;=$D211,DY$47&lt;=EDATE($D211,'Summary&amp;Assumptions'!$G$32))*$B211+AND(DY$56&lt;'Summary&amp;Assumptions'!$J$31,DY$47&gt;=$FO211,DY$47&lt;=$FP211)*(('Summary&amp;Assumptions'!$H$25*$C211)*(1+'Summary&amp;Assumptions'!$J$29)^(DY$46-1))+AND(DY$56&lt;'Summary&amp;Assumptions'!$J$31,DY$47&gt;=$FQ211,DY$47&lt;=$FR211)*(('Summary&amp;Assumptions'!$H$25*$C211)*(1+'Summary&amp;Assumptions'!$J$29)^(DY$46-1))</f>
        <v>0</v>
      </c>
      <c r="DU211" s="588">
        <f>AND(DZ$55&gt;0,SUM($E211:DT211)&lt;'Summary&amp;Assumptions'!$G$32*$B211,$D211&gt;='Summary&amp;Assumptions'!$D$17,DZ$47&gt;=$D211,DZ$47&lt;=EDATE($D211,'Summary&amp;Assumptions'!$G$32))*$B211+AND(DZ$56&lt;'Summary&amp;Assumptions'!$J$31,DZ$47&gt;=$FO211,DZ$47&lt;=$FP211)*(('Summary&amp;Assumptions'!$H$25*$C211)*(1+'Summary&amp;Assumptions'!$J$29)^(DZ$46-1))+AND(DZ$56&lt;'Summary&amp;Assumptions'!$J$31,DZ$47&gt;=$FQ211,DZ$47&lt;=$FR211)*(('Summary&amp;Assumptions'!$H$25*$C211)*(1+'Summary&amp;Assumptions'!$J$29)^(DZ$46-1))</f>
        <v>0</v>
      </c>
      <c r="DV211" s="588">
        <f>AND(EA$55&gt;0,SUM($E211:DU211)&lt;'Summary&amp;Assumptions'!$G$32*$B211,$D211&gt;='Summary&amp;Assumptions'!$D$17,EA$47&gt;=$D211,EA$47&lt;=EDATE($D211,'Summary&amp;Assumptions'!$G$32))*$B211+AND(EA$56&lt;'Summary&amp;Assumptions'!$J$31,EA$47&gt;=$FO211,EA$47&lt;=$FP211)*(('Summary&amp;Assumptions'!$H$25*$C211)*(1+'Summary&amp;Assumptions'!$J$29)^(EA$46-1))+AND(EA$56&lt;'Summary&amp;Assumptions'!$J$31,EA$47&gt;=$FQ211,EA$47&lt;=$FR211)*(('Summary&amp;Assumptions'!$H$25*$C211)*(1+'Summary&amp;Assumptions'!$J$29)^(EA$46-1))</f>
        <v>0</v>
      </c>
      <c r="DW211" s="588">
        <f>AND(EB$55&gt;0,SUM($E211:DV211)&lt;'Summary&amp;Assumptions'!$G$32*$B211,$D211&gt;='Summary&amp;Assumptions'!$D$17,EB$47&gt;=$D211,EB$47&lt;=EDATE($D211,'Summary&amp;Assumptions'!$G$32))*$B211+AND(EB$56&lt;'Summary&amp;Assumptions'!$J$31,EB$47&gt;=$FO211,EB$47&lt;=$FP211)*(('Summary&amp;Assumptions'!$H$25*$C211)*(1+'Summary&amp;Assumptions'!$J$29)^(EB$46-1))+AND(EB$56&lt;'Summary&amp;Assumptions'!$J$31,EB$47&gt;=$FQ211,EB$47&lt;=$FR211)*(('Summary&amp;Assumptions'!$H$25*$C211)*(1+'Summary&amp;Assumptions'!$J$29)^(EB$46-1))</f>
        <v>0</v>
      </c>
      <c r="DX211" s="588">
        <f>AND(EC$55&gt;0,SUM($E211:DW211)&lt;'Summary&amp;Assumptions'!$G$32*$B211,$D211&gt;='Summary&amp;Assumptions'!$D$17,EC$47&gt;=$D211,EC$47&lt;=EDATE($D211,'Summary&amp;Assumptions'!$G$32))*$B211+AND(EC$56&lt;'Summary&amp;Assumptions'!$J$31,EC$47&gt;=$FO211,EC$47&lt;=$FP211)*(('Summary&amp;Assumptions'!$H$25*$C211)*(1+'Summary&amp;Assumptions'!$J$29)^(EC$46-1))+AND(EC$56&lt;'Summary&amp;Assumptions'!$J$31,EC$47&gt;=$FQ211,EC$47&lt;=$FR211)*(('Summary&amp;Assumptions'!$H$25*$C211)*(1+'Summary&amp;Assumptions'!$J$29)^(EC$46-1))</f>
        <v>0</v>
      </c>
      <c r="DY211" s="588">
        <f>AND(ED$55&gt;0,SUM($E211:DX211)&lt;'Summary&amp;Assumptions'!$G$32*$B211,$D211&gt;='Summary&amp;Assumptions'!$D$17,ED$47&gt;=$D211,ED$47&lt;=EDATE($D211,'Summary&amp;Assumptions'!$G$32))*$B211+AND(ED$56&lt;'Summary&amp;Assumptions'!$J$31,ED$47&gt;=$FO211,ED$47&lt;=$FP211)*(('Summary&amp;Assumptions'!$H$25*$C211)*(1+'Summary&amp;Assumptions'!$J$29)^(ED$46-1))+AND(ED$56&lt;'Summary&amp;Assumptions'!$J$31,ED$47&gt;=$FQ211,ED$47&lt;=$FR211)*(('Summary&amp;Assumptions'!$H$25*$C211)*(1+'Summary&amp;Assumptions'!$J$29)^(ED$46-1))</f>
        <v>0</v>
      </c>
      <c r="DZ211" s="588">
        <f>AND(EE$55&gt;0,SUM($E211:DY211)&lt;'Summary&amp;Assumptions'!$G$32*$B211,$D211&gt;='Summary&amp;Assumptions'!$D$17,EE$47&gt;=$D211,EE$47&lt;=EDATE($D211,'Summary&amp;Assumptions'!$G$32))*$B211+AND(EE$56&lt;'Summary&amp;Assumptions'!$J$31,EE$47&gt;=$FO211,EE$47&lt;=$FP211)*(('Summary&amp;Assumptions'!$H$25*$C211)*(1+'Summary&amp;Assumptions'!$J$29)^(EE$46-1))+AND(EE$56&lt;'Summary&amp;Assumptions'!$J$31,EE$47&gt;=$FQ211,EE$47&lt;=$FR211)*(('Summary&amp;Assumptions'!$H$25*$C211)*(1+'Summary&amp;Assumptions'!$J$29)^(EE$46-1))</f>
        <v>0</v>
      </c>
      <c r="EA211" s="588">
        <f>AND(EF$55&gt;0,SUM($E211:DZ211)&lt;'Summary&amp;Assumptions'!$G$32*$B211,$D211&gt;='Summary&amp;Assumptions'!$D$17,EF$47&gt;=$D211,EF$47&lt;=EDATE($D211,'Summary&amp;Assumptions'!$G$32))*$B211+AND(EF$56&lt;'Summary&amp;Assumptions'!$J$31,EF$47&gt;=$FO211,EF$47&lt;=$FP211)*(('Summary&amp;Assumptions'!$H$25*$C211)*(1+'Summary&amp;Assumptions'!$J$29)^(EF$46-1))+AND(EF$56&lt;'Summary&amp;Assumptions'!$J$31,EF$47&gt;=$FQ211,EF$47&lt;=$FR211)*(('Summary&amp;Assumptions'!$H$25*$C211)*(1+'Summary&amp;Assumptions'!$J$29)^(EF$46-1))</f>
        <v>0</v>
      </c>
      <c r="EB211" s="588">
        <f>AND(EG$55&gt;0,SUM($E211:EA211)&lt;'Summary&amp;Assumptions'!$G$32*$B211,$D211&gt;='Summary&amp;Assumptions'!$D$17,EG$47&gt;=$D211,EG$47&lt;=EDATE($D211,'Summary&amp;Assumptions'!$G$32))*$B211+AND(EG$56&lt;'Summary&amp;Assumptions'!$J$31,EG$47&gt;=$FO211,EG$47&lt;=$FP211)*(('Summary&amp;Assumptions'!$H$25*$C211)*(1+'Summary&amp;Assumptions'!$J$29)^(EG$46-1))+AND(EG$56&lt;'Summary&amp;Assumptions'!$J$31,EG$47&gt;=$FQ211,EG$47&lt;=$FR211)*(('Summary&amp;Assumptions'!$H$25*$C211)*(1+'Summary&amp;Assumptions'!$J$29)^(EG$46-1))</f>
        <v>0</v>
      </c>
      <c r="EC211" s="588">
        <f>AND(EH$55&gt;0,SUM($E211:EB211)&lt;'Summary&amp;Assumptions'!$G$32*$B211,$D211&gt;='Summary&amp;Assumptions'!$D$17,EH$47&gt;=$D211,EH$47&lt;=EDATE($D211,'Summary&amp;Assumptions'!$G$32))*$B211+AND(EH$56&lt;'Summary&amp;Assumptions'!$J$31,EH$47&gt;=$FO211,EH$47&lt;=$FP211)*(('Summary&amp;Assumptions'!$H$25*$C211)*(1+'Summary&amp;Assumptions'!$J$29)^(EH$46-1))+AND(EH$56&lt;'Summary&amp;Assumptions'!$J$31,EH$47&gt;=$FQ211,EH$47&lt;=$FR211)*(('Summary&amp;Assumptions'!$H$25*$C211)*(1+'Summary&amp;Assumptions'!$J$29)^(EH$46-1))</f>
        <v>0</v>
      </c>
      <c r="ED211" s="588">
        <f>AND(EI$55&gt;0,SUM($E211:EC211)&lt;'Summary&amp;Assumptions'!$G$32*$B211,$D211&gt;='Summary&amp;Assumptions'!$D$17,EI$47&gt;=$D211,EI$47&lt;=EDATE($D211,'Summary&amp;Assumptions'!$G$32))*$B211+AND(EI$56&lt;'Summary&amp;Assumptions'!$J$31,EI$47&gt;=$FO211,EI$47&lt;=$FP211)*(('Summary&amp;Assumptions'!$H$25*$C211)*(1+'Summary&amp;Assumptions'!$J$29)^(EI$46-1))+AND(EI$56&lt;'Summary&amp;Assumptions'!$J$31,EI$47&gt;=$FQ211,EI$47&lt;=$FR211)*(('Summary&amp;Assumptions'!$H$25*$C211)*(1+'Summary&amp;Assumptions'!$J$29)^(EI$46-1))</f>
        <v>0</v>
      </c>
      <c r="EE211" s="588">
        <f>AND(EJ$55&gt;0,SUM($E211:ED211)&lt;'Summary&amp;Assumptions'!$G$32*$B211,$D211&gt;='Summary&amp;Assumptions'!$D$17,EJ$47&gt;=$D211,EJ$47&lt;=EDATE($D211,'Summary&amp;Assumptions'!$G$32))*$B211+AND(EJ$56&lt;'Summary&amp;Assumptions'!$J$31,EJ$47&gt;=$FO211,EJ$47&lt;=$FP211)*(('Summary&amp;Assumptions'!$H$25*$C211)*(1+'Summary&amp;Assumptions'!$J$29)^(EJ$46-1))+AND(EJ$56&lt;'Summary&amp;Assumptions'!$J$31,EJ$47&gt;=$FQ211,EJ$47&lt;=$FR211)*(('Summary&amp;Assumptions'!$H$25*$C211)*(1+'Summary&amp;Assumptions'!$J$29)^(EJ$46-1))</f>
        <v>0</v>
      </c>
      <c r="EF211" s="588">
        <f>AND(EK$55&gt;0,SUM($E211:EE211)&lt;'Summary&amp;Assumptions'!$G$32*$B211,$D211&gt;='Summary&amp;Assumptions'!$D$17,EK$47&gt;=$D211,EK$47&lt;=EDATE($D211,'Summary&amp;Assumptions'!$G$32))*$B211+AND(EK$56&lt;'Summary&amp;Assumptions'!$J$31,EK$47&gt;=$FO211,EK$47&lt;=$FP211)*(('Summary&amp;Assumptions'!$H$25*$C211)*(1+'Summary&amp;Assumptions'!$J$29)^(EK$46-1))+AND(EK$56&lt;'Summary&amp;Assumptions'!$J$31,EK$47&gt;=$FQ211,EK$47&lt;=$FR211)*(('Summary&amp;Assumptions'!$H$25*$C211)*(1+'Summary&amp;Assumptions'!$J$29)^(EK$46-1))</f>
        <v>0</v>
      </c>
      <c r="EG211" s="588">
        <f>AND(EL$55&gt;0,SUM($E211:EF211)&lt;'Summary&amp;Assumptions'!$G$32*$B211,$D211&gt;='Summary&amp;Assumptions'!$D$17,EL$47&gt;=$D211,EL$47&lt;=EDATE($D211,'Summary&amp;Assumptions'!$G$32))*$B211+AND(EL$56&lt;'Summary&amp;Assumptions'!$J$31,EL$47&gt;=$FO211,EL$47&lt;=$FP211)*(('Summary&amp;Assumptions'!$H$25*$C211)*(1+'Summary&amp;Assumptions'!$J$29)^(EL$46-1))+AND(EL$56&lt;'Summary&amp;Assumptions'!$J$31,EL$47&gt;=$FQ211,EL$47&lt;=$FR211)*(('Summary&amp;Assumptions'!$H$25*$C211)*(1+'Summary&amp;Assumptions'!$J$29)^(EL$46-1))</f>
        <v>0</v>
      </c>
      <c r="EH211" s="588">
        <f>AND(EM$55&gt;0,SUM($E211:EG211)&lt;'Summary&amp;Assumptions'!$G$32*$B211,$D211&gt;='Summary&amp;Assumptions'!$D$17,EM$47&gt;=$D211,EM$47&lt;=EDATE($D211,'Summary&amp;Assumptions'!$G$32))*$B211+AND(EM$56&lt;'Summary&amp;Assumptions'!$J$31,EM$47&gt;=$FO211,EM$47&lt;=$FP211)*(('Summary&amp;Assumptions'!$H$25*$C211)*(1+'Summary&amp;Assumptions'!$J$29)^(EM$46-1))+AND(EM$56&lt;'Summary&amp;Assumptions'!$J$31,EM$47&gt;=$FQ211,EM$47&lt;=$FR211)*(('Summary&amp;Assumptions'!$H$25*$C211)*(1+'Summary&amp;Assumptions'!$J$29)^(EM$46-1))</f>
        <v>0</v>
      </c>
      <c r="EI211" s="588">
        <f>AND(EN$55&gt;0,SUM($E211:EH211)&lt;'Summary&amp;Assumptions'!$G$32*$B211,$D211&gt;='Summary&amp;Assumptions'!$D$17,EN$47&gt;=$D211,EN$47&lt;=EDATE($D211,'Summary&amp;Assumptions'!$G$32))*$B211+AND(EN$56&lt;'Summary&amp;Assumptions'!$J$31,EN$47&gt;=$FO211,EN$47&lt;=$FP211)*(('Summary&amp;Assumptions'!$H$25*$C211)*(1+'Summary&amp;Assumptions'!$J$29)^(EN$46-1))+AND(EN$56&lt;'Summary&amp;Assumptions'!$J$31,EN$47&gt;=$FQ211,EN$47&lt;=$FR211)*(('Summary&amp;Assumptions'!$H$25*$C211)*(1+'Summary&amp;Assumptions'!$J$29)^(EN$46-1))</f>
        <v>0</v>
      </c>
      <c r="EJ211" s="588">
        <f>AND(EO$55&gt;0,SUM($E211:EI211)&lt;'Summary&amp;Assumptions'!$G$32*$B211,$D211&gt;='Summary&amp;Assumptions'!$D$17,EO$47&gt;=$D211,EO$47&lt;=EDATE($D211,'Summary&amp;Assumptions'!$G$32))*$B211+AND(EO$56&lt;'Summary&amp;Assumptions'!$J$31,EO$47&gt;=$FO211,EO$47&lt;=$FP211)*(('Summary&amp;Assumptions'!$H$25*$C211)*(1+'Summary&amp;Assumptions'!$J$29)^(EO$46-1))+AND(EO$56&lt;'Summary&amp;Assumptions'!$J$31,EO$47&gt;=$FQ211,EO$47&lt;=$FR211)*(('Summary&amp;Assumptions'!$H$25*$C211)*(1+'Summary&amp;Assumptions'!$J$29)^(EO$46-1))</f>
        <v>0</v>
      </c>
      <c r="EK211" s="588">
        <f>AND(EP$55&gt;0,SUM($E211:EJ211)&lt;'Summary&amp;Assumptions'!$G$32*$B211,$D211&gt;='Summary&amp;Assumptions'!$D$17,EP$47&gt;=$D211,EP$47&lt;=EDATE($D211,'Summary&amp;Assumptions'!$G$32))*$B211+AND(EP$56&lt;'Summary&amp;Assumptions'!$J$31,EP$47&gt;=$FO211,EP$47&lt;=$FP211)*(('Summary&amp;Assumptions'!$H$25*$C211)*(1+'Summary&amp;Assumptions'!$J$29)^(EP$46-1))+AND(EP$56&lt;'Summary&amp;Assumptions'!$J$31,EP$47&gt;=$FQ211,EP$47&lt;=$FR211)*(('Summary&amp;Assumptions'!$H$25*$C211)*(1+'Summary&amp;Assumptions'!$J$29)^(EP$46-1))</f>
        <v>0</v>
      </c>
      <c r="EL211" s="588">
        <f>AND(EQ$55&gt;0,SUM($E211:EK211)&lt;'Summary&amp;Assumptions'!$G$32*$B211,$D211&gt;='Summary&amp;Assumptions'!$D$17,EQ$47&gt;=$D211,EQ$47&lt;=EDATE($D211,'Summary&amp;Assumptions'!$G$32))*$B211+AND(EQ$56&lt;'Summary&amp;Assumptions'!$J$31,EQ$47&gt;=$FO211,EQ$47&lt;=$FP211)*(('Summary&amp;Assumptions'!$H$25*$C211)*(1+'Summary&amp;Assumptions'!$J$29)^(EQ$46-1))+AND(EQ$56&lt;'Summary&amp;Assumptions'!$J$31,EQ$47&gt;=$FQ211,EQ$47&lt;=$FR211)*(('Summary&amp;Assumptions'!$H$25*$C211)*(1+'Summary&amp;Assumptions'!$J$29)^(EQ$46-1))</f>
        <v>0</v>
      </c>
      <c r="EM211" s="588">
        <f>AND(ER$55&gt;0,SUM($E211:EL211)&lt;'Summary&amp;Assumptions'!$G$32*$B211,$D211&gt;='Summary&amp;Assumptions'!$D$17,ER$47&gt;=$D211,ER$47&lt;=EDATE($D211,'Summary&amp;Assumptions'!$G$32))*$B211+AND(ER$56&lt;'Summary&amp;Assumptions'!$J$31,ER$47&gt;=$FO211,ER$47&lt;=$FP211)*(('Summary&amp;Assumptions'!$H$25*$C211)*(1+'Summary&amp;Assumptions'!$J$29)^(ER$46-1))+AND(ER$56&lt;'Summary&amp;Assumptions'!$J$31,ER$47&gt;=$FQ211,ER$47&lt;=$FR211)*(('Summary&amp;Assumptions'!$H$25*$C211)*(1+'Summary&amp;Assumptions'!$J$29)^(ER$46-1))</f>
        <v>0</v>
      </c>
      <c r="EN211" s="588">
        <f>AND(ES$55&gt;0,SUM($E211:EM211)&lt;'Summary&amp;Assumptions'!$G$32*$B211,$D211&gt;='Summary&amp;Assumptions'!$D$17,ES$47&gt;=$D211,ES$47&lt;=EDATE($D211,'Summary&amp;Assumptions'!$G$32))*$B211+AND(ES$56&lt;'Summary&amp;Assumptions'!$J$31,ES$47&gt;=$FO211,ES$47&lt;=$FP211)*(('Summary&amp;Assumptions'!$H$25*$C211)*(1+'Summary&amp;Assumptions'!$J$29)^(ES$46-1))+AND(ES$56&lt;'Summary&amp;Assumptions'!$J$31,ES$47&gt;=$FQ211,ES$47&lt;=$FR211)*(('Summary&amp;Assumptions'!$H$25*$C211)*(1+'Summary&amp;Assumptions'!$J$29)^(ES$46-1))</f>
        <v>0</v>
      </c>
      <c r="EO211" s="588">
        <f>AND(ET$55&gt;0,SUM($E211:EN211)&lt;'Summary&amp;Assumptions'!$G$32*$B211,$D211&gt;='Summary&amp;Assumptions'!$D$17,ET$47&gt;=$D211,ET$47&lt;=EDATE($D211,'Summary&amp;Assumptions'!$G$32))*$B211+AND(ET$56&lt;'Summary&amp;Assumptions'!$J$31,ET$47&gt;=$FO211,ET$47&lt;=$FP211)*(('Summary&amp;Assumptions'!$H$25*$C211)*(1+'Summary&amp;Assumptions'!$J$29)^(ET$46-1))+AND(ET$56&lt;'Summary&amp;Assumptions'!$J$31,ET$47&gt;=$FQ211,ET$47&lt;=$FR211)*(('Summary&amp;Assumptions'!$H$25*$C211)*(1+'Summary&amp;Assumptions'!$J$29)^(ET$46-1))</f>
        <v>0</v>
      </c>
      <c r="EP211" s="588">
        <f>AND(EU$55&gt;0,SUM($E211:EO211)&lt;'Summary&amp;Assumptions'!$G$32*$B211,$D211&gt;='Summary&amp;Assumptions'!$D$17,EU$47&gt;=$D211,EU$47&lt;=EDATE($D211,'Summary&amp;Assumptions'!$G$32))*$B211+AND(EU$56&lt;'Summary&amp;Assumptions'!$J$31,EU$47&gt;=$FO211,EU$47&lt;=$FP211)*(('Summary&amp;Assumptions'!$H$25*$C211)*(1+'Summary&amp;Assumptions'!$J$29)^(EU$46-1))+AND(EU$56&lt;'Summary&amp;Assumptions'!$J$31,EU$47&gt;=$FQ211,EU$47&lt;=$FR211)*(('Summary&amp;Assumptions'!$H$25*$C211)*(1+'Summary&amp;Assumptions'!$J$29)^(EU$46-1))</f>
        <v>0</v>
      </c>
      <c r="EQ211" s="588">
        <f>AND(EV$55&gt;0,SUM($E211:EP211)&lt;'Summary&amp;Assumptions'!$G$32*$B211,$D211&gt;='Summary&amp;Assumptions'!$D$17,EV$47&gt;=$D211,EV$47&lt;=EDATE($D211,'Summary&amp;Assumptions'!$G$32))*$B211+AND(EV$56&lt;'Summary&amp;Assumptions'!$J$31,EV$47&gt;=$FO211,EV$47&lt;=$FP211)*(('Summary&amp;Assumptions'!$H$25*$C211)*(1+'Summary&amp;Assumptions'!$J$29)^(EV$46-1))+AND(EV$56&lt;'Summary&amp;Assumptions'!$J$31,EV$47&gt;=$FQ211,EV$47&lt;=$FR211)*(('Summary&amp;Assumptions'!$H$25*$C211)*(1+'Summary&amp;Assumptions'!$J$29)^(EV$46-1))</f>
        <v>0</v>
      </c>
      <c r="ER211" s="588">
        <f>AND(EW$55&gt;0,SUM($E211:EQ211)&lt;'Summary&amp;Assumptions'!$G$32*$B211,$D211&gt;='Summary&amp;Assumptions'!$D$17,EW$47&gt;=$D211,EW$47&lt;=EDATE($D211,'Summary&amp;Assumptions'!$G$32))*$B211+AND(EW$56&lt;'Summary&amp;Assumptions'!$J$31,EW$47&gt;=$FO211,EW$47&lt;=$FP211)*(('Summary&amp;Assumptions'!$H$25*$C211)*(1+'Summary&amp;Assumptions'!$J$29)^(EW$46-1))+AND(EW$56&lt;'Summary&amp;Assumptions'!$J$31,EW$47&gt;=$FQ211,EW$47&lt;=$FR211)*(('Summary&amp;Assumptions'!$H$25*$C211)*(1+'Summary&amp;Assumptions'!$J$29)^(EW$46-1))</f>
        <v>0</v>
      </c>
      <c r="ES211" s="588">
        <f>AND(EX$55&gt;0,SUM($E211:ER211)&lt;'Summary&amp;Assumptions'!$G$32*$B211,$D211&gt;='Summary&amp;Assumptions'!$D$17,EX$47&gt;=$D211,EX$47&lt;=EDATE($D211,'Summary&amp;Assumptions'!$G$32))*$B211+AND(EX$56&lt;'Summary&amp;Assumptions'!$J$31,EX$47&gt;=$FO211,EX$47&lt;=$FP211)*(('Summary&amp;Assumptions'!$H$25*$C211)*(1+'Summary&amp;Assumptions'!$J$29)^(EX$46-1))+AND(EX$56&lt;'Summary&amp;Assumptions'!$J$31,EX$47&gt;=$FQ211,EX$47&lt;=$FR211)*(('Summary&amp;Assumptions'!$H$25*$C211)*(1+'Summary&amp;Assumptions'!$J$29)^(EX$46-1))</f>
        <v>0</v>
      </c>
      <c r="ET211" s="588">
        <f>AND(EY$55&gt;0,SUM($E211:ES211)&lt;'Summary&amp;Assumptions'!$G$32*$B211,$D211&gt;='Summary&amp;Assumptions'!$D$17,EY$47&gt;=$D211,EY$47&lt;=EDATE($D211,'Summary&amp;Assumptions'!$G$32))*$B211+AND(EY$56&lt;'Summary&amp;Assumptions'!$J$31,EY$47&gt;=$FO211,EY$47&lt;=$FP211)*(('Summary&amp;Assumptions'!$H$25*$C211)*(1+'Summary&amp;Assumptions'!$J$29)^(EY$46-1))+AND(EY$56&lt;'Summary&amp;Assumptions'!$J$31,EY$47&gt;=$FQ211,EY$47&lt;=$FR211)*(('Summary&amp;Assumptions'!$H$25*$C211)*(1+'Summary&amp;Assumptions'!$J$29)^(EY$46-1))</f>
        <v>0</v>
      </c>
      <c r="EU211" s="588">
        <f>AND(EZ$55&gt;0,SUM($E211:ET211)&lt;'Summary&amp;Assumptions'!$G$32*$B211,$D211&gt;='Summary&amp;Assumptions'!$D$17,EZ$47&gt;=$D211,EZ$47&lt;=EDATE($D211,'Summary&amp;Assumptions'!$G$32))*$B211+AND(EZ$56&lt;'Summary&amp;Assumptions'!$J$31,EZ$47&gt;=$FO211,EZ$47&lt;=$FP211)*(('Summary&amp;Assumptions'!$H$25*$C211)*(1+'Summary&amp;Assumptions'!$J$29)^(EZ$46-1))+AND(EZ$56&lt;'Summary&amp;Assumptions'!$J$31,EZ$47&gt;=$FQ211,EZ$47&lt;=$FR211)*(('Summary&amp;Assumptions'!$H$25*$C211)*(1+'Summary&amp;Assumptions'!$J$29)^(EZ$46-1))</f>
        <v>0</v>
      </c>
      <c r="EV211" s="588">
        <f>AND(FA$55&gt;0,SUM($E211:EU211)&lt;'Summary&amp;Assumptions'!$G$32*$B211,$D211&gt;='Summary&amp;Assumptions'!$D$17,FA$47&gt;=$D211,FA$47&lt;=EDATE($D211,'Summary&amp;Assumptions'!$G$32))*$B211+AND(FA$56&lt;'Summary&amp;Assumptions'!$J$31,FA$47&gt;=$FO211,FA$47&lt;=$FP211)*(('Summary&amp;Assumptions'!$H$25*$C211)*(1+'Summary&amp;Assumptions'!$J$29)^(FA$46-1))+AND(FA$56&lt;'Summary&amp;Assumptions'!$J$31,FA$47&gt;=$FQ211,FA$47&lt;=$FR211)*(('Summary&amp;Assumptions'!$H$25*$C211)*(1+'Summary&amp;Assumptions'!$J$29)^(FA$46-1))</f>
        <v>0</v>
      </c>
      <c r="EW211" s="588">
        <f>AND(FB$55&gt;0,SUM($E211:EV211)&lt;'Summary&amp;Assumptions'!$G$32*$B211,$D211&gt;='Summary&amp;Assumptions'!$D$17,FB$47&gt;=$D211,FB$47&lt;=EDATE($D211,'Summary&amp;Assumptions'!$G$32))*$B211+AND(FB$56&lt;'Summary&amp;Assumptions'!$J$31,FB$47&gt;=$FO211,FB$47&lt;=$FP211)*(('Summary&amp;Assumptions'!$H$25*$C211)*(1+'Summary&amp;Assumptions'!$J$29)^(FB$46-1))+AND(FB$56&lt;'Summary&amp;Assumptions'!$J$31,FB$47&gt;=$FQ211,FB$47&lt;=$FR211)*(('Summary&amp;Assumptions'!$H$25*$C211)*(1+'Summary&amp;Assumptions'!$J$29)^(FB$46-1))</f>
        <v>0</v>
      </c>
      <c r="EX211" s="588">
        <f>AND(FC$55&gt;0,SUM($E211:EW211)&lt;'Summary&amp;Assumptions'!$G$32*$B211,$D211&gt;='Summary&amp;Assumptions'!$D$17,FC$47&gt;=$D211,FC$47&lt;=EDATE($D211,'Summary&amp;Assumptions'!$G$32))*$B211+AND(FC$56&lt;'Summary&amp;Assumptions'!$J$31,FC$47&gt;=$FO211,FC$47&lt;=$FP211)*(('Summary&amp;Assumptions'!$H$25*$C211)*(1+'Summary&amp;Assumptions'!$J$29)^(FC$46-1))+AND(FC$56&lt;'Summary&amp;Assumptions'!$J$31,FC$47&gt;=$FQ211,FC$47&lt;=$FR211)*(('Summary&amp;Assumptions'!$H$25*$C211)*(1+'Summary&amp;Assumptions'!$J$29)^(FC$46-1))</f>
        <v>0</v>
      </c>
      <c r="EY211" s="588">
        <f>AND(FD$55&gt;0,SUM($E211:EX211)&lt;'Summary&amp;Assumptions'!$G$32*$B211,$D211&gt;='Summary&amp;Assumptions'!$D$17,FD$47&gt;=$D211,FD$47&lt;=EDATE($D211,'Summary&amp;Assumptions'!$G$32))*$B211+AND(FD$56&lt;'Summary&amp;Assumptions'!$J$31,FD$47&gt;=$FO211,FD$47&lt;=$FP211)*(('Summary&amp;Assumptions'!$H$25*$C211)*(1+'Summary&amp;Assumptions'!$J$29)^(FD$46-1))+AND(FD$56&lt;'Summary&amp;Assumptions'!$J$31,FD$47&gt;=$FQ211,FD$47&lt;=$FR211)*(('Summary&amp;Assumptions'!$H$25*$C211)*(1+'Summary&amp;Assumptions'!$J$29)^(FD$46-1))</f>
        <v>0</v>
      </c>
      <c r="EZ211" s="588">
        <f>AND(FE$55&gt;0,SUM($E211:EY211)&lt;'Summary&amp;Assumptions'!$G$32*$B211,$D211&gt;='Summary&amp;Assumptions'!$D$17,FE$47&gt;=$D211,FE$47&lt;=EDATE($D211,'Summary&amp;Assumptions'!$G$32))*$B211+AND(FE$56&lt;'Summary&amp;Assumptions'!$J$31,FE$47&gt;=$FO211,FE$47&lt;=$FP211)*(('Summary&amp;Assumptions'!$H$25*$C211)*(1+'Summary&amp;Assumptions'!$J$29)^(FE$46-1))+AND(FE$56&lt;'Summary&amp;Assumptions'!$J$31,FE$47&gt;=$FQ211,FE$47&lt;=$FR211)*(('Summary&amp;Assumptions'!$H$25*$C211)*(1+'Summary&amp;Assumptions'!$J$29)^(FE$46-1))</f>
        <v>0</v>
      </c>
      <c r="FA211" s="588">
        <f>AND(FF$55&gt;0,SUM($E211:EZ211)&lt;'Summary&amp;Assumptions'!$G$32*$B211,$D211&gt;='Summary&amp;Assumptions'!$D$17,FF$47&gt;=$D211,FF$47&lt;=EDATE($D211,'Summary&amp;Assumptions'!$G$32))*$B211+AND(FF$56&lt;'Summary&amp;Assumptions'!$J$31,FF$47&gt;=$FO211,FF$47&lt;=$FP211)*(('Summary&amp;Assumptions'!$H$25*$C211)*(1+'Summary&amp;Assumptions'!$J$29)^(FF$46-1))+AND(FF$56&lt;'Summary&amp;Assumptions'!$J$31,FF$47&gt;=$FQ211,FF$47&lt;=$FR211)*(('Summary&amp;Assumptions'!$H$25*$C211)*(1+'Summary&amp;Assumptions'!$J$29)^(FF$46-1))</f>
        <v>0</v>
      </c>
      <c r="FB211" s="588">
        <f>AND(FG$55&gt;0,SUM($E211:FA211)&lt;'Summary&amp;Assumptions'!$G$32*$B211,$D211&gt;='Summary&amp;Assumptions'!$D$17,FG$47&gt;=$D211,FG$47&lt;=EDATE($D211,'Summary&amp;Assumptions'!$G$32))*$B211+AND(FG$56&lt;'Summary&amp;Assumptions'!$J$31,FG$47&gt;=$FO211,FG$47&lt;=$FP211)*(('Summary&amp;Assumptions'!$H$25*$C211)*(1+'Summary&amp;Assumptions'!$J$29)^(FG$46-1))+AND(FG$56&lt;'Summary&amp;Assumptions'!$J$31,FG$47&gt;=$FQ211,FG$47&lt;=$FR211)*(('Summary&amp;Assumptions'!$H$25*$C211)*(1+'Summary&amp;Assumptions'!$J$29)^(FG$46-1))</f>
        <v>0</v>
      </c>
      <c r="FC211" s="588">
        <f>AND(FH$55&gt;0,SUM($E211:FB211)&lt;'Summary&amp;Assumptions'!$G$32*$B211,$D211&gt;='Summary&amp;Assumptions'!$D$17,FH$47&gt;=$D211,FH$47&lt;=EDATE($D211,'Summary&amp;Assumptions'!$G$32))*$B211+AND(FH$56&lt;'Summary&amp;Assumptions'!$J$31,FH$47&gt;=$FO211,FH$47&lt;=$FP211)*(('Summary&amp;Assumptions'!$H$25*$C211)*(1+'Summary&amp;Assumptions'!$J$29)^(FH$46-1))+AND(FH$56&lt;'Summary&amp;Assumptions'!$J$31,FH$47&gt;=$FQ211,FH$47&lt;=$FR211)*(('Summary&amp;Assumptions'!$H$25*$C211)*(1+'Summary&amp;Assumptions'!$J$29)^(FH$46-1))</f>
        <v>0</v>
      </c>
      <c r="FD211" s="588">
        <f>AND(FI$55&gt;0,SUM($E211:FC211)&lt;'Summary&amp;Assumptions'!$G$32*$B211,$D211&gt;='Summary&amp;Assumptions'!$D$17,FI$47&gt;=$D211,FI$47&lt;=EDATE($D211,'Summary&amp;Assumptions'!$G$32))*$B211+AND(FI$56&lt;'Summary&amp;Assumptions'!$J$31,FI$47&gt;=$FO211,FI$47&lt;=$FP211)*(('Summary&amp;Assumptions'!$H$25*$C211)*(1+'Summary&amp;Assumptions'!$J$29)^(FI$46-1))+AND(FI$56&lt;'Summary&amp;Assumptions'!$J$31,FI$47&gt;=$FQ211,FI$47&lt;=$FR211)*(('Summary&amp;Assumptions'!$H$25*$C211)*(1+'Summary&amp;Assumptions'!$J$29)^(FI$46-1))</f>
        <v>0</v>
      </c>
      <c r="FE211" s="588">
        <f>AND(FJ$55&gt;0,SUM($E211:FD211)&lt;'Summary&amp;Assumptions'!$G$32*$B211,$D211&gt;='Summary&amp;Assumptions'!$D$17,FJ$47&gt;=$D211,FJ$47&lt;=EDATE($D211,'Summary&amp;Assumptions'!$G$32))*$B211+AND(FJ$56&lt;'Summary&amp;Assumptions'!$J$31,FJ$47&gt;=$FO211,FJ$47&lt;=$FP211)*(('Summary&amp;Assumptions'!$H$25*$C211)*(1+'Summary&amp;Assumptions'!$J$29)^(FJ$46-1))+AND(FJ$56&lt;'Summary&amp;Assumptions'!$J$31,FJ$47&gt;=$FQ211,FJ$47&lt;=$FR211)*(('Summary&amp;Assumptions'!$H$25*$C211)*(1+'Summary&amp;Assumptions'!$J$29)^(FJ$46-1))</f>
        <v>0</v>
      </c>
      <c r="FF211" s="588">
        <f>AND(FK$55&gt;0,SUM($E211:FE211)&lt;'Summary&amp;Assumptions'!$G$32*$B211,$D211&gt;='Summary&amp;Assumptions'!$D$17,FK$47&gt;=$D211,FK$47&lt;=EDATE($D211,'Summary&amp;Assumptions'!$G$32))*$B211+AND(FK$56&lt;'Summary&amp;Assumptions'!$J$31,FK$47&gt;=$FO211,FK$47&lt;=$FP211)*(('Summary&amp;Assumptions'!$H$25*$C211)*(1+'Summary&amp;Assumptions'!$J$29)^(FK$46-1))+AND(FK$56&lt;'Summary&amp;Assumptions'!$J$31,FK$47&gt;=$FQ211,FK$47&lt;=$FR211)*(('Summary&amp;Assumptions'!$H$25*$C211)*(1+'Summary&amp;Assumptions'!$J$29)^(FK$46-1))</f>
        <v>0</v>
      </c>
      <c r="FG211" s="588">
        <f>AND(FL$55&gt;0,SUM($E211:FF211)&lt;'Summary&amp;Assumptions'!$G$32*$B211,$D211&gt;='Summary&amp;Assumptions'!$D$17,FL$47&gt;=$D211,FL$47&lt;=EDATE($D211,'Summary&amp;Assumptions'!$G$32))*$B211+AND(FL$56&lt;'Summary&amp;Assumptions'!$J$31,FL$47&gt;=$FO211,FL$47&lt;=$FP211)*(('Summary&amp;Assumptions'!$H$25*$C211)*(1+'Summary&amp;Assumptions'!$J$29)^(FL$46-1))+AND(FL$56&lt;'Summary&amp;Assumptions'!$J$31,FL$47&gt;=$FQ211,FL$47&lt;=$FR211)*(('Summary&amp;Assumptions'!$H$25*$C211)*(1+'Summary&amp;Assumptions'!$J$29)^(FL$46-1))</f>
        <v>0</v>
      </c>
      <c r="FH211" s="588">
        <f>AND(FM$55&gt;0,SUM($E211:FG211)&lt;'Summary&amp;Assumptions'!$G$32*$B211,$D211&gt;='Summary&amp;Assumptions'!$D$17,FM$47&gt;=$D211,FM$47&lt;=EDATE($D211,'Summary&amp;Assumptions'!$G$32))*$B211+AND(FM$56&lt;'Summary&amp;Assumptions'!$J$31,FM$47&gt;=$FO211,FM$47&lt;=$FP211)*(('Summary&amp;Assumptions'!$H$25*$C211)*(1+'Summary&amp;Assumptions'!$J$29)^(FM$46-1))+AND(FM$56&lt;'Summary&amp;Assumptions'!$J$31,FM$47&gt;=$FQ211,FM$47&lt;=$FR211)*(('Summary&amp;Assumptions'!$H$25*$C211)*(1+'Summary&amp;Assumptions'!$J$29)^(FM$46-1))</f>
        <v>0</v>
      </c>
      <c r="FI211" s="588">
        <f>AND(FN$55&gt;0,SUM($E211:FH211)&lt;'Summary&amp;Assumptions'!$G$32*$B211,$D211&gt;='Summary&amp;Assumptions'!$D$17,FN$47&gt;=$D211,FN$47&lt;=EDATE($D211,'Summary&amp;Assumptions'!$G$32))*$B211+AND(FN$56&lt;'Summary&amp;Assumptions'!$J$31,FN$47&gt;=$FO211,FN$47&lt;=$FP211)*(('Summary&amp;Assumptions'!$H$25*$C211)*(1+'Summary&amp;Assumptions'!$J$29)^(FN$46-1))+AND(FN$56&lt;'Summary&amp;Assumptions'!$J$31,FN$47&gt;=$FQ211,FN$47&lt;=$FR211)*(('Summary&amp;Assumptions'!$H$25*$C211)*(1+'Summary&amp;Assumptions'!$J$29)^(FN$46-1))</f>
        <v>0</v>
      </c>
      <c r="FJ211" s="588">
        <f>AND(FO$55&gt;0,SUM($E211:FI211)&lt;'Summary&amp;Assumptions'!$G$32*$B211,$D211&gt;='Summary&amp;Assumptions'!$D$17,FO$47&gt;=$D211,FO$47&lt;=EDATE($D211,'Summary&amp;Assumptions'!$G$32))*$B211+AND(FO$56&lt;'Summary&amp;Assumptions'!$J$31,FO$47&gt;=$FO211,FO$47&lt;=$FP211)*(('Summary&amp;Assumptions'!$H$25*$C211)*(1+'Summary&amp;Assumptions'!$J$29)^(FO$46-1))+AND(FO$56&lt;'Summary&amp;Assumptions'!$J$31,FO$47&gt;=$FQ211,FO$47&lt;=$FR211)*(('Summary&amp;Assumptions'!$H$25*$C211)*(1+'Summary&amp;Assumptions'!$J$29)^(FO$46-1))</f>
        <v>0</v>
      </c>
      <c r="FK211" s="588">
        <f>AND(FP$55&gt;0,SUM($E211:FJ211)&lt;'Summary&amp;Assumptions'!$G$32*$B211,$D211&gt;='Summary&amp;Assumptions'!$D$17,FP$47&gt;=$D211,FP$47&lt;=EDATE($D211,'Summary&amp;Assumptions'!$G$32))*$B211+AND(FP$56&lt;'Summary&amp;Assumptions'!$J$31,FP$47&gt;=$FO211,FP$47&lt;=$FP211)*(('Summary&amp;Assumptions'!$H$25*$C211)*(1+'Summary&amp;Assumptions'!$J$29)^(FP$46-1))+AND(FP$56&lt;'Summary&amp;Assumptions'!$J$31,FP$47&gt;=$FQ211,FP$47&lt;=$FR211)*(('Summary&amp;Assumptions'!$H$25*$C211)*(1+'Summary&amp;Assumptions'!$J$29)^(FP$46-1))</f>
        <v>0</v>
      </c>
      <c r="FL211" s="588">
        <f>AND(FQ$55&gt;0,SUM($E211:FK211)&lt;'Summary&amp;Assumptions'!$G$32*$B211,$D211&gt;='Summary&amp;Assumptions'!$D$17,FQ$47&gt;=$D211,FQ$47&lt;=EDATE($D211,'Summary&amp;Assumptions'!$G$32))*$B211+AND(FQ$56&lt;'Summary&amp;Assumptions'!$J$31,FQ$47&gt;=$FO211,FQ$47&lt;=$FP211)*(('Summary&amp;Assumptions'!$H$25*$C211)*(1+'Summary&amp;Assumptions'!$J$29)^(FQ$46-1))+AND(FQ$56&lt;'Summary&amp;Assumptions'!$J$31,FQ$47&gt;=$FQ211,FQ$47&lt;=$FR211)*(('Summary&amp;Assumptions'!$H$25*$C211)*(1+'Summary&amp;Assumptions'!$J$29)^(FQ$46-1))</f>
        <v>0</v>
      </c>
      <c r="FO211" s="576">
        <f>EDATE(D211,'Summary&amp;Assumptions'!$G$34)</f>
        <v>47209</v>
      </c>
      <c r="FP211" s="576">
        <f>EDATE(FO211,'Summary&amp;Assumptions'!$G$33-1)</f>
        <v>47239</v>
      </c>
      <c r="FQ211" s="576">
        <f>EDATE(FO211,'Summary&amp;Assumptions'!$G$34)</f>
        <v>47574</v>
      </c>
      <c r="FR211" s="576">
        <f>EDATE(FQ211,'Summary&amp;Assumptions'!$G$33-1)</f>
        <v>47604</v>
      </c>
    </row>
    <row r="212" spans="2:174" hidden="1" x14ac:dyDescent="0.2">
      <c r="B212" s="588">
        <v>0</v>
      </c>
      <c r="C212" s="193">
        <v>0</v>
      </c>
      <c r="D212" s="589">
        <v>46874</v>
      </c>
      <c r="F212" s="588">
        <f>AND(K$55&gt;0,SUM($E212:E212)&lt;'Summary&amp;Assumptions'!$G$32*$B212,$D212&gt;='Summary&amp;Assumptions'!$D$17,K$47&gt;=$D212,K$47&lt;=EDATE($D212,'Summary&amp;Assumptions'!$G$32))*$B212+AND(K$56&lt;'Summary&amp;Assumptions'!$J$31,K$47&gt;=$FO212,K$47&lt;=$FP212)*(('Summary&amp;Assumptions'!$H$25*$C212)*(1+'Summary&amp;Assumptions'!$J$29)^(K$46-1))+AND(K$56&lt;'Summary&amp;Assumptions'!$J$31,K$47&gt;=$FQ212,K$47&lt;=$FR212)*(('Summary&amp;Assumptions'!$H$25*$C212)*(1+'Summary&amp;Assumptions'!$J$29)^(K$46-1))</f>
        <v>0</v>
      </c>
      <c r="G212" s="588">
        <f>AND(L$55&gt;0,SUM($E212:F212)&lt;'Summary&amp;Assumptions'!$G$32*$B212,$D212&gt;='Summary&amp;Assumptions'!$D$17,L$47&gt;=$D212,L$47&lt;=EDATE($D212,'Summary&amp;Assumptions'!$G$32))*$B212+AND(L$56&lt;'Summary&amp;Assumptions'!$J$31,L$47&gt;=$FO212,L$47&lt;=$FP212)*(('Summary&amp;Assumptions'!$H$25*$C212)*(1+'Summary&amp;Assumptions'!$J$29)^(L$46-1))+AND(L$56&lt;'Summary&amp;Assumptions'!$J$31,L$47&gt;=$FQ212,L$47&lt;=$FR212)*(('Summary&amp;Assumptions'!$H$25*$C212)*(1+'Summary&amp;Assumptions'!$J$29)^(L$46-1))</f>
        <v>0</v>
      </c>
      <c r="H212" s="588">
        <f>AND(M$55&gt;0,SUM($E212:G212)&lt;'Summary&amp;Assumptions'!$G$32*$B212,$D212&gt;='Summary&amp;Assumptions'!$D$17,M$47&gt;=$D212,M$47&lt;=EDATE($D212,'Summary&amp;Assumptions'!$G$32))*$B212+AND(M$56&lt;'Summary&amp;Assumptions'!$J$31,M$47&gt;=$FO212,M$47&lt;=$FP212)*(('Summary&amp;Assumptions'!$H$25*$C212)*(1+'Summary&amp;Assumptions'!$J$29)^(M$46-1))+AND(M$56&lt;'Summary&amp;Assumptions'!$J$31,M$47&gt;=$FQ212,M$47&lt;=$FR212)*(('Summary&amp;Assumptions'!$H$25*$C212)*(1+'Summary&amp;Assumptions'!$J$29)^(M$46-1))</f>
        <v>0</v>
      </c>
      <c r="I212" s="588">
        <f>AND(N$55&gt;0,SUM($E212:H212)&lt;'Summary&amp;Assumptions'!$G$32*$B212,$D212&gt;='Summary&amp;Assumptions'!$D$17,N$47&gt;=$D212,N$47&lt;=EDATE($D212,'Summary&amp;Assumptions'!$G$32))*$B212+AND(N$56&lt;'Summary&amp;Assumptions'!$J$31,N$47&gt;=$FO212,N$47&lt;=$FP212)*(('Summary&amp;Assumptions'!$H$25*$C212)*(1+'Summary&amp;Assumptions'!$J$29)^(N$46-1))+AND(N$56&lt;'Summary&amp;Assumptions'!$J$31,N$47&gt;=$FQ212,N$47&lt;=$FR212)*(('Summary&amp;Assumptions'!$H$25*$C212)*(1+'Summary&amp;Assumptions'!$J$29)^(N$46-1))</f>
        <v>0</v>
      </c>
      <c r="J212" s="588">
        <f>AND(O$55&gt;0,SUM($E212:I212)&lt;'Summary&amp;Assumptions'!$G$32*$B212,$D212&gt;='Summary&amp;Assumptions'!$D$17,O$47&gt;=$D212,O$47&lt;=EDATE($D212,'Summary&amp;Assumptions'!$G$32))*$B212+AND(O$56&lt;'Summary&amp;Assumptions'!$J$31,O$47&gt;=$FO212,O$47&lt;=$FP212)*(('Summary&amp;Assumptions'!$H$25*$C212)*(1+'Summary&amp;Assumptions'!$J$29)^(O$46-1))+AND(O$56&lt;'Summary&amp;Assumptions'!$J$31,O$47&gt;=$FQ212,O$47&lt;=$FR212)*(('Summary&amp;Assumptions'!$H$25*$C212)*(1+'Summary&amp;Assumptions'!$J$29)^(O$46-1))</f>
        <v>0</v>
      </c>
      <c r="K212" s="588">
        <f>AND(P$55&gt;0,SUM($E212:J212)&lt;'Summary&amp;Assumptions'!$G$32*$B212,$D212&gt;='Summary&amp;Assumptions'!$D$17,P$47&gt;=$D212,P$47&lt;=EDATE($D212,'Summary&amp;Assumptions'!$G$32))*$B212+AND(P$56&lt;'Summary&amp;Assumptions'!$J$31,P$47&gt;=$FO212,P$47&lt;=$FP212)*(('Summary&amp;Assumptions'!$H$25*$C212)*(1+'Summary&amp;Assumptions'!$J$29)^(P$46-1))+AND(P$56&lt;'Summary&amp;Assumptions'!$J$31,P$47&gt;=$FQ212,P$47&lt;=$FR212)*(('Summary&amp;Assumptions'!$H$25*$C212)*(1+'Summary&amp;Assumptions'!$J$29)^(P$46-1))</f>
        <v>0</v>
      </c>
      <c r="L212" s="588">
        <f>AND(Q$55&gt;0,SUM($E212:K212)&lt;'Summary&amp;Assumptions'!$G$32*$B212,$D212&gt;='Summary&amp;Assumptions'!$D$17,Q$47&gt;=$D212,Q$47&lt;=EDATE($D212,'Summary&amp;Assumptions'!$G$32))*$B212+AND(Q$56&lt;'Summary&amp;Assumptions'!$J$31,Q$47&gt;=$FO212,Q$47&lt;=$FP212)*(('Summary&amp;Assumptions'!$H$25*$C212)*(1+'Summary&amp;Assumptions'!$J$29)^(Q$46-1))+AND(Q$56&lt;'Summary&amp;Assumptions'!$J$31,Q$47&gt;=$FQ212,Q$47&lt;=$FR212)*(('Summary&amp;Assumptions'!$H$25*$C212)*(1+'Summary&amp;Assumptions'!$J$29)^(Q$46-1))</f>
        <v>0</v>
      </c>
      <c r="M212" s="588">
        <f>AND(R$55&gt;0,SUM($E212:L212)&lt;'Summary&amp;Assumptions'!$G$32*$B212,$D212&gt;='Summary&amp;Assumptions'!$D$17,R$47&gt;=$D212,R$47&lt;=EDATE($D212,'Summary&amp;Assumptions'!$G$32))*$B212+AND(R$56&lt;'Summary&amp;Assumptions'!$J$31,R$47&gt;=$FO212,R$47&lt;=$FP212)*(('Summary&amp;Assumptions'!$H$25*$C212)*(1+'Summary&amp;Assumptions'!$J$29)^(R$46-1))+AND(R$56&lt;'Summary&amp;Assumptions'!$J$31,R$47&gt;=$FQ212,R$47&lt;=$FR212)*(('Summary&amp;Assumptions'!$H$25*$C212)*(1+'Summary&amp;Assumptions'!$J$29)^(R$46-1))</f>
        <v>0</v>
      </c>
      <c r="N212" s="588">
        <f>AND(S$55&gt;0,SUM($E212:M212)&lt;'Summary&amp;Assumptions'!$G$32*$B212,$D212&gt;='Summary&amp;Assumptions'!$D$17,S$47&gt;=$D212,S$47&lt;=EDATE($D212,'Summary&amp;Assumptions'!$G$32))*$B212+AND(S$56&lt;'Summary&amp;Assumptions'!$J$31,S$47&gt;=$FO212,S$47&lt;=$FP212)*(('Summary&amp;Assumptions'!$H$25*$C212)*(1+'Summary&amp;Assumptions'!$J$29)^(S$46-1))+AND(S$56&lt;'Summary&amp;Assumptions'!$J$31,S$47&gt;=$FQ212,S$47&lt;=$FR212)*(('Summary&amp;Assumptions'!$H$25*$C212)*(1+'Summary&amp;Assumptions'!$J$29)^(S$46-1))</f>
        <v>0</v>
      </c>
      <c r="O212" s="588">
        <f>AND(T$55&gt;0,SUM($E212:N212)&lt;'Summary&amp;Assumptions'!$G$32*$B212,$D212&gt;='Summary&amp;Assumptions'!$D$17,T$47&gt;=$D212,T$47&lt;=EDATE($D212,'Summary&amp;Assumptions'!$G$32))*$B212+AND(T$56&lt;'Summary&amp;Assumptions'!$J$31,T$47&gt;=$FO212,T$47&lt;=$FP212)*(('Summary&amp;Assumptions'!$H$25*$C212)*(1+'Summary&amp;Assumptions'!$J$29)^(T$46-1))+AND(T$56&lt;'Summary&amp;Assumptions'!$J$31,T$47&gt;=$FQ212,T$47&lt;=$FR212)*(('Summary&amp;Assumptions'!$H$25*$C212)*(1+'Summary&amp;Assumptions'!$J$29)^(T$46-1))</f>
        <v>0</v>
      </c>
      <c r="P212" s="588">
        <f>AND(U$55&gt;0,SUM($E212:O212)&lt;'Summary&amp;Assumptions'!$G$32*$B212,$D212&gt;='Summary&amp;Assumptions'!$D$17,U$47&gt;=$D212,U$47&lt;=EDATE($D212,'Summary&amp;Assumptions'!$G$32))*$B212+AND(U$56&lt;'Summary&amp;Assumptions'!$J$31,U$47&gt;=$FO212,U$47&lt;=$FP212)*(('Summary&amp;Assumptions'!$H$25*$C212)*(1+'Summary&amp;Assumptions'!$J$29)^(U$46-1))+AND(U$56&lt;'Summary&amp;Assumptions'!$J$31,U$47&gt;=$FQ212,U$47&lt;=$FR212)*(('Summary&amp;Assumptions'!$H$25*$C212)*(1+'Summary&amp;Assumptions'!$J$29)^(U$46-1))</f>
        <v>0</v>
      </c>
      <c r="Q212" s="588">
        <f>AND(V$55&gt;0,SUM($E212:P212)&lt;'Summary&amp;Assumptions'!$G$32*$B212,$D212&gt;='Summary&amp;Assumptions'!$D$17,V$47&gt;=$D212,V$47&lt;=EDATE($D212,'Summary&amp;Assumptions'!$G$32))*$B212+AND(V$56&lt;'Summary&amp;Assumptions'!$J$31,V$47&gt;=$FO212,V$47&lt;=$FP212)*(('Summary&amp;Assumptions'!$H$25*$C212)*(1+'Summary&amp;Assumptions'!$J$29)^(V$46-1))+AND(V$56&lt;'Summary&amp;Assumptions'!$J$31,V$47&gt;=$FQ212,V$47&lt;=$FR212)*(('Summary&amp;Assumptions'!$H$25*$C212)*(1+'Summary&amp;Assumptions'!$J$29)^(V$46-1))</f>
        <v>0</v>
      </c>
      <c r="R212" s="588">
        <f>AND(W$55&gt;0,SUM($E212:Q212)&lt;'Summary&amp;Assumptions'!$G$32*$B212,$D212&gt;='Summary&amp;Assumptions'!$D$17,W$47&gt;=$D212,W$47&lt;=EDATE($D212,'Summary&amp;Assumptions'!$G$32))*$B212+AND(W$56&lt;'Summary&amp;Assumptions'!$J$31,W$47&gt;=$FO212,W$47&lt;=$FP212)*(('Summary&amp;Assumptions'!$H$25*$C212)*(1+'Summary&amp;Assumptions'!$J$29)^(W$46-1))+AND(W$56&lt;'Summary&amp;Assumptions'!$J$31,W$47&gt;=$FQ212,W$47&lt;=$FR212)*(('Summary&amp;Assumptions'!$H$25*$C212)*(1+'Summary&amp;Assumptions'!$J$29)^(W$46-1))</f>
        <v>0</v>
      </c>
      <c r="S212" s="588">
        <f>AND(X$55&gt;0,SUM($E212:R212)&lt;'Summary&amp;Assumptions'!$G$32*$B212,$D212&gt;='Summary&amp;Assumptions'!$D$17,X$47&gt;=$D212,X$47&lt;=EDATE($D212,'Summary&amp;Assumptions'!$G$32))*$B212+AND(X$56&lt;'Summary&amp;Assumptions'!$J$31,X$47&gt;=$FO212,X$47&lt;=$FP212)*(('Summary&amp;Assumptions'!$H$25*$C212)*(1+'Summary&amp;Assumptions'!$J$29)^(X$46-1))+AND(X$56&lt;'Summary&amp;Assumptions'!$J$31,X$47&gt;=$FQ212,X$47&lt;=$FR212)*(('Summary&amp;Assumptions'!$H$25*$C212)*(1+'Summary&amp;Assumptions'!$J$29)^(X$46-1))</f>
        <v>0</v>
      </c>
      <c r="T212" s="588">
        <f>AND(Y$55&gt;0,SUM($E212:S212)&lt;'Summary&amp;Assumptions'!$G$32*$B212,$D212&gt;='Summary&amp;Assumptions'!$D$17,Y$47&gt;=$D212,Y$47&lt;=EDATE($D212,'Summary&amp;Assumptions'!$G$32))*$B212+AND(Y$56&lt;'Summary&amp;Assumptions'!$J$31,Y$47&gt;=$FO212,Y$47&lt;=$FP212)*(('Summary&amp;Assumptions'!$H$25*$C212)*(1+'Summary&amp;Assumptions'!$J$29)^(Y$46-1))+AND(Y$56&lt;'Summary&amp;Assumptions'!$J$31,Y$47&gt;=$FQ212,Y$47&lt;=$FR212)*(('Summary&amp;Assumptions'!$H$25*$C212)*(1+'Summary&amp;Assumptions'!$J$29)^(Y$46-1))</f>
        <v>0</v>
      </c>
      <c r="U212" s="588">
        <f>AND(Z$55&gt;0,SUM($E212:T212)&lt;'Summary&amp;Assumptions'!$G$32*$B212,$D212&gt;='Summary&amp;Assumptions'!$D$17,Z$47&gt;=$D212,Z$47&lt;=EDATE($D212,'Summary&amp;Assumptions'!$G$32))*$B212+AND(Z$56&lt;'Summary&amp;Assumptions'!$J$31,Z$47&gt;=$FO212,Z$47&lt;=$FP212)*(('Summary&amp;Assumptions'!$H$25*$C212)*(1+'Summary&amp;Assumptions'!$J$29)^(Z$46-1))+AND(Z$56&lt;'Summary&amp;Assumptions'!$J$31,Z$47&gt;=$FQ212,Z$47&lt;=$FR212)*(('Summary&amp;Assumptions'!$H$25*$C212)*(1+'Summary&amp;Assumptions'!$J$29)^(Z$46-1))</f>
        <v>0</v>
      </c>
      <c r="V212" s="588">
        <f>AND(AA$55&gt;0,SUM($E212:U212)&lt;'Summary&amp;Assumptions'!$G$32*$B212,$D212&gt;='Summary&amp;Assumptions'!$D$17,AA$47&gt;=$D212,AA$47&lt;=EDATE($D212,'Summary&amp;Assumptions'!$G$32))*$B212+AND(AA$56&lt;'Summary&amp;Assumptions'!$J$31,AA$47&gt;=$FO212,AA$47&lt;=$FP212)*(('Summary&amp;Assumptions'!$H$25*$C212)*(1+'Summary&amp;Assumptions'!$J$29)^(AA$46-1))+AND(AA$56&lt;'Summary&amp;Assumptions'!$J$31,AA$47&gt;=$FQ212,AA$47&lt;=$FR212)*(('Summary&amp;Assumptions'!$H$25*$C212)*(1+'Summary&amp;Assumptions'!$J$29)^(AA$46-1))</f>
        <v>0</v>
      </c>
      <c r="W212" s="588">
        <f>AND(AB$55&gt;0,SUM($E212:V212)&lt;'Summary&amp;Assumptions'!$G$32*$B212,$D212&gt;='Summary&amp;Assumptions'!$D$17,AB$47&gt;=$D212,AB$47&lt;=EDATE($D212,'Summary&amp;Assumptions'!$G$32))*$B212+AND(AB$56&lt;'Summary&amp;Assumptions'!$J$31,AB$47&gt;=$FO212,AB$47&lt;=$FP212)*(('Summary&amp;Assumptions'!$H$25*$C212)*(1+'Summary&amp;Assumptions'!$J$29)^(AB$46-1))+AND(AB$56&lt;'Summary&amp;Assumptions'!$J$31,AB$47&gt;=$FQ212,AB$47&lt;=$FR212)*(('Summary&amp;Assumptions'!$H$25*$C212)*(1+'Summary&amp;Assumptions'!$J$29)^(AB$46-1))</f>
        <v>0</v>
      </c>
      <c r="X212" s="588">
        <f>AND(AC$55&gt;0,SUM($E212:W212)&lt;'Summary&amp;Assumptions'!$G$32*$B212,$D212&gt;='Summary&amp;Assumptions'!$D$17,AC$47&gt;=$D212,AC$47&lt;=EDATE($D212,'Summary&amp;Assumptions'!$G$32))*$B212+AND(AC$56&lt;'Summary&amp;Assumptions'!$J$31,AC$47&gt;=$FO212,AC$47&lt;=$FP212)*(('Summary&amp;Assumptions'!$H$25*$C212)*(1+'Summary&amp;Assumptions'!$J$29)^(AC$46-1))+AND(AC$56&lt;'Summary&amp;Assumptions'!$J$31,AC$47&gt;=$FQ212,AC$47&lt;=$FR212)*(('Summary&amp;Assumptions'!$H$25*$C212)*(1+'Summary&amp;Assumptions'!$J$29)^(AC$46-1))</f>
        <v>0</v>
      </c>
      <c r="Y212" s="588">
        <f>AND(AD$55&gt;0,SUM($E212:X212)&lt;'Summary&amp;Assumptions'!$G$32*$B212,$D212&gt;='Summary&amp;Assumptions'!$D$17,AD$47&gt;=$D212,AD$47&lt;=EDATE($D212,'Summary&amp;Assumptions'!$G$32))*$B212+AND(AD$56&lt;'Summary&amp;Assumptions'!$J$31,AD$47&gt;=$FO212,AD$47&lt;=$FP212)*(('Summary&amp;Assumptions'!$H$25*$C212)*(1+'Summary&amp;Assumptions'!$J$29)^(AD$46-1))+AND(AD$56&lt;'Summary&amp;Assumptions'!$J$31,AD$47&gt;=$FQ212,AD$47&lt;=$FR212)*(('Summary&amp;Assumptions'!$H$25*$C212)*(1+'Summary&amp;Assumptions'!$J$29)^(AD$46-1))</f>
        <v>0</v>
      </c>
      <c r="Z212" s="588">
        <f>AND(AE$55&gt;0,SUM($E212:Y212)&lt;'Summary&amp;Assumptions'!$G$32*$B212,$D212&gt;='Summary&amp;Assumptions'!$D$17,AE$47&gt;=$D212,AE$47&lt;=EDATE($D212,'Summary&amp;Assumptions'!$G$32))*$B212+AND(AE$56&lt;'Summary&amp;Assumptions'!$J$31,AE$47&gt;=$FO212,AE$47&lt;=$FP212)*(('Summary&amp;Assumptions'!$H$25*$C212)*(1+'Summary&amp;Assumptions'!$J$29)^(AE$46-1))+AND(AE$56&lt;'Summary&amp;Assumptions'!$J$31,AE$47&gt;=$FQ212,AE$47&lt;=$FR212)*(('Summary&amp;Assumptions'!$H$25*$C212)*(1+'Summary&amp;Assumptions'!$J$29)^(AE$46-1))</f>
        <v>0</v>
      </c>
      <c r="AA212" s="588">
        <f>AND(AF$55&gt;0,SUM($E212:Z212)&lt;'Summary&amp;Assumptions'!$G$32*$B212,$D212&gt;='Summary&amp;Assumptions'!$D$17,AF$47&gt;=$D212,AF$47&lt;=EDATE($D212,'Summary&amp;Assumptions'!$G$32))*$B212+AND(AF$56&lt;'Summary&amp;Assumptions'!$J$31,AF$47&gt;=$FO212,AF$47&lt;=$FP212)*(('Summary&amp;Assumptions'!$H$25*$C212)*(1+'Summary&amp;Assumptions'!$J$29)^(AF$46-1))+AND(AF$56&lt;'Summary&amp;Assumptions'!$J$31,AF$47&gt;=$FQ212,AF$47&lt;=$FR212)*(('Summary&amp;Assumptions'!$H$25*$C212)*(1+'Summary&amp;Assumptions'!$J$29)^(AF$46-1))</f>
        <v>0</v>
      </c>
      <c r="AB212" s="588">
        <f>AND(AG$55&gt;0,SUM($E212:AA212)&lt;'Summary&amp;Assumptions'!$G$32*$B212,$D212&gt;='Summary&amp;Assumptions'!$D$17,AG$47&gt;=$D212,AG$47&lt;=EDATE($D212,'Summary&amp;Assumptions'!$G$32))*$B212+AND(AG$56&lt;'Summary&amp;Assumptions'!$J$31,AG$47&gt;=$FO212,AG$47&lt;=$FP212)*(('Summary&amp;Assumptions'!$H$25*$C212)*(1+'Summary&amp;Assumptions'!$J$29)^(AG$46-1))+AND(AG$56&lt;'Summary&amp;Assumptions'!$J$31,AG$47&gt;=$FQ212,AG$47&lt;=$FR212)*(('Summary&amp;Assumptions'!$H$25*$C212)*(1+'Summary&amp;Assumptions'!$J$29)^(AG$46-1))</f>
        <v>0</v>
      </c>
      <c r="AC212" s="588">
        <f>AND(AH$55&gt;0,SUM($E212:AB212)&lt;'Summary&amp;Assumptions'!$G$32*$B212,$D212&gt;='Summary&amp;Assumptions'!$D$17,AH$47&gt;=$D212,AH$47&lt;=EDATE($D212,'Summary&amp;Assumptions'!$G$32))*$B212+AND(AH$56&lt;'Summary&amp;Assumptions'!$J$31,AH$47&gt;=$FO212,AH$47&lt;=$FP212)*(('Summary&amp;Assumptions'!$H$25*$C212)*(1+'Summary&amp;Assumptions'!$J$29)^(AH$46-1))+AND(AH$56&lt;'Summary&amp;Assumptions'!$J$31,AH$47&gt;=$FQ212,AH$47&lt;=$FR212)*(('Summary&amp;Assumptions'!$H$25*$C212)*(1+'Summary&amp;Assumptions'!$J$29)^(AH$46-1))</f>
        <v>0</v>
      </c>
      <c r="AD212" s="588">
        <f>AND(AI$55&gt;0,SUM($E212:AC212)&lt;'Summary&amp;Assumptions'!$G$32*$B212,$D212&gt;='Summary&amp;Assumptions'!$D$17,AI$47&gt;=$D212,AI$47&lt;=EDATE($D212,'Summary&amp;Assumptions'!$G$32))*$B212+AND(AI$56&lt;'Summary&amp;Assumptions'!$J$31,AI$47&gt;=$FO212,AI$47&lt;=$FP212)*(('Summary&amp;Assumptions'!$H$25*$C212)*(1+'Summary&amp;Assumptions'!$J$29)^(AI$46-1))+AND(AI$56&lt;'Summary&amp;Assumptions'!$J$31,AI$47&gt;=$FQ212,AI$47&lt;=$FR212)*(('Summary&amp;Assumptions'!$H$25*$C212)*(1+'Summary&amp;Assumptions'!$J$29)^(AI$46-1))</f>
        <v>0</v>
      </c>
      <c r="AE212" s="588">
        <f>AND(AJ$55&gt;0,SUM($E212:AD212)&lt;'Summary&amp;Assumptions'!$G$32*$B212,$D212&gt;='Summary&amp;Assumptions'!$D$17,AJ$47&gt;=$D212,AJ$47&lt;=EDATE($D212,'Summary&amp;Assumptions'!$G$32))*$B212+AND(AJ$56&lt;'Summary&amp;Assumptions'!$J$31,AJ$47&gt;=$FO212,AJ$47&lt;=$FP212)*(('Summary&amp;Assumptions'!$H$25*$C212)*(1+'Summary&amp;Assumptions'!$J$29)^(AJ$46-1))+AND(AJ$56&lt;'Summary&amp;Assumptions'!$J$31,AJ$47&gt;=$FQ212,AJ$47&lt;=$FR212)*(('Summary&amp;Assumptions'!$H$25*$C212)*(1+'Summary&amp;Assumptions'!$J$29)^(AJ$46-1))</f>
        <v>0</v>
      </c>
      <c r="AF212" s="588">
        <f>AND(AK$55&gt;0,SUM($E212:AE212)&lt;'Summary&amp;Assumptions'!$G$32*$B212,$D212&gt;='Summary&amp;Assumptions'!$D$17,AK$47&gt;=$D212,AK$47&lt;=EDATE($D212,'Summary&amp;Assumptions'!$G$32))*$B212+AND(AK$56&lt;'Summary&amp;Assumptions'!$J$31,AK$47&gt;=$FO212,AK$47&lt;=$FP212)*(('Summary&amp;Assumptions'!$H$25*$C212)*(1+'Summary&amp;Assumptions'!$J$29)^(AK$46-1))+AND(AK$56&lt;'Summary&amp;Assumptions'!$J$31,AK$47&gt;=$FQ212,AK$47&lt;=$FR212)*(('Summary&amp;Assumptions'!$H$25*$C212)*(1+'Summary&amp;Assumptions'!$J$29)^(AK$46-1))</f>
        <v>0</v>
      </c>
      <c r="AG212" s="588">
        <f>AND(AL$55&gt;0,SUM($E212:AF212)&lt;'Summary&amp;Assumptions'!$G$32*$B212,$D212&gt;='Summary&amp;Assumptions'!$D$17,AL$47&gt;=$D212,AL$47&lt;=EDATE($D212,'Summary&amp;Assumptions'!$G$32))*$B212+AND(AL$56&lt;'Summary&amp;Assumptions'!$J$31,AL$47&gt;=$FO212,AL$47&lt;=$FP212)*(('Summary&amp;Assumptions'!$H$25*$C212)*(1+'Summary&amp;Assumptions'!$J$29)^(AL$46-1))+AND(AL$56&lt;'Summary&amp;Assumptions'!$J$31,AL$47&gt;=$FQ212,AL$47&lt;=$FR212)*(('Summary&amp;Assumptions'!$H$25*$C212)*(1+'Summary&amp;Assumptions'!$J$29)^(AL$46-1))</f>
        <v>0</v>
      </c>
      <c r="AH212" s="588">
        <f>AND(AM$55&gt;0,SUM($E212:AG212)&lt;'Summary&amp;Assumptions'!$G$32*$B212,$D212&gt;='Summary&amp;Assumptions'!$D$17,AM$47&gt;=$D212,AM$47&lt;=EDATE($D212,'Summary&amp;Assumptions'!$G$32))*$B212+AND(AM$56&lt;'Summary&amp;Assumptions'!$J$31,AM$47&gt;=$FO212,AM$47&lt;=$FP212)*(('Summary&amp;Assumptions'!$H$25*$C212)*(1+'Summary&amp;Assumptions'!$J$29)^(AM$46-1))+AND(AM$56&lt;'Summary&amp;Assumptions'!$J$31,AM$47&gt;=$FQ212,AM$47&lt;=$FR212)*(('Summary&amp;Assumptions'!$H$25*$C212)*(1+'Summary&amp;Assumptions'!$J$29)^(AM$46-1))</f>
        <v>0</v>
      </c>
      <c r="AI212" s="588">
        <f>AND(AN$55&gt;0,SUM($E212:AH212)&lt;'Summary&amp;Assumptions'!$G$32*$B212,$D212&gt;='Summary&amp;Assumptions'!$D$17,AN$47&gt;=$D212,AN$47&lt;=EDATE($D212,'Summary&amp;Assumptions'!$G$32))*$B212+AND(AN$56&lt;'Summary&amp;Assumptions'!$J$31,AN$47&gt;=$FO212,AN$47&lt;=$FP212)*(('Summary&amp;Assumptions'!$H$25*$C212)*(1+'Summary&amp;Assumptions'!$J$29)^(AN$46-1))+AND(AN$56&lt;'Summary&amp;Assumptions'!$J$31,AN$47&gt;=$FQ212,AN$47&lt;=$FR212)*(('Summary&amp;Assumptions'!$H$25*$C212)*(1+'Summary&amp;Assumptions'!$J$29)^(AN$46-1))</f>
        <v>0</v>
      </c>
      <c r="AJ212" s="588">
        <f>AND(AO$55&gt;0,SUM($E212:AI212)&lt;'Summary&amp;Assumptions'!$G$32*$B212,$D212&gt;='Summary&amp;Assumptions'!$D$17,AO$47&gt;=$D212,AO$47&lt;=EDATE($D212,'Summary&amp;Assumptions'!$G$32))*$B212+AND(AO$56&lt;'Summary&amp;Assumptions'!$J$31,AO$47&gt;=$FO212,AO$47&lt;=$FP212)*(('Summary&amp;Assumptions'!$H$25*$C212)*(1+'Summary&amp;Assumptions'!$J$29)^(AO$46-1))+AND(AO$56&lt;'Summary&amp;Assumptions'!$J$31,AO$47&gt;=$FQ212,AO$47&lt;=$FR212)*(('Summary&amp;Assumptions'!$H$25*$C212)*(1+'Summary&amp;Assumptions'!$J$29)^(AO$46-1))</f>
        <v>0</v>
      </c>
      <c r="AK212" s="588">
        <f>AND(AP$55&gt;0,SUM($E212:AJ212)&lt;'Summary&amp;Assumptions'!$G$32*$B212,$D212&gt;='Summary&amp;Assumptions'!$D$17,AP$47&gt;=$D212,AP$47&lt;=EDATE($D212,'Summary&amp;Assumptions'!$G$32))*$B212+AND(AP$56&lt;'Summary&amp;Assumptions'!$J$31,AP$47&gt;=$FO212,AP$47&lt;=$FP212)*(('Summary&amp;Assumptions'!$H$25*$C212)*(1+'Summary&amp;Assumptions'!$J$29)^(AP$46-1))+AND(AP$56&lt;'Summary&amp;Assumptions'!$J$31,AP$47&gt;=$FQ212,AP$47&lt;=$FR212)*(('Summary&amp;Assumptions'!$H$25*$C212)*(1+'Summary&amp;Assumptions'!$J$29)^(AP$46-1))</f>
        <v>0</v>
      </c>
      <c r="AL212" s="588">
        <f>AND(AQ$55&gt;0,SUM($E212:AK212)&lt;'Summary&amp;Assumptions'!$G$32*$B212,$D212&gt;='Summary&amp;Assumptions'!$D$17,AQ$47&gt;=$D212,AQ$47&lt;=EDATE($D212,'Summary&amp;Assumptions'!$G$32))*$B212+AND(AQ$56&lt;'Summary&amp;Assumptions'!$J$31,AQ$47&gt;=$FO212,AQ$47&lt;=$FP212)*(('Summary&amp;Assumptions'!$H$25*$C212)*(1+'Summary&amp;Assumptions'!$J$29)^(AQ$46-1))+AND(AQ$56&lt;'Summary&amp;Assumptions'!$J$31,AQ$47&gt;=$FQ212,AQ$47&lt;=$FR212)*(('Summary&amp;Assumptions'!$H$25*$C212)*(1+'Summary&amp;Assumptions'!$J$29)^(AQ$46-1))</f>
        <v>0</v>
      </c>
      <c r="AM212" s="588">
        <f>AND(AR$55&gt;0,SUM($E212:AL212)&lt;'Summary&amp;Assumptions'!$G$32*$B212,$D212&gt;='Summary&amp;Assumptions'!$D$17,AR$47&gt;=$D212,AR$47&lt;=EDATE($D212,'Summary&amp;Assumptions'!$G$32))*$B212+AND(AR$56&lt;'Summary&amp;Assumptions'!$J$31,AR$47&gt;=$FO212,AR$47&lt;=$FP212)*(('Summary&amp;Assumptions'!$H$25*$C212)*(1+'Summary&amp;Assumptions'!$J$29)^(AR$46-1))+AND(AR$56&lt;'Summary&amp;Assumptions'!$J$31,AR$47&gt;=$FQ212,AR$47&lt;=$FR212)*(('Summary&amp;Assumptions'!$H$25*$C212)*(1+'Summary&amp;Assumptions'!$J$29)^(AR$46-1))</f>
        <v>0</v>
      </c>
      <c r="AN212" s="588">
        <f>AND(AS$55&gt;0,SUM($E212:AM212)&lt;'Summary&amp;Assumptions'!$G$32*$B212,$D212&gt;='Summary&amp;Assumptions'!$D$17,AS$47&gt;=$D212,AS$47&lt;=EDATE($D212,'Summary&amp;Assumptions'!$G$32))*$B212+AND(AS$56&lt;'Summary&amp;Assumptions'!$J$31,AS$47&gt;=$FO212,AS$47&lt;=$FP212)*(('Summary&amp;Assumptions'!$H$25*$C212)*(1+'Summary&amp;Assumptions'!$J$29)^(AS$46-1))+AND(AS$56&lt;'Summary&amp;Assumptions'!$J$31,AS$47&gt;=$FQ212,AS$47&lt;=$FR212)*(('Summary&amp;Assumptions'!$H$25*$C212)*(1+'Summary&amp;Assumptions'!$J$29)^(AS$46-1))</f>
        <v>0</v>
      </c>
      <c r="AO212" s="588">
        <f>AND(AT$55&gt;0,SUM($E212:AN212)&lt;'Summary&amp;Assumptions'!$G$32*$B212,$D212&gt;='Summary&amp;Assumptions'!$D$17,AT$47&gt;=$D212,AT$47&lt;=EDATE($D212,'Summary&amp;Assumptions'!$G$32))*$B212+AND(AT$56&lt;'Summary&amp;Assumptions'!$J$31,AT$47&gt;=$FO212,AT$47&lt;=$FP212)*(('Summary&amp;Assumptions'!$H$25*$C212)*(1+'Summary&amp;Assumptions'!$J$29)^(AT$46-1))+AND(AT$56&lt;'Summary&amp;Assumptions'!$J$31,AT$47&gt;=$FQ212,AT$47&lt;=$FR212)*(('Summary&amp;Assumptions'!$H$25*$C212)*(1+'Summary&amp;Assumptions'!$J$29)^(AT$46-1))</f>
        <v>0</v>
      </c>
      <c r="AP212" s="588">
        <f>AND(AU$55&gt;0,SUM($E212:AO212)&lt;'Summary&amp;Assumptions'!$G$32*$B212,$D212&gt;='Summary&amp;Assumptions'!$D$17,AU$47&gt;=$D212,AU$47&lt;=EDATE($D212,'Summary&amp;Assumptions'!$G$32))*$B212+AND(AU$56&lt;'Summary&amp;Assumptions'!$J$31,AU$47&gt;=$FO212,AU$47&lt;=$FP212)*(('Summary&amp;Assumptions'!$H$25*$C212)*(1+'Summary&amp;Assumptions'!$J$29)^(AU$46-1))+AND(AU$56&lt;'Summary&amp;Assumptions'!$J$31,AU$47&gt;=$FQ212,AU$47&lt;=$FR212)*(('Summary&amp;Assumptions'!$H$25*$C212)*(1+'Summary&amp;Assumptions'!$J$29)^(AU$46-1))</f>
        <v>0</v>
      </c>
      <c r="AQ212" s="588">
        <f>AND(AV$55&gt;0,SUM($E212:AP212)&lt;'Summary&amp;Assumptions'!$G$32*$B212,$D212&gt;='Summary&amp;Assumptions'!$D$17,AV$47&gt;=$D212,AV$47&lt;=EDATE($D212,'Summary&amp;Assumptions'!$G$32))*$B212+AND(AV$56&lt;'Summary&amp;Assumptions'!$J$31,AV$47&gt;=$FO212,AV$47&lt;=$FP212)*(('Summary&amp;Assumptions'!$H$25*$C212)*(1+'Summary&amp;Assumptions'!$J$29)^(AV$46-1))+AND(AV$56&lt;'Summary&amp;Assumptions'!$J$31,AV$47&gt;=$FQ212,AV$47&lt;=$FR212)*(('Summary&amp;Assumptions'!$H$25*$C212)*(1+'Summary&amp;Assumptions'!$J$29)^(AV$46-1))</f>
        <v>0</v>
      </c>
      <c r="AR212" s="588">
        <f>AND(AW$55&gt;0,SUM($E212:AQ212)&lt;'Summary&amp;Assumptions'!$G$32*$B212,$D212&gt;='Summary&amp;Assumptions'!$D$17,AW$47&gt;=$D212,AW$47&lt;=EDATE($D212,'Summary&amp;Assumptions'!$G$32))*$B212+AND(AW$56&lt;'Summary&amp;Assumptions'!$J$31,AW$47&gt;=$FO212,AW$47&lt;=$FP212)*(('Summary&amp;Assumptions'!$H$25*$C212)*(1+'Summary&amp;Assumptions'!$J$29)^(AW$46-1))+AND(AW$56&lt;'Summary&amp;Assumptions'!$J$31,AW$47&gt;=$FQ212,AW$47&lt;=$FR212)*(('Summary&amp;Assumptions'!$H$25*$C212)*(1+'Summary&amp;Assumptions'!$J$29)^(AW$46-1))</f>
        <v>0</v>
      </c>
      <c r="AS212" s="588">
        <f>AND(AX$55&gt;0,SUM($E212:AR212)&lt;'Summary&amp;Assumptions'!$G$32*$B212,$D212&gt;='Summary&amp;Assumptions'!$D$17,AX$47&gt;=$D212,AX$47&lt;=EDATE($D212,'Summary&amp;Assumptions'!$G$32))*$B212+AND(AX$56&lt;'Summary&amp;Assumptions'!$J$31,AX$47&gt;=$FO212,AX$47&lt;=$FP212)*(('Summary&amp;Assumptions'!$H$25*$C212)*(1+'Summary&amp;Assumptions'!$J$29)^(AX$46-1))+AND(AX$56&lt;'Summary&amp;Assumptions'!$J$31,AX$47&gt;=$FQ212,AX$47&lt;=$FR212)*(('Summary&amp;Assumptions'!$H$25*$C212)*(1+'Summary&amp;Assumptions'!$J$29)^(AX$46-1))</f>
        <v>0</v>
      </c>
      <c r="AT212" s="588">
        <f>AND(AY$55&gt;0,SUM($E212:AS212)&lt;'Summary&amp;Assumptions'!$G$32*$B212,$D212&gt;='Summary&amp;Assumptions'!$D$17,AY$47&gt;=$D212,AY$47&lt;=EDATE($D212,'Summary&amp;Assumptions'!$G$32))*$B212+AND(AY$56&lt;'Summary&amp;Assumptions'!$J$31,AY$47&gt;=$FO212,AY$47&lt;=$FP212)*(('Summary&amp;Assumptions'!$H$25*$C212)*(1+'Summary&amp;Assumptions'!$J$29)^(AY$46-1))+AND(AY$56&lt;'Summary&amp;Assumptions'!$J$31,AY$47&gt;=$FQ212,AY$47&lt;=$FR212)*(('Summary&amp;Assumptions'!$H$25*$C212)*(1+'Summary&amp;Assumptions'!$J$29)^(AY$46-1))</f>
        <v>0</v>
      </c>
      <c r="AU212" s="588">
        <f>AND(AZ$55&gt;0,SUM($E212:AT212)&lt;'Summary&amp;Assumptions'!$G$32*$B212,$D212&gt;='Summary&amp;Assumptions'!$D$17,AZ$47&gt;=$D212,AZ$47&lt;=EDATE($D212,'Summary&amp;Assumptions'!$G$32))*$B212+AND(AZ$56&lt;'Summary&amp;Assumptions'!$J$31,AZ$47&gt;=$FO212,AZ$47&lt;=$FP212)*(('Summary&amp;Assumptions'!$H$25*$C212)*(1+'Summary&amp;Assumptions'!$J$29)^(AZ$46-1))+AND(AZ$56&lt;'Summary&amp;Assumptions'!$J$31,AZ$47&gt;=$FQ212,AZ$47&lt;=$FR212)*(('Summary&amp;Assumptions'!$H$25*$C212)*(1+'Summary&amp;Assumptions'!$J$29)^(AZ$46-1))</f>
        <v>0</v>
      </c>
      <c r="AV212" s="588">
        <f>AND(BA$55&gt;0,SUM($E212:AU212)&lt;'Summary&amp;Assumptions'!$G$32*$B212,$D212&gt;='Summary&amp;Assumptions'!$D$17,BA$47&gt;=$D212,BA$47&lt;=EDATE($D212,'Summary&amp;Assumptions'!$G$32))*$B212+AND(BA$56&lt;'Summary&amp;Assumptions'!$J$31,BA$47&gt;=$FO212,BA$47&lt;=$FP212)*(('Summary&amp;Assumptions'!$H$25*$C212)*(1+'Summary&amp;Assumptions'!$J$29)^(BA$46-1))+AND(BA$56&lt;'Summary&amp;Assumptions'!$J$31,BA$47&gt;=$FQ212,BA$47&lt;=$FR212)*(('Summary&amp;Assumptions'!$H$25*$C212)*(1+'Summary&amp;Assumptions'!$J$29)^(BA$46-1))</f>
        <v>0</v>
      </c>
      <c r="AW212" s="588">
        <f>AND(BB$55&gt;0,SUM($E212:AV212)&lt;'Summary&amp;Assumptions'!$G$32*$B212,$D212&gt;='Summary&amp;Assumptions'!$D$17,BB$47&gt;=$D212,BB$47&lt;=EDATE($D212,'Summary&amp;Assumptions'!$G$32))*$B212+AND(BB$56&lt;'Summary&amp;Assumptions'!$J$31,BB$47&gt;=$FO212,BB$47&lt;=$FP212)*(('Summary&amp;Assumptions'!$H$25*$C212)*(1+'Summary&amp;Assumptions'!$J$29)^(BB$46-1))+AND(BB$56&lt;'Summary&amp;Assumptions'!$J$31,BB$47&gt;=$FQ212,BB$47&lt;=$FR212)*(('Summary&amp;Assumptions'!$H$25*$C212)*(1+'Summary&amp;Assumptions'!$J$29)^(BB$46-1))</f>
        <v>0</v>
      </c>
      <c r="AX212" s="588">
        <f>AND(BC$55&gt;0,SUM($E212:AW212)&lt;'Summary&amp;Assumptions'!$G$32*$B212,$D212&gt;='Summary&amp;Assumptions'!$D$17,BC$47&gt;=$D212,BC$47&lt;=EDATE($D212,'Summary&amp;Assumptions'!$G$32))*$B212+AND(BC$56&lt;'Summary&amp;Assumptions'!$J$31,BC$47&gt;=$FO212,BC$47&lt;=$FP212)*(('Summary&amp;Assumptions'!$H$25*$C212)*(1+'Summary&amp;Assumptions'!$J$29)^(BC$46-1))+AND(BC$56&lt;'Summary&amp;Assumptions'!$J$31,BC$47&gt;=$FQ212,BC$47&lt;=$FR212)*(('Summary&amp;Assumptions'!$H$25*$C212)*(1+'Summary&amp;Assumptions'!$J$29)^(BC$46-1))</f>
        <v>0</v>
      </c>
      <c r="AY212" s="588">
        <f>AND(BD$55&gt;0,SUM($E212:AX212)&lt;'Summary&amp;Assumptions'!$G$32*$B212,$D212&gt;='Summary&amp;Assumptions'!$D$17,BD$47&gt;=$D212,BD$47&lt;=EDATE($D212,'Summary&amp;Assumptions'!$G$32))*$B212+AND(BD$56&lt;'Summary&amp;Assumptions'!$J$31,BD$47&gt;=$FO212,BD$47&lt;=$FP212)*(('Summary&amp;Assumptions'!$H$25*$C212)*(1+'Summary&amp;Assumptions'!$J$29)^(BD$46-1))+AND(BD$56&lt;'Summary&amp;Assumptions'!$J$31,BD$47&gt;=$FQ212,BD$47&lt;=$FR212)*(('Summary&amp;Assumptions'!$H$25*$C212)*(1+'Summary&amp;Assumptions'!$J$29)^(BD$46-1))</f>
        <v>0</v>
      </c>
      <c r="AZ212" s="588">
        <f>AND(BE$55&gt;0,SUM($E212:AY212)&lt;'Summary&amp;Assumptions'!$G$32*$B212,$D212&gt;='Summary&amp;Assumptions'!$D$17,BE$47&gt;=$D212,BE$47&lt;=EDATE($D212,'Summary&amp;Assumptions'!$G$32))*$B212+AND(BE$56&lt;'Summary&amp;Assumptions'!$J$31,BE$47&gt;=$FO212,BE$47&lt;=$FP212)*(('Summary&amp;Assumptions'!$H$25*$C212)*(1+'Summary&amp;Assumptions'!$J$29)^(BE$46-1))+AND(BE$56&lt;'Summary&amp;Assumptions'!$J$31,BE$47&gt;=$FQ212,BE$47&lt;=$FR212)*(('Summary&amp;Assumptions'!$H$25*$C212)*(1+'Summary&amp;Assumptions'!$J$29)^(BE$46-1))</f>
        <v>0</v>
      </c>
      <c r="BA212" s="588">
        <f>AND(BF$55&gt;0,SUM($E212:AZ212)&lt;'Summary&amp;Assumptions'!$G$32*$B212,$D212&gt;='Summary&amp;Assumptions'!$D$17,BF$47&gt;=$D212,BF$47&lt;=EDATE($D212,'Summary&amp;Assumptions'!$G$32))*$B212+AND(BF$56&lt;'Summary&amp;Assumptions'!$J$31,BF$47&gt;=$FO212,BF$47&lt;=$FP212)*(('Summary&amp;Assumptions'!$H$25*$C212)*(1+'Summary&amp;Assumptions'!$J$29)^(BF$46-1))+AND(BF$56&lt;'Summary&amp;Assumptions'!$J$31,BF$47&gt;=$FQ212,BF$47&lt;=$FR212)*(('Summary&amp;Assumptions'!$H$25*$C212)*(1+'Summary&amp;Assumptions'!$J$29)^(BF$46-1))</f>
        <v>0</v>
      </c>
      <c r="BB212" s="588">
        <f>AND(BG$55&gt;0,SUM($E212:BA212)&lt;'Summary&amp;Assumptions'!$G$32*$B212,$D212&gt;='Summary&amp;Assumptions'!$D$17,BG$47&gt;=$D212,BG$47&lt;=EDATE($D212,'Summary&amp;Assumptions'!$G$32))*$B212+AND(BG$56&lt;'Summary&amp;Assumptions'!$J$31,BG$47&gt;=$FO212,BG$47&lt;=$FP212)*(('Summary&amp;Assumptions'!$H$25*$C212)*(1+'Summary&amp;Assumptions'!$J$29)^(BG$46-1))+AND(BG$56&lt;'Summary&amp;Assumptions'!$J$31,BG$47&gt;=$FQ212,BG$47&lt;=$FR212)*(('Summary&amp;Assumptions'!$H$25*$C212)*(1+'Summary&amp;Assumptions'!$J$29)^(BG$46-1))</f>
        <v>0</v>
      </c>
      <c r="BC212" s="588">
        <f>AND(BH$55&gt;0,SUM($E212:BB212)&lt;'Summary&amp;Assumptions'!$G$32*$B212,$D212&gt;='Summary&amp;Assumptions'!$D$17,BH$47&gt;=$D212,BH$47&lt;=EDATE($D212,'Summary&amp;Assumptions'!$G$32))*$B212+AND(BH$56&lt;'Summary&amp;Assumptions'!$J$31,BH$47&gt;=$FO212,BH$47&lt;=$FP212)*(('Summary&amp;Assumptions'!$H$25*$C212)*(1+'Summary&amp;Assumptions'!$J$29)^(BH$46-1))+AND(BH$56&lt;'Summary&amp;Assumptions'!$J$31,BH$47&gt;=$FQ212,BH$47&lt;=$FR212)*(('Summary&amp;Assumptions'!$H$25*$C212)*(1+'Summary&amp;Assumptions'!$J$29)^(BH$46-1))</f>
        <v>0</v>
      </c>
      <c r="BD212" s="588">
        <f>AND(BI$55&gt;0,SUM($E212:BC212)&lt;'Summary&amp;Assumptions'!$G$32*$B212,$D212&gt;='Summary&amp;Assumptions'!$D$17,BI$47&gt;=$D212,BI$47&lt;=EDATE($D212,'Summary&amp;Assumptions'!$G$32))*$B212+AND(BI$56&lt;'Summary&amp;Assumptions'!$J$31,BI$47&gt;=$FO212,BI$47&lt;=$FP212)*(('Summary&amp;Assumptions'!$H$25*$C212)*(1+'Summary&amp;Assumptions'!$J$29)^(BI$46-1))+AND(BI$56&lt;'Summary&amp;Assumptions'!$J$31,BI$47&gt;=$FQ212,BI$47&lt;=$FR212)*(('Summary&amp;Assumptions'!$H$25*$C212)*(1+'Summary&amp;Assumptions'!$J$29)^(BI$46-1))</f>
        <v>0</v>
      </c>
      <c r="BE212" s="588">
        <f>AND(BJ$55&gt;0,SUM($E212:BD212)&lt;'Summary&amp;Assumptions'!$G$32*$B212,$D212&gt;='Summary&amp;Assumptions'!$D$17,BJ$47&gt;=$D212,BJ$47&lt;=EDATE($D212,'Summary&amp;Assumptions'!$G$32))*$B212+AND(BJ$56&lt;'Summary&amp;Assumptions'!$J$31,BJ$47&gt;=$FO212,BJ$47&lt;=$FP212)*(('Summary&amp;Assumptions'!$H$25*$C212)*(1+'Summary&amp;Assumptions'!$J$29)^(BJ$46-1))+AND(BJ$56&lt;'Summary&amp;Assumptions'!$J$31,BJ$47&gt;=$FQ212,BJ$47&lt;=$FR212)*(('Summary&amp;Assumptions'!$H$25*$C212)*(1+'Summary&amp;Assumptions'!$J$29)^(BJ$46-1))</f>
        <v>0</v>
      </c>
      <c r="BF212" s="588">
        <f>AND(BK$55&gt;0,SUM($E212:BE212)&lt;'Summary&amp;Assumptions'!$G$32*$B212,$D212&gt;='Summary&amp;Assumptions'!$D$17,BK$47&gt;=$D212,BK$47&lt;=EDATE($D212,'Summary&amp;Assumptions'!$G$32))*$B212+AND(BK$56&lt;'Summary&amp;Assumptions'!$J$31,BK$47&gt;=$FO212,BK$47&lt;=$FP212)*(('Summary&amp;Assumptions'!$H$25*$C212)*(1+'Summary&amp;Assumptions'!$J$29)^(BK$46-1))+AND(BK$56&lt;'Summary&amp;Assumptions'!$J$31,BK$47&gt;=$FQ212,BK$47&lt;=$FR212)*(('Summary&amp;Assumptions'!$H$25*$C212)*(1+'Summary&amp;Assumptions'!$J$29)^(BK$46-1))</f>
        <v>0</v>
      </c>
      <c r="BG212" s="588">
        <f>AND(BL$55&gt;0,SUM($E212:BF212)&lt;'Summary&amp;Assumptions'!$G$32*$B212,$D212&gt;='Summary&amp;Assumptions'!$D$17,BL$47&gt;=$D212,BL$47&lt;=EDATE($D212,'Summary&amp;Assumptions'!$G$32))*$B212+AND(BL$56&lt;'Summary&amp;Assumptions'!$J$31,BL$47&gt;=$FO212,BL$47&lt;=$FP212)*(('Summary&amp;Assumptions'!$H$25*$C212)*(1+'Summary&amp;Assumptions'!$J$29)^(BL$46-1))+AND(BL$56&lt;'Summary&amp;Assumptions'!$J$31,BL$47&gt;=$FQ212,BL$47&lt;=$FR212)*(('Summary&amp;Assumptions'!$H$25*$C212)*(1+'Summary&amp;Assumptions'!$J$29)^(BL$46-1))</f>
        <v>0</v>
      </c>
      <c r="BH212" s="588">
        <f>AND(BM$55&gt;0,SUM($E212:BG212)&lt;'Summary&amp;Assumptions'!$G$32*$B212,$D212&gt;='Summary&amp;Assumptions'!$D$17,BM$47&gt;=$D212,BM$47&lt;=EDATE($D212,'Summary&amp;Assumptions'!$G$32))*$B212+AND(BM$56&lt;'Summary&amp;Assumptions'!$J$31,BM$47&gt;=$FO212,BM$47&lt;=$FP212)*(('Summary&amp;Assumptions'!$H$25*$C212)*(1+'Summary&amp;Assumptions'!$J$29)^(BM$46-1))+AND(BM$56&lt;'Summary&amp;Assumptions'!$J$31,BM$47&gt;=$FQ212,BM$47&lt;=$FR212)*(('Summary&amp;Assumptions'!$H$25*$C212)*(1+'Summary&amp;Assumptions'!$J$29)^(BM$46-1))</f>
        <v>0</v>
      </c>
      <c r="BI212" s="588">
        <f>AND(BN$55&gt;0,SUM($E212:BH212)&lt;'Summary&amp;Assumptions'!$G$32*$B212,$D212&gt;='Summary&amp;Assumptions'!$D$17,BN$47&gt;=$D212,BN$47&lt;=EDATE($D212,'Summary&amp;Assumptions'!$G$32))*$B212+AND(BN$56&lt;'Summary&amp;Assumptions'!$J$31,BN$47&gt;=$FO212,BN$47&lt;=$FP212)*(('Summary&amp;Assumptions'!$H$25*$C212)*(1+'Summary&amp;Assumptions'!$J$29)^(BN$46-1))+AND(BN$56&lt;'Summary&amp;Assumptions'!$J$31,BN$47&gt;=$FQ212,BN$47&lt;=$FR212)*(('Summary&amp;Assumptions'!$H$25*$C212)*(1+'Summary&amp;Assumptions'!$J$29)^(BN$46-1))</f>
        <v>0</v>
      </c>
      <c r="BJ212" s="588">
        <f>AND(BO$55&gt;0,SUM($E212:BI212)&lt;'Summary&amp;Assumptions'!$G$32*$B212,$D212&gt;='Summary&amp;Assumptions'!$D$17,BO$47&gt;=$D212,BO$47&lt;=EDATE($D212,'Summary&amp;Assumptions'!$G$32))*$B212+AND(BO$56&lt;'Summary&amp;Assumptions'!$J$31,BO$47&gt;=$FO212,BO$47&lt;=$FP212)*(('Summary&amp;Assumptions'!$H$25*$C212)*(1+'Summary&amp;Assumptions'!$J$29)^(BO$46-1))+AND(BO$56&lt;'Summary&amp;Assumptions'!$J$31,BO$47&gt;=$FQ212,BO$47&lt;=$FR212)*(('Summary&amp;Assumptions'!$H$25*$C212)*(1+'Summary&amp;Assumptions'!$J$29)^(BO$46-1))</f>
        <v>0</v>
      </c>
      <c r="BK212" s="588">
        <f>AND(BP$55&gt;0,SUM($E212:BJ212)&lt;'Summary&amp;Assumptions'!$G$32*$B212,$D212&gt;='Summary&amp;Assumptions'!$D$17,BP$47&gt;=$D212,BP$47&lt;=EDATE($D212,'Summary&amp;Assumptions'!$G$32))*$B212+AND(BP$56&lt;'Summary&amp;Assumptions'!$J$31,BP$47&gt;=$FO212,BP$47&lt;=$FP212)*(('Summary&amp;Assumptions'!$H$25*$C212)*(1+'Summary&amp;Assumptions'!$J$29)^(BP$46-1))+AND(BP$56&lt;'Summary&amp;Assumptions'!$J$31,BP$47&gt;=$FQ212,BP$47&lt;=$FR212)*(('Summary&amp;Assumptions'!$H$25*$C212)*(1+'Summary&amp;Assumptions'!$J$29)^(BP$46-1))</f>
        <v>0</v>
      </c>
      <c r="BL212" s="588">
        <f>AND(BQ$55&gt;0,SUM($E212:BK212)&lt;'Summary&amp;Assumptions'!$G$32*$B212,$D212&gt;='Summary&amp;Assumptions'!$D$17,BQ$47&gt;=$D212,BQ$47&lt;=EDATE($D212,'Summary&amp;Assumptions'!$G$32))*$B212+AND(BQ$56&lt;'Summary&amp;Assumptions'!$J$31,BQ$47&gt;=$FO212,BQ$47&lt;=$FP212)*(('Summary&amp;Assumptions'!$H$25*$C212)*(1+'Summary&amp;Assumptions'!$J$29)^(BQ$46-1))+AND(BQ$56&lt;'Summary&amp;Assumptions'!$J$31,BQ$47&gt;=$FQ212,BQ$47&lt;=$FR212)*(('Summary&amp;Assumptions'!$H$25*$C212)*(1+'Summary&amp;Assumptions'!$J$29)^(BQ$46-1))</f>
        <v>0</v>
      </c>
      <c r="BM212" s="588">
        <f>AND(BR$55&gt;0,SUM($E212:BL212)&lt;'Summary&amp;Assumptions'!$G$32*$B212,$D212&gt;='Summary&amp;Assumptions'!$D$17,BR$47&gt;=$D212,BR$47&lt;=EDATE($D212,'Summary&amp;Assumptions'!$G$32))*$B212+AND(BR$56&lt;'Summary&amp;Assumptions'!$J$31,BR$47&gt;=$FO212,BR$47&lt;=$FP212)*(('Summary&amp;Assumptions'!$H$25*$C212)*(1+'Summary&amp;Assumptions'!$J$29)^(BR$46-1))+AND(BR$56&lt;'Summary&amp;Assumptions'!$J$31,BR$47&gt;=$FQ212,BR$47&lt;=$FR212)*(('Summary&amp;Assumptions'!$H$25*$C212)*(1+'Summary&amp;Assumptions'!$J$29)^(BR$46-1))</f>
        <v>0</v>
      </c>
      <c r="BN212" s="588">
        <f>AND(BS$55&gt;0,SUM($E212:BM212)&lt;'Summary&amp;Assumptions'!$G$32*$B212,$D212&gt;='Summary&amp;Assumptions'!$D$17,BS$47&gt;=$D212,BS$47&lt;=EDATE($D212,'Summary&amp;Assumptions'!$G$32))*$B212+AND(BS$56&lt;'Summary&amp;Assumptions'!$J$31,BS$47&gt;=$FO212,BS$47&lt;=$FP212)*(('Summary&amp;Assumptions'!$H$25*$C212)*(1+'Summary&amp;Assumptions'!$J$29)^(BS$46-1))+AND(BS$56&lt;'Summary&amp;Assumptions'!$J$31,BS$47&gt;=$FQ212,BS$47&lt;=$FR212)*(('Summary&amp;Assumptions'!$H$25*$C212)*(1+'Summary&amp;Assumptions'!$J$29)^(BS$46-1))</f>
        <v>0</v>
      </c>
      <c r="BO212" s="588">
        <f>AND(BT$55&gt;0,SUM($E212:BN212)&lt;'Summary&amp;Assumptions'!$G$32*$B212,$D212&gt;='Summary&amp;Assumptions'!$D$17,BT$47&gt;=$D212,BT$47&lt;=EDATE($D212,'Summary&amp;Assumptions'!$G$32))*$B212+AND(BT$56&lt;'Summary&amp;Assumptions'!$J$31,BT$47&gt;=$FO212,BT$47&lt;=$FP212)*(('Summary&amp;Assumptions'!$H$25*$C212)*(1+'Summary&amp;Assumptions'!$J$29)^(BT$46-1))+AND(BT$56&lt;'Summary&amp;Assumptions'!$J$31,BT$47&gt;=$FQ212,BT$47&lt;=$FR212)*(('Summary&amp;Assumptions'!$H$25*$C212)*(1+'Summary&amp;Assumptions'!$J$29)^(BT$46-1))</f>
        <v>0</v>
      </c>
      <c r="BP212" s="588">
        <f>AND(BU$55&gt;0,SUM($E212:BO212)&lt;'Summary&amp;Assumptions'!$G$32*$B212,$D212&gt;='Summary&amp;Assumptions'!$D$17,BU$47&gt;=$D212,BU$47&lt;=EDATE($D212,'Summary&amp;Assumptions'!$G$32))*$B212+AND(BU$56&lt;'Summary&amp;Assumptions'!$J$31,BU$47&gt;=$FO212,BU$47&lt;=$FP212)*(('Summary&amp;Assumptions'!$H$25*$C212)*(1+'Summary&amp;Assumptions'!$J$29)^(BU$46-1))+AND(BU$56&lt;'Summary&amp;Assumptions'!$J$31,BU$47&gt;=$FQ212,BU$47&lt;=$FR212)*(('Summary&amp;Assumptions'!$H$25*$C212)*(1+'Summary&amp;Assumptions'!$J$29)^(BU$46-1))</f>
        <v>0</v>
      </c>
      <c r="BQ212" s="588">
        <f>AND(BV$55&gt;0,SUM($E212:BP212)&lt;'Summary&amp;Assumptions'!$G$32*$B212,$D212&gt;='Summary&amp;Assumptions'!$D$17,BV$47&gt;=$D212,BV$47&lt;=EDATE($D212,'Summary&amp;Assumptions'!$G$32))*$B212+AND(BV$56&lt;'Summary&amp;Assumptions'!$J$31,BV$47&gt;=$FO212,BV$47&lt;=$FP212)*(('Summary&amp;Assumptions'!$H$25*$C212)*(1+'Summary&amp;Assumptions'!$J$29)^(BV$46-1))+AND(BV$56&lt;'Summary&amp;Assumptions'!$J$31,BV$47&gt;=$FQ212,BV$47&lt;=$FR212)*(('Summary&amp;Assumptions'!$H$25*$C212)*(1+'Summary&amp;Assumptions'!$J$29)^(BV$46-1))</f>
        <v>0</v>
      </c>
      <c r="BR212" s="588">
        <f>AND(BW$55&gt;0,SUM($E212:BQ212)&lt;'Summary&amp;Assumptions'!$G$32*$B212,$D212&gt;='Summary&amp;Assumptions'!$D$17,BW$47&gt;=$D212,BW$47&lt;=EDATE($D212,'Summary&amp;Assumptions'!$G$32))*$B212+AND(BW$56&lt;'Summary&amp;Assumptions'!$J$31,BW$47&gt;=$FO212,BW$47&lt;=$FP212)*(('Summary&amp;Assumptions'!$H$25*$C212)*(1+'Summary&amp;Assumptions'!$J$29)^(BW$46-1))+AND(BW$56&lt;'Summary&amp;Assumptions'!$J$31,BW$47&gt;=$FQ212,BW$47&lt;=$FR212)*(('Summary&amp;Assumptions'!$H$25*$C212)*(1+'Summary&amp;Assumptions'!$J$29)^(BW$46-1))</f>
        <v>0</v>
      </c>
      <c r="BS212" s="588">
        <f>AND(BX$55&gt;0,SUM($E212:BR212)&lt;'Summary&amp;Assumptions'!$G$32*$B212,$D212&gt;='Summary&amp;Assumptions'!$D$17,BX$47&gt;=$D212,BX$47&lt;=EDATE($D212,'Summary&amp;Assumptions'!$G$32))*$B212+AND(BX$56&lt;'Summary&amp;Assumptions'!$J$31,BX$47&gt;=$FO212,BX$47&lt;=$FP212)*(('Summary&amp;Assumptions'!$H$25*$C212)*(1+'Summary&amp;Assumptions'!$J$29)^(BX$46-1))+AND(BX$56&lt;'Summary&amp;Assumptions'!$J$31,BX$47&gt;=$FQ212,BX$47&lt;=$FR212)*(('Summary&amp;Assumptions'!$H$25*$C212)*(1+'Summary&amp;Assumptions'!$J$29)^(BX$46-1))</f>
        <v>0</v>
      </c>
      <c r="BT212" s="588">
        <f>AND(BY$55&gt;0,SUM($E212:BS212)&lt;'Summary&amp;Assumptions'!$G$32*$B212,$D212&gt;='Summary&amp;Assumptions'!$D$17,BY$47&gt;=$D212,BY$47&lt;=EDATE($D212,'Summary&amp;Assumptions'!$G$32))*$B212+AND(BY$56&lt;'Summary&amp;Assumptions'!$J$31,BY$47&gt;=$FO212,BY$47&lt;=$FP212)*(('Summary&amp;Assumptions'!$H$25*$C212)*(1+'Summary&amp;Assumptions'!$J$29)^(BY$46-1))+AND(BY$56&lt;'Summary&amp;Assumptions'!$J$31,BY$47&gt;=$FQ212,BY$47&lt;=$FR212)*(('Summary&amp;Assumptions'!$H$25*$C212)*(1+'Summary&amp;Assumptions'!$J$29)^(BY$46-1))</f>
        <v>0</v>
      </c>
      <c r="BU212" s="588">
        <f>AND(BZ$55&gt;0,SUM($E212:BT212)&lt;'Summary&amp;Assumptions'!$G$32*$B212,$D212&gt;='Summary&amp;Assumptions'!$D$17,BZ$47&gt;=$D212,BZ$47&lt;=EDATE($D212,'Summary&amp;Assumptions'!$G$32))*$B212+AND(BZ$56&lt;'Summary&amp;Assumptions'!$J$31,BZ$47&gt;=$FO212,BZ$47&lt;=$FP212)*(('Summary&amp;Assumptions'!$H$25*$C212)*(1+'Summary&amp;Assumptions'!$J$29)^(BZ$46-1))+AND(BZ$56&lt;'Summary&amp;Assumptions'!$J$31,BZ$47&gt;=$FQ212,BZ$47&lt;=$FR212)*(('Summary&amp;Assumptions'!$H$25*$C212)*(1+'Summary&amp;Assumptions'!$J$29)^(BZ$46-1))</f>
        <v>0</v>
      </c>
      <c r="BV212" s="588">
        <f>AND(CA$55&gt;0,SUM($E212:BU212)&lt;'Summary&amp;Assumptions'!$G$32*$B212,$D212&gt;='Summary&amp;Assumptions'!$D$17,CA$47&gt;=$D212,CA$47&lt;=EDATE($D212,'Summary&amp;Assumptions'!$G$32))*$B212+AND(CA$56&lt;'Summary&amp;Assumptions'!$J$31,CA$47&gt;=$FO212,CA$47&lt;=$FP212)*(('Summary&amp;Assumptions'!$H$25*$C212)*(1+'Summary&amp;Assumptions'!$J$29)^(CA$46-1))+AND(CA$56&lt;'Summary&amp;Assumptions'!$J$31,CA$47&gt;=$FQ212,CA$47&lt;=$FR212)*(('Summary&amp;Assumptions'!$H$25*$C212)*(1+'Summary&amp;Assumptions'!$J$29)^(CA$46-1))</f>
        <v>0</v>
      </c>
      <c r="BW212" s="588">
        <f>AND(CB$55&gt;0,SUM($E212:BV212)&lt;'Summary&amp;Assumptions'!$G$32*$B212,$D212&gt;='Summary&amp;Assumptions'!$D$17,CB$47&gt;=$D212,CB$47&lt;=EDATE($D212,'Summary&amp;Assumptions'!$G$32))*$B212+AND(CB$56&lt;'Summary&amp;Assumptions'!$J$31,CB$47&gt;=$FO212,CB$47&lt;=$FP212)*(('Summary&amp;Assumptions'!$H$25*$C212)*(1+'Summary&amp;Assumptions'!$J$29)^(CB$46-1))+AND(CB$56&lt;'Summary&amp;Assumptions'!$J$31,CB$47&gt;=$FQ212,CB$47&lt;=$FR212)*(('Summary&amp;Assumptions'!$H$25*$C212)*(1+'Summary&amp;Assumptions'!$J$29)^(CB$46-1))</f>
        <v>0</v>
      </c>
      <c r="BX212" s="588">
        <f>AND(CC$55&gt;0,SUM($E212:BW212)&lt;'Summary&amp;Assumptions'!$G$32*$B212,$D212&gt;='Summary&amp;Assumptions'!$D$17,CC$47&gt;=$D212,CC$47&lt;=EDATE($D212,'Summary&amp;Assumptions'!$G$32))*$B212+AND(CC$56&lt;'Summary&amp;Assumptions'!$J$31,CC$47&gt;=$FO212,CC$47&lt;=$FP212)*(('Summary&amp;Assumptions'!$H$25*$C212)*(1+'Summary&amp;Assumptions'!$J$29)^(CC$46-1))+AND(CC$56&lt;'Summary&amp;Assumptions'!$J$31,CC$47&gt;=$FQ212,CC$47&lt;=$FR212)*(('Summary&amp;Assumptions'!$H$25*$C212)*(1+'Summary&amp;Assumptions'!$J$29)^(CC$46-1))</f>
        <v>0</v>
      </c>
      <c r="BY212" s="588">
        <f>AND(CD$55&gt;0,SUM($E212:BX212)&lt;'Summary&amp;Assumptions'!$G$32*$B212,$D212&gt;='Summary&amp;Assumptions'!$D$17,CD$47&gt;=$D212,CD$47&lt;=EDATE($D212,'Summary&amp;Assumptions'!$G$32))*$B212+AND(CD$56&lt;'Summary&amp;Assumptions'!$J$31,CD$47&gt;=$FO212,CD$47&lt;=$FP212)*(('Summary&amp;Assumptions'!$H$25*$C212)*(1+'Summary&amp;Assumptions'!$J$29)^(CD$46-1))+AND(CD$56&lt;'Summary&amp;Assumptions'!$J$31,CD$47&gt;=$FQ212,CD$47&lt;=$FR212)*(('Summary&amp;Assumptions'!$H$25*$C212)*(1+'Summary&amp;Assumptions'!$J$29)^(CD$46-1))</f>
        <v>0</v>
      </c>
      <c r="BZ212" s="588">
        <f>AND(CE$55&gt;0,SUM($E212:BY212)&lt;'Summary&amp;Assumptions'!$G$32*$B212,$D212&gt;='Summary&amp;Assumptions'!$D$17,CE$47&gt;=$D212,CE$47&lt;=EDATE($D212,'Summary&amp;Assumptions'!$G$32))*$B212+AND(CE$56&lt;'Summary&amp;Assumptions'!$J$31,CE$47&gt;=$FO212,CE$47&lt;=$FP212)*(('Summary&amp;Assumptions'!$H$25*$C212)*(1+'Summary&amp;Assumptions'!$J$29)^(CE$46-1))+AND(CE$56&lt;'Summary&amp;Assumptions'!$J$31,CE$47&gt;=$FQ212,CE$47&lt;=$FR212)*(('Summary&amp;Assumptions'!$H$25*$C212)*(1+'Summary&amp;Assumptions'!$J$29)^(CE$46-1))</f>
        <v>0</v>
      </c>
      <c r="CA212" s="588">
        <f>AND(CF$55&gt;0,SUM($E212:BZ212)&lt;'Summary&amp;Assumptions'!$G$32*$B212,$D212&gt;='Summary&amp;Assumptions'!$D$17,CF$47&gt;=$D212,CF$47&lt;=EDATE($D212,'Summary&amp;Assumptions'!$G$32))*$B212+AND(CF$56&lt;'Summary&amp;Assumptions'!$J$31,CF$47&gt;=$FO212,CF$47&lt;=$FP212)*(('Summary&amp;Assumptions'!$H$25*$C212)*(1+'Summary&amp;Assumptions'!$J$29)^(CF$46-1))+AND(CF$56&lt;'Summary&amp;Assumptions'!$J$31,CF$47&gt;=$FQ212,CF$47&lt;=$FR212)*(('Summary&amp;Assumptions'!$H$25*$C212)*(1+'Summary&amp;Assumptions'!$J$29)^(CF$46-1))</f>
        <v>0</v>
      </c>
      <c r="CB212" s="588">
        <f>AND(CG$55&gt;0,SUM($E212:CA212)&lt;'Summary&amp;Assumptions'!$G$32*$B212,$D212&gt;='Summary&amp;Assumptions'!$D$17,CG$47&gt;=$D212,CG$47&lt;=EDATE($D212,'Summary&amp;Assumptions'!$G$32))*$B212+AND(CG$56&lt;'Summary&amp;Assumptions'!$J$31,CG$47&gt;=$FO212,CG$47&lt;=$FP212)*(('Summary&amp;Assumptions'!$H$25*$C212)*(1+'Summary&amp;Assumptions'!$J$29)^(CG$46-1))+AND(CG$56&lt;'Summary&amp;Assumptions'!$J$31,CG$47&gt;=$FQ212,CG$47&lt;=$FR212)*(('Summary&amp;Assumptions'!$H$25*$C212)*(1+'Summary&amp;Assumptions'!$J$29)^(CG$46-1))</f>
        <v>0</v>
      </c>
      <c r="CC212" s="588">
        <f>AND(CH$55&gt;0,SUM($E212:CB212)&lt;'Summary&amp;Assumptions'!$G$32*$B212,$D212&gt;='Summary&amp;Assumptions'!$D$17,CH$47&gt;=$D212,CH$47&lt;=EDATE($D212,'Summary&amp;Assumptions'!$G$32))*$B212+AND(CH$56&lt;'Summary&amp;Assumptions'!$J$31,CH$47&gt;=$FO212,CH$47&lt;=$FP212)*(('Summary&amp;Assumptions'!$H$25*$C212)*(1+'Summary&amp;Assumptions'!$J$29)^(CH$46-1))+AND(CH$56&lt;'Summary&amp;Assumptions'!$J$31,CH$47&gt;=$FQ212,CH$47&lt;=$FR212)*(('Summary&amp;Assumptions'!$H$25*$C212)*(1+'Summary&amp;Assumptions'!$J$29)^(CH$46-1))</f>
        <v>0</v>
      </c>
      <c r="CD212" s="588">
        <f>AND(CI$55&gt;0,SUM($E212:CC212)&lt;'Summary&amp;Assumptions'!$G$32*$B212,$D212&gt;='Summary&amp;Assumptions'!$D$17,CI$47&gt;=$D212,CI$47&lt;=EDATE($D212,'Summary&amp;Assumptions'!$G$32))*$B212+AND(CI$56&lt;'Summary&amp;Assumptions'!$J$31,CI$47&gt;=$FO212,CI$47&lt;=$FP212)*(('Summary&amp;Assumptions'!$H$25*$C212)*(1+'Summary&amp;Assumptions'!$J$29)^(CI$46-1))+AND(CI$56&lt;'Summary&amp;Assumptions'!$J$31,CI$47&gt;=$FQ212,CI$47&lt;=$FR212)*(('Summary&amp;Assumptions'!$H$25*$C212)*(1+'Summary&amp;Assumptions'!$J$29)^(CI$46-1))</f>
        <v>0</v>
      </c>
      <c r="CE212" s="588">
        <f>AND(CJ$55&gt;0,SUM($E212:CD212)&lt;'Summary&amp;Assumptions'!$G$32*$B212,$D212&gt;='Summary&amp;Assumptions'!$D$17,CJ$47&gt;=$D212,CJ$47&lt;=EDATE($D212,'Summary&amp;Assumptions'!$G$32))*$B212+AND(CJ$56&lt;'Summary&amp;Assumptions'!$J$31,CJ$47&gt;=$FO212,CJ$47&lt;=$FP212)*(('Summary&amp;Assumptions'!$H$25*$C212)*(1+'Summary&amp;Assumptions'!$J$29)^(CJ$46-1))+AND(CJ$56&lt;'Summary&amp;Assumptions'!$J$31,CJ$47&gt;=$FQ212,CJ$47&lt;=$FR212)*(('Summary&amp;Assumptions'!$H$25*$C212)*(1+'Summary&amp;Assumptions'!$J$29)^(CJ$46-1))</f>
        <v>0</v>
      </c>
      <c r="CF212" s="588">
        <f>AND(CK$55&gt;0,SUM($E212:CE212)&lt;'Summary&amp;Assumptions'!$G$32*$B212,$D212&gt;='Summary&amp;Assumptions'!$D$17,CK$47&gt;=$D212,CK$47&lt;=EDATE($D212,'Summary&amp;Assumptions'!$G$32))*$B212+AND(CK$56&lt;'Summary&amp;Assumptions'!$J$31,CK$47&gt;=$FO212,CK$47&lt;=$FP212)*(('Summary&amp;Assumptions'!$H$25*$C212)*(1+'Summary&amp;Assumptions'!$J$29)^(CK$46-1))+AND(CK$56&lt;'Summary&amp;Assumptions'!$J$31,CK$47&gt;=$FQ212,CK$47&lt;=$FR212)*(('Summary&amp;Assumptions'!$H$25*$C212)*(1+'Summary&amp;Assumptions'!$J$29)^(CK$46-1))</f>
        <v>0</v>
      </c>
      <c r="CG212" s="588">
        <f>AND(CL$55&gt;0,SUM($E212:CF212)&lt;'Summary&amp;Assumptions'!$G$32*$B212,$D212&gt;='Summary&amp;Assumptions'!$D$17,CL$47&gt;=$D212,CL$47&lt;=EDATE($D212,'Summary&amp;Assumptions'!$G$32))*$B212+AND(CL$56&lt;'Summary&amp;Assumptions'!$J$31,CL$47&gt;=$FO212,CL$47&lt;=$FP212)*(('Summary&amp;Assumptions'!$H$25*$C212)*(1+'Summary&amp;Assumptions'!$J$29)^(CL$46-1))+AND(CL$56&lt;'Summary&amp;Assumptions'!$J$31,CL$47&gt;=$FQ212,CL$47&lt;=$FR212)*(('Summary&amp;Assumptions'!$H$25*$C212)*(1+'Summary&amp;Assumptions'!$J$29)^(CL$46-1))</f>
        <v>0</v>
      </c>
      <c r="CH212" s="588">
        <f>AND(CM$55&gt;0,SUM($E212:CG212)&lt;'Summary&amp;Assumptions'!$G$32*$B212,$D212&gt;='Summary&amp;Assumptions'!$D$17,CM$47&gt;=$D212,CM$47&lt;=EDATE($D212,'Summary&amp;Assumptions'!$G$32))*$B212+AND(CM$56&lt;'Summary&amp;Assumptions'!$J$31,CM$47&gt;=$FO212,CM$47&lt;=$FP212)*(('Summary&amp;Assumptions'!$H$25*$C212)*(1+'Summary&amp;Assumptions'!$J$29)^(CM$46-1))+AND(CM$56&lt;'Summary&amp;Assumptions'!$J$31,CM$47&gt;=$FQ212,CM$47&lt;=$FR212)*(('Summary&amp;Assumptions'!$H$25*$C212)*(1+'Summary&amp;Assumptions'!$J$29)^(CM$46-1))</f>
        <v>0</v>
      </c>
      <c r="CI212" s="588">
        <f>AND(CN$55&gt;0,SUM($E212:CH212)&lt;'Summary&amp;Assumptions'!$G$32*$B212,$D212&gt;='Summary&amp;Assumptions'!$D$17,CN$47&gt;=$D212,CN$47&lt;=EDATE($D212,'Summary&amp;Assumptions'!$G$32))*$B212+AND(CN$56&lt;'Summary&amp;Assumptions'!$J$31,CN$47&gt;=$FO212,CN$47&lt;=$FP212)*(('Summary&amp;Assumptions'!$H$25*$C212)*(1+'Summary&amp;Assumptions'!$J$29)^(CN$46-1))+AND(CN$56&lt;'Summary&amp;Assumptions'!$J$31,CN$47&gt;=$FQ212,CN$47&lt;=$FR212)*(('Summary&amp;Assumptions'!$H$25*$C212)*(1+'Summary&amp;Assumptions'!$J$29)^(CN$46-1))</f>
        <v>0</v>
      </c>
      <c r="CJ212" s="588">
        <f>AND(CO$55&gt;0,SUM($E212:CI212)&lt;'Summary&amp;Assumptions'!$G$32*$B212,$D212&gt;='Summary&amp;Assumptions'!$D$17,CO$47&gt;=$D212,CO$47&lt;=EDATE($D212,'Summary&amp;Assumptions'!$G$32))*$B212+AND(CO$56&lt;'Summary&amp;Assumptions'!$J$31,CO$47&gt;=$FO212,CO$47&lt;=$FP212)*(('Summary&amp;Assumptions'!$H$25*$C212)*(1+'Summary&amp;Assumptions'!$J$29)^(CO$46-1))+AND(CO$56&lt;'Summary&amp;Assumptions'!$J$31,CO$47&gt;=$FQ212,CO$47&lt;=$FR212)*(('Summary&amp;Assumptions'!$H$25*$C212)*(1+'Summary&amp;Assumptions'!$J$29)^(CO$46-1))</f>
        <v>0</v>
      </c>
      <c r="CK212" s="588">
        <f>AND(CP$55&gt;0,SUM($E212:CJ212)&lt;'Summary&amp;Assumptions'!$G$32*$B212,$D212&gt;='Summary&amp;Assumptions'!$D$17,CP$47&gt;=$D212,CP$47&lt;=EDATE($D212,'Summary&amp;Assumptions'!$G$32))*$B212+AND(CP$56&lt;'Summary&amp;Assumptions'!$J$31,CP$47&gt;=$FO212,CP$47&lt;=$FP212)*(('Summary&amp;Assumptions'!$H$25*$C212)*(1+'Summary&amp;Assumptions'!$J$29)^(CP$46-1))+AND(CP$56&lt;'Summary&amp;Assumptions'!$J$31,CP$47&gt;=$FQ212,CP$47&lt;=$FR212)*(('Summary&amp;Assumptions'!$H$25*$C212)*(1+'Summary&amp;Assumptions'!$J$29)^(CP$46-1))</f>
        <v>0</v>
      </c>
      <c r="CL212" s="588">
        <f>AND(CQ$55&gt;0,SUM($E212:CK212)&lt;'Summary&amp;Assumptions'!$G$32*$B212,$D212&gt;='Summary&amp;Assumptions'!$D$17,CQ$47&gt;=$D212,CQ$47&lt;=EDATE($D212,'Summary&amp;Assumptions'!$G$32))*$B212+AND(CQ$56&lt;'Summary&amp;Assumptions'!$J$31,CQ$47&gt;=$FO212,CQ$47&lt;=$FP212)*(('Summary&amp;Assumptions'!$H$25*$C212)*(1+'Summary&amp;Assumptions'!$J$29)^(CQ$46-1))+AND(CQ$56&lt;'Summary&amp;Assumptions'!$J$31,CQ$47&gt;=$FQ212,CQ$47&lt;=$FR212)*(('Summary&amp;Assumptions'!$H$25*$C212)*(1+'Summary&amp;Assumptions'!$J$29)^(CQ$46-1))</f>
        <v>0</v>
      </c>
      <c r="CM212" s="588">
        <f>AND(CR$55&gt;0,SUM($E212:CL212)&lt;'Summary&amp;Assumptions'!$G$32*$B212,$D212&gt;='Summary&amp;Assumptions'!$D$17,CR$47&gt;=$D212,CR$47&lt;=EDATE($D212,'Summary&amp;Assumptions'!$G$32))*$B212+AND(CR$56&lt;'Summary&amp;Assumptions'!$J$31,CR$47&gt;=$FO212,CR$47&lt;=$FP212)*(('Summary&amp;Assumptions'!$H$25*$C212)*(1+'Summary&amp;Assumptions'!$J$29)^(CR$46-1))+AND(CR$56&lt;'Summary&amp;Assumptions'!$J$31,CR$47&gt;=$FQ212,CR$47&lt;=$FR212)*(('Summary&amp;Assumptions'!$H$25*$C212)*(1+'Summary&amp;Assumptions'!$J$29)^(CR$46-1))</f>
        <v>0</v>
      </c>
      <c r="CN212" s="588">
        <f>AND(CS$55&gt;0,SUM($E212:CM212)&lt;'Summary&amp;Assumptions'!$G$32*$B212,$D212&gt;='Summary&amp;Assumptions'!$D$17,CS$47&gt;=$D212,CS$47&lt;=EDATE($D212,'Summary&amp;Assumptions'!$G$32))*$B212+AND(CS$56&lt;'Summary&amp;Assumptions'!$J$31,CS$47&gt;=$FO212,CS$47&lt;=$FP212)*(('Summary&amp;Assumptions'!$H$25*$C212)*(1+'Summary&amp;Assumptions'!$J$29)^(CS$46-1))+AND(CS$56&lt;'Summary&amp;Assumptions'!$J$31,CS$47&gt;=$FQ212,CS$47&lt;=$FR212)*(('Summary&amp;Assumptions'!$H$25*$C212)*(1+'Summary&amp;Assumptions'!$J$29)^(CS$46-1))</f>
        <v>0</v>
      </c>
      <c r="CO212" s="588">
        <f>AND(CT$55&gt;0,SUM($E212:CN212)&lt;'Summary&amp;Assumptions'!$G$32*$B212,$D212&gt;='Summary&amp;Assumptions'!$D$17,CT$47&gt;=$D212,CT$47&lt;=EDATE($D212,'Summary&amp;Assumptions'!$G$32))*$B212+AND(CT$56&lt;'Summary&amp;Assumptions'!$J$31,CT$47&gt;=$FO212,CT$47&lt;=$FP212)*(('Summary&amp;Assumptions'!$H$25*$C212)*(1+'Summary&amp;Assumptions'!$J$29)^(CT$46-1))+AND(CT$56&lt;'Summary&amp;Assumptions'!$J$31,CT$47&gt;=$FQ212,CT$47&lt;=$FR212)*(('Summary&amp;Assumptions'!$H$25*$C212)*(1+'Summary&amp;Assumptions'!$J$29)^(CT$46-1))</f>
        <v>0</v>
      </c>
      <c r="CP212" s="588">
        <f>AND(CU$55&gt;0,SUM($E212:CO212)&lt;'Summary&amp;Assumptions'!$G$32*$B212,$D212&gt;='Summary&amp;Assumptions'!$D$17,CU$47&gt;=$D212,CU$47&lt;=EDATE($D212,'Summary&amp;Assumptions'!$G$32))*$B212+AND(CU$56&lt;'Summary&amp;Assumptions'!$J$31,CU$47&gt;=$FO212,CU$47&lt;=$FP212)*(('Summary&amp;Assumptions'!$H$25*$C212)*(1+'Summary&amp;Assumptions'!$J$29)^(CU$46-1))+AND(CU$56&lt;'Summary&amp;Assumptions'!$J$31,CU$47&gt;=$FQ212,CU$47&lt;=$FR212)*(('Summary&amp;Assumptions'!$H$25*$C212)*(1+'Summary&amp;Assumptions'!$J$29)^(CU$46-1))</f>
        <v>0</v>
      </c>
      <c r="CQ212" s="588">
        <f>AND(CV$55&gt;0,SUM($E212:CP212)&lt;'Summary&amp;Assumptions'!$G$32*$B212,$D212&gt;='Summary&amp;Assumptions'!$D$17,CV$47&gt;=$D212,CV$47&lt;=EDATE($D212,'Summary&amp;Assumptions'!$G$32))*$B212+AND(CV$56&lt;'Summary&amp;Assumptions'!$J$31,CV$47&gt;=$FO212,CV$47&lt;=$FP212)*(('Summary&amp;Assumptions'!$H$25*$C212)*(1+'Summary&amp;Assumptions'!$J$29)^(CV$46-1))+AND(CV$56&lt;'Summary&amp;Assumptions'!$J$31,CV$47&gt;=$FQ212,CV$47&lt;=$FR212)*(('Summary&amp;Assumptions'!$H$25*$C212)*(1+'Summary&amp;Assumptions'!$J$29)^(CV$46-1))</f>
        <v>0</v>
      </c>
      <c r="CR212" s="588">
        <f>AND(CW$55&gt;0,SUM($E212:CQ212)&lt;'Summary&amp;Assumptions'!$G$32*$B212,$D212&gt;='Summary&amp;Assumptions'!$D$17,CW$47&gt;=$D212,CW$47&lt;=EDATE($D212,'Summary&amp;Assumptions'!$G$32))*$B212+AND(CW$56&lt;'Summary&amp;Assumptions'!$J$31,CW$47&gt;=$FO212,CW$47&lt;=$FP212)*(('Summary&amp;Assumptions'!$H$25*$C212)*(1+'Summary&amp;Assumptions'!$J$29)^(CW$46-1))+AND(CW$56&lt;'Summary&amp;Assumptions'!$J$31,CW$47&gt;=$FQ212,CW$47&lt;=$FR212)*(('Summary&amp;Assumptions'!$H$25*$C212)*(1+'Summary&amp;Assumptions'!$J$29)^(CW$46-1))</f>
        <v>0</v>
      </c>
      <c r="CS212" s="588">
        <f>AND(CX$55&gt;0,SUM($E212:CR212)&lt;'Summary&amp;Assumptions'!$G$32*$B212,$D212&gt;='Summary&amp;Assumptions'!$D$17,CX$47&gt;=$D212,CX$47&lt;=EDATE($D212,'Summary&amp;Assumptions'!$G$32))*$B212+AND(CX$56&lt;'Summary&amp;Assumptions'!$J$31,CX$47&gt;=$FO212,CX$47&lt;=$FP212)*(('Summary&amp;Assumptions'!$H$25*$C212)*(1+'Summary&amp;Assumptions'!$J$29)^(CX$46-1))+AND(CX$56&lt;'Summary&amp;Assumptions'!$J$31,CX$47&gt;=$FQ212,CX$47&lt;=$FR212)*(('Summary&amp;Assumptions'!$H$25*$C212)*(1+'Summary&amp;Assumptions'!$J$29)^(CX$46-1))</f>
        <v>0</v>
      </c>
      <c r="CT212" s="588">
        <f>AND(CY$55&gt;0,SUM($E212:CS212)&lt;'Summary&amp;Assumptions'!$G$32*$B212,$D212&gt;='Summary&amp;Assumptions'!$D$17,CY$47&gt;=$D212,CY$47&lt;=EDATE($D212,'Summary&amp;Assumptions'!$G$32))*$B212+AND(CY$56&lt;'Summary&amp;Assumptions'!$J$31,CY$47&gt;=$FO212,CY$47&lt;=$FP212)*(('Summary&amp;Assumptions'!$H$25*$C212)*(1+'Summary&amp;Assumptions'!$J$29)^(CY$46-1))+AND(CY$56&lt;'Summary&amp;Assumptions'!$J$31,CY$47&gt;=$FQ212,CY$47&lt;=$FR212)*(('Summary&amp;Assumptions'!$H$25*$C212)*(1+'Summary&amp;Assumptions'!$J$29)^(CY$46-1))</f>
        <v>0</v>
      </c>
      <c r="CU212" s="588">
        <f>AND(CZ$55&gt;0,SUM($E212:CT212)&lt;'Summary&amp;Assumptions'!$G$32*$B212,$D212&gt;='Summary&amp;Assumptions'!$D$17,CZ$47&gt;=$D212,CZ$47&lt;=EDATE($D212,'Summary&amp;Assumptions'!$G$32))*$B212+AND(CZ$56&lt;'Summary&amp;Assumptions'!$J$31,CZ$47&gt;=$FO212,CZ$47&lt;=$FP212)*(('Summary&amp;Assumptions'!$H$25*$C212)*(1+'Summary&amp;Assumptions'!$J$29)^(CZ$46-1))+AND(CZ$56&lt;'Summary&amp;Assumptions'!$J$31,CZ$47&gt;=$FQ212,CZ$47&lt;=$FR212)*(('Summary&amp;Assumptions'!$H$25*$C212)*(1+'Summary&amp;Assumptions'!$J$29)^(CZ$46-1))</f>
        <v>0</v>
      </c>
      <c r="CV212" s="588">
        <f>AND(DA$55&gt;0,SUM($E212:CU212)&lt;'Summary&amp;Assumptions'!$G$32*$B212,$D212&gt;='Summary&amp;Assumptions'!$D$17,DA$47&gt;=$D212,DA$47&lt;=EDATE($D212,'Summary&amp;Assumptions'!$G$32))*$B212+AND(DA$56&lt;'Summary&amp;Assumptions'!$J$31,DA$47&gt;=$FO212,DA$47&lt;=$FP212)*(('Summary&amp;Assumptions'!$H$25*$C212)*(1+'Summary&amp;Assumptions'!$J$29)^(DA$46-1))+AND(DA$56&lt;'Summary&amp;Assumptions'!$J$31,DA$47&gt;=$FQ212,DA$47&lt;=$FR212)*(('Summary&amp;Assumptions'!$H$25*$C212)*(1+'Summary&amp;Assumptions'!$J$29)^(DA$46-1))</f>
        <v>0</v>
      </c>
      <c r="CW212" s="588">
        <f>AND(DB$55&gt;0,SUM($E212:CV212)&lt;'Summary&amp;Assumptions'!$G$32*$B212,$D212&gt;='Summary&amp;Assumptions'!$D$17,DB$47&gt;=$D212,DB$47&lt;=EDATE($D212,'Summary&amp;Assumptions'!$G$32))*$B212+AND(DB$56&lt;'Summary&amp;Assumptions'!$J$31,DB$47&gt;=$FO212,DB$47&lt;=$FP212)*(('Summary&amp;Assumptions'!$H$25*$C212)*(1+'Summary&amp;Assumptions'!$J$29)^(DB$46-1))+AND(DB$56&lt;'Summary&amp;Assumptions'!$J$31,DB$47&gt;=$FQ212,DB$47&lt;=$FR212)*(('Summary&amp;Assumptions'!$H$25*$C212)*(1+'Summary&amp;Assumptions'!$J$29)^(DB$46-1))</f>
        <v>0</v>
      </c>
      <c r="CX212" s="588">
        <f>AND(DC$55&gt;0,SUM($E212:CW212)&lt;'Summary&amp;Assumptions'!$G$32*$B212,$D212&gt;='Summary&amp;Assumptions'!$D$17,DC$47&gt;=$D212,DC$47&lt;=EDATE($D212,'Summary&amp;Assumptions'!$G$32))*$B212+AND(DC$56&lt;'Summary&amp;Assumptions'!$J$31,DC$47&gt;=$FO212,DC$47&lt;=$FP212)*(('Summary&amp;Assumptions'!$H$25*$C212)*(1+'Summary&amp;Assumptions'!$J$29)^(DC$46-1))+AND(DC$56&lt;'Summary&amp;Assumptions'!$J$31,DC$47&gt;=$FQ212,DC$47&lt;=$FR212)*(('Summary&amp;Assumptions'!$H$25*$C212)*(1+'Summary&amp;Assumptions'!$J$29)^(DC$46-1))</f>
        <v>0</v>
      </c>
      <c r="CY212" s="588">
        <f>AND(DD$55&gt;0,SUM($E212:CX212)&lt;'Summary&amp;Assumptions'!$G$32*$B212,$D212&gt;='Summary&amp;Assumptions'!$D$17,DD$47&gt;=$D212,DD$47&lt;=EDATE($D212,'Summary&amp;Assumptions'!$G$32))*$B212+AND(DD$56&lt;'Summary&amp;Assumptions'!$J$31,DD$47&gt;=$FO212,DD$47&lt;=$FP212)*(('Summary&amp;Assumptions'!$H$25*$C212)*(1+'Summary&amp;Assumptions'!$J$29)^(DD$46-1))+AND(DD$56&lt;'Summary&amp;Assumptions'!$J$31,DD$47&gt;=$FQ212,DD$47&lt;=$FR212)*(('Summary&amp;Assumptions'!$H$25*$C212)*(1+'Summary&amp;Assumptions'!$J$29)^(DD$46-1))</f>
        <v>0</v>
      </c>
      <c r="CZ212" s="588">
        <f>AND(DE$55&gt;0,SUM($E212:CY212)&lt;'Summary&amp;Assumptions'!$G$32*$B212,$D212&gt;='Summary&amp;Assumptions'!$D$17,DE$47&gt;=$D212,DE$47&lt;=EDATE($D212,'Summary&amp;Assumptions'!$G$32))*$B212+AND(DE$56&lt;'Summary&amp;Assumptions'!$J$31,DE$47&gt;=$FO212,DE$47&lt;=$FP212)*(('Summary&amp;Assumptions'!$H$25*$C212)*(1+'Summary&amp;Assumptions'!$J$29)^(DE$46-1))+AND(DE$56&lt;'Summary&amp;Assumptions'!$J$31,DE$47&gt;=$FQ212,DE$47&lt;=$FR212)*(('Summary&amp;Assumptions'!$H$25*$C212)*(1+'Summary&amp;Assumptions'!$J$29)^(DE$46-1))</f>
        <v>0</v>
      </c>
      <c r="DA212" s="588">
        <f>AND(DF$55&gt;0,SUM($E212:CZ212)&lt;'Summary&amp;Assumptions'!$G$32*$B212,$D212&gt;='Summary&amp;Assumptions'!$D$17,DF$47&gt;=$D212,DF$47&lt;=EDATE($D212,'Summary&amp;Assumptions'!$G$32))*$B212+AND(DF$56&lt;'Summary&amp;Assumptions'!$J$31,DF$47&gt;=$FO212,DF$47&lt;=$FP212)*(('Summary&amp;Assumptions'!$H$25*$C212)*(1+'Summary&amp;Assumptions'!$J$29)^(DF$46-1))+AND(DF$56&lt;'Summary&amp;Assumptions'!$J$31,DF$47&gt;=$FQ212,DF$47&lt;=$FR212)*(('Summary&amp;Assumptions'!$H$25*$C212)*(1+'Summary&amp;Assumptions'!$J$29)^(DF$46-1))</f>
        <v>0</v>
      </c>
      <c r="DB212" s="588">
        <f>AND(DG$55&gt;0,SUM($E212:DA212)&lt;'Summary&amp;Assumptions'!$G$32*$B212,$D212&gt;='Summary&amp;Assumptions'!$D$17,DG$47&gt;=$D212,DG$47&lt;=EDATE($D212,'Summary&amp;Assumptions'!$G$32))*$B212+AND(DG$56&lt;'Summary&amp;Assumptions'!$J$31,DG$47&gt;=$FO212,DG$47&lt;=$FP212)*(('Summary&amp;Assumptions'!$H$25*$C212)*(1+'Summary&amp;Assumptions'!$J$29)^(DG$46-1))+AND(DG$56&lt;'Summary&amp;Assumptions'!$J$31,DG$47&gt;=$FQ212,DG$47&lt;=$FR212)*(('Summary&amp;Assumptions'!$H$25*$C212)*(1+'Summary&amp;Assumptions'!$J$29)^(DG$46-1))</f>
        <v>0</v>
      </c>
      <c r="DC212" s="588">
        <f>AND(DH$55&gt;0,SUM($E212:DB212)&lt;'Summary&amp;Assumptions'!$G$32*$B212,$D212&gt;='Summary&amp;Assumptions'!$D$17,DH$47&gt;=$D212,DH$47&lt;=EDATE($D212,'Summary&amp;Assumptions'!$G$32))*$B212+AND(DH$56&lt;'Summary&amp;Assumptions'!$J$31,DH$47&gt;=$FO212,DH$47&lt;=$FP212)*(('Summary&amp;Assumptions'!$H$25*$C212)*(1+'Summary&amp;Assumptions'!$J$29)^(DH$46-1))+AND(DH$56&lt;'Summary&amp;Assumptions'!$J$31,DH$47&gt;=$FQ212,DH$47&lt;=$FR212)*(('Summary&amp;Assumptions'!$H$25*$C212)*(1+'Summary&amp;Assumptions'!$J$29)^(DH$46-1))</f>
        <v>0</v>
      </c>
      <c r="DD212" s="588">
        <f>AND(DI$55&gt;0,SUM($E212:DC212)&lt;'Summary&amp;Assumptions'!$G$32*$B212,$D212&gt;='Summary&amp;Assumptions'!$D$17,DI$47&gt;=$D212,DI$47&lt;=EDATE($D212,'Summary&amp;Assumptions'!$G$32))*$B212+AND(DI$56&lt;'Summary&amp;Assumptions'!$J$31,DI$47&gt;=$FO212,DI$47&lt;=$FP212)*(('Summary&amp;Assumptions'!$H$25*$C212)*(1+'Summary&amp;Assumptions'!$J$29)^(DI$46-1))+AND(DI$56&lt;'Summary&amp;Assumptions'!$J$31,DI$47&gt;=$FQ212,DI$47&lt;=$FR212)*(('Summary&amp;Assumptions'!$H$25*$C212)*(1+'Summary&amp;Assumptions'!$J$29)^(DI$46-1))</f>
        <v>0</v>
      </c>
      <c r="DE212" s="588">
        <f>AND(DJ$55&gt;0,SUM($E212:DD212)&lt;'Summary&amp;Assumptions'!$G$32*$B212,$D212&gt;='Summary&amp;Assumptions'!$D$17,DJ$47&gt;=$D212,DJ$47&lt;=EDATE($D212,'Summary&amp;Assumptions'!$G$32))*$B212+AND(DJ$56&lt;'Summary&amp;Assumptions'!$J$31,DJ$47&gt;=$FO212,DJ$47&lt;=$FP212)*(('Summary&amp;Assumptions'!$H$25*$C212)*(1+'Summary&amp;Assumptions'!$J$29)^(DJ$46-1))+AND(DJ$56&lt;'Summary&amp;Assumptions'!$J$31,DJ$47&gt;=$FQ212,DJ$47&lt;=$FR212)*(('Summary&amp;Assumptions'!$H$25*$C212)*(1+'Summary&amp;Assumptions'!$J$29)^(DJ$46-1))</f>
        <v>0</v>
      </c>
      <c r="DF212" s="588">
        <f>AND(DK$55&gt;0,SUM($E212:DE212)&lt;'Summary&amp;Assumptions'!$G$32*$B212,$D212&gt;='Summary&amp;Assumptions'!$D$17,DK$47&gt;=$D212,DK$47&lt;=EDATE($D212,'Summary&amp;Assumptions'!$G$32))*$B212+AND(DK$56&lt;'Summary&amp;Assumptions'!$J$31,DK$47&gt;=$FO212,DK$47&lt;=$FP212)*(('Summary&amp;Assumptions'!$H$25*$C212)*(1+'Summary&amp;Assumptions'!$J$29)^(DK$46-1))+AND(DK$56&lt;'Summary&amp;Assumptions'!$J$31,DK$47&gt;=$FQ212,DK$47&lt;=$FR212)*(('Summary&amp;Assumptions'!$H$25*$C212)*(1+'Summary&amp;Assumptions'!$J$29)^(DK$46-1))</f>
        <v>0</v>
      </c>
      <c r="DG212" s="588">
        <f>AND(DL$55&gt;0,SUM($E212:DF212)&lt;'Summary&amp;Assumptions'!$G$32*$B212,$D212&gt;='Summary&amp;Assumptions'!$D$17,DL$47&gt;=$D212,DL$47&lt;=EDATE($D212,'Summary&amp;Assumptions'!$G$32))*$B212+AND(DL$56&lt;'Summary&amp;Assumptions'!$J$31,DL$47&gt;=$FO212,DL$47&lt;=$FP212)*(('Summary&amp;Assumptions'!$H$25*$C212)*(1+'Summary&amp;Assumptions'!$J$29)^(DL$46-1))+AND(DL$56&lt;'Summary&amp;Assumptions'!$J$31,DL$47&gt;=$FQ212,DL$47&lt;=$FR212)*(('Summary&amp;Assumptions'!$H$25*$C212)*(1+'Summary&amp;Assumptions'!$J$29)^(DL$46-1))</f>
        <v>0</v>
      </c>
      <c r="DH212" s="588">
        <f>AND(DM$55&gt;0,SUM($E212:DG212)&lt;'Summary&amp;Assumptions'!$G$32*$B212,$D212&gt;='Summary&amp;Assumptions'!$D$17,DM$47&gt;=$D212,DM$47&lt;=EDATE($D212,'Summary&amp;Assumptions'!$G$32))*$B212+AND(DM$56&lt;'Summary&amp;Assumptions'!$J$31,DM$47&gt;=$FO212,DM$47&lt;=$FP212)*(('Summary&amp;Assumptions'!$H$25*$C212)*(1+'Summary&amp;Assumptions'!$J$29)^(DM$46-1))+AND(DM$56&lt;'Summary&amp;Assumptions'!$J$31,DM$47&gt;=$FQ212,DM$47&lt;=$FR212)*(('Summary&amp;Assumptions'!$H$25*$C212)*(1+'Summary&amp;Assumptions'!$J$29)^(DM$46-1))</f>
        <v>0</v>
      </c>
      <c r="DI212" s="588">
        <f>AND(DN$55&gt;0,SUM($E212:DH212)&lt;'Summary&amp;Assumptions'!$G$32*$B212,$D212&gt;='Summary&amp;Assumptions'!$D$17,DN$47&gt;=$D212,DN$47&lt;=EDATE($D212,'Summary&amp;Assumptions'!$G$32))*$B212+AND(DN$56&lt;'Summary&amp;Assumptions'!$J$31,DN$47&gt;=$FO212,DN$47&lt;=$FP212)*(('Summary&amp;Assumptions'!$H$25*$C212)*(1+'Summary&amp;Assumptions'!$J$29)^(DN$46-1))+AND(DN$56&lt;'Summary&amp;Assumptions'!$J$31,DN$47&gt;=$FQ212,DN$47&lt;=$FR212)*(('Summary&amp;Assumptions'!$H$25*$C212)*(1+'Summary&amp;Assumptions'!$J$29)^(DN$46-1))</f>
        <v>0</v>
      </c>
      <c r="DJ212" s="588">
        <f>AND(DO$55&gt;0,SUM($E212:DI212)&lt;'Summary&amp;Assumptions'!$G$32*$B212,$D212&gt;='Summary&amp;Assumptions'!$D$17,DO$47&gt;=$D212,DO$47&lt;=EDATE($D212,'Summary&amp;Assumptions'!$G$32))*$B212+AND(DO$56&lt;'Summary&amp;Assumptions'!$J$31,DO$47&gt;=$FO212,DO$47&lt;=$FP212)*(('Summary&amp;Assumptions'!$H$25*$C212)*(1+'Summary&amp;Assumptions'!$J$29)^(DO$46-1))+AND(DO$56&lt;'Summary&amp;Assumptions'!$J$31,DO$47&gt;=$FQ212,DO$47&lt;=$FR212)*(('Summary&amp;Assumptions'!$H$25*$C212)*(1+'Summary&amp;Assumptions'!$J$29)^(DO$46-1))</f>
        <v>0</v>
      </c>
      <c r="DK212" s="588">
        <f>AND(DP$55&gt;0,SUM($E212:DJ212)&lt;'Summary&amp;Assumptions'!$G$32*$B212,$D212&gt;='Summary&amp;Assumptions'!$D$17,DP$47&gt;=$D212,DP$47&lt;=EDATE($D212,'Summary&amp;Assumptions'!$G$32))*$B212+AND(DP$56&lt;'Summary&amp;Assumptions'!$J$31,DP$47&gt;=$FO212,DP$47&lt;=$FP212)*(('Summary&amp;Assumptions'!$H$25*$C212)*(1+'Summary&amp;Assumptions'!$J$29)^(DP$46-1))+AND(DP$56&lt;'Summary&amp;Assumptions'!$J$31,DP$47&gt;=$FQ212,DP$47&lt;=$FR212)*(('Summary&amp;Assumptions'!$H$25*$C212)*(1+'Summary&amp;Assumptions'!$J$29)^(DP$46-1))</f>
        <v>0</v>
      </c>
      <c r="DL212" s="588">
        <f>AND(DQ$55&gt;0,SUM($E212:DK212)&lt;'Summary&amp;Assumptions'!$G$32*$B212,$D212&gt;='Summary&amp;Assumptions'!$D$17,DQ$47&gt;=$D212,DQ$47&lt;=EDATE($D212,'Summary&amp;Assumptions'!$G$32))*$B212+AND(DQ$56&lt;'Summary&amp;Assumptions'!$J$31,DQ$47&gt;=$FO212,DQ$47&lt;=$FP212)*(('Summary&amp;Assumptions'!$H$25*$C212)*(1+'Summary&amp;Assumptions'!$J$29)^(DQ$46-1))+AND(DQ$56&lt;'Summary&amp;Assumptions'!$J$31,DQ$47&gt;=$FQ212,DQ$47&lt;=$FR212)*(('Summary&amp;Assumptions'!$H$25*$C212)*(1+'Summary&amp;Assumptions'!$J$29)^(DQ$46-1))</f>
        <v>0</v>
      </c>
      <c r="DM212" s="588">
        <f>AND(DR$55&gt;0,SUM($E212:DL212)&lt;'Summary&amp;Assumptions'!$G$32*$B212,$D212&gt;='Summary&amp;Assumptions'!$D$17,DR$47&gt;=$D212,DR$47&lt;=EDATE($D212,'Summary&amp;Assumptions'!$G$32))*$B212+AND(DR$56&lt;'Summary&amp;Assumptions'!$J$31,DR$47&gt;=$FO212,DR$47&lt;=$FP212)*(('Summary&amp;Assumptions'!$H$25*$C212)*(1+'Summary&amp;Assumptions'!$J$29)^(DR$46-1))+AND(DR$56&lt;'Summary&amp;Assumptions'!$J$31,DR$47&gt;=$FQ212,DR$47&lt;=$FR212)*(('Summary&amp;Assumptions'!$H$25*$C212)*(1+'Summary&amp;Assumptions'!$J$29)^(DR$46-1))</f>
        <v>0</v>
      </c>
      <c r="DN212" s="588">
        <f>AND(DS$55&gt;0,SUM($E212:DM212)&lt;'Summary&amp;Assumptions'!$G$32*$B212,$D212&gt;='Summary&amp;Assumptions'!$D$17,DS$47&gt;=$D212,DS$47&lt;=EDATE($D212,'Summary&amp;Assumptions'!$G$32))*$B212+AND(DS$56&lt;'Summary&amp;Assumptions'!$J$31,DS$47&gt;=$FO212,DS$47&lt;=$FP212)*(('Summary&amp;Assumptions'!$H$25*$C212)*(1+'Summary&amp;Assumptions'!$J$29)^(DS$46-1))+AND(DS$56&lt;'Summary&amp;Assumptions'!$J$31,DS$47&gt;=$FQ212,DS$47&lt;=$FR212)*(('Summary&amp;Assumptions'!$H$25*$C212)*(1+'Summary&amp;Assumptions'!$J$29)^(DS$46-1))</f>
        <v>0</v>
      </c>
      <c r="DO212" s="588">
        <f>AND(DT$55&gt;0,SUM($E212:DN212)&lt;'Summary&amp;Assumptions'!$G$32*$B212,$D212&gt;='Summary&amp;Assumptions'!$D$17,DT$47&gt;=$D212,DT$47&lt;=EDATE($D212,'Summary&amp;Assumptions'!$G$32))*$B212+AND(DT$56&lt;'Summary&amp;Assumptions'!$J$31,DT$47&gt;=$FO212,DT$47&lt;=$FP212)*(('Summary&amp;Assumptions'!$H$25*$C212)*(1+'Summary&amp;Assumptions'!$J$29)^(DT$46-1))+AND(DT$56&lt;'Summary&amp;Assumptions'!$J$31,DT$47&gt;=$FQ212,DT$47&lt;=$FR212)*(('Summary&amp;Assumptions'!$H$25*$C212)*(1+'Summary&amp;Assumptions'!$J$29)^(DT$46-1))</f>
        <v>0</v>
      </c>
      <c r="DP212" s="588">
        <f>AND(DU$55&gt;0,SUM($E212:DO212)&lt;'Summary&amp;Assumptions'!$G$32*$B212,$D212&gt;='Summary&amp;Assumptions'!$D$17,DU$47&gt;=$D212,DU$47&lt;=EDATE($D212,'Summary&amp;Assumptions'!$G$32))*$B212+AND(DU$56&lt;'Summary&amp;Assumptions'!$J$31,DU$47&gt;=$FO212,DU$47&lt;=$FP212)*(('Summary&amp;Assumptions'!$H$25*$C212)*(1+'Summary&amp;Assumptions'!$J$29)^(DU$46-1))+AND(DU$56&lt;'Summary&amp;Assumptions'!$J$31,DU$47&gt;=$FQ212,DU$47&lt;=$FR212)*(('Summary&amp;Assumptions'!$H$25*$C212)*(1+'Summary&amp;Assumptions'!$J$29)^(DU$46-1))</f>
        <v>0</v>
      </c>
      <c r="DQ212" s="588">
        <f>AND(DV$55&gt;0,SUM($E212:DP212)&lt;'Summary&amp;Assumptions'!$G$32*$B212,$D212&gt;='Summary&amp;Assumptions'!$D$17,DV$47&gt;=$D212,DV$47&lt;=EDATE($D212,'Summary&amp;Assumptions'!$G$32))*$B212+AND(DV$56&lt;'Summary&amp;Assumptions'!$J$31,DV$47&gt;=$FO212,DV$47&lt;=$FP212)*(('Summary&amp;Assumptions'!$H$25*$C212)*(1+'Summary&amp;Assumptions'!$J$29)^(DV$46-1))+AND(DV$56&lt;'Summary&amp;Assumptions'!$J$31,DV$47&gt;=$FQ212,DV$47&lt;=$FR212)*(('Summary&amp;Assumptions'!$H$25*$C212)*(1+'Summary&amp;Assumptions'!$J$29)^(DV$46-1))</f>
        <v>0</v>
      </c>
      <c r="DR212" s="588">
        <f>AND(DW$55&gt;0,SUM($E212:DQ212)&lt;'Summary&amp;Assumptions'!$G$32*$B212,$D212&gt;='Summary&amp;Assumptions'!$D$17,DW$47&gt;=$D212,DW$47&lt;=EDATE($D212,'Summary&amp;Assumptions'!$G$32))*$B212+AND(DW$56&lt;'Summary&amp;Assumptions'!$J$31,DW$47&gt;=$FO212,DW$47&lt;=$FP212)*(('Summary&amp;Assumptions'!$H$25*$C212)*(1+'Summary&amp;Assumptions'!$J$29)^(DW$46-1))+AND(DW$56&lt;'Summary&amp;Assumptions'!$J$31,DW$47&gt;=$FQ212,DW$47&lt;=$FR212)*(('Summary&amp;Assumptions'!$H$25*$C212)*(1+'Summary&amp;Assumptions'!$J$29)^(DW$46-1))</f>
        <v>0</v>
      </c>
      <c r="DS212" s="588">
        <f>AND(DX$55&gt;0,SUM($E212:DR212)&lt;'Summary&amp;Assumptions'!$G$32*$B212,$D212&gt;='Summary&amp;Assumptions'!$D$17,DX$47&gt;=$D212,DX$47&lt;=EDATE($D212,'Summary&amp;Assumptions'!$G$32))*$B212+AND(DX$56&lt;'Summary&amp;Assumptions'!$J$31,DX$47&gt;=$FO212,DX$47&lt;=$FP212)*(('Summary&amp;Assumptions'!$H$25*$C212)*(1+'Summary&amp;Assumptions'!$J$29)^(DX$46-1))+AND(DX$56&lt;'Summary&amp;Assumptions'!$J$31,DX$47&gt;=$FQ212,DX$47&lt;=$FR212)*(('Summary&amp;Assumptions'!$H$25*$C212)*(1+'Summary&amp;Assumptions'!$J$29)^(DX$46-1))</f>
        <v>0</v>
      </c>
      <c r="DT212" s="588">
        <f>AND(DY$55&gt;0,SUM($E212:DS212)&lt;'Summary&amp;Assumptions'!$G$32*$B212,$D212&gt;='Summary&amp;Assumptions'!$D$17,DY$47&gt;=$D212,DY$47&lt;=EDATE($D212,'Summary&amp;Assumptions'!$G$32))*$B212+AND(DY$56&lt;'Summary&amp;Assumptions'!$J$31,DY$47&gt;=$FO212,DY$47&lt;=$FP212)*(('Summary&amp;Assumptions'!$H$25*$C212)*(1+'Summary&amp;Assumptions'!$J$29)^(DY$46-1))+AND(DY$56&lt;'Summary&amp;Assumptions'!$J$31,DY$47&gt;=$FQ212,DY$47&lt;=$FR212)*(('Summary&amp;Assumptions'!$H$25*$C212)*(1+'Summary&amp;Assumptions'!$J$29)^(DY$46-1))</f>
        <v>0</v>
      </c>
      <c r="DU212" s="588">
        <f>AND(DZ$55&gt;0,SUM($E212:DT212)&lt;'Summary&amp;Assumptions'!$G$32*$B212,$D212&gt;='Summary&amp;Assumptions'!$D$17,DZ$47&gt;=$D212,DZ$47&lt;=EDATE($D212,'Summary&amp;Assumptions'!$G$32))*$B212+AND(DZ$56&lt;'Summary&amp;Assumptions'!$J$31,DZ$47&gt;=$FO212,DZ$47&lt;=$FP212)*(('Summary&amp;Assumptions'!$H$25*$C212)*(1+'Summary&amp;Assumptions'!$J$29)^(DZ$46-1))+AND(DZ$56&lt;'Summary&amp;Assumptions'!$J$31,DZ$47&gt;=$FQ212,DZ$47&lt;=$FR212)*(('Summary&amp;Assumptions'!$H$25*$C212)*(1+'Summary&amp;Assumptions'!$J$29)^(DZ$46-1))</f>
        <v>0</v>
      </c>
      <c r="DV212" s="588">
        <f>AND(EA$55&gt;0,SUM($E212:DU212)&lt;'Summary&amp;Assumptions'!$G$32*$B212,$D212&gt;='Summary&amp;Assumptions'!$D$17,EA$47&gt;=$D212,EA$47&lt;=EDATE($D212,'Summary&amp;Assumptions'!$G$32))*$B212+AND(EA$56&lt;'Summary&amp;Assumptions'!$J$31,EA$47&gt;=$FO212,EA$47&lt;=$FP212)*(('Summary&amp;Assumptions'!$H$25*$C212)*(1+'Summary&amp;Assumptions'!$J$29)^(EA$46-1))+AND(EA$56&lt;'Summary&amp;Assumptions'!$J$31,EA$47&gt;=$FQ212,EA$47&lt;=$FR212)*(('Summary&amp;Assumptions'!$H$25*$C212)*(1+'Summary&amp;Assumptions'!$J$29)^(EA$46-1))</f>
        <v>0</v>
      </c>
      <c r="DW212" s="588">
        <f>AND(EB$55&gt;0,SUM($E212:DV212)&lt;'Summary&amp;Assumptions'!$G$32*$B212,$D212&gt;='Summary&amp;Assumptions'!$D$17,EB$47&gt;=$D212,EB$47&lt;=EDATE($D212,'Summary&amp;Assumptions'!$G$32))*$B212+AND(EB$56&lt;'Summary&amp;Assumptions'!$J$31,EB$47&gt;=$FO212,EB$47&lt;=$FP212)*(('Summary&amp;Assumptions'!$H$25*$C212)*(1+'Summary&amp;Assumptions'!$J$29)^(EB$46-1))+AND(EB$56&lt;'Summary&amp;Assumptions'!$J$31,EB$47&gt;=$FQ212,EB$47&lt;=$FR212)*(('Summary&amp;Assumptions'!$H$25*$C212)*(1+'Summary&amp;Assumptions'!$J$29)^(EB$46-1))</f>
        <v>0</v>
      </c>
      <c r="DX212" s="588">
        <f>AND(EC$55&gt;0,SUM($E212:DW212)&lt;'Summary&amp;Assumptions'!$G$32*$B212,$D212&gt;='Summary&amp;Assumptions'!$D$17,EC$47&gt;=$D212,EC$47&lt;=EDATE($D212,'Summary&amp;Assumptions'!$G$32))*$B212+AND(EC$56&lt;'Summary&amp;Assumptions'!$J$31,EC$47&gt;=$FO212,EC$47&lt;=$FP212)*(('Summary&amp;Assumptions'!$H$25*$C212)*(1+'Summary&amp;Assumptions'!$J$29)^(EC$46-1))+AND(EC$56&lt;'Summary&amp;Assumptions'!$J$31,EC$47&gt;=$FQ212,EC$47&lt;=$FR212)*(('Summary&amp;Assumptions'!$H$25*$C212)*(1+'Summary&amp;Assumptions'!$J$29)^(EC$46-1))</f>
        <v>0</v>
      </c>
      <c r="DY212" s="588">
        <f>AND(ED$55&gt;0,SUM($E212:DX212)&lt;'Summary&amp;Assumptions'!$G$32*$B212,$D212&gt;='Summary&amp;Assumptions'!$D$17,ED$47&gt;=$D212,ED$47&lt;=EDATE($D212,'Summary&amp;Assumptions'!$G$32))*$B212+AND(ED$56&lt;'Summary&amp;Assumptions'!$J$31,ED$47&gt;=$FO212,ED$47&lt;=$FP212)*(('Summary&amp;Assumptions'!$H$25*$C212)*(1+'Summary&amp;Assumptions'!$J$29)^(ED$46-1))+AND(ED$56&lt;'Summary&amp;Assumptions'!$J$31,ED$47&gt;=$FQ212,ED$47&lt;=$FR212)*(('Summary&amp;Assumptions'!$H$25*$C212)*(1+'Summary&amp;Assumptions'!$J$29)^(ED$46-1))</f>
        <v>0</v>
      </c>
      <c r="DZ212" s="588">
        <f>AND(EE$55&gt;0,SUM($E212:DY212)&lt;'Summary&amp;Assumptions'!$G$32*$B212,$D212&gt;='Summary&amp;Assumptions'!$D$17,EE$47&gt;=$D212,EE$47&lt;=EDATE($D212,'Summary&amp;Assumptions'!$G$32))*$B212+AND(EE$56&lt;'Summary&amp;Assumptions'!$J$31,EE$47&gt;=$FO212,EE$47&lt;=$FP212)*(('Summary&amp;Assumptions'!$H$25*$C212)*(1+'Summary&amp;Assumptions'!$J$29)^(EE$46-1))+AND(EE$56&lt;'Summary&amp;Assumptions'!$J$31,EE$47&gt;=$FQ212,EE$47&lt;=$FR212)*(('Summary&amp;Assumptions'!$H$25*$C212)*(1+'Summary&amp;Assumptions'!$J$29)^(EE$46-1))</f>
        <v>0</v>
      </c>
      <c r="EA212" s="588">
        <f>AND(EF$55&gt;0,SUM($E212:DZ212)&lt;'Summary&amp;Assumptions'!$G$32*$B212,$D212&gt;='Summary&amp;Assumptions'!$D$17,EF$47&gt;=$D212,EF$47&lt;=EDATE($D212,'Summary&amp;Assumptions'!$G$32))*$B212+AND(EF$56&lt;'Summary&amp;Assumptions'!$J$31,EF$47&gt;=$FO212,EF$47&lt;=$FP212)*(('Summary&amp;Assumptions'!$H$25*$C212)*(1+'Summary&amp;Assumptions'!$J$29)^(EF$46-1))+AND(EF$56&lt;'Summary&amp;Assumptions'!$J$31,EF$47&gt;=$FQ212,EF$47&lt;=$FR212)*(('Summary&amp;Assumptions'!$H$25*$C212)*(1+'Summary&amp;Assumptions'!$J$29)^(EF$46-1))</f>
        <v>0</v>
      </c>
      <c r="EB212" s="588">
        <f>AND(EG$55&gt;0,SUM($E212:EA212)&lt;'Summary&amp;Assumptions'!$G$32*$B212,$D212&gt;='Summary&amp;Assumptions'!$D$17,EG$47&gt;=$D212,EG$47&lt;=EDATE($D212,'Summary&amp;Assumptions'!$G$32))*$B212+AND(EG$56&lt;'Summary&amp;Assumptions'!$J$31,EG$47&gt;=$FO212,EG$47&lt;=$FP212)*(('Summary&amp;Assumptions'!$H$25*$C212)*(1+'Summary&amp;Assumptions'!$J$29)^(EG$46-1))+AND(EG$56&lt;'Summary&amp;Assumptions'!$J$31,EG$47&gt;=$FQ212,EG$47&lt;=$FR212)*(('Summary&amp;Assumptions'!$H$25*$C212)*(1+'Summary&amp;Assumptions'!$J$29)^(EG$46-1))</f>
        <v>0</v>
      </c>
      <c r="EC212" s="588">
        <f>AND(EH$55&gt;0,SUM($E212:EB212)&lt;'Summary&amp;Assumptions'!$G$32*$B212,$D212&gt;='Summary&amp;Assumptions'!$D$17,EH$47&gt;=$D212,EH$47&lt;=EDATE($D212,'Summary&amp;Assumptions'!$G$32))*$B212+AND(EH$56&lt;'Summary&amp;Assumptions'!$J$31,EH$47&gt;=$FO212,EH$47&lt;=$FP212)*(('Summary&amp;Assumptions'!$H$25*$C212)*(1+'Summary&amp;Assumptions'!$J$29)^(EH$46-1))+AND(EH$56&lt;'Summary&amp;Assumptions'!$J$31,EH$47&gt;=$FQ212,EH$47&lt;=$FR212)*(('Summary&amp;Assumptions'!$H$25*$C212)*(1+'Summary&amp;Assumptions'!$J$29)^(EH$46-1))</f>
        <v>0</v>
      </c>
      <c r="ED212" s="588">
        <f>AND(EI$55&gt;0,SUM($E212:EC212)&lt;'Summary&amp;Assumptions'!$G$32*$B212,$D212&gt;='Summary&amp;Assumptions'!$D$17,EI$47&gt;=$D212,EI$47&lt;=EDATE($D212,'Summary&amp;Assumptions'!$G$32))*$B212+AND(EI$56&lt;'Summary&amp;Assumptions'!$J$31,EI$47&gt;=$FO212,EI$47&lt;=$FP212)*(('Summary&amp;Assumptions'!$H$25*$C212)*(1+'Summary&amp;Assumptions'!$J$29)^(EI$46-1))+AND(EI$56&lt;'Summary&amp;Assumptions'!$J$31,EI$47&gt;=$FQ212,EI$47&lt;=$FR212)*(('Summary&amp;Assumptions'!$H$25*$C212)*(1+'Summary&amp;Assumptions'!$J$29)^(EI$46-1))</f>
        <v>0</v>
      </c>
      <c r="EE212" s="588">
        <f>AND(EJ$55&gt;0,SUM($E212:ED212)&lt;'Summary&amp;Assumptions'!$G$32*$B212,$D212&gt;='Summary&amp;Assumptions'!$D$17,EJ$47&gt;=$D212,EJ$47&lt;=EDATE($D212,'Summary&amp;Assumptions'!$G$32))*$B212+AND(EJ$56&lt;'Summary&amp;Assumptions'!$J$31,EJ$47&gt;=$FO212,EJ$47&lt;=$FP212)*(('Summary&amp;Assumptions'!$H$25*$C212)*(1+'Summary&amp;Assumptions'!$J$29)^(EJ$46-1))+AND(EJ$56&lt;'Summary&amp;Assumptions'!$J$31,EJ$47&gt;=$FQ212,EJ$47&lt;=$FR212)*(('Summary&amp;Assumptions'!$H$25*$C212)*(1+'Summary&amp;Assumptions'!$J$29)^(EJ$46-1))</f>
        <v>0</v>
      </c>
      <c r="EF212" s="588">
        <f>AND(EK$55&gt;0,SUM($E212:EE212)&lt;'Summary&amp;Assumptions'!$G$32*$B212,$D212&gt;='Summary&amp;Assumptions'!$D$17,EK$47&gt;=$D212,EK$47&lt;=EDATE($D212,'Summary&amp;Assumptions'!$G$32))*$B212+AND(EK$56&lt;'Summary&amp;Assumptions'!$J$31,EK$47&gt;=$FO212,EK$47&lt;=$FP212)*(('Summary&amp;Assumptions'!$H$25*$C212)*(1+'Summary&amp;Assumptions'!$J$29)^(EK$46-1))+AND(EK$56&lt;'Summary&amp;Assumptions'!$J$31,EK$47&gt;=$FQ212,EK$47&lt;=$FR212)*(('Summary&amp;Assumptions'!$H$25*$C212)*(1+'Summary&amp;Assumptions'!$J$29)^(EK$46-1))</f>
        <v>0</v>
      </c>
      <c r="EG212" s="588">
        <f>AND(EL$55&gt;0,SUM($E212:EF212)&lt;'Summary&amp;Assumptions'!$G$32*$B212,$D212&gt;='Summary&amp;Assumptions'!$D$17,EL$47&gt;=$D212,EL$47&lt;=EDATE($D212,'Summary&amp;Assumptions'!$G$32))*$B212+AND(EL$56&lt;'Summary&amp;Assumptions'!$J$31,EL$47&gt;=$FO212,EL$47&lt;=$FP212)*(('Summary&amp;Assumptions'!$H$25*$C212)*(1+'Summary&amp;Assumptions'!$J$29)^(EL$46-1))+AND(EL$56&lt;'Summary&amp;Assumptions'!$J$31,EL$47&gt;=$FQ212,EL$47&lt;=$FR212)*(('Summary&amp;Assumptions'!$H$25*$C212)*(1+'Summary&amp;Assumptions'!$J$29)^(EL$46-1))</f>
        <v>0</v>
      </c>
      <c r="EH212" s="588">
        <f>AND(EM$55&gt;0,SUM($E212:EG212)&lt;'Summary&amp;Assumptions'!$G$32*$B212,$D212&gt;='Summary&amp;Assumptions'!$D$17,EM$47&gt;=$D212,EM$47&lt;=EDATE($D212,'Summary&amp;Assumptions'!$G$32))*$B212+AND(EM$56&lt;'Summary&amp;Assumptions'!$J$31,EM$47&gt;=$FO212,EM$47&lt;=$FP212)*(('Summary&amp;Assumptions'!$H$25*$C212)*(1+'Summary&amp;Assumptions'!$J$29)^(EM$46-1))+AND(EM$56&lt;'Summary&amp;Assumptions'!$J$31,EM$47&gt;=$FQ212,EM$47&lt;=$FR212)*(('Summary&amp;Assumptions'!$H$25*$C212)*(1+'Summary&amp;Assumptions'!$J$29)^(EM$46-1))</f>
        <v>0</v>
      </c>
      <c r="EI212" s="588">
        <f>AND(EN$55&gt;0,SUM($E212:EH212)&lt;'Summary&amp;Assumptions'!$G$32*$B212,$D212&gt;='Summary&amp;Assumptions'!$D$17,EN$47&gt;=$D212,EN$47&lt;=EDATE($D212,'Summary&amp;Assumptions'!$G$32))*$B212+AND(EN$56&lt;'Summary&amp;Assumptions'!$J$31,EN$47&gt;=$FO212,EN$47&lt;=$FP212)*(('Summary&amp;Assumptions'!$H$25*$C212)*(1+'Summary&amp;Assumptions'!$J$29)^(EN$46-1))+AND(EN$56&lt;'Summary&amp;Assumptions'!$J$31,EN$47&gt;=$FQ212,EN$47&lt;=$FR212)*(('Summary&amp;Assumptions'!$H$25*$C212)*(1+'Summary&amp;Assumptions'!$J$29)^(EN$46-1))</f>
        <v>0</v>
      </c>
      <c r="EJ212" s="588">
        <f>AND(EO$55&gt;0,SUM($E212:EI212)&lt;'Summary&amp;Assumptions'!$G$32*$B212,$D212&gt;='Summary&amp;Assumptions'!$D$17,EO$47&gt;=$D212,EO$47&lt;=EDATE($D212,'Summary&amp;Assumptions'!$G$32))*$B212+AND(EO$56&lt;'Summary&amp;Assumptions'!$J$31,EO$47&gt;=$FO212,EO$47&lt;=$FP212)*(('Summary&amp;Assumptions'!$H$25*$C212)*(1+'Summary&amp;Assumptions'!$J$29)^(EO$46-1))+AND(EO$56&lt;'Summary&amp;Assumptions'!$J$31,EO$47&gt;=$FQ212,EO$47&lt;=$FR212)*(('Summary&amp;Assumptions'!$H$25*$C212)*(1+'Summary&amp;Assumptions'!$J$29)^(EO$46-1))</f>
        <v>0</v>
      </c>
      <c r="EK212" s="588">
        <f>AND(EP$55&gt;0,SUM($E212:EJ212)&lt;'Summary&amp;Assumptions'!$G$32*$B212,$D212&gt;='Summary&amp;Assumptions'!$D$17,EP$47&gt;=$D212,EP$47&lt;=EDATE($D212,'Summary&amp;Assumptions'!$G$32))*$B212+AND(EP$56&lt;'Summary&amp;Assumptions'!$J$31,EP$47&gt;=$FO212,EP$47&lt;=$FP212)*(('Summary&amp;Assumptions'!$H$25*$C212)*(1+'Summary&amp;Assumptions'!$J$29)^(EP$46-1))+AND(EP$56&lt;'Summary&amp;Assumptions'!$J$31,EP$47&gt;=$FQ212,EP$47&lt;=$FR212)*(('Summary&amp;Assumptions'!$H$25*$C212)*(1+'Summary&amp;Assumptions'!$J$29)^(EP$46-1))</f>
        <v>0</v>
      </c>
      <c r="EL212" s="588">
        <f>AND(EQ$55&gt;0,SUM($E212:EK212)&lt;'Summary&amp;Assumptions'!$G$32*$B212,$D212&gt;='Summary&amp;Assumptions'!$D$17,EQ$47&gt;=$D212,EQ$47&lt;=EDATE($D212,'Summary&amp;Assumptions'!$G$32))*$B212+AND(EQ$56&lt;'Summary&amp;Assumptions'!$J$31,EQ$47&gt;=$FO212,EQ$47&lt;=$FP212)*(('Summary&amp;Assumptions'!$H$25*$C212)*(1+'Summary&amp;Assumptions'!$J$29)^(EQ$46-1))+AND(EQ$56&lt;'Summary&amp;Assumptions'!$J$31,EQ$47&gt;=$FQ212,EQ$47&lt;=$FR212)*(('Summary&amp;Assumptions'!$H$25*$C212)*(1+'Summary&amp;Assumptions'!$J$29)^(EQ$46-1))</f>
        <v>0</v>
      </c>
      <c r="EM212" s="588">
        <f>AND(ER$55&gt;0,SUM($E212:EL212)&lt;'Summary&amp;Assumptions'!$G$32*$B212,$D212&gt;='Summary&amp;Assumptions'!$D$17,ER$47&gt;=$D212,ER$47&lt;=EDATE($D212,'Summary&amp;Assumptions'!$G$32))*$B212+AND(ER$56&lt;'Summary&amp;Assumptions'!$J$31,ER$47&gt;=$FO212,ER$47&lt;=$FP212)*(('Summary&amp;Assumptions'!$H$25*$C212)*(1+'Summary&amp;Assumptions'!$J$29)^(ER$46-1))+AND(ER$56&lt;'Summary&amp;Assumptions'!$J$31,ER$47&gt;=$FQ212,ER$47&lt;=$FR212)*(('Summary&amp;Assumptions'!$H$25*$C212)*(1+'Summary&amp;Assumptions'!$J$29)^(ER$46-1))</f>
        <v>0</v>
      </c>
      <c r="EN212" s="588">
        <f>AND(ES$55&gt;0,SUM($E212:EM212)&lt;'Summary&amp;Assumptions'!$G$32*$B212,$D212&gt;='Summary&amp;Assumptions'!$D$17,ES$47&gt;=$D212,ES$47&lt;=EDATE($D212,'Summary&amp;Assumptions'!$G$32))*$B212+AND(ES$56&lt;'Summary&amp;Assumptions'!$J$31,ES$47&gt;=$FO212,ES$47&lt;=$FP212)*(('Summary&amp;Assumptions'!$H$25*$C212)*(1+'Summary&amp;Assumptions'!$J$29)^(ES$46-1))+AND(ES$56&lt;'Summary&amp;Assumptions'!$J$31,ES$47&gt;=$FQ212,ES$47&lt;=$FR212)*(('Summary&amp;Assumptions'!$H$25*$C212)*(1+'Summary&amp;Assumptions'!$J$29)^(ES$46-1))</f>
        <v>0</v>
      </c>
      <c r="EO212" s="588">
        <f>AND(ET$55&gt;0,SUM($E212:EN212)&lt;'Summary&amp;Assumptions'!$G$32*$B212,$D212&gt;='Summary&amp;Assumptions'!$D$17,ET$47&gt;=$D212,ET$47&lt;=EDATE($D212,'Summary&amp;Assumptions'!$G$32))*$B212+AND(ET$56&lt;'Summary&amp;Assumptions'!$J$31,ET$47&gt;=$FO212,ET$47&lt;=$FP212)*(('Summary&amp;Assumptions'!$H$25*$C212)*(1+'Summary&amp;Assumptions'!$J$29)^(ET$46-1))+AND(ET$56&lt;'Summary&amp;Assumptions'!$J$31,ET$47&gt;=$FQ212,ET$47&lt;=$FR212)*(('Summary&amp;Assumptions'!$H$25*$C212)*(1+'Summary&amp;Assumptions'!$J$29)^(ET$46-1))</f>
        <v>0</v>
      </c>
      <c r="EP212" s="588">
        <f>AND(EU$55&gt;0,SUM($E212:EO212)&lt;'Summary&amp;Assumptions'!$G$32*$B212,$D212&gt;='Summary&amp;Assumptions'!$D$17,EU$47&gt;=$D212,EU$47&lt;=EDATE($D212,'Summary&amp;Assumptions'!$G$32))*$B212+AND(EU$56&lt;'Summary&amp;Assumptions'!$J$31,EU$47&gt;=$FO212,EU$47&lt;=$FP212)*(('Summary&amp;Assumptions'!$H$25*$C212)*(1+'Summary&amp;Assumptions'!$J$29)^(EU$46-1))+AND(EU$56&lt;'Summary&amp;Assumptions'!$J$31,EU$47&gt;=$FQ212,EU$47&lt;=$FR212)*(('Summary&amp;Assumptions'!$H$25*$C212)*(1+'Summary&amp;Assumptions'!$J$29)^(EU$46-1))</f>
        <v>0</v>
      </c>
      <c r="EQ212" s="588">
        <f>AND(EV$55&gt;0,SUM($E212:EP212)&lt;'Summary&amp;Assumptions'!$G$32*$B212,$D212&gt;='Summary&amp;Assumptions'!$D$17,EV$47&gt;=$D212,EV$47&lt;=EDATE($D212,'Summary&amp;Assumptions'!$G$32))*$B212+AND(EV$56&lt;'Summary&amp;Assumptions'!$J$31,EV$47&gt;=$FO212,EV$47&lt;=$FP212)*(('Summary&amp;Assumptions'!$H$25*$C212)*(1+'Summary&amp;Assumptions'!$J$29)^(EV$46-1))+AND(EV$56&lt;'Summary&amp;Assumptions'!$J$31,EV$47&gt;=$FQ212,EV$47&lt;=$FR212)*(('Summary&amp;Assumptions'!$H$25*$C212)*(1+'Summary&amp;Assumptions'!$J$29)^(EV$46-1))</f>
        <v>0</v>
      </c>
      <c r="ER212" s="588">
        <f>AND(EW$55&gt;0,SUM($E212:EQ212)&lt;'Summary&amp;Assumptions'!$G$32*$B212,$D212&gt;='Summary&amp;Assumptions'!$D$17,EW$47&gt;=$D212,EW$47&lt;=EDATE($D212,'Summary&amp;Assumptions'!$G$32))*$B212+AND(EW$56&lt;'Summary&amp;Assumptions'!$J$31,EW$47&gt;=$FO212,EW$47&lt;=$FP212)*(('Summary&amp;Assumptions'!$H$25*$C212)*(1+'Summary&amp;Assumptions'!$J$29)^(EW$46-1))+AND(EW$56&lt;'Summary&amp;Assumptions'!$J$31,EW$47&gt;=$FQ212,EW$47&lt;=$FR212)*(('Summary&amp;Assumptions'!$H$25*$C212)*(1+'Summary&amp;Assumptions'!$J$29)^(EW$46-1))</f>
        <v>0</v>
      </c>
      <c r="ES212" s="588">
        <f>AND(EX$55&gt;0,SUM($E212:ER212)&lt;'Summary&amp;Assumptions'!$G$32*$B212,$D212&gt;='Summary&amp;Assumptions'!$D$17,EX$47&gt;=$D212,EX$47&lt;=EDATE($D212,'Summary&amp;Assumptions'!$G$32))*$B212+AND(EX$56&lt;'Summary&amp;Assumptions'!$J$31,EX$47&gt;=$FO212,EX$47&lt;=$FP212)*(('Summary&amp;Assumptions'!$H$25*$C212)*(1+'Summary&amp;Assumptions'!$J$29)^(EX$46-1))+AND(EX$56&lt;'Summary&amp;Assumptions'!$J$31,EX$47&gt;=$FQ212,EX$47&lt;=$FR212)*(('Summary&amp;Assumptions'!$H$25*$C212)*(1+'Summary&amp;Assumptions'!$J$29)^(EX$46-1))</f>
        <v>0</v>
      </c>
      <c r="ET212" s="588">
        <f>AND(EY$55&gt;0,SUM($E212:ES212)&lt;'Summary&amp;Assumptions'!$G$32*$B212,$D212&gt;='Summary&amp;Assumptions'!$D$17,EY$47&gt;=$D212,EY$47&lt;=EDATE($D212,'Summary&amp;Assumptions'!$G$32))*$B212+AND(EY$56&lt;'Summary&amp;Assumptions'!$J$31,EY$47&gt;=$FO212,EY$47&lt;=$FP212)*(('Summary&amp;Assumptions'!$H$25*$C212)*(1+'Summary&amp;Assumptions'!$J$29)^(EY$46-1))+AND(EY$56&lt;'Summary&amp;Assumptions'!$J$31,EY$47&gt;=$FQ212,EY$47&lt;=$FR212)*(('Summary&amp;Assumptions'!$H$25*$C212)*(1+'Summary&amp;Assumptions'!$J$29)^(EY$46-1))</f>
        <v>0</v>
      </c>
      <c r="EU212" s="588">
        <f>AND(EZ$55&gt;0,SUM($E212:ET212)&lt;'Summary&amp;Assumptions'!$G$32*$B212,$D212&gt;='Summary&amp;Assumptions'!$D$17,EZ$47&gt;=$D212,EZ$47&lt;=EDATE($D212,'Summary&amp;Assumptions'!$G$32))*$B212+AND(EZ$56&lt;'Summary&amp;Assumptions'!$J$31,EZ$47&gt;=$FO212,EZ$47&lt;=$FP212)*(('Summary&amp;Assumptions'!$H$25*$C212)*(1+'Summary&amp;Assumptions'!$J$29)^(EZ$46-1))+AND(EZ$56&lt;'Summary&amp;Assumptions'!$J$31,EZ$47&gt;=$FQ212,EZ$47&lt;=$FR212)*(('Summary&amp;Assumptions'!$H$25*$C212)*(1+'Summary&amp;Assumptions'!$J$29)^(EZ$46-1))</f>
        <v>0</v>
      </c>
      <c r="EV212" s="588">
        <f>AND(FA$55&gt;0,SUM($E212:EU212)&lt;'Summary&amp;Assumptions'!$G$32*$B212,$D212&gt;='Summary&amp;Assumptions'!$D$17,FA$47&gt;=$D212,FA$47&lt;=EDATE($D212,'Summary&amp;Assumptions'!$G$32))*$B212+AND(FA$56&lt;'Summary&amp;Assumptions'!$J$31,FA$47&gt;=$FO212,FA$47&lt;=$FP212)*(('Summary&amp;Assumptions'!$H$25*$C212)*(1+'Summary&amp;Assumptions'!$J$29)^(FA$46-1))+AND(FA$56&lt;'Summary&amp;Assumptions'!$J$31,FA$47&gt;=$FQ212,FA$47&lt;=$FR212)*(('Summary&amp;Assumptions'!$H$25*$C212)*(1+'Summary&amp;Assumptions'!$J$29)^(FA$46-1))</f>
        <v>0</v>
      </c>
      <c r="EW212" s="588">
        <f>AND(FB$55&gt;0,SUM($E212:EV212)&lt;'Summary&amp;Assumptions'!$G$32*$B212,$D212&gt;='Summary&amp;Assumptions'!$D$17,FB$47&gt;=$D212,FB$47&lt;=EDATE($D212,'Summary&amp;Assumptions'!$G$32))*$B212+AND(FB$56&lt;'Summary&amp;Assumptions'!$J$31,FB$47&gt;=$FO212,FB$47&lt;=$FP212)*(('Summary&amp;Assumptions'!$H$25*$C212)*(1+'Summary&amp;Assumptions'!$J$29)^(FB$46-1))+AND(FB$56&lt;'Summary&amp;Assumptions'!$J$31,FB$47&gt;=$FQ212,FB$47&lt;=$FR212)*(('Summary&amp;Assumptions'!$H$25*$C212)*(1+'Summary&amp;Assumptions'!$J$29)^(FB$46-1))</f>
        <v>0</v>
      </c>
      <c r="EX212" s="588">
        <f>AND(FC$55&gt;0,SUM($E212:EW212)&lt;'Summary&amp;Assumptions'!$G$32*$B212,$D212&gt;='Summary&amp;Assumptions'!$D$17,FC$47&gt;=$D212,FC$47&lt;=EDATE($D212,'Summary&amp;Assumptions'!$G$32))*$B212+AND(FC$56&lt;'Summary&amp;Assumptions'!$J$31,FC$47&gt;=$FO212,FC$47&lt;=$FP212)*(('Summary&amp;Assumptions'!$H$25*$C212)*(1+'Summary&amp;Assumptions'!$J$29)^(FC$46-1))+AND(FC$56&lt;'Summary&amp;Assumptions'!$J$31,FC$47&gt;=$FQ212,FC$47&lt;=$FR212)*(('Summary&amp;Assumptions'!$H$25*$C212)*(1+'Summary&amp;Assumptions'!$J$29)^(FC$46-1))</f>
        <v>0</v>
      </c>
      <c r="EY212" s="588">
        <f>AND(FD$55&gt;0,SUM($E212:EX212)&lt;'Summary&amp;Assumptions'!$G$32*$B212,$D212&gt;='Summary&amp;Assumptions'!$D$17,FD$47&gt;=$D212,FD$47&lt;=EDATE($D212,'Summary&amp;Assumptions'!$G$32))*$B212+AND(FD$56&lt;'Summary&amp;Assumptions'!$J$31,FD$47&gt;=$FO212,FD$47&lt;=$FP212)*(('Summary&amp;Assumptions'!$H$25*$C212)*(1+'Summary&amp;Assumptions'!$J$29)^(FD$46-1))+AND(FD$56&lt;'Summary&amp;Assumptions'!$J$31,FD$47&gt;=$FQ212,FD$47&lt;=$FR212)*(('Summary&amp;Assumptions'!$H$25*$C212)*(1+'Summary&amp;Assumptions'!$J$29)^(FD$46-1))</f>
        <v>0</v>
      </c>
      <c r="EZ212" s="588">
        <f>AND(FE$55&gt;0,SUM($E212:EY212)&lt;'Summary&amp;Assumptions'!$G$32*$B212,$D212&gt;='Summary&amp;Assumptions'!$D$17,FE$47&gt;=$D212,FE$47&lt;=EDATE($D212,'Summary&amp;Assumptions'!$G$32))*$B212+AND(FE$56&lt;'Summary&amp;Assumptions'!$J$31,FE$47&gt;=$FO212,FE$47&lt;=$FP212)*(('Summary&amp;Assumptions'!$H$25*$C212)*(1+'Summary&amp;Assumptions'!$J$29)^(FE$46-1))+AND(FE$56&lt;'Summary&amp;Assumptions'!$J$31,FE$47&gt;=$FQ212,FE$47&lt;=$FR212)*(('Summary&amp;Assumptions'!$H$25*$C212)*(1+'Summary&amp;Assumptions'!$J$29)^(FE$46-1))</f>
        <v>0</v>
      </c>
      <c r="FA212" s="588">
        <f>AND(FF$55&gt;0,SUM($E212:EZ212)&lt;'Summary&amp;Assumptions'!$G$32*$B212,$D212&gt;='Summary&amp;Assumptions'!$D$17,FF$47&gt;=$D212,FF$47&lt;=EDATE($D212,'Summary&amp;Assumptions'!$G$32))*$B212+AND(FF$56&lt;'Summary&amp;Assumptions'!$J$31,FF$47&gt;=$FO212,FF$47&lt;=$FP212)*(('Summary&amp;Assumptions'!$H$25*$C212)*(1+'Summary&amp;Assumptions'!$J$29)^(FF$46-1))+AND(FF$56&lt;'Summary&amp;Assumptions'!$J$31,FF$47&gt;=$FQ212,FF$47&lt;=$FR212)*(('Summary&amp;Assumptions'!$H$25*$C212)*(1+'Summary&amp;Assumptions'!$J$29)^(FF$46-1))</f>
        <v>0</v>
      </c>
      <c r="FB212" s="588">
        <f>AND(FG$55&gt;0,SUM($E212:FA212)&lt;'Summary&amp;Assumptions'!$G$32*$B212,$D212&gt;='Summary&amp;Assumptions'!$D$17,FG$47&gt;=$D212,FG$47&lt;=EDATE($D212,'Summary&amp;Assumptions'!$G$32))*$B212+AND(FG$56&lt;'Summary&amp;Assumptions'!$J$31,FG$47&gt;=$FO212,FG$47&lt;=$FP212)*(('Summary&amp;Assumptions'!$H$25*$C212)*(1+'Summary&amp;Assumptions'!$J$29)^(FG$46-1))+AND(FG$56&lt;'Summary&amp;Assumptions'!$J$31,FG$47&gt;=$FQ212,FG$47&lt;=$FR212)*(('Summary&amp;Assumptions'!$H$25*$C212)*(1+'Summary&amp;Assumptions'!$J$29)^(FG$46-1))</f>
        <v>0</v>
      </c>
      <c r="FC212" s="588">
        <f>AND(FH$55&gt;0,SUM($E212:FB212)&lt;'Summary&amp;Assumptions'!$G$32*$B212,$D212&gt;='Summary&amp;Assumptions'!$D$17,FH$47&gt;=$D212,FH$47&lt;=EDATE($D212,'Summary&amp;Assumptions'!$G$32))*$B212+AND(FH$56&lt;'Summary&amp;Assumptions'!$J$31,FH$47&gt;=$FO212,FH$47&lt;=$FP212)*(('Summary&amp;Assumptions'!$H$25*$C212)*(1+'Summary&amp;Assumptions'!$J$29)^(FH$46-1))+AND(FH$56&lt;'Summary&amp;Assumptions'!$J$31,FH$47&gt;=$FQ212,FH$47&lt;=$FR212)*(('Summary&amp;Assumptions'!$H$25*$C212)*(1+'Summary&amp;Assumptions'!$J$29)^(FH$46-1))</f>
        <v>0</v>
      </c>
      <c r="FD212" s="588">
        <f>AND(FI$55&gt;0,SUM($E212:FC212)&lt;'Summary&amp;Assumptions'!$G$32*$B212,$D212&gt;='Summary&amp;Assumptions'!$D$17,FI$47&gt;=$D212,FI$47&lt;=EDATE($D212,'Summary&amp;Assumptions'!$G$32))*$B212+AND(FI$56&lt;'Summary&amp;Assumptions'!$J$31,FI$47&gt;=$FO212,FI$47&lt;=$FP212)*(('Summary&amp;Assumptions'!$H$25*$C212)*(1+'Summary&amp;Assumptions'!$J$29)^(FI$46-1))+AND(FI$56&lt;'Summary&amp;Assumptions'!$J$31,FI$47&gt;=$FQ212,FI$47&lt;=$FR212)*(('Summary&amp;Assumptions'!$H$25*$C212)*(1+'Summary&amp;Assumptions'!$J$29)^(FI$46-1))</f>
        <v>0</v>
      </c>
      <c r="FE212" s="588">
        <f>AND(FJ$55&gt;0,SUM($E212:FD212)&lt;'Summary&amp;Assumptions'!$G$32*$B212,$D212&gt;='Summary&amp;Assumptions'!$D$17,FJ$47&gt;=$D212,FJ$47&lt;=EDATE($D212,'Summary&amp;Assumptions'!$G$32))*$B212+AND(FJ$56&lt;'Summary&amp;Assumptions'!$J$31,FJ$47&gt;=$FO212,FJ$47&lt;=$FP212)*(('Summary&amp;Assumptions'!$H$25*$C212)*(1+'Summary&amp;Assumptions'!$J$29)^(FJ$46-1))+AND(FJ$56&lt;'Summary&amp;Assumptions'!$J$31,FJ$47&gt;=$FQ212,FJ$47&lt;=$FR212)*(('Summary&amp;Assumptions'!$H$25*$C212)*(1+'Summary&amp;Assumptions'!$J$29)^(FJ$46-1))</f>
        <v>0</v>
      </c>
      <c r="FF212" s="588">
        <f>AND(FK$55&gt;0,SUM($E212:FE212)&lt;'Summary&amp;Assumptions'!$G$32*$B212,$D212&gt;='Summary&amp;Assumptions'!$D$17,FK$47&gt;=$D212,FK$47&lt;=EDATE($D212,'Summary&amp;Assumptions'!$G$32))*$B212+AND(FK$56&lt;'Summary&amp;Assumptions'!$J$31,FK$47&gt;=$FO212,FK$47&lt;=$FP212)*(('Summary&amp;Assumptions'!$H$25*$C212)*(1+'Summary&amp;Assumptions'!$J$29)^(FK$46-1))+AND(FK$56&lt;'Summary&amp;Assumptions'!$J$31,FK$47&gt;=$FQ212,FK$47&lt;=$FR212)*(('Summary&amp;Assumptions'!$H$25*$C212)*(1+'Summary&amp;Assumptions'!$J$29)^(FK$46-1))</f>
        <v>0</v>
      </c>
      <c r="FG212" s="588">
        <f>AND(FL$55&gt;0,SUM($E212:FF212)&lt;'Summary&amp;Assumptions'!$G$32*$B212,$D212&gt;='Summary&amp;Assumptions'!$D$17,FL$47&gt;=$D212,FL$47&lt;=EDATE($D212,'Summary&amp;Assumptions'!$G$32))*$B212+AND(FL$56&lt;'Summary&amp;Assumptions'!$J$31,FL$47&gt;=$FO212,FL$47&lt;=$FP212)*(('Summary&amp;Assumptions'!$H$25*$C212)*(1+'Summary&amp;Assumptions'!$J$29)^(FL$46-1))+AND(FL$56&lt;'Summary&amp;Assumptions'!$J$31,FL$47&gt;=$FQ212,FL$47&lt;=$FR212)*(('Summary&amp;Assumptions'!$H$25*$C212)*(1+'Summary&amp;Assumptions'!$J$29)^(FL$46-1))</f>
        <v>0</v>
      </c>
      <c r="FH212" s="588">
        <f>AND(FM$55&gt;0,SUM($E212:FG212)&lt;'Summary&amp;Assumptions'!$G$32*$B212,$D212&gt;='Summary&amp;Assumptions'!$D$17,FM$47&gt;=$D212,FM$47&lt;=EDATE($D212,'Summary&amp;Assumptions'!$G$32))*$B212+AND(FM$56&lt;'Summary&amp;Assumptions'!$J$31,FM$47&gt;=$FO212,FM$47&lt;=$FP212)*(('Summary&amp;Assumptions'!$H$25*$C212)*(1+'Summary&amp;Assumptions'!$J$29)^(FM$46-1))+AND(FM$56&lt;'Summary&amp;Assumptions'!$J$31,FM$47&gt;=$FQ212,FM$47&lt;=$FR212)*(('Summary&amp;Assumptions'!$H$25*$C212)*(1+'Summary&amp;Assumptions'!$J$29)^(FM$46-1))</f>
        <v>0</v>
      </c>
      <c r="FI212" s="588">
        <f>AND(FN$55&gt;0,SUM($E212:FH212)&lt;'Summary&amp;Assumptions'!$G$32*$B212,$D212&gt;='Summary&amp;Assumptions'!$D$17,FN$47&gt;=$D212,FN$47&lt;=EDATE($D212,'Summary&amp;Assumptions'!$G$32))*$B212+AND(FN$56&lt;'Summary&amp;Assumptions'!$J$31,FN$47&gt;=$FO212,FN$47&lt;=$FP212)*(('Summary&amp;Assumptions'!$H$25*$C212)*(1+'Summary&amp;Assumptions'!$J$29)^(FN$46-1))+AND(FN$56&lt;'Summary&amp;Assumptions'!$J$31,FN$47&gt;=$FQ212,FN$47&lt;=$FR212)*(('Summary&amp;Assumptions'!$H$25*$C212)*(1+'Summary&amp;Assumptions'!$J$29)^(FN$46-1))</f>
        <v>0</v>
      </c>
      <c r="FJ212" s="588">
        <f>AND(FO$55&gt;0,SUM($E212:FI212)&lt;'Summary&amp;Assumptions'!$G$32*$B212,$D212&gt;='Summary&amp;Assumptions'!$D$17,FO$47&gt;=$D212,FO$47&lt;=EDATE($D212,'Summary&amp;Assumptions'!$G$32))*$B212+AND(FO$56&lt;'Summary&amp;Assumptions'!$J$31,FO$47&gt;=$FO212,FO$47&lt;=$FP212)*(('Summary&amp;Assumptions'!$H$25*$C212)*(1+'Summary&amp;Assumptions'!$J$29)^(FO$46-1))+AND(FO$56&lt;'Summary&amp;Assumptions'!$J$31,FO$47&gt;=$FQ212,FO$47&lt;=$FR212)*(('Summary&amp;Assumptions'!$H$25*$C212)*(1+'Summary&amp;Assumptions'!$J$29)^(FO$46-1))</f>
        <v>0</v>
      </c>
      <c r="FK212" s="588">
        <f>AND(FP$55&gt;0,SUM($E212:FJ212)&lt;'Summary&amp;Assumptions'!$G$32*$B212,$D212&gt;='Summary&amp;Assumptions'!$D$17,FP$47&gt;=$D212,FP$47&lt;=EDATE($D212,'Summary&amp;Assumptions'!$G$32))*$B212+AND(FP$56&lt;'Summary&amp;Assumptions'!$J$31,FP$47&gt;=$FO212,FP$47&lt;=$FP212)*(('Summary&amp;Assumptions'!$H$25*$C212)*(1+'Summary&amp;Assumptions'!$J$29)^(FP$46-1))+AND(FP$56&lt;'Summary&amp;Assumptions'!$J$31,FP$47&gt;=$FQ212,FP$47&lt;=$FR212)*(('Summary&amp;Assumptions'!$H$25*$C212)*(1+'Summary&amp;Assumptions'!$J$29)^(FP$46-1))</f>
        <v>0</v>
      </c>
      <c r="FL212" s="588">
        <f>AND(FQ$55&gt;0,SUM($E212:FK212)&lt;'Summary&amp;Assumptions'!$G$32*$B212,$D212&gt;='Summary&amp;Assumptions'!$D$17,FQ$47&gt;=$D212,FQ$47&lt;=EDATE($D212,'Summary&amp;Assumptions'!$G$32))*$B212+AND(FQ$56&lt;'Summary&amp;Assumptions'!$J$31,FQ$47&gt;=$FO212,FQ$47&lt;=$FP212)*(('Summary&amp;Assumptions'!$H$25*$C212)*(1+'Summary&amp;Assumptions'!$J$29)^(FQ$46-1))+AND(FQ$56&lt;'Summary&amp;Assumptions'!$J$31,FQ$47&gt;=$FQ212,FQ$47&lt;=$FR212)*(('Summary&amp;Assumptions'!$H$25*$C212)*(1+'Summary&amp;Assumptions'!$J$29)^(FQ$46-1))</f>
        <v>0</v>
      </c>
      <c r="FO212" s="576">
        <f>EDATE(D212,'Summary&amp;Assumptions'!$G$34)</f>
        <v>47239</v>
      </c>
      <c r="FP212" s="576">
        <f>EDATE(FO212,'Summary&amp;Assumptions'!$G$33-1)</f>
        <v>47270</v>
      </c>
      <c r="FQ212" s="576">
        <f>EDATE(FO212,'Summary&amp;Assumptions'!$G$34)</f>
        <v>47604</v>
      </c>
      <c r="FR212" s="576">
        <f>EDATE(FQ212,'Summary&amp;Assumptions'!$G$33-1)</f>
        <v>47635</v>
      </c>
    </row>
    <row r="213" spans="2:174" hidden="1" x14ac:dyDescent="0.2">
      <c r="B213" s="588">
        <v>0</v>
      </c>
      <c r="C213" s="193">
        <v>0</v>
      </c>
      <c r="D213" s="589">
        <v>46905</v>
      </c>
      <c r="F213" s="588">
        <f>AND(K$55&gt;0,SUM($E213:E213)&lt;'Summary&amp;Assumptions'!$G$32*$B213,$D213&gt;='Summary&amp;Assumptions'!$D$17,K$47&gt;=$D213,K$47&lt;=EDATE($D213,'Summary&amp;Assumptions'!$G$32))*$B213+AND(K$56&lt;'Summary&amp;Assumptions'!$J$31,K$47&gt;=$FO213,K$47&lt;=$FP213)*(('Summary&amp;Assumptions'!$H$25*$C213)*(1+'Summary&amp;Assumptions'!$J$29)^(K$46-1))+AND(K$56&lt;'Summary&amp;Assumptions'!$J$31,K$47&gt;=$FQ213,K$47&lt;=$FR213)*(('Summary&amp;Assumptions'!$H$25*$C213)*(1+'Summary&amp;Assumptions'!$J$29)^(K$46-1))</f>
        <v>0</v>
      </c>
      <c r="G213" s="588">
        <f>AND(L$55&gt;0,SUM($E213:F213)&lt;'Summary&amp;Assumptions'!$G$32*$B213,$D213&gt;='Summary&amp;Assumptions'!$D$17,L$47&gt;=$D213,L$47&lt;=EDATE($D213,'Summary&amp;Assumptions'!$G$32))*$B213+AND(L$56&lt;'Summary&amp;Assumptions'!$J$31,L$47&gt;=$FO213,L$47&lt;=$FP213)*(('Summary&amp;Assumptions'!$H$25*$C213)*(1+'Summary&amp;Assumptions'!$J$29)^(L$46-1))+AND(L$56&lt;'Summary&amp;Assumptions'!$J$31,L$47&gt;=$FQ213,L$47&lt;=$FR213)*(('Summary&amp;Assumptions'!$H$25*$C213)*(1+'Summary&amp;Assumptions'!$J$29)^(L$46-1))</f>
        <v>0</v>
      </c>
      <c r="H213" s="588">
        <f>AND(M$55&gt;0,SUM($E213:G213)&lt;'Summary&amp;Assumptions'!$G$32*$B213,$D213&gt;='Summary&amp;Assumptions'!$D$17,M$47&gt;=$D213,M$47&lt;=EDATE($D213,'Summary&amp;Assumptions'!$G$32))*$B213+AND(M$56&lt;'Summary&amp;Assumptions'!$J$31,M$47&gt;=$FO213,M$47&lt;=$FP213)*(('Summary&amp;Assumptions'!$H$25*$C213)*(1+'Summary&amp;Assumptions'!$J$29)^(M$46-1))+AND(M$56&lt;'Summary&amp;Assumptions'!$J$31,M$47&gt;=$FQ213,M$47&lt;=$FR213)*(('Summary&amp;Assumptions'!$H$25*$C213)*(1+'Summary&amp;Assumptions'!$J$29)^(M$46-1))</f>
        <v>0</v>
      </c>
      <c r="I213" s="588">
        <f>AND(N$55&gt;0,SUM($E213:H213)&lt;'Summary&amp;Assumptions'!$G$32*$B213,$D213&gt;='Summary&amp;Assumptions'!$D$17,N$47&gt;=$D213,N$47&lt;=EDATE($D213,'Summary&amp;Assumptions'!$G$32))*$B213+AND(N$56&lt;'Summary&amp;Assumptions'!$J$31,N$47&gt;=$FO213,N$47&lt;=$FP213)*(('Summary&amp;Assumptions'!$H$25*$C213)*(1+'Summary&amp;Assumptions'!$J$29)^(N$46-1))+AND(N$56&lt;'Summary&amp;Assumptions'!$J$31,N$47&gt;=$FQ213,N$47&lt;=$FR213)*(('Summary&amp;Assumptions'!$H$25*$C213)*(1+'Summary&amp;Assumptions'!$J$29)^(N$46-1))</f>
        <v>0</v>
      </c>
      <c r="J213" s="588">
        <f>AND(O$55&gt;0,SUM($E213:I213)&lt;'Summary&amp;Assumptions'!$G$32*$B213,$D213&gt;='Summary&amp;Assumptions'!$D$17,O$47&gt;=$D213,O$47&lt;=EDATE($D213,'Summary&amp;Assumptions'!$G$32))*$B213+AND(O$56&lt;'Summary&amp;Assumptions'!$J$31,O$47&gt;=$FO213,O$47&lt;=$FP213)*(('Summary&amp;Assumptions'!$H$25*$C213)*(1+'Summary&amp;Assumptions'!$J$29)^(O$46-1))+AND(O$56&lt;'Summary&amp;Assumptions'!$J$31,O$47&gt;=$FQ213,O$47&lt;=$FR213)*(('Summary&amp;Assumptions'!$H$25*$C213)*(1+'Summary&amp;Assumptions'!$J$29)^(O$46-1))</f>
        <v>0</v>
      </c>
      <c r="K213" s="588">
        <f>AND(P$55&gt;0,SUM($E213:J213)&lt;'Summary&amp;Assumptions'!$G$32*$B213,$D213&gt;='Summary&amp;Assumptions'!$D$17,P$47&gt;=$D213,P$47&lt;=EDATE($D213,'Summary&amp;Assumptions'!$G$32))*$B213+AND(P$56&lt;'Summary&amp;Assumptions'!$J$31,P$47&gt;=$FO213,P$47&lt;=$FP213)*(('Summary&amp;Assumptions'!$H$25*$C213)*(1+'Summary&amp;Assumptions'!$J$29)^(P$46-1))+AND(P$56&lt;'Summary&amp;Assumptions'!$J$31,P$47&gt;=$FQ213,P$47&lt;=$FR213)*(('Summary&amp;Assumptions'!$H$25*$C213)*(1+'Summary&amp;Assumptions'!$J$29)^(P$46-1))</f>
        <v>0</v>
      </c>
      <c r="L213" s="588">
        <f>AND(Q$55&gt;0,SUM($E213:K213)&lt;'Summary&amp;Assumptions'!$G$32*$B213,$D213&gt;='Summary&amp;Assumptions'!$D$17,Q$47&gt;=$D213,Q$47&lt;=EDATE($D213,'Summary&amp;Assumptions'!$G$32))*$B213+AND(Q$56&lt;'Summary&amp;Assumptions'!$J$31,Q$47&gt;=$FO213,Q$47&lt;=$FP213)*(('Summary&amp;Assumptions'!$H$25*$C213)*(1+'Summary&amp;Assumptions'!$J$29)^(Q$46-1))+AND(Q$56&lt;'Summary&amp;Assumptions'!$J$31,Q$47&gt;=$FQ213,Q$47&lt;=$FR213)*(('Summary&amp;Assumptions'!$H$25*$C213)*(1+'Summary&amp;Assumptions'!$J$29)^(Q$46-1))</f>
        <v>0</v>
      </c>
      <c r="M213" s="588">
        <f>AND(R$55&gt;0,SUM($E213:L213)&lt;'Summary&amp;Assumptions'!$G$32*$B213,$D213&gt;='Summary&amp;Assumptions'!$D$17,R$47&gt;=$D213,R$47&lt;=EDATE($D213,'Summary&amp;Assumptions'!$G$32))*$B213+AND(R$56&lt;'Summary&amp;Assumptions'!$J$31,R$47&gt;=$FO213,R$47&lt;=$FP213)*(('Summary&amp;Assumptions'!$H$25*$C213)*(1+'Summary&amp;Assumptions'!$J$29)^(R$46-1))+AND(R$56&lt;'Summary&amp;Assumptions'!$J$31,R$47&gt;=$FQ213,R$47&lt;=$FR213)*(('Summary&amp;Assumptions'!$H$25*$C213)*(1+'Summary&amp;Assumptions'!$J$29)^(R$46-1))</f>
        <v>0</v>
      </c>
      <c r="N213" s="588">
        <f>AND(S$55&gt;0,SUM($E213:M213)&lt;'Summary&amp;Assumptions'!$G$32*$B213,$D213&gt;='Summary&amp;Assumptions'!$D$17,S$47&gt;=$D213,S$47&lt;=EDATE($D213,'Summary&amp;Assumptions'!$G$32))*$B213+AND(S$56&lt;'Summary&amp;Assumptions'!$J$31,S$47&gt;=$FO213,S$47&lt;=$FP213)*(('Summary&amp;Assumptions'!$H$25*$C213)*(1+'Summary&amp;Assumptions'!$J$29)^(S$46-1))+AND(S$56&lt;'Summary&amp;Assumptions'!$J$31,S$47&gt;=$FQ213,S$47&lt;=$FR213)*(('Summary&amp;Assumptions'!$H$25*$C213)*(1+'Summary&amp;Assumptions'!$J$29)^(S$46-1))</f>
        <v>0</v>
      </c>
      <c r="O213" s="588">
        <f>AND(T$55&gt;0,SUM($E213:N213)&lt;'Summary&amp;Assumptions'!$G$32*$B213,$D213&gt;='Summary&amp;Assumptions'!$D$17,T$47&gt;=$D213,T$47&lt;=EDATE($D213,'Summary&amp;Assumptions'!$G$32))*$B213+AND(T$56&lt;'Summary&amp;Assumptions'!$J$31,T$47&gt;=$FO213,T$47&lt;=$FP213)*(('Summary&amp;Assumptions'!$H$25*$C213)*(1+'Summary&amp;Assumptions'!$J$29)^(T$46-1))+AND(T$56&lt;'Summary&amp;Assumptions'!$J$31,T$47&gt;=$FQ213,T$47&lt;=$FR213)*(('Summary&amp;Assumptions'!$H$25*$C213)*(1+'Summary&amp;Assumptions'!$J$29)^(T$46-1))</f>
        <v>0</v>
      </c>
      <c r="P213" s="588">
        <f>AND(U$55&gt;0,SUM($E213:O213)&lt;'Summary&amp;Assumptions'!$G$32*$B213,$D213&gt;='Summary&amp;Assumptions'!$D$17,U$47&gt;=$D213,U$47&lt;=EDATE($D213,'Summary&amp;Assumptions'!$G$32))*$B213+AND(U$56&lt;'Summary&amp;Assumptions'!$J$31,U$47&gt;=$FO213,U$47&lt;=$FP213)*(('Summary&amp;Assumptions'!$H$25*$C213)*(1+'Summary&amp;Assumptions'!$J$29)^(U$46-1))+AND(U$56&lt;'Summary&amp;Assumptions'!$J$31,U$47&gt;=$FQ213,U$47&lt;=$FR213)*(('Summary&amp;Assumptions'!$H$25*$C213)*(1+'Summary&amp;Assumptions'!$J$29)^(U$46-1))</f>
        <v>0</v>
      </c>
      <c r="Q213" s="588">
        <f>AND(V$55&gt;0,SUM($E213:P213)&lt;'Summary&amp;Assumptions'!$G$32*$B213,$D213&gt;='Summary&amp;Assumptions'!$D$17,V$47&gt;=$D213,V$47&lt;=EDATE($D213,'Summary&amp;Assumptions'!$G$32))*$B213+AND(V$56&lt;'Summary&amp;Assumptions'!$J$31,V$47&gt;=$FO213,V$47&lt;=$FP213)*(('Summary&amp;Assumptions'!$H$25*$C213)*(1+'Summary&amp;Assumptions'!$J$29)^(V$46-1))+AND(V$56&lt;'Summary&amp;Assumptions'!$J$31,V$47&gt;=$FQ213,V$47&lt;=$FR213)*(('Summary&amp;Assumptions'!$H$25*$C213)*(1+'Summary&amp;Assumptions'!$J$29)^(V$46-1))</f>
        <v>0</v>
      </c>
      <c r="R213" s="588">
        <f>AND(W$55&gt;0,SUM($E213:Q213)&lt;'Summary&amp;Assumptions'!$G$32*$B213,$D213&gt;='Summary&amp;Assumptions'!$D$17,W$47&gt;=$D213,W$47&lt;=EDATE($D213,'Summary&amp;Assumptions'!$G$32))*$B213+AND(W$56&lt;'Summary&amp;Assumptions'!$J$31,W$47&gt;=$FO213,W$47&lt;=$FP213)*(('Summary&amp;Assumptions'!$H$25*$C213)*(1+'Summary&amp;Assumptions'!$J$29)^(W$46-1))+AND(W$56&lt;'Summary&amp;Assumptions'!$J$31,W$47&gt;=$FQ213,W$47&lt;=$FR213)*(('Summary&amp;Assumptions'!$H$25*$C213)*(1+'Summary&amp;Assumptions'!$J$29)^(W$46-1))</f>
        <v>0</v>
      </c>
      <c r="S213" s="588">
        <f>AND(X$55&gt;0,SUM($E213:R213)&lt;'Summary&amp;Assumptions'!$G$32*$B213,$D213&gt;='Summary&amp;Assumptions'!$D$17,X$47&gt;=$D213,X$47&lt;=EDATE($D213,'Summary&amp;Assumptions'!$G$32))*$B213+AND(X$56&lt;'Summary&amp;Assumptions'!$J$31,X$47&gt;=$FO213,X$47&lt;=$FP213)*(('Summary&amp;Assumptions'!$H$25*$C213)*(1+'Summary&amp;Assumptions'!$J$29)^(X$46-1))+AND(X$56&lt;'Summary&amp;Assumptions'!$J$31,X$47&gt;=$FQ213,X$47&lt;=$FR213)*(('Summary&amp;Assumptions'!$H$25*$C213)*(1+'Summary&amp;Assumptions'!$J$29)^(X$46-1))</f>
        <v>0</v>
      </c>
      <c r="T213" s="588">
        <f>AND(Y$55&gt;0,SUM($E213:S213)&lt;'Summary&amp;Assumptions'!$G$32*$B213,$D213&gt;='Summary&amp;Assumptions'!$D$17,Y$47&gt;=$D213,Y$47&lt;=EDATE($D213,'Summary&amp;Assumptions'!$G$32))*$B213+AND(Y$56&lt;'Summary&amp;Assumptions'!$J$31,Y$47&gt;=$FO213,Y$47&lt;=$FP213)*(('Summary&amp;Assumptions'!$H$25*$C213)*(1+'Summary&amp;Assumptions'!$J$29)^(Y$46-1))+AND(Y$56&lt;'Summary&amp;Assumptions'!$J$31,Y$47&gt;=$FQ213,Y$47&lt;=$FR213)*(('Summary&amp;Assumptions'!$H$25*$C213)*(1+'Summary&amp;Assumptions'!$J$29)^(Y$46-1))</f>
        <v>0</v>
      </c>
      <c r="U213" s="588">
        <f>AND(Z$55&gt;0,SUM($E213:T213)&lt;'Summary&amp;Assumptions'!$G$32*$B213,$D213&gt;='Summary&amp;Assumptions'!$D$17,Z$47&gt;=$D213,Z$47&lt;=EDATE($D213,'Summary&amp;Assumptions'!$G$32))*$B213+AND(Z$56&lt;'Summary&amp;Assumptions'!$J$31,Z$47&gt;=$FO213,Z$47&lt;=$FP213)*(('Summary&amp;Assumptions'!$H$25*$C213)*(1+'Summary&amp;Assumptions'!$J$29)^(Z$46-1))+AND(Z$56&lt;'Summary&amp;Assumptions'!$J$31,Z$47&gt;=$FQ213,Z$47&lt;=$FR213)*(('Summary&amp;Assumptions'!$H$25*$C213)*(1+'Summary&amp;Assumptions'!$J$29)^(Z$46-1))</f>
        <v>0</v>
      </c>
      <c r="V213" s="588">
        <f>AND(AA$55&gt;0,SUM($E213:U213)&lt;'Summary&amp;Assumptions'!$G$32*$B213,$D213&gt;='Summary&amp;Assumptions'!$D$17,AA$47&gt;=$D213,AA$47&lt;=EDATE($D213,'Summary&amp;Assumptions'!$G$32))*$B213+AND(AA$56&lt;'Summary&amp;Assumptions'!$J$31,AA$47&gt;=$FO213,AA$47&lt;=$FP213)*(('Summary&amp;Assumptions'!$H$25*$C213)*(1+'Summary&amp;Assumptions'!$J$29)^(AA$46-1))+AND(AA$56&lt;'Summary&amp;Assumptions'!$J$31,AA$47&gt;=$FQ213,AA$47&lt;=$FR213)*(('Summary&amp;Assumptions'!$H$25*$C213)*(1+'Summary&amp;Assumptions'!$J$29)^(AA$46-1))</f>
        <v>0</v>
      </c>
      <c r="W213" s="588">
        <f>AND(AB$55&gt;0,SUM($E213:V213)&lt;'Summary&amp;Assumptions'!$G$32*$B213,$D213&gt;='Summary&amp;Assumptions'!$D$17,AB$47&gt;=$D213,AB$47&lt;=EDATE($D213,'Summary&amp;Assumptions'!$G$32))*$B213+AND(AB$56&lt;'Summary&amp;Assumptions'!$J$31,AB$47&gt;=$FO213,AB$47&lt;=$FP213)*(('Summary&amp;Assumptions'!$H$25*$C213)*(1+'Summary&amp;Assumptions'!$J$29)^(AB$46-1))+AND(AB$56&lt;'Summary&amp;Assumptions'!$J$31,AB$47&gt;=$FQ213,AB$47&lt;=$FR213)*(('Summary&amp;Assumptions'!$H$25*$C213)*(1+'Summary&amp;Assumptions'!$J$29)^(AB$46-1))</f>
        <v>0</v>
      </c>
      <c r="X213" s="588">
        <f>AND(AC$55&gt;0,SUM($E213:W213)&lt;'Summary&amp;Assumptions'!$G$32*$B213,$D213&gt;='Summary&amp;Assumptions'!$D$17,AC$47&gt;=$D213,AC$47&lt;=EDATE($D213,'Summary&amp;Assumptions'!$G$32))*$B213+AND(AC$56&lt;'Summary&amp;Assumptions'!$J$31,AC$47&gt;=$FO213,AC$47&lt;=$FP213)*(('Summary&amp;Assumptions'!$H$25*$C213)*(1+'Summary&amp;Assumptions'!$J$29)^(AC$46-1))+AND(AC$56&lt;'Summary&amp;Assumptions'!$J$31,AC$47&gt;=$FQ213,AC$47&lt;=$FR213)*(('Summary&amp;Assumptions'!$H$25*$C213)*(1+'Summary&amp;Assumptions'!$J$29)^(AC$46-1))</f>
        <v>0</v>
      </c>
      <c r="Y213" s="588">
        <f>AND(AD$55&gt;0,SUM($E213:X213)&lt;'Summary&amp;Assumptions'!$G$32*$B213,$D213&gt;='Summary&amp;Assumptions'!$D$17,AD$47&gt;=$D213,AD$47&lt;=EDATE($D213,'Summary&amp;Assumptions'!$G$32))*$B213+AND(AD$56&lt;'Summary&amp;Assumptions'!$J$31,AD$47&gt;=$FO213,AD$47&lt;=$FP213)*(('Summary&amp;Assumptions'!$H$25*$C213)*(1+'Summary&amp;Assumptions'!$J$29)^(AD$46-1))+AND(AD$56&lt;'Summary&amp;Assumptions'!$J$31,AD$47&gt;=$FQ213,AD$47&lt;=$FR213)*(('Summary&amp;Assumptions'!$H$25*$C213)*(1+'Summary&amp;Assumptions'!$J$29)^(AD$46-1))</f>
        <v>0</v>
      </c>
      <c r="Z213" s="588">
        <f>AND(AE$55&gt;0,SUM($E213:Y213)&lt;'Summary&amp;Assumptions'!$G$32*$B213,$D213&gt;='Summary&amp;Assumptions'!$D$17,AE$47&gt;=$D213,AE$47&lt;=EDATE($D213,'Summary&amp;Assumptions'!$G$32))*$B213+AND(AE$56&lt;'Summary&amp;Assumptions'!$J$31,AE$47&gt;=$FO213,AE$47&lt;=$FP213)*(('Summary&amp;Assumptions'!$H$25*$C213)*(1+'Summary&amp;Assumptions'!$J$29)^(AE$46-1))+AND(AE$56&lt;'Summary&amp;Assumptions'!$J$31,AE$47&gt;=$FQ213,AE$47&lt;=$FR213)*(('Summary&amp;Assumptions'!$H$25*$C213)*(1+'Summary&amp;Assumptions'!$J$29)^(AE$46-1))</f>
        <v>0</v>
      </c>
      <c r="AA213" s="588">
        <f>AND(AF$55&gt;0,SUM($E213:Z213)&lt;'Summary&amp;Assumptions'!$G$32*$B213,$D213&gt;='Summary&amp;Assumptions'!$D$17,AF$47&gt;=$D213,AF$47&lt;=EDATE($D213,'Summary&amp;Assumptions'!$G$32))*$B213+AND(AF$56&lt;'Summary&amp;Assumptions'!$J$31,AF$47&gt;=$FO213,AF$47&lt;=$FP213)*(('Summary&amp;Assumptions'!$H$25*$C213)*(1+'Summary&amp;Assumptions'!$J$29)^(AF$46-1))+AND(AF$56&lt;'Summary&amp;Assumptions'!$J$31,AF$47&gt;=$FQ213,AF$47&lt;=$FR213)*(('Summary&amp;Assumptions'!$H$25*$C213)*(1+'Summary&amp;Assumptions'!$J$29)^(AF$46-1))</f>
        <v>0</v>
      </c>
      <c r="AB213" s="588">
        <f>AND(AG$55&gt;0,SUM($E213:AA213)&lt;'Summary&amp;Assumptions'!$G$32*$B213,$D213&gt;='Summary&amp;Assumptions'!$D$17,AG$47&gt;=$D213,AG$47&lt;=EDATE($D213,'Summary&amp;Assumptions'!$G$32))*$B213+AND(AG$56&lt;'Summary&amp;Assumptions'!$J$31,AG$47&gt;=$FO213,AG$47&lt;=$FP213)*(('Summary&amp;Assumptions'!$H$25*$C213)*(1+'Summary&amp;Assumptions'!$J$29)^(AG$46-1))+AND(AG$56&lt;'Summary&amp;Assumptions'!$J$31,AG$47&gt;=$FQ213,AG$47&lt;=$FR213)*(('Summary&amp;Assumptions'!$H$25*$C213)*(1+'Summary&amp;Assumptions'!$J$29)^(AG$46-1))</f>
        <v>0</v>
      </c>
      <c r="AC213" s="588">
        <f>AND(AH$55&gt;0,SUM($E213:AB213)&lt;'Summary&amp;Assumptions'!$G$32*$B213,$D213&gt;='Summary&amp;Assumptions'!$D$17,AH$47&gt;=$D213,AH$47&lt;=EDATE($D213,'Summary&amp;Assumptions'!$G$32))*$B213+AND(AH$56&lt;'Summary&amp;Assumptions'!$J$31,AH$47&gt;=$FO213,AH$47&lt;=$FP213)*(('Summary&amp;Assumptions'!$H$25*$C213)*(1+'Summary&amp;Assumptions'!$J$29)^(AH$46-1))+AND(AH$56&lt;'Summary&amp;Assumptions'!$J$31,AH$47&gt;=$FQ213,AH$47&lt;=$FR213)*(('Summary&amp;Assumptions'!$H$25*$C213)*(1+'Summary&amp;Assumptions'!$J$29)^(AH$46-1))</f>
        <v>0</v>
      </c>
      <c r="AD213" s="588">
        <f>AND(AI$55&gt;0,SUM($E213:AC213)&lt;'Summary&amp;Assumptions'!$G$32*$B213,$D213&gt;='Summary&amp;Assumptions'!$D$17,AI$47&gt;=$D213,AI$47&lt;=EDATE($D213,'Summary&amp;Assumptions'!$G$32))*$B213+AND(AI$56&lt;'Summary&amp;Assumptions'!$J$31,AI$47&gt;=$FO213,AI$47&lt;=$FP213)*(('Summary&amp;Assumptions'!$H$25*$C213)*(1+'Summary&amp;Assumptions'!$J$29)^(AI$46-1))+AND(AI$56&lt;'Summary&amp;Assumptions'!$J$31,AI$47&gt;=$FQ213,AI$47&lt;=$FR213)*(('Summary&amp;Assumptions'!$H$25*$C213)*(1+'Summary&amp;Assumptions'!$J$29)^(AI$46-1))</f>
        <v>0</v>
      </c>
      <c r="AE213" s="588">
        <f>AND(AJ$55&gt;0,SUM($E213:AD213)&lt;'Summary&amp;Assumptions'!$G$32*$B213,$D213&gt;='Summary&amp;Assumptions'!$D$17,AJ$47&gt;=$D213,AJ$47&lt;=EDATE($D213,'Summary&amp;Assumptions'!$G$32))*$B213+AND(AJ$56&lt;'Summary&amp;Assumptions'!$J$31,AJ$47&gt;=$FO213,AJ$47&lt;=$FP213)*(('Summary&amp;Assumptions'!$H$25*$C213)*(1+'Summary&amp;Assumptions'!$J$29)^(AJ$46-1))+AND(AJ$56&lt;'Summary&amp;Assumptions'!$J$31,AJ$47&gt;=$FQ213,AJ$47&lt;=$FR213)*(('Summary&amp;Assumptions'!$H$25*$C213)*(1+'Summary&amp;Assumptions'!$J$29)^(AJ$46-1))</f>
        <v>0</v>
      </c>
      <c r="AF213" s="588">
        <f>AND(AK$55&gt;0,SUM($E213:AE213)&lt;'Summary&amp;Assumptions'!$G$32*$B213,$D213&gt;='Summary&amp;Assumptions'!$D$17,AK$47&gt;=$D213,AK$47&lt;=EDATE($D213,'Summary&amp;Assumptions'!$G$32))*$B213+AND(AK$56&lt;'Summary&amp;Assumptions'!$J$31,AK$47&gt;=$FO213,AK$47&lt;=$FP213)*(('Summary&amp;Assumptions'!$H$25*$C213)*(1+'Summary&amp;Assumptions'!$J$29)^(AK$46-1))+AND(AK$56&lt;'Summary&amp;Assumptions'!$J$31,AK$47&gt;=$FQ213,AK$47&lt;=$FR213)*(('Summary&amp;Assumptions'!$H$25*$C213)*(1+'Summary&amp;Assumptions'!$J$29)^(AK$46-1))</f>
        <v>0</v>
      </c>
      <c r="AG213" s="588">
        <f>AND(AL$55&gt;0,SUM($E213:AF213)&lt;'Summary&amp;Assumptions'!$G$32*$B213,$D213&gt;='Summary&amp;Assumptions'!$D$17,AL$47&gt;=$D213,AL$47&lt;=EDATE($D213,'Summary&amp;Assumptions'!$G$32))*$B213+AND(AL$56&lt;'Summary&amp;Assumptions'!$J$31,AL$47&gt;=$FO213,AL$47&lt;=$FP213)*(('Summary&amp;Assumptions'!$H$25*$C213)*(1+'Summary&amp;Assumptions'!$J$29)^(AL$46-1))+AND(AL$56&lt;'Summary&amp;Assumptions'!$J$31,AL$47&gt;=$FQ213,AL$47&lt;=$FR213)*(('Summary&amp;Assumptions'!$H$25*$C213)*(1+'Summary&amp;Assumptions'!$J$29)^(AL$46-1))</f>
        <v>0</v>
      </c>
      <c r="AH213" s="588">
        <f>AND(AM$55&gt;0,SUM($E213:AG213)&lt;'Summary&amp;Assumptions'!$G$32*$B213,$D213&gt;='Summary&amp;Assumptions'!$D$17,AM$47&gt;=$D213,AM$47&lt;=EDATE($D213,'Summary&amp;Assumptions'!$G$32))*$B213+AND(AM$56&lt;'Summary&amp;Assumptions'!$J$31,AM$47&gt;=$FO213,AM$47&lt;=$FP213)*(('Summary&amp;Assumptions'!$H$25*$C213)*(1+'Summary&amp;Assumptions'!$J$29)^(AM$46-1))+AND(AM$56&lt;'Summary&amp;Assumptions'!$J$31,AM$47&gt;=$FQ213,AM$47&lt;=$FR213)*(('Summary&amp;Assumptions'!$H$25*$C213)*(1+'Summary&amp;Assumptions'!$J$29)^(AM$46-1))</f>
        <v>0</v>
      </c>
      <c r="AI213" s="588">
        <f>AND(AN$55&gt;0,SUM($E213:AH213)&lt;'Summary&amp;Assumptions'!$G$32*$B213,$D213&gt;='Summary&amp;Assumptions'!$D$17,AN$47&gt;=$D213,AN$47&lt;=EDATE($D213,'Summary&amp;Assumptions'!$G$32))*$B213+AND(AN$56&lt;'Summary&amp;Assumptions'!$J$31,AN$47&gt;=$FO213,AN$47&lt;=$FP213)*(('Summary&amp;Assumptions'!$H$25*$C213)*(1+'Summary&amp;Assumptions'!$J$29)^(AN$46-1))+AND(AN$56&lt;'Summary&amp;Assumptions'!$J$31,AN$47&gt;=$FQ213,AN$47&lt;=$FR213)*(('Summary&amp;Assumptions'!$H$25*$C213)*(1+'Summary&amp;Assumptions'!$J$29)^(AN$46-1))</f>
        <v>0</v>
      </c>
      <c r="AJ213" s="588">
        <f>AND(AO$55&gt;0,SUM($E213:AI213)&lt;'Summary&amp;Assumptions'!$G$32*$B213,$D213&gt;='Summary&amp;Assumptions'!$D$17,AO$47&gt;=$D213,AO$47&lt;=EDATE($D213,'Summary&amp;Assumptions'!$G$32))*$B213+AND(AO$56&lt;'Summary&amp;Assumptions'!$J$31,AO$47&gt;=$FO213,AO$47&lt;=$FP213)*(('Summary&amp;Assumptions'!$H$25*$C213)*(1+'Summary&amp;Assumptions'!$J$29)^(AO$46-1))+AND(AO$56&lt;'Summary&amp;Assumptions'!$J$31,AO$47&gt;=$FQ213,AO$47&lt;=$FR213)*(('Summary&amp;Assumptions'!$H$25*$C213)*(1+'Summary&amp;Assumptions'!$J$29)^(AO$46-1))</f>
        <v>0</v>
      </c>
      <c r="AK213" s="588">
        <f>AND(AP$55&gt;0,SUM($E213:AJ213)&lt;'Summary&amp;Assumptions'!$G$32*$B213,$D213&gt;='Summary&amp;Assumptions'!$D$17,AP$47&gt;=$D213,AP$47&lt;=EDATE($D213,'Summary&amp;Assumptions'!$G$32))*$B213+AND(AP$56&lt;'Summary&amp;Assumptions'!$J$31,AP$47&gt;=$FO213,AP$47&lt;=$FP213)*(('Summary&amp;Assumptions'!$H$25*$C213)*(1+'Summary&amp;Assumptions'!$J$29)^(AP$46-1))+AND(AP$56&lt;'Summary&amp;Assumptions'!$J$31,AP$47&gt;=$FQ213,AP$47&lt;=$FR213)*(('Summary&amp;Assumptions'!$H$25*$C213)*(1+'Summary&amp;Assumptions'!$J$29)^(AP$46-1))</f>
        <v>0</v>
      </c>
      <c r="AL213" s="588">
        <f>AND(AQ$55&gt;0,SUM($E213:AK213)&lt;'Summary&amp;Assumptions'!$G$32*$B213,$D213&gt;='Summary&amp;Assumptions'!$D$17,AQ$47&gt;=$D213,AQ$47&lt;=EDATE($D213,'Summary&amp;Assumptions'!$G$32))*$B213+AND(AQ$56&lt;'Summary&amp;Assumptions'!$J$31,AQ$47&gt;=$FO213,AQ$47&lt;=$FP213)*(('Summary&amp;Assumptions'!$H$25*$C213)*(1+'Summary&amp;Assumptions'!$J$29)^(AQ$46-1))+AND(AQ$56&lt;'Summary&amp;Assumptions'!$J$31,AQ$47&gt;=$FQ213,AQ$47&lt;=$FR213)*(('Summary&amp;Assumptions'!$H$25*$C213)*(1+'Summary&amp;Assumptions'!$J$29)^(AQ$46-1))</f>
        <v>0</v>
      </c>
      <c r="AM213" s="588">
        <f>AND(AR$55&gt;0,SUM($E213:AL213)&lt;'Summary&amp;Assumptions'!$G$32*$B213,$D213&gt;='Summary&amp;Assumptions'!$D$17,AR$47&gt;=$D213,AR$47&lt;=EDATE($D213,'Summary&amp;Assumptions'!$G$32))*$B213+AND(AR$56&lt;'Summary&amp;Assumptions'!$J$31,AR$47&gt;=$FO213,AR$47&lt;=$FP213)*(('Summary&amp;Assumptions'!$H$25*$C213)*(1+'Summary&amp;Assumptions'!$J$29)^(AR$46-1))+AND(AR$56&lt;'Summary&amp;Assumptions'!$J$31,AR$47&gt;=$FQ213,AR$47&lt;=$FR213)*(('Summary&amp;Assumptions'!$H$25*$C213)*(1+'Summary&amp;Assumptions'!$J$29)^(AR$46-1))</f>
        <v>0</v>
      </c>
      <c r="AN213" s="588">
        <f>AND(AS$55&gt;0,SUM($E213:AM213)&lt;'Summary&amp;Assumptions'!$G$32*$B213,$D213&gt;='Summary&amp;Assumptions'!$D$17,AS$47&gt;=$D213,AS$47&lt;=EDATE($D213,'Summary&amp;Assumptions'!$G$32))*$B213+AND(AS$56&lt;'Summary&amp;Assumptions'!$J$31,AS$47&gt;=$FO213,AS$47&lt;=$FP213)*(('Summary&amp;Assumptions'!$H$25*$C213)*(1+'Summary&amp;Assumptions'!$J$29)^(AS$46-1))+AND(AS$56&lt;'Summary&amp;Assumptions'!$J$31,AS$47&gt;=$FQ213,AS$47&lt;=$FR213)*(('Summary&amp;Assumptions'!$H$25*$C213)*(1+'Summary&amp;Assumptions'!$J$29)^(AS$46-1))</f>
        <v>0</v>
      </c>
      <c r="AO213" s="588">
        <f>AND(AT$55&gt;0,SUM($E213:AN213)&lt;'Summary&amp;Assumptions'!$G$32*$B213,$D213&gt;='Summary&amp;Assumptions'!$D$17,AT$47&gt;=$D213,AT$47&lt;=EDATE($D213,'Summary&amp;Assumptions'!$G$32))*$B213+AND(AT$56&lt;'Summary&amp;Assumptions'!$J$31,AT$47&gt;=$FO213,AT$47&lt;=$FP213)*(('Summary&amp;Assumptions'!$H$25*$C213)*(1+'Summary&amp;Assumptions'!$J$29)^(AT$46-1))+AND(AT$56&lt;'Summary&amp;Assumptions'!$J$31,AT$47&gt;=$FQ213,AT$47&lt;=$FR213)*(('Summary&amp;Assumptions'!$H$25*$C213)*(1+'Summary&amp;Assumptions'!$J$29)^(AT$46-1))</f>
        <v>0</v>
      </c>
      <c r="AP213" s="588">
        <f>AND(AU$55&gt;0,SUM($E213:AO213)&lt;'Summary&amp;Assumptions'!$G$32*$B213,$D213&gt;='Summary&amp;Assumptions'!$D$17,AU$47&gt;=$D213,AU$47&lt;=EDATE($D213,'Summary&amp;Assumptions'!$G$32))*$B213+AND(AU$56&lt;'Summary&amp;Assumptions'!$J$31,AU$47&gt;=$FO213,AU$47&lt;=$FP213)*(('Summary&amp;Assumptions'!$H$25*$C213)*(1+'Summary&amp;Assumptions'!$J$29)^(AU$46-1))+AND(AU$56&lt;'Summary&amp;Assumptions'!$J$31,AU$47&gt;=$FQ213,AU$47&lt;=$FR213)*(('Summary&amp;Assumptions'!$H$25*$C213)*(1+'Summary&amp;Assumptions'!$J$29)^(AU$46-1))</f>
        <v>0</v>
      </c>
      <c r="AQ213" s="588">
        <f>AND(AV$55&gt;0,SUM($E213:AP213)&lt;'Summary&amp;Assumptions'!$G$32*$B213,$D213&gt;='Summary&amp;Assumptions'!$D$17,AV$47&gt;=$D213,AV$47&lt;=EDATE($D213,'Summary&amp;Assumptions'!$G$32))*$B213+AND(AV$56&lt;'Summary&amp;Assumptions'!$J$31,AV$47&gt;=$FO213,AV$47&lt;=$FP213)*(('Summary&amp;Assumptions'!$H$25*$C213)*(1+'Summary&amp;Assumptions'!$J$29)^(AV$46-1))+AND(AV$56&lt;'Summary&amp;Assumptions'!$J$31,AV$47&gt;=$FQ213,AV$47&lt;=$FR213)*(('Summary&amp;Assumptions'!$H$25*$C213)*(1+'Summary&amp;Assumptions'!$J$29)^(AV$46-1))</f>
        <v>0</v>
      </c>
      <c r="AR213" s="588">
        <f>AND(AW$55&gt;0,SUM($E213:AQ213)&lt;'Summary&amp;Assumptions'!$G$32*$B213,$D213&gt;='Summary&amp;Assumptions'!$D$17,AW$47&gt;=$D213,AW$47&lt;=EDATE($D213,'Summary&amp;Assumptions'!$G$32))*$B213+AND(AW$56&lt;'Summary&amp;Assumptions'!$J$31,AW$47&gt;=$FO213,AW$47&lt;=$FP213)*(('Summary&amp;Assumptions'!$H$25*$C213)*(1+'Summary&amp;Assumptions'!$J$29)^(AW$46-1))+AND(AW$56&lt;'Summary&amp;Assumptions'!$J$31,AW$47&gt;=$FQ213,AW$47&lt;=$FR213)*(('Summary&amp;Assumptions'!$H$25*$C213)*(1+'Summary&amp;Assumptions'!$J$29)^(AW$46-1))</f>
        <v>0</v>
      </c>
      <c r="AS213" s="588">
        <f>AND(AX$55&gt;0,SUM($E213:AR213)&lt;'Summary&amp;Assumptions'!$G$32*$B213,$D213&gt;='Summary&amp;Assumptions'!$D$17,AX$47&gt;=$D213,AX$47&lt;=EDATE($D213,'Summary&amp;Assumptions'!$G$32))*$B213+AND(AX$56&lt;'Summary&amp;Assumptions'!$J$31,AX$47&gt;=$FO213,AX$47&lt;=$FP213)*(('Summary&amp;Assumptions'!$H$25*$C213)*(1+'Summary&amp;Assumptions'!$J$29)^(AX$46-1))+AND(AX$56&lt;'Summary&amp;Assumptions'!$J$31,AX$47&gt;=$FQ213,AX$47&lt;=$FR213)*(('Summary&amp;Assumptions'!$H$25*$C213)*(1+'Summary&amp;Assumptions'!$J$29)^(AX$46-1))</f>
        <v>0</v>
      </c>
      <c r="AT213" s="588">
        <f>AND(AY$55&gt;0,SUM($E213:AS213)&lt;'Summary&amp;Assumptions'!$G$32*$B213,$D213&gt;='Summary&amp;Assumptions'!$D$17,AY$47&gt;=$D213,AY$47&lt;=EDATE($D213,'Summary&amp;Assumptions'!$G$32))*$B213+AND(AY$56&lt;'Summary&amp;Assumptions'!$J$31,AY$47&gt;=$FO213,AY$47&lt;=$FP213)*(('Summary&amp;Assumptions'!$H$25*$C213)*(1+'Summary&amp;Assumptions'!$J$29)^(AY$46-1))+AND(AY$56&lt;'Summary&amp;Assumptions'!$J$31,AY$47&gt;=$FQ213,AY$47&lt;=$FR213)*(('Summary&amp;Assumptions'!$H$25*$C213)*(1+'Summary&amp;Assumptions'!$J$29)^(AY$46-1))</f>
        <v>0</v>
      </c>
      <c r="AU213" s="588">
        <f>AND(AZ$55&gt;0,SUM($E213:AT213)&lt;'Summary&amp;Assumptions'!$G$32*$B213,$D213&gt;='Summary&amp;Assumptions'!$D$17,AZ$47&gt;=$D213,AZ$47&lt;=EDATE($D213,'Summary&amp;Assumptions'!$G$32))*$B213+AND(AZ$56&lt;'Summary&amp;Assumptions'!$J$31,AZ$47&gt;=$FO213,AZ$47&lt;=$FP213)*(('Summary&amp;Assumptions'!$H$25*$C213)*(1+'Summary&amp;Assumptions'!$J$29)^(AZ$46-1))+AND(AZ$56&lt;'Summary&amp;Assumptions'!$J$31,AZ$47&gt;=$FQ213,AZ$47&lt;=$FR213)*(('Summary&amp;Assumptions'!$H$25*$C213)*(1+'Summary&amp;Assumptions'!$J$29)^(AZ$46-1))</f>
        <v>0</v>
      </c>
      <c r="AV213" s="588">
        <f>AND(BA$55&gt;0,SUM($E213:AU213)&lt;'Summary&amp;Assumptions'!$G$32*$B213,$D213&gt;='Summary&amp;Assumptions'!$D$17,BA$47&gt;=$D213,BA$47&lt;=EDATE($D213,'Summary&amp;Assumptions'!$G$32))*$B213+AND(BA$56&lt;'Summary&amp;Assumptions'!$J$31,BA$47&gt;=$FO213,BA$47&lt;=$FP213)*(('Summary&amp;Assumptions'!$H$25*$C213)*(1+'Summary&amp;Assumptions'!$J$29)^(BA$46-1))+AND(BA$56&lt;'Summary&amp;Assumptions'!$J$31,BA$47&gt;=$FQ213,BA$47&lt;=$FR213)*(('Summary&amp;Assumptions'!$H$25*$C213)*(1+'Summary&amp;Assumptions'!$J$29)^(BA$46-1))</f>
        <v>0</v>
      </c>
      <c r="AW213" s="588">
        <f>AND(BB$55&gt;0,SUM($E213:AV213)&lt;'Summary&amp;Assumptions'!$G$32*$B213,$D213&gt;='Summary&amp;Assumptions'!$D$17,BB$47&gt;=$D213,BB$47&lt;=EDATE($D213,'Summary&amp;Assumptions'!$G$32))*$B213+AND(BB$56&lt;'Summary&amp;Assumptions'!$J$31,BB$47&gt;=$FO213,BB$47&lt;=$FP213)*(('Summary&amp;Assumptions'!$H$25*$C213)*(1+'Summary&amp;Assumptions'!$J$29)^(BB$46-1))+AND(BB$56&lt;'Summary&amp;Assumptions'!$J$31,BB$47&gt;=$FQ213,BB$47&lt;=$FR213)*(('Summary&amp;Assumptions'!$H$25*$C213)*(1+'Summary&amp;Assumptions'!$J$29)^(BB$46-1))</f>
        <v>0</v>
      </c>
      <c r="AX213" s="588">
        <f>AND(BC$55&gt;0,SUM($E213:AW213)&lt;'Summary&amp;Assumptions'!$G$32*$B213,$D213&gt;='Summary&amp;Assumptions'!$D$17,BC$47&gt;=$D213,BC$47&lt;=EDATE($D213,'Summary&amp;Assumptions'!$G$32))*$B213+AND(BC$56&lt;'Summary&amp;Assumptions'!$J$31,BC$47&gt;=$FO213,BC$47&lt;=$FP213)*(('Summary&amp;Assumptions'!$H$25*$C213)*(1+'Summary&amp;Assumptions'!$J$29)^(BC$46-1))+AND(BC$56&lt;'Summary&amp;Assumptions'!$J$31,BC$47&gt;=$FQ213,BC$47&lt;=$FR213)*(('Summary&amp;Assumptions'!$H$25*$C213)*(1+'Summary&amp;Assumptions'!$J$29)^(BC$46-1))</f>
        <v>0</v>
      </c>
      <c r="AY213" s="588">
        <f>AND(BD$55&gt;0,SUM($E213:AX213)&lt;'Summary&amp;Assumptions'!$G$32*$B213,$D213&gt;='Summary&amp;Assumptions'!$D$17,BD$47&gt;=$D213,BD$47&lt;=EDATE($D213,'Summary&amp;Assumptions'!$G$32))*$B213+AND(BD$56&lt;'Summary&amp;Assumptions'!$J$31,BD$47&gt;=$FO213,BD$47&lt;=$FP213)*(('Summary&amp;Assumptions'!$H$25*$C213)*(1+'Summary&amp;Assumptions'!$J$29)^(BD$46-1))+AND(BD$56&lt;'Summary&amp;Assumptions'!$J$31,BD$47&gt;=$FQ213,BD$47&lt;=$FR213)*(('Summary&amp;Assumptions'!$H$25*$C213)*(1+'Summary&amp;Assumptions'!$J$29)^(BD$46-1))</f>
        <v>0</v>
      </c>
      <c r="AZ213" s="588">
        <f>AND(BE$55&gt;0,SUM($E213:AY213)&lt;'Summary&amp;Assumptions'!$G$32*$B213,$D213&gt;='Summary&amp;Assumptions'!$D$17,BE$47&gt;=$D213,BE$47&lt;=EDATE($D213,'Summary&amp;Assumptions'!$G$32))*$B213+AND(BE$56&lt;'Summary&amp;Assumptions'!$J$31,BE$47&gt;=$FO213,BE$47&lt;=$FP213)*(('Summary&amp;Assumptions'!$H$25*$C213)*(1+'Summary&amp;Assumptions'!$J$29)^(BE$46-1))+AND(BE$56&lt;'Summary&amp;Assumptions'!$J$31,BE$47&gt;=$FQ213,BE$47&lt;=$FR213)*(('Summary&amp;Assumptions'!$H$25*$C213)*(1+'Summary&amp;Assumptions'!$J$29)^(BE$46-1))</f>
        <v>0</v>
      </c>
      <c r="BA213" s="588">
        <f>AND(BF$55&gt;0,SUM($E213:AZ213)&lt;'Summary&amp;Assumptions'!$G$32*$B213,$D213&gt;='Summary&amp;Assumptions'!$D$17,BF$47&gt;=$D213,BF$47&lt;=EDATE($D213,'Summary&amp;Assumptions'!$G$32))*$B213+AND(BF$56&lt;'Summary&amp;Assumptions'!$J$31,BF$47&gt;=$FO213,BF$47&lt;=$FP213)*(('Summary&amp;Assumptions'!$H$25*$C213)*(1+'Summary&amp;Assumptions'!$J$29)^(BF$46-1))+AND(BF$56&lt;'Summary&amp;Assumptions'!$J$31,BF$47&gt;=$FQ213,BF$47&lt;=$FR213)*(('Summary&amp;Assumptions'!$H$25*$C213)*(1+'Summary&amp;Assumptions'!$J$29)^(BF$46-1))</f>
        <v>0</v>
      </c>
      <c r="BB213" s="588">
        <f>AND(BG$55&gt;0,SUM($E213:BA213)&lt;'Summary&amp;Assumptions'!$G$32*$B213,$D213&gt;='Summary&amp;Assumptions'!$D$17,BG$47&gt;=$D213,BG$47&lt;=EDATE($D213,'Summary&amp;Assumptions'!$G$32))*$B213+AND(BG$56&lt;'Summary&amp;Assumptions'!$J$31,BG$47&gt;=$FO213,BG$47&lt;=$FP213)*(('Summary&amp;Assumptions'!$H$25*$C213)*(1+'Summary&amp;Assumptions'!$J$29)^(BG$46-1))+AND(BG$56&lt;'Summary&amp;Assumptions'!$J$31,BG$47&gt;=$FQ213,BG$47&lt;=$FR213)*(('Summary&amp;Assumptions'!$H$25*$C213)*(1+'Summary&amp;Assumptions'!$J$29)^(BG$46-1))</f>
        <v>0</v>
      </c>
      <c r="BC213" s="588">
        <f>AND(BH$55&gt;0,SUM($E213:BB213)&lt;'Summary&amp;Assumptions'!$G$32*$B213,$D213&gt;='Summary&amp;Assumptions'!$D$17,BH$47&gt;=$D213,BH$47&lt;=EDATE($D213,'Summary&amp;Assumptions'!$G$32))*$B213+AND(BH$56&lt;'Summary&amp;Assumptions'!$J$31,BH$47&gt;=$FO213,BH$47&lt;=$FP213)*(('Summary&amp;Assumptions'!$H$25*$C213)*(1+'Summary&amp;Assumptions'!$J$29)^(BH$46-1))+AND(BH$56&lt;'Summary&amp;Assumptions'!$J$31,BH$47&gt;=$FQ213,BH$47&lt;=$FR213)*(('Summary&amp;Assumptions'!$H$25*$C213)*(1+'Summary&amp;Assumptions'!$J$29)^(BH$46-1))</f>
        <v>0</v>
      </c>
      <c r="BD213" s="588">
        <f>AND(BI$55&gt;0,SUM($E213:BC213)&lt;'Summary&amp;Assumptions'!$G$32*$B213,$D213&gt;='Summary&amp;Assumptions'!$D$17,BI$47&gt;=$D213,BI$47&lt;=EDATE($D213,'Summary&amp;Assumptions'!$G$32))*$B213+AND(BI$56&lt;'Summary&amp;Assumptions'!$J$31,BI$47&gt;=$FO213,BI$47&lt;=$FP213)*(('Summary&amp;Assumptions'!$H$25*$C213)*(1+'Summary&amp;Assumptions'!$J$29)^(BI$46-1))+AND(BI$56&lt;'Summary&amp;Assumptions'!$J$31,BI$47&gt;=$FQ213,BI$47&lt;=$FR213)*(('Summary&amp;Assumptions'!$H$25*$C213)*(1+'Summary&amp;Assumptions'!$J$29)^(BI$46-1))</f>
        <v>0</v>
      </c>
      <c r="BE213" s="588">
        <f>AND(BJ$55&gt;0,SUM($E213:BD213)&lt;'Summary&amp;Assumptions'!$G$32*$B213,$D213&gt;='Summary&amp;Assumptions'!$D$17,BJ$47&gt;=$D213,BJ$47&lt;=EDATE($D213,'Summary&amp;Assumptions'!$G$32))*$B213+AND(BJ$56&lt;'Summary&amp;Assumptions'!$J$31,BJ$47&gt;=$FO213,BJ$47&lt;=$FP213)*(('Summary&amp;Assumptions'!$H$25*$C213)*(1+'Summary&amp;Assumptions'!$J$29)^(BJ$46-1))+AND(BJ$56&lt;'Summary&amp;Assumptions'!$J$31,BJ$47&gt;=$FQ213,BJ$47&lt;=$FR213)*(('Summary&amp;Assumptions'!$H$25*$C213)*(1+'Summary&amp;Assumptions'!$J$29)^(BJ$46-1))</f>
        <v>0</v>
      </c>
      <c r="BF213" s="588">
        <f>AND(BK$55&gt;0,SUM($E213:BE213)&lt;'Summary&amp;Assumptions'!$G$32*$B213,$D213&gt;='Summary&amp;Assumptions'!$D$17,BK$47&gt;=$D213,BK$47&lt;=EDATE($D213,'Summary&amp;Assumptions'!$G$32))*$B213+AND(BK$56&lt;'Summary&amp;Assumptions'!$J$31,BK$47&gt;=$FO213,BK$47&lt;=$FP213)*(('Summary&amp;Assumptions'!$H$25*$C213)*(1+'Summary&amp;Assumptions'!$J$29)^(BK$46-1))+AND(BK$56&lt;'Summary&amp;Assumptions'!$J$31,BK$47&gt;=$FQ213,BK$47&lt;=$FR213)*(('Summary&amp;Assumptions'!$H$25*$C213)*(1+'Summary&amp;Assumptions'!$J$29)^(BK$46-1))</f>
        <v>0</v>
      </c>
      <c r="BG213" s="588">
        <f>AND(BL$55&gt;0,SUM($E213:BF213)&lt;'Summary&amp;Assumptions'!$G$32*$B213,$D213&gt;='Summary&amp;Assumptions'!$D$17,BL$47&gt;=$D213,BL$47&lt;=EDATE($D213,'Summary&amp;Assumptions'!$G$32))*$B213+AND(BL$56&lt;'Summary&amp;Assumptions'!$J$31,BL$47&gt;=$FO213,BL$47&lt;=$FP213)*(('Summary&amp;Assumptions'!$H$25*$C213)*(1+'Summary&amp;Assumptions'!$J$29)^(BL$46-1))+AND(BL$56&lt;'Summary&amp;Assumptions'!$J$31,BL$47&gt;=$FQ213,BL$47&lt;=$FR213)*(('Summary&amp;Assumptions'!$H$25*$C213)*(1+'Summary&amp;Assumptions'!$J$29)^(BL$46-1))</f>
        <v>0</v>
      </c>
      <c r="BH213" s="588">
        <f>AND(BM$55&gt;0,SUM($E213:BG213)&lt;'Summary&amp;Assumptions'!$G$32*$B213,$D213&gt;='Summary&amp;Assumptions'!$D$17,BM$47&gt;=$D213,BM$47&lt;=EDATE($D213,'Summary&amp;Assumptions'!$G$32))*$B213+AND(BM$56&lt;'Summary&amp;Assumptions'!$J$31,BM$47&gt;=$FO213,BM$47&lt;=$FP213)*(('Summary&amp;Assumptions'!$H$25*$C213)*(1+'Summary&amp;Assumptions'!$J$29)^(BM$46-1))+AND(BM$56&lt;'Summary&amp;Assumptions'!$J$31,BM$47&gt;=$FQ213,BM$47&lt;=$FR213)*(('Summary&amp;Assumptions'!$H$25*$C213)*(1+'Summary&amp;Assumptions'!$J$29)^(BM$46-1))</f>
        <v>0</v>
      </c>
      <c r="BI213" s="588">
        <f>AND(BN$55&gt;0,SUM($E213:BH213)&lt;'Summary&amp;Assumptions'!$G$32*$B213,$D213&gt;='Summary&amp;Assumptions'!$D$17,BN$47&gt;=$D213,BN$47&lt;=EDATE($D213,'Summary&amp;Assumptions'!$G$32))*$B213+AND(BN$56&lt;'Summary&amp;Assumptions'!$J$31,BN$47&gt;=$FO213,BN$47&lt;=$FP213)*(('Summary&amp;Assumptions'!$H$25*$C213)*(1+'Summary&amp;Assumptions'!$J$29)^(BN$46-1))+AND(BN$56&lt;'Summary&amp;Assumptions'!$J$31,BN$47&gt;=$FQ213,BN$47&lt;=$FR213)*(('Summary&amp;Assumptions'!$H$25*$C213)*(1+'Summary&amp;Assumptions'!$J$29)^(BN$46-1))</f>
        <v>0</v>
      </c>
      <c r="BJ213" s="588">
        <f>AND(BO$55&gt;0,SUM($E213:BI213)&lt;'Summary&amp;Assumptions'!$G$32*$B213,$D213&gt;='Summary&amp;Assumptions'!$D$17,BO$47&gt;=$D213,BO$47&lt;=EDATE($D213,'Summary&amp;Assumptions'!$G$32))*$B213+AND(BO$56&lt;'Summary&amp;Assumptions'!$J$31,BO$47&gt;=$FO213,BO$47&lt;=$FP213)*(('Summary&amp;Assumptions'!$H$25*$C213)*(1+'Summary&amp;Assumptions'!$J$29)^(BO$46-1))+AND(BO$56&lt;'Summary&amp;Assumptions'!$J$31,BO$47&gt;=$FQ213,BO$47&lt;=$FR213)*(('Summary&amp;Assumptions'!$H$25*$C213)*(1+'Summary&amp;Assumptions'!$J$29)^(BO$46-1))</f>
        <v>0</v>
      </c>
      <c r="BK213" s="588">
        <f>AND(BP$55&gt;0,SUM($E213:BJ213)&lt;'Summary&amp;Assumptions'!$G$32*$B213,$D213&gt;='Summary&amp;Assumptions'!$D$17,BP$47&gt;=$D213,BP$47&lt;=EDATE($D213,'Summary&amp;Assumptions'!$G$32))*$B213+AND(BP$56&lt;'Summary&amp;Assumptions'!$J$31,BP$47&gt;=$FO213,BP$47&lt;=$FP213)*(('Summary&amp;Assumptions'!$H$25*$C213)*(1+'Summary&amp;Assumptions'!$J$29)^(BP$46-1))+AND(BP$56&lt;'Summary&amp;Assumptions'!$J$31,BP$47&gt;=$FQ213,BP$47&lt;=$FR213)*(('Summary&amp;Assumptions'!$H$25*$C213)*(1+'Summary&amp;Assumptions'!$J$29)^(BP$46-1))</f>
        <v>0</v>
      </c>
      <c r="BL213" s="588">
        <f>AND(BQ$55&gt;0,SUM($E213:BK213)&lt;'Summary&amp;Assumptions'!$G$32*$B213,$D213&gt;='Summary&amp;Assumptions'!$D$17,BQ$47&gt;=$D213,BQ$47&lt;=EDATE($D213,'Summary&amp;Assumptions'!$G$32))*$B213+AND(BQ$56&lt;'Summary&amp;Assumptions'!$J$31,BQ$47&gt;=$FO213,BQ$47&lt;=$FP213)*(('Summary&amp;Assumptions'!$H$25*$C213)*(1+'Summary&amp;Assumptions'!$J$29)^(BQ$46-1))+AND(BQ$56&lt;'Summary&amp;Assumptions'!$J$31,BQ$47&gt;=$FQ213,BQ$47&lt;=$FR213)*(('Summary&amp;Assumptions'!$H$25*$C213)*(1+'Summary&amp;Assumptions'!$J$29)^(BQ$46-1))</f>
        <v>0</v>
      </c>
      <c r="BM213" s="588">
        <f>AND(BR$55&gt;0,SUM($E213:BL213)&lt;'Summary&amp;Assumptions'!$G$32*$B213,$D213&gt;='Summary&amp;Assumptions'!$D$17,BR$47&gt;=$D213,BR$47&lt;=EDATE($D213,'Summary&amp;Assumptions'!$G$32))*$B213+AND(BR$56&lt;'Summary&amp;Assumptions'!$J$31,BR$47&gt;=$FO213,BR$47&lt;=$FP213)*(('Summary&amp;Assumptions'!$H$25*$C213)*(1+'Summary&amp;Assumptions'!$J$29)^(BR$46-1))+AND(BR$56&lt;'Summary&amp;Assumptions'!$J$31,BR$47&gt;=$FQ213,BR$47&lt;=$FR213)*(('Summary&amp;Assumptions'!$H$25*$C213)*(1+'Summary&amp;Assumptions'!$J$29)^(BR$46-1))</f>
        <v>0</v>
      </c>
      <c r="BN213" s="588">
        <f>AND(BS$55&gt;0,SUM($E213:BM213)&lt;'Summary&amp;Assumptions'!$G$32*$B213,$D213&gt;='Summary&amp;Assumptions'!$D$17,BS$47&gt;=$D213,BS$47&lt;=EDATE($D213,'Summary&amp;Assumptions'!$G$32))*$B213+AND(BS$56&lt;'Summary&amp;Assumptions'!$J$31,BS$47&gt;=$FO213,BS$47&lt;=$FP213)*(('Summary&amp;Assumptions'!$H$25*$C213)*(1+'Summary&amp;Assumptions'!$J$29)^(BS$46-1))+AND(BS$56&lt;'Summary&amp;Assumptions'!$J$31,BS$47&gt;=$FQ213,BS$47&lt;=$FR213)*(('Summary&amp;Assumptions'!$H$25*$C213)*(1+'Summary&amp;Assumptions'!$J$29)^(BS$46-1))</f>
        <v>0</v>
      </c>
      <c r="BO213" s="588">
        <f>AND(BT$55&gt;0,SUM($E213:BN213)&lt;'Summary&amp;Assumptions'!$G$32*$B213,$D213&gt;='Summary&amp;Assumptions'!$D$17,BT$47&gt;=$D213,BT$47&lt;=EDATE($D213,'Summary&amp;Assumptions'!$G$32))*$B213+AND(BT$56&lt;'Summary&amp;Assumptions'!$J$31,BT$47&gt;=$FO213,BT$47&lt;=$FP213)*(('Summary&amp;Assumptions'!$H$25*$C213)*(1+'Summary&amp;Assumptions'!$J$29)^(BT$46-1))+AND(BT$56&lt;'Summary&amp;Assumptions'!$J$31,BT$47&gt;=$FQ213,BT$47&lt;=$FR213)*(('Summary&amp;Assumptions'!$H$25*$C213)*(1+'Summary&amp;Assumptions'!$J$29)^(BT$46-1))</f>
        <v>0</v>
      </c>
      <c r="BP213" s="588">
        <f>AND(BU$55&gt;0,SUM($E213:BO213)&lt;'Summary&amp;Assumptions'!$G$32*$B213,$D213&gt;='Summary&amp;Assumptions'!$D$17,BU$47&gt;=$D213,BU$47&lt;=EDATE($D213,'Summary&amp;Assumptions'!$G$32))*$B213+AND(BU$56&lt;'Summary&amp;Assumptions'!$J$31,BU$47&gt;=$FO213,BU$47&lt;=$FP213)*(('Summary&amp;Assumptions'!$H$25*$C213)*(1+'Summary&amp;Assumptions'!$J$29)^(BU$46-1))+AND(BU$56&lt;'Summary&amp;Assumptions'!$J$31,BU$47&gt;=$FQ213,BU$47&lt;=$FR213)*(('Summary&amp;Assumptions'!$H$25*$C213)*(1+'Summary&amp;Assumptions'!$J$29)^(BU$46-1))</f>
        <v>0</v>
      </c>
      <c r="BQ213" s="588">
        <f>AND(BV$55&gt;0,SUM($E213:BP213)&lt;'Summary&amp;Assumptions'!$G$32*$B213,$D213&gt;='Summary&amp;Assumptions'!$D$17,BV$47&gt;=$D213,BV$47&lt;=EDATE($D213,'Summary&amp;Assumptions'!$G$32))*$B213+AND(BV$56&lt;'Summary&amp;Assumptions'!$J$31,BV$47&gt;=$FO213,BV$47&lt;=$FP213)*(('Summary&amp;Assumptions'!$H$25*$C213)*(1+'Summary&amp;Assumptions'!$J$29)^(BV$46-1))+AND(BV$56&lt;'Summary&amp;Assumptions'!$J$31,BV$47&gt;=$FQ213,BV$47&lt;=$FR213)*(('Summary&amp;Assumptions'!$H$25*$C213)*(1+'Summary&amp;Assumptions'!$J$29)^(BV$46-1))</f>
        <v>0</v>
      </c>
      <c r="BR213" s="588">
        <f>AND(BW$55&gt;0,SUM($E213:BQ213)&lt;'Summary&amp;Assumptions'!$G$32*$B213,$D213&gt;='Summary&amp;Assumptions'!$D$17,BW$47&gt;=$D213,BW$47&lt;=EDATE($D213,'Summary&amp;Assumptions'!$G$32))*$B213+AND(BW$56&lt;'Summary&amp;Assumptions'!$J$31,BW$47&gt;=$FO213,BW$47&lt;=$FP213)*(('Summary&amp;Assumptions'!$H$25*$C213)*(1+'Summary&amp;Assumptions'!$J$29)^(BW$46-1))+AND(BW$56&lt;'Summary&amp;Assumptions'!$J$31,BW$47&gt;=$FQ213,BW$47&lt;=$FR213)*(('Summary&amp;Assumptions'!$H$25*$C213)*(1+'Summary&amp;Assumptions'!$J$29)^(BW$46-1))</f>
        <v>0</v>
      </c>
      <c r="BS213" s="588">
        <f>AND(BX$55&gt;0,SUM($E213:BR213)&lt;'Summary&amp;Assumptions'!$G$32*$B213,$D213&gt;='Summary&amp;Assumptions'!$D$17,BX$47&gt;=$D213,BX$47&lt;=EDATE($D213,'Summary&amp;Assumptions'!$G$32))*$B213+AND(BX$56&lt;'Summary&amp;Assumptions'!$J$31,BX$47&gt;=$FO213,BX$47&lt;=$FP213)*(('Summary&amp;Assumptions'!$H$25*$C213)*(1+'Summary&amp;Assumptions'!$J$29)^(BX$46-1))+AND(BX$56&lt;'Summary&amp;Assumptions'!$J$31,BX$47&gt;=$FQ213,BX$47&lt;=$FR213)*(('Summary&amp;Assumptions'!$H$25*$C213)*(1+'Summary&amp;Assumptions'!$J$29)^(BX$46-1))</f>
        <v>0</v>
      </c>
      <c r="BT213" s="588">
        <f>AND(BY$55&gt;0,SUM($E213:BS213)&lt;'Summary&amp;Assumptions'!$G$32*$B213,$D213&gt;='Summary&amp;Assumptions'!$D$17,BY$47&gt;=$D213,BY$47&lt;=EDATE($D213,'Summary&amp;Assumptions'!$G$32))*$B213+AND(BY$56&lt;'Summary&amp;Assumptions'!$J$31,BY$47&gt;=$FO213,BY$47&lt;=$FP213)*(('Summary&amp;Assumptions'!$H$25*$C213)*(1+'Summary&amp;Assumptions'!$J$29)^(BY$46-1))+AND(BY$56&lt;'Summary&amp;Assumptions'!$J$31,BY$47&gt;=$FQ213,BY$47&lt;=$FR213)*(('Summary&amp;Assumptions'!$H$25*$C213)*(1+'Summary&amp;Assumptions'!$J$29)^(BY$46-1))</f>
        <v>0</v>
      </c>
      <c r="BU213" s="588">
        <f>AND(BZ$55&gt;0,SUM($E213:BT213)&lt;'Summary&amp;Assumptions'!$G$32*$B213,$D213&gt;='Summary&amp;Assumptions'!$D$17,BZ$47&gt;=$D213,BZ$47&lt;=EDATE($D213,'Summary&amp;Assumptions'!$G$32))*$B213+AND(BZ$56&lt;'Summary&amp;Assumptions'!$J$31,BZ$47&gt;=$FO213,BZ$47&lt;=$FP213)*(('Summary&amp;Assumptions'!$H$25*$C213)*(1+'Summary&amp;Assumptions'!$J$29)^(BZ$46-1))+AND(BZ$56&lt;'Summary&amp;Assumptions'!$J$31,BZ$47&gt;=$FQ213,BZ$47&lt;=$FR213)*(('Summary&amp;Assumptions'!$H$25*$C213)*(1+'Summary&amp;Assumptions'!$J$29)^(BZ$46-1))</f>
        <v>0</v>
      </c>
      <c r="BV213" s="588">
        <f>AND(CA$55&gt;0,SUM($E213:BU213)&lt;'Summary&amp;Assumptions'!$G$32*$B213,$D213&gt;='Summary&amp;Assumptions'!$D$17,CA$47&gt;=$D213,CA$47&lt;=EDATE($D213,'Summary&amp;Assumptions'!$G$32))*$B213+AND(CA$56&lt;'Summary&amp;Assumptions'!$J$31,CA$47&gt;=$FO213,CA$47&lt;=$FP213)*(('Summary&amp;Assumptions'!$H$25*$C213)*(1+'Summary&amp;Assumptions'!$J$29)^(CA$46-1))+AND(CA$56&lt;'Summary&amp;Assumptions'!$J$31,CA$47&gt;=$FQ213,CA$47&lt;=$FR213)*(('Summary&amp;Assumptions'!$H$25*$C213)*(1+'Summary&amp;Assumptions'!$J$29)^(CA$46-1))</f>
        <v>0</v>
      </c>
      <c r="BW213" s="588">
        <f>AND(CB$55&gt;0,SUM($E213:BV213)&lt;'Summary&amp;Assumptions'!$G$32*$B213,$D213&gt;='Summary&amp;Assumptions'!$D$17,CB$47&gt;=$D213,CB$47&lt;=EDATE($D213,'Summary&amp;Assumptions'!$G$32))*$B213+AND(CB$56&lt;'Summary&amp;Assumptions'!$J$31,CB$47&gt;=$FO213,CB$47&lt;=$FP213)*(('Summary&amp;Assumptions'!$H$25*$C213)*(1+'Summary&amp;Assumptions'!$J$29)^(CB$46-1))+AND(CB$56&lt;'Summary&amp;Assumptions'!$J$31,CB$47&gt;=$FQ213,CB$47&lt;=$FR213)*(('Summary&amp;Assumptions'!$H$25*$C213)*(1+'Summary&amp;Assumptions'!$J$29)^(CB$46-1))</f>
        <v>0</v>
      </c>
      <c r="BX213" s="588">
        <f>AND(CC$55&gt;0,SUM($E213:BW213)&lt;'Summary&amp;Assumptions'!$G$32*$B213,$D213&gt;='Summary&amp;Assumptions'!$D$17,CC$47&gt;=$D213,CC$47&lt;=EDATE($D213,'Summary&amp;Assumptions'!$G$32))*$B213+AND(CC$56&lt;'Summary&amp;Assumptions'!$J$31,CC$47&gt;=$FO213,CC$47&lt;=$FP213)*(('Summary&amp;Assumptions'!$H$25*$C213)*(1+'Summary&amp;Assumptions'!$J$29)^(CC$46-1))+AND(CC$56&lt;'Summary&amp;Assumptions'!$J$31,CC$47&gt;=$FQ213,CC$47&lt;=$FR213)*(('Summary&amp;Assumptions'!$H$25*$C213)*(1+'Summary&amp;Assumptions'!$J$29)^(CC$46-1))</f>
        <v>0</v>
      </c>
      <c r="BY213" s="588">
        <f>AND(CD$55&gt;0,SUM($E213:BX213)&lt;'Summary&amp;Assumptions'!$G$32*$B213,$D213&gt;='Summary&amp;Assumptions'!$D$17,CD$47&gt;=$D213,CD$47&lt;=EDATE($D213,'Summary&amp;Assumptions'!$G$32))*$B213+AND(CD$56&lt;'Summary&amp;Assumptions'!$J$31,CD$47&gt;=$FO213,CD$47&lt;=$FP213)*(('Summary&amp;Assumptions'!$H$25*$C213)*(1+'Summary&amp;Assumptions'!$J$29)^(CD$46-1))+AND(CD$56&lt;'Summary&amp;Assumptions'!$J$31,CD$47&gt;=$FQ213,CD$47&lt;=$FR213)*(('Summary&amp;Assumptions'!$H$25*$C213)*(1+'Summary&amp;Assumptions'!$J$29)^(CD$46-1))</f>
        <v>0</v>
      </c>
      <c r="BZ213" s="588">
        <f>AND(CE$55&gt;0,SUM($E213:BY213)&lt;'Summary&amp;Assumptions'!$G$32*$B213,$D213&gt;='Summary&amp;Assumptions'!$D$17,CE$47&gt;=$D213,CE$47&lt;=EDATE($D213,'Summary&amp;Assumptions'!$G$32))*$B213+AND(CE$56&lt;'Summary&amp;Assumptions'!$J$31,CE$47&gt;=$FO213,CE$47&lt;=$FP213)*(('Summary&amp;Assumptions'!$H$25*$C213)*(1+'Summary&amp;Assumptions'!$J$29)^(CE$46-1))+AND(CE$56&lt;'Summary&amp;Assumptions'!$J$31,CE$47&gt;=$FQ213,CE$47&lt;=$FR213)*(('Summary&amp;Assumptions'!$H$25*$C213)*(1+'Summary&amp;Assumptions'!$J$29)^(CE$46-1))</f>
        <v>0</v>
      </c>
      <c r="CA213" s="588">
        <f>AND(CF$55&gt;0,SUM($E213:BZ213)&lt;'Summary&amp;Assumptions'!$G$32*$B213,$D213&gt;='Summary&amp;Assumptions'!$D$17,CF$47&gt;=$D213,CF$47&lt;=EDATE($D213,'Summary&amp;Assumptions'!$G$32))*$B213+AND(CF$56&lt;'Summary&amp;Assumptions'!$J$31,CF$47&gt;=$FO213,CF$47&lt;=$FP213)*(('Summary&amp;Assumptions'!$H$25*$C213)*(1+'Summary&amp;Assumptions'!$J$29)^(CF$46-1))+AND(CF$56&lt;'Summary&amp;Assumptions'!$J$31,CF$47&gt;=$FQ213,CF$47&lt;=$FR213)*(('Summary&amp;Assumptions'!$H$25*$C213)*(1+'Summary&amp;Assumptions'!$J$29)^(CF$46-1))</f>
        <v>0</v>
      </c>
      <c r="CB213" s="588">
        <f>AND(CG$55&gt;0,SUM($E213:CA213)&lt;'Summary&amp;Assumptions'!$G$32*$B213,$D213&gt;='Summary&amp;Assumptions'!$D$17,CG$47&gt;=$D213,CG$47&lt;=EDATE($D213,'Summary&amp;Assumptions'!$G$32))*$B213+AND(CG$56&lt;'Summary&amp;Assumptions'!$J$31,CG$47&gt;=$FO213,CG$47&lt;=$FP213)*(('Summary&amp;Assumptions'!$H$25*$C213)*(1+'Summary&amp;Assumptions'!$J$29)^(CG$46-1))+AND(CG$56&lt;'Summary&amp;Assumptions'!$J$31,CG$47&gt;=$FQ213,CG$47&lt;=$FR213)*(('Summary&amp;Assumptions'!$H$25*$C213)*(1+'Summary&amp;Assumptions'!$J$29)^(CG$46-1))</f>
        <v>0</v>
      </c>
      <c r="CC213" s="588">
        <f>AND(CH$55&gt;0,SUM($E213:CB213)&lt;'Summary&amp;Assumptions'!$G$32*$B213,$D213&gt;='Summary&amp;Assumptions'!$D$17,CH$47&gt;=$D213,CH$47&lt;=EDATE($D213,'Summary&amp;Assumptions'!$G$32))*$B213+AND(CH$56&lt;'Summary&amp;Assumptions'!$J$31,CH$47&gt;=$FO213,CH$47&lt;=$FP213)*(('Summary&amp;Assumptions'!$H$25*$C213)*(1+'Summary&amp;Assumptions'!$J$29)^(CH$46-1))+AND(CH$56&lt;'Summary&amp;Assumptions'!$J$31,CH$47&gt;=$FQ213,CH$47&lt;=$FR213)*(('Summary&amp;Assumptions'!$H$25*$C213)*(1+'Summary&amp;Assumptions'!$J$29)^(CH$46-1))</f>
        <v>0</v>
      </c>
      <c r="CD213" s="588">
        <f>AND(CI$55&gt;0,SUM($E213:CC213)&lt;'Summary&amp;Assumptions'!$G$32*$B213,$D213&gt;='Summary&amp;Assumptions'!$D$17,CI$47&gt;=$D213,CI$47&lt;=EDATE($D213,'Summary&amp;Assumptions'!$G$32))*$B213+AND(CI$56&lt;'Summary&amp;Assumptions'!$J$31,CI$47&gt;=$FO213,CI$47&lt;=$FP213)*(('Summary&amp;Assumptions'!$H$25*$C213)*(1+'Summary&amp;Assumptions'!$J$29)^(CI$46-1))+AND(CI$56&lt;'Summary&amp;Assumptions'!$J$31,CI$47&gt;=$FQ213,CI$47&lt;=$FR213)*(('Summary&amp;Assumptions'!$H$25*$C213)*(1+'Summary&amp;Assumptions'!$J$29)^(CI$46-1))</f>
        <v>0</v>
      </c>
      <c r="CE213" s="588">
        <f>AND(CJ$55&gt;0,SUM($E213:CD213)&lt;'Summary&amp;Assumptions'!$G$32*$B213,$D213&gt;='Summary&amp;Assumptions'!$D$17,CJ$47&gt;=$D213,CJ$47&lt;=EDATE($D213,'Summary&amp;Assumptions'!$G$32))*$B213+AND(CJ$56&lt;'Summary&amp;Assumptions'!$J$31,CJ$47&gt;=$FO213,CJ$47&lt;=$FP213)*(('Summary&amp;Assumptions'!$H$25*$C213)*(1+'Summary&amp;Assumptions'!$J$29)^(CJ$46-1))+AND(CJ$56&lt;'Summary&amp;Assumptions'!$J$31,CJ$47&gt;=$FQ213,CJ$47&lt;=$FR213)*(('Summary&amp;Assumptions'!$H$25*$C213)*(1+'Summary&amp;Assumptions'!$J$29)^(CJ$46-1))</f>
        <v>0</v>
      </c>
      <c r="CF213" s="588">
        <f>AND(CK$55&gt;0,SUM($E213:CE213)&lt;'Summary&amp;Assumptions'!$G$32*$B213,$D213&gt;='Summary&amp;Assumptions'!$D$17,CK$47&gt;=$D213,CK$47&lt;=EDATE($D213,'Summary&amp;Assumptions'!$G$32))*$B213+AND(CK$56&lt;'Summary&amp;Assumptions'!$J$31,CK$47&gt;=$FO213,CK$47&lt;=$FP213)*(('Summary&amp;Assumptions'!$H$25*$C213)*(1+'Summary&amp;Assumptions'!$J$29)^(CK$46-1))+AND(CK$56&lt;'Summary&amp;Assumptions'!$J$31,CK$47&gt;=$FQ213,CK$47&lt;=$FR213)*(('Summary&amp;Assumptions'!$H$25*$C213)*(1+'Summary&amp;Assumptions'!$J$29)^(CK$46-1))</f>
        <v>0</v>
      </c>
      <c r="CG213" s="588">
        <f>AND(CL$55&gt;0,SUM($E213:CF213)&lt;'Summary&amp;Assumptions'!$G$32*$B213,$D213&gt;='Summary&amp;Assumptions'!$D$17,CL$47&gt;=$D213,CL$47&lt;=EDATE($D213,'Summary&amp;Assumptions'!$G$32))*$B213+AND(CL$56&lt;'Summary&amp;Assumptions'!$J$31,CL$47&gt;=$FO213,CL$47&lt;=$FP213)*(('Summary&amp;Assumptions'!$H$25*$C213)*(1+'Summary&amp;Assumptions'!$J$29)^(CL$46-1))+AND(CL$56&lt;'Summary&amp;Assumptions'!$J$31,CL$47&gt;=$FQ213,CL$47&lt;=$FR213)*(('Summary&amp;Assumptions'!$H$25*$C213)*(1+'Summary&amp;Assumptions'!$J$29)^(CL$46-1))</f>
        <v>0</v>
      </c>
      <c r="CH213" s="588">
        <f>AND(CM$55&gt;0,SUM($E213:CG213)&lt;'Summary&amp;Assumptions'!$G$32*$B213,$D213&gt;='Summary&amp;Assumptions'!$D$17,CM$47&gt;=$D213,CM$47&lt;=EDATE($D213,'Summary&amp;Assumptions'!$G$32))*$B213+AND(CM$56&lt;'Summary&amp;Assumptions'!$J$31,CM$47&gt;=$FO213,CM$47&lt;=$FP213)*(('Summary&amp;Assumptions'!$H$25*$C213)*(1+'Summary&amp;Assumptions'!$J$29)^(CM$46-1))+AND(CM$56&lt;'Summary&amp;Assumptions'!$J$31,CM$47&gt;=$FQ213,CM$47&lt;=$FR213)*(('Summary&amp;Assumptions'!$H$25*$C213)*(1+'Summary&amp;Assumptions'!$J$29)^(CM$46-1))</f>
        <v>0</v>
      </c>
      <c r="CI213" s="588">
        <f>AND(CN$55&gt;0,SUM($E213:CH213)&lt;'Summary&amp;Assumptions'!$G$32*$B213,$D213&gt;='Summary&amp;Assumptions'!$D$17,CN$47&gt;=$D213,CN$47&lt;=EDATE($D213,'Summary&amp;Assumptions'!$G$32))*$B213+AND(CN$56&lt;'Summary&amp;Assumptions'!$J$31,CN$47&gt;=$FO213,CN$47&lt;=$FP213)*(('Summary&amp;Assumptions'!$H$25*$C213)*(1+'Summary&amp;Assumptions'!$J$29)^(CN$46-1))+AND(CN$56&lt;'Summary&amp;Assumptions'!$J$31,CN$47&gt;=$FQ213,CN$47&lt;=$FR213)*(('Summary&amp;Assumptions'!$H$25*$C213)*(1+'Summary&amp;Assumptions'!$J$29)^(CN$46-1))</f>
        <v>0</v>
      </c>
      <c r="CJ213" s="588">
        <f>AND(CO$55&gt;0,SUM($E213:CI213)&lt;'Summary&amp;Assumptions'!$G$32*$B213,$D213&gt;='Summary&amp;Assumptions'!$D$17,CO$47&gt;=$D213,CO$47&lt;=EDATE($D213,'Summary&amp;Assumptions'!$G$32))*$B213+AND(CO$56&lt;'Summary&amp;Assumptions'!$J$31,CO$47&gt;=$FO213,CO$47&lt;=$FP213)*(('Summary&amp;Assumptions'!$H$25*$C213)*(1+'Summary&amp;Assumptions'!$J$29)^(CO$46-1))+AND(CO$56&lt;'Summary&amp;Assumptions'!$J$31,CO$47&gt;=$FQ213,CO$47&lt;=$FR213)*(('Summary&amp;Assumptions'!$H$25*$C213)*(1+'Summary&amp;Assumptions'!$J$29)^(CO$46-1))</f>
        <v>0</v>
      </c>
      <c r="CK213" s="588">
        <f>AND(CP$55&gt;0,SUM($E213:CJ213)&lt;'Summary&amp;Assumptions'!$G$32*$B213,$D213&gt;='Summary&amp;Assumptions'!$D$17,CP$47&gt;=$D213,CP$47&lt;=EDATE($D213,'Summary&amp;Assumptions'!$G$32))*$B213+AND(CP$56&lt;'Summary&amp;Assumptions'!$J$31,CP$47&gt;=$FO213,CP$47&lt;=$FP213)*(('Summary&amp;Assumptions'!$H$25*$C213)*(1+'Summary&amp;Assumptions'!$J$29)^(CP$46-1))+AND(CP$56&lt;'Summary&amp;Assumptions'!$J$31,CP$47&gt;=$FQ213,CP$47&lt;=$FR213)*(('Summary&amp;Assumptions'!$H$25*$C213)*(1+'Summary&amp;Assumptions'!$J$29)^(CP$46-1))</f>
        <v>0</v>
      </c>
      <c r="CL213" s="588">
        <f>AND(CQ$55&gt;0,SUM($E213:CK213)&lt;'Summary&amp;Assumptions'!$G$32*$B213,$D213&gt;='Summary&amp;Assumptions'!$D$17,CQ$47&gt;=$D213,CQ$47&lt;=EDATE($D213,'Summary&amp;Assumptions'!$G$32))*$B213+AND(CQ$56&lt;'Summary&amp;Assumptions'!$J$31,CQ$47&gt;=$FO213,CQ$47&lt;=$FP213)*(('Summary&amp;Assumptions'!$H$25*$C213)*(1+'Summary&amp;Assumptions'!$J$29)^(CQ$46-1))+AND(CQ$56&lt;'Summary&amp;Assumptions'!$J$31,CQ$47&gt;=$FQ213,CQ$47&lt;=$FR213)*(('Summary&amp;Assumptions'!$H$25*$C213)*(1+'Summary&amp;Assumptions'!$J$29)^(CQ$46-1))</f>
        <v>0</v>
      </c>
      <c r="CM213" s="588">
        <f>AND(CR$55&gt;0,SUM($E213:CL213)&lt;'Summary&amp;Assumptions'!$G$32*$B213,$D213&gt;='Summary&amp;Assumptions'!$D$17,CR$47&gt;=$D213,CR$47&lt;=EDATE($D213,'Summary&amp;Assumptions'!$G$32))*$B213+AND(CR$56&lt;'Summary&amp;Assumptions'!$J$31,CR$47&gt;=$FO213,CR$47&lt;=$FP213)*(('Summary&amp;Assumptions'!$H$25*$C213)*(1+'Summary&amp;Assumptions'!$J$29)^(CR$46-1))+AND(CR$56&lt;'Summary&amp;Assumptions'!$J$31,CR$47&gt;=$FQ213,CR$47&lt;=$FR213)*(('Summary&amp;Assumptions'!$H$25*$C213)*(1+'Summary&amp;Assumptions'!$J$29)^(CR$46-1))</f>
        <v>0</v>
      </c>
      <c r="CN213" s="588">
        <f>AND(CS$55&gt;0,SUM($E213:CM213)&lt;'Summary&amp;Assumptions'!$G$32*$B213,$D213&gt;='Summary&amp;Assumptions'!$D$17,CS$47&gt;=$D213,CS$47&lt;=EDATE($D213,'Summary&amp;Assumptions'!$G$32))*$B213+AND(CS$56&lt;'Summary&amp;Assumptions'!$J$31,CS$47&gt;=$FO213,CS$47&lt;=$FP213)*(('Summary&amp;Assumptions'!$H$25*$C213)*(1+'Summary&amp;Assumptions'!$J$29)^(CS$46-1))+AND(CS$56&lt;'Summary&amp;Assumptions'!$J$31,CS$47&gt;=$FQ213,CS$47&lt;=$FR213)*(('Summary&amp;Assumptions'!$H$25*$C213)*(1+'Summary&amp;Assumptions'!$J$29)^(CS$46-1))</f>
        <v>0</v>
      </c>
      <c r="CO213" s="588">
        <f>AND(CT$55&gt;0,SUM($E213:CN213)&lt;'Summary&amp;Assumptions'!$G$32*$B213,$D213&gt;='Summary&amp;Assumptions'!$D$17,CT$47&gt;=$D213,CT$47&lt;=EDATE($D213,'Summary&amp;Assumptions'!$G$32))*$B213+AND(CT$56&lt;'Summary&amp;Assumptions'!$J$31,CT$47&gt;=$FO213,CT$47&lt;=$FP213)*(('Summary&amp;Assumptions'!$H$25*$C213)*(1+'Summary&amp;Assumptions'!$J$29)^(CT$46-1))+AND(CT$56&lt;'Summary&amp;Assumptions'!$J$31,CT$47&gt;=$FQ213,CT$47&lt;=$FR213)*(('Summary&amp;Assumptions'!$H$25*$C213)*(1+'Summary&amp;Assumptions'!$J$29)^(CT$46-1))</f>
        <v>0</v>
      </c>
      <c r="CP213" s="588">
        <f>AND(CU$55&gt;0,SUM($E213:CO213)&lt;'Summary&amp;Assumptions'!$G$32*$B213,$D213&gt;='Summary&amp;Assumptions'!$D$17,CU$47&gt;=$D213,CU$47&lt;=EDATE($D213,'Summary&amp;Assumptions'!$G$32))*$B213+AND(CU$56&lt;'Summary&amp;Assumptions'!$J$31,CU$47&gt;=$FO213,CU$47&lt;=$FP213)*(('Summary&amp;Assumptions'!$H$25*$C213)*(1+'Summary&amp;Assumptions'!$J$29)^(CU$46-1))+AND(CU$56&lt;'Summary&amp;Assumptions'!$J$31,CU$47&gt;=$FQ213,CU$47&lt;=$FR213)*(('Summary&amp;Assumptions'!$H$25*$C213)*(1+'Summary&amp;Assumptions'!$J$29)^(CU$46-1))</f>
        <v>0</v>
      </c>
      <c r="CQ213" s="588">
        <f>AND(CV$55&gt;0,SUM($E213:CP213)&lt;'Summary&amp;Assumptions'!$G$32*$B213,$D213&gt;='Summary&amp;Assumptions'!$D$17,CV$47&gt;=$D213,CV$47&lt;=EDATE($D213,'Summary&amp;Assumptions'!$G$32))*$B213+AND(CV$56&lt;'Summary&amp;Assumptions'!$J$31,CV$47&gt;=$FO213,CV$47&lt;=$FP213)*(('Summary&amp;Assumptions'!$H$25*$C213)*(1+'Summary&amp;Assumptions'!$J$29)^(CV$46-1))+AND(CV$56&lt;'Summary&amp;Assumptions'!$J$31,CV$47&gt;=$FQ213,CV$47&lt;=$FR213)*(('Summary&amp;Assumptions'!$H$25*$C213)*(1+'Summary&amp;Assumptions'!$J$29)^(CV$46-1))</f>
        <v>0</v>
      </c>
      <c r="CR213" s="588">
        <f>AND(CW$55&gt;0,SUM($E213:CQ213)&lt;'Summary&amp;Assumptions'!$G$32*$B213,$D213&gt;='Summary&amp;Assumptions'!$D$17,CW$47&gt;=$D213,CW$47&lt;=EDATE($D213,'Summary&amp;Assumptions'!$G$32))*$B213+AND(CW$56&lt;'Summary&amp;Assumptions'!$J$31,CW$47&gt;=$FO213,CW$47&lt;=$FP213)*(('Summary&amp;Assumptions'!$H$25*$C213)*(1+'Summary&amp;Assumptions'!$J$29)^(CW$46-1))+AND(CW$56&lt;'Summary&amp;Assumptions'!$J$31,CW$47&gt;=$FQ213,CW$47&lt;=$FR213)*(('Summary&amp;Assumptions'!$H$25*$C213)*(1+'Summary&amp;Assumptions'!$J$29)^(CW$46-1))</f>
        <v>0</v>
      </c>
      <c r="CS213" s="588">
        <f>AND(CX$55&gt;0,SUM($E213:CR213)&lt;'Summary&amp;Assumptions'!$G$32*$B213,$D213&gt;='Summary&amp;Assumptions'!$D$17,CX$47&gt;=$D213,CX$47&lt;=EDATE($D213,'Summary&amp;Assumptions'!$G$32))*$B213+AND(CX$56&lt;'Summary&amp;Assumptions'!$J$31,CX$47&gt;=$FO213,CX$47&lt;=$FP213)*(('Summary&amp;Assumptions'!$H$25*$C213)*(1+'Summary&amp;Assumptions'!$J$29)^(CX$46-1))+AND(CX$56&lt;'Summary&amp;Assumptions'!$J$31,CX$47&gt;=$FQ213,CX$47&lt;=$FR213)*(('Summary&amp;Assumptions'!$H$25*$C213)*(1+'Summary&amp;Assumptions'!$J$29)^(CX$46-1))</f>
        <v>0</v>
      </c>
      <c r="CT213" s="588">
        <f>AND(CY$55&gt;0,SUM($E213:CS213)&lt;'Summary&amp;Assumptions'!$G$32*$B213,$D213&gt;='Summary&amp;Assumptions'!$D$17,CY$47&gt;=$D213,CY$47&lt;=EDATE($D213,'Summary&amp;Assumptions'!$G$32))*$B213+AND(CY$56&lt;'Summary&amp;Assumptions'!$J$31,CY$47&gt;=$FO213,CY$47&lt;=$FP213)*(('Summary&amp;Assumptions'!$H$25*$C213)*(1+'Summary&amp;Assumptions'!$J$29)^(CY$46-1))+AND(CY$56&lt;'Summary&amp;Assumptions'!$J$31,CY$47&gt;=$FQ213,CY$47&lt;=$FR213)*(('Summary&amp;Assumptions'!$H$25*$C213)*(1+'Summary&amp;Assumptions'!$J$29)^(CY$46-1))</f>
        <v>0</v>
      </c>
      <c r="CU213" s="588">
        <f>AND(CZ$55&gt;0,SUM($E213:CT213)&lt;'Summary&amp;Assumptions'!$G$32*$B213,$D213&gt;='Summary&amp;Assumptions'!$D$17,CZ$47&gt;=$D213,CZ$47&lt;=EDATE($D213,'Summary&amp;Assumptions'!$G$32))*$B213+AND(CZ$56&lt;'Summary&amp;Assumptions'!$J$31,CZ$47&gt;=$FO213,CZ$47&lt;=$FP213)*(('Summary&amp;Assumptions'!$H$25*$C213)*(1+'Summary&amp;Assumptions'!$J$29)^(CZ$46-1))+AND(CZ$56&lt;'Summary&amp;Assumptions'!$J$31,CZ$47&gt;=$FQ213,CZ$47&lt;=$FR213)*(('Summary&amp;Assumptions'!$H$25*$C213)*(1+'Summary&amp;Assumptions'!$J$29)^(CZ$46-1))</f>
        <v>0</v>
      </c>
      <c r="CV213" s="588">
        <f>AND(DA$55&gt;0,SUM($E213:CU213)&lt;'Summary&amp;Assumptions'!$G$32*$B213,$D213&gt;='Summary&amp;Assumptions'!$D$17,DA$47&gt;=$D213,DA$47&lt;=EDATE($D213,'Summary&amp;Assumptions'!$G$32))*$B213+AND(DA$56&lt;'Summary&amp;Assumptions'!$J$31,DA$47&gt;=$FO213,DA$47&lt;=$FP213)*(('Summary&amp;Assumptions'!$H$25*$C213)*(1+'Summary&amp;Assumptions'!$J$29)^(DA$46-1))+AND(DA$56&lt;'Summary&amp;Assumptions'!$J$31,DA$47&gt;=$FQ213,DA$47&lt;=$FR213)*(('Summary&amp;Assumptions'!$H$25*$C213)*(1+'Summary&amp;Assumptions'!$J$29)^(DA$46-1))</f>
        <v>0</v>
      </c>
      <c r="CW213" s="588">
        <f>AND(DB$55&gt;0,SUM($E213:CV213)&lt;'Summary&amp;Assumptions'!$G$32*$B213,$D213&gt;='Summary&amp;Assumptions'!$D$17,DB$47&gt;=$D213,DB$47&lt;=EDATE($D213,'Summary&amp;Assumptions'!$G$32))*$B213+AND(DB$56&lt;'Summary&amp;Assumptions'!$J$31,DB$47&gt;=$FO213,DB$47&lt;=$FP213)*(('Summary&amp;Assumptions'!$H$25*$C213)*(1+'Summary&amp;Assumptions'!$J$29)^(DB$46-1))+AND(DB$56&lt;'Summary&amp;Assumptions'!$J$31,DB$47&gt;=$FQ213,DB$47&lt;=$FR213)*(('Summary&amp;Assumptions'!$H$25*$C213)*(1+'Summary&amp;Assumptions'!$J$29)^(DB$46-1))</f>
        <v>0</v>
      </c>
      <c r="CX213" s="588">
        <f>AND(DC$55&gt;0,SUM($E213:CW213)&lt;'Summary&amp;Assumptions'!$G$32*$B213,$D213&gt;='Summary&amp;Assumptions'!$D$17,DC$47&gt;=$D213,DC$47&lt;=EDATE($D213,'Summary&amp;Assumptions'!$G$32))*$B213+AND(DC$56&lt;'Summary&amp;Assumptions'!$J$31,DC$47&gt;=$FO213,DC$47&lt;=$FP213)*(('Summary&amp;Assumptions'!$H$25*$C213)*(1+'Summary&amp;Assumptions'!$J$29)^(DC$46-1))+AND(DC$56&lt;'Summary&amp;Assumptions'!$J$31,DC$47&gt;=$FQ213,DC$47&lt;=$FR213)*(('Summary&amp;Assumptions'!$H$25*$C213)*(1+'Summary&amp;Assumptions'!$J$29)^(DC$46-1))</f>
        <v>0</v>
      </c>
      <c r="CY213" s="588">
        <f>AND(DD$55&gt;0,SUM($E213:CX213)&lt;'Summary&amp;Assumptions'!$G$32*$B213,$D213&gt;='Summary&amp;Assumptions'!$D$17,DD$47&gt;=$D213,DD$47&lt;=EDATE($D213,'Summary&amp;Assumptions'!$G$32))*$B213+AND(DD$56&lt;'Summary&amp;Assumptions'!$J$31,DD$47&gt;=$FO213,DD$47&lt;=$FP213)*(('Summary&amp;Assumptions'!$H$25*$C213)*(1+'Summary&amp;Assumptions'!$J$29)^(DD$46-1))+AND(DD$56&lt;'Summary&amp;Assumptions'!$J$31,DD$47&gt;=$FQ213,DD$47&lt;=$FR213)*(('Summary&amp;Assumptions'!$H$25*$C213)*(1+'Summary&amp;Assumptions'!$J$29)^(DD$46-1))</f>
        <v>0</v>
      </c>
      <c r="CZ213" s="588">
        <f>AND(DE$55&gt;0,SUM($E213:CY213)&lt;'Summary&amp;Assumptions'!$G$32*$B213,$D213&gt;='Summary&amp;Assumptions'!$D$17,DE$47&gt;=$D213,DE$47&lt;=EDATE($D213,'Summary&amp;Assumptions'!$G$32))*$B213+AND(DE$56&lt;'Summary&amp;Assumptions'!$J$31,DE$47&gt;=$FO213,DE$47&lt;=$FP213)*(('Summary&amp;Assumptions'!$H$25*$C213)*(1+'Summary&amp;Assumptions'!$J$29)^(DE$46-1))+AND(DE$56&lt;'Summary&amp;Assumptions'!$J$31,DE$47&gt;=$FQ213,DE$47&lt;=$FR213)*(('Summary&amp;Assumptions'!$H$25*$C213)*(1+'Summary&amp;Assumptions'!$J$29)^(DE$46-1))</f>
        <v>0</v>
      </c>
      <c r="DA213" s="588">
        <f>AND(DF$55&gt;0,SUM($E213:CZ213)&lt;'Summary&amp;Assumptions'!$G$32*$B213,$D213&gt;='Summary&amp;Assumptions'!$D$17,DF$47&gt;=$D213,DF$47&lt;=EDATE($D213,'Summary&amp;Assumptions'!$G$32))*$B213+AND(DF$56&lt;'Summary&amp;Assumptions'!$J$31,DF$47&gt;=$FO213,DF$47&lt;=$FP213)*(('Summary&amp;Assumptions'!$H$25*$C213)*(1+'Summary&amp;Assumptions'!$J$29)^(DF$46-1))+AND(DF$56&lt;'Summary&amp;Assumptions'!$J$31,DF$47&gt;=$FQ213,DF$47&lt;=$FR213)*(('Summary&amp;Assumptions'!$H$25*$C213)*(1+'Summary&amp;Assumptions'!$J$29)^(DF$46-1))</f>
        <v>0</v>
      </c>
      <c r="DB213" s="588">
        <f>AND(DG$55&gt;0,SUM($E213:DA213)&lt;'Summary&amp;Assumptions'!$G$32*$B213,$D213&gt;='Summary&amp;Assumptions'!$D$17,DG$47&gt;=$D213,DG$47&lt;=EDATE($D213,'Summary&amp;Assumptions'!$G$32))*$B213+AND(DG$56&lt;'Summary&amp;Assumptions'!$J$31,DG$47&gt;=$FO213,DG$47&lt;=$FP213)*(('Summary&amp;Assumptions'!$H$25*$C213)*(1+'Summary&amp;Assumptions'!$J$29)^(DG$46-1))+AND(DG$56&lt;'Summary&amp;Assumptions'!$J$31,DG$47&gt;=$FQ213,DG$47&lt;=$FR213)*(('Summary&amp;Assumptions'!$H$25*$C213)*(1+'Summary&amp;Assumptions'!$J$29)^(DG$46-1))</f>
        <v>0</v>
      </c>
      <c r="DC213" s="588">
        <f>AND(DH$55&gt;0,SUM($E213:DB213)&lt;'Summary&amp;Assumptions'!$G$32*$B213,$D213&gt;='Summary&amp;Assumptions'!$D$17,DH$47&gt;=$D213,DH$47&lt;=EDATE($D213,'Summary&amp;Assumptions'!$G$32))*$B213+AND(DH$56&lt;'Summary&amp;Assumptions'!$J$31,DH$47&gt;=$FO213,DH$47&lt;=$FP213)*(('Summary&amp;Assumptions'!$H$25*$C213)*(1+'Summary&amp;Assumptions'!$J$29)^(DH$46-1))+AND(DH$56&lt;'Summary&amp;Assumptions'!$J$31,DH$47&gt;=$FQ213,DH$47&lt;=$FR213)*(('Summary&amp;Assumptions'!$H$25*$C213)*(1+'Summary&amp;Assumptions'!$J$29)^(DH$46-1))</f>
        <v>0</v>
      </c>
      <c r="DD213" s="588">
        <f>AND(DI$55&gt;0,SUM($E213:DC213)&lt;'Summary&amp;Assumptions'!$G$32*$B213,$D213&gt;='Summary&amp;Assumptions'!$D$17,DI$47&gt;=$D213,DI$47&lt;=EDATE($D213,'Summary&amp;Assumptions'!$G$32))*$B213+AND(DI$56&lt;'Summary&amp;Assumptions'!$J$31,DI$47&gt;=$FO213,DI$47&lt;=$FP213)*(('Summary&amp;Assumptions'!$H$25*$C213)*(1+'Summary&amp;Assumptions'!$J$29)^(DI$46-1))+AND(DI$56&lt;'Summary&amp;Assumptions'!$J$31,DI$47&gt;=$FQ213,DI$47&lt;=$FR213)*(('Summary&amp;Assumptions'!$H$25*$C213)*(1+'Summary&amp;Assumptions'!$J$29)^(DI$46-1))</f>
        <v>0</v>
      </c>
      <c r="DE213" s="588">
        <f>AND(DJ$55&gt;0,SUM($E213:DD213)&lt;'Summary&amp;Assumptions'!$G$32*$B213,$D213&gt;='Summary&amp;Assumptions'!$D$17,DJ$47&gt;=$D213,DJ$47&lt;=EDATE($D213,'Summary&amp;Assumptions'!$G$32))*$B213+AND(DJ$56&lt;'Summary&amp;Assumptions'!$J$31,DJ$47&gt;=$FO213,DJ$47&lt;=$FP213)*(('Summary&amp;Assumptions'!$H$25*$C213)*(1+'Summary&amp;Assumptions'!$J$29)^(DJ$46-1))+AND(DJ$56&lt;'Summary&amp;Assumptions'!$J$31,DJ$47&gt;=$FQ213,DJ$47&lt;=$FR213)*(('Summary&amp;Assumptions'!$H$25*$C213)*(1+'Summary&amp;Assumptions'!$J$29)^(DJ$46-1))</f>
        <v>0</v>
      </c>
      <c r="DF213" s="588">
        <f>AND(DK$55&gt;0,SUM($E213:DE213)&lt;'Summary&amp;Assumptions'!$G$32*$B213,$D213&gt;='Summary&amp;Assumptions'!$D$17,DK$47&gt;=$D213,DK$47&lt;=EDATE($D213,'Summary&amp;Assumptions'!$G$32))*$B213+AND(DK$56&lt;'Summary&amp;Assumptions'!$J$31,DK$47&gt;=$FO213,DK$47&lt;=$FP213)*(('Summary&amp;Assumptions'!$H$25*$C213)*(1+'Summary&amp;Assumptions'!$J$29)^(DK$46-1))+AND(DK$56&lt;'Summary&amp;Assumptions'!$J$31,DK$47&gt;=$FQ213,DK$47&lt;=$FR213)*(('Summary&amp;Assumptions'!$H$25*$C213)*(1+'Summary&amp;Assumptions'!$J$29)^(DK$46-1))</f>
        <v>0</v>
      </c>
      <c r="DG213" s="588">
        <f>AND(DL$55&gt;0,SUM($E213:DF213)&lt;'Summary&amp;Assumptions'!$G$32*$B213,$D213&gt;='Summary&amp;Assumptions'!$D$17,DL$47&gt;=$D213,DL$47&lt;=EDATE($D213,'Summary&amp;Assumptions'!$G$32))*$B213+AND(DL$56&lt;'Summary&amp;Assumptions'!$J$31,DL$47&gt;=$FO213,DL$47&lt;=$FP213)*(('Summary&amp;Assumptions'!$H$25*$C213)*(1+'Summary&amp;Assumptions'!$J$29)^(DL$46-1))+AND(DL$56&lt;'Summary&amp;Assumptions'!$J$31,DL$47&gt;=$FQ213,DL$47&lt;=$FR213)*(('Summary&amp;Assumptions'!$H$25*$C213)*(1+'Summary&amp;Assumptions'!$J$29)^(DL$46-1))</f>
        <v>0</v>
      </c>
      <c r="DH213" s="588">
        <f>AND(DM$55&gt;0,SUM($E213:DG213)&lt;'Summary&amp;Assumptions'!$G$32*$B213,$D213&gt;='Summary&amp;Assumptions'!$D$17,DM$47&gt;=$D213,DM$47&lt;=EDATE($D213,'Summary&amp;Assumptions'!$G$32))*$B213+AND(DM$56&lt;'Summary&amp;Assumptions'!$J$31,DM$47&gt;=$FO213,DM$47&lt;=$FP213)*(('Summary&amp;Assumptions'!$H$25*$C213)*(1+'Summary&amp;Assumptions'!$J$29)^(DM$46-1))+AND(DM$56&lt;'Summary&amp;Assumptions'!$J$31,DM$47&gt;=$FQ213,DM$47&lt;=$FR213)*(('Summary&amp;Assumptions'!$H$25*$C213)*(1+'Summary&amp;Assumptions'!$J$29)^(DM$46-1))</f>
        <v>0</v>
      </c>
      <c r="DI213" s="588">
        <f>AND(DN$55&gt;0,SUM($E213:DH213)&lt;'Summary&amp;Assumptions'!$G$32*$B213,$D213&gt;='Summary&amp;Assumptions'!$D$17,DN$47&gt;=$D213,DN$47&lt;=EDATE($D213,'Summary&amp;Assumptions'!$G$32))*$B213+AND(DN$56&lt;'Summary&amp;Assumptions'!$J$31,DN$47&gt;=$FO213,DN$47&lt;=$FP213)*(('Summary&amp;Assumptions'!$H$25*$C213)*(1+'Summary&amp;Assumptions'!$J$29)^(DN$46-1))+AND(DN$56&lt;'Summary&amp;Assumptions'!$J$31,DN$47&gt;=$FQ213,DN$47&lt;=$FR213)*(('Summary&amp;Assumptions'!$H$25*$C213)*(1+'Summary&amp;Assumptions'!$J$29)^(DN$46-1))</f>
        <v>0</v>
      </c>
      <c r="DJ213" s="588">
        <f>AND(DO$55&gt;0,SUM($E213:DI213)&lt;'Summary&amp;Assumptions'!$G$32*$B213,$D213&gt;='Summary&amp;Assumptions'!$D$17,DO$47&gt;=$D213,DO$47&lt;=EDATE($D213,'Summary&amp;Assumptions'!$G$32))*$B213+AND(DO$56&lt;'Summary&amp;Assumptions'!$J$31,DO$47&gt;=$FO213,DO$47&lt;=$FP213)*(('Summary&amp;Assumptions'!$H$25*$C213)*(1+'Summary&amp;Assumptions'!$J$29)^(DO$46-1))+AND(DO$56&lt;'Summary&amp;Assumptions'!$J$31,DO$47&gt;=$FQ213,DO$47&lt;=$FR213)*(('Summary&amp;Assumptions'!$H$25*$C213)*(1+'Summary&amp;Assumptions'!$J$29)^(DO$46-1))</f>
        <v>0</v>
      </c>
      <c r="DK213" s="588">
        <f>AND(DP$55&gt;0,SUM($E213:DJ213)&lt;'Summary&amp;Assumptions'!$G$32*$B213,$D213&gt;='Summary&amp;Assumptions'!$D$17,DP$47&gt;=$D213,DP$47&lt;=EDATE($D213,'Summary&amp;Assumptions'!$G$32))*$B213+AND(DP$56&lt;'Summary&amp;Assumptions'!$J$31,DP$47&gt;=$FO213,DP$47&lt;=$FP213)*(('Summary&amp;Assumptions'!$H$25*$C213)*(1+'Summary&amp;Assumptions'!$J$29)^(DP$46-1))+AND(DP$56&lt;'Summary&amp;Assumptions'!$J$31,DP$47&gt;=$FQ213,DP$47&lt;=$FR213)*(('Summary&amp;Assumptions'!$H$25*$C213)*(1+'Summary&amp;Assumptions'!$J$29)^(DP$46-1))</f>
        <v>0</v>
      </c>
      <c r="DL213" s="588">
        <f>AND(DQ$55&gt;0,SUM($E213:DK213)&lt;'Summary&amp;Assumptions'!$G$32*$B213,$D213&gt;='Summary&amp;Assumptions'!$D$17,DQ$47&gt;=$D213,DQ$47&lt;=EDATE($D213,'Summary&amp;Assumptions'!$G$32))*$B213+AND(DQ$56&lt;'Summary&amp;Assumptions'!$J$31,DQ$47&gt;=$FO213,DQ$47&lt;=$FP213)*(('Summary&amp;Assumptions'!$H$25*$C213)*(1+'Summary&amp;Assumptions'!$J$29)^(DQ$46-1))+AND(DQ$56&lt;'Summary&amp;Assumptions'!$J$31,DQ$47&gt;=$FQ213,DQ$47&lt;=$FR213)*(('Summary&amp;Assumptions'!$H$25*$C213)*(1+'Summary&amp;Assumptions'!$J$29)^(DQ$46-1))</f>
        <v>0</v>
      </c>
      <c r="DM213" s="588">
        <f>AND(DR$55&gt;0,SUM($E213:DL213)&lt;'Summary&amp;Assumptions'!$G$32*$B213,$D213&gt;='Summary&amp;Assumptions'!$D$17,DR$47&gt;=$D213,DR$47&lt;=EDATE($D213,'Summary&amp;Assumptions'!$G$32))*$B213+AND(DR$56&lt;'Summary&amp;Assumptions'!$J$31,DR$47&gt;=$FO213,DR$47&lt;=$FP213)*(('Summary&amp;Assumptions'!$H$25*$C213)*(1+'Summary&amp;Assumptions'!$J$29)^(DR$46-1))+AND(DR$56&lt;'Summary&amp;Assumptions'!$J$31,DR$47&gt;=$FQ213,DR$47&lt;=$FR213)*(('Summary&amp;Assumptions'!$H$25*$C213)*(1+'Summary&amp;Assumptions'!$J$29)^(DR$46-1))</f>
        <v>0</v>
      </c>
      <c r="DN213" s="588">
        <f>AND(DS$55&gt;0,SUM($E213:DM213)&lt;'Summary&amp;Assumptions'!$G$32*$B213,$D213&gt;='Summary&amp;Assumptions'!$D$17,DS$47&gt;=$D213,DS$47&lt;=EDATE($D213,'Summary&amp;Assumptions'!$G$32))*$B213+AND(DS$56&lt;'Summary&amp;Assumptions'!$J$31,DS$47&gt;=$FO213,DS$47&lt;=$FP213)*(('Summary&amp;Assumptions'!$H$25*$C213)*(1+'Summary&amp;Assumptions'!$J$29)^(DS$46-1))+AND(DS$56&lt;'Summary&amp;Assumptions'!$J$31,DS$47&gt;=$FQ213,DS$47&lt;=$FR213)*(('Summary&amp;Assumptions'!$H$25*$C213)*(1+'Summary&amp;Assumptions'!$J$29)^(DS$46-1))</f>
        <v>0</v>
      </c>
      <c r="DO213" s="588">
        <f>AND(DT$55&gt;0,SUM($E213:DN213)&lt;'Summary&amp;Assumptions'!$G$32*$B213,$D213&gt;='Summary&amp;Assumptions'!$D$17,DT$47&gt;=$D213,DT$47&lt;=EDATE($D213,'Summary&amp;Assumptions'!$G$32))*$B213+AND(DT$56&lt;'Summary&amp;Assumptions'!$J$31,DT$47&gt;=$FO213,DT$47&lt;=$FP213)*(('Summary&amp;Assumptions'!$H$25*$C213)*(1+'Summary&amp;Assumptions'!$J$29)^(DT$46-1))+AND(DT$56&lt;'Summary&amp;Assumptions'!$J$31,DT$47&gt;=$FQ213,DT$47&lt;=$FR213)*(('Summary&amp;Assumptions'!$H$25*$C213)*(1+'Summary&amp;Assumptions'!$J$29)^(DT$46-1))</f>
        <v>0</v>
      </c>
      <c r="DP213" s="588">
        <f>AND(DU$55&gt;0,SUM($E213:DO213)&lt;'Summary&amp;Assumptions'!$G$32*$B213,$D213&gt;='Summary&amp;Assumptions'!$D$17,DU$47&gt;=$D213,DU$47&lt;=EDATE($D213,'Summary&amp;Assumptions'!$G$32))*$B213+AND(DU$56&lt;'Summary&amp;Assumptions'!$J$31,DU$47&gt;=$FO213,DU$47&lt;=$FP213)*(('Summary&amp;Assumptions'!$H$25*$C213)*(1+'Summary&amp;Assumptions'!$J$29)^(DU$46-1))+AND(DU$56&lt;'Summary&amp;Assumptions'!$J$31,DU$47&gt;=$FQ213,DU$47&lt;=$FR213)*(('Summary&amp;Assumptions'!$H$25*$C213)*(1+'Summary&amp;Assumptions'!$J$29)^(DU$46-1))</f>
        <v>0</v>
      </c>
      <c r="DQ213" s="588">
        <f>AND(DV$55&gt;0,SUM($E213:DP213)&lt;'Summary&amp;Assumptions'!$G$32*$B213,$D213&gt;='Summary&amp;Assumptions'!$D$17,DV$47&gt;=$D213,DV$47&lt;=EDATE($D213,'Summary&amp;Assumptions'!$G$32))*$B213+AND(DV$56&lt;'Summary&amp;Assumptions'!$J$31,DV$47&gt;=$FO213,DV$47&lt;=$FP213)*(('Summary&amp;Assumptions'!$H$25*$C213)*(1+'Summary&amp;Assumptions'!$J$29)^(DV$46-1))+AND(DV$56&lt;'Summary&amp;Assumptions'!$J$31,DV$47&gt;=$FQ213,DV$47&lt;=$FR213)*(('Summary&amp;Assumptions'!$H$25*$C213)*(1+'Summary&amp;Assumptions'!$J$29)^(DV$46-1))</f>
        <v>0</v>
      </c>
      <c r="DR213" s="588">
        <f>AND(DW$55&gt;0,SUM($E213:DQ213)&lt;'Summary&amp;Assumptions'!$G$32*$B213,$D213&gt;='Summary&amp;Assumptions'!$D$17,DW$47&gt;=$D213,DW$47&lt;=EDATE($D213,'Summary&amp;Assumptions'!$G$32))*$B213+AND(DW$56&lt;'Summary&amp;Assumptions'!$J$31,DW$47&gt;=$FO213,DW$47&lt;=$FP213)*(('Summary&amp;Assumptions'!$H$25*$C213)*(1+'Summary&amp;Assumptions'!$J$29)^(DW$46-1))+AND(DW$56&lt;'Summary&amp;Assumptions'!$J$31,DW$47&gt;=$FQ213,DW$47&lt;=$FR213)*(('Summary&amp;Assumptions'!$H$25*$C213)*(1+'Summary&amp;Assumptions'!$J$29)^(DW$46-1))</f>
        <v>0</v>
      </c>
      <c r="DS213" s="588">
        <f>AND(DX$55&gt;0,SUM($E213:DR213)&lt;'Summary&amp;Assumptions'!$G$32*$B213,$D213&gt;='Summary&amp;Assumptions'!$D$17,DX$47&gt;=$D213,DX$47&lt;=EDATE($D213,'Summary&amp;Assumptions'!$G$32))*$B213+AND(DX$56&lt;'Summary&amp;Assumptions'!$J$31,DX$47&gt;=$FO213,DX$47&lt;=$FP213)*(('Summary&amp;Assumptions'!$H$25*$C213)*(1+'Summary&amp;Assumptions'!$J$29)^(DX$46-1))+AND(DX$56&lt;'Summary&amp;Assumptions'!$J$31,DX$47&gt;=$FQ213,DX$47&lt;=$FR213)*(('Summary&amp;Assumptions'!$H$25*$C213)*(1+'Summary&amp;Assumptions'!$J$29)^(DX$46-1))</f>
        <v>0</v>
      </c>
      <c r="DT213" s="588">
        <f>AND(DY$55&gt;0,SUM($E213:DS213)&lt;'Summary&amp;Assumptions'!$G$32*$B213,$D213&gt;='Summary&amp;Assumptions'!$D$17,DY$47&gt;=$D213,DY$47&lt;=EDATE($D213,'Summary&amp;Assumptions'!$G$32))*$B213+AND(DY$56&lt;'Summary&amp;Assumptions'!$J$31,DY$47&gt;=$FO213,DY$47&lt;=$FP213)*(('Summary&amp;Assumptions'!$H$25*$C213)*(1+'Summary&amp;Assumptions'!$J$29)^(DY$46-1))+AND(DY$56&lt;'Summary&amp;Assumptions'!$J$31,DY$47&gt;=$FQ213,DY$47&lt;=$FR213)*(('Summary&amp;Assumptions'!$H$25*$C213)*(1+'Summary&amp;Assumptions'!$J$29)^(DY$46-1))</f>
        <v>0</v>
      </c>
      <c r="DU213" s="588">
        <f>AND(DZ$55&gt;0,SUM($E213:DT213)&lt;'Summary&amp;Assumptions'!$G$32*$B213,$D213&gt;='Summary&amp;Assumptions'!$D$17,DZ$47&gt;=$D213,DZ$47&lt;=EDATE($D213,'Summary&amp;Assumptions'!$G$32))*$B213+AND(DZ$56&lt;'Summary&amp;Assumptions'!$J$31,DZ$47&gt;=$FO213,DZ$47&lt;=$FP213)*(('Summary&amp;Assumptions'!$H$25*$C213)*(1+'Summary&amp;Assumptions'!$J$29)^(DZ$46-1))+AND(DZ$56&lt;'Summary&amp;Assumptions'!$J$31,DZ$47&gt;=$FQ213,DZ$47&lt;=$FR213)*(('Summary&amp;Assumptions'!$H$25*$C213)*(1+'Summary&amp;Assumptions'!$J$29)^(DZ$46-1))</f>
        <v>0</v>
      </c>
      <c r="DV213" s="588">
        <f>AND(EA$55&gt;0,SUM($E213:DU213)&lt;'Summary&amp;Assumptions'!$G$32*$B213,$D213&gt;='Summary&amp;Assumptions'!$D$17,EA$47&gt;=$D213,EA$47&lt;=EDATE($D213,'Summary&amp;Assumptions'!$G$32))*$B213+AND(EA$56&lt;'Summary&amp;Assumptions'!$J$31,EA$47&gt;=$FO213,EA$47&lt;=$FP213)*(('Summary&amp;Assumptions'!$H$25*$C213)*(1+'Summary&amp;Assumptions'!$J$29)^(EA$46-1))+AND(EA$56&lt;'Summary&amp;Assumptions'!$J$31,EA$47&gt;=$FQ213,EA$47&lt;=$FR213)*(('Summary&amp;Assumptions'!$H$25*$C213)*(1+'Summary&amp;Assumptions'!$J$29)^(EA$46-1))</f>
        <v>0</v>
      </c>
      <c r="DW213" s="588">
        <f>AND(EB$55&gt;0,SUM($E213:DV213)&lt;'Summary&amp;Assumptions'!$G$32*$B213,$D213&gt;='Summary&amp;Assumptions'!$D$17,EB$47&gt;=$D213,EB$47&lt;=EDATE($D213,'Summary&amp;Assumptions'!$G$32))*$B213+AND(EB$56&lt;'Summary&amp;Assumptions'!$J$31,EB$47&gt;=$FO213,EB$47&lt;=$FP213)*(('Summary&amp;Assumptions'!$H$25*$C213)*(1+'Summary&amp;Assumptions'!$J$29)^(EB$46-1))+AND(EB$56&lt;'Summary&amp;Assumptions'!$J$31,EB$47&gt;=$FQ213,EB$47&lt;=$FR213)*(('Summary&amp;Assumptions'!$H$25*$C213)*(1+'Summary&amp;Assumptions'!$J$29)^(EB$46-1))</f>
        <v>0</v>
      </c>
      <c r="DX213" s="588">
        <f>AND(EC$55&gt;0,SUM($E213:DW213)&lt;'Summary&amp;Assumptions'!$G$32*$B213,$D213&gt;='Summary&amp;Assumptions'!$D$17,EC$47&gt;=$D213,EC$47&lt;=EDATE($D213,'Summary&amp;Assumptions'!$G$32))*$B213+AND(EC$56&lt;'Summary&amp;Assumptions'!$J$31,EC$47&gt;=$FO213,EC$47&lt;=$FP213)*(('Summary&amp;Assumptions'!$H$25*$C213)*(1+'Summary&amp;Assumptions'!$J$29)^(EC$46-1))+AND(EC$56&lt;'Summary&amp;Assumptions'!$J$31,EC$47&gt;=$FQ213,EC$47&lt;=$FR213)*(('Summary&amp;Assumptions'!$H$25*$C213)*(1+'Summary&amp;Assumptions'!$J$29)^(EC$46-1))</f>
        <v>0</v>
      </c>
      <c r="DY213" s="588">
        <f>AND(ED$55&gt;0,SUM($E213:DX213)&lt;'Summary&amp;Assumptions'!$G$32*$B213,$D213&gt;='Summary&amp;Assumptions'!$D$17,ED$47&gt;=$D213,ED$47&lt;=EDATE($D213,'Summary&amp;Assumptions'!$G$32))*$B213+AND(ED$56&lt;'Summary&amp;Assumptions'!$J$31,ED$47&gt;=$FO213,ED$47&lt;=$FP213)*(('Summary&amp;Assumptions'!$H$25*$C213)*(1+'Summary&amp;Assumptions'!$J$29)^(ED$46-1))+AND(ED$56&lt;'Summary&amp;Assumptions'!$J$31,ED$47&gt;=$FQ213,ED$47&lt;=$FR213)*(('Summary&amp;Assumptions'!$H$25*$C213)*(1+'Summary&amp;Assumptions'!$J$29)^(ED$46-1))</f>
        <v>0</v>
      </c>
      <c r="DZ213" s="588">
        <f>AND(EE$55&gt;0,SUM($E213:DY213)&lt;'Summary&amp;Assumptions'!$G$32*$B213,$D213&gt;='Summary&amp;Assumptions'!$D$17,EE$47&gt;=$D213,EE$47&lt;=EDATE($D213,'Summary&amp;Assumptions'!$G$32))*$B213+AND(EE$56&lt;'Summary&amp;Assumptions'!$J$31,EE$47&gt;=$FO213,EE$47&lt;=$FP213)*(('Summary&amp;Assumptions'!$H$25*$C213)*(1+'Summary&amp;Assumptions'!$J$29)^(EE$46-1))+AND(EE$56&lt;'Summary&amp;Assumptions'!$J$31,EE$47&gt;=$FQ213,EE$47&lt;=$FR213)*(('Summary&amp;Assumptions'!$H$25*$C213)*(1+'Summary&amp;Assumptions'!$J$29)^(EE$46-1))</f>
        <v>0</v>
      </c>
      <c r="EA213" s="588">
        <f>AND(EF$55&gt;0,SUM($E213:DZ213)&lt;'Summary&amp;Assumptions'!$G$32*$B213,$D213&gt;='Summary&amp;Assumptions'!$D$17,EF$47&gt;=$D213,EF$47&lt;=EDATE($D213,'Summary&amp;Assumptions'!$G$32))*$B213+AND(EF$56&lt;'Summary&amp;Assumptions'!$J$31,EF$47&gt;=$FO213,EF$47&lt;=$FP213)*(('Summary&amp;Assumptions'!$H$25*$C213)*(1+'Summary&amp;Assumptions'!$J$29)^(EF$46-1))+AND(EF$56&lt;'Summary&amp;Assumptions'!$J$31,EF$47&gt;=$FQ213,EF$47&lt;=$FR213)*(('Summary&amp;Assumptions'!$H$25*$C213)*(1+'Summary&amp;Assumptions'!$J$29)^(EF$46-1))</f>
        <v>0</v>
      </c>
      <c r="EB213" s="588">
        <f>AND(EG$55&gt;0,SUM($E213:EA213)&lt;'Summary&amp;Assumptions'!$G$32*$B213,$D213&gt;='Summary&amp;Assumptions'!$D$17,EG$47&gt;=$D213,EG$47&lt;=EDATE($D213,'Summary&amp;Assumptions'!$G$32))*$B213+AND(EG$56&lt;'Summary&amp;Assumptions'!$J$31,EG$47&gt;=$FO213,EG$47&lt;=$FP213)*(('Summary&amp;Assumptions'!$H$25*$C213)*(1+'Summary&amp;Assumptions'!$J$29)^(EG$46-1))+AND(EG$56&lt;'Summary&amp;Assumptions'!$J$31,EG$47&gt;=$FQ213,EG$47&lt;=$FR213)*(('Summary&amp;Assumptions'!$H$25*$C213)*(1+'Summary&amp;Assumptions'!$J$29)^(EG$46-1))</f>
        <v>0</v>
      </c>
      <c r="EC213" s="588">
        <f>AND(EH$55&gt;0,SUM($E213:EB213)&lt;'Summary&amp;Assumptions'!$G$32*$B213,$D213&gt;='Summary&amp;Assumptions'!$D$17,EH$47&gt;=$D213,EH$47&lt;=EDATE($D213,'Summary&amp;Assumptions'!$G$32))*$B213+AND(EH$56&lt;'Summary&amp;Assumptions'!$J$31,EH$47&gt;=$FO213,EH$47&lt;=$FP213)*(('Summary&amp;Assumptions'!$H$25*$C213)*(1+'Summary&amp;Assumptions'!$J$29)^(EH$46-1))+AND(EH$56&lt;'Summary&amp;Assumptions'!$J$31,EH$47&gt;=$FQ213,EH$47&lt;=$FR213)*(('Summary&amp;Assumptions'!$H$25*$C213)*(1+'Summary&amp;Assumptions'!$J$29)^(EH$46-1))</f>
        <v>0</v>
      </c>
      <c r="ED213" s="588">
        <f>AND(EI$55&gt;0,SUM($E213:EC213)&lt;'Summary&amp;Assumptions'!$G$32*$B213,$D213&gt;='Summary&amp;Assumptions'!$D$17,EI$47&gt;=$D213,EI$47&lt;=EDATE($D213,'Summary&amp;Assumptions'!$G$32))*$B213+AND(EI$56&lt;'Summary&amp;Assumptions'!$J$31,EI$47&gt;=$FO213,EI$47&lt;=$FP213)*(('Summary&amp;Assumptions'!$H$25*$C213)*(1+'Summary&amp;Assumptions'!$J$29)^(EI$46-1))+AND(EI$56&lt;'Summary&amp;Assumptions'!$J$31,EI$47&gt;=$FQ213,EI$47&lt;=$FR213)*(('Summary&amp;Assumptions'!$H$25*$C213)*(1+'Summary&amp;Assumptions'!$J$29)^(EI$46-1))</f>
        <v>0</v>
      </c>
      <c r="EE213" s="588">
        <f>AND(EJ$55&gt;0,SUM($E213:ED213)&lt;'Summary&amp;Assumptions'!$G$32*$B213,$D213&gt;='Summary&amp;Assumptions'!$D$17,EJ$47&gt;=$D213,EJ$47&lt;=EDATE($D213,'Summary&amp;Assumptions'!$G$32))*$B213+AND(EJ$56&lt;'Summary&amp;Assumptions'!$J$31,EJ$47&gt;=$FO213,EJ$47&lt;=$FP213)*(('Summary&amp;Assumptions'!$H$25*$C213)*(1+'Summary&amp;Assumptions'!$J$29)^(EJ$46-1))+AND(EJ$56&lt;'Summary&amp;Assumptions'!$J$31,EJ$47&gt;=$FQ213,EJ$47&lt;=$FR213)*(('Summary&amp;Assumptions'!$H$25*$C213)*(1+'Summary&amp;Assumptions'!$J$29)^(EJ$46-1))</f>
        <v>0</v>
      </c>
      <c r="EF213" s="588">
        <f>AND(EK$55&gt;0,SUM($E213:EE213)&lt;'Summary&amp;Assumptions'!$G$32*$B213,$D213&gt;='Summary&amp;Assumptions'!$D$17,EK$47&gt;=$D213,EK$47&lt;=EDATE($D213,'Summary&amp;Assumptions'!$G$32))*$B213+AND(EK$56&lt;'Summary&amp;Assumptions'!$J$31,EK$47&gt;=$FO213,EK$47&lt;=$FP213)*(('Summary&amp;Assumptions'!$H$25*$C213)*(1+'Summary&amp;Assumptions'!$J$29)^(EK$46-1))+AND(EK$56&lt;'Summary&amp;Assumptions'!$J$31,EK$47&gt;=$FQ213,EK$47&lt;=$FR213)*(('Summary&amp;Assumptions'!$H$25*$C213)*(1+'Summary&amp;Assumptions'!$J$29)^(EK$46-1))</f>
        <v>0</v>
      </c>
      <c r="EG213" s="588">
        <f>AND(EL$55&gt;0,SUM($E213:EF213)&lt;'Summary&amp;Assumptions'!$G$32*$B213,$D213&gt;='Summary&amp;Assumptions'!$D$17,EL$47&gt;=$D213,EL$47&lt;=EDATE($D213,'Summary&amp;Assumptions'!$G$32))*$B213+AND(EL$56&lt;'Summary&amp;Assumptions'!$J$31,EL$47&gt;=$FO213,EL$47&lt;=$FP213)*(('Summary&amp;Assumptions'!$H$25*$C213)*(1+'Summary&amp;Assumptions'!$J$29)^(EL$46-1))+AND(EL$56&lt;'Summary&amp;Assumptions'!$J$31,EL$47&gt;=$FQ213,EL$47&lt;=$FR213)*(('Summary&amp;Assumptions'!$H$25*$C213)*(1+'Summary&amp;Assumptions'!$J$29)^(EL$46-1))</f>
        <v>0</v>
      </c>
      <c r="EH213" s="588">
        <f>AND(EM$55&gt;0,SUM($E213:EG213)&lt;'Summary&amp;Assumptions'!$G$32*$B213,$D213&gt;='Summary&amp;Assumptions'!$D$17,EM$47&gt;=$D213,EM$47&lt;=EDATE($D213,'Summary&amp;Assumptions'!$G$32))*$B213+AND(EM$56&lt;'Summary&amp;Assumptions'!$J$31,EM$47&gt;=$FO213,EM$47&lt;=$FP213)*(('Summary&amp;Assumptions'!$H$25*$C213)*(1+'Summary&amp;Assumptions'!$J$29)^(EM$46-1))+AND(EM$56&lt;'Summary&amp;Assumptions'!$J$31,EM$47&gt;=$FQ213,EM$47&lt;=$FR213)*(('Summary&amp;Assumptions'!$H$25*$C213)*(1+'Summary&amp;Assumptions'!$J$29)^(EM$46-1))</f>
        <v>0</v>
      </c>
      <c r="EI213" s="588">
        <f>AND(EN$55&gt;0,SUM($E213:EH213)&lt;'Summary&amp;Assumptions'!$G$32*$B213,$D213&gt;='Summary&amp;Assumptions'!$D$17,EN$47&gt;=$D213,EN$47&lt;=EDATE($D213,'Summary&amp;Assumptions'!$G$32))*$B213+AND(EN$56&lt;'Summary&amp;Assumptions'!$J$31,EN$47&gt;=$FO213,EN$47&lt;=$FP213)*(('Summary&amp;Assumptions'!$H$25*$C213)*(1+'Summary&amp;Assumptions'!$J$29)^(EN$46-1))+AND(EN$56&lt;'Summary&amp;Assumptions'!$J$31,EN$47&gt;=$FQ213,EN$47&lt;=$FR213)*(('Summary&amp;Assumptions'!$H$25*$C213)*(1+'Summary&amp;Assumptions'!$J$29)^(EN$46-1))</f>
        <v>0</v>
      </c>
      <c r="EJ213" s="588">
        <f>AND(EO$55&gt;0,SUM($E213:EI213)&lt;'Summary&amp;Assumptions'!$G$32*$B213,$D213&gt;='Summary&amp;Assumptions'!$D$17,EO$47&gt;=$D213,EO$47&lt;=EDATE($D213,'Summary&amp;Assumptions'!$G$32))*$B213+AND(EO$56&lt;'Summary&amp;Assumptions'!$J$31,EO$47&gt;=$FO213,EO$47&lt;=$FP213)*(('Summary&amp;Assumptions'!$H$25*$C213)*(1+'Summary&amp;Assumptions'!$J$29)^(EO$46-1))+AND(EO$56&lt;'Summary&amp;Assumptions'!$J$31,EO$47&gt;=$FQ213,EO$47&lt;=$FR213)*(('Summary&amp;Assumptions'!$H$25*$C213)*(1+'Summary&amp;Assumptions'!$J$29)^(EO$46-1))</f>
        <v>0</v>
      </c>
      <c r="EK213" s="588">
        <f>AND(EP$55&gt;0,SUM($E213:EJ213)&lt;'Summary&amp;Assumptions'!$G$32*$B213,$D213&gt;='Summary&amp;Assumptions'!$D$17,EP$47&gt;=$D213,EP$47&lt;=EDATE($D213,'Summary&amp;Assumptions'!$G$32))*$B213+AND(EP$56&lt;'Summary&amp;Assumptions'!$J$31,EP$47&gt;=$FO213,EP$47&lt;=$FP213)*(('Summary&amp;Assumptions'!$H$25*$C213)*(1+'Summary&amp;Assumptions'!$J$29)^(EP$46-1))+AND(EP$56&lt;'Summary&amp;Assumptions'!$J$31,EP$47&gt;=$FQ213,EP$47&lt;=$FR213)*(('Summary&amp;Assumptions'!$H$25*$C213)*(1+'Summary&amp;Assumptions'!$J$29)^(EP$46-1))</f>
        <v>0</v>
      </c>
      <c r="EL213" s="588">
        <f>AND(EQ$55&gt;0,SUM($E213:EK213)&lt;'Summary&amp;Assumptions'!$G$32*$B213,$D213&gt;='Summary&amp;Assumptions'!$D$17,EQ$47&gt;=$D213,EQ$47&lt;=EDATE($D213,'Summary&amp;Assumptions'!$G$32))*$B213+AND(EQ$56&lt;'Summary&amp;Assumptions'!$J$31,EQ$47&gt;=$FO213,EQ$47&lt;=$FP213)*(('Summary&amp;Assumptions'!$H$25*$C213)*(1+'Summary&amp;Assumptions'!$J$29)^(EQ$46-1))+AND(EQ$56&lt;'Summary&amp;Assumptions'!$J$31,EQ$47&gt;=$FQ213,EQ$47&lt;=$FR213)*(('Summary&amp;Assumptions'!$H$25*$C213)*(1+'Summary&amp;Assumptions'!$J$29)^(EQ$46-1))</f>
        <v>0</v>
      </c>
      <c r="EM213" s="588">
        <f>AND(ER$55&gt;0,SUM($E213:EL213)&lt;'Summary&amp;Assumptions'!$G$32*$B213,$D213&gt;='Summary&amp;Assumptions'!$D$17,ER$47&gt;=$D213,ER$47&lt;=EDATE($D213,'Summary&amp;Assumptions'!$G$32))*$B213+AND(ER$56&lt;'Summary&amp;Assumptions'!$J$31,ER$47&gt;=$FO213,ER$47&lt;=$FP213)*(('Summary&amp;Assumptions'!$H$25*$C213)*(1+'Summary&amp;Assumptions'!$J$29)^(ER$46-1))+AND(ER$56&lt;'Summary&amp;Assumptions'!$J$31,ER$47&gt;=$FQ213,ER$47&lt;=$FR213)*(('Summary&amp;Assumptions'!$H$25*$C213)*(1+'Summary&amp;Assumptions'!$J$29)^(ER$46-1))</f>
        <v>0</v>
      </c>
      <c r="EN213" s="588">
        <f>AND(ES$55&gt;0,SUM($E213:EM213)&lt;'Summary&amp;Assumptions'!$G$32*$B213,$D213&gt;='Summary&amp;Assumptions'!$D$17,ES$47&gt;=$D213,ES$47&lt;=EDATE($D213,'Summary&amp;Assumptions'!$G$32))*$B213+AND(ES$56&lt;'Summary&amp;Assumptions'!$J$31,ES$47&gt;=$FO213,ES$47&lt;=$FP213)*(('Summary&amp;Assumptions'!$H$25*$C213)*(1+'Summary&amp;Assumptions'!$J$29)^(ES$46-1))+AND(ES$56&lt;'Summary&amp;Assumptions'!$J$31,ES$47&gt;=$FQ213,ES$47&lt;=$FR213)*(('Summary&amp;Assumptions'!$H$25*$C213)*(1+'Summary&amp;Assumptions'!$J$29)^(ES$46-1))</f>
        <v>0</v>
      </c>
      <c r="EO213" s="588">
        <f>AND(ET$55&gt;0,SUM($E213:EN213)&lt;'Summary&amp;Assumptions'!$G$32*$B213,$D213&gt;='Summary&amp;Assumptions'!$D$17,ET$47&gt;=$D213,ET$47&lt;=EDATE($D213,'Summary&amp;Assumptions'!$G$32))*$B213+AND(ET$56&lt;'Summary&amp;Assumptions'!$J$31,ET$47&gt;=$FO213,ET$47&lt;=$FP213)*(('Summary&amp;Assumptions'!$H$25*$C213)*(1+'Summary&amp;Assumptions'!$J$29)^(ET$46-1))+AND(ET$56&lt;'Summary&amp;Assumptions'!$J$31,ET$47&gt;=$FQ213,ET$47&lt;=$FR213)*(('Summary&amp;Assumptions'!$H$25*$C213)*(1+'Summary&amp;Assumptions'!$J$29)^(ET$46-1))</f>
        <v>0</v>
      </c>
      <c r="EP213" s="588">
        <f>AND(EU$55&gt;0,SUM($E213:EO213)&lt;'Summary&amp;Assumptions'!$G$32*$B213,$D213&gt;='Summary&amp;Assumptions'!$D$17,EU$47&gt;=$D213,EU$47&lt;=EDATE($D213,'Summary&amp;Assumptions'!$G$32))*$B213+AND(EU$56&lt;'Summary&amp;Assumptions'!$J$31,EU$47&gt;=$FO213,EU$47&lt;=$FP213)*(('Summary&amp;Assumptions'!$H$25*$C213)*(1+'Summary&amp;Assumptions'!$J$29)^(EU$46-1))+AND(EU$56&lt;'Summary&amp;Assumptions'!$J$31,EU$47&gt;=$FQ213,EU$47&lt;=$FR213)*(('Summary&amp;Assumptions'!$H$25*$C213)*(1+'Summary&amp;Assumptions'!$J$29)^(EU$46-1))</f>
        <v>0</v>
      </c>
      <c r="EQ213" s="588">
        <f>AND(EV$55&gt;0,SUM($E213:EP213)&lt;'Summary&amp;Assumptions'!$G$32*$B213,$D213&gt;='Summary&amp;Assumptions'!$D$17,EV$47&gt;=$D213,EV$47&lt;=EDATE($D213,'Summary&amp;Assumptions'!$G$32))*$B213+AND(EV$56&lt;'Summary&amp;Assumptions'!$J$31,EV$47&gt;=$FO213,EV$47&lt;=$FP213)*(('Summary&amp;Assumptions'!$H$25*$C213)*(1+'Summary&amp;Assumptions'!$J$29)^(EV$46-1))+AND(EV$56&lt;'Summary&amp;Assumptions'!$J$31,EV$47&gt;=$FQ213,EV$47&lt;=$FR213)*(('Summary&amp;Assumptions'!$H$25*$C213)*(1+'Summary&amp;Assumptions'!$J$29)^(EV$46-1))</f>
        <v>0</v>
      </c>
      <c r="ER213" s="588">
        <f>AND(EW$55&gt;0,SUM($E213:EQ213)&lt;'Summary&amp;Assumptions'!$G$32*$B213,$D213&gt;='Summary&amp;Assumptions'!$D$17,EW$47&gt;=$D213,EW$47&lt;=EDATE($D213,'Summary&amp;Assumptions'!$G$32))*$B213+AND(EW$56&lt;'Summary&amp;Assumptions'!$J$31,EW$47&gt;=$FO213,EW$47&lt;=$FP213)*(('Summary&amp;Assumptions'!$H$25*$C213)*(1+'Summary&amp;Assumptions'!$J$29)^(EW$46-1))+AND(EW$56&lt;'Summary&amp;Assumptions'!$J$31,EW$47&gt;=$FQ213,EW$47&lt;=$FR213)*(('Summary&amp;Assumptions'!$H$25*$C213)*(1+'Summary&amp;Assumptions'!$J$29)^(EW$46-1))</f>
        <v>0</v>
      </c>
      <c r="ES213" s="588">
        <f>AND(EX$55&gt;0,SUM($E213:ER213)&lt;'Summary&amp;Assumptions'!$G$32*$B213,$D213&gt;='Summary&amp;Assumptions'!$D$17,EX$47&gt;=$D213,EX$47&lt;=EDATE($D213,'Summary&amp;Assumptions'!$G$32))*$B213+AND(EX$56&lt;'Summary&amp;Assumptions'!$J$31,EX$47&gt;=$FO213,EX$47&lt;=$FP213)*(('Summary&amp;Assumptions'!$H$25*$C213)*(1+'Summary&amp;Assumptions'!$J$29)^(EX$46-1))+AND(EX$56&lt;'Summary&amp;Assumptions'!$J$31,EX$47&gt;=$FQ213,EX$47&lt;=$FR213)*(('Summary&amp;Assumptions'!$H$25*$C213)*(1+'Summary&amp;Assumptions'!$J$29)^(EX$46-1))</f>
        <v>0</v>
      </c>
      <c r="ET213" s="588">
        <f>AND(EY$55&gt;0,SUM($E213:ES213)&lt;'Summary&amp;Assumptions'!$G$32*$B213,$D213&gt;='Summary&amp;Assumptions'!$D$17,EY$47&gt;=$D213,EY$47&lt;=EDATE($D213,'Summary&amp;Assumptions'!$G$32))*$B213+AND(EY$56&lt;'Summary&amp;Assumptions'!$J$31,EY$47&gt;=$FO213,EY$47&lt;=$FP213)*(('Summary&amp;Assumptions'!$H$25*$C213)*(1+'Summary&amp;Assumptions'!$J$29)^(EY$46-1))+AND(EY$56&lt;'Summary&amp;Assumptions'!$J$31,EY$47&gt;=$FQ213,EY$47&lt;=$FR213)*(('Summary&amp;Assumptions'!$H$25*$C213)*(1+'Summary&amp;Assumptions'!$J$29)^(EY$46-1))</f>
        <v>0</v>
      </c>
      <c r="EU213" s="588">
        <f>AND(EZ$55&gt;0,SUM($E213:ET213)&lt;'Summary&amp;Assumptions'!$G$32*$B213,$D213&gt;='Summary&amp;Assumptions'!$D$17,EZ$47&gt;=$D213,EZ$47&lt;=EDATE($D213,'Summary&amp;Assumptions'!$G$32))*$B213+AND(EZ$56&lt;'Summary&amp;Assumptions'!$J$31,EZ$47&gt;=$FO213,EZ$47&lt;=$FP213)*(('Summary&amp;Assumptions'!$H$25*$C213)*(1+'Summary&amp;Assumptions'!$J$29)^(EZ$46-1))+AND(EZ$56&lt;'Summary&amp;Assumptions'!$J$31,EZ$47&gt;=$FQ213,EZ$47&lt;=$FR213)*(('Summary&amp;Assumptions'!$H$25*$C213)*(1+'Summary&amp;Assumptions'!$J$29)^(EZ$46-1))</f>
        <v>0</v>
      </c>
      <c r="EV213" s="588">
        <f>AND(FA$55&gt;0,SUM($E213:EU213)&lt;'Summary&amp;Assumptions'!$G$32*$B213,$D213&gt;='Summary&amp;Assumptions'!$D$17,FA$47&gt;=$D213,FA$47&lt;=EDATE($D213,'Summary&amp;Assumptions'!$G$32))*$B213+AND(FA$56&lt;'Summary&amp;Assumptions'!$J$31,FA$47&gt;=$FO213,FA$47&lt;=$FP213)*(('Summary&amp;Assumptions'!$H$25*$C213)*(1+'Summary&amp;Assumptions'!$J$29)^(FA$46-1))+AND(FA$56&lt;'Summary&amp;Assumptions'!$J$31,FA$47&gt;=$FQ213,FA$47&lt;=$FR213)*(('Summary&amp;Assumptions'!$H$25*$C213)*(1+'Summary&amp;Assumptions'!$J$29)^(FA$46-1))</f>
        <v>0</v>
      </c>
      <c r="EW213" s="588">
        <f>AND(FB$55&gt;0,SUM($E213:EV213)&lt;'Summary&amp;Assumptions'!$G$32*$B213,$D213&gt;='Summary&amp;Assumptions'!$D$17,FB$47&gt;=$D213,FB$47&lt;=EDATE($D213,'Summary&amp;Assumptions'!$G$32))*$B213+AND(FB$56&lt;'Summary&amp;Assumptions'!$J$31,FB$47&gt;=$FO213,FB$47&lt;=$FP213)*(('Summary&amp;Assumptions'!$H$25*$C213)*(1+'Summary&amp;Assumptions'!$J$29)^(FB$46-1))+AND(FB$56&lt;'Summary&amp;Assumptions'!$J$31,FB$47&gt;=$FQ213,FB$47&lt;=$FR213)*(('Summary&amp;Assumptions'!$H$25*$C213)*(1+'Summary&amp;Assumptions'!$J$29)^(FB$46-1))</f>
        <v>0</v>
      </c>
      <c r="EX213" s="588">
        <f>AND(FC$55&gt;0,SUM($E213:EW213)&lt;'Summary&amp;Assumptions'!$G$32*$B213,$D213&gt;='Summary&amp;Assumptions'!$D$17,FC$47&gt;=$D213,FC$47&lt;=EDATE($D213,'Summary&amp;Assumptions'!$G$32))*$B213+AND(FC$56&lt;'Summary&amp;Assumptions'!$J$31,FC$47&gt;=$FO213,FC$47&lt;=$FP213)*(('Summary&amp;Assumptions'!$H$25*$C213)*(1+'Summary&amp;Assumptions'!$J$29)^(FC$46-1))+AND(FC$56&lt;'Summary&amp;Assumptions'!$J$31,FC$47&gt;=$FQ213,FC$47&lt;=$FR213)*(('Summary&amp;Assumptions'!$H$25*$C213)*(1+'Summary&amp;Assumptions'!$J$29)^(FC$46-1))</f>
        <v>0</v>
      </c>
      <c r="EY213" s="588">
        <f>AND(FD$55&gt;0,SUM($E213:EX213)&lt;'Summary&amp;Assumptions'!$G$32*$B213,$D213&gt;='Summary&amp;Assumptions'!$D$17,FD$47&gt;=$D213,FD$47&lt;=EDATE($D213,'Summary&amp;Assumptions'!$G$32))*$B213+AND(FD$56&lt;'Summary&amp;Assumptions'!$J$31,FD$47&gt;=$FO213,FD$47&lt;=$FP213)*(('Summary&amp;Assumptions'!$H$25*$C213)*(1+'Summary&amp;Assumptions'!$J$29)^(FD$46-1))+AND(FD$56&lt;'Summary&amp;Assumptions'!$J$31,FD$47&gt;=$FQ213,FD$47&lt;=$FR213)*(('Summary&amp;Assumptions'!$H$25*$C213)*(1+'Summary&amp;Assumptions'!$J$29)^(FD$46-1))</f>
        <v>0</v>
      </c>
      <c r="EZ213" s="588">
        <f>AND(FE$55&gt;0,SUM($E213:EY213)&lt;'Summary&amp;Assumptions'!$G$32*$B213,$D213&gt;='Summary&amp;Assumptions'!$D$17,FE$47&gt;=$D213,FE$47&lt;=EDATE($D213,'Summary&amp;Assumptions'!$G$32))*$B213+AND(FE$56&lt;'Summary&amp;Assumptions'!$J$31,FE$47&gt;=$FO213,FE$47&lt;=$FP213)*(('Summary&amp;Assumptions'!$H$25*$C213)*(1+'Summary&amp;Assumptions'!$J$29)^(FE$46-1))+AND(FE$56&lt;'Summary&amp;Assumptions'!$J$31,FE$47&gt;=$FQ213,FE$47&lt;=$FR213)*(('Summary&amp;Assumptions'!$H$25*$C213)*(1+'Summary&amp;Assumptions'!$J$29)^(FE$46-1))</f>
        <v>0</v>
      </c>
      <c r="FA213" s="588">
        <f>AND(FF$55&gt;0,SUM($E213:EZ213)&lt;'Summary&amp;Assumptions'!$G$32*$B213,$D213&gt;='Summary&amp;Assumptions'!$D$17,FF$47&gt;=$D213,FF$47&lt;=EDATE($D213,'Summary&amp;Assumptions'!$G$32))*$B213+AND(FF$56&lt;'Summary&amp;Assumptions'!$J$31,FF$47&gt;=$FO213,FF$47&lt;=$FP213)*(('Summary&amp;Assumptions'!$H$25*$C213)*(1+'Summary&amp;Assumptions'!$J$29)^(FF$46-1))+AND(FF$56&lt;'Summary&amp;Assumptions'!$J$31,FF$47&gt;=$FQ213,FF$47&lt;=$FR213)*(('Summary&amp;Assumptions'!$H$25*$C213)*(1+'Summary&amp;Assumptions'!$J$29)^(FF$46-1))</f>
        <v>0</v>
      </c>
      <c r="FB213" s="588">
        <f>AND(FG$55&gt;0,SUM($E213:FA213)&lt;'Summary&amp;Assumptions'!$G$32*$B213,$D213&gt;='Summary&amp;Assumptions'!$D$17,FG$47&gt;=$D213,FG$47&lt;=EDATE($D213,'Summary&amp;Assumptions'!$G$32))*$B213+AND(FG$56&lt;'Summary&amp;Assumptions'!$J$31,FG$47&gt;=$FO213,FG$47&lt;=$FP213)*(('Summary&amp;Assumptions'!$H$25*$C213)*(1+'Summary&amp;Assumptions'!$J$29)^(FG$46-1))+AND(FG$56&lt;'Summary&amp;Assumptions'!$J$31,FG$47&gt;=$FQ213,FG$47&lt;=$FR213)*(('Summary&amp;Assumptions'!$H$25*$C213)*(1+'Summary&amp;Assumptions'!$J$29)^(FG$46-1))</f>
        <v>0</v>
      </c>
      <c r="FC213" s="588">
        <f>AND(FH$55&gt;0,SUM($E213:FB213)&lt;'Summary&amp;Assumptions'!$G$32*$B213,$D213&gt;='Summary&amp;Assumptions'!$D$17,FH$47&gt;=$D213,FH$47&lt;=EDATE($D213,'Summary&amp;Assumptions'!$G$32))*$B213+AND(FH$56&lt;'Summary&amp;Assumptions'!$J$31,FH$47&gt;=$FO213,FH$47&lt;=$FP213)*(('Summary&amp;Assumptions'!$H$25*$C213)*(1+'Summary&amp;Assumptions'!$J$29)^(FH$46-1))+AND(FH$56&lt;'Summary&amp;Assumptions'!$J$31,FH$47&gt;=$FQ213,FH$47&lt;=$FR213)*(('Summary&amp;Assumptions'!$H$25*$C213)*(1+'Summary&amp;Assumptions'!$J$29)^(FH$46-1))</f>
        <v>0</v>
      </c>
      <c r="FD213" s="588">
        <f>AND(FI$55&gt;0,SUM($E213:FC213)&lt;'Summary&amp;Assumptions'!$G$32*$B213,$D213&gt;='Summary&amp;Assumptions'!$D$17,FI$47&gt;=$D213,FI$47&lt;=EDATE($D213,'Summary&amp;Assumptions'!$G$32))*$B213+AND(FI$56&lt;'Summary&amp;Assumptions'!$J$31,FI$47&gt;=$FO213,FI$47&lt;=$FP213)*(('Summary&amp;Assumptions'!$H$25*$C213)*(1+'Summary&amp;Assumptions'!$J$29)^(FI$46-1))+AND(FI$56&lt;'Summary&amp;Assumptions'!$J$31,FI$47&gt;=$FQ213,FI$47&lt;=$FR213)*(('Summary&amp;Assumptions'!$H$25*$C213)*(1+'Summary&amp;Assumptions'!$J$29)^(FI$46-1))</f>
        <v>0</v>
      </c>
      <c r="FE213" s="588">
        <f>AND(FJ$55&gt;0,SUM($E213:FD213)&lt;'Summary&amp;Assumptions'!$G$32*$B213,$D213&gt;='Summary&amp;Assumptions'!$D$17,FJ$47&gt;=$D213,FJ$47&lt;=EDATE($D213,'Summary&amp;Assumptions'!$G$32))*$B213+AND(FJ$56&lt;'Summary&amp;Assumptions'!$J$31,FJ$47&gt;=$FO213,FJ$47&lt;=$FP213)*(('Summary&amp;Assumptions'!$H$25*$C213)*(1+'Summary&amp;Assumptions'!$J$29)^(FJ$46-1))+AND(FJ$56&lt;'Summary&amp;Assumptions'!$J$31,FJ$47&gt;=$FQ213,FJ$47&lt;=$FR213)*(('Summary&amp;Assumptions'!$H$25*$C213)*(1+'Summary&amp;Assumptions'!$J$29)^(FJ$46-1))</f>
        <v>0</v>
      </c>
      <c r="FF213" s="588">
        <f>AND(FK$55&gt;0,SUM($E213:FE213)&lt;'Summary&amp;Assumptions'!$G$32*$B213,$D213&gt;='Summary&amp;Assumptions'!$D$17,FK$47&gt;=$D213,FK$47&lt;=EDATE($D213,'Summary&amp;Assumptions'!$G$32))*$B213+AND(FK$56&lt;'Summary&amp;Assumptions'!$J$31,FK$47&gt;=$FO213,FK$47&lt;=$FP213)*(('Summary&amp;Assumptions'!$H$25*$C213)*(1+'Summary&amp;Assumptions'!$J$29)^(FK$46-1))+AND(FK$56&lt;'Summary&amp;Assumptions'!$J$31,FK$47&gt;=$FQ213,FK$47&lt;=$FR213)*(('Summary&amp;Assumptions'!$H$25*$C213)*(1+'Summary&amp;Assumptions'!$J$29)^(FK$46-1))</f>
        <v>0</v>
      </c>
      <c r="FG213" s="588">
        <f>AND(FL$55&gt;0,SUM($E213:FF213)&lt;'Summary&amp;Assumptions'!$G$32*$B213,$D213&gt;='Summary&amp;Assumptions'!$D$17,FL$47&gt;=$D213,FL$47&lt;=EDATE($D213,'Summary&amp;Assumptions'!$G$32))*$B213+AND(FL$56&lt;'Summary&amp;Assumptions'!$J$31,FL$47&gt;=$FO213,FL$47&lt;=$FP213)*(('Summary&amp;Assumptions'!$H$25*$C213)*(1+'Summary&amp;Assumptions'!$J$29)^(FL$46-1))+AND(FL$56&lt;'Summary&amp;Assumptions'!$J$31,FL$47&gt;=$FQ213,FL$47&lt;=$FR213)*(('Summary&amp;Assumptions'!$H$25*$C213)*(1+'Summary&amp;Assumptions'!$J$29)^(FL$46-1))</f>
        <v>0</v>
      </c>
      <c r="FH213" s="588">
        <f>AND(FM$55&gt;0,SUM($E213:FG213)&lt;'Summary&amp;Assumptions'!$G$32*$B213,$D213&gt;='Summary&amp;Assumptions'!$D$17,FM$47&gt;=$D213,FM$47&lt;=EDATE($D213,'Summary&amp;Assumptions'!$G$32))*$B213+AND(FM$56&lt;'Summary&amp;Assumptions'!$J$31,FM$47&gt;=$FO213,FM$47&lt;=$FP213)*(('Summary&amp;Assumptions'!$H$25*$C213)*(1+'Summary&amp;Assumptions'!$J$29)^(FM$46-1))+AND(FM$56&lt;'Summary&amp;Assumptions'!$J$31,FM$47&gt;=$FQ213,FM$47&lt;=$FR213)*(('Summary&amp;Assumptions'!$H$25*$C213)*(1+'Summary&amp;Assumptions'!$J$29)^(FM$46-1))</f>
        <v>0</v>
      </c>
      <c r="FI213" s="588">
        <f>AND(FN$55&gt;0,SUM($E213:FH213)&lt;'Summary&amp;Assumptions'!$G$32*$B213,$D213&gt;='Summary&amp;Assumptions'!$D$17,FN$47&gt;=$D213,FN$47&lt;=EDATE($D213,'Summary&amp;Assumptions'!$G$32))*$B213+AND(FN$56&lt;'Summary&amp;Assumptions'!$J$31,FN$47&gt;=$FO213,FN$47&lt;=$FP213)*(('Summary&amp;Assumptions'!$H$25*$C213)*(1+'Summary&amp;Assumptions'!$J$29)^(FN$46-1))+AND(FN$56&lt;'Summary&amp;Assumptions'!$J$31,FN$47&gt;=$FQ213,FN$47&lt;=$FR213)*(('Summary&amp;Assumptions'!$H$25*$C213)*(1+'Summary&amp;Assumptions'!$J$29)^(FN$46-1))</f>
        <v>0</v>
      </c>
      <c r="FJ213" s="588">
        <f>AND(FO$55&gt;0,SUM($E213:FI213)&lt;'Summary&amp;Assumptions'!$G$32*$B213,$D213&gt;='Summary&amp;Assumptions'!$D$17,FO$47&gt;=$D213,FO$47&lt;=EDATE($D213,'Summary&amp;Assumptions'!$G$32))*$B213+AND(FO$56&lt;'Summary&amp;Assumptions'!$J$31,FO$47&gt;=$FO213,FO$47&lt;=$FP213)*(('Summary&amp;Assumptions'!$H$25*$C213)*(1+'Summary&amp;Assumptions'!$J$29)^(FO$46-1))+AND(FO$56&lt;'Summary&amp;Assumptions'!$J$31,FO$47&gt;=$FQ213,FO$47&lt;=$FR213)*(('Summary&amp;Assumptions'!$H$25*$C213)*(1+'Summary&amp;Assumptions'!$J$29)^(FO$46-1))</f>
        <v>0</v>
      </c>
      <c r="FK213" s="588">
        <f>AND(FP$55&gt;0,SUM($E213:FJ213)&lt;'Summary&amp;Assumptions'!$G$32*$B213,$D213&gt;='Summary&amp;Assumptions'!$D$17,FP$47&gt;=$D213,FP$47&lt;=EDATE($D213,'Summary&amp;Assumptions'!$G$32))*$B213+AND(FP$56&lt;'Summary&amp;Assumptions'!$J$31,FP$47&gt;=$FO213,FP$47&lt;=$FP213)*(('Summary&amp;Assumptions'!$H$25*$C213)*(1+'Summary&amp;Assumptions'!$J$29)^(FP$46-1))+AND(FP$56&lt;'Summary&amp;Assumptions'!$J$31,FP$47&gt;=$FQ213,FP$47&lt;=$FR213)*(('Summary&amp;Assumptions'!$H$25*$C213)*(1+'Summary&amp;Assumptions'!$J$29)^(FP$46-1))</f>
        <v>0</v>
      </c>
      <c r="FL213" s="588">
        <f>AND(FQ$55&gt;0,SUM($E213:FK213)&lt;'Summary&amp;Assumptions'!$G$32*$B213,$D213&gt;='Summary&amp;Assumptions'!$D$17,FQ$47&gt;=$D213,FQ$47&lt;=EDATE($D213,'Summary&amp;Assumptions'!$G$32))*$B213+AND(FQ$56&lt;'Summary&amp;Assumptions'!$J$31,FQ$47&gt;=$FO213,FQ$47&lt;=$FP213)*(('Summary&amp;Assumptions'!$H$25*$C213)*(1+'Summary&amp;Assumptions'!$J$29)^(FQ$46-1))+AND(FQ$56&lt;'Summary&amp;Assumptions'!$J$31,FQ$47&gt;=$FQ213,FQ$47&lt;=$FR213)*(('Summary&amp;Assumptions'!$H$25*$C213)*(1+'Summary&amp;Assumptions'!$J$29)^(FQ$46-1))</f>
        <v>0</v>
      </c>
      <c r="FO213" s="576">
        <f>EDATE(D213,'Summary&amp;Assumptions'!$G$34)</f>
        <v>47270</v>
      </c>
      <c r="FP213" s="576">
        <f>EDATE(FO213,'Summary&amp;Assumptions'!$G$33-1)</f>
        <v>47300</v>
      </c>
      <c r="FQ213" s="576">
        <f>EDATE(FO213,'Summary&amp;Assumptions'!$G$34)</f>
        <v>47635</v>
      </c>
      <c r="FR213" s="576">
        <f>EDATE(FQ213,'Summary&amp;Assumptions'!$G$33-1)</f>
        <v>47665</v>
      </c>
    </row>
    <row r="214" spans="2:174" hidden="1" x14ac:dyDescent="0.2">
      <c r="B214" s="588">
        <v>0</v>
      </c>
      <c r="C214" s="193">
        <v>0</v>
      </c>
      <c r="D214" s="589">
        <v>46935</v>
      </c>
      <c r="F214" s="588">
        <f>AND(K$55&gt;0,SUM($E214:E214)&lt;'Summary&amp;Assumptions'!$G$32*$B214,$D214&gt;='Summary&amp;Assumptions'!$D$17,K$47&gt;=$D214,K$47&lt;=EDATE($D214,'Summary&amp;Assumptions'!$G$32))*$B214+AND(K$56&lt;'Summary&amp;Assumptions'!$J$31,K$47&gt;=$FO214,K$47&lt;=$FP214)*(('Summary&amp;Assumptions'!$H$25*$C214)*(1+'Summary&amp;Assumptions'!$J$29)^(K$46-1))+AND(K$56&lt;'Summary&amp;Assumptions'!$J$31,K$47&gt;=$FQ214,K$47&lt;=$FR214)*(('Summary&amp;Assumptions'!$H$25*$C214)*(1+'Summary&amp;Assumptions'!$J$29)^(K$46-1))</f>
        <v>0</v>
      </c>
      <c r="G214" s="588">
        <f>AND(L$55&gt;0,SUM($E214:F214)&lt;'Summary&amp;Assumptions'!$G$32*$B214,$D214&gt;='Summary&amp;Assumptions'!$D$17,L$47&gt;=$D214,L$47&lt;=EDATE($D214,'Summary&amp;Assumptions'!$G$32))*$B214+AND(L$56&lt;'Summary&amp;Assumptions'!$J$31,L$47&gt;=$FO214,L$47&lt;=$FP214)*(('Summary&amp;Assumptions'!$H$25*$C214)*(1+'Summary&amp;Assumptions'!$J$29)^(L$46-1))+AND(L$56&lt;'Summary&amp;Assumptions'!$J$31,L$47&gt;=$FQ214,L$47&lt;=$FR214)*(('Summary&amp;Assumptions'!$H$25*$C214)*(1+'Summary&amp;Assumptions'!$J$29)^(L$46-1))</f>
        <v>0</v>
      </c>
      <c r="H214" s="588">
        <f>AND(M$55&gt;0,SUM($E214:G214)&lt;'Summary&amp;Assumptions'!$G$32*$B214,$D214&gt;='Summary&amp;Assumptions'!$D$17,M$47&gt;=$D214,M$47&lt;=EDATE($D214,'Summary&amp;Assumptions'!$G$32))*$B214+AND(M$56&lt;'Summary&amp;Assumptions'!$J$31,M$47&gt;=$FO214,M$47&lt;=$FP214)*(('Summary&amp;Assumptions'!$H$25*$C214)*(1+'Summary&amp;Assumptions'!$J$29)^(M$46-1))+AND(M$56&lt;'Summary&amp;Assumptions'!$J$31,M$47&gt;=$FQ214,M$47&lt;=$FR214)*(('Summary&amp;Assumptions'!$H$25*$C214)*(1+'Summary&amp;Assumptions'!$J$29)^(M$46-1))</f>
        <v>0</v>
      </c>
      <c r="I214" s="588">
        <f>AND(N$55&gt;0,SUM($E214:H214)&lt;'Summary&amp;Assumptions'!$G$32*$B214,$D214&gt;='Summary&amp;Assumptions'!$D$17,N$47&gt;=$D214,N$47&lt;=EDATE($D214,'Summary&amp;Assumptions'!$G$32))*$B214+AND(N$56&lt;'Summary&amp;Assumptions'!$J$31,N$47&gt;=$FO214,N$47&lt;=$FP214)*(('Summary&amp;Assumptions'!$H$25*$C214)*(1+'Summary&amp;Assumptions'!$J$29)^(N$46-1))+AND(N$56&lt;'Summary&amp;Assumptions'!$J$31,N$47&gt;=$FQ214,N$47&lt;=$FR214)*(('Summary&amp;Assumptions'!$H$25*$C214)*(1+'Summary&amp;Assumptions'!$J$29)^(N$46-1))</f>
        <v>0</v>
      </c>
      <c r="J214" s="588">
        <f>AND(O$55&gt;0,SUM($E214:I214)&lt;'Summary&amp;Assumptions'!$G$32*$B214,$D214&gt;='Summary&amp;Assumptions'!$D$17,O$47&gt;=$D214,O$47&lt;=EDATE($D214,'Summary&amp;Assumptions'!$G$32))*$B214+AND(O$56&lt;'Summary&amp;Assumptions'!$J$31,O$47&gt;=$FO214,O$47&lt;=$FP214)*(('Summary&amp;Assumptions'!$H$25*$C214)*(1+'Summary&amp;Assumptions'!$J$29)^(O$46-1))+AND(O$56&lt;'Summary&amp;Assumptions'!$J$31,O$47&gt;=$FQ214,O$47&lt;=$FR214)*(('Summary&amp;Assumptions'!$H$25*$C214)*(1+'Summary&amp;Assumptions'!$J$29)^(O$46-1))</f>
        <v>0</v>
      </c>
      <c r="K214" s="588">
        <f>AND(P$55&gt;0,SUM($E214:J214)&lt;'Summary&amp;Assumptions'!$G$32*$B214,$D214&gt;='Summary&amp;Assumptions'!$D$17,P$47&gt;=$D214,P$47&lt;=EDATE($D214,'Summary&amp;Assumptions'!$G$32))*$B214+AND(P$56&lt;'Summary&amp;Assumptions'!$J$31,P$47&gt;=$FO214,P$47&lt;=$FP214)*(('Summary&amp;Assumptions'!$H$25*$C214)*(1+'Summary&amp;Assumptions'!$J$29)^(P$46-1))+AND(P$56&lt;'Summary&amp;Assumptions'!$J$31,P$47&gt;=$FQ214,P$47&lt;=$FR214)*(('Summary&amp;Assumptions'!$H$25*$C214)*(1+'Summary&amp;Assumptions'!$J$29)^(P$46-1))</f>
        <v>0</v>
      </c>
      <c r="L214" s="588">
        <f>AND(Q$55&gt;0,SUM($E214:K214)&lt;'Summary&amp;Assumptions'!$G$32*$B214,$D214&gt;='Summary&amp;Assumptions'!$D$17,Q$47&gt;=$D214,Q$47&lt;=EDATE($D214,'Summary&amp;Assumptions'!$G$32))*$B214+AND(Q$56&lt;'Summary&amp;Assumptions'!$J$31,Q$47&gt;=$FO214,Q$47&lt;=$FP214)*(('Summary&amp;Assumptions'!$H$25*$C214)*(1+'Summary&amp;Assumptions'!$J$29)^(Q$46-1))+AND(Q$56&lt;'Summary&amp;Assumptions'!$J$31,Q$47&gt;=$FQ214,Q$47&lt;=$FR214)*(('Summary&amp;Assumptions'!$H$25*$C214)*(1+'Summary&amp;Assumptions'!$J$29)^(Q$46-1))</f>
        <v>0</v>
      </c>
      <c r="M214" s="588">
        <f>AND(R$55&gt;0,SUM($E214:L214)&lt;'Summary&amp;Assumptions'!$G$32*$B214,$D214&gt;='Summary&amp;Assumptions'!$D$17,R$47&gt;=$D214,R$47&lt;=EDATE($D214,'Summary&amp;Assumptions'!$G$32))*$B214+AND(R$56&lt;'Summary&amp;Assumptions'!$J$31,R$47&gt;=$FO214,R$47&lt;=$FP214)*(('Summary&amp;Assumptions'!$H$25*$C214)*(1+'Summary&amp;Assumptions'!$J$29)^(R$46-1))+AND(R$56&lt;'Summary&amp;Assumptions'!$J$31,R$47&gt;=$FQ214,R$47&lt;=$FR214)*(('Summary&amp;Assumptions'!$H$25*$C214)*(1+'Summary&amp;Assumptions'!$J$29)^(R$46-1))</f>
        <v>0</v>
      </c>
      <c r="N214" s="588">
        <f>AND(S$55&gt;0,SUM($E214:M214)&lt;'Summary&amp;Assumptions'!$G$32*$B214,$D214&gt;='Summary&amp;Assumptions'!$D$17,S$47&gt;=$D214,S$47&lt;=EDATE($D214,'Summary&amp;Assumptions'!$G$32))*$B214+AND(S$56&lt;'Summary&amp;Assumptions'!$J$31,S$47&gt;=$FO214,S$47&lt;=$FP214)*(('Summary&amp;Assumptions'!$H$25*$C214)*(1+'Summary&amp;Assumptions'!$J$29)^(S$46-1))+AND(S$56&lt;'Summary&amp;Assumptions'!$J$31,S$47&gt;=$FQ214,S$47&lt;=$FR214)*(('Summary&amp;Assumptions'!$H$25*$C214)*(1+'Summary&amp;Assumptions'!$J$29)^(S$46-1))</f>
        <v>0</v>
      </c>
      <c r="O214" s="588">
        <f>AND(T$55&gt;0,SUM($E214:N214)&lt;'Summary&amp;Assumptions'!$G$32*$B214,$D214&gt;='Summary&amp;Assumptions'!$D$17,T$47&gt;=$D214,T$47&lt;=EDATE($D214,'Summary&amp;Assumptions'!$G$32))*$B214+AND(T$56&lt;'Summary&amp;Assumptions'!$J$31,T$47&gt;=$FO214,T$47&lt;=$FP214)*(('Summary&amp;Assumptions'!$H$25*$C214)*(1+'Summary&amp;Assumptions'!$J$29)^(T$46-1))+AND(T$56&lt;'Summary&amp;Assumptions'!$J$31,T$47&gt;=$FQ214,T$47&lt;=$FR214)*(('Summary&amp;Assumptions'!$H$25*$C214)*(1+'Summary&amp;Assumptions'!$J$29)^(T$46-1))</f>
        <v>0</v>
      </c>
      <c r="P214" s="588">
        <f>AND(U$55&gt;0,SUM($E214:O214)&lt;'Summary&amp;Assumptions'!$G$32*$B214,$D214&gt;='Summary&amp;Assumptions'!$D$17,U$47&gt;=$D214,U$47&lt;=EDATE($D214,'Summary&amp;Assumptions'!$G$32))*$B214+AND(U$56&lt;'Summary&amp;Assumptions'!$J$31,U$47&gt;=$FO214,U$47&lt;=$FP214)*(('Summary&amp;Assumptions'!$H$25*$C214)*(1+'Summary&amp;Assumptions'!$J$29)^(U$46-1))+AND(U$56&lt;'Summary&amp;Assumptions'!$J$31,U$47&gt;=$FQ214,U$47&lt;=$FR214)*(('Summary&amp;Assumptions'!$H$25*$C214)*(1+'Summary&amp;Assumptions'!$J$29)^(U$46-1))</f>
        <v>0</v>
      </c>
      <c r="Q214" s="588">
        <f>AND(V$55&gt;0,SUM($E214:P214)&lt;'Summary&amp;Assumptions'!$G$32*$B214,$D214&gt;='Summary&amp;Assumptions'!$D$17,V$47&gt;=$D214,V$47&lt;=EDATE($D214,'Summary&amp;Assumptions'!$G$32))*$B214+AND(V$56&lt;'Summary&amp;Assumptions'!$J$31,V$47&gt;=$FO214,V$47&lt;=$FP214)*(('Summary&amp;Assumptions'!$H$25*$C214)*(1+'Summary&amp;Assumptions'!$J$29)^(V$46-1))+AND(V$56&lt;'Summary&amp;Assumptions'!$J$31,V$47&gt;=$FQ214,V$47&lt;=$FR214)*(('Summary&amp;Assumptions'!$H$25*$C214)*(1+'Summary&amp;Assumptions'!$J$29)^(V$46-1))</f>
        <v>0</v>
      </c>
      <c r="R214" s="588">
        <f>AND(W$55&gt;0,SUM($E214:Q214)&lt;'Summary&amp;Assumptions'!$G$32*$B214,$D214&gt;='Summary&amp;Assumptions'!$D$17,W$47&gt;=$D214,W$47&lt;=EDATE($D214,'Summary&amp;Assumptions'!$G$32))*$B214+AND(W$56&lt;'Summary&amp;Assumptions'!$J$31,W$47&gt;=$FO214,W$47&lt;=$FP214)*(('Summary&amp;Assumptions'!$H$25*$C214)*(1+'Summary&amp;Assumptions'!$J$29)^(W$46-1))+AND(W$56&lt;'Summary&amp;Assumptions'!$J$31,W$47&gt;=$FQ214,W$47&lt;=$FR214)*(('Summary&amp;Assumptions'!$H$25*$C214)*(1+'Summary&amp;Assumptions'!$J$29)^(W$46-1))</f>
        <v>0</v>
      </c>
      <c r="S214" s="588">
        <f>AND(X$55&gt;0,SUM($E214:R214)&lt;'Summary&amp;Assumptions'!$G$32*$B214,$D214&gt;='Summary&amp;Assumptions'!$D$17,X$47&gt;=$D214,X$47&lt;=EDATE($D214,'Summary&amp;Assumptions'!$G$32))*$B214+AND(X$56&lt;'Summary&amp;Assumptions'!$J$31,X$47&gt;=$FO214,X$47&lt;=$FP214)*(('Summary&amp;Assumptions'!$H$25*$C214)*(1+'Summary&amp;Assumptions'!$J$29)^(X$46-1))+AND(X$56&lt;'Summary&amp;Assumptions'!$J$31,X$47&gt;=$FQ214,X$47&lt;=$FR214)*(('Summary&amp;Assumptions'!$H$25*$C214)*(1+'Summary&amp;Assumptions'!$J$29)^(X$46-1))</f>
        <v>0</v>
      </c>
      <c r="T214" s="588">
        <f>AND(Y$55&gt;0,SUM($E214:S214)&lt;'Summary&amp;Assumptions'!$G$32*$B214,$D214&gt;='Summary&amp;Assumptions'!$D$17,Y$47&gt;=$D214,Y$47&lt;=EDATE($D214,'Summary&amp;Assumptions'!$G$32))*$B214+AND(Y$56&lt;'Summary&amp;Assumptions'!$J$31,Y$47&gt;=$FO214,Y$47&lt;=$FP214)*(('Summary&amp;Assumptions'!$H$25*$C214)*(1+'Summary&amp;Assumptions'!$J$29)^(Y$46-1))+AND(Y$56&lt;'Summary&amp;Assumptions'!$J$31,Y$47&gt;=$FQ214,Y$47&lt;=$FR214)*(('Summary&amp;Assumptions'!$H$25*$C214)*(1+'Summary&amp;Assumptions'!$J$29)^(Y$46-1))</f>
        <v>0</v>
      </c>
      <c r="U214" s="588">
        <f>AND(Z$55&gt;0,SUM($E214:T214)&lt;'Summary&amp;Assumptions'!$G$32*$B214,$D214&gt;='Summary&amp;Assumptions'!$D$17,Z$47&gt;=$D214,Z$47&lt;=EDATE($D214,'Summary&amp;Assumptions'!$G$32))*$B214+AND(Z$56&lt;'Summary&amp;Assumptions'!$J$31,Z$47&gt;=$FO214,Z$47&lt;=$FP214)*(('Summary&amp;Assumptions'!$H$25*$C214)*(1+'Summary&amp;Assumptions'!$J$29)^(Z$46-1))+AND(Z$56&lt;'Summary&amp;Assumptions'!$J$31,Z$47&gt;=$FQ214,Z$47&lt;=$FR214)*(('Summary&amp;Assumptions'!$H$25*$C214)*(1+'Summary&amp;Assumptions'!$J$29)^(Z$46-1))</f>
        <v>0</v>
      </c>
      <c r="V214" s="588">
        <f>AND(AA$55&gt;0,SUM($E214:U214)&lt;'Summary&amp;Assumptions'!$G$32*$B214,$D214&gt;='Summary&amp;Assumptions'!$D$17,AA$47&gt;=$D214,AA$47&lt;=EDATE($D214,'Summary&amp;Assumptions'!$G$32))*$B214+AND(AA$56&lt;'Summary&amp;Assumptions'!$J$31,AA$47&gt;=$FO214,AA$47&lt;=$FP214)*(('Summary&amp;Assumptions'!$H$25*$C214)*(1+'Summary&amp;Assumptions'!$J$29)^(AA$46-1))+AND(AA$56&lt;'Summary&amp;Assumptions'!$J$31,AA$47&gt;=$FQ214,AA$47&lt;=$FR214)*(('Summary&amp;Assumptions'!$H$25*$C214)*(1+'Summary&amp;Assumptions'!$J$29)^(AA$46-1))</f>
        <v>0</v>
      </c>
      <c r="W214" s="588">
        <f>AND(AB$55&gt;0,SUM($E214:V214)&lt;'Summary&amp;Assumptions'!$G$32*$B214,$D214&gt;='Summary&amp;Assumptions'!$D$17,AB$47&gt;=$D214,AB$47&lt;=EDATE($D214,'Summary&amp;Assumptions'!$G$32))*$B214+AND(AB$56&lt;'Summary&amp;Assumptions'!$J$31,AB$47&gt;=$FO214,AB$47&lt;=$FP214)*(('Summary&amp;Assumptions'!$H$25*$C214)*(1+'Summary&amp;Assumptions'!$J$29)^(AB$46-1))+AND(AB$56&lt;'Summary&amp;Assumptions'!$J$31,AB$47&gt;=$FQ214,AB$47&lt;=$FR214)*(('Summary&amp;Assumptions'!$H$25*$C214)*(1+'Summary&amp;Assumptions'!$J$29)^(AB$46-1))</f>
        <v>0</v>
      </c>
      <c r="X214" s="588">
        <f>AND(AC$55&gt;0,SUM($E214:W214)&lt;'Summary&amp;Assumptions'!$G$32*$B214,$D214&gt;='Summary&amp;Assumptions'!$D$17,AC$47&gt;=$D214,AC$47&lt;=EDATE($D214,'Summary&amp;Assumptions'!$G$32))*$B214+AND(AC$56&lt;'Summary&amp;Assumptions'!$J$31,AC$47&gt;=$FO214,AC$47&lt;=$FP214)*(('Summary&amp;Assumptions'!$H$25*$C214)*(1+'Summary&amp;Assumptions'!$J$29)^(AC$46-1))+AND(AC$56&lt;'Summary&amp;Assumptions'!$J$31,AC$47&gt;=$FQ214,AC$47&lt;=$FR214)*(('Summary&amp;Assumptions'!$H$25*$C214)*(1+'Summary&amp;Assumptions'!$J$29)^(AC$46-1))</f>
        <v>0</v>
      </c>
      <c r="Y214" s="588">
        <f>AND(AD$55&gt;0,SUM($E214:X214)&lt;'Summary&amp;Assumptions'!$G$32*$B214,$D214&gt;='Summary&amp;Assumptions'!$D$17,AD$47&gt;=$D214,AD$47&lt;=EDATE($D214,'Summary&amp;Assumptions'!$G$32))*$B214+AND(AD$56&lt;'Summary&amp;Assumptions'!$J$31,AD$47&gt;=$FO214,AD$47&lt;=$FP214)*(('Summary&amp;Assumptions'!$H$25*$C214)*(1+'Summary&amp;Assumptions'!$J$29)^(AD$46-1))+AND(AD$56&lt;'Summary&amp;Assumptions'!$J$31,AD$47&gt;=$FQ214,AD$47&lt;=$FR214)*(('Summary&amp;Assumptions'!$H$25*$C214)*(1+'Summary&amp;Assumptions'!$J$29)^(AD$46-1))</f>
        <v>0</v>
      </c>
      <c r="Z214" s="588">
        <f>AND(AE$55&gt;0,SUM($E214:Y214)&lt;'Summary&amp;Assumptions'!$G$32*$B214,$D214&gt;='Summary&amp;Assumptions'!$D$17,AE$47&gt;=$D214,AE$47&lt;=EDATE($D214,'Summary&amp;Assumptions'!$G$32))*$B214+AND(AE$56&lt;'Summary&amp;Assumptions'!$J$31,AE$47&gt;=$FO214,AE$47&lt;=$FP214)*(('Summary&amp;Assumptions'!$H$25*$C214)*(1+'Summary&amp;Assumptions'!$J$29)^(AE$46-1))+AND(AE$56&lt;'Summary&amp;Assumptions'!$J$31,AE$47&gt;=$FQ214,AE$47&lt;=$FR214)*(('Summary&amp;Assumptions'!$H$25*$C214)*(1+'Summary&amp;Assumptions'!$J$29)^(AE$46-1))</f>
        <v>0</v>
      </c>
      <c r="AA214" s="588">
        <f>AND(AF$55&gt;0,SUM($E214:Z214)&lt;'Summary&amp;Assumptions'!$G$32*$B214,$D214&gt;='Summary&amp;Assumptions'!$D$17,AF$47&gt;=$D214,AF$47&lt;=EDATE($D214,'Summary&amp;Assumptions'!$G$32))*$B214+AND(AF$56&lt;'Summary&amp;Assumptions'!$J$31,AF$47&gt;=$FO214,AF$47&lt;=$FP214)*(('Summary&amp;Assumptions'!$H$25*$C214)*(1+'Summary&amp;Assumptions'!$J$29)^(AF$46-1))+AND(AF$56&lt;'Summary&amp;Assumptions'!$J$31,AF$47&gt;=$FQ214,AF$47&lt;=$FR214)*(('Summary&amp;Assumptions'!$H$25*$C214)*(1+'Summary&amp;Assumptions'!$J$29)^(AF$46-1))</f>
        <v>0</v>
      </c>
      <c r="AB214" s="588">
        <f>AND(AG$55&gt;0,SUM($E214:AA214)&lt;'Summary&amp;Assumptions'!$G$32*$B214,$D214&gt;='Summary&amp;Assumptions'!$D$17,AG$47&gt;=$D214,AG$47&lt;=EDATE($D214,'Summary&amp;Assumptions'!$G$32))*$B214+AND(AG$56&lt;'Summary&amp;Assumptions'!$J$31,AG$47&gt;=$FO214,AG$47&lt;=$FP214)*(('Summary&amp;Assumptions'!$H$25*$C214)*(1+'Summary&amp;Assumptions'!$J$29)^(AG$46-1))+AND(AG$56&lt;'Summary&amp;Assumptions'!$J$31,AG$47&gt;=$FQ214,AG$47&lt;=$FR214)*(('Summary&amp;Assumptions'!$H$25*$C214)*(1+'Summary&amp;Assumptions'!$J$29)^(AG$46-1))</f>
        <v>0</v>
      </c>
      <c r="AC214" s="588">
        <f>AND(AH$55&gt;0,SUM($E214:AB214)&lt;'Summary&amp;Assumptions'!$G$32*$B214,$D214&gt;='Summary&amp;Assumptions'!$D$17,AH$47&gt;=$D214,AH$47&lt;=EDATE($D214,'Summary&amp;Assumptions'!$G$32))*$B214+AND(AH$56&lt;'Summary&amp;Assumptions'!$J$31,AH$47&gt;=$FO214,AH$47&lt;=$FP214)*(('Summary&amp;Assumptions'!$H$25*$C214)*(1+'Summary&amp;Assumptions'!$J$29)^(AH$46-1))+AND(AH$56&lt;'Summary&amp;Assumptions'!$J$31,AH$47&gt;=$FQ214,AH$47&lt;=$FR214)*(('Summary&amp;Assumptions'!$H$25*$C214)*(1+'Summary&amp;Assumptions'!$J$29)^(AH$46-1))</f>
        <v>0</v>
      </c>
      <c r="AD214" s="588">
        <f>AND(AI$55&gt;0,SUM($E214:AC214)&lt;'Summary&amp;Assumptions'!$G$32*$B214,$D214&gt;='Summary&amp;Assumptions'!$D$17,AI$47&gt;=$D214,AI$47&lt;=EDATE($D214,'Summary&amp;Assumptions'!$G$32))*$B214+AND(AI$56&lt;'Summary&amp;Assumptions'!$J$31,AI$47&gt;=$FO214,AI$47&lt;=$FP214)*(('Summary&amp;Assumptions'!$H$25*$C214)*(1+'Summary&amp;Assumptions'!$J$29)^(AI$46-1))+AND(AI$56&lt;'Summary&amp;Assumptions'!$J$31,AI$47&gt;=$FQ214,AI$47&lt;=$FR214)*(('Summary&amp;Assumptions'!$H$25*$C214)*(1+'Summary&amp;Assumptions'!$J$29)^(AI$46-1))</f>
        <v>0</v>
      </c>
      <c r="AE214" s="588">
        <f>AND(AJ$55&gt;0,SUM($E214:AD214)&lt;'Summary&amp;Assumptions'!$G$32*$B214,$D214&gt;='Summary&amp;Assumptions'!$D$17,AJ$47&gt;=$D214,AJ$47&lt;=EDATE($D214,'Summary&amp;Assumptions'!$G$32))*$B214+AND(AJ$56&lt;'Summary&amp;Assumptions'!$J$31,AJ$47&gt;=$FO214,AJ$47&lt;=$FP214)*(('Summary&amp;Assumptions'!$H$25*$C214)*(1+'Summary&amp;Assumptions'!$J$29)^(AJ$46-1))+AND(AJ$56&lt;'Summary&amp;Assumptions'!$J$31,AJ$47&gt;=$FQ214,AJ$47&lt;=$FR214)*(('Summary&amp;Assumptions'!$H$25*$C214)*(1+'Summary&amp;Assumptions'!$J$29)^(AJ$46-1))</f>
        <v>0</v>
      </c>
      <c r="AF214" s="588">
        <f>AND(AK$55&gt;0,SUM($E214:AE214)&lt;'Summary&amp;Assumptions'!$G$32*$B214,$D214&gt;='Summary&amp;Assumptions'!$D$17,AK$47&gt;=$D214,AK$47&lt;=EDATE($D214,'Summary&amp;Assumptions'!$G$32))*$B214+AND(AK$56&lt;'Summary&amp;Assumptions'!$J$31,AK$47&gt;=$FO214,AK$47&lt;=$FP214)*(('Summary&amp;Assumptions'!$H$25*$C214)*(1+'Summary&amp;Assumptions'!$J$29)^(AK$46-1))+AND(AK$56&lt;'Summary&amp;Assumptions'!$J$31,AK$47&gt;=$FQ214,AK$47&lt;=$FR214)*(('Summary&amp;Assumptions'!$H$25*$C214)*(1+'Summary&amp;Assumptions'!$J$29)^(AK$46-1))</f>
        <v>0</v>
      </c>
      <c r="AG214" s="588">
        <f>AND(AL$55&gt;0,SUM($E214:AF214)&lt;'Summary&amp;Assumptions'!$G$32*$B214,$D214&gt;='Summary&amp;Assumptions'!$D$17,AL$47&gt;=$D214,AL$47&lt;=EDATE($D214,'Summary&amp;Assumptions'!$G$32))*$B214+AND(AL$56&lt;'Summary&amp;Assumptions'!$J$31,AL$47&gt;=$FO214,AL$47&lt;=$FP214)*(('Summary&amp;Assumptions'!$H$25*$C214)*(1+'Summary&amp;Assumptions'!$J$29)^(AL$46-1))+AND(AL$56&lt;'Summary&amp;Assumptions'!$J$31,AL$47&gt;=$FQ214,AL$47&lt;=$FR214)*(('Summary&amp;Assumptions'!$H$25*$C214)*(1+'Summary&amp;Assumptions'!$J$29)^(AL$46-1))</f>
        <v>0</v>
      </c>
      <c r="AH214" s="588">
        <f>AND(AM$55&gt;0,SUM($E214:AG214)&lt;'Summary&amp;Assumptions'!$G$32*$B214,$D214&gt;='Summary&amp;Assumptions'!$D$17,AM$47&gt;=$D214,AM$47&lt;=EDATE($D214,'Summary&amp;Assumptions'!$G$32))*$B214+AND(AM$56&lt;'Summary&amp;Assumptions'!$J$31,AM$47&gt;=$FO214,AM$47&lt;=$FP214)*(('Summary&amp;Assumptions'!$H$25*$C214)*(1+'Summary&amp;Assumptions'!$J$29)^(AM$46-1))+AND(AM$56&lt;'Summary&amp;Assumptions'!$J$31,AM$47&gt;=$FQ214,AM$47&lt;=$FR214)*(('Summary&amp;Assumptions'!$H$25*$C214)*(1+'Summary&amp;Assumptions'!$J$29)^(AM$46-1))</f>
        <v>0</v>
      </c>
      <c r="AI214" s="588">
        <f>AND(AN$55&gt;0,SUM($E214:AH214)&lt;'Summary&amp;Assumptions'!$G$32*$B214,$D214&gt;='Summary&amp;Assumptions'!$D$17,AN$47&gt;=$D214,AN$47&lt;=EDATE($D214,'Summary&amp;Assumptions'!$G$32))*$B214+AND(AN$56&lt;'Summary&amp;Assumptions'!$J$31,AN$47&gt;=$FO214,AN$47&lt;=$FP214)*(('Summary&amp;Assumptions'!$H$25*$C214)*(1+'Summary&amp;Assumptions'!$J$29)^(AN$46-1))+AND(AN$56&lt;'Summary&amp;Assumptions'!$J$31,AN$47&gt;=$FQ214,AN$47&lt;=$FR214)*(('Summary&amp;Assumptions'!$H$25*$C214)*(1+'Summary&amp;Assumptions'!$J$29)^(AN$46-1))</f>
        <v>0</v>
      </c>
      <c r="AJ214" s="588">
        <f>AND(AO$55&gt;0,SUM($E214:AI214)&lt;'Summary&amp;Assumptions'!$G$32*$B214,$D214&gt;='Summary&amp;Assumptions'!$D$17,AO$47&gt;=$D214,AO$47&lt;=EDATE($D214,'Summary&amp;Assumptions'!$G$32))*$B214+AND(AO$56&lt;'Summary&amp;Assumptions'!$J$31,AO$47&gt;=$FO214,AO$47&lt;=$FP214)*(('Summary&amp;Assumptions'!$H$25*$C214)*(1+'Summary&amp;Assumptions'!$J$29)^(AO$46-1))+AND(AO$56&lt;'Summary&amp;Assumptions'!$J$31,AO$47&gt;=$FQ214,AO$47&lt;=$FR214)*(('Summary&amp;Assumptions'!$H$25*$C214)*(1+'Summary&amp;Assumptions'!$J$29)^(AO$46-1))</f>
        <v>0</v>
      </c>
      <c r="AK214" s="588">
        <f>AND(AP$55&gt;0,SUM($E214:AJ214)&lt;'Summary&amp;Assumptions'!$G$32*$B214,$D214&gt;='Summary&amp;Assumptions'!$D$17,AP$47&gt;=$D214,AP$47&lt;=EDATE($D214,'Summary&amp;Assumptions'!$G$32))*$B214+AND(AP$56&lt;'Summary&amp;Assumptions'!$J$31,AP$47&gt;=$FO214,AP$47&lt;=$FP214)*(('Summary&amp;Assumptions'!$H$25*$C214)*(1+'Summary&amp;Assumptions'!$J$29)^(AP$46-1))+AND(AP$56&lt;'Summary&amp;Assumptions'!$J$31,AP$47&gt;=$FQ214,AP$47&lt;=$FR214)*(('Summary&amp;Assumptions'!$H$25*$C214)*(1+'Summary&amp;Assumptions'!$J$29)^(AP$46-1))</f>
        <v>0</v>
      </c>
      <c r="AL214" s="588">
        <f>AND(AQ$55&gt;0,SUM($E214:AK214)&lt;'Summary&amp;Assumptions'!$G$32*$B214,$D214&gt;='Summary&amp;Assumptions'!$D$17,AQ$47&gt;=$D214,AQ$47&lt;=EDATE($D214,'Summary&amp;Assumptions'!$G$32))*$B214+AND(AQ$56&lt;'Summary&amp;Assumptions'!$J$31,AQ$47&gt;=$FO214,AQ$47&lt;=$FP214)*(('Summary&amp;Assumptions'!$H$25*$C214)*(1+'Summary&amp;Assumptions'!$J$29)^(AQ$46-1))+AND(AQ$56&lt;'Summary&amp;Assumptions'!$J$31,AQ$47&gt;=$FQ214,AQ$47&lt;=$FR214)*(('Summary&amp;Assumptions'!$H$25*$C214)*(1+'Summary&amp;Assumptions'!$J$29)^(AQ$46-1))</f>
        <v>0</v>
      </c>
      <c r="AM214" s="588">
        <f>AND(AR$55&gt;0,SUM($E214:AL214)&lt;'Summary&amp;Assumptions'!$G$32*$B214,$D214&gt;='Summary&amp;Assumptions'!$D$17,AR$47&gt;=$D214,AR$47&lt;=EDATE($D214,'Summary&amp;Assumptions'!$G$32))*$B214+AND(AR$56&lt;'Summary&amp;Assumptions'!$J$31,AR$47&gt;=$FO214,AR$47&lt;=$FP214)*(('Summary&amp;Assumptions'!$H$25*$C214)*(1+'Summary&amp;Assumptions'!$J$29)^(AR$46-1))+AND(AR$56&lt;'Summary&amp;Assumptions'!$J$31,AR$47&gt;=$FQ214,AR$47&lt;=$FR214)*(('Summary&amp;Assumptions'!$H$25*$C214)*(1+'Summary&amp;Assumptions'!$J$29)^(AR$46-1))</f>
        <v>0</v>
      </c>
      <c r="AN214" s="588">
        <f>AND(AS$55&gt;0,SUM($E214:AM214)&lt;'Summary&amp;Assumptions'!$G$32*$B214,$D214&gt;='Summary&amp;Assumptions'!$D$17,AS$47&gt;=$D214,AS$47&lt;=EDATE($D214,'Summary&amp;Assumptions'!$G$32))*$B214+AND(AS$56&lt;'Summary&amp;Assumptions'!$J$31,AS$47&gt;=$FO214,AS$47&lt;=$FP214)*(('Summary&amp;Assumptions'!$H$25*$C214)*(1+'Summary&amp;Assumptions'!$J$29)^(AS$46-1))+AND(AS$56&lt;'Summary&amp;Assumptions'!$J$31,AS$47&gt;=$FQ214,AS$47&lt;=$FR214)*(('Summary&amp;Assumptions'!$H$25*$C214)*(1+'Summary&amp;Assumptions'!$J$29)^(AS$46-1))</f>
        <v>0</v>
      </c>
      <c r="AO214" s="588">
        <f>AND(AT$55&gt;0,SUM($E214:AN214)&lt;'Summary&amp;Assumptions'!$G$32*$B214,$D214&gt;='Summary&amp;Assumptions'!$D$17,AT$47&gt;=$D214,AT$47&lt;=EDATE($D214,'Summary&amp;Assumptions'!$G$32))*$B214+AND(AT$56&lt;'Summary&amp;Assumptions'!$J$31,AT$47&gt;=$FO214,AT$47&lt;=$FP214)*(('Summary&amp;Assumptions'!$H$25*$C214)*(1+'Summary&amp;Assumptions'!$J$29)^(AT$46-1))+AND(AT$56&lt;'Summary&amp;Assumptions'!$J$31,AT$47&gt;=$FQ214,AT$47&lt;=$FR214)*(('Summary&amp;Assumptions'!$H$25*$C214)*(1+'Summary&amp;Assumptions'!$J$29)^(AT$46-1))</f>
        <v>0</v>
      </c>
      <c r="AP214" s="588">
        <f>AND(AU$55&gt;0,SUM($E214:AO214)&lt;'Summary&amp;Assumptions'!$G$32*$B214,$D214&gt;='Summary&amp;Assumptions'!$D$17,AU$47&gt;=$D214,AU$47&lt;=EDATE($D214,'Summary&amp;Assumptions'!$G$32))*$B214+AND(AU$56&lt;'Summary&amp;Assumptions'!$J$31,AU$47&gt;=$FO214,AU$47&lt;=$FP214)*(('Summary&amp;Assumptions'!$H$25*$C214)*(1+'Summary&amp;Assumptions'!$J$29)^(AU$46-1))+AND(AU$56&lt;'Summary&amp;Assumptions'!$J$31,AU$47&gt;=$FQ214,AU$47&lt;=$FR214)*(('Summary&amp;Assumptions'!$H$25*$C214)*(1+'Summary&amp;Assumptions'!$J$29)^(AU$46-1))</f>
        <v>0</v>
      </c>
      <c r="AQ214" s="588">
        <f>AND(AV$55&gt;0,SUM($E214:AP214)&lt;'Summary&amp;Assumptions'!$G$32*$B214,$D214&gt;='Summary&amp;Assumptions'!$D$17,AV$47&gt;=$D214,AV$47&lt;=EDATE($D214,'Summary&amp;Assumptions'!$G$32))*$B214+AND(AV$56&lt;'Summary&amp;Assumptions'!$J$31,AV$47&gt;=$FO214,AV$47&lt;=$FP214)*(('Summary&amp;Assumptions'!$H$25*$C214)*(1+'Summary&amp;Assumptions'!$J$29)^(AV$46-1))+AND(AV$56&lt;'Summary&amp;Assumptions'!$J$31,AV$47&gt;=$FQ214,AV$47&lt;=$FR214)*(('Summary&amp;Assumptions'!$H$25*$C214)*(1+'Summary&amp;Assumptions'!$J$29)^(AV$46-1))</f>
        <v>0</v>
      </c>
      <c r="AR214" s="588">
        <f>AND(AW$55&gt;0,SUM($E214:AQ214)&lt;'Summary&amp;Assumptions'!$G$32*$B214,$D214&gt;='Summary&amp;Assumptions'!$D$17,AW$47&gt;=$D214,AW$47&lt;=EDATE($D214,'Summary&amp;Assumptions'!$G$32))*$B214+AND(AW$56&lt;'Summary&amp;Assumptions'!$J$31,AW$47&gt;=$FO214,AW$47&lt;=$FP214)*(('Summary&amp;Assumptions'!$H$25*$C214)*(1+'Summary&amp;Assumptions'!$J$29)^(AW$46-1))+AND(AW$56&lt;'Summary&amp;Assumptions'!$J$31,AW$47&gt;=$FQ214,AW$47&lt;=$FR214)*(('Summary&amp;Assumptions'!$H$25*$C214)*(1+'Summary&amp;Assumptions'!$J$29)^(AW$46-1))</f>
        <v>0</v>
      </c>
      <c r="AS214" s="588">
        <f>AND(AX$55&gt;0,SUM($E214:AR214)&lt;'Summary&amp;Assumptions'!$G$32*$B214,$D214&gt;='Summary&amp;Assumptions'!$D$17,AX$47&gt;=$D214,AX$47&lt;=EDATE($D214,'Summary&amp;Assumptions'!$G$32))*$B214+AND(AX$56&lt;'Summary&amp;Assumptions'!$J$31,AX$47&gt;=$FO214,AX$47&lt;=$FP214)*(('Summary&amp;Assumptions'!$H$25*$C214)*(1+'Summary&amp;Assumptions'!$J$29)^(AX$46-1))+AND(AX$56&lt;'Summary&amp;Assumptions'!$J$31,AX$47&gt;=$FQ214,AX$47&lt;=$FR214)*(('Summary&amp;Assumptions'!$H$25*$C214)*(1+'Summary&amp;Assumptions'!$J$29)^(AX$46-1))</f>
        <v>0</v>
      </c>
      <c r="AT214" s="588">
        <f>AND(AY$55&gt;0,SUM($E214:AS214)&lt;'Summary&amp;Assumptions'!$G$32*$B214,$D214&gt;='Summary&amp;Assumptions'!$D$17,AY$47&gt;=$D214,AY$47&lt;=EDATE($D214,'Summary&amp;Assumptions'!$G$32))*$B214+AND(AY$56&lt;'Summary&amp;Assumptions'!$J$31,AY$47&gt;=$FO214,AY$47&lt;=$FP214)*(('Summary&amp;Assumptions'!$H$25*$C214)*(1+'Summary&amp;Assumptions'!$J$29)^(AY$46-1))+AND(AY$56&lt;'Summary&amp;Assumptions'!$J$31,AY$47&gt;=$FQ214,AY$47&lt;=$FR214)*(('Summary&amp;Assumptions'!$H$25*$C214)*(1+'Summary&amp;Assumptions'!$J$29)^(AY$46-1))</f>
        <v>0</v>
      </c>
      <c r="AU214" s="588">
        <f>AND(AZ$55&gt;0,SUM($E214:AT214)&lt;'Summary&amp;Assumptions'!$G$32*$B214,$D214&gt;='Summary&amp;Assumptions'!$D$17,AZ$47&gt;=$D214,AZ$47&lt;=EDATE($D214,'Summary&amp;Assumptions'!$G$32))*$B214+AND(AZ$56&lt;'Summary&amp;Assumptions'!$J$31,AZ$47&gt;=$FO214,AZ$47&lt;=$FP214)*(('Summary&amp;Assumptions'!$H$25*$C214)*(1+'Summary&amp;Assumptions'!$J$29)^(AZ$46-1))+AND(AZ$56&lt;'Summary&amp;Assumptions'!$J$31,AZ$47&gt;=$FQ214,AZ$47&lt;=$FR214)*(('Summary&amp;Assumptions'!$H$25*$C214)*(1+'Summary&amp;Assumptions'!$J$29)^(AZ$46-1))</f>
        <v>0</v>
      </c>
      <c r="AV214" s="588">
        <f>AND(BA$55&gt;0,SUM($E214:AU214)&lt;'Summary&amp;Assumptions'!$G$32*$B214,$D214&gt;='Summary&amp;Assumptions'!$D$17,BA$47&gt;=$D214,BA$47&lt;=EDATE($D214,'Summary&amp;Assumptions'!$G$32))*$B214+AND(BA$56&lt;'Summary&amp;Assumptions'!$J$31,BA$47&gt;=$FO214,BA$47&lt;=$FP214)*(('Summary&amp;Assumptions'!$H$25*$C214)*(1+'Summary&amp;Assumptions'!$J$29)^(BA$46-1))+AND(BA$56&lt;'Summary&amp;Assumptions'!$J$31,BA$47&gt;=$FQ214,BA$47&lt;=$FR214)*(('Summary&amp;Assumptions'!$H$25*$C214)*(1+'Summary&amp;Assumptions'!$J$29)^(BA$46-1))</f>
        <v>0</v>
      </c>
      <c r="AW214" s="588">
        <f>AND(BB$55&gt;0,SUM($E214:AV214)&lt;'Summary&amp;Assumptions'!$G$32*$B214,$D214&gt;='Summary&amp;Assumptions'!$D$17,BB$47&gt;=$D214,BB$47&lt;=EDATE($D214,'Summary&amp;Assumptions'!$G$32))*$B214+AND(BB$56&lt;'Summary&amp;Assumptions'!$J$31,BB$47&gt;=$FO214,BB$47&lt;=$FP214)*(('Summary&amp;Assumptions'!$H$25*$C214)*(1+'Summary&amp;Assumptions'!$J$29)^(BB$46-1))+AND(BB$56&lt;'Summary&amp;Assumptions'!$J$31,BB$47&gt;=$FQ214,BB$47&lt;=$FR214)*(('Summary&amp;Assumptions'!$H$25*$C214)*(1+'Summary&amp;Assumptions'!$J$29)^(BB$46-1))</f>
        <v>0</v>
      </c>
      <c r="AX214" s="588">
        <f>AND(BC$55&gt;0,SUM($E214:AW214)&lt;'Summary&amp;Assumptions'!$G$32*$B214,$D214&gt;='Summary&amp;Assumptions'!$D$17,BC$47&gt;=$D214,BC$47&lt;=EDATE($D214,'Summary&amp;Assumptions'!$G$32))*$B214+AND(BC$56&lt;'Summary&amp;Assumptions'!$J$31,BC$47&gt;=$FO214,BC$47&lt;=$FP214)*(('Summary&amp;Assumptions'!$H$25*$C214)*(1+'Summary&amp;Assumptions'!$J$29)^(BC$46-1))+AND(BC$56&lt;'Summary&amp;Assumptions'!$J$31,BC$47&gt;=$FQ214,BC$47&lt;=$FR214)*(('Summary&amp;Assumptions'!$H$25*$C214)*(1+'Summary&amp;Assumptions'!$J$29)^(BC$46-1))</f>
        <v>0</v>
      </c>
      <c r="AY214" s="588">
        <f>AND(BD$55&gt;0,SUM($E214:AX214)&lt;'Summary&amp;Assumptions'!$G$32*$B214,$D214&gt;='Summary&amp;Assumptions'!$D$17,BD$47&gt;=$D214,BD$47&lt;=EDATE($D214,'Summary&amp;Assumptions'!$G$32))*$B214+AND(BD$56&lt;'Summary&amp;Assumptions'!$J$31,BD$47&gt;=$FO214,BD$47&lt;=$FP214)*(('Summary&amp;Assumptions'!$H$25*$C214)*(1+'Summary&amp;Assumptions'!$J$29)^(BD$46-1))+AND(BD$56&lt;'Summary&amp;Assumptions'!$J$31,BD$47&gt;=$FQ214,BD$47&lt;=$FR214)*(('Summary&amp;Assumptions'!$H$25*$C214)*(1+'Summary&amp;Assumptions'!$J$29)^(BD$46-1))</f>
        <v>0</v>
      </c>
      <c r="AZ214" s="588">
        <f>AND(BE$55&gt;0,SUM($E214:AY214)&lt;'Summary&amp;Assumptions'!$G$32*$B214,$D214&gt;='Summary&amp;Assumptions'!$D$17,BE$47&gt;=$D214,BE$47&lt;=EDATE($D214,'Summary&amp;Assumptions'!$G$32))*$B214+AND(BE$56&lt;'Summary&amp;Assumptions'!$J$31,BE$47&gt;=$FO214,BE$47&lt;=$FP214)*(('Summary&amp;Assumptions'!$H$25*$C214)*(1+'Summary&amp;Assumptions'!$J$29)^(BE$46-1))+AND(BE$56&lt;'Summary&amp;Assumptions'!$J$31,BE$47&gt;=$FQ214,BE$47&lt;=$FR214)*(('Summary&amp;Assumptions'!$H$25*$C214)*(1+'Summary&amp;Assumptions'!$J$29)^(BE$46-1))</f>
        <v>0</v>
      </c>
      <c r="BA214" s="588">
        <f>AND(BF$55&gt;0,SUM($E214:AZ214)&lt;'Summary&amp;Assumptions'!$G$32*$B214,$D214&gt;='Summary&amp;Assumptions'!$D$17,BF$47&gt;=$D214,BF$47&lt;=EDATE($D214,'Summary&amp;Assumptions'!$G$32))*$B214+AND(BF$56&lt;'Summary&amp;Assumptions'!$J$31,BF$47&gt;=$FO214,BF$47&lt;=$FP214)*(('Summary&amp;Assumptions'!$H$25*$C214)*(1+'Summary&amp;Assumptions'!$J$29)^(BF$46-1))+AND(BF$56&lt;'Summary&amp;Assumptions'!$J$31,BF$47&gt;=$FQ214,BF$47&lt;=$FR214)*(('Summary&amp;Assumptions'!$H$25*$C214)*(1+'Summary&amp;Assumptions'!$J$29)^(BF$46-1))</f>
        <v>0</v>
      </c>
      <c r="BB214" s="588">
        <f>AND(BG$55&gt;0,SUM($E214:BA214)&lt;'Summary&amp;Assumptions'!$G$32*$B214,$D214&gt;='Summary&amp;Assumptions'!$D$17,BG$47&gt;=$D214,BG$47&lt;=EDATE($D214,'Summary&amp;Assumptions'!$G$32))*$B214+AND(BG$56&lt;'Summary&amp;Assumptions'!$J$31,BG$47&gt;=$FO214,BG$47&lt;=$FP214)*(('Summary&amp;Assumptions'!$H$25*$C214)*(1+'Summary&amp;Assumptions'!$J$29)^(BG$46-1))+AND(BG$56&lt;'Summary&amp;Assumptions'!$J$31,BG$47&gt;=$FQ214,BG$47&lt;=$FR214)*(('Summary&amp;Assumptions'!$H$25*$C214)*(1+'Summary&amp;Assumptions'!$J$29)^(BG$46-1))</f>
        <v>0</v>
      </c>
      <c r="BC214" s="588">
        <f>AND(BH$55&gt;0,SUM($E214:BB214)&lt;'Summary&amp;Assumptions'!$G$32*$B214,$D214&gt;='Summary&amp;Assumptions'!$D$17,BH$47&gt;=$D214,BH$47&lt;=EDATE($D214,'Summary&amp;Assumptions'!$G$32))*$B214+AND(BH$56&lt;'Summary&amp;Assumptions'!$J$31,BH$47&gt;=$FO214,BH$47&lt;=$FP214)*(('Summary&amp;Assumptions'!$H$25*$C214)*(1+'Summary&amp;Assumptions'!$J$29)^(BH$46-1))+AND(BH$56&lt;'Summary&amp;Assumptions'!$J$31,BH$47&gt;=$FQ214,BH$47&lt;=$FR214)*(('Summary&amp;Assumptions'!$H$25*$C214)*(1+'Summary&amp;Assumptions'!$J$29)^(BH$46-1))</f>
        <v>0</v>
      </c>
      <c r="BD214" s="588">
        <f>AND(BI$55&gt;0,SUM($E214:BC214)&lt;'Summary&amp;Assumptions'!$G$32*$B214,$D214&gt;='Summary&amp;Assumptions'!$D$17,BI$47&gt;=$D214,BI$47&lt;=EDATE($D214,'Summary&amp;Assumptions'!$G$32))*$B214+AND(BI$56&lt;'Summary&amp;Assumptions'!$J$31,BI$47&gt;=$FO214,BI$47&lt;=$FP214)*(('Summary&amp;Assumptions'!$H$25*$C214)*(1+'Summary&amp;Assumptions'!$J$29)^(BI$46-1))+AND(BI$56&lt;'Summary&amp;Assumptions'!$J$31,BI$47&gt;=$FQ214,BI$47&lt;=$FR214)*(('Summary&amp;Assumptions'!$H$25*$C214)*(1+'Summary&amp;Assumptions'!$J$29)^(BI$46-1))</f>
        <v>0</v>
      </c>
      <c r="BE214" s="588">
        <f>AND(BJ$55&gt;0,SUM($E214:BD214)&lt;'Summary&amp;Assumptions'!$G$32*$B214,$D214&gt;='Summary&amp;Assumptions'!$D$17,BJ$47&gt;=$D214,BJ$47&lt;=EDATE($D214,'Summary&amp;Assumptions'!$G$32))*$B214+AND(BJ$56&lt;'Summary&amp;Assumptions'!$J$31,BJ$47&gt;=$FO214,BJ$47&lt;=$FP214)*(('Summary&amp;Assumptions'!$H$25*$C214)*(1+'Summary&amp;Assumptions'!$J$29)^(BJ$46-1))+AND(BJ$56&lt;'Summary&amp;Assumptions'!$J$31,BJ$47&gt;=$FQ214,BJ$47&lt;=$FR214)*(('Summary&amp;Assumptions'!$H$25*$C214)*(1+'Summary&amp;Assumptions'!$J$29)^(BJ$46-1))</f>
        <v>0</v>
      </c>
      <c r="BF214" s="588">
        <f>AND(BK$55&gt;0,SUM($E214:BE214)&lt;'Summary&amp;Assumptions'!$G$32*$B214,$D214&gt;='Summary&amp;Assumptions'!$D$17,BK$47&gt;=$D214,BK$47&lt;=EDATE($D214,'Summary&amp;Assumptions'!$G$32))*$B214+AND(BK$56&lt;'Summary&amp;Assumptions'!$J$31,BK$47&gt;=$FO214,BK$47&lt;=$FP214)*(('Summary&amp;Assumptions'!$H$25*$C214)*(1+'Summary&amp;Assumptions'!$J$29)^(BK$46-1))+AND(BK$56&lt;'Summary&amp;Assumptions'!$J$31,BK$47&gt;=$FQ214,BK$47&lt;=$FR214)*(('Summary&amp;Assumptions'!$H$25*$C214)*(1+'Summary&amp;Assumptions'!$J$29)^(BK$46-1))</f>
        <v>0</v>
      </c>
      <c r="BG214" s="588">
        <f>AND(BL$55&gt;0,SUM($E214:BF214)&lt;'Summary&amp;Assumptions'!$G$32*$B214,$D214&gt;='Summary&amp;Assumptions'!$D$17,BL$47&gt;=$D214,BL$47&lt;=EDATE($D214,'Summary&amp;Assumptions'!$G$32))*$B214+AND(BL$56&lt;'Summary&amp;Assumptions'!$J$31,BL$47&gt;=$FO214,BL$47&lt;=$FP214)*(('Summary&amp;Assumptions'!$H$25*$C214)*(1+'Summary&amp;Assumptions'!$J$29)^(BL$46-1))+AND(BL$56&lt;'Summary&amp;Assumptions'!$J$31,BL$47&gt;=$FQ214,BL$47&lt;=$FR214)*(('Summary&amp;Assumptions'!$H$25*$C214)*(1+'Summary&amp;Assumptions'!$J$29)^(BL$46-1))</f>
        <v>0</v>
      </c>
      <c r="BH214" s="588">
        <f>AND(BM$55&gt;0,SUM($E214:BG214)&lt;'Summary&amp;Assumptions'!$G$32*$B214,$D214&gt;='Summary&amp;Assumptions'!$D$17,BM$47&gt;=$D214,BM$47&lt;=EDATE($D214,'Summary&amp;Assumptions'!$G$32))*$B214+AND(BM$56&lt;'Summary&amp;Assumptions'!$J$31,BM$47&gt;=$FO214,BM$47&lt;=$FP214)*(('Summary&amp;Assumptions'!$H$25*$C214)*(1+'Summary&amp;Assumptions'!$J$29)^(BM$46-1))+AND(BM$56&lt;'Summary&amp;Assumptions'!$J$31,BM$47&gt;=$FQ214,BM$47&lt;=$FR214)*(('Summary&amp;Assumptions'!$H$25*$C214)*(1+'Summary&amp;Assumptions'!$J$29)^(BM$46-1))</f>
        <v>0</v>
      </c>
      <c r="BI214" s="588">
        <f>AND(BN$55&gt;0,SUM($E214:BH214)&lt;'Summary&amp;Assumptions'!$G$32*$B214,$D214&gt;='Summary&amp;Assumptions'!$D$17,BN$47&gt;=$D214,BN$47&lt;=EDATE($D214,'Summary&amp;Assumptions'!$G$32))*$B214+AND(BN$56&lt;'Summary&amp;Assumptions'!$J$31,BN$47&gt;=$FO214,BN$47&lt;=$FP214)*(('Summary&amp;Assumptions'!$H$25*$C214)*(1+'Summary&amp;Assumptions'!$J$29)^(BN$46-1))+AND(BN$56&lt;'Summary&amp;Assumptions'!$J$31,BN$47&gt;=$FQ214,BN$47&lt;=$FR214)*(('Summary&amp;Assumptions'!$H$25*$C214)*(1+'Summary&amp;Assumptions'!$J$29)^(BN$46-1))</f>
        <v>0</v>
      </c>
      <c r="BJ214" s="588">
        <f>AND(BO$55&gt;0,SUM($E214:BI214)&lt;'Summary&amp;Assumptions'!$G$32*$B214,$D214&gt;='Summary&amp;Assumptions'!$D$17,BO$47&gt;=$D214,BO$47&lt;=EDATE($D214,'Summary&amp;Assumptions'!$G$32))*$B214+AND(BO$56&lt;'Summary&amp;Assumptions'!$J$31,BO$47&gt;=$FO214,BO$47&lt;=$FP214)*(('Summary&amp;Assumptions'!$H$25*$C214)*(1+'Summary&amp;Assumptions'!$J$29)^(BO$46-1))+AND(BO$56&lt;'Summary&amp;Assumptions'!$J$31,BO$47&gt;=$FQ214,BO$47&lt;=$FR214)*(('Summary&amp;Assumptions'!$H$25*$C214)*(1+'Summary&amp;Assumptions'!$J$29)^(BO$46-1))</f>
        <v>0</v>
      </c>
      <c r="BK214" s="588">
        <f>AND(BP$55&gt;0,SUM($E214:BJ214)&lt;'Summary&amp;Assumptions'!$G$32*$B214,$D214&gt;='Summary&amp;Assumptions'!$D$17,BP$47&gt;=$D214,BP$47&lt;=EDATE($D214,'Summary&amp;Assumptions'!$G$32))*$B214+AND(BP$56&lt;'Summary&amp;Assumptions'!$J$31,BP$47&gt;=$FO214,BP$47&lt;=$FP214)*(('Summary&amp;Assumptions'!$H$25*$C214)*(1+'Summary&amp;Assumptions'!$J$29)^(BP$46-1))+AND(BP$56&lt;'Summary&amp;Assumptions'!$J$31,BP$47&gt;=$FQ214,BP$47&lt;=$FR214)*(('Summary&amp;Assumptions'!$H$25*$C214)*(1+'Summary&amp;Assumptions'!$J$29)^(BP$46-1))</f>
        <v>0</v>
      </c>
      <c r="BL214" s="588">
        <f>AND(BQ$55&gt;0,SUM($E214:BK214)&lt;'Summary&amp;Assumptions'!$G$32*$B214,$D214&gt;='Summary&amp;Assumptions'!$D$17,BQ$47&gt;=$D214,BQ$47&lt;=EDATE($D214,'Summary&amp;Assumptions'!$G$32))*$B214+AND(BQ$56&lt;'Summary&amp;Assumptions'!$J$31,BQ$47&gt;=$FO214,BQ$47&lt;=$FP214)*(('Summary&amp;Assumptions'!$H$25*$C214)*(1+'Summary&amp;Assumptions'!$J$29)^(BQ$46-1))+AND(BQ$56&lt;'Summary&amp;Assumptions'!$J$31,BQ$47&gt;=$FQ214,BQ$47&lt;=$FR214)*(('Summary&amp;Assumptions'!$H$25*$C214)*(1+'Summary&amp;Assumptions'!$J$29)^(BQ$46-1))</f>
        <v>0</v>
      </c>
      <c r="BM214" s="588">
        <f>AND(BR$55&gt;0,SUM($E214:BL214)&lt;'Summary&amp;Assumptions'!$G$32*$B214,$D214&gt;='Summary&amp;Assumptions'!$D$17,BR$47&gt;=$D214,BR$47&lt;=EDATE($D214,'Summary&amp;Assumptions'!$G$32))*$B214+AND(BR$56&lt;'Summary&amp;Assumptions'!$J$31,BR$47&gt;=$FO214,BR$47&lt;=$FP214)*(('Summary&amp;Assumptions'!$H$25*$C214)*(1+'Summary&amp;Assumptions'!$J$29)^(BR$46-1))+AND(BR$56&lt;'Summary&amp;Assumptions'!$J$31,BR$47&gt;=$FQ214,BR$47&lt;=$FR214)*(('Summary&amp;Assumptions'!$H$25*$C214)*(1+'Summary&amp;Assumptions'!$J$29)^(BR$46-1))</f>
        <v>0</v>
      </c>
      <c r="BN214" s="588">
        <f>AND(BS$55&gt;0,SUM($E214:BM214)&lt;'Summary&amp;Assumptions'!$G$32*$B214,$D214&gt;='Summary&amp;Assumptions'!$D$17,BS$47&gt;=$D214,BS$47&lt;=EDATE($D214,'Summary&amp;Assumptions'!$G$32))*$B214+AND(BS$56&lt;'Summary&amp;Assumptions'!$J$31,BS$47&gt;=$FO214,BS$47&lt;=$FP214)*(('Summary&amp;Assumptions'!$H$25*$C214)*(1+'Summary&amp;Assumptions'!$J$29)^(BS$46-1))+AND(BS$56&lt;'Summary&amp;Assumptions'!$J$31,BS$47&gt;=$FQ214,BS$47&lt;=$FR214)*(('Summary&amp;Assumptions'!$H$25*$C214)*(1+'Summary&amp;Assumptions'!$J$29)^(BS$46-1))</f>
        <v>0</v>
      </c>
      <c r="BO214" s="588">
        <f>AND(BT$55&gt;0,SUM($E214:BN214)&lt;'Summary&amp;Assumptions'!$G$32*$B214,$D214&gt;='Summary&amp;Assumptions'!$D$17,BT$47&gt;=$D214,BT$47&lt;=EDATE($D214,'Summary&amp;Assumptions'!$G$32))*$B214+AND(BT$56&lt;'Summary&amp;Assumptions'!$J$31,BT$47&gt;=$FO214,BT$47&lt;=$FP214)*(('Summary&amp;Assumptions'!$H$25*$C214)*(1+'Summary&amp;Assumptions'!$J$29)^(BT$46-1))+AND(BT$56&lt;'Summary&amp;Assumptions'!$J$31,BT$47&gt;=$FQ214,BT$47&lt;=$FR214)*(('Summary&amp;Assumptions'!$H$25*$C214)*(1+'Summary&amp;Assumptions'!$J$29)^(BT$46-1))</f>
        <v>0</v>
      </c>
      <c r="BP214" s="588">
        <f>AND(BU$55&gt;0,SUM($E214:BO214)&lt;'Summary&amp;Assumptions'!$G$32*$B214,$D214&gt;='Summary&amp;Assumptions'!$D$17,BU$47&gt;=$D214,BU$47&lt;=EDATE($D214,'Summary&amp;Assumptions'!$G$32))*$B214+AND(BU$56&lt;'Summary&amp;Assumptions'!$J$31,BU$47&gt;=$FO214,BU$47&lt;=$FP214)*(('Summary&amp;Assumptions'!$H$25*$C214)*(1+'Summary&amp;Assumptions'!$J$29)^(BU$46-1))+AND(BU$56&lt;'Summary&amp;Assumptions'!$J$31,BU$47&gt;=$FQ214,BU$47&lt;=$FR214)*(('Summary&amp;Assumptions'!$H$25*$C214)*(1+'Summary&amp;Assumptions'!$J$29)^(BU$46-1))</f>
        <v>0</v>
      </c>
      <c r="BQ214" s="588">
        <f>AND(BV$55&gt;0,SUM($E214:BP214)&lt;'Summary&amp;Assumptions'!$G$32*$B214,$D214&gt;='Summary&amp;Assumptions'!$D$17,BV$47&gt;=$D214,BV$47&lt;=EDATE($D214,'Summary&amp;Assumptions'!$G$32))*$B214+AND(BV$56&lt;'Summary&amp;Assumptions'!$J$31,BV$47&gt;=$FO214,BV$47&lt;=$FP214)*(('Summary&amp;Assumptions'!$H$25*$C214)*(1+'Summary&amp;Assumptions'!$J$29)^(BV$46-1))+AND(BV$56&lt;'Summary&amp;Assumptions'!$J$31,BV$47&gt;=$FQ214,BV$47&lt;=$FR214)*(('Summary&amp;Assumptions'!$H$25*$C214)*(1+'Summary&amp;Assumptions'!$J$29)^(BV$46-1))</f>
        <v>0</v>
      </c>
      <c r="BR214" s="588">
        <f>AND(BW$55&gt;0,SUM($E214:BQ214)&lt;'Summary&amp;Assumptions'!$G$32*$B214,$D214&gt;='Summary&amp;Assumptions'!$D$17,BW$47&gt;=$D214,BW$47&lt;=EDATE($D214,'Summary&amp;Assumptions'!$G$32))*$B214+AND(BW$56&lt;'Summary&amp;Assumptions'!$J$31,BW$47&gt;=$FO214,BW$47&lt;=$FP214)*(('Summary&amp;Assumptions'!$H$25*$C214)*(1+'Summary&amp;Assumptions'!$J$29)^(BW$46-1))+AND(BW$56&lt;'Summary&amp;Assumptions'!$J$31,BW$47&gt;=$FQ214,BW$47&lt;=$FR214)*(('Summary&amp;Assumptions'!$H$25*$C214)*(1+'Summary&amp;Assumptions'!$J$29)^(BW$46-1))</f>
        <v>0</v>
      </c>
      <c r="BS214" s="588">
        <f>AND(BX$55&gt;0,SUM($E214:BR214)&lt;'Summary&amp;Assumptions'!$G$32*$B214,$D214&gt;='Summary&amp;Assumptions'!$D$17,BX$47&gt;=$D214,BX$47&lt;=EDATE($D214,'Summary&amp;Assumptions'!$G$32))*$B214+AND(BX$56&lt;'Summary&amp;Assumptions'!$J$31,BX$47&gt;=$FO214,BX$47&lt;=$FP214)*(('Summary&amp;Assumptions'!$H$25*$C214)*(1+'Summary&amp;Assumptions'!$J$29)^(BX$46-1))+AND(BX$56&lt;'Summary&amp;Assumptions'!$J$31,BX$47&gt;=$FQ214,BX$47&lt;=$FR214)*(('Summary&amp;Assumptions'!$H$25*$C214)*(1+'Summary&amp;Assumptions'!$J$29)^(BX$46-1))</f>
        <v>0</v>
      </c>
      <c r="BT214" s="588">
        <f>AND(BY$55&gt;0,SUM($E214:BS214)&lt;'Summary&amp;Assumptions'!$G$32*$B214,$D214&gt;='Summary&amp;Assumptions'!$D$17,BY$47&gt;=$D214,BY$47&lt;=EDATE($D214,'Summary&amp;Assumptions'!$G$32))*$B214+AND(BY$56&lt;'Summary&amp;Assumptions'!$J$31,BY$47&gt;=$FO214,BY$47&lt;=$FP214)*(('Summary&amp;Assumptions'!$H$25*$C214)*(1+'Summary&amp;Assumptions'!$J$29)^(BY$46-1))+AND(BY$56&lt;'Summary&amp;Assumptions'!$J$31,BY$47&gt;=$FQ214,BY$47&lt;=$FR214)*(('Summary&amp;Assumptions'!$H$25*$C214)*(1+'Summary&amp;Assumptions'!$J$29)^(BY$46-1))</f>
        <v>0</v>
      </c>
      <c r="BU214" s="588">
        <f>AND(BZ$55&gt;0,SUM($E214:BT214)&lt;'Summary&amp;Assumptions'!$G$32*$B214,$D214&gt;='Summary&amp;Assumptions'!$D$17,BZ$47&gt;=$D214,BZ$47&lt;=EDATE($D214,'Summary&amp;Assumptions'!$G$32))*$B214+AND(BZ$56&lt;'Summary&amp;Assumptions'!$J$31,BZ$47&gt;=$FO214,BZ$47&lt;=$FP214)*(('Summary&amp;Assumptions'!$H$25*$C214)*(1+'Summary&amp;Assumptions'!$J$29)^(BZ$46-1))+AND(BZ$56&lt;'Summary&amp;Assumptions'!$J$31,BZ$47&gt;=$FQ214,BZ$47&lt;=$FR214)*(('Summary&amp;Assumptions'!$H$25*$C214)*(1+'Summary&amp;Assumptions'!$J$29)^(BZ$46-1))</f>
        <v>0</v>
      </c>
      <c r="BV214" s="588">
        <f>AND(CA$55&gt;0,SUM($E214:BU214)&lt;'Summary&amp;Assumptions'!$G$32*$B214,$D214&gt;='Summary&amp;Assumptions'!$D$17,CA$47&gt;=$D214,CA$47&lt;=EDATE($D214,'Summary&amp;Assumptions'!$G$32))*$B214+AND(CA$56&lt;'Summary&amp;Assumptions'!$J$31,CA$47&gt;=$FO214,CA$47&lt;=$FP214)*(('Summary&amp;Assumptions'!$H$25*$C214)*(1+'Summary&amp;Assumptions'!$J$29)^(CA$46-1))+AND(CA$56&lt;'Summary&amp;Assumptions'!$J$31,CA$47&gt;=$FQ214,CA$47&lt;=$FR214)*(('Summary&amp;Assumptions'!$H$25*$C214)*(1+'Summary&amp;Assumptions'!$J$29)^(CA$46-1))</f>
        <v>0</v>
      </c>
      <c r="BW214" s="588">
        <f>AND(CB$55&gt;0,SUM($E214:BV214)&lt;'Summary&amp;Assumptions'!$G$32*$B214,$D214&gt;='Summary&amp;Assumptions'!$D$17,CB$47&gt;=$D214,CB$47&lt;=EDATE($D214,'Summary&amp;Assumptions'!$G$32))*$B214+AND(CB$56&lt;'Summary&amp;Assumptions'!$J$31,CB$47&gt;=$FO214,CB$47&lt;=$FP214)*(('Summary&amp;Assumptions'!$H$25*$C214)*(1+'Summary&amp;Assumptions'!$J$29)^(CB$46-1))+AND(CB$56&lt;'Summary&amp;Assumptions'!$J$31,CB$47&gt;=$FQ214,CB$47&lt;=$FR214)*(('Summary&amp;Assumptions'!$H$25*$C214)*(1+'Summary&amp;Assumptions'!$J$29)^(CB$46-1))</f>
        <v>0</v>
      </c>
      <c r="BX214" s="588">
        <f>AND(CC$55&gt;0,SUM($E214:BW214)&lt;'Summary&amp;Assumptions'!$G$32*$B214,$D214&gt;='Summary&amp;Assumptions'!$D$17,CC$47&gt;=$D214,CC$47&lt;=EDATE($D214,'Summary&amp;Assumptions'!$G$32))*$B214+AND(CC$56&lt;'Summary&amp;Assumptions'!$J$31,CC$47&gt;=$FO214,CC$47&lt;=$FP214)*(('Summary&amp;Assumptions'!$H$25*$C214)*(1+'Summary&amp;Assumptions'!$J$29)^(CC$46-1))+AND(CC$56&lt;'Summary&amp;Assumptions'!$J$31,CC$47&gt;=$FQ214,CC$47&lt;=$FR214)*(('Summary&amp;Assumptions'!$H$25*$C214)*(1+'Summary&amp;Assumptions'!$J$29)^(CC$46-1))</f>
        <v>0</v>
      </c>
      <c r="BY214" s="588">
        <f>AND(CD$55&gt;0,SUM($E214:BX214)&lt;'Summary&amp;Assumptions'!$G$32*$B214,$D214&gt;='Summary&amp;Assumptions'!$D$17,CD$47&gt;=$D214,CD$47&lt;=EDATE($D214,'Summary&amp;Assumptions'!$G$32))*$B214+AND(CD$56&lt;'Summary&amp;Assumptions'!$J$31,CD$47&gt;=$FO214,CD$47&lt;=$FP214)*(('Summary&amp;Assumptions'!$H$25*$C214)*(1+'Summary&amp;Assumptions'!$J$29)^(CD$46-1))+AND(CD$56&lt;'Summary&amp;Assumptions'!$J$31,CD$47&gt;=$FQ214,CD$47&lt;=$FR214)*(('Summary&amp;Assumptions'!$H$25*$C214)*(1+'Summary&amp;Assumptions'!$J$29)^(CD$46-1))</f>
        <v>0</v>
      </c>
      <c r="BZ214" s="588">
        <f>AND(CE$55&gt;0,SUM($E214:BY214)&lt;'Summary&amp;Assumptions'!$G$32*$B214,$D214&gt;='Summary&amp;Assumptions'!$D$17,CE$47&gt;=$D214,CE$47&lt;=EDATE($D214,'Summary&amp;Assumptions'!$G$32))*$B214+AND(CE$56&lt;'Summary&amp;Assumptions'!$J$31,CE$47&gt;=$FO214,CE$47&lt;=$FP214)*(('Summary&amp;Assumptions'!$H$25*$C214)*(1+'Summary&amp;Assumptions'!$J$29)^(CE$46-1))+AND(CE$56&lt;'Summary&amp;Assumptions'!$J$31,CE$47&gt;=$FQ214,CE$47&lt;=$FR214)*(('Summary&amp;Assumptions'!$H$25*$C214)*(1+'Summary&amp;Assumptions'!$J$29)^(CE$46-1))</f>
        <v>0</v>
      </c>
      <c r="CA214" s="588">
        <f>AND(CF$55&gt;0,SUM($E214:BZ214)&lt;'Summary&amp;Assumptions'!$G$32*$B214,$D214&gt;='Summary&amp;Assumptions'!$D$17,CF$47&gt;=$D214,CF$47&lt;=EDATE($D214,'Summary&amp;Assumptions'!$G$32))*$B214+AND(CF$56&lt;'Summary&amp;Assumptions'!$J$31,CF$47&gt;=$FO214,CF$47&lt;=$FP214)*(('Summary&amp;Assumptions'!$H$25*$C214)*(1+'Summary&amp;Assumptions'!$J$29)^(CF$46-1))+AND(CF$56&lt;'Summary&amp;Assumptions'!$J$31,CF$47&gt;=$FQ214,CF$47&lt;=$FR214)*(('Summary&amp;Assumptions'!$H$25*$C214)*(1+'Summary&amp;Assumptions'!$J$29)^(CF$46-1))</f>
        <v>0</v>
      </c>
      <c r="CB214" s="588">
        <f>AND(CG$55&gt;0,SUM($E214:CA214)&lt;'Summary&amp;Assumptions'!$G$32*$B214,$D214&gt;='Summary&amp;Assumptions'!$D$17,CG$47&gt;=$D214,CG$47&lt;=EDATE($D214,'Summary&amp;Assumptions'!$G$32))*$B214+AND(CG$56&lt;'Summary&amp;Assumptions'!$J$31,CG$47&gt;=$FO214,CG$47&lt;=$FP214)*(('Summary&amp;Assumptions'!$H$25*$C214)*(1+'Summary&amp;Assumptions'!$J$29)^(CG$46-1))+AND(CG$56&lt;'Summary&amp;Assumptions'!$J$31,CG$47&gt;=$FQ214,CG$47&lt;=$FR214)*(('Summary&amp;Assumptions'!$H$25*$C214)*(1+'Summary&amp;Assumptions'!$J$29)^(CG$46-1))</f>
        <v>0</v>
      </c>
      <c r="CC214" s="588">
        <f>AND(CH$55&gt;0,SUM($E214:CB214)&lt;'Summary&amp;Assumptions'!$G$32*$B214,$D214&gt;='Summary&amp;Assumptions'!$D$17,CH$47&gt;=$D214,CH$47&lt;=EDATE($D214,'Summary&amp;Assumptions'!$G$32))*$B214+AND(CH$56&lt;'Summary&amp;Assumptions'!$J$31,CH$47&gt;=$FO214,CH$47&lt;=$FP214)*(('Summary&amp;Assumptions'!$H$25*$C214)*(1+'Summary&amp;Assumptions'!$J$29)^(CH$46-1))+AND(CH$56&lt;'Summary&amp;Assumptions'!$J$31,CH$47&gt;=$FQ214,CH$47&lt;=$FR214)*(('Summary&amp;Assumptions'!$H$25*$C214)*(1+'Summary&amp;Assumptions'!$J$29)^(CH$46-1))</f>
        <v>0</v>
      </c>
      <c r="CD214" s="588">
        <f>AND(CI$55&gt;0,SUM($E214:CC214)&lt;'Summary&amp;Assumptions'!$G$32*$B214,$D214&gt;='Summary&amp;Assumptions'!$D$17,CI$47&gt;=$D214,CI$47&lt;=EDATE($D214,'Summary&amp;Assumptions'!$G$32))*$B214+AND(CI$56&lt;'Summary&amp;Assumptions'!$J$31,CI$47&gt;=$FO214,CI$47&lt;=$FP214)*(('Summary&amp;Assumptions'!$H$25*$C214)*(1+'Summary&amp;Assumptions'!$J$29)^(CI$46-1))+AND(CI$56&lt;'Summary&amp;Assumptions'!$J$31,CI$47&gt;=$FQ214,CI$47&lt;=$FR214)*(('Summary&amp;Assumptions'!$H$25*$C214)*(1+'Summary&amp;Assumptions'!$J$29)^(CI$46-1))</f>
        <v>0</v>
      </c>
      <c r="CE214" s="588">
        <f>AND(CJ$55&gt;0,SUM($E214:CD214)&lt;'Summary&amp;Assumptions'!$G$32*$B214,$D214&gt;='Summary&amp;Assumptions'!$D$17,CJ$47&gt;=$D214,CJ$47&lt;=EDATE($D214,'Summary&amp;Assumptions'!$G$32))*$B214+AND(CJ$56&lt;'Summary&amp;Assumptions'!$J$31,CJ$47&gt;=$FO214,CJ$47&lt;=$FP214)*(('Summary&amp;Assumptions'!$H$25*$C214)*(1+'Summary&amp;Assumptions'!$J$29)^(CJ$46-1))+AND(CJ$56&lt;'Summary&amp;Assumptions'!$J$31,CJ$47&gt;=$FQ214,CJ$47&lt;=$FR214)*(('Summary&amp;Assumptions'!$H$25*$C214)*(1+'Summary&amp;Assumptions'!$J$29)^(CJ$46-1))</f>
        <v>0</v>
      </c>
      <c r="CF214" s="588">
        <f>AND(CK$55&gt;0,SUM($E214:CE214)&lt;'Summary&amp;Assumptions'!$G$32*$B214,$D214&gt;='Summary&amp;Assumptions'!$D$17,CK$47&gt;=$D214,CK$47&lt;=EDATE($D214,'Summary&amp;Assumptions'!$G$32))*$B214+AND(CK$56&lt;'Summary&amp;Assumptions'!$J$31,CK$47&gt;=$FO214,CK$47&lt;=$FP214)*(('Summary&amp;Assumptions'!$H$25*$C214)*(1+'Summary&amp;Assumptions'!$J$29)^(CK$46-1))+AND(CK$56&lt;'Summary&amp;Assumptions'!$J$31,CK$47&gt;=$FQ214,CK$47&lt;=$FR214)*(('Summary&amp;Assumptions'!$H$25*$C214)*(1+'Summary&amp;Assumptions'!$J$29)^(CK$46-1))</f>
        <v>0</v>
      </c>
      <c r="CG214" s="588">
        <f>AND(CL$55&gt;0,SUM($E214:CF214)&lt;'Summary&amp;Assumptions'!$G$32*$B214,$D214&gt;='Summary&amp;Assumptions'!$D$17,CL$47&gt;=$D214,CL$47&lt;=EDATE($D214,'Summary&amp;Assumptions'!$G$32))*$B214+AND(CL$56&lt;'Summary&amp;Assumptions'!$J$31,CL$47&gt;=$FO214,CL$47&lt;=$FP214)*(('Summary&amp;Assumptions'!$H$25*$C214)*(1+'Summary&amp;Assumptions'!$J$29)^(CL$46-1))+AND(CL$56&lt;'Summary&amp;Assumptions'!$J$31,CL$47&gt;=$FQ214,CL$47&lt;=$FR214)*(('Summary&amp;Assumptions'!$H$25*$C214)*(1+'Summary&amp;Assumptions'!$J$29)^(CL$46-1))</f>
        <v>0</v>
      </c>
      <c r="CH214" s="588">
        <f>AND(CM$55&gt;0,SUM($E214:CG214)&lt;'Summary&amp;Assumptions'!$G$32*$B214,$D214&gt;='Summary&amp;Assumptions'!$D$17,CM$47&gt;=$D214,CM$47&lt;=EDATE($D214,'Summary&amp;Assumptions'!$G$32))*$B214+AND(CM$56&lt;'Summary&amp;Assumptions'!$J$31,CM$47&gt;=$FO214,CM$47&lt;=$FP214)*(('Summary&amp;Assumptions'!$H$25*$C214)*(1+'Summary&amp;Assumptions'!$J$29)^(CM$46-1))+AND(CM$56&lt;'Summary&amp;Assumptions'!$J$31,CM$47&gt;=$FQ214,CM$47&lt;=$FR214)*(('Summary&amp;Assumptions'!$H$25*$C214)*(1+'Summary&amp;Assumptions'!$J$29)^(CM$46-1))</f>
        <v>0</v>
      </c>
      <c r="CI214" s="588">
        <f>AND(CN$55&gt;0,SUM($E214:CH214)&lt;'Summary&amp;Assumptions'!$G$32*$B214,$D214&gt;='Summary&amp;Assumptions'!$D$17,CN$47&gt;=$D214,CN$47&lt;=EDATE($D214,'Summary&amp;Assumptions'!$G$32))*$B214+AND(CN$56&lt;'Summary&amp;Assumptions'!$J$31,CN$47&gt;=$FO214,CN$47&lt;=$FP214)*(('Summary&amp;Assumptions'!$H$25*$C214)*(1+'Summary&amp;Assumptions'!$J$29)^(CN$46-1))+AND(CN$56&lt;'Summary&amp;Assumptions'!$J$31,CN$47&gt;=$FQ214,CN$47&lt;=$FR214)*(('Summary&amp;Assumptions'!$H$25*$C214)*(1+'Summary&amp;Assumptions'!$J$29)^(CN$46-1))</f>
        <v>0</v>
      </c>
      <c r="CJ214" s="588">
        <f>AND(CO$55&gt;0,SUM($E214:CI214)&lt;'Summary&amp;Assumptions'!$G$32*$B214,$D214&gt;='Summary&amp;Assumptions'!$D$17,CO$47&gt;=$D214,CO$47&lt;=EDATE($D214,'Summary&amp;Assumptions'!$G$32))*$B214+AND(CO$56&lt;'Summary&amp;Assumptions'!$J$31,CO$47&gt;=$FO214,CO$47&lt;=$FP214)*(('Summary&amp;Assumptions'!$H$25*$C214)*(1+'Summary&amp;Assumptions'!$J$29)^(CO$46-1))+AND(CO$56&lt;'Summary&amp;Assumptions'!$J$31,CO$47&gt;=$FQ214,CO$47&lt;=$FR214)*(('Summary&amp;Assumptions'!$H$25*$C214)*(1+'Summary&amp;Assumptions'!$J$29)^(CO$46-1))</f>
        <v>0</v>
      </c>
      <c r="CK214" s="588">
        <f>AND(CP$55&gt;0,SUM($E214:CJ214)&lt;'Summary&amp;Assumptions'!$G$32*$B214,$D214&gt;='Summary&amp;Assumptions'!$D$17,CP$47&gt;=$D214,CP$47&lt;=EDATE($D214,'Summary&amp;Assumptions'!$G$32))*$B214+AND(CP$56&lt;'Summary&amp;Assumptions'!$J$31,CP$47&gt;=$FO214,CP$47&lt;=$FP214)*(('Summary&amp;Assumptions'!$H$25*$C214)*(1+'Summary&amp;Assumptions'!$J$29)^(CP$46-1))+AND(CP$56&lt;'Summary&amp;Assumptions'!$J$31,CP$47&gt;=$FQ214,CP$47&lt;=$FR214)*(('Summary&amp;Assumptions'!$H$25*$C214)*(1+'Summary&amp;Assumptions'!$J$29)^(CP$46-1))</f>
        <v>0</v>
      </c>
      <c r="CL214" s="588">
        <f>AND(CQ$55&gt;0,SUM($E214:CK214)&lt;'Summary&amp;Assumptions'!$G$32*$B214,$D214&gt;='Summary&amp;Assumptions'!$D$17,CQ$47&gt;=$D214,CQ$47&lt;=EDATE($D214,'Summary&amp;Assumptions'!$G$32))*$B214+AND(CQ$56&lt;'Summary&amp;Assumptions'!$J$31,CQ$47&gt;=$FO214,CQ$47&lt;=$FP214)*(('Summary&amp;Assumptions'!$H$25*$C214)*(1+'Summary&amp;Assumptions'!$J$29)^(CQ$46-1))+AND(CQ$56&lt;'Summary&amp;Assumptions'!$J$31,CQ$47&gt;=$FQ214,CQ$47&lt;=$FR214)*(('Summary&amp;Assumptions'!$H$25*$C214)*(1+'Summary&amp;Assumptions'!$J$29)^(CQ$46-1))</f>
        <v>0</v>
      </c>
      <c r="CM214" s="588">
        <f>AND(CR$55&gt;0,SUM($E214:CL214)&lt;'Summary&amp;Assumptions'!$G$32*$B214,$D214&gt;='Summary&amp;Assumptions'!$D$17,CR$47&gt;=$D214,CR$47&lt;=EDATE($D214,'Summary&amp;Assumptions'!$G$32))*$B214+AND(CR$56&lt;'Summary&amp;Assumptions'!$J$31,CR$47&gt;=$FO214,CR$47&lt;=$FP214)*(('Summary&amp;Assumptions'!$H$25*$C214)*(1+'Summary&amp;Assumptions'!$J$29)^(CR$46-1))+AND(CR$56&lt;'Summary&amp;Assumptions'!$J$31,CR$47&gt;=$FQ214,CR$47&lt;=$FR214)*(('Summary&amp;Assumptions'!$H$25*$C214)*(1+'Summary&amp;Assumptions'!$J$29)^(CR$46-1))</f>
        <v>0</v>
      </c>
      <c r="CN214" s="588">
        <f>AND(CS$55&gt;0,SUM($E214:CM214)&lt;'Summary&amp;Assumptions'!$G$32*$B214,$D214&gt;='Summary&amp;Assumptions'!$D$17,CS$47&gt;=$D214,CS$47&lt;=EDATE($D214,'Summary&amp;Assumptions'!$G$32))*$B214+AND(CS$56&lt;'Summary&amp;Assumptions'!$J$31,CS$47&gt;=$FO214,CS$47&lt;=$FP214)*(('Summary&amp;Assumptions'!$H$25*$C214)*(1+'Summary&amp;Assumptions'!$J$29)^(CS$46-1))+AND(CS$56&lt;'Summary&amp;Assumptions'!$J$31,CS$47&gt;=$FQ214,CS$47&lt;=$FR214)*(('Summary&amp;Assumptions'!$H$25*$C214)*(1+'Summary&amp;Assumptions'!$J$29)^(CS$46-1))</f>
        <v>0</v>
      </c>
      <c r="CO214" s="588">
        <f>AND(CT$55&gt;0,SUM($E214:CN214)&lt;'Summary&amp;Assumptions'!$G$32*$B214,$D214&gt;='Summary&amp;Assumptions'!$D$17,CT$47&gt;=$D214,CT$47&lt;=EDATE($D214,'Summary&amp;Assumptions'!$G$32))*$B214+AND(CT$56&lt;'Summary&amp;Assumptions'!$J$31,CT$47&gt;=$FO214,CT$47&lt;=$FP214)*(('Summary&amp;Assumptions'!$H$25*$C214)*(1+'Summary&amp;Assumptions'!$J$29)^(CT$46-1))+AND(CT$56&lt;'Summary&amp;Assumptions'!$J$31,CT$47&gt;=$FQ214,CT$47&lt;=$FR214)*(('Summary&amp;Assumptions'!$H$25*$C214)*(1+'Summary&amp;Assumptions'!$J$29)^(CT$46-1))</f>
        <v>0</v>
      </c>
      <c r="CP214" s="588">
        <f>AND(CU$55&gt;0,SUM($E214:CO214)&lt;'Summary&amp;Assumptions'!$G$32*$B214,$D214&gt;='Summary&amp;Assumptions'!$D$17,CU$47&gt;=$D214,CU$47&lt;=EDATE($D214,'Summary&amp;Assumptions'!$G$32))*$B214+AND(CU$56&lt;'Summary&amp;Assumptions'!$J$31,CU$47&gt;=$FO214,CU$47&lt;=$FP214)*(('Summary&amp;Assumptions'!$H$25*$C214)*(1+'Summary&amp;Assumptions'!$J$29)^(CU$46-1))+AND(CU$56&lt;'Summary&amp;Assumptions'!$J$31,CU$47&gt;=$FQ214,CU$47&lt;=$FR214)*(('Summary&amp;Assumptions'!$H$25*$C214)*(1+'Summary&amp;Assumptions'!$J$29)^(CU$46-1))</f>
        <v>0</v>
      </c>
      <c r="CQ214" s="588">
        <f>AND(CV$55&gt;0,SUM($E214:CP214)&lt;'Summary&amp;Assumptions'!$G$32*$B214,$D214&gt;='Summary&amp;Assumptions'!$D$17,CV$47&gt;=$D214,CV$47&lt;=EDATE($D214,'Summary&amp;Assumptions'!$G$32))*$B214+AND(CV$56&lt;'Summary&amp;Assumptions'!$J$31,CV$47&gt;=$FO214,CV$47&lt;=$FP214)*(('Summary&amp;Assumptions'!$H$25*$C214)*(1+'Summary&amp;Assumptions'!$J$29)^(CV$46-1))+AND(CV$56&lt;'Summary&amp;Assumptions'!$J$31,CV$47&gt;=$FQ214,CV$47&lt;=$FR214)*(('Summary&amp;Assumptions'!$H$25*$C214)*(1+'Summary&amp;Assumptions'!$J$29)^(CV$46-1))</f>
        <v>0</v>
      </c>
      <c r="CR214" s="588">
        <f>AND(CW$55&gt;0,SUM($E214:CQ214)&lt;'Summary&amp;Assumptions'!$G$32*$B214,$D214&gt;='Summary&amp;Assumptions'!$D$17,CW$47&gt;=$D214,CW$47&lt;=EDATE($D214,'Summary&amp;Assumptions'!$G$32))*$B214+AND(CW$56&lt;'Summary&amp;Assumptions'!$J$31,CW$47&gt;=$FO214,CW$47&lt;=$FP214)*(('Summary&amp;Assumptions'!$H$25*$C214)*(1+'Summary&amp;Assumptions'!$J$29)^(CW$46-1))+AND(CW$56&lt;'Summary&amp;Assumptions'!$J$31,CW$47&gt;=$FQ214,CW$47&lt;=$FR214)*(('Summary&amp;Assumptions'!$H$25*$C214)*(1+'Summary&amp;Assumptions'!$J$29)^(CW$46-1))</f>
        <v>0</v>
      </c>
      <c r="CS214" s="588">
        <f>AND(CX$55&gt;0,SUM($E214:CR214)&lt;'Summary&amp;Assumptions'!$G$32*$B214,$D214&gt;='Summary&amp;Assumptions'!$D$17,CX$47&gt;=$D214,CX$47&lt;=EDATE($D214,'Summary&amp;Assumptions'!$G$32))*$B214+AND(CX$56&lt;'Summary&amp;Assumptions'!$J$31,CX$47&gt;=$FO214,CX$47&lt;=$FP214)*(('Summary&amp;Assumptions'!$H$25*$C214)*(1+'Summary&amp;Assumptions'!$J$29)^(CX$46-1))+AND(CX$56&lt;'Summary&amp;Assumptions'!$J$31,CX$47&gt;=$FQ214,CX$47&lt;=$FR214)*(('Summary&amp;Assumptions'!$H$25*$C214)*(1+'Summary&amp;Assumptions'!$J$29)^(CX$46-1))</f>
        <v>0</v>
      </c>
      <c r="CT214" s="588">
        <f>AND(CY$55&gt;0,SUM($E214:CS214)&lt;'Summary&amp;Assumptions'!$G$32*$B214,$D214&gt;='Summary&amp;Assumptions'!$D$17,CY$47&gt;=$D214,CY$47&lt;=EDATE($D214,'Summary&amp;Assumptions'!$G$32))*$B214+AND(CY$56&lt;'Summary&amp;Assumptions'!$J$31,CY$47&gt;=$FO214,CY$47&lt;=$FP214)*(('Summary&amp;Assumptions'!$H$25*$C214)*(1+'Summary&amp;Assumptions'!$J$29)^(CY$46-1))+AND(CY$56&lt;'Summary&amp;Assumptions'!$J$31,CY$47&gt;=$FQ214,CY$47&lt;=$FR214)*(('Summary&amp;Assumptions'!$H$25*$C214)*(1+'Summary&amp;Assumptions'!$J$29)^(CY$46-1))</f>
        <v>0</v>
      </c>
      <c r="CU214" s="588">
        <f>AND(CZ$55&gt;0,SUM($E214:CT214)&lt;'Summary&amp;Assumptions'!$G$32*$B214,$D214&gt;='Summary&amp;Assumptions'!$D$17,CZ$47&gt;=$D214,CZ$47&lt;=EDATE($D214,'Summary&amp;Assumptions'!$G$32))*$B214+AND(CZ$56&lt;'Summary&amp;Assumptions'!$J$31,CZ$47&gt;=$FO214,CZ$47&lt;=$FP214)*(('Summary&amp;Assumptions'!$H$25*$C214)*(1+'Summary&amp;Assumptions'!$J$29)^(CZ$46-1))+AND(CZ$56&lt;'Summary&amp;Assumptions'!$J$31,CZ$47&gt;=$FQ214,CZ$47&lt;=$FR214)*(('Summary&amp;Assumptions'!$H$25*$C214)*(1+'Summary&amp;Assumptions'!$J$29)^(CZ$46-1))</f>
        <v>0</v>
      </c>
      <c r="CV214" s="588">
        <f>AND(DA$55&gt;0,SUM($E214:CU214)&lt;'Summary&amp;Assumptions'!$G$32*$B214,$D214&gt;='Summary&amp;Assumptions'!$D$17,DA$47&gt;=$D214,DA$47&lt;=EDATE($D214,'Summary&amp;Assumptions'!$G$32))*$B214+AND(DA$56&lt;'Summary&amp;Assumptions'!$J$31,DA$47&gt;=$FO214,DA$47&lt;=$FP214)*(('Summary&amp;Assumptions'!$H$25*$C214)*(1+'Summary&amp;Assumptions'!$J$29)^(DA$46-1))+AND(DA$56&lt;'Summary&amp;Assumptions'!$J$31,DA$47&gt;=$FQ214,DA$47&lt;=$FR214)*(('Summary&amp;Assumptions'!$H$25*$C214)*(1+'Summary&amp;Assumptions'!$J$29)^(DA$46-1))</f>
        <v>0</v>
      </c>
      <c r="CW214" s="588">
        <f>AND(DB$55&gt;0,SUM($E214:CV214)&lt;'Summary&amp;Assumptions'!$G$32*$B214,$D214&gt;='Summary&amp;Assumptions'!$D$17,DB$47&gt;=$D214,DB$47&lt;=EDATE($D214,'Summary&amp;Assumptions'!$G$32))*$B214+AND(DB$56&lt;'Summary&amp;Assumptions'!$J$31,DB$47&gt;=$FO214,DB$47&lt;=$FP214)*(('Summary&amp;Assumptions'!$H$25*$C214)*(1+'Summary&amp;Assumptions'!$J$29)^(DB$46-1))+AND(DB$56&lt;'Summary&amp;Assumptions'!$J$31,DB$47&gt;=$FQ214,DB$47&lt;=$FR214)*(('Summary&amp;Assumptions'!$H$25*$C214)*(1+'Summary&amp;Assumptions'!$J$29)^(DB$46-1))</f>
        <v>0</v>
      </c>
      <c r="CX214" s="588">
        <f>AND(DC$55&gt;0,SUM($E214:CW214)&lt;'Summary&amp;Assumptions'!$G$32*$B214,$D214&gt;='Summary&amp;Assumptions'!$D$17,DC$47&gt;=$D214,DC$47&lt;=EDATE($D214,'Summary&amp;Assumptions'!$G$32))*$B214+AND(DC$56&lt;'Summary&amp;Assumptions'!$J$31,DC$47&gt;=$FO214,DC$47&lt;=$FP214)*(('Summary&amp;Assumptions'!$H$25*$C214)*(1+'Summary&amp;Assumptions'!$J$29)^(DC$46-1))+AND(DC$56&lt;'Summary&amp;Assumptions'!$J$31,DC$47&gt;=$FQ214,DC$47&lt;=$FR214)*(('Summary&amp;Assumptions'!$H$25*$C214)*(1+'Summary&amp;Assumptions'!$J$29)^(DC$46-1))</f>
        <v>0</v>
      </c>
      <c r="CY214" s="588">
        <f>AND(DD$55&gt;0,SUM($E214:CX214)&lt;'Summary&amp;Assumptions'!$G$32*$B214,$D214&gt;='Summary&amp;Assumptions'!$D$17,DD$47&gt;=$D214,DD$47&lt;=EDATE($D214,'Summary&amp;Assumptions'!$G$32))*$B214+AND(DD$56&lt;'Summary&amp;Assumptions'!$J$31,DD$47&gt;=$FO214,DD$47&lt;=$FP214)*(('Summary&amp;Assumptions'!$H$25*$C214)*(1+'Summary&amp;Assumptions'!$J$29)^(DD$46-1))+AND(DD$56&lt;'Summary&amp;Assumptions'!$J$31,DD$47&gt;=$FQ214,DD$47&lt;=$FR214)*(('Summary&amp;Assumptions'!$H$25*$C214)*(1+'Summary&amp;Assumptions'!$J$29)^(DD$46-1))</f>
        <v>0</v>
      </c>
      <c r="CZ214" s="588">
        <f>AND(DE$55&gt;0,SUM($E214:CY214)&lt;'Summary&amp;Assumptions'!$G$32*$B214,$D214&gt;='Summary&amp;Assumptions'!$D$17,DE$47&gt;=$D214,DE$47&lt;=EDATE($D214,'Summary&amp;Assumptions'!$G$32))*$B214+AND(DE$56&lt;'Summary&amp;Assumptions'!$J$31,DE$47&gt;=$FO214,DE$47&lt;=$FP214)*(('Summary&amp;Assumptions'!$H$25*$C214)*(1+'Summary&amp;Assumptions'!$J$29)^(DE$46-1))+AND(DE$56&lt;'Summary&amp;Assumptions'!$J$31,DE$47&gt;=$FQ214,DE$47&lt;=$FR214)*(('Summary&amp;Assumptions'!$H$25*$C214)*(1+'Summary&amp;Assumptions'!$J$29)^(DE$46-1))</f>
        <v>0</v>
      </c>
      <c r="DA214" s="588">
        <f>AND(DF$55&gt;0,SUM($E214:CZ214)&lt;'Summary&amp;Assumptions'!$G$32*$B214,$D214&gt;='Summary&amp;Assumptions'!$D$17,DF$47&gt;=$D214,DF$47&lt;=EDATE($D214,'Summary&amp;Assumptions'!$G$32))*$B214+AND(DF$56&lt;'Summary&amp;Assumptions'!$J$31,DF$47&gt;=$FO214,DF$47&lt;=$FP214)*(('Summary&amp;Assumptions'!$H$25*$C214)*(1+'Summary&amp;Assumptions'!$J$29)^(DF$46-1))+AND(DF$56&lt;'Summary&amp;Assumptions'!$J$31,DF$47&gt;=$FQ214,DF$47&lt;=$FR214)*(('Summary&amp;Assumptions'!$H$25*$C214)*(1+'Summary&amp;Assumptions'!$J$29)^(DF$46-1))</f>
        <v>0</v>
      </c>
      <c r="DB214" s="588">
        <f>AND(DG$55&gt;0,SUM($E214:DA214)&lt;'Summary&amp;Assumptions'!$G$32*$B214,$D214&gt;='Summary&amp;Assumptions'!$D$17,DG$47&gt;=$D214,DG$47&lt;=EDATE($D214,'Summary&amp;Assumptions'!$G$32))*$B214+AND(DG$56&lt;'Summary&amp;Assumptions'!$J$31,DG$47&gt;=$FO214,DG$47&lt;=$FP214)*(('Summary&amp;Assumptions'!$H$25*$C214)*(1+'Summary&amp;Assumptions'!$J$29)^(DG$46-1))+AND(DG$56&lt;'Summary&amp;Assumptions'!$J$31,DG$47&gt;=$FQ214,DG$47&lt;=$FR214)*(('Summary&amp;Assumptions'!$H$25*$C214)*(1+'Summary&amp;Assumptions'!$J$29)^(DG$46-1))</f>
        <v>0</v>
      </c>
      <c r="DC214" s="588">
        <f>AND(DH$55&gt;0,SUM($E214:DB214)&lt;'Summary&amp;Assumptions'!$G$32*$B214,$D214&gt;='Summary&amp;Assumptions'!$D$17,DH$47&gt;=$D214,DH$47&lt;=EDATE($D214,'Summary&amp;Assumptions'!$G$32))*$B214+AND(DH$56&lt;'Summary&amp;Assumptions'!$J$31,DH$47&gt;=$FO214,DH$47&lt;=$FP214)*(('Summary&amp;Assumptions'!$H$25*$C214)*(1+'Summary&amp;Assumptions'!$J$29)^(DH$46-1))+AND(DH$56&lt;'Summary&amp;Assumptions'!$J$31,DH$47&gt;=$FQ214,DH$47&lt;=$FR214)*(('Summary&amp;Assumptions'!$H$25*$C214)*(1+'Summary&amp;Assumptions'!$J$29)^(DH$46-1))</f>
        <v>0</v>
      </c>
      <c r="DD214" s="588">
        <f>AND(DI$55&gt;0,SUM($E214:DC214)&lt;'Summary&amp;Assumptions'!$G$32*$B214,$D214&gt;='Summary&amp;Assumptions'!$D$17,DI$47&gt;=$D214,DI$47&lt;=EDATE($D214,'Summary&amp;Assumptions'!$G$32))*$B214+AND(DI$56&lt;'Summary&amp;Assumptions'!$J$31,DI$47&gt;=$FO214,DI$47&lt;=$FP214)*(('Summary&amp;Assumptions'!$H$25*$C214)*(1+'Summary&amp;Assumptions'!$J$29)^(DI$46-1))+AND(DI$56&lt;'Summary&amp;Assumptions'!$J$31,DI$47&gt;=$FQ214,DI$47&lt;=$FR214)*(('Summary&amp;Assumptions'!$H$25*$C214)*(1+'Summary&amp;Assumptions'!$J$29)^(DI$46-1))</f>
        <v>0</v>
      </c>
      <c r="DE214" s="588">
        <f>AND(DJ$55&gt;0,SUM($E214:DD214)&lt;'Summary&amp;Assumptions'!$G$32*$B214,$D214&gt;='Summary&amp;Assumptions'!$D$17,DJ$47&gt;=$D214,DJ$47&lt;=EDATE($D214,'Summary&amp;Assumptions'!$G$32))*$B214+AND(DJ$56&lt;'Summary&amp;Assumptions'!$J$31,DJ$47&gt;=$FO214,DJ$47&lt;=$FP214)*(('Summary&amp;Assumptions'!$H$25*$C214)*(1+'Summary&amp;Assumptions'!$J$29)^(DJ$46-1))+AND(DJ$56&lt;'Summary&amp;Assumptions'!$J$31,DJ$47&gt;=$FQ214,DJ$47&lt;=$FR214)*(('Summary&amp;Assumptions'!$H$25*$C214)*(1+'Summary&amp;Assumptions'!$J$29)^(DJ$46-1))</f>
        <v>0</v>
      </c>
      <c r="DF214" s="588">
        <f>AND(DK$55&gt;0,SUM($E214:DE214)&lt;'Summary&amp;Assumptions'!$G$32*$B214,$D214&gt;='Summary&amp;Assumptions'!$D$17,DK$47&gt;=$D214,DK$47&lt;=EDATE($D214,'Summary&amp;Assumptions'!$G$32))*$B214+AND(DK$56&lt;'Summary&amp;Assumptions'!$J$31,DK$47&gt;=$FO214,DK$47&lt;=$FP214)*(('Summary&amp;Assumptions'!$H$25*$C214)*(1+'Summary&amp;Assumptions'!$J$29)^(DK$46-1))+AND(DK$56&lt;'Summary&amp;Assumptions'!$J$31,DK$47&gt;=$FQ214,DK$47&lt;=$FR214)*(('Summary&amp;Assumptions'!$H$25*$C214)*(1+'Summary&amp;Assumptions'!$J$29)^(DK$46-1))</f>
        <v>0</v>
      </c>
      <c r="DG214" s="588">
        <f>AND(DL$55&gt;0,SUM($E214:DF214)&lt;'Summary&amp;Assumptions'!$G$32*$B214,$D214&gt;='Summary&amp;Assumptions'!$D$17,DL$47&gt;=$D214,DL$47&lt;=EDATE($D214,'Summary&amp;Assumptions'!$G$32))*$B214+AND(DL$56&lt;'Summary&amp;Assumptions'!$J$31,DL$47&gt;=$FO214,DL$47&lt;=$FP214)*(('Summary&amp;Assumptions'!$H$25*$C214)*(1+'Summary&amp;Assumptions'!$J$29)^(DL$46-1))+AND(DL$56&lt;'Summary&amp;Assumptions'!$J$31,DL$47&gt;=$FQ214,DL$47&lt;=$FR214)*(('Summary&amp;Assumptions'!$H$25*$C214)*(1+'Summary&amp;Assumptions'!$J$29)^(DL$46-1))</f>
        <v>0</v>
      </c>
      <c r="DH214" s="588">
        <f>AND(DM$55&gt;0,SUM($E214:DG214)&lt;'Summary&amp;Assumptions'!$G$32*$B214,$D214&gt;='Summary&amp;Assumptions'!$D$17,DM$47&gt;=$D214,DM$47&lt;=EDATE($D214,'Summary&amp;Assumptions'!$G$32))*$B214+AND(DM$56&lt;'Summary&amp;Assumptions'!$J$31,DM$47&gt;=$FO214,DM$47&lt;=$FP214)*(('Summary&amp;Assumptions'!$H$25*$C214)*(1+'Summary&amp;Assumptions'!$J$29)^(DM$46-1))+AND(DM$56&lt;'Summary&amp;Assumptions'!$J$31,DM$47&gt;=$FQ214,DM$47&lt;=$FR214)*(('Summary&amp;Assumptions'!$H$25*$C214)*(1+'Summary&amp;Assumptions'!$J$29)^(DM$46-1))</f>
        <v>0</v>
      </c>
      <c r="DI214" s="588">
        <f>AND(DN$55&gt;0,SUM($E214:DH214)&lt;'Summary&amp;Assumptions'!$G$32*$B214,$D214&gt;='Summary&amp;Assumptions'!$D$17,DN$47&gt;=$D214,DN$47&lt;=EDATE($D214,'Summary&amp;Assumptions'!$G$32))*$B214+AND(DN$56&lt;'Summary&amp;Assumptions'!$J$31,DN$47&gt;=$FO214,DN$47&lt;=$FP214)*(('Summary&amp;Assumptions'!$H$25*$C214)*(1+'Summary&amp;Assumptions'!$J$29)^(DN$46-1))+AND(DN$56&lt;'Summary&amp;Assumptions'!$J$31,DN$47&gt;=$FQ214,DN$47&lt;=$FR214)*(('Summary&amp;Assumptions'!$H$25*$C214)*(1+'Summary&amp;Assumptions'!$J$29)^(DN$46-1))</f>
        <v>0</v>
      </c>
      <c r="DJ214" s="588">
        <f>AND(DO$55&gt;0,SUM($E214:DI214)&lt;'Summary&amp;Assumptions'!$G$32*$B214,$D214&gt;='Summary&amp;Assumptions'!$D$17,DO$47&gt;=$D214,DO$47&lt;=EDATE($D214,'Summary&amp;Assumptions'!$G$32))*$B214+AND(DO$56&lt;'Summary&amp;Assumptions'!$J$31,DO$47&gt;=$FO214,DO$47&lt;=$FP214)*(('Summary&amp;Assumptions'!$H$25*$C214)*(1+'Summary&amp;Assumptions'!$J$29)^(DO$46-1))+AND(DO$56&lt;'Summary&amp;Assumptions'!$J$31,DO$47&gt;=$FQ214,DO$47&lt;=$FR214)*(('Summary&amp;Assumptions'!$H$25*$C214)*(1+'Summary&amp;Assumptions'!$J$29)^(DO$46-1))</f>
        <v>0</v>
      </c>
      <c r="DK214" s="588">
        <f>AND(DP$55&gt;0,SUM($E214:DJ214)&lt;'Summary&amp;Assumptions'!$G$32*$B214,$D214&gt;='Summary&amp;Assumptions'!$D$17,DP$47&gt;=$D214,DP$47&lt;=EDATE($D214,'Summary&amp;Assumptions'!$G$32))*$B214+AND(DP$56&lt;'Summary&amp;Assumptions'!$J$31,DP$47&gt;=$FO214,DP$47&lt;=$FP214)*(('Summary&amp;Assumptions'!$H$25*$C214)*(1+'Summary&amp;Assumptions'!$J$29)^(DP$46-1))+AND(DP$56&lt;'Summary&amp;Assumptions'!$J$31,DP$47&gt;=$FQ214,DP$47&lt;=$FR214)*(('Summary&amp;Assumptions'!$H$25*$C214)*(1+'Summary&amp;Assumptions'!$J$29)^(DP$46-1))</f>
        <v>0</v>
      </c>
      <c r="DL214" s="588">
        <f>AND(DQ$55&gt;0,SUM($E214:DK214)&lt;'Summary&amp;Assumptions'!$G$32*$B214,$D214&gt;='Summary&amp;Assumptions'!$D$17,DQ$47&gt;=$D214,DQ$47&lt;=EDATE($D214,'Summary&amp;Assumptions'!$G$32))*$B214+AND(DQ$56&lt;'Summary&amp;Assumptions'!$J$31,DQ$47&gt;=$FO214,DQ$47&lt;=$FP214)*(('Summary&amp;Assumptions'!$H$25*$C214)*(1+'Summary&amp;Assumptions'!$J$29)^(DQ$46-1))+AND(DQ$56&lt;'Summary&amp;Assumptions'!$J$31,DQ$47&gt;=$FQ214,DQ$47&lt;=$FR214)*(('Summary&amp;Assumptions'!$H$25*$C214)*(1+'Summary&amp;Assumptions'!$J$29)^(DQ$46-1))</f>
        <v>0</v>
      </c>
      <c r="DM214" s="588">
        <f>AND(DR$55&gt;0,SUM($E214:DL214)&lt;'Summary&amp;Assumptions'!$G$32*$B214,$D214&gt;='Summary&amp;Assumptions'!$D$17,DR$47&gt;=$D214,DR$47&lt;=EDATE($D214,'Summary&amp;Assumptions'!$G$32))*$B214+AND(DR$56&lt;'Summary&amp;Assumptions'!$J$31,DR$47&gt;=$FO214,DR$47&lt;=$FP214)*(('Summary&amp;Assumptions'!$H$25*$C214)*(1+'Summary&amp;Assumptions'!$J$29)^(DR$46-1))+AND(DR$56&lt;'Summary&amp;Assumptions'!$J$31,DR$47&gt;=$FQ214,DR$47&lt;=$FR214)*(('Summary&amp;Assumptions'!$H$25*$C214)*(1+'Summary&amp;Assumptions'!$J$29)^(DR$46-1))</f>
        <v>0</v>
      </c>
      <c r="DN214" s="588">
        <f>AND(DS$55&gt;0,SUM($E214:DM214)&lt;'Summary&amp;Assumptions'!$G$32*$B214,$D214&gt;='Summary&amp;Assumptions'!$D$17,DS$47&gt;=$D214,DS$47&lt;=EDATE($D214,'Summary&amp;Assumptions'!$G$32))*$B214+AND(DS$56&lt;'Summary&amp;Assumptions'!$J$31,DS$47&gt;=$FO214,DS$47&lt;=$FP214)*(('Summary&amp;Assumptions'!$H$25*$C214)*(1+'Summary&amp;Assumptions'!$J$29)^(DS$46-1))+AND(DS$56&lt;'Summary&amp;Assumptions'!$J$31,DS$47&gt;=$FQ214,DS$47&lt;=$FR214)*(('Summary&amp;Assumptions'!$H$25*$C214)*(1+'Summary&amp;Assumptions'!$J$29)^(DS$46-1))</f>
        <v>0</v>
      </c>
      <c r="DO214" s="588">
        <f>AND(DT$55&gt;0,SUM($E214:DN214)&lt;'Summary&amp;Assumptions'!$G$32*$B214,$D214&gt;='Summary&amp;Assumptions'!$D$17,DT$47&gt;=$D214,DT$47&lt;=EDATE($D214,'Summary&amp;Assumptions'!$G$32))*$B214+AND(DT$56&lt;'Summary&amp;Assumptions'!$J$31,DT$47&gt;=$FO214,DT$47&lt;=$FP214)*(('Summary&amp;Assumptions'!$H$25*$C214)*(1+'Summary&amp;Assumptions'!$J$29)^(DT$46-1))+AND(DT$56&lt;'Summary&amp;Assumptions'!$J$31,DT$47&gt;=$FQ214,DT$47&lt;=$FR214)*(('Summary&amp;Assumptions'!$H$25*$C214)*(1+'Summary&amp;Assumptions'!$J$29)^(DT$46-1))</f>
        <v>0</v>
      </c>
      <c r="DP214" s="588">
        <f>AND(DU$55&gt;0,SUM($E214:DO214)&lt;'Summary&amp;Assumptions'!$G$32*$B214,$D214&gt;='Summary&amp;Assumptions'!$D$17,DU$47&gt;=$D214,DU$47&lt;=EDATE($D214,'Summary&amp;Assumptions'!$G$32))*$B214+AND(DU$56&lt;'Summary&amp;Assumptions'!$J$31,DU$47&gt;=$FO214,DU$47&lt;=$FP214)*(('Summary&amp;Assumptions'!$H$25*$C214)*(1+'Summary&amp;Assumptions'!$J$29)^(DU$46-1))+AND(DU$56&lt;'Summary&amp;Assumptions'!$J$31,DU$47&gt;=$FQ214,DU$47&lt;=$FR214)*(('Summary&amp;Assumptions'!$H$25*$C214)*(1+'Summary&amp;Assumptions'!$J$29)^(DU$46-1))</f>
        <v>0</v>
      </c>
      <c r="DQ214" s="588">
        <f>AND(DV$55&gt;0,SUM($E214:DP214)&lt;'Summary&amp;Assumptions'!$G$32*$B214,$D214&gt;='Summary&amp;Assumptions'!$D$17,DV$47&gt;=$D214,DV$47&lt;=EDATE($D214,'Summary&amp;Assumptions'!$G$32))*$B214+AND(DV$56&lt;'Summary&amp;Assumptions'!$J$31,DV$47&gt;=$FO214,DV$47&lt;=$FP214)*(('Summary&amp;Assumptions'!$H$25*$C214)*(1+'Summary&amp;Assumptions'!$J$29)^(DV$46-1))+AND(DV$56&lt;'Summary&amp;Assumptions'!$J$31,DV$47&gt;=$FQ214,DV$47&lt;=$FR214)*(('Summary&amp;Assumptions'!$H$25*$C214)*(1+'Summary&amp;Assumptions'!$J$29)^(DV$46-1))</f>
        <v>0</v>
      </c>
      <c r="DR214" s="588">
        <f>AND(DW$55&gt;0,SUM($E214:DQ214)&lt;'Summary&amp;Assumptions'!$G$32*$B214,$D214&gt;='Summary&amp;Assumptions'!$D$17,DW$47&gt;=$D214,DW$47&lt;=EDATE($D214,'Summary&amp;Assumptions'!$G$32))*$B214+AND(DW$56&lt;'Summary&amp;Assumptions'!$J$31,DW$47&gt;=$FO214,DW$47&lt;=$FP214)*(('Summary&amp;Assumptions'!$H$25*$C214)*(1+'Summary&amp;Assumptions'!$J$29)^(DW$46-1))+AND(DW$56&lt;'Summary&amp;Assumptions'!$J$31,DW$47&gt;=$FQ214,DW$47&lt;=$FR214)*(('Summary&amp;Assumptions'!$H$25*$C214)*(1+'Summary&amp;Assumptions'!$J$29)^(DW$46-1))</f>
        <v>0</v>
      </c>
      <c r="DS214" s="588">
        <f>AND(DX$55&gt;0,SUM($E214:DR214)&lt;'Summary&amp;Assumptions'!$G$32*$B214,$D214&gt;='Summary&amp;Assumptions'!$D$17,DX$47&gt;=$D214,DX$47&lt;=EDATE($D214,'Summary&amp;Assumptions'!$G$32))*$B214+AND(DX$56&lt;'Summary&amp;Assumptions'!$J$31,DX$47&gt;=$FO214,DX$47&lt;=$FP214)*(('Summary&amp;Assumptions'!$H$25*$C214)*(1+'Summary&amp;Assumptions'!$J$29)^(DX$46-1))+AND(DX$56&lt;'Summary&amp;Assumptions'!$J$31,DX$47&gt;=$FQ214,DX$47&lt;=$FR214)*(('Summary&amp;Assumptions'!$H$25*$C214)*(1+'Summary&amp;Assumptions'!$J$29)^(DX$46-1))</f>
        <v>0</v>
      </c>
      <c r="DT214" s="588">
        <f>AND(DY$55&gt;0,SUM($E214:DS214)&lt;'Summary&amp;Assumptions'!$G$32*$B214,$D214&gt;='Summary&amp;Assumptions'!$D$17,DY$47&gt;=$D214,DY$47&lt;=EDATE($D214,'Summary&amp;Assumptions'!$G$32))*$B214+AND(DY$56&lt;'Summary&amp;Assumptions'!$J$31,DY$47&gt;=$FO214,DY$47&lt;=$FP214)*(('Summary&amp;Assumptions'!$H$25*$C214)*(1+'Summary&amp;Assumptions'!$J$29)^(DY$46-1))+AND(DY$56&lt;'Summary&amp;Assumptions'!$J$31,DY$47&gt;=$FQ214,DY$47&lt;=$FR214)*(('Summary&amp;Assumptions'!$H$25*$C214)*(1+'Summary&amp;Assumptions'!$J$29)^(DY$46-1))</f>
        <v>0</v>
      </c>
      <c r="DU214" s="588">
        <f>AND(DZ$55&gt;0,SUM($E214:DT214)&lt;'Summary&amp;Assumptions'!$G$32*$B214,$D214&gt;='Summary&amp;Assumptions'!$D$17,DZ$47&gt;=$D214,DZ$47&lt;=EDATE($D214,'Summary&amp;Assumptions'!$G$32))*$B214+AND(DZ$56&lt;'Summary&amp;Assumptions'!$J$31,DZ$47&gt;=$FO214,DZ$47&lt;=$FP214)*(('Summary&amp;Assumptions'!$H$25*$C214)*(1+'Summary&amp;Assumptions'!$J$29)^(DZ$46-1))+AND(DZ$56&lt;'Summary&amp;Assumptions'!$J$31,DZ$47&gt;=$FQ214,DZ$47&lt;=$FR214)*(('Summary&amp;Assumptions'!$H$25*$C214)*(1+'Summary&amp;Assumptions'!$J$29)^(DZ$46-1))</f>
        <v>0</v>
      </c>
      <c r="DV214" s="588">
        <f>AND(EA$55&gt;0,SUM($E214:DU214)&lt;'Summary&amp;Assumptions'!$G$32*$B214,$D214&gt;='Summary&amp;Assumptions'!$D$17,EA$47&gt;=$D214,EA$47&lt;=EDATE($D214,'Summary&amp;Assumptions'!$G$32))*$B214+AND(EA$56&lt;'Summary&amp;Assumptions'!$J$31,EA$47&gt;=$FO214,EA$47&lt;=$FP214)*(('Summary&amp;Assumptions'!$H$25*$C214)*(1+'Summary&amp;Assumptions'!$J$29)^(EA$46-1))+AND(EA$56&lt;'Summary&amp;Assumptions'!$J$31,EA$47&gt;=$FQ214,EA$47&lt;=$FR214)*(('Summary&amp;Assumptions'!$H$25*$C214)*(1+'Summary&amp;Assumptions'!$J$29)^(EA$46-1))</f>
        <v>0</v>
      </c>
      <c r="DW214" s="588">
        <f>AND(EB$55&gt;0,SUM($E214:DV214)&lt;'Summary&amp;Assumptions'!$G$32*$B214,$D214&gt;='Summary&amp;Assumptions'!$D$17,EB$47&gt;=$D214,EB$47&lt;=EDATE($D214,'Summary&amp;Assumptions'!$G$32))*$B214+AND(EB$56&lt;'Summary&amp;Assumptions'!$J$31,EB$47&gt;=$FO214,EB$47&lt;=$FP214)*(('Summary&amp;Assumptions'!$H$25*$C214)*(1+'Summary&amp;Assumptions'!$J$29)^(EB$46-1))+AND(EB$56&lt;'Summary&amp;Assumptions'!$J$31,EB$47&gt;=$FQ214,EB$47&lt;=$FR214)*(('Summary&amp;Assumptions'!$H$25*$C214)*(1+'Summary&amp;Assumptions'!$J$29)^(EB$46-1))</f>
        <v>0</v>
      </c>
      <c r="DX214" s="588">
        <f>AND(EC$55&gt;0,SUM($E214:DW214)&lt;'Summary&amp;Assumptions'!$G$32*$B214,$D214&gt;='Summary&amp;Assumptions'!$D$17,EC$47&gt;=$D214,EC$47&lt;=EDATE($D214,'Summary&amp;Assumptions'!$G$32))*$B214+AND(EC$56&lt;'Summary&amp;Assumptions'!$J$31,EC$47&gt;=$FO214,EC$47&lt;=$FP214)*(('Summary&amp;Assumptions'!$H$25*$C214)*(1+'Summary&amp;Assumptions'!$J$29)^(EC$46-1))+AND(EC$56&lt;'Summary&amp;Assumptions'!$J$31,EC$47&gt;=$FQ214,EC$47&lt;=$FR214)*(('Summary&amp;Assumptions'!$H$25*$C214)*(1+'Summary&amp;Assumptions'!$J$29)^(EC$46-1))</f>
        <v>0</v>
      </c>
      <c r="DY214" s="588">
        <f>AND(ED$55&gt;0,SUM($E214:DX214)&lt;'Summary&amp;Assumptions'!$G$32*$B214,$D214&gt;='Summary&amp;Assumptions'!$D$17,ED$47&gt;=$D214,ED$47&lt;=EDATE($D214,'Summary&amp;Assumptions'!$G$32))*$B214+AND(ED$56&lt;'Summary&amp;Assumptions'!$J$31,ED$47&gt;=$FO214,ED$47&lt;=$FP214)*(('Summary&amp;Assumptions'!$H$25*$C214)*(1+'Summary&amp;Assumptions'!$J$29)^(ED$46-1))+AND(ED$56&lt;'Summary&amp;Assumptions'!$J$31,ED$47&gt;=$FQ214,ED$47&lt;=$FR214)*(('Summary&amp;Assumptions'!$H$25*$C214)*(1+'Summary&amp;Assumptions'!$J$29)^(ED$46-1))</f>
        <v>0</v>
      </c>
      <c r="DZ214" s="588">
        <f>AND(EE$55&gt;0,SUM($E214:DY214)&lt;'Summary&amp;Assumptions'!$G$32*$B214,$D214&gt;='Summary&amp;Assumptions'!$D$17,EE$47&gt;=$D214,EE$47&lt;=EDATE($D214,'Summary&amp;Assumptions'!$G$32))*$B214+AND(EE$56&lt;'Summary&amp;Assumptions'!$J$31,EE$47&gt;=$FO214,EE$47&lt;=$FP214)*(('Summary&amp;Assumptions'!$H$25*$C214)*(1+'Summary&amp;Assumptions'!$J$29)^(EE$46-1))+AND(EE$56&lt;'Summary&amp;Assumptions'!$J$31,EE$47&gt;=$FQ214,EE$47&lt;=$FR214)*(('Summary&amp;Assumptions'!$H$25*$C214)*(1+'Summary&amp;Assumptions'!$J$29)^(EE$46-1))</f>
        <v>0</v>
      </c>
      <c r="EA214" s="588">
        <f>AND(EF$55&gt;0,SUM($E214:DZ214)&lt;'Summary&amp;Assumptions'!$G$32*$B214,$D214&gt;='Summary&amp;Assumptions'!$D$17,EF$47&gt;=$D214,EF$47&lt;=EDATE($D214,'Summary&amp;Assumptions'!$G$32))*$B214+AND(EF$56&lt;'Summary&amp;Assumptions'!$J$31,EF$47&gt;=$FO214,EF$47&lt;=$FP214)*(('Summary&amp;Assumptions'!$H$25*$C214)*(1+'Summary&amp;Assumptions'!$J$29)^(EF$46-1))+AND(EF$56&lt;'Summary&amp;Assumptions'!$J$31,EF$47&gt;=$FQ214,EF$47&lt;=$FR214)*(('Summary&amp;Assumptions'!$H$25*$C214)*(1+'Summary&amp;Assumptions'!$J$29)^(EF$46-1))</f>
        <v>0</v>
      </c>
      <c r="EB214" s="588">
        <f>AND(EG$55&gt;0,SUM($E214:EA214)&lt;'Summary&amp;Assumptions'!$G$32*$B214,$D214&gt;='Summary&amp;Assumptions'!$D$17,EG$47&gt;=$D214,EG$47&lt;=EDATE($D214,'Summary&amp;Assumptions'!$G$32))*$B214+AND(EG$56&lt;'Summary&amp;Assumptions'!$J$31,EG$47&gt;=$FO214,EG$47&lt;=$FP214)*(('Summary&amp;Assumptions'!$H$25*$C214)*(1+'Summary&amp;Assumptions'!$J$29)^(EG$46-1))+AND(EG$56&lt;'Summary&amp;Assumptions'!$J$31,EG$47&gt;=$FQ214,EG$47&lt;=$FR214)*(('Summary&amp;Assumptions'!$H$25*$C214)*(1+'Summary&amp;Assumptions'!$J$29)^(EG$46-1))</f>
        <v>0</v>
      </c>
      <c r="EC214" s="588">
        <f>AND(EH$55&gt;0,SUM($E214:EB214)&lt;'Summary&amp;Assumptions'!$G$32*$B214,$D214&gt;='Summary&amp;Assumptions'!$D$17,EH$47&gt;=$D214,EH$47&lt;=EDATE($D214,'Summary&amp;Assumptions'!$G$32))*$B214+AND(EH$56&lt;'Summary&amp;Assumptions'!$J$31,EH$47&gt;=$FO214,EH$47&lt;=$FP214)*(('Summary&amp;Assumptions'!$H$25*$C214)*(1+'Summary&amp;Assumptions'!$J$29)^(EH$46-1))+AND(EH$56&lt;'Summary&amp;Assumptions'!$J$31,EH$47&gt;=$FQ214,EH$47&lt;=$FR214)*(('Summary&amp;Assumptions'!$H$25*$C214)*(1+'Summary&amp;Assumptions'!$J$29)^(EH$46-1))</f>
        <v>0</v>
      </c>
      <c r="ED214" s="588">
        <f>AND(EI$55&gt;0,SUM($E214:EC214)&lt;'Summary&amp;Assumptions'!$G$32*$B214,$D214&gt;='Summary&amp;Assumptions'!$D$17,EI$47&gt;=$D214,EI$47&lt;=EDATE($D214,'Summary&amp;Assumptions'!$G$32))*$B214+AND(EI$56&lt;'Summary&amp;Assumptions'!$J$31,EI$47&gt;=$FO214,EI$47&lt;=$FP214)*(('Summary&amp;Assumptions'!$H$25*$C214)*(1+'Summary&amp;Assumptions'!$J$29)^(EI$46-1))+AND(EI$56&lt;'Summary&amp;Assumptions'!$J$31,EI$47&gt;=$FQ214,EI$47&lt;=$FR214)*(('Summary&amp;Assumptions'!$H$25*$C214)*(1+'Summary&amp;Assumptions'!$J$29)^(EI$46-1))</f>
        <v>0</v>
      </c>
      <c r="EE214" s="588">
        <f>AND(EJ$55&gt;0,SUM($E214:ED214)&lt;'Summary&amp;Assumptions'!$G$32*$B214,$D214&gt;='Summary&amp;Assumptions'!$D$17,EJ$47&gt;=$D214,EJ$47&lt;=EDATE($D214,'Summary&amp;Assumptions'!$G$32))*$B214+AND(EJ$56&lt;'Summary&amp;Assumptions'!$J$31,EJ$47&gt;=$FO214,EJ$47&lt;=$FP214)*(('Summary&amp;Assumptions'!$H$25*$C214)*(1+'Summary&amp;Assumptions'!$J$29)^(EJ$46-1))+AND(EJ$56&lt;'Summary&amp;Assumptions'!$J$31,EJ$47&gt;=$FQ214,EJ$47&lt;=$FR214)*(('Summary&amp;Assumptions'!$H$25*$C214)*(1+'Summary&amp;Assumptions'!$J$29)^(EJ$46-1))</f>
        <v>0</v>
      </c>
      <c r="EF214" s="588">
        <f>AND(EK$55&gt;0,SUM($E214:EE214)&lt;'Summary&amp;Assumptions'!$G$32*$B214,$D214&gt;='Summary&amp;Assumptions'!$D$17,EK$47&gt;=$D214,EK$47&lt;=EDATE($D214,'Summary&amp;Assumptions'!$G$32))*$B214+AND(EK$56&lt;'Summary&amp;Assumptions'!$J$31,EK$47&gt;=$FO214,EK$47&lt;=$FP214)*(('Summary&amp;Assumptions'!$H$25*$C214)*(1+'Summary&amp;Assumptions'!$J$29)^(EK$46-1))+AND(EK$56&lt;'Summary&amp;Assumptions'!$J$31,EK$47&gt;=$FQ214,EK$47&lt;=$FR214)*(('Summary&amp;Assumptions'!$H$25*$C214)*(1+'Summary&amp;Assumptions'!$J$29)^(EK$46-1))</f>
        <v>0</v>
      </c>
      <c r="EG214" s="588">
        <f>AND(EL$55&gt;0,SUM($E214:EF214)&lt;'Summary&amp;Assumptions'!$G$32*$B214,$D214&gt;='Summary&amp;Assumptions'!$D$17,EL$47&gt;=$D214,EL$47&lt;=EDATE($D214,'Summary&amp;Assumptions'!$G$32))*$B214+AND(EL$56&lt;'Summary&amp;Assumptions'!$J$31,EL$47&gt;=$FO214,EL$47&lt;=$FP214)*(('Summary&amp;Assumptions'!$H$25*$C214)*(1+'Summary&amp;Assumptions'!$J$29)^(EL$46-1))+AND(EL$56&lt;'Summary&amp;Assumptions'!$J$31,EL$47&gt;=$FQ214,EL$47&lt;=$FR214)*(('Summary&amp;Assumptions'!$H$25*$C214)*(1+'Summary&amp;Assumptions'!$J$29)^(EL$46-1))</f>
        <v>0</v>
      </c>
      <c r="EH214" s="588">
        <f>AND(EM$55&gt;0,SUM($E214:EG214)&lt;'Summary&amp;Assumptions'!$G$32*$B214,$D214&gt;='Summary&amp;Assumptions'!$D$17,EM$47&gt;=$D214,EM$47&lt;=EDATE($D214,'Summary&amp;Assumptions'!$G$32))*$B214+AND(EM$56&lt;'Summary&amp;Assumptions'!$J$31,EM$47&gt;=$FO214,EM$47&lt;=$FP214)*(('Summary&amp;Assumptions'!$H$25*$C214)*(1+'Summary&amp;Assumptions'!$J$29)^(EM$46-1))+AND(EM$56&lt;'Summary&amp;Assumptions'!$J$31,EM$47&gt;=$FQ214,EM$47&lt;=$FR214)*(('Summary&amp;Assumptions'!$H$25*$C214)*(1+'Summary&amp;Assumptions'!$J$29)^(EM$46-1))</f>
        <v>0</v>
      </c>
      <c r="EI214" s="588">
        <f>AND(EN$55&gt;0,SUM($E214:EH214)&lt;'Summary&amp;Assumptions'!$G$32*$B214,$D214&gt;='Summary&amp;Assumptions'!$D$17,EN$47&gt;=$D214,EN$47&lt;=EDATE($D214,'Summary&amp;Assumptions'!$G$32))*$B214+AND(EN$56&lt;'Summary&amp;Assumptions'!$J$31,EN$47&gt;=$FO214,EN$47&lt;=$FP214)*(('Summary&amp;Assumptions'!$H$25*$C214)*(1+'Summary&amp;Assumptions'!$J$29)^(EN$46-1))+AND(EN$56&lt;'Summary&amp;Assumptions'!$J$31,EN$47&gt;=$FQ214,EN$47&lt;=$FR214)*(('Summary&amp;Assumptions'!$H$25*$C214)*(1+'Summary&amp;Assumptions'!$J$29)^(EN$46-1))</f>
        <v>0</v>
      </c>
      <c r="EJ214" s="588">
        <f>AND(EO$55&gt;0,SUM($E214:EI214)&lt;'Summary&amp;Assumptions'!$G$32*$B214,$D214&gt;='Summary&amp;Assumptions'!$D$17,EO$47&gt;=$D214,EO$47&lt;=EDATE($D214,'Summary&amp;Assumptions'!$G$32))*$B214+AND(EO$56&lt;'Summary&amp;Assumptions'!$J$31,EO$47&gt;=$FO214,EO$47&lt;=$FP214)*(('Summary&amp;Assumptions'!$H$25*$C214)*(1+'Summary&amp;Assumptions'!$J$29)^(EO$46-1))+AND(EO$56&lt;'Summary&amp;Assumptions'!$J$31,EO$47&gt;=$FQ214,EO$47&lt;=$FR214)*(('Summary&amp;Assumptions'!$H$25*$C214)*(1+'Summary&amp;Assumptions'!$J$29)^(EO$46-1))</f>
        <v>0</v>
      </c>
      <c r="EK214" s="588">
        <f>AND(EP$55&gt;0,SUM($E214:EJ214)&lt;'Summary&amp;Assumptions'!$G$32*$B214,$D214&gt;='Summary&amp;Assumptions'!$D$17,EP$47&gt;=$D214,EP$47&lt;=EDATE($D214,'Summary&amp;Assumptions'!$G$32))*$B214+AND(EP$56&lt;'Summary&amp;Assumptions'!$J$31,EP$47&gt;=$FO214,EP$47&lt;=$FP214)*(('Summary&amp;Assumptions'!$H$25*$C214)*(1+'Summary&amp;Assumptions'!$J$29)^(EP$46-1))+AND(EP$56&lt;'Summary&amp;Assumptions'!$J$31,EP$47&gt;=$FQ214,EP$47&lt;=$FR214)*(('Summary&amp;Assumptions'!$H$25*$C214)*(1+'Summary&amp;Assumptions'!$J$29)^(EP$46-1))</f>
        <v>0</v>
      </c>
      <c r="EL214" s="588">
        <f>AND(EQ$55&gt;0,SUM($E214:EK214)&lt;'Summary&amp;Assumptions'!$G$32*$B214,$D214&gt;='Summary&amp;Assumptions'!$D$17,EQ$47&gt;=$D214,EQ$47&lt;=EDATE($D214,'Summary&amp;Assumptions'!$G$32))*$B214+AND(EQ$56&lt;'Summary&amp;Assumptions'!$J$31,EQ$47&gt;=$FO214,EQ$47&lt;=$FP214)*(('Summary&amp;Assumptions'!$H$25*$C214)*(1+'Summary&amp;Assumptions'!$J$29)^(EQ$46-1))+AND(EQ$56&lt;'Summary&amp;Assumptions'!$J$31,EQ$47&gt;=$FQ214,EQ$47&lt;=$FR214)*(('Summary&amp;Assumptions'!$H$25*$C214)*(1+'Summary&amp;Assumptions'!$J$29)^(EQ$46-1))</f>
        <v>0</v>
      </c>
      <c r="EM214" s="588">
        <f>AND(ER$55&gt;0,SUM($E214:EL214)&lt;'Summary&amp;Assumptions'!$G$32*$B214,$D214&gt;='Summary&amp;Assumptions'!$D$17,ER$47&gt;=$D214,ER$47&lt;=EDATE($D214,'Summary&amp;Assumptions'!$G$32))*$B214+AND(ER$56&lt;'Summary&amp;Assumptions'!$J$31,ER$47&gt;=$FO214,ER$47&lt;=$FP214)*(('Summary&amp;Assumptions'!$H$25*$C214)*(1+'Summary&amp;Assumptions'!$J$29)^(ER$46-1))+AND(ER$56&lt;'Summary&amp;Assumptions'!$J$31,ER$47&gt;=$FQ214,ER$47&lt;=$FR214)*(('Summary&amp;Assumptions'!$H$25*$C214)*(1+'Summary&amp;Assumptions'!$J$29)^(ER$46-1))</f>
        <v>0</v>
      </c>
      <c r="EN214" s="588">
        <f>AND(ES$55&gt;0,SUM($E214:EM214)&lt;'Summary&amp;Assumptions'!$G$32*$B214,$D214&gt;='Summary&amp;Assumptions'!$D$17,ES$47&gt;=$D214,ES$47&lt;=EDATE($D214,'Summary&amp;Assumptions'!$G$32))*$B214+AND(ES$56&lt;'Summary&amp;Assumptions'!$J$31,ES$47&gt;=$FO214,ES$47&lt;=$FP214)*(('Summary&amp;Assumptions'!$H$25*$C214)*(1+'Summary&amp;Assumptions'!$J$29)^(ES$46-1))+AND(ES$56&lt;'Summary&amp;Assumptions'!$J$31,ES$47&gt;=$FQ214,ES$47&lt;=$FR214)*(('Summary&amp;Assumptions'!$H$25*$C214)*(1+'Summary&amp;Assumptions'!$J$29)^(ES$46-1))</f>
        <v>0</v>
      </c>
      <c r="EO214" s="588">
        <f>AND(ET$55&gt;0,SUM($E214:EN214)&lt;'Summary&amp;Assumptions'!$G$32*$B214,$D214&gt;='Summary&amp;Assumptions'!$D$17,ET$47&gt;=$D214,ET$47&lt;=EDATE($D214,'Summary&amp;Assumptions'!$G$32))*$B214+AND(ET$56&lt;'Summary&amp;Assumptions'!$J$31,ET$47&gt;=$FO214,ET$47&lt;=$FP214)*(('Summary&amp;Assumptions'!$H$25*$C214)*(1+'Summary&amp;Assumptions'!$J$29)^(ET$46-1))+AND(ET$56&lt;'Summary&amp;Assumptions'!$J$31,ET$47&gt;=$FQ214,ET$47&lt;=$FR214)*(('Summary&amp;Assumptions'!$H$25*$C214)*(1+'Summary&amp;Assumptions'!$J$29)^(ET$46-1))</f>
        <v>0</v>
      </c>
      <c r="EP214" s="588">
        <f>AND(EU$55&gt;0,SUM($E214:EO214)&lt;'Summary&amp;Assumptions'!$G$32*$B214,$D214&gt;='Summary&amp;Assumptions'!$D$17,EU$47&gt;=$D214,EU$47&lt;=EDATE($D214,'Summary&amp;Assumptions'!$G$32))*$B214+AND(EU$56&lt;'Summary&amp;Assumptions'!$J$31,EU$47&gt;=$FO214,EU$47&lt;=$FP214)*(('Summary&amp;Assumptions'!$H$25*$C214)*(1+'Summary&amp;Assumptions'!$J$29)^(EU$46-1))+AND(EU$56&lt;'Summary&amp;Assumptions'!$J$31,EU$47&gt;=$FQ214,EU$47&lt;=$FR214)*(('Summary&amp;Assumptions'!$H$25*$C214)*(1+'Summary&amp;Assumptions'!$J$29)^(EU$46-1))</f>
        <v>0</v>
      </c>
      <c r="EQ214" s="588">
        <f>AND(EV$55&gt;0,SUM($E214:EP214)&lt;'Summary&amp;Assumptions'!$G$32*$B214,$D214&gt;='Summary&amp;Assumptions'!$D$17,EV$47&gt;=$D214,EV$47&lt;=EDATE($D214,'Summary&amp;Assumptions'!$G$32))*$B214+AND(EV$56&lt;'Summary&amp;Assumptions'!$J$31,EV$47&gt;=$FO214,EV$47&lt;=$FP214)*(('Summary&amp;Assumptions'!$H$25*$C214)*(1+'Summary&amp;Assumptions'!$J$29)^(EV$46-1))+AND(EV$56&lt;'Summary&amp;Assumptions'!$J$31,EV$47&gt;=$FQ214,EV$47&lt;=$FR214)*(('Summary&amp;Assumptions'!$H$25*$C214)*(1+'Summary&amp;Assumptions'!$J$29)^(EV$46-1))</f>
        <v>0</v>
      </c>
      <c r="ER214" s="588">
        <f>AND(EW$55&gt;0,SUM($E214:EQ214)&lt;'Summary&amp;Assumptions'!$G$32*$B214,$D214&gt;='Summary&amp;Assumptions'!$D$17,EW$47&gt;=$D214,EW$47&lt;=EDATE($D214,'Summary&amp;Assumptions'!$G$32))*$B214+AND(EW$56&lt;'Summary&amp;Assumptions'!$J$31,EW$47&gt;=$FO214,EW$47&lt;=$FP214)*(('Summary&amp;Assumptions'!$H$25*$C214)*(1+'Summary&amp;Assumptions'!$J$29)^(EW$46-1))+AND(EW$56&lt;'Summary&amp;Assumptions'!$J$31,EW$47&gt;=$FQ214,EW$47&lt;=$FR214)*(('Summary&amp;Assumptions'!$H$25*$C214)*(1+'Summary&amp;Assumptions'!$J$29)^(EW$46-1))</f>
        <v>0</v>
      </c>
      <c r="ES214" s="588">
        <f>AND(EX$55&gt;0,SUM($E214:ER214)&lt;'Summary&amp;Assumptions'!$G$32*$B214,$D214&gt;='Summary&amp;Assumptions'!$D$17,EX$47&gt;=$D214,EX$47&lt;=EDATE($D214,'Summary&amp;Assumptions'!$G$32))*$B214+AND(EX$56&lt;'Summary&amp;Assumptions'!$J$31,EX$47&gt;=$FO214,EX$47&lt;=$FP214)*(('Summary&amp;Assumptions'!$H$25*$C214)*(1+'Summary&amp;Assumptions'!$J$29)^(EX$46-1))+AND(EX$56&lt;'Summary&amp;Assumptions'!$J$31,EX$47&gt;=$FQ214,EX$47&lt;=$FR214)*(('Summary&amp;Assumptions'!$H$25*$C214)*(1+'Summary&amp;Assumptions'!$J$29)^(EX$46-1))</f>
        <v>0</v>
      </c>
      <c r="ET214" s="588">
        <f>AND(EY$55&gt;0,SUM($E214:ES214)&lt;'Summary&amp;Assumptions'!$G$32*$B214,$D214&gt;='Summary&amp;Assumptions'!$D$17,EY$47&gt;=$D214,EY$47&lt;=EDATE($D214,'Summary&amp;Assumptions'!$G$32))*$B214+AND(EY$56&lt;'Summary&amp;Assumptions'!$J$31,EY$47&gt;=$FO214,EY$47&lt;=$FP214)*(('Summary&amp;Assumptions'!$H$25*$C214)*(1+'Summary&amp;Assumptions'!$J$29)^(EY$46-1))+AND(EY$56&lt;'Summary&amp;Assumptions'!$J$31,EY$47&gt;=$FQ214,EY$47&lt;=$FR214)*(('Summary&amp;Assumptions'!$H$25*$C214)*(1+'Summary&amp;Assumptions'!$J$29)^(EY$46-1))</f>
        <v>0</v>
      </c>
      <c r="EU214" s="588">
        <f>AND(EZ$55&gt;0,SUM($E214:ET214)&lt;'Summary&amp;Assumptions'!$G$32*$B214,$D214&gt;='Summary&amp;Assumptions'!$D$17,EZ$47&gt;=$D214,EZ$47&lt;=EDATE($D214,'Summary&amp;Assumptions'!$G$32))*$B214+AND(EZ$56&lt;'Summary&amp;Assumptions'!$J$31,EZ$47&gt;=$FO214,EZ$47&lt;=$FP214)*(('Summary&amp;Assumptions'!$H$25*$C214)*(1+'Summary&amp;Assumptions'!$J$29)^(EZ$46-1))+AND(EZ$56&lt;'Summary&amp;Assumptions'!$J$31,EZ$47&gt;=$FQ214,EZ$47&lt;=$FR214)*(('Summary&amp;Assumptions'!$H$25*$C214)*(1+'Summary&amp;Assumptions'!$J$29)^(EZ$46-1))</f>
        <v>0</v>
      </c>
      <c r="EV214" s="588">
        <f>AND(FA$55&gt;0,SUM($E214:EU214)&lt;'Summary&amp;Assumptions'!$G$32*$B214,$D214&gt;='Summary&amp;Assumptions'!$D$17,FA$47&gt;=$D214,FA$47&lt;=EDATE($D214,'Summary&amp;Assumptions'!$G$32))*$B214+AND(FA$56&lt;'Summary&amp;Assumptions'!$J$31,FA$47&gt;=$FO214,FA$47&lt;=$FP214)*(('Summary&amp;Assumptions'!$H$25*$C214)*(1+'Summary&amp;Assumptions'!$J$29)^(FA$46-1))+AND(FA$56&lt;'Summary&amp;Assumptions'!$J$31,FA$47&gt;=$FQ214,FA$47&lt;=$FR214)*(('Summary&amp;Assumptions'!$H$25*$C214)*(1+'Summary&amp;Assumptions'!$J$29)^(FA$46-1))</f>
        <v>0</v>
      </c>
      <c r="EW214" s="588">
        <f>AND(FB$55&gt;0,SUM($E214:EV214)&lt;'Summary&amp;Assumptions'!$G$32*$B214,$D214&gt;='Summary&amp;Assumptions'!$D$17,FB$47&gt;=$D214,FB$47&lt;=EDATE($D214,'Summary&amp;Assumptions'!$G$32))*$B214+AND(FB$56&lt;'Summary&amp;Assumptions'!$J$31,FB$47&gt;=$FO214,FB$47&lt;=$FP214)*(('Summary&amp;Assumptions'!$H$25*$C214)*(1+'Summary&amp;Assumptions'!$J$29)^(FB$46-1))+AND(FB$56&lt;'Summary&amp;Assumptions'!$J$31,FB$47&gt;=$FQ214,FB$47&lt;=$FR214)*(('Summary&amp;Assumptions'!$H$25*$C214)*(1+'Summary&amp;Assumptions'!$J$29)^(FB$46-1))</f>
        <v>0</v>
      </c>
      <c r="EX214" s="588">
        <f>AND(FC$55&gt;0,SUM($E214:EW214)&lt;'Summary&amp;Assumptions'!$G$32*$B214,$D214&gt;='Summary&amp;Assumptions'!$D$17,FC$47&gt;=$D214,FC$47&lt;=EDATE($D214,'Summary&amp;Assumptions'!$G$32))*$B214+AND(FC$56&lt;'Summary&amp;Assumptions'!$J$31,FC$47&gt;=$FO214,FC$47&lt;=$FP214)*(('Summary&amp;Assumptions'!$H$25*$C214)*(1+'Summary&amp;Assumptions'!$J$29)^(FC$46-1))+AND(FC$56&lt;'Summary&amp;Assumptions'!$J$31,FC$47&gt;=$FQ214,FC$47&lt;=$FR214)*(('Summary&amp;Assumptions'!$H$25*$C214)*(1+'Summary&amp;Assumptions'!$J$29)^(FC$46-1))</f>
        <v>0</v>
      </c>
      <c r="EY214" s="588">
        <f>AND(FD$55&gt;0,SUM($E214:EX214)&lt;'Summary&amp;Assumptions'!$G$32*$B214,$D214&gt;='Summary&amp;Assumptions'!$D$17,FD$47&gt;=$D214,FD$47&lt;=EDATE($D214,'Summary&amp;Assumptions'!$G$32))*$B214+AND(FD$56&lt;'Summary&amp;Assumptions'!$J$31,FD$47&gt;=$FO214,FD$47&lt;=$FP214)*(('Summary&amp;Assumptions'!$H$25*$C214)*(1+'Summary&amp;Assumptions'!$J$29)^(FD$46-1))+AND(FD$56&lt;'Summary&amp;Assumptions'!$J$31,FD$47&gt;=$FQ214,FD$47&lt;=$FR214)*(('Summary&amp;Assumptions'!$H$25*$C214)*(1+'Summary&amp;Assumptions'!$J$29)^(FD$46-1))</f>
        <v>0</v>
      </c>
      <c r="EZ214" s="588">
        <f>AND(FE$55&gt;0,SUM($E214:EY214)&lt;'Summary&amp;Assumptions'!$G$32*$B214,$D214&gt;='Summary&amp;Assumptions'!$D$17,FE$47&gt;=$D214,FE$47&lt;=EDATE($D214,'Summary&amp;Assumptions'!$G$32))*$B214+AND(FE$56&lt;'Summary&amp;Assumptions'!$J$31,FE$47&gt;=$FO214,FE$47&lt;=$FP214)*(('Summary&amp;Assumptions'!$H$25*$C214)*(1+'Summary&amp;Assumptions'!$J$29)^(FE$46-1))+AND(FE$56&lt;'Summary&amp;Assumptions'!$J$31,FE$47&gt;=$FQ214,FE$47&lt;=$FR214)*(('Summary&amp;Assumptions'!$H$25*$C214)*(1+'Summary&amp;Assumptions'!$J$29)^(FE$46-1))</f>
        <v>0</v>
      </c>
      <c r="FA214" s="588">
        <f>AND(FF$55&gt;0,SUM($E214:EZ214)&lt;'Summary&amp;Assumptions'!$G$32*$B214,$D214&gt;='Summary&amp;Assumptions'!$D$17,FF$47&gt;=$D214,FF$47&lt;=EDATE($D214,'Summary&amp;Assumptions'!$G$32))*$B214+AND(FF$56&lt;'Summary&amp;Assumptions'!$J$31,FF$47&gt;=$FO214,FF$47&lt;=$FP214)*(('Summary&amp;Assumptions'!$H$25*$C214)*(1+'Summary&amp;Assumptions'!$J$29)^(FF$46-1))+AND(FF$56&lt;'Summary&amp;Assumptions'!$J$31,FF$47&gt;=$FQ214,FF$47&lt;=$FR214)*(('Summary&amp;Assumptions'!$H$25*$C214)*(1+'Summary&amp;Assumptions'!$J$29)^(FF$46-1))</f>
        <v>0</v>
      </c>
      <c r="FB214" s="588">
        <f>AND(FG$55&gt;0,SUM($E214:FA214)&lt;'Summary&amp;Assumptions'!$G$32*$B214,$D214&gt;='Summary&amp;Assumptions'!$D$17,FG$47&gt;=$D214,FG$47&lt;=EDATE($D214,'Summary&amp;Assumptions'!$G$32))*$B214+AND(FG$56&lt;'Summary&amp;Assumptions'!$J$31,FG$47&gt;=$FO214,FG$47&lt;=$FP214)*(('Summary&amp;Assumptions'!$H$25*$C214)*(1+'Summary&amp;Assumptions'!$J$29)^(FG$46-1))+AND(FG$56&lt;'Summary&amp;Assumptions'!$J$31,FG$47&gt;=$FQ214,FG$47&lt;=$FR214)*(('Summary&amp;Assumptions'!$H$25*$C214)*(1+'Summary&amp;Assumptions'!$J$29)^(FG$46-1))</f>
        <v>0</v>
      </c>
      <c r="FC214" s="588">
        <f>AND(FH$55&gt;0,SUM($E214:FB214)&lt;'Summary&amp;Assumptions'!$G$32*$B214,$D214&gt;='Summary&amp;Assumptions'!$D$17,FH$47&gt;=$D214,FH$47&lt;=EDATE($D214,'Summary&amp;Assumptions'!$G$32))*$B214+AND(FH$56&lt;'Summary&amp;Assumptions'!$J$31,FH$47&gt;=$FO214,FH$47&lt;=$FP214)*(('Summary&amp;Assumptions'!$H$25*$C214)*(1+'Summary&amp;Assumptions'!$J$29)^(FH$46-1))+AND(FH$56&lt;'Summary&amp;Assumptions'!$J$31,FH$47&gt;=$FQ214,FH$47&lt;=$FR214)*(('Summary&amp;Assumptions'!$H$25*$C214)*(1+'Summary&amp;Assumptions'!$J$29)^(FH$46-1))</f>
        <v>0</v>
      </c>
      <c r="FD214" s="588">
        <f>AND(FI$55&gt;0,SUM($E214:FC214)&lt;'Summary&amp;Assumptions'!$G$32*$B214,$D214&gt;='Summary&amp;Assumptions'!$D$17,FI$47&gt;=$D214,FI$47&lt;=EDATE($D214,'Summary&amp;Assumptions'!$G$32))*$B214+AND(FI$56&lt;'Summary&amp;Assumptions'!$J$31,FI$47&gt;=$FO214,FI$47&lt;=$FP214)*(('Summary&amp;Assumptions'!$H$25*$C214)*(1+'Summary&amp;Assumptions'!$J$29)^(FI$46-1))+AND(FI$56&lt;'Summary&amp;Assumptions'!$J$31,FI$47&gt;=$FQ214,FI$47&lt;=$FR214)*(('Summary&amp;Assumptions'!$H$25*$C214)*(1+'Summary&amp;Assumptions'!$J$29)^(FI$46-1))</f>
        <v>0</v>
      </c>
      <c r="FE214" s="588">
        <f>AND(FJ$55&gt;0,SUM($E214:FD214)&lt;'Summary&amp;Assumptions'!$G$32*$B214,$D214&gt;='Summary&amp;Assumptions'!$D$17,FJ$47&gt;=$D214,FJ$47&lt;=EDATE($D214,'Summary&amp;Assumptions'!$G$32))*$B214+AND(FJ$56&lt;'Summary&amp;Assumptions'!$J$31,FJ$47&gt;=$FO214,FJ$47&lt;=$FP214)*(('Summary&amp;Assumptions'!$H$25*$C214)*(1+'Summary&amp;Assumptions'!$J$29)^(FJ$46-1))+AND(FJ$56&lt;'Summary&amp;Assumptions'!$J$31,FJ$47&gt;=$FQ214,FJ$47&lt;=$FR214)*(('Summary&amp;Assumptions'!$H$25*$C214)*(1+'Summary&amp;Assumptions'!$J$29)^(FJ$46-1))</f>
        <v>0</v>
      </c>
      <c r="FF214" s="588">
        <f>AND(FK$55&gt;0,SUM($E214:FE214)&lt;'Summary&amp;Assumptions'!$G$32*$B214,$D214&gt;='Summary&amp;Assumptions'!$D$17,FK$47&gt;=$D214,FK$47&lt;=EDATE($D214,'Summary&amp;Assumptions'!$G$32))*$B214+AND(FK$56&lt;'Summary&amp;Assumptions'!$J$31,FK$47&gt;=$FO214,FK$47&lt;=$FP214)*(('Summary&amp;Assumptions'!$H$25*$C214)*(1+'Summary&amp;Assumptions'!$J$29)^(FK$46-1))+AND(FK$56&lt;'Summary&amp;Assumptions'!$J$31,FK$47&gt;=$FQ214,FK$47&lt;=$FR214)*(('Summary&amp;Assumptions'!$H$25*$C214)*(1+'Summary&amp;Assumptions'!$J$29)^(FK$46-1))</f>
        <v>0</v>
      </c>
      <c r="FG214" s="588">
        <f>AND(FL$55&gt;0,SUM($E214:FF214)&lt;'Summary&amp;Assumptions'!$G$32*$B214,$D214&gt;='Summary&amp;Assumptions'!$D$17,FL$47&gt;=$D214,FL$47&lt;=EDATE($D214,'Summary&amp;Assumptions'!$G$32))*$B214+AND(FL$56&lt;'Summary&amp;Assumptions'!$J$31,FL$47&gt;=$FO214,FL$47&lt;=$FP214)*(('Summary&amp;Assumptions'!$H$25*$C214)*(1+'Summary&amp;Assumptions'!$J$29)^(FL$46-1))+AND(FL$56&lt;'Summary&amp;Assumptions'!$J$31,FL$47&gt;=$FQ214,FL$47&lt;=$FR214)*(('Summary&amp;Assumptions'!$H$25*$C214)*(1+'Summary&amp;Assumptions'!$J$29)^(FL$46-1))</f>
        <v>0</v>
      </c>
      <c r="FH214" s="588">
        <f>AND(FM$55&gt;0,SUM($E214:FG214)&lt;'Summary&amp;Assumptions'!$G$32*$B214,$D214&gt;='Summary&amp;Assumptions'!$D$17,FM$47&gt;=$D214,FM$47&lt;=EDATE($D214,'Summary&amp;Assumptions'!$G$32))*$B214+AND(FM$56&lt;'Summary&amp;Assumptions'!$J$31,FM$47&gt;=$FO214,FM$47&lt;=$FP214)*(('Summary&amp;Assumptions'!$H$25*$C214)*(1+'Summary&amp;Assumptions'!$J$29)^(FM$46-1))+AND(FM$56&lt;'Summary&amp;Assumptions'!$J$31,FM$47&gt;=$FQ214,FM$47&lt;=$FR214)*(('Summary&amp;Assumptions'!$H$25*$C214)*(1+'Summary&amp;Assumptions'!$J$29)^(FM$46-1))</f>
        <v>0</v>
      </c>
      <c r="FI214" s="588">
        <f>AND(FN$55&gt;0,SUM($E214:FH214)&lt;'Summary&amp;Assumptions'!$G$32*$B214,$D214&gt;='Summary&amp;Assumptions'!$D$17,FN$47&gt;=$D214,FN$47&lt;=EDATE($D214,'Summary&amp;Assumptions'!$G$32))*$B214+AND(FN$56&lt;'Summary&amp;Assumptions'!$J$31,FN$47&gt;=$FO214,FN$47&lt;=$FP214)*(('Summary&amp;Assumptions'!$H$25*$C214)*(1+'Summary&amp;Assumptions'!$J$29)^(FN$46-1))+AND(FN$56&lt;'Summary&amp;Assumptions'!$J$31,FN$47&gt;=$FQ214,FN$47&lt;=$FR214)*(('Summary&amp;Assumptions'!$H$25*$C214)*(1+'Summary&amp;Assumptions'!$J$29)^(FN$46-1))</f>
        <v>0</v>
      </c>
      <c r="FJ214" s="588">
        <f>AND(FO$55&gt;0,SUM($E214:FI214)&lt;'Summary&amp;Assumptions'!$G$32*$B214,$D214&gt;='Summary&amp;Assumptions'!$D$17,FO$47&gt;=$D214,FO$47&lt;=EDATE($D214,'Summary&amp;Assumptions'!$G$32))*$B214+AND(FO$56&lt;'Summary&amp;Assumptions'!$J$31,FO$47&gt;=$FO214,FO$47&lt;=$FP214)*(('Summary&amp;Assumptions'!$H$25*$C214)*(1+'Summary&amp;Assumptions'!$J$29)^(FO$46-1))+AND(FO$56&lt;'Summary&amp;Assumptions'!$J$31,FO$47&gt;=$FQ214,FO$47&lt;=$FR214)*(('Summary&amp;Assumptions'!$H$25*$C214)*(1+'Summary&amp;Assumptions'!$J$29)^(FO$46-1))</f>
        <v>0</v>
      </c>
      <c r="FK214" s="588">
        <f>AND(FP$55&gt;0,SUM($E214:FJ214)&lt;'Summary&amp;Assumptions'!$G$32*$B214,$D214&gt;='Summary&amp;Assumptions'!$D$17,FP$47&gt;=$D214,FP$47&lt;=EDATE($D214,'Summary&amp;Assumptions'!$G$32))*$B214+AND(FP$56&lt;'Summary&amp;Assumptions'!$J$31,FP$47&gt;=$FO214,FP$47&lt;=$FP214)*(('Summary&amp;Assumptions'!$H$25*$C214)*(1+'Summary&amp;Assumptions'!$J$29)^(FP$46-1))+AND(FP$56&lt;'Summary&amp;Assumptions'!$J$31,FP$47&gt;=$FQ214,FP$47&lt;=$FR214)*(('Summary&amp;Assumptions'!$H$25*$C214)*(1+'Summary&amp;Assumptions'!$J$29)^(FP$46-1))</f>
        <v>0</v>
      </c>
      <c r="FL214" s="588">
        <f>AND(FQ$55&gt;0,SUM($E214:FK214)&lt;'Summary&amp;Assumptions'!$G$32*$B214,$D214&gt;='Summary&amp;Assumptions'!$D$17,FQ$47&gt;=$D214,FQ$47&lt;=EDATE($D214,'Summary&amp;Assumptions'!$G$32))*$B214+AND(FQ$56&lt;'Summary&amp;Assumptions'!$J$31,FQ$47&gt;=$FO214,FQ$47&lt;=$FP214)*(('Summary&amp;Assumptions'!$H$25*$C214)*(1+'Summary&amp;Assumptions'!$J$29)^(FQ$46-1))+AND(FQ$56&lt;'Summary&amp;Assumptions'!$J$31,FQ$47&gt;=$FQ214,FQ$47&lt;=$FR214)*(('Summary&amp;Assumptions'!$H$25*$C214)*(1+'Summary&amp;Assumptions'!$J$29)^(FQ$46-1))</f>
        <v>0</v>
      </c>
      <c r="FO214" s="576">
        <f>EDATE(D214,'Summary&amp;Assumptions'!$G$34)</f>
        <v>47300</v>
      </c>
      <c r="FP214" s="576">
        <f>EDATE(FO214,'Summary&amp;Assumptions'!$G$33-1)</f>
        <v>47331</v>
      </c>
      <c r="FQ214" s="576">
        <f>EDATE(FO214,'Summary&amp;Assumptions'!$G$34)</f>
        <v>47665</v>
      </c>
      <c r="FR214" s="576">
        <f>EDATE(FQ214,'Summary&amp;Assumptions'!$G$33-1)</f>
        <v>47696</v>
      </c>
    </row>
    <row r="215" spans="2:174" hidden="1" x14ac:dyDescent="0.2">
      <c r="B215" s="588">
        <v>0</v>
      </c>
      <c r="C215" s="193">
        <v>0</v>
      </c>
      <c r="D215" s="589">
        <v>46966</v>
      </c>
      <c r="F215" s="588">
        <f>AND(K$55&gt;0,SUM($E215:E215)&lt;'Summary&amp;Assumptions'!$G$32*$B215,$D215&gt;='Summary&amp;Assumptions'!$D$17,K$47&gt;=$D215,K$47&lt;=EDATE($D215,'Summary&amp;Assumptions'!$G$32))*$B215+AND(K$56&lt;'Summary&amp;Assumptions'!$J$31,K$47&gt;=$FO215,K$47&lt;=$FP215)*(('Summary&amp;Assumptions'!$H$25*$C215)*(1+'Summary&amp;Assumptions'!$J$29)^(K$46-1))+AND(K$56&lt;'Summary&amp;Assumptions'!$J$31,K$47&gt;=$FQ215,K$47&lt;=$FR215)*(('Summary&amp;Assumptions'!$H$25*$C215)*(1+'Summary&amp;Assumptions'!$J$29)^(K$46-1))</f>
        <v>0</v>
      </c>
      <c r="G215" s="588">
        <f>AND(L$55&gt;0,SUM($E215:F215)&lt;'Summary&amp;Assumptions'!$G$32*$B215,$D215&gt;='Summary&amp;Assumptions'!$D$17,L$47&gt;=$D215,L$47&lt;=EDATE($D215,'Summary&amp;Assumptions'!$G$32))*$B215+AND(L$56&lt;'Summary&amp;Assumptions'!$J$31,L$47&gt;=$FO215,L$47&lt;=$FP215)*(('Summary&amp;Assumptions'!$H$25*$C215)*(1+'Summary&amp;Assumptions'!$J$29)^(L$46-1))+AND(L$56&lt;'Summary&amp;Assumptions'!$J$31,L$47&gt;=$FQ215,L$47&lt;=$FR215)*(('Summary&amp;Assumptions'!$H$25*$C215)*(1+'Summary&amp;Assumptions'!$J$29)^(L$46-1))</f>
        <v>0</v>
      </c>
      <c r="H215" s="588">
        <f>AND(M$55&gt;0,SUM($E215:G215)&lt;'Summary&amp;Assumptions'!$G$32*$B215,$D215&gt;='Summary&amp;Assumptions'!$D$17,M$47&gt;=$D215,M$47&lt;=EDATE($D215,'Summary&amp;Assumptions'!$G$32))*$B215+AND(M$56&lt;'Summary&amp;Assumptions'!$J$31,M$47&gt;=$FO215,M$47&lt;=$FP215)*(('Summary&amp;Assumptions'!$H$25*$C215)*(1+'Summary&amp;Assumptions'!$J$29)^(M$46-1))+AND(M$56&lt;'Summary&amp;Assumptions'!$J$31,M$47&gt;=$FQ215,M$47&lt;=$FR215)*(('Summary&amp;Assumptions'!$H$25*$C215)*(1+'Summary&amp;Assumptions'!$J$29)^(M$46-1))</f>
        <v>0</v>
      </c>
      <c r="I215" s="588">
        <f>AND(N$55&gt;0,SUM($E215:H215)&lt;'Summary&amp;Assumptions'!$G$32*$B215,$D215&gt;='Summary&amp;Assumptions'!$D$17,N$47&gt;=$D215,N$47&lt;=EDATE($D215,'Summary&amp;Assumptions'!$G$32))*$B215+AND(N$56&lt;'Summary&amp;Assumptions'!$J$31,N$47&gt;=$FO215,N$47&lt;=$FP215)*(('Summary&amp;Assumptions'!$H$25*$C215)*(1+'Summary&amp;Assumptions'!$J$29)^(N$46-1))+AND(N$56&lt;'Summary&amp;Assumptions'!$J$31,N$47&gt;=$FQ215,N$47&lt;=$FR215)*(('Summary&amp;Assumptions'!$H$25*$C215)*(1+'Summary&amp;Assumptions'!$J$29)^(N$46-1))</f>
        <v>0</v>
      </c>
      <c r="J215" s="588">
        <f>AND(O$55&gt;0,SUM($E215:I215)&lt;'Summary&amp;Assumptions'!$G$32*$B215,$D215&gt;='Summary&amp;Assumptions'!$D$17,O$47&gt;=$D215,O$47&lt;=EDATE($D215,'Summary&amp;Assumptions'!$G$32))*$B215+AND(O$56&lt;'Summary&amp;Assumptions'!$J$31,O$47&gt;=$FO215,O$47&lt;=$FP215)*(('Summary&amp;Assumptions'!$H$25*$C215)*(1+'Summary&amp;Assumptions'!$J$29)^(O$46-1))+AND(O$56&lt;'Summary&amp;Assumptions'!$J$31,O$47&gt;=$FQ215,O$47&lt;=$FR215)*(('Summary&amp;Assumptions'!$H$25*$C215)*(1+'Summary&amp;Assumptions'!$J$29)^(O$46-1))</f>
        <v>0</v>
      </c>
      <c r="K215" s="588">
        <f>AND(P$55&gt;0,SUM($E215:J215)&lt;'Summary&amp;Assumptions'!$G$32*$B215,$D215&gt;='Summary&amp;Assumptions'!$D$17,P$47&gt;=$D215,P$47&lt;=EDATE($D215,'Summary&amp;Assumptions'!$G$32))*$B215+AND(P$56&lt;'Summary&amp;Assumptions'!$J$31,P$47&gt;=$FO215,P$47&lt;=$FP215)*(('Summary&amp;Assumptions'!$H$25*$C215)*(1+'Summary&amp;Assumptions'!$J$29)^(P$46-1))+AND(P$56&lt;'Summary&amp;Assumptions'!$J$31,P$47&gt;=$FQ215,P$47&lt;=$FR215)*(('Summary&amp;Assumptions'!$H$25*$C215)*(1+'Summary&amp;Assumptions'!$J$29)^(P$46-1))</f>
        <v>0</v>
      </c>
      <c r="L215" s="588">
        <f>AND(Q$55&gt;0,SUM($E215:K215)&lt;'Summary&amp;Assumptions'!$G$32*$B215,$D215&gt;='Summary&amp;Assumptions'!$D$17,Q$47&gt;=$D215,Q$47&lt;=EDATE($D215,'Summary&amp;Assumptions'!$G$32))*$B215+AND(Q$56&lt;'Summary&amp;Assumptions'!$J$31,Q$47&gt;=$FO215,Q$47&lt;=$FP215)*(('Summary&amp;Assumptions'!$H$25*$C215)*(1+'Summary&amp;Assumptions'!$J$29)^(Q$46-1))+AND(Q$56&lt;'Summary&amp;Assumptions'!$J$31,Q$47&gt;=$FQ215,Q$47&lt;=$FR215)*(('Summary&amp;Assumptions'!$H$25*$C215)*(1+'Summary&amp;Assumptions'!$J$29)^(Q$46-1))</f>
        <v>0</v>
      </c>
      <c r="M215" s="588">
        <f>AND(R$55&gt;0,SUM($E215:L215)&lt;'Summary&amp;Assumptions'!$G$32*$B215,$D215&gt;='Summary&amp;Assumptions'!$D$17,R$47&gt;=$D215,R$47&lt;=EDATE($D215,'Summary&amp;Assumptions'!$G$32))*$B215+AND(R$56&lt;'Summary&amp;Assumptions'!$J$31,R$47&gt;=$FO215,R$47&lt;=$FP215)*(('Summary&amp;Assumptions'!$H$25*$C215)*(1+'Summary&amp;Assumptions'!$J$29)^(R$46-1))+AND(R$56&lt;'Summary&amp;Assumptions'!$J$31,R$47&gt;=$FQ215,R$47&lt;=$FR215)*(('Summary&amp;Assumptions'!$H$25*$C215)*(1+'Summary&amp;Assumptions'!$J$29)^(R$46-1))</f>
        <v>0</v>
      </c>
      <c r="N215" s="588">
        <f>AND(S$55&gt;0,SUM($E215:M215)&lt;'Summary&amp;Assumptions'!$G$32*$B215,$D215&gt;='Summary&amp;Assumptions'!$D$17,S$47&gt;=$D215,S$47&lt;=EDATE($D215,'Summary&amp;Assumptions'!$G$32))*$B215+AND(S$56&lt;'Summary&amp;Assumptions'!$J$31,S$47&gt;=$FO215,S$47&lt;=$FP215)*(('Summary&amp;Assumptions'!$H$25*$C215)*(1+'Summary&amp;Assumptions'!$J$29)^(S$46-1))+AND(S$56&lt;'Summary&amp;Assumptions'!$J$31,S$47&gt;=$FQ215,S$47&lt;=$FR215)*(('Summary&amp;Assumptions'!$H$25*$C215)*(1+'Summary&amp;Assumptions'!$J$29)^(S$46-1))</f>
        <v>0</v>
      </c>
      <c r="O215" s="588">
        <f>AND(T$55&gt;0,SUM($E215:N215)&lt;'Summary&amp;Assumptions'!$G$32*$B215,$D215&gt;='Summary&amp;Assumptions'!$D$17,T$47&gt;=$D215,T$47&lt;=EDATE($D215,'Summary&amp;Assumptions'!$G$32))*$B215+AND(T$56&lt;'Summary&amp;Assumptions'!$J$31,T$47&gt;=$FO215,T$47&lt;=$FP215)*(('Summary&amp;Assumptions'!$H$25*$C215)*(1+'Summary&amp;Assumptions'!$J$29)^(T$46-1))+AND(T$56&lt;'Summary&amp;Assumptions'!$J$31,T$47&gt;=$FQ215,T$47&lt;=$FR215)*(('Summary&amp;Assumptions'!$H$25*$C215)*(1+'Summary&amp;Assumptions'!$J$29)^(T$46-1))</f>
        <v>0</v>
      </c>
      <c r="P215" s="588">
        <f>AND(U$55&gt;0,SUM($E215:O215)&lt;'Summary&amp;Assumptions'!$G$32*$B215,$D215&gt;='Summary&amp;Assumptions'!$D$17,U$47&gt;=$D215,U$47&lt;=EDATE($D215,'Summary&amp;Assumptions'!$G$32))*$B215+AND(U$56&lt;'Summary&amp;Assumptions'!$J$31,U$47&gt;=$FO215,U$47&lt;=$FP215)*(('Summary&amp;Assumptions'!$H$25*$C215)*(1+'Summary&amp;Assumptions'!$J$29)^(U$46-1))+AND(U$56&lt;'Summary&amp;Assumptions'!$J$31,U$47&gt;=$FQ215,U$47&lt;=$FR215)*(('Summary&amp;Assumptions'!$H$25*$C215)*(1+'Summary&amp;Assumptions'!$J$29)^(U$46-1))</f>
        <v>0</v>
      </c>
      <c r="Q215" s="588">
        <f>AND(V$55&gt;0,SUM($E215:P215)&lt;'Summary&amp;Assumptions'!$G$32*$B215,$D215&gt;='Summary&amp;Assumptions'!$D$17,V$47&gt;=$D215,V$47&lt;=EDATE($D215,'Summary&amp;Assumptions'!$G$32))*$B215+AND(V$56&lt;'Summary&amp;Assumptions'!$J$31,V$47&gt;=$FO215,V$47&lt;=$FP215)*(('Summary&amp;Assumptions'!$H$25*$C215)*(1+'Summary&amp;Assumptions'!$J$29)^(V$46-1))+AND(V$56&lt;'Summary&amp;Assumptions'!$J$31,V$47&gt;=$FQ215,V$47&lt;=$FR215)*(('Summary&amp;Assumptions'!$H$25*$C215)*(1+'Summary&amp;Assumptions'!$J$29)^(V$46-1))</f>
        <v>0</v>
      </c>
      <c r="R215" s="588">
        <f>AND(W$55&gt;0,SUM($E215:Q215)&lt;'Summary&amp;Assumptions'!$G$32*$B215,$D215&gt;='Summary&amp;Assumptions'!$D$17,W$47&gt;=$D215,W$47&lt;=EDATE($D215,'Summary&amp;Assumptions'!$G$32))*$B215+AND(W$56&lt;'Summary&amp;Assumptions'!$J$31,W$47&gt;=$FO215,W$47&lt;=$FP215)*(('Summary&amp;Assumptions'!$H$25*$C215)*(1+'Summary&amp;Assumptions'!$J$29)^(W$46-1))+AND(W$56&lt;'Summary&amp;Assumptions'!$J$31,W$47&gt;=$FQ215,W$47&lt;=$FR215)*(('Summary&amp;Assumptions'!$H$25*$C215)*(1+'Summary&amp;Assumptions'!$J$29)^(W$46-1))</f>
        <v>0</v>
      </c>
      <c r="S215" s="588">
        <f>AND(X$55&gt;0,SUM($E215:R215)&lt;'Summary&amp;Assumptions'!$G$32*$B215,$D215&gt;='Summary&amp;Assumptions'!$D$17,X$47&gt;=$D215,X$47&lt;=EDATE($D215,'Summary&amp;Assumptions'!$G$32))*$B215+AND(X$56&lt;'Summary&amp;Assumptions'!$J$31,X$47&gt;=$FO215,X$47&lt;=$FP215)*(('Summary&amp;Assumptions'!$H$25*$C215)*(1+'Summary&amp;Assumptions'!$J$29)^(X$46-1))+AND(X$56&lt;'Summary&amp;Assumptions'!$J$31,X$47&gt;=$FQ215,X$47&lt;=$FR215)*(('Summary&amp;Assumptions'!$H$25*$C215)*(1+'Summary&amp;Assumptions'!$J$29)^(X$46-1))</f>
        <v>0</v>
      </c>
      <c r="T215" s="588">
        <f>AND(Y$55&gt;0,SUM($E215:S215)&lt;'Summary&amp;Assumptions'!$G$32*$B215,$D215&gt;='Summary&amp;Assumptions'!$D$17,Y$47&gt;=$D215,Y$47&lt;=EDATE($D215,'Summary&amp;Assumptions'!$G$32))*$B215+AND(Y$56&lt;'Summary&amp;Assumptions'!$J$31,Y$47&gt;=$FO215,Y$47&lt;=$FP215)*(('Summary&amp;Assumptions'!$H$25*$C215)*(1+'Summary&amp;Assumptions'!$J$29)^(Y$46-1))+AND(Y$56&lt;'Summary&amp;Assumptions'!$J$31,Y$47&gt;=$FQ215,Y$47&lt;=$FR215)*(('Summary&amp;Assumptions'!$H$25*$C215)*(1+'Summary&amp;Assumptions'!$J$29)^(Y$46-1))</f>
        <v>0</v>
      </c>
      <c r="U215" s="588">
        <f>AND(Z$55&gt;0,SUM($E215:T215)&lt;'Summary&amp;Assumptions'!$G$32*$B215,$D215&gt;='Summary&amp;Assumptions'!$D$17,Z$47&gt;=$D215,Z$47&lt;=EDATE($D215,'Summary&amp;Assumptions'!$G$32))*$B215+AND(Z$56&lt;'Summary&amp;Assumptions'!$J$31,Z$47&gt;=$FO215,Z$47&lt;=$FP215)*(('Summary&amp;Assumptions'!$H$25*$C215)*(1+'Summary&amp;Assumptions'!$J$29)^(Z$46-1))+AND(Z$56&lt;'Summary&amp;Assumptions'!$J$31,Z$47&gt;=$FQ215,Z$47&lt;=$FR215)*(('Summary&amp;Assumptions'!$H$25*$C215)*(1+'Summary&amp;Assumptions'!$J$29)^(Z$46-1))</f>
        <v>0</v>
      </c>
      <c r="V215" s="588">
        <f>AND(AA$55&gt;0,SUM($E215:U215)&lt;'Summary&amp;Assumptions'!$G$32*$B215,$D215&gt;='Summary&amp;Assumptions'!$D$17,AA$47&gt;=$D215,AA$47&lt;=EDATE($D215,'Summary&amp;Assumptions'!$G$32))*$B215+AND(AA$56&lt;'Summary&amp;Assumptions'!$J$31,AA$47&gt;=$FO215,AA$47&lt;=$FP215)*(('Summary&amp;Assumptions'!$H$25*$C215)*(1+'Summary&amp;Assumptions'!$J$29)^(AA$46-1))+AND(AA$56&lt;'Summary&amp;Assumptions'!$J$31,AA$47&gt;=$FQ215,AA$47&lt;=$FR215)*(('Summary&amp;Assumptions'!$H$25*$C215)*(1+'Summary&amp;Assumptions'!$J$29)^(AA$46-1))</f>
        <v>0</v>
      </c>
      <c r="W215" s="588">
        <f>AND(AB$55&gt;0,SUM($E215:V215)&lt;'Summary&amp;Assumptions'!$G$32*$B215,$D215&gt;='Summary&amp;Assumptions'!$D$17,AB$47&gt;=$D215,AB$47&lt;=EDATE($D215,'Summary&amp;Assumptions'!$G$32))*$B215+AND(AB$56&lt;'Summary&amp;Assumptions'!$J$31,AB$47&gt;=$FO215,AB$47&lt;=$FP215)*(('Summary&amp;Assumptions'!$H$25*$C215)*(1+'Summary&amp;Assumptions'!$J$29)^(AB$46-1))+AND(AB$56&lt;'Summary&amp;Assumptions'!$J$31,AB$47&gt;=$FQ215,AB$47&lt;=$FR215)*(('Summary&amp;Assumptions'!$H$25*$C215)*(1+'Summary&amp;Assumptions'!$J$29)^(AB$46-1))</f>
        <v>0</v>
      </c>
      <c r="X215" s="588">
        <f>AND(AC$55&gt;0,SUM($E215:W215)&lt;'Summary&amp;Assumptions'!$G$32*$B215,$D215&gt;='Summary&amp;Assumptions'!$D$17,AC$47&gt;=$D215,AC$47&lt;=EDATE($D215,'Summary&amp;Assumptions'!$G$32))*$B215+AND(AC$56&lt;'Summary&amp;Assumptions'!$J$31,AC$47&gt;=$FO215,AC$47&lt;=$FP215)*(('Summary&amp;Assumptions'!$H$25*$C215)*(1+'Summary&amp;Assumptions'!$J$29)^(AC$46-1))+AND(AC$56&lt;'Summary&amp;Assumptions'!$J$31,AC$47&gt;=$FQ215,AC$47&lt;=$FR215)*(('Summary&amp;Assumptions'!$H$25*$C215)*(1+'Summary&amp;Assumptions'!$J$29)^(AC$46-1))</f>
        <v>0</v>
      </c>
      <c r="Y215" s="588">
        <f>AND(AD$55&gt;0,SUM($E215:X215)&lt;'Summary&amp;Assumptions'!$G$32*$B215,$D215&gt;='Summary&amp;Assumptions'!$D$17,AD$47&gt;=$D215,AD$47&lt;=EDATE($D215,'Summary&amp;Assumptions'!$G$32))*$B215+AND(AD$56&lt;'Summary&amp;Assumptions'!$J$31,AD$47&gt;=$FO215,AD$47&lt;=$FP215)*(('Summary&amp;Assumptions'!$H$25*$C215)*(1+'Summary&amp;Assumptions'!$J$29)^(AD$46-1))+AND(AD$56&lt;'Summary&amp;Assumptions'!$J$31,AD$47&gt;=$FQ215,AD$47&lt;=$FR215)*(('Summary&amp;Assumptions'!$H$25*$C215)*(1+'Summary&amp;Assumptions'!$J$29)^(AD$46-1))</f>
        <v>0</v>
      </c>
      <c r="Z215" s="588">
        <f>AND(AE$55&gt;0,SUM($E215:Y215)&lt;'Summary&amp;Assumptions'!$G$32*$B215,$D215&gt;='Summary&amp;Assumptions'!$D$17,AE$47&gt;=$D215,AE$47&lt;=EDATE($D215,'Summary&amp;Assumptions'!$G$32))*$B215+AND(AE$56&lt;'Summary&amp;Assumptions'!$J$31,AE$47&gt;=$FO215,AE$47&lt;=$FP215)*(('Summary&amp;Assumptions'!$H$25*$C215)*(1+'Summary&amp;Assumptions'!$J$29)^(AE$46-1))+AND(AE$56&lt;'Summary&amp;Assumptions'!$J$31,AE$47&gt;=$FQ215,AE$47&lt;=$FR215)*(('Summary&amp;Assumptions'!$H$25*$C215)*(1+'Summary&amp;Assumptions'!$J$29)^(AE$46-1))</f>
        <v>0</v>
      </c>
      <c r="AA215" s="588">
        <f>AND(AF$55&gt;0,SUM($E215:Z215)&lt;'Summary&amp;Assumptions'!$G$32*$B215,$D215&gt;='Summary&amp;Assumptions'!$D$17,AF$47&gt;=$D215,AF$47&lt;=EDATE($D215,'Summary&amp;Assumptions'!$G$32))*$B215+AND(AF$56&lt;'Summary&amp;Assumptions'!$J$31,AF$47&gt;=$FO215,AF$47&lt;=$FP215)*(('Summary&amp;Assumptions'!$H$25*$C215)*(1+'Summary&amp;Assumptions'!$J$29)^(AF$46-1))+AND(AF$56&lt;'Summary&amp;Assumptions'!$J$31,AF$47&gt;=$FQ215,AF$47&lt;=$FR215)*(('Summary&amp;Assumptions'!$H$25*$C215)*(1+'Summary&amp;Assumptions'!$J$29)^(AF$46-1))</f>
        <v>0</v>
      </c>
      <c r="AB215" s="588">
        <f>AND(AG$55&gt;0,SUM($E215:AA215)&lt;'Summary&amp;Assumptions'!$G$32*$B215,$D215&gt;='Summary&amp;Assumptions'!$D$17,AG$47&gt;=$D215,AG$47&lt;=EDATE($D215,'Summary&amp;Assumptions'!$G$32))*$B215+AND(AG$56&lt;'Summary&amp;Assumptions'!$J$31,AG$47&gt;=$FO215,AG$47&lt;=$FP215)*(('Summary&amp;Assumptions'!$H$25*$C215)*(1+'Summary&amp;Assumptions'!$J$29)^(AG$46-1))+AND(AG$56&lt;'Summary&amp;Assumptions'!$J$31,AG$47&gt;=$FQ215,AG$47&lt;=$FR215)*(('Summary&amp;Assumptions'!$H$25*$C215)*(1+'Summary&amp;Assumptions'!$J$29)^(AG$46-1))</f>
        <v>0</v>
      </c>
      <c r="AC215" s="588">
        <f>AND(AH$55&gt;0,SUM($E215:AB215)&lt;'Summary&amp;Assumptions'!$G$32*$B215,$D215&gt;='Summary&amp;Assumptions'!$D$17,AH$47&gt;=$D215,AH$47&lt;=EDATE($D215,'Summary&amp;Assumptions'!$G$32))*$B215+AND(AH$56&lt;'Summary&amp;Assumptions'!$J$31,AH$47&gt;=$FO215,AH$47&lt;=$FP215)*(('Summary&amp;Assumptions'!$H$25*$C215)*(1+'Summary&amp;Assumptions'!$J$29)^(AH$46-1))+AND(AH$56&lt;'Summary&amp;Assumptions'!$J$31,AH$47&gt;=$FQ215,AH$47&lt;=$FR215)*(('Summary&amp;Assumptions'!$H$25*$C215)*(1+'Summary&amp;Assumptions'!$J$29)^(AH$46-1))</f>
        <v>0</v>
      </c>
      <c r="AD215" s="588">
        <f>AND(AI$55&gt;0,SUM($E215:AC215)&lt;'Summary&amp;Assumptions'!$G$32*$B215,$D215&gt;='Summary&amp;Assumptions'!$D$17,AI$47&gt;=$D215,AI$47&lt;=EDATE($D215,'Summary&amp;Assumptions'!$G$32))*$B215+AND(AI$56&lt;'Summary&amp;Assumptions'!$J$31,AI$47&gt;=$FO215,AI$47&lt;=$FP215)*(('Summary&amp;Assumptions'!$H$25*$C215)*(1+'Summary&amp;Assumptions'!$J$29)^(AI$46-1))+AND(AI$56&lt;'Summary&amp;Assumptions'!$J$31,AI$47&gt;=$FQ215,AI$47&lt;=$FR215)*(('Summary&amp;Assumptions'!$H$25*$C215)*(1+'Summary&amp;Assumptions'!$J$29)^(AI$46-1))</f>
        <v>0</v>
      </c>
      <c r="AE215" s="588">
        <f>AND(AJ$55&gt;0,SUM($E215:AD215)&lt;'Summary&amp;Assumptions'!$G$32*$B215,$D215&gt;='Summary&amp;Assumptions'!$D$17,AJ$47&gt;=$D215,AJ$47&lt;=EDATE($D215,'Summary&amp;Assumptions'!$G$32))*$B215+AND(AJ$56&lt;'Summary&amp;Assumptions'!$J$31,AJ$47&gt;=$FO215,AJ$47&lt;=$FP215)*(('Summary&amp;Assumptions'!$H$25*$C215)*(1+'Summary&amp;Assumptions'!$J$29)^(AJ$46-1))+AND(AJ$56&lt;'Summary&amp;Assumptions'!$J$31,AJ$47&gt;=$FQ215,AJ$47&lt;=$FR215)*(('Summary&amp;Assumptions'!$H$25*$C215)*(1+'Summary&amp;Assumptions'!$J$29)^(AJ$46-1))</f>
        <v>0</v>
      </c>
      <c r="AF215" s="588">
        <f>AND(AK$55&gt;0,SUM($E215:AE215)&lt;'Summary&amp;Assumptions'!$G$32*$B215,$D215&gt;='Summary&amp;Assumptions'!$D$17,AK$47&gt;=$D215,AK$47&lt;=EDATE($D215,'Summary&amp;Assumptions'!$G$32))*$B215+AND(AK$56&lt;'Summary&amp;Assumptions'!$J$31,AK$47&gt;=$FO215,AK$47&lt;=$FP215)*(('Summary&amp;Assumptions'!$H$25*$C215)*(1+'Summary&amp;Assumptions'!$J$29)^(AK$46-1))+AND(AK$56&lt;'Summary&amp;Assumptions'!$J$31,AK$47&gt;=$FQ215,AK$47&lt;=$FR215)*(('Summary&amp;Assumptions'!$H$25*$C215)*(1+'Summary&amp;Assumptions'!$J$29)^(AK$46-1))</f>
        <v>0</v>
      </c>
      <c r="AG215" s="588">
        <f>AND(AL$55&gt;0,SUM($E215:AF215)&lt;'Summary&amp;Assumptions'!$G$32*$B215,$D215&gt;='Summary&amp;Assumptions'!$D$17,AL$47&gt;=$D215,AL$47&lt;=EDATE($D215,'Summary&amp;Assumptions'!$G$32))*$B215+AND(AL$56&lt;'Summary&amp;Assumptions'!$J$31,AL$47&gt;=$FO215,AL$47&lt;=$FP215)*(('Summary&amp;Assumptions'!$H$25*$C215)*(1+'Summary&amp;Assumptions'!$J$29)^(AL$46-1))+AND(AL$56&lt;'Summary&amp;Assumptions'!$J$31,AL$47&gt;=$FQ215,AL$47&lt;=$FR215)*(('Summary&amp;Assumptions'!$H$25*$C215)*(1+'Summary&amp;Assumptions'!$J$29)^(AL$46-1))</f>
        <v>0</v>
      </c>
      <c r="AH215" s="588">
        <f>AND(AM$55&gt;0,SUM($E215:AG215)&lt;'Summary&amp;Assumptions'!$G$32*$B215,$D215&gt;='Summary&amp;Assumptions'!$D$17,AM$47&gt;=$D215,AM$47&lt;=EDATE($D215,'Summary&amp;Assumptions'!$G$32))*$B215+AND(AM$56&lt;'Summary&amp;Assumptions'!$J$31,AM$47&gt;=$FO215,AM$47&lt;=$FP215)*(('Summary&amp;Assumptions'!$H$25*$C215)*(1+'Summary&amp;Assumptions'!$J$29)^(AM$46-1))+AND(AM$56&lt;'Summary&amp;Assumptions'!$J$31,AM$47&gt;=$FQ215,AM$47&lt;=$FR215)*(('Summary&amp;Assumptions'!$H$25*$C215)*(1+'Summary&amp;Assumptions'!$J$29)^(AM$46-1))</f>
        <v>0</v>
      </c>
      <c r="AI215" s="588">
        <f>AND(AN$55&gt;0,SUM($E215:AH215)&lt;'Summary&amp;Assumptions'!$G$32*$B215,$D215&gt;='Summary&amp;Assumptions'!$D$17,AN$47&gt;=$D215,AN$47&lt;=EDATE($D215,'Summary&amp;Assumptions'!$G$32))*$B215+AND(AN$56&lt;'Summary&amp;Assumptions'!$J$31,AN$47&gt;=$FO215,AN$47&lt;=$FP215)*(('Summary&amp;Assumptions'!$H$25*$C215)*(1+'Summary&amp;Assumptions'!$J$29)^(AN$46-1))+AND(AN$56&lt;'Summary&amp;Assumptions'!$J$31,AN$47&gt;=$FQ215,AN$47&lt;=$FR215)*(('Summary&amp;Assumptions'!$H$25*$C215)*(1+'Summary&amp;Assumptions'!$J$29)^(AN$46-1))</f>
        <v>0</v>
      </c>
      <c r="AJ215" s="588">
        <f>AND(AO$55&gt;0,SUM($E215:AI215)&lt;'Summary&amp;Assumptions'!$G$32*$B215,$D215&gt;='Summary&amp;Assumptions'!$D$17,AO$47&gt;=$D215,AO$47&lt;=EDATE($D215,'Summary&amp;Assumptions'!$G$32))*$B215+AND(AO$56&lt;'Summary&amp;Assumptions'!$J$31,AO$47&gt;=$FO215,AO$47&lt;=$FP215)*(('Summary&amp;Assumptions'!$H$25*$C215)*(1+'Summary&amp;Assumptions'!$J$29)^(AO$46-1))+AND(AO$56&lt;'Summary&amp;Assumptions'!$J$31,AO$47&gt;=$FQ215,AO$47&lt;=$FR215)*(('Summary&amp;Assumptions'!$H$25*$C215)*(1+'Summary&amp;Assumptions'!$J$29)^(AO$46-1))</f>
        <v>0</v>
      </c>
      <c r="AK215" s="588">
        <f>AND(AP$55&gt;0,SUM($E215:AJ215)&lt;'Summary&amp;Assumptions'!$G$32*$B215,$D215&gt;='Summary&amp;Assumptions'!$D$17,AP$47&gt;=$D215,AP$47&lt;=EDATE($D215,'Summary&amp;Assumptions'!$G$32))*$B215+AND(AP$56&lt;'Summary&amp;Assumptions'!$J$31,AP$47&gt;=$FO215,AP$47&lt;=$FP215)*(('Summary&amp;Assumptions'!$H$25*$C215)*(1+'Summary&amp;Assumptions'!$J$29)^(AP$46-1))+AND(AP$56&lt;'Summary&amp;Assumptions'!$J$31,AP$47&gt;=$FQ215,AP$47&lt;=$FR215)*(('Summary&amp;Assumptions'!$H$25*$C215)*(1+'Summary&amp;Assumptions'!$J$29)^(AP$46-1))</f>
        <v>0</v>
      </c>
      <c r="AL215" s="588">
        <f>AND(AQ$55&gt;0,SUM($E215:AK215)&lt;'Summary&amp;Assumptions'!$G$32*$B215,$D215&gt;='Summary&amp;Assumptions'!$D$17,AQ$47&gt;=$D215,AQ$47&lt;=EDATE($D215,'Summary&amp;Assumptions'!$G$32))*$B215+AND(AQ$56&lt;'Summary&amp;Assumptions'!$J$31,AQ$47&gt;=$FO215,AQ$47&lt;=$FP215)*(('Summary&amp;Assumptions'!$H$25*$C215)*(1+'Summary&amp;Assumptions'!$J$29)^(AQ$46-1))+AND(AQ$56&lt;'Summary&amp;Assumptions'!$J$31,AQ$47&gt;=$FQ215,AQ$47&lt;=$FR215)*(('Summary&amp;Assumptions'!$H$25*$C215)*(1+'Summary&amp;Assumptions'!$J$29)^(AQ$46-1))</f>
        <v>0</v>
      </c>
      <c r="AM215" s="588">
        <f>AND(AR$55&gt;0,SUM($E215:AL215)&lt;'Summary&amp;Assumptions'!$G$32*$B215,$D215&gt;='Summary&amp;Assumptions'!$D$17,AR$47&gt;=$D215,AR$47&lt;=EDATE($D215,'Summary&amp;Assumptions'!$G$32))*$B215+AND(AR$56&lt;'Summary&amp;Assumptions'!$J$31,AR$47&gt;=$FO215,AR$47&lt;=$FP215)*(('Summary&amp;Assumptions'!$H$25*$C215)*(1+'Summary&amp;Assumptions'!$J$29)^(AR$46-1))+AND(AR$56&lt;'Summary&amp;Assumptions'!$J$31,AR$47&gt;=$FQ215,AR$47&lt;=$FR215)*(('Summary&amp;Assumptions'!$H$25*$C215)*(1+'Summary&amp;Assumptions'!$J$29)^(AR$46-1))</f>
        <v>0</v>
      </c>
      <c r="AN215" s="588">
        <f>AND(AS$55&gt;0,SUM($E215:AM215)&lt;'Summary&amp;Assumptions'!$G$32*$B215,$D215&gt;='Summary&amp;Assumptions'!$D$17,AS$47&gt;=$D215,AS$47&lt;=EDATE($D215,'Summary&amp;Assumptions'!$G$32))*$B215+AND(AS$56&lt;'Summary&amp;Assumptions'!$J$31,AS$47&gt;=$FO215,AS$47&lt;=$FP215)*(('Summary&amp;Assumptions'!$H$25*$C215)*(1+'Summary&amp;Assumptions'!$J$29)^(AS$46-1))+AND(AS$56&lt;'Summary&amp;Assumptions'!$J$31,AS$47&gt;=$FQ215,AS$47&lt;=$FR215)*(('Summary&amp;Assumptions'!$H$25*$C215)*(1+'Summary&amp;Assumptions'!$J$29)^(AS$46-1))</f>
        <v>0</v>
      </c>
      <c r="AO215" s="588">
        <f>AND(AT$55&gt;0,SUM($E215:AN215)&lt;'Summary&amp;Assumptions'!$G$32*$B215,$D215&gt;='Summary&amp;Assumptions'!$D$17,AT$47&gt;=$D215,AT$47&lt;=EDATE($D215,'Summary&amp;Assumptions'!$G$32))*$B215+AND(AT$56&lt;'Summary&amp;Assumptions'!$J$31,AT$47&gt;=$FO215,AT$47&lt;=$FP215)*(('Summary&amp;Assumptions'!$H$25*$C215)*(1+'Summary&amp;Assumptions'!$J$29)^(AT$46-1))+AND(AT$56&lt;'Summary&amp;Assumptions'!$J$31,AT$47&gt;=$FQ215,AT$47&lt;=$FR215)*(('Summary&amp;Assumptions'!$H$25*$C215)*(1+'Summary&amp;Assumptions'!$J$29)^(AT$46-1))</f>
        <v>0</v>
      </c>
      <c r="AP215" s="588">
        <f>AND(AU$55&gt;0,SUM($E215:AO215)&lt;'Summary&amp;Assumptions'!$G$32*$B215,$D215&gt;='Summary&amp;Assumptions'!$D$17,AU$47&gt;=$D215,AU$47&lt;=EDATE($D215,'Summary&amp;Assumptions'!$G$32))*$B215+AND(AU$56&lt;'Summary&amp;Assumptions'!$J$31,AU$47&gt;=$FO215,AU$47&lt;=$FP215)*(('Summary&amp;Assumptions'!$H$25*$C215)*(1+'Summary&amp;Assumptions'!$J$29)^(AU$46-1))+AND(AU$56&lt;'Summary&amp;Assumptions'!$J$31,AU$47&gt;=$FQ215,AU$47&lt;=$FR215)*(('Summary&amp;Assumptions'!$H$25*$C215)*(1+'Summary&amp;Assumptions'!$J$29)^(AU$46-1))</f>
        <v>0</v>
      </c>
      <c r="AQ215" s="588">
        <f>AND(AV$55&gt;0,SUM($E215:AP215)&lt;'Summary&amp;Assumptions'!$G$32*$B215,$D215&gt;='Summary&amp;Assumptions'!$D$17,AV$47&gt;=$D215,AV$47&lt;=EDATE($D215,'Summary&amp;Assumptions'!$G$32))*$B215+AND(AV$56&lt;'Summary&amp;Assumptions'!$J$31,AV$47&gt;=$FO215,AV$47&lt;=$FP215)*(('Summary&amp;Assumptions'!$H$25*$C215)*(1+'Summary&amp;Assumptions'!$J$29)^(AV$46-1))+AND(AV$56&lt;'Summary&amp;Assumptions'!$J$31,AV$47&gt;=$FQ215,AV$47&lt;=$FR215)*(('Summary&amp;Assumptions'!$H$25*$C215)*(1+'Summary&amp;Assumptions'!$J$29)^(AV$46-1))</f>
        <v>0</v>
      </c>
      <c r="AR215" s="588">
        <f>AND(AW$55&gt;0,SUM($E215:AQ215)&lt;'Summary&amp;Assumptions'!$G$32*$B215,$D215&gt;='Summary&amp;Assumptions'!$D$17,AW$47&gt;=$D215,AW$47&lt;=EDATE($D215,'Summary&amp;Assumptions'!$G$32))*$B215+AND(AW$56&lt;'Summary&amp;Assumptions'!$J$31,AW$47&gt;=$FO215,AW$47&lt;=$FP215)*(('Summary&amp;Assumptions'!$H$25*$C215)*(1+'Summary&amp;Assumptions'!$J$29)^(AW$46-1))+AND(AW$56&lt;'Summary&amp;Assumptions'!$J$31,AW$47&gt;=$FQ215,AW$47&lt;=$FR215)*(('Summary&amp;Assumptions'!$H$25*$C215)*(1+'Summary&amp;Assumptions'!$J$29)^(AW$46-1))</f>
        <v>0</v>
      </c>
      <c r="AS215" s="588">
        <f>AND(AX$55&gt;0,SUM($E215:AR215)&lt;'Summary&amp;Assumptions'!$G$32*$B215,$D215&gt;='Summary&amp;Assumptions'!$D$17,AX$47&gt;=$D215,AX$47&lt;=EDATE($D215,'Summary&amp;Assumptions'!$G$32))*$B215+AND(AX$56&lt;'Summary&amp;Assumptions'!$J$31,AX$47&gt;=$FO215,AX$47&lt;=$FP215)*(('Summary&amp;Assumptions'!$H$25*$C215)*(1+'Summary&amp;Assumptions'!$J$29)^(AX$46-1))+AND(AX$56&lt;'Summary&amp;Assumptions'!$J$31,AX$47&gt;=$FQ215,AX$47&lt;=$FR215)*(('Summary&amp;Assumptions'!$H$25*$C215)*(1+'Summary&amp;Assumptions'!$J$29)^(AX$46-1))</f>
        <v>0</v>
      </c>
      <c r="AT215" s="588">
        <f>AND(AY$55&gt;0,SUM($E215:AS215)&lt;'Summary&amp;Assumptions'!$G$32*$B215,$D215&gt;='Summary&amp;Assumptions'!$D$17,AY$47&gt;=$D215,AY$47&lt;=EDATE($D215,'Summary&amp;Assumptions'!$G$32))*$B215+AND(AY$56&lt;'Summary&amp;Assumptions'!$J$31,AY$47&gt;=$FO215,AY$47&lt;=$FP215)*(('Summary&amp;Assumptions'!$H$25*$C215)*(1+'Summary&amp;Assumptions'!$J$29)^(AY$46-1))+AND(AY$56&lt;'Summary&amp;Assumptions'!$J$31,AY$47&gt;=$FQ215,AY$47&lt;=$FR215)*(('Summary&amp;Assumptions'!$H$25*$C215)*(1+'Summary&amp;Assumptions'!$J$29)^(AY$46-1))</f>
        <v>0</v>
      </c>
      <c r="AU215" s="588">
        <f>AND(AZ$55&gt;0,SUM($E215:AT215)&lt;'Summary&amp;Assumptions'!$G$32*$B215,$D215&gt;='Summary&amp;Assumptions'!$D$17,AZ$47&gt;=$D215,AZ$47&lt;=EDATE($D215,'Summary&amp;Assumptions'!$G$32))*$B215+AND(AZ$56&lt;'Summary&amp;Assumptions'!$J$31,AZ$47&gt;=$FO215,AZ$47&lt;=$FP215)*(('Summary&amp;Assumptions'!$H$25*$C215)*(1+'Summary&amp;Assumptions'!$J$29)^(AZ$46-1))+AND(AZ$56&lt;'Summary&amp;Assumptions'!$J$31,AZ$47&gt;=$FQ215,AZ$47&lt;=$FR215)*(('Summary&amp;Assumptions'!$H$25*$C215)*(1+'Summary&amp;Assumptions'!$J$29)^(AZ$46-1))</f>
        <v>0</v>
      </c>
      <c r="AV215" s="588">
        <f>AND(BA$55&gt;0,SUM($E215:AU215)&lt;'Summary&amp;Assumptions'!$G$32*$B215,$D215&gt;='Summary&amp;Assumptions'!$D$17,BA$47&gt;=$D215,BA$47&lt;=EDATE($D215,'Summary&amp;Assumptions'!$G$32))*$B215+AND(BA$56&lt;'Summary&amp;Assumptions'!$J$31,BA$47&gt;=$FO215,BA$47&lt;=$FP215)*(('Summary&amp;Assumptions'!$H$25*$C215)*(1+'Summary&amp;Assumptions'!$J$29)^(BA$46-1))+AND(BA$56&lt;'Summary&amp;Assumptions'!$J$31,BA$47&gt;=$FQ215,BA$47&lt;=$FR215)*(('Summary&amp;Assumptions'!$H$25*$C215)*(1+'Summary&amp;Assumptions'!$J$29)^(BA$46-1))</f>
        <v>0</v>
      </c>
      <c r="AW215" s="588">
        <f>AND(BB$55&gt;0,SUM($E215:AV215)&lt;'Summary&amp;Assumptions'!$G$32*$B215,$D215&gt;='Summary&amp;Assumptions'!$D$17,BB$47&gt;=$D215,BB$47&lt;=EDATE($D215,'Summary&amp;Assumptions'!$G$32))*$B215+AND(BB$56&lt;'Summary&amp;Assumptions'!$J$31,BB$47&gt;=$FO215,BB$47&lt;=$FP215)*(('Summary&amp;Assumptions'!$H$25*$C215)*(1+'Summary&amp;Assumptions'!$J$29)^(BB$46-1))+AND(BB$56&lt;'Summary&amp;Assumptions'!$J$31,BB$47&gt;=$FQ215,BB$47&lt;=$FR215)*(('Summary&amp;Assumptions'!$H$25*$C215)*(1+'Summary&amp;Assumptions'!$J$29)^(BB$46-1))</f>
        <v>0</v>
      </c>
      <c r="AX215" s="588">
        <f>AND(BC$55&gt;0,SUM($E215:AW215)&lt;'Summary&amp;Assumptions'!$G$32*$B215,$D215&gt;='Summary&amp;Assumptions'!$D$17,BC$47&gt;=$D215,BC$47&lt;=EDATE($D215,'Summary&amp;Assumptions'!$G$32))*$B215+AND(BC$56&lt;'Summary&amp;Assumptions'!$J$31,BC$47&gt;=$FO215,BC$47&lt;=$FP215)*(('Summary&amp;Assumptions'!$H$25*$C215)*(1+'Summary&amp;Assumptions'!$J$29)^(BC$46-1))+AND(BC$56&lt;'Summary&amp;Assumptions'!$J$31,BC$47&gt;=$FQ215,BC$47&lt;=$FR215)*(('Summary&amp;Assumptions'!$H$25*$C215)*(1+'Summary&amp;Assumptions'!$J$29)^(BC$46-1))</f>
        <v>0</v>
      </c>
      <c r="AY215" s="588">
        <f>AND(BD$55&gt;0,SUM($E215:AX215)&lt;'Summary&amp;Assumptions'!$G$32*$B215,$D215&gt;='Summary&amp;Assumptions'!$D$17,BD$47&gt;=$D215,BD$47&lt;=EDATE($D215,'Summary&amp;Assumptions'!$G$32))*$B215+AND(BD$56&lt;'Summary&amp;Assumptions'!$J$31,BD$47&gt;=$FO215,BD$47&lt;=$FP215)*(('Summary&amp;Assumptions'!$H$25*$C215)*(1+'Summary&amp;Assumptions'!$J$29)^(BD$46-1))+AND(BD$56&lt;'Summary&amp;Assumptions'!$J$31,BD$47&gt;=$FQ215,BD$47&lt;=$FR215)*(('Summary&amp;Assumptions'!$H$25*$C215)*(1+'Summary&amp;Assumptions'!$J$29)^(BD$46-1))</f>
        <v>0</v>
      </c>
      <c r="AZ215" s="588">
        <f>AND(BE$55&gt;0,SUM($E215:AY215)&lt;'Summary&amp;Assumptions'!$G$32*$B215,$D215&gt;='Summary&amp;Assumptions'!$D$17,BE$47&gt;=$D215,BE$47&lt;=EDATE($D215,'Summary&amp;Assumptions'!$G$32))*$B215+AND(BE$56&lt;'Summary&amp;Assumptions'!$J$31,BE$47&gt;=$FO215,BE$47&lt;=$FP215)*(('Summary&amp;Assumptions'!$H$25*$C215)*(1+'Summary&amp;Assumptions'!$J$29)^(BE$46-1))+AND(BE$56&lt;'Summary&amp;Assumptions'!$J$31,BE$47&gt;=$FQ215,BE$47&lt;=$FR215)*(('Summary&amp;Assumptions'!$H$25*$C215)*(1+'Summary&amp;Assumptions'!$J$29)^(BE$46-1))</f>
        <v>0</v>
      </c>
      <c r="BA215" s="588">
        <f>AND(BF$55&gt;0,SUM($E215:AZ215)&lt;'Summary&amp;Assumptions'!$G$32*$B215,$D215&gt;='Summary&amp;Assumptions'!$D$17,BF$47&gt;=$D215,BF$47&lt;=EDATE($D215,'Summary&amp;Assumptions'!$G$32))*$B215+AND(BF$56&lt;'Summary&amp;Assumptions'!$J$31,BF$47&gt;=$FO215,BF$47&lt;=$FP215)*(('Summary&amp;Assumptions'!$H$25*$C215)*(1+'Summary&amp;Assumptions'!$J$29)^(BF$46-1))+AND(BF$56&lt;'Summary&amp;Assumptions'!$J$31,BF$47&gt;=$FQ215,BF$47&lt;=$FR215)*(('Summary&amp;Assumptions'!$H$25*$C215)*(1+'Summary&amp;Assumptions'!$J$29)^(BF$46-1))</f>
        <v>0</v>
      </c>
      <c r="BB215" s="588">
        <f>AND(BG$55&gt;0,SUM($E215:BA215)&lt;'Summary&amp;Assumptions'!$G$32*$B215,$D215&gt;='Summary&amp;Assumptions'!$D$17,BG$47&gt;=$D215,BG$47&lt;=EDATE($D215,'Summary&amp;Assumptions'!$G$32))*$B215+AND(BG$56&lt;'Summary&amp;Assumptions'!$J$31,BG$47&gt;=$FO215,BG$47&lt;=$FP215)*(('Summary&amp;Assumptions'!$H$25*$C215)*(1+'Summary&amp;Assumptions'!$J$29)^(BG$46-1))+AND(BG$56&lt;'Summary&amp;Assumptions'!$J$31,BG$47&gt;=$FQ215,BG$47&lt;=$FR215)*(('Summary&amp;Assumptions'!$H$25*$C215)*(1+'Summary&amp;Assumptions'!$J$29)^(BG$46-1))</f>
        <v>0</v>
      </c>
      <c r="BC215" s="588">
        <f>AND(BH$55&gt;0,SUM($E215:BB215)&lt;'Summary&amp;Assumptions'!$G$32*$B215,$D215&gt;='Summary&amp;Assumptions'!$D$17,BH$47&gt;=$D215,BH$47&lt;=EDATE($D215,'Summary&amp;Assumptions'!$G$32))*$B215+AND(BH$56&lt;'Summary&amp;Assumptions'!$J$31,BH$47&gt;=$FO215,BH$47&lt;=$FP215)*(('Summary&amp;Assumptions'!$H$25*$C215)*(1+'Summary&amp;Assumptions'!$J$29)^(BH$46-1))+AND(BH$56&lt;'Summary&amp;Assumptions'!$J$31,BH$47&gt;=$FQ215,BH$47&lt;=$FR215)*(('Summary&amp;Assumptions'!$H$25*$C215)*(1+'Summary&amp;Assumptions'!$J$29)^(BH$46-1))</f>
        <v>0</v>
      </c>
      <c r="BD215" s="588">
        <f>AND(BI$55&gt;0,SUM($E215:BC215)&lt;'Summary&amp;Assumptions'!$G$32*$B215,$D215&gt;='Summary&amp;Assumptions'!$D$17,BI$47&gt;=$D215,BI$47&lt;=EDATE($D215,'Summary&amp;Assumptions'!$G$32))*$B215+AND(BI$56&lt;'Summary&amp;Assumptions'!$J$31,BI$47&gt;=$FO215,BI$47&lt;=$FP215)*(('Summary&amp;Assumptions'!$H$25*$C215)*(1+'Summary&amp;Assumptions'!$J$29)^(BI$46-1))+AND(BI$56&lt;'Summary&amp;Assumptions'!$J$31,BI$47&gt;=$FQ215,BI$47&lt;=$FR215)*(('Summary&amp;Assumptions'!$H$25*$C215)*(1+'Summary&amp;Assumptions'!$J$29)^(BI$46-1))</f>
        <v>0</v>
      </c>
      <c r="BE215" s="588">
        <f>AND(BJ$55&gt;0,SUM($E215:BD215)&lt;'Summary&amp;Assumptions'!$G$32*$B215,$D215&gt;='Summary&amp;Assumptions'!$D$17,BJ$47&gt;=$D215,BJ$47&lt;=EDATE($D215,'Summary&amp;Assumptions'!$G$32))*$B215+AND(BJ$56&lt;'Summary&amp;Assumptions'!$J$31,BJ$47&gt;=$FO215,BJ$47&lt;=$FP215)*(('Summary&amp;Assumptions'!$H$25*$C215)*(1+'Summary&amp;Assumptions'!$J$29)^(BJ$46-1))+AND(BJ$56&lt;'Summary&amp;Assumptions'!$J$31,BJ$47&gt;=$FQ215,BJ$47&lt;=$FR215)*(('Summary&amp;Assumptions'!$H$25*$C215)*(1+'Summary&amp;Assumptions'!$J$29)^(BJ$46-1))</f>
        <v>0</v>
      </c>
      <c r="BF215" s="588">
        <f>AND(BK$55&gt;0,SUM($E215:BE215)&lt;'Summary&amp;Assumptions'!$G$32*$B215,$D215&gt;='Summary&amp;Assumptions'!$D$17,BK$47&gt;=$D215,BK$47&lt;=EDATE($D215,'Summary&amp;Assumptions'!$G$32))*$B215+AND(BK$56&lt;'Summary&amp;Assumptions'!$J$31,BK$47&gt;=$FO215,BK$47&lt;=$FP215)*(('Summary&amp;Assumptions'!$H$25*$C215)*(1+'Summary&amp;Assumptions'!$J$29)^(BK$46-1))+AND(BK$56&lt;'Summary&amp;Assumptions'!$J$31,BK$47&gt;=$FQ215,BK$47&lt;=$FR215)*(('Summary&amp;Assumptions'!$H$25*$C215)*(1+'Summary&amp;Assumptions'!$J$29)^(BK$46-1))</f>
        <v>0</v>
      </c>
      <c r="BG215" s="588">
        <f>AND(BL$55&gt;0,SUM($E215:BF215)&lt;'Summary&amp;Assumptions'!$G$32*$B215,$D215&gt;='Summary&amp;Assumptions'!$D$17,BL$47&gt;=$D215,BL$47&lt;=EDATE($D215,'Summary&amp;Assumptions'!$G$32))*$B215+AND(BL$56&lt;'Summary&amp;Assumptions'!$J$31,BL$47&gt;=$FO215,BL$47&lt;=$FP215)*(('Summary&amp;Assumptions'!$H$25*$C215)*(1+'Summary&amp;Assumptions'!$J$29)^(BL$46-1))+AND(BL$56&lt;'Summary&amp;Assumptions'!$J$31,BL$47&gt;=$FQ215,BL$47&lt;=$FR215)*(('Summary&amp;Assumptions'!$H$25*$C215)*(1+'Summary&amp;Assumptions'!$J$29)^(BL$46-1))</f>
        <v>0</v>
      </c>
      <c r="BH215" s="588">
        <f>AND(BM$55&gt;0,SUM($E215:BG215)&lt;'Summary&amp;Assumptions'!$G$32*$B215,$D215&gt;='Summary&amp;Assumptions'!$D$17,BM$47&gt;=$D215,BM$47&lt;=EDATE($D215,'Summary&amp;Assumptions'!$G$32))*$B215+AND(BM$56&lt;'Summary&amp;Assumptions'!$J$31,BM$47&gt;=$FO215,BM$47&lt;=$FP215)*(('Summary&amp;Assumptions'!$H$25*$C215)*(1+'Summary&amp;Assumptions'!$J$29)^(BM$46-1))+AND(BM$56&lt;'Summary&amp;Assumptions'!$J$31,BM$47&gt;=$FQ215,BM$47&lt;=$FR215)*(('Summary&amp;Assumptions'!$H$25*$C215)*(1+'Summary&amp;Assumptions'!$J$29)^(BM$46-1))</f>
        <v>0</v>
      </c>
      <c r="BI215" s="588">
        <f>AND(BN$55&gt;0,SUM($E215:BH215)&lt;'Summary&amp;Assumptions'!$G$32*$B215,$D215&gt;='Summary&amp;Assumptions'!$D$17,BN$47&gt;=$D215,BN$47&lt;=EDATE($D215,'Summary&amp;Assumptions'!$G$32))*$B215+AND(BN$56&lt;'Summary&amp;Assumptions'!$J$31,BN$47&gt;=$FO215,BN$47&lt;=$FP215)*(('Summary&amp;Assumptions'!$H$25*$C215)*(1+'Summary&amp;Assumptions'!$J$29)^(BN$46-1))+AND(BN$56&lt;'Summary&amp;Assumptions'!$J$31,BN$47&gt;=$FQ215,BN$47&lt;=$FR215)*(('Summary&amp;Assumptions'!$H$25*$C215)*(1+'Summary&amp;Assumptions'!$J$29)^(BN$46-1))</f>
        <v>0</v>
      </c>
      <c r="BJ215" s="588">
        <f>AND(BO$55&gt;0,SUM($E215:BI215)&lt;'Summary&amp;Assumptions'!$G$32*$B215,$D215&gt;='Summary&amp;Assumptions'!$D$17,BO$47&gt;=$D215,BO$47&lt;=EDATE($D215,'Summary&amp;Assumptions'!$G$32))*$B215+AND(BO$56&lt;'Summary&amp;Assumptions'!$J$31,BO$47&gt;=$FO215,BO$47&lt;=$FP215)*(('Summary&amp;Assumptions'!$H$25*$C215)*(1+'Summary&amp;Assumptions'!$J$29)^(BO$46-1))+AND(BO$56&lt;'Summary&amp;Assumptions'!$J$31,BO$47&gt;=$FQ215,BO$47&lt;=$FR215)*(('Summary&amp;Assumptions'!$H$25*$C215)*(1+'Summary&amp;Assumptions'!$J$29)^(BO$46-1))</f>
        <v>0</v>
      </c>
      <c r="BK215" s="588">
        <f>AND(BP$55&gt;0,SUM($E215:BJ215)&lt;'Summary&amp;Assumptions'!$G$32*$B215,$D215&gt;='Summary&amp;Assumptions'!$D$17,BP$47&gt;=$D215,BP$47&lt;=EDATE($D215,'Summary&amp;Assumptions'!$G$32))*$B215+AND(BP$56&lt;'Summary&amp;Assumptions'!$J$31,BP$47&gt;=$FO215,BP$47&lt;=$FP215)*(('Summary&amp;Assumptions'!$H$25*$C215)*(1+'Summary&amp;Assumptions'!$J$29)^(BP$46-1))+AND(BP$56&lt;'Summary&amp;Assumptions'!$J$31,BP$47&gt;=$FQ215,BP$47&lt;=$FR215)*(('Summary&amp;Assumptions'!$H$25*$C215)*(1+'Summary&amp;Assumptions'!$J$29)^(BP$46-1))</f>
        <v>0</v>
      </c>
      <c r="BL215" s="588">
        <f>AND(BQ$55&gt;0,SUM($E215:BK215)&lt;'Summary&amp;Assumptions'!$G$32*$B215,$D215&gt;='Summary&amp;Assumptions'!$D$17,BQ$47&gt;=$D215,BQ$47&lt;=EDATE($D215,'Summary&amp;Assumptions'!$G$32))*$B215+AND(BQ$56&lt;'Summary&amp;Assumptions'!$J$31,BQ$47&gt;=$FO215,BQ$47&lt;=$FP215)*(('Summary&amp;Assumptions'!$H$25*$C215)*(1+'Summary&amp;Assumptions'!$J$29)^(BQ$46-1))+AND(BQ$56&lt;'Summary&amp;Assumptions'!$J$31,BQ$47&gt;=$FQ215,BQ$47&lt;=$FR215)*(('Summary&amp;Assumptions'!$H$25*$C215)*(1+'Summary&amp;Assumptions'!$J$29)^(BQ$46-1))</f>
        <v>0</v>
      </c>
      <c r="BM215" s="588">
        <f>AND(BR$55&gt;0,SUM($E215:BL215)&lt;'Summary&amp;Assumptions'!$G$32*$B215,$D215&gt;='Summary&amp;Assumptions'!$D$17,BR$47&gt;=$D215,BR$47&lt;=EDATE($D215,'Summary&amp;Assumptions'!$G$32))*$B215+AND(BR$56&lt;'Summary&amp;Assumptions'!$J$31,BR$47&gt;=$FO215,BR$47&lt;=$FP215)*(('Summary&amp;Assumptions'!$H$25*$C215)*(1+'Summary&amp;Assumptions'!$J$29)^(BR$46-1))+AND(BR$56&lt;'Summary&amp;Assumptions'!$J$31,BR$47&gt;=$FQ215,BR$47&lt;=$FR215)*(('Summary&amp;Assumptions'!$H$25*$C215)*(1+'Summary&amp;Assumptions'!$J$29)^(BR$46-1))</f>
        <v>0</v>
      </c>
      <c r="BN215" s="588">
        <f>AND(BS$55&gt;0,SUM($E215:BM215)&lt;'Summary&amp;Assumptions'!$G$32*$B215,$D215&gt;='Summary&amp;Assumptions'!$D$17,BS$47&gt;=$D215,BS$47&lt;=EDATE($D215,'Summary&amp;Assumptions'!$G$32))*$B215+AND(BS$56&lt;'Summary&amp;Assumptions'!$J$31,BS$47&gt;=$FO215,BS$47&lt;=$FP215)*(('Summary&amp;Assumptions'!$H$25*$C215)*(1+'Summary&amp;Assumptions'!$J$29)^(BS$46-1))+AND(BS$56&lt;'Summary&amp;Assumptions'!$J$31,BS$47&gt;=$FQ215,BS$47&lt;=$FR215)*(('Summary&amp;Assumptions'!$H$25*$C215)*(1+'Summary&amp;Assumptions'!$J$29)^(BS$46-1))</f>
        <v>0</v>
      </c>
      <c r="BO215" s="588">
        <f>AND(BT$55&gt;0,SUM($E215:BN215)&lt;'Summary&amp;Assumptions'!$G$32*$B215,$D215&gt;='Summary&amp;Assumptions'!$D$17,BT$47&gt;=$D215,BT$47&lt;=EDATE($D215,'Summary&amp;Assumptions'!$G$32))*$B215+AND(BT$56&lt;'Summary&amp;Assumptions'!$J$31,BT$47&gt;=$FO215,BT$47&lt;=$FP215)*(('Summary&amp;Assumptions'!$H$25*$C215)*(1+'Summary&amp;Assumptions'!$J$29)^(BT$46-1))+AND(BT$56&lt;'Summary&amp;Assumptions'!$J$31,BT$47&gt;=$FQ215,BT$47&lt;=$FR215)*(('Summary&amp;Assumptions'!$H$25*$C215)*(1+'Summary&amp;Assumptions'!$J$29)^(BT$46-1))</f>
        <v>0</v>
      </c>
      <c r="BP215" s="588">
        <f>AND(BU$55&gt;0,SUM($E215:BO215)&lt;'Summary&amp;Assumptions'!$G$32*$B215,$D215&gt;='Summary&amp;Assumptions'!$D$17,BU$47&gt;=$D215,BU$47&lt;=EDATE($D215,'Summary&amp;Assumptions'!$G$32))*$B215+AND(BU$56&lt;'Summary&amp;Assumptions'!$J$31,BU$47&gt;=$FO215,BU$47&lt;=$FP215)*(('Summary&amp;Assumptions'!$H$25*$C215)*(1+'Summary&amp;Assumptions'!$J$29)^(BU$46-1))+AND(BU$56&lt;'Summary&amp;Assumptions'!$J$31,BU$47&gt;=$FQ215,BU$47&lt;=$FR215)*(('Summary&amp;Assumptions'!$H$25*$C215)*(1+'Summary&amp;Assumptions'!$J$29)^(BU$46-1))</f>
        <v>0</v>
      </c>
      <c r="BQ215" s="588">
        <f>AND(BV$55&gt;0,SUM($E215:BP215)&lt;'Summary&amp;Assumptions'!$G$32*$B215,$D215&gt;='Summary&amp;Assumptions'!$D$17,BV$47&gt;=$D215,BV$47&lt;=EDATE($D215,'Summary&amp;Assumptions'!$G$32))*$B215+AND(BV$56&lt;'Summary&amp;Assumptions'!$J$31,BV$47&gt;=$FO215,BV$47&lt;=$FP215)*(('Summary&amp;Assumptions'!$H$25*$C215)*(1+'Summary&amp;Assumptions'!$J$29)^(BV$46-1))+AND(BV$56&lt;'Summary&amp;Assumptions'!$J$31,BV$47&gt;=$FQ215,BV$47&lt;=$FR215)*(('Summary&amp;Assumptions'!$H$25*$C215)*(1+'Summary&amp;Assumptions'!$J$29)^(BV$46-1))</f>
        <v>0</v>
      </c>
      <c r="BR215" s="588">
        <f>AND(BW$55&gt;0,SUM($E215:BQ215)&lt;'Summary&amp;Assumptions'!$G$32*$B215,$D215&gt;='Summary&amp;Assumptions'!$D$17,BW$47&gt;=$D215,BW$47&lt;=EDATE($D215,'Summary&amp;Assumptions'!$G$32))*$B215+AND(BW$56&lt;'Summary&amp;Assumptions'!$J$31,BW$47&gt;=$FO215,BW$47&lt;=$FP215)*(('Summary&amp;Assumptions'!$H$25*$C215)*(1+'Summary&amp;Assumptions'!$J$29)^(BW$46-1))+AND(BW$56&lt;'Summary&amp;Assumptions'!$J$31,BW$47&gt;=$FQ215,BW$47&lt;=$FR215)*(('Summary&amp;Assumptions'!$H$25*$C215)*(1+'Summary&amp;Assumptions'!$J$29)^(BW$46-1))</f>
        <v>0</v>
      </c>
      <c r="BS215" s="588">
        <f>AND(BX$55&gt;0,SUM($E215:BR215)&lt;'Summary&amp;Assumptions'!$G$32*$B215,$D215&gt;='Summary&amp;Assumptions'!$D$17,BX$47&gt;=$D215,BX$47&lt;=EDATE($D215,'Summary&amp;Assumptions'!$G$32))*$B215+AND(BX$56&lt;'Summary&amp;Assumptions'!$J$31,BX$47&gt;=$FO215,BX$47&lt;=$FP215)*(('Summary&amp;Assumptions'!$H$25*$C215)*(1+'Summary&amp;Assumptions'!$J$29)^(BX$46-1))+AND(BX$56&lt;'Summary&amp;Assumptions'!$J$31,BX$47&gt;=$FQ215,BX$47&lt;=$FR215)*(('Summary&amp;Assumptions'!$H$25*$C215)*(1+'Summary&amp;Assumptions'!$J$29)^(BX$46-1))</f>
        <v>0</v>
      </c>
      <c r="BT215" s="588">
        <f>AND(BY$55&gt;0,SUM($E215:BS215)&lt;'Summary&amp;Assumptions'!$G$32*$B215,$D215&gt;='Summary&amp;Assumptions'!$D$17,BY$47&gt;=$D215,BY$47&lt;=EDATE($D215,'Summary&amp;Assumptions'!$G$32))*$B215+AND(BY$56&lt;'Summary&amp;Assumptions'!$J$31,BY$47&gt;=$FO215,BY$47&lt;=$FP215)*(('Summary&amp;Assumptions'!$H$25*$C215)*(1+'Summary&amp;Assumptions'!$J$29)^(BY$46-1))+AND(BY$56&lt;'Summary&amp;Assumptions'!$J$31,BY$47&gt;=$FQ215,BY$47&lt;=$FR215)*(('Summary&amp;Assumptions'!$H$25*$C215)*(1+'Summary&amp;Assumptions'!$J$29)^(BY$46-1))</f>
        <v>0</v>
      </c>
      <c r="BU215" s="588">
        <f>AND(BZ$55&gt;0,SUM($E215:BT215)&lt;'Summary&amp;Assumptions'!$G$32*$B215,$D215&gt;='Summary&amp;Assumptions'!$D$17,BZ$47&gt;=$D215,BZ$47&lt;=EDATE($D215,'Summary&amp;Assumptions'!$G$32))*$B215+AND(BZ$56&lt;'Summary&amp;Assumptions'!$J$31,BZ$47&gt;=$FO215,BZ$47&lt;=$FP215)*(('Summary&amp;Assumptions'!$H$25*$C215)*(1+'Summary&amp;Assumptions'!$J$29)^(BZ$46-1))+AND(BZ$56&lt;'Summary&amp;Assumptions'!$J$31,BZ$47&gt;=$FQ215,BZ$47&lt;=$FR215)*(('Summary&amp;Assumptions'!$H$25*$C215)*(1+'Summary&amp;Assumptions'!$J$29)^(BZ$46-1))</f>
        <v>0</v>
      </c>
      <c r="BV215" s="588">
        <f>AND(CA$55&gt;0,SUM($E215:BU215)&lt;'Summary&amp;Assumptions'!$G$32*$B215,$D215&gt;='Summary&amp;Assumptions'!$D$17,CA$47&gt;=$D215,CA$47&lt;=EDATE($D215,'Summary&amp;Assumptions'!$G$32))*$B215+AND(CA$56&lt;'Summary&amp;Assumptions'!$J$31,CA$47&gt;=$FO215,CA$47&lt;=$FP215)*(('Summary&amp;Assumptions'!$H$25*$C215)*(1+'Summary&amp;Assumptions'!$J$29)^(CA$46-1))+AND(CA$56&lt;'Summary&amp;Assumptions'!$J$31,CA$47&gt;=$FQ215,CA$47&lt;=$FR215)*(('Summary&amp;Assumptions'!$H$25*$C215)*(1+'Summary&amp;Assumptions'!$J$29)^(CA$46-1))</f>
        <v>0</v>
      </c>
      <c r="BW215" s="588">
        <f>AND(CB$55&gt;0,SUM($E215:BV215)&lt;'Summary&amp;Assumptions'!$G$32*$B215,$D215&gt;='Summary&amp;Assumptions'!$D$17,CB$47&gt;=$D215,CB$47&lt;=EDATE($D215,'Summary&amp;Assumptions'!$G$32))*$B215+AND(CB$56&lt;'Summary&amp;Assumptions'!$J$31,CB$47&gt;=$FO215,CB$47&lt;=$FP215)*(('Summary&amp;Assumptions'!$H$25*$C215)*(1+'Summary&amp;Assumptions'!$J$29)^(CB$46-1))+AND(CB$56&lt;'Summary&amp;Assumptions'!$J$31,CB$47&gt;=$FQ215,CB$47&lt;=$FR215)*(('Summary&amp;Assumptions'!$H$25*$C215)*(1+'Summary&amp;Assumptions'!$J$29)^(CB$46-1))</f>
        <v>0</v>
      </c>
      <c r="BX215" s="588">
        <f>AND(CC$55&gt;0,SUM($E215:BW215)&lt;'Summary&amp;Assumptions'!$G$32*$B215,$D215&gt;='Summary&amp;Assumptions'!$D$17,CC$47&gt;=$D215,CC$47&lt;=EDATE($D215,'Summary&amp;Assumptions'!$G$32))*$B215+AND(CC$56&lt;'Summary&amp;Assumptions'!$J$31,CC$47&gt;=$FO215,CC$47&lt;=$FP215)*(('Summary&amp;Assumptions'!$H$25*$C215)*(1+'Summary&amp;Assumptions'!$J$29)^(CC$46-1))+AND(CC$56&lt;'Summary&amp;Assumptions'!$J$31,CC$47&gt;=$FQ215,CC$47&lt;=$FR215)*(('Summary&amp;Assumptions'!$H$25*$C215)*(1+'Summary&amp;Assumptions'!$J$29)^(CC$46-1))</f>
        <v>0</v>
      </c>
      <c r="BY215" s="588">
        <f>AND(CD$55&gt;0,SUM($E215:BX215)&lt;'Summary&amp;Assumptions'!$G$32*$B215,$D215&gt;='Summary&amp;Assumptions'!$D$17,CD$47&gt;=$D215,CD$47&lt;=EDATE($D215,'Summary&amp;Assumptions'!$G$32))*$B215+AND(CD$56&lt;'Summary&amp;Assumptions'!$J$31,CD$47&gt;=$FO215,CD$47&lt;=$FP215)*(('Summary&amp;Assumptions'!$H$25*$C215)*(1+'Summary&amp;Assumptions'!$J$29)^(CD$46-1))+AND(CD$56&lt;'Summary&amp;Assumptions'!$J$31,CD$47&gt;=$FQ215,CD$47&lt;=$FR215)*(('Summary&amp;Assumptions'!$H$25*$C215)*(1+'Summary&amp;Assumptions'!$J$29)^(CD$46-1))</f>
        <v>0</v>
      </c>
      <c r="BZ215" s="588">
        <f>AND(CE$55&gt;0,SUM($E215:BY215)&lt;'Summary&amp;Assumptions'!$G$32*$B215,$D215&gt;='Summary&amp;Assumptions'!$D$17,CE$47&gt;=$D215,CE$47&lt;=EDATE($D215,'Summary&amp;Assumptions'!$G$32))*$B215+AND(CE$56&lt;'Summary&amp;Assumptions'!$J$31,CE$47&gt;=$FO215,CE$47&lt;=$FP215)*(('Summary&amp;Assumptions'!$H$25*$C215)*(1+'Summary&amp;Assumptions'!$J$29)^(CE$46-1))+AND(CE$56&lt;'Summary&amp;Assumptions'!$J$31,CE$47&gt;=$FQ215,CE$47&lt;=$FR215)*(('Summary&amp;Assumptions'!$H$25*$C215)*(1+'Summary&amp;Assumptions'!$J$29)^(CE$46-1))</f>
        <v>0</v>
      </c>
      <c r="CA215" s="588">
        <f>AND(CF$55&gt;0,SUM($E215:BZ215)&lt;'Summary&amp;Assumptions'!$G$32*$B215,$D215&gt;='Summary&amp;Assumptions'!$D$17,CF$47&gt;=$D215,CF$47&lt;=EDATE($D215,'Summary&amp;Assumptions'!$G$32))*$B215+AND(CF$56&lt;'Summary&amp;Assumptions'!$J$31,CF$47&gt;=$FO215,CF$47&lt;=$FP215)*(('Summary&amp;Assumptions'!$H$25*$C215)*(1+'Summary&amp;Assumptions'!$J$29)^(CF$46-1))+AND(CF$56&lt;'Summary&amp;Assumptions'!$J$31,CF$47&gt;=$FQ215,CF$47&lt;=$FR215)*(('Summary&amp;Assumptions'!$H$25*$C215)*(1+'Summary&amp;Assumptions'!$J$29)^(CF$46-1))</f>
        <v>0</v>
      </c>
      <c r="CB215" s="588">
        <f>AND(CG$55&gt;0,SUM($E215:CA215)&lt;'Summary&amp;Assumptions'!$G$32*$B215,$D215&gt;='Summary&amp;Assumptions'!$D$17,CG$47&gt;=$D215,CG$47&lt;=EDATE($D215,'Summary&amp;Assumptions'!$G$32))*$B215+AND(CG$56&lt;'Summary&amp;Assumptions'!$J$31,CG$47&gt;=$FO215,CG$47&lt;=$FP215)*(('Summary&amp;Assumptions'!$H$25*$C215)*(1+'Summary&amp;Assumptions'!$J$29)^(CG$46-1))+AND(CG$56&lt;'Summary&amp;Assumptions'!$J$31,CG$47&gt;=$FQ215,CG$47&lt;=$FR215)*(('Summary&amp;Assumptions'!$H$25*$C215)*(1+'Summary&amp;Assumptions'!$J$29)^(CG$46-1))</f>
        <v>0</v>
      </c>
      <c r="CC215" s="588">
        <f>AND(CH$55&gt;0,SUM($E215:CB215)&lt;'Summary&amp;Assumptions'!$G$32*$B215,$D215&gt;='Summary&amp;Assumptions'!$D$17,CH$47&gt;=$D215,CH$47&lt;=EDATE($D215,'Summary&amp;Assumptions'!$G$32))*$B215+AND(CH$56&lt;'Summary&amp;Assumptions'!$J$31,CH$47&gt;=$FO215,CH$47&lt;=$FP215)*(('Summary&amp;Assumptions'!$H$25*$C215)*(1+'Summary&amp;Assumptions'!$J$29)^(CH$46-1))+AND(CH$56&lt;'Summary&amp;Assumptions'!$J$31,CH$47&gt;=$FQ215,CH$47&lt;=$FR215)*(('Summary&amp;Assumptions'!$H$25*$C215)*(1+'Summary&amp;Assumptions'!$J$29)^(CH$46-1))</f>
        <v>0</v>
      </c>
      <c r="CD215" s="588">
        <f>AND(CI$55&gt;0,SUM($E215:CC215)&lt;'Summary&amp;Assumptions'!$G$32*$B215,$D215&gt;='Summary&amp;Assumptions'!$D$17,CI$47&gt;=$D215,CI$47&lt;=EDATE($D215,'Summary&amp;Assumptions'!$G$32))*$B215+AND(CI$56&lt;'Summary&amp;Assumptions'!$J$31,CI$47&gt;=$FO215,CI$47&lt;=$FP215)*(('Summary&amp;Assumptions'!$H$25*$C215)*(1+'Summary&amp;Assumptions'!$J$29)^(CI$46-1))+AND(CI$56&lt;'Summary&amp;Assumptions'!$J$31,CI$47&gt;=$FQ215,CI$47&lt;=$FR215)*(('Summary&amp;Assumptions'!$H$25*$C215)*(1+'Summary&amp;Assumptions'!$J$29)^(CI$46-1))</f>
        <v>0</v>
      </c>
      <c r="CE215" s="588">
        <f>AND(CJ$55&gt;0,SUM($E215:CD215)&lt;'Summary&amp;Assumptions'!$G$32*$B215,$D215&gt;='Summary&amp;Assumptions'!$D$17,CJ$47&gt;=$D215,CJ$47&lt;=EDATE($D215,'Summary&amp;Assumptions'!$G$32))*$B215+AND(CJ$56&lt;'Summary&amp;Assumptions'!$J$31,CJ$47&gt;=$FO215,CJ$47&lt;=$FP215)*(('Summary&amp;Assumptions'!$H$25*$C215)*(1+'Summary&amp;Assumptions'!$J$29)^(CJ$46-1))+AND(CJ$56&lt;'Summary&amp;Assumptions'!$J$31,CJ$47&gt;=$FQ215,CJ$47&lt;=$FR215)*(('Summary&amp;Assumptions'!$H$25*$C215)*(1+'Summary&amp;Assumptions'!$J$29)^(CJ$46-1))</f>
        <v>0</v>
      </c>
      <c r="CF215" s="588">
        <f>AND(CK$55&gt;0,SUM($E215:CE215)&lt;'Summary&amp;Assumptions'!$G$32*$B215,$D215&gt;='Summary&amp;Assumptions'!$D$17,CK$47&gt;=$D215,CK$47&lt;=EDATE($D215,'Summary&amp;Assumptions'!$G$32))*$B215+AND(CK$56&lt;'Summary&amp;Assumptions'!$J$31,CK$47&gt;=$FO215,CK$47&lt;=$FP215)*(('Summary&amp;Assumptions'!$H$25*$C215)*(1+'Summary&amp;Assumptions'!$J$29)^(CK$46-1))+AND(CK$56&lt;'Summary&amp;Assumptions'!$J$31,CK$47&gt;=$FQ215,CK$47&lt;=$FR215)*(('Summary&amp;Assumptions'!$H$25*$C215)*(1+'Summary&amp;Assumptions'!$J$29)^(CK$46-1))</f>
        <v>0</v>
      </c>
      <c r="CG215" s="588">
        <f>AND(CL$55&gt;0,SUM($E215:CF215)&lt;'Summary&amp;Assumptions'!$G$32*$B215,$D215&gt;='Summary&amp;Assumptions'!$D$17,CL$47&gt;=$D215,CL$47&lt;=EDATE($D215,'Summary&amp;Assumptions'!$G$32))*$B215+AND(CL$56&lt;'Summary&amp;Assumptions'!$J$31,CL$47&gt;=$FO215,CL$47&lt;=$FP215)*(('Summary&amp;Assumptions'!$H$25*$C215)*(1+'Summary&amp;Assumptions'!$J$29)^(CL$46-1))+AND(CL$56&lt;'Summary&amp;Assumptions'!$J$31,CL$47&gt;=$FQ215,CL$47&lt;=$FR215)*(('Summary&amp;Assumptions'!$H$25*$C215)*(1+'Summary&amp;Assumptions'!$J$29)^(CL$46-1))</f>
        <v>0</v>
      </c>
      <c r="CH215" s="588">
        <f>AND(CM$55&gt;0,SUM($E215:CG215)&lt;'Summary&amp;Assumptions'!$G$32*$B215,$D215&gt;='Summary&amp;Assumptions'!$D$17,CM$47&gt;=$D215,CM$47&lt;=EDATE($D215,'Summary&amp;Assumptions'!$G$32))*$B215+AND(CM$56&lt;'Summary&amp;Assumptions'!$J$31,CM$47&gt;=$FO215,CM$47&lt;=$FP215)*(('Summary&amp;Assumptions'!$H$25*$C215)*(1+'Summary&amp;Assumptions'!$J$29)^(CM$46-1))+AND(CM$56&lt;'Summary&amp;Assumptions'!$J$31,CM$47&gt;=$FQ215,CM$47&lt;=$FR215)*(('Summary&amp;Assumptions'!$H$25*$C215)*(1+'Summary&amp;Assumptions'!$J$29)^(CM$46-1))</f>
        <v>0</v>
      </c>
      <c r="CI215" s="588">
        <f>AND(CN$55&gt;0,SUM($E215:CH215)&lt;'Summary&amp;Assumptions'!$G$32*$B215,$D215&gt;='Summary&amp;Assumptions'!$D$17,CN$47&gt;=$D215,CN$47&lt;=EDATE($D215,'Summary&amp;Assumptions'!$G$32))*$B215+AND(CN$56&lt;'Summary&amp;Assumptions'!$J$31,CN$47&gt;=$FO215,CN$47&lt;=$FP215)*(('Summary&amp;Assumptions'!$H$25*$C215)*(1+'Summary&amp;Assumptions'!$J$29)^(CN$46-1))+AND(CN$56&lt;'Summary&amp;Assumptions'!$J$31,CN$47&gt;=$FQ215,CN$47&lt;=$FR215)*(('Summary&amp;Assumptions'!$H$25*$C215)*(1+'Summary&amp;Assumptions'!$J$29)^(CN$46-1))</f>
        <v>0</v>
      </c>
      <c r="CJ215" s="588">
        <f>AND(CO$55&gt;0,SUM($E215:CI215)&lt;'Summary&amp;Assumptions'!$G$32*$B215,$D215&gt;='Summary&amp;Assumptions'!$D$17,CO$47&gt;=$D215,CO$47&lt;=EDATE($D215,'Summary&amp;Assumptions'!$G$32))*$B215+AND(CO$56&lt;'Summary&amp;Assumptions'!$J$31,CO$47&gt;=$FO215,CO$47&lt;=$FP215)*(('Summary&amp;Assumptions'!$H$25*$C215)*(1+'Summary&amp;Assumptions'!$J$29)^(CO$46-1))+AND(CO$56&lt;'Summary&amp;Assumptions'!$J$31,CO$47&gt;=$FQ215,CO$47&lt;=$FR215)*(('Summary&amp;Assumptions'!$H$25*$C215)*(1+'Summary&amp;Assumptions'!$J$29)^(CO$46-1))</f>
        <v>0</v>
      </c>
      <c r="CK215" s="588">
        <f>AND(CP$55&gt;0,SUM($E215:CJ215)&lt;'Summary&amp;Assumptions'!$G$32*$B215,$D215&gt;='Summary&amp;Assumptions'!$D$17,CP$47&gt;=$D215,CP$47&lt;=EDATE($D215,'Summary&amp;Assumptions'!$G$32))*$B215+AND(CP$56&lt;'Summary&amp;Assumptions'!$J$31,CP$47&gt;=$FO215,CP$47&lt;=$FP215)*(('Summary&amp;Assumptions'!$H$25*$C215)*(1+'Summary&amp;Assumptions'!$J$29)^(CP$46-1))+AND(CP$56&lt;'Summary&amp;Assumptions'!$J$31,CP$47&gt;=$FQ215,CP$47&lt;=$FR215)*(('Summary&amp;Assumptions'!$H$25*$C215)*(1+'Summary&amp;Assumptions'!$J$29)^(CP$46-1))</f>
        <v>0</v>
      </c>
      <c r="CL215" s="588">
        <f>AND(CQ$55&gt;0,SUM($E215:CK215)&lt;'Summary&amp;Assumptions'!$G$32*$B215,$D215&gt;='Summary&amp;Assumptions'!$D$17,CQ$47&gt;=$D215,CQ$47&lt;=EDATE($D215,'Summary&amp;Assumptions'!$G$32))*$B215+AND(CQ$56&lt;'Summary&amp;Assumptions'!$J$31,CQ$47&gt;=$FO215,CQ$47&lt;=$FP215)*(('Summary&amp;Assumptions'!$H$25*$C215)*(1+'Summary&amp;Assumptions'!$J$29)^(CQ$46-1))+AND(CQ$56&lt;'Summary&amp;Assumptions'!$J$31,CQ$47&gt;=$FQ215,CQ$47&lt;=$FR215)*(('Summary&amp;Assumptions'!$H$25*$C215)*(1+'Summary&amp;Assumptions'!$J$29)^(CQ$46-1))</f>
        <v>0</v>
      </c>
      <c r="CM215" s="588">
        <f>AND(CR$55&gt;0,SUM($E215:CL215)&lt;'Summary&amp;Assumptions'!$G$32*$B215,$D215&gt;='Summary&amp;Assumptions'!$D$17,CR$47&gt;=$D215,CR$47&lt;=EDATE($D215,'Summary&amp;Assumptions'!$G$32))*$B215+AND(CR$56&lt;'Summary&amp;Assumptions'!$J$31,CR$47&gt;=$FO215,CR$47&lt;=$FP215)*(('Summary&amp;Assumptions'!$H$25*$C215)*(1+'Summary&amp;Assumptions'!$J$29)^(CR$46-1))+AND(CR$56&lt;'Summary&amp;Assumptions'!$J$31,CR$47&gt;=$FQ215,CR$47&lt;=$FR215)*(('Summary&amp;Assumptions'!$H$25*$C215)*(1+'Summary&amp;Assumptions'!$J$29)^(CR$46-1))</f>
        <v>0</v>
      </c>
      <c r="CN215" s="588">
        <f>AND(CS$55&gt;0,SUM($E215:CM215)&lt;'Summary&amp;Assumptions'!$G$32*$B215,$D215&gt;='Summary&amp;Assumptions'!$D$17,CS$47&gt;=$D215,CS$47&lt;=EDATE($D215,'Summary&amp;Assumptions'!$G$32))*$B215+AND(CS$56&lt;'Summary&amp;Assumptions'!$J$31,CS$47&gt;=$FO215,CS$47&lt;=$FP215)*(('Summary&amp;Assumptions'!$H$25*$C215)*(1+'Summary&amp;Assumptions'!$J$29)^(CS$46-1))+AND(CS$56&lt;'Summary&amp;Assumptions'!$J$31,CS$47&gt;=$FQ215,CS$47&lt;=$FR215)*(('Summary&amp;Assumptions'!$H$25*$C215)*(1+'Summary&amp;Assumptions'!$J$29)^(CS$46-1))</f>
        <v>0</v>
      </c>
      <c r="CO215" s="588">
        <f>AND(CT$55&gt;0,SUM($E215:CN215)&lt;'Summary&amp;Assumptions'!$G$32*$B215,$D215&gt;='Summary&amp;Assumptions'!$D$17,CT$47&gt;=$D215,CT$47&lt;=EDATE($D215,'Summary&amp;Assumptions'!$G$32))*$B215+AND(CT$56&lt;'Summary&amp;Assumptions'!$J$31,CT$47&gt;=$FO215,CT$47&lt;=$FP215)*(('Summary&amp;Assumptions'!$H$25*$C215)*(1+'Summary&amp;Assumptions'!$J$29)^(CT$46-1))+AND(CT$56&lt;'Summary&amp;Assumptions'!$J$31,CT$47&gt;=$FQ215,CT$47&lt;=$FR215)*(('Summary&amp;Assumptions'!$H$25*$C215)*(1+'Summary&amp;Assumptions'!$J$29)^(CT$46-1))</f>
        <v>0</v>
      </c>
      <c r="CP215" s="588">
        <f>AND(CU$55&gt;0,SUM($E215:CO215)&lt;'Summary&amp;Assumptions'!$G$32*$B215,$D215&gt;='Summary&amp;Assumptions'!$D$17,CU$47&gt;=$D215,CU$47&lt;=EDATE($D215,'Summary&amp;Assumptions'!$G$32))*$B215+AND(CU$56&lt;'Summary&amp;Assumptions'!$J$31,CU$47&gt;=$FO215,CU$47&lt;=$FP215)*(('Summary&amp;Assumptions'!$H$25*$C215)*(1+'Summary&amp;Assumptions'!$J$29)^(CU$46-1))+AND(CU$56&lt;'Summary&amp;Assumptions'!$J$31,CU$47&gt;=$FQ215,CU$47&lt;=$FR215)*(('Summary&amp;Assumptions'!$H$25*$C215)*(1+'Summary&amp;Assumptions'!$J$29)^(CU$46-1))</f>
        <v>0</v>
      </c>
      <c r="CQ215" s="588">
        <f>AND(CV$55&gt;0,SUM($E215:CP215)&lt;'Summary&amp;Assumptions'!$G$32*$B215,$D215&gt;='Summary&amp;Assumptions'!$D$17,CV$47&gt;=$D215,CV$47&lt;=EDATE($D215,'Summary&amp;Assumptions'!$G$32))*$B215+AND(CV$56&lt;'Summary&amp;Assumptions'!$J$31,CV$47&gt;=$FO215,CV$47&lt;=$FP215)*(('Summary&amp;Assumptions'!$H$25*$C215)*(1+'Summary&amp;Assumptions'!$J$29)^(CV$46-1))+AND(CV$56&lt;'Summary&amp;Assumptions'!$J$31,CV$47&gt;=$FQ215,CV$47&lt;=$FR215)*(('Summary&amp;Assumptions'!$H$25*$C215)*(1+'Summary&amp;Assumptions'!$J$29)^(CV$46-1))</f>
        <v>0</v>
      </c>
      <c r="CR215" s="588">
        <f>AND(CW$55&gt;0,SUM($E215:CQ215)&lt;'Summary&amp;Assumptions'!$G$32*$B215,$D215&gt;='Summary&amp;Assumptions'!$D$17,CW$47&gt;=$D215,CW$47&lt;=EDATE($D215,'Summary&amp;Assumptions'!$G$32))*$B215+AND(CW$56&lt;'Summary&amp;Assumptions'!$J$31,CW$47&gt;=$FO215,CW$47&lt;=$FP215)*(('Summary&amp;Assumptions'!$H$25*$C215)*(1+'Summary&amp;Assumptions'!$J$29)^(CW$46-1))+AND(CW$56&lt;'Summary&amp;Assumptions'!$J$31,CW$47&gt;=$FQ215,CW$47&lt;=$FR215)*(('Summary&amp;Assumptions'!$H$25*$C215)*(1+'Summary&amp;Assumptions'!$J$29)^(CW$46-1))</f>
        <v>0</v>
      </c>
      <c r="CS215" s="588">
        <f>AND(CX$55&gt;0,SUM($E215:CR215)&lt;'Summary&amp;Assumptions'!$G$32*$B215,$D215&gt;='Summary&amp;Assumptions'!$D$17,CX$47&gt;=$D215,CX$47&lt;=EDATE($D215,'Summary&amp;Assumptions'!$G$32))*$B215+AND(CX$56&lt;'Summary&amp;Assumptions'!$J$31,CX$47&gt;=$FO215,CX$47&lt;=$FP215)*(('Summary&amp;Assumptions'!$H$25*$C215)*(1+'Summary&amp;Assumptions'!$J$29)^(CX$46-1))+AND(CX$56&lt;'Summary&amp;Assumptions'!$J$31,CX$47&gt;=$FQ215,CX$47&lt;=$FR215)*(('Summary&amp;Assumptions'!$H$25*$C215)*(1+'Summary&amp;Assumptions'!$J$29)^(CX$46-1))</f>
        <v>0</v>
      </c>
      <c r="CT215" s="588">
        <f>AND(CY$55&gt;0,SUM($E215:CS215)&lt;'Summary&amp;Assumptions'!$G$32*$B215,$D215&gt;='Summary&amp;Assumptions'!$D$17,CY$47&gt;=$D215,CY$47&lt;=EDATE($D215,'Summary&amp;Assumptions'!$G$32))*$B215+AND(CY$56&lt;'Summary&amp;Assumptions'!$J$31,CY$47&gt;=$FO215,CY$47&lt;=$FP215)*(('Summary&amp;Assumptions'!$H$25*$C215)*(1+'Summary&amp;Assumptions'!$J$29)^(CY$46-1))+AND(CY$56&lt;'Summary&amp;Assumptions'!$J$31,CY$47&gt;=$FQ215,CY$47&lt;=$FR215)*(('Summary&amp;Assumptions'!$H$25*$C215)*(1+'Summary&amp;Assumptions'!$J$29)^(CY$46-1))</f>
        <v>0</v>
      </c>
      <c r="CU215" s="588">
        <f>AND(CZ$55&gt;0,SUM($E215:CT215)&lt;'Summary&amp;Assumptions'!$G$32*$B215,$D215&gt;='Summary&amp;Assumptions'!$D$17,CZ$47&gt;=$D215,CZ$47&lt;=EDATE($D215,'Summary&amp;Assumptions'!$G$32))*$B215+AND(CZ$56&lt;'Summary&amp;Assumptions'!$J$31,CZ$47&gt;=$FO215,CZ$47&lt;=$FP215)*(('Summary&amp;Assumptions'!$H$25*$C215)*(1+'Summary&amp;Assumptions'!$J$29)^(CZ$46-1))+AND(CZ$56&lt;'Summary&amp;Assumptions'!$J$31,CZ$47&gt;=$FQ215,CZ$47&lt;=$FR215)*(('Summary&amp;Assumptions'!$H$25*$C215)*(1+'Summary&amp;Assumptions'!$J$29)^(CZ$46-1))</f>
        <v>0</v>
      </c>
      <c r="CV215" s="588">
        <f>AND(DA$55&gt;0,SUM($E215:CU215)&lt;'Summary&amp;Assumptions'!$G$32*$B215,$D215&gt;='Summary&amp;Assumptions'!$D$17,DA$47&gt;=$D215,DA$47&lt;=EDATE($D215,'Summary&amp;Assumptions'!$G$32))*$B215+AND(DA$56&lt;'Summary&amp;Assumptions'!$J$31,DA$47&gt;=$FO215,DA$47&lt;=$FP215)*(('Summary&amp;Assumptions'!$H$25*$C215)*(1+'Summary&amp;Assumptions'!$J$29)^(DA$46-1))+AND(DA$56&lt;'Summary&amp;Assumptions'!$J$31,DA$47&gt;=$FQ215,DA$47&lt;=$FR215)*(('Summary&amp;Assumptions'!$H$25*$C215)*(1+'Summary&amp;Assumptions'!$J$29)^(DA$46-1))</f>
        <v>0</v>
      </c>
      <c r="CW215" s="588">
        <f>AND(DB$55&gt;0,SUM($E215:CV215)&lt;'Summary&amp;Assumptions'!$G$32*$B215,$D215&gt;='Summary&amp;Assumptions'!$D$17,DB$47&gt;=$D215,DB$47&lt;=EDATE($D215,'Summary&amp;Assumptions'!$G$32))*$B215+AND(DB$56&lt;'Summary&amp;Assumptions'!$J$31,DB$47&gt;=$FO215,DB$47&lt;=$FP215)*(('Summary&amp;Assumptions'!$H$25*$C215)*(1+'Summary&amp;Assumptions'!$J$29)^(DB$46-1))+AND(DB$56&lt;'Summary&amp;Assumptions'!$J$31,DB$47&gt;=$FQ215,DB$47&lt;=$FR215)*(('Summary&amp;Assumptions'!$H$25*$C215)*(1+'Summary&amp;Assumptions'!$J$29)^(DB$46-1))</f>
        <v>0</v>
      </c>
      <c r="CX215" s="588">
        <f>AND(DC$55&gt;0,SUM($E215:CW215)&lt;'Summary&amp;Assumptions'!$G$32*$B215,$D215&gt;='Summary&amp;Assumptions'!$D$17,DC$47&gt;=$D215,DC$47&lt;=EDATE($D215,'Summary&amp;Assumptions'!$G$32))*$B215+AND(DC$56&lt;'Summary&amp;Assumptions'!$J$31,DC$47&gt;=$FO215,DC$47&lt;=$FP215)*(('Summary&amp;Assumptions'!$H$25*$C215)*(1+'Summary&amp;Assumptions'!$J$29)^(DC$46-1))+AND(DC$56&lt;'Summary&amp;Assumptions'!$J$31,DC$47&gt;=$FQ215,DC$47&lt;=$FR215)*(('Summary&amp;Assumptions'!$H$25*$C215)*(1+'Summary&amp;Assumptions'!$J$29)^(DC$46-1))</f>
        <v>0</v>
      </c>
      <c r="CY215" s="588">
        <f>AND(DD$55&gt;0,SUM($E215:CX215)&lt;'Summary&amp;Assumptions'!$G$32*$B215,$D215&gt;='Summary&amp;Assumptions'!$D$17,DD$47&gt;=$D215,DD$47&lt;=EDATE($D215,'Summary&amp;Assumptions'!$G$32))*$B215+AND(DD$56&lt;'Summary&amp;Assumptions'!$J$31,DD$47&gt;=$FO215,DD$47&lt;=$FP215)*(('Summary&amp;Assumptions'!$H$25*$C215)*(1+'Summary&amp;Assumptions'!$J$29)^(DD$46-1))+AND(DD$56&lt;'Summary&amp;Assumptions'!$J$31,DD$47&gt;=$FQ215,DD$47&lt;=$FR215)*(('Summary&amp;Assumptions'!$H$25*$C215)*(1+'Summary&amp;Assumptions'!$J$29)^(DD$46-1))</f>
        <v>0</v>
      </c>
      <c r="CZ215" s="588">
        <f>AND(DE$55&gt;0,SUM($E215:CY215)&lt;'Summary&amp;Assumptions'!$G$32*$B215,$D215&gt;='Summary&amp;Assumptions'!$D$17,DE$47&gt;=$D215,DE$47&lt;=EDATE($D215,'Summary&amp;Assumptions'!$G$32))*$B215+AND(DE$56&lt;'Summary&amp;Assumptions'!$J$31,DE$47&gt;=$FO215,DE$47&lt;=$FP215)*(('Summary&amp;Assumptions'!$H$25*$C215)*(1+'Summary&amp;Assumptions'!$J$29)^(DE$46-1))+AND(DE$56&lt;'Summary&amp;Assumptions'!$J$31,DE$47&gt;=$FQ215,DE$47&lt;=$FR215)*(('Summary&amp;Assumptions'!$H$25*$C215)*(1+'Summary&amp;Assumptions'!$J$29)^(DE$46-1))</f>
        <v>0</v>
      </c>
      <c r="DA215" s="588">
        <f>AND(DF$55&gt;0,SUM($E215:CZ215)&lt;'Summary&amp;Assumptions'!$G$32*$B215,$D215&gt;='Summary&amp;Assumptions'!$D$17,DF$47&gt;=$D215,DF$47&lt;=EDATE($D215,'Summary&amp;Assumptions'!$G$32))*$B215+AND(DF$56&lt;'Summary&amp;Assumptions'!$J$31,DF$47&gt;=$FO215,DF$47&lt;=$FP215)*(('Summary&amp;Assumptions'!$H$25*$C215)*(1+'Summary&amp;Assumptions'!$J$29)^(DF$46-1))+AND(DF$56&lt;'Summary&amp;Assumptions'!$J$31,DF$47&gt;=$FQ215,DF$47&lt;=$FR215)*(('Summary&amp;Assumptions'!$H$25*$C215)*(1+'Summary&amp;Assumptions'!$J$29)^(DF$46-1))</f>
        <v>0</v>
      </c>
      <c r="DB215" s="588">
        <f>AND(DG$55&gt;0,SUM($E215:DA215)&lt;'Summary&amp;Assumptions'!$G$32*$B215,$D215&gt;='Summary&amp;Assumptions'!$D$17,DG$47&gt;=$D215,DG$47&lt;=EDATE($D215,'Summary&amp;Assumptions'!$G$32))*$B215+AND(DG$56&lt;'Summary&amp;Assumptions'!$J$31,DG$47&gt;=$FO215,DG$47&lt;=$FP215)*(('Summary&amp;Assumptions'!$H$25*$C215)*(1+'Summary&amp;Assumptions'!$J$29)^(DG$46-1))+AND(DG$56&lt;'Summary&amp;Assumptions'!$J$31,DG$47&gt;=$FQ215,DG$47&lt;=$FR215)*(('Summary&amp;Assumptions'!$H$25*$C215)*(1+'Summary&amp;Assumptions'!$J$29)^(DG$46-1))</f>
        <v>0</v>
      </c>
      <c r="DC215" s="588">
        <f>AND(DH$55&gt;0,SUM($E215:DB215)&lt;'Summary&amp;Assumptions'!$G$32*$B215,$D215&gt;='Summary&amp;Assumptions'!$D$17,DH$47&gt;=$D215,DH$47&lt;=EDATE($D215,'Summary&amp;Assumptions'!$G$32))*$B215+AND(DH$56&lt;'Summary&amp;Assumptions'!$J$31,DH$47&gt;=$FO215,DH$47&lt;=$FP215)*(('Summary&amp;Assumptions'!$H$25*$C215)*(1+'Summary&amp;Assumptions'!$J$29)^(DH$46-1))+AND(DH$56&lt;'Summary&amp;Assumptions'!$J$31,DH$47&gt;=$FQ215,DH$47&lt;=$FR215)*(('Summary&amp;Assumptions'!$H$25*$C215)*(1+'Summary&amp;Assumptions'!$J$29)^(DH$46-1))</f>
        <v>0</v>
      </c>
      <c r="DD215" s="588">
        <f>AND(DI$55&gt;0,SUM($E215:DC215)&lt;'Summary&amp;Assumptions'!$G$32*$B215,$D215&gt;='Summary&amp;Assumptions'!$D$17,DI$47&gt;=$D215,DI$47&lt;=EDATE($D215,'Summary&amp;Assumptions'!$G$32))*$B215+AND(DI$56&lt;'Summary&amp;Assumptions'!$J$31,DI$47&gt;=$FO215,DI$47&lt;=$FP215)*(('Summary&amp;Assumptions'!$H$25*$C215)*(1+'Summary&amp;Assumptions'!$J$29)^(DI$46-1))+AND(DI$56&lt;'Summary&amp;Assumptions'!$J$31,DI$47&gt;=$FQ215,DI$47&lt;=$FR215)*(('Summary&amp;Assumptions'!$H$25*$C215)*(1+'Summary&amp;Assumptions'!$J$29)^(DI$46-1))</f>
        <v>0</v>
      </c>
      <c r="DE215" s="588">
        <f>AND(DJ$55&gt;0,SUM($E215:DD215)&lt;'Summary&amp;Assumptions'!$G$32*$B215,$D215&gt;='Summary&amp;Assumptions'!$D$17,DJ$47&gt;=$D215,DJ$47&lt;=EDATE($D215,'Summary&amp;Assumptions'!$G$32))*$B215+AND(DJ$56&lt;'Summary&amp;Assumptions'!$J$31,DJ$47&gt;=$FO215,DJ$47&lt;=$FP215)*(('Summary&amp;Assumptions'!$H$25*$C215)*(1+'Summary&amp;Assumptions'!$J$29)^(DJ$46-1))+AND(DJ$56&lt;'Summary&amp;Assumptions'!$J$31,DJ$47&gt;=$FQ215,DJ$47&lt;=$FR215)*(('Summary&amp;Assumptions'!$H$25*$C215)*(1+'Summary&amp;Assumptions'!$J$29)^(DJ$46-1))</f>
        <v>0</v>
      </c>
      <c r="DF215" s="588">
        <f>AND(DK$55&gt;0,SUM($E215:DE215)&lt;'Summary&amp;Assumptions'!$G$32*$B215,$D215&gt;='Summary&amp;Assumptions'!$D$17,DK$47&gt;=$D215,DK$47&lt;=EDATE($D215,'Summary&amp;Assumptions'!$G$32))*$B215+AND(DK$56&lt;'Summary&amp;Assumptions'!$J$31,DK$47&gt;=$FO215,DK$47&lt;=$FP215)*(('Summary&amp;Assumptions'!$H$25*$C215)*(1+'Summary&amp;Assumptions'!$J$29)^(DK$46-1))+AND(DK$56&lt;'Summary&amp;Assumptions'!$J$31,DK$47&gt;=$FQ215,DK$47&lt;=$FR215)*(('Summary&amp;Assumptions'!$H$25*$C215)*(1+'Summary&amp;Assumptions'!$J$29)^(DK$46-1))</f>
        <v>0</v>
      </c>
      <c r="DG215" s="588">
        <f>AND(DL$55&gt;0,SUM($E215:DF215)&lt;'Summary&amp;Assumptions'!$G$32*$B215,$D215&gt;='Summary&amp;Assumptions'!$D$17,DL$47&gt;=$D215,DL$47&lt;=EDATE($D215,'Summary&amp;Assumptions'!$G$32))*$B215+AND(DL$56&lt;'Summary&amp;Assumptions'!$J$31,DL$47&gt;=$FO215,DL$47&lt;=$FP215)*(('Summary&amp;Assumptions'!$H$25*$C215)*(1+'Summary&amp;Assumptions'!$J$29)^(DL$46-1))+AND(DL$56&lt;'Summary&amp;Assumptions'!$J$31,DL$47&gt;=$FQ215,DL$47&lt;=$FR215)*(('Summary&amp;Assumptions'!$H$25*$C215)*(1+'Summary&amp;Assumptions'!$J$29)^(DL$46-1))</f>
        <v>0</v>
      </c>
      <c r="DH215" s="588">
        <f>AND(DM$55&gt;0,SUM($E215:DG215)&lt;'Summary&amp;Assumptions'!$G$32*$B215,$D215&gt;='Summary&amp;Assumptions'!$D$17,DM$47&gt;=$D215,DM$47&lt;=EDATE($D215,'Summary&amp;Assumptions'!$G$32))*$B215+AND(DM$56&lt;'Summary&amp;Assumptions'!$J$31,DM$47&gt;=$FO215,DM$47&lt;=$FP215)*(('Summary&amp;Assumptions'!$H$25*$C215)*(1+'Summary&amp;Assumptions'!$J$29)^(DM$46-1))+AND(DM$56&lt;'Summary&amp;Assumptions'!$J$31,DM$47&gt;=$FQ215,DM$47&lt;=$FR215)*(('Summary&amp;Assumptions'!$H$25*$C215)*(1+'Summary&amp;Assumptions'!$J$29)^(DM$46-1))</f>
        <v>0</v>
      </c>
      <c r="DI215" s="588">
        <f>AND(DN$55&gt;0,SUM($E215:DH215)&lt;'Summary&amp;Assumptions'!$G$32*$B215,$D215&gt;='Summary&amp;Assumptions'!$D$17,DN$47&gt;=$D215,DN$47&lt;=EDATE($D215,'Summary&amp;Assumptions'!$G$32))*$B215+AND(DN$56&lt;'Summary&amp;Assumptions'!$J$31,DN$47&gt;=$FO215,DN$47&lt;=$FP215)*(('Summary&amp;Assumptions'!$H$25*$C215)*(1+'Summary&amp;Assumptions'!$J$29)^(DN$46-1))+AND(DN$56&lt;'Summary&amp;Assumptions'!$J$31,DN$47&gt;=$FQ215,DN$47&lt;=$FR215)*(('Summary&amp;Assumptions'!$H$25*$C215)*(1+'Summary&amp;Assumptions'!$J$29)^(DN$46-1))</f>
        <v>0</v>
      </c>
      <c r="DJ215" s="588">
        <f>AND(DO$55&gt;0,SUM($E215:DI215)&lt;'Summary&amp;Assumptions'!$G$32*$B215,$D215&gt;='Summary&amp;Assumptions'!$D$17,DO$47&gt;=$D215,DO$47&lt;=EDATE($D215,'Summary&amp;Assumptions'!$G$32))*$B215+AND(DO$56&lt;'Summary&amp;Assumptions'!$J$31,DO$47&gt;=$FO215,DO$47&lt;=$FP215)*(('Summary&amp;Assumptions'!$H$25*$C215)*(1+'Summary&amp;Assumptions'!$J$29)^(DO$46-1))+AND(DO$56&lt;'Summary&amp;Assumptions'!$J$31,DO$47&gt;=$FQ215,DO$47&lt;=$FR215)*(('Summary&amp;Assumptions'!$H$25*$C215)*(1+'Summary&amp;Assumptions'!$J$29)^(DO$46-1))</f>
        <v>0</v>
      </c>
      <c r="DK215" s="588">
        <f>AND(DP$55&gt;0,SUM($E215:DJ215)&lt;'Summary&amp;Assumptions'!$G$32*$B215,$D215&gt;='Summary&amp;Assumptions'!$D$17,DP$47&gt;=$D215,DP$47&lt;=EDATE($D215,'Summary&amp;Assumptions'!$G$32))*$B215+AND(DP$56&lt;'Summary&amp;Assumptions'!$J$31,DP$47&gt;=$FO215,DP$47&lt;=$FP215)*(('Summary&amp;Assumptions'!$H$25*$C215)*(1+'Summary&amp;Assumptions'!$J$29)^(DP$46-1))+AND(DP$56&lt;'Summary&amp;Assumptions'!$J$31,DP$47&gt;=$FQ215,DP$47&lt;=$FR215)*(('Summary&amp;Assumptions'!$H$25*$C215)*(1+'Summary&amp;Assumptions'!$J$29)^(DP$46-1))</f>
        <v>0</v>
      </c>
      <c r="DL215" s="588">
        <f>AND(DQ$55&gt;0,SUM($E215:DK215)&lt;'Summary&amp;Assumptions'!$G$32*$B215,$D215&gt;='Summary&amp;Assumptions'!$D$17,DQ$47&gt;=$D215,DQ$47&lt;=EDATE($D215,'Summary&amp;Assumptions'!$G$32))*$B215+AND(DQ$56&lt;'Summary&amp;Assumptions'!$J$31,DQ$47&gt;=$FO215,DQ$47&lt;=$FP215)*(('Summary&amp;Assumptions'!$H$25*$C215)*(1+'Summary&amp;Assumptions'!$J$29)^(DQ$46-1))+AND(DQ$56&lt;'Summary&amp;Assumptions'!$J$31,DQ$47&gt;=$FQ215,DQ$47&lt;=$FR215)*(('Summary&amp;Assumptions'!$H$25*$C215)*(1+'Summary&amp;Assumptions'!$J$29)^(DQ$46-1))</f>
        <v>0</v>
      </c>
      <c r="DM215" s="588">
        <f>AND(DR$55&gt;0,SUM($E215:DL215)&lt;'Summary&amp;Assumptions'!$G$32*$B215,$D215&gt;='Summary&amp;Assumptions'!$D$17,DR$47&gt;=$D215,DR$47&lt;=EDATE($D215,'Summary&amp;Assumptions'!$G$32))*$B215+AND(DR$56&lt;'Summary&amp;Assumptions'!$J$31,DR$47&gt;=$FO215,DR$47&lt;=$FP215)*(('Summary&amp;Assumptions'!$H$25*$C215)*(1+'Summary&amp;Assumptions'!$J$29)^(DR$46-1))+AND(DR$56&lt;'Summary&amp;Assumptions'!$J$31,DR$47&gt;=$FQ215,DR$47&lt;=$FR215)*(('Summary&amp;Assumptions'!$H$25*$C215)*(1+'Summary&amp;Assumptions'!$J$29)^(DR$46-1))</f>
        <v>0</v>
      </c>
      <c r="DN215" s="588">
        <f>AND(DS$55&gt;0,SUM($E215:DM215)&lt;'Summary&amp;Assumptions'!$G$32*$B215,$D215&gt;='Summary&amp;Assumptions'!$D$17,DS$47&gt;=$D215,DS$47&lt;=EDATE($D215,'Summary&amp;Assumptions'!$G$32))*$B215+AND(DS$56&lt;'Summary&amp;Assumptions'!$J$31,DS$47&gt;=$FO215,DS$47&lt;=$FP215)*(('Summary&amp;Assumptions'!$H$25*$C215)*(1+'Summary&amp;Assumptions'!$J$29)^(DS$46-1))+AND(DS$56&lt;'Summary&amp;Assumptions'!$J$31,DS$47&gt;=$FQ215,DS$47&lt;=$FR215)*(('Summary&amp;Assumptions'!$H$25*$C215)*(1+'Summary&amp;Assumptions'!$J$29)^(DS$46-1))</f>
        <v>0</v>
      </c>
      <c r="DO215" s="588">
        <f>AND(DT$55&gt;0,SUM($E215:DN215)&lt;'Summary&amp;Assumptions'!$G$32*$B215,$D215&gt;='Summary&amp;Assumptions'!$D$17,DT$47&gt;=$D215,DT$47&lt;=EDATE($D215,'Summary&amp;Assumptions'!$G$32))*$B215+AND(DT$56&lt;'Summary&amp;Assumptions'!$J$31,DT$47&gt;=$FO215,DT$47&lt;=$FP215)*(('Summary&amp;Assumptions'!$H$25*$C215)*(1+'Summary&amp;Assumptions'!$J$29)^(DT$46-1))+AND(DT$56&lt;'Summary&amp;Assumptions'!$J$31,DT$47&gt;=$FQ215,DT$47&lt;=$FR215)*(('Summary&amp;Assumptions'!$H$25*$C215)*(1+'Summary&amp;Assumptions'!$J$29)^(DT$46-1))</f>
        <v>0</v>
      </c>
      <c r="DP215" s="588">
        <f>AND(DU$55&gt;0,SUM($E215:DO215)&lt;'Summary&amp;Assumptions'!$G$32*$B215,$D215&gt;='Summary&amp;Assumptions'!$D$17,DU$47&gt;=$D215,DU$47&lt;=EDATE($D215,'Summary&amp;Assumptions'!$G$32))*$B215+AND(DU$56&lt;'Summary&amp;Assumptions'!$J$31,DU$47&gt;=$FO215,DU$47&lt;=$FP215)*(('Summary&amp;Assumptions'!$H$25*$C215)*(1+'Summary&amp;Assumptions'!$J$29)^(DU$46-1))+AND(DU$56&lt;'Summary&amp;Assumptions'!$J$31,DU$47&gt;=$FQ215,DU$47&lt;=$FR215)*(('Summary&amp;Assumptions'!$H$25*$C215)*(1+'Summary&amp;Assumptions'!$J$29)^(DU$46-1))</f>
        <v>0</v>
      </c>
      <c r="DQ215" s="588">
        <f>AND(DV$55&gt;0,SUM($E215:DP215)&lt;'Summary&amp;Assumptions'!$G$32*$B215,$D215&gt;='Summary&amp;Assumptions'!$D$17,DV$47&gt;=$D215,DV$47&lt;=EDATE($D215,'Summary&amp;Assumptions'!$G$32))*$B215+AND(DV$56&lt;'Summary&amp;Assumptions'!$J$31,DV$47&gt;=$FO215,DV$47&lt;=$FP215)*(('Summary&amp;Assumptions'!$H$25*$C215)*(1+'Summary&amp;Assumptions'!$J$29)^(DV$46-1))+AND(DV$56&lt;'Summary&amp;Assumptions'!$J$31,DV$47&gt;=$FQ215,DV$47&lt;=$FR215)*(('Summary&amp;Assumptions'!$H$25*$C215)*(1+'Summary&amp;Assumptions'!$J$29)^(DV$46-1))</f>
        <v>0</v>
      </c>
      <c r="DR215" s="588">
        <f>AND(DW$55&gt;0,SUM($E215:DQ215)&lt;'Summary&amp;Assumptions'!$G$32*$B215,$D215&gt;='Summary&amp;Assumptions'!$D$17,DW$47&gt;=$D215,DW$47&lt;=EDATE($D215,'Summary&amp;Assumptions'!$G$32))*$B215+AND(DW$56&lt;'Summary&amp;Assumptions'!$J$31,DW$47&gt;=$FO215,DW$47&lt;=$FP215)*(('Summary&amp;Assumptions'!$H$25*$C215)*(1+'Summary&amp;Assumptions'!$J$29)^(DW$46-1))+AND(DW$56&lt;'Summary&amp;Assumptions'!$J$31,DW$47&gt;=$FQ215,DW$47&lt;=$FR215)*(('Summary&amp;Assumptions'!$H$25*$C215)*(1+'Summary&amp;Assumptions'!$J$29)^(DW$46-1))</f>
        <v>0</v>
      </c>
      <c r="DS215" s="588">
        <f>AND(DX$55&gt;0,SUM($E215:DR215)&lt;'Summary&amp;Assumptions'!$G$32*$B215,$D215&gt;='Summary&amp;Assumptions'!$D$17,DX$47&gt;=$D215,DX$47&lt;=EDATE($D215,'Summary&amp;Assumptions'!$G$32))*$B215+AND(DX$56&lt;'Summary&amp;Assumptions'!$J$31,DX$47&gt;=$FO215,DX$47&lt;=$FP215)*(('Summary&amp;Assumptions'!$H$25*$C215)*(1+'Summary&amp;Assumptions'!$J$29)^(DX$46-1))+AND(DX$56&lt;'Summary&amp;Assumptions'!$J$31,DX$47&gt;=$FQ215,DX$47&lt;=$FR215)*(('Summary&amp;Assumptions'!$H$25*$C215)*(1+'Summary&amp;Assumptions'!$J$29)^(DX$46-1))</f>
        <v>0</v>
      </c>
      <c r="DT215" s="588">
        <f>AND(DY$55&gt;0,SUM($E215:DS215)&lt;'Summary&amp;Assumptions'!$G$32*$B215,$D215&gt;='Summary&amp;Assumptions'!$D$17,DY$47&gt;=$D215,DY$47&lt;=EDATE($D215,'Summary&amp;Assumptions'!$G$32))*$B215+AND(DY$56&lt;'Summary&amp;Assumptions'!$J$31,DY$47&gt;=$FO215,DY$47&lt;=$FP215)*(('Summary&amp;Assumptions'!$H$25*$C215)*(1+'Summary&amp;Assumptions'!$J$29)^(DY$46-1))+AND(DY$56&lt;'Summary&amp;Assumptions'!$J$31,DY$47&gt;=$FQ215,DY$47&lt;=$FR215)*(('Summary&amp;Assumptions'!$H$25*$C215)*(1+'Summary&amp;Assumptions'!$J$29)^(DY$46-1))</f>
        <v>0</v>
      </c>
      <c r="DU215" s="588">
        <f>AND(DZ$55&gt;0,SUM($E215:DT215)&lt;'Summary&amp;Assumptions'!$G$32*$B215,$D215&gt;='Summary&amp;Assumptions'!$D$17,DZ$47&gt;=$D215,DZ$47&lt;=EDATE($D215,'Summary&amp;Assumptions'!$G$32))*$B215+AND(DZ$56&lt;'Summary&amp;Assumptions'!$J$31,DZ$47&gt;=$FO215,DZ$47&lt;=$FP215)*(('Summary&amp;Assumptions'!$H$25*$C215)*(1+'Summary&amp;Assumptions'!$J$29)^(DZ$46-1))+AND(DZ$56&lt;'Summary&amp;Assumptions'!$J$31,DZ$47&gt;=$FQ215,DZ$47&lt;=$FR215)*(('Summary&amp;Assumptions'!$H$25*$C215)*(1+'Summary&amp;Assumptions'!$J$29)^(DZ$46-1))</f>
        <v>0</v>
      </c>
      <c r="DV215" s="588">
        <f>AND(EA$55&gt;0,SUM($E215:DU215)&lt;'Summary&amp;Assumptions'!$G$32*$B215,$D215&gt;='Summary&amp;Assumptions'!$D$17,EA$47&gt;=$D215,EA$47&lt;=EDATE($D215,'Summary&amp;Assumptions'!$G$32))*$B215+AND(EA$56&lt;'Summary&amp;Assumptions'!$J$31,EA$47&gt;=$FO215,EA$47&lt;=$FP215)*(('Summary&amp;Assumptions'!$H$25*$C215)*(1+'Summary&amp;Assumptions'!$J$29)^(EA$46-1))+AND(EA$56&lt;'Summary&amp;Assumptions'!$J$31,EA$47&gt;=$FQ215,EA$47&lt;=$FR215)*(('Summary&amp;Assumptions'!$H$25*$C215)*(1+'Summary&amp;Assumptions'!$J$29)^(EA$46-1))</f>
        <v>0</v>
      </c>
      <c r="DW215" s="588">
        <f>AND(EB$55&gt;0,SUM($E215:DV215)&lt;'Summary&amp;Assumptions'!$G$32*$B215,$D215&gt;='Summary&amp;Assumptions'!$D$17,EB$47&gt;=$D215,EB$47&lt;=EDATE($D215,'Summary&amp;Assumptions'!$G$32))*$B215+AND(EB$56&lt;'Summary&amp;Assumptions'!$J$31,EB$47&gt;=$FO215,EB$47&lt;=$FP215)*(('Summary&amp;Assumptions'!$H$25*$C215)*(1+'Summary&amp;Assumptions'!$J$29)^(EB$46-1))+AND(EB$56&lt;'Summary&amp;Assumptions'!$J$31,EB$47&gt;=$FQ215,EB$47&lt;=$FR215)*(('Summary&amp;Assumptions'!$H$25*$C215)*(1+'Summary&amp;Assumptions'!$J$29)^(EB$46-1))</f>
        <v>0</v>
      </c>
      <c r="DX215" s="588">
        <f>AND(EC$55&gt;0,SUM($E215:DW215)&lt;'Summary&amp;Assumptions'!$G$32*$B215,$D215&gt;='Summary&amp;Assumptions'!$D$17,EC$47&gt;=$D215,EC$47&lt;=EDATE($D215,'Summary&amp;Assumptions'!$G$32))*$B215+AND(EC$56&lt;'Summary&amp;Assumptions'!$J$31,EC$47&gt;=$FO215,EC$47&lt;=$FP215)*(('Summary&amp;Assumptions'!$H$25*$C215)*(1+'Summary&amp;Assumptions'!$J$29)^(EC$46-1))+AND(EC$56&lt;'Summary&amp;Assumptions'!$J$31,EC$47&gt;=$FQ215,EC$47&lt;=$FR215)*(('Summary&amp;Assumptions'!$H$25*$C215)*(1+'Summary&amp;Assumptions'!$J$29)^(EC$46-1))</f>
        <v>0</v>
      </c>
      <c r="DY215" s="588">
        <f>AND(ED$55&gt;0,SUM($E215:DX215)&lt;'Summary&amp;Assumptions'!$G$32*$B215,$D215&gt;='Summary&amp;Assumptions'!$D$17,ED$47&gt;=$D215,ED$47&lt;=EDATE($D215,'Summary&amp;Assumptions'!$G$32))*$B215+AND(ED$56&lt;'Summary&amp;Assumptions'!$J$31,ED$47&gt;=$FO215,ED$47&lt;=$FP215)*(('Summary&amp;Assumptions'!$H$25*$C215)*(1+'Summary&amp;Assumptions'!$J$29)^(ED$46-1))+AND(ED$56&lt;'Summary&amp;Assumptions'!$J$31,ED$47&gt;=$FQ215,ED$47&lt;=$FR215)*(('Summary&amp;Assumptions'!$H$25*$C215)*(1+'Summary&amp;Assumptions'!$J$29)^(ED$46-1))</f>
        <v>0</v>
      </c>
      <c r="DZ215" s="588">
        <f>AND(EE$55&gt;0,SUM($E215:DY215)&lt;'Summary&amp;Assumptions'!$G$32*$B215,$D215&gt;='Summary&amp;Assumptions'!$D$17,EE$47&gt;=$D215,EE$47&lt;=EDATE($D215,'Summary&amp;Assumptions'!$G$32))*$B215+AND(EE$56&lt;'Summary&amp;Assumptions'!$J$31,EE$47&gt;=$FO215,EE$47&lt;=$FP215)*(('Summary&amp;Assumptions'!$H$25*$C215)*(1+'Summary&amp;Assumptions'!$J$29)^(EE$46-1))+AND(EE$56&lt;'Summary&amp;Assumptions'!$J$31,EE$47&gt;=$FQ215,EE$47&lt;=$FR215)*(('Summary&amp;Assumptions'!$H$25*$C215)*(1+'Summary&amp;Assumptions'!$J$29)^(EE$46-1))</f>
        <v>0</v>
      </c>
      <c r="EA215" s="588">
        <f>AND(EF$55&gt;0,SUM($E215:DZ215)&lt;'Summary&amp;Assumptions'!$G$32*$B215,$D215&gt;='Summary&amp;Assumptions'!$D$17,EF$47&gt;=$D215,EF$47&lt;=EDATE($D215,'Summary&amp;Assumptions'!$G$32))*$B215+AND(EF$56&lt;'Summary&amp;Assumptions'!$J$31,EF$47&gt;=$FO215,EF$47&lt;=$FP215)*(('Summary&amp;Assumptions'!$H$25*$C215)*(1+'Summary&amp;Assumptions'!$J$29)^(EF$46-1))+AND(EF$56&lt;'Summary&amp;Assumptions'!$J$31,EF$47&gt;=$FQ215,EF$47&lt;=$FR215)*(('Summary&amp;Assumptions'!$H$25*$C215)*(1+'Summary&amp;Assumptions'!$J$29)^(EF$46-1))</f>
        <v>0</v>
      </c>
      <c r="EB215" s="588">
        <f>AND(EG$55&gt;0,SUM($E215:EA215)&lt;'Summary&amp;Assumptions'!$G$32*$B215,$D215&gt;='Summary&amp;Assumptions'!$D$17,EG$47&gt;=$D215,EG$47&lt;=EDATE($D215,'Summary&amp;Assumptions'!$G$32))*$B215+AND(EG$56&lt;'Summary&amp;Assumptions'!$J$31,EG$47&gt;=$FO215,EG$47&lt;=$FP215)*(('Summary&amp;Assumptions'!$H$25*$C215)*(1+'Summary&amp;Assumptions'!$J$29)^(EG$46-1))+AND(EG$56&lt;'Summary&amp;Assumptions'!$J$31,EG$47&gt;=$FQ215,EG$47&lt;=$FR215)*(('Summary&amp;Assumptions'!$H$25*$C215)*(1+'Summary&amp;Assumptions'!$J$29)^(EG$46-1))</f>
        <v>0</v>
      </c>
      <c r="EC215" s="588">
        <f>AND(EH$55&gt;0,SUM($E215:EB215)&lt;'Summary&amp;Assumptions'!$G$32*$B215,$D215&gt;='Summary&amp;Assumptions'!$D$17,EH$47&gt;=$D215,EH$47&lt;=EDATE($D215,'Summary&amp;Assumptions'!$G$32))*$B215+AND(EH$56&lt;'Summary&amp;Assumptions'!$J$31,EH$47&gt;=$FO215,EH$47&lt;=$FP215)*(('Summary&amp;Assumptions'!$H$25*$C215)*(1+'Summary&amp;Assumptions'!$J$29)^(EH$46-1))+AND(EH$56&lt;'Summary&amp;Assumptions'!$J$31,EH$47&gt;=$FQ215,EH$47&lt;=$FR215)*(('Summary&amp;Assumptions'!$H$25*$C215)*(1+'Summary&amp;Assumptions'!$J$29)^(EH$46-1))</f>
        <v>0</v>
      </c>
      <c r="ED215" s="588">
        <f>AND(EI$55&gt;0,SUM($E215:EC215)&lt;'Summary&amp;Assumptions'!$G$32*$B215,$D215&gt;='Summary&amp;Assumptions'!$D$17,EI$47&gt;=$D215,EI$47&lt;=EDATE($D215,'Summary&amp;Assumptions'!$G$32))*$B215+AND(EI$56&lt;'Summary&amp;Assumptions'!$J$31,EI$47&gt;=$FO215,EI$47&lt;=$FP215)*(('Summary&amp;Assumptions'!$H$25*$C215)*(1+'Summary&amp;Assumptions'!$J$29)^(EI$46-1))+AND(EI$56&lt;'Summary&amp;Assumptions'!$J$31,EI$47&gt;=$FQ215,EI$47&lt;=$FR215)*(('Summary&amp;Assumptions'!$H$25*$C215)*(1+'Summary&amp;Assumptions'!$J$29)^(EI$46-1))</f>
        <v>0</v>
      </c>
      <c r="EE215" s="588">
        <f>AND(EJ$55&gt;0,SUM($E215:ED215)&lt;'Summary&amp;Assumptions'!$G$32*$B215,$D215&gt;='Summary&amp;Assumptions'!$D$17,EJ$47&gt;=$D215,EJ$47&lt;=EDATE($D215,'Summary&amp;Assumptions'!$G$32))*$B215+AND(EJ$56&lt;'Summary&amp;Assumptions'!$J$31,EJ$47&gt;=$FO215,EJ$47&lt;=$FP215)*(('Summary&amp;Assumptions'!$H$25*$C215)*(1+'Summary&amp;Assumptions'!$J$29)^(EJ$46-1))+AND(EJ$56&lt;'Summary&amp;Assumptions'!$J$31,EJ$47&gt;=$FQ215,EJ$47&lt;=$FR215)*(('Summary&amp;Assumptions'!$H$25*$C215)*(1+'Summary&amp;Assumptions'!$J$29)^(EJ$46-1))</f>
        <v>0</v>
      </c>
      <c r="EF215" s="588">
        <f>AND(EK$55&gt;0,SUM($E215:EE215)&lt;'Summary&amp;Assumptions'!$G$32*$B215,$D215&gt;='Summary&amp;Assumptions'!$D$17,EK$47&gt;=$D215,EK$47&lt;=EDATE($D215,'Summary&amp;Assumptions'!$G$32))*$B215+AND(EK$56&lt;'Summary&amp;Assumptions'!$J$31,EK$47&gt;=$FO215,EK$47&lt;=$FP215)*(('Summary&amp;Assumptions'!$H$25*$C215)*(1+'Summary&amp;Assumptions'!$J$29)^(EK$46-1))+AND(EK$56&lt;'Summary&amp;Assumptions'!$J$31,EK$47&gt;=$FQ215,EK$47&lt;=$FR215)*(('Summary&amp;Assumptions'!$H$25*$C215)*(1+'Summary&amp;Assumptions'!$J$29)^(EK$46-1))</f>
        <v>0</v>
      </c>
      <c r="EG215" s="588">
        <f>AND(EL$55&gt;0,SUM($E215:EF215)&lt;'Summary&amp;Assumptions'!$G$32*$B215,$D215&gt;='Summary&amp;Assumptions'!$D$17,EL$47&gt;=$D215,EL$47&lt;=EDATE($D215,'Summary&amp;Assumptions'!$G$32))*$B215+AND(EL$56&lt;'Summary&amp;Assumptions'!$J$31,EL$47&gt;=$FO215,EL$47&lt;=$FP215)*(('Summary&amp;Assumptions'!$H$25*$C215)*(1+'Summary&amp;Assumptions'!$J$29)^(EL$46-1))+AND(EL$56&lt;'Summary&amp;Assumptions'!$J$31,EL$47&gt;=$FQ215,EL$47&lt;=$FR215)*(('Summary&amp;Assumptions'!$H$25*$C215)*(1+'Summary&amp;Assumptions'!$J$29)^(EL$46-1))</f>
        <v>0</v>
      </c>
      <c r="EH215" s="588">
        <f>AND(EM$55&gt;0,SUM($E215:EG215)&lt;'Summary&amp;Assumptions'!$G$32*$B215,$D215&gt;='Summary&amp;Assumptions'!$D$17,EM$47&gt;=$D215,EM$47&lt;=EDATE($D215,'Summary&amp;Assumptions'!$G$32))*$B215+AND(EM$56&lt;'Summary&amp;Assumptions'!$J$31,EM$47&gt;=$FO215,EM$47&lt;=$FP215)*(('Summary&amp;Assumptions'!$H$25*$C215)*(1+'Summary&amp;Assumptions'!$J$29)^(EM$46-1))+AND(EM$56&lt;'Summary&amp;Assumptions'!$J$31,EM$47&gt;=$FQ215,EM$47&lt;=$FR215)*(('Summary&amp;Assumptions'!$H$25*$C215)*(1+'Summary&amp;Assumptions'!$J$29)^(EM$46-1))</f>
        <v>0</v>
      </c>
      <c r="EI215" s="588">
        <f>AND(EN$55&gt;0,SUM($E215:EH215)&lt;'Summary&amp;Assumptions'!$G$32*$B215,$D215&gt;='Summary&amp;Assumptions'!$D$17,EN$47&gt;=$D215,EN$47&lt;=EDATE($D215,'Summary&amp;Assumptions'!$G$32))*$B215+AND(EN$56&lt;'Summary&amp;Assumptions'!$J$31,EN$47&gt;=$FO215,EN$47&lt;=$FP215)*(('Summary&amp;Assumptions'!$H$25*$C215)*(1+'Summary&amp;Assumptions'!$J$29)^(EN$46-1))+AND(EN$56&lt;'Summary&amp;Assumptions'!$J$31,EN$47&gt;=$FQ215,EN$47&lt;=$FR215)*(('Summary&amp;Assumptions'!$H$25*$C215)*(1+'Summary&amp;Assumptions'!$J$29)^(EN$46-1))</f>
        <v>0</v>
      </c>
      <c r="EJ215" s="588">
        <f>AND(EO$55&gt;0,SUM($E215:EI215)&lt;'Summary&amp;Assumptions'!$G$32*$B215,$D215&gt;='Summary&amp;Assumptions'!$D$17,EO$47&gt;=$D215,EO$47&lt;=EDATE($D215,'Summary&amp;Assumptions'!$G$32))*$B215+AND(EO$56&lt;'Summary&amp;Assumptions'!$J$31,EO$47&gt;=$FO215,EO$47&lt;=$FP215)*(('Summary&amp;Assumptions'!$H$25*$C215)*(1+'Summary&amp;Assumptions'!$J$29)^(EO$46-1))+AND(EO$56&lt;'Summary&amp;Assumptions'!$J$31,EO$47&gt;=$FQ215,EO$47&lt;=$FR215)*(('Summary&amp;Assumptions'!$H$25*$C215)*(1+'Summary&amp;Assumptions'!$J$29)^(EO$46-1))</f>
        <v>0</v>
      </c>
      <c r="EK215" s="588">
        <f>AND(EP$55&gt;0,SUM($E215:EJ215)&lt;'Summary&amp;Assumptions'!$G$32*$B215,$D215&gt;='Summary&amp;Assumptions'!$D$17,EP$47&gt;=$D215,EP$47&lt;=EDATE($D215,'Summary&amp;Assumptions'!$G$32))*$B215+AND(EP$56&lt;'Summary&amp;Assumptions'!$J$31,EP$47&gt;=$FO215,EP$47&lt;=$FP215)*(('Summary&amp;Assumptions'!$H$25*$C215)*(1+'Summary&amp;Assumptions'!$J$29)^(EP$46-1))+AND(EP$56&lt;'Summary&amp;Assumptions'!$J$31,EP$47&gt;=$FQ215,EP$47&lt;=$FR215)*(('Summary&amp;Assumptions'!$H$25*$C215)*(1+'Summary&amp;Assumptions'!$J$29)^(EP$46-1))</f>
        <v>0</v>
      </c>
      <c r="EL215" s="588">
        <f>AND(EQ$55&gt;0,SUM($E215:EK215)&lt;'Summary&amp;Assumptions'!$G$32*$B215,$D215&gt;='Summary&amp;Assumptions'!$D$17,EQ$47&gt;=$D215,EQ$47&lt;=EDATE($D215,'Summary&amp;Assumptions'!$G$32))*$B215+AND(EQ$56&lt;'Summary&amp;Assumptions'!$J$31,EQ$47&gt;=$FO215,EQ$47&lt;=$FP215)*(('Summary&amp;Assumptions'!$H$25*$C215)*(1+'Summary&amp;Assumptions'!$J$29)^(EQ$46-1))+AND(EQ$56&lt;'Summary&amp;Assumptions'!$J$31,EQ$47&gt;=$FQ215,EQ$47&lt;=$FR215)*(('Summary&amp;Assumptions'!$H$25*$C215)*(1+'Summary&amp;Assumptions'!$J$29)^(EQ$46-1))</f>
        <v>0</v>
      </c>
      <c r="EM215" s="588">
        <f>AND(ER$55&gt;0,SUM($E215:EL215)&lt;'Summary&amp;Assumptions'!$G$32*$B215,$D215&gt;='Summary&amp;Assumptions'!$D$17,ER$47&gt;=$D215,ER$47&lt;=EDATE($D215,'Summary&amp;Assumptions'!$G$32))*$B215+AND(ER$56&lt;'Summary&amp;Assumptions'!$J$31,ER$47&gt;=$FO215,ER$47&lt;=$FP215)*(('Summary&amp;Assumptions'!$H$25*$C215)*(1+'Summary&amp;Assumptions'!$J$29)^(ER$46-1))+AND(ER$56&lt;'Summary&amp;Assumptions'!$J$31,ER$47&gt;=$FQ215,ER$47&lt;=$FR215)*(('Summary&amp;Assumptions'!$H$25*$C215)*(1+'Summary&amp;Assumptions'!$J$29)^(ER$46-1))</f>
        <v>0</v>
      </c>
      <c r="EN215" s="588">
        <f>AND(ES$55&gt;0,SUM($E215:EM215)&lt;'Summary&amp;Assumptions'!$G$32*$B215,$D215&gt;='Summary&amp;Assumptions'!$D$17,ES$47&gt;=$D215,ES$47&lt;=EDATE($D215,'Summary&amp;Assumptions'!$G$32))*$B215+AND(ES$56&lt;'Summary&amp;Assumptions'!$J$31,ES$47&gt;=$FO215,ES$47&lt;=$FP215)*(('Summary&amp;Assumptions'!$H$25*$C215)*(1+'Summary&amp;Assumptions'!$J$29)^(ES$46-1))+AND(ES$56&lt;'Summary&amp;Assumptions'!$J$31,ES$47&gt;=$FQ215,ES$47&lt;=$FR215)*(('Summary&amp;Assumptions'!$H$25*$C215)*(1+'Summary&amp;Assumptions'!$J$29)^(ES$46-1))</f>
        <v>0</v>
      </c>
      <c r="EO215" s="588">
        <f>AND(ET$55&gt;0,SUM($E215:EN215)&lt;'Summary&amp;Assumptions'!$G$32*$B215,$D215&gt;='Summary&amp;Assumptions'!$D$17,ET$47&gt;=$D215,ET$47&lt;=EDATE($D215,'Summary&amp;Assumptions'!$G$32))*$B215+AND(ET$56&lt;'Summary&amp;Assumptions'!$J$31,ET$47&gt;=$FO215,ET$47&lt;=$FP215)*(('Summary&amp;Assumptions'!$H$25*$C215)*(1+'Summary&amp;Assumptions'!$J$29)^(ET$46-1))+AND(ET$56&lt;'Summary&amp;Assumptions'!$J$31,ET$47&gt;=$FQ215,ET$47&lt;=$FR215)*(('Summary&amp;Assumptions'!$H$25*$C215)*(1+'Summary&amp;Assumptions'!$J$29)^(ET$46-1))</f>
        <v>0</v>
      </c>
      <c r="EP215" s="588">
        <f>AND(EU$55&gt;0,SUM($E215:EO215)&lt;'Summary&amp;Assumptions'!$G$32*$B215,$D215&gt;='Summary&amp;Assumptions'!$D$17,EU$47&gt;=$D215,EU$47&lt;=EDATE($D215,'Summary&amp;Assumptions'!$G$32))*$B215+AND(EU$56&lt;'Summary&amp;Assumptions'!$J$31,EU$47&gt;=$FO215,EU$47&lt;=$FP215)*(('Summary&amp;Assumptions'!$H$25*$C215)*(1+'Summary&amp;Assumptions'!$J$29)^(EU$46-1))+AND(EU$56&lt;'Summary&amp;Assumptions'!$J$31,EU$47&gt;=$FQ215,EU$47&lt;=$FR215)*(('Summary&amp;Assumptions'!$H$25*$C215)*(1+'Summary&amp;Assumptions'!$J$29)^(EU$46-1))</f>
        <v>0</v>
      </c>
      <c r="EQ215" s="588">
        <f>AND(EV$55&gt;0,SUM($E215:EP215)&lt;'Summary&amp;Assumptions'!$G$32*$B215,$D215&gt;='Summary&amp;Assumptions'!$D$17,EV$47&gt;=$D215,EV$47&lt;=EDATE($D215,'Summary&amp;Assumptions'!$G$32))*$B215+AND(EV$56&lt;'Summary&amp;Assumptions'!$J$31,EV$47&gt;=$FO215,EV$47&lt;=$FP215)*(('Summary&amp;Assumptions'!$H$25*$C215)*(1+'Summary&amp;Assumptions'!$J$29)^(EV$46-1))+AND(EV$56&lt;'Summary&amp;Assumptions'!$J$31,EV$47&gt;=$FQ215,EV$47&lt;=$FR215)*(('Summary&amp;Assumptions'!$H$25*$C215)*(1+'Summary&amp;Assumptions'!$J$29)^(EV$46-1))</f>
        <v>0</v>
      </c>
      <c r="ER215" s="588">
        <f>AND(EW$55&gt;0,SUM($E215:EQ215)&lt;'Summary&amp;Assumptions'!$G$32*$B215,$D215&gt;='Summary&amp;Assumptions'!$D$17,EW$47&gt;=$D215,EW$47&lt;=EDATE($D215,'Summary&amp;Assumptions'!$G$32))*$B215+AND(EW$56&lt;'Summary&amp;Assumptions'!$J$31,EW$47&gt;=$FO215,EW$47&lt;=$FP215)*(('Summary&amp;Assumptions'!$H$25*$C215)*(1+'Summary&amp;Assumptions'!$J$29)^(EW$46-1))+AND(EW$56&lt;'Summary&amp;Assumptions'!$J$31,EW$47&gt;=$FQ215,EW$47&lt;=$FR215)*(('Summary&amp;Assumptions'!$H$25*$C215)*(1+'Summary&amp;Assumptions'!$J$29)^(EW$46-1))</f>
        <v>0</v>
      </c>
      <c r="ES215" s="588">
        <f>AND(EX$55&gt;0,SUM($E215:ER215)&lt;'Summary&amp;Assumptions'!$G$32*$B215,$D215&gt;='Summary&amp;Assumptions'!$D$17,EX$47&gt;=$D215,EX$47&lt;=EDATE($D215,'Summary&amp;Assumptions'!$G$32))*$B215+AND(EX$56&lt;'Summary&amp;Assumptions'!$J$31,EX$47&gt;=$FO215,EX$47&lt;=$FP215)*(('Summary&amp;Assumptions'!$H$25*$C215)*(1+'Summary&amp;Assumptions'!$J$29)^(EX$46-1))+AND(EX$56&lt;'Summary&amp;Assumptions'!$J$31,EX$47&gt;=$FQ215,EX$47&lt;=$FR215)*(('Summary&amp;Assumptions'!$H$25*$C215)*(1+'Summary&amp;Assumptions'!$J$29)^(EX$46-1))</f>
        <v>0</v>
      </c>
      <c r="ET215" s="588">
        <f>AND(EY$55&gt;0,SUM($E215:ES215)&lt;'Summary&amp;Assumptions'!$G$32*$B215,$D215&gt;='Summary&amp;Assumptions'!$D$17,EY$47&gt;=$D215,EY$47&lt;=EDATE($D215,'Summary&amp;Assumptions'!$G$32))*$B215+AND(EY$56&lt;'Summary&amp;Assumptions'!$J$31,EY$47&gt;=$FO215,EY$47&lt;=$FP215)*(('Summary&amp;Assumptions'!$H$25*$C215)*(1+'Summary&amp;Assumptions'!$J$29)^(EY$46-1))+AND(EY$56&lt;'Summary&amp;Assumptions'!$J$31,EY$47&gt;=$FQ215,EY$47&lt;=$FR215)*(('Summary&amp;Assumptions'!$H$25*$C215)*(1+'Summary&amp;Assumptions'!$J$29)^(EY$46-1))</f>
        <v>0</v>
      </c>
      <c r="EU215" s="588">
        <f>AND(EZ$55&gt;0,SUM($E215:ET215)&lt;'Summary&amp;Assumptions'!$G$32*$B215,$D215&gt;='Summary&amp;Assumptions'!$D$17,EZ$47&gt;=$D215,EZ$47&lt;=EDATE($D215,'Summary&amp;Assumptions'!$G$32))*$B215+AND(EZ$56&lt;'Summary&amp;Assumptions'!$J$31,EZ$47&gt;=$FO215,EZ$47&lt;=$FP215)*(('Summary&amp;Assumptions'!$H$25*$C215)*(1+'Summary&amp;Assumptions'!$J$29)^(EZ$46-1))+AND(EZ$56&lt;'Summary&amp;Assumptions'!$J$31,EZ$47&gt;=$FQ215,EZ$47&lt;=$FR215)*(('Summary&amp;Assumptions'!$H$25*$C215)*(1+'Summary&amp;Assumptions'!$J$29)^(EZ$46-1))</f>
        <v>0</v>
      </c>
      <c r="EV215" s="588">
        <f>AND(FA$55&gt;0,SUM($E215:EU215)&lt;'Summary&amp;Assumptions'!$G$32*$B215,$D215&gt;='Summary&amp;Assumptions'!$D$17,FA$47&gt;=$D215,FA$47&lt;=EDATE($D215,'Summary&amp;Assumptions'!$G$32))*$B215+AND(FA$56&lt;'Summary&amp;Assumptions'!$J$31,FA$47&gt;=$FO215,FA$47&lt;=$FP215)*(('Summary&amp;Assumptions'!$H$25*$C215)*(1+'Summary&amp;Assumptions'!$J$29)^(FA$46-1))+AND(FA$56&lt;'Summary&amp;Assumptions'!$J$31,FA$47&gt;=$FQ215,FA$47&lt;=$FR215)*(('Summary&amp;Assumptions'!$H$25*$C215)*(1+'Summary&amp;Assumptions'!$J$29)^(FA$46-1))</f>
        <v>0</v>
      </c>
      <c r="EW215" s="588">
        <f>AND(FB$55&gt;0,SUM($E215:EV215)&lt;'Summary&amp;Assumptions'!$G$32*$B215,$D215&gt;='Summary&amp;Assumptions'!$D$17,FB$47&gt;=$D215,FB$47&lt;=EDATE($D215,'Summary&amp;Assumptions'!$G$32))*$B215+AND(FB$56&lt;'Summary&amp;Assumptions'!$J$31,FB$47&gt;=$FO215,FB$47&lt;=$FP215)*(('Summary&amp;Assumptions'!$H$25*$C215)*(1+'Summary&amp;Assumptions'!$J$29)^(FB$46-1))+AND(FB$56&lt;'Summary&amp;Assumptions'!$J$31,FB$47&gt;=$FQ215,FB$47&lt;=$FR215)*(('Summary&amp;Assumptions'!$H$25*$C215)*(1+'Summary&amp;Assumptions'!$J$29)^(FB$46-1))</f>
        <v>0</v>
      </c>
      <c r="EX215" s="588">
        <f>AND(FC$55&gt;0,SUM($E215:EW215)&lt;'Summary&amp;Assumptions'!$G$32*$B215,$D215&gt;='Summary&amp;Assumptions'!$D$17,FC$47&gt;=$D215,FC$47&lt;=EDATE($D215,'Summary&amp;Assumptions'!$G$32))*$B215+AND(FC$56&lt;'Summary&amp;Assumptions'!$J$31,FC$47&gt;=$FO215,FC$47&lt;=$FP215)*(('Summary&amp;Assumptions'!$H$25*$C215)*(1+'Summary&amp;Assumptions'!$J$29)^(FC$46-1))+AND(FC$56&lt;'Summary&amp;Assumptions'!$J$31,FC$47&gt;=$FQ215,FC$47&lt;=$FR215)*(('Summary&amp;Assumptions'!$H$25*$C215)*(1+'Summary&amp;Assumptions'!$J$29)^(FC$46-1))</f>
        <v>0</v>
      </c>
      <c r="EY215" s="588">
        <f>AND(FD$55&gt;0,SUM($E215:EX215)&lt;'Summary&amp;Assumptions'!$G$32*$B215,$D215&gt;='Summary&amp;Assumptions'!$D$17,FD$47&gt;=$D215,FD$47&lt;=EDATE($D215,'Summary&amp;Assumptions'!$G$32))*$B215+AND(FD$56&lt;'Summary&amp;Assumptions'!$J$31,FD$47&gt;=$FO215,FD$47&lt;=$FP215)*(('Summary&amp;Assumptions'!$H$25*$C215)*(1+'Summary&amp;Assumptions'!$J$29)^(FD$46-1))+AND(FD$56&lt;'Summary&amp;Assumptions'!$J$31,FD$47&gt;=$FQ215,FD$47&lt;=$FR215)*(('Summary&amp;Assumptions'!$H$25*$C215)*(1+'Summary&amp;Assumptions'!$J$29)^(FD$46-1))</f>
        <v>0</v>
      </c>
      <c r="EZ215" s="588">
        <f>AND(FE$55&gt;0,SUM($E215:EY215)&lt;'Summary&amp;Assumptions'!$G$32*$B215,$D215&gt;='Summary&amp;Assumptions'!$D$17,FE$47&gt;=$D215,FE$47&lt;=EDATE($D215,'Summary&amp;Assumptions'!$G$32))*$B215+AND(FE$56&lt;'Summary&amp;Assumptions'!$J$31,FE$47&gt;=$FO215,FE$47&lt;=$FP215)*(('Summary&amp;Assumptions'!$H$25*$C215)*(1+'Summary&amp;Assumptions'!$J$29)^(FE$46-1))+AND(FE$56&lt;'Summary&amp;Assumptions'!$J$31,FE$47&gt;=$FQ215,FE$47&lt;=$FR215)*(('Summary&amp;Assumptions'!$H$25*$C215)*(1+'Summary&amp;Assumptions'!$J$29)^(FE$46-1))</f>
        <v>0</v>
      </c>
      <c r="FA215" s="588">
        <f>AND(FF$55&gt;0,SUM($E215:EZ215)&lt;'Summary&amp;Assumptions'!$G$32*$B215,$D215&gt;='Summary&amp;Assumptions'!$D$17,FF$47&gt;=$D215,FF$47&lt;=EDATE($D215,'Summary&amp;Assumptions'!$G$32))*$B215+AND(FF$56&lt;'Summary&amp;Assumptions'!$J$31,FF$47&gt;=$FO215,FF$47&lt;=$FP215)*(('Summary&amp;Assumptions'!$H$25*$C215)*(1+'Summary&amp;Assumptions'!$J$29)^(FF$46-1))+AND(FF$56&lt;'Summary&amp;Assumptions'!$J$31,FF$47&gt;=$FQ215,FF$47&lt;=$FR215)*(('Summary&amp;Assumptions'!$H$25*$C215)*(1+'Summary&amp;Assumptions'!$J$29)^(FF$46-1))</f>
        <v>0</v>
      </c>
      <c r="FB215" s="588">
        <f>AND(FG$55&gt;0,SUM($E215:FA215)&lt;'Summary&amp;Assumptions'!$G$32*$B215,$D215&gt;='Summary&amp;Assumptions'!$D$17,FG$47&gt;=$D215,FG$47&lt;=EDATE($D215,'Summary&amp;Assumptions'!$G$32))*$B215+AND(FG$56&lt;'Summary&amp;Assumptions'!$J$31,FG$47&gt;=$FO215,FG$47&lt;=$FP215)*(('Summary&amp;Assumptions'!$H$25*$C215)*(1+'Summary&amp;Assumptions'!$J$29)^(FG$46-1))+AND(FG$56&lt;'Summary&amp;Assumptions'!$J$31,FG$47&gt;=$FQ215,FG$47&lt;=$FR215)*(('Summary&amp;Assumptions'!$H$25*$C215)*(1+'Summary&amp;Assumptions'!$J$29)^(FG$46-1))</f>
        <v>0</v>
      </c>
      <c r="FC215" s="588">
        <f>AND(FH$55&gt;0,SUM($E215:FB215)&lt;'Summary&amp;Assumptions'!$G$32*$B215,$D215&gt;='Summary&amp;Assumptions'!$D$17,FH$47&gt;=$D215,FH$47&lt;=EDATE($D215,'Summary&amp;Assumptions'!$G$32))*$B215+AND(FH$56&lt;'Summary&amp;Assumptions'!$J$31,FH$47&gt;=$FO215,FH$47&lt;=$FP215)*(('Summary&amp;Assumptions'!$H$25*$C215)*(1+'Summary&amp;Assumptions'!$J$29)^(FH$46-1))+AND(FH$56&lt;'Summary&amp;Assumptions'!$J$31,FH$47&gt;=$FQ215,FH$47&lt;=$FR215)*(('Summary&amp;Assumptions'!$H$25*$C215)*(1+'Summary&amp;Assumptions'!$J$29)^(FH$46-1))</f>
        <v>0</v>
      </c>
      <c r="FD215" s="588">
        <f>AND(FI$55&gt;0,SUM($E215:FC215)&lt;'Summary&amp;Assumptions'!$G$32*$B215,$D215&gt;='Summary&amp;Assumptions'!$D$17,FI$47&gt;=$D215,FI$47&lt;=EDATE($D215,'Summary&amp;Assumptions'!$G$32))*$B215+AND(FI$56&lt;'Summary&amp;Assumptions'!$J$31,FI$47&gt;=$FO215,FI$47&lt;=$FP215)*(('Summary&amp;Assumptions'!$H$25*$C215)*(1+'Summary&amp;Assumptions'!$J$29)^(FI$46-1))+AND(FI$56&lt;'Summary&amp;Assumptions'!$J$31,FI$47&gt;=$FQ215,FI$47&lt;=$FR215)*(('Summary&amp;Assumptions'!$H$25*$C215)*(1+'Summary&amp;Assumptions'!$J$29)^(FI$46-1))</f>
        <v>0</v>
      </c>
      <c r="FE215" s="588">
        <f>AND(FJ$55&gt;0,SUM($E215:FD215)&lt;'Summary&amp;Assumptions'!$G$32*$B215,$D215&gt;='Summary&amp;Assumptions'!$D$17,FJ$47&gt;=$D215,FJ$47&lt;=EDATE($D215,'Summary&amp;Assumptions'!$G$32))*$B215+AND(FJ$56&lt;'Summary&amp;Assumptions'!$J$31,FJ$47&gt;=$FO215,FJ$47&lt;=$FP215)*(('Summary&amp;Assumptions'!$H$25*$C215)*(1+'Summary&amp;Assumptions'!$J$29)^(FJ$46-1))+AND(FJ$56&lt;'Summary&amp;Assumptions'!$J$31,FJ$47&gt;=$FQ215,FJ$47&lt;=$FR215)*(('Summary&amp;Assumptions'!$H$25*$C215)*(1+'Summary&amp;Assumptions'!$J$29)^(FJ$46-1))</f>
        <v>0</v>
      </c>
      <c r="FF215" s="588">
        <f>AND(FK$55&gt;0,SUM($E215:FE215)&lt;'Summary&amp;Assumptions'!$G$32*$B215,$D215&gt;='Summary&amp;Assumptions'!$D$17,FK$47&gt;=$D215,FK$47&lt;=EDATE($D215,'Summary&amp;Assumptions'!$G$32))*$B215+AND(FK$56&lt;'Summary&amp;Assumptions'!$J$31,FK$47&gt;=$FO215,FK$47&lt;=$FP215)*(('Summary&amp;Assumptions'!$H$25*$C215)*(1+'Summary&amp;Assumptions'!$J$29)^(FK$46-1))+AND(FK$56&lt;'Summary&amp;Assumptions'!$J$31,FK$47&gt;=$FQ215,FK$47&lt;=$FR215)*(('Summary&amp;Assumptions'!$H$25*$C215)*(1+'Summary&amp;Assumptions'!$J$29)^(FK$46-1))</f>
        <v>0</v>
      </c>
      <c r="FG215" s="588">
        <f>AND(FL$55&gt;0,SUM($E215:FF215)&lt;'Summary&amp;Assumptions'!$G$32*$B215,$D215&gt;='Summary&amp;Assumptions'!$D$17,FL$47&gt;=$D215,FL$47&lt;=EDATE($D215,'Summary&amp;Assumptions'!$G$32))*$B215+AND(FL$56&lt;'Summary&amp;Assumptions'!$J$31,FL$47&gt;=$FO215,FL$47&lt;=$FP215)*(('Summary&amp;Assumptions'!$H$25*$C215)*(1+'Summary&amp;Assumptions'!$J$29)^(FL$46-1))+AND(FL$56&lt;'Summary&amp;Assumptions'!$J$31,FL$47&gt;=$FQ215,FL$47&lt;=$FR215)*(('Summary&amp;Assumptions'!$H$25*$C215)*(1+'Summary&amp;Assumptions'!$J$29)^(FL$46-1))</f>
        <v>0</v>
      </c>
      <c r="FH215" s="588">
        <f>AND(FM$55&gt;0,SUM($E215:FG215)&lt;'Summary&amp;Assumptions'!$G$32*$B215,$D215&gt;='Summary&amp;Assumptions'!$D$17,FM$47&gt;=$D215,FM$47&lt;=EDATE($D215,'Summary&amp;Assumptions'!$G$32))*$B215+AND(FM$56&lt;'Summary&amp;Assumptions'!$J$31,FM$47&gt;=$FO215,FM$47&lt;=$FP215)*(('Summary&amp;Assumptions'!$H$25*$C215)*(1+'Summary&amp;Assumptions'!$J$29)^(FM$46-1))+AND(FM$56&lt;'Summary&amp;Assumptions'!$J$31,FM$47&gt;=$FQ215,FM$47&lt;=$FR215)*(('Summary&amp;Assumptions'!$H$25*$C215)*(1+'Summary&amp;Assumptions'!$J$29)^(FM$46-1))</f>
        <v>0</v>
      </c>
      <c r="FI215" s="588">
        <f>AND(FN$55&gt;0,SUM($E215:FH215)&lt;'Summary&amp;Assumptions'!$G$32*$B215,$D215&gt;='Summary&amp;Assumptions'!$D$17,FN$47&gt;=$D215,FN$47&lt;=EDATE($D215,'Summary&amp;Assumptions'!$G$32))*$B215+AND(FN$56&lt;'Summary&amp;Assumptions'!$J$31,FN$47&gt;=$FO215,FN$47&lt;=$FP215)*(('Summary&amp;Assumptions'!$H$25*$C215)*(1+'Summary&amp;Assumptions'!$J$29)^(FN$46-1))+AND(FN$56&lt;'Summary&amp;Assumptions'!$J$31,FN$47&gt;=$FQ215,FN$47&lt;=$FR215)*(('Summary&amp;Assumptions'!$H$25*$C215)*(1+'Summary&amp;Assumptions'!$J$29)^(FN$46-1))</f>
        <v>0</v>
      </c>
      <c r="FJ215" s="588">
        <f>AND(FO$55&gt;0,SUM($E215:FI215)&lt;'Summary&amp;Assumptions'!$G$32*$B215,$D215&gt;='Summary&amp;Assumptions'!$D$17,FO$47&gt;=$D215,FO$47&lt;=EDATE($D215,'Summary&amp;Assumptions'!$G$32))*$B215+AND(FO$56&lt;'Summary&amp;Assumptions'!$J$31,FO$47&gt;=$FO215,FO$47&lt;=$FP215)*(('Summary&amp;Assumptions'!$H$25*$C215)*(1+'Summary&amp;Assumptions'!$J$29)^(FO$46-1))+AND(FO$56&lt;'Summary&amp;Assumptions'!$J$31,FO$47&gt;=$FQ215,FO$47&lt;=$FR215)*(('Summary&amp;Assumptions'!$H$25*$C215)*(1+'Summary&amp;Assumptions'!$J$29)^(FO$46-1))</f>
        <v>0</v>
      </c>
      <c r="FK215" s="588">
        <f>AND(FP$55&gt;0,SUM($E215:FJ215)&lt;'Summary&amp;Assumptions'!$G$32*$B215,$D215&gt;='Summary&amp;Assumptions'!$D$17,FP$47&gt;=$D215,FP$47&lt;=EDATE($D215,'Summary&amp;Assumptions'!$G$32))*$B215+AND(FP$56&lt;'Summary&amp;Assumptions'!$J$31,FP$47&gt;=$FO215,FP$47&lt;=$FP215)*(('Summary&amp;Assumptions'!$H$25*$C215)*(1+'Summary&amp;Assumptions'!$J$29)^(FP$46-1))+AND(FP$56&lt;'Summary&amp;Assumptions'!$J$31,FP$47&gt;=$FQ215,FP$47&lt;=$FR215)*(('Summary&amp;Assumptions'!$H$25*$C215)*(1+'Summary&amp;Assumptions'!$J$29)^(FP$46-1))</f>
        <v>0</v>
      </c>
      <c r="FL215" s="588">
        <f>AND(FQ$55&gt;0,SUM($E215:FK215)&lt;'Summary&amp;Assumptions'!$G$32*$B215,$D215&gt;='Summary&amp;Assumptions'!$D$17,FQ$47&gt;=$D215,FQ$47&lt;=EDATE($D215,'Summary&amp;Assumptions'!$G$32))*$B215+AND(FQ$56&lt;'Summary&amp;Assumptions'!$J$31,FQ$47&gt;=$FO215,FQ$47&lt;=$FP215)*(('Summary&amp;Assumptions'!$H$25*$C215)*(1+'Summary&amp;Assumptions'!$J$29)^(FQ$46-1))+AND(FQ$56&lt;'Summary&amp;Assumptions'!$J$31,FQ$47&gt;=$FQ215,FQ$47&lt;=$FR215)*(('Summary&amp;Assumptions'!$H$25*$C215)*(1+'Summary&amp;Assumptions'!$J$29)^(FQ$46-1))</f>
        <v>0</v>
      </c>
      <c r="FO215" s="576">
        <f>EDATE(D215,'Summary&amp;Assumptions'!$G$34)</f>
        <v>47331</v>
      </c>
      <c r="FP215" s="576">
        <f>EDATE(FO215,'Summary&amp;Assumptions'!$G$33-1)</f>
        <v>47362</v>
      </c>
      <c r="FQ215" s="576">
        <f>EDATE(FO215,'Summary&amp;Assumptions'!$G$34)</f>
        <v>47696</v>
      </c>
      <c r="FR215" s="576">
        <f>EDATE(FQ215,'Summary&amp;Assumptions'!$G$33-1)</f>
        <v>47727</v>
      </c>
    </row>
    <row r="216" spans="2:174" hidden="1" x14ac:dyDescent="0.2">
      <c r="B216" s="588">
        <v>0</v>
      </c>
      <c r="C216" s="193">
        <v>0</v>
      </c>
      <c r="D216" s="589">
        <v>46997</v>
      </c>
      <c r="F216" s="588">
        <f>AND(K$55&gt;0,SUM($E216:E216)&lt;'Summary&amp;Assumptions'!$G$32*$B216,$D216&gt;='Summary&amp;Assumptions'!$D$17,K$47&gt;=$D216,K$47&lt;=EDATE($D216,'Summary&amp;Assumptions'!$G$32))*$B216+AND(K$56&lt;'Summary&amp;Assumptions'!$J$31,K$47&gt;=$FO216,K$47&lt;=$FP216)*(('Summary&amp;Assumptions'!$H$25*$C216)*(1+'Summary&amp;Assumptions'!$J$29)^(K$46-1))+AND(K$56&lt;'Summary&amp;Assumptions'!$J$31,K$47&gt;=$FQ216,K$47&lt;=$FR216)*(('Summary&amp;Assumptions'!$H$25*$C216)*(1+'Summary&amp;Assumptions'!$J$29)^(K$46-1))</f>
        <v>0</v>
      </c>
      <c r="G216" s="588">
        <f>AND(L$55&gt;0,SUM($E216:F216)&lt;'Summary&amp;Assumptions'!$G$32*$B216,$D216&gt;='Summary&amp;Assumptions'!$D$17,L$47&gt;=$D216,L$47&lt;=EDATE($D216,'Summary&amp;Assumptions'!$G$32))*$B216+AND(L$56&lt;'Summary&amp;Assumptions'!$J$31,L$47&gt;=$FO216,L$47&lt;=$FP216)*(('Summary&amp;Assumptions'!$H$25*$C216)*(1+'Summary&amp;Assumptions'!$J$29)^(L$46-1))+AND(L$56&lt;'Summary&amp;Assumptions'!$J$31,L$47&gt;=$FQ216,L$47&lt;=$FR216)*(('Summary&amp;Assumptions'!$H$25*$C216)*(1+'Summary&amp;Assumptions'!$J$29)^(L$46-1))</f>
        <v>0</v>
      </c>
      <c r="H216" s="588">
        <f>AND(M$55&gt;0,SUM($E216:G216)&lt;'Summary&amp;Assumptions'!$G$32*$B216,$D216&gt;='Summary&amp;Assumptions'!$D$17,M$47&gt;=$D216,M$47&lt;=EDATE($D216,'Summary&amp;Assumptions'!$G$32))*$B216+AND(M$56&lt;'Summary&amp;Assumptions'!$J$31,M$47&gt;=$FO216,M$47&lt;=$FP216)*(('Summary&amp;Assumptions'!$H$25*$C216)*(1+'Summary&amp;Assumptions'!$J$29)^(M$46-1))+AND(M$56&lt;'Summary&amp;Assumptions'!$J$31,M$47&gt;=$FQ216,M$47&lt;=$FR216)*(('Summary&amp;Assumptions'!$H$25*$C216)*(1+'Summary&amp;Assumptions'!$J$29)^(M$46-1))</f>
        <v>0</v>
      </c>
      <c r="I216" s="588">
        <f>AND(N$55&gt;0,SUM($E216:H216)&lt;'Summary&amp;Assumptions'!$G$32*$B216,$D216&gt;='Summary&amp;Assumptions'!$D$17,N$47&gt;=$D216,N$47&lt;=EDATE($D216,'Summary&amp;Assumptions'!$G$32))*$B216+AND(N$56&lt;'Summary&amp;Assumptions'!$J$31,N$47&gt;=$FO216,N$47&lt;=$FP216)*(('Summary&amp;Assumptions'!$H$25*$C216)*(1+'Summary&amp;Assumptions'!$J$29)^(N$46-1))+AND(N$56&lt;'Summary&amp;Assumptions'!$J$31,N$47&gt;=$FQ216,N$47&lt;=$FR216)*(('Summary&amp;Assumptions'!$H$25*$C216)*(1+'Summary&amp;Assumptions'!$J$29)^(N$46-1))</f>
        <v>0</v>
      </c>
      <c r="J216" s="588">
        <f>AND(O$55&gt;0,SUM($E216:I216)&lt;'Summary&amp;Assumptions'!$G$32*$B216,$D216&gt;='Summary&amp;Assumptions'!$D$17,O$47&gt;=$D216,O$47&lt;=EDATE($D216,'Summary&amp;Assumptions'!$G$32))*$B216+AND(O$56&lt;'Summary&amp;Assumptions'!$J$31,O$47&gt;=$FO216,O$47&lt;=$FP216)*(('Summary&amp;Assumptions'!$H$25*$C216)*(1+'Summary&amp;Assumptions'!$J$29)^(O$46-1))+AND(O$56&lt;'Summary&amp;Assumptions'!$J$31,O$47&gt;=$FQ216,O$47&lt;=$FR216)*(('Summary&amp;Assumptions'!$H$25*$C216)*(1+'Summary&amp;Assumptions'!$J$29)^(O$46-1))</f>
        <v>0</v>
      </c>
      <c r="K216" s="588">
        <f>AND(P$55&gt;0,SUM($E216:J216)&lt;'Summary&amp;Assumptions'!$G$32*$B216,$D216&gt;='Summary&amp;Assumptions'!$D$17,P$47&gt;=$D216,P$47&lt;=EDATE($D216,'Summary&amp;Assumptions'!$G$32))*$B216+AND(P$56&lt;'Summary&amp;Assumptions'!$J$31,P$47&gt;=$FO216,P$47&lt;=$FP216)*(('Summary&amp;Assumptions'!$H$25*$C216)*(1+'Summary&amp;Assumptions'!$J$29)^(P$46-1))+AND(P$56&lt;'Summary&amp;Assumptions'!$J$31,P$47&gt;=$FQ216,P$47&lt;=$FR216)*(('Summary&amp;Assumptions'!$H$25*$C216)*(1+'Summary&amp;Assumptions'!$J$29)^(P$46-1))</f>
        <v>0</v>
      </c>
      <c r="L216" s="588">
        <f>AND(Q$55&gt;0,SUM($E216:K216)&lt;'Summary&amp;Assumptions'!$G$32*$B216,$D216&gt;='Summary&amp;Assumptions'!$D$17,Q$47&gt;=$D216,Q$47&lt;=EDATE($D216,'Summary&amp;Assumptions'!$G$32))*$B216+AND(Q$56&lt;'Summary&amp;Assumptions'!$J$31,Q$47&gt;=$FO216,Q$47&lt;=$FP216)*(('Summary&amp;Assumptions'!$H$25*$C216)*(1+'Summary&amp;Assumptions'!$J$29)^(Q$46-1))+AND(Q$56&lt;'Summary&amp;Assumptions'!$J$31,Q$47&gt;=$FQ216,Q$47&lt;=$FR216)*(('Summary&amp;Assumptions'!$H$25*$C216)*(1+'Summary&amp;Assumptions'!$J$29)^(Q$46-1))</f>
        <v>0</v>
      </c>
      <c r="M216" s="588">
        <f>AND(R$55&gt;0,SUM($E216:L216)&lt;'Summary&amp;Assumptions'!$G$32*$B216,$D216&gt;='Summary&amp;Assumptions'!$D$17,R$47&gt;=$D216,R$47&lt;=EDATE($D216,'Summary&amp;Assumptions'!$G$32))*$B216+AND(R$56&lt;'Summary&amp;Assumptions'!$J$31,R$47&gt;=$FO216,R$47&lt;=$FP216)*(('Summary&amp;Assumptions'!$H$25*$C216)*(1+'Summary&amp;Assumptions'!$J$29)^(R$46-1))+AND(R$56&lt;'Summary&amp;Assumptions'!$J$31,R$47&gt;=$FQ216,R$47&lt;=$FR216)*(('Summary&amp;Assumptions'!$H$25*$C216)*(1+'Summary&amp;Assumptions'!$J$29)^(R$46-1))</f>
        <v>0</v>
      </c>
      <c r="N216" s="588">
        <f>AND(S$55&gt;0,SUM($E216:M216)&lt;'Summary&amp;Assumptions'!$G$32*$B216,$D216&gt;='Summary&amp;Assumptions'!$D$17,S$47&gt;=$D216,S$47&lt;=EDATE($D216,'Summary&amp;Assumptions'!$G$32))*$B216+AND(S$56&lt;'Summary&amp;Assumptions'!$J$31,S$47&gt;=$FO216,S$47&lt;=$FP216)*(('Summary&amp;Assumptions'!$H$25*$C216)*(1+'Summary&amp;Assumptions'!$J$29)^(S$46-1))+AND(S$56&lt;'Summary&amp;Assumptions'!$J$31,S$47&gt;=$FQ216,S$47&lt;=$FR216)*(('Summary&amp;Assumptions'!$H$25*$C216)*(1+'Summary&amp;Assumptions'!$J$29)^(S$46-1))</f>
        <v>0</v>
      </c>
      <c r="O216" s="588">
        <f>AND(T$55&gt;0,SUM($E216:N216)&lt;'Summary&amp;Assumptions'!$G$32*$B216,$D216&gt;='Summary&amp;Assumptions'!$D$17,T$47&gt;=$D216,T$47&lt;=EDATE($D216,'Summary&amp;Assumptions'!$G$32))*$B216+AND(T$56&lt;'Summary&amp;Assumptions'!$J$31,T$47&gt;=$FO216,T$47&lt;=$FP216)*(('Summary&amp;Assumptions'!$H$25*$C216)*(1+'Summary&amp;Assumptions'!$J$29)^(T$46-1))+AND(T$56&lt;'Summary&amp;Assumptions'!$J$31,T$47&gt;=$FQ216,T$47&lt;=$FR216)*(('Summary&amp;Assumptions'!$H$25*$C216)*(1+'Summary&amp;Assumptions'!$J$29)^(T$46-1))</f>
        <v>0</v>
      </c>
      <c r="P216" s="588">
        <f>AND(U$55&gt;0,SUM($E216:O216)&lt;'Summary&amp;Assumptions'!$G$32*$B216,$D216&gt;='Summary&amp;Assumptions'!$D$17,U$47&gt;=$D216,U$47&lt;=EDATE($D216,'Summary&amp;Assumptions'!$G$32))*$B216+AND(U$56&lt;'Summary&amp;Assumptions'!$J$31,U$47&gt;=$FO216,U$47&lt;=$FP216)*(('Summary&amp;Assumptions'!$H$25*$C216)*(1+'Summary&amp;Assumptions'!$J$29)^(U$46-1))+AND(U$56&lt;'Summary&amp;Assumptions'!$J$31,U$47&gt;=$FQ216,U$47&lt;=$FR216)*(('Summary&amp;Assumptions'!$H$25*$C216)*(1+'Summary&amp;Assumptions'!$J$29)^(U$46-1))</f>
        <v>0</v>
      </c>
      <c r="Q216" s="588">
        <f>AND(V$55&gt;0,SUM($E216:P216)&lt;'Summary&amp;Assumptions'!$G$32*$B216,$D216&gt;='Summary&amp;Assumptions'!$D$17,V$47&gt;=$D216,V$47&lt;=EDATE($D216,'Summary&amp;Assumptions'!$G$32))*$B216+AND(V$56&lt;'Summary&amp;Assumptions'!$J$31,V$47&gt;=$FO216,V$47&lt;=$FP216)*(('Summary&amp;Assumptions'!$H$25*$C216)*(1+'Summary&amp;Assumptions'!$J$29)^(V$46-1))+AND(V$56&lt;'Summary&amp;Assumptions'!$J$31,V$47&gt;=$FQ216,V$47&lt;=$FR216)*(('Summary&amp;Assumptions'!$H$25*$C216)*(1+'Summary&amp;Assumptions'!$J$29)^(V$46-1))</f>
        <v>0</v>
      </c>
      <c r="R216" s="588">
        <f>AND(W$55&gt;0,SUM($E216:Q216)&lt;'Summary&amp;Assumptions'!$G$32*$B216,$D216&gt;='Summary&amp;Assumptions'!$D$17,W$47&gt;=$D216,W$47&lt;=EDATE($D216,'Summary&amp;Assumptions'!$G$32))*$B216+AND(W$56&lt;'Summary&amp;Assumptions'!$J$31,W$47&gt;=$FO216,W$47&lt;=$FP216)*(('Summary&amp;Assumptions'!$H$25*$C216)*(1+'Summary&amp;Assumptions'!$J$29)^(W$46-1))+AND(W$56&lt;'Summary&amp;Assumptions'!$J$31,W$47&gt;=$FQ216,W$47&lt;=$FR216)*(('Summary&amp;Assumptions'!$H$25*$C216)*(1+'Summary&amp;Assumptions'!$J$29)^(W$46-1))</f>
        <v>0</v>
      </c>
      <c r="S216" s="588">
        <f>AND(X$55&gt;0,SUM($E216:R216)&lt;'Summary&amp;Assumptions'!$G$32*$B216,$D216&gt;='Summary&amp;Assumptions'!$D$17,X$47&gt;=$D216,X$47&lt;=EDATE($D216,'Summary&amp;Assumptions'!$G$32))*$B216+AND(X$56&lt;'Summary&amp;Assumptions'!$J$31,X$47&gt;=$FO216,X$47&lt;=$FP216)*(('Summary&amp;Assumptions'!$H$25*$C216)*(1+'Summary&amp;Assumptions'!$J$29)^(X$46-1))+AND(X$56&lt;'Summary&amp;Assumptions'!$J$31,X$47&gt;=$FQ216,X$47&lt;=$FR216)*(('Summary&amp;Assumptions'!$H$25*$C216)*(1+'Summary&amp;Assumptions'!$J$29)^(X$46-1))</f>
        <v>0</v>
      </c>
      <c r="T216" s="588">
        <f>AND(Y$55&gt;0,SUM($E216:S216)&lt;'Summary&amp;Assumptions'!$G$32*$B216,$D216&gt;='Summary&amp;Assumptions'!$D$17,Y$47&gt;=$D216,Y$47&lt;=EDATE($D216,'Summary&amp;Assumptions'!$G$32))*$B216+AND(Y$56&lt;'Summary&amp;Assumptions'!$J$31,Y$47&gt;=$FO216,Y$47&lt;=$FP216)*(('Summary&amp;Assumptions'!$H$25*$C216)*(1+'Summary&amp;Assumptions'!$J$29)^(Y$46-1))+AND(Y$56&lt;'Summary&amp;Assumptions'!$J$31,Y$47&gt;=$FQ216,Y$47&lt;=$FR216)*(('Summary&amp;Assumptions'!$H$25*$C216)*(1+'Summary&amp;Assumptions'!$J$29)^(Y$46-1))</f>
        <v>0</v>
      </c>
      <c r="U216" s="588">
        <f>AND(Z$55&gt;0,SUM($E216:T216)&lt;'Summary&amp;Assumptions'!$G$32*$B216,$D216&gt;='Summary&amp;Assumptions'!$D$17,Z$47&gt;=$D216,Z$47&lt;=EDATE($D216,'Summary&amp;Assumptions'!$G$32))*$B216+AND(Z$56&lt;'Summary&amp;Assumptions'!$J$31,Z$47&gt;=$FO216,Z$47&lt;=$FP216)*(('Summary&amp;Assumptions'!$H$25*$C216)*(1+'Summary&amp;Assumptions'!$J$29)^(Z$46-1))+AND(Z$56&lt;'Summary&amp;Assumptions'!$J$31,Z$47&gt;=$FQ216,Z$47&lt;=$FR216)*(('Summary&amp;Assumptions'!$H$25*$C216)*(1+'Summary&amp;Assumptions'!$J$29)^(Z$46-1))</f>
        <v>0</v>
      </c>
      <c r="V216" s="588">
        <f>AND(AA$55&gt;0,SUM($E216:U216)&lt;'Summary&amp;Assumptions'!$G$32*$B216,$D216&gt;='Summary&amp;Assumptions'!$D$17,AA$47&gt;=$D216,AA$47&lt;=EDATE($D216,'Summary&amp;Assumptions'!$G$32))*$B216+AND(AA$56&lt;'Summary&amp;Assumptions'!$J$31,AA$47&gt;=$FO216,AA$47&lt;=$FP216)*(('Summary&amp;Assumptions'!$H$25*$C216)*(1+'Summary&amp;Assumptions'!$J$29)^(AA$46-1))+AND(AA$56&lt;'Summary&amp;Assumptions'!$J$31,AA$47&gt;=$FQ216,AA$47&lt;=$FR216)*(('Summary&amp;Assumptions'!$H$25*$C216)*(1+'Summary&amp;Assumptions'!$J$29)^(AA$46-1))</f>
        <v>0</v>
      </c>
      <c r="W216" s="588">
        <f>AND(AB$55&gt;0,SUM($E216:V216)&lt;'Summary&amp;Assumptions'!$G$32*$B216,$D216&gt;='Summary&amp;Assumptions'!$D$17,AB$47&gt;=$D216,AB$47&lt;=EDATE($D216,'Summary&amp;Assumptions'!$G$32))*$B216+AND(AB$56&lt;'Summary&amp;Assumptions'!$J$31,AB$47&gt;=$FO216,AB$47&lt;=$FP216)*(('Summary&amp;Assumptions'!$H$25*$C216)*(1+'Summary&amp;Assumptions'!$J$29)^(AB$46-1))+AND(AB$56&lt;'Summary&amp;Assumptions'!$J$31,AB$47&gt;=$FQ216,AB$47&lt;=$FR216)*(('Summary&amp;Assumptions'!$H$25*$C216)*(1+'Summary&amp;Assumptions'!$J$29)^(AB$46-1))</f>
        <v>0</v>
      </c>
      <c r="X216" s="588">
        <f>AND(AC$55&gt;0,SUM($E216:W216)&lt;'Summary&amp;Assumptions'!$G$32*$B216,$D216&gt;='Summary&amp;Assumptions'!$D$17,AC$47&gt;=$D216,AC$47&lt;=EDATE($D216,'Summary&amp;Assumptions'!$G$32))*$B216+AND(AC$56&lt;'Summary&amp;Assumptions'!$J$31,AC$47&gt;=$FO216,AC$47&lt;=$FP216)*(('Summary&amp;Assumptions'!$H$25*$C216)*(1+'Summary&amp;Assumptions'!$J$29)^(AC$46-1))+AND(AC$56&lt;'Summary&amp;Assumptions'!$J$31,AC$47&gt;=$FQ216,AC$47&lt;=$FR216)*(('Summary&amp;Assumptions'!$H$25*$C216)*(1+'Summary&amp;Assumptions'!$J$29)^(AC$46-1))</f>
        <v>0</v>
      </c>
      <c r="Y216" s="588">
        <f>AND(AD$55&gt;0,SUM($E216:X216)&lt;'Summary&amp;Assumptions'!$G$32*$B216,$D216&gt;='Summary&amp;Assumptions'!$D$17,AD$47&gt;=$D216,AD$47&lt;=EDATE($D216,'Summary&amp;Assumptions'!$G$32))*$B216+AND(AD$56&lt;'Summary&amp;Assumptions'!$J$31,AD$47&gt;=$FO216,AD$47&lt;=$FP216)*(('Summary&amp;Assumptions'!$H$25*$C216)*(1+'Summary&amp;Assumptions'!$J$29)^(AD$46-1))+AND(AD$56&lt;'Summary&amp;Assumptions'!$J$31,AD$47&gt;=$FQ216,AD$47&lt;=$FR216)*(('Summary&amp;Assumptions'!$H$25*$C216)*(1+'Summary&amp;Assumptions'!$J$29)^(AD$46-1))</f>
        <v>0</v>
      </c>
      <c r="Z216" s="588">
        <f>AND(AE$55&gt;0,SUM($E216:Y216)&lt;'Summary&amp;Assumptions'!$G$32*$B216,$D216&gt;='Summary&amp;Assumptions'!$D$17,AE$47&gt;=$D216,AE$47&lt;=EDATE($D216,'Summary&amp;Assumptions'!$G$32))*$B216+AND(AE$56&lt;'Summary&amp;Assumptions'!$J$31,AE$47&gt;=$FO216,AE$47&lt;=$FP216)*(('Summary&amp;Assumptions'!$H$25*$C216)*(1+'Summary&amp;Assumptions'!$J$29)^(AE$46-1))+AND(AE$56&lt;'Summary&amp;Assumptions'!$J$31,AE$47&gt;=$FQ216,AE$47&lt;=$FR216)*(('Summary&amp;Assumptions'!$H$25*$C216)*(1+'Summary&amp;Assumptions'!$J$29)^(AE$46-1))</f>
        <v>0</v>
      </c>
      <c r="AA216" s="588">
        <f>AND(AF$55&gt;0,SUM($E216:Z216)&lt;'Summary&amp;Assumptions'!$G$32*$B216,$D216&gt;='Summary&amp;Assumptions'!$D$17,AF$47&gt;=$D216,AF$47&lt;=EDATE($D216,'Summary&amp;Assumptions'!$G$32))*$B216+AND(AF$56&lt;'Summary&amp;Assumptions'!$J$31,AF$47&gt;=$FO216,AF$47&lt;=$FP216)*(('Summary&amp;Assumptions'!$H$25*$C216)*(1+'Summary&amp;Assumptions'!$J$29)^(AF$46-1))+AND(AF$56&lt;'Summary&amp;Assumptions'!$J$31,AF$47&gt;=$FQ216,AF$47&lt;=$FR216)*(('Summary&amp;Assumptions'!$H$25*$C216)*(1+'Summary&amp;Assumptions'!$J$29)^(AF$46-1))</f>
        <v>0</v>
      </c>
      <c r="AB216" s="588">
        <f>AND(AG$55&gt;0,SUM($E216:AA216)&lt;'Summary&amp;Assumptions'!$G$32*$B216,$D216&gt;='Summary&amp;Assumptions'!$D$17,AG$47&gt;=$D216,AG$47&lt;=EDATE($D216,'Summary&amp;Assumptions'!$G$32))*$B216+AND(AG$56&lt;'Summary&amp;Assumptions'!$J$31,AG$47&gt;=$FO216,AG$47&lt;=$FP216)*(('Summary&amp;Assumptions'!$H$25*$C216)*(1+'Summary&amp;Assumptions'!$J$29)^(AG$46-1))+AND(AG$56&lt;'Summary&amp;Assumptions'!$J$31,AG$47&gt;=$FQ216,AG$47&lt;=$FR216)*(('Summary&amp;Assumptions'!$H$25*$C216)*(1+'Summary&amp;Assumptions'!$J$29)^(AG$46-1))</f>
        <v>0</v>
      </c>
      <c r="AC216" s="588">
        <f>AND(AH$55&gt;0,SUM($E216:AB216)&lt;'Summary&amp;Assumptions'!$G$32*$B216,$D216&gt;='Summary&amp;Assumptions'!$D$17,AH$47&gt;=$D216,AH$47&lt;=EDATE($D216,'Summary&amp;Assumptions'!$G$32))*$B216+AND(AH$56&lt;'Summary&amp;Assumptions'!$J$31,AH$47&gt;=$FO216,AH$47&lt;=$FP216)*(('Summary&amp;Assumptions'!$H$25*$C216)*(1+'Summary&amp;Assumptions'!$J$29)^(AH$46-1))+AND(AH$56&lt;'Summary&amp;Assumptions'!$J$31,AH$47&gt;=$FQ216,AH$47&lt;=$FR216)*(('Summary&amp;Assumptions'!$H$25*$C216)*(1+'Summary&amp;Assumptions'!$J$29)^(AH$46-1))</f>
        <v>0</v>
      </c>
      <c r="AD216" s="588">
        <f>AND(AI$55&gt;0,SUM($E216:AC216)&lt;'Summary&amp;Assumptions'!$G$32*$B216,$D216&gt;='Summary&amp;Assumptions'!$D$17,AI$47&gt;=$D216,AI$47&lt;=EDATE($D216,'Summary&amp;Assumptions'!$G$32))*$B216+AND(AI$56&lt;'Summary&amp;Assumptions'!$J$31,AI$47&gt;=$FO216,AI$47&lt;=$FP216)*(('Summary&amp;Assumptions'!$H$25*$C216)*(1+'Summary&amp;Assumptions'!$J$29)^(AI$46-1))+AND(AI$56&lt;'Summary&amp;Assumptions'!$J$31,AI$47&gt;=$FQ216,AI$47&lt;=$FR216)*(('Summary&amp;Assumptions'!$H$25*$C216)*(1+'Summary&amp;Assumptions'!$J$29)^(AI$46-1))</f>
        <v>0</v>
      </c>
      <c r="AE216" s="588">
        <f>AND(AJ$55&gt;0,SUM($E216:AD216)&lt;'Summary&amp;Assumptions'!$G$32*$B216,$D216&gt;='Summary&amp;Assumptions'!$D$17,AJ$47&gt;=$D216,AJ$47&lt;=EDATE($D216,'Summary&amp;Assumptions'!$G$32))*$B216+AND(AJ$56&lt;'Summary&amp;Assumptions'!$J$31,AJ$47&gt;=$FO216,AJ$47&lt;=$FP216)*(('Summary&amp;Assumptions'!$H$25*$C216)*(1+'Summary&amp;Assumptions'!$J$29)^(AJ$46-1))+AND(AJ$56&lt;'Summary&amp;Assumptions'!$J$31,AJ$47&gt;=$FQ216,AJ$47&lt;=$FR216)*(('Summary&amp;Assumptions'!$H$25*$C216)*(1+'Summary&amp;Assumptions'!$J$29)^(AJ$46-1))</f>
        <v>0</v>
      </c>
      <c r="AF216" s="588">
        <f>AND(AK$55&gt;0,SUM($E216:AE216)&lt;'Summary&amp;Assumptions'!$G$32*$B216,$D216&gt;='Summary&amp;Assumptions'!$D$17,AK$47&gt;=$D216,AK$47&lt;=EDATE($D216,'Summary&amp;Assumptions'!$G$32))*$B216+AND(AK$56&lt;'Summary&amp;Assumptions'!$J$31,AK$47&gt;=$FO216,AK$47&lt;=$FP216)*(('Summary&amp;Assumptions'!$H$25*$C216)*(1+'Summary&amp;Assumptions'!$J$29)^(AK$46-1))+AND(AK$56&lt;'Summary&amp;Assumptions'!$J$31,AK$47&gt;=$FQ216,AK$47&lt;=$FR216)*(('Summary&amp;Assumptions'!$H$25*$C216)*(1+'Summary&amp;Assumptions'!$J$29)^(AK$46-1))</f>
        <v>0</v>
      </c>
      <c r="AG216" s="588">
        <f>AND(AL$55&gt;0,SUM($E216:AF216)&lt;'Summary&amp;Assumptions'!$G$32*$B216,$D216&gt;='Summary&amp;Assumptions'!$D$17,AL$47&gt;=$D216,AL$47&lt;=EDATE($D216,'Summary&amp;Assumptions'!$G$32))*$B216+AND(AL$56&lt;'Summary&amp;Assumptions'!$J$31,AL$47&gt;=$FO216,AL$47&lt;=$FP216)*(('Summary&amp;Assumptions'!$H$25*$C216)*(1+'Summary&amp;Assumptions'!$J$29)^(AL$46-1))+AND(AL$56&lt;'Summary&amp;Assumptions'!$J$31,AL$47&gt;=$FQ216,AL$47&lt;=$FR216)*(('Summary&amp;Assumptions'!$H$25*$C216)*(1+'Summary&amp;Assumptions'!$J$29)^(AL$46-1))</f>
        <v>0</v>
      </c>
      <c r="AH216" s="588">
        <f>AND(AM$55&gt;0,SUM($E216:AG216)&lt;'Summary&amp;Assumptions'!$G$32*$B216,$D216&gt;='Summary&amp;Assumptions'!$D$17,AM$47&gt;=$D216,AM$47&lt;=EDATE($D216,'Summary&amp;Assumptions'!$G$32))*$B216+AND(AM$56&lt;'Summary&amp;Assumptions'!$J$31,AM$47&gt;=$FO216,AM$47&lt;=$FP216)*(('Summary&amp;Assumptions'!$H$25*$C216)*(1+'Summary&amp;Assumptions'!$J$29)^(AM$46-1))+AND(AM$56&lt;'Summary&amp;Assumptions'!$J$31,AM$47&gt;=$FQ216,AM$47&lt;=$FR216)*(('Summary&amp;Assumptions'!$H$25*$C216)*(1+'Summary&amp;Assumptions'!$J$29)^(AM$46-1))</f>
        <v>0</v>
      </c>
      <c r="AI216" s="588">
        <f>AND(AN$55&gt;0,SUM($E216:AH216)&lt;'Summary&amp;Assumptions'!$G$32*$B216,$D216&gt;='Summary&amp;Assumptions'!$D$17,AN$47&gt;=$D216,AN$47&lt;=EDATE($D216,'Summary&amp;Assumptions'!$G$32))*$B216+AND(AN$56&lt;'Summary&amp;Assumptions'!$J$31,AN$47&gt;=$FO216,AN$47&lt;=$FP216)*(('Summary&amp;Assumptions'!$H$25*$C216)*(1+'Summary&amp;Assumptions'!$J$29)^(AN$46-1))+AND(AN$56&lt;'Summary&amp;Assumptions'!$J$31,AN$47&gt;=$FQ216,AN$47&lt;=$FR216)*(('Summary&amp;Assumptions'!$H$25*$C216)*(1+'Summary&amp;Assumptions'!$J$29)^(AN$46-1))</f>
        <v>0</v>
      </c>
      <c r="AJ216" s="588">
        <f>AND(AO$55&gt;0,SUM($E216:AI216)&lt;'Summary&amp;Assumptions'!$G$32*$B216,$D216&gt;='Summary&amp;Assumptions'!$D$17,AO$47&gt;=$D216,AO$47&lt;=EDATE($D216,'Summary&amp;Assumptions'!$G$32))*$B216+AND(AO$56&lt;'Summary&amp;Assumptions'!$J$31,AO$47&gt;=$FO216,AO$47&lt;=$FP216)*(('Summary&amp;Assumptions'!$H$25*$C216)*(1+'Summary&amp;Assumptions'!$J$29)^(AO$46-1))+AND(AO$56&lt;'Summary&amp;Assumptions'!$J$31,AO$47&gt;=$FQ216,AO$47&lt;=$FR216)*(('Summary&amp;Assumptions'!$H$25*$C216)*(1+'Summary&amp;Assumptions'!$J$29)^(AO$46-1))</f>
        <v>0</v>
      </c>
      <c r="AK216" s="588">
        <f>AND(AP$55&gt;0,SUM($E216:AJ216)&lt;'Summary&amp;Assumptions'!$G$32*$B216,$D216&gt;='Summary&amp;Assumptions'!$D$17,AP$47&gt;=$D216,AP$47&lt;=EDATE($D216,'Summary&amp;Assumptions'!$G$32))*$B216+AND(AP$56&lt;'Summary&amp;Assumptions'!$J$31,AP$47&gt;=$FO216,AP$47&lt;=$FP216)*(('Summary&amp;Assumptions'!$H$25*$C216)*(1+'Summary&amp;Assumptions'!$J$29)^(AP$46-1))+AND(AP$56&lt;'Summary&amp;Assumptions'!$J$31,AP$47&gt;=$FQ216,AP$47&lt;=$FR216)*(('Summary&amp;Assumptions'!$H$25*$C216)*(1+'Summary&amp;Assumptions'!$J$29)^(AP$46-1))</f>
        <v>0</v>
      </c>
      <c r="AL216" s="588">
        <f>AND(AQ$55&gt;0,SUM($E216:AK216)&lt;'Summary&amp;Assumptions'!$G$32*$B216,$D216&gt;='Summary&amp;Assumptions'!$D$17,AQ$47&gt;=$D216,AQ$47&lt;=EDATE($D216,'Summary&amp;Assumptions'!$G$32))*$B216+AND(AQ$56&lt;'Summary&amp;Assumptions'!$J$31,AQ$47&gt;=$FO216,AQ$47&lt;=$FP216)*(('Summary&amp;Assumptions'!$H$25*$C216)*(1+'Summary&amp;Assumptions'!$J$29)^(AQ$46-1))+AND(AQ$56&lt;'Summary&amp;Assumptions'!$J$31,AQ$47&gt;=$FQ216,AQ$47&lt;=$FR216)*(('Summary&amp;Assumptions'!$H$25*$C216)*(1+'Summary&amp;Assumptions'!$J$29)^(AQ$46-1))</f>
        <v>0</v>
      </c>
      <c r="AM216" s="588">
        <f>AND(AR$55&gt;0,SUM($E216:AL216)&lt;'Summary&amp;Assumptions'!$G$32*$B216,$D216&gt;='Summary&amp;Assumptions'!$D$17,AR$47&gt;=$D216,AR$47&lt;=EDATE($D216,'Summary&amp;Assumptions'!$G$32))*$B216+AND(AR$56&lt;'Summary&amp;Assumptions'!$J$31,AR$47&gt;=$FO216,AR$47&lt;=$FP216)*(('Summary&amp;Assumptions'!$H$25*$C216)*(1+'Summary&amp;Assumptions'!$J$29)^(AR$46-1))+AND(AR$56&lt;'Summary&amp;Assumptions'!$J$31,AR$47&gt;=$FQ216,AR$47&lt;=$FR216)*(('Summary&amp;Assumptions'!$H$25*$C216)*(1+'Summary&amp;Assumptions'!$J$29)^(AR$46-1))</f>
        <v>0</v>
      </c>
      <c r="AN216" s="588">
        <f>AND(AS$55&gt;0,SUM($E216:AM216)&lt;'Summary&amp;Assumptions'!$G$32*$B216,$D216&gt;='Summary&amp;Assumptions'!$D$17,AS$47&gt;=$D216,AS$47&lt;=EDATE($D216,'Summary&amp;Assumptions'!$G$32))*$B216+AND(AS$56&lt;'Summary&amp;Assumptions'!$J$31,AS$47&gt;=$FO216,AS$47&lt;=$FP216)*(('Summary&amp;Assumptions'!$H$25*$C216)*(1+'Summary&amp;Assumptions'!$J$29)^(AS$46-1))+AND(AS$56&lt;'Summary&amp;Assumptions'!$J$31,AS$47&gt;=$FQ216,AS$47&lt;=$FR216)*(('Summary&amp;Assumptions'!$H$25*$C216)*(1+'Summary&amp;Assumptions'!$J$29)^(AS$46-1))</f>
        <v>0</v>
      </c>
      <c r="AO216" s="588">
        <f>AND(AT$55&gt;0,SUM($E216:AN216)&lt;'Summary&amp;Assumptions'!$G$32*$B216,$D216&gt;='Summary&amp;Assumptions'!$D$17,AT$47&gt;=$D216,AT$47&lt;=EDATE($D216,'Summary&amp;Assumptions'!$G$32))*$B216+AND(AT$56&lt;'Summary&amp;Assumptions'!$J$31,AT$47&gt;=$FO216,AT$47&lt;=$FP216)*(('Summary&amp;Assumptions'!$H$25*$C216)*(1+'Summary&amp;Assumptions'!$J$29)^(AT$46-1))+AND(AT$56&lt;'Summary&amp;Assumptions'!$J$31,AT$47&gt;=$FQ216,AT$47&lt;=$FR216)*(('Summary&amp;Assumptions'!$H$25*$C216)*(1+'Summary&amp;Assumptions'!$J$29)^(AT$46-1))</f>
        <v>0</v>
      </c>
      <c r="AP216" s="588">
        <f>AND(AU$55&gt;0,SUM($E216:AO216)&lt;'Summary&amp;Assumptions'!$G$32*$B216,$D216&gt;='Summary&amp;Assumptions'!$D$17,AU$47&gt;=$D216,AU$47&lt;=EDATE($D216,'Summary&amp;Assumptions'!$G$32))*$B216+AND(AU$56&lt;'Summary&amp;Assumptions'!$J$31,AU$47&gt;=$FO216,AU$47&lt;=$FP216)*(('Summary&amp;Assumptions'!$H$25*$C216)*(1+'Summary&amp;Assumptions'!$J$29)^(AU$46-1))+AND(AU$56&lt;'Summary&amp;Assumptions'!$J$31,AU$47&gt;=$FQ216,AU$47&lt;=$FR216)*(('Summary&amp;Assumptions'!$H$25*$C216)*(1+'Summary&amp;Assumptions'!$J$29)^(AU$46-1))</f>
        <v>0</v>
      </c>
      <c r="AQ216" s="588">
        <f>AND(AV$55&gt;0,SUM($E216:AP216)&lt;'Summary&amp;Assumptions'!$G$32*$B216,$D216&gt;='Summary&amp;Assumptions'!$D$17,AV$47&gt;=$D216,AV$47&lt;=EDATE($D216,'Summary&amp;Assumptions'!$G$32))*$B216+AND(AV$56&lt;'Summary&amp;Assumptions'!$J$31,AV$47&gt;=$FO216,AV$47&lt;=$FP216)*(('Summary&amp;Assumptions'!$H$25*$C216)*(1+'Summary&amp;Assumptions'!$J$29)^(AV$46-1))+AND(AV$56&lt;'Summary&amp;Assumptions'!$J$31,AV$47&gt;=$FQ216,AV$47&lt;=$FR216)*(('Summary&amp;Assumptions'!$H$25*$C216)*(1+'Summary&amp;Assumptions'!$J$29)^(AV$46-1))</f>
        <v>0</v>
      </c>
      <c r="AR216" s="588">
        <f>AND(AW$55&gt;0,SUM($E216:AQ216)&lt;'Summary&amp;Assumptions'!$G$32*$B216,$D216&gt;='Summary&amp;Assumptions'!$D$17,AW$47&gt;=$D216,AW$47&lt;=EDATE($D216,'Summary&amp;Assumptions'!$G$32))*$B216+AND(AW$56&lt;'Summary&amp;Assumptions'!$J$31,AW$47&gt;=$FO216,AW$47&lt;=$FP216)*(('Summary&amp;Assumptions'!$H$25*$C216)*(1+'Summary&amp;Assumptions'!$J$29)^(AW$46-1))+AND(AW$56&lt;'Summary&amp;Assumptions'!$J$31,AW$47&gt;=$FQ216,AW$47&lt;=$FR216)*(('Summary&amp;Assumptions'!$H$25*$C216)*(1+'Summary&amp;Assumptions'!$J$29)^(AW$46-1))</f>
        <v>0</v>
      </c>
      <c r="AS216" s="588">
        <f>AND(AX$55&gt;0,SUM($E216:AR216)&lt;'Summary&amp;Assumptions'!$G$32*$B216,$D216&gt;='Summary&amp;Assumptions'!$D$17,AX$47&gt;=$D216,AX$47&lt;=EDATE($D216,'Summary&amp;Assumptions'!$G$32))*$B216+AND(AX$56&lt;'Summary&amp;Assumptions'!$J$31,AX$47&gt;=$FO216,AX$47&lt;=$FP216)*(('Summary&amp;Assumptions'!$H$25*$C216)*(1+'Summary&amp;Assumptions'!$J$29)^(AX$46-1))+AND(AX$56&lt;'Summary&amp;Assumptions'!$J$31,AX$47&gt;=$FQ216,AX$47&lt;=$FR216)*(('Summary&amp;Assumptions'!$H$25*$C216)*(1+'Summary&amp;Assumptions'!$J$29)^(AX$46-1))</f>
        <v>0</v>
      </c>
      <c r="AT216" s="588">
        <f>AND(AY$55&gt;0,SUM($E216:AS216)&lt;'Summary&amp;Assumptions'!$G$32*$B216,$D216&gt;='Summary&amp;Assumptions'!$D$17,AY$47&gt;=$D216,AY$47&lt;=EDATE($D216,'Summary&amp;Assumptions'!$G$32))*$B216+AND(AY$56&lt;'Summary&amp;Assumptions'!$J$31,AY$47&gt;=$FO216,AY$47&lt;=$FP216)*(('Summary&amp;Assumptions'!$H$25*$C216)*(1+'Summary&amp;Assumptions'!$J$29)^(AY$46-1))+AND(AY$56&lt;'Summary&amp;Assumptions'!$J$31,AY$47&gt;=$FQ216,AY$47&lt;=$FR216)*(('Summary&amp;Assumptions'!$H$25*$C216)*(1+'Summary&amp;Assumptions'!$J$29)^(AY$46-1))</f>
        <v>0</v>
      </c>
      <c r="AU216" s="588">
        <f>AND(AZ$55&gt;0,SUM($E216:AT216)&lt;'Summary&amp;Assumptions'!$G$32*$B216,$D216&gt;='Summary&amp;Assumptions'!$D$17,AZ$47&gt;=$D216,AZ$47&lt;=EDATE($D216,'Summary&amp;Assumptions'!$G$32))*$B216+AND(AZ$56&lt;'Summary&amp;Assumptions'!$J$31,AZ$47&gt;=$FO216,AZ$47&lt;=$FP216)*(('Summary&amp;Assumptions'!$H$25*$C216)*(1+'Summary&amp;Assumptions'!$J$29)^(AZ$46-1))+AND(AZ$56&lt;'Summary&amp;Assumptions'!$J$31,AZ$47&gt;=$FQ216,AZ$47&lt;=$FR216)*(('Summary&amp;Assumptions'!$H$25*$C216)*(1+'Summary&amp;Assumptions'!$J$29)^(AZ$46-1))</f>
        <v>0</v>
      </c>
      <c r="AV216" s="588">
        <f>AND(BA$55&gt;0,SUM($E216:AU216)&lt;'Summary&amp;Assumptions'!$G$32*$B216,$D216&gt;='Summary&amp;Assumptions'!$D$17,BA$47&gt;=$D216,BA$47&lt;=EDATE($D216,'Summary&amp;Assumptions'!$G$32))*$B216+AND(BA$56&lt;'Summary&amp;Assumptions'!$J$31,BA$47&gt;=$FO216,BA$47&lt;=$FP216)*(('Summary&amp;Assumptions'!$H$25*$C216)*(1+'Summary&amp;Assumptions'!$J$29)^(BA$46-1))+AND(BA$56&lt;'Summary&amp;Assumptions'!$J$31,BA$47&gt;=$FQ216,BA$47&lt;=$FR216)*(('Summary&amp;Assumptions'!$H$25*$C216)*(1+'Summary&amp;Assumptions'!$J$29)^(BA$46-1))</f>
        <v>0</v>
      </c>
      <c r="AW216" s="588">
        <f>AND(BB$55&gt;0,SUM($E216:AV216)&lt;'Summary&amp;Assumptions'!$G$32*$B216,$D216&gt;='Summary&amp;Assumptions'!$D$17,BB$47&gt;=$D216,BB$47&lt;=EDATE($D216,'Summary&amp;Assumptions'!$G$32))*$B216+AND(BB$56&lt;'Summary&amp;Assumptions'!$J$31,BB$47&gt;=$FO216,BB$47&lt;=$FP216)*(('Summary&amp;Assumptions'!$H$25*$C216)*(1+'Summary&amp;Assumptions'!$J$29)^(BB$46-1))+AND(BB$56&lt;'Summary&amp;Assumptions'!$J$31,BB$47&gt;=$FQ216,BB$47&lt;=$FR216)*(('Summary&amp;Assumptions'!$H$25*$C216)*(1+'Summary&amp;Assumptions'!$J$29)^(BB$46-1))</f>
        <v>0</v>
      </c>
      <c r="AX216" s="588">
        <f>AND(BC$55&gt;0,SUM($E216:AW216)&lt;'Summary&amp;Assumptions'!$G$32*$B216,$D216&gt;='Summary&amp;Assumptions'!$D$17,BC$47&gt;=$D216,BC$47&lt;=EDATE($D216,'Summary&amp;Assumptions'!$G$32))*$B216+AND(BC$56&lt;'Summary&amp;Assumptions'!$J$31,BC$47&gt;=$FO216,BC$47&lt;=$FP216)*(('Summary&amp;Assumptions'!$H$25*$C216)*(1+'Summary&amp;Assumptions'!$J$29)^(BC$46-1))+AND(BC$56&lt;'Summary&amp;Assumptions'!$J$31,BC$47&gt;=$FQ216,BC$47&lt;=$FR216)*(('Summary&amp;Assumptions'!$H$25*$C216)*(1+'Summary&amp;Assumptions'!$J$29)^(BC$46-1))</f>
        <v>0</v>
      </c>
      <c r="AY216" s="588">
        <f>AND(BD$55&gt;0,SUM($E216:AX216)&lt;'Summary&amp;Assumptions'!$G$32*$B216,$D216&gt;='Summary&amp;Assumptions'!$D$17,BD$47&gt;=$D216,BD$47&lt;=EDATE($D216,'Summary&amp;Assumptions'!$G$32))*$B216+AND(BD$56&lt;'Summary&amp;Assumptions'!$J$31,BD$47&gt;=$FO216,BD$47&lt;=$FP216)*(('Summary&amp;Assumptions'!$H$25*$C216)*(1+'Summary&amp;Assumptions'!$J$29)^(BD$46-1))+AND(BD$56&lt;'Summary&amp;Assumptions'!$J$31,BD$47&gt;=$FQ216,BD$47&lt;=$FR216)*(('Summary&amp;Assumptions'!$H$25*$C216)*(1+'Summary&amp;Assumptions'!$J$29)^(BD$46-1))</f>
        <v>0</v>
      </c>
      <c r="AZ216" s="588">
        <f>AND(BE$55&gt;0,SUM($E216:AY216)&lt;'Summary&amp;Assumptions'!$G$32*$B216,$D216&gt;='Summary&amp;Assumptions'!$D$17,BE$47&gt;=$D216,BE$47&lt;=EDATE($D216,'Summary&amp;Assumptions'!$G$32))*$B216+AND(BE$56&lt;'Summary&amp;Assumptions'!$J$31,BE$47&gt;=$FO216,BE$47&lt;=$FP216)*(('Summary&amp;Assumptions'!$H$25*$C216)*(1+'Summary&amp;Assumptions'!$J$29)^(BE$46-1))+AND(BE$56&lt;'Summary&amp;Assumptions'!$J$31,BE$47&gt;=$FQ216,BE$47&lt;=$FR216)*(('Summary&amp;Assumptions'!$H$25*$C216)*(1+'Summary&amp;Assumptions'!$J$29)^(BE$46-1))</f>
        <v>0</v>
      </c>
      <c r="BA216" s="588">
        <f>AND(BF$55&gt;0,SUM($E216:AZ216)&lt;'Summary&amp;Assumptions'!$G$32*$B216,$D216&gt;='Summary&amp;Assumptions'!$D$17,BF$47&gt;=$D216,BF$47&lt;=EDATE($D216,'Summary&amp;Assumptions'!$G$32))*$B216+AND(BF$56&lt;'Summary&amp;Assumptions'!$J$31,BF$47&gt;=$FO216,BF$47&lt;=$FP216)*(('Summary&amp;Assumptions'!$H$25*$C216)*(1+'Summary&amp;Assumptions'!$J$29)^(BF$46-1))+AND(BF$56&lt;'Summary&amp;Assumptions'!$J$31,BF$47&gt;=$FQ216,BF$47&lt;=$FR216)*(('Summary&amp;Assumptions'!$H$25*$C216)*(1+'Summary&amp;Assumptions'!$J$29)^(BF$46-1))</f>
        <v>0</v>
      </c>
      <c r="BB216" s="588">
        <f>AND(BG$55&gt;0,SUM($E216:BA216)&lt;'Summary&amp;Assumptions'!$G$32*$B216,$D216&gt;='Summary&amp;Assumptions'!$D$17,BG$47&gt;=$D216,BG$47&lt;=EDATE($D216,'Summary&amp;Assumptions'!$G$32))*$B216+AND(BG$56&lt;'Summary&amp;Assumptions'!$J$31,BG$47&gt;=$FO216,BG$47&lt;=$FP216)*(('Summary&amp;Assumptions'!$H$25*$C216)*(1+'Summary&amp;Assumptions'!$J$29)^(BG$46-1))+AND(BG$56&lt;'Summary&amp;Assumptions'!$J$31,BG$47&gt;=$FQ216,BG$47&lt;=$FR216)*(('Summary&amp;Assumptions'!$H$25*$C216)*(1+'Summary&amp;Assumptions'!$J$29)^(BG$46-1))</f>
        <v>0</v>
      </c>
      <c r="BC216" s="588">
        <f>AND(BH$55&gt;0,SUM($E216:BB216)&lt;'Summary&amp;Assumptions'!$G$32*$B216,$D216&gt;='Summary&amp;Assumptions'!$D$17,BH$47&gt;=$D216,BH$47&lt;=EDATE($D216,'Summary&amp;Assumptions'!$G$32))*$B216+AND(BH$56&lt;'Summary&amp;Assumptions'!$J$31,BH$47&gt;=$FO216,BH$47&lt;=$FP216)*(('Summary&amp;Assumptions'!$H$25*$C216)*(1+'Summary&amp;Assumptions'!$J$29)^(BH$46-1))+AND(BH$56&lt;'Summary&amp;Assumptions'!$J$31,BH$47&gt;=$FQ216,BH$47&lt;=$FR216)*(('Summary&amp;Assumptions'!$H$25*$C216)*(1+'Summary&amp;Assumptions'!$J$29)^(BH$46-1))</f>
        <v>0</v>
      </c>
      <c r="BD216" s="588">
        <f>AND(BI$55&gt;0,SUM($E216:BC216)&lt;'Summary&amp;Assumptions'!$G$32*$B216,$D216&gt;='Summary&amp;Assumptions'!$D$17,BI$47&gt;=$D216,BI$47&lt;=EDATE($D216,'Summary&amp;Assumptions'!$G$32))*$B216+AND(BI$56&lt;'Summary&amp;Assumptions'!$J$31,BI$47&gt;=$FO216,BI$47&lt;=$FP216)*(('Summary&amp;Assumptions'!$H$25*$C216)*(1+'Summary&amp;Assumptions'!$J$29)^(BI$46-1))+AND(BI$56&lt;'Summary&amp;Assumptions'!$J$31,BI$47&gt;=$FQ216,BI$47&lt;=$FR216)*(('Summary&amp;Assumptions'!$H$25*$C216)*(1+'Summary&amp;Assumptions'!$J$29)^(BI$46-1))</f>
        <v>0</v>
      </c>
      <c r="BE216" s="588">
        <f>AND(BJ$55&gt;0,SUM($E216:BD216)&lt;'Summary&amp;Assumptions'!$G$32*$B216,$D216&gt;='Summary&amp;Assumptions'!$D$17,BJ$47&gt;=$D216,BJ$47&lt;=EDATE($D216,'Summary&amp;Assumptions'!$G$32))*$B216+AND(BJ$56&lt;'Summary&amp;Assumptions'!$J$31,BJ$47&gt;=$FO216,BJ$47&lt;=$FP216)*(('Summary&amp;Assumptions'!$H$25*$C216)*(1+'Summary&amp;Assumptions'!$J$29)^(BJ$46-1))+AND(BJ$56&lt;'Summary&amp;Assumptions'!$J$31,BJ$47&gt;=$FQ216,BJ$47&lt;=$FR216)*(('Summary&amp;Assumptions'!$H$25*$C216)*(1+'Summary&amp;Assumptions'!$J$29)^(BJ$46-1))</f>
        <v>0</v>
      </c>
      <c r="BF216" s="588">
        <f>AND(BK$55&gt;0,SUM($E216:BE216)&lt;'Summary&amp;Assumptions'!$G$32*$B216,$D216&gt;='Summary&amp;Assumptions'!$D$17,BK$47&gt;=$D216,BK$47&lt;=EDATE($D216,'Summary&amp;Assumptions'!$G$32))*$B216+AND(BK$56&lt;'Summary&amp;Assumptions'!$J$31,BK$47&gt;=$FO216,BK$47&lt;=$FP216)*(('Summary&amp;Assumptions'!$H$25*$C216)*(1+'Summary&amp;Assumptions'!$J$29)^(BK$46-1))+AND(BK$56&lt;'Summary&amp;Assumptions'!$J$31,BK$47&gt;=$FQ216,BK$47&lt;=$FR216)*(('Summary&amp;Assumptions'!$H$25*$C216)*(1+'Summary&amp;Assumptions'!$J$29)^(BK$46-1))</f>
        <v>0</v>
      </c>
      <c r="BG216" s="588">
        <f>AND(BL$55&gt;0,SUM($E216:BF216)&lt;'Summary&amp;Assumptions'!$G$32*$B216,$D216&gt;='Summary&amp;Assumptions'!$D$17,BL$47&gt;=$D216,BL$47&lt;=EDATE($D216,'Summary&amp;Assumptions'!$G$32))*$B216+AND(BL$56&lt;'Summary&amp;Assumptions'!$J$31,BL$47&gt;=$FO216,BL$47&lt;=$FP216)*(('Summary&amp;Assumptions'!$H$25*$C216)*(1+'Summary&amp;Assumptions'!$J$29)^(BL$46-1))+AND(BL$56&lt;'Summary&amp;Assumptions'!$J$31,BL$47&gt;=$FQ216,BL$47&lt;=$FR216)*(('Summary&amp;Assumptions'!$H$25*$C216)*(1+'Summary&amp;Assumptions'!$J$29)^(BL$46-1))</f>
        <v>0</v>
      </c>
      <c r="BH216" s="588">
        <f>AND(BM$55&gt;0,SUM($E216:BG216)&lt;'Summary&amp;Assumptions'!$G$32*$B216,$D216&gt;='Summary&amp;Assumptions'!$D$17,BM$47&gt;=$D216,BM$47&lt;=EDATE($D216,'Summary&amp;Assumptions'!$G$32))*$B216+AND(BM$56&lt;'Summary&amp;Assumptions'!$J$31,BM$47&gt;=$FO216,BM$47&lt;=$FP216)*(('Summary&amp;Assumptions'!$H$25*$C216)*(1+'Summary&amp;Assumptions'!$J$29)^(BM$46-1))+AND(BM$56&lt;'Summary&amp;Assumptions'!$J$31,BM$47&gt;=$FQ216,BM$47&lt;=$FR216)*(('Summary&amp;Assumptions'!$H$25*$C216)*(1+'Summary&amp;Assumptions'!$J$29)^(BM$46-1))</f>
        <v>0</v>
      </c>
      <c r="BI216" s="588">
        <f>AND(BN$55&gt;0,SUM($E216:BH216)&lt;'Summary&amp;Assumptions'!$G$32*$B216,$D216&gt;='Summary&amp;Assumptions'!$D$17,BN$47&gt;=$D216,BN$47&lt;=EDATE($D216,'Summary&amp;Assumptions'!$G$32))*$B216+AND(BN$56&lt;'Summary&amp;Assumptions'!$J$31,BN$47&gt;=$FO216,BN$47&lt;=$FP216)*(('Summary&amp;Assumptions'!$H$25*$C216)*(1+'Summary&amp;Assumptions'!$J$29)^(BN$46-1))+AND(BN$56&lt;'Summary&amp;Assumptions'!$J$31,BN$47&gt;=$FQ216,BN$47&lt;=$FR216)*(('Summary&amp;Assumptions'!$H$25*$C216)*(1+'Summary&amp;Assumptions'!$J$29)^(BN$46-1))</f>
        <v>0</v>
      </c>
      <c r="BJ216" s="588">
        <f>AND(BO$55&gt;0,SUM($E216:BI216)&lt;'Summary&amp;Assumptions'!$G$32*$B216,$D216&gt;='Summary&amp;Assumptions'!$D$17,BO$47&gt;=$D216,BO$47&lt;=EDATE($D216,'Summary&amp;Assumptions'!$G$32))*$B216+AND(BO$56&lt;'Summary&amp;Assumptions'!$J$31,BO$47&gt;=$FO216,BO$47&lt;=$FP216)*(('Summary&amp;Assumptions'!$H$25*$C216)*(1+'Summary&amp;Assumptions'!$J$29)^(BO$46-1))+AND(BO$56&lt;'Summary&amp;Assumptions'!$J$31,BO$47&gt;=$FQ216,BO$47&lt;=$FR216)*(('Summary&amp;Assumptions'!$H$25*$C216)*(1+'Summary&amp;Assumptions'!$J$29)^(BO$46-1))</f>
        <v>0</v>
      </c>
      <c r="BK216" s="588">
        <f>AND(BP$55&gt;0,SUM($E216:BJ216)&lt;'Summary&amp;Assumptions'!$G$32*$B216,$D216&gt;='Summary&amp;Assumptions'!$D$17,BP$47&gt;=$D216,BP$47&lt;=EDATE($D216,'Summary&amp;Assumptions'!$G$32))*$B216+AND(BP$56&lt;'Summary&amp;Assumptions'!$J$31,BP$47&gt;=$FO216,BP$47&lt;=$FP216)*(('Summary&amp;Assumptions'!$H$25*$C216)*(1+'Summary&amp;Assumptions'!$J$29)^(BP$46-1))+AND(BP$56&lt;'Summary&amp;Assumptions'!$J$31,BP$47&gt;=$FQ216,BP$47&lt;=$FR216)*(('Summary&amp;Assumptions'!$H$25*$C216)*(1+'Summary&amp;Assumptions'!$J$29)^(BP$46-1))</f>
        <v>0</v>
      </c>
      <c r="BL216" s="588">
        <f>AND(BQ$55&gt;0,SUM($E216:BK216)&lt;'Summary&amp;Assumptions'!$G$32*$B216,$D216&gt;='Summary&amp;Assumptions'!$D$17,BQ$47&gt;=$D216,BQ$47&lt;=EDATE($D216,'Summary&amp;Assumptions'!$G$32))*$B216+AND(BQ$56&lt;'Summary&amp;Assumptions'!$J$31,BQ$47&gt;=$FO216,BQ$47&lt;=$FP216)*(('Summary&amp;Assumptions'!$H$25*$C216)*(1+'Summary&amp;Assumptions'!$J$29)^(BQ$46-1))+AND(BQ$56&lt;'Summary&amp;Assumptions'!$J$31,BQ$47&gt;=$FQ216,BQ$47&lt;=$FR216)*(('Summary&amp;Assumptions'!$H$25*$C216)*(1+'Summary&amp;Assumptions'!$J$29)^(BQ$46-1))</f>
        <v>0</v>
      </c>
      <c r="BM216" s="588">
        <f>AND(BR$55&gt;0,SUM($E216:BL216)&lt;'Summary&amp;Assumptions'!$G$32*$B216,$D216&gt;='Summary&amp;Assumptions'!$D$17,BR$47&gt;=$D216,BR$47&lt;=EDATE($D216,'Summary&amp;Assumptions'!$G$32))*$B216+AND(BR$56&lt;'Summary&amp;Assumptions'!$J$31,BR$47&gt;=$FO216,BR$47&lt;=$FP216)*(('Summary&amp;Assumptions'!$H$25*$C216)*(1+'Summary&amp;Assumptions'!$J$29)^(BR$46-1))+AND(BR$56&lt;'Summary&amp;Assumptions'!$J$31,BR$47&gt;=$FQ216,BR$47&lt;=$FR216)*(('Summary&amp;Assumptions'!$H$25*$C216)*(1+'Summary&amp;Assumptions'!$J$29)^(BR$46-1))</f>
        <v>0</v>
      </c>
      <c r="BN216" s="588">
        <f>AND(BS$55&gt;0,SUM($E216:BM216)&lt;'Summary&amp;Assumptions'!$G$32*$B216,$D216&gt;='Summary&amp;Assumptions'!$D$17,BS$47&gt;=$D216,BS$47&lt;=EDATE($D216,'Summary&amp;Assumptions'!$G$32))*$B216+AND(BS$56&lt;'Summary&amp;Assumptions'!$J$31,BS$47&gt;=$FO216,BS$47&lt;=$FP216)*(('Summary&amp;Assumptions'!$H$25*$C216)*(1+'Summary&amp;Assumptions'!$J$29)^(BS$46-1))+AND(BS$56&lt;'Summary&amp;Assumptions'!$J$31,BS$47&gt;=$FQ216,BS$47&lt;=$FR216)*(('Summary&amp;Assumptions'!$H$25*$C216)*(1+'Summary&amp;Assumptions'!$J$29)^(BS$46-1))</f>
        <v>0</v>
      </c>
      <c r="BO216" s="588">
        <f>AND(BT$55&gt;0,SUM($E216:BN216)&lt;'Summary&amp;Assumptions'!$G$32*$B216,$D216&gt;='Summary&amp;Assumptions'!$D$17,BT$47&gt;=$D216,BT$47&lt;=EDATE($D216,'Summary&amp;Assumptions'!$G$32))*$B216+AND(BT$56&lt;'Summary&amp;Assumptions'!$J$31,BT$47&gt;=$FO216,BT$47&lt;=$FP216)*(('Summary&amp;Assumptions'!$H$25*$C216)*(1+'Summary&amp;Assumptions'!$J$29)^(BT$46-1))+AND(BT$56&lt;'Summary&amp;Assumptions'!$J$31,BT$47&gt;=$FQ216,BT$47&lt;=$FR216)*(('Summary&amp;Assumptions'!$H$25*$C216)*(1+'Summary&amp;Assumptions'!$J$29)^(BT$46-1))</f>
        <v>0</v>
      </c>
      <c r="BP216" s="588">
        <f>AND(BU$55&gt;0,SUM($E216:BO216)&lt;'Summary&amp;Assumptions'!$G$32*$B216,$D216&gt;='Summary&amp;Assumptions'!$D$17,BU$47&gt;=$D216,BU$47&lt;=EDATE($D216,'Summary&amp;Assumptions'!$G$32))*$B216+AND(BU$56&lt;'Summary&amp;Assumptions'!$J$31,BU$47&gt;=$FO216,BU$47&lt;=$FP216)*(('Summary&amp;Assumptions'!$H$25*$C216)*(1+'Summary&amp;Assumptions'!$J$29)^(BU$46-1))+AND(BU$56&lt;'Summary&amp;Assumptions'!$J$31,BU$47&gt;=$FQ216,BU$47&lt;=$FR216)*(('Summary&amp;Assumptions'!$H$25*$C216)*(1+'Summary&amp;Assumptions'!$J$29)^(BU$46-1))</f>
        <v>0</v>
      </c>
      <c r="BQ216" s="588">
        <f>AND(BV$55&gt;0,SUM($E216:BP216)&lt;'Summary&amp;Assumptions'!$G$32*$B216,$D216&gt;='Summary&amp;Assumptions'!$D$17,BV$47&gt;=$D216,BV$47&lt;=EDATE($D216,'Summary&amp;Assumptions'!$G$32))*$B216+AND(BV$56&lt;'Summary&amp;Assumptions'!$J$31,BV$47&gt;=$FO216,BV$47&lt;=$FP216)*(('Summary&amp;Assumptions'!$H$25*$C216)*(1+'Summary&amp;Assumptions'!$J$29)^(BV$46-1))+AND(BV$56&lt;'Summary&amp;Assumptions'!$J$31,BV$47&gt;=$FQ216,BV$47&lt;=$FR216)*(('Summary&amp;Assumptions'!$H$25*$C216)*(1+'Summary&amp;Assumptions'!$J$29)^(BV$46-1))</f>
        <v>0</v>
      </c>
      <c r="BR216" s="588">
        <f>AND(BW$55&gt;0,SUM($E216:BQ216)&lt;'Summary&amp;Assumptions'!$G$32*$B216,$D216&gt;='Summary&amp;Assumptions'!$D$17,BW$47&gt;=$D216,BW$47&lt;=EDATE($D216,'Summary&amp;Assumptions'!$G$32))*$B216+AND(BW$56&lt;'Summary&amp;Assumptions'!$J$31,BW$47&gt;=$FO216,BW$47&lt;=$FP216)*(('Summary&amp;Assumptions'!$H$25*$C216)*(1+'Summary&amp;Assumptions'!$J$29)^(BW$46-1))+AND(BW$56&lt;'Summary&amp;Assumptions'!$J$31,BW$47&gt;=$FQ216,BW$47&lt;=$FR216)*(('Summary&amp;Assumptions'!$H$25*$C216)*(1+'Summary&amp;Assumptions'!$J$29)^(BW$46-1))</f>
        <v>0</v>
      </c>
      <c r="BS216" s="588">
        <f>AND(BX$55&gt;0,SUM($E216:BR216)&lt;'Summary&amp;Assumptions'!$G$32*$B216,$D216&gt;='Summary&amp;Assumptions'!$D$17,BX$47&gt;=$D216,BX$47&lt;=EDATE($D216,'Summary&amp;Assumptions'!$G$32))*$B216+AND(BX$56&lt;'Summary&amp;Assumptions'!$J$31,BX$47&gt;=$FO216,BX$47&lt;=$FP216)*(('Summary&amp;Assumptions'!$H$25*$C216)*(1+'Summary&amp;Assumptions'!$J$29)^(BX$46-1))+AND(BX$56&lt;'Summary&amp;Assumptions'!$J$31,BX$47&gt;=$FQ216,BX$47&lt;=$FR216)*(('Summary&amp;Assumptions'!$H$25*$C216)*(1+'Summary&amp;Assumptions'!$J$29)^(BX$46-1))</f>
        <v>0</v>
      </c>
      <c r="BT216" s="588">
        <f>AND(BY$55&gt;0,SUM($E216:BS216)&lt;'Summary&amp;Assumptions'!$G$32*$B216,$D216&gt;='Summary&amp;Assumptions'!$D$17,BY$47&gt;=$D216,BY$47&lt;=EDATE($D216,'Summary&amp;Assumptions'!$G$32))*$B216+AND(BY$56&lt;'Summary&amp;Assumptions'!$J$31,BY$47&gt;=$FO216,BY$47&lt;=$FP216)*(('Summary&amp;Assumptions'!$H$25*$C216)*(1+'Summary&amp;Assumptions'!$J$29)^(BY$46-1))+AND(BY$56&lt;'Summary&amp;Assumptions'!$J$31,BY$47&gt;=$FQ216,BY$47&lt;=$FR216)*(('Summary&amp;Assumptions'!$H$25*$C216)*(1+'Summary&amp;Assumptions'!$J$29)^(BY$46-1))</f>
        <v>0</v>
      </c>
      <c r="BU216" s="588">
        <f>AND(BZ$55&gt;0,SUM($E216:BT216)&lt;'Summary&amp;Assumptions'!$G$32*$B216,$D216&gt;='Summary&amp;Assumptions'!$D$17,BZ$47&gt;=$D216,BZ$47&lt;=EDATE($D216,'Summary&amp;Assumptions'!$G$32))*$B216+AND(BZ$56&lt;'Summary&amp;Assumptions'!$J$31,BZ$47&gt;=$FO216,BZ$47&lt;=$FP216)*(('Summary&amp;Assumptions'!$H$25*$C216)*(1+'Summary&amp;Assumptions'!$J$29)^(BZ$46-1))+AND(BZ$56&lt;'Summary&amp;Assumptions'!$J$31,BZ$47&gt;=$FQ216,BZ$47&lt;=$FR216)*(('Summary&amp;Assumptions'!$H$25*$C216)*(1+'Summary&amp;Assumptions'!$J$29)^(BZ$46-1))</f>
        <v>0</v>
      </c>
      <c r="BV216" s="588">
        <f>AND(CA$55&gt;0,SUM($E216:BU216)&lt;'Summary&amp;Assumptions'!$G$32*$B216,$D216&gt;='Summary&amp;Assumptions'!$D$17,CA$47&gt;=$D216,CA$47&lt;=EDATE($D216,'Summary&amp;Assumptions'!$G$32))*$B216+AND(CA$56&lt;'Summary&amp;Assumptions'!$J$31,CA$47&gt;=$FO216,CA$47&lt;=$FP216)*(('Summary&amp;Assumptions'!$H$25*$C216)*(1+'Summary&amp;Assumptions'!$J$29)^(CA$46-1))+AND(CA$56&lt;'Summary&amp;Assumptions'!$J$31,CA$47&gt;=$FQ216,CA$47&lt;=$FR216)*(('Summary&amp;Assumptions'!$H$25*$C216)*(1+'Summary&amp;Assumptions'!$J$29)^(CA$46-1))</f>
        <v>0</v>
      </c>
      <c r="BW216" s="588">
        <f>AND(CB$55&gt;0,SUM($E216:BV216)&lt;'Summary&amp;Assumptions'!$G$32*$B216,$D216&gt;='Summary&amp;Assumptions'!$D$17,CB$47&gt;=$D216,CB$47&lt;=EDATE($D216,'Summary&amp;Assumptions'!$G$32))*$B216+AND(CB$56&lt;'Summary&amp;Assumptions'!$J$31,CB$47&gt;=$FO216,CB$47&lt;=$FP216)*(('Summary&amp;Assumptions'!$H$25*$C216)*(1+'Summary&amp;Assumptions'!$J$29)^(CB$46-1))+AND(CB$56&lt;'Summary&amp;Assumptions'!$J$31,CB$47&gt;=$FQ216,CB$47&lt;=$FR216)*(('Summary&amp;Assumptions'!$H$25*$C216)*(1+'Summary&amp;Assumptions'!$J$29)^(CB$46-1))</f>
        <v>0</v>
      </c>
      <c r="BX216" s="588">
        <f>AND(CC$55&gt;0,SUM($E216:BW216)&lt;'Summary&amp;Assumptions'!$G$32*$B216,$D216&gt;='Summary&amp;Assumptions'!$D$17,CC$47&gt;=$D216,CC$47&lt;=EDATE($D216,'Summary&amp;Assumptions'!$G$32))*$B216+AND(CC$56&lt;'Summary&amp;Assumptions'!$J$31,CC$47&gt;=$FO216,CC$47&lt;=$FP216)*(('Summary&amp;Assumptions'!$H$25*$C216)*(1+'Summary&amp;Assumptions'!$J$29)^(CC$46-1))+AND(CC$56&lt;'Summary&amp;Assumptions'!$J$31,CC$47&gt;=$FQ216,CC$47&lt;=$FR216)*(('Summary&amp;Assumptions'!$H$25*$C216)*(1+'Summary&amp;Assumptions'!$J$29)^(CC$46-1))</f>
        <v>0</v>
      </c>
      <c r="BY216" s="588">
        <f>AND(CD$55&gt;0,SUM($E216:BX216)&lt;'Summary&amp;Assumptions'!$G$32*$B216,$D216&gt;='Summary&amp;Assumptions'!$D$17,CD$47&gt;=$D216,CD$47&lt;=EDATE($D216,'Summary&amp;Assumptions'!$G$32))*$B216+AND(CD$56&lt;'Summary&amp;Assumptions'!$J$31,CD$47&gt;=$FO216,CD$47&lt;=$FP216)*(('Summary&amp;Assumptions'!$H$25*$C216)*(1+'Summary&amp;Assumptions'!$J$29)^(CD$46-1))+AND(CD$56&lt;'Summary&amp;Assumptions'!$J$31,CD$47&gt;=$FQ216,CD$47&lt;=$FR216)*(('Summary&amp;Assumptions'!$H$25*$C216)*(1+'Summary&amp;Assumptions'!$J$29)^(CD$46-1))</f>
        <v>0</v>
      </c>
      <c r="BZ216" s="588">
        <f>AND(CE$55&gt;0,SUM($E216:BY216)&lt;'Summary&amp;Assumptions'!$G$32*$B216,$D216&gt;='Summary&amp;Assumptions'!$D$17,CE$47&gt;=$D216,CE$47&lt;=EDATE($D216,'Summary&amp;Assumptions'!$G$32))*$B216+AND(CE$56&lt;'Summary&amp;Assumptions'!$J$31,CE$47&gt;=$FO216,CE$47&lt;=$FP216)*(('Summary&amp;Assumptions'!$H$25*$C216)*(1+'Summary&amp;Assumptions'!$J$29)^(CE$46-1))+AND(CE$56&lt;'Summary&amp;Assumptions'!$J$31,CE$47&gt;=$FQ216,CE$47&lt;=$FR216)*(('Summary&amp;Assumptions'!$H$25*$C216)*(1+'Summary&amp;Assumptions'!$J$29)^(CE$46-1))</f>
        <v>0</v>
      </c>
      <c r="CA216" s="588">
        <f>AND(CF$55&gt;0,SUM($E216:BZ216)&lt;'Summary&amp;Assumptions'!$G$32*$B216,$D216&gt;='Summary&amp;Assumptions'!$D$17,CF$47&gt;=$D216,CF$47&lt;=EDATE($D216,'Summary&amp;Assumptions'!$G$32))*$B216+AND(CF$56&lt;'Summary&amp;Assumptions'!$J$31,CF$47&gt;=$FO216,CF$47&lt;=$FP216)*(('Summary&amp;Assumptions'!$H$25*$C216)*(1+'Summary&amp;Assumptions'!$J$29)^(CF$46-1))+AND(CF$56&lt;'Summary&amp;Assumptions'!$J$31,CF$47&gt;=$FQ216,CF$47&lt;=$FR216)*(('Summary&amp;Assumptions'!$H$25*$C216)*(1+'Summary&amp;Assumptions'!$J$29)^(CF$46-1))</f>
        <v>0</v>
      </c>
      <c r="CB216" s="588">
        <f>AND(CG$55&gt;0,SUM($E216:CA216)&lt;'Summary&amp;Assumptions'!$G$32*$B216,$D216&gt;='Summary&amp;Assumptions'!$D$17,CG$47&gt;=$D216,CG$47&lt;=EDATE($D216,'Summary&amp;Assumptions'!$G$32))*$B216+AND(CG$56&lt;'Summary&amp;Assumptions'!$J$31,CG$47&gt;=$FO216,CG$47&lt;=$FP216)*(('Summary&amp;Assumptions'!$H$25*$C216)*(1+'Summary&amp;Assumptions'!$J$29)^(CG$46-1))+AND(CG$56&lt;'Summary&amp;Assumptions'!$J$31,CG$47&gt;=$FQ216,CG$47&lt;=$FR216)*(('Summary&amp;Assumptions'!$H$25*$C216)*(1+'Summary&amp;Assumptions'!$J$29)^(CG$46-1))</f>
        <v>0</v>
      </c>
      <c r="CC216" s="588">
        <f>AND(CH$55&gt;0,SUM($E216:CB216)&lt;'Summary&amp;Assumptions'!$G$32*$B216,$D216&gt;='Summary&amp;Assumptions'!$D$17,CH$47&gt;=$D216,CH$47&lt;=EDATE($D216,'Summary&amp;Assumptions'!$G$32))*$B216+AND(CH$56&lt;'Summary&amp;Assumptions'!$J$31,CH$47&gt;=$FO216,CH$47&lt;=$FP216)*(('Summary&amp;Assumptions'!$H$25*$C216)*(1+'Summary&amp;Assumptions'!$J$29)^(CH$46-1))+AND(CH$56&lt;'Summary&amp;Assumptions'!$J$31,CH$47&gt;=$FQ216,CH$47&lt;=$FR216)*(('Summary&amp;Assumptions'!$H$25*$C216)*(1+'Summary&amp;Assumptions'!$J$29)^(CH$46-1))</f>
        <v>0</v>
      </c>
      <c r="CD216" s="588">
        <f>AND(CI$55&gt;0,SUM($E216:CC216)&lt;'Summary&amp;Assumptions'!$G$32*$B216,$D216&gt;='Summary&amp;Assumptions'!$D$17,CI$47&gt;=$D216,CI$47&lt;=EDATE($D216,'Summary&amp;Assumptions'!$G$32))*$B216+AND(CI$56&lt;'Summary&amp;Assumptions'!$J$31,CI$47&gt;=$FO216,CI$47&lt;=$FP216)*(('Summary&amp;Assumptions'!$H$25*$C216)*(1+'Summary&amp;Assumptions'!$J$29)^(CI$46-1))+AND(CI$56&lt;'Summary&amp;Assumptions'!$J$31,CI$47&gt;=$FQ216,CI$47&lt;=$FR216)*(('Summary&amp;Assumptions'!$H$25*$C216)*(1+'Summary&amp;Assumptions'!$J$29)^(CI$46-1))</f>
        <v>0</v>
      </c>
      <c r="CE216" s="588">
        <f>AND(CJ$55&gt;0,SUM($E216:CD216)&lt;'Summary&amp;Assumptions'!$G$32*$B216,$D216&gt;='Summary&amp;Assumptions'!$D$17,CJ$47&gt;=$D216,CJ$47&lt;=EDATE($D216,'Summary&amp;Assumptions'!$G$32))*$B216+AND(CJ$56&lt;'Summary&amp;Assumptions'!$J$31,CJ$47&gt;=$FO216,CJ$47&lt;=$FP216)*(('Summary&amp;Assumptions'!$H$25*$C216)*(1+'Summary&amp;Assumptions'!$J$29)^(CJ$46-1))+AND(CJ$56&lt;'Summary&amp;Assumptions'!$J$31,CJ$47&gt;=$FQ216,CJ$47&lt;=$FR216)*(('Summary&amp;Assumptions'!$H$25*$C216)*(1+'Summary&amp;Assumptions'!$J$29)^(CJ$46-1))</f>
        <v>0</v>
      </c>
      <c r="CF216" s="588">
        <f>AND(CK$55&gt;0,SUM($E216:CE216)&lt;'Summary&amp;Assumptions'!$G$32*$B216,$D216&gt;='Summary&amp;Assumptions'!$D$17,CK$47&gt;=$D216,CK$47&lt;=EDATE($D216,'Summary&amp;Assumptions'!$G$32))*$B216+AND(CK$56&lt;'Summary&amp;Assumptions'!$J$31,CK$47&gt;=$FO216,CK$47&lt;=$FP216)*(('Summary&amp;Assumptions'!$H$25*$C216)*(1+'Summary&amp;Assumptions'!$J$29)^(CK$46-1))+AND(CK$56&lt;'Summary&amp;Assumptions'!$J$31,CK$47&gt;=$FQ216,CK$47&lt;=$FR216)*(('Summary&amp;Assumptions'!$H$25*$C216)*(1+'Summary&amp;Assumptions'!$J$29)^(CK$46-1))</f>
        <v>0</v>
      </c>
      <c r="CG216" s="588">
        <f>AND(CL$55&gt;0,SUM($E216:CF216)&lt;'Summary&amp;Assumptions'!$G$32*$B216,$D216&gt;='Summary&amp;Assumptions'!$D$17,CL$47&gt;=$D216,CL$47&lt;=EDATE($D216,'Summary&amp;Assumptions'!$G$32))*$B216+AND(CL$56&lt;'Summary&amp;Assumptions'!$J$31,CL$47&gt;=$FO216,CL$47&lt;=$FP216)*(('Summary&amp;Assumptions'!$H$25*$C216)*(1+'Summary&amp;Assumptions'!$J$29)^(CL$46-1))+AND(CL$56&lt;'Summary&amp;Assumptions'!$J$31,CL$47&gt;=$FQ216,CL$47&lt;=$FR216)*(('Summary&amp;Assumptions'!$H$25*$C216)*(1+'Summary&amp;Assumptions'!$J$29)^(CL$46-1))</f>
        <v>0</v>
      </c>
      <c r="CH216" s="588">
        <f>AND(CM$55&gt;0,SUM($E216:CG216)&lt;'Summary&amp;Assumptions'!$G$32*$B216,$D216&gt;='Summary&amp;Assumptions'!$D$17,CM$47&gt;=$D216,CM$47&lt;=EDATE($D216,'Summary&amp;Assumptions'!$G$32))*$B216+AND(CM$56&lt;'Summary&amp;Assumptions'!$J$31,CM$47&gt;=$FO216,CM$47&lt;=$FP216)*(('Summary&amp;Assumptions'!$H$25*$C216)*(1+'Summary&amp;Assumptions'!$J$29)^(CM$46-1))+AND(CM$56&lt;'Summary&amp;Assumptions'!$J$31,CM$47&gt;=$FQ216,CM$47&lt;=$FR216)*(('Summary&amp;Assumptions'!$H$25*$C216)*(1+'Summary&amp;Assumptions'!$J$29)^(CM$46-1))</f>
        <v>0</v>
      </c>
      <c r="CI216" s="588">
        <f>AND(CN$55&gt;0,SUM($E216:CH216)&lt;'Summary&amp;Assumptions'!$G$32*$B216,$D216&gt;='Summary&amp;Assumptions'!$D$17,CN$47&gt;=$D216,CN$47&lt;=EDATE($D216,'Summary&amp;Assumptions'!$G$32))*$B216+AND(CN$56&lt;'Summary&amp;Assumptions'!$J$31,CN$47&gt;=$FO216,CN$47&lt;=$FP216)*(('Summary&amp;Assumptions'!$H$25*$C216)*(1+'Summary&amp;Assumptions'!$J$29)^(CN$46-1))+AND(CN$56&lt;'Summary&amp;Assumptions'!$J$31,CN$47&gt;=$FQ216,CN$47&lt;=$FR216)*(('Summary&amp;Assumptions'!$H$25*$C216)*(1+'Summary&amp;Assumptions'!$J$29)^(CN$46-1))</f>
        <v>0</v>
      </c>
      <c r="CJ216" s="588">
        <f>AND(CO$55&gt;0,SUM($E216:CI216)&lt;'Summary&amp;Assumptions'!$G$32*$B216,$D216&gt;='Summary&amp;Assumptions'!$D$17,CO$47&gt;=$D216,CO$47&lt;=EDATE($D216,'Summary&amp;Assumptions'!$G$32))*$B216+AND(CO$56&lt;'Summary&amp;Assumptions'!$J$31,CO$47&gt;=$FO216,CO$47&lt;=$FP216)*(('Summary&amp;Assumptions'!$H$25*$C216)*(1+'Summary&amp;Assumptions'!$J$29)^(CO$46-1))+AND(CO$56&lt;'Summary&amp;Assumptions'!$J$31,CO$47&gt;=$FQ216,CO$47&lt;=$FR216)*(('Summary&amp;Assumptions'!$H$25*$C216)*(1+'Summary&amp;Assumptions'!$J$29)^(CO$46-1))</f>
        <v>0</v>
      </c>
      <c r="CK216" s="588">
        <f>AND(CP$55&gt;0,SUM($E216:CJ216)&lt;'Summary&amp;Assumptions'!$G$32*$B216,$D216&gt;='Summary&amp;Assumptions'!$D$17,CP$47&gt;=$D216,CP$47&lt;=EDATE($D216,'Summary&amp;Assumptions'!$G$32))*$B216+AND(CP$56&lt;'Summary&amp;Assumptions'!$J$31,CP$47&gt;=$FO216,CP$47&lt;=$FP216)*(('Summary&amp;Assumptions'!$H$25*$C216)*(1+'Summary&amp;Assumptions'!$J$29)^(CP$46-1))+AND(CP$56&lt;'Summary&amp;Assumptions'!$J$31,CP$47&gt;=$FQ216,CP$47&lt;=$FR216)*(('Summary&amp;Assumptions'!$H$25*$C216)*(1+'Summary&amp;Assumptions'!$J$29)^(CP$46-1))</f>
        <v>0</v>
      </c>
      <c r="CL216" s="588">
        <f>AND(CQ$55&gt;0,SUM($E216:CK216)&lt;'Summary&amp;Assumptions'!$G$32*$B216,$D216&gt;='Summary&amp;Assumptions'!$D$17,CQ$47&gt;=$D216,CQ$47&lt;=EDATE($D216,'Summary&amp;Assumptions'!$G$32))*$B216+AND(CQ$56&lt;'Summary&amp;Assumptions'!$J$31,CQ$47&gt;=$FO216,CQ$47&lt;=$FP216)*(('Summary&amp;Assumptions'!$H$25*$C216)*(1+'Summary&amp;Assumptions'!$J$29)^(CQ$46-1))+AND(CQ$56&lt;'Summary&amp;Assumptions'!$J$31,CQ$47&gt;=$FQ216,CQ$47&lt;=$FR216)*(('Summary&amp;Assumptions'!$H$25*$C216)*(1+'Summary&amp;Assumptions'!$J$29)^(CQ$46-1))</f>
        <v>0</v>
      </c>
      <c r="CM216" s="588">
        <f>AND(CR$55&gt;0,SUM($E216:CL216)&lt;'Summary&amp;Assumptions'!$G$32*$B216,$D216&gt;='Summary&amp;Assumptions'!$D$17,CR$47&gt;=$D216,CR$47&lt;=EDATE($D216,'Summary&amp;Assumptions'!$G$32))*$B216+AND(CR$56&lt;'Summary&amp;Assumptions'!$J$31,CR$47&gt;=$FO216,CR$47&lt;=$FP216)*(('Summary&amp;Assumptions'!$H$25*$C216)*(1+'Summary&amp;Assumptions'!$J$29)^(CR$46-1))+AND(CR$56&lt;'Summary&amp;Assumptions'!$J$31,CR$47&gt;=$FQ216,CR$47&lt;=$FR216)*(('Summary&amp;Assumptions'!$H$25*$C216)*(1+'Summary&amp;Assumptions'!$J$29)^(CR$46-1))</f>
        <v>0</v>
      </c>
      <c r="CN216" s="588">
        <f>AND(CS$55&gt;0,SUM($E216:CM216)&lt;'Summary&amp;Assumptions'!$G$32*$B216,$D216&gt;='Summary&amp;Assumptions'!$D$17,CS$47&gt;=$D216,CS$47&lt;=EDATE($D216,'Summary&amp;Assumptions'!$G$32))*$B216+AND(CS$56&lt;'Summary&amp;Assumptions'!$J$31,CS$47&gt;=$FO216,CS$47&lt;=$FP216)*(('Summary&amp;Assumptions'!$H$25*$C216)*(1+'Summary&amp;Assumptions'!$J$29)^(CS$46-1))+AND(CS$56&lt;'Summary&amp;Assumptions'!$J$31,CS$47&gt;=$FQ216,CS$47&lt;=$FR216)*(('Summary&amp;Assumptions'!$H$25*$C216)*(1+'Summary&amp;Assumptions'!$J$29)^(CS$46-1))</f>
        <v>0</v>
      </c>
      <c r="CO216" s="588">
        <f>AND(CT$55&gt;0,SUM($E216:CN216)&lt;'Summary&amp;Assumptions'!$G$32*$B216,$D216&gt;='Summary&amp;Assumptions'!$D$17,CT$47&gt;=$D216,CT$47&lt;=EDATE($D216,'Summary&amp;Assumptions'!$G$32))*$B216+AND(CT$56&lt;'Summary&amp;Assumptions'!$J$31,CT$47&gt;=$FO216,CT$47&lt;=$FP216)*(('Summary&amp;Assumptions'!$H$25*$C216)*(1+'Summary&amp;Assumptions'!$J$29)^(CT$46-1))+AND(CT$56&lt;'Summary&amp;Assumptions'!$J$31,CT$47&gt;=$FQ216,CT$47&lt;=$FR216)*(('Summary&amp;Assumptions'!$H$25*$C216)*(1+'Summary&amp;Assumptions'!$J$29)^(CT$46-1))</f>
        <v>0</v>
      </c>
      <c r="CP216" s="588">
        <f>AND(CU$55&gt;0,SUM($E216:CO216)&lt;'Summary&amp;Assumptions'!$G$32*$B216,$D216&gt;='Summary&amp;Assumptions'!$D$17,CU$47&gt;=$D216,CU$47&lt;=EDATE($D216,'Summary&amp;Assumptions'!$G$32))*$B216+AND(CU$56&lt;'Summary&amp;Assumptions'!$J$31,CU$47&gt;=$FO216,CU$47&lt;=$FP216)*(('Summary&amp;Assumptions'!$H$25*$C216)*(1+'Summary&amp;Assumptions'!$J$29)^(CU$46-1))+AND(CU$56&lt;'Summary&amp;Assumptions'!$J$31,CU$47&gt;=$FQ216,CU$47&lt;=$FR216)*(('Summary&amp;Assumptions'!$H$25*$C216)*(1+'Summary&amp;Assumptions'!$J$29)^(CU$46-1))</f>
        <v>0</v>
      </c>
      <c r="CQ216" s="588">
        <f>AND(CV$55&gt;0,SUM($E216:CP216)&lt;'Summary&amp;Assumptions'!$G$32*$B216,$D216&gt;='Summary&amp;Assumptions'!$D$17,CV$47&gt;=$D216,CV$47&lt;=EDATE($D216,'Summary&amp;Assumptions'!$G$32))*$B216+AND(CV$56&lt;'Summary&amp;Assumptions'!$J$31,CV$47&gt;=$FO216,CV$47&lt;=$FP216)*(('Summary&amp;Assumptions'!$H$25*$C216)*(1+'Summary&amp;Assumptions'!$J$29)^(CV$46-1))+AND(CV$56&lt;'Summary&amp;Assumptions'!$J$31,CV$47&gt;=$FQ216,CV$47&lt;=$FR216)*(('Summary&amp;Assumptions'!$H$25*$C216)*(1+'Summary&amp;Assumptions'!$J$29)^(CV$46-1))</f>
        <v>0</v>
      </c>
      <c r="CR216" s="588">
        <f>AND(CW$55&gt;0,SUM($E216:CQ216)&lt;'Summary&amp;Assumptions'!$G$32*$B216,$D216&gt;='Summary&amp;Assumptions'!$D$17,CW$47&gt;=$D216,CW$47&lt;=EDATE($D216,'Summary&amp;Assumptions'!$G$32))*$B216+AND(CW$56&lt;'Summary&amp;Assumptions'!$J$31,CW$47&gt;=$FO216,CW$47&lt;=$FP216)*(('Summary&amp;Assumptions'!$H$25*$C216)*(1+'Summary&amp;Assumptions'!$J$29)^(CW$46-1))+AND(CW$56&lt;'Summary&amp;Assumptions'!$J$31,CW$47&gt;=$FQ216,CW$47&lt;=$FR216)*(('Summary&amp;Assumptions'!$H$25*$C216)*(1+'Summary&amp;Assumptions'!$J$29)^(CW$46-1))</f>
        <v>0</v>
      </c>
      <c r="CS216" s="588">
        <f>AND(CX$55&gt;0,SUM($E216:CR216)&lt;'Summary&amp;Assumptions'!$G$32*$B216,$D216&gt;='Summary&amp;Assumptions'!$D$17,CX$47&gt;=$D216,CX$47&lt;=EDATE($D216,'Summary&amp;Assumptions'!$G$32))*$B216+AND(CX$56&lt;'Summary&amp;Assumptions'!$J$31,CX$47&gt;=$FO216,CX$47&lt;=$FP216)*(('Summary&amp;Assumptions'!$H$25*$C216)*(1+'Summary&amp;Assumptions'!$J$29)^(CX$46-1))+AND(CX$56&lt;'Summary&amp;Assumptions'!$J$31,CX$47&gt;=$FQ216,CX$47&lt;=$FR216)*(('Summary&amp;Assumptions'!$H$25*$C216)*(1+'Summary&amp;Assumptions'!$J$29)^(CX$46-1))</f>
        <v>0</v>
      </c>
      <c r="CT216" s="588">
        <f>AND(CY$55&gt;0,SUM($E216:CS216)&lt;'Summary&amp;Assumptions'!$G$32*$B216,$D216&gt;='Summary&amp;Assumptions'!$D$17,CY$47&gt;=$D216,CY$47&lt;=EDATE($D216,'Summary&amp;Assumptions'!$G$32))*$B216+AND(CY$56&lt;'Summary&amp;Assumptions'!$J$31,CY$47&gt;=$FO216,CY$47&lt;=$FP216)*(('Summary&amp;Assumptions'!$H$25*$C216)*(1+'Summary&amp;Assumptions'!$J$29)^(CY$46-1))+AND(CY$56&lt;'Summary&amp;Assumptions'!$J$31,CY$47&gt;=$FQ216,CY$47&lt;=$FR216)*(('Summary&amp;Assumptions'!$H$25*$C216)*(1+'Summary&amp;Assumptions'!$J$29)^(CY$46-1))</f>
        <v>0</v>
      </c>
      <c r="CU216" s="588">
        <f>AND(CZ$55&gt;0,SUM($E216:CT216)&lt;'Summary&amp;Assumptions'!$G$32*$B216,$D216&gt;='Summary&amp;Assumptions'!$D$17,CZ$47&gt;=$D216,CZ$47&lt;=EDATE($D216,'Summary&amp;Assumptions'!$G$32))*$B216+AND(CZ$56&lt;'Summary&amp;Assumptions'!$J$31,CZ$47&gt;=$FO216,CZ$47&lt;=$FP216)*(('Summary&amp;Assumptions'!$H$25*$C216)*(1+'Summary&amp;Assumptions'!$J$29)^(CZ$46-1))+AND(CZ$56&lt;'Summary&amp;Assumptions'!$J$31,CZ$47&gt;=$FQ216,CZ$47&lt;=$FR216)*(('Summary&amp;Assumptions'!$H$25*$C216)*(1+'Summary&amp;Assumptions'!$J$29)^(CZ$46-1))</f>
        <v>0</v>
      </c>
      <c r="CV216" s="588">
        <f>AND(DA$55&gt;0,SUM($E216:CU216)&lt;'Summary&amp;Assumptions'!$G$32*$B216,$D216&gt;='Summary&amp;Assumptions'!$D$17,DA$47&gt;=$D216,DA$47&lt;=EDATE($D216,'Summary&amp;Assumptions'!$G$32))*$B216+AND(DA$56&lt;'Summary&amp;Assumptions'!$J$31,DA$47&gt;=$FO216,DA$47&lt;=$FP216)*(('Summary&amp;Assumptions'!$H$25*$C216)*(1+'Summary&amp;Assumptions'!$J$29)^(DA$46-1))+AND(DA$56&lt;'Summary&amp;Assumptions'!$J$31,DA$47&gt;=$FQ216,DA$47&lt;=$FR216)*(('Summary&amp;Assumptions'!$H$25*$C216)*(1+'Summary&amp;Assumptions'!$J$29)^(DA$46-1))</f>
        <v>0</v>
      </c>
      <c r="CW216" s="588">
        <f>AND(DB$55&gt;0,SUM($E216:CV216)&lt;'Summary&amp;Assumptions'!$G$32*$B216,$D216&gt;='Summary&amp;Assumptions'!$D$17,DB$47&gt;=$D216,DB$47&lt;=EDATE($D216,'Summary&amp;Assumptions'!$G$32))*$B216+AND(DB$56&lt;'Summary&amp;Assumptions'!$J$31,DB$47&gt;=$FO216,DB$47&lt;=$FP216)*(('Summary&amp;Assumptions'!$H$25*$C216)*(1+'Summary&amp;Assumptions'!$J$29)^(DB$46-1))+AND(DB$56&lt;'Summary&amp;Assumptions'!$J$31,DB$47&gt;=$FQ216,DB$47&lt;=$FR216)*(('Summary&amp;Assumptions'!$H$25*$C216)*(1+'Summary&amp;Assumptions'!$J$29)^(DB$46-1))</f>
        <v>0</v>
      </c>
      <c r="CX216" s="588">
        <f>AND(DC$55&gt;0,SUM($E216:CW216)&lt;'Summary&amp;Assumptions'!$G$32*$B216,$D216&gt;='Summary&amp;Assumptions'!$D$17,DC$47&gt;=$D216,DC$47&lt;=EDATE($D216,'Summary&amp;Assumptions'!$G$32))*$B216+AND(DC$56&lt;'Summary&amp;Assumptions'!$J$31,DC$47&gt;=$FO216,DC$47&lt;=$FP216)*(('Summary&amp;Assumptions'!$H$25*$C216)*(1+'Summary&amp;Assumptions'!$J$29)^(DC$46-1))+AND(DC$56&lt;'Summary&amp;Assumptions'!$J$31,DC$47&gt;=$FQ216,DC$47&lt;=$FR216)*(('Summary&amp;Assumptions'!$H$25*$C216)*(1+'Summary&amp;Assumptions'!$J$29)^(DC$46-1))</f>
        <v>0</v>
      </c>
      <c r="CY216" s="588">
        <f>AND(DD$55&gt;0,SUM($E216:CX216)&lt;'Summary&amp;Assumptions'!$G$32*$B216,$D216&gt;='Summary&amp;Assumptions'!$D$17,DD$47&gt;=$D216,DD$47&lt;=EDATE($D216,'Summary&amp;Assumptions'!$G$32))*$B216+AND(DD$56&lt;'Summary&amp;Assumptions'!$J$31,DD$47&gt;=$FO216,DD$47&lt;=$FP216)*(('Summary&amp;Assumptions'!$H$25*$C216)*(1+'Summary&amp;Assumptions'!$J$29)^(DD$46-1))+AND(DD$56&lt;'Summary&amp;Assumptions'!$J$31,DD$47&gt;=$FQ216,DD$47&lt;=$FR216)*(('Summary&amp;Assumptions'!$H$25*$C216)*(1+'Summary&amp;Assumptions'!$J$29)^(DD$46-1))</f>
        <v>0</v>
      </c>
      <c r="CZ216" s="588">
        <f>AND(DE$55&gt;0,SUM($E216:CY216)&lt;'Summary&amp;Assumptions'!$G$32*$B216,$D216&gt;='Summary&amp;Assumptions'!$D$17,DE$47&gt;=$D216,DE$47&lt;=EDATE($D216,'Summary&amp;Assumptions'!$G$32))*$B216+AND(DE$56&lt;'Summary&amp;Assumptions'!$J$31,DE$47&gt;=$FO216,DE$47&lt;=$FP216)*(('Summary&amp;Assumptions'!$H$25*$C216)*(1+'Summary&amp;Assumptions'!$J$29)^(DE$46-1))+AND(DE$56&lt;'Summary&amp;Assumptions'!$J$31,DE$47&gt;=$FQ216,DE$47&lt;=$FR216)*(('Summary&amp;Assumptions'!$H$25*$C216)*(1+'Summary&amp;Assumptions'!$J$29)^(DE$46-1))</f>
        <v>0</v>
      </c>
      <c r="DA216" s="588">
        <f>AND(DF$55&gt;0,SUM($E216:CZ216)&lt;'Summary&amp;Assumptions'!$G$32*$B216,$D216&gt;='Summary&amp;Assumptions'!$D$17,DF$47&gt;=$D216,DF$47&lt;=EDATE($D216,'Summary&amp;Assumptions'!$G$32))*$B216+AND(DF$56&lt;'Summary&amp;Assumptions'!$J$31,DF$47&gt;=$FO216,DF$47&lt;=$FP216)*(('Summary&amp;Assumptions'!$H$25*$C216)*(1+'Summary&amp;Assumptions'!$J$29)^(DF$46-1))+AND(DF$56&lt;'Summary&amp;Assumptions'!$J$31,DF$47&gt;=$FQ216,DF$47&lt;=$FR216)*(('Summary&amp;Assumptions'!$H$25*$C216)*(1+'Summary&amp;Assumptions'!$J$29)^(DF$46-1))</f>
        <v>0</v>
      </c>
      <c r="DB216" s="588">
        <f>AND(DG$55&gt;0,SUM($E216:DA216)&lt;'Summary&amp;Assumptions'!$G$32*$B216,$D216&gt;='Summary&amp;Assumptions'!$D$17,DG$47&gt;=$D216,DG$47&lt;=EDATE($D216,'Summary&amp;Assumptions'!$G$32))*$B216+AND(DG$56&lt;'Summary&amp;Assumptions'!$J$31,DG$47&gt;=$FO216,DG$47&lt;=$FP216)*(('Summary&amp;Assumptions'!$H$25*$C216)*(1+'Summary&amp;Assumptions'!$J$29)^(DG$46-1))+AND(DG$56&lt;'Summary&amp;Assumptions'!$J$31,DG$47&gt;=$FQ216,DG$47&lt;=$FR216)*(('Summary&amp;Assumptions'!$H$25*$C216)*(1+'Summary&amp;Assumptions'!$J$29)^(DG$46-1))</f>
        <v>0</v>
      </c>
      <c r="DC216" s="588">
        <f>AND(DH$55&gt;0,SUM($E216:DB216)&lt;'Summary&amp;Assumptions'!$G$32*$B216,$D216&gt;='Summary&amp;Assumptions'!$D$17,DH$47&gt;=$D216,DH$47&lt;=EDATE($D216,'Summary&amp;Assumptions'!$G$32))*$B216+AND(DH$56&lt;'Summary&amp;Assumptions'!$J$31,DH$47&gt;=$FO216,DH$47&lt;=$FP216)*(('Summary&amp;Assumptions'!$H$25*$C216)*(1+'Summary&amp;Assumptions'!$J$29)^(DH$46-1))+AND(DH$56&lt;'Summary&amp;Assumptions'!$J$31,DH$47&gt;=$FQ216,DH$47&lt;=$FR216)*(('Summary&amp;Assumptions'!$H$25*$C216)*(1+'Summary&amp;Assumptions'!$J$29)^(DH$46-1))</f>
        <v>0</v>
      </c>
      <c r="DD216" s="588">
        <f>AND(DI$55&gt;0,SUM($E216:DC216)&lt;'Summary&amp;Assumptions'!$G$32*$B216,$D216&gt;='Summary&amp;Assumptions'!$D$17,DI$47&gt;=$D216,DI$47&lt;=EDATE($D216,'Summary&amp;Assumptions'!$G$32))*$B216+AND(DI$56&lt;'Summary&amp;Assumptions'!$J$31,DI$47&gt;=$FO216,DI$47&lt;=$FP216)*(('Summary&amp;Assumptions'!$H$25*$C216)*(1+'Summary&amp;Assumptions'!$J$29)^(DI$46-1))+AND(DI$56&lt;'Summary&amp;Assumptions'!$J$31,DI$47&gt;=$FQ216,DI$47&lt;=$FR216)*(('Summary&amp;Assumptions'!$H$25*$C216)*(1+'Summary&amp;Assumptions'!$J$29)^(DI$46-1))</f>
        <v>0</v>
      </c>
      <c r="DE216" s="588">
        <f>AND(DJ$55&gt;0,SUM($E216:DD216)&lt;'Summary&amp;Assumptions'!$G$32*$B216,$D216&gt;='Summary&amp;Assumptions'!$D$17,DJ$47&gt;=$D216,DJ$47&lt;=EDATE($D216,'Summary&amp;Assumptions'!$G$32))*$B216+AND(DJ$56&lt;'Summary&amp;Assumptions'!$J$31,DJ$47&gt;=$FO216,DJ$47&lt;=$FP216)*(('Summary&amp;Assumptions'!$H$25*$C216)*(1+'Summary&amp;Assumptions'!$J$29)^(DJ$46-1))+AND(DJ$56&lt;'Summary&amp;Assumptions'!$J$31,DJ$47&gt;=$FQ216,DJ$47&lt;=$FR216)*(('Summary&amp;Assumptions'!$H$25*$C216)*(1+'Summary&amp;Assumptions'!$J$29)^(DJ$46-1))</f>
        <v>0</v>
      </c>
      <c r="DF216" s="588">
        <f>AND(DK$55&gt;0,SUM($E216:DE216)&lt;'Summary&amp;Assumptions'!$G$32*$B216,$D216&gt;='Summary&amp;Assumptions'!$D$17,DK$47&gt;=$D216,DK$47&lt;=EDATE($D216,'Summary&amp;Assumptions'!$G$32))*$B216+AND(DK$56&lt;'Summary&amp;Assumptions'!$J$31,DK$47&gt;=$FO216,DK$47&lt;=$FP216)*(('Summary&amp;Assumptions'!$H$25*$C216)*(1+'Summary&amp;Assumptions'!$J$29)^(DK$46-1))+AND(DK$56&lt;'Summary&amp;Assumptions'!$J$31,DK$47&gt;=$FQ216,DK$47&lt;=$FR216)*(('Summary&amp;Assumptions'!$H$25*$C216)*(1+'Summary&amp;Assumptions'!$J$29)^(DK$46-1))</f>
        <v>0</v>
      </c>
      <c r="DG216" s="588">
        <f>AND(DL$55&gt;0,SUM($E216:DF216)&lt;'Summary&amp;Assumptions'!$G$32*$B216,$D216&gt;='Summary&amp;Assumptions'!$D$17,DL$47&gt;=$D216,DL$47&lt;=EDATE($D216,'Summary&amp;Assumptions'!$G$32))*$B216+AND(DL$56&lt;'Summary&amp;Assumptions'!$J$31,DL$47&gt;=$FO216,DL$47&lt;=$FP216)*(('Summary&amp;Assumptions'!$H$25*$C216)*(1+'Summary&amp;Assumptions'!$J$29)^(DL$46-1))+AND(DL$56&lt;'Summary&amp;Assumptions'!$J$31,DL$47&gt;=$FQ216,DL$47&lt;=$FR216)*(('Summary&amp;Assumptions'!$H$25*$C216)*(1+'Summary&amp;Assumptions'!$J$29)^(DL$46-1))</f>
        <v>0</v>
      </c>
      <c r="DH216" s="588">
        <f>AND(DM$55&gt;0,SUM($E216:DG216)&lt;'Summary&amp;Assumptions'!$G$32*$B216,$D216&gt;='Summary&amp;Assumptions'!$D$17,DM$47&gt;=$D216,DM$47&lt;=EDATE($D216,'Summary&amp;Assumptions'!$G$32))*$B216+AND(DM$56&lt;'Summary&amp;Assumptions'!$J$31,DM$47&gt;=$FO216,DM$47&lt;=$FP216)*(('Summary&amp;Assumptions'!$H$25*$C216)*(1+'Summary&amp;Assumptions'!$J$29)^(DM$46-1))+AND(DM$56&lt;'Summary&amp;Assumptions'!$J$31,DM$47&gt;=$FQ216,DM$47&lt;=$FR216)*(('Summary&amp;Assumptions'!$H$25*$C216)*(1+'Summary&amp;Assumptions'!$J$29)^(DM$46-1))</f>
        <v>0</v>
      </c>
      <c r="DI216" s="588">
        <f>AND(DN$55&gt;0,SUM($E216:DH216)&lt;'Summary&amp;Assumptions'!$G$32*$B216,$D216&gt;='Summary&amp;Assumptions'!$D$17,DN$47&gt;=$D216,DN$47&lt;=EDATE($D216,'Summary&amp;Assumptions'!$G$32))*$B216+AND(DN$56&lt;'Summary&amp;Assumptions'!$J$31,DN$47&gt;=$FO216,DN$47&lt;=$FP216)*(('Summary&amp;Assumptions'!$H$25*$C216)*(1+'Summary&amp;Assumptions'!$J$29)^(DN$46-1))+AND(DN$56&lt;'Summary&amp;Assumptions'!$J$31,DN$47&gt;=$FQ216,DN$47&lt;=$FR216)*(('Summary&amp;Assumptions'!$H$25*$C216)*(1+'Summary&amp;Assumptions'!$J$29)^(DN$46-1))</f>
        <v>0</v>
      </c>
      <c r="DJ216" s="588">
        <f>AND(DO$55&gt;0,SUM($E216:DI216)&lt;'Summary&amp;Assumptions'!$G$32*$B216,$D216&gt;='Summary&amp;Assumptions'!$D$17,DO$47&gt;=$D216,DO$47&lt;=EDATE($D216,'Summary&amp;Assumptions'!$G$32))*$B216+AND(DO$56&lt;'Summary&amp;Assumptions'!$J$31,DO$47&gt;=$FO216,DO$47&lt;=$FP216)*(('Summary&amp;Assumptions'!$H$25*$C216)*(1+'Summary&amp;Assumptions'!$J$29)^(DO$46-1))+AND(DO$56&lt;'Summary&amp;Assumptions'!$J$31,DO$47&gt;=$FQ216,DO$47&lt;=$FR216)*(('Summary&amp;Assumptions'!$H$25*$C216)*(1+'Summary&amp;Assumptions'!$J$29)^(DO$46-1))</f>
        <v>0</v>
      </c>
      <c r="DK216" s="588">
        <f>AND(DP$55&gt;0,SUM($E216:DJ216)&lt;'Summary&amp;Assumptions'!$G$32*$B216,$D216&gt;='Summary&amp;Assumptions'!$D$17,DP$47&gt;=$D216,DP$47&lt;=EDATE($D216,'Summary&amp;Assumptions'!$G$32))*$B216+AND(DP$56&lt;'Summary&amp;Assumptions'!$J$31,DP$47&gt;=$FO216,DP$47&lt;=$FP216)*(('Summary&amp;Assumptions'!$H$25*$C216)*(1+'Summary&amp;Assumptions'!$J$29)^(DP$46-1))+AND(DP$56&lt;'Summary&amp;Assumptions'!$J$31,DP$47&gt;=$FQ216,DP$47&lt;=$FR216)*(('Summary&amp;Assumptions'!$H$25*$C216)*(1+'Summary&amp;Assumptions'!$J$29)^(DP$46-1))</f>
        <v>0</v>
      </c>
      <c r="DL216" s="588">
        <f>AND(DQ$55&gt;0,SUM($E216:DK216)&lt;'Summary&amp;Assumptions'!$G$32*$B216,$D216&gt;='Summary&amp;Assumptions'!$D$17,DQ$47&gt;=$D216,DQ$47&lt;=EDATE($D216,'Summary&amp;Assumptions'!$G$32))*$B216+AND(DQ$56&lt;'Summary&amp;Assumptions'!$J$31,DQ$47&gt;=$FO216,DQ$47&lt;=$FP216)*(('Summary&amp;Assumptions'!$H$25*$C216)*(1+'Summary&amp;Assumptions'!$J$29)^(DQ$46-1))+AND(DQ$56&lt;'Summary&amp;Assumptions'!$J$31,DQ$47&gt;=$FQ216,DQ$47&lt;=$FR216)*(('Summary&amp;Assumptions'!$H$25*$C216)*(1+'Summary&amp;Assumptions'!$J$29)^(DQ$46-1))</f>
        <v>0</v>
      </c>
      <c r="DM216" s="588">
        <f>AND(DR$55&gt;0,SUM($E216:DL216)&lt;'Summary&amp;Assumptions'!$G$32*$B216,$D216&gt;='Summary&amp;Assumptions'!$D$17,DR$47&gt;=$D216,DR$47&lt;=EDATE($D216,'Summary&amp;Assumptions'!$G$32))*$B216+AND(DR$56&lt;'Summary&amp;Assumptions'!$J$31,DR$47&gt;=$FO216,DR$47&lt;=$FP216)*(('Summary&amp;Assumptions'!$H$25*$C216)*(1+'Summary&amp;Assumptions'!$J$29)^(DR$46-1))+AND(DR$56&lt;'Summary&amp;Assumptions'!$J$31,DR$47&gt;=$FQ216,DR$47&lt;=$FR216)*(('Summary&amp;Assumptions'!$H$25*$C216)*(1+'Summary&amp;Assumptions'!$J$29)^(DR$46-1))</f>
        <v>0</v>
      </c>
      <c r="DN216" s="588">
        <f>AND(DS$55&gt;0,SUM($E216:DM216)&lt;'Summary&amp;Assumptions'!$G$32*$B216,$D216&gt;='Summary&amp;Assumptions'!$D$17,DS$47&gt;=$D216,DS$47&lt;=EDATE($D216,'Summary&amp;Assumptions'!$G$32))*$B216+AND(DS$56&lt;'Summary&amp;Assumptions'!$J$31,DS$47&gt;=$FO216,DS$47&lt;=$FP216)*(('Summary&amp;Assumptions'!$H$25*$C216)*(1+'Summary&amp;Assumptions'!$J$29)^(DS$46-1))+AND(DS$56&lt;'Summary&amp;Assumptions'!$J$31,DS$47&gt;=$FQ216,DS$47&lt;=$FR216)*(('Summary&amp;Assumptions'!$H$25*$C216)*(1+'Summary&amp;Assumptions'!$J$29)^(DS$46-1))</f>
        <v>0</v>
      </c>
      <c r="DO216" s="588">
        <f>AND(DT$55&gt;0,SUM($E216:DN216)&lt;'Summary&amp;Assumptions'!$G$32*$B216,$D216&gt;='Summary&amp;Assumptions'!$D$17,DT$47&gt;=$D216,DT$47&lt;=EDATE($D216,'Summary&amp;Assumptions'!$G$32))*$B216+AND(DT$56&lt;'Summary&amp;Assumptions'!$J$31,DT$47&gt;=$FO216,DT$47&lt;=$FP216)*(('Summary&amp;Assumptions'!$H$25*$C216)*(1+'Summary&amp;Assumptions'!$J$29)^(DT$46-1))+AND(DT$56&lt;'Summary&amp;Assumptions'!$J$31,DT$47&gt;=$FQ216,DT$47&lt;=$FR216)*(('Summary&amp;Assumptions'!$H$25*$C216)*(1+'Summary&amp;Assumptions'!$J$29)^(DT$46-1))</f>
        <v>0</v>
      </c>
      <c r="DP216" s="588">
        <f>AND(DU$55&gt;0,SUM($E216:DO216)&lt;'Summary&amp;Assumptions'!$G$32*$B216,$D216&gt;='Summary&amp;Assumptions'!$D$17,DU$47&gt;=$D216,DU$47&lt;=EDATE($D216,'Summary&amp;Assumptions'!$G$32))*$B216+AND(DU$56&lt;'Summary&amp;Assumptions'!$J$31,DU$47&gt;=$FO216,DU$47&lt;=$FP216)*(('Summary&amp;Assumptions'!$H$25*$C216)*(1+'Summary&amp;Assumptions'!$J$29)^(DU$46-1))+AND(DU$56&lt;'Summary&amp;Assumptions'!$J$31,DU$47&gt;=$FQ216,DU$47&lt;=$FR216)*(('Summary&amp;Assumptions'!$H$25*$C216)*(1+'Summary&amp;Assumptions'!$J$29)^(DU$46-1))</f>
        <v>0</v>
      </c>
      <c r="DQ216" s="588">
        <f>AND(DV$55&gt;0,SUM($E216:DP216)&lt;'Summary&amp;Assumptions'!$G$32*$B216,$D216&gt;='Summary&amp;Assumptions'!$D$17,DV$47&gt;=$D216,DV$47&lt;=EDATE($D216,'Summary&amp;Assumptions'!$G$32))*$B216+AND(DV$56&lt;'Summary&amp;Assumptions'!$J$31,DV$47&gt;=$FO216,DV$47&lt;=$FP216)*(('Summary&amp;Assumptions'!$H$25*$C216)*(1+'Summary&amp;Assumptions'!$J$29)^(DV$46-1))+AND(DV$56&lt;'Summary&amp;Assumptions'!$J$31,DV$47&gt;=$FQ216,DV$47&lt;=$FR216)*(('Summary&amp;Assumptions'!$H$25*$C216)*(1+'Summary&amp;Assumptions'!$J$29)^(DV$46-1))</f>
        <v>0</v>
      </c>
      <c r="DR216" s="588">
        <f>AND(DW$55&gt;0,SUM($E216:DQ216)&lt;'Summary&amp;Assumptions'!$G$32*$B216,$D216&gt;='Summary&amp;Assumptions'!$D$17,DW$47&gt;=$D216,DW$47&lt;=EDATE($D216,'Summary&amp;Assumptions'!$G$32))*$B216+AND(DW$56&lt;'Summary&amp;Assumptions'!$J$31,DW$47&gt;=$FO216,DW$47&lt;=$FP216)*(('Summary&amp;Assumptions'!$H$25*$C216)*(1+'Summary&amp;Assumptions'!$J$29)^(DW$46-1))+AND(DW$56&lt;'Summary&amp;Assumptions'!$J$31,DW$47&gt;=$FQ216,DW$47&lt;=$FR216)*(('Summary&amp;Assumptions'!$H$25*$C216)*(1+'Summary&amp;Assumptions'!$J$29)^(DW$46-1))</f>
        <v>0</v>
      </c>
      <c r="DS216" s="588">
        <f>AND(DX$55&gt;0,SUM($E216:DR216)&lt;'Summary&amp;Assumptions'!$G$32*$B216,$D216&gt;='Summary&amp;Assumptions'!$D$17,DX$47&gt;=$D216,DX$47&lt;=EDATE($D216,'Summary&amp;Assumptions'!$G$32))*$B216+AND(DX$56&lt;'Summary&amp;Assumptions'!$J$31,DX$47&gt;=$FO216,DX$47&lt;=$FP216)*(('Summary&amp;Assumptions'!$H$25*$C216)*(1+'Summary&amp;Assumptions'!$J$29)^(DX$46-1))+AND(DX$56&lt;'Summary&amp;Assumptions'!$J$31,DX$47&gt;=$FQ216,DX$47&lt;=$FR216)*(('Summary&amp;Assumptions'!$H$25*$C216)*(1+'Summary&amp;Assumptions'!$J$29)^(DX$46-1))</f>
        <v>0</v>
      </c>
      <c r="DT216" s="588">
        <f>AND(DY$55&gt;0,SUM($E216:DS216)&lt;'Summary&amp;Assumptions'!$G$32*$B216,$D216&gt;='Summary&amp;Assumptions'!$D$17,DY$47&gt;=$D216,DY$47&lt;=EDATE($D216,'Summary&amp;Assumptions'!$G$32))*$B216+AND(DY$56&lt;'Summary&amp;Assumptions'!$J$31,DY$47&gt;=$FO216,DY$47&lt;=$FP216)*(('Summary&amp;Assumptions'!$H$25*$C216)*(1+'Summary&amp;Assumptions'!$J$29)^(DY$46-1))+AND(DY$56&lt;'Summary&amp;Assumptions'!$J$31,DY$47&gt;=$FQ216,DY$47&lt;=$FR216)*(('Summary&amp;Assumptions'!$H$25*$C216)*(1+'Summary&amp;Assumptions'!$J$29)^(DY$46-1))</f>
        <v>0</v>
      </c>
      <c r="DU216" s="588">
        <f>AND(DZ$55&gt;0,SUM($E216:DT216)&lt;'Summary&amp;Assumptions'!$G$32*$B216,$D216&gt;='Summary&amp;Assumptions'!$D$17,DZ$47&gt;=$D216,DZ$47&lt;=EDATE($D216,'Summary&amp;Assumptions'!$G$32))*$B216+AND(DZ$56&lt;'Summary&amp;Assumptions'!$J$31,DZ$47&gt;=$FO216,DZ$47&lt;=$FP216)*(('Summary&amp;Assumptions'!$H$25*$C216)*(1+'Summary&amp;Assumptions'!$J$29)^(DZ$46-1))+AND(DZ$56&lt;'Summary&amp;Assumptions'!$J$31,DZ$47&gt;=$FQ216,DZ$47&lt;=$FR216)*(('Summary&amp;Assumptions'!$H$25*$C216)*(1+'Summary&amp;Assumptions'!$J$29)^(DZ$46-1))</f>
        <v>0</v>
      </c>
      <c r="DV216" s="588">
        <f>AND(EA$55&gt;0,SUM($E216:DU216)&lt;'Summary&amp;Assumptions'!$G$32*$B216,$D216&gt;='Summary&amp;Assumptions'!$D$17,EA$47&gt;=$D216,EA$47&lt;=EDATE($D216,'Summary&amp;Assumptions'!$G$32))*$B216+AND(EA$56&lt;'Summary&amp;Assumptions'!$J$31,EA$47&gt;=$FO216,EA$47&lt;=$FP216)*(('Summary&amp;Assumptions'!$H$25*$C216)*(1+'Summary&amp;Assumptions'!$J$29)^(EA$46-1))+AND(EA$56&lt;'Summary&amp;Assumptions'!$J$31,EA$47&gt;=$FQ216,EA$47&lt;=$FR216)*(('Summary&amp;Assumptions'!$H$25*$C216)*(1+'Summary&amp;Assumptions'!$J$29)^(EA$46-1))</f>
        <v>0</v>
      </c>
      <c r="DW216" s="588">
        <f>AND(EB$55&gt;0,SUM($E216:DV216)&lt;'Summary&amp;Assumptions'!$G$32*$B216,$D216&gt;='Summary&amp;Assumptions'!$D$17,EB$47&gt;=$D216,EB$47&lt;=EDATE($D216,'Summary&amp;Assumptions'!$G$32))*$B216+AND(EB$56&lt;'Summary&amp;Assumptions'!$J$31,EB$47&gt;=$FO216,EB$47&lt;=$FP216)*(('Summary&amp;Assumptions'!$H$25*$C216)*(1+'Summary&amp;Assumptions'!$J$29)^(EB$46-1))+AND(EB$56&lt;'Summary&amp;Assumptions'!$J$31,EB$47&gt;=$FQ216,EB$47&lt;=$FR216)*(('Summary&amp;Assumptions'!$H$25*$C216)*(1+'Summary&amp;Assumptions'!$J$29)^(EB$46-1))</f>
        <v>0</v>
      </c>
      <c r="DX216" s="588">
        <f>AND(EC$55&gt;0,SUM($E216:DW216)&lt;'Summary&amp;Assumptions'!$G$32*$B216,$D216&gt;='Summary&amp;Assumptions'!$D$17,EC$47&gt;=$D216,EC$47&lt;=EDATE($D216,'Summary&amp;Assumptions'!$G$32))*$B216+AND(EC$56&lt;'Summary&amp;Assumptions'!$J$31,EC$47&gt;=$FO216,EC$47&lt;=$FP216)*(('Summary&amp;Assumptions'!$H$25*$C216)*(1+'Summary&amp;Assumptions'!$J$29)^(EC$46-1))+AND(EC$56&lt;'Summary&amp;Assumptions'!$J$31,EC$47&gt;=$FQ216,EC$47&lt;=$FR216)*(('Summary&amp;Assumptions'!$H$25*$C216)*(1+'Summary&amp;Assumptions'!$J$29)^(EC$46-1))</f>
        <v>0</v>
      </c>
      <c r="DY216" s="588">
        <f>AND(ED$55&gt;0,SUM($E216:DX216)&lt;'Summary&amp;Assumptions'!$G$32*$B216,$D216&gt;='Summary&amp;Assumptions'!$D$17,ED$47&gt;=$D216,ED$47&lt;=EDATE($D216,'Summary&amp;Assumptions'!$G$32))*$B216+AND(ED$56&lt;'Summary&amp;Assumptions'!$J$31,ED$47&gt;=$FO216,ED$47&lt;=$FP216)*(('Summary&amp;Assumptions'!$H$25*$C216)*(1+'Summary&amp;Assumptions'!$J$29)^(ED$46-1))+AND(ED$56&lt;'Summary&amp;Assumptions'!$J$31,ED$47&gt;=$FQ216,ED$47&lt;=$FR216)*(('Summary&amp;Assumptions'!$H$25*$C216)*(1+'Summary&amp;Assumptions'!$J$29)^(ED$46-1))</f>
        <v>0</v>
      </c>
      <c r="DZ216" s="588">
        <f>AND(EE$55&gt;0,SUM($E216:DY216)&lt;'Summary&amp;Assumptions'!$G$32*$B216,$D216&gt;='Summary&amp;Assumptions'!$D$17,EE$47&gt;=$D216,EE$47&lt;=EDATE($D216,'Summary&amp;Assumptions'!$G$32))*$B216+AND(EE$56&lt;'Summary&amp;Assumptions'!$J$31,EE$47&gt;=$FO216,EE$47&lt;=$FP216)*(('Summary&amp;Assumptions'!$H$25*$C216)*(1+'Summary&amp;Assumptions'!$J$29)^(EE$46-1))+AND(EE$56&lt;'Summary&amp;Assumptions'!$J$31,EE$47&gt;=$FQ216,EE$47&lt;=$FR216)*(('Summary&amp;Assumptions'!$H$25*$C216)*(1+'Summary&amp;Assumptions'!$J$29)^(EE$46-1))</f>
        <v>0</v>
      </c>
      <c r="EA216" s="588">
        <f>AND(EF$55&gt;0,SUM($E216:DZ216)&lt;'Summary&amp;Assumptions'!$G$32*$B216,$D216&gt;='Summary&amp;Assumptions'!$D$17,EF$47&gt;=$D216,EF$47&lt;=EDATE($D216,'Summary&amp;Assumptions'!$G$32))*$B216+AND(EF$56&lt;'Summary&amp;Assumptions'!$J$31,EF$47&gt;=$FO216,EF$47&lt;=$FP216)*(('Summary&amp;Assumptions'!$H$25*$C216)*(1+'Summary&amp;Assumptions'!$J$29)^(EF$46-1))+AND(EF$56&lt;'Summary&amp;Assumptions'!$J$31,EF$47&gt;=$FQ216,EF$47&lt;=$FR216)*(('Summary&amp;Assumptions'!$H$25*$C216)*(1+'Summary&amp;Assumptions'!$J$29)^(EF$46-1))</f>
        <v>0</v>
      </c>
      <c r="EB216" s="588">
        <f>AND(EG$55&gt;0,SUM($E216:EA216)&lt;'Summary&amp;Assumptions'!$G$32*$B216,$D216&gt;='Summary&amp;Assumptions'!$D$17,EG$47&gt;=$D216,EG$47&lt;=EDATE($D216,'Summary&amp;Assumptions'!$G$32))*$B216+AND(EG$56&lt;'Summary&amp;Assumptions'!$J$31,EG$47&gt;=$FO216,EG$47&lt;=$FP216)*(('Summary&amp;Assumptions'!$H$25*$C216)*(1+'Summary&amp;Assumptions'!$J$29)^(EG$46-1))+AND(EG$56&lt;'Summary&amp;Assumptions'!$J$31,EG$47&gt;=$FQ216,EG$47&lt;=$FR216)*(('Summary&amp;Assumptions'!$H$25*$C216)*(1+'Summary&amp;Assumptions'!$J$29)^(EG$46-1))</f>
        <v>0</v>
      </c>
      <c r="EC216" s="588">
        <f>AND(EH$55&gt;0,SUM($E216:EB216)&lt;'Summary&amp;Assumptions'!$G$32*$B216,$D216&gt;='Summary&amp;Assumptions'!$D$17,EH$47&gt;=$D216,EH$47&lt;=EDATE($D216,'Summary&amp;Assumptions'!$G$32))*$B216+AND(EH$56&lt;'Summary&amp;Assumptions'!$J$31,EH$47&gt;=$FO216,EH$47&lt;=$FP216)*(('Summary&amp;Assumptions'!$H$25*$C216)*(1+'Summary&amp;Assumptions'!$J$29)^(EH$46-1))+AND(EH$56&lt;'Summary&amp;Assumptions'!$J$31,EH$47&gt;=$FQ216,EH$47&lt;=$FR216)*(('Summary&amp;Assumptions'!$H$25*$C216)*(1+'Summary&amp;Assumptions'!$J$29)^(EH$46-1))</f>
        <v>0</v>
      </c>
      <c r="ED216" s="588">
        <f>AND(EI$55&gt;0,SUM($E216:EC216)&lt;'Summary&amp;Assumptions'!$G$32*$B216,$D216&gt;='Summary&amp;Assumptions'!$D$17,EI$47&gt;=$D216,EI$47&lt;=EDATE($D216,'Summary&amp;Assumptions'!$G$32))*$B216+AND(EI$56&lt;'Summary&amp;Assumptions'!$J$31,EI$47&gt;=$FO216,EI$47&lt;=$FP216)*(('Summary&amp;Assumptions'!$H$25*$C216)*(1+'Summary&amp;Assumptions'!$J$29)^(EI$46-1))+AND(EI$56&lt;'Summary&amp;Assumptions'!$J$31,EI$47&gt;=$FQ216,EI$47&lt;=$FR216)*(('Summary&amp;Assumptions'!$H$25*$C216)*(1+'Summary&amp;Assumptions'!$J$29)^(EI$46-1))</f>
        <v>0</v>
      </c>
      <c r="EE216" s="588">
        <f>AND(EJ$55&gt;0,SUM($E216:ED216)&lt;'Summary&amp;Assumptions'!$G$32*$B216,$D216&gt;='Summary&amp;Assumptions'!$D$17,EJ$47&gt;=$D216,EJ$47&lt;=EDATE($D216,'Summary&amp;Assumptions'!$G$32))*$B216+AND(EJ$56&lt;'Summary&amp;Assumptions'!$J$31,EJ$47&gt;=$FO216,EJ$47&lt;=$FP216)*(('Summary&amp;Assumptions'!$H$25*$C216)*(1+'Summary&amp;Assumptions'!$J$29)^(EJ$46-1))+AND(EJ$56&lt;'Summary&amp;Assumptions'!$J$31,EJ$47&gt;=$FQ216,EJ$47&lt;=$FR216)*(('Summary&amp;Assumptions'!$H$25*$C216)*(1+'Summary&amp;Assumptions'!$J$29)^(EJ$46-1))</f>
        <v>0</v>
      </c>
      <c r="EF216" s="588">
        <f>AND(EK$55&gt;0,SUM($E216:EE216)&lt;'Summary&amp;Assumptions'!$G$32*$B216,$D216&gt;='Summary&amp;Assumptions'!$D$17,EK$47&gt;=$D216,EK$47&lt;=EDATE($D216,'Summary&amp;Assumptions'!$G$32))*$B216+AND(EK$56&lt;'Summary&amp;Assumptions'!$J$31,EK$47&gt;=$FO216,EK$47&lt;=$FP216)*(('Summary&amp;Assumptions'!$H$25*$C216)*(1+'Summary&amp;Assumptions'!$J$29)^(EK$46-1))+AND(EK$56&lt;'Summary&amp;Assumptions'!$J$31,EK$47&gt;=$FQ216,EK$47&lt;=$FR216)*(('Summary&amp;Assumptions'!$H$25*$C216)*(1+'Summary&amp;Assumptions'!$J$29)^(EK$46-1))</f>
        <v>0</v>
      </c>
      <c r="EG216" s="588">
        <f>AND(EL$55&gt;0,SUM($E216:EF216)&lt;'Summary&amp;Assumptions'!$G$32*$B216,$D216&gt;='Summary&amp;Assumptions'!$D$17,EL$47&gt;=$D216,EL$47&lt;=EDATE($D216,'Summary&amp;Assumptions'!$G$32))*$B216+AND(EL$56&lt;'Summary&amp;Assumptions'!$J$31,EL$47&gt;=$FO216,EL$47&lt;=$FP216)*(('Summary&amp;Assumptions'!$H$25*$C216)*(1+'Summary&amp;Assumptions'!$J$29)^(EL$46-1))+AND(EL$56&lt;'Summary&amp;Assumptions'!$J$31,EL$47&gt;=$FQ216,EL$47&lt;=$FR216)*(('Summary&amp;Assumptions'!$H$25*$C216)*(1+'Summary&amp;Assumptions'!$J$29)^(EL$46-1))</f>
        <v>0</v>
      </c>
      <c r="EH216" s="588">
        <f>AND(EM$55&gt;0,SUM($E216:EG216)&lt;'Summary&amp;Assumptions'!$G$32*$B216,$D216&gt;='Summary&amp;Assumptions'!$D$17,EM$47&gt;=$D216,EM$47&lt;=EDATE($D216,'Summary&amp;Assumptions'!$G$32))*$B216+AND(EM$56&lt;'Summary&amp;Assumptions'!$J$31,EM$47&gt;=$FO216,EM$47&lt;=$FP216)*(('Summary&amp;Assumptions'!$H$25*$C216)*(1+'Summary&amp;Assumptions'!$J$29)^(EM$46-1))+AND(EM$56&lt;'Summary&amp;Assumptions'!$J$31,EM$47&gt;=$FQ216,EM$47&lt;=$FR216)*(('Summary&amp;Assumptions'!$H$25*$C216)*(1+'Summary&amp;Assumptions'!$J$29)^(EM$46-1))</f>
        <v>0</v>
      </c>
      <c r="EI216" s="588">
        <f>AND(EN$55&gt;0,SUM($E216:EH216)&lt;'Summary&amp;Assumptions'!$G$32*$B216,$D216&gt;='Summary&amp;Assumptions'!$D$17,EN$47&gt;=$D216,EN$47&lt;=EDATE($D216,'Summary&amp;Assumptions'!$G$32))*$B216+AND(EN$56&lt;'Summary&amp;Assumptions'!$J$31,EN$47&gt;=$FO216,EN$47&lt;=$FP216)*(('Summary&amp;Assumptions'!$H$25*$C216)*(1+'Summary&amp;Assumptions'!$J$29)^(EN$46-1))+AND(EN$56&lt;'Summary&amp;Assumptions'!$J$31,EN$47&gt;=$FQ216,EN$47&lt;=$FR216)*(('Summary&amp;Assumptions'!$H$25*$C216)*(1+'Summary&amp;Assumptions'!$J$29)^(EN$46-1))</f>
        <v>0</v>
      </c>
      <c r="EJ216" s="588">
        <f>AND(EO$55&gt;0,SUM($E216:EI216)&lt;'Summary&amp;Assumptions'!$G$32*$B216,$D216&gt;='Summary&amp;Assumptions'!$D$17,EO$47&gt;=$D216,EO$47&lt;=EDATE($D216,'Summary&amp;Assumptions'!$G$32))*$B216+AND(EO$56&lt;'Summary&amp;Assumptions'!$J$31,EO$47&gt;=$FO216,EO$47&lt;=$FP216)*(('Summary&amp;Assumptions'!$H$25*$C216)*(1+'Summary&amp;Assumptions'!$J$29)^(EO$46-1))+AND(EO$56&lt;'Summary&amp;Assumptions'!$J$31,EO$47&gt;=$FQ216,EO$47&lt;=$FR216)*(('Summary&amp;Assumptions'!$H$25*$C216)*(1+'Summary&amp;Assumptions'!$J$29)^(EO$46-1))</f>
        <v>0</v>
      </c>
      <c r="EK216" s="588">
        <f>AND(EP$55&gt;0,SUM($E216:EJ216)&lt;'Summary&amp;Assumptions'!$G$32*$B216,$D216&gt;='Summary&amp;Assumptions'!$D$17,EP$47&gt;=$D216,EP$47&lt;=EDATE($D216,'Summary&amp;Assumptions'!$G$32))*$B216+AND(EP$56&lt;'Summary&amp;Assumptions'!$J$31,EP$47&gt;=$FO216,EP$47&lt;=$FP216)*(('Summary&amp;Assumptions'!$H$25*$C216)*(1+'Summary&amp;Assumptions'!$J$29)^(EP$46-1))+AND(EP$56&lt;'Summary&amp;Assumptions'!$J$31,EP$47&gt;=$FQ216,EP$47&lt;=$FR216)*(('Summary&amp;Assumptions'!$H$25*$C216)*(1+'Summary&amp;Assumptions'!$J$29)^(EP$46-1))</f>
        <v>0</v>
      </c>
      <c r="EL216" s="588">
        <f>AND(EQ$55&gt;0,SUM($E216:EK216)&lt;'Summary&amp;Assumptions'!$G$32*$B216,$D216&gt;='Summary&amp;Assumptions'!$D$17,EQ$47&gt;=$D216,EQ$47&lt;=EDATE($D216,'Summary&amp;Assumptions'!$G$32))*$B216+AND(EQ$56&lt;'Summary&amp;Assumptions'!$J$31,EQ$47&gt;=$FO216,EQ$47&lt;=$FP216)*(('Summary&amp;Assumptions'!$H$25*$C216)*(1+'Summary&amp;Assumptions'!$J$29)^(EQ$46-1))+AND(EQ$56&lt;'Summary&amp;Assumptions'!$J$31,EQ$47&gt;=$FQ216,EQ$47&lt;=$FR216)*(('Summary&amp;Assumptions'!$H$25*$C216)*(1+'Summary&amp;Assumptions'!$J$29)^(EQ$46-1))</f>
        <v>0</v>
      </c>
      <c r="EM216" s="588">
        <f>AND(ER$55&gt;0,SUM($E216:EL216)&lt;'Summary&amp;Assumptions'!$G$32*$B216,$D216&gt;='Summary&amp;Assumptions'!$D$17,ER$47&gt;=$D216,ER$47&lt;=EDATE($D216,'Summary&amp;Assumptions'!$G$32))*$B216+AND(ER$56&lt;'Summary&amp;Assumptions'!$J$31,ER$47&gt;=$FO216,ER$47&lt;=$FP216)*(('Summary&amp;Assumptions'!$H$25*$C216)*(1+'Summary&amp;Assumptions'!$J$29)^(ER$46-1))+AND(ER$56&lt;'Summary&amp;Assumptions'!$J$31,ER$47&gt;=$FQ216,ER$47&lt;=$FR216)*(('Summary&amp;Assumptions'!$H$25*$C216)*(1+'Summary&amp;Assumptions'!$J$29)^(ER$46-1))</f>
        <v>0</v>
      </c>
      <c r="EN216" s="588">
        <f>AND(ES$55&gt;0,SUM($E216:EM216)&lt;'Summary&amp;Assumptions'!$G$32*$B216,$D216&gt;='Summary&amp;Assumptions'!$D$17,ES$47&gt;=$D216,ES$47&lt;=EDATE($D216,'Summary&amp;Assumptions'!$G$32))*$B216+AND(ES$56&lt;'Summary&amp;Assumptions'!$J$31,ES$47&gt;=$FO216,ES$47&lt;=$FP216)*(('Summary&amp;Assumptions'!$H$25*$C216)*(1+'Summary&amp;Assumptions'!$J$29)^(ES$46-1))+AND(ES$56&lt;'Summary&amp;Assumptions'!$J$31,ES$47&gt;=$FQ216,ES$47&lt;=$FR216)*(('Summary&amp;Assumptions'!$H$25*$C216)*(1+'Summary&amp;Assumptions'!$J$29)^(ES$46-1))</f>
        <v>0</v>
      </c>
      <c r="EO216" s="588">
        <f>AND(ET$55&gt;0,SUM($E216:EN216)&lt;'Summary&amp;Assumptions'!$G$32*$B216,$D216&gt;='Summary&amp;Assumptions'!$D$17,ET$47&gt;=$D216,ET$47&lt;=EDATE($D216,'Summary&amp;Assumptions'!$G$32))*$B216+AND(ET$56&lt;'Summary&amp;Assumptions'!$J$31,ET$47&gt;=$FO216,ET$47&lt;=$FP216)*(('Summary&amp;Assumptions'!$H$25*$C216)*(1+'Summary&amp;Assumptions'!$J$29)^(ET$46-1))+AND(ET$56&lt;'Summary&amp;Assumptions'!$J$31,ET$47&gt;=$FQ216,ET$47&lt;=$FR216)*(('Summary&amp;Assumptions'!$H$25*$C216)*(1+'Summary&amp;Assumptions'!$J$29)^(ET$46-1))</f>
        <v>0</v>
      </c>
      <c r="EP216" s="588">
        <f>AND(EU$55&gt;0,SUM($E216:EO216)&lt;'Summary&amp;Assumptions'!$G$32*$B216,$D216&gt;='Summary&amp;Assumptions'!$D$17,EU$47&gt;=$D216,EU$47&lt;=EDATE($D216,'Summary&amp;Assumptions'!$G$32))*$B216+AND(EU$56&lt;'Summary&amp;Assumptions'!$J$31,EU$47&gt;=$FO216,EU$47&lt;=$FP216)*(('Summary&amp;Assumptions'!$H$25*$C216)*(1+'Summary&amp;Assumptions'!$J$29)^(EU$46-1))+AND(EU$56&lt;'Summary&amp;Assumptions'!$J$31,EU$47&gt;=$FQ216,EU$47&lt;=$FR216)*(('Summary&amp;Assumptions'!$H$25*$C216)*(1+'Summary&amp;Assumptions'!$J$29)^(EU$46-1))</f>
        <v>0</v>
      </c>
      <c r="EQ216" s="588">
        <f>AND(EV$55&gt;0,SUM($E216:EP216)&lt;'Summary&amp;Assumptions'!$G$32*$B216,$D216&gt;='Summary&amp;Assumptions'!$D$17,EV$47&gt;=$D216,EV$47&lt;=EDATE($D216,'Summary&amp;Assumptions'!$G$32))*$B216+AND(EV$56&lt;'Summary&amp;Assumptions'!$J$31,EV$47&gt;=$FO216,EV$47&lt;=$FP216)*(('Summary&amp;Assumptions'!$H$25*$C216)*(1+'Summary&amp;Assumptions'!$J$29)^(EV$46-1))+AND(EV$56&lt;'Summary&amp;Assumptions'!$J$31,EV$47&gt;=$FQ216,EV$47&lt;=$FR216)*(('Summary&amp;Assumptions'!$H$25*$C216)*(1+'Summary&amp;Assumptions'!$J$29)^(EV$46-1))</f>
        <v>0</v>
      </c>
      <c r="ER216" s="588">
        <f>AND(EW$55&gt;0,SUM($E216:EQ216)&lt;'Summary&amp;Assumptions'!$G$32*$B216,$D216&gt;='Summary&amp;Assumptions'!$D$17,EW$47&gt;=$D216,EW$47&lt;=EDATE($D216,'Summary&amp;Assumptions'!$G$32))*$B216+AND(EW$56&lt;'Summary&amp;Assumptions'!$J$31,EW$47&gt;=$FO216,EW$47&lt;=$FP216)*(('Summary&amp;Assumptions'!$H$25*$C216)*(1+'Summary&amp;Assumptions'!$J$29)^(EW$46-1))+AND(EW$56&lt;'Summary&amp;Assumptions'!$J$31,EW$47&gt;=$FQ216,EW$47&lt;=$FR216)*(('Summary&amp;Assumptions'!$H$25*$C216)*(1+'Summary&amp;Assumptions'!$J$29)^(EW$46-1))</f>
        <v>0</v>
      </c>
      <c r="ES216" s="588">
        <f>AND(EX$55&gt;0,SUM($E216:ER216)&lt;'Summary&amp;Assumptions'!$G$32*$B216,$D216&gt;='Summary&amp;Assumptions'!$D$17,EX$47&gt;=$D216,EX$47&lt;=EDATE($D216,'Summary&amp;Assumptions'!$G$32))*$B216+AND(EX$56&lt;'Summary&amp;Assumptions'!$J$31,EX$47&gt;=$FO216,EX$47&lt;=$FP216)*(('Summary&amp;Assumptions'!$H$25*$C216)*(1+'Summary&amp;Assumptions'!$J$29)^(EX$46-1))+AND(EX$56&lt;'Summary&amp;Assumptions'!$J$31,EX$47&gt;=$FQ216,EX$47&lt;=$FR216)*(('Summary&amp;Assumptions'!$H$25*$C216)*(1+'Summary&amp;Assumptions'!$J$29)^(EX$46-1))</f>
        <v>0</v>
      </c>
      <c r="ET216" s="588">
        <f>AND(EY$55&gt;0,SUM($E216:ES216)&lt;'Summary&amp;Assumptions'!$G$32*$B216,$D216&gt;='Summary&amp;Assumptions'!$D$17,EY$47&gt;=$D216,EY$47&lt;=EDATE($D216,'Summary&amp;Assumptions'!$G$32))*$B216+AND(EY$56&lt;'Summary&amp;Assumptions'!$J$31,EY$47&gt;=$FO216,EY$47&lt;=$FP216)*(('Summary&amp;Assumptions'!$H$25*$C216)*(1+'Summary&amp;Assumptions'!$J$29)^(EY$46-1))+AND(EY$56&lt;'Summary&amp;Assumptions'!$J$31,EY$47&gt;=$FQ216,EY$47&lt;=$FR216)*(('Summary&amp;Assumptions'!$H$25*$C216)*(1+'Summary&amp;Assumptions'!$J$29)^(EY$46-1))</f>
        <v>0</v>
      </c>
      <c r="EU216" s="588">
        <f>AND(EZ$55&gt;0,SUM($E216:ET216)&lt;'Summary&amp;Assumptions'!$G$32*$B216,$D216&gt;='Summary&amp;Assumptions'!$D$17,EZ$47&gt;=$D216,EZ$47&lt;=EDATE($D216,'Summary&amp;Assumptions'!$G$32))*$B216+AND(EZ$56&lt;'Summary&amp;Assumptions'!$J$31,EZ$47&gt;=$FO216,EZ$47&lt;=$FP216)*(('Summary&amp;Assumptions'!$H$25*$C216)*(1+'Summary&amp;Assumptions'!$J$29)^(EZ$46-1))+AND(EZ$56&lt;'Summary&amp;Assumptions'!$J$31,EZ$47&gt;=$FQ216,EZ$47&lt;=$FR216)*(('Summary&amp;Assumptions'!$H$25*$C216)*(1+'Summary&amp;Assumptions'!$J$29)^(EZ$46-1))</f>
        <v>0</v>
      </c>
      <c r="EV216" s="588">
        <f>AND(FA$55&gt;0,SUM($E216:EU216)&lt;'Summary&amp;Assumptions'!$G$32*$B216,$D216&gt;='Summary&amp;Assumptions'!$D$17,FA$47&gt;=$D216,FA$47&lt;=EDATE($D216,'Summary&amp;Assumptions'!$G$32))*$B216+AND(FA$56&lt;'Summary&amp;Assumptions'!$J$31,FA$47&gt;=$FO216,FA$47&lt;=$FP216)*(('Summary&amp;Assumptions'!$H$25*$C216)*(1+'Summary&amp;Assumptions'!$J$29)^(FA$46-1))+AND(FA$56&lt;'Summary&amp;Assumptions'!$J$31,FA$47&gt;=$FQ216,FA$47&lt;=$FR216)*(('Summary&amp;Assumptions'!$H$25*$C216)*(1+'Summary&amp;Assumptions'!$J$29)^(FA$46-1))</f>
        <v>0</v>
      </c>
      <c r="EW216" s="588">
        <f>AND(FB$55&gt;0,SUM($E216:EV216)&lt;'Summary&amp;Assumptions'!$G$32*$B216,$D216&gt;='Summary&amp;Assumptions'!$D$17,FB$47&gt;=$D216,FB$47&lt;=EDATE($D216,'Summary&amp;Assumptions'!$G$32))*$B216+AND(FB$56&lt;'Summary&amp;Assumptions'!$J$31,FB$47&gt;=$FO216,FB$47&lt;=$FP216)*(('Summary&amp;Assumptions'!$H$25*$C216)*(1+'Summary&amp;Assumptions'!$J$29)^(FB$46-1))+AND(FB$56&lt;'Summary&amp;Assumptions'!$J$31,FB$47&gt;=$FQ216,FB$47&lt;=$FR216)*(('Summary&amp;Assumptions'!$H$25*$C216)*(1+'Summary&amp;Assumptions'!$J$29)^(FB$46-1))</f>
        <v>0</v>
      </c>
      <c r="EX216" s="588">
        <f>AND(FC$55&gt;0,SUM($E216:EW216)&lt;'Summary&amp;Assumptions'!$G$32*$B216,$D216&gt;='Summary&amp;Assumptions'!$D$17,FC$47&gt;=$D216,FC$47&lt;=EDATE($D216,'Summary&amp;Assumptions'!$G$32))*$B216+AND(FC$56&lt;'Summary&amp;Assumptions'!$J$31,FC$47&gt;=$FO216,FC$47&lt;=$FP216)*(('Summary&amp;Assumptions'!$H$25*$C216)*(1+'Summary&amp;Assumptions'!$J$29)^(FC$46-1))+AND(FC$56&lt;'Summary&amp;Assumptions'!$J$31,FC$47&gt;=$FQ216,FC$47&lt;=$FR216)*(('Summary&amp;Assumptions'!$H$25*$C216)*(1+'Summary&amp;Assumptions'!$J$29)^(FC$46-1))</f>
        <v>0</v>
      </c>
      <c r="EY216" s="588">
        <f>AND(FD$55&gt;0,SUM($E216:EX216)&lt;'Summary&amp;Assumptions'!$G$32*$B216,$D216&gt;='Summary&amp;Assumptions'!$D$17,FD$47&gt;=$D216,FD$47&lt;=EDATE($D216,'Summary&amp;Assumptions'!$G$32))*$B216+AND(FD$56&lt;'Summary&amp;Assumptions'!$J$31,FD$47&gt;=$FO216,FD$47&lt;=$FP216)*(('Summary&amp;Assumptions'!$H$25*$C216)*(1+'Summary&amp;Assumptions'!$J$29)^(FD$46-1))+AND(FD$56&lt;'Summary&amp;Assumptions'!$J$31,FD$47&gt;=$FQ216,FD$47&lt;=$FR216)*(('Summary&amp;Assumptions'!$H$25*$C216)*(1+'Summary&amp;Assumptions'!$J$29)^(FD$46-1))</f>
        <v>0</v>
      </c>
      <c r="EZ216" s="588">
        <f>AND(FE$55&gt;0,SUM($E216:EY216)&lt;'Summary&amp;Assumptions'!$G$32*$B216,$D216&gt;='Summary&amp;Assumptions'!$D$17,FE$47&gt;=$D216,FE$47&lt;=EDATE($D216,'Summary&amp;Assumptions'!$G$32))*$B216+AND(FE$56&lt;'Summary&amp;Assumptions'!$J$31,FE$47&gt;=$FO216,FE$47&lt;=$FP216)*(('Summary&amp;Assumptions'!$H$25*$C216)*(1+'Summary&amp;Assumptions'!$J$29)^(FE$46-1))+AND(FE$56&lt;'Summary&amp;Assumptions'!$J$31,FE$47&gt;=$FQ216,FE$47&lt;=$FR216)*(('Summary&amp;Assumptions'!$H$25*$C216)*(1+'Summary&amp;Assumptions'!$J$29)^(FE$46-1))</f>
        <v>0</v>
      </c>
      <c r="FA216" s="588">
        <f>AND(FF$55&gt;0,SUM($E216:EZ216)&lt;'Summary&amp;Assumptions'!$G$32*$B216,$D216&gt;='Summary&amp;Assumptions'!$D$17,FF$47&gt;=$D216,FF$47&lt;=EDATE($D216,'Summary&amp;Assumptions'!$G$32))*$B216+AND(FF$56&lt;'Summary&amp;Assumptions'!$J$31,FF$47&gt;=$FO216,FF$47&lt;=$FP216)*(('Summary&amp;Assumptions'!$H$25*$C216)*(1+'Summary&amp;Assumptions'!$J$29)^(FF$46-1))+AND(FF$56&lt;'Summary&amp;Assumptions'!$J$31,FF$47&gt;=$FQ216,FF$47&lt;=$FR216)*(('Summary&amp;Assumptions'!$H$25*$C216)*(1+'Summary&amp;Assumptions'!$J$29)^(FF$46-1))</f>
        <v>0</v>
      </c>
      <c r="FB216" s="588">
        <f>AND(FG$55&gt;0,SUM($E216:FA216)&lt;'Summary&amp;Assumptions'!$G$32*$B216,$D216&gt;='Summary&amp;Assumptions'!$D$17,FG$47&gt;=$D216,FG$47&lt;=EDATE($D216,'Summary&amp;Assumptions'!$G$32))*$B216+AND(FG$56&lt;'Summary&amp;Assumptions'!$J$31,FG$47&gt;=$FO216,FG$47&lt;=$FP216)*(('Summary&amp;Assumptions'!$H$25*$C216)*(1+'Summary&amp;Assumptions'!$J$29)^(FG$46-1))+AND(FG$56&lt;'Summary&amp;Assumptions'!$J$31,FG$47&gt;=$FQ216,FG$47&lt;=$FR216)*(('Summary&amp;Assumptions'!$H$25*$C216)*(1+'Summary&amp;Assumptions'!$J$29)^(FG$46-1))</f>
        <v>0</v>
      </c>
      <c r="FC216" s="588">
        <f>AND(FH$55&gt;0,SUM($E216:FB216)&lt;'Summary&amp;Assumptions'!$G$32*$B216,$D216&gt;='Summary&amp;Assumptions'!$D$17,FH$47&gt;=$D216,FH$47&lt;=EDATE($D216,'Summary&amp;Assumptions'!$G$32))*$B216+AND(FH$56&lt;'Summary&amp;Assumptions'!$J$31,FH$47&gt;=$FO216,FH$47&lt;=$FP216)*(('Summary&amp;Assumptions'!$H$25*$C216)*(1+'Summary&amp;Assumptions'!$J$29)^(FH$46-1))+AND(FH$56&lt;'Summary&amp;Assumptions'!$J$31,FH$47&gt;=$FQ216,FH$47&lt;=$FR216)*(('Summary&amp;Assumptions'!$H$25*$C216)*(1+'Summary&amp;Assumptions'!$J$29)^(FH$46-1))</f>
        <v>0</v>
      </c>
      <c r="FD216" s="588">
        <f>AND(FI$55&gt;0,SUM($E216:FC216)&lt;'Summary&amp;Assumptions'!$G$32*$B216,$D216&gt;='Summary&amp;Assumptions'!$D$17,FI$47&gt;=$D216,FI$47&lt;=EDATE($D216,'Summary&amp;Assumptions'!$G$32))*$B216+AND(FI$56&lt;'Summary&amp;Assumptions'!$J$31,FI$47&gt;=$FO216,FI$47&lt;=$FP216)*(('Summary&amp;Assumptions'!$H$25*$C216)*(1+'Summary&amp;Assumptions'!$J$29)^(FI$46-1))+AND(FI$56&lt;'Summary&amp;Assumptions'!$J$31,FI$47&gt;=$FQ216,FI$47&lt;=$FR216)*(('Summary&amp;Assumptions'!$H$25*$C216)*(1+'Summary&amp;Assumptions'!$J$29)^(FI$46-1))</f>
        <v>0</v>
      </c>
      <c r="FE216" s="588">
        <f>AND(FJ$55&gt;0,SUM($E216:FD216)&lt;'Summary&amp;Assumptions'!$G$32*$B216,$D216&gt;='Summary&amp;Assumptions'!$D$17,FJ$47&gt;=$D216,FJ$47&lt;=EDATE($D216,'Summary&amp;Assumptions'!$G$32))*$B216+AND(FJ$56&lt;'Summary&amp;Assumptions'!$J$31,FJ$47&gt;=$FO216,FJ$47&lt;=$FP216)*(('Summary&amp;Assumptions'!$H$25*$C216)*(1+'Summary&amp;Assumptions'!$J$29)^(FJ$46-1))+AND(FJ$56&lt;'Summary&amp;Assumptions'!$J$31,FJ$47&gt;=$FQ216,FJ$47&lt;=$FR216)*(('Summary&amp;Assumptions'!$H$25*$C216)*(1+'Summary&amp;Assumptions'!$J$29)^(FJ$46-1))</f>
        <v>0</v>
      </c>
      <c r="FF216" s="588">
        <f>AND(FK$55&gt;0,SUM($E216:FE216)&lt;'Summary&amp;Assumptions'!$G$32*$B216,$D216&gt;='Summary&amp;Assumptions'!$D$17,FK$47&gt;=$D216,FK$47&lt;=EDATE($D216,'Summary&amp;Assumptions'!$G$32))*$B216+AND(FK$56&lt;'Summary&amp;Assumptions'!$J$31,FK$47&gt;=$FO216,FK$47&lt;=$FP216)*(('Summary&amp;Assumptions'!$H$25*$C216)*(1+'Summary&amp;Assumptions'!$J$29)^(FK$46-1))+AND(FK$56&lt;'Summary&amp;Assumptions'!$J$31,FK$47&gt;=$FQ216,FK$47&lt;=$FR216)*(('Summary&amp;Assumptions'!$H$25*$C216)*(1+'Summary&amp;Assumptions'!$J$29)^(FK$46-1))</f>
        <v>0</v>
      </c>
      <c r="FG216" s="588">
        <f>AND(FL$55&gt;0,SUM($E216:FF216)&lt;'Summary&amp;Assumptions'!$G$32*$B216,$D216&gt;='Summary&amp;Assumptions'!$D$17,FL$47&gt;=$D216,FL$47&lt;=EDATE($D216,'Summary&amp;Assumptions'!$G$32))*$B216+AND(FL$56&lt;'Summary&amp;Assumptions'!$J$31,FL$47&gt;=$FO216,FL$47&lt;=$FP216)*(('Summary&amp;Assumptions'!$H$25*$C216)*(1+'Summary&amp;Assumptions'!$J$29)^(FL$46-1))+AND(FL$56&lt;'Summary&amp;Assumptions'!$J$31,FL$47&gt;=$FQ216,FL$47&lt;=$FR216)*(('Summary&amp;Assumptions'!$H$25*$C216)*(1+'Summary&amp;Assumptions'!$J$29)^(FL$46-1))</f>
        <v>0</v>
      </c>
      <c r="FH216" s="588">
        <f>AND(FM$55&gt;0,SUM($E216:FG216)&lt;'Summary&amp;Assumptions'!$G$32*$B216,$D216&gt;='Summary&amp;Assumptions'!$D$17,FM$47&gt;=$D216,FM$47&lt;=EDATE($D216,'Summary&amp;Assumptions'!$G$32))*$B216+AND(FM$56&lt;'Summary&amp;Assumptions'!$J$31,FM$47&gt;=$FO216,FM$47&lt;=$FP216)*(('Summary&amp;Assumptions'!$H$25*$C216)*(1+'Summary&amp;Assumptions'!$J$29)^(FM$46-1))+AND(FM$56&lt;'Summary&amp;Assumptions'!$J$31,FM$47&gt;=$FQ216,FM$47&lt;=$FR216)*(('Summary&amp;Assumptions'!$H$25*$C216)*(1+'Summary&amp;Assumptions'!$J$29)^(FM$46-1))</f>
        <v>0</v>
      </c>
      <c r="FI216" s="588">
        <f>AND(FN$55&gt;0,SUM($E216:FH216)&lt;'Summary&amp;Assumptions'!$G$32*$B216,$D216&gt;='Summary&amp;Assumptions'!$D$17,FN$47&gt;=$D216,FN$47&lt;=EDATE($D216,'Summary&amp;Assumptions'!$G$32))*$B216+AND(FN$56&lt;'Summary&amp;Assumptions'!$J$31,FN$47&gt;=$FO216,FN$47&lt;=$FP216)*(('Summary&amp;Assumptions'!$H$25*$C216)*(1+'Summary&amp;Assumptions'!$J$29)^(FN$46-1))+AND(FN$56&lt;'Summary&amp;Assumptions'!$J$31,FN$47&gt;=$FQ216,FN$47&lt;=$FR216)*(('Summary&amp;Assumptions'!$H$25*$C216)*(1+'Summary&amp;Assumptions'!$J$29)^(FN$46-1))</f>
        <v>0</v>
      </c>
      <c r="FJ216" s="588">
        <f>AND(FO$55&gt;0,SUM($E216:FI216)&lt;'Summary&amp;Assumptions'!$G$32*$B216,$D216&gt;='Summary&amp;Assumptions'!$D$17,FO$47&gt;=$D216,FO$47&lt;=EDATE($D216,'Summary&amp;Assumptions'!$G$32))*$B216+AND(FO$56&lt;'Summary&amp;Assumptions'!$J$31,FO$47&gt;=$FO216,FO$47&lt;=$FP216)*(('Summary&amp;Assumptions'!$H$25*$C216)*(1+'Summary&amp;Assumptions'!$J$29)^(FO$46-1))+AND(FO$56&lt;'Summary&amp;Assumptions'!$J$31,FO$47&gt;=$FQ216,FO$47&lt;=$FR216)*(('Summary&amp;Assumptions'!$H$25*$C216)*(1+'Summary&amp;Assumptions'!$J$29)^(FO$46-1))</f>
        <v>0</v>
      </c>
      <c r="FK216" s="588">
        <f>AND(FP$55&gt;0,SUM($E216:FJ216)&lt;'Summary&amp;Assumptions'!$G$32*$B216,$D216&gt;='Summary&amp;Assumptions'!$D$17,FP$47&gt;=$D216,FP$47&lt;=EDATE($D216,'Summary&amp;Assumptions'!$G$32))*$B216+AND(FP$56&lt;'Summary&amp;Assumptions'!$J$31,FP$47&gt;=$FO216,FP$47&lt;=$FP216)*(('Summary&amp;Assumptions'!$H$25*$C216)*(1+'Summary&amp;Assumptions'!$J$29)^(FP$46-1))+AND(FP$56&lt;'Summary&amp;Assumptions'!$J$31,FP$47&gt;=$FQ216,FP$47&lt;=$FR216)*(('Summary&amp;Assumptions'!$H$25*$C216)*(1+'Summary&amp;Assumptions'!$J$29)^(FP$46-1))</f>
        <v>0</v>
      </c>
      <c r="FL216" s="588">
        <f>AND(FQ$55&gt;0,SUM($E216:FK216)&lt;'Summary&amp;Assumptions'!$G$32*$B216,$D216&gt;='Summary&amp;Assumptions'!$D$17,FQ$47&gt;=$D216,FQ$47&lt;=EDATE($D216,'Summary&amp;Assumptions'!$G$32))*$B216+AND(FQ$56&lt;'Summary&amp;Assumptions'!$J$31,FQ$47&gt;=$FO216,FQ$47&lt;=$FP216)*(('Summary&amp;Assumptions'!$H$25*$C216)*(1+'Summary&amp;Assumptions'!$J$29)^(FQ$46-1))+AND(FQ$56&lt;'Summary&amp;Assumptions'!$J$31,FQ$47&gt;=$FQ216,FQ$47&lt;=$FR216)*(('Summary&amp;Assumptions'!$H$25*$C216)*(1+'Summary&amp;Assumptions'!$J$29)^(FQ$46-1))</f>
        <v>0</v>
      </c>
      <c r="FO216" s="576">
        <f>EDATE(D216,'Summary&amp;Assumptions'!$G$34)</f>
        <v>47362</v>
      </c>
      <c r="FP216" s="576">
        <f>EDATE(FO216,'Summary&amp;Assumptions'!$G$33-1)</f>
        <v>47392</v>
      </c>
      <c r="FQ216" s="576">
        <f>EDATE(FO216,'Summary&amp;Assumptions'!$G$34)</f>
        <v>47727</v>
      </c>
      <c r="FR216" s="576">
        <f>EDATE(FQ216,'Summary&amp;Assumptions'!$G$33-1)</f>
        <v>47757</v>
      </c>
    </row>
    <row r="217" spans="2:174" hidden="1" x14ac:dyDescent="0.2">
      <c r="B217" s="588">
        <v>0</v>
      </c>
      <c r="C217" s="193">
        <v>0</v>
      </c>
      <c r="D217" s="589">
        <v>47027</v>
      </c>
      <c r="F217" s="588">
        <f>AND(K$55&gt;0,SUM($E217:E217)&lt;'Summary&amp;Assumptions'!$G$32*$B217,$D217&gt;='Summary&amp;Assumptions'!$D$17,K$47&gt;=$D217,K$47&lt;=EDATE($D217,'Summary&amp;Assumptions'!$G$32))*$B217+AND(K$56&lt;'Summary&amp;Assumptions'!$J$31,K$47&gt;=$FO217,K$47&lt;=$FP217)*(('Summary&amp;Assumptions'!$H$25*$C217)*(1+'Summary&amp;Assumptions'!$J$29)^(K$46-1))+AND(K$56&lt;'Summary&amp;Assumptions'!$J$31,K$47&gt;=$FQ217,K$47&lt;=$FR217)*(('Summary&amp;Assumptions'!$H$25*$C217)*(1+'Summary&amp;Assumptions'!$J$29)^(K$46-1))</f>
        <v>0</v>
      </c>
      <c r="G217" s="588">
        <f>AND(L$55&gt;0,SUM($E217:F217)&lt;'Summary&amp;Assumptions'!$G$32*$B217,$D217&gt;='Summary&amp;Assumptions'!$D$17,L$47&gt;=$D217,L$47&lt;=EDATE($D217,'Summary&amp;Assumptions'!$G$32))*$B217+AND(L$56&lt;'Summary&amp;Assumptions'!$J$31,L$47&gt;=$FO217,L$47&lt;=$FP217)*(('Summary&amp;Assumptions'!$H$25*$C217)*(1+'Summary&amp;Assumptions'!$J$29)^(L$46-1))+AND(L$56&lt;'Summary&amp;Assumptions'!$J$31,L$47&gt;=$FQ217,L$47&lt;=$FR217)*(('Summary&amp;Assumptions'!$H$25*$C217)*(1+'Summary&amp;Assumptions'!$J$29)^(L$46-1))</f>
        <v>0</v>
      </c>
      <c r="H217" s="588">
        <f>AND(M$55&gt;0,SUM($E217:G217)&lt;'Summary&amp;Assumptions'!$G$32*$B217,$D217&gt;='Summary&amp;Assumptions'!$D$17,M$47&gt;=$D217,M$47&lt;=EDATE($D217,'Summary&amp;Assumptions'!$G$32))*$B217+AND(M$56&lt;'Summary&amp;Assumptions'!$J$31,M$47&gt;=$FO217,M$47&lt;=$FP217)*(('Summary&amp;Assumptions'!$H$25*$C217)*(1+'Summary&amp;Assumptions'!$J$29)^(M$46-1))+AND(M$56&lt;'Summary&amp;Assumptions'!$J$31,M$47&gt;=$FQ217,M$47&lt;=$FR217)*(('Summary&amp;Assumptions'!$H$25*$C217)*(1+'Summary&amp;Assumptions'!$J$29)^(M$46-1))</f>
        <v>0</v>
      </c>
      <c r="I217" s="588">
        <f>AND(N$55&gt;0,SUM($E217:H217)&lt;'Summary&amp;Assumptions'!$G$32*$B217,$D217&gt;='Summary&amp;Assumptions'!$D$17,N$47&gt;=$D217,N$47&lt;=EDATE($D217,'Summary&amp;Assumptions'!$G$32))*$B217+AND(N$56&lt;'Summary&amp;Assumptions'!$J$31,N$47&gt;=$FO217,N$47&lt;=$FP217)*(('Summary&amp;Assumptions'!$H$25*$C217)*(1+'Summary&amp;Assumptions'!$J$29)^(N$46-1))+AND(N$56&lt;'Summary&amp;Assumptions'!$J$31,N$47&gt;=$FQ217,N$47&lt;=$FR217)*(('Summary&amp;Assumptions'!$H$25*$C217)*(1+'Summary&amp;Assumptions'!$J$29)^(N$46-1))</f>
        <v>0</v>
      </c>
      <c r="J217" s="588">
        <f>AND(O$55&gt;0,SUM($E217:I217)&lt;'Summary&amp;Assumptions'!$G$32*$B217,$D217&gt;='Summary&amp;Assumptions'!$D$17,O$47&gt;=$D217,O$47&lt;=EDATE($D217,'Summary&amp;Assumptions'!$G$32))*$B217+AND(O$56&lt;'Summary&amp;Assumptions'!$J$31,O$47&gt;=$FO217,O$47&lt;=$FP217)*(('Summary&amp;Assumptions'!$H$25*$C217)*(1+'Summary&amp;Assumptions'!$J$29)^(O$46-1))+AND(O$56&lt;'Summary&amp;Assumptions'!$J$31,O$47&gt;=$FQ217,O$47&lt;=$FR217)*(('Summary&amp;Assumptions'!$H$25*$C217)*(1+'Summary&amp;Assumptions'!$J$29)^(O$46-1))</f>
        <v>0</v>
      </c>
      <c r="K217" s="588">
        <f>AND(P$55&gt;0,SUM($E217:J217)&lt;'Summary&amp;Assumptions'!$G$32*$B217,$D217&gt;='Summary&amp;Assumptions'!$D$17,P$47&gt;=$D217,P$47&lt;=EDATE($D217,'Summary&amp;Assumptions'!$G$32))*$B217+AND(P$56&lt;'Summary&amp;Assumptions'!$J$31,P$47&gt;=$FO217,P$47&lt;=$FP217)*(('Summary&amp;Assumptions'!$H$25*$C217)*(1+'Summary&amp;Assumptions'!$J$29)^(P$46-1))+AND(P$56&lt;'Summary&amp;Assumptions'!$J$31,P$47&gt;=$FQ217,P$47&lt;=$FR217)*(('Summary&amp;Assumptions'!$H$25*$C217)*(1+'Summary&amp;Assumptions'!$J$29)^(P$46-1))</f>
        <v>0</v>
      </c>
      <c r="L217" s="588">
        <f>AND(Q$55&gt;0,SUM($E217:K217)&lt;'Summary&amp;Assumptions'!$G$32*$B217,$D217&gt;='Summary&amp;Assumptions'!$D$17,Q$47&gt;=$D217,Q$47&lt;=EDATE($D217,'Summary&amp;Assumptions'!$G$32))*$B217+AND(Q$56&lt;'Summary&amp;Assumptions'!$J$31,Q$47&gt;=$FO217,Q$47&lt;=$FP217)*(('Summary&amp;Assumptions'!$H$25*$C217)*(1+'Summary&amp;Assumptions'!$J$29)^(Q$46-1))+AND(Q$56&lt;'Summary&amp;Assumptions'!$J$31,Q$47&gt;=$FQ217,Q$47&lt;=$FR217)*(('Summary&amp;Assumptions'!$H$25*$C217)*(1+'Summary&amp;Assumptions'!$J$29)^(Q$46-1))</f>
        <v>0</v>
      </c>
      <c r="M217" s="588">
        <f>AND(R$55&gt;0,SUM($E217:L217)&lt;'Summary&amp;Assumptions'!$G$32*$B217,$D217&gt;='Summary&amp;Assumptions'!$D$17,R$47&gt;=$D217,R$47&lt;=EDATE($D217,'Summary&amp;Assumptions'!$G$32))*$B217+AND(R$56&lt;'Summary&amp;Assumptions'!$J$31,R$47&gt;=$FO217,R$47&lt;=$FP217)*(('Summary&amp;Assumptions'!$H$25*$C217)*(1+'Summary&amp;Assumptions'!$J$29)^(R$46-1))+AND(R$56&lt;'Summary&amp;Assumptions'!$J$31,R$47&gt;=$FQ217,R$47&lt;=$FR217)*(('Summary&amp;Assumptions'!$H$25*$C217)*(1+'Summary&amp;Assumptions'!$J$29)^(R$46-1))</f>
        <v>0</v>
      </c>
      <c r="N217" s="588">
        <f>AND(S$55&gt;0,SUM($E217:M217)&lt;'Summary&amp;Assumptions'!$G$32*$B217,$D217&gt;='Summary&amp;Assumptions'!$D$17,S$47&gt;=$D217,S$47&lt;=EDATE($D217,'Summary&amp;Assumptions'!$G$32))*$B217+AND(S$56&lt;'Summary&amp;Assumptions'!$J$31,S$47&gt;=$FO217,S$47&lt;=$FP217)*(('Summary&amp;Assumptions'!$H$25*$C217)*(1+'Summary&amp;Assumptions'!$J$29)^(S$46-1))+AND(S$56&lt;'Summary&amp;Assumptions'!$J$31,S$47&gt;=$FQ217,S$47&lt;=$FR217)*(('Summary&amp;Assumptions'!$H$25*$C217)*(1+'Summary&amp;Assumptions'!$J$29)^(S$46-1))</f>
        <v>0</v>
      </c>
      <c r="O217" s="588">
        <f>AND(T$55&gt;0,SUM($E217:N217)&lt;'Summary&amp;Assumptions'!$G$32*$B217,$D217&gt;='Summary&amp;Assumptions'!$D$17,T$47&gt;=$D217,T$47&lt;=EDATE($D217,'Summary&amp;Assumptions'!$G$32))*$B217+AND(T$56&lt;'Summary&amp;Assumptions'!$J$31,T$47&gt;=$FO217,T$47&lt;=$FP217)*(('Summary&amp;Assumptions'!$H$25*$C217)*(1+'Summary&amp;Assumptions'!$J$29)^(T$46-1))+AND(T$56&lt;'Summary&amp;Assumptions'!$J$31,T$47&gt;=$FQ217,T$47&lt;=$FR217)*(('Summary&amp;Assumptions'!$H$25*$C217)*(1+'Summary&amp;Assumptions'!$J$29)^(T$46-1))</f>
        <v>0</v>
      </c>
      <c r="P217" s="588">
        <f>AND(U$55&gt;0,SUM($E217:O217)&lt;'Summary&amp;Assumptions'!$G$32*$B217,$D217&gt;='Summary&amp;Assumptions'!$D$17,U$47&gt;=$D217,U$47&lt;=EDATE($D217,'Summary&amp;Assumptions'!$G$32))*$B217+AND(U$56&lt;'Summary&amp;Assumptions'!$J$31,U$47&gt;=$FO217,U$47&lt;=$FP217)*(('Summary&amp;Assumptions'!$H$25*$C217)*(1+'Summary&amp;Assumptions'!$J$29)^(U$46-1))+AND(U$56&lt;'Summary&amp;Assumptions'!$J$31,U$47&gt;=$FQ217,U$47&lt;=$FR217)*(('Summary&amp;Assumptions'!$H$25*$C217)*(1+'Summary&amp;Assumptions'!$J$29)^(U$46-1))</f>
        <v>0</v>
      </c>
      <c r="Q217" s="588">
        <f>AND(V$55&gt;0,SUM($E217:P217)&lt;'Summary&amp;Assumptions'!$G$32*$B217,$D217&gt;='Summary&amp;Assumptions'!$D$17,V$47&gt;=$D217,V$47&lt;=EDATE($D217,'Summary&amp;Assumptions'!$G$32))*$B217+AND(V$56&lt;'Summary&amp;Assumptions'!$J$31,V$47&gt;=$FO217,V$47&lt;=$FP217)*(('Summary&amp;Assumptions'!$H$25*$C217)*(1+'Summary&amp;Assumptions'!$J$29)^(V$46-1))+AND(V$56&lt;'Summary&amp;Assumptions'!$J$31,V$47&gt;=$FQ217,V$47&lt;=$FR217)*(('Summary&amp;Assumptions'!$H$25*$C217)*(1+'Summary&amp;Assumptions'!$J$29)^(V$46-1))</f>
        <v>0</v>
      </c>
      <c r="R217" s="588">
        <f>AND(W$55&gt;0,SUM($E217:Q217)&lt;'Summary&amp;Assumptions'!$G$32*$B217,$D217&gt;='Summary&amp;Assumptions'!$D$17,W$47&gt;=$D217,W$47&lt;=EDATE($D217,'Summary&amp;Assumptions'!$G$32))*$B217+AND(W$56&lt;'Summary&amp;Assumptions'!$J$31,W$47&gt;=$FO217,W$47&lt;=$FP217)*(('Summary&amp;Assumptions'!$H$25*$C217)*(1+'Summary&amp;Assumptions'!$J$29)^(W$46-1))+AND(W$56&lt;'Summary&amp;Assumptions'!$J$31,W$47&gt;=$FQ217,W$47&lt;=$FR217)*(('Summary&amp;Assumptions'!$H$25*$C217)*(1+'Summary&amp;Assumptions'!$J$29)^(W$46-1))</f>
        <v>0</v>
      </c>
      <c r="S217" s="588">
        <f>AND(X$55&gt;0,SUM($E217:R217)&lt;'Summary&amp;Assumptions'!$G$32*$B217,$D217&gt;='Summary&amp;Assumptions'!$D$17,X$47&gt;=$D217,X$47&lt;=EDATE($D217,'Summary&amp;Assumptions'!$G$32))*$B217+AND(X$56&lt;'Summary&amp;Assumptions'!$J$31,X$47&gt;=$FO217,X$47&lt;=$FP217)*(('Summary&amp;Assumptions'!$H$25*$C217)*(1+'Summary&amp;Assumptions'!$J$29)^(X$46-1))+AND(X$56&lt;'Summary&amp;Assumptions'!$J$31,X$47&gt;=$FQ217,X$47&lt;=$FR217)*(('Summary&amp;Assumptions'!$H$25*$C217)*(1+'Summary&amp;Assumptions'!$J$29)^(X$46-1))</f>
        <v>0</v>
      </c>
      <c r="T217" s="588">
        <f>AND(Y$55&gt;0,SUM($E217:S217)&lt;'Summary&amp;Assumptions'!$G$32*$B217,$D217&gt;='Summary&amp;Assumptions'!$D$17,Y$47&gt;=$D217,Y$47&lt;=EDATE($D217,'Summary&amp;Assumptions'!$G$32))*$B217+AND(Y$56&lt;'Summary&amp;Assumptions'!$J$31,Y$47&gt;=$FO217,Y$47&lt;=$FP217)*(('Summary&amp;Assumptions'!$H$25*$C217)*(1+'Summary&amp;Assumptions'!$J$29)^(Y$46-1))+AND(Y$56&lt;'Summary&amp;Assumptions'!$J$31,Y$47&gt;=$FQ217,Y$47&lt;=$FR217)*(('Summary&amp;Assumptions'!$H$25*$C217)*(1+'Summary&amp;Assumptions'!$J$29)^(Y$46-1))</f>
        <v>0</v>
      </c>
      <c r="U217" s="588">
        <f>AND(Z$55&gt;0,SUM($E217:T217)&lt;'Summary&amp;Assumptions'!$G$32*$B217,$D217&gt;='Summary&amp;Assumptions'!$D$17,Z$47&gt;=$D217,Z$47&lt;=EDATE($D217,'Summary&amp;Assumptions'!$G$32))*$B217+AND(Z$56&lt;'Summary&amp;Assumptions'!$J$31,Z$47&gt;=$FO217,Z$47&lt;=$FP217)*(('Summary&amp;Assumptions'!$H$25*$C217)*(1+'Summary&amp;Assumptions'!$J$29)^(Z$46-1))+AND(Z$56&lt;'Summary&amp;Assumptions'!$J$31,Z$47&gt;=$FQ217,Z$47&lt;=$FR217)*(('Summary&amp;Assumptions'!$H$25*$C217)*(1+'Summary&amp;Assumptions'!$J$29)^(Z$46-1))</f>
        <v>0</v>
      </c>
      <c r="V217" s="588">
        <f>AND(AA$55&gt;0,SUM($E217:U217)&lt;'Summary&amp;Assumptions'!$G$32*$B217,$D217&gt;='Summary&amp;Assumptions'!$D$17,AA$47&gt;=$D217,AA$47&lt;=EDATE($D217,'Summary&amp;Assumptions'!$G$32))*$B217+AND(AA$56&lt;'Summary&amp;Assumptions'!$J$31,AA$47&gt;=$FO217,AA$47&lt;=$FP217)*(('Summary&amp;Assumptions'!$H$25*$C217)*(1+'Summary&amp;Assumptions'!$J$29)^(AA$46-1))+AND(AA$56&lt;'Summary&amp;Assumptions'!$J$31,AA$47&gt;=$FQ217,AA$47&lt;=$FR217)*(('Summary&amp;Assumptions'!$H$25*$C217)*(1+'Summary&amp;Assumptions'!$J$29)^(AA$46-1))</f>
        <v>0</v>
      </c>
      <c r="W217" s="588">
        <f>AND(AB$55&gt;0,SUM($E217:V217)&lt;'Summary&amp;Assumptions'!$G$32*$B217,$D217&gt;='Summary&amp;Assumptions'!$D$17,AB$47&gt;=$D217,AB$47&lt;=EDATE($D217,'Summary&amp;Assumptions'!$G$32))*$B217+AND(AB$56&lt;'Summary&amp;Assumptions'!$J$31,AB$47&gt;=$FO217,AB$47&lt;=$FP217)*(('Summary&amp;Assumptions'!$H$25*$C217)*(1+'Summary&amp;Assumptions'!$J$29)^(AB$46-1))+AND(AB$56&lt;'Summary&amp;Assumptions'!$J$31,AB$47&gt;=$FQ217,AB$47&lt;=$FR217)*(('Summary&amp;Assumptions'!$H$25*$C217)*(1+'Summary&amp;Assumptions'!$J$29)^(AB$46-1))</f>
        <v>0</v>
      </c>
      <c r="X217" s="588">
        <f>AND(AC$55&gt;0,SUM($E217:W217)&lt;'Summary&amp;Assumptions'!$G$32*$B217,$D217&gt;='Summary&amp;Assumptions'!$D$17,AC$47&gt;=$D217,AC$47&lt;=EDATE($D217,'Summary&amp;Assumptions'!$G$32))*$B217+AND(AC$56&lt;'Summary&amp;Assumptions'!$J$31,AC$47&gt;=$FO217,AC$47&lt;=$FP217)*(('Summary&amp;Assumptions'!$H$25*$C217)*(1+'Summary&amp;Assumptions'!$J$29)^(AC$46-1))+AND(AC$56&lt;'Summary&amp;Assumptions'!$J$31,AC$47&gt;=$FQ217,AC$47&lt;=$FR217)*(('Summary&amp;Assumptions'!$H$25*$C217)*(1+'Summary&amp;Assumptions'!$J$29)^(AC$46-1))</f>
        <v>0</v>
      </c>
      <c r="Y217" s="588">
        <f>AND(AD$55&gt;0,SUM($E217:X217)&lt;'Summary&amp;Assumptions'!$G$32*$B217,$D217&gt;='Summary&amp;Assumptions'!$D$17,AD$47&gt;=$D217,AD$47&lt;=EDATE($D217,'Summary&amp;Assumptions'!$G$32))*$B217+AND(AD$56&lt;'Summary&amp;Assumptions'!$J$31,AD$47&gt;=$FO217,AD$47&lt;=$FP217)*(('Summary&amp;Assumptions'!$H$25*$C217)*(1+'Summary&amp;Assumptions'!$J$29)^(AD$46-1))+AND(AD$56&lt;'Summary&amp;Assumptions'!$J$31,AD$47&gt;=$FQ217,AD$47&lt;=$FR217)*(('Summary&amp;Assumptions'!$H$25*$C217)*(1+'Summary&amp;Assumptions'!$J$29)^(AD$46-1))</f>
        <v>0</v>
      </c>
      <c r="Z217" s="588">
        <f>AND(AE$55&gt;0,SUM($E217:Y217)&lt;'Summary&amp;Assumptions'!$G$32*$B217,$D217&gt;='Summary&amp;Assumptions'!$D$17,AE$47&gt;=$D217,AE$47&lt;=EDATE($D217,'Summary&amp;Assumptions'!$G$32))*$B217+AND(AE$56&lt;'Summary&amp;Assumptions'!$J$31,AE$47&gt;=$FO217,AE$47&lt;=$FP217)*(('Summary&amp;Assumptions'!$H$25*$C217)*(1+'Summary&amp;Assumptions'!$J$29)^(AE$46-1))+AND(AE$56&lt;'Summary&amp;Assumptions'!$J$31,AE$47&gt;=$FQ217,AE$47&lt;=$FR217)*(('Summary&amp;Assumptions'!$H$25*$C217)*(1+'Summary&amp;Assumptions'!$J$29)^(AE$46-1))</f>
        <v>0</v>
      </c>
      <c r="AA217" s="588">
        <f>AND(AF$55&gt;0,SUM($E217:Z217)&lt;'Summary&amp;Assumptions'!$G$32*$B217,$D217&gt;='Summary&amp;Assumptions'!$D$17,AF$47&gt;=$D217,AF$47&lt;=EDATE($D217,'Summary&amp;Assumptions'!$G$32))*$B217+AND(AF$56&lt;'Summary&amp;Assumptions'!$J$31,AF$47&gt;=$FO217,AF$47&lt;=$FP217)*(('Summary&amp;Assumptions'!$H$25*$C217)*(1+'Summary&amp;Assumptions'!$J$29)^(AF$46-1))+AND(AF$56&lt;'Summary&amp;Assumptions'!$J$31,AF$47&gt;=$FQ217,AF$47&lt;=$FR217)*(('Summary&amp;Assumptions'!$H$25*$C217)*(1+'Summary&amp;Assumptions'!$J$29)^(AF$46-1))</f>
        <v>0</v>
      </c>
      <c r="AB217" s="588">
        <f>AND(AG$55&gt;0,SUM($E217:AA217)&lt;'Summary&amp;Assumptions'!$G$32*$B217,$D217&gt;='Summary&amp;Assumptions'!$D$17,AG$47&gt;=$D217,AG$47&lt;=EDATE($D217,'Summary&amp;Assumptions'!$G$32))*$B217+AND(AG$56&lt;'Summary&amp;Assumptions'!$J$31,AG$47&gt;=$FO217,AG$47&lt;=$FP217)*(('Summary&amp;Assumptions'!$H$25*$C217)*(1+'Summary&amp;Assumptions'!$J$29)^(AG$46-1))+AND(AG$56&lt;'Summary&amp;Assumptions'!$J$31,AG$47&gt;=$FQ217,AG$47&lt;=$FR217)*(('Summary&amp;Assumptions'!$H$25*$C217)*(1+'Summary&amp;Assumptions'!$J$29)^(AG$46-1))</f>
        <v>0</v>
      </c>
      <c r="AC217" s="588">
        <f>AND(AH$55&gt;0,SUM($E217:AB217)&lt;'Summary&amp;Assumptions'!$G$32*$B217,$D217&gt;='Summary&amp;Assumptions'!$D$17,AH$47&gt;=$D217,AH$47&lt;=EDATE($D217,'Summary&amp;Assumptions'!$G$32))*$B217+AND(AH$56&lt;'Summary&amp;Assumptions'!$J$31,AH$47&gt;=$FO217,AH$47&lt;=$FP217)*(('Summary&amp;Assumptions'!$H$25*$C217)*(1+'Summary&amp;Assumptions'!$J$29)^(AH$46-1))+AND(AH$56&lt;'Summary&amp;Assumptions'!$J$31,AH$47&gt;=$FQ217,AH$47&lt;=$FR217)*(('Summary&amp;Assumptions'!$H$25*$C217)*(1+'Summary&amp;Assumptions'!$J$29)^(AH$46-1))</f>
        <v>0</v>
      </c>
      <c r="AD217" s="588">
        <f>AND(AI$55&gt;0,SUM($E217:AC217)&lt;'Summary&amp;Assumptions'!$G$32*$B217,$D217&gt;='Summary&amp;Assumptions'!$D$17,AI$47&gt;=$D217,AI$47&lt;=EDATE($D217,'Summary&amp;Assumptions'!$G$32))*$B217+AND(AI$56&lt;'Summary&amp;Assumptions'!$J$31,AI$47&gt;=$FO217,AI$47&lt;=$FP217)*(('Summary&amp;Assumptions'!$H$25*$C217)*(1+'Summary&amp;Assumptions'!$J$29)^(AI$46-1))+AND(AI$56&lt;'Summary&amp;Assumptions'!$J$31,AI$47&gt;=$FQ217,AI$47&lt;=$FR217)*(('Summary&amp;Assumptions'!$H$25*$C217)*(1+'Summary&amp;Assumptions'!$J$29)^(AI$46-1))</f>
        <v>0</v>
      </c>
      <c r="AE217" s="588">
        <f>AND(AJ$55&gt;0,SUM($E217:AD217)&lt;'Summary&amp;Assumptions'!$G$32*$B217,$D217&gt;='Summary&amp;Assumptions'!$D$17,AJ$47&gt;=$D217,AJ$47&lt;=EDATE($D217,'Summary&amp;Assumptions'!$G$32))*$B217+AND(AJ$56&lt;'Summary&amp;Assumptions'!$J$31,AJ$47&gt;=$FO217,AJ$47&lt;=$FP217)*(('Summary&amp;Assumptions'!$H$25*$C217)*(1+'Summary&amp;Assumptions'!$J$29)^(AJ$46-1))+AND(AJ$56&lt;'Summary&amp;Assumptions'!$J$31,AJ$47&gt;=$FQ217,AJ$47&lt;=$FR217)*(('Summary&amp;Assumptions'!$H$25*$C217)*(1+'Summary&amp;Assumptions'!$J$29)^(AJ$46-1))</f>
        <v>0</v>
      </c>
      <c r="AF217" s="588">
        <f>AND(AK$55&gt;0,SUM($E217:AE217)&lt;'Summary&amp;Assumptions'!$G$32*$B217,$D217&gt;='Summary&amp;Assumptions'!$D$17,AK$47&gt;=$D217,AK$47&lt;=EDATE($D217,'Summary&amp;Assumptions'!$G$32))*$B217+AND(AK$56&lt;'Summary&amp;Assumptions'!$J$31,AK$47&gt;=$FO217,AK$47&lt;=$FP217)*(('Summary&amp;Assumptions'!$H$25*$C217)*(1+'Summary&amp;Assumptions'!$J$29)^(AK$46-1))+AND(AK$56&lt;'Summary&amp;Assumptions'!$J$31,AK$47&gt;=$FQ217,AK$47&lt;=$FR217)*(('Summary&amp;Assumptions'!$H$25*$C217)*(1+'Summary&amp;Assumptions'!$J$29)^(AK$46-1))</f>
        <v>0</v>
      </c>
      <c r="AG217" s="588">
        <f>AND(AL$55&gt;0,SUM($E217:AF217)&lt;'Summary&amp;Assumptions'!$G$32*$B217,$D217&gt;='Summary&amp;Assumptions'!$D$17,AL$47&gt;=$D217,AL$47&lt;=EDATE($D217,'Summary&amp;Assumptions'!$G$32))*$B217+AND(AL$56&lt;'Summary&amp;Assumptions'!$J$31,AL$47&gt;=$FO217,AL$47&lt;=$FP217)*(('Summary&amp;Assumptions'!$H$25*$C217)*(1+'Summary&amp;Assumptions'!$J$29)^(AL$46-1))+AND(AL$56&lt;'Summary&amp;Assumptions'!$J$31,AL$47&gt;=$FQ217,AL$47&lt;=$FR217)*(('Summary&amp;Assumptions'!$H$25*$C217)*(1+'Summary&amp;Assumptions'!$J$29)^(AL$46-1))</f>
        <v>0</v>
      </c>
      <c r="AH217" s="588">
        <f>AND(AM$55&gt;0,SUM($E217:AG217)&lt;'Summary&amp;Assumptions'!$G$32*$B217,$D217&gt;='Summary&amp;Assumptions'!$D$17,AM$47&gt;=$D217,AM$47&lt;=EDATE($D217,'Summary&amp;Assumptions'!$G$32))*$B217+AND(AM$56&lt;'Summary&amp;Assumptions'!$J$31,AM$47&gt;=$FO217,AM$47&lt;=$FP217)*(('Summary&amp;Assumptions'!$H$25*$C217)*(1+'Summary&amp;Assumptions'!$J$29)^(AM$46-1))+AND(AM$56&lt;'Summary&amp;Assumptions'!$J$31,AM$47&gt;=$FQ217,AM$47&lt;=$FR217)*(('Summary&amp;Assumptions'!$H$25*$C217)*(1+'Summary&amp;Assumptions'!$J$29)^(AM$46-1))</f>
        <v>0</v>
      </c>
      <c r="AI217" s="588">
        <f>AND(AN$55&gt;0,SUM($E217:AH217)&lt;'Summary&amp;Assumptions'!$G$32*$B217,$D217&gt;='Summary&amp;Assumptions'!$D$17,AN$47&gt;=$D217,AN$47&lt;=EDATE($D217,'Summary&amp;Assumptions'!$G$32))*$B217+AND(AN$56&lt;'Summary&amp;Assumptions'!$J$31,AN$47&gt;=$FO217,AN$47&lt;=$FP217)*(('Summary&amp;Assumptions'!$H$25*$C217)*(1+'Summary&amp;Assumptions'!$J$29)^(AN$46-1))+AND(AN$56&lt;'Summary&amp;Assumptions'!$J$31,AN$47&gt;=$FQ217,AN$47&lt;=$FR217)*(('Summary&amp;Assumptions'!$H$25*$C217)*(1+'Summary&amp;Assumptions'!$J$29)^(AN$46-1))</f>
        <v>0</v>
      </c>
      <c r="AJ217" s="588">
        <f>AND(AO$55&gt;0,SUM($E217:AI217)&lt;'Summary&amp;Assumptions'!$G$32*$B217,$D217&gt;='Summary&amp;Assumptions'!$D$17,AO$47&gt;=$D217,AO$47&lt;=EDATE($D217,'Summary&amp;Assumptions'!$G$32))*$B217+AND(AO$56&lt;'Summary&amp;Assumptions'!$J$31,AO$47&gt;=$FO217,AO$47&lt;=$FP217)*(('Summary&amp;Assumptions'!$H$25*$C217)*(1+'Summary&amp;Assumptions'!$J$29)^(AO$46-1))+AND(AO$56&lt;'Summary&amp;Assumptions'!$J$31,AO$47&gt;=$FQ217,AO$47&lt;=$FR217)*(('Summary&amp;Assumptions'!$H$25*$C217)*(1+'Summary&amp;Assumptions'!$J$29)^(AO$46-1))</f>
        <v>0</v>
      </c>
      <c r="AK217" s="588">
        <f>AND(AP$55&gt;0,SUM($E217:AJ217)&lt;'Summary&amp;Assumptions'!$G$32*$B217,$D217&gt;='Summary&amp;Assumptions'!$D$17,AP$47&gt;=$D217,AP$47&lt;=EDATE($D217,'Summary&amp;Assumptions'!$G$32))*$B217+AND(AP$56&lt;'Summary&amp;Assumptions'!$J$31,AP$47&gt;=$FO217,AP$47&lt;=$FP217)*(('Summary&amp;Assumptions'!$H$25*$C217)*(1+'Summary&amp;Assumptions'!$J$29)^(AP$46-1))+AND(AP$56&lt;'Summary&amp;Assumptions'!$J$31,AP$47&gt;=$FQ217,AP$47&lt;=$FR217)*(('Summary&amp;Assumptions'!$H$25*$C217)*(1+'Summary&amp;Assumptions'!$J$29)^(AP$46-1))</f>
        <v>0</v>
      </c>
      <c r="AL217" s="588">
        <f>AND(AQ$55&gt;0,SUM($E217:AK217)&lt;'Summary&amp;Assumptions'!$G$32*$B217,$D217&gt;='Summary&amp;Assumptions'!$D$17,AQ$47&gt;=$D217,AQ$47&lt;=EDATE($D217,'Summary&amp;Assumptions'!$G$32))*$B217+AND(AQ$56&lt;'Summary&amp;Assumptions'!$J$31,AQ$47&gt;=$FO217,AQ$47&lt;=$FP217)*(('Summary&amp;Assumptions'!$H$25*$C217)*(1+'Summary&amp;Assumptions'!$J$29)^(AQ$46-1))+AND(AQ$56&lt;'Summary&amp;Assumptions'!$J$31,AQ$47&gt;=$FQ217,AQ$47&lt;=$FR217)*(('Summary&amp;Assumptions'!$H$25*$C217)*(1+'Summary&amp;Assumptions'!$J$29)^(AQ$46-1))</f>
        <v>0</v>
      </c>
      <c r="AM217" s="588">
        <f>AND(AR$55&gt;0,SUM($E217:AL217)&lt;'Summary&amp;Assumptions'!$G$32*$B217,$D217&gt;='Summary&amp;Assumptions'!$D$17,AR$47&gt;=$D217,AR$47&lt;=EDATE($D217,'Summary&amp;Assumptions'!$G$32))*$B217+AND(AR$56&lt;'Summary&amp;Assumptions'!$J$31,AR$47&gt;=$FO217,AR$47&lt;=$FP217)*(('Summary&amp;Assumptions'!$H$25*$C217)*(1+'Summary&amp;Assumptions'!$J$29)^(AR$46-1))+AND(AR$56&lt;'Summary&amp;Assumptions'!$J$31,AR$47&gt;=$FQ217,AR$47&lt;=$FR217)*(('Summary&amp;Assumptions'!$H$25*$C217)*(1+'Summary&amp;Assumptions'!$J$29)^(AR$46-1))</f>
        <v>0</v>
      </c>
      <c r="AN217" s="588">
        <f>AND(AS$55&gt;0,SUM($E217:AM217)&lt;'Summary&amp;Assumptions'!$G$32*$B217,$D217&gt;='Summary&amp;Assumptions'!$D$17,AS$47&gt;=$D217,AS$47&lt;=EDATE($D217,'Summary&amp;Assumptions'!$G$32))*$B217+AND(AS$56&lt;'Summary&amp;Assumptions'!$J$31,AS$47&gt;=$FO217,AS$47&lt;=$FP217)*(('Summary&amp;Assumptions'!$H$25*$C217)*(1+'Summary&amp;Assumptions'!$J$29)^(AS$46-1))+AND(AS$56&lt;'Summary&amp;Assumptions'!$J$31,AS$47&gt;=$FQ217,AS$47&lt;=$FR217)*(('Summary&amp;Assumptions'!$H$25*$C217)*(1+'Summary&amp;Assumptions'!$J$29)^(AS$46-1))</f>
        <v>0</v>
      </c>
      <c r="AO217" s="588">
        <f>AND(AT$55&gt;0,SUM($E217:AN217)&lt;'Summary&amp;Assumptions'!$G$32*$B217,$D217&gt;='Summary&amp;Assumptions'!$D$17,AT$47&gt;=$D217,AT$47&lt;=EDATE($D217,'Summary&amp;Assumptions'!$G$32))*$B217+AND(AT$56&lt;'Summary&amp;Assumptions'!$J$31,AT$47&gt;=$FO217,AT$47&lt;=$FP217)*(('Summary&amp;Assumptions'!$H$25*$C217)*(1+'Summary&amp;Assumptions'!$J$29)^(AT$46-1))+AND(AT$56&lt;'Summary&amp;Assumptions'!$J$31,AT$47&gt;=$FQ217,AT$47&lt;=$FR217)*(('Summary&amp;Assumptions'!$H$25*$C217)*(1+'Summary&amp;Assumptions'!$J$29)^(AT$46-1))</f>
        <v>0</v>
      </c>
      <c r="AP217" s="588">
        <f>AND(AU$55&gt;0,SUM($E217:AO217)&lt;'Summary&amp;Assumptions'!$G$32*$B217,$D217&gt;='Summary&amp;Assumptions'!$D$17,AU$47&gt;=$D217,AU$47&lt;=EDATE($D217,'Summary&amp;Assumptions'!$G$32))*$B217+AND(AU$56&lt;'Summary&amp;Assumptions'!$J$31,AU$47&gt;=$FO217,AU$47&lt;=$FP217)*(('Summary&amp;Assumptions'!$H$25*$C217)*(1+'Summary&amp;Assumptions'!$J$29)^(AU$46-1))+AND(AU$56&lt;'Summary&amp;Assumptions'!$J$31,AU$47&gt;=$FQ217,AU$47&lt;=$FR217)*(('Summary&amp;Assumptions'!$H$25*$C217)*(1+'Summary&amp;Assumptions'!$J$29)^(AU$46-1))</f>
        <v>0</v>
      </c>
      <c r="AQ217" s="588">
        <f>AND(AV$55&gt;0,SUM($E217:AP217)&lt;'Summary&amp;Assumptions'!$G$32*$B217,$D217&gt;='Summary&amp;Assumptions'!$D$17,AV$47&gt;=$D217,AV$47&lt;=EDATE($D217,'Summary&amp;Assumptions'!$G$32))*$B217+AND(AV$56&lt;'Summary&amp;Assumptions'!$J$31,AV$47&gt;=$FO217,AV$47&lt;=$FP217)*(('Summary&amp;Assumptions'!$H$25*$C217)*(1+'Summary&amp;Assumptions'!$J$29)^(AV$46-1))+AND(AV$56&lt;'Summary&amp;Assumptions'!$J$31,AV$47&gt;=$FQ217,AV$47&lt;=$FR217)*(('Summary&amp;Assumptions'!$H$25*$C217)*(1+'Summary&amp;Assumptions'!$J$29)^(AV$46-1))</f>
        <v>0</v>
      </c>
      <c r="AR217" s="588">
        <f>AND(AW$55&gt;0,SUM($E217:AQ217)&lt;'Summary&amp;Assumptions'!$G$32*$B217,$D217&gt;='Summary&amp;Assumptions'!$D$17,AW$47&gt;=$D217,AW$47&lt;=EDATE($D217,'Summary&amp;Assumptions'!$G$32))*$B217+AND(AW$56&lt;'Summary&amp;Assumptions'!$J$31,AW$47&gt;=$FO217,AW$47&lt;=$FP217)*(('Summary&amp;Assumptions'!$H$25*$C217)*(1+'Summary&amp;Assumptions'!$J$29)^(AW$46-1))+AND(AW$56&lt;'Summary&amp;Assumptions'!$J$31,AW$47&gt;=$FQ217,AW$47&lt;=$FR217)*(('Summary&amp;Assumptions'!$H$25*$C217)*(1+'Summary&amp;Assumptions'!$J$29)^(AW$46-1))</f>
        <v>0</v>
      </c>
      <c r="AS217" s="588">
        <f>AND(AX$55&gt;0,SUM($E217:AR217)&lt;'Summary&amp;Assumptions'!$G$32*$B217,$D217&gt;='Summary&amp;Assumptions'!$D$17,AX$47&gt;=$D217,AX$47&lt;=EDATE($D217,'Summary&amp;Assumptions'!$G$32))*$B217+AND(AX$56&lt;'Summary&amp;Assumptions'!$J$31,AX$47&gt;=$FO217,AX$47&lt;=$FP217)*(('Summary&amp;Assumptions'!$H$25*$C217)*(1+'Summary&amp;Assumptions'!$J$29)^(AX$46-1))+AND(AX$56&lt;'Summary&amp;Assumptions'!$J$31,AX$47&gt;=$FQ217,AX$47&lt;=$FR217)*(('Summary&amp;Assumptions'!$H$25*$C217)*(1+'Summary&amp;Assumptions'!$J$29)^(AX$46-1))</f>
        <v>0</v>
      </c>
      <c r="AT217" s="588">
        <f>AND(AY$55&gt;0,SUM($E217:AS217)&lt;'Summary&amp;Assumptions'!$G$32*$B217,$D217&gt;='Summary&amp;Assumptions'!$D$17,AY$47&gt;=$D217,AY$47&lt;=EDATE($D217,'Summary&amp;Assumptions'!$G$32))*$B217+AND(AY$56&lt;'Summary&amp;Assumptions'!$J$31,AY$47&gt;=$FO217,AY$47&lt;=$FP217)*(('Summary&amp;Assumptions'!$H$25*$C217)*(1+'Summary&amp;Assumptions'!$J$29)^(AY$46-1))+AND(AY$56&lt;'Summary&amp;Assumptions'!$J$31,AY$47&gt;=$FQ217,AY$47&lt;=$FR217)*(('Summary&amp;Assumptions'!$H$25*$C217)*(1+'Summary&amp;Assumptions'!$J$29)^(AY$46-1))</f>
        <v>0</v>
      </c>
      <c r="AU217" s="588">
        <f>AND(AZ$55&gt;0,SUM($E217:AT217)&lt;'Summary&amp;Assumptions'!$G$32*$B217,$D217&gt;='Summary&amp;Assumptions'!$D$17,AZ$47&gt;=$D217,AZ$47&lt;=EDATE($D217,'Summary&amp;Assumptions'!$G$32))*$B217+AND(AZ$56&lt;'Summary&amp;Assumptions'!$J$31,AZ$47&gt;=$FO217,AZ$47&lt;=$FP217)*(('Summary&amp;Assumptions'!$H$25*$C217)*(1+'Summary&amp;Assumptions'!$J$29)^(AZ$46-1))+AND(AZ$56&lt;'Summary&amp;Assumptions'!$J$31,AZ$47&gt;=$FQ217,AZ$47&lt;=$FR217)*(('Summary&amp;Assumptions'!$H$25*$C217)*(1+'Summary&amp;Assumptions'!$J$29)^(AZ$46-1))</f>
        <v>0</v>
      </c>
      <c r="AV217" s="588">
        <f>AND(BA$55&gt;0,SUM($E217:AU217)&lt;'Summary&amp;Assumptions'!$G$32*$B217,$D217&gt;='Summary&amp;Assumptions'!$D$17,BA$47&gt;=$D217,BA$47&lt;=EDATE($D217,'Summary&amp;Assumptions'!$G$32))*$B217+AND(BA$56&lt;'Summary&amp;Assumptions'!$J$31,BA$47&gt;=$FO217,BA$47&lt;=$FP217)*(('Summary&amp;Assumptions'!$H$25*$C217)*(1+'Summary&amp;Assumptions'!$J$29)^(BA$46-1))+AND(BA$56&lt;'Summary&amp;Assumptions'!$J$31,BA$47&gt;=$FQ217,BA$47&lt;=$FR217)*(('Summary&amp;Assumptions'!$H$25*$C217)*(1+'Summary&amp;Assumptions'!$J$29)^(BA$46-1))</f>
        <v>0</v>
      </c>
      <c r="AW217" s="588">
        <f>AND(BB$55&gt;0,SUM($E217:AV217)&lt;'Summary&amp;Assumptions'!$G$32*$B217,$D217&gt;='Summary&amp;Assumptions'!$D$17,BB$47&gt;=$D217,BB$47&lt;=EDATE($D217,'Summary&amp;Assumptions'!$G$32))*$B217+AND(BB$56&lt;'Summary&amp;Assumptions'!$J$31,BB$47&gt;=$FO217,BB$47&lt;=$FP217)*(('Summary&amp;Assumptions'!$H$25*$C217)*(1+'Summary&amp;Assumptions'!$J$29)^(BB$46-1))+AND(BB$56&lt;'Summary&amp;Assumptions'!$J$31,BB$47&gt;=$FQ217,BB$47&lt;=$FR217)*(('Summary&amp;Assumptions'!$H$25*$C217)*(1+'Summary&amp;Assumptions'!$J$29)^(BB$46-1))</f>
        <v>0</v>
      </c>
      <c r="AX217" s="588">
        <f>AND(BC$55&gt;0,SUM($E217:AW217)&lt;'Summary&amp;Assumptions'!$G$32*$B217,$D217&gt;='Summary&amp;Assumptions'!$D$17,BC$47&gt;=$D217,BC$47&lt;=EDATE($D217,'Summary&amp;Assumptions'!$G$32))*$B217+AND(BC$56&lt;'Summary&amp;Assumptions'!$J$31,BC$47&gt;=$FO217,BC$47&lt;=$FP217)*(('Summary&amp;Assumptions'!$H$25*$C217)*(1+'Summary&amp;Assumptions'!$J$29)^(BC$46-1))+AND(BC$56&lt;'Summary&amp;Assumptions'!$J$31,BC$47&gt;=$FQ217,BC$47&lt;=$FR217)*(('Summary&amp;Assumptions'!$H$25*$C217)*(1+'Summary&amp;Assumptions'!$J$29)^(BC$46-1))</f>
        <v>0</v>
      </c>
      <c r="AY217" s="588">
        <f>AND(BD$55&gt;0,SUM($E217:AX217)&lt;'Summary&amp;Assumptions'!$G$32*$B217,$D217&gt;='Summary&amp;Assumptions'!$D$17,BD$47&gt;=$D217,BD$47&lt;=EDATE($D217,'Summary&amp;Assumptions'!$G$32))*$B217+AND(BD$56&lt;'Summary&amp;Assumptions'!$J$31,BD$47&gt;=$FO217,BD$47&lt;=$FP217)*(('Summary&amp;Assumptions'!$H$25*$C217)*(1+'Summary&amp;Assumptions'!$J$29)^(BD$46-1))+AND(BD$56&lt;'Summary&amp;Assumptions'!$J$31,BD$47&gt;=$FQ217,BD$47&lt;=$FR217)*(('Summary&amp;Assumptions'!$H$25*$C217)*(1+'Summary&amp;Assumptions'!$J$29)^(BD$46-1))</f>
        <v>0</v>
      </c>
      <c r="AZ217" s="588">
        <f>AND(BE$55&gt;0,SUM($E217:AY217)&lt;'Summary&amp;Assumptions'!$G$32*$B217,$D217&gt;='Summary&amp;Assumptions'!$D$17,BE$47&gt;=$D217,BE$47&lt;=EDATE($D217,'Summary&amp;Assumptions'!$G$32))*$B217+AND(BE$56&lt;'Summary&amp;Assumptions'!$J$31,BE$47&gt;=$FO217,BE$47&lt;=$FP217)*(('Summary&amp;Assumptions'!$H$25*$C217)*(1+'Summary&amp;Assumptions'!$J$29)^(BE$46-1))+AND(BE$56&lt;'Summary&amp;Assumptions'!$J$31,BE$47&gt;=$FQ217,BE$47&lt;=$FR217)*(('Summary&amp;Assumptions'!$H$25*$C217)*(1+'Summary&amp;Assumptions'!$J$29)^(BE$46-1))</f>
        <v>0</v>
      </c>
      <c r="BA217" s="588">
        <f>AND(BF$55&gt;0,SUM($E217:AZ217)&lt;'Summary&amp;Assumptions'!$G$32*$B217,$D217&gt;='Summary&amp;Assumptions'!$D$17,BF$47&gt;=$D217,BF$47&lt;=EDATE($D217,'Summary&amp;Assumptions'!$G$32))*$B217+AND(BF$56&lt;'Summary&amp;Assumptions'!$J$31,BF$47&gt;=$FO217,BF$47&lt;=$FP217)*(('Summary&amp;Assumptions'!$H$25*$C217)*(1+'Summary&amp;Assumptions'!$J$29)^(BF$46-1))+AND(BF$56&lt;'Summary&amp;Assumptions'!$J$31,BF$47&gt;=$FQ217,BF$47&lt;=$FR217)*(('Summary&amp;Assumptions'!$H$25*$C217)*(1+'Summary&amp;Assumptions'!$J$29)^(BF$46-1))</f>
        <v>0</v>
      </c>
      <c r="BB217" s="588">
        <f>AND(BG$55&gt;0,SUM($E217:BA217)&lt;'Summary&amp;Assumptions'!$G$32*$B217,$D217&gt;='Summary&amp;Assumptions'!$D$17,BG$47&gt;=$D217,BG$47&lt;=EDATE($D217,'Summary&amp;Assumptions'!$G$32))*$B217+AND(BG$56&lt;'Summary&amp;Assumptions'!$J$31,BG$47&gt;=$FO217,BG$47&lt;=$FP217)*(('Summary&amp;Assumptions'!$H$25*$C217)*(1+'Summary&amp;Assumptions'!$J$29)^(BG$46-1))+AND(BG$56&lt;'Summary&amp;Assumptions'!$J$31,BG$47&gt;=$FQ217,BG$47&lt;=$FR217)*(('Summary&amp;Assumptions'!$H$25*$C217)*(1+'Summary&amp;Assumptions'!$J$29)^(BG$46-1))</f>
        <v>0</v>
      </c>
      <c r="BC217" s="588">
        <f>AND(BH$55&gt;0,SUM($E217:BB217)&lt;'Summary&amp;Assumptions'!$G$32*$B217,$D217&gt;='Summary&amp;Assumptions'!$D$17,BH$47&gt;=$D217,BH$47&lt;=EDATE($D217,'Summary&amp;Assumptions'!$G$32))*$B217+AND(BH$56&lt;'Summary&amp;Assumptions'!$J$31,BH$47&gt;=$FO217,BH$47&lt;=$FP217)*(('Summary&amp;Assumptions'!$H$25*$C217)*(1+'Summary&amp;Assumptions'!$J$29)^(BH$46-1))+AND(BH$56&lt;'Summary&amp;Assumptions'!$J$31,BH$47&gt;=$FQ217,BH$47&lt;=$FR217)*(('Summary&amp;Assumptions'!$H$25*$C217)*(1+'Summary&amp;Assumptions'!$J$29)^(BH$46-1))</f>
        <v>0</v>
      </c>
      <c r="BD217" s="588">
        <f>AND(BI$55&gt;0,SUM($E217:BC217)&lt;'Summary&amp;Assumptions'!$G$32*$B217,$D217&gt;='Summary&amp;Assumptions'!$D$17,BI$47&gt;=$D217,BI$47&lt;=EDATE($D217,'Summary&amp;Assumptions'!$G$32))*$B217+AND(BI$56&lt;'Summary&amp;Assumptions'!$J$31,BI$47&gt;=$FO217,BI$47&lt;=$FP217)*(('Summary&amp;Assumptions'!$H$25*$C217)*(1+'Summary&amp;Assumptions'!$J$29)^(BI$46-1))+AND(BI$56&lt;'Summary&amp;Assumptions'!$J$31,BI$47&gt;=$FQ217,BI$47&lt;=$FR217)*(('Summary&amp;Assumptions'!$H$25*$C217)*(1+'Summary&amp;Assumptions'!$J$29)^(BI$46-1))</f>
        <v>0</v>
      </c>
      <c r="BE217" s="588">
        <f>AND(BJ$55&gt;0,SUM($E217:BD217)&lt;'Summary&amp;Assumptions'!$G$32*$B217,$D217&gt;='Summary&amp;Assumptions'!$D$17,BJ$47&gt;=$D217,BJ$47&lt;=EDATE($D217,'Summary&amp;Assumptions'!$G$32))*$B217+AND(BJ$56&lt;'Summary&amp;Assumptions'!$J$31,BJ$47&gt;=$FO217,BJ$47&lt;=$FP217)*(('Summary&amp;Assumptions'!$H$25*$C217)*(1+'Summary&amp;Assumptions'!$J$29)^(BJ$46-1))+AND(BJ$56&lt;'Summary&amp;Assumptions'!$J$31,BJ$47&gt;=$FQ217,BJ$47&lt;=$FR217)*(('Summary&amp;Assumptions'!$H$25*$C217)*(1+'Summary&amp;Assumptions'!$J$29)^(BJ$46-1))</f>
        <v>0</v>
      </c>
      <c r="BF217" s="588">
        <f>AND(BK$55&gt;0,SUM($E217:BE217)&lt;'Summary&amp;Assumptions'!$G$32*$B217,$D217&gt;='Summary&amp;Assumptions'!$D$17,BK$47&gt;=$D217,BK$47&lt;=EDATE($D217,'Summary&amp;Assumptions'!$G$32))*$B217+AND(BK$56&lt;'Summary&amp;Assumptions'!$J$31,BK$47&gt;=$FO217,BK$47&lt;=$FP217)*(('Summary&amp;Assumptions'!$H$25*$C217)*(1+'Summary&amp;Assumptions'!$J$29)^(BK$46-1))+AND(BK$56&lt;'Summary&amp;Assumptions'!$J$31,BK$47&gt;=$FQ217,BK$47&lt;=$FR217)*(('Summary&amp;Assumptions'!$H$25*$C217)*(1+'Summary&amp;Assumptions'!$J$29)^(BK$46-1))</f>
        <v>0</v>
      </c>
      <c r="BG217" s="588">
        <f>AND(BL$55&gt;0,SUM($E217:BF217)&lt;'Summary&amp;Assumptions'!$G$32*$B217,$D217&gt;='Summary&amp;Assumptions'!$D$17,BL$47&gt;=$D217,BL$47&lt;=EDATE($D217,'Summary&amp;Assumptions'!$G$32))*$B217+AND(BL$56&lt;'Summary&amp;Assumptions'!$J$31,BL$47&gt;=$FO217,BL$47&lt;=$FP217)*(('Summary&amp;Assumptions'!$H$25*$C217)*(1+'Summary&amp;Assumptions'!$J$29)^(BL$46-1))+AND(BL$56&lt;'Summary&amp;Assumptions'!$J$31,BL$47&gt;=$FQ217,BL$47&lt;=$FR217)*(('Summary&amp;Assumptions'!$H$25*$C217)*(1+'Summary&amp;Assumptions'!$J$29)^(BL$46-1))</f>
        <v>0</v>
      </c>
      <c r="BH217" s="588">
        <f>AND(BM$55&gt;0,SUM($E217:BG217)&lt;'Summary&amp;Assumptions'!$G$32*$B217,$D217&gt;='Summary&amp;Assumptions'!$D$17,BM$47&gt;=$D217,BM$47&lt;=EDATE($D217,'Summary&amp;Assumptions'!$G$32))*$B217+AND(BM$56&lt;'Summary&amp;Assumptions'!$J$31,BM$47&gt;=$FO217,BM$47&lt;=$FP217)*(('Summary&amp;Assumptions'!$H$25*$C217)*(1+'Summary&amp;Assumptions'!$J$29)^(BM$46-1))+AND(BM$56&lt;'Summary&amp;Assumptions'!$J$31,BM$47&gt;=$FQ217,BM$47&lt;=$FR217)*(('Summary&amp;Assumptions'!$H$25*$C217)*(1+'Summary&amp;Assumptions'!$J$29)^(BM$46-1))</f>
        <v>0</v>
      </c>
      <c r="BI217" s="588">
        <f>AND(BN$55&gt;0,SUM($E217:BH217)&lt;'Summary&amp;Assumptions'!$G$32*$B217,$D217&gt;='Summary&amp;Assumptions'!$D$17,BN$47&gt;=$D217,BN$47&lt;=EDATE($D217,'Summary&amp;Assumptions'!$G$32))*$B217+AND(BN$56&lt;'Summary&amp;Assumptions'!$J$31,BN$47&gt;=$FO217,BN$47&lt;=$FP217)*(('Summary&amp;Assumptions'!$H$25*$C217)*(1+'Summary&amp;Assumptions'!$J$29)^(BN$46-1))+AND(BN$56&lt;'Summary&amp;Assumptions'!$J$31,BN$47&gt;=$FQ217,BN$47&lt;=$FR217)*(('Summary&amp;Assumptions'!$H$25*$C217)*(1+'Summary&amp;Assumptions'!$J$29)^(BN$46-1))</f>
        <v>0</v>
      </c>
      <c r="BJ217" s="588">
        <f>AND(BO$55&gt;0,SUM($E217:BI217)&lt;'Summary&amp;Assumptions'!$G$32*$B217,$D217&gt;='Summary&amp;Assumptions'!$D$17,BO$47&gt;=$D217,BO$47&lt;=EDATE($D217,'Summary&amp;Assumptions'!$G$32))*$B217+AND(BO$56&lt;'Summary&amp;Assumptions'!$J$31,BO$47&gt;=$FO217,BO$47&lt;=$FP217)*(('Summary&amp;Assumptions'!$H$25*$C217)*(1+'Summary&amp;Assumptions'!$J$29)^(BO$46-1))+AND(BO$56&lt;'Summary&amp;Assumptions'!$J$31,BO$47&gt;=$FQ217,BO$47&lt;=$FR217)*(('Summary&amp;Assumptions'!$H$25*$C217)*(1+'Summary&amp;Assumptions'!$J$29)^(BO$46-1))</f>
        <v>0</v>
      </c>
      <c r="BK217" s="588">
        <f>AND(BP$55&gt;0,SUM($E217:BJ217)&lt;'Summary&amp;Assumptions'!$G$32*$B217,$D217&gt;='Summary&amp;Assumptions'!$D$17,BP$47&gt;=$D217,BP$47&lt;=EDATE($D217,'Summary&amp;Assumptions'!$G$32))*$B217+AND(BP$56&lt;'Summary&amp;Assumptions'!$J$31,BP$47&gt;=$FO217,BP$47&lt;=$FP217)*(('Summary&amp;Assumptions'!$H$25*$C217)*(1+'Summary&amp;Assumptions'!$J$29)^(BP$46-1))+AND(BP$56&lt;'Summary&amp;Assumptions'!$J$31,BP$47&gt;=$FQ217,BP$47&lt;=$FR217)*(('Summary&amp;Assumptions'!$H$25*$C217)*(1+'Summary&amp;Assumptions'!$J$29)^(BP$46-1))</f>
        <v>0</v>
      </c>
      <c r="BL217" s="588">
        <f>AND(BQ$55&gt;0,SUM($E217:BK217)&lt;'Summary&amp;Assumptions'!$G$32*$B217,$D217&gt;='Summary&amp;Assumptions'!$D$17,BQ$47&gt;=$D217,BQ$47&lt;=EDATE($D217,'Summary&amp;Assumptions'!$G$32))*$B217+AND(BQ$56&lt;'Summary&amp;Assumptions'!$J$31,BQ$47&gt;=$FO217,BQ$47&lt;=$FP217)*(('Summary&amp;Assumptions'!$H$25*$C217)*(1+'Summary&amp;Assumptions'!$J$29)^(BQ$46-1))+AND(BQ$56&lt;'Summary&amp;Assumptions'!$J$31,BQ$47&gt;=$FQ217,BQ$47&lt;=$FR217)*(('Summary&amp;Assumptions'!$H$25*$C217)*(1+'Summary&amp;Assumptions'!$J$29)^(BQ$46-1))</f>
        <v>0</v>
      </c>
      <c r="BM217" s="588">
        <f>AND(BR$55&gt;0,SUM($E217:BL217)&lt;'Summary&amp;Assumptions'!$G$32*$B217,$D217&gt;='Summary&amp;Assumptions'!$D$17,BR$47&gt;=$D217,BR$47&lt;=EDATE($D217,'Summary&amp;Assumptions'!$G$32))*$B217+AND(BR$56&lt;'Summary&amp;Assumptions'!$J$31,BR$47&gt;=$FO217,BR$47&lt;=$FP217)*(('Summary&amp;Assumptions'!$H$25*$C217)*(1+'Summary&amp;Assumptions'!$J$29)^(BR$46-1))+AND(BR$56&lt;'Summary&amp;Assumptions'!$J$31,BR$47&gt;=$FQ217,BR$47&lt;=$FR217)*(('Summary&amp;Assumptions'!$H$25*$C217)*(1+'Summary&amp;Assumptions'!$J$29)^(BR$46-1))</f>
        <v>0</v>
      </c>
      <c r="BN217" s="588">
        <f>AND(BS$55&gt;0,SUM($E217:BM217)&lt;'Summary&amp;Assumptions'!$G$32*$B217,$D217&gt;='Summary&amp;Assumptions'!$D$17,BS$47&gt;=$D217,BS$47&lt;=EDATE($D217,'Summary&amp;Assumptions'!$G$32))*$B217+AND(BS$56&lt;'Summary&amp;Assumptions'!$J$31,BS$47&gt;=$FO217,BS$47&lt;=$FP217)*(('Summary&amp;Assumptions'!$H$25*$C217)*(1+'Summary&amp;Assumptions'!$J$29)^(BS$46-1))+AND(BS$56&lt;'Summary&amp;Assumptions'!$J$31,BS$47&gt;=$FQ217,BS$47&lt;=$FR217)*(('Summary&amp;Assumptions'!$H$25*$C217)*(1+'Summary&amp;Assumptions'!$J$29)^(BS$46-1))</f>
        <v>0</v>
      </c>
      <c r="BO217" s="588">
        <f>AND(BT$55&gt;0,SUM($E217:BN217)&lt;'Summary&amp;Assumptions'!$G$32*$B217,$D217&gt;='Summary&amp;Assumptions'!$D$17,BT$47&gt;=$D217,BT$47&lt;=EDATE($D217,'Summary&amp;Assumptions'!$G$32))*$B217+AND(BT$56&lt;'Summary&amp;Assumptions'!$J$31,BT$47&gt;=$FO217,BT$47&lt;=$FP217)*(('Summary&amp;Assumptions'!$H$25*$C217)*(1+'Summary&amp;Assumptions'!$J$29)^(BT$46-1))+AND(BT$56&lt;'Summary&amp;Assumptions'!$J$31,BT$47&gt;=$FQ217,BT$47&lt;=$FR217)*(('Summary&amp;Assumptions'!$H$25*$C217)*(1+'Summary&amp;Assumptions'!$J$29)^(BT$46-1))</f>
        <v>0</v>
      </c>
      <c r="BP217" s="588">
        <f>AND(BU$55&gt;0,SUM($E217:BO217)&lt;'Summary&amp;Assumptions'!$G$32*$B217,$D217&gt;='Summary&amp;Assumptions'!$D$17,BU$47&gt;=$D217,BU$47&lt;=EDATE($D217,'Summary&amp;Assumptions'!$G$32))*$B217+AND(BU$56&lt;'Summary&amp;Assumptions'!$J$31,BU$47&gt;=$FO217,BU$47&lt;=$FP217)*(('Summary&amp;Assumptions'!$H$25*$C217)*(1+'Summary&amp;Assumptions'!$J$29)^(BU$46-1))+AND(BU$56&lt;'Summary&amp;Assumptions'!$J$31,BU$47&gt;=$FQ217,BU$47&lt;=$FR217)*(('Summary&amp;Assumptions'!$H$25*$C217)*(1+'Summary&amp;Assumptions'!$J$29)^(BU$46-1))</f>
        <v>0</v>
      </c>
      <c r="BQ217" s="588">
        <f>AND(BV$55&gt;0,SUM($E217:BP217)&lt;'Summary&amp;Assumptions'!$G$32*$B217,$D217&gt;='Summary&amp;Assumptions'!$D$17,BV$47&gt;=$D217,BV$47&lt;=EDATE($D217,'Summary&amp;Assumptions'!$G$32))*$B217+AND(BV$56&lt;'Summary&amp;Assumptions'!$J$31,BV$47&gt;=$FO217,BV$47&lt;=$FP217)*(('Summary&amp;Assumptions'!$H$25*$C217)*(1+'Summary&amp;Assumptions'!$J$29)^(BV$46-1))+AND(BV$56&lt;'Summary&amp;Assumptions'!$J$31,BV$47&gt;=$FQ217,BV$47&lt;=$FR217)*(('Summary&amp;Assumptions'!$H$25*$C217)*(1+'Summary&amp;Assumptions'!$J$29)^(BV$46-1))</f>
        <v>0</v>
      </c>
      <c r="BR217" s="588">
        <f>AND(BW$55&gt;0,SUM($E217:BQ217)&lt;'Summary&amp;Assumptions'!$G$32*$B217,$D217&gt;='Summary&amp;Assumptions'!$D$17,BW$47&gt;=$D217,BW$47&lt;=EDATE($D217,'Summary&amp;Assumptions'!$G$32))*$B217+AND(BW$56&lt;'Summary&amp;Assumptions'!$J$31,BW$47&gt;=$FO217,BW$47&lt;=$FP217)*(('Summary&amp;Assumptions'!$H$25*$C217)*(1+'Summary&amp;Assumptions'!$J$29)^(BW$46-1))+AND(BW$56&lt;'Summary&amp;Assumptions'!$J$31,BW$47&gt;=$FQ217,BW$47&lt;=$FR217)*(('Summary&amp;Assumptions'!$H$25*$C217)*(1+'Summary&amp;Assumptions'!$J$29)^(BW$46-1))</f>
        <v>0</v>
      </c>
      <c r="BS217" s="588">
        <f>AND(BX$55&gt;0,SUM($E217:BR217)&lt;'Summary&amp;Assumptions'!$G$32*$B217,$D217&gt;='Summary&amp;Assumptions'!$D$17,BX$47&gt;=$D217,BX$47&lt;=EDATE($D217,'Summary&amp;Assumptions'!$G$32))*$B217+AND(BX$56&lt;'Summary&amp;Assumptions'!$J$31,BX$47&gt;=$FO217,BX$47&lt;=$FP217)*(('Summary&amp;Assumptions'!$H$25*$C217)*(1+'Summary&amp;Assumptions'!$J$29)^(BX$46-1))+AND(BX$56&lt;'Summary&amp;Assumptions'!$J$31,BX$47&gt;=$FQ217,BX$47&lt;=$FR217)*(('Summary&amp;Assumptions'!$H$25*$C217)*(1+'Summary&amp;Assumptions'!$J$29)^(BX$46-1))</f>
        <v>0</v>
      </c>
      <c r="BT217" s="588">
        <f>AND(BY$55&gt;0,SUM($E217:BS217)&lt;'Summary&amp;Assumptions'!$G$32*$B217,$D217&gt;='Summary&amp;Assumptions'!$D$17,BY$47&gt;=$D217,BY$47&lt;=EDATE($D217,'Summary&amp;Assumptions'!$G$32))*$B217+AND(BY$56&lt;'Summary&amp;Assumptions'!$J$31,BY$47&gt;=$FO217,BY$47&lt;=$FP217)*(('Summary&amp;Assumptions'!$H$25*$C217)*(1+'Summary&amp;Assumptions'!$J$29)^(BY$46-1))+AND(BY$56&lt;'Summary&amp;Assumptions'!$J$31,BY$47&gt;=$FQ217,BY$47&lt;=$FR217)*(('Summary&amp;Assumptions'!$H$25*$C217)*(1+'Summary&amp;Assumptions'!$J$29)^(BY$46-1))</f>
        <v>0</v>
      </c>
      <c r="BU217" s="588">
        <f>AND(BZ$55&gt;0,SUM($E217:BT217)&lt;'Summary&amp;Assumptions'!$G$32*$B217,$D217&gt;='Summary&amp;Assumptions'!$D$17,BZ$47&gt;=$D217,BZ$47&lt;=EDATE($D217,'Summary&amp;Assumptions'!$G$32))*$B217+AND(BZ$56&lt;'Summary&amp;Assumptions'!$J$31,BZ$47&gt;=$FO217,BZ$47&lt;=$FP217)*(('Summary&amp;Assumptions'!$H$25*$C217)*(1+'Summary&amp;Assumptions'!$J$29)^(BZ$46-1))+AND(BZ$56&lt;'Summary&amp;Assumptions'!$J$31,BZ$47&gt;=$FQ217,BZ$47&lt;=$FR217)*(('Summary&amp;Assumptions'!$H$25*$C217)*(1+'Summary&amp;Assumptions'!$J$29)^(BZ$46-1))</f>
        <v>0</v>
      </c>
      <c r="BV217" s="588">
        <f>AND(CA$55&gt;0,SUM($E217:BU217)&lt;'Summary&amp;Assumptions'!$G$32*$B217,$D217&gt;='Summary&amp;Assumptions'!$D$17,CA$47&gt;=$D217,CA$47&lt;=EDATE($D217,'Summary&amp;Assumptions'!$G$32))*$B217+AND(CA$56&lt;'Summary&amp;Assumptions'!$J$31,CA$47&gt;=$FO217,CA$47&lt;=$FP217)*(('Summary&amp;Assumptions'!$H$25*$C217)*(1+'Summary&amp;Assumptions'!$J$29)^(CA$46-1))+AND(CA$56&lt;'Summary&amp;Assumptions'!$J$31,CA$47&gt;=$FQ217,CA$47&lt;=$FR217)*(('Summary&amp;Assumptions'!$H$25*$C217)*(1+'Summary&amp;Assumptions'!$J$29)^(CA$46-1))</f>
        <v>0</v>
      </c>
      <c r="BW217" s="588">
        <f>AND(CB$55&gt;0,SUM($E217:BV217)&lt;'Summary&amp;Assumptions'!$G$32*$B217,$D217&gt;='Summary&amp;Assumptions'!$D$17,CB$47&gt;=$D217,CB$47&lt;=EDATE($D217,'Summary&amp;Assumptions'!$G$32))*$B217+AND(CB$56&lt;'Summary&amp;Assumptions'!$J$31,CB$47&gt;=$FO217,CB$47&lt;=$FP217)*(('Summary&amp;Assumptions'!$H$25*$C217)*(1+'Summary&amp;Assumptions'!$J$29)^(CB$46-1))+AND(CB$56&lt;'Summary&amp;Assumptions'!$J$31,CB$47&gt;=$FQ217,CB$47&lt;=$FR217)*(('Summary&amp;Assumptions'!$H$25*$C217)*(1+'Summary&amp;Assumptions'!$J$29)^(CB$46-1))</f>
        <v>0</v>
      </c>
      <c r="BX217" s="588">
        <f>AND(CC$55&gt;0,SUM($E217:BW217)&lt;'Summary&amp;Assumptions'!$G$32*$B217,$D217&gt;='Summary&amp;Assumptions'!$D$17,CC$47&gt;=$D217,CC$47&lt;=EDATE($D217,'Summary&amp;Assumptions'!$G$32))*$B217+AND(CC$56&lt;'Summary&amp;Assumptions'!$J$31,CC$47&gt;=$FO217,CC$47&lt;=$FP217)*(('Summary&amp;Assumptions'!$H$25*$C217)*(1+'Summary&amp;Assumptions'!$J$29)^(CC$46-1))+AND(CC$56&lt;'Summary&amp;Assumptions'!$J$31,CC$47&gt;=$FQ217,CC$47&lt;=$FR217)*(('Summary&amp;Assumptions'!$H$25*$C217)*(1+'Summary&amp;Assumptions'!$J$29)^(CC$46-1))</f>
        <v>0</v>
      </c>
      <c r="BY217" s="588">
        <f>AND(CD$55&gt;0,SUM($E217:BX217)&lt;'Summary&amp;Assumptions'!$G$32*$B217,$D217&gt;='Summary&amp;Assumptions'!$D$17,CD$47&gt;=$D217,CD$47&lt;=EDATE($D217,'Summary&amp;Assumptions'!$G$32))*$B217+AND(CD$56&lt;'Summary&amp;Assumptions'!$J$31,CD$47&gt;=$FO217,CD$47&lt;=$FP217)*(('Summary&amp;Assumptions'!$H$25*$C217)*(1+'Summary&amp;Assumptions'!$J$29)^(CD$46-1))+AND(CD$56&lt;'Summary&amp;Assumptions'!$J$31,CD$47&gt;=$FQ217,CD$47&lt;=$FR217)*(('Summary&amp;Assumptions'!$H$25*$C217)*(1+'Summary&amp;Assumptions'!$J$29)^(CD$46-1))</f>
        <v>0</v>
      </c>
      <c r="BZ217" s="588">
        <f>AND(CE$55&gt;0,SUM($E217:BY217)&lt;'Summary&amp;Assumptions'!$G$32*$B217,$D217&gt;='Summary&amp;Assumptions'!$D$17,CE$47&gt;=$D217,CE$47&lt;=EDATE($D217,'Summary&amp;Assumptions'!$G$32))*$B217+AND(CE$56&lt;'Summary&amp;Assumptions'!$J$31,CE$47&gt;=$FO217,CE$47&lt;=$FP217)*(('Summary&amp;Assumptions'!$H$25*$C217)*(1+'Summary&amp;Assumptions'!$J$29)^(CE$46-1))+AND(CE$56&lt;'Summary&amp;Assumptions'!$J$31,CE$47&gt;=$FQ217,CE$47&lt;=$FR217)*(('Summary&amp;Assumptions'!$H$25*$C217)*(1+'Summary&amp;Assumptions'!$J$29)^(CE$46-1))</f>
        <v>0</v>
      </c>
      <c r="CA217" s="588">
        <f>AND(CF$55&gt;0,SUM($E217:BZ217)&lt;'Summary&amp;Assumptions'!$G$32*$B217,$D217&gt;='Summary&amp;Assumptions'!$D$17,CF$47&gt;=$D217,CF$47&lt;=EDATE($D217,'Summary&amp;Assumptions'!$G$32))*$B217+AND(CF$56&lt;'Summary&amp;Assumptions'!$J$31,CF$47&gt;=$FO217,CF$47&lt;=$FP217)*(('Summary&amp;Assumptions'!$H$25*$C217)*(1+'Summary&amp;Assumptions'!$J$29)^(CF$46-1))+AND(CF$56&lt;'Summary&amp;Assumptions'!$J$31,CF$47&gt;=$FQ217,CF$47&lt;=$FR217)*(('Summary&amp;Assumptions'!$H$25*$C217)*(1+'Summary&amp;Assumptions'!$J$29)^(CF$46-1))</f>
        <v>0</v>
      </c>
      <c r="CB217" s="588">
        <f>AND(CG$55&gt;0,SUM($E217:CA217)&lt;'Summary&amp;Assumptions'!$G$32*$B217,$D217&gt;='Summary&amp;Assumptions'!$D$17,CG$47&gt;=$D217,CG$47&lt;=EDATE($D217,'Summary&amp;Assumptions'!$G$32))*$B217+AND(CG$56&lt;'Summary&amp;Assumptions'!$J$31,CG$47&gt;=$FO217,CG$47&lt;=$FP217)*(('Summary&amp;Assumptions'!$H$25*$C217)*(1+'Summary&amp;Assumptions'!$J$29)^(CG$46-1))+AND(CG$56&lt;'Summary&amp;Assumptions'!$J$31,CG$47&gt;=$FQ217,CG$47&lt;=$FR217)*(('Summary&amp;Assumptions'!$H$25*$C217)*(1+'Summary&amp;Assumptions'!$J$29)^(CG$46-1))</f>
        <v>0</v>
      </c>
      <c r="CC217" s="588">
        <f>AND(CH$55&gt;0,SUM($E217:CB217)&lt;'Summary&amp;Assumptions'!$G$32*$B217,$D217&gt;='Summary&amp;Assumptions'!$D$17,CH$47&gt;=$D217,CH$47&lt;=EDATE($D217,'Summary&amp;Assumptions'!$G$32))*$B217+AND(CH$56&lt;'Summary&amp;Assumptions'!$J$31,CH$47&gt;=$FO217,CH$47&lt;=$FP217)*(('Summary&amp;Assumptions'!$H$25*$C217)*(1+'Summary&amp;Assumptions'!$J$29)^(CH$46-1))+AND(CH$56&lt;'Summary&amp;Assumptions'!$J$31,CH$47&gt;=$FQ217,CH$47&lt;=$FR217)*(('Summary&amp;Assumptions'!$H$25*$C217)*(1+'Summary&amp;Assumptions'!$J$29)^(CH$46-1))</f>
        <v>0</v>
      </c>
      <c r="CD217" s="588">
        <f>AND(CI$55&gt;0,SUM($E217:CC217)&lt;'Summary&amp;Assumptions'!$G$32*$B217,$D217&gt;='Summary&amp;Assumptions'!$D$17,CI$47&gt;=$D217,CI$47&lt;=EDATE($D217,'Summary&amp;Assumptions'!$G$32))*$B217+AND(CI$56&lt;'Summary&amp;Assumptions'!$J$31,CI$47&gt;=$FO217,CI$47&lt;=$FP217)*(('Summary&amp;Assumptions'!$H$25*$C217)*(1+'Summary&amp;Assumptions'!$J$29)^(CI$46-1))+AND(CI$56&lt;'Summary&amp;Assumptions'!$J$31,CI$47&gt;=$FQ217,CI$47&lt;=$FR217)*(('Summary&amp;Assumptions'!$H$25*$C217)*(1+'Summary&amp;Assumptions'!$J$29)^(CI$46-1))</f>
        <v>0</v>
      </c>
      <c r="CE217" s="588">
        <f>AND(CJ$55&gt;0,SUM($E217:CD217)&lt;'Summary&amp;Assumptions'!$G$32*$B217,$D217&gt;='Summary&amp;Assumptions'!$D$17,CJ$47&gt;=$D217,CJ$47&lt;=EDATE($D217,'Summary&amp;Assumptions'!$G$32))*$B217+AND(CJ$56&lt;'Summary&amp;Assumptions'!$J$31,CJ$47&gt;=$FO217,CJ$47&lt;=$FP217)*(('Summary&amp;Assumptions'!$H$25*$C217)*(1+'Summary&amp;Assumptions'!$J$29)^(CJ$46-1))+AND(CJ$56&lt;'Summary&amp;Assumptions'!$J$31,CJ$47&gt;=$FQ217,CJ$47&lt;=$FR217)*(('Summary&amp;Assumptions'!$H$25*$C217)*(1+'Summary&amp;Assumptions'!$J$29)^(CJ$46-1))</f>
        <v>0</v>
      </c>
      <c r="CF217" s="588">
        <f>AND(CK$55&gt;0,SUM($E217:CE217)&lt;'Summary&amp;Assumptions'!$G$32*$B217,$D217&gt;='Summary&amp;Assumptions'!$D$17,CK$47&gt;=$D217,CK$47&lt;=EDATE($D217,'Summary&amp;Assumptions'!$G$32))*$B217+AND(CK$56&lt;'Summary&amp;Assumptions'!$J$31,CK$47&gt;=$FO217,CK$47&lt;=$FP217)*(('Summary&amp;Assumptions'!$H$25*$C217)*(1+'Summary&amp;Assumptions'!$J$29)^(CK$46-1))+AND(CK$56&lt;'Summary&amp;Assumptions'!$J$31,CK$47&gt;=$FQ217,CK$47&lt;=$FR217)*(('Summary&amp;Assumptions'!$H$25*$C217)*(1+'Summary&amp;Assumptions'!$J$29)^(CK$46-1))</f>
        <v>0</v>
      </c>
      <c r="CG217" s="588">
        <f>AND(CL$55&gt;0,SUM($E217:CF217)&lt;'Summary&amp;Assumptions'!$G$32*$B217,$D217&gt;='Summary&amp;Assumptions'!$D$17,CL$47&gt;=$D217,CL$47&lt;=EDATE($D217,'Summary&amp;Assumptions'!$G$32))*$B217+AND(CL$56&lt;'Summary&amp;Assumptions'!$J$31,CL$47&gt;=$FO217,CL$47&lt;=$FP217)*(('Summary&amp;Assumptions'!$H$25*$C217)*(1+'Summary&amp;Assumptions'!$J$29)^(CL$46-1))+AND(CL$56&lt;'Summary&amp;Assumptions'!$J$31,CL$47&gt;=$FQ217,CL$47&lt;=$FR217)*(('Summary&amp;Assumptions'!$H$25*$C217)*(1+'Summary&amp;Assumptions'!$J$29)^(CL$46-1))</f>
        <v>0</v>
      </c>
      <c r="CH217" s="588">
        <f>AND(CM$55&gt;0,SUM($E217:CG217)&lt;'Summary&amp;Assumptions'!$G$32*$B217,$D217&gt;='Summary&amp;Assumptions'!$D$17,CM$47&gt;=$D217,CM$47&lt;=EDATE($D217,'Summary&amp;Assumptions'!$G$32))*$B217+AND(CM$56&lt;'Summary&amp;Assumptions'!$J$31,CM$47&gt;=$FO217,CM$47&lt;=$FP217)*(('Summary&amp;Assumptions'!$H$25*$C217)*(1+'Summary&amp;Assumptions'!$J$29)^(CM$46-1))+AND(CM$56&lt;'Summary&amp;Assumptions'!$J$31,CM$47&gt;=$FQ217,CM$47&lt;=$FR217)*(('Summary&amp;Assumptions'!$H$25*$C217)*(1+'Summary&amp;Assumptions'!$J$29)^(CM$46-1))</f>
        <v>0</v>
      </c>
      <c r="CI217" s="588">
        <f>AND(CN$55&gt;0,SUM($E217:CH217)&lt;'Summary&amp;Assumptions'!$G$32*$B217,$D217&gt;='Summary&amp;Assumptions'!$D$17,CN$47&gt;=$D217,CN$47&lt;=EDATE($D217,'Summary&amp;Assumptions'!$G$32))*$B217+AND(CN$56&lt;'Summary&amp;Assumptions'!$J$31,CN$47&gt;=$FO217,CN$47&lt;=$FP217)*(('Summary&amp;Assumptions'!$H$25*$C217)*(1+'Summary&amp;Assumptions'!$J$29)^(CN$46-1))+AND(CN$56&lt;'Summary&amp;Assumptions'!$J$31,CN$47&gt;=$FQ217,CN$47&lt;=$FR217)*(('Summary&amp;Assumptions'!$H$25*$C217)*(1+'Summary&amp;Assumptions'!$J$29)^(CN$46-1))</f>
        <v>0</v>
      </c>
      <c r="CJ217" s="588">
        <f>AND(CO$55&gt;0,SUM($E217:CI217)&lt;'Summary&amp;Assumptions'!$G$32*$B217,$D217&gt;='Summary&amp;Assumptions'!$D$17,CO$47&gt;=$D217,CO$47&lt;=EDATE($D217,'Summary&amp;Assumptions'!$G$32))*$B217+AND(CO$56&lt;'Summary&amp;Assumptions'!$J$31,CO$47&gt;=$FO217,CO$47&lt;=$FP217)*(('Summary&amp;Assumptions'!$H$25*$C217)*(1+'Summary&amp;Assumptions'!$J$29)^(CO$46-1))+AND(CO$56&lt;'Summary&amp;Assumptions'!$J$31,CO$47&gt;=$FQ217,CO$47&lt;=$FR217)*(('Summary&amp;Assumptions'!$H$25*$C217)*(1+'Summary&amp;Assumptions'!$J$29)^(CO$46-1))</f>
        <v>0</v>
      </c>
      <c r="CK217" s="588">
        <f>AND(CP$55&gt;0,SUM($E217:CJ217)&lt;'Summary&amp;Assumptions'!$G$32*$B217,$D217&gt;='Summary&amp;Assumptions'!$D$17,CP$47&gt;=$D217,CP$47&lt;=EDATE($D217,'Summary&amp;Assumptions'!$G$32))*$B217+AND(CP$56&lt;'Summary&amp;Assumptions'!$J$31,CP$47&gt;=$FO217,CP$47&lt;=$FP217)*(('Summary&amp;Assumptions'!$H$25*$C217)*(1+'Summary&amp;Assumptions'!$J$29)^(CP$46-1))+AND(CP$56&lt;'Summary&amp;Assumptions'!$J$31,CP$47&gt;=$FQ217,CP$47&lt;=$FR217)*(('Summary&amp;Assumptions'!$H$25*$C217)*(1+'Summary&amp;Assumptions'!$J$29)^(CP$46-1))</f>
        <v>0</v>
      </c>
      <c r="CL217" s="588">
        <f>AND(CQ$55&gt;0,SUM($E217:CK217)&lt;'Summary&amp;Assumptions'!$G$32*$B217,$D217&gt;='Summary&amp;Assumptions'!$D$17,CQ$47&gt;=$D217,CQ$47&lt;=EDATE($D217,'Summary&amp;Assumptions'!$G$32))*$B217+AND(CQ$56&lt;'Summary&amp;Assumptions'!$J$31,CQ$47&gt;=$FO217,CQ$47&lt;=$FP217)*(('Summary&amp;Assumptions'!$H$25*$C217)*(1+'Summary&amp;Assumptions'!$J$29)^(CQ$46-1))+AND(CQ$56&lt;'Summary&amp;Assumptions'!$J$31,CQ$47&gt;=$FQ217,CQ$47&lt;=$FR217)*(('Summary&amp;Assumptions'!$H$25*$C217)*(1+'Summary&amp;Assumptions'!$J$29)^(CQ$46-1))</f>
        <v>0</v>
      </c>
      <c r="CM217" s="588">
        <f>AND(CR$55&gt;0,SUM($E217:CL217)&lt;'Summary&amp;Assumptions'!$G$32*$B217,$D217&gt;='Summary&amp;Assumptions'!$D$17,CR$47&gt;=$D217,CR$47&lt;=EDATE($D217,'Summary&amp;Assumptions'!$G$32))*$B217+AND(CR$56&lt;'Summary&amp;Assumptions'!$J$31,CR$47&gt;=$FO217,CR$47&lt;=$FP217)*(('Summary&amp;Assumptions'!$H$25*$C217)*(1+'Summary&amp;Assumptions'!$J$29)^(CR$46-1))+AND(CR$56&lt;'Summary&amp;Assumptions'!$J$31,CR$47&gt;=$FQ217,CR$47&lt;=$FR217)*(('Summary&amp;Assumptions'!$H$25*$C217)*(1+'Summary&amp;Assumptions'!$J$29)^(CR$46-1))</f>
        <v>0</v>
      </c>
      <c r="CN217" s="588">
        <f>AND(CS$55&gt;0,SUM($E217:CM217)&lt;'Summary&amp;Assumptions'!$G$32*$B217,$D217&gt;='Summary&amp;Assumptions'!$D$17,CS$47&gt;=$D217,CS$47&lt;=EDATE($D217,'Summary&amp;Assumptions'!$G$32))*$B217+AND(CS$56&lt;'Summary&amp;Assumptions'!$J$31,CS$47&gt;=$FO217,CS$47&lt;=$FP217)*(('Summary&amp;Assumptions'!$H$25*$C217)*(1+'Summary&amp;Assumptions'!$J$29)^(CS$46-1))+AND(CS$56&lt;'Summary&amp;Assumptions'!$J$31,CS$47&gt;=$FQ217,CS$47&lt;=$FR217)*(('Summary&amp;Assumptions'!$H$25*$C217)*(1+'Summary&amp;Assumptions'!$J$29)^(CS$46-1))</f>
        <v>0</v>
      </c>
      <c r="CO217" s="588">
        <f>AND(CT$55&gt;0,SUM($E217:CN217)&lt;'Summary&amp;Assumptions'!$G$32*$B217,$D217&gt;='Summary&amp;Assumptions'!$D$17,CT$47&gt;=$D217,CT$47&lt;=EDATE($D217,'Summary&amp;Assumptions'!$G$32))*$B217+AND(CT$56&lt;'Summary&amp;Assumptions'!$J$31,CT$47&gt;=$FO217,CT$47&lt;=$FP217)*(('Summary&amp;Assumptions'!$H$25*$C217)*(1+'Summary&amp;Assumptions'!$J$29)^(CT$46-1))+AND(CT$56&lt;'Summary&amp;Assumptions'!$J$31,CT$47&gt;=$FQ217,CT$47&lt;=$FR217)*(('Summary&amp;Assumptions'!$H$25*$C217)*(1+'Summary&amp;Assumptions'!$J$29)^(CT$46-1))</f>
        <v>0</v>
      </c>
      <c r="CP217" s="588">
        <f>AND(CU$55&gt;0,SUM($E217:CO217)&lt;'Summary&amp;Assumptions'!$G$32*$B217,$D217&gt;='Summary&amp;Assumptions'!$D$17,CU$47&gt;=$D217,CU$47&lt;=EDATE($D217,'Summary&amp;Assumptions'!$G$32))*$B217+AND(CU$56&lt;'Summary&amp;Assumptions'!$J$31,CU$47&gt;=$FO217,CU$47&lt;=$FP217)*(('Summary&amp;Assumptions'!$H$25*$C217)*(1+'Summary&amp;Assumptions'!$J$29)^(CU$46-1))+AND(CU$56&lt;'Summary&amp;Assumptions'!$J$31,CU$47&gt;=$FQ217,CU$47&lt;=$FR217)*(('Summary&amp;Assumptions'!$H$25*$C217)*(1+'Summary&amp;Assumptions'!$J$29)^(CU$46-1))</f>
        <v>0</v>
      </c>
      <c r="CQ217" s="588">
        <f>AND(CV$55&gt;0,SUM($E217:CP217)&lt;'Summary&amp;Assumptions'!$G$32*$B217,$D217&gt;='Summary&amp;Assumptions'!$D$17,CV$47&gt;=$D217,CV$47&lt;=EDATE($D217,'Summary&amp;Assumptions'!$G$32))*$B217+AND(CV$56&lt;'Summary&amp;Assumptions'!$J$31,CV$47&gt;=$FO217,CV$47&lt;=$FP217)*(('Summary&amp;Assumptions'!$H$25*$C217)*(1+'Summary&amp;Assumptions'!$J$29)^(CV$46-1))+AND(CV$56&lt;'Summary&amp;Assumptions'!$J$31,CV$47&gt;=$FQ217,CV$47&lt;=$FR217)*(('Summary&amp;Assumptions'!$H$25*$C217)*(1+'Summary&amp;Assumptions'!$J$29)^(CV$46-1))</f>
        <v>0</v>
      </c>
      <c r="CR217" s="588">
        <f>AND(CW$55&gt;0,SUM($E217:CQ217)&lt;'Summary&amp;Assumptions'!$G$32*$B217,$D217&gt;='Summary&amp;Assumptions'!$D$17,CW$47&gt;=$D217,CW$47&lt;=EDATE($D217,'Summary&amp;Assumptions'!$G$32))*$B217+AND(CW$56&lt;'Summary&amp;Assumptions'!$J$31,CW$47&gt;=$FO217,CW$47&lt;=$FP217)*(('Summary&amp;Assumptions'!$H$25*$C217)*(1+'Summary&amp;Assumptions'!$J$29)^(CW$46-1))+AND(CW$56&lt;'Summary&amp;Assumptions'!$J$31,CW$47&gt;=$FQ217,CW$47&lt;=$FR217)*(('Summary&amp;Assumptions'!$H$25*$C217)*(1+'Summary&amp;Assumptions'!$J$29)^(CW$46-1))</f>
        <v>0</v>
      </c>
      <c r="CS217" s="588">
        <f>AND(CX$55&gt;0,SUM($E217:CR217)&lt;'Summary&amp;Assumptions'!$G$32*$B217,$D217&gt;='Summary&amp;Assumptions'!$D$17,CX$47&gt;=$D217,CX$47&lt;=EDATE($D217,'Summary&amp;Assumptions'!$G$32))*$B217+AND(CX$56&lt;'Summary&amp;Assumptions'!$J$31,CX$47&gt;=$FO217,CX$47&lt;=$FP217)*(('Summary&amp;Assumptions'!$H$25*$C217)*(1+'Summary&amp;Assumptions'!$J$29)^(CX$46-1))+AND(CX$56&lt;'Summary&amp;Assumptions'!$J$31,CX$47&gt;=$FQ217,CX$47&lt;=$FR217)*(('Summary&amp;Assumptions'!$H$25*$C217)*(1+'Summary&amp;Assumptions'!$J$29)^(CX$46-1))</f>
        <v>0</v>
      </c>
      <c r="CT217" s="588">
        <f>AND(CY$55&gt;0,SUM($E217:CS217)&lt;'Summary&amp;Assumptions'!$G$32*$B217,$D217&gt;='Summary&amp;Assumptions'!$D$17,CY$47&gt;=$D217,CY$47&lt;=EDATE($D217,'Summary&amp;Assumptions'!$G$32))*$B217+AND(CY$56&lt;'Summary&amp;Assumptions'!$J$31,CY$47&gt;=$FO217,CY$47&lt;=$FP217)*(('Summary&amp;Assumptions'!$H$25*$C217)*(1+'Summary&amp;Assumptions'!$J$29)^(CY$46-1))+AND(CY$56&lt;'Summary&amp;Assumptions'!$J$31,CY$47&gt;=$FQ217,CY$47&lt;=$FR217)*(('Summary&amp;Assumptions'!$H$25*$C217)*(1+'Summary&amp;Assumptions'!$J$29)^(CY$46-1))</f>
        <v>0</v>
      </c>
      <c r="CU217" s="588">
        <f>AND(CZ$55&gt;0,SUM($E217:CT217)&lt;'Summary&amp;Assumptions'!$G$32*$B217,$D217&gt;='Summary&amp;Assumptions'!$D$17,CZ$47&gt;=$D217,CZ$47&lt;=EDATE($D217,'Summary&amp;Assumptions'!$G$32))*$B217+AND(CZ$56&lt;'Summary&amp;Assumptions'!$J$31,CZ$47&gt;=$FO217,CZ$47&lt;=$FP217)*(('Summary&amp;Assumptions'!$H$25*$C217)*(1+'Summary&amp;Assumptions'!$J$29)^(CZ$46-1))+AND(CZ$56&lt;'Summary&amp;Assumptions'!$J$31,CZ$47&gt;=$FQ217,CZ$47&lt;=$FR217)*(('Summary&amp;Assumptions'!$H$25*$C217)*(1+'Summary&amp;Assumptions'!$J$29)^(CZ$46-1))</f>
        <v>0</v>
      </c>
      <c r="CV217" s="588">
        <f>AND(DA$55&gt;0,SUM($E217:CU217)&lt;'Summary&amp;Assumptions'!$G$32*$B217,$D217&gt;='Summary&amp;Assumptions'!$D$17,DA$47&gt;=$D217,DA$47&lt;=EDATE($D217,'Summary&amp;Assumptions'!$G$32))*$B217+AND(DA$56&lt;'Summary&amp;Assumptions'!$J$31,DA$47&gt;=$FO217,DA$47&lt;=$FP217)*(('Summary&amp;Assumptions'!$H$25*$C217)*(1+'Summary&amp;Assumptions'!$J$29)^(DA$46-1))+AND(DA$56&lt;'Summary&amp;Assumptions'!$J$31,DA$47&gt;=$FQ217,DA$47&lt;=$FR217)*(('Summary&amp;Assumptions'!$H$25*$C217)*(1+'Summary&amp;Assumptions'!$J$29)^(DA$46-1))</f>
        <v>0</v>
      </c>
      <c r="CW217" s="588">
        <f>AND(DB$55&gt;0,SUM($E217:CV217)&lt;'Summary&amp;Assumptions'!$G$32*$B217,$D217&gt;='Summary&amp;Assumptions'!$D$17,DB$47&gt;=$D217,DB$47&lt;=EDATE($D217,'Summary&amp;Assumptions'!$G$32))*$B217+AND(DB$56&lt;'Summary&amp;Assumptions'!$J$31,DB$47&gt;=$FO217,DB$47&lt;=$FP217)*(('Summary&amp;Assumptions'!$H$25*$C217)*(1+'Summary&amp;Assumptions'!$J$29)^(DB$46-1))+AND(DB$56&lt;'Summary&amp;Assumptions'!$J$31,DB$47&gt;=$FQ217,DB$47&lt;=$FR217)*(('Summary&amp;Assumptions'!$H$25*$C217)*(1+'Summary&amp;Assumptions'!$J$29)^(DB$46-1))</f>
        <v>0</v>
      </c>
      <c r="CX217" s="588">
        <f>AND(DC$55&gt;0,SUM($E217:CW217)&lt;'Summary&amp;Assumptions'!$G$32*$B217,$D217&gt;='Summary&amp;Assumptions'!$D$17,DC$47&gt;=$D217,DC$47&lt;=EDATE($D217,'Summary&amp;Assumptions'!$G$32))*$B217+AND(DC$56&lt;'Summary&amp;Assumptions'!$J$31,DC$47&gt;=$FO217,DC$47&lt;=$FP217)*(('Summary&amp;Assumptions'!$H$25*$C217)*(1+'Summary&amp;Assumptions'!$J$29)^(DC$46-1))+AND(DC$56&lt;'Summary&amp;Assumptions'!$J$31,DC$47&gt;=$FQ217,DC$47&lt;=$FR217)*(('Summary&amp;Assumptions'!$H$25*$C217)*(1+'Summary&amp;Assumptions'!$J$29)^(DC$46-1))</f>
        <v>0</v>
      </c>
      <c r="CY217" s="588">
        <f>AND(DD$55&gt;0,SUM($E217:CX217)&lt;'Summary&amp;Assumptions'!$G$32*$B217,$D217&gt;='Summary&amp;Assumptions'!$D$17,DD$47&gt;=$D217,DD$47&lt;=EDATE($D217,'Summary&amp;Assumptions'!$G$32))*$B217+AND(DD$56&lt;'Summary&amp;Assumptions'!$J$31,DD$47&gt;=$FO217,DD$47&lt;=$FP217)*(('Summary&amp;Assumptions'!$H$25*$C217)*(1+'Summary&amp;Assumptions'!$J$29)^(DD$46-1))+AND(DD$56&lt;'Summary&amp;Assumptions'!$J$31,DD$47&gt;=$FQ217,DD$47&lt;=$FR217)*(('Summary&amp;Assumptions'!$H$25*$C217)*(1+'Summary&amp;Assumptions'!$J$29)^(DD$46-1))</f>
        <v>0</v>
      </c>
      <c r="CZ217" s="588">
        <f>AND(DE$55&gt;0,SUM($E217:CY217)&lt;'Summary&amp;Assumptions'!$G$32*$B217,$D217&gt;='Summary&amp;Assumptions'!$D$17,DE$47&gt;=$D217,DE$47&lt;=EDATE($D217,'Summary&amp;Assumptions'!$G$32))*$B217+AND(DE$56&lt;'Summary&amp;Assumptions'!$J$31,DE$47&gt;=$FO217,DE$47&lt;=$FP217)*(('Summary&amp;Assumptions'!$H$25*$C217)*(1+'Summary&amp;Assumptions'!$J$29)^(DE$46-1))+AND(DE$56&lt;'Summary&amp;Assumptions'!$J$31,DE$47&gt;=$FQ217,DE$47&lt;=$FR217)*(('Summary&amp;Assumptions'!$H$25*$C217)*(1+'Summary&amp;Assumptions'!$J$29)^(DE$46-1))</f>
        <v>0</v>
      </c>
      <c r="DA217" s="588">
        <f>AND(DF$55&gt;0,SUM($E217:CZ217)&lt;'Summary&amp;Assumptions'!$G$32*$B217,$D217&gt;='Summary&amp;Assumptions'!$D$17,DF$47&gt;=$D217,DF$47&lt;=EDATE($D217,'Summary&amp;Assumptions'!$G$32))*$B217+AND(DF$56&lt;'Summary&amp;Assumptions'!$J$31,DF$47&gt;=$FO217,DF$47&lt;=$FP217)*(('Summary&amp;Assumptions'!$H$25*$C217)*(1+'Summary&amp;Assumptions'!$J$29)^(DF$46-1))+AND(DF$56&lt;'Summary&amp;Assumptions'!$J$31,DF$47&gt;=$FQ217,DF$47&lt;=$FR217)*(('Summary&amp;Assumptions'!$H$25*$C217)*(1+'Summary&amp;Assumptions'!$J$29)^(DF$46-1))</f>
        <v>0</v>
      </c>
      <c r="DB217" s="588">
        <f>AND(DG$55&gt;0,SUM($E217:DA217)&lt;'Summary&amp;Assumptions'!$G$32*$B217,$D217&gt;='Summary&amp;Assumptions'!$D$17,DG$47&gt;=$D217,DG$47&lt;=EDATE($D217,'Summary&amp;Assumptions'!$G$32))*$B217+AND(DG$56&lt;'Summary&amp;Assumptions'!$J$31,DG$47&gt;=$FO217,DG$47&lt;=$FP217)*(('Summary&amp;Assumptions'!$H$25*$C217)*(1+'Summary&amp;Assumptions'!$J$29)^(DG$46-1))+AND(DG$56&lt;'Summary&amp;Assumptions'!$J$31,DG$47&gt;=$FQ217,DG$47&lt;=$FR217)*(('Summary&amp;Assumptions'!$H$25*$C217)*(1+'Summary&amp;Assumptions'!$J$29)^(DG$46-1))</f>
        <v>0</v>
      </c>
      <c r="DC217" s="588">
        <f>AND(DH$55&gt;0,SUM($E217:DB217)&lt;'Summary&amp;Assumptions'!$G$32*$B217,$D217&gt;='Summary&amp;Assumptions'!$D$17,DH$47&gt;=$D217,DH$47&lt;=EDATE($D217,'Summary&amp;Assumptions'!$G$32))*$B217+AND(DH$56&lt;'Summary&amp;Assumptions'!$J$31,DH$47&gt;=$FO217,DH$47&lt;=$FP217)*(('Summary&amp;Assumptions'!$H$25*$C217)*(1+'Summary&amp;Assumptions'!$J$29)^(DH$46-1))+AND(DH$56&lt;'Summary&amp;Assumptions'!$J$31,DH$47&gt;=$FQ217,DH$47&lt;=$FR217)*(('Summary&amp;Assumptions'!$H$25*$C217)*(1+'Summary&amp;Assumptions'!$J$29)^(DH$46-1))</f>
        <v>0</v>
      </c>
      <c r="DD217" s="588">
        <f>AND(DI$55&gt;0,SUM($E217:DC217)&lt;'Summary&amp;Assumptions'!$G$32*$B217,$D217&gt;='Summary&amp;Assumptions'!$D$17,DI$47&gt;=$D217,DI$47&lt;=EDATE($D217,'Summary&amp;Assumptions'!$G$32))*$B217+AND(DI$56&lt;'Summary&amp;Assumptions'!$J$31,DI$47&gt;=$FO217,DI$47&lt;=$FP217)*(('Summary&amp;Assumptions'!$H$25*$C217)*(1+'Summary&amp;Assumptions'!$J$29)^(DI$46-1))+AND(DI$56&lt;'Summary&amp;Assumptions'!$J$31,DI$47&gt;=$FQ217,DI$47&lt;=$FR217)*(('Summary&amp;Assumptions'!$H$25*$C217)*(1+'Summary&amp;Assumptions'!$J$29)^(DI$46-1))</f>
        <v>0</v>
      </c>
      <c r="DE217" s="588">
        <f>AND(DJ$55&gt;0,SUM($E217:DD217)&lt;'Summary&amp;Assumptions'!$G$32*$B217,$D217&gt;='Summary&amp;Assumptions'!$D$17,DJ$47&gt;=$D217,DJ$47&lt;=EDATE($D217,'Summary&amp;Assumptions'!$G$32))*$B217+AND(DJ$56&lt;'Summary&amp;Assumptions'!$J$31,DJ$47&gt;=$FO217,DJ$47&lt;=$FP217)*(('Summary&amp;Assumptions'!$H$25*$C217)*(1+'Summary&amp;Assumptions'!$J$29)^(DJ$46-1))+AND(DJ$56&lt;'Summary&amp;Assumptions'!$J$31,DJ$47&gt;=$FQ217,DJ$47&lt;=$FR217)*(('Summary&amp;Assumptions'!$H$25*$C217)*(1+'Summary&amp;Assumptions'!$J$29)^(DJ$46-1))</f>
        <v>0</v>
      </c>
      <c r="DF217" s="588">
        <f>AND(DK$55&gt;0,SUM($E217:DE217)&lt;'Summary&amp;Assumptions'!$G$32*$B217,$D217&gt;='Summary&amp;Assumptions'!$D$17,DK$47&gt;=$D217,DK$47&lt;=EDATE($D217,'Summary&amp;Assumptions'!$G$32))*$B217+AND(DK$56&lt;'Summary&amp;Assumptions'!$J$31,DK$47&gt;=$FO217,DK$47&lt;=$FP217)*(('Summary&amp;Assumptions'!$H$25*$C217)*(1+'Summary&amp;Assumptions'!$J$29)^(DK$46-1))+AND(DK$56&lt;'Summary&amp;Assumptions'!$J$31,DK$47&gt;=$FQ217,DK$47&lt;=$FR217)*(('Summary&amp;Assumptions'!$H$25*$C217)*(1+'Summary&amp;Assumptions'!$J$29)^(DK$46-1))</f>
        <v>0</v>
      </c>
      <c r="DG217" s="588">
        <f>AND(DL$55&gt;0,SUM($E217:DF217)&lt;'Summary&amp;Assumptions'!$G$32*$B217,$D217&gt;='Summary&amp;Assumptions'!$D$17,DL$47&gt;=$D217,DL$47&lt;=EDATE($D217,'Summary&amp;Assumptions'!$G$32))*$B217+AND(DL$56&lt;'Summary&amp;Assumptions'!$J$31,DL$47&gt;=$FO217,DL$47&lt;=$FP217)*(('Summary&amp;Assumptions'!$H$25*$C217)*(1+'Summary&amp;Assumptions'!$J$29)^(DL$46-1))+AND(DL$56&lt;'Summary&amp;Assumptions'!$J$31,DL$47&gt;=$FQ217,DL$47&lt;=$FR217)*(('Summary&amp;Assumptions'!$H$25*$C217)*(1+'Summary&amp;Assumptions'!$J$29)^(DL$46-1))</f>
        <v>0</v>
      </c>
      <c r="DH217" s="588">
        <f>AND(DM$55&gt;0,SUM($E217:DG217)&lt;'Summary&amp;Assumptions'!$G$32*$B217,$D217&gt;='Summary&amp;Assumptions'!$D$17,DM$47&gt;=$D217,DM$47&lt;=EDATE($D217,'Summary&amp;Assumptions'!$G$32))*$B217+AND(DM$56&lt;'Summary&amp;Assumptions'!$J$31,DM$47&gt;=$FO217,DM$47&lt;=$FP217)*(('Summary&amp;Assumptions'!$H$25*$C217)*(1+'Summary&amp;Assumptions'!$J$29)^(DM$46-1))+AND(DM$56&lt;'Summary&amp;Assumptions'!$J$31,DM$47&gt;=$FQ217,DM$47&lt;=$FR217)*(('Summary&amp;Assumptions'!$H$25*$C217)*(1+'Summary&amp;Assumptions'!$J$29)^(DM$46-1))</f>
        <v>0</v>
      </c>
      <c r="DI217" s="588">
        <f>AND(DN$55&gt;0,SUM($E217:DH217)&lt;'Summary&amp;Assumptions'!$G$32*$B217,$D217&gt;='Summary&amp;Assumptions'!$D$17,DN$47&gt;=$D217,DN$47&lt;=EDATE($D217,'Summary&amp;Assumptions'!$G$32))*$B217+AND(DN$56&lt;'Summary&amp;Assumptions'!$J$31,DN$47&gt;=$FO217,DN$47&lt;=$FP217)*(('Summary&amp;Assumptions'!$H$25*$C217)*(1+'Summary&amp;Assumptions'!$J$29)^(DN$46-1))+AND(DN$56&lt;'Summary&amp;Assumptions'!$J$31,DN$47&gt;=$FQ217,DN$47&lt;=$FR217)*(('Summary&amp;Assumptions'!$H$25*$C217)*(1+'Summary&amp;Assumptions'!$J$29)^(DN$46-1))</f>
        <v>0</v>
      </c>
      <c r="DJ217" s="588">
        <f>AND(DO$55&gt;0,SUM($E217:DI217)&lt;'Summary&amp;Assumptions'!$G$32*$B217,$D217&gt;='Summary&amp;Assumptions'!$D$17,DO$47&gt;=$D217,DO$47&lt;=EDATE($D217,'Summary&amp;Assumptions'!$G$32))*$B217+AND(DO$56&lt;'Summary&amp;Assumptions'!$J$31,DO$47&gt;=$FO217,DO$47&lt;=$FP217)*(('Summary&amp;Assumptions'!$H$25*$C217)*(1+'Summary&amp;Assumptions'!$J$29)^(DO$46-1))+AND(DO$56&lt;'Summary&amp;Assumptions'!$J$31,DO$47&gt;=$FQ217,DO$47&lt;=$FR217)*(('Summary&amp;Assumptions'!$H$25*$C217)*(1+'Summary&amp;Assumptions'!$J$29)^(DO$46-1))</f>
        <v>0</v>
      </c>
      <c r="DK217" s="588">
        <f>AND(DP$55&gt;0,SUM($E217:DJ217)&lt;'Summary&amp;Assumptions'!$G$32*$B217,$D217&gt;='Summary&amp;Assumptions'!$D$17,DP$47&gt;=$D217,DP$47&lt;=EDATE($D217,'Summary&amp;Assumptions'!$G$32))*$B217+AND(DP$56&lt;'Summary&amp;Assumptions'!$J$31,DP$47&gt;=$FO217,DP$47&lt;=$FP217)*(('Summary&amp;Assumptions'!$H$25*$C217)*(1+'Summary&amp;Assumptions'!$J$29)^(DP$46-1))+AND(DP$56&lt;'Summary&amp;Assumptions'!$J$31,DP$47&gt;=$FQ217,DP$47&lt;=$FR217)*(('Summary&amp;Assumptions'!$H$25*$C217)*(1+'Summary&amp;Assumptions'!$J$29)^(DP$46-1))</f>
        <v>0</v>
      </c>
      <c r="DL217" s="588">
        <f>AND(DQ$55&gt;0,SUM($E217:DK217)&lt;'Summary&amp;Assumptions'!$G$32*$B217,$D217&gt;='Summary&amp;Assumptions'!$D$17,DQ$47&gt;=$D217,DQ$47&lt;=EDATE($D217,'Summary&amp;Assumptions'!$G$32))*$B217+AND(DQ$56&lt;'Summary&amp;Assumptions'!$J$31,DQ$47&gt;=$FO217,DQ$47&lt;=$FP217)*(('Summary&amp;Assumptions'!$H$25*$C217)*(1+'Summary&amp;Assumptions'!$J$29)^(DQ$46-1))+AND(DQ$56&lt;'Summary&amp;Assumptions'!$J$31,DQ$47&gt;=$FQ217,DQ$47&lt;=$FR217)*(('Summary&amp;Assumptions'!$H$25*$C217)*(1+'Summary&amp;Assumptions'!$J$29)^(DQ$46-1))</f>
        <v>0</v>
      </c>
      <c r="DM217" s="588">
        <f>AND(DR$55&gt;0,SUM($E217:DL217)&lt;'Summary&amp;Assumptions'!$G$32*$B217,$D217&gt;='Summary&amp;Assumptions'!$D$17,DR$47&gt;=$D217,DR$47&lt;=EDATE($D217,'Summary&amp;Assumptions'!$G$32))*$B217+AND(DR$56&lt;'Summary&amp;Assumptions'!$J$31,DR$47&gt;=$FO217,DR$47&lt;=$FP217)*(('Summary&amp;Assumptions'!$H$25*$C217)*(1+'Summary&amp;Assumptions'!$J$29)^(DR$46-1))+AND(DR$56&lt;'Summary&amp;Assumptions'!$J$31,DR$47&gt;=$FQ217,DR$47&lt;=$FR217)*(('Summary&amp;Assumptions'!$H$25*$C217)*(1+'Summary&amp;Assumptions'!$J$29)^(DR$46-1))</f>
        <v>0</v>
      </c>
      <c r="DN217" s="588">
        <f>AND(DS$55&gt;0,SUM($E217:DM217)&lt;'Summary&amp;Assumptions'!$G$32*$B217,$D217&gt;='Summary&amp;Assumptions'!$D$17,DS$47&gt;=$D217,DS$47&lt;=EDATE($D217,'Summary&amp;Assumptions'!$G$32))*$B217+AND(DS$56&lt;'Summary&amp;Assumptions'!$J$31,DS$47&gt;=$FO217,DS$47&lt;=$FP217)*(('Summary&amp;Assumptions'!$H$25*$C217)*(1+'Summary&amp;Assumptions'!$J$29)^(DS$46-1))+AND(DS$56&lt;'Summary&amp;Assumptions'!$J$31,DS$47&gt;=$FQ217,DS$47&lt;=$FR217)*(('Summary&amp;Assumptions'!$H$25*$C217)*(1+'Summary&amp;Assumptions'!$J$29)^(DS$46-1))</f>
        <v>0</v>
      </c>
      <c r="DO217" s="588">
        <f>AND(DT$55&gt;0,SUM($E217:DN217)&lt;'Summary&amp;Assumptions'!$G$32*$B217,$D217&gt;='Summary&amp;Assumptions'!$D$17,DT$47&gt;=$D217,DT$47&lt;=EDATE($D217,'Summary&amp;Assumptions'!$G$32))*$B217+AND(DT$56&lt;'Summary&amp;Assumptions'!$J$31,DT$47&gt;=$FO217,DT$47&lt;=$FP217)*(('Summary&amp;Assumptions'!$H$25*$C217)*(1+'Summary&amp;Assumptions'!$J$29)^(DT$46-1))+AND(DT$56&lt;'Summary&amp;Assumptions'!$J$31,DT$47&gt;=$FQ217,DT$47&lt;=$FR217)*(('Summary&amp;Assumptions'!$H$25*$C217)*(1+'Summary&amp;Assumptions'!$J$29)^(DT$46-1))</f>
        <v>0</v>
      </c>
      <c r="DP217" s="588">
        <f>AND(DU$55&gt;0,SUM($E217:DO217)&lt;'Summary&amp;Assumptions'!$G$32*$B217,$D217&gt;='Summary&amp;Assumptions'!$D$17,DU$47&gt;=$D217,DU$47&lt;=EDATE($D217,'Summary&amp;Assumptions'!$G$32))*$B217+AND(DU$56&lt;'Summary&amp;Assumptions'!$J$31,DU$47&gt;=$FO217,DU$47&lt;=$FP217)*(('Summary&amp;Assumptions'!$H$25*$C217)*(1+'Summary&amp;Assumptions'!$J$29)^(DU$46-1))+AND(DU$56&lt;'Summary&amp;Assumptions'!$J$31,DU$47&gt;=$FQ217,DU$47&lt;=$FR217)*(('Summary&amp;Assumptions'!$H$25*$C217)*(1+'Summary&amp;Assumptions'!$J$29)^(DU$46-1))</f>
        <v>0</v>
      </c>
      <c r="DQ217" s="588">
        <f>AND(DV$55&gt;0,SUM($E217:DP217)&lt;'Summary&amp;Assumptions'!$G$32*$B217,$D217&gt;='Summary&amp;Assumptions'!$D$17,DV$47&gt;=$D217,DV$47&lt;=EDATE($D217,'Summary&amp;Assumptions'!$G$32))*$B217+AND(DV$56&lt;'Summary&amp;Assumptions'!$J$31,DV$47&gt;=$FO217,DV$47&lt;=$FP217)*(('Summary&amp;Assumptions'!$H$25*$C217)*(1+'Summary&amp;Assumptions'!$J$29)^(DV$46-1))+AND(DV$56&lt;'Summary&amp;Assumptions'!$J$31,DV$47&gt;=$FQ217,DV$47&lt;=$FR217)*(('Summary&amp;Assumptions'!$H$25*$C217)*(1+'Summary&amp;Assumptions'!$J$29)^(DV$46-1))</f>
        <v>0</v>
      </c>
      <c r="DR217" s="588">
        <f>AND(DW$55&gt;0,SUM($E217:DQ217)&lt;'Summary&amp;Assumptions'!$G$32*$B217,$D217&gt;='Summary&amp;Assumptions'!$D$17,DW$47&gt;=$D217,DW$47&lt;=EDATE($D217,'Summary&amp;Assumptions'!$G$32))*$B217+AND(DW$56&lt;'Summary&amp;Assumptions'!$J$31,DW$47&gt;=$FO217,DW$47&lt;=$FP217)*(('Summary&amp;Assumptions'!$H$25*$C217)*(1+'Summary&amp;Assumptions'!$J$29)^(DW$46-1))+AND(DW$56&lt;'Summary&amp;Assumptions'!$J$31,DW$47&gt;=$FQ217,DW$47&lt;=$FR217)*(('Summary&amp;Assumptions'!$H$25*$C217)*(1+'Summary&amp;Assumptions'!$J$29)^(DW$46-1))</f>
        <v>0</v>
      </c>
      <c r="DS217" s="588">
        <f>AND(DX$55&gt;0,SUM($E217:DR217)&lt;'Summary&amp;Assumptions'!$G$32*$B217,$D217&gt;='Summary&amp;Assumptions'!$D$17,DX$47&gt;=$D217,DX$47&lt;=EDATE($D217,'Summary&amp;Assumptions'!$G$32))*$B217+AND(DX$56&lt;'Summary&amp;Assumptions'!$J$31,DX$47&gt;=$FO217,DX$47&lt;=$FP217)*(('Summary&amp;Assumptions'!$H$25*$C217)*(1+'Summary&amp;Assumptions'!$J$29)^(DX$46-1))+AND(DX$56&lt;'Summary&amp;Assumptions'!$J$31,DX$47&gt;=$FQ217,DX$47&lt;=$FR217)*(('Summary&amp;Assumptions'!$H$25*$C217)*(1+'Summary&amp;Assumptions'!$J$29)^(DX$46-1))</f>
        <v>0</v>
      </c>
      <c r="DT217" s="588">
        <f>AND(DY$55&gt;0,SUM($E217:DS217)&lt;'Summary&amp;Assumptions'!$G$32*$B217,$D217&gt;='Summary&amp;Assumptions'!$D$17,DY$47&gt;=$D217,DY$47&lt;=EDATE($D217,'Summary&amp;Assumptions'!$G$32))*$B217+AND(DY$56&lt;'Summary&amp;Assumptions'!$J$31,DY$47&gt;=$FO217,DY$47&lt;=$FP217)*(('Summary&amp;Assumptions'!$H$25*$C217)*(1+'Summary&amp;Assumptions'!$J$29)^(DY$46-1))+AND(DY$56&lt;'Summary&amp;Assumptions'!$J$31,DY$47&gt;=$FQ217,DY$47&lt;=$FR217)*(('Summary&amp;Assumptions'!$H$25*$C217)*(1+'Summary&amp;Assumptions'!$J$29)^(DY$46-1))</f>
        <v>0</v>
      </c>
      <c r="DU217" s="588">
        <f>AND(DZ$55&gt;0,SUM($E217:DT217)&lt;'Summary&amp;Assumptions'!$G$32*$B217,$D217&gt;='Summary&amp;Assumptions'!$D$17,DZ$47&gt;=$D217,DZ$47&lt;=EDATE($D217,'Summary&amp;Assumptions'!$G$32))*$B217+AND(DZ$56&lt;'Summary&amp;Assumptions'!$J$31,DZ$47&gt;=$FO217,DZ$47&lt;=$FP217)*(('Summary&amp;Assumptions'!$H$25*$C217)*(1+'Summary&amp;Assumptions'!$J$29)^(DZ$46-1))+AND(DZ$56&lt;'Summary&amp;Assumptions'!$J$31,DZ$47&gt;=$FQ217,DZ$47&lt;=$FR217)*(('Summary&amp;Assumptions'!$H$25*$C217)*(1+'Summary&amp;Assumptions'!$J$29)^(DZ$46-1))</f>
        <v>0</v>
      </c>
      <c r="DV217" s="588">
        <f>AND(EA$55&gt;0,SUM($E217:DU217)&lt;'Summary&amp;Assumptions'!$G$32*$B217,$D217&gt;='Summary&amp;Assumptions'!$D$17,EA$47&gt;=$D217,EA$47&lt;=EDATE($D217,'Summary&amp;Assumptions'!$G$32))*$B217+AND(EA$56&lt;'Summary&amp;Assumptions'!$J$31,EA$47&gt;=$FO217,EA$47&lt;=$FP217)*(('Summary&amp;Assumptions'!$H$25*$C217)*(1+'Summary&amp;Assumptions'!$J$29)^(EA$46-1))+AND(EA$56&lt;'Summary&amp;Assumptions'!$J$31,EA$47&gt;=$FQ217,EA$47&lt;=$FR217)*(('Summary&amp;Assumptions'!$H$25*$C217)*(1+'Summary&amp;Assumptions'!$J$29)^(EA$46-1))</f>
        <v>0</v>
      </c>
      <c r="DW217" s="588">
        <f>AND(EB$55&gt;0,SUM($E217:DV217)&lt;'Summary&amp;Assumptions'!$G$32*$B217,$D217&gt;='Summary&amp;Assumptions'!$D$17,EB$47&gt;=$D217,EB$47&lt;=EDATE($D217,'Summary&amp;Assumptions'!$G$32))*$B217+AND(EB$56&lt;'Summary&amp;Assumptions'!$J$31,EB$47&gt;=$FO217,EB$47&lt;=$FP217)*(('Summary&amp;Assumptions'!$H$25*$C217)*(1+'Summary&amp;Assumptions'!$J$29)^(EB$46-1))+AND(EB$56&lt;'Summary&amp;Assumptions'!$J$31,EB$47&gt;=$FQ217,EB$47&lt;=$FR217)*(('Summary&amp;Assumptions'!$H$25*$C217)*(1+'Summary&amp;Assumptions'!$J$29)^(EB$46-1))</f>
        <v>0</v>
      </c>
      <c r="DX217" s="588">
        <f>AND(EC$55&gt;0,SUM($E217:DW217)&lt;'Summary&amp;Assumptions'!$G$32*$B217,$D217&gt;='Summary&amp;Assumptions'!$D$17,EC$47&gt;=$D217,EC$47&lt;=EDATE($D217,'Summary&amp;Assumptions'!$G$32))*$B217+AND(EC$56&lt;'Summary&amp;Assumptions'!$J$31,EC$47&gt;=$FO217,EC$47&lt;=$FP217)*(('Summary&amp;Assumptions'!$H$25*$C217)*(1+'Summary&amp;Assumptions'!$J$29)^(EC$46-1))+AND(EC$56&lt;'Summary&amp;Assumptions'!$J$31,EC$47&gt;=$FQ217,EC$47&lt;=$FR217)*(('Summary&amp;Assumptions'!$H$25*$C217)*(1+'Summary&amp;Assumptions'!$J$29)^(EC$46-1))</f>
        <v>0</v>
      </c>
      <c r="DY217" s="588">
        <f>AND(ED$55&gt;0,SUM($E217:DX217)&lt;'Summary&amp;Assumptions'!$G$32*$B217,$D217&gt;='Summary&amp;Assumptions'!$D$17,ED$47&gt;=$D217,ED$47&lt;=EDATE($D217,'Summary&amp;Assumptions'!$G$32))*$B217+AND(ED$56&lt;'Summary&amp;Assumptions'!$J$31,ED$47&gt;=$FO217,ED$47&lt;=$FP217)*(('Summary&amp;Assumptions'!$H$25*$C217)*(1+'Summary&amp;Assumptions'!$J$29)^(ED$46-1))+AND(ED$56&lt;'Summary&amp;Assumptions'!$J$31,ED$47&gt;=$FQ217,ED$47&lt;=$FR217)*(('Summary&amp;Assumptions'!$H$25*$C217)*(1+'Summary&amp;Assumptions'!$J$29)^(ED$46-1))</f>
        <v>0</v>
      </c>
      <c r="DZ217" s="588">
        <f>AND(EE$55&gt;0,SUM($E217:DY217)&lt;'Summary&amp;Assumptions'!$G$32*$B217,$D217&gt;='Summary&amp;Assumptions'!$D$17,EE$47&gt;=$D217,EE$47&lt;=EDATE($D217,'Summary&amp;Assumptions'!$G$32))*$B217+AND(EE$56&lt;'Summary&amp;Assumptions'!$J$31,EE$47&gt;=$FO217,EE$47&lt;=$FP217)*(('Summary&amp;Assumptions'!$H$25*$C217)*(1+'Summary&amp;Assumptions'!$J$29)^(EE$46-1))+AND(EE$56&lt;'Summary&amp;Assumptions'!$J$31,EE$47&gt;=$FQ217,EE$47&lt;=$FR217)*(('Summary&amp;Assumptions'!$H$25*$C217)*(1+'Summary&amp;Assumptions'!$J$29)^(EE$46-1))</f>
        <v>0</v>
      </c>
      <c r="EA217" s="588">
        <f>AND(EF$55&gt;0,SUM($E217:DZ217)&lt;'Summary&amp;Assumptions'!$G$32*$B217,$D217&gt;='Summary&amp;Assumptions'!$D$17,EF$47&gt;=$D217,EF$47&lt;=EDATE($D217,'Summary&amp;Assumptions'!$G$32))*$B217+AND(EF$56&lt;'Summary&amp;Assumptions'!$J$31,EF$47&gt;=$FO217,EF$47&lt;=$FP217)*(('Summary&amp;Assumptions'!$H$25*$C217)*(1+'Summary&amp;Assumptions'!$J$29)^(EF$46-1))+AND(EF$56&lt;'Summary&amp;Assumptions'!$J$31,EF$47&gt;=$FQ217,EF$47&lt;=$FR217)*(('Summary&amp;Assumptions'!$H$25*$C217)*(1+'Summary&amp;Assumptions'!$J$29)^(EF$46-1))</f>
        <v>0</v>
      </c>
      <c r="EB217" s="588">
        <f>AND(EG$55&gt;0,SUM($E217:EA217)&lt;'Summary&amp;Assumptions'!$G$32*$B217,$D217&gt;='Summary&amp;Assumptions'!$D$17,EG$47&gt;=$D217,EG$47&lt;=EDATE($D217,'Summary&amp;Assumptions'!$G$32))*$B217+AND(EG$56&lt;'Summary&amp;Assumptions'!$J$31,EG$47&gt;=$FO217,EG$47&lt;=$FP217)*(('Summary&amp;Assumptions'!$H$25*$C217)*(1+'Summary&amp;Assumptions'!$J$29)^(EG$46-1))+AND(EG$56&lt;'Summary&amp;Assumptions'!$J$31,EG$47&gt;=$FQ217,EG$47&lt;=$FR217)*(('Summary&amp;Assumptions'!$H$25*$C217)*(1+'Summary&amp;Assumptions'!$J$29)^(EG$46-1))</f>
        <v>0</v>
      </c>
      <c r="EC217" s="588">
        <f>AND(EH$55&gt;0,SUM($E217:EB217)&lt;'Summary&amp;Assumptions'!$G$32*$B217,$D217&gt;='Summary&amp;Assumptions'!$D$17,EH$47&gt;=$D217,EH$47&lt;=EDATE($D217,'Summary&amp;Assumptions'!$G$32))*$B217+AND(EH$56&lt;'Summary&amp;Assumptions'!$J$31,EH$47&gt;=$FO217,EH$47&lt;=$FP217)*(('Summary&amp;Assumptions'!$H$25*$C217)*(1+'Summary&amp;Assumptions'!$J$29)^(EH$46-1))+AND(EH$56&lt;'Summary&amp;Assumptions'!$J$31,EH$47&gt;=$FQ217,EH$47&lt;=$FR217)*(('Summary&amp;Assumptions'!$H$25*$C217)*(1+'Summary&amp;Assumptions'!$J$29)^(EH$46-1))</f>
        <v>0</v>
      </c>
      <c r="ED217" s="588">
        <f>AND(EI$55&gt;0,SUM($E217:EC217)&lt;'Summary&amp;Assumptions'!$G$32*$B217,$D217&gt;='Summary&amp;Assumptions'!$D$17,EI$47&gt;=$D217,EI$47&lt;=EDATE($D217,'Summary&amp;Assumptions'!$G$32))*$B217+AND(EI$56&lt;'Summary&amp;Assumptions'!$J$31,EI$47&gt;=$FO217,EI$47&lt;=$FP217)*(('Summary&amp;Assumptions'!$H$25*$C217)*(1+'Summary&amp;Assumptions'!$J$29)^(EI$46-1))+AND(EI$56&lt;'Summary&amp;Assumptions'!$J$31,EI$47&gt;=$FQ217,EI$47&lt;=$FR217)*(('Summary&amp;Assumptions'!$H$25*$C217)*(1+'Summary&amp;Assumptions'!$J$29)^(EI$46-1))</f>
        <v>0</v>
      </c>
      <c r="EE217" s="588">
        <f>AND(EJ$55&gt;0,SUM($E217:ED217)&lt;'Summary&amp;Assumptions'!$G$32*$B217,$D217&gt;='Summary&amp;Assumptions'!$D$17,EJ$47&gt;=$D217,EJ$47&lt;=EDATE($D217,'Summary&amp;Assumptions'!$G$32))*$B217+AND(EJ$56&lt;'Summary&amp;Assumptions'!$J$31,EJ$47&gt;=$FO217,EJ$47&lt;=$FP217)*(('Summary&amp;Assumptions'!$H$25*$C217)*(1+'Summary&amp;Assumptions'!$J$29)^(EJ$46-1))+AND(EJ$56&lt;'Summary&amp;Assumptions'!$J$31,EJ$47&gt;=$FQ217,EJ$47&lt;=$FR217)*(('Summary&amp;Assumptions'!$H$25*$C217)*(1+'Summary&amp;Assumptions'!$J$29)^(EJ$46-1))</f>
        <v>0</v>
      </c>
      <c r="EF217" s="588">
        <f>AND(EK$55&gt;0,SUM($E217:EE217)&lt;'Summary&amp;Assumptions'!$G$32*$B217,$D217&gt;='Summary&amp;Assumptions'!$D$17,EK$47&gt;=$D217,EK$47&lt;=EDATE($D217,'Summary&amp;Assumptions'!$G$32))*$B217+AND(EK$56&lt;'Summary&amp;Assumptions'!$J$31,EK$47&gt;=$FO217,EK$47&lt;=$FP217)*(('Summary&amp;Assumptions'!$H$25*$C217)*(1+'Summary&amp;Assumptions'!$J$29)^(EK$46-1))+AND(EK$56&lt;'Summary&amp;Assumptions'!$J$31,EK$47&gt;=$FQ217,EK$47&lt;=$FR217)*(('Summary&amp;Assumptions'!$H$25*$C217)*(1+'Summary&amp;Assumptions'!$J$29)^(EK$46-1))</f>
        <v>0</v>
      </c>
      <c r="EG217" s="588">
        <f>AND(EL$55&gt;0,SUM($E217:EF217)&lt;'Summary&amp;Assumptions'!$G$32*$B217,$D217&gt;='Summary&amp;Assumptions'!$D$17,EL$47&gt;=$D217,EL$47&lt;=EDATE($D217,'Summary&amp;Assumptions'!$G$32))*$B217+AND(EL$56&lt;'Summary&amp;Assumptions'!$J$31,EL$47&gt;=$FO217,EL$47&lt;=$FP217)*(('Summary&amp;Assumptions'!$H$25*$C217)*(1+'Summary&amp;Assumptions'!$J$29)^(EL$46-1))+AND(EL$56&lt;'Summary&amp;Assumptions'!$J$31,EL$47&gt;=$FQ217,EL$47&lt;=$FR217)*(('Summary&amp;Assumptions'!$H$25*$C217)*(1+'Summary&amp;Assumptions'!$J$29)^(EL$46-1))</f>
        <v>0</v>
      </c>
      <c r="EH217" s="588">
        <f>AND(EM$55&gt;0,SUM($E217:EG217)&lt;'Summary&amp;Assumptions'!$G$32*$B217,$D217&gt;='Summary&amp;Assumptions'!$D$17,EM$47&gt;=$D217,EM$47&lt;=EDATE($D217,'Summary&amp;Assumptions'!$G$32))*$B217+AND(EM$56&lt;'Summary&amp;Assumptions'!$J$31,EM$47&gt;=$FO217,EM$47&lt;=$FP217)*(('Summary&amp;Assumptions'!$H$25*$C217)*(1+'Summary&amp;Assumptions'!$J$29)^(EM$46-1))+AND(EM$56&lt;'Summary&amp;Assumptions'!$J$31,EM$47&gt;=$FQ217,EM$47&lt;=$FR217)*(('Summary&amp;Assumptions'!$H$25*$C217)*(1+'Summary&amp;Assumptions'!$J$29)^(EM$46-1))</f>
        <v>0</v>
      </c>
      <c r="EI217" s="588">
        <f>AND(EN$55&gt;0,SUM($E217:EH217)&lt;'Summary&amp;Assumptions'!$G$32*$B217,$D217&gt;='Summary&amp;Assumptions'!$D$17,EN$47&gt;=$D217,EN$47&lt;=EDATE($D217,'Summary&amp;Assumptions'!$G$32))*$B217+AND(EN$56&lt;'Summary&amp;Assumptions'!$J$31,EN$47&gt;=$FO217,EN$47&lt;=$FP217)*(('Summary&amp;Assumptions'!$H$25*$C217)*(1+'Summary&amp;Assumptions'!$J$29)^(EN$46-1))+AND(EN$56&lt;'Summary&amp;Assumptions'!$J$31,EN$47&gt;=$FQ217,EN$47&lt;=$FR217)*(('Summary&amp;Assumptions'!$H$25*$C217)*(1+'Summary&amp;Assumptions'!$J$29)^(EN$46-1))</f>
        <v>0</v>
      </c>
      <c r="EJ217" s="588">
        <f>AND(EO$55&gt;0,SUM($E217:EI217)&lt;'Summary&amp;Assumptions'!$G$32*$B217,$D217&gt;='Summary&amp;Assumptions'!$D$17,EO$47&gt;=$D217,EO$47&lt;=EDATE($D217,'Summary&amp;Assumptions'!$G$32))*$B217+AND(EO$56&lt;'Summary&amp;Assumptions'!$J$31,EO$47&gt;=$FO217,EO$47&lt;=$FP217)*(('Summary&amp;Assumptions'!$H$25*$C217)*(1+'Summary&amp;Assumptions'!$J$29)^(EO$46-1))+AND(EO$56&lt;'Summary&amp;Assumptions'!$J$31,EO$47&gt;=$FQ217,EO$47&lt;=$FR217)*(('Summary&amp;Assumptions'!$H$25*$C217)*(1+'Summary&amp;Assumptions'!$J$29)^(EO$46-1))</f>
        <v>0</v>
      </c>
      <c r="EK217" s="588">
        <f>AND(EP$55&gt;0,SUM($E217:EJ217)&lt;'Summary&amp;Assumptions'!$G$32*$B217,$D217&gt;='Summary&amp;Assumptions'!$D$17,EP$47&gt;=$D217,EP$47&lt;=EDATE($D217,'Summary&amp;Assumptions'!$G$32))*$B217+AND(EP$56&lt;'Summary&amp;Assumptions'!$J$31,EP$47&gt;=$FO217,EP$47&lt;=$FP217)*(('Summary&amp;Assumptions'!$H$25*$C217)*(1+'Summary&amp;Assumptions'!$J$29)^(EP$46-1))+AND(EP$56&lt;'Summary&amp;Assumptions'!$J$31,EP$47&gt;=$FQ217,EP$47&lt;=$FR217)*(('Summary&amp;Assumptions'!$H$25*$C217)*(1+'Summary&amp;Assumptions'!$J$29)^(EP$46-1))</f>
        <v>0</v>
      </c>
      <c r="EL217" s="588">
        <f>AND(EQ$55&gt;0,SUM($E217:EK217)&lt;'Summary&amp;Assumptions'!$G$32*$B217,$D217&gt;='Summary&amp;Assumptions'!$D$17,EQ$47&gt;=$D217,EQ$47&lt;=EDATE($D217,'Summary&amp;Assumptions'!$G$32))*$B217+AND(EQ$56&lt;'Summary&amp;Assumptions'!$J$31,EQ$47&gt;=$FO217,EQ$47&lt;=$FP217)*(('Summary&amp;Assumptions'!$H$25*$C217)*(1+'Summary&amp;Assumptions'!$J$29)^(EQ$46-1))+AND(EQ$56&lt;'Summary&amp;Assumptions'!$J$31,EQ$47&gt;=$FQ217,EQ$47&lt;=$FR217)*(('Summary&amp;Assumptions'!$H$25*$C217)*(1+'Summary&amp;Assumptions'!$J$29)^(EQ$46-1))</f>
        <v>0</v>
      </c>
      <c r="EM217" s="588">
        <f>AND(ER$55&gt;0,SUM($E217:EL217)&lt;'Summary&amp;Assumptions'!$G$32*$B217,$D217&gt;='Summary&amp;Assumptions'!$D$17,ER$47&gt;=$D217,ER$47&lt;=EDATE($D217,'Summary&amp;Assumptions'!$G$32))*$B217+AND(ER$56&lt;'Summary&amp;Assumptions'!$J$31,ER$47&gt;=$FO217,ER$47&lt;=$FP217)*(('Summary&amp;Assumptions'!$H$25*$C217)*(1+'Summary&amp;Assumptions'!$J$29)^(ER$46-1))+AND(ER$56&lt;'Summary&amp;Assumptions'!$J$31,ER$47&gt;=$FQ217,ER$47&lt;=$FR217)*(('Summary&amp;Assumptions'!$H$25*$C217)*(1+'Summary&amp;Assumptions'!$J$29)^(ER$46-1))</f>
        <v>0</v>
      </c>
      <c r="EN217" s="588">
        <f>AND(ES$55&gt;0,SUM($E217:EM217)&lt;'Summary&amp;Assumptions'!$G$32*$B217,$D217&gt;='Summary&amp;Assumptions'!$D$17,ES$47&gt;=$D217,ES$47&lt;=EDATE($D217,'Summary&amp;Assumptions'!$G$32))*$B217+AND(ES$56&lt;'Summary&amp;Assumptions'!$J$31,ES$47&gt;=$FO217,ES$47&lt;=$FP217)*(('Summary&amp;Assumptions'!$H$25*$C217)*(1+'Summary&amp;Assumptions'!$J$29)^(ES$46-1))+AND(ES$56&lt;'Summary&amp;Assumptions'!$J$31,ES$47&gt;=$FQ217,ES$47&lt;=$FR217)*(('Summary&amp;Assumptions'!$H$25*$C217)*(1+'Summary&amp;Assumptions'!$J$29)^(ES$46-1))</f>
        <v>0</v>
      </c>
      <c r="EO217" s="588">
        <f>AND(ET$55&gt;0,SUM($E217:EN217)&lt;'Summary&amp;Assumptions'!$G$32*$B217,$D217&gt;='Summary&amp;Assumptions'!$D$17,ET$47&gt;=$D217,ET$47&lt;=EDATE($D217,'Summary&amp;Assumptions'!$G$32))*$B217+AND(ET$56&lt;'Summary&amp;Assumptions'!$J$31,ET$47&gt;=$FO217,ET$47&lt;=$FP217)*(('Summary&amp;Assumptions'!$H$25*$C217)*(1+'Summary&amp;Assumptions'!$J$29)^(ET$46-1))+AND(ET$56&lt;'Summary&amp;Assumptions'!$J$31,ET$47&gt;=$FQ217,ET$47&lt;=$FR217)*(('Summary&amp;Assumptions'!$H$25*$C217)*(1+'Summary&amp;Assumptions'!$J$29)^(ET$46-1))</f>
        <v>0</v>
      </c>
      <c r="EP217" s="588">
        <f>AND(EU$55&gt;0,SUM($E217:EO217)&lt;'Summary&amp;Assumptions'!$G$32*$B217,$D217&gt;='Summary&amp;Assumptions'!$D$17,EU$47&gt;=$D217,EU$47&lt;=EDATE($D217,'Summary&amp;Assumptions'!$G$32))*$B217+AND(EU$56&lt;'Summary&amp;Assumptions'!$J$31,EU$47&gt;=$FO217,EU$47&lt;=$FP217)*(('Summary&amp;Assumptions'!$H$25*$C217)*(1+'Summary&amp;Assumptions'!$J$29)^(EU$46-1))+AND(EU$56&lt;'Summary&amp;Assumptions'!$J$31,EU$47&gt;=$FQ217,EU$47&lt;=$FR217)*(('Summary&amp;Assumptions'!$H$25*$C217)*(1+'Summary&amp;Assumptions'!$J$29)^(EU$46-1))</f>
        <v>0</v>
      </c>
      <c r="EQ217" s="588">
        <f>AND(EV$55&gt;0,SUM($E217:EP217)&lt;'Summary&amp;Assumptions'!$G$32*$B217,$D217&gt;='Summary&amp;Assumptions'!$D$17,EV$47&gt;=$D217,EV$47&lt;=EDATE($D217,'Summary&amp;Assumptions'!$G$32))*$B217+AND(EV$56&lt;'Summary&amp;Assumptions'!$J$31,EV$47&gt;=$FO217,EV$47&lt;=$FP217)*(('Summary&amp;Assumptions'!$H$25*$C217)*(1+'Summary&amp;Assumptions'!$J$29)^(EV$46-1))+AND(EV$56&lt;'Summary&amp;Assumptions'!$J$31,EV$47&gt;=$FQ217,EV$47&lt;=$FR217)*(('Summary&amp;Assumptions'!$H$25*$C217)*(1+'Summary&amp;Assumptions'!$J$29)^(EV$46-1))</f>
        <v>0</v>
      </c>
      <c r="ER217" s="588">
        <f>AND(EW$55&gt;0,SUM($E217:EQ217)&lt;'Summary&amp;Assumptions'!$G$32*$B217,$D217&gt;='Summary&amp;Assumptions'!$D$17,EW$47&gt;=$D217,EW$47&lt;=EDATE($D217,'Summary&amp;Assumptions'!$G$32))*$B217+AND(EW$56&lt;'Summary&amp;Assumptions'!$J$31,EW$47&gt;=$FO217,EW$47&lt;=$FP217)*(('Summary&amp;Assumptions'!$H$25*$C217)*(1+'Summary&amp;Assumptions'!$J$29)^(EW$46-1))+AND(EW$56&lt;'Summary&amp;Assumptions'!$J$31,EW$47&gt;=$FQ217,EW$47&lt;=$FR217)*(('Summary&amp;Assumptions'!$H$25*$C217)*(1+'Summary&amp;Assumptions'!$J$29)^(EW$46-1))</f>
        <v>0</v>
      </c>
      <c r="ES217" s="588">
        <f>AND(EX$55&gt;0,SUM($E217:ER217)&lt;'Summary&amp;Assumptions'!$G$32*$B217,$D217&gt;='Summary&amp;Assumptions'!$D$17,EX$47&gt;=$D217,EX$47&lt;=EDATE($D217,'Summary&amp;Assumptions'!$G$32))*$B217+AND(EX$56&lt;'Summary&amp;Assumptions'!$J$31,EX$47&gt;=$FO217,EX$47&lt;=$FP217)*(('Summary&amp;Assumptions'!$H$25*$C217)*(1+'Summary&amp;Assumptions'!$J$29)^(EX$46-1))+AND(EX$56&lt;'Summary&amp;Assumptions'!$J$31,EX$47&gt;=$FQ217,EX$47&lt;=$FR217)*(('Summary&amp;Assumptions'!$H$25*$C217)*(1+'Summary&amp;Assumptions'!$J$29)^(EX$46-1))</f>
        <v>0</v>
      </c>
      <c r="ET217" s="588">
        <f>AND(EY$55&gt;0,SUM($E217:ES217)&lt;'Summary&amp;Assumptions'!$G$32*$B217,$D217&gt;='Summary&amp;Assumptions'!$D$17,EY$47&gt;=$D217,EY$47&lt;=EDATE($D217,'Summary&amp;Assumptions'!$G$32))*$B217+AND(EY$56&lt;'Summary&amp;Assumptions'!$J$31,EY$47&gt;=$FO217,EY$47&lt;=$FP217)*(('Summary&amp;Assumptions'!$H$25*$C217)*(1+'Summary&amp;Assumptions'!$J$29)^(EY$46-1))+AND(EY$56&lt;'Summary&amp;Assumptions'!$J$31,EY$47&gt;=$FQ217,EY$47&lt;=$FR217)*(('Summary&amp;Assumptions'!$H$25*$C217)*(1+'Summary&amp;Assumptions'!$J$29)^(EY$46-1))</f>
        <v>0</v>
      </c>
      <c r="EU217" s="588">
        <f>AND(EZ$55&gt;0,SUM($E217:ET217)&lt;'Summary&amp;Assumptions'!$G$32*$B217,$D217&gt;='Summary&amp;Assumptions'!$D$17,EZ$47&gt;=$D217,EZ$47&lt;=EDATE($D217,'Summary&amp;Assumptions'!$G$32))*$B217+AND(EZ$56&lt;'Summary&amp;Assumptions'!$J$31,EZ$47&gt;=$FO217,EZ$47&lt;=$FP217)*(('Summary&amp;Assumptions'!$H$25*$C217)*(1+'Summary&amp;Assumptions'!$J$29)^(EZ$46-1))+AND(EZ$56&lt;'Summary&amp;Assumptions'!$J$31,EZ$47&gt;=$FQ217,EZ$47&lt;=$FR217)*(('Summary&amp;Assumptions'!$H$25*$C217)*(1+'Summary&amp;Assumptions'!$J$29)^(EZ$46-1))</f>
        <v>0</v>
      </c>
      <c r="EV217" s="588">
        <f>AND(FA$55&gt;0,SUM($E217:EU217)&lt;'Summary&amp;Assumptions'!$G$32*$B217,$D217&gt;='Summary&amp;Assumptions'!$D$17,FA$47&gt;=$D217,FA$47&lt;=EDATE($D217,'Summary&amp;Assumptions'!$G$32))*$B217+AND(FA$56&lt;'Summary&amp;Assumptions'!$J$31,FA$47&gt;=$FO217,FA$47&lt;=$FP217)*(('Summary&amp;Assumptions'!$H$25*$C217)*(1+'Summary&amp;Assumptions'!$J$29)^(FA$46-1))+AND(FA$56&lt;'Summary&amp;Assumptions'!$J$31,FA$47&gt;=$FQ217,FA$47&lt;=$FR217)*(('Summary&amp;Assumptions'!$H$25*$C217)*(1+'Summary&amp;Assumptions'!$J$29)^(FA$46-1))</f>
        <v>0</v>
      </c>
      <c r="EW217" s="588">
        <f>AND(FB$55&gt;0,SUM($E217:EV217)&lt;'Summary&amp;Assumptions'!$G$32*$B217,$D217&gt;='Summary&amp;Assumptions'!$D$17,FB$47&gt;=$D217,FB$47&lt;=EDATE($D217,'Summary&amp;Assumptions'!$G$32))*$B217+AND(FB$56&lt;'Summary&amp;Assumptions'!$J$31,FB$47&gt;=$FO217,FB$47&lt;=$FP217)*(('Summary&amp;Assumptions'!$H$25*$C217)*(1+'Summary&amp;Assumptions'!$J$29)^(FB$46-1))+AND(FB$56&lt;'Summary&amp;Assumptions'!$J$31,FB$47&gt;=$FQ217,FB$47&lt;=$FR217)*(('Summary&amp;Assumptions'!$H$25*$C217)*(1+'Summary&amp;Assumptions'!$J$29)^(FB$46-1))</f>
        <v>0</v>
      </c>
      <c r="EX217" s="588">
        <f>AND(FC$55&gt;0,SUM($E217:EW217)&lt;'Summary&amp;Assumptions'!$G$32*$B217,$D217&gt;='Summary&amp;Assumptions'!$D$17,FC$47&gt;=$D217,FC$47&lt;=EDATE($D217,'Summary&amp;Assumptions'!$G$32))*$B217+AND(FC$56&lt;'Summary&amp;Assumptions'!$J$31,FC$47&gt;=$FO217,FC$47&lt;=$FP217)*(('Summary&amp;Assumptions'!$H$25*$C217)*(1+'Summary&amp;Assumptions'!$J$29)^(FC$46-1))+AND(FC$56&lt;'Summary&amp;Assumptions'!$J$31,FC$47&gt;=$FQ217,FC$47&lt;=$FR217)*(('Summary&amp;Assumptions'!$H$25*$C217)*(1+'Summary&amp;Assumptions'!$J$29)^(FC$46-1))</f>
        <v>0</v>
      </c>
      <c r="EY217" s="588">
        <f>AND(FD$55&gt;0,SUM($E217:EX217)&lt;'Summary&amp;Assumptions'!$G$32*$B217,$D217&gt;='Summary&amp;Assumptions'!$D$17,FD$47&gt;=$D217,FD$47&lt;=EDATE($D217,'Summary&amp;Assumptions'!$G$32))*$B217+AND(FD$56&lt;'Summary&amp;Assumptions'!$J$31,FD$47&gt;=$FO217,FD$47&lt;=$FP217)*(('Summary&amp;Assumptions'!$H$25*$C217)*(1+'Summary&amp;Assumptions'!$J$29)^(FD$46-1))+AND(FD$56&lt;'Summary&amp;Assumptions'!$J$31,FD$47&gt;=$FQ217,FD$47&lt;=$FR217)*(('Summary&amp;Assumptions'!$H$25*$C217)*(1+'Summary&amp;Assumptions'!$J$29)^(FD$46-1))</f>
        <v>0</v>
      </c>
      <c r="EZ217" s="588">
        <f>AND(FE$55&gt;0,SUM($E217:EY217)&lt;'Summary&amp;Assumptions'!$G$32*$B217,$D217&gt;='Summary&amp;Assumptions'!$D$17,FE$47&gt;=$D217,FE$47&lt;=EDATE($D217,'Summary&amp;Assumptions'!$G$32))*$B217+AND(FE$56&lt;'Summary&amp;Assumptions'!$J$31,FE$47&gt;=$FO217,FE$47&lt;=$FP217)*(('Summary&amp;Assumptions'!$H$25*$C217)*(1+'Summary&amp;Assumptions'!$J$29)^(FE$46-1))+AND(FE$56&lt;'Summary&amp;Assumptions'!$J$31,FE$47&gt;=$FQ217,FE$47&lt;=$FR217)*(('Summary&amp;Assumptions'!$H$25*$C217)*(1+'Summary&amp;Assumptions'!$J$29)^(FE$46-1))</f>
        <v>0</v>
      </c>
      <c r="FA217" s="588">
        <f>AND(FF$55&gt;0,SUM($E217:EZ217)&lt;'Summary&amp;Assumptions'!$G$32*$B217,$D217&gt;='Summary&amp;Assumptions'!$D$17,FF$47&gt;=$D217,FF$47&lt;=EDATE($D217,'Summary&amp;Assumptions'!$G$32))*$B217+AND(FF$56&lt;'Summary&amp;Assumptions'!$J$31,FF$47&gt;=$FO217,FF$47&lt;=$FP217)*(('Summary&amp;Assumptions'!$H$25*$C217)*(1+'Summary&amp;Assumptions'!$J$29)^(FF$46-1))+AND(FF$56&lt;'Summary&amp;Assumptions'!$J$31,FF$47&gt;=$FQ217,FF$47&lt;=$FR217)*(('Summary&amp;Assumptions'!$H$25*$C217)*(1+'Summary&amp;Assumptions'!$J$29)^(FF$46-1))</f>
        <v>0</v>
      </c>
      <c r="FB217" s="588">
        <f>AND(FG$55&gt;0,SUM($E217:FA217)&lt;'Summary&amp;Assumptions'!$G$32*$B217,$D217&gt;='Summary&amp;Assumptions'!$D$17,FG$47&gt;=$D217,FG$47&lt;=EDATE($D217,'Summary&amp;Assumptions'!$G$32))*$B217+AND(FG$56&lt;'Summary&amp;Assumptions'!$J$31,FG$47&gt;=$FO217,FG$47&lt;=$FP217)*(('Summary&amp;Assumptions'!$H$25*$C217)*(1+'Summary&amp;Assumptions'!$J$29)^(FG$46-1))+AND(FG$56&lt;'Summary&amp;Assumptions'!$J$31,FG$47&gt;=$FQ217,FG$47&lt;=$FR217)*(('Summary&amp;Assumptions'!$H$25*$C217)*(1+'Summary&amp;Assumptions'!$J$29)^(FG$46-1))</f>
        <v>0</v>
      </c>
      <c r="FC217" s="588">
        <f>AND(FH$55&gt;0,SUM($E217:FB217)&lt;'Summary&amp;Assumptions'!$G$32*$B217,$D217&gt;='Summary&amp;Assumptions'!$D$17,FH$47&gt;=$D217,FH$47&lt;=EDATE($D217,'Summary&amp;Assumptions'!$G$32))*$B217+AND(FH$56&lt;'Summary&amp;Assumptions'!$J$31,FH$47&gt;=$FO217,FH$47&lt;=$FP217)*(('Summary&amp;Assumptions'!$H$25*$C217)*(1+'Summary&amp;Assumptions'!$J$29)^(FH$46-1))+AND(FH$56&lt;'Summary&amp;Assumptions'!$J$31,FH$47&gt;=$FQ217,FH$47&lt;=$FR217)*(('Summary&amp;Assumptions'!$H$25*$C217)*(1+'Summary&amp;Assumptions'!$J$29)^(FH$46-1))</f>
        <v>0</v>
      </c>
      <c r="FD217" s="588">
        <f>AND(FI$55&gt;0,SUM($E217:FC217)&lt;'Summary&amp;Assumptions'!$G$32*$B217,$D217&gt;='Summary&amp;Assumptions'!$D$17,FI$47&gt;=$D217,FI$47&lt;=EDATE($D217,'Summary&amp;Assumptions'!$G$32))*$B217+AND(FI$56&lt;'Summary&amp;Assumptions'!$J$31,FI$47&gt;=$FO217,FI$47&lt;=$FP217)*(('Summary&amp;Assumptions'!$H$25*$C217)*(1+'Summary&amp;Assumptions'!$J$29)^(FI$46-1))+AND(FI$56&lt;'Summary&amp;Assumptions'!$J$31,FI$47&gt;=$FQ217,FI$47&lt;=$FR217)*(('Summary&amp;Assumptions'!$H$25*$C217)*(1+'Summary&amp;Assumptions'!$J$29)^(FI$46-1))</f>
        <v>0</v>
      </c>
      <c r="FE217" s="588">
        <f>AND(FJ$55&gt;0,SUM($E217:FD217)&lt;'Summary&amp;Assumptions'!$G$32*$B217,$D217&gt;='Summary&amp;Assumptions'!$D$17,FJ$47&gt;=$D217,FJ$47&lt;=EDATE($D217,'Summary&amp;Assumptions'!$G$32))*$B217+AND(FJ$56&lt;'Summary&amp;Assumptions'!$J$31,FJ$47&gt;=$FO217,FJ$47&lt;=$FP217)*(('Summary&amp;Assumptions'!$H$25*$C217)*(1+'Summary&amp;Assumptions'!$J$29)^(FJ$46-1))+AND(FJ$56&lt;'Summary&amp;Assumptions'!$J$31,FJ$47&gt;=$FQ217,FJ$47&lt;=$FR217)*(('Summary&amp;Assumptions'!$H$25*$C217)*(1+'Summary&amp;Assumptions'!$J$29)^(FJ$46-1))</f>
        <v>0</v>
      </c>
      <c r="FF217" s="588">
        <f>AND(FK$55&gt;0,SUM($E217:FE217)&lt;'Summary&amp;Assumptions'!$G$32*$B217,$D217&gt;='Summary&amp;Assumptions'!$D$17,FK$47&gt;=$D217,FK$47&lt;=EDATE($D217,'Summary&amp;Assumptions'!$G$32))*$B217+AND(FK$56&lt;'Summary&amp;Assumptions'!$J$31,FK$47&gt;=$FO217,FK$47&lt;=$FP217)*(('Summary&amp;Assumptions'!$H$25*$C217)*(1+'Summary&amp;Assumptions'!$J$29)^(FK$46-1))+AND(FK$56&lt;'Summary&amp;Assumptions'!$J$31,FK$47&gt;=$FQ217,FK$47&lt;=$FR217)*(('Summary&amp;Assumptions'!$H$25*$C217)*(1+'Summary&amp;Assumptions'!$J$29)^(FK$46-1))</f>
        <v>0</v>
      </c>
      <c r="FG217" s="588">
        <f>AND(FL$55&gt;0,SUM($E217:FF217)&lt;'Summary&amp;Assumptions'!$G$32*$B217,$D217&gt;='Summary&amp;Assumptions'!$D$17,FL$47&gt;=$D217,FL$47&lt;=EDATE($D217,'Summary&amp;Assumptions'!$G$32))*$B217+AND(FL$56&lt;'Summary&amp;Assumptions'!$J$31,FL$47&gt;=$FO217,FL$47&lt;=$FP217)*(('Summary&amp;Assumptions'!$H$25*$C217)*(1+'Summary&amp;Assumptions'!$J$29)^(FL$46-1))+AND(FL$56&lt;'Summary&amp;Assumptions'!$J$31,FL$47&gt;=$FQ217,FL$47&lt;=$FR217)*(('Summary&amp;Assumptions'!$H$25*$C217)*(1+'Summary&amp;Assumptions'!$J$29)^(FL$46-1))</f>
        <v>0</v>
      </c>
      <c r="FH217" s="588">
        <f>AND(FM$55&gt;0,SUM($E217:FG217)&lt;'Summary&amp;Assumptions'!$G$32*$B217,$D217&gt;='Summary&amp;Assumptions'!$D$17,FM$47&gt;=$D217,FM$47&lt;=EDATE($D217,'Summary&amp;Assumptions'!$G$32))*$B217+AND(FM$56&lt;'Summary&amp;Assumptions'!$J$31,FM$47&gt;=$FO217,FM$47&lt;=$FP217)*(('Summary&amp;Assumptions'!$H$25*$C217)*(1+'Summary&amp;Assumptions'!$J$29)^(FM$46-1))+AND(FM$56&lt;'Summary&amp;Assumptions'!$J$31,FM$47&gt;=$FQ217,FM$47&lt;=$FR217)*(('Summary&amp;Assumptions'!$H$25*$C217)*(1+'Summary&amp;Assumptions'!$J$29)^(FM$46-1))</f>
        <v>0</v>
      </c>
      <c r="FI217" s="588">
        <f>AND(FN$55&gt;0,SUM($E217:FH217)&lt;'Summary&amp;Assumptions'!$G$32*$B217,$D217&gt;='Summary&amp;Assumptions'!$D$17,FN$47&gt;=$D217,FN$47&lt;=EDATE($D217,'Summary&amp;Assumptions'!$G$32))*$B217+AND(FN$56&lt;'Summary&amp;Assumptions'!$J$31,FN$47&gt;=$FO217,FN$47&lt;=$FP217)*(('Summary&amp;Assumptions'!$H$25*$C217)*(1+'Summary&amp;Assumptions'!$J$29)^(FN$46-1))+AND(FN$56&lt;'Summary&amp;Assumptions'!$J$31,FN$47&gt;=$FQ217,FN$47&lt;=$FR217)*(('Summary&amp;Assumptions'!$H$25*$C217)*(1+'Summary&amp;Assumptions'!$J$29)^(FN$46-1))</f>
        <v>0</v>
      </c>
      <c r="FJ217" s="588">
        <f>AND(FO$55&gt;0,SUM($E217:FI217)&lt;'Summary&amp;Assumptions'!$G$32*$B217,$D217&gt;='Summary&amp;Assumptions'!$D$17,FO$47&gt;=$D217,FO$47&lt;=EDATE($D217,'Summary&amp;Assumptions'!$G$32))*$B217+AND(FO$56&lt;'Summary&amp;Assumptions'!$J$31,FO$47&gt;=$FO217,FO$47&lt;=$FP217)*(('Summary&amp;Assumptions'!$H$25*$C217)*(1+'Summary&amp;Assumptions'!$J$29)^(FO$46-1))+AND(FO$56&lt;'Summary&amp;Assumptions'!$J$31,FO$47&gt;=$FQ217,FO$47&lt;=$FR217)*(('Summary&amp;Assumptions'!$H$25*$C217)*(1+'Summary&amp;Assumptions'!$J$29)^(FO$46-1))</f>
        <v>0</v>
      </c>
      <c r="FK217" s="588">
        <f>AND(FP$55&gt;0,SUM($E217:FJ217)&lt;'Summary&amp;Assumptions'!$G$32*$B217,$D217&gt;='Summary&amp;Assumptions'!$D$17,FP$47&gt;=$D217,FP$47&lt;=EDATE($D217,'Summary&amp;Assumptions'!$G$32))*$B217+AND(FP$56&lt;'Summary&amp;Assumptions'!$J$31,FP$47&gt;=$FO217,FP$47&lt;=$FP217)*(('Summary&amp;Assumptions'!$H$25*$C217)*(1+'Summary&amp;Assumptions'!$J$29)^(FP$46-1))+AND(FP$56&lt;'Summary&amp;Assumptions'!$J$31,FP$47&gt;=$FQ217,FP$47&lt;=$FR217)*(('Summary&amp;Assumptions'!$H$25*$C217)*(1+'Summary&amp;Assumptions'!$J$29)^(FP$46-1))</f>
        <v>0</v>
      </c>
      <c r="FL217" s="588">
        <f>AND(FQ$55&gt;0,SUM($E217:FK217)&lt;'Summary&amp;Assumptions'!$G$32*$B217,$D217&gt;='Summary&amp;Assumptions'!$D$17,FQ$47&gt;=$D217,FQ$47&lt;=EDATE($D217,'Summary&amp;Assumptions'!$G$32))*$B217+AND(FQ$56&lt;'Summary&amp;Assumptions'!$J$31,FQ$47&gt;=$FO217,FQ$47&lt;=$FP217)*(('Summary&amp;Assumptions'!$H$25*$C217)*(1+'Summary&amp;Assumptions'!$J$29)^(FQ$46-1))+AND(FQ$56&lt;'Summary&amp;Assumptions'!$J$31,FQ$47&gt;=$FQ217,FQ$47&lt;=$FR217)*(('Summary&amp;Assumptions'!$H$25*$C217)*(1+'Summary&amp;Assumptions'!$J$29)^(FQ$46-1))</f>
        <v>0</v>
      </c>
      <c r="FO217" s="576">
        <f>EDATE(D217,'Summary&amp;Assumptions'!$G$34)</f>
        <v>47392</v>
      </c>
      <c r="FP217" s="576">
        <f>EDATE(FO217,'Summary&amp;Assumptions'!$G$33-1)</f>
        <v>47423</v>
      </c>
      <c r="FQ217" s="576">
        <f>EDATE(FO217,'Summary&amp;Assumptions'!$G$34)</f>
        <v>47757</v>
      </c>
      <c r="FR217" s="576">
        <f>EDATE(FQ217,'Summary&amp;Assumptions'!$G$33-1)</f>
        <v>47788</v>
      </c>
    </row>
    <row r="218" spans="2:174" hidden="1" x14ac:dyDescent="0.2">
      <c r="B218" s="588">
        <v>0</v>
      </c>
      <c r="C218" s="193">
        <v>0</v>
      </c>
      <c r="D218" s="589">
        <v>47058</v>
      </c>
      <c r="F218" s="588">
        <f>AND(K$55&gt;0,SUM($E218:E218)&lt;'Summary&amp;Assumptions'!$G$32*$B218,$D218&gt;='Summary&amp;Assumptions'!$D$17,K$47&gt;=$D218,K$47&lt;=EDATE($D218,'Summary&amp;Assumptions'!$G$32))*$B218+AND(K$56&lt;'Summary&amp;Assumptions'!$J$31,K$47&gt;=$FO218,K$47&lt;=$FP218)*(('Summary&amp;Assumptions'!$H$25*$C218)*(1+'Summary&amp;Assumptions'!$J$29)^(K$46-1))+AND(K$56&lt;'Summary&amp;Assumptions'!$J$31,K$47&gt;=$FQ218,K$47&lt;=$FR218)*(('Summary&amp;Assumptions'!$H$25*$C218)*(1+'Summary&amp;Assumptions'!$J$29)^(K$46-1))</f>
        <v>0</v>
      </c>
      <c r="G218" s="588">
        <f>AND(L$55&gt;0,SUM($E218:F218)&lt;'Summary&amp;Assumptions'!$G$32*$B218,$D218&gt;='Summary&amp;Assumptions'!$D$17,L$47&gt;=$D218,L$47&lt;=EDATE($D218,'Summary&amp;Assumptions'!$G$32))*$B218+AND(L$56&lt;'Summary&amp;Assumptions'!$J$31,L$47&gt;=$FO218,L$47&lt;=$FP218)*(('Summary&amp;Assumptions'!$H$25*$C218)*(1+'Summary&amp;Assumptions'!$J$29)^(L$46-1))+AND(L$56&lt;'Summary&amp;Assumptions'!$J$31,L$47&gt;=$FQ218,L$47&lt;=$FR218)*(('Summary&amp;Assumptions'!$H$25*$C218)*(1+'Summary&amp;Assumptions'!$J$29)^(L$46-1))</f>
        <v>0</v>
      </c>
      <c r="H218" s="588">
        <f>AND(M$55&gt;0,SUM($E218:G218)&lt;'Summary&amp;Assumptions'!$G$32*$B218,$D218&gt;='Summary&amp;Assumptions'!$D$17,M$47&gt;=$D218,M$47&lt;=EDATE($D218,'Summary&amp;Assumptions'!$G$32))*$B218+AND(M$56&lt;'Summary&amp;Assumptions'!$J$31,M$47&gt;=$FO218,M$47&lt;=$FP218)*(('Summary&amp;Assumptions'!$H$25*$C218)*(1+'Summary&amp;Assumptions'!$J$29)^(M$46-1))+AND(M$56&lt;'Summary&amp;Assumptions'!$J$31,M$47&gt;=$FQ218,M$47&lt;=$FR218)*(('Summary&amp;Assumptions'!$H$25*$C218)*(1+'Summary&amp;Assumptions'!$J$29)^(M$46-1))</f>
        <v>0</v>
      </c>
      <c r="I218" s="588">
        <f>AND(N$55&gt;0,SUM($E218:H218)&lt;'Summary&amp;Assumptions'!$G$32*$B218,$D218&gt;='Summary&amp;Assumptions'!$D$17,N$47&gt;=$D218,N$47&lt;=EDATE($D218,'Summary&amp;Assumptions'!$G$32))*$B218+AND(N$56&lt;'Summary&amp;Assumptions'!$J$31,N$47&gt;=$FO218,N$47&lt;=$FP218)*(('Summary&amp;Assumptions'!$H$25*$C218)*(1+'Summary&amp;Assumptions'!$J$29)^(N$46-1))+AND(N$56&lt;'Summary&amp;Assumptions'!$J$31,N$47&gt;=$FQ218,N$47&lt;=$FR218)*(('Summary&amp;Assumptions'!$H$25*$C218)*(1+'Summary&amp;Assumptions'!$J$29)^(N$46-1))</f>
        <v>0</v>
      </c>
      <c r="J218" s="588">
        <f>AND(O$55&gt;0,SUM($E218:I218)&lt;'Summary&amp;Assumptions'!$G$32*$B218,$D218&gt;='Summary&amp;Assumptions'!$D$17,O$47&gt;=$D218,O$47&lt;=EDATE($D218,'Summary&amp;Assumptions'!$G$32))*$B218+AND(O$56&lt;'Summary&amp;Assumptions'!$J$31,O$47&gt;=$FO218,O$47&lt;=$FP218)*(('Summary&amp;Assumptions'!$H$25*$C218)*(1+'Summary&amp;Assumptions'!$J$29)^(O$46-1))+AND(O$56&lt;'Summary&amp;Assumptions'!$J$31,O$47&gt;=$FQ218,O$47&lt;=$FR218)*(('Summary&amp;Assumptions'!$H$25*$C218)*(1+'Summary&amp;Assumptions'!$J$29)^(O$46-1))</f>
        <v>0</v>
      </c>
      <c r="K218" s="588">
        <f>AND(P$55&gt;0,SUM($E218:J218)&lt;'Summary&amp;Assumptions'!$G$32*$B218,$D218&gt;='Summary&amp;Assumptions'!$D$17,P$47&gt;=$D218,P$47&lt;=EDATE($D218,'Summary&amp;Assumptions'!$G$32))*$B218+AND(P$56&lt;'Summary&amp;Assumptions'!$J$31,P$47&gt;=$FO218,P$47&lt;=$FP218)*(('Summary&amp;Assumptions'!$H$25*$C218)*(1+'Summary&amp;Assumptions'!$J$29)^(P$46-1))+AND(P$56&lt;'Summary&amp;Assumptions'!$J$31,P$47&gt;=$FQ218,P$47&lt;=$FR218)*(('Summary&amp;Assumptions'!$H$25*$C218)*(1+'Summary&amp;Assumptions'!$J$29)^(P$46-1))</f>
        <v>0</v>
      </c>
      <c r="L218" s="588">
        <f>AND(Q$55&gt;0,SUM($E218:K218)&lt;'Summary&amp;Assumptions'!$G$32*$B218,$D218&gt;='Summary&amp;Assumptions'!$D$17,Q$47&gt;=$D218,Q$47&lt;=EDATE($D218,'Summary&amp;Assumptions'!$G$32))*$B218+AND(Q$56&lt;'Summary&amp;Assumptions'!$J$31,Q$47&gt;=$FO218,Q$47&lt;=$FP218)*(('Summary&amp;Assumptions'!$H$25*$C218)*(1+'Summary&amp;Assumptions'!$J$29)^(Q$46-1))+AND(Q$56&lt;'Summary&amp;Assumptions'!$J$31,Q$47&gt;=$FQ218,Q$47&lt;=$FR218)*(('Summary&amp;Assumptions'!$H$25*$C218)*(1+'Summary&amp;Assumptions'!$J$29)^(Q$46-1))</f>
        <v>0</v>
      </c>
      <c r="M218" s="588">
        <f>AND(R$55&gt;0,SUM($E218:L218)&lt;'Summary&amp;Assumptions'!$G$32*$B218,$D218&gt;='Summary&amp;Assumptions'!$D$17,R$47&gt;=$D218,R$47&lt;=EDATE($D218,'Summary&amp;Assumptions'!$G$32))*$B218+AND(R$56&lt;'Summary&amp;Assumptions'!$J$31,R$47&gt;=$FO218,R$47&lt;=$FP218)*(('Summary&amp;Assumptions'!$H$25*$C218)*(1+'Summary&amp;Assumptions'!$J$29)^(R$46-1))+AND(R$56&lt;'Summary&amp;Assumptions'!$J$31,R$47&gt;=$FQ218,R$47&lt;=$FR218)*(('Summary&amp;Assumptions'!$H$25*$C218)*(1+'Summary&amp;Assumptions'!$J$29)^(R$46-1))</f>
        <v>0</v>
      </c>
      <c r="N218" s="588">
        <f>AND(S$55&gt;0,SUM($E218:M218)&lt;'Summary&amp;Assumptions'!$G$32*$B218,$D218&gt;='Summary&amp;Assumptions'!$D$17,S$47&gt;=$D218,S$47&lt;=EDATE($D218,'Summary&amp;Assumptions'!$G$32))*$B218+AND(S$56&lt;'Summary&amp;Assumptions'!$J$31,S$47&gt;=$FO218,S$47&lt;=$FP218)*(('Summary&amp;Assumptions'!$H$25*$C218)*(1+'Summary&amp;Assumptions'!$J$29)^(S$46-1))+AND(S$56&lt;'Summary&amp;Assumptions'!$J$31,S$47&gt;=$FQ218,S$47&lt;=$FR218)*(('Summary&amp;Assumptions'!$H$25*$C218)*(1+'Summary&amp;Assumptions'!$J$29)^(S$46-1))</f>
        <v>0</v>
      </c>
      <c r="O218" s="588">
        <f>AND(T$55&gt;0,SUM($E218:N218)&lt;'Summary&amp;Assumptions'!$G$32*$B218,$D218&gt;='Summary&amp;Assumptions'!$D$17,T$47&gt;=$D218,T$47&lt;=EDATE($D218,'Summary&amp;Assumptions'!$G$32))*$B218+AND(T$56&lt;'Summary&amp;Assumptions'!$J$31,T$47&gt;=$FO218,T$47&lt;=$FP218)*(('Summary&amp;Assumptions'!$H$25*$C218)*(1+'Summary&amp;Assumptions'!$J$29)^(T$46-1))+AND(T$56&lt;'Summary&amp;Assumptions'!$J$31,T$47&gt;=$FQ218,T$47&lt;=$FR218)*(('Summary&amp;Assumptions'!$H$25*$C218)*(1+'Summary&amp;Assumptions'!$J$29)^(T$46-1))</f>
        <v>0</v>
      </c>
      <c r="P218" s="588">
        <f>AND(U$55&gt;0,SUM($E218:O218)&lt;'Summary&amp;Assumptions'!$G$32*$B218,$D218&gt;='Summary&amp;Assumptions'!$D$17,U$47&gt;=$D218,U$47&lt;=EDATE($D218,'Summary&amp;Assumptions'!$G$32))*$B218+AND(U$56&lt;'Summary&amp;Assumptions'!$J$31,U$47&gt;=$FO218,U$47&lt;=$FP218)*(('Summary&amp;Assumptions'!$H$25*$C218)*(1+'Summary&amp;Assumptions'!$J$29)^(U$46-1))+AND(U$56&lt;'Summary&amp;Assumptions'!$J$31,U$47&gt;=$FQ218,U$47&lt;=$FR218)*(('Summary&amp;Assumptions'!$H$25*$C218)*(1+'Summary&amp;Assumptions'!$J$29)^(U$46-1))</f>
        <v>0</v>
      </c>
      <c r="Q218" s="588">
        <f>AND(V$55&gt;0,SUM($E218:P218)&lt;'Summary&amp;Assumptions'!$G$32*$B218,$D218&gt;='Summary&amp;Assumptions'!$D$17,V$47&gt;=$D218,V$47&lt;=EDATE($D218,'Summary&amp;Assumptions'!$G$32))*$B218+AND(V$56&lt;'Summary&amp;Assumptions'!$J$31,V$47&gt;=$FO218,V$47&lt;=$FP218)*(('Summary&amp;Assumptions'!$H$25*$C218)*(1+'Summary&amp;Assumptions'!$J$29)^(V$46-1))+AND(V$56&lt;'Summary&amp;Assumptions'!$J$31,V$47&gt;=$FQ218,V$47&lt;=$FR218)*(('Summary&amp;Assumptions'!$H$25*$C218)*(1+'Summary&amp;Assumptions'!$J$29)^(V$46-1))</f>
        <v>0</v>
      </c>
      <c r="R218" s="588">
        <f>AND(W$55&gt;0,SUM($E218:Q218)&lt;'Summary&amp;Assumptions'!$G$32*$B218,$D218&gt;='Summary&amp;Assumptions'!$D$17,W$47&gt;=$D218,W$47&lt;=EDATE($D218,'Summary&amp;Assumptions'!$G$32))*$B218+AND(W$56&lt;'Summary&amp;Assumptions'!$J$31,W$47&gt;=$FO218,W$47&lt;=$FP218)*(('Summary&amp;Assumptions'!$H$25*$C218)*(1+'Summary&amp;Assumptions'!$J$29)^(W$46-1))+AND(W$56&lt;'Summary&amp;Assumptions'!$J$31,W$47&gt;=$FQ218,W$47&lt;=$FR218)*(('Summary&amp;Assumptions'!$H$25*$C218)*(1+'Summary&amp;Assumptions'!$J$29)^(W$46-1))</f>
        <v>0</v>
      </c>
      <c r="S218" s="588">
        <f>AND(X$55&gt;0,SUM($E218:R218)&lt;'Summary&amp;Assumptions'!$G$32*$B218,$D218&gt;='Summary&amp;Assumptions'!$D$17,X$47&gt;=$D218,X$47&lt;=EDATE($D218,'Summary&amp;Assumptions'!$G$32))*$B218+AND(X$56&lt;'Summary&amp;Assumptions'!$J$31,X$47&gt;=$FO218,X$47&lt;=$FP218)*(('Summary&amp;Assumptions'!$H$25*$C218)*(1+'Summary&amp;Assumptions'!$J$29)^(X$46-1))+AND(X$56&lt;'Summary&amp;Assumptions'!$J$31,X$47&gt;=$FQ218,X$47&lt;=$FR218)*(('Summary&amp;Assumptions'!$H$25*$C218)*(1+'Summary&amp;Assumptions'!$J$29)^(X$46-1))</f>
        <v>0</v>
      </c>
      <c r="T218" s="588">
        <f>AND(Y$55&gt;0,SUM($E218:S218)&lt;'Summary&amp;Assumptions'!$G$32*$B218,$D218&gt;='Summary&amp;Assumptions'!$D$17,Y$47&gt;=$D218,Y$47&lt;=EDATE($D218,'Summary&amp;Assumptions'!$G$32))*$B218+AND(Y$56&lt;'Summary&amp;Assumptions'!$J$31,Y$47&gt;=$FO218,Y$47&lt;=$FP218)*(('Summary&amp;Assumptions'!$H$25*$C218)*(1+'Summary&amp;Assumptions'!$J$29)^(Y$46-1))+AND(Y$56&lt;'Summary&amp;Assumptions'!$J$31,Y$47&gt;=$FQ218,Y$47&lt;=$FR218)*(('Summary&amp;Assumptions'!$H$25*$C218)*(1+'Summary&amp;Assumptions'!$J$29)^(Y$46-1))</f>
        <v>0</v>
      </c>
      <c r="U218" s="588">
        <f>AND(Z$55&gt;0,SUM($E218:T218)&lt;'Summary&amp;Assumptions'!$G$32*$B218,$D218&gt;='Summary&amp;Assumptions'!$D$17,Z$47&gt;=$D218,Z$47&lt;=EDATE($D218,'Summary&amp;Assumptions'!$G$32))*$B218+AND(Z$56&lt;'Summary&amp;Assumptions'!$J$31,Z$47&gt;=$FO218,Z$47&lt;=$FP218)*(('Summary&amp;Assumptions'!$H$25*$C218)*(1+'Summary&amp;Assumptions'!$J$29)^(Z$46-1))+AND(Z$56&lt;'Summary&amp;Assumptions'!$J$31,Z$47&gt;=$FQ218,Z$47&lt;=$FR218)*(('Summary&amp;Assumptions'!$H$25*$C218)*(1+'Summary&amp;Assumptions'!$J$29)^(Z$46-1))</f>
        <v>0</v>
      </c>
      <c r="V218" s="588">
        <f>AND(AA$55&gt;0,SUM($E218:U218)&lt;'Summary&amp;Assumptions'!$G$32*$B218,$D218&gt;='Summary&amp;Assumptions'!$D$17,AA$47&gt;=$D218,AA$47&lt;=EDATE($D218,'Summary&amp;Assumptions'!$G$32))*$B218+AND(AA$56&lt;'Summary&amp;Assumptions'!$J$31,AA$47&gt;=$FO218,AA$47&lt;=$FP218)*(('Summary&amp;Assumptions'!$H$25*$C218)*(1+'Summary&amp;Assumptions'!$J$29)^(AA$46-1))+AND(AA$56&lt;'Summary&amp;Assumptions'!$J$31,AA$47&gt;=$FQ218,AA$47&lt;=$FR218)*(('Summary&amp;Assumptions'!$H$25*$C218)*(1+'Summary&amp;Assumptions'!$J$29)^(AA$46-1))</f>
        <v>0</v>
      </c>
      <c r="W218" s="588">
        <f>AND(AB$55&gt;0,SUM($E218:V218)&lt;'Summary&amp;Assumptions'!$G$32*$B218,$D218&gt;='Summary&amp;Assumptions'!$D$17,AB$47&gt;=$D218,AB$47&lt;=EDATE($D218,'Summary&amp;Assumptions'!$G$32))*$B218+AND(AB$56&lt;'Summary&amp;Assumptions'!$J$31,AB$47&gt;=$FO218,AB$47&lt;=$FP218)*(('Summary&amp;Assumptions'!$H$25*$C218)*(1+'Summary&amp;Assumptions'!$J$29)^(AB$46-1))+AND(AB$56&lt;'Summary&amp;Assumptions'!$J$31,AB$47&gt;=$FQ218,AB$47&lt;=$FR218)*(('Summary&amp;Assumptions'!$H$25*$C218)*(1+'Summary&amp;Assumptions'!$J$29)^(AB$46-1))</f>
        <v>0</v>
      </c>
      <c r="X218" s="588">
        <f>AND(AC$55&gt;0,SUM($E218:W218)&lt;'Summary&amp;Assumptions'!$G$32*$B218,$D218&gt;='Summary&amp;Assumptions'!$D$17,AC$47&gt;=$D218,AC$47&lt;=EDATE($D218,'Summary&amp;Assumptions'!$G$32))*$B218+AND(AC$56&lt;'Summary&amp;Assumptions'!$J$31,AC$47&gt;=$FO218,AC$47&lt;=$FP218)*(('Summary&amp;Assumptions'!$H$25*$C218)*(1+'Summary&amp;Assumptions'!$J$29)^(AC$46-1))+AND(AC$56&lt;'Summary&amp;Assumptions'!$J$31,AC$47&gt;=$FQ218,AC$47&lt;=$FR218)*(('Summary&amp;Assumptions'!$H$25*$C218)*(1+'Summary&amp;Assumptions'!$J$29)^(AC$46-1))</f>
        <v>0</v>
      </c>
      <c r="Y218" s="588">
        <f>AND(AD$55&gt;0,SUM($E218:X218)&lt;'Summary&amp;Assumptions'!$G$32*$B218,$D218&gt;='Summary&amp;Assumptions'!$D$17,AD$47&gt;=$D218,AD$47&lt;=EDATE($D218,'Summary&amp;Assumptions'!$G$32))*$B218+AND(AD$56&lt;'Summary&amp;Assumptions'!$J$31,AD$47&gt;=$FO218,AD$47&lt;=$FP218)*(('Summary&amp;Assumptions'!$H$25*$C218)*(1+'Summary&amp;Assumptions'!$J$29)^(AD$46-1))+AND(AD$56&lt;'Summary&amp;Assumptions'!$J$31,AD$47&gt;=$FQ218,AD$47&lt;=$FR218)*(('Summary&amp;Assumptions'!$H$25*$C218)*(1+'Summary&amp;Assumptions'!$J$29)^(AD$46-1))</f>
        <v>0</v>
      </c>
      <c r="Z218" s="588">
        <f>AND(AE$55&gt;0,SUM($E218:Y218)&lt;'Summary&amp;Assumptions'!$G$32*$B218,$D218&gt;='Summary&amp;Assumptions'!$D$17,AE$47&gt;=$D218,AE$47&lt;=EDATE($D218,'Summary&amp;Assumptions'!$G$32))*$B218+AND(AE$56&lt;'Summary&amp;Assumptions'!$J$31,AE$47&gt;=$FO218,AE$47&lt;=$FP218)*(('Summary&amp;Assumptions'!$H$25*$C218)*(1+'Summary&amp;Assumptions'!$J$29)^(AE$46-1))+AND(AE$56&lt;'Summary&amp;Assumptions'!$J$31,AE$47&gt;=$FQ218,AE$47&lt;=$FR218)*(('Summary&amp;Assumptions'!$H$25*$C218)*(1+'Summary&amp;Assumptions'!$J$29)^(AE$46-1))</f>
        <v>0</v>
      </c>
      <c r="AA218" s="588">
        <f>AND(AF$55&gt;0,SUM($E218:Z218)&lt;'Summary&amp;Assumptions'!$G$32*$B218,$D218&gt;='Summary&amp;Assumptions'!$D$17,AF$47&gt;=$D218,AF$47&lt;=EDATE($D218,'Summary&amp;Assumptions'!$G$32))*$B218+AND(AF$56&lt;'Summary&amp;Assumptions'!$J$31,AF$47&gt;=$FO218,AF$47&lt;=$FP218)*(('Summary&amp;Assumptions'!$H$25*$C218)*(1+'Summary&amp;Assumptions'!$J$29)^(AF$46-1))+AND(AF$56&lt;'Summary&amp;Assumptions'!$J$31,AF$47&gt;=$FQ218,AF$47&lt;=$FR218)*(('Summary&amp;Assumptions'!$H$25*$C218)*(1+'Summary&amp;Assumptions'!$J$29)^(AF$46-1))</f>
        <v>0</v>
      </c>
      <c r="AB218" s="588">
        <f>AND(AG$55&gt;0,SUM($E218:AA218)&lt;'Summary&amp;Assumptions'!$G$32*$B218,$D218&gt;='Summary&amp;Assumptions'!$D$17,AG$47&gt;=$D218,AG$47&lt;=EDATE($D218,'Summary&amp;Assumptions'!$G$32))*$B218+AND(AG$56&lt;'Summary&amp;Assumptions'!$J$31,AG$47&gt;=$FO218,AG$47&lt;=$FP218)*(('Summary&amp;Assumptions'!$H$25*$C218)*(1+'Summary&amp;Assumptions'!$J$29)^(AG$46-1))+AND(AG$56&lt;'Summary&amp;Assumptions'!$J$31,AG$47&gt;=$FQ218,AG$47&lt;=$FR218)*(('Summary&amp;Assumptions'!$H$25*$C218)*(1+'Summary&amp;Assumptions'!$J$29)^(AG$46-1))</f>
        <v>0</v>
      </c>
      <c r="AC218" s="588">
        <f>AND(AH$55&gt;0,SUM($E218:AB218)&lt;'Summary&amp;Assumptions'!$G$32*$B218,$D218&gt;='Summary&amp;Assumptions'!$D$17,AH$47&gt;=$D218,AH$47&lt;=EDATE($D218,'Summary&amp;Assumptions'!$G$32))*$B218+AND(AH$56&lt;'Summary&amp;Assumptions'!$J$31,AH$47&gt;=$FO218,AH$47&lt;=$FP218)*(('Summary&amp;Assumptions'!$H$25*$C218)*(1+'Summary&amp;Assumptions'!$J$29)^(AH$46-1))+AND(AH$56&lt;'Summary&amp;Assumptions'!$J$31,AH$47&gt;=$FQ218,AH$47&lt;=$FR218)*(('Summary&amp;Assumptions'!$H$25*$C218)*(1+'Summary&amp;Assumptions'!$J$29)^(AH$46-1))</f>
        <v>0</v>
      </c>
      <c r="AD218" s="588">
        <f>AND(AI$55&gt;0,SUM($E218:AC218)&lt;'Summary&amp;Assumptions'!$G$32*$B218,$D218&gt;='Summary&amp;Assumptions'!$D$17,AI$47&gt;=$D218,AI$47&lt;=EDATE($D218,'Summary&amp;Assumptions'!$G$32))*$B218+AND(AI$56&lt;'Summary&amp;Assumptions'!$J$31,AI$47&gt;=$FO218,AI$47&lt;=$FP218)*(('Summary&amp;Assumptions'!$H$25*$C218)*(1+'Summary&amp;Assumptions'!$J$29)^(AI$46-1))+AND(AI$56&lt;'Summary&amp;Assumptions'!$J$31,AI$47&gt;=$FQ218,AI$47&lt;=$FR218)*(('Summary&amp;Assumptions'!$H$25*$C218)*(1+'Summary&amp;Assumptions'!$J$29)^(AI$46-1))</f>
        <v>0</v>
      </c>
      <c r="AE218" s="588">
        <f>AND(AJ$55&gt;0,SUM($E218:AD218)&lt;'Summary&amp;Assumptions'!$G$32*$B218,$D218&gt;='Summary&amp;Assumptions'!$D$17,AJ$47&gt;=$D218,AJ$47&lt;=EDATE($D218,'Summary&amp;Assumptions'!$G$32))*$B218+AND(AJ$56&lt;'Summary&amp;Assumptions'!$J$31,AJ$47&gt;=$FO218,AJ$47&lt;=$FP218)*(('Summary&amp;Assumptions'!$H$25*$C218)*(1+'Summary&amp;Assumptions'!$J$29)^(AJ$46-1))+AND(AJ$56&lt;'Summary&amp;Assumptions'!$J$31,AJ$47&gt;=$FQ218,AJ$47&lt;=$FR218)*(('Summary&amp;Assumptions'!$H$25*$C218)*(1+'Summary&amp;Assumptions'!$J$29)^(AJ$46-1))</f>
        <v>0</v>
      </c>
      <c r="AF218" s="588">
        <f>AND(AK$55&gt;0,SUM($E218:AE218)&lt;'Summary&amp;Assumptions'!$G$32*$B218,$D218&gt;='Summary&amp;Assumptions'!$D$17,AK$47&gt;=$D218,AK$47&lt;=EDATE($D218,'Summary&amp;Assumptions'!$G$32))*$B218+AND(AK$56&lt;'Summary&amp;Assumptions'!$J$31,AK$47&gt;=$FO218,AK$47&lt;=$FP218)*(('Summary&amp;Assumptions'!$H$25*$C218)*(1+'Summary&amp;Assumptions'!$J$29)^(AK$46-1))+AND(AK$56&lt;'Summary&amp;Assumptions'!$J$31,AK$47&gt;=$FQ218,AK$47&lt;=$FR218)*(('Summary&amp;Assumptions'!$H$25*$C218)*(1+'Summary&amp;Assumptions'!$J$29)^(AK$46-1))</f>
        <v>0</v>
      </c>
      <c r="AG218" s="588">
        <f>AND(AL$55&gt;0,SUM($E218:AF218)&lt;'Summary&amp;Assumptions'!$G$32*$B218,$D218&gt;='Summary&amp;Assumptions'!$D$17,AL$47&gt;=$D218,AL$47&lt;=EDATE($D218,'Summary&amp;Assumptions'!$G$32))*$B218+AND(AL$56&lt;'Summary&amp;Assumptions'!$J$31,AL$47&gt;=$FO218,AL$47&lt;=$FP218)*(('Summary&amp;Assumptions'!$H$25*$C218)*(1+'Summary&amp;Assumptions'!$J$29)^(AL$46-1))+AND(AL$56&lt;'Summary&amp;Assumptions'!$J$31,AL$47&gt;=$FQ218,AL$47&lt;=$FR218)*(('Summary&amp;Assumptions'!$H$25*$C218)*(1+'Summary&amp;Assumptions'!$J$29)^(AL$46-1))</f>
        <v>0</v>
      </c>
      <c r="AH218" s="588">
        <f>AND(AM$55&gt;0,SUM($E218:AG218)&lt;'Summary&amp;Assumptions'!$G$32*$B218,$D218&gt;='Summary&amp;Assumptions'!$D$17,AM$47&gt;=$D218,AM$47&lt;=EDATE($D218,'Summary&amp;Assumptions'!$G$32))*$B218+AND(AM$56&lt;'Summary&amp;Assumptions'!$J$31,AM$47&gt;=$FO218,AM$47&lt;=$FP218)*(('Summary&amp;Assumptions'!$H$25*$C218)*(1+'Summary&amp;Assumptions'!$J$29)^(AM$46-1))+AND(AM$56&lt;'Summary&amp;Assumptions'!$J$31,AM$47&gt;=$FQ218,AM$47&lt;=$FR218)*(('Summary&amp;Assumptions'!$H$25*$C218)*(1+'Summary&amp;Assumptions'!$J$29)^(AM$46-1))</f>
        <v>0</v>
      </c>
      <c r="AI218" s="588">
        <f>AND(AN$55&gt;0,SUM($E218:AH218)&lt;'Summary&amp;Assumptions'!$G$32*$B218,$D218&gt;='Summary&amp;Assumptions'!$D$17,AN$47&gt;=$D218,AN$47&lt;=EDATE($D218,'Summary&amp;Assumptions'!$G$32))*$B218+AND(AN$56&lt;'Summary&amp;Assumptions'!$J$31,AN$47&gt;=$FO218,AN$47&lt;=$FP218)*(('Summary&amp;Assumptions'!$H$25*$C218)*(1+'Summary&amp;Assumptions'!$J$29)^(AN$46-1))+AND(AN$56&lt;'Summary&amp;Assumptions'!$J$31,AN$47&gt;=$FQ218,AN$47&lt;=$FR218)*(('Summary&amp;Assumptions'!$H$25*$C218)*(1+'Summary&amp;Assumptions'!$J$29)^(AN$46-1))</f>
        <v>0</v>
      </c>
      <c r="AJ218" s="588">
        <f>AND(AO$55&gt;0,SUM($E218:AI218)&lt;'Summary&amp;Assumptions'!$G$32*$B218,$D218&gt;='Summary&amp;Assumptions'!$D$17,AO$47&gt;=$D218,AO$47&lt;=EDATE($D218,'Summary&amp;Assumptions'!$G$32))*$B218+AND(AO$56&lt;'Summary&amp;Assumptions'!$J$31,AO$47&gt;=$FO218,AO$47&lt;=$FP218)*(('Summary&amp;Assumptions'!$H$25*$C218)*(1+'Summary&amp;Assumptions'!$J$29)^(AO$46-1))+AND(AO$56&lt;'Summary&amp;Assumptions'!$J$31,AO$47&gt;=$FQ218,AO$47&lt;=$FR218)*(('Summary&amp;Assumptions'!$H$25*$C218)*(1+'Summary&amp;Assumptions'!$J$29)^(AO$46-1))</f>
        <v>0</v>
      </c>
      <c r="AK218" s="588">
        <f>AND(AP$55&gt;0,SUM($E218:AJ218)&lt;'Summary&amp;Assumptions'!$G$32*$B218,$D218&gt;='Summary&amp;Assumptions'!$D$17,AP$47&gt;=$D218,AP$47&lt;=EDATE($D218,'Summary&amp;Assumptions'!$G$32))*$B218+AND(AP$56&lt;'Summary&amp;Assumptions'!$J$31,AP$47&gt;=$FO218,AP$47&lt;=$FP218)*(('Summary&amp;Assumptions'!$H$25*$C218)*(1+'Summary&amp;Assumptions'!$J$29)^(AP$46-1))+AND(AP$56&lt;'Summary&amp;Assumptions'!$J$31,AP$47&gt;=$FQ218,AP$47&lt;=$FR218)*(('Summary&amp;Assumptions'!$H$25*$C218)*(1+'Summary&amp;Assumptions'!$J$29)^(AP$46-1))</f>
        <v>0</v>
      </c>
      <c r="AL218" s="588">
        <f>AND(AQ$55&gt;0,SUM($E218:AK218)&lt;'Summary&amp;Assumptions'!$G$32*$B218,$D218&gt;='Summary&amp;Assumptions'!$D$17,AQ$47&gt;=$D218,AQ$47&lt;=EDATE($D218,'Summary&amp;Assumptions'!$G$32))*$B218+AND(AQ$56&lt;'Summary&amp;Assumptions'!$J$31,AQ$47&gt;=$FO218,AQ$47&lt;=$FP218)*(('Summary&amp;Assumptions'!$H$25*$C218)*(1+'Summary&amp;Assumptions'!$J$29)^(AQ$46-1))+AND(AQ$56&lt;'Summary&amp;Assumptions'!$J$31,AQ$47&gt;=$FQ218,AQ$47&lt;=$FR218)*(('Summary&amp;Assumptions'!$H$25*$C218)*(1+'Summary&amp;Assumptions'!$J$29)^(AQ$46-1))</f>
        <v>0</v>
      </c>
      <c r="AM218" s="588">
        <f>AND(AR$55&gt;0,SUM($E218:AL218)&lt;'Summary&amp;Assumptions'!$G$32*$B218,$D218&gt;='Summary&amp;Assumptions'!$D$17,AR$47&gt;=$D218,AR$47&lt;=EDATE($D218,'Summary&amp;Assumptions'!$G$32))*$B218+AND(AR$56&lt;'Summary&amp;Assumptions'!$J$31,AR$47&gt;=$FO218,AR$47&lt;=$FP218)*(('Summary&amp;Assumptions'!$H$25*$C218)*(1+'Summary&amp;Assumptions'!$J$29)^(AR$46-1))+AND(AR$56&lt;'Summary&amp;Assumptions'!$J$31,AR$47&gt;=$FQ218,AR$47&lt;=$FR218)*(('Summary&amp;Assumptions'!$H$25*$C218)*(1+'Summary&amp;Assumptions'!$J$29)^(AR$46-1))</f>
        <v>0</v>
      </c>
      <c r="AN218" s="588">
        <f>AND(AS$55&gt;0,SUM($E218:AM218)&lt;'Summary&amp;Assumptions'!$G$32*$B218,$D218&gt;='Summary&amp;Assumptions'!$D$17,AS$47&gt;=$D218,AS$47&lt;=EDATE($D218,'Summary&amp;Assumptions'!$G$32))*$B218+AND(AS$56&lt;'Summary&amp;Assumptions'!$J$31,AS$47&gt;=$FO218,AS$47&lt;=$FP218)*(('Summary&amp;Assumptions'!$H$25*$C218)*(1+'Summary&amp;Assumptions'!$J$29)^(AS$46-1))+AND(AS$56&lt;'Summary&amp;Assumptions'!$J$31,AS$47&gt;=$FQ218,AS$47&lt;=$FR218)*(('Summary&amp;Assumptions'!$H$25*$C218)*(1+'Summary&amp;Assumptions'!$J$29)^(AS$46-1))</f>
        <v>0</v>
      </c>
      <c r="AO218" s="588">
        <f>AND(AT$55&gt;0,SUM($E218:AN218)&lt;'Summary&amp;Assumptions'!$G$32*$B218,$D218&gt;='Summary&amp;Assumptions'!$D$17,AT$47&gt;=$D218,AT$47&lt;=EDATE($D218,'Summary&amp;Assumptions'!$G$32))*$B218+AND(AT$56&lt;'Summary&amp;Assumptions'!$J$31,AT$47&gt;=$FO218,AT$47&lt;=$FP218)*(('Summary&amp;Assumptions'!$H$25*$C218)*(1+'Summary&amp;Assumptions'!$J$29)^(AT$46-1))+AND(AT$56&lt;'Summary&amp;Assumptions'!$J$31,AT$47&gt;=$FQ218,AT$47&lt;=$FR218)*(('Summary&amp;Assumptions'!$H$25*$C218)*(1+'Summary&amp;Assumptions'!$J$29)^(AT$46-1))</f>
        <v>0</v>
      </c>
      <c r="AP218" s="588">
        <f>AND(AU$55&gt;0,SUM($E218:AO218)&lt;'Summary&amp;Assumptions'!$G$32*$B218,$D218&gt;='Summary&amp;Assumptions'!$D$17,AU$47&gt;=$D218,AU$47&lt;=EDATE($D218,'Summary&amp;Assumptions'!$G$32))*$B218+AND(AU$56&lt;'Summary&amp;Assumptions'!$J$31,AU$47&gt;=$FO218,AU$47&lt;=$FP218)*(('Summary&amp;Assumptions'!$H$25*$C218)*(1+'Summary&amp;Assumptions'!$J$29)^(AU$46-1))+AND(AU$56&lt;'Summary&amp;Assumptions'!$J$31,AU$47&gt;=$FQ218,AU$47&lt;=$FR218)*(('Summary&amp;Assumptions'!$H$25*$C218)*(1+'Summary&amp;Assumptions'!$J$29)^(AU$46-1))</f>
        <v>0</v>
      </c>
      <c r="AQ218" s="588">
        <f>AND(AV$55&gt;0,SUM($E218:AP218)&lt;'Summary&amp;Assumptions'!$G$32*$B218,$D218&gt;='Summary&amp;Assumptions'!$D$17,AV$47&gt;=$D218,AV$47&lt;=EDATE($D218,'Summary&amp;Assumptions'!$G$32))*$B218+AND(AV$56&lt;'Summary&amp;Assumptions'!$J$31,AV$47&gt;=$FO218,AV$47&lt;=$FP218)*(('Summary&amp;Assumptions'!$H$25*$C218)*(1+'Summary&amp;Assumptions'!$J$29)^(AV$46-1))+AND(AV$56&lt;'Summary&amp;Assumptions'!$J$31,AV$47&gt;=$FQ218,AV$47&lt;=$FR218)*(('Summary&amp;Assumptions'!$H$25*$C218)*(1+'Summary&amp;Assumptions'!$J$29)^(AV$46-1))</f>
        <v>0</v>
      </c>
      <c r="AR218" s="588">
        <f>AND(AW$55&gt;0,SUM($E218:AQ218)&lt;'Summary&amp;Assumptions'!$G$32*$B218,$D218&gt;='Summary&amp;Assumptions'!$D$17,AW$47&gt;=$D218,AW$47&lt;=EDATE($D218,'Summary&amp;Assumptions'!$G$32))*$B218+AND(AW$56&lt;'Summary&amp;Assumptions'!$J$31,AW$47&gt;=$FO218,AW$47&lt;=$FP218)*(('Summary&amp;Assumptions'!$H$25*$C218)*(1+'Summary&amp;Assumptions'!$J$29)^(AW$46-1))+AND(AW$56&lt;'Summary&amp;Assumptions'!$J$31,AW$47&gt;=$FQ218,AW$47&lt;=$FR218)*(('Summary&amp;Assumptions'!$H$25*$C218)*(1+'Summary&amp;Assumptions'!$J$29)^(AW$46-1))</f>
        <v>0</v>
      </c>
      <c r="AS218" s="588">
        <f>AND(AX$55&gt;0,SUM($E218:AR218)&lt;'Summary&amp;Assumptions'!$G$32*$B218,$D218&gt;='Summary&amp;Assumptions'!$D$17,AX$47&gt;=$D218,AX$47&lt;=EDATE($D218,'Summary&amp;Assumptions'!$G$32))*$B218+AND(AX$56&lt;'Summary&amp;Assumptions'!$J$31,AX$47&gt;=$FO218,AX$47&lt;=$FP218)*(('Summary&amp;Assumptions'!$H$25*$C218)*(1+'Summary&amp;Assumptions'!$J$29)^(AX$46-1))+AND(AX$56&lt;'Summary&amp;Assumptions'!$J$31,AX$47&gt;=$FQ218,AX$47&lt;=$FR218)*(('Summary&amp;Assumptions'!$H$25*$C218)*(1+'Summary&amp;Assumptions'!$J$29)^(AX$46-1))</f>
        <v>0</v>
      </c>
      <c r="AT218" s="588">
        <f>AND(AY$55&gt;0,SUM($E218:AS218)&lt;'Summary&amp;Assumptions'!$G$32*$B218,$D218&gt;='Summary&amp;Assumptions'!$D$17,AY$47&gt;=$D218,AY$47&lt;=EDATE($D218,'Summary&amp;Assumptions'!$G$32))*$B218+AND(AY$56&lt;'Summary&amp;Assumptions'!$J$31,AY$47&gt;=$FO218,AY$47&lt;=$FP218)*(('Summary&amp;Assumptions'!$H$25*$C218)*(1+'Summary&amp;Assumptions'!$J$29)^(AY$46-1))+AND(AY$56&lt;'Summary&amp;Assumptions'!$J$31,AY$47&gt;=$FQ218,AY$47&lt;=$FR218)*(('Summary&amp;Assumptions'!$H$25*$C218)*(1+'Summary&amp;Assumptions'!$J$29)^(AY$46-1))</f>
        <v>0</v>
      </c>
      <c r="AU218" s="588">
        <f>AND(AZ$55&gt;0,SUM($E218:AT218)&lt;'Summary&amp;Assumptions'!$G$32*$B218,$D218&gt;='Summary&amp;Assumptions'!$D$17,AZ$47&gt;=$D218,AZ$47&lt;=EDATE($D218,'Summary&amp;Assumptions'!$G$32))*$B218+AND(AZ$56&lt;'Summary&amp;Assumptions'!$J$31,AZ$47&gt;=$FO218,AZ$47&lt;=$FP218)*(('Summary&amp;Assumptions'!$H$25*$C218)*(1+'Summary&amp;Assumptions'!$J$29)^(AZ$46-1))+AND(AZ$56&lt;'Summary&amp;Assumptions'!$J$31,AZ$47&gt;=$FQ218,AZ$47&lt;=$FR218)*(('Summary&amp;Assumptions'!$H$25*$C218)*(1+'Summary&amp;Assumptions'!$J$29)^(AZ$46-1))</f>
        <v>0</v>
      </c>
      <c r="AV218" s="588">
        <f>AND(BA$55&gt;0,SUM($E218:AU218)&lt;'Summary&amp;Assumptions'!$G$32*$B218,$D218&gt;='Summary&amp;Assumptions'!$D$17,BA$47&gt;=$D218,BA$47&lt;=EDATE($D218,'Summary&amp;Assumptions'!$G$32))*$B218+AND(BA$56&lt;'Summary&amp;Assumptions'!$J$31,BA$47&gt;=$FO218,BA$47&lt;=$FP218)*(('Summary&amp;Assumptions'!$H$25*$C218)*(1+'Summary&amp;Assumptions'!$J$29)^(BA$46-1))+AND(BA$56&lt;'Summary&amp;Assumptions'!$J$31,BA$47&gt;=$FQ218,BA$47&lt;=$FR218)*(('Summary&amp;Assumptions'!$H$25*$C218)*(1+'Summary&amp;Assumptions'!$J$29)^(BA$46-1))</f>
        <v>0</v>
      </c>
      <c r="AW218" s="588">
        <f>AND(BB$55&gt;0,SUM($E218:AV218)&lt;'Summary&amp;Assumptions'!$G$32*$B218,$D218&gt;='Summary&amp;Assumptions'!$D$17,BB$47&gt;=$D218,BB$47&lt;=EDATE($D218,'Summary&amp;Assumptions'!$G$32))*$B218+AND(BB$56&lt;'Summary&amp;Assumptions'!$J$31,BB$47&gt;=$FO218,BB$47&lt;=$FP218)*(('Summary&amp;Assumptions'!$H$25*$C218)*(1+'Summary&amp;Assumptions'!$J$29)^(BB$46-1))+AND(BB$56&lt;'Summary&amp;Assumptions'!$J$31,BB$47&gt;=$FQ218,BB$47&lt;=$FR218)*(('Summary&amp;Assumptions'!$H$25*$C218)*(1+'Summary&amp;Assumptions'!$J$29)^(BB$46-1))</f>
        <v>0</v>
      </c>
      <c r="AX218" s="588">
        <f>AND(BC$55&gt;0,SUM($E218:AW218)&lt;'Summary&amp;Assumptions'!$G$32*$B218,$D218&gt;='Summary&amp;Assumptions'!$D$17,BC$47&gt;=$D218,BC$47&lt;=EDATE($D218,'Summary&amp;Assumptions'!$G$32))*$B218+AND(BC$56&lt;'Summary&amp;Assumptions'!$J$31,BC$47&gt;=$FO218,BC$47&lt;=$FP218)*(('Summary&amp;Assumptions'!$H$25*$C218)*(1+'Summary&amp;Assumptions'!$J$29)^(BC$46-1))+AND(BC$56&lt;'Summary&amp;Assumptions'!$J$31,BC$47&gt;=$FQ218,BC$47&lt;=$FR218)*(('Summary&amp;Assumptions'!$H$25*$C218)*(1+'Summary&amp;Assumptions'!$J$29)^(BC$46-1))</f>
        <v>0</v>
      </c>
      <c r="AY218" s="588">
        <f>AND(BD$55&gt;0,SUM($E218:AX218)&lt;'Summary&amp;Assumptions'!$G$32*$B218,$D218&gt;='Summary&amp;Assumptions'!$D$17,BD$47&gt;=$D218,BD$47&lt;=EDATE($D218,'Summary&amp;Assumptions'!$G$32))*$B218+AND(BD$56&lt;'Summary&amp;Assumptions'!$J$31,BD$47&gt;=$FO218,BD$47&lt;=$FP218)*(('Summary&amp;Assumptions'!$H$25*$C218)*(1+'Summary&amp;Assumptions'!$J$29)^(BD$46-1))+AND(BD$56&lt;'Summary&amp;Assumptions'!$J$31,BD$47&gt;=$FQ218,BD$47&lt;=$FR218)*(('Summary&amp;Assumptions'!$H$25*$C218)*(1+'Summary&amp;Assumptions'!$J$29)^(BD$46-1))</f>
        <v>0</v>
      </c>
      <c r="AZ218" s="588">
        <f>AND(BE$55&gt;0,SUM($E218:AY218)&lt;'Summary&amp;Assumptions'!$G$32*$B218,$D218&gt;='Summary&amp;Assumptions'!$D$17,BE$47&gt;=$D218,BE$47&lt;=EDATE($D218,'Summary&amp;Assumptions'!$G$32))*$B218+AND(BE$56&lt;'Summary&amp;Assumptions'!$J$31,BE$47&gt;=$FO218,BE$47&lt;=$FP218)*(('Summary&amp;Assumptions'!$H$25*$C218)*(1+'Summary&amp;Assumptions'!$J$29)^(BE$46-1))+AND(BE$56&lt;'Summary&amp;Assumptions'!$J$31,BE$47&gt;=$FQ218,BE$47&lt;=$FR218)*(('Summary&amp;Assumptions'!$H$25*$C218)*(1+'Summary&amp;Assumptions'!$J$29)^(BE$46-1))</f>
        <v>0</v>
      </c>
      <c r="BA218" s="588">
        <f>AND(BF$55&gt;0,SUM($E218:AZ218)&lt;'Summary&amp;Assumptions'!$G$32*$B218,$D218&gt;='Summary&amp;Assumptions'!$D$17,BF$47&gt;=$D218,BF$47&lt;=EDATE($D218,'Summary&amp;Assumptions'!$G$32))*$B218+AND(BF$56&lt;'Summary&amp;Assumptions'!$J$31,BF$47&gt;=$FO218,BF$47&lt;=$FP218)*(('Summary&amp;Assumptions'!$H$25*$C218)*(1+'Summary&amp;Assumptions'!$J$29)^(BF$46-1))+AND(BF$56&lt;'Summary&amp;Assumptions'!$J$31,BF$47&gt;=$FQ218,BF$47&lt;=$FR218)*(('Summary&amp;Assumptions'!$H$25*$C218)*(1+'Summary&amp;Assumptions'!$J$29)^(BF$46-1))</f>
        <v>0</v>
      </c>
      <c r="BB218" s="588">
        <f>AND(BG$55&gt;0,SUM($E218:BA218)&lt;'Summary&amp;Assumptions'!$G$32*$B218,$D218&gt;='Summary&amp;Assumptions'!$D$17,BG$47&gt;=$D218,BG$47&lt;=EDATE($D218,'Summary&amp;Assumptions'!$G$32))*$B218+AND(BG$56&lt;'Summary&amp;Assumptions'!$J$31,BG$47&gt;=$FO218,BG$47&lt;=$FP218)*(('Summary&amp;Assumptions'!$H$25*$C218)*(1+'Summary&amp;Assumptions'!$J$29)^(BG$46-1))+AND(BG$56&lt;'Summary&amp;Assumptions'!$J$31,BG$47&gt;=$FQ218,BG$47&lt;=$FR218)*(('Summary&amp;Assumptions'!$H$25*$C218)*(1+'Summary&amp;Assumptions'!$J$29)^(BG$46-1))</f>
        <v>0</v>
      </c>
      <c r="BC218" s="588">
        <f>AND(BH$55&gt;0,SUM($E218:BB218)&lt;'Summary&amp;Assumptions'!$G$32*$B218,$D218&gt;='Summary&amp;Assumptions'!$D$17,BH$47&gt;=$D218,BH$47&lt;=EDATE($D218,'Summary&amp;Assumptions'!$G$32))*$B218+AND(BH$56&lt;'Summary&amp;Assumptions'!$J$31,BH$47&gt;=$FO218,BH$47&lt;=$FP218)*(('Summary&amp;Assumptions'!$H$25*$C218)*(1+'Summary&amp;Assumptions'!$J$29)^(BH$46-1))+AND(BH$56&lt;'Summary&amp;Assumptions'!$J$31,BH$47&gt;=$FQ218,BH$47&lt;=$FR218)*(('Summary&amp;Assumptions'!$H$25*$C218)*(1+'Summary&amp;Assumptions'!$J$29)^(BH$46-1))</f>
        <v>0</v>
      </c>
      <c r="BD218" s="588">
        <f>AND(BI$55&gt;0,SUM($E218:BC218)&lt;'Summary&amp;Assumptions'!$G$32*$B218,$D218&gt;='Summary&amp;Assumptions'!$D$17,BI$47&gt;=$D218,BI$47&lt;=EDATE($D218,'Summary&amp;Assumptions'!$G$32))*$B218+AND(BI$56&lt;'Summary&amp;Assumptions'!$J$31,BI$47&gt;=$FO218,BI$47&lt;=$FP218)*(('Summary&amp;Assumptions'!$H$25*$C218)*(1+'Summary&amp;Assumptions'!$J$29)^(BI$46-1))+AND(BI$56&lt;'Summary&amp;Assumptions'!$J$31,BI$47&gt;=$FQ218,BI$47&lt;=$FR218)*(('Summary&amp;Assumptions'!$H$25*$C218)*(1+'Summary&amp;Assumptions'!$J$29)^(BI$46-1))</f>
        <v>0</v>
      </c>
      <c r="BE218" s="588">
        <f>AND(BJ$55&gt;0,SUM($E218:BD218)&lt;'Summary&amp;Assumptions'!$G$32*$B218,$D218&gt;='Summary&amp;Assumptions'!$D$17,BJ$47&gt;=$D218,BJ$47&lt;=EDATE($D218,'Summary&amp;Assumptions'!$G$32))*$B218+AND(BJ$56&lt;'Summary&amp;Assumptions'!$J$31,BJ$47&gt;=$FO218,BJ$47&lt;=$FP218)*(('Summary&amp;Assumptions'!$H$25*$C218)*(1+'Summary&amp;Assumptions'!$J$29)^(BJ$46-1))+AND(BJ$56&lt;'Summary&amp;Assumptions'!$J$31,BJ$47&gt;=$FQ218,BJ$47&lt;=$FR218)*(('Summary&amp;Assumptions'!$H$25*$C218)*(1+'Summary&amp;Assumptions'!$J$29)^(BJ$46-1))</f>
        <v>0</v>
      </c>
      <c r="BF218" s="588">
        <f>AND(BK$55&gt;0,SUM($E218:BE218)&lt;'Summary&amp;Assumptions'!$G$32*$B218,$D218&gt;='Summary&amp;Assumptions'!$D$17,BK$47&gt;=$D218,BK$47&lt;=EDATE($D218,'Summary&amp;Assumptions'!$G$32))*$B218+AND(BK$56&lt;'Summary&amp;Assumptions'!$J$31,BK$47&gt;=$FO218,BK$47&lt;=$FP218)*(('Summary&amp;Assumptions'!$H$25*$C218)*(1+'Summary&amp;Assumptions'!$J$29)^(BK$46-1))+AND(BK$56&lt;'Summary&amp;Assumptions'!$J$31,BK$47&gt;=$FQ218,BK$47&lt;=$FR218)*(('Summary&amp;Assumptions'!$H$25*$C218)*(1+'Summary&amp;Assumptions'!$J$29)^(BK$46-1))</f>
        <v>0</v>
      </c>
      <c r="BG218" s="588">
        <f>AND(BL$55&gt;0,SUM($E218:BF218)&lt;'Summary&amp;Assumptions'!$G$32*$B218,$D218&gt;='Summary&amp;Assumptions'!$D$17,BL$47&gt;=$D218,BL$47&lt;=EDATE($D218,'Summary&amp;Assumptions'!$G$32))*$B218+AND(BL$56&lt;'Summary&amp;Assumptions'!$J$31,BL$47&gt;=$FO218,BL$47&lt;=$FP218)*(('Summary&amp;Assumptions'!$H$25*$C218)*(1+'Summary&amp;Assumptions'!$J$29)^(BL$46-1))+AND(BL$56&lt;'Summary&amp;Assumptions'!$J$31,BL$47&gt;=$FQ218,BL$47&lt;=$FR218)*(('Summary&amp;Assumptions'!$H$25*$C218)*(1+'Summary&amp;Assumptions'!$J$29)^(BL$46-1))</f>
        <v>0</v>
      </c>
      <c r="BH218" s="588">
        <f>AND(BM$55&gt;0,SUM($E218:BG218)&lt;'Summary&amp;Assumptions'!$G$32*$B218,$D218&gt;='Summary&amp;Assumptions'!$D$17,BM$47&gt;=$D218,BM$47&lt;=EDATE($D218,'Summary&amp;Assumptions'!$G$32))*$B218+AND(BM$56&lt;'Summary&amp;Assumptions'!$J$31,BM$47&gt;=$FO218,BM$47&lt;=$FP218)*(('Summary&amp;Assumptions'!$H$25*$C218)*(1+'Summary&amp;Assumptions'!$J$29)^(BM$46-1))+AND(BM$56&lt;'Summary&amp;Assumptions'!$J$31,BM$47&gt;=$FQ218,BM$47&lt;=$FR218)*(('Summary&amp;Assumptions'!$H$25*$C218)*(1+'Summary&amp;Assumptions'!$J$29)^(BM$46-1))</f>
        <v>0</v>
      </c>
      <c r="BI218" s="588">
        <f>AND(BN$55&gt;0,SUM($E218:BH218)&lt;'Summary&amp;Assumptions'!$G$32*$B218,$D218&gt;='Summary&amp;Assumptions'!$D$17,BN$47&gt;=$D218,BN$47&lt;=EDATE($D218,'Summary&amp;Assumptions'!$G$32))*$B218+AND(BN$56&lt;'Summary&amp;Assumptions'!$J$31,BN$47&gt;=$FO218,BN$47&lt;=$FP218)*(('Summary&amp;Assumptions'!$H$25*$C218)*(1+'Summary&amp;Assumptions'!$J$29)^(BN$46-1))+AND(BN$56&lt;'Summary&amp;Assumptions'!$J$31,BN$47&gt;=$FQ218,BN$47&lt;=$FR218)*(('Summary&amp;Assumptions'!$H$25*$C218)*(1+'Summary&amp;Assumptions'!$J$29)^(BN$46-1))</f>
        <v>0</v>
      </c>
      <c r="BJ218" s="588">
        <f>AND(BO$55&gt;0,SUM($E218:BI218)&lt;'Summary&amp;Assumptions'!$G$32*$B218,$D218&gt;='Summary&amp;Assumptions'!$D$17,BO$47&gt;=$D218,BO$47&lt;=EDATE($D218,'Summary&amp;Assumptions'!$G$32))*$B218+AND(BO$56&lt;'Summary&amp;Assumptions'!$J$31,BO$47&gt;=$FO218,BO$47&lt;=$FP218)*(('Summary&amp;Assumptions'!$H$25*$C218)*(1+'Summary&amp;Assumptions'!$J$29)^(BO$46-1))+AND(BO$56&lt;'Summary&amp;Assumptions'!$J$31,BO$47&gt;=$FQ218,BO$47&lt;=$FR218)*(('Summary&amp;Assumptions'!$H$25*$C218)*(1+'Summary&amp;Assumptions'!$J$29)^(BO$46-1))</f>
        <v>0</v>
      </c>
      <c r="BK218" s="588">
        <f>AND(BP$55&gt;0,SUM($E218:BJ218)&lt;'Summary&amp;Assumptions'!$G$32*$B218,$D218&gt;='Summary&amp;Assumptions'!$D$17,BP$47&gt;=$D218,BP$47&lt;=EDATE($D218,'Summary&amp;Assumptions'!$G$32))*$B218+AND(BP$56&lt;'Summary&amp;Assumptions'!$J$31,BP$47&gt;=$FO218,BP$47&lt;=$FP218)*(('Summary&amp;Assumptions'!$H$25*$C218)*(1+'Summary&amp;Assumptions'!$J$29)^(BP$46-1))+AND(BP$56&lt;'Summary&amp;Assumptions'!$J$31,BP$47&gt;=$FQ218,BP$47&lt;=$FR218)*(('Summary&amp;Assumptions'!$H$25*$C218)*(1+'Summary&amp;Assumptions'!$J$29)^(BP$46-1))</f>
        <v>0</v>
      </c>
      <c r="BL218" s="588">
        <f>AND(BQ$55&gt;0,SUM($E218:BK218)&lt;'Summary&amp;Assumptions'!$G$32*$B218,$D218&gt;='Summary&amp;Assumptions'!$D$17,BQ$47&gt;=$D218,BQ$47&lt;=EDATE($D218,'Summary&amp;Assumptions'!$G$32))*$B218+AND(BQ$56&lt;'Summary&amp;Assumptions'!$J$31,BQ$47&gt;=$FO218,BQ$47&lt;=$FP218)*(('Summary&amp;Assumptions'!$H$25*$C218)*(1+'Summary&amp;Assumptions'!$J$29)^(BQ$46-1))+AND(BQ$56&lt;'Summary&amp;Assumptions'!$J$31,BQ$47&gt;=$FQ218,BQ$47&lt;=$FR218)*(('Summary&amp;Assumptions'!$H$25*$C218)*(1+'Summary&amp;Assumptions'!$J$29)^(BQ$46-1))</f>
        <v>0</v>
      </c>
      <c r="BM218" s="588">
        <f>AND(BR$55&gt;0,SUM($E218:BL218)&lt;'Summary&amp;Assumptions'!$G$32*$B218,$D218&gt;='Summary&amp;Assumptions'!$D$17,BR$47&gt;=$D218,BR$47&lt;=EDATE($D218,'Summary&amp;Assumptions'!$G$32))*$B218+AND(BR$56&lt;'Summary&amp;Assumptions'!$J$31,BR$47&gt;=$FO218,BR$47&lt;=$FP218)*(('Summary&amp;Assumptions'!$H$25*$C218)*(1+'Summary&amp;Assumptions'!$J$29)^(BR$46-1))+AND(BR$56&lt;'Summary&amp;Assumptions'!$J$31,BR$47&gt;=$FQ218,BR$47&lt;=$FR218)*(('Summary&amp;Assumptions'!$H$25*$C218)*(1+'Summary&amp;Assumptions'!$J$29)^(BR$46-1))</f>
        <v>0</v>
      </c>
      <c r="BN218" s="588">
        <f>AND(BS$55&gt;0,SUM($E218:BM218)&lt;'Summary&amp;Assumptions'!$G$32*$B218,$D218&gt;='Summary&amp;Assumptions'!$D$17,BS$47&gt;=$D218,BS$47&lt;=EDATE($D218,'Summary&amp;Assumptions'!$G$32))*$B218+AND(BS$56&lt;'Summary&amp;Assumptions'!$J$31,BS$47&gt;=$FO218,BS$47&lt;=$FP218)*(('Summary&amp;Assumptions'!$H$25*$C218)*(1+'Summary&amp;Assumptions'!$J$29)^(BS$46-1))+AND(BS$56&lt;'Summary&amp;Assumptions'!$J$31,BS$47&gt;=$FQ218,BS$47&lt;=$FR218)*(('Summary&amp;Assumptions'!$H$25*$C218)*(1+'Summary&amp;Assumptions'!$J$29)^(BS$46-1))</f>
        <v>0</v>
      </c>
      <c r="BO218" s="588">
        <f>AND(BT$55&gt;0,SUM($E218:BN218)&lt;'Summary&amp;Assumptions'!$G$32*$B218,$D218&gt;='Summary&amp;Assumptions'!$D$17,BT$47&gt;=$D218,BT$47&lt;=EDATE($D218,'Summary&amp;Assumptions'!$G$32))*$B218+AND(BT$56&lt;'Summary&amp;Assumptions'!$J$31,BT$47&gt;=$FO218,BT$47&lt;=$FP218)*(('Summary&amp;Assumptions'!$H$25*$C218)*(1+'Summary&amp;Assumptions'!$J$29)^(BT$46-1))+AND(BT$56&lt;'Summary&amp;Assumptions'!$J$31,BT$47&gt;=$FQ218,BT$47&lt;=$FR218)*(('Summary&amp;Assumptions'!$H$25*$C218)*(1+'Summary&amp;Assumptions'!$J$29)^(BT$46-1))</f>
        <v>0</v>
      </c>
      <c r="BP218" s="588">
        <f>AND(BU$55&gt;0,SUM($E218:BO218)&lt;'Summary&amp;Assumptions'!$G$32*$B218,$D218&gt;='Summary&amp;Assumptions'!$D$17,BU$47&gt;=$D218,BU$47&lt;=EDATE($D218,'Summary&amp;Assumptions'!$G$32))*$B218+AND(BU$56&lt;'Summary&amp;Assumptions'!$J$31,BU$47&gt;=$FO218,BU$47&lt;=$FP218)*(('Summary&amp;Assumptions'!$H$25*$C218)*(1+'Summary&amp;Assumptions'!$J$29)^(BU$46-1))+AND(BU$56&lt;'Summary&amp;Assumptions'!$J$31,BU$47&gt;=$FQ218,BU$47&lt;=$FR218)*(('Summary&amp;Assumptions'!$H$25*$C218)*(1+'Summary&amp;Assumptions'!$J$29)^(BU$46-1))</f>
        <v>0</v>
      </c>
      <c r="BQ218" s="588">
        <f>AND(BV$55&gt;0,SUM($E218:BP218)&lt;'Summary&amp;Assumptions'!$G$32*$B218,$D218&gt;='Summary&amp;Assumptions'!$D$17,BV$47&gt;=$D218,BV$47&lt;=EDATE($D218,'Summary&amp;Assumptions'!$G$32))*$B218+AND(BV$56&lt;'Summary&amp;Assumptions'!$J$31,BV$47&gt;=$FO218,BV$47&lt;=$FP218)*(('Summary&amp;Assumptions'!$H$25*$C218)*(1+'Summary&amp;Assumptions'!$J$29)^(BV$46-1))+AND(BV$56&lt;'Summary&amp;Assumptions'!$J$31,BV$47&gt;=$FQ218,BV$47&lt;=$FR218)*(('Summary&amp;Assumptions'!$H$25*$C218)*(1+'Summary&amp;Assumptions'!$J$29)^(BV$46-1))</f>
        <v>0</v>
      </c>
      <c r="BR218" s="588">
        <f>AND(BW$55&gt;0,SUM($E218:BQ218)&lt;'Summary&amp;Assumptions'!$G$32*$B218,$D218&gt;='Summary&amp;Assumptions'!$D$17,BW$47&gt;=$D218,BW$47&lt;=EDATE($D218,'Summary&amp;Assumptions'!$G$32))*$B218+AND(BW$56&lt;'Summary&amp;Assumptions'!$J$31,BW$47&gt;=$FO218,BW$47&lt;=$FP218)*(('Summary&amp;Assumptions'!$H$25*$C218)*(1+'Summary&amp;Assumptions'!$J$29)^(BW$46-1))+AND(BW$56&lt;'Summary&amp;Assumptions'!$J$31,BW$47&gt;=$FQ218,BW$47&lt;=$FR218)*(('Summary&amp;Assumptions'!$H$25*$C218)*(1+'Summary&amp;Assumptions'!$J$29)^(BW$46-1))</f>
        <v>0</v>
      </c>
      <c r="BS218" s="588">
        <f>AND(BX$55&gt;0,SUM($E218:BR218)&lt;'Summary&amp;Assumptions'!$G$32*$B218,$D218&gt;='Summary&amp;Assumptions'!$D$17,BX$47&gt;=$D218,BX$47&lt;=EDATE($D218,'Summary&amp;Assumptions'!$G$32))*$B218+AND(BX$56&lt;'Summary&amp;Assumptions'!$J$31,BX$47&gt;=$FO218,BX$47&lt;=$FP218)*(('Summary&amp;Assumptions'!$H$25*$C218)*(1+'Summary&amp;Assumptions'!$J$29)^(BX$46-1))+AND(BX$56&lt;'Summary&amp;Assumptions'!$J$31,BX$47&gt;=$FQ218,BX$47&lt;=$FR218)*(('Summary&amp;Assumptions'!$H$25*$C218)*(1+'Summary&amp;Assumptions'!$J$29)^(BX$46-1))</f>
        <v>0</v>
      </c>
      <c r="BT218" s="588">
        <f>AND(BY$55&gt;0,SUM($E218:BS218)&lt;'Summary&amp;Assumptions'!$G$32*$B218,$D218&gt;='Summary&amp;Assumptions'!$D$17,BY$47&gt;=$D218,BY$47&lt;=EDATE($D218,'Summary&amp;Assumptions'!$G$32))*$B218+AND(BY$56&lt;'Summary&amp;Assumptions'!$J$31,BY$47&gt;=$FO218,BY$47&lt;=$FP218)*(('Summary&amp;Assumptions'!$H$25*$C218)*(1+'Summary&amp;Assumptions'!$J$29)^(BY$46-1))+AND(BY$56&lt;'Summary&amp;Assumptions'!$J$31,BY$47&gt;=$FQ218,BY$47&lt;=$FR218)*(('Summary&amp;Assumptions'!$H$25*$C218)*(1+'Summary&amp;Assumptions'!$J$29)^(BY$46-1))</f>
        <v>0</v>
      </c>
      <c r="BU218" s="588">
        <f>AND(BZ$55&gt;0,SUM($E218:BT218)&lt;'Summary&amp;Assumptions'!$G$32*$B218,$D218&gt;='Summary&amp;Assumptions'!$D$17,BZ$47&gt;=$D218,BZ$47&lt;=EDATE($D218,'Summary&amp;Assumptions'!$G$32))*$B218+AND(BZ$56&lt;'Summary&amp;Assumptions'!$J$31,BZ$47&gt;=$FO218,BZ$47&lt;=$FP218)*(('Summary&amp;Assumptions'!$H$25*$C218)*(1+'Summary&amp;Assumptions'!$J$29)^(BZ$46-1))+AND(BZ$56&lt;'Summary&amp;Assumptions'!$J$31,BZ$47&gt;=$FQ218,BZ$47&lt;=$FR218)*(('Summary&amp;Assumptions'!$H$25*$C218)*(1+'Summary&amp;Assumptions'!$J$29)^(BZ$46-1))</f>
        <v>0</v>
      </c>
      <c r="BV218" s="588">
        <f>AND(CA$55&gt;0,SUM($E218:BU218)&lt;'Summary&amp;Assumptions'!$G$32*$B218,$D218&gt;='Summary&amp;Assumptions'!$D$17,CA$47&gt;=$D218,CA$47&lt;=EDATE($D218,'Summary&amp;Assumptions'!$G$32))*$B218+AND(CA$56&lt;'Summary&amp;Assumptions'!$J$31,CA$47&gt;=$FO218,CA$47&lt;=$FP218)*(('Summary&amp;Assumptions'!$H$25*$C218)*(1+'Summary&amp;Assumptions'!$J$29)^(CA$46-1))+AND(CA$56&lt;'Summary&amp;Assumptions'!$J$31,CA$47&gt;=$FQ218,CA$47&lt;=$FR218)*(('Summary&amp;Assumptions'!$H$25*$C218)*(1+'Summary&amp;Assumptions'!$J$29)^(CA$46-1))</f>
        <v>0</v>
      </c>
      <c r="BW218" s="588">
        <f>AND(CB$55&gt;0,SUM($E218:BV218)&lt;'Summary&amp;Assumptions'!$G$32*$B218,$D218&gt;='Summary&amp;Assumptions'!$D$17,CB$47&gt;=$D218,CB$47&lt;=EDATE($D218,'Summary&amp;Assumptions'!$G$32))*$B218+AND(CB$56&lt;'Summary&amp;Assumptions'!$J$31,CB$47&gt;=$FO218,CB$47&lt;=$FP218)*(('Summary&amp;Assumptions'!$H$25*$C218)*(1+'Summary&amp;Assumptions'!$J$29)^(CB$46-1))+AND(CB$56&lt;'Summary&amp;Assumptions'!$J$31,CB$47&gt;=$FQ218,CB$47&lt;=$FR218)*(('Summary&amp;Assumptions'!$H$25*$C218)*(1+'Summary&amp;Assumptions'!$J$29)^(CB$46-1))</f>
        <v>0</v>
      </c>
      <c r="BX218" s="588">
        <f>AND(CC$55&gt;0,SUM($E218:BW218)&lt;'Summary&amp;Assumptions'!$G$32*$B218,$D218&gt;='Summary&amp;Assumptions'!$D$17,CC$47&gt;=$D218,CC$47&lt;=EDATE($D218,'Summary&amp;Assumptions'!$G$32))*$B218+AND(CC$56&lt;'Summary&amp;Assumptions'!$J$31,CC$47&gt;=$FO218,CC$47&lt;=$FP218)*(('Summary&amp;Assumptions'!$H$25*$C218)*(1+'Summary&amp;Assumptions'!$J$29)^(CC$46-1))+AND(CC$56&lt;'Summary&amp;Assumptions'!$J$31,CC$47&gt;=$FQ218,CC$47&lt;=$FR218)*(('Summary&amp;Assumptions'!$H$25*$C218)*(1+'Summary&amp;Assumptions'!$J$29)^(CC$46-1))</f>
        <v>0</v>
      </c>
      <c r="BY218" s="588">
        <f>AND(CD$55&gt;0,SUM($E218:BX218)&lt;'Summary&amp;Assumptions'!$G$32*$B218,$D218&gt;='Summary&amp;Assumptions'!$D$17,CD$47&gt;=$D218,CD$47&lt;=EDATE($D218,'Summary&amp;Assumptions'!$G$32))*$B218+AND(CD$56&lt;'Summary&amp;Assumptions'!$J$31,CD$47&gt;=$FO218,CD$47&lt;=$FP218)*(('Summary&amp;Assumptions'!$H$25*$C218)*(1+'Summary&amp;Assumptions'!$J$29)^(CD$46-1))+AND(CD$56&lt;'Summary&amp;Assumptions'!$J$31,CD$47&gt;=$FQ218,CD$47&lt;=$FR218)*(('Summary&amp;Assumptions'!$H$25*$C218)*(1+'Summary&amp;Assumptions'!$J$29)^(CD$46-1))</f>
        <v>0</v>
      </c>
      <c r="BZ218" s="588">
        <f>AND(CE$55&gt;0,SUM($E218:BY218)&lt;'Summary&amp;Assumptions'!$G$32*$B218,$D218&gt;='Summary&amp;Assumptions'!$D$17,CE$47&gt;=$D218,CE$47&lt;=EDATE($D218,'Summary&amp;Assumptions'!$G$32))*$B218+AND(CE$56&lt;'Summary&amp;Assumptions'!$J$31,CE$47&gt;=$FO218,CE$47&lt;=$FP218)*(('Summary&amp;Assumptions'!$H$25*$C218)*(1+'Summary&amp;Assumptions'!$J$29)^(CE$46-1))+AND(CE$56&lt;'Summary&amp;Assumptions'!$J$31,CE$47&gt;=$FQ218,CE$47&lt;=$FR218)*(('Summary&amp;Assumptions'!$H$25*$C218)*(1+'Summary&amp;Assumptions'!$J$29)^(CE$46-1))</f>
        <v>0</v>
      </c>
      <c r="CA218" s="588">
        <f>AND(CF$55&gt;0,SUM($E218:BZ218)&lt;'Summary&amp;Assumptions'!$G$32*$B218,$D218&gt;='Summary&amp;Assumptions'!$D$17,CF$47&gt;=$D218,CF$47&lt;=EDATE($D218,'Summary&amp;Assumptions'!$G$32))*$B218+AND(CF$56&lt;'Summary&amp;Assumptions'!$J$31,CF$47&gt;=$FO218,CF$47&lt;=$FP218)*(('Summary&amp;Assumptions'!$H$25*$C218)*(1+'Summary&amp;Assumptions'!$J$29)^(CF$46-1))+AND(CF$56&lt;'Summary&amp;Assumptions'!$J$31,CF$47&gt;=$FQ218,CF$47&lt;=$FR218)*(('Summary&amp;Assumptions'!$H$25*$C218)*(1+'Summary&amp;Assumptions'!$J$29)^(CF$46-1))</f>
        <v>0</v>
      </c>
      <c r="CB218" s="588">
        <f>AND(CG$55&gt;0,SUM($E218:CA218)&lt;'Summary&amp;Assumptions'!$G$32*$B218,$D218&gt;='Summary&amp;Assumptions'!$D$17,CG$47&gt;=$D218,CG$47&lt;=EDATE($D218,'Summary&amp;Assumptions'!$G$32))*$B218+AND(CG$56&lt;'Summary&amp;Assumptions'!$J$31,CG$47&gt;=$FO218,CG$47&lt;=$FP218)*(('Summary&amp;Assumptions'!$H$25*$C218)*(1+'Summary&amp;Assumptions'!$J$29)^(CG$46-1))+AND(CG$56&lt;'Summary&amp;Assumptions'!$J$31,CG$47&gt;=$FQ218,CG$47&lt;=$FR218)*(('Summary&amp;Assumptions'!$H$25*$C218)*(1+'Summary&amp;Assumptions'!$J$29)^(CG$46-1))</f>
        <v>0</v>
      </c>
      <c r="CC218" s="588">
        <f>AND(CH$55&gt;0,SUM($E218:CB218)&lt;'Summary&amp;Assumptions'!$G$32*$B218,$D218&gt;='Summary&amp;Assumptions'!$D$17,CH$47&gt;=$D218,CH$47&lt;=EDATE($D218,'Summary&amp;Assumptions'!$G$32))*$B218+AND(CH$56&lt;'Summary&amp;Assumptions'!$J$31,CH$47&gt;=$FO218,CH$47&lt;=$FP218)*(('Summary&amp;Assumptions'!$H$25*$C218)*(1+'Summary&amp;Assumptions'!$J$29)^(CH$46-1))+AND(CH$56&lt;'Summary&amp;Assumptions'!$J$31,CH$47&gt;=$FQ218,CH$47&lt;=$FR218)*(('Summary&amp;Assumptions'!$H$25*$C218)*(1+'Summary&amp;Assumptions'!$J$29)^(CH$46-1))</f>
        <v>0</v>
      </c>
      <c r="CD218" s="588">
        <f>AND(CI$55&gt;0,SUM($E218:CC218)&lt;'Summary&amp;Assumptions'!$G$32*$B218,$D218&gt;='Summary&amp;Assumptions'!$D$17,CI$47&gt;=$D218,CI$47&lt;=EDATE($D218,'Summary&amp;Assumptions'!$G$32))*$B218+AND(CI$56&lt;'Summary&amp;Assumptions'!$J$31,CI$47&gt;=$FO218,CI$47&lt;=$FP218)*(('Summary&amp;Assumptions'!$H$25*$C218)*(1+'Summary&amp;Assumptions'!$J$29)^(CI$46-1))+AND(CI$56&lt;'Summary&amp;Assumptions'!$J$31,CI$47&gt;=$FQ218,CI$47&lt;=$FR218)*(('Summary&amp;Assumptions'!$H$25*$C218)*(1+'Summary&amp;Assumptions'!$J$29)^(CI$46-1))</f>
        <v>0</v>
      </c>
      <c r="CE218" s="588">
        <f>AND(CJ$55&gt;0,SUM($E218:CD218)&lt;'Summary&amp;Assumptions'!$G$32*$B218,$D218&gt;='Summary&amp;Assumptions'!$D$17,CJ$47&gt;=$D218,CJ$47&lt;=EDATE($D218,'Summary&amp;Assumptions'!$G$32))*$B218+AND(CJ$56&lt;'Summary&amp;Assumptions'!$J$31,CJ$47&gt;=$FO218,CJ$47&lt;=$FP218)*(('Summary&amp;Assumptions'!$H$25*$C218)*(1+'Summary&amp;Assumptions'!$J$29)^(CJ$46-1))+AND(CJ$56&lt;'Summary&amp;Assumptions'!$J$31,CJ$47&gt;=$FQ218,CJ$47&lt;=$FR218)*(('Summary&amp;Assumptions'!$H$25*$C218)*(1+'Summary&amp;Assumptions'!$J$29)^(CJ$46-1))</f>
        <v>0</v>
      </c>
      <c r="CF218" s="588">
        <f>AND(CK$55&gt;0,SUM($E218:CE218)&lt;'Summary&amp;Assumptions'!$G$32*$B218,$D218&gt;='Summary&amp;Assumptions'!$D$17,CK$47&gt;=$D218,CK$47&lt;=EDATE($D218,'Summary&amp;Assumptions'!$G$32))*$B218+AND(CK$56&lt;'Summary&amp;Assumptions'!$J$31,CK$47&gt;=$FO218,CK$47&lt;=$FP218)*(('Summary&amp;Assumptions'!$H$25*$C218)*(1+'Summary&amp;Assumptions'!$J$29)^(CK$46-1))+AND(CK$56&lt;'Summary&amp;Assumptions'!$J$31,CK$47&gt;=$FQ218,CK$47&lt;=$FR218)*(('Summary&amp;Assumptions'!$H$25*$C218)*(1+'Summary&amp;Assumptions'!$J$29)^(CK$46-1))</f>
        <v>0</v>
      </c>
      <c r="CG218" s="588">
        <f>AND(CL$55&gt;0,SUM($E218:CF218)&lt;'Summary&amp;Assumptions'!$G$32*$B218,$D218&gt;='Summary&amp;Assumptions'!$D$17,CL$47&gt;=$D218,CL$47&lt;=EDATE($D218,'Summary&amp;Assumptions'!$G$32))*$B218+AND(CL$56&lt;'Summary&amp;Assumptions'!$J$31,CL$47&gt;=$FO218,CL$47&lt;=$FP218)*(('Summary&amp;Assumptions'!$H$25*$C218)*(1+'Summary&amp;Assumptions'!$J$29)^(CL$46-1))+AND(CL$56&lt;'Summary&amp;Assumptions'!$J$31,CL$47&gt;=$FQ218,CL$47&lt;=$FR218)*(('Summary&amp;Assumptions'!$H$25*$C218)*(1+'Summary&amp;Assumptions'!$J$29)^(CL$46-1))</f>
        <v>0</v>
      </c>
      <c r="CH218" s="588">
        <f>AND(CM$55&gt;0,SUM($E218:CG218)&lt;'Summary&amp;Assumptions'!$G$32*$B218,$D218&gt;='Summary&amp;Assumptions'!$D$17,CM$47&gt;=$D218,CM$47&lt;=EDATE($D218,'Summary&amp;Assumptions'!$G$32))*$B218+AND(CM$56&lt;'Summary&amp;Assumptions'!$J$31,CM$47&gt;=$FO218,CM$47&lt;=$FP218)*(('Summary&amp;Assumptions'!$H$25*$C218)*(1+'Summary&amp;Assumptions'!$J$29)^(CM$46-1))+AND(CM$56&lt;'Summary&amp;Assumptions'!$J$31,CM$47&gt;=$FQ218,CM$47&lt;=$FR218)*(('Summary&amp;Assumptions'!$H$25*$C218)*(1+'Summary&amp;Assumptions'!$J$29)^(CM$46-1))</f>
        <v>0</v>
      </c>
      <c r="CI218" s="588">
        <f>AND(CN$55&gt;0,SUM($E218:CH218)&lt;'Summary&amp;Assumptions'!$G$32*$B218,$D218&gt;='Summary&amp;Assumptions'!$D$17,CN$47&gt;=$D218,CN$47&lt;=EDATE($D218,'Summary&amp;Assumptions'!$G$32))*$B218+AND(CN$56&lt;'Summary&amp;Assumptions'!$J$31,CN$47&gt;=$FO218,CN$47&lt;=$FP218)*(('Summary&amp;Assumptions'!$H$25*$C218)*(1+'Summary&amp;Assumptions'!$J$29)^(CN$46-1))+AND(CN$56&lt;'Summary&amp;Assumptions'!$J$31,CN$47&gt;=$FQ218,CN$47&lt;=$FR218)*(('Summary&amp;Assumptions'!$H$25*$C218)*(1+'Summary&amp;Assumptions'!$J$29)^(CN$46-1))</f>
        <v>0</v>
      </c>
      <c r="CJ218" s="588">
        <f>AND(CO$55&gt;0,SUM($E218:CI218)&lt;'Summary&amp;Assumptions'!$G$32*$B218,$D218&gt;='Summary&amp;Assumptions'!$D$17,CO$47&gt;=$D218,CO$47&lt;=EDATE($D218,'Summary&amp;Assumptions'!$G$32))*$B218+AND(CO$56&lt;'Summary&amp;Assumptions'!$J$31,CO$47&gt;=$FO218,CO$47&lt;=$FP218)*(('Summary&amp;Assumptions'!$H$25*$C218)*(1+'Summary&amp;Assumptions'!$J$29)^(CO$46-1))+AND(CO$56&lt;'Summary&amp;Assumptions'!$J$31,CO$47&gt;=$FQ218,CO$47&lt;=$FR218)*(('Summary&amp;Assumptions'!$H$25*$C218)*(1+'Summary&amp;Assumptions'!$J$29)^(CO$46-1))</f>
        <v>0</v>
      </c>
      <c r="CK218" s="588">
        <f>AND(CP$55&gt;0,SUM($E218:CJ218)&lt;'Summary&amp;Assumptions'!$G$32*$B218,$D218&gt;='Summary&amp;Assumptions'!$D$17,CP$47&gt;=$D218,CP$47&lt;=EDATE($D218,'Summary&amp;Assumptions'!$G$32))*$B218+AND(CP$56&lt;'Summary&amp;Assumptions'!$J$31,CP$47&gt;=$FO218,CP$47&lt;=$FP218)*(('Summary&amp;Assumptions'!$H$25*$C218)*(1+'Summary&amp;Assumptions'!$J$29)^(CP$46-1))+AND(CP$56&lt;'Summary&amp;Assumptions'!$J$31,CP$47&gt;=$FQ218,CP$47&lt;=$FR218)*(('Summary&amp;Assumptions'!$H$25*$C218)*(1+'Summary&amp;Assumptions'!$J$29)^(CP$46-1))</f>
        <v>0</v>
      </c>
      <c r="CL218" s="588">
        <f>AND(CQ$55&gt;0,SUM($E218:CK218)&lt;'Summary&amp;Assumptions'!$G$32*$B218,$D218&gt;='Summary&amp;Assumptions'!$D$17,CQ$47&gt;=$D218,CQ$47&lt;=EDATE($D218,'Summary&amp;Assumptions'!$G$32))*$B218+AND(CQ$56&lt;'Summary&amp;Assumptions'!$J$31,CQ$47&gt;=$FO218,CQ$47&lt;=$FP218)*(('Summary&amp;Assumptions'!$H$25*$C218)*(1+'Summary&amp;Assumptions'!$J$29)^(CQ$46-1))+AND(CQ$56&lt;'Summary&amp;Assumptions'!$J$31,CQ$47&gt;=$FQ218,CQ$47&lt;=$FR218)*(('Summary&amp;Assumptions'!$H$25*$C218)*(1+'Summary&amp;Assumptions'!$J$29)^(CQ$46-1))</f>
        <v>0</v>
      </c>
      <c r="CM218" s="588">
        <f>AND(CR$55&gt;0,SUM($E218:CL218)&lt;'Summary&amp;Assumptions'!$G$32*$B218,$D218&gt;='Summary&amp;Assumptions'!$D$17,CR$47&gt;=$D218,CR$47&lt;=EDATE($D218,'Summary&amp;Assumptions'!$G$32))*$B218+AND(CR$56&lt;'Summary&amp;Assumptions'!$J$31,CR$47&gt;=$FO218,CR$47&lt;=$FP218)*(('Summary&amp;Assumptions'!$H$25*$C218)*(1+'Summary&amp;Assumptions'!$J$29)^(CR$46-1))+AND(CR$56&lt;'Summary&amp;Assumptions'!$J$31,CR$47&gt;=$FQ218,CR$47&lt;=$FR218)*(('Summary&amp;Assumptions'!$H$25*$C218)*(1+'Summary&amp;Assumptions'!$J$29)^(CR$46-1))</f>
        <v>0</v>
      </c>
      <c r="CN218" s="588">
        <f>AND(CS$55&gt;0,SUM($E218:CM218)&lt;'Summary&amp;Assumptions'!$G$32*$B218,$D218&gt;='Summary&amp;Assumptions'!$D$17,CS$47&gt;=$D218,CS$47&lt;=EDATE($D218,'Summary&amp;Assumptions'!$G$32))*$B218+AND(CS$56&lt;'Summary&amp;Assumptions'!$J$31,CS$47&gt;=$FO218,CS$47&lt;=$FP218)*(('Summary&amp;Assumptions'!$H$25*$C218)*(1+'Summary&amp;Assumptions'!$J$29)^(CS$46-1))+AND(CS$56&lt;'Summary&amp;Assumptions'!$J$31,CS$47&gt;=$FQ218,CS$47&lt;=$FR218)*(('Summary&amp;Assumptions'!$H$25*$C218)*(1+'Summary&amp;Assumptions'!$J$29)^(CS$46-1))</f>
        <v>0</v>
      </c>
      <c r="CO218" s="588">
        <f>AND(CT$55&gt;0,SUM($E218:CN218)&lt;'Summary&amp;Assumptions'!$G$32*$B218,$D218&gt;='Summary&amp;Assumptions'!$D$17,CT$47&gt;=$D218,CT$47&lt;=EDATE($D218,'Summary&amp;Assumptions'!$G$32))*$B218+AND(CT$56&lt;'Summary&amp;Assumptions'!$J$31,CT$47&gt;=$FO218,CT$47&lt;=$FP218)*(('Summary&amp;Assumptions'!$H$25*$C218)*(1+'Summary&amp;Assumptions'!$J$29)^(CT$46-1))+AND(CT$56&lt;'Summary&amp;Assumptions'!$J$31,CT$47&gt;=$FQ218,CT$47&lt;=$FR218)*(('Summary&amp;Assumptions'!$H$25*$C218)*(1+'Summary&amp;Assumptions'!$J$29)^(CT$46-1))</f>
        <v>0</v>
      </c>
      <c r="CP218" s="588">
        <f>AND(CU$55&gt;0,SUM($E218:CO218)&lt;'Summary&amp;Assumptions'!$G$32*$B218,$D218&gt;='Summary&amp;Assumptions'!$D$17,CU$47&gt;=$D218,CU$47&lt;=EDATE($D218,'Summary&amp;Assumptions'!$G$32))*$B218+AND(CU$56&lt;'Summary&amp;Assumptions'!$J$31,CU$47&gt;=$FO218,CU$47&lt;=$FP218)*(('Summary&amp;Assumptions'!$H$25*$C218)*(1+'Summary&amp;Assumptions'!$J$29)^(CU$46-1))+AND(CU$56&lt;'Summary&amp;Assumptions'!$J$31,CU$47&gt;=$FQ218,CU$47&lt;=$FR218)*(('Summary&amp;Assumptions'!$H$25*$C218)*(1+'Summary&amp;Assumptions'!$J$29)^(CU$46-1))</f>
        <v>0</v>
      </c>
      <c r="CQ218" s="588">
        <f>AND(CV$55&gt;0,SUM($E218:CP218)&lt;'Summary&amp;Assumptions'!$G$32*$B218,$D218&gt;='Summary&amp;Assumptions'!$D$17,CV$47&gt;=$D218,CV$47&lt;=EDATE($D218,'Summary&amp;Assumptions'!$G$32))*$B218+AND(CV$56&lt;'Summary&amp;Assumptions'!$J$31,CV$47&gt;=$FO218,CV$47&lt;=$FP218)*(('Summary&amp;Assumptions'!$H$25*$C218)*(1+'Summary&amp;Assumptions'!$J$29)^(CV$46-1))+AND(CV$56&lt;'Summary&amp;Assumptions'!$J$31,CV$47&gt;=$FQ218,CV$47&lt;=$FR218)*(('Summary&amp;Assumptions'!$H$25*$C218)*(1+'Summary&amp;Assumptions'!$J$29)^(CV$46-1))</f>
        <v>0</v>
      </c>
      <c r="CR218" s="588">
        <f>AND(CW$55&gt;0,SUM($E218:CQ218)&lt;'Summary&amp;Assumptions'!$G$32*$B218,$D218&gt;='Summary&amp;Assumptions'!$D$17,CW$47&gt;=$D218,CW$47&lt;=EDATE($D218,'Summary&amp;Assumptions'!$G$32))*$B218+AND(CW$56&lt;'Summary&amp;Assumptions'!$J$31,CW$47&gt;=$FO218,CW$47&lt;=$FP218)*(('Summary&amp;Assumptions'!$H$25*$C218)*(1+'Summary&amp;Assumptions'!$J$29)^(CW$46-1))+AND(CW$56&lt;'Summary&amp;Assumptions'!$J$31,CW$47&gt;=$FQ218,CW$47&lt;=$FR218)*(('Summary&amp;Assumptions'!$H$25*$C218)*(1+'Summary&amp;Assumptions'!$J$29)^(CW$46-1))</f>
        <v>0</v>
      </c>
      <c r="CS218" s="588">
        <f>AND(CX$55&gt;0,SUM($E218:CR218)&lt;'Summary&amp;Assumptions'!$G$32*$B218,$D218&gt;='Summary&amp;Assumptions'!$D$17,CX$47&gt;=$D218,CX$47&lt;=EDATE($D218,'Summary&amp;Assumptions'!$G$32))*$B218+AND(CX$56&lt;'Summary&amp;Assumptions'!$J$31,CX$47&gt;=$FO218,CX$47&lt;=$FP218)*(('Summary&amp;Assumptions'!$H$25*$C218)*(1+'Summary&amp;Assumptions'!$J$29)^(CX$46-1))+AND(CX$56&lt;'Summary&amp;Assumptions'!$J$31,CX$47&gt;=$FQ218,CX$47&lt;=$FR218)*(('Summary&amp;Assumptions'!$H$25*$C218)*(1+'Summary&amp;Assumptions'!$J$29)^(CX$46-1))</f>
        <v>0</v>
      </c>
      <c r="CT218" s="588">
        <f>AND(CY$55&gt;0,SUM($E218:CS218)&lt;'Summary&amp;Assumptions'!$G$32*$B218,$D218&gt;='Summary&amp;Assumptions'!$D$17,CY$47&gt;=$D218,CY$47&lt;=EDATE($D218,'Summary&amp;Assumptions'!$G$32))*$B218+AND(CY$56&lt;'Summary&amp;Assumptions'!$J$31,CY$47&gt;=$FO218,CY$47&lt;=$FP218)*(('Summary&amp;Assumptions'!$H$25*$C218)*(1+'Summary&amp;Assumptions'!$J$29)^(CY$46-1))+AND(CY$56&lt;'Summary&amp;Assumptions'!$J$31,CY$47&gt;=$FQ218,CY$47&lt;=$FR218)*(('Summary&amp;Assumptions'!$H$25*$C218)*(1+'Summary&amp;Assumptions'!$J$29)^(CY$46-1))</f>
        <v>0</v>
      </c>
      <c r="CU218" s="588">
        <f>AND(CZ$55&gt;0,SUM($E218:CT218)&lt;'Summary&amp;Assumptions'!$G$32*$B218,$D218&gt;='Summary&amp;Assumptions'!$D$17,CZ$47&gt;=$D218,CZ$47&lt;=EDATE($D218,'Summary&amp;Assumptions'!$G$32))*$B218+AND(CZ$56&lt;'Summary&amp;Assumptions'!$J$31,CZ$47&gt;=$FO218,CZ$47&lt;=$FP218)*(('Summary&amp;Assumptions'!$H$25*$C218)*(1+'Summary&amp;Assumptions'!$J$29)^(CZ$46-1))+AND(CZ$56&lt;'Summary&amp;Assumptions'!$J$31,CZ$47&gt;=$FQ218,CZ$47&lt;=$FR218)*(('Summary&amp;Assumptions'!$H$25*$C218)*(1+'Summary&amp;Assumptions'!$J$29)^(CZ$46-1))</f>
        <v>0</v>
      </c>
      <c r="CV218" s="588">
        <f>AND(DA$55&gt;0,SUM($E218:CU218)&lt;'Summary&amp;Assumptions'!$G$32*$B218,$D218&gt;='Summary&amp;Assumptions'!$D$17,DA$47&gt;=$D218,DA$47&lt;=EDATE($D218,'Summary&amp;Assumptions'!$G$32))*$B218+AND(DA$56&lt;'Summary&amp;Assumptions'!$J$31,DA$47&gt;=$FO218,DA$47&lt;=$FP218)*(('Summary&amp;Assumptions'!$H$25*$C218)*(1+'Summary&amp;Assumptions'!$J$29)^(DA$46-1))+AND(DA$56&lt;'Summary&amp;Assumptions'!$J$31,DA$47&gt;=$FQ218,DA$47&lt;=$FR218)*(('Summary&amp;Assumptions'!$H$25*$C218)*(1+'Summary&amp;Assumptions'!$J$29)^(DA$46-1))</f>
        <v>0</v>
      </c>
      <c r="CW218" s="588">
        <f>AND(DB$55&gt;0,SUM($E218:CV218)&lt;'Summary&amp;Assumptions'!$G$32*$B218,$D218&gt;='Summary&amp;Assumptions'!$D$17,DB$47&gt;=$D218,DB$47&lt;=EDATE($D218,'Summary&amp;Assumptions'!$G$32))*$B218+AND(DB$56&lt;'Summary&amp;Assumptions'!$J$31,DB$47&gt;=$FO218,DB$47&lt;=$FP218)*(('Summary&amp;Assumptions'!$H$25*$C218)*(1+'Summary&amp;Assumptions'!$J$29)^(DB$46-1))+AND(DB$56&lt;'Summary&amp;Assumptions'!$J$31,DB$47&gt;=$FQ218,DB$47&lt;=$FR218)*(('Summary&amp;Assumptions'!$H$25*$C218)*(1+'Summary&amp;Assumptions'!$J$29)^(DB$46-1))</f>
        <v>0</v>
      </c>
      <c r="CX218" s="588">
        <f>AND(DC$55&gt;0,SUM($E218:CW218)&lt;'Summary&amp;Assumptions'!$G$32*$B218,$D218&gt;='Summary&amp;Assumptions'!$D$17,DC$47&gt;=$D218,DC$47&lt;=EDATE($D218,'Summary&amp;Assumptions'!$G$32))*$B218+AND(DC$56&lt;'Summary&amp;Assumptions'!$J$31,DC$47&gt;=$FO218,DC$47&lt;=$FP218)*(('Summary&amp;Assumptions'!$H$25*$C218)*(1+'Summary&amp;Assumptions'!$J$29)^(DC$46-1))+AND(DC$56&lt;'Summary&amp;Assumptions'!$J$31,DC$47&gt;=$FQ218,DC$47&lt;=$FR218)*(('Summary&amp;Assumptions'!$H$25*$C218)*(1+'Summary&amp;Assumptions'!$J$29)^(DC$46-1))</f>
        <v>0</v>
      </c>
      <c r="CY218" s="588">
        <f>AND(DD$55&gt;0,SUM($E218:CX218)&lt;'Summary&amp;Assumptions'!$G$32*$B218,$D218&gt;='Summary&amp;Assumptions'!$D$17,DD$47&gt;=$D218,DD$47&lt;=EDATE($D218,'Summary&amp;Assumptions'!$G$32))*$B218+AND(DD$56&lt;'Summary&amp;Assumptions'!$J$31,DD$47&gt;=$FO218,DD$47&lt;=$FP218)*(('Summary&amp;Assumptions'!$H$25*$C218)*(1+'Summary&amp;Assumptions'!$J$29)^(DD$46-1))+AND(DD$56&lt;'Summary&amp;Assumptions'!$J$31,DD$47&gt;=$FQ218,DD$47&lt;=$FR218)*(('Summary&amp;Assumptions'!$H$25*$C218)*(1+'Summary&amp;Assumptions'!$J$29)^(DD$46-1))</f>
        <v>0</v>
      </c>
      <c r="CZ218" s="588">
        <f>AND(DE$55&gt;0,SUM($E218:CY218)&lt;'Summary&amp;Assumptions'!$G$32*$B218,$D218&gt;='Summary&amp;Assumptions'!$D$17,DE$47&gt;=$D218,DE$47&lt;=EDATE($D218,'Summary&amp;Assumptions'!$G$32))*$B218+AND(DE$56&lt;'Summary&amp;Assumptions'!$J$31,DE$47&gt;=$FO218,DE$47&lt;=$FP218)*(('Summary&amp;Assumptions'!$H$25*$C218)*(1+'Summary&amp;Assumptions'!$J$29)^(DE$46-1))+AND(DE$56&lt;'Summary&amp;Assumptions'!$J$31,DE$47&gt;=$FQ218,DE$47&lt;=$FR218)*(('Summary&amp;Assumptions'!$H$25*$C218)*(1+'Summary&amp;Assumptions'!$J$29)^(DE$46-1))</f>
        <v>0</v>
      </c>
      <c r="DA218" s="588">
        <f>AND(DF$55&gt;0,SUM($E218:CZ218)&lt;'Summary&amp;Assumptions'!$G$32*$B218,$D218&gt;='Summary&amp;Assumptions'!$D$17,DF$47&gt;=$D218,DF$47&lt;=EDATE($D218,'Summary&amp;Assumptions'!$G$32))*$B218+AND(DF$56&lt;'Summary&amp;Assumptions'!$J$31,DF$47&gt;=$FO218,DF$47&lt;=$FP218)*(('Summary&amp;Assumptions'!$H$25*$C218)*(1+'Summary&amp;Assumptions'!$J$29)^(DF$46-1))+AND(DF$56&lt;'Summary&amp;Assumptions'!$J$31,DF$47&gt;=$FQ218,DF$47&lt;=$FR218)*(('Summary&amp;Assumptions'!$H$25*$C218)*(1+'Summary&amp;Assumptions'!$J$29)^(DF$46-1))</f>
        <v>0</v>
      </c>
      <c r="DB218" s="588">
        <f>AND(DG$55&gt;0,SUM($E218:DA218)&lt;'Summary&amp;Assumptions'!$G$32*$B218,$D218&gt;='Summary&amp;Assumptions'!$D$17,DG$47&gt;=$D218,DG$47&lt;=EDATE($D218,'Summary&amp;Assumptions'!$G$32))*$B218+AND(DG$56&lt;'Summary&amp;Assumptions'!$J$31,DG$47&gt;=$FO218,DG$47&lt;=$FP218)*(('Summary&amp;Assumptions'!$H$25*$C218)*(1+'Summary&amp;Assumptions'!$J$29)^(DG$46-1))+AND(DG$56&lt;'Summary&amp;Assumptions'!$J$31,DG$47&gt;=$FQ218,DG$47&lt;=$FR218)*(('Summary&amp;Assumptions'!$H$25*$C218)*(1+'Summary&amp;Assumptions'!$J$29)^(DG$46-1))</f>
        <v>0</v>
      </c>
      <c r="DC218" s="588">
        <f>AND(DH$55&gt;0,SUM($E218:DB218)&lt;'Summary&amp;Assumptions'!$G$32*$B218,$D218&gt;='Summary&amp;Assumptions'!$D$17,DH$47&gt;=$D218,DH$47&lt;=EDATE($D218,'Summary&amp;Assumptions'!$G$32))*$B218+AND(DH$56&lt;'Summary&amp;Assumptions'!$J$31,DH$47&gt;=$FO218,DH$47&lt;=$FP218)*(('Summary&amp;Assumptions'!$H$25*$C218)*(1+'Summary&amp;Assumptions'!$J$29)^(DH$46-1))+AND(DH$56&lt;'Summary&amp;Assumptions'!$J$31,DH$47&gt;=$FQ218,DH$47&lt;=$FR218)*(('Summary&amp;Assumptions'!$H$25*$C218)*(1+'Summary&amp;Assumptions'!$J$29)^(DH$46-1))</f>
        <v>0</v>
      </c>
      <c r="DD218" s="588">
        <f>AND(DI$55&gt;0,SUM($E218:DC218)&lt;'Summary&amp;Assumptions'!$G$32*$B218,$D218&gt;='Summary&amp;Assumptions'!$D$17,DI$47&gt;=$D218,DI$47&lt;=EDATE($D218,'Summary&amp;Assumptions'!$G$32))*$B218+AND(DI$56&lt;'Summary&amp;Assumptions'!$J$31,DI$47&gt;=$FO218,DI$47&lt;=$FP218)*(('Summary&amp;Assumptions'!$H$25*$C218)*(1+'Summary&amp;Assumptions'!$J$29)^(DI$46-1))+AND(DI$56&lt;'Summary&amp;Assumptions'!$J$31,DI$47&gt;=$FQ218,DI$47&lt;=$FR218)*(('Summary&amp;Assumptions'!$H$25*$C218)*(1+'Summary&amp;Assumptions'!$J$29)^(DI$46-1))</f>
        <v>0</v>
      </c>
      <c r="DE218" s="588">
        <f>AND(DJ$55&gt;0,SUM($E218:DD218)&lt;'Summary&amp;Assumptions'!$G$32*$B218,$D218&gt;='Summary&amp;Assumptions'!$D$17,DJ$47&gt;=$D218,DJ$47&lt;=EDATE($D218,'Summary&amp;Assumptions'!$G$32))*$B218+AND(DJ$56&lt;'Summary&amp;Assumptions'!$J$31,DJ$47&gt;=$FO218,DJ$47&lt;=$FP218)*(('Summary&amp;Assumptions'!$H$25*$C218)*(1+'Summary&amp;Assumptions'!$J$29)^(DJ$46-1))+AND(DJ$56&lt;'Summary&amp;Assumptions'!$J$31,DJ$47&gt;=$FQ218,DJ$47&lt;=$FR218)*(('Summary&amp;Assumptions'!$H$25*$C218)*(1+'Summary&amp;Assumptions'!$J$29)^(DJ$46-1))</f>
        <v>0</v>
      </c>
      <c r="DF218" s="588">
        <f>AND(DK$55&gt;0,SUM($E218:DE218)&lt;'Summary&amp;Assumptions'!$G$32*$B218,$D218&gt;='Summary&amp;Assumptions'!$D$17,DK$47&gt;=$D218,DK$47&lt;=EDATE($D218,'Summary&amp;Assumptions'!$G$32))*$B218+AND(DK$56&lt;'Summary&amp;Assumptions'!$J$31,DK$47&gt;=$FO218,DK$47&lt;=$FP218)*(('Summary&amp;Assumptions'!$H$25*$C218)*(1+'Summary&amp;Assumptions'!$J$29)^(DK$46-1))+AND(DK$56&lt;'Summary&amp;Assumptions'!$J$31,DK$47&gt;=$FQ218,DK$47&lt;=$FR218)*(('Summary&amp;Assumptions'!$H$25*$C218)*(1+'Summary&amp;Assumptions'!$J$29)^(DK$46-1))</f>
        <v>0</v>
      </c>
      <c r="DG218" s="588">
        <f>AND(DL$55&gt;0,SUM($E218:DF218)&lt;'Summary&amp;Assumptions'!$G$32*$B218,$D218&gt;='Summary&amp;Assumptions'!$D$17,DL$47&gt;=$D218,DL$47&lt;=EDATE($D218,'Summary&amp;Assumptions'!$G$32))*$B218+AND(DL$56&lt;'Summary&amp;Assumptions'!$J$31,DL$47&gt;=$FO218,DL$47&lt;=$FP218)*(('Summary&amp;Assumptions'!$H$25*$C218)*(1+'Summary&amp;Assumptions'!$J$29)^(DL$46-1))+AND(DL$56&lt;'Summary&amp;Assumptions'!$J$31,DL$47&gt;=$FQ218,DL$47&lt;=$FR218)*(('Summary&amp;Assumptions'!$H$25*$C218)*(1+'Summary&amp;Assumptions'!$J$29)^(DL$46-1))</f>
        <v>0</v>
      </c>
      <c r="DH218" s="588">
        <f>AND(DM$55&gt;0,SUM($E218:DG218)&lt;'Summary&amp;Assumptions'!$G$32*$B218,$D218&gt;='Summary&amp;Assumptions'!$D$17,DM$47&gt;=$D218,DM$47&lt;=EDATE($D218,'Summary&amp;Assumptions'!$G$32))*$B218+AND(DM$56&lt;'Summary&amp;Assumptions'!$J$31,DM$47&gt;=$FO218,DM$47&lt;=$FP218)*(('Summary&amp;Assumptions'!$H$25*$C218)*(1+'Summary&amp;Assumptions'!$J$29)^(DM$46-1))+AND(DM$56&lt;'Summary&amp;Assumptions'!$J$31,DM$47&gt;=$FQ218,DM$47&lt;=$FR218)*(('Summary&amp;Assumptions'!$H$25*$C218)*(1+'Summary&amp;Assumptions'!$J$29)^(DM$46-1))</f>
        <v>0</v>
      </c>
      <c r="DI218" s="588">
        <f>AND(DN$55&gt;0,SUM($E218:DH218)&lt;'Summary&amp;Assumptions'!$G$32*$B218,$D218&gt;='Summary&amp;Assumptions'!$D$17,DN$47&gt;=$D218,DN$47&lt;=EDATE($D218,'Summary&amp;Assumptions'!$G$32))*$B218+AND(DN$56&lt;'Summary&amp;Assumptions'!$J$31,DN$47&gt;=$FO218,DN$47&lt;=$FP218)*(('Summary&amp;Assumptions'!$H$25*$C218)*(1+'Summary&amp;Assumptions'!$J$29)^(DN$46-1))+AND(DN$56&lt;'Summary&amp;Assumptions'!$J$31,DN$47&gt;=$FQ218,DN$47&lt;=$FR218)*(('Summary&amp;Assumptions'!$H$25*$C218)*(1+'Summary&amp;Assumptions'!$J$29)^(DN$46-1))</f>
        <v>0</v>
      </c>
      <c r="DJ218" s="588">
        <f>AND(DO$55&gt;0,SUM($E218:DI218)&lt;'Summary&amp;Assumptions'!$G$32*$B218,$D218&gt;='Summary&amp;Assumptions'!$D$17,DO$47&gt;=$D218,DO$47&lt;=EDATE($D218,'Summary&amp;Assumptions'!$G$32))*$B218+AND(DO$56&lt;'Summary&amp;Assumptions'!$J$31,DO$47&gt;=$FO218,DO$47&lt;=$FP218)*(('Summary&amp;Assumptions'!$H$25*$C218)*(1+'Summary&amp;Assumptions'!$J$29)^(DO$46-1))+AND(DO$56&lt;'Summary&amp;Assumptions'!$J$31,DO$47&gt;=$FQ218,DO$47&lt;=$FR218)*(('Summary&amp;Assumptions'!$H$25*$C218)*(1+'Summary&amp;Assumptions'!$J$29)^(DO$46-1))</f>
        <v>0</v>
      </c>
      <c r="DK218" s="588">
        <f>AND(DP$55&gt;0,SUM($E218:DJ218)&lt;'Summary&amp;Assumptions'!$G$32*$B218,$D218&gt;='Summary&amp;Assumptions'!$D$17,DP$47&gt;=$D218,DP$47&lt;=EDATE($D218,'Summary&amp;Assumptions'!$G$32))*$B218+AND(DP$56&lt;'Summary&amp;Assumptions'!$J$31,DP$47&gt;=$FO218,DP$47&lt;=$FP218)*(('Summary&amp;Assumptions'!$H$25*$C218)*(1+'Summary&amp;Assumptions'!$J$29)^(DP$46-1))+AND(DP$56&lt;'Summary&amp;Assumptions'!$J$31,DP$47&gt;=$FQ218,DP$47&lt;=$FR218)*(('Summary&amp;Assumptions'!$H$25*$C218)*(1+'Summary&amp;Assumptions'!$J$29)^(DP$46-1))</f>
        <v>0</v>
      </c>
      <c r="DL218" s="588">
        <f>AND(DQ$55&gt;0,SUM($E218:DK218)&lt;'Summary&amp;Assumptions'!$G$32*$B218,$D218&gt;='Summary&amp;Assumptions'!$D$17,DQ$47&gt;=$D218,DQ$47&lt;=EDATE($D218,'Summary&amp;Assumptions'!$G$32))*$B218+AND(DQ$56&lt;'Summary&amp;Assumptions'!$J$31,DQ$47&gt;=$FO218,DQ$47&lt;=$FP218)*(('Summary&amp;Assumptions'!$H$25*$C218)*(1+'Summary&amp;Assumptions'!$J$29)^(DQ$46-1))+AND(DQ$56&lt;'Summary&amp;Assumptions'!$J$31,DQ$47&gt;=$FQ218,DQ$47&lt;=$FR218)*(('Summary&amp;Assumptions'!$H$25*$C218)*(1+'Summary&amp;Assumptions'!$J$29)^(DQ$46-1))</f>
        <v>0</v>
      </c>
      <c r="DM218" s="588">
        <f>AND(DR$55&gt;0,SUM($E218:DL218)&lt;'Summary&amp;Assumptions'!$G$32*$B218,$D218&gt;='Summary&amp;Assumptions'!$D$17,DR$47&gt;=$D218,DR$47&lt;=EDATE($D218,'Summary&amp;Assumptions'!$G$32))*$B218+AND(DR$56&lt;'Summary&amp;Assumptions'!$J$31,DR$47&gt;=$FO218,DR$47&lt;=$FP218)*(('Summary&amp;Assumptions'!$H$25*$C218)*(1+'Summary&amp;Assumptions'!$J$29)^(DR$46-1))+AND(DR$56&lt;'Summary&amp;Assumptions'!$J$31,DR$47&gt;=$FQ218,DR$47&lt;=$FR218)*(('Summary&amp;Assumptions'!$H$25*$C218)*(1+'Summary&amp;Assumptions'!$J$29)^(DR$46-1))</f>
        <v>0</v>
      </c>
      <c r="DN218" s="588">
        <f>AND(DS$55&gt;0,SUM($E218:DM218)&lt;'Summary&amp;Assumptions'!$G$32*$B218,$D218&gt;='Summary&amp;Assumptions'!$D$17,DS$47&gt;=$D218,DS$47&lt;=EDATE($D218,'Summary&amp;Assumptions'!$G$32))*$B218+AND(DS$56&lt;'Summary&amp;Assumptions'!$J$31,DS$47&gt;=$FO218,DS$47&lt;=$FP218)*(('Summary&amp;Assumptions'!$H$25*$C218)*(1+'Summary&amp;Assumptions'!$J$29)^(DS$46-1))+AND(DS$56&lt;'Summary&amp;Assumptions'!$J$31,DS$47&gt;=$FQ218,DS$47&lt;=$FR218)*(('Summary&amp;Assumptions'!$H$25*$C218)*(1+'Summary&amp;Assumptions'!$J$29)^(DS$46-1))</f>
        <v>0</v>
      </c>
      <c r="DO218" s="588">
        <f>AND(DT$55&gt;0,SUM($E218:DN218)&lt;'Summary&amp;Assumptions'!$G$32*$B218,$D218&gt;='Summary&amp;Assumptions'!$D$17,DT$47&gt;=$D218,DT$47&lt;=EDATE($D218,'Summary&amp;Assumptions'!$G$32))*$B218+AND(DT$56&lt;'Summary&amp;Assumptions'!$J$31,DT$47&gt;=$FO218,DT$47&lt;=$FP218)*(('Summary&amp;Assumptions'!$H$25*$C218)*(1+'Summary&amp;Assumptions'!$J$29)^(DT$46-1))+AND(DT$56&lt;'Summary&amp;Assumptions'!$J$31,DT$47&gt;=$FQ218,DT$47&lt;=$FR218)*(('Summary&amp;Assumptions'!$H$25*$C218)*(1+'Summary&amp;Assumptions'!$J$29)^(DT$46-1))</f>
        <v>0</v>
      </c>
      <c r="DP218" s="588">
        <f>AND(DU$55&gt;0,SUM($E218:DO218)&lt;'Summary&amp;Assumptions'!$G$32*$B218,$D218&gt;='Summary&amp;Assumptions'!$D$17,DU$47&gt;=$D218,DU$47&lt;=EDATE($D218,'Summary&amp;Assumptions'!$G$32))*$B218+AND(DU$56&lt;'Summary&amp;Assumptions'!$J$31,DU$47&gt;=$FO218,DU$47&lt;=$FP218)*(('Summary&amp;Assumptions'!$H$25*$C218)*(1+'Summary&amp;Assumptions'!$J$29)^(DU$46-1))+AND(DU$56&lt;'Summary&amp;Assumptions'!$J$31,DU$47&gt;=$FQ218,DU$47&lt;=$FR218)*(('Summary&amp;Assumptions'!$H$25*$C218)*(1+'Summary&amp;Assumptions'!$J$29)^(DU$46-1))</f>
        <v>0</v>
      </c>
      <c r="DQ218" s="588">
        <f>AND(DV$55&gt;0,SUM($E218:DP218)&lt;'Summary&amp;Assumptions'!$G$32*$B218,$D218&gt;='Summary&amp;Assumptions'!$D$17,DV$47&gt;=$D218,DV$47&lt;=EDATE($D218,'Summary&amp;Assumptions'!$G$32))*$B218+AND(DV$56&lt;'Summary&amp;Assumptions'!$J$31,DV$47&gt;=$FO218,DV$47&lt;=$FP218)*(('Summary&amp;Assumptions'!$H$25*$C218)*(1+'Summary&amp;Assumptions'!$J$29)^(DV$46-1))+AND(DV$56&lt;'Summary&amp;Assumptions'!$J$31,DV$47&gt;=$FQ218,DV$47&lt;=$FR218)*(('Summary&amp;Assumptions'!$H$25*$C218)*(1+'Summary&amp;Assumptions'!$J$29)^(DV$46-1))</f>
        <v>0</v>
      </c>
      <c r="DR218" s="588">
        <f>AND(DW$55&gt;0,SUM($E218:DQ218)&lt;'Summary&amp;Assumptions'!$G$32*$B218,$D218&gt;='Summary&amp;Assumptions'!$D$17,DW$47&gt;=$D218,DW$47&lt;=EDATE($D218,'Summary&amp;Assumptions'!$G$32))*$B218+AND(DW$56&lt;'Summary&amp;Assumptions'!$J$31,DW$47&gt;=$FO218,DW$47&lt;=$FP218)*(('Summary&amp;Assumptions'!$H$25*$C218)*(1+'Summary&amp;Assumptions'!$J$29)^(DW$46-1))+AND(DW$56&lt;'Summary&amp;Assumptions'!$J$31,DW$47&gt;=$FQ218,DW$47&lt;=$FR218)*(('Summary&amp;Assumptions'!$H$25*$C218)*(1+'Summary&amp;Assumptions'!$J$29)^(DW$46-1))</f>
        <v>0</v>
      </c>
      <c r="DS218" s="588">
        <f>AND(DX$55&gt;0,SUM($E218:DR218)&lt;'Summary&amp;Assumptions'!$G$32*$B218,$D218&gt;='Summary&amp;Assumptions'!$D$17,DX$47&gt;=$D218,DX$47&lt;=EDATE($D218,'Summary&amp;Assumptions'!$G$32))*$B218+AND(DX$56&lt;'Summary&amp;Assumptions'!$J$31,DX$47&gt;=$FO218,DX$47&lt;=$FP218)*(('Summary&amp;Assumptions'!$H$25*$C218)*(1+'Summary&amp;Assumptions'!$J$29)^(DX$46-1))+AND(DX$56&lt;'Summary&amp;Assumptions'!$J$31,DX$47&gt;=$FQ218,DX$47&lt;=$FR218)*(('Summary&amp;Assumptions'!$H$25*$C218)*(1+'Summary&amp;Assumptions'!$J$29)^(DX$46-1))</f>
        <v>0</v>
      </c>
      <c r="DT218" s="588">
        <f>AND(DY$55&gt;0,SUM($E218:DS218)&lt;'Summary&amp;Assumptions'!$G$32*$B218,$D218&gt;='Summary&amp;Assumptions'!$D$17,DY$47&gt;=$D218,DY$47&lt;=EDATE($D218,'Summary&amp;Assumptions'!$G$32))*$B218+AND(DY$56&lt;'Summary&amp;Assumptions'!$J$31,DY$47&gt;=$FO218,DY$47&lt;=$FP218)*(('Summary&amp;Assumptions'!$H$25*$C218)*(1+'Summary&amp;Assumptions'!$J$29)^(DY$46-1))+AND(DY$56&lt;'Summary&amp;Assumptions'!$J$31,DY$47&gt;=$FQ218,DY$47&lt;=$FR218)*(('Summary&amp;Assumptions'!$H$25*$C218)*(1+'Summary&amp;Assumptions'!$J$29)^(DY$46-1))</f>
        <v>0</v>
      </c>
      <c r="DU218" s="588">
        <f>AND(DZ$55&gt;0,SUM($E218:DT218)&lt;'Summary&amp;Assumptions'!$G$32*$B218,$D218&gt;='Summary&amp;Assumptions'!$D$17,DZ$47&gt;=$D218,DZ$47&lt;=EDATE($D218,'Summary&amp;Assumptions'!$G$32))*$B218+AND(DZ$56&lt;'Summary&amp;Assumptions'!$J$31,DZ$47&gt;=$FO218,DZ$47&lt;=$FP218)*(('Summary&amp;Assumptions'!$H$25*$C218)*(1+'Summary&amp;Assumptions'!$J$29)^(DZ$46-1))+AND(DZ$56&lt;'Summary&amp;Assumptions'!$J$31,DZ$47&gt;=$FQ218,DZ$47&lt;=$FR218)*(('Summary&amp;Assumptions'!$H$25*$C218)*(1+'Summary&amp;Assumptions'!$J$29)^(DZ$46-1))</f>
        <v>0</v>
      </c>
      <c r="DV218" s="588">
        <f>AND(EA$55&gt;0,SUM($E218:DU218)&lt;'Summary&amp;Assumptions'!$G$32*$B218,$D218&gt;='Summary&amp;Assumptions'!$D$17,EA$47&gt;=$D218,EA$47&lt;=EDATE($D218,'Summary&amp;Assumptions'!$G$32))*$B218+AND(EA$56&lt;'Summary&amp;Assumptions'!$J$31,EA$47&gt;=$FO218,EA$47&lt;=$FP218)*(('Summary&amp;Assumptions'!$H$25*$C218)*(1+'Summary&amp;Assumptions'!$J$29)^(EA$46-1))+AND(EA$56&lt;'Summary&amp;Assumptions'!$J$31,EA$47&gt;=$FQ218,EA$47&lt;=$FR218)*(('Summary&amp;Assumptions'!$H$25*$C218)*(1+'Summary&amp;Assumptions'!$J$29)^(EA$46-1))</f>
        <v>0</v>
      </c>
      <c r="DW218" s="588">
        <f>AND(EB$55&gt;0,SUM($E218:DV218)&lt;'Summary&amp;Assumptions'!$G$32*$B218,$D218&gt;='Summary&amp;Assumptions'!$D$17,EB$47&gt;=$D218,EB$47&lt;=EDATE($D218,'Summary&amp;Assumptions'!$G$32))*$B218+AND(EB$56&lt;'Summary&amp;Assumptions'!$J$31,EB$47&gt;=$FO218,EB$47&lt;=$FP218)*(('Summary&amp;Assumptions'!$H$25*$C218)*(1+'Summary&amp;Assumptions'!$J$29)^(EB$46-1))+AND(EB$56&lt;'Summary&amp;Assumptions'!$J$31,EB$47&gt;=$FQ218,EB$47&lt;=$FR218)*(('Summary&amp;Assumptions'!$H$25*$C218)*(1+'Summary&amp;Assumptions'!$J$29)^(EB$46-1))</f>
        <v>0</v>
      </c>
      <c r="DX218" s="588">
        <f>AND(EC$55&gt;0,SUM($E218:DW218)&lt;'Summary&amp;Assumptions'!$G$32*$B218,$D218&gt;='Summary&amp;Assumptions'!$D$17,EC$47&gt;=$D218,EC$47&lt;=EDATE($D218,'Summary&amp;Assumptions'!$G$32))*$B218+AND(EC$56&lt;'Summary&amp;Assumptions'!$J$31,EC$47&gt;=$FO218,EC$47&lt;=$FP218)*(('Summary&amp;Assumptions'!$H$25*$C218)*(1+'Summary&amp;Assumptions'!$J$29)^(EC$46-1))+AND(EC$56&lt;'Summary&amp;Assumptions'!$J$31,EC$47&gt;=$FQ218,EC$47&lt;=$FR218)*(('Summary&amp;Assumptions'!$H$25*$C218)*(1+'Summary&amp;Assumptions'!$J$29)^(EC$46-1))</f>
        <v>0</v>
      </c>
      <c r="DY218" s="588">
        <f>AND(ED$55&gt;0,SUM($E218:DX218)&lt;'Summary&amp;Assumptions'!$G$32*$B218,$D218&gt;='Summary&amp;Assumptions'!$D$17,ED$47&gt;=$D218,ED$47&lt;=EDATE($D218,'Summary&amp;Assumptions'!$G$32))*$B218+AND(ED$56&lt;'Summary&amp;Assumptions'!$J$31,ED$47&gt;=$FO218,ED$47&lt;=$FP218)*(('Summary&amp;Assumptions'!$H$25*$C218)*(1+'Summary&amp;Assumptions'!$J$29)^(ED$46-1))+AND(ED$56&lt;'Summary&amp;Assumptions'!$J$31,ED$47&gt;=$FQ218,ED$47&lt;=$FR218)*(('Summary&amp;Assumptions'!$H$25*$C218)*(1+'Summary&amp;Assumptions'!$J$29)^(ED$46-1))</f>
        <v>0</v>
      </c>
      <c r="DZ218" s="588">
        <f>AND(EE$55&gt;0,SUM($E218:DY218)&lt;'Summary&amp;Assumptions'!$G$32*$B218,$D218&gt;='Summary&amp;Assumptions'!$D$17,EE$47&gt;=$D218,EE$47&lt;=EDATE($D218,'Summary&amp;Assumptions'!$G$32))*$B218+AND(EE$56&lt;'Summary&amp;Assumptions'!$J$31,EE$47&gt;=$FO218,EE$47&lt;=$FP218)*(('Summary&amp;Assumptions'!$H$25*$C218)*(1+'Summary&amp;Assumptions'!$J$29)^(EE$46-1))+AND(EE$56&lt;'Summary&amp;Assumptions'!$J$31,EE$47&gt;=$FQ218,EE$47&lt;=$FR218)*(('Summary&amp;Assumptions'!$H$25*$C218)*(1+'Summary&amp;Assumptions'!$J$29)^(EE$46-1))</f>
        <v>0</v>
      </c>
      <c r="EA218" s="588">
        <f>AND(EF$55&gt;0,SUM($E218:DZ218)&lt;'Summary&amp;Assumptions'!$G$32*$B218,$D218&gt;='Summary&amp;Assumptions'!$D$17,EF$47&gt;=$D218,EF$47&lt;=EDATE($D218,'Summary&amp;Assumptions'!$G$32))*$B218+AND(EF$56&lt;'Summary&amp;Assumptions'!$J$31,EF$47&gt;=$FO218,EF$47&lt;=$FP218)*(('Summary&amp;Assumptions'!$H$25*$C218)*(1+'Summary&amp;Assumptions'!$J$29)^(EF$46-1))+AND(EF$56&lt;'Summary&amp;Assumptions'!$J$31,EF$47&gt;=$FQ218,EF$47&lt;=$FR218)*(('Summary&amp;Assumptions'!$H$25*$C218)*(1+'Summary&amp;Assumptions'!$J$29)^(EF$46-1))</f>
        <v>0</v>
      </c>
      <c r="EB218" s="588">
        <f>AND(EG$55&gt;0,SUM($E218:EA218)&lt;'Summary&amp;Assumptions'!$G$32*$B218,$D218&gt;='Summary&amp;Assumptions'!$D$17,EG$47&gt;=$D218,EG$47&lt;=EDATE($D218,'Summary&amp;Assumptions'!$G$32))*$B218+AND(EG$56&lt;'Summary&amp;Assumptions'!$J$31,EG$47&gt;=$FO218,EG$47&lt;=$FP218)*(('Summary&amp;Assumptions'!$H$25*$C218)*(1+'Summary&amp;Assumptions'!$J$29)^(EG$46-1))+AND(EG$56&lt;'Summary&amp;Assumptions'!$J$31,EG$47&gt;=$FQ218,EG$47&lt;=$FR218)*(('Summary&amp;Assumptions'!$H$25*$C218)*(1+'Summary&amp;Assumptions'!$J$29)^(EG$46-1))</f>
        <v>0</v>
      </c>
      <c r="EC218" s="588">
        <f>AND(EH$55&gt;0,SUM($E218:EB218)&lt;'Summary&amp;Assumptions'!$G$32*$B218,$D218&gt;='Summary&amp;Assumptions'!$D$17,EH$47&gt;=$D218,EH$47&lt;=EDATE($D218,'Summary&amp;Assumptions'!$G$32))*$B218+AND(EH$56&lt;'Summary&amp;Assumptions'!$J$31,EH$47&gt;=$FO218,EH$47&lt;=$FP218)*(('Summary&amp;Assumptions'!$H$25*$C218)*(1+'Summary&amp;Assumptions'!$J$29)^(EH$46-1))+AND(EH$56&lt;'Summary&amp;Assumptions'!$J$31,EH$47&gt;=$FQ218,EH$47&lt;=$FR218)*(('Summary&amp;Assumptions'!$H$25*$C218)*(1+'Summary&amp;Assumptions'!$J$29)^(EH$46-1))</f>
        <v>0</v>
      </c>
      <c r="ED218" s="588">
        <f>AND(EI$55&gt;0,SUM($E218:EC218)&lt;'Summary&amp;Assumptions'!$G$32*$B218,$D218&gt;='Summary&amp;Assumptions'!$D$17,EI$47&gt;=$D218,EI$47&lt;=EDATE($D218,'Summary&amp;Assumptions'!$G$32))*$B218+AND(EI$56&lt;'Summary&amp;Assumptions'!$J$31,EI$47&gt;=$FO218,EI$47&lt;=$FP218)*(('Summary&amp;Assumptions'!$H$25*$C218)*(1+'Summary&amp;Assumptions'!$J$29)^(EI$46-1))+AND(EI$56&lt;'Summary&amp;Assumptions'!$J$31,EI$47&gt;=$FQ218,EI$47&lt;=$FR218)*(('Summary&amp;Assumptions'!$H$25*$C218)*(1+'Summary&amp;Assumptions'!$J$29)^(EI$46-1))</f>
        <v>0</v>
      </c>
      <c r="EE218" s="588">
        <f>AND(EJ$55&gt;0,SUM($E218:ED218)&lt;'Summary&amp;Assumptions'!$G$32*$B218,$D218&gt;='Summary&amp;Assumptions'!$D$17,EJ$47&gt;=$D218,EJ$47&lt;=EDATE($D218,'Summary&amp;Assumptions'!$G$32))*$B218+AND(EJ$56&lt;'Summary&amp;Assumptions'!$J$31,EJ$47&gt;=$FO218,EJ$47&lt;=$FP218)*(('Summary&amp;Assumptions'!$H$25*$C218)*(1+'Summary&amp;Assumptions'!$J$29)^(EJ$46-1))+AND(EJ$56&lt;'Summary&amp;Assumptions'!$J$31,EJ$47&gt;=$FQ218,EJ$47&lt;=$FR218)*(('Summary&amp;Assumptions'!$H$25*$C218)*(1+'Summary&amp;Assumptions'!$J$29)^(EJ$46-1))</f>
        <v>0</v>
      </c>
      <c r="EF218" s="588">
        <f>AND(EK$55&gt;0,SUM($E218:EE218)&lt;'Summary&amp;Assumptions'!$G$32*$B218,$D218&gt;='Summary&amp;Assumptions'!$D$17,EK$47&gt;=$D218,EK$47&lt;=EDATE($D218,'Summary&amp;Assumptions'!$G$32))*$B218+AND(EK$56&lt;'Summary&amp;Assumptions'!$J$31,EK$47&gt;=$FO218,EK$47&lt;=$FP218)*(('Summary&amp;Assumptions'!$H$25*$C218)*(1+'Summary&amp;Assumptions'!$J$29)^(EK$46-1))+AND(EK$56&lt;'Summary&amp;Assumptions'!$J$31,EK$47&gt;=$FQ218,EK$47&lt;=$FR218)*(('Summary&amp;Assumptions'!$H$25*$C218)*(1+'Summary&amp;Assumptions'!$J$29)^(EK$46-1))</f>
        <v>0</v>
      </c>
      <c r="EG218" s="588">
        <f>AND(EL$55&gt;0,SUM($E218:EF218)&lt;'Summary&amp;Assumptions'!$G$32*$B218,$D218&gt;='Summary&amp;Assumptions'!$D$17,EL$47&gt;=$D218,EL$47&lt;=EDATE($D218,'Summary&amp;Assumptions'!$G$32))*$B218+AND(EL$56&lt;'Summary&amp;Assumptions'!$J$31,EL$47&gt;=$FO218,EL$47&lt;=$FP218)*(('Summary&amp;Assumptions'!$H$25*$C218)*(1+'Summary&amp;Assumptions'!$J$29)^(EL$46-1))+AND(EL$56&lt;'Summary&amp;Assumptions'!$J$31,EL$47&gt;=$FQ218,EL$47&lt;=$FR218)*(('Summary&amp;Assumptions'!$H$25*$C218)*(1+'Summary&amp;Assumptions'!$J$29)^(EL$46-1))</f>
        <v>0</v>
      </c>
      <c r="EH218" s="588">
        <f>AND(EM$55&gt;0,SUM($E218:EG218)&lt;'Summary&amp;Assumptions'!$G$32*$B218,$D218&gt;='Summary&amp;Assumptions'!$D$17,EM$47&gt;=$D218,EM$47&lt;=EDATE($D218,'Summary&amp;Assumptions'!$G$32))*$B218+AND(EM$56&lt;'Summary&amp;Assumptions'!$J$31,EM$47&gt;=$FO218,EM$47&lt;=$FP218)*(('Summary&amp;Assumptions'!$H$25*$C218)*(1+'Summary&amp;Assumptions'!$J$29)^(EM$46-1))+AND(EM$56&lt;'Summary&amp;Assumptions'!$J$31,EM$47&gt;=$FQ218,EM$47&lt;=$FR218)*(('Summary&amp;Assumptions'!$H$25*$C218)*(1+'Summary&amp;Assumptions'!$J$29)^(EM$46-1))</f>
        <v>0</v>
      </c>
      <c r="EI218" s="588">
        <f>AND(EN$55&gt;0,SUM($E218:EH218)&lt;'Summary&amp;Assumptions'!$G$32*$B218,$D218&gt;='Summary&amp;Assumptions'!$D$17,EN$47&gt;=$D218,EN$47&lt;=EDATE($D218,'Summary&amp;Assumptions'!$G$32))*$B218+AND(EN$56&lt;'Summary&amp;Assumptions'!$J$31,EN$47&gt;=$FO218,EN$47&lt;=$FP218)*(('Summary&amp;Assumptions'!$H$25*$C218)*(1+'Summary&amp;Assumptions'!$J$29)^(EN$46-1))+AND(EN$56&lt;'Summary&amp;Assumptions'!$J$31,EN$47&gt;=$FQ218,EN$47&lt;=$FR218)*(('Summary&amp;Assumptions'!$H$25*$C218)*(1+'Summary&amp;Assumptions'!$J$29)^(EN$46-1))</f>
        <v>0</v>
      </c>
      <c r="EJ218" s="588">
        <f>AND(EO$55&gt;0,SUM($E218:EI218)&lt;'Summary&amp;Assumptions'!$G$32*$B218,$D218&gt;='Summary&amp;Assumptions'!$D$17,EO$47&gt;=$D218,EO$47&lt;=EDATE($D218,'Summary&amp;Assumptions'!$G$32))*$B218+AND(EO$56&lt;'Summary&amp;Assumptions'!$J$31,EO$47&gt;=$FO218,EO$47&lt;=$FP218)*(('Summary&amp;Assumptions'!$H$25*$C218)*(1+'Summary&amp;Assumptions'!$J$29)^(EO$46-1))+AND(EO$56&lt;'Summary&amp;Assumptions'!$J$31,EO$47&gt;=$FQ218,EO$47&lt;=$FR218)*(('Summary&amp;Assumptions'!$H$25*$C218)*(1+'Summary&amp;Assumptions'!$J$29)^(EO$46-1))</f>
        <v>0</v>
      </c>
      <c r="EK218" s="588">
        <f>AND(EP$55&gt;0,SUM($E218:EJ218)&lt;'Summary&amp;Assumptions'!$G$32*$B218,$D218&gt;='Summary&amp;Assumptions'!$D$17,EP$47&gt;=$D218,EP$47&lt;=EDATE($D218,'Summary&amp;Assumptions'!$G$32))*$B218+AND(EP$56&lt;'Summary&amp;Assumptions'!$J$31,EP$47&gt;=$FO218,EP$47&lt;=$FP218)*(('Summary&amp;Assumptions'!$H$25*$C218)*(1+'Summary&amp;Assumptions'!$J$29)^(EP$46-1))+AND(EP$56&lt;'Summary&amp;Assumptions'!$J$31,EP$47&gt;=$FQ218,EP$47&lt;=$FR218)*(('Summary&amp;Assumptions'!$H$25*$C218)*(1+'Summary&amp;Assumptions'!$J$29)^(EP$46-1))</f>
        <v>0</v>
      </c>
      <c r="EL218" s="588">
        <f>AND(EQ$55&gt;0,SUM($E218:EK218)&lt;'Summary&amp;Assumptions'!$G$32*$B218,$D218&gt;='Summary&amp;Assumptions'!$D$17,EQ$47&gt;=$D218,EQ$47&lt;=EDATE($D218,'Summary&amp;Assumptions'!$G$32))*$B218+AND(EQ$56&lt;'Summary&amp;Assumptions'!$J$31,EQ$47&gt;=$FO218,EQ$47&lt;=$FP218)*(('Summary&amp;Assumptions'!$H$25*$C218)*(1+'Summary&amp;Assumptions'!$J$29)^(EQ$46-1))+AND(EQ$56&lt;'Summary&amp;Assumptions'!$J$31,EQ$47&gt;=$FQ218,EQ$47&lt;=$FR218)*(('Summary&amp;Assumptions'!$H$25*$C218)*(1+'Summary&amp;Assumptions'!$J$29)^(EQ$46-1))</f>
        <v>0</v>
      </c>
      <c r="EM218" s="588">
        <f>AND(ER$55&gt;0,SUM($E218:EL218)&lt;'Summary&amp;Assumptions'!$G$32*$B218,$D218&gt;='Summary&amp;Assumptions'!$D$17,ER$47&gt;=$D218,ER$47&lt;=EDATE($D218,'Summary&amp;Assumptions'!$G$32))*$B218+AND(ER$56&lt;'Summary&amp;Assumptions'!$J$31,ER$47&gt;=$FO218,ER$47&lt;=$FP218)*(('Summary&amp;Assumptions'!$H$25*$C218)*(1+'Summary&amp;Assumptions'!$J$29)^(ER$46-1))+AND(ER$56&lt;'Summary&amp;Assumptions'!$J$31,ER$47&gt;=$FQ218,ER$47&lt;=$FR218)*(('Summary&amp;Assumptions'!$H$25*$C218)*(1+'Summary&amp;Assumptions'!$J$29)^(ER$46-1))</f>
        <v>0</v>
      </c>
      <c r="EN218" s="588">
        <f>AND(ES$55&gt;0,SUM($E218:EM218)&lt;'Summary&amp;Assumptions'!$G$32*$B218,$D218&gt;='Summary&amp;Assumptions'!$D$17,ES$47&gt;=$D218,ES$47&lt;=EDATE($D218,'Summary&amp;Assumptions'!$G$32))*$B218+AND(ES$56&lt;'Summary&amp;Assumptions'!$J$31,ES$47&gt;=$FO218,ES$47&lt;=$FP218)*(('Summary&amp;Assumptions'!$H$25*$C218)*(1+'Summary&amp;Assumptions'!$J$29)^(ES$46-1))+AND(ES$56&lt;'Summary&amp;Assumptions'!$J$31,ES$47&gt;=$FQ218,ES$47&lt;=$FR218)*(('Summary&amp;Assumptions'!$H$25*$C218)*(1+'Summary&amp;Assumptions'!$J$29)^(ES$46-1))</f>
        <v>0</v>
      </c>
      <c r="EO218" s="588">
        <f>AND(ET$55&gt;0,SUM($E218:EN218)&lt;'Summary&amp;Assumptions'!$G$32*$B218,$D218&gt;='Summary&amp;Assumptions'!$D$17,ET$47&gt;=$D218,ET$47&lt;=EDATE($D218,'Summary&amp;Assumptions'!$G$32))*$B218+AND(ET$56&lt;'Summary&amp;Assumptions'!$J$31,ET$47&gt;=$FO218,ET$47&lt;=$FP218)*(('Summary&amp;Assumptions'!$H$25*$C218)*(1+'Summary&amp;Assumptions'!$J$29)^(ET$46-1))+AND(ET$56&lt;'Summary&amp;Assumptions'!$J$31,ET$47&gt;=$FQ218,ET$47&lt;=$FR218)*(('Summary&amp;Assumptions'!$H$25*$C218)*(1+'Summary&amp;Assumptions'!$J$29)^(ET$46-1))</f>
        <v>0</v>
      </c>
      <c r="EP218" s="588">
        <f>AND(EU$55&gt;0,SUM($E218:EO218)&lt;'Summary&amp;Assumptions'!$G$32*$B218,$D218&gt;='Summary&amp;Assumptions'!$D$17,EU$47&gt;=$D218,EU$47&lt;=EDATE($D218,'Summary&amp;Assumptions'!$G$32))*$B218+AND(EU$56&lt;'Summary&amp;Assumptions'!$J$31,EU$47&gt;=$FO218,EU$47&lt;=$FP218)*(('Summary&amp;Assumptions'!$H$25*$C218)*(1+'Summary&amp;Assumptions'!$J$29)^(EU$46-1))+AND(EU$56&lt;'Summary&amp;Assumptions'!$J$31,EU$47&gt;=$FQ218,EU$47&lt;=$FR218)*(('Summary&amp;Assumptions'!$H$25*$C218)*(1+'Summary&amp;Assumptions'!$J$29)^(EU$46-1))</f>
        <v>0</v>
      </c>
      <c r="EQ218" s="588">
        <f>AND(EV$55&gt;0,SUM($E218:EP218)&lt;'Summary&amp;Assumptions'!$G$32*$B218,$D218&gt;='Summary&amp;Assumptions'!$D$17,EV$47&gt;=$D218,EV$47&lt;=EDATE($D218,'Summary&amp;Assumptions'!$G$32))*$B218+AND(EV$56&lt;'Summary&amp;Assumptions'!$J$31,EV$47&gt;=$FO218,EV$47&lt;=$FP218)*(('Summary&amp;Assumptions'!$H$25*$C218)*(1+'Summary&amp;Assumptions'!$J$29)^(EV$46-1))+AND(EV$56&lt;'Summary&amp;Assumptions'!$J$31,EV$47&gt;=$FQ218,EV$47&lt;=$FR218)*(('Summary&amp;Assumptions'!$H$25*$C218)*(1+'Summary&amp;Assumptions'!$J$29)^(EV$46-1))</f>
        <v>0</v>
      </c>
      <c r="ER218" s="588">
        <f>AND(EW$55&gt;0,SUM($E218:EQ218)&lt;'Summary&amp;Assumptions'!$G$32*$B218,$D218&gt;='Summary&amp;Assumptions'!$D$17,EW$47&gt;=$D218,EW$47&lt;=EDATE($D218,'Summary&amp;Assumptions'!$G$32))*$B218+AND(EW$56&lt;'Summary&amp;Assumptions'!$J$31,EW$47&gt;=$FO218,EW$47&lt;=$FP218)*(('Summary&amp;Assumptions'!$H$25*$C218)*(1+'Summary&amp;Assumptions'!$J$29)^(EW$46-1))+AND(EW$56&lt;'Summary&amp;Assumptions'!$J$31,EW$47&gt;=$FQ218,EW$47&lt;=$FR218)*(('Summary&amp;Assumptions'!$H$25*$C218)*(1+'Summary&amp;Assumptions'!$J$29)^(EW$46-1))</f>
        <v>0</v>
      </c>
      <c r="ES218" s="588">
        <f>AND(EX$55&gt;0,SUM($E218:ER218)&lt;'Summary&amp;Assumptions'!$G$32*$B218,$D218&gt;='Summary&amp;Assumptions'!$D$17,EX$47&gt;=$D218,EX$47&lt;=EDATE($D218,'Summary&amp;Assumptions'!$G$32))*$B218+AND(EX$56&lt;'Summary&amp;Assumptions'!$J$31,EX$47&gt;=$FO218,EX$47&lt;=$FP218)*(('Summary&amp;Assumptions'!$H$25*$C218)*(1+'Summary&amp;Assumptions'!$J$29)^(EX$46-1))+AND(EX$56&lt;'Summary&amp;Assumptions'!$J$31,EX$47&gt;=$FQ218,EX$47&lt;=$FR218)*(('Summary&amp;Assumptions'!$H$25*$C218)*(1+'Summary&amp;Assumptions'!$J$29)^(EX$46-1))</f>
        <v>0</v>
      </c>
      <c r="ET218" s="588">
        <f>AND(EY$55&gt;0,SUM($E218:ES218)&lt;'Summary&amp;Assumptions'!$G$32*$B218,$D218&gt;='Summary&amp;Assumptions'!$D$17,EY$47&gt;=$D218,EY$47&lt;=EDATE($D218,'Summary&amp;Assumptions'!$G$32))*$B218+AND(EY$56&lt;'Summary&amp;Assumptions'!$J$31,EY$47&gt;=$FO218,EY$47&lt;=$FP218)*(('Summary&amp;Assumptions'!$H$25*$C218)*(1+'Summary&amp;Assumptions'!$J$29)^(EY$46-1))+AND(EY$56&lt;'Summary&amp;Assumptions'!$J$31,EY$47&gt;=$FQ218,EY$47&lt;=$FR218)*(('Summary&amp;Assumptions'!$H$25*$C218)*(1+'Summary&amp;Assumptions'!$J$29)^(EY$46-1))</f>
        <v>0</v>
      </c>
      <c r="EU218" s="588">
        <f>AND(EZ$55&gt;0,SUM($E218:ET218)&lt;'Summary&amp;Assumptions'!$G$32*$B218,$D218&gt;='Summary&amp;Assumptions'!$D$17,EZ$47&gt;=$D218,EZ$47&lt;=EDATE($D218,'Summary&amp;Assumptions'!$G$32))*$B218+AND(EZ$56&lt;'Summary&amp;Assumptions'!$J$31,EZ$47&gt;=$FO218,EZ$47&lt;=$FP218)*(('Summary&amp;Assumptions'!$H$25*$C218)*(1+'Summary&amp;Assumptions'!$J$29)^(EZ$46-1))+AND(EZ$56&lt;'Summary&amp;Assumptions'!$J$31,EZ$47&gt;=$FQ218,EZ$47&lt;=$FR218)*(('Summary&amp;Assumptions'!$H$25*$C218)*(1+'Summary&amp;Assumptions'!$J$29)^(EZ$46-1))</f>
        <v>0</v>
      </c>
      <c r="EV218" s="588">
        <f>AND(FA$55&gt;0,SUM($E218:EU218)&lt;'Summary&amp;Assumptions'!$G$32*$B218,$D218&gt;='Summary&amp;Assumptions'!$D$17,FA$47&gt;=$D218,FA$47&lt;=EDATE($D218,'Summary&amp;Assumptions'!$G$32))*$B218+AND(FA$56&lt;'Summary&amp;Assumptions'!$J$31,FA$47&gt;=$FO218,FA$47&lt;=$FP218)*(('Summary&amp;Assumptions'!$H$25*$C218)*(1+'Summary&amp;Assumptions'!$J$29)^(FA$46-1))+AND(FA$56&lt;'Summary&amp;Assumptions'!$J$31,FA$47&gt;=$FQ218,FA$47&lt;=$FR218)*(('Summary&amp;Assumptions'!$H$25*$C218)*(1+'Summary&amp;Assumptions'!$J$29)^(FA$46-1))</f>
        <v>0</v>
      </c>
      <c r="EW218" s="588">
        <f>AND(FB$55&gt;0,SUM($E218:EV218)&lt;'Summary&amp;Assumptions'!$G$32*$B218,$D218&gt;='Summary&amp;Assumptions'!$D$17,FB$47&gt;=$D218,FB$47&lt;=EDATE($D218,'Summary&amp;Assumptions'!$G$32))*$B218+AND(FB$56&lt;'Summary&amp;Assumptions'!$J$31,FB$47&gt;=$FO218,FB$47&lt;=$FP218)*(('Summary&amp;Assumptions'!$H$25*$C218)*(1+'Summary&amp;Assumptions'!$J$29)^(FB$46-1))+AND(FB$56&lt;'Summary&amp;Assumptions'!$J$31,FB$47&gt;=$FQ218,FB$47&lt;=$FR218)*(('Summary&amp;Assumptions'!$H$25*$C218)*(1+'Summary&amp;Assumptions'!$J$29)^(FB$46-1))</f>
        <v>0</v>
      </c>
      <c r="EX218" s="588">
        <f>AND(FC$55&gt;0,SUM($E218:EW218)&lt;'Summary&amp;Assumptions'!$G$32*$B218,$D218&gt;='Summary&amp;Assumptions'!$D$17,FC$47&gt;=$D218,FC$47&lt;=EDATE($D218,'Summary&amp;Assumptions'!$G$32))*$B218+AND(FC$56&lt;'Summary&amp;Assumptions'!$J$31,FC$47&gt;=$FO218,FC$47&lt;=$FP218)*(('Summary&amp;Assumptions'!$H$25*$C218)*(1+'Summary&amp;Assumptions'!$J$29)^(FC$46-1))+AND(FC$56&lt;'Summary&amp;Assumptions'!$J$31,FC$47&gt;=$FQ218,FC$47&lt;=$FR218)*(('Summary&amp;Assumptions'!$H$25*$C218)*(1+'Summary&amp;Assumptions'!$J$29)^(FC$46-1))</f>
        <v>0</v>
      </c>
      <c r="EY218" s="588">
        <f>AND(FD$55&gt;0,SUM($E218:EX218)&lt;'Summary&amp;Assumptions'!$G$32*$B218,$D218&gt;='Summary&amp;Assumptions'!$D$17,FD$47&gt;=$D218,FD$47&lt;=EDATE($D218,'Summary&amp;Assumptions'!$G$32))*$B218+AND(FD$56&lt;'Summary&amp;Assumptions'!$J$31,FD$47&gt;=$FO218,FD$47&lt;=$FP218)*(('Summary&amp;Assumptions'!$H$25*$C218)*(1+'Summary&amp;Assumptions'!$J$29)^(FD$46-1))+AND(FD$56&lt;'Summary&amp;Assumptions'!$J$31,FD$47&gt;=$FQ218,FD$47&lt;=$FR218)*(('Summary&amp;Assumptions'!$H$25*$C218)*(1+'Summary&amp;Assumptions'!$J$29)^(FD$46-1))</f>
        <v>0</v>
      </c>
      <c r="EZ218" s="588">
        <f>AND(FE$55&gt;0,SUM($E218:EY218)&lt;'Summary&amp;Assumptions'!$G$32*$B218,$D218&gt;='Summary&amp;Assumptions'!$D$17,FE$47&gt;=$D218,FE$47&lt;=EDATE($D218,'Summary&amp;Assumptions'!$G$32))*$B218+AND(FE$56&lt;'Summary&amp;Assumptions'!$J$31,FE$47&gt;=$FO218,FE$47&lt;=$FP218)*(('Summary&amp;Assumptions'!$H$25*$C218)*(1+'Summary&amp;Assumptions'!$J$29)^(FE$46-1))+AND(FE$56&lt;'Summary&amp;Assumptions'!$J$31,FE$47&gt;=$FQ218,FE$47&lt;=$FR218)*(('Summary&amp;Assumptions'!$H$25*$C218)*(1+'Summary&amp;Assumptions'!$J$29)^(FE$46-1))</f>
        <v>0</v>
      </c>
      <c r="FA218" s="588">
        <f>AND(FF$55&gt;0,SUM($E218:EZ218)&lt;'Summary&amp;Assumptions'!$G$32*$B218,$D218&gt;='Summary&amp;Assumptions'!$D$17,FF$47&gt;=$D218,FF$47&lt;=EDATE($D218,'Summary&amp;Assumptions'!$G$32))*$B218+AND(FF$56&lt;'Summary&amp;Assumptions'!$J$31,FF$47&gt;=$FO218,FF$47&lt;=$FP218)*(('Summary&amp;Assumptions'!$H$25*$C218)*(1+'Summary&amp;Assumptions'!$J$29)^(FF$46-1))+AND(FF$56&lt;'Summary&amp;Assumptions'!$J$31,FF$47&gt;=$FQ218,FF$47&lt;=$FR218)*(('Summary&amp;Assumptions'!$H$25*$C218)*(1+'Summary&amp;Assumptions'!$J$29)^(FF$46-1))</f>
        <v>0</v>
      </c>
      <c r="FB218" s="588">
        <f>AND(FG$55&gt;0,SUM($E218:FA218)&lt;'Summary&amp;Assumptions'!$G$32*$B218,$D218&gt;='Summary&amp;Assumptions'!$D$17,FG$47&gt;=$D218,FG$47&lt;=EDATE($D218,'Summary&amp;Assumptions'!$G$32))*$B218+AND(FG$56&lt;'Summary&amp;Assumptions'!$J$31,FG$47&gt;=$FO218,FG$47&lt;=$FP218)*(('Summary&amp;Assumptions'!$H$25*$C218)*(1+'Summary&amp;Assumptions'!$J$29)^(FG$46-1))+AND(FG$56&lt;'Summary&amp;Assumptions'!$J$31,FG$47&gt;=$FQ218,FG$47&lt;=$FR218)*(('Summary&amp;Assumptions'!$H$25*$C218)*(1+'Summary&amp;Assumptions'!$J$29)^(FG$46-1))</f>
        <v>0</v>
      </c>
      <c r="FC218" s="588">
        <f>AND(FH$55&gt;0,SUM($E218:FB218)&lt;'Summary&amp;Assumptions'!$G$32*$B218,$D218&gt;='Summary&amp;Assumptions'!$D$17,FH$47&gt;=$D218,FH$47&lt;=EDATE($D218,'Summary&amp;Assumptions'!$G$32))*$B218+AND(FH$56&lt;'Summary&amp;Assumptions'!$J$31,FH$47&gt;=$FO218,FH$47&lt;=$FP218)*(('Summary&amp;Assumptions'!$H$25*$C218)*(1+'Summary&amp;Assumptions'!$J$29)^(FH$46-1))+AND(FH$56&lt;'Summary&amp;Assumptions'!$J$31,FH$47&gt;=$FQ218,FH$47&lt;=$FR218)*(('Summary&amp;Assumptions'!$H$25*$C218)*(1+'Summary&amp;Assumptions'!$J$29)^(FH$46-1))</f>
        <v>0</v>
      </c>
      <c r="FD218" s="588">
        <f>AND(FI$55&gt;0,SUM($E218:FC218)&lt;'Summary&amp;Assumptions'!$G$32*$B218,$D218&gt;='Summary&amp;Assumptions'!$D$17,FI$47&gt;=$D218,FI$47&lt;=EDATE($D218,'Summary&amp;Assumptions'!$G$32))*$B218+AND(FI$56&lt;'Summary&amp;Assumptions'!$J$31,FI$47&gt;=$FO218,FI$47&lt;=$FP218)*(('Summary&amp;Assumptions'!$H$25*$C218)*(1+'Summary&amp;Assumptions'!$J$29)^(FI$46-1))+AND(FI$56&lt;'Summary&amp;Assumptions'!$J$31,FI$47&gt;=$FQ218,FI$47&lt;=$FR218)*(('Summary&amp;Assumptions'!$H$25*$C218)*(1+'Summary&amp;Assumptions'!$J$29)^(FI$46-1))</f>
        <v>0</v>
      </c>
      <c r="FE218" s="588">
        <f>AND(FJ$55&gt;0,SUM($E218:FD218)&lt;'Summary&amp;Assumptions'!$G$32*$B218,$D218&gt;='Summary&amp;Assumptions'!$D$17,FJ$47&gt;=$D218,FJ$47&lt;=EDATE($D218,'Summary&amp;Assumptions'!$G$32))*$B218+AND(FJ$56&lt;'Summary&amp;Assumptions'!$J$31,FJ$47&gt;=$FO218,FJ$47&lt;=$FP218)*(('Summary&amp;Assumptions'!$H$25*$C218)*(1+'Summary&amp;Assumptions'!$J$29)^(FJ$46-1))+AND(FJ$56&lt;'Summary&amp;Assumptions'!$J$31,FJ$47&gt;=$FQ218,FJ$47&lt;=$FR218)*(('Summary&amp;Assumptions'!$H$25*$C218)*(1+'Summary&amp;Assumptions'!$J$29)^(FJ$46-1))</f>
        <v>0</v>
      </c>
      <c r="FF218" s="588">
        <f>AND(FK$55&gt;0,SUM($E218:FE218)&lt;'Summary&amp;Assumptions'!$G$32*$B218,$D218&gt;='Summary&amp;Assumptions'!$D$17,FK$47&gt;=$D218,FK$47&lt;=EDATE($D218,'Summary&amp;Assumptions'!$G$32))*$B218+AND(FK$56&lt;'Summary&amp;Assumptions'!$J$31,FK$47&gt;=$FO218,FK$47&lt;=$FP218)*(('Summary&amp;Assumptions'!$H$25*$C218)*(1+'Summary&amp;Assumptions'!$J$29)^(FK$46-1))+AND(FK$56&lt;'Summary&amp;Assumptions'!$J$31,FK$47&gt;=$FQ218,FK$47&lt;=$FR218)*(('Summary&amp;Assumptions'!$H$25*$C218)*(1+'Summary&amp;Assumptions'!$J$29)^(FK$46-1))</f>
        <v>0</v>
      </c>
      <c r="FG218" s="588">
        <f>AND(FL$55&gt;0,SUM($E218:FF218)&lt;'Summary&amp;Assumptions'!$G$32*$B218,$D218&gt;='Summary&amp;Assumptions'!$D$17,FL$47&gt;=$D218,FL$47&lt;=EDATE($D218,'Summary&amp;Assumptions'!$G$32))*$B218+AND(FL$56&lt;'Summary&amp;Assumptions'!$J$31,FL$47&gt;=$FO218,FL$47&lt;=$FP218)*(('Summary&amp;Assumptions'!$H$25*$C218)*(1+'Summary&amp;Assumptions'!$J$29)^(FL$46-1))+AND(FL$56&lt;'Summary&amp;Assumptions'!$J$31,FL$47&gt;=$FQ218,FL$47&lt;=$FR218)*(('Summary&amp;Assumptions'!$H$25*$C218)*(1+'Summary&amp;Assumptions'!$J$29)^(FL$46-1))</f>
        <v>0</v>
      </c>
      <c r="FH218" s="588">
        <f>AND(FM$55&gt;0,SUM($E218:FG218)&lt;'Summary&amp;Assumptions'!$G$32*$B218,$D218&gt;='Summary&amp;Assumptions'!$D$17,FM$47&gt;=$D218,FM$47&lt;=EDATE($D218,'Summary&amp;Assumptions'!$G$32))*$B218+AND(FM$56&lt;'Summary&amp;Assumptions'!$J$31,FM$47&gt;=$FO218,FM$47&lt;=$FP218)*(('Summary&amp;Assumptions'!$H$25*$C218)*(1+'Summary&amp;Assumptions'!$J$29)^(FM$46-1))+AND(FM$56&lt;'Summary&amp;Assumptions'!$J$31,FM$47&gt;=$FQ218,FM$47&lt;=$FR218)*(('Summary&amp;Assumptions'!$H$25*$C218)*(1+'Summary&amp;Assumptions'!$J$29)^(FM$46-1))</f>
        <v>0</v>
      </c>
      <c r="FI218" s="588">
        <f>AND(FN$55&gt;0,SUM($E218:FH218)&lt;'Summary&amp;Assumptions'!$G$32*$B218,$D218&gt;='Summary&amp;Assumptions'!$D$17,FN$47&gt;=$D218,FN$47&lt;=EDATE($D218,'Summary&amp;Assumptions'!$G$32))*$B218+AND(FN$56&lt;'Summary&amp;Assumptions'!$J$31,FN$47&gt;=$FO218,FN$47&lt;=$FP218)*(('Summary&amp;Assumptions'!$H$25*$C218)*(1+'Summary&amp;Assumptions'!$J$29)^(FN$46-1))+AND(FN$56&lt;'Summary&amp;Assumptions'!$J$31,FN$47&gt;=$FQ218,FN$47&lt;=$FR218)*(('Summary&amp;Assumptions'!$H$25*$C218)*(1+'Summary&amp;Assumptions'!$J$29)^(FN$46-1))</f>
        <v>0</v>
      </c>
      <c r="FJ218" s="588">
        <f>AND(FO$55&gt;0,SUM($E218:FI218)&lt;'Summary&amp;Assumptions'!$G$32*$B218,$D218&gt;='Summary&amp;Assumptions'!$D$17,FO$47&gt;=$D218,FO$47&lt;=EDATE($D218,'Summary&amp;Assumptions'!$G$32))*$B218+AND(FO$56&lt;'Summary&amp;Assumptions'!$J$31,FO$47&gt;=$FO218,FO$47&lt;=$FP218)*(('Summary&amp;Assumptions'!$H$25*$C218)*(1+'Summary&amp;Assumptions'!$J$29)^(FO$46-1))+AND(FO$56&lt;'Summary&amp;Assumptions'!$J$31,FO$47&gt;=$FQ218,FO$47&lt;=$FR218)*(('Summary&amp;Assumptions'!$H$25*$C218)*(1+'Summary&amp;Assumptions'!$J$29)^(FO$46-1))</f>
        <v>0</v>
      </c>
      <c r="FK218" s="588">
        <f>AND(FP$55&gt;0,SUM($E218:FJ218)&lt;'Summary&amp;Assumptions'!$G$32*$B218,$D218&gt;='Summary&amp;Assumptions'!$D$17,FP$47&gt;=$D218,FP$47&lt;=EDATE($D218,'Summary&amp;Assumptions'!$G$32))*$B218+AND(FP$56&lt;'Summary&amp;Assumptions'!$J$31,FP$47&gt;=$FO218,FP$47&lt;=$FP218)*(('Summary&amp;Assumptions'!$H$25*$C218)*(1+'Summary&amp;Assumptions'!$J$29)^(FP$46-1))+AND(FP$56&lt;'Summary&amp;Assumptions'!$J$31,FP$47&gt;=$FQ218,FP$47&lt;=$FR218)*(('Summary&amp;Assumptions'!$H$25*$C218)*(1+'Summary&amp;Assumptions'!$J$29)^(FP$46-1))</f>
        <v>0</v>
      </c>
      <c r="FL218" s="588">
        <f>AND(FQ$55&gt;0,SUM($E218:FK218)&lt;'Summary&amp;Assumptions'!$G$32*$B218,$D218&gt;='Summary&amp;Assumptions'!$D$17,FQ$47&gt;=$D218,FQ$47&lt;=EDATE($D218,'Summary&amp;Assumptions'!$G$32))*$B218+AND(FQ$56&lt;'Summary&amp;Assumptions'!$J$31,FQ$47&gt;=$FO218,FQ$47&lt;=$FP218)*(('Summary&amp;Assumptions'!$H$25*$C218)*(1+'Summary&amp;Assumptions'!$J$29)^(FQ$46-1))+AND(FQ$56&lt;'Summary&amp;Assumptions'!$J$31,FQ$47&gt;=$FQ218,FQ$47&lt;=$FR218)*(('Summary&amp;Assumptions'!$H$25*$C218)*(1+'Summary&amp;Assumptions'!$J$29)^(FQ$46-1))</f>
        <v>0</v>
      </c>
      <c r="FO218" s="576">
        <f>EDATE(D218,'Summary&amp;Assumptions'!$G$34)</f>
        <v>47423</v>
      </c>
      <c r="FP218" s="576">
        <f>EDATE(FO218,'Summary&amp;Assumptions'!$G$33-1)</f>
        <v>47453</v>
      </c>
      <c r="FQ218" s="576">
        <f>EDATE(FO218,'Summary&amp;Assumptions'!$G$34)</f>
        <v>47788</v>
      </c>
      <c r="FR218" s="576">
        <f>EDATE(FQ218,'Summary&amp;Assumptions'!$G$33-1)</f>
        <v>47818</v>
      </c>
    </row>
    <row r="219" spans="2:174" hidden="1" x14ac:dyDescent="0.2">
      <c r="B219" s="588">
        <v>0</v>
      </c>
      <c r="C219" s="193">
        <v>0</v>
      </c>
      <c r="D219" s="589">
        <v>47088</v>
      </c>
      <c r="F219" s="588">
        <f>AND(K$55&gt;0,SUM($E219:E219)&lt;'Summary&amp;Assumptions'!$G$32*$B219,$D219&gt;='Summary&amp;Assumptions'!$D$17,K$47&gt;=$D219,K$47&lt;=EDATE($D219,'Summary&amp;Assumptions'!$G$32))*$B219+AND(K$56&lt;'Summary&amp;Assumptions'!$J$31,K$47&gt;=$FO219,K$47&lt;=$FP219)*(('Summary&amp;Assumptions'!$H$25*$C219)*(1+'Summary&amp;Assumptions'!$J$29)^(K$46-1))+AND(K$56&lt;'Summary&amp;Assumptions'!$J$31,K$47&gt;=$FQ219,K$47&lt;=$FR219)*(('Summary&amp;Assumptions'!$H$25*$C219)*(1+'Summary&amp;Assumptions'!$J$29)^(K$46-1))</f>
        <v>0</v>
      </c>
      <c r="G219" s="588">
        <f>AND(L$55&gt;0,SUM($E219:F219)&lt;'Summary&amp;Assumptions'!$G$32*$B219,$D219&gt;='Summary&amp;Assumptions'!$D$17,L$47&gt;=$D219,L$47&lt;=EDATE($D219,'Summary&amp;Assumptions'!$G$32))*$B219+AND(L$56&lt;'Summary&amp;Assumptions'!$J$31,L$47&gt;=$FO219,L$47&lt;=$FP219)*(('Summary&amp;Assumptions'!$H$25*$C219)*(1+'Summary&amp;Assumptions'!$J$29)^(L$46-1))+AND(L$56&lt;'Summary&amp;Assumptions'!$J$31,L$47&gt;=$FQ219,L$47&lt;=$FR219)*(('Summary&amp;Assumptions'!$H$25*$C219)*(1+'Summary&amp;Assumptions'!$J$29)^(L$46-1))</f>
        <v>0</v>
      </c>
      <c r="H219" s="588">
        <f>AND(M$55&gt;0,SUM($E219:G219)&lt;'Summary&amp;Assumptions'!$G$32*$B219,$D219&gt;='Summary&amp;Assumptions'!$D$17,M$47&gt;=$D219,M$47&lt;=EDATE($D219,'Summary&amp;Assumptions'!$G$32))*$B219+AND(M$56&lt;'Summary&amp;Assumptions'!$J$31,M$47&gt;=$FO219,M$47&lt;=$FP219)*(('Summary&amp;Assumptions'!$H$25*$C219)*(1+'Summary&amp;Assumptions'!$J$29)^(M$46-1))+AND(M$56&lt;'Summary&amp;Assumptions'!$J$31,M$47&gt;=$FQ219,M$47&lt;=$FR219)*(('Summary&amp;Assumptions'!$H$25*$C219)*(1+'Summary&amp;Assumptions'!$J$29)^(M$46-1))</f>
        <v>0</v>
      </c>
      <c r="I219" s="588">
        <f>AND(N$55&gt;0,SUM($E219:H219)&lt;'Summary&amp;Assumptions'!$G$32*$B219,$D219&gt;='Summary&amp;Assumptions'!$D$17,N$47&gt;=$D219,N$47&lt;=EDATE($D219,'Summary&amp;Assumptions'!$G$32))*$B219+AND(N$56&lt;'Summary&amp;Assumptions'!$J$31,N$47&gt;=$FO219,N$47&lt;=$FP219)*(('Summary&amp;Assumptions'!$H$25*$C219)*(1+'Summary&amp;Assumptions'!$J$29)^(N$46-1))+AND(N$56&lt;'Summary&amp;Assumptions'!$J$31,N$47&gt;=$FQ219,N$47&lt;=$FR219)*(('Summary&amp;Assumptions'!$H$25*$C219)*(1+'Summary&amp;Assumptions'!$J$29)^(N$46-1))</f>
        <v>0</v>
      </c>
      <c r="J219" s="588">
        <f>AND(O$55&gt;0,SUM($E219:I219)&lt;'Summary&amp;Assumptions'!$G$32*$B219,$D219&gt;='Summary&amp;Assumptions'!$D$17,O$47&gt;=$D219,O$47&lt;=EDATE($D219,'Summary&amp;Assumptions'!$G$32))*$B219+AND(O$56&lt;'Summary&amp;Assumptions'!$J$31,O$47&gt;=$FO219,O$47&lt;=$FP219)*(('Summary&amp;Assumptions'!$H$25*$C219)*(1+'Summary&amp;Assumptions'!$J$29)^(O$46-1))+AND(O$56&lt;'Summary&amp;Assumptions'!$J$31,O$47&gt;=$FQ219,O$47&lt;=$FR219)*(('Summary&amp;Assumptions'!$H$25*$C219)*(1+'Summary&amp;Assumptions'!$J$29)^(O$46-1))</f>
        <v>0</v>
      </c>
      <c r="K219" s="588">
        <f>AND(P$55&gt;0,SUM($E219:J219)&lt;'Summary&amp;Assumptions'!$G$32*$B219,$D219&gt;='Summary&amp;Assumptions'!$D$17,P$47&gt;=$D219,P$47&lt;=EDATE($D219,'Summary&amp;Assumptions'!$G$32))*$B219+AND(P$56&lt;'Summary&amp;Assumptions'!$J$31,P$47&gt;=$FO219,P$47&lt;=$FP219)*(('Summary&amp;Assumptions'!$H$25*$C219)*(1+'Summary&amp;Assumptions'!$J$29)^(P$46-1))+AND(P$56&lt;'Summary&amp;Assumptions'!$J$31,P$47&gt;=$FQ219,P$47&lt;=$FR219)*(('Summary&amp;Assumptions'!$H$25*$C219)*(1+'Summary&amp;Assumptions'!$J$29)^(P$46-1))</f>
        <v>0</v>
      </c>
      <c r="L219" s="588">
        <f>AND(Q$55&gt;0,SUM($E219:K219)&lt;'Summary&amp;Assumptions'!$G$32*$B219,$D219&gt;='Summary&amp;Assumptions'!$D$17,Q$47&gt;=$D219,Q$47&lt;=EDATE($D219,'Summary&amp;Assumptions'!$G$32))*$B219+AND(Q$56&lt;'Summary&amp;Assumptions'!$J$31,Q$47&gt;=$FO219,Q$47&lt;=$FP219)*(('Summary&amp;Assumptions'!$H$25*$C219)*(1+'Summary&amp;Assumptions'!$J$29)^(Q$46-1))+AND(Q$56&lt;'Summary&amp;Assumptions'!$J$31,Q$47&gt;=$FQ219,Q$47&lt;=$FR219)*(('Summary&amp;Assumptions'!$H$25*$C219)*(1+'Summary&amp;Assumptions'!$J$29)^(Q$46-1))</f>
        <v>0</v>
      </c>
      <c r="M219" s="588">
        <f>AND(R$55&gt;0,SUM($E219:L219)&lt;'Summary&amp;Assumptions'!$G$32*$B219,$D219&gt;='Summary&amp;Assumptions'!$D$17,R$47&gt;=$D219,R$47&lt;=EDATE($D219,'Summary&amp;Assumptions'!$G$32))*$B219+AND(R$56&lt;'Summary&amp;Assumptions'!$J$31,R$47&gt;=$FO219,R$47&lt;=$FP219)*(('Summary&amp;Assumptions'!$H$25*$C219)*(1+'Summary&amp;Assumptions'!$J$29)^(R$46-1))+AND(R$56&lt;'Summary&amp;Assumptions'!$J$31,R$47&gt;=$FQ219,R$47&lt;=$FR219)*(('Summary&amp;Assumptions'!$H$25*$C219)*(1+'Summary&amp;Assumptions'!$J$29)^(R$46-1))</f>
        <v>0</v>
      </c>
      <c r="N219" s="588">
        <f>AND(S$55&gt;0,SUM($E219:M219)&lt;'Summary&amp;Assumptions'!$G$32*$B219,$D219&gt;='Summary&amp;Assumptions'!$D$17,S$47&gt;=$D219,S$47&lt;=EDATE($D219,'Summary&amp;Assumptions'!$G$32))*$B219+AND(S$56&lt;'Summary&amp;Assumptions'!$J$31,S$47&gt;=$FO219,S$47&lt;=$FP219)*(('Summary&amp;Assumptions'!$H$25*$C219)*(1+'Summary&amp;Assumptions'!$J$29)^(S$46-1))+AND(S$56&lt;'Summary&amp;Assumptions'!$J$31,S$47&gt;=$FQ219,S$47&lt;=$FR219)*(('Summary&amp;Assumptions'!$H$25*$C219)*(1+'Summary&amp;Assumptions'!$J$29)^(S$46-1))</f>
        <v>0</v>
      </c>
      <c r="O219" s="588">
        <f>AND(T$55&gt;0,SUM($E219:N219)&lt;'Summary&amp;Assumptions'!$G$32*$B219,$D219&gt;='Summary&amp;Assumptions'!$D$17,T$47&gt;=$D219,T$47&lt;=EDATE($D219,'Summary&amp;Assumptions'!$G$32))*$B219+AND(T$56&lt;'Summary&amp;Assumptions'!$J$31,T$47&gt;=$FO219,T$47&lt;=$FP219)*(('Summary&amp;Assumptions'!$H$25*$C219)*(1+'Summary&amp;Assumptions'!$J$29)^(T$46-1))+AND(T$56&lt;'Summary&amp;Assumptions'!$J$31,T$47&gt;=$FQ219,T$47&lt;=$FR219)*(('Summary&amp;Assumptions'!$H$25*$C219)*(1+'Summary&amp;Assumptions'!$J$29)^(T$46-1))</f>
        <v>0</v>
      </c>
      <c r="P219" s="588">
        <f>AND(U$55&gt;0,SUM($E219:O219)&lt;'Summary&amp;Assumptions'!$G$32*$B219,$D219&gt;='Summary&amp;Assumptions'!$D$17,U$47&gt;=$D219,U$47&lt;=EDATE($D219,'Summary&amp;Assumptions'!$G$32))*$B219+AND(U$56&lt;'Summary&amp;Assumptions'!$J$31,U$47&gt;=$FO219,U$47&lt;=$FP219)*(('Summary&amp;Assumptions'!$H$25*$C219)*(1+'Summary&amp;Assumptions'!$J$29)^(U$46-1))+AND(U$56&lt;'Summary&amp;Assumptions'!$J$31,U$47&gt;=$FQ219,U$47&lt;=$FR219)*(('Summary&amp;Assumptions'!$H$25*$C219)*(1+'Summary&amp;Assumptions'!$J$29)^(U$46-1))</f>
        <v>0</v>
      </c>
      <c r="Q219" s="588">
        <f>AND(V$55&gt;0,SUM($E219:P219)&lt;'Summary&amp;Assumptions'!$G$32*$B219,$D219&gt;='Summary&amp;Assumptions'!$D$17,V$47&gt;=$D219,V$47&lt;=EDATE($D219,'Summary&amp;Assumptions'!$G$32))*$B219+AND(V$56&lt;'Summary&amp;Assumptions'!$J$31,V$47&gt;=$FO219,V$47&lt;=$FP219)*(('Summary&amp;Assumptions'!$H$25*$C219)*(1+'Summary&amp;Assumptions'!$J$29)^(V$46-1))+AND(V$56&lt;'Summary&amp;Assumptions'!$J$31,V$47&gt;=$FQ219,V$47&lt;=$FR219)*(('Summary&amp;Assumptions'!$H$25*$C219)*(1+'Summary&amp;Assumptions'!$J$29)^(V$46-1))</f>
        <v>0</v>
      </c>
      <c r="R219" s="588">
        <f>AND(W$55&gt;0,SUM($E219:Q219)&lt;'Summary&amp;Assumptions'!$G$32*$B219,$D219&gt;='Summary&amp;Assumptions'!$D$17,W$47&gt;=$D219,W$47&lt;=EDATE($D219,'Summary&amp;Assumptions'!$G$32))*$B219+AND(W$56&lt;'Summary&amp;Assumptions'!$J$31,W$47&gt;=$FO219,W$47&lt;=$FP219)*(('Summary&amp;Assumptions'!$H$25*$C219)*(1+'Summary&amp;Assumptions'!$J$29)^(W$46-1))+AND(W$56&lt;'Summary&amp;Assumptions'!$J$31,W$47&gt;=$FQ219,W$47&lt;=$FR219)*(('Summary&amp;Assumptions'!$H$25*$C219)*(1+'Summary&amp;Assumptions'!$J$29)^(W$46-1))</f>
        <v>0</v>
      </c>
      <c r="S219" s="588">
        <f>AND(X$55&gt;0,SUM($E219:R219)&lt;'Summary&amp;Assumptions'!$G$32*$B219,$D219&gt;='Summary&amp;Assumptions'!$D$17,X$47&gt;=$D219,X$47&lt;=EDATE($D219,'Summary&amp;Assumptions'!$G$32))*$B219+AND(X$56&lt;'Summary&amp;Assumptions'!$J$31,X$47&gt;=$FO219,X$47&lt;=$FP219)*(('Summary&amp;Assumptions'!$H$25*$C219)*(1+'Summary&amp;Assumptions'!$J$29)^(X$46-1))+AND(X$56&lt;'Summary&amp;Assumptions'!$J$31,X$47&gt;=$FQ219,X$47&lt;=$FR219)*(('Summary&amp;Assumptions'!$H$25*$C219)*(1+'Summary&amp;Assumptions'!$J$29)^(X$46-1))</f>
        <v>0</v>
      </c>
      <c r="T219" s="588">
        <f>AND(Y$55&gt;0,SUM($E219:S219)&lt;'Summary&amp;Assumptions'!$G$32*$B219,$D219&gt;='Summary&amp;Assumptions'!$D$17,Y$47&gt;=$D219,Y$47&lt;=EDATE($D219,'Summary&amp;Assumptions'!$G$32))*$B219+AND(Y$56&lt;'Summary&amp;Assumptions'!$J$31,Y$47&gt;=$FO219,Y$47&lt;=$FP219)*(('Summary&amp;Assumptions'!$H$25*$C219)*(1+'Summary&amp;Assumptions'!$J$29)^(Y$46-1))+AND(Y$56&lt;'Summary&amp;Assumptions'!$J$31,Y$47&gt;=$FQ219,Y$47&lt;=$FR219)*(('Summary&amp;Assumptions'!$H$25*$C219)*(1+'Summary&amp;Assumptions'!$J$29)^(Y$46-1))</f>
        <v>0</v>
      </c>
      <c r="U219" s="588">
        <f>AND(Z$55&gt;0,SUM($E219:T219)&lt;'Summary&amp;Assumptions'!$G$32*$B219,$D219&gt;='Summary&amp;Assumptions'!$D$17,Z$47&gt;=$D219,Z$47&lt;=EDATE($D219,'Summary&amp;Assumptions'!$G$32))*$B219+AND(Z$56&lt;'Summary&amp;Assumptions'!$J$31,Z$47&gt;=$FO219,Z$47&lt;=$FP219)*(('Summary&amp;Assumptions'!$H$25*$C219)*(1+'Summary&amp;Assumptions'!$J$29)^(Z$46-1))+AND(Z$56&lt;'Summary&amp;Assumptions'!$J$31,Z$47&gt;=$FQ219,Z$47&lt;=$FR219)*(('Summary&amp;Assumptions'!$H$25*$C219)*(1+'Summary&amp;Assumptions'!$J$29)^(Z$46-1))</f>
        <v>0</v>
      </c>
      <c r="V219" s="588">
        <f>AND(AA$55&gt;0,SUM($E219:U219)&lt;'Summary&amp;Assumptions'!$G$32*$B219,$D219&gt;='Summary&amp;Assumptions'!$D$17,AA$47&gt;=$D219,AA$47&lt;=EDATE($D219,'Summary&amp;Assumptions'!$G$32))*$B219+AND(AA$56&lt;'Summary&amp;Assumptions'!$J$31,AA$47&gt;=$FO219,AA$47&lt;=$FP219)*(('Summary&amp;Assumptions'!$H$25*$C219)*(1+'Summary&amp;Assumptions'!$J$29)^(AA$46-1))+AND(AA$56&lt;'Summary&amp;Assumptions'!$J$31,AA$47&gt;=$FQ219,AA$47&lt;=$FR219)*(('Summary&amp;Assumptions'!$H$25*$C219)*(1+'Summary&amp;Assumptions'!$J$29)^(AA$46-1))</f>
        <v>0</v>
      </c>
      <c r="W219" s="588">
        <f>AND(AB$55&gt;0,SUM($E219:V219)&lt;'Summary&amp;Assumptions'!$G$32*$B219,$D219&gt;='Summary&amp;Assumptions'!$D$17,AB$47&gt;=$D219,AB$47&lt;=EDATE($D219,'Summary&amp;Assumptions'!$G$32))*$B219+AND(AB$56&lt;'Summary&amp;Assumptions'!$J$31,AB$47&gt;=$FO219,AB$47&lt;=$FP219)*(('Summary&amp;Assumptions'!$H$25*$C219)*(1+'Summary&amp;Assumptions'!$J$29)^(AB$46-1))+AND(AB$56&lt;'Summary&amp;Assumptions'!$J$31,AB$47&gt;=$FQ219,AB$47&lt;=$FR219)*(('Summary&amp;Assumptions'!$H$25*$C219)*(1+'Summary&amp;Assumptions'!$J$29)^(AB$46-1))</f>
        <v>0</v>
      </c>
      <c r="X219" s="588">
        <f>AND(AC$55&gt;0,SUM($E219:W219)&lt;'Summary&amp;Assumptions'!$G$32*$B219,$D219&gt;='Summary&amp;Assumptions'!$D$17,AC$47&gt;=$D219,AC$47&lt;=EDATE($D219,'Summary&amp;Assumptions'!$G$32))*$B219+AND(AC$56&lt;'Summary&amp;Assumptions'!$J$31,AC$47&gt;=$FO219,AC$47&lt;=$FP219)*(('Summary&amp;Assumptions'!$H$25*$C219)*(1+'Summary&amp;Assumptions'!$J$29)^(AC$46-1))+AND(AC$56&lt;'Summary&amp;Assumptions'!$J$31,AC$47&gt;=$FQ219,AC$47&lt;=$FR219)*(('Summary&amp;Assumptions'!$H$25*$C219)*(1+'Summary&amp;Assumptions'!$J$29)^(AC$46-1))</f>
        <v>0</v>
      </c>
      <c r="Y219" s="588">
        <f>AND(AD$55&gt;0,SUM($E219:X219)&lt;'Summary&amp;Assumptions'!$G$32*$B219,$D219&gt;='Summary&amp;Assumptions'!$D$17,AD$47&gt;=$D219,AD$47&lt;=EDATE($D219,'Summary&amp;Assumptions'!$G$32))*$B219+AND(AD$56&lt;'Summary&amp;Assumptions'!$J$31,AD$47&gt;=$FO219,AD$47&lt;=$FP219)*(('Summary&amp;Assumptions'!$H$25*$C219)*(1+'Summary&amp;Assumptions'!$J$29)^(AD$46-1))+AND(AD$56&lt;'Summary&amp;Assumptions'!$J$31,AD$47&gt;=$FQ219,AD$47&lt;=$FR219)*(('Summary&amp;Assumptions'!$H$25*$C219)*(1+'Summary&amp;Assumptions'!$J$29)^(AD$46-1))</f>
        <v>0</v>
      </c>
      <c r="Z219" s="588">
        <f>AND(AE$55&gt;0,SUM($E219:Y219)&lt;'Summary&amp;Assumptions'!$G$32*$B219,$D219&gt;='Summary&amp;Assumptions'!$D$17,AE$47&gt;=$D219,AE$47&lt;=EDATE($D219,'Summary&amp;Assumptions'!$G$32))*$B219+AND(AE$56&lt;'Summary&amp;Assumptions'!$J$31,AE$47&gt;=$FO219,AE$47&lt;=$FP219)*(('Summary&amp;Assumptions'!$H$25*$C219)*(1+'Summary&amp;Assumptions'!$J$29)^(AE$46-1))+AND(AE$56&lt;'Summary&amp;Assumptions'!$J$31,AE$47&gt;=$FQ219,AE$47&lt;=$FR219)*(('Summary&amp;Assumptions'!$H$25*$C219)*(1+'Summary&amp;Assumptions'!$J$29)^(AE$46-1))</f>
        <v>0</v>
      </c>
      <c r="AA219" s="588">
        <f>AND(AF$55&gt;0,SUM($E219:Z219)&lt;'Summary&amp;Assumptions'!$G$32*$B219,$D219&gt;='Summary&amp;Assumptions'!$D$17,AF$47&gt;=$D219,AF$47&lt;=EDATE($D219,'Summary&amp;Assumptions'!$G$32))*$B219+AND(AF$56&lt;'Summary&amp;Assumptions'!$J$31,AF$47&gt;=$FO219,AF$47&lt;=$FP219)*(('Summary&amp;Assumptions'!$H$25*$C219)*(1+'Summary&amp;Assumptions'!$J$29)^(AF$46-1))+AND(AF$56&lt;'Summary&amp;Assumptions'!$J$31,AF$47&gt;=$FQ219,AF$47&lt;=$FR219)*(('Summary&amp;Assumptions'!$H$25*$C219)*(1+'Summary&amp;Assumptions'!$J$29)^(AF$46-1))</f>
        <v>0</v>
      </c>
      <c r="AB219" s="588">
        <f>AND(AG$55&gt;0,SUM($E219:AA219)&lt;'Summary&amp;Assumptions'!$G$32*$B219,$D219&gt;='Summary&amp;Assumptions'!$D$17,AG$47&gt;=$D219,AG$47&lt;=EDATE($D219,'Summary&amp;Assumptions'!$G$32))*$B219+AND(AG$56&lt;'Summary&amp;Assumptions'!$J$31,AG$47&gt;=$FO219,AG$47&lt;=$FP219)*(('Summary&amp;Assumptions'!$H$25*$C219)*(1+'Summary&amp;Assumptions'!$J$29)^(AG$46-1))+AND(AG$56&lt;'Summary&amp;Assumptions'!$J$31,AG$47&gt;=$FQ219,AG$47&lt;=$FR219)*(('Summary&amp;Assumptions'!$H$25*$C219)*(1+'Summary&amp;Assumptions'!$J$29)^(AG$46-1))</f>
        <v>0</v>
      </c>
      <c r="AC219" s="588">
        <f>AND(AH$55&gt;0,SUM($E219:AB219)&lt;'Summary&amp;Assumptions'!$G$32*$B219,$D219&gt;='Summary&amp;Assumptions'!$D$17,AH$47&gt;=$D219,AH$47&lt;=EDATE($D219,'Summary&amp;Assumptions'!$G$32))*$B219+AND(AH$56&lt;'Summary&amp;Assumptions'!$J$31,AH$47&gt;=$FO219,AH$47&lt;=$FP219)*(('Summary&amp;Assumptions'!$H$25*$C219)*(1+'Summary&amp;Assumptions'!$J$29)^(AH$46-1))+AND(AH$56&lt;'Summary&amp;Assumptions'!$J$31,AH$47&gt;=$FQ219,AH$47&lt;=$FR219)*(('Summary&amp;Assumptions'!$H$25*$C219)*(1+'Summary&amp;Assumptions'!$J$29)^(AH$46-1))</f>
        <v>0</v>
      </c>
      <c r="AD219" s="588">
        <f>AND(AI$55&gt;0,SUM($E219:AC219)&lt;'Summary&amp;Assumptions'!$G$32*$B219,$D219&gt;='Summary&amp;Assumptions'!$D$17,AI$47&gt;=$D219,AI$47&lt;=EDATE($D219,'Summary&amp;Assumptions'!$G$32))*$B219+AND(AI$56&lt;'Summary&amp;Assumptions'!$J$31,AI$47&gt;=$FO219,AI$47&lt;=$FP219)*(('Summary&amp;Assumptions'!$H$25*$C219)*(1+'Summary&amp;Assumptions'!$J$29)^(AI$46-1))+AND(AI$56&lt;'Summary&amp;Assumptions'!$J$31,AI$47&gt;=$FQ219,AI$47&lt;=$FR219)*(('Summary&amp;Assumptions'!$H$25*$C219)*(1+'Summary&amp;Assumptions'!$J$29)^(AI$46-1))</f>
        <v>0</v>
      </c>
      <c r="AE219" s="588">
        <f>AND(AJ$55&gt;0,SUM($E219:AD219)&lt;'Summary&amp;Assumptions'!$G$32*$B219,$D219&gt;='Summary&amp;Assumptions'!$D$17,AJ$47&gt;=$D219,AJ$47&lt;=EDATE($D219,'Summary&amp;Assumptions'!$G$32))*$B219+AND(AJ$56&lt;'Summary&amp;Assumptions'!$J$31,AJ$47&gt;=$FO219,AJ$47&lt;=$FP219)*(('Summary&amp;Assumptions'!$H$25*$C219)*(1+'Summary&amp;Assumptions'!$J$29)^(AJ$46-1))+AND(AJ$56&lt;'Summary&amp;Assumptions'!$J$31,AJ$47&gt;=$FQ219,AJ$47&lt;=$FR219)*(('Summary&amp;Assumptions'!$H$25*$C219)*(1+'Summary&amp;Assumptions'!$J$29)^(AJ$46-1))</f>
        <v>0</v>
      </c>
      <c r="AF219" s="588">
        <f>AND(AK$55&gt;0,SUM($E219:AE219)&lt;'Summary&amp;Assumptions'!$G$32*$B219,$D219&gt;='Summary&amp;Assumptions'!$D$17,AK$47&gt;=$D219,AK$47&lt;=EDATE($D219,'Summary&amp;Assumptions'!$G$32))*$B219+AND(AK$56&lt;'Summary&amp;Assumptions'!$J$31,AK$47&gt;=$FO219,AK$47&lt;=$FP219)*(('Summary&amp;Assumptions'!$H$25*$C219)*(1+'Summary&amp;Assumptions'!$J$29)^(AK$46-1))+AND(AK$56&lt;'Summary&amp;Assumptions'!$J$31,AK$47&gt;=$FQ219,AK$47&lt;=$FR219)*(('Summary&amp;Assumptions'!$H$25*$C219)*(1+'Summary&amp;Assumptions'!$J$29)^(AK$46-1))</f>
        <v>0</v>
      </c>
      <c r="AG219" s="588">
        <f>AND(AL$55&gt;0,SUM($E219:AF219)&lt;'Summary&amp;Assumptions'!$G$32*$B219,$D219&gt;='Summary&amp;Assumptions'!$D$17,AL$47&gt;=$D219,AL$47&lt;=EDATE($D219,'Summary&amp;Assumptions'!$G$32))*$B219+AND(AL$56&lt;'Summary&amp;Assumptions'!$J$31,AL$47&gt;=$FO219,AL$47&lt;=$FP219)*(('Summary&amp;Assumptions'!$H$25*$C219)*(1+'Summary&amp;Assumptions'!$J$29)^(AL$46-1))+AND(AL$56&lt;'Summary&amp;Assumptions'!$J$31,AL$47&gt;=$FQ219,AL$47&lt;=$FR219)*(('Summary&amp;Assumptions'!$H$25*$C219)*(1+'Summary&amp;Assumptions'!$J$29)^(AL$46-1))</f>
        <v>0</v>
      </c>
      <c r="AH219" s="588">
        <f>AND(AM$55&gt;0,SUM($E219:AG219)&lt;'Summary&amp;Assumptions'!$G$32*$B219,$D219&gt;='Summary&amp;Assumptions'!$D$17,AM$47&gt;=$D219,AM$47&lt;=EDATE($D219,'Summary&amp;Assumptions'!$G$32))*$B219+AND(AM$56&lt;'Summary&amp;Assumptions'!$J$31,AM$47&gt;=$FO219,AM$47&lt;=$FP219)*(('Summary&amp;Assumptions'!$H$25*$C219)*(1+'Summary&amp;Assumptions'!$J$29)^(AM$46-1))+AND(AM$56&lt;'Summary&amp;Assumptions'!$J$31,AM$47&gt;=$FQ219,AM$47&lt;=$FR219)*(('Summary&amp;Assumptions'!$H$25*$C219)*(1+'Summary&amp;Assumptions'!$J$29)^(AM$46-1))</f>
        <v>0</v>
      </c>
      <c r="AI219" s="588">
        <f>AND(AN$55&gt;0,SUM($E219:AH219)&lt;'Summary&amp;Assumptions'!$G$32*$B219,$D219&gt;='Summary&amp;Assumptions'!$D$17,AN$47&gt;=$D219,AN$47&lt;=EDATE($D219,'Summary&amp;Assumptions'!$G$32))*$B219+AND(AN$56&lt;'Summary&amp;Assumptions'!$J$31,AN$47&gt;=$FO219,AN$47&lt;=$FP219)*(('Summary&amp;Assumptions'!$H$25*$C219)*(1+'Summary&amp;Assumptions'!$J$29)^(AN$46-1))+AND(AN$56&lt;'Summary&amp;Assumptions'!$J$31,AN$47&gt;=$FQ219,AN$47&lt;=$FR219)*(('Summary&amp;Assumptions'!$H$25*$C219)*(1+'Summary&amp;Assumptions'!$J$29)^(AN$46-1))</f>
        <v>0</v>
      </c>
      <c r="AJ219" s="588">
        <f>AND(AO$55&gt;0,SUM($E219:AI219)&lt;'Summary&amp;Assumptions'!$G$32*$B219,$D219&gt;='Summary&amp;Assumptions'!$D$17,AO$47&gt;=$D219,AO$47&lt;=EDATE($D219,'Summary&amp;Assumptions'!$G$32))*$B219+AND(AO$56&lt;'Summary&amp;Assumptions'!$J$31,AO$47&gt;=$FO219,AO$47&lt;=$FP219)*(('Summary&amp;Assumptions'!$H$25*$C219)*(1+'Summary&amp;Assumptions'!$J$29)^(AO$46-1))+AND(AO$56&lt;'Summary&amp;Assumptions'!$J$31,AO$47&gt;=$FQ219,AO$47&lt;=$FR219)*(('Summary&amp;Assumptions'!$H$25*$C219)*(1+'Summary&amp;Assumptions'!$J$29)^(AO$46-1))</f>
        <v>0</v>
      </c>
      <c r="AK219" s="588">
        <f>AND(AP$55&gt;0,SUM($E219:AJ219)&lt;'Summary&amp;Assumptions'!$G$32*$B219,$D219&gt;='Summary&amp;Assumptions'!$D$17,AP$47&gt;=$D219,AP$47&lt;=EDATE($D219,'Summary&amp;Assumptions'!$G$32))*$B219+AND(AP$56&lt;'Summary&amp;Assumptions'!$J$31,AP$47&gt;=$FO219,AP$47&lt;=$FP219)*(('Summary&amp;Assumptions'!$H$25*$C219)*(1+'Summary&amp;Assumptions'!$J$29)^(AP$46-1))+AND(AP$56&lt;'Summary&amp;Assumptions'!$J$31,AP$47&gt;=$FQ219,AP$47&lt;=$FR219)*(('Summary&amp;Assumptions'!$H$25*$C219)*(1+'Summary&amp;Assumptions'!$J$29)^(AP$46-1))</f>
        <v>0</v>
      </c>
      <c r="AL219" s="588">
        <f>AND(AQ$55&gt;0,SUM($E219:AK219)&lt;'Summary&amp;Assumptions'!$G$32*$B219,$D219&gt;='Summary&amp;Assumptions'!$D$17,AQ$47&gt;=$D219,AQ$47&lt;=EDATE($D219,'Summary&amp;Assumptions'!$G$32))*$B219+AND(AQ$56&lt;'Summary&amp;Assumptions'!$J$31,AQ$47&gt;=$FO219,AQ$47&lt;=$FP219)*(('Summary&amp;Assumptions'!$H$25*$C219)*(1+'Summary&amp;Assumptions'!$J$29)^(AQ$46-1))+AND(AQ$56&lt;'Summary&amp;Assumptions'!$J$31,AQ$47&gt;=$FQ219,AQ$47&lt;=$FR219)*(('Summary&amp;Assumptions'!$H$25*$C219)*(1+'Summary&amp;Assumptions'!$J$29)^(AQ$46-1))</f>
        <v>0</v>
      </c>
      <c r="AM219" s="588">
        <f>AND(AR$55&gt;0,SUM($E219:AL219)&lt;'Summary&amp;Assumptions'!$G$32*$B219,$D219&gt;='Summary&amp;Assumptions'!$D$17,AR$47&gt;=$D219,AR$47&lt;=EDATE($D219,'Summary&amp;Assumptions'!$G$32))*$B219+AND(AR$56&lt;'Summary&amp;Assumptions'!$J$31,AR$47&gt;=$FO219,AR$47&lt;=$FP219)*(('Summary&amp;Assumptions'!$H$25*$C219)*(1+'Summary&amp;Assumptions'!$J$29)^(AR$46-1))+AND(AR$56&lt;'Summary&amp;Assumptions'!$J$31,AR$47&gt;=$FQ219,AR$47&lt;=$FR219)*(('Summary&amp;Assumptions'!$H$25*$C219)*(1+'Summary&amp;Assumptions'!$J$29)^(AR$46-1))</f>
        <v>0</v>
      </c>
      <c r="AN219" s="588">
        <f>AND(AS$55&gt;0,SUM($E219:AM219)&lt;'Summary&amp;Assumptions'!$G$32*$B219,$D219&gt;='Summary&amp;Assumptions'!$D$17,AS$47&gt;=$D219,AS$47&lt;=EDATE($D219,'Summary&amp;Assumptions'!$G$32))*$B219+AND(AS$56&lt;'Summary&amp;Assumptions'!$J$31,AS$47&gt;=$FO219,AS$47&lt;=$FP219)*(('Summary&amp;Assumptions'!$H$25*$C219)*(1+'Summary&amp;Assumptions'!$J$29)^(AS$46-1))+AND(AS$56&lt;'Summary&amp;Assumptions'!$J$31,AS$47&gt;=$FQ219,AS$47&lt;=$FR219)*(('Summary&amp;Assumptions'!$H$25*$C219)*(1+'Summary&amp;Assumptions'!$J$29)^(AS$46-1))</f>
        <v>0</v>
      </c>
      <c r="AO219" s="588">
        <f>AND(AT$55&gt;0,SUM($E219:AN219)&lt;'Summary&amp;Assumptions'!$G$32*$B219,$D219&gt;='Summary&amp;Assumptions'!$D$17,AT$47&gt;=$D219,AT$47&lt;=EDATE($D219,'Summary&amp;Assumptions'!$G$32))*$B219+AND(AT$56&lt;'Summary&amp;Assumptions'!$J$31,AT$47&gt;=$FO219,AT$47&lt;=$FP219)*(('Summary&amp;Assumptions'!$H$25*$C219)*(1+'Summary&amp;Assumptions'!$J$29)^(AT$46-1))+AND(AT$56&lt;'Summary&amp;Assumptions'!$J$31,AT$47&gt;=$FQ219,AT$47&lt;=$FR219)*(('Summary&amp;Assumptions'!$H$25*$C219)*(1+'Summary&amp;Assumptions'!$J$29)^(AT$46-1))</f>
        <v>0</v>
      </c>
      <c r="AP219" s="588">
        <f>AND(AU$55&gt;0,SUM($E219:AO219)&lt;'Summary&amp;Assumptions'!$G$32*$B219,$D219&gt;='Summary&amp;Assumptions'!$D$17,AU$47&gt;=$D219,AU$47&lt;=EDATE($D219,'Summary&amp;Assumptions'!$G$32))*$B219+AND(AU$56&lt;'Summary&amp;Assumptions'!$J$31,AU$47&gt;=$FO219,AU$47&lt;=$FP219)*(('Summary&amp;Assumptions'!$H$25*$C219)*(1+'Summary&amp;Assumptions'!$J$29)^(AU$46-1))+AND(AU$56&lt;'Summary&amp;Assumptions'!$J$31,AU$47&gt;=$FQ219,AU$47&lt;=$FR219)*(('Summary&amp;Assumptions'!$H$25*$C219)*(1+'Summary&amp;Assumptions'!$J$29)^(AU$46-1))</f>
        <v>0</v>
      </c>
      <c r="AQ219" s="588">
        <f>AND(AV$55&gt;0,SUM($E219:AP219)&lt;'Summary&amp;Assumptions'!$G$32*$B219,$D219&gt;='Summary&amp;Assumptions'!$D$17,AV$47&gt;=$D219,AV$47&lt;=EDATE($D219,'Summary&amp;Assumptions'!$G$32))*$B219+AND(AV$56&lt;'Summary&amp;Assumptions'!$J$31,AV$47&gt;=$FO219,AV$47&lt;=$FP219)*(('Summary&amp;Assumptions'!$H$25*$C219)*(1+'Summary&amp;Assumptions'!$J$29)^(AV$46-1))+AND(AV$56&lt;'Summary&amp;Assumptions'!$J$31,AV$47&gt;=$FQ219,AV$47&lt;=$FR219)*(('Summary&amp;Assumptions'!$H$25*$C219)*(1+'Summary&amp;Assumptions'!$J$29)^(AV$46-1))</f>
        <v>0</v>
      </c>
      <c r="AR219" s="588">
        <f>AND(AW$55&gt;0,SUM($E219:AQ219)&lt;'Summary&amp;Assumptions'!$G$32*$B219,$D219&gt;='Summary&amp;Assumptions'!$D$17,AW$47&gt;=$D219,AW$47&lt;=EDATE($D219,'Summary&amp;Assumptions'!$G$32))*$B219+AND(AW$56&lt;'Summary&amp;Assumptions'!$J$31,AW$47&gt;=$FO219,AW$47&lt;=$FP219)*(('Summary&amp;Assumptions'!$H$25*$C219)*(1+'Summary&amp;Assumptions'!$J$29)^(AW$46-1))+AND(AW$56&lt;'Summary&amp;Assumptions'!$J$31,AW$47&gt;=$FQ219,AW$47&lt;=$FR219)*(('Summary&amp;Assumptions'!$H$25*$C219)*(1+'Summary&amp;Assumptions'!$J$29)^(AW$46-1))</f>
        <v>0</v>
      </c>
      <c r="AS219" s="588">
        <f>AND(AX$55&gt;0,SUM($E219:AR219)&lt;'Summary&amp;Assumptions'!$G$32*$B219,$D219&gt;='Summary&amp;Assumptions'!$D$17,AX$47&gt;=$D219,AX$47&lt;=EDATE($D219,'Summary&amp;Assumptions'!$G$32))*$B219+AND(AX$56&lt;'Summary&amp;Assumptions'!$J$31,AX$47&gt;=$FO219,AX$47&lt;=$FP219)*(('Summary&amp;Assumptions'!$H$25*$C219)*(1+'Summary&amp;Assumptions'!$J$29)^(AX$46-1))+AND(AX$56&lt;'Summary&amp;Assumptions'!$J$31,AX$47&gt;=$FQ219,AX$47&lt;=$FR219)*(('Summary&amp;Assumptions'!$H$25*$C219)*(1+'Summary&amp;Assumptions'!$J$29)^(AX$46-1))</f>
        <v>0</v>
      </c>
      <c r="AT219" s="588">
        <f>AND(AY$55&gt;0,SUM($E219:AS219)&lt;'Summary&amp;Assumptions'!$G$32*$B219,$D219&gt;='Summary&amp;Assumptions'!$D$17,AY$47&gt;=$D219,AY$47&lt;=EDATE($D219,'Summary&amp;Assumptions'!$G$32))*$B219+AND(AY$56&lt;'Summary&amp;Assumptions'!$J$31,AY$47&gt;=$FO219,AY$47&lt;=$FP219)*(('Summary&amp;Assumptions'!$H$25*$C219)*(1+'Summary&amp;Assumptions'!$J$29)^(AY$46-1))+AND(AY$56&lt;'Summary&amp;Assumptions'!$J$31,AY$47&gt;=$FQ219,AY$47&lt;=$FR219)*(('Summary&amp;Assumptions'!$H$25*$C219)*(1+'Summary&amp;Assumptions'!$J$29)^(AY$46-1))</f>
        <v>0</v>
      </c>
      <c r="AU219" s="588">
        <f>AND(AZ$55&gt;0,SUM($E219:AT219)&lt;'Summary&amp;Assumptions'!$G$32*$B219,$D219&gt;='Summary&amp;Assumptions'!$D$17,AZ$47&gt;=$D219,AZ$47&lt;=EDATE($D219,'Summary&amp;Assumptions'!$G$32))*$B219+AND(AZ$56&lt;'Summary&amp;Assumptions'!$J$31,AZ$47&gt;=$FO219,AZ$47&lt;=$FP219)*(('Summary&amp;Assumptions'!$H$25*$C219)*(1+'Summary&amp;Assumptions'!$J$29)^(AZ$46-1))+AND(AZ$56&lt;'Summary&amp;Assumptions'!$J$31,AZ$47&gt;=$FQ219,AZ$47&lt;=$FR219)*(('Summary&amp;Assumptions'!$H$25*$C219)*(1+'Summary&amp;Assumptions'!$J$29)^(AZ$46-1))</f>
        <v>0</v>
      </c>
      <c r="AV219" s="588">
        <f>AND(BA$55&gt;0,SUM($E219:AU219)&lt;'Summary&amp;Assumptions'!$G$32*$B219,$D219&gt;='Summary&amp;Assumptions'!$D$17,BA$47&gt;=$D219,BA$47&lt;=EDATE($D219,'Summary&amp;Assumptions'!$G$32))*$B219+AND(BA$56&lt;'Summary&amp;Assumptions'!$J$31,BA$47&gt;=$FO219,BA$47&lt;=$FP219)*(('Summary&amp;Assumptions'!$H$25*$C219)*(1+'Summary&amp;Assumptions'!$J$29)^(BA$46-1))+AND(BA$56&lt;'Summary&amp;Assumptions'!$J$31,BA$47&gt;=$FQ219,BA$47&lt;=$FR219)*(('Summary&amp;Assumptions'!$H$25*$C219)*(1+'Summary&amp;Assumptions'!$J$29)^(BA$46-1))</f>
        <v>0</v>
      </c>
      <c r="AW219" s="588">
        <f>AND(BB$55&gt;0,SUM($E219:AV219)&lt;'Summary&amp;Assumptions'!$G$32*$B219,$D219&gt;='Summary&amp;Assumptions'!$D$17,BB$47&gt;=$D219,BB$47&lt;=EDATE($D219,'Summary&amp;Assumptions'!$G$32))*$B219+AND(BB$56&lt;'Summary&amp;Assumptions'!$J$31,BB$47&gt;=$FO219,BB$47&lt;=$FP219)*(('Summary&amp;Assumptions'!$H$25*$C219)*(1+'Summary&amp;Assumptions'!$J$29)^(BB$46-1))+AND(BB$56&lt;'Summary&amp;Assumptions'!$J$31,BB$47&gt;=$FQ219,BB$47&lt;=$FR219)*(('Summary&amp;Assumptions'!$H$25*$C219)*(1+'Summary&amp;Assumptions'!$J$29)^(BB$46-1))</f>
        <v>0</v>
      </c>
      <c r="AX219" s="588">
        <f>AND(BC$55&gt;0,SUM($E219:AW219)&lt;'Summary&amp;Assumptions'!$G$32*$B219,$D219&gt;='Summary&amp;Assumptions'!$D$17,BC$47&gt;=$D219,BC$47&lt;=EDATE($D219,'Summary&amp;Assumptions'!$G$32))*$B219+AND(BC$56&lt;'Summary&amp;Assumptions'!$J$31,BC$47&gt;=$FO219,BC$47&lt;=$FP219)*(('Summary&amp;Assumptions'!$H$25*$C219)*(1+'Summary&amp;Assumptions'!$J$29)^(BC$46-1))+AND(BC$56&lt;'Summary&amp;Assumptions'!$J$31,BC$47&gt;=$FQ219,BC$47&lt;=$FR219)*(('Summary&amp;Assumptions'!$H$25*$C219)*(1+'Summary&amp;Assumptions'!$J$29)^(BC$46-1))</f>
        <v>0</v>
      </c>
      <c r="AY219" s="588">
        <f>AND(BD$55&gt;0,SUM($E219:AX219)&lt;'Summary&amp;Assumptions'!$G$32*$B219,$D219&gt;='Summary&amp;Assumptions'!$D$17,BD$47&gt;=$D219,BD$47&lt;=EDATE($D219,'Summary&amp;Assumptions'!$G$32))*$B219+AND(BD$56&lt;'Summary&amp;Assumptions'!$J$31,BD$47&gt;=$FO219,BD$47&lt;=$FP219)*(('Summary&amp;Assumptions'!$H$25*$C219)*(1+'Summary&amp;Assumptions'!$J$29)^(BD$46-1))+AND(BD$56&lt;'Summary&amp;Assumptions'!$J$31,BD$47&gt;=$FQ219,BD$47&lt;=$FR219)*(('Summary&amp;Assumptions'!$H$25*$C219)*(1+'Summary&amp;Assumptions'!$J$29)^(BD$46-1))</f>
        <v>0</v>
      </c>
      <c r="AZ219" s="588">
        <f>AND(BE$55&gt;0,SUM($E219:AY219)&lt;'Summary&amp;Assumptions'!$G$32*$B219,$D219&gt;='Summary&amp;Assumptions'!$D$17,BE$47&gt;=$D219,BE$47&lt;=EDATE($D219,'Summary&amp;Assumptions'!$G$32))*$B219+AND(BE$56&lt;'Summary&amp;Assumptions'!$J$31,BE$47&gt;=$FO219,BE$47&lt;=$FP219)*(('Summary&amp;Assumptions'!$H$25*$C219)*(1+'Summary&amp;Assumptions'!$J$29)^(BE$46-1))+AND(BE$56&lt;'Summary&amp;Assumptions'!$J$31,BE$47&gt;=$FQ219,BE$47&lt;=$FR219)*(('Summary&amp;Assumptions'!$H$25*$C219)*(1+'Summary&amp;Assumptions'!$J$29)^(BE$46-1))</f>
        <v>0</v>
      </c>
      <c r="BA219" s="588">
        <f>AND(BF$55&gt;0,SUM($E219:AZ219)&lt;'Summary&amp;Assumptions'!$G$32*$B219,$D219&gt;='Summary&amp;Assumptions'!$D$17,BF$47&gt;=$D219,BF$47&lt;=EDATE($D219,'Summary&amp;Assumptions'!$G$32))*$B219+AND(BF$56&lt;'Summary&amp;Assumptions'!$J$31,BF$47&gt;=$FO219,BF$47&lt;=$FP219)*(('Summary&amp;Assumptions'!$H$25*$C219)*(1+'Summary&amp;Assumptions'!$J$29)^(BF$46-1))+AND(BF$56&lt;'Summary&amp;Assumptions'!$J$31,BF$47&gt;=$FQ219,BF$47&lt;=$FR219)*(('Summary&amp;Assumptions'!$H$25*$C219)*(1+'Summary&amp;Assumptions'!$J$29)^(BF$46-1))</f>
        <v>0</v>
      </c>
      <c r="BB219" s="588">
        <f>AND(BG$55&gt;0,SUM($E219:BA219)&lt;'Summary&amp;Assumptions'!$G$32*$B219,$D219&gt;='Summary&amp;Assumptions'!$D$17,BG$47&gt;=$D219,BG$47&lt;=EDATE($D219,'Summary&amp;Assumptions'!$G$32))*$B219+AND(BG$56&lt;'Summary&amp;Assumptions'!$J$31,BG$47&gt;=$FO219,BG$47&lt;=$FP219)*(('Summary&amp;Assumptions'!$H$25*$C219)*(1+'Summary&amp;Assumptions'!$J$29)^(BG$46-1))+AND(BG$56&lt;'Summary&amp;Assumptions'!$J$31,BG$47&gt;=$FQ219,BG$47&lt;=$FR219)*(('Summary&amp;Assumptions'!$H$25*$C219)*(1+'Summary&amp;Assumptions'!$J$29)^(BG$46-1))</f>
        <v>0</v>
      </c>
      <c r="BC219" s="588">
        <f>AND(BH$55&gt;0,SUM($E219:BB219)&lt;'Summary&amp;Assumptions'!$G$32*$B219,$D219&gt;='Summary&amp;Assumptions'!$D$17,BH$47&gt;=$D219,BH$47&lt;=EDATE($D219,'Summary&amp;Assumptions'!$G$32))*$B219+AND(BH$56&lt;'Summary&amp;Assumptions'!$J$31,BH$47&gt;=$FO219,BH$47&lt;=$FP219)*(('Summary&amp;Assumptions'!$H$25*$C219)*(1+'Summary&amp;Assumptions'!$J$29)^(BH$46-1))+AND(BH$56&lt;'Summary&amp;Assumptions'!$J$31,BH$47&gt;=$FQ219,BH$47&lt;=$FR219)*(('Summary&amp;Assumptions'!$H$25*$C219)*(1+'Summary&amp;Assumptions'!$J$29)^(BH$46-1))</f>
        <v>0</v>
      </c>
      <c r="BD219" s="588">
        <f>AND(BI$55&gt;0,SUM($E219:BC219)&lt;'Summary&amp;Assumptions'!$G$32*$B219,$D219&gt;='Summary&amp;Assumptions'!$D$17,BI$47&gt;=$D219,BI$47&lt;=EDATE($D219,'Summary&amp;Assumptions'!$G$32))*$B219+AND(BI$56&lt;'Summary&amp;Assumptions'!$J$31,BI$47&gt;=$FO219,BI$47&lt;=$FP219)*(('Summary&amp;Assumptions'!$H$25*$C219)*(1+'Summary&amp;Assumptions'!$J$29)^(BI$46-1))+AND(BI$56&lt;'Summary&amp;Assumptions'!$J$31,BI$47&gt;=$FQ219,BI$47&lt;=$FR219)*(('Summary&amp;Assumptions'!$H$25*$C219)*(1+'Summary&amp;Assumptions'!$J$29)^(BI$46-1))</f>
        <v>0</v>
      </c>
      <c r="BE219" s="588">
        <f>AND(BJ$55&gt;0,SUM($E219:BD219)&lt;'Summary&amp;Assumptions'!$G$32*$B219,$D219&gt;='Summary&amp;Assumptions'!$D$17,BJ$47&gt;=$D219,BJ$47&lt;=EDATE($D219,'Summary&amp;Assumptions'!$G$32))*$B219+AND(BJ$56&lt;'Summary&amp;Assumptions'!$J$31,BJ$47&gt;=$FO219,BJ$47&lt;=$FP219)*(('Summary&amp;Assumptions'!$H$25*$C219)*(1+'Summary&amp;Assumptions'!$J$29)^(BJ$46-1))+AND(BJ$56&lt;'Summary&amp;Assumptions'!$J$31,BJ$47&gt;=$FQ219,BJ$47&lt;=$FR219)*(('Summary&amp;Assumptions'!$H$25*$C219)*(1+'Summary&amp;Assumptions'!$J$29)^(BJ$46-1))</f>
        <v>0</v>
      </c>
      <c r="BF219" s="588">
        <f>AND(BK$55&gt;0,SUM($E219:BE219)&lt;'Summary&amp;Assumptions'!$G$32*$B219,$D219&gt;='Summary&amp;Assumptions'!$D$17,BK$47&gt;=$D219,BK$47&lt;=EDATE($D219,'Summary&amp;Assumptions'!$G$32))*$B219+AND(BK$56&lt;'Summary&amp;Assumptions'!$J$31,BK$47&gt;=$FO219,BK$47&lt;=$FP219)*(('Summary&amp;Assumptions'!$H$25*$C219)*(1+'Summary&amp;Assumptions'!$J$29)^(BK$46-1))+AND(BK$56&lt;'Summary&amp;Assumptions'!$J$31,BK$47&gt;=$FQ219,BK$47&lt;=$FR219)*(('Summary&amp;Assumptions'!$H$25*$C219)*(1+'Summary&amp;Assumptions'!$J$29)^(BK$46-1))</f>
        <v>0</v>
      </c>
      <c r="BG219" s="588">
        <f>AND(BL$55&gt;0,SUM($E219:BF219)&lt;'Summary&amp;Assumptions'!$G$32*$B219,$D219&gt;='Summary&amp;Assumptions'!$D$17,BL$47&gt;=$D219,BL$47&lt;=EDATE($D219,'Summary&amp;Assumptions'!$G$32))*$B219+AND(BL$56&lt;'Summary&amp;Assumptions'!$J$31,BL$47&gt;=$FO219,BL$47&lt;=$FP219)*(('Summary&amp;Assumptions'!$H$25*$C219)*(1+'Summary&amp;Assumptions'!$J$29)^(BL$46-1))+AND(BL$56&lt;'Summary&amp;Assumptions'!$J$31,BL$47&gt;=$FQ219,BL$47&lt;=$FR219)*(('Summary&amp;Assumptions'!$H$25*$C219)*(1+'Summary&amp;Assumptions'!$J$29)^(BL$46-1))</f>
        <v>0</v>
      </c>
      <c r="BH219" s="588">
        <f>AND(BM$55&gt;0,SUM($E219:BG219)&lt;'Summary&amp;Assumptions'!$G$32*$B219,$D219&gt;='Summary&amp;Assumptions'!$D$17,BM$47&gt;=$D219,BM$47&lt;=EDATE($D219,'Summary&amp;Assumptions'!$G$32))*$B219+AND(BM$56&lt;'Summary&amp;Assumptions'!$J$31,BM$47&gt;=$FO219,BM$47&lt;=$FP219)*(('Summary&amp;Assumptions'!$H$25*$C219)*(1+'Summary&amp;Assumptions'!$J$29)^(BM$46-1))+AND(BM$56&lt;'Summary&amp;Assumptions'!$J$31,BM$47&gt;=$FQ219,BM$47&lt;=$FR219)*(('Summary&amp;Assumptions'!$H$25*$C219)*(1+'Summary&amp;Assumptions'!$J$29)^(BM$46-1))</f>
        <v>0</v>
      </c>
      <c r="BI219" s="588">
        <f>AND(BN$55&gt;0,SUM($E219:BH219)&lt;'Summary&amp;Assumptions'!$G$32*$B219,$D219&gt;='Summary&amp;Assumptions'!$D$17,BN$47&gt;=$D219,BN$47&lt;=EDATE($D219,'Summary&amp;Assumptions'!$G$32))*$B219+AND(BN$56&lt;'Summary&amp;Assumptions'!$J$31,BN$47&gt;=$FO219,BN$47&lt;=$FP219)*(('Summary&amp;Assumptions'!$H$25*$C219)*(1+'Summary&amp;Assumptions'!$J$29)^(BN$46-1))+AND(BN$56&lt;'Summary&amp;Assumptions'!$J$31,BN$47&gt;=$FQ219,BN$47&lt;=$FR219)*(('Summary&amp;Assumptions'!$H$25*$C219)*(1+'Summary&amp;Assumptions'!$J$29)^(BN$46-1))</f>
        <v>0</v>
      </c>
      <c r="BJ219" s="588">
        <f>AND(BO$55&gt;0,SUM($E219:BI219)&lt;'Summary&amp;Assumptions'!$G$32*$B219,$D219&gt;='Summary&amp;Assumptions'!$D$17,BO$47&gt;=$D219,BO$47&lt;=EDATE($D219,'Summary&amp;Assumptions'!$G$32))*$B219+AND(BO$56&lt;'Summary&amp;Assumptions'!$J$31,BO$47&gt;=$FO219,BO$47&lt;=$FP219)*(('Summary&amp;Assumptions'!$H$25*$C219)*(1+'Summary&amp;Assumptions'!$J$29)^(BO$46-1))+AND(BO$56&lt;'Summary&amp;Assumptions'!$J$31,BO$47&gt;=$FQ219,BO$47&lt;=$FR219)*(('Summary&amp;Assumptions'!$H$25*$C219)*(1+'Summary&amp;Assumptions'!$J$29)^(BO$46-1))</f>
        <v>0</v>
      </c>
      <c r="BK219" s="588">
        <f>AND(BP$55&gt;0,SUM($E219:BJ219)&lt;'Summary&amp;Assumptions'!$G$32*$B219,$D219&gt;='Summary&amp;Assumptions'!$D$17,BP$47&gt;=$D219,BP$47&lt;=EDATE($D219,'Summary&amp;Assumptions'!$G$32))*$B219+AND(BP$56&lt;'Summary&amp;Assumptions'!$J$31,BP$47&gt;=$FO219,BP$47&lt;=$FP219)*(('Summary&amp;Assumptions'!$H$25*$C219)*(1+'Summary&amp;Assumptions'!$J$29)^(BP$46-1))+AND(BP$56&lt;'Summary&amp;Assumptions'!$J$31,BP$47&gt;=$FQ219,BP$47&lt;=$FR219)*(('Summary&amp;Assumptions'!$H$25*$C219)*(1+'Summary&amp;Assumptions'!$J$29)^(BP$46-1))</f>
        <v>0</v>
      </c>
      <c r="BL219" s="588">
        <f>AND(BQ$55&gt;0,SUM($E219:BK219)&lt;'Summary&amp;Assumptions'!$G$32*$B219,$D219&gt;='Summary&amp;Assumptions'!$D$17,BQ$47&gt;=$D219,BQ$47&lt;=EDATE($D219,'Summary&amp;Assumptions'!$G$32))*$B219+AND(BQ$56&lt;'Summary&amp;Assumptions'!$J$31,BQ$47&gt;=$FO219,BQ$47&lt;=$FP219)*(('Summary&amp;Assumptions'!$H$25*$C219)*(1+'Summary&amp;Assumptions'!$J$29)^(BQ$46-1))+AND(BQ$56&lt;'Summary&amp;Assumptions'!$J$31,BQ$47&gt;=$FQ219,BQ$47&lt;=$FR219)*(('Summary&amp;Assumptions'!$H$25*$C219)*(1+'Summary&amp;Assumptions'!$J$29)^(BQ$46-1))</f>
        <v>0</v>
      </c>
      <c r="BM219" s="588">
        <f>AND(BR$55&gt;0,SUM($E219:BL219)&lt;'Summary&amp;Assumptions'!$G$32*$B219,$D219&gt;='Summary&amp;Assumptions'!$D$17,BR$47&gt;=$D219,BR$47&lt;=EDATE($D219,'Summary&amp;Assumptions'!$G$32))*$B219+AND(BR$56&lt;'Summary&amp;Assumptions'!$J$31,BR$47&gt;=$FO219,BR$47&lt;=$FP219)*(('Summary&amp;Assumptions'!$H$25*$C219)*(1+'Summary&amp;Assumptions'!$J$29)^(BR$46-1))+AND(BR$56&lt;'Summary&amp;Assumptions'!$J$31,BR$47&gt;=$FQ219,BR$47&lt;=$FR219)*(('Summary&amp;Assumptions'!$H$25*$C219)*(1+'Summary&amp;Assumptions'!$J$29)^(BR$46-1))</f>
        <v>0</v>
      </c>
      <c r="BN219" s="588">
        <f>AND(BS$55&gt;0,SUM($E219:BM219)&lt;'Summary&amp;Assumptions'!$G$32*$B219,$D219&gt;='Summary&amp;Assumptions'!$D$17,BS$47&gt;=$D219,BS$47&lt;=EDATE($D219,'Summary&amp;Assumptions'!$G$32))*$B219+AND(BS$56&lt;'Summary&amp;Assumptions'!$J$31,BS$47&gt;=$FO219,BS$47&lt;=$FP219)*(('Summary&amp;Assumptions'!$H$25*$C219)*(1+'Summary&amp;Assumptions'!$J$29)^(BS$46-1))+AND(BS$56&lt;'Summary&amp;Assumptions'!$J$31,BS$47&gt;=$FQ219,BS$47&lt;=$FR219)*(('Summary&amp;Assumptions'!$H$25*$C219)*(1+'Summary&amp;Assumptions'!$J$29)^(BS$46-1))</f>
        <v>0</v>
      </c>
      <c r="BO219" s="588">
        <f>AND(BT$55&gt;0,SUM($E219:BN219)&lt;'Summary&amp;Assumptions'!$G$32*$B219,$D219&gt;='Summary&amp;Assumptions'!$D$17,BT$47&gt;=$D219,BT$47&lt;=EDATE($D219,'Summary&amp;Assumptions'!$G$32))*$B219+AND(BT$56&lt;'Summary&amp;Assumptions'!$J$31,BT$47&gt;=$FO219,BT$47&lt;=$FP219)*(('Summary&amp;Assumptions'!$H$25*$C219)*(1+'Summary&amp;Assumptions'!$J$29)^(BT$46-1))+AND(BT$56&lt;'Summary&amp;Assumptions'!$J$31,BT$47&gt;=$FQ219,BT$47&lt;=$FR219)*(('Summary&amp;Assumptions'!$H$25*$C219)*(1+'Summary&amp;Assumptions'!$J$29)^(BT$46-1))</f>
        <v>0</v>
      </c>
      <c r="BP219" s="588">
        <f>AND(BU$55&gt;0,SUM($E219:BO219)&lt;'Summary&amp;Assumptions'!$G$32*$B219,$D219&gt;='Summary&amp;Assumptions'!$D$17,BU$47&gt;=$D219,BU$47&lt;=EDATE($D219,'Summary&amp;Assumptions'!$G$32))*$B219+AND(BU$56&lt;'Summary&amp;Assumptions'!$J$31,BU$47&gt;=$FO219,BU$47&lt;=$FP219)*(('Summary&amp;Assumptions'!$H$25*$C219)*(1+'Summary&amp;Assumptions'!$J$29)^(BU$46-1))+AND(BU$56&lt;'Summary&amp;Assumptions'!$J$31,BU$47&gt;=$FQ219,BU$47&lt;=$FR219)*(('Summary&amp;Assumptions'!$H$25*$C219)*(1+'Summary&amp;Assumptions'!$J$29)^(BU$46-1))</f>
        <v>0</v>
      </c>
      <c r="BQ219" s="588">
        <f>AND(BV$55&gt;0,SUM($E219:BP219)&lt;'Summary&amp;Assumptions'!$G$32*$B219,$D219&gt;='Summary&amp;Assumptions'!$D$17,BV$47&gt;=$D219,BV$47&lt;=EDATE($D219,'Summary&amp;Assumptions'!$G$32))*$B219+AND(BV$56&lt;'Summary&amp;Assumptions'!$J$31,BV$47&gt;=$FO219,BV$47&lt;=$FP219)*(('Summary&amp;Assumptions'!$H$25*$C219)*(1+'Summary&amp;Assumptions'!$J$29)^(BV$46-1))+AND(BV$56&lt;'Summary&amp;Assumptions'!$J$31,BV$47&gt;=$FQ219,BV$47&lt;=$FR219)*(('Summary&amp;Assumptions'!$H$25*$C219)*(1+'Summary&amp;Assumptions'!$J$29)^(BV$46-1))</f>
        <v>0</v>
      </c>
      <c r="BR219" s="588">
        <f>AND(BW$55&gt;0,SUM($E219:BQ219)&lt;'Summary&amp;Assumptions'!$G$32*$B219,$D219&gt;='Summary&amp;Assumptions'!$D$17,BW$47&gt;=$D219,BW$47&lt;=EDATE($D219,'Summary&amp;Assumptions'!$G$32))*$B219+AND(BW$56&lt;'Summary&amp;Assumptions'!$J$31,BW$47&gt;=$FO219,BW$47&lt;=$FP219)*(('Summary&amp;Assumptions'!$H$25*$C219)*(1+'Summary&amp;Assumptions'!$J$29)^(BW$46-1))+AND(BW$56&lt;'Summary&amp;Assumptions'!$J$31,BW$47&gt;=$FQ219,BW$47&lt;=$FR219)*(('Summary&amp;Assumptions'!$H$25*$C219)*(1+'Summary&amp;Assumptions'!$J$29)^(BW$46-1))</f>
        <v>0</v>
      </c>
      <c r="BS219" s="588">
        <f>AND(BX$55&gt;0,SUM($E219:BR219)&lt;'Summary&amp;Assumptions'!$G$32*$B219,$D219&gt;='Summary&amp;Assumptions'!$D$17,BX$47&gt;=$D219,BX$47&lt;=EDATE($D219,'Summary&amp;Assumptions'!$G$32))*$B219+AND(BX$56&lt;'Summary&amp;Assumptions'!$J$31,BX$47&gt;=$FO219,BX$47&lt;=$FP219)*(('Summary&amp;Assumptions'!$H$25*$C219)*(1+'Summary&amp;Assumptions'!$J$29)^(BX$46-1))+AND(BX$56&lt;'Summary&amp;Assumptions'!$J$31,BX$47&gt;=$FQ219,BX$47&lt;=$FR219)*(('Summary&amp;Assumptions'!$H$25*$C219)*(1+'Summary&amp;Assumptions'!$J$29)^(BX$46-1))</f>
        <v>0</v>
      </c>
      <c r="BT219" s="588">
        <f>AND(BY$55&gt;0,SUM($E219:BS219)&lt;'Summary&amp;Assumptions'!$G$32*$B219,$D219&gt;='Summary&amp;Assumptions'!$D$17,BY$47&gt;=$D219,BY$47&lt;=EDATE($D219,'Summary&amp;Assumptions'!$G$32))*$B219+AND(BY$56&lt;'Summary&amp;Assumptions'!$J$31,BY$47&gt;=$FO219,BY$47&lt;=$FP219)*(('Summary&amp;Assumptions'!$H$25*$C219)*(1+'Summary&amp;Assumptions'!$J$29)^(BY$46-1))+AND(BY$56&lt;'Summary&amp;Assumptions'!$J$31,BY$47&gt;=$FQ219,BY$47&lt;=$FR219)*(('Summary&amp;Assumptions'!$H$25*$C219)*(1+'Summary&amp;Assumptions'!$J$29)^(BY$46-1))</f>
        <v>0</v>
      </c>
      <c r="BU219" s="588">
        <f>AND(BZ$55&gt;0,SUM($E219:BT219)&lt;'Summary&amp;Assumptions'!$G$32*$B219,$D219&gt;='Summary&amp;Assumptions'!$D$17,BZ$47&gt;=$D219,BZ$47&lt;=EDATE($D219,'Summary&amp;Assumptions'!$G$32))*$B219+AND(BZ$56&lt;'Summary&amp;Assumptions'!$J$31,BZ$47&gt;=$FO219,BZ$47&lt;=$FP219)*(('Summary&amp;Assumptions'!$H$25*$C219)*(1+'Summary&amp;Assumptions'!$J$29)^(BZ$46-1))+AND(BZ$56&lt;'Summary&amp;Assumptions'!$J$31,BZ$47&gt;=$FQ219,BZ$47&lt;=$FR219)*(('Summary&amp;Assumptions'!$H$25*$C219)*(1+'Summary&amp;Assumptions'!$J$29)^(BZ$46-1))</f>
        <v>0</v>
      </c>
      <c r="BV219" s="588">
        <f>AND(CA$55&gt;0,SUM($E219:BU219)&lt;'Summary&amp;Assumptions'!$G$32*$B219,$D219&gt;='Summary&amp;Assumptions'!$D$17,CA$47&gt;=$D219,CA$47&lt;=EDATE($D219,'Summary&amp;Assumptions'!$G$32))*$B219+AND(CA$56&lt;'Summary&amp;Assumptions'!$J$31,CA$47&gt;=$FO219,CA$47&lt;=$FP219)*(('Summary&amp;Assumptions'!$H$25*$C219)*(1+'Summary&amp;Assumptions'!$J$29)^(CA$46-1))+AND(CA$56&lt;'Summary&amp;Assumptions'!$J$31,CA$47&gt;=$FQ219,CA$47&lt;=$FR219)*(('Summary&amp;Assumptions'!$H$25*$C219)*(1+'Summary&amp;Assumptions'!$J$29)^(CA$46-1))</f>
        <v>0</v>
      </c>
      <c r="BW219" s="588">
        <f>AND(CB$55&gt;0,SUM($E219:BV219)&lt;'Summary&amp;Assumptions'!$G$32*$B219,$D219&gt;='Summary&amp;Assumptions'!$D$17,CB$47&gt;=$D219,CB$47&lt;=EDATE($D219,'Summary&amp;Assumptions'!$G$32))*$B219+AND(CB$56&lt;'Summary&amp;Assumptions'!$J$31,CB$47&gt;=$FO219,CB$47&lt;=$FP219)*(('Summary&amp;Assumptions'!$H$25*$C219)*(1+'Summary&amp;Assumptions'!$J$29)^(CB$46-1))+AND(CB$56&lt;'Summary&amp;Assumptions'!$J$31,CB$47&gt;=$FQ219,CB$47&lt;=$FR219)*(('Summary&amp;Assumptions'!$H$25*$C219)*(1+'Summary&amp;Assumptions'!$J$29)^(CB$46-1))</f>
        <v>0</v>
      </c>
      <c r="BX219" s="588">
        <f>AND(CC$55&gt;0,SUM($E219:BW219)&lt;'Summary&amp;Assumptions'!$G$32*$B219,$D219&gt;='Summary&amp;Assumptions'!$D$17,CC$47&gt;=$D219,CC$47&lt;=EDATE($D219,'Summary&amp;Assumptions'!$G$32))*$B219+AND(CC$56&lt;'Summary&amp;Assumptions'!$J$31,CC$47&gt;=$FO219,CC$47&lt;=$FP219)*(('Summary&amp;Assumptions'!$H$25*$C219)*(1+'Summary&amp;Assumptions'!$J$29)^(CC$46-1))+AND(CC$56&lt;'Summary&amp;Assumptions'!$J$31,CC$47&gt;=$FQ219,CC$47&lt;=$FR219)*(('Summary&amp;Assumptions'!$H$25*$C219)*(1+'Summary&amp;Assumptions'!$J$29)^(CC$46-1))</f>
        <v>0</v>
      </c>
      <c r="BY219" s="588">
        <f>AND(CD$55&gt;0,SUM($E219:BX219)&lt;'Summary&amp;Assumptions'!$G$32*$B219,$D219&gt;='Summary&amp;Assumptions'!$D$17,CD$47&gt;=$D219,CD$47&lt;=EDATE($D219,'Summary&amp;Assumptions'!$G$32))*$B219+AND(CD$56&lt;'Summary&amp;Assumptions'!$J$31,CD$47&gt;=$FO219,CD$47&lt;=$FP219)*(('Summary&amp;Assumptions'!$H$25*$C219)*(1+'Summary&amp;Assumptions'!$J$29)^(CD$46-1))+AND(CD$56&lt;'Summary&amp;Assumptions'!$J$31,CD$47&gt;=$FQ219,CD$47&lt;=$FR219)*(('Summary&amp;Assumptions'!$H$25*$C219)*(1+'Summary&amp;Assumptions'!$J$29)^(CD$46-1))</f>
        <v>0</v>
      </c>
      <c r="BZ219" s="588">
        <f>AND(CE$55&gt;0,SUM($E219:BY219)&lt;'Summary&amp;Assumptions'!$G$32*$B219,$D219&gt;='Summary&amp;Assumptions'!$D$17,CE$47&gt;=$D219,CE$47&lt;=EDATE($D219,'Summary&amp;Assumptions'!$G$32))*$B219+AND(CE$56&lt;'Summary&amp;Assumptions'!$J$31,CE$47&gt;=$FO219,CE$47&lt;=$FP219)*(('Summary&amp;Assumptions'!$H$25*$C219)*(1+'Summary&amp;Assumptions'!$J$29)^(CE$46-1))+AND(CE$56&lt;'Summary&amp;Assumptions'!$J$31,CE$47&gt;=$FQ219,CE$47&lt;=$FR219)*(('Summary&amp;Assumptions'!$H$25*$C219)*(1+'Summary&amp;Assumptions'!$J$29)^(CE$46-1))</f>
        <v>0</v>
      </c>
      <c r="CA219" s="588">
        <f>AND(CF$55&gt;0,SUM($E219:BZ219)&lt;'Summary&amp;Assumptions'!$G$32*$B219,$D219&gt;='Summary&amp;Assumptions'!$D$17,CF$47&gt;=$D219,CF$47&lt;=EDATE($D219,'Summary&amp;Assumptions'!$G$32))*$B219+AND(CF$56&lt;'Summary&amp;Assumptions'!$J$31,CF$47&gt;=$FO219,CF$47&lt;=$FP219)*(('Summary&amp;Assumptions'!$H$25*$C219)*(1+'Summary&amp;Assumptions'!$J$29)^(CF$46-1))+AND(CF$56&lt;'Summary&amp;Assumptions'!$J$31,CF$47&gt;=$FQ219,CF$47&lt;=$FR219)*(('Summary&amp;Assumptions'!$H$25*$C219)*(1+'Summary&amp;Assumptions'!$J$29)^(CF$46-1))</f>
        <v>0</v>
      </c>
      <c r="CB219" s="588">
        <f>AND(CG$55&gt;0,SUM($E219:CA219)&lt;'Summary&amp;Assumptions'!$G$32*$B219,$D219&gt;='Summary&amp;Assumptions'!$D$17,CG$47&gt;=$D219,CG$47&lt;=EDATE($D219,'Summary&amp;Assumptions'!$G$32))*$B219+AND(CG$56&lt;'Summary&amp;Assumptions'!$J$31,CG$47&gt;=$FO219,CG$47&lt;=$FP219)*(('Summary&amp;Assumptions'!$H$25*$C219)*(1+'Summary&amp;Assumptions'!$J$29)^(CG$46-1))+AND(CG$56&lt;'Summary&amp;Assumptions'!$J$31,CG$47&gt;=$FQ219,CG$47&lt;=$FR219)*(('Summary&amp;Assumptions'!$H$25*$C219)*(1+'Summary&amp;Assumptions'!$J$29)^(CG$46-1))</f>
        <v>0</v>
      </c>
      <c r="CC219" s="588">
        <f>AND(CH$55&gt;0,SUM($E219:CB219)&lt;'Summary&amp;Assumptions'!$G$32*$B219,$D219&gt;='Summary&amp;Assumptions'!$D$17,CH$47&gt;=$D219,CH$47&lt;=EDATE($D219,'Summary&amp;Assumptions'!$G$32))*$B219+AND(CH$56&lt;'Summary&amp;Assumptions'!$J$31,CH$47&gt;=$FO219,CH$47&lt;=$FP219)*(('Summary&amp;Assumptions'!$H$25*$C219)*(1+'Summary&amp;Assumptions'!$J$29)^(CH$46-1))+AND(CH$56&lt;'Summary&amp;Assumptions'!$J$31,CH$47&gt;=$FQ219,CH$47&lt;=$FR219)*(('Summary&amp;Assumptions'!$H$25*$C219)*(1+'Summary&amp;Assumptions'!$J$29)^(CH$46-1))</f>
        <v>0</v>
      </c>
      <c r="CD219" s="588">
        <f>AND(CI$55&gt;0,SUM($E219:CC219)&lt;'Summary&amp;Assumptions'!$G$32*$B219,$D219&gt;='Summary&amp;Assumptions'!$D$17,CI$47&gt;=$D219,CI$47&lt;=EDATE($D219,'Summary&amp;Assumptions'!$G$32))*$B219+AND(CI$56&lt;'Summary&amp;Assumptions'!$J$31,CI$47&gt;=$FO219,CI$47&lt;=$FP219)*(('Summary&amp;Assumptions'!$H$25*$C219)*(1+'Summary&amp;Assumptions'!$J$29)^(CI$46-1))+AND(CI$56&lt;'Summary&amp;Assumptions'!$J$31,CI$47&gt;=$FQ219,CI$47&lt;=$FR219)*(('Summary&amp;Assumptions'!$H$25*$C219)*(1+'Summary&amp;Assumptions'!$J$29)^(CI$46-1))</f>
        <v>0</v>
      </c>
      <c r="CE219" s="588">
        <f>AND(CJ$55&gt;0,SUM($E219:CD219)&lt;'Summary&amp;Assumptions'!$G$32*$B219,$D219&gt;='Summary&amp;Assumptions'!$D$17,CJ$47&gt;=$D219,CJ$47&lt;=EDATE($D219,'Summary&amp;Assumptions'!$G$32))*$B219+AND(CJ$56&lt;'Summary&amp;Assumptions'!$J$31,CJ$47&gt;=$FO219,CJ$47&lt;=$FP219)*(('Summary&amp;Assumptions'!$H$25*$C219)*(1+'Summary&amp;Assumptions'!$J$29)^(CJ$46-1))+AND(CJ$56&lt;'Summary&amp;Assumptions'!$J$31,CJ$47&gt;=$FQ219,CJ$47&lt;=$FR219)*(('Summary&amp;Assumptions'!$H$25*$C219)*(1+'Summary&amp;Assumptions'!$J$29)^(CJ$46-1))</f>
        <v>0</v>
      </c>
      <c r="CF219" s="588">
        <f>AND(CK$55&gt;0,SUM($E219:CE219)&lt;'Summary&amp;Assumptions'!$G$32*$B219,$D219&gt;='Summary&amp;Assumptions'!$D$17,CK$47&gt;=$D219,CK$47&lt;=EDATE($D219,'Summary&amp;Assumptions'!$G$32))*$B219+AND(CK$56&lt;'Summary&amp;Assumptions'!$J$31,CK$47&gt;=$FO219,CK$47&lt;=$FP219)*(('Summary&amp;Assumptions'!$H$25*$C219)*(1+'Summary&amp;Assumptions'!$J$29)^(CK$46-1))+AND(CK$56&lt;'Summary&amp;Assumptions'!$J$31,CK$47&gt;=$FQ219,CK$47&lt;=$FR219)*(('Summary&amp;Assumptions'!$H$25*$C219)*(1+'Summary&amp;Assumptions'!$J$29)^(CK$46-1))</f>
        <v>0</v>
      </c>
      <c r="CG219" s="588">
        <f>AND(CL$55&gt;0,SUM($E219:CF219)&lt;'Summary&amp;Assumptions'!$G$32*$B219,$D219&gt;='Summary&amp;Assumptions'!$D$17,CL$47&gt;=$D219,CL$47&lt;=EDATE($D219,'Summary&amp;Assumptions'!$G$32))*$B219+AND(CL$56&lt;'Summary&amp;Assumptions'!$J$31,CL$47&gt;=$FO219,CL$47&lt;=$FP219)*(('Summary&amp;Assumptions'!$H$25*$C219)*(1+'Summary&amp;Assumptions'!$J$29)^(CL$46-1))+AND(CL$56&lt;'Summary&amp;Assumptions'!$J$31,CL$47&gt;=$FQ219,CL$47&lt;=$FR219)*(('Summary&amp;Assumptions'!$H$25*$C219)*(1+'Summary&amp;Assumptions'!$J$29)^(CL$46-1))</f>
        <v>0</v>
      </c>
      <c r="CH219" s="588">
        <f>AND(CM$55&gt;0,SUM($E219:CG219)&lt;'Summary&amp;Assumptions'!$G$32*$B219,$D219&gt;='Summary&amp;Assumptions'!$D$17,CM$47&gt;=$D219,CM$47&lt;=EDATE($D219,'Summary&amp;Assumptions'!$G$32))*$B219+AND(CM$56&lt;'Summary&amp;Assumptions'!$J$31,CM$47&gt;=$FO219,CM$47&lt;=$FP219)*(('Summary&amp;Assumptions'!$H$25*$C219)*(1+'Summary&amp;Assumptions'!$J$29)^(CM$46-1))+AND(CM$56&lt;'Summary&amp;Assumptions'!$J$31,CM$47&gt;=$FQ219,CM$47&lt;=$FR219)*(('Summary&amp;Assumptions'!$H$25*$C219)*(1+'Summary&amp;Assumptions'!$J$29)^(CM$46-1))</f>
        <v>0</v>
      </c>
      <c r="CI219" s="588">
        <f>AND(CN$55&gt;0,SUM($E219:CH219)&lt;'Summary&amp;Assumptions'!$G$32*$B219,$D219&gt;='Summary&amp;Assumptions'!$D$17,CN$47&gt;=$D219,CN$47&lt;=EDATE($D219,'Summary&amp;Assumptions'!$G$32))*$B219+AND(CN$56&lt;'Summary&amp;Assumptions'!$J$31,CN$47&gt;=$FO219,CN$47&lt;=$FP219)*(('Summary&amp;Assumptions'!$H$25*$C219)*(1+'Summary&amp;Assumptions'!$J$29)^(CN$46-1))+AND(CN$56&lt;'Summary&amp;Assumptions'!$J$31,CN$47&gt;=$FQ219,CN$47&lt;=$FR219)*(('Summary&amp;Assumptions'!$H$25*$C219)*(1+'Summary&amp;Assumptions'!$J$29)^(CN$46-1))</f>
        <v>0</v>
      </c>
      <c r="CJ219" s="588">
        <f>AND(CO$55&gt;0,SUM($E219:CI219)&lt;'Summary&amp;Assumptions'!$G$32*$B219,$D219&gt;='Summary&amp;Assumptions'!$D$17,CO$47&gt;=$D219,CO$47&lt;=EDATE($D219,'Summary&amp;Assumptions'!$G$32))*$B219+AND(CO$56&lt;'Summary&amp;Assumptions'!$J$31,CO$47&gt;=$FO219,CO$47&lt;=$FP219)*(('Summary&amp;Assumptions'!$H$25*$C219)*(1+'Summary&amp;Assumptions'!$J$29)^(CO$46-1))+AND(CO$56&lt;'Summary&amp;Assumptions'!$J$31,CO$47&gt;=$FQ219,CO$47&lt;=$FR219)*(('Summary&amp;Assumptions'!$H$25*$C219)*(1+'Summary&amp;Assumptions'!$J$29)^(CO$46-1))</f>
        <v>0</v>
      </c>
      <c r="CK219" s="588">
        <f>AND(CP$55&gt;0,SUM($E219:CJ219)&lt;'Summary&amp;Assumptions'!$G$32*$B219,$D219&gt;='Summary&amp;Assumptions'!$D$17,CP$47&gt;=$D219,CP$47&lt;=EDATE($D219,'Summary&amp;Assumptions'!$G$32))*$B219+AND(CP$56&lt;'Summary&amp;Assumptions'!$J$31,CP$47&gt;=$FO219,CP$47&lt;=$FP219)*(('Summary&amp;Assumptions'!$H$25*$C219)*(1+'Summary&amp;Assumptions'!$J$29)^(CP$46-1))+AND(CP$56&lt;'Summary&amp;Assumptions'!$J$31,CP$47&gt;=$FQ219,CP$47&lt;=$FR219)*(('Summary&amp;Assumptions'!$H$25*$C219)*(1+'Summary&amp;Assumptions'!$J$29)^(CP$46-1))</f>
        <v>0</v>
      </c>
      <c r="CL219" s="588">
        <f>AND(CQ$55&gt;0,SUM($E219:CK219)&lt;'Summary&amp;Assumptions'!$G$32*$B219,$D219&gt;='Summary&amp;Assumptions'!$D$17,CQ$47&gt;=$D219,CQ$47&lt;=EDATE($D219,'Summary&amp;Assumptions'!$G$32))*$B219+AND(CQ$56&lt;'Summary&amp;Assumptions'!$J$31,CQ$47&gt;=$FO219,CQ$47&lt;=$FP219)*(('Summary&amp;Assumptions'!$H$25*$C219)*(1+'Summary&amp;Assumptions'!$J$29)^(CQ$46-1))+AND(CQ$56&lt;'Summary&amp;Assumptions'!$J$31,CQ$47&gt;=$FQ219,CQ$47&lt;=$FR219)*(('Summary&amp;Assumptions'!$H$25*$C219)*(1+'Summary&amp;Assumptions'!$J$29)^(CQ$46-1))</f>
        <v>0</v>
      </c>
      <c r="CM219" s="588">
        <f>AND(CR$55&gt;0,SUM($E219:CL219)&lt;'Summary&amp;Assumptions'!$G$32*$B219,$D219&gt;='Summary&amp;Assumptions'!$D$17,CR$47&gt;=$D219,CR$47&lt;=EDATE($D219,'Summary&amp;Assumptions'!$G$32))*$B219+AND(CR$56&lt;'Summary&amp;Assumptions'!$J$31,CR$47&gt;=$FO219,CR$47&lt;=$FP219)*(('Summary&amp;Assumptions'!$H$25*$C219)*(1+'Summary&amp;Assumptions'!$J$29)^(CR$46-1))+AND(CR$56&lt;'Summary&amp;Assumptions'!$J$31,CR$47&gt;=$FQ219,CR$47&lt;=$FR219)*(('Summary&amp;Assumptions'!$H$25*$C219)*(1+'Summary&amp;Assumptions'!$J$29)^(CR$46-1))</f>
        <v>0</v>
      </c>
      <c r="CN219" s="588">
        <f>AND(CS$55&gt;0,SUM($E219:CM219)&lt;'Summary&amp;Assumptions'!$G$32*$B219,$D219&gt;='Summary&amp;Assumptions'!$D$17,CS$47&gt;=$D219,CS$47&lt;=EDATE($D219,'Summary&amp;Assumptions'!$G$32))*$B219+AND(CS$56&lt;'Summary&amp;Assumptions'!$J$31,CS$47&gt;=$FO219,CS$47&lt;=$FP219)*(('Summary&amp;Assumptions'!$H$25*$C219)*(1+'Summary&amp;Assumptions'!$J$29)^(CS$46-1))+AND(CS$56&lt;'Summary&amp;Assumptions'!$J$31,CS$47&gt;=$FQ219,CS$47&lt;=$FR219)*(('Summary&amp;Assumptions'!$H$25*$C219)*(1+'Summary&amp;Assumptions'!$J$29)^(CS$46-1))</f>
        <v>0</v>
      </c>
      <c r="CO219" s="588">
        <f>AND(CT$55&gt;0,SUM($E219:CN219)&lt;'Summary&amp;Assumptions'!$G$32*$B219,$D219&gt;='Summary&amp;Assumptions'!$D$17,CT$47&gt;=$D219,CT$47&lt;=EDATE($D219,'Summary&amp;Assumptions'!$G$32))*$B219+AND(CT$56&lt;'Summary&amp;Assumptions'!$J$31,CT$47&gt;=$FO219,CT$47&lt;=$FP219)*(('Summary&amp;Assumptions'!$H$25*$C219)*(1+'Summary&amp;Assumptions'!$J$29)^(CT$46-1))+AND(CT$56&lt;'Summary&amp;Assumptions'!$J$31,CT$47&gt;=$FQ219,CT$47&lt;=$FR219)*(('Summary&amp;Assumptions'!$H$25*$C219)*(1+'Summary&amp;Assumptions'!$J$29)^(CT$46-1))</f>
        <v>0</v>
      </c>
      <c r="CP219" s="588">
        <f>AND(CU$55&gt;0,SUM($E219:CO219)&lt;'Summary&amp;Assumptions'!$G$32*$B219,$D219&gt;='Summary&amp;Assumptions'!$D$17,CU$47&gt;=$D219,CU$47&lt;=EDATE($D219,'Summary&amp;Assumptions'!$G$32))*$B219+AND(CU$56&lt;'Summary&amp;Assumptions'!$J$31,CU$47&gt;=$FO219,CU$47&lt;=$FP219)*(('Summary&amp;Assumptions'!$H$25*$C219)*(1+'Summary&amp;Assumptions'!$J$29)^(CU$46-1))+AND(CU$56&lt;'Summary&amp;Assumptions'!$J$31,CU$47&gt;=$FQ219,CU$47&lt;=$FR219)*(('Summary&amp;Assumptions'!$H$25*$C219)*(1+'Summary&amp;Assumptions'!$J$29)^(CU$46-1))</f>
        <v>0</v>
      </c>
      <c r="CQ219" s="588">
        <f>AND(CV$55&gt;0,SUM($E219:CP219)&lt;'Summary&amp;Assumptions'!$G$32*$B219,$D219&gt;='Summary&amp;Assumptions'!$D$17,CV$47&gt;=$D219,CV$47&lt;=EDATE($D219,'Summary&amp;Assumptions'!$G$32))*$B219+AND(CV$56&lt;'Summary&amp;Assumptions'!$J$31,CV$47&gt;=$FO219,CV$47&lt;=$FP219)*(('Summary&amp;Assumptions'!$H$25*$C219)*(1+'Summary&amp;Assumptions'!$J$29)^(CV$46-1))+AND(CV$56&lt;'Summary&amp;Assumptions'!$J$31,CV$47&gt;=$FQ219,CV$47&lt;=$FR219)*(('Summary&amp;Assumptions'!$H$25*$C219)*(1+'Summary&amp;Assumptions'!$J$29)^(CV$46-1))</f>
        <v>0</v>
      </c>
      <c r="CR219" s="588">
        <f>AND(CW$55&gt;0,SUM($E219:CQ219)&lt;'Summary&amp;Assumptions'!$G$32*$B219,$D219&gt;='Summary&amp;Assumptions'!$D$17,CW$47&gt;=$D219,CW$47&lt;=EDATE($D219,'Summary&amp;Assumptions'!$G$32))*$B219+AND(CW$56&lt;'Summary&amp;Assumptions'!$J$31,CW$47&gt;=$FO219,CW$47&lt;=$FP219)*(('Summary&amp;Assumptions'!$H$25*$C219)*(1+'Summary&amp;Assumptions'!$J$29)^(CW$46-1))+AND(CW$56&lt;'Summary&amp;Assumptions'!$J$31,CW$47&gt;=$FQ219,CW$47&lt;=$FR219)*(('Summary&amp;Assumptions'!$H$25*$C219)*(1+'Summary&amp;Assumptions'!$J$29)^(CW$46-1))</f>
        <v>0</v>
      </c>
      <c r="CS219" s="588">
        <f>AND(CX$55&gt;0,SUM($E219:CR219)&lt;'Summary&amp;Assumptions'!$G$32*$B219,$D219&gt;='Summary&amp;Assumptions'!$D$17,CX$47&gt;=$D219,CX$47&lt;=EDATE($D219,'Summary&amp;Assumptions'!$G$32))*$B219+AND(CX$56&lt;'Summary&amp;Assumptions'!$J$31,CX$47&gt;=$FO219,CX$47&lt;=$FP219)*(('Summary&amp;Assumptions'!$H$25*$C219)*(1+'Summary&amp;Assumptions'!$J$29)^(CX$46-1))+AND(CX$56&lt;'Summary&amp;Assumptions'!$J$31,CX$47&gt;=$FQ219,CX$47&lt;=$FR219)*(('Summary&amp;Assumptions'!$H$25*$C219)*(1+'Summary&amp;Assumptions'!$J$29)^(CX$46-1))</f>
        <v>0</v>
      </c>
      <c r="CT219" s="588">
        <f>AND(CY$55&gt;0,SUM($E219:CS219)&lt;'Summary&amp;Assumptions'!$G$32*$B219,$D219&gt;='Summary&amp;Assumptions'!$D$17,CY$47&gt;=$D219,CY$47&lt;=EDATE($D219,'Summary&amp;Assumptions'!$G$32))*$B219+AND(CY$56&lt;'Summary&amp;Assumptions'!$J$31,CY$47&gt;=$FO219,CY$47&lt;=$FP219)*(('Summary&amp;Assumptions'!$H$25*$C219)*(1+'Summary&amp;Assumptions'!$J$29)^(CY$46-1))+AND(CY$56&lt;'Summary&amp;Assumptions'!$J$31,CY$47&gt;=$FQ219,CY$47&lt;=$FR219)*(('Summary&amp;Assumptions'!$H$25*$C219)*(1+'Summary&amp;Assumptions'!$J$29)^(CY$46-1))</f>
        <v>0</v>
      </c>
      <c r="CU219" s="588">
        <f>AND(CZ$55&gt;0,SUM($E219:CT219)&lt;'Summary&amp;Assumptions'!$G$32*$B219,$D219&gt;='Summary&amp;Assumptions'!$D$17,CZ$47&gt;=$D219,CZ$47&lt;=EDATE($D219,'Summary&amp;Assumptions'!$G$32))*$B219+AND(CZ$56&lt;'Summary&amp;Assumptions'!$J$31,CZ$47&gt;=$FO219,CZ$47&lt;=$FP219)*(('Summary&amp;Assumptions'!$H$25*$C219)*(1+'Summary&amp;Assumptions'!$J$29)^(CZ$46-1))+AND(CZ$56&lt;'Summary&amp;Assumptions'!$J$31,CZ$47&gt;=$FQ219,CZ$47&lt;=$FR219)*(('Summary&amp;Assumptions'!$H$25*$C219)*(1+'Summary&amp;Assumptions'!$J$29)^(CZ$46-1))</f>
        <v>0</v>
      </c>
      <c r="CV219" s="588">
        <f>AND(DA$55&gt;0,SUM($E219:CU219)&lt;'Summary&amp;Assumptions'!$G$32*$B219,$D219&gt;='Summary&amp;Assumptions'!$D$17,DA$47&gt;=$D219,DA$47&lt;=EDATE($D219,'Summary&amp;Assumptions'!$G$32))*$B219+AND(DA$56&lt;'Summary&amp;Assumptions'!$J$31,DA$47&gt;=$FO219,DA$47&lt;=$FP219)*(('Summary&amp;Assumptions'!$H$25*$C219)*(1+'Summary&amp;Assumptions'!$J$29)^(DA$46-1))+AND(DA$56&lt;'Summary&amp;Assumptions'!$J$31,DA$47&gt;=$FQ219,DA$47&lt;=$FR219)*(('Summary&amp;Assumptions'!$H$25*$C219)*(1+'Summary&amp;Assumptions'!$J$29)^(DA$46-1))</f>
        <v>0</v>
      </c>
      <c r="CW219" s="588">
        <f>AND(DB$55&gt;0,SUM($E219:CV219)&lt;'Summary&amp;Assumptions'!$G$32*$B219,$D219&gt;='Summary&amp;Assumptions'!$D$17,DB$47&gt;=$D219,DB$47&lt;=EDATE($D219,'Summary&amp;Assumptions'!$G$32))*$B219+AND(DB$56&lt;'Summary&amp;Assumptions'!$J$31,DB$47&gt;=$FO219,DB$47&lt;=$FP219)*(('Summary&amp;Assumptions'!$H$25*$C219)*(1+'Summary&amp;Assumptions'!$J$29)^(DB$46-1))+AND(DB$56&lt;'Summary&amp;Assumptions'!$J$31,DB$47&gt;=$FQ219,DB$47&lt;=$FR219)*(('Summary&amp;Assumptions'!$H$25*$C219)*(1+'Summary&amp;Assumptions'!$J$29)^(DB$46-1))</f>
        <v>0</v>
      </c>
      <c r="CX219" s="588">
        <f>AND(DC$55&gt;0,SUM($E219:CW219)&lt;'Summary&amp;Assumptions'!$G$32*$B219,$D219&gt;='Summary&amp;Assumptions'!$D$17,DC$47&gt;=$D219,DC$47&lt;=EDATE($D219,'Summary&amp;Assumptions'!$G$32))*$B219+AND(DC$56&lt;'Summary&amp;Assumptions'!$J$31,DC$47&gt;=$FO219,DC$47&lt;=$FP219)*(('Summary&amp;Assumptions'!$H$25*$C219)*(1+'Summary&amp;Assumptions'!$J$29)^(DC$46-1))+AND(DC$56&lt;'Summary&amp;Assumptions'!$J$31,DC$47&gt;=$FQ219,DC$47&lt;=$FR219)*(('Summary&amp;Assumptions'!$H$25*$C219)*(1+'Summary&amp;Assumptions'!$J$29)^(DC$46-1))</f>
        <v>0</v>
      </c>
      <c r="CY219" s="588">
        <f>AND(DD$55&gt;0,SUM($E219:CX219)&lt;'Summary&amp;Assumptions'!$G$32*$B219,$D219&gt;='Summary&amp;Assumptions'!$D$17,DD$47&gt;=$D219,DD$47&lt;=EDATE($D219,'Summary&amp;Assumptions'!$G$32))*$B219+AND(DD$56&lt;'Summary&amp;Assumptions'!$J$31,DD$47&gt;=$FO219,DD$47&lt;=$FP219)*(('Summary&amp;Assumptions'!$H$25*$C219)*(1+'Summary&amp;Assumptions'!$J$29)^(DD$46-1))+AND(DD$56&lt;'Summary&amp;Assumptions'!$J$31,DD$47&gt;=$FQ219,DD$47&lt;=$FR219)*(('Summary&amp;Assumptions'!$H$25*$C219)*(1+'Summary&amp;Assumptions'!$J$29)^(DD$46-1))</f>
        <v>0</v>
      </c>
      <c r="CZ219" s="588">
        <f>AND(DE$55&gt;0,SUM($E219:CY219)&lt;'Summary&amp;Assumptions'!$G$32*$B219,$D219&gt;='Summary&amp;Assumptions'!$D$17,DE$47&gt;=$D219,DE$47&lt;=EDATE($D219,'Summary&amp;Assumptions'!$G$32))*$B219+AND(DE$56&lt;'Summary&amp;Assumptions'!$J$31,DE$47&gt;=$FO219,DE$47&lt;=$FP219)*(('Summary&amp;Assumptions'!$H$25*$C219)*(1+'Summary&amp;Assumptions'!$J$29)^(DE$46-1))+AND(DE$56&lt;'Summary&amp;Assumptions'!$J$31,DE$47&gt;=$FQ219,DE$47&lt;=$FR219)*(('Summary&amp;Assumptions'!$H$25*$C219)*(1+'Summary&amp;Assumptions'!$J$29)^(DE$46-1))</f>
        <v>0</v>
      </c>
      <c r="DA219" s="588">
        <f>AND(DF$55&gt;0,SUM($E219:CZ219)&lt;'Summary&amp;Assumptions'!$G$32*$B219,$D219&gt;='Summary&amp;Assumptions'!$D$17,DF$47&gt;=$D219,DF$47&lt;=EDATE($D219,'Summary&amp;Assumptions'!$G$32))*$B219+AND(DF$56&lt;'Summary&amp;Assumptions'!$J$31,DF$47&gt;=$FO219,DF$47&lt;=$FP219)*(('Summary&amp;Assumptions'!$H$25*$C219)*(1+'Summary&amp;Assumptions'!$J$29)^(DF$46-1))+AND(DF$56&lt;'Summary&amp;Assumptions'!$J$31,DF$47&gt;=$FQ219,DF$47&lt;=$FR219)*(('Summary&amp;Assumptions'!$H$25*$C219)*(1+'Summary&amp;Assumptions'!$J$29)^(DF$46-1))</f>
        <v>0</v>
      </c>
      <c r="DB219" s="588">
        <f>AND(DG$55&gt;0,SUM($E219:DA219)&lt;'Summary&amp;Assumptions'!$G$32*$B219,$D219&gt;='Summary&amp;Assumptions'!$D$17,DG$47&gt;=$D219,DG$47&lt;=EDATE($D219,'Summary&amp;Assumptions'!$G$32))*$B219+AND(DG$56&lt;'Summary&amp;Assumptions'!$J$31,DG$47&gt;=$FO219,DG$47&lt;=$FP219)*(('Summary&amp;Assumptions'!$H$25*$C219)*(1+'Summary&amp;Assumptions'!$J$29)^(DG$46-1))+AND(DG$56&lt;'Summary&amp;Assumptions'!$J$31,DG$47&gt;=$FQ219,DG$47&lt;=$FR219)*(('Summary&amp;Assumptions'!$H$25*$C219)*(1+'Summary&amp;Assumptions'!$J$29)^(DG$46-1))</f>
        <v>0</v>
      </c>
      <c r="DC219" s="588">
        <f>AND(DH$55&gt;0,SUM($E219:DB219)&lt;'Summary&amp;Assumptions'!$G$32*$B219,$D219&gt;='Summary&amp;Assumptions'!$D$17,DH$47&gt;=$D219,DH$47&lt;=EDATE($D219,'Summary&amp;Assumptions'!$G$32))*$B219+AND(DH$56&lt;'Summary&amp;Assumptions'!$J$31,DH$47&gt;=$FO219,DH$47&lt;=$FP219)*(('Summary&amp;Assumptions'!$H$25*$C219)*(1+'Summary&amp;Assumptions'!$J$29)^(DH$46-1))+AND(DH$56&lt;'Summary&amp;Assumptions'!$J$31,DH$47&gt;=$FQ219,DH$47&lt;=$FR219)*(('Summary&amp;Assumptions'!$H$25*$C219)*(1+'Summary&amp;Assumptions'!$J$29)^(DH$46-1))</f>
        <v>0</v>
      </c>
      <c r="DD219" s="588">
        <f>AND(DI$55&gt;0,SUM($E219:DC219)&lt;'Summary&amp;Assumptions'!$G$32*$B219,$D219&gt;='Summary&amp;Assumptions'!$D$17,DI$47&gt;=$D219,DI$47&lt;=EDATE($D219,'Summary&amp;Assumptions'!$G$32))*$B219+AND(DI$56&lt;'Summary&amp;Assumptions'!$J$31,DI$47&gt;=$FO219,DI$47&lt;=$FP219)*(('Summary&amp;Assumptions'!$H$25*$C219)*(1+'Summary&amp;Assumptions'!$J$29)^(DI$46-1))+AND(DI$56&lt;'Summary&amp;Assumptions'!$J$31,DI$47&gt;=$FQ219,DI$47&lt;=$FR219)*(('Summary&amp;Assumptions'!$H$25*$C219)*(1+'Summary&amp;Assumptions'!$J$29)^(DI$46-1))</f>
        <v>0</v>
      </c>
      <c r="DE219" s="588">
        <f>AND(DJ$55&gt;0,SUM($E219:DD219)&lt;'Summary&amp;Assumptions'!$G$32*$B219,$D219&gt;='Summary&amp;Assumptions'!$D$17,DJ$47&gt;=$D219,DJ$47&lt;=EDATE($D219,'Summary&amp;Assumptions'!$G$32))*$B219+AND(DJ$56&lt;'Summary&amp;Assumptions'!$J$31,DJ$47&gt;=$FO219,DJ$47&lt;=$FP219)*(('Summary&amp;Assumptions'!$H$25*$C219)*(1+'Summary&amp;Assumptions'!$J$29)^(DJ$46-1))+AND(DJ$56&lt;'Summary&amp;Assumptions'!$J$31,DJ$47&gt;=$FQ219,DJ$47&lt;=$FR219)*(('Summary&amp;Assumptions'!$H$25*$C219)*(1+'Summary&amp;Assumptions'!$J$29)^(DJ$46-1))</f>
        <v>0</v>
      </c>
      <c r="DF219" s="588">
        <f>AND(DK$55&gt;0,SUM($E219:DE219)&lt;'Summary&amp;Assumptions'!$G$32*$B219,$D219&gt;='Summary&amp;Assumptions'!$D$17,DK$47&gt;=$D219,DK$47&lt;=EDATE($D219,'Summary&amp;Assumptions'!$G$32))*$B219+AND(DK$56&lt;'Summary&amp;Assumptions'!$J$31,DK$47&gt;=$FO219,DK$47&lt;=$FP219)*(('Summary&amp;Assumptions'!$H$25*$C219)*(1+'Summary&amp;Assumptions'!$J$29)^(DK$46-1))+AND(DK$56&lt;'Summary&amp;Assumptions'!$J$31,DK$47&gt;=$FQ219,DK$47&lt;=$FR219)*(('Summary&amp;Assumptions'!$H$25*$C219)*(1+'Summary&amp;Assumptions'!$J$29)^(DK$46-1))</f>
        <v>0</v>
      </c>
      <c r="DG219" s="588">
        <f>AND(DL$55&gt;0,SUM($E219:DF219)&lt;'Summary&amp;Assumptions'!$G$32*$B219,$D219&gt;='Summary&amp;Assumptions'!$D$17,DL$47&gt;=$D219,DL$47&lt;=EDATE($D219,'Summary&amp;Assumptions'!$G$32))*$B219+AND(DL$56&lt;'Summary&amp;Assumptions'!$J$31,DL$47&gt;=$FO219,DL$47&lt;=$FP219)*(('Summary&amp;Assumptions'!$H$25*$C219)*(1+'Summary&amp;Assumptions'!$J$29)^(DL$46-1))+AND(DL$56&lt;'Summary&amp;Assumptions'!$J$31,DL$47&gt;=$FQ219,DL$47&lt;=$FR219)*(('Summary&amp;Assumptions'!$H$25*$C219)*(1+'Summary&amp;Assumptions'!$J$29)^(DL$46-1))</f>
        <v>0</v>
      </c>
      <c r="DH219" s="588">
        <f>AND(DM$55&gt;0,SUM($E219:DG219)&lt;'Summary&amp;Assumptions'!$G$32*$B219,$D219&gt;='Summary&amp;Assumptions'!$D$17,DM$47&gt;=$D219,DM$47&lt;=EDATE($D219,'Summary&amp;Assumptions'!$G$32))*$B219+AND(DM$56&lt;'Summary&amp;Assumptions'!$J$31,DM$47&gt;=$FO219,DM$47&lt;=$FP219)*(('Summary&amp;Assumptions'!$H$25*$C219)*(1+'Summary&amp;Assumptions'!$J$29)^(DM$46-1))+AND(DM$56&lt;'Summary&amp;Assumptions'!$J$31,DM$47&gt;=$FQ219,DM$47&lt;=$FR219)*(('Summary&amp;Assumptions'!$H$25*$C219)*(1+'Summary&amp;Assumptions'!$J$29)^(DM$46-1))</f>
        <v>0</v>
      </c>
      <c r="DI219" s="588">
        <f>AND(DN$55&gt;0,SUM($E219:DH219)&lt;'Summary&amp;Assumptions'!$G$32*$B219,$D219&gt;='Summary&amp;Assumptions'!$D$17,DN$47&gt;=$D219,DN$47&lt;=EDATE($D219,'Summary&amp;Assumptions'!$G$32))*$B219+AND(DN$56&lt;'Summary&amp;Assumptions'!$J$31,DN$47&gt;=$FO219,DN$47&lt;=$FP219)*(('Summary&amp;Assumptions'!$H$25*$C219)*(1+'Summary&amp;Assumptions'!$J$29)^(DN$46-1))+AND(DN$56&lt;'Summary&amp;Assumptions'!$J$31,DN$47&gt;=$FQ219,DN$47&lt;=$FR219)*(('Summary&amp;Assumptions'!$H$25*$C219)*(1+'Summary&amp;Assumptions'!$J$29)^(DN$46-1))</f>
        <v>0</v>
      </c>
      <c r="DJ219" s="588">
        <f>AND(DO$55&gt;0,SUM($E219:DI219)&lt;'Summary&amp;Assumptions'!$G$32*$B219,$D219&gt;='Summary&amp;Assumptions'!$D$17,DO$47&gt;=$D219,DO$47&lt;=EDATE($D219,'Summary&amp;Assumptions'!$G$32))*$B219+AND(DO$56&lt;'Summary&amp;Assumptions'!$J$31,DO$47&gt;=$FO219,DO$47&lt;=$FP219)*(('Summary&amp;Assumptions'!$H$25*$C219)*(1+'Summary&amp;Assumptions'!$J$29)^(DO$46-1))+AND(DO$56&lt;'Summary&amp;Assumptions'!$J$31,DO$47&gt;=$FQ219,DO$47&lt;=$FR219)*(('Summary&amp;Assumptions'!$H$25*$C219)*(1+'Summary&amp;Assumptions'!$J$29)^(DO$46-1))</f>
        <v>0</v>
      </c>
      <c r="DK219" s="588">
        <f>AND(DP$55&gt;0,SUM($E219:DJ219)&lt;'Summary&amp;Assumptions'!$G$32*$B219,$D219&gt;='Summary&amp;Assumptions'!$D$17,DP$47&gt;=$D219,DP$47&lt;=EDATE($D219,'Summary&amp;Assumptions'!$G$32))*$B219+AND(DP$56&lt;'Summary&amp;Assumptions'!$J$31,DP$47&gt;=$FO219,DP$47&lt;=$FP219)*(('Summary&amp;Assumptions'!$H$25*$C219)*(1+'Summary&amp;Assumptions'!$J$29)^(DP$46-1))+AND(DP$56&lt;'Summary&amp;Assumptions'!$J$31,DP$47&gt;=$FQ219,DP$47&lt;=$FR219)*(('Summary&amp;Assumptions'!$H$25*$C219)*(1+'Summary&amp;Assumptions'!$J$29)^(DP$46-1))</f>
        <v>0</v>
      </c>
      <c r="DL219" s="588">
        <f>AND(DQ$55&gt;0,SUM($E219:DK219)&lt;'Summary&amp;Assumptions'!$G$32*$B219,$D219&gt;='Summary&amp;Assumptions'!$D$17,DQ$47&gt;=$D219,DQ$47&lt;=EDATE($D219,'Summary&amp;Assumptions'!$G$32))*$B219+AND(DQ$56&lt;'Summary&amp;Assumptions'!$J$31,DQ$47&gt;=$FO219,DQ$47&lt;=$FP219)*(('Summary&amp;Assumptions'!$H$25*$C219)*(1+'Summary&amp;Assumptions'!$J$29)^(DQ$46-1))+AND(DQ$56&lt;'Summary&amp;Assumptions'!$J$31,DQ$47&gt;=$FQ219,DQ$47&lt;=$FR219)*(('Summary&amp;Assumptions'!$H$25*$C219)*(1+'Summary&amp;Assumptions'!$J$29)^(DQ$46-1))</f>
        <v>0</v>
      </c>
      <c r="DM219" s="588">
        <f>AND(DR$55&gt;0,SUM($E219:DL219)&lt;'Summary&amp;Assumptions'!$G$32*$B219,$D219&gt;='Summary&amp;Assumptions'!$D$17,DR$47&gt;=$D219,DR$47&lt;=EDATE($D219,'Summary&amp;Assumptions'!$G$32))*$B219+AND(DR$56&lt;'Summary&amp;Assumptions'!$J$31,DR$47&gt;=$FO219,DR$47&lt;=$FP219)*(('Summary&amp;Assumptions'!$H$25*$C219)*(1+'Summary&amp;Assumptions'!$J$29)^(DR$46-1))+AND(DR$56&lt;'Summary&amp;Assumptions'!$J$31,DR$47&gt;=$FQ219,DR$47&lt;=$FR219)*(('Summary&amp;Assumptions'!$H$25*$C219)*(1+'Summary&amp;Assumptions'!$J$29)^(DR$46-1))</f>
        <v>0</v>
      </c>
      <c r="DN219" s="588">
        <f>AND(DS$55&gt;0,SUM($E219:DM219)&lt;'Summary&amp;Assumptions'!$G$32*$B219,$D219&gt;='Summary&amp;Assumptions'!$D$17,DS$47&gt;=$D219,DS$47&lt;=EDATE($D219,'Summary&amp;Assumptions'!$G$32))*$B219+AND(DS$56&lt;'Summary&amp;Assumptions'!$J$31,DS$47&gt;=$FO219,DS$47&lt;=$FP219)*(('Summary&amp;Assumptions'!$H$25*$C219)*(1+'Summary&amp;Assumptions'!$J$29)^(DS$46-1))+AND(DS$56&lt;'Summary&amp;Assumptions'!$J$31,DS$47&gt;=$FQ219,DS$47&lt;=$FR219)*(('Summary&amp;Assumptions'!$H$25*$C219)*(1+'Summary&amp;Assumptions'!$J$29)^(DS$46-1))</f>
        <v>0</v>
      </c>
      <c r="DO219" s="588">
        <f>AND(DT$55&gt;0,SUM($E219:DN219)&lt;'Summary&amp;Assumptions'!$G$32*$B219,$D219&gt;='Summary&amp;Assumptions'!$D$17,DT$47&gt;=$D219,DT$47&lt;=EDATE($D219,'Summary&amp;Assumptions'!$G$32))*$B219+AND(DT$56&lt;'Summary&amp;Assumptions'!$J$31,DT$47&gt;=$FO219,DT$47&lt;=$FP219)*(('Summary&amp;Assumptions'!$H$25*$C219)*(1+'Summary&amp;Assumptions'!$J$29)^(DT$46-1))+AND(DT$56&lt;'Summary&amp;Assumptions'!$J$31,DT$47&gt;=$FQ219,DT$47&lt;=$FR219)*(('Summary&amp;Assumptions'!$H$25*$C219)*(1+'Summary&amp;Assumptions'!$J$29)^(DT$46-1))</f>
        <v>0</v>
      </c>
      <c r="DP219" s="588">
        <f>AND(DU$55&gt;0,SUM($E219:DO219)&lt;'Summary&amp;Assumptions'!$G$32*$B219,$D219&gt;='Summary&amp;Assumptions'!$D$17,DU$47&gt;=$D219,DU$47&lt;=EDATE($D219,'Summary&amp;Assumptions'!$G$32))*$B219+AND(DU$56&lt;'Summary&amp;Assumptions'!$J$31,DU$47&gt;=$FO219,DU$47&lt;=$FP219)*(('Summary&amp;Assumptions'!$H$25*$C219)*(1+'Summary&amp;Assumptions'!$J$29)^(DU$46-1))+AND(DU$56&lt;'Summary&amp;Assumptions'!$J$31,DU$47&gt;=$FQ219,DU$47&lt;=$FR219)*(('Summary&amp;Assumptions'!$H$25*$C219)*(1+'Summary&amp;Assumptions'!$J$29)^(DU$46-1))</f>
        <v>0</v>
      </c>
      <c r="DQ219" s="588">
        <f>AND(DV$55&gt;0,SUM($E219:DP219)&lt;'Summary&amp;Assumptions'!$G$32*$B219,$D219&gt;='Summary&amp;Assumptions'!$D$17,DV$47&gt;=$D219,DV$47&lt;=EDATE($D219,'Summary&amp;Assumptions'!$G$32))*$B219+AND(DV$56&lt;'Summary&amp;Assumptions'!$J$31,DV$47&gt;=$FO219,DV$47&lt;=$FP219)*(('Summary&amp;Assumptions'!$H$25*$C219)*(1+'Summary&amp;Assumptions'!$J$29)^(DV$46-1))+AND(DV$56&lt;'Summary&amp;Assumptions'!$J$31,DV$47&gt;=$FQ219,DV$47&lt;=$FR219)*(('Summary&amp;Assumptions'!$H$25*$C219)*(1+'Summary&amp;Assumptions'!$J$29)^(DV$46-1))</f>
        <v>0</v>
      </c>
      <c r="DR219" s="588">
        <f>AND(DW$55&gt;0,SUM($E219:DQ219)&lt;'Summary&amp;Assumptions'!$G$32*$B219,$D219&gt;='Summary&amp;Assumptions'!$D$17,DW$47&gt;=$D219,DW$47&lt;=EDATE($D219,'Summary&amp;Assumptions'!$G$32))*$B219+AND(DW$56&lt;'Summary&amp;Assumptions'!$J$31,DW$47&gt;=$FO219,DW$47&lt;=$FP219)*(('Summary&amp;Assumptions'!$H$25*$C219)*(1+'Summary&amp;Assumptions'!$J$29)^(DW$46-1))+AND(DW$56&lt;'Summary&amp;Assumptions'!$J$31,DW$47&gt;=$FQ219,DW$47&lt;=$FR219)*(('Summary&amp;Assumptions'!$H$25*$C219)*(1+'Summary&amp;Assumptions'!$J$29)^(DW$46-1))</f>
        <v>0</v>
      </c>
      <c r="DS219" s="588">
        <f>AND(DX$55&gt;0,SUM($E219:DR219)&lt;'Summary&amp;Assumptions'!$G$32*$B219,$D219&gt;='Summary&amp;Assumptions'!$D$17,DX$47&gt;=$D219,DX$47&lt;=EDATE($D219,'Summary&amp;Assumptions'!$G$32))*$B219+AND(DX$56&lt;'Summary&amp;Assumptions'!$J$31,DX$47&gt;=$FO219,DX$47&lt;=$FP219)*(('Summary&amp;Assumptions'!$H$25*$C219)*(1+'Summary&amp;Assumptions'!$J$29)^(DX$46-1))+AND(DX$56&lt;'Summary&amp;Assumptions'!$J$31,DX$47&gt;=$FQ219,DX$47&lt;=$FR219)*(('Summary&amp;Assumptions'!$H$25*$C219)*(1+'Summary&amp;Assumptions'!$J$29)^(DX$46-1))</f>
        <v>0</v>
      </c>
      <c r="DT219" s="588">
        <f>AND(DY$55&gt;0,SUM($E219:DS219)&lt;'Summary&amp;Assumptions'!$G$32*$B219,$D219&gt;='Summary&amp;Assumptions'!$D$17,DY$47&gt;=$D219,DY$47&lt;=EDATE($D219,'Summary&amp;Assumptions'!$G$32))*$B219+AND(DY$56&lt;'Summary&amp;Assumptions'!$J$31,DY$47&gt;=$FO219,DY$47&lt;=$FP219)*(('Summary&amp;Assumptions'!$H$25*$C219)*(1+'Summary&amp;Assumptions'!$J$29)^(DY$46-1))+AND(DY$56&lt;'Summary&amp;Assumptions'!$J$31,DY$47&gt;=$FQ219,DY$47&lt;=$FR219)*(('Summary&amp;Assumptions'!$H$25*$C219)*(1+'Summary&amp;Assumptions'!$J$29)^(DY$46-1))</f>
        <v>0</v>
      </c>
      <c r="DU219" s="588">
        <f>AND(DZ$55&gt;0,SUM($E219:DT219)&lt;'Summary&amp;Assumptions'!$G$32*$B219,$D219&gt;='Summary&amp;Assumptions'!$D$17,DZ$47&gt;=$D219,DZ$47&lt;=EDATE($D219,'Summary&amp;Assumptions'!$G$32))*$B219+AND(DZ$56&lt;'Summary&amp;Assumptions'!$J$31,DZ$47&gt;=$FO219,DZ$47&lt;=$FP219)*(('Summary&amp;Assumptions'!$H$25*$C219)*(1+'Summary&amp;Assumptions'!$J$29)^(DZ$46-1))+AND(DZ$56&lt;'Summary&amp;Assumptions'!$J$31,DZ$47&gt;=$FQ219,DZ$47&lt;=$FR219)*(('Summary&amp;Assumptions'!$H$25*$C219)*(1+'Summary&amp;Assumptions'!$J$29)^(DZ$46-1))</f>
        <v>0</v>
      </c>
      <c r="DV219" s="588">
        <f>AND(EA$55&gt;0,SUM($E219:DU219)&lt;'Summary&amp;Assumptions'!$G$32*$B219,$D219&gt;='Summary&amp;Assumptions'!$D$17,EA$47&gt;=$D219,EA$47&lt;=EDATE($D219,'Summary&amp;Assumptions'!$G$32))*$B219+AND(EA$56&lt;'Summary&amp;Assumptions'!$J$31,EA$47&gt;=$FO219,EA$47&lt;=$FP219)*(('Summary&amp;Assumptions'!$H$25*$C219)*(1+'Summary&amp;Assumptions'!$J$29)^(EA$46-1))+AND(EA$56&lt;'Summary&amp;Assumptions'!$J$31,EA$47&gt;=$FQ219,EA$47&lt;=$FR219)*(('Summary&amp;Assumptions'!$H$25*$C219)*(1+'Summary&amp;Assumptions'!$J$29)^(EA$46-1))</f>
        <v>0</v>
      </c>
      <c r="DW219" s="588">
        <f>AND(EB$55&gt;0,SUM($E219:DV219)&lt;'Summary&amp;Assumptions'!$G$32*$B219,$D219&gt;='Summary&amp;Assumptions'!$D$17,EB$47&gt;=$D219,EB$47&lt;=EDATE($D219,'Summary&amp;Assumptions'!$G$32))*$B219+AND(EB$56&lt;'Summary&amp;Assumptions'!$J$31,EB$47&gt;=$FO219,EB$47&lt;=$FP219)*(('Summary&amp;Assumptions'!$H$25*$C219)*(1+'Summary&amp;Assumptions'!$J$29)^(EB$46-1))+AND(EB$56&lt;'Summary&amp;Assumptions'!$J$31,EB$47&gt;=$FQ219,EB$47&lt;=$FR219)*(('Summary&amp;Assumptions'!$H$25*$C219)*(1+'Summary&amp;Assumptions'!$J$29)^(EB$46-1))</f>
        <v>0</v>
      </c>
      <c r="DX219" s="588">
        <f>AND(EC$55&gt;0,SUM($E219:DW219)&lt;'Summary&amp;Assumptions'!$G$32*$B219,$D219&gt;='Summary&amp;Assumptions'!$D$17,EC$47&gt;=$D219,EC$47&lt;=EDATE($D219,'Summary&amp;Assumptions'!$G$32))*$B219+AND(EC$56&lt;'Summary&amp;Assumptions'!$J$31,EC$47&gt;=$FO219,EC$47&lt;=$FP219)*(('Summary&amp;Assumptions'!$H$25*$C219)*(1+'Summary&amp;Assumptions'!$J$29)^(EC$46-1))+AND(EC$56&lt;'Summary&amp;Assumptions'!$J$31,EC$47&gt;=$FQ219,EC$47&lt;=$FR219)*(('Summary&amp;Assumptions'!$H$25*$C219)*(1+'Summary&amp;Assumptions'!$J$29)^(EC$46-1))</f>
        <v>0</v>
      </c>
      <c r="DY219" s="588">
        <f>AND(ED$55&gt;0,SUM($E219:DX219)&lt;'Summary&amp;Assumptions'!$G$32*$B219,$D219&gt;='Summary&amp;Assumptions'!$D$17,ED$47&gt;=$D219,ED$47&lt;=EDATE($D219,'Summary&amp;Assumptions'!$G$32))*$B219+AND(ED$56&lt;'Summary&amp;Assumptions'!$J$31,ED$47&gt;=$FO219,ED$47&lt;=$FP219)*(('Summary&amp;Assumptions'!$H$25*$C219)*(1+'Summary&amp;Assumptions'!$J$29)^(ED$46-1))+AND(ED$56&lt;'Summary&amp;Assumptions'!$J$31,ED$47&gt;=$FQ219,ED$47&lt;=$FR219)*(('Summary&amp;Assumptions'!$H$25*$C219)*(1+'Summary&amp;Assumptions'!$J$29)^(ED$46-1))</f>
        <v>0</v>
      </c>
      <c r="DZ219" s="588">
        <f>AND(EE$55&gt;0,SUM($E219:DY219)&lt;'Summary&amp;Assumptions'!$G$32*$B219,$D219&gt;='Summary&amp;Assumptions'!$D$17,EE$47&gt;=$D219,EE$47&lt;=EDATE($D219,'Summary&amp;Assumptions'!$G$32))*$B219+AND(EE$56&lt;'Summary&amp;Assumptions'!$J$31,EE$47&gt;=$FO219,EE$47&lt;=$FP219)*(('Summary&amp;Assumptions'!$H$25*$C219)*(1+'Summary&amp;Assumptions'!$J$29)^(EE$46-1))+AND(EE$56&lt;'Summary&amp;Assumptions'!$J$31,EE$47&gt;=$FQ219,EE$47&lt;=$FR219)*(('Summary&amp;Assumptions'!$H$25*$C219)*(1+'Summary&amp;Assumptions'!$J$29)^(EE$46-1))</f>
        <v>0</v>
      </c>
      <c r="EA219" s="588">
        <f>AND(EF$55&gt;0,SUM($E219:DZ219)&lt;'Summary&amp;Assumptions'!$G$32*$B219,$D219&gt;='Summary&amp;Assumptions'!$D$17,EF$47&gt;=$D219,EF$47&lt;=EDATE($D219,'Summary&amp;Assumptions'!$G$32))*$B219+AND(EF$56&lt;'Summary&amp;Assumptions'!$J$31,EF$47&gt;=$FO219,EF$47&lt;=$FP219)*(('Summary&amp;Assumptions'!$H$25*$C219)*(1+'Summary&amp;Assumptions'!$J$29)^(EF$46-1))+AND(EF$56&lt;'Summary&amp;Assumptions'!$J$31,EF$47&gt;=$FQ219,EF$47&lt;=$FR219)*(('Summary&amp;Assumptions'!$H$25*$C219)*(1+'Summary&amp;Assumptions'!$J$29)^(EF$46-1))</f>
        <v>0</v>
      </c>
      <c r="EB219" s="588">
        <f>AND(EG$55&gt;0,SUM($E219:EA219)&lt;'Summary&amp;Assumptions'!$G$32*$B219,$D219&gt;='Summary&amp;Assumptions'!$D$17,EG$47&gt;=$D219,EG$47&lt;=EDATE($D219,'Summary&amp;Assumptions'!$G$32))*$B219+AND(EG$56&lt;'Summary&amp;Assumptions'!$J$31,EG$47&gt;=$FO219,EG$47&lt;=$FP219)*(('Summary&amp;Assumptions'!$H$25*$C219)*(1+'Summary&amp;Assumptions'!$J$29)^(EG$46-1))+AND(EG$56&lt;'Summary&amp;Assumptions'!$J$31,EG$47&gt;=$FQ219,EG$47&lt;=$FR219)*(('Summary&amp;Assumptions'!$H$25*$C219)*(1+'Summary&amp;Assumptions'!$J$29)^(EG$46-1))</f>
        <v>0</v>
      </c>
      <c r="EC219" s="588">
        <f>AND(EH$55&gt;0,SUM($E219:EB219)&lt;'Summary&amp;Assumptions'!$G$32*$B219,$D219&gt;='Summary&amp;Assumptions'!$D$17,EH$47&gt;=$D219,EH$47&lt;=EDATE($D219,'Summary&amp;Assumptions'!$G$32))*$B219+AND(EH$56&lt;'Summary&amp;Assumptions'!$J$31,EH$47&gt;=$FO219,EH$47&lt;=$FP219)*(('Summary&amp;Assumptions'!$H$25*$C219)*(1+'Summary&amp;Assumptions'!$J$29)^(EH$46-1))+AND(EH$56&lt;'Summary&amp;Assumptions'!$J$31,EH$47&gt;=$FQ219,EH$47&lt;=$FR219)*(('Summary&amp;Assumptions'!$H$25*$C219)*(1+'Summary&amp;Assumptions'!$J$29)^(EH$46-1))</f>
        <v>0</v>
      </c>
      <c r="ED219" s="588">
        <f>AND(EI$55&gt;0,SUM($E219:EC219)&lt;'Summary&amp;Assumptions'!$G$32*$B219,$D219&gt;='Summary&amp;Assumptions'!$D$17,EI$47&gt;=$D219,EI$47&lt;=EDATE($D219,'Summary&amp;Assumptions'!$G$32))*$B219+AND(EI$56&lt;'Summary&amp;Assumptions'!$J$31,EI$47&gt;=$FO219,EI$47&lt;=$FP219)*(('Summary&amp;Assumptions'!$H$25*$C219)*(1+'Summary&amp;Assumptions'!$J$29)^(EI$46-1))+AND(EI$56&lt;'Summary&amp;Assumptions'!$J$31,EI$47&gt;=$FQ219,EI$47&lt;=$FR219)*(('Summary&amp;Assumptions'!$H$25*$C219)*(1+'Summary&amp;Assumptions'!$J$29)^(EI$46-1))</f>
        <v>0</v>
      </c>
      <c r="EE219" s="588">
        <f>AND(EJ$55&gt;0,SUM($E219:ED219)&lt;'Summary&amp;Assumptions'!$G$32*$B219,$D219&gt;='Summary&amp;Assumptions'!$D$17,EJ$47&gt;=$D219,EJ$47&lt;=EDATE($D219,'Summary&amp;Assumptions'!$G$32))*$B219+AND(EJ$56&lt;'Summary&amp;Assumptions'!$J$31,EJ$47&gt;=$FO219,EJ$47&lt;=$FP219)*(('Summary&amp;Assumptions'!$H$25*$C219)*(1+'Summary&amp;Assumptions'!$J$29)^(EJ$46-1))+AND(EJ$56&lt;'Summary&amp;Assumptions'!$J$31,EJ$47&gt;=$FQ219,EJ$47&lt;=$FR219)*(('Summary&amp;Assumptions'!$H$25*$C219)*(1+'Summary&amp;Assumptions'!$J$29)^(EJ$46-1))</f>
        <v>0</v>
      </c>
      <c r="EF219" s="588">
        <f>AND(EK$55&gt;0,SUM($E219:EE219)&lt;'Summary&amp;Assumptions'!$G$32*$B219,$D219&gt;='Summary&amp;Assumptions'!$D$17,EK$47&gt;=$D219,EK$47&lt;=EDATE($D219,'Summary&amp;Assumptions'!$G$32))*$B219+AND(EK$56&lt;'Summary&amp;Assumptions'!$J$31,EK$47&gt;=$FO219,EK$47&lt;=$FP219)*(('Summary&amp;Assumptions'!$H$25*$C219)*(1+'Summary&amp;Assumptions'!$J$29)^(EK$46-1))+AND(EK$56&lt;'Summary&amp;Assumptions'!$J$31,EK$47&gt;=$FQ219,EK$47&lt;=$FR219)*(('Summary&amp;Assumptions'!$H$25*$C219)*(1+'Summary&amp;Assumptions'!$J$29)^(EK$46-1))</f>
        <v>0</v>
      </c>
      <c r="EG219" s="588">
        <f>AND(EL$55&gt;0,SUM($E219:EF219)&lt;'Summary&amp;Assumptions'!$G$32*$B219,$D219&gt;='Summary&amp;Assumptions'!$D$17,EL$47&gt;=$D219,EL$47&lt;=EDATE($D219,'Summary&amp;Assumptions'!$G$32))*$B219+AND(EL$56&lt;'Summary&amp;Assumptions'!$J$31,EL$47&gt;=$FO219,EL$47&lt;=$FP219)*(('Summary&amp;Assumptions'!$H$25*$C219)*(1+'Summary&amp;Assumptions'!$J$29)^(EL$46-1))+AND(EL$56&lt;'Summary&amp;Assumptions'!$J$31,EL$47&gt;=$FQ219,EL$47&lt;=$FR219)*(('Summary&amp;Assumptions'!$H$25*$C219)*(1+'Summary&amp;Assumptions'!$J$29)^(EL$46-1))</f>
        <v>0</v>
      </c>
      <c r="EH219" s="588">
        <f>AND(EM$55&gt;0,SUM($E219:EG219)&lt;'Summary&amp;Assumptions'!$G$32*$B219,$D219&gt;='Summary&amp;Assumptions'!$D$17,EM$47&gt;=$D219,EM$47&lt;=EDATE($D219,'Summary&amp;Assumptions'!$G$32))*$B219+AND(EM$56&lt;'Summary&amp;Assumptions'!$J$31,EM$47&gt;=$FO219,EM$47&lt;=$FP219)*(('Summary&amp;Assumptions'!$H$25*$C219)*(1+'Summary&amp;Assumptions'!$J$29)^(EM$46-1))+AND(EM$56&lt;'Summary&amp;Assumptions'!$J$31,EM$47&gt;=$FQ219,EM$47&lt;=$FR219)*(('Summary&amp;Assumptions'!$H$25*$C219)*(1+'Summary&amp;Assumptions'!$J$29)^(EM$46-1))</f>
        <v>0</v>
      </c>
      <c r="EI219" s="588">
        <f>AND(EN$55&gt;0,SUM($E219:EH219)&lt;'Summary&amp;Assumptions'!$G$32*$B219,$D219&gt;='Summary&amp;Assumptions'!$D$17,EN$47&gt;=$D219,EN$47&lt;=EDATE($D219,'Summary&amp;Assumptions'!$G$32))*$B219+AND(EN$56&lt;'Summary&amp;Assumptions'!$J$31,EN$47&gt;=$FO219,EN$47&lt;=$FP219)*(('Summary&amp;Assumptions'!$H$25*$C219)*(1+'Summary&amp;Assumptions'!$J$29)^(EN$46-1))+AND(EN$56&lt;'Summary&amp;Assumptions'!$J$31,EN$47&gt;=$FQ219,EN$47&lt;=$FR219)*(('Summary&amp;Assumptions'!$H$25*$C219)*(1+'Summary&amp;Assumptions'!$J$29)^(EN$46-1))</f>
        <v>0</v>
      </c>
      <c r="EJ219" s="588">
        <f>AND(EO$55&gt;0,SUM($E219:EI219)&lt;'Summary&amp;Assumptions'!$G$32*$B219,$D219&gt;='Summary&amp;Assumptions'!$D$17,EO$47&gt;=$D219,EO$47&lt;=EDATE($D219,'Summary&amp;Assumptions'!$G$32))*$B219+AND(EO$56&lt;'Summary&amp;Assumptions'!$J$31,EO$47&gt;=$FO219,EO$47&lt;=$FP219)*(('Summary&amp;Assumptions'!$H$25*$C219)*(1+'Summary&amp;Assumptions'!$J$29)^(EO$46-1))+AND(EO$56&lt;'Summary&amp;Assumptions'!$J$31,EO$47&gt;=$FQ219,EO$47&lt;=$FR219)*(('Summary&amp;Assumptions'!$H$25*$C219)*(1+'Summary&amp;Assumptions'!$J$29)^(EO$46-1))</f>
        <v>0</v>
      </c>
      <c r="EK219" s="588">
        <f>AND(EP$55&gt;0,SUM($E219:EJ219)&lt;'Summary&amp;Assumptions'!$G$32*$B219,$D219&gt;='Summary&amp;Assumptions'!$D$17,EP$47&gt;=$D219,EP$47&lt;=EDATE($D219,'Summary&amp;Assumptions'!$G$32))*$B219+AND(EP$56&lt;'Summary&amp;Assumptions'!$J$31,EP$47&gt;=$FO219,EP$47&lt;=$FP219)*(('Summary&amp;Assumptions'!$H$25*$C219)*(1+'Summary&amp;Assumptions'!$J$29)^(EP$46-1))+AND(EP$56&lt;'Summary&amp;Assumptions'!$J$31,EP$47&gt;=$FQ219,EP$47&lt;=$FR219)*(('Summary&amp;Assumptions'!$H$25*$C219)*(1+'Summary&amp;Assumptions'!$J$29)^(EP$46-1))</f>
        <v>0</v>
      </c>
      <c r="EL219" s="588">
        <f>AND(EQ$55&gt;0,SUM($E219:EK219)&lt;'Summary&amp;Assumptions'!$G$32*$B219,$D219&gt;='Summary&amp;Assumptions'!$D$17,EQ$47&gt;=$D219,EQ$47&lt;=EDATE($D219,'Summary&amp;Assumptions'!$G$32))*$B219+AND(EQ$56&lt;'Summary&amp;Assumptions'!$J$31,EQ$47&gt;=$FO219,EQ$47&lt;=$FP219)*(('Summary&amp;Assumptions'!$H$25*$C219)*(1+'Summary&amp;Assumptions'!$J$29)^(EQ$46-1))+AND(EQ$56&lt;'Summary&amp;Assumptions'!$J$31,EQ$47&gt;=$FQ219,EQ$47&lt;=$FR219)*(('Summary&amp;Assumptions'!$H$25*$C219)*(1+'Summary&amp;Assumptions'!$J$29)^(EQ$46-1))</f>
        <v>0</v>
      </c>
      <c r="EM219" s="588">
        <f>AND(ER$55&gt;0,SUM($E219:EL219)&lt;'Summary&amp;Assumptions'!$G$32*$B219,$D219&gt;='Summary&amp;Assumptions'!$D$17,ER$47&gt;=$D219,ER$47&lt;=EDATE($D219,'Summary&amp;Assumptions'!$G$32))*$B219+AND(ER$56&lt;'Summary&amp;Assumptions'!$J$31,ER$47&gt;=$FO219,ER$47&lt;=$FP219)*(('Summary&amp;Assumptions'!$H$25*$C219)*(1+'Summary&amp;Assumptions'!$J$29)^(ER$46-1))+AND(ER$56&lt;'Summary&amp;Assumptions'!$J$31,ER$47&gt;=$FQ219,ER$47&lt;=$FR219)*(('Summary&amp;Assumptions'!$H$25*$C219)*(1+'Summary&amp;Assumptions'!$J$29)^(ER$46-1))</f>
        <v>0</v>
      </c>
      <c r="EN219" s="588">
        <f>AND(ES$55&gt;0,SUM($E219:EM219)&lt;'Summary&amp;Assumptions'!$G$32*$B219,$D219&gt;='Summary&amp;Assumptions'!$D$17,ES$47&gt;=$D219,ES$47&lt;=EDATE($D219,'Summary&amp;Assumptions'!$G$32))*$B219+AND(ES$56&lt;'Summary&amp;Assumptions'!$J$31,ES$47&gt;=$FO219,ES$47&lt;=$FP219)*(('Summary&amp;Assumptions'!$H$25*$C219)*(1+'Summary&amp;Assumptions'!$J$29)^(ES$46-1))+AND(ES$56&lt;'Summary&amp;Assumptions'!$J$31,ES$47&gt;=$FQ219,ES$47&lt;=$FR219)*(('Summary&amp;Assumptions'!$H$25*$C219)*(1+'Summary&amp;Assumptions'!$J$29)^(ES$46-1))</f>
        <v>0</v>
      </c>
      <c r="EO219" s="588">
        <f>AND(ET$55&gt;0,SUM($E219:EN219)&lt;'Summary&amp;Assumptions'!$G$32*$B219,$D219&gt;='Summary&amp;Assumptions'!$D$17,ET$47&gt;=$D219,ET$47&lt;=EDATE($D219,'Summary&amp;Assumptions'!$G$32))*$B219+AND(ET$56&lt;'Summary&amp;Assumptions'!$J$31,ET$47&gt;=$FO219,ET$47&lt;=$FP219)*(('Summary&amp;Assumptions'!$H$25*$C219)*(1+'Summary&amp;Assumptions'!$J$29)^(ET$46-1))+AND(ET$56&lt;'Summary&amp;Assumptions'!$J$31,ET$47&gt;=$FQ219,ET$47&lt;=$FR219)*(('Summary&amp;Assumptions'!$H$25*$C219)*(1+'Summary&amp;Assumptions'!$J$29)^(ET$46-1))</f>
        <v>0</v>
      </c>
      <c r="EP219" s="588">
        <f>AND(EU$55&gt;0,SUM($E219:EO219)&lt;'Summary&amp;Assumptions'!$G$32*$B219,$D219&gt;='Summary&amp;Assumptions'!$D$17,EU$47&gt;=$D219,EU$47&lt;=EDATE($D219,'Summary&amp;Assumptions'!$G$32))*$B219+AND(EU$56&lt;'Summary&amp;Assumptions'!$J$31,EU$47&gt;=$FO219,EU$47&lt;=$FP219)*(('Summary&amp;Assumptions'!$H$25*$C219)*(1+'Summary&amp;Assumptions'!$J$29)^(EU$46-1))+AND(EU$56&lt;'Summary&amp;Assumptions'!$J$31,EU$47&gt;=$FQ219,EU$47&lt;=$FR219)*(('Summary&amp;Assumptions'!$H$25*$C219)*(1+'Summary&amp;Assumptions'!$J$29)^(EU$46-1))</f>
        <v>0</v>
      </c>
      <c r="EQ219" s="588">
        <f>AND(EV$55&gt;0,SUM($E219:EP219)&lt;'Summary&amp;Assumptions'!$G$32*$B219,$D219&gt;='Summary&amp;Assumptions'!$D$17,EV$47&gt;=$D219,EV$47&lt;=EDATE($D219,'Summary&amp;Assumptions'!$G$32))*$B219+AND(EV$56&lt;'Summary&amp;Assumptions'!$J$31,EV$47&gt;=$FO219,EV$47&lt;=$FP219)*(('Summary&amp;Assumptions'!$H$25*$C219)*(1+'Summary&amp;Assumptions'!$J$29)^(EV$46-1))+AND(EV$56&lt;'Summary&amp;Assumptions'!$J$31,EV$47&gt;=$FQ219,EV$47&lt;=$FR219)*(('Summary&amp;Assumptions'!$H$25*$C219)*(1+'Summary&amp;Assumptions'!$J$29)^(EV$46-1))</f>
        <v>0</v>
      </c>
      <c r="ER219" s="588">
        <f>AND(EW$55&gt;0,SUM($E219:EQ219)&lt;'Summary&amp;Assumptions'!$G$32*$B219,$D219&gt;='Summary&amp;Assumptions'!$D$17,EW$47&gt;=$D219,EW$47&lt;=EDATE($D219,'Summary&amp;Assumptions'!$G$32))*$B219+AND(EW$56&lt;'Summary&amp;Assumptions'!$J$31,EW$47&gt;=$FO219,EW$47&lt;=$FP219)*(('Summary&amp;Assumptions'!$H$25*$C219)*(1+'Summary&amp;Assumptions'!$J$29)^(EW$46-1))+AND(EW$56&lt;'Summary&amp;Assumptions'!$J$31,EW$47&gt;=$FQ219,EW$47&lt;=$FR219)*(('Summary&amp;Assumptions'!$H$25*$C219)*(1+'Summary&amp;Assumptions'!$J$29)^(EW$46-1))</f>
        <v>0</v>
      </c>
      <c r="ES219" s="588">
        <f>AND(EX$55&gt;0,SUM($E219:ER219)&lt;'Summary&amp;Assumptions'!$G$32*$B219,$D219&gt;='Summary&amp;Assumptions'!$D$17,EX$47&gt;=$D219,EX$47&lt;=EDATE($D219,'Summary&amp;Assumptions'!$G$32))*$B219+AND(EX$56&lt;'Summary&amp;Assumptions'!$J$31,EX$47&gt;=$FO219,EX$47&lt;=$FP219)*(('Summary&amp;Assumptions'!$H$25*$C219)*(1+'Summary&amp;Assumptions'!$J$29)^(EX$46-1))+AND(EX$56&lt;'Summary&amp;Assumptions'!$J$31,EX$47&gt;=$FQ219,EX$47&lt;=$FR219)*(('Summary&amp;Assumptions'!$H$25*$C219)*(1+'Summary&amp;Assumptions'!$J$29)^(EX$46-1))</f>
        <v>0</v>
      </c>
      <c r="ET219" s="588">
        <f>AND(EY$55&gt;0,SUM($E219:ES219)&lt;'Summary&amp;Assumptions'!$G$32*$B219,$D219&gt;='Summary&amp;Assumptions'!$D$17,EY$47&gt;=$D219,EY$47&lt;=EDATE($D219,'Summary&amp;Assumptions'!$G$32))*$B219+AND(EY$56&lt;'Summary&amp;Assumptions'!$J$31,EY$47&gt;=$FO219,EY$47&lt;=$FP219)*(('Summary&amp;Assumptions'!$H$25*$C219)*(1+'Summary&amp;Assumptions'!$J$29)^(EY$46-1))+AND(EY$56&lt;'Summary&amp;Assumptions'!$J$31,EY$47&gt;=$FQ219,EY$47&lt;=$FR219)*(('Summary&amp;Assumptions'!$H$25*$C219)*(1+'Summary&amp;Assumptions'!$J$29)^(EY$46-1))</f>
        <v>0</v>
      </c>
      <c r="EU219" s="588">
        <f>AND(EZ$55&gt;0,SUM($E219:ET219)&lt;'Summary&amp;Assumptions'!$G$32*$B219,$D219&gt;='Summary&amp;Assumptions'!$D$17,EZ$47&gt;=$D219,EZ$47&lt;=EDATE($D219,'Summary&amp;Assumptions'!$G$32))*$B219+AND(EZ$56&lt;'Summary&amp;Assumptions'!$J$31,EZ$47&gt;=$FO219,EZ$47&lt;=$FP219)*(('Summary&amp;Assumptions'!$H$25*$C219)*(1+'Summary&amp;Assumptions'!$J$29)^(EZ$46-1))+AND(EZ$56&lt;'Summary&amp;Assumptions'!$J$31,EZ$47&gt;=$FQ219,EZ$47&lt;=$FR219)*(('Summary&amp;Assumptions'!$H$25*$C219)*(1+'Summary&amp;Assumptions'!$J$29)^(EZ$46-1))</f>
        <v>0</v>
      </c>
      <c r="EV219" s="588">
        <f>AND(FA$55&gt;0,SUM($E219:EU219)&lt;'Summary&amp;Assumptions'!$G$32*$B219,$D219&gt;='Summary&amp;Assumptions'!$D$17,FA$47&gt;=$D219,FA$47&lt;=EDATE($D219,'Summary&amp;Assumptions'!$G$32))*$B219+AND(FA$56&lt;'Summary&amp;Assumptions'!$J$31,FA$47&gt;=$FO219,FA$47&lt;=$FP219)*(('Summary&amp;Assumptions'!$H$25*$C219)*(1+'Summary&amp;Assumptions'!$J$29)^(FA$46-1))+AND(FA$56&lt;'Summary&amp;Assumptions'!$J$31,FA$47&gt;=$FQ219,FA$47&lt;=$FR219)*(('Summary&amp;Assumptions'!$H$25*$C219)*(1+'Summary&amp;Assumptions'!$J$29)^(FA$46-1))</f>
        <v>0</v>
      </c>
      <c r="EW219" s="588">
        <f>AND(FB$55&gt;0,SUM($E219:EV219)&lt;'Summary&amp;Assumptions'!$G$32*$B219,$D219&gt;='Summary&amp;Assumptions'!$D$17,FB$47&gt;=$D219,FB$47&lt;=EDATE($D219,'Summary&amp;Assumptions'!$G$32))*$B219+AND(FB$56&lt;'Summary&amp;Assumptions'!$J$31,FB$47&gt;=$FO219,FB$47&lt;=$FP219)*(('Summary&amp;Assumptions'!$H$25*$C219)*(1+'Summary&amp;Assumptions'!$J$29)^(FB$46-1))+AND(FB$56&lt;'Summary&amp;Assumptions'!$J$31,FB$47&gt;=$FQ219,FB$47&lt;=$FR219)*(('Summary&amp;Assumptions'!$H$25*$C219)*(1+'Summary&amp;Assumptions'!$J$29)^(FB$46-1))</f>
        <v>0</v>
      </c>
      <c r="EX219" s="588">
        <f>AND(FC$55&gt;0,SUM($E219:EW219)&lt;'Summary&amp;Assumptions'!$G$32*$B219,$D219&gt;='Summary&amp;Assumptions'!$D$17,FC$47&gt;=$D219,FC$47&lt;=EDATE($D219,'Summary&amp;Assumptions'!$G$32))*$B219+AND(FC$56&lt;'Summary&amp;Assumptions'!$J$31,FC$47&gt;=$FO219,FC$47&lt;=$FP219)*(('Summary&amp;Assumptions'!$H$25*$C219)*(1+'Summary&amp;Assumptions'!$J$29)^(FC$46-1))+AND(FC$56&lt;'Summary&amp;Assumptions'!$J$31,FC$47&gt;=$FQ219,FC$47&lt;=$FR219)*(('Summary&amp;Assumptions'!$H$25*$C219)*(1+'Summary&amp;Assumptions'!$J$29)^(FC$46-1))</f>
        <v>0</v>
      </c>
      <c r="EY219" s="588">
        <f>AND(FD$55&gt;0,SUM($E219:EX219)&lt;'Summary&amp;Assumptions'!$G$32*$B219,$D219&gt;='Summary&amp;Assumptions'!$D$17,FD$47&gt;=$D219,FD$47&lt;=EDATE($D219,'Summary&amp;Assumptions'!$G$32))*$B219+AND(FD$56&lt;'Summary&amp;Assumptions'!$J$31,FD$47&gt;=$FO219,FD$47&lt;=$FP219)*(('Summary&amp;Assumptions'!$H$25*$C219)*(1+'Summary&amp;Assumptions'!$J$29)^(FD$46-1))+AND(FD$56&lt;'Summary&amp;Assumptions'!$J$31,FD$47&gt;=$FQ219,FD$47&lt;=$FR219)*(('Summary&amp;Assumptions'!$H$25*$C219)*(1+'Summary&amp;Assumptions'!$J$29)^(FD$46-1))</f>
        <v>0</v>
      </c>
      <c r="EZ219" s="588">
        <f>AND(FE$55&gt;0,SUM($E219:EY219)&lt;'Summary&amp;Assumptions'!$G$32*$B219,$D219&gt;='Summary&amp;Assumptions'!$D$17,FE$47&gt;=$D219,FE$47&lt;=EDATE($D219,'Summary&amp;Assumptions'!$G$32))*$B219+AND(FE$56&lt;'Summary&amp;Assumptions'!$J$31,FE$47&gt;=$FO219,FE$47&lt;=$FP219)*(('Summary&amp;Assumptions'!$H$25*$C219)*(1+'Summary&amp;Assumptions'!$J$29)^(FE$46-1))+AND(FE$56&lt;'Summary&amp;Assumptions'!$J$31,FE$47&gt;=$FQ219,FE$47&lt;=$FR219)*(('Summary&amp;Assumptions'!$H$25*$C219)*(1+'Summary&amp;Assumptions'!$J$29)^(FE$46-1))</f>
        <v>0</v>
      </c>
      <c r="FA219" s="588">
        <f>AND(FF$55&gt;0,SUM($E219:EZ219)&lt;'Summary&amp;Assumptions'!$G$32*$B219,$D219&gt;='Summary&amp;Assumptions'!$D$17,FF$47&gt;=$D219,FF$47&lt;=EDATE($D219,'Summary&amp;Assumptions'!$G$32))*$B219+AND(FF$56&lt;'Summary&amp;Assumptions'!$J$31,FF$47&gt;=$FO219,FF$47&lt;=$FP219)*(('Summary&amp;Assumptions'!$H$25*$C219)*(1+'Summary&amp;Assumptions'!$J$29)^(FF$46-1))+AND(FF$56&lt;'Summary&amp;Assumptions'!$J$31,FF$47&gt;=$FQ219,FF$47&lt;=$FR219)*(('Summary&amp;Assumptions'!$H$25*$C219)*(1+'Summary&amp;Assumptions'!$J$29)^(FF$46-1))</f>
        <v>0</v>
      </c>
      <c r="FB219" s="588">
        <f>AND(FG$55&gt;0,SUM($E219:FA219)&lt;'Summary&amp;Assumptions'!$G$32*$B219,$D219&gt;='Summary&amp;Assumptions'!$D$17,FG$47&gt;=$D219,FG$47&lt;=EDATE($D219,'Summary&amp;Assumptions'!$G$32))*$B219+AND(FG$56&lt;'Summary&amp;Assumptions'!$J$31,FG$47&gt;=$FO219,FG$47&lt;=$FP219)*(('Summary&amp;Assumptions'!$H$25*$C219)*(1+'Summary&amp;Assumptions'!$J$29)^(FG$46-1))+AND(FG$56&lt;'Summary&amp;Assumptions'!$J$31,FG$47&gt;=$FQ219,FG$47&lt;=$FR219)*(('Summary&amp;Assumptions'!$H$25*$C219)*(1+'Summary&amp;Assumptions'!$J$29)^(FG$46-1))</f>
        <v>0</v>
      </c>
      <c r="FC219" s="588">
        <f>AND(FH$55&gt;0,SUM($E219:FB219)&lt;'Summary&amp;Assumptions'!$G$32*$B219,$D219&gt;='Summary&amp;Assumptions'!$D$17,FH$47&gt;=$D219,FH$47&lt;=EDATE($D219,'Summary&amp;Assumptions'!$G$32))*$B219+AND(FH$56&lt;'Summary&amp;Assumptions'!$J$31,FH$47&gt;=$FO219,FH$47&lt;=$FP219)*(('Summary&amp;Assumptions'!$H$25*$C219)*(1+'Summary&amp;Assumptions'!$J$29)^(FH$46-1))+AND(FH$56&lt;'Summary&amp;Assumptions'!$J$31,FH$47&gt;=$FQ219,FH$47&lt;=$FR219)*(('Summary&amp;Assumptions'!$H$25*$C219)*(1+'Summary&amp;Assumptions'!$J$29)^(FH$46-1))</f>
        <v>0</v>
      </c>
      <c r="FD219" s="588">
        <f>AND(FI$55&gt;0,SUM($E219:FC219)&lt;'Summary&amp;Assumptions'!$G$32*$B219,$D219&gt;='Summary&amp;Assumptions'!$D$17,FI$47&gt;=$D219,FI$47&lt;=EDATE($D219,'Summary&amp;Assumptions'!$G$32))*$B219+AND(FI$56&lt;'Summary&amp;Assumptions'!$J$31,FI$47&gt;=$FO219,FI$47&lt;=$FP219)*(('Summary&amp;Assumptions'!$H$25*$C219)*(1+'Summary&amp;Assumptions'!$J$29)^(FI$46-1))+AND(FI$56&lt;'Summary&amp;Assumptions'!$J$31,FI$47&gt;=$FQ219,FI$47&lt;=$FR219)*(('Summary&amp;Assumptions'!$H$25*$C219)*(1+'Summary&amp;Assumptions'!$J$29)^(FI$46-1))</f>
        <v>0</v>
      </c>
      <c r="FE219" s="588">
        <f>AND(FJ$55&gt;0,SUM($E219:FD219)&lt;'Summary&amp;Assumptions'!$G$32*$B219,$D219&gt;='Summary&amp;Assumptions'!$D$17,FJ$47&gt;=$D219,FJ$47&lt;=EDATE($D219,'Summary&amp;Assumptions'!$G$32))*$B219+AND(FJ$56&lt;'Summary&amp;Assumptions'!$J$31,FJ$47&gt;=$FO219,FJ$47&lt;=$FP219)*(('Summary&amp;Assumptions'!$H$25*$C219)*(1+'Summary&amp;Assumptions'!$J$29)^(FJ$46-1))+AND(FJ$56&lt;'Summary&amp;Assumptions'!$J$31,FJ$47&gt;=$FQ219,FJ$47&lt;=$FR219)*(('Summary&amp;Assumptions'!$H$25*$C219)*(1+'Summary&amp;Assumptions'!$J$29)^(FJ$46-1))</f>
        <v>0</v>
      </c>
      <c r="FF219" s="588">
        <f>AND(FK$55&gt;0,SUM($E219:FE219)&lt;'Summary&amp;Assumptions'!$G$32*$B219,$D219&gt;='Summary&amp;Assumptions'!$D$17,FK$47&gt;=$D219,FK$47&lt;=EDATE($D219,'Summary&amp;Assumptions'!$G$32))*$B219+AND(FK$56&lt;'Summary&amp;Assumptions'!$J$31,FK$47&gt;=$FO219,FK$47&lt;=$FP219)*(('Summary&amp;Assumptions'!$H$25*$C219)*(1+'Summary&amp;Assumptions'!$J$29)^(FK$46-1))+AND(FK$56&lt;'Summary&amp;Assumptions'!$J$31,FK$47&gt;=$FQ219,FK$47&lt;=$FR219)*(('Summary&amp;Assumptions'!$H$25*$C219)*(1+'Summary&amp;Assumptions'!$J$29)^(FK$46-1))</f>
        <v>0</v>
      </c>
      <c r="FG219" s="588">
        <f>AND(FL$55&gt;0,SUM($E219:FF219)&lt;'Summary&amp;Assumptions'!$G$32*$B219,$D219&gt;='Summary&amp;Assumptions'!$D$17,FL$47&gt;=$D219,FL$47&lt;=EDATE($D219,'Summary&amp;Assumptions'!$G$32))*$B219+AND(FL$56&lt;'Summary&amp;Assumptions'!$J$31,FL$47&gt;=$FO219,FL$47&lt;=$FP219)*(('Summary&amp;Assumptions'!$H$25*$C219)*(1+'Summary&amp;Assumptions'!$J$29)^(FL$46-1))+AND(FL$56&lt;'Summary&amp;Assumptions'!$J$31,FL$47&gt;=$FQ219,FL$47&lt;=$FR219)*(('Summary&amp;Assumptions'!$H$25*$C219)*(1+'Summary&amp;Assumptions'!$J$29)^(FL$46-1))</f>
        <v>0</v>
      </c>
      <c r="FH219" s="588">
        <f>AND(FM$55&gt;0,SUM($E219:FG219)&lt;'Summary&amp;Assumptions'!$G$32*$B219,$D219&gt;='Summary&amp;Assumptions'!$D$17,FM$47&gt;=$D219,FM$47&lt;=EDATE($D219,'Summary&amp;Assumptions'!$G$32))*$B219+AND(FM$56&lt;'Summary&amp;Assumptions'!$J$31,FM$47&gt;=$FO219,FM$47&lt;=$FP219)*(('Summary&amp;Assumptions'!$H$25*$C219)*(1+'Summary&amp;Assumptions'!$J$29)^(FM$46-1))+AND(FM$56&lt;'Summary&amp;Assumptions'!$J$31,FM$47&gt;=$FQ219,FM$47&lt;=$FR219)*(('Summary&amp;Assumptions'!$H$25*$C219)*(1+'Summary&amp;Assumptions'!$J$29)^(FM$46-1))</f>
        <v>0</v>
      </c>
      <c r="FI219" s="588">
        <f>AND(FN$55&gt;0,SUM($E219:FH219)&lt;'Summary&amp;Assumptions'!$G$32*$B219,$D219&gt;='Summary&amp;Assumptions'!$D$17,FN$47&gt;=$D219,FN$47&lt;=EDATE($D219,'Summary&amp;Assumptions'!$G$32))*$B219+AND(FN$56&lt;'Summary&amp;Assumptions'!$J$31,FN$47&gt;=$FO219,FN$47&lt;=$FP219)*(('Summary&amp;Assumptions'!$H$25*$C219)*(1+'Summary&amp;Assumptions'!$J$29)^(FN$46-1))+AND(FN$56&lt;'Summary&amp;Assumptions'!$J$31,FN$47&gt;=$FQ219,FN$47&lt;=$FR219)*(('Summary&amp;Assumptions'!$H$25*$C219)*(1+'Summary&amp;Assumptions'!$J$29)^(FN$46-1))</f>
        <v>0</v>
      </c>
      <c r="FJ219" s="588">
        <f>AND(FO$55&gt;0,SUM($E219:FI219)&lt;'Summary&amp;Assumptions'!$G$32*$B219,$D219&gt;='Summary&amp;Assumptions'!$D$17,FO$47&gt;=$D219,FO$47&lt;=EDATE($D219,'Summary&amp;Assumptions'!$G$32))*$B219+AND(FO$56&lt;'Summary&amp;Assumptions'!$J$31,FO$47&gt;=$FO219,FO$47&lt;=$FP219)*(('Summary&amp;Assumptions'!$H$25*$C219)*(1+'Summary&amp;Assumptions'!$J$29)^(FO$46-1))+AND(FO$56&lt;'Summary&amp;Assumptions'!$J$31,FO$47&gt;=$FQ219,FO$47&lt;=$FR219)*(('Summary&amp;Assumptions'!$H$25*$C219)*(1+'Summary&amp;Assumptions'!$J$29)^(FO$46-1))</f>
        <v>0</v>
      </c>
      <c r="FK219" s="588">
        <f>AND(FP$55&gt;0,SUM($E219:FJ219)&lt;'Summary&amp;Assumptions'!$G$32*$B219,$D219&gt;='Summary&amp;Assumptions'!$D$17,FP$47&gt;=$D219,FP$47&lt;=EDATE($D219,'Summary&amp;Assumptions'!$G$32))*$B219+AND(FP$56&lt;'Summary&amp;Assumptions'!$J$31,FP$47&gt;=$FO219,FP$47&lt;=$FP219)*(('Summary&amp;Assumptions'!$H$25*$C219)*(1+'Summary&amp;Assumptions'!$J$29)^(FP$46-1))+AND(FP$56&lt;'Summary&amp;Assumptions'!$J$31,FP$47&gt;=$FQ219,FP$47&lt;=$FR219)*(('Summary&amp;Assumptions'!$H$25*$C219)*(1+'Summary&amp;Assumptions'!$J$29)^(FP$46-1))</f>
        <v>0</v>
      </c>
      <c r="FL219" s="588">
        <f>AND(FQ$55&gt;0,SUM($E219:FK219)&lt;'Summary&amp;Assumptions'!$G$32*$B219,$D219&gt;='Summary&amp;Assumptions'!$D$17,FQ$47&gt;=$D219,FQ$47&lt;=EDATE($D219,'Summary&amp;Assumptions'!$G$32))*$B219+AND(FQ$56&lt;'Summary&amp;Assumptions'!$J$31,FQ$47&gt;=$FO219,FQ$47&lt;=$FP219)*(('Summary&amp;Assumptions'!$H$25*$C219)*(1+'Summary&amp;Assumptions'!$J$29)^(FQ$46-1))+AND(FQ$56&lt;'Summary&amp;Assumptions'!$J$31,FQ$47&gt;=$FQ219,FQ$47&lt;=$FR219)*(('Summary&amp;Assumptions'!$H$25*$C219)*(1+'Summary&amp;Assumptions'!$J$29)^(FQ$46-1))</f>
        <v>0</v>
      </c>
      <c r="FO219" s="576">
        <f>EDATE(D219,'Summary&amp;Assumptions'!$G$34)</f>
        <v>47453</v>
      </c>
      <c r="FP219" s="576">
        <f>EDATE(FO219,'Summary&amp;Assumptions'!$G$33-1)</f>
        <v>47484</v>
      </c>
      <c r="FQ219" s="576">
        <f>EDATE(FO219,'Summary&amp;Assumptions'!$G$34)</f>
        <v>47818</v>
      </c>
      <c r="FR219" s="576">
        <f>EDATE(FQ219,'Summary&amp;Assumptions'!$G$33-1)</f>
        <v>47849</v>
      </c>
    </row>
    <row r="220" spans="2:174" hidden="1" x14ac:dyDescent="0.2">
      <c r="B220" s="588">
        <v>0</v>
      </c>
      <c r="C220" s="193">
        <v>0</v>
      </c>
      <c r="D220" s="589">
        <v>47119</v>
      </c>
      <c r="F220" s="588">
        <f>AND(K$55&gt;0,SUM($E220:E220)&lt;'Summary&amp;Assumptions'!$G$32*$B220,$D220&gt;='Summary&amp;Assumptions'!$D$17,K$47&gt;=$D220,K$47&lt;=EDATE($D220,'Summary&amp;Assumptions'!$G$32))*$B220+AND(K$56&lt;'Summary&amp;Assumptions'!$J$31,K$47&gt;=$FO220,K$47&lt;=$FP220)*(('Summary&amp;Assumptions'!$H$25*$C220)*(1+'Summary&amp;Assumptions'!$J$29)^(K$46-1))+AND(K$56&lt;'Summary&amp;Assumptions'!$J$31,K$47&gt;=$FQ220,K$47&lt;=$FR220)*(('Summary&amp;Assumptions'!$H$25*$C220)*(1+'Summary&amp;Assumptions'!$J$29)^(K$46-1))</f>
        <v>0</v>
      </c>
      <c r="G220" s="588">
        <f>AND(L$55&gt;0,SUM($E220:F220)&lt;'Summary&amp;Assumptions'!$G$32*$B220,$D220&gt;='Summary&amp;Assumptions'!$D$17,L$47&gt;=$D220,L$47&lt;=EDATE($D220,'Summary&amp;Assumptions'!$G$32))*$B220+AND(L$56&lt;'Summary&amp;Assumptions'!$J$31,L$47&gt;=$FO220,L$47&lt;=$FP220)*(('Summary&amp;Assumptions'!$H$25*$C220)*(1+'Summary&amp;Assumptions'!$J$29)^(L$46-1))+AND(L$56&lt;'Summary&amp;Assumptions'!$J$31,L$47&gt;=$FQ220,L$47&lt;=$FR220)*(('Summary&amp;Assumptions'!$H$25*$C220)*(1+'Summary&amp;Assumptions'!$J$29)^(L$46-1))</f>
        <v>0</v>
      </c>
      <c r="H220" s="588">
        <f>AND(M$55&gt;0,SUM($E220:G220)&lt;'Summary&amp;Assumptions'!$G$32*$B220,$D220&gt;='Summary&amp;Assumptions'!$D$17,M$47&gt;=$D220,M$47&lt;=EDATE($D220,'Summary&amp;Assumptions'!$G$32))*$B220+AND(M$56&lt;'Summary&amp;Assumptions'!$J$31,M$47&gt;=$FO220,M$47&lt;=$FP220)*(('Summary&amp;Assumptions'!$H$25*$C220)*(1+'Summary&amp;Assumptions'!$J$29)^(M$46-1))+AND(M$56&lt;'Summary&amp;Assumptions'!$J$31,M$47&gt;=$FQ220,M$47&lt;=$FR220)*(('Summary&amp;Assumptions'!$H$25*$C220)*(1+'Summary&amp;Assumptions'!$J$29)^(M$46-1))</f>
        <v>0</v>
      </c>
      <c r="I220" s="588">
        <f>AND(N$55&gt;0,SUM($E220:H220)&lt;'Summary&amp;Assumptions'!$G$32*$B220,$D220&gt;='Summary&amp;Assumptions'!$D$17,N$47&gt;=$D220,N$47&lt;=EDATE($D220,'Summary&amp;Assumptions'!$G$32))*$B220+AND(N$56&lt;'Summary&amp;Assumptions'!$J$31,N$47&gt;=$FO220,N$47&lt;=$FP220)*(('Summary&amp;Assumptions'!$H$25*$C220)*(1+'Summary&amp;Assumptions'!$J$29)^(N$46-1))+AND(N$56&lt;'Summary&amp;Assumptions'!$J$31,N$47&gt;=$FQ220,N$47&lt;=$FR220)*(('Summary&amp;Assumptions'!$H$25*$C220)*(1+'Summary&amp;Assumptions'!$J$29)^(N$46-1))</f>
        <v>0</v>
      </c>
      <c r="J220" s="588">
        <f>AND(O$55&gt;0,SUM($E220:I220)&lt;'Summary&amp;Assumptions'!$G$32*$B220,$D220&gt;='Summary&amp;Assumptions'!$D$17,O$47&gt;=$D220,O$47&lt;=EDATE($D220,'Summary&amp;Assumptions'!$G$32))*$B220+AND(O$56&lt;'Summary&amp;Assumptions'!$J$31,O$47&gt;=$FO220,O$47&lt;=$FP220)*(('Summary&amp;Assumptions'!$H$25*$C220)*(1+'Summary&amp;Assumptions'!$J$29)^(O$46-1))+AND(O$56&lt;'Summary&amp;Assumptions'!$J$31,O$47&gt;=$FQ220,O$47&lt;=$FR220)*(('Summary&amp;Assumptions'!$H$25*$C220)*(1+'Summary&amp;Assumptions'!$J$29)^(O$46-1))</f>
        <v>0</v>
      </c>
      <c r="K220" s="588">
        <f>AND(P$55&gt;0,SUM($E220:J220)&lt;'Summary&amp;Assumptions'!$G$32*$B220,$D220&gt;='Summary&amp;Assumptions'!$D$17,P$47&gt;=$D220,P$47&lt;=EDATE($D220,'Summary&amp;Assumptions'!$G$32))*$B220+AND(P$56&lt;'Summary&amp;Assumptions'!$J$31,P$47&gt;=$FO220,P$47&lt;=$FP220)*(('Summary&amp;Assumptions'!$H$25*$C220)*(1+'Summary&amp;Assumptions'!$J$29)^(P$46-1))+AND(P$56&lt;'Summary&amp;Assumptions'!$J$31,P$47&gt;=$FQ220,P$47&lt;=$FR220)*(('Summary&amp;Assumptions'!$H$25*$C220)*(1+'Summary&amp;Assumptions'!$J$29)^(P$46-1))</f>
        <v>0</v>
      </c>
      <c r="L220" s="588">
        <f>AND(Q$55&gt;0,SUM($E220:K220)&lt;'Summary&amp;Assumptions'!$G$32*$B220,$D220&gt;='Summary&amp;Assumptions'!$D$17,Q$47&gt;=$D220,Q$47&lt;=EDATE($D220,'Summary&amp;Assumptions'!$G$32))*$B220+AND(Q$56&lt;'Summary&amp;Assumptions'!$J$31,Q$47&gt;=$FO220,Q$47&lt;=$FP220)*(('Summary&amp;Assumptions'!$H$25*$C220)*(1+'Summary&amp;Assumptions'!$J$29)^(Q$46-1))+AND(Q$56&lt;'Summary&amp;Assumptions'!$J$31,Q$47&gt;=$FQ220,Q$47&lt;=$FR220)*(('Summary&amp;Assumptions'!$H$25*$C220)*(1+'Summary&amp;Assumptions'!$J$29)^(Q$46-1))</f>
        <v>0</v>
      </c>
      <c r="M220" s="588">
        <f>AND(R$55&gt;0,SUM($E220:L220)&lt;'Summary&amp;Assumptions'!$G$32*$B220,$D220&gt;='Summary&amp;Assumptions'!$D$17,R$47&gt;=$D220,R$47&lt;=EDATE($D220,'Summary&amp;Assumptions'!$G$32))*$B220+AND(R$56&lt;'Summary&amp;Assumptions'!$J$31,R$47&gt;=$FO220,R$47&lt;=$FP220)*(('Summary&amp;Assumptions'!$H$25*$C220)*(1+'Summary&amp;Assumptions'!$J$29)^(R$46-1))+AND(R$56&lt;'Summary&amp;Assumptions'!$J$31,R$47&gt;=$FQ220,R$47&lt;=$FR220)*(('Summary&amp;Assumptions'!$H$25*$C220)*(1+'Summary&amp;Assumptions'!$J$29)^(R$46-1))</f>
        <v>0</v>
      </c>
      <c r="N220" s="588">
        <f>AND(S$55&gt;0,SUM($E220:M220)&lt;'Summary&amp;Assumptions'!$G$32*$B220,$D220&gt;='Summary&amp;Assumptions'!$D$17,S$47&gt;=$D220,S$47&lt;=EDATE($D220,'Summary&amp;Assumptions'!$G$32))*$B220+AND(S$56&lt;'Summary&amp;Assumptions'!$J$31,S$47&gt;=$FO220,S$47&lt;=$FP220)*(('Summary&amp;Assumptions'!$H$25*$C220)*(1+'Summary&amp;Assumptions'!$J$29)^(S$46-1))+AND(S$56&lt;'Summary&amp;Assumptions'!$J$31,S$47&gt;=$FQ220,S$47&lt;=$FR220)*(('Summary&amp;Assumptions'!$H$25*$C220)*(1+'Summary&amp;Assumptions'!$J$29)^(S$46-1))</f>
        <v>0</v>
      </c>
      <c r="O220" s="588">
        <f>AND(T$55&gt;0,SUM($E220:N220)&lt;'Summary&amp;Assumptions'!$G$32*$B220,$D220&gt;='Summary&amp;Assumptions'!$D$17,T$47&gt;=$D220,T$47&lt;=EDATE($D220,'Summary&amp;Assumptions'!$G$32))*$B220+AND(T$56&lt;'Summary&amp;Assumptions'!$J$31,T$47&gt;=$FO220,T$47&lt;=$FP220)*(('Summary&amp;Assumptions'!$H$25*$C220)*(1+'Summary&amp;Assumptions'!$J$29)^(T$46-1))+AND(T$56&lt;'Summary&amp;Assumptions'!$J$31,T$47&gt;=$FQ220,T$47&lt;=$FR220)*(('Summary&amp;Assumptions'!$H$25*$C220)*(1+'Summary&amp;Assumptions'!$J$29)^(T$46-1))</f>
        <v>0</v>
      </c>
      <c r="P220" s="588">
        <f>AND(U$55&gt;0,SUM($E220:O220)&lt;'Summary&amp;Assumptions'!$G$32*$B220,$D220&gt;='Summary&amp;Assumptions'!$D$17,U$47&gt;=$D220,U$47&lt;=EDATE($D220,'Summary&amp;Assumptions'!$G$32))*$B220+AND(U$56&lt;'Summary&amp;Assumptions'!$J$31,U$47&gt;=$FO220,U$47&lt;=$FP220)*(('Summary&amp;Assumptions'!$H$25*$C220)*(1+'Summary&amp;Assumptions'!$J$29)^(U$46-1))+AND(U$56&lt;'Summary&amp;Assumptions'!$J$31,U$47&gt;=$FQ220,U$47&lt;=$FR220)*(('Summary&amp;Assumptions'!$H$25*$C220)*(1+'Summary&amp;Assumptions'!$J$29)^(U$46-1))</f>
        <v>0</v>
      </c>
      <c r="Q220" s="588">
        <f>AND(V$55&gt;0,SUM($E220:P220)&lt;'Summary&amp;Assumptions'!$G$32*$B220,$D220&gt;='Summary&amp;Assumptions'!$D$17,V$47&gt;=$D220,V$47&lt;=EDATE($D220,'Summary&amp;Assumptions'!$G$32))*$B220+AND(V$56&lt;'Summary&amp;Assumptions'!$J$31,V$47&gt;=$FO220,V$47&lt;=$FP220)*(('Summary&amp;Assumptions'!$H$25*$C220)*(1+'Summary&amp;Assumptions'!$J$29)^(V$46-1))+AND(V$56&lt;'Summary&amp;Assumptions'!$J$31,V$47&gt;=$FQ220,V$47&lt;=$FR220)*(('Summary&amp;Assumptions'!$H$25*$C220)*(1+'Summary&amp;Assumptions'!$J$29)^(V$46-1))</f>
        <v>0</v>
      </c>
      <c r="R220" s="588">
        <f>AND(W$55&gt;0,SUM($E220:Q220)&lt;'Summary&amp;Assumptions'!$G$32*$B220,$D220&gt;='Summary&amp;Assumptions'!$D$17,W$47&gt;=$D220,W$47&lt;=EDATE($D220,'Summary&amp;Assumptions'!$G$32))*$B220+AND(W$56&lt;'Summary&amp;Assumptions'!$J$31,W$47&gt;=$FO220,W$47&lt;=$FP220)*(('Summary&amp;Assumptions'!$H$25*$C220)*(1+'Summary&amp;Assumptions'!$J$29)^(W$46-1))+AND(W$56&lt;'Summary&amp;Assumptions'!$J$31,W$47&gt;=$FQ220,W$47&lt;=$FR220)*(('Summary&amp;Assumptions'!$H$25*$C220)*(1+'Summary&amp;Assumptions'!$J$29)^(W$46-1))</f>
        <v>0</v>
      </c>
      <c r="S220" s="588">
        <f>AND(X$55&gt;0,SUM($E220:R220)&lt;'Summary&amp;Assumptions'!$G$32*$B220,$D220&gt;='Summary&amp;Assumptions'!$D$17,X$47&gt;=$D220,X$47&lt;=EDATE($D220,'Summary&amp;Assumptions'!$G$32))*$B220+AND(X$56&lt;'Summary&amp;Assumptions'!$J$31,X$47&gt;=$FO220,X$47&lt;=$FP220)*(('Summary&amp;Assumptions'!$H$25*$C220)*(1+'Summary&amp;Assumptions'!$J$29)^(X$46-1))+AND(X$56&lt;'Summary&amp;Assumptions'!$J$31,X$47&gt;=$FQ220,X$47&lt;=$FR220)*(('Summary&amp;Assumptions'!$H$25*$C220)*(1+'Summary&amp;Assumptions'!$J$29)^(X$46-1))</f>
        <v>0</v>
      </c>
      <c r="T220" s="588">
        <f>AND(Y$55&gt;0,SUM($E220:S220)&lt;'Summary&amp;Assumptions'!$G$32*$B220,$D220&gt;='Summary&amp;Assumptions'!$D$17,Y$47&gt;=$D220,Y$47&lt;=EDATE($D220,'Summary&amp;Assumptions'!$G$32))*$B220+AND(Y$56&lt;'Summary&amp;Assumptions'!$J$31,Y$47&gt;=$FO220,Y$47&lt;=$FP220)*(('Summary&amp;Assumptions'!$H$25*$C220)*(1+'Summary&amp;Assumptions'!$J$29)^(Y$46-1))+AND(Y$56&lt;'Summary&amp;Assumptions'!$J$31,Y$47&gt;=$FQ220,Y$47&lt;=$FR220)*(('Summary&amp;Assumptions'!$H$25*$C220)*(1+'Summary&amp;Assumptions'!$J$29)^(Y$46-1))</f>
        <v>0</v>
      </c>
      <c r="U220" s="588">
        <f>AND(Z$55&gt;0,SUM($E220:T220)&lt;'Summary&amp;Assumptions'!$G$32*$B220,$D220&gt;='Summary&amp;Assumptions'!$D$17,Z$47&gt;=$D220,Z$47&lt;=EDATE($D220,'Summary&amp;Assumptions'!$G$32))*$B220+AND(Z$56&lt;'Summary&amp;Assumptions'!$J$31,Z$47&gt;=$FO220,Z$47&lt;=$FP220)*(('Summary&amp;Assumptions'!$H$25*$C220)*(1+'Summary&amp;Assumptions'!$J$29)^(Z$46-1))+AND(Z$56&lt;'Summary&amp;Assumptions'!$J$31,Z$47&gt;=$FQ220,Z$47&lt;=$FR220)*(('Summary&amp;Assumptions'!$H$25*$C220)*(1+'Summary&amp;Assumptions'!$J$29)^(Z$46-1))</f>
        <v>0</v>
      </c>
      <c r="V220" s="588">
        <f>AND(AA$55&gt;0,SUM($E220:U220)&lt;'Summary&amp;Assumptions'!$G$32*$B220,$D220&gt;='Summary&amp;Assumptions'!$D$17,AA$47&gt;=$D220,AA$47&lt;=EDATE($D220,'Summary&amp;Assumptions'!$G$32))*$B220+AND(AA$56&lt;'Summary&amp;Assumptions'!$J$31,AA$47&gt;=$FO220,AA$47&lt;=$FP220)*(('Summary&amp;Assumptions'!$H$25*$C220)*(1+'Summary&amp;Assumptions'!$J$29)^(AA$46-1))+AND(AA$56&lt;'Summary&amp;Assumptions'!$J$31,AA$47&gt;=$FQ220,AA$47&lt;=$FR220)*(('Summary&amp;Assumptions'!$H$25*$C220)*(1+'Summary&amp;Assumptions'!$J$29)^(AA$46-1))</f>
        <v>0</v>
      </c>
      <c r="W220" s="588">
        <f>AND(AB$55&gt;0,SUM($E220:V220)&lt;'Summary&amp;Assumptions'!$G$32*$B220,$D220&gt;='Summary&amp;Assumptions'!$D$17,AB$47&gt;=$D220,AB$47&lt;=EDATE($D220,'Summary&amp;Assumptions'!$G$32))*$B220+AND(AB$56&lt;'Summary&amp;Assumptions'!$J$31,AB$47&gt;=$FO220,AB$47&lt;=$FP220)*(('Summary&amp;Assumptions'!$H$25*$C220)*(1+'Summary&amp;Assumptions'!$J$29)^(AB$46-1))+AND(AB$56&lt;'Summary&amp;Assumptions'!$J$31,AB$47&gt;=$FQ220,AB$47&lt;=$FR220)*(('Summary&amp;Assumptions'!$H$25*$C220)*(1+'Summary&amp;Assumptions'!$J$29)^(AB$46-1))</f>
        <v>0</v>
      </c>
      <c r="X220" s="588">
        <f>AND(AC$55&gt;0,SUM($E220:W220)&lt;'Summary&amp;Assumptions'!$G$32*$B220,$D220&gt;='Summary&amp;Assumptions'!$D$17,AC$47&gt;=$D220,AC$47&lt;=EDATE($D220,'Summary&amp;Assumptions'!$G$32))*$B220+AND(AC$56&lt;'Summary&amp;Assumptions'!$J$31,AC$47&gt;=$FO220,AC$47&lt;=$FP220)*(('Summary&amp;Assumptions'!$H$25*$C220)*(1+'Summary&amp;Assumptions'!$J$29)^(AC$46-1))+AND(AC$56&lt;'Summary&amp;Assumptions'!$J$31,AC$47&gt;=$FQ220,AC$47&lt;=$FR220)*(('Summary&amp;Assumptions'!$H$25*$C220)*(1+'Summary&amp;Assumptions'!$J$29)^(AC$46-1))</f>
        <v>0</v>
      </c>
      <c r="Y220" s="588">
        <f>AND(AD$55&gt;0,SUM($E220:X220)&lt;'Summary&amp;Assumptions'!$G$32*$B220,$D220&gt;='Summary&amp;Assumptions'!$D$17,AD$47&gt;=$D220,AD$47&lt;=EDATE($D220,'Summary&amp;Assumptions'!$G$32))*$B220+AND(AD$56&lt;'Summary&amp;Assumptions'!$J$31,AD$47&gt;=$FO220,AD$47&lt;=$FP220)*(('Summary&amp;Assumptions'!$H$25*$C220)*(1+'Summary&amp;Assumptions'!$J$29)^(AD$46-1))+AND(AD$56&lt;'Summary&amp;Assumptions'!$J$31,AD$47&gt;=$FQ220,AD$47&lt;=$FR220)*(('Summary&amp;Assumptions'!$H$25*$C220)*(1+'Summary&amp;Assumptions'!$J$29)^(AD$46-1))</f>
        <v>0</v>
      </c>
      <c r="Z220" s="588">
        <f>AND(AE$55&gt;0,SUM($E220:Y220)&lt;'Summary&amp;Assumptions'!$G$32*$B220,$D220&gt;='Summary&amp;Assumptions'!$D$17,AE$47&gt;=$D220,AE$47&lt;=EDATE($D220,'Summary&amp;Assumptions'!$G$32))*$B220+AND(AE$56&lt;'Summary&amp;Assumptions'!$J$31,AE$47&gt;=$FO220,AE$47&lt;=$FP220)*(('Summary&amp;Assumptions'!$H$25*$C220)*(1+'Summary&amp;Assumptions'!$J$29)^(AE$46-1))+AND(AE$56&lt;'Summary&amp;Assumptions'!$J$31,AE$47&gt;=$FQ220,AE$47&lt;=$FR220)*(('Summary&amp;Assumptions'!$H$25*$C220)*(1+'Summary&amp;Assumptions'!$J$29)^(AE$46-1))</f>
        <v>0</v>
      </c>
      <c r="AA220" s="588">
        <f>AND(AF$55&gt;0,SUM($E220:Z220)&lt;'Summary&amp;Assumptions'!$G$32*$B220,$D220&gt;='Summary&amp;Assumptions'!$D$17,AF$47&gt;=$D220,AF$47&lt;=EDATE($D220,'Summary&amp;Assumptions'!$G$32))*$B220+AND(AF$56&lt;'Summary&amp;Assumptions'!$J$31,AF$47&gt;=$FO220,AF$47&lt;=$FP220)*(('Summary&amp;Assumptions'!$H$25*$C220)*(1+'Summary&amp;Assumptions'!$J$29)^(AF$46-1))+AND(AF$56&lt;'Summary&amp;Assumptions'!$J$31,AF$47&gt;=$FQ220,AF$47&lt;=$FR220)*(('Summary&amp;Assumptions'!$H$25*$C220)*(1+'Summary&amp;Assumptions'!$J$29)^(AF$46-1))</f>
        <v>0</v>
      </c>
      <c r="AB220" s="588">
        <f>AND(AG$55&gt;0,SUM($E220:AA220)&lt;'Summary&amp;Assumptions'!$G$32*$B220,$D220&gt;='Summary&amp;Assumptions'!$D$17,AG$47&gt;=$D220,AG$47&lt;=EDATE($D220,'Summary&amp;Assumptions'!$G$32))*$B220+AND(AG$56&lt;'Summary&amp;Assumptions'!$J$31,AG$47&gt;=$FO220,AG$47&lt;=$FP220)*(('Summary&amp;Assumptions'!$H$25*$C220)*(1+'Summary&amp;Assumptions'!$J$29)^(AG$46-1))+AND(AG$56&lt;'Summary&amp;Assumptions'!$J$31,AG$47&gt;=$FQ220,AG$47&lt;=$FR220)*(('Summary&amp;Assumptions'!$H$25*$C220)*(1+'Summary&amp;Assumptions'!$J$29)^(AG$46-1))</f>
        <v>0</v>
      </c>
      <c r="AC220" s="588">
        <f>AND(AH$55&gt;0,SUM($E220:AB220)&lt;'Summary&amp;Assumptions'!$G$32*$B220,$D220&gt;='Summary&amp;Assumptions'!$D$17,AH$47&gt;=$D220,AH$47&lt;=EDATE($D220,'Summary&amp;Assumptions'!$G$32))*$B220+AND(AH$56&lt;'Summary&amp;Assumptions'!$J$31,AH$47&gt;=$FO220,AH$47&lt;=$FP220)*(('Summary&amp;Assumptions'!$H$25*$C220)*(1+'Summary&amp;Assumptions'!$J$29)^(AH$46-1))+AND(AH$56&lt;'Summary&amp;Assumptions'!$J$31,AH$47&gt;=$FQ220,AH$47&lt;=$FR220)*(('Summary&amp;Assumptions'!$H$25*$C220)*(1+'Summary&amp;Assumptions'!$J$29)^(AH$46-1))</f>
        <v>0</v>
      </c>
      <c r="AD220" s="588">
        <f>AND(AI$55&gt;0,SUM($E220:AC220)&lt;'Summary&amp;Assumptions'!$G$32*$B220,$D220&gt;='Summary&amp;Assumptions'!$D$17,AI$47&gt;=$D220,AI$47&lt;=EDATE($D220,'Summary&amp;Assumptions'!$G$32))*$B220+AND(AI$56&lt;'Summary&amp;Assumptions'!$J$31,AI$47&gt;=$FO220,AI$47&lt;=$FP220)*(('Summary&amp;Assumptions'!$H$25*$C220)*(1+'Summary&amp;Assumptions'!$J$29)^(AI$46-1))+AND(AI$56&lt;'Summary&amp;Assumptions'!$J$31,AI$47&gt;=$FQ220,AI$47&lt;=$FR220)*(('Summary&amp;Assumptions'!$H$25*$C220)*(1+'Summary&amp;Assumptions'!$J$29)^(AI$46-1))</f>
        <v>0</v>
      </c>
      <c r="AE220" s="588">
        <f>AND(AJ$55&gt;0,SUM($E220:AD220)&lt;'Summary&amp;Assumptions'!$G$32*$B220,$D220&gt;='Summary&amp;Assumptions'!$D$17,AJ$47&gt;=$D220,AJ$47&lt;=EDATE($D220,'Summary&amp;Assumptions'!$G$32))*$B220+AND(AJ$56&lt;'Summary&amp;Assumptions'!$J$31,AJ$47&gt;=$FO220,AJ$47&lt;=$FP220)*(('Summary&amp;Assumptions'!$H$25*$C220)*(1+'Summary&amp;Assumptions'!$J$29)^(AJ$46-1))+AND(AJ$56&lt;'Summary&amp;Assumptions'!$J$31,AJ$47&gt;=$FQ220,AJ$47&lt;=$FR220)*(('Summary&amp;Assumptions'!$H$25*$C220)*(1+'Summary&amp;Assumptions'!$J$29)^(AJ$46-1))</f>
        <v>0</v>
      </c>
      <c r="AF220" s="588">
        <f>AND(AK$55&gt;0,SUM($E220:AE220)&lt;'Summary&amp;Assumptions'!$G$32*$B220,$D220&gt;='Summary&amp;Assumptions'!$D$17,AK$47&gt;=$D220,AK$47&lt;=EDATE($D220,'Summary&amp;Assumptions'!$G$32))*$B220+AND(AK$56&lt;'Summary&amp;Assumptions'!$J$31,AK$47&gt;=$FO220,AK$47&lt;=$FP220)*(('Summary&amp;Assumptions'!$H$25*$C220)*(1+'Summary&amp;Assumptions'!$J$29)^(AK$46-1))+AND(AK$56&lt;'Summary&amp;Assumptions'!$J$31,AK$47&gt;=$FQ220,AK$47&lt;=$FR220)*(('Summary&amp;Assumptions'!$H$25*$C220)*(1+'Summary&amp;Assumptions'!$J$29)^(AK$46-1))</f>
        <v>0</v>
      </c>
      <c r="AG220" s="588">
        <f>AND(AL$55&gt;0,SUM($E220:AF220)&lt;'Summary&amp;Assumptions'!$G$32*$B220,$D220&gt;='Summary&amp;Assumptions'!$D$17,AL$47&gt;=$D220,AL$47&lt;=EDATE($D220,'Summary&amp;Assumptions'!$G$32))*$B220+AND(AL$56&lt;'Summary&amp;Assumptions'!$J$31,AL$47&gt;=$FO220,AL$47&lt;=$FP220)*(('Summary&amp;Assumptions'!$H$25*$C220)*(1+'Summary&amp;Assumptions'!$J$29)^(AL$46-1))+AND(AL$56&lt;'Summary&amp;Assumptions'!$J$31,AL$47&gt;=$FQ220,AL$47&lt;=$FR220)*(('Summary&amp;Assumptions'!$H$25*$C220)*(1+'Summary&amp;Assumptions'!$J$29)^(AL$46-1))</f>
        <v>0</v>
      </c>
      <c r="AH220" s="588">
        <f>AND(AM$55&gt;0,SUM($E220:AG220)&lt;'Summary&amp;Assumptions'!$G$32*$B220,$D220&gt;='Summary&amp;Assumptions'!$D$17,AM$47&gt;=$D220,AM$47&lt;=EDATE($D220,'Summary&amp;Assumptions'!$G$32))*$B220+AND(AM$56&lt;'Summary&amp;Assumptions'!$J$31,AM$47&gt;=$FO220,AM$47&lt;=$FP220)*(('Summary&amp;Assumptions'!$H$25*$C220)*(1+'Summary&amp;Assumptions'!$J$29)^(AM$46-1))+AND(AM$56&lt;'Summary&amp;Assumptions'!$J$31,AM$47&gt;=$FQ220,AM$47&lt;=$FR220)*(('Summary&amp;Assumptions'!$H$25*$C220)*(1+'Summary&amp;Assumptions'!$J$29)^(AM$46-1))</f>
        <v>0</v>
      </c>
      <c r="AI220" s="588">
        <f>AND(AN$55&gt;0,SUM($E220:AH220)&lt;'Summary&amp;Assumptions'!$G$32*$B220,$D220&gt;='Summary&amp;Assumptions'!$D$17,AN$47&gt;=$D220,AN$47&lt;=EDATE($D220,'Summary&amp;Assumptions'!$G$32))*$B220+AND(AN$56&lt;'Summary&amp;Assumptions'!$J$31,AN$47&gt;=$FO220,AN$47&lt;=$FP220)*(('Summary&amp;Assumptions'!$H$25*$C220)*(1+'Summary&amp;Assumptions'!$J$29)^(AN$46-1))+AND(AN$56&lt;'Summary&amp;Assumptions'!$J$31,AN$47&gt;=$FQ220,AN$47&lt;=$FR220)*(('Summary&amp;Assumptions'!$H$25*$C220)*(1+'Summary&amp;Assumptions'!$J$29)^(AN$46-1))</f>
        <v>0</v>
      </c>
      <c r="AJ220" s="588">
        <f>AND(AO$55&gt;0,SUM($E220:AI220)&lt;'Summary&amp;Assumptions'!$G$32*$B220,$D220&gt;='Summary&amp;Assumptions'!$D$17,AO$47&gt;=$D220,AO$47&lt;=EDATE($D220,'Summary&amp;Assumptions'!$G$32))*$B220+AND(AO$56&lt;'Summary&amp;Assumptions'!$J$31,AO$47&gt;=$FO220,AO$47&lt;=$FP220)*(('Summary&amp;Assumptions'!$H$25*$C220)*(1+'Summary&amp;Assumptions'!$J$29)^(AO$46-1))+AND(AO$56&lt;'Summary&amp;Assumptions'!$J$31,AO$47&gt;=$FQ220,AO$47&lt;=$FR220)*(('Summary&amp;Assumptions'!$H$25*$C220)*(1+'Summary&amp;Assumptions'!$J$29)^(AO$46-1))</f>
        <v>0</v>
      </c>
      <c r="AK220" s="588">
        <f>AND(AP$55&gt;0,SUM($E220:AJ220)&lt;'Summary&amp;Assumptions'!$G$32*$B220,$D220&gt;='Summary&amp;Assumptions'!$D$17,AP$47&gt;=$D220,AP$47&lt;=EDATE($D220,'Summary&amp;Assumptions'!$G$32))*$B220+AND(AP$56&lt;'Summary&amp;Assumptions'!$J$31,AP$47&gt;=$FO220,AP$47&lt;=$FP220)*(('Summary&amp;Assumptions'!$H$25*$C220)*(1+'Summary&amp;Assumptions'!$J$29)^(AP$46-1))+AND(AP$56&lt;'Summary&amp;Assumptions'!$J$31,AP$47&gt;=$FQ220,AP$47&lt;=$FR220)*(('Summary&amp;Assumptions'!$H$25*$C220)*(1+'Summary&amp;Assumptions'!$J$29)^(AP$46-1))</f>
        <v>0</v>
      </c>
      <c r="AL220" s="588">
        <f>AND(AQ$55&gt;0,SUM($E220:AK220)&lt;'Summary&amp;Assumptions'!$G$32*$B220,$D220&gt;='Summary&amp;Assumptions'!$D$17,AQ$47&gt;=$D220,AQ$47&lt;=EDATE($D220,'Summary&amp;Assumptions'!$G$32))*$B220+AND(AQ$56&lt;'Summary&amp;Assumptions'!$J$31,AQ$47&gt;=$FO220,AQ$47&lt;=$FP220)*(('Summary&amp;Assumptions'!$H$25*$C220)*(1+'Summary&amp;Assumptions'!$J$29)^(AQ$46-1))+AND(AQ$56&lt;'Summary&amp;Assumptions'!$J$31,AQ$47&gt;=$FQ220,AQ$47&lt;=$FR220)*(('Summary&amp;Assumptions'!$H$25*$C220)*(1+'Summary&amp;Assumptions'!$J$29)^(AQ$46-1))</f>
        <v>0</v>
      </c>
      <c r="AM220" s="588">
        <f>AND(AR$55&gt;0,SUM($E220:AL220)&lt;'Summary&amp;Assumptions'!$G$32*$B220,$D220&gt;='Summary&amp;Assumptions'!$D$17,AR$47&gt;=$D220,AR$47&lt;=EDATE($D220,'Summary&amp;Assumptions'!$G$32))*$B220+AND(AR$56&lt;'Summary&amp;Assumptions'!$J$31,AR$47&gt;=$FO220,AR$47&lt;=$FP220)*(('Summary&amp;Assumptions'!$H$25*$C220)*(1+'Summary&amp;Assumptions'!$J$29)^(AR$46-1))+AND(AR$56&lt;'Summary&amp;Assumptions'!$J$31,AR$47&gt;=$FQ220,AR$47&lt;=$FR220)*(('Summary&amp;Assumptions'!$H$25*$C220)*(1+'Summary&amp;Assumptions'!$J$29)^(AR$46-1))</f>
        <v>0</v>
      </c>
      <c r="AN220" s="588">
        <f>AND(AS$55&gt;0,SUM($E220:AM220)&lt;'Summary&amp;Assumptions'!$G$32*$B220,$D220&gt;='Summary&amp;Assumptions'!$D$17,AS$47&gt;=$D220,AS$47&lt;=EDATE($D220,'Summary&amp;Assumptions'!$G$32))*$B220+AND(AS$56&lt;'Summary&amp;Assumptions'!$J$31,AS$47&gt;=$FO220,AS$47&lt;=$FP220)*(('Summary&amp;Assumptions'!$H$25*$C220)*(1+'Summary&amp;Assumptions'!$J$29)^(AS$46-1))+AND(AS$56&lt;'Summary&amp;Assumptions'!$J$31,AS$47&gt;=$FQ220,AS$47&lt;=$FR220)*(('Summary&amp;Assumptions'!$H$25*$C220)*(1+'Summary&amp;Assumptions'!$J$29)^(AS$46-1))</f>
        <v>0</v>
      </c>
      <c r="AO220" s="588">
        <f>AND(AT$55&gt;0,SUM($E220:AN220)&lt;'Summary&amp;Assumptions'!$G$32*$B220,$D220&gt;='Summary&amp;Assumptions'!$D$17,AT$47&gt;=$D220,AT$47&lt;=EDATE($D220,'Summary&amp;Assumptions'!$G$32))*$B220+AND(AT$56&lt;'Summary&amp;Assumptions'!$J$31,AT$47&gt;=$FO220,AT$47&lt;=$FP220)*(('Summary&amp;Assumptions'!$H$25*$C220)*(1+'Summary&amp;Assumptions'!$J$29)^(AT$46-1))+AND(AT$56&lt;'Summary&amp;Assumptions'!$J$31,AT$47&gt;=$FQ220,AT$47&lt;=$FR220)*(('Summary&amp;Assumptions'!$H$25*$C220)*(1+'Summary&amp;Assumptions'!$J$29)^(AT$46-1))</f>
        <v>0</v>
      </c>
      <c r="AP220" s="588">
        <f>AND(AU$55&gt;0,SUM($E220:AO220)&lt;'Summary&amp;Assumptions'!$G$32*$B220,$D220&gt;='Summary&amp;Assumptions'!$D$17,AU$47&gt;=$D220,AU$47&lt;=EDATE($D220,'Summary&amp;Assumptions'!$G$32))*$B220+AND(AU$56&lt;'Summary&amp;Assumptions'!$J$31,AU$47&gt;=$FO220,AU$47&lt;=$FP220)*(('Summary&amp;Assumptions'!$H$25*$C220)*(1+'Summary&amp;Assumptions'!$J$29)^(AU$46-1))+AND(AU$56&lt;'Summary&amp;Assumptions'!$J$31,AU$47&gt;=$FQ220,AU$47&lt;=$FR220)*(('Summary&amp;Assumptions'!$H$25*$C220)*(1+'Summary&amp;Assumptions'!$J$29)^(AU$46-1))</f>
        <v>0</v>
      </c>
      <c r="AQ220" s="588">
        <f>AND(AV$55&gt;0,SUM($E220:AP220)&lt;'Summary&amp;Assumptions'!$G$32*$B220,$D220&gt;='Summary&amp;Assumptions'!$D$17,AV$47&gt;=$D220,AV$47&lt;=EDATE($D220,'Summary&amp;Assumptions'!$G$32))*$B220+AND(AV$56&lt;'Summary&amp;Assumptions'!$J$31,AV$47&gt;=$FO220,AV$47&lt;=$FP220)*(('Summary&amp;Assumptions'!$H$25*$C220)*(1+'Summary&amp;Assumptions'!$J$29)^(AV$46-1))+AND(AV$56&lt;'Summary&amp;Assumptions'!$J$31,AV$47&gt;=$FQ220,AV$47&lt;=$FR220)*(('Summary&amp;Assumptions'!$H$25*$C220)*(1+'Summary&amp;Assumptions'!$J$29)^(AV$46-1))</f>
        <v>0</v>
      </c>
      <c r="AR220" s="588">
        <f>AND(AW$55&gt;0,SUM($E220:AQ220)&lt;'Summary&amp;Assumptions'!$G$32*$B220,$D220&gt;='Summary&amp;Assumptions'!$D$17,AW$47&gt;=$D220,AW$47&lt;=EDATE($D220,'Summary&amp;Assumptions'!$G$32))*$B220+AND(AW$56&lt;'Summary&amp;Assumptions'!$J$31,AW$47&gt;=$FO220,AW$47&lt;=$FP220)*(('Summary&amp;Assumptions'!$H$25*$C220)*(1+'Summary&amp;Assumptions'!$J$29)^(AW$46-1))+AND(AW$56&lt;'Summary&amp;Assumptions'!$J$31,AW$47&gt;=$FQ220,AW$47&lt;=$FR220)*(('Summary&amp;Assumptions'!$H$25*$C220)*(1+'Summary&amp;Assumptions'!$J$29)^(AW$46-1))</f>
        <v>0</v>
      </c>
      <c r="AS220" s="588">
        <f>AND(AX$55&gt;0,SUM($E220:AR220)&lt;'Summary&amp;Assumptions'!$G$32*$B220,$D220&gt;='Summary&amp;Assumptions'!$D$17,AX$47&gt;=$D220,AX$47&lt;=EDATE($D220,'Summary&amp;Assumptions'!$G$32))*$B220+AND(AX$56&lt;'Summary&amp;Assumptions'!$J$31,AX$47&gt;=$FO220,AX$47&lt;=$FP220)*(('Summary&amp;Assumptions'!$H$25*$C220)*(1+'Summary&amp;Assumptions'!$J$29)^(AX$46-1))+AND(AX$56&lt;'Summary&amp;Assumptions'!$J$31,AX$47&gt;=$FQ220,AX$47&lt;=$FR220)*(('Summary&amp;Assumptions'!$H$25*$C220)*(1+'Summary&amp;Assumptions'!$J$29)^(AX$46-1))</f>
        <v>0</v>
      </c>
      <c r="AT220" s="588">
        <f>AND(AY$55&gt;0,SUM($E220:AS220)&lt;'Summary&amp;Assumptions'!$G$32*$B220,$D220&gt;='Summary&amp;Assumptions'!$D$17,AY$47&gt;=$D220,AY$47&lt;=EDATE($D220,'Summary&amp;Assumptions'!$G$32))*$B220+AND(AY$56&lt;'Summary&amp;Assumptions'!$J$31,AY$47&gt;=$FO220,AY$47&lt;=$FP220)*(('Summary&amp;Assumptions'!$H$25*$C220)*(1+'Summary&amp;Assumptions'!$J$29)^(AY$46-1))+AND(AY$56&lt;'Summary&amp;Assumptions'!$J$31,AY$47&gt;=$FQ220,AY$47&lt;=$FR220)*(('Summary&amp;Assumptions'!$H$25*$C220)*(1+'Summary&amp;Assumptions'!$J$29)^(AY$46-1))</f>
        <v>0</v>
      </c>
      <c r="AU220" s="588">
        <f>AND(AZ$55&gt;0,SUM($E220:AT220)&lt;'Summary&amp;Assumptions'!$G$32*$B220,$D220&gt;='Summary&amp;Assumptions'!$D$17,AZ$47&gt;=$D220,AZ$47&lt;=EDATE($D220,'Summary&amp;Assumptions'!$G$32))*$B220+AND(AZ$56&lt;'Summary&amp;Assumptions'!$J$31,AZ$47&gt;=$FO220,AZ$47&lt;=$FP220)*(('Summary&amp;Assumptions'!$H$25*$C220)*(1+'Summary&amp;Assumptions'!$J$29)^(AZ$46-1))+AND(AZ$56&lt;'Summary&amp;Assumptions'!$J$31,AZ$47&gt;=$FQ220,AZ$47&lt;=$FR220)*(('Summary&amp;Assumptions'!$H$25*$C220)*(1+'Summary&amp;Assumptions'!$J$29)^(AZ$46-1))</f>
        <v>0</v>
      </c>
      <c r="AV220" s="588">
        <f>AND(BA$55&gt;0,SUM($E220:AU220)&lt;'Summary&amp;Assumptions'!$G$32*$B220,$D220&gt;='Summary&amp;Assumptions'!$D$17,BA$47&gt;=$D220,BA$47&lt;=EDATE($D220,'Summary&amp;Assumptions'!$G$32))*$B220+AND(BA$56&lt;'Summary&amp;Assumptions'!$J$31,BA$47&gt;=$FO220,BA$47&lt;=$FP220)*(('Summary&amp;Assumptions'!$H$25*$C220)*(1+'Summary&amp;Assumptions'!$J$29)^(BA$46-1))+AND(BA$56&lt;'Summary&amp;Assumptions'!$J$31,BA$47&gt;=$FQ220,BA$47&lt;=$FR220)*(('Summary&amp;Assumptions'!$H$25*$C220)*(1+'Summary&amp;Assumptions'!$J$29)^(BA$46-1))</f>
        <v>0</v>
      </c>
      <c r="AW220" s="588">
        <f>AND(BB$55&gt;0,SUM($E220:AV220)&lt;'Summary&amp;Assumptions'!$G$32*$B220,$D220&gt;='Summary&amp;Assumptions'!$D$17,BB$47&gt;=$D220,BB$47&lt;=EDATE($D220,'Summary&amp;Assumptions'!$G$32))*$B220+AND(BB$56&lt;'Summary&amp;Assumptions'!$J$31,BB$47&gt;=$FO220,BB$47&lt;=$FP220)*(('Summary&amp;Assumptions'!$H$25*$C220)*(1+'Summary&amp;Assumptions'!$J$29)^(BB$46-1))+AND(BB$56&lt;'Summary&amp;Assumptions'!$J$31,BB$47&gt;=$FQ220,BB$47&lt;=$FR220)*(('Summary&amp;Assumptions'!$H$25*$C220)*(1+'Summary&amp;Assumptions'!$J$29)^(BB$46-1))</f>
        <v>0</v>
      </c>
      <c r="AX220" s="588">
        <f>AND(BC$55&gt;0,SUM($E220:AW220)&lt;'Summary&amp;Assumptions'!$G$32*$B220,$D220&gt;='Summary&amp;Assumptions'!$D$17,BC$47&gt;=$D220,BC$47&lt;=EDATE($D220,'Summary&amp;Assumptions'!$G$32))*$B220+AND(BC$56&lt;'Summary&amp;Assumptions'!$J$31,BC$47&gt;=$FO220,BC$47&lt;=$FP220)*(('Summary&amp;Assumptions'!$H$25*$C220)*(1+'Summary&amp;Assumptions'!$J$29)^(BC$46-1))+AND(BC$56&lt;'Summary&amp;Assumptions'!$J$31,BC$47&gt;=$FQ220,BC$47&lt;=$FR220)*(('Summary&amp;Assumptions'!$H$25*$C220)*(1+'Summary&amp;Assumptions'!$J$29)^(BC$46-1))</f>
        <v>0</v>
      </c>
      <c r="AY220" s="588">
        <f>AND(BD$55&gt;0,SUM($E220:AX220)&lt;'Summary&amp;Assumptions'!$G$32*$B220,$D220&gt;='Summary&amp;Assumptions'!$D$17,BD$47&gt;=$D220,BD$47&lt;=EDATE($D220,'Summary&amp;Assumptions'!$G$32))*$B220+AND(BD$56&lt;'Summary&amp;Assumptions'!$J$31,BD$47&gt;=$FO220,BD$47&lt;=$FP220)*(('Summary&amp;Assumptions'!$H$25*$C220)*(1+'Summary&amp;Assumptions'!$J$29)^(BD$46-1))+AND(BD$56&lt;'Summary&amp;Assumptions'!$J$31,BD$47&gt;=$FQ220,BD$47&lt;=$FR220)*(('Summary&amp;Assumptions'!$H$25*$C220)*(1+'Summary&amp;Assumptions'!$J$29)^(BD$46-1))</f>
        <v>0</v>
      </c>
      <c r="AZ220" s="588">
        <f>AND(BE$55&gt;0,SUM($E220:AY220)&lt;'Summary&amp;Assumptions'!$G$32*$B220,$D220&gt;='Summary&amp;Assumptions'!$D$17,BE$47&gt;=$D220,BE$47&lt;=EDATE($D220,'Summary&amp;Assumptions'!$G$32))*$B220+AND(BE$56&lt;'Summary&amp;Assumptions'!$J$31,BE$47&gt;=$FO220,BE$47&lt;=$FP220)*(('Summary&amp;Assumptions'!$H$25*$C220)*(1+'Summary&amp;Assumptions'!$J$29)^(BE$46-1))+AND(BE$56&lt;'Summary&amp;Assumptions'!$J$31,BE$47&gt;=$FQ220,BE$47&lt;=$FR220)*(('Summary&amp;Assumptions'!$H$25*$C220)*(1+'Summary&amp;Assumptions'!$J$29)^(BE$46-1))</f>
        <v>0</v>
      </c>
      <c r="BA220" s="588">
        <f>AND(BF$55&gt;0,SUM($E220:AZ220)&lt;'Summary&amp;Assumptions'!$G$32*$B220,$D220&gt;='Summary&amp;Assumptions'!$D$17,BF$47&gt;=$D220,BF$47&lt;=EDATE($D220,'Summary&amp;Assumptions'!$G$32))*$B220+AND(BF$56&lt;'Summary&amp;Assumptions'!$J$31,BF$47&gt;=$FO220,BF$47&lt;=$FP220)*(('Summary&amp;Assumptions'!$H$25*$C220)*(1+'Summary&amp;Assumptions'!$J$29)^(BF$46-1))+AND(BF$56&lt;'Summary&amp;Assumptions'!$J$31,BF$47&gt;=$FQ220,BF$47&lt;=$FR220)*(('Summary&amp;Assumptions'!$H$25*$C220)*(1+'Summary&amp;Assumptions'!$J$29)^(BF$46-1))</f>
        <v>0</v>
      </c>
      <c r="BB220" s="588">
        <f>AND(BG$55&gt;0,SUM($E220:BA220)&lt;'Summary&amp;Assumptions'!$G$32*$B220,$D220&gt;='Summary&amp;Assumptions'!$D$17,BG$47&gt;=$D220,BG$47&lt;=EDATE($D220,'Summary&amp;Assumptions'!$G$32))*$B220+AND(BG$56&lt;'Summary&amp;Assumptions'!$J$31,BG$47&gt;=$FO220,BG$47&lt;=$FP220)*(('Summary&amp;Assumptions'!$H$25*$C220)*(1+'Summary&amp;Assumptions'!$J$29)^(BG$46-1))+AND(BG$56&lt;'Summary&amp;Assumptions'!$J$31,BG$47&gt;=$FQ220,BG$47&lt;=$FR220)*(('Summary&amp;Assumptions'!$H$25*$C220)*(1+'Summary&amp;Assumptions'!$J$29)^(BG$46-1))</f>
        <v>0</v>
      </c>
      <c r="BC220" s="588">
        <f>AND(BH$55&gt;0,SUM($E220:BB220)&lt;'Summary&amp;Assumptions'!$G$32*$B220,$D220&gt;='Summary&amp;Assumptions'!$D$17,BH$47&gt;=$D220,BH$47&lt;=EDATE($D220,'Summary&amp;Assumptions'!$G$32))*$B220+AND(BH$56&lt;'Summary&amp;Assumptions'!$J$31,BH$47&gt;=$FO220,BH$47&lt;=$FP220)*(('Summary&amp;Assumptions'!$H$25*$C220)*(1+'Summary&amp;Assumptions'!$J$29)^(BH$46-1))+AND(BH$56&lt;'Summary&amp;Assumptions'!$J$31,BH$47&gt;=$FQ220,BH$47&lt;=$FR220)*(('Summary&amp;Assumptions'!$H$25*$C220)*(1+'Summary&amp;Assumptions'!$J$29)^(BH$46-1))</f>
        <v>0</v>
      </c>
      <c r="BD220" s="588">
        <f>AND(BI$55&gt;0,SUM($E220:BC220)&lt;'Summary&amp;Assumptions'!$G$32*$B220,$D220&gt;='Summary&amp;Assumptions'!$D$17,BI$47&gt;=$D220,BI$47&lt;=EDATE($D220,'Summary&amp;Assumptions'!$G$32))*$B220+AND(BI$56&lt;'Summary&amp;Assumptions'!$J$31,BI$47&gt;=$FO220,BI$47&lt;=$FP220)*(('Summary&amp;Assumptions'!$H$25*$C220)*(1+'Summary&amp;Assumptions'!$J$29)^(BI$46-1))+AND(BI$56&lt;'Summary&amp;Assumptions'!$J$31,BI$47&gt;=$FQ220,BI$47&lt;=$FR220)*(('Summary&amp;Assumptions'!$H$25*$C220)*(1+'Summary&amp;Assumptions'!$J$29)^(BI$46-1))</f>
        <v>0</v>
      </c>
      <c r="BE220" s="588">
        <f>AND(BJ$55&gt;0,SUM($E220:BD220)&lt;'Summary&amp;Assumptions'!$G$32*$B220,$D220&gt;='Summary&amp;Assumptions'!$D$17,BJ$47&gt;=$D220,BJ$47&lt;=EDATE($D220,'Summary&amp;Assumptions'!$G$32))*$B220+AND(BJ$56&lt;'Summary&amp;Assumptions'!$J$31,BJ$47&gt;=$FO220,BJ$47&lt;=$FP220)*(('Summary&amp;Assumptions'!$H$25*$C220)*(1+'Summary&amp;Assumptions'!$J$29)^(BJ$46-1))+AND(BJ$56&lt;'Summary&amp;Assumptions'!$J$31,BJ$47&gt;=$FQ220,BJ$47&lt;=$FR220)*(('Summary&amp;Assumptions'!$H$25*$C220)*(1+'Summary&amp;Assumptions'!$J$29)^(BJ$46-1))</f>
        <v>0</v>
      </c>
      <c r="BF220" s="588">
        <f>AND(BK$55&gt;0,SUM($E220:BE220)&lt;'Summary&amp;Assumptions'!$G$32*$B220,$D220&gt;='Summary&amp;Assumptions'!$D$17,BK$47&gt;=$D220,BK$47&lt;=EDATE($D220,'Summary&amp;Assumptions'!$G$32))*$B220+AND(BK$56&lt;'Summary&amp;Assumptions'!$J$31,BK$47&gt;=$FO220,BK$47&lt;=$FP220)*(('Summary&amp;Assumptions'!$H$25*$C220)*(1+'Summary&amp;Assumptions'!$J$29)^(BK$46-1))+AND(BK$56&lt;'Summary&amp;Assumptions'!$J$31,BK$47&gt;=$FQ220,BK$47&lt;=$FR220)*(('Summary&amp;Assumptions'!$H$25*$C220)*(1+'Summary&amp;Assumptions'!$J$29)^(BK$46-1))</f>
        <v>0</v>
      </c>
      <c r="BG220" s="588">
        <f>AND(BL$55&gt;0,SUM($E220:BF220)&lt;'Summary&amp;Assumptions'!$G$32*$B220,$D220&gt;='Summary&amp;Assumptions'!$D$17,BL$47&gt;=$D220,BL$47&lt;=EDATE($D220,'Summary&amp;Assumptions'!$G$32))*$B220+AND(BL$56&lt;'Summary&amp;Assumptions'!$J$31,BL$47&gt;=$FO220,BL$47&lt;=$FP220)*(('Summary&amp;Assumptions'!$H$25*$C220)*(1+'Summary&amp;Assumptions'!$J$29)^(BL$46-1))+AND(BL$56&lt;'Summary&amp;Assumptions'!$J$31,BL$47&gt;=$FQ220,BL$47&lt;=$FR220)*(('Summary&amp;Assumptions'!$H$25*$C220)*(1+'Summary&amp;Assumptions'!$J$29)^(BL$46-1))</f>
        <v>0</v>
      </c>
      <c r="BH220" s="588">
        <f>AND(BM$55&gt;0,SUM($E220:BG220)&lt;'Summary&amp;Assumptions'!$G$32*$B220,$D220&gt;='Summary&amp;Assumptions'!$D$17,BM$47&gt;=$D220,BM$47&lt;=EDATE($D220,'Summary&amp;Assumptions'!$G$32))*$B220+AND(BM$56&lt;'Summary&amp;Assumptions'!$J$31,BM$47&gt;=$FO220,BM$47&lt;=$FP220)*(('Summary&amp;Assumptions'!$H$25*$C220)*(1+'Summary&amp;Assumptions'!$J$29)^(BM$46-1))+AND(BM$56&lt;'Summary&amp;Assumptions'!$J$31,BM$47&gt;=$FQ220,BM$47&lt;=$FR220)*(('Summary&amp;Assumptions'!$H$25*$C220)*(1+'Summary&amp;Assumptions'!$J$29)^(BM$46-1))</f>
        <v>0</v>
      </c>
      <c r="BI220" s="588">
        <f>AND(BN$55&gt;0,SUM($E220:BH220)&lt;'Summary&amp;Assumptions'!$G$32*$B220,$D220&gt;='Summary&amp;Assumptions'!$D$17,BN$47&gt;=$D220,BN$47&lt;=EDATE($D220,'Summary&amp;Assumptions'!$G$32))*$B220+AND(BN$56&lt;'Summary&amp;Assumptions'!$J$31,BN$47&gt;=$FO220,BN$47&lt;=$FP220)*(('Summary&amp;Assumptions'!$H$25*$C220)*(1+'Summary&amp;Assumptions'!$J$29)^(BN$46-1))+AND(BN$56&lt;'Summary&amp;Assumptions'!$J$31,BN$47&gt;=$FQ220,BN$47&lt;=$FR220)*(('Summary&amp;Assumptions'!$H$25*$C220)*(1+'Summary&amp;Assumptions'!$J$29)^(BN$46-1))</f>
        <v>0</v>
      </c>
      <c r="BJ220" s="588">
        <f>AND(BO$55&gt;0,SUM($E220:BI220)&lt;'Summary&amp;Assumptions'!$G$32*$B220,$D220&gt;='Summary&amp;Assumptions'!$D$17,BO$47&gt;=$D220,BO$47&lt;=EDATE($D220,'Summary&amp;Assumptions'!$G$32))*$B220+AND(BO$56&lt;'Summary&amp;Assumptions'!$J$31,BO$47&gt;=$FO220,BO$47&lt;=$FP220)*(('Summary&amp;Assumptions'!$H$25*$C220)*(1+'Summary&amp;Assumptions'!$J$29)^(BO$46-1))+AND(BO$56&lt;'Summary&amp;Assumptions'!$J$31,BO$47&gt;=$FQ220,BO$47&lt;=$FR220)*(('Summary&amp;Assumptions'!$H$25*$C220)*(1+'Summary&amp;Assumptions'!$J$29)^(BO$46-1))</f>
        <v>0</v>
      </c>
      <c r="BK220" s="588">
        <f>AND(BP$55&gt;0,SUM($E220:BJ220)&lt;'Summary&amp;Assumptions'!$G$32*$B220,$D220&gt;='Summary&amp;Assumptions'!$D$17,BP$47&gt;=$D220,BP$47&lt;=EDATE($D220,'Summary&amp;Assumptions'!$G$32))*$B220+AND(BP$56&lt;'Summary&amp;Assumptions'!$J$31,BP$47&gt;=$FO220,BP$47&lt;=$FP220)*(('Summary&amp;Assumptions'!$H$25*$C220)*(1+'Summary&amp;Assumptions'!$J$29)^(BP$46-1))+AND(BP$56&lt;'Summary&amp;Assumptions'!$J$31,BP$47&gt;=$FQ220,BP$47&lt;=$FR220)*(('Summary&amp;Assumptions'!$H$25*$C220)*(1+'Summary&amp;Assumptions'!$J$29)^(BP$46-1))</f>
        <v>0</v>
      </c>
      <c r="BL220" s="588">
        <f>AND(BQ$55&gt;0,SUM($E220:BK220)&lt;'Summary&amp;Assumptions'!$G$32*$B220,$D220&gt;='Summary&amp;Assumptions'!$D$17,BQ$47&gt;=$D220,BQ$47&lt;=EDATE($D220,'Summary&amp;Assumptions'!$G$32))*$B220+AND(BQ$56&lt;'Summary&amp;Assumptions'!$J$31,BQ$47&gt;=$FO220,BQ$47&lt;=$FP220)*(('Summary&amp;Assumptions'!$H$25*$C220)*(1+'Summary&amp;Assumptions'!$J$29)^(BQ$46-1))+AND(BQ$56&lt;'Summary&amp;Assumptions'!$J$31,BQ$47&gt;=$FQ220,BQ$47&lt;=$FR220)*(('Summary&amp;Assumptions'!$H$25*$C220)*(1+'Summary&amp;Assumptions'!$J$29)^(BQ$46-1))</f>
        <v>0</v>
      </c>
      <c r="BM220" s="588">
        <f>AND(BR$55&gt;0,SUM($E220:BL220)&lt;'Summary&amp;Assumptions'!$G$32*$B220,$D220&gt;='Summary&amp;Assumptions'!$D$17,BR$47&gt;=$D220,BR$47&lt;=EDATE($D220,'Summary&amp;Assumptions'!$G$32))*$B220+AND(BR$56&lt;'Summary&amp;Assumptions'!$J$31,BR$47&gt;=$FO220,BR$47&lt;=$FP220)*(('Summary&amp;Assumptions'!$H$25*$C220)*(1+'Summary&amp;Assumptions'!$J$29)^(BR$46-1))+AND(BR$56&lt;'Summary&amp;Assumptions'!$J$31,BR$47&gt;=$FQ220,BR$47&lt;=$FR220)*(('Summary&amp;Assumptions'!$H$25*$C220)*(1+'Summary&amp;Assumptions'!$J$29)^(BR$46-1))</f>
        <v>0</v>
      </c>
      <c r="BN220" s="588">
        <f>AND(BS$55&gt;0,SUM($E220:BM220)&lt;'Summary&amp;Assumptions'!$G$32*$B220,$D220&gt;='Summary&amp;Assumptions'!$D$17,BS$47&gt;=$D220,BS$47&lt;=EDATE($D220,'Summary&amp;Assumptions'!$G$32))*$B220+AND(BS$56&lt;'Summary&amp;Assumptions'!$J$31,BS$47&gt;=$FO220,BS$47&lt;=$FP220)*(('Summary&amp;Assumptions'!$H$25*$C220)*(1+'Summary&amp;Assumptions'!$J$29)^(BS$46-1))+AND(BS$56&lt;'Summary&amp;Assumptions'!$J$31,BS$47&gt;=$FQ220,BS$47&lt;=$FR220)*(('Summary&amp;Assumptions'!$H$25*$C220)*(1+'Summary&amp;Assumptions'!$J$29)^(BS$46-1))</f>
        <v>0</v>
      </c>
      <c r="BO220" s="588">
        <f>AND(BT$55&gt;0,SUM($E220:BN220)&lt;'Summary&amp;Assumptions'!$G$32*$B220,$D220&gt;='Summary&amp;Assumptions'!$D$17,BT$47&gt;=$D220,BT$47&lt;=EDATE($D220,'Summary&amp;Assumptions'!$G$32))*$B220+AND(BT$56&lt;'Summary&amp;Assumptions'!$J$31,BT$47&gt;=$FO220,BT$47&lt;=$FP220)*(('Summary&amp;Assumptions'!$H$25*$C220)*(1+'Summary&amp;Assumptions'!$J$29)^(BT$46-1))+AND(BT$56&lt;'Summary&amp;Assumptions'!$J$31,BT$47&gt;=$FQ220,BT$47&lt;=$FR220)*(('Summary&amp;Assumptions'!$H$25*$C220)*(1+'Summary&amp;Assumptions'!$J$29)^(BT$46-1))</f>
        <v>0</v>
      </c>
      <c r="BP220" s="588">
        <f>AND(BU$55&gt;0,SUM($E220:BO220)&lt;'Summary&amp;Assumptions'!$G$32*$B220,$D220&gt;='Summary&amp;Assumptions'!$D$17,BU$47&gt;=$D220,BU$47&lt;=EDATE($D220,'Summary&amp;Assumptions'!$G$32))*$B220+AND(BU$56&lt;'Summary&amp;Assumptions'!$J$31,BU$47&gt;=$FO220,BU$47&lt;=$FP220)*(('Summary&amp;Assumptions'!$H$25*$C220)*(1+'Summary&amp;Assumptions'!$J$29)^(BU$46-1))+AND(BU$56&lt;'Summary&amp;Assumptions'!$J$31,BU$47&gt;=$FQ220,BU$47&lt;=$FR220)*(('Summary&amp;Assumptions'!$H$25*$C220)*(1+'Summary&amp;Assumptions'!$J$29)^(BU$46-1))</f>
        <v>0</v>
      </c>
      <c r="BQ220" s="588">
        <f>AND(BV$55&gt;0,SUM($E220:BP220)&lt;'Summary&amp;Assumptions'!$G$32*$B220,$D220&gt;='Summary&amp;Assumptions'!$D$17,BV$47&gt;=$D220,BV$47&lt;=EDATE($D220,'Summary&amp;Assumptions'!$G$32))*$B220+AND(BV$56&lt;'Summary&amp;Assumptions'!$J$31,BV$47&gt;=$FO220,BV$47&lt;=$FP220)*(('Summary&amp;Assumptions'!$H$25*$C220)*(1+'Summary&amp;Assumptions'!$J$29)^(BV$46-1))+AND(BV$56&lt;'Summary&amp;Assumptions'!$J$31,BV$47&gt;=$FQ220,BV$47&lt;=$FR220)*(('Summary&amp;Assumptions'!$H$25*$C220)*(1+'Summary&amp;Assumptions'!$J$29)^(BV$46-1))</f>
        <v>0</v>
      </c>
      <c r="BR220" s="588">
        <f>AND(BW$55&gt;0,SUM($E220:BQ220)&lt;'Summary&amp;Assumptions'!$G$32*$B220,$D220&gt;='Summary&amp;Assumptions'!$D$17,BW$47&gt;=$D220,BW$47&lt;=EDATE($D220,'Summary&amp;Assumptions'!$G$32))*$B220+AND(BW$56&lt;'Summary&amp;Assumptions'!$J$31,BW$47&gt;=$FO220,BW$47&lt;=$FP220)*(('Summary&amp;Assumptions'!$H$25*$C220)*(1+'Summary&amp;Assumptions'!$J$29)^(BW$46-1))+AND(BW$56&lt;'Summary&amp;Assumptions'!$J$31,BW$47&gt;=$FQ220,BW$47&lt;=$FR220)*(('Summary&amp;Assumptions'!$H$25*$C220)*(1+'Summary&amp;Assumptions'!$J$29)^(BW$46-1))</f>
        <v>0</v>
      </c>
      <c r="BS220" s="588">
        <f>AND(BX$55&gt;0,SUM($E220:BR220)&lt;'Summary&amp;Assumptions'!$G$32*$B220,$D220&gt;='Summary&amp;Assumptions'!$D$17,BX$47&gt;=$D220,BX$47&lt;=EDATE($D220,'Summary&amp;Assumptions'!$G$32))*$B220+AND(BX$56&lt;'Summary&amp;Assumptions'!$J$31,BX$47&gt;=$FO220,BX$47&lt;=$FP220)*(('Summary&amp;Assumptions'!$H$25*$C220)*(1+'Summary&amp;Assumptions'!$J$29)^(BX$46-1))+AND(BX$56&lt;'Summary&amp;Assumptions'!$J$31,BX$47&gt;=$FQ220,BX$47&lt;=$FR220)*(('Summary&amp;Assumptions'!$H$25*$C220)*(1+'Summary&amp;Assumptions'!$J$29)^(BX$46-1))</f>
        <v>0</v>
      </c>
      <c r="BT220" s="588">
        <f>AND(BY$55&gt;0,SUM($E220:BS220)&lt;'Summary&amp;Assumptions'!$G$32*$B220,$D220&gt;='Summary&amp;Assumptions'!$D$17,BY$47&gt;=$D220,BY$47&lt;=EDATE($D220,'Summary&amp;Assumptions'!$G$32))*$B220+AND(BY$56&lt;'Summary&amp;Assumptions'!$J$31,BY$47&gt;=$FO220,BY$47&lt;=$FP220)*(('Summary&amp;Assumptions'!$H$25*$C220)*(1+'Summary&amp;Assumptions'!$J$29)^(BY$46-1))+AND(BY$56&lt;'Summary&amp;Assumptions'!$J$31,BY$47&gt;=$FQ220,BY$47&lt;=$FR220)*(('Summary&amp;Assumptions'!$H$25*$C220)*(1+'Summary&amp;Assumptions'!$J$29)^(BY$46-1))</f>
        <v>0</v>
      </c>
      <c r="BU220" s="588">
        <f>AND(BZ$55&gt;0,SUM($E220:BT220)&lt;'Summary&amp;Assumptions'!$G$32*$B220,$D220&gt;='Summary&amp;Assumptions'!$D$17,BZ$47&gt;=$D220,BZ$47&lt;=EDATE($D220,'Summary&amp;Assumptions'!$G$32))*$B220+AND(BZ$56&lt;'Summary&amp;Assumptions'!$J$31,BZ$47&gt;=$FO220,BZ$47&lt;=$FP220)*(('Summary&amp;Assumptions'!$H$25*$C220)*(1+'Summary&amp;Assumptions'!$J$29)^(BZ$46-1))+AND(BZ$56&lt;'Summary&amp;Assumptions'!$J$31,BZ$47&gt;=$FQ220,BZ$47&lt;=$FR220)*(('Summary&amp;Assumptions'!$H$25*$C220)*(1+'Summary&amp;Assumptions'!$J$29)^(BZ$46-1))</f>
        <v>0</v>
      </c>
      <c r="BV220" s="588">
        <f>AND(CA$55&gt;0,SUM($E220:BU220)&lt;'Summary&amp;Assumptions'!$G$32*$B220,$D220&gt;='Summary&amp;Assumptions'!$D$17,CA$47&gt;=$D220,CA$47&lt;=EDATE($D220,'Summary&amp;Assumptions'!$G$32))*$B220+AND(CA$56&lt;'Summary&amp;Assumptions'!$J$31,CA$47&gt;=$FO220,CA$47&lt;=$FP220)*(('Summary&amp;Assumptions'!$H$25*$C220)*(1+'Summary&amp;Assumptions'!$J$29)^(CA$46-1))+AND(CA$56&lt;'Summary&amp;Assumptions'!$J$31,CA$47&gt;=$FQ220,CA$47&lt;=$FR220)*(('Summary&amp;Assumptions'!$H$25*$C220)*(1+'Summary&amp;Assumptions'!$J$29)^(CA$46-1))</f>
        <v>0</v>
      </c>
      <c r="BW220" s="588">
        <f>AND(CB$55&gt;0,SUM($E220:BV220)&lt;'Summary&amp;Assumptions'!$G$32*$B220,$D220&gt;='Summary&amp;Assumptions'!$D$17,CB$47&gt;=$D220,CB$47&lt;=EDATE($D220,'Summary&amp;Assumptions'!$G$32))*$B220+AND(CB$56&lt;'Summary&amp;Assumptions'!$J$31,CB$47&gt;=$FO220,CB$47&lt;=$FP220)*(('Summary&amp;Assumptions'!$H$25*$C220)*(1+'Summary&amp;Assumptions'!$J$29)^(CB$46-1))+AND(CB$56&lt;'Summary&amp;Assumptions'!$J$31,CB$47&gt;=$FQ220,CB$47&lt;=$FR220)*(('Summary&amp;Assumptions'!$H$25*$C220)*(1+'Summary&amp;Assumptions'!$J$29)^(CB$46-1))</f>
        <v>0</v>
      </c>
      <c r="BX220" s="588">
        <f>AND(CC$55&gt;0,SUM($E220:BW220)&lt;'Summary&amp;Assumptions'!$G$32*$B220,$D220&gt;='Summary&amp;Assumptions'!$D$17,CC$47&gt;=$D220,CC$47&lt;=EDATE($D220,'Summary&amp;Assumptions'!$G$32))*$B220+AND(CC$56&lt;'Summary&amp;Assumptions'!$J$31,CC$47&gt;=$FO220,CC$47&lt;=$FP220)*(('Summary&amp;Assumptions'!$H$25*$C220)*(1+'Summary&amp;Assumptions'!$J$29)^(CC$46-1))+AND(CC$56&lt;'Summary&amp;Assumptions'!$J$31,CC$47&gt;=$FQ220,CC$47&lt;=$FR220)*(('Summary&amp;Assumptions'!$H$25*$C220)*(1+'Summary&amp;Assumptions'!$J$29)^(CC$46-1))</f>
        <v>0</v>
      </c>
      <c r="BY220" s="588">
        <f>AND(CD$55&gt;0,SUM($E220:BX220)&lt;'Summary&amp;Assumptions'!$G$32*$B220,$D220&gt;='Summary&amp;Assumptions'!$D$17,CD$47&gt;=$D220,CD$47&lt;=EDATE($D220,'Summary&amp;Assumptions'!$G$32))*$B220+AND(CD$56&lt;'Summary&amp;Assumptions'!$J$31,CD$47&gt;=$FO220,CD$47&lt;=$FP220)*(('Summary&amp;Assumptions'!$H$25*$C220)*(1+'Summary&amp;Assumptions'!$J$29)^(CD$46-1))+AND(CD$56&lt;'Summary&amp;Assumptions'!$J$31,CD$47&gt;=$FQ220,CD$47&lt;=$FR220)*(('Summary&amp;Assumptions'!$H$25*$C220)*(1+'Summary&amp;Assumptions'!$J$29)^(CD$46-1))</f>
        <v>0</v>
      </c>
      <c r="BZ220" s="588">
        <f>AND(CE$55&gt;0,SUM($E220:BY220)&lt;'Summary&amp;Assumptions'!$G$32*$B220,$D220&gt;='Summary&amp;Assumptions'!$D$17,CE$47&gt;=$D220,CE$47&lt;=EDATE($D220,'Summary&amp;Assumptions'!$G$32))*$B220+AND(CE$56&lt;'Summary&amp;Assumptions'!$J$31,CE$47&gt;=$FO220,CE$47&lt;=$FP220)*(('Summary&amp;Assumptions'!$H$25*$C220)*(1+'Summary&amp;Assumptions'!$J$29)^(CE$46-1))+AND(CE$56&lt;'Summary&amp;Assumptions'!$J$31,CE$47&gt;=$FQ220,CE$47&lt;=$FR220)*(('Summary&amp;Assumptions'!$H$25*$C220)*(1+'Summary&amp;Assumptions'!$J$29)^(CE$46-1))</f>
        <v>0</v>
      </c>
      <c r="CA220" s="588">
        <f>AND(CF$55&gt;0,SUM($E220:BZ220)&lt;'Summary&amp;Assumptions'!$G$32*$B220,$D220&gt;='Summary&amp;Assumptions'!$D$17,CF$47&gt;=$D220,CF$47&lt;=EDATE($D220,'Summary&amp;Assumptions'!$G$32))*$B220+AND(CF$56&lt;'Summary&amp;Assumptions'!$J$31,CF$47&gt;=$FO220,CF$47&lt;=$FP220)*(('Summary&amp;Assumptions'!$H$25*$C220)*(1+'Summary&amp;Assumptions'!$J$29)^(CF$46-1))+AND(CF$56&lt;'Summary&amp;Assumptions'!$J$31,CF$47&gt;=$FQ220,CF$47&lt;=$FR220)*(('Summary&amp;Assumptions'!$H$25*$C220)*(1+'Summary&amp;Assumptions'!$J$29)^(CF$46-1))</f>
        <v>0</v>
      </c>
      <c r="CB220" s="588">
        <f>AND(CG$55&gt;0,SUM($E220:CA220)&lt;'Summary&amp;Assumptions'!$G$32*$B220,$D220&gt;='Summary&amp;Assumptions'!$D$17,CG$47&gt;=$D220,CG$47&lt;=EDATE($D220,'Summary&amp;Assumptions'!$G$32))*$B220+AND(CG$56&lt;'Summary&amp;Assumptions'!$J$31,CG$47&gt;=$FO220,CG$47&lt;=$FP220)*(('Summary&amp;Assumptions'!$H$25*$C220)*(1+'Summary&amp;Assumptions'!$J$29)^(CG$46-1))+AND(CG$56&lt;'Summary&amp;Assumptions'!$J$31,CG$47&gt;=$FQ220,CG$47&lt;=$FR220)*(('Summary&amp;Assumptions'!$H$25*$C220)*(1+'Summary&amp;Assumptions'!$J$29)^(CG$46-1))</f>
        <v>0</v>
      </c>
      <c r="CC220" s="588">
        <f>AND(CH$55&gt;0,SUM($E220:CB220)&lt;'Summary&amp;Assumptions'!$G$32*$B220,$D220&gt;='Summary&amp;Assumptions'!$D$17,CH$47&gt;=$D220,CH$47&lt;=EDATE($D220,'Summary&amp;Assumptions'!$G$32))*$B220+AND(CH$56&lt;'Summary&amp;Assumptions'!$J$31,CH$47&gt;=$FO220,CH$47&lt;=$FP220)*(('Summary&amp;Assumptions'!$H$25*$C220)*(1+'Summary&amp;Assumptions'!$J$29)^(CH$46-1))+AND(CH$56&lt;'Summary&amp;Assumptions'!$J$31,CH$47&gt;=$FQ220,CH$47&lt;=$FR220)*(('Summary&amp;Assumptions'!$H$25*$C220)*(1+'Summary&amp;Assumptions'!$J$29)^(CH$46-1))</f>
        <v>0</v>
      </c>
      <c r="CD220" s="588">
        <f>AND(CI$55&gt;0,SUM($E220:CC220)&lt;'Summary&amp;Assumptions'!$G$32*$B220,$D220&gt;='Summary&amp;Assumptions'!$D$17,CI$47&gt;=$D220,CI$47&lt;=EDATE($D220,'Summary&amp;Assumptions'!$G$32))*$B220+AND(CI$56&lt;'Summary&amp;Assumptions'!$J$31,CI$47&gt;=$FO220,CI$47&lt;=$FP220)*(('Summary&amp;Assumptions'!$H$25*$C220)*(1+'Summary&amp;Assumptions'!$J$29)^(CI$46-1))+AND(CI$56&lt;'Summary&amp;Assumptions'!$J$31,CI$47&gt;=$FQ220,CI$47&lt;=$FR220)*(('Summary&amp;Assumptions'!$H$25*$C220)*(1+'Summary&amp;Assumptions'!$J$29)^(CI$46-1))</f>
        <v>0</v>
      </c>
      <c r="CE220" s="588">
        <f>AND(CJ$55&gt;0,SUM($E220:CD220)&lt;'Summary&amp;Assumptions'!$G$32*$B220,$D220&gt;='Summary&amp;Assumptions'!$D$17,CJ$47&gt;=$D220,CJ$47&lt;=EDATE($D220,'Summary&amp;Assumptions'!$G$32))*$B220+AND(CJ$56&lt;'Summary&amp;Assumptions'!$J$31,CJ$47&gt;=$FO220,CJ$47&lt;=$FP220)*(('Summary&amp;Assumptions'!$H$25*$C220)*(1+'Summary&amp;Assumptions'!$J$29)^(CJ$46-1))+AND(CJ$56&lt;'Summary&amp;Assumptions'!$J$31,CJ$47&gt;=$FQ220,CJ$47&lt;=$FR220)*(('Summary&amp;Assumptions'!$H$25*$C220)*(1+'Summary&amp;Assumptions'!$J$29)^(CJ$46-1))</f>
        <v>0</v>
      </c>
      <c r="CF220" s="588">
        <f>AND(CK$55&gt;0,SUM($E220:CE220)&lt;'Summary&amp;Assumptions'!$G$32*$B220,$D220&gt;='Summary&amp;Assumptions'!$D$17,CK$47&gt;=$D220,CK$47&lt;=EDATE($D220,'Summary&amp;Assumptions'!$G$32))*$B220+AND(CK$56&lt;'Summary&amp;Assumptions'!$J$31,CK$47&gt;=$FO220,CK$47&lt;=$FP220)*(('Summary&amp;Assumptions'!$H$25*$C220)*(1+'Summary&amp;Assumptions'!$J$29)^(CK$46-1))+AND(CK$56&lt;'Summary&amp;Assumptions'!$J$31,CK$47&gt;=$FQ220,CK$47&lt;=$FR220)*(('Summary&amp;Assumptions'!$H$25*$C220)*(1+'Summary&amp;Assumptions'!$J$29)^(CK$46-1))</f>
        <v>0</v>
      </c>
      <c r="CG220" s="588">
        <f>AND(CL$55&gt;0,SUM($E220:CF220)&lt;'Summary&amp;Assumptions'!$G$32*$B220,$D220&gt;='Summary&amp;Assumptions'!$D$17,CL$47&gt;=$D220,CL$47&lt;=EDATE($D220,'Summary&amp;Assumptions'!$G$32))*$B220+AND(CL$56&lt;'Summary&amp;Assumptions'!$J$31,CL$47&gt;=$FO220,CL$47&lt;=$FP220)*(('Summary&amp;Assumptions'!$H$25*$C220)*(1+'Summary&amp;Assumptions'!$J$29)^(CL$46-1))+AND(CL$56&lt;'Summary&amp;Assumptions'!$J$31,CL$47&gt;=$FQ220,CL$47&lt;=$FR220)*(('Summary&amp;Assumptions'!$H$25*$C220)*(1+'Summary&amp;Assumptions'!$J$29)^(CL$46-1))</f>
        <v>0</v>
      </c>
      <c r="CH220" s="588">
        <f>AND(CM$55&gt;0,SUM($E220:CG220)&lt;'Summary&amp;Assumptions'!$G$32*$B220,$D220&gt;='Summary&amp;Assumptions'!$D$17,CM$47&gt;=$D220,CM$47&lt;=EDATE($D220,'Summary&amp;Assumptions'!$G$32))*$B220+AND(CM$56&lt;'Summary&amp;Assumptions'!$J$31,CM$47&gt;=$FO220,CM$47&lt;=$FP220)*(('Summary&amp;Assumptions'!$H$25*$C220)*(1+'Summary&amp;Assumptions'!$J$29)^(CM$46-1))+AND(CM$56&lt;'Summary&amp;Assumptions'!$J$31,CM$47&gt;=$FQ220,CM$47&lt;=$FR220)*(('Summary&amp;Assumptions'!$H$25*$C220)*(1+'Summary&amp;Assumptions'!$J$29)^(CM$46-1))</f>
        <v>0</v>
      </c>
      <c r="CI220" s="588">
        <f>AND(CN$55&gt;0,SUM($E220:CH220)&lt;'Summary&amp;Assumptions'!$G$32*$B220,$D220&gt;='Summary&amp;Assumptions'!$D$17,CN$47&gt;=$D220,CN$47&lt;=EDATE($D220,'Summary&amp;Assumptions'!$G$32))*$B220+AND(CN$56&lt;'Summary&amp;Assumptions'!$J$31,CN$47&gt;=$FO220,CN$47&lt;=$FP220)*(('Summary&amp;Assumptions'!$H$25*$C220)*(1+'Summary&amp;Assumptions'!$J$29)^(CN$46-1))+AND(CN$56&lt;'Summary&amp;Assumptions'!$J$31,CN$47&gt;=$FQ220,CN$47&lt;=$FR220)*(('Summary&amp;Assumptions'!$H$25*$C220)*(1+'Summary&amp;Assumptions'!$J$29)^(CN$46-1))</f>
        <v>0</v>
      </c>
      <c r="CJ220" s="588">
        <f>AND(CO$55&gt;0,SUM($E220:CI220)&lt;'Summary&amp;Assumptions'!$G$32*$B220,$D220&gt;='Summary&amp;Assumptions'!$D$17,CO$47&gt;=$D220,CO$47&lt;=EDATE($D220,'Summary&amp;Assumptions'!$G$32))*$B220+AND(CO$56&lt;'Summary&amp;Assumptions'!$J$31,CO$47&gt;=$FO220,CO$47&lt;=$FP220)*(('Summary&amp;Assumptions'!$H$25*$C220)*(1+'Summary&amp;Assumptions'!$J$29)^(CO$46-1))+AND(CO$56&lt;'Summary&amp;Assumptions'!$J$31,CO$47&gt;=$FQ220,CO$47&lt;=$FR220)*(('Summary&amp;Assumptions'!$H$25*$C220)*(1+'Summary&amp;Assumptions'!$J$29)^(CO$46-1))</f>
        <v>0</v>
      </c>
      <c r="CK220" s="588">
        <f>AND(CP$55&gt;0,SUM($E220:CJ220)&lt;'Summary&amp;Assumptions'!$G$32*$B220,$D220&gt;='Summary&amp;Assumptions'!$D$17,CP$47&gt;=$D220,CP$47&lt;=EDATE($D220,'Summary&amp;Assumptions'!$G$32))*$B220+AND(CP$56&lt;'Summary&amp;Assumptions'!$J$31,CP$47&gt;=$FO220,CP$47&lt;=$FP220)*(('Summary&amp;Assumptions'!$H$25*$C220)*(1+'Summary&amp;Assumptions'!$J$29)^(CP$46-1))+AND(CP$56&lt;'Summary&amp;Assumptions'!$J$31,CP$47&gt;=$FQ220,CP$47&lt;=$FR220)*(('Summary&amp;Assumptions'!$H$25*$C220)*(1+'Summary&amp;Assumptions'!$J$29)^(CP$46-1))</f>
        <v>0</v>
      </c>
      <c r="CL220" s="588">
        <f>AND(CQ$55&gt;0,SUM($E220:CK220)&lt;'Summary&amp;Assumptions'!$G$32*$B220,$D220&gt;='Summary&amp;Assumptions'!$D$17,CQ$47&gt;=$D220,CQ$47&lt;=EDATE($D220,'Summary&amp;Assumptions'!$G$32))*$B220+AND(CQ$56&lt;'Summary&amp;Assumptions'!$J$31,CQ$47&gt;=$FO220,CQ$47&lt;=$FP220)*(('Summary&amp;Assumptions'!$H$25*$C220)*(1+'Summary&amp;Assumptions'!$J$29)^(CQ$46-1))+AND(CQ$56&lt;'Summary&amp;Assumptions'!$J$31,CQ$47&gt;=$FQ220,CQ$47&lt;=$FR220)*(('Summary&amp;Assumptions'!$H$25*$C220)*(1+'Summary&amp;Assumptions'!$J$29)^(CQ$46-1))</f>
        <v>0</v>
      </c>
      <c r="CM220" s="588">
        <f>AND(CR$55&gt;0,SUM($E220:CL220)&lt;'Summary&amp;Assumptions'!$G$32*$B220,$D220&gt;='Summary&amp;Assumptions'!$D$17,CR$47&gt;=$D220,CR$47&lt;=EDATE($D220,'Summary&amp;Assumptions'!$G$32))*$B220+AND(CR$56&lt;'Summary&amp;Assumptions'!$J$31,CR$47&gt;=$FO220,CR$47&lt;=$FP220)*(('Summary&amp;Assumptions'!$H$25*$C220)*(1+'Summary&amp;Assumptions'!$J$29)^(CR$46-1))+AND(CR$56&lt;'Summary&amp;Assumptions'!$J$31,CR$47&gt;=$FQ220,CR$47&lt;=$FR220)*(('Summary&amp;Assumptions'!$H$25*$C220)*(1+'Summary&amp;Assumptions'!$J$29)^(CR$46-1))</f>
        <v>0</v>
      </c>
      <c r="CN220" s="588">
        <f>AND(CS$55&gt;0,SUM($E220:CM220)&lt;'Summary&amp;Assumptions'!$G$32*$B220,$D220&gt;='Summary&amp;Assumptions'!$D$17,CS$47&gt;=$D220,CS$47&lt;=EDATE($D220,'Summary&amp;Assumptions'!$G$32))*$B220+AND(CS$56&lt;'Summary&amp;Assumptions'!$J$31,CS$47&gt;=$FO220,CS$47&lt;=$FP220)*(('Summary&amp;Assumptions'!$H$25*$C220)*(1+'Summary&amp;Assumptions'!$J$29)^(CS$46-1))+AND(CS$56&lt;'Summary&amp;Assumptions'!$J$31,CS$47&gt;=$FQ220,CS$47&lt;=$FR220)*(('Summary&amp;Assumptions'!$H$25*$C220)*(1+'Summary&amp;Assumptions'!$J$29)^(CS$46-1))</f>
        <v>0</v>
      </c>
      <c r="CO220" s="588">
        <f>AND(CT$55&gt;0,SUM($E220:CN220)&lt;'Summary&amp;Assumptions'!$G$32*$B220,$D220&gt;='Summary&amp;Assumptions'!$D$17,CT$47&gt;=$D220,CT$47&lt;=EDATE($D220,'Summary&amp;Assumptions'!$G$32))*$B220+AND(CT$56&lt;'Summary&amp;Assumptions'!$J$31,CT$47&gt;=$FO220,CT$47&lt;=$FP220)*(('Summary&amp;Assumptions'!$H$25*$C220)*(1+'Summary&amp;Assumptions'!$J$29)^(CT$46-1))+AND(CT$56&lt;'Summary&amp;Assumptions'!$J$31,CT$47&gt;=$FQ220,CT$47&lt;=$FR220)*(('Summary&amp;Assumptions'!$H$25*$C220)*(1+'Summary&amp;Assumptions'!$J$29)^(CT$46-1))</f>
        <v>0</v>
      </c>
      <c r="CP220" s="588">
        <f>AND(CU$55&gt;0,SUM($E220:CO220)&lt;'Summary&amp;Assumptions'!$G$32*$B220,$D220&gt;='Summary&amp;Assumptions'!$D$17,CU$47&gt;=$D220,CU$47&lt;=EDATE($D220,'Summary&amp;Assumptions'!$G$32))*$B220+AND(CU$56&lt;'Summary&amp;Assumptions'!$J$31,CU$47&gt;=$FO220,CU$47&lt;=$FP220)*(('Summary&amp;Assumptions'!$H$25*$C220)*(1+'Summary&amp;Assumptions'!$J$29)^(CU$46-1))+AND(CU$56&lt;'Summary&amp;Assumptions'!$J$31,CU$47&gt;=$FQ220,CU$47&lt;=$FR220)*(('Summary&amp;Assumptions'!$H$25*$C220)*(1+'Summary&amp;Assumptions'!$J$29)^(CU$46-1))</f>
        <v>0</v>
      </c>
      <c r="CQ220" s="588">
        <f>AND(CV$55&gt;0,SUM($E220:CP220)&lt;'Summary&amp;Assumptions'!$G$32*$B220,$D220&gt;='Summary&amp;Assumptions'!$D$17,CV$47&gt;=$D220,CV$47&lt;=EDATE($D220,'Summary&amp;Assumptions'!$G$32))*$B220+AND(CV$56&lt;'Summary&amp;Assumptions'!$J$31,CV$47&gt;=$FO220,CV$47&lt;=$FP220)*(('Summary&amp;Assumptions'!$H$25*$C220)*(1+'Summary&amp;Assumptions'!$J$29)^(CV$46-1))+AND(CV$56&lt;'Summary&amp;Assumptions'!$J$31,CV$47&gt;=$FQ220,CV$47&lt;=$FR220)*(('Summary&amp;Assumptions'!$H$25*$C220)*(1+'Summary&amp;Assumptions'!$J$29)^(CV$46-1))</f>
        <v>0</v>
      </c>
      <c r="CR220" s="588">
        <f>AND(CW$55&gt;0,SUM($E220:CQ220)&lt;'Summary&amp;Assumptions'!$G$32*$B220,$D220&gt;='Summary&amp;Assumptions'!$D$17,CW$47&gt;=$D220,CW$47&lt;=EDATE($D220,'Summary&amp;Assumptions'!$G$32))*$B220+AND(CW$56&lt;'Summary&amp;Assumptions'!$J$31,CW$47&gt;=$FO220,CW$47&lt;=$FP220)*(('Summary&amp;Assumptions'!$H$25*$C220)*(1+'Summary&amp;Assumptions'!$J$29)^(CW$46-1))+AND(CW$56&lt;'Summary&amp;Assumptions'!$J$31,CW$47&gt;=$FQ220,CW$47&lt;=$FR220)*(('Summary&amp;Assumptions'!$H$25*$C220)*(1+'Summary&amp;Assumptions'!$J$29)^(CW$46-1))</f>
        <v>0</v>
      </c>
      <c r="CS220" s="588">
        <f>AND(CX$55&gt;0,SUM($E220:CR220)&lt;'Summary&amp;Assumptions'!$G$32*$B220,$D220&gt;='Summary&amp;Assumptions'!$D$17,CX$47&gt;=$D220,CX$47&lt;=EDATE($D220,'Summary&amp;Assumptions'!$G$32))*$B220+AND(CX$56&lt;'Summary&amp;Assumptions'!$J$31,CX$47&gt;=$FO220,CX$47&lt;=$FP220)*(('Summary&amp;Assumptions'!$H$25*$C220)*(1+'Summary&amp;Assumptions'!$J$29)^(CX$46-1))+AND(CX$56&lt;'Summary&amp;Assumptions'!$J$31,CX$47&gt;=$FQ220,CX$47&lt;=$FR220)*(('Summary&amp;Assumptions'!$H$25*$C220)*(1+'Summary&amp;Assumptions'!$J$29)^(CX$46-1))</f>
        <v>0</v>
      </c>
      <c r="CT220" s="588">
        <f>AND(CY$55&gt;0,SUM($E220:CS220)&lt;'Summary&amp;Assumptions'!$G$32*$B220,$D220&gt;='Summary&amp;Assumptions'!$D$17,CY$47&gt;=$D220,CY$47&lt;=EDATE($D220,'Summary&amp;Assumptions'!$G$32))*$B220+AND(CY$56&lt;'Summary&amp;Assumptions'!$J$31,CY$47&gt;=$FO220,CY$47&lt;=$FP220)*(('Summary&amp;Assumptions'!$H$25*$C220)*(1+'Summary&amp;Assumptions'!$J$29)^(CY$46-1))+AND(CY$56&lt;'Summary&amp;Assumptions'!$J$31,CY$47&gt;=$FQ220,CY$47&lt;=$FR220)*(('Summary&amp;Assumptions'!$H$25*$C220)*(1+'Summary&amp;Assumptions'!$J$29)^(CY$46-1))</f>
        <v>0</v>
      </c>
      <c r="CU220" s="588">
        <f>AND(CZ$55&gt;0,SUM($E220:CT220)&lt;'Summary&amp;Assumptions'!$G$32*$B220,$D220&gt;='Summary&amp;Assumptions'!$D$17,CZ$47&gt;=$D220,CZ$47&lt;=EDATE($D220,'Summary&amp;Assumptions'!$G$32))*$B220+AND(CZ$56&lt;'Summary&amp;Assumptions'!$J$31,CZ$47&gt;=$FO220,CZ$47&lt;=$FP220)*(('Summary&amp;Assumptions'!$H$25*$C220)*(1+'Summary&amp;Assumptions'!$J$29)^(CZ$46-1))+AND(CZ$56&lt;'Summary&amp;Assumptions'!$J$31,CZ$47&gt;=$FQ220,CZ$47&lt;=$FR220)*(('Summary&amp;Assumptions'!$H$25*$C220)*(1+'Summary&amp;Assumptions'!$J$29)^(CZ$46-1))</f>
        <v>0</v>
      </c>
      <c r="CV220" s="588">
        <f>AND(DA$55&gt;0,SUM($E220:CU220)&lt;'Summary&amp;Assumptions'!$G$32*$B220,$D220&gt;='Summary&amp;Assumptions'!$D$17,DA$47&gt;=$D220,DA$47&lt;=EDATE($D220,'Summary&amp;Assumptions'!$G$32))*$B220+AND(DA$56&lt;'Summary&amp;Assumptions'!$J$31,DA$47&gt;=$FO220,DA$47&lt;=$FP220)*(('Summary&amp;Assumptions'!$H$25*$C220)*(1+'Summary&amp;Assumptions'!$J$29)^(DA$46-1))+AND(DA$56&lt;'Summary&amp;Assumptions'!$J$31,DA$47&gt;=$FQ220,DA$47&lt;=$FR220)*(('Summary&amp;Assumptions'!$H$25*$C220)*(1+'Summary&amp;Assumptions'!$J$29)^(DA$46-1))</f>
        <v>0</v>
      </c>
      <c r="CW220" s="588">
        <f>AND(DB$55&gt;0,SUM($E220:CV220)&lt;'Summary&amp;Assumptions'!$G$32*$B220,$D220&gt;='Summary&amp;Assumptions'!$D$17,DB$47&gt;=$D220,DB$47&lt;=EDATE($D220,'Summary&amp;Assumptions'!$G$32))*$B220+AND(DB$56&lt;'Summary&amp;Assumptions'!$J$31,DB$47&gt;=$FO220,DB$47&lt;=$FP220)*(('Summary&amp;Assumptions'!$H$25*$C220)*(1+'Summary&amp;Assumptions'!$J$29)^(DB$46-1))+AND(DB$56&lt;'Summary&amp;Assumptions'!$J$31,DB$47&gt;=$FQ220,DB$47&lt;=$FR220)*(('Summary&amp;Assumptions'!$H$25*$C220)*(1+'Summary&amp;Assumptions'!$J$29)^(DB$46-1))</f>
        <v>0</v>
      </c>
      <c r="CX220" s="588">
        <f>AND(DC$55&gt;0,SUM($E220:CW220)&lt;'Summary&amp;Assumptions'!$G$32*$B220,$D220&gt;='Summary&amp;Assumptions'!$D$17,DC$47&gt;=$D220,DC$47&lt;=EDATE($D220,'Summary&amp;Assumptions'!$G$32))*$B220+AND(DC$56&lt;'Summary&amp;Assumptions'!$J$31,DC$47&gt;=$FO220,DC$47&lt;=$FP220)*(('Summary&amp;Assumptions'!$H$25*$C220)*(1+'Summary&amp;Assumptions'!$J$29)^(DC$46-1))+AND(DC$56&lt;'Summary&amp;Assumptions'!$J$31,DC$47&gt;=$FQ220,DC$47&lt;=$FR220)*(('Summary&amp;Assumptions'!$H$25*$C220)*(1+'Summary&amp;Assumptions'!$J$29)^(DC$46-1))</f>
        <v>0</v>
      </c>
      <c r="CY220" s="588">
        <f>AND(DD$55&gt;0,SUM($E220:CX220)&lt;'Summary&amp;Assumptions'!$G$32*$B220,$D220&gt;='Summary&amp;Assumptions'!$D$17,DD$47&gt;=$D220,DD$47&lt;=EDATE($D220,'Summary&amp;Assumptions'!$G$32))*$B220+AND(DD$56&lt;'Summary&amp;Assumptions'!$J$31,DD$47&gt;=$FO220,DD$47&lt;=$FP220)*(('Summary&amp;Assumptions'!$H$25*$C220)*(1+'Summary&amp;Assumptions'!$J$29)^(DD$46-1))+AND(DD$56&lt;'Summary&amp;Assumptions'!$J$31,DD$47&gt;=$FQ220,DD$47&lt;=$FR220)*(('Summary&amp;Assumptions'!$H$25*$C220)*(1+'Summary&amp;Assumptions'!$J$29)^(DD$46-1))</f>
        <v>0</v>
      </c>
      <c r="CZ220" s="588">
        <f>AND(DE$55&gt;0,SUM($E220:CY220)&lt;'Summary&amp;Assumptions'!$G$32*$B220,$D220&gt;='Summary&amp;Assumptions'!$D$17,DE$47&gt;=$D220,DE$47&lt;=EDATE($D220,'Summary&amp;Assumptions'!$G$32))*$B220+AND(DE$56&lt;'Summary&amp;Assumptions'!$J$31,DE$47&gt;=$FO220,DE$47&lt;=$FP220)*(('Summary&amp;Assumptions'!$H$25*$C220)*(1+'Summary&amp;Assumptions'!$J$29)^(DE$46-1))+AND(DE$56&lt;'Summary&amp;Assumptions'!$J$31,DE$47&gt;=$FQ220,DE$47&lt;=$FR220)*(('Summary&amp;Assumptions'!$H$25*$C220)*(1+'Summary&amp;Assumptions'!$J$29)^(DE$46-1))</f>
        <v>0</v>
      </c>
      <c r="DA220" s="588">
        <f>AND(DF$55&gt;0,SUM($E220:CZ220)&lt;'Summary&amp;Assumptions'!$G$32*$B220,$D220&gt;='Summary&amp;Assumptions'!$D$17,DF$47&gt;=$D220,DF$47&lt;=EDATE($D220,'Summary&amp;Assumptions'!$G$32))*$B220+AND(DF$56&lt;'Summary&amp;Assumptions'!$J$31,DF$47&gt;=$FO220,DF$47&lt;=$FP220)*(('Summary&amp;Assumptions'!$H$25*$C220)*(1+'Summary&amp;Assumptions'!$J$29)^(DF$46-1))+AND(DF$56&lt;'Summary&amp;Assumptions'!$J$31,DF$47&gt;=$FQ220,DF$47&lt;=$FR220)*(('Summary&amp;Assumptions'!$H$25*$C220)*(1+'Summary&amp;Assumptions'!$J$29)^(DF$46-1))</f>
        <v>0</v>
      </c>
      <c r="DB220" s="588">
        <f>AND(DG$55&gt;0,SUM($E220:DA220)&lt;'Summary&amp;Assumptions'!$G$32*$B220,$D220&gt;='Summary&amp;Assumptions'!$D$17,DG$47&gt;=$D220,DG$47&lt;=EDATE($D220,'Summary&amp;Assumptions'!$G$32))*$B220+AND(DG$56&lt;'Summary&amp;Assumptions'!$J$31,DG$47&gt;=$FO220,DG$47&lt;=$FP220)*(('Summary&amp;Assumptions'!$H$25*$C220)*(1+'Summary&amp;Assumptions'!$J$29)^(DG$46-1))+AND(DG$56&lt;'Summary&amp;Assumptions'!$J$31,DG$47&gt;=$FQ220,DG$47&lt;=$FR220)*(('Summary&amp;Assumptions'!$H$25*$C220)*(1+'Summary&amp;Assumptions'!$J$29)^(DG$46-1))</f>
        <v>0</v>
      </c>
      <c r="DC220" s="588">
        <f>AND(DH$55&gt;0,SUM($E220:DB220)&lt;'Summary&amp;Assumptions'!$G$32*$B220,$D220&gt;='Summary&amp;Assumptions'!$D$17,DH$47&gt;=$D220,DH$47&lt;=EDATE($D220,'Summary&amp;Assumptions'!$G$32))*$B220+AND(DH$56&lt;'Summary&amp;Assumptions'!$J$31,DH$47&gt;=$FO220,DH$47&lt;=$FP220)*(('Summary&amp;Assumptions'!$H$25*$C220)*(1+'Summary&amp;Assumptions'!$J$29)^(DH$46-1))+AND(DH$56&lt;'Summary&amp;Assumptions'!$J$31,DH$47&gt;=$FQ220,DH$47&lt;=$FR220)*(('Summary&amp;Assumptions'!$H$25*$C220)*(1+'Summary&amp;Assumptions'!$J$29)^(DH$46-1))</f>
        <v>0</v>
      </c>
      <c r="DD220" s="588">
        <f>AND(DI$55&gt;0,SUM($E220:DC220)&lt;'Summary&amp;Assumptions'!$G$32*$B220,$D220&gt;='Summary&amp;Assumptions'!$D$17,DI$47&gt;=$D220,DI$47&lt;=EDATE($D220,'Summary&amp;Assumptions'!$G$32))*$B220+AND(DI$56&lt;'Summary&amp;Assumptions'!$J$31,DI$47&gt;=$FO220,DI$47&lt;=$FP220)*(('Summary&amp;Assumptions'!$H$25*$C220)*(1+'Summary&amp;Assumptions'!$J$29)^(DI$46-1))+AND(DI$56&lt;'Summary&amp;Assumptions'!$J$31,DI$47&gt;=$FQ220,DI$47&lt;=$FR220)*(('Summary&amp;Assumptions'!$H$25*$C220)*(1+'Summary&amp;Assumptions'!$J$29)^(DI$46-1))</f>
        <v>0</v>
      </c>
      <c r="DE220" s="588">
        <f>AND(DJ$55&gt;0,SUM($E220:DD220)&lt;'Summary&amp;Assumptions'!$G$32*$B220,$D220&gt;='Summary&amp;Assumptions'!$D$17,DJ$47&gt;=$D220,DJ$47&lt;=EDATE($D220,'Summary&amp;Assumptions'!$G$32))*$B220+AND(DJ$56&lt;'Summary&amp;Assumptions'!$J$31,DJ$47&gt;=$FO220,DJ$47&lt;=$FP220)*(('Summary&amp;Assumptions'!$H$25*$C220)*(1+'Summary&amp;Assumptions'!$J$29)^(DJ$46-1))+AND(DJ$56&lt;'Summary&amp;Assumptions'!$J$31,DJ$47&gt;=$FQ220,DJ$47&lt;=$FR220)*(('Summary&amp;Assumptions'!$H$25*$C220)*(1+'Summary&amp;Assumptions'!$J$29)^(DJ$46-1))</f>
        <v>0</v>
      </c>
      <c r="DF220" s="588">
        <f>AND(DK$55&gt;0,SUM($E220:DE220)&lt;'Summary&amp;Assumptions'!$G$32*$B220,$D220&gt;='Summary&amp;Assumptions'!$D$17,DK$47&gt;=$D220,DK$47&lt;=EDATE($D220,'Summary&amp;Assumptions'!$G$32))*$B220+AND(DK$56&lt;'Summary&amp;Assumptions'!$J$31,DK$47&gt;=$FO220,DK$47&lt;=$FP220)*(('Summary&amp;Assumptions'!$H$25*$C220)*(1+'Summary&amp;Assumptions'!$J$29)^(DK$46-1))+AND(DK$56&lt;'Summary&amp;Assumptions'!$J$31,DK$47&gt;=$FQ220,DK$47&lt;=$FR220)*(('Summary&amp;Assumptions'!$H$25*$C220)*(1+'Summary&amp;Assumptions'!$J$29)^(DK$46-1))</f>
        <v>0</v>
      </c>
      <c r="DG220" s="588">
        <f>AND(DL$55&gt;0,SUM($E220:DF220)&lt;'Summary&amp;Assumptions'!$G$32*$B220,$D220&gt;='Summary&amp;Assumptions'!$D$17,DL$47&gt;=$D220,DL$47&lt;=EDATE($D220,'Summary&amp;Assumptions'!$G$32))*$B220+AND(DL$56&lt;'Summary&amp;Assumptions'!$J$31,DL$47&gt;=$FO220,DL$47&lt;=$FP220)*(('Summary&amp;Assumptions'!$H$25*$C220)*(1+'Summary&amp;Assumptions'!$J$29)^(DL$46-1))+AND(DL$56&lt;'Summary&amp;Assumptions'!$J$31,DL$47&gt;=$FQ220,DL$47&lt;=$FR220)*(('Summary&amp;Assumptions'!$H$25*$C220)*(1+'Summary&amp;Assumptions'!$J$29)^(DL$46-1))</f>
        <v>0</v>
      </c>
      <c r="DH220" s="588">
        <f>AND(DM$55&gt;0,SUM($E220:DG220)&lt;'Summary&amp;Assumptions'!$G$32*$B220,$D220&gt;='Summary&amp;Assumptions'!$D$17,DM$47&gt;=$D220,DM$47&lt;=EDATE($D220,'Summary&amp;Assumptions'!$G$32))*$B220+AND(DM$56&lt;'Summary&amp;Assumptions'!$J$31,DM$47&gt;=$FO220,DM$47&lt;=$FP220)*(('Summary&amp;Assumptions'!$H$25*$C220)*(1+'Summary&amp;Assumptions'!$J$29)^(DM$46-1))+AND(DM$56&lt;'Summary&amp;Assumptions'!$J$31,DM$47&gt;=$FQ220,DM$47&lt;=$FR220)*(('Summary&amp;Assumptions'!$H$25*$C220)*(1+'Summary&amp;Assumptions'!$J$29)^(DM$46-1))</f>
        <v>0</v>
      </c>
      <c r="DI220" s="588">
        <f>AND(DN$55&gt;0,SUM($E220:DH220)&lt;'Summary&amp;Assumptions'!$G$32*$B220,$D220&gt;='Summary&amp;Assumptions'!$D$17,DN$47&gt;=$D220,DN$47&lt;=EDATE($D220,'Summary&amp;Assumptions'!$G$32))*$B220+AND(DN$56&lt;'Summary&amp;Assumptions'!$J$31,DN$47&gt;=$FO220,DN$47&lt;=$FP220)*(('Summary&amp;Assumptions'!$H$25*$C220)*(1+'Summary&amp;Assumptions'!$J$29)^(DN$46-1))+AND(DN$56&lt;'Summary&amp;Assumptions'!$J$31,DN$47&gt;=$FQ220,DN$47&lt;=$FR220)*(('Summary&amp;Assumptions'!$H$25*$C220)*(1+'Summary&amp;Assumptions'!$J$29)^(DN$46-1))</f>
        <v>0</v>
      </c>
      <c r="DJ220" s="588">
        <f>AND(DO$55&gt;0,SUM($E220:DI220)&lt;'Summary&amp;Assumptions'!$G$32*$B220,$D220&gt;='Summary&amp;Assumptions'!$D$17,DO$47&gt;=$D220,DO$47&lt;=EDATE($D220,'Summary&amp;Assumptions'!$G$32))*$B220+AND(DO$56&lt;'Summary&amp;Assumptions'!$J$31,DO$47&gt;=$FO220,DO$47&lt;=$FP220)*(('Summary&amp;Assumptions'!$H$25*$C220)*(1+'Summary&amp;Assumptions'!$J$29)^(DO$46-1))+AND(DO$56&lt;'Summary&amp;Assumptions'!$J$31,DO$47&gt;=$FQ220,DO$47&lt;=$FR220)*(('Summary&amp;Assumptions'!$H$25*$C220)*(1+'Summary&amp;Assumptions'!$J$29)^(DO$46-1))</f>
        <v>0</v>
      </c>
      <c r="DK220" s="588">
        <f>AND(DP$55&gt;0,SUM($E220:DJ220)&lt;'Summary&amp;Assumptions'!$G$32*$B220,$D220&gt;='Summary&amp;Assumptions'!$D$17,DP$47&gt;=$D220,DP$47&lt;=EDATE($D220,'Summary&amp;Assumptions'!$G$32))*$B220+AND(DP$56&lt;'Summary&amp;Assumptions'!$J$31,DP$47&gt;=$FO220,DP$47&lt;=$FP220)*(('Summary&amp;Assumptions'!$H$25*$C220)*(1+'Summary&amp;Assumptions'!$J$29)^(DP$46-1))+AND(DP$56&lt;'Summary&amp;Assumptions'!$J$31,DP$47&gt;=$FQ220,DP$47&lt;=$FR220)*(('Summary&amp;Assumptions'!$H$25*$C220)*(1+'Summary&amp;Assumptions'!$J$29)^(DP$46-1))</f>
        <v>0</v>
      </c>
      <c r="DL220" s="588">
        <f>AND(DQ$55&gt;0,SUM($E220:DK220)&lt;'Summary&amp;Assumptions'!$G$32*$B220,$D220&gt;='Summary&amp;Assumptions'!$D$17,DQ$47&gt;=$D220,DQ$47&lt;=EDATE($D220,'Summary&amp;Assumptions'!$G$32))*$B220+AND(DQ$56&lt;'Summary&amp;Assumptions'!$J$31,DQ$47&gt;=$FO220,DQ$47&lt;=$FP220)*(('Summary&amp;Assumptions'!$H$25*$C220)*(1+'Summary&amp;Assumptions'!$J$29)^(DQ$46-1))+AND(DQ$56&lt;'Summary&amp;Assumptions'!$J$31,DQ$47&gt;=$FQ220,DQ$47&lt;=$FR220)*(('Summary&amp;Assumptions'!$H$25*$C220)*(1+'Summary&amp;Assumptions'!$J$29)^(DQ$46-1))</f>
        <v>0</v>
      </c>
      <c r="DM220" s="588">
        <f>AND(DR$55&gt;0,SUM($E220:DL220)&lt;'Summary&amp;Assumptions'!$G$32*$B220,$D220&gt;='Summary&amp;Assumptions'!$D$17,DR$47&gt;=$D220,DR$47&lt;=EDATE($D220,'Summary&amp;Assumptions'!$G$32))*$B220+AND(DR$56&lt;'Summary&amp;Assumptions'!$J$31,DR$47&gt;=$FO220,DR$47&lt;=$FP220)*(('Summary&amp;Assumptions'!$H$25*$C220)*(1+'Summary&amp;Assumptions'!$J$29)^(DR$46-1))+AND(DR$56&lt;'Summary&amp;Assumptions'!$J$31,DR$47&gt;=$FQ220,DR$47&lt;=$FR220)*(('Summary&amp;Assumptions'!$H$25*$C220)*(1+'Summary&amp;Assumptions'!$J$29)^(DR$46-1))</f>
        <v>0</v>
      </c>
      <c r="DN220" s="588">
        <f>AND(DS$55&gt;0,SUM($E220:DM220)&lt;'Summary&amp;Assumptions'!$G$32*$B220,$D220&gt;='Summary&amp;Assumptions'!$D$17,DS$47&gt;=$D220,DS$47&lt;=EDATE($D220,'Summary&amp;Assumptions'!$G$32))*$B220+AND(DS$56&lt;'Summary&amp;Assumptions'!$J$31,DS$47&gt;=$FO220,DS$47&lt;=$FP220)*(('Summary&amp;Assumptions'!$H$25*$C220)*(1+'Summary&amp;Assumptions'!$J$29)^(DS$46-1))+AND(DS$56&lt;'Summary&amp;Assumptions'!$J$31,DS$47&gt;=$FQ220,DS$47&lt;=$FR220)*(('Summary&amp;Assumptions'!$H$25*$C220)*(1+'Summary&amp;Assumptions'!$J$29)^(DS$46-1))</f>
        <v>0</v>
      </c>
      <c r="DO220" s="588">
        <f>AND(DT$55&gt;0,SUM($E220:DN220)&lt;'Summary&amp;Assumptions'!$G$32*$B220,$D220&gt;='Summary&amp;Assumptions'!$D$17,DT$47&gt;=$D220,DT$47&lt;=EDATE($D220,'Summary&amp;Assumptions'!$G$32))*$B220+AND(DT$56&lt;'Summary&amp;Assumptions'!$J$31,DT$47&gt;=$FO220,DT$47&lt;=$FP220)*(('Summary&amp;Assumptions'!$H$25*$C220)*(1+'Summary&amp;Assumptions'!$J$29)^(DT$46-1))+AND(DT$56&lt;'Summary&amp;Assumptions'!$J$31,DT$47&gt;=$FQ220,DT$47&lt;=$FR220)*(('Summary&amp;Assumptions'!$H$25*$C220)*(1+'Summary&amp;Assumptions'!$J$29)^(DT$46-1))</f>
        <v>0</v>
      </c>
      <c r="DP220" s="588">
        <f>AND(DU$55&gt;0,SUM($E220:DO220)&lt;'Summary&amp;Assumptions'!$G$32*$B220,$D220&gt;='Summary&amp;Assumptions'!$D$17,DU$47&gt;=$D220,DU$47&lt;=EDATE($D220,'Summary&amp;Assumptions'!$G$32))*$B220+AND(DU$56&lt;'Summary&amp;Assumptions'!$J$31,DU$47&gt;=$FO220,DU$47&lt;=$FP220)*(('Summary&amp;Assumptions'!$H$25*$C220)*(1+'Summary&amp;Assumptions'!$J$29)^(DU$46-1))+AND(DU$56&lt;'Summary&amp;Assumptions'!$J$31,DU$47&gt;=$FQ220,DU$47&lt;=$FR220)*(('Summary&amp;Assumptions'!$H$25*$C220)*(1+'Summary&amp;Assumptions'!$J$29)^(DU$46-1))</f>
        <v>0</v>
      </c>
      <c r="DQ220" s="588">
        <f>AND(DV$55&gt;0,SUM($E220:DP220)&lt;'Summary&amp;Assumptions'!$G$32*$B220,$D220&gt;='Summary&amp;Assumptions'!$D$17,DV$47&gt;=$D220,DV$47&lt;=EDATE($D220,'Summary&amp;Assumptions'!$G$32))*$B220+AND(DV$56&lt;'Summary&amp;Assumptions'!$J$31,DV$47&gt;=$FO220,DV$47&lt;=$FP220)*(('Summary&amp;Assumptions'!$H$25*$C220)*(1+'Summary&amp;Assumptions'!$J$29)^(DV$46-1))+AND(DV$56&lt;'Summary&amp;Assumptions'!$J$31,DV$47&gt;=$FQ220,DV$47&lt;=$FR220)*(('Summary&amp;Assumptions'!$H$25*$C220)*(1+'Summary&amp;Assumptions'!$J$29)^(DV$46-1))</f>
        <v>0</v>
      </c>
      <c r="DR220" s="588">
        <f>AND(DW$55&gt;0,SUM($E220:DQ220)&lt;'Summary&amp;Assumptions'!$G$32*$B220,$D220&gt;='Summary&amp;Assumptions'!$D$17,DW$47&gt;=$D220,DW$47&lt;=EDATE($D220,'Summary&amp;Assumptions'!$G$32))*$B220+AND(DW$56&lt;'Summary&amp;Assumptions'!$J$31,DW$47&gt;=$FO220,DW$47&lt;=$FP220)*(('Summary&amp;Assumptions'!$H$25*$C220)*(1+'Summary&amp;Assumptions'!$J$29)^(DW$46-1))+AND(DW$56&lt;'Summary&amp;Assumptions'!$J$31,DW$47&gt;=$FQ220,DW$47&lt;=$FR220)*(('Summary&amp;Assumptions'!$H$25*$C220)*(1+'Summary&amp;Assumptions'!$J$29)^(DW$46-1))</f>
        <v>0</v>
      </c>
      <c r="DS220" s="588">
        <f>AND(DX$55&gt;0,SUM($E220:DR220)&lt;'Summary&amp;Assumptions'!$G$32*$B220,$D220&gt;='Summary&amp;Assumptions'!$D$17,DX$47&gt;=$D220,DX$47&lt;=EDATE($D220,'Summary&amp;Assumptions'!$G$32))*$B220+AND(DX$56&lt;'Summary&amp;Assumptions'!$J$31,DX$47&gt;=$FO220,DX$47&lt;=$FP220)*(('Summary&amp;Assumptions'!$H$25*$C220)*(1+'Summary&amp;Assumptions'!$J$29)^(DX$46-1))+AND(DX$56&lt;'Summary&amp;Assumptions'!$J$31,DX$47&gt;=$FQ220,DX$47&lt;=$FR220)*(('Summary&amp;Assumptions'!$H$25*$C220)*(1+'Summary&amp;Assumptions'!$J$29)^(DX$46-1))</f>
        <v>0</v>
      </c>
      <c r="DT220" s="588">
        <f>AND(DY$55&gt;0,SUM($E220:DS220)&lt;'Summary&amp;Assumptions'!$G$32*$B220,$D220&gt;='Summary&amp;Assumptions'!$D$17,DY$47&gt;=$D220,DY$47&lt;=EDATE($D220,'Summary&amp;Assumptions'!$G$32))*$B220+AND(DY$56&lt;'Summary&amp;Assumptions'!$J$31,DY$47&gt;=$FO220,DY$47&lt;=$FP220)*(('Summary&amp;Assumptions'!$H$25*$C220)*(1+'Summary&amp;Assumptions'!$J$29)^(DY$46-1))+AND(DY$56&lt;'Summary&amp;Assumptions'!$J$31,DY$47&gt;=$FQ220,DY$47&lt;=$FR220)*(('Summary&amp;Assumptions'!$H$25*$C220)*(1+'Summary&amp;Assumptions'!$J$29)^(DY$46-1))</f>
        <v>0</v>
      </c>
      <c r="DU220" s="588">
        <f>AND(DZ$55&gt;0,SUM($E220:DT220)&lt;'Summary&amp;Assumptions'!$G$32*$B220,$D220&gt;='Summary&amp;Assumptions'!$D$17,DZ$47&gt;=$D220,DZ$47&lt;=EDATE($D220,'Summary&amp;Assumptions'!$G$32))*$B220+AND(DZ$56&lt;'Summary&amp;Assumptions'!$J$31,DZ$47&gt;=$FO220,DZ$47&lt;=$FP220)*(('Summary&amp;Assumptions'!$H$25*$C220)*(1+'Summary&amp;Assumptions'!$J$29)^(DZ$46-1))+AND(DZ$56&lt;'Summary&amp;Assumptions'!$J$31,DZ$47&gt;=$FQ220,DZ$47&lt;=$FR220)*(('Summary&amp;Assumptions'!$H$25*$C220)*(1+'Summary&amp;Assumptions'!$J$29)^(DZ$46-1))</f>
        <v>0</v>
      </c>
      <c r="DV220" s="588">
        <f>AND(EA$55&gt;0,SUM($E220:DU220)&lt;'Summary&amp;Assumptions'!$G$32*$B220,$D220&gt;='Summary&amp;Assumptions'!$D$17,EA$47&gt;=$D220,EA$47&lt;=EDATE($D220,'Summary&amp;Assumptions'!$G$32))*$B220+AND(EA$56&lt;'Summary&amp;Assumptions'!$J$31,EA$47&gt;=$FO220,EA$47&lt;=$FP220)*(('Summary&amp;Assumptions'!$H$25*$C220)*(1+'Summary&amp;Assumptions'!$J$29)^(EA$46-1))+AND(EA$56&lt;'Summary&amp;Assumptions'!$J$31,EA$47&gt;=$FQ220,EA$47&lt;=$FR220)*(('Summary&amp;Assumptions'!$H$25*$C220)*(1+'Summary&amp;Assumptions'!$J$29)^(EA$46-1))</f>
        <v>0</v>
      </c>
      <c r="DW220" s="588">
        <f>AND(EB$55&gt;0,SUM($E220:DV220)&lt;'Summary&amp;Assumptions'!$G$32*$B220,$D220&gt;='Summary&amp;Assumptions'!$D$17,EB$47&gt;=$D220,EB$47&lt;=EDATE($D220,'Summary&amp;Assumptions'!$G$32))*$B220+AND(EB$56&lt;'Summary&amp;Assumptions'!$J$31,EB$47&gt;=$FO220,EB$47&lt;=$FP220)*(('Summary&amp;Assumptions'!$H$25*$C220)*(1+'Summary&amp;Assumptions'!$J$29)^(EB$46-1))+AND(EB$56&lt;'Summary&amp;Assumptions'!$J$31,EB$47&gt;=$FQ220,EB$47&lt;=$FR220)*(('Summary&amp;Assumptions'!$H$25*$C220)*(1+'Summary&amp;Assumptions'!$J$29)^(EB$46-1))</f>
        <v>0</v>
      </c>
      <c r="DX220" s="588">
        <f>AND(EC$55&gt;0,SUM($E220:DW220)&lt;'Summary&amp;Assumptions'!$G$32*$B220,$D220&gt;='Summary&amp;Assumptions'!$D$17,EC$47&gt;=$D220,EC$47&lt;=EDATE($D220,'Summary&amp;Assumptions'!$G$32))*$B220+AND(EC$56&lt;'Summary&amp;Assumptions'!$J$31,EC$47&gt;=$FO220,EC$47&lt;=$FP220)*(('Summary&amp;Assumptions'!$H$25*$C220)*(1+'Summary&amp;Assumptions'!$J$29)^(EC$46-1))+AND(EC$56&lt;'Summary&amp;Assumptions'!$J$31,EC$47&gt;=$FQ220,EC$47&lt;=$FR220)*(('Summary&amp;Assumptions'!$H$25*$C220)*(1+'Summary&amp;Assumptions'!$J$29)^(EC$46-1))</f>
        <v>0</v>
      </c>
      <c r="DY220" s="588">
        <f>AND(ED$55&gt;0,SUM($E220:DX220)&lt;'Summary&amp;Assumptions'!$G$32*$B220,$D220&gt;='Summary&amp;Assumptions'!$D$17,ED$47&gt;=$D220,ED$47&lt;=EDATE($D220,'Summary&amp;Assumptions'!$G$32))*$B220+AND(ED$56&lt;'Summary&amp;Assumptions'!$J$31,ED$47&gt;=$FO220,ED$47&lt;=$FP220)*(('Summary&amp;Assumptions'!$H$25*$C220)*(1+'Summary&amp;Assumptions'!$J$29)^(ED$46-1))+AND(ED$56&lt;'Summary&amp;Assumptions'!$J$31,ED$47&gt;=$FQ220,ED$47&lt;=$FR220)*(('Summary&amp;Assumptions'!$H$25*$C220)*(1+'Summary&amp;Assumptions'!$J$29)^(ED$46-1))</f>
        <v>0</v>
      </c>
      <c r="DZ220" s="588">
        <f>AND(EE$55&gt;0,SUM($E220:DY220)&lt;'Summary&amp;Assumptions'!$G$32*$B220,$D220&gt;='Summary&amp;Assumptions'!$D$17,EE$47&gt;=$D220,EE$47&lt;=EDATE($D220,'Summary&amp;Assumptions'!$G$32))*$B220+AND(EE$56&lt;'Summary&amp;Assumptions'!$J$31,EE$47&gt;=$FO220,EE$47&lt;=$FP220)*(('Summary&amp;Assumptions'!$H$25*$C220)*(1+'Summary&amp;Assumptions'!$J$29)^(EE$46-1))+AND(EE$56&lt;'Summary&amp;Assumptions'!$J$31,EE$47&gt;=$FQ220,EE$47&lt;=$FR220)*(('Summary&amp;Assumptions'!$H$25*$C220)*(1+'Summary&amp;Assumptions'!$J$29)^(EE$46-1))</f>
        <v>0</v>
      </c>
      <c r="EA220" s="588">
        <f>AND(EF$55&gt;0,SUM($E220:DZ220)&lt;'Summary&amp;Assumptions'!$G$32*$B220,$D220&gt;='Summary&amp;Assumptions'!$D$17,EF$47&gt;=$D220,EF$47&lt;=EDATE($D220,'Summary&amp;Assumptions'!$G$32))*$B220+AND(EF$56&lt;'Summary&amp;Assumptions'!$J$31,EF$47&gt;=$FO220,EF$47&lt;=$FP220)*(('Summary&amp;Assumptions'!$H$25*$C220)*(1+'Summary&amp;Assumptions'!$J$29)^(EF$46-1))+AND(EF$56&lt;'Summary&amp;Assumptions'!$J$31,EF$47&gt;=$FQ220,EF$47&lt;=$FR220)*(('Summary&amp;Assumptions'!$H$25*$C220)*(1+'Summary&amp;Assumptions'!$J$29)^(EF$46-1))</f>
        <v>0</v>
      </c>
      <c r="EB220" s="588">
        <f>AND(EG$55&gt;0,SUM($E220:EA220)&lt;'Summary&amp;Assumptions'!$G$32*$B220,$D220&gt;='Summary&amp;Assumptions'!$D$17,EG$47&gt;=$D220,EG$47&lt;=EDATE($D220,'Summary&amp;Assumptions'!$G$32))*$B220+AND(EG$56&lt;'Summary&amp;Assumptions'!$J$31,EG$47&gt;=$FO220,EG$47&lt;=$FP220)*(('Summary&amp;Assumptions'!$H$25*$C220)*(1+'Summary&amp;Assumptions'!$J$29)^(EG$46-1))+AND(EG$56&lt;'Summary&amp;Assumptions'!$J$31,EG$47&gt;=$FQ220,EG$47&lt;=$FR220)*(('Summary&amp;Assumptions'!$H$25*$C220)*(1+'Summary&amp;Assumptions'!$J$29)^(EG$46-1))</f>
        <v>0</v>
      </c>
      <c r="EC220" s="588">
        <f>AND(EH$55&gt;0,SUM($E220:EB220)&lt;'Summary&amp;Assumptions'!$G$32*$B220,$D220&gt;='Summary&amp;Assumptions'!$D$17,EH$47&gt;=$D220,EH$47&lt;=EDATE($D220,'Summary&amp;Assumptions'!$G$32))*$B220+AND(EH$56&lt;'Summary&amp;Assumptions'!$J$31,EH$47&gt;=$FO220,EH$47&lt;=$FP220)*(('Summary&amp;Assumptions'!$H$25*$C220)*(1+'Summary&amp;Assumptions'!$J$29)^(EH$46-1))+AND(EH$56&lt;'Summary&amp;Assumptions'!$J$31,EH$47&gt;=$FQ220,EH$47&lt;=$FR220)*(('Summary&amp;Assumptions'!$H$25*$C220)*(1+'Summary&amp;Assumptions'!$J$29)^(EH$46-1))</f>
        <v>0</v>
      </c>
      <c r="ED220" s="588">
        <f>AND(EI$55&gt;0,SUM($E220:EC220)&lt;'Summary&amp;Assumptions'!$G$32*$B220,$D220&gt;='Summary&amp;Assumptions'!$D$17,EI$47&gt;=$D220,EI$47&lt;=EDATE($D220,'Summary&amp;Assumptions'!$G$32))*$B220+AND(EI$56&lt;'Summary&amp;Assumptions'!$J$31,EI$47&gt;=$FO220,EI$47&lt;=$FP220)*(('Summary&amp;Assumptions'!$H$25*$C220)*(1+'Summary&amp;Assumptions'!$J$29)^(EI$46-1))+AND(EI$56&lt;'Summary&amp;Assumptions'!$J$31,EI$47&gt;=$FQ220,EI$47&lt;=$FR220)*(('Summary&amp;Assumptions'!$H$25*$C220)*(1+'Summary&amp;Assumptions'!$J$29)^(EI$46-1))</f>
        <v>0</v>
      </c>
      <c r="EE220" s="588">
        <f>AND(EJ$55&gt;0,SUM($E220:ED220)&lt;'Summary&amp;Assumptions'!$G$32*$B220,$D220&gt;='Summary&amp;Assumptions'!$D$17,EJ$47&gt;=$D220,EJ$47&lt;=EDATE($D220,'Summary&amp;Assumptions'!$G$32))*$B220+AND(EJ$56&lt;'Summary&amp;Assumptions'!$J$31,EJ$47&gt;=$FO220,EJ$47&lt;=$FP220)*(('Summary&amp;Assumptions'!$H$25*$C220)*(1+'Summary&amp;Assumptions'!$J$29)^(EJ$46-1))+AND(EJ$56&lt;'Summary&amp;Assumptions'!$J$31,EJ$47&gt;=$FQ220,EJ$47&lt;=$FR220)*(('Summary&amp;Assumptions'!$H$25*$C220)*(1+'Summary&amp;Assumptions'!$J$29)^(EJ$46-1))</f>
        <v>0</v>
      </c>
      <c r="EF220" s="588">
        <f>AND(EK$55&gt;0,SUM($E220:EE220)&lt;'Summary&amp;Assumptions'!$G$32*$B220,$D220&gt;='Summary&amp;Assumptions'!$D$17,EK$47&gt;=$D220,EK$47&lt;=EDATE($D220,'Summary&amp;Assumptions'!$G$32))*$B220+AND(EK$56&lt;'Summary&amp;Assumptions'!$J$31,EK$47&gt;=$FO220,EK$47&lt;=$FP220)*(('Summary&amp;Assumptions'!$H$25*$C220)*(1+'Summary&amp;Assumptions'!$J$29)^(EK$46-1))+AND(EK$56&lt;'Summary&amp;Assumptions'!$J$31,EK$47&gt;=$FQ220,EK$47&lt;=$FR220)*(('Summary&amp;Assumptions'!$H$25*$C220)*(1+'Summary&amp;Assumptions'!$J$29)^(EK$46-1))</f>
        <v>0</v>
      </c>
      <c r="EG220" s="588">
        <f>AND(EL$55&gt;0,SUM($E220:EF220)&lt;'Summary&amp;Assumptions'!$G$32*$B220,$D220&gt;='Summary&amp;Assumptions'!$D$17,EL$47&gt;=$D220,EL$47&lt;=EDATE($D220,'Summary&amp;Assumptions'!$G$32))*$B220+AND(EL$56&lt;'Summary&amp;Assumptions'!$J$31,EL$47&gt;=$FO220,EL$47&lt;=$FP220)*(('Summary&amp;Assumptions'!$H$25*$C220)*(1+'Summary&amp;Assumptions'!$J$29)^(EL$46-1))+AND(EL$56&lt;'Summary&amp;Assumptions'!$J$31,EL$47&gt;=$FQ220,EL$47&lt;=$FR220)*(('Summary&amp;Assumptions'!$H$25*$C220)*(1+'Summary&amp;Assumptions'!$J$29)^(EL$46-1))</f>
        <v>0</v>
      </c>
      <c r="EH220" s="588">
        <f>AND(EM$55&gt;0,SUM($E220:EG220)&lt;'Summary&amp;Assumptions'!$G$32*$B220,$D220&gt;='Summary&amp;Assumptions'!$D$17,EM$47&gt;=$D220,EM$47&lt;=EDATE($D220,'Summary&amp;Assumptions'!$G$32))*$B220+AND(EM$56&lt;'Summary&amp;Assumptions'!$J$31,EM$47&gt;=$FO220,EM$47&lt;=$FP220)*(('Summary&amp;Assumptions'!$H$25*$C220)*(1+'Summary&amp;Assumptions'!$J$29)^(EM$46-1))+AND(EM$56&lt;'Summary&amp;Assumptions'!$J$31,EM$47&gt;=$FQ220,EM$47&lt;=$FR220)*(('Summary&amp;Assumptions'!$H$25*$C220)*(1+'Summary&amp;Assumptions'!$J$29)^(EM$46-1))</f>
        <v>0</v>
      </c>
      <c r="EI220" s="588">
        <f>AND(EN$55&gt;0,SUM($E220:EH220)&lt;'Summary&amp;Assumptions'!$G$32*$B220,$D220&gt;='Summary&amp;Assumptions'!$D$17,EN$47&gt;=$D220,EN$47&lt;=EDATE($D220,'Summary&amp;Assumptions'!$G$32))*$B220+AND(EN$56&lt;'Summary&amp;Assumptions'!$J$31,EN$47&gt;=$FO220,EN$47&lt;=$FP220)*(('Summary&amp;Assumptions'!$H$25*$C220)*(1+'Summary&amp;Assumptions'!$J$29)^(EN$46-1))+AND(EN$56&lt;'Summary&amp;Assumptions'!$J$31,EN$47&gt;=$FQ220,EN$47&lt;=$FR220)*(('Summary&amp;Assumptions'!$H$25*$C220)*(1+'Summary&amp;Assumptions'!$J$29)^(EN$46-1))</f>
        <v>0</v>
      </c>
      <c r="EJ220" s="588">
        <f>AND(EO$55&gt;0,SUM($E220:EI220)&lt;'Summary&amp;Assumptions'!$G$32*$B220,$D220&gt;='Summary&amp;Assumptions'!$D$17,EO$47&gt;=$D220,EO$47&lt;=EDATE($D220,'Summary&amp;Assumptions'!$G$32))*$B220+AND(EO$56&lt;'Summary&amp;Assumptions'!$J$31,EO$47&gt;=$FO220,EO$47&lt;=$FP220)*(('Summary&amp;Assumptions'!$H$25*$C220)*(1+'Summary&amp;Assumptions'!$J$29)^(EO$46-1))+AND(EO$56&lt;'Summary&amp;Assumptions'!$J$31,EO$47&gt;=$FQ220,EO$47&lt;=$FR220)*(('Summary&amp;Assumptions'!$H$25*$C220)*(1+'Summary&amp;Assumptions'!$J$29)^(EO$46-1))</f>
        <v>0</v>
      </c>
      <c r="EK220" s="588">
        <f>AND(EP$55&gt;0,SUM($E220:EJ220)&lt;'Summary&amp;Assumptions'!$G$32*$B220,$D220&gt;='Summary&amp;Assumptions'!$D$17,EP$47&gt;=$D220,EP$47&lt;=EDATE($D220,'Summary&amp;Assumptions'!$G$32))*$B220+AND(EP$56&lt;'Summary&amp;Assumptions'!$J$31,EP$47&gt;=$FO220,EP$47&lt;=$FP220)*(('Summary&amp;Assumptions'!$H$25*$C220)*(1+'Summary&amp;Assumptions'!$J$29)^(EP$46-1))+AND(EP$56&lt;'Summary&amp;Assumptions'!$J$31,EP$47&gt;=$FQ220,EP$47&lt;=$FR220)*(('Summary&amp;Assumptions'!$H$25*$C220)*(1+'Summary&amp;Assumptions'!$J$29)^(EP$46-1))</f>
        <v>0</v>
      </c>
      <c r="EL220" s="588">
        <f>AND(EQ$55&gt;0,SUM($E220:EK220)&lt;'Summary&amp;Assumptions'!$G$32*$B220,$D220&gt;='Summary&amp;Assumptions'!$D$17,EQ$47&gt;=$D220,EQ$47&lt;=EDATE($D220,'Summary&amp;Assumptions'!$G$32))*$B220+AND(EQ$56&lt;'Summary&amp;Assumptions'!$J$31,EQ$47&gt;=$FO220,EQ$47&lt;=$FP220)*(('Summary&amp;Assumptions'!$H$25*$C220)*(1+'Summary&amp;Assumptions'!$J$29)^(EQ$46-1))+AND(EQ$56&lt;'Summary&amp;Assumptions'!$J$31,EQ$47&gt;=$FQ220,EQ$47&lt;=$FR220)*(('Summary&amp;Assumptions'!$H$25*$C220)*(1+'Summary&amp;Assumptions'!$J$29)^(EQ$46-1))</f>
        <v>0</v>
      </c>
      <c r="EM220" s="588">
        <f>AND(ER$55&gt;0,SUM($E220:EL220)&lt;'Summary&amp;Assumptions'!$G$32*$B220,$D220&gt;='Summary&amp;Assumptions'!$D$17,ER$47&gt;=$D220,ER$47&lt;=EDATE($D220,'Summary&amp;Assumptions'!$G$32))*$B220+AND(ER$56&lt;'Summary&amp;Assumptions'!$J$31,ER$47&gt;=$FO220,ER$47&lt;=$FP220)*(('Summary&amp;Assumptions'!$H$25*$C220)*(1+'Summary&amp;Assumptions'!$J$29)^(ER$46-1))+AND(ER$56&lt;'Summary&amp;Assumptions'!$J$31,ER$47&gt;=$FQ220,ER$47&lt;=$FR220)*(('Summary&amp;Assumptions'!$H$25*$C220)*(1+'Summary&amp;Assumptions'!$J$29)^(ER$46-1))</f>
        <v>0</v>
      </c>
      <c r="EN220" s="588">
        <f>AND(ES$55&gt;0,SUM($E220:EM220)&lt;'Summary&amp;Assumptions'!$G$32*$B220,$D220&gt;='Summary&amp;Assumptions'!$D$17,ES$47&gt;=$D220,ES$47&lt;=EDATE($D220,'Summary&amp;Assumptions'!$G$32))*$B220+AND(ES$56&lt;'Summary&amp;Assumptions'!$J$31,ES$47&gt;=$FO220,ES$47&lt;=$FP220)*(('Summary&amp;Assumptions'!$H$25*$C220)*(1+'Summary&amp;Assumptions'!$J$29)^(ES$46-1))+AND(ES$56&lt;'Summary&amp;Assumptions'!$J$31,ES$47&gt;=$FQ220,ES$47&lt;=$FR220)*(('Summary&amp;Assumptions'!$H$25*$C220)*(1+'Summary&amp;Assumptions'!$J$29)^(ES$46-1))</f>
        <v>0</v>
      </c>
      <c r="EO220" s="588">
        <f>AND(ET$55&gt;0,SUM($E220:EN220)&lt;'Summary&amp;Assumptions'!$G$32*$B220,$D220&gt;='Summary&amp;Assumptions'!$D$17,ET$47&gt;=$D220,ET$47&lt;=EDATE($D220,'Summary&amp;Assumptions'!$G$32))*$B220+AND(ET$56&lt;'Summary&amp;Assumptions'!$J$31,ET$47&gt;=$FO220,ET$47&lt;=$FP220)*(('Summary&amp;Assumptions'!$H$25*$C220)*(1+'Summary&amp;Assumptions'!$J$29)^(ET$46-1))+AND(ET$56&lt;'Summary&amp;Assumptions'!$J$31,ET$47&gt;=$FQ220,ET$47&lt;=$FR220)*(('Summary&amp;Assumptions'!$H$25*$C220)*(1+'Summary&amp;Assumptions'!$J$29)^(ET$46-1))</f>
        <v>0</v>
      </c>
      <c r="EP220" s="588">
        <f>AND(EU$55&gt;0,SUM($E220:EO220)&lt;'Summary&amp;Assumptions'!$G$32*$B220,$D220&gt;='Summary&amp;Assumptions'!$D$17,EU$47&gt;=$D220,EU$47&lt;=EDATE($D220,'Summary&amp;Assumptions'!$G$32))*$B220+AND(EU$56&lt;'Summary&amp;Assumptions'!$J$31,EU$47&gt;=$FO220,EU$47&lt;=$FP220)*(('Summary&amp;Assumptions'!$H$25*$C220)*(1+'Summary&amp;Assumptions'!$J$29)^(EU$46-1))+AND(EU$56&lt;'Summary&amp;Assumptions'!$J$31,EU$47&gt;=$FQ220,EU$47&lt;=$FR220)*(('Summary&amp;Assumptions'!$H$25*$C220)*(1+'Summary&amp;Assumptions'!$J$29)^(EU$46-1))</f>
        <v>0</v>
      </c>
      <c r="EQ220" s="588">
        <f>AND(EV$55&gt;0,SUM($E220:EP220)&lt;'Summary&amp;Assumptions'!$G$32*$B220,$D220&gt;='Summary&amp;Assumptions'!$D$17,EV$47&gt;=$D220,EV$47&lt;=EDATE($D220,'Summary&amp;Assumptions'!$G$32))*$B220+AND(EV$56&lt;'Summary&amp;Assumptions'!$J$31,EV$47&gt;=$FO220,EV$47&lt;=$FP220)*(('Summary&amp;Assumptions'!$H$25*$C220)*(1+'Summary&amp;Assumptions'!$J$29)^(EV$46-1))+AND(EV$56&lt;'Summary&amp;Assumptions'!$J$31,EV$47&gt;=$FQ220,EV$47&lt;=$FR220)*(('Summary&amp;Assumptions'!$H$25*$C220)*(1+'Summary&amp;Assumptions'!$J$29)^(EV$46-1))</f>
        <v>0</v>
      </c>
      <c r="ER220" s="588">
        <f>AND(EW$55&gt;0,SUM($E220:EQ220)&lt;'Summary&amp;Assumptions'!$G$32*$B220,$D220&gt;='Summary&amp;Assumptions'!$D$17,EW$47&gt;=$D220,EW$47&lt;=EDATE($D220,'Summary&amp;Assumptions'!$G$32))*$B220+AND(EW$56&lt;'Summary&amp;Assumptions'!$J$31,EW$47&gt;=$FO220,EW$47&lt;=$FP220)*(('Summary&amp;Assumptions'!$H$25*$C220)*(1+'Summary&amp;Assumptions'!$J$29)^(EW$46-1))+AND(EW$56&lt;'Summary&amp;Assumptions'!$J$31,EW$47&gt;=$FQ220,EW$47&lt;=$FR220)*(('Summary&amp;Assumptions'!$H$25*$C220)*(1+'Summary&amp;Assumptions'!$J$29)^(EW$46-1))</f>
        <v>0</v>
      </c>
      <c r="ES220" s="588">
        <f>AND(EX$55&gt;0,SUM($E220:ER220)&lt;'Summary&amp;Assumptions'!$G$32*$B220,$D220&gt;='Summary&amp;Assumptions'!$D$17,EX$47&gt;=$D220,EX$47&lt;=EDATE($D220,'Summary&amp;Assumptions'!$G$32))*$B220+AND(EX$56&lt;'Summary&amp;Assumptions'!$J$31,EX$47&gt;=$FO220,EX$47&lt;=$FP220)*(('Summary&amp;Assumptions'!$H$25*$C220)*(1+'Summary&amp;Assumptions'!$J$29)^(EX$46-1))+AND(EX$56&lt;'Summary&amp;Assumptions'!$J$31,EX$47&gt;=$FQ220,EX$47&lt;=$FR220)*(('Summary&amp;Assumptions'!$H$25*$C220)*(1+'Summary&amp;Assumptions'!$J$29)^(EX$46-1))</f>
        <v>0</v>
      </c>
      <c r="ET220" s="588">
        <f>AND(EY$55&gt;0,SUM($E220:ES220)&lt;'Summary&amp;Assumptions'!$G$32*$B220,$D220&gt;='Summary&amp;Assumptions'!$D$17,EY$47&gt;=$D220,EY$47&lt;=EDATE($D220,'Summary&amp;Assumptions'!$G$32))*$B220+AND(EY$56&lt;'Summary&amp;Assumptions'!$J$31,EY$47&gt;=$FO220,EY$47&lt;=$FP220)*(('Summary&amp;Assumptions'!$H$25*$C220)*(1+'Summary&amp;Assumptions'!$J$29)^(EY$46-1))+AND(EY$56&lt;'Summary&amp;Assumptions'!$J$31,EY$47&gt;=$FQ220,EY$47&lt;=$FR220)*(('Summary&amp;Assumptions'!$H$25*$C220)*(1+'Summary&amp;Assumptions'!$J$29)^(EY$46-1))</f>
        <v>0</v>
      </c>
      <c r="EU220" s="588">
        <f>AND(EZ$55&gt;0,SUM($E220:ET220)&lt;'Summary&amp;Assumptions'!$G$32*$B220,$D220&gt;='Summary&amp;Assumptions'!$D$17,EZ$47&gt;=$D220,EZ$47&lt;=EDATE($D220,'Summary&amp;Assumptions'!$G$32))*$B220+AND(EZ$56&lt;'Summary&amp;Assumptions'!$J$31,EZ$47&gt;=$FO220,EZ$47&lt;=$FP220)*(('Summary&amp;Assumptions'!$H$25*$C220)*(1+'Summary&amp;Assumptions'!$J$29)^(EZ$46-1))+AND(EZ$56&lt;'Summary&amp;Assumptions'!$J$31,EZ$47&gt;=$FQ220,EZ$47&lt;=$FR220)*(('Summary&amp;Assumptions'!$H$25*$C220)*(1+'Summary&amp;Assumptions'!$J$29)^(EZ$46-1))</f>
        <v>0</v>
      </c>
      <c r="EV220" s="588">
        <f>AND(FA$55&gt;0,SUM($E220:EU220)&lt;'Summary&amp;Assumptions'!$G$32*$B220,$D220&gt;='Summary&amp;Assumptions'!$D$17,FA$47&gt;=$D220,FA$47&lt;=EDATE($D220,'Summary&amp;Assumptions'!$G$32))*$B220+AND(FA$56&lt;'Summary&amp;Assumptions'!$J$31,FA$47&gt;=$FO220,FA$47&lt;=$FP220)*(('Summary&amp;Assumptions'!$H$25*$C220)*(1+'Summary&amp;Assumptions'!$J$29)^(FA$46-1))+AND(FA$56&lt;'Summary&amp;Assumptions'!$J$31,FA$47&gt;=$FQ220,FA$47&lt;=$FR220)*(('Summary&amp;Assumptions'!$H$25*$C220)*(1+'Summary&amp;Assumptions'!$J$29)^(FA$46-1))</f>
        <v>0</v>
      </c>
      <c r="EW220" s="588">
        <f>AND(FB$55&gt;0,SUM($E220:EV220)&lt;'Summary&amp;Assumptions'!$G$32*$B220,$D220&gt;='Summary&amp;Assumptions'!$D$17,FB$47&gt;=$D220,FB$47&lt;=EDATE($D220,'Summary&amp;Assumptions'!$G$32))*$B220+AND(FB$56&lt;'Summary&amp;Assumptions'!$J$31,FB$47&gt;=$FO220,FB$47&lt;=$FP220)*(('Summary&amp;Assumptions'!$H$25*$C220)*(1+'Summary&amp;Assumptions'!$J$29)^(FB$46-1))+AND(FB$56&lt;'Summary&amp;Assumptions'!$J$31,FB$47&gt;=$FQ220,FB$47&lt;=$FR220)*(('Summary&amp;Assumptions'!$H$25*$C220)*(1+'Summary&amp;Assumptions'!$J$29)^(FB$46-1))</f>
        <v>0</v>
      </c>
      <c r="EX220" s="588">
        <f>AND(FC$55&gt;0,SUM($E220:EW220)&lt;'Summary&amp;Assumptions'!$G$32*$B220,$D220&gt;='Summary&amp;Assumptions'!$D$17,FC$47&gt;=$D220,FC$47&lt;=EDATE($D220,'Summary&amp;Assumptions'!$G$32))*$B220+AND(FC$56&lt;'Summary&amp;Assumptions'!$J$31,FC$47&gt;=$FO220,FC$47&lt;=$FP220)*(('Summary&amp;Assumptions'!$H$25*$C220)*(1+'Summary&amp;Assumptions'!$J$29)^(FC$46-1))+AND(FC$56&lt;'Summary&amp;Assumptions'!$J$31,FC$47&gt;=$FQ220,FC$47&lt;=$FR220)*(('Summary&amp;Assumptions'!$H$25*$C220)*(1+'Summary&amp;Assumptions'!$J$29)^(FC$46-1))</f>
        <v>0</v>
      </c>
      <c r="EY220" s="588">
        <f>AND(FD$55&gt;0,SUM($E220:EX220)&lt;'Summary&amp;Assumptions'!$G$32*$B220,$D220&gt;='Summary&amp;Assumptions'!$D$17,FD$47&gt;=$D220,FD$47&lt;=EDATE($D220,'Summary&amp;Assumptions'!$G$32))*$B220+AND(FD$56&lt;'Summary&amp;Assumptions'!$J$31,FD$47&gt;=$FO220,FD$47&lt;=$FP220)*(('Summary&amp;Assumptions'!$H$25*$C220)*(1+'Summary&amp;Assumptions'!$J$29)^(FD$46-1))+AND(FD$56&lt;'Summary&amp;Assumptions'!$J$31,FD$47&gt;=$FQ220,FD$47&lt;=$FR220)*(('Summary&amp;Assumptions'!$H$25*$C220)*(1+'Summary&amp;Assumptions'!$J$29)^(FD$46-1))</f>
        <v>0</v>
      </c>
      <c r="EZ220" s="588">
        <f>AND(FE$55&gt;0,SUM($E220:EY220)&lt;'Summary&amp;Assumptions'!$G$32*$B220,$D220&gt;='Summary&amp;Assumptions'!$D$17,FE$47&gt;=$D220,FE$47&lt;=EDATE($D220,'Summary&amp;Assumptions'!$G$32))*$B220+AND(FE$56&lt;'Summary&amp;Assumptions'!$J$31,FE$47&gt;=$FO220,FE$47&lt;=$FP220)*(('Summary&amp;Assumptions'!$H$25*$C220)*(1+'Summary&amp;Assumptions'!$J$29)^(FE$46-1))+AND(FE$56&lt;'Summary&amp;Assumptions'!$J$31,FE$47&gt;=$FQ220,FE$47&lt;=$FR220)*(('Summary&amp;Assumptions'!$H$25*$C220)*(1+'Summary&amp;Assumptions'!$J$29)^(FE$46-1))</f>
        <v>0</v>
      </c>
      <c r="FA220" s="588">
        <f>AND(FF$55&gt;0,SUM($E220:EZ220)&lt;'Summary&amp;Assumptions'!$G$32*$B220,$D220&gt;='Summary&amp;Assumptions'!$D$17,FF$47&gt;=$D220,FF$47&lt;=EDATE($D220,'Summary&amp;Assumptions'!$G$32))*$B220+AND(FF$56&lt;'Summary&amp;Assumptions'!$J$31,FF$47&gt;=$FO220,FF$47&lt;=$FP220)*(('Summary&amp;Assumptions'!$H$25*$C220)*(1+'Summary&amp;Assumptions'!$J$29)^(FF$46-1))+AND(FF$56&lt;'Summary&amp;Assumptions'!$J$31,FF$47&gt;=$FQ220,FF$47&lt;=$FR220)*(('Summary&amp;Assumptions'!$H$25*$C220)*(1+'Summary&amp;Assumptions'!$J$29)^(FF$46-1))</f>
        <v>0</v>
      </c>
      <c r="FB220" s="588">
        <f>AND(FG$55&gt;0,SUM($E220:FA220)&lt;'Summary&amp;Assumptions'!$G$32*$B220,$D220&gt;='Summary&amp;Assumptions'!$D$17,FG$47&gt;=$D220,FG$47&lt;=EDATE($D220,'Summary&amp;Assumptions'!$G$32))*$B220+AND(FG$56&lt;'Summary&amp;Assumptions'!$J$31,FG$47&gt;=$FO220,FG$47&lt;=$FP220)*(('Summary&amp;Assumptions'!$H$25*$C220)*(1+'Summary&amp;Assumptions'!$J$29)^(FG$46-1))+AND(FG$56&lt;'Summary&amp;Assumptions'!$J$31,FG$47&gt;=$FQ220,FG$47&lt;=$FR220)*(('Summary&amp;Assumptions'!$H$25*$C220)*(1+'Summary&amp;Assumptions'!$J$29)^(FG$46-1))</f>
        <v>0</v>
      </c>
      <c r="FC220" s="588">
        <f>AND(FH$55&gt;0,SUM($E220:FB220)&lt;'Summary&amp;Assumptions'!$G$32*$B220,$D220&gt;='Summary&amp;Assumptions'!$D$17,FH$47&gt;=$D220,FH$47&lt;=EDATE($D220,'Summary&amp;Assumptions'!$G$32))*$B220+AND(FH$56&lt;'Summary&amp;Assumptions'!$J$31,FH$47&gt;=$FO220,FH$47&lt;=$FP220)*(('Summary&amp;Assumptions'!$H$25*$C220)*(1+'Summary&amp;Assumptions'!$J$29)^(FH$46-1))+AND(FH$56&lt;'Summary&amp;Assumptions'!$J$31,FH$47&gt;=$FQ220,FH$47&lt;=$FR220)*(('Summary&amp;Assumptions'!$H$25*$C220)*(1+'Summary&amp;Assumptions'!$J$29)^(FH$46-1))</f>
        <v>0</v>
      </c>
      <c r="FD220" s="588">
        <f>AND(FI$55&gt;0,SUM($E220:FC220)&lt;'Summary&amp;Assumptions'!$G$32*$B220,$D220&gt;='Summary&amp;Assumptions'!$D$17,FI$47&gt;=$D220,FI$47&lt;=EDATE($D220,'Summary&amp;Assumptions'!$G$32))*$B220+AND(FI$56&lt;'Summary&amp;Assumptions'!$J$31,FI$47&gt;=$FO220,FI$47&lt;=$FP220)*(('Summary&amp;Assumptions'!$H$25*$C220)*(1+'Summary&amp;Assumptions'!$J$29)^(FI$46-1))+AND(FI$56&lt;'Summary&amp;Assumptions'!$J$31,FI$47&gt;=$FQ220,FI$47&lt;=$FR220)*(('Summary&amp;Assumptions'!$H$25*$C220)*(1+'Summary&amp;Assumptions'!$J$29)^(FI$46-1))</f>
        <v>0</v>
      </c>
      <c r="FE220" s="588">
        <f>AND(FJ$55&gt;0,SUM($E220:FD220)&lt;'Summary&amp;Assumptions'!$G$32*$B220,$D220&gt;='Summary&amp;Assumptions'!$D$17,FJ$47&gt;=$D220,FJ$47&lt;=EDATE($D220,'Summary&amp;Assumptions'!$G$32))*$B220+AND(FJ$56&lt;'Summary&amp;Assumptions'!$J$31,FJ$47&gt;=$FO220,FJ$47&lt;=$FP220)*(('Summary&amp;Assumptions'!$H$25*$C220)*(1+'Summary&amp;Assumptions'!$J$29)^(FJ$46-1))+AND(FJ$56&lt;'Summary&amp;Assumptions'!$J$31,FJ$47&gt;=$FQ220,FJ$47&lt;=$FR220)*(('Summary&amp;Assumptions'!$H$25*$C220)*(1+'Summary&amp;Assumptions'!$J$29)^(FJ$46-1))</f>
        <v>0</v>
      </c>
      <c r="FF220" s="588">
        <f>AND(FK$55&gt;0,SUM($E220:FE220)&lt;'Summary&amp;Assumptions'!$G$32*$B220,$D220&gt;='Summary&amp;Assumptions'!$D$17,FK$47&gt;=$D220,FK$47&lt;=EDATE($D220,'Summary&amp;Assumptions'!$G$32))*$B220+AND(FK$56&lt;'Summary&amp;Assumptions'!$J$31,FK$47&gt;=$FO220,FK$47&lt;=$FP220)*(('Summary&amp;Assumptions'!$H$25*$C220)*(1+'Summary&amp;Assumptions'!$J$29)^(FK$46-1))+AND(FK$56&lt;'Summary&amp;Assumptions'!$J$31,FK$47&gt;=$FQ220,FK$47&lt;=$FR220)*(('Summary&amp;Assumptions'!$H$25*$C220)*(1+'Summary&amp;Assumptions'!$J$29)^(FK$46-1))</f>
        <v>0</v>
      </c>
      <c r="FG220" s="588">
        <f>AND(FL$55&gt;0,SUM($E220:FF220)&lt;'Summary&amp;Assumptions'!$G$32*$B220,$D220&gt;='Summary&amp;Assumptions'!$D$17,FL$47&gt;=$D220,FL$47&lt;=EDATE($D220,'Summary&amp;Assumptions'!$G$32))*$B220+AND(FL$56&lt;'Summary&amp;Assumptions'!$J$31,FL$47&gt;=$FO220,FL$47&lt;=$FP220)*(('Summary&amp;Assumptions'!$H$25*$C220)*(1+'Summary&amp;Assumptions'!$J$29)^(FL$46-1))+AND(FL$56&lt;'Summary&amp;Assumptions'!$J$31,FL$47&gt;=$FQ220,FL$47&lt;=$FR220)*(('Summary&amp;Assumptions'!$H$25*$C220)*(1+'Summary&amp;Assumptions'!$J$29)^(FL$46-1))</f>
        <v>0</v>
      </c>
      <c r="FH220" s="588">
        <f>AND(FM$55&gt;0,SUM($E220:FG220)&lt;'Summary&amp;Assumptions'!$G$32*$B220,$D220&gt;='Summary&amp;Assumptions'!$D$17,FM$47&gt;=$D220,FM$47&lt;=EDATE($D220,'Summary&amp;Assumptions'!$G$32))*$B220+AND(FM$56&lt;'Summary&amp;Assumptions'!$J$31,FM$47&gt;=$FO220,FM$47&lt;=$FP220)*(('Summary&amp;Assumptions'!$H$25*$C220)*(1+'Summary&amp;Assumptions'!$J$29)^(FM$46-1))+AND(FM$56&lt;'Summary&amp;Assumptions'!$J$31,FM$47&gt;=$FQ220,FM$47&lt;=$FR220)*(('Summary&amp;Assumptions'!$H$25*$C220)*(1+'Summary&amp;Assumptions'!$J$29)^(FM$46-1))</f>
        <v>0</v>
      </c>
      <c r="FI220" s="588">
        <f>AND(FN$55&gt;0,SUM($E220:FH220)&lt;'Summary&amp;Assumptions'!$G$32*$B220,$D220&gt;='Summary&amp;Assumptions'!$D$17,FN$47&gt;=$D220,FN$47&lt;=EDATE($D220,'Summary&amp;Assumptions'!$G$32))*$B220+AND(FN$56&lt;'Summary&amp;Assumptions'!$J$31,FN$47&gt;=$FO220,FN$47&lt;=$FP220)*(('Summary&amp;Assumptions'!$H$25*$C220)*(1+'Summary&amp;Assumptions'!$J$29)^(FN$46-1))+AND(FN$56&lt;'Summary&amp;Assumptions'!$J$31,FN$47&gt;=$FQ220,FN$47&lt;=$FR220)*(('Summary&amp;Assumptions'!$H$25*$C220)*(1+'Summary&amp;Assumptions'!$J$29)^(FN$46-1))</f>
        <v>0</v>
      </c>
      <c r="FJ220" s="588">
        <f>AND(FO$55&gt;0,SUM($E220:FI220)&lt;'Summary&amp;Assumptions'!$G$32*$B220,$D220&gt;='Summary&amp;Assumptions'!$D$17,FO$47&gt;=$D220,FO$47&lt;=EDATE($D220,'Summary&amp;Assumptions'!$G$32))*$B220+AND(FO$56&lt;'Summary&amp;Assumptions'!$J$31,FO$47&gt;=$FO220,FO$47&lt;=$FP220)*(('Summary&amp;Assumptions'!$H$25*$C220)*(1+'Summary&amp;Assumptions'!$J$29)^(FO$46-1))+AND(FO$56&lt;'Summary&amp;Assumptions'!$J$31,FO$47&gt;=$FQ220,FO$47&lt;=$FR220)*(('Summary&amp;Assumptions'!$H$25*$C220)*(1+'Summary&amp;Assumptions'!$J$29)^(FO$46-1))</f>
        <v>0</v>
      </c>
      <c r="FK220" s="588">
        <f>AND(FP$55&gt;0,SUM($E220:FJ220)&lt;'Summary&amp;Assumptions'!$G$32*$B220,$D220&gt;='Summary&amp;Assumptions'!$D$17,FP$47&gt;=$D220,FP$47&lt;=EDATE($D220,'Summary&amp;Assumptions'!$G$32))*$B220+AND(FP$56&lt;'Summary&amp;Assumptions'!$J$31,FP$47&gt;=$FO220,FP$47&lt;=$FP220)*(('Summary&amp;Assumptions'!$H$25*$C220)*(1+'Summary&amp;Assumptions'!$J$29)^(FP$46-1))+AND(FP$56&lt;'Summary&amp;Assumptions'!$J$31,FP$47&gt;=$FQ220,FP$47&lt;=$FR220)*(('Summary&amp;Assumptions'!$H$25*$C220)*(1+'Summary&amp;Assumptions'!$J$29)^(FP$46-1))</f>
        <v>0</v>
      </c>
      <c r="FL220" s="588">
        <f>AND(FQ$55&gt;0,SUM($E220:FK220)&lt;'Summary&amp;Assumptions'!$G$32*$B220,$D220&gt;='Summary&amp;Assumptions'!$D$17,FQ$47&gt;=$D220,FQ$47&lt;=EDATE($D220,'Summary&amp;Assumptions'!$G$32))*$B220+AND(FQ$56&lt;'Summary&amp;Assumptions'!$J$31,FQ$47&gt;=$FO220,FQ$47&lt;=$FP220)*(('Summary&amp;Assumptions'!$H$25*$C220)*(1+'Summary&amp;Assumptions'!$J$29)^(FQ$46-1))+AND(FQ$56&lt;'Summary&amp;Assumptions'!$J$31,FQ$47&gt;=$FQ220,FQ$47&lt;=$FR220)*(('Summary&amp;Assumptions'!$H$25*$C220)*(1+'Summary&amp;Assumptions'!$J$29)^(FQ$46-1))</f>
        <v>0</v>
      </c>
      <c r="FO220" s="576">
        <f>EDATE(D220,'Summary&amp;Assumptions'!$G$34)</f>
        <v>47484</v>
      </c>
      <c r="FP220" s="576">
        <f>EDATE(FO220,'Summary&amp;Assumptions'!$G$33-1)</f>
        <v>47515</v>
      </c>
      <c r="FQ220" s="576">
        <f>EDATE(FO220,'Summary&amp;Assumptions'!$G$34)</f>
        <v>47849</v>
      </c>
      <c r="FR220" s="576">
        <f>EDATE(FQ220,'Summary&amp;Assumptions'!$G$33-1)</f>
        <v>47880</v>
      </c>
    </row>
    <row r="221" spans="2:174" hidden="1" x14ac:dyDescent="0.2">
      <c r="B221" s="588">
        <v>0</v>
      </c>
      <c r="C221" s="193">
        <v>0</v>
      </c>
      <c r="D221" s="589">
        <v>47150</v>
      </c>
      <c r="F221" s="588">
        <f>AND(K$55&gt;0,SUM($E221:E221)&lt;'Summary&amp;Assumptions'!$G$32*$B221,$D221&gt;='Summary&amp;Assumptions'!$D$17,K$47&gt;=$D221,K$47&lt;=EDATE($D221,'Summary&amp;Assumptions'!$G$32))*$B221+AND(K$56&lt;'Summary&amp;Assumptions'!$J$31,K$47&gt;=$FO221,K$47&lt;=$FP221)*(('Summary&amp;Assumptions'!$H$25*$C221)*(1+'Summary&amp;Assumptions'!$J$29)^(K$46-1))+AND(K$56&lt;'Summary&amp;Assumptions'!$J$31,K$47&gt;=$FQ221,K$47&lt;=$FR221)*(('Summary&amp;Assumptions'!$H$25*$C221)*(1+'Summary&amp;Assumptions'!$J$29)^(K$46-1))</f>
        <v>0</v>
      </c>
      <c r="G221" s="588">
        <f>AND(L$55&gt;0,SUM($E221:F221)&lt;'Summary&amp;Assumptions'!$G$32*$B221,$D221&gt;='Summary&amp;Assumptions'!$D$17,L$47&gt;=$D221,L$47&lt;=EDATE($D221,'Summary&amp;Assumptions'!$G$32))*$B221+AND(L$56&lt;'Summary&amp;Assumptions'!$J$31,L$47&gt;=$FO221,L$47&lt;=$FP221)*(('Summary&amp;Assumptions'!$H$25*$C221)*(1+'Summary&amp;Assumptions'!$J$29)^(L$46-1))+AND(L$56&lt;'Summary&amp;Assumptions'!$J$31,L$47&gt;=$FQ221,L$47&lt;=$FR221)*(('Summary&amp;Assumptions'!$H$25*$C221)*(1+'Summary&amp;Assumptions'!$J$29)^(L$46-1))</f>
        <v>0</v>
      </c>
      <c r="H221" s="588">
        <f>AND(M$55&gt;0,SUM($E221:G221)&lt;'Summary&amp;Assumptions'!$G$32*$B221,$D221&gt;='Summary&amp;Assumptions'!$D$17,M$47&gt;=$D221,M$47&lt;=EDATE($D221,'Summary&amp;Assumptions'!$G$32))*$B221+AND(M$56&lt;'Summary&amp;Assumptions'!$J$31,M$47&gt;=$FO221,M$47&lt;=$FP221)*(('Summary&amp;Assumptions'!$H$25*$C221)*(1+'Summary&amp;Assumptions'!$J$29)^(M$46-1))+AND(M$56&lt;'Summary&amp;Assumptions'!$J$31,M$47&gt;=$FQ221,M$47&lt;=$FR221)*(('Summary&amp;Assumptions'!$H$25*$C221)*(1+'Summary&amp;Assumptions'!$J$29)^(M$46-1))</f>
        <v>0</v>
      </c>
      <c r="I221" s="588">
        <f>AND(N$55&gt;0,SUM($E221:H221)&lt;'Summary&amp;Assumptions'!$G$32*$B221,$D221&gt;='Summary&amp;Assumptions'!$D$17,N$47&gt;=$D221,N$47&lt;=EDATE($D221,'Summary&amp;Assumptions'!$G$32))*$B221+AND(N$56&lt;'Summary&amp;Assumptions'!$J$31,N$47&gt;=$FO221,N$47&lt;=$FP221)*(('Summary&amp;Assumptions'!$H$25*$C221)*(1+'Summary&amp;Assumptions'!$J$29)^(N$46-1))+AND(N$56&lt;'Summary&amp;Assumptions'!$J$31,N$47&gt;=$FQ221,N$47&lt;=$FR221)*(('Summary&amp;Assumptions'!$H$25*$C221)*(1+'Summary&amp;Assumptions'!$J$29)^(N$46-1))</f>
        <v>0</v>
      </c>
      <c r="J221" s="588">
        <f>AND(O$55&gt;0,SUM($E221:I221)&lt;'Summary&amp;Assumptions'!$G$32*$B221,$D221&gt;='Summary&amp;Assumptions'!$D$17,O$47&gt;=$D221,O$47&lt;=EDATE($D221,'Summary&amp;Assumptions'!$G$32))*$B221+AND(O$56&lt;'Summary&amp;Assumptions'!$J$31,O$47&gt;=$FO221,O$47&lt;=$FP221)*(('Summary&amp;Assumptions'!$H$25*$C221)*(1+'Summary&amp;Assumptions'!$J$29)^(O$46-1))+AND(O$56&lt;'Summary&amp;Assumptions'!$J$31,O$47&gt;=$FQ221,O$47&lt;=$FR221)*(('Summary&amp;Assumptions'!$H$25*$C221)*(1+'Summary&amp;Assumptions'!$J$29)^(O$46-1))</f>
        <v>0</v>
      </c>
      <c r="K221" s="588">
        <f>AND(P$55&gt;0,SUM($E221:J221)&lt;'Summary&amp;Assumptions'!$G$32*$B221,$D221&gt;='Summary&amp;Assumptions'!$D$17,P$47&gt;=$D221,P$47&lt;=EDATE($D221,'Summary&amp;Assumptions'!$G$32))*$B221+AND(P$56&lt;'Summary&amp;Assumptions'!$J$31,P$47&gt;=$FO221,P$47&lt;=$FP221)*(('Summary&amp;Assumptions'!$H$25*$C221)*(1+'Summary&amp;Assumptions'!$J$29)^(P$46-1))+AND(P$56&lt;'Summary&amp;Assumptions'!$J$31,P$47&gt;=$FQ221,P$47&lt;=$FR221)*(('Summary&amp;Assumptions'!$H$25*$C221)*(1+'Summary&amp;Assumptions'!$J$29)^(P$46-1))</f>
        <v>0</v>
      </c>
      <c r="L221" s="588">
        <f>AND(Q$55&gt;0,SUM($E221:K221)&lt;'Summary&amp;Assumptions'!$G$32*$B221,$D221&gt;='Summary&amp;Assumptions'!$D$17,Q$47&gt;=$D221,Q$47&lt;=EDATE($D221,'Summary&amp;Assumptions'!$G$32))*$B221+AND(Q$56&lt;'Summary&amp;Assumptions'!$J$31,Q$47&gt;=$FO221,Q$47&lt;=$FP221)*(('Summary&amp;Assumptions'!$H$25*$C221)*(1+'Summary&amp;Assumptions'!$J$29)^(Q$46-1))+AND(Q$56&lt;'Summary&amp;Assumptions'!$J$31,Q$47&gt;=$FQ221,Q$47&lt;=$FR221)*(('Summary&amp;Assumptions'!$H$25*$C221)*(1+'Summary&amp;Assumptions'!$J$29)^(Q$46-1))</f>
        <v>0</v>
      </c>
      <c r="M221" s="588">
        <f>AND(R$55&gt;0,SUM($E221:L221)&lt;'Summary&amp;Assumptions'!$G$32*$B221,$D221&gt;='Summary&amp;Assumptions'!$D$17,R$47&gt;=$D221,R$47&lt;=EDATE($D221,'Summary&amp;Assumptions'!$G$32))*$B221+AND(R$56&lt;'Summary&amp;Assumptions'!$J$31,R$47&gt;=$FO221,R$47&lt;=$FP221)*(('Summary&amp;Assumptions'!$H$25*$C221)*(1+'Summary&amp;Assumptions'!$J$29)^(R$46-1))+AND(R$56&lt;'Summary&amp;Assumptions'!$J$31,R$47&gt;=$FQ221,R$47&lt;=$FR221)*(('Summary&amp;Assumptions'!$H$25*$C221)*(1+'Summary&amp;Assumptions'!$J$29)^(R$46-1))</f>
        <v>0</v>
      </c>
      <c r="N221" s="588">
        <f>AND(S$55&gt;0,SUM($E221:M221)&lt;'Summary&amp;Assumptions'!$G$32*$B221,$D221&gt;='Summary&amp;Assumptions'!$D$17,S$47&gt;=$D221,S$47&lt;=EDATE($D221,'Summary&amp;Assumptions'!$G$32))*$B221+AND(S$56&lt;'Summary&amp;Assumptions'!$J$31,S$47&gt;=$FO221,S$47&lt;=$FP221)*(('Summary&amp;Assumptions'!$H$25*$C221)*(1+'Summary&amp;Assumptions'!$J$29)^(S$46-1))+AND(S$56&lt;'Summary&amp;Assumptions'!$J$31,S$47&gt;=$FQ221,S$47&lt;=$FR221)*(('Summary&amp;Assumptions'!$H$25*$C221)*(1+'Summary&amp;Assumptions'!$J$29)^(S$46-1))</f>
        <v>0</v>
      </c>
      <c r="O221" s="588">
        <f>AND(T$55&gt;0,SUM($E221:N221)&lt;'Summary&amp;Assumptions'!$G$32*$B221,$D221&gt;='Summary&amp;Assumptions'!$D$17,T$47&gt;=$D221,T$47&lt;=EDATE($D221,'Summary&amp;Assumptions'!$G$32))*$B221+AND(T$56&lt;'Summary&amp;Assumptions'!$J$31,T$47&gt;=$FO221,T$47&lt;=$FP221)*(('Summary&amp;Assumptions'!$H$25*$C221)*(1+'Summary&amp;Assumptions'!$J$29)^(T$46-1))+AND(T$56&lt;'Summary&amp;Assumptions'!$J$31,T$47&gt;=$FQ221,T$47&lt;=$FR221)*(('Summary&amp;Assumptions'!$H$25*$C221)*(1+'Summary&amp;Assumptions'!$J$29)^(T$46-1))</f>
        <v>0</v>
      </c>
      <c r="P221" s="588">
        <f>AND(U$55&gt;0,SUM($E221:O221)&lt;'Summary&amp;Assumptions'!$G$32*$B221,$D221&gt;='Summary&amp;Assumptions'!$D$17,U$47&gt;=$D221,U$47&lt;=EDATE($D221,'Summary&amp;Assumptions'!$G$32))*$B221+AND(U$56&lt;'Summary&amp;Assumptions'!$J$31,U$47&gt;=$FO221,U$47&lt;=$FP221)*(('Summary&amp;Assumptions'!$H$25*$C221)*(1+'Summary&amp;Assumptions'!$J$29)^(U$46-1))+AND(U$56&lt;'Summary&amp;Assumptions'!$J$31,U$47&gt;=$FQ221,U$47&lt;=$FR221)*(('Summary&amp;Assumptions'!$H$25*$C221)*(1+'Summary&amp;Assumptions'!$J$29)^(U$46-1))</f>
        <v>0</v>
      </c>
      <c r="Q221" s="588">
        <f>AND(V$55&gt;0,SUM($E221:P221)&lt;'Summary&amp;Assumptions'!$G$32*$B221,$D221&gt;='Summary&amp;Assumptions'!$D$17,V$47&gt;=$D221,V$47&lt;=EDATE($D221,'Summary&amp;Assumptions'!$G$32))*$B221+AND(V$56&lt;'Summary&amp;Assumptions'!$J$31,V$47&gt;=$FO221,V$47&lt;=$FP221)*(('Summary&amp;Assumptions'!$H$25*$C221)*(1+'Summary&amp;Assumptions'!$J$29)^(V$46-1))+AND(V$56&lt;'Summary&amp;Assumptions'!$J$31,V$47&gt;=$FQ221,V$47&lt;=$FR221)*(('Summary&amp;Assumptions'!$H$25*$C221)*(1+'Summary&amp;Assumptions'!$J$29)^(V$46-1))</f>
        <v>0</v>
      </c>
      <c r="R221" s="588">
        <f>AND(W$55&gt;0,SUM($E221:Q221)&lt;'Summary&amp;Assumptions'!$G$32*$B221,$D221&gt;='Summary&amp;Assumptions'!$D$17,W$47&gt;=$D221,W$47&lt;=EDATE($D221,'Summary&amp;Assumptions'!$G$32))*$B221+AND(W$56&lt;'Summary&amp;Assumptions'!$J$31,W$47&gt;=$FO221,W$47&lt;=$FP221)*(('Summary&amp;Assumptions'!$H$25*$C221)*(1+'Summary&amp;Assumptions'!$J$29)^(W$46-1))+AND(W$56&lt;'Summary&amp;Assumptions'!$J$31,W$47&gt;=$FQ221,W$47&lt;=$FR221)*(('Summary&amp;Assumptions'!$H$25*$C221)*(1+'Summary&amp;Assumptions'!$J$29)^(W$46-1))</f>
        <v>0</v>
      </c>
      <c r="S221" s="588">
        <f>AND(X$55&gt;0,SUM($E221:R221)&lt;'Summary&amp;Assumptions'!$G$32*$B221,$D221&gt;='Summary&amp;Assumptions'!$D$17,X$47&gt;=$D221,X$47&lt;=EDATE($D221,'Summary&amp;Assumptions'!$G$32))*$B221+AND(X$56&lt;'Summary&amp;Assumptions'!$J$31,X$47&gt;=$FO221,X$47&lt;=$FP221)*(('Summary&amp;Assumptions'!$H$25*$C221)*(1+'Summary&amp;Assumptions'!$J$29)^(X$46-1))+AND(X$56&lt;'Summary&amp;Assumptions'!$J$31,X$47&gt;=$FQ221,X$47&lt;=$FR221)*(('Summary&amp;Assumptions'!$H$25*$C221)*(1+'Summary&amp;Assumptions'!$J$29)^(X$46-1))</f>
        <v>0</v>
      </c>
      <c r="T221" s="588">
        <f>AND(Y$55&gt;0,SUM($E221:S221)&lt;'Summary&amp;Assumptions'!$G$32*$B221,$D221&gt;='Summary&amp;Assumptions'!$D$17,Y$47&gt;=$D221,Y$47&lt;=EDATE($D221,'Summary&amp;Assumptions'!$G$32))*$B221+AND(Y$56&lt;'Summary&amp;Assumptions'!$J$31,Y$47&gt;=$FO221,Y$47&lt;=$FP221)*(('Summary&amp;Assumptions'!$H$25*$C221)*(1+'Summary&amp;Assumptions'!$J$29)^(Y$46-1))+AND(Y$56&lt;'Summary&amp;Assumptions'!$J$31,Y$47&gt;=$FQ221,Y$47&lt;=$FR221)*(('Summary&amp;Assumptions'!$H$25*$C221)*(1+'Summary&amp;Assumptions'!$J$29)^(Y$46-1))</f>
        <v>0</v>
      </c>
      <c r="U221" s="588">
        <f>AND(Z$55&gt;0,SUM($E221:T221)&lt;'Summary&amp;Assumptions'!$G$32*$B221,$D221&gt;='Summary&amp;Assumptions'!$D$17,Z$47&gt;=$D221,Z$47&lt;=EDATE($D221,'Summary&amp;Assumptions'!$G$32))*$B221+AND(Z$56&lt;'Summary&amp;Assumptions'!$J$31,Z$47&gt;=$FO221,Z$47&lt;=$FP221)*(('Summary&amp;Assumptions'!$H$25*$C221)*(1+'Summary&amp;Assumptions'!$J$29)^(Z$46-1))+AND(Z$56&lt;'Summary&amp;Assumptions'!$J$31,Z$47&gt;=$FQ221,Z$47&lt;=$FR221)*(('Summary&amp;Assumptions'!$H$25*$C221)*(1+'Summary&amp;Assumptions'!$J$29)^(Z$46-1))</f>
        <v>0</v>
      </c>
      <c r="V221" s="588">
        <f>AND(AA$55&gt;0,SUM($E221:U221)&lt;'Summary&amp;Assumptions'!$G$32*$B221,$D221&gt;='Summary&amp;Assumptions'!$D$17,AA$47&gt;=$D221,AA$47&lt;=EDATE($D221,'Summary&amp;Assumptions'!$G$32))*$B221+AND(AA$56&lt;'Summary&amp;Assumptions'!$J$31,AA$47&gt;=$FO221,AA$47&lt;=$FP221)*(('Summary&amp;Assumptions'!$H$25*$C221)*(1+'Summary&amp;Assumptions'!$J$29)^(AA$46-1))+AND(AA$56&lt;'Summary&amp;Assumptions'!$J$31,AA$47&gt;=$FQ221,AA$47&lt;=$FR221)*(('Summary&amp;Assumptions'!$H$25*$C221)*(1+'Summary&amp;Assumptions'!$J$29)^(AA$46-1))</f>
        <v>0</v>
      </c>
      <c r="W221" s="588">
        <f>AND(AB$55&gt;0,SUM($E221:V221)&lt;'Summary&amp;Assumptions'!$G$32*$B221,$D221&gt;='Summary&amp;Assumptions'!$D$17,AB$47&gt;=$D221,AB$47&lt;=EDATE($D221,'Summary&amp;Assumptions'!$G$32))*$B221+AND(AB$56&lt;'Summary&amp;Assumptions'!$J$31,AB$47&gt;=$FO221,AB$47&lt;=$FP221)*(('Summary&amp;Assumptions'!$H$25*$C221)*(1+'Summary&amp;Assumptions'!$J$29)^(AB$46-1))+AND(AB$56&lt;'Summary&amp;Assumptions'!$J$31,AB$47&gt;=$FQ221,AB$47&lt;=$FR221)*(('Summary&amp;Assumptions'!$H$25*$C221)*(1+'Summary&amp;Assumptions'!$J$29)^(AB$46-1))</f>
        <v>0</v>
      </c>
      <c r="X221" s="588">
        <f>AND(AC$55&gt;0,SUM($E221:W221)&lt;'Summary&amp;Assumptions'!$G$32*$B221,$D221&gt;='Summary&amp;Assumptions'!$D$17,AC$47&gt;=$D221,AC$47&lt;=EDATE($D221,'Summary&amp;Assumptions'!$G$32))*$B221+AND(AC$56&lt;'Summary&amp;Assumptions'!$J$31,AC$47&gt;=$FO221,AC$47&lt;=$FP221)*(('Summary&amp;Assumptions'!$H$25*$C221)*(1+'Summary&amp;Assumptions'!$J$29)^(AC$46-1))+AND(AC$56&lt;'Summary&amp;Assumptions'!$J$31,AC$47&gt;=$FQ221,AC$47&lt;=$FR221)*(('Summary&amp;Assumptions'!$H$25*$C221)*(1+'Summary&amp;Assumptions'!$J$29)^(AC$46-1))</f>
        <v>0</v>
      </c>
      <c r="Y221" s="588">
        <f>AND(AD$55&gt;0,SUM($E221:X221)&lt;'Summary&amp;Assumptions'!$G$32*$B221,$D221&gt;='Summary&amp;Assumptions'!$D$17,AD$47&gt;=$D221,AD$47&lt;=EDATE($D221,'Summary&amp;Assumptions'!$G$32))*$B221+AND(AD$56&lt;'Summary&amp;Assumptions'!$J$31,AD$47&gt;=$FO221,AD$47&lt;=$FP221)*(('Summary&amp;Assumptions'!$H$25*$C221)*(1+'Summary&amp;Assumptions'!$J$29)^(AD$46-1))+AND(AD$56&lt;'Summary&amp;Assumptions'!$J$31,AD$47&gt;=$FQ221,AD$47&lt;=$FR221)*(('Summary&amp;Assumptions'!$H$25*$C221)*(1+'Summary&amp;Assumptions'!$J$29)^(AD$46-1))</f>
        <v>0</v>
      </c>
      <c r="Z221" s="588">
        <f>AND(AE$55&gt;0,SUM($E221:Y221)&lt;'Summary&amp;Assumptions'!$G$32*$B221,$D221&gt;='Summary&amp;Assumptions'!$D$17,AE$47&gt;=$D221,AE$47&lt;=EDATE($D221,'Summary&amp;Assumptions'!$G$32))*$B221+AND(AE$56&lt;'Summary&amp;Assumptions'!$J$31,AE$47&gt;=$FO221,AE$47&lt;=$FP221)*(('Summary&amp;Assumptions'!$H$25*$C221)*(1+'Summary&amp;Assumptions'!$J$29)^(AE$46-1))+AND(AE$56&lt;'Summary&amp;Assumptions'!$J$31,AE$47&gt;=$FQ221,AE$47&lt;=$FR221)*(('Summary&amp;Assumptions'!$H$25*$C221)*(1+'Summary&amp;Assumptions'!$J$29)^(AE$46-1))</f>
        <v>0</v>
      </c>
      <c r="AA221" s="588">
        <f>AND(AF$55&gt;0,SUM($E221:Z221)&lt;'Summary&amp;Assumptions'!$G$32*$B221,$D221&gt;='Summary&amp;Assumptions'!$D$17,AF$47&gt;=$D221,AF$47&lt;=EDATE($D221,'Summary&amp;Assumptions'!$G$32))*$B221+AND(AF$56&lt;'Summary&amp;Assumptions'!$J$31,AF$47&gt;=$FO221,AF$47&lt;=$FP221)*(('Summary&amp;Assumptions'!$H$25*$C221)*(1+'Summary&amp;Assumptions'!$J$29)^(AF$46-1))+AND(AF$56&lt;'Summary&amp;Assumptions'!$J$31,AF$47&gt;=$FQ221,AF$47&lt;=$FR221)*(('Summary&amp;Assumptions'!$H$25*$C221)*(1+'Summary&amp;Assumptions'!$J$29)^(AF$46-1))</f>
        <v>0</v>
      </c>
      <c r="AB221" s="588">
        <f>AND(AG$55&gt;0,SUM($E221:AA221)&lt;'Summary&amp;Assumptions'!$G$32*$B221,$D221&gt;='Summary&amp;Assumptions'!$D$17,AG$47&gt;=$D221,AG$47&lt;=EDATE($D221,'Summary&amp;Assumptions'!$G$32))*$B221+AND(AG$56&lt;'Summary&amp;Assumptions'!$J$31,AG$47&gt;=$FO221,AG$47&lt;=$FP221)*(('Summary&amp;Assumptions'!$H$25*$C221)*(1+'Summary&amp;Assumptions'!$J$29)^(AG$46-1))+AND(AG$56&lt;'Summary&amp;Assumptions'!$J$31,AG$47&gt;=$FQ221,AG$47&lt;=$FR221)*(('Summary&amp;Assumptions'!$H$25*$C221)*(1+'Summary&amp;Assumptions'!$J$29)^(AG$46-1))</f>
        <v>0</v>
      </c>
      <c r="AC221" s="588">
        <f>AND(AH$55&gt;0,SUM($E221:AB221)&lt;'Summary&amp;Assumptions'!$G$32*$B221,$D221&gt;='Summary&amp;Assumptions'!$D$17,AH$47&gt;=$D221,AH$47&lt;=EDATE($D221,'Summary&amp;Assumptions'!$G$32))*$B221+AND(AH$56&lt;'Summary&amp;Assumptions'!$J$31,AH$47&gt;=$FO221,AH$47&lt;=$FP221)*(('Summary&amp;Assumptions'!$H$25*$C221)*(1+'Summary&amp;Assumptions'!$J$29)^(AH$46-1))+AND(AH$56&lt;'Summary&amp;Assumptions'!$J$31,AH$47&gt;=$FQ221,AH$47&lt;=$FR221)*(('Summary&amp;Assumptions'!$H$25*$C221)*(1+'Summary&amp;Assumptions'!$J$29)^(AH$46-1))</f>
        <v>0</v>
      </c>
      <c r="AD221" s="588">
        <f>AND(AI$55&gt;0,SUM($E221:AC221)&lt;'Summary&amp;Assumptions'!$G$32*$B221,$D221&gt;='Summary&amp;Assumptions'!$D$17,AI$47&gt;=$D221,AI$47&lt;=EDATE($D221,'Summary&amp;Assumptions'!$G$32))*$B221+AND(AI$56&lt;'Summary&amp;Assumptions'!$J$31,AI$47&gt;=$FO221,AI$47&lt;=$FP221)*(('Summary&amp;Assumptions'!$H$25*$C221)*(1+'Summary&amp;Assumptions'!$J$29)^(AI$46-1))+AND(AI$56&lt;'Summary&amp;Assumptions'!$J$31,AI$47&gt;=$FQ221,AI$47&lt;=$FR221)*(('Summary&amp;Assumptions'!$H$25*$C221)*(1+'Summary&amp;Assumptions'!$J$29)^(AI$46-1))</f>
        <v>0</v>
      </c>
      <c r="AE221" s="588">
        <f>AND(AJ$55&gt;0,SUM($E221:AD221)&lt;'Summary&amp;Assumptions'!$G$32*$B221,$D221&gt;='Summary&amp;Assumptions'!$D$17,AJ$47&gt;=$D221,AJ$47&lt;=EDATE($D221,'Summary&amp;Assumptions'!$G$32))*$B221+AND(AJ$56&lt;'Summary&amp;Assumptions'!$J$31,AJ$47&gt;=$FO221,AJ$47&lt;=$FP221)*(('Summary&amp;Assumptions'!$H$25*$C221)*(1+'Summary&amp;Assumptions'!$J$29)^(AJ$46-1))+AND(AJ$56&lt;'Summary&amp;Assumptions'!$J$31,AJ$47&gt;=$FQ221,AJ$47&lt;=$FR221)*(('Summary&amp;Assumptions'!$H$25*$C221)*(1+'Summary&amp;Assumptions'!$J$29)^(AJ$46-1))</f>
        <v>0</v>
      </c>
      <c r="AF221" s="588">
        <f>AND(AK$55&gt;0,SUM($E221:AE221)&lt;'Summary&amp;Assumptions'!$G$32*$B221,$D221&gt;='Summary&amp;Assumptions'!$D$17,AK$47&gt;=$D221,AK$47&lt;=EDATE($D221,'Summary&amp;Assumptions'!$G$32))*$B221+AND(AK$56&lt;'Summary&amp;Assumptions'!$J$31,AK$47&gt;=$FO221,AK$47&lt;=$FP221)*(('Summary&amp;Assumptions'!$H$25*$C221)*(1+'Summary&amp;Assumptions'!$J$29)^(AK$46-1))+AND(AK$56&lt;'Summary&amp;Assumptions'!$J$31,AK$47&gt;=$FQ221,AK$47&lt;=$FR221)*(('Summary&amp;Assumptions'!$H$25*$C221)*(1+'Summary&amp;Assumptions'!$J$29)^(AK$46-1))</f>
        <v>0</v>
      </c>
      <c r="AG221" s="588">
        <f>AND(AL$55&gt;0,SUM($E221:AF221)&lt;'Summary&amp;Assumptions'!$G$32*$B221,$D221&gt;='Summary&amp;Assumptions'!$D$17,AL$47&gt;=$D221,AL$47&lt;=EDATE($D221,'Summary&amp;Assumptions'!$G$32))*$B221+AND(AL$56&lt;'Summary&amp;Assumptions'!$J$31,AL$47&gt;=$FO221,AL$47&lt;=$FP221)*(('Summary&amp;Assumptions'!$H$25*$C221)*(1+'Summary&amp;Assumptions'!$J$29)^(AL$46-1))+AND(AL$56&lt;'Summary&amp;Assumptions'!$J$31,AL$47&gt;=$FQ221,AL$47&lt;=$FR221)*(('Summary&amp;Assumptions'!$H$25*$C221)*(1+'Summary&amp;Assumptions'!$J$29)^(AL$46-1))</f>
        <v>0</v>
      </c>
      <c r="AH221" s="588">
        <f>AND(AM$55&gt;0,SUM($E221:AG221)&lt;'Summary&amp;Assumptions'!$G$32*$B221,$D221&gt;='Summary&amp;Assumptions'!$D$17,AM$47&gt;=$D221,AM$47&lt;=EDATE($D221,'Summary&amp;Assumptions'!$G$32))*$B221+AND(AM$56&lt;'Summary&amp;Assumptions'!$J$31,AM$47&gt;=$FO221,AM$47&lt;=$FP221)*(('Summary&amp;Assumptions'!$H$25*$C221)*(1+'Summary&amp;Assumptions'!$J$29)^(AM$46-1))+AND(AM$56&lt;'Summary&amp;Assumptions'!$J$31,AM$47&gt;=$FQ221,AM$47&lt;=$FR221)*(('Summary&amp;Assumptions'!$H$25*$C221)*(1+'Summary&amp;Assumptions'!$J$29)^(AM$46-1))</f>
        <v>0</v>
      </c>
      <c r="AI221" s="588">
        <f>AND(AN$55&gt;0,SUM($E221:AH221)&lt;'Summary&amp;Assumptions'!$G$32*$B221,$D221&gt;='Summary&amp;Assumptions'!$D$17,AN$47&gt;=$D221,AN$47&lt;=EDATE($D221,'Summary&amp;Assumptions'!$G$32))*$B221+AND(AN$56&lt;'Summary&amp;Assumptions'!$J$31,AN$47&gt;=$FO221,AN$47&lt;=$FP221)*(('Summary&amp;Assumptions'!$H$25*$C221)*(1+'Summary&amp;Assumptions'!$J$29)^(AN$46-1))+AND(AN$56&lt;'Summary&amp;Assumptions'!$J$31,AN$47&gt;=$FQ221,AN$47&lt;=$FR221)*(('Summary&amp;Assumptions'!$H$25*$C221)*(1+'Summary&amp;Assumptions'!$J$29)^(AN$46-1))</f>
        <v>0</v>
      </c>
      <c r="AJ221" s="588">
        <f>AND(AO$55&gt;0,SUM($E221:AI221)&lt;'Summary&amp;Assumptions'!$G$32*$B221,$D221&gt;='Summary&amp;Assumptions'!$D$17,AO$47&gt;=$D221,AO$47&lt;=EDATE($D221,'Summary&amp;Assumptions'!$G$32))*$B221+AND(AO$56&lt;'Summary&amp;Assumptions'!$J$31,AO$47&gt;=$FO221,AO$47&lt;=$FP221)*(('Summary&amp;Assumptions'!$H$25*$C221)*(1+'Summary&amp;Assumptions'!$J$29)^(AO$46-1))+AND(AO$56&lt;'Summary&amp;Assumptions'!$J$31,AO$47&gt;=$FQ221,AO$47&lt;=$FR221)*(('Summary&amp;Assumptions'!$H$25*$C221)*(1+'Summary&amp;Assumptions'!$J$29)^(AO$46-1))</f>
        <v>0</v>
      </c>
      <c r="AK221" s="588">
        <f>AND(AP$55&gt;0,SUM($E221:AJ221)&lt;'Summary&amp;Assumptions'!$G$32*$B221,$D221&gt;='Summary&amp;Assumptions'!$D$17,AP$47&gt;=$D221,AP$47&lt;=EDATE($D221,'Summary&amp;Assumptions'!$G$32))*$B221+AND(AP$56&lt;'Summary&amp;Assumptions'!$J$31,AP$47&gt;=$FO221,AP$47&lt;=$FP221)*(('Summary&amp;Assumptions'!$H$25*$C221)*(1+'Summary&amp;Assumptions'!$J$29)^(AP$46-1))+AND(AP$56&lt;'Summary&amp;Assumptions'!$J$31,AP$47&gt;=$FQ221,AP$47&lt;=$FR221)*(('Summary&amp;Assumptions'!$H$25*$C221)*(1+'Summary&amp;Assumptions'!$J$29)^(AP$46-1))</f>
        <v>0</v>
      </c>
      <c r="AL221" s="588">
        <f>AND(AQ$55&gt;0,SUM($E221:AK221)&lt;'Summary&amp;Assumptions'!$G$32*$B221,$D221&gt;='Summary&amp;Assumptions'!$D$17,AQ$47&gt;=$D221,AQ$47&lt;=EDATE($D221,'Summary&amp;Assumptions'!$G$32))*$B221+AND(AQ$56&lt;'Summary&amp;Assumptions'!$J$31,AQ$47&gt;=$FO221,AQ$47&lt;=$FP221)*(('Summary&amp;Assumptions'!$H$25*$C221)*(1+'Summary&amp;Assumptions'!$J$29)^(AQ$46-1))+AND(AQ$56&lt;'Summary&amp;Assumptions'!$J$31,AQ$47&gt;=$FQ221,AQ$47&lt;=$FR221)*(('Summary&amp;Assumptions'!$H$25*$C221)*(1+'Summary&amp;Assumptions'!$J$29)^(AQ$46-1))</f>
        <v>0</v>
      </c>
      <c r="AM221" s="588">
        <f>AND(AR$55&gt;0,SUM($E221:AL221)&lt;'Summary&amp;Assumptions'!$G$32*$B221,$D221&gt;='Summary&amp;Assumptions'!$D$17,AR$47&gt;=$D221,AR$47&lt;=EDATE($D221,'Summary&amp;Assumptions'!$G$32))*$B221+AND(AR$56&lt;'Summary&amp;Assumptions'!$J$31,AR$47&gt;=$FO221,AR$47&lt;=$FP221)*(('Summary&amp;Assumptions'!$H$25*$C221)*(1+'Summary&amp;Assumptions'!$J$29)^(AR$46-1))+AND(AR$56&lt;'Summary&amp;Assumptions'!$J$31,AR$47&gt;=$FQ221,AR$47&lt;=$FR221)*(('Summary&amp;Assumptions'!$H$25*$C221)*(1+'Summary&amp;Assumptions'!$J$29)^(AR$46-1))</f>
        <v>0</v>
      </c>
      <c r="AN221" s="588">
        <f>AND(AS$55&gt;0,SUM($E221:AM221)&lt;'Summary&amp;Assumptions'!$G$32*$B221,$D221&gt;='Summary&amp;Assumptions'!$D$17,AS$47&gt;=$D221,AS$47&lt;=EDATE($D221,'Summary&amp;Assumptions'!$G$32))*$B221+AND(AS$56&lt;'Summary&amp;Assumptions'!$J$31,AS$47&gt;=$FO221,AS$47&lt;=$FP221)*(('Summary&amp;Assumptions'!$H$25*$C221)*(1+'Summary&amp;Assumptions'!$J$29)^(AS$46-1))+AND(AS$56&lt;'Summary&amp;Assumptions'!$J$31,AS$47&gt;=$FQ221,AS$47&lt;=$FR221)*(('Summary&amp;Assumptions'!$H$25*$C221)*(1+'Summary&amp;Assumptions'!$J$29)^(AS$46-1))</f>
        <v>0</v>
      </c>
      <c r="AO221" s="588">
        <f>AND(AT$55&gt;0,SUM($E221:AN221)&lt;'Summary&amp;Assumptions'!$G$32*$B221,$D221&gt;='Summary&amp;Assumptions'!$D$17,AT$47&gt;=$D221,AT$47&lt;=EDATE($D221,'Summary&amp;Assumptions'!$G$32))*$B221+AND(AT$56&lt;'Summary&amp;Assumptions'!$J$31,AT$47&gt;=$FO221,AT$47&lt;=$FP221)*(('Summary&amp;Assumptions'!$H$25*$C221)*(1+'Summary&amp;Assumptions'!$J$29)^(AT$46-1))+AND(AT$56&lt;'Summary&amp;Assumptions'!$J$31,AT$47&gt;=$FQ221,AT$47&lt;=$FR221)*(('Summary&amp;Assumptions'!$H$25*$C221)*(1+'Summary&amp;Assumptions'!$J$29)^(AT$46-1))</f>
        <v>0</v>
      </c>
      <c r="AP221" s="588">
        <f>AND(AU$55&gt;0,SUM($E221:AO221)&lt;'Summary&amp;Assumptions'!$G$32*$B221,$D221&gt;='Summary&amp;Assumptions'!$D$17,AU$47&gt;=$D221,AU$47&lt;=EDATE($D221,'Summary&amp;Assumptions'!$G$32))*$B221+AND(AU$56&lt;'Summary&amp;Assumptions'!$J$31,AU$47&gt;=$FO221,AU$47&lt;=$FP221)*(('Summary&amp;Assumptions'!$H$25*$C221)*(1+'Summary&amp;Assumptions'!$J$29)^(AU$46-1))+AND(AU$56&lt;'Summary&amp;Assumptions'!$J$31,AU$47&gt;=$FQ221,AU$47&lt;=$FR221)*(('Summary&amp;Assumptions'!$H$25*$C221)*(1+'Summary&amp;Assumptions'!$J$29)^(AU$46-1))</f>
        <v>0</v>
      </c>
      <c r="AQ221" s="588">
        <f>AND(AV$55&gt;0,SUM($E221:AP221)&lt;'Summary&amp;Assumptions'!$G$32*$B221,$D221&gt;='Summary&amp;Assumptions'!$D$17,AV$47&gt;=$D221,AV$47&lt;=EDATE($D221,'Summary&amp;Assumptions'!$G$32))*$B221+AND(AV$56&lt;'Summary&amp;Assumptions'!$J$31,AV$47&gt;=$FO221,AV$47&lt;=$FP221)*(('Summary&amp;Assumptions'!$H$25*$C221)*(1+'Summary&amp;Assumptions'!$J$29)^(AV$46-1))+AND(AV$56&lt;'Summary&amp;Assumptions'!$J$31,AV$47&gt;=$FQ221,AV$47&lt;=$FR221)*(('Summary&amp;Assumptions'!$H$25*$C221)*(1+'Summary&amp;Assumptions'!$J$29)^(AV$46-1))</f>
        <v>0</v>
      </c>
      <c r="AR221" s="588">
        <f>AND(AW$55&gt;0,SUM($E221:AQ221)&lt;'Summary&amp;Assumptions'!$G$32*$B221,$D221&gt;='Summary&amp;Assumptions'!$D$17,AW$47&gt;=$D221,AW$47&lt;=EDATE($D221,'Summary&amp;Assumptions'!$G$32))*$B221+AND(AW$56&lt;'Summary&amp;Assumptions'!$J$31,AW$47&gt;=$FO221,AW$47&lt;=$FP221)*(('Summary&amp;Assumptions'!$H$25*$C221)*(1+'Summary&amp;Assumptions'!$J$29)^(AW$46-1))+AND(AW$56&lt;'Summary&amp;Assumptions'!$J$31,AW$47&gt;=$FQ221,AW$47&lt;=$FR221)*(('Summary&amp;Assumptions'!$H$25*$C221)*(1+'Summary&amp;Assumptions'!$J$29)^(AW$46-1))</f>
        <v>0</v>
      </c>
      <c r="AS221" s="588">
        <f>AND(AX$55&gt;0,SUM($E221:AR221)&lt;'Summary&amp;Assumptions'!$G$32*$B221,$D221&gt;='Summary&amp;Assumptions'!$D$17,AX$47&gt;=$D221,AX$47&lt;=EDATE($D221,'Summary&amp;Assumptions'!$G$32))*$B221+AND(AX$56&lt;'Summary&amp;Assumptions'!$J$31,AX$47&gt;=$FO221,AX$47&lt;=$FP221)*(('Summary&amp;Assumptions'!$H$25*$C221)*(1+'Summary&amp;Assumptions'!$J$29)^(AX$46-1))+AND(AX$56&lt;'Summary&amp;Assumptions'!$J$31,AX$47&gt;=$FQ221,AX$47&lt;=$FR221)*(('Summary&amp;Assumptions'!$H$25*$C221)*(1+'Summary&amp;Assumptions'!$J$29)^(AX$46-1))</f>
        <v>0</v>
      </c>
      <c r="AT221" s="588">
        <f>AND(AY$55&gt;0,SUM($E221:AS221)&lt;'Summary&amp;Assumptions'!$G$32*$B221,$D221&gt;='Summary&amp;Assumptions'!$D$17,AY$47&gt;=$D221,AY$47&lt;=EDATE($D221,'Summary&amp;Assumptions'!$G$32))*$B221+AND(AY$56&lt;'Summary&amp;Assumptions'!$J$31,AY$47&gt;=$FO221,AY$47&lt;=$FP221)*(('Summary&amp;Assumptions'!$H$25*$C221)*(1+'Summary&amp;Assumptions'!$J$29)^(AY$46-1))+AND(AY$56&lt;'Summary&amp;Assumptions'!$J$31,AY$47&gt;=$FQ221,AY$47&lt;=$FR221)*(('Summary&amp;Assumptions'!$H$25*$C221)*(1+'Summary&amp;Assumptions'!$J$29)^(AY$46-1))</f>
        <v>0</v>
      </c>
      <c r="AU221" s="588">
        <f>AND(AZ$55&gt;0,SUM($E221:AT221)&lt;'Summary&amp;Assumptions'!$G$32*$B221,$D221&gt;='Summary&amp;Assumptions'!$D$17,AZ$47&gt;=$D221,AZ$47&lt;=EDATE($D221,'Summary&amp;Assumptions'!$G$32))*$B221+AND(AZ$56&lt;'Summary&amp;Assumptions'!$J$31,AZ$47&gt;=$FO221,AZ$47&lt;=$FP221)*(('Summary&amp;Assumptions'!$H$25*$C221)*(1+'Summary&amp;Assumptions'!$J$29)^(AZ$46-1))+AND(AZ$56&lt;'Summary&amp;Assumptions'!$J$31,AZ$47&gt;=$FQ221,AZ$47&lt;=$FR221)*(('Summary&amp;Assumptions'!$H$25*$C221)*(1+'Summary&amp;Assumptions'!$J$29)^(AZ$46-1))</f>
        <v>0</v>
      </c>
      <c r="AV221" s="588">
        <f>AND(BA$55&gt;0,SUM($E221:AU221)&lt;'Summary&amp;Assumptions'!$G$32*$B221,$D221&gt;='Summary&amp;Assumptions'!$D$17,BA$47&gt;=$D221,BA$47&lt;=EDATE($D221,'Summary&amp;Assumptions'!$G$32))*$B221+AND(BA$56&lt;'Summary&amp;Assumptions'!$J$31,BA$47&gt;=$FO221,BA$47&lt;=$FP221)*(('Summary&amp;Assumptions'!$H$25*$C221)*(1+'Summary&amp;Assumptions'!$J$29)^(BA$46-1))+AND(BA$56&lt;'Summary&amp;Assumptions'!$J$31,BA$47&gt;=$FQ221,BA$47&lt;=$FR221)*(('Summary&amp;Assumptions'!$H$25*$C221)*(1+'Summary&amp;Assumptions'!$J$29)^(BA$46-1))</f>
        <v>0</v>
      </c>
      <c r="AW221" s="588">
        <f>AND(BB$55&gt;0,SUM($E221:AV221)&lt;'Summary&amp;Assumptions'!$G$32*$B221,$D221&gt;='Summary&amp;Assumptions'!$D$17,BB$47&gt;=$D221,BB$47&lt;=EDATE($D221,'Summary&amp;Assumptions'!$G$32))*$B221+AND(BB$56&lt;'Summary&amp;Assumptions'!$J$31,BB$47&gt;=$FO221,BB$47&lt;=$FP221)*(('Summary&amp;Assumptions'!$H$25*$C221)*(1+'Summary&amp;Assumptions'!$J$29)^(BB$46-1))+AND(BB$56&lt;'Summary&amp;Assumptions'!$J$31,BB$47&gt;=$FQ221,BB$47&lt;=$FR221)*(('Summary&amp;Assumptions'!$H$25*$C221)*(1+'Summary&amp;Assumptions'!$J$29)^(BB$46-1))</f>
        <v>0</v>
      </c>
      <c r="AX221" s="588">
        <f>AND(BC$55&gt;0,SUM($E221:AW221)&lt;'Summary&amp;Assumptions'!$G$32*$B221,$D221&gt;='Summary&amp;Assumptions'!$D$17,BC$47&gt;=$D221,BC$47&lt;=EDATE($D221,'Summary&amp;Assumptions'!$G$32))*$B221+AND(BC$56&lt;'Summary&amp;Assumptions'!$J$31,BC$47&gt;=$FO221,BC$47&lt;=$FP221)*(('Summary&amp;Assumptions'!$H$25*$C221)*(1+'Summary&amp;Assumptions'!$J$29)^(BC$46-1))+AND(BC$56&lt;'Summary&amp;Assumptions'!$J$31,BC$47&gt;=$FQ221,BC$47&lt;=$FR221)*(('Summary&amp;Assumptions'!$H$25*$C221)*(1+'Summary&amp;Assumptions'!$J$29)^(BC$46-1))</f>
        <v>0</v>
      </c>
      <c r="AY221" s="588">
        <f>AND(BD$55&gt;0,SUM($E221:AX221)&lt;'Summary&amp;Assumptions'!$G$32*$B221,$D221&gt;='Summary&amp;Assumptions'!$D$17,BD$47&gt;=$D221,BD$47&lt;=EDATE($D221,'Summary&amp;Assumptions'!$G$32))*$B221+AND(BD$56&lt;'Summary&amp;Assumptions'!$J$31,BD$47&gt;=$FO221,BD$47&lt;=$FP221)*(('Summary&amp;Assumptions'!$H$25*$C221)*(1+'Summary&amp;Assumptions'!$J$29)^(BD$46-1))+AND(BD$56&lt;'Summary&amp;Assumptions'!$J$31,BD$47&gt;=$FQ221,BD$47&lt;=$FR221)*(('Summary&amp;Assumptions'!$H$25*$C221)*(1+'Summary&amp;Assumptions'!$J$29)^(BD$46-1))</f>
        <v>0</v>
      </c>
      <c r="AZ221" s="588">
        <f>AND(BE$55&gt;0,SUM($E221:AY221)&lt;'Summary&amp;Assumptions'!$G$32*$B221,$D221&gt;='Summary&amp;Assumptions'!$D$17,BE$47&gt;=$D221,BE$47&lt;=EDATE($D221,'Summary&amp;Assumptions'!$G$32))*$B221+AND(BE$56&lt;'Summary&amp;Assumptions'!$J$31,BE$47&gt;=$FO221,BE$47&lt;=$FP221)*(('Summary&amp;Assumptions'!$H$25*$C221)*(1+'Summary&amp;Assumptions'!$J$29)^(BE$46-1))+AND(BE$56&lt;'Summary&amp;Assumptions'!$J$31,BE$47&gt;=$FQ221,BE$47&lt;=$FR221)*(('Summary&amp;Assumptions'!$H$25*$C221)*(1+'Summary&amp;Assumptions'!$J$29)^(BE$46-1))</f>
        <v>0</v>
      </c>
      <c r="BA221" s="588">
        <f>AND(BF$55&gt;0,SUM($E221:AZ221)&lt;'Summary&amp;Assumptions'!$G$32*$B221,$D221&gt;='Summary&amp;Assumptions'!$D$17,BF$47&gt;=$D221,BF$47&lt;=EDATE($D221,'Summary&amp;Assumptions'!$G$32))*$B221+AND(BF$56&lt;'Summary&amp;Assumptions'!$J$31,BF$47&gt;=$FO221,BF$47&lt;=$FP221)*(('Summary&amp;Assumptions'!$H$25*$C221)*(1+'Summary&amp;Assumptions'!$J$29)^(BF$46-1))+AND(BF$56&lt;'Summary&amp;Assumptions'!$J$31,BF$47&gt;=$FQ221,BF$47&lt;=$FR221)*(('Summary&amp;Assumptions'!$H$25*$C221)*(1+'Summary&amp;Assumptions'!$J$29)^(BF$46-1))</f>
        <v>0</v>
      </c>
      <c r="BB221" s="588">
        <f>AND(BG$55&gt;0,SUM($E221:BA221)&lt;'Summary&amp;Assumptions'!$G$32*$B221,$D221&gt;='Summary&amp;Assumptions'!$D$17,BG$47&gt;=$D221,BG$47&lt;=EDATE($D221,'Summary&amp;Assumptions'!$G$32))*$B221+AND(BG$56&lt;'Summary&amp;Assumptions'!$J$31,BG$47&gt;=$FO221,BG$47&lt;=$FP221)*(('Summary&amp;Assumptions'!$H$25*$C221)*(1+'Summary&amp;Assumptions'!$J$29)^(BG$46-1))+AND(BG$56&lt;'Summary&amp;Assumptions'!$J$31,BG$47&gt;=$FQ221,BG$47&lt;=$FR221)*(('Summary&amp;Assumptions'!$H$25*$C221)*(1+'Summary&amp;Assumptions'!$J$29)^(BG$46-1))</f>
        <v>0</v>
      </c>
      <c r="BC221" s="588">
        <f>AND(BH$55&gt;0,SUM($E221:BB221)&lt;'Summary&amp;Assumptions'!$G$32*$B221,$D221&gt;='Summary&amp;Assumptions'!$D$17,BH$47&gt;=$D221,BH$47&lt;=EDATE($D221,'Summary&amp;Assumptions'!$G$32))*$B221+AND(BH$56&lt;'Summary&amp;Assumptions'!$J$31,BH$47&gt;=$FO221,BH$47&lt;=$FP221)*(('Summary&amp;Assumptions'!$H$25*$C221)*(1+'Summary&amp;Assumptions'!$J$29)^(BH$46-1))+AND(BH$56&lt;'Summary&amp;Assumptions'!$J$31,BH$47&gt;=$FQ221,BH$47&lt;=$FR221)*(('Summary&amp;Assumptions'!$H$25*$C221)*(1+'Summary&amp;Assumptions'!$J$29)^(BH$46-1))</f>
        <v>0</v>
      </c>
      <c r="BD221" s="588">
        <f>AND(BI$55&gt;0,SUM($E221:BC221)&lt;'Summary&amp;Assumptions'!$G$32*$B221,$D221&gt;='Summary&amp;Assumptions'!$D$17,BI$47&gt;=$D221,BI$47&lt;=EDATE($D221,'Summary&amp;Assumptions'!$G$32))*$B221+AND(BI$56&lt;'Summary&amp;Assumptions'!$J$31,BI$47&gt;=$FO221,BI$47&lt;=$FP221)*(('Summary&amp;Assumptions'!$H$25*$C221)*(1+'Summary&amp;Assumptions'!$J$29)^(BI$46-1))+AND(BI$56&lt;'Summary&amp;Assumptions'!$J$31,BI$47&gt;=$FQ221,BI$47&lt;=$FR221)*(('Summary&amp;Assumptions'!$H$25*$C221)*(1+'Summary&amp;Assumptions'!$J$29)^(BI$46-1))</f>
        <v>0</v>
      </c>
      <c r="BE221" s="588">
        <f>AND(BJ$55&gt;0,SUM($E221:BD221)&lt;'Summary&amp;Assumptions'!$G$32*$B221,$D221&gt;='Summary&amp;Assumptions'!$D$17,BJ$47&gt;=$D221,BJ$47&lt;=EDATE($D221,'Summary&amp;Assumptions'!$G$32))*$B221+AND(BJ$56&lt;'Summary&amp;Assumptions'!$J$31,BJ$47&gt;=$FO221,BJ$47&lt;=$FP221)*(('Summary&amp;Assumptions'!$H$25*$C221)*(1+'Summary&amp;Assumptions'!$J$29)^(BJ$46-1))+AND(BJ$56&lt;'Summary&amp;Assumptions'!$J$31,BJ$47&gt;=$FQ221,BJ$47&lt;=$FR221)*(('Summary&amp;Assumptions'!$H$25*$C221)*(1+'Summary&amp;Assumptions'!$J$29)^(BJ$46-1))</f>
        <v>0</v>
      </c>
      <c r="BF221" s="588">
        <f>AND(BK$55&gt;0,SUM($E221:BE221)&lt;'Summary&amp;Assumptions'!$G$32*$B221,$D221&gt;='Summary&amp;Assumptions'!$D$17,BK$47&gt;=$D221,BK$47&lt;=EDATE($D221,'Summary&amp;Assumptions'!$G$32))*$B221+AND(BK$56&lt;'Summary&amp;Assumptions'!$J$31,BK$47&gt;=$FO221,BK$47&lt;=$FP221)*(('Summary&amp;Assumptions'!$H$25*$C221)*(1+'Summary&amp;Assumptions'!$J$29)^(BK$46-1))+AND(BK$56&lt;'Summary&amp;Assumptions'!$J$31,BK$47&gt;=$FQ221,BK$47&lt;=$FR221)*(('Summary&amp;Assumptions'!$H$25*$C221)*(1+'Summary&amp;Assumptions'!$J$29)^(BK$46-1))</f>
        <v>0</v>
      </c>
      <c r="BG221" s="588">
        <f>AND(BL$55&gt;0,SUM($E221:BF221)&lt;'Summary&amp;Assumptions'!$G$32*$B221,$D221&gt;='Summary&amp;Assumptions'!$D$17,BL$47&gt;=$D221,BL$47&lt;=EDATE($D221,'Summary&amp;Assumptions'!$G$32))*$B221+AND(BL$56&lt;'Summary&amp;Assumptions'!$J$31,BL$47&gt;=$FO221,BL$47&lt;=$FP221)*(('Summary&amp;Assumptions'!$H$25*$C221)*(1+'Summary&amp;Assumptions'!$J$29)^(BL$46-1))+AND(BL$56&lt;'Summary&amp;Assumptions'!$J$31,BL$47&gt;=$FQ221,BL$47&lt;=$FR221)*(('Summary&amp;Assumptions'!$H$25*$C221)*(1+'Summary&amp;Assumptions'!$J$29)^(BL$46-1))</f>
        <v>0</v>
      </c>
      <c r="BH221" s="588">
        <f>AND(BM$55&gt;0,SUM($E221:BG221)&lt;'Summary&amp;Assumptions'!$G$32*$B221,$D221&gt;='Summary&amp;Assumptions'!$D$17,BM$47&gt;=$D221,BM$47&lt;=EDATE($D221,'Summary&amp;Assumptions'!$G$32))*$B221+AND(BM$56&lt;'Summary&amp;Assumptions'!$J$31,BM$47&gt;=$FO221,BM$47&lt;=$FP221)*(('Summary&amp;Assumptions'!$H$25*$C221)*(1+'Summary&amp;Assumptions'!$J$29)^(BM$46-1))+AND(BM$56&lt;'Summary&amp;Assumptions'!$J$31,BM$47&gt;=$FQ221,BM$47&lt;=$FR221)*(('Summary&amp;Assumptions'!$H$25*$C221)*(1+'Summary&amp;Assumptions'!$J$29)^(BM$46-1))</f>
        <v>0</v>
      </c>
      <c r="BI221" s="588">
        <f>AND(BN$55&gt;0,SUM($E221:BH221)&lt;'Summary&amp;Assumptions'!$G$32*$B221,$D221&gt;='Summary&amp;Assumptions'!$D$17,BN$47&gt;=$D221,BN$47&lt;=EDATE($D221,'Summary&amp;Assumptions'!$G$32))*$B221+AND(BN$56&lt;'Summary&amp;Assumptions'!$J$31,BN$47&gt;=$FO221,BN$47&lt;=$FP221)*(('Summary&amp;Assumptions'!$H$25*$C221)*(1+'Summary&amp;Assumptions'!$J$29)^(BN$46-1))+AND(BN$56&lt;'Summary&amp;Assumptions'!$J$31,BN$47&gt;=$FQ221,BN$47&lt;=$FR221)*(('Summary&amp;Assumptions'!$H$25*$C221)*(1+'Summary&amp;Assumptions'!$J$29)^(BN$46-1))</f>
        <v>0</v>
      </c>
      <c r="BJ221" s="588">
        <f>AND(BO$55&gt;0,SUM($E221:BI221)&lt;'Summary&amp;Assumptions'!$G$32*$B221,$D221&gt;='Summary&amp;Assumptions'!$D$17,BO$47&gt;=$D221,BO$47&lt;=EDATE($D221,'Summary&amp;Assumptions'!$G$32))*$B221+AND(BO$56&lt;'Summary&amp;Assumptions'!$J$31,BO$47&gt;=$FO221,BO$47&lt;=$FP221)*(('Summary&amp;Assumptions'!$H$25*$C221)*(1+'Summary&amp;Assumptions'!$J$29)^(BO$46-1))+AND(BO$56&lt;'Summary&amp;Assumptions'!$J$31,BO$47&gt;=$FQ221,BO$47&lt;=$FR221)*(('Summary&amp;Assumptions'!$H$25*$C221)*(1+'Summary&amp;Assumptions'!$J$29)^(BO$46-1))</f>
        <v>0</v>
      </c>
      <c r="BK221" s="588">
        <f>AND(BP$55&gt;0,SUM($E221:BJ221)&lt;'Summary&amp;Assumptions'!$G$32*$B221,$D221&gt;='Summary&amp;Assumptions'!$D$17,BP$47&gt;=$D221,BP$47&lt;=EDATE($D221,'Summary&amp;Assumptions'!$G$32))*$B221+AND(BP$56&lt;'Summary&amp;Assumptions'!$J$31,BP$47&gt;=$FO221,BP$47&lt;=$FP221)*(('Summary&amp;Assumptions'!$H$25*$C221)*(1+'Summary&amp;Assumptions'!$J$29)^(BP$46-1))+AND(BP$56&lt;'Summary&amp;Assumptions'!$J$31,BP$47&gt;=$FQ221,BP$47&lt;=$FR221)*(('Summary&amp;Assumptions'!$H$25*$C221)*(1+'Summary&amp;Assumptions'!$J$29)^(BP$46-1))</f>
        <v>0</v>
      </c>
      <c r="BL221" s="588">
        <f>AND(BQ$55&gt;0,SUM($E221:BK221)&lt;'Summary&amp;Assumptions'!$G$32*$B221,$D221&gt;='Summary&amp;Assumptions'!$D$17,BQ$47&gt;=$D221,BQ$47&lt;=EDATE($D221,'Summary&amp;Assumptions'!$G$32))*$B221+AND(BQ$56&lt;'Summary&amp;Assumptions'!$J$31,BQ$47&gt;=$FO221,BQ$47&lt;=$FP221)*(('Summary&amp;Assumptions'!$H$25*$C221)*(1+'Summary&amp;Assumptions'!$J$29)^(BQ$46-1))+AND(BQ$56&lt;'Summary&amp;Assumptions'!$J$31,BQ$47&gt;=$FQ221,BQ$47&lt;=$FR221)*(('Summary&amp;Assumptions'!$H$25*$C221)*(1+'Summary&amp;Assumptions'!$J$29)^(BQ$46-1))</f>
        <v>0</v>
      </c>
      <c r="BM221" s="588">
        <f>AND(BR$55&gt;0,SUM($E221:BL221)&lt;'Summary&amp;Assumptions'!$G$32*$B221,$D221&gt;='Summary&amp;Assumptions'!$D$17,BR$47&gt;=$D221,BR$47&lt;=EDATE($D221,'Summary&amp;Assumptions'!$G$32))*$B221+AND(BR$56&lt;'Summary&amp;Assumptions'!$J$31,BR$47&gt;=$FO221,BR$47&lt;=$FP221)*(('Summary&amp;Assumptions'!$H$25*$C221)*(1+'Summary&amp;Assumptions'!$J$29)^(BR$46-1))+AND(BR$56&lt;'Summary&amp;Assumptions'!$J$31,BR$47&gt;=$FQ221,BR$47&lt;=$FR221)*(('Summary&amp;Assumptions'!$H$25*$C221)*(1+'Summary&amp;Assumptions'!$J$29)^(BR$46-1))</f>
        <v>0</v>
      </c>
      <c r="BN221" s="588">
        <f>AND(BS$55&gt;0,SUM($E221:BM221)&lt;'Summary&amp;Assumptions'!$G$32*$B221,$D221&gt;='Summary&amp;Assumptions'!$D$17,BS$47&gt;=$D221,BS$47&lt;=EDATE($D221,'Summary&amp;Assumptions'!$G$32))*$B221+AND(BS$56&lt;'Summary&amp;Assumptions'!$J$31,BS$47&gt;=$FO221,BS$47&lt;=$FP221)*(('Summary&amp;Assumptions'!$H$25*$C221)*(1+'Summary&amp;Assumptions'!$J$29)^(BS$46-1))+AND(BS$56&lt;'Summary&amp;Assumptions'!$J$31,BS$47&gt;=$FQ221,BS$47&lt;=$FR221)*(('Summary&amp;Assumptions'!$H$25*$C221)*(1+'Summary&amp;Assumptions'!$J$29)^(BS$46-1))</f>
        <v>0</v>
      </c>
      <c r="BO221" s="588">
        <f>AND(BT$55&gt;0,SUM($E221:BN221)&lt;'Summary&amp;Assumptions'!$G$32*$B221,$D221&gt;='Summary&amp;Assumptions'!$D$17,BT$47&gt;=$D221,BT$47&lt;=EDATE($D221,'Summary&amp;Assumptions'!$G$32))*$B221+AND(BT$56&lt;'Summary&amp;Assumptions'!$J$31,BT$47&gt;=$FO221,BT$47&lt;=$FP221)*(('Summary&amp;Assumptions'!$H$25*$C221)*(1+'Summary&amp;Assumptions'!$J$29)^(BT$46-1))+AND(BT$56&lt;'Summary&amp;Assumptions'!$J$31,BT$47&gt;=$FQ221,BT$47&lt;=$FR221)*(('Summary&amp;Assumptions'!$H$25*$C221)*(1+'Summary&amp;Assumptions'!$J$29)^(BT$46-1))</f>
        <v>0</v>
      </c>
      <c r="BP221" s="588">
        <f>AND(BU$55&gt;0,SUM($E221:BO221)&lt;'Summary&amp;Assumptions'!$G$32*$B221,$D221&gt;='Summary&amp;Assumptions'!$D$17,BU$47&gt;=$D221,BU$47&lt;=EDATE($D221,'Summary&amp;Assumptions'!$G$32))*$B221+AND(BU$56&lt;'Summary&amp;Assumptions'!$J$31,BU$47&gt;=$FO221,BU$47&lt;=$FP221)*(('Summary&amp;Assumptions'!$H$25*$C221)*(1+'Summary&amp;Assumptions'!$J$29)^(BU$46-1))+AND(BU$56&lt;'Summary&amp;Assumptions'!$J$31,BU$47&gt;=$FQ221,BU$47&lt;=$FR221)*(('Summary&amp;Assumptions'!$H$25*$C221)*(1+'Summary&amp;Assumptions'!$J$29)^(BU$46-1))</f>
        <v>0</v>
      </c>
      <c r="BQ221" s="588">
        <f>AND(BV$55&gt;0,SUM($E221:BP221)&lt;'Summary&amp;Assumptions'!$G$32*$B221,$D221&gt;='Summary&amp;Assumptions'!$D$17,BV$47&gt;=$D221,BV$47&lt;=EDATE($D221,'Summary&amp;Assumptions'!$G$32))*$B221+AND(BV$56&lt;'Summary&amp;Assumptions'!$J$31,BV$47&gt;=$FO221,BV$47&lt;=$FP221)*(('Summary&amp;Assumptions'!$H$25*$C221)*(1+'Summary&amp;Assumptions'!$J$29)^(BV$46-1))+AND(BV$56&lt;'Summary&amp;Assumptions'!$J$31,BV$47&gt;=$FQ221,BV$47&lt;=$FR221)*(('Summary&amp;Assumptions'!$H$25*$C221)*(1+'Summary&amp;Assumptions'!$J$29)^(BV$46-1))</f>
        <v>0</v>
      </c>
      <c r="BR221" s="588">
        <f>AND(BW$55&gt;0,SUM($E221:BQ221)&lt;'Summary&amp;Assumptions'!$G$32*$B221,$D221&gt;='Summary&amp;Assumptions'!$D$17,BW$47&gt;=$D221,BW$47&lt;=EDATE($D221,'Summary&amp;Assumptions'!$G$32))*$B221+AND(BW$56&lt;'Summary&amp;Assumptions'!$J$31,BW$47&gt;=$FO221,BW$47&lt;=$FP221)*(('Summary&amp;Assumptions'!$H$25*$C221)*(1+'Summary&amp;Assumptions'!$J$29)^(BW$46-1))+AND(BW$56&lt;'Summary&amp;Assumptions'!$J$31,BW$47&gt;=$FQ221,BW$47&lt;=$FR221)*(('Summary&amp;Assumptions'!$H$25*$C221)*(1+'Summary&amp;Assumptions'!$J$29)^(BW$46-1))</f>
        <v>0</v>
      </c>
      <c r="BS221" s="588">
        <f>AND(BX$55&gt;0,SUM($E221:BR221)&lt;'Summary&amp;Assumptions'!$G$32*$B221,$D221&gt;='Summary&amp;Assumptions'!$D$17,BX$47&gt;=$D221,BX$47&lt;=EDATE($D221,'Summary&amp;Assumptions'!$G$32))*$B221+AND(BX$56&lt;'Summary&amp;Assumptions'!$J$31,BX$47&gt;=$FO221,BX$47&lt;=$FP221)*(('Summary&amp;Assumptions'!$H$25*$C221)*(1+'Summary&amp;Assumptions'!$J$29)^(BX$46-1))+AND(BX$56&lt;'Summary&amp;Assumptions'!$J$31,BX$47&gt;=$FQ221,BX$47&lt;=$FR221)*(('Summary&amp;Assumptions'!$H$25*$C221)*(1+'Summary&amp;Assumptions'!$J$29)^(BX$46-1))</f>
        <v>0</v>
      </c>
      <c r="BT221" s="588">
        <f>AND(BY$55&gt;0,SUM($E221:BS221)&lt;'Summary&amp;Assumptions'!$G$32*$B221,$D221&gt;='Summary&amp;Assumptions'!$D$17,BY$47&gt;=$D221,BY$47&lt;=EDATE($D221,'Summary&amp;Assumptions'!$G$32))*$B221+AND(BY$56&lt;'Summary&amp;Assumptions'!$J$31,BY$47&gt;=$FO221,BY$47&lt;=$FP221)*(('Summary&amp;Assumptions'!$H$25*$C221)*(1+'Summary&amp;Assumptions'!$J$29)^(BY$46-1))+AND(BY$56&lt;'Summary&amp;Assumptions'!$J$31,BY$47&gt;=$FQ221,BY$47&lt;=$FR221)*(('Summary&amp;Assumptions'!$H$25*$C221)*(1+'Summary&amp;Assumptions'!$J$29)^(BY$46-1))</f>
        <v>0</v>
      </c>
      <c r="BU221" s="588">
        <f>AND(BZ$55&gt;0,SUM($E221:BT221)&lt;'Summary&amp;Assumptions'!$G$32*$B221,$D221&gt;='Summary&amp;Assumptions'!$D$17,BZ$47&gt;=$D221,BZ$47&lt;=EDATE($D221,'Summary&amp;Assumptions'!$G$32))*$B221+AND(BZ$56&lt;'Summary&amp;Assumptions'!$J$31,BZ$47&gt;=$FO221,BZ$47&lt;=$FP221)*(('Summary&amp;Assumptions'!$H$25*$C221)*(1+'Summary&amp;Assumptions'!$J$29)^(BZ$46-1))+AND(BZ$56&lt;'Summary&amp;Assumptions'!$J$31,BZ$47&gt;=$FQ221,BZ$47&lt;=$FR221)*(('Summary&amp;Assumptions'!$H$25*$C221)*(1+'Summary&amp;Assumptions'!$J$29)^(BZ$46-1))</f>
        <v>0</v>
      </c>
      <c r="BV221" s="588">
        <f>AND(CA$55&gt;0,SUM($E221:BU221)&lt;'Summary&amp;Assumptions'!$G$32*$B221,$D221&gt;='Summary&amp;Assumptions'!$D$17,CA$47&gt;=$D221,CA$47&lt;=EDATE($D221,'Summary&amp;Assumptions'!$G$32))*$B221+AND(CA$56&lt;'Summary&amp;Assumptions'!$J$31,CA$47&gt;=$FO221,CA$47&lt;=$FP221)*(('Summary&amp;Assumptions'!$H$25*$C221)*(1+'Summary&amp;Assumptions'!$J$29)^(CA$46-1))+AND(CA$56&lt;'Summary&amp;Assumptions'!$J$31,CA$47&gt;=$FQ221,CA$47&lt;=$FR221)*(('Summary&amp;Assumptions'!$H$25*$C221)*(1+'Summary&amp;Assumptions'!$J$29)^(CA$46-1))</f>
        <v>0</v>
      </c>
      <c r="BW221" s="588">
        <f>AND(CB$55&gt;0,SUM($E221:BV221)&lt;'Summary&amp;Assumptions'!$G$32*$B221,$D221&gt;='Summary&amp;Assumptions'!$D$17,CB$47&gt;=$D221,CB$47&lt;=EDATE($D221,'Summary&amp;Assumptions'!$G$32))*$B221+AND(CB$56&lt;'Summary&amp;Assumptions'!$J$31,CB$47&gt;=$FO221,CB$47&lt;=$FP221)*(('Summary&amp;Assumptions'!$H$25*$C221)*(1+'Summary&amp;Assumptions'!$J$29)^(CB$46-1))+AND(CB$56&lt;'Summary&amp;Assumptions'!$J$31,CB$47&gt;=$FQ221,CB$47&lt;=$FR221)*(('Summary&amp;Assumptions'!$H$25*$C221)*(1+'Summary&amp;Assumptions'!$J$29)^(CB$46-1))</f>
        <v>0</v>
      </c>
      <c r="BX221" s="588">
        <f>AND(CC$55&gt;0,SUM($E221:BW221)&lt;'Summary&amp;Assumptions'!$G$32*$B221,$D221&gt;='Summary&amp;Assumptions'!$D$17,CC$47&gt;=$D221,CC$47&lt;=EDATE($D221,'Summary&amp;Assumptions'!$G$32))*$B221+AND(CC$56&lt;'Summary&amp;Assumptions'!$J$31,CC$47&gt;=$FO221,CC$47&lt;=$FP221)*(('Summary&amp;Assumptions'!$H$25*$C221)*(1+'Summary&amp;Assumptions'!$J$29)^(CC$46-1))+AND(CC$56&lt;'Summary&amp;Assumptions'!$J$31,CC$47&gt;=$FQ221,CC$47&lt;=$FR221)*(('Summary&amp;Assumptions'!$H$25*$C221)*(1+'Summary&amp;Assumptions'!$J$29)^(CC$46-1))</f>
        <v>0</v>
      </c>
      <c r="BY221" s="588">
        <f>AND(CD$55&gt;0,SUM($E221:BX221)&lt;'Summary&amp;Assumptions'!$G$32*$B221,$D221&gt;='Summary&amp;Assumptions'!$D$17,CD$47&gt;=$D221,CD$47&lt;=EDATE($D221,'Summary&amp;Assumptions'!$G$32))*$B221+AND(CD$56&lt;'Summary&amp;Assumptions'!$J$31,CD$47&gt;=$FO221,CD$47&lt;=$FP221)*(('Summary&amp;Assumptions'!$H$25*$C221)*(1+'Summary&amp;Assumptions'!$J$29)^(CD$46-1))+AND(CD$56&lt;'Summary&amp;Assumptions'!$J$31,CD$47&gt;=$FQ221,CD$47&lt;=$FR221)*(('Summary&amp;Assumptions'!$H$25*$C221)*(1+'Summary&amp;Assumptions'!$J$29)^(CD$46-1))</f>
        <v>0</v>
      </c>
      <c r="BZ221" s="588">
        <f>AND(CE$55&gt;0,SUM($E221:BY221)&lt;'Summary&amp;Assumptions'!$G$32*$B221,$D221&gt;='Summary&amp;Assumptions'!$D$17,CE$47&gt;=$D221,CE$47&lt;=EDATE($D221,'Summary&amp;Assumptions'!$G$32))*$B221+AND(CE$56&lt;'Summary&amp;Assumptions'!$J$31,CE$47&gt;=$FO221,CE$47&lt;=$FP221)*(('Summary&amp;Assumptions'!$H$25*$C221)*(1+'Summary&amp;Assumptions'!$J$29)^(CE$46-1))+AND(CE$56&lt;'Summary&amp;Assumptions'!$J$31,CE$47&gt;=$FQ221,CE$47&lt;=$FR221)*(('Summary&amp;Assumptions'!$H$25*$C221)*(1+'Summary&amp;Assumptions'!$J$29)^(CE$46-1))</f>
        <v>0</v>
      </c>
      <c r="CA221" s="588">
        <f>AND(CF$55&gt;0,SUM($E221:BZ221)&lt;'Summary&amp;Assumptions'!$G$32*$B221,$D221&gt;='Summary&amp;Assumptions'!$D$17,CF$47&gt;=$D221,CF$47&lt;=EDATE($D221,'Summary&amp;Assumptions'!$G$32))*$B221+AND(CF$56&lt;'Summary&amp;Assumptions'!$J$31,CF$47&gt;=$FO221,CF$47&lt;=$FP221)*(('Summary&amp;Assumptions'!$H$25*$C221)*(1+'Summary&amp;Assumptions'!$J$29)^(CF$46-1))+AND(CF$56&lt;'Summary&amp;Assumptions'!$J$31,CF$47&gt;=$FQ221,CF$47&lt;=$FR221)*(('Summary&amp;Assumptions'!$H$25*$C221)*(1+'Summary&amp;Assumptions'!$J$29)^(CF$46-1))</f>
        <v>0</v>
      </c>
      <c r="CB221" s="588">
        <f>AND(CG$55&gt;0,SUM($E221:CA221)&lt;'Summary&amp;Assumptions'!$G$32*$B221,$D221&gt;='Summary&amp;Assumptions'!$D$17,CG$47&gt;=$D221,CG$47&lt;=EDATE($D221,'Summary&amp;Assumptions'!$G$32))*$B221+AND(CG$56&lt;'Summary&amp;Assumptions'!$J$31,CG$47&gt;=$FO221,CG$47&lt;=$FP221)*(('Summary&amp;Assumptions'!$H$25*$C221)*(1+'Summary&amp;Assumptions'!$J$29)^(CG$46-1))+AND(CG$56&lt;'Summary&amp;Assumptions'!$J$31,CG$47&gt;=$FQ221,CG$47&lt;=$FR221)*(('Summary&amp;Assumptions'!$H$25*$C221)*(1+'Summary&amp;Assumptions'!$J$29)^(CG$46-1))</f>
        <v>0</v>
      </c>
      <c r="CC221" s="588">
        <f>AND(CH$55&gt;0,SUM($E221:CB221)&lt;'Summary&amp;Assumptions'!$G$32*$B221,$D221&gt;='Summary&amp;Assumptions'!$D$17,CH$47&gt;=$D221,CH$47&lt;=EDATE($D221,'Summary&amp;Assumptions'!$G$32))*$B221+AND(CH$56&lt;'Summary&amp;Assumptions'!$J$31,CH$47&gt;=$FO221,CH$47&lt;=$FP221)*(('Summary&amp;Assumptions'!$H$25*$C221)*(1+'Summary&amp;Assumptions'!$J$29)^(CH$46-1))+AND(CH$56&lt;'Summary&amp;Assumptions'!$J$31,CH$47&gt;=$FQ221,CH$47&lt;=$FR221)*(('Summary&amp;Assumptions'!$H$25*$C221)*(1+'Summary&amp;Assumptions'!$J$29)^(CH$46-1))</f>
        <v>0</v>
      </c>
      <c r="CD221" s="588">
        <f>AND(CI$55&gt;0,SUM($E221:CC221)&lt;'Summary&amp;Assumptions'!$G$32*$B221,$D221&gt;='Summary&amp;Assumptions'!$D$17,CI$47&gt;=$D221,CI$47&lt;=EDATE($D221,'Summary&amp;Assumptions'!$G$32))*$B221+AND(CI$56&lt;'Summary&amp;Assumptions'!$J$31,CI$47&gt;=$FO221,CI$47&lt;=$FP221)*(('Summary&amp;Assumptions'!$H$25*$C221)*(1+'Summary&amp;Assumptions'!$J$29)^(CI$46-1))+AND(CI$56&lt;'Summary&amp;Assumptions'!$J$31,CI$47&gt;=$FQ221,CI$47&lt;=$FR221)*(('Summary&amp;Assumptions'!$H$25*$C221)*(1+'Summary&amp;Assumptions'!$J$29)^(CI$46-1))</f>
        <v>0</v>
      </c>
      <c r="CE221" s="588">
        <f>AND(CJ$55&gt;0,SUM($E221:CD221)&lt;'Summary&amp;Assumptions'!$G$32*$B221,$D221&gt;='Summary&amp;Assumptions'!$D$17,CJ$47&gt;=$D221,CJ$47&lt;=EDATE($D221,'Summary&amp;Assumptions'!$G$32))*$B221+AND(CJ$56&lt;'Summary&amp;Assumptions'!$J$31,CJ$47&gt;=$FO221,CJ$47&lt;=$FP221)*(('Summary&amp;Assumptions'!$H$25*$C221)*(1+'Summary&amp;Assumptions'!$J$29)^(CJ$46-1))+AND(CJ$56&lt;'Summary&amp;Assumptions'!$J$31,CJ$47&gt;=$FQ221,CJ$47&lt;=$FR221)*(('Summary&amp;Assumptions'!$H$25*$C221)*(1+'Summary&amp;Assumptions'!$J$29)^(CJ$46-1))</f>
        <v>0</v>
      </c>
      <c r="CF221" s="588">
        <f>AND(CK$55&gt;0,SUM($E221:CE221)&lt;'Summary&amp;Assumptions'!$G$32*$B221,$D221&gt;='Summary&amp;Assumptions'!$D$17,CK$47&gt;=$D221,CK$47&lt;=EDATE($D221,'Summary&amp;Assumptions'!$G$32))*$B221+AND(CK$56&lt;'Summary&amp;Assumptions'!$J$31,CK$47&gt;=$FO221,CK$47&lt;=$FP221)*(('Summary&amp;Assumptions'!$H$25*$C221)*(1+'Summary&amp;Assumptions'!$J$29)^(CK$46-1))+AND(CK$56&lt;'Summary&amp;Assumptions'!$J$31,CK$47&gt;=$FQ221,CK$47&lt;=$FR221)*(('Summary&amp;Assumptions'!$H$25*$C221)*(1+'Summary&amp;Assumptions'!$J$29)^(CK$46-1))</f>
        <v>0</v>
      </c>
      <c r="CG221" s="588">
        <f>AND(CL$55&gt;0,SUM($E221:CF221)&lt;'Summary&amp;Assumptions'!$G$32*$B221,$D221&gt;='Summary&amp;Assumptions'!$D$17,CL$47&gt;=$D221,CL$47&lt;=EDATE($D221,'Summary&amp;Assumptions'!$G$32))*$B221+AND(CL$56&lt;'Summary&amp;Assumptions'!$J$31,CL$47&gt;=$FO221,CL$47&lt;=$FP221)*(('Summary&amp;Assumptions'!$H$25*$C221)*(1+'Summary&amp;Assumptions'!$J$29)^(CL$46-1))+AND(CL$56&lt;'Summary&amp;Assumptions'!$J$31,CL$47&gt;=$FQ221,CL$47&lt;=$FR221)*(('Summary&amp;Assumptions'!$H$25*$C221)*(1+'Summary&amp;Assumptions'!$J$29)^(CL$46-1))</f>
        <v>0</v>
      </c>
      <c r="CH221" s="588">
        <f>AND(CM$55&gt;0,SUM($E221:CG221)&lt;'Summary&amp;Assumptions'!$G$32*$B221,$D221&gt;='Summary&amp;Assumptions'!$D$17,CM$47&gt;=$D221,CM$47&lt;=EDATE($D221,'Summary&amp;Assumptions'!$G$32))*$B221+AND(CM$56&lt;'Summary&amp;Assumptions'!$J$31,CM$47&gt;=$FO221,CM$47&lt;=$FP221)*(('Summary&amp;Assumptions'!$H$25*$C221)*(1+'Summary&amp;Assumptions'!$J$29)^(CM$46-1))+AND(CM$56&lt;'Summary&amp;Assumptions'!$J$31,CM$47&gt;=$FQ221,CM$47&lt;=$FR221)*(('Summary&amp;Assumptions'!$H$25*$C221)*(1+'Summary&amp;Assumptions'!$J$29)^(CM$46-1))</f>
        <v>0</v>
      </c>
      <c r="CI221" s="588">
        <f>AND(CN$55&gt;0,SUM($E221:CH221)&lt;'Summary&amp;Assumptions'!$G$32*$B221,$D221&gt;='Summary&amp;Assumptions'!$D$17,CN$47&gt;=$D221,CN$47&lt;=EDATE($D221,'Summary&amp;Assumptions'!$G$32))*$B221+AND(CN$56&lt;'Summary&amp;Assumptions'!$J$31,CN$47&gt;=$FO221,CN$47&lt;=$FP221)*(('Summary&amp;Assumptions'!$H$25*$C221)*(1+'Summary&amp;Assumptions'!$J$29)^(CN$46-1))+AND(CN$56&lt;'Summary&amp;Assumptions'!$J$31,CN$47&gt;=$FQ221,CN$47&lt;=$FR221)*(('Summary&amp;Assumptions'!$H$25*$C221)*(1+'Summary&amp;Assumptions'!$J$29)^(CN$46-1))</f>
        <v>0</v>
      </c>
      <c r="CJ221" s="588">
        <f>AND(CO$55&gt;0,SUM($E221:CI221)&lt;'Summary&amp;Assumptions'!$G$32*$B221,$D221&gt;='Summary&amp;Assumptions'!$D$17,CO$47&gt;=$D221,CO$47&lt;=EDATE($D221,'Summary&amp;Assumptions'!$G$32))*$B221+AND(CO$56&lt;'Summary&amp;Assumptions'!$J$31,CO$47&gt;=$FO221,CO$47&lt;=$FP221)*(('Summary&amp;Assumptions'!$H$25*$C221)*(1+'Summary&amp;Assumptions'!$J$29)^(CO$46-1))+AND(CO$56&lt;'Summary&amp;Assumptions'!$J$31,CO$47&gt;=$FQ221,CO$47&lt;=$FR221)*(('Summary&amp;Assumptions'!$H$25*$C221)*(1+'Summary&amp;Assumptions'!$J$29)^(CO$46-1))</f>
        <v>0</v>
      </c>
      <c r="CK221" s="588">
        <f>AND(CP$55&gt;0,SUM($E221:CJ221)&lt;'Summary&amp;Assumptions'!$G$32*$B221,$D221&gt;='Summary&amp;Assumptions'!$D$17,CP$47&gt;=$D221,CP$47&lt;=EDATE($D221,'Summary&amp;Assumptions'!$G$32))*$B221+AND(CP$56&lt;'Summary&amp;Assumptions'!$J$31,CP$47&gt;=$FO221,CP$47&lt;=$FP221)*(('Summary&amp;Assumptions'!$H$25*$C221)*(1+'Summary&amp;Assumptions'!$J$29)^(CP$46-1))+AND(CP$56&lt;'Summary&amp;Assumptions'!$J$31,CP$47&gt;=$FQ221,CP$47&lt;=$FR221)*(('Summary&amp;Assumptions'!$H$25*$C221)*(1+'Summary&amp;Assumptions'!$J$29)^(CP$46-1))</f>
        <v>0</v>
      </c>
      <c r="CL221" s="588">
        <f>AND(CQ$55&gt;0,SUM($E221:CK221)&lt;'Summary&amp;Assumptions'!$G$32*$B221,$D221&gt;='Summary&amp;Assumptions'!$D$17,CQ$47&gt;=$D221,CQ$47&lt;=EDATE($D221,'Summary&amp;Assumptions'!$G$32))*$B221+AND(CQ$56&lt;'Summary&amp;Assumptions'!$J$31,CQ$47&gt;=$FO221,CQ$47&lt;=$FP221)*(('Summary&amp;Assumptions'!$H$25*$C221)*(1+'Summary&amp;Assumptions'!$J$29)^(CQ$46-1))+AND(CQ$56&lt;'Summary&amp;Assumptions'!$J$31,CQ$47&gt;=$FQ221,CQ$47&lt;=$FR221)*(('Summary&amp;Assumptions'!$H$25*$C221)*(1+'Summary&amp;Assumptions'!$J$29)^(CQ$46-1))</f>
        <v>0</v>
      </c>
      <c r="CM221" s="588">
        <f>AND(CR$55&gt;0,SUM($E221:CL221)&lt;'Summary&amp;Assumptions'!$G$32*$B221,$D221&gt;='Summary&amp;Assumptions'!$D$17,CR$47&gt;=$D221,CR$47&lt;=EDATE($D221,'Summary&amp;Assumptions'!$G$32))*$B221+AND(CR$56&lt;'Summary&amp;Assumptions'!$J$31,CR$47&gt;=$FO221,CR$47&lt;=$FP221)*(('Summary&amp;Assumptions'!$H$25*$C221)*(1+'Summary&amp;Assumptions'!$J$29)^(CR$46-1))+AND(CR$56&lt;'Summary&amp;Assumptions'!$J$31,CR$47&gt;=$FQ221,CR$47&lt;=$FR221)*(('Summary&amp;Assumptions'!$H$25*$C221)*(1+'Summary&amp;Assumptions'!$J$29)^(CR$46-1))</f>
        <v>0</v>
      </c>
      <c r="CN221" s="588">
        <f>AND(CS$55&gt;0,SUM($E221:CM221)&lt;'Summary&amp;Assumptions'!$G$32*$B221,$D221&gt;='Summary&amp;Assumptions'!$D$17,CS$47&gt;=$D221,CS$47&lt;=EDATE($D221,'Summary&amp;Assumptions'!$G$32))*$B221+AND(CS$56&lt;'Summary&amp;Assumptions'!$J$31,CS$47&gt;=$FO221,CS$47&lt;=$FP221)*(('Summary&amp;Assumptions'!$H$25*$C221)*(1+'Summary&amp;Assumptions'!$J$29)^(CS$46-1))+AND(CS$56&lt;'Summary&amp;Assumptions'!$J$31,CS$47&gt;=$FQ221,CS$47&lt;=$FR221)*(('Summary&amp;Assumptions'!$H$25*$C221)*(1+'Summary&amp;Assumptions'!$J$29)^(CS$46-1))</f>
        <v>0</v>
      </c>
      <c r="CO221" s="588">
        <f>AND(CT$55&gt;0,SUM($E221:CN221)&lt;'Summary&amp;Assumptions'!$G$32*$B221,$D221&gt;='Summary&amp;Assumptions'!$D$17,CT$47&gt;=$D221,CT$47&lt;=EDATE($D221,'Summary&amp;Assumptions'!$G$32))*$B221+AND(CT$56&lt;'Summary&amp;Assumptions'!$J$31,CT$47&gt;=$FO221,CT$47&lt;=$FP221)*(('Summary&amp;Assumptions'!$H$25*$C221)*(1+'Summary&amp;Assumptions'!$J$29)^(CT$46-1))+AND(CT$56&lt;'Summary&amp;Assumptions'!$J$31,CT$47&gt;=$FQ221,CT$47&lt;=$FR221)*(('Summary&amp;Assumptions'!$H$25*$C221)*(1+'Summary&amp;Assumptions'!$J$29)^(CT$46-1))</f>
        <v>0</v>
      </c>
      <c r="CP221" s="588">
        <f>AND(CU$55&gt;0,SUM($E221:CO221)&lt;'Summary&amp;Assumptions'!$G$32*$B221,$D221&gt;='Summary&amp;Assumptions'!$D$17,CU$47&gt;=$D221,CU$47&lt;=EDATE($D221,'Summary&amp;Assumptions'!$G$32))*$B221+AND(CU$56&lt;'Summary&amp;Assumptions'!$J$31,CU$47&gt;=$FO221,CU$47&lt;=$FP221)*(('Summary&amp;Assumptions'!$H$25*$C221)*(1+'Summary&amp;Assumptions'!$J$29)^(CU$46-1))+AND(CU$56&lt;'Summary&amp;Assumptions'!$J$31,CU$47&gt;=$FQ221,CU$47&lt;=$FR221)*(('Summary&amp;Assumptions'!$H$25*$C221)*(1+'Summary&amp;Assumptions'!$J$29)^(CU$46-1))</f>
        <v>0</v>
      </c>
      <c r="CQ221" s="588">
        <f>AND(CV$55&gt;0,SUM($E221:CP221)&lt;'Summary&amp;Assumptions'!$G$32*$B221,$D221&gt;='Summary&amp;Assumptions'!$D$17,CV$47&gt;=$D221,CV$47&lt;=EDATE($D221,'Summary&amp;Assumptions'!$G$32))*$B221+AND(CV$56&lt;'Summary&amp;Assumptions'!$J$31,CV$47&gt;=$FO221,CV$47&lt;=$FP221)*(('Summary&amp;Assumptions'!$H$25*$C221)*(1+'Summary&amp;Assumptions'!$J$29)^(CV$46-1))+AND(CV$56&lt;'Summary&amp;Assumptions'!$J$31,CV$47&gt;=$FQ221,CV$47&lt;=$FR221)*(('Summary&amp;Assumptions'!$H$25*$C221)*(1+'Summary&amp;Assumptions'!$J$29)^(CV$46-1))</f>
        <v>0</v>
      </c>
      <c r="CR221" s="588">
        <f>AND(CW$55&gt;0,SUM($E221:CQ221)&lt;'Summary&amp;Assumptions'!$G$32*$B221,$D221&gt;='Summary&amp;Assumptions'!$D$17,CW$47&gt;=$D221,CW$47&lt;=EDATE($D221,'Summary&amp;Assumptions'!$G$32))*$B221+AND(CW$56&lt;'Summary&amp;Assumptions'!$J$31,CW$47&gt;=$FO221,CW$47&lt;=$FP221)*(('Summary&amp;Assumptions'!$H$25*$C221)*(1+'Summary&amp;Assumptions'!$J$29)^(CW$46-1))+AND(CW$56&lt;'Summary&amp;Assumptions'!$J$31,CW$47&gt;=$FQ221,CW$47&lt;=$FR221)*(('Summary&amp;Assumptions'!$H$25*$C221)*(1+'Summary&amp;Assumptions'!$J$29)^(CW$46-1))</f>
        <v>0</v>
      </c>
      <c r="CS221" s="588">
        <f>AND(CX$55&gt;0,SUM($E221:CR221)&lt;'Summary&amp;Assumptions'!$G$32*$B221,$D221&gt;='Summary&amp;Assumptions'!$D$17,CX$47&gt;=$D221,CX$47&lt;=EDATE($D221,'Summary&amp;Assumptions'!$G$32))*$B221+AND(CX$56&lt;'Summary&amp;Assumptions'!$J$31,CX$47&gt;=$FO221,CX$47&lt;=$FP221)*(('Summary&amp;Assumptions'!$H$25*$C221)*(1+'Summary&amp;Assumptions'!$J$29)^(CX$46-1))+AND(CX$56&lt;'Summary&amp;Assumptions'!$J$31,CX$47&gt;=$FQ221,CX$47&lt;=$FR221)*(('Summary&amp;Assumptions'!$H$25*$C221)*(1+'Summary&amp;Assumptions'!$J$29)^(CX$46-1))</f>
        <v>0</v>
      </c>
      <c r="CT221" s="588">
        <f>AND(CY$55&gt;0,SUM($E221:CS221)&lt;'Summary&amp;Assumptions'!$G$32*$B221,$D221&gt;='Summary&amp;Assumptions'!$D$17,CY$47&gt;=$D221,CY$47&lt;=EDATE($D221,'Summary&amp;Assumptions'!$G$32))*$B221+AND(CY$56&lt;'Summary&amp;Assumptions'!$J$31,CY$47&gt;=$FO221,CY$47&lt;=$FP221)*(('Summary&amp;Assumptions'!$H$25*$C221)*(1+'Summary&amp;Assumptions'!$J$29)^(CY$46-1))+AND(CY$56&lt;'Summary&amp;Assumptions'!$J$31,CY$47&gt;=$FQ221,CY$47&lt;=$FR221)*(('Summary&amp;Assumptions'!$H$25*$C221)*(1+'Summary&amp;Assumptions'!$J$29)^(CY$46-1))</f>
        <v>0</v>
      </c>
      <c r="CU221" s="588">
        <f>AND(CZ$55&gt;0,SUM($E221:CT221)&lt;'Summary&amp;Assumptions'!$G$32*$B221,$D221&gt;='Summary&amp;Assumptions'!$D$17,CZ$47&gt;=$D221,CZ$47&lt;=EDATE($D221,'Summary&amp;Assumptions'!$G$32))*$B221+AND(CZ$56&lt;'Summary&amp;Assumptions'!$J$31,CZ$47&gt;=$FO221,CZ$47&lt;=$FP221)*(('Summary&amp;Assumptions'!$H$25*$C221)*(1+'Summary&amp;Assumptions'!$J$29)^(CZ$46-1))+AND(CZ$56&lt;'Summary&amp;Assumptions'!$J$31,CZ$47&gt;=$FQ221,CZ$47&lt;=$FR221)*(('Summary&amp;Assumptions'!$H$25*$C221)*(1+'Summary&amp;Assumptions'!$J$29)^(CZ$46-1))</f>
        <v>0</v>
      </c>
      <c r="CV221" s="588">
        <f>AND(DA$55&gt;0,SUM($E221:CU221)&lt;'Summary&amp;Assumptions'!$G$32*$B221,$D221&gt;='Summary&amp;Assumptions'!$D$17,DA$47&gt;=$D221,DA$47&lt;=EDATE($D221,'Summary&amp;Assumptions'!$G$32))*$B221+AND(DA$56&lt;'Summary&amp;Assumptions'!$J$31,DA$47&gt;=$FO221,DA$47&lt;=$FP221)*(('Summary&amp;Assumptions'!$H$25*$C221)*(1+'Summary&amp;Assumptions'!$J$29)^(DA$46-1))+AND(DA$56&lt;'Summary&amp;Assumptions'!$J$31,DA$47&gt;=$FQ221,DA$47&lt;=$FR221)*(('Summary&amp;Assumptions'!$H$25*$C221)*(1+'Summary&amp;Assumptions'!$J$29)^(DA$46-1))</f>
        <v>0</v>
      </c>
      <c r="CW221" s="588">
        <f>AND(DB$55&gt;0,SUM($E221:CV221)&lt;'Summary&amp;Assumptions'!$G$32*$B221,$D221&gt;='Summary&amp;Assumptions'!$D$17,DB$47&gt;=$D221,DB$47&lt;=EDATE($D221,'Summary&amp;Assumptions'!$G$32))*$B221+AND(DB$56&lt;'Summary&amp;Assumptions'!$J$31,DB$47&gt;=$FO221,DB$47&lt;=$FP221)*(('Summary&amp;Assumptions'!$H$25*$C221)*(1+'Summary&amp;Assumptions'!$J$29)^(DB$46-1))+AND(DB$56&lt;'Summary&amp;Assumptions'!$J$31,DB$47&gt;=$FQ221,DB$47&lt;=$FR221)*(('Summary&amp;Assumptions'!$H$25*$C221)*(1+'Summary&amp;Assumptions'!$J$29)^(DB$46-1))</f>
        <v>0</v>
      </c>
      <c r="CX221" s="588">
        <f>AND(DC$55&gt;0,SUM($E221:CW221)&lt;'Summary&amp;Assumptions'!$G$32*$B221,$D221&gt;='Summary&amp;Assumptions'!$D$17,DC$47&gt;=$D221,DC$47&lt;=EDATE($D221,'Summary&amp;Assumptions'!$G$32))*$B221+AND(DC$56&lt;'Summary&amp;Assumptions'!$J$31,DC$47&gt;=$FO221,DC$47&lt;=$FP221)*(('Summary&amp;Assumptions'!$H$25*$C221)*(1+'Summary&amp;Assumptions'!$J$29)^(DC$46-1))+AND(DC$56&lt;'Summary&amp;Assumptions'!$J$31,DC$47&gt;=$FQ221,DC$47&lt;=$FR221)*(('Summary&amp;Assumptions'!$H$25*$C221)*(1+'Summary&amp;Assumptions'!$J$29)^(DC$46-1))</f>
        <v>0</v>
      </c>
      <c r="CY221" s="588">
        <f>AND(DD$55&gt;0,SUM($E221:CX221)&lt;'Summary&amp;Assumptions'!$G$32*$B221,$D221&gt;='Summary&amp;Assumptions'!$D$17,DD$47&gt;=$D221,DD$47&lt;=EDATE($D221,'Summary&amp;Assumptions'!$G$32))*$B221+AND(DD$56&lt;'Summary&amp;Assumptions'!$J$31,DD$47&gt;=$FO221,DD$47&lt;=$FP221)*(('Summary&amp;Assumptions'!$H$25*$C221)*(1+'Summary&amp;Assumptions'!$J$29)^(DD$46-1))+AND(DD$56&lt;'Summary&amp;Assumptions'!$J$31,DD$47&gt;=$FQ221,DD$47&lt;=$FR221)*(('Summary&amp;Assumptions'!$H$25*$C221)*(1+'Summary&amp;Assumptions'!$J$29)^(DD$46-1))</f>
        <v>0</v>
      </c>
      <c r="CZ221" s="588">
        <f>AND(DE$55&gt;0,SUM($E221:CY221)&lt;'Summary&amp;Assumptions'!$G$32*$B221,$D221&gt;='Summary&amp;Assumptions'!$D$17,DE$47&gt;=$D221,DE$47&lt;=EDATE($D221,'Summary&amp;Assumptions'!$G$32))*$B221+AND(DE$56&lt;'Summary&amp;Assumptions'!$J$31,DE$47&gt;=$FO221,DE$47&lt;=$FP221)*(('Summary&amp;Assumptions'!$H$25*$C221)*(1+'Summary&amp;Assumptions'!$J$29)^(DE$46-1))+AND(DE$56&lt;'Summary&amp;Assumptions'!$J$31,DE$47&gt;=$FQ221,DE$47&lt;=$FR221)*(('Summary&amp;Assumptions'!$H$25*$C221)*(1+'Summary&amp;Assumptions'!$J$29)^(DE$46-1))</f>
        <v>0</v>
      </c>
      <c r="DA221" s="588">
        <f>AND(DF$55&gt;0,SUM($E221:CZ221)&lt;'Summary&amp;Assumptions'!$G$32*$B221,$D221&gt;='Summary&amp;Assumptions'!$D$17,DF$47&gt;=$D221,DF$47&lt;=EDATE($D221,'Summary&amp;Assumptions'!$G$32))*$B221+AND(DF$56&lt;'Summary&amp;Assumptions'!$J$31,DF$47&gt;=$FO221,DF$47&lt;=$FP221)*(('Summary&amp;Assumptions'!$H$25*$C221)*(1+'Summary&amp;Assumptions'!$J$29)^(DF$46-1))+AND(DF$56&lt;'Summary&amp;Assumptions'!$J$31,DF$47&gt;=$FQ221,DF$47&lt;=$FR221)*(('Summary&amp;Assumptions'!$H$25*$C221)*(1+'Summary&amp;Assumptions'!$J$29)^(DF$46-1))</f>
        <v>0</v>
      </c>
      <c r="DB221" s="588">
        <f>AND(DG$55&gt;0,SUM($E221:DA221)&lt;'Summary&amp;Assumptions'!$G$32*$B221,$D221&gt;='Summary&amp;Assumptions'!$D$17,DG$47&gt;=$D221,DG$47&lt;=EDATE($D221,'Summary&amp;Assumptions'!$G$32))*$B221+AND(DG$56&lt;'Summary&amp;Assumptions'!$J$31,DG$47&gt;=$FO221,DG$47&lt;=$FP221)*(('Summary&amp;Assumptions'!$H$25*$C221)*(1+'Summary&amp;Assumptions'!$J$29)^(DG$46-1))+AND(DG$56&lt;'Summary&amp;Assumptions'!$J$31,DG$47&gt;=$FQ221,DG$47&lt;=$FR221)*(('Summary&amp;Assumptions'!$H$25*$C221)*(1+'Summary&amp;Assumptions'!$J$29)^(DG$46-1))</f>
        <v>0</v>
      </c>
      <c r="DC221" s="588">
        <f>AND(DH$55&gt;0,SUM($E221:DB221)&lt;'Summary&amp;Assumptions'!$G$32*$B221,$D221&gt;='Summary&amp;Assumptions'!$D$17,DH$47&gt;=$D221,DH$47&lt;=EDATE($D221,'Summary&amp;Assumptions'!$G$32))*$B221+AND(DH$56&lt;'Summary&amp;Assumptions'!$J$31,DH$47&gt;=$FO221,DH$47&lt;=$FP221)*(('Summary&amp;Assumptions'!$H$25*$C221)*(1+'Summary&amp;Assumptions'!$J$29)^(DH$46-1))+AND(DH$56&lt;'Summary&amp;Assumptions'!$J$31,DH$47&gt;=$FQ221,DH$47&lt;=$FR221)*(('Summary&amp;Assumptions'!$H$25*$C221)*(1+'Summary&amp;Assumptions'!$J$29)^(DH$46-1))</f>
        <v>0</v>
      </c>
      <c r="DD221" s="588">
        <f>AND(DI$55&gt;0,SUM($E221:DC221)&lt;'Summary&amp;Assumptions'!$G$32*$B221,$D221&gt;='Summary&amp;Assumptions'!$D$17,DI$47&gt;=$D221,DI$47&lt;=EDATE($D221,'Summary&amp;Assumptions'!$G$32))*$B221+AND(DI$56&lt;'Summary&amp;Assumptions'!$J$31,DI$47&gt;=$FO221,DI$47&lt;=$FP221)*(('Summary&amp;Assumptions'!$H$25*$C221)*(1+'Summary&amp;Assumptions'!$J$29)^(DI$46-1))+AND(DI$56&lt;'Summary&amp;Assumptions'!$J$31,DI$47&gt;=$FQ221,DI$47&lt;=$FR221)*(('Summary&amp;Assumptions'!$H$25*$C221)*(1+'Summary&amp;Assumptions'!$J$29)^(DI$46-1))</f>
        <v>0</v>
      </c>
      <c r="DE221" s="588">
        <f>AND(DJ$55&gt;0,SUM($E221:DD221)&lt;'Summary&amp;Assumptions'!$G$32*$B221,$D221&gt;='Summary&amp;Assumptions'!$D$17,DJ$47&gt;=$D221,DJ$47&lt;=EDATE($D221,'Summary&amp;Assumptions'!$G$32))*$B221+AND(DJ$56&lt;'Summary&amp;Assumptions'!$J$31,DJ$47&gt;=$FO221,DJ$47&lt;=$FP221)*(('Summary&amp;Assumptions'!$H$25*$C221)*(1+'Summary&amp;Assumptions'!$J$29)^(DJ$46-1))+AND(DJ$56&lt;'Summary&amp;Assumptions'!$J$31,DJ$47&gt;=$FQ221,DJ$47&lt;=$FR221)*(('Summary&amp;Assumptions'!$H$25*$C221)*(1+'Summary&amp;Assumptions'!$J$29)^(DJ$46-1))</f>
        <v>0</v>
      </c>
      <c r="DF221" s="588">
        <f>AND(DK$55&gt;0,SUM($E221:DE221)&lt;'Summary&amp;Assumptions'!$G$32*$B221,$D221&gt;='Summary&amp;Assumptions'!$D$17,DK$47&gt;=$D221,DK$47&lt;=EDATE($D221,'Summary&amp;Assumptions'!$G$32))*$B221+AND(DK$56&lt;'Summary&amp;Assumptions'!$J$31,DK$47&gt;=$FO221,DK$47&lt;=$FP221)*(('Summary&amp;Assumptions'!$H$25*$C221)*(1+'Summary&amp;Assumptions'!$J$29)^(DK$46-1))+AND(DK$56&lt;'Summary&amp;Assumptions'!$J$31,DK$47&gt;=$FQ221,DK$47&lt;=$FR221)*(('Summary&amp;Assumptions'!$H$25*$C221)*(1+'Summary&amp;Assumptions'!$J$29)^(DK$46-1))</f>
        <v>0</v>
      </c>
      <c r="DG221" s="588">
        <f>AND(DL$55&gt;0,SUM($E221:DF221)&lt;'Summary&amp;Assumptions'!$G$32*$B221,$D221&gt;='Summary&amp;Assumptions'!$D$17,DL$47&gt;=$D221,DL$47&lt;=EDATE($D221,'Summary&amp;Assumptions'!$G$32))*$B221+AND(DL$56&lt;'Summary&amp;Assumptions'!$J$31,DL$47&gt;=$FO221,DL$47&lt;=$FP221)*(('Summary&amp;Assumptions'!$H$25*$C221)*(1+'Summary&amp;Assumptions'!$J$29)^(DL$46-1))+AND(DL$56&lt;'Summary&amp;Assumptions'!$J$31,DL$47&gt;=$FQ221,DL$47&lt;=$FR221)*(('Summary&amp;Assumptions'!$H$25*$C221)*(1+'Summary&amp;Assumptions'!$J$29)^(DL$46-1))</f>
        <v>0</v>
      </c>
      <c r="DH221" s="588">
        <f>AND(DM$55&gt;0,SUM($E221:DG221)&lt;'Summary&amp;Assumptions'!$G$32*$B221,$D221&gt;='Summary&amp;Assumptions'!$D$17,DM$47&gt;=$D221,DM$47&lt;=EDATE($D221,'Summary&amp;Assumptions'!$G$32))*$B221+AND(DM$56&lt;'Summary&amp;Assumptions'!$J$31,DM$47&gt;=$FO221,DM$47&lt;=$FP221)*(('Summary&amp;Assumptions'!$H$25*$C221)*(1+'Summary&amp;Assumptions'!$J$29)^(DM$46-1))+AND(DM$56&lt;'Summary&amp;Assumptions'!$J$31,DM$47&gt;=$FQ221,DM$47&lt;=$FR221)*(('Summary&amp;Assumptions'!$H$25*$C221)*(1+'Summary&amp;Assumptions'!$J$29)^(DM$46-1))</f>
        <v>0</v>
      </c>
      <c r="DI221" s="588">
        <f>AND(DN$55&gt;0,SUM($E221:DH221)&lt;'Summary&amp;Assumptions'!$G$32*$B221,$D221&gt;='Summary&amp;Assumptions'!$D$17,DN$47&gt;=$D221,DN$47&lt;=EDATE($D221,'Summary&amp;Assumptions'!$G$32))*$B221+AND(DN$56&lt;'Summary&amp;Assumptions'!$J$31,DN$47&gt;=$FO221,DN$47&lt;=$FP221)*(('Summary&amp;Assumptions'!$H$25*$C221)*(1+'Summary&amp;Assumptions'!$J$29)^(DN$46-1))+AND(DN$56&lt;'Summary&amp;Assumptions'!$J$31,DN$47&gt;=$FQ221,DN$47&lt;=$FR221)*(('Summary&amp;Assumptions'!$H$25*$C221)*(1+'Summary&amp;Assumptions'!$J$29)^(DN$46-1))</f>
        <v>0</v>
      </c>
      <c r="DJ221" s="588">
        <f>AND(DO$55&gt;0,SUM($E221:DI221)&lt;'Summary&amp;Assumptions'!$G$32*$B221,$D221&gt;='Summary&amp;Assumptions'!$D$17,DO$47&gt;=$D221,DO$47&lt;=EDATE($D221,'Summary&amp;Assumptions'!$G$32))*$B221+AND(DO$56&lt;'Summary&amp;Assumptions'!$J$31,DO$47&gt;=$FO221,DO$47&lt;=$FP221)*(('Summary&amp;Assumptions'!$H$25*$C221)*(1+'Summary&amp;Assumptions'!$J$29)^(DO$46-1))+AND(DO$56&lt;'Summary&amp;Assumptions'!$J$31,DO$47&gt;=$FQ221,DO$47&lt;=$FR221)*(('Summary&amp;Assumptions'!$H$25*$C221)*(1+'Summary&amp;Assumptions'!$J$29)^(DO$46-1))</f>
        <v>0</v>
      </c>
      <c r="DK221" s="588">
        <f>AND(DP$55&gt;0,SUM($E221:DJ221)&lt;'Summary&amp;Assumptions'!$G$32*$B221,$D221&gt;='Summary&amp;Assumptions'!$D$17,DP$47&gt;=$D221,DP$47&lt;=EDATE($D221,'Summary&amp;Assumptions'!$G$32))*$B221+AND(DP$56&lt;'Summary&amp;Assumptions'!$J$31,DP$47&gt;=$FO221,DP$47&lt;=$FP221)*(('Summary&amp;Assumptions'!$H$25*$C221)*(1+'Summary&amp;Assumptions'!$J$29)^(DP$46-1))+AND(DP$56&lt;'Summary&amp;Assumptions'!$J$31,DP$47&gt;=$FQ221,DP$47&lt;=$FR221)*(('Summary&amp;Assumptions'!$H$25*$C221)*(1+'Summary&amp;Assumptions'!$J$29)^(DP$46-1))</f>
        <v>0</v>
      </c>
      <c r="DL221" s="588">
        <f>AND(DQ$55&gt;0,SUM($E221:DK221)&lt;'Summary&amp;Assumptions'!$G$32*$B221,$D221&gt;='Summary&amp;Assumptions'!$D$17,DQ$47&gt;=$D221,DQ$47&lt;=EDATE($D221,'Summary&amp;Assumptions'!$G$32))*$B221+AND(DQ$56&lt;'Summary&amp;Assumptions'!$J$31,DQ$47&gt;=$FO221,DQ$47&lt;=$FP221)*(('Summary&amp;Assumptions'!$H$25*$C221)*(1+'Summary&amp;Assumptions'!$J$29)^(DQ$46-1))+AND(DQ$56&lt;'Summary&amp;Assumptions'!$J$31,DQ$47&gt;=$FQ221,DQ$47&lt;=$FR221)*(('Summary&amp;Assumptions'!$H$25*$C221)*(1+'Summary&amp;Assumptions'!$J$29)^(DQ$46-1))</f>
        <v>0</v>
      </c>
      <c r="DM221" s="588">
        <f>AND(DR$55&gt;0,SUM($E221:DL221)&lt;'Summary&amp;Assumptions'!$G$32*$B221,$D221&gt;='Summary&amp;Assumptions'!$D$17,DR$47&gt;=$D221,DR$47&lt;=EDATE($D221,'Summary&amp;Assumptions'!$G$32))*$B221+AND(DR$56&lt;'Summary&amp;Assumptions'!$J$31,DR$47&gt;=$FO221,DR$47&lt;=$FP221)*(('Summary&amp;Assumptions'!$H$25*$C221)*(1+'Summary&amp;Assumptions'!$J$29)^(DR$46-1))+AND(DR$56&lt;'Summary&amp;Assumptions'!$J$31,DR$47&gt;=$FQ221,DR$47&lt;=$FR221)*(('Summary&amp;Assumptions'!$H$25*$C221)*(1+'Summary&amp;Assumptions'!$J$29)^(DR$46-1))</f>
        <v>0</v>
      </c>
      <c r="DN221" s="588">
        <f>AND(DS$55&gt;0,SUM($E221:DM221)&lt;'Summary&amp;Assumptions'!$G$32*$B221,$D221&gt;='Summary&amp;Assumptions'!$D$17,DS$47&gt;=$D221,DS$47&lt;=EDATE($D221,'Summary&amp;Assumptions'!$G$32))*$B221+AND(DS$56&lt;'Summary&amp;Assumptions'!$J$31,DS$47&gt;=$FO221,DS$47&lt;=$FP221)*(('Summary&amp;Assumptions'!$H$25*$C221)*(1+'Summary&amp;Assumptions'!$J$29)^(DS$46-1))+AND(DS$56&lt;'Summary&amp;Assumptions'!$J$31,DS$47&gt;=$FQ221,DS$47&lt;=$FR221)*(('Summary&amp;Assumptions'!$H$25*$C221)*(1+'Summary&amp;Assumptions'!$J$29)^(DS$46-1))</f>
        <v>0</v>
      </c>
      <c r="DO221" s="588">
        <f>AND(DT$55&gt;0,SUM($E221:DN221)&lt;'Summary&amp;Assumptions'!$G$32*$B221,$D221&gt;='Summary&amp;Assumptions'!$D$17,DT$47&gt;=$D221,DT$47&lt;=EDATE($D221,'Summary&amp;Assumptions'!$G$32))*$B221+AND(DT$56&lt;'Summary&amp;Assumptions'!$J$31,DT$47&gt;=$FO221,DT$47&lt;=$FP221)*(('Summary&amp;Assumptions'!$H$25*$C221)*(1+'Summary&amp;Assumptions'!$J$29)^(DT$46-1))+AND(DT$56&lt;'Summary&amp;Assumptions'!$J$31,DT$47&gt;=$FQ221,DT$47&lt;=$FR221)*(('Summary&amp;Assumptions'!$H$25*$C221)*(1+'Summary&amp;Assumptions'!$J$29)^(DT$46-1))</f>
        <v>0</v>
      </c>
      <c r="DP221" s="588">
        <f>AND(DU$55&gt;0,SUM($E221:DO221)&lt;'Summary&amp;Assumptions'!$G$32*$B221,$D221&gt;='Summary&amp;Assumptions'!$D$17,DU$47&gt;=$D221,DU$47&lt;=EDATE($D221,'Summary&amp;Assumptions'!$G$32))*$B221+AND(DU$56&lt;'Summary&amp;Assumptions'!$J$31,DU$47&gt;=$FO221,DU$47&lt;=$FP221)*(('Summary&amp;Assumptions'!$H$25*$C221)*(1+'Summary&amp;Assumptions'!$J$29)^(DU$46-1))+AND(DU$56&lt;'Summary&amp;Assumptions'!$J$31,DU$47&gt;=$FQ221,DU$47&lt;=$FR221)*(('Summary&amp;Assumptions'!$H$25*$C221)*(1+'Summary&amp;Assumptions'!$J$29)^(DU$46-1))</f>
        <v>0</v>
      </c>
      <c r="DQ221" s="588">
        <f>AND(DV$55&gt;0,SUM($E221:DP221)&lt;'Summary&amp;Assumptions'!$G$32*$B221,$D221&gt;='Summary&amp;Assumptions'!$D$17,DV$47&gt;=$D221,DV$47&lt;=EDATE($D221,'Summary&amp;Assumptions'!$G$32))*$B221+AND(DV$56&lt;'Summary&amp;Assumptions'!$J$31,DV$47&gt;=$FO221,DV$47&lt;=$FP221)*(('Summary&amp;Assumptions'!$H$25*$C221)*(1+'Summary&amp;Assumptions'!$J$29)^(DV$46-1))+AND(DV$56&lt;'Summary&amp;Assumptions'!$J$31,DV$47&gt;=$FQ221,DV$47&lt;=$FR221)*(('Summary&amp;Assumptions'!$H$25*$C221)*(1+'Summary&amp;Assumptions'!$J$29)^(DV$46-1))</f>
        <v>0</v>
      </c>
      <c r="DR221" s="588">
        <f>AND(DW$55&gt;0,SUM($E221:DQ221)&lt;'Summary&amp;Assumptions'!$G$32*$B221,$D221&gt;='Summary&amp;Assumptions'!$D$17,DW$47&gt;=$D221,DW$47&lt;=EDATE($D221,'Summary&amp;Assumptions'!$G$32))*$B221+AND(DW$56&lt;'Summary&amp;Assumptions'!$J$31,DW$47&gt;=$FO221,DW$47&lt;=$FP221)*(('Summary&amp;Assumptions'!$H$25*$C221)*(1+'Summary&amp;Assumptions'!$J$29)^(DW$46-1))+AND(DW$56&lt;'Summary&amp;Assumptions'!$J$31,DW$47&gt;=$FQ221,DW$47&lt;=$FR221)*(('Summary&amp;Assumptions'!$H$25*$C221)*(1+'Summary&amp;Assumptions'!$J$29)^(DW$46-1))</f>
        <v>0</v>
      </c>
      <c r="DS221" s="588">
        <f>AND(DX$55&gt;0,SUM($E221:DR221)&lt;'Summary&amp;Assumptions'!$G$32*$B221,$D221&gt;='Summary&amp;Assumptions'!$D$17,DX$47&gt;=$D221,DX$47&lt;=EDATE($D221,'Summary&amp;Assumptions'!$G$32))*$B221+AND(DX$56&lt;'Summary&amp;Assumptions'!$J$31,DX$47&gt;=$FO221,DX$47&lt;=$FP221)*(('Summary&amp;Assumptions'!$H$25*$C221)*(1+'Summary&amp;Assumptions'!$J$29)^(DX$46-1))+AND(DX$56&lt;'Summary&amp;Assumptions'!$J$31,DX$47&gt;=$FQ221,DX$47&lt;=$FR221)*(('Summary&amp;Assumptions'!$H$25*$C221)*(1+'Summary&amp;Assumptions'!$J$29)^(DX$46-1))</f>
        <v>0</v>
      </c>
      <c r="DT221" s="588">
        <f>AND(DY$55&gt;0,SUM($E221:DS221)&lt;'Summary&amp;Assumptions'!$G$32*$B221,$D221&gt;='Summary&amp;Assumptions'!$D$17,DY$47&gt;=$D221,DY$47&lt;=EDATE($D221,'Summary&amp;Assumptions'!$G$32))*$B221+AND(DY$56&lt;'Summary&amp;Assumptions'!$J$31,DY$47&gt;=$FO221,DY$47&lt;=$FP221)*(('Summary&amp;Assumptions'!$H$25*$C221)*(1+'Summary&amp;Assumptions'!$J$29)^(DY$46-1))+AND(DY$56&lt;'Summary&amp;Assumptions'!$J$31,DY$47&gt;=$FQ221,DY$47&lt;=$FR221)*(('Summary&amp;Assumptions'!$H$25*$C221)*(1+'Summary&amp;Assumptions'!$J$29)^(DY$46-1))</f>
        <v>0</v>
      </c>
      <c r="DU221" s="588">
        <f>AND(DZ$55&gt;0,SUM($E221:DT221)&lt;'Summary&amp;Assumptions'!$G$32*$B221,$D221&gt;='Summary&amp;Assumptions'!$D$17,DZ$47&gt;=$D221,DZ$47&lt;=EDATE($D221,'Summary&amp;Assumptions'!$G$32))*$B221+AND(DZ$56&lt;'Summary&amp;Assumptions'!$J$31,DZ$47&gt;=$FO221,DZ$47&lt;=$FP221)*(('Summary&amp;Assumptions'!$H$25*$C221)*(1+'Summary&amp;Assumptions'!$J$29)^(DZ$46-1))+AND(DZ$56&lt;'Summary&amp;Assumptions'!$J$31,DZ$47&gt;=$FQ221,DZ$47&lt;=$FR221)*(('Summary&amp;Assumptions'!$H$25*$C221)*(1+'Summary&amp;Assumptions'!$J$29)^(DZ$46-1))</f>
        <v>0</v>
      </c>
      <c r="DV221" s="588">
        <f>AND(EA$55&gt;0,SUM($E221:DU221)&lt;'Summary&amp;Assumptions'!$G$32*$B221,$D221&gt;='Summary&amp;Assumptions'!$D$17,EA$47&gt;=$D221,EA$47&lt;=EDATE($D221,'Summary&amp;Assumptions'!$G$32))*$B221+AND(EA$56&lt;'Summary&amp;Assumptions'!$J$31,EA$47&gt;=$FO221,EA$47&lt;=$FP221)*(('Summary&amp;Assumptions'!$H$25*$C221)*(1+'Summary&amp;Assumptions'!$J$29)^(EA$46-1))+AND(EA$56&lt;'Summary&amp;Assumptions'!$J$31,EA$47&gt;=$FQ221,EA$47&lt;=$FR221)*(('Summary&amp;Assumptions'!$H$25*$C221)*(1+'Summary&amp;Assumptions'!$J$29)^(EA$46-1))</f>
        <v>0</v>
      </c>
      <c r="DW221" s="588">
        <f>AND(EB$55&gt;0,SUM($E221:DV221)&lt;'Summary&amp;Assumptions'!$G$32*$B221,$D221&gt;='Summary&amp;Assumptions'!$D$17,EB$47&gt;=$D221,EB$47&lt;=EDATE($D221,'Summary&amp;Assumptions'!$G$32))*$B221+AND(EB$56&lt;'Summary&amp;Assumptions'!$J$31,EB$47&gt;=$FO221,EB$47&lt;=$FP221)*(('Summary&amp;Assumptions'!$H$25*$C221)*(1+'Summary&amp;Assumptions'!$J$29)^(EB$46-1))+AND(EB$56&lt;'Summary&amp;Assumptions'!$J$31,EB$47&gt;=$FQ221,EB$47&lt;=$FR221)*(('Summary&amp;Assumptions'!$H$25*$C221)*(1+'Summary&amp;Assumptions'!$J$29)^(EB$46-1))</f>
        <v>0</v>
      </c>
      <c r="DX221" s="588">
        <f>AND(EC$55&gt;0,SUM($E221:DW221)&lt;'Summary&amp;Assumptions'!$G$32*$B221,$D221&gt;='Summary&amp;Assumptions'!$D$17,EC$47&gt;=$D221,EC$47&lt;=EDATE($D221,'Summary&amp;Assumptions'!$G$32))*$B221+AND(EC$56&lt;'Summary&amp;Assumptions'!$J$31,EC$47&gt;=$FO221,EC$47&lt;=$FP221)*(('Summary&amp;Assumptions'!$H$25*$C221)*(1+'Summary&amp;Assumptions'!$J$29)^(EC$46-1))+AND(EC$56&lt;'Summary&amp;Assumptions'!$J$31,EC$47&gt;=$FQ221,EC$47&lt;=$FR221)*(('Summary&amp;Assumptions'!$H$25*$C221)*(1+'Summary&amp;Assumptions'!$J$29)^(EC$46-1))</f>
        <v>0</v>
      </c>
      <c r="DY221" s="588">
        <f>AND(ED$55&gt;0,SUM($E221:DX221)&lt;'Summary&amp;Assumptions'!$G$32*$B221,$D221&gt;='Summary&amp;Assumptions'!$D$17,ED$47&gt;=$D221,ED$47&lt;=EDATE($D221,'Summary&amp;Assumptions'!$G$32))*$B221+AND(ED$56&lt;'Summary&amp;Assumptions'!$J$31,ED$47&gt;=$FO221,ED$47&lt;=$FP221)*(('Summary&amp;Assumptions'!$H$25*$C221)*(1+'Summary&amp;Assumptions'!$J$29)^(ED$46-1))+AND(ED$56&lt;'Summary&amp;Assumptions'!$J$31,ED$47&gt;=$FQ221,ED$47&lt;=$FR221)*(('Summary&amp;Assumptions'!$H$25*$C221)*(1+'Summary&amp;Assumptions'!$J$29)^(ED$46-1))</f>
        <v>0</v>
      </c>
      <c r="DZ221" s="588">
        <f>AND(EE$55&gt;0,SUM($E221:DY221)&lt;'Summary&amp;Assumptions'!$G$32*$B221,$D221&gt;='Summary&amp;Assumptions'!$D$17,EE$47&gt;=$D221,EE$47&lt;=EDATE($D221,'Summary&amp;Assumptions'!$G$32))*$B221+AND(EE$56&lt;'Summary&amp;Assumptions'!$J$31,EE$47&gt;=$FO221,EE$47&lt;=$FP221)*(('Summary&amp;Assumptions'!$H$25*$C221)*(1+'Summary&amp;Assumptions'!$J$29)^(EE$46-1))+AND(EE$56&lt;'Summary&amp;Assumptions'!$J$31,EE$47&gt;=$FQ221,EE$47&lt;=$FR221)*(('Summary&amp;Assumptions'!$H$25*$C221)*(1+'Summary&amp;Assumptions'!$J$29)^(EE$46-1))</f>
        <v>0</v>
      </c>
      <c r="EA221" s="588">
        <f>AND(EF$55&gt;0,SUM($E221:DZ221)&lt;'Summary&amp;Assumptions'!$G$32*$B221,$D221&gt;='Summary&amp;Assumptions'!$D$17,EF$47&gt;=$D221,EF$47&lt;=EDATE($D221,'Summary&amp;Assumptions'!$G$32))*$B221+AND(EF$56&lt;'Summary&amp;Assumptions'!$J$31,EF$47&gt;=$FO221,EF$47&lt;=$FP221)*(('Summary&amp;Assumptions'!$H$25*$C221)*(1+'Summary&amp;Assumptions'!$J$29)^(EF$46-1))+AND(EF$56&lt;'Summary&amp;Assumptions'!$J$31,EF$47&gt;=$FQ221,EF$47&lt;=$FR221)*(('Summary&amp;Assumptions'!$H$25*$C221)*(1+'Summary&amp;Assumptions'!$J$29)^(EF$46-1))</f>
        <v>0</v>
      </c>
      <c r="EB221" s="588">
        <f>AND(EG$55&gt;0,SUM($E221:EA221)&lt;'Summary&amp;Assumptions'!$G$32*$B221,$D221&gt;='Summary&amp;Assumptions'!$D$17,EG$47&gt;=$D221,EG$47&lt;=EDATE($D221,'Summary&amp;Assumptions'!$G$32))*$B221+AND(EG$56&lt;'Summary&amp;Assumptions'!$J$31,EG$47&gt;=$FO221,EG$47&lt;=$FP221)*(('Summary&amp;Assumptions'!$H$25*$C221)*(1+'Summary&amp;Assumptions'!$J$29)^(EG$46-1))+AND(EG$56&lt;'Summary&amp;Assumptions'!$J$31,EG$47&gt;=$FQ221,EG$47&lt;=$FR221)*(('Summary&amp;Assumptions'!$H$25*$C221)*(1+'Summary&amp;Assumptions'!$J$29)^(EG$46-1))</f>
        <v>0</v>
      </c>
      <c r="EC221" s="588">
        <f>AND(EH$55&gt;0,SUM($E221:EB221)&lt;'Summary&amp;Assumptions'!$G$32*$B221,$D221&gt;='Summary&amp;Assumptions'!$D$17,EH$47&gt;=$D221,EH$47&lt;=EDATE($D221,'Summary&amp;Assumptions'!$G$32))*$B221+AND(EH$56&lt;'Summary&amp;Assumptions'!$J$31,EH$47&gt;=$FO221,EH$47&lt;=$FP221)*(('Summary&amp;Assumptions'!$H$25*$C221)*(1+'Summary&amp;Assumptions'!$J$29)^(EH$46-1))+AND(EH$56&lt;'Summary&amp;Assumptions'!$J$31,EH$47&gt;=$FQ221,EH$47&lt;=$FR221)*(('Summary&amp;Assumptions'!$H$25*$C221)*(1+'Summary&amp;Assumptions'!$J$29)^(EH$46-1))</f>
        <v>0</v>
      </c>
      <c r="ED221" s="588">
        <f>AND(EI$55&gt;0,SUM($E221:EC221)&lt;'Summary&amp;Assumptions'!$G$32*$B221,$D221&gt;='Summary&amp;Assumptions'!$D$17,EI$47&gt;=$D221,EI$47&lt;=EDATE($D221,'Summary&amp;Assumptions'!$G$32))*$B221+AND(EI$56&lt;'Summary&amp;Assumptions'!$J$31,EI$47&gt;=$FO221,EI$47&lt;=$FP221)*(('Summary&amp;Assumptions'!$H$25*$C221)*(1+'Summary&amp;Assumptions'!$J$29)^(EI$46-1))+AND(EI$56&lt;'Summary&amp;Assumptions'!$J$31,EI$47&gt;=$FQ221,EI$47&lt;=$FR221)*(('Summary&amp;Assumptions'!$H$25*$C221)*(1+'Summary&amp;Assumptions'!$J$29)^(EI$46-1))</f>
        <v>0</v>
      </c>
      <c r="EE221" s="588">
        <f>AND(EJ$55&gt;0,SUM($E221:ED221)&lt;'Summary&amp;Assumptions'!$G$32*$B221,$D221&gt;='Summary&amp;Assumptions'!$D$17,EJ$47&gt;=$D221,EJ$47&lt;=EDATE($D221,'Summary&amp;Assumptions'!$G$32))*$B221+AND(EJ$56&lt;'Summary&amp;Assumptions'!$J$31,EJ$47&gt;=$FO221,EJ$47&lt;=$FP221)*(('Summary&amp;Assumptions'!$H$25*$C221)*(1+'Summary&amp;Assumptions'!$J$29)^(EJ$46-1))+AND(EJ$56&lt;'Summary&amp;Assumptions'!$J$31,EJ$47&gt;=$FQ221,EJ$47&lt;=$FR221)*(('Summary&amp;Assumptions'!$H$25*$C221)*(1+'Summary&amp;Assumptions'!$J$29)^(EJ$46-1))</f>
        <v>0</v>
      </c>
      <c r="EF221" s="588">
        <f>AND(EK$55&gt;0,SUM($E221:EE221)&lt;'Summary&amp;Assumptions'!$G$32*$B221,$D221&gt;='Summary&amp;Assumptions'!$D$17,EK$47&gt;=$D221,EK$47&lt;=EDATE($D221,'Summary&amp;Assumptions'!$G$32))*$B221+AND(EK$56&lt;'Summary&amp;Assumptions'!$J$31,EK$47&gt;=$FO221,EK$47&lt;=$FP221)*(('Summary&amp;Assumptions'!$H$25*$C221)*(1+'Summary&amp;Assumptions'!$J$29)^(EK$46-1))+AND(EK$56&lt;'Summary&amp;Assumptions'!$J$31,EK$47&gt;=$FQ221,EK$47&lt;=$FR221)*(('Summary&amp;Assumptions'!$H$25*$C221)*(1+'Summary&amp;Assumptions'!$J$29)^(EK$46-1))</f>
        <v>0</v>
      </c>
      <c r="EG221" s="588">
        <f>AND(EL$55&gt;0,SUM($E221:EF221)&lt;'Summary&amp;Assumptions'!$G$32*$B221,$D221&gt;='Summary&amp;Assumptions'!$D$17,EL$47&gt;=$D221,EL$47&lt;=EDATE($D221,'Summary&amp;Assumptions'!$G$32))*$B221+AND(EL$56&lt;'Summary&amp;Assumptions'!$J$31,EL$47&gt;=$FO221,EL$47&lt;=$FP221)*(('Summary&amp;Assumptions'!$H$25*$C221)*(1+'Summary&amp;Assumptions'!$J$29)^(EL$46-1))+AND(EL$56&lt;'Summary&amp;Assumptions'!$J$31,EL$47&gt;=$FQ221,EL$47&lt;=$FR221)*(('Summary&amp;Assumptions'!$H$25*$C221)*(1+'Summary&amp;Assumptions'!$J$29)^(EL$46-1))</f>
        <v>0</v>
      </c>
      <c r="EH221" s="588">
        <f>AND(EM$55&gt;0,SUM($E221:EG221)&lt;'Summary&amp;Assumptions'!$G$32*$B221,$D221&gt;='Summary&amp;Assumptions'!$D$17,EM$47&gt;=$D221,EM$47&lt;=EDATE($D221,'Summary&amp;Assumptions'!$G$32))*$B221+AND(EM$56&lt;'Summary&amp;Assumptions'!$J$31,EM$47&gt;=$FO221,EM$47&lt;=$FP221)*(('Summary&amp;Assumptions'!$H$25*$C221)*(1+'Summary&amp;Assumptions'!$J$29)^(EM$46-1))+AND(EM$56&lt;'Summary&amp;Assumptions'!$J$31,EM$47&gt;=$FQ221,EM$47&lt;=$FR221)*(('Summary&amp;Assumptions'!$H$25*$C221)*(1+'Summary&amp;Assumptions'!$J$29)^(EM$46-1))</f>
        <v>0</v>
      </c>
      <c r="EI221" s="588">
        <f>AND(EN$55&gt;0,SUM($E221:EH221)&lt;'Summary&amp;Assumptions'!$G$32*$B221,$D221&gt;='Summary&amp;Assumptions'!$D$17,EN$47&gt;=$D221,EN$47&lt;=EDATE($D221,'Summary&amp;Assumptions'!$G$32))*$B221+AND(EN$56&lt;'Summary&amp;Assumptions'!$J$31,EN$47&gt;=$FO221,EN$47&lt;=$FP221)*(('Summary&amp;Assumptions'!$H$25*$C221)*(1+'Summary&amp;Assumptions'!$J$29)^(EN$46-1))+AND(EN$56&lt;'Summary&amp;Assumptions'!$J$31,EN$47&gt;=$FQ221,EN$47&lt;=$FR221)*(('Summary&amp;Assumptions'!$H$25*$C221)*(1+'Summary&amp;Assumptions'!$J$29)^(EN$46-1))</f>
        <v>0</v>
      </c>
      <c r="EJ221" s="588">
        <f>AND(EO$55&gt;0,SUM($E221:EI221)&lt;'Summary&amp;Assumptions'!$G$32*$B221,$D221&gt;='Summary&amp;Assumptions'!$D$17,EO$47&gt;=$D221,EO$47&lt;=EDATE($D221,'Summary&amp;Assumptions'!$G$32))*$B221+AND(EO$56&lt;'Summary&amp;Assumptions'!$J$31,EO$47&gt;=$FO221,EO$47&lt;=$FP221)*(('Summary&amp;Assumptions'!$H$25*$C221)*(1+'Summary&amp;Assumptions'!$J$29)^(EO$46-1))+AND(EO$56&lt;'Summary&amp;Assumptions'!$J$31,EO$47&gt;=$FQ221,EO$47&lt;=$FR221)*(('Summary&amp;Assumptions'!$H$25*$C221)*(1+'Summary&amp;Assumptions'!$J$29)^(EO$46-1))</f>
        <v>0</v>
      </c>
      <c r="EK221" s="588">
        <f>AND(EP$55&gt;0,SUM($E221:EJ221)&lt;'Summary&amp;Assumptions'!$G$32*$B221,$D221&gt;='Summary&amp;Assumptions'!$D$17,EP$47&gt;=$D221,EP$47&lt;=EDATE($D221,'Summary&amp;Assumptions'!$G$32))*$B221+AND(EP$56&lt;'Summary&amp;Assumptions'!$J$31,EP$47&gt;=$FO221,EP$47&lt;=$FP221)*(('Summary&amp;Assumptions'!$H$25*$C221)*(1+'Summary&amp;Assumptions'!$J$29)^(EP$46-1))+AND(EP$56&lt;'Summary&amp;Assumptions'!$J$31,EP$47&gt;=$FQ221,EP$47&lt;=$FR221)*(('Summary&amp;Assumptions'!$H$25*$C221)*(1+'Summary&amp;Assumptions'!$J$29)^(EP$46-1))</f>
        <v>0</v>
      </c>
      <c r="EL221" s="588">
        <f>AND(EQ$55&gt;0,SUM($E221:EK221)&lt;'Summary&amp;Assumptions'!$G$32*$B221,$D221&gt;='Summary&amp;Assumptions'!$D$17,EQ$47&gt;=$D221,EQ$47&lt;=EDATE($D221,'Summary&amp;Assumptions'!$G$32))*$B221+AND(EQ$56&lt;'Summary&amp;Assumptions'!$J$31,EQ$47&gt;=$FO221,EQ$47&lt;=$FP221)*(('Summary&amp;Assumptions'!$H$25*$C221)*(1+'Summary&amp;Assumptions'!$J$29)^(EQ$46-1))+AND(EQ$56&lt;'Summary&amp;Assumptions'!$J$31,EQ$47&gt;=$FQ221,EQ$47&lt;=$FR221)*(('Summary&amp;Assumptions'!$H$25*$C221)*(1+'Summary&amp;Assumptions'!$J$29)^(EQ$46-1))</f>
        <v>0</v>
      </c>
      <c r="EM221" s="588">
        <f>AND(ER$55&gt;0,SUM($E221:EL221)&lt;'Summary&amp;Assumptions'!$G$32*$B221,$D221&gt;='Summary&amp;Assumptions'!$D$17,ER$47&gt;=$D221,ER$47&lt;=EDATE($D221,'Summary&amp;Assumptions'!$G$32))*$B221+AND(ER$56&lt;'Summary&amp;Assumptions'!$J$31,ER$47&gt;=$FO221,ER$47&lt;=$FP221)*(('Summary&amp;Assumptions'!$H$25*$C221)*(1+'Summary&amp;Assumptions'!$J$29)^(ER$46-1))+AND(ER$56&lt;'Summary&amp;Assumptions'!$J$31,ER$47&gt;=$FQ221,ER$47&lt;=$FR221)*(('Summary&amp;Assumptions'!$H$25*$C221)*(1+'Summary&amp;Assumptions'!$J$29)^(ER$46-1))</f>
        <v>0</v>
      </c>
      <c r="EN221" s="588">
        <f>AND(ES$55&gt;0,SUM($E221:EM221)&lt;'Summary&amp;Assumptions'!$G$32*$B221,$D221&gt;='Summary&amp;Assumptions'!$D$17,ES$47&gt;=$D221,ES$47&lt;=EDATE($D221,'Summary&amp;Assumptions'!$G$32))*$B221+AND(ES$56&lt;'Summary&amp;Assumptions'!$J$31,ES$47&gt;=$FO221,ES$47&lt;=$FP221)*(('Summary&amp;Assumptions'!$H$25*$C221)*(1+'Summary&amp;Assumptions'!$J$29)^(ES$46-1))+AND(ES$56&lt;'Summary&amp;Assumptions'!$J$31,ES$47&gt;=$FQ221,ES$47&lt;=$FR221)*(('Summary&amp;Assumptions'!$H$25*$C221)*(1+'Summary&amp;Assumptions'!$J$29)^(ES$46-1))</f>
        <v>0</v>
      </c>
      <c r="EO221" s="588">
        <f>AND(ET$55&gt;0,SUM($E221:EN221)&lt;'Summary&amp;Assumptions'!$G$32*$B221,$D221&gt;='Summary&amp;Assumptions'!$D$17,ET$47&gt;=$D221,ET$47&lt;=EDATE($D221,'Summary&amp;Assumptions'!$G$32))*$B221+AND(ET$56&lt;'Summary&amp;Assumptions'!$J$31,ET$47&gt;=$FO221,ET$47&lt;=$FP221)*(('Summary&amp;Assumptions'!$H$25*$C221)*(1+'Summary&amp;Assumptions'!$J$29)^(ET$46-1))+AND(ET$56&lt;'Summary&amp;Assumptions'!$J$31,ET$47&gt;=$FQ221,ET$47&lt;=$FR221)*(('Summary&amp;Assumptions'!$H$25*$C221)*(1+'Summary&amp;Assumptions'!$J$29)^(ET$46-1))</f>
        <v>0</v>
      </c>
      <c r="EP221" s="588">
        <f>AND(EU$55&gt;0,SUM($E221:EO221)&lt;'Summary&amp;Assumptions'!$G$32*$B221,$D221&gt;='Summary&amp;Assumptions'!$D$17,EU$47&gt;=$D221,EU$47&lt;=EDATE($D221,'Summary&amp;Assumptions'!$G$32))*$B221+AND(EU$56&lt;'Summary&amp;Assumptions'!$J$31,EU$47&gt;=$FO221,EU$47&lt;=$FP221)*(('Summary&amp;Assumptions'!$H$25*$C221)*(1+'Summary&amp;Assumptions'!$J$29)^(EU$46-1))+AND(EU$56&lt;'Summary&amp;Assumptions'!$J$31,EU$47&gt;=$FQ221,EU$47&lt;=$FR221)*(('Summary&amp;Assumptions'!$H$25*$C221)*(1+'Summary&amp;Assumptions'!$J$29)^(EU$46-1))</f>
        <v>0</v>
      </c>
      <c r="EQ221" s="588">
        <f>AND(EV$55&gt;0,SUM($E221:EP221)&lt;'Summary&amp;Assumptions'!$G$32*$B221,$D221&gt;='Summary&amp;Assumptions'!$D$17,EV$47&gt;=$D221,EV$47&lt;=EDATE($D221,'Summary&amp;Assumptions'!$G$32))*$B221+AND(EV$56&lt;'Summary&amp;Assumptions'!$J$31,EV$47&gt;=$FO221,EV$47&lt;=$FP221)*(('Summary&amp;Assumptions'!$H$25*$C221)*(1+'Summary&amp;Assumptions'!$J$29)^(EV$46-1))+AND(EV$56&lt;'Summary&amp;Assumptions'!$J$31,EV$47&gt;=$FQ221,EV$47&lt;=$FR221)*(('Summary&amp;Assumptions'!$H$25*$C221)*(1+'Summary&amp;Assumptions'!$J$29)^(EV$46-1))</f>
        <v>0</v>
      </c>
      <c r="ER221" s="588">
        <f>AND(EW$55&gt;0,SUM($E221:EQ221)&lt;'Summary&amp;Assumptions'!$G$32*$B221,$D221&gt;='Summary&amp;Assumptions'!$D$17,EW$47&gt;=$D221,EW$47&lt;=EDATE($D221,'Summary&amp;Assumptions'!$G$32))*$B221+AND(EW$56&lt;'Summary&amp;Assumptions'!$J$31,EW$47&gt;=$FO221,EW$47&lt;=$FP221)*(('Summary&amp;Assumptions'!$H$25*$C221)*(1+'Summary&amp;Assumptions'!$J$29)^(EW$46-1))+AND(EW$56&lt;'Summary&amp;Assumptions'!$J$31,EW$47&gt;=$FQ221,EW$47&lt;=$FR221)*(('Summary&amp;Assumptions'!$H$25*$C221)*(1+'Summary&amp;Assumptions'!$J$29)^(EW$46-1))</f>
        <v>0</v>
      </c>
      <c r="ES221" s="588">
        <f>AND(EX$55&gt;0,SUM($E221:ER221)&lt;'Summary&amp;Assumptions'!$G$32*$B221,$D221&gt;='Summary&amp;Assumptions'!$D$17,EX$47&gt;=$D221,EX$47&lt;=EDATE($D221,'Summary&amp;Assumptions'!$G$32))*$B221+AND(EX$56&lt;'Summary&amp;Assumptions'!$J$31,EX$47&gt;=$FO221,EX$47&lt;=$FP221)*(('Summary&amp;Assumptions'!$H$25*$C221)*(1+'Summary&amp;Assumptions'!$J$29)^(EX$46-1))+AND(EX$56&lt;'Summary&amp;Assumptions'!$J$31,EX$47&gt;=$FQ221,EX$47&lt;=$FR221)*(('Summary&amp;Assumptions'!$H$25*$C221)*(1+'Summary&amp;Assumptions'!$J$29)^(EX$46-1))</f>
        <v>0</v>
      </c>
      <c r="ET221" s="588">
        <f>AND(EY$55&gt;0,SUM($E221:ES221)&lt;'Summary&amp;Assumptions'!$G$32*$B221,$D221&gt;='Summary&amp;Assumptions'!$D$17,EY$47&gt;=$D221,EY$47&lt;=EDATE($D221,'Summary&amp;Assumptions'!$G$32))*$B221+AND(EY$56&lt;'Summary&amp;Assumptions'!$J$31,EY$47&gt;=$FO221,EY$47&lt;=$FP221)*(('Summary&amp;Assumptions'!$H$25*$C221)*(1+'Summary&amp;Assumptions'!$J$29)^(EY$46-1))+AND(EY$56&lt;'Summary&amp;Assumptions'!$J$31,EY$47&gt;=$FQ221,EY$47&lt;=$FR221)*(('Summary&amp;Assumptions'!$H$25*$C221)*(1+'Summary&amp;Assumptions'!$J$29)^(EY$46-1))</f>
        <v>0</v>
      </c>
      <c r="EU221" s="588">
        <f>AND(EZ$55&gt;0,SUM($E221:ET221)&lt;'Summary&amp;Assumptions'!$G$32*$B221,$D221&gt;='Summary&amp;Assumptions'!$D$17,EZ$47&gt;=$D221,EZ$47&lt;=EDATE($D221,'Summary&amp;Assumptions'!$G$32))*$B221+AND(EZ$56&lt;'Summary&amp;Assumptions'!$J$31,EZ$47&gt;=$FO221,EZ$47&lt;=$FP221)*(('Summary&amp;Assumptions'!$H$25*$C221)*(1+'Summary&amp;Assumptions'!$J$29)^(EZ$46-1))+AND(EZ$56&lt;'Summary&amp;Assumptions'!$J$31,EZ$47&gt;=$FQ221,EZ$47&lt;=$FR221)*(('Summary&amp;Assumptions'!$H$25*$C221)*(1+'Summary&amp;Assumptions'!$J$29)^(EZ$46-1))</f>
        <v>0</v>
      </c>
      <c r="EV221" s="588">
        <f>AND(FA$55&gt;0,SUM($E221:EU221)&lt;'Summary&amp;Assumptions'!$G$32*$B221,$D221&gt;='Summary&amp;Assumptions'!$D$17,FA$47&gt;=$D221,FA$47&lt;=EDATE($D221,'Summary&amp;Assumptions'!$G$32))*$B221+AND(FA$56&lt;'Summary&amp;Assumptions'!$J$31,FA$47&gt;=$FO221,FA$47&lt;=$FP221)*(('Summary&amp;Assumptions'!$H$25*$C221)*(1+'Summary&amp;Assumptions'!$J$29)^(FA$46-1))+AND(FA$56&lt;'Summary&amp;Assumptions'!$J$31,FA$47&gt;=$FQ221,FA$47&lt;=$FR221)*(('Summary&amp;Assumptions'!$H$25*$C221)*(1+'Summary&amp;Assumptions'!$J$29)^(FA$46-1))</f>
        <v>0</v>
      </c>
      <c r="EW221" s="588">
        <f>AND(FB$55&gt;0,SUM($E221:EV221)&lt;'Summary&amp;Assumptions'!$G$32*$B221,$D221&gt;='Summary&amp;Assumptions'!$D$17,FB$47&gt;=$D221,FB$47&lt;=EDATE($D221,'Summary&amp;Assumptions'!$G$32))*$B221+AND(FB$56&lt;'Summary&amp;Assumptions'!$J$31,FB$47&gt;=$FO221,FB$47&lt;=$FP221)*(('Summary&amp;Assumptions'!$H$25*$C221)*(1+'Summary&amp;Assumptions'!$J$29)^(FB$46-1))+AND(FB$56&lt;'Summary&amp;Assumptions'!$J$31,FB$47&gt;=$FQ221,FB$47&lt;=$FR221)*(('Summary&amp;Assumptions'!$H$25*$C221)*(1+'Summary&amp;Assumptions'!$J$29)^(FB$46-1))</f>
        <v>0</v>
      </c>
      <c r="EX221" s="588">
        <f>AND(FC$55&gt;0,SUM($E221:EW221)&lt;'Summary&amp;Assumptions'!$G$32*$B221,$D221&gt;='Summary&amp;Assumptions'!$D$17,FC$47&gt;=$D221,FC$47&lt;=EDATE($D221,'Summary&amp;Assumptions'!$G$32))*$B221+AND(FC$56&lt;'Summary&amp;Assumptions'!$J$31,FC$47&gt;=$FO221,FC$47&lt;=$FP221)*(('Summary&amp;Assumptions'!$H$25*$C221)*(1+'Summary&amp;Assumptions'!$J$29)^(FC$46-1))+AND(FC$56&lt;'Summary&amp;Assumptions'!$J$31,FC$47&gt;=$FQ221,FC$47&lt;=$FR221)*(('Summary&amp;Assumptions'!$H$25*$C221)*(1+'Summary&amp;Assumptions'!$J$29)^(FC$46-1))</f>
        <v>0</v>
      </c>
      <c r="EY221" s="588">
        <f>AND(FD$55&gt;0,SUM($E221:EX221)&lt;'Summary&amp;Assumptions'!$G$32*$B221,$D221&gt;='Summary&amp;Assumptions'!$D$17,FD$47&gt;=$D221,FD$47&lt;=EDATE($D221,'Summary&amp;Assumptions'!$G$32))*$B221+AND(FD$56&lt;'Summary&amp;Assumptions'!$J$31,FD$47&gt;=$FO221,FD$47&lt;=$FP221)*(('Summary&amp;Assumptions'!$H$25*$C221)*(1+'Summary&amp;Assumptions'!$J$29)^(FD$46-1))+AND(FD$56&lt;'Summary&amp;Assumptions'!$J$31,FD$47&gt;=$FQ221,FD$47&lt;=$FR221)*(('Summary&amp;Assumptions'!$H$25*$C221)*(1+'Summary&amp;Assumptions'!$J$29)^(FD$46-1))</f>
        <v>0</v>
      </c>
      <c r="EZ221" s="588">
        <f>AND(FE$55&gt;0,SUM($E221:EY221)&lt;'Summary&amp;Assumptions'!$G$32*$B221,$D221&gt;='Summary&amp;Assumptions'!$D$17,FE$47&gt;=$D221,FE$47&lt;=EDATE($D221,'Summary&amp;Assumptions'!$G$32))*$B221+AND(FE$56&lt;'Summary&amp;Assumptions'!$J$31,FE$47&gt;=$FO221,FE$47&lt;=$FP221)*(('Summary&amp;Assumptions'!$H$25*$C221)*(1+'Summary&amp;Assumptions'!$J$29)^(FE$46-1))+AND(FE$56&lt;'Summary&amp;Assumptions'!$J$31,FE$47&gt;=$FQ221,FE$47&lt;=$FR221)*(('Summary&amp;Assumptions'!$H$25*$C221)*(1+'Summary&amp;Assumptions'!$J$29)^(FE$46-1))</f>
        <v>0</v>
      </c>
      <c r="FA221" s="588">
        <f>AND(FF$55&gt;0,SUM($E221:EZ221)&lt;'Summary&amp;Assumptions'!$G$32*$B221,$D221&gt;='Summary&amp;Assumptions'!$D$17,FF$47&gt;=$D221,FF$47&lt;=EDATE($D221,'Summary&amp;Assumptions'!$G$32))*$B221+AND(FF$56&lt;'Summary&amp;Assumptions'!$J$31,FF$47&gt;=$FO221,FF$47&lt;=$FP221)*(('Summary&amp;Assumptions'!$H$25*$C221)*(1+'Summary&amp;Assumptions'!$J$29)^(FF$46-1))+AND(FF$56&lt;'Summary&amp;Assumptions'!$J$31,FF$47&gt;=$FQ221,FF$47&lt;=$FR221)*(('Summary&amp;Assumptions'!$H$25*$C221)*(1+'Summary&amp;Assumptions'!$J$29)^(FF$46-1))</f>
        <v>0</v>
      </c>
      <c r="FB221" s="588">
        <f>AND(FG$55&gt;0,SUM($E221:FA221)&lt;'Summary&amp;Assumptions'!$G$32*$B221,$D221&gt;='Summary&amp;Assumptions'!$D$17,FG$47&gt;=$D221,FG$47&lt;=EDATE($D221,'Summary&amp;Assumptions'!$G$32))*$B221+AND(FG$56&lt;'Summary&amp;Assumptions'!$J$31,FG$47&gt;=$FO221,FG$47&lt;=$FP221)*(('Summary&amp;Assumptions'!$H$25*$C221)*(1+'Summary&amp;Assumptions'!$J$29)^(FG$46-1))+AND(FG$56&lt;'Summary&amp;Assumptions'!$J$31,FG$47&gt;=$FQ221,FG$47&lt;=$FR221)*(('Summary&amp;Assumptions'!$H$25*$C221)*(1+'Summary&amp;Assumptions'!$J$29)^(FG$46-1))</f>
        <v>0</v>
      </c>
      <c r="FC221" s="588">
        <f>AND(FH$55&gt;0,SUM($E221:FB221)&lt;'Summary&amp;Assumptions'!$G$32*$B221,$D221&gt;='Summary&amp;Assumptions'!$D$17,FH$47&gt;=$D221,FH$47&lt;=EDATE($D221,'Summary&amp;Assumptions'!$G$32))*$B221+AND(FH$56&lt;'Summary&amp;Assumptions'!$J$31,FH$47&gt;=$FO221,FH$47&lt;=$FP221)*(('Summary&amp;Assumptions'!$H$25*$C221)*(1+'Summary&amp;Assumptions'!$J$29)^(FH$46-1))+AND(FH$56&lt;'Summary&amp;Assumptions'!$J$31,FH$47&gt;=$FQ221,FH$47&lt;=$FR221)*(('Summary&amp;Assumptions'!$H$25*$C221)*(1+'Summary&amp;Assumptions'!$J$29)^(FH$46-1))</f>
        <v>0</v>
      </c>
      <c r="FD221" s="588">
        <f>AND(FI$55&gt;0,SUM($E221:FC221)&lt;'Summary&amp;Assumptions'!$G$32*$B221,$D221&gt;='Summary&amp;Assumptions'!$D$17,FI$47&gt;=$D221,FI$47&lt;=EDATE($D221,'Summary&amp;Assumptions'!$G$32))*$B221+AND(FI$56&lt;'Summary&amp;Assumptions'!$J$31,FI$47&gt;=$FO221,FI$47&lt;=$FP221)*(('Summary&amp;Assumptions'!$H$25*$C221)*(1+'Summary&amp;Assumptions'!$J$29)^(FI$46-1))+AND(FI$56&lt;'Summary&amp;Assumptions'!$J$31,FI$47&gt;=$FQ221,FI$47&lt;=$FR221)*(('Summary&amp;Assumptions'!$H$25*$C221)*(1+'Summary&amp;Assumptions'!$J$29)^(FI$46-1))</f>
        <v>0</v>
      </c>
      <c r="FE221" s="588">
        <f>AND(FJ$55&gt;0,SUM($E221:FD221)&lt;'Summary&amp;Assumptions'!$G$32*$B221,$D221&gt;='Summary&amp;Assumptions'!$D$17,FJ$47&gt;=$D221,FJ$47&lt;=EDATE($D221,'Summary&amp;Assumptions'!$G$32))*$B221+AND(FJ$56&lt;'Summary&amp;Assumptions'!$J$31,FJ$47&gt;=$FO221,FJ$47&lt;=$FP221)*(('Summary&amp;Assumptions'!$H$25*$C221)*(1+'Summary&amp;Assumptions'!$J$29)^(FJ$46-1))+AND(FJ$56&lt;'Summary&amp;Assumptions'!$J$31,FJ$47&gt;=$FQ221,FJ$47&lt;=$FR221)*(('Summary&amp;Assumptions'!$H$25*$C221)*(1+'Summary&amp;Assumptions'!$J$29)^(FJ$46-1))</f>
        <v>0</v>
      </c>
      <c r="FF221" s="588">
        <f>AND(FK$55&gt;0,SUM($E221:FE221)&lt;'Summary&amp;Assumptions'!$G$32*$B221,$D221&gt;='Summary&amp;Assumptions'!$D$17,FK$47&gt;=$D221,FK$47&lt;=EDATE($D221,'Summary&amp;Assumptions'!$G$32))*$B221+AND(FK$56&lt;'Summary&amp;Assumptions'!$J$31,FK$47&gt;=$FO221,FK$47&lt;=$FP221)*(('Summary&amp;Assumptions'!$H$25*$C221)*(1+'Summary&amp;Assumptions'!$J$29)^(FK$46-1))+AND(FK$56&lt;'Summary&amp;Assumptions'!$J$31,FK$47&gt;=$FQ221,FK$47&lt;=$FR221)*(('Summary&amp;Assumptions'!$H$25*$C221)*(1+'Summary&amp;Assumptions'!$J$29)^(FK$46-1))</f>
        <v>0</v>
      </c>
      <c r="FG221" s="588">
        <f>AND(FL$55&gt;0,SUM($E221:FF221)&lt;'Summary&amp;Assumptions'!$G$32*$B221,$D221&gt;='Summary&amp;Assumptions'!$D$17,FL$47&gt;=$D221,FL$47&lt;=EDATE($D221,'Summary&amp;Assumptions'!$G$32))*$B221+AND(FL$56&lt;'Summary&amp;Assumptions'!$J$31,FL$47&gt;=$FO221,FL$47&lt;=$FP221)*(('Summary&amp;Assumptions'!$H$25*$C221)*(1+'Summary&amp;Assumptions'!$J$29)^(FL$46-1))+AND(FL$56&lt;'Summary&amp;Assumptions'!$J$31,FL$47&gt;=$FQ221,FL$47&lt;=$FR221)*(('Summary&amp;Assumptions'!$H$25*$C221)*(1+'Summary&amp;Assumptions'!$J$29)^(FL$46-1))</f>
        <v>0</v>
      </c>
      <c r="FH221" s="588">
        <f>AND(FM$55&gt;0,SUM($E221:FG221)&lt;'Summary&amp;Assumptions'!$G$32*$B221,$D221&gt;='Summary&amp;Assumptions'!$D$17,FM$47&gt;=$D221,FM$47&lt;=EDATE($D221,'Summary&amp;Assumptions'!$G$32))*$B221+AND(FM$56&lt;'Summary&amp;Assumptions'!$J$31,FM$47&gt;=$FO221,FM$47&lt;=$FP221)*(('Summary&amp;Assumptions'!$H$25*$C221)*(1+'Summary&amp;Assumptions'!$J$29)^(FM$46-1))+AND(FM$56&lt;'Summary&amp;Assumptions'!$J$31,FM$47&gt;=$FQ221,FM$47&lt;=$FR221)*(('Summary&amp;Assumptions'!$H$25*$C221)*(1+'Summary&amp;Assumptions'!$J$29)^(FM$46-1))</f>
        <v>0</v>
      </c>
      <c r="FI221" s="588">
        <f>AND(FN$55&gt;0,SUM($E221:FH221)&lt;'Summary&amp;Assumptions'!$G$32*$B221,$D221&gt;='Summary&amp;Assumptions'!$D$17,FN$47&gt;=$D221,FN$47&lt;=EDATE($D221,'Summary&amp;Assumptions'!$G$32))*$B221+AND(FN$56&lt;'Summary&amp;Assumptions'!$J$31,FN$47&gt;=$FO221,FN$47&lt;=$FP221)*(('Summary&amp;Assumptions'!$H$25*$C221)*(1+'Summary&amp;Assumptions'!$J$29)^(FN$46-1))+AND(FN$56&lt;'Summary&amp;Assumptions'!$J$31,FN$47&gt;=$FQ221,FN$47&lt;=$FR221)*(('Summary&amp;Assumptions'!$H$25*$C221)*(1+'Summary&amp;Assumptions'!$J$29)^(FN$46-1))</f>
        <v>0</v>
      </c>
      <c r="FJ221" s="588">
        <f>AND(FO$55&gt;0,SUM($E221:FI221)&lt;'Summary&amp;Assumptions'!$G$32*$B221,$D221&gt;='Summary&amp;Assumptions'!$D$17,FO$47&gt;=$D221,FO$47&lt;=EDATE($D221,'Summary&amp;Assumptions'!$G$32))*$B221+AND(FO$56&lt;'Summary&amp;Assumptions'!$J$31,FO$47&gt;=$FO221,FO$47&lt;=$FP221)*(('Summary&amp;Assumptions'!$H$25*$C221)*(1+'Summary&amp;Assumptions'!$J$29)^(FO$46-1))+AND(FO$56&lt;'Summary&amp;Assumptions'!$J$31,FO$47&gt;=$FQ221,FO$47&lt;=$FR221)*(('Summary&amp;Assumptions'!$H$25*$C221)*(1+'Summary&amp;Assumptions'!$J$29)^(FO$46-1))</f>
        <v>0</v>
      </c>
      <c r="FK221" s="588">
        <f>AND(FP$55&gt;0,SUM($E221:FJ221)&lt;'Summary&amp;Assumptions'!$G$32*$B221,$D221&gt;='Summary&amp;Assumptions'!$D$17,FP$47&gt;=$D221,FP$47&lt;=EDATE($D221,'Summary&amp;Assumptions'!$G$32))*$B221+AND(FP$56&lt;'Summary&amp;Assumptions'!$J$31,FP$47&gt;=$FO221,FP$47&lt;=$FP221)*(('Summary&amp;Assumptions'!$H$25*$C221)*(1+'Summary&amp;Assumptions'!$J$29)^(FP$46-1))+AND(FP$56&lt;'Summary&amp;Assumptions'!$J$31,FP$47&gt;=$FQ221,FP$47&lt;=$FR221)*(('Summary&amp;Assumptions'!$H$25*$C221)*(1+'Summary&amp;Assumptions'!$J$29)^(FP$46-1))</f>
        <v>0</v>
      </c>
      <c r="FL221" s="588">
        <f>AND(FQ$55&gt;0,SUM($E221:FK221)&lt;'Summary&amp;Assumptions'!$G$32*$B221,$D221&gt;='Summary&amp;Assumptions'!$D$17,FQ$47&gt;=$D221,FQ$47&lt;=EDATE($D221,'Summary&amp;Assumptions'!$G$32))*$B221+AND(FQ$56&lt;'Summary&amp;Assumptions'!$J$31,FQ$47&gt;=$FO221,FQ$47&lt;=$FP221)*(('Summary&amp;Assumptions'!$H$25*$C221)*(1+'Summary&amp;Assumptions'!$J$29)^(FQ$46-1))+AND(FQ$56&lt;'Summary&amp;Assumptions'!$J$31,FQ$47&gt;=$FQ221,FQ$47&lt;=$FR221)*(('Summary&amp;Assumptions'!$H$25*$C221)*(1+'Summary&amp;Assumptions'!$J$29)^(FQ$46-1))</f>
        <v>0</v>
      </c>
      <c r="FO221" s="576">
        <f>EDATE(D221,'Summary&amp;Assumptions'!$G$34)</f>
        <v>47515</v>
      </c>
      <c r="FP221" s="576">
        <f>EDATE(FO221,'Summary&amp;Assumptions'!$G$33-1)</f>
        <v>47543</v>
      </c>
      <c r="FQ221" s="576">
        <f>EDATE(FO221,'Summary&amp;Assumptions'!$G$34)</f>
        <v>47880</v>
      </c>
      <c r="FR221" s="576">
        <f>EDATE(FQ221,'Summary&amp;Assumptions'!$G$33-1)</f>
        <v>47908</v>
      </c>
    </row>
    <row r="222" spans="2:174" hidden="1" x14ac:dyDescent="0.2">
      <c r="B222" s="588">
        <v>0</v>
      </c>
      <c r="C222" s="193">
        <v>0</v>
      </c>
      <c r="D222" s="589">
        <v>47178</v>
      </c>
      <c r="F222" s="588">
        <f>AND(K$55&gt;0,SUM($E222:E222)&lt;'Summary&amp;Assumptions'!$G$32*$B222,$D222&gt;='Summary&amp;Assumptions'!$D$17,K$47&gt;=$D222,K$47&lt;=EDATE($D222,'Summary&amp;Assumptions'!$G$32))*$B222+AND(K$56&lt;'Summary&amp;Assumptions'!$J$31,K$47&gt;=$FO222,K$47&lt;=$FP222)*(('Summary&amp;Assumptions'!$H$25*$C222)*(1+'Summary&amp;Assumptions'!$J$29)^(K$46-1))+AND(K$56&lt;'Summary&amp;Assumptions'!$J$31,K$47&gt;=$FQ222,K$47&lt;=$FR222)*(('Summary&amp;Assumptions'!$H$25*$C222)*(1+'Summary&amp;Assumptions'!$J$29)^(K$46-1))</f>
        <v>0</v>
      </c>
      <c r="G222" s="588">
        <f>AND(L$55&gt;0,SUM($E222:F222)&lt;'Summary&amp;Assumptions'!$G$32*$B222,$D222&gt;='Summary&amp;Assumptions'!$D$17,L$47&gt;=$D222,L$47&lt;=EDATE($D222,'Summary&amp;Assumptions'!$G$32))*$B222+AND(L$56&lt;'Summary&amp;Assumptions'!$J$31,L$47&gt;=$FO222,L$47&lt;=$FP222)*(('Summary&amp;Assumptions'!$H$25*$C222)*(1+'Summary&amp;Assumptions'!$J$29)^(L$46-1))+AND(L$56&lt;'Summary&amp;Assumptions'!$J$31,L$47&gt;=$FQ222,L$47&lt;=$FR222)*(('Summary&amp;Assumptions'!$H$25*$C222)*(1+'Summary&amp;Assumptions'!$J$29)^(L$46-1))</f>
        <v>0</v>
      </c>
      <c r="H222" s="588">
        <f>AND(M$55&gt;0,SUM($E222:G222)&lt;'Summary&amp;Assumptions'!$G$32*$B222,$D222&gt;='Summary&amp;Assumptions'!$D$17,M$47&gt;=$D222,M$47&lt;=EDATE($D222,'Summary&amp;Assumptions'!$G$32))*$B222+AND(M$56&lt;'Summary&amp;Assumptions'!$J$31,M$47&gt;=$FO222,M$47&lt;=$FP222)*(('Summary&amp;Assumptions'!$H$25*$C222)*(1+'Summary&amp;Assumptions'!$J$29)^(M$46-1))+AND(M$56&lt;'Summary&amp;Assumptions'!$J$31,M$47&gt;=$FQ222,M$47&lt;=$FR222)*(('Summary&amp;Assumptions'!$H$25*$C222)*(1+'Summary&amp;Assumptions'!$J$29)^(M$46-1))</f>
        <v>0</v>
      </c>
      <c r="I222" s="588">
        <f>AND(N$55&gt;0,SUM($E222:H222)&lt;'Summary&amp;Assumptions'!$G$32*$B222,$D222&gt;='Summary&amp;Assumptions'!$D$17,N$47&gt;=$D222,N$47&lt;=EDATE($D222,'Summary&amp;Assumptions'!$G$32))*$B222+AND(N$56&lt;'Summary&amp;Assumptions'!$J$31,N$47&gt;=$FO222,N$47&lt;=$FP222)*(('Summary&amp;Assumptions'!$H$25*$C222)*(1+'Summary&amp;Assumptions'!$J$29)^(N$46-1))+AND(N$56&lt;'Summary&amp;Assumptions'!$J$31,N$47&gt;=$FQ222,N$47&lt;=$FR222)*(('Summary&amp;Assumptions'!$H$25*$C222)*(1+'Summary&amp;Assumptions'!$J$29)^(N$46-1))</f>
        <v>0</v>
      </c>
      <c r="J222" s="588">
        <f>AND(O$55&gt;0,SUM($E222:I222)&lt;'Summary&amp;Assumptions'!$G$32*$B222,$D222&gt;='Summary&amp;Assumptions'!$D$17,O$47&gt;=$D222,O$47&lt;=EDATE($D222,'Summary&amp;Assumptions'!$G$32))*$B222+AND(O$56&lt;'Summary&amp;Assumptions'!$J$31,O$47&gt;=$FO222,O$47&lt;=$FP222)*(('Summary&amp;Assumptions'!$H$25*$C222)*(1+'Summary&amp;Assumptions'!$J$29)^(O$46-1))+AND(O$56&lt;'Summary&amp;Assumptions'!$J$31,O$47&gt;=$FQ222,O$47&lt;=$FR222)*(('Summary&amp;Assumptions'!$H$25*$C222)*(1+'Summary&amp;Assumptions'!$J$29)^(O$46-1))</f>
        <v>0</v>
      </c>
      <c r="K222" s="588">
        <f>AND(P$55&gt;0,SUM($E222:J222)&lt;'Summary&amp;Assumptions'!$G$32*$B222,$D222&gt;='Summary&amp;Assumptions'!$D$17,P$47&gt;=$D222,P$47&lt;=EDATE($D222,'Summary&amp;Assumptions'!$G$32))*$B222+AND(P$56&lt;'Summary&amp;Assumptions'!$J$31,P$47&gt;=$FO222,P$47&lt;=$FP222)*(('Summary&amp;Assumptions'!$H$25*$C222)*(1+'Summary&amp;Assumptions'!$J$29)^(P$46-1))+AND(P$56&lt;'Summary&amp;Assumptions'!$J$31,P$47&gt;=$FQ222,P$47&lt;=$FR222)*(('Summary&amp;Assumptions'!$H$25*$C222)*(1+'Summary&amp;Assumptions'!$J$29)^(P$46-1))</f>
        <v>0</v>
      </c>
      <c r="L222" s="588">
        <f>AND(Q$55&gt;0,SUM($E222:K222)&lt;'Summary&amp;Assumptions'!$G$32*$B222,$D222&gt;='Summary&amp;Assumptions'!$D$17,Q$47&gt;=$D222,Q$47&lt;=EDATE($D222,'Summary&amp;Assumptions'!$G$32))*$B222+AND(Q$56&lt;'Summary&amp;Assumptions'!$J$31,Q$47&gt;=$FO222,Q$47&lt;=$FP222)*(('Summary&amp;Assumptions'!$H$25*$C222)*(1+'Summary&amp;Assumptions'!$J$29)^(Q$46-1))+AND(Q$56&lt;'Summary&amp;Assumptions'!$J$31,Q$47&gt;=$FQ222,Q$47&lt;=$FR222)*(('Summary&amp;Assumptions'!$H$25*$C222)*(1+'Summary&amp;Assumptions'!$J$29)^(Q$46-1))</f>
        <v>0</v>
      </c>
      <c r="M222" s="588">
        <f>AND(R$55&gt;0,SUM($E222:L222)&lt;'Summary&amp;Assumptions'!$G$32*$B222,$D222&gt;='Summary&amp;Assumptions'!$D$17,R$47&gt;=$D222,R$47&lt;=EDATE($D222,'Summary&amp;Assumptions'!$G$32))*$B222+AND(R$56&lt;'Summary&amp;Assumptions'!$J$31,R$47&gt;=$FO222,R$47&lt;=$FP222)*(('Summary&amp;Assumptions'!$H$25*$C222)*(1+'Summary&amp;Assumptions'!$J$29)^(R$46-1))+AND(R$56&lt;'Summary&amp;Assumptions'!$J$31,R$47&gt;=$FQ222,R$47&lt;=$FR222)*(('Summary&amp;Assumptions'!$H$25*$C222)*(1+'Summary&amp;Assumptions'!$J$29)^(R$46-1))</f>
        <v>0</v>
      </c>
      <c r="N222" s="588">
        <f>AND(S$55&gt;0,SUM($E222:M222)&lt;'Summary&amp;Assumptions'!$G$32*$B222,$D222&gt;='Summary&amp;Assumptions'!$D$17,S$47&gt;=$D222,S$47&lt;=EDATE($D222,'Summary&amp;Assumptions'!$G$32))*$B222+AND(S$56&lt;'Summary&amp;Assumptions'!$J$31,S$47&gt;=$FO222,S$47&lt;=$FP222)*(('Summary&amp;Assumptions'!$H$25*$C222)*(1+'Summary&amp;Assumptions'!$J$29)^(S$46-1))+AND(S$56&lt;'Summary&amp;Assumptions'!$J$31,S$47&gt;=$FQ222,S$47&lt;=$FR222)*(('Summary&amp;Assumptions'!$H$25*$C222)*(1+'Summary&amp;Assumptions'!$J$29)^(S$46-1))</f>
        <v>0</v>
      </c>
      <c r="O222" s="588">
        <f>AND(T$55&gt;0,SUM($E222:N222)&lt;'Summary&amp;Assumptions'!$G$32*$B222,$D222&gt;='Summary&amp;Assumptions'!$D$17,T$47&gt;=$D222,T$47&lt;=EDATE($D222,'Summary&amp;Assumptions'!$G$32))*$B222+AND(T$56&lt;'Summary&amp;Assumptions'!$J$31,T$47&gt;=$FO222,T$47&lt;=$FP222)*(('Summary&amp;Assumptions'!$H$25*$C222)*(1+'Summary&amp;Assumptions'!$J$29)^(T$46-1))+AND(T$56&lt;'Summary&amp;Assumptions'!$J$31,T$47&gt;=$FQ222,T$47&lt;=$FR222)*(('Summary&amp;Assumptions'!$H$25*$C222)*(1+'Summary&amp;Assumptions'!$J$29)^(T$46-1))</f>
        <v>0</v>
      </c>
      <c r="P222" s="588">
        <f>AND(U$55&gt;0,SUM($E222:O222)&lt;'Summary&amp;Assumptions'!$G$32*$B222,$D222&gt;='Summary&amp;Assumptions'!$D$17,U$47&gt;=$D222,U$47&lt;=EDATE($D222,'Summary&amp;Assumptions'!$G$32))*$B222+AND(U$56&lt;'Summary&amp;Assumptions'!$J$31,U$47&gt;=$FO222,U$47&lt;=$FP222)*(('Summary&amp;Assumptions'!$H$25*$C222)*(1+'Summary&amp;Assumptions'!$J$29)^(U$46-1))+AND(U$56&lt;'Summary&amp;Assumptions'!$J$31,U$47&gt;=$FQ222,U$47&lt;=$FR222)*(('Summary&amp;Assumptions'!$H$25*$C222)*(1+'Summary&amp;Assumptions'!$J$29)^(U$46-1))</f>
        <v>0</v>
      </c>
      <c r="Q222" s="588">
        <f>AND(V$55&gt;0,SUM($E222:P222)&lt;'Summary&amp;Assumptions'!$G$32*$B222,$D222&gt;='Summary&amp;Assumptions'!$D$17,V$47&gt;=$D222,V$47&lt;=EDATE($D222,'Summary&amp;Assumptions'!$G$32))*$B222+AND(V$56&lt;'Summary&amp;Assumptions'!$J$31,V$47&gt;=$FO222,V$47&lt;=$FP222)*(('Summary&amp;Assumptions'!$H$25*$C222)*(1+'Summary&amp;Assumptions'!$J$29)^(V$46-1))+AND(V$56&lt;'Summary&amp;Assumptions'!$J$31,V$47&gt;=$FQ222,V$47&lt;=$FR222)*(('Summary&amp;Assumptions'!$H$25*$C222)*(1+'Summary&amp;Assumptions'!$J$29)^(V$46-1))</f>
        <v>0</v>
      </c>
      <c r="R222" s="588">
        <f>AND(W$55&gt;0,SUM($E222:Q222)&lt;'Summary&amp;Assumptions'!$G$32*$B222,$D222&gt;='Summary&amp;Assumptions'!$D$17,W$47&gt;=$D222,W$47&lt;=EDATE($D222,'Summary&amp;Assumptions'!$G$32))*$B222+AND(W$56&lt;'Summary&amp;Assumptions'!$J$31,W$47&gt;=$FO222,W$47&lt;=$FP222)*(('Summary&amp;Assumptions'!$H$25*$C222)*(1+'Summary&amp;Assumptions'!$J$29)^(W$46-1))+AND(W$56&lt;'Summary&amp;Assumptions'!$J$31,W$47&gt;=$FQ222,W$47&lt;=$FR222)*(('Summary&amp;Assumptions'!$H$25*$C222)*(1+'Summary&amp;Assumptions'!$J$29)^(W$46-1))</f>
        <v>0</v>
      </c>
      <c r="S222" s="588">
        <f>AND(X$55&gt;0,SUM($E222:R222)&lt;'Summary&amp;Assumptions'!$G$32*$B222,$D222&gt;='Summary&amp;Assumptions'!$D$17,X$47&gt;=$D222,X$47&lt;=EDATE($D222,'Summary&amp;Assumptions'!$G$32))*$B222+AND(X$56&lt;'Summary&amp;Assumptions'!$J$31,X$47&gt;=$FO222,X$47&lt;=$FP222)*(('Summary&amp;Assumptions'!$H$25*$C222)*(1+'Summary&amp;Assumptions'!$J$29)^(X$46-1))+AND(X$56&lt;'Summary&amp;Assumptions'!$J$31,X$47&gt;=$FQ222,X$47&lt;=$FR222)*(('Summary&amp;Assumptions'!$H$25*$C222)*(1+'Summary&amp;Assumptions'!$J$29)^(X$46-1))</f>
        <v>0</v>
      </c>
      <c r="T222" s="588">
        <f>AND(Y$55&gt;0,SUM($E222:S222)&lt;'Summary&amp;Assumptions'!$G$32*$B222,$D222&gt;='Summary&amp;Assumptions'!$D$17,Y$47&gt;=$D222,Y$47&lt;=EDATE($D222,'Summary&amp;Assumptions'!$G$32))*$B222+AND(Y$56&lt;'Summary&amp;Assumptions'!$J$31,Y$47&gt;=$FO222,Y$47&lt;=$FP222)*(('Summary&amp;Assumptions'!$H$25*$C222)*(1+'Summary&amp;Assumptions'!$J$29)^(Y$46-1))+AND(Y$56&lt;'Summary&amp;Assumptions'!$J$31,Y$47&gt;=$FQ222,Y$47&lt;=$FR222)*(('Summary&amp;Assumptions'!$H$25*$C222)*(1+'Summary&amp;Assumptions'!$J$29)^(Y$46-1))</f>
        <v>0</v>
      </c>
      <c r="U222" s="588">
        <f>AND(Z$55&gt;0,SUM($E222:T222)&lt;'Summary&amp;Assumptions'!$G$32*$B222,$D222&gt;='Summary&amp;Assumptions'!$D$17,Z$47&gt;=$D222,Z$47&lt;=EDATE($D222,'Summary&amp;Assumptions'!$G$32))*$B222+AND(Z$56&lt;'Summary&amp;Assumptions'!$J$31,Z$47&gt;=$FO222,Z$47&lt;=$FP222)*(('Summary&amp;Assumptions'!$H$25*$C222)*(1+'Summary&amp;Assumptions'!$J$29)^(Z$46-1))+AND(Z$56&lt;'Summary&amp;Assumptions'!$J$31,Z$47&gt;=$FQ222,Z$47&lt;=$FR222)*(('Summary&amp;Assumptions'!$H$25*$C222)*(1+'Summary&amp;Assumptions'!$J$29)^(Z$46-1))</f>
        <v>0</v>
      </c>
      <c r="V222" s="588">
        <f>AND(AA$55&gt;0,SUM($E222:U222)&lt;'Summary&amp;Assumptions'!$G$32*$B222,$D222&gt;='Summary&amp;Assumptions'!$D$17,AA$47&gt;=$D222,AA$47&lt;=EDATE($D222,'Summary&amp;Assumptions'!$G$32))*$B222+AND(AA$56&lt;'Summary&amp;Assumptions'!$J$31,AA$47&gt;=$FO222,AA$47&lt;=$FP222)*(('Summary&amp;Assumptions'!$H$25*$C222)*(1+'Summary&amp;Assumptions'!$J$29)^(AA$46-1))+AND(AA$56&lt;'Summary&amp;Assumptions'!$J$31,AA$47&gt;=$FQ222,AA$47&lt;=$FR222)*(('Summary&amp;Assumptions'!$H$25*$C222)*(1+'Summary&amp;Assumptions'!$J$29)^(AA$46-1))</f>
        <v>0</v>
      </c>
      <c r="W222" s="588">
        <f>AND(AB$55&gt;0,SUM($E222:V222)&lt;'Summary&amp;Assumptions'!$G$32*$B222,$D222&gt;='Summary&amp;Assumptions'!$D$17,AB$47&gt;=$D222,AB$47&lt;=EDATE($D222,'Summary&amp;Assumptions'!$G$32))*$B222+AND(AB$56&lt;'Summary&amp;Assumptions'!$J$31,AB$47&gt;=$FO222,AB$47&lt;=$FP222)*(('Summary&amp;Assumptions'!$H$25*$C222)*(1+'Summary&amp;Assumptions'!$J$29)^(AB$46-1))+AND(AB$56&lt;'Summary&amp;Assumptions'!$J$31,AB$47&gt;=$FQ222,AB$47&lt;=$FR222)*(('Summary&amp;Assumptions'!$H$25*$C222)*(1+'Summary&amp;Assumptions'!$J$29)^(AB$46-1))</f>
        <v>0</v>
      </c>
      <c r="X222" s="588">
        <f>AND(AC$55&gt;0,SUM($E222:W222)&lt;'Summary&amp;Assumptions'!$G$32*$B222,$D222&gt;='Summary&amp;Assumptions'!$D$17,AC$47&gt;=$D222,AC$47&lt;=EDATE($D222,'Summary&amp;Assumptions'!$G$32))*$B222+AND(AC$56&lt;'Summary&amp;Assumptions'!$J$31,AC$47&gt;=$FO222,AC$47&lt;=$FP222)*(('Summary&amp;Assumptions'!$H$25*$C222)*(1+'Summary&amp;Assumptions'!$J$29)^(AC$46-1))+AND(AC$56&lt;'Summary&amp;Assumptions'!$J$31,AC$47&gt;=$FQ222,AC$47&lt;=$FR222)*(('Summary&amp;Assumptions'!$H$25*$C222)*(1+'Summary&amp;Assumptions'!$J$29)^(AC$46-1))</f>
        <v>0</v>
      </c>
      <c r="Y222" s="588">
        <f>AND(AD$55&gt;0,SUM($E222:X222)&lt;'Summary&amp;Assumptions'!$G$32*$B222,$D222&gt;='Summary&amp;Assumptions'!$D$17,AD$47&gt;=$D222,AD$47&lt;=EDATE($D222,'Summary&amp;Assumptions'!$G$32))*$B222+AND(AD$56&lt;'Summary&amp;Assumptions'!$J$31,AD$47&gt;=$FO222,AD$47&lt;=$FP222)*(('Summary&amp;Assumptions'!$H$25*$C222)*(1+'Summary&amp;Assumptions'!$J$29)^(AD$46-1))+AND(AD$56&lt;'Summary&amp;Assumptions'!$J$31,AD$47&gt;=$FQ222,AD$47&lt;=$FR222)*(('Summary&amp;Assumptions'!$H$25*$C222)*(1+'Summary&amp;Assumptions'!$J$29)^(AD$46-1))</f>
        <v>0</v>
      </c>
      <c r="Z222" s="588">
        <f>AND(AE$55&gt;0,SUM($E222:Y222)&lt;'Summary&amp;Assumptions'!$G$32*$B222,$D222&gt;='Summary&amp;Assumptions'!$D$17,AE$47&gt;=$D222,AE$47&lt;=EDATE($D222,'Summary&amp;Assumptions'!$G$32))*$B222+AND(AE$56&lt;'Summary&amp;Assumptions'!$J$31,AE$47&gt;=$FO222,AE$47&lt;=$FP222)*(('Summary&amp;Assumptions'!$H$25*$C222)*(1+'Summary&amp;Assumptions'!$J$29)^(AE$46-1))+AND(AE$56&lt;'Summary&amp;Assumptions'!$J$31,AE$47&gt;=$FQ222,AE$47&lt;=$FR222)*(('Summary&amp;Assumptions'!$H$25*$C222)*(1+'Summary&amp;Assumptions'!$J$29)^(AE$46-1))</f>
        <v>0</v>
      </c>
      <c r="AA222" s="588">
        <f>AND(AF$55&gt;0,SUM($E222:Z222)&lt;'Summary&amp;Assumptions'!$G$32*$B222,$D222&gt;='Summary&amp;Assumptions'!$D$17,AF$47&gt;=$D222,AF$47&lt;=EDATE($D222,'Summary&amp;Assumptions'!$G$32))*$B222+AND(AF$56&lt;'Summary&amp;Assumptions'!$J$31,AF$47&gt;=$FO222,AF$47&lt;=$FP222)*(('Summary&amp;Assumptions'!$H$25*$C222)*(1+'Summary&amp;Assumptions'!$J$29)^(AF$46-1))+AND(AF$56&lt;'Summary&amp;Assumptions'!$J$31,AF$47&gt;=$FQ222,AF$47&lt;=$FR222)*(('Summary&amp;Assumptions'!$H$25*$C222)*(1+'Summary&amp;Assumptions'!$J$29)^(AF$46-1))</f>
        <v>0</v>
      </c>
      <c r="AB222" s="588">
        <f>AND(AG$55&gt;0,SUM($E222:AA222)&lt;'Summary&amp;Assumptions'!$G$32*$B222,$D222&gt;='Summary&amp;Assumptions'!$D$17,AG$47&gt;=$D222,AG$47&lt;=EDATE($D222,'Summary&amp;Assumptions'!$G$32))*$B222+AND(AG$56&lt;'Summary&amp;Assumptions'!$J$31,AG$47&gt;=$FO222,AG$47&lt;=$FP222)*(('Summary&amp;Assumptions'!$H$25*$C222)*(1+'Summary&amp;Assumptions'!$J$29)^(AG$46-1))+AND(AG$56&lt;'Summary&amp;Assumptions'!$J$31,AG$47&gt;=$FQ222,AG$47&lt;=$FR222)*(('Summary&amp;Assumptions'!$H$25*$C222)*(1+'Summary&amp;Assumptions'!$J$29)^(AG$46-1))</f>
        <v>0</v>
      </c>
      <c r="AC222" s="588">
        <f>AND(AH$55&gt;0,SUM($E222:AB222)&lt;'Summary&amp;Assumptions'!$G$32*$B222,$D222&gt;='Summary&amp;Assumptions'!$D$17,AH$47&gt;=$D222,AH$47&lt;=EDATE($D222,'Summary&amp;Assumptions'!$G$32))*$B222+AND(AH$56&lt;'Summary&amp;Assumptions'!$J$31,AH$47&gt;=$FO222,AH$47&lt;=$FP222)*(('Summary&amp;Assumptions'!$H$25*$C222)*(1+'Summary&amp;Assumptions'!$J$29)^(AH$46-1))+AND(AH$56&lt;'Summary&amp;Assumptions'!$J$31,AH$47&gt;=$FQ222,AH$47&lt;=$FR222)*(('Summary&amp;Assumptions'!$H$25*$C222)*(1+'Summary&amp;Assumptions'!$J$29)^(AH$46-1))</f>
        <v>0</v>
      </c>
      <c r="AD222" s="588">
        <f>AND(AI$55&gt;0,SUM($E222:AC222)&lt;'Summary&amp;Assumptions'!$G$32*$B222,$D222&gt;='Summary&amp;Assumptions'!$D$17,AI$47&gt;=$D222,AI$47&lt;=EDATE($D222,'Summary&amp;Assumptions'!$G$32))*$B222+AND(AI$56&lt;'Summary&amp;Assumptions'!$J$31,AI$47&gt;=$FO222,AI$47&lt;=$FP222)*(('Summary&amp;Assumptions'!$H$25*$C222)*(1+'Summary&amp;Assumptions'!$J$29)^(AI$46-1))+AND(AI$56&lt;'Summary&amp;Assumptions'!$J$31,AI$47&gt;=$FQ222,AI$47&lt;=$FR222)*(('Summary&amp;Assumptions'!$H$25*$C222)*(1+'Summary&amp;Assumptions'!$J$29)^(AI$46-1))</f>
        <v>0</v>
      </c>
      <c r="AE222" s="588">
        <f>AND(AJ$55&gt;0,SUM($E222:AD222)&lt;'Summary&amp;Assumptions'!$G$32*$B222,$D222&gt;='Summary&amp;Assumptions'!$D$17,AJ$47&gt;=$D222,AJ$47&lt;=EDATE($D222,'Summary&amp;Assumptions'!$G$32))*$B222+AND(AJ$56&lt;'Summary&amp;Assumptions'!$J$31,AJ$47&gt;=$FO222,AJ$47&lt;=$FP222)*(('Summary&amp;Assumptions'!$H$25*$C222)*(1+'Summary&amp;Assumptions'!$J$29)^(AJ$46-1))+AND(AJ$56&lt;'Summary&amp;Assumptions'!$J$31,AJ$47&gt;=$FQ222,AJ$47&lt;=$FR222)*(('Summary&amp;Assumptions'!$H$25*$C222)*(1+'Summary&amp;Assumptions'!$J$29)^(AJ$46-1))</f>
        <v>0</v>
      </c>
      <c r="AF222" s="588">
        <f>AND(AK$55&gt;0,SUM($E222:AE222)&lt;'Summary&amp;Assumptions'!$G$32*$B222,$D222&gt;='Summary&amp;Assumptions'!$D$17,AK$47&gt;=$D222,AK$47&lt;=EDATE($D222,'Summary&amp;Assumptions'!$G$32))*$B222+AND(AK$56&lt;'Summary&amp;Assumptions'!$J$31,AK$47&gt;=$FO222,AK$47&lt;=$FP222)*(('Summary&amp;Assumptions'!$H$25*$C222)*(1+'Summary&amp;Assumptions'!$J$29)^(AK$46-1))+AND(AK$56&lt;'Summary&amp;Assumptions'!$J$31,AK$47&gt;=$FQ222,AK$47&lt;=$FR222)*(('Summary&amp;Assumptions'!$H$25*$C222)*(1+'Summary&amp;Assumptions'!$J$29)^(AK$46-1))</f>
        <v>0</v>
      </c>
      <c r="AG222" s="588">
        <f>AND(AL$55&gt;0,SUM($E222:AF222)&lt;'Summary&amp;Assumptions'!$G$32*$B222,$D222&gt;='Summary&amp;Assumptions'!$D$17,AL$47&gt;=$D222,AL$47&lt;=EDATE($D222,'Summary&amp;Assumptions'!$G$32))*$B222+AND(AL$56&lt;'Summary&amp;Assumptions'!$J$31,AL$47&gt;=$FO222,AL$47&lt;=$FP222)*(('Summary&amp;Assumptions'!$H$25*$C222)*(1+'Summary&amp;Assumptions'!$J$29)^(AL$46-1))+AND(AL$56&lt;'Summary&amp;Assumptions'!$J$31,AL$47&gt;=$FQ222,AL$47&lt;=$FR222)*(('Summary&amp;Assumptions'!$H$25*$C222)*(1+'Summary&amp;Assumptions'!$J$29)^(AL$46-1))</f>
        <v>0</v>
      </c>
      <c r="AH222" s="588">
        <f>AND(AM$55&gt;0,SUM($E222:AG222)&lt;'Summary&amp;Assumptions'!$G$32*$B222,$D222&gt;='Summary&amp;Assumptions'!$D$17,AM$47&gt;=$D222,AM$47&lt;=EDATE($D222,'Summary&amp;Assumptions'!$G$32))*$B222+AND(AM$56&lt;'Summary&amp;Assumptions'!$J$31,AM$47&gt;=$FO222,AM$47&lt;=$FP222)*(('Summary&amp;Assumptions'!$H$25*$C222)*(1+'Summary&amp;Assumptions'!$J$29)^(AM$46-1))+AND(AM$56&lt;'Summary&amp;Assumptions'!$J$31,AM$47&gt;=$FQ222,AM$47&lt;=$FR222)*(('Summary&amp;Assumptions'!$H$25*$C222)*(1+'Summary&amp;Assumptions'!$J$29)^(AM$46-1))</f>
        <v>0</v>
      </c>
      <c r="AI222" s="588">
        <f>AND(AN$55&gt;0,SUM($E222:AH222)&lt;'Summary&amp;Assumptions'!$G$32*$B222,$D222&gt;='Summary&amp;Assumptions'!$D$17,AN$47&gt;=$D222,AN$47&lt;=EDATE($D222,'Summary&amp;Assumptions'!$G$32))*$B222+AND(AN$56&lt;'Summary&amp;Assumptions'!$J$31,AN$47&gt;=$FO222,AN$47&lt;=$FP222)*(('Summary&amp;Assumptions'!$H$25*$C222)*(1+'Summary&amp;Assumptions'!$J$29)^(AN$46-1))+AND(AN$56&lt;'Summary&amp;Assumptions'!$J$31,AN$47&gt;=$FQ222,AN$47&lt;=$FR222)*(('Summary&amp;Assumptions'!$H$25*$C222)*(1+'Summary&amp;Assumptions'!$J$29)^(AN$46-1))</f>
        <v>0</v>
      </c>
      <c r="AJ222" s="588">
        <f>AND(AO$55&gt;0,SUM($E222:AI222)&lt;'Summary&amp;Assumptions'!$G$32*$B222,$D222&gt;='Summary&amp;Assumptions'!$D$17,AO$47&gt;=$D222,AO$47&lt;=EDATE($D222,'Summary&amp;Assumptions'!$G$32))*$B222+AND(AO$56&lt;'Summary&amp;Assumptions'!$J$31,AO$47&gt;=$FO222,AO$47&lt;=$FP222)*(('Summary&amp;Assumptions'!$H$25*$C222)*(1+'Summary&amp;Assumptions'!$J$29)^(AO$46-1))+AND(AO$56&lt;'Summary&amp;Assumptions'!$J$31,AO$47&gt;=$FQ222,AO$47&lt;=$FR222)*(('Summary&amp;Assumptions'!$H$25*$C222)*(1+'Summary&amp;Assumptions'!$J$29)^(AO$46-1))</f>
        <v>0</v>
      </c>
      <c r="AK222" s="588">
        <f>AND(AP$55&gt;0,SUM($E222:AJ222)&lt;'Summary&amp;Assumptions'!$G$32*$B222,$D222&gt;='Summary&amp;Assumptions'!$D$17,AP$47&gt;=$D222,AP$47&lt;=EDATE($D222,'Summary&amp;Assumptions'!$G$32))*$B222+AND(AP$56&lt;'Summary&amp;Assumptions'!$J$31,AP$47&gt;=$FO222,AP$47&lt;=$FP222)*(('Summary&amp;Assumptions'!$H$25*$C222)*(1+'Summary&amp;Assumptions'!$J$29)^(AP$46-1))+AND(AP$56&lt;'Summary&amp;Assumptions'!$J$31,AP$47&gt;=$FQ222,AP$47&lt;=$FR222)*(('Summary&amp;Assumptions'!$H$25*$C222)*(1+'Summary&amp;Assumptions'!$J$29)^(AP$46-1))</f>
        <v>0</v>
      </c>
      <c r="AL222" s="588">
        <f>AND(AQ$55&gt;0,SUM($E222:AK222)&lt;'Summary&amp;Assumptions'!$G$32*$B222,$D222&gt;='Summary&amp;Assumptions'!$D$17,AQ$47&gt;=$D222,AQ$47&lt;=EDATE($D222,'Summary&amp;Assumptions'!$G$32))*$B222+AND(AQ$56&lt;'Summary&amp;Assumptions'!$J$31,AQ$47&gt;=$FO222,AQ$47&lt;=$FP222)*(('Summary&amp;Assumptions'!$H$25*$C222)*(1+'Summary&amp;Assumptions'!$J$29)^(AQ$46-1))+AND(AQ$56&lt;'Summary&amp;Assumptions'!$J$31,AQ$47&gt;=$FQ222,AQ$47&lt;=$FR222)*(('Summary&amp;Assumptions'!$H$25*$C222)*(1+'Summary&amp;Assumptions'!$J$29)^(AQ$46-1))</f>
        <v>0</v>
      </c>
      <c r="AM222" s="588">
        <f>AND(AR$55&gt;0,SUM($E222:AL222)&lt;'Summary&amp;Assumptions'!$G$32*$B222,$D222&gt;='Summary&amp;Assumptions'!$D$17,AR$47&gt;=$D222,AR$47&lt;=EDATE($D222,'Summary&amp;Assumptions'!$G$32))*$B222+AND(AR$56&lt;'Summary&amp;Assumptions'!$J$31,AR$47&gt;=$FO222,AR$47&lt;=$FP222)*(('Summary&amp;Assumptions'!$H$25*$C222)*(1+'Summary&amp;Assumptions'!$J$29)^(AR$46-1))+AND(AR$56&lt;'Summary&amp;Assumptions'!$J$31,AR$47&gt;=$FQ222,AR$47&lt;=$FR222)*(('Summary&amp;Assumptions'!$H$25*$C222)*(1+'Summary&amp;Assumptions'!$J$29)^(AR$46-1))</f>
        <v>0</v>
      </c>
      <c r="AN222" s="588">
        <f>AND(AS$55&gt;0,SUM($E222:AM222)&lt;'Summary&amp;Assumptions'!$G$32*$B222,$D222&gt;='Summary&amp;Assumptions'!$D$17,AS$47&gt;=$D222,AS$47&lt;=EDATE($D222,'Summary&amp;Assumptions'!$G$32))*$B222+AND(AS$56&lt;'Summary&amp;Assumptions'!$J$31,AS$47&gt;=$FO222,AS$47&lt;=$FP222)*(('Summary&amp;Assumptions'!$H$25*$C222)*(1+'Summary&amp;Assumptions'!$J$29)^(AS$46-1))+AND(AS$56&lt;'Summary&amp;Assumptions'!$J$31,AS$47&gt;=$FQ222,AS$47&lt;=$FR222)*(('Summary&amp;Assumptions'!$H$25*$C222)*(1+'Summary&amp;Assumptions'!$J$29)^(AS$46-1))</f>
        <v>0</v>
      </c>
      <c r="AO222" s="588">
        <f>AND(AT$55&gt;0,SUM($E222:AN222)&lt;'Summary&amp;Assumptions'!$G$32*$B222,$D222&gt;='Summary&amp;Assumptions'!$D$17,AT$47&gt;=$D222,AT$47&lt;=EDATE($D222,'Summary&amp;Assumptions'!$G$32))*$B222+AND(AT$56&lt;'Summary&amp;Assumptions'!$J$31,AT$47&gt;=$FO222,AT$47&lt;=$FP222)*(('Summary&amp;Assumptions'!$H$25*$C222)*(1+'Summary&amp;Assumptions'!$J$29)^(AT$46-1))+AND(AT$56&lt;'Summary&amp;Assumptions'!$J$31,AT$47&gt;=$FQ222,AT$47&lt;=$FR222)*(('Summary&amp;Assumptions'!$H$25*$C222)*(1+'Summary&amp;Assumptions'!$J$29)^(AT$46-1))</f>
        <v>0</v>
      </c>
      <c r="AP222" s="588">
        <f>AND(AU$55&gt;0,SUM($E222:AO222)&lt;'Summary&amp;Assumptions'!$G$32*$B222,$D222&gt;='Summary&amp;Assumptions'!$D$17,AU$47&gt;=$D222,AU$47&lt;=EDATE($D222,'Summary&amp;Assumptions'!$G$32))*$B222+AND(AU$56&lt;'Summary&amp;Assumptions'!$J$31,AU$47&gt;=$FO222,AU$47&lt;=$FP222)*(('Summary&amp;Assumptions'!$H$25*$C222)*(1+'Summary&amp;Assumptions'!$J$29)^(AU$46-1))+AND(AU$56&lt;'Summary&amp;Assumptions'!$J$31,AU$47&gt;=$FQ222,AU$47&lt;=$FR222)*(('Summary&amp;Assumptions'!$H$25*$C222)*(1+'Summary&amp;Assumptions'!$J$29)^(AU$46-1))</f>
        <v>0</v>
      </c>
      <c r="AQ222" s="588">
        <f>AND(AV$55&gt;0,SUM($E222:AP222)&lt;'Summary&amp;Assumptions'!$G$32*$B222,$D222&gt;='Summary&amp;Assumptions'!$D$17,AV$47&gt;=$D222,AV$47&lt;=EDATE($D222,'Summary&amp;Assumptions'!$G$32))*$B222+AND(AV$56&lt;'Summary&amp;Assumptions'!$J$31,AV$47&gt;=$FO222,AV$47&lt;=$FP222)*(('Summary&amp;Assumptions'!$H$25*$C222)*(1+'Summary&amp;Assumptions'!$J$29)^(AV$46-1))+AND(AV$56&lt;'Summary&amp;Assumptions'!$J$31,AV$47&gt;=$FQ222,AV$47&lt;=$FR222)*(('Summary&amp;Assumptions'!$H$25*$C222)*(1+'Summary&amp;Assumptions'!$J$29)^(AV$46-1))</f>
        <v>0</v>
      </c>
      <c r="AR222" s="588">
        <f>AND(AW$55&gt;0,SUM($E222:AQ222)&lt;'Summary&amp;Assumptions'!$G$32*$B222,$D222&gt;='Summary&amp;Assumptions'!$D$17,AW$47&gt;=$D222,AW$47&lt;=EDATE($D222,'Summary&amp;Assumptions'!$G$32))*$B222+AND(AW$56&lt;'Summary&amp;Assumptions'!$J$31,AW$47&gt;=$FO222,AW$47&lt;=$FP222)*(('Summary&amp;Assumptions'!$H$25*$C222)*(1+'Summary&amp;Assumptions'!$J$29)^(AW$46-1))+AND(AW$56&lt;'Summary&amp;Assumptions'!$J$31,AW$47&gt;=$FQ222,AW$47&lt;=$FR222)*(('Summary&amp;Assumptions'!$H$25*$C222)*(1+'Summary&amp;Assumptions'!$J$29)^(AW$46-1))</f>
        <v>0</v>
      </c>
      <c r="AS222" s="588">
        <f>AND(AX$55&gt;0,SUM($E222:AR222)&lt;'Summary&amp;Assumptions'!$G$32*$B222,$D222&gt;='Summary&amp;Assumptions'!$D$17,AX$47&gt;=$D222,AX$47&lt;=EDATE($D222,'Summary&amp;Assumptions'!$G$32))*$B222+AND(AX$56&lt;'Summary&amp;Assumptions'!$J$31,AX$47&gt;=$FO222,AX$47&lt;=$FP222)*(('Summary&amp;Assumptions'!$H$25*$C222)*(1+'Summary&amp;Assumptions'!$J$29)^(AX$46-1))+AND(AX$56&lt;'Summary&amp;Assumptions'!$J$31,AX$47&gt;=$FQ222,AX$47&lt;=$FR222)*(('Summary&amp;Assumptions'!$H$25*$C222)*(1+'Summary&amp;Assumptions'!$J$29)^(AX$46-1))</f>
        <v>0</v>
      </c>
      <c r="AT222" s="588">
        <f>AND(AY$55&gt;0,SUM($E222:AS222)&lt;'Summary&amp;Assumptions'!$G$32*$B222,$D222&gt;='Summary&amp;Assumptions'!$D$17,AY$47&gt;=$D222,AY$47&lt;=EDATE($D222,'Summary&amp;Assumptions'!$G$32))*$B222+AND(AY$56&lt;'Summary&amp;Assumptions'!$J$31,AY$47&gt;=$FO222,AY$47&lt;=$FP222)*(('Summary&amp;Assumptions'!$H$25*$C222)*(1+'Summary&amp;Assumptions'!$J$29)^(AY$46-1))+AND(AY$56&lt;'Summary&amp;Assumptions'!$J$31,AY$47&gt;=$FQ222,AY$47&lt;=$FR222)*(('Summary&amp;Assumptions'!$H$25*$C222)*(1+'Summary&amp;Assumptions'!$J$29)^(AY$46-1))</f>
        <v>0</v>
      </c>
      <c r="AU222" s="588">
        <f>AND(AZ$55&gt;0,SUM($E222:AT222)&lt;'Summary&amp;Assumptions'!$G$32*$B222,$D222&gt;='Summary&amp;Assumptions'!$D$17,AZ$47&gt;=$D222,AZ$47&lt;=EDATE($D222,'Summary&amp;Assumptions'!$G$32))*$B222+AND(AZ$56&lt;'Summary&amp;Assumptions'!$J$31,AZ$47&gt;=$FO222,AZ$47&lt;=$FP222)*(('Summary&amp;Assumptions'!$H$25*$C222)*(1+'Summary&amp;Assumptions'!$J$29)^(AZ$46-1))+AND(AZ$56&lt;'Summary&amp;Assumptions'!$J$31,AZ$47&gt;=$FQ222,AZ$47&lt;=$FR222)*(('Summary&amp;Assumptions'!$H$25*$C222)*(1+'Summary&amp;Assumptions'!$J$29)^(AZ$46-1))</f>
        <v>0</v>
      </c>
      <c r="AV222" s="588">
        <f>AND(BA$55&gt;0,SUM($E222:AU222)&lt;'Summary&amp;Assumptions'!$G$32*$B222,$D222&gt;='Summary&amp;Assumptions'!$D$17,BA$47&gt;=$D222,BA$47&lt;=EDATE($D222,'Summary&amp;Assumptions'!$G$32))*$B222+AND(BA$56&lt;'Summary&amp;Assumptions'!$J$31,BA$47&gt;=$FO222,BA$47&lt;=$FP222)*(('Summary&amp;Assumptions'!$H$25*$C222)*(1+'Summary&amp;Assumptions'!$J$29)^(BA$46-1))+AND(BA$56&lt;'Summary&amp;Assumptions'!$J$31,BA$47&gt;=$FQ222,BA$47&lt;=$FR222)*(('Summary&amp;Assumptions'!$H$25*$C222)*(1+'Summary&amp;Assumptions'!$J$29)^(BA$46-1))</f>
        <v>0</v>
      </c>
      <c r="AW222" s="588">
        <f>AND(BB$55&gt;0,SUM($E222:AV222)&lt;'Summary&amp;Assumptions'!$G$32*$B222,$D222&gt;='Summary&amp;Assumptions'!$D$17,BB$47&gt;=$D222,BB$47&lt;=EDATE($D222,'Summary&amp;Assumptions'!$G$32))*$B222+AND(BB$56&lt;'Summary&amp;Assumptions'!$J$31,BB$47&gt;=$FO222,BB$47&lt;=$FP222)*(('Summary&amp;Assumptions'!$H$25*$C222)*(1+'Summary&amp;Assumptions'!$J$29)^(BB$46-1))+AND(BB$56&lt;'Summary&amp;Assumptions'!$J$31,BB$47&gt;=$FQ222,BB$47&lt;=$FR222)*(('Summary&amp;Assumptions'!$H$25*$C222)*(1+'Summary&amp;Assumptions'!$J$29)^(BB$46-1))</f>
        <v>0</v>
      </c>
      <c r="AX222" s="588">
        <f>AND(BC$55&gt;0,SUM($E222:AW222)&lt;'Summary&amp;Assumptions'!$G$32*$B222,$D222&gt;='Summary&amp;Assumptions'!$D$17,BC$47&gt;=$D222,BC$47&lt;=EDATE($D222,'Summary&amp;Assumptions'!$G$32))*$B222+AND(BC$56&lt;'Summary&amp;Assumptions'!$J$31,BC$47&gt;=$FO222,BC$47&lt;=$FP222)*(('Summary&amp;Assumptions'!$H$25*$C222)*(1+'Summary&amp;Assumptions'!$J$29)^(BC$46-1))+AND(BC$56&lt;'Summary&amp;Assumptions'!$J$31,BC$47&gt;=$FQ222,BC$47&lt;=$FR222)*(('Summary&amp;Assumptions'!$H$25*$C222)*(1+'Summary&amp;Assumptions'!$J$29)^(BC$46-1))</f>
        <v>0</v>
      </c>
      <c r="AY222" s="588">
        <f>AND(BD$55&gt;0,SUM($E222:AX222)&lt;'Summary&amp;Assumptions'!$G$32*$B222,$D222&gt;='Summary&amp;Assumptions'!$D$17,BD$47&gt;=$D222,BD$47&lt;=EDATE($D222,'Summary&amp;Assumptions'!$G$32))*$B222+AND(BD$56&lt;'Summary&amp;Assumptions'!$J$31,BD$47&gt;=$FO222,BD$47&lt;=$FP222)*(('Summary&amp;Assumptions'!$H$25*$C222)*(1+'Summary&amp;Assumptions'!$J$29)^(BD$46-1))+AND(BD$56&lt;'Summary&amp;Assumptions'!$J$31,BD$47&gt;=$FQ222,BD$47&lt;=$FR222)*(('Summary&amp;Assumptions'!$H$25*$C222)*(1+'Summary&amp;Assumptions'!$J$29)^(BD$46-1))</f>
        <v>0</v>
      </c>
      <c r="AZ222" s="588">
        <f>AND(BE$55&gt;0,SUM($E222:AY222)&lt;'Summary&amp;Assumptions'!$G$32*$B222,$D222&gt;='Summary&amp;Assumptions'!$D$17,BE$47&gt;=$D222,BE$47&lt;=EDATE($D222,'Summary&amp;Assumptions'!$G$32))*$B222+AND(BE$56&lt;'Summary&amp;Assumptions'!$J$31,BE$47&gt;=$FO222,BE$47&lt;=$FP222)*(('Summary&amp;Assumptions'!$H$25*$C222)*(1+'Summary&amp;Assumptions'!$J$29)^(BE$46-1))+AND(BE$56&lt;'Summary&amp;Assumptions'!$J$31,BE$47&gt;=$FQ222,BE$47&lt;=$FR222)*(('Summary&amp;Assumptions'!$H$25*$C222)*(1+'Summary&amp;Assumptions'!$J$29)^(BE$46-1))</f>
        <v>0</v>
      </c>
      <c r="BA222" s="588">
        <f>AND(BF$55&gt;0,SUM($E222:AZ222)&lt;'Summary&amp;Assumptions'!$G$32*$B222,$D222&gt;='Summary&amp;Assumptions'!$D$17,BF$47&gt;=$D222,BF$47&lt;=EDATE($D222,'Summary&amp;Assumptions'!$G$32))*$B222+AND(BF$56&lt;'Summary&amp;Assumptions'!$J$31,BF$47&gt;=$FO222,BF$47&lt;=$FP222)*(('Summary&amp;Assumptions'!$H$25*$C222)*(1+'Summary&amp;Assumptions'!$J$29)^(BF$46-1))+AND(BF$56&lt;'Summary&amp;Assumptions'!$J$31,BF$47&gt;=$FQ222,BF$47&lt;=$FR222)*(('Summary&amp;Assumptions'!$H$25*$C222)*(1+'Summary&amp;Assumptions'!$J$29)^(BF$46-1))</f>
        <v>0</v>
      </c>
      <c r="BB222" s="588">
        <f>AND(BG$55&gt;0,SUM($E222:BA222)&lt;'Summary&amp;Assumptions'!$G$32*$B222,$D222&gt;='Summary&amp;Assumptions'!$D$17,BG$47&gt;=$D222,BG$47&lt;=EDATE($D222,'Summary&amp;Assumptions'!$G$32))*$B222+AND(BG$56&lt;'Summary&amp;Assumptions'!$J$31,BG$47&gt;=$FO222,BG$47&lt;=$FP222)*(('Summary&amp;Assumptions'!$H$25*$C222)*(1+'Summary&amp;Assumptions'!$J$29)^(BG$46-1))+AND(BG$56&lt;'Summary&amp;Assumptions'!$J$31,BG$47&gt;=$FQ222,BG$47&lt;=$FR222)*(('Summary&amp;Assumptions'!$H$25*$C222)*(1+'Summary&amp;Assumptions'!$J$29)^(BG$46-1))</f>
        <v>0</v>
      </c>
      <c r="BC222" s="588">
        <f>AND(BH$55&gt;0,SUM($E222:BB222)&lt;'Summary&amp;Assumptions'!$G$32*$B222,$D222&gt;='Summary&amp;Assumptions'!$D$17,BH$47&gt;=$D222,BH$47&lt;=EDATE($D222,'Summary&amp;Assumptions'!$G$32))*$B222+AND(BH$56&lt;'Summary&amp;Assumptions'!$J$31,BH$47&gt;=$FO222,BH$47&lt;=$FP222)*(('Summary&amp;Assumptions'!$H$25*$C222)*(1+'Summary&amp;Assumptions'!$J$29)^(BH$46-1))+AND(BH$56&lt;'Summary&amp;Assumptions'!$J$31,BH$47&gt;=$FQ222,BH$47&lt;=$FR222)*(('Summary&amp;Assumptions'!$H$25*$C222)*(1+'Summary&amp;Assumptions'!$J$29)^(BH$46-1))</f>
        <v>0</v>
      </c>
      <c r="BD222" s="588">
        <f>AND(BI$55&gt;0,SUM($E222:BC222)&lt;'Summary&amp;Assumptions'!$G$32*$B222,$D222&gt;='Summary&amp;Assumptions'!$D$17,BI$47&gt;=$D222,BI$47&lt;=EDATE($D222,'Summary&amp;Assumptions'!$G$32))*$B222+AND(BI$56&lt;'Summary&amp;Assumptions'!$J$31,BI$47&gt;=$FO222,BI$47&lt;=$FP222)*(('Summary&amp;Assumptions'!$H$25*$C222)*(1+'Summary&amp;Assumptions'!$J$29)^(BI$46-1))+AND(BI$56&lt;'Summary&amp;Assumptions'!$J$31,BI$47&gt;=$FQ222,BI$47&lt;=$FR222)*(('Summary&amp;Assumptions'!$H$25*$C222)*(1+'Summary&amp;Assumptions'!$J$29)^(BI$46-1))</f>
        <v>0</v>
      </c>
      <c r="BE222" s="588">
        <f>AND(BJ$55&gt;0,SUM($E222:BD222)&lt;'Summary&amp;Assumptions'!$G$32*$B222,$D222&gt;='Summary&amp;Assumptions'!$D$17,BJ$47&gt;=$D222,BJ$47&lt;=EDATE($D222,'Summary&amp;Assumptions'!$G$32))*$B222+AND(BJ$56&lt;'Summary&amp;Assumptions'!$J$31,BJ$47&gt;=$FO222,BJ$47&lt;=$FP222)*(('Summary&amp;Assumptions'!$H$25*$C222)*(1+'Summary&amp;Assumptions'!$J$29)^(BJ$46-1))+AND(BJ$56&lt;'Summary&amp;Assumptions'!$J$31,BJ$47&gt;=$FQ222,BJ$47&lt;=$FR222)*(('Summary&amp;Assumptions'!$H$25*$C222)*(1+'Summary&amp;Assumptions'!$J$29)^(BJ$46-1))</f>
        <v>0</v>
      </c>
      <c r="BF222" s="588">
        <f>AND(BK$55&gt;0,SUM($E222:BE222)&lt;'Summary&amp;Assumptions'!$G$32*$B222,$D222&gt;='Summary&amp;Assumptions'!$D$17,BK$47&gt;=$D222,BK$47&lt;=EDATE($D222,'Summary&amp;Assumptions'!$G$32))*$B222+AND(BK$56&lt;'Summary&amp;Assumptions'!$J$31,BK$47&gt;=$FO222,BK$47&lt;=$FP222)*(('Summary&amp;Assumptions'!$H$25*$C222)*(1+'Summary&amp;Assumptions'!$J$29)^(BK$46-1))+AND(BK$56&lt;'Summary&amp;Assumptions'!$J$31,BK$47&gt;=$FQ222,BK$47&lt;=$FR222)*(('Summary&amp;Assumptions'!$H$25*$C222)*(1+'Summary&amp;Assumptions'!$J$29)^(BK$46-1))</f>
        <v>0</v>
      </c>
      <c r="BG222" s="588">
        <f>AND(BL$55&gt;0,SUM($E222:BF222)&lt;'Summary&amp;Assumptions'!$G$32*$B222,$D222&gt;='Summary&amp;Assumptions'!$D$17,BL$47&gt;=$D222,BL$47&lt;=EDATE($D222,'Summary&amp;Assumptions'!$G$32))*$B222+AND(BL$56&lt;'Summary&amp;Assumptions'!$J$31,BL$47&gt;=$FO222,BL$47&lt;=$FP222)*(('Summary&amp;Assumptions'!$H$25*$C222)*(1+'Summary&amp;Assumptions'!$J$29)^(BL$46-1))+AND(BL$56&lt;'Summary&amp;Assumptions'!$J$31,BL$47&gt;=$FQ222,BL$47&lt;=$FR222)*(('Summary&amp;Assumptions'!$H$25*$C222)*(1+'Summary&amp;Assumptions'!$J$29)^(BL$46-1))</f>
        <v>0</v>
      </c>
      <c r="BH222" s="588">
        <f>AND(BM$55&gt;0,SUM($E222:BG222)&lt;'Summary&amp;Assumptions'!$G$32*$B222,$D222&gt;='Summary&amp;Assumptions'!$D$17,BM$47&gt;=$D222,BM$47&lt;=EDATE($D222,'Summary&amp;Assumptions'!$G$32))*$B222+AND(BM$56&lt;'Summary&amp;Assumptions'!$J$31,BM$47&gt;=$FO222,BM$47&lt;=$FP222)*(('Summary&amp;Assumptions'!$H$25*$C222)*(1+'Summary&amp;Assumptions'!$J$29)^(BM$46-1))+AND(BM$56&lt;'Summary&amp;Assumptions'!$J$31,BM$47&gt;=$FQ222,BM$47&lt;=$FR222)*(('Summary&amp;Assumptions'!$H$25*$C222)*(1+'Summary&amp;Assumptions'!$J$29)^(BM$46-1))</f>
        <v>0</v>
      </c>
      <c r="BI222" s="588">
        <f>AND(BN$55&gt;0,SUM($E222:BH222)&lt;'Summary&amp;Assumptions'!$G$32*$B222,$D222&gt;='Summary&amp;Assumptions'!$D$17,BN$47&gt;=$D222,BN$47&lt;=EDATE($D222,'Summary&amp;Assumptions'!$G$32))*$B222+AND(BN$56&lt;'Summary&amp;Assumptions'!$J$31,BN$47&gt;=$FO222,BN$47&lt;=$FP222)*(('Summary&amp;Assumptions'!$H$25*$C222)*(1+'Summary&amp;Assumptions'!$J$29)^(BN$46-1))+AND(BN$56&lt;'Summary&amp;Assumptions'!$J$31,BN$47&gt;=$FQ222,BN$47&lt;=$FR222)*(('Summary&amp;Assumptions'!$H$25*$C222)*(1+'Summary&amp;Assumptions'!$J$29)^(BN$46-1))</f>
        <v>0</v>
      </c>
      <c r="BJ222" s="588">
        <f>AND(BO$55&gt;0,SUM($E222:BI222)&lt;'Summary&amp;Assumptions'!$G$32*$B222,$D222&gt;='Summary&amp;Assumptions'!$D$17,BO$47&gt;=$D222,BO$47&lt;=EDATE($D222,'Summary&amp;Assumptions'!$G$32))*$B222+AND(BO$56&lt;'Summary&amp;Assumptions'!$J$31,BO$47&gt;=$FO222,BO$47&lt;=$FP222)*(('Summary&amp;Assumptions'!$H$25*$C222)*(1+'Summary&amp;Assumptions'!$J$29)^(BO$46-1))+AND(BO$56&lt;'Summary&amp;Assumptions'!$J$31,BO$47&gt;=$FQ222,BO$47&lt;=$FR222)*(('Summary&amp;Assumptions'!$H$25*$C222)*(1+'Summary&amp;Assumptions'!$J$29)^(BO$46-1))</f>
        <v>0</v>
      </c>
      <c r="BK222" s="588">
        <f>AND(BP$55&gt;0,SUM($E222:BJ222)&lt;'Summary&amp;Assumptions'!$G$32*$B222,$D222&gt;='Summary&amp;Assumptions'!$D$17,BP$47&gt;=$D222,BP$47&lt;=EDATE($D222,'Summary&amp;Assumptions'!$G$32))*$B222+AND(BP$56&lt;'Summary&amp;Assumptions'!$J$31,BP$47&gt;=$FO222,BP$47&lt;=$FP222)*(('Summary&amp;Assumptions'!$H$25*$C222)*(1+'Summary&amp;Assumptions'!$J$29)^(BP$46-1))+AND(BP$56&lt;'Summary&amp;Assumptions'!$J$31,BP$47&gt;=$FQ222,BP$47&lt;=$FR222)*(('Summary&amp;Assumptions'!$H$25*$C222)*(1+'Summary&amp;Assumptions'!$J$29)^(BP$46-1))</f>
        <v>0</v>
      </c>
      <c r="BL222" s="588">
        <f>AND(BQ$55&gt;0,SUM($E222:BK222)&lt;'Summary&amp;Assumptions'!$G$32*$B222,$D222&gt;='Summary&amp;Assumptions'!$D$17,BQ$47&gt;=$D222,BQ$47&lt;=EDATE($D222,'Summary&amp;Assumptions'!$G$32))*$B222+AND(BQ$56&lt;'Summary&amp;Assumptions'!$J$31,BQ$47&gt;=$FO222,BQ$47&lt;=$FP222)*(('Summary&amp;Assumptions'!$H$25*$C222)*(1+'Summary&amp;Assumptions'!$J$29)^(BQ$46-1))+AND(BQ$56&lt;'Summary&amp;Assumptions'!$J$31,BQ$47&gt;=$FQ222,BQ$47&lt;=$FR222)*(('Summary&amp;Assumptions'!$H$25*$C222)*(1+'Summary&amp;Assumptions'!$J$29)^(BQ$46-1))</f>
        <v>0</v>
      </c>
      <c r="BM222" s="588">
        <f>AND(BR$55&gt;0,SUM($E222:BL222)&lt;'Summary&amp;Assumptions'!$G$32*$B222,$D222&gt;='Summary&amp;Assumptions'!$D$17,BR$47&gt;=$D222,BR$47&lt;=EDATE($D222,'Summary&amp;Assumptions'!$G$32))*$B222+AND(BR$56&lt;'Summary&amp;Assumptions'!$J$31,BR$47&gt;=$FO222,BR$47&lt;=$FP222)*(('Summary&amp;Assumptions'!$H$25*$C222)*(1+'Summary&amp;Assumptions'!$J$29)^(BR$46-1))+AND(BR$56&lt;'Summary&amp;Assumptions'!$J$31,BR$47&gt;=$FQ222,BR$47&lt;=$FR222)*(('Summary&amp;Assumptions'!$H$25*$C222)*(1+'Summary&amp;Assumptions'!$J$29)^(BR$46-1))</f>
        <v>0</v>
      </c>
      <c r="BN222" s="588">
        <f>AND(BS$55&gt;0,SUM($E222:BM222)&lt;'Summary&amp;Assumptions'!$G$32*$B222,$D222&gt;='Summary&amp;Assumptions'!$D$17,BS$47&gt;=$D222,BS$47&lt;=EDATE($D222,'Summary&amp;Assumptions'!$G$32))*$B222+AND(BS$56&lt;'Summary&amp;Assumptions'!$J$31,BS$47&gt;=$FO222,BS$47&lt;=$FP222)*(('Summary&amp;Assumptions'!$H$25*$C222)*(1+'Summary&amp;Assumptions'!$J$29)^(BS$46-1))+AND(BS$56&lt;'Summary&amp;Assumptions'!$J$31,BS$47&gt;=$FQ222,BS$47&lt;=$FR222)*(('Summary&amp;Assumptions'!$H$25*$C222)*(1+'Summary&amp;Assumptions'!$J$29)^(BS$46-1))</f>
        <v>0</v>
      </c>
      <c r="BO222" s="588">
        <f>AND(BT$55&gt;0,SUM($E222:BN222)&lt;'Summary&amp;Assumptions'!$G$32*$B222,$D222&gt;='Summary&amp;Assumptions'!$D$17,BT$47&gt;=$D222,BT$47&lt;=EDATE($D222,'Summary&amp;Assumptions'!$G$32))*$B222+AND(BT$56&lt;'Summary&amp;Assumptions'!$J$31,BT$47&gt;=$FO222,BT$47&lt;=$FP222)*(('Summary&amp;Assumptions'!$H$25*$C222)*(1+'Summary&amp;Assumptions'!$J$29)^(BT$46-1))+AND(BT$56&lt;'Summary&amp;Assumptions'!$J$31,BT$47&gt;=$FQ222,BT$47&lt;=$FR222)*(('Summary&amp;Assumptions'!$H$25*$C222)*(1+'Summary&amp;Assumptions'!$J$29)^(BT$46-1))</f>
        <v>0</v>
      </c>
      <c r="BP222" s="588">
        <f>AND(BU$55&gt;0,SUM($E222:BO222)&lt;'Summary&amp;Assumptions'!$G$32*$B222,$D222&gt;='Summary&amp;Assumptions'!$D$17,BU$47&gt;=$D222,BU$47&lt;=EDATE($D222,'Summary&amp;Assumptions'!$G$32))*$B222+AND(BU$56&lt;'Summary&amp;Assumptions'!$J$31,BU$47&gt;=$FO222,BU$47&lt;=$FP222)*(('Summary&amp;Assumptions'!$H$25*$C222)*(1+'Summary&amp;Assumptions'!$J$29)^(BU$46-1))+AND(BU$56&lt;'Summary&amp;Assumptions'!$J$31,BU$47&gt;=$FQ222,BU$47&lt;=$FR222)*(('Summary&amp;Assumptions'!$H$25*$C222)*(1+'Summary&amp;Assumptions'!$J$29)^(BU$46-1))</f>
        <v>0</v>
      </c>
      <c r="BQ222" s="588">
        <f>AND(BV$55&gt;0,SUM($E222:BP222)&lt;'Summary&amp;Assumptions'!$G$32*$B222,$D222&gt;='Summary&amp;Assumptions'!$D$17,BV$47&gt;=$D222,BV$47&lt;=EDATE($D222,'Summary&amp;Assumptions'!$G$32))*$B222+AND(BV$56&lt;'Summary&amp;Assumptions'!$J$31,BV$47&gt;=$FO222,BV$47&lt;=$FP222)*(('Summary&amp;Assumptions'!$H$25*$C222)*(1+'Summary&amp;Assumptions'!$J$29)^(BV$46-1))+AND(BV$56&lt;'Summary&amp;Assumptions'!$J$31,BV$47&gt;=$FQ222,BV$47&lt;=$FR222)*(('Summary&amp;Assumptions'!$H$25*$C222)*(1+'Summary&amp;Assumptions'!$J$29)^(BV$46-1))</f>
        <v>0</v>
      </c>
      <c r="BR222" s="588">
        <f>AND(BW$55&gt;0,SUM($E222:BQ222)&lt;'Summary&amp;Assumptions'!$G$32*$B222,$D222&gt;='Summary&amp;Assumptions'!$D$17,BW$47&gt;=$D222,BW$47&lt;=EDATE($D222,'Summary&amp;Assumptions'!$G$32))*$B222+AND(BW$56&lt;'Summary&amp;Assumptions'!$J$31,BW$47&gt;=$FO222,BW$47&lt;=$FP222)*(('Summary&amp;Assumptions'!$H$25*$C222)*(1+'Summary&amp;Assumptions'!$J$29)^(BW$46-1))+AND(BW$56&lt;'Summary&amp;Assumptions'!$J$31,BW$47&gt;=$FQ222,BW$47&lt;=$FR222)*(('Summary&amp;Assumptions'!$H$25*$C222)*(1+'Summary&amp;Assumptions'!$J$29)^(BW$46-1))</f>
        <v>0</v>
      </c>
      <c r="BS222" s="588">
        <f>AND(BX$55&gt;0,SUM($E222:BR222)&lt;'Summary&amp;Assumptions'!$G$32*$B222,$D222&gt;='Summary&amp;Assumptions'!$D$17,BX$47&gt;=$D222,BX$47&lt;=EDATE($D222,'Summary&amp;Assumptions'!$G$32))*$B222+AND(BX$56&lt;'Summary&amp;Assumptions'!$J$31,BX$47&gt;=$FO222,BX$47&lt;=$FP222)*(('Summary&amp;Assumptions'!$H$25*$C222)*(1+'Summary&amp;Assumptions'!$J$29)^(BX$46-1))+AND(BX$56&lt;'Summary&amp;Assumptions'!$J$31,BX$47&gt;=$FQ222,BX$47&lt;=$FR222)*(('Summary&amp;Assumptions'!$H$25*$C222)*(1+'Summary&amp;Assumptions'!$J$29)^(BX$46-1))</f>
        <v>0</v>
      </c>
      <c r="BT222" s="588">
        <f>AND(BY$55&gt;0,SUM($E222:BS222)&lt;'Summary&amp;Assumptions'!$G$32*$B222,$D222&gt;='Summary&amp;Assumptions'!$D$17,BY$47&gt;=$D222,BY$47&lt;=EDATE($D222,'Summary&amp;Assumptions'!$G$32))*$B222+AND(BY$56&lt;'Summary&amp;Assumptions'!$J$31,BY$47&gt;=$FO222,BY$47&lt;=$FP222)*(('Summary&amp;Assumptions'!$H$25*$C222)*(1+'Summary&amp;Assumptions'!$J$29)^(BY$46-1))+AND(BY$56&lt;'Summary&amp;Assumptions'!$J$31,BY$47&gt;=$FQ222,BY$47&lt;=$FR222)*(('Summary&amp;Assumptions'!$H$25*$C222)*(1+'Summary&amp;Assumptions'!$J$29)^(BY$46-1))</f>
        <v>0</v>
      </c>
      <c r="BU222" s="588">
        <f>AND(BZ$55&gt;0,SUM($E222:BT222)&lt;'Summary&amp;Assumptions'!$G$32*$B222,$D222&gt;='Summary&amp;Assumptions'!$D$17,BZ$47&gt;=$D222,BZ$47&lt;=EDATE($D222,'Summary&amp;Assumptions'!$G$32))*$B222+AND(BZ$56&lt;'Summary&amp;Assumptions'!$J$31,BZ$47&gt;=$FO222,BZ$47&lt;=$FP222)*(('Summary&amp;Assumptions'!$H$25*$C222)*(1+'Summary&amp;Assumptions'!$J$29)^(BZ$46-1))+AND(BZ$56&lt;'Summary&amp;Assumptions'!$J$31,BZ$47&gt;=$FQ222,BZ$47&lt;=$FR222)*(('Summary&amp;Assumptions'!$H$25*$C222)*(1+'Summary&amp;Assumptions'!$J$29)^(BZ$46-1))</f>
        <v>0</v>
      </c>
      <c r="BV222" s="588">
        <f>AND(CA$55&gt;0,SUM($E222:BU222)&lt;'Summary&amp;Assumptions'!$G$32*$B222,$D222&gt;='Summary&amp;Assumptions'!$D$17,CA$47&gt;=$D222,CA$47&lt;=EDATE($D222,'Summary&amp;Assumptions'!$G$32))*$B222+AND(CA$56&lt;'Summary&amp;Assumptions'!$J$31,CA$47&gt;=$FO222,CA$47&lt;=$FP222)*(('Summary&amp;Assumptions'!$H$25*$C222)*(1+'Summary&amp;Assumptions'!$J$29)^(CA$46-1))+AND(CA$56&lt;'Summary&amp;Assumptions'!$J$31,CA$47&gt;=$FQ222,CA$47&lt;=$FR222)*(('Summary&amp;Assumptions'!$H$25*$C222)*(1+'Summary&amp;Assumptions'!$J$29)^(CA$46-1))</f>
        <v>0</v>
      </c>
      <c r="BW222" s="588">
        <f>AND(CB$55&gt;0,SUM($E222:BV222)&lt;'Summary&amp;Assumptions'!$G$32*$B222,$D222&gt;='Summary&amp;Assumptions'!$D$17,CB$47&gt;=$D222,CB$47&lt;=EDATE($D222,'Summary&amp;Assumptions'!$G$32))*$B222+AND(CB$56&lt;'Summary&amp;Assumptions'!$J$31,CB$47&gt;=$FO222,CB$47&lt;=$FP222)*(('Summary&amp;Assumptions'!$H$25*$C222)*(1+'Summary&amp;Assumptions'!$J$29)^(CB$46-1))+AND(CB$56&lt;'Summary&amp;Assumptions'!$J$31,CB$47&gt;=$FQ222,CB$47&lt;=$FR222)*(('Summary&amp;Assumptions'!$H$25*$C222)*(1+'Summary&amp;Assumptions'!$J$29)^(CB$46-1))</f>
        <v>0</v>
      </c>
      <c r="BX222" s="588">
        <f>AND(CC$55&gt;0,SUM($E222:BW222)&lt;'Summary&amp;Assumptions'!$G$32*$B222,$D222&gt;='Summary&amp;Assumptions'!$D$17,CC$47&gt;=$D222,CC$47&lt;=EDATE($D222,'Summary&amp;Assumptions'!$G$32))*$B222+AND(CC$56&lt;'Summary&amp;Assumptions'!$J$31,CC$47&gt;=$FO222,CC$47&lt;=$FP222)*(('Summary&amp;Assumptions'!$H$25*$C222)*(1+'Summary&amp;Assumptions'!$J$29)^(CC$46-1))+AND(CC$56&lt;'Summary&amp;Assumptions'!$J$31,CC$47&gt;=$FQ222,CC$47&lt;=$FR222)*(('Summary&amp;Assumptions'!$H$25*$C222)*(1+'Summary&amp;Assumptions'!$J$29)^(CC$46-1))</f>
        <v>0</v>
      </c>
      <c r="BY222" s="588">
        <f>AND(CD$55&gt;0,SUM($E222:BX222)&lt;'Summary&amp;Assumptions'!$G$32*$B222,$D222&gt;='Summary&amp;Assumptions'!$D$17,CD$47&gt;=$D222,CD$47&lt;=EDATE($D222,'Summary&amp;Assumptions'!$G$32))*$B222+AND(CD$56&lt;'Summary&amp;Assumptions'!$J$31,CD$47&gt;=$FO222,CD$47&lt;=$FP222)*(('Summary&amp;Assumptions'!$H$25*$C222)*(1+'Summary&amp;Assumptions'!$J$29)^(CD$46-1))+AND(CD$56&lt;'Summary&amp;Assumptions'!$J$31,CD$47&gt;=$FQ222,CD$47&lt;=$FR222)*(('Summary&amp;Assumptions'!$H$25*$C222)*(1+'Summary&amp;Assumptions'!$J$29)^(CD$46-1))</f>
        <v>0</v>
      </c>
      <c r="BZ222" s="588">
        <f>AND(CE$55&gt;0,SUM($E222:BY222)&lt;'Summary&amp;Assumptions'!$G$32*$B222,$D222&gt;='Summary&amp;Assumptions'!$D$17,CE$47&gt;=$D222,CE$47&lt;=EDATE($D222,'Summary&amp;Assumptions'!$G$32))*$B222+AND(CE$56&lt;'Summary&amp;Assumptions'!$J$31,CE$47&gt;=$FO222,CE$47&lt;=$FP222)*(('Summary&amp;Assumptions'!$H$25*$C222)*(1+'Summary&amp;Assumptions'!$J$29)^(CE$46-1))+AND(CE$56&lt;'Summary&amp;Assumptions'!$J$31,CE$47&gt;=$FQ222,CE$47&lt;=$FR222)*(('Summary&amp;Assumptions'!$H$25*$C222)*(1+'Summary&amp;Assumptions'!$J$29)^(CE$46-1))</f>
        <v>0</v>
      </c>
      <c r="CA222" s="588">
        <f>AND(CF$55&gt;0,SUM($E222:BZ222)&lt;'Summary&amp;Assumptions'!$G$32*$B222,$D222&gt;='Summary&amp;Assumptions'!$D$17,CF$47&gt;=$D222,CF$47&lt;=EDATE($D222,'Summary&amp;Assumptions'!$G$32))*$B222+AND(CF$56&lt;'Summary&amp;Assumptions'!$J$31,CF$47&gt;=$FO222,CF$47&lt;=$FP222)*(('Summary&amp;Assumptions'!$H$25*$C222)*(1+'Summary&amp;Assumptions'!$J$29)^(CF$46-1))+AND(CF$56&lt;'Summary&amp;Assumptions'!$J$31,CF$47&gt;=$FQ222,CF$47&lt;=$FR222)*(('Summary&amp;Assumptions'!$H$25*$C222)*(1+'Summary&amp;Assumptions'!$J$29)^(CF$46-1))</f>
        <v>0</v>
      </c>
      <c r="CB222" s="588">
        <f>AND(CG$55&gt;0,SUM($E222:CA222)&lt;'Summary&amp;Assumptions'!$G$32*$B222,$D222&gt;='Summary&amp;Assumptions'!$D$17,CG$47&gt;=$D222,CG$47&lt;=EDATE($D222,'Summary&amp;Assumptions'!$G$32))*$B222+AND(CG$56&lt;'Summary&amp;Assumptions'!$J$31,CG$47&gt;=$FO222,CG$47&lt;=$FP222)*(('Summary&amp;Assumptions'!$H$25*$C222)*(1+'Summary&amp;Assumptions'!$J$29)^(CG$46-1))+AND(CG$56&lt;'Summary&amp;Assumptions'!$J$31,CG$47&gt;=$FQ222,CG$47&lt;=$FR222)*(('Summary&amp;Assumptions'!$H$25*$C222)*(1+'Summary&amp;Assumptions'!$J$29)^(CG$46-1))</f>
        <v>0</v>
      </c>
      <c r="CC222" s="588">
        <f>AND(CH$55&gt;0,SUM($E222:CB222)&lt;'Summary&amp;Assumptions'!$G$32*$B222,$D222&gt;='Summary&amp;Assumptions'!$D$17,CH$47&gt;=$D222,CH$47&lt;=EDATE($D222,'Summary&amp;Assumptions'!$G$32))*$B222+AND(CH$56&lt;'Summary&amp;Assumptions'!$J$31,CH$47&gt;=$FO222,CH$47&lt;=$FP222)*(('Summary&amp;Assumptions'!$H$25*$C222)*(1+'Summary&amp;Assumptions'!$J$29)^(CH$46-1))+AND(CH$56&lt;'Summary&amp;Assumptions'!$J$31,CH$47&gt;=$FQ222,CH$47&lt;=$FR222)*(('Summary&amp;Assumptions'!$H$25*$C222)*(1+'Summary&amp;Assumptions'!$J$29)^(CH$46-1))</f>
        <v>0</v>
      </c>
      <c r="CD222" s="588">
        <f>AND(CI$55&gt;0,SUM($E222:CC222)&lt;'Summary&amp;Assumptions'!$G$32*$B222,$D222&gt;='Summary&amp;Assumptions'!$D$17,CI$47&gt;=$D222,CI$47&lt;=EDATE($D222,'Summary&amp;Assumptions'!$G$32))*$B222+AND(CI$56&lt;'Summary&amp;Assumptions'!$J$31,CI$47&gt;=$FO222,CI$47&lt;=$FP222)*(('Summary&amp;Assumptions'!$H$25*$C222)*(1+'Summary&amp;Assumptions'!$J$29)^(CI$46-1))+AND(CI$56&lt;'Summary&amp;Assumptions'!$J$31,CI$47&gt;=$FQ222,CI$47&lt;=$FR222)*(('Summary&amp;Assumptions'!$H$25*$C222)*(1+'Summary&amp;Assumptions'!$J$29)^(CI$46-1))</f>
        <v>0</v>
      </c>
      <c r="CE222" s="588">
        <f>AND(CJ$55&gt;0,SUM($E222:CD222)&lt;'Summary&amp;Assumptions'!$G$32*$B222,$D222&gt;='Summary&amp;Assumptions'!$D$17,CJ$47&gt;=$D222,CJ$47&lt;=EDATE($D222,'Summary&amp;Assumptions'!$G$32))*$B222+AND(CJ$56&lt;'Summary&amp;Assumptions'!$J$31,CJ$47&gt;=$FO222,CJ$47&lt;=$FP222)*(('Summary&amp;Assumptions'!$H$25*$C222)*(1+'Summary&amp;Assumptions'!$J$29)^(CJ$46-1))+AND(CJ$56&lt;'Summary&amp;Assumptions'!$J$31,CJ$47&gt;=$FQ222,CJ$47&lt;=$FR222)*(('Summary&amp;Assumptions'!$H$25*$C222)*(1+'Summary&amp;Assumptions'!$J$29)^(CJ$46-1))</f>
        <v>0</v>
      </c>
      <c r="CF222" s="588">
        <f>AND(CK$55&gt;0,SUM($E222:CE222)&lt;'Summary&amp;Assumptions'!$G$32*$B222,$D222&gt;='Summary&amp;Assumptions'!$D$17,CK$47&gt;=$D222,CK$47&lt;=EDATE($D222,'Summary&amp;Assumptions'!$G$32))*$B222+AND(CK$56&lt;'Summary&amp;Assumptions'!$J$31,CK$47&gt;=$FO222,CK$47&lt;=$FP222)*(('Summary&amp;Assumptions'!$H$25*$C222)*(1+'Summary&amp;Assumptions'!$J$29)^(CK$46-1))+AND(CK$56&lt;'Summary&amp;Assumptions'!$J$31,CK$47&gt;=$FQ222,CK$47&lt;=$FR222)*(('Summary&amp;Assumptions'!$H$25*$C222)*(1+'Summary&amp;Assumptions'!$J$29)^(CK$46-1))</f>
        <v>0</v>
      </c>
      <c r="CG222" s="588">
        <f>AND(CL$55&gt;0,SUM($E222:CF222)&lt;'Summary&amp;Assumptions'!$G$32*$B222,$D222&gt;='Summary&amp;Assumptions'!$D$17,CL$47&gt;=$D222,CL$47&lt;=EDATE($D222,'Summary&amp;Assumptions'!$G$32))*$B222+AND(CL$56&lt;'Summary&amp;Assumptions'!$J$31,CL$47&gt;=$FO222,CL$47&lt;=$FP222)*(('Summary&amp;Assumptions'!$H$25*$C222)*(1+'Summary&amp;Assumptions'!$J$29)^(CL$46-1))+AND(CL$56&lt;'Summary&amp;Assumptions'!$J$31,CL$47&gt;=$FQ222,CL$47&lt;=$FR222)*(('Summary&amp;Assumptions'!$H$25*$C222)*(1+'Summary&amp;Assumptions'!$J$29)^(CL$46-1))</f>
        <v>0</v>
      </c>
      <c r="CH222" s="588">
        <f>AND(CM$55&gt;0,SUM($E222:CG222)&lt;'Summary&amp;Assumptions'!$G$32*$B222,$D222&gt;='Summary&amp;Assumptions'!$D$17,CM$47&gt;=$D222,CM$47&lt;=EDATE($D222,'Summary&amp;Assumptions'!$G$32))*$B222+AND(CM$56&lt;'Summary&amp;Assumptions'!$J$31,CM$47&gt;=$FO222,CM$47&lt;=$FP222)*(('Summary&amp;Assumptions'!$H$25*$C222)*(1+'Summary&amp;Assumptions'!$J$29)^(CM$46-1))+AND(CM$56&lt;'Summary&amp;Assumptions'!$J$31,CM$47&gt;=$FQ222,CM$47&lt;=$FR222)*(('Summary&amp;Assumptions'!$H$25*$C222)*(1+'Summary&amp;Assumptions'!$J$29)^(CM$46-1))</f>
        <v>0</v>
      </c>
      <c r="CI222" s="588">
        <f>AND(CN$55&gt;0,SUM($E222:CH222)&lt;'Summary&amp;Assumptions'!$G$32*$B222,$D222&gt;='Summary&amp;Assumptions'!$D$17,CN$47&gt;=$D222,CN$47&lt;=EDATE($D222,'Summary&amp;Assumptions'!$G$32))*$B222+AND(CN$56&lt;'Summary&amp;Assumptions'!$J$31,CN$47&gt;=$FO222,CN$47&lt;=$FP222)*(('Summary&amp;Assumptions'!$H$25*$C222)*(1+'Summary&amp;Assumptions'!$J$29)^(CN$46-1))+AND(CN$56&lt;'Summary&amp;Assumptions'!$J$31,CN$47&gt;=$FQ222,CN$47&lt;=$FR222)*(('Summary&amp;Assumptions'!$H$25*$C222)*(1+'Summary&amp;Assumptions'!$J$29)^(CN$46-1))</f>
        <v>0</v>
      </c>
      <c r="CJ222" s="588">
        <f>AND(CO$55&gt;0,SUM($E222:CI222)&lt;'Summary&amp;Assumptions'!$G$32*$B222,$D222&gt;='Summary&amp;Assumptions'!$D$17,CO$47&gt;=$D222,CO$47&lt;=EDATE($D222,'Summary&amp;Assumptions'!$G$32))*$B222+AND(CO$56&lt;'Summary&amp;Assumptions'!$J$31,CO$47&gt;=$FO222,CO$47&lt;=$FP222)*(('Summary&amp;Assumptions'!$H$25*$C222)*(1+'Summary&amp;Assumptions'!$J$29)^(CO$46-1))+AND(CO$56&lt;'Summary&amp;Assumptions'!$J$31,CO$47&gt;=$FQ222,CO$47&lt;=$FR222)*(('Summary&amp;Assumptions'!$H$25*$C222)*(1+'Summary&amp;Assumptions'!$J$29)^(CO$46-1))</f>
        <v>0</v>
      </c>
      <c r="CK222" s="588">
        <f>AND(CP$55&gt;0,SUM($E222:CJ222)&lt;'Summary&amp;Assumptions'!$G$32*$B222,$D222&gt;='Summary&amp;Assumptions'!$D$17,CP$47&gt;=$D222,CP$47&lt;=EDATE($D222,'Summary&amp;Assumptions'!$G$32))*$B222+AND(CP$56&lt;'Summary&amp;Assumptions'!$J$31,CP$47&gt;=$FO222,CP$47&lt;=$FP222)*(('Summary&amp;Assumptions'!$H$25*$C222)*(1+'Summary&amp;Assumptions'!$J$29)^(CP$46-1))+AND(CP$56&lt;'Summary&amp;Assumptions'!$J$31,CP$47&gt;=$FQ222,CP$47&lt;=$FR222)*(('Summary&amp;Assumptions'!$H$25*$C222)*(1+'Summary&amp;Assumptions'!$J$29)^(CP$46-1))</f>
        <v>0</v>
      </c>
      <c r="CL222" s="588">
        <f>AND(CQ$55&gt;0,SUM($E222:CK222)&lt;'Summary&amp;Assumptions'!$G$32*$B222,$D222&gt;='Summary&amp;Assumptions'!$D$17,CQ$47&gt;=$D222,CQ$47&lt;=EDATE($D222,'Summary&amp;Assumptions'!$G$32))*$B222+AND(CQ$56&lt;'Summary&amp;Assumptions'!$J$31,CQ$47&gt;=$FO222,CQ$47&lt;=$FP222)*(('Summary&amp;Assumptions'!$H$25*$C222)*(1+'Summary&amp;Assumptions'!$J$29)^(CQ$46-1))+AND(CQ$56&lt;'Summary&amp;Assumptions'!$J$31,CQ$47&gt;=$FQ222,CQ$47&lt;=$FR222)*(('Summary&amp;Assumptions'!$H$25*$C222)*(1+'Summary&amp;Assumptions'!$J$29)^(CQ$46-1))</f>
        <v>0</v>
      </c>
      <c r="CM222" s="588">
        <f>AND(CR$55&gt;0,SUM($E222:CL222)&lt;'Summary&amp;Assumptions'!$G$32*$B222,$D222&gt;='Summary&amp;Assumptions'!$D$17,CR$47&gt;=$D222,CR$47&lt;=EDATE($D222,'Summary&amp;Assumptions'!$G$32))*$B222+AND(CR$56&lt;'Summary&amp;Assumptions'!$J$31,CR$47&gt;=$FO222,CR$47&lt;=$FP222)*(('Summary&amp;Assumptions'!$H$25*$C222)*(1+'Summary&amp;Assumptions'!$J$29)^(CR$46-1))+AND(CR$56&lt;'Summary&amp;Assumptions'!$J$31,CR$47&gt;=$FQ222,CR$47&lt;=$FR222)*(('Summary&amp;Assumptions'!$H$25*$C222)*(1+'Summary&amp;Assumptions'!$J$29)^(CR$46-1))</f>
        <v>0</v>
      </c>
      <c r="CN222" s="588">
        <f>AND(CS$55&gt;0,SUM($E222:CM222)&lt;'Summary&amp;Assumptions'!$G$32*$B222,$D222&gt;='Summary&amp;Assumptions'!$D$17,CS$47&gt;=$D222,CS$47&lt;=EDATE($D222,'Summary&amp;Assumptions'!$G$32))*$B222+AND(CS$56&lt;'Summary&amp;Assumptions'!$J$31,CS$47&gt;=$FO222,CS$47&lt;=$FP222)*(('Summary&amp;Assumptions'!$H$25*$C222)*(1+'Summary&amp;Assumptions'!$J$29)^(CS$46-1))+AND(CS$56&lt;'Summary&amp;Assumptions'!$J$31,CS$47&gt;=$FQ222,CS$47&lt;=$FR222)*(('Summary&amp;Assumptions'!$H$25*$C222)*(1+'Summary&amp;Assumptions'!$J$29)^(CS$46-1))</f>
        <v>0</v>
      </c>
      <c r="CO222" s="588">
        <f>AND(CT$55&gt;0,SUM($E222:CN222)&lt;'Summary&amp;Assumptions'!$G$32*$B222,$D222&gt;='Summary&amp;Assumptions'!$D$17,CT$47&gt;=$D222,CT$47&lt;=EDATE($D222,'Summary&amp;Assumptions'!$G$32))*$B222+AND(CT$56&lt;'Summary&amp;Assumptions'!$J$31,CT$47&gt;=$FO222,CT$47&lt;=$FP222)*(('Summary&amp;Assumptions'!$H$25*$C222)*(1+'Summary&amp;Assumptions'!$J$29)^(CT$46-1))+AND(CT$56&lt;'Summary&amp;Assumptions'!$J$31,CT$47&gt;=$FQ222,CT$47&lt;=$FR222)*(('Summary&amp;Assumptions'!$H$25*$C222)*(1+'Summary&amp;Assumptions'!$J$29)^(CT$46-1))</f>
        <v>0</v>
      </c>
      <c r="CP222" s="588">
        <f>AND(CU$55&gt;0,SUM($E222:CO222)&lt;'Summary&amp;Assumptions'!$G$32*$B222,$D222&gt;='Summary&amp;Assumptions'!$D$17,CU$47&gt;=$D222,CU$47&lt;=EDATE($D222,'Summary&amp;Assumptions'!$G$32))*$B222+AND(CU$56&lt;'Summary&amp;Assumptions'!$J$31,CU$47&gt;=$FO222,CU$47&lt;=$FP222)*(('Summary&amp;Assumptions'!$H$25*$C222)*(1+'Summary&amp;Assumptions'!$J$29)^(CU$46-1))+AND(CU$56&lt;'Summary&amp;Assumptions'!$J$31,CU$47&gt;=$FQ222,CU$47&lt;=$FR222)*(('Summary&amp;Assumptions'!$H$25*$C222)*(1+'Summary&amp;Assumptions'!$J$29)^(CU$46-1))</f>
        <v>0</v>
      </c>
      <c r="CQ222" s="588">
        <f>AND(CV$55&gt;0,SUM($E222:CP222)&lt;'Summary&amp;Assumptions'!$G$32*$B222,$D222&gt;='Summary&amp;Assumptions'!$D$17,CV$47&gt;=$D222,CV$47&lt;=EDATE($D222,'Summary&amp;Assumptions'!$G$32))*$B222+AND(CV$56&lt;'Summary&amp;Assumptions'!$J$31,CV$47&gt;=$FO222,CV$47&lt;=$FP222)*(('Summary&amp;Assumptions'!$H$25*$C222)*(1+'Summary&amp;Assumptions'!$J$29)^(CV$46-1))+AND(CV$56&lt;'Summary&amp;Assumptions'!$J$31,CV$47&gt;=$FQ222,CV$47&lt;=$FR222)*(('Summary&amp;Assumptions'!$H$25*$C222)*(1+'Summary&amp;Assumptions'!$J$29)^(CV$46-1))</f>
        <v>0</v>
      </c>
      <c r="CR222" s="588">
        <f>AND(CW$55&gt;0,SUM($E222:CQ222)&lt;'Summary&amp;Assumptions'!$G$32*$B222,$D222&gt;='Summary&amp;Assumptions'!$D$17,CW$47&gt;=$D222,CW$47&lt;=EDATE($D222,'Summary&amp;Assumptions'!$G$32))*$B222+AND(CW$56&lt;'Summary&amp;Assumptions'!$J$31,CW$47&gt;=$FO222,CW$47&lt;=$FP222)*(('Summary&amp;Assumptions'!$H$25*$C222)*(1+'Summary&amp;Assumptions'!$J$29)^(CW$46-1))+AND(CW$56&lt;'Summary&amp;Assumptions'!$J$31,CW$47&gt;=$FQ222,CW$47&lt;=$FR222)*(('Summary&amp;Assumptions'!$H$25*$C222)*(1+'Summary&amp;Assumptions'!$J$29)^(CW$46-1))</f>
        <v>0</v>
      </c>
      <c r="CS222" s="588">
        <f>AND(CX$55&gt;0,SUM($E222:CR222)&lt;'Summary&amp;Assumptions'!$G$32*$B222,$D222&gt;='Summary&amp;Assumptions'!$D$17,CX$47&gt;=$D222,CX$47&lt;=EDATE($D222,'Summary&amp;Assumptions'!$G$32))*$B222+AND(CX$56&lt;'Summary&amp;Assumptions'!$J$31,CX$47&gt;=$FO222,CX$47&lt;=$FP222)*(('Summary&amp;Assumptions'!$H$25*$C222)*(1+'Summary&amp;Assumptions'!$J$29)^(CX$46-1))+AND(CX$56&lt;'Summary&amp;Assumptions'!$J$31,CX$47&gt;=$FQ222,CX$47&lt;=$FR222)*(('Summary&amp;Assumptions'!$H$25*$C222)*(1+'Summary&amp;Assumptions'!$J$29)^(CX$46-1))</f>
        <v>0</v>
      </c>
      <c r="CT222" s="588">
        <f>AND(CY$55&gt;0,SUM($E222:CS222)&lt;'Summary&amp;Assumptions'!$G$32*$B222,$D222&gt;='Summary&amp;Assumptions'!$D$17,CY$47&gt;=$D222,CY$47&lt;=EDATE($D222,'Summary&amp;Assumptions'!$G$32))*$B222+AND(CY$56&lt;'Summary&amp;Assumptions'!$J$31,CY$47&gt;=$FO222,CY$47&lt;=$FP222)*(('Summary&amp;Assumptions'!$H$25*$C222)*(1+'Summary&amp;Assumptions'!$J$29)^(CY$46-1))+AND(CY$56&lt;'Summary&amp;Assumptions'!$J$31,CY$47&gt;=$FQ222,CY$47&lt;=$FR222)*(('Summary&amp;Assumptions'!$H$25*$C222)*(1+'Summary&amp;Assumptions'!$J$29)^(CY$46-1))</f>
        <v>0</v>
      </c>
      <c r="CU222" s="588">
        <f>AND(CZ$55&gt;0,SUM($E222:CT222)&lt;'Summary&amp;Assumptions'!$G$32*$B222,$D222&gt;='Summary&amp;Assumptions'!$D$17,CZ$47&gt;=$D222,CZ$47&lt;=EDATE($D222,'Summary&amp;Assumptions'!$G$32))*$B222+AND(CZ$56&lt;'Summary&amp;Assumptions'!$J$31,CZ$47&gt;=$FO222,CZ$47&lt;=$FP222)*(('Summary&amp;Assumptions'!$H$25*$C222)*(1+'Summary&amp;Assumptions'!$J$29)^(CZ$46-1))+AND(CZ$56&lt;'Summary&amp;Assumptions'!$J$31,CZ$47&gt;=$FQ222,CZ$47&lt;=$FR222)*(('Summary&amp;Assumptions'!$H$25*$C222)*(1+'Summary&amp;Assumptions'!$J$29)^(CZ$46-1))</f>
        <v>0</v>
      </c>
      <c r="CV222" s="588">
        <f>AND(DA$55&gt;0,SUM($E222:CU222)&lt;'Summary&amp;Assumptions'!$G$32*$B222,$D222&gt;='Summary&amp;Assumptions'!$D$17,DA$47&gt;=$D222,DA$47&lt;=EDATE($D222,'Summary&amp;Assumptions'!$G$32))*$B222+AND(DA$56&lt;'Summary&amp;Assumptions'!$J$31,DA$47&gt;=$FO222,DA$47&lt;=$FP222)*(('Summary&amp;Assumptions'!$H$25*$C222)*(1+'Summary&amp;Assumptions'!$J$29)^(DA$46-1))+AND(DA$56&lt;'Summary&amp;Assumptions'!$J$31,DA$47&gt;=$FQ222,DA$47&lt;=$FR222)*(('Summary&amp;Assumptions'!$H$25*$C222)*(1+'Summary&amp;Assumptions'!$J$29)^(DA$46-1))</f>
        <v>0</v>
      </c>
      <c r="CW222" s="588">
        <f>AND(DB$55&gt;0,SUM($E222:CV222)&lt;'Summary&amp;Assumptions'!$G$32*$B222,$D222&gt;='Summary&amp;Assumptions'!$D$17,DB$47&gt;=$D222,DB$47&lt;=EDATE($D222,'Summary&amp;Assumptions'!$G$32))*$B222+AND(DB$56&lt;'Summary&amp;Assumptions'!$J$31,DB$47&gt;=$FO222,DB$47&lt;=$FP222)*(('Summary&amp;Assumptions'!$H$25*$C222)*(1+'Summary&amp;Assumptions'!$J$29)^(DB$46-1))+AND(DB$56&lt;'Summary&amp;Assumptions'!$J$31,DB$47&gt;=$FQ222,DB$47&lt;=$FR222)*(('Summary&amp;Assumptions'!$H$25*$C222)*(1+'Summary&amp;Assumptions'!$J$29)^(DB$46-1))</f>
        <v>0</v>
      </c>
      <c r="CX222" s="588">
        <f>AND(DC$55&gt;0,SUM($E222:CW222)&lt;'Summary&amp;Assumptions'!$G$32*$B222,$D222&gt;='Summary&amp;Assumptions'!$D$17,DC$47&gt;=$D222,DC$47&lt;=EDATE($D222,'Summary&amp;Assumptions'!$G$32))*$B222+AND(DC$56&lt;'Summary&amp;Assumptions'!$J$31,DC$47&gt;=$FO222,DC$47&lt;=$FP222)*(('Summary&amp;Assumptions'!$H$25*$C222)*(1+'Summary&amp;Assumptions'!$J$29)^(DC$46-1))+AND(DC$56&lt;'Summary&amp;Assumptions'!$J$31,DC$47&gt;=$FQ222,DC$47&lt;=$FR222)*(('Summary&amp;Assumptions'!$H$25*$C222)*(1+'Summary&amp;Assumptions'!$J$29)^(DC$46-1))</f>
        <v>0</v>
      </c>
      <c r="CY222" s="588">
        <f>AND(DD$55&gt;0,SUM($E222:CX222)&lt;'Summary&amp;Assumptions'!$G$32*$B222,$D222&gt;='Summary&amp;Assumptions'!$D$17,DD$47&gt;=$D222,DD$47&lt;=EDATE($D222,'Summary&amp;Assumptions'!$G$32))*$B222+AND(DD$56&lt;'Summary&amp;Assumptions'!$J$31,DD$47&gt;=$FO222,DD$47&lt;=$FP222)*(('Summary&amp;Assumptions'!$H$25*$C222)*(1+'Summary&amp;Assumptions'!$J$29)^(DD$46-1))+AND(DD$56&lt;'Summary&amp;Assumptions'!$J$31,DD$47&gt;=$FQ222,DD$47&lt;=$FR222)*(('Summary&amp;Assumptions'!$H$25*$C222)*(1+'Summary&amp;Assumptions'!$J$29)^(DD$46-1))</f>
        <v>0</v>
      </c>
      <c r="CZ222" s="588">
        <f>AND(DE$55&gt;0,SUM($E222:CY222)&lt;'Summary&amp;Assumptions'!$G$32*$B222,$D222&gt;='Summary&amp;Assumptions'!$D$17,DE$47&gt;=$D222,DE$47&lt;=EDATE($D222,'Summary&amp;Assumptions'!$G$32))*$B222+AND(DE$56&lt;'Summary&amp;Assumptions'!$J$31,DE$47&gt;=$FO222,DE$47&lt;=$FP222)*(('Summary&amp;Assumptions'!$H$25*$C222)*(1+'Summary&amp;Assumptions'!$J$29)^(DE$46-1))+AND(DE$56&lt;'Summary&amp;Assumptions'!$J$31,DE$47&gt;=$FQ222,DE$47&lt;=$FR222)*(('Summary&amp;Assumptions'!$H$25*$C222)*(1+'Summary&amp;Assumptions'!$J$29)^(DE$46-1))</f>
        <v>0</v>
      </c>
      <c r="DA222" s="588">
        <f>AND(DF$55&gt;0,SUM($E222:CZ222)&lt;'Summary&amp;Assumptions'!$G$32*$B222,$D222&gt;='Summary&amp;Assumptions'!$D$17,DF$47&gt;=$D222,DF$47&lt;=EDATE($D222,'Summary&amp;Assumptions'!$G$32))*$B222+AND(DF$56&lt;'Summary&amp;Assumptions'!$J$31,DF$47&gt;=$FO222,DF$47&lt;=$FP222)*(('Summary&amp;Assumptions'!$H$25*$C222)*(1+'Summary&amp;Assumptions'!$J$29)^(DF$46-1))+AND(DF$56&lt;'Summary&amp;Assumptions'!$J$31,DF$47&gt;=$FQ222,DF$47&lt;=$FR222)*(('Summary&amp;Assumptions'!$H$25*$C222)*(1+'Summary&amp;Assumptions'!$J$29)^(DF$46-1))</f>
        <v>0</v>
      </c>
      <c r="DB222" s="588">
        <f>AND(DG$55&gt;0,SUM($E222:DA222)&lt;'Summary&amp;Assumptions'!$G$32*$B222,$D222&gt;='Summary&amp;Assumptions'!$D$17,DG$47&gt;=$D222,DG$47&lt;=EDATE($D222,'Summary&amp;Assumptions'!$G$32))*$B222+AND(DG$56&lt;'Summary&amp;Assumptions'!$J$31,DG$47&gt;=$FO222,DG$47&lt;=$FP222)*(('Summary&amp;Assumptions'!$H$25*$C222)*(1+'Summary&amp;Assumptions'!$J$29)^(DG$46-1))+AND(DG$56&lt;'Summary&amp;Assumptions'!$J$31,DG$47&gt;=$FQ222,DG$47&lt;=$FR222)*(('Summary&amp;Assumptions'!$H$25*$C222)*(1+'Summary&amp;Assumptions'!$J$29)^(DG$46-1))</f>
        <v>0</v>
      </c>
      <c r="DC222" s="588">
        <f>AND(DH$55&gt;0,SUM($E222:DB222)&lt;'Summary&amp;Assumptions'!$G$32*$B222,$D222&gt;='Summary&amp;Assumptions'!$D$17,DH$47&gt;=$D222,DH$47&lt;=EDATE($D222,'Summary&amp;Assumptions'!$G$32))*$B222+AND(DH$56&lt;'Summary&amp;Assumptions'!$J$31,DH$47&gt;=$FO222,DH$47&lt;=$FP222)*(('Summary&amp;Assumptions'!$H$25*$C222)*(1+'Summary&amp;Assumptions'!$J$29)^(DH$46-1))+AND(DH$56&lt;'Summary&amp;Assumptions'!$J$31,DH$47&gt;=$FQ222,DH$47&lt;=$FR222)*(('Summary&amp;Assumptions'!$H$25*$C222)*(1+'Summary&amp;Assumptions'!$J$29)^(DH$46-1))</f>
        <v>0</v>
      </c>
      <c r="DD222" s="588">
        <f>AND(DI$55&gt;0,SUM($E222:DC222)&lt;'Summary&amp;Assumptions'!$G$32*$B222,$D222&gt;='Summary&amp;Assumptions'!$D$17,DI$47&gt;=$D222,DI$47&lt;=EDATE($D222,'Summary&amp;Assumptions'!$G$32))*$B222+AND(DI$56&lt;'Summary&amp;Assumptions'!$J$31,DI$47&gt;=$FO222,DI$47&lt;=$FP222)*(('Summary&amp;Assumptions'!$H$25*$C222)*(1+'Summary&amp;Assumptions'!$J$29)^(DI$46-1))+AND(DI$56&lt;'Summary&amp;Assumptions'!$J$31,DI$47&gt;=$FQ222,DI$47&lt;=$FR222)*(('Summary&amp;Assumptions'!$H$25*$C222)*(1+'Summary&amp;Assumptions'!$J$29)^(DI$46-1))</f>
        <v>0</v>
      </c>
      <c r="DE222" s="588">
        <f>AND(DJ$55&gt;0,SUM($E222:DD222)&lt;'Summary&amp;Assumptions'!$G$32*$B222,$D222&gt;='Summary&amp;Assumptions'!$D$17,DJ$47&gt;=$D222,DJ$47&lt;=EDATE($D222,'Summary&amp;Assumptions'!$G$32))*$B222+AND(DJ$56&lt;'Summary&amp;Assumptions'!$J$31,DJ$47&gt;=$FO222,DJ$47&lt;=$FP222)*(('Summary&amp;Assumptions'!$H$25*$C222)*(1+'Summary&amp;Assumptions'!$J$29)^(DJ$46-1))+AND(DJ$56&lt;'Summary&amp;Assumptions'!$J$31,DJ$47&gt;=$FQ222,DJ$47&lt;=$FR222)*(('Summary&amp;Assumptions'!$H$25*$C222)*(1+'Summary&amp;Assumptions'!$J$29)^(DJ$46-1))</f>
        <v>0</v>
      </c>
      <c r="DF222" s="588">
        <f>AND(DK$55&gt;0,SUM($E222:DE222)&lt;'Summary&amp;Assumptions'!$G$32*$B222,$D222&gt;='Summary&amp;Assumptions'!$D$17,DK$47&gt;=$D222,DK$47&lt;=EDATE($D222,'Summary&amp;Assumptions'!$G$32))*$B222+AND(DK$56&lt;'Summary&amp;Assumptions'!$J$31,DK$47&gt;=$FO222,DK$47&lt;=$FP222)*(('Summary&amp;Assumptions'!$H$25*$C222)*(1+'Summary&amp;Assumptions'!$J$29)^(DK$46-1))+AND(DK$56&lt;'Summary&amp;Assumptions'!$J$31,DK$47&gt;=$FQ222,DK$47&lt;=$FR222)*(('Summary&amp;Assumptions'!$H$25*$C222)*(1+'Summary&amp;Assumptions'!$J$29)^(DK$46-1))</f>
        <v>0</v>
      </c>
      <c r="DG222" s="588">
        <f>AND(DL$55&gt;0,SUM($E222:DF222)&lt;'Summary&amp;Assumptions'!$G$32*$B222,$D222&gt;='Summary&amp;Assumptions'!$D$17,DL$47&gt;=$D222,DL$47&lt;=EDATE($D222,'Summary&amp;Assumptions'!$G$32))*$B222+AND(DL$56&lt;'Summary&amp;Assumptions'!$J$31,DL$47&gt;=$FO222,DL$47&lt;=$FP222)*(('Summary&amp;Assumptions'!$H$25*$C222)*(1+'Summary&amp;Assumptions'!$J$29)^(DL$46-1))+AND(DL$56&lt;'Summary&amp;Assumptions'!$J$31,DL$47&gt;=$FQ222,DL$47&lt;=$FR222)*(('Summary&amp;Assumptions'!$H$25*$C222)*(1+'Summary&amp;Assumptions'!$J$29)^(DL$46-1))</f>
        <v>0</v>
      </c>
      <c r="DH222" s="588">
        <f>AND(DM$55&gt;0,SUM($E222:DG222)&lt;'Summary&amp;Assumptions'!$G$32*$B222,$D222&gt;='Summary&amp;Assumptions'!$D$17,DM$47&gt;=$D222,DM$47&lt;=EDATE($D222,'Summary&amp;Assumptions'!$G$32))*$B222+AND(DM$56&lt;'Summary&amp;Assumptions'!$J$31,DM$47&gt;=$FO222,DM$47&lt;=$FP222)*(('Summary&amp;Assumptions'!$H$25*$C222)*(1+'Summary&amp;Assumptions'!$J$29)^(DM$46-1))+AND(DM$56&lt;'Summary&amp;Assumptions'!$J$31,DM$47&gt;=$FQ222,DM$47&lt;=$FR222)*(('Summary&amp;Assumptions'!$H$25*$C222)*(1+'Summary&amp;Assumptions'!$J$29)^(DM$46-1))</f>
        <v>0</v>
      </c>
      <c r="DI222" s="588">
        <f>AND(DN$55&gt;0,SUM($E222:DH222)&lt;'Summary&amp;Assumptions'!$G$32*$B222,$D222&gt;='Summary&amp;Assumptions'!$D$17,DN$47&gt;=$D222,DN$47&lt;=EDATE($D222,'Summary&amp;Assumptions'!$G$32))*$B222+AND(DN$56&lt;'Summary&amp;Assumptions'!$J$31,DN$47&gt;=$FO222,DN$47&lt;=$FP222)*(('Summary&amp;Assumptions'!$H$25*$C222)*(1+'Summary&amp;Assumptions'!$J$29)^(DN$46-1))+AND(DN$56&lt;'Summary&amp;Assumptions'!$J$31,DN$47&gt;=$FQ222,DN$47&lt;=$FR222)*(('Summary&amp;Assumptions'!$H$25*$C222)*(1+'Summary&amp;Assumptions'!$J$29)^(DN$46-1))</f>
        <v>0</v>
      </c>
      <c r="DJ222" s="588">
        <f>AND(DO$55&gt;0,SUM($E222:DI222)&lt;'Summary&amp;Assumptions'!$G$32*$B222,$D222&gt;='Summary&amp;Assumptions'!$D$17,DO$47&gt;=$D222,DO$47&lt;=EDATE($D222,'Summary&amp;Assumptions'!$G$32))*$B222+AND(DO$56&lt;'Summary&amp;Assumptions'!$J$31,DO$47&gt;=$FO222,DO$47&lt;=$FP222)*(('Summary&amp;Assumptions'!$H$25*$C222)*(1+'Summary&amp;Assumptions'!$J$29)^(DO$46-1))+AND(DO$56&lt;'Summary&amp;Assumptions'!$J$31,DO$47&gt;=$FQ222,DO$47&lt;=$FR222)*(('Summary&amp;Assumptions'!$H$25*$C222)*(1+'Summary&amp;Assumptions'!$J$29)^(DO$46-1))</f>
        <v>0</v>
      </c>
      <c r="DK222" s="588">
        <f>AND(DP$55&gt;0,SUM($E222:DJ222)&lt;'Summary&amp;Assumptions'!$G$32*$B222,$D222&gt;='Summary&amp;Assumptions'!$D$17,DP$47&gt;=$D222,DP$47&lt;=EDATE($D222,'Summary&amp;Assumptions'!$G$32))*$B222+AND(DP$56&lt;'Summary&amp;Assumptions'!$J$31,DP$47&gt;=$FO222,DP$47&lt;=$FP222)*(('Summary&amp;Assumptions'!$H$25*$C222)*(1+'Summary&amp;Assumptions'!$J$29)^(DP$46-1))+AND(DP$56&lt;'Summary&amp;Assumptions'!$J$31,DP$47&gt;=$FQ222,DP$47&lt;=$FR222)*(('Summary&amp;Assumptions'!$H$25*$C222)*(1+'Summary&amp;Assumptions'!$J$29)^(DP$46-1))</f>
        <v>0</v>
      </c>
      <c r="DL222" s="588">
        <f>AND(DQ$55&gt;0,SUM($E222:DK222)&lt;'Summary&amp;Assumptions'!$G$32*$B222,$D222&gt;='Summary&amp;Assumptions'!$D$17,DQ$47&gt;=$D222,DQ$47&lt;=EDATE($D222,'Summary&amp;Assumptions'!$G$32))*$B222+AND(DQ$56&lt;'Summary&amp;Assumptions'!$J$31,DQ$47&gt;=$FO222,DQ$47&lt;=$FP222)*(('Summary&amp;Assumptions'!$H$25*$C222)*(1+'Summary&amp;Assumptions'!$J$29)^(DQ$46-1))+AND(DQ$56&lt;'Summary&amp;Assumptions'!$J$31,DQ$47&gt;=$FQ222,DQ$47&lt;=$FR222)*(('Summary&amp;Assumptions'!$H$25*$C222)*(1+'Summary&amp;Assumptions'!$J$29)^(DQ$46-1))</f>
        <v>0</v>
      </c>
      <c r="DM222" s="588">
        <f>AND(DR$55&gt;0,SUM($E222:DL222)&lt;'Summary&amp;Assumptions'!$G$32*$B222,$D222&gt;='Summary&amp;Assumptions'!$D$17,DR$47&gt;=$D222,DR$47&lt;=EDATE($D222,'Summary&amp;Assumptions'!$G$32))*$B222+AND(DR$56&lt;'Summary&amp;Assumptions'!$J$31,DR$47&gt;=$FO222,DR$47&lt;=$FP222)*(('Summary&amp;Assumptions'!$H$25*$C222)*(1+'Summary&amp;Assumptions'!$J$29)^(DR$46-1))+AND(DR$56&lt;'Summary&amp;Assumptions'!$J$31,DR$47&gt;=$FQ222,DR$47&lt;=$FR222)*(('Summary&amp;Assumptions'!$H$25*$C222)*(1+'Summary&amp;Assumptions'!$J$29)^(DR$46-1))</f>
        <v>0</v>
      </c>
      <c r="DN222" s="588">
        <f>AND(DS$55&gt;0,SUM($E222:DM222)&lt;'Summary&amp;Assumptions'!$G$32*$B222,$D222&gt;='Summary&amp;Assumptions'!$D$17,DS$47&gt;=$D222,DS$47&lt;=EDATE($D222,'Summary&amp;Assumptions'!$G$32))*$B222+AND(DS$56&lt;'Summary&amp;Assumptions'!$J$31,DS$47&gt;=$FO222,DS$47&lt;=$FP222)*(('Summary&amp;Assumptions'!$H$25*$C222)*(1+'Summary&amp;Assumptions'!$J$29)^(DS$46-1))+AND(DS$56&lt;'Summary&amp;Assumptions'!$J$31,DS$47&gt;=$FQ222,DS$47&lt;=$FR222)*(('Summary&amp;Assumptions'!$H$25*$C222)*(1+'Summary&amp;Assumptions'!$J$29)^(DS$46-1))</f>
        <v>0</v>
      </c>
      <c r="DO222" s="588">
        <f>AND(DT$55&gt;0,SUM($E222:DN222)&lt;'Summary&amp;Assumptions'!$G$32*$B222,$D222&gt;='Summary&amp;Assumptions'!$D$17,DT$47&gt;=$D222,DT$47&lt;=EDATE($D222,'Summary&amp;Assumptions'!$G$32))*$B222+AND(DT$56&lt;'Summary&amp;Assumptions'!$J$31,DT$47&gt;=$FO222,DT$47&lt;=$FP222)*(('Summary&amp;Assumptions'!$H$25*$C222)*(1+'Summary&amp;Assumptions'!$J$29)^(DT$46-1))+AND(DT$56&lt;'Summary&amp;Assumptions'!$J$31,DT$47&gt;=$FQ222,DT$47&lt;=$FR222)*(('Summary&amp;Assumptions'!$H$25*$C222)*(1+'Summary&amp;Assumptions'!$J$29)^(DT$46-1))</f>
        <v>0</v>
      </c>
      <c r="DP222" s="588">
        <f>AND(DU$55&gt;0,SUM($E222:DO222)&lt;'Summary&amp;Assumptions'!$G$32*$B222,$D222&gt;='Summary&amp;Assumptions'!$D$17,DU$47&gt;=$D222,DU$47&lt;=EDATE($D222,'Summary&amp;Assumptions'!$G$32))*$B222+AND(DU$56&lt;'Summary&amp;Assumptions'!$J$31,DU$47&gt;=$FO222,DU$47&lt;=$FP222)*(('Summary&amp;Assumptions'!$H$25*$C222)*(1+'Summary&amp;Assumptions'!$J$29)^(DU$46-1))+AND(DU$56&lt;'Summary&amp;Assumptions'!$J$31,DU$47&gt;=$FQ222,DU$47&lt;=$FR222)*(('Summary&amp;Assumptions'!$H$25*$C222)*(1+'Summary&amp;Assumptions'!$J$29)^(DU$46-1))</f>
        <v>0</v>
      </c>
      <c r="DQ222" s="588">
        <f>AND(DV$55&gt;0,SUM($E222:DP222)&lt;'Summary&amp;Assumptions'!$G$32*$B222,$D222&gt;='Summary&amp;Assumptions'!$D$17,DV$47&gt;=$D222,DV$47&lt;=EDATE($D222,'Summary&amp;Assumptions'!$G$32))*$B222+AND(DV$56&lt;'Summary&amp;Assumptions'!$J$31,DV$47&gt;=$FO222,DV$47&lt;=$FP222)*(('Summary&amp;Assumptions'!$H$25*$C222)*(1+'Summary&amp;Assumptions'!$J$29)^(DV$46-1))+AND(DV$56&lt;'Summary&amp;Assumptions'!$J$31,DV$47&gt;=$FQ222,DV$47&lt;=$FR222)*(('Summary&amp;Assumptions'!$H$25*$C222)*(1+'Summary&amp;Assumptions'!$J$29)^(DV$46-1))</f>
        <v>0</v>
      </c>
      <c r="DR222" s="588">
        <f>AND(DW$55&gt;0,SUM($E222:DQ222)&lt;'Summary&amp;Assumptions'!$G$32*$B222,$D222&gt;='Summary&amp;Assumptions'!$D$17,DW$47&gt;=$D222,DW$47&lt;=EDATE($D222,'Summary&amp;Assumptions'!$G$32))*$B222+AND(DW$56&lt;'Summary&amp;Assumptions'!$J$31,DW$47&gt;=$FO222,DW$47&lt;=$FP222)*(('Summary&amp;Assumptions'!$H$25*$C222)*(1+'Summary&amp;Assumptions'!$J$29)^(DW$46-1))+AND(DW$56&lt;'Summary&amp;Assumptions'!$J$31,DW$47&gt;=$FQ222,DW$47&lt;=$FR222)*(('Summary&amp;Assumptions'!$H$25*$C222)*(1+'Summary&amp;Assumptions'!$J$29)^(DW$46-1))</f>
        <v>0</v>
      </c>
      <c r="DS222" s="588">
        <f>AND(DX$55&gt;0,SUM($E222:DR222)&lt;'Summary&amp;Assumptions'!$G$32*$B222,$D222&gt;='Summary&amp;Assumptions'!$D$17,DX$47&gt;=$D222,DX$47&lt;=EDATE($D222,'Summary&amp;Assumptions'!$G$32))*$B222+AND(DX$56&lt;'Summary&amp;Assumptions'!$J$31,DX$47&gt;=$FO222,DX$47&lt;=$FP222)*(('Summary&amp;Assumptions'!$H$25*$C222)*(1+'Summary&amp;Assumptions'!$J$29)^(DX$46-1))+AND(DX$56&lt;'Summary&amp;Assumptions'!$J$31,DX$47&gt;=$FQ222,DX$47&lt;=$FR222)*(('Summary&amp;Assumptions'!$H$25*$C222)*(1+'Summary&amp;Assumptions'!$J$29)^(DX$46-1))</f>
        <v>0</v>
      </c>
      <c r="DT222" s="588">
        <f>AND(DY$55&gt;0,SUM($E222:DS222)&lt;'Summary&amp;Assumptions'!$G$32*$B222,$D222&gt;='Summary&amp;Assumptions'!$D$17,DY$47&gt;=$D222,DY$47&lt;=EDATE($D222,'Summary&amp;Assumptions'!$G$32))*$B222+AND(DY$56&lt;'Summary&amp;Assumptions'!$J$31,DY$47&gt;=$FO222,DY$47&lt;=$FP222)*(('Summary&amp;Assumptions'!$H$25*$C222)*(1+'Summary&amp;Assumptions'!$J$29)^(DY$46-1))+AND(DY$56&lt;'Summary&amp;Assumptions'!$J$31,DY$47&gt;=$FQ222,DY$47&lt;=$FR222)*(('Summary&amp;Assumptions'!$H$25*$C222)*(1+'Summary&amp;Assumptions'!$J$29)^(DY$46-1))</f>
        <v>0</v>
      </c>
      <c r="DU222" s="588">
        <f>AND(DZ$55&gt;0,SUM($E222:DT222)&lt;'Summary&amp;Assumptions'!$G$32*$B222,$D222&gt;='Summary&amp;Assumptions'!$D$17,DZ$47&gt;=$D222,DZ$47&lt;=EDATE($D222,'Summary&amp;Assumptions'!$G$32))*$B222+AND(DZ$56&lt;'Summary&amp;Assumptions'!$J$31,DZ$47&gt;=$FO222,DZ$47&lt;=$FP222)*(('Summary&amp;Assumptions'!$H$25*$C222)*(1+'Summary&amp;Assumptions'!$J$29)^(DZ$46-1))+AND(DZ$56&lt;'Summary&amp;Assumptions'!$J$31,DZ$47&gt;=$FQ222,DZ$47&lt;=$FR222)*(('Summary&amp;Assumptions'!$H$25*$C222)*(1+'Summary&amp;Assumptions'!$J$29)^(DZ$46-1))</f>
        <v>0</v>
      </c>
      <c r="DV222" s="588">
        <f>AND(EA$55&gt;0,SUM($E222:DU222)&lt;'Summary&amp;Assumptions'!$G$32*$B222,$D222&gt;='Summary&amp;Assumptions'!$D$17,EA$47&gt;=$D222,EA$47&lt;=EDATE($D222,'Summary&amp;Assumptions'!$G$32))*$B222+AND(EA$56&lt;'Summary&amp;Assumptions'!$J$31,EA$47&gt;=$FO222,EA$47&lt;=$FP222)*(('Summary&amp;Assumptions'!$H$25*$C222)*(1+'Summary&amp;Assumptions'!$J$29)^(EA$46-1))+AND(EA$56&lt;'Summary&amp;Assumptions'!$J$31,EA$47&gt;=$FQ222,EA$47&lt;=$FR222)*(('Summary&amp;Assumptions'!$H$25*$C222)*(1+'Summary&amp;Assumptions'!$J$29)^(EA$46-1))</f>
        <v>0</v>
      </c>
      <c r="DW222" s="588">
        <f>AND(EB$55&gt;0,SUM($E222:DV222)&lt;'Summary&amp;Assumptions'!$G$32*$B222,$D222&gt;='Summary&amp;Assumptions'!$D$17,EB$47&gt;=$D222,EB$47&lt;=EDATE($D222,'Summary&amp;Assumptions'!$G$32))*$B222+AND(EB$56&lt;'Summary&amp;Assumptions'!$J$31,EB$47&gt;=$FO222,EB$47&lt;=$FP222)*(('Summary&amp;Assumptions'!$H$25*$C222)*(1+'Summary&amp;Assumptions'!$J$29)^(EB$46-1))+AND(EB$56&lt;'Summary&amp;Assumptions'!$J$31,EB$47&gt;=$FQ222,EB$47&lt;=$FR222)*(('Summary&amp;Assumptions'!$H$25*$C222)*(1+'Summary&amp;Assumptions'!$J$29)^(EB$46-1))</f>
        <v>0</v>
      </c>
      <c r="DX222" s="588">
        <f>AND(EC$55&gt;0,SUM($E222:DW222)&lt;'Summary&amp;Assumptions'!$G$32*$B222,$D222&gt;='Summary&amp;Assumptions'!$D$17,EC$47&gt;=$D222,EC$47&lt;=EDATE($D222,'Summary&amp;Assumptions'!$G$32))*$B222+AND(EC$56&lt;'Summary&amp;Assumptions'!$J$31,EC$47&gt;=$FO222,EC$47&lt;=$FP222)*(('Summary&amp;Assumptions'!$H$25*$C222)*(1+'Summary&amp;Assumptions'!$J$29)^(EC$46-1))+AND(EC$56&lt;'Summary&amp;Assumptions'!$J$31,EC$47&gt;=$FQ222,EC$47&lt;=$FR222)*(('Summary&amp;Assumptions'!$H$25*$C222)*(1+'Summary&amp;Assumptions'!$J$29)^(EC$46-1))</f>
        <v>0</v>
      </c>
      <c r="DY222" s="588">
        <f>AND(ED$55&gt;0,SUM($E222:DX222)&lt;'Summary&amp;Assumptions'!$G$32*$B222,$D222&gt;='Summary&amp;Assumptions'!$D$17,ED$47&gt;=$D222,ED$47&lt;=EDATE($D222,'Summary&amp;Assumptions'!$G$32))*$B222+AND(ED$56&lt;'Summary&amp;Assumptions'!$J$31,ED$47&gt;=$FO222,ED$47&lt;=$FP222)*(('Summary&amp;Assumptions'!$H$25*$C222)*(1+'Summary&amp;Assumptions'!$J$29)^(ED$46-1))+AND(ED$56&lt;'Summary&amp;Assumptions'!$J$31,ED$47&gt;=$FQ222,ED$47&lt;=$FR222)*(('Summary&amp;Assumptions'!$H$25*$C222)*(1+'Summary&amp;Assumptions'!$J$29)^(ED$46-1))</f>
        <v>0</v>
      </c>
      <c r="DZ222" s="588">
        <f>AND(EE$55&gt;0,SUM($E222:DY222)&lt;'Summary&amp;Assumptions'!$G$32*$B222,$D222&gt;='Summary&amp;Assumptions'!$D$17,EE$47&gt;=$D222,EE$47&lt;=EDATE($D222,'Summary&amp;Assumptions'!$G$32))*$B222+AND(EE$56&lt;'Summary&amp;Assumptions'!$J$31,EE$47&gt;=$FO222,EE$47&lt;=$FP222)*(('Summary&amp;Assumptions'!$H$25*$C222)*(1+'Summary&amp;Assumptions'!$J$29)^(EE$46-1))+AND(EE$56&lt;'Summary&amp;Assumptions'!$J$31,EE$47&gt;=$FQ222,EE$47&lt;=$FR222)*(('Summary&amp;Assumptions'!$H$25*$C222)*(1+'Summary&amp;Assumptions'!$J$29)^(EE$46-1))</f>
        <v>0</v>
      </c>
      <c r="EA222" s="588">
        <f>AND(EF$55&gt;0,SUM($E222:DZ222)&lt;'Summary&amp;Assumptions'!$G$32*$B222,$D222&gt;='Summary&amp;Assumptions'!$D$17,EF$47&gt;=$D222,EF$47&lt;=EDATE($D222,'Summary&amp;Assumptions'!$G$32))*$B222+AND(EF$56&lt;'Summary&amp;Assumptions'!$J$31,EF$47&gt;=$FO222,EF$47&lt;=$FP222)*(('Summary&amp;Assumptions'!$H$25*$C222)*(1+'Summary&amp;Assumptions'!$J$29)^(EF$46-1))+AND(EF$56&lt;'Summary&amp;Assumptions'!$J$31,EF$47&gt;=$FQ222,EF$47&lt;=$FR222)*(('Summary&amp;Assumptions'!$H$25*$C222)*(1+'Summary&amp;Assumptions'!$J$29)^(EF$46-1))</f>
        <v>0</v>
      </c>
      <c r="EB222" s="588">
        <f>AND(EG$55&gt;0,SUM($E222:EA222)&lt;'Summary&amp;Assumptions'!$G$32*$B222,$D222&gt;='Summary&amp;Assumptions'!$D$17,EG$47&gt;=$D222,EG$47&lt;=EDATE($D222,'Summary&amp;Assumptions'!$G$32))*$B222+AND(EG$56&lt;'Summary&amp;Assumptions'!$J$31,EG$47&gt;=$FO222,EG$47&lt;=$FP222)*(('Summary&amp;Assumptions'!$H$25*$C222)*(1+'Summary&amp;Assumptions'!$J$29)^(EG$46-1))+AND(EG$56&lt;'Summary&amp;Assumptions'!$J$31,EG$47&gt;=$FQ222,EG$47&lt;=$FR222)*(('Summary&amp;Assumptions'!$H$25*$C222)*(1+'Summary&amp;Assumptions'!$J$29)^(EG$46-1))</f>
        <v>0</v>
      </c>
      <c r="EC222" s="588">
        <f>AND(EH$55&gt;0,SUM($E222:EB222)&lt;'Summary&amp;Assumptions'!$G$32*$B222,$D222&gt;='Summary&amp;Assumptions'!$D$17,EH$47&gt;=$D222,EH$47&lt;=EDATE($D222,'Summary&amp;Assumptions'!$G$32))*$B222+AND(EH$56&lt;'Summary&amp;Assumptions'!$J$31,EH$47&gt;=$FO222,EH$47&lt;=$FP222)*(('Summary&amp;Assumptions'!$H$25*$C222)*(1+'Summary&amp;Assumptions'!$J$29)^(EH$46-1))+AND(EH$56&lt;'Summary&amp;Assumptions'!$J$31,EH$47&gt;=$FQ222,EH$47&lt;=$FR222)*(('Summary&amp;Assumptions'!$H$25*$C222)*(1+'Summary&amp;Assumptions'!$J$29)^(EH$46-1))</f>
        <v>0</v>
      </c>
      <c r="ED222" s="588">
        <f>AND(EI$55&gt;0,SUM($E222:EC222)&lt;'Summary&amp;Assumptions'!$G$32*$B222,$D222&gt;='Summary&amp;Assumptions'!$D$17,EI$47&gt;=$D222,EI$47&lt;=EDATE($D222,'Summary&amp;Assumptions'!$G$32))*$B222+AND(EI$56&lt;'Summary&amp;Assumptions'!$J$31,EI$47&gt;=$FO222,EI$47&lt;=$FP222)*(('Summary&amp;Assumptions'!$H$25*$C222)*(1+'Summary&amp;Assumptions'!$J$29)^(EI$46-1))+AND(EI$56&lt;'Summary&amp;Assumptions'!$J$31,EI$47&gt;=$FQ222,EI$47&lt;=$FR222)*(('Summary&amp;Assumptions'!$H$25*$C222)*(1+'Summary&amp;Assumptions'!$J$29)^(EI$46-1))</f>
        <v>0</v>
      </c>
      <c r="EE222" s="588">
        <f>AND(EJ$55&gt;0,SUM($E222:ED222)&lt;'Summary&amp;Assumptions'!$G$32*$B222,$D222&gt;='Summary&amp;Assumptions'!$D$17,EJ$47&gt;=$D222,EJ$47&lt;=EDATE($D222,'Summary&amp;Assumptions'!$G$32))*$B222+AND(EJ$56&lt;'Summary&amp;Assumptions'!$J$31,EJ$47&gt;=$FO222,EJ$47&lt;=$FP222)*(('Summary&amp;Assumptions'!$H$25*$C222)*(1+'Summary&amp;Assumptions'!$J$29)^(EJ$46-1))+AND(EJ$56&lt;'Summary&amp;Assumptions'!$J$31,EJ$47&gt;=$FQ222,EJ$47&lt;=$FR222)*(('Summary&amp;Assumptions'!$H$25*$C222)*(1+'Summary&amp;Assumptions'!$J$29)^(EJ$46-1))</f>
        <v>0</v>
      </c>
      <c r="EF222" s="588">
        <f>AND(EK$55&gt;0,SUM($E222:EE222)&lt;'Summary&amp;Assumptions'!$G$32*$B222,$D222&gt;='Summary&amp;Assumptions'!$D$17,EK$47&gt;=$D222,EK$47&lt;=EDATE($D222,'Summary&amp;Assumptions'!$G$32))*$B222+AND(EK$56&lt;'Summary&amp;Assumptions'!$J$31,EK$47&gt;=$FO222,EK$47&lt;=$FP222)*(('Summary&amp;Assumptions'!$H$25*$C222)*(1+'Summary&amp;Assumptions'!$J$29)^(EK$46-1))+AND(EK$56&lt;'Summary&amp;Assumptions'!$J$31,EK$47&gt;=$FQ222,EK$47&lt;=$FR222)*(('Summary&amp;Assumptions'!$H$25*$C222)*(1+'Summary&amp;Assumptions'!$J$29)^(EK$46-1))</f>
        <v>0</v>
      </c>
      <c r="EG222" s="588">
        <f>AND(EL$55&gt;0,SUM($E222:EF222)&lt;'Summary&amp;Assumptions'!$G$32*$B222,$D222&gt;='Summary&amp;Assumptions'!$D$17,EL$47&gt;=$D222,EL$47&lt;=EDATE($D222,'Summary&amp;Assumptions'!$G$32))*$B222+AND(EL$56&lt;'Summary&amp;Assumptions'!$J$31,EL$47&gt;=$FO222,EL$47&lt;=$FP222)*(('Summary&amp;Assumptions'!$H$25*$C222)*(1+'Summary&amp;Assumptions'!$J$29)^(EL$46-1))+AND(EL$56&lt;'Summary&amp;Assumptions'!$J$31,EL$47&gt;=$FQ222,EL$47&lt;=$FR222)*(('Summary&amp;Assumptions'!$H$25*$C222)*(1+'Summary&amp;Assumptions'!$J$29)^(EL$46-1))</f>
        <v>0</v>
      </c>
      <c r="EH222" s="588">
        <f>AND(EM$55&gt;0,SUM($E222:EG222)&lt;'Summary&amp;Assumptions'!$G$32*$B222,$D222&gt;='Summary&amp;Assumptions'!$D$17,EM$47&gt;=$D222,EM$47&lt;=EDATE($D222,'Summary&amp;Assumptions'!$G$32))*$B222+AND(EM$56&lt;'Summary&amp;Assumptions'!$J$31,EM$47&gt;=$FO222,EM$47&lt;=$FP222)*(('Summary&amp;Assumptions'!$H$25*$C222)*(1+'Summary&amp;Assumptions'!$J$29)^(EM$46-1))+AND(EM$56&lt;'Summary&amp;Assumptions'!$J$31,EM$47&gt;=$FQ222,EM$47&lt;=$FR222)*(('Summary&amp;Assumptions'!$H$25*$C222)*(1+'Summary&amp;Assumptions'!$J$29)^(EM$46-1))</f>
        <v>0</v>
      </c>
      <c r="EI222" s="588">
        <f>AND(EN$55&gt;0,SUM($E222:EH222)&lt;'Summary&amp;Assumptions'!$G$32*$B222,$D222&gt;='Summary&amp;Assumptions'!$D$17,EN$47&gt;=$D222,EN$47&lt;=EDATE($D222,'Summary&amp;Assumptions'!$G$32))*$B222+AND(EN$56&lt;'Summary&amp;Assumptions'!$J$31,EN$47&gt;=$FO222,EN$47&lt;=$FP222)*(('Summary&amp;Assumptions'!$H$25*$C222)*(1+'Summary&amp;Assumptions'!$J$29)^(EN$46-1))+AND(EN$56&lt;'Summary&amp;Assumptions'!$J$31,EN$47&gt;=$FQ222,EN$47&lt;=$FR222)*(('Summary&amp;Assumptions'!$H$25*$C222)*(1+'Summary&amp;Assumptions'!$J$29)^(EN$46-1))</f>
        <v>0</v>
      </c>
      <c r="EJ222" s="588">
        <f>AND(EO$55&gt;0,SUM($E222:EI222)&lt;'Summary&amp;Assumptions'!$G$32*$B222,$D222&gt;='Summary&amp;Assumptions'!$D$17,EO$47&gt;=$D222,EO$47&lt;=EDATE($D222,'Summary&amp;Assumptions'!$G$32))*$B222+AND(EO$56&lt;'Summary&amp;Assumptions'!$J$31,EO$47&gt;=$FO222,EO$47&lt;=$FP222)*(('Summary&amp;Assumptions'!$H$25*$C222)*(1+'Summary&amp;Assumptions'!$J$29)^(EO$46-1))+AND(EO$56&lt;'Summary&amp;Assumptions'!$J$31,EO$47&gt;=$FQ222,EO$47&lt;=$FR222)*(('Summary&amp;Assumptions'!$H$25*$C222)*(1+'Summary&amp;Assumptions'!$J$29)^(EO$46-1))</f>
        <v>0</v>
      </c>
      <c r="EK222" s="588">
        <f>AND(EP$55&gt;0,SUM($E222:EJ222)&lt;'Summary&amp;Assumptions'!$G$32*$B222,$D222&gt;='Summary&amp;Assumptions'!$D$17,EP$47&gt;=$D222,EP$47&lt;=EDATE($D222,'Summary&amp;Assumptions'!$G$32))*$B222+AND(EP$56&lt;'Summary&amp;Assumptions'!$J$31,EP$47&gt;=$FO222,EP$47&lt;=$FP222)*(('Summary&amp;Assumptions'!$H$25*$C222)*(1+'Summary&amp;Assumptions'!$J$29)^(EP$46-1))+AND(EP$56&lt;'Summary&amp;Assumptions'!$J$31,EP$47&gt;=$FQ222,EP$47&lt;=$FR222)*(('Summary&amp;Assumptions'!$H$25*$C222)*(1+'Summary&amp;Assumptions'!$J$29)^(EP$46-1))</f>
        <v>0</v>
      </c>
      <c r="EL222" s="588">
        <f>AND(EQ$55&gt;0,SUM($E222:EK222)&lt;'Summary&amp;Assumptions'!$G$32*$B222,$D222&gt;='Summary&amp;Assumptions'!$D$17,EQ$47&gt;=$D222,EQ$47&lt;=EDATE($D222,'Summary&amp;Assumptions'!$G$32))*$B222+AND(EQ$56&lt;'Summary&amp;Assumptions'!$J$31,EQ$47&gt;=$FO222,EQ$47&lt;=$FP222)*(('Summary&amp;Assumptions'!$H$25*$C222)*(1+'Summary&amp;Assumptions'!$J$29)^(EQ$46-1))+AND(EQ$56&lt;'Summary&amp;Assumptions'!$J$31,EQ$47&gt;=$FQ222,EQ$47&lt;=$FR222)*(('Summary&amp;Assumptions'!$H$25*$C222)*(1+'Summary&amp;Assumptions'!$J$29)^(EQ$46-1))</f>
        <v>0</v>
      </c>
      <c r="EM222" s="588">
        <f>AND(ER$55&gt;0,SUM($E222:EL222)&lt;'Summary&amp;Assumptions'!$G$32*$B222,$D222&gt;='Summary&amp;Assumptions'!$D$17,ER$47&gt;=$D222,ER$47&lt;=EDATE($D222,'Summary&amp;Assumptions'!$G$32))*$B222+AND(ER$56&lt;'Summary&amp;Assumptions'!$J$31,ER$47&gt;=$FO222,ER$47&lt;=$FP222)*(('Summary&amp;Assumptions'!$H$25*$C222)*(1+'Summary&amp;Assumptions'!$J$29)^(ER$46-1))+AND(ER$56&lt;'Summary&amp;Assumptions'!$J$31,ER$47&gt;=$FQ222,ER$47&lt;=$FR222)*(('Summary&amp;Assumptions'!$H$25*$C222)*(1+'Summary&amp;Assumptions'!$J$29)^(ER$46-1))</f>
        <v>0</v>
      </c>
      <c r="EN222" s="588">
        <f>AND(ES$55&gt;0,SUM($E222:EM222)&lt;'Summary&amp;Assumptions'!$G$32*$B222,$D222&gt;='Summary&amp;Assumptions'!$D$17,ES$47&gt;=$D222,ES$47&lt;=EDATE($D222,'Summary&amp;Assumptions'!$G$32))*$B222+AND(ES$56&lt;'Summary&amp;Assumptions'!$J$31,ES$47&gt;=$FO222,ES$47&lt;=$FP222)*(('Summary&amp;Assumptions'!$H$25*$C222)*(1+'Summary&amp;Assumptions'!$J$29)^(ES$46-1))+AND(ES$56&lt;'Summary&amp;Assumptions'!$J$31,ES$47&gt;=$FQ222,ES$47&lt;=$FR222)*(('Summary&amp;Assumptions'!$H$25*$C222)*(1+'Summary&amp;Assumptions'!$J$29)^(ES$46-1))</f>
        <v>0</v>
      </c>
      <c r="EO222" s="588">
        <f>AND(ET$55&gt;0,SUM($E222:EN222)&lt;'Summary&amp;Assumptions'!$G$32*$B222,$D222&gt;='Summary&amp;Assumptions'!$D$17,ET$47&gt;=$D222,ET$47&lt;=EDATE($D222,'Summary&amp;Assumptions'!$G$32))*$B222+AND(ET$56&lt;'Summary&amp;Assumptions'!$J$31,ET$47&gt;=$FO222,ET$47&lt;=$FP222)*(('Summary&amp;Assumptions'!$H$25*$C222)*(1+'Summary&amp;Assumptions'!$J$29)^(ET$46-1))+AND(ET$56&lt;'Summary&amp;Assumptions'!$J$31,ET$47&gt;=$FQ222,ET$47&lt;=$FR222)*(('Summary&amp;Assumptions'!$H$25*$C222)*(1+'Summary&amp;Assumptions'!$J$29)^(ET$46-1))</f>
        <v>0</v>
      </c>
      <c r="EP222" s="588">
        <f>AND(EU$55&gt;0,SUM($E222:EO222)&lt;'Summary&amp;Assumptions'!$G$32*$B222,$D222&gt;='Summary&amp;Assumptions'!$D$17,EU$47&gt;=$D222,EU$47&lt;=EDATE($D222,'Summary&amp;Assumptions'!$G$32))*$B222+AND(EU$56&lt;'Summary&amp;Assumptions'!$J$31,EU$47&gt;=$FO222,EU$47&lt;=$FP222)*(('Summary&amp;Assumptions'!$H$25*$C222)*(1+'Summary&amp;Assumptions'!$J$29)^(EU$46-1))+AND(EU$56&lt;'Summary&amp;Assumptions'!$J$31,EU$47&gt;=$FQ222,EU$47&lt;=$FR222)*(('Summary&amp;Assumptions'!$H$25*$C222)*(1+'Summary&amp;Assumptions'!$J$29)^(EU$46-1))</f>
        <v>0</v>
      </c>
      <c r="EQ222" s="588">
        <f>AND(EV$55&gt;0,SUM($E222:EP222)&lt;'Summary&amp;Assumptions'!$G$32*$B222,$D222&gt;='Summary&amp;Assumptions'!$D$17,EV$47&gt;=$D222,EV$47&lt;=EDATE($D222,'Summary&amp;Assumptions'!$G$32))*$B222+AND(EV$56&lt;'Summary&amp;Assumptions'!$J$31,EV$47&gt;=$FO222,EV$47&lt;=$FP222)*(('Summary&amp;Assumptions'!$H$25*$C222)*(1+'Summary&amp;Assumptions'!$J$29)^(EV$46-1))+AND(EV$56&lt;'Summary&amp;Assumptions'!$J$31,EV$47&gt;=$FQ222,EV$47&lt;=$FR222)*(('Summary&amp;Assumptions'!$H$25*$C222)*(1+'Summary&amp;Assumptions'!$J$29)^(EV$46-1))</f>
        <v>0</v>
      </c>
      <c r="ER222" s="588">
        <f>AND(EW$55&gt;0,SUM($E222:EQ222)&lt;'Summary&amp;Assumptions'!$G$32*$B222,$D222&gt;='Summary&amp;Assumptions'!$D$17,EW$47&gt;=$D222,EW$47&lt;=EDATE($D222,'Summary&amp;Assumptions'!$G$32))*$B222+AND(EW$56&lt;'Summary&amp;Assumptions'!$J$31,EW$47&gt;=$FO222,EW$47&lt;=$FP222)*(('Summary&amp;Assumptions'!$H$25*$C222)*(1+'Summary&amp;Assumptions'!$J$29)^(EW$46-1))+AND(EW$56&lt;'Summary&amp;Assumptions'!$J$31,EW$47&gt;=$FQ222,EW$47&lt;=$FR222)*(('Summary&amp;Assumptions'!$H$25*$C222)*(1+'Summary&amp;Assumptions'!$J$29)^(EW$46-1))</f>
        <v>0</v>
      </c>
      <c r="ES222" s="588">
        <f>AND(EX$55&gt;0,SUM($E222:ER222)&lt;'Summary&amp;Assumptions'!$G$32*$B222,$D222&gt;='Summary&amp;Assumptions'!$D$17,EX$47&gt;=$D222,EX$47&lt;=EDATE($D222,'Summary&amp;Assumptions'!$G$32))*$B222+AND(EX$56&lt;'Summary&amp;Assumptions'!$J$31,EX$47&gt;=$FO222,EX$47&lt;=$FP222)*(('Summary&amp;Assumptions'!$H$25*$C222)*(1+'Summary&amp;Assumptions'!$J$29)^(EX$46-1))+AND(EX$56&lt;'Summary&amp;Assumptions'!$J$31,EX$47&gt;=$FQ222,EX$47&lt;=$FR222)*(('Summary&amp;Assumptions'!$H$25*$C222)*(1+'Summary&amp;Assumptions'!$J$29)^(EX$46-1))</f>
        <v>0</v>
      </c>
      <c r="ET222" s="588">
        <f>AND(EY$55&gt;0,SUM($E222:ES222)&lt;'Summary&amp;Assumptions'!$G$32*$B222,$D222&gt;='Summary&amp;Assumptions'!$D$17,EY$47&gt;=$D222,EY$47&lt;=EDATE($D222,'Summary&amp;Assumptions'!$G$32))*$B222+AND(EY$56&lt;'Summary&amp;Assumptions'!$J$31,EY$47&gt;=$FO222,EY$47&lt;=$FP222)*(('Summary&amp;Assumptions'!$H$25*$C222)*(1+'Summary&amp;Assumptions'!$J$29)^(EY$46-1))+AND(EY$56&lt;'Summary&amp;Assumptions'!$J$31,EY$47&gt;=$FQ222,EY$47&lt;=$FR222)*(('Summary&amp;Assumptions'!$H$25*$C222)*(1+'Summary&amp;Assumptions'!$J$29)^(EY$46-1))</f>
        <v>0</v>
      </c>
      <c r="EU222" s="588">
        <f>AND(EZ$55&gt;0,SUM($E222:ET222)&lt;'Summary&amp;Assumptions'!$G$32*$B222,$D222&gt;='Summary&amp;Assumptions'!$D$17,EZ$47&gt;=$D222,EZ$47&lt;=EDATE($D222,'Summary&amp;Assumptions'!$G$32))*$B222+AND(EZ$56&lt;'Summary&amp;Assumptions'!$J$31,EZ$47&gt;=$FO222,EZ$47&lt;=$FP222)*(('Summary&amp;Assumptions'!$H$25*$C222)*(1+'Summary&amp;Assumptions'!$J$29)^(EZ$46-1))+AND(EZ$56&lt;'Summary&amp;Assumptions'!$J$31,EZ$47&gt;=$FQ222,EZ$47&lt;=$FR222)*(('Summary&amp;Assumptions'!$H$25*$C222)*(1+'Summary&amp;Assumptions'!$J$29)^(EZ$46-1))</f>
        <v>0</v>
      </c>
      <c r="EV222" s="588">
        <f>AND(FA$55&gt;0,SUM($E222:EU222)&lt;'Summary&amp;Assumptions'!$G$32*$B222,$D222&gt;='Summary&amp;Assumptions'!$D$17,FA$47&gt;=$D222,FA$47&lt;=EDATE($D222,'Summary&amp;Assumptions'!$G$32))*$B222+AND(FA$56&lt;'Summary&amp;Assumptions'!$J$31,FA$47&gt;=$FO222,FA$47&lt;=$FP222)*(('Summary&amp;Assumptions'!$H$25*$C222)*(1+'Summary&amp;Assumptions'!$J$29)^(FA$46-1))+AND(FA$56&lt;'Summary&amp;Assumptions'!$J$31,FA$47&gt;=$FQ222,FA$47&lt;=$FR222)*(('Summary&amp;Assumptions'!$H$25*$C222)*(1+'Summary&amp;Assumptions'!$J$29)^(FA$46-1))</f>
        <v>0</v>
      </c>
      <c r="EW222" s="588">
        <f>AND(FB$55&gt;0,SUM($E222:EV222)&lt;'Summary&amp;Assumptions'!$G$32*$B222,$D222&gt;='Summary&amp;Assumptions'!$D$17,FB$47&gt;=$D222,FB$47&lt;=EDATE($D222,'Summary&amp;Assumptions'!$G$32))*$B222+AND(FB$56&lt;'Summary&amp;Assumptions'!$J$31,FB$47&gt;=$FO222,FB$47&lt;=$FP222)*(('Summary&amp;Assumptions'!$H$25*$C222)*(1+'Summary&amp;Assumptions'!$J$29)^(FB$46-1))+AND(FB$56&lt;'Summary&amp;Assumptions'!$J$31,FB$47&gt;=$FQ222,FB$47&lt;=$FR222)*(('Summary&amp;Assumptions'!$H$25*$C222)*(1+'Summary&amp;Assumptions'!$J$29)^(FB$46-1))</f>
        <v>0</v>
      </c>
      <c r="EX222" s="588">
        <f>AND(FC$55&gt;0,SUM($E222:EW222)&lt;'Summary&amp;Assumptions'!$G$32*$B222,$D222&gt;='Summary&amp;Assumptions'!$D$17,FC$47&gt;=$D222,FC$47&lt;=EDATE($D222,'Summary&amp;Assumptions'!$G$32))*$B222+AND(FC$56&lt;'Summary&amp;Assumptions'!$J$31,FC$47&gt;=$FO222,FC$47&lt;=$FP222)*(('Summary&amp;Assumptions'!$H$25*$C222)*(1+'Summary&amp;Assumptions'!$J$29)^(FC$46-1))+AND(FC$56&lt;'Summary&amp;Assumptions'!$J$31,FC$47&gt;=$FQ222,FC$47&lt;=$FR222)*(('Summary&amp;Assumptions'!$H$25*$C222)*(1+'Summary&amp;Assumptions'!$J$29)^(FC$46-1))</f>
        <v>0</v>
      </c>
      <c r="EY222" s="588">
        <f>AND(FD$55&gt;0,SUM($E222:EX222)&lt;'Summary&amp;Assumptions'!$G$32*$B222,$D222&gt;='Summary&amp;Assumptions'!$D$17,FD$47&gt;=$D222,FD$47&lt;=EDATE($D222,'Summary&amp;Assumptions'!$G$32))*$B222+AND(FD$56&lt;'Summary&amp;Assumptions'!$J$31,FD$47&gt;=$FO222,FD$47&lt;=$FP222)*(('Summary&amp;Assumptions'!$H$25*$C222)*(1+'Summary&amp;Assumptions'!$J$29)^(FD$46-1))+AND(FD$56&lt;'Summary&amp;Assumptions'!$J$31,FD$47&gt;=$FQ222,FD$47&lt;=$FR222)*(('Summary&amp;Assumptions'!$H$25*$C222)*(1+'Summary&amp;Assumptions'!$J$29)^(FD$46-1))</f>
        <v>0</v>
      </c>
      <c r="EZ222" s="588">
        <f>AND(FE$55&gt;0,SUM($E222:EY222)&lt;'Summary&amp;Assumptions'!$G$32*$B222,$D222&gt;='Summary&amp;Assumptions'!$D$17,FE$47&gt;=$D222,FE$47&lt;=EDATE($D222,'Summary&amp;Assumptions'!$G$32))*$B222+AND(FE$56&lt;'Summary&amp;Assumptions'!$J$31,FE$47&gt;=$FO222,FE$47&lt;=$FP222)*(('Summary&amp;Assumptions'!$H$25*$C222)*(1+'Summary&amp;Assumptions'!$J$29)^(FE$46-1))+AND(FE$56&lt;'Summary&amp;Assumptions'!$J$31,FE$47&gt;=$FQ222,FE$47&lt;=$FR222)*(('Summary&amp;Assumptions'!$H$25*$C222)*(1+'Summary&amp;Assumptions'!$J$29)^(FE$46-1))</f>
        <v>0</v>
      </c>
      <c r="FA222" s="588">
        <f>AND(FF$55&gt;0,SUM($E222:EZ222)&lt;'Summary&amp;Assumptions'!$G$32*$B222,$D222&gt;='Summary&amp;Assumptions'!$D$17,FF$47&gt;=$D222,FF$47&lt;=EDATE($D222,'Summary&amp;Assumptions'!$G$32))*$B222+AND(FF$56&lt;'Summary&amp;Assumptions'!$J$31,FF$47&gt;=$FO222,FF$47&lt;=$FP222)*(('Summary&amp;Assumptions'!$H$25*$C222)*(1+'Summary&amp;Assumptions'!$J$29)^(FF$46-1))+AND(FF$56&lt;'Summary&amp;Assumptions'!$J$31,FF$47&gt;=$FQ222,FF$47&lt;=$FR222)*(('Summary&amp;Assumptions'!$H$25*$C222)*(1+'Summary&amp;Assumptions'!$J$29)^(FF$46-1))</f>
        <v>0</v>
      </c>
      <c r="FB222" s="588">
        <f>AND(FG$55&gt;0,SUM($E222:FA222)&lt;'Summary&amp;Assumptions'!$G$32*$B222,$D222&gt;='Summary&amp;Assumptions'!$D$17,FG$47&gt;=$D222,FG$47&lt;=EDATE($D222,'Summary&amp;Assumptions'!$G$32))*$B222+AND(FG$56&lt;'Summary&amp;Assumptions'!$J$31,FG$47&gt;=$FO222,FG$47&lt;=$FP222)*(('Summary&amp;Assumptions'!$H$25*$C222)*(1+'Summary&amp;Assumptions'!$J$29)^(FG$46-1))+AND(FG$56&lt;'Summary&amp;Assumptions'!$J$31,FG$47&gt;=$FQ222,FG$47&lt;=$FR222)*(('Summary&amp;Assumptions'!$H$25*$C222)*(1+'Summary&amp;Assumptions'!$J$29)^(FG$46-1))</f>
        <v>0</v>
      </c>
      <c r="FC222" s="588">
        <f>AND(FH$55&gt;0,SUM($E222:FB222)&lt;'Summary&amp;Assumptions'!$G$32*$B222,$D222&gt;='Summary&amp;Assumptions'!$D$17,FH$47&gt;=$D222,FH$47&lt;=EDATE($D222,'Summary&amp;Assumptions'!$G$32))*$B222+AND(FH$56&lt;'Summary&amp;Assumptions'!$J$31,FH$47&gt;=$FO222,FH$47&lt;=$FP222)*(('Summary&amp;Assumptions'!$H$25*$C222)*(1+'Summary&amp;Assumptions'!$J$29)^(FH$46-1))+AND(FH$56&lt;'Summary&amp;Assumptions'!$J$31,FH$47&gt;=$FQ222,FH$47&lt;=$FR222)*(('Summary&amp;Assumptions'!$H$25*$C222)*(1+'Summary&amp;Assumptions'!$J$29)^(FH$46-1))</f>
        <v>0</v>
      </c>
      <c r="FD222" s="588">
        <f>AND(FI$55&gt;0,SUM($E222:FC222)&lt;'Summary&amp;Assumptions'!$G$32*$B222,$D222&gt;='Summary&amp;Assumptions'!$D$17,FI$47&gt;=$D222,FI$47&lt;=EDATE($D222,'Summary&amp;Assumptions'!$G$32))*$B222+AND(FI$56&lt;'Summary&amp;Assumptions'!$J$31,FI$47&gt;=$FO222,FI$47&lt;=$FP222)*(('Summary&amp;Assumptions'!$H$25*$C222)*(1+'Summary&amp;Assumptions'!$J$29)^(FI$46-1))+AND(FI$56&lt;'Summary&amp;Assumptions'!$J$31,FI$47&gt;=$FQ222,FI$47&lt;=$FR222)*(('Summary&amp;Assumptions'!$H$25*$C222)*(1+'Summary&amp;Assumptions'!$J$29)^(FI$46-1))</f>
        <v>0</v>
      </c>
      <c r="FE222" s="588">
        <f>AND(FJ$55&gt;0,SUM($E222:FD222)&lt;'Summary&amp;Assumptions'!$G$32*$B222,$D222&gt;='Summary&amp;Assumptions'!$D$17,FJ$47&gt;=$D222,FJ$47&lt;=EDATE($D222,'Summary&amp;Assumptions'!$G$32))*$B222+AND(FJ$56&lt;'Summary&amp;Assumptions'!$J$31,FJ$47&gt;=$FO222,FJ$47&lt;=$FP222)*(('Summary&amp;Assumptions'!$H$25*$C222)*(1+'Summary&amp;Assumptions'!$J$29)^(FJ$46-1))+AND(FJ$56&lt;'Summary&amp;Assumptions'!$J$31,FJ$47&gt;=$FQ222,FJ$47&lt;=$FR222)*(('Summary&amp;Assumptions'!$H$25*$C222)*(1+'Summary&amp;Assumptions'!$J$29)^(FJ$46-1))</f>
        <v>0</v>
      </c>
      <c r="FF222" s="588">
        <f>AND(FK$55&gt;0,SUM($E222:FE222)&lt;'Summary&amp;Assumptions'!$G$32*$B222,$D222&gt;='Summary&amp;Assumptions'!$D$17,FK$47&gt;=$D222,FK$47&lt;=EDATE($D222,'Summary&amp;Assumptions'!$G$32))*$B222+AND(FK$56&lt;'Summary&amp;Assumptions'!$J$31,FK$47&gt;=$FO222,FK$47&lt;=$FP222)*(('Summary&amp;Assumptions'!$H$25*$C222)*(1+'Summary&amp;Assumptions'!$J$29)^(FK$46-1))+AND(FK$56&lt;'Summary&amp;Assumptions'!$J$31,FK$47&gt;=$FQ222,FK$47&lt;=$FR222)*(('Summary&amp;Assumptions'!$H$25*$C222)*(1+'Summary&amp;Assumptions'!$J$29)^(FK$46-1))</f>
        <v>0</v>
      </c>
      <c r="FG222" s="588">
        <f>AND(FL$55&gt;0,SUM($E222:FF222)&lt;'Summary&amp;Assumptions'!$G$32*$B222,$D222&gt;='Summary&amp;Assumptions'!$D$17,FL$47&gt;=$D222,FL$47&lt;=EDATE($D222,'Summary&amp;Assumptions'!$G$32))*$B222+AND(FL$56&lt;'Summary&amp;Assumptions'!$J$31,FL$47&gt;=$FO222,FL$47&lt;=$FP222)*(('Summary&amp;Assumptions'!$H$25*$C222)*(1+'Summary&amp;Assumptions'!$J$29)^(FL$46-1))+AND(FL$56&lt;'Summary&amp;Assumptions'!$J$31,FL$47&gt;=$FQ222,FL$47&lt;=$FR222)*(('Summary&amp;Assumptions'!$H$25*$C222)*(1+'Summary&amp;Assumptions'!$J$29)^(FL$46-1))</f>
        <v>0</v>
      </c>
      <c r="FH222" s="588">
        <f>AND(FM$55&gt;0,SUM($E222:FG222)&lt;'Summary&amp;Assumptions'!$G$32*$B222,$D222&gt;='Summary&amp;Assumptions'!$D$17,FM$47&gt;=$D222,FM$47&lt;=EDATE($D222,'Summary&amp;Assumptions'!$G$32))*$B222+AND(FM$56&lt;'Summary&amp;Assumptions'!$J$31,FM$47&gt;=$FO222,FM$47&lt;=$FP222)*(('Summary&amp;Assumptions'!$H$25*$C222)*(1+'Summary&amp;Assumptions'!$J$29)^(FM$46-1))+AND(FM$56&lt;'Summary&amp;Assumptions'!$J$31,FM$47&gt;=$FQ222,FM$47&lt;=$FR222)*(('Summary&amp;Assumptions'!$H$25*$C222)*(1+'Summary&amp;Assumptions'!$J$29)^(FM$46-1))</f>
        <v>0</v>
      </c>
      <c r="FI222" s="588">
        <f>AND(FN$55&gt;0,SUM($E222:FH222)&lt;'Summary&amp;Assumptions'!$G$32*$B222,$D222&gt;='Summary&amp;Assumptions'!$D$17,FN$47&gt;=$D222,FN$47&lt;=EDATE($D222,'Summary&amp;Assumptions'!$G$32))*$B222+AND(FN$56&lt;'Summary&amp;Assumptions'!$J$31,FN$47&gt;=$FO222,FN$47&lt;=$FP222)*(('Summary&amp;Assumptions'!$H$25*$C222)*(1+'Summary&amp;Assumptions'!$J$29)^(FN$46-1))+AND(FN$56&lt;'Summary&amp;Assumptions'!$J$31,FN$47&gt;=$FQ222,FN$47&lt;=$FR222)*(('Summary&amp;Assumptions'!$H$25*$C222)*(1+'Summary&amp;Assumptions'!$J$29)^(FN$46-1))</f>
        <v>0</v>
      </c>
      <c r="FJ222" s="588">
        <f>AND(FO$55&gt;0,SUM($E222:FI222)&lt;'Summary&amp;Assumptions'!$G$32*$B222,$D222&gt;='Summary&amp;Assumptions'!$D$17,FO$47&gt;=$D222,FO$47&lt;=EDATE($D222,'Summary&amp;Assumptions'!$G$32))*$B222+AND(FO$56&lt;'Summary&amp;Assumptions'!$J$31,FO$47&gt;=$FO222,FO$47&lt;=$FP222)*(('Summary&amp;Assumptions'!$H$25*$C222)*(1+'Summary&amp;Assumptions'!$J$29)^(FO$46-1))+AND(FO$56&lt;'Summary&amp;Assumptions'!$J$31,FO$47&gt;=$FQ222,FO$47&lt;=$FR222)*(('Summary&amp;Assumptions'!$H$25*$C222)*(1+'Summary&amp;Assumptions'!$J$29)^(FO$46-1))</f>
        <v>0</v>
      </c>
      <c r="FK222" s="588">
        <f>AND(FP$55&gt;0,SUM($E222:FJ222)&lt;'Summary&amp;Assumptions'!$G$32*$B222,$D222&gt;='Summary&amp;Assumptions'!$D$17,FP$47&gt;=$D222,FP$47&lt;=EDATE($D222,'Summary&amp;Assumptions'!$G$32))*$B222+AND(FP$56&lt;'Summary&amp;Assumptions'!$J$31,FP$47&gt;=$FO222,FP$47&lt;=$FP222)*(('Summary&amp;Assumptions'!$H$25*$C222)*(1+'Summary&amp;Assumptions'!$J$29)^(FP$46-1))+AND(FP$56&lt;'Summary&amp;Assumptions'!$J$31,FP$47&gt;=$FQ222,FP$47&lt;=$FR222)*(('Summary&amp;Assumptions'!$H$25*$C222)*(1+'Summary&amp;Assumptions'!$J$29)^(FP$46-1))</f>
        <v>0</v>
      </c>
      <c r="FL222" s="588">
        <f>AND(FQ$55&gt;0,SUM($E222:FK222)&lt;'Summary&amp;Assumptions'!$G$32*$B222,$D222&gt;='Summary&amp;Assumptions'!$D$17,FQ$47&gt;=$D222,FQ$47&lt;=EDATE($D222,'Summary&amp;Assumptions'!$G$32))*$B222+AND(FQ$56&lt;'Summary&amp;Assumptions'!$J$31,FQ$47&gt;=$FO222,FQ$47&lt;=$FP222)*(('Summary&amp;Assumptions'!$H$25*$C222)*(1+'Summary&amp;Assumptions'!$J$29)^(FQ$46-1))+AND(FQ$56&lt;'Summary&amp;Assumptions'!$J$31,FQ$47&gt;=$FQ222,FQ$47&lt;=$FR222)*(('Summary&amp;Assumptions'!$H$25*$C222)*(1+'Summary&amp;Assumptions'!$J$29)^(FQ$46-1))</f>
        <v>0</v>
      </c>
      <c r="FO222" s="576">
        <f>EDATE(D222,'Summary&amp;Assumptions'!$G$34)</f>
        <v>47543</v>
      </c>
      <c r="FP222" s="576">
        <f>EDATE(FO222,'Summary&amp;Assumptions'!$G$33-1)</f>
        <v>47574</v>
      </c>
      <c r="FQ222" s="576">
        <f>EDATE(FO222,'Summary&amp;Assumptions'!$G$34)</f>
        <v>47908</v>
      </c>
      <c r="FR222" s="576">
        <f>EDATE(FQ222,'Summary&amp;Assumptions'!$G$33-1)</f>
        <v>47939</v>
      </c>
    </row>
    <row r="223" spans="2:174" hidden="1" x14ac:dyDescent="0.2">
      <c r="B223" s="588">
        <v>0</v>
      </c>
      <c r="C223" s="193">
        <v>0</v>
      </c>
      <c r="D223" s="589">
        <v>47209</v>
      </c>
      <c r="F223" s="588">
        <f>AND(K$55&gt;0,SUM($E223:E223)&lt;'Summary&amp;Assumptions'!$G$32*$B223,$D223&gt;='Summary&amp;Assumptions'!$D$17,K$47&gt;=$D223,K$47&lt;=EDATE($D223,'Summary&amp;Assumptions'!$G$32))*$B223+AND(K$56&lt;'Summary&amp;Assumptions'!$J$31,K$47&gt;=$FO223,K$47&lt;=$FP223)*(('Summary&amp;Assumptions'!$H$25*$C223)*(1+'Summary&amp;Assumptions'!$J$29)^(K$46-1))+AND(K$56&lt;'Summary&amp;Assumptions'!$J$31,K$47&gt;=$FQ223,K$47&lt;=$FR223)*(('Summary&amp;Assumptions'!$H$25*$C223)*(1+'Summary&amp;Assumptions'!$J$29)^(K$46-1))</f>
        <v>0</v>
      </c>
      <c r="G223" s="588">
        <f>AND(L$55&gt;0,SUM($E223:F223)&lt;'Summary&amp;Assumptions'!$G$32*$B223,$D223&gt;='Summary&amp;Assumptions'!$D$17,L$47&gt;=$D223,L$47&lt;=EDATE($D223,'Summary&amp;Assumptions'!$G$32))*$B223+AND(L$56&lt;'Summary&amp;Assumptions'!$J$31,L$47&gt;=$FO223,L$47&lt;=$FP223)*(('Summary&amp;Assumptions'!$H$25*$C223)*(1+'Summary&amp;Assumptions'!$J$29)^(L$46-1))+AND(L$56&lt;'Summary&amp;Assumptions'!$J$31,L$47&gt;=$FQ223,L$47&lt;=$FR223)*(('Summary&amp;Assumptions'!$H$25*$C223)*(1+'Summary&amp;Assumptions'!$J$29)^(L$46-1))</f>
        <v>0</v>
      </c>
      <c r="H223" s="588">
        <f>AND(M$55&gt;0,SUM($E223:G223)&lt;'Summary&amp;Assumptions'!$G$32*$B223,$D223&gt;='Summary&amp;Assumptions'!$D$17,M$47&gt;=$D223,M$47&lt;=EDATE($D223,'Summary&amp;Assumptions'!$G$32))*$B223+AND(M$56&lt;'Summary&amp;Assumptions'!$J$31,M$47&gt;=$FO223,M$47&lt;=$FP223)*(('Summary&amp;Assumptions'!$H$25*$C223)*(1+'Summary&amp;Assumptions'!$J$29)^(M$46-1))+AND(M$56&lt;'Summary&amp;Assumptions'!$J$31,M$47&gt;=$FQ223,M$47&lt;=$FR223)*(('Summary&amp;Assumptions'!$H$25*$C223)*(1+'Summary&amp;Assumptions'!$J$29)^(M$46-1))</f>
        <v>0</v>
      </c>
      <c r="I223" s="588">
        <f>AND(N$55&gt;0,SUM($E223:H223)&lt;'Summary&amp;Assumptions'!$G$32*$B223,$D223&gt;='Summary&amp;Assumptions'!$D$17,N$47&gt;=$D223,N$47&lt;=EDATE($D223,'Summary&amp;Assumptions'!$G$32))*$B223+AND(N$56&lt;'Summary&amp;Assumptions'!$J$31,N$47&gt;=$FO223,N$47&lt;=$FP223)*(('Summary&amp;Assumptions'!$H$25*$C223)*(1+'Summary&amp;Assumptions'!$J$29)^(N$46-1))+AND(N$56&lt;'Summary&amp;Assumptions'!$J$31,N$47&gt;=$FQ223,N$47&lt;=$FR223)*(('Summary&amp;Assumptions'!$H$25*$C223)*(1+'Summary&amp;Assumptions'!$J$29)^(N$46-1))</f>
        <v>0</v>
      </c>
      <c r="J223" s="588">
        <f>AND(O$55&gt;0,SUM($E223:I223)&lt;'Summary&amp;Assumptions'!$G$32*$B223,$D223&gt;='Summary&amp;Assumptions'!$D$17,O$47&gt;=$D223,O$47&lt;=EDATE($D223,'Summary&amp;Assumptions'!$G$32))*$B223+AND(O$56&lt;'Summary&amp;Assumptions'!$J$31,O$47&gt;=$FO223,O$47&lt;=$FP223)*(('Summary&amp;Assumptions'!$H$25*$C223)*(1+'Summary&amp;Assumptions'!$J$29)^(O$46-1))+AND(O$56&lt;'Summary&amp;Assumptions'!$J$31,O$47&gt;=$FQ223,O$47&lt;=$FR223)*(('Summary&amp;Assumptions'!$H$25*$C223)*(1+'Summary&amp;Assumptions'!$J$29)^(O$46-1))</f>
        <v>0</v>
      </c>
      <c r="K223" s="588">
        <f>AND(P$55&gt;0,SUM($E223:J223)&lt;'Summary&amp;Assumptions'!$G$32*$B223,$D223&gt;='Summary&amp;Assumptions'!$D$17,P$47&gt;=$D223,P$47&lt;=EDATE($D223,'Summary&amp;Assumptions'!$G$32))*$B223+AND(P$56&lt;'Summary&amp;Assumptions'!$J$31,P$47&gt;=$FO223,P$47&lt;=$FP223)*(('Summary&amp;Assumptions'!$H$25*$C223)*(1+'Summary&amp;Assumptions'!$J$29)^(P$46-1))+AND(P$56&lt;'Summary&amp;Assumptions'!$J$31,P$47&gt;=$FQ223,P$47&lt;=$FR223)*(('Summary&amp;Assumptions'!$H$25*$C223)*(1+'Summary&amp;Assumptions'!$J$29)^(P$46-1))</f>
        <v>0</v>
      </c>
      <c r="L223" s="588">
        <f>AND(Q$55&gt;0,SUM($E223:K223)&lt;'Summary&amp;Assumptions'!$G$32*$B223,$D223&gt;='Summary&amp;Assumptions'!$D$17,Q$47&gt;=$D223,Q$47&lt;=EDATE($D223,'Summary&amp;Assumptions'!$G$32))*$B223+AND(Q$56&lt;'Summary&amp;Assumptions'!$J$31,Q$47&gt;=$FO223,Q$47&lt;=$FP223)*(('Summary&amp;Assumptions'!$H$25*$C223)*(1+'Summary&amp;Assumptions'!$J$29)^(Q$46-1))+AND(Q$56&lt;'Summary&amp;Assumptions'!$J$31,Q$47&gt;=$FQ223,Q$47&lt;=$FR223)*(('Summary&amp;Assumptions'!$H$25*$C223)*(1+'Summary&amp;Assumptions'!$J$29)^(Q$46-1))</f>
        <v>0</v>
      </c>
      <c r="M223" s="588">
        <f>AND(R$55&gt;0,SUM($E223:L223)&lt;'Summary&amp;Assumptions'!$G$32*$B223,$D223&gt;='Summary&amp;Assumptions'!$D$17,R$47&gt;=$D223,R$47&lt;=EDATE($D223,'Summary&amp;Assumptions'!$G$32))*$B223+AND(R$56&lt;'Summary&amp;Assumptions'!$J$31,R$47&gt;=$FO223,R$47&lt;=$FP223)*(('Summary&amp;Assumptions'!$H$25*$C223)*(1+'Summary&amp;Assumptions'!$J$29)^(R$46-1))+AND(R$56&lt;'Summary&amp;Assumptions'!$J$31,R$47&gt;=$FQ223,R$47&lt;=$FR223)*(('Summary&amp;Assumptions'!$H$25*$C223)*(1+'Summary&amp;Assumptions'!$J$29)^(R$46-1))</f>
        <v>0</v>
      </c>
      <c r="N223" s="588">
        <f>AND(S$55&gt;0,SUM($E223:M223)&lt;'Summary&amp;Assumptions'!$G$32*$B223,$D223&gt;='Summary&amp;Assumptions'!$D$17,S$47&gt;=$D223,S$47&lt;=EDATE($D223,'Summary&amp;Assumptions'!$G$32))*$B223+AND(S$56&lt;'Summary&amp;Assumptions'!$J$31,S$47&gt;=$FO223,S$47&lt;=$FP223)*(('Summary&amp;Assumptions'!$H$25*$C223)*(1+'Summary&amp;Assumptions'!$J$29)^(S$46-1))+AND(S$56&lt;'Summary&amp;Assumptions'!$J$31,S$47&gt;=$FQ223,S$47&lt;=$FR223)*(('Summary&amp;Assumptions'!$H$25*$C223)*(1+'Summary&amp;Assumptions'!$J$29)^(S$46-1))</f>
        <v>0</v>
      </c>
      <c r="O223" s="588">
        <f>AND(T$55&gt;0,SUM($E223:N223)&lt;'Summary&amp;Assumptions'!$G$32*$B223,$D223&gt;='Summary&amp;Assumptions'!$D$17,T$47&gt;=$D223,T$47&lt;=EDATE($D223,'Summary&amp;Assumptions'!$G$32))*$B223+AND(T$56&lt;'Summary&amp;Assumptions'!$J$31,T$47&gt;=$FO223,T$47&lt;=$FP223)*(('Summary&amp;Assumptions'!$H$25*$C223)*(1+'Summary&amp;Assumptions'!$J$29)^(T$46-1))+AND(T$56&lt;'Summary&amp;Assumptions'!$J$31,T$47&gt;=$FQ223,T$47&lt;=$FR223)*(('Summary&amp;Assumptions'!$H$25*$C223)*(1+'Summary&amp;Assumptions'!$J$29)^(T$46-1))</f>
        <v>0</v>
      </c>
      <c r="P223" s="588">
        <f>AND(U$55&gt;0,SUM($E223:O223)&lt;'Summary&amp;Assumptions'!$G$32*$B223,$D223&gt;='Summary&amp;Assumptions'!$D$17,U$47&gt;=$D223,U$47&lt;=EDATE($D223,'Summary&amp;Assumptions'!$G$32))*$B223+AND(U$56&lt;'Summary&amp;Assumptions'!$J$31,U$47&gt;=$FO223,U$47&lt;=$FP223)*(('Summary&amp;Assumptions'!$H$25*$C223)*(1+'Summary&amp;Assumptions'!$J$29)^(U$46-1))+AND(U$56&lt;'Summary&amp;Assumptions'!$J$31,U$47&gt;=$FQ223,U$47&lt;=$FR223)*(('Summary&amp;Assumptions'!$H$25*$C223)*(1+'Summary&amp;Assumptions'!$J$29)^(U$46-1))</f>
        <v>0</v>
      </c>
      <c r="Q223" s="588">
        <f>AND(V$55&gt;0,SUM($E223:P223)&lt;'Summary&amp;Assumptions'!$G$32*$B223,$D223&gt;='Summary&amp;Assumptions'!$D$17,V$47&gt;=$D223,V$47&lt;=EDATE($D223,'Summary&amp;Assumptions'!$G$32))*$B223+AND(V$56&lt;'Summary&amp;Assumptions'!$J$31,V$47&gt;=$FO223,V$47&lt;=$FP223)*(('Summary&amp;Assumptions'!$H$25*$C223)*(1+'Summary&amp;Assumptions'!$J$29)^(V$46-1))+AND(V$56&lt;'Summary&amp;Assumptions'!$J$31,V$47&gt;=$FQ223,V$47&lt;=$FR223)*(('Summary&amp;Assumptions'!$H$25*$C223)*(1+'Summary&amp;Assumptions'!$J$29)^(V$46-1))</f>
        <v>0</v>
      </c>
      <c r="R223" s="588">
        <f>AND(W$55&gt;0,SUM($E223:Q223)&lt;'Summary&amp;Assumptions'!$G$32*$B223,$D223&gt;='Summary&amp;Assumptions'!$D$17,W$47&gt;=$D223,W$47&lt;=EDATE($D223,'Summary&amp;Assumptions'!$G$32))*$B223+AND(W$56&lt;'Summary&amp;Assumptions'!$J$31,W$47&gt;=$FO223,W$47&lt;=$FP223)*(('Summary&amp;Assumptions'!$H$25*$C223)*(1+'Summary&amp;Assumptions'!$J$29)^(W$46-1))+AND(W$56&lt;'Summary&amp;Assumptions'!$J$31,W$47&gt;=$FQ223,W$47&lt;=$FR223)*(('Summary&amp;Assumptions'!$H$25*$C223)*(1+'Summary&amp;Assumptions'!$J$29)^(W$46-1))</f>
        <v>0</v>
      </c>
      <c r="S223" s="588">
        <f>AND(X$55&gt;0,SUM($E223:R223)&lt;'Summary&amp;Assumptions'!$G$32*$B223,$D223&gt;='Summary&amp;Assumptions'!$D$17,X$47&gt;=$D223,X$47&lt;=EDATE($D223,'Summary&amp;Assumptions'!$G$32))*$B223+AND(X$56&lt;'Summary&amp;Assumptions'!$J$31,X$47&gt;=$FO223,X$47&lt;=$FP223)*(('Summary&amp;Assumptions'!$H$25*$C223)*(1+'Summary&amp;Assumptions'!$J$29)^(X$46-1))+AND(X$56&lt;'Summary&amp;Assumptions'!$J$31,X$47&gt;=$FQ223,X$47&lt;=$FR223)*(('Summary&amp;Assumptions'!$H$25*$C223)*(1+'Summary&amp;Assumptions'!$J$29)^(X$46-1))</f>
        <v>0</v>
      </c>
      <c r="T223" s="588">
        <f>AND(Y$55&gt;0,SUM($E223:S223)&lt;'Summary&amp;Assumptions'!$G$32*$B223,$D223&gt;='Summary&amp;Assumptions'!$D$17,Y$47&gt;=$D223,Y$47&lt;=EDATE($D223,'Summary&amp;Assumptions'!$G$32))*$B223+AND(Y$56&lt;'Summary&amp;Assumptions'!$J$31,Y$47&gt;=$FO223,Y$47&lt;=$FP223)*(('Summary&amp;Assumptions'!$H$25*$C223)*(1+'Summary&amp;Assumptions'!$J$29)^(Y$46-1))+AND(Y$56&lt;'Summary&amp;Assumptions'!$J$31,Y$47&gt;=$FQ223,Y$47&lt;=$FR223)*(('Summary&amp;Assumptions'!$H$25*$C223)*(1+'Summary&amp;Assumptions'!$J$29)^(Y$46-1))</f>
        <v>0</v>
      </c>
      <c r="U223" s="588">
        <f>AND(Z$55&gt;0,SUM($E223:T223)&lt;'Summary&amp;Assumptions'!$G$32*$B223,$D223&gt;='Summary&amp;Assumptions'!$D$17,Z$47&gt;=$D223,Z$47&lt;=EDATE($D223,'Summary&amp;Assumptions'!$G$32))*$B223+AND(Z$56&lt;'Summary&amp;Assumptions'!$J$31,Z$47&gt;=$FO223,Z$47&lt;=$FP223)*(('Summary&amp;Assumptions'!$H$25*$C223)*(1+'Summary&amp;Assumptions'!$J$29)^(Z$46-1))+AND(Z$56&lt;'Summary&amp;Assumptions'!$J$31,Z$47&gt;=$FQ223,Z$47&lt;=$FR223)*(('Summary&amp;Assumptions'!$H$25*$C223)*(1+'Summary&amp;Assumptions'!$J$29)^(Z$46-1))</f>
        <v>0</v>
      </c>
      <c r="V223" s="588">
        <f>AND(AA$55&gt;0,SUM($E223:U223)&lt;'Summary&amp;Assumptions'!$G$32*$B223,$D223&gt;='Summary&amp;Assumptions'!$D$17,AA$47&gt;=$D223,AA$47&lt;=EDATE($D223,'Summary&amp;Assumptions'!$G$32))*$B223+AND(AA$56&lt;'Summary&amp;Assumptions'!$J$31,AA$47&gt;=$FO223,AA$47&lt;=$FP223)*(('Summary&amp;Assumptions'!$H$25*$C223)*(1+'Summary&amp;Assumptions'!$J$29)^(AA$46-1))+AND(AA$56&lt;'Summary&amp;Assumptions'!$J$31,AA$47&gt;=$FQ223,AA$47&lt;=$FR223)*(('Summary&amp;Assumptions'!$H$25*$C223)*(1+'Summary&amp;Assumptions'!$J$29)^(AA$46-1))</f>
        <v>0</v>
      </c>
      <c r="W223" s="588">
        <f>AND(AB$55&gt;0,SUM($E223:V223)&lt;'Summary&amp;Assumptions'!$G$32*$B223,$D223&gt;='Summary&amp;Assumptions'!$D$17,AB$47&gt;=$D223,AB$47&lt;=EDATE($D223,'Summary&amp;Assumptions'!$G$32))*$B223+AND(AB$56&lt;'Summary&amp;Assumptions'!$J$31,AB$47&gt;=$FO223,AB$47&lt;=$FP223)*(('Summary&amp;Assumptions'!$H$25*$C223)*(1+'Summary&amp;Assumptions'!$J$29)^(AB$46-1))+AND(AB$56&lt;'Summary&amp;Assumptions'!$J$31,AB$47&gt;=$FQ223,AB$47&lt;=$FR223)*(('Summary&amp;Assumptions'!$H$25*$C223)*(1+'Summary&amp;Assumptions'!$J$29)^(AB$46-1))</f>
        <v>0</v>
      </c>
      <c r="X223" s="588">
        <f>AND(AC$55&gt;0,SUM($E223:W223)&lt;'Summary&amp;Assumptions'!$G$32*$B223,$D223&gt;='Summary&amp;Assumptions'!$D$17,AC$47&gt;=$D223,AC$47&lt;=EDATE($D223,'Summary&amp;Assumptions'!$G$32))*$B223+AND(AC$56&lt;'Summary&amp;Assumptions'!$J$31,AC$47&gt;=$FO223,AC$47&lt;=$FP223)*(('Summary&amp;Assumptions'!$H$25*$C223)*(1+'Summary&amp;Assumptions'!$J$29)^(AC$46-1))+AND(AC$56&lt;'Summary&amp;Assumptions'!$J$31,AC$47&gt;=$FQ223,AC$47&lt;=$FR223)*(('Summary&amp;Assumptions'!$H$25*$C223)*(1+'Summary&amp;Assumptions'!$J$29)^(AC$46-1))</f>
        <v>0</v>
      </c>
      <c r="Y223" s="588">
        <f>AND(AD$55&gt;0,SUM($E223:X223)&lt;'Summary&amp;Assumptions'!$G$32*$B223,$D223&gt;='Summary&amp;Assumptions'!$D$17,AD$47&gt;=$D223,AD$47&lt;=EDATE($D223,'Summary&amp;Assumptions'!$G$32))*$B223+AND(AD$56&lt;'Summary&amp;Assumptions'!$J$31,AD$47&gt;=$FO223,AD$47&lt;=$FP223)*(('Summary&amp;Assumptions'!$H$25*$C223)*(1+'Summary&amp;Assumptions'!$J$29)^(AD$46-1))+AND(AD$56&lt;'Summary&amp;Assumptions'!$J$31,AD$47&gt;=$FQ223,AD$47&lt;=$FR223)*(('Summary&amp;Assumptions'!$H$25*$C223)*(1+'Summary&amp;Assumptions'!$J$29)^(AD$46-1))</f>
        <v>0</v>
      </c>
      <c r="Z223" s="588">
        <f>AND(AE$55&gt;0,SUM($E223:Y223)&lt;'Summary&amp;Assumptions'!$G$32*$B223,$D223&gt;='Summary&amp;Assumptions'!$D$17,AE$47&gt;=$D223,AE$47&lt;=EDATE($D223,'Summary&amp;Assumptions'!$G$32))*$B223+AND(AE$56&lt;'Summary&amp;Assumptions'!$J$31,AE$47&gt;=$FO223,AE$47&lt;=$FP223)*(('Summary&amp;Assumptions'!$H$25*$C223)*(1+'Summary&amp;Assumptions'!$J$29)^(AE$46-1))+AND(AE$56&lt;'Summary&amp;Assumptions'!$J$31,AE$47&gt;=$FQ223,AE$47&lt;=$FR223)*(('Summary&amp;Assumptions'!$H$25*$C223)*(1+'Summary&amp;Assumptions'!$J$29)^(AE$46-1))</f>
        <v>0</v>
      </c>
      <c r="AA223" s="588">
        <f>AND(AF$55&gt;0,SUM($E223:Z223)&lt;'Summary&amp;Assumptions'!$G$32*$B223,$D223&gt;='Summary&amp;Assumptions'!$D$17,AF$47&gt;=$D223,AF$47&lt;=EDATE($D223,'Summary&amp;Assumptions'!$G$32))*$B223+AND(AF$56&lt;'Summary&amp;Assumptions'!$J$31,AF$47&gt;=$FO223,AF$47&lt;=$FP223)*(('Summary&amp;Assumptions'!$H$25*$C223)*(1+'Summary&amp;Assumptions'!$J$29)^(AF$46-1))+AND(AF$56&lt;'Summary&amp;Assumptions'!$J$31,AF$47&gt;=$FQ223,AF$47&lt;=$FR223)*(('Summary&amp;Assumptions'!$H$25*$C223)*(1+'Summary&amp;Assumptions'!$J$29)^(AF$46-1))</f>
        <v>0</v>
      </c>
      <c r="AB223" s="588">
        <f>AND(AG$55&gt;0,SUM($E223:AA223)&lt;'Summary&amp;Assumptions'!$G$32*$B223,$D223&gt;='Summary&amp;Assumptions'!$D$17,AG$47&gt;=$D223,AG$47&lt;=EDATE($D223,'Summary&amp;Assumptions'!$G$32))*$B223+AND(AG$56&lt;'Summary&amp;Assumptions'!$J$31,AG$47&gt;=$FO223,AG$47&lt;=$FP223)*(('Summary&amp;Assumptions'!$H$25*$C223)*(1+'Summary&amp;Assumptions'!$J$29)^(AG$46-1))+AND(AG$56&lt;'Summary&amp;Assumptions'!$J$31,AG$47&gt;=$FQ223,AG$47&lt;=$FR223)*(('Summary&amp;Assumptions'!$H$25*$C223)*(1+'Summary&amp;Assumptions'!$J$29)^(AG$46-1))</f>
        <v>0</v>
      </c>
      <c r="AC223" s="588">
        <f>AND(AH$55&gt;0,SUM($E223:AB223)&lt;'Summary&amp;Assumptions'!$G$32*$B223,$D223&gt;='Summary&amp;Assumptions'!$D$17,AH$47&gt;=$D223,AH$47&lt;=EDATE($D223,'Summary&amp;Assumptions'!$G$32))*$B223+AND(AH$56&lt;'Summary&amp;Assumptions'!$J$31,AH$47&gt;=$FO223,AH$47&lt;=$FP223)*(('Summary&amp;Assumptions'!$H$25*$C223)*(1+'Summary&amp;Assumptions'!$J$29)^(AH$46-1))+AND(AH$56&lt;'Summary&amp;Assumptions'!$J$31,AH$47&gt;=$FQ223,AH$47&lt;=$FR223)*(('Summary&amp;Assumptions'!$H$25*$C223)*(1+'Summary&amp;Assumptions'!$J$29)^(AH$46-1))</f>
        <v>0</v>
      </c>
      <c r="AD223" s="588">
        <f>AND(AI$55&gt;0,SUM($E223:AC223)&lt;'Summary&amp;Assumptions'!$G$32*$B223,$D223&gt;='Summary&amp;Assumptions'!$D$17,AI$47&gt;=$D223,AI$47&lt;=EDATE($D223,'Summary&amp;Assumptions'!$G$32))*$B223+AND(AI$56&lt;'Summary&amp;Assumptions'!$J$31,AI$47&gt;=$FO223,AI$47&lt;=$FP223)*(('Summary&amp;Assumptions'!$H$25*$C223)*(1+'Summary&amp;Assumptions'!$J$29)^(AI$46-1))+AND(AI$56&lt;'Summary&amp;Assumptions'!$J$31,AI$47&gt;=$FQ223,AI$47&lt;=$FR223)*(('Summary&amp;Assumptions'!$H$25*$C223)*(1+'Summary&amp;Assumptions'!$J$29)^(AI$46-1))</f>
        <v>0</v>
      </c>
      <c r="AE223" s="588">
        <f>AND(AJ$55&gt;0,SUM($E223:AD223)&lt;'Summary&amp;Assumptions'!$G$32*$B223,$D223&gt;='Summary&amp;Assumptions'!$D$17,AJ$47&gt;=$D223,AJ$47&lt;=EDATE($D223,'Summary&amp;Assumptions'!$G$32))*$B223+AND(AJ$56&lt;'Summary&amp;Assumptions'!$J$31,AJ$47&gt;=$FO223,AJ$47&lt;=$FP223)*(('Summary&amp;Assumptions'!$H$25*$C223)*(1+'Summary&amp;Assumptions'!$J$29)^(AJ$46-1))+AND(AJ$56&lt;'Summary&amp;Assumptions'!$J$31,AJ$47&gt;=$FQ223,AJ$47&lt;=$FR223)*(('Summary&amp;Assumptions'!$H$25*$C223)*(1+'Summary&amp;Assumptions'!$J$29)^(AJ$46-1))</f>
        <v>0</v>
      </c>
      <c r="AF223" s="588">
        <f>AND(AK$55&gt;0,SUM($E223:AE223)&lt;'Summary&amp;Assumptions'!$G$32*$B223,$D223&gt;='Summary&amp;Assumptions'!$D$17,AK$47&gt;=$D223,AK$47&lt;=EDATE($D223,'Summary&amp;Assumptions'!$G$32))*$B223+AND(AK$56&lt;'Summary&amp;Assumptions'!$J$31,AK$47&gt;=$FO223,AK$47&lt;=$FP223)*(('Summary&amp;Assumptions'!$H$25*$C223)*(1+'Summary&amp;Assumptions'!$J$29)^(AK$46-1))+AND(AK$56&lt;'Summary&amp;Assumptions'!$J$31,AK$47&gt;=$FQ223,AK$47&lt;=$FR223)*(('Summary&amp;Assumptions'!$H$25*$C223)*(1+'Summary&amp;Assumptions'!$J$29)^(AK$46-1))</f>
        <v>0</v>
      </c>
      <c r="AG223" s="588">
        <f>AND(AL$55&gt;0,SUM($E223:AF223)&lt;'Summary&amp;Assumptions'!$G$32*$B223,$D223&gt;='Summary&amp;Assumptions'!$D$17,AL$47&gt;=$D223,AL$47&lt;=EDATE($D223,'Summary&amp;Assumptions'!$G$32))*$B223+AND(AL$56&lt;'Summary&amp;Assumptions'!$J$31,AL$47&gt;=$FO223,AL$47&lt;=$FP223)*(('Summary&amp;Assumptions'!$H$25*$C223)*(1+'Summary&amp;Assumptions'!$J$29)^(AL$46-1))+AND(AL$56&lt;'Summary&amp;Assumptions'!$J$31,AL$47&gt;=$FQ223,AL$47&lt;=$FR223)*(('Summary&amp;Assumptions'!$H$25*$C223)*(1+'Summary&amp;Assumptions'!$J$29)^(AL$46-1))</f>
        <v>0</v>
      </c>
      <c r="AH223" s="588">
        <f>AND(AM$55&gt;0,SUM($E223:AG223)&lt;'Summary&amp;Assumptions'!$G$32*$B223,$D223&gt;='Summary&amp;Assumptions'!$D$17,AM$47&gt;=$D223,AM$47&lt;=EDATE($D223,'Summary&amp;Assumptions'!$G$32))*$B223+AND(AM$56&lt;'Summary&amp;Assumptions'!$J$31,AM$47&gt;=$FO223,AM$47&lt;=$FP223)*(('Summary&amp;Assumptions'!$H$25*$C223)*(1+'Summary&amp;Assumptions'!$J$29)^(AM$46-1))+AND(AM$56&lt;'Summary&amp;Assumptions'!$J$31,AM$47&gt;=$FQ223,AM$47&lt;=$FR223)*(('Summary&amp;Assumptions'!$H$25*$C223)*(1+'Summary&amp;Assumptions'!$J$29)^(AM$46-1))</f>
        <v>0</v>
      </c>
      <c r="AI223" s="588">
        <f>AND(AN$55&gt;0,SUM($E223:AH223)&lt;'Summary&amp;Assumptions'!$G$32*$B223,$D223&gt;='Summary&amp;Assumptions'!$D$17,AN$47&gt;=$D223,AN$47&lt;=EDATE($D223,'Summary&amp;Assumptions'!$G$32))*$B223+AND(AN$56&lt;'Summary&amp;Assumptions'!$J$31,AN$47&gt;=$FO223,AN$47&lt;=$FP223)*(('Summary&amp;Assumptions'!$H$25*$C223)*(1+'Summary&amp;Assumptions'!$J$29)^(AN$46-1))+AND(AN$56&lt;'Summary&amp;Assumptions'!$J$31,AN$47&gt;=$FQ223,AN$47&lt;=$FR223)*(('Summary&amp;Assumptions'!$H$25*$C223)*(1+'Summary&amp;Assumptions'!$J$29)^(AN$46-1))</f>
        <v>0</v>
      </c>
      <c r="AJ223" s="588">
        <f>AND(AO$55&gt;0,SUM($E223:AI223)&lt;'Summary&amp;Assumptions'!$G$32*$B223,$D223&gt;='Summary&amp;Assumptions'!$D$17,AO$47&gt;=$D223,AO$47&lt;=EDATE($D223,'Summary&amp;Assumptions'!$G$32))*$B223+AND(AO$56&lt;'Summary&amp;Assumptions'!$J$31,AO$47&gt;=$FO223,AO$47&lt;=$FP223)*(('Summary&amp;Assumptions'!$H$25*$C223)*(1+'Summary&amp;Assumptions'!$J$29)^(AO$46-1))+AND(AO$56&lt;'Summary&amp;Assumptions'!$J$31,AO$47&gt;=$FQ223,AO$47&lt;=$FR223)*(('Summary&amp;Assumptions'!$H$25*$C223)*(1+'Summary&amp;Assumptions'!$J$29)^(AO$46-1))</f>
        <v>0</v>
      </c>
      <c r="AK223" s="588">
        <f>AND(AP$55&gt;0,SUM($E223:AJ223)&lt;'Summary&amp;Assumptions'!$G$32*$B223,$D223&gt;='Summary&amp;Assumptions'!$D$17,AP$47&gt;=$D223,AP$47&lt;=EDATE($D223,'Summary&amp;Assumptions'!$G$32))*$B223+AND(AP$56&lt;'Summary&amp;Assumptions'!$J$31,AP$47&gt;=$FO223,AP$47&lt;=$FP223)*(('Summary&amp;Assumptions'!$H$25*$C223)*(1+'Summary&amp;Assumptions'!$J$29)^(AP$46-1))+AND(AP$56&lt;'Summary&amp;Assumptions'!$J$31,AP$47&gt;=$FQ223,AP$47&lt;=$FR223)*(('Summary&amp;Assumptions'!$H$25*$C223)*(1+'Summary&amp;Assumptions'!$J$29)^(AP$46-1))</f>
        <v>0</v>
      </c>
      <c r="AL223" s="588">
        <f>AND(AQ$55&gt;0,SUM($E223:AK223)&lt;'Summary&amp;Assumptions'!$G$32*$B223,$D223&gt;='Summary&amp;Assumptions'!$D$17,AQ$47&gt;=$D223,AQ$47&lt;=EDATE($D223,'Summary&amp;Assumptions'!$G$32))*$B223+AND(AQ$56&lt;'Summary&amp;Assumptions'!$J$31,AQ$47&gt;=$FO223,AQ$47&lt;=$FP223)*(('Summary&amp;Assumptions'!$H$25*$C223)*(1+'Summary&amp;Assumptions'!$J$29)^(AQ$46-1))+AND(AQ$56&lt;'Summary&amp;Assumptions'!$J$31,AQ$47&gt;=$FQ223,AQ$47&lt;=$FR223)*(('Summary&amp;Assumptions'!$H$25*$C223)*(1+'Summary&amp;Assumptions'!$J$29)^(AQ$46-1))</f>
        <v>0</v>
      </c>
      <c r="AM223" s="588">
        <f>AND(AR$55&gt;0,SUM($E223:AL223)&lt;'Summary&amp;Assumptions'!$G$32*$B223,$D223&gt;='Summary&amp;Assumptions'!$D$17,AR$47&gt;=$D223,AR$47&lt;=EDATE($D223,'Summary&amp;Assumptions'!$G$32))*$B223+AND(AR$56&lt;'Summary&amp;Assumptions'!$J$31,AR$47&gt;=$FO223,AR$47&lt;=$FP223)*(('Summary&amp;Assumptions'!$H$25*$C223)*(1+'Summary&amp;Assumptions'!$J$29)^(AR$46-1))+AND(AR$56&lt;'Summary&amp;Assumptions'!$J$31,AR$47&gt;=$FQ223,AR$47&lt;=$FR223)*(('Summary&amp;Assumptions'!$H$25*$C223)*(1+'Summary&amp;Assumptions'!$J$29)^(AR$46-1))</f>
        <v>0</v>
      </c>
      <c r="AN223" s="588">
        <f>AND(AS$55&gt;0,SUM($E223:AM223)&lt;'Summary&amp;Assumptions'!$G$32*$B223,$D223&gt;='Summary&amp;Assumptions'!$D$17,AS$47&gt;=$D223,AS$47&lt;=EDATE($D223,'Summary&amp;Assumptions'!$G$32))*$B223+AND(AS$56&lt;'Summary&amp;Assumptions'!$J$31,AS$47&gt;=$FO223,AS$47&lt;=$FP223)*(('Summary&amp;Assumptions'!$H$25*$C223)*(1+'Summary&amp;Assumptions'!$J$29)^(AS$46-1))+AND(AS$56&lt;'Summary&amp;Assumptions'!$J$31,AS$47&gt;=$FQ223,AS$47&lt;=$FR223)*(('Summary&amp;Assumptions'!$H$25*$C223)*(1+'Summary&amp;Assumptions'!$J$29)^(AS$46-1))</f>
        <v>0</v>
      </c>
      <c r="AO223" s="588">
        <f>AND(AT$55&gt;0,SUM($E223:AN223)&lt;'Summary&amp;Assumptions'!$G$32*$B223,$D223&gt;='Summary&amp;Assumptions'!$D$17,AT$47&gt;=$D223,AT$47&lt;=EDATE($D223,'Summary&amp;Assumptions'!$G$32))*$B223+AND(AT$56&lt;'Summary&amp;Assumptions'!$J$31,AT$47&gt;=$FO223,AT$47&lt;=$FP223)*(('Summary&amp;Assumptions'!$H$25*$C223)*(1+'Summary&amp;Assumptions'!$J$29)^(AT$46-1))+AND(AT$56&lt;'Summary&amp;Assumptions'!$J$31,AT$47&gt;=$FQ223,AT$47&lt;=$FR223)*(('Summary&amp;Assumptions'!$H$25*$C223)*(1+'Summary&amp;Assumptions'!$J$29)^(AT$46-1))</f>
        <v>0</v>
      </c>
      <c r="AP223" s="588">
        <f>AND(AU$55&gt;0,SUM($E223:AO223)&lt;'Summary&amp;Assumptions'!$G$32*$B223,$D223&gt;='Summary&amp;Assumptions'!$D$17,AU$47&gt;=$D223,AU$47&lt;=EDATE($D223,'Summary&amp;Assumptions'!$G$32))*$B223+AND(AU$56&lt;'Summary&amp;Assumptions'!$J$31,AU$47&gt;=$FO223,AU$47&lt;=$FP223)*(('Summary&amp;Assumptions'!$H$25*$C223)*(1+'Summary&amp;Assumptions'!$J$29)^(AU$46-1))+AND(AU$56&lt;'Summary&amp;Assumptions'!$J$31,AU$47&gt;=$FQ223,AU$47&lt;=$FR223)*(('Summary&amp;Assumptions'!$H$25*$C223)*(1+'Summary&amp;Assumptions'!$J$29)^(AU$46-1))</f>
        <v>0</v>
      </c>
      <c r="AQ223" s="588">
        <f>AND(AV$55&gt;0,SUM($E223:AP223)&lt;'Summary&amp;Assumptions'!$G$32*$B223,$D223&gt;='Summary&amp;Assumptions'!$D$17,AV$47&gt;=$D223,AV$47&lt;=EDATE($D223,'Summary&amp;Assumptions'!$G$32))*$B223+AND(AV$56&lt;'Summary&amp;Assumptions'!$J$31,AV$47&gt;=$FO223,AV$47&lt;=$FP223)*(('Summary&amp;Assumptions'!$H$25*$C223)*(1+'Summary&amp;Assumptions'!$J$29)^(AV$46-1))+AND(AV$56&lt;'Summary&amp;Assumptions'!$J$31,AV$47&gt;=$FQ223,AV$47&lt;=$FR223)*(('Summary&amp;Assumptions'!$H$25*$C223)*(1+'Summary&amp;Assumptions'!$J$29)^(AV$46-1))</f>
        <v>0</v>
      </c>
      <c r="AR223" s="588">
        <f>AND(AW$55&gt;0,SUM($E223:AQ223)&lt;'Summary&amp;Assumptions'!$G$32*$B223,$D223&gt;='Summary&amp;Assumptions'!$D$17,AW$47&gt;=$D223,AW$47&lt;=EDATE($D223,'Summary&amp;Assumptions'!$G$32))*$B223+AND(AW$56&lt;'Summary&amp;Assumptions'!$J$31,AW$47&gt;=$FO223,AW$47&lt;=$FP223)*(('Summary&amp;Assumptions'!$H$25*$C223)*(1+'Summary&amp;Assumptions'!$J$29)^(AW$46-1))+AND(AW$56&lt;'Summary&amp;Assumptions'!$J$31,AW$47&gt;=$FQ223,AW$47&lt;=$FR223)*(('Summary&amp;Assumptions'!$H$25*$C223)*(1+'Summary&amp;Assumptions'!$J$29)^(AW$46-1))</f>
        <v>0</v>
      </c>
      <c r="AS223" s="588">
        <f>AND(AX$55&gt;0,SUM($E223:AR223)&lt;'Summary&amp;Assumptions'!$G$32*$B223,$D223&gt;='Summary&amp;Assumptions'!$D$17,AX$47&gt;=$D223,AX$47&lt;=EDATE($D223,'Summary&amp;Assumptions'!$G$32))*$B223+AND(AX$56&lt;'Summary&amp;Assumptions'!$J$31,AX$47&gt;=$FO223,AX$47&lt;=$FP223)*(('Summary&amp;Assumptions'!$H$25*$C223)*(1+'Summary&amp;Assumptions'!$J$29)^(AX$46-1))+AND(AX$56&lt;'Summary&amp;Assumptions'!$J$31,AX$47&gt;=$FQ223,AX$47&lt;=$FR223)*(('Summary&amp;Assumptions'!$H$25*$C223)*(1+'Summary&amp;Assumptions'!$J$29)^(AX$46-1))</f>
        <v>0</v>
      </c>
      <c r="AT223" s="588">
        <f>AND(AY$55&gt;0,SUM($E223:AS223)&lt;'Summary&amp;Assumptions'!$G$32*$B223,$D223&gt;='Summary&amp;Assumptions'!$D$17,AY$47&gt;=$D223,AY$47&lt;=EDATE($D223,'Summary&amp;Assumptions'!$G$32))*$B223+AND(AY$56&lt;'Summary&amp;Assumptions'!$J$31,AY$47&gt;=$FO223,AY$47&lt;=$FP223)*(('Summary&amp;Assumptions'!$H$25*$C223)*(1+'Summary&amp;Assumptions'!$J$29)^(AY$46-1))+AND(AY$56&lt;'Summary&amp;Assumptions'!$J$31,AY$47&gt;=$FQ223,AY$47&lt;=$FR223)*(('Summary&amp;Assumptions'!$H$25*$C223)*(1+'Summary&amp;Assumptions'!$J$29)^(AY$46-1))</f>
        <v>0</v>
      </c>
      <c r="AU223" s="588">
        <f>AND(AZ$55&gt;0,SUM($E223:AT223)&lt;'Summary&amp;Assumptions'!$G$32*$B223,$D223&gt;='Summary&amp;Assumptions'!$D$17,AZ$47&gt;=$D223,AZ$47&lt;=EDATE($D223,'Summary&amp;Assumptions'!$G$32))*$B223+AND(AZ$56&lt;'Summary&amp;Assumptions'!$J$31,AZ$47&gt;=$FO223,AZ$47&lt;=$FP223)*(('Summary&amp;Assumptions'!$H$25*$C223)*(1+'Summary&amp;Assumptions'!$J$29)^(AZ$46-1))+AND(AZ$56&lt;'Summary&amp;Assumptions'!$J$31,AZ$47&gt;=$FQ223,AZ$47&lt;=$FR223)*(('Summary&amp;Assumptions'!$H$25*$C223)*(1+'Summary&amp;Assumptions'!$J$29)^(AZ$46-1))</f>
        <v>0</v>
      </c>
      <c r="AV223" s="588">
        <f>AND(BA$55&gt;0,SUM($E223:AU223)&lt;'Summary&amp;Assumptions'!$G$32*$B223,$D223&gt;='Summary&amp;Assumptions'!$D$17,BA$47&gt;=$D223,BA$47&lt;=EDATE($D223,'Summary&amp;Assumptions'!$G$32))*$B223+AND(BA$56&lt;'Summary&amp;Assumptions'!$J$31,BA$47&gt;=$FO223,BA$47&lt;=$FP223)*(('Summary&amp;Assumptions'!$H$25*$C223)*(1+'Summary&amp;Assumptions'!$J$29)^(BA$46-1))+AND(BA$56&lt;'Summary&amp;Assumptions'!$J$31,BA$47&gt;=$FQ223,BA$47&lt;=$FR223)*(('Summary&amp;Assumptions'!$H$25*$C223)*(1+'Summary&amp;Assumptions'!$J$29)^(BA$46-1))</f>
        <v>0</v>
      </c>
      <c r="AW223" s="588">
        <f>AND(BB$55&gt;0,SUM($E223:AV223)&lt;'Summary&amp;Assumptions'!$G$32*$B223,$D223&gt;='Summary&amp;Assumptions'!$D$17,BB$47&gt;=$D223,BB$47&lt;=EDATE($D223,'Summary&amp;Assumptions'!$G$32))*$B223+AND(BB$56&lt;'Summary&amp;Assumptions'!$J$31,BB$47&gt;=$FO223,BB$47&lt;=$FP223)*(('Summary&amp;Assumptions'!$H$25*$C223)*(1+'Summary&amp;Assumptions'!$J$29)^(BB$46-1))+AND(BB$56&lt;'Summary&amp;Assumptions'!$J$31,BB$47&gt;=$FQ223,BB$47&lt;=$FR223)*(('Summary&amp;Assumptions'!$H$25*$C223)*(1+'Summary&amp;Assumptions'!$J$29)^(BB$46-1))</f>
        <v>0</v>
      </c>
      <c r="AX223" s="588">
        <f>AND(BC$55&gt;0,SUM($E223:AW223)&lt;'Summary&amp;Assumptions'!$G$32*$B223,$D223&gt;='Summary&amp;Assumptions'!$D$17,BC$47&gt;=$D223,BC$47&lt;=EDATE($D223,'Summary&amp;Assumptions'!$G$32))*$B223+AND(BC$56&lt;'Summary&amp;Assumptions'!$J$31,BC$47&gt;=$FO223,BC$47&lt;=$FP223)*(('Summary&amp;Assumptions'!$H$25*$C223)*(1+'Summary&amp;Assumptions'!$J$29)^(BC$46-1))+AND(BC$56&lt;'Summary&amp;Assumptions'!$J$31,BC$47&gt;=$FQ223,BC$47&lt;=$FR223)*(('Summary&amp;Assumptions'!$H$25*$C223)*(1+'Summary&amp;Assumptions'!$J$29)^(BC$46-1))</f>
        <v>0</v>
      </c>
      <c r="AY223" s="588">
        <f>AND(BD$55&gt;0,SUM($E223:AX223)&lt;'Summary&amp;Assumptions'!$G$32*$B223,$D223&gt;='Summary&amp;Assumptions'!$D$17,BD$47&gt;=$D223,BD$47&lt;=EDATE($D223,'Summary&amp;Assumptions'!$G$32))*$B223+AND(BD$56&lt;'Summary&amp;Assumptions'!$J$31,BD$47&gt;=$FO223,BD$47&lt;=$FP223)*(('Summary&amp;Assumptions'!$H$25*$C223)*(1+'Summary&amp;Assumptions'!$J$29)^(BD$46-1))+AND(BD$56&lt;'Summary&amp;Assumptions'!$J$31,BD$47&gt;=$FQ223,BD$47&lt;=$FR223)*(('Summary&amp;Assumptions'!$H$25*$C223)*(1+'Summary&amp;Assumptions'!$J$29)^(BD$46-1))</f>
        <v>0</v>
      </c>
      <c r="AZ223" s="588">
        <f>AND(BE$55&gt;0,SUM($E223:AY223)&lt;'Summary&amp;Assumptions'!$G$32*$B223,$D223&gt;='Summary&amp;Assumptions'!$D$17,BE$47&gt;=$D223,BE$47&lt;=EDATE($D223,'Summary&amp;Assumptions'!$G$32))*$B223+AND(BE$56&lt;'Summary&amp;Assumptions'!$J$31,BE$47&gt;=$FO223,BE$47&lt;=$FP223)*(('Summary&amp;Assumptions'!$H$25*$C223)*(1+'Summary&amp;Assumptions'!$J$29)^(BE$46-1))+AND(BE$56&lt;'Summary&amp;Assumptions'!$J$31,BE$47&gt;=$FQ223,BE$47&lt;=$FR223)*(('Summary&amp;Assumptions'!$H$25*$C223)*(1+'Summary&amp;Assumptions'!$J$29)^(BE$46-1))</f>
        <v>0</v>
      </c>
      <c r="BA223" s="588">
        <f>AND(BF$55&gt;0,SUM($E223:AZ223)&lt;'Summary&amp;Assumptions'!$G$32*$B223,$D223&gt;='Summary&amp;Assumptions'!$D$17,BF$47&gt;=$D223,BF$47&lt;=EDATE($D223,'Summary&amp;Assumptions'!$G$32))*$B223+AND(BF$56&lt;'Summary&amp;Assumptions'!$J$31,BF$47&gt;=$FO223,BF$47&lt;=$FP223)*(('Summary&amp;Assumptions'!$H$25*$C223)*(1+'Summary&amp;Assumptions'!$J$29)^(BF$46-1))+AND(BF$56&lt;'Summary&amp;Assumptions'!$J$31,BF$47&gt;=$FQ223,BF$47&lt;=$FR223)*(('Summary&amp;Assumptions'!$H$25*$C223)*(1+'Summary&amp;Assumptions'!$J$29)^(BF$46-1))</f>
        <v>0</v>
      </c>
      <c r="BB223" s="588">
        <f>AND(BG$55&gt;0,SUM($E223:BA223)&lt;'Summary&amp;Assumptions'!$G$32*$B223,$D223&gt;='Summary&amp;Assumptions'!$D$17,BG$47&gt;=$D223,BG$47&lt;=EDATE($D223,'Summary&amp;Assumptions'!$G$32))*$B223+AND(BG$56&lt;'Summary&amp;Assumptions'!$J$31,BG$47&gt;=$FO223,BG$47&lt;=$FP223)*(('Summary&amp;Assumptions'!$H$25*$C223)*(1+'Summary&amp;Assumptions'!$J$29)^(BG$46-1))+AND(BG$56&lt;'Summary&amp;Assumptions'!$J$31,BG$47&gt;=$FQ223,BG$47&lt;=$FR223)*(('Summary&amp;Assumptions'!$H$25*$C223)*(1+'Summary&amp;Assumptions'!$J$29)^(BG$46-1))</f>
        <v>0</v>
      </c>
      <c r="BC223" s="588">
        <f>AND(BH$55&gt;0,SUM($E223:BB223)&lt;'Summary&amp;Assumptions'!$G$32*$B223,$D223&gt;='Summary&amp;Assumptions'!$D$17,BH$47&gt;=$D223,BH$47&lt;=EDATE($D223,'Summary&amp;Assumptions'!$G$32))*$B223+AND(BH$56&lt;'Summary&amp;Assumptions'!$J$31,BH$47&gt;=$FO223,BH$47&lt;=$FP223)*(('Summary&amp;Assumptions'!$H$25*$C223)*(1+'Summary&amp;Assumptions'!$J$29)^(BH$46-1))+AND(BH$56&lt;'Summary&amp;Assumptions'!$J$31,BH$47&gt;=$FQ223,BH$47&lt;=$FR223)*(('Summary&amp;Assumptions'!$H$25*$C223)*(1+'Summary&amp;Assumptions'!$J$29)^(BH$46-1))</f>
        <v>0</v>
      </c>
      <c r="BD223" s="588">
        <f>AND(BI$55&gt;0,SUM($E223:BC223)&lt;'Summary&amp;Assumptions'!$G$32*$B223,$D223&gt;='Summary&amp;Assumptions'!$D$17,BI$47&gt;=$D223,BI$47&lt;=EDATE($D223,'Summary&amp;Assumptions'!$G$32))*$B223+AND(BI$56&lt;'Summary&amp;Assumptions'!$J$31,BI$47&gt;=$FO223,BI$47&lt;=$FP223)*(('Summary&amp;Assumptions'!$H$25*$C223)*(1+'Summary&amp;Assumptions'!$J$29)^(BI$46-1))+AND(BI$56&lt;'Summary&amp;Assumptions'!$J$31,BI$47&gt;=$FQ223,BI$47&lt;=$FR223)*(('Summary&amp;Assumptions'!$H$25*$C223)*(1+'Summary&amp;Assumptions'!$J$29)^(BI$46-1))</f>
        <v>0</v>
      </c>
      <c r="BE223" s="588">
        <f>AND(BJ$55&gt;0,SUM($E223:BD223)&lt;'Summary&amp;Assumptions'!$G$32*$B223,$D223&gt;='Summary&amp;Assumptions'!$D$17,BJ$47&gt;=$D223,BJ$47&lt;=EDATE($D223,'Summary&amp;Assumptions'!$G$32))*$B223+AND(BJ$56&lt;'Summary&amp;Assumptions'!$J$31,BJ$47&gt;=$FO223,BJ$47&lt;=$FP223)*(('Summary&amp;Assumptions'!$H$25*$C223)*(1+'Summary&amp;Assumptions'!$J$29)^(BJ$46-1))+AND(BJ$56&lt;'Summary&amp;Assumptions'!$J$31,BJ$47&gt;=$FQ223,BJ$47&lt;=$FR223)*(('Summary&amp;Assumptions'!$H$25*$C223)*(1+'Summary&amp;Assumptions'!$J$29)^(BJ$46-1))</f>
        <v>0</v>
      </c>
      <c r="BF223" s="588">
        <f>AND(BK$55&gt;0,SUM($E223:BE223)&lt;'Summary&amp;Assumptions'!$G$32*$B223,$D223&gt;='Summary&amp;Assumptions'!$D$17,BK$47&gt;=$D223,BK$47&lt;=EDATE($D223,'Summary&amp;Assumptions'!$G$32))*$B223+AND(BK$56&lt;'Summary&amp;Assumptions'!$J$31,BK$47&gt;=$FO223,BK$47&lt;=$FP223)*(('Summary&amp;Assumptions'!$H$25*$C223)*(1+'Summary&amp;Assumptions'!$J$29)^(BK$46-1))+AND(BK$56&lt;'Summary&amp;Assumptions'!$J$31,BK$47&gt;=$FQ223,BK$47&lt;=$FR223)*(('Summary&amp;Assumptions'!$H$25*$C223)*(1+'Summary&amp;Assumptions'!$J$29)^(BK$46-1))</f>
        <v>0</v>
      </c>
      <c r="BG223" s="588">
        <f>AND(BL$55&gt;0,SUM($E223:BF223)&lt;'Summary&amp;Assumptions'!$G$32*$B223,$D223&gt;='Summary&amp;Assumptions'!$D$17,BL$47&gt;=$D223,BL$47&lt;=EDATE($D223,'Summary&amp;Assumptions'!$G$32))*$B223+AND(BL$56&lt;'Summary&amp;Assumptions'!$J$31,BL$47&gt;=$FO223,BL$47&lt;=$FP223)*(('Summary&amp;Assumptions'!$H$25*$C223)*(1+'Summary&amp;Assumptions'!$J$29)^(BL$46-1))+AND(BL$56&lt;'Summary&amp;Assumptions'!$J$31,BL$47&gt;=$FQ223,BL$47&lt;=$FR223)*(('Summary&amp;Assumptions'!$H$25*$C223)*(1+'Summary&amp;Assumptions'!$J$29)^(BL$46-1))</f>
        <v>0</v>
      </c>
      <c r="BH223" s="588">
        <f>AND(BM$55&gt;0,SUM($E223:BG223)&lt;'Summary&amp;Assumptions'!$G$32*$B223,$D223&gt;='Summary&amp;Assumptions'!$D$17,BM$47&gt;=$D223,BM$47&lt;=EDATE($D223,'Summary&amp;Assumptions'!$G$32))*$B223+AND(BM$56&lt;'Summary&amp;Assumptions'!$J$31,BM$47&gt;=$FO223,BM$47&lt;=$FP223)*(('Summary&amp;Assumptions'!$H$25*$C223)*(1+'Summary&amp;Assumptions'!$J$29)^(BM$46-1))+AND(BM$56&lt;'Summary&amp;Assumptions'!$J$31,BM$47&gt;=$FQ223,BM$47&lt;=$FR223)*(('Summary&amp;Assumptions'!$H$25*$C223)*(1+'Summary&amp;Assumptions'!$J$29)^(BM$46-1))</f>
        <v>0</v>
      </c>
      <c r="BI223" s="588">
        <f>AND(BN$55&gt;0,SUM($E223:BH223)&lt;'Summary&amp;Assumptions'!$G$32*$B223,$D223&gt;='Summary&amp;Assumptions'!$D$17,BN$47&gt;=$D223,BN$47&lt;=EDATE($D223,'Summary&amp;Assumptions'!$G$32))*$B223+AND(BN$56&lt;'Summary&amp;Assumptions'!$J$31,BN$47&gt;=$FO223,BN$47&lt;=$FP223)*(('Summary&amp;Assumptions'!$H$25*$C223)*(1+'Summary&amp;Assumptions'!$J$29)^(BN$46-1))+AND(BN$56&lt;'Summary&amp;Assumptions'!$J$31,BN$47&gt;=$FQ223,BN$47&lt;=$FR223)*(('Summary&amp;Assumptions'!$H$25*$C223)*(1+'Summary&amp;Assumptions'!$J$29)^(BN$46-1))</f>
        <v>0</v>
      </c>
      <c r="BJ223" s="588">
        <f>AND(BO$55&gt;0,SUM($E223:BI223)&lt;'Summary&amp;Assumptions'!$G$32*$B223,$D223&gt;='Summary&amp;Assumptions'!$D$17,BO$47&gt;=$D223,BO$47&lt;=EDATE($D223,'Summary&amp;Assumptions'!$G$32))*$B223+AND(BO$56&lt;'Summary&amp;Assumptions'!$J$31,BO$47&gt;=$FO223,BO$47&lt;=$FP223)*(('Summary&amp;Assumptions'!$H$25*$C223)*(1+'Summary&amp;Assumptions'!$J$29)^(BO$46-1))+AND(BO$56&lt;'Summary&amp;Assumptions'!$J$31,BO$47&gt;=$FQ223,BO$47&lt;=$FR223)*(('Summary&amp;Assumptions'!$H$25*$C223)*(1+'Summary&amp;Assumptions'!$J$29)^(BO$46-1))</f>
        <v>0</v>
      </c>
      <c r="BK223" s="588">
        <f>AND(BP$55&gt;0,SUM($E223:BJ223)&lt;'Summary&amp;Assumptions'!$G$32*$B223,$D223&gt;='Summary&amp;Assumptions'!$D$17,BP$47&gt;=$D223,BP$47&lt;=EDATE($D223,'Summary&amp;Assumptions'!$G$32))*$B223+AND(BP$56&lt;'Summary&amp;Assumptions'!$J$31,BP$47&gt;=$FO223,BP$47&lt;=$FP223)*(('Summary&amp;Assumptions'!$H$25*$C223)*(1+'Summary&amp;Assumptions'!$J$29)^(BP$46-1))+AND(BP$56&lt;'Summary&amp;Assumptions'!$J$31,BP$47&gt;=$FQ223,BP$47&lt;=$FR223)*(('Summary&amp;Assumptions'!$H$25*$C223)*(1+'Summary&amp;Assumptions'!$J$29)^(BP$46-1))</f>
        <v>0</v>
      </c>
      <c r="BL223" s="588">
        <f>AND(BQ$55&gt;0,SUM($E223:BK223)&lt;'Summary&amp;Assumptions'!$G$32*$B223,$D223&gt;='Summary&amp;Assumptions'!$D$17,BQ$47&gt;=$D223,BQ$47&lt;=EDATE($D223,'Summary&amp;Assumptions'!$G$32))*$B223+AND(BQ$56&lt;'Summary&amp;Assumptions'!$J$31,BQ$47&gt;=$FO223,BQ$47&lt;=$FP223)*(('Summary&amp;Assumptions'!$H$25*$C223)*(1+'Summary&amp;Assumptions'!$J$29)^(BQ$46-1))+AND(BQ$56&lt;'Summary&amp;Assumptions'!$J$31,BQ$47&gt;=$FQ223,BQ$47&lt;=$FR223)*(('Summary&amp;Assumptions'!$H$25*$C223)*(1+'Summary&amp;Assumptions'!$J$29)^(BQ$46-1))</f>
        <v>0</v>
      </c>
      <c r="BM223" s="588">
        <f>AND(BR$55&gt;0,SUM($E223:BL223)&lt;'Summary&amp;Assumptions'!$G$32*$B223,$D223&gt;='Summary&amp;Assumptions'!$D$17,BR$47&gt;=$D223,BR$47&lt;=EDATE($D223,'Summary&amp;Assumptions'!$G$32))*$B223+AND(BR$56&lt;'Summary&amp;Assumptions'!$J$31,BR$47&gt;=$FO223,BR$47&lt;=$FP223)*(('Summary&amp;Assumptions'!$H$25*$C223)*(1+'Summary&amp;Assumptions'!$J$29)^(BR$46-1))+AND(BR$56&lt;'Summary&amp;Assumptions'!$J$31,BR$47&gt;=$FQ223,BR$47&lt;=$FR223)*(('Summary&amp;Assumptions'!$H$25*$C223)*(1+'Summary&amp;Assumptions'!$J$29)^(BR$46-1))</f>
        <v>0</v>
      </c>
      <c r="BN223" s="588">
        <f>AND(BS$55&gt;0,SUM($E223:BM223)&lt;'Summary&amp;Assumptions'!$G$32*$B223,$D223&gt;='Summary&amp;Assumptions'!$D$17,BS$47&gt;=$D223,BS$47&lt;=EDATE($D223,'Summary&amp;Assumptions'!$G$32))*$B223+AND(BS$56&lt;'Summary&amp;Assumptions'!$J$31,BS$47&gt;=$FO223,BS$47&lt;=$FP223)*(('Summary&amp;Assumptions'!$H$25*$C223)*(1+'Summary&amp;Assumptions'!$J$29)^(BS$46-1))+AND(BS$56&lt;'Summary&amp;Assumptions'!$J$31,BS$47&gt;=$FQ223,BS$47&lt;=$FR223)*(('Summary&amp;Assumptions'!$H$25*$C223)*(1+'Summary&amp;Assumptions'!$J$29)^(BS$46-1))</f>
        <v>0</v>
      </c>
      <c r="BO223" s="588">
        <f>AND(BT$55&gt;0,SUM($E223:BN223)&lt;'Summary&amp;Assumptions'!$G$32*$B223,$D223&gt;='Summary&amp;Assumptions'!$D$17,BT$47&gt;=$D223,BT$47&lt;=EDATE($D223,'Summary&amp;Assumptions'!$G$32))*$B223+AND(BT$56&lt;'Summary&amp;Assumptions'!$J$31,BT$47&gt;=$FO223,BT$47&lt;=$FP223)*(('Summary&amp;Assumptions'!$H$25*$C223)*(1+'Summary&amp;Assumptions'!$J$29)^(BT$46-1))+AND(BT$56&lt;'Summary&amp;Assumptions'!$J$31,BT$47&gt;=$FQ223,BT$47&lt;=$FR223)*(('Summary&amp;Assumptions'!$H$25*$C223)*(1+'Summary&amp;Assumptions'!$J$29)^(BT$46-1))</f>
        <v>0</v>
      </c>
      <c r="BP223" s="588">
        <f>AND(BU$55&gt;0,SUM($E223:BO223)&lt;'Summary&amp;Assumptions'!$G$32*$B223,$D223&gt;='Summary&amp;Assumptions'!$D$17,BU$47&gt;=$D223,BU$47&lt;=EDATE($D223,'Summary&amp;Assumptions'!$G$32))*$B223+AND(BU$56&lt;'Summary&amp;Assumptions'!$J$31,BU$47&gt;=$FO223,BU$47&lt;=$FP223)*(('Summary&amp;Assumptions'!$H$25*$C223)*(1+'Summary&amp;Assumptions'!$J$29)^(BU$46-1))+AND(BU$56&lt;'Summary&amp;Assumptions'!$J$31,BU$47&gt;=$FQ223,BU$47&lt;=$FR223)*(('Summary&amp;Assumptions'!$H$25*$C223)*(1+'Summary&amp;Assumptions'!$J$29)^(BU$46-1))</f>
        <v>0</v>
      </c>
      <c r="BQ223" s="588">
        <f>AND(BV$55&gt;0,SUM($E223:BP223)&lt;'Summary&amp;Assumptions'!$G$32*$B223,$D223&gt;='Summary&amp;Assumptions'!$D$17,BV$47&gt;=$D223,BV$47&lt;=EDATE($D223,'Summary&amp;Assumptions'!$G$32))*$B223+AND(BV$56&lt;'Summary&amp;Assumptions'!$J$31,BV$47&gt;=$FO223,BV$47&lt;=$FP223)*(('Summary&amp;Assumptions'!$H$25*$C223)*(1+'Summary&amp;Assumptions'!$J$29)^(BV$46-1))+AND(BV$56&lt;'Summary&amp;Assumptions'!$J$31,BV$47&gt;=$FQ223,BV$47&lt;=$FR223)*(('Summary&amp;Assumptions'!$H$25*$C223)*(1+'Summary&amp;Assumptions'!$J$29)^(BV$46-1))</f>
        <v>0</v>
      </c>
      <c r="BR223" s="588">
        <f>AND(BW$55&gt;0,SUM($E223:BQ223)&lt;'Summary&amp;Assumptions'!$G$32*$B223,$D223&gt;='Summary&amp;Assumptions'!$D$17,BW$47&gt;=$D223,BW$47&lt;=EDATE($D223,'Summary&amp;Assumptions'!$G$32))*$B223+AND(BW$56&lt;'Summary&amp;Assumptions'!$J$31,BW$47&gt;=$FO223,BW$47&lt;=$FP223)*(('Summary&amp;Assumptions'!$H$25*$C223)*(1+'Summary&amp;Assumptions'!$J$29)^(BW$46-1))+AND(BW$56&lt;'Summary&amp;Assumptions'!$J$31,BW$47&gt;=$FQ223,BW$47&lt;=$FR223)*(('Summary&amp;Assumptions'!$H$25*$C223)*(1+'Summary&amp;Assumptions'!$J$29)^(BW$46-1))</f>
        <v>0</v>
      </c>
      <c r="BS223" s="588">
        <f>AND(BX$55&gt;0,SUM($E223:BR223)&lt;'Summary&amp;Assumptions'!$G$32*$B223,$D223&gt;='Summary&amp;Assumptions'!$D$17,BX$47&gt;=$D223,BX$47&lt;=EDATE($D223,'Summary&amp;Assumptions'!$G$32))*$B223+AND(BX$56&lt;'Summary&amp;Assumptions'!$J$31,BX$47&gt;=$FO223,BX$47&lt;=$FP223)*(('Summary&amp;Assumptions'!$H$25*$C223)*(1+'Summary&amp;Assumptions'!$J$29)^(BX$46-1))+AND(BX$56&lt;'Summary&amp;Assumptions'!$J$31,BX$47&gt;=$FQ223,BX$47&lt;=$FR223)*(('Summary&amp;Assumptions'!$H$25*$C223)*(1+'Summary&amp;Assumptions'!$J$29)^(BX$46-1))</f>
        <v>0</v>
      </c>
      <c r="BT223" s="588">
        <f>AND(BY$55&gt;0,SUM($E223:BS223)&lt;'Summary&amp;Assumptions'!$G$32*$B223,$D223&gt;='Summary&amp;Assumptions'!$D$17,BY$47&gt;=$D223,BY$47&lt;=EDATE($D223,'Summary&amp;Assumptions'!$G$32))*$B223+AND(BY$56&lt;'Summary&amp;Assumptions'!$J$31,BY$47&gt;=$FO223,BY$47&lt;=$FP223)*(('Summary&amp;Assumptions'!$H$25*$C223)*(1+'Summary&amp;Assumptions'!$J$29)^(BY$46-1))+AND(BY$56&lt;'Summary&amp;Assumptions'!$J$31,BY$47&gt;=$FQ223,BY$47&lt;=$FR223)*(('Summary&amp;Assumptions'!$H$25*$C223)*(1+'Summary&amp;Assumptions'!$J$29)^(BY$46-1))</f>
        <v>0</v>
      </c>
      <c r="BU223" s="588">
        <f>AND(BZ$55&gt;0,SUM($E223:BT223)&lt;'Summary&amp;Assumptions'!$G$32*$B223,$D223&gt;='Summary&amp;Assumptions'!$D$17,BZ$47&gt;=$D223,BZ$47&lt;=EDATE($D223,'Summary&amp;Assumptions'!$G$32))*$B223+AND(BZ$56&lt;'Summary&amp;Assumptions'!$J$31,BZ$47&gt;=$FO223,BZ$47&lt;=$FP223)*(('Summary&amp;Assumptions'!$H$25*$C223)*(1+'Summary&amp;Assumptions'!$J$29)^(BZ$46-1))+AND(BZ$56&lt;'Summary&amp;Assumptions'!$J$31,BZ$47&gt;=$FQ223,BZ$47&lt;=$FR223)*(('Summary&amp;Assumptions'!$H$25*$C223)*(1+'Summary&amp;Assumptions'!$J$29)^(BZ$46-1))</f>
        <v>0</v>
      </c>
      <c r="BV223" s="588">
        <f>AND(CA$55&gt;0,SUM($E223:BU223)&lt;'Summary&amp;Assumptions'!$G$32*$B223,$D223&gt;='Summary&amp;Assumptions'!$D$17,CA$47&gt;=$D223,CA$47&lt;=EDATE($D223,'Summary&amp;Assumptions'!$G$32))*$B223+AND(CA$56&lt;'Summary&amp;Assumptions'!$J$31,CA$47&gt;=$FO223,CA$47&lt;=$FP223)*(('Summary&amp;Assumptions'!$H$25*$C223)*(1+'Summary&amp;Assumptions'!$J$29)^(CA$46-1))+AND(CA$56&lt;'Summary&amp;Assumptions'!$J$31,CA$47&gt;=$FQ223,CA$47&lt;=$FR223)*(('Summary&amp;Assumptions'!$H$25*$C223)*(1+'Summary&amp;Assumptions'!$J$29)^(CA$46-1))</f>
        <v>0</v>
      </c>
      <c r="BW223" s="588">
        <f>AND(CB$55&gt;0,SUM($E223:BV223)&lt;'Summary&amp;Assumptions'!$G$32*$B223,$D223&gt;='Summary&amp;Assumptions'!$D$17,CB$47&gt;=$D223,CB$47&lt;=EDATE($D223,'Summary&amp;Assumptions'!$G$32))*$B223+AND(CB$56&lt;'Summary&amp;Assumptions'!$J$31,CB$47&gt;=$FO223,CB$47&lt;=$FP223)*(('Summary&amp;Assumptions'!$H$25*$C223)*(1+'Summary&amp;Assumptions'!$J$29)^(CB$46-1))+AND(CB$56&lt;'Summary&amp;Assumptions'!$J$31,CB$47&gt;=$FQ223,CB$47&lt;=$FR223)*(('Summary&amp;Assumptions'!$H$25*$C223)*(1+'Summary&amp;Assumptions'!$J$29)^(CB$46-1))</f>
        <v>0</v>
      </c>
      <c r="BX223" s="588">
        <f>AND(CC$55&gt;0,SUM($E223:BW223)&lt;'Summary&amp;Assumptions'!$G$32*$B223,$D223&gt;='Summary&amp;Assumptions'!$D$17,CC$47&gt;=$D223,CC$47&lt;=EDATE($D223,'Summary&amp;Assumptions'!$G$32))*$B223+AND(CC$56&lt;'Summary&amp;Assumptions'!$J$31,CC$47&gt;=$FO223,CC$47&lt;=$FP223)*(('Summary&amp;Assumptions'!$H$25*$C223)*(1+'Summary&amp;Assumptions'!$J$29)^(CC$46-1))+AND(CC$56&lt;'Summary&amp;Assumptions'!$J$31,CC$47&gt;=$FQ223,CC$47&lt;=$FR223)*(('Summary&amp;Assumptions'!$H$25*$C223)*(1+'Summary&amp;Assumptions'!$J$29)^(CC$46-1))</f>
        <v>0</v>
      </c>
      <c r="BY223" s="588">
        <f>AND(CD$55&gt;0,SUM($E223:BX223)&lt;'Summary&amp;Assumptions'!$G$32*$B223,$D223&gt;='Summary&amp;Assumptions'!$D$17,CD$47&gt;=$D223,CD$47&lt;=EDATE($D223,'Summary&amp;Assumptions'!$G$32))*$B223+AND(CD$56&lt;'Summary&amp;Assumptions'!$J$31,CD$47&gt;=$FO223,CD$47&lt;=$FP223)*(('Summary&amp;Assumptions'!$H$25*$C223)*(1+'Summary&amp;Assumptions'!$J$29)^(CD$46-1))+AND(CD$56&lt;'Summary&amp;Assumptions'!$J$31,CD$47&gt;=$FQ223,CD$47&lt;=$FR223)*(('Summary&amp;Assumptions'!$H$25*$C223)*(1+'Summary&amp;Assumptions'!$J$29)^(CD$46-1))</f>
        <v>0</v>
      </c>
      <c r="BZ223" s="588">
        <f>AND(CE$55&gt;0,SUM($E223:BY223)&lt;'Summary&amp;Assumptions'!$G$32*$B223,$D223&gt;='Summary&amp;Assumptions'!$D$17,CE$47&gt;=$D223,CE$47&lt;=EDATE($D223,'Summary&amp;Assumptions'!$G$32))*$B223+AND(CE$56&lt;'Summary&amp;Assumptions'!$J$31,CE$47&gt;=$FO223,CE$47&lt;=$FP223)*(('Summary&amp;Assumptions'!$H$25*$C223)*(1+'Summary&amp;Assumptions'!$J$29)^(CE$46-1))+AND(CE$56&lt;'Summary&amp;Assumptions'!$J$31,CE$47&gt;=$FQ223,CE$47&lt;=$FR223)*(('Summary&amp;Assumptions'!$H$25*$C223)*(1+'Summary&amp;Assumptions'!$J$29)^(CE$46-1))</f>
        <v>0</v>
      </c>
      <c r="CA223" s="588">
        <f>AND(CF$55&gt;0,SUM($E223:BZ223)&lt;'Summary&amp;Assumptions'!$G$32*$B223,$D223&gt;='Summary&amp;Assumptions'!$D$17,CF$47&gt;=$D223,CF$47&lt;=EDATE($D223,'Summary&amp;Assumptions'!$G$32))*$B223+AND(CF$56&lt;'Summary&amp;Assumptions'!$J$31,CF$47&gt;=$FO223,CF$47&lt;=$FP223)*(('Summary&amp;Assumptions'!$H$25*$C223)*(1+'Summary&amp;Assumptions'!$J$29)^(CF$46-1))+AND(CF$56&lt;'Summary&amp;Assumptions'!$J$31,CF$47&gt;=$FQ223,CF$47&lt;=$FR223)*(('Summary&amp;Assumptions'!$H$25*$C223)*(1+'Summary&amp;Assumptions'!$J$29)^(CF$46-1))</f>
        <v>0</v>
      </c>
      <c r="CB223" s="588">
        <f>AND(CG$55&gt;0,SUM($E223:CA223)&lt;'Summary&amp;Assumptions'!$G$32*$B223,$D223&gt;='Summary&amp;Assumptions'!$D$17,CG$47&gt;=$D223,CG$47&lt;=EDATE($D223,'Summary&amp;Assumptions'!$G$32))*$B223+AND(CG$56&lt;'Summary&amp;Assumptions'!$J$31,CG$47&gt;=$FO223,CG$47&lt;=$FP223)*(('Summary&amp;Assumptions'!$H$25*$C223)*(1+'Summary&amp;Assumptions'!$J$29)^(CG$46-1))+AND(CG$56&lt;'Summary&amp;Assumptions'!$J$31,CG$47&gt;=$FQ223,CG$47&lt;=$FR223)*(('Summary&amp;Assumptions'!$H$25*$C223)*(1+'Summary&amp;Assumptions'!$J$29)^(CG$46-1))</f>
        <v>0</v>
      </c>
      <c r="CC223" s="588">
        <f>AND(CH$55&gt;0,SUM($E223:CB223)&lt;'Summary&amp;Assumptions'!$G$32*$B223,$D223&gt;='Summary&amp;Assumptions'!$D$17,CH$47&gt;=$D223,CH$47&lt;=EDATE($D223,'Summary&amp;Assumptions'!$G$32))*$B223+AND(CH$56&lt;'Summary&amp;Assumptions'!$J$31,CH$47&gt;=$FO223,CH$47&lt;=$FP223)*(('Summary&amp;Assumptions'!$H$25*$C223)*(1+'Summary&amp;Assumptions'!$J$29)^(CH$46-1))+AND(CH$56&lt;'Summary&amp;Assumptions'!$J$31,CH$47&gt;=$FQ223,CH$47&lt;=$FR223)*(('Summary&amp;Assumptions'!$H$25*$C223)*(1+'Summary&amp;Assumptions'!$J$29)^(CH$46-1))</f>
        <v>0</v>
      </c>
      <c r="CD223" s="588">
        <f>AND(CI$55&gt;0,SUM($E223:CC223)&lt;'Summary&amp;Assumptions'!$G$32*$B223,$D223&gt;='Summary&amp;Assumptions'!$D$17,CI$47&gt;=$D223,CI$47&lt;=EDATE($D223,'Summary&amp;Assumptions'!$G$32))*$B223+AND(CI$56&lt;'Summary&amp;Assumptions'!$J$31,CI$47&gt;=$FO223,CI$47&lt;=$FP223)*(('Summary&amp;Assumptions'!$H$25*$C223)*(1+'Summary&amp;Assumptions'!$J$29)^(CI$46-1))+AND(CI$56&lt;'Summary&amp;Assumptions'!$J$31,CI$47&gt;=$FQ223,CI$47&lt;=$FR223)*(('Summary&amp;Assumptions'!$H$25*$C223)*(1+'Summary&amp;Assumptions'!$J$29)^(CI$46-1))</f>
        <v>0</v>
      </c>
      <c r="CE223" s="588">
        <f>AND(CJ$55&gt;0,SUM($E223:CD223)&lt;'Summary&amp;Assumptions'!$G$32*$B223,$D223&gt;='Summary&amp;Assumptions'!$D$17,CJ$47&gt;=$D223,CJ$47&lt;=EDATE($D223,'Summary&amp;Assumptions'!$G$32))*$B223+AND(CJ$56&lt;'Summary&amp;Assumptions'!$J$31,CJ$47&gt;=$FO223,CJ$47&lt;=$FP223)*(('Summary&amp;Assumptions'!$H$25*$C223)*(1+'Summary&amp;Assumptions'!$J$29)^(CJ$46-1))+AND(CJ$56&lt;'Summary&amp;Assumptions'!$J$31,CJ$47&gt;=$FQ223,CJ$47&lt;=$FR223)*(('Summary&amp;Assumptions'!$H$25*$C223)*(1+'Summary&amp;Assumptions'!$J$29)^(CJ$46-1))</f>
        <v>0</v>
      </c>
      <c r="CF223" s="588">
        <f>AND(CK$55&gt;0,SUM($E223:CE223)&lt;'Summary&amp;Assumptions'!$G$32*$B223,$D223&gt;='Summary&amp;Assumptions'!$D$17,CK$47&gt;=$D223,CK$47&lt;=EDATE($D223,'Summary&amp;Assumptions'!$G$32))*$B223+AND(CK$56&lt;'Summary&amp;Assumptions'!$J$31,CK$47&gt;=$FO223,CK$47&lt;=$FP223)*(('Summary&amp;Assumptions'!$H$25*$C223)*(1+'Summary&amp;Assumptions'!$J$29)^(CK$46-1))+AND(CK$56&lt;'Summary&amp;Assumptions'!$J$31,CK$47&gt;=$FQ223,CK$47&lt;=$FR223)*(('Summary&amp;Assumptions'!$H$25*$C223)*(1+'Summary&amp;Assumptions'!$J$29)^(CK$46-1))</f>
        <v>0</v>
      </c>
      <c r="CG223" s="588">
        <f>AND(CL$55&gt;0,SUM($E223:CF223)&lt;'Summary&amp;Assumptions'!$G$32*$B223,$D223&gt;='Summary&amp;Assumptions'!$D$17,CL$47&gt;=$D223,CL$47&lt;=EDATE($D223,'Summary&amp;Assumptions'!$G$32))*$B223+AND(CL$56&lt;'Summary&amp;Assumptions'!$J$31,CL$47&gt;=$FO223,CL$47&lt;=$FP223)*(('Summary&amp;Assumptions'!$H$25*$C223)*(1+'Summary&amp;Assumptions'!$J$29)^(CL$46-1))+AND(CL$56&lt;'Summary&amp;Assumptions'!$J$31,CL$47&gt;=$FQ223,CL$47&lt;=$FR223)*(('Summary&amp;Assumptions'!$H$25*$C223)*(1+'Summary&amp;Assumptions'!$J$29)^(CL$46-1))</f>
        <v>0</v>
      </c>
      <c r="CH223" s="588">
        <f>AND(CM$55&gt;0,SUM($E223:CG223)&lt;'Summary&amp;Assumptions'!$G$32*$B223,$D223&gt;='Summary&amp;Assumptions'!$D$17,CM$47&gt;=$D223,CM$47&lt;=EDATE($D223,'Summary&amp;Assumptions'!$G$32))*$B223+AND(CM$56&lt;'Summary&amp;Assumptions'!$J$31,CM$47&gt;=$FO223,CM$47&lt;=$FP223)*(('Summary&amp;Assumptions'!$H$25*$C223)*(1+'Summary&amp;Assumptions'!$J$29)^(CM$46-1))+AND(CM$56&lt;'Summary&amp;Assumptions'!$J$31,CM$47&gt;=$FQ223,CM$47&lt;=$FR223)*(('Summary&amp;Assumptions'!$H$25*$C223)*(1+'Summary&amp;Assumptions'!$J$29)^(CM$46-1))</f>
        <v>0</v>
      </c>
      <c r="CI223" s="588">
        <f>AND(CN$55&gt;0,SUM($E223:CH223)&lt;'Summary&amp;Assumptions'!$G$32*$B223,$D223&gt;='Summary&amp;Assumptions'!$D$17,CN$47&gt;=$D223,CN$47&lt;=EDATE($D223,'Summary&amp;Assumptions'!$G$32))*$B223+AND(CN$56&lt;'Summary&amp;Assumptions'!$J$31,CN$47&gt;=$FO223,CN$47&lt;=$FP223)*(('Summary&amp;Assumptions'!$H$25*$C223)*(1+'Summary&amp;Assumptions'!$J$29)^(CN$46-1))+AND(CN$56&lt;'Summary&amp;Assumptions'!$J$31,CN$47&gt;=$FQ223,CN$47&lt;=$FR223)*(('Summary&amp;Assumptions'!$H$25*$C223)*(1+'Summary&amp;Assumptions'!$J$29)^(CN$46-1))</f>
        <v>0</v>
      </c>
      <c r="CJ223" s="588">
        <f>AND(CO$55&gt;0,SUM($E223:CI223)&lt;'Summary&amp;Assumptions'!$G$32*$B223,$D223&gt;='Summary&amp;Assumptions'!$D$17,CO$47&gt;=$D223,CO$47&lt;=EDATE($D223,'Summary&amp;Assumptions'!$G$32))*$B223+AND(CO$56&lt;'Summary&amp;Assumptions'!$J$31,CO$47&gt;=$FO223,CO$47&lt;=$FP223)*(('Summary&amp;Assumptions'!$H$25*$C223)*(1+'Summary&amp;Assumptions'!$J$29)^(CO$46-1))+AND(CO$56&lt;'Summary&amp;Assumptions'!$J$31,CO$47&gt;=$FQ223,CO$47&lt;=$FR223)*(('Summary&amp;Assumptions'!$H$25*$C223)*(1+'Summary&amp;Assumptions'!$J$29)^(CO$46-1))</f>
        <v>0</v>
      </c>
      <c r="CK223" s="588">
        <f>AND(CP$55&gt;0,SUM($E223:CJ223)&lt;'Summary&amp;Assumptions'!$G$32*$B223,$D223&gt;='Summary&amp;Assumptions'!$D$17,CP$47&gt;=$D223,CP$47&lt;=EDATE($D223,'Summary&amp;Assumptions'!$G$32))*$B223+AND(CP$56&lt;'Summary&amp;Assumptions'!$J$31,CP$47&gt;=$FO223,CP$47&lt;=$FP223)*(('Summary&amp;Assumptions'!$H$25*$C223)*(1+'Summary&amp;Assumptions'!$J$29)^(CP$46-1))+AND(CP$56&lt;'Summary&amp;Assumptions'!$J$31,CP$47&gt;=$FQ223,CP$47&lt;=$FR223)*(('Summary&amp;Assumptions'!$H$25*$C223)*(1+'Summary&amp;Assumptions'!$J$29)^(CP$46-1))</f>
        <v>0</v>
      </c>
      <c r="CL223" s="588">
        <f>AND(CQ$55&gt;0,SUM($E223:CK223)&lt;'Summary&amp;Assumptions'!$G$32*$B223,$D223&gt;='Summary&amp;Assumptions'!$D$17,CQ$47&gt;=$D223,CQ$47&lt;=EDATE($D223,'Summary&amp;Assumptions'!$G$32))*$B223+AND(CQ$56&lt;'Summary&amp;Assumptions'!$J$31,CQ$47&gt;=$FO223,CQ$47&lt;=$FP223)*(('Summary&amp;Assumptions'!$H$25*$C223)*(1+'Summary&amp;Assumptions'!$J$29)^(CQ$46-1))+AND(CQ$56&lt;'Summary&amp;Assumptions'!$J$31,CQ$47&gt;=$FQ223,CQ$47&lt;=$FR223)*(('Summary&amp;Assumptions'!$H$25*$C223)*(1+'Summary&amp;Assumptions'!$J$29)^(CQ$46-1))</f>
        <v>0</v>
      </c>
      <c r="CM223" s="588">
        <f>AND(CR$55&gt;0,SUM($E223:CL223)&lt;'Summary&amp;Assumptions'!$G$32*$B223,$D223&gt;='Summary&amp;Assumptions'!$D$17,CR$47&gt;=$D223,CR$47&lt;=EDATE($D223,'Summary&amp;Assumptions'!$G$32))*$B223+AND(CR$56&lt;'Summary&amp;Assumptions'!$J$31,CR$47&gt;=$FO223,CR$47&lt;=$FP223)*(('Summary&amp;Assumptions'!$H$25*$C223)*(1+'Summary&amp;Assumptions'!$J$29)^(CR$46-1))+AND(CR$56&lt;'Summary&amp;Assumptions'!$J$31,CR$47&gt;=$FQ223,CR$47&lt;=$FR223)*(('Summary&amp;Assumptions'!$H$25*$C223)*(1+'Summary&amp;Assumptions'!$J$29)^(CR$46-1))</f>
        <v>0</v>
      </c>
      <c r="CN223" s="588">
        <f>AND(CS$55&gt;0,SUM($E223:CM223)&lt;'Summary&amp;Assumptions'!$G$32*$B223,$D223&gt;='Summary&amp;Assumptions'!$D$17,CS$47&gt;=$D223,CS$47&lt;=EDATE($D223,'Summary&amp;Assumptions'!$G$32))*$B223+AND(CS$56&lt;'Summary&amp;Assumptions'!$J$31,CS$47&gt;=$FO223,CS$47&lt;=$FP223)*(('Summary&amp;Assumptions'!$H$25*$C223)*(1+'Summary&amp;Assumptions'!$J$29)^(CS$46-1))+AND(CS$56&lt;'Summary&amp;Assumptions'!$J$31,CS$47&gt;=$FQ223,CS$47&lt;=$FR223)*(('Summary&amp;Assumptions'!$H$25*$C223)*(1+'Summary&amp;Assumptions'!$J$29)^(CS$46-1))</f>
        <v>0</v>
      </c>
      <c r="CO223" s="588">
        <f>AND(CT$55&gt;0,SUM($E223:CN223)&lt;'Summary&amp;Assumptions'!$G$32*$B223,$D223&gt;='Summary&amp;Assumptions'!$D$17,CT$47&gt;=$D223,CT$47&lt;=EDATE($D223,'Summary&amp;Assumptions'!$G$32))*$B223+AND(CT$56&lt;'Summary&amp;Assumptions'!$J$31,CT$47&gt;=$FO223,CT$47&lt;=$FP223)*(('Summary&amp;Assumptions'!$H$25*$C223)*(1+'Summary&amp;Assumptions'!$J$29)^(CT$46-1))+AND(CT$56&lt;'Summary&amp;Assumptions'!$J$31,CT$47&gt;=$FQ223,CT$47&lt;=$FR223)*(('Summary&amp;Assumptions'!$H$25*$C223)*(1+'Summary&amp;Assumptions'!$J$29)^(CT$46-1))</f>
        <v>0</v>
      </c>
      <c r="CP223" s="588">
        <f>AND(CU$55&gt;0,SUM($E223:CO223)&lt;'Summary&amp;Assumptions'!$G$32*$B223,$D223&gt;='Summary&amp;Assumptions'!$D$17,CU$47&gt;=$D223,CU$47&lt;=EDATE($D223,'Summary&amp;Assumptions'!$G$32))*$B223+AND(CU$56&lt;'Summary&amp;Assumptions'!$J$31,CU$47&gt;=$FO223,CU$47&lt;=$FP223)*(('Summary&amp;Assumptions'!$H$25*$C223)*(1+'Summary&amp;Assumptions'!$J$29)^(CU$46-1))+AND(CU$56&lt;'Summary&amp;Assumptions'!$J$31,CU$47&gt;=$FQ223,CU$47&lt;=$FR223)*(('Summary&amp;Assumptions'!$H$25*$C223)*(1+'Summary&amp;Assumptions'!$J$29)^(CU$46-1))</f>
        <v>0</v>
      </c>
      <c r="CQ223" s="588">
        <f>AND(CV$55&gt;0,SUM($E223:CP223)&lt;'Summary&amp;Assumptions'!$G$32*$B223,$D223&gt;='Summary&amp;Assumptions'!$D$17,CV$47&gt;=$D223,CV$47&lt;=EDATE($D223,'Summary&amp;Assumptions'!$G$32))*$B223+AND(CV$56&lt;'Summary&amp;Assumptions'!$J$31,CV$47&gt;=$FO223,CV$47&lt;=$FP223)*(('Summary&amp;Assumptions'!$H$25*$C223)*(1+'Summary&amp;Assumptions'!$J$29)^(CV$46-1))+AND(CV$56&lt;'Summary&amp;Assumptions'!$J$31,CV$47&gt;=$FQ223,CV$47&lt;=$FR223)*(('Summary&amp;Assumptions'!$H$25*$C223)*(1+'Summary&amp;Assumptions'!$J$29)^(CV$46-1))</f>
        <v>0</v>
      </c>
      <c r="CR223" s="588">
        <f>AND(CW$55&gt;0,SUM($E223:CQ223)&lt;'Summary&amp;Assumptions'!$G$32*$B223,$D223&gt;='Summary&amp;Assumptions'!$D$17,CW$47&gt;=$D223,CW$47&lt;=EDATE($D223,'Summary&amp;Assumptions'!$G$32))*$B223+AND(CW$56&lt;'Summary&amp;Assumptions'!$J$31,CW$47&gt;=$FO223,CW$47&lt;=$FP223)*(('Summary&amp;Assumptions'!$H$25*$C223)*(1+'Summary&amp;Assumptions'!$J$29)^(CW$46-1))+AND(CW$56&lt;'Summary&amp;Assumptions'!$J$31,CW$47&gt;=$FQ223,CW$47&lt;=$FR223)*(('Summary&amp;Assumptions'!$H$25*$C223)*(1+'Summary&amp;Assumptions'!$J$29)^(CW$46-1))</f>
        <v>0</v>
      </c>
      <c r="CS223" s="588">
        <f>AND(CX$55&gt;0,SUM($E223:CR223)&lt;'Summary&amp;Assumptions'!$G$32*$B223,$D223&gt;='Summary&amp;Assumptions'!$D$17,CX$47&gt;=$D223,CX$47&lt;=EDATE($D223,'Summary&amp;Assumptions'!$G$32))*$B223+AND(CX$56&lt;'Summary&amp;Assumptions'!$J$31,CX$47&gt;=$FO223,CX$47&lt;=$FP223)*(('Summary&amp;Assumptions'!$H$25*$C223)*(1+'Summary&amp;Assumptions'!$J$29)^(CX$46-1))+AND(CX$56&lt;'Summary&amp;Assumptions'!$J$31,CX$47&gt;=$FQ223,CX$47&lt;=$FR223)*(('Summary&amp;Assumptions'!$H$25*$C223)*(1+'Summary&amp;Assumptions'!$J$29)^(CX$46-1))</f>
        <v>0</v>
      </c>
      <c r="CT223" s="588">
        <f>AND(CY$55&gt;0,SUM($E223:CS223)&lt;'Summary&amp;Assumptions'!$G$32*$B223,$D223&gt;='Summary&amp;Assumptions'!$D$17,CY$47&gt;=$D223,CY$47&lt;=EDATE($D223,'Summary&amp;Assumptions'!$G$32))*$B223+AND(CY$56&lt;'Summary&amp;Assumptions'!$J$31,CY$47&gt;=$FO223,CY$47&lt;=$FP223)*(('Summary&amp;Assumptions'!$H$25*$C223)*(1+'Summary&amp;Assumptions'!$J$29)^(CY$46-1))+AND(CY$56&lt;'Summary&amp;Assumptions'!$J$31,CY$47&gt;=$FQ223,CY$47&lt;=$FR223)*(('Summary&amp;Assumptions'!$H$25*$C223)*(1+'Summary&amp;Assumptions'!$J$29)^(CY$46-1))</f>
        <v>0</v>
      </c>
      <c r="CU223" s="588">
        <f>AND(CZ$55&gt;0,SUM($E223:CT223)&lt;'Summary&amp;Assumptions'!$G$32*$B223,$D223&gt;='Summary&amp;Assumptions'!$D$17,CZ$47&gt;=$D223,CZ$47&lt;=EDATE($D223,'Summary&amp;Assumptions'!$G$32))*$B223+AND(CZ$56&lt;'Summary&amp;Assumptions'!$J$31,CZ$47&gt;=$FO223,CZ$47&lt;=$FP223)*(('Summary&amp;Assumptions'!$H$25*$C223)*(1+'Summary&amp;Assumptions'!$J$29)^(CZ$46-1))+AND(CZ$56&lt;'Summary&amp;Assumptions'!$J$31,CZ$47&gt;=$FQ223,CZ$47&lt;=$FR223)*(('Summary&amp;Assumptions'!$H$25*$C223)*(1+'Summary&amp;Assumptions'!$J$29)^(CZ$46-1))</f>
        <v>0</v>
      </c>
      <c r="CV223" s="588">
        <f>AND(DA$55&gt;0,SUM($E223:CU223)&lt;'Summary&amp;Assumptions'!$G$32*$B223,$D223&gt;='Summary&amp;Assumptions'!$D$17,DA$47&gt;=$D223,DA$47&lt;=EDATE($D223,'Summary&amp;Assumptions'!$G$32))*$B223+AND(DA$56&lt;'Summary&amp;Assumptions'!$J$31,DA$47&gt;=$FO223,DA$47&lt;=$FP223)*(('Summary&amp;Assumptions'!$H$25*$C223)*(1+'Summary&amp;Assumptions'!$J$29)^(DA$46-1))+AND(DA$56&lt;'Summary&amp;Assumptions'!$J$31,DA$47&gt;=$FQ223,DA$47&lt;=$FR223)*(('Summary&amp;Assumptions'!$H$25*$C223)*(1+'Summary&amp;Assumptions'!$J$29)^(DA$46-1))</f>
        <v>0</v>
      </c>
      <c r="CW223" s="588">
        <f>AND(DB$55&gt;0,SUM($E223:CV223)&lt;'Summary&amp;Assumptions'!$G$32*$B223,$D223&gt;='Summary&amp;Assumptions'!$D$17,DB$47&gt;=$D223,DB$47&lt;=EDATE($D223,'Summary&amp;Assumptions'!$G$32))*$B223+AND(DB$56&lt;'Summary&amp;Assumptions'!$J$31,DB$47&gt;=$FO223,DB$47&lt;=$FP223)*(('Summary&amp;Assumptions'!$H$25*$C223)*(1+'Summary&amp;Assumptions'!$J$29)^(DB$46-1))+AND(DB$56&lt;'Summary&amp;Assumptions'!$J$31,DB$47&gt;=$FQ223,DB$47&lt;=$FR223)*(('Summary&amp;Assumptions'!$H$25*$C223)*(1+'Summary&amp;Assumptions'!$J$29)^(DB$46-1))</f>
        <v>0</v>
      </c>
      <c r="CX223" s="588">
        <f>AND(DC$55&gt;0,SUM($E223:CW223)&lt;'Summary&amp;Assumptions'!$G$32*$B223,$D223&gt;='Summary&amp;Assumptions'!$D$17,DC$47&gt;=$D223,DC$47&lt;=EDATE($D223,'Summary&amp;Assumptions'!$G$32))*$B223+AND(DC$56&lt;'Summary&amp;Assumptions'!$J$31,DC$47&gt;=$FO223,DC$47&lt;=$FP223)*(('Summary&amp;Assumptions'!$H$25*$C223)*(1+'Summary&amp;Assumptions'!$J$29)^(DC$46-1))+AND(DC$56&lt;'Summary&amp;Assumptions'!$J$31,DC$47&gt;=$FQ223,DC$47&lt;=$FR223)*(('Summary&amp;Assumptions'!$H$25*$C223)*(1+'Summary&amp;Assumptions'!$J$29)^(DC$46-1))</f>
        <v>0</v>
      </c>
      <c r="CY223" s="588">
        <f>AND(DD$55&gt;0,SUM($E223:CX223)&lt;'Summary&amp;Assumptions'!$G$32*$B223,$D223&gt;='Summary&amp;Assumptions'!$D$17,DD$47&gt;=$D223,DD$47&lt;=EDATE($D223,'Summary&amp;Assumptions'!$G$32))*$B223+AND(DD$56&lt;'Summary&amp;Assumptions'!$J$31,DD$47&gt;=$FO223,DD$47&lt;=$FP223)*(('Summary&amp;Assumptions'!$H$25*$C223)*(1+'Summary&amp;Assumptions'!$J$29)^(DD$46-1))+AND(DD$56&lt;'Summary&amp;Assumptions'!$J$31,DD$47&gt;=$FQ223,DD$47&lt;=$FR223)*(('Summary&amp;Assumptions'!$H$25*$C223)*(1+'Summary&amp;Assumptions'!$J$29)^(DD$46-1))</f>
        <v>0</v>
      </c>
      <c r="CZ223" s="588">
        <f>AND(DE$55&gt;0,SUM($E223:CY223)&lt;'Summary&amp;Assumptions'!$G$32*$B223,$D223&gt;='Summary&amp;Assumptions'!$D$17,DE$47&gt;=$D223,DE$47&lt;=EDATE($D223,'Summary&amp;Assumptions'!$G$32))*$B223+AND(DE$56&lt;'Summary&amp;Assumptions'!$J$31,DE$47&gt;=$FO223,DE$47&lt;=$FP223)*(('Summary&amp;Assumptions'!$H$25*$C223)*(1+'Summary&amp;Assumptions'!$J$29)^(DE$46-1))+AND(DE$56&lt;'Summary&amp;Assumptions'!$J$31,DE$47&gt;=$FQ223,DE$47&lt;=$FR223)*(('Summary&amp;Assumptions'!$H$25*$C223)*(1+'Summary&amp;Assumptions'!$J$29)^(DE$46-1))</f>
        <v>0</v>
      </c>
      <c r="DA223" s="588">
        <f>AND(DF$55&gt;0,SUM($E223:CZ223)&lt;'Summary&amp;Assumptions'!$G$32*$B223,$D223&gt;='Summary&amp;Assumptions'!$D$17,DF$47&gt;=$D223,DF$47&lt;=EDATE($D223,'Summary&amp;Assumptions'!$G$32))*$B223+AND(DF$56&lt;'Summary&amp;Assumptions'!$J$31,DF$47&gt;=$FO223,DF$47&lt;=$FP223)*(('Summary&amp;Assumptions'!$H$25*$C223)*(1+'Summary&amp;Assumptions'!$J$29)^(DF$46-1))+AND(DF$56&lt;'Summary&amp;Assumptions'!$J$31,DF$47&gt;=$FQ223,DF$47&lt;=$FR223)*(('Summary&amp;Assumptions'!$H$25*$C223)*(1+'Summary&amp;Assumptions'!$J$29)^(DF$46-1))</f>
        <v>0</v>
      </c>
      <c r="DB223" s="588">
        <f>AND(DG$55&gt;0,SUM($E223:DA223)&lt;'Summary&amp;Assumptions'!$G$32*$B223,$D223&gt;='Summary&amp;Assumptions'!$D$17,DG$47&gt;=$D223,DG$47&lt;=EDATE($D223,'Summary&amp;Assumptions'!$G$32))*$B223+AND(DG$56&lt;'Summary&amp;Assumptions'!$J$31,DG$47&gt;=$FO223,DG$47&lt;=$FP223)*(('Summary&amp;Assumptions'!$H$25*$C223)*(1+'Summary&amp;Assumptions'!$J$29)^(DG$46-1))+AND(DG$56&lt;'Summary&amp;Assumptions'!$J$31,DG$47&gt;=$FQ223,DG$47&lt;=$FR223)*(('Summary&amp;Assumptions'!$H$25*$C223)*(1+'Summary&amp;Assumptions'!$J$29)^(DG$46-1))</f>
        <v>0</v>
      </c>
      <c r="DC223" s="588">
        <f>AND(DH$55&gt;0,SUM($E223:DB223)&lt;'Summary&amp;Assumptions'!$G$32*$B223,$D223&gt;='Summary&amp;Assumptions'!$D$17,DH$47&gt;=$D223,DH$47&lt;=EDATE($D223,'Summary&amp;Assumptions'!$G$32))*$B223+AND(DH$56&lt;'Summary&amp;Assumptions'!$J$31,DH$47&gt;=$FO223,DH$47&lt;=$FP223)*(('Summary&amp;Assumptions'!$H$25*$C223)*(1+'Summary&amp;Assumptions'!$J$29)^(DH$46-1))+AND(DH$56&lt;'Summary&amp;Assumptions'!$J$31,DH$47&gt;=$FQ223,DH$47&lt;=$FR223)*(('Summary&amp;Assumptions'!$H$25*$C223)*(1+'Summary&amp;Assumptions'!$J$29)^(DH$46-1))</f>
        <v>0</v>
      </c>
      <c r="DD223" s="588">
        <f>AND(DI$55&gt;0,SUM($E223:DC223)&lt;'Summary&amp;Assumptions'!$G$32*$B223,$D223&gt;='Summary&amp;Assumptions'!$D$17,DI$47&gt;=$D223,DI$47&lt;=EDATE($D223,'Summary&amp;Assumptions'!$G$32))*$B223+AND(DI$56&lt;'Summary&amp;Assumptions'!$J$31,DI$47&gt;=$FO223,DI$47&lt;=$FP223)*(('Summary&amp;Assumptions'!$H$25*$C223)*(1+'Summary&amp;Assumptions'!$J$29)^(DI$46-1))+AND(DI$56&lt;'Summary&amp;Assumptions'!$J$31,DI$47&gt;=$FQ223,DI$47&lt;=$FR223)*(('Summary&amp;Assumptions'!$H$25*$C223)*(1+'Summary&amp;Assumptions'!$J$29)^(DI$46-1))</f>
        <v>0</v>
      </c>
      <c r="DE223" s="588">
        <f>AND(DJ$55&gt;0,SUM($E223:DD223)&lt;'Summary&amp;Assumptions'!$G$32*$B223,$D223&gt;='Summary&amp;Assumptions'!$D$17,DJ$47&gt;=$D223,DJ$47&lt;=EDATE($D223,'Summary&amp;Assumptions'!$G$32))*$B223+AND(DJ$56&lt;'Summary&amp;Assumptions'!$J$31,DJ$47&gt;=$FO223,DJ$47&lt;=$FP223)*(('Summary&amp;Assumptions'!$H$25*$C223)*(1+'Summary&amp;Assumptions'!$J$29)^(DJ$46-1))+AND(DJ$56&lt;'Summary&amp;Assumptions'!$J$31,DJ$47&gt;=$FQ223,DJ$47&lt;=$FR223)*(('Summary&amp;Assumptions'!$H$25*$C223)*(1+'Summary&amp;Assumptions'!$J$29)^(DJ$46-1))</f>
        <v>0</v>
      </c>
      <c r="DF223" s="588">
        <f>AND(DK$55&gt;0,SUM($E223:DE223)&lt;'Summary&amp;Assumptions'!$G$32*$B223,$D223&gt;='Summary&amp;Assumptions'!$D$17,DK$47&gt;=$D223,DK$47&lt;=EDATE($D223,'Summary&amp;Assumptions'!$G$32))*$B223+AND(DK$56&lt;'Summary&amp;Assumptions'!$J$31,DK$47&gt;=$FO223,DK$47&lt;=$FP223)*(('Summary&amp;Assumptions'!$H$25*$C223)*(1+'Summary&amp;Assumptions'!$J$29)^(DK$46-1))+AND(DK$56&lt;'Summary&amp;Assumptions'!$J$31,DK$47&gt;=$FQ223,DK$47&lt;=$FR223)*(('Summary&amp;Assumptions'!$H$25*$C223)*(1+'Summary&amp;Assumptions'!$J$29)^(DK$46-1))</f>
        <v>0</v>
      </c>
      <c r="DG223" s="588">
        <f>AND(DL$55&gt;0,SUM($E223:DF223)&lt;'Summary&amp;Assumptions'!$G$32*$B223,$D223&gt;='Summary&amp;Assumptions'!$D$17,DL$47&gt;=$D223,DL$47&lt;=EDATE($D223,'Summary&amp;Assumptions'!$G$32))*$B223+AND(DL$56&lt;'Summary&amp;Assumptions'!$J$31,DL$47&gt;=$FO223,DL$47&lt;=$FP223)*(('Summary&amp;Assumptions'!$H$25*$C223)*(1+'Summary&amp;Assumptions'!$J$29)^(DL$46-1))+AND(DL$56&lt;'Summary&amp;Assumptions'!$J$31,DL$47&gt;=$FQ223,DL$47&lt;=$FR223)*(('Summary&amp;Assumptions'!$H$25*$C223)*(1+'Summary&amp;Assumptions'!$J$29)^(DL$46-1))</f>
        <v>0</v>
      </c>
      <c r="DH223" s="588">
        <f>AND(DM$55&gt;0,SUM($E223:DG223)&lt;'Summary&amp;Assumptions'!$G$32*$B223,$D223&gt;='Summary&amp;Assumptions'!$D$17,DM$47&gt;=$D223,DM$47&lt;=EDATE($D223,'Summary&amp;Assumptions'!$G$32))*$B223+AND(DM$56&lt;'Summary&amp;Assumptions'!$J$31,DM$47&gt;=$FO223,DM$47&lt;=$FP223)*(('Summary&amp;Assumptions'!$H$25*$C223)*(1+'Summary&amp;Assumptions'!$J$29)^(DM$46-1))+AND(DM$56&lt;'Summary&amp;Assumptions'!$J$31,DM$47&gt;=$FQ223,DM$47&lt;=$FR223)*(('Summary&amp;Assumptions'!$H$25*$C223)*(1+'Summary&amp;Assumptions'!$J$29)^(DM$46-1))</f>
        <v>0</v>
      </c>
      <c r="DI223" s="588">
        <f>AND(DN$55&gt;0,SUM($E223:DH223)&lt;'Summary&amp;Assumptions'!$G$32*$B223,$D223&gt;='Summary&amp;Assumptions'!$D$17,DN$47&gt;=$D223,DN$47&lt;=EDATE($D223,'Summary&amp;Assumptions'!$G$32))*$B223+AND(DN$56&lt;'Summary&amp;Assumptions'!$J$31,DN$47&gt;=$FO223,DN$47&lt;=$FP223)*(('Summary&amp;Assumptions'!$H$25*$C223)*(1+'Summary&amp;Assumptions'!$J$29)^(DN$46-1))+AND(DN$56&lt;'Summary&amp;Assumptions'!$J$31,DN$47&gt;=$FQ223,DN$47&lt;=$FR223)*(('Summary&amp;Assumptions'!$H$25*$C223)*(1+'Summary&amp;Assumptions'!$J$29)^(DN$46-1))</f>
        <v>0</v>
      </c>
      <c r="DJ223" s="588">
        <f>AND(DO$55&gt;0,SUM($E223:DI223)&lt;'Summary&amp;Assumptions'!$G$32*$B223,$D223&gt;='Summary&amp;Assumptions'!$D$17,DO$47&gt;=$D223,DO$47&lt;=EDATE($D223,'Summary&amp;Assumptions'!$G$32))*$B223+AND(DO$56&lt;'Summary&amp;Assumptions'!$J$31,DO$47&gt;=$FO223,DO$47&lt;=$FP223)*(('Summary&amp;Assumptions'!$H$25*$C223)*(1+'Summary&amp;Assumptions'!$J$29)^(DO$46-1))+AND(DO$56&lt;'Summary&amp;Assumptions'!$J$31,DO$47&gt;=$FQ223,DO$47&lt;=$FR223)*(('Summary&amp;Assumptions'!$H$25*$C223)*(1+'Summary&amp;Assumptions'!$J$29)^(DO$46-1))</f>
        <v>0</v>
      </c>
      <c r="DK223" s="588">
        <f>AND(DP$55&gt;0,SUM($E223:DJ223)&lt;'Summary&amp;Assumptions'!$G$32*$B223,$D223&gt;='Summary&amp;Assumptions'!$D$17,DP$47&gt;=$D223,DP$47&lt;=EDATE($D223,'Summary&amp;Assumptions'!$G$32))*$B223+AND(DP$56&lt;'Summary&amp;Assumptions'!$J$31,DP$47&gt;=$FO223,DP$47&lt;=$FP223)*(('Summary&amp;Assumptions'!$H$25*$C223)*(1+'Summary&amp;Assumptions'!$J$29)^(DP$46-1))+AND(DP$56&lt;'Summary&amp;Assumptions'!$J$31,DP$47&gt;=$FQ223,DP$47&lt;=$FR223)*(('Summary&amp;Assumptions'!$H$25*$C223)*(1+'Summary&amp;Assumptions'!$J$29)^(DP$46-1))</f>
        <v>0</v>
      </c>
      <c r="DL223" s="588">
        <f>AND(DQ$55&gt;0,SUM($E223:DK223)&lt;'Summary&amp;Assumptions'!$G$32*$B223,$D223&gt;='Summary&amp;Assumptions'!$D$17,DQ$47&gt;=$D223,DQ$47&lt;=EDATE($D223,'Summary&amp;Assumptions'!$G$32))*$B223+AND(DQ$56&lt;'Summary&amp;Assumptions'!$J$31,DQ$47&gt;=$FO223,DQ$47&lt;=$FP223)*(('Summary&amp;Assumptions'!$H$25*$C223)*(1+'Summary&amp;Assumptions'!$J$29)^(DQ$46-1))+AND(DQ$56&lt;'Summary&amp;Assumptions'!$J$31,DQ$47&gt;=$FQ223,DQ$47&lt;=$FR223)*(('Summary&amp;Assumptions'!$H$25*$C223)*(1+'Summary&amp;Assumptions'!$J$29)^(DQ$46-1))</f>
        <v>0</v>
      </c>
      <c r="DM223" s="588">
        <f>AND(DR$55&gt;0,SUM($E223:DL223)&lt;'Summary&amp;Assumptions'!$G$32*$B223,$D223&gt;='Summary&amp;Assumptions'!$D$17,DR$47&gt;=$D223,DR$47&lt;=EDATE($D223,'Summary&amp;Assumptions'!$G$32))*$B223+AND(DR$56&lt;'Summary&amp;Assumptions'!$J$31,DR$47&gt;=$FO223,DR$47&lt;=$FP223)*(('Summary&amp;Assumptions'!$H$25*$C223)*(1+'Summary&amp;Assumptions'!$J$29)^(DR$46-1))+AND(DR$56&lt;'Summary&amp;Assumptions'!$J$31,DR$47&gt;=$FQ223,DR$47&lt;=$FR223)*(('Summary&amp;Assumptions'!$H$25*$C223)*(1+'Summary&amp;Assumptions'!$J$29)^(DR$46-1))</f>
        <v>0</v>
      </c>
      <c r="DN223" s="588">
        <f>AND(DS$55&gt;0,SUM($E223:DM223)&lt;'Summary&amp;Assumptions'!$G$32*$B223,$D223&gt;='Summary&amp;Assumptions'!$D$17,DS$47&gt;=$D223,DS$47&lt;=EDATE($D223,'Summary&amp;Assumptions'!$G$32))*$B223+AND(DS$56&lt;'Summary&amp;Assumptions'!$J$31,DS$47&gt;=$FO223,DS$47&lt;=$FP223)*(('Summary&amp;Assumptions'!$H$25*$C223)*(1+'Summary&amp;Assumptions'!$J$29)^(DS$46-1))+AND(DS$56&lt;'Summary&amp;Assumptions'!$J$31,DS$47&gt;=$FQ223,DS$47&lt;=$FR223)*(('Summary&amp;Assumptions'!$H$25*$C223)*(1+'Summary&amp;Assumptions'!$J$29)^(DS$46-1))</f>
        <v>0</v>
      </c>
      <c r="DO223" s="588">
        <f>AND(DT$55&gt;0,SUM($E223:DN223)&lt;'Summary&amp;Assumptions'!$G$32*$B223,$D223&gt;='Summary&amp;Assumptions'!$D$17,DT$47&gt;=$D223,DT$47&lt;=EDATE($D223,'Summary&amp;Assumptions'!$G$32))*$B223+AND(DT$56&lt;'Summary&amp;Assumptions'!$J$31,DT$47&gt;=$FO223,DT$47&lt;=$FP223)*(('Summary&amp;Assumptions'!$H$25*$C223)*(1+'Summary&amp;Assumptions'!$J$29)^(DT$46-1))+AND(DT$56&lt;'Summary&amp;Assumptions'!$J$31,DT$47&gt;=$FQ223,DT$47&lt;=$FR223)*(('Summary&amp;Assumptions'!$H$25*$C223)*(1+'Summary&amp;Assumptions'!$J$29)^(DT$46-1))</f>
        <v>0</v>
      </c>
      <c r="DP223" s="588">
        <f>AND(DU$55&gt;0,SUM($E223:DO223)&lt;'Summary&amp;Assumptions'!$G$32*$B223,$D223&gt;='Summary&amp;Assumptions'!$D$17,DU$47&gt;=$D223,DU$47&lt;=EDATE($D223,'Summary&amp;Assumptions'!$G$32))*$B223+AND(DU$56&lt;'Summary&amp;Assumptions'!$J$31,DU$47&gt;=$FO223,DU$47&lt;=$FP223)*(('Summary&amp;Assumptions'!$H$25*$C223)*(1+'Summary&amp;Assumptions'!$J$29)^(DU$46-1))+AND(DU$56&lt;'Summary&amp;Assumptions'!$J$31,DU$47&gt;=$FQ223,DU$47&lt;=$FR223)*(('Summary&amp;Assumptions'!$H$25*$C223)*(1+'Summary&amp;Assumptions'!$J$29)^(DU$46-1))</f>
        <v>0</v>
      </c>
      <c r="DQ223" s="588">
        <f>AND(DV$55&gt;0,SUM($E223:DP223)&lt;'Summary&amp;Assumptions'!$G$32*$B223,$D223&gt;='Summary&amp;Assumptions'!$D$17,DV$47&gt;=$D223,DV$47&lt;=EDATE($D223,'Summary&amp;Assumptions'!$G$32))*$B223+AND(DV$56&lt;'Summary&amp;Assumptions'!$J$31,DV$47&gt;=$FO223,DV$47&lt;=$FP223)*(('Summary&amp;Assumptions'!$H$25*$C223)*(1+'Summary&amp;Assumptions'!$J$29)^(DV$46-1))+AND(DV$56&lt;'Summary&amp;Assumptions'!$J$31,DV$47&gt;=$FQ223,DV$47&lt;=$FR223)*(('Summary&amp;Assumptions'!$H$25*$C223)*(1+'Summary&amp;Assumptions'!$J$29)^(DV$46-1))</f>
        <v>0</v>
      </c>
      <c r="DR223" s="588">
        <f>AND(DW$55&gt;0,SUM($E223:DQ223)&lt;'Summary&amp;Assumptions'!$G$32*$B223,$D223&gt;='Summary&amp;Assumptions'!$D$17,DW$47&gt;=$D223,DW$47&lt;=EDATE($D223,'Summary&amp;Assumptions'!$G$32))*$B223+AND(DW$56&lt;'Summary&amp;Assumptions'!$J$31,DW$47&gt;=$FO223,DW$47&lt;=$FP223)*(('Summary&amp;Assumptions'!$H$25*$C223)*(1+'Summary&amp;Assumptions'!$J$29)^(DW$46-1))+AND(DW$56&lt;'Summary&amp;Assumptions'!$J$31,DW$47&gt;=$FQ223,DW$47&lt;=$FR223)*(('Summary&amp;Assumptions'!$H$25*$C223)*(1+'Summary&amp;Assumptions'!$J$29)^(DW$46-1))</f>
        <v>0</v>
      </c>
      <c r="DS223" s="588">
        <f>AND(DX$55&gt;0,SUM($E223:DR223)&lt;'Summary&amp;Assumptions'!$G$32*$B223,$D223&gt;='Summary&amp;Assumptions'!$D$17,DX$47&gt;=$D223,DX$47&lt;=EDATE($D223,'Summary&amp;Assumptions'!$G$32))*$B223+AND(DX$56&lt;'Summary&amp;Assumptions'!$J$31,DX$47&gt;=$FO223,DX$47&lt;=$FP223)*(('Summary&amp;Assumptions'!$H$25*$C223)*(1+'Summary&amp;Assumptions'!$J$29)^(DX$46-1))+AND(DX$56&lt;'Summary&amp;Assumptions'!$J$31,DX$47&gt;=$FQ223,DX$47&lt;=$FR223)*(('Summary&amp;Assumptions'!$H$25*$C223)*(1+'Summary&amp;Assumptions'!$J$29)^(DX$46-1))</f>
        <v>0</v>
      </c>
      <c r="DT223" s="588">
        <f>AND(DY$55&gt;0,SUM($E223:DS223)&lt;'Summary&amp;Assumptions'!$G$32*$B223,$D223&gt;='Summary&amp;Assumptions'!$D$17,DY$47&gt;=$D223,DY$47&lt;=EDATE($D223,'Summary&amp;Assumptions'!$G$32))*$B223+AND(DY$56&lt;'Summary&amp;Assumptions'!$J$31,DY$47&gt;=$FO223,DY$47&lt;=$FP223)*(('Summary&amp;Assumptions'!$H$25*$C223)*(1+'Summary&amp;Assumptions'!$J$29)^(DY$46-1))+AND(DY$56&lt;'Summary&amp;Assumptions'!$J$31,DY$47&gt;=$FQ223,DY$47&lt;=$FR223)*(('Summary&amp;Assumptions'!$H$25*$C223)*(1+'Summary&amp;Assumptions'!$J$29)^(DY$46-1))</f>
        <v>0</v>
      </c>
      <c r="DU223" s="588">
        <f>AND(DZ$55&gt;0,SUM($E223:DT223)&lt;'Summary&amp;Assumptions'!$G$32*$B223,$D223&gt;='Summary&amp;Assumptions'!$D$17,DZ$47&gt;=$D223,DZ$47&lt;=EDATE($D223,'Summary&amp;Assumptions'!$G$32))*$B223+AND(DZ$56&lt;'Summary&amp;Assumptions'!$J$31,DZ$47&gt;=$FO223,DZ$47&lt;=$FP223)*(('Summary&amp;Assumptions'!$H$25*$C223)*(1+'Summary&amp;Assumptions'!$J$29)^(DZ$46-1))+AND(DZ$56&lt;'Summary&amp;Assumptions'!$J$31,DZ$47&gt;=$FQ223,DZ$47&lt;=$FR223)*(('Summary&amp;Assumptions'!$H$25*$C223)*(1+'Summary&amp;Assumptions'!$J$29)^(DZ$46-1))</f>
        <v>0</v>
      </c>
      <c r="DV223" s="588">
        <f>AND(EA$55&gt;0,SUM($E223:DU223)&lt;'Summary&amp;Assumptions'!$G$32*$B223,$D223&gt;='Summary&amp;Assumptions'!$D$17,EA$47&gt;=$D223,EA$47&lt;=EDATE($D223,'Summary&amp;Assumptions'!$G$32))*$B223+AND(EA$56&lt;'Summary&amp;Assumptions'!$J$31,EA$47&gt;=$FO223,EA$47&lt;=$FP223)*(('Summary&amp;Assumptions'!$H$25*$C223)*(1+'Summary&amp;Assumptions'!$J$29)^(EA$46-1))+AND(EA$56&lt;'Summary&amp;Assumptions'!$J$31,EA$47&gt;=$FQ223,EA$47&lt;=$FR223)*(('Summary&amp;Assumptions'!$H$25*$C223)*(1+'Summary&amp;Assumptions'!$J$29)^(EA$46-1))</f>
        <v>0</v>
      </c>
      <c r="DW223" s="588">
        <f>AND(EB$55&gt;0,SUM($E223:DV223)&lt;'Summary&amp;Assumptions'!$G$32*$B223,$D223&gt;='Summary&amp;Assumptions'!$D$17,EB$47&gt;=$D223,EB$47&lt;=EDATE($D223,'Summary&amp;Assumptions'!$G$32))*$B223+AND(EB$56&lt;'Summary&amp;Assumptions'!$J$31,EB$47&gt;=$FO223,EB$47&lt;=$FP223)*(('Summary&amp;Assumptions'!$H$25*$C223)*(1+'Summary&amp;Assumptions'!$J$29)^(EB$46-1))+AND(EB$56&lt;'Summary&amp;Assumptions'!$J$31,EB$47&gt;=$FQ223,EB$47&lt;=$FR223)*(('Summary&amp;Assumptions'!$H$25*$C223)*(1+'Summary&amp;Assumptions'!$J$29)^(EB$46-1))</f>
        <v>0</v>
      </c>
      <c r="DX223" s="588">
        <f>AND(EC$55&gt;0,SUM($E223:DW223)&lt;'Summary&amp;Assumptions'!$G$32*$B223,$D223&gt;='Summary&amp;Assumptions'!$D$17,EC$47&gt;=$D223,EC$47&lt;=EDATE($D223,'Summary&amp;Assumptions'!$G$32))*$B223+AND(EC$56&lt;'Summary&amp;Assumptions'!$J$31,EC$47&gt;=$FO223,EC$47&lt;=$FP223)*(('Summary&amp;Assumptions'!$H$25*$C223)*(1+'Summary&amp;Assumptions'!$J$29)^(EC$46-1))+AND(EC$56&lt;'Summary&amp;Assumptions'!$J$31,EC$47&gt;=$FQ223,EC$47&lt;=$FR223)*(('Summary&amp;Assumptions'!$H$25*$C223)*(1+'Summary&amp;Assumptions'!$J$29)^(EC$46-1))</f>
        <v>0</v>
      </c>
      <c r="DY223" s="588">
        <f>AND(ED$55&gt;0,SUM($E223:DX223)&lt;'Summary&amp;Assumptions'!$G$32*$B223,$D223&gt;='Summary&amp;Assumptions'!$D$17,ED$47&gt;=$D223,ED$47&lt;=EDATE($D223,'Summary&amp;Assumptions'!$G$32))*$B223+AND(ED$56&lt;'Summary&amp;Assumptions'!$J$31,ED$47&gt;=$FO223,ED$47&lt;=$FP223)*(('Summary&amp;Assumptions'!$H$25*$C223)*(1+'Summary&amp;Assumptions'!$J$29)^(ED$46-1))+AND(ED$56&lt;'Summary&amp;Assumptions'!$J$31,ED$47&gt;=$FQ223,ED$47&lt;=$FR223)*(('Summary&amp;Assumptions'!$H$25*$C223)*(1+'Summary&amp;Assumptions'!$J$29)^(ED$46-1))</f>
        <v>0</v>
      </c>
      <c r="DZ223" s="588">
        <f>AND(EE$55&gt;0,SUM($E223:DY223)&lt;'Summary&amp;Assumptions'!$G$32*$B223,$D223&gt;='Summary&amp;Assumptions'!$D$17,EE$47&gt;=$D223,EE$47&lt;=EDATE($D223,'Summary&amp;Assumptions'!$G$32))*$B223+AND(EE$56&lt;'Summary&amp;Assumptions'!$J$31,EE$47&gt;=$FO223,EE$47&lt;=$FP223)*(('Summary&amp;Assumptions'!$H$25*$C223)*(1+'Summary&amp;Assumptions'!$J$29)^(EE$46-1))+AND(EE$56&lt;'Summary&amp;Assumptions'!$J$31,EE$47&gt;=$FQ223,EE$47&lt;=$FR223)*(('Summary&amp;Assumptions'!$H$25*$C223)*(1+'Summary&amp;Assumptions'!$J$29)^(EE$46-1))</f>
        <v>0</v>
      </c>
      <c r="EA223" s="588">
        <f>AND(EF$55&gt;0,SUM($E223:DZ223)&lt;'Summary&amp;Assumptions'!$G$32*$B223,$D223&gt;='Summary&amp;Assumptions'!$D$17,EF$47&gt;=$D223,EF$47&lt;=EDATE($D223,'Summary&amp;Assumptions'!$G$32))*$B223+AND(EF$56&lt;'Summary&amp;Assumptions'!$J$31,EF$47&gt;=$FO223,EF$47&lt;=$FP223)*(('Summary&amp;Assumptions'!$H$25*$C223)*(1+'Summary&amp;Assumptions'!$J$29)^(EF$46-1))+AND(EF$56&lt;'Summary&amp;Assumptions'!$J$31,EF$47&gt;=$FQ223,EF$47&lt;=$FR223)*(('Summary&amp;Assumptions'!$H$25*$C223)*(1+'Summary&amp;Assumptions'!$J$29)^(EF$46-1))</f>
        <v>0</v>
      </c>
      <c r="EB223" s="588">
        <f>AND(EG$55&gt;0,SUM($E223:EA223)&lt;'Summary&amp;Assumptions'!$G$32*$B223,$D223&gt;='Summary&amp;Assumptions'!$D$17,EG$47&gt;=$D223,EG$47&lt;=EDATE($D223,'Summary&amp;Assumptions'!$G$32))*$B223+AND(EG$56&lt;'Summary&amp;Assumptions'!$J$31,EG$47&gt;=$FO223,EG$47&lt;=$FP223)*(('Summary&amp;Assumptions'!$H$25*$C223)*(1+'Summary&amp;Assumptions'!$J$29)^(EG$46-1))+AND(EG$56&lt;'Summary&amp;Assumptions'!$J$31,EG$47&gt;=$FQ223,EG$47&lt;=$FR223)*(('Summary&amp;Assumptions'!$H$25*$C223)*(1+'Summary&amp;Assumptions'!$J$29)^(EG$46-1))</f>
        <v>0</v>
      </c>
      <c r="EC223" s="588">
        <f>AND(EH$55&gt;0,SUM($E223:EB223)&lt;'Summary&amp;Assumptions'!$G$32*$B223,$D223&gt;='Summary&amp;Assumptions'!$D$17,EH$47&gt;=$D223,EH$47&lt;=EDATE($D223,'Summary&amp;Assumptions'!$G$32))*$B223+AND(EH$56&lt;'Summary&amp;Assumptions'!$J$31,EH$47&gt;=$FO223,EH$47&lt;=$FP223)*(('Summary&amp;Assumptions'!$H$25*$C223)*(1+'Summary&amp;Assumptions'!$J$29)^(EH$46-1))+AND(EH$56&lt;'Summary&amp;Assumptions'!$J$31,EH$47&gt;=$FQ223,EH$47&lt;=$FR223)*(('Summary&amp;Assumptions'!$H$25*$C223)*(1+'Summary&amp;Assumptions'!$J$29)^(EH$46-1))</f>
        <v>0</v>
      </c>
      <c r="ED223" s="588">
        <f>AND(EI$55&gt;0,SUM($E223:EC223)&lt;'Summary&amp;Assumptions'!$G$32*$B223,$D223&gt;='Summary&amp;Assumptions'!$D$17,EI$47&gt;=$D223,EI$47&lt;=EDATE($D223,'Summary&amp;Assumptions'!$G$32))*$B223+AND(EI$56&lt;'Summary&amp;Assumptions'!$J$31,EI$47&gt;=$FO223,EI$47&lt;=$FP223)*(('Summary&amp;Assumptions'!$H$25*$C223)*(1+'Summary&amp;Assumptions'!$J$29)^(EI$46-1))+AND(EI$56&lt;'Summary&amp;Assumptions'!$J$31,EI$47&gt;=$FQ223,EI$47&lt;=$FR223)*(('Summary&amp;Assumptions'!$H$25*$C223)*(1+'Summary&amp;Assumptions'!$J$29)^(EI$46-1))</f>
        <v>0</v>
      </c>
      <c r="EE223" s="588">
        <f>AND(EJ$55&gt;0,SUM($E223:ED223)&lt;'Summary&amp;Assumptions'!$G$32*$B223,$D223&gt;='Summary&amp;Assumptions'!$D$17,EJ$47&gt;=$D223,EJ$47&lt;=EDATE($D223,'Summary&amp;Assumptions'!$G$32))*$B223+AND(EJ$56&lt;'Summary&amp;Assumptions'!$J$31,EJ$47&gt;=$FO223,EJ$47&lt;=$FP223)*(('Summary&amp;Assumptions'!$H$25*$C223)*(1+'Summary&amp;Assumptions'!$J$29)^(EJ$46-1))+AND(EJ$56&lt;'Summary&amp;Assumptions'!$J$31,EJ$47&gt;=$FQ223,EJ$47&lt;=$FR223)*(('Summary&amp;Assumptions'!$H$25*$C223)*(1+'Summary&amp;Assumptions'!$J$29)^(EJ$46-1))</f>
        <v>0</v>
      </c>
      <c r="EF223" s="588">
        <f>AND(EK$55&gt;0,SUM($E223:EE223)&lt;'Summary&amp;Assumptions'!$G$32*$B223,$D223&gt;='Summary&amp;Assumptions'!$D$17,EK$47&gt;=$D223,EK$47&lt;=EDATE($D223,'Summary&amp;Assumptions'!$G$32))*$B223+AND(EK$56&lt;'Summary&amp;Assumptions'!$J$31,EK$47&gt;=$FO223,EK$47&lt;=$FP223)*(('Summary&amp;Assumptions'!$H$25*$C223)*(1+'Summary&amp;Assumptions'!$J$29)^(EK$46-1))+AND(EK$56&lt;'Summary&amp;Assumptions'!$J$31,EK$47&gt;=$FQ223,EK$47&lt;=$FR223)*(('Summary&amp;Assumptions'!$H$25*$C223)*(1+'Summary&amp;Assumptions'!$J$29)^(EK$46-1))</f>
        <v>0</v>
      </c>
      <c r="EG223" s="588">
        <f>AND(EL$55&gt;0,SUM($E223:EF223)&lt;'Summary&amp;Assumptions'!$G$32*$B223,$D223&gt;='Summary&amp;Assumptions'!$D$17,EL$47&gt;=$D223,EL$47&lt;=EDATE($D223,'Summary&amp;Assumptions'!$G$32))*$B223+AND(EL$56&lt;'Summary&amp;Assumptions'!$J$31,EL$47&gt;=$FO223,EL$47&lt;=$FP223)*(('Summary&amp;Assumptions'!$H$25*$C223)*(1+'Summary&amp;Assumptions'!$J$29)^(EL$46-1))+AND(EL$56&lt;'Summary&amp;Assumptions'!$J$31,EL$47&gt;=$FQ223,EL$47&lt;=$FR223)*(('Summary&amp;Assumptions'!$H$25*$C223)*(1+'Summary&amp;Assumptions'!$J$29)^(EL$46-1))</f>
        <v>0</v>
      </c>
      <c r="EH223" s="588">
        <f>AND(EM$55&gt;0,SUM($E223:EG223)&lt;'Summary&amp;Assumptions'!$G$32*$B223,$D223&gt;='Summary&amp;Assumptions'!$D$17,EM$47&gt;=$D223,EM$47&lt;=EDATE($D223,'Summary&amp;Assumptions'!$G$32))*$B223+AND(EM$56&lt;'Summary&amp;Assumptions'!$J$31,EM$47&gt;=$FO223,EM$47&lt;=$FP223)*(('Summary&amp;Assumptions'!$H$25*$C223)*(1+'Summary&amp;Assumptions'!$J$29)^(EM$46-1))+AND(EM$56&lt;'Summary&amp;Assumptions'!$J$31,EM$47&gt;=$FQ223,EM$47&lt;=$FR223)*(('Summary&amp;Assumptions'!$H$25*$C223)*(1+'Summary&amp;Assumptions'!$J$29)^(EM$46-1))</f>
        <v>0</v>
      </c>
      <c r="EI223" s="588">
        <f>AND(EN$55&gt;0,SUM($E223:EH223)&lt;'Summary&amp;Assumptions'!$G$32*$B223,$D223&gt;='Summary&amp;Assumptions'!$D$17,EN$47&gt;=$D223,EN$47&lt;=EDATE($D223,'Summary&amp;Assumptions'!$G$32))*$B223+AND(EN$56&lt;'Summary&amp;Assumptions'!$J$31,EN$47&gt;=$FO223,EN$47&lt;=$FP223)*(('Summary&amp;Assumptions'!$H$25*$C223)*(1+'Summary&amp;Assumptions'!$J$29)^(EN$46-1))+AND(EN$56&lt;'Summary&amp;Assumptions'!$J$31,EN$47&gt;=$FQ223,EN$47&lt;=$FR223)*(('Summary&amp;Assumptions'!$H$25*$C223)*(1+'Summary&amp;Assumptions'!$J$29)^(EN$46-1))</f>
        <v>0</v>
      </c>
      <c r="EJ223" s="588">
        <f>AND(EO$55&gt;0,SUM($E223:EI223)&lt;'Summary&amp;Assumptions'!$G$32*$B223,$D223&gt;='Summary&amp;Assumptions'!$D$17,EO$47&gt;=$D223,EO$47&lt;=EDATE($D223,'Summary&amp;Assumptions'!$G$32))*$B223+AND(EO$56&lt;'Summary&amp;Assumptions'!$J$31,EO$47&gt;=$FO223,EO$47&lt;=$FP223)*(('Summary&amp;Assumptions'!$H$25*$C223)*(1+'Summary&amp;Assumptions'!$J$29)^(EO$46-1))+AND(EO$56&lt;'Summary&amp;Assumptions'!$J$31,EO$47&gt;=$FQ223,EO$47&lt;=$FR223)*(('Summary&amp;Assumptions'!$H$25*$C223)*(1+'Summary&amp;Assumptions'!$J$29)^(EO$46-1))</f>
        <v>0</v>
      </c>
      <c r="EK223" s="588">
        <f>AND(EP$55&gt;0,SUM($E223:EJ223)&lt;'Summary&amp;Assumptions'!$G$32*$B223,$D223&gt;='Summary&amp;Assumptions'!$D$17,EP$47&gt;=$D223,EP$47&lt;=EDATE($D223,'Summary&amp;Assumptions'!$G$32))*$B223+AND(EP$56&lt;'Summary&amp;Assumptions'!$J$31,EP$47&gt;=$FO223,EP$47&lt;=$FP223)*(('Summary&amp;Assumptions'!$H$25*$C223)*(1+'Summary&amp;Assumptions'!$J$29)^(EP$46-1))+AND(EP$56&lt;'Summary&amp;Assumptions'!$J$31,EP$47&gt;=$FQ223,EP$47&lt;=$FR223)*(('Summary&amp;Assumptions'!$H$25*$C223)*(1+'Summary&amp;Assumptions'!$J$29)^(EP$46-1))</f>
        <v>0</v>
      </c>
      <c r="EL223" s="588">
        <f>AND(EQ$55&gt;0,SUM($E223:EK223)&lt;'Summary&amp;Assumptions'!$G$32*$B223,$D223&gt;='Summary&amp;Assumptions'!$D$17,EQ$47&gt;=$D223,EQ$47&lt;=EDATE($D223,'Summary&amp;Assumptions'!$G$32))*$B223+AND(EQ$56&lt;'Summary&amp;Assumptions'!$J$31,EQ$47&gt;=$FO223,EQ$47&lt;=$FP223)*(('Summary&amp;Assumptions'!$H$25*$C223)*(1+'Summary&amp;Assumptions'!$J$29)^(EQ$46-1))+AND(EQ$56&lt;'Summary&amp;Assumptions'!$J$31,EQ$47&gt;=$FQ223,EQ$47&lt;=$FR223)*(('Summary&amp;Assumptions'!$H$25*$C223)*(1+'Summary&amp;Assumptions'!$J$29)^(EQ$46-1))</f>
        <v>0</v>
      </c>
      <c r="EM223" s="588">
        <f>AND(ER$55&gt;0,SUM($E223:EL223)&lt;'Summary&amp;Assumptions'!$G$32*$B223,$D223&gt;='Summary&amp;Assumptions'!$D$17,ER$47&gt;=$D223,ER$47&lt;=EDATE($D223,'Summary&amp;Assumptions'!$G$32))*$B223+AND(ER$56&lt;'Summary&amp;Assumptions'!$J$31,ER$47&gt;=$FO223,ER$47&lt;=$FP223)*(('Summary&amp;Assumptions'!$H$25*$C223)*(1+'Summary&amp;Assumptions'!$J$29)^(ER$46-1))+AND(ER$56&lt;'Summary&amp;Assumptions'!$J$31,ER$47&gt;=$FQ223,ER$47&lt;=$FR223)*(('Summary&amp;Assumptions'!$H$25*$C223)*(1+'Summary&amp;Assumptions'!$J$29)^(ER$46-1))</f>
        <v>0</v>
      </c>
      <c r="EN223" s="588">
        <f>AND(ES$55&gt;0,SUM($E223:EM223)&lt;'Summary&amp;Assumptions'!$G$32*$B223,$D223&gt;='Summary&amp;Assumptions'!$D$17,ES$47&gt;=$D223,ES$47&lt;=EDATE($D223,'Summary&amp;Assumptions'!$G$32))*$B223+AND(ES$56&lt;'Summary&amp;Assumptions'!$J$31,ES$47&gt;=$FO223,ES$47&lt;=$FP223)*(('Summary&amp;Assumptions'!$H$25*$C223)*(1+'Summary&amp;Assumptions'!$J$29)^(ES$46-1))+AND(ES$56&lt;'Summary&amp;Assumptions'!$J$31,ES$47&gt;=$FQ223,ES$47&lt;=$FR223)*(('Summary&amp;Assumptions'!$H$25*$C223)*(1+'Summary&amp;Assumptions'!$J$29)^(ES$46-1))</f>
        <v>0</v>
      </c>
      <c r="EO223" s="588">
        <f>AND(ET$55&gt;0,SUM($E223:EN223)&lt;'Summary&amp;Assumptions'!$G$32*$B223,$D223&gt;='Summary&amp;Assumptions'!$D$17,ET$47&gt;=$D223,ET$47&lt;=EDATE($D223,'Summary&amp;Assumptions'!$G$32))*$B223+AND(ET$56&lt;'Summary&amp;Assumptions'!$J$31,ET$47&gt;=$FO223,ET$47&lt;=$FP223)*(('Summary&amp;Assumptions'!$H$25*$C223)*(1+'Summary&amp;Assumptions'!$J$29)^(ET$46-1))+AND(ET$56&lt;'Summary&amp;Assumptions'!$J$31,ET$47&gt;=$FQ223,ET$47&lt;=$FR223)*(('Summary&amp;Assumptions'!$H$25*$C223)*(1+'Summary&amp;Assumptions'!$J$29)^(ET$46-1))</f>
        <v>0</v>
      </c>
      <c r="EP223" s="588">
        <f>AND(EU$55&gt;0,SUM($E223:EO223)&lt;'Summary&amp;Assumptions'!$G$32*$B223,$D223&gt;='Summary&amp;Assumptions'!$D$17,EU$47&gt;=$D223,EU$47&lt;=EDATE($D223,'Summary&amp;Assumptions'!$G$32))*$B223+AND(EU$56&lt;'Summary&amp;Assumptions'!$J$31,EU$47&gt;=$FO223,EU$47&lt;=$FP223)*(('Summary&amp;Assumptions'!$H$25*$C223)*(1+'Summary&amp;Assumptions'!$J$29)^(EU$46-1))+AND(EU$56&lt;'Summary&amp;Assumptions'!$J$31,EU$47&gt;=$FQ223,EU$47&lt;=$FR223)*(('Summary&amp;Assumptions'!$H$25*$C223)*(1+'Summary&amp;Assumptions'!$J$29)^(EU$46-1))</f>
        <v>0</v>
      </c>
      <c r="EQ223" s="588">
        <f>AND(EV$55&gt;0,SUM($E223:EP223)&lt;'Summary&amp;Assumptions'!$G$32*$B223,$D223&gt;='Summary&amp;Assumptions'!$D$17,EV$47&gt;=$D223,EV$47&lt;=EDATE($D223,'Summary&amp;Assumptions'!$G$32))*$B223+AND(EV$56&lt;'Summary&amp;Assumptions'!$J$31,EV$47&gt;=$FO223,EV$47&lt;=$FP223)*(('Summary&amp;Assumptions'!$H$25*$C223)*(1+'Summary&amp;Assumptions'!$J$29)^(EV$46-1))+AND(EV$56&lt;'Summary&amp;Assumptions'!$J$31,EV$47&gt;=$FQ223,EV$47&lt;=$FR223)*(('Summary&amp;Assumptions'!$H$25*$C223)*(1+'Summary&amp;Assumptions'!$J$29)^(EV$46-1))</f>
        <v>0</v>
      </c>
      <c r="ER223" s="588">
        <f>AND(EW$55&gt;0,SUM($E223:EQ223)&lt;'Summary&amp;Assumptions'!$G$32*$B223,$D223&gt;='Summary&amp;Assumptions'!$D$17,EW$47&gt;=$D223,EW$47&lt;=EDATE($D223,'Summary&amp;Assumptions'!$G$32))*$B223+AND(EW$56&lt;'Summary&amp;Assumptions'!$J$31,EW$47&gt;=$FO223,EW$47&lt;=$FP223)*(('Summary&amp;Assumptions'!$H$25*$C223)*(1+'Summary&amp;Assumptions'!$J$29)^(EW$46-1))+AND(EW$56&lt;'Summary&amp;Assumptions'!$J$31,EW$47&gt;=$FQ223,EW$47&lt;=$FR223)*(('Summary&amp;Assumptions'!$H$25*$C223)*(1+'Summary&amp;Assumptions'!$J$29)^(EW$46-1))</f>
        <v>0</v>
      </c>
      <c r="ES223" s="588">
        <f>AND(EX$55&gt;0,SUM($E223:ER223)&lt;'Summary&amp;Assumptions'!$G$32*$B223,$D223&gt;='Summary&amp;Assumptions'!$D$17,EX$47&gt;=$D223,EX$47&lt;=EDATE($D223,'Summary&amp;Assumptions'!$G$32))*$B223+AND(EX$56&lt;'Summary&amp;Assumptions'!$J$31,EX$47&gt;=$FO223,EX$47&lt;=$FP223)*(('Summary&amp;Assumptions'!$H$25*$C223)*(1+'Summary&amp;Assumptions'!$J$29)^(EX$46-1))+AND(EX$56&lt;'Summary&amp;Assumptions'!$J$31,EX$47&gt;=$FQ223,EX$47&lt;=$FR223)*(('Summary&amp;Assumptions'!$H$25*$C223)*(1+'Summary&amp;Assumptions'!$J$29)^(EX$46-1))</f>
        <v>0</v>
      </c>
      <c r="ET223" s="588">
        <f>AND(EY$55&gt;0,SUM($E223:ES223)&lt;'Summary&amp;Assumptions'!$G$32*$B223,$D223&gt;='Summary&amp;Assumptions'!$D$17,EY$47&gt;=$D223,EY$47&lt;=EDATE($D223,'Summary&amp;Assumptions'!$G$32))*$B223+AND(EY$56&lt;'Summary&amp;Assumptions'!$J$31,EY$47&gt;=$FO223,EY$47&lt;=$FP223)*(('Summary&amp;Assumptions'!$H$25*$C223)*(1+'Summary&amp;Assumptions'!$J$29)^(EY$46-1))+AND(EY$56&lt;'Summary&amp;Assumptions'!$J$31,EY$47&gt;=$FQ223,EY$47&lt;=$FR223)*(('Summary&amp;Assumptions'!$H$25*$C223)*(1+'Summary&amp;Assumptions'!$J$29)^(EY$46-1))</f>
        <v>0</v>
      </c>
      <c r="EU223" s="588">
        <f>AND(EZ$55&gt;0,SUM($E223:ET223)&lt;'Summary&amp;Assumptions'!$G$32*$B223,$D223&gt;='Summary&amp;Assumptions'!$D$17,EZ$47&gt;=$D223,EZ$47&lt;=EDATE($D223,'Summary&amp;Assumptions'!$G$32))*$B223+AND(EZ$56&lt;'Summary&amp;Assumptions'!$J$31,EZ$47&gt;=$FO223,EZ$47&lt;=$FP223)*(('Summary&amp;Assumptions'!$H$25*$C223)*(1+'Summary&amp;Assumptions'!$J$29)^(EZ$46-1))+AND(EZ$56&lt;'Summary&amp;Assumptions'!$J$31,EZ$47&gt;=$FQ223,EZ$47&lt;=$FR223)*(('Summary&amp;Assumptions'!$H$25*$C223)*(1+'Summary&amp;Assumptions'!$J$29)^(EZ$46-1))</f>
        <v>0</v>
      </c>
      <c r="EV223" s="588">
        <f>AND(FA$55&gt;0,SUM($E223:EU223)&lt;'Summary&amp;Assumptions'!$G$32*$B223,$D223&gt;='Summary&amp;Assumptions'!$D$17,FA$47&gt;=$D223,FA$47&lt;=EDATE($D223,'Summary&amp;Assumptions'!$G$32))*$B223+AND(FA$56&lt;'Summary&amp;Assumptions'!$J$31,FA$47&gt;=$FO223,FA$47&lt;=$FP223)*(('Summary&amp;Assumptions'!$H$25*$C223)*(1+'Summary&amp;Assumptions'!$J$29)^(FA$46-1))+AND(FA$56&lt;'Summary&amp;Assumptions'!$J$31,FA$47&gt;=$FQ223,FA$47&lt;=$FR223)*(('Summary&amp;Assumptions'!$H$25*$C223)*(1+'Summary&amp;Assumptions'!$J$29)^(FA$46-1))</f>
        <v>0</v>
      </c>
      <c r="EW223" s="588">
        <f>AND(FB$55&gt;0,SUM($E223:EV223)&lt;'Summary&amp;Assumptions'!$G$32*$B223,$D223&gt;='Summary&amp;Assumptions'!$D$17,FB$47&gt;=$D223,FB$47&lt;=EDATE($D223,'Summary&amp;Assumptions'!$G$32))*$B223+AND(FB$56&lt;'Summary&amp;Assumptions'!$J$31,FB$47&gt;=$FO223,FB$47&lt;=$FP223)*(('Summary&amp;Assumptions'!$H$25*$C223)*(1+'Summary&amp;Assumptions'!$J$29)^(FB$46-1))+AND(FB$56&lt;'Summary&amp;Assumptions'!$J$31,FB$47&gt;=$FQ223,FB$47&lt;=$FR223)*(('Summary&amp;Assumptions'!$H$25*$C223)*(1+'Summary&amp;Assumptions'!$J$29)^(FB$46-1))</f>
        <v>0</v>
      </c>
      <c r="EX223" s="588">
        <f>AND(FC$55&gt;0,SUM($E223:EW223)&lt;'Summary&amp;Assumptions'!$G$32*$B223,$D223&gt;='Summary&amp;Assumptions'!$D$17,FC$47&gt;=$D223,FC$47&lt;=EDATE($D223,'Summary&amp;Assumptions'!$G$32))*$B223+AND(FC$56&lt;'Summary&amp;Assumptions'!$J$31,FC$47&gt;=$FO223,FC$47&lt;=$FP223)*(('Summary&amp;Assumptions'!$H$25*$C223)*(1+'Summary&amp;Assumptions'!$J$29)^(FC$46-1))+AND(FC$56&lt;'Summary&amp;Assumptions'!$J$31,FC$47&gt;=$FQ223,FC$47&lt;=$FR223)*(('Summary&amp;Assumptions'!$H$25*$C223)*(1+'Summary&amp;Assumptions'!$J$29)^(FC$46-1))</f>
        <v>0</v>
      </c>
      <c r="EY223" s="588">
        <f>AND(FD$55&gt;0,SUM($E223:EX223)&lt;'Summary&amp;Assumptions'!$G$32*$B223,$D223&gt;='Summary&amp;Assumptions'!$D$17,FD$47&gt;=$D223,FD$47&lt;=EDATE($D223,'Summary&amp;Assumptions'!$G$32))*$B223+AND(FD$56&lt;'Summary&amp;Assumptions'!$J$31,FD$47&gt;=$FO223,FD$47&lt;=$FP223)*(('Summary&amp;Assumptions'!$H$25*$C223)*(1+'Summary&amp;Assumptions'!$J$29)^(FD$46-1))+AND(FD$56&lt;'Summary&amp;Assumptions'!$J$31,FD$47&gt;=$FQ223,FD$47&lt;=$FR223)*(('Summary&amp;Assumptions'!$H$25*$C223)*(1+'Summary&amp;Assumptions'!$J$29)^(FD$46-1))</f>
        <v>0</v>
      </c>
      <c r="EZ223" s="588">
        <f>AND(FE$55&gt;0,SUM($E223:EY223)&lt;'Summary&amp;Assumptions'!$G$32*$B223,$D223&gt;='Summary&amp;Assumptions'!$D$17,FE$47&gt;=$D223,FE$47&lt;=EDATE($D223,'Summary&amp;Assumptions'!$G$32))*$B223+AND(FE$56&lt;'Summary&amp;Assumptions'!$J$31,FE$47&gt;=$FO223,FE$47&lt;=$FP223)*(('Summary&amp;Assumptions'!$H$25*$C223)*(1+'Summary&amp;Assumptions'!$J$29)^(FE$46-1))+AND(FE$56&lt;'Summary&amp;Assumptions'!$J$31,FE$47&gt;=$FQ223,FE$47&lt;=$FR223)*(('Summary&amp;Assumptions'!$H$25*$C223)*(1+'Summary&amp;Assumptions'!$J$29)^(FE$46-1))</f>
        <v>0</v>
      </c>
      <c r="FA223" s="588">
        <f>AND(FF$55&gt;0,SUM($E223:EZ223)&lt;'Summary&amp;Assumptions'!$G$32*$B223,$D223&gt;='Summary&amp;Assumptions'!$D$17,FF$47&gt;=$D223,FF$47&lt;=EDATE($D223,'Summary&amp;Assumptions'!$G$32))*$B223+AND(FF$56&lt;'Summary&amp;Assumptions'!$J$31,FF$47&gt;=$FO223,FF$47&lt;=$FP223)*(('Summary&amp;Assumptions'!$H$25*$C223)*(1+'Summary&amp;Assumptions'!$J$29)^(FF$46-1))+AND(FF$56&lt;'Summary&amp;Assumptions'!$J$31,FF$47&gt;=$FQ223,FF$47&lt;=$FR223)*(('Summary&amp;Assumptions'!$H$25*$C223)*(1+'Summary&amp;Assumptions'!$J$29)^(FF$46-1))</f>
        <v>0</v>
      </c>
      <c r="FB223" s="588">
        <f>AND(FG$55&gt;0,SUM($E223:FA223)&lt;'Summary&amp;Assumptions'!$G$32*$B223,$D223&gt;='Summary&amp;Assumptions'!$D$17,FG$47&gt;=$D223,FG$47&lt;=EDATE($D223,'Summary&amp;Assumptions'!$G$32))*$B223+AND(FG$56&lt;'Summary&amp;Assumptions'!$J$31,FG$47&gt;=$FO223,FG$47&lt;=$FP223)*(('Summary&amp;Assumptions'!$H$25*$C223)*(1+'Summary&amp;Assumptions'!$J$29)^(FG$46-1))+AND(FG$56&lt;'Summary&amp;Assumptions'!$J$31,FG$47&gt;=$FQ223,FG$47&lt;=$FR223)*(('Summary&amp;Assumptions'!$H$25*$C223)*(1+'Summary&amp;Assumptions'!$J$29)^(FG$46-1))</f>
        <v>0</v>
      </c>
      <c r="FC223" s="588">
        <f>AND(FH$55&gt;0,SUM($E223:FB223)&lt;'Summary&amp;Assumptions'!$G$32*$B223,$D223&gt;='Summary&amp;Assumptions'!$D$17,FH$47&gt;=$D223,FH$47&lt;=EDATE($D223,'Summary&amp;Assumptions'!$G$32))*$B223+AND(FH$56&lt;'Summary&amp;Assumptions'!$J$31,FH$47&gt;=$FO223,FH$47&lt;=$FP223)*(('Summary&amp;Assumptions'!$H$25*$C223)*(1+'Summary&amp;Assumptions'!$J$29)^(FH$46-1))+AND(FH$56&lt;'Summary&amp;Assumptions'!$J$31,FH$47&gt;=$FQ223,FH$47&lt;=$FR223)*(('Summary&amp;Assumptions'!$H$25*$C223)*(1+'Summary&amp;Assumptions'!$J$29)^(FH$46-1))</f>
        <v>0</v>
      </c>
      <c r="FD223" s="588">
        <f>AND(FI$55&gt;0,SUM($E223:FC223)&lt;'Summary&amp;Assumptions'!$G$32*$B223,$D223&gt;='Summary&amp;Assumptions'!$D$17,FI$47&gt;=$D223,FI$47&lt;=EDATE($D223,'Summary&amp;Assumptions'!$G$32))*$B223+AND(FI$56&lt;'Summary&amp;Assumptions'!$J$31,FI$47&gt;=$FO223,FI$47&lt;=$FP223)*(('Summary&amp;Assumptions'!$H$25*$C223)*(1+'Summary&amp;Assumptions'!$J$29)^(FI$46-1))+AND(FI$56&lt;'Summary&amp;Assumptions'!$J$31,FI$47&gt;=$FQ223,FI$47&lt;=$FR223)*(('Summary&amp;Assumptions'!$H$25*$C223)*(1+'Summary&amp;Assumptions'!$J$29)^(FI$46-1))</f>
        <v>0</v>
      </c>
      <c r="FE223" s="588">
        <f>AND(FJ$55&gt;0,SUM($E223:FD223)&lt;'Summary&amp;Assumptions'!$G$32*$B223,$D223&gt;='Summary&amp;Assumptions'!$D$17,FJ$47&gt;=$D223,FJ$47&lt;=EDATE($D223,'Summary&amp;Assumptions'!$G$32))*$B223+AND(FJ$56&lt;'Summary&amp;Assumptions'!$J$31,FJ$47&gt;=$FO223,FJ$47&lt;=$FP223)*(('Summary&amp;Assumptions'!$H$25*$C223)*(1+'Summary&amp;Assumptions'!$J$29)^(FJ$46-1))+AND(FJ$56&lt;'Summary&amp;Assumptions'!$J$31,FJ$47&gt;=$FQ223,FJ$47&lt;=$FR223)*(('Summary&amp;Assumptions'!$H$25*$C223)*(1+'Summary&amp;Assumptions'!$J$29)^(FJ$46-1))</f>
        <v>0</v>
      </c>
      <c r="FF223" s="588">
        <f>AND(FK$55&gt;0,SUM($E223:FE223)&lt;'Summary&amp;Assumptions'!$G$32*$B223,$D223&gt;='Summary&amp;Assumptions'!$D$17,FK$47&gt;=$D223,FK$47&lt;=EDATE($D223,'Summary&amp;Assumptions'!$G$32))*$B223+AND(FK$56&lt;'Summary&amp;Assumptions'!$J$31,FK$47&gt;=$FO223,FK$47&lt;=$FP223)*(('Summary&amp;Assumptions'!$H$25*$C223)*(1+'Summary&amp;Assumptions'!$J$29)^(FK$46-1))+AND(FK$56&lt;'Summary&amp;Assumptions'!$J$31,FK$47&gt;=$FQ223,FK$47&lt;=$FR223)*(('Summary&amp;Assumptions'!$H$25*$C223)*(1+'Summary&amp;Assumptions'!$J$29)^(FK$46-1))</f>
        <v>0</v>
      </c>
      <c r="FG223" s="588">
        <f>AND(FL$55&gt;0,SUM($E223:FF223)&lt;'Summary&amp;Assumptions'!$G$32*$B223,$D223&gt;='Summary&amp;Assumptions'!$D$17,FL$47&gt;=$D223,FL$47&lt;=EDATE($D223,'Summary&amp;Assumptions'!$G$32))*$B223+AND(FL$56&lt;'Summary&amp;Assumptions'!$J$31,FL$47&gt;=$FO223,FL$47&lt;=$FP223)*(('Summary&amp;Assumptions'!$H$25*$C223)*(1+'Summary&amp;Assumptions'!$J$29)^(FL$46-1))+AND(FL$56&lt;'Summary&amp;Assumptions'!$J$31,FL$47&gt;=$FQ223,FL$47&lt;=$FR223)*(('Summary&amp;Assumptions'!$H$25*$C223)*(1+'Summary&amp;Assumptions'!$J$29)^(FL$46-1))</f>
        <v>0</v>
      </c>
      <c r="FH223" s="588">
        <f>AND(FM$55&gt;0,SUM($E223:FG223)&lt;'Summary&amp;Assumptions'!$G$32*$B223,$D223&gt;='Summary&amp;Assumptions'!$D$17,FM$47&gt;=$D223,FM$47&lt;=EDATE($D223,'Summary&amp;Assumptions'!$G$32))*$B223+AND(FM$56&lt;'Summary&amp;Assumptions'!$J$31,FM$47&gt;=$FO223,FM$47&lt;=$FP223)*(('Summary&amp;Assumptions'!$H$25*$C223)*(1+'Summary&amp;Assumptions'!$J$29)^(FM$46-1))+AND(FM$56&lt;'Summary&amp;Assumptions'!$J$31,FM$47&gt;=$FQ223,FM$47&lt;=$FR223)*(('Summary&amp;Assumptions'!$H$25*$C223)*(1+'Summary&amp;Assumptions'!$J$29)^(FM$46-1))</f>
        <v>0</v>
      </c>
      <c r="FI223" s="588">
        <f>AND(FN$55&gt;0,SUM($E223:FH223)&lt;'Summary&amp;Assumptions'!$G$32*$B223,$D223&gt;='Summary&amp;Assumptions'!$D$17,FN$47&gt;=$D223,FN$47&lt;=EDATE($D223,'Summary&amp;Assumptions'!$G$32))*$B223+AND(FN$56&lt;'Summary&amp;Assumptions'!$J$31,FN$47&gt;=$FO223,FN$47&lt;=$FP223)*(('Summary&amp;Assumptions'!$H$25*$C223)*(1+'Summary&amp;Assumptions'!$J$29)^(FN$46-1))+AND(FN$56&lt;'Summary&amp;Assumptions'!$J$31,FN$47&gt;=$FQ223,FN$47&lt;=$FR223)*(('Summary&amp;Assumptions'!$H$25*$C223)*(1+'Summary&amp;Assumptions'!$J$29)^(FN$46-1))</f>
        <v>0</v>
      </c>
      <c r="FJ223" s="588">
        <f>AND(FO$55&gt;0,SUM($E223:FI223)&lt;'Summary&amp;Assumptions'!$G$32*$B223,$D223&gt;='Summary&amp;Assumptions'!$D$17,FO$47&gt;=$D223,FO$47&lt;=EDATE($D223,'Summary&amp;Assumptions'!$G$32))*$B223+AND(FO$56&lt;'Summary&amp;Assumptions'!$J$31,FO$47&gt;=$FO223,FO$47&lt;=$FP223)*(('Summary&amp;Assumptions'!$H$25*$C223)*(1+'Summary&amp;Assumptions'!$J$29)^(FO$46-1))+AND(FO$56&lt;'Summary&amp;Assumptions'!$J$31,FO$47&gt;=$FQ223,FO$47&lt;=$FR223)*(('Summary&amp;Assumptions'!$H$25*$C223)*(1+'Summary&amp;Assumptions'!$J$29)^(FO$46-1))</f>
        <v>0</v>
      </c>
      <c r="FK223" s="588">
        <f>AND(FP$55&gt;0,SUM($E223:FJ223)&lt;'Summary&amp;Assumptions'!$G$32*$B223,$D223&gt;='Summary&amp;Assumptions'!$D$17,FP$47&gt;=$D223,FP$47&lt;=EDATE($D223,'Summary&amp;Assumptions'!$G$32))*$B223+AND(FP$56&lt;'Summary&amp;Assumptions'!$J$31,FP$47&gt;=$FO223,FP$47&lt;=$FP223)*(('Summary&amp;Assumptions'!$H$25*$C223)*(1+'Summary&amp;Assumptions'!$J$29)^(FP$46-1))+AND(FP$56&lt;'Summary&amp;Assumptions'!$J$31,FP$47&gt;=$FQ223,FP$47&lt;=$FR223)*(('Summary&amp;Assumptions'!$H$25*$C223)*(1+'Summary&amp;Assumptions'!$J$29)^(FP$46-1))</f>
        <v>0</v>
      </c>
      <c r="FL223" s="588">
        <f>AND(FQ$55&gt;0,SUM($E223:FK223)&lt;'Summary&amp;Assumptions'!$G$32*$B223,$D223&gt;='Summary&amp;Assumptions'!$D$17,FQ$47&gt;=$D223,FQ$47&lt;=EDATE($D223,'Summary&amp;Assumptions'!$G$32))*$B223+AND(FQ$56&lt;'Summary&amp;Assumptions'!$J$31,FQ$47&gt;=$FO223,FQ$47&lt;=$FP223)*(('Summary&amp;Assumptions'!$H$25*$C223)*(1+'Summary&amp;Assumptions'!$J$29)^(FQ$46-1))+AND(FQ$56&lt;'Summary&amp;Assumptions'!$J$31,FQ$47&gt;=$FQ223,FQ$47&lt;=$FR223)*(('Summary&amp;Assumptions'!$H$25*$C223)*(1+'Summary&amp;Assumptions'!$J$29)^(FQ$46-1))</f>
        <v>0</v>
      </c>
      <c r="FO223" s="576">
        <f>EDATE(D223,'Summary&amp;Assumptions'!$G$34)</f>
        <v>47574</v>
      </c>
      <c r="FP223" s="576">
        <f>EDATE(FO223,'Summary&amp;Assumptions'!$G$33-1)</f>
        <v>47604</v>
      </c>
      <c r="FQ223" s="576">
        <f>EDATE(FO223,'Summary&amp;Assumptions'!$G$34)</f>
        <v>47939</v>
      </c>
      <c r="FR223" s="576">
        <f>EDATE(FQ223,'Summary&amp;Assumptions'!$G$33-1)</f>
        <v>47969</v>
      </c>
    </row>
    <row r="224" spans="2:174" hidden="1" x14ac:dyDescent="0.2">
      <c r="B224" s="588">
        <v>0</v>
      </c>
      <c r="C224" s="193">
        <v>0</v>
      </c>
      <c r="D224" s="589">
        <v>47239</v>
      </c>
      <c r="F224" s="588">
        <f>AND(K$55&gt;0,SUM($E224:E224)&lt;'Summary&amp;Assumptions'!$G$32*$B224,$D224&gt;='Summary&amp;Assumptions'!$D$17,K$47&gt;=$D224,K$47&lt;=EDATE($D224,'Summary&amp;Assumptions'!$G$32))*$B224+AND(K$56&lt;'Summary&amp;Assumptions'!$J$31,K$47&gt;=$FO224,K$47&lt;=$FP224)*(('Summary&amp;Assumptions'!$H$25*$C224)*(1+'Summary&amp;Assumptions'!$J$29)^(K$46-1))+AND(K$56&lt;'Summary&amp;Assumptions'!$J$31,K$47&gt;=$FQ224,K$47&lt;=$FR224)*(('Summary&amp;Assumptions'!$H$25*$C224)*(1+'Summary&amp;Assumptions'!$J$29)^(K$46-1))</f>
        <v>0</v>
      </c>
      <c r="G224" s="588">
        <f>AND(L$55&gt;0,SUM($E224:F224)&lt;'Summary&amp;Assumptions'!$G$32*$B224,$D224&gt;='Summary&amp;Assumptions'!$D$17,L$47&gt;=$D224,L$47&lt;=EDATE($D224,'Summary&amp;Assumptions'!$G$32))*$B224+AND(L$56&lt;'Summary&amp;Assumptions'!$J$31,L$47&gt;=$FO224,L$47&lt;=$FP224)*(('Summary&amp;Assumptions'!$H$25*$C224)*(1+'Summary&amp;Assumptions'!$J$29)^(L$46-1))+AND(L$56&lt;'Summary&amp;Assumptions'!$J$31,L$47&gt;=$FQ224,L$47&lt;=$FR224)*(('Summary&amp;Assumptions'!$H$25*$C224)*(1+'Summary&amp;Assumptions'!$J$29)^(L$46-1))</f>
        <v>0</v>
      </c>
      <c r="H224" s="588">
        <f>AND(M$55&gt;0,SUM($E224:G224)&lt;'Summary&amp;Assumptions'!$G$32*$B224,$D224&gt;='Summary&amp;Assumptions'!$D$17,M$47&gt;=$D224,M$47&lt;=EDATE($D224,'Summary&amp;Assumptions'!$G$32))*$B224+AND(M$56&lt;'Summary&amp;Assumptions'!$J$31,M$47&gt;=$FO224,M$47&lt;=$FP224)*(('Summary&amp;Assumptions'!$H$25*$C224)*(1+'Summary&amp;Assumptions'!$J$29)^(M$46-1))+AND(M$56&lt;'Summary&amp;Assumptions'!$J$31,M$47&gt;=$FQ224,M$47&lt;=$FR224)*(('Summary&amp;Assumptions'!$H$25*$C224)*(1+'Summary&amp;Assumptions'!$J$29)^(M$46-1))</f>
        <v>0</v>
      </c>
      <c r="I224" s="588">
        <f>AND(N$55&gt;0,SUM($E224:H224)&lt;'Summary&amp;Assumptions'!$G$32*$B224,$D224&gt;='Summary&amp;Assumptions'!$D$17,N$47&gt;=$D224,N$47&lt;=EDATE($D224,'Summary&amp;Assumptions'!$G$32))*$B224+AND(N$56&lt;'Summary&amp;Assumptions'!$J$31,N$47&gt;=$FO224,N$47&lt;=$FP224)*(('Summary&amp;Assumptions'!$H$25*$C224)*(1+'Summary&amp;Assumptions'!$J$29)^(N$46-1))+AND(N$56&lt;'Summary&amp;Assumptions'!$J$31,N$47&gt;=$FQ224,N$47&lt;=$FR224)*(('Summary&amp;Assumptions'!$H$25*$C224)*(1+'Summary&amp;Assumptions'!$J$29)^(N$46-1))</f>
        <v>0</v>
      </c>
      <c r="J224" s="588">
        <f>AND(O$55&gt;0,SUM($E224:I224)&lt;'Summary&amp;Assumptions'!$G$32*$B224,$D224&gt;='Summary&amp;Assumptions'!$D$17,O$47&gt;=$D224,O$47&lt;=EDATE($D224,'Summary&amp;Assumptions'!$G$32))*$B224+AND(O$56&lt;'Summary&amp;Assumptions'!$J$31,O$47&gt;=$FO224,O$47&lt;=$FP224)*(('Summary&amp;Assumptions'!$H$25*$C224)*(1+'Summary&amp;Assumptions'!$J$29)^(O$46-1))+AND(O$56&lt;'Summary&amp;Assumptions'!$J$31,O$47&gt;=$FQ224,O$47&lt;=$FR224)*(('Summary&amp;Assumptions'!$H$25*$C224)*(1+'Summary&amp;Assumptions'!$J$29)^(O$46-1))</f>
        <v>0</v>
      </c>
      <c r="K224" s="588">
        <f>AND(P$55&gt;0,SUM($E224:J224)&lt;'Summary&amp;Assumptions'!$G$32*$B224,$D224&gt;='Summary&amp;Assumptions'!$D$17,P$47&gt;=$D224,P$47&lt;=EDATE($D224,'Summary&amp;Assumptions'!$G$32))*$B224+AND(P$56&lt;'Summary&amp;Assumptions'!$J$31,P$47&gt;=$FO224,P$47&lt;=$FP224)*(('Summary&amp;Assumptions'!$H$25*$C224)*(1+'Summary&amp;Assumptions'!$J$29)^(P$46-1))+AND(P$56&lt;'Summary&amp;Assumptions'!$J$31,P$47&gt;=$FQ224,P$47&lt;=$FR224)*(('Summary&amp;Assumptions'!$H$25*$C224)*(1+'Summary&amp;Assumptions'!$J$29)^(P$46-1))</f>
        <v>0</v>
      </c>
      <c r="L224" s="588">
        <f>AND(Q$55&gt;0,SUM($E224:K224)&lt;'Summary&amp;Assumptions'!$G$32*$B224,$D224&gt;='Summary&amp;Assumptions'!$D$17,Q$47&gt;=$D224,Q$47&lt;=EDATE($D224,'Summary&amp;Assumptions'!$G$32))*$B224+AND(Q$56&lt;'Summary&amp;Assumptions'!$J$31,Q$47&gt;=$FO224,Q$47&lt;=$FP224)*(('Summary&amp;Assumptions'!$H$25*$C224)*(1+'Summary&amp;Assumptions'!$J$29)^(Q$46-1))+AND(Q$56&lt;'Summary&amp;Assumptions'!$J$31,Q$47&gt;=$FQ224,Q$47&lt;=$FR224)*(('Summary&amp;Assumptions'!$H$25*$C224)*(1+'Summary&amp;Assumptions'!$J$29)^(Q$46-1))</f>
        <v>0</v>
      </c>
      <c r="M224" s="588">
        <f>AND(R$55&gt;0,SUM($E224:L224)&lt;'Summary&amp;Assumptions'!$G$32*$B224,$D224&gt;='Summary&amp;Assumptions'!$D$17,R$47&gt;=$D224,R$47&lt;=EDATE($D224,'Summary&amp;Assumptions'!$G$32))*$B224+AND(R$56&lt;'Summary&amp;Assumptions'!$J$31,R$47&gt;=$FO224,R$47&lt;=$FP224)*(('Summary&amp;Assumptions'!$H$25*$C224)*(1+'Summary&amp;Assumptions'!$J$29)^(R$46-1))+AND(R$56&lt;'Summary&amp;Assumptions'!$J$31,R$47&gt;=$FQ224,R$47&lt;=$FR224)*(('Summary&amp;Assumptions'!$H$25*$C224)*(1+'Summary&amp;Assumptions'!$J$29)^(R$46-1))</f>
        <v>0</v>
      </c>
      <c r="N224" s="588">
        <f>AND(S$55&gt;0,SUM($E224:M224)&lt;'Summary&amp;Assumptions'!$G$32*$B224,$D224&gt;='Summary&amp;Assumptions'!$D$17,S$47&gt;=$D224,S$47&lt;=EDATE($D224,'Summary&amp;Assumptions'!$G$32))*$B224+AND(S$56&lt;'Summary&amp;Assumptions'!$J$31,S$47&gt;=$FO224,S$47&lt;=$FP224)*(('Summary&amp;Assumptions'!$H$25*$C224)*(1+'Summary&amp;Assumptions'!$J$29)^(S$46-1))+AND(S$56&lt;'Summary&amp;Assumptions'!$J$31,S$47&gt;=$FQ224,S$47&lt;=$FR224)*(('Summary&amp;Assumptions'!$H$25*$C224)*(1+'Summary&amp;Assumptions'!$J$29)^(S$46-1))</f>
        <v>0</v>
      </c>
      <c r="O224" s="588">
        <f>AND(T$55&gt;0,SUM($E224:N224)&lt;'Summary&amp;Assumptions'!$G$32*$B224,$D224&gt;='Summary&amp;Assumptions'!$D$17,T$47&gt;=$D224,T$47&lt;=EDATE($D224,'Summary&amp;Assumptions'!$G$32))*$B224+AND(T$56&lt;'Summary&amp;Assumptions'!$J$31,T$47&gt;=$FO224,T$47&lt;=$FP224)*(('Summary&amp;Assumptions'!$H$25*$C224)*(1+'Summary&amp;Assumptions'!$J$29)^(T$46-1))+AND(T$56&lt;'Summary&amp;Assumptions'!$J$31,T$47&gt;=$FQ224,T$47&lt;=$FR224)*(('Summary&amp;Assumptions'!$H$25*$C224)*(1+'Summary&amp;Assumptions'!$J$29)^(T$46-1))</f>
        <v>0</v>
      </c>
      <c r="P224" s="588">
        <f>AND(U$55&gt;0,SUM($E224:O224)&lt;'Summary&amp;Assumptions'!$G$32*$B224,$D224&gt;='Summary&amp;Assumptions'!$D$17,U$47&gt;=$D224,U$47&lt;=EDATE($D224,'Summary&amp;Assumptions'!$G$32))*$B224+AND(U$56&lt;'Summary&amp;Assumptions'!$J$31,U$47&gt;=$FO224,U$47&lt;=$FP224)*(('Summary&amp;Assumptions'!$H$25*$C224)*(1+'Summary&amp;Assumptions'!$J$29)^(U$46-1))+AND(U$56&lt;'Summary&amp;Assumptions'!$J$31,U$47&gt;=$FQ224,U$47&lt;=$FR224)*(('Summary&amp;Assumptions'!$H$25*$C224)*(1+'Summary&amp;Assumptions'!$J$29)^(U$46-1))</f>
        <v>0</v>
      </c>
      <c r="Q224" s="588">
        <f>AND(V$55&gt;0,SUM($E224:P224)&lt;'Summary&amp;Assumptions'!$G$32*$B224,$D224&gt;='Summary&amp;Assumptions'!$D$17,V$47&gt;=$D224,V$47&lt;=EDATE($D224,'Summary&amp;Assumptions'!$G$32))*$B224+AND(V$56&lt;'Summary&amp;Assumptions'!$J$31,V$47&gt;=$FO224,V$47&lt;=$FP224)*(('Summary&amp;Assumptions'!$H$25*$C224)*(1+'Summary&amp;Assumptions'!$J$29)^(V$46-1))+AND(V$56&lt;'Summary&amp;Assumptions'!$J$31,V$47&gt;=$FQ224,V$47&lt;=$FR224)*(('Summary&amp;Assumptions'!$H$25*$C224)*(1+'Summary&amp;Assumptions'!$J$29)^(V$46-1))</f>
        <v>0</v>
      </c>
      <c r="R224" s="588">
        <f>AND(W$55&gt;0,SUM($E224:Q224)&lt;'Summary&amp;Assumptions'!$G$32*$B224,$D224&gt;='Summary&amp;Assumptions'!$D$17,W$47&gt;=$D224,W$47&lt;=EDATE($D224,'Summary&amp;Assumptions'!$G$32))*$B224+AND(W$56&lt;'Summary&amp;Assumptions'!$J$31,W$47&gt;=$FO224,W$47&lt;=$FP224)*(('Summary&amp;Assumptions'!$H$25*$C224)*(1+'Summary&amp;Assumptions'!$J$29)^(W$46-1))+AND(W$56&lt;'Summary&amp;Assumptions'!$J$31,W$47&gt;=$FQ224,W$47&lt;=$FR224)*(('Summary&amp;Assumptions'!$H$25*$C224)*(1+'Summary&amp;Assumptions'!$J$29)^(W$46-1))</f>
        <v>0</v>
      </c>
      <c r="S224" s="588">
        <f>AND(X$55&gt;0,SUM($E224:R224)&lt;'Summary&amp;Assumptions'!$G$32*$B224,$D224&gt;='Summary&amp;Assumptions'!$D$17,X$47&gt;=$D224,X$47&lt;=EDATE($D224,'Summary&amp;Assumptions'!$G$32))*$B224+AND(X$56&lt;'Summary&amp;Assumptions'!$J$31,X$47&gt;=$FO224,X$47&lt;=$FP224)*(('Summary&amp;Assumptions'!$H$25*$C224)*(1+'Summary&amp;Assumptions'!$J$29)^(X$46-1))+AND(X$56&lt;'Summary&amp;Assumptions'!$J$31,X$47&gt;=$FQ224,X$47&lt;=$FR224)*(('Summary&amp;Assumptions'!$H$25*$C224)*(1+'Summary&amp;Assumptions'!$J$29)^(X$46-1))</f>
        <v>0</v>
      </c>
      <c r="T224" s="588">
        <f>AND(Y$55&gt;0,SUM($E224:S224)&lt;'Summary&amp;Assumptions'!$G$32*$B224,$D224&gt;='Summary&amp;Assumptions'!$D$17,Y$47&gt;=$D224,Y$47&lt;=EDATE($D224,'Summary&amp;Assumptions'!$G$32))*$B224+AND(Y$56&lt;'Summary&amp;Assumptions'!$J$31,Y$47&gt;=$FO224,Y$47&lt;=$FP224)*(('Summary&amp;Assumptions'!$H$25*$C224)*(1+'Summary&amp;Assumptions'!$J$29)^(Y$46-1))+AND(Y$56&lt;'Summary&amp;Assumptions'!$J$31,Y$47&gt;=$FQ224,Y$47&lt;=$FR224)*(('Summary&amp;Assumptions'!$H$25*$C224)*(1+'Summary&amp;Assumptions'!$J$29)^(Y$46-1))</f>
        <v>0</v>
      </c>
      <c r="U224" s="588">
        <f>AND(Z$55&gt;0,SUM($E224:T224)&lt;'Summary&amp;Assumptions'!$G$32*$B224,$D224&gt;='Summary&amp;Assumptions'!$D$17,Z$47&gt;=$D224,Z$47&lt;=EDATE($D224,'Summary&amp;Assumptions'!$G$32))*$B224+AND(Z$56&lt;'Summary&amp;Assumptions'!$J$31,Z$47&gt;=$FO224,Z$47&lt;=$FP224)*(('Summary&amp;Assumptions'!$H$25*$C224)*(1+'Summary&amp;Assumptions'!$J$29)^(Z$46-1))+AND(Z$56&lt;'Summary&amp;Assumptions'!$J$31,Z$47&gt;=$FQ224,Z$47&lt;=$FR224)*(('Summary&amp;Assumptions'!$H$25*$C224)*(1+'Summary&amp;Assumptions'!$J$29)^(Z$46-1))</f>
        <v>0</v>
      </c>
      <c r="V224" s="588">
        <f>AND(AA$55&gt;0,SUM($E224:U224)&lt;'Summary&amp;Assumptions'!$G$32*$B224,$D224&gt;='Summary&amp;Assumptions'!$D$17,AA$47&gt;=$D224,AA$47&lt;=EDATE($D224,'Summary&amp;Assumptions'!$G$32))*$B224+AND(AA$56&lt;'Summary&amp;Assumptions'!$J$31,AA$47&gt;=$FO224,AA$47&lt;=$FP224)*(('Summary&amp;Assumptions'!$H$25*$C224)*(1+'Summary&amp;Assumptions'!$J$29)^(AA$46-1))+AND(AA$56&lt;'Summary&amp;Assumptions'!$J$31,AA$47&gt;=$FQ224,AA$47&lt;=$FR224)*(('Summary&amp;Assumptions'!$H$25*$C224)*(1+'Summary&amp;Assumptions'!$J$29)^(AA$46-1))</f>
        <v>0</v>
      </c>
      <c r="W224" s="588">
        <f>AND(AB$55&gt;0,SUM($E224:V224)&lt;'Summary&amp;Assumptions'!$G$32*$B224,$D224&gt;='Summary&amp;Assumptions'!$D$17,AB$47&gt;=$D224,AB$47&lt;=EDATE($D224,'Summary&amp;Assumptions'!$G$32))*$B224+AND(AB$56&lt;'Summary&amp;Assumptions'!$J$31,AB$47&gt;=$FO224,AB$47&lt;=$FP224)*(('Summary&amp;Assumptions'!$H$25*$C224)*(1+'Summary&amp;Assumptions'!$J$29)^(AB$46-1))+AND(AB$56&lt;'Summary&amp;Assumptions'!$J$31,AB$47&gt;=$FQ224,AB$47&lt;=$FR224)*(('Summary&amp;Assumptions'!$H$25*$C224)*(1+'Summary&amp;Assumptions'!$J$29)^(AB$46-1))</f>
        <v>0</v>
      </c>
      <c r="X224" s="588">
        <f>AND(AC$55&gt;0,SUM($E224:W224)&lt;'Summary&amp;Assumptions'!$G$32*$B224,$D224&gt;='Summary&amp;Assumptions'!$D$17,AC$47&gt;=$D224,AC$47&lt;=EDATE($D224,'Summary&amp;Assumptions'!$G$32))*$B224+AND(AC$56&lt;'Summary&amp;Assumptions'!$J$31,AC$47&gt;=$FO224,AC$47&lt;=$FP224)*(('Summary&amp;Assumptions'!$H$25*$C224)*(1+'Summary&amp;Assumptions'!$J$29)^(AC$46-1))+AND(AC$56&lt;'Summary&amp;Assumptions'!$J$31,AC$47&gt;=$FQ224,AC$47&lt;=$FR224)*(('Summary&amp;Assumptions'!$H$25*$C224)*(1+'Summary&amp;Assumptions'!$J$29)^(AC$46-1))</f>
        <v>0</v>
      </c>
      <c r="Y224" s="588">
        <f>AND(AD$55&gt;0,SUM($E224:X224)&lt;'Summary&amp;Assumptions'!$G$32*$B224,$D224&gt;='Summary&amp;Assumptions'!$D$17,AD$47&gt;=$D224,AD$47&lt;=EDATE($D224,'Summary&amp;Assumptions'!$G$32))*$B224+AND(AD$56&lt;'Summary&amp;Assumptions'!$J$31,AD$47&gt;=$FO224,AD$47&lt;=$FP224)*(('Summary&amp;Assumptions'!$H$25*$C224)*(1+'Summary&amp;Assumptions'!$J$29)^(AD$46-1))+AND(AD$56&lt;'Summary&amp;Assumptions'!$J$31,AD$47&gt;=$FQ224,AD$47&lt;=$FR224)*(('Summary&amp;Assumptions'!$H$25*$C224)*(1+'Summary&amp;Assumptions'!$J$29)^(AD$46-1))</f>
        <v>0</v>
      </c>
      <c r="Z224" s="588">
        <f>AND(AE$55&gt;0,SUM($E224:Y224)&lt;'Summary&amp;Assumptions'!$G$32*$B224,$D224&gt;='Summary&amp;Assumptions'!$D$17,AE$47&gt;=$D224,AE$47&lt;=EDATE($D224,'Summary&amp;Assumptions'!$G$32))*$B224+AND(AE$56&lt;'Summary&amp;Assumptions'!$J$31,AE$47&gt;=$FO224,AE$47&lt;=$FP224)*(('Summary&amp;Assumptions'!$H$25*$C224)*(1+'Summary&amp;Assumptions'!$J$29)^(AE$46-1))+AND(AE$56&lt;'Summary&amp;Assumptions'!$J$31,AE$47&gt;=$FQ224,AE$47&lt;=$FR224)*(('Summary&amp;Assumptions'!$H$25*$C224)*(1+'Summary&amp;Assumptions'!$J$29)^(AE$46-1))</f>
        <v>0</v>
      </c>
      <c r="AA224" s="588">
        <f>AND(AF$55&gt;0,SUM($E224:Z224)&lt;'Summary&amp;Assumptions'!$G$32*$B224,$D224&gt;='Summary&amp;Assumptions'!$D$17,AF$47&gt;=$D224,AF$47&lt;=EDATE($D224,'Summary&amp;Assumptions'!$G$32))*$B224+AND(AF$56&lt;'Summary&amp;Assumptions'!$J$31,AF$47&gt;=$FO224,AF$47&lt;=$FP224)*(('Summary&amp;Assumptions'!$H$25*$C224)*(1+'Summary&amp;Assumptions'!$J$29)^(AF$46-1))+AND(AF$56&lt;'Summary&amp;Assumptions'!$J$31,AF$47&gt;=$FQ224,AF$47&lt;=$FR224)*(('Summary&amp;Assumptions'!$H$25*$C224)*(1+'Summary&amp;Assumptions'!$J$29)^(AF$46-1))</f>
        <v>0</v>
      </c>
      <c r="AB224" s="588">
        <f>AND(AG$55&gt;0,SUM($E224:AA224)&lt;'Summary&amp;Assumptions'!$G$32*$B224,$D224&gt;='Summary&amp;Assumptions'!$D$17,AG$47&gt;=$D224,AG$47&lt;=EDATE($D224,'Summary&amp;Assumptions'!$G$32))*$B224+AND(AG$56&lt;'Summary&amp;Assumptions'!$J$31,AG$47&gt;=$FO224,AG$47&lt;=$FP224)*(('Summary&amp;Assumptions'!$H$25*$C224)*(1+'Summary&amp;Assumptions'!$J$29)^(AG$46-1))+AND(AG$56&lt;'Summary&amp;Assumptions'!$J$31,AG$47&gt;=$FQ224,AG$47&lt;=$FR224)*(('Summary&amp;Assumptions'!$H$25*$C224)*(1+'Summary&amp;Assumptions'!$J$29)^(AG$46-1))</f>
        <v>0</v>
      </c>
      <c r="AC224" s="588">
        <f>AND(AH$55&gt;0,SUM($E224:AB224)&lt;'Summary&amp;Assumptions'!$G$32*$B224,$D224&gt;='Summary&amp;Assumptions'!$D$17,AH$47&gt;=$D224,AH$47&lt;=EDATE($D224,'Summary&amp;Assumptions'!$G$32))*$B224+AND(AH$56&lt;'Summary&amp;Assumptions'!$J$31,AH$47&gt;=$FO224,AH$47&lt;=$FP224)*(('Summary&amp;Assumptions'!$H$25*$C224)*(1+'Summary&amp;Assumptions'!$J$29)^(AH$46-1))+AND(AH$56&lt;'Summary&amp;Assumptions'!$J$31,AH$47&gt;=$FQ224,AH$47&lt;=$FR224)*(('Summary&amp;Assumptions'!$H$25*$C224)*(1+'Summary&amp;Assumptions'!$J$29)^(AH$46-1))</f>
        <v>0</v>
      </c>
      <c r="AD224" s="588">
        <f>AND(AI$55&gt;0,SUM($E224:AC224)&lt;'Summary&amp;Assumptions'!$G$32*$B224,$D224&gt;='Summary&amp;Assumptions'!$D$17,AI$47&gt;=$D224,AI$47&lt;=EDATE($D224,'Summary&amp;Assumptions'!$G$32))*$B224+AND(AI$56&lt;'Summary&amp;Assumptions'!$J$31,AI$47&gt;=$FO224,AI$47&lt;=$FP224)*(('Summary&amp;Assumptions'!$H$25*$C224)*(1+'Summary&amp;Assumptions'!$J$29)^(AI$46-1))+AND(AI$56&lt;'Summary&amp;Assumptions'!$J$31,AI$47&gt;=$FQ224,AI$47&lt;=$FR224)*(('Summary&amp;Assumptions'!$H$25*$C224)*(1+'Summary&amp;Assumptions'!$J$29)^(AI$46-1))</f>
        <v>0</v>
      </c>
      <c r="AE224" s="588">
        <f>AND(AJ$55&gt;0,SUM($E224:AD224)&lt;'Summary&amp;Assumptions'!$G$32*$B224,$D224&gt;='Summary&amp;Assumptions'!$D$17,AJ$47&gt;=$D224,AJ$47&lt;=EDATE($D224,'Summary&amp;Assumptions'!$G$32))*$B224+AND(AJ$56&lt;'Summary&amp;Assumptions'!$J$31,AJ$47&gt;=$FO224,AJ$47&lt;=$FP224)*(('Summary&amp;Assumptions'!$H$25*$C224)*(1+'Summary&amp;Assumptions'!$J$29)^(AJ$46-1))+AND(AJ$56&lt;'Summary&amp;Assumptions'!$J$31,AJ$47&gt;=$FQ224,AJ$47&lt;=$FR224)*(('Summary&amp;Assumptions'!$H$25*$C224)*(1+'Summary&amp;Assumptions'!$J$29)^(AJ$46-1))</f>
        <v>0</v>
      </c>
      <c r="AF224" s="588">
        <f>AND(AK$55&gt;0,SUM($E224:AE224)&lt;'Summary&amp;Assumptions'!$G$32*$B224,$D224&gt;='Summary&amp;Assumptions'!$D$17,AK$47&gt;=$D224,AK$47&lt;=EDATE($D224,'Summary&amp;Assumptions'!$G$32))*$B224+AND(AK$56&lt;'Summary&amp;Assumptions'!$J$31,AK$47&gt;=$FO224,AK$47&lt;=$FP224)*(('Summary&amp;Assumptions'!$H$25*$C224)*(1+'Summary&amp;Assumptions'!$J$29)^(AK$46-1))+AND(AK$56&lt;'Summary&amp;Assumptions'!$J$31,AK$47&gt;=$FQ224,AK$47&lt;=$FR224)*(('Summary&amp;Assumptions'!$H$25*$C224)*(1+'Summary&amp;Assumptions'!$J$29)^(AK$46-1))</f>
        <v>0</v>
      </c>
      <c r="AG224" s="588">
        <f>AND(AL$55&gt;0,SUM($E224:AF224)&lt;'Summary&amp;Assumptions'!$G$32*$B224,$D224&gt;='Summary&amp;Assumptions'!$D$17,AL$47&gt;=$D224,AL$47&lt;=EDATE($D224,'Summary&amp;Assumptions'!$G$32))*$B224+AND(AL$56&lt;'Summary&amp;Assumptions'!$J$31,AL$47&gt;=$FO224,AL$47&lt;=$FP224)*(('Summary&amp;Assumptions'!$H$25*$C224)*(1+'Summary&amp;Assumptions'!$J$29)^(AL$46-1))+AND(AL$56&lt;'Summary&amp;Assumptions'!$J$31,AL$47&gt;=$FQ224,AL$47&lt;=$FR224)*(('Summary&amp;Assumptions'!$H$25*$C224)*(1+'Summary&amp;Assumptions'!$J$29)^(AL$46-1))</f>
        <v>0</v>
      </c>
      <c r="AH224" s="588">
        <f>AND(AM$55&gt;0,SUM($E224:AG224)&lt;'Summary&amp;Assumptions'!$G$32*$B224,$D224&gt;='Summary&amp;Assumptions'!$D$17,AM$47&gt;=$D224,AM$47&lt;=EDATE($D224,'Summary&amp;Assumptions'!$G$32))*$B224+AND(AM$56&lt;'Summary&amp;Assumptions'!$J$31,AM$47&gt;=$FO224,AM$47&lt;=$FP224)*(('Summary&amp;Assumptions'!$H$25*$C224)*(1+'Summary&amp;Assumptions'!$J$29)^(AM$46-1))+AND(AM$56&lt;'Summary&amp;Assumptions'!$J$31,AM$47&gt;=$FQ224,AM$47&lt;=$FR224)*(('Summary&amp;Assumptions'!$H$25*$C224)*(1+'Summary&amp;Assumptions'!$J$29)^(AM$46-1))</f>
        <v>0</v>
      </c>
      <c r="AI224" s="588">
        <f>AND(AN$55&gt;0,SUM($E224:AH224)&lt;'Summary&amp;Assumptions'!$G$32*$B224,$D224&gt;='Summary&amp;Assumptions'!$D$17,AN$47&gt;=$D224,AN$47&lt;=EDATE($D224,'Summary&amp;Assumptions'!$G$32))*$B224+AND(AN$56&lt;'Summary&amp;Assumptions'!$J$31,AN$47&gt;=$FO224,AN$47&lt;=$FP224)*(('Summary&amp;Assumptions'!$H$25*$C224)*(1+'Summary&amp;Assumptions'!$J$29)^(AN$46-1))+AND(AN$56&lt;'Summary&amp;Assumptions'!$J$31,AN$47&gt;=$FQ224,AN$47&lt;=$FR224)*(('Summary&amp;Assumptions'!$H$25*$C224)*(1+'Summary&amp;Assumptions'!$J$29)^(AN$46-1))</f>
        <v>0</v>
      </c>
      <c r="AJ224" s="588">
        <f>AND(AO$55&gt;0,SUM($E224:AI224)&lt;'Summary&amp;Assumptions'!$G$32*$B224,$D224&gt;='Summary&amp;Assumptions'!$D$17,AO$47&gt;=$D224,AO$47&lt;=EDATE($D224,'Summary&amp;Assumptions'!$G$32))*$B224+AND(AO$56&lt;'Summary&amp;Assumptions'!$J$31,AO$47&gt;=$FO224,AO$47&lt;=$FP224)*(('Summary&amp;Assumptions'!$H$25*$C224)*(1+'Summary&amp;Assumptions'!$J$29)^(AO$46-1))+AND(AO$56&lt;'Summary&amp;Assumptions'!$J$31,AO$47&gt;=$FQ224,AO$47&lt;=$FR224)*(('Summary&amp;Assumptions'!$H$25*$C224)*(1+'Summary&amp;Assumptions'!$J$29)^(AO$46-1))</f>
        <v>0</v>
      </c>
      <c r="AK224" s="588">
        <f>AND(AP$55&gt;0,SUM($E224:AJ224)&lt;'Summary&amp;Assumptions'!$G$32*$B224,$D224&gt;='Summary&amp;Assumptions'!$D$17,AP$47&gt;=$D224,AP$47&lt;=EDATE($D224,'Summary&amp;Assumptions'!$G$32))*$B224+AND(AP$56&lt;'Summary&amp;Assumptions'!$J$31,AP$47&gt;=$FO224,AP$47&lt;=$FP224)*(('Summary&amp;Assumptions'!$H$25*$C224)*(1+'Summary&amp;Assumptions'!$J$29)^(AP$46-1))+AND(AP$56&lt;'Summary&amp;Assumptions'!$J$31,AP$47&gt;=$FQ224,AP$47&lt;=$FR224)*(('Summary&amp;Assumptions'!$H$25*$C224)*(1+'Summary&amp;Assumptions'!$J$29)^(AP$46-1))</f>
        <v>0</v>
      </c>
      <c r="AL224" s="588">
        <f>AND(AQ$55&gt;0,SUM($E224:AK224)&lt;'Summary&amp;Assumptions'!$G$32*$B224,$D224&gt;='Summary&amp;Assumptions'!$D$17,AQ$47&gt;=$D224,AQ$47&lt;=EDATE($D224,'Summary&amp;Assumptions'!$G$32))*$B224+AND(AQ$56&lt;'Summary&amp;Assumptions'!$J$31,AQ$47&gt;=$FO224,AQ$47&lt;=$FP224)*(('Summary&amp;Assumptions'!$H$25*$C224)*(1+'Summary&amp;Assumptions'!$J$29)^(AQ$46-1))+AND(AQ$56&lt;'Summary&amp;Assumptions'!$J$31,AQ$47&gt;=$FQ224,AQ$47&lt;=$FR224)*(('Summary&amp;Assumptions'!$H$25*$C224)*(1+'Summary&amp;Assumptions'!$J$29)^(AQ$46-1))</f>
        <v>0</v>
      </c>
      <c r="AM224" s="588">
        <f>AND(AR$55&gt;0,SUM($E224:AL224)&lt;'Summary&amp;Assumptions'!$G$32*$B224,$D224&gt;='Summary&amp;Assumptions'!$D$17,AR$47&gt;=$D224,AR$47&lt;=EDATE($D224,'Summary&amp;Assumptions'!$G$32))*$B224+AND(AR$56&lt;'Summary&amp;Assumptions'!$J$31,AR$47&gt;=$FO224,AR$47&lt;=$FP224)*(('Summary&amp;Assumptions'!$H$25*$C224)*(1+'Summary&amp;Assumptions'!$J$29)^(AR$46-1))+AND(AR$56&lt;'Summary&amp;Assumptions'!$J$31,AR$47&gt;=$FQ224,AR$47&lt;=$FR224)*(('Summary&amp;Assumptions'!$H$25*$C224)*(1+'Summary&amp;Assumptions'!$J$29)^(AR$46-1))</f>
        <v>0</v>
      </c>
      <c r="AN224" s="588">
        <f>AND(AS$55&gt;0,SUM($E224:AM224)&lt;'Summary&amp;Assumptions'!$G$32*$B224,$D224&gt;='Summary&amp;Assumptions'!$D$17,AS$47&gt;=$D224,AS$47&lt;=EDATE($D224,'Summary&amp;Assumptions'!$G$32))*$B224+AND(AS$56&lt;'Summary&amp;Assumptions'!$J$31,AS$47&gt;=$FO224,AS$47&lt;=$FP224)*(('Summary&amp;Assumptions'!$H$25*$C224)*(1+'Summary&amp;Assumptions'!$J$29)^(AS$46-1))+AND(AS$56&lt;'Summary&amp;Assumptions'!$J$31,AS$47&gt;=$FQ224,AS$47&lt;=$FR224)*(('Summary&amp;Assumptions'!$H$25*$C224)*(1+'Summary&amp;Assumptions'!$J$29)^(AS$46-1))</f>
        <v>0</v>
      </c>
      <c r="AO224" s="588">
        <f>AND(AT$55&gt;0,SUM($E224:AN224)&lt;'Summary&amp;Assumptions'!$G$32*$B224,$D224&gt;='Summary&amp;Assumptions'!$D$17,AT$47&gt;=$D224,AT$47&lt;=EDATE($D224,'Summary&amp;Assumptions'!$G$32))*$B224+AND(AT$56&lt;'Summary&amp;Assumptions'!$J$31,AT$47&gt;=$FO224,AT$47&lt;=$FP224)*(('Summary&amp;Assumptions'!$H$25*$C224)*(1+'Summary&amp;Assumptions'!$J$29)^(AT$46-1))+AND(AT$56&lt;'Summary&amp;Assumptions'!$J$31,AT$47&gt;=$FQ224,AT$47&lt;=$FR224)*(('Summary&amp;Assumptions'!$H$25*$C224)*(1+'Summary&amp;Assumptions'!$J$29)^(AT$46-1))</f>
        <v>0</v>
      </c>
      <c r="AP224" s="588">
        <f>AND(AU$55&gt;0,SUM($E224:AO224)&lt;'Summary&amp;Assumptions'!$G$32*$B224,$D224&gt;='Summary&amp;Assumptions'!$D$17,AU$47&gt;=$D224,AU$47&lt;=EDATE($D224,'Summary&amp;Assumptions'!$G$32))*$B224+AND(AU$56&lt;'Summary&amp;Assumptions'!$J$31,AU$47&gt;=$FO224,AU$47&lt;=$FP224)*(('Summary&amp;Assumptions'!$H$25*$C224)*(1+'Summary&amp;Assumptions'!$J$29)^(AU$46-1))+AND(AU$56&lt;'Summary&amp;Assumptions'!$J$31,AU$47&gt;=$FQ224,AU$47&lt;=$FR224)*(('Summary&amp;Assumptions'!$H$25*$C224)*(1+'Summary&amp;Assumptions'!$J$29)^(AU$46-1))</f>
        <v>0</v>
      </c>
      <c r="AQ224" s="588">
        <f>AND(AV$55&gt;0,SUM($E224:AP224)&lt;'Summary&amp;Assumptions'!$G$32*$B224,$D224&gt;='Summary&amp;Assumptions'!$D$17,AV$47&gt;=$D224,AV$47&lt;=EDATE($D224,'Summary&amp;Assumptions'!$G$32))*$B224+AND(AV$56&lt;'Summary&amp;Assumptions'!$J$31,AV$47&gt;=$FO224,AV$47&lt;=$FP224)*(('Summary&amp;Assumptions'!$H$25*$C224)*(1+'Summary&amp;Assumptions'!$J$29)^(AV$46-1))+AND(AV$56&lt;'Summary&amp;Assumptions'!$J$31,AV$47&gt;=$FQ224,AV$47&lt;=$FR224)*(('Summary&amp;Assumptions'!$H$25*$C224)*(1+'Summary&amp;Assumptions'!$J$29)^(AV$46-1))</f>
        <v>0</v>
      </c>
      <c r="AR224" s="588">
        <f>AND(AW$55&gt;0,SUM($E224:AQ224)&lt;'Summary&amp;Assumptions'!$G$32*$B224,$D224&gt;='Summary&amp;Assumptions'!$D$17,AW$47&gt;=$D224,AW$47&lt;=EDATE($D224,'Summary&amp;Assumptions'!$G$32))*$B224+AND(AW$56&lt;'Summary&amp;Assumptions'!$J$31,AW$47&gt;=$FO224,AW$47&lt;=$FP224)*(('Summary&amp;Assumptions'!$H$25*$C224)*(1+'Summary&amp;Assumptions'!$J$29)^(AW$46-1))+AND(AW$56&lt;'Summary&amp;Assumptions'!$J$31,AW$47&gt;=$FQ224,AW$47&lt;=$FR224)*(('Summary&amp;Assumptions'!$H$25*$C224)*(1+'Summary&amp;Assumptions'!$J$29)^(AW$46-1))</f>
        <v>0</v>
      </c>
      <c r="AS224" s="588">
        <f>AND(AX$55&gt;0,SUM($E224:AR224)&lt;'Summary&amp;Assumptions'!$G$32*$B224,$D224&gt;='Summary&amp;Assumptions'!$D$17,AX$47&gt;=$D224,AX$47&lt;=EDATE($D224,'Summary&amp;Assumptions'!$G$32))*$B224+AND(AX$56&lt;'Summary&amp;Assumptions'!$J$31,AX$47&gt;=$FO224,AX$47&lt;=$FP224)*(('Summary&amp;Assumptions'!$H$25*$C224)*(1+'Summary&amp;Assumptions'!$J$29)^(AX$46-1))+AND(AX$56&lt;'Summary&amp;Assumptions'!$J$31,AX$47&gt;=$FQ224,AX$47&lt;=$FR224)*(('Summary&amp;Assumptions'!$H$25*$C224)*(1+'Summary&amp;Assumptions'!$J$29)^(AX$46-1))</f>
        <v>0</v>
      </c>
      <c r="AT224" s="588">
        <f>AND(AY$55&gt;0,SUM($E224:AS224)&lt;'Summary&amp;Assumptions'!$G$32*$B224,$D224&gt;='Summary&amp;Assumptions'!$D$17,AY$47&gt;=$D224,AY$47&lt;=EDATE($D224,'Summary&amp;Assumptions'!$G$32))*$B224+AND(AY$56&lt;'Summary&amp;Assumptions'!$J$31,AY$47&gt;=$FO224,AY$47&lt;=$FP224)*(('Summary&amp;Assumptions'!$H$25*$C224)*(1+'Summary&amp;Assumptions'!$J$29)^(AY$46-1))+AND(AY$56&lt;'Summary&amp;Assumptions'!$J$31,AY$47&gt;=$FQ224,AY$47&lt;=$FR224)*(('Summary&amp;Assumptions'!$H$25*$C224)*(1+'Summary&amp;Assumptions'!$J$29)^(AY$46-1))</f>
        <v>0</v>
      </c>
      <c r="AU224" s="588">
        <f>AND(AZ$55&gt;0,SUM($E224:AT224)&lt;'Summary&amp;Assumptions'!$G$32*$B224,$D224&gt;='Summary&amp;Assumptions'!$D$17,AZ$47&gt;=$D224,AZ$47&lt;=EDATE($D224,'Summary&amp;Assumptions'!$G$32))*$B224+AND(AZ$56&lt;'Summary&amp;Assumptions'!$J$31,AZ$47&gt;=$FO224,AZ$47&lt;=$FP224)*(('Summary&amp;Assumptions'!$H$25*$C224)*(1+'Summary&amp;Assumptions'!$J$29)^(AZ$46-1))+AND(AZ$56&lt;'Summary&amp;Assumptions'!$J$31,AZ$47&gt;=$FQ224,AZ$47&lt;=$FR224)*(('Summary&amp;Assumptions'!$H$25*$C224)*(1+'Summary&amp;Assumptions'!$J$29)^(AZ$46-1))</f>
        <v>0</v>
      </c>
      <c r="AV224" s="588">
        <f>AND(BA$55&gt;0,SUM($E224:AU224)&lt;'Summary&amp;Assumptions'!$G$32*$B224,$D224&gt;='Summary&amp;Assumptions'!$D$17,BA$47&gt;=$D224,BA$47&lt;=EDATE($D224,'Summary&amp;Assumptions'!$G$32))*$B224+AND(BA$56&lt;'Summary&amp;Assumptions'!$J$31,BA$47&gt;=$FO224,BA$47&lt;=$FP224)*(('Summary&amp;Assumptions'!$H$25*$C224)*(1+'Summary&amp;Assumptions'!$J$29)^(BA$46-1))+AND(BA$56&lt;'Summary&amp;Assumptions'!$J$31,BA$47&gt;=$FQ224,BA$47&lt;=$FR224)*(('Summary&amp;Assumptions'!$H$25*$C224)*(1+'Summary&amp;Assumptions'!$J$29)^(BA$46-1))</f>
        <v>0</v>
      </c>
      <c r="AW224" s="588">
        <f>AND(BB$55&gt;0,SUM($E224:AV224)&lt;'Summary&amp;Assumptions'!$G$32*$B224,$D224&gt;='Summary&amp;Assumptions'!$D$17,BB$47&gt;=$D224,BB$47&lt;=EDATE($D224,'Summary&amp;Assumptions'!$G$32))*$B224+AND(BB$56&lt;'Summary&amp;Assumptions'!$J$31,BB$47&gt;=$FO224,BB$47&lt;=$FP224)*(('Summary&amp;Assumptions'!$H$25*$C224)*(1+'Summary&amp;Assumptions'!$J$29)^(BB$46-1))+AND(BB$56&lt;'Summary&amp;Assumptions'!$J$31,BB$47&gt;=$FQ224,BB$47&lt;=$FR224)*(('Summary&amp;Assumptions'!$H$25*$C224)*(1+'Summary&amp;Assumptions'!$J$29)^(BB$46-1))</f>
        <v>0</v>
      </c>
      <c r="AX224" s="588">
        <f>AND(BC$55&gt;0,SUM($E224:AW224)&lt;'Summary&amp;Assumptions'!$G$32*$B224,$D224&gt;='Summary&amp;Assumptions'!$D$17,BC$47&gt;=$D224,BC$47&lt;=EDATE($D224,'Summary&amp;Assumptions'!$G$32))*$B224+AND(BC$56&lt;'Summary&amp;Assumptions'!$J$31,BC$47&gt;=$FO224,BC$47&lt;=$FP224)*(('Summary&amp;Assumptions'!$H$25*$C224)*(1+'Summary&amp;Assumptions'!$J$29)^(BC$46-1))+AND(BC$56&lt;'Summary&amp;Assumptions'!$J$31,BC$47&gt;=$FQ224,BC$47&lt;=$FR224)*(('Summary&amp;Assumptions'!$H$25*$C224)*(1+'Summary&amp;Assumptions'!$J$29)^(BC$46-1))</f>
        <v>0</v>
      </c>
      <c r="AY224" s="588">
        <f>AND(BD$55&gt;0,SUM($E224:AX224)&lt;'Summary&amp;Assumptions'!$G$32*$B224,$D224&gt;='Summary&amp;Assumptions'!$D$17,BD$47&gt;=$D224,BD$47&lt;=EDATE($D224,'Summary&amp;Assumptions'!$G$32))*$B224+AND(BD$56&lt;'Summary&amp;Assumptions'!$J$31,BD$47&gt;=$FO224,BD$47&lt;=$FP224)*(('Summary&amp;Assumptions'!$H$25*$C224)*(1+'Summary&amp;Assumptions'!$J$29)^(BD$46-1))+AND(BD$56&lt;'Summary&amp;Assumptions'!$J$31,BD$47&gt;=$FQ224,BD$47&lt;=$FR224)*(('Summary&amp;Assumptions'!$H$25*$C224)*(1+'Summary&amp;Assumptions'!$J$29)^(BD$46-1))</f>
        <v>0</v>
      </c>
      <c r="AZ224" s="588">
        <f>AND(BE$55&gt;0,SUM($E224:AY224)&lt;'Summary&amp;Assumptions'!$G$32*$B224,$D224&gt;='Summary&amp;Assumptions'!$D$17,BE$47&gt;=$D224,BE$47&lt;=EDATE($D224,'Summary&amp;Assumptions'!$G$32))*$B224+AND(BE$56&lt;'Summary&amp;Assumptions'!$J$31,BE$47&gt;=$FO224,BE$47&lt;=$FP224)*(('Summary&amp;Assumptions'!$H$25*$C224)*(1+'Summary&amp;Assumptions'!$J$29)^(BE$46-1))+AND(BE$56&lt;'Summary&amp;Assumptions'!$J$31,BE$47&gt;=$FQ224,BE$47&lt;=$FR224)*(('Summary&amp;Assumptions'!$H$25*$C224)*(1+'Summary&amp;Assumptions'!$J$29)^(BE$46-1))</f>
        <v>0</v>
      </c>
      <c r="BA224" s="588">
        <f>AND(BF$55&gt;0,SUM($E224:AZ224)&lt;'Summary&amp;Assumptions'!$G$32*$B224,$D224&gt;='Summary&amp;Assumptions'!$D$17,BF$47&gt;=$D224,BF$47&lt;=EDATE($D224,'Summary&amp;Assumptions'!$G$32))*$B224+AND(BF$56&lt;'Summary&amp;Assumptions'!$J$31,BF$47&gt;=$FO224,BF$47&lt;=$FP224)*(('Summary&amp;Assumptions'!$H$25*$C224)*(1+'Summary&amp;Assumptions'!$J$29)^(BF$46-1))+AND(BF$56&lt;'Summary&amp;Assumptions'!$J$31,BF$47&gt;=$FQ224,BF$47&lt;=$FR224)*(('Summary&amp;Assumptions'!$H$25*$C224)*(1+'Summary&amp;Assumptions'!$J$29)^(BF$46-1))</f>
        <v>0</v>
      </c>
      <c r="BB224" s="588">
        <f>AND(BG$55&gt;0,SUM($E224:BA224)&lt;'Summary&amp;Assumptions'!$G$32*$B224,$D224&gt;='Summary&amp;Assumptions'!$D$17,BG$47&gt;=$D224,BG$47&lt;=EDATE($D224,'Summary&amp;Assumptions'!$G$32))*$B224+AND(BG$56&lt;'Summary&amp;Assumptions'!$J$31,BG$47&gt;=$FO224,BG$47&lt;=$FP224)*(('Summary&amp;Assumptions'!$H$25*$C224)*(1+'Summary&amp;Assumptions'!$J$29)^(BG$46-1))+AND(BG$56&lt;'Summary&amp;Assumptions'!$J$31,BG$47&gt;=$FQ224,BG$47&lt;=$FR224)*(('Summary&amp;Assumptions'!$H$25*$C224)*(1+'Summary&amp;Assumptions'!$J$29)^(BG$46-1))</f>
        <v>0</v>
      </c>
      <c r="BC224" s="588">
        <f>AND(BH$55&gt;0,SUM($E224:BB224)&lt;'Summary&amp;Assumptions'!$G$32*$B224,$D224&gt;='Summary&amp;Assumptions'!$D$17,BH$47&gt;=$D224,BH$47&lt;=EDATE($D224,'Summary&amp;Assumptions'!$G$32))*$B224+AND(BH$56&lt;'Summary&amp;Assumptions'!$J$31,BH$47&gt;=$FO224,BH$47&lt;=$FP224)*(('Summary&amp;Assumptions'!$H$25*$C224)*(1+'Summary&amp;Assumptions'!$J$29)^(BH$46-1))+AND(BH$56&lt;'Summary&amp;Assumptions'!$J$31,BH$47&gt;=$FQ224,BH$47&lt;=$FR224)*(('Summary&amp;Assumptions'!$H$25*$C224)*(1+'Summary&amp;Assumptions'!$J$29)^(BH$46-1))</f>
        <v>0</v>
      </c>
      <c r="BD224" s="588">
        <f>AND(BI$55&gt;0,SUM($E224:BC224)&lt;'Summary&amp;Assumptions'!$G$32*$B224,$D224&gt;='Summary&amp;Assumptions'!$D$17,BI$47&gt;=$D224,BI$47&lt;=EDATE($D224,'Summary&amp;Assumptions'!$G$32))*$B224+AND(BI$56&lt;'Summary&amp;Assumptions'!$J$31,BI$47&gt;=$FO224,BI$47&lt;=$FP224)*(('Summary&amp;Assumptions'!$H$25*$C224)*(1+'Summary&amp;Assumptions'!$J$29)^(BI$46-1))+AND(BI$56&lt;'Summary&amp;Assumptions'!$J$31,BI$47&gt;=$FQ224,BI$47&lt;=$FR224)*(('Summary&amp;Assumptions'!$H$25*$C224)*(1+'Summary&amp;Assumptions'!$J$29)^(BI$46-1))</f>
        <v>0</v>
      </c>
      <c r="BE224" s="588">
        <f>AND(BJ$55&gt;0,SUM($E224:BD224)&lt;'Summary&amp;Assumptions'!$G$32*$B224,$D224&gt;='Summary&amp;Assumptions'!$D$17,BJ$47&gt;=$D224,BJ$47&lt;=EDATE($D224,'Summary&amp;Assumptions'!$G$32))*$B224+AND(BJ$56&lt;'Summary&amp;Assumptions'!$J$31,BJ$47&gt;=$FO224,BJ$47&lt;=$FP224)*(('Summary&amp;Assumptions'!$H$25*$C224)*(1+'Summary&amp;Assumptions'!$J$29)^(BJ$46-1))+AND(BJ$56&lt;'Summary&amp;Assumptions'!$J$31,BJ$47&gt;=$FQ224,BJ$47&lt;=$FR224)*(('Summary&amp;Assumptions'!$H$25*$C224)*(1+'Summary&amp;Assumptions'!$J$29)^(BJ$46-1))</f>
        <v>0</v>
      </c>
      <c r="BF224" s="588">
        <f>AND(BK$55&gt;0,SUM($E224:BE224)&lt;'Summary&amp;Assumptions'!$G$32*$B224,$D224&gt;='Summary&amp;Assumptions'!$D$17,BK$47&gt;=$D224,BK$47&lt;=EDATE($D224,'Summary&amp;Assumptions'!$G$32))*$B224+AND(BK$56&lt;'Summary&amp;Assumptions'!$J$31,BK$47&gt;=$FO224,BK$47&lt;=$FP224)*(('Summary&amp;Assumptions'!$H$25*$C224)*(1+'Summary&amp;Assumptions'!$J$29)^(BK$46-1))+AND(BK$56&lt;'Summary&amp;Assumptions'!$J$31,BK$47&gt;=$FQ224,BK$47&lt;=$FR224)*(('Summary&amp;Assumptions'!$H$25*$C224)*(1+'Summary&amp;Assumptions'!$J$29)^(BK$46-1))</f>
        <v>0</v>
      </c>
      <c r="BG224" s="588">
        <f>AND(BL$55&gt;0,SUM($E224:BF224)&lt;'Summary&amp;Assumptions'!$G$32*$B224,$D224&gt;='Summary&amp;Assumptions'!$D$17,BL$47&gt;=$D224,BL$47&lt;=EDATE($D224,'Summary&amp;Assumptions'!$G$32))*$B224+AND(BL$56&lt;'Summary&amp;Assumptions'!$J$31,BL$47&gt;=$FO224,BL$47&lt;=$FP224)*(('Summary&amp;Assumptions'!$H$25*$C224)*(1+'Summary&amp;Assumptions'!$J$29)^(BL$46-1))+AND(BL$56&lt;'Summary&amp;Assumptions'!$J$31,BL$47&gt;=$FQ224,BL$47&lt;=$FR224)*(('Summary&amp;Assumptions'!$H$25*$C224)*(1+'Summary&amp;Assumptions'!$J$29)^(BL$46-1))</f>
        <v>0</v>
      </c>
      <c r="BH224" s="588">
        <f>AND(BM$55&gt;0,SUM($E224:BG224)&lt;'Summary&amp;Assumptions'!$G$32*$B224,$D224&gt;='Summary&amp;Assumptions'!$D$17,BM$47&gt;=$D224,BM$47&lt;=EDATE($D224,'Summary&amp;Assumptions'!$G$32))*$B224+AND(BM$56&lt;'Summary&amp;Assumptions'!$J$31,BM$47&gt;=$FO224,BM$47&lt;=$FP224)*(('Summary&amp;Assumptions'!$H$25*$C224)*(1+'Summary&amp;Assumptions'!$J$29)^(BM$46-1))+AND(BM$56&lt;'Summary&amp;Assumptions'!$J$31,BM$47&gt;=$FQ224,BM$47&lt;=$FR224)*(('Summary&amp;Assumptions'!$H$25*$C224)*(1+'Summary&amp;Assumptions'!$J$29)^(BM$46-1))</f>
        <v>0</v>
      </c>
      <c r="BI224" s="588">
        <f>AND(BN$55&gt;0,SUM($E224:BH224)&lt;'Summary&amp;Assumptions'!$G$32*$B224,$D224&gt;='Summary&amp;Assumptions'!$D$17,BN$47&gt;=$D224,BN$47&lt;=EDATE($D224,'Summary&amp;Assumptions'!$G$32))*$B224+AND(BN$56&lt;'Summary&amp;Assumptions'!$J$31,BN$47&gt;=$FO224,BN$47&lt;=$FP224)*(('Summary&amp;Assumptions'!$H$25*$C224)*(1+'Summary&amp;Assumptions'!$J$29)^(BN$46-1))+AND(BN$56&lt;'Summary&amp;Assumptions'!$J$31,BN$47&gt;=$FQ224,BN$47&lt;=$FR224)*(('Summary&amp;Assumptions'!$H$25*$C224)*(1+'Summary&amp;Assumptions'!$J$29)^(BN$46-1))</f>
        <v>0</v>
      </c>
      <c r="BJ224" s="588">
        <f>AND(BO$55&gt;0,SUM($E224:BI224)&lt;'Summary&amp;Assumptions'!$G$32*$B224,$D224&gt;='Summary&amp;Assumptions'!$D$17,BO$47&gt;=$D224,BO$47&lt;=EDATE($D224,'Summary&amp;Assumptions'!$G$32))*$B224+AND(BO$56&lt;'Summary&amp;Assumptions'!$J$31,BO$47&gt;=$FO224,BO$47&lt;=$FP224)*(('Summary&amp;Assumptions'!$H$25*$C224)*(1+'Summary&amp;Assumptions'!$J$29)^(BO$46-1))+AND(BO$56&lt;'Summary&amp;Assumptions'!$J$31,BO$47&gt;=$FQ224,BO$47&lt;=$FR224)*(('Summary&amp;Assumptions'!$H$25*$C224)*(1+'Summary&amp;Assumptions'!$J$29)^(BO$46-1))</f>
        <v>0</v>
      </c>
      <c r="BK224" s="588">
        <f>AND(BP$55&gt;0,SUM($E224:BJ224)&lt;'Summary&amp;Assumptions'!$G$32*$B224,$D224&gt;='Summary&amp;Assumptions'!$D$17,BP$47&gt;=$D224,BP$47&lt;=EDATE($D224,'Summary&amp;Assumptions'!$G$32))*$B224+AND(BP$56&lt;'Summary&amp;Assumptions'!$J$31,BP$47&gt;=$FO224,BP$47&lt;=$FP224)*(('Summary&amp;Assumptions'!$H$25*$C224)*(1+'Summary&amp;Assumptions'!$J$29)^(BP$46-1))+AND(BP$56&lt;'Summary&amp;Assumptions'!$J$31,BP$47&gt;=$FQ224,BP$47&lt;=$FR224)*(('Summary&amp;Assumptions'!$H$25*$C224)*(1+'Summary&amp;Assumptions'!$J$29)^(BP$46-1))</f>
        <v>0</v>
      </c>
      <c r="BL224" s="588">
        <f>AND(BQ$55&gt;0,SUM($E224:BK224)&lt;'Summary&amp;Assumptions'!$G$32*$B224,$D224&gt;='Summary&amp;Assumptions'!$D$17,BQ$47&gt;=$D224,BQ$47&lt;=EDATE($D224,'Summary&amp;Assumptions'!$G$32))*$B224+AND(BQ$56&lt;'Summary&amp;Assumptions'!$J$31,BQ$47&gt;=$FO224,BQ$47&lt;=$FP224)*(('Summary&amp;Assumptions'!$H$25*$C224)*(1+'Summary&amp;Assumptions'!$J$29)^(BQ$46-1))+AND(BQ$56&lt;'Summary&amp;Assumptions'!$J$31,BQ$47&gt;=$FQ224,BQ$47&lt;=$FR224)*(('Summary&amp;Assumptions'!$H$25*$C224)*(1+'Summary&amp;Assumptions'!$J$29)^(BQ$46-1))</f>
        <v>0</v>
      </c>
      <c r="BM224" s="588">
        <f>AND(BR$55&gt;0,SUM($E224:BL224)&lt;'Summary&amp;Assumptions'!$G$32*$B224,$D224&gt;='Summary&amp;Assumptions'!$D$17,BR$47&gt;=$D224,BR$47&lt;=EDATE($D224,'Summary&amp;Assumptions'!$G$32))*$B224+AND(BR$56&lt;'Summary&amp;Assumptions'!$J$31,BR$47&gt;=$FO224,BR$47&lt;=$FP224)*(('Summary&amp;Assumptions'!$H$25*$C224)*(1+'Summary&amp;Assumptions'!$J$29)^(BR$46-1))+AND(BR$56&lt;'Summary&amp;Assumptions'!$J$31,BR$47&gt;=$FQ224,BR$47&lt;=$FR224)*(('Summary&amp;Assumptions'!$H$25*$C224)*(1+'Summary&amp;Assumptions'!$J$29)^(BR$46-1))</f>
        <v>0</v>
      </c>
      <c r="BN224" s="588">
        <f>AND(BS$55&gt;0,SUM($E224:BM224)&lt;'Summary&amp;Assumptions'!$G$32*$B224,$D224&gt;='Summary&amp;Assumptions'!$D$17,BS$47&gt;=$D224,BS$47&lt;=EDATE($D224,'Summary&amp;Assumptions'!$G$32))*$B224+AND(BS$56&lt;'Summary&amp;Assumptions'!$J$31,BS$47&gt;=$FO224,BS$47&lt;=$FP224)*(('Summary&amp;Assumptions'!$H$25*$C224)*(1+'Summary&amp;Assumptions'!$J$29)^(BS$46-1))+AND(BS$56&lt;'Summary&amp;Assumptions'!$J$31,BS$47&gt;=$FQ224,BS$47&lt;=$FR224)*(('Summary&amp;Assumptions'!$H$25*$C224)*(1+'Summary&amp;Assumptions'!$J$29)^(BS$46-1))</f>
        <v>0</v>
      </c>
      <c r="BO224" s="588">
        <f>AND(BT$55&gt;0,SUM($E224:BN224)&lt;'Summary&amp;Assumptions'!$G$32*$B224,$D224&gt;='Summary&amp;Assumptions'!$D$17,BT$47&gt;=$D224,BT$47&lt;=EDATE($D224,'Summary&amp;Assumptions'!$G$32))*$B224+AND(BT$56&lt;'Summary&amp;Assumptions'!$J$31,BT$47&gt;=$FO224,BT$47&lt;=$FP224)*(('Summary&amp;Assumptions'!$H$25*$C224)*(1+'Summary&amp;Assumptions'!$J$29)^(BT$46-1))+AND(BT$56&lt;'Summary&amp;Assumptions'!$J$31,BT$47&gt;=$FQ224,BT$47&lt;=$FR224)*(('Summary&amp;Assumptions'!$H$25*$C224)*(1+'Summary&amp;Assumptions'!$J$29)^(BT$46-1))</f>
        <v>0</v>
      </c>
      <c r="BP224" s="588">
        <f>AND(BU$55&gt;0,SUM($E224:BO224)&lt;'Summary&amp;Assumptions'!$G$32*$B224,$D224&gt;='Summary&amp;Assumptions'!$D$17,BU$47&gt;=$D224,BU$47&lt;=EDATE($D224,'Summary&amp;Assumptions'!$G$32))*$B224+AND(BU$56&lt;'Summary&amp;Assumptions'!$J$31,BU$47&gt;=$FO224,BU$47&lt;=$FP224)*(('Summary&amp;Assumptions'!$H$25*$C224)*(1+'Summary&amp;Assumptions'!$J$29)^(BU$46-1))+AND(BU$56&lt;'Summary&amp;Assumptions'!$J$31,BU$47&gt;=$FQ224,BU$47&lt;=$FR224)*(('Summary&amp;Assumptions'!$H$25*$C224)*(1+'Summary&amp;Assumptions'!$J$29)^(BU$46-1))</f>
        <v>0</v>
      </c>
      <c r="BQ224" s="588">
        <f>AND(BV$55&gt;0,SUM($E224:BP224)&lt;'Summary&amp;Assumptions'!$G$32*$B224,$D224&gt;='Summary&amp;Assumptions'!$D$17,BV$47&gt;=$D224,BV$47&lt;=EDATE($D224,'Summary&amp;Assumptions'!$G$32))*$B224+AND(BV$56&lt;'Summary&amp;Assumptions'!$J$31,BV$47&gt;=$FO224,BV$47&lt;=$FP224)*(('Summary&amp;Assumptions'!$H$25*$C224)*(1+'Summary&amp;Assumptions'!$J$29)^(BV$46-1))+AND(BV$56&lt;'Summary&amp;Assumptions'!$J$31,BV$47&gt;=$FQ224,BV$47&lt;=$FR224)*(('Summary&amp;Assumptions'!$H$25*$C224)*(1+'Summary&amp;Assumptions'!$J$29)^(BV$46-1))</f>
        <v>0</v>
      </c>
      <c r="BR224" s="588">
        <f>AND(BW$55&gt;0,SUM($E224:BQ224)&lt;'Summary&amp;Assumptions'!$G$32*$B224,$D224&gt;='Summary&amp;Assumptions'!$D$17,BW$47&gt;=$D224,BW$47&lt;=EDATE($D224,'Summary&amp;Assumptions'!$G$32))*$B224+AND(BW$56&lt;'Summary&amp;Assumptions'!$J$31,BW$47&gt;=$FO224,BW$47&lt;=$FP224)*(('Summary&amp;Assumptions'!$H$25*$C224)*(1+'Summary&amp;Assumptions'!$J$29)^(BW$46-1))+AND(BW$56&lt;'Summary&amp;Assumptions'!$J$31,BW$47&gt;=$FQ224,BW$47&lt;=$FR224)*(('Summary&amp;Assumptions'!$H$25*$C224)*(1+'Summary&amp;Assumptions'!$J$29)^(BW$46-1))</f>
        <v>0</v>
      </c>
      <c r="BS224" s="588">
        <f>AND(BX$55&gt;0,SUM($E224:BR224)&lt;'Summary&amp;Assumptions'!$G$32*$B224,$D224&gt;='Summary&amp;Assumptions'!$D$17,BX$47&gt;=$D224,BX$47&lt;=EDATE($D224,'Summary&amp;Assumptions'!$G$32))*$B224+AND(BX$56&lt;'Summary&amp;Assumptions'!$J$31,BX$47&gt;=$FO224,BX$47&lt;=$FP224)*(('Summary&amp;Assumptions'!$H$25*$C224)*(1+'Summary&amp;Assumptions'!$J$29)^(BX$46-1))+AND(BX$56&lt;'Summary&amp;Assumptions'!$J$31,BX$47&gt;=$FQ224,BX$47&lt;=$FR224)*(('Summary&amp;Assumptions'!$H$25*$C224)*(1+'Summary&amp;Assumptions'!$J$29)^(BX$46-1))</f>
        <v>0</v>
      </c>
      <c r="BT224" s="588">
        <f>AND(BY$55&gt;0,SUM($E224:BS224)&lt;'Summary&amp;Assumptions'!$G$32*$B224,$D224&gt;='Summary&amp;Assumptions'!$D$17,BY$47&gt;=$D224,BY$47&lt;=EDATE($D224,'Summary&amp;Assumptions'!$G$32))*$B224+AND(BY$56&lt;'Summary&amp;Assumptions'!$J$31,BY$47&gt;=$FO224,BY$47&lt;=$FP224)*(('Summary&amp;Assumptions'!$H$25*$C224)*(1+'Summary&amp;Assumptions'!$J$29)^(BY$46-1))+AND(BY$56&lt;'Summary&amp;Assumptions'!$J$31,BY$47&gt;=$FQ224,BY$47&lt;=$FR224)*(('Summary&amp;Assumptions'!$H$25*$C224)*(1+'Summary&amp;Assumptions'!$J$29)^(BY$46-1))</f>
        <v>0</v>
      </c>
      <c r="BU224" s="588">
        <f>AND(BZ$55&gt;0,SUM($E224:BT224)&lt;'Summary&amp;Assumptions'!$G$32*$B224,$D224&gt;='Summary&amp;Assumptions'!$D$17,BZ$47&gt;=$D224,BZ$47&lt;=EDATE($D224,'Summary&amp;Assumptions'!$G$32))*$B224+AND(BZ$56&lt;'Summary&amp;Assumptions'!$J$31,BZ$47&gt;=$FO224,BZ$47&lt;=$FP224)*(('Summary&amp;Assumptions'!$H$25*$C224)*(1+'Summary&amp;Assumptions'!$J$29)^(BZ$46-1))+AND(BZ$56&lt;'Summary&amp;Assumptions'!$J$31,BZ$47&gt;=$FQ224,BZ$47&lt;=$FR224)*(('Summary&amp;Assumptions'!$H$25*$C224)*(1+'Summary&amp;Assumptions'!$J$29)^(BZ$46-1))</f>
        <v>0</v>
      </c>
      <c r="BV224" s="588">
        <f>AND(CA$55&gt;0,SUM($E224:BU224)&lt;'Summary&amp;Assumptions'!$G$32*$B224,$D224&gt;='Summary&amp;Assumptions'!$D$17,CA$47&gt;=$D224,CA$47&lt;=EDATE($D224,'Summary&amp;Assumptions'!$G$32))*$B224+AND(CA$56&lt;'Summary&amp;Assumptions'!$J$31,CA$47&gt;=$FO224,CA$47&lt;=$FP224)*(('Summary&amp;Assumptions'!$H$25*$C224)*(1+'Summary&amp;Assumptions'!$J$29)^(CA$46-1))+AND(CA$56&lt;'Summary&amp;Assumptions'!$J$31,CA$47&gt;=$FQ224,CA$47&lt;=$FR224)*(('Summary&amp;Assumptions'!$H$25*$C224)*(1+'Summary&amp;Assumptions'!$J$29)^(CA$46-1))</f>
        <v>0</v>
      </c>
      <c r="BW224" s="588">
        <f>AND(CB$55&gt;0,SUM($E224:BV224)&lt;'Summary&amp;Assumptions'!$G$32*$B224,$D224&gt;='Summary&amp;Assumptions'!$D$17,CB$47&gt;=$D224,CB$47&lt;=EDATE($D224,'Summary&amp;Assumptions'!$G$32))*$B224+AND(CB$56&lt;'Summary&amp;Assumptions'!$J$31,CB$47&gt;=$FO224,CB$47&lt;=$FP224)*(('Summary&amp;Assumptions'!$H$25*$C224)*(1+'Summary&amp;Assumptions'!$J$29)^(CB$46-1))+AND(CB$56&lt;'Summary&amp;Assumptions'!$J$31,CB$47&gt;=$FQ224,CB$47&lt;=$FR224)*(('Summary&amp;Assumptions'!$H$25*$C224)*(1+'Summary&amp;Assumptions'!$J$29)^(CB$46-1))</f>
        <v>0</v>
      </c>
      <c r="BX224" s="588">
        <f>AND(CC$55&gt;0,SUM($E224:BW224)&lt;'Summary&amp;Assumptions'!$G$32*$B224,$D224&gt;='Summary&amp;Assumptions'!$D$17,CC$47&gt;=$D224,CC$47&lt;=EDATE($D224,'Summary&amp;Assumptions'!$G$32))*$B224+AND(CC$56&lt;'Summary&amp;Assumptions'!$J$31,CC$47&gt;=$FO224,CC$47&lt;=$FP224)*(('Summary&amp;Assumptions'!$H$25*$C224)*(1+'Summary&amp;Assumptions'!$J$29)^(CC$46-1))+AND(CC$56&lt;'Summary&amp;Assumptions'!$J$31,CC$47&gt;=$FQ224,CC$47&lt;=$FR224)*(('Summary&amp;Assumptions'!$H$25*$C224)*(1+'Summary&amp;Assumptions'!$J$29)^(CC$46-1))</f>
        <v>0</v>
      </c>
      <c r="BY224" s="588">
        <f>AND(CD$55&gt;0,SUM($E224:BX224)&lt;'Summary&amp;Assumptions'!$G$32*$B224,$D224&gt;='Summary&amp;Assumptions'!$D$17,CD$47&gt;=$D224,CD$47&lt;=EDATE($D224,'Summary&amp;Assumptions'!$G$32))*$B224+AND(CD$56&lt;'Summary&amp;Assumptions'!$J$31,CD$47&gt;=$FO224,CD$47&lt;=$FP224)*(('Summary&amp;Assumptions'!$H$25*$C224)*(1+'Summary&amp;Assumptions'!$J$29)^(CD$46-1))+AND(CD$56&lt;'Summary&amp;Assumptions'!$J$31,CD$47&gt;=$FQ224,CD$47&lt;=$FR224)*(('Summary&amp;Assumptions'!$H$25*$C224)*(1+'Summary&amp;Assumptions'!$J$29)^(CD$46-1))</f>
        <v>0</v>
      </c>
      <c r="BZ224" s="588">
        <f>AND(CE$55&gt;0,SUM($E224:BY224)&lt;'Summary&amp;Assumptions'!$G$32*$B224,$D224&gt;='Summary&amp;Assumptions'!$D$17,CE$47&gt;=$D224,CE$47&lt;=EDATE($D224,'Summary&amp;Assumptions'!$G$32))*$B224+AND(CE$56&lt;'Summary&amp;Assumptions'!$J$31,CE$47&gt;=$FO224,CE$47&lt;=$FP224)*(('Summary&amp;Assumptions'!$H$25*$C224)*(1+'Summary&amp;Assumptions'!$J$29)^(CE$46-1))+AND(CE$56&lt;'Summary&amp;Assumptions'!$J$31,CE$47&gt;=$FQ224,CE$47&lt;=$FR224)*(('Summary&amp;Assumptions'!$H$25*$C224)*(1+'Summary&amp;Assumptions'!$J$29)^(CE$46-1))</f>
        <v>0</v>
      </c>
      <c r="CA224" s="588">
        <f>AND(CF$55&gt;0,SUM($E224:BZ224)&lt;'Summary&amp;Assumptions'!$G$32*$B224,$D224&gt;='Summary&amp;Assumptions'!$D$17,CF$47&gt;=$D224,CF$47&lt;=EDATE($D224,'Summary&amp;Assumptions'!$G$32))*$B224+AND(CF$56&lt;'Summary&amp;Assumptions'!$J$31,CF$47&gt;=$FO224,CF$47&lt;=$FP224)*(('Summary&amp;Assumptions'!$H$25*$C224)*(1+'Summary&amp;Assumptions'!$J$29)^(CF$46-1))+AND(CF$56&lt;'Summary&amp;Assumptions'!$J$31,CF$47&gt;=$FQ224,CF$47&lt;=$FR224)*(('Summary&amp;Assumptions'!$H$25*$C224)*(1+'Summary&amp;Assumptions'!$J$29)^(CF$46-1))</f>
        <v>0</v>
      </c>
      <c r="CB224" s="588">
        <f>AND(CG$55&gt;0,SUM($E224:CA224)&lt;'Summary&amp;Assumptions'!$G$32*$B224,$D224&gt;='Summary&amp;Assumptions'!$D$17,CG$47&gt;=$D224,CG$47&lt;=EDATE($D224,'Summary&amp;Assumptions'!$G$32))*$B224+AND(CG$56&lt;'Summary&amp;Assumptions'!$J$31,CG$47&gt;=$FO224,CG$47&lt;=$FP224)*(('Summary&amp;Assumptions'!$H$25*$C224)*(1+'Summary&amp;Assumptions'!$J$29)^(CG$46-1))+AND(CG$56&lt;'Summary&amp;Assumptions'!$J$31,CG$47&gt;=$FQ224,CG$47&lt;=$FR224)*(('Summary&amp;Assumptions'!$H$25*$C224)*(1+'Summary&amp;Assumptions'!$J$29)^(CG$46-1))</f>
        <v>0</v>
      </c>
      <c r="CC224" s="588">
        <f>AND(CH$55&gt;0,SUM($E224:CB224)&lt;'Summary&amp;Assumptions'!$G$32*$B224,$D224&gt;='Summary&amp;Assumptions'!$D$17,CH$47&gt;=$D224,CH$47&lt;=EDATE($D224,'Summary&amp;Assumptions'!$G$32))*$B224+AND(CH$56&lt;'Summary&amp;Assumptions'!$J$31,CH$47&gt;=$FO224,CH$47&lt;=$FP224)*(('Summary&amp;Assumptions'!$H$25*$C224)*(1+'Summary&amp;Assumptions'!$J$29)^(CH$46-1))+AND(CH$56&lt;'Summary&amp;Assumptions'!$J$31,CH$47&gt;=$FQ224,CH$47&lt;=$FR224)*(('Summary&amp;Assumptions'!$H$25*$C224)*(1+'Summary&amp;Assumptions'!$J$29)^(CH$46-1))</f>
        <v>0</v>
      </c>
      <c r="CD224" s="588">
        <f>AND(CI$55&gt;0,SUM($E224:CC224)&lt;'Summary&amp;Assumptions'!$G$32*$B224,$D224&gt;='Summary&amp;Assumptions'!$D$17,CI$47&gt;=$D224,CI$47&lt;=EDATE($D224,'Summary&amp;Assumptions'!$G$32))*$B224+AND(CI$56&lt;'Summary&amp;Assumptions'!$J$31,CI$47&gt;=$FO224,CI$47&lt;=$FP224)*(('Summary&amp;Assumptions'!$H$25*$C224)*(1+'Summary&amp;Assumptions'!$J$29)^(CI$46-1))+AND(CI$56&lt;'Summary&amp;Assumptions'!$J$31,CI$47&gt;=$FQ224,CI$47&lt;=$FR224)*(('Summary&amp;Assumptions'!$H$25*$C224)*(1+'Summary&amp;Assumptions'!$J$29)^(CI$46-1))</f>
        <v>0</v>
      </c>
      <c r="CE224" s="588">
        <f>AND(CJ$55&gt;0,SUM($E224:CD224)&lt;'Summary&amp;Assumptions'!$G$32*$B224,$D224&gt;='Summary&amp;Assumptions'!$D$17,CJ$47&gt;=$D224,CJ$47&lt;=EDATE($D224,'Summary&amp;Assumptions'!$G$32))*$B224+AND(CJ$56&lt;'Summary&amp;Assumptions'!$J$31,CJ$47&gt;=$FO224,CJ$47&lt;=$FP224)*(('Summary&amp;Assumptions'!$H$25*$C224)*(1+'Summary&amp;Assumptions'!$J$29)^(CJ$46-1))+AND(CJ$56&lt;'Summary&amp;Assumptions'!$J$31,CJ$47&gt;=$FQ224,CJ$47&lt;=$FR224)*(('Summary&amp;Assumptions'!$H$25*$C224)*(1+'Summary&amp;Assumptions'!$J$29)^(CJ$46-1))</f>
        <v>0</v>
      </c>
      <c r="CF224" s="588">
        <f>AND(CK$55&gt;0,SUM($E224:CE224)&lt;'Summary&amp;Assumptions'!$G$32*$B224,$D224&gt;='Summary&amp;Assumptions'!$D$17,CK$47&gt;=$D224,CK$47&lt;=EDATE($D224,'Summary&amp;Assumptions'!$G$32))*$B224+AND(CK$56&lt;'Summary&amp;Assumptions'!$J$31,CK$47&gt;=$FO224,CK$47&lt;=$FP224)*(('Summary&amp;Assumptions'!$H$25*$C224)*(1+'Summary&amp;Assumptions'!$J$29)^(CK$46-1))+AND(CK$56&lt;'Summary&amp;Assumptions'!$J$31,CK$47&gt;=$FQ224,CK$47&lt;=$FR224)*(('Summary&amp;Assumptions'!$H$25*$C224)*(1+'Summary&amp;Assumptions'!$J$29)^(CK$46-1))</f>
        <v>0</v>
      </c>
      <c r="CG224" s="588">
        <f>AND(CL$55&gt;0,SUM($E224:CF224)&lt;'Summary&amp;Assumptions'!$G$32*$B224,$D224&gt;='Summary&amp;Assumptions'!$D$17,CL$47&gt;=$D224,CL$47&lt;=EDATE($D224,'Summary&amp;Assumptions'!$G$32))*$B224+AND(CL$56&lt;'Summary&amp;Assumptions'!$J$31,CL$47&gt;=$FO224,CL$47&lt;=$FP224)*(('Summary&amp;Assumptions'!$H$25*$C224)*(1+'Summary&amp;Assumptions'!$J$29)^(CL$46-1))+AND(CL$56&lt;'Summary&amp;Assumptions'!$J$31,CL$47&gt;=$FQ224,CL$47&lt;=$FR224)*(('Summary&amp;Assumptions'!$H$25*$C224)*(1+'Summary&amp;Assumptions'!$J$29)^(CL$46-1))</f>
        <v>0</v>
      </c>
      <c r="CH224" s="588">
        <f>AND(CM$55&gt;0,SUM($E224:CG224)&lt;'Summary&amp;Assumptions'!$G$32*$B224,$D224&gt;='Summary&amp;Assumptions'!$D$17,CM$47&gt;=$D224,CM$47&lt;=EDATE($D224,'Summary&amp;Assumptions'!$G$32))*$B224+AND(CM$56&lt;'Summary&amp;Assumptions'!$J$31,CM$47&gt;=$FO224,CM$47&lt;=$FP224)*(('Summary&amp;Assumptions'!$H$25*$C224)*(1+'Summary&amp;Assumptions'!$J$29)^(CM$46-1))+AND(CM$56&lt;'Summary&amp;Assumptions'!$J$31,CM$47&gt;=$FQ224,CM$47&lt;=$FR224)*(('Summary&amp;Assumptions'!$H$25*$C224)*(1+'Summary&amp;Assumptions'!$J$29)^(CM$46-1))</f>
        <v>0</v>
      </c>
      <c r="CI224" s="588">
        <f>AND(CN$55&gt;0,SUM($E224:CH224)&lt;'Summary&amp;Assumptions'!$G$32*$B224,$D224&gt;='Summary&amp;Assumptions'!$D$17,CN$47&gt;=$D224,CN$47&lt;=EDATE($D224,'Summary&amp;Assumptions'!$G$32))*$B224+AND(CN$56&lt;'Summary&amp;Assumptions'!$J$31,CN$47&gt;=$FO224,CN$47&lt;=$FP224)*(('Summary&amp;Assumptions'!$H$25*$C224)*(1+'Summary&amp;Assumptions'!$J$29)^(CN$46-1))+AND(CN$56&lt;'Summary&amp;Assumptions'!$J$31,CN$47&gt;=$FQ224,CN$47&lt;=$FR224)*(('Summary&amp;Assumptions'!$H$25*$C224)*(1+'Summary&amp;Assumptions'!$J$29)^(CN$46-1))</f>
        <v>0</v>
      </c>
      <c r="CJ224" s="588">
        <f>AND(CO$55&gt;0,SUM($E224:CI224)&lt;'Summary&amp;Assumptions'!$G$32*$B224,$D224&gt;='Summary&amp;Assumptions'!$D$17,CO$47&gt;=$D224,CO$47&lt;=EDATE($D224,'Summary&amp;Assumptions'!$G$32))*$B224+AND(CO$56&lt;'Summary&amp;Assumptions'!$J$31,CO$47&gt;=$FO224,CO$47&lt;=$FP224)*(('Summary&amp;Assumptions'!$H$25*$C224)*(1+'Summary&amp;Assumptions'!$J$29)^(CO$46-1))+AND(CO$56&lt;'Summary&amp;Assumptions'!$J$31,CO$47&gt;=$FQ224,CO$47&lt;=$FR224)*(('Summary&amp;Assumptions'!$H$25*$C224)*(1+'Summary&amp;Assumptions'!$J$29)^(CO$46-1))</f>
        <v>0</v>
      </c>
      <c r="CK224" s="588">
        <f>AND(CP$55&gt;0,SUM($E224:CJ224)&lt;'Summary&amp;Assumptions'!$G$32*$B224,$D224&gt;='Summary&amp;Assumptions'!$D$17,CP$47&gt;=$D224,CP$47&lt;=EDATE($D224,'Summary&amp;Assumptions'!$G$32))*$B224+AND(CP$56&lt;'Summary&amp;Assumptions'!$J$31,CP$47&gt;=$FO224,CP$47&lt;=$FP224)*(('Summary&amp;Assumptions'!$H$25*$C224)*(1+'Summary&amp;Assumptions'!$J$29)^(CP$46-1))+AND(CP$56&lt;'Summary&amp;Assumptions'!$J$31,CP$47&gt;=$FQ224,CP$47&lt;=$FR224)*(('Summary&amp;Assumptions'!$H$25*$C224)*(1+'Summary&amp;Assumptions'!$J$29)^(CP$46-1))</f>
        <v>0</v>
      </c>
      <c r="CL224" s="588">
        <f>AND(CQ$55&gt;0,SUM($E224:CK224)&lt;'Summary&amp;Assumptions'!$G$32*$B224,$D224&gt;='Summary&amp;Assumptions'!$D$17,CQ$47&gt;=$D224,CQ$47&lt;=EDATE($D224,'Summary&amp;Assumptions'!$G$32))*$B224+AND(CQ$56&lt;'Summary&amp;Assumptions'!$J$31,CQ$47&gt;=$FO224,CQ$47&lt;=$FP224)*(('Summary&amp;Assumptions'!$H$25*$C224)*(1+'Summary&amp;Assumptions'!$J$29)^(CQ$46-1))+AND(CQ$56&lt;'Summary&amp;Assumptions'!$J$31,CQ$47&gt;=$FQ224,CQ$47&lt;=$FR224)*(('Summary&amp;Assumptions'!$H$25*$C224)*(1+'Summary&amp;Assumptions'!$J$29)^(CQ$46-1))</f>
        <v>0</v>
      </c>
      <c r="CM224" s="588">
        <f>AND(CR$55&gt;0,SUM($E224:CL224)&lt;'Summary&amp;Assumptions'!$G$32*$B224,$D224&gt;='Summary&amp;Assumptions'!$D$17,CR$47&gt;=$D224,CR$47&lt;=EDATE($D224,'Summary&amp;Assumptions'!$G$32))*$B224+AND(CR$56&lt;'Summary&amp;Assumptions'!$J$31,CR$47&gt;=$FO224,CR$47&lt;=$FP224)*(('Summary&amp;Assumptions'!$H$25*$C224)*(1+'Summary&amp;Assumptions'!$J$29)^(CR$46-1))+AND(CR$56&lt;'Summary&amp;Assumptions'!$J$31,CR$47&gt;=$FQ224,CR$47&lt;=$FR224)*(('Summary&amp;Assumptions'!$H$25*$C224)*(1+'Summary&amp;Assumptions'!$J$29)^(CR$46-1))</f>
        <v>0</v>
      </c>
      <c r="CN224" s="588">
        <f>AND(CS$55&gt;0,SUM($E224:CM224)&lt;'Summary&amp;Assumptions'!$G$32*$B224,$D224&gt;='Summary&amp;Assumptions'!$D$17,CS$47&gt;=$D224,CS$47&lt;=EDATE($D224,'Summary&amp;Assumptions'!$G$32))*$B224+AND(CS$56&lt;'Summary&amp;Assumptions'!$J$31,CS$47&gt;=$FO224,CS$47&lt;=$FP224)*(('Summary&amp;Assumptions'!$H$25*$C224)*(1+'Summary&amp;Assumptions'!$J$29)^(CS$46-1))+AND(CS$56&lt;'Summary&amp;Assumptions'!$J$31,CS$47&gt;=$FQ224,CS$47&lt;=$FR224)*(('Summary&amp;Assumptions'!$H$25*$C224)*(1+'Summary&amp;Assumptions'!$J$29)^(CS$46-1))</f>
        <v>0</v>
      </c>
      <c r="CO224" s="588">
        <f>AND(CT$55&gt;0,SUM($E224:CN224)&lt;'Summary&amp;Assumptions'!$G$32*$B224,$D224&gt;='Summary&amp;Assumptions'!$D$17,CT$47&gt;=$D224,CT$47&lt;=EDATE($D224,'Summary&amp;Assumptions'!$G$32))*$B224+AND(CT$56&lt;'Summary&amp;Assumptions'!$J$31,CT$47&gt;=$FO224,CT$47&lt;=$FP224)*(('Summary&amp;Assumptions'!$H$25*$C224)*(1+'Summary&amp;Assumptions'!$J$29)^(CT$46-1))+AND(CT$56&lt;'Summary&amp;Assumptions'!$J$31,CT$47&gt;=$FQ224,CT$47&lt;=$FR224)*(('Summary&amp;Assumptions'!$H$25*$C224)*(1+'Summary&amp;Assumptions'!$J$29)^(CT$46-1))</f>
        <v>0</v>
      </c>
      <c r="CP224" s="588">
        <f>AND(CU$55&gt;0,SUM($E224:CO224)&lt;'Summary&amp;Assumptions'!$G$32*$B224,$D224&gt;='Summary&amp;Assumptions'!$D$17,CU$47&gt;=$D224,CU$47&lt;=EDATE($D224,'Summary&amp;Assumptions'!$G$32))*$B224+AND(CU$56&lt;'Summary&amp;Assumptions'!$J$31,CU$47&gt;=$FO224,CU$47&lt;=$FP224)*(('Summary&amp;Assumptions'!$H$25*$C224)*(1+'Summary&amp;Assumptions'!$J$29)^(CU$46-1))+AND(CU$56&lt;'Summary&amp;Assumptions'!$J$31,CU$47&gt;=$FQ224,CU$47&lt;=$FR224)*(('Summary&amp;Assumptions'!$H$25*$C224)*(1+'Summary&amp;Assumptions'!$J$29)^(CU$46-1))</f>
        <v>0</v>
      </c>
      <c r="CQ224" s="588">
        <f>AND(CV$55&gt;0,SUM($E224:CP224)&lt;'Summary&amp;Assumptions'!$G$32*$B224,$D224&gt;='Summary&amp;Assumptions'!$D$17,CV$47&gt;=$D224,CV$47&lt;=EDATE($D224,'Summary&amp;Assumptions'!$G$32))*$B224+AND(CV$56&lt;'Summary&amp;Assumptions'!$J$31,CV$47&gt;=$FO224,CV$47&lt;=$FP224)*(('Summary&amp;Assumptions'!$H$25*$C224)*(1+'Summary&amp;Assumptions'!$J$29)^(CV$46-1))+AND(CV$56&lt;'Summary&amp;Assumptions'!$J$31,CV$47&gt;=$FQ224,CV$47&lt;=$FR224)*(('Summary&amp;Assumptions'!$H$25*$C224)*(1+'Summary&amp;Assumptions'!$J$29)^(CV$46-1))</f>
        <v>0</v>
      </c>
      <c r="CR224" s="588">
        <f>AND(CW$55&gt;0,SUM($E224:CQ224)&lt;'Summary&amp;Assumptions'!$G$32*$B224,$D224&gt;='Summary&amp;Assumptions'!$D$17,CW$47&gt;=$D224,CW$47&lt;=EDATE($D224,'Summary&amp;Assumptions'!$G$32))*$B224+AND(CW$56&lt;'Summary&amp;Assumptions'!$J$31,CW$47&gt;=$FO224,CW$47&lt;=$FP224)*(('Summary&amp;Assumptions'!$H$25*$C224)*(1+'Summary&amp;Assumptions'!$J$29)^(CW$46-1))+AND(CW$56&lt;'Summary&amp;Assumptions'!$J$31,CW$47&gt;=$FQ224,CW$47&lt;=$FR224)*(('Summary&amp;Assumptions'!$H$25*$C224)*(1+'Summary&amp;Assumptions'!$J$29)^(CW$46-1))</f>
        <v>0</v>
      </c>
      <c r="CS224" s="588">
        <f>AND(CX$55&gt;0,SUM($E224:CR224)&lt;'Summary&amp;Assumptions'!$G$32*$B224,$D224&gt;='Summary&amp;Assumptions'!$D$17,CX$47&gt;=$D224,CX$47&lt;=EDATE($D224,'Summary&amp;Assumptions'!$G$32))*$B224+AND(CX$56&lt;'Summary&amp;Assumptions'!$J$31,CX$47&gt;=$FO224,CX$47&lt;=$FP224)*(('Summary&amp;Assumptions'!$H$25*$C224)*(1+'Summary&amp;Assumptions'!$J$29)^(CX$46-1))+AND(CX$56&lt;'Summary&amp;Assumptions'!$J$31,CX$47&gt;=$FQ224,CX$47&lt;=$FR224)*(('Summary&amp;Assumptions'!$H$25*$C224)*(1+'Summary&amp;Assumptions'!$J$29)^(CX$46-1))</f>
        <v>0</v>
      </c>
      <c r="CT224" s="588">
        <f>AND(CY$55&gt;0,SUM($E224:CS224)&lt;'Summary&amp;Assumptions'!$G$32*$B224,$D224&gt;='Summary&amp;Assumptions'!$D$17,CY$47&gt;=$D224,CY$47&lt;=EDATE($D224,'Summary&amp;Assumptions'!$G$32))*$B224+AND(CY$56&lt;'Summary&amp;Assumptions'!$J$31,CY$47&gt;=$FO224,CY$47&lt;=$FP224)*(('Summary&amp;Assumptions'!$H$25*$C224)*(1+'Summary&amp;Assumptions'!$J$29)^(CY$46-1))+AND(CY$56&lt;'Summary&amp;Assumptions'!$J$31,CY$47&gt;=$FQ224,CY$47&lt;=$FR224)*(('Summary&amp;Assumptions'!$H$25*$C224)*(1+'Summary&amp;Assumptions'!$J$29)^(CY$46-1))</f>
        <v>0</v>
      </c>
      <c r="CU224" s="588">
        <f>AND(CZ$55&gt;0,SUM($E224:CT224)&lt;'Summary&amp;Assumptions'!$G$32*$B224,$D224&gt;='Summary&amp;Assumptions'!$D$17,CZ$47&gt;=$D224,CZ$47&lt;=EDATE($D224,'Summary&amp;Assumptions'!$G$32))*$B224+AND(CZ$56&lt;'Summary&amp;Assumptions'!$J$31,CZ$47&gt;=$FO224,CZ$47&lt;=$FP224)*(('Summary&amp;Assumptions'!$H$25*$C224)*(1+'Summary&amp;Assumptions'!$J$29)^(CZ$46-1))+AND(CZ$56&lt;'Summary&amp;Assumptions'!$J$31,CZ$47&gt;=$FQ224,CZ$47&lt;=$FR224)*(('Summary&amp;Assumptions'!$H$25*$C224)*(1+'Summary&amp;Assumptions'!$J$29)^(CZ$46-1))</f>
        <v>0</v>
      </c>
      <c r="CV224" s="588">
        <f>AND(DA$55&gt;0,SUM($E224:CU224)&lt;'Summary&amp;Assumptions'!$G$32*$B224,$D224&gt;='Summary&amp;Assumptions'!$D$17,DA$47&gt;=$D224,DA$47&lt;=EDATE($D224,'Summary&amp;Assumptions'!$G$32))*$B224+AND(DA$56&lt;'Summary&amp;Assumptions'!$J$31,DA$47&gt;=$FO224,DA$47&lt;=$FP224)*(('Summary&amp;Assumptions'!$H$25*$C224)*(1+'Summary&amp;Assumptions'!$J$29)^(DA$46-1))+AND(DA$56&lt;'Summary&amp;Assumptions'!$J$31,DA$47&gt;=$FQ224,DA$47&lt;=$FR224)*(('Summary&amp;Assumptions'!$H$25*$C224)*(1+'Summary&amp;Assumptions'!$J$29)^(DA$46-1))</f>
        <v>0</v>
      </c>
      <c r="CW224" s="588">
        <f>AND(DB$55&gt;0,SUM($E224:CV224)&lt;'Summary&amp;Assumptions'!$G$32*$B224,$D224&gt;='Summary&amp;Assumptions'!$D$17,DB$47&gt;=$D224,DB$47&lt;=EDATE($D224,'Summary&amp;Assumptions'!$G$32))*$B224+AND(DB$56&lt;'Summary&amp;Assumptions'!$J$31,DB$47&gt;=$FO224,DB$47&lt;=$FP224)*(('Summary&amp;Assumptions'!$H$25*$C224)*(1+'Summary&amp;Assumptions'!$J$29)^(DB$46-1))+AND(DB$56&lt;'Summary&amp;Assumptions'!$J$31,DB$47&gt;=$FQ224,DB$47&lt;=$FR224)*(('Summary&amp;Assumptions'!$H$25*$C224)*(1+'Summary&amp;Assumptions'!$J$29)^(DB$46-1))</f>
        <v>0</v>
      </c>
      <c r="CX224" s="588">
        <f>AND(DC$55&gt;0,SUM($E224:CW224)&lt;'Summary&amp;Assumptions'!$G$32*$B224,$D224&gt;='Summary&amp;Assumptions'!$D$17,DC$47&gt;=$D224,DC$47&lt;=EDATE($D224,'Summary&amp;Assumptions'!$G$32))*$B224+AND(DC$56&lt;'Summary&amp;Assumptions'!$J$31,DC$47&gt;=$FO224,DC$47&lt;=$FP224)*(('Summary&amp;Assumptions'!$H$25*$C224)*(1+'Summary&amp;Assumptions'!$J$29)^(DC$46-1))+AND(DC$56&lt;'Summary&amp;Assumptions'!$J$31,DC$47&gt;=$FQ224,DC$47&lt;=$FR224)*(('Summary&amp;Assumptions'!$H$25*$C224)*(1+'Summary&amp;Assumptions'!$J$29)^(DC$46-1))</f>
        <v>0</v>
      </c>
      <c r="CY224" s="588">
        <f>AND(DD$55&gt;0,SUM($E224:CX224)&lt;'Summary&amp;Assumptions'!$G$32*$B224,$D224&gt;='Summary&amp;Assumptions'!$D$17,DD$47&gt;=$D224,DD$47&lt;=EDATE($D224,'Summary&amp;Assumptions'!$G$32))*$B224+AND(DD$56&lt;'Summary&amp;Assumptions'!$J$31,DD$47&gt;=$FO224,DD$47&lt;=$FP224)*(('Summary&amp;Assumptions'!$H$25*$C224)*(1+'Summary&amp;Assumptions'!$J$29)^(DD$46-1))+AND(DD$56&lt;'Summary&amp;Assumptions'!$J$31,DD$47&gt;=$FQ224,DD$47&lt;=$FR224)*(('Summary&amp;Assumptions'!$H$25*$C224)*(1+'Summary&amp;Assumptions'!$J$29)^(DD$46-1))</f>
        <v>0</v>
      </c>
      <c r="CZ224" s="588">
        <f>AND(DE$55&gt;0,SUM($E224:CY224)&lt;'Summary&amp;Assumptions'!$G$32*$B224,$D224&gt;='Summary&amp;Assumptions'!$D$17,DE$47&gt;=$D224,DE$47&lt;=EDATE($D224,'Summary&amp;Assumptions'!$G$32))*$B224+AND(DE$56&lt;'Summary&amp;Assumptions'!$J$31,DE$47&gt;=$FO224,DE$47&lt;=$FP224)*(('Summary&amp;Assumptions'!$H$25*$C224)*(1+'Summary&amp;Assumptions'!$J$29)^(DE$46-1))+AND(DE$56&lt;'Summary&amp;Assumptions'!$J$31,DE$47&gt;=$FQ224,DE$47&lt;=$FR224)*(('Summary&amp;Assumptions'!$H$25*$C224)*(1+'Summary&amp;Assumptions'!$J$29)^(DE$46-1))</f>
        <v>0</v>
      </c>
      <c r="DA224" s="588">
        <f>AND(DF$55&gt;0,SUM($E224:CZ224)&lt;'Summary&amp;Assumptions'!$G$32*$B224,$D224&gt;='Summary&amp;Assumptions'!$D$17,DF$47&gt;=$D224,DF$47&lt;=EDATE($D224,'Summary&amp;Assumptions'!$G$32))*$B224+AND(DF$56&lt;'Summary&amp;Assumptions'!$J$31,DF$47&gt;=$FO224,DF$47&lt;=$FP224)*(('Summary&amp;Assumptions'!$H$25*$C224)*(1+'Summary&amp;Assumptions'!$J$29)^(DF$46-1))+AND(DF$56&lt;'Summary&amp;Assumptions'!$J$31,DF$47&gt;=$FQ224,DF$47&lt;=$FR224)*(('Summary&amp;Assumptions'!$H$25*$C224)*(1+'Summary&amp;Assumptions'!$J$29)^(DF$46-1))</f>
        <v>0</v>
      </c>
      <c r="DB224" s="588">
        <f>AND(DG$55&gt;0,SUM($E224:DA224)&lt;'Summary&amp;Assumptions'!$G$32*$B224,$D224&gt;='Summary&amp;Assumptions'!$D$17,DG$47&gt;=$D224,DG$47&lt;=EDATE($D224,'Summary&amp;Assumptions'!$G$32))*$B224+AND(DG$56&lt;'Summary&amp;Assumptions'!$J$31,DG$47&gt;=$FO224,DG$47&lt;=$FP224)*(('Summary&amp;Assumptions'!$H$25*$C224)*(1+'Summary&amp;Assumptions'!$J$29)^(DG$46-1))+AND(DG$56&lt;'Summary&amp;Assumptions'!$J$31,DG$47&gt;=$FQ224,DG$47&lt;=$FR224)*(('Summary&amp;Assumptions'!$H$25*$C224)*(1+'Summary&amp;Assumptions'!$J$29)^(DG$46-1))</f>
        <v>0</v>
      </c>
      <c r="DC224" s="588">
        <f>AND(DH$55&gt;0,SUM($E224:DB224)&lt;'Summary&amp;Assumptions'!$G$32*$B224,$D224&gt;='Summary&amp;Assumptions'!$D$17,DH$47&gt;=$D224,DH$47&lt;=EDATE($D224,'Summary&amp;Assumptions'!$G$32))*$B224+AND(DH$56&lt;'Summary&amp;Assumptions'!$J$31,DH$47&gt;=$FO224,DH$47&lt;=$FP224)*(('Summary&amp;Assumptions'!$H$25*$C224)*(1+'Summary&amp;Assumptions'!$J$29)^(DH$46-1))+AND(DH$56&lt;'Summary&amp;Assumptions'!$J$31,DH$47&gt;=$FQ224,DH$47&lt;=$FR224)*(('Summary&amp;Assumptions'!$H$25*$C224)*(1+'Summary&amp;Assumptions'!$J$29)^(DH$46-1))</f>
        <v>0</v>
      </c>
      <c r="DD224" s="588">
        <f>AND(DI$55&gt;0,SUM($E224:DC224)&lt;'Summary&amp;Assumptions'!$G$32*$B224,$D224&gt;='Summary&amp;Assumptions'!$D$17,DI$47&gt;=$D224,DI$47&lt;=EDATE($D224,'Summary&amp;Assumptions'!$G$32))*$B224+AND(DI$56&lt;'Summary&amp;Assumptions'!$J$31,DI$47&gt;=$FO224,DI$47&lt;=$FP224)*(('Summary&amp;Assumptions'!$H$25*$C224)*(1+'Summary&amp;Assumptions'!$J$29)^(DI$46-1))+AND(DI$56&lt;'Summary&amp;Assumptions'!$J$31,DI$47&gt;=$FQ224,DI$47&lt;=$FR224)*(('Summary&amp;Assumptions'!$H$25*$C224)*(1+'Summary&amp;Assumptions'!$J$29)^(DI$46-1))</f>
        <v>0</v>
      </c>
      <c r="DE224" s="588">
        <f>AND(DJ$55&gt;0,SUM($E224:DD224)&lt;'Summary&amp;Assumptions'!$G$32*$B224,$D224&gt;='Summary&amp;Assumptions'!$D$17,DJ$47&gt;=$D224,DJ$47&lt;=EDATE($D224,'Summary&amp;Assumptions'!$G$32))*$B224+AND(DJ$56&lt;'Summary&amp;Assumptions'!$J$31,DJ$47&gt;=$FO224,DJ$47&lt;=$FP224)*(('Summary&amp;Assumptions'!$H$25*$C224)*(1+'Summary&amp;Assumptions'!$J$29)^(DJ$46-1))+AND(DJ$56&lt;'Summary&amp;Assumptions'!$J$31,DJ$47&gt;=$FQ224,DJ$47&lt;=$FR224)*(('Summary&amp;Assumptions'!$H$25*$C224)*(1+'Summary&amp;Assumptions'!$J$29)^(DJ$46-1))</f>
        <v>0</v>
      </c>
      <c r="DF224" s="588">
        <f>AND(DK$55&gt;0,SUM($E224:DE224)&lt;'Summary&amp;Assumptions'!$G$32*$B224,$D224&gt;='Summary&amp;Assumptions'!$D$17,DK$47&gt;=$D224,DK$47&lt;=EDATE($D224,'Summary&amp;Assumptions'!$G$32))*$B224+AND(DK$56&lt;'Summary&amp;Assumptions'!$J$31,DK$47&gt;=$FO224,DK$47&lt;=$FP224)*(('Summary&amp;Assumptions'!$H$25*$C224)*(1+'Summary&amp;Assumptions'!$J$29)^(DK$46-1))+AND(DK$56&lt;'Summary&amp;Assumptions'!$J$31,DK$47&gt;=$FQ224,DK$47&lt;=$FR224)*(('Summary&amp;Assumptions'!$H$25*$C224)*(1+'Summary&amp;Assumptions'!$J$29)^(DK$46-1))</f>
        <v>0</v>
      </c>
      <c r="DG224" s="588">
        <f>AND(DL$55&gt;0,SUM($E224:DF224)&lt;'Summary&amp;Assumptions'!$G$32*$B224,$D224&gt;='Summary&amp;Assumptions'!$D$17,DL$47&gt;=$D224,DL$47&lt;=EDATE($D224,'Summary&amp;Assumptions'!$G$32))*$B224+AND(DL$56&lt;'Summary&amp;Assumptions'!$J$31,DL$47&gt;=$FO224,DL$47&lt;=$FP224)*(('Summary&amp;Assumptions'!$H$25*$C224)*(1+'Summary&amp;Assumptions'!$J$29)^(DL$46-1))+AND(DL$56&lt;'Summary&amp;Assumptions'!$J$31,DL$47&gt;=$FQ224,DL$47&lt;=$FR224)*(('Summary&amp;Assumptions'!$H$25*$C224)*(1+'Summary&amp;Assumptions'!$J$29)^(DL$46-1))</f>
        <v>0</v>
      </c>
      <c r="DH224" s="588">
        <f>AND(DM$55&gt;0,SUM($E224:DG224)&lt;'Summary&amp;Assumptions'!$G$32*$B224,$D224&gt;='Summary&amp;Assumptions'!$D$17,DM$47&gt;=$D224,DM$47&lt;=EDATE($D224,'Summary&amp;Assumptions'!$G$32))*$B224+AND(DM$56&lt;'Summary&amp;Assumptions'!$J$31,DM$47&gt;=$FO224,DM$47&lt;=$FP224)*(('Summary&amp;Assumptions'!$H$25*$C224)*(1+'Summary&amp;Assumptions'!$J$29)^(DM$46-1))+AND(DM$56&lt;'Summary&amp;Assumptions'!$J$31,DM$47&gt;=$FQ224,DM$47&lt;=$FR224)*(('Summary&amp;Assumptions'!$H$25*$C224)*(1+'Summary&amp;Assumptions'!$J$29)^(DM$46-1))</f>
        <v>0</v>
      </c>
      <c r="DI224" s="588">
        <f>AND(DN$55&gt;0,SUM($E224:DH224)&lt;'Summary&amp;Assumptions'!$G$32*$B224,$D224&gt;='Summary&amp;Assumptions'!$D$17,DN$47&gt;=$D224,DN$47&lt;=EDATE($D224,'Summary&amp;Assumptions'!$G$32))*$B224+AND(DN$56&lt;'Summary&amp;Assumptions'!$J$31,DN$47&gt;=$FO224,DN$47&lt;=$FP224)*(('Summary&amp;Assumptions'!$H$25*$C224)*(1+'Summary&amp;Assumptions'!$J$29)^(DN$46-1))+AND(DN$56&lt;'Summary&amp;Assumptions'!$J$31,DN$47&gt;=$FQ224,DN$47&lt;=$FR224)*(('Summary&amp;Assumptions'!$H$25*$C224)*(1+'Summary&amp;Assumptions'!$J$29)^(DN$46-1))</f>
        <v>0</v>
      </c>
      <c r="DJ224" s="588">
        <f>AND(DO$55&gt;0,SUM($E224:DI224)&lt;'Summary&amp;Assumptions'!$G$32*$B224,$D224&gt;='Summary&amp;Assumptions'!$D$17,DO$47&gt;=$D224,DO$47&lt;=EDATE($D224,'Summary&amp;Assumptions'!$G$32))*$B224+AND(DO$56&lt;'Summary&amp;Assumptions'!$J$31,DO$47&gt;=$FO224,DO$47&lt;=$FP224)*(('Summary&amp;Assumptions'!$H$25*$C224)*(1+'Summary&amp;Assumptions'!$J$29)^(DO$46-1))+AND(DO$56&lt;'Summary&amp;Assumptions'!$J$31,DO$47&gt;=$FQ224,DO$47&lt;=$FR224)*(('Summary&amp;Assumptions'!$H$25*$C224)*(1+'Summary&amp;Assumptions'!$J$29)^(DO$46-1))</f>
        <v>0</v>
      </c>
      <c r="DK224" s="588">
        <f>AND(DP$55&gt;0,SUM($E224:DJ224)&lt;'Summary&amp;Assumptions'!$G$32*$B224,$D224&gt;='Summary&amp;Assumptions'!$D$17,DP$47&gt;=$D224,DP$47&lt;=EDATE($D224,'Summary&amp;Assumptions'!$G$32))*$B224+AND(DP$56&lt;'Summary&amp;Assumptions'!$J$31,DP$47&gt;=$FO224,DP$47&lt;=$FP224)*(('Summary&amp;Assumptions'!$H$25*$C224)*(1+'Summary&amp;Assumptions'!$J$29)^(DP$46-1))+AND(DP$56&lt;'Summary&amp;Assumptions'!$J$31,DP$47&gt;=$FQ224,DP$47&lt;=$FR224)*(('Summary&amp;Assumptions'!$H$25*$C224)*(1+'Summary&amp;Assumptions'!$J$29)^(DP$46-1))</f>
        <v>0</v>
      </c>
      <c r="DL224" s="588">
        <f>AND(DQ$55&gt;0,SUM($E224:DK224)&lt;'Summary&amp;Assumptions'!$G$32*$B224,$D224&gt;='Summary&amp;Assumptions'!$D$17,DQ$47&gt;=$D224,DQ$47&lt;=EDATE($D224,'Summary&amp;Assumptions'!$G$32))*$B224+AND(DQ$56&lt;'Summary&amp;Assumptions'!$J$31,DQ$47&gt;=$FO224,DQ$47&lt;=$FP224)*(('Summary&amp;Assumptions'!$H$25*$C224)*(1+'Summary&amp;Assumptions'!$J$29)^(DQ$46-1))+AND(DQ$56&lt;'Summary&amp;Assumptions'!$J$31,DQ$47&gt;=$FQ224,DQ$47&lt;=$FR224)*(('Summary&amp;Assumptions'!$H$25*$C224)*(1+'Summary&amp;Assumptions'!$J$29)^(DQ$46-1))</f>
        <v>0</v>
      </c>
      <c r="DM224" s="588">
        <f>AND(DR$55&gt;0,SUM($E224:DL224)&lt;'Summary&amp;Assumptions'!$G$32*$B224,$D224&gt;='Summary&amp;Assumptions'!$D$17,DR$47&gt;=$D224,DR$47&lt;=EDATE($D224,'Summary&amp;Assumptions'!$G$32))*$B224+AND(DR$56&lt;'Summary&amp;Assumptions'!$J$31,DR$47&gt;=$FO224,DR$47&lt;=$FP224)*(('Summary&amp;Assumptions'!$H$25*$C224)*(1+'Summary&amp;Assumptions'!$J$29)^(DR$46-1))+AND(DR$56&lt;'Summary&amp;Assumptions'!$J$31,DR$47&gt;=$FQ224,DR$47&lt;=$FR224)*(('Summary&amp;Assumptions'!$H$25*$C224)*(1+'Summary&amp;Assumptions'!$J$29)^(DR$46-1))</f>
        <v>0</v>
      </c>
      <c r="DN224" s="588">
        <f>AND(DS$55&gt;0,SUM($E224:DM224)&lt;'Summary&amp;Assumptions'!$G$32*$B224,$D224&gt;='Summary&amp;Assumptions'!$D$17,DS$47&gt;=$D224,DS$47&lt;=EDATE($D224,'Summary&amp;Assumptions'!$G$32))*$B224+AND(DS$56&lt;'Summary&amp;Assumptions'!$J$31,DS$47&gt;=$FO224,DS$47&lt;=$FP224)*(('Summary&amp;Assumptions'!$H$25*$C224)*(1+'Summary&amp;Assumptions'!$J$29)^(DS$46-1))+AND(DS$56&lt;'Summary&amp;Assumptions'!$J$31,DS$47&gt;=$FQ224,DS$47&lt;=$FR224)*(('Summary&amp;Assumptions'!$H$25*$C224)*(1+'Summary&amp;Assumptions'!$J$29)^(DS$46-1))</f>
        <v>0</v>
      </c>
      <c r="DO224" s="588">
        <f>AND(DT$55&gt;0,SUM($E224:DN224)&lt;'Summary&amp;Assumptions'!$G$32*$B224,$D224&gt;='Summary&amp;Assumptions'!$D$17,DT$47&gt;=$D224,DT$47&lt;=EDATE($D224,'Summary&amp;Assumptions'!$G$32))*$B224+AND(DT$56&lt;'Summary&amp;Assumptions'!$J$31,DT$47&gt;=$FO224,DT$47&lt;=$FP224)*(('Summary&amp;Assumptions'!$H$25*$C224)*(1+'Summary&amp;Assumptions'!$J$29)^(DT$46-1))+AND(DT$56&lt;'Summary&amp;Assumptions'!$J$31,DT$47&gt;=$FQ224,DT$47&lt;=$FR224)*(('Summary&amp;Assumptions'!$H$25*$C224)*(1+'Summary&amp;Assumptions'!$J$29)^(DT$46-1))</f>
        <v>0</v>
      </c>
      <c r="DP224" s="588">
        <f>AND(DU$55&gt;0,SUM($E224:DO224)&lt;'Summary&amp;Assumptions'!$G$32*$B224,$D224&gt;='Summary&amp;Assumptions'!$D$17,DU$47&gt;=$D224,DU$47&lt;=EDATE($D224,'Summary&amp;Assumptions'!$G$32))*$B224+AND(DU$56&lt;'Summary&amp;Assumptions'!$J$31,DU$47&gt;=$FO224,DU$47&lt;=$FP224)*(('Summary&amp;Assumptions'!$H$25*$C224)*(1+'Summary&amp;Assumptions'!$J$29)^(DU$46-1))+AND(DU$56&lt;'Summary&amp;Assumptions'!$J$31,DU$47&gt;=$FQ224,DU$47&lt;=$FR224)*(('Summary&amp;Assumptions'!$H$25*$C224)*(1+'Summary&amp;Assumptions'!$J$29)^(DU$46-1))</f>
        <v>0</v>
      </c>
      <c r="DQ224" s="588">
        <f>AND(DV$55&gt;0,SUM($E224:DP224)&lt;'Summary&amp;Assumptions'!$G$32*$B224,$D224&gt;='Summary&amp;Assumptions'!$D$17,DV$47&gt;=$D224,DV$47&lt;=EDATE($D224,'Summary&amp;Assumptions'!$G$32))*$B224+AND(DV$56&lt;'Summary&amp;Assumptions'!$J$31,DV$47&gt;=$FO224,DV$47&lt;=$FP224)*(('Summary&amp;Assumptions'!$H$25*$C224)*(1+'Summary&amp;Assumptions'!$J$29)^(DV$46-1))+AND(DV$56&lt;'Summary&amp;Assumptions'!$J$31,DV$47&gt;=$FQ224,DV$47&lt;=$FR224)*(('Summary&amp;Assumptions'!$H$25*$C224)*(1+'Summary&amp;Assumptions'!$J$29)^(DV$46-1))</f>
        <v>0</v>
      </c>
      <c r="DR224" s="588">
        <f>AND(DW$55&gt;0,SUM($E224:DQ224)&lt;'Summary&amp;Assumptions'!$G$32*$B224,$D224&gt;='Summary&amp;Assumptions'!$D$17,DW$47&gt;=$D224,DW$47&lt;=EDATE($D224,'Summary&amp;Assumptions'!$G$32))*$B224+AND(DW$56&lt;'Summary&amp;Assumptions'!$J$31,DW$47&gt;=$FO224,DW$47&lt;=$FP224)*(('Summary&amp;Assumptions'!$H$25*$C224)*(1+'Summary&amp;Assumptions'!$J$29)^(DW$46-1))+AND(DW$56&lt;'Summary&amp;Assumptions'!$J$31,DW$47&gt;=$FQ224,DW$47&lt;=$FR224)*(('Summary&amp;Assumptions'!$H$25*$C224)*(1+'Summary&amp;Assumptions'!$J$29)^(DW$46-1))</f>
        <v>0</v>
      </c>
      <c r="DS224" s="588">
        <f>AND(DX$55&gt;0,SUM($E224:DR224)&lt;'Summary&amp;Assumptions'!$G$32*$B224,$D224&gt;='Summary&amp;Assumptions'!$D$17,DX$47&gt;=$D224,DX$47&lt;=EDATE($D224,'Summary&amp;Assumptions'!$G$32))*$B224+AND(DX$56&lt;'Summary&amp;Assumptions'!$J$31,DX$47&gt;=$FO224,DX$47&lt;=$FP224)*(('Summary&amp;Assumptions'!$H$25*$C224)*(1+'Summary&amp;Assumptions'!$J$29)^(DX$46-1))+AND(DX$56&lt;'Summary&amp;Assumptions'!$J$31,DX$47&gt;=$FQ224,DX$47&lt;=$FR224)*(('Summary&amp;Assumptions'!$H$25*$C224)*(1+'Summary&amp;Assumptions'!$J$29)^(DX$46-1))</f>
        <v>0</v>
      </c>
      <c r="DT224" s="588">
        <f>AND(DY$55&gt;0,SUM($E224:DS224)&lt;'Summary&amp;Assumptions'!$G$32*$B224,$D224&gt;='Summary&amp;Assumptions'!$D$17,DY$47&gt;=$D224,DY$47&lt;=EDATE($D224,'Summary&amp;Assumptions'!$G$32))*$B224+AND(DY$56&lt;'Summary&amp;Assumptions'!$J$31,DY$47&gt;=$FO224,DY$47&lt;=$FP224)*(('Summary&amp;Assumptions'!$H$25*$C224)*(1+'Summary&amp;Assumptions'!$J$29)^(DY$46-1))+AND(DY$56&lt;'Summary&amp;Assumptions'!$J$31,DY$47&gt;=$FQ224,DY$47&lt;=$FR224)*(('Summary&amp;Assumptions'!$H$25*$C224)*(1+'Summary&amp;Assumptions'!$J$29)^(DY$46-1))</f>
        <v>0</v>
      </c>
      <c r="DU224" s="588">
        <f>AND(DZ$55&gt;0,SUM($E224:DT224)&lt;'Summary&amp;Assumptions'!$G$32*$B224,$D224&gt;='Summary&amp;Assumptions'!$D$17,DZ$47&gt;=$D224,DZ$47&lt;=EDATE($D224,'Summary&amp;Assumptions'!$G$32))*$B224+AND(DZ$56&lt;'Summary&amp;Assumptions'!$J$31,DZ$47&gt;=$FO224,DZ$47&lt;=$FP224)*(('Summary&amp;Assumptions'!$H$25*$C224)*(1+'Summary&amp;Assumptions'!$J$29)^(DZ$46-1))+AND(DZ$56&lt;'Summary&amp;Assumptions'!$J$31,DZ$47&gt;=$FQ224,DZ$47&lt;=$FR224)*(('Summary&amp;Assumptions'!$H$25*$C224)*(1+'Summary&amp;Assumptions'!$J$29)^(DZ$46-1))</f>
        <v>0</v>
      </c>
      <c r="DV224" s="588">
        <f>AND(EA$55&gt;0,SUM($E224:DU224)&lt;'Summary&amp;Assumptions'!$G$32*$B224,$D224&gt;='Summary&amp;Assumptions'!$D$17,EA$47&gt;=$D224,EA$47&lt;=EDATE($D224,'Summary&amp;Assumptions'!$G$32))*$B224+AND(EA$56&lt;'Summary&amp;Assumptions'!$J$31,EA$47&gt;=$FO224,EA$47&lt;=$FP224)*(('Summary&amp;Assumptions'!$H$25*$C224)*(1+'Summary&amp;Assumptions'!$J$29)^(EA$46-1))+AND(EA$56&lt;'Summary&amp;Assumptions'!$J$31,EA$47&gt;=$FQ224,EA$47&lt;=$FR224)*(('Summary&amp;Assumptions'!$H$25*$C224)*(1+'Summary&amp;Assumptions'!$J$29)^(EA$46-1))</f>
        <v>0</v>
      </c>
      <c r="DW224" s="588">
        <f>AND(EB$55&gt;0,SUM($E224:DV224)&lt;'Summary&amp;Assumptions'!$G$32*$B224,$D224&gt;='Summary&amp;Assumptions'!$D$17,EB$47&gt;=$D224,EB$47&lt;=EDATE($D224,'Summary&amp;Assumptions'!$G$32))*$B224+AND(EB$56&lt;'Summary&amp;Assumptions'!$J$31,EB$47&gt;=$FO224,EB$47&lt;=$FP224)*(('Summary&amp;Assumptions'!$H$25*$C224)*(1+'Summary&amp;Assumptions'!$J$29)^(EB$46-1))+AND(EB$56&lt;'Summary&amp;Assumptions'!$J$31,EB$47&gt;=$FQ224,EB$47&lt;=$FR224)*(('Summary&amp;Assumptions'!$H$25*$C224)*(1+'Summary&amp;Assumptions'!$J$29)^(EB$46-1))</f>
        <v>0</v>
      </c>
      <c r="DX224" s="588">
        <f>AND(EC$55&gt;0,SUM($E224:DW224)&lt;'Summary&amp;Assumptions'!$G$32*$B224,$D224&gt;='Summary&amp;Assumptions'!$D$17,EC$47&gt;=$D224,EC$47&lt;=EDATE($D224,'Summary&amp;Assumptions'!$G$32))*$B224+AND(EC$56&lt;'Summary&amp;Assumptions'!$J$31,EC$47&gt;=$FO224,EC$47&lt;=$FP224)*(('Summary&amp;Assumptions'!$H$25*$C224)*(1+'Summary&amp;Assumptions'!$J$29)^(EC$46-1))+AND(EC$56&lt;'Summary&amp;Assumptions'!$J$31,EC$47&gt;=$FQ224,EC$47&lt;=$FR224)*(('Summary&amp;Assumptions'!$H$25*$C224)*(1+'Summary&amp;Assumptions'!$J$29)^(EC$46-1))</f>
        <v>0</v>
      </c>
      <c r="DY224" s="588">
        <f>AND(ED$55&gt;0,SUM($E224:DX224)&lt;'Summary&amp;Assumptions'!$G$32*$B224,$D224&gt;='Summary&amp;Assumptions'!$D$17,ED$47&gt;=$D224,ED$47&lt;=EDATE($D224,'Summary&amp;Assumptions'!$G$32))*$B224+AND(ED$56&lt;'Summary&amp;Assumptions'!$J$31,ED$47&gt;=$FO224,ED$47&lt;=$FP224)*(('Summary&amp;Assumptions'!$H$25*$C224)*(1+'Summary&amp;Assumptions'!$J$29)^(ED$46-1))+AND(ED$56&lt;'Summary&amp;Assumptions'!$J$31,ED$47&gt;=$FQ224,ED$47&lt;=$FR224)*(('Summary&amp;Assumptions'!$H$25*$C224)*(1+'Summary&amp;Assumptions'!$J$29)^(ED$46-1))</f>
        <v>0</v>
      </c>
      <c r="DZ224" s="588">
        <f>AND(EE$55&gt;0,SUM($E224:DY224)&lt;'Summary&amp;Assumptions'!$G$32*$B224,$D224&gt;='Summary&amp;Assumptions'!$D$17,EE$47&gt;=$D224,EE$47&lt;=EDATE($D224,'Summary&amp;Assumptions'!$G$32))*$B224+AND(EE$56&lt;'Summary&amp;Assumptions'!$J$31,EE$47&gt;=$FO224,EE$47&lt;=$FP224)*(('Summary&amp;Assumptions'!$H$25*$C224)*(1+'Summary&amp;Assumptions'!$J$29)^(EE$46-1))+AND(EE$56&lt;'Summary&amp;Assumptions'!$J$31,EE$47&gt;=$FQ224,EE$47&lt;=$FR224)*(('Summary&amp;Assumptions'!$H$25*$C224)*(1+'Summary&amp;Assumptions'!$J$29)^(EE$46-1))</f>
        <v>0</v>
      </c>
      <c r="EA224" s="588">
        <f>AND(EF$55&gt;0,SUM($E224:DZ224)&lt;'Summary&amp;Assumptions'!$G$32*$B224,$D224&gt;='Summary&amp;Assumptions'!$D$17,EF$47&gt;=$D224,EF$47&lt;=EDATE($D224,'Summary&amp;Assumptions'!$G$32))*$B224+AND(EF$56&lt;'Summary&amp;Assumptions'!$J$31,EF$47&gt;=$FO224,EF$47&lt;=$FP224)*(('Summary&amp;Assumptions'!$H$25*$C224)*(1+'Summary&amp;Assumptions'!$J$29)^(EF$46-1))+AND(EF$56&lt;'Summary&amp;Assumptions'!$J$31,EF$47&gt;=$FQ224,EF$47&lt;=$FR224)*(('Summary&amp;Assumptions'!$H$25*$C224)*(1+'Summary&amp;Assumptions'!$J$29)^(EF$46-1))</f>
        <v>0</v>
      </c>
      <c r="EB224" s="588">
        <f>AND(EG$55&gt;0,SUM($E224:EA224)&lt;'Summary&amp;Assumptions'!$G$32*$B224,$D224&gt;='Summary&amp;Assumptions'!$D$17,EG$47&gt;=$D224,EG$47&lt;=EDATE($D224,'Summary&amp;Assumptions'!$G$32))*$B224+AND(EG$56&lt;'Summary&amp;Assumptions'!$J$31,EG$47&gt;=$FO224,EG$47&lt;=$FP224)*(('Summary&amp;Assumptions'!$H$25*$C224)*(1+'Summary&amp;Assumptions'!$J$29)^(EG$46-1))+AND(EG$56&lt;'Summary&amp;Assumptions'!$J$31,EG$47&gt;=$FQ224,EG$47&lt;=$FR224)*(('Summary&amp;Assumptions'!$H$25*$C224)*(1+'Summary&amp;Assumptions'!$J$29)^(EG$46-1))</f>
        <v>0</v>
      </c>
      <c r="EC224" s="588">
        <f>AND(EH$55&gt;0,SUM($E224:EB224)&lt;'Summary&amp;Assumptions'!$G$32*$B224,$D224&gt;='Summary&amp;Assumptions'!$D$17,EH$47&gt;=$D224,EH$47&lt;=EDATE($D224,'Summary&amp;Assumptions'!$G$32))*$B224+AND(EH$56&lt;'Summary&amp;Assumptions'!$J$31,EH$47&gt;=$FO224,EH$47&lt;=$FP224)*(('Summary&amp;Assumptions'!$H$25*$C224)*(1+'Summary&amp;Assumptions'!$J$29)^(EH$46-1))+AND(EH$56&lt;'Summary&amp;Assumptions'!$J$31,EH$47&gt;=$FQ224,EH$47&lt;=$FR224)*(('Summary&amp;Assumptions'!$H$25*$C224)*(1+'Summary&amp;Assumptions'!$J$29)^(EH$46-1))</f>
        <v>0</v>
      </c>
      <c r="ED224" s="588">
        <f>AND(EI$55&gt;0,SUM($E224:EC224)&lt;'Summary&amp;Assumptions'!$G$32*$B224,$D224&gt;='Summary&amp;Assumptions'!$D$17,EI$47&gt;=$D224,EI$47&lt;=EDATE($D224,'Summary&amp;Assumptions'!$G$32))*$B224+AND(EI$56&lt;'Summary&amp;Assumptions'!$J$31,EI$47&gt;=$FO224,EI$47&lt;=$FP224)*(('Summary&amp;Assumptions'!$H$25*$C224)*(1+'Summary&amp;Assumptions'!$J$29)^(EI$46-1))+AND(EI$56&lt;'Summary&amp;Assumptions'!$J$31,EI$47&gt;=$FQ224,EI$47&lt;=$FR224)*(('Summary&amp;Assumptions'!$H$25*$C224)*(1+'Summary&amp;Assumptions'!$J$29)^(EI$46-1))</f>
        <v>0</v>
      </c>
      <c r="EE224" s="588">
        <f>AND(EJ$55&gt;0,SUM($E224:ED224)&lt;'Summary&amp;Assumptions'!$G$32*$B224,$D224&gt;='Summary&amp;Assumptions'!$D$17,EJ$47&gt;=$D224,EJ$47&lt;=EDATE($D224,'Summary&amp;Assumptions'!$G$32))*$B224+AND(EJ$56&lt;'Summary&amp;Assumptions'!$J$31,EJ$47&gt;=$FO224,EJ$47&lt;=$FP224)*(('Summary&amp;Assumptions'!$H$25*$C224)*(1+'Summary&amp;Assumptions'!$J$29)^(EJ$46-1))+AND(EJ$56&lt;'Summary&amp;Assumptions'!$J$31,EJ$47&gt;=$FQ224,EJ$47&lt;=$FR224)*(('Summary&amp;Assumptions'!$H$25*$C224)*(1+'Summary&amp;Assumptions'!$J$29)^(EJ$46-1))</f>
        <v>0</v>
      </c>
      <c r="EF224" s="588">
        <f>AND(EK$55&gt;0,SUM($E224:EE224)&lt;'Summary&amp;Assumptions'!$G$32*$B224,$D224&gt;='Summary&amp;Assumptions'!$D$17,EK$47&gt;=$D224,EK$47&lt;=EDATE($D224,'Summary&amp;Assumptions'!$G$32))*$B224+AND(EK$56&lt;'Summary&amp;Assumptions'!$J$31,EK$47&gt;=$FO224,EK$47&lt;=$FP224)*(('Summary&amp;Assumptions'!$H$25*$C224)*(1+'Summary&amp;Assumptions'!$J$29)^(EK$46-1))+AND(EK$56&lt;'Summary&amp;Assumptions'!$J$31,EK$47&gt;=$FQ224,EK$47&lt;=$FR224)*(('Summary&amp;Assumptions'!$H$25*$C224)*(1+'Summary&amp;Assumptions'!$J$29)^(EK$46-1))</f>
        <v>0</v>
      </c>
      <c r="EG224" s="588">
        <f>AND(EL$55&gt;0,SUM($E224:EF224)&lt;'Summary&amp;Assumptions'!$G$32*$B224,$D224&gt;='Summary&amp;Assumptions'!$D$17,EL$47&gt;=$D224,EL$47&lt;=EDATE($D224,'Summary&amp;Assumptions'!$G$32))*$B224+AND(EL$56&lt;'Summary&amp;Assumptions'!$J$31,EL$47&gt;=$FO224,EL$47&lt;=$FP224)*(('Summary&amp;Assumptions'!$H$25*$C224)*(1+'Summary&amp;Assumptions'!$J$29)^(EL$46-1))+AND(EL$56&lt;'Summary&amp;Assumptions'!$J$31,EL$47&gt;=$FQ224,EL$47&lt;=$FR224)*(('Summary&amp;Assumptions'!$H$25*$C224)*(1+'Summary&amp;Assumptions'!$J$29)^(EL$46-1))</f>
        <v>0</v>
      </c>
      <c r="EH224" s="588">
        <f>AND(EM$55&gt;0,SUM($E224:EG224)&lt;'Summary&amp;Assumptions'!$G$32*$B224,$D224&gt;='Summary&amp;Assumptions'!$D$17,EM$47&gt;=$D224,EM$47&lt;=EDATE($D224,'Summary&amp;Assumptions'!$G$32))*$B224+AND(EM$56&lt;'Summary&amp;Assumptions'!$J$31,EM$47&gt;=$FO224,EM$47&lt;=$FP224)*(('Summary&amp;Assumptions'!$H$25*$C224)*(1+'Summary&amp;Assumptions'!$J$29)^(EM$46-1))+AND(EM$56&lt;'Summary&amp;Assumptions'!$J$31,EM$47&gt;=$FQ224,EM$47&lt;=$FR224)*(('Summary&amp;Assumptions'!$H$25*$C224)*(1+'Summary&amp;Assumptions'!$J$29)^(EM$46-1))</f>
        <v>0</v>
      </c>
      <c r="EI224" s="588">
        <f>AND(EN$55&gt;0,SUM($E224:EH224)&lt;'Summary&amp;Assumptions'!$G$32*$B224,$D224&gt;='Summary&amp;Assumptions'!$D$17,EN$47&gt;=$D224,EN$47&lt;=EDATE($D224,'Summary&amp;Assumptions'!$G$32))*$B224+AND(EN$56&lt;'Summary&amp;Assumptions'!$J$31,EN$47&gt;=$FO224,EN$47&lt;=$FP224)*(('Summary&amp;Assumptions'!$H$25*$C224)*(1+'Summary&amp;Assumptions'!$J$29)^(EN$46-1))+AND(EN$56&lt;'Summary&amp;Assumptions'!$J$31,EN$47&gt;=$FQ224,EN$47&lt;=$FR224)*(('Summary&amp;Assumptions'!$H$25*$C224)*(1+'Summary&amp;Assumptions'!$J$29)^(EN$46-1))</f>
        <v>0</v>
      </c>
      <c r="EJ224" s="588">
        <f>AND(EO$55&gt;0,SUM($E224:EI224)&lt;'Summary&amp;Assumptions'!$G$32*$B224,$D224&gt;='Summary&amp;Assumptions'!$D$17,EO$47&gt;=$D224,EO$47&lt;=EDATE($D224,'Summary&amp;Assumptions'!$G$32))*$B224+AND(EO$56&lt;'Summary&amp;Assumptions'!$J$31,EO$47&gt;=$FO224,EO$47&lt;=$FP224)*(('Summary&amp;Assumptions'!$H$25*$C224)*(1+'Summary&amp;Assumptions'!$J$29)^(EO$46-1))+AND(EO$56&lt;'Summary&amp;Assumptions'!$J$31,EO$47&gt;=$FQ224,EO$47&lt;=$FR224)*(('Summary&amp;Assumptions'!$H$25*$C224)*(1+'Summary&amp;Assumptions'!$J$29)^(EO$46-1))</f>
        <v>0</v>
      </c>
      <c r="EK224" s="588">
        <f>AND(EP$55&gt;0,SUM($E224:EJ224)&lt;'Summary&amp;Assumptions'!$G$32*$B224,$D224&gt;='Summary&amp;Assumptions'!$D$17,EP$47&gt;=$D224,EP$47&lt;=EDATE($D224,'Summary&amp;Assumptions'!$G$32))*$B224+AND(EP$56&lt;'Summary&amp;Assumptions'!$J$31,EP$47&gt;=$FO224,EP$47&lt;=$FP224)*(('Summary&amp;Assumptions'!$H$25*$C224)*(1+'Summary&amp;Assumptions'!$J$29)^(EP$46-1))+AND(EP$56&lt;'Summary&amp;Assumptions'!$J$31,EP$47&gt;=$FQ224,EP$47&lt;=$FR224)*(('Summary&amp;Assumptions'!$H$25*$C224)*(1+'Summary&amp;Assumptions'!$J$29)^(EP$46-1))</f>
        <v>0</v>
      </c>
      <c r="EL224" s="588">
        <f>AND(EQ$55&gt;0,SUM($E224:EK224)&lt;'Summary&amp;Assumptions'!$G$32*$B224,$D224&gt;='Summary&amp;Assumptions'!$D$17,EQ$47&gt;=$D224,EQ$47&lt;=EDATE($D224,'Summary&amp;Assumptions'!$G$32))*$B224+AND(EQ$56&lt;'Summary&amp;Assumptions'!$J$31,EQ$47&gt;=$FO224,EQ$47&lt;=$FP224)*(('Summary&amp;Assumptions'!$H$25*$C224)*(1+'Summary&amp;Assumptions'!$J$29)^(EQ$46-1))+AND(EQ$56&lt;'Summary&amp;Assumptions'!$J$31,EQ$47&gt;=$FQ224,EQ$47&lt;=$FR224)*(('Summary&amp;Assumptions'!$H$25*$C224)*(1+'Summary&amp;Assumptions'!$J$29)^(EQ$46-1))</f>
        <v>0</v>
      </c>
      <c r="EM224" s="588">
        <f>AND(ER$55&gt;0,SUM($E224:EL224)&lt;'Summary&amp;Assumptions'!$G$32*$B224,$D224&gt;='Summary&amp;Assumptions'!$D$17,ER$47&gt;=$D224,ER$47&lt;=EDATE($D224,'Summary&amp;Assumptions'!$G$32))*$B224+AND(ER$56&lt;'Summary&amp;Assumptions'!$J$31,ER$47&gt;=$FO224,ER$47&lt;=$FP224)*(('Summary&amp;Assumptions'!$H$25*$C224)*(1+'Summary&amp;Assumptions'!$J$29)^(ER$46-1))+AND(ER$56&lt;'Summary&amp;Assumptions'!$J$31,ER$47&gt;=$FQ224,ER$47&lt;=$FR224)*(('Summary&amp;Assumptions'!$H$25*$C224)*(1+'Summary&amp;Assumptions'!$J$29)^(ER$46-1))</f>
        <v>0</v>
      </c>
      <c r="EN224" s="588">
        <f>AND(ES$55&gt;0,SUM($E224:EM224)&lt;'Summary&amp;Assumptions'!$G$32*$B224,$D224&gt;='Summary&amp;Assumptions'!$D$17,ES$47&gt;=$D224,ES$47&lt;=EDATE($D224,'Summary&amp;Assumptions'!$G$32))*$B224+AND(ES$56&lt;'Summary&amp;Assumptions'!$J$31,ES$47&gt;=$FO224,ES$47&lt;=$FP224)*(('Summary&amp;Assumptions'!$H$25*$C224)*(1+'Summary&amp;Assumptions'!$J$29)^(ES$46-1))+AND(ES$56&lt;'Summary&amp;Assumptions'!$J$31,ES$47&gt;=$FQ224,ES$47&lt;=$FR224)*(('Summary&amp;Assumptions'!$H$25*$C224)*(1+'Summary&amp;Assumptions'!$J$29)^(ES$46-1))</f>
        <v>0</v>
      </c>
      <c r="EO224" s="588">
        <f>AND(ET$55&gt;0,SUM($E224:EN224)&lt;'Summary&amp;Assumptions'!$G$32*$B224,$D224&gt;='Summary&amp;Assumptions'!$D$17,ET$47&gt;=$D224,ET$47&lt;=EDATE($D224,'Summary&amp;Assumptions'!$G$32))*$B224+AND(ET$56&lt;'Summary&amp;Assumptions'!$J$31,ET$47&gt;=$FO224,ET$47&lt;=$FP224)*(('Summary&amp;Assumptions'!$H$25*$C224)*(1+'Summary&amp;Assumptions'!$J$29)^(ET$46-1))+AND(ET$56&lt;'Summary&amp;Assumptions'!$J$31,ET$47&gt;=$FQ224,ET$47&lt;=$FR224)*(('Summary&amp;Assumptions'!$H$25*$C224)*(1+'Summary&amp;Assumptions'!$J$29)^(ET$46-1))</f>
        <v>0</v>
      </c>
      <c r="EP224" s="588">
        <f>AND(EU$55&gt;0,SUM($E224:EO224)&lt;'Summary&amp;Assumptions'!$G$32*$B224,$D224&gt;='Summary&amp;Assumptions'!$D$17,EU$47&gt;=$D224,EU$47&lt;=EDATE($D224,'Summary&amp;Assumptions'!$G$32))*$B224+AND(EU$56&lt;'Summary&amp;Assumptions'!$J$31,EU$47&gt;=$FO224,EU$47&lt;=$FP224)*(('Summary&amp;Assumptions'!$H$25*$C224)*(1+'Summary&amp;Assumptions'!$J$29)^(EU$46-1))+AND(EU$56&lt;'Summary&amp;Assumptions'!$J$31,EU$47&gt;=$FQ224,EU$47&lt;=$FR224)*(('Summary&amp;Assumptions'!$H$25*$C224)*(1+'Summary&amp;Assumptions'!$J$29)^(EU$46-1))</f>
        <v>0</v>
      </c>
      <c r="EQ224" s="588">
        <f>AND(EV$55&gt;0,SUM($E224:EP224)&lt;'Summary&amp;Assumptions'!$G$32*$B224,$D224&gt;='Summary&amp;Assumptions'!$D$17,EV$47&gt;=$D224,EV$47&lt;=EDATE($D224,'Summary&amp;Assumptions'!$G$32))*$B224+AND(EV$56&lt;'Summary&amp;Assumptions'!$J$31,EV$47&gt;=$FO224,EV$47&lt;=$FP224)*(('Summary&amp;Assumptions'!$H$25*$C224)*(1+'Summary&amp;Assumptions'!$J$29)^(EV$46-1))+AND(EV$56&lt;'Summary&amp;Assumptions'!$J$31,EV$47&gt;=$FQ224,EV$47&lt;=$FR224)*(('Summary&amp;Assumptions'!$H$25*$C224)*(1+'Summary&amp;Assumptions'!$J$29)^(EV$46-1))</f>
        <v>0</v>
      </c>
      <c r="ER224" s="588">
        <f>AND(EW$55&gt;0,SUM($E224:EQ224)&lt;'Summary&amp;Assumptions'!$G$32*$B224,$D224&gt;='Summary&amp;Assumptions'!$D$17,EW$47&gt;=$D224,EW$47&lt;=EDATE($D224,'Summary&amp;Assumptions'!$G$32))*$B224+AND(EW$56&lt;'Summary&amp;Assumptions'!$J$31,EW$47&gt;=$FO224,EW$47&lt;=$FP224)*(('Summary&amp;Assumptions'!$H$25*$C224)*(1+'Summary&amp;Assumptions'!$J$29)^(EW$46-1))+AND(EW$56&lt;'Summary&amp;Assumptions'!$J$31,EW$47&gt;=$FQ224,EW$47&lt;=$FR224)*(('Summary&amp;Assumptions'!$H$25*$C224)*(1+'Summary&amp;Assumptions'!$J$29)^(EW$46-1))</f>
        <v>0</v>
      </c>
      <c r="ES224" s="588">
        <f>AND(EX$55&gt;0,SUM($E224:ER224)&lt;'Summary&amp;Assumptions'!$G$32*$B224,$D224&gt;='Summary&amp;Assumptions'!$D$17,EX$47&gt;=$D224,EX$47&lt;=EDATE($D224,'Summary&amp;Assumptions'!$G$32))*$B224+AND(EX$56&lt;'Summary&amp;Assumptions'!$J$31,EX$47&gt;=$FO224,EX$47&lt;=$FP224)*(('Summary&amp;Assumptions'!$H$25*$C224)*(1+'Summary&amp;Assumptions'!$J$29)^(EX$46-1))+AND(EX$56&lt;'Summary&amp;Assumptions'!$J$31,EX$47&gt;=$FQ224,EX$47&lt;=$FR224)*(('Summary&amp;Assumptions'!$H$25*$C224)*(1+'Summary&amp;Assumptions'!$J$29)^(EX$46-1))</f>
        <v>0</v>
      </c>
      <c r="ET224" s="588">
        <f>AND(EY$55&gt;0,SUM($E224:ES224)&lt;'Summary&amp;Assumptions'!$G$32*$B224,$D224&gt;='Summary&amp;Assumptions'!$D$17,EY$47&gt;=$D224,EY$47&lt;=EDATE($D224,'Summary&amp;Assumptions'!$G$32))*$B224+AND(EY$56&lt;'Summary&amp;Assumptions'!$J$31,EY$47&gt;=$FO224,EY$47&lt;=$FP224)*(('Summary&amp;Assumptions'!$H$25*$C224)*(1+'Summary&amp;Assumptions'!$J$29)^(EY$46-1))+AND(EY$56&lt;'Summary&amp;Assumptions'!$J$31,EY$47&gt;=$FQ224,EY$47&lt;=$FR224)*(('Summary&amp;Assumptions'!$H$25*$C224)*(1+'Summary&amp;Assumptions'!$J$29)^(EY$46-1))</f>
        <v>0</v>
      </c>
      <c r="EU224" s="588">
        <f>AND(EZ$55&gt;0,SUM($E224:ET224)&lt;'Summary&amp;Assumptions'!$G$32*$B224,$D224&gt;='Summary&amp;Assumptions'!$D$17,EZ$47&gt;=$D224,EZ$47&lt;=EDATE($D224,'Summary&amp;Assumptions'!$G$32))*$B224+AND(EZ$56&lt;'Summary&amp;Assumptions'!$J$31,EZ$47&gt;=$FO224,EZ$47&lt;=$FP224)*(('Summary&amp;Assumptions'!$H$25*$C224)*(1+'Summary&amp;Assumptions'!$J$29)^(EZ$46-1))+AND(EZ$56&lt;'Summary&amp;Assumptions'!$J$31,EZ$47&gt;=$FQ224,EZ$47&lt;=$FR224)*(('Summary&amp;Assumptions'!$H$25*$C224)*(1+'Summary&amp;Assumptions'!$J$29)^(EZ$46-1))</f>
        <v>0</v>
      </c>
      <c r="EV224" s="588">
        <f>AND(FA$55&gt;0,SUM($E224:EU224)&lt;'Summary&amp;Assumptions'!$G$32*$B224,$D224&gt;='Summary&amp;Assumptions'!$D$17,FA$47&gt;=$D224,FA$47&lt;=EDATE($D224,'Summary&amp;Assumptions'!$G$32))*$B224+AND(FA$56&lt;'Summary&amp;Assumptions'!$J$31,FA$47&gt;=$FO224,FA$47&lt;=$FP224)*(('Summary&amp;Assumptions'!$H$25*$C224)*(1+'Summary&amp;Assumptions'!$J$29)^(FA$46-1))+AND(FA$56&lt;'Summary&amp;Assumptions'!$J$31,FA$47&gt;=$FQ224,FA$47&lt;=$FR224)*(('Summary&amp;Assumptions'!$H$25*$C224)*(1+'Summary&amp;Assumptions'!$J$29)^(FA$46-1))</f>
        <v>0</v>
      </c>
      <c r="EW224" s="588">
        <f>AND(FB$55&gt;0,SUM($E224:EV224)&lt;'Summary&amp;Assumptions'!$G$32*$B224,$D224&gt;='Summary&amp;Assumptions'!$D$17,FB$47&gt;=$D224,FB$47&lt;=EDATE($D224,'Summary&amp;Assumptions'!$G$32))*$B224+AND(FB$56&lt;'Summary&amp;Assumptions'!$J$31,FB$47&gt;=$FO224,FB$47&lt;=$FP224)*(('Summary&amp;Assumptions'!$H$25*$C224)*(1+'Summary&amp;Assumptions'!$J$29)^(FB$46-1))+AND(FB$56&lt;'Summary&amp;Assumptions'!$J$31,FB$47&gt;=$FQ224,FB$47&lt;=$FR224)*(('Summary&amp;Assumptions'!$H$25*$C224)*(1+'Summary&amp;Assumptions'!$J$29)^(FB$46-1))</f>
        <v>0</v>
      </c>
      <c r="EX224" s="588">
        <f>AND(FC$55&gt;0,SUM($E224:EW224)&lt;'Summary&amp;Assumptions'!$G$32*$B224,$D224&gt;='Summary&amp;Assumptions'!$D$17,FC$47&gt;=$D224,FC$47&lt;=EDATE($D224,'Summary&amp;Assumptions'!$G$32))*$B224+AND(FC$56&lt;'Summary&amp;Assumptions'!$J$31,FC$47&gt;=$FO224,FC$47&lt;=$FP224)*(('Summary&amp;Assumptions'!$H$25*$C224)*(1+'Summary&amp;Assumptions'!$J$29)^(FC$46-1))+AND(FC$56&lt;'Summary&amp;Assumptions'!$J$31,FC$47&gt;=$FQ224,FC$47&lt;=$FR224)*(('Summary&amp;Assumptions'!$H$25*$C224)*(1+'Summary&amp;Assumptions'!$J$29)^(FC$46-1))</f>
        <v>0</v>
      </c>
      <c r="EY224" s="588">
        <f>AND(FD$55&gt;0,SUM($E224:EX224)&lt;'Summary&amp;Assumptions'!$G$32*$B224,$D224&gt;='Summary&amp;Assumptions'!$D$17,FD$47&gt;=$D224,FD$47&lt;=EDATE($D224,'Summary&amp;Assumptions'!$G$32))*$B224+AND(FD$56&lt;'Summary&amp;Assumptions'!$J$31,FD$47&gt;=$FO224,FD$47&lt;=$FP224)*(('Summary&amp;Assumptions'!$H$25*$C224)*(1+'Summary&amp;Assumptions'!$J$29)^(FD$46-1))+AND(FD$56&lt;'Summary&amp;Assumptions'!$J$31,FD$47&gt;=$FQ224,FD$47&lt;=$FR224)*(('Summary&amp;Assumptions'!$H$25*$C224)*(1+'Summary&amp;Assumptions'!$J$29)^(FD$46-1))</f>
        <v>0</v>
      </c>
      <c r="EZ224" s="588">
        <f>AND(FE$55&gt;0,SUM($E224:EY224)&lt;'Summary&amp;Assumptions'!$G$32*$B224,$D224&gt;='Summary&amp;Assumptions'!$D$17,FE$47&gt;=$D224,FE$47&lt;=EDATE($D224,'Summary&amp;Assumptions'!$G$32))*$B224+AND(FE$56&lt;'Summary&amp;Assumptions'!$J$31,FE$47&gt;=$FO224,FE$47&lt;=$FP224)*(('Summary&amp;Assumptions'!$H$25*$C224)*(1+'Summary&amp;Assumptions'!$J$29)^(FE$46-1))+AND(FE$56&lt;'Summary&amp;Assumptions'!$J$31,FE$47&gt;=$FQ224,FE$47&lt;=$FR224)*(('Summary&amp;Assumptions'!$H$25*$C224)*(1+'Summary&amp;Assumptions'!$J$29)^(FE$46-1))</f>
        <v>0</v>
      </c>
      <c r="FA224" s="588">
        <f>AND(FF$55&gt;0,SUM($E224:EZ224)&lt;'Summary&amp;Assumptions'!$G$32*$B224,$D224&gt;='Summary&amp;Assumptions'!$D$17,FF$47&gt;=$D224,FF$47&lt;=EDATE($D224,'Summary&amp;Assumptions'!$G$32))*$B224+AND(FF$56&lt;'Summary&amp;Assumptions'!$J$31,FF$47&gt;=$FO224,FF$47&lt;=$FP224)*(('Summary&amp;Assumptions'!$H$25*$C224)*(1+'Summary&amp;Assumptions'!$J$29)^(FF$46-1))+AND(FF$56&lt;'Summary&amp;Assumptions'!$J$31,FF$47&gt;=$FQ224,FF$47&lt;=$FR224)*(('Summary&amp;Assumptions'!$H$25*$C224)*(1+'Summary&amp;Assumptions'!$J$29)^(FF$46-1))</f>
        <v>0</v>
      </c>
      <c r="FB224" s="588">
        <f>AND(FG$55&gt;0,SUM($E224:FA224)&lt;'Summary&amp;Assumptions'!$G$32*$B224,$D224&gt;='Summary&amp;Assumptions'!$D$17,FG$47&gt;=$D224,FG$47&lt;=EDATE($D224,'Summary&amp;Assumptions'!$G$32))*$B224+AND(FG$56&lt;'Summary&amp;Assumptions'!$J$31,FG$47&gt;=$FO224,FG$47&lt;=$FP224)*(('Summary&amp;Assumptions'!$H$25*$C224)*(1+'Summary&amp;Assumptions'!$J$29)^(FG$46-1))+AND(FG$56&lt;'Summary&amp;Assumptions'!$J$31,FG$47&gt;=$FQ224,FG$47&lt;=$FR224)*(('Summary&amp;Assumptions'!$H$25*$C224)*(1+'Summary&amp;Assumptions'!$J$29)^(FG$46-1))</f>
        <v>0</v>
      </c>
      <c r="FC224" s="588">
        <f>AND(FH$55&gt;0,SUM($E224:FB224)&lt;'Summary&amp;Assumptions'!$G$32*$B224,$D224&gt;='Summary&amp;Assumptions'!$D$17,FH$47&gt;=$D224,FH$47&lt;=EDATE($D224,'Summary&amp;Assumptions'!$G$32))*$B224+AND(FH$56&lt;'Summary&amp;Assumptions'!$J$31,FH$47&gt;=$FO224,FH$47&lt;=$FP224)*(('Summary&amp;Assumptions'!$H$25*$C224)*(1+'Summary&amp;Assumptions'!$J$29)^(FH$46-1))+AND(FH$56&lt;'Summary&amp;Assumptions'!$J$31,FH$47&gt;=$FQ224,FH$47&lt;=$FR224)*(('Summary&amp;Assumptions'!$H$25*$C224)*(1+'Summary&amp;Assumptions'!$J$29)^(FH$46-1))</f>
        <v>0</v>
      </c>
      <c r="FD224" s="588">
        <f>AND(FI$55&gt;0,SUM($E224:FC224)&lt;'Summary&amp;Assumptions'!$G$32*$B224,$D224&gt;='Summary&amp;Assumptions'!$D$17,FI$47&gt;=$D224,FI$47&lt;=EDATE($D224,'Summary&amp;Assumptions'!$G$32))*$B224+AND(FI$56&lt;'Summary&amp;Assumptions'!$J$31,FI$47&gt;=$FO224,FI$47&lt;=$FP224)*(('Summary&amp;Assumptions'!$H$25*$C224)*(1+'Summary&amp;Assumptions'!$J$29)^(FI$46-1))+AND(FI$56&lt;'Summary&amp;Assumptions'!$J$31,FI$47&gt;=$FQ224,FI$47&lt;=$FR224)*(('Summary&amp;Assumptions'!$H$25*$C224)*(1+'Summary&amp;Assumptions'!$J$29)^(FI$46-1))</f>
        <v>0</v>
      </c>
      <c r="FE224" s="588">
        <f>AND(FJ$55&gt;0,SUM($E224:FD224)&lt;'Summary&amp;Assumptions'!$G$32*$B224,$D224&gt;='Summary&amp;Assumptions'!$D$17,FJ$47&gt;=$D224,FJ$47&lt;=EDATE($D224,'Summary&amp;Assumptions'!$G$32))*$B224+AND(FJ$56&lt;'Summary&amp;Assumptions'!$J$31,FJ$47&gt;=$FO224,FJ$47&lt;=$FP224)*(('Summary&amp;Assumptions'!$H$25*$C224)*(1+'Summary&amp;Assumptions'!$J$29)^(FJ$46-1))+AND(FJ$56&lt;'Summary&amp;Assumptions'!$J$31,FJ$47&gt;=$FQ224,FJ$47&lt;=$FR224)*(('Summary&amp;Assumptions'!$H$25*$C224)*(1+'Summary&amp;Assumptions'!$J$29)^(FJ$46-1))</f>
        <v>0</v>
      </c>
      <c r="FF224" s="588">
        <f>AND(FK$55&gt;0,SUM($E224:FE224)&lt;'Summary&amp;Assumptions'!$G$32*$B224,$D224&gt;='Summary&amp;Assumptions'!$D$17,FK$47&gt;=$D224,FK$47&lt;=EDATE($D224,'Summary&amp;Assumptions'!$G$32))*$B224+AND(FK$56&lt;'Summary&amp;Assumptions'!$J$31,FK$47&gt;=$FO224,FK$47&lt;=$FP224)*(('Summary&amp;Assumptions'!$H$25*$C224)*(1+'Summary&amp;Assumptions'!$J$29)^(FK$46-1))+AND(FK$56&lt;'Summary&amp;Assumptions'!$J$31,FK$47&gt;=$FQ224,FK$47&lt;=$FR224)*(('Summary&amp;Assumptions'!$H$25*$C224)*(1+'Summary&amp;Assumptions'!$J$29)^(FK$46-1))</f>
        <v>0</v>
      </c>
      <c r="FG224" s="588">
        <f>AND(FL$55&gt;0,SUM($E224:FF224)&lt;'Summary&amp;Assumptions'!$G$32*$B224,$D224&gt;='Summary&amp;Assumptions'!$D$17,FL$47&gt;=$D224,FL$47&lt;=EDATE($D224,'Summary&amp;Assumptions'!$G$32))*$B224+AND(FL$56&lt;'Summary&amp;Assumptions'!$J$31,FL$47&gt;=$FO224,FL$47&lt;=$FP224)*(('Summary&amp;Assumptions'!$H$25*$C224)*(1+'Summary&amp;Assumptions'!$J$29)^(FL$46-1))+AND(FL$56&lt;'Summary&amp;Assumptions'!$J$31,FL$47&gt;=$FQ224,FL$47&lt;=$FR224)*(('Summary&amp;Assumptions'!$H$25*$C224)*(1+'Summary&amp;Assumptions'!$J$29)^(FL$46-1))</f>
        <v>0</v>
      </c>
      <c r="FH224" s="588">
        <f>AND(FM$55&gt;0,SUM($E224:FG224)&lt;'Summary&amp;Assumptions'!$G$32*$B224,$D224&gt;='Summary&amp;Assumptions'!$D$17,FM$47&gt;=$D224,FM$47&lt;=EDATE($D224,'Summary&amp;Assumptions'!$G$32))*$B224+AND(FM$56&lt;'Summary&amp;Assumptions'!$J$31,FM$47&gt;=$FO224,FM$47&lt;=$FP224)*(('Summary&amp;Assumptions'!$H$25*$C224)*(1+'Summary&amp;Assumptions'!$J$29)^(FM$46-1))+AND(FM$56&lt;'Summary&amp;Assumptions'!$J$31,FM$47&gt;=$FQ224,FM$47&lt;=$FR224)*(('Summary&amp;Assumptions'!$H$25*$C224)*(1+'Summary&amp;Assumptions'!$J$29)^(FM$46-1))</f>
        <v>0</v>
      </c>
      <c r="FI224" s="588">
        <f>AND(FN$55&gt;0,SUM($E224:FH224)&lt;'Summary&amp;Assumptions'!$G$32*$B224,$D224&gt;='Summary&amp;Assumptions'!$D$17,FN$47&gt;=$D224,FN$47&lt;=EDATE($D224,'Summary&amp;Assumptions'!$G$32))*$B224+AND(FN$56&lt;'Summary&amp;Assumptions'!$J$31,FN$47&gt;=$FO224,FN$47&lt;=$FP224)*(('Summary&amp;Assumptions'!$H$25*$C224)*(1+'Summary&amp;Assumptions'!$J$29)^(FN$46-1))+AND(FN$56&lt;'Summary&amp;Assumptions'!$J$31,FN$47&gt;=$FQ224,FN$47&lt;=$FR224)*(('Summary&amp;Assumptions'!$H$25*$C224)*(1+'Summary&amp;Assumptions'!$J$29)^(FN$46-1))</f>
        <v>0</v>
      </c>
      <c r="FJ224" s="588">
        <f>AND(FO$55&gt;0,SUM($E224:FI224)&lt;'Summary&amp;Assumptions'!$G$32*$B224,$D224&gt;='Summary&amp;Assumptions'!$D$17,FO$47&gt;=$D224,FO$47&lt;=EDATE($D224,'Summary&amp;Assumptions'!$G$32))*$B224+AND(FO$56&lt;'Summary&amp;Assumptions'!$J$31,FO$47&gt;=$FO224,FO$47&lt;=$FP224)*(('Summary&amp;Assumptions'!$H$25*$C224)*(1+'Summary&amp;Assumptions'!$J$29)^(FO$46-1))+AND(FO$56&lt;'Summary&amp;Assumptions'!$J$31,FO$47&gt;=$FQ224,FO$47&lt;=$FR224)*(('Summary&amp;Assumptions'!$H$25*$C224)*(1+'Summary&amp;Assumptions'!$J$29)^(FO$46-1))</f>
        <v>0</v>
      </c>
      <c r="FK224" s="588">
        <f>AND(FP$55&gt;0,SUM($E224:FJ224)&lt;'Summary&amp;Assumptions'!$G$32*$B224,$D224&gt;='Summary&amp;Assumptions'!$D$17,FP$47&gt;=$D224,FP$47&lt;=EDATE($D224,'Summary&amp;Assumptions'!$G$32))*$B224+AND(FP$56&lt;'Summary&amp;Assumptions'!$J$31,FP$47&gt;=$FO224,FP$47&lt;=$FP224)*(('Summary&amp;Assumptions'!$H$25*$C224)*(1+'Summary&amp;Assumptions'!$J$29)^(FP$46-1))+AND(FP$56&lt;'Summary&amp;Assumptions'!$J$31,FP$47&gt;=$FQ224,FP$47&lt;=$FR224)*(('Summary&amp;Assumptions'!$H$25*$C224)*(1+'Summary&amp;Assumptions'!$J$29)^(FP$46-1))</f>
        <v>0</v>
      </c>
      <c r="FL224" s="588">
        <f>AND(FQ$55&gt;0,SUM($E224:FK224)&lt;'Summary&amp;Assumptions'!$G$32*$B224,$D224&gt;='Summary&amp;Assumptions'!$D$17,FQ$47&gt;=$D224,FQ$47&lt;=EDATE($D224,'Summary&amp;Assumptions'!$G$32))*$B224+AND(FQ$56&lt;'Summary&amp;Assumptions'!$J$31,FQ$47&gt;=$FO224,FQ$47&lt;=$FP224)*(('Summary&amp;Assumptions'!$H$25*$C224)*(1+'Summary&amp;Assumptions'!$J$29)^(FQ$46-1))+AND(FQ$56&lt;'Summary&amp;Assumptions'!$J$31,FQ$47&gt;=$FQ224,FQ$47&lt;=$FR224)*(('Summary&amp;Assumptions'!$H$25*$C224)*(1+'Summary&amp;Assumptions'!$J$29)^(FQ$46-1))</f>
        <v>0</v>
      </c>
      <c r="FO224" s="576">
        <f>EDATE(D224,'Summary&amp;Assumptions'!$G$34)</f>
        <v>47604</v>
      </c>
      <c r="FP224" s="576">
        <f>EDATE(FO224,'Summary&amp;Assumptions'!$G$33-1)</f>
        <v>47635</v>
      </c>
      <c r="FQ224" s="576">
        <f>EDATE(FO224,'Summary&amp;Assumptions'!$G$34)</f>
        <v>47969</v>
      </c>
      <c r="FR224" s="576">
        <f>EDATE(FQ224,'Summary&amp;Assumptions'!$G$33-1)</f>
        <v>48000</v>
      </c>
    </row>
    <row r="225" spans="2:174" hidden="1" x14ac:dyDescent="0.2">
      <c r="B225" s="588">
        <v>0</v>
      </c>
      <c r="C225" s="193">
        <v>0</v>
      </c>
      <c r="D225" s="589">
        <v>47270</v>
      </c>
      <c r="F225" s="588">
        <f>AND(K$55&gt;0,SUM($E225:E225)&lt;'Summary&amp;Assumptions'!$G$32*$B225,$D225&gt;='Summary&amp;Assumptions'!$D$17,K$47&gt;=$D225,K$47&lt;=EDATE($D225,'Summary&amp;Assumptions'!$G$32))*$B225+AND(K$56&lt;'Summary&amp;Assumptions'!$J$31,K$47&gt;=$FO225,K$47&lt;=$FP225)*(('Summary&amp;Assumptions'!$H$25*$C225)*(1+'Summary&amp;Assumptions'!$J$29)^(K$46-1))+AND(K$56&lt;'Summary&amp;Assumptions'!$J$31,K$47&gt;=$FQ225,K$47&lt;=$FR225)*(('Summary&amp;Assumptions'!$H$25*$C225)*(1+'Summary&amp;Assumptions'!$J$29)^(K$46-1))</f>
        <v>0</v>
      </c>
      <c r="G225" s="588">
        <f>AND(L$55&gt;0,SUM($E225:F225)&lt;'Summary&amp;Assumptions'!$G$32*$B225,$D225&gt;='Summary&amp;Assumptions'!$D$17,L$47&gt;=$D225,L$47&lt;=EDATE($D225,'Summary&amp;Assumptions'!$G$32))*$B225+AND(L$56&lt;'Summary&amp;Assumptions'!$J$31,L$47&gt;=$FO225,L$47&lt;=$FP225)*(('Summary&amp;Assumptions'!$H$25*$C225)*(1+'Summary&amp;Assumptions'!$J$29)^(L$46-1))+AND(L$56&lt;'Summary&amp;Assumptions'!$J$31,L$47&gt;=$FQ225,L$47&lt;=$FR225)*(('Summary&amp;Assumptions'!$H$25*$C225)*(1+'Summary&amp;Assumptions'!$J$29)^(L$46-1))</f>
        <v>0</v>
      </c>
      <c r="H225" s="588">
        <f>AND(M$55&gt;0,SUM($E225:G225)&lt;'Summary&amp;Assumptions'!$G$32*$B225,$D225&gt;='Summary&amp;Assumptions'!$D$17,M$47&gt;=$D225,M$47&lt;=EDATE($D225,'Summary&amp;Assumptions'!$G$32))*$B225+AND(M$56&lt;'Summary&amp;Assumptions'!$J$31,M$47&gt;=$FO225,M$47&lt;=$FP225)*(('Summary&amp;Assumptions'!$H$25*$C225)*(1+'Summary&amp;Assumptions'!$J$29)^(M$46-1))+AND(M$56&lt;'Summary&amp;Assumptions'!$J$31,M$47&gt;=$FQ225,M$47&lt;=$FR225)*(('Summary&amp;Assumptions'!$H$25*$C225)*(1+'Summary&amp;Assumptions'!$J$29)^(M$46-1))</f>
        <v>0</v>
      </c>
      <c r="I225" s="588">
        <f>AND(N$55&gt;0,SUM($E225:H225)&lt;'Summary&amp;Assumptions'!$G$32*$B225,$D225&gt;='Summary&amp;Assumptions'!$D$17,N$47&gt;=$D225,N$47&lt;=EDATE($D225,'Summary&amp;Assumptions'!$G$32))*$B225+AND(N$56&lt;'Summary&amp;Assumptions'!$J$31,N$47&gt;=$FO225,N$47&lt;=$FP225)*(('Summary&amp;Assumptions'!$H$25*$C225)*(1+'Summary&amp;Assumptions'!$J$29)^(N$46-1))+AND(N$56&lt;'Summary&amp;Assumptions'!$J$31,N$47&gt;=$FQ225,N$47&lt;=$FR225)*(('Summary&amp;Assumptions'!$H$25*$C225)*(1+'Summary&amp;Assumptions'!$J$29)^(N$46-1))</f>
        <v>0</v>
      </c>
      <c r="J225" s="588">
        <f>AND(O$55&gt;0,SUM($E225:I225)&lt;'Summary&amp;Assumptions'!$G$32*$B225,$D225&gt;='Summary&amp;Assumptions'!$D$17,O$47&gt;=$D225,O$47&lt;=EDATE($D225,'Summary&amp;Assumptions'!$G$32))*$B225+AND(O$56&lt;'Summary&amp;Assumptions'!$J$31,O$47&gt;=$FO225,O$47&lt;=$FP225)*(('Summary&amp;Assumptions'!$H$25*$C225)*(1+'Summary&amp;Assumptions'!$J$29)^(O$46-1))+AND(O$56&lt;'Summary&amp;Assumptions'!$J$31,O$47&gt;=$FQ225,O$47&lt;=$FR225)*(('Summary&amp;Assumptions'!$H$25*$C225)*(1+'Summary&amp;Assumptions'!$J$29)^(O$46-1))</f>
        <v>0</v>
      </c>
      <c r="K225" s="588">
        <f>AND(P$55&gt;0,SUM($E225:J225)&lt;'Summary&amp;Assumptions'!$G$32*$B225,$D225&gt;='Summary&amp;Assumptions'!$D$17,P$47&gt;=$D225,P$47&lt;=EDATE($D225,'Summary&amp;Assumptions'!$G$32))*$B225+AND(P$56&lt;'Summary&amp;Assumptions'!$J$31,P$47&gt;=$FO225,P$47&lt;=$FP225)*(('Summary&amp;Assumptions'!$H$25*$C225)*(1+'Summary&amp;Assumptions'!$J$29)^(P$46-1))+AND(P$56&lt;'Summary&amp;Assumptions'!$J$31,P$47&gt;=$FQ225,P$47&lt;=$FR225)*(('Summary&amp;Assumptions'!$H$25*$C225)*(1+'Summary&amp;Assumptions'!$J$29)^(P$46-1))</f>
        <v>0</v>
      </c>
      <c r="L225" s="588">
        <f>AND(Q$55&gt;0,SUM($E225:K225)&lt;'Summary&amp;Assumptions'!$G$32*$B225,$D225&gt;='Summary&amp;Assumptions'!$D$17,Q$47&gt;=$D225,Q$47&lt;=EDATE($D225,'Summary&amp;Assumptions'!$G$32))*$B225+AND(Q$56&lt;'Summary&amp;Assumptions'!$J$31,Q$47&gt;=$FO225,Q$47&lt;=$FP225)*(('Summary&amp;Assumptions'!$H$25*$C225)*(1+'Summary&amp;Assumptions'!$J$29)^(Q$46-1))+AND(Q$56&lt;'Summary&amp;Assumptions'!$J$31,Q$47&gt;=$FQ225,Q$47&lt;=$FR225)*(('Summary&amp;Assumptions'!$H$25*$C225)*(1+'Summary&amp;Assumptions'!$J$29)^(Q$46-1))</f>
        <v>0</v>
      </c>
      <c r="M225" s="588">
        <f>AND(R$55&gt;0,SUM($E225:L225)&lt;'Summary&amp;Assumptions'!$G$32*$B225,$D225&gt;='Summary&amp;Assumptions'!$D$17,R$47&gt;=$D225,R$47&lt;=EDATE($D225,'Summary&amp;Assumptions'!$G$32))*$B225+AND(R$56&lt;'Summary&amp;Assumptions'!$J$31,R$47&gt;=$FO225,R$47&lt;=$FP225)*(('Summary&amp;Assumptions'!$H$25*$C225)*(1+'Summary&amp;Assumptions'!$J$29)^(R$46-1))+AND(R$56&lt;'Summary&amp;Assumptions'!$J$31,R$47&gt;=$FQ225,R$47&lt;=$FR225)*(('Summary&amp;Assumptions'!$H$25*$C225)*(1+'Summary&amp;Assumptions'!$J$29)^(R$46-1))</f>
        <v>0</v>
      </c>
      <c r="N225" s="588">
        <f>AND(S$55&gt;0,SUM($E225:M225)&lt;'Summary&amp;Assumptions'!$G$32*$B225,$D225&gt;='Summary&amp;Assumptions'!$D$17,S$47&gt;=$D225,S$47&lt;=EDATE($D225,'Summary&amp;Assumptions'!$G$32))*$B225+AND(S$56&lt;'Summary&amp;Assumptions'!$J$31,S$47&gt;=$FO225,S$47&lt;=$FP225)*(('Summary&amp;Assumptions'!$H$25*$C225)*(1+'Summary&amp;Assumptions'!$J$29)^(S$46-1))+AND(S$56&lt;'Summary&amp;Assumptions'!$J$31,S$47&gt;=$FQ225,S$47&lt;=$FR225)*(('Summary&amp;Assumptions'!$H$25*$C225)*(1+'Summary&amp;Assumptions'!$J$29)^(S$46-1))</f>
        <v>0</v>
      </c>
      <c r="O225" s="588">
        <f>AND(T$55&gt;0,SUM($E225:N225)&lt;'Summary&amp;Assumptions'!$G$32*$B225,$D225&gt;='Summary&amp;Assumptions'!$D$17,T$47&gt;=$D225,T$47&lt;=EDATE($D225,'Summary&amp;Assumptions'!$G$32))*$B225+AND(T$56&lt;'Summary&amp;Assumptions'!$J$31,T$47&gt;=$FO225,T$47&lt;=$FP225)*(('Summary&amp;Assumptions'!$H$25*$C225)*(1+'Summary&amp;Assumptions'!$J$29)^(T$46-1))+AND(T$56&lt;'Summary&amp;Assumptions'!$J$31,T$47&gt;=$FQ225,T$47&lt;=$FR225)*(('Summary&amp;Assumptions'!$H$25*$C225)*(1+'Summary&amp;Assumptions'!$J$29)^(T$46-1))</f>
        <v>0</v>
      </c>
      <c r="P225" s="588">
        <f>AND(U$55&gt;0,SUM($E225:O225)&lt;'Summary&amp;Assumptions'!$G$32*$B225,$D225&gt;='Summary&amp;Assumptions'!$D$17,U$47&gt;=$D225,U$47&lt;=EDATE($D225,'Summary&amp;Assumptions'!$G$32))*$B225+AND(U$56&lt;'Summary&amp;Assumptions'!$J$31,U$47&gt;=$FO225,U$47&lt;=$FP225)*(('Summary&amp;Assumptions'!$H$25*$C225)*(1+'Summary&amp;Assumptions'!$J$29)^(U$46-1))+AND(U$56&lt;'Summary&amp;Assumptions'!$J$31,U$47&gt;=$FQ225,U$47&lt;=$FR225)*(('Summary&amp;Assumptions'!$H$25*$C225)*(1+'Summary&amp;Assumptions'!$J$29)^(U$46-1))</f>
        <v>0</v>
      </c>
      <c r="Q225" s="588">
        <f>AND(V$55&gt;0,SUM($E225:P225)&lt;'Summary&amp;Assumptions'!$G$32*$B225,$D225&gt;='Summary&amp;Assumptions'!$D$17,V$47&gt;=$D225,V$47&lt;=EDATE($D225,'Summary&amp;Assumptions'!$G$32))*$B225+AND(V$56&lt;'Summary&amp;Assumptions'!$J$31,V$47&gt;=$FO225,V$47&lt;=$FP225)*(('Summary&amp;Assumptions'!$H$25*$C225)*(1+'Summary&amp;Assumptions'!$J$29)^(V$46-1))+AND(V$56&lt;'Summary&amp;Assumptions'!$J$31,V$47&gt;=$FQ225,V$47&lt;=$FR225)*(('Summary&amp;Assumptions'!$H$25*$C225)*(1+'Summary&amp;Assumptions'!$J$29)^(V$46-1))</f>
        <v>0</v>
      </c>
      <c r="R225" s="588">
        <f>AND(W$55&gt;0,SUM($E225:Q225)&lt;'Summary&amp;Assumptions'!$G$32*$B225,$D225&gt;='Summary&amp;Assumptions'!$D$17,W$47&gt;=$D225,W$47&lt;=EDATE($D225,'Summary&amp;Assumptions'!$G$32))*$B225+AND(W$56&lt;'Summary&amp;Assumptions'!$J$31,W$47&gt;=$FO225,W$47&lt;=$FP225)*(('Summary&amp;Assumptions'!$H$25*$C225)*(1+'Summary&amp;Assumptions'!$J$29)^(W$46-1))+AND(W$56&lt;'Summary&amp;Assumptions'!$J$31,W$47&gt;=$FQ225,W$47&lt;=$FR225)*(('Summary&amp;Assumptions'!$H$25*$C225)*(1+'Summary&amp;Assumptions'!$J$29)^(W$46-1))</f>
        <v>0</v>
      </c>
      <c r="S225" s="588">
        <f>AND(X$55&gt;0,SUM($E225:R225)&lt;'Summary&amp;Assumptions'!$G$32*$B225,$D225&gt;='Summary&amp;Assumptions'!$D$17,X$47&gt;=$D225,X$47&lt;=EDATE($D225,'Summary&amp;Assumptions'!$G$32))*$B225+AND(X$56&lt;'Summary&amp;Assumptions'!$J$31,X$47&gt;=$FO225,X$47&lt;=$FP225)*(('Summary&amp;Assumptions'!$H$25*$C225)*(1+'Summary&amp;Assumptions'!$J$29)^(X$46-1))+AND(X$56&lt;'Summary&amp;Assumptions'!$J$31,X$47&gt;=$FQ225,X$47&lt;=$FR225)*(('Summary&amp;Assumptions'!$H$25*$C225)*(1+'Summary&amp;Assumptions'!$J$29)^(X$46-1))</f>
        <v>0</v>
      </c>
      <c r="T225" s="588">
        <f>AND(Y$55&gt;0,SUM($E225:S225)&lt;'Summary&amp;Assumptions'!$G$32*$B225,$D225&gt;='Summary&amp;Assumptions'!$D$17,Y$47&gt;=$D225,Y$47&lt;=EDATE($D225,'Summary&amp;Assumptions'!$G$32))*$B225+AND(Y$56&lt;'Summary&amp;Assumptions'!$J$31,Y$47&gt;=$FO225,Y$47&lt;=$FP225)*(('Summary&amp;Assumptions'!$H$25*$C225)*(1+'Summary&amp;Assumptions'!$J$29)^(Y$46-1))+AND(Y$56&lt;'Summary&amp;Assumptions'!$J$31,Y$47&gt;=$FQ225,Y$47&lt;=$FR225)*(('Summary&amp;Assumptions'!$H$25*$C225)*(1+'Summary&amp;Assumptions'!$J$29)^(Y$46-1))</f>
        <v>0</v>
      </c>
      <c r="U225" s="588">
        <f>AND(Z$55&gt;0,SUM($E225:T225)&lt;'Summary&amp;Assumptions'!$G$32*$B225,$D225&gt;='Summary&amp;Assumptions'!$D$17,Z$47&gt;=$D225,Z$47&lt;=EDATE($D225,'Summary&amp;Assumptions'!$G$32))*$B225+AND(Z$56&lt;'Summary&amp;Assumptions'!$J$31,Z$47&gt;=$FO225,Z$47&lt;=$FP225)*(('Summary&amp;Assumptions'!$H$25*$C225)*(1+'Summary&amp;Assumptions'!$J$29)^(Z$46-1))+AND(Z$56&lt;'Summary&amp;Assumptions'!$J$31,Z$47&gt;=$FQ225,Z$47&lt;=$FR225)*(('Summary&amp;Assumptions'!$H$25*$C225)*(1+'Summary&amp;Assumptions'!$J$29)^(Z$46-1))</f>
        <v>0</v>
      </c>
      <c r="V225" s="588">
        <f>AND(AA$55&gt;0,SUM($E225:U225)&lt;'Summary&amp;Assumptions'!$G$32*$B225,$D225&gt;='Summary&amp;Assumptions'!$D$17,AA$47&gt;=$D225,AA$47&lt;=EDATE($D225,'Summary&amp;Assumptions'!$G$32))*$B225+AND(AA$56&lt;'Summary&amp;Assumptions'!$J$31,AA$47&gt;=$FO225,AA$47&lt;=$FP225)*(('Summary&amp;Assumptions'!$H$25*$C225)*(1+'Summary&amp;Assumptions'!$J$29)^(AA$46-1))+AND(AA$56&lt;'Summary&amp;Assumptions'!$J$31,AA$47&gt;=$FQ225,AA$47&lt;=$FR225)*(('Summary&amp;Assumptions'!$H$25*$C225)*(1+'Summary&amp;Assumptions'!$J$29)^(AA$46-1))</f>
        <v>0</v>
      </c>
      <c r="W225" s="588">
        <f>AND(AB$55&gt;0,SUM($E225:V225)&lt;'Summary&amp;Assumptions'!$G$32*$B225,$D225&gt;='Summary&amp;Assumptions'!$D$17,AB$47&gt;=$D225,AB$47&lt;=EDATE($D225,'Summary&amp;Assumptions'!$G$32))*$B225+AND(AB$56&lt;'Summary&amp;Assumptions'!$J$31,AB$47&gt;=$FO225,AB$47&lt;=$FP225)*(('Summary&amp;Assumptions'!$H$25*$C225)*(1+'Summary&amp;Assumptions'!$J$29)^(AB$46-1))+AND(AB$56&lt;'Summary&amp;Assumptions'!$J$31,AB$47&gt;=$FQ225,AB$47&lt;=$FR225)*(('Summary&amp;Assumptions'!$H$25*$C225)*(1+'Summary&amp;Assumptions'!$J$29)^(AB$46-1))</f>
        <v>0</v>
      </c>
      <c r="X225" s="588">
        <f>AND(AC$55&gt;0,SUM($E225:W225)&lt;'Summary&amp;Assumptions'!$G$32*$B225,$D225&gt;='Summary&amp;Assumptions'!$D$17,AC$47&gt;=$D225,AC$47&lt;=EDATE($D225,'Summary&amp;Assumptions'!$G$32))*$B225+AND(AC$56&lt;'Summary&amp;Assumptions'!$J$31,AC$47&gt;=$FO225,AC$47&lt;=$FP225)*(('Summary&amp;Assumptions'!$H$25*$C225)*(1+'Summary&amp;Assumptions'!$J$29)^(AC$46-1))+AND(AC$56&lt;'Summary&amp;Assumptions'!$J$31,AC$47&gt;=$FQ225,AC$47&lt;=$FR225)*(('Summary&amp;Assumptions'!$H$25*$C225)*(1+'Summary&amp;Assumptions'!$J$29)^(AC$46-1))</f>
        <v>0</v>
      </c>
      <c r="Y225" s="588">
        <f>AND(AD$55&gt;0,SUM($E225:X225)&lt;'Summary&amp;Assumptions'!$G$32*$B225,$D225&gt;='Summary&amp;Assumptions'!$D$17,AD$47&gt;=$D225,AD$47&lt;=EDATE($D225,'Summary&amp;Assumptions'!$G$32))*$B225+AND(AD$56&lt;'Summary&amp;Assumptions'!$J$31,AD$47&gt;=$FO225,AD$47&lt;=$FP225)*(('Summary&amp;Assumptions'!$H$25*$C225)*(1+'Summary&amp;Assumptions'!$J$29)^(AD$46-1))+AND(AD$56&lt;'Summary&amp;Assumptions'!$J$31,AD$47&gt;=$FQ225,AD$47&lt;=$FR225)*(('Summary&amp;Assumptions'!$H$25*$C225)*(1+'Summary&amp;Assumptions'!$J$29)^(AD$46-1))</f>
        <v>0</v>
      </c>
      <c r="Z225" s="588">
        <f>AND(AE$55&gt;0,SUM($E225:Y225)&lt;'Summary&amp;Assumptions'!$G$32*$B225,$D225&gt;='Summary&amp;Assumptions'!$D$17,AE$47&gt;=$D225,AE$47&lt;=EDATE($D225,'Summary&amp;Assumptions'!$G$32))*$B225+AND(AE$56&lt;'Summary&amp;Assumptions'!$J$31,AE$47&gt;=$FO225,AE$47&lt;=$FP225)*(('Summary&amp;Assumptions'!$H$25*$C225)*(1+'Summary&amp;Assumptions'!$J$29)^(AE$46-1))+AND(AE$56&lt;'Summary&amp;Assumptions'!$J$31,AE$47&gt;=$FQ225,AE$47&lt;=$FR225)*(('Summary&amp;Assumptions'!$H$25*$C225)*(1+'Summary&amp;Assumptions'!$J$29)^(AE$46-1))</f>
        <v>0</v>
      </c>
      <c r="AA225" s="588">
        <f>AND(AF$55&gt;0,SUM($E225:Z225)&lt;'Summary&amp;Assumptions'!$G$32*$B225,$D225&gt;='Summary&amp;Assumptions'!$D$17,AF$47&gt;=$D225,AF$47&lt;=EDATE($D225,'Summary&amp;Assumptions'!$G$32))*$B225+AND(AF$56&lt;'Summary&amp;Assumptions'!$J$31,AF$47&gt;=$FO225,AF$47&lt;=$FP225)*(('Summary&amp;Assumptions'!$H$25*$C225)*(1+'Summary&amp;Assumptions'!$J$29)^(AF$46-1))+AND(AF$56&lt;'Summary&amp;Assumptions'!$J$31,AF$47&gt;=$FQ225,AF$47&lt;=$FR225)*(('Summary&amp;Assumptions'!$H$25*$C225)*(1+'Summary&amp;Assumptions'!$J$29)^(AF$46-1))</f>
        <v>0</v>
      </c>
      <c r="AB225" s="588">
        <f>AND(AG$55&gt;0,SUM($E225:AA225)&lt;'Summary&amp;Assumptions'!$G$32*$B225,$D225&gt;='Summary&amp;Assumptions'!$D$17,AG$47&gt;=$D225,AG$47&lt;=EDATE($D225,'Summary&amp;Assumptions'!$G$32))*$B225+AND(AG$56&lt;'Summary&amp;Assumptions'!$J$31,AG$47&gt;=$FO225,AG$47&lt;=$FP225)*(('Summary&amp;Assumptions'!$H$25*$C225)*(1+'Summary&amp;Assumptions'!$J$29)^(AG$46-1))+AND(AG$56&lt;'Summary&amp;Assumptions'!$J$31,AG$47&gt;=$FQ225,AG$47&lt;=$FR225)*(('Summary&amp;Assumptions'!$H$25*$C225)*(1+'Summary&amp;Assumptions'!$J$29)^(AG$46-1))</f>
        <v>0</v>
      </c>
      <c r="AC225" s="588">
        <f>AND(AH$55&gt;0,SUM($E225:AB225)&lt;'Summary&amp;Assumptions'!$G$32*$B225,$D225&gt;='Summary&amp;Assumptions'!$D$17,AH$47&gt;=$D225,AH$47&lt;=EDATE($D225,'Summary&amp;Assumptions'!$G$32))*$B225+AND(AH$56&lt;'Summary&amp;Assumptions'!$J$31,AH$47&gt;=$FO225,AH$47&lt;=$FP225)*(('Summary&amp;Assumptions'!$H$25*$C225)*(1+'Summary&amp;Assumptions'!$J$29)^(AH$46-1))+AND(AH$56&lt;'Summary&amp;Assumptions'!$J$31,AH$47&gt;=$FQ225,AH$47&lt;=$FR225)*(('Summary&amp;Assumptions'!$H$25*$C225)*(1+'Summary&amp;Assumptions'!$J$29)^(AH$46-1))</f>
        <v>0</v>
      </c>
      <c r="AD225" s="588">
        <f>AND(AI$55&gt;0,SUM($E225:AC225)&lt;'Summary&amp;Assumptions'!$G$32*$B225,$D225&gt;='Summary&amp;Assumptions'!$D$17,AI$47&gt;=$D225,AI$47&lt;=EDATE($D225,'Summary&amp;Assumptions'!$G$32))*$B225+AND(AI$56&lt;'Summary&amp;Assumptions'!$J$31,AI$47&gt;=$FO225,AI$47&lt;=$FP225)*(('Summary&amp;Assumptions'!$H$25*$C225)*(1+'Summary&amp;Assumptions'!$J$29)^(AI$46-1))+AND(AI$56&lt;'Summary&amp;Assumptions'!$J$31,AI$47&gt;=$FQ225,AI$47&lt;=$FR225)*(('Summary&amp;Assumptions'!$H$25*$C225)*(1+'Summary&amp;Assumptions'!$J$29)^(AI$46-1))</f>
        <v>0</v>
      </c>
      <c r="AE225" s="588">
        <f>AND(AJ$55&gt;0,SUM($E225:AD225)&lt;'Summary&amp;Assumptions'!$G$32*$B225,$D225&gt;='Summary&amp;Assumptions'!$D$17,AJ$47&gt;=$D225,AJ$47&lt;=EDATE($D225,'Summary&amp;Assumptions'!$G$32))*$B225+AND(AJ$56&lt;'Summary&amp;Assumptions'!$J$31,AJ$47&gt;=$FO225,AJ$47&lt;=$FP225)*(('Summary&amp;Assumptions'!$H$25*$C225)*(1+'Summary&amp;Assumptions'!$J$29)^(AJ$46-1))+AND(AJ$56&lt;'Summary&amp;Assumptions'!$J$31,AJ$47&gt;=$FQ225,AJ$47&lt;=$FR225)*(('Summary&amp;Assumptions'!$H$25*$C225)*(1+'Summary&amp;Assumptions'!$J$29)^(AJ$46-1))</f>
        <v>0</v>
      </c>
      <c r="AF225" s="588">
        <f>AND(AK$55&gt;0,SUM($E225:AE225)&lt;'Summary&amp;Assumptions'!$G$32*$B225,$D225&gt;='Summary&amp;Assumptions'!$D$17,AK$47&gt;=$D225,AK$47&lt;=EDATE($D225,'Summary&amp;Assumptions'!$G$32))*$B225+AND(AK$56&lt;'Summary&amp;Assumptions'!$J$31,AK$47&gt;=$FO225,AK$47&lt;=$FP225)*(('Summary&amp;Assumptions'!$H$25*$C225)*(1+'Summary&amp;Assumptions'!$J$29)^(AK$46-1))+AND(AK$56&lt;'Summary&amp;Assumptions'!$J$31,AK$47&gt;=$FQ225,AK$47&lt;=$FR225)*(('Summary&amp;Assumptions'!$H$25*$C225)*(1+'Summary&amp;Assumptions'!$J$29)^(AK$46-1))</f>
        <v>0</v>
      </c>
      <c r="AG225" s="588">
        <f>AND(AL$55&gt;0,SUM($E225:AF225)&lt;'Summary&amp;Assumptions'!$G$32*$B225,$D225&gt;='Summary&amp;Assumptions'!$D$17,AL$47&gt;=$D225,AL$47&lt;=EDATE($D225,'Summary&amp;Assumptions'!$G$32))*$B225+AND(AL$56&lt;'Summary&amp;Assumptions'!$J$31,AL$47&gt;=$FO225,AL$47&lt;=$FP225)*(('Summary&amp;Assumptions'!$H$25*$C225)*(1+'Summary&amp;Assumptions'!$J$29)^(AL$46-1))+AND(AL$56&lt;'Summary&amp;Assumptions'!$J$31,AL$47&gt;=$FQ225,AL$47&lt;=$FR225)*(('Summary&amp;Assumptions'!$H$25*$C225)*(1+'Summary&amp;Assumptions'!$J$29)^(AL$46-1))</f>
        <v>0</v>
      </c>
      <c r="AH225" s="588">
        <f>AND(AM$55&gt;0,SUM($E225:AG225)&lt;'Summary&amp;Assumptions'!$G$32*$B225,$D225&gt;='Summary&amp;Assumptions'!$D$17,AM$47&gt;=$D225,AM$47&lt;=EDATE($D225,'Summary&amp;Assumptions'!$G$32))*$B225+AND(AM$56&lt;'Summary&amp;Assumptions'!$J$31,AM$47&gt;=$FO225,AM$47&lt;=$FP225)*(('Summary&amp;Assumptions'!$H$25*$C225)*(1+'Summary&amp;Assumptions'!$J$29)^(AM$46-1))+AND(AM$56&lt;'Summary&amp;Assumptions'!$J$31,AM$47&gt;=$FQ225,AM$47&lt;=$FR225)*(('Summary&amp;Assumptions'!$H$25*$C225)*(1+'Summary&amp;Assumptions'!$J$29)^(AM$46-1))</f>
        <v>0</v>
      </c>
      <c r="AI225" s="588">
        <f>AND(AN$55&gt;0,SUM($E225:AH225)&lt;'Summary&amp;Assumptions'!$G$32*$B225,$D225&gt;='Summary&amp;Assumptions'!$D$17,AN$47&gt;=$D225,AN$47&lt;=EDATE($D225,'Summary&amp;Assumptions'!$G$32))*$B225+AND(AN$56&lt;'Summary&amp;Assumptions'!$J$31,AN$47&gt;=$FO225,AN$47&lt;=$FP225)*(('Summary&amp;Assumptions'!$H$25*$C225)*(1+'Summary&amp;Assumptions'!$J$29)^(AN$46-1))+AND(AN$56&lt;'Summary&amp;Assumptions'!$J$31,AN$47&gt;=$FQ225,AN$47&lt;=$FR225)*(('Summary&amp;Assumptions'!$H$25*$C225)*(1+'Summary&amp;Assumptions'!$J$29)^(AN$46-1))</f>
        <v>0</v>
      </c>
      <c r="AJ225" s="588">
        <f>AND(AO$55&gt;0,SUM($E225:AI225)&lt;'Summary&amp;Assumptions'!$G$32*$B225,$D225&gt;='Summary&amp;Assumptions'!$D$17,AO$47&gt;=$D225,AO$47&lt;=EDATE($D225,'Summary&amp;Assumptions'!$G$32))*$B225+AND(AO$56&lt;'Summary&amp;Assumptions'!$J$31,AO$47&gt;=$FO225,AO$47&lt;=$FP225)*(('Summary&amp;Assumptions'!$H$25*$C225)*(1+'Summary&amp;Assumptions'!$J$29)^(AO$46-1))+AND(AO$56&lt;'Summary&amp;Assumptions'!$J$31,AO$47&gt;=$FQ225,AO$47&lt;=$FR225)*(('Summary&amp;Assumptions'!$H$25*$C225)*(1+'Summary&amp;Assumptions'!$J$29)^(AO$46-1))</f>
        <v>0</v>
      </c>
      <c r="AK225" s="588">
        <f>AND(AP$55&gt;0,SUM($E225:AJ225)&lt;'Summary&amp;Assumptions'!$G$32*$B225,$D225&gt;='Summary&amp;Assumptions'!$D$17,AP$47&gt;=$D225,AP$47&lt;=EDATE($D225,'Summary&amp;Assumptions'!$G$32))*$B225+AND(AP$56&lt;'Summary&amp;Assumptions'!$J$31,AP$47&gt;=$FO225,AP$47&lt;=$FP225)*(('Summary&amp;Assumptions'!$H$25*$C225)*(1+'Summary&amp;Assumptions'!$J$29)^(AP$46-1))+AND(AP$56&lt;'Summary&amp;Assumptions'!$J$31,AP$47&gt;=$FQ225,AP$47&lt;=$FR225)*(('Summary&amp;Assumptions'!$H$25*$C225)*(1+'Summary&amp;Assumptions'!$J$29)^(AP$46-1))</f>
        <v>0</v>
      </c>
      <c r="AL225" s="588">
        <f>AND(AQ$55&gt;0,SUM($E225:AK225)&lt;'Summary&amp;Assumptions'!$G$32*$B225,$D225&gt;='Summary&amp;Assumptions'!$D$17,AQ$47&gt;=$D225,AQ$47&lt;=EDATE($D225,'Summary&amp;Assumptions'!$G$32))*$B225+AND(AQ$56&lt;'Summary&amp;Assumptions'!$J$31,AQ$47&gt;=$FO225,AQ$47&lt;=$FP225)*(('Summary&amp;Assumptions'!$H$25*$C225)*(1+'Summary&amp;Assumptions'!$J$29)^(AQ$46-1))+AND(AQ$56&lt;'Summary&amp;Assumptions'!$J$31,AQ$47&gt;=$FQ225,AQ$47&lt;=$FR225)*(('Summary&amp;Assumptions'!$H$25*$C225)*(1+'Summary&amp;Assumptions'!$J$29)^(AQ$46-1))</f>
        <v>0</v>
      </c>
      <c r="AM225" s="588">
        <f>AND(AR$55&gt;0,SUM($E225:AL225)&lt;'Summary&amp;Assumptions'!$G$32*$B225,$D225&gt;='Summary&amp;Assumptions'!$D$17,AR$47&gt;=$D225,AR$47&lt;=EDATE($D225,'Summary&amp;Assumptions'!$G$32))*$B225+AND(AR$56&lt;'Summary&amp;Assumptions'!$J$31,AR$47&gt;=$FO225,AR$47&lt;=$FP225)*(('Summary&amp;Assumptions'!$H$25*$C225)*(1+'Summary&amp;Assumptions'!$J$29)^(AR$46-1))+AND(AR$56&lt;'Summary&amp;Assumptions'!$J$31,AR$47&gt;=$FQ225,AR$47&lt;=$FR225)*(('Summary&amp;Assumptions'!$H$25*$C225)*(1+'Summary&amp;Assumptions'!$J$29)^(AR$46-1))</f>
        <v>0</v>
      </c>
      <c r="AN225" s="588">
        <f>AND(AS$55&gt;0,SUM($E225:AM225)&lt;'Summary&amp;Assumptions'!$G$32*$B225,$D225&gt;='Summary&amp;Assumptions'!$D$17,AS$47&gt;=$D225,AS$47&lt;=EDATE($D225,'Summary&amp;Assumptions'!$G$32))*$B225+AND(AS$56&lt;'Summary&amp;Assumptions'!$J$31,AS$47&gt;=$FO225,AS$47&lt;=$FP225)*(('Summary&amp;Assumptions'!$H$25*$C225)*(1+'Summary&amp;Assumptions'!$J$29)^(AS$46-1))+AND(AS$56&lt;'Summary&amp;Assumptions'!$J$31,AS$47&gt;=$FQ225,AS$47&lt;=$FR225)*(('Summary&amp;Assumptions'!$H$25*$C225)*(1+'Summary&amp;Assumptions'!$J$29)^(AS$46-1))</f>
        <v>0</v>
      </c>
      <c r="AO225" s="588">
        <f>AND(AT$55&gt;0,SUM($E225:AN225)&lt;'Summary&amp;Assumptions'!$G$32*$B225,$D225&gt;='Summary&amp;Assumptions'!$D$17,AT$47&gt;=$D225,AT$47&lt;=EDATE($D225,'Summary&amp;Assumptions'!$G$32))*$B225+AND(AT$56&lt;'Summary&amp;Assumptions'!$J$31,AT$47&gt;=$FO225,AT$47&lt;=$FP225)*(('Summary&amp;Assumptions'!$H$25*$C225)*(1+'Summary&amp;Assumptions'!$J$29)^(AT$46-1))+AND(AT$56&lt;'Summary&amp;Assumptions'!$J$31,AT$47&gt;=$FQ225,AT$47&lt;=$FR225)*(('Summary&amp;Assumptions'!$H$25*$C225)*(1+'Summary&amp;Assumptions'!$J$29)^(AT$46-1))</f>
        <v>0</v>
      </c>
      <c r="AP225" s="588">
        <f>AND(AU$55&gt;0,SUM($E225:AO225)&lt;'Summary&amp;Assumptions'!$G$32*$B225,$D225&gt;='Summary&amp;Assumptions'!$D$17,AU$47&gt;=$D225,AU$47&lt;=EDATE($D225,'Summary&amp;Assumptions'!$G$32))*$B225+AND(AU$56&lt;'Summary&amp;Assumptions'!$J$31,AU$47&gt;=$FO225,AU$47&lt;=$FP225)*(('Summary&amp;Assumptions'!$H$25*$C225)*(1+'Summary&amp;Assumptions'!$J$29)^(AU$46-1))+AND(AU$56&lt;'Summary&amp;Assumptions'!$J$31,AU$47&gt;=$FQ225,AU$47&lt;=$FR225)*(('Summary&amp;Assumptions'!$H$25*$C225)*(1+'Summary&amp;Assumptions'!$J$29)^(AU$46-1))</f>
        <v>0</v>
      </c>
      <c r="AQ225" s="588">
        <f>AND(AV$55&gt;0,SUM($E225:AP225)&lt;'Summary&amp;Assumptions'!$G$32*$B225,$D225&gt;='Summary&amp;Assumptions'!$D$17,AV$47&gt;=$D225,AV$47&lt;=EDATE($D225,'Summary&amp;Assumptions'!$G$32))*$B225+AND(AV$56&lt;'Summary&amp;Assumptions'!$J$31,AV$47&gt;=$FO225,AV$47&lt;=$FP225)*(('Summary&amp;Assumptions'!$H$25*$C225)*(1+'Summary&amp;Assumptions'!$J$29)^(AV$46-1))+AND(AV$56&lt;'Summary&amp;Assumptions'!$J$31,AV$47&gt;=$FQ225,AV$47&lt;=$FR225)*(('Summary&amp;Assumptions'!$H$25*$C225)*(1+'Summary&amp;Assumptions'!$J$29)^(AV$46-1))</f>
        <v>0</v>
      </c>
      <c r="AR225" s="588">
        <f>AND(AW$55&gt;0,SUM($E225:AQ225)&lt;'Summary&amp;Assumptions'!$G$32*$B225,$D225&gt;='Summary&amp;Assumptions'!$D$17,AW$47&gt;=$D225,AW$47&lt;=EDATE($D225,'Summary&amp;Assumptions'!$G$32))*$B225+AND(AW$56&lt;'Summary&amp;Assumptions'!$J$31,AW$47&gt;=$FO225,AW$47&lt;=$FP225)*(('Summary&amp;Assumptions'!$H$25*$C225)*(1+'Summary&amp;Assumptions'!$J$29)^(AW$46-1))+AND(AW$56&lt;'Summary&amp;Assumptions'!$J$31,AW$47&gt;=$FQ225,AW$47&lt;=$FR225)*(('Summary&amp;Assumptions'!$H$25*$C225)*(1+'Summary&amp;Assumptions'!$J$29)^(AW$46-1))</f>
        <v>0</v>
      </c>
      <c r="AS225" s="588">
        <f>AND(AX$55&gt;0,SUM($E225:AR225)&lt;'Summary&amp;Assumptions'!$G$32*$B225,$D225&gt;='Summary&amp;Assumptions'!$D$17,AX$47&gt;=$D225,AX$47&lt;=EDATE($D225,'Summary&amp;Assumptions'!$G$32))*$B225+AND(AX$56&lt;'Summary&amp;Assumptions'!$J$31,AX$47&gt;=$FO225,AX$47&lt;=$FP225)*(('Summary&amp;Assumptions'!$H$25*$C225)*(1+'Summary&amp;Assumptions'!$J$29)^(AX$46-1))+AND(AX$56&lt;'Summary&amp;Assumptions'!$J$31,AX$47&gt;=$FQ225,AX$47&lt;=$FR225)*(('Summary&amp;Assumptions'!$H$25*$C225)*(1+'Summary&amp;Assumptions'!$J$29)^(AX$46-1))</f>
        <v>0</v>
      </c>
      <c r="AT225" s="588">
        <f>AND(AY$55&gt;0,SUM($E225:AS225)&lt;'Summary&amp;Assumptions'!$G$32*$B225,$D225&gt;='Summary&amp;Assumptions'!$D$17,AY$47&gt;=$D225,AY$47&lt;=EDATE($D225,'Summary&amp;Assumptions'!$G$32))*$B225+AND(AY$56&lt;'Summary&amp;Assumptions'!$J$31,AY$47&gt;=$FO225,AY$47&lt;=$FP225)*(('Summary&amp;Assumptions'!$H$25*$C225)*(1+'Summary&amp;Assumptions'!$J$29)^(AY$46-1))+AND(AY$56&lt;'Summary&amp;Assumptions'!$J$31,AY$47&gt;=$FQ225,AY$47&lt;=$FR225)*(('Summary&amp;Assumptions'!$H$25*$C225)*(1+'Summary&amp;Assumptions'!$J$29)^(AY$46-1))</f>
        <v>0</v>
      </c>
      <c r="AU225" s="588">
        <f>AND(AZ$55&gt;0,SUM($E225:AT225)&lt;'Summary&amp;Assumptions'!$G$32*$B225,$D225&gt;='Summary&amp;Assumptions'!$D$17,AZ$47&gt;=$D225,AZ$47&lt;=EDATE($D225,'Summary&amp;Assumptions'!$G$32))*$B225+AND(AZ$56&lt;'Summary&amp;Assumptions'!$J$31,AZ$47&gt;=$FO225,AZ$47&lt;=$FP225)*(('Summary&amp;Assumptions'!$H$25*$C225)*(1+'Summary&amp;Assumptions'!$J$29)^(AZ$46-1))+AND(AZ$56&lt;'Summary&amp;Assumptions'!$J$31,AZ$47&gt;=$FQ225,AZ$47&lt;=$FR225)*(('Summary&amp;Assumptions'!$H$25*$C225)*(1+'Summary&amp;Assumptions'!$J$29)^(AZ$46-1))</f>
        <v>0</v>
      </c>
      <c r="AV225" s="588">
        <f>AND(BA$55&gt;0,SUM($E225:AU225)&lt;'Summary&amp;Assumptions'!$G$32*$B225,$D225&gt;='Summary&amp;Assumptions'!$D$17,BA$47&gt;=$D225,BA$47&lt;=EDATE($D225,'Summary&amp;Assumptions'!$G$32))*$B225+AND(BA$56&lt;'Summary&amp;Assumptions'!$J$31,BA$47&gt;=$FO225,BA$47&lt;=$FP225)*(('Summary&amp;Assumptions'!$H$25*$C225)*(1+'Summary&amp;Assumptions'!$J$29)^(BA$46-1))+AND(BA$56&lt;'Summary&amp;Assumptions'!$J$31,BA$47&gt;=$FQ225,BA$47&lt;=$FR225)*(('Summary&amp;Assumptions'!$H$25*$C225)*(1+'Summary&amp;Assumptions'!$J$29)^(BA$46-1))</f>
        <v>0</v>
      </c>
      <c r="AW225" s="588">
        <f>AND(BB$55&gt;0,SUM($E225:AV225)&lt;'Summary&amp;Assumptions'!$G$32*$B225,$D225&gt;='Summary&amp;Assumptions'!$D$17,BB$47&gt;=$D225,BB$47&lt;=EDATE($D225,'Summary&amp;Assumptions'!$G$32))*$B225+AND(BB$56&lt;'Summary&amp;Assumptions'!$J$31,BB$47&gt;=$FO225,BB$47&lt;=$FP225)*(('Summary&amp;Assumptions'!$H$25*$C225)*(1+'Summary&amp;Assumptions'!$J$29)^(BB$46-1))+AND(BB$56&lt;'Summary&amp;Assumptions'!$J$31,BB$47&gt;=$FQ225,BB$47&lt;=$FR225)*(('Summary&amp;Assumptions'!$H$25*$C225)*(1+'Summary&amp;Assumptions'!$J$29)^(BB$46-1))</f>
        <v>0</v>
      </c>
      <c r="AX225" s="588">
        <f>AND(BC$55&gt;0,SUM($E225:AW225)&lt;'Summary&amp;Assumptions'!$G$32*$B225,$D225&gt;='Summary&amp;Assumptions'!$D$17,BC$47&gt;=$D225,BC$47&lt;=EDATE($D225,'Summary&amp;Assumptions'!$G$32))*$B225+AND(BC$56&lt;'Summary&amp;Assumptions'!$J$31,BC$47&gt;=$FO225,BC$47&lt;=$FP225)*(('Summary&amp;Assumptions'!$H$25*$C225)*(1+'Summary&amp;Assumptions'!$J$29)^(BC$46-1))+AND(BC$56&lt;'Summary&amp;Assumptions'!$J$31,BC$47&gt;=$FQ225,BC$47&lt;=$FR225)*(('Summary&amp;Assumptions'!$H$25*$C225)*(1+'Summary&amp;Assumptions'!$J$29)^(BC$46-1))</f>
        <v>0</v>
      </c>
      <c r="AY225" s="588">
        <f>AND(BD$55&gt;0,SUM($E225:AX225)&lt;'Summary&amp;Assumptions'!$G$32*$B225,$D225&gt;='Summary&amp;Assumptions'!$D$17,BD$47&gt;=$D225,BD$47&lt;=EDATE($D225,'Summary&amp;Assumptions'!$G$32))*$B225+AND(BD$56&lt;'Summary&amp;Assumptions'!$J$31,BD$47&gt;=$FO225,BD$47&lt;=$FP225)*(('Summary&amp;Assumptions'!$H$25*$C225)*(1+'Summary&amp;Assumptions'!$J$29)^(BD$46-1))+AND(BD$56&lt;'Summary&amp;Assumptions'!$J$31,BD$47&gt;=$FQ225,BD$47&lt;=$FR225)*(('Summary&amp;Assumptions'!$H$25*$C225)*(1+'Summary&amp;Assumptions'!$J$29)^(BD$46-1))</f>
        <v>0</v>
      </c>
      <c r="AZ225" s="588">
        <f>AND(BE$55&gt;0,SUM($E225:AY225)&lt;'Summary&amp;Assumptions'!$G$32*$B225,$D225&gt;='Summary&amp;Assumptions'!$D$17,BE$47&gt;=$D225,BE$47&lt;=EDATE($D225,'Summary&amp;Assumptions'!$G$32))*$B225+AND(BE$56&lt;'Summary&amp;Assumptions'!$J$31,BE$47&gt;=$FO225,BE$47&lt;=$FP225)*(('Summary&amp;Assumptions'!$H$25*$C225)*(1+'Summary&amp;Assumptions'!$J$29)^(BE$46-1))+AND(BE$56&lt;'Summary&amp;Assumptions'!$J$31,BE$47&gt;=$FQ225,BE$47&lt;=$FR225)*(('Summary&amp;Assumptions'!$H$25*$C225)*(1+'Summary&amp;Assumptions'!$J$29)^(BE$46-1))</f>
        <v>0</v>
      </c>
      <c r="BA225" s="588">
        <f>AND(BF$55&gt;0,SUM($E225:AZ225)&lt;'Summary&amp;Assumptions'!$G$32*$B225,$D225&gt;='Summary&amp;Assumptions'!$D$17,BF$47&gt;=$D225,BF$47&lt;=EDATE($D225,'Summary&amp;Assumptions'!$G$32))*$B225+AND(BF$56&lt;'Summary&amp;Assumptions'!$J$31,BF$47&gt;=$FO225,BF$47&lt;=$FP225)*(('Summary&amp;Assumptions'!$H$25*$C225)*(1+'Summary&amp;Assumptions'!$J$29)^(BF$46-1))+AND(BF$56&lt;'Summary&amp;Assumptions'!$J$31,BF$47&gt;=$FQ225,BF$47&lt;=$FR225)*(('Summary&amp;Assumptions'!$H$25*$C225)*(1+'Summary&amp;Assumptions'!$J$29)^(BF$46-1))</f>
        <v>0</v>
      </c>
      <c r="BB225" s="588">
        <f>AND(BG$55&gt;0,SUM($E225:BA225)&lt;'Summary&amp;Assumptions'!$G$32*$B225,$D225&gt;='Summary&amp;Assumptions'!$D$17,BG$47&gt;=$D225,BG$47&lt;=EDATE($D225,'Summary&amp;Assumptions'!$G$32))*$B225+AND(BG$56&lt;'Summary&amp;Assumptions'!$J$31,BG$47&gt;=$FO225,BG$47&lt;=$FP225)*(('Summary&amp;Assumptions'!$H$25*$C225)*(1+'Summary&amp;Assumptions'!$J$29)^(BG$46-1))+AND(BG$56&lt;'Summary&amp;Assumptions'!$J$31,BG$47&gt;=$FQ225,BG$47&lt;=$FR225)*(('Summary&amp;Assumptions'!$H$25*$C225)*(1+'Summary&amp;Assumptions'!$J$29)^(BG$46-1))</f>
        <v>0</v>
      </c>
      <c r="BC225" s="588">
        <f>AND(BH$55&gt;0,SUM($E225:BB225)&lt;'Summary&amp;Assumptions'!$G$32*$B225,$D225&gt;='Summary&amp;Assumptions'!$D$17,BH$47&gt;=$D225,BH$47&lt;=EDATE($D225,'Summary&amp;Assumptions'!$G$32))*$B225+AND(BH$56&lt;'Summary&amp;Assumptions'!$J$31,BH$47&gt;=$FO225,BH$47&lt;=$FP225)*(('Summary&amp;Assumptions'!$H$25*$C225)*(1+'Summary&amp;Assumptions'!$J$29)^(BH$46-1))+AND(BH$56&lt;'Summary&amp;Assumptions'!$J$31,BH$47&gt;=$FQ225,BH$47&lt;=$FR225)*(('Summary&amp;Assumptions'!$H$25*$C225)*(1+'Summary&amp;Assumptions'!$J$29)^(BH$46-1))</f>
        <v>0</v>
      </c>
      <c r="BD225" s="588">
        <f>AND(BI$55&gt;0,SUM($E225:BC225)&lt;'Summary&amp;Assumptions'!$G$32*$B225,$D225&gt;='Summary&amp;Assumptions'!$D$17,BI$47&gt;=$D225,BI$47&lt;=EDATE($D225,'Summary&amp;Assumptions'!$G$32))*$B225+AND(BI$56&lt;'Summary&amp;Assumptions'!$J$31,BI$47&gt;=$FO225,BI$47&lt;=$FP225)*(('Summary&amp;Assumptions'!$H$25*$C225)*(1+'Summary&amp;Assumptions'!$J$29)^(BI$46-1))+AND(BI$56&lt;'Summary&amp;Assumptions'!$J$31,BI$47&gt;=$FQ225,BI$47&lt;=$FR225)*(('Summary&amp;Assumptions'!$H$25*$C225)*(1+'Summary&amp;Assumptions'!$J$29)^(BI$46-1))</f>
        <v>0</v>
      </c>
      <c r="BE225" s="588">
        <f>AND(BJ$55&gt;0,SUM($E225:BD225)&lt;'Summary&amp;Assumptions'!$G$32*$B225,$D225&gt;='Summary&amp;Assumptions'!$D$17,BJ$47&gt;=$D225,BJ$47&lt;=EDATE($D225,'Summary&amp;Assumptions'!$G$32))*$B225+AND(BJ$56&lt;'Summary&amp;Assumptions'!$J$31,BJ$47&gt;=$FO225,BJ$47&lt;=$FP225)*(('Summary&amp;Assumptions'!$H$25*$C225)*(1+'Summary&amp;Assumptions'!$J$29)^(BJ$46-1))+AND(BJ$56&lt;'Summary&amp;Assumptions'!$J$31,BJ$47&gt;=$FQ225,BJ$47&lt;=$FR225)*(('Summary&amp;Assumptions'!$H$25*$C225)*(1+'Summary&amp;Assumptions'!$J$29)^(BJ$46-1))</f>
        <v>0</v>
      </c>
      <c r="BF225" s="588">
        <f>AND(BK$55&gt;0,SUM($E225:BE225)&lt;'Summary&amp;Assumptions'!$G$32*$B225,$D225&gt;='Summary&amp;Assumptions'!$D$17,BK$47&gt;=$D225,BK$47&lt;=EDATE($D225,'Summary&amp;Assumptions'!$G$32))*$B225+AND(BK$56&lt;'Summary&amp;Assumptions'!$J$31,BK$47&gt;=$FO225,BK$47&lt;=$FP225)*(('Summary&amp;Assumptions'!$H$25*$C225)*(1+'Summary&amp;Assumptions'!$J$29)^(BK$46-1))+AND(BK$56&lt;'Summary&amp;Assumptions'!$J$31,BK$47&gt;=$FQ225,BK$47&lt;=$FR225)*(('Summary&amp;Assumptions'!$H$25*$C225)*(1+'Summary&amp;Assumptions'!$J$29)^(BK$46-1))</f>
        <v>0</v>
      </c>
      <c r="BG225" s="588">
        <f>AND(BL$55&gt;0,SUM($E225:BF225)&lt;'Summary&amp;Assumptions'!$G$32*$B225,$D225&gt;='Summary&amp;Assumptions'!$D$17,BL$47&gt;=$D225,BL$47&lt;=EDATE($D225,'Summary&amp;Assumptions'!$G$32))*$B225+AND(BL$56&lt;'Summary&amp;Assumptions'!$J$31,BL$47&gt;=$FO225,BL$47&lt;=$FP225)*(('Summary&amp;Assumptions'!$H$25*$C225)*(1+'Summary&amp;Assumptions'!$J$29)^(BL$46-1))+AND(BL$56&lt;'Summary&amp;Assumptions'!$J$31,BL$47&gt;=$FQ225,BL$47&lt;=$FR225)*(('Summary&amp;Assumptions'!$H$25*$C225)*(1+'Summary&amp;Assumptions'!$J$29)^(BL$46-1))</f>
        <v>0</v>
      </c>
      <c r="BH225" s="588">
        <f>AND(BM$55&gt;0,SUM($E225:BG225)&lt;'Summary&amp;Assumptions'!$G$32*$B225,$D225&gt;='Summary&amp;Assumptions'!$D$17,BM$47&gt;=$D225,BM$47&lt;=EDATE($D225,'Summary&amp;Assumptions'!$G$32))*$B225+AND(BM$56&lt;'Summary&amp;Assumptions'!$J$31,BM$47&gt;=$FO225,BM$47&lt;=$FP225)*(('Summary&amp;Assumptions'!$H$25*$C225)*(1+'Summary&amp;Assumptions'!$J$29)^(BM$46-1))+AND(BM$56&lt;'Summary&amp;Assumptions'!$J$31,BM$47&gt;=$FQ225,BM$47&lt;=$FR225)*(('Summary&amp;Assumptions'!$H$25*$C225)*(1+'Summary&amp;Assumptions'!$J$29)^(BM$46-1))</f>
        <v>0</v>
      </c>
      <c r="BI225" s="588">
        <f>AND(BN$55&gt;0,SUM($E225:BH225)&lt;'Summary&amp;Assumptions'!$G$32*$B225,$D225&gt;='Summary&amp;Assumptions'!$D$17,BN$47&gt;=$D225,BN$47&lt;=EDATE($D225,'Summary&amp;Assumptions'!$G$32))*$B225+AND(BN$56&lt;'Summary&amp;Assumptions'!$J$31,BN$47&gt;=$FO225,BN$47&lt;=$FP225)*(('Summary&amp;Assumptions'!$H$25*$C225)*(1+'Summary&amp;Assumptions'!$J$29)^(BN$46-1))+AND(BN$56&lt;'Summary&amp;Assumptions'!$J$31,BN$47&gt;=$FQ225,BN$47&lt;=$FR225)*(('Summary&amp;Assumptions'!$H$25*$C225)*(1+'Summary&amp;Assumptions'!$J$29)^(BN$46-1))</f>
        <v>0</v>
      </c>
      <c r="BJ225" s="588">
        <f>AND(BO$55&gt;0,SUM($E225:BI225)&lt;'Summary&amp;Assumptions'!$G$32*$B225,$D225&gt;='Summary&amp;Assumptions'!$D$17,BO$47&gt;=$D225,BO$47&lt;=EDATE($D225,'Summary&amp;Assumptions'!$G$32))*$B225+AND(BO$56&lt;'Summary&amp;Assumptions'!$J$31,BO$47&gt;=$FO225,BO$47&lt;=$FP225)*(('Summary&amp;Assumptions'!$H$25*$C225)*(1+'Summary&amp;Assumptions'!$J$29)^(BO$46-1))+AND(BO$56&lt;'Summary&amp;Assumptions'!$J$31,BO$47&gt;=$FQ225,BO$47&lt;=$FR225)*(('Summary&amp;Assumptions'!$H$25*$C225)*(1+'Summary&amp;Assumptions'!$J$29)^(BO$46-1))</f>
        <v>0</v>
      </c>
      <c r="BK225" s="588">
        <f>AND(BP$55&gt;0,SUM($E225:BJ225)&lt;'Summary&amp;Assumptions'!$G$32*$B225,$D225&gt;='Summary&amp;Assumptions'!$D$17,BP$47&gt;=$D225,BP$47&lt;=EDATE($D225,'Summary&amp;Assumptions'!$G$32))*$B225+AND(BP$56&lt;'Summary&amp;Assumptions'!$J$31,BP$47&gt;=$FO225,BP$47&lt;=$FP225)*(('Summary&amp;Assumptions'!$H$25*$C225)*(1+'Summary&amp;Assumptions'!$J$29)^(BP$46-1))+AND(BP$56&lt;'Summary&amp;Assumptions'!$J$31,BP$47&gt;=$FQ225,BP$47&lt;=$FR225)*(('Summary&amp;Assumptions'!$H$25*$C225)*(1+'Summary&amp;Assumptions'!$J$29)^(BP$46-1))</f>
        <v>0</v>
      </c>
      <c r="BL225" s="588">
        <f>AND(BQ$55&gt;0,SUM($E225:BK225)&lt;'Summary&amp;Assumptions'!$G$32*$B225,$D225&gt;='Summary&amp;Assumptions'!$D$17,BQ$47&gt;=$D225,BQ$47&lt;=EDATE($D225,'Summary&amp;Assumptions'!$G$32))*$B225+AND(BQ$56&lt;'Summary&amp;Assumptions'!$J$31,BQ$47&gt;=$FO225,BQ$47&lt;=$FP225)*(('Summary&amp;Assumptions'!$H$25*$C225)*(1+'Summary&amp;Assumptions'!$J$29)^(BQ$46-1))+AND(BQ$56&lt;'Summary&amp;Assumptions'!$J$31,BQ$47&gt;=$FQ225,BQ$47&lt;=$FR225)*(('Summary&amp;Assumptions'!$H$25*$C225)*(1+'Summary&amp;Assumptions'!$J$29)^(BQ$46-1))</f>
        <v>0</v>
      </c>
      <c r="BM225" s="588">
        <f>AND(BR$55&gt;0,SUM($E225:BL225)&lt;'Summary&amp;Assumptions'!$G$32*$B225,$D225&gt;='Summary&amp;Assumptions'!$D$17,BR$47&gt;=$D225,BR$47&lt;=EDATE($D225,'Summary&amp;Assumptions'!$G$32))*$B225+AND(BR$56&lt;'Summary&amp;Assumptions'!$J$31,BR$47&gt;=$FO225,BR$47&lt;=$FP225)*(('Summary&amp;Assumptions'!$H$25*$C225)*(1+'Summary&amp;Assumptions'!$J$29)^(BR$46-1))+AND(BR$56&lt;'Summary&amp;Assumptions'!$J$31,BR$47&gt;=$FQ225,BR$47&lt;=$FR225)*(('Summary&amp;Assumptions'!$H$25*$C225)*(1+'Summary&amp;Assumptions'!$J$29)^(BR$46-1))</f>
        <v>0</v>
      </c>
      <c r="BN225" s="588">
        <f>AND(BS$55&gt;0,SUM($E225:BM225)&lt;'Summary&amp;Assumptions'!$G$32*$B225,$D225&gt;='Summary&amp;Assumptions'!$D$17,BS$47&gt;=$D225,BS$47&lt;=EDATE($D225,'Summary&amp;Assumptions'!$G$32))*$B225+AND(BS$56&lt;'Summary&amp;Assumptions'!$J$31,BS$47&gt;=$FO225,BS$47&lt;=$FP225)*(('Summary&amp;Assumptions'!$H$25*$C225)*(1+'Summary&amp;Assumptions'!$J$29)^(BS$46-1))+AND(BS$56&lt;'Summary&amp;Assumptions'!$J$31,BS$47&gt;=$FQ225,BS$47&lt;=$FR225)*(('Summary&amp;Assumptions'!$H$25*$C225)*(1+'Summary&amp;Assumptions'!$J$29)^(BS$46-1))</f>
        <v>0</v>
      </c>
      <c r="BO225" s="588">
        <f>AND(BT$55&gt;0,SUM($E225:BN225)&lt;'Summary&amp;Assumptions'!$G$32*$B225,$D225&gt;='Summary&amp;Assumptions'!$D$17,BT$47&gt;=$D225,BT$47&lt;=EDATE($D225,'Summary&amp;Assumptions'!$G$32))*$B225+AND(BT$56&lt;'Summary&amp;Assumptions'!$J$31,BT$47&gt;=$FO225,BT$47&lt;=$FP225)*(('Summary&amp;Assumptions'!$H$25*$C225)*(1+'Summary&amp;Assumptions'!$J$29)^(BT$46-1))+AND(BT$56&lt;'Summary&amp;Assumptions'!$J$31,BT$47&gt;=$FQ225,BT$47&lt;=$FR225)*(('Summary&amp;Assumptions'!$H$25*$C225)*(1+'Summary&amp;Assumptions'!$J$29)^(BT$46-1))</f>
        <v>0</v>
      </c>
      <c r="BP225" s="588">
        <f>AND(BU$55&gt;0,SUM($E225:BO225)&lt;'Summary&amp;Assumptions'!$G$32*$B225,$D225&gt;='Summary&amp;Assumptions'!$D$17,BU$47&gt;=$D225,BU$47&lt;=EDATE($D225,'Summary&amp;Assumptions'!$G$32))*$B225+AND(BU$56&lt;'Summary&amp;Assumptions'!$J$31,BU$47&gt;=$FO225,BU$47&lt;=$FP225)*(('Summary&amp;Assumptions'!$H$25*$C225)*(1+'Summary&amp;Assumptions'!$J$29)^(BU$46-1))+AND(BU$56&lt;'Summary&amp;Assumptions'!$J$31,BU$47&gt;=$FQ225,BU$47&lt;=$FR225)*(('Summary&amp;Assumptions'!$H$25*$C225)*(1+'Summary&amp;Assumptions'!$J$29)^(BU$46-1))</f>
        <v>0</v>
      </c>
      <c r="BQ225" s="588">
        <f>AND(BV$55&gt;0,SUM($E225:BP225)&lt;'Summary&amp;Assumptions'!$G$32*$B225,$D225&gt;='Summary&amp;Assumptions'!$D$17,BV$47&gt;=$D225,BV$47&lt;=EDATE($D225,'Summary&amp;Assumptions'!$G$32))*$B225+AND(BV$56&lt;'Summary&amp;Assumptions'!$J$31,BV$47&gt;=$FO225,BV$47&lt;=$FP225)*(('Summary&amp;Assumptions'!$H$25*$C225)*(1+'Summary&amp;Assumptions'!$J$29)^(BV$46-1))+AND(BV$56&lt;'Summary&amp;Assumptions'!$J$31,BV$47&gt;=$FQ225,BV$47&lt;=$FR225)*(('Summary&amp;Assumptions'!$H$25*$C225)*(1+'Summary&amp;Assumptions'!$J$29)^(BV$46-1))</f>
        <v>0</v>
      </c>
      <c r="BR225" s="588">
        <f>AND(BW$55&gt;0,SUM($E225:BQ225)&lt;'Summary&amp;Assumptions'!$G$32*$B225,$D225&gt;='Summary&amp;Assumptions'!$D$17,BW$47&gt;=$D225,BW$47&lt;=EDATE($D225,'Summary&amp;Assumptions'!$G$32))*$B225+AND(BW$56&lt;'Summary&amp;Assumptions'!$J$31,BW$47&gt;=$FO225,BW$47&lt;=$FP225)*(('Summary&amp;Assumptions'!$H$25*$C225)*(1+'Summary&amp;Assumptions'!$J$29)^(BW$46-1))+AND(BW$56&lt;'Summary&amp;Assumptions'!$J$31,BW$47&gt;=$FQ225,BW$47&lt;=$FR225)*(('Summary&amp;Assumptions'!$H$25*$C225)*(1+'Summary&amp;Assumptions'!$J$29)^(BW$46-1))</f>
        <v>0</v>
      </c>
      <c r="BS225" s="588">
        <f>AND(BX$55&gt;0,SUM($E225:BR225)&lt;'Summary&amp;Assumptions'!$G$32*$B225,$D225&gt;='Summary&amp;Assumptions'!$D$17,BX$47&gt;=$D225,BX$47&lt;=EDATE($D225,'Summary&amp;Assumptions'!$G$32))*$B225+AND(BX$56&lt;'Summary&amp;Assumptions'!$J$31,BX$47&gt;=$FO225,BX$47&lt;=$FP225)*(('Summary&amp;Assumptions'!$H$25*$C225)*(1+'Summary&amp;Assumptions'!$J$29)^(BX$46-1))+AND(BX$56&lt;'Summary&amp;Assumptions'!$J$31,BX$47&gt;=$FQ225,BX$47&lt;=$FR225)*(('Summary&amp;Assumptions'!$H$25*$C225)*(1+'Summary&amp;Assumptions'!$J$29)^(BX$46-1))</f>
        <v>0</v>
      </c>
      <c r="BT225" s="588">
        <f>AND(BY$55&gt;0,SUM($E225:BS225)&lt;'Summary&amp;Assumptions'!$G$32*$B225,$D225&gt;='Summary&amp;Assumptions'!$D$17,BY$47&gt;=$D225,BY$47&lt;=EDATE($D225,'Summary&amp;Assumptions'!$G$32))*$B225+AND(BY$56&lt;'Summary&amp;Assumptions'!$J$31,BY$47&gt;=$FO225,BY$47&lt;=$FP225)*(('Summary&amp;Assumptions'!$H$25*$C225)*(1+'Summary&amp;Assumptions'!$J$29)^(BY$46-1))+AND(BY$56&lt;'Summary&amp;Assumptions'!$J$31,BY$47&gt;=$FQ225,BY$47&lt;=$FR225)*(('Summary&amp;Assumptions'!$H$25*$C225)*(1+'Summary&amp;Assumptions'!$J$29)^(BY$46-1))</f>
        <v>0</v>
      </c>
      <c r="BU225" s="588">
        <f>AND(BZ$55&gt;0,SUM($E225:BT225)&lt;'Summary&amp;Assumptions'!$G$32*$B225,$D225&gt;='Summary&amp;Assumptions'!$D$17,BZ$47&gt;=$D225,BZ$47&lt;=EDATE($D225,'Summary&amp;Assumptions'!$G$32))*$B225+AND(BZ$56&lt;'Summary&amp;Assumptions'!$J$31,BZ$47&gt;=$FO225,BZ$47&lt;=$FP225)*(('Summary&amp;Assumptions'!$H$25*$C225)*(1+'Summary&amp;Assumptions'!$J$29)^(BZ$46-1))+AND(BZ$56&lt;'Summary&amp;Assumptions'!$J$31,BZ$47&gt;=$FQ225,BZ$47&lt;=$FR225)*(('Summary&amp;Assumptions'!$H$25*$C225)*(1+'Summary&amp;Assumptions'!$J$29)^(BZ$46-1))</f>
        <v>0</v>
      </c>
      <c r="BV225" s="588">
        <f>AND(CA$55&gt;0,SUM($E225:BU225)&lt;'Summary&amp;Assumptions'!$G$32*$B225,$D225&gt;='Summary&amp;Assumptions'!$D$17,CA$47&gt;=$D225,CA$47&lt;=EDATE($D225,'Summary&amp;Assumptions'!$G$32))*$B225+AND(CA$56&lt;'Summary&amp;Assumptions'!$J$31,CA$47&gt;=$FO225,CA$47&lt;=$FP225)*(('Summary&amp;Assumptions'!$H$25*$C225)*(1+'Summary&amp;Assumptions'!$J$29)^(CA$46-1))+AND(CA$56&lt;'Summary&amp;Assumptions'!$J$31,CA$47&gt;=$FQ225,CA$47&lt;=$FR225)*(('Summary&amp;Assumptions'!$H$25*$C225)*(1+'Summary&amp;Assumptions'!$J$29)^(CA$46-1))</f>
        <v>0</v>
      </c>
      <c r="BW225" s="588">
        <f>AND(CB$55&gt;0,SUM($E225:BV225)&lt;'Summary&amp;Assumptions'!$G$32*$B225,$D225&gt;='Summary&amp;Assumptions'!$D$17,CB$47&gt;=$D225,CB$47&lt;=EDATE($D225,'Summary&amp;Assumptions'!$G$32))*$B225+AND(CB$56&lt;'Summary&amp;Assumptions'!$J$31,CB$47&gt;=$FO225,CB$47&lt;=$FP225)*(('Summary&amp;Assumptions'!$H$25*$C225)*(1+'Summary&amp;Assumptions'!$J$29)^(CB$46-1))+AND(CB$56&lt;'Summary&amp;Assumptions'!$J$31,CB$47&gt;=$FQ225,CB$47&lt;=$FR225)*(('Summary&amp;Assumptions'!$H$25*$C225)*(1+'Summary&amp;Assumptions'!$J$29)^(CB$46-1))</f>
        <v>0</v>
      </c>
      <c r="BX225" s="588">
        <f>AND(CC$55&gt;0,SUM($E225:BW225)&lt;'Summary&amp;Assumptions'!$G$32*$B225,$D225&gt;='Summary&amp;Assumptions'!$D$17,CC$47&gt;=$D225,CC$47&lt;=EDATE($D225,'Summary&amp;Assumptions'!$G$32))*$B225+AND(CC$56&lt;'Summary&amp;Assumptions'!$J$31,CC$47&gt;=$FO225,CC$47&lt;=$FP225)*(('Summary&amp;Assumptions'!$H$25*$C225)*(1+'Summary&amp;Assumptions'!$J$29)^(CC$46-1))+AND(CC$56&lt;'Summary&amp;Assumptions'!$J$31,CC$47&gt;=$FQ225,CC$47&lt;=$FR225)*(('Summary&amp;Assumptions'!$H$25*$C225)*(1+'Summary&amp;Assumptions'!$J$29)^(CC$46-1))</f>
        <v>0</v>
      </c>
      <c r="BY225" s="588">
        <f>AND(CD$55&gt;0,SUM($E225:BX225)&lt;'Summary&amp;Assumptions'!$G$32*$B225,$D225&gt;='Summary&amp;Assumptions'!$D$17,CD$47&gt;=$D225,CD$47&lt;=EDATE($D225,'Summary&amp;Assumptions'!$G$32))*$B225+AND(CD$56&lt;'Summary&amp;Assumptions'!$J$31,CD$47&gt;=$FO225,CD$47&lt;=$FP225)*(('Summary&amp;Assumptions'!$H$25*$C225)*(1+'Summary&amp;Assumptions'!$J$29)^(CD$46-1))+AND(CD$56&lt;'Summary&amp;Assumptions'!$J$31,CD$47&gt;=$FQ225,CD$47&lt;=$FR225)*(('Summary&amp;Assumptions'!$H$25*$C225)*(1+'Summary&amp;Assumptions'!$J$29)^(CD$46-1))</f>
        <v>0</v>
      </c>
      <c r="BZ225" s="588">
        <f>AND(CE$55&gt;0,SUM($E225:BY225)&lt;'Summary&amp;Assumptions'!$G$32*$B225,$D225&gt;='Summary&amp;Assumptions'!$D$17,CE$47&gt;=$D225,CE$47&lt;=EDATE($D225,'Summary&amp;Assumptions'!$G$32))*$B225+AND(CE$56&lt;'Summary&amp;Assumptions'!$J$31,CE$47&gt;=$FO225,CE$47&lt;=$FP225)*(('Summary&amp;Assumptions'!$H$25*$C225)*(1+'Summary&amp;Assumptions'!$J$29)^(CE$46-1))+AND(CE$56&lt;'Summary&amp;Assumptions'!$J$31,CE$47&gt;=$FQ225,CE$47&lt;=$FR225)*(('Summary&amp;Assumptions'!$H$25*$C225)*(1+'Summary&amp;Assumptions'!$J$29)^(CE$46-1))</f>
        <v>0</v>
      </c>
      <c r="CA225" s="588">
        <f>AND(CF$55&gt;0,SUM($E225:BZ225)&lt;'Summary&amp;Assumptions'!$G$32*$B225,$D225&gt;='Summary&amp;Assumptions'!$D$17,CF$47&gt;=$D225,CF$47&lt;=EDATE($D225,'Summary&amp;Assumptions'!$G$32))*$B225+AND(CF$56&lt;'Summary&amp;Assumptions'!$J$31,CF$47&gt;=$FO225,CF$47&lt;=$FP225)*(('Summary&amp;Assumptions'!$H$25*$C225)*(1+'Summary&amp;Assumptions'!$J$29)^(CF$46-1))+AND(CF$56&lt;'Summary&amp;Assumptions'!$J$31,CF$47&gt;=$FQ225,CF$47&lt;=$FR225)*(('Summary&amp;Assumptions'!$H$25*$C225)*(1+'Summary&amp;Assumptions'!$J$29)^(CF$46-1))</f>
        <v>0</v>
      </c>
      <c r="CB225" s="588">
        <f>AND(CG$55&gt;0,SUM($E225:CA225)&lt;'Summary&amp;Assumptions'!$G$32*$B225,$D225&gt;='Summary&amp;Assumptions'!$D$17,CG$47&gt;=$D225,CG$47&lt;=EDATE($D225,'Summary&amp;Assumptions'!$G$32))*$B225+AND(CG$56&lt;'Summary&amp;Assumptions'!$J$31,CG$47&gt;=$FO225,CG$47&lt;=$FP225)*(('Summary&amp;Assumptions'!$H$25*$C225)*(1+'Summary&amp;Assumptions'!$J$29)^(CG$46-1))+AND(CG$56&lt;'Summary&amp;Assumptions'!$J$31,CG$47&gt;=$FQ225,CG$47&lt;=$FR225)*(('Summary&amp;Assumptions'!$H$25*$C225)*(1+'Summary&amp;Assumptions'!$J$29)^(CG$46-1))</f>
        <v>0</v>
      </c>
      <c r="CC225" s="588">
        <f>AND(CH$55&gt;0,SUM($E225:CB225)&lt;'Summary&amp;Assumptions'!$G$32*$B225,$D225&gt;='Summary&amp;Assumptions'!$D$17,CH$47&gt;=$D225,CH$47&lt;=EDATE($D225,'Summary&amp;Assumptions'!$G$32))*$B225+AND(CH$56&lt;'Summary&amp;Assumptions'!$J$31,CH$47&gt;=$FO225,CH$47&lt;=$FP225)*(('Summary&amp;Assumptions'!$H$25*$C225)*(1+'Summary&amp;Assumptions'!$J$29)^(CH$46-1))+AND(CH$56&lt;'Summary&amp;Assumptions'!$J$31,CH$47&gt;=$FQ225,CH$47&lt;=$FR225)*(('Summary&amp;Assumptions'!$H$25*$C225)*(1+'Summary&amp;Assumptions'!$J$29)^(CH$46-1))</f>
        <v>0</v>
      </c>
      <c r="CD225" s="588">
        <f>AND(CI$55&gt;0,SUM($E225:CC225)&lt;'Summary&amp;Assumptions'!$G$32*$B225,$D225&gt;='Summary&amp;Assumptions'!$D$17,CI$47&gt;=$D225,CI$47&lt;=EDATE($D225,'Summary&amp;Assumptions'!$G$32))*$B225+AND(CI$56&lt;'Summary&amp;Assumptions'!$J$31,CI$47&gt;=$FO225,CI$47&lt;=$FP225)*(('Summary&amp;Assumptions'!$H$25*$C225)*(1+'Summary&amp;Assumptions'!$J$29)^(CI$46-1))+AND(CI$56&lt;'Summary&amp;Assumptions'!$J$31,CI$47&gt;=$FQ225,CI$47&lt;=$FR225)*(('Summary&amp;Assumptions'!$H$25*$C225)*(1+'Summary&amp;Assumptions'!$J$29)^(CI$46-1))</f>
        <v>0</v>
      </c>
      <c r="CE225" s="588">
        <f>AND(CJ$55&gt;0,SUM($E225:CD225)&lt;'Summary&amp;Assumptions'!$G$32*$B225,$D225&gt;='Summary&amp;Assumptions'!$D$17,CJ$47&gt;=$D225,CJ$47&lt;=EDATE($D225,'Summary&amp;Assumptions'!$G$32))*$B225+AND(CJ$56&lt;'Summary&amp;Assumptions'!$J$31,CJ$47&gt;=$FO225,CJ$47&lt;=$FP225)*(('Summary&amp;Assumptions'!$H$25*$C225)*(1+'Summary&amp;Assumptions'!$J$29)^(CJ$46-1))+AND(CJ$56&lt;'Summary&amp;Assumptions'!$J$31,CJ$47&gt;=$FQ225,CJ$47&lt;=$FR225)*(('Summary&amp;Assumptions'!$H$25*$C225)*(1+'Summary&amp;Assumptions'!$J$29)^(CJ$46-1))</f>
        <v>0</v>
      </c>
      <c r="CF225" s="588">
        <f>AND(CK$55&gt;0,SUM($E225:CE225)&lt;'Summary&amp;Assumptions'!$G$32*$B225,$D225&gt;='Summary&amp;Assumptions'!$D$17,CK$47&gt;=$D225,CK$47&lt;=EDATE($D225,'Summary&amp;Assumptions'!$G$32))*$B225+AND(CK$56&lt;'Summary&amp;Assumptions'!$J$31,CK$47&gt;=$FO225,CK$47&lt;=$FP225)*(('Summary&amp;Assumptions'!$H$25*$C225)*(1+'Summary&amp;Assumptions'!$J$29)^(CK$46-1))+AND(CK$56&lt;'Summary&amp;Assumptions'!$J$31,CK$47&gt;=$FQ225,CK$47&lt;=$FR225)*(('Summary&amp;Assumptions'!$H$25*$C225)*(1+'Summary&amp;Assumptions'!$J$29)^(CK$46-1))</f>
        <v>0</v>
      </c>
      <c r="CG225" s="588">
        <f>AND(CL$55&gt;0,SUM($E225:CF225)&lt;'Summary&amp;Assumptions'!$G$32*$B225,$D225&gt;='Summary&amp;Assumptions'!$D$17,CL$47&gt;=$D225,CL$47&lt;=EDATE($D225,'Summary&amp;Assumptions'!$G$32))*$B225+AND(CL$56&lt;'Summary&amp;Assumptions'!$J$31,CL$47&gt;=$FO225,CL$47&lt;=$FP225)*(('Summary&amp;Assumptions'!$H$25*$C225)*(1+'Summary&amp;Assumptions'!$J$29)^(CL$46-1))+AND(CL$56&lt;'Summary&amp;Assumptions'!$J$31,CL$47&gt;=$FQ225,CL$47&lt;=$FR225)*(('Summary&amp;Assumptions'!$H$25*$C225)*(1+'Summary&amp;Assumptions'!$J$29)^(CL$46-1))</f>
        <v>0</v>
      </c>
      <c r="CH225" s="588">
        <f>AND(CM$55&gt;0,SUM($E225:CG225)&lt;'Summary&amp;Assumptions'!$G$32*$B225,$D225&gt;='Summary&amp;Assumptions'!$D$17,CM$47&gt;=$D225,CM$47&lt;=EDATE($D225,'Summary&amp;Assumptions'!$G$32))*$B225+AND(CM$56&lt;'Summary&amp;Assumptions'!$J$31,CM$47&gt;=$FO225,CM$47&lt;=$FP225)*(('Summary&amp;Assumptions'!$H$25*$C225)*(1+'Summary&amp;Assumptions'!$J$29)^(CM$46-1))+AND(CM$56&lt;'Summary&amp;Assumptions'!$J$31,CM$47&gt;=$FQ225,CM$47&lt;=$FR225)*(('Summary&amp;Assumptions'!$H$25*$C225)*(1+'Summary&amp;Assumptions'!$J$29)^(CM$46-1))</f>
        <v>0</v>
      </c>
      <c r="CI225" s="588">
        <f>AND(CN$55&gt;0,SUM($E225:CH225)&lt;'Summary&amp;Assumptions'!$G$32*$B225,$D225&gt;='Summary&amp;Assumptions'!$D$17,CN$47&gt;=$D225,CN$47&lt;=EDATE($D225,'Summary&amp;Assumptions'!$G$32))*$B225+AND(CN$56&lt;'Summary&amp;Assumptions'!$J$31,CN$47&gt;=$FO225,CN$47&lt;=$FP225)*(('Summary&amp;Assumptions'!$H$25*$C225)*(1+'Summary&amp;Assumptions'!$J$29)^(CN$46-1))+AND(CN$56&lt;'Summary&amp;Assumptions'!$J$31,CN$47&gt;=$FQ225,CN$47&lt;=$FR225)*(('Summary&amp;Assumptions'!$H$25*$C225)*(1+'Summary&amp;Assumptions'!$J$29)^(CN$46-1))</f>
        <v>0</v>
      </c>
      <c r="CJ225" s="588">
        <f>AND(CO$55&gt;0,SUM($E225:CI225)&lt;'Summary&amp;Assumptions'!$G$32*$B225,$D225&gt;='Summary&amp;Assumptions'!$D$17,CO$47&gt;=$D225,CO$47&lt;=EDATE($D225,'Summary&amp;Assumptions'!$G$32))*$B225+AND(CO$56&lt;'Summary&amp;Assumptions'!$J$31,CO$47&gt;=$FO225,CO$47&lt;=$FP225)*(('Summary&amp;Assumptions'!$H$25*$C225)*(1+'Summary&amp;Assumptions'!$J$29)^(CO$46-1))+AND(CO$56&lt;'Summary&amp;Assumptions'!$J$31,CO$47&gt;=$FQ225,CO$47&lt;=$FR225)*(('Summary&amp;Assumptions'!$H$25*$C225)*(1+'Summary&amp;Assumptions'!$J$29)^(CO$46-1))</f>
        <v>0</v>
      </c>
      <c r="CK225" s="588">
        <f>AND(CP$55&gt;0,SUM($E225:CJ225)&lt;'Summary&amp;Assumptions'!$G$32*$B225,$D225&gt;='Summary&amp;Assumptions'!$D$17,CP$47&gt;=$D225,CP$47&lt;=EDATE($D225,'Summary&amp;Assumptions'!$G$32))*$B225+AND(CP$56&lt;'Summary&amp;Assumptions'!$J$31,CP$47&gt;=$FO225,CP$47&lt;=$FP225)*(('Summary&amp;Assumptions'!$H$25*$C225)*(1+'Summary&amp;Assumptions'!$J$29)^(CP$46-1))+AND(CP$56&lt;'Summary&amp;Assumptions'!$J$31,CP$47&gt;=$FQ225,CP$47&lt;=$FR225)*(('Summary&amp;Assumptions'!$H$25*$C225)*(1+'Summary&amp;Assumptions'!$J$29)^(CP$46-1))</f>
        <v>0</v>
      </c>
      <c r="CL225" s="588">
        <f>AND(CQ$55&gt;0,SUM($E225:CK225)&lt;'Summary&amp;Assumptions'!$G$32*$B225,$D225&gt;='Summary&amp;Assumptions'!$D$17,CQ$47&gt;=$D225,CQ$47&lt;=EDATE($D225,'Summary&amp;Assumptions'!$G$32))*$B225+AND(CQ$56&lt;'Summary&amp;Assumptions'!$J$31,CQ$47&gt;=$FO225,CQ$47&lt;=$FP225)*(('Summary&amp;Assumptions'!$H$25*$C225)*(1+'Summary&amp;Assumptions'!$J$29)^(CQ$46-1))+AND(CQ$56&lt;'Summary&amp;Assumptions'!$J$31,CQ$47&gt;=$FQ225,CQ$47&lt;=$FR225)*(('Summary&amp;Assumptions'!$H$25*$C225)*(1+'Summary&amp;Assumptions'!$J$29)^(CQ$46-1))</f>
        <v>0</v>
      </c>
      <c r="CM225" s="588">
        <f>AND(CR$55&gt;0,SUM($E225:CL225)&lt;'Summary&amp;Assumptions'!$G$32*$B225,$D225&gt;='Summary&amp;Assumptions'!$D$17,CR$47&gt;=$D225,CR$47&lt;=EDATE($D225,'Summary&amp;Assumptions'!$G$32))*$B225+AND(CR$56&lt;'Summary&amp;Assumptions'!$J$31,CR$47&gt;=$FO225,CR$47&lt;=$FP225)*(('Summary&amp;Assumptions'!$H$25*$C225)*(1+'Summary&amp;Assumptions'!$J$29)^(CR$46-1))+AND(CR$56&lt;'Summary&amp;Assumptions'!$J$31,CR$47&gt;=$FQ225,CR$47&lt;=$FR225)*(('Summary&amp;Assumptions'!$H$25*$C225)*(1+'Summary&amp;Assumptions'!$J$29)^(CR$46-1))</f>
        <v>0</v>
      </c>
      <c r="CN225" s="588">
        <f>AND(CS$55&gt;0,SUM($E225:CM225)&lt;'Summary&amp;Assumptions'!$G$32*$B225,$D225&gt;='Summary&amp;Assumptions'!$D$17,CS$47&gt;=$D225,CS$47&lt;=EDATE($D225,'Summary&amp;Assumptions'!$G$32))*$B225+AND(CS$56&lt;'Summary&amp;Assumptions'!$J$31,CS$47&gt;=$FO225,CS$47&lt;=$FP225)*(('Summary&amp;Assumptions'!$H$25*$C225)*(1+'Summary&amp;Assumptions'!$J$29)^(CS$46-1))+AND(CS$56&lt;'Summary&amp;Assumptions'!$J$31,CS$47&gt;=$FQ225,CS$47&lt;=$FR225)*(('Summary&amp;Assumptions'!$H$25*$C225)*(1+'Summary&amp;Assumptions'!$J$29)^(CS$46-1))</f>
        <v>0</v>
      </c>
      <c r="CO225" s="588">
        <f>AND(CT$55&gt;0,SUM($E225:CN225)&lt;'Summary&amp;Assumptions'!$G$32*$B225,$D225&gt;='Summary&amp;Assumptions'!$D$17,CT$47&gt;=$D225,CT$47&lt;=EDATE($D225,'Summary&amp;Assumptions'!$G$32))*$B225+AND(CT$56&lt;'Summary&amp;Assumptions'!$J$31,CT$47&gt;=$FO225,CT$47&lt;=$FP225)*(('Summary&amp;Assumptions'!$H$25*$C225)*(1+'Summary&amp;Assumptions'!$J$29)^(CT$46-1))+AND(CT$56&lt;'Summary&amp;Assumptions'!$J$31,CT$47&gt;=$FQ225,CT$47&lt;=$FR225)*(('Summary&amp;Assumptions'!$H$25*$C225)*(1+'Summary&amp;Assumptions'!$J$29)^(CT$46-1))</f>
        <v>0</v>
      </c>
      <c r="CP225" s="588">
        <f>AND(CU$55&gt;0,SUM($E225:CO225)&lt;'Summary&amp;Assumptions'!$G$32*$B225,$D225&gt;='Summary&amp;Assumptions'!$D$17,CU$47&gt;=$D225,CU$47&lt;=EDATE($D225,'Summary&amp;Assumptions'!$G$32))*$B225+AND(CU$56&lt;'Summary&amp;Assumptions'!$J$31,CU$47&gt;=$FO225,CU$47&lt;=$FP225)*(('Summary&amp;Assumptions'!$H$25*$C225)*(1+'Summary&amp;Assumptions'!$J$29)^(CU$46-1))+AND(CU$56&lt;'Summary&amp;Assumptions'!$J$31,CU$47&gt;=$FQ225,CU$47&lt;=$FR225)*(('Summary&amp;Assumptions'!$H$25*$C225)*(1+'Summary&amp;Assumptions'!$J$29)^(CU$46-1))</f>
        <v>0</v>
      </c>
      <c r="CQ225" s="588">
        <f>AND(CV$55&gt;0,SUM($E225:CP225)&lt;'Summary&amp;Assumptions'!$G$32*$B225,$D225&gt;='Summary&amp;Assumptions'!$D$17,CV$47&gt;=$D225,CV$47&lt;=EDATE($D225,'Summary&amp;Assumptions'!$G$32))*$B225+AND(CV$56&lt;'Summary&amp;Assumptions'!$J$31,CV$47&gt;=$FO225,CV$47&lt;=$FP225)*(('Summary&amp;Assumptions'!$H$25*$C225)*(1+'Summary&amp;Assumptions'!$J$29)^(CV$46-1))+AND(CV$56&lt;'Summary&amp;Assumptions'!$J$31,CV$47&gt;=$FQ225,CV$47&lt;=$FR225)*(('Summary&amp;Assumptions'!$H$25*$C225)*(1+'Summary&amp;Assumptions'!$J$29)^(CV$46-1))</f>
        <v>0</v>
      </c>
      <c r="CR225" s="588">
        <f>AND(CW$55&gt;0,SUM($E225:CQ225)&lt;'Summary&amp;Assumptions'!$G$32*$B225,$D225&gt;='Summary&amp;Assumptions'!$D$17,CW$47&gt;=$D225,CW$47&lt;=EDATE($D225,'Summary&amp;Assumptions'!$G$32))*$B225+AND(CW$56&lt;'Summary&amp;Assumptions'!$J$31,CW$47&gt;=$FO225,CW$47&lt;=$FP225)*(('Summary&amp;Assumptions'!$H$25*$C225)*(1+'Summary&amp;Assumptions'!$J$29)^(CW$46-1))+AND(CW$56&lt;'Summary&amp;Assumptions'!$J$31,CW$47&gt;=$FQ225,CW$47&lt;=$FR225)*(('Summary&amp;Assumptions'!$H$25*$C225)*(1+'Summary&amp;Assumptions'!$J$29)^(CW$46-1))</f>
        <v>0</v>
      </c>
      <c r="CS225" s="588">
        <f>AND(CX$55&gt;0,SUM($E225:CR225)&lt;'Summary&amp;Assumptions'!$G$32*$B225,$D225&gt;='Summary&amp;Assumptions'!$D$17,CX$47&gt;=$D225,CX$47&lt;=EDATE($D225,'Summary&amp;Assumptions'!$G$32))*$B225+AND(CX$56&lt;'Summary&amp;Assumptions'!$J$31,CX$47&gt;=$FO225,CX$47&lt;=$FP225)*(('Summary&amp;Assumptions'!$H$25*$C225)*(1+'Summary&amp;Assumptions'!$J$29)^(CX$46-1))+AND(CX$56&lt;'Summary&amp;Assumptions'!$J$31,CX$47&gt;=$FQ225,CX$47&lt;=$FR225)*(('Summary&amp;Assumptions'!$H$25*$C225)*(1+'Summary&amp;Assumptions'!$J$29)^(CX$46-1))</f>
        <v>0</v>
      </c>
      <c r="CT225" s="588">
        <f>AND(CY$55&gt;0,SUM($E225:CS225)&lt;'Summary&amp;Assumptions'!$G$32*$B225,$D225&gt;='Summary&amp;Assumptions'!$D$17,CY$47&gt;=$D225,CY$47&lt;=EDATE($D225,'Summary&amp;Assumptions'!$G$32))*$B225+AND(CY$56&lt;'Summary&amp;Assumptions'!$J$31,CY$47&gt;=$FO225,CY$47&lt;=$FP225)*(('Summary&amp;Assumptions'!$H$25*$C225)*(1+'Summary&amp;Assumptions'!$J$29)^(CY$46-1))+AND(CY$56&lt;'Summary&amp;Assumptions'!$J$31,CY$47&gt;=$FQ225,CY$47&lt;=$FR225)*(('Summary&amp;Assumptions'!$H$25*$C225)*(1+'Summary&amp;Assumptions'!$J$29)^(CY$46-1))</f>
        <v>0</v>
      </c>
      <c r="CU225" s="588">
        <f>AND(CZ$55&gt;0,SUM($E225:CT225)&lt;'Summary&amp;Assumptions'!$G$32*$B225,$D225&gt;='Summary&amp;Assumptions'!$D$17,CZ$47&gt;=$D225,CZ$47&lt;=EDATE($D225,'Summary&amp;Assumptions'!$G$32))*$B225+AND(CZ$56&lt;'Summary&amp;Assumptions'!$J$31,CZ$47&gt;=$FO225,CZ$47&lt;=$FP225)*(('Summary&amp;Assumptions'!$H$25*$C225)*(1+'Summary&amp;Assumptions'!$J$29)^(CZ$46-1))+AND(CZ$56&lt;'Summary&amp;Assumptions'!$J$31,CZ$47&gt;=$FQ225,CZ$47&lt;=$FR225)*(('Summary&amp;Assumptions'!$H$25*$C225)*(1+'Summary&amp;Assumptions'!$J$29)^(CZ$46-1))</f>
        <v>0</v>
      </c>
      <c r="CV225" s="588">
        <f>AND(DA$55&gt;0,SUM($E225:CU225)&lt;'Summary&amp;Assumptions'!$G$32*$B225,$D225&gt;='Summary&amp;Assumptions'!$D$17,DA$47&gt;=$D225,DA$47&lt;=EDATE($D225,'Summary&amp;Assumptions'!$G$32))*$B225+AND(DA$56&lt;'Summary&amp;Assumptions'!$J$31,DA$47&gt;=$FO225,DA$47&lt;=$FP225)*(('Summary&amp;Assumptions'!$H$25*$C225)*(1+'Summary&amp;Assumptions'!$J$29)^(DA$46-1))+AND(DA$56&lt;'Summary&amp;Assumptions'!$J$31,DA$47&gt;=$FQ225,DA$47&lt;=$FR225)*(('Summary&amp;Assumptions'!$H$25*$C225)*(1+'Summary&amp;Assumptions'!$J$29)^(DA$46-1))</f>
        <v>0</v>
      </c>
      <c r="CW225" s="588">
        <f>AND(DB$55&gt;0,SUM($E225:CV225)&lt;'Summary&amp;Assumptions'!$G$32*$B225,$D225&gt;='Summary&amp;Assumptions'!$D$17,DB$47&gt;=$D225,DB$47&lt;=EDATE($D225,'Summary&amp;Assumptions'!$G$32))*$B225+AND(DB$56&lt;'Summary&amp;Assumptions'!$J$31,DB$47&gt;=$FO225,DB$47&lt;=$FP225)*(('Summary&amp;Assumptions'!$H$25*$C225)*(1+'Summary&amp;Assumptions'!$J$29)^(DB$46-1))+AND(DB$56&lt;'Summary&amp;Assumptions'!$J$31,DB$47&gt;=$FQ225,DB$47&lt;=$FR225)*(('Summary&amp;Assumptions'!$H$25*$C225)*(1+'Summary&amp;Assumptions'!$J$29)^(DB$46-1))</f>
        <v>0</v>
      </c>
      <c r="CX225" s="588">
        <f>AND(DC$55&gt;0,SUM($E225:CW225)&lt;'Summary&amp;Assumptions'!$G$32*$B225,$D225&gt;='Summary&amp;Assumptions'!$D$17,DC$47&gt;=$D225,DC$47&lt;=EDATE($D225,'Summary&amp;Assumptions'!$G$32))*$B225+AND(DC$56&lt;'Summary&amp;Assumptions'!$J$31,DC$47&gt;=$FO225,DC$47&lt;=$FP225)*(('Summary&amp;Assumptions'!$H$25*$C225)*(1+'Summary&amp;Assumptions'!$J$29)^(DC$46-1))+AND(DC$56&lt;'Summary&amp;Assumptions'!$J$31,DC$47&gt;=$FQ225,DC$47&lt;=$FR225)*(('Summary&amp;Assumptions'!$H$25*$C225)*(1+'Summary&amp;Assumptions'!$J$29)^(DC$46-1))</f>
        <v>0</v>
      </c>
      <c r="CY225" s="588">
        <f>AND(DD$55&gt;0,SUM($E225:CX225)&lt;'Summary&amp;Assumptions'!$G$32*$B225,$D225&gt;='Summary&amp;Assumptions'!$D$17,DD$47&gt;=$D225,DD$47&lt;=EDATE($D225,'Summary&amp;Assumptions'!$G$32))*$B225+AND(DD$56&lt;'Summary&amp;Assumptions'!$J$31,DD$47&gt;=$FO225,DD$47&lt;=$FP225)*(('Summary&amp;Assumptions'!$H$25*$C225)*(1+'Summary&amp;Assumptions'!$J$29)^(DD$46-1))+AND(DD$56&lt;'Summary&amp;Assumptions'!$J$31,DD$47&gt;=$FQ225,DD$47&lt;=$FR225)*(('Summary&amp;Assumptions'!$H$25*$C225)*(1+'Summary&amp;Assumptions'!$J$29)^(DD$46-1))</f>
        <v>0</v>
      </c>
      <c r="CZ225" s="588">
        <f>AND(DE$55&gt;0,SUM($E225:CY225)&lt;'Summary&amp;Assumptions'!$G$32*$B225,$D225&gt;='Summary&amp;Assumptions'!$D$17,DE$47&gt;=$D225,DE$47&lt;=EDATE($D225,'Summary&amp;Assumptions'!$G$32))*$B225+AND(DE$56&lt;'Summary&amp;Assumptions'!$J$31,DE$47&gt;=$FO225,DE$47&lt;=$FP225)*(('Summary&amp;Assumptions'!$H$25*$C225)*(1+'Summary&amp;Assumptions'!$J$29)^(DE$46-1))+AND(DE$56&lt;'Summary&amp;Assumptions'!$J$31,DE$47&gt;=$FQ225,DE$47&lt;=$FR225)*(('Summary&amp;Assumptions'!$H$25*$C225)*(1+'Summary&amp;Assumptions'!$J$29)^(DE$46-1))</f>
        <v>0</v>
      </c>
      <c r="DA225" s="588">
        <f>AND(DF$55&gt;0,SUM($E225:CZ225)&lt;'Summary&amp;Assumptions'!$G$32*$B225,$D225&gt;='Summary&amp;Assumptions'!$D$17,DF$47&gt;=$D225,DF$47&lt;=EDATE($D225,'Summary&amp;Assumptions'!$G$32))*$B225+AND(DF$56&lt;'Summary&amp;Assumptions'!$J$31,DF$47&gt;=$FO225,DF$47&lt;=$FP225)*(('Summary&amp;Assumptions'!$H$25*$C225)*(1+'Summary&amp;Assumptions'!$J$29)^(DF$46-1))+AND(DF$56&lt;'Summary&amp;Assumptions'!$J$31,DF$47&gt;=$FQ225,DF$47&lt;=$FR225)*(('Summary&amp;Assumptions'!$H$25*$C225)*(1+'Summary&amp;Assumptions'!$J$29)^(DF$46-1))</f>
        <v>0</v>
      </c>
      <c r="DB225" s="588">
        <f>AND(DG$55&gt;0,SUM($E225:DA225)&lt;'Summary&amp;Assumptions'!$G$32*$B225,$D225&gt;='Summary&amp;Assumptions'!$D$17,DG$47&gt;=$D225,DG$47&lt;=EDATE($D225,'Summary&amp;Assumptions'!$G$32))*$B225+AND(DG$56&lt;'Summary&amp;Assumptions'!$J$31,DG$47&gt;=$FO225,DG$47&lt;=$FP225)*(('Summary&amp;Assumptions'!$H$25*$C225)*(1+'Summary&amp;Assumptions'!$J$29)^(DG$46-1))+AND(DG$56&lt;'Summary&amp;Assumptions'!$J$31,DG$47&gt;=$FQ225,DG$47&lt;=$FR225)*(('Summary&amp;Assumptions'!$H$25*$C225)*(1+'Summary&amp;Assumptions'!$J$29)^(DG$46-1))</f>
        <v>0</v>
      </c>
      <c r="DC225" s="588">
        <f>AND(DH$55&gt;0,SUM($E225:DB225)&lt;'Summary&amp;Assumptions'!$G$32*$B225,$D225&gt;='Summary&amp;Assumptions'!$D$17,DH$47&gt;=$D225,DH$47&lt;=EDATE($D225,'Summary&amp;Assumptions'!$G$32))*$B225+AND(DH$56&lt;'Summary&amp;Assumptions'!$J$31,DH$47&gt;=$FO225,DH$47&lt;=$FP225)*(('Summary&amp;Assumptions'!$H$25*$C225)*(1+'Summary&amp;Assumptions'!$J$29)^(DH$46-1))+AND(DH$56&lt;'Summary&amp;Assumptions'!$J$31,DH$47&gt;=$FQ225,DH$47&lt;=$FR225)*(('Summary&amp;Assumptions'!$H$25*$C225)*(1+'Summary&amp;Assumptions'!$J$29)^(DH$46-1))</f>
        <v>0</v>
      </c>
      <c r="DD225" s="588">
        <f>AND(DI$55&gt;0,SUM($E225:DC225)&lt;'Summary&amp;Assumptions'!$G$32*$B225,$D225&gt;='Summary&amp;Assumptions'!$D$17,DI$47&gt;=$D225,DI$47&lt;=EDATE($D225,'Summary&amp;Assumptions'!$G$32))*$B225+AND(DI$56&lt;'Summary&amp;Assumptions'!$J$31,DI$47&gt;=$FO225,DI$47&lt;=$FP225)*(('Summary&amp;Assumptions'!$H$25*$C225)*(1+'Summary&amp;Assumptions'!$J$29)^(DI$46-1))+AND(DI$56&lt;'Summary&amp;Assumptions'!$J$31,DI$47&gt;=$FQ225,DI$47&lt;=$FR225)*(('Summary&amp;Assumptions'!$H$25*$C225)*(1+'Summary&amp;Assumptions'!$J$29)^(DI$46-1))</f>
        <v>0</v>
      </c>
      <c r="DE225" s="588">
        <f>AND(DJ$55&gt;0,SUM($E225:DD225)&lt;'Summary&amp;Assumptions'!$G$32*$B225,$D225&gt;='Summary&amp;Assumptions'!$D$17,DJ$47&gt;=$D225,DJ$47&lt;=EDATE($D225,'Summary&amp;Assumptions'!$G$32))*$B225+AND(DJ$56&lt;'Summary&amp;Assumptions'!$J$31,DJ$47&gt;=$FO225,DJ$47&lt;=$FP225)*(('Summary&amp;Assumptions'!$H$25*$C225)*(1+'Summary&amp;Assumptions'!$J$29)^(DJ$46-1))+AND(DJ$56&lt;'Summary&amp;Assumptions'!$J$31,DJ$47&gt;=$FQ225,DJ$47&lt;=$FR225)*(('Summary&amp;Assumptions'!$H$25*$C225)*(1+'Summary&amp;Assumptions'!$J$29)^(DJ$46-1))</f>
        <v>0</v>
      </c>
      <c r="DF225" s="588">
        <f>AND(DK$55&gt;0,SUM($E225:DE225)&lt;'Summary&amp;Assumptions'!$G$32*$B225,$D225&gt;='Summary&amp;Assumptions'!$D$17,DK$47&gt;=$D225,DK$47&lt;=EDATE($D225,'Summary&amp;Assumptions'!$G$32))*$B225+AND(DK$56&lt;'Summary&amp;Assumptions'!$J$31,DK$47&gt;=$FO225,DK$47&lt;=$FP225)*(('Summary&amp;Assumptions'!$H$25*$C225)*(1+'Summary&amp;Assumptions'!$J$29)^(DK$46-1))+AND(DK$56&lt;'Summary&amp;Assumptions'!$J$31,DK$47&gt;=$FQ225,DK$47&lt;=$FR225)*(('Summary&amp;Assumptions'!$H$25*$C225)*(1+'Summary&amp;Assumptions'!$J$29)^(DK$46-1))</f>
        <v>0</v>
      </c>
      <c r="DG225" s="588">
        <f>AND(DL$55&gt;0,SUM($E225:DF225)&lt;'Summary&amp;Assumptions'!$G$32*$B225,$D225&gt;='Summary&amp;Assumptions'!$D$17,DL$47&gt;=$D225,DL$47&lt;=EDATE($D225,'Summary&amp;Assumptions'!$G$32))*$B225+AND(DL$56&lt;'Summary&amp;Assumptions'!$J$31,DL$47&gt;=$FO225,DL$47&lt;=$FP225)*(('Summary&amp;Assumptions'!$H$25*$C225)*(1+'Summary&amp;Assumptions'!$J$29)^(DL$46-1))+AND(DL$56&lt;'Summary&amp;Assumptions'!$J$31,DL$47&gt;=$FQ225,DL$47&lt;=$FR225)*(('Summary&amp;Assumptions'!$H$25*$C225)*(1+'Summary&amp;Assumptions'!$J$29)^(DL$46-1))</f>
        <v>0</v>
      </c>
      <c r="DH225" s="588">
        <f>AND(DM$55&gt;0,SUM($E225:DG225)&lt;'Summary&amp;Assumptions'!$G$32*$B225,$D225&gt;='Summary&amp;Assumptions'!$D$17,DM$47&gt;=$D225,DM$47&lt;=EDATE($D225,'Summary&amp;Assumptions'!$G$32))*$B225+AND(DM$56&lt;'Summary&amp;Assumptions'!$J$31,DM$47&gt;=$FO225,DM$47&lt;=$FP225)*(('Summary&amp;Assumptions'!$H$25*$C225)*(1+'Summary&amp;Assumptions'!$J$29)^(DM$46-1))+AND(DM$56&lt;'Summary&amp;Assumptions'!$J$31,DM$47&gt;=$FQ225,DM$47&lt;=$FR225)*(('Summary&amp;Assumptions'!$H$25*$C225)*(1+'Summary&amp;Assumptions'!$J$29)^(DM$46-1))</f>
        <v>0</v>
      </c>
      <c r="DI225" s="588">
        <f>AND(DN$55&gt;0,SUM($E225:DH225)&lt;'Summary&amp;Assumptions'!$G$32*$B225,$D225&gt;='Summary&amp;Assumptions'!$D$17,DN$47&gt;=$D225,DN$47&lt;=EDATE($D225,'Summary&amp;Assumptions'!$G$32))*$B225+AND(DN$56&lt;'Summary&amp;Assumptions'!$J$31,DN$47&gt;=$FO225,DN$47&lt;=$FP225)*(('Summary&amp;Assumptions'!$H$25*$C225)*(1+'Summary&amp;Assumptions'!$J$29)^(DN$46-1))+AND(DN$56&lt;'Summary&amp;Assumptions'!$J$31,DN$47&gt;=$FQ225,DN$47&lt;=$FR225)*(('Summary&amp;Assumptions'!$H$25*$C225)*(1+'Summary&amp;Assumptions'!$J$29)^(DN$46-1))</f>
        <v>0</v>
      </c>
      <c r="DJ225" s="588">
        <f>AND(DO$55&gt;0,SUM($E225:DI225)&lt;'Summary&amp;Assumptions'!$G$32*$B225,$D225&gt;='Summary&amp;Assumptions'!$D$17,DO$47&gt;=$D225,DO$47&lt;=EDATE($D225,'Summary&amp;Assumptions'!$G$32))*$B225+AND(DO$56&lt;'Summary&amp;Assumptions'!$J$31,DO$47&gt;=$FO225,DO$47&lt;=$FP225)*(('Summary&amp;Assumptions'!$H$25*$C225)*(1+'Summary&amp;Assumptions'!$J$29)^(DO$46-1))+AND(DO$56&lt;'Summary&amp;Assumptions'!$J$31,DO$47&gt;=$FQ225,DO$47&lt;=$FR225)*(('Summary&amp;Assumptions'!$H$25*$C225)*(1+'Summary&amp;Assumptions'!$J$29)^(DO$46-1))</f>
        <v>0</v>
      </c>
      <c r="DK225" s="588">
        <f>AND(DP$55&gt;0,SUM($E225:DJ225)&lt;'Summary&amp;Assumptions'!$G$32*$B225,$D225&gt;='Summary&amp;Assumptions'!$D$17,DP$47&gt;=$D225,DP$47&lt;=EDATE($D225,'Summary&amp;Assumptions'!$G$32))*$B225+AND(DP$56&lt;'Summary&amp;Assumptions'!$J$31,DP$47&gt;=$FO225,DP$47&lt;=$FP225)*(('Summary&amp;Assumptions'!$H$25*$C225)*(1+'Summary&amp;Assumptions'!$J$29)^(DP$46-1))+AND(DP$56&lt;'Summary&amp;Assumptions'!$J$31,DP$47&gt;=$FQ225,DP$47&lt;=$FR225)*(('Summary&amp;Assumptions'!$H$25*$C225)*(1+'Summary&amp;Assumptions'!$J$29)^(DP$46-1))</f>
        <v>0</v>
      </c>
      <c r="DL225" s="588">
        <f>AND(DQ$55&gt;0,SUM($E225:DK225)&lt;'Summary&amp;Assumptions'!$G$32*$B225,$D225&gt;='Summary&amp;Assumptions'!$D$17,DQ$47&gt;=$D225,DQ$47&lt;=EDATE($D225,'Summary&amp;Assumptions'!$G$32))*$B225+AND(DQ$56&lt;'Summary&amp;Assumptions'!$J$31,DQ$47&gt;=$FO225,DQ$47&lt;=$FP225)*(('Summary&amp;Assumptions'!$H$25*$C225)*(1+'Summary&amp;Assumptions'!$J$29)^(DQ$46-1))+AND(DQ$56&lt;'Summary&amp;Assumptions'!$J$31,DQ$47&gt;=$FQ225,DQ$47&lt;=$FR225)*(('Summary&amp;Assumptions'!$H$25*$C225)*(1+'Summary&amp;Assumptions'!$J$29)^(DQ$46-1))</f>
        <v>0</v>
      </c>
      <c r="DM225" s="588">
        <f>AND(DR$55&gt;0,SUM($E225:DL225)&lt;'Summary&amp;Assumptions'!$G$32*$B225,$D225&gt;='Summary&amp;Assumptions'!$D$17,DR$47&gt;=$D225,DR$47&lt;=EDATE($D225,'Summary&amp;Assumptions'!$G$32))*$B225+AND(DR$56&lt;'Summary&amp;Assumptions'!$J$31,DR$47&gt;=$FO225,DR$47&lt;=$FP225)*(('Summary&amp;Assumptions'!$H$25*$C225)*(1+'Summary&amp;Assumptions'!$J$29)^(DR$46-1))+AND(DR$56&lt;'Summary&amp;Assumptions'!$J$31,DR$47&gt;=$FQ225,DR$47&lt;=$FR225)*(('Summary&amp;Assumptions'!$H$25*$C225)*(1+'Summary&amp;Assumptions'!$J$29)^(DR$46-1))</f>
        <v>0</v>
      </c>
      <c r="DN225" s="588">
        <f>AND(DS$55&gt;0,SUM($E225:DM225)&lt;'Summary&amp;Assumptions'!$G$32*$B225,$D225&gt;='Summary&amp;Assumptions'!$D$17,DS$47&gt;=$D225,DS$47&lt;=EDATE($D225,'Summary&amp;Assumptions'!$G$32))*$B225+AND(DS$56&lt;'Summary&amp;Assumptions'!$J$31,DS$47&gt;=$FO225,DS$47&lt;=$FP225)*(('Summary&amp;Assumptions'!$H$25*$C225)*(1+'Summary&amp;Assumptions'!$J$29)^(DS$46-1))+AND(DS$56&lt;'Summary&amp;Assumptions'!$J$31,DS$47&gt;=$FQ225,DS$47&lt;=$FR225)*(('Summary&amp;Assumptions'!$H$25*$C225)*(1+'Summary&amp;Assumptions'!$J$29)^(DS$46-1))</f>
        <v>0</v>
      </c>
      <c r="DO225" s="588">
        <f>AND(DT$55&gt;0,SUM($E225:DN225)&lt;'Summary&amp;Assumptions'!$G$32*$B225,$D225&gt;='Summary&amp;Assumptions'!$D$17,DT$47&gt;=$D225,DT$47&lt;=EDATE($D225,'Summary&amp;Assumptions'!$G$32))*$B225+AND(DT$56&lt;'Summary&amp;Assumptions'!$J$31,DT$47&gt;=$FO225,DT$47&lt;=$FP225)*(('Summary&amp;Assumptions'!$H$25*$C225)*(1+'Summary&amp;Assumptions'!$J$29)^(DT$46-1))+AND(DT$56&lt;'Summary&amp;Assumptions'!$J$31,DT$47&gt;=$FQ225,DT$47&lt;=$FR225)*(('Summary&amp;Assumptions'!$H$25*$C225)*(1+'Summary&amp;Assumptions'!$J$29)^(DT$46-1))</f>
        <v>0</v>
      </c>
      <c r="DP225" s="588">
        <f>AND(DU$55&gt;0,SUM($E225:DO225)&lt;'Summary&amp;Assumptions'!$G$32*$B225,$D225&gt;='Summary&amp;Assumptions'!$D$17,DU$47&gt;=$D225,DU$47&lt;=EDATE($D225,'Summary&amp;Assumptions'!$G$32))*$B225+AND(DU$56&lt;'Summary&amp;Assumptions'!$J$31,DU$47&gt;=$FO225,DU$47&lt;=$FP225)*(('Summary&amp;Assumptions'!$H$25*$C225)*(1+'Summary&amp;Assumptions'!$J$29)^(DU$46-1))+AND(DU$56&lt;'Summary&amp;Assumptions'!$J$31,DU$47&gt;=$FQ225,DU$47&lt;=$FR225)*(('Summary&amp;Assumptions'!$H$25*$C225)*(1+'Summary&amp;Assumptions'!$J$29)^(DU$46-1))</f>
        <v>0</v>
      </c>
      <c r="DQ225" s="588">
        <f>AND(DV$55&gt;0,SUM($E225:DP225)&lt;'Summary&amp;Assumptions'!$G$32*$B225,$D225&gt;='Summary&amp;Assumptions'!$D$17,DV$47&gt;=$D225,DV$47&lt;=EDATE($D225,'Summary&amp;Assumptions'!$G$32))*$B225+AND(DV$56&lt;'Summary&amp;Assumptions'!$J$31,DV$47&gt;=$FO225,DV$47&lt;=$FP225)*(('Summary&amp;Assumptions'!$H$25*$C225)*(1+'Summary&amp;Assumptions'!$J$29)^(DV$46-1))+AND(DV$56&lt;'Summary&amp;Assumptions'!$J$31,DV$47&gt;=$FQ225,DV$47&lt;=$FR225)*(('Summary&amp;Assumptions'!$H$25*$C225)*(1+'Summary&amp;Assumptions'!$J$29)^(DV$46-1))</f>
        <v>0</v>
      </c>
      <c r="DR225" s="588">
        <f>AND(DW$55&gt;0,SUM($E225:DQ225)&lt;'Summary&amp;Assumptions'!$G$32*$B225,$D225&gt;='Summary&amp;Assumptions'!$D$17,DW$47&gt;=$D225,DW$47&lt;=EDATE($D225,'Summary&amp;Assumptions'!$G$32))*$B225+AND(DW$56&lt;'Summary&amp;Assumptions'!$J$31,DW$47&gt;=$FO225,DW$47&lt;=$FP225)*(('Summary&amp;Assumptions'!$H$25*$C225)*(1+'Summary&amp;Assumptions'!$J$29)^(DW$46-1))+AND(DW$56&lt;'Summary&amp;Assumptions'!$J$31,DW$47&gt;=$FQ225,DW$47&lt;=$FR225)*(('Summary&amp;Assumptions'!$H$25*$C225)*(1+'Summary&amp;Assumptions'!$J$29)^(DW$46-1))</f>
        <v>0</v>
      </c>
      <c r="DS225" s="588">
        <f>AND(DX$55&gt;0,SUM($E225:DR225)&lt;'Summary&amp;Assumptions'!$G$32*$B225,$D225&gt;='Summary&amp;Assumptions'!$D$17,DX$47&gt;=$D225,DX$47&lt;=EDATE($D225,'Summary&amp;Assumptions'!$G$32))*$B225+AND(DX$56&lt;'Summary&amp;Assumptions'!$J$31,DX$47&gt;=$FO225,DX$47&lt;=$FP225)*(('Summary&amp;Assumptions'!$H$25*$C225)*(1+'Summary&amp;Assumptions'!$J$29)^(DX$46-1))+AND(DX$56&lt;'Summary&amp;Assumptions'!$J$31,DX$47&gt;=$FQ225,DX$47&lt;=$FR225)*(('Summary&amp;Assumptions'!$H$25*$C225)*(1+'Summary&amp;Assumptions'!$J$29)^(DX$46-1))</f>
        <v>0</v>
      </c>
      <c r="DT225" s="588">
        <f>AND(DY$55&gt;0,SUM($E225:DS225)&lt;'Summary&amp;Assumptions'!$G$32*$B225,$D225&gt;='Summary&amp;Assumptions'!$D$17,DY$47&gt;=$D225,DY$47&lt;=EDATE($D225,'Summary&amp;Assumptions'!$G$32))*$B225+AND(DY$56&lt;'Summary&amp;Assumptions'!$J$31,DY$47&gt;=$FO225,DY$47&lt;=$FP225)*(('Summary&amp;Assumptions'!$H$25*$C225)*(1+'Summary&amp;Assumptions'!$J$29)^(DY$46-1))+AND(DY$56&lt;'Summary&amp;Assumptions'!$J$31,DY$47&gt;=$FQ225,DY$47&lt;=$FR225)*(('Summary&amp;Assumptions'!$H$25*$C225)*(1+'Summary&amp;Assumptions'!$J$29)^(DY$46-1))</f>
        <v>0</v>
      </c>
      <c r="DU225" s="588">
        <f>AND(DZ$55&gt;0,SUM($E225:DT225)&lt;'Summary&amp;Assumptions'!$G$32*$B225,$D225&gt;='Summary&amp;Assumptions'!$D$17,DZ$47&gt;=$D225,DZ$47&lt;=EDATE($D225,'Summary&amp;Assumptions'!$G$32))*$B225+AND(DZ$56&lt;'Summary&amp;Assumptions'!$J$31,DZ$47&gt;=$FO225,DZ$47&lt;=$FP225)*(('Summary&amp;Assumptions'!$H$25*$C225)*(1+'Summary&amp;Assumptions'!$J$29)^(DZ$46-1))+AND(DZ$56&lt;'Summary&amp;Assumptions'!$J$31,DZ$47&gt;=$FQ225,DZ$47&lt;=$FR225)*(('Summary&amp;Assumptions'!$H$25*$C225)*(1+'Summary&amp;Assumptions'!$J$29)^(DZ$46-1))</f>
        <v>0</v>
      </c>
      <c r="DV225" s="588">
        <f>AND(EA$55&gt;0,SUM($E225:DU225)&lt;'Summary&amp;Assumptions'!$G$32*$B225,$D225&gt;='Summary&amp;Assumptions'!$D$17,EA$47&gt;=$D225,EA$47&lt;=EDATE($D225,'Summary&amp;Assumptions'!$G$32))*$B225+AND(EA$56&lt;'Summary&amp;Assumptions'!$J$31,EA$47&gt;=$FO225,EA$47&lt;=$FP225)*(('Summary&amp;Assumptions'!$H$25*$C225)*(1+'Summary&amp;Assumptions'!$J$29)^(EA$46-1))+AND(EA$56&lt;'Summary&amp;Assumptions'!$J$31,EA$47&gt;=$FQ225,EA$47&lt;=$FR225)*(('Summary&amp;Assumptions'!$H$25*$C225)*(1+'Summary&amp;Assumptions'!$J$29)^(EA$46-1))</f>
        <v>0</v>
      </c>
      <c r="DW225" s="588">
        <f>AND(EB$55&gt;0,SUM($E225:DV225)&lt;'Summary&amp;Assumptions'!$G$32*$B225,$D225&gt;='Summary&amp;Assumptions'!$D$17,EB$47&gt;=$D225,EB$47&lt;=EDATE($D225,'Summary&amp;Assumptions'!$G$32))*$B225+AND(EB$56&lt;'Summary&amp;Assumptions'!$J$31,EB$47&gt;=$FO225,EB$47&lt;=$FP225)*(('Summary&amp;Assumptions'!$H$25*$C225)*(1+'Summary&amp;Assumptions'!$J$29)^(EB$46-1))+AND(EB$56&lt;'Summary&amp;Assumptions'!$J$31,EB$47&gt;=$FQ225,EB$47&lt;=$FR225)*(('Summary&amp;Assumptions'!$H$25*$C225)*(1+'Summary&amp;Assumptions'!$J$29)^(EB$46-1))</f>
        <v>0</v>
      </c>
      <c r="DX225" s="588">
        <f>AND(EC$55&gt;0,SUM($E225:DW225)&lt;'Summary&amp;Assumptions'!$G$32*$B225,$D225&gt;='Summary&amp;Assumptions'!$D$17,EC$47&gt;=$D225,EC$47&lt;=EDATE($D225,'Summary&amp;Assumptions'!$G$32))*$B225+AND(EC$56&lt;'Summary&amp;Assumptions'!$J$31,EC$47&gt;=$FO225,EC$47&lt;=$FP225)*(('Summary&amp;Assumptions'!$H$25*$C225)*(1+'Summary&amp;Assumptions'!$J$29)^(EC$46-1))+AND(EC$56&lt;'Summary&amp;Assumptions'!$J$31,EC$47&gt;=$FQ225,EC$47&lt;=$FR225)*(('Summary&amp;Assumptions'!$H$25*$C225)*(1+'Summary&amp;Assumptions'!$J$29)^(EC$46-1))</f>
        <v>0</v>
      </c>
      <c r="DY225" s="588">
        <f>AND(ED$55&gt;0,SUM($E225:DX225)&lt;'Summary&amp;Assumptions'!$G$32*$B225,$D225&gt;='Summary&amp;Assumptions'!$D$17,ED$47&gt;=$D225,ED$47&lt;=EDATE($D225,'Summary&amp;Assumptions'!$G$32))*$B225+AND(ED$56&lt;'Summary&amp;Assumptions'!$J$31,ED$47&gt;=$FO225,ED$47&lt;=$FP225)*(('Summary&amp;Assumptions'!$H$25*$C225)*(1+'Summary&amp;Assumptions'!$J$29)^(ED$46-1))+AND(ED$56&lt;'Summary&amp;Assumptions'!$J$31,ED$47&gt;=$FQ225,ED$47&lt;=$FR225)*(('Summary&amp;Assumptions'!$H$25*$C225)*(1+'Summary&amp;Assumptions'!$J$29)^(ED$46-1))</f>
        <v>0</v>
      </c>
      <c r="DZ225" s="588">
        <f>AND(EE$55&gt;0,SUM($E225:DY225)&lt;'Summary&amp;Assumptions'!$G$32*$B225,$D225&gt;='Summary&amp;Assumptions'!$D$17,EE$47&gt;=$D225,EE$47&lt;=EDATE($D225,'Summary&amp;Assumptions'!$G$32))*$B225+AND(EE$56&lt;'Summary&amp;Assumptions'!$J$31,EE$47&gt;=$FO225,EE$47&lt;=$FP225)*(('Summary&amp;Assumptions'!$H$25*$C225)*(1+'Summary&amp;Assumptions'!$J$29)^(EE$46-1))+AND(EE$56&lt;'Summary&amp;Assumptions'!$J$31,EE$47&gt;=$FQ225,EE$47&lt;=$FR225)*(('Summary&amp;Assumptions'!$H$25*$C225)*(1+'Summary&amp;Assumptions'!$J$29)^(EE$46-1))</f>
        <v>0</v>
      </c>
      <c r="EA225" s="588">
        <f>AND(EF$55&gt;0,SUM($E225:DZ225)&lt;'Summary&amp;Assumptions'!$G$32*$B225,$D225&gt;='Summary&amp;Assumptions'!$D$17,EF$47&gt;=$D225,EF$47&lt;=EDATE($D225,'Summary&amp;Assumptions'!$G$32))*$B225+AND(EF$56&lt;'Summary&amp;Assumptions'!$J$31,EF$47&gt;=$FO225,EF$47&lt;=$FP225)*(('Summary&amp;Assumptions'!$H$25*$C225)*(1+'Summary&amp;Assumptions'!$J$29)^(EF$46-1))+AND(EF$56&lt;'Summary&amp;Assumptions'!$J$31,EF$47&gt;=$FQ225,EF$47&lt;=$FR225)*(('Summary&amp;Assumptions'!$H$25*$C225)*(1+'Summary&amp;Assumptions'!$J$29)^(EF$46-1))</f>
        <v>0</v>
      </c>
      <c r="EB225" s="588">
        <f>AND(EG$55&gt;0,SUM($E225:EA225)&lt;'Summary&amp;Assumptions'!$G$32*$B225,$D225&gt;='Summary&amp;Assumptions'!$D$17,EG$47&gt;=$D225,EG$47&lt;=EDATE($D225,'Summary&amp;Assumptions'!$G$32))*$B225+AND(EG$56&lt;'Summary&amp;Assumptions'!$J$31,EG$47&gt;=$FO225,EG$47&lt;=$FP225)*(('Summary&amp;Assumptions'!$H$25*$C225)*(1+'Summary&amp;Assumptions'!$J$29)^(EG$46-1))+AND(EG$56&lt;'Summary&amp;Assumptions'!$J$31,EG$47&gt;=$FQ225,EG$47&lt;=$FR225)*(('Summary&amp;Assumptions'!$H$25*$C225)*(1+'Summary&amp;Assumptions'!$J$29)^(EG$46-1))</f>
        <v>0</v>
      </c>
      <c r="EC225" s="588">
        <f>AND(EH$55&gt;0,SUM($E225:EB225)&lt;'Summary&amp;Assumptions'!$G$32*$B225,$D225&gt;='Summary&amp;Assumptions'!$D$17,EH$47&gt;=$D225,EH$47&lt;=EDATE($D225,'Summary&amp;Assumptions'!$G$32))*$B225+AND(EH$56&lt;'Summary&amp;Assumptions'!$J$31,EH$47&gt;=$FO225,EH$47&lt;=$FP225)*(('Summary&amp;Assumptions'!$H$25*$C225)*(1+'Summary&amp;Assumptions'!$J$29)^(EH$46-1))+AND(EH$56&lt;'Summary&amp;Assumptions'!$J$31,EH$47&gt;=$FQ225,EH$47&lt;=$FR225)*(('Summary&amp;Assumptions'!$H$25*$C225)*(1+'Summary&amp;Assumptions'!$J$29)^(EH$46-1))</f>
        <v>0</v>
      </c>
      <c r="ED225" s="588">
        <f>AND(EI$55&gt;0,SUM($E225:EC225)&lt;'Summary&amp;Assumptions'!$G$32*$B225,$D225&gt;='Summary&amp;Assumptions'!$D$17,EI$47&gt;=$D225,EI$47&lt;=EDATE($D225,'Summary&amp;Assumptions'!$G$32))*$B225+AND(EI$56&lt;'Summary&amp;Assumptions'!$J$31,EI$47&gt;=$FO225,EI$47&lt;=$FP225)*(('Summary&amp;Assumptions'!$H$25*$C225)*(1+'Summary&amp;Assumptions'!$J$29)^(EI$46-1))+AND(EI$56&lt;'Summary&amp;Assumptions'!$J$31,EI$47&gt;=$FQ225,EI$47&lt;=$FR225)*(('Summary&amp;Assumptions'!$H$25*$C225)*(1+'Summary&amp;Assumptions'!$J$29)^(EI$46-1))</f>
        <v>0</v>
      </c>
      <c r="EE225" s="588">
        <f>AND(EJ$55&gt;0,SUM($E225:ED225)&lt;'Summary&amp;Assumptions'!$G$32*$B225,$D225&gt;='Summary&amp;Assumptions'!$D$17,EJ$47&gt;=$D225,EJ$47&lt;=EDATE($D225,'Summary&amp;Assumptions'!$G$32))*$B225+AND(EJ$56&lt;'Summary&amp;Assumptions'!$J$31,EJ$47&gt;=$FO225,EJ$47&lt;=$FP225)*(('Summary&amp;Assumptions'!$H$25*$C225)*(1+'Summary&amp;Assumptions'!$J$29)^(EJ$46-1))+AND(EJ$56&lt;'Summary&amp;Assumptions'!$J$31,EJ$47&gt;=$FQ225,EJ$47&lt;=$FR225)*(('Summary&amp;Assumptions'!$H$25*$C225)*(1+'Summary&amp;Assumptions'!$J$29)^(EJ$46-1))</f>
        <v>0</v>
      </c>
      <c r="EF225" s="588">
        <f>AND(EK$55&gt;0,SUM($E225:EE225)&lt;'Summary&amp;Assumptions'!$G$32*$B225,$D225&gt;='Summary&amp;Assumptions'!$D$17,EK$47&gt;=$D225,EK$47&lt;=EDATE($D225,'Summary&amp;Assumptions'!$G$32))*$B225+AND(EK$56&lt;'Summary&amp;Assumptions'!$J$31,EK$47&gt;=$FO225,EK$47&lt;=$FP225)*(('Summary&amp;Assumptions'!$H$25*$C225)*(1+'Summary&amp;Assumptions'!$J$29)^(EK$46-1))+AND(EK$56&lt;'Summary&amp;Assumptions'!$J$31,EK$47&gt;=$FQ225,EK$47&lt;=$FR225)*(('Summary&amp;Assumptions'!$H$25*$C225)*(1+'Summary&amp;Assumptions'!$J$29)^(EK$46-1))</f>
        <v>0</v>
      </c>
      <c r="EG225" s="588">
        <f>AND(EL$55&gt;0,SUM($E225:EF225)&lt;'Summary&amp;Assumptions'!$G$32*$B225,$D225&gt;='Summary&amp;Assumptions'!$D$17,EL$47&gt;=$D225,EL$47&lt;=EDATE($D225,'Summary&amp;Assumptions'!$G$32))*$B225+AND(EL$56&lt;'Summary&amp;Assumptions'!$J$31,EL$47&gt;=$FO225,EL$47&lt;=$FP225)*(('Summary&amp;Assumptions'!$H$25*$C225)*(1+'Summary&amp;Assumptions'!$J$29)^(EL$46-1))+AND(EL$56&lt;'Summary&amp;Assumptions'!$J$31,EL$47&gt;=$FQ225,EL$47&lt;=$FR225)*(('Summary&amp;Assumptions'!$H$25*$C225)*(1+'Summary&amp;Assumptions'!$J$29)^(EL$46-1))</f>
        <v>0</v>
      </c>
      <c r="EH225" s="588">
        <f>AND(EM$55&gt;0,SUM($E225:EG225)&lt;'Summary&amp;Assumptions'!$G$32*$B225,$D225&gt;='Summary&amp;Assumptions'!$D$17,EM$47&gt;=$D225,EM$47&lt;=EDATE($D225,'Summary&amp;Assumptions'!$G$32))*$B225+AND(EM$56&lt;'Summary&amp;Assumptions'!$J$31,EM$47&gt;=$FO225,EM$47&lt;=$FP225)*(('Summary&amp;Assumptions'!$H$25*$C225)*(1+'Summary&amp;Assumptions'!$J$29)^(EM$46-1))+AND(EM$56&lt;'Summary&amp;Assumptions'!$J$31,EM$47&gt;=$FQ225,EM$47&lt;=$FR225)*(('Summary&amp;Assumptions'!$H$25*$C225)*(1+'Summary&amp;Assumptions'!$J$29)^(EM$46-1))</f>
        <v>0</v>
      </c>
      <c r="EI225" s="588">
        <f>AND(EN$55&gt;0,SUM($E225:EH225)&lt;'Summary&amp;Assumptions'!$G$32*$B225,$D225&gt;='Summary&amp;Assumptions'!$D$17,EN$47&gt;=$D225,EN$47&lt;=EDATE($D225,'Summary&amp;Assumptions'!$G$32))*$B225+AND(EN$56&lt;'Summary&amp;Assumptions'!$J$31,EN$47&gt;=$FO225,EN$47&lt;=$FP225)*(('Summary&amp;Assumptions'!$H$25*$C225)*(1+'Summary&amp;Assumptions'!$J$29)^(EN$46-1))+AND(EN$56&lt;'Summary&amp;Assumptions'!$J$31,EN$47&gt;=$FQ225,EN$47&lt;=$FR225)*(('Summary&amp;Assumptions'!$H$25*$C225)*(1+'Summary&amp;Assumptions'!$J$29)^(EN$46-1))</f>
        <v>0</v>
      </c>
      <c r="EJ225" s="588">
        <f>AND(EO$55&gt;0,SUM($E225:EI225)&lt;'Summary&amp;Assumptions'!$G$32*$B225,$D225&gt;='Summary&amp;Assumptions'!$D$17,EO$47&gt;=$D225,EO$47&lt;=EDATE($D225,'Summary&amp;Assumptions'!$G$32))*$B225+AND(EO$56&lt;'Summary&amp;Assumptions'!$J$31,EO$47&gt;=$FO225,EO$47&lt;=$FP225)*(('Summary&amp;Assumptions'!$H$25*$C225)*(1+'Summary&amp;Assumptions'!$J$29)^(EO$46-1))+AND(EO$56&lt;'Summary&amp;Assumptions'!$J$31,EO$47&gt;=$FQ225,EO$47&lt;=$FR225)*(('Summary&amp;Assumptions'!$H$25*$C225)*(1+'Summary&amp;Assumptions'!$J$29)^(EO$46-1))</f>
        <v>0</v>
      </c>
      <c r="EK225" s="588">
        <f>AND(EP$55&gt;0,SUM($E225:EJ225)&lt;'Summary&amp;Assumptions'!$G$32*$B225,$D225&gt;='Summary&amp;Assumptions'!$D$17,EP$47&gt;=$D225,EP$47&lt;=EDATE($D225,'Summary&amp;Assumptions'!$G$32))*$B225+AND(EP$56&lt;'Summary&amp;Assumptions'!$J$31,EP$47&gt;=$FO225,EP$47&lt;=$FP225)*(('Summary&amp;Assumptions'!$H$25*$C225)*(1+'Summary&amp;Assumptions'!$J$29)^(EP$46-1))+AND(EP$56&lt;'Summary&amp;Assumptions'!$J$31,EP$47&gt;=$FQ225,EP$47&lt;=$FR225)*(('Summary&amp;Assumptions'!$H$25*$C225)*(1+'Summary&amp;Assumptions'!$J$29)^(EP$46-1))</f>
        <v>0</v>
      </c>
      <c r="EL225" s="588">
        <f>AND(EQ$55&gt;0,SUM($E225:EK225)&lt;'Summary&amp;Assumptions'!$G$32*$B225,$D225&gt;='Summary&amp;Assumptions'!$D$17,EQ$47&gt;=$D225,EQ$47&lt;=EDATE($D225,'Summary&amp;Assumptions'!$G$32))*$B225+AND(EQ$56&lt;'Summary&amp;Assumptions'!$J$31,EQ$47&gt;=$FO225,EQ$47&lt;=$FP225)*(('Summary&amp;Assumptions'!$H$25*$C225)*(1+'Summary&amp;Assumptions'!$J$29)^(EQ$46-1))+AND(EQ$56&lt;'Summary&amp;Assumptions'!$J$31,EQ$47&gt;=$FQ225,EQ$47&lt;=$FR225)*(('Summary&amp;Assumptions'!$H$25*$C225)*(1+'Summary&amp;Assumptions'!$J$29)^(EQ$46-1))</f>
        <v>0</v>
      </c>
      <c r="EM225" s="588">
        <f>AND(ER$55&gt;0,SUM($E225:EL225)&lt;'Summary&amp;Assumptions'!$G$32*$B225,$D225&gt;='Summary&amp;Assumptions'!$D$17,ER$47&gt;=$D225,ER$47&lt;=EDATE($D225,'Summary&amp;Assumptions'!$G$32))*$B225+AND(ER$56&lt;'Summary&amp;Assumptions'!$J$31,ER$47&gt;=$FO225,ER$47&lt;=$FP225)*(('Summary&amp;Assumptions'!$H$25*$C225)*(1+'Summary&amp;Assumptions'!$J$29)^(ER$46-1))+AND(ER$56&lt;'Summary&amp;Assumptions'!$J$31,ER$47&gt;=$FQ225,ER$47&lt;=$FR225)*(('Summary&amp;Assumptions'!$H$25*$C225)*(1+'Summary&amp;Assumptions'!$J$29)^(ER$46-1))</f>
        <v>0</v>
      </c>
      <c r="EN225" s="588">
        <f>AND(ES$55&gt;0,SUM($E225:EM225)&lt;'Summary&amp;Assumptions'!$G$32*$B225,$D225&gt;='Summary&amp;Assumptions'!$D$17,ES$47&gt;=$D225,ES$47&lt;=EDATE($D225,'Summary&amp;Assumptions'!$G$32))*$B225+AND(ES$56&lt;'Summary&amp;Assumptions'!$J$31,ES$47&gt;=$FO225,ES$47&lt;=$FP225)*(('Summary&amp;Assumptions'!$H$25*$C225)*(1+'Summary&amp;Assumptions'!$J$29)^(ES$46-1))+AND(ES$56&lt;'Summary&amp;Assumptions'!$J$31,ES$47&gt;=$FQ225,ES$47&lt;=$FR225)*(('Summary&amp;Assumptions'!$H$25*$C225)*(1+'Summary&amp;Assumptions'!$J$29)^(ES$46-1))</f>
        <v>0</v>
      </c>
      <c r="EO225" s="588">
        <f>AND(ET$55&gt;0,SUM($E225:EN225)&lt;'Summary&amp;Assumptions'!$G$32*$B225,$D225&gt;='Summary&amp;Assumptions'!$D$17,ET$47&gt;=$D225,ET$47&lt;=EDATE($D225,'Summary&amp;Assumptions'!$G$32))*$B225+AND(ET$56&lt;'Summary&amp;Assumptions'!$J$31,ET$47&gt;=$FO225,ET$47&lt;=$FP225)*(('Summary&amp;Assumptions'!$H$25*$C225)*(1+'Summary&amp;Assumptions'!$J$29)^(ET$46-1))+AND(ET$56&lt;'Summary&amp;Assumptions'!$J$31,ET$47&gt;=$FQ225,ET$47&lt;=$FR225)*(('Summary&amp;Assumptions'!$H$25*$C225)*(1+'Summary&amp;Assumptions'!$J$29)^(ET$46-1))</f>
        <v>0</v>
      </c>
      <c r="EP225" s="588">
        <f>AND(EU$55&gt;0,SUM($E225:EO225)&lt;'Summary&amp;Assumptions'!$G$32*$B225,$D225&gt;='Summary&amp;Assumptions'!$D$17,EU$47&gt;=$D225,EU$47&lt;=EDATE($D225,'Summary&amp;Assumptions'!$G$32))*$B225+AND(EU$56&lt;'Summary&amp;Assumptions'!$J$31,EU$47&gt;=$FO225,EU$47&lt;=$FP225)*(('Summary&amp;Assumptions'!$H$25*$C225)*(1+'Summary&amp;Assumptions'!$J$29)^(EU$46-1))+AND(EU$56&lt;'Summary&amp;Assumptions'!$J$31,EU$47&gt;=$FQ225,EU$47&lt;=$FR225)*(('Summary&amp;Assumptions'!$H$25*$C225)*(1+'Summary&amp;Assumptions'!$J$29)^(EU$46-1))</f>
        <v>0</v>
      </c>
      <c r="EQ225" s="588">
        <f>AND(EV$55&gt;0,SUM($E225:EP225)&lt;'Summary&amp;Assumptions'!$G$32*$B225,$D225&gt;='Summary&amp;Assumptions'!$D$17,EV$47&gt;=$D225,EV$47&lt;=EDATE($D225,'Summary&amp;Assumptions'!$G$32))*$B225+AND(EV$56&lt;'Summary&amp;Assumptions'!$J$31,EV$47&gt;=$FO225,EV$47&lt;=$FP225)*(('Summary&amp;Assumptions'!$H$25*$C225)*(1+'Summary&amp;Assumptions'!$J$29)^(EV$46-1))+AND(EV$56&lt;'Summary&amp;Assumptions'!$J$31,EV$47&gt;=$FQ225,EV$47&lt;=$FR225)*(('Summary&amp;Assumptions'!$H$25*$C225)*(1+'Summary&amp;Assumptions'!$J$29)^(EV$46-1))</f>
        <v>0</v>
      </c>
      <c r="ER225" s="588">
        <f>AND(EW$55&gt;0,SUM($E225:EQ225)&lt;'Summary&amp;Assumptions'!$G$32*$B225,$D225&gt;='Summary&amp;Assumptions'!$D$17,EW$47&gt;=$D225,EW$47&lt;=EDATE($D225,'Summary&amp;Assumptions'!$G$32))*$B225+AND(EW$56&lt;'Summary&amp;Assumptions'!$J$31,EW$47&gt;=$FO225,EW$47&lt;=$FP225)*(('Summary&amp;Assumptions'!$H$25*$C225)*(1+'Summary&amp;Assumptions'!$J$29)^(EW$46-1))+AND(EW$56&lt;'Summary&amp;Assumptions'!$J$31,EW$47&gt;=$FQ225,EW$47&lt;=$FR225)*(('Summary&amp;Assumptions'!$H$25*$C225)*(1+'Summary&amp;Assumptions'!$J$29)^(EW$46-1))</f>
        <v>0</v>
      </c>
      <c r="ES225" s="588">
        <f>AND(EX$55&gt;0,SUM($E225:ER225)&lt;'Summary&amp;Assumptions'!$G$32*$B225,$D225&gt;='Summary&amp;Assumptions'!$D$17,EX$47&gt;=$D225,EX$47&lt;=EDATE($D225,'Summary&amp;Assumptions'!$G$32))*$B225+AND(EX$56&lt;'Summary&amp;Assumptions'!$J$31,EX$47&gt;=$FO225,EX$47&lt;=$FP225)*(('Summary&amp;Assumptions'!$H$25*$C225)*(1+'Summary&amp;Assumptions'!$J$29)^(EX$46-1))+AND(EX$56&lt;'Summary&amp;Assumptions'!$J$31,EX$47&gt;=$FQ225,EX$47&lt;=$FR225)*(('Summary&amp;Assumptions'!$H$25*$C225)*(1+'Summary&amp;Assumptions'!$J$29)^(EX$46-1))</f>
        <v>0</v>
      </c>
      <c r="ET225" s="588">
        <f>AND(EY$55&gt;0,SUM($E225:ES225)&lt;'Summary&amp;Assumptions'!$G$32*$B225,$D225&gt;='Summary&amp;Assumptions'!$D$17,EY$47&gt;=$D225,EY$47&lt;=EDATE($D225,'Summary&amp;Assumptions'!$G$32))*$B225+AND(EY$56&lt;'Summary&amp;Assumptions'!$J$31,EY$47&gt;=$FO225,EY$47&lt;=$FP225)*(('Summary&amp;Assumptions'!$H$25*$C225)*(1+'Summary&amp;Assumptions'!$J$29)^(EY$46-1))+AND(EY$56&lt;'Summary&amp;Assumptions'!$J$31,EY$47&gt;=$FQ225,EY$47&lt;=$FR225)*(('Summary&amp;Assumptions'!$H$25*$C225)*(1+'Summary&amp;Assumptions'!$J$29)^(EY$46-1))</f>
        <v>0</v>
      </c>
      <c r="EU225" s="588">
        <f>AND(EZ$55&gt;0,SUM($E225:ET225)&lt;'Summary&amp;Assumptions'!$G$32*$B225,$D225&gt;='Summary&amp;Assumptions'!$D$17,EZ$47&gt;=$D225,EZ$47&lt;=EDATE($D225,'Summary&amp;Assumptions'!$G$32))*$B225+AND(EZ$56&lt;'Summary&amp;Assumptions'!$J$31,EZ$47&gt;=$FO225,EZ$47&lt;=$FP225)*(('Summary&amp;Assumptions'!$H$25*$C225)*(1+'Summary&amp;Assumptions'!$J$29)^(EZ$46-1))+AND(EZ$56&lt;'Summary&amp;Assumptions'!$J$31,EZ$47&gt;=$FQ225,EZ$47&lt;=$FR225)*(('Summary&amp;Assumptions'!$H$25*$C225)*(1+'Summary&amp;Assumptions'!$J$29)^(EZ$46-1))</f>
        <v>0</v>
      </c>
      <c r="EV225" s="588">
        <f>AND(FA$55&gt;0,SUM($E225:EU225)&lt;'Summary&amp;Assumptions'!$G$32*$B225,$D225&gt;='Summary&amp;Assumptions'!$D$17,FA$47&gt;=$D225,FA$47&lt;=EDATE($D225,'Summary&amp;Assumptions'!$G$32))*$B225+AND(FA$56&lt;'Summary&amp;Assumptions'!$J$31,FA$47&gt;=$FO225,FA$47&lt;=$FP225)*(('Summary&amp;Assumptions'!$H$25*$C225)*(1+'Summary&amp;Assumptions'!$J$29)^(FA$46-1))+AND(FA$56&lt;'Summary&amp;Assumptions'!$J$31,FA$47&gt;=$FQ225,FA$47&lt;=$FR225)*(('Summary&amp;Assumptions'!$H$25*$C225)*(1+'Summary&amp;Assumptions'!$J$29)^(FA$46-1))</f>
        <v>0</v>
      </c>
      <c r="EW225" s="588">
        <f>AND(FB$55&gt;0,SUM($E225:EV225)&lt;'Summary&amp;Assumptions'!$G$32*$B225,$D225&gt;='Summary&amp;Assumptions'!$D$17,FB$47&gt;=$D225,FB$47&lt;=EDATE($D225,'Summary&amp;Assumptions'!$G$32))*$B225+AND(FB$56&lt;'Summary&amp;Assumptions'!$J$31,FB$47&gt;=$FO225,FB$47&lt;=$FP225)*(('Summary&amp;Assumptions'!$H$25*$C225)*(1+'Summary&amp;Assumptions'!$J$29)^(FB$46-1))+AND(FB$56&lt;'Summary&amp;Assumptions'!$J$31,FB$47&gt;=$FQ225,FB$47&lt;=$FR225)*(('Summary&amp;Assumptions'!$H$25*$C225)*(1+'Summary&amp;Assumptions'!$J$29)^(FB$46-1))</f>
        <v>0</v>
      </c>
      <c r="EX225" s="588">
        <f>AND(FC$55&gt;0,SUM($E225:EW225)&lt;'Summary&amp;Assumptions'!$G$32*$B225,$D225&gt;='Summary&amp;Assumptions'!$D$17,FC$47&gt;=$D225,FC$47&lt;=EDATE($D225,'Summary&amp;Assumptions'!$G$32))*$B225+AND(FC$56&lt;'Summary&amp;Assumptions'!$J$31,FC$47&gt;=$FO225,FC$47&lt;=$FP225)*(('Summary&amp;Assumptions'!$H$25*$C225)*(1+'Summary&amp;Assumptions'!$J$29)^(FC$46-1))+AND(FC$56&lt;'Summary&amp;Assumptions'!$J$31,FC$47&gt;=$FQ225,FC$47&lt;=$FR225)*(('Summary&amp;Assumptions'!$H$25*$C225)*(1+'Summary&amp;Assumptions'!$J$29)^(FC$46-1))</f>
        <v>0</v>
      </c>
      <c r="EY225" s="588">
        <f>AND(FD$55&gt;0,SUM($E225:EX225)&lt;'Summary&amp;Assumptions'!$G$32*$B225,$D225&gt;='Summary&amp;Assumptions'!$D$17,FD$47&gt;=$D225,FD$47&lt;=EDATE($D225,'Summary&amp;Assumptions'!$G$32))*$B225+AND(FD$56&lt;'Summary&amp;Assumptions'!$J$31,FD$47&gt;=$FO225,FD$47&lt;=$FP225)*(('Summary&amp;Assumptions'!$H$25*$C225)*(1+'Summary&amp;Assumptions'!$J$29)^(FD$46-1))+AND(FD$56&lt;'Summary&amp;Assumptions'!$J$31,FD$47&gt;=$FQ225,FD$47&lt;=$FR225)*(('Summary&amp;Assumptions'!$H$25*$C225)*(1+'Summary&amp;Assumptions'!$J$29)^(FD$46-1))</f>
        <v>0</v>
      </c>
      <c r="EZ225" s="588">
        <f>AND(FE$55&gt;0,SUM($E225:EY225)&lt;'Summary&amp;Assumptions'!$G$32*$B225,$D225&gt;='Summary&amp;Assumptions'!$D$17,FE$47&gt;=$D225,FE$47&lt;=EDATE($D225,'Summary&amp;Assumptions'!$G$32))*$B225+AND(FE$56&lt;'Summary&amp;Assumptions'!$J$31,FE$47&gt;=$FO225,FE$47&lt;=$FP225)*(('Summary&amp;Assumptions'!$H$25*$C225)*(1+'Summary&amp;Assumptions'!$J$29)^(FE$46-1))+AND(FE$56&lt;'Summary&amp;Assumptions'!$J$31,FE$47&gt;=$FQ225,FE$47&lt;=$FR225)*(('Summary&amp;Assumptions'!$H$25*$C225)*(1+'Summary&amp;Assumptions'!$J$29)^(FE$46-1))</f>
        <v>0</v>
      </c>
      <c r="FA225" s="588">
        <f>AND(FF$55&gt;0,SUM($E225:EZ225)&lt;'Summary&amp;Assumptions'!$G$32*$B225,$D225&gt;='Summary&amp;Assumptions'!$D$17,FF$47&gt;=$D225,FF$47&lt;=EDATE($D225,'Summary&amp;Assumptions'!$G$32))*$B225+AND(FF$56&lt;'Summary&amp;Assumptions'!$J$31,FF$47&gt;=$FO225,FF$47&lt;=$FP225)*(('Summary&amp;Assumptions'!$H$25*$C225)*(1+'Summary&amp;Assumptions'!$J$29)^(FF$46-1))+AND(FF$56&lt;'Summary&amp;Assumptions'!$J$31,FF$47&gt;=$FQ225,FF$47&lt;=$FR225)*(('Summary&amp;Assumptions'!$H$25*$C225)*(1+'Summary&amp;Assumptions'!$J$29)^(FF$46-1))</f>
        <v>0</v>
      </c>
      <c r="FB225" s="588">
        <f>AND(FG$55&gt;0,SUM($E225:FA225)&lt;'Summary&amp;Assumptions'!$G$32*$B225,$D225&gt;='Summary&amp;Assumptions'!$D$17,FG$47&gt;=$D225,FG$47&lt;=EDATE($D225,'Summary&amp;Assumptions'!$G$32))*$B225+AND(FG$56&lt;'Summary&amp;Assumptions'!$J$31,FG$47&gt;=$FO225,FG$47&lt;=$FP225)*(('Summary&amp;Assumptions'!$H$25*$C225)*(1+'Summary&amp;Assumptions'!$J$29)^(FG$46-1))+AND(FG$56&lt;'Summary&amp;Assumptions'!$J$31,FG$47&gt;=$FQ225,FG$47&lt;=$FR225)*(('Summary&amp;Assumptions'!$H$25*$C225)*(1+'Summary&amp;Assumptions'!$J$29)^(FG$46-1))</f>
        <v>0</v>
      </c>
      <c r="FC225" s="588">
        <f>AND(FH$55&gt;0,SUM($E225:FB225)&lt;'Summary&amp;Assumptions'!$G$32*$B225,$D225&gt;='Summary&amp;Assumptions'!$D$17,FH$47&gt;=$D225,FH$47&lt;=EDATE($D225,'Summary&amp;Assumptions'!$G$32))*$B225+AND(FH$56&lt;'Summary&amp;Assumptions'!$J$31,FH$47&gt;=$FO225,FH$47&lt;=$FP225)*(('Summary&amp;Assumptions'!$H$25*$C225)*(1+'Summary&amp;Assumptions'!$J$29)^(FH$46-1))+AND(FH$56&lt;'Summary&amp;Assumptions'!$J$31,FH$47&gt;=$FQ225,FH$47&lt;=$FR225)*(('Summary&amp;Assumptions'!$H$25*$C225)*(1+'Summary&amp;Assumptions'!$J$29)^(FH$46-1))</f>
        <v>0</v>
      </c>
      <c r="FD225" s="588">
        <f>AND(FI$55&gt;0,SUM($E225:FC225)&lt;'Summary&amp;Assumptions'!$G$32*$B225,$D225&gt;='Summary&amp;Assumptions'!$D$17,FI$47&gt;=$D225,FI$47&lt;=EDATE($D225,'Summary&amp;Assumptions'!$G$32))*$B225+AND(FI$56&lt;'Summary&amp;Assumptions'!$J$31,FI$47&gt;=$FO225,FI$47&lt;=$FP225)*(('Summary&amp;Assumptions'!$H$25*$C225)*(1+'Summary&amp;Assumptions'!$J$29)^(FI$46-1))+AND(FI$56&lt;'Summary&amp;Assumptions'!$J$31,FI$47&gt;=$FQ225,FI$47&lt;=$FR225)*(('Summary&amp;Assumptions'!$H$25*$C225)*(1+'Summary&amp;Assumptions'!$J$29)^(FI$46-1))</f>
        <v>0</v>
      </c>
      <c r="FE225" s="588">
        <f>AND(FJ$55&gt;0,SUM($E225:FD225)&lt;'Summary&amp;Assumptions'!$G$32*$B225,$D225&gt;='Summary&amp;Assumptions'!$D$17,FJ$47&gt;=$D225,FJ$47&lt;=EDATE($D225,'Summary&amp;Assumptions'!$G$32))*$B225+AND(FJ$56&lt;'Summary&amp;Assumptions'!$J$31,FJ$47&gt;=$FO225,FJ$47&lt;=$FP225)*(('Summary&amp;Assumptions'!$H$25*$C225)*(1+'Summary&amp;Assumptions'!$J$29)^(FJ$46-1))+AND(FJ$56&lt;'Summary&amp;Assumptions'!$J$31,FJ$47&gt;=$FQ225,FJ$47&lt;=$FR225)*(('Summary&amp;Assumptions'!$H$25*$C225)*(1+'Summary&amp;Assumptions'!$J$29)^(FJ$46-1))</f>
        <v>0</v>
      </c>
      <c r="FF225" s="588">
        <f>AND(FK$55&gt;0,SUM($E225:FE225)&lt;'Summary&amp;Assumptions'!$G$32*$B225,$D225&gt;='Summary&amp;Assumptions'!$D$17,FK$47&gt;=$D225,FK$47&lt;=EDATE($D225,'Summary&amp;Assumptions'!$G$32))*$B225+AND(FK$56&lt;'Summary&amp;Assumptions'!$J$31,FK$47&gt;=$FO225,FK$47&lt;=$FP225)*(('Summary&amp;Assumptions'!$H$25*$C225)*(1+'Summary&amp;Assumptions'!$J$29)^(FK$46-1))+AND(FK$56&lt;'Summary&amp;Assumptions'!$J$31,FK$47&gt;=$FQ225,FK$47&lt;=$FR225)*(('Summary&amp;Assumptions'!$H$25*$C225)*(1+'Summary&amp;Assumptions'!$J$29)^(FK$46-1))</f>
        <v>0</v>
      </c>
      <c r="FG225" s="588">
        <f>AND(FL$55&gt;0,SUM($E225:FF225)&lt;'Summary&amp;Assumptions'!$G$32*$B225,$D225&gt;='Summary&amp;Assumptions'!$D$17,FL$47&gt;=$D225,FL$47&lt;=EDATE($D225,'Summary&amp;Assumptions'!$G$32))*$B225+AND(FL$56&lt;'Summary&amp;Assumptions'!$J$31,FL$47&gt;=$FO225,FL$47&lt;=$FP225)*(('Summary&amp;Assumptions'!$H$25*$C225)*(1+'Summary&amp;Assumptions'!$J$29)^(FL$46-1))+AND(FL$56&lt;'Summary&amp;Assumptions'!$J$31,FL$47&gt;=$FQ225,FL$47&lt;=$FR225)*(('Summary&amp;Assumptions'!$H$25*$C225)*(1+'Summary&amp;Assumptions'!$J$29)^(FL$46-1))</f>
        <v>0</v>
      </c>
      <c r="FH225" s="588">
        <f>AND(FM$55&gt;0,SUM($E225:FG225)&lt;'Summary&amp;Assumptions'!$G$32*$B225,$D225&gt;='Summary&amp;Assumptions'!$D$17,FM$47&gt;=$D225,FM$47&lt;=EDATE($D225,'Summary&amp;Assumptions'!$G$32))*$B225+AND(FM$56&lt;'Summary&amp;Assumptions'!$J$31,FM$47&gt;=$FO225,FM$47&lt;=$FP225)*(('Summary&amp;Assumptions'!$H$25*$C225)*(1+'Summary&amp;Assumptions'!$J$29)^(FM$46-1))+AND(FM$56&lt;'Summary&amp;Assumptions'!$J$31,FM$47&gt;=$FQ225,FM$47&lt;=$FR225)*(('Summary&amp;Assumptions'!$H$25*$C225)*(1+'Summary&amp;Assumptions'!$J$29)^(FM$46-1))</f>
        <v>0</v>
      </c>
      <c r="FI225" s="588">
        <f>AND(FN$55&gt;0,SUM($E225:FH225)&lt;'Summary&amp;Assumptions'!$G$32*$B225,$D225&gt;='Summary&amp;Assumptions'!$D$17,FN$47&gt;=$D225,FN$47&lt;=EDATE($D225,'Summary&amp;Assumptions'!$G$32))*$B225+AND(FN$56&lt;'Summary&amp;Assumptions'!$J$31,FN$47&gt;=$FO225,FN$47&lt;=$FP225)*(('Summary&amp;Assumptions'!$H$25*$C225)*(1+'Summary&amp;Assumptions'!$J$29)^(FN$46-1))+AND(FN$56&lt;'Summary&amp;Assumptions'!$J$31,FN$47&gt;=$FQ225,FN$47&lt;=$FR225)*(('Summary&amp;Assumptions'!$H$25*$C225)*(1+'Summary&amp;Assumptions'!$J$29)^(FN$46-1))</f>
        <v>0</v>
      </c>
      <c r="FJ225" s="588">
        <f>AND(FO$55&gt;0,SUM($E225:FI225)&lt;'Summary&amp;Assumptions'!$G$32*$B225,$D225&gt;='Summary&amp;Assumptions'!$D$17,FO$47&gt;=$D225,FO$47&lt;=EDATE($D225,'Summary&amp;Assumptions'!$G$32))*$B225+AND(FO$56&lt;'Summary&amp;Assumptions'!$J$31,FO$47&gt;=$FO225,FO$47&lt;=$FP225)*(('Summary&amp;Assumptions'!$H$25*$C225)*(1+'Summary&amp;Assumptions'!$J$29)^(FO$46-1))+AND(FO$56&lt;'Summary&amp;Assumptions'!$J$31,FO$47&gt;=$FQ225,FO$47&lt;=$FR225)*(('Summary&amp;Assumptions'!$H$25*$C225)*(1+'Summary&amp;Assumptions'!$J$29)^(FO$46-1))</f>
        <v>0</v>
      </c>
      <c r="FK225" s="588">
        <f>AND(FP$55&gt;0,SUM($E225:FJ225)&lt;'Summary&amp;Assumptions'!$G$32*$B225,$D225&gt;='Summary&amp;Assumptions'!$D$17,FP$47&gt;=$D225,FP$47&lt;=EDATE($D225,'Summary&amp;Assumptions'!$G$32))*$B225+AND(FP$56&lt;'Summary&amp;Assumptions'!$J$31,FP$47&gt;=$FO225,FP$47&lt;=$FP225)*(('Summary&amp;Assumptions'!$H$25*$C225)*(1+'Summary&amp;Assumptions'!$J$29)^(FP$46-1))+AND(FP$56&lt;'Summary&amp;Assumptions'!$J$31,FP$47&gt;=$FQ225,FP$47&lt;=$FR225)*(('Summary&amp;Assumptions'!$H$25*$C225)*(1+'Summary&amp;Assumptions'!$J$29)^(FP$46-1))</f>
        <v>0</v>
      </c>
      <c r="FL225" s="588">
        <f>AND(FQ$55&gt;0,SUM($E225:FK225)&lt;'Summary&amp;Assumptions'!$G$32*$B225,$D225&gt;='Summary&amp;Assumptions'!$D$17,FQ$47&gt;=$D225,FQ$47&lt;=EDATE($D225,'Summary&amp;Assumptions'!$G$32))*$B225+AND(FQ$56&lt;'Summary&amp;Assumptions'!$J$31,FQ$47&gt;=$FO225,FQ$47&lt;=$FP225)*(('Summary&amp;Assumptions'!$H$25*$C225)*(1+'Summary&amp;Assumptions'!$J$29)^(FQ$46-1))+AND(FQ$56&lt;'Summary&amp;Assumptions'!$J$31,FQ$47&gt;=$FQ225,FQ$47&lt;=$FR225)*(('Summary&amp;Assumptions'!$H$25*$C225)*(1+'Summary&amp;Assumptions'!$J$29)^(FQ$46-1))</f>
        <v>0</v>
      </c>
      <c r="FO225" s="576">
        <f>EDATE(D225,'Summary&amp;Assumptions'!$G$34)</f>
        <v>47635</v>
      </c>
      <c r="FP225" s="576">
        <f>EDATE(FO225,'Summary&amp;Assumptions'!$G$33-1)</f>
        <v>47665</v>
      </c>
      <c r="FQ225" s="576">
        <f>EDATE(FO225,'Summary&amp;Assumptions'!$G$34)</f>
        <v>48000</v>
      </c>
      <c r="FR225" s="576">
        <f>EDATE(FQ225,'Summary&amp;Assumptions'!$G$33-1)</f>
        <v>48030</v>
      </c>
    </row>
    <row r="226" spans="2:174" hidden="1" x14ac:dyDescent="0.2">
      <c r="B226" s="588">
        <v>0</v>
      </c>
      <c r="C226" s="193">
        <v>0</v>
      </c>
      <c r="D226" s="589">
        <v>47300</v>
      </c>
      <c r="F226" s="588">
        <f>AND(K$55&gt;0,SUM($E226:E226)&lt;'Summary&amp;Assumptions'!$G$32*$B226,$D226&gt;='Summary&amp;Assumptions'!$D$17,K$47&gt;=$D226,K$47&lt;=EDATE($D226,'Summary&amp;Assumptions'!$G$32))*$B226+AND(K$56&lt;'Summary&amp;Assumptions'!$J$31,K$47&gt;=$FO226,K$47&lt;=$FP226)*(('Summary&amp;Assumptions'!$H$25*$C226)*(1+'Summary&amp;Assumptions'!$J$29)^(K$46-1))+AND(K$56&lt;'Summary&amp;Assumptions'!$J$31,K$47&gt;=$FQ226,K$47&lt;=$FR226)*(('Summary&amp;Assumptions'!$H$25*$C226)*(1+'Summary&amp;Assumptions'!$J$29)^(K$46-1))</f>
        <v>0</v>
      </c>
      <c r="G226" s="588">
        <f>AND(L$55&gt;0,SUM($E226:F226)&lt;'Summary&amp;Assumptions'!$G$32*$B226,$D226&gt;='Summary&amp;Assumptions'!$D$17,L$47&gt;=$D226,L$47&lt;=EDATE($D226,'Summary&amp;Assumptions'!$G$32))*$B226+AND(L$56&lt;'Summary&amp;Assumptions'!$J$31,L$47&gt;=$FO226,L$47&lt;=$FP226)*(('Summary&amp;Assumptions'!$H$25*$C226)*(1+'Summary&amp;Assumptions'!$J$29)^(L$46-1))+AND(L$56&lt;'Summary&amp;Assumptions'!$J$31,L$47&gt;=$FQ226,L$47&lt;=$FR226)*(('Summary&amp;Assumptions'!$H$25*$C226)*(1+'Summary&amp;Assumptions'!$J$29)^(L$46-1))</f>
        <v>0</v>
      </c>
      <c r="H226" s="588">
        <f>AND(M$55&gt;0,SUM($E226:G226)&lt;'Summary&amp;Assumptions'!$G$32*$B226,$D226&gt;='Summary&amp;Assumptions'!$D$17,M$47&gt;=$D226,M$47&lt;=EDATE($D226,'Summary&amp;Assumptions'!$G$32))*$B226+AND(M$56&lt;'Summary&amp;Assumptions'!$J$31,M$47&gt;=$FO226,M$47&lt;=$FP226)*(('Summary&amp;Assumptions'!$H$25*$C226)*(1+'Summary&amp;Assumptions'!$J$29)^(M$46-1))+AND(M$56&lt;'Summary&amp;Assumptions'!$J$31,M$47&gt;=$FQ226,M$47&lt;=$FR226)*(('Summary&amp;Assumptions'!$H$25*$C226)*(1+'Summary&amp;Assumptions'!$J$29)^(M$46-1))</f>
        <v>0</v>
      </c>
      <c r="I226" s="588">
        <f>AND(N$55&gt;0,SUM($E226:H226)&lt;'Summary&amp;Assumptions'!$G$32*$B226,$D226&gt;='Summary&amp;Assumptions'!$D$17,N$47&gt;=$D226,N$47&lt;=EDATE($D226,'Summary&amp;Assumptions'!$G$32))*$B226+AND(N$56&lt;'Summary&amp;Assumptions'!$J$31,N$47&gt;=$FO226,N$47&lt;=$FP226)*(('Summary&amp;Assumptions'!$H$25*$C226)*(1+'Summary&amp;Assumptions'!$J$29)^(N$46-1))+AND(N$56&lt;'Summary&amp;Assumptions'!$J$31,N$47&gt;=$FQ226,N$47&lt;=$FR226)*(('Summary&amp;Assumptions'!$H$25*$C226)*(1+'Summary&amp;Assumptions'!$J$29)^(N$46-1))</f>
        <v>0</v>
      </c>
      <c r="J226" s="588">
        <f>AND(O$55&gt;0,SUM($E226:I226)&lt;'Summary&amp;Assumptions'!$G$32*$B226,$D226&gt;='Summary&amp;Assumptions'!$D$17,O$47&gt;=$D226,O$47&lt;=EDATE($D226,'Summary&amp;Assumptions'!$G$32))*$B226+AND(O$56&lt;'Summary&amp;Assumptions'!$J$31,O$47&gt;=$FO226,O$47&lt;=$FP226)*(('Summary&amp;Assumptions'!$H$25*$C226)*(1+'Summary&amp;Assumptions'!$J$29)^(O$46-1))+AND(O$56&lt;'Summary&amp;Assumptions'!$J$31,O$47&gt;=$FQ226,O$47&lt;=$FR226)*(('Summary&amp;Assumptions'!$H$25*$C226)*(1+'Summary&amp;Assumptions'!$J$29)^(O$46-1))</f>
        <v>0</v>
      </c>
      <c r="K226" s="588">
        <f>AND(P$55&gt;0,SUM($E226:J226)&lt;'Summary&amp;Assumptions'!$G$32*$B226,$D226&gt;='Summary&amp;Assumptions'!$D$17,P$47&gt;=$D226,P$47&lt;=EDATE($D226,'Summary&amp;Assumptions'!$G$32))*$B226+AND(P$56&lt;'Summary&amp;Assumptions'!$J$31,P$47&gt;=$FO226,P$47&lt;=$FP226)*(('Summary&amp;Assumptions'!$H$25*$C226)*(1+'Summary&amp;Assumptions'!$J$29)^(P$46-1))+AND(P$56&lt;'Summary&amp;Assumptions'!$J$31,P$47&gt;=$FQ226,P$47&lt;=$FR226)*(('Summary&amp;Assumptions'!$H$25*$C226)*(1+'Summary&amp;Assumptions'!$J$29)^(P$46-1))</f>
        <v>0</v>
      </c>
      <c r="L226" s="588">
        <f>AND(Q$55&gt;0,SUM($E226:K226)&lt;'Summary&amp;Assumptions'!$G$32*$B226,$D226&gt;='Summary&amp;Assumptions'!$D$17,Q$47&gt;=$D226,Q$47&lt;=EDATE($D226,'Summary&amp;Assumptions'!$G$32))*$B226+AND(Q$56&lt;'Summary&amp;Assumptions'!$J$31,Q$47&gt;=$FO226,Q$47&lt;=$FP226)*(('Summary&amp;Assumptions'!$H$25*$C226)*(1+'Summary&amp;Assumptions'!$J$29)^(Q$46-1))+AND(Q$56&lt;'Summary&amp;Assumptions'!$J$31,Q$47&gt;=$FQ226,Q$47&lt;=$FR226)*(('Summary&amp;Assumptions'!$H$25*$C226)*(1+'Summary&amp;Assumptions'!$J$29)^(Q$46-1))</f>
        <v>0</v>
      </c>
      <c r="M226" s="588">
        <f>AND(R$55&gt;0,SUM($E226:L226)&lt;'Summary&amp;Assumptions'!$G$32*$B226,$D226&gt;='Summary&amp;Assumptions'!$D$17,R$47&gt;=$D226,R$47&lt;=EDATE($D226,'Summary&amp;Assumptions'!$G$32))*$B226+AND(R$56&lt;'Summary&amp;Assumptions'!$J$31,R$47&gt;=$FO226,R$47&lt;=$FP226)*(('Summary&amp;Assumptions'!$H$25*$C226)*(1+'Summary&amp;Assumptions'!$J$29)^(R$46-1))+AND(R$56&lt;'Summary&amp;Assumptions'!$J$31,R$47&gt;=$FQ226,R$47&lt;=$FR226)*(('Summary&amp;Assumptions'!$H$25*$C226)*(1+'Summary&amp;Assumptions'!$J$29)^(R$46-1))</f>
        <v>0</v>
      </c>
      <c r="N226" s="588">
        <f>AND(S$55&gt;0,SUM($E226:M226)&lt;'Summary&amp;Assumptions'!$G$32*$B226,$D226&gt;='Summary&amp;Assumptions'!$D$17,S$47&gt;=$D226,S$47&lt;=EDATE($D226,'Summary&amp;Assumptions'!$G$32))*$B226+AND(S$56&lt;'Summary&amp;Assumptions'!$J$31,S$47&gt;=$FO226,S$47&lt;=$FP226)*(('Summary&amp;Assumptions'!$H$25*$C226)*(1+'Summary&amp;Assumptions'!$J$29)^(S$46-1))+AND(S$56&lt;'Summary&amp;Assumptions'!$J$31,S$47&gt;=$FQ226,S$47&lt;=$FR226)*(('Summary&amp;Assumptions'!$H$25*$C226)*(1+'Summary&amp;Assumptions'!$J$29)^(S$46-1))</f>
        <v>0</v>
      </c>
      <c r="O226" s="588">
        <f>AND(T$55&gt;0,SUM($E226:N226)&lt;'Summary&amp;Assumptions'!$G$32*$B226,$D226&gt;='Summary&amp;Assumptions'!$D$17,T$47&gt;=$D226,T$47&lt;=EDATE($D226,'Summary&amp;Assumptions'!$G$32))*$B226+AND(T$56&lt;'Summary&amp;Assumptions'!$J$31,T$47&gt;=$FO226,T$47&lt;=$FP226)*(('Summary&amp;Assumptions'!$H$25*$C226)*(1+'Summary&amp;Assumptions'!$J$29)^(T$46-1))+AND(T$56&lt;'Summary&amp;Assumptions'!$J$31,T$47&gt;=$FQ226,T$47&lt;=$FR226)*(('Summary&amp;Assumptions'!$H$25*$C226)*(1+'Summary&amp;Assumptions'!$J$29)^(T$46-1))</f>
        <v>0</v>
      </c>
      <c r="P226" s="588">
        <f>AND(U$55&gt;0,SUM($E226:O226)&lt;'Summary&amp;Assumptions'!$G$32*$B226,$D226&gt;='Summary&amp;Assumptions'!$D$17,U$47&gt;=$D226,U$47&lt;=EDATE($D226,'Summary&amp;Assumptions'!$G$32))*$B226+AND(U$56&lt;'Summary&amp;Assumptions'!$J$31,U$47&gt;=$FO226,U$47&lt;=$FP226)*(('Summary&amp;Assumptions'!$H$25*$C226)*(1+'Summary&amp;Assumptions'!$J$29)^(U$46-1))+AND(U$56&lt;'Summary&amp;Assumptions'!$J$31,U$47&gt;=$FQ226,U$47&lt;=$FR226)*(('Summary&amp;Assumptions'!$H$25*$C226)*(1+'Summary&amp;Assumptions'!$J$29)^(U$46-1))</f>
        <v>0</v>
      </c>
      <c r="Q226" s="588">
        <f>AND(V$55&gt;0,SUM($E226:P226)&lt;'Summary&amp;Assumptions'!$G$32*$B226,$D226&gt;='Summary&amp;Assumptions'!$D$17,V$47&gt;=$D226,V$47&lt;=EDATE($D226,'Summary&amp;Assumptions'!$G$32))*$B226+AND(V$56&lt;'Summary&amp;Assumptions'!$J$31,V$47&gt;=$FO226,V$47&lt;=$FP226)*(('Summary&amp;Assumptions'!$H$25*$C226)*(1+'Summary&amp;Assumptions'!$J$29)^(V$46-1))+AND(V$56&lt;'Summary&amp;Assumptions'!$J$31,V$47&gt;=$FQ226,V$47&lt;=$FR226)*(('Summary&amp;Assumptions'!$H$25*$C226)*(1+'Summary&amp;Assumptions'!$J$29)^(V$46-1))</f>
        <v>0</v>
      </c>
      <c r="R226" s="588">
        <f>AND(W$55&gt;0,SUM($E226:Q226)&lt;'Summary&amp;Assumptions'!$G$32*$B226,$D226&gt;='Summary&amp;Assumptions'!$D$17,W$47&gt;=$D226,W$47&lt;=EDATE($D226,'Summary&amp;Assumptions'!$G$32))*$B226+AND(W$56&lt;'Summary&amp;Assumptions'!$J$31,W$47&gt;=$FO226,W$47&lt;=$FP226)*(('Summary&amp;Assumptions'!$H$25*$C226)*(1+'Summary&amp;Assumptions'!$J$29)^(W$46-1))+AND(W$56&lt;'Summary&amp;Assumptions'!$J$31,W$47&gt;=$FQ226,W$47&lt;=$FR226)*(('Summary&amp;Assumptions'!$H$25*$C226)*(1+'Summary&amp;Assumptions'!$J$29)^(W$46-1))</f>
        <v>0</v>
      </c>
      <c r="S226" s="588">
        <f>AND(X$55&gt;0,SUM($E226:R226)&lt;'Summary&amp;Assumptions'!$G$32*$B226,$D226&gt;='Summary&amp;Assumptions'!$D$17,X$47&gt;=$D226,X$47&lt;=EDATE($D226,'Summary&amp;Assumptions'!$G$32))*$B226+AND(X$56&lt;'Summary&amp;Assumptions'!$J$31,X$47&gt;=$FO226,X$47&lt;=$FP226)*(('Summary&amp;Assumptions'!$H$25*$C226)*(1+'Summary&amp;Assumptions'!$J$29)^(X$46-1))+AND(X$56&lt;'Summary&amp;Assumptions'!$J$31,X$47&gt;=$FQ226,X$47&lt;=$FR226)*(('Summary&amp;Assumptions'!$H$25*$C226)*(1+'Summary&amp;Assumptions'!$J$29)^(X$46-1))</f>
        <v>0</v>
      </c>
      <c r="T226" s="588">
        <f>AND(Y$55&gt;0,SUM($E226:S226)&lt;'Summary&amp;Assumptions'!$G$32*$B226,$D226&gt;='Summary&amp;Assumptions'!$D$17,Y$47&gt;=$D226,Y$47&lt;=EDATE($D226,'Summary&amp;Assumptions'!$G$32))*$B226+AND(Y$56&lt;'Summary&amp;Assumptions'!$J$31,Y$47&gt;=$FO226,Y$47&lt;=$FP226)*(('Summary&amp;Assumptions'!$H$25*$C226)*(1+'Summary&amp;Assumptions'!$J$29)^(Y$46-1))+AND(Y$56&lt;'Summary&amp;Assumptions'!$J$31,Y$47&gt;=$FQ226,Y$47&lt;=$FR226)*(('Summary&amp;Assumptions'!$H$25*$C226)*(1+'Summary&amp;Assumptions'!$J$29)^(Y$46-1))</f>
        <v>0</v>
      </c>
      <c r="U226" s="588">
        <f>AND(Z$55&gt;0,SUM($E226:T226)&lt;'Summary&amp;Assumptions'!$G$32*$B226,$D226&gt;='Summary&amp;Assumptions'!$D$17,Z$47&gt;=$D226,Z$47&lt;=EDATE($D226,'Summary&amp;Assumptions'!$G$32))*$B226+AND(Z$56&lt;'Summary&amp;Assumptions'!$J$31,Z$47&gt;=$FO226,Z$47&lt;=$FP226)*(('Summary&amp;Assumptions'!$H$25*$C226)*(1+'Summary&amp;Assumptions'!$J$29)^(Z$46-1))+AND(Z$56&lt;'Summary&amp;Assumptions'!$J$31,Z$47&gt;=$FQ226,Z$47&lt;=$FR226)*(('Summary&amp;Assumptions'!$H$25*$C226)*(1+'Summary&amp;Assumptions'!$J$29)^(Z$46-1))</f>
        <v>0</v>
      </c>
      <c r="V226" s="588">
        <f>AND(AA$55&gt;0,SUM($E226:U226)&lt;'Summary&amp;Assumptions'!$G$32*$B226,$D226&gt;='Summary&amp;Assumptions'!$D$17,AA$47&gt;=$D226,AA$47&lt;=EDATE($D226,'Summary&amp;Assumptions'!$G$32))*$B226+AND(AA$56&lt;'Summary&amp;Assumptions'!$J$31,AA$47&gt;=$FO226,AA$47&lt;=$FP226)*(('Summary&amp;Assumptions'!$H$25*$C226)*(1+'Summary&amp;Assumptions'!$J$29)^(AA$46-1))+AND(AA$56&lt;'Summary&amp;Assumptions'!$J$31,AA$47&gt;=$FQ226,AA$47&lt;=$FR226)*(('Summary&amp;Assumptions'!$H$25*$C226)*(1+'Summary&amp;Assumptions'!$J$29)^(AA$46-1))</f>
        <v>0</v>
      </c>
      <c r="W226" s="588">
        <f>AND(AB$55&gt;0,SUM($E226:V226)&lt;'Summary&amp;Assumptions'!$G$32*$B226,$D226&gt;='Summary&amp;Assumptions'!$D$17,AB$47&gt;=$D226,AB$47&lt;=EDATE($D226,'Summary&amp;Assumptions'!$G$32))*$B226+AND(AB$56&lt;'Summary&amp;Assumptions'!$J$31,AB$47&gt;=$FO226,AB$47&lt;=$FP226)*(('Summary&amp;Assumptions'!$H$25*$C226)*(1+'Summary&amp;Assumptions'!$J$29)^(AB$46-1))+AND(AB$56&lt;'Summary&amp;Assumptions'!$J$31,AB$47&gt;=$FQ226,AB$47&lt;=$FR226)*(('Summary&amp;Assumptions'!$H$25*$C226)*(1+'Summary&amp;Assumptions'!$J$29)^(AB$46-1))</f>
        <v>0</v>
      </c>
      <c r="X226" s="588">
        <f>AND(AC$55&gt;0,SUM($E226:W226)&lt;'Summary&amp;Assumptions'!$G$32*$B226,$D226&gt;='Summary&amp;Assumptions'!$D$17,AC$47&gt;=$D226,AC$47&lt;=EDATE($D226,'Summary&amp;Assumptions'!$G$32))*$B226+AND(AC$56&lt;'Summary&amp;Assumptions'!$J$31,AC$47&gt;=$FO226,AC$47&lt;=$FP226)*(('Summary&amp;Assumptions'!$H$25*$C226)*(1+'Summary&amp;Assumptions'!$J$29)^(AC$46-1))+AND(AC$56&lt;'Summary&amp;Assumptions'!$J$31,AC$47&gt;=$FQ226,AC$47&lt;=$FR226)*(('Summary&amp;Assumptions'!$H$25*$C226)*(1+'Summary&amp;Assumptions'!$J$29)^(AC$46-1))</f>
        <v>0</v>
      </c>
      <c r="Y226" s="588">
        <f>AND(AD$55&gt;0,SUM($E226:X226)&lt;'Summary&amp;Assumptions'!$G$32*$B226,$D226&gt;='Summary&amp;Assumptions'!$D$17,AD$47&gt;=$D226,AD$47&lt;=EDATE($D226,'Summary&amp;Assumptions'!$G$32))*$B226+AND(AD$56&lt;'Summary&amp;Assumptions'!$J$31,AD$47&gt;=$FO226,AD$47&lt;=$FP226)*(('Summary&amp;Assumptions'!$H$25*$C226)*(1+'Summary&amp;Assumptions'!$J$29)^(AD$46-1))+AND(AD$56&lt;'Summary&amp;Assumptions'!$J$31,AD$47&gt;=$FQ226,AD$47&lt;=$FR226)*(('Summary&amp;Assumptions'!$H$25*$C226)*(1+'Summary&amp;Assumptions'!$J$29)^(AD$46-1))</f>
        <v>0</v>
      </c>
      <c r="Z226" s="588">
        <f>AND(AE$55&gt;0,SUM($E226:Y226)&lt;'Summary&amp;Assumptions'!$G$32*$B226,$D226&gt;='Summary&amp;Assumptions'!$D$17,AE$47&gt;=$D226,AE$47&lt;=EDATE($D226,'Summary&amp;Assumptions'!$G$32))*$B226+AND(AE$56&lt;'Summary&amp;Assumptions'!$J$31,AE$47&gt;=$FO226,AE$47&lt;=$FP226)*(('Summary&amp;Assumptions'!$H$25*$C226)*(1+'Summary&amp;Assumptions'!$J$29)^(AE$46-1))+AND(AE$56&lt;'Summary&amp;Assumptions'!$J$31,AE$47&gt;=$FQ226,AE$47&lt;=$FR226)*(('Summary&amp;Assumptions'!$H$25*$C226)*(1+'Summary&amp;Assumptions'!$J$29)^(AE$46-1))</f>
        <v>0</v>
      </c>
      <c r="AA226" s="588">
        <f>AND(AF$55&gt;0,SUM($E226:Z226)&lt;'Summary&amp;Assumptions'!$G$32*$B226,$D226&gt;='Summary&amp;Assumptions'!$D$17,AF$47&gt;=$D226,AF$47&lt;=EDATE($D226,'Summary&amp;Assumptions'!$G$32))*$B226+AND(AF$56&lt;'Summary&amp;Assumptions'!$J$31,AF$47&gt;=$FO226,AF$47&lt;=$FP226)*(('Summary&amp;Assumptions'!$H$25*$C226)*(1+'Summary&amp;Assumptions'!$J$29)^(AF$46-1))+AND(AF$56&lt;'Summary&amp;Assumptions'!$J$31,AF$47&gt;=$FQ226,AF$47&lt;=$FR226)*(('Summary&amp;Assumptions'!$H$25*$C226)*(1+'Summary&amp;Assumptions'!$J$29)^(AF$46-1))</f>
        <v>0</v>
      </c>
      <c r="AB226" s="588">
        <f>AND(AG$55&gt;0,SUM($E226:AA226)&lt;'Summary&amp;Assumptions'!$G$32*$B226,$D226&gt;='Summary&amp;Assumptions'!$D$17,AG$47&gt;=$D226,AG$47&lt;=EDATE($D226,'Summary&amp;Assumptions'!$G$32))*$B226+AND(AG$56&lt;'Summary&amp;Assumptions'!$J$31,AG$47&gt;=$FO226,AG$47&lt;=$FP226)*(('Summary&amp;Assumptions'!$H$25*$C226)*(1+'Summary&amp;Assumptions'!$J$29)^(AG$46-1))+AND(AG$56&lt;'Summary&amp;Assumptions'!$J$31,AG$47&gt;=$FQ226,AG$47&lt;=$FR226)*(('Summary&amp;Assumptions'!$H$25*$C226)*(1+'Summary&amp;Assumptions'!$J$29)^(AG$46-1))</f>
        <v>0</v>
      </c>
      <c r="AC226" s="588">
        <f>AND(AH$55&gt;0,SUM($E226:AB226)&lt;'Summary&amp;Assumptions'!$G$32*$B226,$D226&gt;='Summary&amp;Assumptions'!$D$17,AH$47&gt;=$D226,AH$47&lt;=EDATE($D226,'Summary&amp;Assumptions'!$G$32))*$B226+AND(AH$56&lt;'Summary&amp;Assumptions'!$J$31,AH$47&gt;=$FO226,AH$47&lt;=$FP226)*(('Summary&amp;Assumptions'!$H$25*$C226)*(1+'Summary&amp;Assumptions'!$J$29)^(AH$46-1))+AND(AH$56&lt;'Summary&amp;Assumptions'!$J$31,AH$47&gt;=$FQ226,AH$47&lt;=$FR226)*(('Summary&amp;Assumptions'!$H$25*$C226)*(1+'Summary&amp;Assumptions'!$J$29)^(AH$46-1))</f>
        <v>0</v>
      </c>
      <c r="AD226" s="588">
        <f>AND(AI$55&gt;0,SUM($E226:AC226)&lt;'Summary&amp;Assumptions'!$G$32*$B226,$D226&gt;='Summary&amp;Assumptions'!$D$17,AI$47&gt;=$D226,AI$47&lt;=EDATE($D226,'Summary&amp;Assumptions'!$G$32))*$B226+AND(AI$56&lt;'Summary&amp;Assumptions'!$J$31,AI$47&gt;=$FO226,AI$47&lt;=$FP226)*(('Summary&amp;Assumptions'!$H$25*$C226)*(1+'Summary&amp;Assumptions'!$J$29)^(AI$46-1))+AND(AI$56&lt;'Summary&amp;Assumptions'!$J$31,AI$47&gt;=$FQ226,AI$47&lt;=$FR226)*(('Summary&amp;Assumptions'!$H$25*$C226)*(1+'Summary&amp;Assumptions'!$J$29)^(AI$46-1))</f>
        <v>0</v>
      </c>
      <c r="AE226" s="588">
        <f>AND(AJ$55&gt;0,SUM($E226:AD226)&lt;'Summary&amp;Assumptions'!$G$32*$B226,$D226&gt;='Summary&amp;Assumptions'!$D$17,AJ$47&gt;=$D226,AJ$47&lt;=EDATE($D226,'Summary&amp;Assumptions'!$G$32))*$B226+AND(AJ$56&lt;'Summary&amp;Assumptions'!$J$31,AJ$47&gt;=$FO226,AJ$47&lt;=$FP226)*(('Summary&amp;Assumptions'!$H$25*$C226)*(1+'Summary&amp;Assumptions'!$J$29)^(AJ$46-1))+AND(AJ$56&lt;'Summary&amp;Assumptions'!$J$31,AJ$47&gt;=$FQ226,AJ$47&lt;=$FR226)*(('Summary&amp;Assumptions'!$H$25*$C226)*(1+'Summary&amp;Assumptions'!$J$29)^(AJ$46-1))</f>
        <v>0</v>
      </c>
      <c r="AF226" s="588">
        <f>AND(AK$55&gt;0,SUM($E226:AE226)&lt;'Summary&amp;Assumptions'!$G$32*$B226,$D226&gt;='Summary&amp;Assumptions'!$D$17,AK$47&gt;=$D226,AK$47&lt;=EDATE($D226,'Summary&amp;Assumptions'!$G$32))*$B226+AND(AK$56&lt;'Summary&amp;Assumptions'!$J$31,AK$47&gt;=$FO226,AK$47&lt;=$FP226)*(('Summary&amp;Assumptions'!$H$25*$C226)*(1+'Summary&amp;Assumptions'!$J$29)^(AK$46-1))+AND(AK$56&lt;'Summary&amp;Assumptions'!$J$31,AK$47&gt;=$FQ226,AK$47&lt;=$FR226)*(('Summary&amp;Assumptions'!$H$25*$C226)*(1+'Summary&amp;Assumptions'!$J$29)^(AK$46-1))</f>
        <v>0</v>
      </c>
      <c r="AG226" s="588">
        <f>AND(AL$55&gt;0,SUM($E226:AF226)&lt;'Summary&amp;Assumptions'!$G$32*$B226,$D226&gt;='Summary&amp;Assumptions'!$D$17,AL$47&gt;=$D226,AL$47&lt;=EDATE($D226,'Summary&amp;Assumptions'!$G$32))*$B226+AND(AL$56&lt;'Summary&amp;Assumptions'!$J$31,AL$47&gt;=$FO226,AL$47&lt;=$FP226)*(('Summary&amp;Assumptions'!$H$25*$C226)*(1+'Summary&amp;Assumptions'!$J$29)^(AL$46-1))+AND(AL$56&lt;'Summary&amp;Assumptions'!$J$31,AL$47&gt;=$FQ226,AL$47&lt;=$FR226)*(('Summary&amp;Assumptions'!$H$25*$C226)*(1+'Summary&amp;Assumptions'!$J$29)^(AL$46-1))</f>
        <v>0</v>
      </c>
      <c r="AH226" s="588">
        <f>AND(AM$55&gt;0,SUM($E226:AG226)&lt;'Summary&amp;Assumptions'!$G$32*$B226,$D226&gt;='Summary&amp;Assumptions'!$D$17,AM$47&gt;=$D226,AM$47&lt;=EDATE($D226,'Summary&amp;Assumptions'!$G$32))*$B226+AND(AM$56&lt;'Summary&amp;Assumptions'!$J$31,AM$47&gt;=$FO226,AM$47&lt;=$FP226)*(('Summary&amp;Assumptions'!$H$25*$C226)*(1+'Summary&amp;Assumptions'!$J$29)^(AM$46-1))+AND(AM$56&lt;'Summary&amp;Assumptions'!$J$31,AM$47&gt;=$FQ226,AM$47&lt;=$FR226)*(('Summary&amp;Assumptions'!$H$25*$C226)*(1+'Summary&amp;Assumptions'!$J$29)^(AM$46-1))</f>
        <v>0</v>
      </c>
      <c r="AI226" s="588">
        <f>AND(AN$55&gt;0,SUM($E226:AH226)&lt;'Summary&amp;Assumptions'!$G$32*$B226,$D226&gt;='Summary&amp;Assumptions'!$D$17,AN$47&gt;=$D226,AN$47&lt;=EDATE($D226,'Summary&amp;Assumptions'!$G$32))*$B226+AND(AN$56&lt;'Summary&amp;Assumptions'!$J$31,AN$47&gt;=$FO226,AN$47&lt;=$FP226)*(('Summary&amp;Assumptions'!$H$25*$C226)*(1+'Summary&amp;Assumptions'!$J$29)^(AN$46-1))+AND(AN$56&lt;'Summary&amp;Assumptions'!$J$31,AN$47&gt;=$FQ226,AN$47&lt;=$FR226)*(('Summary&amp;Assumptions'!$H$25*$C226)*(1+'Summary&amp;Assumptions'!$J$29)^(AN$46-1))</f>
        <v>0</v>
      </c>
      <c r="AJ226" s="588">
        <f>AND(AO$55&gt;0,SUM($E226:AI226)&lt;'Summary&amp;Assumptions'!$G$32*$B226,$D226&gt;='Summary&amp;Assumptions'!$D$17,AO$47&gt;=$D226,AO$47&lt;=EDATE($D226,'Summary&amp;Assumptions'!$G$32))*$B226+AND(AO$56&lt;'Summary&amp;Assumptions'!$J$31,AO$47&gt;=$FO226,AO$47&lt;=$FP226)*(('Summary&amp;Assumptions'!$H$25*$C226)*(1+'Summary&amp;Assumptions'!$J$29)^(AO$46-1))+AND(AO$56&lt;'Summary&amp;Assumptions'!$J$31,AO$47&gt;=$FQ226,AO$47&lt;=$FR226)*(('Summary&amp;Assumptions'!$H$25*$C226)*(1+'Summary&amp;Assumptions'!$J$29)^(AO$46-1))</f>
        <v>0</v>
      </c>
      <c r="AK226" s="588">
        <f>AND(AP$55&gt;0,SUM($E226:AJ226)&lt;'Summary&amp;Assumptions'!$G$32*$B226,$D226&gt;='Summary&amp;Assumptions'!$D$17,AP$47&gt;=$D226,AP$47&lt;=EDATE($D226,'Summary&amp;Assumptions'!$G$32))*$B226+AND(AP$56&lt;'Summary&amp;Assumptions'!$J$31,AP$47&gt;=$FO226,AP$47&lt;=$FP226)*(('Summary&amp;Assumptions'!$H$25*$C226)*(1+'Summary&amp;Assumptions'!$J$29)^(AP$46-1))+AND(AP$56&lt;'Summary&amp;Assumptions'!$J$31,AP$47&gt;=$FQ226,AP$47&lt;=$FR226)*(('Summary&amp;Assumptions'!$H$25*$C226)*(1+'Summary&amp;Assumptions'!$J$29)^(AP$46-1))</f>
        <v>0</v>
      </c>
      <c r="AL226" s="588">
        <f>AND(AQ$55&gt;0,SUM($E226:AK226)&lt;'Summary&amp;Assumptions'!$G$32*$B226,$D226&gt;='Summary&amp;Assumptions'!$D$17,AQ$47&gt;=$D226,AQ$47&lt;=EDATE($D226,'Summary&amp;Assumptions'!$G$32))*$B226+AND(AQ$56&lt;'Summary&amp;Assumptions'!$J$31,AQ$47&gt;=$FO226,AQ$47&lt;=$FP226)*(('Summary&amp;Assumptions'!$H$25*$C226)*(1+'Summary&amp;Assumptions'!$J$29)^(AQ$46-1))+AND(AQ$56&lt;'Summary&amp;Assumptions'!$J$31,AQ$47&gt;=$FQ226,AQ$47&lt;=$FR226)*(('Summary&amp;Assumptions'!$H$25*$C226)*(1+'Summary&amp;Assumptions'!$J$29)^(AQ$46-1))</f>
        <v>0</v>
      </c>
      <c r="AM226" s="588">
        <f>AND(AR$55&gt;0,SUM($E226:AL226)&lt;'Summary&amp;Assumptions'!$G$32*$B226,$D226&gt;='Summary&amp;Assumptions'!$D$17,AR$47&gt;=$D226,AR$47&lt;=EDATE($D226,'Summary&amp;Assumptions'!$G$32))*$B226+AND(AR$56&lt;'Summary&amp;Assumptions'!$J$31,AR$47&gt;=$FO226,AR$47&lt;=$FP226)*(('Summary&amp;Assumptions'!$H$25*$C226)*(1+'Summary&amp;Assumptions'!$J$29)^(AR$46-1))+AND(AR$56&lt;'Summary&amp;Assumptions'!$J$31,AR$47&gt;=$FQ226,AR$47&lt;=$FR226)*(('Summary&amp;Assumptions'!$H$25*$C226)*(1+'Summary&amp;Assumptions'!$J$29)^(AR$46-1))</f>
        <v>0</v>
      </c>
      <c r="AN226" s="588">
        <f>AND(AS$55&gt;0,SUM($E226:AM226)&lt;'Summary&amp;Assumptions'!$G$32*$B226,$D226&gt;='Summary&amp;Assumptions'!$D$17,AS$47&gt;=$D226,AS$47&lt;=EDATE($D226,'Summary&amp;Assumptions'!$G$32))*$B226+AND(AS$56&lt;'Summary&amp;Assumptions'!$J$31,AS$47&gt;=$FO226,AS$47&lt;=$FP226)*(('Summary&amp;Assumptions'!$H$25*$C226)*(1+'Summary&amp;Assumptions'!$J$29)^(AS$46-1))+AND(AS$56&lt;'Summary&amp;Assumptions'!$J$31,AS$47&gt;=$FQ226,AS$47&lt;=$FR226)*(('Summary&amp;Assumptions'!$H$25*$C226)*(1+'Summary&amp;Assumptions'!$J$29)^(AS$46-1))</f>
        <v>0</v>
      </c>
      <c r="AO226" s="588">
        <f>AND(AT$55&gt;0,SUM($E226:AN226)&lt;'Summary&amp;Assumptions'!$G$32*$B226,$D226&gt;='Summary&amp;Assumptions'!$D$17,AT$47&gt;=$D226,AT$47&lt;=EDATE($D226,'Summary&amp;Assumptions'!$G$32))*$B226+AND(AT$56&lt;'Summary&amp;Assumptions'!$J$31,AT$47&gt;=$FO226,AT$47&lt;=$FP226)*(('Summary&amp;Assumptions'!$H$25*$C226)*(1+'Summary&amp;Assumptions'!$J$29)^(AT$46-1))+AND(AT$56&lt;'Summary&amp;Assumptions'!$J$31,AT$47&gt;=$FQ226,AT$47&lt;=$FR226)*(('Summary&amp;Assumptions'!$H$25*$C226)*(1+'Summary&amp;Assumptions'!$J$29)^(AT$46-1))</f>
        <v>0</v>
      </c>
      <c r="AP226" s="588">
        <f>AND(AU$55&gt;0,SUM($E226:AO226)&lt;'Summary&amp;Assumptions'!$G$32*$B226,$D226&gt;='Summary&amp;Assumptions'!$D$17,AU$47&gt;=$D226,AU$47&lt;=EDATE($D226,'Summary&amp;Assumptions'!$G$32))*$B226+AND(AU$56&lt;'Summary&amp;Assumptions'!$J$31,AU$47&gt;=$FO226,AU$47&lt;=$FP226)*(('Summary&amp;Assumptions'!$H$25*$C226)*(1+'Summary&amp;Assumptions'!$J$29)^(AU$46-1))+AND(AU$56&lt;'Summary&amp;Assumptions'!$J$31,AU$47&gt;=$FQ226,AU$47&lt;=$FR226)*(('Summary&amp;Assumptions'!$H$25*$C226)*(1+'Summary&amp;Assumptions'!$J$29)^(AU$46-1))</f>
        <v>0</v>
      </c>
      <c r="AQ226" s="588">
        <f>AND(AV$55&gt;0,SUM($E226:AP226)&lt;'Summary&amp;Assumptions'!$G$32*$B226,$D226&gt;='Summary&amp;Assumptions'!$D$17,AV$47&gt;=$D226,AV$47&lt;=EDATE($D226,'Summary&amp;Assumptions'!$G$32))*$B226+AND(AV$56&lt;'Summary&amp;Assumptions'!$J$31,AV$47&gt;=$FO226,AV$47&lt;=$FP226)*(('Summary&amp;Assumptions'!$H$25*$C226)*(1+'Summary&amp;Assumptions'!$J$29)^(AV$46-1))+AND(AV$56&lt;'Summary&amp;Assumptions'!$J$31,AV$47&gt;=$FQ226,AV$47&lt;=$FR226)*(('Summary&amp;Assumptions'!$H$25*$C226)*(1+'Summary&amp;Assumptions'!$J$29)^(AV$46-1))</f>
        <v>0</v>
      </c>
      <c r="AR226" s="588">
        <f>AND(AW$55&gt;0,SUM($E226:AQ226)&lt;'Summary&amp;Assumptions'!$G$32*$B226,$D226&gt;='Summary&amp;Assumptions'!$D$17,AW$47&gt;=$D226,AW$47&lt;=EDATE($D226,'Summary&amp;Assumptions'!$G$32))*$B226+AND(AW$56&lt;'Summary&amp;Assumptions'!$J$31,AW$47&gt;=$FO226,AW$47&lt;=$FP226)*(('Summary&amp;Assumptions'!$H$25*$C226)*(1+'Summary&amp;Assumptions'!$J$29)^(AW$46-1))+AND(AW$56&lt;'Summary&amp;Assumptions'!$J$31,AW$47&gt;=$FQ226,AW$47&lt;=$FR226)*(('Summary&amp;Assumptions'!$H$25*$C226)*(1+'Summary&amp;Assumptions'!$J$29)^(AW$46-1))</f>
        <v>0</v>
      </c>
      <c r="AS226" s="588">
        <f>AND(AX$55&gt;0,SUM($E226:AR226)&lt;'Summary&amp;Assumptions'!$G$32*$B226,$D226&gt;='Summary&amp;Assumptions'!$D$17,AX$47&gt;=$D226,AX$47&lt;=EDATE($D226,'Summary&amp;Assumptions'!$G$32))*$B226+AND(AX$56&lt;'Summary&amp;Assumptions'!$J$31,AX$47&gt;=$FO226,AX$47&lt;=$FP226)*(('Summary&amp;Assumptions'!$H$25*$C226)*(1+'Summary&amp;Assumptions'!$J$29)^(AX$46-1))+AND(AX$56&lt;'Summary&amp;Assumptions'!$J$31,AX$47&gt;=$FQ226,AX$47&lt;=$FR226)*(('Summary&amp;Assumptions'!$H$25*$C226)*(1+'Summary&amp;Assumptions'!$J$29)^(AX$46-1))</f>
        <v>0</v>
      </c>
      <c r="AT226" s="588">
        <f>AND(AY$55&gt;0,SUM($E226:AS226)&lt;'Summary&amp;Assumptions'!$G$32*$B226,$D226&gt;='Summary&amp;Assumptions'!$D$17,AY$47&gt;=$D226,AY$47&lt;=EDATE($D226,'Summary&amp;Assumptions'!$G$32))*$B226+AND(AY$56&lt;'Summary&amp;Assumptions'!$J$31,AY$47&gt;=$FO226,AY$47&lt;=$FP226)*(('Summary&amp;Assumptions'!$H$25*$C226)*(1+'Summary&amp;Assumptions'!$J$29)^(AY$46-1))+AND(AY$56&lt;'Summary&amp;Assumptions'!$J$31,AY$47&gt;=$FQ226,AY$47&lt;=$FR226)*(('Summary&amp;Assumptions'!$H$25*$C226)*(1+'Summary&amp;Assumptions'!$J$29)^(AY$46-1))</f>
        <v>0</v>
      </c>
      <c r="AU226" s="588">
        <f>AND(AZ$55&gt;0,SUM($E226:AT226)&lt;'Summary&amp;Assumptions'!$G$32*$B226,$D226&gt;='Summary&amp;Assumptions'!$D$17,AZ$47&gt;=$D226,AZ$47&lt;=EDATE($D226,'Summary&amp;Assumptions'!$G$32))*$B226+AND(AZ$56&lt;'Summary&amp;Assumptions'!$J$31,AZ$47&gt;=$FO226,AZ$47&lt;=$FP226)*(('Summary&amp;Assumptions'!$H$25*$C226)*(1+'Summary&amp;Assumptions'!$J$29)^(AZ$46-1))+AND(AZ$56&lt;'Summary&amp;Assumptions'!$J$31,AZ$47&gt;=$FQ226,AZ$47&lt;=$FR226)*(('Summary&amp;Assumptions'!$H$25*$C226)*(1+'Summary&amp;Assumptions'!$J$29)^(AZ$46-1))</f>
        <v>0</v>
      </c>
      <c r="AV226" s="588">
        <f>AND(BA$55&gt;0,SUM($E226:AU226)&lt;'Summary&amp;Assumptions'!$G$32*$B226,$D226&gt;='Summary&amp;Assumptions'!$D$17,BA$47&gt;=$D226,BA$47&lt;=EDATE($D226,'Summary&amp;Assumptions'!$G$32))*$B226+AND(BA$56&lt;'Summary&amp;Assumptions'!$J$31,BA$47&gt;=$FO226,BA$47&lt;=$FP226)*(('Summary&amp;Assumptions'!$H$25*$C226)*(1+'Summary&amp;Assumptions'!$J$29)^(BA$46-1))+AND(BA$56&lt;'Summary&amp;Assumptions'!$J$31,BA$47&gt;=$FQ226,BA$47&lt;=$FR226)*(('Summary&amp;Assumptions'!$H$25*$C226)*(1+'Summary&amp;Assumptions'!$J$29)^(BA$46-1))</f>
        <v>0</v>
      </c>
      <c r="AW226" s="588">
        <f>AND(BB$55&gt;0,SUM($E226:AV226)&lt;'Summary&amp;Assumptions'!$G$32*$B226,$D226&gt;='Summary&amp;Assumptions'!$D$17,BB$47&gt;=$D226,BB$47&lt;=EDATE($D226,'Summary&amp;Assumptions'!$G$32))*$B226+AND(BB$56&lt;'Summary&amp;Assumptions'!$J$31,BB$47&gt;=$FO226,BB$47&lt;=$FP226)*(('Summary&amp;Assumptions'!$H$25*$C226)*(1+'Summary&amp;Assumptions'!$J$29)^(BB$46-1))+AND(BB$56&lt;'Summary&amp;Assumptions'!$J$31,BB$47&gt;=$FQ226,BB$47&lt;=$FR226)*(('Summary&amp;Assumptions'!$H$25*$C226)*(1+'Summary&amp;Assumptions'!$J$29)^(BB$46-1))</f>
        <v>0</v>
      </c>
      <c r="AX226" s="588">
        <f>AND(BC$55&gt;0,SUM($E226:AW226)&lt;'Summary&amp;Assumptions'!$G$32*$B226,$D226&gt;='Summary&amp;Assumptions'!$D$17,BC$47&gt;=$D226,BC$47&lt;=EDATE($D226,'Summary&amp;Assumptions'!$G$32))*$B226+AND(BC$56&lt;'Summary&amp;Assumptions'!$J$31,BC$47&gt;=$FO226,BC$47&lt;=$FP226)*(('Summary&amp;Assumptions'!$H$25*$C226)*(1+'Summary&amp;Assumptions'!$J$29)^(BC$46-1))+AND(BC$56&lt;'Summary&amp;Assumptions'!$J$31,BC$47&gt;=$FQ226,BC$47&lt;=$FR226)*(('Summary&amp;Assumptions'!$H$25*$C226)*(1+'Summary&amp;Assumptions'!$J$29)^(BC$46-1))</f>
        <v>0</v>
      </c>
      <c r="AY226" s="588">
        <f>AND(BD$55&gt;0,SUM($E226:AX226)&lt;'Summary&amp;Assumptions'!$G$32*$B226,$D226&gt;='Summary&amp;Assumptions'!$D$17,BD$47&gt;=$D226,BD$47&lt;=EDATE($D226,'Summary&amp;Assumptions'!$G$32))*$B226+AND(BD$56&lt;'Summary&amp;Assumptions'!$J$31,BD$47&gt;=$FO226,BD$47&lt;=$FP226)*(('Summary&amp;Assumptions'!$H$25*$C226)*(1+'Summary&amp;Assumptions'!$J$29)^(BD$46-1))+AND(BD$56&lt;'Summary&amp;Assumptions'!$J$31,BD$47&gt;=$FQ226,BD$47&lt;=$FR226)*(('Summary&amp;Assumptions'!$H$25*$C226)*(1+'Summary&amp;Assumptions'!$J$29)^(BD$46-1))</f>
        <v>0</v>
      </c>
      <c r="AZ226" s="588">
        <f>AND(BE$55&gt;0,SUM($E226:AY226)&lt;'Summary&amp;Assumptions'!$G$32*$B226,$D226&gt;='Summary&amp;Assumptions'!$D$17,BE$47&gt;=$D226,BE$47&lt;=EDATE($D226,'Summary&amp;Assumptions'!$G$32))*$B226+AND(BE$56&lt;'Summary&amp;Assumptions'!$J$31,BE$47&gt;=$FO226,BE$47&lt;=$FP226)*(('Summary&amp;Assumptions'!$H$25*$C226)*(1+'Summary&amp;Assumptions'!$J$29)^(BE$46-1))+AND(BE$56&lt;'Summary&amp;Assumptions'!$J$31,BE$47&gt;=$FQ226,BE$47&lt;=$FR226)*(('Summary&amp;Assumptions'!$H$25*$C226)*(1+'Summary&amp;Assumptions'!$J$29)^(BE$46-1))</f>
        <v>0</v>
      </c>
      <c r="BA226" s="588">
        <f>AND(BF$55&gt;0,SUM($E226:AZ226)&lt;'Summary&amp;Assumptions'!$G$32*$B226,$D226&gt;='Summary&amp;Assumptions'!$D$17,BF$47&gt;=$D226,BF$47&lt;=EDATE($D226,'Summary&amp;Assumptions'!$G$32))*$B226+AND(BF$56&lt;'Summary&amp;Assumptions'!$J$31,BF$47&gt;=$FO226,BF$47&lt;=$FP226)*(('Summary&amp;Assumptions'!$H$25*$C226)*(1+'Summary&amp;Assumptions'!$J$29)^(BF$46-1))+AND(BF$56&lt;'Summary&amp;Assumptions'!$J$31,BF$47&gt;=$FQ226,BF$47&lt;=$FR226)*(('Summary&amp;Assumptions'!$H$25*$C226)*(1+'Summary&amp;Assumptions'!$J$29)^(BF$46-1))</f>
        <v>0</v>
      </c>
      <c r="BB226" s="588">
        <f>AND(BG$55&gt;0,SUM($E226:BA226)&lt;'Summary&amp;Assumptions'!$G$32*$B226,$D226&gt;='Summary&amp;Assumptions'!$D$17,BG$47&gt;=$D226,BG$47&lt;=EDATE($D226,'Summary&amp;Assumptions'!$G$32))*$B226+AND(BG$56&lt;'Summary&amp;Assumptions'!$J$31,BG$47&gt;=$FO226,BG$47&lt;=$FP226)*(('Summary&amp;Assumptions'!$H$25*$C226)*(1+'Summary&amp;Assumptions'!$J$29)^(BG$46-1))+AND(BG$56&lt;'Summary&amp;Assumptions'!$J$31,BG$47&gt;=$FQ226,BG$47&lt;=$FR226)*(('Summary&amp;Assumptions'!$H$25*$C226)*(1+'Summary&amp;Assumptions'!$J$29)^(BG$46-1))</f>
        <v>0</v>
      </c>
      <c r="BC226" s="588">
        <f>AND(BH$55&gt;0,SUM($E226:BB226)&lt;'Summary&amp;Assumptions'!$G$32*$B226,$D226&gt;='Summary&amp;Assumptions'!$D$17,BH$47&gt;=$D226,BH$47&lt;=EDATE($D226,'Summary&amp;Assumptions'!$G$32))*$B226+AND(BH$56&lt;'Summary&amp;Assumptions'!$J$31,BH$47&gt;=$FO226,BH$47&lt;=$FP226)*(('Summary&amp;Assumptions'!$H$25*$C226)*(1+'Summary&amp;Assumptions'!$J$29)^(BH$46-1))+AND(BH$56&lt;'Summary&amp;Assumptions'!$J$31,BH$47&gt;=$FQ226,BH$47&lt;=$FR226)*(('Summary&amp;Assumptions'!$H$25*$C226)*(1+'Summary&amp;Assumptions'!$J$29)^(BH$46-1))</f>
        <v>0</v>
      </c>
      <c r="BD226" s="588">
        <f>AND(BI$55&gt;0,SUM($E226:BC226)&lt;'Summary&amp;Assumptions'!$G$32*$B226,$D226&gt;='Summary&amp;Assumptions'!$D$17,BI$47&gt;=$D226,BI$47&lt;=EDATE($D226,'Summary&amp;Assumptions'!$G$32))*$B226+AND(BI$56&lt;'Summary&amp;Assumptions'!$J$31,BI$47&gt;=$FO226,BI$47&lt;=$FP226)*(('Summary&amp;Assumptions'!$H$25*$C226)*(1+'Summary&amp;Assumptions'!$J$29)^(BI$46-1))+AND(BI$56&lt;'Summary&amp;Assumptions'!$J$31,BI$47&gt;=$FQ226,BI$47&lt;=$FR226)*(('Summary&amp;Assumptions'!$H$25*$C226)*(1+'Summary&amp;Assumptions'!$J$29)^(BI$46-1))</f>
        <v>0</v>
      </c>
      <c r="BE226" s="588">
        <f>AND(BJ$55&gt;0,SUM($E226:BD226)&lt;'Summary&amp;Assumptions'!$G$32*$B226,$D226&gt;='Summary&amp;Assumptions'!$D$17,BJ$47&gt;=$D226,BJ$47&lt;=EDATE($D226,'Summary&amp;Assumptions'!$G$32))*$B226+AND(BJ$56&lt;'Summary&amp;Assumptions'!$J$31,BJ$47&gt;=$FO226,BJ$47&lt;=$FP226)*(('Summary&amp;Assumptions'!$H$25*$C226)*(1+'Summary&amp;Assumptions'!$J$29)^(BJ$46-1))+AND(BJ$56&lt;'Summary&amp;Assumptions'!$J$31,BJ$47&gt;=$FQ226,BJ$47&lt;=$FR226)*(('Summary&amp;Assumptions'!$H$25*$C226)*(1+'Summary&amp;Assumptions'!$J$29)^(BJ$46-1))</f>
        <v>0</v>
      </c>
      <c r="BF226" s="588">
        <f>AND(BK$55&gt;0,SUM($E226:BE226)&lt;'Summary&amp;Assumptions'!$G$32*$B226,$D226&gt;='Summary&amp;Assumptions'!$D$17,BK$47&gt;=$D226,BK$47&lt;=EDATE($D226,'Summary&amp;Assumptions'!$G$32))*$B226+AND(BK$56&lt;'Summary&amp;Assumptions'!$J$31,BK$47&gt;=$FO226,BK$47&lt;=$FP226)*(('Summary&amp;Assumptions'!$H$25*$C226)*(1+'Summary&amp;Assumptions'!$J$29)^(BK$46-1))+AND(BK$56&lt;'Summary&amp;Assumptions'!$J$31,BK$47&gt;=$FQ226,BK$47&lt;=$FR226)*(('Summary&amp;Assumptions'!$H$25*$C226)*(1+'Summary&amp;Assumptions'!$J$29)^(BK$46-1))</f>
        <v>0</v>
      </c>
      <c r="BG226" s="588">
        <f>AND(BL$55&gt;0,SUM($E226:BF226)&lt;'Summary&amp;Assumptions'!$G$32*$B226,$D226&gt;='Summary&amp;Assumptions'!$D$17,BL$47&gt;=$D226,BL$47&lt;=EDATE($D226,'Summary&amp;Assumptions'!$G$32))*$B226+AND(BL$56&lt;'Summary&amp;Assumptions'!$J$31,BL$47&gt;=$FO226,BL$47&lt;=$FP226)*(('Summary&amp;Assumptions'!$H$25*$C226)*(1+'Summary&amp;Assumptions'!$J$29)^(BL$46-1))+AND(BL$56&lt;'Summary&amp;Assumptions'!$J$31,BL$47&gt;=$FQ226,BL$47&lt;=$FR226)*(('Summary&amp;Assumptions'!$H$25*$C226)*(1+'Summary&amp;Assumptions'!$J$29)^(BL$46-1))</f>
        <v>0</v>
      </c>
      <c r="BH226" s="588">
        <f>AND(BM$55&gt;0,SUM($E226:BG226)&lt;'Summary&amp;Assumptions'!$G$32*$B226,$D226&gt;='Summary&amp;Assumptions'!$D$17,BM$47&gt;=$D226,BM$47&lt;=EDATE($D226,'Summary&amp;Assumptions'!$G$32))*$B226+AND(BM$56&lt;'Summary&amp;Assumptions'!$J$31,BM$47&gt;=$FO226,BM$47&lt;=$FP226)*(('Summary&amp;Assumptions'!$H$25*$C226)*(1+'Summary&amp;Assumptions'!$J$29)^(BM$46-1))+AND(BM$56&lt;'Summary&amp;Assumptions'!$J$31,BM$47&gt;=$FQ226,BM$47&lt;=$FR226)*(('Summary&amp;Assumptions'!$H$25*$C226)*(1+'Summary&amp;Assumptions'!$J$29)^(BM$46-1))</f>
        <v>0</v>
      </c>
      <c r="BI226" s="588">
        <f>AND(BN$55&gt;0,SUM($E226:BH226)&lt;'Summary&amp;Assumptions'!$G$32*$B226,$D226&gt;='Summary&amp;Assumptions'!$D$17,BN$47&gt;=$D226,BN$47&lt;=EDATE($D226,'Summary&amp;Assumptions'!$G$32))*$B226+AND(BN$56&lt;'Summary&amp;Assumptions'!$J$31,BN$47&gt;=$FO226,BN$47&lt;=$FP226)*(('Summary&amp;Assumptions'!$H$25*$C226)*(1+'Summary&amp;Assumptions'!$J$29)^(BN$46-1))+AND(BN$56&lt;'Summary&amp;Assumptions'!$J$31,BN$47&gt;=$FQ226,BN$47&lt;=$FR226)*(('Summary&amp;Assumptions'!$H$25*$C226)*(1+'Summary&amp;Assumptions'!$J$29)^(BN$46-1))</f>
        <v>0</v>
      </c>
      <c r="BJ226" s="588">
        <f>AND(BO$55&gt;0,SUM($E226:BI226)&lt;'Summary&amp;Assumptions'!$G$32*$B226,$D226&gt;='Summary&amp;Assumptions'!$D$17,BO$47&gt;=$D226,BO$47&lt;=EDATE($D226,'Summary&amp;Assumptions'!$G$32))*$B226+AND(BO$56&lt;'Summary&amp;Assumptions'!$J$31,BO$47&gt;=$FO226,BO$47&lt;=$FP226)*(('Summary&amp;Assumptions'!$H$25*$C226)*(1+'Summary&amp;Assumptions'!$J$29)^(BO$46-1))+AND(BO$56&lt;'Summary&amp;Assumptions'!$J$31,BO$47&gt;=$FQ226,BO$47&lt;=$FR226)*(('Summary&amp;Assumptions'!$H$25*$C226)*(1+'Summary&amp;Assumptions'!$J$29)^(BO$46-1))</f>
        <v>0</v>
      </c>
      <c r="BK226" s="588">
        <f>AND(BP$55&gt;0,SUM($E226:BJ226)&lt;'Summary&amp;Assumptions'!$G$32*$B226,$D226&gt;='Summary&amp;Assumptions'!$D$17,BP$47&gt;=$D226,BP$47&lt;=EDATE($D226,'Summary&amp;Assumptions'!$G$32))*$B226+AND(BP$56&lt;'Summary&amp;Assumptions'!$J$31,BP$47&gt;=$FO226,BP$47&lt;=$FP226)*(('Summary&amp;Assumptions'!$H$25*$C226)*(1+'Summary&amp;Assumptions'!$J$29)^(BP$46-1))+AND(BP$56&lt;'Summary&amp;Assumptions'!$J$31,BP$47&gt;=$FQ226,BP$47&lt;=$FR226)*(('Summary&amp;Assumptions'!$H$25*$C226)*(1+'Summary&amp;Assumptions'!$J$29)^(BP$46-1))</f>
        <v>0</v>
      </c>
      <c r="BL226" s="588">
        <f>AND(BQ$55&gt;0,SUM($E226:BK226)&lt;'Summary&amp;Assumptions'!$G$32*$B226,$D226&gt;='Summary&amp;Assumptions'!$D$17,BQ$47&gt;=$D226,BQ$47&lt;=EDATE($D226,'Summary&amp;Assumptions'!$G$32))*$B226+AND(BQ$56&lt;'Summary&amp;Assumptions'!$J$31,BQ$47&gt;=$FO226,BQ$47&lt;=$FP226)*(('Summary&amp;Assumptions'!$H$25*$C226)*(1+'Summary&amp;Assumptions'!$J$29)^(BQ$46-1))+AND(BQ$56&lt;'Summary&amp;Assumptions'!$J$31,BQ$47&gt;=$FQ226,BQ$47&lt;=$FR226)*(('Summary&amp;Assumptions'!$H$25*$C226)*(1+'Summary&amp;Assumptions'!$J$29)^(BQ$46-1))</f>
        <v>0</v>
      </c>
      <c r="BM226" s="588">
        <f>AND(BR$55&gt;0,SUM($E226:BL226)&lt;'Summary&amp;Assumptions'!$G$32*$B226,$D226&gt;='Summary&amp;Assumptions'!$D$17,BR$47&gt;=$D226,BR$47&lt;=EDATE($D226,'Summary&amp;Assumptions'!$G$32))*$B226+AND(BR$56&lt;'Summary&amp;Assumptions'!$J$31,BR$47&gt;=$FO226,BR$47&lt;=$FP226)*(('Summary&amp;Assumptions'!$H$25*$C226)*(1+'Summary&amp;Assumptions'!$J$29)^(BR$46-1))+AND(BR$56&lt;'Summary&amp;Assumptions'!$J$31,BR$47&gt;=$FQ226,BR$47&lt;=$FR226)*(('Summary&amp;Assumptions'!$H$25*$C226)*(1+'Summary&amp;Assumptions'!$J$29)^(BR$46-1))</f>
        <v>0</v>
      </c>
      <c r="BN226" s="588">
        <f>AND(BS$55&gt;0,SUM($E226:BM226)&lt;'Summary&amp;Assumptions'!$G$32*$B226,$D226&gt;='Summary&amp;Assumptions'!$D$17,BS$47&gt;=$D226,BS$47&lt;=EDATE($D226,'Summary&amp;Assumptions'!$G$32))*$B226+AND(BS$56&lt;'Summary&amp;Assumptions'!$J$31,BS$47&gt;=$FO226,BS$47&lt;=$FP226)*(('Summary&amp;Assumptions'!$H$25*$C226)*(1+'Summary&amp;Assumptions'!$J$29)^(BS$46-1))+AND(BS$56&lt;'Summary&amp;Assumptions'!$J$31,BS$47&gt;=$FQ226,BS$47&lt;=$FR226)*(('Summary&amp;Assumptions'!$H$25*$C226)*(1+'Summary&amp;Assumptions'!$J$29)^(BS$46-1))</f>
        <v>0</v>
      </c>
      <c r="BO226" s="588">
        <f>AND(BT$55&gt;0,SUM($E226:BN226)&lt;'Summary&amp;Assumptions'!$G$32*$B226,$D226&gt;='Summary&amp;Assumptions'!$D$17,BT$47&gt;=$D226,BT$47&lt;=EDATE($D226,'Summary&amp;Assumptions'!$G$32))*$B226+AND(BT$56&lt;'Summary&amp;Assumptions'!$J$31,BT$47&gt;=$FO226,BT$47&lt;=$FP226)*(('Summary&amp;Assumptions'!$H$25*$C226)*(1+'Summary&amp;Assumptions'!$J$29)^(BT$46-1))+AND(BT$56&lt;'Summary&amp;Assumptions'!$J$31,BT$47&gt;=$FQ226,BT$47&lt;=$FR226)*(('Summary&amp;Assumptions'!$H$25*$C226)*(1+'Summary&amp;Assumptions'!$J$29)^(BT$46-1))</f>
        <v>0</v>
      </c>
      <c r="BP226" s="588">
        <f>AND(BU$55&gt;0,SUM($E226:BO226)&lt;'Summary&amp;Assumptions'!$G$32*$B226,$D226&gt;='Summary&amp;Assumptions'!$D$17,BU$47&gt;=$D226,BU$47&lt;=EDATE($D226,'Summary&amp;Assumptions'!$G$32))*$B226+AND(BU$56&lt;'Summary&amp;Assumptions'!$J$31,BU$47&gt;=$FO226,BU$47&lt;=$FP226)*(('Summary&amp;Assumptions'!$H$25*$C226)*(1+'Summary&amp;Assumptions'!$J$29)^(BU$46-1))+AND(BU$56&lt;'Summary&amp;Assumptions'!$J$31,BU$47&gt;=$FQ226,BU$47&lt;=$FR226)*(('Summary&amp;Assumptions'!$H$25*$C226)*(1+'Summary&amp;Assumptions'!$J$29)^(BU$46-1))</f>
        <v>0</v>
      </c>
      <c r="BQ226" s="588">
        <f>AND(BV$55&gt;0,SUM($E226:BP226)&lt;'Summary&amp;Assumptions'!$G$32*$B226,$D226&gt;='Summary&amp;Assumptions'!$D$17,BV$47&gt;=$D226,BV$47&lt;=EDATE($D226,'Summary&amp;Assumptions'!$G$32))*$B226+AND(BV$56&lt;'Summary&amp;Assumptions'!$J$31,BV$47&gt;=$FO226,BV$47&lt;=$FP226)*(('Summary&amp;Assumptions'!$H$25*$C226)*(1+'Summary&amp;Assumptions'!$J$29)^(BV$46-1))+AND(BV$56&lt;'Summary&amp;Assumptions'!$J$31,BV$47&gt;=$FQ226,BV$47&lt;=$FR226)*(('Summary&amp;Assumptions'!$H$25*$C226)*(1+'Summary&amp;Assumptions'!$J$29)^(BV$46-1))</f>
        <v>0</v>
      </c>
      <c r="BR226" s="588">
        <f>AND(BW$55&gt;0,SUM($E226:BQ226)&lt;'Summary&amp;Assumptions'!$G$32*$B226,$D226&gt;='Summary&amp;Assumptions'!$D$17,BW$47&gt;=$D226,BW$47&lt;=EDATE($D226,'Summary&amp;Assumptions'!$G$32))*$B226+AND(BW$56&lt;'Summary&amp;Assumptions'!$J$31,BW$47&gt;=$FO226,BW$47&lt;=$FP226)*(('Summary&amp;Assumptions'!$H$25*$C226)*(1+'Summary&amp;Assumptions'!$J$29)^(BW$46-1))+AND(BW$56&lt;'Summary&amp;Assumptions'!$J$31,BW$47&gt;=$FQ226,BW$47&lt;=$FR226)*(('Summary&amp;Assumptions'!$H$25*$C226)*(1+'Summary&amp;Assumptions'!$J$29)^(BW$46-1))</f>
        <v>0</v>
      </c>
      <c r="BS226" s="588">
        <f>AND(BX$55&gt;0,SUM($E226:BR226)&lt;'Summary&amp;Assumptions'!$G$32*$B226,$D226&gt;='Summary&amp;Assumptions'!$D$17,BX$47&gt;=$D226,BX$47&lt;=EDATE($D226,'Summary&amp;Assumptions'!$G$32))*$B226+AND(BX$56&lt;'Summary&amp;Assumptions'!$J$31,BX$47&gt;=$FO226,BX$47&lt;=$FP226)*(('Summary&amp;Assumptions'!$H$25*$C226)*(1+'Summary&amp;Assumptions'!$J$29)^(BX$46-1))+AND(BX$56&lt;'Summary&amp;Assumptions'!$J$31,BX$47&gt;=$FQ226,BX$47&lt;=$FR226)*(('Summary&amp;Assumptions'!$H$25*$C226)*(1+'Summary&amp;Assumptions'!$J$29)^(BX$46-1))</f>
        <v>0</v>
      </c>
      <c r="BT226" s="588">
        <f>AND(BY$55&gt;0,SUM($E226:BS226)&lt;'Summary&amp;Assumptions'!$G$32*$B226,$D226&gt;='Summary&amp;Assumptions'!$D$17,BY$47&gt;=$D226,BY$47&lt;=EDATE($D226,'Summary&amp;Assumptions'!$G$32))*$B226+AND(BY$56&lt;'Summary&amp;Assumptions'!$J$31,BY$47&gt;=$FO226,BY$47&lt;=$FP226)*(('Summary&amp;Assumptions'!$H$25*$C226)*(1+'Summary&amp;Assumptions'!$J$29)^(BY$46-1))+AND(BY$56&lt;'Summary&amp;Assumptions'!$J$31,BY$47&gt;=$FQ226,BY$47&lt;=$FR226)*(('Summary&amp;Assumptions'!$H$25*$C226)*(1+'Summary&amp;Assumptions'!$J$29)^(BY$46-1))</f>
        <v>0</v>
      </c>
      <c r="BU226" s="588">
        <f>AND(BZ$55&gt;0,SUM($E226:BT226)&lt;'Summary&amp;Assumptions'!$G$32*$B226,$D226&gt;='Summary&amp;Assumptions'!$D$17,BZ$47&gt;=$D226,BZ$47&lt;=EDATE($D226,'Summary&amp;Assumptions'!$G$32))*$B226+AND(BZ$56&lt;'Summary&amp;Assumptions'!$J$31,BZ$47&gt;=$FO226,BZ$47&lt;=$FP226)*(('Summary&amp;Assumptions'!$H$25*$C226)*(1+'Summary&amp;Assumptions'!$J$29)^(BZ$46-1))+AND(BZ$56&lt;'Summary&amp;Assumptions'!$J$31,BZ$47&gt;=$FQ226,BZ$47&lt;=$FR226)*(('Summary&amp;Assumptions'!$H$25*$C226)*(1+'Summary&amp;Assumptions'!$J$29)^(BZ$46-1))</f>
        <v>0</v>
      </c>
      <c r="BV226" s="588">
        <f>AND(CA$55&gt;0,SUM($E226:BU226)&lt;'Summary&amp;Assumptions'!$G$32*$B226,$D226&gt;='Summary&amp;Assumptions'!$D$17,CA$47&gt;=$D226,CA$47&lt;=EDATE($D226,'Summary&amp;Assumptions'!$G$32))*$B226+AND(CA$56&lt;'Summary&amp;Assumptions'!$J$31,CA$47&gt;=$FO226,CA$47&lt;=$FP226)*(('Summary&amp;Assumptions'!$H$25*$C226)*(1+'Summary&amp;Assumptions'!$J$29)^(CA$46-1))+AND(CA$56&lt;'Summary&amp;Assumptions'!$J$31,CA$47&gt;=$FQ226,CA$47&lt;=$FR226)*(('Summary&amp;Assumptions'!$H$25*$C226)*(1+'Summary&amp;Assumptions'!$J$29)^(CA$46-1))</f>
        <v>0</v>
      </c>
      <c r="BW226" s="588">
        <f>AND(CB$55&gt;0,SUM($E226:BV226)&lt;'Summary&amp;Assumptions'!$G$32*$B226,$D226&gt;='Summary&amp;Assumptions'!$D$17,CB$47&gt;=$D226,CB$47&lt;=EDATE($D226,'Summary&amp;Assumptions'!$G$32))*$B226+AND(CB$56&lt;'Summary&amp;Assumptions'!$J$31,CB$47&gt;=$FO226,CB$47&lt;=$FP226)*(('Summary&amp;Assumptions'!$H$25*$C226)*(1+'Summary&amp;Assumptions'!$J$29)^(CB$46-1))+AND(CB$56&lt;'Summary&amp;Assumptions'!$J$31,CB$47&gt;=$FQ226,CB$47&lt;=$FR226)*(('Summary&amp;Assumptions'!$H$25*$C226)*(1+'Summary&amp;Assumptions'!$J$29)^(CB$46-1))</f>
        <v>0</v>
      </c>
      <c r="BX226" s="588">
        <f>AND(CC$55&gt;0,SUM($E226:BW226)&lt;'Summary&amp;Assumptions'!$G$32*$B226,$D226&gt;='Summary&amp;Assumptions'!$D$17,CC$47&gt;=$D226,CC$47&lt;=EDATE($D226,'Summary&amp;Assumptions'!$G$32))*$B226+AND(CC$56&lt;'Summary&amp;Assumptions'!$J$31,CC$47&gt;=$FO226,CC$47&lt;=$FP226)*(('Summary&amp;Assumptions'!$H$25*$C226)*(1+'Summary&amp;Assumptions'!$J$29)^(CC$46-1))+AND(CC$56&lt;'Summary&amp;Assumptions'!$J$31,CC$47&gt;=$FQ226,CC$47&lt;=$FR226)*(('Summary&amp;Assumptions'!$H$25*$C226)*(1+'Summary&amp;Assumptions'!$J$29)^(CC$46-1))</f>
        <v>0</v>
      </c>
      <c r="BY226" s="588">
        <f>AND(CD$55&gt;0,SUM($E226:BX226)&lt;'Summary&amp;Assumptions'!$G$32*$B226,$D226&gt;='Summary&amp;Assumptions'!$D$17,CD$47&gt;=$D226,CD$47&lt;=EDATE($D226,'Summary&amp;Assumptions'!$G$32))*$B226+AND(CD$56&lt;'Summary&amp;Assumptions'!$J$31,CD$47&gt;=$FO226,CD$47&lt;=$FP226)*(('Summary&amp;Assumptions'!$H$25*$C226)*(1+'Summary&amp;Assumptions'!$J$29)^(CD$46-1))+AND(CD$56&lt;'Summary&amp;Assumptions'!$J$31,CD$47&gt;=$FQ226,CD$47&lt;=$FR226)*(('Summary&amp;Assumptions'!$H$25*$C226)*(1+'Summary&amp;Assumptions'!$J$29)^(CD$46-1))</f>
        <v>0</v>
      </c>
      <c r="BZ226" s="588">
        <f>AND(CE$55&gt;0,SUM($E226:BY226)&lt;'Summary&amp;Assumptions'!$G$32*$B226,$D226&gt;='Summary&amp;Assumptions'!$D$17,CE$47&gt;=$D226,CE$47&lt;=EDATE($D226,'Summary&amp;Assumptions'!$G$32))*$B226+AND(CE$56&lt;'Summary&amp;Assumptions'!$J$31,CE$47&gt;=$FO226,CE$47&lt;=$FP226)*(('Summary&amp;Assumptions'!$H$25*$C226)*(1+'Summary&amp;Assumptions'!$J$29)^(CE$46-1))+AND(CE$56&lt;'Summary&amp;Assumptions'!$J$31,CE$47&gt;=$FQ226,CE$47&lt;=$FR226)*(('Summary&amp;Assumptions'!$H$25*$C226)*(1+'Summary&amp;Assumptions'!$J$29)^(CE$46-1))</f>
        <v>0</v>
      </c>
      <c r="CA226" s="588">
        <f>AND(CF$55&gt;0,SUM($E226:BZ226)&lt;'Summary&amp;Assumptions'!$G$32*$B226,$D226&gt;='Summary&amp;Assumptions'!$D$17,CF$47&gt;=$D226,CF$47&lt;=EDATE($D226,'Summary&amp;Assumptions'!$G$32))*$B226+AND(CF$56&lt;'Summary&amp;Assumptions'!$J$31,CF$47&gt;=$FO226,CF$47&lt;=$FP226)*(('Summary&amp;Assumptions'!$H$25*$C226)*(1+'Summary&amp;Assumptions'!$J$29)^(CF$46-1))+AND(CF$56&lt;'Summary&amp;Assumptions'!$J$31,CF$47&gt;=$FQ226,CF$47&lt;=$FR226)*(('Summary&amp;Assumptions'!$H$25*$C226)*(1+'Summary&amp;Assumptions'!$J$29)^(CF$46-1))</f>
        <v>0</v>
      </c>
      <c r="CB226" s="588">
        <f>AND(CG$55&gt;0,SUM($E226:CA226)&lt;'Summary&amp;Assumptions'!$G$32*$B226,$D226&gt;='Summary&amp;Assumptions'!$D$17,CG$47&gt;=$D226,CG$47&lt;=EDATE($D226,'Summary&amp;Assumptions'!$G$32))*$B226+AND(CG$56&lt;'Summary&amp;Assumptions'!$J$31,CG$47&gt;=$FO226,CG$47&lt;=$FP226)*(('Summary&amp;Assumptions'!$H$25*$C226)*(1+'Summary&amp;Assumptions'!$J$29)^(CG$46-1))+AND(CG$56&lt;'Summary&amp;Assumptions'!$J$31,CG$47&gt;=$FQ226,CG$47&lt;=$FR226)*(('Summary&amp;Assumptions'!$H$25*$C226)*(1+'Summary&amp;Assumptions'!$J$29)^(CG$46-1))</f>
        <v>0</v>
      </c>
      <c r="CC226" s="588">
        <f>AND(CH$55&gt;0,SUM($E226:CB226)&lt;'Summary&amp;Assumptions'!$G$32*$B226,$D226&gt;='Summary&amp;Assumptions'!$D$17,CH$47&gt;=$D226,CH$47&lt;=EDATE($D226,'Summary&amp;Assumptions'!$G$32))*$B226+AND(CH$56&lt;'Summary&amp;Assumptions'!$J$31,CH$47&gt;=$FO226,CH$47&lt;=$FP226)*(('Summary&amp;Assumptions'!$H$25*$C226)*(1+'Summary&amp;Assumptions'!$J$29)^(CH$46-1))+AND(CH$56&lt;'Summary&amp;Assumptions'!$J$31,CH$47&gt;=$FQ226,CH$47&lt;=$FR226)*(('Summary&amp;Assumptions'!$H$25*$C226)*(1+'Summary&amp;Assumptions'!$J$29)^(CH$46-1))</f>
        <v>0</v>
      </c>
      <c r="CD226" s="588">
        <f>AND(CI$55&gt;0,SUM($E226:CC226)&lt;'Summary&amp;Assumptions'!$G$32*$B226,$D226&gt;='Summary&amp;Assumptions'!$D$17,CI$47&gt;=$D226,CI$47&lt;=EDATE($D226,'Summary&amp;Assumptions'!$G$32))*$B226+AND(CI$56&lt;'Summary&amp;Assumptions'!$J$31,CI$47&gt;=$FO226,CI$47&lt;=$FP226)*(('Summary&amp;Assumptions'!$H$25*$C226)*(1+'Summary&amp;Assumptions'!$J$29)^(CI$46-1))+AND(CI$56&lt;'Summary&amp;Assumptions'!$J$31,CI$47&gt;=$FQ226,CI$47&lt;=$FR226)*(('Summary&amp;Assumptions'!$H$25*$C226)*(1+'Summary&amp;Assumptions'!$J$29)^(CI$46-1))</f>
        <v>0</v>
      </c>
      <c r="CE226" s="588">
        <f>AND(CJ$55&gt;0,SUM($E226:CD226)&lt;'Summary&amp;Assumptions'!$G$32*$B226,$D226&gt;='Summary&amp;Assumptions'!$D$17,CJ$47&gt;=$D226,CJ$47&lt;=EDATE($D226,'Summary&amp;Assumptions'!$G$32))*$B226+AND(CJ$56&lt;'Summary&amp;Assumptions'!$J$31,CJ$47&gt;=$FO226,CJ$47&lt;=$FP226)*(('Summary&amp;Assumptions'!$H$25*$C226)*(1+'Summary&amp;Assumptions'!$J$29)^(CJ$46-1))+AND(CJ$56&lt;'Summary&amp;Assumptions'!$J$31,CJ$47&gt;=$FQ226,CJ$47&lt;=$FR226)*(('Summary&amp;Assumptions'!$H$25*$C226)*(1+'Summary&amp;Assumptions'!$J$29)^(CJ$46-1))</f>
        <v>0</v>
      </c>
      <c r="CF226" s="588">
        <f>AND(CK$55&gt;0,SUM($E226:CE226)&lt;'Summary&amp;Assumptions'!$G$32*$B226,$D226&gt;='Summary&amp;Assumptions'!$D$17,CK$47&gt;=$D226,CK$47&lt;=EDATE($D226,'Summary&amp;Assumptions'!$G$32))*$B226+AND(CK$56&lt;'Summary&amp;Assumptions'!$J$31,CK$47&gt;=$FO226,CK$47&lt;=$FP226)*(('Summary&amp;Assumptions'!$H$25*$C226)*(1+'Summary&amp;Assumptions'!$J$29)^(CK$46-1))+AND(CK$56&lt;'Summary&amp;Assumptions'!$J$31,CK$47&gt;=$FQ226,CK$47&lt;=$FR226)*(('Summary&amp;Assumptions'!$H$25*$C226)*(1+'Summary&amp;Assumptions'!$J$29)^(CK$46-1))</f>
        <v>0</v>
      </c>
      <c r="CG226" s="588">
        <f>AND(CL$55&gt;0,SUM($E226:CF226)&lt;'Summary&amp;Assumptions'!$G$32*$B226,$D226&gt;='Summary&amp;Assumptions'!$D$17,CL$47&gt;=$D226,CL$47&lt;=EDATE($D226,'Summary&amp;Assumptions'!$G$32))*$B226+AND(CL$56&lt;'Summary&amp;Assumptions'!$J$31,CL$47&gt;=$FO226,CL$47&lt;=$FP226)*(('Summary&amp;Assumptions'!$H$25*$C226)*(1+'Summary&amp;Assumptions'!$J$29)^(CL$46-1))+AND(CL$56&lt;'Summary&amp;Assumptions'!$J$31,CL$47&gt;=$FQ226,CL$47&lt;=$FR226)*(('Summary&amp;Assumptions'!$H$25*$C226)*(1+'Summary&amp;Assumptions'!$J$29)^(CL$46-1))</f>
        <v>0</v>
      </c>
      <c r="CH226" s="588">
        <f>AND(CM$55&gt;0,SUM($E226:CG226)&lt;'Summary&amp;Assumptions'!$G$32*$B226,$D226&gt;='Summary&amp;Assumptions'!$D$17,CM$47&gt;=$D226,CM$47&lt;=EDATE($D226,'Summary&amp;Assumptions'!$G$32))*$B226+AND(CM$56&lt;'Summary&amp;Assumptions'!$J$31,CM$47&gt;=$FO226,CM$47&lt;=$FP226)*(('Summary&amp;Assumptions'!$H$25*$C226)*(1+'Summary&amp;Assumptions'!$J$29)^(CM$46-1))+AND(CM$56&lt;'Summary&amp;Assumptions'!$J$31,CM$47&gt;=$FQ226,CM$47&lt;=$FR226)*(('Summary&amp;Assumptions'!$H$25*$C226)*(1+'Summary&amp;Assumptions'!$J$29)^(CM$46-1))</f>
        <v>0</v>
      </c>
      <c r="CI226" s="588">
        <f>AND(CN$55&gt;0,SUM($E226:CH226)&lt;'Summary&amp;Assumptions'!$G$32*$B226,$D226&gt;='Summary&amp;Assumptions'!$D$17,CN$47&gt;=$D226,CN$47&lt;=EDATE($D226,'Summary&amp;Assumptions'!$G$32))*$B226+AND(CN$56&lt;'Summary&amp;Assumptions'!$J$31,CN$47&gt;=$FO226,CN$47&lt;=$FP226)*(('Summary&amp;Assumptions'!$H$25*$C226)*(1+'Summary&amp;Assumptions'!$J$29)^(CN$46-1))+AND(CN$56&lt;'Summary&amp;Assumptions'!$J$31,CN$47&gt;=$FQ226,CN$47&lt;=$FR226)*(('Summary&amp;Assumptions'!$H$25*$C226)*(1+'Summary&amp;Assumptions'!$J$29)^(CN$46-1))</f>
        <v>0</v>
      </c>
      <c r="CJ226" s="588">
        <f>AND(CO$55&gt;0,SUM($E226:CI226)&lt;'Summary&amp;Assumptions'!$G$32*$B226,$D226&gt;='Summary&amp;Assumptions'!$D$17,CO$47&gt;=$D226,CO$47&lt;=EDATE($D226,'Summary&amp;Assumptions'!$G$32))*$B226+AND(CO$56&lt;'Summary&amp;Assumptions'!$J$31,CO$47&gt;=$FO226,CO$47&lt;=$FP226)*(('Summary&amp;Assumptions'!$H$25*$C226)*(1+'Summary&amp;Assumptions'!$J$29)^(CO$46-1))+AND(CO$56&lt;'Summary&amp;Assumptions'!$J$31,CO$47&gt;=$FQ226,CO$47&lt;=$FR226)*(('Summary&amp;Assumptions'!$H$25*$C226)*(1+'Summary&amp;Assumptions'!$J$29)^(CO$46-1))</f>
        <v>0</v>
      </c>
      <c r="CK226" s="588">
        <f>AND(CP$55&gt;0,SUM($E226:CJ226)&lt;'Summary&amp;Assumptions'!$G$32*$B226,$D226&gt;='Summary&amp;Assumptions'!$D$17,CP$47&gt;=$D226,CP$47&lt;=EDATE($D226,'Summary&amp;Assumptions'!$G$32))*$B226+AND(CP$56&lt;'Summary&amp;Assumptions'!$J$31,CP$47&gt;=$FO226,CP$47&lt;=$FP226)*(('Summary&amp;Assumptions'!$H$25*$C226)*(1+'Summary&amp;Assumptions'!$J$29)^(CP$46-1))+AND(CP$56&lt;'Summary&amp;Assumptions'!$J$31,CP$47&gt;=$FQ226,CP$47&lt;=$FR226)*(('Summary&amp;Assumptions'!$H$25*$C226)*(1+'Summary&amp;Assumptions'!$J$29)^(CP$46-1))</f>
        <v>0</v>
      </c>
      <c r="CL226" s="588">
        <f>AND(CQ$55&gt;0,SUM($E226:CK226)&lt;'Summary&amp;Assumptions'!$G$32*$B226,$D226&gt;='Summary&amp;Assumptions'!$D$17,CQ$47&gt;=$D226,CQ$47&lt;=EDATE($D226,'Summary&amp;Assumptions'!$G$32))*$B226+AND(CQ$56&lt;'Summary&amp;Assumptions'!$J$31,CQ$47&gt;=$FO226,CQ$47&lt;=$FP226)*(('Summary&amp;Assumptions'!$H$25*$C226)*(1+'Summary&amp;Assumptions'!$J$29)^(CQ$46-1))+AND(CQ$56&lt;'Summary&amp;Assumptions'!$J$31,CQ$47&gt;=$FQ226,CQ$47&lt;=$FR226)*(('Summary&amp;Assumptions'!$H$25*$C226)*(1+'Summary&amp;Assumptions'!$J$29)^(CQ$46-1))</f>
        <v>0</v>
      </c>
      <c r="CM226" s="588">
        <f>AND(CR$55&gt;0,SUM($E226:CL226)&lt;'Summary&amp;Assumptions'!$G$32*$B226,$D226&gt;='Summary&amp;Assumptions'!$D$17,CR$47&gt;=$D226,CR$47&lt;=EDATE($D226,'Summary&amp;Assumptions'!$G$32))*$B226+AND(CR$56&lt;'Summary&amp;Assumptions'!$J$31,CR$47&gt;=$FO226,CR$47&lt;=$FP226)*(('Summary&amp;Assumptions'!$H$25*$C226)*(1+'Summary&amp;Assumptions'!$J$29)^(CR$46-1))+AND(CR$56&lt;'Summary&amp;Assumptions'!$J$31,CR$47&gt;=$FQ226,CR$47&lt;=$FR226)*(('Summary&amp;Assumptions'!$H$25*$C226)*(1+'Summary&amp;Assumptions'!$J$29)^(CR$46-1))</f>
        <v>0</v>
      </c>
      <c r="CN226" s="588">
        <f>AND(CS$55&gt;0,SUM($E226:CM226)&lt;'Summary&amp;Assumptions'!$G$32*$B226,$D226&gt;='Summary&amp;Assumptions'!$D$17,CS$47&gt;=$D226,CS$47&lt;=EDATE($D226,'Summary&amp;Assumptions'!$G$32))*$B226+AND(CS$56&lt;'Summary&amp;Assumptions'!$J$31,CS$47&gt;=$FO226,CS$47&lt;=$FP226)*(('Summary&amp;Assumptions'!$H$25*$C226)*(1+'Summary&amp;Assumptions'!$J$29)^(CS$46-1))+AND(CS$56&lt;'Summary&amp;Assumptions'!$J$31,CS$47&gt;=$FQ226,CS$47&lt;=$FR226)*(('Summary&amp;Assumptions'!$H$25*$C226)*(1+'Summary&amp;Assumptions'!$J$29)^(CS$46-1))</f>
        <v>0</v>
      </c>
      <c r="CO226" s="588">
        <f>AND(CT$55&gt;0,SUM($E226:CN226)&lt;'Summary&amp;Assumptions'!$G$32*$B226,$D226&gt;='Summary&amp;Assumptions'!$D$17,CT$47&gt;=$D226,CT$47&lt;=EDATE($D226,'Summary&amp;Assumptions'!$G$32))*$B226+AND(CT$56&lt;'Summary&amp;Assumptions'!$J$31,CT$47&gt;=$FO226,CT$47&lt;=$FP226)*(('Summary&amp;Assumptions'!$H$25*$C226)*(1+'Summary&amp;Assumptions'!$J$29)^(CT$46-1))+AND(CT$56&lt;'Summary&amp;Assumptions'!$J$31,CT$47&gt;=$FQ226,CT$47&lt;=$FR226)*(('Summary&amp;Assumptions'!$H$25*$C226)*(1+'Summary&amp;Assumptions'!$J$29)^(CT$46-1))</f>
        <v>0</v>
      </c>
      <c r="CP226" s="588">
        <f>AND(CU$55&gt;0,SUM($E226:CO226)&lt;'Summary&amp;Assumptions'!$G$32*$B226,$D226&gt;='Summary&amp;Assumptions'!$D$17,CU$47&gt;=$D226,CU$47&lt;=EDATE($D226,'Summary&amp;Assumptions'!$G$32))*$B226+AND(CU$56&lt;'Summary&amp;Assumptions'!$J$31,CU$47&gt;=$FO226,CU$47&lt;=$FP226)*(('Summary&amp;Assumptions'!$H$25*$C226)*(1+'Summary&amp;Assumptions'!$J$29)^(CU$46-1))+AND(CU$56&lt;'Summary&amp;Assumptions'!$J$31,CU$47&gt;=$FQ226,CU$47&lt;=$FR226)*(('Summary&amp;Assumptions'!$H$25*$C226)*(1+'Summary&amp;Assumptions'!$J$29)^(CU$46-1))</f>
        <v>0</v>
      </c>
      <c r="CQ226" s="588">
        <f>AND(CV$55&gt;0,SUM($E226:CP226)&lt;'Summary&amp;Assumptions'!$G$32*$B226,$D226&gt;='Summary&amp;Assumptions'!$D$17,CV$47&gt;=$D226,CV$47&lt;=EDATE($D226,'Summary&amp;Assumptions'!$G$32))*$B226+AND(CV$56&lt;'Summary&amp;Assumptions'!$J$31,CV$47&gt;=$FO226,CV$47&lt;=$FP226)*(('Summary&amp;Assumptions'!$H$25*$C226)*(1+'Summary&amp;Assumptions'!$J$29)^(CV$46-1))+AND(CV$56&lt;'Summary&amp;Assumptions'!$J$31,CV$47&gt;=$FQ226,CV$47&lt;=$FR226)*(('Summary&amp;Assumptions'!$H$25*$C226)*(1+'Summary&amp;Assumptions'!$J$29)^(CV$46-1))</f>
        <v>0</v>
      </c>
      <c r="CR226" s="588">
        <f>AND(CW$55&gt;0,SUM($E226:CQ226)&lt;'Summary&amp;Assumptions'!$G$32*$B226,$D226&gt;='Summary&amp;Assumptions'!$D$17,CW$47&gt;=$D226,CW$47&lt;=EDATE($D226,'Summary&amp;Assumptions'!$G$32))*$B226+AND(CW$56&lt;'Summary&amp;Assumptions'!$J$31,CW$47&gt;=$FO226,CW$47&lt;=$FP226)*(('Summary&amp;Assumptions'!$H$25*$C226)*(1+'Summary&amp;Assumptions'!$J$29)^(CW$46-1))+AND(CW$56&lt;'Summary&amp;Assumptions'!$J$31,CW$47&gt;=$FQ226,CW$47&lt;=$FR226)*(('Summary&amp;Assumptions'!$H$25*$C226)*(1+'Summary&amp;Assumptions'!$J$29)^(CW$46-1))</f>
        <v>0</v>
      </c>
      <c r="CS226" s="588">
        <f>AND(CX$55&gt;0,SUM($E226:CR226)&lt;'Summary&amp;Assumptions'!$G$32*$B226,$D226&gt;='Summary&amp;Assumptions'!$D$17,CX$47&gt;=$D226,CX$47&lt;=EDATE($D226,'Summary&amp;Assumptions'!$G$32))*$B226+AND(CX$56&lt;'Summary&amp;Assumptions'!$J$31,CX$47&gt;=$FO226,CX$47&lt;=$FP226)*(('Summary&amp;Assumptions'!$H$25*$C226)*(1+'Summary&amp;Assumptions'!$J$29)^(CX$46-1))+AND(CX$56&lt;'Summary&amp;Assumptions'!$J$31,CX$47&gt;=$FQ226,CX$47&lt;=$FR226)*(('Summary&amp;Assumptions'!$H$25*$C226)*(1+'Summary&amp;Assumptions'!$J$29)^(CX$46-1))</f>
        <v>0</v>
      </c>
      <c r="CT226" s="588">
        <f>AND(CY$55&gt;0,SUM($E226:CS226)&lt;'Summary&amp;Assumptions'!$G$32*$B226,$D226&gt;='Summary&amp;Assumptions'!$D$17,CY$47&gt;=$D226,CY$47&lt;=EDATE($D226,'Summary&amp;Assumptions'!$G$32))*$B226+AND(CY$56&lt;'Summary&amp;Assumptions'!$J$31,CY$47&gt;=$FO226,CY$47&lt;=$FP226)*(('Summary&amp;Assumptions'!$H$25*$C226)*(1+'Summary&amp;Assumptions'!$J$29)^(CY$46-1))+AND(CY$56&lt;'Summary&amp;Assumptions'!$J$31,CY$47&gt;=$FQ226,CY$47&lt;=$FR226)*(('Summary&amp;Assumptions'!$H$25*$C226)*(1+'Summary&amp;Assumptions'!$J$29)^(CY$46-1))</f>
        <v>0</v>
      </c>
      <c r="CU226" s="588">
        <f>AND(CZ$55&gt;0,SUM($E226:CT226)&lt;'Summary&amp;Assumptions'!$G$32*$B226,$D226&gt;='Summary&amp;Assumptions'!$D$17,CZ$47&gt;=$D226,CZ$47&lt;=EDATE($D226,'Summary&amp;Assumptions'!$G$32))*$B226+AND(CZ$56&lt;'Summary&amp;Assumptions'!$J$31,CZ$47&gt;=$FO226,CZ$47&lt;=$FP226)*(('Summary&amp;Assumptions'!$H$25*$C226)*(1+'Summary&amp;Assumptions'!$J$29)^(CZ$46-1))+AND(CZ$56&lt;'Summary&amp;Assumptions'!$J$31,CZ$47&gt;=$FQ226,CZ$47&lt;=$FR226)*(('Summary&amp;Assumptions'!$H$25*$C226)*(1+'Summary&amp;Assumptions'!$J$29)^(CZ$46-1))</f>
        <v>0</v>
      </c>
      <c r="CV226" s="588">
        <f>AND(DA$55&gt;0,SUM($E226:CU226)&lt;'Summary&amp;Assumptions'!$G$32*$B226,$D226&gt;='Summary&amp;Assumptions'!$D$17,DA$47&gt;=$D226,DA$47&lt;=EDATE($D226,'Summary&amp;Assumptions'!$G$32))*$B226+AND(DA$56&lt;'Summary&amp;Assumptions'!$J$31,DA$47&gt;=$FO226,DA$47&lt;=$FP226)*(('Summary&amp;Assumptions'!$H$25*$C226)*(1+'Summary&amp;Assumptions'!$J$29)^(DA$46-1))+AND(DA$56&lt;'Summary&amp;Assumptions'!$J$31,DA$47&gt;=$FQ226,DA$47&lt;=$FR226)*(('Summary&amp;Assumptions'!$H$25*$C226)*(1+'Summary&amp;Assumptions'!$J$29)^(DA$46-1))</f>
        <v>0</v>
      </c>
      <c r="CW226" s="588">
        <f>AND(DB$55&gt;0,SUM($E226:CV226)&lt;'Summary&amp;Assumptions'!$G$32*$B226,$D226&gt;='Summary&amp;Assumptions'!$D$17,DB$47&gt;=$D226,DB$47&lt;=EDATE($D226,'Summary&amp;Assumptions'!$G$32))*$B226+AND(DB$56&lt;'Summary&amp;Assumptions'!$J$31,DB$47&gt;=$FO226,DB$47&lt;=$FP226)*(('Summary&amp;Assumptions'!$H$25*$C226)*(1+'Summary&amp;Assumptions'!$J$29)^(DB$46-1))+AND(DB$56&lt;'Summary&amp;Assumptions'!$J$31,DB$47&gt;=$FQ226,DB$47&lt;=$FR226)*(('Summary&amp;Assumptions'!$H$25*$C226)*(1+'Summary&amp;Assumptions'!$J$29)^(DB$46-1))</f>
        <v>0</v>
      </c>
      <c r="CX226" s="588">
        <f>AND(DC$55&gt;0,SUM($E226:CW226)&lt;'Summary&amp;Assumptions'!$G$32*$B226,$D226&gt;='Summary&amp;Assumptions'!$D$17,DC$47&gt;=$D226,DC$47&lt;=EDATE($D226,'Summary&amp;Assumptions'!$G$32))*$B226+AND(DC$56&lt;'Summary&amp;Assumptions'!$J$31,DC$47&gt;=$FO226,DC$47&lt;=$FP226)*(('Summary&amp;Assumptions'!$H$25*$C226)*(1+'Summary&amp;Assumptions'!$J$29)^(DC$46-1))+AND(DC$56&lt;'Summary&amp;Assumptions'!$J$31,DC$47&gt;=$FQ226,DC$47&lt;=$FR226)*(('Summary&amp;Assumptions'!$H$25*$C226)*(1+'Summary&amp;Assumptions'!$J$29)^(DC$46-1))</f>
        <v>0</v>
      </c>
      <c r="CY226" s="588">
        <f>AND(DD$55&gt;0,SUM($E226:CX226)&lt;'Summary&amp;Assumptions'!$G$32*$B226,$D226&gt;='Summary&amp;Assumptions'!$D$17,DD$47&gt;=$D226,DD$47&lt;=EDATE($D226,'Summary&amp;Assumptions'!$G$32))*$B226+AND(DD$56&lt;'Summary&amp;Assumptions'!$J$31,DD$47&gt;=$FO226,DD$47&lt;=$FP226)*(('Summary&amp;Assumptions'!$H$25*$C226)*(1+'Summary&amp;Assumptions'!$J$29)^(DD$46-1))+AND(DD$56&lt;'Summary&amp;Assumptions'!$J$31,DD$47&gt;=$FQ226,DD$47&lt;=$FR226)*(('Summary&amp;Assumptions'!$H$25*$C226)*(1+'Summary&amp;Assumptions'!$J$29)^(DD$46-1))</f>
        <v>0</v>
      </c>
      <c r="CZ226" s="588">
        <f>AND(DE$55&gt;0,SUM($E226:CY226)&lt;'Summary&amp;Assumptions'!$G$32*$B226,$D226&gt;='Summary&amp;Assumptions'!$D$17,DE$47&gt;=$D226,DE$47&lt;=EDATE($D226,'Summary&amp;Assumptions'!$G$32))*$B226+AND(DE$56&lt;'Summary&amp;Assumptions'!$J$31,DE$47&gt;=$FO226,DE$47&lt;=$FP226)*(('Summary&amp;Assumptions'!$H$25*$C226)*(1+'Summary&amp;Assumptions'!$J$29)^(DE$46-1))+AND(DE$56&lt;'Summary&amp;Assumptions'!$J$31,DE$47&gt;=$FQ226,DE$47&lt;=$FR226)*(('Summary&amp;Assumptions'!$H$25*$C226)*(1+'Summary&amp;Assumptions'!$J$29)^(DE$46-1))</f>
        <v>0</v>
      </c>
      <c r="DA226" s="588">
        <f>AND(DF$55&gt;0,SUM($E226:CZ226)&lt;'Summary&amp;Assumptions'!$G$32*$B226,$D226&gt;='Summary&amp;Assumptions'!$D$17,DF$47&gt;=$D226,DF$47&lt;=EDATE($D226,'Summary&amp;Assumptions'!$G$32))*$B226+AND(DF$56&lt;'Summary&amp;Assumptions'!$J$31,DF$47&gt;=$FO226,DF$47&lt;=$FP226)*(('Summary&amp;Assumptions'!$H$25*$C226)*(1+'Summary&amp;Assumptions'!$J$29)^(DF$46-1))+AND(DF$56&lt;'Summary&amp;Assumptions'!$J$31,DF$47&gt;=$FQ226,DF$47&lt;=$FR226)*(('Summary&amp;Assumptions'!$H$25*$C226)*(1+'Summary&amp;Assumptions'!$J$29)^(DF$46-1))</f>
        <v>0</v>
      </c>
      <c r="DB226" s="588">
        <f>AND(DG$55&gt;0,SUM($E226:DA226)&lt;'Summary&amp;Assumptions'!$G$32*$B226,$D226&gt;='Summary&amp;Assumptions'!$D$17,DG$47&gt;=$D226,DG$47&lt;=EDATE($D226,'Summary&amp;Assumptions'!$G$32))*$B226+AND(DG$56&lt;'Summary&amp;Assumptions'!$J$31,DG$47&gt;=$FO226,DG$47&lt;=$FP226)*(('Summary&amp;Assumptions'!$H$25*$C226)*(1+'Summary&amp;Assumptions'!$J$29)^(DG$46-1))+AND(DG$56&lt;'Summary&amp;Assumptions'!$J$31,DG$47&gt;=$FQ226,DG$47&lt;=$FR226)*(('Summary&amp;Assumptions'!$H$25*$C226)*(1+'Summary&amp;Assumptions'!$J$29)^(DG$46-1))</f>
        <v>0</v>
      </c>
      <c r="DC226" s="588">
        <f>AND(DH$55&gt;0,SUM($E226:DB226)&lt;'Summary&amp;Assumptions'!$G$32*$B226,$D226&gt;='Summary&amp;Assumptions'!$D$17,DH$47&gt;=$D226,DH$47&lt;=EDATE($D226,'Summary&amp;Assumptions'!$G$32))*$B226+AND(DH$56&lt;'Summary&amp;Assumptions'!$J$31,DH$47&gt;=$FO226,DH$47&lt;=$FP226)*(('Summary&amp;Assumptions'!$H$25*$C226)*(1+'Summary&amp;Assumptions'!$J$29)^(DH$46-1))+AND(DH$56&lt;'Summary&amp;Assumptions'!$J$31,DH$47&gt;=$FQ226,DH$47&lt;=$FR226)*(('Summary&amp;Assumptions'!$H$25*$C226)*(1+'Summary&amp;Assumptions'!$J$29)^(DH$46-1))</f>
        <v>0</v>
      </c>
      <c r="DD226" s="588">
        <f>AND(DI$55&gt;0,SUM($E226:DC226)&lt;'Summary&amp;Assumptions'!$G$32*$B226,$D226&gt;='Summary&amp;Assumptions'!$D$17,DI$47&gt;=$D226,DI$47&lt;=EDATE($D226,'Summary&amp;Assumptions'!$G$32))*$B226+AND(DI$56&lt;'Summary&amp;Assumptions'!$J$31,DI$47&gt;=$FO226,DI$47&lt;=$FP226)*(('Summary&amp;Assumptions'!$H$25*$C226)*(1+'Summary&amp;Assumptions'!$J$29)^(DI$46-1))+AND(DI$56&lt;'Summary&amp;Assumptions'!$J$31,DI$47&gt;=$FQ226,DI$47&lt;=$FR226)*(('Summary&amp;Assumptions'!$H$25*$C226)*(1+'Summary&amp;Assumptions'!$J$29)^(DI$46-1))</f>
        <v>0</v>
      </c>
      <c r="DE226" s="588">
        <f>AND(DJ$55&gt;0,SUM($E226:DD226)&lt;'Summary&amp;Assumptions'!$G$32*$B226,$D226&gt;='Summary&amp;Assumptions'!$D$17,DJ$47&gt;=$D226,DJ$47&lt;=EDATE($D226,'Summary&amp;Assumptions'!$G$32))*$B226+AND(DJ$56&lt;'Summary&amp;Assumptions'!$J$31,DJ$47&gt;=$FO226,DJ$47&lt;=$FP226)*(('Summary&amp;Assumptions'!$H$25*$C226)*(1+'Summary&amp;Assumptions'!$J$29)^(DJ$46-1))+AND(DJ$56&lt;'Summary&amp;Assumptions'!$J$31,DJ$47&gt;=$FQ226,DJ$47&lt;=$FR226)*(('Summary&amp;Assumptions'!$H$25*$C226)*(1+'Summary&amp;Assumptions'!$J$29)^(DJ$46-1))</f>
        <v>0</v>
      </c>
      <c r="DF226" s="588">
        <f>AND(DK$55&gt;0,SUM($E226:DE226)&lt;'Summary&amp;Assumptions'!$G$32*$B226,$D226&gt;='Summary&amp;Assumptions'!$D$17,DK$47&gt;=$D226,DK$47&lt;=EDATE($D226,'Summary&amp;Assumptions'!$G$32))*$B226+AND(DK$56&lt;'Summary&amp;Assumptions'!$J$31,DK$47&gt;=$FO226,DK$47&lt;=$FP226)*(('Summary&amp;Assumptions'!$H$25*$C226)*(1+'Summary&amp;Assumptions'!$J$29)^(DK$46-1))+AND(DK$56&lt;'Summary&amp;Assumptions'!$J$31,DK$47&gt;=$FQ226,DK$47&lt;=$FR226)*(('Summary&amp;Assumptions'!$H$25*$C226)*(1+'Summary&amp;Assumptions'!$J$29)^(DK$46-1))</f>
        <v>0</v>
      </c>
      <c r="DG226" s="588">
        <f>AND(DL$55&gt;0,SUM($E226:DF226)&lt;'Summary&amp;Assumptions'!$G$32*$B226,$D226&gt;='Summary&amp;Assumptions'!$D$17,DL$47&gt;=$D226,DL$47&lt;=EDATE($D226,'Summary&amp;Assumptions'!$G$32))*$B226+AND(DL$56&lt;'Summary&amp;Assumptions'!$J$31,DL$47&gt;=$FO226,DL$47&lt;=$FP226)*(('Summary&amp;Assumptions'!$H$25*$C226)*(1+'Summary&amp;Assumptions'!$J$29)^(DL$46-1))+AND(DL$56&lt;'Summary&amp;Assumptions'!$J$31,DL$47&gt;=$FQ226,DL$47&lt;=$FR226)*(('Summary&amp;Assumptions'!$H$25*$C226)*(1+'Summary&amp;Assumptions'!$J$29)^(DL$46-1))</f>
        <v>0</v>
      </c>
      <c r="DH226" s="588">
        <f>AND(DM$55&gt;0,SUM($E226:DG226)&lt;'Summary&amp;Assumptions'!$G$32*$B226,$D226&gt;='Summary&amp;Assumptions'!$D$17,DM$47&gt;=$D226,DM$47&lt;=EDATE($D226,'Summary&amp;Assumptions'!$G$32))*$B226+AND(DM$56&lt;'Summary&amp;Assumptions'!$J$31,DM$47&gt;=$FO226,DM$47&lt;=$FP226)*(('Summary&amp;Assumptions'!$H$25*$C226)*(1+'Summary&amp;Assumptions'!$J$29)^(DM$46-1))+AND(DM$56&lt;'Summary&amp;Assumptions'!$J$31,DM$47&gt;=$FQ226,DM$47&lt;=$FR226)*(('Summary&amp;Assumptions'!$H$25*$C226)*(1+'Summary&amp;Assumptions'!$J$29)^(DM$46-1))</f>
        <v>0</v>
      </c>
      <c r="DI226" s="588">
        <f>AND(DN$55&gt;0,SUM($E226:DH226)&lt;'Summary&amp;Assumptions'!$G$32*$B226,$D226&gt;='Summary&amp;Assumptions'!$D$17,DN$47&gt;=$D226,DN$47&lt;=EDATE($D226,'Summary&amp;Assumptions'!$G$32))*$B226+AND(DN$56&lt;'Summary&amp;Assumptions'!$J$31,DN$47&gt;=$FO226,DN$47&lt;=$FP226)*(('Summary&amp;Assumptions'!$H$25*$C226)*(1+'Summary&amp;Assumptions'!$J$29)^(DN$46-1))+AND(DN$56&lt;'Summary&amp;Assumptions'!$J$31,DN$47&gt;=$FQ226,DN$47&lt;=$FR226)*(('Summary&amp;Assumptions'!$H$25*$C226)*(1+'Summary&amp;Assumptions'!$J$29)^(DN$46-1))</f>
        <v>0</v>
      </c>
      <c r="DJ226" s="588">
        <f>AND(DO$55&gt;0,SUM($E226:DI226)&lt;'Summary&amp;Assumptions'!$G$32*$B226,$D226&gt;='Summary&amp;Assumptions'!$D$17,DO$47&gt;=$D226,DO$47&lt;=EDATE($D226,'Summary&amp;Assumptions'!$G$32))*$B226+AND(DO$56&lt;'Summary&amp;Assumptions'!$J$31,DO$47&gt;=$FO226,DO$47&lt;=$FP226)*(('Summary&amp;Assumptions'!$H$25*$C226)*(1+'Summary&amp;Assumptions'!$J$29)^(DO$46-1))+AND(DO$56&lt;'Summary&amp;Assumptions'!$J$31,DO$47&gt;=$FQ226,DO$47&lt;=$FR226)*(('Summary&amp;Assumptions'!$H$25*$C226)*(1+'Summary&amp;Assumptions'!$J$29)^(DO$46-1))</f>
        <v>0</v>
      </c>
      <c r="DK226" s="588">
        <f>AND(DP$55&gt;0,SUM($E226:DJ226)&lt;'Summary&amp;Assumptions'!$G$32*$B226,$D226&gt;='Summary&amp;Assumptions'!$D$17,DP$47&gt;=$D226,DP$47&lt;=EDATE($D226,'Summary&amp;Assumptions'!$G$32))*$B226+AND(DP$56&lt;'Summary&amp;Assumptions'!$J$31,DP$47&gt;=$FO226,DP$47&lt;=$FP226)*(('Summary&amp;Assumptions'!$H$25*$C226)*(1+'Summary&amp;Assumptions'!$J$29)^(DP$46-1))+AND(DP$56&lt;'Summary&amp;Assumptions'!$J$31,DP$47&gt;=$FQ226,DP$47&lt;=$FR226)*(('Summary&amp;Assumptions'!$H$25*$C226)*(1+'Summary&amp;Assumptions'!$J$29)^(DP$46-1))</f>
        <v>0</v>
      </c>
      <c r="DL226" s="588">
        <f>AND(DQ$55&gt;0,SUM($E226:DK226)&lt;'Summary&amp;Assumptions'!$G$32*$B226,$D226&gt;='Summary&amp;Assumptions'!$D$17,DQ$47&gt;=$D226,DQ$47&lt;=EDATE($D226,'Summary&amp;Assumptions'!$G$32))*$B226+AND(DQ$56&lt;'Summary&amp;Assumptions'!$J$31,DQ$47&gt;=$FO226,DQ$47&lt;=$FP226)*(('Summary&amp;Assumptions'!$H$25*$C226)*(1+'Summary&amp;Assumptions'!$J$29)^(DQ$46-1))+AND(DQ$56&lt;'Summary&amp;Assumptions'!$J$31,DQ$47&gt;=$FQ226,DQ$47&lt;=$FR226)*(('Summary&amp;Assumptions'!$H$25*$C226)*(1+'Summary&amp;Assumptions'!$J$29)^(DQ$46-1))</f>
        <v>0</v>
      </c>
      <c r="DM226" s="588">
        <f>AND(DR$55&gt;0,SUM($E226:DL226)&lt;'Summary&amp;Assumptions'!$G$32*$B226,$D226&gt;='Summary&amp;Assumptions'!$D$17,DR$47&gt;=$D226,DR$47&lt;=EDATE($D226,'Summary&amp;Assumptions'!$G$32))*$B226+AND(DR$56&lt;'Summary&amp;Assumptions'!$J$31,DR$47&gt;=$FO226,DR$47&lt;=$FP226)*(('Summary&amp;Assumptions'!$H$25*$C226)*(1+'Summary&amp;Assumptions'!$J$29)^(DR$46-1))+AND(DR$56&lt;'Summary&amp;Assumptions'!$J$31,DR$47&gt;=$FQ226,DR$47&lt;=$FR226)*(('Summary&amp;Assumptions'!$H$25*$C226)*(1+'Summary&amp;Assumptions'!$J$29)^(DR$46-1))</f>
        <v>0</v>
      </c>
      <c r="DN226" s="588">
        <f>AND(DS$55&gt;0,SUM($E226:DM226)&lt;'Summary&amp;Assumptions'!$G$32*$B226,$D226&gt;='Summary&amp;Assumptions'!$D$17,DS$47&gt;=$D226,DS$47&lt;=EDATE($D226,'Summary&amp;Assumptions'!$G$32))*$B226+AND(DS$56&lt;'Summary&amp;Assumptions'!$J$31,DS$47&gt;=$FO226,DS$47&lt;=$FP226)*(('Summary&amp;Assumptions'!$H$25*$C226)*(1+'Summary&amp;Assumptions'!$J$29)^(DS$46-1))+AND(DS$56&lt;'Summary&amp;Assumptions'!$J$31,DS$47&gt;=$FQ226,DS$47&lt;=$FR226)*(('Summary&amp;Assumptions'!$H$25*$C226)*(1+'Summary&amp;Assumptions'!$J$29)^(DS$46-1))</f>
        <v>0</v>
      </c>
      <c r="DO226" s="588">
        <f>AND(DT$55&gt;0,SUM($E226:DN226)&lt;'Summary&amp;Assumptions'!$G$32*$B226,$D226&gt;='Summary&amp;Assumptions'!$D$17,DT$47&gt;=$D226,DT$47&lt;=EDATE($D226,'Summary&amp;Assumptions'!$G$32))*$B226+AND(DT$56&lt;'Summary&amp;Assumptions'!$J$31,DT$47&gt;=$FO226,DT$47&lt;=$FP226)*(('Summary&amp;Assumptions'!$H$25*$C226)*(1+'Summary&amp;Assumptions'!$J$29)^(DT$46-1))+AND(DT$56&lt;'Summary&amp;Assumptions'!$J$31,DT$47&gt;=$FQ226,DT$47&lt;=$FR226)*(('Summary&amp;Assumptions'!$H$25*$C226)*(1+'Summary&amp;Assumptions'!$J$29)^(DT$46-1))</f>
        <v>0</v>
      </c>
      <c r="DP226" s="588">
        <f>AND(DU$55&gt;0,SUM($E226:DO226)&lt;'Summary&amp;Assumptions'!$G$32*$B226,$D226&gt;='Summary&amp;Assumptions'!$D$17,DU$47&gt;=$D226,DU$47&lt;=EDATE($D226,'Summary&amp;Assumptions'!$G$32))*$B226+AND(DU$56&lt;'Summary&amp;Assumptions'!$J$31,DU$47&gt;=$FO226,DU$47&lt;=$FP226)*(('Summary&amp;Assumptions'!$H$25*$C226)*(1+'Summary&amp;Assumptions'!$J$29)^(DU$46-1))+AND(DU$56&lt;'Summary&amp;Assumptions'!$J$31,DU$47&gt;=$FQ226,DU$47&lt;=$FR226)*(('Summary&amp;Assumptions'!$H$25*$C226)*(1+'Summary&amp;Assumptions'!$J$29)^(DU$46-1))</f>
        <v>0</v>
      </c>
      <c r="DQ226" s="588">
        <f>AND(DV$55&gt;0,SUM($E226:DP226)&lt;'Summary&amp;Assumptions'!$G$32*$B226,$D226&gt;='Summary&amp;Assumptions'!$D$17,DV$47&gt;=$D226,DV$47&lt;=EDATE($D226,'Summary&amp;Assumptions'!$G$32))*$B226+AND(DV$56&lt;'Summary&amp;Assumptions'!$J$31,DV$47&gt;=$FO226,DV$47&lt;=$FP226)*(('Summary&amp;Assumptions'!$H$25*$C226)*(1+'Summary&amp;Assumptions'!$J$29)^(DV$46-1))+AND(DV$56&lt;'Summary&amp;Assumptions'!$J$31,DV$47&gt;=$FQ226,DV$47&lt;=$FR226)*(('Summary&amp;Assumptions'!$H$25*$C226)*(1+'Summary&amp;Assumptions'!$J$29)^(DV$46-1))</f>
        <v>0</v>
      </c>
      <c r="DR226" s="588">
        <f>AND(DW$55&gt;0,SUM($E226:DQ226)&lt;'Summary&amp;Assumptions'!$G$32*$B226,$D226&gt;='Summary&amp;Assumptions'!$D$17,DW$47&gt;=$D226,DW$47&lt;=EDATE($D226,'Summary&amp;Assumptions'!$G$32))*$B226+AND(DW$56&lt;'Summary&amp;Assumptions'!$J$31,DW$47&gt;=$FO226,DW$47&lt;=$FP226)*(('Summary&amp;Assumptions'!$H$25*$C226)*(1+'Summary&amp;Assumptions'!$J$29)^(DW$46-1))+AND(DW$56&lt;'Summary&amp;Assumptions'!$J$31,DW$47&gt;=$FQ226,DW$47&lt;=$FR226)*(('Summary&amp;Assumptions'!$H$25*$C226)*(1+'Summary&amp;Assumptions'!$J$29)^(DW$46-1))</f>
        <v>0</v>
      </c>
      <c r="DS226" s="588">
        <f>AND(DX$55&gt;0,SUM($E226:DR226)&lt;'Summary&amp;Assumptions'!$G$32*$B226,$D226&gt;='Summary&amp;Assumptions'!$D$17,DX$47&gt;=$D226,DX$47&lt;=EDATE($D226,'Summary&amp;Assumptions'!$G$32))*$B226+AND(DX$56&lt;'Summary&amp;Assumptions'!$J$31,DX$47&gt;=$FO226,DX$47&lt;=$FP226)*(('Summary&amp;Assumptions'!$H$25*$C226)*(1+'Summary&amp;Assumptions'!$J$29)^(DX$46-1))+AND(DX$56&lt;'Summary&amp;Assumptions'!$J$31,DX$47&gt;=$FQ226,DX$47&lt;=$FR226)*(('Summary&amp;Assumptions'!$H$25*$C226)*(1+'Summary&amp;Assumptions'!$J$29)^(DX$46-1))</f>
        <v>0</v>
      </c>
      <c r="DT226" s="588">
        <f>AND(DY$55&gt;0,SUM($E226:DS226)&lt;'Summary&amp;Assumptions'!$G$32*$B226,$D226&gt;='Summary&amp;Assumptions'!$D$17,DY$47&gt;=$D226,DY$47&lt;=EDATE($D226,'Summary&amp;Assumptions'!$G$32))*$B226+AND(DY$56&lt;'Summary&amp;Assumptions'!$J$31,DY$47&gt;=$FO226,DY$47&lt;=$FP226)*(('Summary&amp;Assumptions'!$H$25*$C226)*(1+'Summary&amp;Assumptions'!$J$29)^(DY$46-1))+AND(DY$56&lt;'Summary&amp;Assumptions'!$J$31,DY$47&gt;=$FQ226,DY$47&lt;=$FR226)*(('Summary&amp;Assumptions'!$H$25*$C226)*(1+'Summary&amp;Assumptions'!$J$29)^(DY$46-1))</f>
        <v>0</v>
      </c>
      <c r="DU226" s="588">
        <f>AND(DZ$55&gt;0,SUM($E226:DT226)&lt;'Summary&amp;Assumptions'!$G$32*$B226,$D226&gt;='Summary&amp;Assumptions'!$D$17,DZ$47&gt;=$D226,DZ$47&lt;=EDATE($D226,'Summary&amp;Assumptions'!$G$32))*$B226+AND(DZ$56&lt;'Summary&amp;Assumptions'!$J$31,DZ$47&gt;=$FO226,DZ$47&lt;=$FP226)*(('Summary&amp;Assumptions'!$H$25*$C226)*(1+'Summary&amp;Assumptions'!$J$29)^(DZ$46-1))+AND(DZ$56&lt;'Summary&amp;Assumptions'!$J$31,DZ$47&gt;=$FQ226,DZ$47&lt;=$FR226)*(('Summary&amp;Assumptions'!$H$25*$C226)*(1+'Summary&amp;Assumptions'!$J$29)^(DZ$46-1))</f>
        <v>0</v>
      </c>
      <c r="DV226" s="588">
        <f>AND(EA$55&gt;0,SUM($E226:DU226)&lt;'Summary&amp;Assumptions'!$G$32*$B226,$D226&gt;='Summary&amp;Assumptions'!$D$17,EA$47&gt;=$D226,EA$47&lt;=EDATE($D226,'Summary&amp;Assumptions'!$G$32))*$B226+AND(EA$56&lt;'Summary&amp;Assumptions'!$J$31,EA$47&gt;=$FO226,EA$47&lt;=$FP226)*(('Summary&amp;Assumptions'!$H$25*$C226)*(1+'Summary&amp;Assumptions'!$J$29)^(EA$46-1))+AND(EA$56&lt;'Summary&amp;Assumptions'!$J$31,EA$47&gt;=$FQ226,EA$47&lt;=$FR226)*(('Summary&amp;Assumptions'!$H$25*$C226)*(1+'Summary&amp;Assumptions'!$J$29)^(EA$46-1))</f>
        <v>0</v>
      </c>
      <c r="DW226" s="588">
        <f>AND(EB$55&gt;0,SUM($E226:DV226)&lt;'Summary&amp;Assumptions'!$G$32*$B226,$D226&gt;='Summary&amp;Assumptions'!$D$17,EB$47&gt;=$D226,EB$47&lt;=EDATE($D226,'Summary&amp;Assumptions'!$G$32))*$B226+AND(EB$56&lt;'Summary&amp;Assumptions'!$J$31,EB$47&gt;=$FO226,EB$47&lt;=$FP226)*(('Summary&amp;Assumptions'!$H$25*$C226)*(1+'Summary&amp;Assumptions'!$J$29)^(EB$46-1))+AND(EB$56&lt;'Summary&amp;Assumptions'!$J$31,EB$47&gt;=$FQ226,EB$47&lt;=$FR226)*(('Summary&amp;Assumptions'!$H$25*$C226)*(1+'Summary&amp;Assumptions'!$J$29)^(EB$46-1))</f>
        <v>0</v>
      </c>
      <c r="DX226" s="588">
        <f>AND(EC$55&gt;0,SUM($E226:DW226)&lt;'Summary&amp;Assumptions'!$G$32*$B226,$D226&gt;='Summary&amp;Assumptions'!$D$17,EC$47&gt;=$D226,EC$47&lt;=EDATE($D226,'Summary&amp;Assumptions'!$G$32))*$B226+AND(EC$56&lt;'Summary&amp;Assumptions'!$J$31,EC$47&gt;=$FO226,EC$47&lt;=$FP226)*(('Summary&amp;Assumptions'!$H$25*$C226)*(1+'Summary&amp;Assumptions'!$J$29)^(EC$46-1))+AND(EC$56&lt;'Summary&amp;Assumptions'!$J$31,EC$47&gt;=$FQ226,EC$47&lt;=$FR226)*(('Summary&amp;Assumptions'!$H$25*$C226)*(1+'Summary&amp;Assumptions'!$J$29)^(EC$46-1))</f>
        <v>0</v>
      </c>
      <c r="DY226" s="588">
        <f>AND(ED$55&gt;0,SUM($E226:DX226)&lt;'Summary&amp;Assumptions'!$G$32*$B226,$D226&gt;='Summary&amp;Assumptions'!$D$17,ED$47&gt;=$D226,ED$47&lt;=EDATE($D226,'Summary&amp;Assumptions'!$G$32))*$B226+AND(ED$56&lt;'Summary&amp;Assumptions'!$J$31,ED$47&gt;=$FO226,ED$47&lt;=$FP226)*(('Summary&amp;Assumptions'!$H$25*$C226)*(1+'Summary&amp;Assumptions'!$J$29)^(ED$46-1))+AND(ED$56&lt;'Summary&amp;Assumptions'!$J$31,ED$47&gt;=$FQ226,ED$47&lt;=$FR226)*(('Summary&amp;Assumptions'!$H$25*$C226)*(1+'Summary&amp;Assumptions'!$J$29)^(ED$46-1))</f>
        <v>0</v>
      </c>
      <c r="DZ226" s="588">
        <f>AND(EE$55&gt;0,SUM($E226:DY226)&lt;'Summary&amp;Assumptions'!$G$32*$B226,$D226&gt;='Summary&amp;Assumptions'!$D$17,EE$47&gt;=$D226,EE$47&lt;=EDATE($D226,'Summary&amp;Assumptions'!$G$32))*$B226+AND(EE$56&lt;'Summary&amp;Assumptions'!$J$31,EE$47&gt;=$FO226,EE$47&lt;=$FP226)*(('Summary&amp;Assumptions'!$H$25*$C226)*(1+'Summary&amp;Assumptions'!$J$29)^(EE$46-1))+AND(EE$56&lt;'Summary&amp;Assumptions'!$J$31,EE$47&gt;=$FQ226,EE$47&lt;=$FR226)*(('Summary&amp;Assumptions'!$H$25*$C226)*(1+'Summary&amp;Assumptions'!$J$29)^(EE$46-1))</f>
        <v>0</v>
      </c>
      <c r="EA226" s="588">
        <f>AND(EF$55&gt;0,SUM($E226:DZ226)&lt;'Summary&amp;Assumptions'!$G$32*$B226,$D226&gt;='Summary&amp;Assumptions'!$D$17,EF$47&gt;=$D226,EF$47&lt;=EDATE($D226,'Summary&amp;Assumptions'!$G$32))*$B226+AND(EF$56&lt;'Summary&amp;Assumptions'!$J$31,EF$47&gt;=$FO226,EF$47&lt;=$FP226)*(('Summary&amp;Assumptions'!$H$25*$C226)*(1+'Summary&amp;Assumptions'!$J$29)^(EF$46-1))+AND(EF$56&lt;'Summary&amp;Assumptions'!$J$31,EF$47&gt;=$FQ226,EF$47&lt;=$FR226)*(('Summary&amp;Assumptions'!$H$25*$C226)*(1+'Summary&amp;Assumptions'!$J$29)^(EF$46-1))</f>
        <v>0</v>
      </c>
      <c r="EB226" s="588">
        <f>AND(EG$55&gt;0,SUM($E226:EA226)&lt;'Summary&amp;Assumptions'!$G$32*$B226,$D226&gt;='Summary&amp;Assumptions'!$D$17,EG$47&gt;=$D226,EG$47&lt;=EDATE($D226,'Summary&amp;Assumptions'!$G$32))*$B226+AND(EG$56&lt;'Summary&amp;Assumptions'!$J$31,EG$47&gt;=$FO226,EG$47&lt;=$FP226)*(('Summary&amp;Assumptions'!$H$25*$C226)*(1+'Summary&amp;Assumptions'!$J$29)^(EG$46-1))+AND(EG$56&lt;'Summary&amp;Assumptions'!$J$31,EG$47&gt;=$FQ226,EG$47&lt;=$FR226)*(('Summary&amp;Assumptions'!$H$25*$C226)*(1+'Summary&amp;Assumptions'!$J$29)^(EG$46-1))</f>
        <v>0</v>
      </c>
      <c r="EC226" s="588">
        <f>AND(EH$55&gt;0,SUM($E226:EB226)&lt;'Summary&amp;Assumptions'!$G$32*$B226,$D226&gt;='Summary&amp;Assumptions'!$D$17,EH$47&gt;=$D226,EH$47&lt;=EDATE($D226,'Summary&amp;Assumptions'!$G$32))*$B226+AND(EH$56&lt;'Summary&amp;Assumptions'!$J$31,EH$47&gt;=$FO226,EH$47&lt;=$FP226)*(('Summary&amp;Assumptions'!$H$25*$C226)*(1+'Summary&amp;Assumptions'!$J$29)^(EH$46-1))+AND(EH$56&lt;'Summary&amp;Assumptions'!$J$31,EH$47&gt;=$FQ226,EH$47&lt;=$FR226)*(('Summary&amp;Assumptions'!$H$25*$C226)*(1+'Summary&amp;Assumptions'!$J$29)^(EH$46-1))</f>
        <v>0</v>
      </c>
      <c r="ED226" s="588">
        <f>AND(EI$55&gt;0,SUM($E226:EC226)&lt;'Summary&amp;Assumptions'!$G$32*$B226,$D226&gt;='Summary&amp;Assumptions'!$D$17,EI$47&gt;=$D226,EI$47&lt;=EDATE($D226,'Summary&amp;Assumptions'!$G$32))*$B226+AND(EI$56&lt;'Summary&amp;Assumptions'!$J$31,EI$47&gt;=$FO226,EI$47&lt;=$FP226)*(('Summary&amp;Assumptions'!$H$25*$C226)*(1+'Summary&amp;Assumptions'!$J$29)^(EI$46-1))+AND(EI$56&lt;'Summary&amp;Assumptions'!$J$31,EI$47&gt;=$FQ226,EI$47&lt;=$FR226)*(('Summary&amp;Assumptions'!$H$25*$C226)*(1+'Summary&amp;Assumptions'!$J$29)^(EI$46-1))</f>
        <v>0</v>
      </c>
      <c r="EE226" s="588">
        <f>AND(EJ$55&gt;0,SUM($E226:ED226)&lt;'Summary&amp;Assumptions'!$G$32*$B226,$D226&gt;='Summary&amp;Assumptions'!$D$17,EJ$47&gt;=$D226,EJ$47&lt;=EDATE($D226,'Summary&amp;Assumptions'!$G$32))*$B226+AND(EJ$56&lt;'Summary&amp;Assumptions'!$J$31,EJ$47&gt;=$FO226,EJ$47&lt;=$FP226)*(('Summary&amp;Assumptions'!$H$25*$C226)*(1+'Summary&amp;Assumptions'!$J$29)^(EJ$46-1))+AND(EJ$56&lt;'Summary&amp;Assumptions'!$J$31,EJ$47&gt;=$FQ226,EJ$47&lt;=$FR226)*(('Summary&amp;Assumptions'!$H$25*$C226)*(1+'Summary&amp;Assumptions'!$J$29)^(EJ$46-1))</f>
        <v>0</v>
      </c>
      <c r="EF226" s="588">
        <f>AND(EK$55&gt;0,SUM($E226:EE226)&lt;'Summary&amp;Assumptions'!$G$32*$B226,$D226&gt;='Summary&amp;Assumptions'!$D$17,EK$47&gt;=$D226,EK$47&lt;=EDATE($D226,'Summary&amp;Assumptions'!$G$32))*$B226+AND(EK$56&lt;'Summary&amp;Assumptions'!$J$31,EK$47&gt;=$FO226,EK$47&lt;=$FP226)*(('Summary&amp;Assumptions'!$H$25*$C226)*(1+'Summary&amp;Assumptions'!$J$29)^(EK$46-1))+AND(EK$56&lt;'Summary&amp;Assumptions'!$J$31,EK$47&gt;=$FQ226,EK$47&lt;=$FR226)*(('Summary&amp;Assumptions'!$H$25*$C226)*(1+'Summary&amp;Assumptions'!$J$29)^(EK$46-1))</f>
        <v>0</v>
      </c>
      <c r="EG226" s="588">
        <f>AND(EL$55&gt;0,SUM($E226:EF226)&lt;'Summary&amp;Assumptions'!$G$32*$B226,$D226&gt;='Summary&amp;Assumptions'!$D$17,EL$47&gt;=$D226,EL$47&lt;=EDATE($D226,'Summary&amp;Assumptions'!$G$32))*$B226+AND(EL$56&lt;'Summary&amp;Assumptions'!$J$31,EL$47&gt;=$FO226,EL$47&lt;=$FP226)*(('Summary&amp;Assumptions'!$H$25*$C226)*(1+'Summary&amp;Assumptions'!$J$29)^(EL$46-1))+AND(EL$56&lt;'Summary&amp;Assumptions'!$J$31,EL$47&gt;=$FQ226,EL$47&lt;=$FR226)*(('Summary&amp;Assumptions'!$H$25*$C226)*(1+'Summary&amp;Assumptions'!$J$29)^(EL$46-1))</f>
        <v>0</v>
      </c>
      <c r="EH226" s="588">
        <f>AND(EM$55&gt;0,SUM($E226:EG226)&lt;'Summary&amp;Assumptions'!$G$32*$B226,$D226&gt;='Summary&amp;Assumptions'!$D$17,EM$47&gt;=$D226,EM$47&lt;=EDATE($D226,'Summary&amp;Assumptions'!$G$32))*$B226+AND(EM$56&lt;'Summary&amp;Assumptions'!$J$31,EM$47&gt;=$FO226,EM$47&lt;=$FP226)*(('Summary&amp;Assumptions'!$H$25*$C226)*(1+'Summary&amp;Assumptions'!$J$29)^(EM$46-1))+AND(EM$56&lt;'Summary&amp;Assumptions'!$J$31,EM$47&gt;=$FQ226,EM$47&lt;=$FR226)*(('Summary&amp;Assumptions'!$H$25*$C226)*(1+'Summary&amp;Assumptions'!$J$29)^(EM$46-1))</f>
        <v>0</v>
      </c>
      <c r="EI226" s="588">
        <f>AND(EN$55&gt;0,SUM($E226:EH226)&lt;'Summary&amp;Assumptions'!$G$32*$B226,$D226&gt;='Summary&amp;Assumptions'!$D$17,EN$47&gt;=$D226,EN$47&lt;=EDATE($D226,'Summary&amp;Assumptions'!$G$32))*$B226+AND(EN$56&lt;'Summary&amp;Assumptions'!$J$31,EN$47&gt;=$FO226,EN$47&lt;=$FP226)*(('Summary&amp;Assumptions'!$H$25*$C226)*(1+'Summary&amp;Assumptions'!$J$29)^(EN$46-1))+AND(EN$56&lt;'Summary&amp;Assumptions'!$J$31,EN$47&gt;=$FQ226,EN$47&lt;=$FR226)*(('Summary&amp;Assumptions'!$H$25*$C226)*(1+'Summary&amp;Assumptions'!$J$29)^(EN$46-1))</f>
        <v>0</v>
      </c>
      <c r="EJ226" s="588">
        <f>AND(EO$55&gt;0,SUM($E226:EI226)&lt;'Summary&amp;Assumptions'!$G$32*$B226,$D226&gt;='Summary&amp;Assumptions'!$D$17,EO$47&gt;=$D226,EO$47&lt;=EDATE($D226,'Summary&amp;Assumptions'!$G$32))*$B226+AND(EO$56&lt;'Summary&amp;Assumptions'!$J$31,EO$47&gt;=$FO226,EO$47&lt;=$FP226)*(('Summary&amp;Assumptions'!$H$25*$C226)*(1+'Summary&amp;Assumptions'!$J$29)^(EO$46-1))+AND(EO$56&lt;'Summary&amp;Assumptions'!$J$31,EO$47&gt;=$FQ226,EO$47&lt;=$FR226)*(('Summary&amp;Assumptions'!$H$25*$C226)*(1+'Summary&amp;Assumptions'!$J$29)^(EO$46-1))</f>
        <v>0</v>
      </c>
      <c r="EK226" s="588">
        <f>AND(EP$55&gt;0,SUM($E226:EJ226)&lt;'Summary&amp;Assumptions'!$G$32*$B226,$D226&gt;='Summary&amp;Assumptions'!$D$17,EP$47&gt;=$D226,EP$47&lt;=EDATE($D226,'Summary&amp;Assumptions'!$G$32))*$B226+AND(EP$56&lt;'Summary&amp;Assumptions'!$J$31,EP$47&gt;=$FO226,EP$47&lt;=$FP226)*(('Summary&amp;Assumptions'!$H$25*$C226)*(1+'Summary&amp;Assumptions'!$J$29)^(EP$46-1))+AND(EP$56&lt;'Summary&amp;Assumptions'!$J$31,EP$47&gt;=$FQ226,EP$47&lt;=$FR226)*(('Summary&amp;Assumptions'!$H$25*$C226)*(1+'Summary&amp;Assumptions'!$J$29)^(EP$46-1))</f>
        <v>0</v>
      </c>
      <c r="EL226" s="588">
        <f>AND(EQ$55&gt;0,SUM($E226:EK226)&lt;'Summary&amp;Assumptions'!$G$32*$B226,$D226&gt;='Summary&amp;Assumptions'!$D$17,EQ$47&gt;=$D226,EQ$47&lt;=EDATE($D226,'Summary&amp;Assumptions'!$G$32))*$B226+AND(EQ$56&lt;'Summary&amp;Assumptions'!$J$31,EQ$47&gt;=$FO226,EQ$47&lt;=$FP226)*(('Summary&amp;Assumptions'!$H$25*$C226)*(1+'Summary&amp;Assumptions'!$J$29)^(EQ$46-1))+AND(EQ$56&lt;'Summary&amp;Assumptions'!$J$31,EQ$47&gt;=$FQ226,EQ$47&lt;=$FR226)*(('Summary&amp;Assumptions'!$H$25*$C226)*(1+'Summary&amp;Assumptions'!$J$29)^(EQ$46-1))</f>
        <v>0</v>
      </c>
      <c r="EM226" s="588">
        <f>AND(ER$55&gt;0,SUM($E226:EL226)&lt;'Summary&amp;Assumptions'!$G$32*$B226,$D226&gt;='Summary&amp;Assumptions'!$D$17,ER$47&gt;=$D226,ER$47&lt;=EDATE($D226,'Summary&amp;Assumptions'!$G$32))*$B226+AND(ER$56&lt;'Summary&amp;Assumptions'!$J$31,ER$47&gt;=$FO226,ER$47&lt;=$FP226)*(('Summary&amp;Assumptions'!$H$25*$C226)*(1+'Summary&amp;Assumptions'!$J$29)^(ER$46-1))+AND(ER$56&lt;'Summary&amp;Assumptions'!$J$31,ER$47&gt;=$FQ226,ER$47&lt;=$FR226)*(('Summary&amp;Assumptions'!$H$25*$C226)*(1+'Summary&amp;Assumptions'!$J$29)^(ER$46-1))</f>
        <v>0</v>
      </c>
      <c r="EN226" s="588">
        <f>AND(ES$55&gt;0,SUM($E226:EM226)&lt;'Summary&amp;Assumptions'!$G$32*$B226,$D226&gt;='Summary&amp;Assumptions'!$D$17,ES$47&gt;=$D226,ES$47&lt;=EDATE($D226,'Summary&amp;Assumptions'!$G$32))*$B226+AND(ES$56&lt;'Summary&amp;Assumptions'!$J$31,ES$47&gt;=$FO226,ES$47&lt;=$FP226)*(('Summary&amp;Assumptions'!$H$25*$C226)*(1+'Summary&amp;Assumptions'!$J$29)^(ES$46-1))+AND(ES$56&lt;'Summary&amp;Assumptions'!$J$31,ES$47&gt;=$FQ226,ES$47&lt;=$FR226)*(('Summary&amp;Assumptions'!$H$25*$C226)*(1+'Summary&amp;Assumptions'!$J$29)^(ES$46-1))</f>
        <v>0</v>
      </c>
      <c r="EO226" s="588">
        <f>AND(ET$55&gt;0,SUM($E226:EN226)&lt;'Summary&amp;Assumptions'!$G$32*$B226,$D226&gt;='Summary&amp;Assumptions'!$D$17,ET$47&gt;=$D226,ET$47&lt;=EDATE($D226,'Summary&amp;Assumptions'!$G$32))*$B226+AND(ET$56&lt;'Summary&amp;Assumptions'!$J$31,ET$47&gt;=$FO226,ET$47&lt;=$FP226)*(('Summary&amp;Assumptions'!$H$25*$C226)*(1+'Summary&amp;Assumptions'!$J$29)^(ET$46-1))+AND(ET$56&lt;'Summary&amp;Assumptions'!$J$31,ET$47&gt;=$FQ226,ET$47&lt;=$FR226)*(('Summary&amp;Assumptions'!$H$25*$C226)*(1+'Summary&amp;Assumptions'!$J$29)^(ET$46-1))</f>
        <v>0</v>
      </c>
      <c r="EP226" s="588">
        <f>AND(EU$55&gt;0,SUM($E226:EO226)&lt;'Summary&amp;Assumptions'!$G$32*$B226,$D226&gt;='Summary&amp;Assumptions'!$D$17,EU$47&gt;=$D226,EU$47&lt;=EDATE($D226,'Summary&amp;Assumptions'!$G$32))*$B226+AND(EU$56&lt;'Summary&amp;Assumptions'!$J$31,EU$47&gt;=$FO226,EU$47&lt;=$FP226)*(('Summary&amp;Assumptions'!$H$25*$C226)*(1+'Summary&amp;Assumptions'!$J$29)^(EU$46-1))+AND(EU$56&lt;'Summary&amp;Assumptions'!$J$31,EU$47&gt;=$FQ226,EU$47&lt;=$FR226)*(('Summary&amp;Assumptions'!$H$25*$C226)*(1+'Summary&amp;Assumptions'!$J$29)^(EU$46-1))</f>
        <v>0</v>
      </c>
      <c r="EQ226" s="588">
        <f>AND(EV$55&gt;0,SUM($E226:EP226)&lt;'Summary&amp;Assumptions'!$G$32*$B226,$D226&gt;='Summary&amp;Assumptions'!$D$17,EV$47&gt;=$D226,EV$47&lt;=EDATE($D226,'Summary&amp;Assumptions'!$G$32))*$B226+AND(EV$56&lt;'Summary&amp;Assumptions'!$J$31,EV$47&gt;=$FO226,EV$47&lt;=$FP226)*(('Summary&amp;Assumptions'!$H$25*$C226)*(1+'Summary&amp;Assumptions'!$J$29)^(EV$46-1))+AND(EV$56&lt;'Summary&amp;Assumptions'!$J$31,EV$47&gt;=$FQ226,EV$47&lt;=$FR226)*(('Summary&amp;Assumptions'!$H$25*$C226)*(1+'Summary&amp;Assumptions'!$J$29)^(EV$46-1))</f>
        <v>0</v>
      </c>
      <c r="ER226" s="588">
        <f>AND(EW$55&gt;0,SUM($E226:EQ226)&lt;'Summary&amp;Assumptions'!$G$32*$B226,$D226&gt;='Summary&amp;Assumptions'!$D$17,EW$47&gt;=$D226,EW$47&lt;=EDATE($D226,'Summary&amp;Assumptions'!$G$32))*$B226+AND(EW$56&lt;'Summary&amp;Assumptions'!$J$31,EW$47&gt;=$FO226,EW$47&lt;=$FP226)*(('Summary&amp;Assumptions'!$H$25*$C226)*(1+'Summary&amp;Assumptions'!$J$29)^(EW$46-1))+AND(EW$56&lt;'Summary&amp;Assumptions'!$J$31,EW$47&gt;=$FQ226,EW$47&lt;=$FR226)*(('Summary&amp;Assumptions'!$H$25*$C226)*(1+'Summary&amp;Assumptions'!$J$29)^(EW$46-1))</f>
        <v>0</v>
      </c>
      <c r="ES226" s="588">
        <f>AND(EX$55&gt;0,SUM($E226:ER226)&lt;'Summary&amp;Assumptions'!$G$32*$B226,$D226&gt;='Summary&amp;Assumptions'!$D$17,EX$47&gt;=$D226,EX$47&lt;=EDATE($D226,'Summary&amp;Assumptions'!$G$32))*$B226+AND(EX$56&lt;'Summary&amp;Assumptions'!$J$31,EX$47&gt;=$FO226,EX$47&lt;=$FP226)*(('Summary&amp;Assumptions'!$H$25*$C226)*(1+'Summary&amp;Assumptions'!$J$29)^(EX$46-1))+AND(EX$56&lt;'Summary&amp;Assumptions'!$J$31,EX$47&gt;=$FQ226,EX$47&lt;=$FR226)*(('Summary&amp;Assumptions'!$H$25*$C226)*(1+'Summary&amp;Assumptions'!$J$29)^(EX$46-1))</f>
        <v>0</v>
      </c>
      <c r="ET226" s="588">
        <f>AND(EY$55&gt;0,SUM($E226:ES226)&lt;'Summary&amp;Assumptions'!$G$32*$B226,$D226&gt;='Summary&amp;Assumptions'!$D$17,EY$47&gt;=$D226,EY$47&lt;=EDATE($D226,'Summary&amp;Assumptions'!$G$32))*$B226+AND(EY$56&lt;'Summary&amp;Assumptions'!$J$31,EY$47&gt;=$FO226,EY$47&lt;=$FP226)*(('Summary&amp;Assumptions'!$H$25*$C226)*(1+'Summary&amp;Assumptions'!$J$29)^(EY$46-1))+AND(EY$56&lt;'Summary&amp;Assumptions'!$J$31,EY$47&gt;=$FQ226,EY$47&lt;=$FR226)*(('Summary&amp;Assumptions'!$H$25*$C226)*(1+'Summary&amp;Assumptions'!$J$29)^(EY$46-1))</f>
        <v>0</v>
      </c>
      <c r="EU226" s="588">
        <f>AND(EZ$55&gt;0,SUM($E226:ET226)&lt;'Summary&amp;Assumptions'!$G$32*$B226,$D226&gt;='Summary&amp;Assumptions'!$D$17,EZ$47&gt;=$D226,EZ$47&lt;=EDATE($D226,'Summary&amp;Assumptions'!$G$32))*$B226+AND(EZ$56&lt;'Summary&amp;Assumptions'!$J$31,EZ$47&gt;=$FO226,EZ$47&lt;=$FP226)*(('Summary&amp;Assumptions'!$H$25*$C226)*(1+'Summary&amp;Assumptions'!$J$29)^(EZ$46-1))+AND(EZ$56&lt;'Summary&amp;Assumptions'!$J$31,EZ$47&gt;=$FQ226,EZ$47&lt;=$FR226)*(('Summary&amp;Assumptions'!$H$25*$C226)*(1+'Summary&amp;Assumptions'!$J$29)^(EZ$46-1))</f>
        <v>0</v>
      </c>
      <c r="EV226" s="588">
        <f>AND(FA$55&gt;0,SUM($E226:EU226)&lt;'Summary&amp;Assumptions'!$G$32*$B226,$D226&gt;='Summary&amp;Assumptions'!$D$17,FA$47&gt;=$D226,FA$47&lt;=EDATE($D226,'Summary&amp;Assumptions'!$G$32))*$B226+AND(FA$56&lt;'Summary&amp;Assumptions'!$J$31,FA$47&gt;=$FO226,FA$47&lt;=$FP226)*(('Summary&amp;Assumptions'!$H$25*$C226)*(1+'Summary&amp;Assumptions'!$J$29)^(FA$46-1))+AND(FA$56&lt;'Summary&amp;Assumptions'!$J$31,FA$47&gt;=$FQ226,FA$47&lt;=$FR226)*(('Summary&amp;Assumptions'!$H$25*$C226)*(1+'Summary&amp;Assumptions'!$J$29)^(FA$46-1))</f>
        <v>0</v>
      </c>
      <c r="EW226" s="588">
        <f>AND(FB$55&gt;0,SUM($E226:EV226)&lt;'Summary&amp;Assumptions'!$G$32*$B226,$D226&gt;='Summary&amp;Assumptions'!$D$17,FB$47&gt;=$D226,FB$47&lt;=EDATE($D226,'Summary&amp;Assumptions'!$G$32))*$B226+AND(FB$56&lt;'Summary&amp;Assumptions'!$J$31,FB$47&gt;=$FO226,FB$47&lt;=$FP226)*(('Summary&amp;Assumptions'!$H$25*$C226)*(1+'Summary&amp;Assumptions'!$J$29)^(FB$46-1))+AND(FB$56&lt;'Summary&amp;Assumptions'!$J$31,FB$47&gt;=$FQ226,FB$47&lt;=$FR226)*(('Summary&amp;Assumptions'!$H$25*$C226)*(1+'Summary&amp;Assumptions'!$J$29)^(FB$46-1))</f>
        <v>0</v>
      </c>
      <c r="EX226" s="588">
        <f>AND(FC$55&gt;0,SUM($E226:EW226)&lt;'Summary&amp;Assumptions'!$G$32*$B226,$D226&gt;='Summary&amp;Assumptions'!$D$17,FC$47&gt;=$D226,FC$47&lt;=EDATE($D226,'Summary&amp;Assumptions'!$G$32))*$B226+AND(FC$56&lt;'Summary&amp;Assumptions'!$J$31,FC$47&gt;=$FO226,FC$47&lt;=$FP226)*(('Summary&amp;Assumptions'!$H$25*$C226)*(1+'Summary&amp;Assumptions'!$J$29)^(FC$46-1))+AND(FC$56&lt;'Summary&amp;Assumptions'!$J$31,FC$47&gt;=$FQ226,FC$47&lt;=$FR226)*(('Summary&amp;Assumptions'!$H$25*$C226)*(1+'Summary&amp;Assumptions'!$J$29)^(FC$46-1))</f>
        <v>0</v>
      </c>
      <c r="EY226" s="588">
        <f>AND(FD$55&gt;0,SUM($E226:EX226)&lt;'Summary&amp;Assumptions'!$G$32*$B226,$D226&gt;='Summary&amp;Assumptions'!$D$17,FD$47&gt;=$D226,FD$47&lt;=EDATE($D226,'Summary&amp;Assumptions'!$G$32))*$B226+AND(FD$56&lt;'Summary&amp;Assumptions'!$J$31,FD$47&gt;=$FO226,FD$47&lt;=$FP226)*(('Summary&amp;Assumptions'!$H$25*$C226)*(1+'Summary&amp;Assumptions'!$J$29)^(FD$46-1))+AND(FD$56&lt;'Summary&amp;Assumptions'!$J$31,FD$47&gt;=$FQ226,FD$47&lt;=$FR226)*(('Summary&amp;Assumptions'!$H$25*$C226)*(1+'Summary&amp;Assumptions'!$J$29)^(FD$46-1))</f>
        <v>0</v>
      </c>
      <c r="EZ226" s="588">
        <f>AND(FE$55&gt;0,SUM($E226:EY226)&lt;'Summary&amp;Assumptions'!$G$32*$B226,$D226&gt;='Summary&amp;Assumptions'!$D$17,FE$47&gt;=$D226,FE$47&lt;=EDATE($D226,'Summary&amp;Assumptions'!$G$32))*$B226+AND(FE$56&lt;'Summary&amp;Assumptions'!$J$31,FE$47&gt;=$FO226,FE$47&lt;=$FP226)*(('Summary&amp;Assumptions'!$H$25*$C226)*(1+'Summary&amp;Assumptions'!$J$29)^(FE$46-1))+AND(FE$56&lt;'Summary&amp;Assumptions'!$J$31,FE$47&gt;=$FQ226,FE$47&lt;=$FR226)*(('Summary&amp;Assumptions'!$H$25*$C226)*(1+'Summary&amp;Assumptions'!$J$29)^(FE$46-1))</f>
        <v>0</v>
      </c>
      <c r="FA226" s="588">
        <f>AND(FF$55&gt;0,SUM($E226:EZ226)&lt;'Summary&amp;Assumptions'!$G$32*$B226,$D226&gt;='Summary&amp;Assumptions'!$D$17,FF$47&gt;=$D226,FF$47&lt;=EDATE($D226,'Summary&amp;Assumptions'!$G$32))*$B226+AND(FF$56&lt;'Summary&amp;Assumptions'!$J$31,FF$47&gt;=$FO226,FF$47&lt;=$FP226)*(('Summary&amp;Assumptions'!$H$25*$C226)*(1+'Summary&amp;Assumptions'!$J$29)^(FF$46-1))+AND(FF$56&lt;'Summary&amp;Assumptions'!$J$31,FF$47&gt;=$FQ226,FF$47&lt;=$FR226)*(('Summary&amp;Assumptions'!$H$25*$C226)*(1+'Summary&amp;Assumptions'!$J$29)^(FF$46-1))</f>
        <v>0</v>
      </c>
      <c r="FB226" s="588">
        <f>AND(FG$55&gt;0,SUM($E226:FA226)&lt;'Summary&amp;Assumptions'!$G$32*$B226,$D226&gt;='Summary&amp;Assumptions'!$D$17,FG$47&gt;=$D226,FG$47&lt;=EDATE($D226,'Summary&amp;Assumptions'!$G$32))*$B226+AND(FG$56&lt;'Summary&amp;Assumptions'!$J$31,FG$47&gt;=$FO226,FG$47&lt;=$FP226)*(('Summary&amp;Assumptions'!$H$25*$C226)*(1+'Summary&amp;Assumptions'!$J$29)^(FG$46-1))+AND(FG$56&lt;'Summary&amp;Assumptions'!$J$31,FG$47&gt;=$FQ226,FG$47&lt;=$FR226)*(('Summary&amp;Assumptions'!$H$25*$C226)*(1+'Summary&amp;Assumptions'!$J$29)^(FG$46-1))</f>
        <v>0</v>
      </c>
      <c r="FC226" s="588">
        <f>AND(FH$55&gt;0,SUM($E226:FB226)&lt;'Summary&amp;Assumptions'!$G$32*$B226,$D226&gt;='Summary&amp;Assumptions'!$D$17,FH$47&gt;=$D226,FH$47&lt;=EDATE($D226,'Summary&amp;Assumptions'!$G$32))*$B226+AND(FH$56&lt;'Summary&amp;Assumptions'!$J$31,FH$47&gt;=$FO226,FH$47&lt;=$FP226)*(('Summary&amp;Assumptions'!$H$25*$C226)*(1+'Summary&amp;Assumptions'!$J$29)^(FH$46-1))+AND(FH$56&lt;'Summary&amp;Assumptions'!$J$31,FH$47&gt;=$FQ226,FH$47&lt;=$FR226)*(('Summary&amp;Assumptions'!$H$25*$C226)*(1+'Summary&amp;Assumptions'!$J$29)^(FH$46-1))</f>
        <v>0</v>
      </c>
      <c r="FD226" s="588">
        <f>AND(FI$55&gt;0,SUM($E226:FC226)&lt;'Summary&amp;Assumptions'!$G$32*$B226,$D226&gt;='Summary&amp;Assumptions'!$D$17,FI$47&gt;=$D226,FI$47&lt;=EDATE($D226,'Summary&amp;Assumptions'!$G$32))*$B226+AND(FI$56&lt;'Summary&amp;Assumptions'!$J$31,FI$47&gt;=$FO226,FI$47&lt;=$FP226)*(('Summary&amp;Assumptions'!$H$25*$C226)*(1+'Summary&amp;Assumptions'!$J$29)^(FI$46-1))+AND(FI$56&lt;'Summary&amp;Assumptions'!$J$31,FI$47&gt;=$FQ226,FI$47&lt;=$FR226)*(('Summary&amp;Assumptions'!$H$25*$C226)*(1+'Summary&amp;Assumptions'!$J$29)^(FI$46-1))</f>
        <v>0</v>
      </c>
      <c r="FE226" s="588">
        <f>AND(FJ$55&gt;0,SUM($E226:FD226)&lt;'Summary&amp;Assumptions'!$G$32*$B226,$D226&gt;='Summary&amp;Assumptions'!$D$17,FJ$47&gt;=$D226,FJ$47&lt;=EDATE($D226,'Summary&amp;Assumptions'!$G$32))*$B226+AND(FJ$56&lt;'Summary&amp;Assumptions'!$J$31,FJ$47&gt;=$FO226,FJ$47&lt;=$FP226)*(('Summary&amp;Assumptions'!$H$25*$C226)*(1+'Summary&amp;Assumptions'!$J$29)^(FJ$46-1))+AND(FJ$56&lt;'Summary&amp;Assumptions'!$J$31,FJ$47&gt;=$FQ226,FJ$47&lt;=$FR226)*(('Summary&amp;Assumptions'!$H$25*$C226)*(1+'Summary&amp;Assumptions'!$J$29)^(FJ$46-1))</f>
        <v>0</v>
      </c>
      <c r="FF226" s="588">
        <f>AND(FK$55&gt;0,SUM($E226:FE226)&lt;'Summary&amp;Assumptions'!$G$32*$B226,$D226&gt;='Summary&amp;Assumptions'!$D$17,FK$47&gt;=$D226,FK$47&lt;=EDATE($D226,'Summary&amp;Assumptions'!$G$32))*$B226+AND(FK$56&lt;'Summary&amp;Assumptions'!$J$31,FK$47&gt;=$FO226,FK$47&lt;=$FP226)*(('Summary&amp;Assumptions'!$H$25*$C226)*(1+'Summary&amp;Assumptions'!$J$29)^(FK$46-1))+AND(FK$56&lt;'Summary&amp;Assumptions'!$J$31,FK$47&gt;=$FQ226,FK$47&lt;=$FR226)*(('Summary&amp;Assumptions'!$H$25*$C226)*(1+'Summary&amp;Assumptions'!$J$29)^(FK$46-1))</f>
        <v>0</v>
      </c>
      <c r="FG226" s="588">
        <f>AND(FL$55&gt;0,SUM($E226:FF226)&lt;'Summary&amp;Assumptions'!$G$32*$B226,$D226&gt;='Summary&amp;Assumptions'!$D$17,FL$47&gt;=$D226,FL$47&lt;=EDATE($D226,'Summary&amp;Assumptions'!$G$32))*$B226+AND(FL$56&lt;'Summary&amp;Assumptions'!$J$31,FL$47&gt;=$FO226,FL$47&lt;=$FP226)*(('Summary&amp;Assumptions'!$H$25*$C226)*(1+'Summary&amp;Assumptions'!$J$29)^(FL$46-1))+AND(FL$56&lt;'Summary&amp;Assumptions'!$J$31,FL$47&gt;=$FQ226,FL$47&lt;=$FR226)*(('Summary&amp;Assumptions'!$H$25*$C226)*(1+'Summary&amp;Assumptions'!$J$29)^(FL$46-1))</f>
        <v>0</v>
      </c>
      <c r="FH226" s="588">
        <f>AND(FM$55&gt;0,SUM($E226:FG226)&lt;'Summary&amp;Assumptions'!$G$32*$B226,$D226&gt;='Summary&amp;Assumptions'!$D$17,FM$47&gt;=$D226,FM$47&lt;=EDATE($D226,'Summary&amp;Assumptions'!$G$32))*$B226+AND(FM$56&lt;'Summary&amp;Assumptions'!$J$31,FM$47&gt;=$FO226,FM$47&lt;=$FP226)*(('Summary&amp;Assumptions'!$H$25*$C226)*(1+'Summary&amp;Assumptions'!$J$29)^(FM$46-1))+AND(FM$56&lt;'Summary&amp;Assumptions'!$J$31,FM$47&gt;=$FQ226,FM$47&lt;=$FR226)*(('Summary&amp;Assumptions'!$H$25*$C226)*(1+'Summary&amp;Assumptions'!$J$29)^(FM$46-1))</f>
        <v>0</v>
      </c>
      <c r="FI226" s="588">
        <f>AND(FN$55&gt;0,SUM($E226:FH226)&lt;'Summary&amp;Assumptions'!$G$32*$B226,$D226&gt;='Summary&amp;Assumptions'!$D$17,FN$47&gt;=$D226,FN$47&lt;=EDATE($D226,'Summary&amp;Assumptions'!$G$32))*$B226+AND(FN$56&lt;'Summary&amp;Assumptions'!$J$31,FN$47&gt;=$FO226,FN$47&lt;=$FP226)*(('Summary&amp;Assumptions'!$H$25*$C226)*(1+'Summary&amp;Assumptions'!$J$29)^(FN$46-1))+AND(FN$56&lt;'Summary&amp;Assumptions'!$J$31,FN$47&gt;=$FQ226,FN$47&lt;=$FR226)*(('Summary&amp;Assumptions'!$H$25*$C226)*(1+'Summary&amp;Assumptions'!$J$29)^(FN$46-1))</f>
        <v>0</v>
      </c>
      <c r="FJ226" s="588">
        <f>AND(FO$55&gt;0,SUM($E226:FI226)&lt;'Summary&amp;Assumptions'!$G$32*$B226,$D226&gt;='Summary&amp;Assumptions'!$D$17,FO$47&gt;=$D226,FO$47&lt;=EDATE($D226,'Summary&amp;Assumptions'!$G$32))*$B226+AND(FO$56&lt;'Summary&amp;Assumptions'!$J$31,FO$47&gt;=$FO226,FO$47&lt;=$FP226)*(('Summary&amp;Assumptions'!$H$25*$C226)*(1+'Summary&amp;Assumptions'!$J$29)^(FO$46-1))+AND(FO$56&lt;'Summary&amp;Assumptions'!$J$31,FO$47&gt;=$FQ226,FO$47&lt;=$FR226)*(('Summary&amp;Assumptions'!$H$25*$C226)*(1+'Summary&amp;Assumptions'!$J$29)^(FO$46-1))</f>
        <v>0</v>
      </c>
      <c r="FK226" s="588">
        <f>AND(FP$55&gt;0,SUM($E226:FJ226)&lt;'Summary&amp;Assumptions'!$G$32*$B226,$D226&gt;='Summary&amp;Assumptions'!$D$17,FP$47&gt;=$D226,FP$47&lt;=EDATE($D226,'Summary&amp;Assumptions'!$G$32))*$B226+AND(FP$56&lt;'Summary&amp;Assumptions'!$J$31,FP$47&gt;=$FO226,FP$47&lt;=$FP226)*(('Summary&amp;Assumptions'!$H$25*$C226)*(1+'Summary&amp;Assumptions'!$J$29)^(FP$46-1))+AND(FP$56&lt;'Summary&amp;Assumptions'!$J$31,FP$47&gt;=$FQ226,FP$47&lt;=$FR226)*(('Summary&amp;Assumptions'!$H$25*$C226)*(1+'Summary&amp;Assumptions'!$J$29)^(FP$46-1))</f>
        <v>0</v>
      </c>
      <c r="FL226" s="588">
        <f>AND(FQ$55&gt;0,SUM($E226:FK226)&lt;'Summary&amp;Assumptions'!$G$32*$B226,$D226&gt;='Summary&amp;Assumptions'!$D$17,FQ$47&gt;=$D226,FQ$47&lt;=EDATE($D226,'Summary&amp;Assumptions'!$G$32))*$B226+AND(FQ$56&lt;'Summary&amp;Assumptions'!$J$31,FQ$47&gt;=$FO226,FQ$47&lt;=$FP226)*(('Summary&amp;Assumptions'!$H$25*$C226)*(1+'Summary&amp;Assumptions'!$J$29)^(FQ$46-1))+AND(FQ$56&lt;'Summary&amp;Assumptions'!$J$31,FQ$47&gt;=$FQ226,FQ$47&lt;=$FR226)*(('Summary&amp;Assumptions'!$H$25*$C226)*(1+'Summary&amp;Assumptions'!$J$29)^(FQ$46-1))</f>
        <v>0</v>
      </c>
      <c r="FO226" s="576">
        <f>EDATE(D226,'Summary&amp;Assumptions'!$G$34)</f>
        <v>47665</v>
      </c>
      <c r="FP226" s="576">
        <f>EDATE(FO226,'Summary&amp;Assumptions'!$G$33-1)</f>
        <v>47696</v>
      </c>
      <c r="FQ226" s="576">
        <f>EDATE(FO226,'Summary&amp;Assumptions'!$G$34)</f>
        <v>48030</v>
      </c>
      <c r="FR226" s="576">
        <f>EDATE(FQ226,'Summary&amp;Assumptions'!$G$33-1)</f>
        <v>48061</v>
      </c>
    </row>
    <row r="227" spans="2:174" hidden="1" x14ac:dyDescent="0.2">
      <c r="B227" s="588">
        <v>0</v>
      </c>
      <c r="C227" s="193">
        <v>0</v>
      </c>
      <c r="D227" s="589">
        <v>47331</v>
      </c>
      <c r="E227" s="590"/>
      <c r="F227" s="588">
        <f>AND(K$55&gt;0,SUM($E227:E227)&lt;'Summary&amp;Assumptions'!$G$32*$B227,$D227&gt;='Summary&amp;Assumptions'!$D$17,K$47&gt;=$D227,K$47&lt;=EDATE($D227,'Summary&amp;Assumptions'!$G$32))*$B227+AND(K$56&lt;'Summary&amp;Assumptions'!$J$31,K$47&gt;=$FO227,K$47&lt;=$FP227)*(('Summary&amp;Assumptions'!$H$25*$C227)*(1+'Summary&amp;Assumptions'!$J$29)^(K$46-1))+AND(K$56&lt;'Summary&amp;Assumptions'!$J$31,K$47&gt;=$FQ227,K$47&lt;=$FR227)*(('Summary&amp;Assumptions'!$H$25*$C227)*(1+'Summary&amp;Assumptions'!$J$29)^(K$46-1))</f>
        <v>0</v>
      </c>
      <c r="G227" s="588">
        <f>AND(L$55&gt;0,SUM($E227:F227)&lt;'Summary&amp;Assumptions'!$G$32*$B227,$D227&gt;='Summary&amp;Assumptions'!$D$17,L$47&gt;=$D227,L$47&lt;=EDATE($D227,'Summary&amp;Assumptions'!$G$32))*$B227+AND(L$56&lt;'Summary&amp;Assumptions'!$J$31,L$47&gt;=$FO227,L$47&lt;=$FP227)*(('Summary&amp;Assumptions'!$H$25*$C227)*(1+'Summary&amp;Assumptions'!$J$29)^(L$46-1))+AND(L$56&lt;'Summary&amp;Assumptions'!$J$31,L$47&gt;=$FQ227,L$47&lt;=$FR227)*(('Summary&amp;Assumptions'!$H$25*$C227)*(1+'Summary&amp;Assumptions'!$J$29)^(L$46-1))</f>
        <v>0</v>
      </c>
      <c r="H227" s="588">
        <f>AND(M$55&gt;0,SUM($E227:G227)&lt;'Summary&amp;Assumptions'!$G$32*$B227,$D227&gt;='Summary&amp;Assumptions'!$D$17,M$47&gt;=$D227,M$47&lt;=EDATE($D227,'Summary&amp;Assumptions'!$G$32))*$B227+AND(M$56&lt;'Summary&amp;Assumptions'!$J$31,M$47&gt;=$FO227,M$47&lt;=$FP227)*(('Summary&amp;Assumptions'!$H$25*$C227)*(1+'Summary&amp;Assumptions'!$J$29)^(M$46-1))+AND(M$56&lt;'Summary&amp;Assumptions'!$J$31,M$47&gt;=$FQ227,M$47&lt;=$FR227)*(('Summary&amp;Assumptions'!$H$25*$C227)*(1+'Summary&amp;Assumptions'!$J$29)^(M$46-1))</f>
        <v>0</v>
      </c>
      <c r="I227" s="588">
        <f>AND(N$55&gt;0,SUM($E227:H227)&lt;'Summary&amp;Assumptions'!$G$32*$B227,$D227&gt;='Summary&amp;Assumptions'!$D$17,N$47&gt;=$D227,N$47&lt;=EDATE($D227,'Summary&amp;Assumptions'!$G$32))*$B227+AND(N$56&lt;'Summary&amp;Assumptions'!$J$31,N$47&gt;=$FO227,N$47&lt;=$FP227)*(('Summary&amp;Assumptions'!$H$25*$C227)*(1+'Summary&amp;Assumptions'!$J$29)^(N$46-1))+AND(N$56&lt;'Summary&amp;Assumptions'!$J$31,N$47&gt;=$FQ227,N$47&lt;=$FR227)*(('Summary&amp;Assumptions'!$H$25*$C227)*(1+'Summary&amp;Assumptions'!$J$29)^(N$46-1))</f>
        <v>0</v>
      </c>
      <c r="J227" s="588">
        <f>AND(O$55&gt;0,SUM($E227:I227)&lt;'Summary&amp;Assumptions'!$G$32*$B227,$D227&gt;='Summary&amp;Assumptions'!$D$17,O$47&gt;=$D227,O$47&lt;=EDATE($D227,'Summary&amp;Assumptions'!$G$32))*$B227+AND(O$56&lt;'Summary&amp;Assumptions'!$J$31,O$47&gt;=$FO227,O$47&lt;=$FP227)*(('Summary&amp;Assumptions'!$H$25*$C227)*(1+'Summary&amp;Assumptions'!$J$29)^(O$46-1))+AND(O$56&lt;'Summary&amp;Assumptions'!$J$31,O$47&gt;=$FQ227,O$47&lt;=$FR227)*(('Summary&amp;Assumptions'!$H$25*$C227)*(1+'Summary&amp;Assumptions'!$J$29)^(O$46-1))</f>
        <v>0</v>
      </c>
      <c r="K227" s="588">
        <f>AND(P$55&gt;0,SUM($E227:J227)&lt;'Summary&amp;Assumptions'!$G$32*$B227,$D227&gt;='Summary&amp;Assumptions'!$D$17,P$47&gt;=$D227,P$47&lt;=EDATE($D227,'Summary&amp;Assumptions'!$G$32))*$B227+AND(P$56&lt;'Summary&amp;Assumptions'!$J$31,P$47&gt;=$FO227,P$47&lt;=$FP227)*(('Summary&amp;Assumptions'!$H$25*$C227)*(1+'Summary&amp;Assumptions'!$J$29)^(P$46-1))+AND(P$56&lt;'Summary&amp;Assumptions'!$J$31,P$47&gt;=$FQ227,P$47&lt;=$FR227)*(('Summary&amp;Assumptions'!$H$25*$C227)*(1+'Summary&amp;Assumptions'!$J$29)^(P$46-1))</f>
        <v>0</v>
      </c>
      <c r="L227" s="588">
        <f>AND(Q$55&gt;0,SUM($E227:K227)&lt;'Summary&amp;Assumptions'!$G$32*$B227,$D227&gt;='Summary&amp;Assumptions'!$D$17,Q$47&gt;=$D227,Q$47&lt;=EDATE($D227,'Summary&amp;Assumptions'!$G$32))*$B227+AND(Q$56&lt;'Summary&amp;Assumptions'!$J$31,Q$47&gt;=$FO227,Q$47&lt;=$FP227)*(('Summary&amp;Assumptions'!$H$25*$C227)*(1+'Summary&amp;Assumptions'!$J$29)^(Q$46-1))+AND(Q$56&lt;'Summary&amp;Assumptions'!$J$31,Q$47&gt;=$FQ227,Q$47&lt;=$FR227)*(('Summary&amp;Assumptions'!$H$25*$C227)*(1+'Summary&amp;Assumptions'!$J$29)^(Q$46-1))</f>
        <v>0</v>
      </c>
      <c r="M227" s="588">
        <f>AND(R$55&gt;0,SUM($E227:L227)&lt;'Summary&amp;Assumptions'!$G$32*$B227,$D227&gt;='Summary&amp;Assumptions'!$D$17,R$47&gt;=$D227,R$47&lt;=EDATE($D227,'Summary&amp;Assumptions'!$G$32))*$B227+AND(R$56&lt;'Summary&amp;Assumptions'!$J$31,R$47&gt;=$FO227,R$47&lt;=$FP227)*(('Summary&amp;Assumptions'!$H$25*$C227)*(1+'Summary&amp;Assumptions'!$J$29)^(R$46-1))+AND(R$56&lt;'Summary&amp;Assumptions'!$J$31,R$47&gt;=$FQ227,R$47&lt;=$FR227)*(('Summary&amp;Assumptions'!$H$25*$C227)*(1+'Summary&amp;Assumptions'!$J$29)^(R$46-1))</f>
        <v>0</v>
      </c>
      <c r="N227" s="588">
        <f>AND(S$55&gt;0,SUM($E227:M227)&lt;'Summary&amp;Assumptions'!$G$32*$B227,$D227&gt;='Summary&amp;Assumptions'!$D$17,S$47&gt;=$D227,S$47&lt;=EDATE($D227,'Summary&amp;Assumptions'!$G$32))*$B227+AND(S$56&lt;'Summary&amp;Assumptions'!$J$31,S$47&gt;=$FO227,S$47&lt;=$FP227)*(('Summary&amp;Assumptions'!$H$25*$C227)*(1+'Summary&amp;Assumptions'!$J$29)^(S$46-1))+AND(S$56&lt;'Summary&amp;Assumptions'!$J$31,S$47&gt;=$FQ227,S$47&lt;=$FR227)*(('Summary&amp;Assumptions'!$H$25*$C227)*(1+'Summary&amp;Assumptions'!$J$29)^(S$46-1))</f>
        <v>0</v>
      </c>
      <c r="O227" s="588">
        <f>AND(T$55&gt;0,SUM($E227:N227)&lt;'Summary&amp;Assumptions'!$G$32*$B227,$D227&gt;='Summary&amp;Assumptions'!$D$17,T$47&gt;=$D227,T$47&lt;=EDATE($D227,'Summary&amp;Assumptions'!$G$32))*$B227+AND(T$56&lt;'Summary&amp;Assumptions'!$J$31,T$47&gt;=$FO227,T$47&lt;=$FP227)*(('Summary&amp;Assumptions'!$H$25*$C227)*(1+'Summary&amp;Assumptions'!$J$29)^(T$46-1))+AND(T$56&lt;'Summary&amp;Assumptions'!$J$31,T$47&gt;=$FQ227,T$47&lt;=$FR227)*(('Summary&amp;Assumptions'!$H$25*$C227)*(1+'Summary&amp;Assumptions'!$J$29)^(T$46-1))</f>
        <v>0</v>
      </c>
      <c r="P227" s="588">
        <f>AND(U$55&gt;0,SUM($E227:O227)&lt;'Summary&amp;Assumptions'!$G$32*$B227,$D227&gt;='Summary&amp;Assumptions'!$D$17,U$47&gt;=$D227,U$47&lt;=EDATE($D227,'Summary&amp;Assumptions'!$G$32))*$B227+AND(U$56&lt;'Summary&amp;Assumptions'!$J$31,U$47&gt;=$FO227,U$47&lt;=$FP227)*(('Summary&amp;Assumptions'!$H$25*$C227)*(1+'Summary&amp;Assumptions'!$J$29)^(U$46-1))+AND(U$56&lt;'Summary&amp;Assumptions'!$J$31,U$47&gt;=$FQ227,U$47&lt;=$FR227)*(('Summary&amp;Assumptions'!$H$25*$C227)*(1+'Summary&amp;Assumptions'!$J$29)^(U$46-1))</f>
        <v>0</v>
      </c>
      <c r="Q227" s="588">
        <f>AND(V$55&gt;0,SUM($E227:P227)&lt;'Summary&amp;Assumptions'!$G$32*$B227,$D227&gt;='Summary&amp;Assumptions'!$D$17,V$47&gt;=$D227,V$47&lt;=EDATE($D227,'Summary&amp;Assumptions'!$G$32))*$B227+AND(V$56&lt;'Summary&amp;Assumptions'!$J$31,V$47&gt;=$FO227,V$47&lt;=$FP227)*(('Summary&amp;Assumptions'!$H$25*$C227)*(1+'Summary&amp;Assumptions'!$J$29)^(V$46-1))+AND(V$56&lt;'Summary&amp;Assumptions'!$J$31,V$47&gt;=$FQ227,V$47&lt;=$FR227)*(('Summary&amp;Assumptions'!$H$25*$C227)*(1+'Summary&amp;Assumptions'!$J$29)^(V$46-1))</f>
        <v>0</v>
      </c>
      <c r="R227" s="588">
        <f>AND(W$55&gt;0,SUM($E227:Q227)&lt;'Summary&amp;Assumptions'!$G$32*$B227,$D227&gt;='Summary&amp;Assumptions'!$D$17,W$47&gt;=$D227,W$47&lt;=EDATE($D227,'Summary&amp;Assumptions'!$G$32))*$B227+AND(W$56&lt;'Summary&amp;Assumptions'!$J$31,W$47&gt;=$FO227,W$47&lt;=$FP227)*(('Summary&amp;Assumptions'!$H$25*$C227)*(1+'Summary&amp;Assumptions'!$J$29)^(W$46-1))+AND(W$56&lt;'Summary&amp;Assumptions'!$J$31,W$47&gt;=$FQ227,W$47&lt;=$FR227)*(('Summary&amp;Assumptions'!$H$25*$C227)*(1+'Summary&amp;Assumptions'!$J$29)^(W$46-1))</f>
        <v>0</v>
      </c>
      <c r="S227" s="588">
        <f>AND(X$55&gt;0,SUM($E227:R227)&lt;'Summary&amp;Assumptions'!$G$32*$B227,$D227&gt;='Summary&amp;Assumptions'!$D$17,X$47&gt;=$D227,X$47&lt;=EDATE($D227,'Summary&amp;Assumptions'!$G$32))*$B227+AND(X$56&lt;'Summary&amp;Assumptions'!$J$31,X$47&gt;=$FO227,X$47&lt;=$FP227)*(('Summary&amp;Assumptions'!$H$25*$C227)*(1+'Summary&amp;Assumptions'!$J$29)^(X$46-1))+AND(X$56&lt;'Summary&amp;Assumptions'!$J$31,X$47&gt;=$FQ227,X$47&lt;=$FR227)*(('Summary&amp;Assumptions'!$H$25*$C227)*(1+'Summary&amp;Assumptions'!$J$29)^(X$46-1))</f>
        <v>0</v>
      </c>
      <c r="T227" s="588">
        <f>AND(Y$55&gt;0,SUM($E227:S227)&lt;'Summary&amp;Assumptions'!$G$32*$B227,$D227&gt;='Summary&amp;Assumptions'!$D$17,Y$47&gt;=$D227,Y$47&lt;=EDATE($D227,'Summary&amp;Assumptions'!$G$32))*$B227+AND(Y$56&lt;'Summary&amp;Assumptions'!$J$31,Y$47&gt;=$FO227,Y$47&lt;=$FP227)*(('Summary&amp;Assumptions'!$H$25*$C227)*(1+'Summary&amp;Assumptions'!$J$29)^(Y$46-1))+AND(Y$56&lt;'Summary&amp;Assumptions'!$J$31,Y$47&gt;=$FQ227,Y$47&lt;=$FR227)*(('Summary&amp;Assumptions'!$H$25*$C227)*(1+'Summary&amp;Assumptions'!$J$29)^(Y$46-1))</f>
        <v>0</v>
      </c>
      <c r="U227" s="588">
        <f>AND(Z$55&gt;0,SUM($E227:T227)&lt;'Summary&amp;Assumptions'!$G$32*$B227,$D227&gt;='Summary&amp;Assumptions'!$D$17,Z$47&gt;=$D227,Z$47&lt;=EDATE($D227,'Summary&amp;Assumptions'!$G$32))*$B227+AND(Z$56&lt;'Summary&amp;Assumptions'!$J$31,Z$47&gt;=$FO227,Z$47&lt;=$FP227)*(('Summary&amp;Assumptions'!$H$25*$C227)*(1+'Summary&amp;Assumptions'!$J$29)^(Z$46-1))+AND(Z$56&lt;'Summary&amp;Assumptions'!$J$31,Z$47&gt;=$FQ227,Z$47&lt;=$FR227)*(('Summary&amp;Assumptions'!$H$25*$C227)*(1+'Summary&amp;Assumptions'!$J$29)^(Z$46-1))</f>
        <v>0</v>
      </c>
      <c r="V227" s="588">
        <f>AND(AA$55&gt;0,SUM($E227:U227)&lt;'Summary&amp;Assumptions'!$G$32*$B227,$D227&gt;='Summary&amp;Assumptions'!$D$17,AA$47&gt;=$D227,AA$47&lt;=EDATE($D227,'Summary&amp;Assumptions'!$G$32))*$B227+AND(AA$56&lt;'Summary&amp;Assumptions'!$J$31,AA$47&gt;=$FO227,AA$47&lt;=$FP227)*(('Summary&amp;Assumptions'!$H$25*$C227)*(1+'Summary&amp;Assumptions'!$J$29)^(AA$46-1))+AND(AA$56&lt;'Summary&amp;Assumptions'!$J$31,AA$47&gt;=$FQ227,AA$47&lt;=$FR227)*(('Summary&amp;Assumptions'!$H$25*$C227)*(1+'Summary&amp;Assumptions'!$J$29)^(AA$46-1))</f>
        <v>0</v>
      </c>
      <c r="W227" s="588">
        <f>AND(AB$55&gt;0,SUM($E227:V227)&lt;'Summary&amp;Assumptions'!$G$32*$B227,$D227&gt;='Summary&amp;Assumptions'!$D$17,AB$47&gt;=$D227,AB$47&lt;=EDATE($D227,'Summary&amp;Assumptions'!$G$32))*$B227+AND(AB$56&lt;'Summary&amp;Assumptions'!$J$31,AB$47&gt;=$FO227,AB$47&lt;=$FP227)*(('Summary&amp;Assumptions'!$H$25*$C227)*(1+'Summary&amp;Assumptions'!$J$29)^(AB$46-1))+AND(AB$56&lt;'Summary&amp;Assumptions'!$J$31,AB$47&gt;=$FQ227,AB$47&lt;=$FR227)*(('Summary&amp;Assumptions'!$H$25*$C227)*(1+'Summary&amp;Assumptions'!$J$29)^(AB$46-1))</f>
        <v>0</v>
      </c>
      <c r="X227" s="588">
        <f>AND(AC$55&gt;0,SUM($E227:W227)&lt;'Summary&amp;Assumptions'!$G$32*$B227,$D227&gt;='Summary&amp;Assumptions'!$D$17,AC$47&gt;=$D227,AC$47&lt;=EDATE($D227,'Summary&amp;Assumptions'!$G$32))*$B227+AND(AC$56&lt;'Summary&amp;Assumptions'!$J$31,AC$47&gt;=$FO227,AC$47&lt;=$FP227)*(('Summary&amp;Assumptions'!$H$25*$C227)*(1+'Summary&amp;Assumptions'!$J$29)^(AC$46-1))+AND(AC$56&lt;'Summary&amp;Assumptions'!$J$31,AC$47&gt;=$FQ227,AC$47&lt;=$FR227)*(('Summary&amp;Assumptions'!$H$25*$C227)*(1+'Summary&amp;Assumptions'!$J$29)^(AC$46-1))</f>
        <v>0</v>
      </c>
      <c r="Y227" s="588">
        <f>AND(AD$55&gt;0,SUM($E227:X227)&lt;'Summary&amp;Assumptions'!$G$32*$B227,$D227&gt;='Summary&amp;Assumptions'!$D$17,AD$47&gt;=$D227,AD$47&lt;=EDATE($D227,'Summary&amp;Assumptions'!$G$32))*$B227+AND(AD$56&lt;'Summary&amp;Assumptions'!$J$31,AD$47&gt;=$FO227,AD$47&lt;=$FP227)*(('Summary&amp;Assumptions'!$H$25*$C227)*(1+'Summary&amp;Assumptions'!$J$29)^(AD$46-1))+AND(AD$56&lt;'Summary&amp;Assumptions'!$J$31,AD$47&gt;=$FQ227,AD$47&lt;=$FR227)*(('Summary&amp;Assumptions'!$H$25*$C227)*(1+'Summary&amp;Assumptions'!$J$29)^(AD$46-1))</f>
        <v>0</v>
      </c>
      <c r="Z227" s="588">
        <f>AND(AE$55&gt;0,SUM($E227:Y227)&lt;'Summary&amp;Assumptions'!$G$32*$B227,$D227&gt;='Summary&amp;Assumptions'!$D$17,AE$47&gt;=$D227,AE$47&lt;=EDATE($D227,'Summary&amp;Assumptions'!$G$32))*$B227+AND(AE$56&lt;'Summary&amp;Assumptions'!$J$31,AE$47&gt;=$FO227,AE$47&lt;=$FP227)*(('Summary&amp;Assumptions'!$H$25*$C227)*(1+'Summary&amp;Assumptions'!$J$29)^(AE$46-1))+AND(AE$56&lt;'Summary&amp;Assumptions'!$J$31,AE$47&gt;=$FQ227,AE$47&lt;=$FR227)*(('Summary&amp;Assumptions'!$H$25*$C227)*(1+'Summary&amp;Assumptions'!$J$29)^(AE$46-1))</f>
        <v>0</v>
      </c>
      <c r="AA227" s="588">
        <f>AND(AF$55&gt;0,SUM($E227:Z227)&lt;'Summary&amp;Assumptions'!$G$32*$B227,$D227&gt;='Summary&amp;Assumptions'!$D$17,AF$47&gt;=$D227,AF$47&lt;=EDATE($D227,'Summary&amp;Assumptions'!$G$32))*$B227+AND(AF$56&lt;'Summary&amp;Assumptions'!$J$31,AF$47&gt;=$FO227,AF$47&lt;=$FP227)*(('Summary&amp;Assumptions'!$H$25*$C227)*(1+'Summary&amp;Assumptions'!$J$29)^(AF$46-1))+AND(AF$56&lt;'Summary&amp;Assumptions'!$J$31,AF$47&gt;=$FQ227,AF$47&lt;=$FR227)*(('Summary&amp;Assumptions'!$H$25*$C227)*(1+'Summary&amp;Assumptions'!$J$29)^(AF$46-1))</f>
        <v>0</v>
      </c>
      <c r="AB227" s="588">
        <f>AND(AG$55&gt;0,SUM($E227:AA227)&lt;'Summary&amp;Assumptions'!$G$32*$B227,$D227&gt;='Summary&amp;Assumptions'!$D$17,AG$47&gt;=$D227,AG$47&lt;=EDATE($D227,'Summary&amp;Assumptions'!$G$32))*$B227+AND(AG$56&lt;'Summary&amp;Assumptions'!$J$31,AG$47&gt;=$FO227,AG$47&lt;=$FP227)*(('Summary&amp;Assumptions'!$H$25*$C227)*(1+'Summary&amp;Assumptions'!$J$29)^(AG$46-1))+AND(AG$56&lt;'Summary&amp;Assumptions'!$J$31,AG$47&gt;=$FQ227,AG$47&lt;=$FR227)*(('Summary&amp;Assumptions'!$H$25*$C227)*(1+'Summary&amp;Assumptions'!$J$29)^(AG$46-1))</f>
        <v>0</v>
      </c>
      <c r="AC227" s="588">
        <f>AND(AH$55&gt;0,SUM($E227:AB227)&lt;'Summary&amp;Assumptions'!$G$32*$B227,$D227&gt;='Summary&amp;Assumptions'!$D$17,AH$47&gt;=$D227,AH$47&lt;=EDATE($D227,'Summary&amp;Assumptions'!$G$32))*$B227+AND(AH$56&lt;'Summary&amp;Assumptions'!$J$31,AH$47&gt;=$FO227,AH$47&lt;=$FP227)*(('Summary&amp;Assumptions'!$H$25*$C227)*(1+'Summary&amp;Assumptions'!$J$29)^(AH$46-1))+AND(AH$56&lt;'Summary&amp;Assumptions'!$J$31,AH$47&gt;=$FQ227,AH$47&lt;=$FR227)*(('Summary&amp;Assumptions'!$H$25*$C227)*(1+'Summary&amp;Assumptions'!$J$29)^(AH$46-1))</f>
        <v>0</v>
      </c>
      <c r="AD227" s="588">
        <f>AND(AI$55&gt;0,SUM($E227:AC227)&lt;'Summary&amp;Assumptions'!$G$32*$B227,$D227&gt;='Summary&amp;Assumptions'!$D$17,AI$47&gt;=$D227,AI$47&lt;=EDATE($D227,'Summary&amp;Assumptions'!$G$32))*$B227+AND(AI$56&lt;'Summary&amp;Assumptions'!$J$31,AI$47&gt;=$FO227,AI$47&lt;=$FP227)*(('Summary&amp;Assumptions'!$H$25*$C227)*(1+'Summary&amp;Assumptions'!$J$29)^(AI$46-1))+AND(AI$56&lt;'Summary&amp;Assumptions'!$J$31,AI$47&gt;=$FQ227,AI$47&lt;=$FR227)*(('Summary&amp;Assumptions'!$H$25*$C227)*(1+'Summary&amp;Assumptions'!$J$29)^(AI$46-1))</f>
        <v>0</v>
      </c>
      <c r="AE227" s="588">
        <f>AND(AJ$55&gt;0,SUM($E227:AD227)&lt;'Summary&amp;Assumptions'!$G$32*$B227,$D227&gt;='Summary&amp;Assumptions'!$D$17,AJ$47&gt;=$D227,AJ$47&lt;=EDATE($D227,'Summary&amp;Assumptions'!$G$32))*$B227+AND(AJ$56&lt;'Summary&amp;Assumptions'!$J$31,AJ$47&gt;=$FO227,AJ$47&lt;=$FP227)*(('Summary&amp;Assumptions'!$H$25*$C227)*(1+'Summary&amp;Assumptions'!$J$29)^(AJ$46-1))+AND(AJ$56&lt;'Summary&amp;Assumptions'!$J$31,AJ$47&gt;=$FQ227,AJ$47&lt;=$FR227)*(('Summary&amp;Assumptions'!$H$25*$C227)*(1+'Summary&amp;Assumptions'!$J$29)^(AJ$46-1))</f>
        <v>0</v>
      </c>
      <c r="AF227" s="588">
        <f>AND(AK$55&gt;0,SUM($E227:AE227)&lt;'Summary&amp;Assumptions'!$G$32*$B227,$D227&gt;='Summary&amp;Assumptions'!$D$17,AK$47&gt;=$D227,AK$47&lt;=EDATE($D227,'Summary&amp;Assumptions'!$G$32))*$B227+AND(AK$56&lt;'Summary&amp;Assumptions'!$J$31,AK$47&gt;=$FO227,AK$47&lt;=$FP227)*(('Summary&amp;Assumptions'!$H$25*$C227)*(1+'Summary&amp;Assumptions'!$J$29)^(AK$46-1))+AND(AK$56&lt;'Summary&amp;Assumptions'!$J$31,AK$47&gt;=$FQ227,AK$47&lt;=$FR227)*(('Summary&amp;Assumptions'!$H$25*$C227)*(1+'Summary&amp;Assumptions'!$J$29)^(AK$46-1))</f>
        <v>0</v>
      </c>
      <c r="AG227" s="588">
        <f>AND(AL$55&gt;0,SUM($E227:AF227)&lt;'Summary&amp;Assumptions'!$G$32*$B227,$D227&gt;='Summary&amp;Assumptions'!$D$17,AL$47&gt;=$D227,AL$47&lt;=EDATE($D227,'Summary&amp;Assumptions'!$G$32))*$B227+AND(AL$56&lt;'Summary&amp;Assumptions'!$J$31,AL$47&gt;=$FO227,AL$47&lt;=$FP227)*(('Summary&amp;Assumptions'!$H$25*$C227)*(1+'Summary&amp;Assumptions'!$J$29)^(AL$46-1))+AND(AL$56&lt;'Summary&amp;Assumptions'!$J$31,AL$47&gt;=$FQ227,AL$47&lt;=$FR227)*(('Summary&amp;Assumptions'!$H$25*$C227)*(1+'Summary&amp;Assumptions'!$J$29)^(AL$46-1))</f>
        <v>0</v>
      </c>
      <c r="AH227" s="588">
        <f>AND(AM$55&gt;0,SUM($E227:AG227)&lt;'Summary&amp;Assumptions'!$G$32*$B227,$D227&gt;='Summary&amp;Assumptions'!$D$17,AM$47&gt;=$D227,AM$47&lt;=EDATE($D227,'Summary&amp;Assumptions'!$G$32))*$B227+AND(AM$56&lt;'Summary&amp;Assumptions'!$J$31,AM$47&gt;=$FO227,AM$47&lt;=$FP227)*(('Summary&amp;Assumptions'!$H$25*$C227)*(1+'Summary&amp;Assumptions'!$J$29)^(AM$46-1))+AND(AM$56&lt;'Summary&amp;Assumptions'!$J$31,AM$47&gt;=$FQ227,AM$47&lt;=$FR227)*(('Summary&amp;Assumptions'!$H$25*$C227)*(1+'Summary&amp;Assumptions'!$J$29)^(AM$46-1))</f>
        <v>0</v>
      </c>
      <c r="AI227" s="588">
        <f>AND(AN$55&gt;0,SUM($E227:AH227)&lt;'Summary&amp;Assumptions'!$G$32*$B227,$D227&gt;='Summary&amp;Assumptions'!$D$17,AN$47&gt;=$D227,AN$47&lt;=EDATE($D227,'Summary&amp;Assumptions'!$G$32))*$B227+AND(AN$56&lt;'Summary&amp;Assumptions'!$J$31,AN$47&gt;=$FO227,AN$47&lt;=$FP227)*(('Summary&amp;Assumptions'!$H$25*$C227)*(1+'Summary&amp;Assumptions'!$J$29)^(AN$46-1))+AND(AN$56&lt;'Summary&amp;Assumptions'!$J$31,AN$47&gt;=$FQ227,AN$47&lt;=$FR227)*(('Summary&amp;Assumptions'!$H$25*$C227)*(1+'Summary&amp;Assumptions'!$J$29)^(AN$46-1))</f>
        <v>0</v>
      </c>
      <c r="AJ227" s="588">
        <f>AND(AO$55&gt;0,SUM($E227:AI227)&lt;'Summary&amp;Assumptions'!$G$32*$B227,$D227&gt;='Summary&amp;Assumptions'!$D$17,AO$47&gt;=$D227,AO$47&lt;=EDATE($D227,'Summary&amp;Assumptions'!$G$32))*$B227+AND(AO$56&lt;'Summary&amp;Assumptions'!$J$31,AO$47&gt;=$FO227,AO$47&lt;=$FP227)*(('Summary&amp;Assumptions'!$H$25*$C227)*(1+'Summary&amp;Assumptions'!$J$29)^(AO$46-1))+AND(AO$56&lt;'Summary&amp;Assumptions'!$J$31,AO$47&gt;=$FQ227,AO$47&lt;=$FR227)*(('Summary&amp;Assumptions'!$H$25*$C227)*(1+'Summary&amp;Assumptions'!$J$29)^(AO$46-1))</f>
        <v>0</v>
      </c>
      <c r="AK227" s="588">
        <f>AND(AP$55&gt;0,SUM($E227:AJ227)&lt;'Summary&amp;Assumptions'!$G$32*$B227,$D227&gt;='Summary&amp;Assumptions'!$D$17,AP$47&gt;=$D227,AP$47&lt;=EDATE($D227,'Summary&amp;Assumptions'!$G$32))*$B227+AND(AP$56&lt;'Summary&amp;Assumptions'!$J$31,AP$47&gt;=$FO227,AP$47&lt;=$FP227)*(('Summary&amp;Assumptions'!$H$25*$C227)*(1+'Summary&amp;Assumptions'!$J$29)^(AP$46-1))+AND(AP$56&lt;'Summary&amp;Assumptions'!$J$31,AP$47&gt;=$FQ227,AP$47&lt;=$FR227)*(('Summary&amp;Assumptions'!$H$25*$C227)*(1+'Summary&amp;Assumptions'!$J$29)^(AP$46-1))</f>
        <v>0</v>
      </c>
      <c r="AL227" s="588">
        <f>AND(AQ$55&gt;0,SUM($E227:AK227)&lt;'Summary&amp;Assumptions'!$G$32*$B227,$D227&gt;='Summary&amp;Assumptions'!$D$17,AQ$47&gt;=$D227,AQ$47&lt;=EDATE($D227,'Summary&amp;Assumptions'!$G$32))*$B227+AND(AQ$56&lt;'Summary&amp;Assumptions'!$J$31,AQ$47&gt;=$FO227,AQ$47&lt;=$FP227)*(('Summary&amp;Assumptions'!$H$25*$C227)*(1+'Summary&amp;Assumptions'!$J$29)^(AQ$46-1))+AND(AQ$56&lt;'Summary&amp;Assumptions'!$J$31,AQ$47&gt;=$FQ227,AQ$47&lt;=$FR227)*(('Summary&amp;Assumptions'!$H$25*$C227)*(1+'Summary&amp;Assumptions'!$J$29)^(AQ$46-1))</f>
        <v>0</v>
      </c>
      <c r="AM227" s="588">
        <f>AND(AR$55&gt;0,SUM($E227:AL227)&lt;'Summary&amp;Assumptions'!$G$32*$B227,$D227&gt;='Summary&amp;Assumptions'!$D$17,AR$47&gt;=$D227,AR$47&lt;=EDATE($D227,'Summary&amp;Assumptions'!$G$32))*$B227+AND(AR$56&lt;'Summary&amp;Assumptions'!$J$31,AR$47&gt;=$FO227,AR$47&lt;=$FP227)*(('Summary&amp;Assumptions'!$H$25*$C227)*(1+'Summary&amp;Assumptions'!$J$29)^(AR$46-1))+AND(AR$56&lt;'Summary&amp;Assumptions'!$J$31,AR$47&gt;=$FQ227,AR$47&lt;=$FR227)*(('Summary&amp;Assumptions'!$H$25*$C227)*(1+'Summary&amp;Assumptions'!$J$29)^(AR$46-1))</f>
        <v>0</v>
      </c>
      <c r="AN227" s="588">
        <f>AND(AS$55&gt;0,SUM($E227:AM227)&lt;'Summary&amp;Assumptions'!$G$32*$B227,$D227&gt;='Summary&amp;Assumptions'!$D$17,AS$47&gt;=$D227,AS$47&lt;=EDATE($D227,'Summary&amp;Assumptions'!$G$32))*$B227+AND(AS$56&lt;'Summary&amp;Assumptions'!$J$31,AS$47&gt;=$FO227,AS$47&lt;=$FP227)*(('Summary&amp;Assumptions'!$H$25*$C227)*(1+'Summary&amp;Assumptions'!$J$29)^(AS$46-1))+AND(AS$56&lt;'Summary&amp;Assumptions'!$J$31,AS$47&gt;=$FQ227,AS$47&lt;=$FR227)*(('Summary&amp;Assumptions'!$H$25*$C227)*(1+'Summary&amp;Assumptions'!$J$29)^(AS$46-1))</f>
        <v>0</v>
      </c>
      <c r="AO227" s="588">
        <f>AND(AT$55&gt;0,SUM($E227:AN227)&lt;'Summary&amp;Assumptions'!$G$32*$B227,$D227&gt;='Summary&amp;Assumptions'!$D$17,AT$47&gt;=$D227,AT$47&lt;=EDATE($D227,'Summary&amp;Assumptions'!$G$32))*$B227+AND(AT$56&lt;'Summary&amp;Assumptions'!$J$31,AT$47&gt;=$FO227,AT$47&lt;=$FP227)*(('Summary&amp;Assumptions'!$H$25*$C227)*(1+'Summary&amp;Assumptions'!$J$29)^(AT$46-1))+AND(AT$56&lt;'Summary&amp;Assumptions'!$J$31,AT$47&gt;=$FQ227,AT$47&lt;=$FR227)*(('Summary&amp;Assumptions'!$H$25*$C227)*(1+'Summary&amp;Assumptions'!$J$29)^(AT$46-1))</f>
        <v>0</v>
      </c>
      <c r="AP227" s="588">
        <f>AND(AU$55&gt;0,SUM($E227:AO227)&lt;'Summary&amp;Assumptions'!$G$32*$B227,$D227&gt;='Summary&amp;Assumptions'!$D$17,AU$47&gt;=$D227,AU$47&lt;=EDATE($D227,'Summary&amp;Assumptions'!$G$32))*$B227+AND(AU$56&lt;'Summary&amp;Assumptions'!$J$31,AU$47&gt;=$FO227,AU$47&lt;=$FP227)*(('Summary&amp;Assumptions'!$H$25*$C227)*(1+'Summary&amp;Assumptions'!$J$29)^(AU$46-1))+AND(AU$56&lt;'Summary&amp;Assumptions'!$J$31,AU$47&gt;=$FQ227,AU$47&lt;=$FR227)*(('Summary&amp;Assumptions'!$H$25*$C227)*(1+'Summary&amp;Assumptions'!$J$29)^(AU$46-1))</f>
        <v>0</v>
      </c>
      <c r="AQ227" s="588">
        <f>AND(AV$55&gt;0,SUM($E227:AP227)&lt;'Summary&amp;Assumptions'!$G$32*$B227,$D227&gt;='Summary&amp;Assumptions'!$D$17,AV$47&gt;=$D227,AV$47&lt;=EDATE($D227,'Summary&amp;Assumptions'!$G$32))*$B227+AND(AV$56&lt;'Summary&amp;Assumptions'!$J$31,AV$47&gt;=$FO227,AV$47&lt;=$FP227)*(('Summary&amp;Assumptions'!$H$25*$C227)*(1+'Summary&amp;Assumptions'!$J$29)^(AV$46-1))+AND(AV$56&lt;'Summary&amp;Assumptions'!$J$31,AV$47&gt;=$FQ227,AV$47&lt;=$FR227)*(('Summary&amp;Assumptions'!$H$25*$C227)*(1+'Summary&amp;Assumptions'!$J$29)^(AV$46-1))</f>
        <v>0</v>
      </c>
      <c r="AR227" s="588">
        <f>AND(AW$55&gt;0,SUM($E227:AQ227)&lt;'Summary&amp;Assumptions'!$G$32*$B227,$D227&gt;='Summary&amp;Assumptions'!$D$17,AW$47&gt;=$D227,AW$47&lt;=EDATE($D227,'Summary&amp;Assumptions'!$G$32))*$B227+AND(AW$56&lt;'Summary&amp;Assumptions'!$J$31,AW$47&gt;=$FO227,AW$47&lt;=$FP227)*(('Summary&amp;Assumptions'!$H$25*$C227)*(1+'Summary&amp;Assumptions'!$J$29)^(AW$46-1))+AND(AW$56&lt;'Summary&amp;Assumptions'!$J$31,AW$47&gt;=$FQ227,AW$47&lt;=$FR227)*(('Summary&amp;Assumptions'!$H$25*$C227)*(1+'Summary&amp;Assumptions'!$J$29)^(AW$46-1))</f>
        <v>0</v>
      </c>
      <c r="AS227" s="588">
        <f>AND(AX$55&gt;0,SUM($E227:AR227)&lt;'Summary&amp;Assumptions'!$G$32*$B227,$D227&gt;='Summary&amp;Assumptions'!$D$17,AX$47&gt;=$D227,AX$47&lt;=EDATE($D227,'Summary&amp;Assumptions'!$G$32))*$B227+AND(AX$56&lt;'Summary&amp;Assumptions'!$J$31,AX$47&gt;=$FO227,AX$47&lt;=$FP227)*(('Summary&amp;Assumptions'!$H$25*$C227)*(1+'Summary&amp;Assumptions'!$J$29)^(AX$46-1))+AND(AX$56&lt;'Summary&amp;Assumptions'!$J$31,AX$47&gt;=$FQ227,AX$47&lt;=$FR227)*(('Summary&amp;Assumptions'!$H$25*$C227)*(1+'Summary&amp;Assumptions'!$J$29)^(AX$46-1))</f>
        <v>0</v>
      </c>
      <c r="AT227" s="588">
        <f>AND(AY$55&gt;0,SUM($E227:AS227)&lt;'Summary&amp;Assumptions'!$G$32*$B227,$D227&gt;='Summary&amp;Assumptions'!$D$17,AY$47&gt;=$D227,AY$47&lt;=EDATE($D227,'Summary&amp;Assumptions'!$G$32))*$B227+AND(AY$56&lt;'Summary&amp;Assumptions'!$J$31,AY$47&gt;=$FO227,AY$47&lt;=$FP227)*(('Summary&amp;Assumptions'!$H$25*$C227)*(1+'Summary&amp;Assumptions'!$J$29)^(AY$46-1))+AND(AY$56&lt;'Summary&amp;Assumptions'!$J$31,AY$47&gt;=$FQ227,AY$47&lt;=$FR227)*(('Summary&amp;Assumptions'!$H$25*$C227)*(1+'Summary&amp;Assumptions'!$J$29)^(AY$46-1))</f>
        <v>0</v>
      </c>
      <c r="AU227" s="588">
        <f>AND(AZ$55&gt;0,SUM($E227:AT227)&lt;'Summary&amp;Assumptions'!$G$32*$B227,$D227&gt;='Summary&amp;Assumptions'!$D$17,AZ$47&gt;=$D227,AZ$47&lt;=EDATE($D227,'Summary&amp;Assumptions'!$G$32))*$B227+AND(AZ$56&lt;'Summary&amp;Assumptions'!$J$31,AZ$47&gt;=$FO227,AZ$47&lt;=$FP227)*(('Summary&amp;Assumptions'!$H$25*$C227)*(1+'Summary&amp;Assumptions'!$J$29)^(AZ$46-1))+AND(AZ$56&lt;'Summary&amp;Assumptions'!$J$31,AZ$47&gt;=$FQ227,AZ$47&lt;=$FR227)*(('Summary&amp;Assumptions'!$H$25*$C227)*(1+'Summary&amp;Assumptions'!$J$29)^(AZ$46-1))</f>
        <v>0</v>
      </c>
      <c r="AV227" s="588">
        <f>AND(BA$55&gt;0,SUM($E227:AU227)&lt;'Summary&amp;Assumptions'!$G$32*$B227,$D227&gt;='Summary&amp;Assumptions'!$D$17,BA$47&gt;=$D227,BA$47&lt;=EDATE($D227,'Summary&amp;Assumptions'!$G$32))*$B227+AND(BA$56&lt;'Summary&amp;Assumptions'!$J$31,BA$47&gt;=$FO227,BA$47&lt;=$FP227)*(('Summary&amp;Assumptions'!$H$25*$C227)*(1+'Summary&amp;Assumptions'!$J$29)^(BA$46-1))+AND(BA$56&lt;'Summary&amp;Assumptions'!$J$31,BA$47&gt;=$FQ227,BA$47&lt;=$FR227)*(('Summary&amp;Assumptions'!$H$25*$C227)*(1+'Summary&amp;Assumptions'!$J$29)^(BA$46-1))</f>
        <v>0</v>
      </c>
      <c r="AW227" s="588">
        <f>AND(BB$55&gt;0,SUM($E227:AV227)&lt;'Summary&amp;Assumptions'!$G$32*$B227,$D227&gt;='Summary&amp;Assumptions'!$D$17,BB$47&gt;=$D227,BB$47&lt;=EDATE($D227,'Summary&amp;Assumptions'!$G$32))*$B227+AND(BB$56&lt;'Summary&amp;Assumptions'!$J$31,BB$47&gt;=$FO227,BB$47&lt;=$FP227)*(('Summary&amp;Assumptions'!$H$25*$C227)*(1+'Summary&amp;Assumptions'!$J$29)^(BB$46-1))+AND(BB$56&lt;'Summary&amp;Assumptions'!$J$31,BB$47&gt;=$FQ227,BB$47&lt;=$FR227)*(('Summary&amp;Assumptions'!$H$25*$C227)*(1+'Summary&amp;Assumptions'!$J$29)^(BB$46-1))</f>
        <v>0</v>
      </c>
      <c r="AX227" s="588">
        <f>AND(BC$55&gt;0,SUM($E227:AW227)&lt;'Summary&amp;Assumptions'!$G$32*$B227,$D227&gt;='Summary&amp;Assumptions'!$D$17,BC$47&gt;=$D227,BC$47&lt;=EDATE($D227,'Summary&amp;Assumptions'!$G$32))*$B227+AND(BC$56&lt;'Summary&amp;Assumptions'!$J$31,BC$47&gt;=$FO227,BC$47&lt;=$FP227)*(('Summary&amp;Assumptions'!$H$25*$C227)*(1+'Summary&amp;Assumptions'!$J$29)^(BC$46-1))+AND(BC$56&lt;'Summary&amp;Assumptions'!$J$31,BC$47&gt;=$FQ227,BC$47&lt;=$FR227)*(('Summary&amp;Assumptions'!$H$25*$C227)*(1+'Summary&amp;Assumptions'!$J$29)^(BC$46-1))</f>
        <v>0</v>
      </c>
      <c r="AY227" s="588">
        <f>AND(BD$55&gt;0,SUM($E227:AX227)&lt;'Summary&amp;Assumptions'!$G$32*$B227,$D227&gt;='Summary&amp;Assumptions'!$D$17,BD$47&gt;=$D227,BD$47&lt;=EDATE($D227,'Summary&amp;Assumptions'!$G$32))*$B227+AND(BD$56&lt;'Summary&amp;Assumptions'!$J$31,BD$47&gt;=$FO227,BD$47&lt;=$FP227)*(('Summary&amp;Assumptions'!$H$25*$C227)*(1+'Summary&amp;Assumptions'!$J$29)^(BD$46-1))+AND(BD$56&lt;'Summary&amp;Assumptions'!$J$31,BD$47&gt;=$FQ227,BD$47&lt;=$FR227)*(('Summary&amp;Assumptions'!$H$25*$C227)*(1+'Summary&amp;Assumptions'!$J$29)^(BD$46-1))</f>
        <v>0</v>
      </c>
      <c r="AZ227" s="588">
        <f>AND(BE$55&gt;0,SUM($E227:AY227)&lt;'Summary&amp;Assumptions'!$G$32*$B227,$D227&gt;='Summary&amp;Assumptions'!$D$17,BE$47&gt;=$D227,BE$47&lt;=EDATE($D227,'Summary&amp;Assumptions'!$G$32))*$B227+AND(BE$56&lt;'Summary&amp;Assumptions'!$J$31,BE$47&gt;=$FO227,BE$47&lt;=$FP227)*(('Summary&amp;Assumptions'!$H$25*$C227)*(1+'Summary&amp;Assumptions'!$J$29)^(BE$46-1))+AND(BE$56&lt;'Summary&amp;Assumptions'!$J$31,BE$47&gt;=$FQ227,BE$47&lt;=$FR227)*(('Summary&amp;Assumptions'!$H$25*$C227)*(1+'Summary&amp;Assumptions'!$J$29)^(BE$46-1))</f>
        <v>0</v>
      </c>
      <c r="BA227" s="588">
        <f>AND(BF$55&gt;0,SUM($E227:AZ227)&lt;'Summary&amp;Assumptions'!$G$32*$B227,$D227&gt;='Summary&amp;Assumptions'!$D$17,BF$47&gt;=$D227,BF$47&lt;=EDATE($D227,'Summary&amp;Assumptions'!$G$32))*$B227+AND(BF$56&lt;'Summary&amp;Assumptions'!$J$31,BF$47&gt;=$FO227,BF$47&lt;=$FP227)*(('Summary&amp;Assumptions'!$H$25*$C227)*(1+'Summary&amp;Assumptions'!$J$29)^(BF$46-1))+AND(BF$56&lt;'Summary&amp;Assumptions'!$J$31,BF$47&gt;=$FQ227,BF$47&lt;=$FR227)*(('Summary&amp;Assumptions'!$H$25*$C227)*(1+'Summary&amp;Assumptions'!$J$29)^(BF$46-1))</f>
        <v>0</v>
      </c>
      <c r="BB227" s="588">
        <f>AND(BG$55&gt;0,SUM($E227:BA227)&lt;'Summary&amp;Assumptions'!$G$32*$B227,$D227&gt;='Summary&amp;Assumptions'!$D$17,BG$47&gt;=$D227,BG$47&lt;=EDATE($D227,'Summary&amp;Assumptions'!$G$32))*$B227+AND(BG$56&lt;'Summary&amp;Assumptions'!$J$31,BG$47&gt;=$FO227,BG$47&lt;=$FP227)*(('Summary&amp;Assumptions'!$H$25*$C227)*(1+'Summary&amp;Assumptions'!$J$29)^(BG$46-1))+AND(BG$56&lt;'Summary&amp;Assumptions'!$J$31,BG$47&gt;=$FQ227,BG$47&lt;=$FR227)*(('Summary&amp;Assumptions'!$H$25*$C227)*(1+'Summary&amp;Assumptions'!$J$29)^(BG$46-1))</f>
        <v>0</v>
      </c>
      <c r="BC227" s="588">
        <f>AND(BH$55&gt;0,SUM($E227:BB227)&lt;'Summary&amp;Assumptions'!$G$32*$B227,$D227&gt;='Summary&amp;Assumptions'!$D$17,BH$47&gt;=$D227,BH$47&lt;=EDATE($D227,'Summary&amp;Assumptions'!$G$32))*$B227+AND(BH$56&lt;'Summary&amp;Assumptions'!$J$31,BH$47&gt;=$FO227,BH$47&lt;=$FP227)*(('Summary&amp;Assumptions'!$H$25*$C227)*(1+'Summary&amp;Assumptions'!$J$29)^(BH$46-1))+AND(BH$56&lt;'Summary&amp;Assumptions'!$J$31,BH$47&gt;=$FQ227,BH$47&lt;=$FR227)*(('Summary&amp;Assumptions'!$H$25*$C227)*(1+'Summary&amp;Assumptions'!$J$29)^(BH$46-1))</f>
        <v>0</v>
      </c>
      <c r="BD227" s="588">
        <f>AND(BI$55&gt;0,SUM($E227:BC227)&lt;'Summary&amp;Assumptions'!$G$32*$B227,$D227&gt;='Summary&amp;Assumptions'!$D$17,BI$47&gt;=$D227,BI$47&lt;=EDATE($D227,'Summary&amp;Assumptions'!$G$32))*$B227+AND(BI$56&lt;'Summary&amp;Assumptions'!$J$31,BI$47&gt;=$FO227,BI$47&lt;=$FP227)*(('Summary&amp;Assumptions'!$H$25*$C227)*(1+'Summary&amp;Assumptions'!$J$29)^(BI$46-1))+AND(BI$56&lt;'Summary&amp;Assumptions'!$J$31,BI$47&gt;=$FQ227,BI$47&lt;=$FR227)*(('Summary&amp;Assumptions'!$H$25*$C227)*(1+'Summary&amp;Assumptions'!$J$29)^(BI$46-1))</f>
        <v>0</v>
      </c>
      <c r="BE227" s="588">
        <f>AND(BJ$55&gt;0,SUM($E227:BD227)&lt;'Summary&amp;Assumptions'!$G$32*$B227,$D227&gt;='Summary&amp;Assumptions'!$D$17,BJ$47&gt;=$D227,BJ$47&lt;=EDATE($D227,'Summary&amp;Assumptions'!$G$32))*$B227+AND(BJ$56&lt;'Summary&amp;Assumptions'!$J$31,BJ$47&gt;=$FO227,BJ$47&lt;=$FP227)*(('Summary&amp;Assumptions'!$H$25*$C227)*(1+'Summary&amp;Assumptions'!$J$29)^(BJ$46-1))+AND(BJ$56&lt;'Summary&amp;Assumptions'!$J$31,BJ$47&gt;=$FQ227,BJ$47&lt;=$FR227)*(('Summary&amp;Assumptions'!$H$25*$C227)*(1+'Summary&amp;Assumptions'!$J$29)^(BJ$46-1))</f>
        <v>0</v>
      </c>
      <c r="BF227" s="588">
        <f>AND(BK$55&gt;0,SUM($E227:BE227)&lt;'Summary&amp;Assumptions'!$G$32*$B227,$D227&gt;='Summary&amp;Assumptions'!$D$17,BK$47&gt;=$D227,BK$47&lt;=EDATE($D227,'Summary&amp;Assumptions'!$G$32))*$B227+AND(BK$56&lt;'Summary&amp;Assumptions'!$J$31,BK$47&gt;=$FO227,BK$47&lt;=$FP227)*(('Summary&amp;Assumptions'!$H$25*$C227)*(1+'Summary&amp;Assumptions'!$J$29)^(BK$46-1))+AND(BK$56&lt;'Summary&amp;Assumptions'!$J$31,BK$47&gt;=$FQ227,BK$47&lt;=$FR227)*(('Summary&amp;Assumptions'!$H$25*$C227)*(1+'Summary&amp;Assumptions'!$J$29)^(BK$46-1))</f>
        <v>0</v>
      </c>
      <c r="BG227" s="588">
        <f>AND(BL$55&gt;0,SUM($E227:BF227)&lt;'Summary&amp;Assumptions'!$G$32*$B227,$D227&gt;='Summary&amp;Assumptions'!$D$17,BL$47&gt;=$D227,BL$47&lt;=EDATE($D227,'Summary&amp;Assumptions'!$G$32))*$B227+AND(BL$56&lt;'Summary&amp;Assumptions'!$J$31,BL$47&gt;=$FO227,BL$47&lt;=$FP227)*(('Summary&amp;Assumptions'!$H$25*$C227)*(1+'Summary&amp;Assumptions'!$J$29)^(BL$46-1))+AND(BL$56&lt;'Summary&amp;Assumptions'!$J$31,BL$47&gt;=$FQ227,BL$47&lt;=$FR227)*(('Summary&amp;Assumptions'!$H$25*$C227)*(1+'Summary&amp;Assumptions'!$J$29)^(BL$46-1))</f>
        <v>0</v>
      </c>
      <c r="BH227" s="588">
        <f>AND(BM$55&gt;0,SUM($E227:BG227)&lt;'Summary&amp;Assumptions'!$G$32*$B227,$D227&gt;='Summary&amp;Assumptions'!$D$17,BM$47&gt;=$D227,BM$47&lt;=EDATE($D227,'Summary&amp;Assumptions'!$G$32))*$B227+AND(BM$56&lt;'Summary&amp;Assumptions'!$J$31,BM$47&gt;=$FO227,BM$47&lt;=$FP227)*(('Summary&amp;Assumptions'!$H$25*$C227)*(1+'Summary&amp;Assumptions'!$J$29)^(BM$46-1))+AND(BM$56&lt;'Summary&amp;Assumptions'!$J$31,BM$47&gt;=$FQ227,BM$47&lt;=$FR227)*(('Summary&amp;Assumptions'!$H$25*$C227)*(1+'Summary&amp;Assumptions'!$J$29)^(BM$46-1))</f>
        <v>0</v>
      </c>
      <c r="BI227" s="588">
        <f>AND(BN$55&gt;0,SUM($E227:BH227)&lt;'Summary&amp;Assumptions'!$G$32*$B227,$D227&gt;='Summary&amp;Assumptions'!$D$17,BN$47&gt;=$D227,BN$47&lt;=EDATE($D227,'Summary&amp;Assumptions'!$G$32))*$B227+AND(BN$56&lt;'Summary&amp;Assumptions'!$J$31,BN$47&gt;=$FO227,BN$47&lt;=$FP227)*(('Summary&amp;Assumptions'!$H$25*$C227)*(1+'Summary&amp;Assumptions'!$J$29)^(BN$46-1))+AND(BN$56&lt;'Summary&amp;Assumptions'!$J$31,BN$47&gt;=$FQ227,BN$47&lt;=$FR227)*(('Summary&amp;Assumptions'!$H$25*$C227)*(1+'Summary&amp;Assumptions'!$J$29)^(BN$46-1))</f>
        <v>0</v>
      </c>
      <c r="BJ227" s="588">
        <f>AND(BO$55&gt;0,SUM($E227:BI227)&lt;'Summary&amp;Assumptions'!$G$32*$B227,$D227&gt;='Summary&amp;Assumptions'!$D$17,BO$47&gt;=$D227,BO$47&lt;=EDATE($D227,'Summary&amp;Assumptions'!$G$32))*$B227+AND(BO$56&lt;'Summary&amp;Assumptions'!$J$31,BO$47&gt;=$FO227,BO$47&lt;=$FP227)*(('Summary&amp;Assumptions'!$H$25*$C227)*(1+'Summary&amp;Assumptions'!$J$29)^(BO$46-1))+AND(BO$56&lt;'Summary&amp;Assumptions'!$J$31,BO$47&gt;=$FQ227,BO$47&lt;=$FR227)*(('Summary&amp;Assumptions'!$H$25*$C227)*(1+'Summary&amp;Assumptions'!$J$29)^(BO$46-1))</f>
        <v>0</v>
      </c>
      <c r="BK227" s="588">
        <f>AND(BP$55&gt;0,SUM($E227:BJ227)&lt;'Summary&amp;Assumptions'!$G$32*$B227,$D227&gt;='Summary&amp;Assumptions'!$D$17,BP$47&gt;=$D227,BP$47&lt;=EDATE($D227,'Summary&amp;Assumptions'!$G$32))*$B227+AND(BP$56&lt;'Summary&amp;Assumptions'!$J$31,BP$47&gt;=$FO227,BP$47&lt;=$FP227)*(('Summary&amp;Assumptions'!$H$25*$C227)*(1+'Summary&amp;Assumptions'!$J$29)^(BP$46-1))+AND(BP$56&lt;'Summary&amp;Assumptions'!$J$31,BP$47&gt;=$FQ227,BP$47&lt;=$FR227)*(('Summary&amp;Assumptions'!$H$25*$C227)*(1+'Summary&amp;Assumptions'!$J$29)^(BP$46-1))</f>
        <v>0</v>
      </c>
      <c r="BL227" s="588">
        <f>AND(BQ$55&gt;0,SUM($E227:BK227)&lt;'Summary&amp;Assumptions'!$G$32*$B227,$D227&gt;='Summary&amp;Assumptions'!$D$17,BQ$47&gt;=$D227,BQ$47&lt;=EDATE($D227,'Summary&amp;Assumptions'!$G$32))*$B227+AND(BQ$56&lt;'Summary&amp;Assumptions'!$J$31,BQ$47&gt;=$FO227,BQ$47&lt;=$FP227)*(('Summary&amp;Assumptions'!$H$25*$C227)*(1+'Summary&amp;Assumptions'!$J$29)^(BQ$46-1))+AND(BQ$56&lt;'Summary&amp;Assumptions'!$J$31,BQ$47&gt;=$FQ227,BQ$47&lt;=$FR227)*(('Summary&amp;Assumptions'!$H$25*$C227)*(1+'Summary&amp;Assumptions'!$J$29)^(BQ$46-1))</f>
        <v>0</v>
      </c>
      <c r="BM227" s="588">
        <f>AND(BR$55&gt;0,SUM($E227:BL227)&lt;'Summary&amp;Assumptions'!$G$32*$B227,$D227&gt;='Summary&amp;Assumptions'!$D$17,BR$47&gt;=$D227,BR$47&lt;=EDATE($D227,'Summary&amp;Assumptions'!$G$32))*$B227+AND(BR$56&lt;'Summary&amp;Assumptions'!$J$31,BR$47&gt;=$FO227,BR$47&lt;=$FP227)*(('Summary&amp;Assumptions'!$H$25*$C227)*(1+'Summary&amp;Assumptions'!$J$29)^(BR$46-1))+AND(BR$56&lt;'Summary&amp;Assumptions'!$J$31,BR$47&gt;=$FQ227,BR$47&lt;=$FR227)*(('Summary&amp;Assumptions'!$H$25*$C227)*(1+'Summary&amp;Assumptions'!$J$29)^(BR$46-1))</f>
        <v>0</v>
      </c>
      <c r="BN227" s="588">
        <f>AND(BS$55&gt;0,SUM($E227:BM227)&lt;'Summary&amp;Assumptions'!$G$32*$B227,$D227&gt;='Summary&amp;Assumptions'!$D$17,BS$47&gt;=$D227,BS$47&lt;=EDATE($D227,'Summary&amp;Assumptions'!$G$32))*$B227+AND(BS$56&lt;'Summary&amp;Assumptions'!$J$31,BS$47&gt;=$FO227,BS$47&lt;=$FP227)*(('Summary&amp;Assumptions'!$H$25*$C227)*(1+'Summary&amp;Assumptions'!$J$29)^(BS$46-1))+AND(BS$56&lt;'Summary&amp;Assumptions'!$J$31,BS$47&gt;=$FQ227,BS$47&lt;=$FR227)*(('Summary&amp;Assumptions'!$H$25*$C227)*(1+'Summary&amp;Assumptions'!$J$29)^(BS$46-1))</f>
        <v>0</v>
      </c>
      <c r="BO227" s="588">
        <f>AND(BT$55&gt;0,SUM($E227:BN227)&lt;'Summary&amp;Assumptions'!$G$32*$B227,$D227&gt;='Summary&amp;Assumptions'!$D$17,BT$47&gt;=$D227,BT$47&lt;=EDATE($D227,'Summary&amp;Assumptions'!$G$32))*$B227+AND(BT$56&lt;'Summary&amp;Assumptions'!$J$31,BT$47&gt;=$FO227,BT$47&lt;=$FP227)*(('Summary&amp;Assumptions'!$H$25*$C227)*(1+'Summary&amp;Assumptions'!$J$29)^(BT$46-1))+AND(BT$56&lt;'Summary&amp;Assumptions'!$J$31,BT$47&gt;=$FQ227,BT$47&lt;=$FR227)*(('Summary&amp;Assumptions'!$H$25*$C227)*(1+'Summary&amp;Assumptions'!$J$29)^(BT$46-1))</f>
        <v>0</v>
      </c>
      <c r="BP227" s="588">
        <f>AND(BU$55&gt;0,SUM($E227:BO227)&lt;'Summary&amp;Assumptions'!$G$32*$B227,$D227&gt;='Summary&amp;Assumptions'!$D$17,BU$47&gt;=$D227,BU$47&lt;=EDATE($D227,'Summary&amp;Assumptions'!$G$32))*$B227+AND(BU$56&lt;'Summary&amp;Assumptions'!$J$31,BU$47&gt;=$FO227,BU$47&lt;=$FP227)*(('Summary&amp;Assumptions'!$H$25*$C227)*(1+'Summary&amp;Assumptions'!$J$29)^(BU$46-1))+AND(BU$56&lt;'Summary&amp;Assumptions'!$J$31,BU$47&gt;=$FQ227,BU$47&lt;=$FR227)*(('Summary&amp;Assumptions'!$H$25*$C227)*(1+'Summary&amp;Assumptions'!$J$29)^(BU$46-1))</f>
        <v>0</v>
      </c>
      <c r="BQ227" s="588">
        <f>AND(BV$55&gt;0,SUM($E227:BP227)&lt;'Summary&amp;Assumptions'!$G$32*$B227,$D227&gt;='Summary&amp;Assumptions'!$D$17,BV$47&gt;=$D227,BV$47&lt;=EDATE($D227,'Summary&amp;Assumptions'!$G$32))*$B227+AND(BV$56&lt;'Summary&amp;Assumptions'!$J$31,BV$47&gt;=$FO227,BV$47&lt;=$FP227)*(('Summary&amp;Assumptions'!$H$25*$C227)*(1+'Summary&amp;Assumptions'!$J$29)^(BV$46-1))+AND(BV$56&lt;'Summary&amp;Assumptions'!$J$31,BV$47&gt;=$FQ227,BV$47&lt;=$FR227)*(('Summary&amp;Assumptions'!$H$25*$C227)*(1+'Summary&amp;Assumptions'!$J$29)^(BV$46-1))</f>
        <v>0</v>
      </c>
      <c r="BR227" s="588">
        <f>AND(BW$55&gt;0,SUM($E227:BQ227)&lt;'Summary&amp;Assumptions'!$G$32*$B227,$D227&gt;='Summary&amp;Assumptions'!$D$17,BW$47&gt;=$D227,BW$47&lt;=EDATE($D227,'Summary&amp;Assumptions'!$G$32))*$B227+AND(BW$56&lt;'Summary&amp;Assumptions'!$J$31,BW$47&gt;=$FO227,BW$47&lt;=$FP227)*(('Summary&amp;Assumptions'!$H$25*$C227)*(1+'Summary&amp;Assumptions'!$J$29)^(BW$46-1))+AND(BW$56&lt;'Summary&amp;Assumptions'!$J$31,BW$47&gt;=$FQ227,BW$47&lt;=$FR227)*(('Summary&amp;Assumptions'!$H$25*$C227)*(1+'Summary&amp;Assumptions'!$J$29)^(BW$46-1))</f>
        <v>0</v>
      </c>
      <c r="BS227" s="588">
        <f>AND(BX$55&gt;0,SUM($E227:BR227)&lt;'Summary&amp;Assumptions'!$G$32*$B227,$D227&gt;='Summary&amp;Assumptions'!$D$17,BX$47&gt;=$D227,BX$47&lt;=EDATE($D227,'Summary&amp;Assumptions'!$G$32))*$B227+AND(BX$56&lt;'Summary&amp;Assumptions'!$J$31,BX$47&gt;=$FO227,BX$47&lt;=$FP227)*(('Summary&amp;Assumptions'!$H$25*$C227)*(1+'Summary&amp;Assumptions'!$J$29)^(BX$46-1))+AND(BX$56&lt;'Summary&amp;Assumptions'!$J$31,BX$47&gt;=$FQ227,BX$47&lt;=$FR227)*(('Summary&amp;Assumptions'!$H$25*$C227)*(1+'Summary&amp;Assumptions'!$J$29)^(BX$46-1))</f>
        <v>0</v>
      </c>
      <c r="BT227" s="588">
        <f>AND(BY$55&gt;0,SUM($E227:BS227)&lt;'Summary&amp;Assumptions'!$G$32*$B227,$D227&gt;='Summary&amp;Assumptions'!$D$17,BY$47&gt;=$D227,BY$47&lt;=EDATE($D227,'Summary&amp;Assumptions'!$G$32))*$B227+AND(BY$56&lt;'Summary&amp;Assumptions'!$J$31,BY$47&gt;=$FO227,BY$47&lt;=$FP227)*(('Summary&amp;Assumptions'!$H$25*$C227)*(1+'Summary&amp;Assumptions'!$J$29)^(BY$46-1))+AND(BY$56&lt;'Summary&amp;Assumptions'!$J$31,BY$47&gt;=$FQ227,BY$47&lt;=$FR227)*(('Summary&amp;Assumptions'!$H$25*$C227)*(1+'Summary&amp;Assumptions'!$J$29)^(BY$46-1))</f>
        <v>0</v>
      </c>
      <c r="BU227" s="588">
        <f>AND(BZ$55&gt;0,SUM($E227:BT227)&lt;'Summary&amp;Assumptions'!$G$32*$B227,$D227&gt;='Summary&amp;Assumptions'!$D$17,BZ$47&gt;=$D227,BZ$47&lt;=EDATE($D227,'Summary&amp;Assumptions'!$G$32))*$B227+AND(BZ$56&lt;'Summary&amp;Assumptions'!$J$31,BZ$47&gt;=$FO227,BZ$47&lt;=$FP227)*(('Summary&amp;Assumptions'!$H$25*$C227)*(1+'Summary&amp;Assumptions'!$J$29)^(BZ$46-1))+AND(BZ$56&lt;'Summary&amp;Assumptions'!$J$31,BZ$47&gt;=$FQ227,BZ$47&lt;=$FR227)*(('Summary&amp;Assumptions'!$H$25*$C227)*(1+'Summary&amp;Assumptions'!$J$29)^(BZ$46-1))</f>
        <v>0</v>
      </c>
      <c r="BV227" s="588">
        <f>AND(CA$55&gt;0,SUM($E227:BU227)&lt;'Summary&amp;Assumptions'!$G$32*$B227,$D227&gt;='Summary&amp;Assumptions'!$D$17,CA$47&gt;=$D227,CA$47&lt;=EDATE($D227,'Summary&amp;Assumptions'!$G$32))*$B227+AND(CA$56&lt;'Summary&amp;Assumptions'!$J$31,CA$47&gt;=$FO227,CA$47&lt;=$FP227)*(('Summary&amp;Assumptions'!$H$25*$C227)*(1+'Summary&amp;Assumptions'!$J$29)^(CA$46-1))+AND(CA$56&lt;'Summary&amp;Assumptions'!$J$31,CA$47&gt;=$FQ227,CA$47&lt;=$FR227)*(('Summary&amp;Assumptions'!$H$25*$C227)*(1+'Summary&amp;Assumptions'!$J$29)^(CA$46-1))</f>
        <v>0</v>
      </c>
      <c r="BW227" s="588">
        <f>AND(CB$55&gt;0,SUM($E227:BV227)&lt;'Summary&amp;Assumptions'!$G$32*$B227,$D227&gt;='Summary&amp;Assumptions'!$D$17,CB$47&gt;=$D227,CB$47&lt;=EDATE($D227,'Summary&amp;Assumptions'!$G$32))*$B227+AND(CB$56&lt;'Summary&amp;Assumptions'!$J$31,CB$47&gt;=$FO227,CB$47&lt;=$FP227)*(('Summary&amp;Assumptions'!$H$25*$C227)*(1+'Summary&amp;Assumptions'!$J$29)^(CB$46-1))+AND(CB$56&lt;'Summary&amp;Assumptions'!$J$31,CB$47&gt;=$FQ227,CB$47&lt;=$FR227)*(('Summary&amp;Assumptions'!$H$25*$C227)*(1+'Summary&amp;Assumptions'!$J$29)^(CB$46-1))</f>
        <v>0</v>
      </c>
      <c r="BX227" s="588">
        <f>AND(CC$55&gt;0,SUM($E227:BW227)&lt;'Summary&amp;Assumptions'!$G$32*$B227,$D227&gt;='Summary&amp;Assumptions'!$D$17,CC$47&gt;=$D227,CC$47&lt;=EDATE($D227,'Summary&amp;Assumptions'!$G$32))*$B227+AND(CC$56&lt;'Summary&amp;Assumptions'!$J$31,CC$47&gt;=$FO227,CC$47&lt;=$FP227)*(('Summary&amp;Assumptions'!$H$25*$C227)*(1+'Summary&amp;Assumptions'!$J$29)^(CC$46-1))+AND(CC$56&lt;'Summary&amp;Assumptions'!$J$31,CC$47&gt;=$FQ227,CC$47&lt;=$FR227)*(('Summary&amp;Assumptions'!$H$25*$C227)*(1+'Summary&amp;Assumptions'!$J$29)^(CC$46-1))</f>
        <v>0</v>
      </c>
      <c r="BY227" s="588">
        <f>AND(CD$55&gt;0,SUM($E227:BX227)&lt;'Summary&amp;Assumptions'!$G$32*$B227,$D227&gt;='Summary&amp;Assumptions'!$D$17,CD$47&gt;=$D227,CD$47&lt;=EDATE($D227,'Summary&amp;Assumptions'!$G$32))*$B227+AND(CD$56&lt;'Summary&amp;Assumptions'!$J$31,CD$47&gt;=$FO227,CD$47&lt;=$FP227)*(('Summary&amp;Assumptions'!$H$25*$C227)*(1+'Summary&amp;Assumptions'!$J$29)^(CD$46-1))+AND(CD$56&lt;'Summary&amp;Assumptions'!$J$31,CD$47&gt;=$FQ227,CD$47&lt;=$FR227)*(('Summary&amp;Assumptions'!$H$25*$C227)*(1+'Summary&amp;Assumptions'!$J$29)^(CD$46-1))</f>
        <v>0</v>
      </c>
      <c r="BZ227" s="588">
        <f>AND(CE$55&gt;0,SUM($E227:BY227)&lt;'Summary&amp;Assumptions'!$G$32*$B227,$D227&gt;='Summary&amp;Assumptions'!$D$17,CE$47&gt;=$D227,CE$47&lt;=EDATE($D227,'Summary&amp;Assumptions'!$G$32))*$B227+AND(CE$56&lt;'Summary&amp;Assumptions'!$J$31,CE$47&gt;=$FO227,CE$47&lt;=$FP227)*(('Summary&amp;Assumptions'!$H$25*$C227)*(1+'Summary&amp;Assumptions'!$J$29)^(CE$46-1))+AND(CE$56&lt;'Summary&amp;Assumptions'!$J$31,CE$47&gt;=$FQ227,CE$47&lt;=$FR227)*(('Summary&amp;Assumptions'!$H$25*$C227)*(1+'Summary&amp;Assumptions'!$J$29)^(CE$46-1))</f>
        <v>0</v>
      </c>
      <c r="CA227" s="588">
        <f>AND(CF$55&gt;0,SUM($E227:BZ227)&lt;'Summary&amp;Assumptions'!$G$32*$B227,$D227&gt;='Summary&amp;Assumptions'!$D$17,CF$47&gt;=$D227,CF$47&lt;=EDATE($D227,'Summary&amp;Assumptions'!$G$32))*$B227+AND(CF$56&lt;'Summary&amp;Assumptions'!$J$31,CF$47&gt;=$FO227,CF$47&lt;=$FP227)*(('Summary&amp;Assumptions'!$H$25*$C227)*(1+'Summary&amp;Assumptions'!$J$29)^(CF$46-1))+AND(CF$56&lt;'Summary&amp;Assumptions'!$J$31,CF$47&gt;=$FQ227,CF$47&lt;=$FR227)*(('Summary&amp;Assumptions'!$H$25*$C227)*(1+'Summary&amp;Assumptions'!$J$29)^(CF$46-1))</f>
        <v>0</v>
      </c>
      <c r="CB227" s="588">
        <f>AND(CG$55&gt;0,SUM($E227:CA227)&lt;'Summary&amp;Assumptions'!$G$32*$B227,$D227&gt;='Summary&amp;Assumptions'!$D$17,CG$47&gt;=$D227,CG$47&lt;=EDATE($D227,'Summary&amp;Assumptions'!$G$32))*$B227+AND(CG$56&lt;'Summary&amp;Assumptions'!$J$31,CG$47&gt;=$FO227,CG$47&lt;=$FP227)*(('Summary&amp;Assumptions'!$H$25*$C227)*(1+'Summary&amp;Assumptions'!$J$29)^(CG$46-1))+AND(CG$56&lt;'Summary&amp;Assumptions'!$J$31,CG$47&gt;=$FQ227,CG$47&lt;=$FR227)*(('Summary&amp;Assumptions'!$H$25*$C227)*(1+'Summary&amp;Assumptions'!$J$29)^(CG$46-1))</f>
        <v>0</v>
      </c>
      <c r="CC227" s="588">
        <f>AND(CH$55&gt;0,SUM($E227:CB227)&lt;'Summary&amp;Assumptions'!$G$32*$B227,$D227&gt;='Summary&amp;Assumptions'!$D$17,CH$47&gt;=$D227,CH$47&lt;=EDATE($D227,'Summary&amp;Assumptions'!$G$32))*$B227+AND(CH$56&lt;'Summary&amp;Assumptions'!$J$31,CH$47&gt;=$FO227,CH$47&lt;=$FP227)*(('Summary&amp;Assumptions'!$H$25*$C227)*(1+'Summary&amp;Assumptions'!$J$29)^(CH$46-1))+AND(CH$56&lt;'Summary&amp;Assumptions'!$J$31,CH$47&gt;=$FQ227,CH$47&lt;=$FR227)*(('Summary&amp;Assumptions'!$H$25*$C227)*(1+'Summary&amp;Assumptions'!$J$29)^(CH$46-1))</f>
        <v>0</v>
      </c>
      <c r="CD227" s="588">
        <f>AND(CI$55&gt;0,SUM($E227:CC227)&lt;'Summary&amp;Assumptions'!$G$32*$B227,$D227&gt;='Summary&amp;Assumptions'!$D$17,CI$47&gt;=$D227,CI$47&lt;=EDATE($D227,'Summary&amp;Assumptions'!$G$32))*$B227+AND(CI$56&lt;'Summary&amp;Assumptions'!$J$31,CI$47&gt;=$FO227,CI$47&lt;=$FP227)*(('Summary&amp;Assumptions'!$H$25*$C227)*(1+'Summary&amp;Assumptions'!$J$29)^(CI$46-1))+AND(CI$56&lt;'Summary&amp;Assumptions'!$J$31,CI$47&gt;=$FQ227,CI$47&lt;=$FR227)*(('Summary&amp;Assumptions'!$H$25*$C227)*(1+'Summary&amp;Assumptions'!$J$29)^(CI$46-1))</f>
        <v>0</v>
      </c>
      <c r="CE227" s="588">
        <f>AND(CJ$55&gt;0,SUM($E227:CD227)&lt;'Summary&amp;Assumptions'!$G$32*$B227,$D227&gt;='Summary&amp;Assumptions'!$D$17,CJ$47&gt;=$D227,CJ$47&lt;=EDATE($D227,'Summary&amp;Assumptions'!$G$32))*$B227+AND(CJ$56&lt;'Summary&amp;Assumptions'!$J$31,CJ$47&gt;=$FO227,CJ$47&lt;=$FP227)*(('Summary&amp;Assumptions'!$H$25*$C227)*(1+'Summary&amp;Assumptions'!$J$29)^(CJ$46-1))+AND(CJ$56&lt;'Summary&amp;Assumptions'!$J$31,CJ$47&gt;=$FQ227,CJ$47&lt;=$FR227)*(('Summary&amp;Assumptions'!$H$25*$C227)*(1+'Summary&amp;Assumptions'!$J$29)^(CJ$46-1))</f>
        <v>0</v>
      </c>
      <c r="CF227" s="588">
        <f>AND(CK$55&gt;0,SUM($E227:CE227)&lt;'Summary&amp;Assumptions'!$G$32*$B227,$D227&gt;='Summary&amp;Assumptions'!$D$17,CK$47&gt;=$D227,CK$47&lt;=EDATE($D227,'Summary&amp;Assumptions'!$G$32))*$B227+AND(CK$56&lt;'Summary&amp;Assumptions'!$J$31,CK$47&gt;=$FO227,CK$47&lt;=$FP227)*(('Summary&amp;Assumptions'!$H$25*$C227)*(1+'Summary&amp;Assumptions'!$J$29)^(CK$46-1))+AND(CK$56&lt;'Summary&amp;Assumptions'!$J$31,CK$47&gt;=$FQ227,CK$47&lt;=$FR227)*(('Summary&amp;Assumptions'!$H$25*$C227)*(1+'Summary&amp;Assumptions'!$J$29)^(CK$46-1))</f>
        <v>0</v>
      </c>
      <c r="CG227" s="588">
        <f>AND(CL$55&gt;0,SUM($E227:CF227)&lt;'Summary&amp;Assumptions'!$G$32*$B227,$D227&gt;='Summary&amp;Assumptions'!$D$17,CL$47&gt;=$D227,CL$47&lt;=EDATE($D227,'Summary&amp;Assumptions'!$G$32))*$B227+AND(CL$56&lt;'Summary&amp;Assumptions'!$J$31,CL$47&gt;=$FO227,CL$47&lt;=$FP227)*(('Summary&amp;Assumptions'!$H$25*$C227)*(1+'Summary&amp;Assumptions'!$J$29)^(CL$46-1))+AND(CL$56&lt;'Summary&amp;Assumptions'!$J$31,CL$47&gt;=$FQ227,CL$47&lt;=$FR227)*(('Summary&amp;Assumptions'!$H$25*$C227)*(1+'Summary&amp;Assumptions'!$J$29)^(CL$46-1))</f>
        <v>0</v>
      </c>
      <c r="CH227" s="588">
        <f>AND(CM$55&gt;0,SUM($E227:CG227)&lt;'Summary&amp;Assumptions'!$G$32*$B227,$D227&gt;='Summary&amp;Assumptions'!$D$17,CM$47&gt;=$D227,CM$47&lt;=EDATE($D227,'Summary&amp;Assumptions'!$G$32))*$B227+AND(CM$56&lt;'Summary&amp;Assumptions'!$J$31,CM$47&gt;=$FO227,CM$47&lt;=$FP227)*(('Summary&amp;Assumptions'!$H$25*$C227)*(1+'Summary&amp;Assumptions'!$J$29)^(CM$46-1))+AND(CM$56&lt;'Summary&amp;Assumptions'!$J$31,CM$47&gt;=$FQ227,CM$47&lt;=$FR227)*(('Summary&amp;Assumptions'!$H$25*$C227)*(1+'Summary&amp;Assumptions'!$J$29)^(CM$46-1))</f>
        <v>0</v>
      </c>
      <c r="CI227" s="588">
        <f>AND(CN$55&gt;0,SUM($E227:CH227)&lt;'Summary&amp;Assumptions'!$G$32*$B227,$D227&gt;='Summary&amp;Assumptions'!$D$17,CN$47&gt;=$D227,CN$47&lt;=EDATE($D227,'Summary&amp;Assumptions'!$G$32))*$B227+AND(CN$56&lt;'Summary&amp;Assumptions'!$J$31,CN$47&gt;=$FO227,CN$47&lt;=$FP227)*(('Summary&amp;Assumptions'!$H$25*$C227)*(1+'Summary&amp;Assumptions'!$J$29)^(CN$46-1))+AND(CN$56&lt;'Summary&amp;Assumptions'!$J$31,CN$47&gt;=$FQ227,CN$47&lt;=$FR227)*(('Summary&amp;Assumptions'!$H$25*$C227)*(1+'Summary&amp;Assumptions'!$J$29)^(CN$46-1))</f>
        <v>0</v>
      </c>
      <c r="CJ227" s="588">
        <f>AND(CO$55&gt;0,SUM($E227:CI227)&lt;'Summary&amp;Assumptions'!$G$32*$B227,$D227&gt;='Summary&amp;Assumptions'!$D$17,CO$47&gt;=$D227,CO$47&lt;=EDATE($D227,'Summary&amp;Assumptions'!$G$32))*$B227+AND(CO$56&lt;'Summary&amp;Assumptions'!$J$31,CO$47&gt;=$FO227,CO$47&lt;=$FP227)*(('Summary&amp;Assumptions'!$H$25*$C227)*(1+'Summary&amp;Assumptions'!$J$29)^(CO$46-1))+AND(CO$56&lt;'Summary&amp;Assumptions'!$J$31,CO$47&gt;=$FQ227,CO$47&lt;=$FR227)*(('Summary&amp;Assumptions'!$H$25*$C227)*(1+'Summary&amp;Assumptions'!$J$29)^(CO$46-1))</f>
        <v>0</v>
      </c>
      <c r="CK227" s="588">
        <f>AND(CP$55&gt;0,SUM($E227:CJ227)&lt;'Summary&amp;Assumptions'!$G$32*$B227,$D227&gt;='Summary&amp;Assumptions'!$D$17,CP$47&gt;=$D227,CP$47&lt;=EDATE($D227,'Summary&amp;Assumptions'!$G$32))*$B227+AND(CP$56&lt;'Summary&amp;Assumptions'!$J$31,CP$47&gt;=$FO227,CP$47&lt;=$FP227)*(('Summary&amp;Assumptions'!$H$25*$C227)*(1+'Summary&amp;Assumptions'!$J$29)^(CP$46-1))+AND(CP$56&lt;'Summary&amp;Assumptions'!$J$31,CP$47&gt;=$FQ227,CP$47&lt;=$FR227)*(('Summary&amp;Assumptions'!$H$25*$C227)*(1+'Summary&amp;Assumptions'!$J$29)^(CP$46-1))</f>
        <v>0</v>
      </c>
      <c r="CL227" s="588">
        <f>AND(CQ$55&gt;0,SUM($E227:CK227)&lt;'Summary&amp;Assumptions'!$G$32*$B227,$D227&gt;='Summary&amp;Assumptions'!$D$17,CQ$47&gt;=$D227,CQ$47&lt;=EDATE($D227,'Summary&amp;Assumptions'!$G$32))*$B227+AND(CQ$56&lt;'Summary&amp;Assumptions'!$J$31,CQ$47&gt;=$FO227,CQ$47&lt;=$FP227)*(('Summary&amp;Assumptions'!$H$25*$C227)*(1+'Summary&amp;Assumptions'!$J$29)^(CQ$46-1))+AND(CQ$56&lt;'Summary&amp;Assumptions'!$J$31,CQ$47&gt;=$FQ227,CQ$47&lt;=$FR227)*(('Summary&amp;Assumptions'!$H$25*$C227)*(1+'Summary&amp;Assumptions'!$J$29)^(CQ$46-1))</f>
        <v>0</v>
      </c>
      <c r="CM227" s="588">
        <f>AND(CR$55&gt;0,SUM($E227:CL227)&lt;'Summary&amp;Assumptions'!$G$32*$B227,$D227&gt;='Summary&amp;Assumptions'!$D$17,CR$47&gt;=$D227,CR$47&lt;=EDATE($D227,'Summary&amp;Assumptions'!$G$32))*$B227+AND(CR$56&lt;'Summary&amp;Assumptions'!$J$31,CR$47&gt;=$FO227,CR$47&lt;=$FP227)*(('Summary&amp;Assumptions'!$H$25*$C227)*(1+'Summary&amp;Assumptions'!$J$29)^(CR$46-1))+AND(CR$56&lt;'Summary&amp;Assumptions'!$J$31,CR$47&gt;=$FQ227,CR$47&lt;=$FR227)*(('Summary&amp;Assumptions'!$H$25*$C227)*(1+'Summary&amp;Assumptions'!$J$29)^(CR$46-1))</f>
        <v>0</v>
      </c>
      <c r="CN227" s="588">
        <f>AND(CS$55&gt;0,SUM($E227:CM227)&lt;'Summary&amp;Assumptions'!$G$32*$B227,$D227&gt;='Summary&amp;Assumptions'!$D$17,CS$47&gt;=$D227,CS$47&lt;=EDATE($D227,'Summary&amp;Assumptions'!$G$32))*$B227+AND(CS$56&lt;'Summary&amp;Assumptions'!$J$31,CS$47&gt;=$FO227,CS$47&lt;=$FP227)*(('Summary&amp;Assumptions'!$H$25*$C227)*(1+'Summary&amp;Assumptions'!$J$29)^(CS$46-1))+AND(CS$56&lt;'Summary&amp;Assumptions'!$J$31,CS$47&gt;=$FQ227,CS$47&lt;=$FR227)*(('Summary&amp;Assumptions'!$H$25*$C227)*(1+'Summary&amp;Assumptions'!$J$29)^(CS$46-1))</f>
        <v>0</v>
      </c>
      <c r="CO227" s="588">
        <f>AND(CT$55&gt;0,SUM($E227:CN227)&lt;'Summary&amp;Assumptions'!$G$32*$B227,$D227&gt;='Summary&amp;Assumptions'!$D$17,CT$47&gt;=$D227,CT$47&lt;=EDATE($D227,'Summary&amp;Assumptions'!$G$32))*$B227+AND(CT$56&lt;'Summary&amp;Assumptions'!$J$31,CT$47&gt;=$FO227,CT$47&lt;=$FP227)*(('Summary&amp;Assumptions'!$H$25*$C227)*(1+'Summary&amp;Assumptions'!$J$29)^(CT$46-1))+AND(CT$56&lt;'Summary&amp;Assumptions'!$J$31,CT$47&gt;=$FQ227,CT$47&lt;=$FR227)*(('Summary&amp;Assumptions'!$H$25*$C227)*(1+'Summary&amp;Assumptions'!$J$29)^(CT$46-1))</f>
        <v>0</v>
      </c>
      <c r="CP227" s="588">
        <f>AND(CU$55&gt;0,SUM($E227:CO227)&lt;'Summary&amp;Assumptions'!$G$32*$B227,$D227&gt;='Summary&amp;Assumptions'!$D$17,CU$47&gt;=$D227,CU$47&lt;=EDATE($D227,'Summary&amp;Assumptions'!$G$32))*$B227+AND(CU$56&lt;'Summary&amp;Assumptions'!$J$31,CU$47&gt;=$FO227,CU$47&lt;=$FP227)*(('Summary&amp;Assumptions'!$H$25*$C227)*(1+'Summary&amp;Assumptions'!$J$29)^(CU$46-1))+AND(CU$56&lt;'Summary&amp;Assumptions'!$J$31,CU$47&gt;=$FQ227,CU$47&lt;=$FR227)*(('Summary&amp;Assumptions'!$H$25*$C227)*(1+'Summary&amp;Assumptions'!$J$29)^(CU$46-1))</f>
        <v>0</v>
      </c>
      <c r="CQ227" s="588">
        <f>AND(CV$55&gt;0,SUM($E227:CP227)&lt;'Summary&amp;Assumptions'!$G$32*$B227,$D227&gt;='Summary&amp;Assumptions'!$D$17,CV$47&gt;=$D227,CV$47&lt;=EDATE($D227,'Summary&amp;Assumptions'!$G$32))*$B227+AND(CV$56&lt;'Summary&amp;Assumptions'!$J$31,CV$47&gt;=$FO227,CV$47&lt;=$FP227)*(('Summary&amp;Assumptions'!$H$25*$C227)*(1+'Summary&amp;Assumptions'!$J$29)^(CV$46-1))+AND(CV$56&lt;'Summary&amp;Assumptions'!$J$31,CV$47&gt;=$FQ227,CV$47&lt;=$FR227)*(('Summary&amp;Assumptions'!$H$25*$C227)*(1+'Summary&amp;Assumptions'!$J$29)^(CV$46-1))</f>
        <v>0</v>
      </c>
      <c r="CR227" s="588">
        <f>AND(CW$55&gt;0,SUM($E227:CQ227)&lt;'Summary&amp;Assumptions'!$G$32*$B227,$D227&gt;='Summary&amp;Assumptions'!$D$17,CW$47&gt;=$D227,CW$47&lt;=EDATE($D227,'Summary&amp;Assumptions'!$G$32))*$B227+AND(CW$56&lt;'Summary&amp;Assumptions'!$J$31,CW$47&gt;=$FO227,CW$47&lt;=$FP227)*(('Summary&amp;Assumptions'!$H$25*$C227)*(1+'Summary&amp;Assumptions'!$J$29)^(CW$46-1))+AND(CW$56&lt;'Summary&amp;Assumptions'!$J$31,CW$47&gt;=$FQ227,CW$47&lt;=$FR227)*(('Summary&amp;Assumptions'!$H$25*$C227)*(1+'Summary&amp;Assumptions'!$J$29)^(CW$46-1))</f>
        <v>0</v>
      </c>
      <c r="CS227" s="588">
        <f>AND(CX$55&gt;0,SUM($E227:CR227)&lt;'Summary&amp;Assumptions'!$G$32*$B227,$D227&gt;='Summary&amp;Assumptions'!$D$17,CX$47&gt;=$D227,CX$47&lt;=EDATE($D227,'Summary&amp;Assumptions'!$G$32))*$B227+AND(CX$56&lt;'Summary&amp;Assumptions'!$J$31,CX$47&gt;=$FO227,CX$47&lt;=$FP227)*(('Summary&amp;Assumptions'!$H$25*$C227)*(1+'Summary&amp;Assumptions'!$J$29)^(CX$46-1))+AND(CX$56&lt;'Summary&amp;Assumptions'!$J$31,CX$47&gt;=$FQ227,CX$47&lt;=$FR227)*(('Summary&amp;Assumptions'!$H$25*$C227)*(1+'Summary&amp;Assumptions'!$J$29)^(CX$46-1))</f>
        <v>0</v>
      </c>
      <c r="CT227" s="588">
        <f>AND(CY$55&gt;0,SUM($E227:CS227)&lt;'Summary&amp;Assumptions'!$G$32*$B227,$D227&gt;='Summary&amp;Assumptions'!$D$17,CY$47&gt;=$D227,CY$47&lt;=EDATE($D227,'Summary&amp;Assumptions'!$G$32))*$B227+AND(CY$56&lt;'Summary&amp;Assumptions'!$J$31,CY$47&gt;=$FO227,CY$47&lt;=$FP227)*(('Summary&amp;Assumptions'!$H$25*$C227)*(1+'Summary&amp;Assumptions'!$J$29)^(CY$46-1))+AND(CY$56&lt;'Summary&amp;Assumptions'!$J$31,CY$47&gt;=$FQ227,CY$47&lt;=$FR227)*(('Summary&amp;Assumptions'!$H$25*$C227)*(1+'Summary&amp;Assumptions'!$J$29)^(CY$46-1))</f>
        <v>0</v>
      </c>
      <c r="CU227" s="588">
        <f>AND(CZ$55&gt;0,SUM($E227:CT227)&lt;'Summary&amp;Assumptions'!$G$32*$B227,$D227&gt;='Summary&amp;Assumptions'!$D$17,CZ$47&gt;=$D227,CZ$47&lt;=EDATE($D227,'Summary&amp;Assumptions'!$G$32))*$B227+AND(CZ$56&lt;'Summary&amp;Assumptions'!$J$31,CZ$47&gt;=$FO227,CZ$47&lt;=$FP227)*(('Summary&amp;Assumptions'!$H$25*$C227)*(1+'Summary&amp;Assumptions'!$J$29)^(CZ$46-1))+AND(CZ$56&lt;'Summary&amp;Assumptions'!$J$31,CZ$47&gt;=$FQ227,CZ$47&lt;=$FR227)*(('Summary&amp;Assumptions'!$H$25*$C227)*(1+'Summary&amp;Assumptions'!$J$29)^(CZ$46-1))</f>
        <v>0</v>
      </c>
      <c r="CV227" s="588">
        <f>AND(DA$55&gt;0,SUM($E227:CU227)&lt;'Summary&amp;Assumptions'!$G$32*$B227,$D227&gt;='Summary&amp;Assumptions'!$D$17,DA$47&gt;=$D227,DA$47&lt;=EDATE($D227,'Summary&amp;Assumptions'!$G$32))*$B227+AND(DA$56&lt;'Summary&amp;Assumptions'!$J$31,DA$47&gt;=$FO227,DA$47&lt;=$FP227)*(('Summary&amp;Assumptions'!$H$25*$C227)*(1+'Summary&amp;Assumptions'!$J$29)^(DA$46-1))+AND(DA$56&lt;'Summary&amp;Assumptions'!$J$31,DA$47&gt;=$FQ227,DA$47&lt;=$FR227)*(('Summary&amp;Assumptions'!$H$25*$C227)*(1+'Summary&amp;Assumptions'!$J$29)^(DA$46-1))</f>
        <v>0</v>
      </c>
      <c r="CW227" s="588">
        <f>AND(DB$55&gt;0,SUM($E227:CV227)&lt;'Summary&amp;Assumptions'!$G$32*$B227,$D227&gt;='Summary&amp;Assumptions'!$D$17,DB$47&gt;=$D227,DB$47&lt;=EDATE($D227,'Summary&amp;Assumptions'!$G$32))*$B227+AND(DB$56&lt;'Summary&amp;Assumptions'!$J$31,DB$47&gt;=$FO227,DB$47&lt;=$FP227)*(('Summary&amp;Assumptions'!$H$25*$C227)*(1+'Summary&amp;Assumptions'!$J$29)^(DB$46-1))+AND(DB$56&lt;'Summary&amp;Assumptions'!$J$31,DB$47&gt;=$FQ227,DB$47&lt;=$FR227)*(('Summary&amp;Assumptions'!$H$25*$C227)*(1+'Summary&amp;Assumptions'!$J$29)^(DB$46-1))</f>
        <v>0</v>
      </c>
      <c r="CX227" s="588">
        <f>AND(DC$55&gt;0,SUM($E227:CW227)&lt;'Summary&amp;Assumptions'!$G$32*$B227,$D227&gt;='Summary&amp;Assumptions'!$D$17,DC$47&gt;=$D227,DC$47&lt;=EDATE($D227,'Summary&amp;Assumptions'!$G$32))*$B227+AND(DC$56&lt;'Summary&amp;Assumptions'!$J$31,DC$47&gt;=$FO227,DC$47&lt;=$FP227)*(('Summary&amp;Assumptions'!$H$25*$C227)*(1+'Summary&amp;Assumptions'!$J$29)^(DC$46-1))+AND(DC$56&lt;'Summary&amp;Assumptions'!$J$31,DC$47&gt;=$FQ227,DC$47&lt;=$FR227)*(('Summary&amp;Assumptions'!$H$25*$C227)*(1+'Summary&amp;Assumptions'!$J$29)^(DC$46-1))</f>
        <v>0</v>
      </c>
      <c r="CY227" s="588">
        <f>AND(DD$55&gt;0,SUM($E227:CX227)&lt;'Summary&amp;Assumptions'!$G$32*$B227,$D227&gt;='Summary&amp;Assumptions'!$D$17,DD$47&gt;=$D227,DD$47&lt;=EDATE($D227,'Summary&amp;Assumptions'!$G$32))*$B227+AND(DD$56&lt;'Summary&amp;Assumptions'!$J$31,DD$47&gt;=$FO227,DD$47&lt;=$FP227)*(('Summary&amp;Assumptions'!$H$25*$C227)*(1+'Summary&amp;Assumptions'!$J$29)^(DD$46-1))+AND(DD$56&lt;'Summary&amp;Assumptions'!$J$31,DD$47&gt;=$FQ227,DD$47&lt;=$FR227)*(('Summary&amp;Assumptions'!$H$25*$C227)*(1+'Summary&amp;Assumptions'!$J$29)^(DD$46-1))</f>
        <v>0</v>
      </c>
      <c r="CZ227" s="588">
        <f>AND(DE$55&gt;0,SUM($E227:CY227)&lt;'Summary&amp;Assumptions'!$G$32*$B227,$D227&gt;='Summary&amp;Assumptions'!$D$17,DE$47&gt;=$D227,DE$47&lt;=EDATE($D227,'Summary&amp;Assumptions'!$G$32))*$B227+AND(DE$56&lt;'Summary&amp;Assumptions'!$J$31,DE$47&gt;=$FO227,DE$47&lt;=$FP227)*(('Summary&amp;Assumptions'!$H$25*$C227)*(1+'Summary&amp;Assumptions'!$J$29)^(DE$46-1))+AND(DE$56&lt;'Summary&amp;Assumptions'!$J$31,DE$47&gt;=$FQ227,DE$47&lt;=$FR227)*(('Summary&amp;Assumptions'!$H$25*$C227)*(1+'Summary&amp;Assumptions'!$J$29)^(DE$46-1))</f>
        <v>0</v>
      </c>
      <c r="DA227" s="588">
        <f>AND(DF$55&gt;0,SUM($E227:CZ227)&lt;'Summary&amp;Assumptions'!$G$32*$B227,$D227&gt;='Summary&amp;Assumptions'!$D$17,DF$47&gt;=$D227,DF$47&lt;=EDATE($D227,'Summary&amp;Assumptions'!$G$32))*$B227+AND(DF$56&lt;'Summary&amp;Assumptions'!$J$31,DF$47&gt;=$FO227,DF$47&lt;=$FP227)*(('Summary&amp;Assumptions'!$H$25*$C227)*(1+'Summary&amp;Assumptions'!$J$29)^(DF$46-1))+AND(DF$56&lt;'Summary&amp;Assumptions'!$J$31,DF$47&gt;=$FQ227,DF$47&lt;=$FR227)*(('Summary&amp;Assumptions'!$H$25*$C227)*(1+'Summary&amp;Assumptions'!$J$29)^(DF$46-1))</f>
        <v>0</v>
      </c>
      <c r="DB227" s="588">
        <f>AND(DG$55&gt;0,SUM($E227:DA227)&lt;'Summary&amp;Assumptions'!$G$32*$B227,$D227&gt;='Summary&amp;Assumptions'!$D$17,DG$47&gt;=$D227,DG$47&lt;=EDATE($D227,'Summary&amp;Assumptions'!$G$32))*$B227+AND(DG$56&lt;'Summary&amp;Assumptions'!$J$31,DG$47&gt;=$FO227,DG$47&lt;=$FP227)*(('Summary&amp;Assumptions'!$H$25*$C227)*(1+'Summary&amp;Assumptions'!$J$29)^(DG$46-1))+AND(DG$56&lt;'Summary&amp;Assumptions'!$J$31,DG$47&gt;=$FQ227,DG$47&lt;=$FR227)*(('Summary&amp;Assumptions'!$H$25*$C227)*(1+'Summary&amp;Assumptions'!$J$29)^(DG$46-1))</f>
        <v>0</v>
      </c>
      <c r="DC227" s="588">
        <f>AND(DH$55&gt;0,SUM($E227:DB227)&lt;'Summary&amp;Assumptions'!$G$32*$B227,$D227&gt;='Summary&amp;Assumptions'!$D$17,DH$47&gt;=$D227,DH$47&lt;=EDATE($D227,'Summary&amp;Assumptions'!$G$32))*$B227+AND(DH$56&lt;'Summary&amp;Assumptions'!$J$31,DH$47&gt;=$FO227,DH$47&lt;=$FP227)*(('Summary&amp;Assumptions'!$H$25*$C227)*(1+'Summary&amp;Assumptions'!$J$29)^(DH$46-1))+AND(DH$56&lt;'Summary&amp;Assumptions'!$J$31,DH$47&gt;=$FQ227,DH$47&lt;=$FR227)*(('Summary&amp;Assumptions'!$H$25*$C227)*(1+'Summary&amp;Assumptions'!$J$29)^(DH$46-1))</f>
        <v>0</v>
      </c>
      <c r="DD227" s="588">
        <f>AND(DI$55&gt;0,SUM($E227:DC227)&lt;'Summary&amp;Assumptions'!$G$32*$B227,$D227&gt;='Summary&amp;Assumptions'!$D$17,DI$47&gt;=$D227,DI$47&lt;=EDATE($D227,'Summary&amp;Assumptions'!$G$32))*$B227+AND(DI$56&lt;'Summary&amp;Assumptions'!$J$31,DI$47&gt;=$FO227,DI$47&lt;=$FP227)*(('Summary&amp;Assumptions'!$H$25*$C227)*(1+'Summary&amp;Assumptions'!$J$29)^(DI$46-1))+AND(DI$56&lt;'Summary&amp;Assumptions'!$J$31,DI$47&gt;=$FQ227,DI$47&lt;=$FR227)*(('Summary&amp;Assumptions'!$H$25*$C227)*(1+'Summary&amp;Assumptions'!$J$29)^(DI$46-1))</f>
        <v>0</v>
      </c>
      <c r="DE227" s="588">
        <f>AND(DJ$55&gt;0,SUM($E227:DD227)&lt;'Summary&amp;Assumptions'!$G$32*$B227,$D227&gt;='Summary&amp;Assumptions'!$D$17,DJ$47&gt;=$D227,DJ$47&lt;=EDATE($D227,'Summary&amp;Assumptions'!$G$32))*$B227+AND(DJ$56&lt;'Summary&amp;Assumptions'!$J$31,DJ$47&gt;=$FO227,DJ$47&lt;=$FP227)*(('Summary&amp;Assumptions'!$H$25*$C227)*(1+'Summary&amp;Assumptions'!$J$29)^(DJ$46-1))+AND(DJ$56&lt;'Summary&amp;Assumptions'!$J$31,DJ$47&gt;=$FQ227,DJ$47&lt;=$FR227)*(('Summary&amp;Assumptions'!$H$25*$C227)*(1+'Summary&amp;Assumptions'!$J$29)^(DJ$46-1))</f>
        <v>0</v>
      </c>
      <c r="DF227" s="588">
        <f>AND(DK$55&gt;0,SUM($E227:DE227)&lt;'Summary&amp;Assumptions'!$G$32*$B227,$D227&gt;='Summary&amp;Assumptions'!$D$17,DK$47&gt;=$D227,DK$47&lt;=EDATE($D227,'Summary&amp;Assumptions'!$G$32))*$B227+AND(DK$56&lt;'Summary&amp;Assumptions'!$J$31,DK$47&gt;=$FO227,DK$47&lt;=$FP227)*(('Summary&amp;Assumptions'!$H$25*$C227)*(1+'Summary&amp;Assumptions'!$J$29)^(DK$46-1))+AND(DK$56&lt;'Summary&amp;Assumptions'!$J$31,DK$47&gt;=$FQ227,DK$47&lt;=$FR227)*(('Summary&amp;Assumptions'!$H$25*$C227)*(1+'Summary&amp;Assumptions'!$J$29)^(DK$46-1))</f>
        <v>0</v>
      </c>
      <c r="DG227" s="588">
        <f>AND(DL$55&gt;0,SUM($E227:DF227)&lt;'Summary&amp;Assumptions'!$G$32*$B227,$D227&gt;='Summary&amp;Assumptions'!$D$17,DL$47&gt;=$D227,DL$47&lt;=EDATE($D227,'Summary&amp;Assumptions'!$G$32))*$B227+AND(DL$56&lt;'Summary&amp;Assumptions'!$J$31,DL$47&gt;=$FO227,DL$47&lt;=$FP227)*(('Summary&amp;Assumptions'!$H$25*$C227)*(1+'Summary&amp;Assumptions'!$J$29)^(DL$46-1))+AND(DL$56&lt;'Summary&amp;Assumptions'!$J$31,DL$47&gt;=$FQ227,DL$47&lt;=$FR227)*(('Summary&amp;Assumptions'!$H$25*$C227)*(1+'Summary&amp;Assumptions'!$J$29)^(DL$46-1))</f>
        <v>0</v>
      </c>
      <c r="DH227" s="588">
        <f>AND(DM$55&gt;0,SUM($E227:DG227)&lt;'Summary&amp;Assumptions'!$G$32*$B227,$D227&gt;='Summary&amp;Assumptions'!$D$17,DM$47&gt;=$D227,DM$47&lt;=EDATE($D227,'Summary&amp;Assumptions'!$G$32))*$B227+AND(DM$56&lt;'Summary&amp;Assumptions'!$J$31,DM$47&gt;=$FO227,DM$47&lt;=$FP227)*(('Summary&amp;Assumptions'!$H$25*$C227)*(1+'Summary&amp;Assumptions'!$J$29)^(DM$46-1))+AND(DM$56&lt;'Summary&amp;Assumptions'!$J$31,DM$47&gt;=$FQ227,DM$47&lt;=$FR227)*(('Summary&amp;Assumptions'!$H$25*$C227)*(1+'Summary&amp;Assumptions'!$J$29)^(DM$46-1))</f>
        <v>0</v>
      </c>
      <c r="DI227" s="588">
        <f>AND(DN$55&gt;0,SUM($E227:DH227)&lt;'Summary&amp;Assumptions'!$G$32*$B227,$D227&gt;='Summary&amp;Assumptions'!$D$17,DN$47&gt;=$D227,DN$47&lt;=EDATE($D227,'Summary&amp;Assumptions'!$G$32))*$B227+AND(DN$56&lt;'Summary&amp;Assumptions'!$J$31,DN$47&gt;=$FO227,DN$47&lt;=$FP227)*(('Summary&amp;Assumptions'!$H$25*$C227)*(1+'Summary&amp;Assumptions'!$J$29)^(DN$46-1))+AND(DN$56&lt;'Summary&amp;Assumptions'!$J$31,DN$47&gt;=$FQ227,DN$47&lt;=$FR227)*(('Summary&amp;Assumptions'!$H$25*$C227)*(1+'Summary&amp;Assumptions'!$J$29)^(DN$46-1))</f>
        <v>0</v>
      </c>
      <c r="DJ227" s="588">
        <f>AND(DO$55&gt;0,SUM($E227:DI227)&lt;'Summary&amp;Assumptions'!$G$32*$B227,$D227&gt;='Summary&amp;Assumptions'!$D$17,DO$47&gt;=$D227,DO$47&lt;=EDATE($D227,'Summary&amp;Assumptions'!$G$32))*$B227+AND(DO$56&lt;'Summary&amp;Assumptions'!$J$31,DO$47&gt;=$FO227,DO$47&lt;=$FP227)*(('Summary&amp;Assumptions'!$H$25*$C227)*(1+'Summary&amp;Assumptions'!$J$29)^(DO$46-1))+AND(DO$56&lt;'Summary&amp;Assumptions'!$J$31,DO$47&gt;=$FQ227,DO$47&lt;=$FR227)*(('Summary&amp;Assumptions'!$H$25*$C227)*(1+'Summary&amp;Assumptions'!$J$29)^(DO$46-1))</f>
        <v>0</v>
      </c>
      <c r="DK227" s="588">
        <f>AND(DP$55&gt;0,SUM($E227:DJ227)&lt;'Summary&amp;Assumptions'!$G$32*$B227,$D227&gt;='Summary&amp;Assumptions'!$D$17,DP$47&gt;=$D227,DP$47&lt;=EDATE($D227,'Summary&amp;Assumptions'!$G$32))*$B227+AND(DP$56&lt;'Summary&amp;Assumptions'!$J$31,DP$47&gt;=$FO227,DP$47&lt;=$FP227)*(('Summary&amp;Assumptions'!$H$25*$C227)*(1+'Summary&amp;Assumptions'!$J$29)^(DP$46-1))+AND(DP$56&lt;'Summary&amp;Assumptions'!$J$31,DP$47&gt;=$FQ227,DP$47&lt;=$FR227)*(('Summary&amp;Assumptions'!$H$25*$C227)*(1+'Summary&amp;Assumptions'!$J$29)^(DP$46-1))</f>
        <v>0</v>
      </c>
      <c r="DL227" s="588">
        <f>AND(DQ$55&gt;0,SUM($E227:DK227)&lt;'Summary&amp;Assumptions'!$G$32*$B227,$D227&gt;='Summary&amp;Assumptions'!$D$17,DQ$47&gt;=$D227,DQ$47&lt;=EDATE($D227,'Summary&amp;Assumptions'!$G$32))*$B227+AND(DQ$56&lt;'Summary&amp;Assumptions'!$J$31,DQ$47&gt;=$FO227,DQ$47&lt;=$FP227)*(('Summary&amp;Assumptions'!$H$25*$C227)*(1+'Summary&amp;Assumptions'!$J$29)^(DQ$46-1))+AND(DQ$56&lt;'Summary&amp;Assumptions'!$J$31,DQ$47&gt;=$FQ227,DQ$47&lt;=$FR227)*(('Summary&amp;Assumptions'!$H$25*$C227)*(1+'Summary&amp;Assumptions'!$J$29)^(DQ$46-1))</f>
        <v>0</v>
      </c>
      <c r="DM227" s="588">
        <f>AND(DR$55&gt;0,SUM($E227:DL227)&lt;'Summary&amp;Assumptions'!$G$32*$B227,$D227&gt;='Summary&amp;Assumptions'!$D$17,DR$47&gt;=$D227,DR$47&lt;=EDATE($D227,'Summary&amp;Assumptions'!$G$32))*$B227+AND(DR$56&lt;'Summary&amp;Assumptions'!$J$31,DR$47&gt;=$FO227,DR$47&lt;=$FP227)*(('Summary&amp;Assumptions'!$H$25*$C227)*(1+'Summary&amp;Assumptions'!$J$29)^(DR$46-1))+AND(DR$56&lt;'Summary&amp;Assumptions'!$J$31,DR$47&gt;=$FQ227,DR$47&lt;=$FR227)*(('Summary&amp;Assumptions'!$H$25*$C227)*(1+'Summary&amp;Assumptions'!$J$29)^(DR$46-1))</f>
        <v>0</v>
      </c>
      <c r="DN227" s="588">
        <f>AND(DS$55&gt;0,SUM($E227:DM227)&lt;'Summary&amp;Assumptions'!$G$32*$B227,$D227&gt;='Summary&amp;Assumptions'!$D$17,DS$47&gt;=$D227,DS$47&lt;=EDATE($D227,'Summary&amp;Assumptions'!$G$32))*$B227+AND(DS$56&lt;'Summary&amp;Assumptions'!$J$31,DS$47&gt;=$FO227,DS$47&lt;=$FP227)*(('Summary&amp;Assumptions'!$H$25*$C227)*(1+'Summary&amp;Assumptions'!$J$29)^(DS$46-1))+AND(DS$56&lt;'Summary&amp;Assumptions'!$J$31,DS$47&gt;=$FQ227,DS$47&lt;=$FR227)*(('Summary&amp;Assumptions'!$H$25*$C227)*(1+'Summary&amp;Assumptions'!$J$29)^(DS$46-1))</f>
        <v>0</v>
      </c>
      <c r="DO227" s="588">
        <f>AND(DT$55&gt;0,SUM($E227:DN227)&lt;'Summary&amp;Assumptions'!$G$32*$B227,$D227&gt;='Summary&amp;Assumptions'!$D$17,DT$47&gt;=$D227,DT$47&lt;=EDATE($D227,'Summary&amp;Assumptions'!$G$32))*$B227+AND(DT$56&lt;'Summary&amp;Assumptions'!$J$31,DT$47&gt;=$FO227,DT$47&lt;=$FP227)*(('Summary&amp;Assumptions'!$H$25*$C227)*(1+'Summary&amp;Assumptions'!$J$29)^(DT$46-1))+AND(DT$56&lt;'Summary&amp;Assumptions'!$J$31,DT$47&gt;=$FQ227,DT$47&lt;=$FR227)*(('Summary&amp;Assumptions'!$H$25*$C227)*(1+'Summary&amp;Assumptions'!$J$29)^(DT$46-1))</f>
        <v>0</v>
      </c>
      <c r="DP227" s="588">
        <f>AND(DU$55&gt;0,SUM($E227:DO227)&lt;'Summary&amp;Assumptions'!$G$32*$B227,$D227&gt;='Summary&amp;Assumptions'!$D$17,DU$47&gt;=$D227,DU$47&lt;=EDATE($D227,'Summary&amp;Assumptions'!$G$32))*$B227+AND(DU$56&lt;'Summary&amp;Assumptions'!$J$31,DU$47&gt;=$FO227,DU$47&lt;=$FP227)*(('Summary&amp;Assumptions'!$H$25*$C227)*(1+'Summary&amp;Assumptions'!$J$29)^(DU$46-1))+AND(DU$56&lt;'Summary&amp;Assumptions'!$J$31,DU$47&gt;=$FQ227,DU$47&lt;=$FR227)*(('Summary&amp;Assumptions'!$H$25*$C227)*(1+'Summary&amp;Assumptions'!$J$29)^(DU$46-1))</f>
        <v>0</v>
      </c>
      <c r="DQ227" s="588">
        <f>AND(DV$55&gt;0,SUM($E227:DP227)&lt;'Summary&amp;Assumptions'!$G$32*$B227,$D227&gt;='Summary&amp;Assumptions'!$D$17,DV$47&gt;=$D227,DV$47&lt;=EDATE($D227,'Summary&amp;Assumptions'!$G$32))*$B227+AND(DV$56&lt;'Summary&amp;Assumptions'!$J$31,DV$47&gt;=$FO227,DV$47&lt;=$FP227)*(('Summary&amp;Assumptions'!$H$25*$C227)*(1+'Summary&amp;Assumptions'!$J$29)^(DV$46-1))+AND(DV$56&lt;'Summary&amp;Assumptions'!$J$31,DV$47&gt;=$FQ227,DV$47&lt;=$FR227)*(('Summary&amp;Assumptions'!$H$25*$C227)*(1+'Summary&amp;Assumptions'!$J$29)^(DV$46-1))</f>
        <v>0</v>
      </c>
      <c r="DR227" s="588">
        <f>AND(DW$55&gt;0,SUM($E227:DQ227)&lt;'Summary&amp;Assumptions'!$G$32*$B227,$D227&gt;='Summary&amp;Assumptions'!$D$17,DW$47&gt;=$D227,DW$47&lt;=EDATE($D227,'Summary&amp;Assumptions'!$G$32))*$B227+AND(DW$56&lt;'Summary&amp;Assumptions'!$J$31,DW$47&gt;=$FO227,DW$47&lt;=$FP227)*(('Summary&amp;Assumptions'!$H$25*$C227)*(1+'Summary&amp;Assumptions'!$J$29)^(DW$46-1))+AND(DW$56&lt;'Summary&amp;Assumptions'!$J$31,DW$47&gt;=$FQ227,DW$47&lt;=$FR227)*(('Summary&amp;Assumptions'!$H$25*$C227)*(1+'Summary&amp;Assumptions'!$J$29)^(DW$46-1))</f>
        <v>0</v>
      </c>
      <c r="DS227" s="588">
        <f>AND(DX$55&gt;0,SUM($E227:DR227)&lt;'Summary&amp;Assumptions'!$G$32*$B227,$D227&gt;='Summary&amp;Assumptions'!$D$17,DX$47&gt;=$D227,DX$47&lt;=EDATE($D227,'Summary&amp;Assumptions'!$G$32))*$B227+AND(DX$56&lt;'Summary&amp;Assumptions'!$J$31,DX$47&gt;=$FO227,DX$47&lt;=$FP227)*(('Summary&amp;Assumptions'!$H$25*$C227)*(1+'Summary&amp;Assumptions'!$J$29)^(DX$46-1))+AND(DX$56&lt;'Summary&amp;Assumptions'!$J$31,DX$47&gt;=$FQ227,DX$47&lt;=$FR227)*(('Summary&amp;Assumptions'!$H$25*$C227)*(1+'Summary&amp;Assumptions'!$J$29)^(DX$46-1))</f>
        <v>0</v>
      </c>
      <c r="DT227" s="588">
        <f>AND(DY$55&gt;0,SUM($E227:DS227)&lt;'Summary&amp;Assumptions'!$G$32*$B227,$D227&gt;='Summary&amp;Assumptions'!$D$17,DY$47&gt;=$D227,DY$47&lt;=EDATE($D227,'Summary&amp;Assumptions'!$G$32))*$B227+AND(DY$56&lt;'Summary&amp;Assumptions'!$J$31,DY$47&gt;=$FO227,DY$47&lt;=$FP227)*(('Summary&amp;Assumptions'!$H$25*$C227)*(1+'Summary&amp;Assumptions'!$J$29)^(DY$46-1))+AND(DY$56&lt;'Summary&amp;Assumptions'!$J$31,DY$47&gt;=$FQ227,DY$47&lt;=$FR227)*(('Summary&amp;Assumptions'!$H$25*$C227)*(1+'Summary&amp;Assumptions'!$J$29)^(DY$46-1))</f>
        <v>0</v>
      </c>
      <c r="DU227" s="588">
        <f>AND(DZ$55&gt;0,SUM($E227:DT227)&lt;'Summary&amp;Assumptions'!$G$32*$B227,$D227&gt;='Summary&amp;Assumptions'!$D$17,DZ$47&gt;=$D227,DZ$47&lt;=EDATE($D227,'Summary&amp;Assumptions'!$G$32))*$B227+AND(DZ$56&lt;'Summary&amp;Assumptions'!$J$31,DZ$47&gt;=$FO227,DZ$47&lt;=$FP227)*(('Summary&amp;Assumptions'!$H$25*$C227)*(1+'Summary&amp;Assumptions'!$J$29)^(DZ$46-1))+AND(DZ$56&lt;'Summary&amp;Assumptions'!$J$31,DZ$47&gt;=$FQ227,DZ$47&lt;=$FR227)*(('Summary&amp;Assumptions'!$H$25*$C227)*(1+'Summary&amp;Assumptions'!$J$29)^(DZ$46-1))</f>
        <v>0</v>
      </c>
      <c r="DV227" s="588">
        <f>AND(EA$55&gt;0,SUM($E227:DU227)&lt;'Summary&amp;Assumptions'!$G$32*$B227,$D227&gt;='Summary&amp;Assumptions'!$D$17,EA$47&gt;=$D227,EA$47&lt;=EDATE($D227,'Summary&amp;Assumptions'!$G$32))*$B227+AND(EA$56&lt;'Summary&amp;Assumptions'!$J$31,EA$47&gt;=$FO227,EA$47&lt;=$FP227)*(('Summary&amp;Assumptions'!$H$25*$C227)*(1+'Summary&amp;Assumptions'!$J$29)^(EA$46-1))+AND(EA$56&lt;'Summary&amp;Assumptions'!$J$31,EA$47&gt;=$FQ227,EA$47&lt;=$FR227)*(('Summary&amp;Assumptions'!$H$25*$C227)*(1+'Summary&amp;Assumptions'!$J$29)^(EA$46-1))</f>
        <v>0</v>
      </c>
      <c r="DW227" s="588">
        <f>AND(EB$55&gt;0,SUM($E227:DV227)&lt;'Summary&amp;Assumptions'!$G$32*$B227,$D227&gt;='Summary&amp;Assumptions'!$D$17,EB$47&gt;=$D227,EB$47&lt;=EDATE($D227,'Summary&amp;Assumptions'!$G$32))*$B227+AND(EB$56&lt;'Summary&amp;Assumptions'!$J$31,EB$47&gt;=$FO227,EB$47&lt;=$FP227)*(('Summary&amp;Assumptions'!$H$25*$C227)*(1+'Summary&amp;Assumptions'!$J$29)^(EB$46-1))+AND(EB$56&lt;'Summary&amp;Assumptions'!$J$31,EB$47&gt;=$FQ227,EB$47&lt;=$FR227)*(('Summary&amp;Assumptions'!$H$25*$C227)*(1+'Summary&amp;Assumptions'!$J$29)^(EB$46-1))</f>
        <v>0</v>
      </c>
      <c r="DX227" s="588">
        <f>AND(EC$55&gt;0,SUM($E227:DW227)&lt;'Summary&amp;Assumptions'!$G$32*$B227,$D227&gt;='Summary&amp;Assumptions'!$D$17,EC$47&gt;=$D227,EC$47&lt;=EDATE($D227,'Summary&amp;Assumptions'!$G$32))*$B227+AND(EC$56&lt;'Summary&amp;Assumptions'!$J$31,EC$47&gt;=$FO227,EC$47&lt;=$FP227)*(('Summary&amp;Assumptions'!$H$25*$C227)*(1+'Summary&amp;Assumptions'!$J$29)^(EC$46-1))+AND(EC$56&lt;'Summary&amp;Assumptions'!$J$31,EC$47&gt;=$FQ227,EC$47&lt;=$FR227)*(('Summary&amp;Assumptions'!$H$25*$C227)*(1+'Summary&amp;Assumptions'!$J$29)^(EC$46-1))</f>
        <v>0</v>
      </c>
      <c r="DY227" s="588">
        <f>AND(ED$55&gt;0,SUM($E227:DX227)&lt;'Summary&amp;Assumptions'!$G$32*$B227,$D227&gt;='Summary&amp;Assumptions'!$D$17,ED$47&gt;=$D227,ED$47&lt;=EDATE($D227,'Summary&amp;Assumptions'!$G$32))*$B227+AND(ED$56&lt;'Summary&amp;Assumptions'!$J$31,ED$47&gt;=$FO227,ED$47&lt;=$FP227)*(('Summary&amp;Assumptions'!$H$25*$C227)*(1+'Summary&amp;Assumptions'!$J$29)^(ED$46-1))+AND(ED$56&lt;'Summary&amp;Assumptions'!$J$31,ED$47&gt;=$FQ227,ED$47&lt;=$FR227)*(('Summary&amp;Assumptions'!$H$25*$C227)*(1+'Summary&amp;Assumptions'!$J$29)^(ED$46-1))</f>
        <v>0</v>
      </c>
      <c r="DZ227" s="588">
        <f>AND(EE$55&gt;0,SUM($E227:DY227)&lt;'Summary&amp;Assumptions'!$G$32*$B227,$D227&gt;='Summary&amp;Assumptions'!$D$17,EE$47&gt;=$D227,EE$47&lt;=EDATE($D227,'Summary&amp;Assumptions'!$G$32))*$B227+AND(EE$56&lt;'Summary&amp;Assumptions'!$J$31,EE$47&gt;=$FO227,EE$47&lt;=$FP227)*(('Summary&amp;Assumptions'!$H$25*$C227)*(1+'Summary&amp;Assumptions'!$J$29)^(EE$46-1))+AND(EE$56&lt;'Summary&amp;Assumptions'!$J$31,EE$47&gt;=$FQ227,EE$47&lt;=$FR227)*(('Summary&amp;Assumptions'!$H$25*$C227)*(1+'Summary&amp;Assumptions'!$J$29)^(EE$46-1))</f>
        <v>0</v>
      </c>
      <c r="EA227" s="588">
        <f>AND(EF$55&gt;0,SUM($E227:DZ227)&lt;'Summary&amp;Assumptions'!$G$32*$B227,$D227&gt;='Summary&amp;Assumptions'!$D$17,EF$47&gt;=$D227,EF$47&lt;=EDATE($D227,'Summary&amp;Assumptions'!$G$32))*$B227+AND(EF$56&lt;'Summary&amp;Assumptions'!$J$31,EF$47&gt;=$FO227,EF$47&lt;=$FP227)*(('Summary&amp;Assumptions'!$H$25*$C227)*(1+'Summary&amp;Assumptions'!$J$29)^(EF$46-1))+AND(EF$56&lt;'Summary&amp;Assumptions'!$J$31,EF$47&gt;=$FQ227,EF$47&lt;=$FR227)*(('Summary&amp;Assumptions'!$H$25*$C227)*(1+'Summary&amp;Assumptions'!$J$29)^(EF$46-1))</f>
        <v>0</v>
      </c>
      <c r="EB227" s="588">
        <f>AND(EG$55&gt;0,SUM($E227:EA227)&lt;'Summary&amp;Assumptions'!$G$32*$B227,$D227&gt;='Summary&amp;Assumptions'!$D$17,EG$47&gt;=$D227,EG$47&lt;=EDATE($D227,'Summary&amp;Assumptions'!$G$32))*$B227+AND(EG$56&lt;'Summary&amp;Assumptions'!$J$31,EG$47&gt;=$FO227,EG$47&lt;=$FP227)*(('Summary&amp;Assumptions'!$H$25*$C227)*(1+'Summary&amp;Assumptions'!$J$29)^(EG$46-1))+AND(EG$56&lt;'Summary&amp;Assumptions'!$J$31,EG$47&gt;=$FQ227,EG$47&lt;=$FR227)*(('Summary&amp;Assumptions'!$H$25*$C227)*(1+'Summary&amp;Assumptions'!$J$29)^(EG$46-1))</f>
        <v>0</v>
      </c>
      <c r="EC227" s="588">
        <f>AND(EH$55&gt;0,SUM($E227:EB227)&lt;'Summary&amp;Assumptions'!$G$32*$B227,$D227&gt;='Summary&amp;Assumptions'!$D$17,EH$47&gt;=$D227,EH$47&lt;=EDATE($D227,'Summary&amp;Assumptions'!$G$32))*$B227+AND(EH$56&lt;'Summary&amp;Assumptions'!$J$31,EH$47&gt;=$FO227,EH$47&lt;=$FP227)*(('Summary&amp;Assumptions'!$H$25*$C227)*(1+'Summary&amp;Assumptions'!$J$29)^(EH$46-1))+AND(EH$56&lt;'Summary&amp;Assumptions'!$J$31,EH$47&gt;=$FQ227,EH$47&lt;=$FR227)*(('Summary&amp;Assumptions'!$H$25*$C227)*(1+'Summary&amp;Assumptions'!$J$29)^(EH$46-1))</f>
        <v>0</v>
      </c>
      <c r="ED227" s="588">
        <f>AND(EI$55&gt;0,SUM($E227:EC227)&lt;'Summary&amp;Assumptions'!$G$32*$B227,$D227&gt;='Summary&amp;Assumptions'!$D$17,EI$47&gt;=$D227,EI$47&lt;=EDATE($D227,'Summary&amp;Assumptions'!$G$32))*$B227+AND(EI$56&lt;'Summary&amp;Assumptions'!$J$31,EI$47&gt;=$FO227,EI$47&lt;=$FP227)*(('Summary&amp;Assumptions'!$H$25*$C227)*(1+'Summary&amp;Assumptions'!$J$29)^(EI$46-1))+AND(EI$56&lt;'Summary&amp;Assumptions'!$J$31,EI$47&gt;=$FQ227,EI$47&lt;=$FR227)*(('Summary&amp;Assumptions'!$H$25*$C227)*(1+'Summary&amp;Assumptions'!$J$29)^(EI$46-1))</f>
        <v>0</v>
      </c>
      <c r="EE227" s="588">
        <f>AND(EJ$55&gt;0,SUM($E227:ED227)&lt;'Summary&amp;Assumptions'!$G$32*$B227,$D227&gt;='Summary&amp;Assumptions'!$D$17,EJ$47&gt;=$D227,EJ$47&lt;=EDATE($D227,'Summary&amp;Assumptions'!$G$32))*$B227+AND(EJ$56&lt;'Summary&amp;Assumptions'!$J$31,EJ$47&gt;=$FO227,EJ$47&lt;=$FP227)*(('Summary&amp;Assumptions'!$H$25*$C227)*(1+'Summary&amp;Assumptions'!$J$29)^(EJ$46-1))+AND(EJ$56&lt;'Summary&amp;Assumptions'!$J$31,EJ$47&gt;=$FQ227,EJ$47&lt;=$FR227)*(('Summary&amp;Assumptions'!$H$25*$C227)*(1+'Summary&amp;Assumptions'!$J$29)^(EJ$46-1))</f>
        <v>0</v>
      </c>
      <c r="EF227" s="588">
        <f>AND(EK$55&gt;0,SUM($E227:EE227)&lt;'Summary&amp;Assumptions'!$G$32*$B227,$D227&gt;='Summary&amp;Assumptions'!$D$17,EK$47&gt;=$D227,EK$47&lt;=EDATE($D227,'Summary&amp;Assumptions'!$G$32))*$B227+AND(EK$56&lt;'Summary&amp;Assumptions'!$J$31,EK$47&gt;=$FO227,EK$47&lt;=$FP227)*(('Summary&amp;Assumptions'!$H$25*$C227)*(1+'Summary&amp;Assumptions'!$J$29)^(EK$46-1))+AND(EK$56&lt;'Summary&amp;Assumptions'!$J$31,EK$47&gt;=$FQ227,EK$47&lt;=$FR227)*(('Summary&amp;Assumptions'!$H$25*$C227)*(1+'Summary&amp;Assumptions'!$J$29)^(EK$46-1))</f>
        <v>0</v>
      </c>
      <c r="EG227" s="588">
        <f>AND(EL$55&gt;0,SUM($E227:EF227)&lt;'Summary&amp;Assumptions'!$G$32*$B227,$D227&gt;='Summary&amp;Assumptions'!$D$17,EL$47&gt;=$D227,EL$47&lt;=EDATE($D227,'Summary&amp;Assumptions'!$G$32))*$B227+AND(EL$56&lt;'Summary&amp;Assumptions'!$J$31,EL$47&gt;=$FO227,EL$47&lt;=$FP227)*(('Summary&amp;Assumptions'!$H$25*$C227)*(1+'Summary&amp;Assumptions'!$J$29)^(EL$46-1))+AND(EL$56&lt;'Summary&amp;Assumptions'!$J$31,EL$47&gt;=$FQ227,EL$47&lt;=$FR227)*(('Summary&amp;Assumptions'!$H$25*$C227)*(1+'Summary&amp;Assumptions'!$J$29)^(EL$46-1))</f>
        <v>0</v>
      </c>
      <c r="EH227" s="588">
        <f>AND(EM$55&gt;0,SUM($E227:EG227)&lt;'Summary&amp;Assumptions'!$G$32*$B227,$D227&gt;='Summary&amp;Assumptions'!$D$17,EM$47&gt;=$D227,EM$47&lt;=EDATE($D227,'Summary&amp;Assumptions'!$G$32))*$B227+AND(EM$56&lt;'Summary&amp;Assumptions'!$J$31,EM$47&gt;=$FO227,EM$47&lt;=$FP227)*(('Summary&amp;Assumptions'!$H$25*$C227)*(1+'Summary&amp;Assumptions'!$J$29)^(EM$46-1))+AND(EM$56&lt;'Summary&amp;Assumptions'!$J$31,EM$47&gt;=$FQ227,EM$47&lt;=$FR227)*(('Summary&amp;Assumptions'!$H$25*$C227)*(1+'Summary&amp;Assumptions'!$J$29)^(EM$46-1))</f>
        <v>0</v>
      </c>
      <c r="EI227" s="588">
        <f>AND(EN$55&gt;0,SUM($E227:EH227)&lt;'Summary&amp;Assumptions'!$G$32*$B227,$D227&gt;='Summary&amp;Assumptions'!$D$17,EN$47&gt;=$D227,EN$47&lt;=EDATE($D227,'Summary&amp;Assumptions'!$G$32))*$B227+AND(EN$56&lt;'Summary&amp;Assumptions'!$J$31,EN$47&gt;=$FO227,EN$47&lt;=$FP227)*(('Summary&amp;Assumptions'!$H$25*$C227)*(1+'Summary&amp;Assumptions'!$J$29)^(EN$46-1))+AND(EN$56&lt;'Summary&amp;Assumptions'!$J$31,EN$47&gt;=$FQ227,EN$47&lt;=$FR227)*(('Summary&amp;Assumptions'!$H$25*$C227)*(1+'Summary&amp;Assumptions'!$J$29)^(EN$46-1))</f>
        <v>0</v>
      </c>
      <c r="EJ227" s="588">
        <f>AND(EO$55&gt;0,SUM($E227:EI227)&lt;'Summary&amp;Assumptions'!$G$32*$B227,$D227&gt;='Summary&amp;Assumptions'!$D$17,EO$47&gt;=$D227,EO$47&lt;=EDATE($D227,'Summary&amp;Assumptions'!$G$32))*$B227+AND(EO$56&lt;'Summary&amp;Assumptions'!$J$31,EO$47&gt;=$FO227,EO$47&lt;=$FP227)*(('Summary&amp;Assumptions'!$H$25*$C227)*(1+'Summary&amp;Assumptions'!$J$29)^(EO$46-1))+AND(EO$56&lt;'Summary&amp;Assumptions'!$J$31,EO$47&gt;=$FQ227,EO$47&lt;=$FR227)*(('Summary&amp;Assumptions'!$H$25*$C227)*(1+'Summary&amp;Assumptions'!$J$29)^(EO$46-1))</f>
        <v>0</v>
      </c>
      <c r="EK227" s="588">
        <f>AND(EP$55&gt;0,SUM($E227:EJ227)&lt;'Summary&amp;Assumptions'!$G$32*$B227,$D227&gt;='Summary&amp;Assumptions'!$D$17,EP$47&gt;=$D227,EP$47&lt;=EDATE($D227,'Summary&amp;Assumptions'!$G$32))*$B227+AND(EP$56&lt;'Summary&amp;Assumptions'!$J$31,EP$47&gt;=$FO227,EP$47&lt;=$FP227)*(('Summary&amp;Assumptions'!$H$25*$C227)*(1+'Summary&amp;Assumptions'!$J$29)^(EP$46-1))+AND(EP$56&lt;'Summary&amp;Assumptions'!$J$31,EP$47&gt;=$FQ227,EP$47&lt;=$FR227)*(('Summary&amp;Assumptions'!$H$25*$C227)*(1+'Summary&amp;Assumptions'!$J$29)^(EP$46-1))</f>
        <v>0</v>
      </c>
      <c r="EL227" s="588">
        <f>AND(EQ$55&gt;0,SUM($E227:EK227)&lt;'Summary&amp;Assumptions'!$G$32*$B227,$D227&gt;='Summary&amp;Assumptions'!$D$17,EQ$47&gt;=$D227,EQ$47&lt;=EDATE($D227,'Summary&amp;Assumptions'!$G$32))*$B227+AND(EQ$56&lt;'Summary&amp;Assumptions'!$J$31,EQ$47&gt;=$FO227,EQ$47&lt;=$FP227)*(('Summary&amp;Assumptions'!$H$25*$C227)*(1+'Summary&amp;Assumptions'!$J$29)^(EQ$46-1))+AND(EQ$56&lt;'Summary&amp;Assumptions'!$J$31,EQ$47&gt;=$FQ227,EQ$47&lt;=$FR227)*(('Summary&amp;Assumptions'!$H$25*$C227)*(1+'Summary&amp;Assumptions'!$J$29)^(EQ$46-1))</f>
        <v>0</v>
      </c>
      <c r="EM227" s="588">
        <f>AND(ER$55&gt;0,SUM($E227:EL227)&lt;'Summary&amp;Assumptions'!$G$32*$B227,$D227&gt;='Summary&amp;Assumptions'!$D$17,ER$47&gt;=$D227,ER$47&lt;=EDATE($D227,'Summary&amp;Assumptions'!$G$32))*$B227+AND(ER$56&lt;'Summary&amp;Assumptions'!$J$31,ER$47&gt;=$FO227,ER$47&lt;=$FP227)*(('Summary&amp;Assumptions'!$H$25*$C227)*(1+'Summary&amp;Assumptions'!$J$29)^(ER$46-1))+AND(ER$56&lt;'Summary&amp;Assumptions'!$J$31,ER$47&gt;=$FQ227,ER$47&lt;=$FR227)*(('Summary&amp;Assumptions'!$H$25*$C227)*(1+'Summary&amp;Assumptions'!$J$29)^(ER$46-1))</f>
        <v>0</v>
      </c>
      <c r="EN227" s="588">
        <f>AND(ES$55&gt;0,SUM($E227:EM227)&lt;'Summary&amp;Assumptions'!$G$32*$B227,$D227&gt;='Summary&amp;Assumptions'!$D$17,ES$47&gt;=$D227,ES$47&lt;=EDATE($D227,'Summary&amp;Assumptions'!$G$32))*$B227+AND(ES$56&lt;'Summary&amp;Assumptions'!$J$31,ES$47&gt;=$FO227,ES$47&lt;=$FP227)*(('Summary&amp;Assumptions'!$H$25*$C227)*(1+'Summary&amp;Assumptions'!$J$29)^(ES$46-1))+AND(ES$56&lt;'Summary&amp;Assumptions'!$J$31,ES$47&gt;=$FQ227,ES$47&lt;=$FR227)*(('Summary&amp;Assumptions'!$H$25*$C227)*(1+'Summary&amp;Assumptions'!$J$29)^(ES$46-1))</f>
        <v>0</v>
      </c>
      <c r="EO227" s="588">
        <f>AND(ET$55&gt;0,SUM($E227:EN227)&lt;'Summary&amp;Assumptions'!$G$32*$B227,$D227&gt;='Summary&amp;Assumptions'!$D$17,ET$47&gt;=$D227,ET$47&lt;=EDATE($D227,'Summary&amp;Assumptions'!$G$32))*$B227+AND(ET$56&lt;'Summary&amp;Assumptions'!$J$31,ET$47&gt;=$FO227,ET$47&lt;=$FP227)*(('Summary&amp;Assumptions'!$H$25*$C227)*(1+'Summary&amp;Assumptions'!$J$29)^(ET$46-1))+AND(ET$56&lt;'Summary&amp;Assumptions'!$J$31,ET$47&gt;=$FQ227,ET$47&lt;=$FR227)*(('Summary&amp;Assumptions'!$H$25*$C227)*(1+'Summary&amp;Assumptions'!$J$29)^(ET$46-1))</f>
        <v>0</v>
      </c>
      <c r="EP227" s="588">
        <f>AND(EU$55&gt;0,SUM($E227:EO227)&lt;'Summary&amp;Assumptions'!$G$32*$B227,$D227&gt;='Summary&amp;Assumptions'!$D$17,EU$47&gt;=$D227,EU$47&lt;=EDATE($D227,'Summary&amp;Assumptions'!$G$32))*$B227+AND(EU$56&lt;'Summary&amp;Assumptions'!$J$31,EU$47&gt;=$FO227,EU$47&lt;=$FP227)*(('Summary&amp;Assumptions'!$H$25*$C227)*(1+'Summary&amp;Assumptions'!$J$29)^(EU$46-1))+AND(EU$56&lt;'Summary&amp;Assumptions'!$J$31,EU$47&gt;=$FQ227,EU$47&lt;=$FR227)*(('Summary&amp;Assumptions'!$H$25*$C227)*(1+'Summary&amp;Assumptions'!$J$29)^(EU$46-1))</f>
        <v>0</v>
      </c>
      <c r="EQ227" s="588">
        <f>AND(EV$55&gt;0,SUM($E227:EP227)&lt;'Summary&amp;Assumptions'!$G$32*$B227,$D227&gt;='Summary&amp;Assumptions'!$D$17,EV$47&gt;=$D227,EV$47&lt;=EDATE($D227,'Summary&amp;Assumptions'!$G$32))*$B227+AND(EV$56&lt;'Summary&amp;Assumptions'!$J$31,EV$47&gt;=$FO227,EV$47&lt;=$FP227)*(('Summary&amp;Assumptions'!$H$25*$C227)*(1+'Summary&amp;Assumptions'!$J$29)^(EV$46-1))+AND(EV$56&lt;'Summary&amp;Assumptions'!$J$31,EV$47&gt;=$FQ227,EV$47&lt;=$FR227)*(('Summary&amp;Assumptions'!$H$25*$C227)*(1+'Summary&amp;Assumptions'!$J$29)^(EV$46-1))</f>
        <v>0</v>
      </c>
      <c r="ER227" s="588">
        <f>AND(EW$55&gt;0,SUM($E227:EQ227)&lt;'Summary&amp;Assumptions'!$G$32*$B227,$D227&gt;='Summary&amp;Assumptions'!$D$17,EW$47&gt;=$D227,EW$47&lt;=EDATE($D227,'Summary&amp;Assumptions'!$G$32))*$B227+AND(EW$56&lt;'Summary&amp;Assumptions'!$J$31,EW$47&gt;=$FO227,EW$47&lt;=$FP227)*(('Summary&amp;Assumptions'!$H$25*$C227)*(1+'Summary&amp;Assumptions'!$J$29)^(EW$46-1))+AND(EW$56&lt;'Summary&amp;Assumptions'!$J$31,EW$47&gt;=$FQ227,EW$47&lt;=$FR227)*(('Summary&amp;Assumptions'!$H$25*$C227)*(1+'Summary&amp;Assumptions'!$J$29)^(EW$46-1))</f>
        <v>0</v>
      </c>
      <c r="ES227" s="588">
        <f>AND(EX$55&gt;0,SUM($E227:ER227)&lt;'Summary&amp;Assumptions'!$G$32*$B227,$D227&gt;='Summary&amp;Assumptions'!$D$17,EX$47&gt;=$D227,EX$47&lt;=EDATE($D227,'Summary&amp;Assumptions'!$G$32))*$B227+AND(EX$56&lt;'Summary&amp;Assumptions'!$J$31,EX$47&gt;=$FO227,EX$47&lt;=$FP227)*(('Summary&amp;Assumptions'!$H$25*$C227)*(1+'Summary&amp;Assumptions'!$J$29)^(EX$46-1))+AND(EX$56&lt;'Summary&amp;Assumptions'!$J$31,EX$47&gt;=$FQ227,EX$47&lt;=$FR227)*(('Summary&amp;Assumptions'!$H$25*$C227)*(1+'Summary&amp;Assumptions'!$J$29)^(EX$46-1))</f>
        <v>0</v>
      </c>
      <c r="ET227" s="588">
        <f>AND(EY$55&gt;0,SUM($E227:ES227)&lt;'Summary&amp;Assumptions'!$G$32*$B227,$D227&gt;='Summary&amp;Assumptions'!$D$17,EY$47&gt;=$D227,EY$47&lt;=EDATE($D227,'Summary&amp;Assumptions'!$G$32))*$B227+AND(EY$56&lt;'Summary&amp;Assumptions'!$J$31,EY$47&gt;=$FO227,EY$47&lt;=$FP227)*(('Summary&amp;Assumptions'!$H$25*$C227)*(1+'Summary&amp;Assumptions'!$J$29)^(EY$46-1))+AND(EY$56&lt;'Summary&amp;Assumptions'!$J$31,EY$47&gt;=$FQ227,EY$47&lt;=$FR227)*(('Summary&amp;Assumptions'!$H$25*$C227)*(1+'Summary&amp;Assumptions'!$J$29)^(EY$46-1))</f>
        <v>0</v>
      </c>
      <c r="EU227" s="588">
        <f>AND(EZ$55&gt;0,SUM($E227:ET227)&lt;'Summary&amp;Assumptions'!$G$32*$B227,$D227&gt;='Summary&amp;Assumptions'!$D$17,EZ$47&gt;=$D227,EZ$47&lt;=EDATE($D227,'Summary&amp;Assumptions'!$G$32))*$B227+AND(EZ$56&lt;'Summary&amp;Assumptions'!$J$31,EZ$47&gt;=$FO227,EZ$47&lt;=$FP227)*(('Summary&amp;Assumptions'!$H$25*$C227)*(1+'Summary&amp;Assumptions'!$J$29)^(EZ$46-1))+AND(EZ$56&lt;'Summary&amp;Assumptions'!$J$31,EZ$47&gt;=$FQ227,EZ$47&lt;=$FR227)*(('Summary&amp;Assumptions'!$H$25*$C227)*(1+'Summary&amp;Assumptions'!$J$29)^(EZ$46-1))</f>
        <v>0</v>
      </c>
      <c r="EV227" s="588">
        <f>AND(FA$55&gt;0,SUM($E227:EU227)&lt;'Summary&amp;Assumptions'!$G$32*$B227,$D227&gt;='Summary&amp;Assumptions'!$D$17,FA$47&gt;=$D227,FA$47&lt;=EDATE($D227,'Summary&amp;Assumptions'!$G$32))*$B227+AND(FA$56&lt;'Summary&amp;Assumptions'!$J$31,FA$47&gt;=$FO227,FA$47&lt;=$FP227)*(('Summary&amp;Assumptions'!$H$25*$C227)*(1+'Summary&amp;Assumptions'!$J$29)^(FA$46-1))+AND(FA$56&lt;'Summary&amp;Assumptions'!$J$31,FA$47&gt;=$FQ227,FA$47&lt;=$FR227)*(('Summary&amp;Assumptions'!$H$25*$C227)*(1+'Summary&amp;Assumptions'!$J$29)^(FA$46-1))</f>
        <v>0</v>
      </c>
      <c r="EW227" s="588">
        <f>AND(FB$55&gt;0,SUM($E227:EV227)&lt;'Summary&amp;Assumptions'!$G$32*$B227,$D227&gt;='Summary&amp;Assumptions'!$D$17,FB$47&gt;=$D227,FB$47&lt;=EDATE($D227,'Summary&amp;Assumptions'!$G$32))*$B227+AND(FB$56&lt;'Summary&amp;Assumptions'!$J$31,FB$47&gt;=$FO227,FB$47&lt;=$FP227)*(('Summary&amp;Assumptions'!$H$25*$C227)*(1+'Summary&amp;Assumptions'!$J$29)^(FB$46-1))+AND(FB$56&lt;'Summary&amp;Assumptions'!$J$31,FB$47&gt;=$FQ227,FB$47&lt;=$FR227)*(('Summary&amp;Assumptions'!$H$25*$C227)*(1+'Summary&amp;Assumptions'!$J$29)^(FB$46-1))</f>
        <v>0</v>
      </c>
      <c r="EX227" s="588">
        <f>AND(FC$55&gt;0,SUM($E227:EW227)&lt;'Summary&amp;Assumptions'!$G$32*$B227,$D227&gt;='Summary&amp;Assumptions'!$D$17,FC$47&gt;=$D227,FC$47&lt;=EDATE($D227,'Summary&amp;Assumptions'!$G$32))*$B227+AND(FC$56&lt;'Summary&amp;Assumptions'!$J$31,FC$47&gt;=$FO227,FC$47&lt;=$FP227)*(('Summary&amp;Assumptions'!$H$25*$C227)*(1+'Summary&amp;Assumptions'!$J$29)^(FC$46-1))+AND(FC$56&lt;'Summary&amp;Assumptions'!$J$31,FC$47&gt;=$FQ227,FC$47&lt;=$FR227)*(('Summary&amp;Assumptions'!$H$25*$C227)*(1+'Summary&amp;Assumptions'!$J$29)^(FC$46-1))</f>
        <v>0</v>
      </c>
      <c r="EY227" s="588">
        <f>AND(FD$55&gt;0,SUM($E227:EX227)&lt;'Summary&amp;Assumptions'!$G$32*$B227,$D227&gt;='Summary&amp;Assumptions'!$D$17,FD$47&gt;=$D227,FD$47&lt;=EDATE($D227,'Summary&amp;Assumptions'!$G$32))*$B227+AND(FD$56&lt;'Summary&amp;Assumptions'!$J$31,FD$47&gt;=$FO227,FD$47&lt;=$FP227)*(('Summary&amp;Assumptions'!$H$25*$C227)*(1+'Summary&amp;Assumptions'!$J$29)^(FD$46-1))+AND(FD$56&lt;'Summary&amp;Assumptions'!$J$31,FD$47&gt;=$FQ227,FD$47&lt;=$FR227)*(('Summary&amp;Assumptions'!$H$25*$C227)*(1+'Summary&amp;Assumptions'!$J$29)^(FD$46-1))</f>
        <v>0</v>
      </c>
      <c r="EZ227" s="588">
        <f>AND(FE$55&gt;0,SUM($E227:EY227)&lt;'Summary&amp;Assumptions'!$G$32*$B227,$D227&gt;='Summary&amp;Assumptions'!$D$17,FE$47&gt;=$D227,FE$47&lt;=EDATE($D227,'Summary&amp;Assumptions'!$G$32))*$B227+AND(FE$56&lt;'Summary&amp;Assumptions'!$J$31,FE$47&gt;=$FO227,FE$47&lt;=$FP227)*(('Summary&amp;Assumptions'!$H$25*$C227)*(1+'Summary&amp;Assumptions'!$J$29)^(FE$46-1))+AND(FE$56&lt;'Summary&amp;Assumptions'!$J$31,FE$47&gt;=$FQ227,FE$47&lt;=$FR227)*(('Summary&amp;Assumptions'!$H$25*$C227)*(1+'Summary&amp;Assumptions'!$J$29)^(FE$46-1))</f>
        <v>0</v>
      </c>
      <c r="FA227" s="588">
        <f>AND(FF$55&gt;0,SUM($E227:EZ227)&lt;'Summary&amp;Assumptions'!$G$32*$B227,$D227&gt;='Summary&amp;Assumptions'!$D$17,FF$47&gt;=$D227,FF$47&lt;=EDATE($D227,'Summary&amp;Assumptions'!$G$32))*$B227+AND(FF$56&lt;'Summary&amp;Assumptions'!$J$31,FF$47&gt;=$FO227,FF$47&lt;=$FP227)*(('Summary&amp;Assumptions'!$H$25*$C227)*(1+'Summary&amp;Assumptions'!$J$29)^(FF$46-1))+AND(FF$56&lt;'Summary&amp;Assumptions'!$J$31,FF$47&gt;=$FQ227,FF$47&lt;=$FR227)*(('Summary&amp;Assumptions'!$H$25*$C227)*(1+'Summary&amp;Assumptions'!$J$29)^(FF$46-1))</f>
        <v>0</v>
      </c>
      <c r="FB227" s="588">
        <f>AND(FG$55&gt;0,SUM($E227:FA227)&lt;'Summary&amp;Assumptions'!$G$32*$B227,$D227&gt;='Summary&amp;Assumptions'!$D$17,FG$47&gt;=$D227,FG$47&lt;=EDATE($D227,'Summary&amp;Assumptions'!$G$32))*$B227+AND(FG$56&lt;'Summary&amp;Assumptions'!$J$31,FG$47&gt;=$FO227,FG$47&lt;=$FP227)*(('Summary&amp;Assumptions'!$H$25*$C227)*(1+'Summary&amp;Assumptions'!$J$29)^(FG$46-1))+AND(FG$56&lt;'Summary&amp;Assumptions'!$J$31,FG$47&gt;=$FQ227,FG$47&lt;=$FR227)*(('Summary&amp;Assumptions'!$H$25*$C227)*(1+'Summary&amp;Assumptions'!$J$29)^(FG$46-1))</f>
        <v>0</v>
      </c>
      <c r="FC227" s="588">
        <f>AND(FH$55&gt;0,SUM($E227:FB227)&lt;'Summary&amp;Assumptions'!$G$32*$B227,$D227&gt;='Summary&amp;Assumptions'!$D$17,FH$47&gt;=$D227,FH$47&lt;=EDATE($D227,'Summary&amp;Assumptions'!$G$32))*$B227+AND(FH$56&lt;'Summary&amp;Assumptions'!$J$31,FH$47&gt;=$FO227,FH$47&lt;=$FP227)*(('Summary&amp;Assumptions'!$H$25*$C227)*(1+'Summary&amp;Assumptions'!$J$29)^(FH$46-1))+AND(FH$56&lt;'Summary&amp;Assumptions'!$J$31,FH$47&gt;=$FQ227,FH$47&lt;=$FR227)*(('Summary&amp;Assumptions'!$H$25*$C227)*(1+'Summary&amp;Assumptions'!$J$29)^(FH$46-1))</f>
        <v>0</v>
      </c>
      <c r="FD227" s="588">
        <f>AND(FI$55&gt;0,SUM($E227:FC227)&lt;'Summary&amp;Assumptions'!$G$32*$B227,$D227&gt;='Summary&amp;Assumptions'!$D$17,FI$47&gt;=$D227,FI$47&lt;=EDATE($D227,'Summary&amp;Assumptions'!$G$32))*$B227+AND(FI$56&lt;'Summary&amp;Assumptions'!$J$31,FI$47&gt;=$FO227,FI$47&lt;=$FP227)*(('Summary&amp;Assumptions'!$H$25*$C227)*(1+'Summary&amp;Assumptions'!$J$29)^(FI$46-1))+AND(FI$56&lt;'Summary&amp;Assumptions'!$J$31,FI$47&gt;=$FQ227,FI$47&lt;=$FR227)*(('Summary&amp;Assumptions'!$H$25*$C227)*(1+'Summary&amp;Assumptions'!$J$29)^(FI$46-1))</f>
        <v>0</v>
      </c>
      <c r="FE227" s="588">
        <f>AND(FJ$55&gt;0,SUM($E227:FD227)&lt;'Summary&amp;Assumptions'!$G$32*$B227,$D227&gt;='Summary&amp;Assumptions'!$D$17,FJ$47&gt;=$D227,FJ$47&lt;=EDATE($D227,'Summary&amp;Assumptions'!$G$32))*$B227+AND(FJ$56&lt;'Summary&amp;Assumptions'!$J$31,FJ$47&gt;=$FO227,FJ$47&lt;=$FP227)*(('Summary&amp;Assumptions'!$H$25*$C227)*(1+'Summary&amp;Assumptions'!$J$29)^(FJ$46-1))+AND(FJ$56&lt;'Summary&amp;Assumptions'!$J$31,FJ$47&gt;=$FQ227,FJ$47&lt;=$FR227)*(('Summary&amp;Assumptions'!$H$25*$C227)*(1+'Summary&amp;Assumptions'!$J$29)^(FJ$46-1))</f>
        <v>0</v>
      </c>
      <c r="FF227" s="588">
        <f>AND(FK$55&gt;0,SUM($E227:FE227)&lt;'Summary&amp;Assumptions'!$G$32*$B227,$D227&gt;='Summary&amp;Assumptions'!$D$17,FK$47&gt;=$D227,FK$47&lt;=EDATE($D227,'Summary&amp;Assumptions'!$G$32))*$B227+AND(FK$56&lt;'Summary&amp;Assumptions'!$J$31,FK$47&gt;=$FO227,FK$47&lt;=$FP227)*(('Summary&amp;Assumptions'!$H$25*$C227)*(1+'Summary&amp;Assumptions'!$J$29)^(FK$46-1))+AND(FK$56&lt;'Summary&amp;Assumptions'!$J$31,FK$47&gt;=$FQ227,FK$47&lt;=$FR227)*(('Summary&amp;Assumptions'!$H$25*$C227)*(1+'Summary&amp;Assumptions'!$J$29)^(FK$46-1))</f>
        <v>0</v>
      </c>
      <c r="FG227" s="588">
        <f>AND(FL$55&gt;0,SUM($E227:FF227)&lt;'Summary&amp;Assumptions'!$G$32*$B227,$D227&gt;='Summary&amp;Assumptions'!$D$17,FL$47&gt;=$D227,FL$47&lt;=EDATE($D227,'Summary&amp;Assumptions'!$G$32))*$B227+AND(FL$56&lt;'Summary&amp;Assumptions'!$J$31,FL$47&gt;=$FO227,FL$47&lt;=$FP227)*(('Summary&amp;Assumptions'!$H$25*$C227)*(1+'Summary&amp;Assumptions'!$J$29)^(FL$46-1))+AND(FL$56&lt;'Summary&amp;Assumptions'!$J$31,FL$47&gt;=$FQ227,FL$47&lt;=$FR227)*(('Summary&amp;Assumptions'!$H$25*$C227)*(1+'Summary&amp;Assumptions'!$J$29)^(FL$46-1))</f>
        <v>0</v>
      </c>
      <c r="FH227" s="588">
        <f>AND(FM$55&gt;0,SUM($E227:FG227)&lt;'Summary&amp;Assumptions'!$G$32*$B227,$D227&gt;='Summary&amp;Assumptions'!$D$17,FM$47&gt;=$D227,FM$47&lt;=EDATE($D227,'Summary&amp;Assumptions'!$G$32))*$B227+AND(FM$56&lt;'Summary&amp;Assumptions'!$J$31,FM$47&gt;=$FO227,FM$47&lt;=$FP227)*(('Summary&amp;Assumptions'!$H$25*$C227)*(1+'Summary&amp;Assumptions'!$J$29)^(FM$46-1))+AND(FM$56&lt;'Summary&amp;Assumptions'!$J$31,FM$47&gt;=$FQ227,FM$47&lt;=$FR227)*(('Summary&amp;Assumptions'!$H$25*$C227)*(1+'Summary&amp;Assumptions'!$J$29)^(FM$46-1))</f>
        <v>0</v>
      </c>
      <c r="FI227" s="588">
        <f>AND(FN$55&gt;0,SUM($E227:FH227)&lt;'Summary&amp;Assumptions'!$G$32*$B227,$D227&gt;='Summary&amp;Assumptions'!$D$17,FN$47&gt;=$D227,FN$47&lt;=EDATE($D227,'Summary&amp;Assumptions'!$G$32))*$B227+AND(FN$56&lt;'Summary&amp;Assumptions'!$J$31,FN$47&gt;=$FO227,FN$47&lt;=$FP227)*(('Summary&amp;Assumptions'!$H$25*$C227)*(1+'Summary&amp;Assumptions'!$J$29)^(FN$46-1))+AND(FN$56&lt;'Summary&amp;Assumptions'!$J$31,FN$47&gt;=$FQ227,FN$47&lt;=$FR227)*(('Summary&amp;Assumptions'!$H$25*$C227)*(1+'Summary&amp;Assumptions'!$J$29)^(FN$46-1))</f>
        <v>0</v>
      </c>
      <c r="FJ227" s="588">
        <f>AND(FO$55&gt;0,SUM($E227:FI227)&lt;'Summary&amp;Assumptions'!$G$32*$B227,$D227&gt;='Summary&amp;Assumptions'!$D$17,FO$47&gt;=$D227,FO$47&lt;=EDATE($D227,'Summary&amp;Assumptions'!$G$32))*$B227+AND(FO$56&lt;'Summary&amp;Assumptions'!$J$31,FO$47&gt;=$FO227,FO$47&lt;=$FP227)*(('Summary&amp;Assumptions'!$H$25*$C227)*(1+'Summary&amp;Assumptions'!$J$29)^(FO$46-1))+AND(FO$56&lt;'Summary&amp;Assumptions'!$J$31,FO$47&gt;=$FQ227,FO$47&lt;=$FR227)*(('Summary&amp;Assumptions'!$H$25*$C227)*(1+'Summary&amp;Assumptions'!$J$29)^(FO$46-1))</f>
        <v>0</v>
      </c>
      <c r="FK227" s="588">
        <f>AND(FP$55&gt;0,SUM($E227:FJ227)&lt;'Summary&amp;Assumptions'!$G$32*$B227,$D227&gt;='Summary&amp;Assumptions'!$D$17,FP$47&gt;=$D227,FP$47&lt;=EDATE($D227,'Summary&amp;Assumptions'!$G$32))*$B227+AND(FP$56&lt;'Summary&amp;Assumptions'!$J$31,FP$47&gt;=$FO227,FP$47&lt;=$FP227)*(('Summary&amp;Assumptions'!$H$25*$C227)*(1+'Summary&amp;Assumptions'!$J$29)^(FP$46-1))+AND(FP$56&lt;'Summary&amp;Assumptions'!$J$31,FP$47&gt;=$FQ227,FP$47&lt;=$FR227)*(('Summary&amp;Assumptions'!$H$25*$C227)*(1+'Summary&amp;Assumptions'!$J$29)^(FP$46-1))</f>
        <v>0</v>
      </c>
      <c r="FL227" s="588">
        <f>AND(FQ$55&gt;0,SUM($E227:FK227)&lt;'Summary&amp;Assumptions'!$G$32*$B227,$D227&gt;='Summary&amp;Assumptions'!$D$17,FQ$47&gt;=$D227,FQ$47&lt;=EDATE($D227,'Summary&amp;Assumptions'!$G$32))*$B227+AND(FQ$56&lt;'Summary&amp;Assumptions'!$J$31,FQ$47&gt;=$FO227,FQ$47&lt;=$FP227)*(('Summary&amp;Assumptions'!$H$25*$C227)*(1+'Summary&amp;Assumptions'!$J$29)^(FQ$46-1))+AND(FQ$56&lt;'Summary&amp;Assumptions'!$J$31,FQ$47&gt;=$FQ227,FQ$47&lt;=$FR227)*(('Summary&amp;Assumptions'!$H$25*$C227)*(1+'Summary&amp;Assumptions'!$J$29)^(FQ$46-1))</f>
        <v>0</v>
      </c>
      <c r="FO227" s="576">
        <f>EDATE(D227,'Summary&amp;Assumptions'!$G$34)</f>
        <v>47696</v>
      </c>
      <c r="FP227" s="576">
        <f>EDATE(FO227,'Summary&amp;Assumptions'!$G$33-1)</f>
        <v>47727</v>
      </c>
      <c r="FQ227" s="576">
        <f>EDATE(FO227,'Summary&amp;Assumptions'!$G$34)</f>
        <v>48061</v>
      </c>
      <c r="FR227" s="576">
        <f>EDATE(FQ227,'Summary&amp;Assumptions'!$G$33-1)</f>
        <v>48092</v>
      </c>
    </row>
    <row r="228" spans="2:174" hidden="1" x14ac:dyDescent="0.2">
      <c r="B228" s="588">
        <v>0</v>
      </c>
      <c r="C228" s="193">
        <v>0</v>
      </c>
      <c r="D228" s="589">
        <v>47362</v>
      </c>
      <c r="F228" s="588">
        <f>AND(K$55&gt;0,SUM($E228:E228)&lt;'Summary&amp;Assumptions'!$G$32*$B228,$D228&gt;='Summary&amp;Assumptions'!$D$17,K$47&gt;=$D228,K$47&lt;=EDATE($D228,'Summary&amp;Assumptions'!$G$32))*$B228+AND(K$56&lt;'Summary&amp;Assumptions'!$J$31,K$47&gt;=$FO228,K$47&lt;=$FP228)*(('Summary&amp;Assumptions'!$H$25*$C228)*(1+'Summary&amp;Assumptions'!$J$29)^(K$46-1))+AND(K$56&lt;'Summary&amp;Assumptions'!$J$31,K$47&gt;=$FQ228,K$47&lt;=$FR228)*(('Summary&amp;Assumptions'!$H$25*$C228)*(1+'Summary&amp;Assumptions'!$J$29)^(K$46-1))</f>
        <v>0</v>
      </c>
      <c r="G228" s="588">
        <f>AND(L$55&gt;0,SUM($E228:F228)&lt;'Summary&amp;Assumptions'!$G$32*$B228,$D228&gt;='Summary&amp;Assumptions'!$D$17,L$47&gt;=$D228,L$47&lt;=EDATE($D228,'Summary&amp;Assumptions'!$G$32))*$B228+AND(L$56&lt;'Summary&amp;Assumptions'!$J$31,L$47&gt;=$FO228,L$47&lt;=$FP228)*(('Summary&amp;Assumptions'!$H$25*$C228)*(1+'Summary&amp;Assumptions'!$J$29)^(L$46-1))+AND(L$56&lt;'Summary&amp;Assumptions'!$J$31,L$47&gt;=$FQ228,L$47&lt;=$FR228)*(('Summary&amp;Assumptions'!$H$25*$C228)*(1+'Summary&amp;Assumptions'!$J$29)^(L$46-1))</f>
        <v>0</v>
      </c>
      <c r="H228" s="588">
        <f>AND(M$55&gt;0,SUM($E228:G228)&lt;'Summary&amp;Assumptions'!$G$32*$B228,$D228&gt;='Summary&amp;Assumptions'!$D$17,M$47&gt;=$D228,M$47&lt;=EDATE($D228,'Summary&amp;Assumptions'!$G$32))*$B228+AND(M$56&lt;'Summary&amp;Assumptions'!$J$31,M$47&gt;=$FO228,M$47&lt;=$FP228)*(('Summary&amp;Assumptions'!$H$25*$C228)*(1+'Summary&amp;Assumptions'!$J$29)^(M$46-1))+AND(M$56&lt;'Summary&amp;Assumptions'!$J$31,M$47&gt;=$FQ228,M$47&lt;=$FR228)*(('Summary&amp;Assumptions'!$H$25*$C228)*(1+'Summary&amp;Assumptions'!$J$29)^(M$46-1))</f>
        <v>0</v>
      </c>
      <c r="I228" s="588">
        <f>AND(N$55&gt;0,SUM($E228:H228)&lt;'Summary&amp;Assumptions'!$G$32*$B228,$D228&gt;='Summary&amp;Assumptions'!$D$17,N$47&gt;=$D228,N$47&lt;=EDATE($D228,'Summary&amp;Assumptions'!$G$32))*$B228+AND(N$56&lt;'Summary&amp;Assumptions'!$J$31,N$47&gt;=$FO228,N$47&lt;=$FP228)*(('Summary&amp;Assumptions'!$H$25*$C228)*(1+'Summary&amp;Assumptions'!$J$29)^(N$46-1))+AND(N$56&lt;'Summary&amp;Assumptions'!$J$31,N$47&gt;=$FQ228,N$47&lt;=$FR228)*(('Summary&amp;Assumptions'!$H$25*$C228)*(1+'Summary&amp;Assumptions'!$J$29)^(N$46-1))</f>
        <v>0</v>
      </c>
      <c r="J228" s="588">
        <f>AND(O$55&gt;0,SUM($E228:I228)&lt;'Summary&amp;Assumptions'!$G$32*$B228,$D228&gt;='Summary&amp;Assumptions'!$D$17,O$47&gt;=$D228,O$47&lt;=EDATE($D228,'Summary&amp;Assumptions'!$G$32))*$B228+AND(O$56&lt;'Summary&amp;Assumptions'!$J$31,O$47&gt;=$FO228,O$47&lt;=$FP228)*(('Summary&amp;Assumptions'!$H$25*$C228)*(1+'Summary&amp;Assumptions'!$J$29)^(O$46-1))+AND(O$56&lt;'Summary&amp;Assumptions'!$J$31,O$47&gt;=$FQ228,O$47&lt;=$FR228)*(('Summary&amp;Assumptions'!$H$25*$C228)*(1+'Summary&amp;Assumptions'!$J$29)^(O$46-1))</f>
        <v>0</v>
      </c>
      <c r="K228" s="588">
        <f>AND(P$55&gt;0,SUM($E228:J228)&lt;'Summary&amp;Assumptions'!$G$32*$B228,$D228&gt;='Summary&amp;Assumptions'!$D$17,P$47&gt;=$D228,P$47&lt;=EDATE($D228,'Summary&amp;Assumptions'!$G$32))*$B228+AND(P$56&lt;'Summary&amp;Assumptions'!$J$31,P$47&gt;=$FO228,P$47&lt;=$FP228)*(('Summary&amp;Assumptions'!$H$25*$C228)*(1+'Summary&amp;Assumptions'!$J$29)^(P$46-1))+AND(P$56&lt;'Summary&amp;Assumptions'!$J$31,P$47&gt;=$FQ228,P$47&lt;=$FR228)*(('Summary&amp;Assumptions'!$H$25*$C228)*(1+'Summary&amp;Assumptions'!$J$29)^(P$46-1))</f>
        <v>0</v>
      </c>
      <c r="L228" s="588">
        <f>AND(Q$55&gt;0,SUM($E228:K228)&lt;'Summary&amp;Assumptions'!$G$32*$B228,$D228&gt;='Summary&amp;Assumptions'!$D$17,Q$47&gt;=$D228,Q$47&lt;=EDATE($D228,'Summary&amp;Assumptions'!$G$32))*$B228+AND(Q$56&lt;'Summary&amp;Assumptions'!$J$31,Q$47&gt;=$FO228,Q$47&lt;=$FP228)*(('Summary&amp;Assumptions'!$H$25*$C228)*(1+'Summary&amp;Assumptions'!$J$29)^(Q$46-1))+AND(Q$56&lt;'Summary&amp;Assumptions'!$J$31,Q$47&gt;=$FQ228,Q$47&lt;=$FR228)*(('Summary&amp;Assumptions'!$H$25*$C228)*(1+'Summary&amp;Assumptions'!$J$29)^(Q$46-1))</f>
        <v>0</v>
      </c>
      <c r="M228" s="588">
        <f>AND(R$55&gt;0,SUM($E228:L228)&lt;'Summary&amp;Assumptions'!$G$32*$B228,$D228&gt;='Summary&amp;Assumptions'!$D$17,R$47&gt;=$D228,R$47&lt;=EDATE($D228,'Summary&amp;Assumptions'!$G$32))*$B228+AND(R$56&lt;'Summary&amp;Assumptions'!$J$31,R$47&gt;=$FO228,R$47&lt;=$FP228)*(('Summary&amp;Assumptions'!$H$25*$C228)*(1+'Summary&amp;Assumptions'!$J$29)^(R$46-1))+AND(R$56&lt;'Summary&amp;Assumptions'!$J$31,R$47&gt;=$FQ228,R$47&lt;=$FR228)*(('Summary&amp;Assumptions'!$H$25*$C228)*(1+'Summary&amp;Assumptions'!$J$29)^(R$46-1))</f>
        <v>0</v>
      </c>
      <c r="N228" s="588">
        <f>AND(S$55&gt;0,SUM($E228:M228)&lt;'Summary&amp;Assumptions'!$G$32*$B228,$D228&gt;='Summary&amp;Assumptions'!$D$17,S$47&gt;=$D228,S$47&lt;=EDATE($D228,'Summary&amp;Assumptions'!$G$32))*$B228+AND(S$56&lt;'Summary&amp;Assumptions'!$J$31,S$47&gt;=$FO228,S$47&lt;=$FP228)*(('Summary&amp;Assumptions'!$H$25*$C228)*(1+'Summary&amp;Assumptions'!$J$29)^(S$46-1))+AND(S$56&lt;'Summary&amp;Assumptions'!$J$31,S$47&gt;=$FQ228,S$47&lt;=$FR228)*(('Summary&amp;Assumptions'!$H$25*$C228)*(1+'Summary&amp;Assumptions'!$J$29)^(S$46-1))</f>
        <v>0</v>
      </c>
      <c r="O228" s="588">
        <f>AND(T$55&gt;0,SUM($E228:N228)&lt;'Summary&amp;Assumptions'!$G$32*$B228,$D228&gt;='Summary&amp;Assumptions'!$D$17,T$47&gt;=$D228,T$47&lt;=EDATE($D228,'Summary&amp;Assumptions'!$G$32))*$B228+AND(T$56&lt;'Summary&amp;Assumptions'!$J$31,T$47&gt;=$FO228,T$47&lt;=$FP228)*(('Summary&amp;Assumptions'!$H$25*$C228)*(1+'Summary&amp;Assumptions'!$J$29)^(T$46-1))+AND(T$56&lt;'Summary&amp;Assumptions'!$J$31,T$47&gt;=$FQ228,T$47&lt;=$FR228)*(('Summary&amp;Assumptions'!$H$25*$C228)*(1+'Summary&amp;Assumptions'!$J$29)^(T$46-1))</f>
        <v>0</v>
      </c>
      <c r="P228" s="588">
        <f>AND(U$55&gt;0,SUM($E228:O228)&lt;'Summary&amp;Assumptions'!$G$32*$B228,$D228&gt;='Summary&amp;Assumptions'!$D$17,U$47&gt;=$D228,U$47&lt;=EDATE($D228,'Summary&amp;Assumptions'!$G$32))*$B228+AND(U$56&lt;'Summary&amp;Assumptions'!$J$31,U$47&gt;=$FO228,U$47&lt;=$FP228)*(('Summary&amp;Assumptions'!$H$25*$C228)*(1+'Summary&amp;Assumptions'!$J$29)^(U$46-1))+AND(U$56&lt;'Summary&amp;Assumptions'!$J$31,U$47&gt;=$FQ228,U$47&lt;=$FR228)*(('Summary&amp;Assumptions'!$H$25*$C228)*(1+'Summary&amp;Assumptions'!$J$29)^(U$46-1))</f>
        <v>0</v>
      </c>
      <c r="Q228" s="588">
        <f>AND(V$55&gt;0,SUM($E228:P228)&lt;'Summary&amp;Assumptions'!$G$32*$B228,$D228&gt;='Summary&amp;Assumptions'!$D$17,V$47&gt;=$D228,V$47&lt;=EDATE($D228,'Summary&amp;Assumptions'!$G$32))*$B228+AND(V$56&lt;'Summary&amp;Assumptions'!$J$31,V$47&gt;=$FO228,V$47&lt;=$FP228)*(('Summary&amp;Assumptions'!$H$25*$C228)*(1+'Summary&amp;Assumptions'!$J$29)^(V$46-1))+AND(V$56&lt;'Summary&amp;Assumptions'!$J$31,V$47&gt;=$FQ228,V$47&lt;=$FR228)*(('Summary&amp;Assumptions'!$H$25*$C228)*(1+'Summary&amp;Assumptions'!$J$29)^(V$46-1))</f>
        <v>0</v>
      </c>
      <c r="R228" s="588">
        <f>AND(W$55&gt;0,SUM($E228:Q228)&lt;'Summary&amp;Assumptions'!$G$32*$B228,$D228&gt;='Summary&amp;Assumptions'!$D$17,W$47&gt;=$D228,W$47&lt;=EDATE($D228,'Summary&amp;Assumptions'!$G$32))*$B228+AND(W$56&lt;'Summary&amp;Assumptions'!$J$31,W$47&gt;=$FO228,W$47&lt;=$FP228)*(('Summary&amp;Assumptions'!$H$25*$C228)*(1+'Summary&amp;Assumptions'!$J$29)^(W$46-1))+AND(W$56&lt;'Summary&amp;Assumptions'!$J$31,W$47&gt;=$FQ228,W$47&lt;=$FR228)*(('Summary&amp;Assumptions'!$H$25*$C228)*(1+'Summary&amp;Assumptions'!$J$29)^(W$46-1))</f>
        <v>0</v>
      </c>
      <c r="S228" s="588">
        <f>AND(X$55&gt;0,SUM($E228:R228)&lt;'Summary&amp;Assumptions'!$G$32*$B228,$D228&gt;='Summary&amp;Assumptions'!$D$17,X$47&gt;=$D228,X$47&lt;=EDATE($D228,'Summary&amp;Assumptions'!$G$32))*$B228+AND(X$56&lt;'Summary&amp;Assumptions'!$J$31,X$47&gt;=$FO228,X$47&lt;=$FP228)*(('Summary&amp;Assumptions'!$H$25*$C228)*(1+'Summary&amp;Assumptions'!$J$29)^(X$46-1))+AND(X$56&lt;'Summary&amp;Assumptions'!$J$31,X$47&gt;=$FQ228,X$47&lt;=$FR228)*(('Summary&amp;Assumptions'!$H$25*$C228)*(1+'Summary&amp;Assumptions'!$J$29)^(X$46-1))</f>
        <v>0</v>
      </c>
      <c r="T228" s="588">
        <f>AND(Y$55&gt;0,SUM($E228:S228)&lt;'Summary&amp;Assumptions'!$G$32*$B228,$D228&gt;='Summary&amp;Assumptions'!$D$17,Y$47&gt;=$D228,Y$47&lt;=EDATE($D228,'Summary&amp;Assumptions'!$G$32))*$B228+AND(Y$56&lt;'Summary&amp;Assumptions'!$J$31,Y$47&gt;=$FO228,Y$47&lt;=$FP228)*(('Summary&amp;Assumptions'!$H$25*$C228)*(1+'Summary&amp;Assumptions'!$J$29)^(Y$46-1))+AND(Y$56&lt;'Summary&amp;Assumptions'!$J$31,Y$47&gt;=$FQ228,Y$47&lt;=$FR228)*(('Summary&amp;Assumptions'!$H$25*$C228)*(1+'Summary&amp;Assumptions'!$J$29)^(Y$46-1))</f>
        <v>0</v>
      </c>
      <c r="U228" s="588">
        <f>AND(Z$55&gt;0,SUM($E228:T228)&lt;'Summary&amp;Assumptions'!$G$32*$B228,$D228&gt;='Summary&amp;Assumptions'!$D$17,Z$47&gt;=$D228,Z$47&lt;=EDATE($D228,'Summary&amp;Assumptions'!$G$32))*$B228+AND(Z$56&lt;'Summary&amp;Assumptions'!$J$31,Z$47&gt;=$FO228,Z$47&lt;=$FP228)*(('Summary&amp;Assumptions'!$H$25*$C228)*(1+'Summary&amp;Assumptions'!$J$29)^(Z$46-1))+AND(Z$56&lt;'Summary&amp;Assumptions'!$J$31,Z$47&gt;=$FQ228,Z$47&lt;=$FR228)*(('Summary&amp;Assumptions'!$H$25*$C228)*(1+'Summary&amp;Assumptions'!$J$29)^(Z$46-1))</f>
        <v>0</v>
      </c>
      <c r="V228" s="588">
        <f>AND(AA$55&gt;0,SUM($E228:U228)&lt;'Summary&amp;Assumptions'!$G$32*$B228,$D228&gt;='Summary&amp;Assumptions'!$D$17,AA$47&gt;=$D228,AA$47&lt;=EDATE($D228,'Summary&amp;Assumptions'!$G$32))*$B228+AND(AA$56&lt;'Summary&amp;Assumptions'!$J$31,AA$47&gt;=$FO228,AA$47&lt;=$FP228)*(('Summary&amp;Assumptions'!$H$25*$C228)*(1+'Summary&amp;Assumptions'!$J$29)^(AA$46-1))+AND(AA$56&lt;'Summary&amp;Assumptions'!$J$31,AA$47&gt;=$FQ228,AA$47&lt;=$FR228)*(('Summary&amp;Assumptions'!$H$25*$C228)*(1+'Summary&amp;Assumptions'!$J$29)^(AA$46-1))</f>
        <v>0</v>
      </c>
      <c r="W228" s="588">
        <f>AND(AB$55&gt;0,SUM($E228:V228)&lt;'Summary&amp;Assumptions'!$G$32*$B228,$D228&gt;='Summary&amp;Assumptions'!$D$17,AB$47&gt;=$D228,AB$47&lt;=EDATE($D228,'Summary&amp;Assumptions'!$G$32))*$B228+AND(AB$56&lt;'Summary&amp;Assumptions'!$J$31,AB$47&gt;=$FO228,AB$47&lt;=$FP228)*(('Summary&amp;Assumptions'!$H$25*$C228)*(1+'Summary&amp;Assumptions'!$J$29)^(AB$46-1))+AND(AB$56&lt;'Summary&amp;Assumptions'!$J$31,AB$47&gt;=$FQ228,AB$47&lt;=$FR228)*(('Summary&amp;Assumptions'!$H$25*$C228)*(1+'Summary&amp;Assumptions'!$J$29)^(AB$46-1))</f>
        <v>0</v>
      </c>
      <c r="X228" s="588">
        <f>AND(AC$55&gt;0,SUM($E228:W228)&lt;'Summary&amp;Assumptions'!$G$32*$B228,$D228&gt;='Summary&amp;Assumptions'!$D$17,AC$47&gt;=$D228,AC$47&lt;=EDATE($D228,'Summary&amp;Assumptions'!$G$32))*$B228+AND(AC$56&lt;'Summary&amp;Assumptions'!$J$31,AC$47&gt;=$FO228,AC$47&lt;=$FP228)*(('Summary&amp;Assumptions'!$H$25*$C228)*(1+'Summary&amp;Assumptions'!$J$29)^(AC$46-1))+AND(AC$56&lt;'Summary&amp;Assumptions'!$J$31,AC$47&gt;=$FQ228,AC$47&lt;=$FR228)*(('Summary&amp;Assumptions'!$H$25*$C228)*(1+'Summary&amp;Assumptions'!$J$29)^(AC$46-1))</f>
        <v>0</v>
      </c>
      <c r="Y228" s="588">
        <f>AND(AD$55&gt;0,SUM($E228:X228)&lt;'Summary&amp;Assumptions'!$G$32*$B228,$D228&gt;='Summary&amp;Assumptions'!$D$17,AD$47&gt;=$D228,AD$47&lt;=EDATE($D228,'Summary&amp;Assumptions'!$G$32))*$B228+AND(AD$56&lt;'Summary&amp;Assumptions'!$J$31,AD$47&gt;=$FO228,AD$47&lt;=$FP228)*(('Summary&amp;Assumptions'!$H$25*$C228)*(1+'Summary&amp;Assumptions'!$J$29)^(AD$46-1))+AND(AD$56&lt;'Summary&amp;Assumptions'!$J$31,AD$47&gt;=$FQ228,AD$47&lt;=$FR228)*(('Summary&amp;Assumptions'!$H$25*$C228)*(1+'Summary&amp;Assumptions'!$J$29)^(AD$46-1))</f>
        <v>0</v>
      </c>
      <c r="Z228" s="588">
        <f>AND(AE$55&gt;0,SUM($E228:Y228)&lt;'Summary&amp;Assumptions'!$G$32*$B228,$D228&gt;='Summary&amp;Assumptions'!$D$17,AE$47&gt;=$D228,AE$47&lt;=EDATE($D228,'Summary&amp;Assumptions'!$G$32))*$B228+AND(AE$56&lt;'Summary&amp;Assumptions'!$J$31,AE$47&gt;=$FO228,AE$47&lt;=$FP228)*(('Summary&amp;Assumptions'!$H$25*$C228)*(1+'Summary&amp;Assumptions'!$J$29)^(AE$46-1))+AND(AE$56&lt;'Summary&amp;Assumptions'!$J$31,AE$47&gt;=$FQ228,AE$47&lt;=$FR228)*(('Summary&amp;Assumptions'!$H$25*$C228)*(1+'Summary&amp;Assumptions'!$J$29)^(AE$46-1))</f>
        <v>0</v>
      </c>
      <c r="AA228" s="588">
        <f>AND(AF$55&gt;0,SUM($E228:Z228)&lt;'Summary&amp;Assumptions'!$G$32*$B228,$D228&gt;='Summary&amp;Assumptions'!$D$17,AF$47&gt;=$D228,AF$47&lt;=EDATE($D228,'Summary&amp;Assumptions'!$G$32))*$B228+AND(AF$56&lt;'Summary&amp;Assumptions'!$J$31,AF$47&gt;=$FO228,AF$47&lt;=$FP228)*(('Summary&amp;Assumptions'!$H$25*$C228)*(1+'Summary&amp;Assumptions'!$J$29)^(AF$46-1))+AND(AF$56&lt;'Summary&amp;Assumptions'!$J$31,AF$47&gt;=$FQ228,AF$47&lt;=$FR228)*(('Summary&amp;Assumptions'!$H$25*$C228)*(1+'Summary&amp;Assumptions'!$J$29)^(AF$46-1))</f>
        <v>0</v>
      </c>
      <c r="AB228" s="588">
        <f>AND(AG$55&gt;0,SUM($E228:AA228)&lt;'Summary&amp;Assumptions'!$G$32*$B228,$D228&gt;='Summary&amp;Assumptions'!$D$17,AG$47&gt;=$D228,AG$47&lt;=EDATE($D228,'Summary&amp;Assumptions'!$G$32))*$B228+AND(AG$56&lt;'Summary&amp;Assumptions'!$J$31,AG$47&gt;=$FO228,AG$47&lt;=$FP228)*(('Summary&amp;Assumptions'!$H$25*$C228)*(1+'Summary&amp;Assumptions'!$J$29)^(AG$46-1))+AND(AG$56&lt;'Summary&amp;Assumptions'!$J$31,AG$47&gt;=$FQ228,AG$47&lt;=$FR228)*(('Summary&amp;Assumptions'!$H$25*$C228)*(1+'Summary&amp;Assumptions'!$J$29)^(AG$46-1))</f>
        <v>0</v>
      </c>
      <c r="AC228" s="588">
        <f>AND(AH$55&gt;0,SUM($E228:AB228)&lt;'Summary&amp;Assumptions'!$G$32*$B228,$D228&gt;='Summary&amp;Assumptions'!$D$17,AH$47&gt;=$D228,AH$47&lt;=EDATE($D228,'Summary&amp;Assumptions'!$G$32))*$B228+AND(AH$56&lt;'Summary&amp;Assumptions'!$J$31,AH$47&gt;=$FO228,AH$47&lt;=$FP228)*(('Summary&amp;Assumptions'!$H$25*$C228)*(1+'Summary&amp;Assumptions'!$J$29)^(AH$46-1))+AND(AH$56&lt;'Summary&amp;Assumptions'!$J$31,AH$47&gt;=$FQ228,AH$47&lt;=$FR228)*(('Summary&amp;Assumptions'!$H$25*$C228)*(1+'Summary&amp;Assumptions'!$J$29)^(AH$46-1))</f>
        <v>0</v>
      </c>
      <c r="AD228" s="588">
        <f>AND(AI$55&gt;0,SUM($E228:AC228)&lt;'Summary&amp;Assumptions'!$G$32*$B228,$D228&gt;='Summary&amp;Assumptions'!$D$17,AI$47&gt;=$D228,AI$47&lt;=EDATE($D228,'Summary&amp;Assumptions'!$G$32))*$B228+AND(AI$56&lt;'Summary&amp;Assumptions'!$J$31,AI$47&gt;=$FO228,AI$47&lt;=$FP228)*(('Summary&amp;Assumptions'!$H$25*$C228)*(1+'Summary&amp;Assumptions'!$J$29)^(AI$46-1))+AND(AI$56&lt;'Summary&amp;Assumptions'!$J$31,AI$47&gt;=$FQ228,AI$47&lt;=$FR228)*(('Summary&amp;Assumptions'!$H$25*$C228)*(1+'Summary&amp;Assumptions'!$J$29)^(AI$46-1))</f>
        <v>0</v>
      </c>
      <c r="AE228" s="588">
        <f>AND(AJ$55&gt;0,SUM($E228:AD228)&lt;'Summary&amp;Assumptions'!$G$32*$B228,$D228&gt;='Summary&amp;Assumptions'!$D$17,AJ$47&gt;=$D228,AJ$47&lt;=EDATE($D228,'Summary&amp;Assumptions'!$G$32))*$B228+AND(AJ$56&lt;'Summary&amp;Assumptions'!$J$31,AJ$47&gt;=$FO228,AJ$47&lt;=$FP228)*(('Summary&amp;Assumptions'!$H$25*$C228)*(1+'Summary&amp;Assumptions'!$J$29)^(AJ$46-1))+AND(AJ$56&lt;'Summary&amp;Assumptions'!$J$31,AJ$47&gt;=$FQ228,AJ$47&lt;=$FR228)*(('Summary&amp;Assumptions'!$H$25*$C228)*(1+'Summary&amp;Assumptions'!$J$29)^(AJ$46-1))</f>
        <v>0</v>
      </c>
      <c r="AF228" s="588">
        <f>AND(AK$55&gt;0,SUM($E228:AE228)&lt;'Summary&amp;Assumptions'!$G$32*$B228,$D228&gt;='Summary&amp;Assumptions'!$D$17,AK$47&gt;=$D228,AK$47&lt;=EDATE($D228,'Summary&amp;Assumptions'!$G$32))*$B228+AND(AK$56&lt;'Summary&amp;Assumptions'!$J$31,AK$47&gt;=$FO228,AK$47&lt;=$FP228)*(('Summary&amp;Assumptions'!$H$25*$C228)*(1+'Summary&amp;Assumptions'!$J$29)^(AK$46-1))+AND(AK$56&lt;'Summary&amp;Assumptions'!$J$31,AK$47&gt;=$FQ228,AK$47&lt;=$FR228)*(('Summary&amp;Assumptions'!$H$25*$C228)*(1+'Summary&amp;Assumptions'!$J$29)^(AK$46-1))</f>
        <v>0</v>
      </c>
      <c r="AG228" s="588">
        <f>AND(AL$55&gt;0,SUM($E228:AF228)&lt;'Summary&amp;Assumptions'!$G$32*$B228,$D228&gt;='Summary&amp;Assumptions'!$D$17,AL$47&gt;=$D228,AL$47&lt;=EDATE($D228,'Summary&amp;Assumptions'!$G$32))*$B228+AND(AL$56&lt;'Summary&amp;Assumptions'!$J$31,AL$47&gt;=$FO228,AL$47&lt;=$FP228)*(('Summary&amp;Assumptions'!$H$25*$C228)*(1+'Summary&amp;Assumptions'!$J$29)^(AL$46-1))+AND(AL$56&lt;'Summary&amp;Assumptions'!$J$31,AL$47&gt;=$FQ228,AL$47&lt;=$FR228)*(('Summary&amp;Assumptions'!$H$25*$C228)*(1+'Summary&amp;Assumptions'!$J$29)^(AL$46-1))</f>
        <v>0</v>
      </c>
      <c r="AH228" s="588">
        <f>AND(AM$55&gt;0,SUM($E228:AG228)&lt;'Summary&amp;Assumptions'!$G$32*$B228,$D228&gt;='Summary&amp;Assumptions'!$D$17,AM$47&gt;=$D228,AM$47&lt;=EDATE($D228,'Summary&amp;Assumptions'!$G$32))*$B228+AND(AM$56&lt;'Summary&amp;Assumptions'!$J$31,AM$47&gt;=$FO228,AM$47&lt;=$FP228)*(('Summary&amp;Assumptions'!$H$25*$C228)*(1+'Summary&amp;Assumptions'!$J$29)^(AM$46-1))+AND(AM$56&lt;'Summary&amp;Assumptions'!$J$31,AM$47&gt;=$FQ228,AM$47&lt;=$FR228)*(('Summary&amp;Assumptions'!$H$25*$C228)*(1+'Summary&amp;Assumptions'!$J$29)^(AM$46-1))</f>
        <v>0</v>
      </c>
      <c r="AI228" s="588">
        <f>AND(AN$55&gt;0,SUM($E228:AH228)&lt;'Summary&amp;Assumptions'!$G$32*$B228,$D228&gt;='Summary&amp;Assumptions'!$D$17,AN$47&gt;=$D228,AN$47&lt;=EDATE($D228,'Summary&amp;Assumptions'!$G$32))*$B228+AND(AN$56&lt;'Summary&amp;Assumptions'!$J$31,AN$47&gt;=$FO228,AN$47&lt;=$FP228)*(('Summary&amp;Assumptions'!$H$25*$C228)*(1+'Summary&amp;Assumptions'!$J$29)^(AN$46-1))+AND(AN$56&lt;'Summary&amp;Assumptions'!$J$31,AN$47&gt;=$FQ228,AN$47&lt;=$FR228)*(('Summary&amp;Assumptions'!$H$25*$C228)*(1+'Summary&amp;Assumptions'!$J$29)^(AN$46-1))</f>
        <v>0</v>
      </c>
      <c r="AJ228" s="588">
        <f>AND(AO$55&gt;0,SUM($E228:AI228)&lt;'Summary&amp;Assumptions'!$G$32*$B228,$D228&gt;='Summary&amp;Assumptions'!$D$17,AO$47&gt;=$D228,AO$47&lt;=EDATE($D228,'Summary&amp;Assumptions'!$G$32))*$B228+AND(AO$56&lt;'Summary&amp;Assumptions'!$J$31,AO$47&gt;=$FO228,AO$47&lt;=$FP228)*(('Summary&amp;Assumptions'!$H$25*$C228)*(1+'Summary&amp;Assumptions'!$J$29)^(AO$46-1))+AND(AO$56&lt;'Summary&amp;Assumptions'!$J$31,AO$47&gt;=$FQ228,AO$47&lt;=$FR228)*(('Summary&amp;Assumptions'!$H$25*$C228)*(1+'Summary&amp;Assumptions'!$J$29)^(AO$46-1))</f>
        <v>0</v>
      </c>
      <c r="AK228" s="588">
        <f>AND(AP$55&gt;0,SUM($E228:AJ228)&lt;'Summary&amp;Assumptions'!$G$32*$B228,$D228&gt;='Summary&amp;Assumptions'!$D$17,AP$47&gt;=$D228,AP$47&lt;=EDATE($D228,'Summary&amp;Assumptions'!$G$32))*$B228+AND(AP$56&lt;'Summary&amp;Assumptions'!$J$31,AP$47&gt;=$FO228,AP$47&lt;=$FP228)*(('Summary&amp;Assumptions'!$H$25*$C228)*(1+'Summary&amp;Assumptions'!$J$29)^(AP$46-1))+AND(AP$56&lt;'Summary&amp;Assumptions'!$J$31,AP$47&gt;=$FQ228,AP$47&lt;=$FR228)*(('Summary&amp;Assumptions'!$H$25*$C228)*(1+'Summary&amp;Assumptions'!$J$29)^(AP$46-1))</f>
        <v>0</v>
      </c>
      <c r="AL228" s="588">
        <f>AND(AQ$55&gt;0,SUM($E228:AK228)&lt;'Summary&amp;Assumptions'!$G$32*$B228,$D228&gt;='Summary&amp;Assumptions'!$D$17,AQ$47&gt;=$D228,AQ$47&lt;=EDATE($D228,'Summary&amp;Assumptions'!$G$32))*$B228+AND(AQ$56&lt;'Summary&amp;Assumptions'!$J$31,AQ$47&gt;=$FO228,AQ$47&lt;=$FP228)*(('Summary&amp;Assumptions'!$H$25*$C228)*(1+'Summary&amp;Assumptions'!$J$29)^(AQ$46-1))+AND(AQ$56&lt;'Summary&amp;Assumptions'!$J$31,AQ$47&gt;=$FQ228,AQ$47&lt;=$FR228)*(('Summary&amp;Assumptions'!$H$25*$C228)*(1+'Summary&amp;Assumptions'!$J$29)^(AQ$46-1))</f>
        <v>0</v>
      </c>
      <c r="AM228" s="588">
        <f>AND(AR$55&gt;0,SUM($E228:AL228)&lt;'Summary&amp;Assumptions'!$G$32*$B228,$D228&gt;='Summary&amp;Assumptions'!$D$17,AR$47&gt;=$D228,AR$47&lt;=EDATE($D228,'Summary&amp;Assumptions'!$G$32))*$B228+AND(AR$56&lt;'Summary&amp;Assumptions'!$J$31,AR$47&gt;=$FO228,AR$47&lt;=$FP228)*(('Summary&amp;Assumptions'!$H$25*$C228)*(1+'Summary&amp;Assumptions'!$J$29)^(AR$46-1))+AND(AR$56&lt;'Summary&amp;Assumptions'!$J$31,AR$47&gt;=$FQ228,AR$47&lt;=$FR228)*(('Summary&amp;Assumptions'!$H$25*$C228)*(1+'Summary&amp;Assumptions'!$J$29)^(AR$46-1))</f>
        <v>0</v>
      </c>
      <c r="AN228" s="588">
        <f>AND(AS$55&gt;0,SUM($E228:AM228)&lt;'Summary&amp;Assumptions'!$G$32*$B228,$D228&gt;='Summary&amp;Assumptions'!$D$17,AS$47&gt;=$D228,AS$47&lt;=EDATE($D228,'Summary&amp;Assumptions'!$G$32))*$B228+AND(AS$56&lt;'Summary&amp;Assumptions'!$J$31,AS$47&gt;=$FO228,AS$47&lt;=$FP228)*(('Summary&amp;Assumptions'!$H$25*$C228)*(1+'Summary&amp;Assumptions'!$J$29)^(AS$46-1))+AND(AS$56&lt;'Summary&amp;Assumptions'!$J$31,AS$47&gt;=$FQ228,AS$47&lt;=$FR228)*(('Summary&amp;Assumptions'!$H$25*$C228)*(1+'Summary&amp;Assumptions'!$J$29)^(AS$46-1))</f>
        <v>0</v>
      </c>
      <c r="AO228" s="588">
        <f>AND(AT$55&gt;0,SUM($E228:AN228)&lt;'Summary&amp;Assumptions'!$G$32*$B228,$D228&gt;='Summary&amp;Assumptions'!$D$17,AT$47&gt;=$D228,AT$47&lt;=EDATE($D228,'Summary&amp;Assumptions'!$G$32))*$B228+AND(AT$56&lt;'Summary&amp;Assumptions'!$J$31,AT$47&gt;=$FO228,AT$47&lt;=$FP228)*(('Summary&amp;Assumptions'!$H$25*$C228)*(1+'Summary&amp;Assumptions'!$J$29)^(AT$46-1))+AND(AT$56&lt;'Summary&amp;Assumptions'!$J$31,AT$47&gt;=$FQ228,AT$47&lt;=$FR228)*(('Summary&amp;Assumptions'!$H$25*$C228)*(1+'Summary&amp;Assumptions'!$J$29)^(AT$46-1))</f>
        <v>0</v>
      </c>
      <c r="AP228" s="588">
        <f>AND(AU$55&gt;0,SUM($E228:AO228)&lt;'Summary&amp;Assumptions'!$G$32*$B228,$D228&gt;='Summary&amp;Assumptions'!$D$17,AU$47&gt;=$D228,AU$47&lt;=EDATE($D228,'Summary&amp;Assumptions'!$G$32))*$B228+AND(AU$56&lt;'Summary&amp;Assumptions'!$J$31,AU$47&gt;=$FO228,AU$47&lt;=$FP228)*(('Summary&amp;Assumptions'!$H$25*$C228)*(1+'Summary&amp;Assumptions'!$J$29)^(AU$46-1))+AND(AU$56&lt;'Summary&amp;Assumptions'!$J$31,AU$47&gt;=$FQ228,AU$47&lt;=$FR228)*(('Summary&amp;Assumptions'!$H$25*$C228)*(1+'Summary&amp;Assumptions'!$J$29)^(AU$46-1))</f>
        <v>0</v>
      </c>
      <c r="AQ228" s="588">
        <f>AND(AV$55&gt;0,SUM($E228:AP228)&lt;'Summary&amp;Assumptions'!$G$32*$B228,$D228&gt;='Summary&amp;Assumptions'!$D$17,AV$47&gt;=$D228,AV$47&lt;=EDATE($D228,'Summary&amp;Assumptions'!$G$32))*$B228+AND(AV$56&lt;'Summary&amp;Assumptions'!$J$31,AV$47&gt;=$FO228,AV$47&lt;=$FP228)*(('Summary&amp;Assumptions'!$H$25*$C228)*(1+'Summary&amp;Assumptions'!$J$29)^(AV$46-1))+AND(AV$56&lt;'Summary&amp;Assumptions'!$J$31,AV$47&gt;=$FQ228,AV$47&lt;=$FR228)*(('Summary&amp;Assumptions'!$H$25*$C228)*(1+'Summary&amp;Assumptions'!$J$29)^(AV$46-1))</f>
        <v>0</v>
      </c>
      <c r="AR228" s="588">
        <f>AND(AW$55&gt;0,SUM($E228:AQ228)&lt;'Summary&amp;Assumptions'!$G$32*$B228,$D228&gt;='Summary&amp;Assumptions'!$D$17,AW$47&gt;=$D228,AW$47&lt;=EDATE($D228,'Summary&amp;Assumptions'!$G$32))*$B228+AND(AW$56&lt;'Summary&amp;Assumptions'!$J$31,AW$47&gt;=$FO228,AW$47&lt;=$FP228)*(('Summary&amp;Assumptions'!$H$25*$C228)*(1+'Summary&amp;Assumptions'!$J$29)^(AW$46-1))+AND(AW$56&lt;'Summary&amp;Assumptions'!$J$31,AW$47&gt;=$FQ228,AW$47&lt;=$FR228)*(('Summary&amp;Assumptions'!$H$25*$C228)*(1+'Summary&amp;Assumptions'!$J$29)^(AW$46-1))</f>
        <v>0</v>
      </c>
      <c r="AS228" s="588">
        <f>AND(AX$55&gt;0,SUM($E228:AR228)&lt;'Summary&amp;Assumptions'!$G$32*$B228,$D228&gt;='Summary&amp;Assumptions'!$D$17,AX$47&gt;=$D228,AX$47&lt;=EDATE($D228,'Summary&amp;Assumptions'!$G$32))*$B228+AND(AX$56&lt;'Summary&amp;Assumptions'!$J$31,AX$47&gt;=$FO228,AX$47&lt;=$FP228)*(('Summary&amp;Assumptions'!$H$25*$C228)*(1+'Summary&amp;Assumptions'!$J$29)^(AX$46-1))+AND(AX$56&lt;'Summary&amp;Assumptions'!$J$31,AX$47&gt;=$FQ228,AX$47&lt;=$FR228)*(('Summary&amp;Assumptions'!$H$25*$C228)*(1+'Summary&amp;Assumptions'!$J$29)^(AX$46-1))</f>
        <v>0</v>
      </c>
      <c r="AT228" s="588">
        <f>AND(AY$55&gt;0,SUM($E228:AS228)&lt;'Summary&amp;Assumptions'!$G$32*$B228,$D228&gt;='Summary&amp;Assumptions'!$D$17,AY$47&gt;=$D228,AY$47&lt;=EDATE($D228,'Summary&amp;Assumptions'!$G$32))*$B228+AND(AY$56&lt;'Summary&amp;Assumptions'!$J$31,AY$47&gt;=$FO228,AY$47&lt;=$FP228)*(('Summary&amp;Assumptions'!$H$25*$C228)*(1+'Summary&amp;Assumptions'!$J$29)^(AY$46-1))+AND(AY$56&lt;'Summary&amp;Assumptions'!$J$31,AY$47&gt;=$FQ228,AY$47&lt;=$FR228)*(('Summary&amp;Assumptions'!$H$25*$C228)*(1+'Summary&amp;Assumptions'!$J$29)^(AY$46-1))</f>
        <v>0</v>
      </c>
      <c r="AU228" s="588">
        <f>AND(AZ$55&gt;0,SUM($E228:AT228)&lt;'Summary&amp;Assumptions'!$G$32*$B228,$D228&gt;='Summary&amp;Assumptions'!$D$17,AZ$47&gt;=$D228,AZ$47&lt;=EDATE($D228,'Summary&amp;Assumptions'!$G$32))*$B228+AND(AZ$56&lt;'Summary&amp;Assumptions'!$J$31,AZ$47&gt;=$FO228,AZ$47&lt;=$FP228)*(('Summary&amp;Assumptions'!$H$25*$C228)*(1+'Summary&amp;Assumptions'!$J$29)^(AZ$46-1))+AND(AZ$56&lt;'Summary&amp;Assumptions'!$J$31,AZ$47&gt;=$FQ228,AZ$47&lt;=$FR228)*(('Summary&amp;Assumptions'!$H$25*$C228)*(1+'Summary&amp;Assumptions'!$J$29)^(AZ$46-1))</f>
        <v>0</v>
      </c>
      <c r="AV228" s="588">
        <f>AND(BA$55&gt;0,SUM($E228:AU228)&lt;'Summary&amp;Assumptions'!$G$32*$B228,$D228&gt;='Summary&amp;Assumptions'!$D$17,BA$47&gt;=$D228,BA$47&lt;=EDATE($D228,'Summary&amp;Assumptions'!$G$32))*$B228+AND(BA$56&lt;'Summary&amp;Assumptions'!$J$31,BA$47&gt;=$FO228,BA$47&lt;=$FP228)*(('Summary&amp;Assumptions'!$H$25*$C228)*(1+'Summary&amp;Assumptions'!$J$29)^(BA$46-1))+AND(BA$56&lt;'Summary&amp;Assumptions'!$J$31,BA$47&gt;=$FQ228,BA$47&lt;=$FR228)*(('Summary&amp;Assumptions'!$H$25*$C228)*(1+'Summary&amp;Assumptions'!$J$29)^(BA$46-1))</f>
        <v>0</v>
      </c>
      <c r="AW228" s="588">
        <f>AND(BB$55&gt;0,SUM($E228:AV228)&lt;'Summary&amp;Assumptions'!$G$32*$B228,$D228&gt;='Summary&amp;Assumptions'!$D$17,BB$47&gt;=$D228,BB$47&lt;=EDATE($D228,'Summary&amp;Assumptions'!$G$32))*$B228+AND(BB$56&lt;'Summary&amp;Assumptions'!$J$31,BB$47&gt;=$FO228,BB$47&lt;=$FP228)*(('Summary&amp;Assumptions'!$H$25*$C228)*(1+'Summary&amp;Assumptions'!$J$29)^(BB$46-1))+AND(BB$56&lt;'Summary&amp;Assumptions'!$J$31,BB$47&gt;=$FQ228,BB$47&lt;=$FR228)*(('Summary&amp;Assumptions'!$H$25*$C228)*(1+'Summary&amp;Assumptions'!$J$29)^(BB$46-1))</f>
        <v>0</v>
      </c>
      <c r="AX228" s="588">
        <f>AND(BC$55&gt;0,SUM($E228:AW228)&lt;'Summary&amp;Assumptions'!$G$32*$B228,$D228&gt;='Summary&amp;Assumptions'!$D$17,BC$47&gt;=$D228,BC$47&lt;=EDATE($D228,'Summary&amp;Assumptions'!$G$32))*$B228+AND(BC$56&lt;'Summary&amp;Assumptions'!$J$31,BC$47&gt;=$FO228,BC$47&lt;=$FP228)*(('Summary&amp;Assumptions'!$H$25*$C228)*(1+'Summary&amp;Assumptions'!$J$29)^(BC$46-1))+AND(BC$56&lt;'Summary&amp;Assumptions'!$J$31,BC$47&gt;=$FQ228,BC$47&lt;=$FR228)*(('Summary&amp;Assumptions'!$H$25*$C228)*(1+'Summary&amp;Assumptions'!$J$29)^(BC$46-1))</f>
        <v>0</v>
      </c>
      <c r="AY228" s="588">
        <f>AND(BD$55&gt;0,SUM($E228:AX228)&lt;'Summary&amp;Assumptions'!$G$32*$B228,$D228&gt;='Summary&amp;Assumptions'!$D$17,BD$47&gt;=$D228,BD$47&lt;=EDATE($D228,'Summary&amp;Assumptions'!$G$32))*$B228+AND(BD$56&lt;'Summary&amp;Assumptions'!$J$31,BD$47&gt;=$FO228,BD$47&lt;=$FP228)*(('Summary&amp;Assumptions'!$H$25*$C228)*(1+'Summary&amp;Assumptions'!$J$29)^(BD$46-1))+AND(BD$56&lt;'Summary&amp;Assumptions'!$J$31,BD$47&gt;=$FQ228,BD$47&lt;=$FR228)*(('Summary&amp;Assumptions'!$H$25*$C228)*(1+'Summary&amp;Assumptions'!$J$29)^(BD$46-1))</f>
        <v>0</v>
      </c>
      <c r="AZ228" s="588">
        <f>AND(BE$55&gt;0,SUM($E228:AY228)&lt;'Summary&amp;Assumptions'!$G$32*$B228,$D228&gt;='Summary&amp;Assumptions'!$D$17,BE$47&gt;=$D228,BE$47&lt;=EDATE($D228,'Summary&amp;Assumptions'!$G$32))*$B228+AND(BE$56&lt;'Summary&amp;Assumptions'!$J$31,BE$47&gt;=$FO228,BE$47&lt;=$FP228)*(('Summary&amp;Assumptions'!$H$25*$C228)*(1+'Summary&amp;Assumptions'!$J$29)^(BE$46-1))+AND(BE$56&lt;'Summary&amp;Assumptions'!$J$31,BE$47&gt;=$FQ228,BE$47&lt;=$FR228)*(('Summary&amp;Assumptions'!$H$25*$C228)*(1+'Summary&amp;Assumptions'!$J$29)^(BE$46-1))</f>
        <v>0</v>
      </c>
      <c r="BA228" s="588">
        <f>AND(BF$55&gt;0,SUM($E228:AZ228)&lt;'Summary&amp;Assumptions'!$G$32*$B228,$D228&gt;='Summary&amp;Assumptions'!$D$17,BF$47&gt;=$D228,BF$47&lt;=EDATE($D228,'Summary&amp;Assumptions'!$G$32))*$B228+AND(BF$56&lt;'Summary&amp;Assumptions'!$J$31,BF$47&gt;=$FO228,BF$47&lt;=$FP228)*(('Summary&amp;Assumptions'!$H$25*$C228)*(1+'Summary&amp;Assumptions'!$J$29)^(BF$46-1))+AND(BF$56&lt;'Summary&amp;Assumptions'!$J$31,BF$47&gt;=$FQ228,BF$47&lt;=$FR228)*(('Summary&amp;Assumptions'!$H$25*$C228)*(1+'Summary&amp;Assumptions'!$J$29)^(BF$46-1))</f>
        <v>0</v>
      </c>
      <c r="BB228" s="588">
        <f>AND(BG$55&gt;0,SUM($E228:BA228)&lt;'Summary&amp;Assumptions'!$G$32*$B228,$D228&gt;='Summary&amp;Assumptions'!$D$17,BG$47&gt;=$D228,BG$47&lt;=EDATE($D228,'Summary&amp;Assumptions'!$G$32))*$B228+AND(BG$56&lt;'Summary&amp;Assumptions'!$J$31,BG$47&gt;=$FO228,BG$47&lt;=$FP228)*(('Summary&amp;Assumptions'!$H$25*$C228)*(1+'Summary&amp;Assumptions'!$J$29)^(BG$46-1))+AND(BG$56&lt;'Summary&amp;Assumptions'!$J$31,BG$47&gt;=$FQ228,BG$47&lt;=$FR228)*(('Summary&amp;Assumptions'!$H$25*$C228)*(1+'Summary&amp;Assumptions'!$J$29)^(BG$46-1))</f>
        <v>0</v>
      </c>
      <c r="BC228" s="588">
        <f>AND(BH$55&gt;0,SUM($E228:BB228)&lt;'Summary&amp;Assumptions'!$G$32*$B228,$D228&gt;='Summary&amp;Assumptions'!$D$17,BH$47&gt;=$D228,BH$47&lt;=EDATE($D228,'Summary&amp;Assumptions'!$G$32))*$B228+AND(BH$56&lt;'Summary&amp;Assumptions'!$J$31,BH$47&gt;=$FO228,BH$47&lt;=$FP228)*(('Summary&amp;Assumptions'!$H$25*$C228)*(1+'Summary&amp;Assumptions'!$J$29)^(BH$46-1))+AND(BH$56&lt;'Summary&amp;Assumptions'!$J$31,BH$47&gt;=$FQ228,BH$47&lt;=$FR228)*(('Summary&amp;Assumptions'!$H$25*$C228)*(1+'Summary&amp;Assumptions'!$J$29)^(BH$46-1))</f>
        <v>0</v>
      </c>
      <c r="BD228" s="588">
        <f>AND(BI$55&gt;0,SUM($E228:BC228)&lt;'Summary&amp;Assumptions'!$G$32*$B228,$D228&gt;='Summary&amp;Assumptions'!$D$17,BI$47&gt;=$D228,BI$47&lt;=EDATE($D228,'Summary&amp;Assumptions'!$G$32))*$B228+AND(BI$56&lt;'Summary&amp;Assumptions'!$J$31,BI$47&gt;=$FO228,BI$47&lt;=$FP228)*(('Summary&amp;Assumptions'!$H$25*$C228)*(1+'Summary&amp;Assumptions'!$J$29)^(BI$46-1))+AND(BI$56&lt;'Summary&amp;Assumptions'!$J$31,BI$47&gt;=$FQ228,BI$47&lt;=$FR228)*(('Summary&amp;Assumptions'!$H$25*$C228)*(1+'Summary&amp;Assumptions'!$J$29)^(BI$46-1))</f>
        <v>0</v>
      </c>
      <c r="BE228" s="588">
        <f>AND(BJ$55&gt;0,SUM($E228:BD228)&lt;'Summary&amp;Assumptions'!$G$32*$B228,$D228&gt;='Summary&amp;Assumptions'!$D$17,BJ$47&gt;=$D228,BJ$47&lt;=EDATE($D228,'Summary&amp;Assumptions'!$G$32))*$B228+AND(BJ$56&lt;'Summary&amp;Assumptions'!$J$31,BJ$47&gt;=$FO228,BJ$47&lt;=$FP228)*(('Summary&amp;Assumptions'!$H$25*$C228)*(1+'Summary&amp;Assumptions'!$J$29)^(BJ$46-1))+AND(BJ$56&lt;'Summary&amp;Assumptions'!$J$31,BJ$47&gt;=$FQ228,BJ$47&lt;=$FR228)*(('Summary&amp;Assumptions'!$H$25*$C228)*(1+'Summary&amp;Assumptions'!$J$29)^(BJ$46-1))</f>
        <v>0</v>
      </c>
      <c r="BF228" s="588">
        <f>AND(BK$55&gt;0,SUM($E228:BE228)&lt;'Summary&amp;Assumptions'!$G$32*$B228,$D228&gt;='Summary&amp;Assumptions'!$D$17,BK$47&gt;=$D228,BK$47&lt;=EDATE($D228,'Summary&amp;Assumptions'!$G$32))*$B228+AND(BK$56&lt;'Summary&amp;Assumptions'!$J$31,BK$47&gt;=$FO228,BK$47&lt;=$FP228)*(('Summary&amp;Assumptions'!$H$25*$C228)*(1+'Summary&amp;Assumptions'!$J$29)^(BK$46-1))+AND(BK$56&lt;'Summary&amp;Assumptions'!$J$31,BK$47&gt;=$FQ228,BK$47&lt;=$FR228)*(('Summary&amp;Assumptions'!$H$25*$C228)*(1+'Summary&amp;Assumptions'!$J$29)^(BK$46-1))</f>
        <v>0</v>
      </c>
      <c r="BG228" s="588">
        <f>AND(BL$55&gt;0,SUM($E228:BF228)&lt;'Summary&amp;Assumptions'!$G$32*$B228,$D228&gt;='Summary&amp;Assumptions'!$D$17,BL$47&gt;=$D228,BL$47&lt;=EDATE($D228,'Summary&amp;Assumptions'!$G$32))*$B228+AND(BL$56&lt;'Summary&amp;Assumptions'!$J$31,BL$47&gt;=$FO228,BL$47&lt;=$FP228)*(('Summary&amp;Assumptions'!$H$25*$C228)*(1+'Summary&amp;Assumptions'!$J$29)^(BL$46-1))+AND(BL$56&lt;'Summary&amp;Assumptions'!$J$31,BL$47&gt;=$FQ228,BL$47&lt;=$FR228)*(('Summary&amp;Assumptions'!$H$25*$C228)*(1+'Summary&amp;Assumptions'!$J$29)^(BL$46-1))</f>
        <v>0</v>
      </c>
      <c r="BH228" s="588">
        <f>AND(BM$55&gt;0,SUM($E228:BG228)&lt;'Summary&amp;Assumptions'!$G$32*$B228,$D228&gt;='Summary&amp;Assumptions'!$D$17,BM$47&gt;=$D228,BM$47&lt;=EDATE($D228,'Summary&amp;Assumptions'!$G$32))*$B228+AND(BM$56&lt;'Summary&amp;Assumptions'!$J$31,BM$47&gt;=$FO228,BM$47&lt;=$FP228)*(('Summary&amp;Assumptions'!$H$25*$C228)*(1+'Summary&amp;Assumptions'!$J$29)^(BM$46-1))+AND(BM$56&lt;'Summary&amp;Assumptions'!$J$31,BM$47&gt;=$FQ228,BM$47&lt;=$FR228)*(('Summary&amp;Assumptions'!$H$25*$C228)*(1+'Summary&amp;Assumptions'!$J$29)^(BM$46-1))</f>
        <v>0</v>
      </c>
      <c r="BI228" s="588">
        <f>AND(BN$55&gt;0,SUM($E228:BH228)&lt;'Summary&amp;Assumptions'!$G$32*$B228,$D228&gt;='Summary&amp;Assumptions'!$D$17,BN$47&gt;=$D228,BN$47&lt;=EDATE($D228,'Summary&amp;Assumptions'!$G$32))*$B228+AND(BN$56&lt;'Summary&amp;Assumptions'!$J$31,BN$47&gt;=$FO228,BN$47&lt;=$FP228)*(('Summary&amp;Assumptions'!$H$25*$C228)*(1+'Summary&amp;Assumptions'!$J$29)^(BN$46-1))+AND(BN$56&lt;'Summary&amp;Assumptions'!$J$31,BN$47&gt;=$FQ228,BN$47&lt;=$FR228)*(('Summary&amp;Assumptions'!$H$25*$C228)*(1+'Summary&amp;Assumptions'!$J$29)^(BN$46-1))</f>
        <v>0</v>
      </c>
      <c r="BJ228" s="588">
        <f>AND(BO$55&gt;0,SUM($E228:BI228)&lt;'Summary&amp;Assumptions'!$G$32*$B228,$D228&gt;='Summary&amp;Assumptions'!$D$17,BO$47&gt;=$D228,BO$47&lt;=EDATE($D228,'Summary&amp;Assumptions'!$G$32))*$B228+AND(BO$56&lt;'Summary&amp;Assumptions'!$J$31,BO$47&gt;=$FO228,BO$47&lt;=$FP228)*(('Summary&amp;Assumptions'!$H$25*$C228)*(1+'Summary&amp;Assumptions'!$J$29)^(BO$46-1))+AND(BO$56&lt;'Summary&amp;Assumptions'!$J$31,BO$47&gt;=$FQ228,BO$47&lt;=$FR228)*(('Summary&amp;Assumptions'!$H$25*$C228)*(1+'Summary&amp;Assumptions'!$J$29)^(BO$46-1))</f>
        <v>0</v>
      </c>
      <c r="BK228" s="588">
        <f>AND(BP$55&gt;0,SUM($E228:BJ228)&lt;'Summary&amp;Assumptions'!$G$32*$B228,$D228&gt;='Summary&amp;Assumptions'!$D$17,BP$47&gt;=$D228,BP$47&lt;=EDATE($D228,'Summary&amp;Assumptions'!$G$32))*$B228+AND(BP$56&lt;'Summary&amp;Assumptions'!$J$31,BP$47&gt;=$FO228,BP$47&lt;=$FP228)*(('Summary&amp;Assumptions'!$H$25*$C228)*(1+'Summary&amp;Assumptions'!$J$29)^(BP$46-1))+AND(BP$56&lt;'Summary&amp;Assumptions'!$J$31,BP$47&gt;=$FQ228,BP$47&lt;=$FR228)*(('Summary&amp;Assumptions'!$H$25*$C228)*(1+'Summary&amp;Assumptions'!$J$29)^(BP$46-1))</f>
        <v>0</v>
      </c>
      <c r="BL228" s="588">
        <f>AND(BQ$55&gt;0,SUM($E228:BK228)&lt;'Summary&amp;Assumptions'!$G$32*$B228,$D228&gt;='Summary&amp;Assumptions'!$D$17,BQ$47&gt;=$D228,BQ$47&lt;=EDATE($D228,'Summary&amp;Assumptions'!$G$32))*$B228+AND(BQ$56&lt;'Summary&amp;Assumptions'!$J$31,BQ$47&gt;=$FO228,BQ$47&lt;=$FP228)*(('Summary&amp;Assumptions'!$H$25*$C228)*(1+'Summary&amp;Assumptions'!$J$29)^(BQ$46-1))+AND(BQ$56&lt;'Summary&amp;Assumptions'!$J$31,BQ$47&gt;=$FQ228,BQ$47&lt;=$FR228)*(('Summary&amp;Assumptions'!$H$25*$C228)*(1+'Summary&amp;Assumptions'!$J$29)^(BQ$46-1))</f>
        <v>0</v>
      </c>
      <c r="BM228" s="588">
        <f>AND(BR$55&gt;0,SUM($E228:BL228)&lt;'Summary&amp;Assumptions'!$G$32*$B228,$D228&gt;='Summary&amp;Assumptions'!$D$17,BR$47&gt;=$D228,BR$47&lt;=EDATE($D228,'Summary&amp;Assumptions'!$G$32))*$B228+AND(BR$56&lt;'Summary&amp;Assumptions'!$J$31,BR$47&gt;=$FO228,BR$47&lt;=$FP228)*(('Summary&amp;Assumptions'!$H$25*$C228)*(1+'Summary&amp;Assumptions'!$J$29)^(BR$46-1))+AND(BR$56&lt;'Summary&amp;Assumptions'!$J$31,BR$47&gt;=$FQ228,BR$47&lt;=$FR228)*(('Summary&amp;Assumptions'!$H$25*$C228)*(1+'Summary&amp;Assumptions'!$J$29)^(BR$46-1))</f>
        <v>0</v>
      </c>
      <c r="BN228" s="588">
        <f>AND(BS$55&gt;0,SUM($E228:BM228)&lt;'Summary&amp;Assumptions'!$G$32*$B228,$D228&gt;='Summary&amp;Assumptions'!$D$17,BS$47&gt;=$D228,BS$47&lt;=EDATE($D228,'Summary&amp;Assumptions'!$G$32))*$B228+AND(BS$56&lt;'Summary&amp;Assumptions'!$J$31,BS$47&gt;=$FO228,BS$47&lt;=$FP228)*(('Summary&amp;Assumptions'!$H$25*$C228)*(1+'Summary&amp;Assumptions'!$J$29)^(BS$46-1))+AND(BS$56&lt;'Summary&amp;Assumptions'!$J$31,BS$47&gt;=$FQ228,BS$47&lt;=$FR228)*(('Summary&amp;Assumptions'!$H$25*$C228)*(1+'Summary&amp;Assumptions'!$J$29)^(BS$46-1))</f>
        <v>0</v>
      </c>
      <c r="BO228" s="588">
        <f>AND(BT$55&gt;0,SUM($E228:BN228)&lt;'Summary&amp;Assumptions'!$G$32*$B228,$D228&gt;='Summary&amp;Assumptions'!$D$17,BT$47&gt;=$D228,BT$47&lt;=EDATE($D228,'Summary&amp;Assumptions'!$G$32))*$B228+AND(BT$56&lt;'Summary&amp;Assumptions'!$J$31,BT$47&gt;=$FO228,BT$47&lt;=$FP228)*(('Summary&amp;Assumptions'!$H$25*$C228)*(1+'Summary&amp;Assumptions'!$J$29)^(BT$46-1))+AND(BT$56&lt;'Summary&amp;Assumptions'!$J$31,BT$47&gt;=$FQ228,BT$47&lt;=$FR228)*(('Summary&amp;Assumptions'!$H$25*$C228)*(1+'Summary&amp;Assumptions'!$J$29)^(BT$46-1))</f>
        <v>0</v>
      </c>
      <c r="BP228" s="588">
        <f>AND(BU$55&gt;0,SUM($E228:BO228)&lt;'Summary&amp;Assumptions'!$G$32*$B228,$D228&gt;='Summary&amp;Assumptions'!$D$17,BU$47&gt;=$D228,BU$47&lt;=EDATE($D228,'Summary&amp;Assumptions'!$G$32))*$B228+AND(BU$56&lt;'Summary&amp;Assumptions'!$J$31,BU$47&gt;=$FO228,BU$47&lt;=$FP228)*(('Summary&amp;Assumptions'!$H$25*$C228)*(1+'Summary&amp;Assumptions'!$J$29)^(BU$46-1))+AND(BU$56&lt;'Summary&amp;Assumptions'!$J$31,BU$47&gt;=$FQ228,BU$47&lt;=$FR228)*(('Summary&amp;Assumptions'!$H$25*$C228)*(1+'Summary&amp;Assumptions'!$J$29)^(BU$46-1))</f>
        <v>0</v>
      </c>
      <c r="BQ228" s="588">
        <f>AND(BV$55&gt;0,SUM($E228:BP228)&lt;'Summary&amp;Assumptions'!$G$32*$B228,$D228&gt;='Summary&amp;Assumptions'!$D$17,BV$47&gt;=$D228,BV$47&lt;=EDATE($D228,'Summary&amp;Assumptions'!$G$32))*$B228+AND(BV$56&lt;'Summary&amp;Assumptions'!$J$31,BV$47&gt;=$FO228,BV$47&lt;=$FP228)*(('Summary&amp;Assumptions'!$H$25*$C228)*(1+'Summary&amp;Assumptions'!$J$29)^(BV$46-1))+AND(BV$56&lt;'Summary&amp;Assumptions'!$J$31,BV$47&gt;=$FQ228,BV$47&lt;=$FR228)*(('Summary&amp;Assumptions'!$H$25*$C228)*(1+'Summary&amp;Assumptions'!$J$29)^(BV$46-1))</f>
        <v>0</v>
      </c>
      <c r="BR228" s="588">
        <f>AND(BW$55&gt;0,SUM($E228:BQ228)&lt;'Summary&amp;Assumptions'!$G$32*$B228,$D228&gt;='Summary&amp;Assumptions'!$D$17,BW$47&gt;=$D228,BW$47&lt;=EDATE($D228,'Summary&amp;Assumptions'!$G$32))*$B228+AND(BW$56&lt;'Summary&amp;Assumptions'!$J$31,BW$47&gt;=$FO228,BW$47&lt;=$FP228)*(('Summary&amp;Assumptions'!$H$25*$C228)*(1+'Summary&amp;Assumptions'!$J$29)^(BW$46-1))+AND(BW$56&lt;'Summary&amp;Assumptions'!$J$31,BW$47&gt;=$FQ228,BW$47&lt;=$FR228)*(('Summary&amp;Assumptions'!$H$25*$C228)*(1+'Summary&amp;Assumptions'!$J$29)^(BW$46-1))</f>
        <v>0</v>
      </c>
      <c r="BS228" s="588">
        <f>AND(BX$55&gt;0,SUM($E228:BR228)&lt;'Summary&amp;Assumptions'!$G$32*$B228,$D228&gt;='Summary&amp;Assumptions'!$D$17,BX$47&gt;=$D228,BX$47&lt;=EDATE($D228,'Summary&amp;Assumptions'!$G$32))*$B228+AND(BX$56&lt;'Summary&amp;Assumptions'!$J$31,BX$47&gt;=$FO228,BX$47&lt;=$FP228)*(('Summary&amp;Assumptions'!$H$25*$C228)*(1+'Summary&amp;Assumptions'!$J$29)^(BX$46-1))+AND(BX$56&lt;'Summary&amp;Assumptions'!$J$31,BX$47&gt;=$FQ228,BX$47&lt;=$FR228)*(('Summary&amp;Assumptions'!$H$25*$C228)*(1+'Summary&amp;Assumptions'!$J$29)^(BX$46-1))</f>
        <v>0</v>
      </c>
      <c r="BT228" s="588">
        <f>AND(BY$55&gt;0,SUM($E228:BS228)&lt;'Summary&amp;Assumptions'!$G$32*$B228,$D228&gt;='Summary&amp;Assumptions'!$D$17,BY$47&gt;=$D228,BY$47&lt;=EDATE($D228,'Summary&amp;Assumptions'!$G$32))*$B228+AND(BY$56&lt;'Summary&amp;Assumptions'!$J$31,BY$47&gt;=$FO228,BY$47&lt;=$FP228)*(('Summary&amp;Assumptions'!$H$25*$C228)*(1+'Summary&amp;Assumptions'!$J$29)^(BY$46-1))+AND(BY$56&lt;'Summary&amp;Assumptions'!$J$31,BY$47&gt;=$FQ228,BY$47&lt;=$FR228)*(('Summary&amp;Assumptions'!$H$25*$C228)*(1+'Summary&amp;Assumptions'!$J$29)^(BY$46-1))</f>
        <v>0</v>
      </c>
      <c r="BU228" s="588">
        <f>AND(BZ$55&gt;0,SUM($E228:BT228)&lt;'Summary&amp;Assumptions'!$G$32*$B228,$D228&gt;='Summary&amp;Assumptions'!$D$17,BZ$47&gt;=$D228,BZ$47&lt;=EDATE($D228,'Summary&amp;Assumptions'!$G$32))*$B228+AND(BZ$56&lt;'Summary&amp;Assumptions'!$J$31,BZ$47&gt;=$FO228,BZ$47&lt;=$FP228)*(('Summary&amp;Assumptions'!$H$25*$C228)*(1+'Summary&amp;Assumptions'!$J$29)^(BZ$46-1))+AND(BZ$56&lt;'Summary&amp;Assumptions'!$J$31,BZ$47&gt;=$FQ228,BZ$47&lt;=$FR228)*(('Summary&amp;Assumptions'!$H$25*$C228)*(1+'Summary&amp;Assumptions'!$J$29)^(BZ$46-1))</f>
        <v>0</v>
      </c>
      <c r="BV228" s="588">
        <f>AND(CA$55&gt;0,SUM($E228:BU228)&lt;'Summary&amp;Assumptions'!$G$32*$B228,$D228&gt;='Summary&amp;Assumptions'!$D$17,CA$47&gt;=$D228,CA$47&lt;=EDATE($D228,'Summary&amp;Assumptions'!$G$32))*$B228+AND(CA$56&lt;'Summary&amp;Assumptions'!$J$31,CA$47&gt;=$FO228,CA$47&lt;=$FP228)*(('Summary&amp;Assumptions'!$H$25*$C228)*(1+'Summary&amp;Assumptions'!$J$29)^(CA$46-1))+AND(CA$56&lt;'Summary&amp;Assumptions'!$J$31,CA$47&gt;=$FQ228,CA$47&lt;=$FR228)*(('Summary&amp;Assumptions'!$H$25*$C228)*(1+'Summary&amp;Assumptions'!$J$29)^(CA$46-1))</f>
        <v>0</v>
      </c>
      <c r="BW228" s="588">
        <f>AND(CB$55&gt;0,SUM($E228:BV228)&lt;'Summary&amp;Assumptions'!$G$32*$B228,$D228&gt;='Summary&amp;Assumptions'!$D$17,CB$47&gt;=$D228,CB$47&lt;=EDATE($D228,'Summary&amp;Assumptions'!$G$32))*$B228+AND(CB$56&lt;'Summary&amp;Assumptions'!$J$31,CB$47&gt;=$FO228,CB$47&lt;=$FP228)*(('Summary&amp;Assumptions'!$H$25*$C228)*(1+'Summary&amp;Assumptions'!$J$29)^(CB$46-1))+AND(CB$56&lt;'Summary&amp;Assumptions'!$J$31,CB$47&gt;=$FQ228,CB$47&lt;=$FR228)*(('Summary&amp;Assumptions'!$H$25*$C228)*(1+'Summary&amp;Assumptions'!$J$29)^(CB$46-1))</f>
        <v>0</v>
      </c>
      <c r="BX228" s="588">
        <f>AND(CC$55&gt;0,SUM($E228:BW228)&lt;'Summary&amp;Assumptions'!$G$32*$B228,$D228&gt;='Summary&amp;Assumptions'!$D$17,CC$47&gt;=$D228,CC$47&lt;=EDATE($D228,'Summary&amp;Assumptions'!$G$32))*$B228+AND(CC$56&lt;'Summary&amp;Assumptions'!$J$31,CC$47&gt;=$FO228,CC$47&lt;=$FP228)*(('Summary&amp;Assumptions'!$H$25*$C228)*(1+'Summary&amp;Assumptions'!$J$29)^(CC$46-1))+AND(CC$56&lt;'Summary&amp;Assumptions'!$J$31,CC$47&gt;=$FQ228,CC$47&lt;=$FR228)*(('Summary&amp;Assumptions'!$H$25*$C228)*(1+'Summary&amp;Assumptions'!$J$29)^(CC$46-1))</f>
        <v>0</v>
      </c>
      <c r="BY228" s="588">
        <f>AND(CD$55&gt;0,SUM($E228:BX228)&lt;'Summary&amp;Assumptions'!$G$32*$B228,$D228&gt;='Summary&amp;Assumptions'!$D$17,CD$47&gt;=$D228,CD$47&lt;=EDATE($D228,'Summary&amp;Assumptions'!$G$32))*$B228+AND(CD$56&lt;'Summary&amp;Assumptions'!$J$31,CD$47&gt;=$FO228,CD$47&lt;=$FP228)*(('Summary&amp;Assumptions'!$H$25*$C228)*(1+'Summary&amp;Assumptions'!$J$29)^(CD$46-1))+AND(CD$56&lt;'Summary&amp;Assumptions'!$J$31,CD$47&gt;=$FQ228,CD$47&lt;=$FR228)*(('Summary&amp;Assumptions'!$H$25*$C228)*(1+'Summary&amp;Assumptions'!$J$29)^(CD$46-1))</f>
        <v>0</v>
      </c>
      <c r="BZ228" s="588">
        <f>AND(CE$55&gt;0,SUM($E228:BY228)&lt;'Summary&amp;Assumptions'!$G$32*$B228,$D228&gt;='Summary&amp;Assumptions'!$D$17,CE$47&gt;=$D228,CE$47&lt;=EDATE($D228,'Summary&amp;Assumptions'!$G$32))*$B228+AND(CE$56&lt;'Summary&amp;Assumptions'!$J$31,CE$47&gt;=$FO228,CE$47&lt;=$FP228)*(('Summary&amp;Assumptions'!$H$25*$C228)*(1+'Summary&amp;Assumptions'!$J$29)^(CE$46-1))+AND(CE$56&lt;'Summary&amp;Assumptions'!$J$31,CE$47&gt;=$FQ228,CE$47&lt;=$FR228)*(('Summary&amp;Assumptions'!$H$25*$C228)*(1+'Summary&amp;Assumptions'!$J$29)^(CE$46-1))</f>
        <v>0</v>
      </c>
      <c r="CA228" s="588">
        <f>AND(CF$55&gt;0,SUM($E228:BZ228)&lt;'Summary&amp;Assumptions'!$G$32*$B228,$D228&gt;='Summary&amp;Assumptions'!$D$17,CF$47&gt;=$D228,CF$47&lt;=EDATE($D228,'Summary&amp;Assumptions'!$G$32))*$B228+AND(CF$56&lt;'Summary&amp;Assumptions'!$J$31,CF$47&gt;=$FO228,CF$47&lt;=$FP228)*(('Summary&amp;Assumptions'!$H$25*$C228)*(1+'Summary&amp;Assumptions'!$J$29)^(CF$46-1))+AND(CF$56&lt;'Summary&amp;Assumptions'!$J$31,CF$47&gt;=$FQ228,CF$47&lt;=$FR228)*(('Summary&amp;Assumptions'!$H$25*$C228)*(1+'Summary&amp;Assumptions'!$J$29)^(CF$46-1))</f>
        <v>0</v>
      </c>
      <c r="CB228" s="588">
        <f>AND(CG$55&gt;0,SUM($E228:CA228)&lt;'Summary&amp;Assumptions'!$G$32*$B228,$D228&gt;='Summary&amp;Assumptions'!$D$17,CG$47&gt;=$D228,CG$47&lt;=EDATE($D228,'Summary&amp;Assumptions'!$G$32))*$B228+AND(CG$56&lt;'Summary&amp;Assumptions'!$J$31,CG$47&gt;=$FO228,CG$47&lt;=$FP228)*(('Summary&amp;Assumptions'!$H$25*$C228)*(1+'Summary&amp;Assumptions'!$J$29)^(CG$46-1))+AND(CG$56&lt;'Summary&amp;Assumptions'!$J$31,CG$47&gt;=$FQ228,CG$47&lt;=$FR228)*(('Summary&amp;Assumptions'!$H$25*$C228)*(1+'Summary&amp;Assumptions'!$J$29)^(CG$46-1))</f>
        <v>0</v>
      </c>
      <c r="CC228" s="588">
        <f>AND(CH$55&gt;0,SUM($E228:CB228)&lt;'Summary&amp;Assumptions'!$G$32*$B228,$D228&gt;='Summary&amp;Assumptions'!$D$17,CH$47&gt;=$D228,CH$47&lt;=EDATE($D228,'Summary&amp;Assumptions'!$G$32))*$B228+AND(CH$56&lt;'Summary&amp;Assumptions'!$J$31,CH$47&gt;=$FO228,CH$47&lt;=$FP228)*(('Summary&amp;Assumptions'!$H$25*$C228)*(1+'Summary&amp;Assumptions'!$J$29)^(CH$46-1))+AND(CH$56&lt;'Summary&amp;Assumptions'!$J$31,CH$47&gt;=$FQ228,CH$47&lt;=$FR228)*(('Summary&amp;Assumptions'!$H$25*$C228)*(1+'Summary&amp;Assumptions'!$J$29)^(CH$46-1))</f>
        <v>0</v>
      </c>
      <c r="CD228" s="588">
        <f>AND(CI$55&gt;0,SUM($E228:CC228)&lt;'Summary&amp;Assumptions'!$G$32*$B228,$D228&gt;='Summary&amp;Assumptions'!$D$17,CI$47&gt;=$D228,CI$47&lt;=EDATE($D228,'Summary&amp;Assumptions'!$G$32))*$B228+AND(CI$56&lt;'Summary&amp;Assumptions'!$J$31,CI$47&gt;=$FO228,CI$47&lt;=$FP228)*(('Summary&amp;Assumptions'!$H$25*$C228)*(1+'Summary&amp;Assumptions'!$J$29)^(CI$46-1))+AND(CI$56&lt;'Summary&amp;Assumptions'!$J$31,CI$47&gt;=$FQ228,CI$47&lt;=$FR228)*(('Summary&amp;Assumptions'!$H$25*$C228)*(1+'Summary&amp;Assumptions'!$J$29)^(CI$46-1))</f>
        <v>0</v>
      </c>
      <c r="CE228" s="588">
        <f>AND(CJ$55&gt;0,SUM($E228:CD228)&lt;'Summary&amp;Assumptions'!$G$32*$B228,$D228&gt;='Summary&amp;Assumptions'!$D$17,CJ$47&gt;=$D228,CJ$47&lt;=EDATE($D228,'Summary&amp;Assumptions'!$G$32))*$B228+AND(CJ$56&lt;'Summary&amp;Assumptions'!$J$31,CJ$47&gt;=$FO228,CJ$47&lt;=$FP228)*(('Summary&amp;Assumptions'!$H$25*$C228)*(1+'Summary&amp;Assumptions'!$J$29)^(CJ$46-1))+AND(CJ$56&lt;'Summary&amp;Assumptions'!$J$31,CJ$47&gt;=$FQ228,CJ$47&lt;=$FR228)*(('Summary&amp;Assumptions'!$H$25*$C228)*(1+'Summary&amp;Assumptions'!$J$29)^(CJ$46-1))</f>
        <v>0</v>
      </c>
      <c r="CF228" s="588">
        <f>AND(CK$55&gt;0,SUM($E228:CE228)&lt;'Summary&amp;Assumptions'!$G$32*$B228,$D228&gt;='Summary&amp;Assumptions'!$D$17,CK$47&gt;=$D228,CK$47&lt;=EDATE($D228,'Summary&amp;Assumptions'!$G$32))*$B228+AND(CK$56&lt;'Summary&amp;Assumptions'!$J$31,CK$47&gt;=$FO228,CK$47&lt;=$FP228)*(('Summary&amp;Assumptions'!$H$25*$C228)*(1+'Summary&amp;Assumptions'!$J$29)^(CK$46-1))+AND(CK$56&lt;'Summary&amp;Assumptions'!$J$31,CK$47&gt;=$FQ228,CK$47&lt;=$FR228)*(('Summary&amp;Assumptions'!$H$25*$C228)*(1+'Summary&amp;Assumptions'!$J$29)^(CK$46-1))</f>
        <v>0</v>
      </c>
      <c r="CG228" s="588">
        <f>AND(CL$55&gt;0,SUM($E228:CF228)&lt;'Summary&amp;Assumptions'!$G$32*$B228,$D228&gt;='Summary&amp;Assumptions'!$D$17,CL$47&gt;=$D228,CL$47&lt;=EDATE($D228,'Summary&amp;Assumptions'!$G$32))*$B228+AND(CL$56&lt;'Summary&amp;Assumptions'!$J$31,CL$47&gt;=$FO228,CL$47&lt;=$FP228)*(('Summary&amp;Assumptions'!$H$25*$C228)*(1+'Summary&amp;Assumptions'!$J$29)^(CL$46-1))+AND(CL$56&lt;'Summary&amp;Assumptions'!$J$31,CL$47&gt;=$FQ228,CL$47&lt;=$FR228)*(('Summary&amp;Assumptions'!$H$25*$C228)*(1+'Summary&amp;Assumptions'!$J$29)^(CL$46-1))</f>
        <v>0</v>
      </c>
      <c r="CH228" s="588">
        <f>AND(CM$55&gt;0,SUM($E228:CG228)&lt;'Summary&amp;Assumptions'!$G$32*$B228,$D228&gt;='Summary&amp;Assumptions'!$D$17,CM$47&gt;=$D228,CM$47&lt;=EDATE($D228,'Summary&amp;Assumptions'!$G$32))*$B228+AND(CM$56&lt;'Summary&amp;Assumptions'!$J$31,CM$47&gt;=$FO228,CM$47&lt;=$FP228)*(('Summary&amp;Assumptions'!$H$25*$C228)*(1+'Summary&amp;Assumptions'!$J$29)^(CM$46-1))+AND(CM$56&lt;'Summary&amp;Assumptions'!$J$31,CM$47&gt;=$FQ228,CM$47&lt;=$FR228)*(('Summary&amp;Assumptions'!$H$25*$C228)*(1+'Summary&amp;Assumptions'!$J$29)^(CM$46-1))</f>
        <v>0</v>
      </c>
      <c r="CI228" s="588">
        <f>AND(CN$55&gt;0,SUM($E228:CH228)&lt;'Summary&amp;Assumptions'!$G$32*$B228,$D228&gt;='Summary&amp;Assumptions'!$D$17,CN$47&gt;=$D228,CN$47&lt;=EDATE($D228,'Summary&amp;Assumptions'!$G$32))*$B228+AND(CN$56&lt;'Summary&amp;Assumptions'!$J$31,CN$47&gt;=$FO228,CN$47&lt;=$FP228)*(('Summary&amp;Assumptions'!$H$25*$C228)*(1+'Summary&amp;Assumptions'!$J$29)^(CN$46-1))+AND(CN$56&lt;'Summary&amp;Assumptions'!$J$31,CN$47&gt;=$FQ228,CN$47&lt;=$FR228)*(('Summary&amp;Assumptions'!$H$25*$C228)*(1+'Summary&amp;Assumptions'!$J$29)^(CN$46-1))</f>
        <v>0</v>
      </c>
      <c r="CJ228" s="588">
        <f>AND(CO$55&gt;0,SUM($E228:CI228)&lt;'Summary&amp;Assumptions'!$G$32*$B228,$D228&gt;='Summary&amp;Assumptions'!$D$17,CO$47&gt;=$D228,CO$47&lt;=EDATE($D228,'Summary&amp;Assumptions'!$G$32))*$B228+AND(CO$56&lt;'Summary&amp;Assumptions'!$J$31,CO$47&gt;=$FO228,CO$47&lt;=$FP228)*(('Summary&amp;Assumptions'!$H$25*$C228)*(1+'Summary&amp;Assumptions'!$J$29)^(CO$46-1))+AND(CO$56&lt;'Summary&amp;Assumptions'!$J$31,CO$47&gt;=$FQ228,CO$47&lt;=$FR228)*(('Summary&amp;Assumptions'!$H$25*$C228)*(1+'Summary&amp;Assumptions'!$J$29)^(CO$46-1))</f>
        <v>0</v>
      </c>
      <c r="CK228" s="588">
        <f>AND(CP$55&gt;0,SUM($E228:CJ228)&lt;'Summary&amp;Assumptions'!$G$32*$B228,$D228&gt;='Summary&amp;Assumptions'!$D$17,CP$47&gt;=$D228,CP$47&lt;=EDATE($D228,'Summary&amp;Assumptions'!$G$32))*$B228+AND(CP$56&lt;'Summary&amp;Assumptions'!$J$31,CP$47&gt;=$FO228,CP$47&lt;=$FP228)*(('Summary&amp;Assumptions'!$H$25*$C228)*(1+'Summary&amp;Assumptions'!$J$29)^(CP$46-1))+AND(CP$56&lt;'Summary&amp;Assumptions'!$J$31,CP$47&gt;=$FQ228,CP$47&lt;=$FR228)*(('Summary&amp;Assumptions'!$H$25*$C228)*(1+'Summary&amp;Assumptions'!$J$29)^(CP$46-1))</f>
        <v>0</v>
      </c>
      <c r="CL228" s="588">
        <f>AND(CQ$55&gt;0,SUM($E228:CK228)&lt;'Summary&amp;Assumptions'!$G$32*$B228,$D228&gt;='Summary&amp;Assumptions'!$D$17,CQ$47&gt;=$D228,CQ$47&lt;=EDATE($D228,'Summary&amp;Assumptions'!$G$32))*$B228+AND(CQ$56&lt;'Summary&amp;Assumptions'!$J$31,CQ$47&gt;=$FO228,CQ$47&lt;=$FP228)*(('Summary&amp;Assumptions'!$H$25*$C228)*(1+'Summary&amp;Assumptions'!$J$29)^(CQ$46-1))+AND(CQ$56&lt;'Summary&amp;Assumptions'!$J$31,CQ$47&gt;=$FQ228,CQ$47&lt;=$FR228)*(('Summary&amp;Assumptions'!$H$25*$C228)*(1+'Summary&amp;Assumptions'!$J$29)^(CQ$46-1))</f>
        <v>0</v>
      </c>
      <c r="CM228" s="588">
        <f>AND(CR$55&gt;0,SUM($E228:CL228)&lt;'Summary&amp;Assumptions'!$G$32*$B228,$D228&gt;='Summary&amp;Assumptions'!$D$17,CR$47&gt;=$D228,CR$47&lt;=EDATE($D228,'Summary&amp;Assumptions'!$G$32))*$B228+AND(CR$56&lt;'Summary&amp;Assumptions'!$J$31,CR$47&gt;=$FO228,CR$47&lt;=$FP228)*(('Summary&amp;Assumptions'!$H$25*$C228)*(1+'Summary&amp;Assumptions'!$J$29)^(CR$46-1))+AND(CR$56&lt;'Summary&amp;Assumptions'!$J$31,CR$47&gt;=$FQ228,CR$47&lt;=$FR228)*(('Summary&amp;Assumptions'!$H$25*$C228)*(1+'Summary&amp;Assumptions'!$J$29)^(CR$46-1))</f>
        <v>0</v>
      </c>
      <c r="CN228" s="588">
        <f>AND(CS$55&gt;0,SUM($E228:CM228)&lt;'Summary&amp;Assumptions'!$G$32*$B228,$D228&gt;='Summary&amp;Assumptions'!$D$17,CS$47&gt;=$D228,CS$47&lt;=EDATE($D228,'Summary&amp;Assumptions'!$G$32))*$B228+AND(CS$56&lt;'Summary&amp;Assumptions'!$J$31,CS$47&gt;=$FO228,CS$47&lt;=$FP228)*(('Summary&amp;Assumptions'!$H$25*$C228)*(1+'Summary&amp;Assumptions'!$J$29)^(CS$46-1))+AND(CS$56&lt;'Summary&amp;Assumptions'!$J$31,CS$47&gt;=$FQ228,CS$47&lt;=$FR228)*(('Summary&amp;Assumptions'!$H$25*$C228)*(1+'Summary&amp;Assumptions'!$J$29)^(CS$46-1))</f>
        <v>0</v>
      </c>
      <c r="CO228" s="588">
        <f>AND(CT$55&gt;0,SUM($E228:CN228)&lt;'Summary&amp;Assumptions'!$G$32*$B228,$D228&gt;='Summary&amp;Assumptions'!$D$17,CT$47&gt;=$D228,CT$47&lt;=EDATE($D228,'Summary&amp;Assumptions'!$G$32))*$B228+AND(CT$56&lt;'Summary&amp;Assumptions'!$J$31,CT$47&gt;=$FO228,CT$47&lt;=$FP228)*(('Summary&amp;Assumptions'!$H$25*$C228)*(1+'Summary&amp;Assumptions'!$J$29)^(CT$46-1))+AND(CT$56&lt;'Summary&amp;Assumptions'!$J$31,CT$47&gt;=$FQ228,CT$47&lt;=$FR228)*(('Summary&amp;Assumptions'!$H$25*$C228)*(1+'Summary&amp;Assumptions'!$J$29)^(CT$46-1))</f>
        <v>0</v>
      </c>
      <c r="CP228" s="588">
        <f>AND(CU$55&gt;0,SUM($E228:CO228)&lt;'Summary&amp;Assumptions'!$G$32*$B228,$D228&gt;='Summary&amp;Assumptions'!$D$17,CU$47&gt;=$D228,CU$47&lt;=EDATE($D228,'Summary&amp;Assumptions'!$G$32))*$B228+AND(CU$56&lt;'Summary&amp;Assumptions'!$J$31,CU$47&gt;=$FO228,CU$47&lt;=$FP228)*(('Summary&amp;Assumptions'!$H$25*$C228)*(1+'Summary&amp;Assumptions'!$J$29)^(CU$46-1))+AND(CU$56&lt;'Summary&amp;Assumptions'!$J$31,CU$47&gt;=$FQ228,CU$47&lt;=$FR228)*(('Summary&amp;Assumptions'!$H$25*$C228)*(1+'Summary&amp;Assumptions'!$J$29)^(CU$46-1))</f>
        <v>0</v>
      </c>
      <c r="CQ228" s="588">
        <f>AND(CV$55&gt;0,SUM($E228:CP228)&lt;'Summary&amp;Assumptions'!$G$32*$B228,$D228&gt;='Summary&amp;Assumptions'!$D$17,CV$47&gt;=$D228,CV$47&lt;=EDATE($D228,'Summary&amp;Assumptions'!$G$32))*$B228+AND(CV$56&lt;'Summary&amp;Assumptions'!$J$31,CV$47&gt;=$FO228,CV$47&lt;=$FP228)*(('Summary&amp;Assumptions'!$H$25*$C228)*(1+'Summary&amp;Assumptions'!$J$29)^(CV$46-1))+AND(CV$56&lt;'Summary&amp;Assumptions'!$J$31,CV$47&gt;=$FQ228,CV$47&lt;=$FR228)*(('Summary&amp;Assumptions'!$H$25*$C228)*(1+'Summary&amp;Assumptions'!$J$29)^(CV$46-1))</f>
        <v>0</v>
      </c>
      <c r="CR228" s="588">
        <f>AND(CW$55&gt;0,SUM($E228:CQ228)&lt;'Summary&amp;Assumptions'!$G$32*$B228,$D228&gt;='Summary&amp;Assumptions'!$D$17,CW$47&gt;=$D228,CW$47&lt;=EDATE($D228,'Summary&amp;Assumptions'!$G$32))*$B228+AND(CW$56&lt;'Summary&amp;Assumptions'!$J$31,CW$47&gt;=$FO228,CW$47&lt;=$FP228)*(('Summary&amp;Assumptions'!$H$25*$C228)*(1+'Summary&amp;Assumptions'!$J$29)^(CW$46-1))+AND(CW$56&lt;'Summary&amp;Assumptions'!$J$31,CW$47&gt;=$FQ228,CW$47&lt;=$FR228)*(('Summary&amp;Assumptions'!$H$25*$C228)*(1+'Summary&amp;Assumptions'!$J$29)^(CW$46-1))</f>
        <v>0</v>
      </c>
      <c r="CS228" s="588">
        <f>AND(CX$55&gt;0,SUM($E228:CR228)&lt;'Summary&amp;Assumptions'!$G$32*$B228,$D228&gt;='Summary&amp;Assumptions'!$D$17,CX$47&gt;=$D228,CX$47&lt;=EDATE($D228,'Summary&amp;Assumptions'!$G$32))*$B228+AND(CX$56&lt;'Summary&amp;Assumptions'!$J$31,CX$47&gt;=$FO228,CX$47&lt;=$FP228)*(('Summary&amp;Assumptions'!$H$25*$C228)*(1+'Summary&amp;Assumptions'!$J$29)^(CX$46-1))+AND(CX$56&lt;'Summary&amp;Assumptions'!$J$31,CX$47&gt;=$FQ228,CX$47&lt;=$FR228)*(('Summary&amp;Assumptions'!$H$25*$C228)*(1+'Summary&amp;Assumptions'!$J$29)^(CX$46-1))</f>
        <v>0</v>
      </c>
      <c r="CT228" s="588">
        <f>AND(CY$55&gt;0,SUM($E228:CS228)&lt;'Summary&amp;Assumptions'!$G$32*$B228,$D228&gt;='Summary&amp;Assumptions'!$D$17,CY$47&gt;=$D228,CY$47&lt;=EDATE($D228,'Summary&amp;Assumptions'!$G$32))*$B228+AND(CY$56&lt;'Summary&amp;Assumptions'!$J$31,CY$47&gt;=$FO228,CY$47&lt;=$FP228)*(('Summary&amp;Assumptions'!$H$25*$C228)*(1+'Summary&amp;Assumptions'!$J$29)^(CY$46-1))+AND(CY$56&lt;'Summary&amp;Assumptions'!$J$31,CY$47&gt;=$FQ228,CY$47&lt;=$FR228)*(('Summary&amp;Assumptions'!$H$25*$C228)*(1+'Summary&amp;Assumptions'!$J$29)^(CY$46-1))</f>
        <v>0</v>
      </c>
      <c r="CU228" s="588">
        <f>AND(CZ$55&gt;0,SUM($E228:CT228)&lt;'Summary&amp;Assumptions'!$G$32*$B228,$D228&gt;='Summary&amp;Assumptions'!$D$17,CZ$47&gt;=$D228,CZ$47&lt;=EDATE($D228,'Summary&amp;Assumptions'!$G$32))*$B228+AND(CZ$56&lt;'Summary&amp;Assumptions'!$J$31,CZ$47&gt;=$FO228,CZ$47&lt;=$FP228)*(('Summary&amp;Assumptions'!$H$25*$C228)*(1+'Summary&amp;Assumptions'!$J$29)^(CZ$46-1))+AND(CZ$56&lt;'Summary&amp;Assumptions'!$J$31,CZ$47&gt;=$FQ228,CZ$47&lt;=$FR228)*(('Summary&amp;Assumptions'!$H$25*$C228)*(1+'Summary&amp;Assumptions'!$J$29)^(CZ$46-1))</f>
        <v>0</v>
      </c>
      <c r="CV228" s="588">
        <f>AND(DA$55&gt;0,SUM($E228:CU228)&lt;'Summary&amp;Assumptions'!$G$32*$B228,$D228&gt;='Summary&amp;Assumptions'!$D$17,DA$47&gt;=$D228,DA$47&lt;=EDATE($D228,'Summary&amp;Assumptions'!$G$32))*$B228+AND(DA$56&lt;'Summary&amp;Assumptions'!$J$31,DA$47&gt;=$FO228,DA$47&lt;=$FP228)*(('Summary&amp;Assumptions'!$H$25*$C228)*(1+'Summary&amp;Assumptions'!$J$29)^(DA$46-1))+AND(DA$56&lt;'Summary&amp;Assumptions'!$J$31,DA$47&gt;=$FQ228,DA$47&lt;=$FR228)*(('Summary&amp;Assumptions'!$H$25*$C228)*(1+'Summary&amp;Assumptions'!$J$29)^(DA$46-1))</f>
        <v>0</v>
      </c>
      <c r="CW228" s="588">
        <f>AND(DB$55&gt;0,SUM($E228:CV228)&lt;'Summary&amp;Assumptions'!$G$32*$B228,$D228&gt;='Summary&amp;Assumptions'!$D$17,DB$47&gt;=$D228,DB$47&lt;=EDATE($D228,'Summary&amp;Assumptions'!$G$32))*$B228+AND(DB$56&lt;'Summary&amp;Assumptions'!$J$31,DB$47&gt;=$FO228,DB$47&lt;=$FP228)*(('Summary&amp;Assumptions'!$H$25*$C228)*(1+'Summary&amp;Assumptions'!$J$29)^(DB$46-1))+AND(DB$56&lt;'Summary&amp;Assumptions'!$J$31,DB$47&gt;=$FQ228,DB$47&lt;=$FR228)*(('Summary&amp;Assumptions'!$H$25*$C228)*(1+'Summary&amp;Assumptions'!$J$29)^(DB$46-1))</f>
        <v>0</v>
      </c>
      <c r="CX228" s="588">
        <f>AND(DC$55&gt;0,SUM($E228:CW228)&lt;'Summary&amp;Assumptions'!$G$32*$B228,$D228&gt;='Summary&amp;Assumptions'!$D$17,DC$47&gt;=$D228,DC$47&lt;=EDATE($D228,'Summary&amp;Assumptions'!$G$32))*$B228+AND(DC$56&lt;'Summary&amp;Assumptions'!$J$31,DC$47&gt;=$FO228,DC$47&lt;=$FP228)*(('Summary&amp;Assumptions'!$H$25*$C228)*(1+'Summary&amp;Assumptions'!$J$29)^(DC$46-1))+AND(DC$56&lt;'Summary&amp;Assumptions'!$J$31,DC$47&gt;=$FQ228,DC$47&lt;=$FR228)*(('Summary&amp;Assumptions'!$H$25*$C228)*(1+'Summary&amp;Assumptions'!$J$29)^(DC$46-1))</f>
        <v>0</v>
      </c>
      <c r="CY228" s="588">
        <f>AND(DD$55&gt;0,SUM($E228:CX228)&lt;'Summary&amp;Assumptions'!$G$32*$B228,$D228&gt;='Summary&amp;Assumptions'!$D$17,DD$47&gt;=$D228,DD$47&lt;=EDATE($D228,'Summary&amp;Assumptions'!$G$32))*$B228+AND(DD$56&lt;'Summary&amp;Assumptions'!$J$31,DD$47&gt;=$FO228,DD$47&lt;=$FP228)*(('Summary&amp;Assumptions'!$H$25*$C228)*(1+'Summary&amp;Assumptions'!$J$29)^(DD$46-1))+AND(DD$56&lt;'Summary&amp;Assumptions'!$J$31,DD$47&gt;=$FQ228,DD$47&lt;=$FR228)*(('Summary&amp;Assumptions'!$H$25*$C228)*(1+'Summary&amp;Assumptions'!$J$29)^(DD$46-1))</f>
        <v>0</v>
      </c>
      <c r="CZ228" s="588">
        <f>AND(DE$55&gt;0,SUM($E228:CY228)&lt;'Summary&amp;Assumptions'!$G$32*$B228,$D228&gt;='Summary&amp;Assumptions'!$D$17,DE$47&gt;=$D228,DE$47&lt;=EDATE($D228,'Summary&amp;Assumptions'!$G$32))*$B228+AND(DE$56&lt;'Summary&amp;Assumptions'!$J$31,DE$47&gt;=$FO228,DE$47&lt;=$FP228)*(('Summary&amp;Assumptions'!$H$25*$C228)*(1+'Summary&amp;Assumptions'!$J$29)^(DE$46-1))+AND(DE$56&lt;'Summary&amp;Assumptions'!$J$31,DE$47&gt;=$FQ228,DE$47&lt;=$FR228)*(('Summary&amp;Assumptions'!$H$25*$C228)*(1+'Summary&amp;Assumptions'!$J$29)^(DE$46-1))</f>
        <v>0</v>
      </c>
      <c r="DA228" s="588">
        <f>AND(DF$55&gt;0,SUM($E228:CZ228)&lt;'Summary&amp;Assumptions'!$G$32*$B228,$D228&gt;='Summary&amp;Assumptions'!$D$17,DF$47&gt;=$D228,DF$47&lt;=EDATE($D228,'Summary&amp;Assumptions'!$G$32))*$B228+AND(DF$56&lt;'Summary&amp;Assumptions'!$J$31,DF$47&gt;=$FO228,DF$47&lt;=$FP228)*(('Summary&amp;Assumptions'!$H$25*$C228)*(1+'Summary&amp;Assumptions'!$J$29)^(DF$46-1))+AND(DF$56&lt;'Summary&amp;Assumptions'!$J$31,DF$47&gt;=$FQ228,DF$47&lt;=$FR228)*(('Summary&amp;Assumptions'!$H$25*$C228)*(1+'Summary&amp;Assumptions'!$J$29)^(DF$46-1))</f>
        <v>0</v>
      </c>
      <c r="DB228" s="588">
        <f>AND(DG$55&gt;0,SUM($E228:DA228)&lt;'Summary&amp;Assumptions'!$G$32*$B228,$D228&gt;='Summary&amp;Assumptions'!$D$17,DG$47&gt;=$D228,DG$47&lt;=EDATE($D228,'Summary&amp;Assumptions'!$G$32))*$B228+AND(DG$56&lt;'Summary&amp;Assumptions'!$J$31,DG$47&gt;=$FO228,DG$47&lt;=$FP228)*(('Summary&amp;Assumptions'!$H$25*$C228)*(1+'Summary&amp;Assumptions'!$J$29)^(DG$46-1))+AND(DG$56&lt;'Summary&amp;Assumptions'!$J$31,DG$47&gt;=$FQ228,DG$47&lt;=$FR228)*(('Summary&amp;Assumptions'!$H$25*$C228)*(1+'Summary&amp;Assumptions'!$J$29)^(DG$46-1))</f>
        <v>0</v>
      </c>
      <c r="DC228" s="588">
        <f>AND(DH$55&gt;0,SUM($E228:DB228)&lt;'Summary&amp;Assumptions'!$G$32*$B228,$D228&gt;='Summary&amp;Assumptions'!$D$17,DH$47&gt;=$D228,DH$47&lt;=EDATE($D228,'Summary&amp;Assumptions'!$G$32))*$B228+AND(DH$56&lt;'Summary&amp;Assumptions'!$J$31,DH$47&gt;=$FO228,DH$47&lt;=$FP228)*(('Summary&amp;Assumptions'!$H$25*$C228)*(1+'Summary&amp;Assumptions'!$J$29)^(DH$46-1))+AND(DH$56&lt;'Summary&amp;Assumptions'!$J$31,DH$47&gt;=$FQ228,DH$47&lt;=$FR228)*(('Summary&amp;Assumptions'!$H$25*$C228)*(1+'Summary&amp;Assumptions'!$J$29)^(DH$46-1))</f>
        <v>0</v>
      </c>
      <c r="DD228" s="588">
        <f>AND(DI$55&gt;0,SUM($E228:DC228)&lt;'Summary&amp;Assumptions'!$G$32*$B228,$D228&gt;='Summary&amp;Assumptions'!$D$17,DI$47&gt;=$D228,DI$47&lt;=EDATE($D228,'Summary&amp;Assumptions'!$G$32))*$B228+AND(DI$56&lt;'Summary&amp;Assumptions'!$J$31,DI$47&gt;=$FO228,DI$47&lt;=$FP228)*(('Summary&amp;Assumptions'!$H$25*$C228)*(1+'Summary&amp;Assumptions'!$J$29)^(DI$46-1))+AND(DI$56&lt;'Summary&amp;Assumptions'!$J$31,DI$47&gt;=$FQ228,DI$47&lt;=$FR228)*(('Summary&amp;Assumptions'!$H$25*$C228)*(1+'Summary&amp;Assumptions'!$J$29)^(DI$46-1))</f>
        <v>0</v>
      </c>
      <c r="DE228" s="588">
        <f>AND(DJ$55&gt;0,SUM($E228:DD228)&lt;'Summary&amp;Assumptions'!$G$32*$B228,$D228&gt;='Summary&amp;Assumptions'!$D$17,DJ$47&gt;=$D228,DJ$47&lt;=EDATE($D228,'Summary&amp;Assumptions'!$G$32))*$B228+AND(DJ$56&lt;'Summary&amp;Assumptions'!$J$31,DJ$47&gt;=$FO228,DJ$47&lt;=$FP228)*(('Summary&amp;Assumptions'!$H$25*$C228)*(1+'Summary&amp;Assumptions'!$J$29)^(DJ$46-1))+AND(DJ$56&lt;'Summary&amp;Assumptions'!$J$31,DJ$47&gt;=$FQ228,DJ$47&lt;=$FR228)*(('Summary&amp;Assumptions'!$H$25*$C228)*(1+'Summary&amp;Assumptions'!$J$29)^(DJ$46-1))</f>
        <v>0</v>
      </c>
      <c r="DF228" s="588">
        <f>AND(DK$55&gt;0,SUM($E228:DE228)&lt;'Summary&amp;Assumptions'!$G$32*$B228,$D228&gt;='Summary&amp;Assumptions'!$D$17,DK$47&gt;=$D228,DK$47&lt;=EDATE($D228,'Summary&amp;Assumptions'!$G$32))*$B228+AND(DK$56&lt;'Summary&amp;Assumptions'!$J$31,DK$47&gt;=$FO228,DK$47&lt;=$FP228)*(('Summary&amp;Assumptions'!$H$25*$C228)*(1+'Summary&amp;Assumptions'!$J$29)^(DK$46-1))+AND(DK$56&lt;'Summary&amp;Assumptions'!$J$31,DK$47&gt;=$FQ228,DK$47&lt;=$FR228)*(('Summary&amp;Assumptions'!$H$25*$C228)*(1+'Summary&amp;Assumptions'!$J$29)^(DK$46-1))</f>
        <v>0</v>
      </c>
      <c r="DG228" s="588">
        <f>AND(DL$55&gt;0,SUM($E228:DF228)&lt;'Summary&amp;Assumptions'!$G$32*$B228,$D228&gt;='Summary&amp;Assumptions'!$D$17,DL$47&gt;=$D228,DL$47&lt;=EDATE($D228,'Summary&amp;Assumptions'!$G$32))*$B228+AND(DL$56&lt;'Summary&amp;Assumptions'!$J$31,DL$47&gt;=$FO228,DL$47&lt;=$FP228)*(('Summary&amp;Assumptions'!$H$25*$C228)*(1+'Summary&amp;Assumptions'!$J$29)^(DL$46-1))+AND(DL$56&lt;'Summary&amp;Assumptions'!$J$31,DL$47&gt;=$FQ228,DL$47&lt;=$FR228)*(('Summary&amp;Assumptions'!$H$25*$C228)*(1+'Summary&amp;Assumptions'!$J$29)^(DL$46-1))</f>
        <v>0</v>
      </c>
      <c r="DH228" s="588">
        <f>AND(DM$55&gt;0,SUM($E228:DG228)&lt;'Summary&amp;Assumptions'!$G$32*$B228,$D228&gt;='Summary&amp;Assumptions'!$D$17,DM$47&gt;=$D228,DM$47&lt;=EDATE($D228,'Summary&amp;Assumptions'!$G$32))*$B228+AND(DM$56&lt;'Summary&amp;Assumptions'!$J$31,DM$47&gt;=$FO228,DM$47&lt;=$FP228)*(('Summary&amp;Assumptions'!$H$25*$C228)*(1+'Summary&amp;Assumptions'!$J$29)^(DM$46-1))+AND(DM$56&lt;'Summary&amp;Assumptions'!$J$31,DM$47&gt;=$FQ228,DM$47&lt;=$FR228)*(('Summary&amp;Assumptions'!$H$25*$C228)*(1+'Summary&amp;Assumptions'!$J$29)^(DM$46-1))</f>
        <v>0</v>
      </c>
      <c r="DI228" s="588">
        <f>AND(DN$55&gt;0,SUM($E228:DH228)&lt;'Summary&amp;Assumptions'!$G$32*$B228,$D228&gt;='Summary&amp;Assumptions'!$D$17,DN$47&gt;=$D228,DN$47&lt;=EDATE($D228,'Summary&amp;Assumptions'!$G$32))*$B228+AND(DN$56&lt;'Summary&amp;Assumptions'!$J$31,DN$47&gt;=$FO228,DN$47&lt;=$FP228)*(('Summary&amp;Assumptions'!$H$25*$C228)*(1+'Summary&amp;Assumptions'!$J$29)^(DN$46-1))+AND(DN$56&lt;'Summary&amp;Assumptions'!$J$31,DN$47&gt;=$FQ228,DN$47&lt;=$FR228)*(('Summary&amp;Assumptions'!$H$25*$C228)*(1+'Summary&amp;Assumptions'!$J$29)^(DN$46-1))</f>
        <v>0</v>
      </c>
      <c r="DJ228" s="588">
        <f>AND(DO$55&gt;0,SUM($E228:DI228)&lt;'Summary&amp;Assumptions'!$G$32*$B228,$D228&gt;='Summary&amp;Assumptions'!$D$17,DO$47&gt;=$D228,DO$47&lt;=EDATE($D228,'Summary&amp;Assumptions'!$G$32))*$B228+AND(DO$56&lt;'Summary&amp;Assumptions'!$J$31,DO$47&gt;=$FO228,DO$47&lt;=$FP228)*(('Summary&amp;Assumptions'!$H$25*$C228)*(1+'Summary&amp;Assumptions'!$J$29)^(DO$46-1))+AND(DO$56&lt;'Summary&amp;Assumptions'!$J$31,DO$47&gt;=$FQ228,DO$47&lt;=$FR228)*(('Summary&amp;Assumptions'!$H$25*$C228)*(1+'Summary&amp;Assumptions'!$J$29)^(DO$46-1))</f>
        <v>0</v>
      </c>
      <c r="DK228" s="588">
        <f>AND(DP$55&gt;0,SUM($E228:DJ228)&lt;'Summary&amp;Assumptions'!$G$32*$B228,$D228&gt;='Summary&amp;Assumptions'!$D$17,DP$47&gt;=$D228,DP$47&lt;=EDATE($D228,'Summary&amp;Assumptions'!$G$32))*$B228+AND(DP$56&lt;'Summary&amp;Assumptions'!$J$31,DP$47&gt;=$FO228,DP$47&lt;=$FP228)*(('Summary&amp;Assumptions'!$H$25*$C228)*(1+'Summary&amp;Assumptions'!$J$29)^(DP$46-1))+AND(DP$56&lt;'Summary&amp;Assumptions'!$J$31,DP$47&gt;=$FQ228,DP$47&lt;=$FR228)*(('Summary&amp;Assumptions'!$H$25*$C228)*(1+'Summary&amp;Assumptions'!$J$29)^(DP$46-1))</f>
        <v>0</v>
      </c>
      <c r="DL228" s="588">
        <f>AND(DQ$55&gt;0,SUM($E228:DK228)&lt;'Summary&amp;Assumptions'!$G$32*$B228,$D228&gt;='Summary&amp;Assumptions'!$D$17,DQ$47&gt;=$D228,DQ$47&lt;=EDATE($D228,'Summary&amp;Assumptions'!$G$32))*$B228+AND(DQ$56&lt;'Summary&amp;Assumptions'!$J$31,DQ$47&gt;=$FO228,DQ$47&lt;=$FP228)*(('Summary&amp;Assumptions'!$H$25*$C228)*(1+'Summary&amp;Assumptions'!$J$29)^(DQ$46-1))+AND(DQ$56&lt;'Summary&amp;Assumptions'!$J$31,DQ$47&gt;=$FQ228,DQ$47&lt;=$FR228)*(('Summary&amp;Assumptions'!$H$25*$C228)*(1+'Summary&amp;Assumptions'!$J$29)^(DQ$46-1))</f>
        <v>0</v>
      </c>
      <c r="DM228" s="588">
        <f>AND(DR$55&gt;0,SUM($E228:DL228)&lt;'Summary&amp;Assumptions'!$G$32*$B228,$D228&gt;='Summary&amp;Assumptions'!$D$17,DR$47&gt;=$D228,DR$47&lt;=EDATE($D228,'Summary&amp;Assumptions'!$G$32))*$B228+AND(DR$56&lt;'Summary&amp;Assumptions'!$J$31,DR$47&gt;=$FO228,DR$47&lt;=$FP228)*(('Summary&amp;Assumptions'!$H$25*$C228)*(1+'Summary&amp;Assumptions'!$J$29)^(DR$46-1))+AND(DR$56&lt;'Summary&amp;Assumptions'!$J$31,DR$47&gt;=$FQ228,DR$47&lt;=$FR228)*(('Summary&amp;Assumptions'!$H$25*$C228)*(1+'Summary&amp;Assumptions'!$J$29)^(DR$46-1))</f>
        <v>0</v>
      </c>
      <c r="DN228" s="588">
        <f>AND(DS$55&gt;0,SUM($E228:DM228)&lt;'Summary&amp;Assumptions'!$G$32*$B228,$D228&gt;='Summary&amp;Assumptions'!$D$17,DS$47&gt;=$D228,DS$47&lt;=EDATE($D228,'Summary&amp;Assumptions'!$G$32))*$B228+AND(DS$56&lt;'Summary&amp;Assumptions'!$J$31,DS$47&gt;=$FO228,DS$47&lt;=$FP228)*(('Summary&amp;Assumptions'!$H$25*$C228)*(1+'Summary&amp;Assumptions'!$J$29)^(DS$46-1))+AND(DS$56&lt;'Summary&amp;Assumptions'!$J$31,DS$47&gt;=$FQ228,DS$47&lt;=$FR228)*(('Summary&amp;Assumptions'!$H$25*$C228)*(1+'Summary&amp;Assumptions'!$J$29)^(DS$46-1))</f>
        <v>0</v>
      </c>
      <c r="DO228" s="588">
        <f>AND(DT$55&gt;0,SUM($E228:DN228)&lt;'Summary&amp;Assumptions'!$G$32*$B228,$D228&gt;='Summary&amp;Assumptions'!$D$17,DT$47&gt;=$D228,DT$47&lt;=EDATE($D228,'Summary&amp;Assumptions'!$G$32))*$B228+AND(DT$56&lt;'Summary&amp;Assumptions'!$J$31,DT$47&gt;=$FO228,DT$47&lt;=$FP228)*(('Summary&amp;Assumptions'!$H$25*$C228)*(1+'Summary&amp;Assumptions'!$J$29)^(DT$46-1))+AND(DT$56&lt;'Summary&amp;Assumptions'!$J$31,DT$47&gt;=$FQ228,DT$47&lt;=$FR228)*(('Summary&amp;Assumptions'!$H$25*$C228)*(1+'Summary&amp;Assumptions'!$J$29)^(DT$46-1))</f>
        <v>0</v>
      </c>
      <c r="DP228" s="588">
        <f>AND(DU$55&gt;0,SUM($E228:DO228)&lt;'Summary&amp;Assumptions'!$G$32*$B228,$D228&gt;='Summary&amp;Assumptions'!$D$17,DU$47&gt;=$D228,DU$47&lt;=EDATE($D228,'Summary&amp;Assumptions'!$G$32))*$B228+AND(DU$56&lt;'Summary&amp;Assumptions'!$J$31,DU$47&gt;=$FO228,DU$47&lt;=$FP228)*(('Summary&amp;Assumptions'!$H$25*$C228)*(1+'Summary&amp;Assumptions'!$J$29)^(DU$46-1))+AND(DU$56&lt;'Summary&amp;Assumptions'!$J$31,DU$47&gt;=$FQ228,DU$47&lt;=$FR228)*(('Summary&amp;Assumptions'!$H$25*$C228)*(1+'Summary&amp;Assumptions'!$J$29)^(DU$46-1))</f>
        <v>0</v>
      </c>
      <c r="DQ228" s="588">
        <f>AND(DV$55&gt;0,SUM($E228:DP228)&lt;'Summary&amp;Assumptions'!$G$32*$B228,$D228&gt;='Summary&amp;Assumptions'!$D$17,DV$47&gt;=$D228,DV$47&lt;=EDATE($D228,'Summary&amp;Assumptions'!$G$32))*$B228+AND(DV$56&lt;'Summary&amp;Assumptions'!$J$31,DV$47&gt;=$FO228,DV$47&lt;=$FP228)*(('Summary&amp;Assumptions'!$H$25*$C228)*(1+'Summary&amp;Assumptions'!$J$29)^(DV$46-1))+AND(DV$56&lt;'Summary&amp;Assumptions'!$J$31,DV$47&gt;=$FQ228,DV$47&lt;=$FR228)*(('Summary&amp;Assumptions'!$H$25*$C228)*(1+'Summary&amp;Assumptions'!$J$29)^(DV$46-1))</f>
        <v>0</v>
      </c>
      <c r="DR228" s="588">
        <f>AND(DW$55&gt;0,SUM($E228:DQ228)&lt;'Summary&amp;Assumptions'!$G$32*$B228,$D228&gt;='Summary&amp;Assumptions'!$D$17,DW$47&gt;=$D228,DW$47&lt;=EDATE($D228,'Summary&amp;Assumptions'!$G$32))*$B228+AND(DW$56&lt;'Summary&amp;Assumptions'!$J$31,DW$47&gt;=$FO228,DW$47&lt;=$FP228)*(('Summary&amp;Assumptions'!$H$25*$C228)*(1+'Summary&amp;Assumptions'!$J$29)^(DW$46-1))+AND(DW$56&lt;'Summary&amp;Assumptions'!$J$31,DW$47&gt;=$FQ228,DW$47&lt;=$FR228)*(('Summary&amp;Assumptions'!$H$25*$C228)*(1+'Summary&amp;Assumptions'!$J$29)^(DW$46-1))</f>
        <v>0</v>
      </c>
      <c r="DS228" s="588">
        <f>AND(DX$55&gt;0,SUM($E228:DR228)&lt;'Summary&amp;Assumptions'!$G$32*$B228,$D228&gt;='Summary&amp;Assumptions'!$D$17,DX$47&gt;=$D228,DX$47&lt;=EDATE($D228,'Summary&amp;Assumptions'!$G$32))*$B228+AND(DX$56&lt;'Summary&amp;Assumptions'!$J$31,DX$47&gt;=$FO228,DX$47&lt;=$FP228)*(('Summary&amp;Assumptions'!$H$25*$C228)*(1+'Summary&amp;Assumptions'!$J$29)^(DX$46-1))+AND(DX$56&lt;'Summary&amp;Assumptions'!$J$31,DX$47&gt;=$FQ228,DX$47&lt;=$FR228)*(('Summary&amp;Assumptions'!$H$25*$C228)*(1+'Summary&amp;Assumptions'!$J$29)^(DX$46-1))</f>
        <v>0</v>
      </c>
      <c r="DT228" s="588">
        <f>AND(DY$55&gt;0,SUM($E228:DS228)&lt;'Summary&amp;Assumptions'!$G$32*$B228,$D228&gt;='Summary&amp;Assumptions'!$D$17,DY$47&gt;=$D228,DY$47&lt;=EDATE($D228,'Summary&amp;Assumptions'!$G$32))*$B228+AND(DY$56&lt;'Summary&amp;Assumptions'!$J$31,DY$47&gt;=$FO228,DY$47&lt;=$FP228)*(('Summary&amp;Assumptions'!$H$25*$C228)*(1+'Summary&amp;Assumptions'!$J$29)^(DY$46-1))+AND(DY$56&lt;'Summary&amp;Assumptions'!$J$31,DY$47&gt;=$FQ228,DY$47&lt;=$FR228)*(('Summary&amp;Assumptions'!$H$25*$C228)*(1+'Summary&amp;Assumptions'!$J$29)^(DY$46-1))</f>
        <v>0</v>
      </c>
      <c r="DU228" s="588">
        <f>AND(DZ$55&gt;0,SUM($E228:DT228)&lt;'Summary&amp;Assumptions'!$G$32*$B228,$D228&gt;='Summary&amp;Assumptions'!$D$17,DZ$47&gt;=$D228,DZ$47&lt;=EDATE($D228,'Summary&amp;Assumptions'!$G$32))*$B228+AND(DZ$56&lt;'Summary&amp;Assumptions'!$J$31,DZ$47&gt;=$FO228,DZ$47&lt;=$FP228)*(('Summary&amp;Assumptions'!$H$25*$C228)*(1+'Summary&amp;Assumptions'!$J$29)^(DZ$46-1))+AND(DZ$56&lt;'Summary&amp;Assumptions'!$J$31,DZ$47&gt;=$FQ228,DZ$47&lt;=$FR228)*(('Summary&amp;Assumptions'!$H$25*$C228)*(1+'Summary&amp;Assumptions'!$J$29)^(DZ$46-1))</f>
        <v>0</v>
      </c>
      <c r="DV228" s="588">
        <f>AND(EA$55&gt;0,SUM($E228:DU228)&lt;'Summary&amp;Assumptions'!$G$32*$B228,$D228&gt;='Summary&amp;Assumptions'!$D$17,EA$47&gt;=$D228,EA$47&lt;=EDATE($D228,'Summary&amp;Assumptions'!$G$32))*$B228+AND(EA$56&lt;'Summary&amp;Assumptions'!$J$31,EA$47&gt;=$FO228,EA$47&lt;=$FP228)*(('Summary&amp;Assumptions'!$H$25*$C228)*(1+'Summary&amp;Assumptions'!$J$29)^(EA$46-1))+AND(EA$56&lt;'Summary&amp;Assumptions'!$J$31,EA$47&gt;=$FQ228,EA$47&lt;=$FR228)*(('Summary&amp;Assumptions'!$H$25*$C228)*(1+'Summary&amp;Assumptions'!$J$29)^(EA$46-1))</f>
        <v>0</v>
      </c>
      <c r="DW228" s="588">
        <f>AND(EB$55&gt;0,SUM($E228:DV228)&lt;'Summary&amp;Assumptions'!$G$32*$B228,$D228&gt;='Summary&amp;Assumptions'!$D$17,EB$47&gt;=$D228,EB$47&lt;=EDATE($D228,'Summary&amp;Assumptions'!$G$32))*$B228+AND(EB$56&lt;'Summary&amp;Assumptions'!$J$31,EB$47&gt;=$FO228,EB$47&lt;=$FP228)*(('Summary&amp;Assumptions'!$H$25*$C228)*(1+'Summary&amp;Assumptions'!$J$29)^(EB$46-1))+AND(EB$56&lt;'Summary&amp;Assumptions'!$J$31,EB$47&gt;=$FQ228,EB$47&lt;=$FR228)*(('Summary&amp;Assumptions'!$H$25*$C228)*(1+'Summary&amp;Assumptions'!$J$29)^(EB$46-1))</f>
        <v>0</v>
      </c>
      <c r="DX228" s="588">
        <f>AND(EC$55&gt;0,SUM($E228:DW228)&lt;'Summary&amp;Assumptions'!$G$32*$B228,$D228&gt;='Summary&amp;Assumptions'!$D$17,EC$47&gt;=$D228,EC$47&lt;=EDATE($D228,'Summary&amp;Assumptions'!$G$32))*$B228+AND(EC$56&lt;'Summary&amp;Assumptions'!$J$31,EC$47&gt;=$FO228,EC$47&lt;=$FP228)*(('Summary&amp;Assumptions'!$H$25*$C228)*(1+'Summary&amp;Assumptions'!$J$29)^(EC$46-1))+AND(EC$56&lt;'Summary&amp;Assumptions'!$J$31,EC$47&gt;=$FQ228,EC$47&lt;=$FR228)*(('Summary&amp;Assumptions'!$H$25*$C228)*(1+'Summary&amp;Assumptions'!$J$29)^(EC$46-1))</f>
        <v>0</v>
      </c>
      <c r="DY228" s="588">
        <f>AND(ED$55&gt;0,SUM($E228:DX228)&lt;'Summary&amp;Assumptions'!$G$32*$B228,$D228&gt;='Summary&amp;Assumptions'!$D$17,ED$47&gt;=$D228,ED$47&lt;=EDATE($D228,'Summary&amp;Assumptions'!$G$32))*$B228+AND(ED$56&lt;'Summary&amp;Assumptions'!$J$31,ED$47&gt;=$FO228,ED$47&lt;=$FP228)*(('Summary&amp;Assumptions'!$H$25*$C228)*(1+'Summary&amp;Assumptions'!$J$29)^(ED$46-1))+AND(ED$56&lt;'Summary&amp;Assumptions'!$J$31,ED$47&gt;=$FQ228,ED$47&lt;=$FR228)*(('Summary&amp;Assumptions'!$H$25*$C228)*(1+'Summary&amp;Assumptions'!$J$29)^(ED$46-1))</f>
        <v>0</v>
      </c>
      <c r="DZ228" s="588">
        <f>AND(EE$55&gt;0,SUM($E228:DY228)&lt;'Summary&amp;Assumptions'!$G$32*$B228,$D228&gt;='Summary&amp;Assumptions'!$D$17,EE$47&gt;=$D228,EE$47&lt;=EDATE($D228,'Summary&amp;Assumptions'!$G$32))*$B228+AND(EE$56&lt;'Summary&amp;Assumptions'!$J$31,EE$47&gt;=$FO228,EE$47&lt;=$FP228)*(('Summary&amp;Assumptions'!$H$25*$C228)*(1+'Summary&amp;Assumptions'!$J$29)^(EE$46-1))+AND(EE$56&lt;'Summary&amp;Assumptions'!$J$31,EE$47&gt;=$FQ228,EE$47&lt;=$FR228)*(('Summary&amp;Assumptions'!$H$25*$C228)*(1+'Summary&amp;Assumptions'!$J$29)^(EE$46-1))</f>
        <v>0</v>
      </c>
      <c r="EA228" s="588">
        <f>AND(EF$55&gt;0,SUM($E228:DZ228)&lt;'Summary&amp;Assumptions'!$G$32*$B228,$D228&gt;='Summary&amp;Assumptions'!$D$17,EF$47&gt;=$D228,EF$47&lt;=EDATE($D228,'Summary&amp;Assumptions'!$G$32))*$B228+AND(EF$56&lt;'Summary&amp;Assumptions'!$J$31,EF$47&gt;=$FO228,EF$47&lt;=$FP228)*(('Summary&amp;Assumptions'!$H$25*$C228)*(1+'Summary&amp;Assumptions'!$J$29)^(EF$46-1))+AND(EF$56&lt;'Summary&amp;Assumptions'!$J$31,EF$47&gt;=$FQ228,EF$47&lt;=$FR228)*(('Summary&amp;Assumptions'!$H$25*$C228)*(1+'Summary&amp;Assumptions'!$J$29)^(EF$46-1))</f>
        <v>0</v>
      </c>
      <c r="EB228" s="588">
        <f>AND(EG$55&gt;0,SUM($E228:EA228)&lt;'Summary&amp;Assumptions'!$G$32*$B228,$D228&gt;='Summary&amp;Assumptions'!$D$17,EG$47&gt;=$D228,EG$47&lt;=EDATE($D228,'Summary&amp;Assumptions'!$G$32))*$B228+AND(EG$56&lt;'Summary&amp;Assumptions'!$J$31,EG$47&gt;=$FO228,EG$47&lt;=$FP228)*(('Summary&amp;Assumptions'!$H$25*$C228)*(1+'Summary&amp;Assumptions'!$J$29)^(EG$46-1))+AND(EG$56&lt;'Summary&amp;Assumptions'!$J$31,EG$47&gt;=$FQ228,EG$47&lt;=$FR228)*(('Summary&amp;Assumptions'!$H$25*$C228)*(1+'Summary&amp;Assumptions'!$J$29)^(EG$46-1))</f>
        <v>0</v>
      </c>
      <c r="EC228" s="588">
        <f>AND(EH$55&gt;0,SUM($E228:EB228)&lt;'Summary&amp;Assumptions'!$G$32*$B228,$D228&gt;='Summary&amp;Assumptions'!$D$17,EH$47&gt;=$D228,EH$47&lt;=EDATE($D228,'Summary&amp;Assumptions'!$G$32))*$B228+AND(EH$56&lt;'Summary&amp;Assumptions'!$J$31,EH$47&gt;=$FO228,EH$47&lt;=$FP228)*(('Summary&amp;Assumptions'!$H$25*$C228)*(1+'Summary&amp;Assumptions'!$J$29)^(EH$46-1))+AND(EH$56&lt;'Summary&amp;Assumptions'!$J$31,EH$47&gt;=$FQ228,EH$47&lt;=$FR228)*(('Summary&amp;Assumptions'!$H$25*$C228)*(1+'Summary&amp;Assumptions'!$J$29)^(EH$46-1))</f>
        <v>0</v>
      </c>
      <c r="ED228" s="588">
        <f>AND(EI$55&gt;0,SUM($E228:EC228)&lt;'Summary&amp;Assumptions'!$G$32*$B228,$D228&gt;='Summary&amp;Assumptions'!$D$17,EI$47&gt;=$D228,EI$47&lt;=EDATE($D228,'Summary&amp;Assumptions'!$G$32))*$B228+AND(EI$56&lt;'Summary&amp;Assumptions'!$J$31,EI$47&gt;=$FO228,EI$47&lt;=$FP228)*(('Summary&amp;Assumptions'!$H$25*$C228)*(1+'Summary&amp;Assumptions'!$J$29)^(EI$46-1))+AND(EI$56&lt;'Summary&amp;Assumptions'!$J$31,EI$47&gt;=$FQ228,EI$47&lt;=$FR228)*(('Summary&amp;Assumptions'!$H$25*$C228)*(1+'Summary&amp;Assumptions'!$J$29)^(EI$46-1))</f>
        <v>0</v>
      </c>
      <c r="EE228" s="588">
        <f>AND(EJ$55&gt;0,SUM($E228:ED228)&lt;'Summary&amp;Assumptions'!$G$32*$B228,$D228&gt;='Summary&amp;Assumptions'!$D$17,EJ$47&gt;=$D228,EJ$47&lt;=EDATE($D228,'Summary&amp;Assumptions'!$G$32))*$B228+AND(EJ$56&lt;'Summary&amp;Assumptions'!$J$31,EJ$47&gt;=$FO228,EJ$47&lt;=$FP228)*(('Summary&amp;Assumptions'!$H$25*$C228)*(1+'Summary&amp;Assumptions'!$J$29)^(EJ$46-1))+AND(EJ$56&lt;'Summary&amp;Assumptions'!$J$31,EJ$47&gt;=$FQ228,EJ$47&lt;=$FR228)*(('Summary&amp;Assumptions'!$H$25*$C228)*(1+'Summary&amp;Assumptions'!$J$29)^(EJ$46-1))</f>
        <v>0</v>
      </c>
      <c r="EF228" s="588">
        <f>AND(EK$55&gt;0,SUM($E228:EE228)&lt;'Summary&amp;Assumptions'!$G$32*$B228,$D228&gt;='Summary&amp;Assumptions'!$D$17,EK$47&gt;=$D228,EK$47&lt;=EDATE($D228,'Summary&amp;Assumptions'!$G$32))*$B228+AND(EK$56&lt;'Summary&amp;Assumptions'!$J$31,EK$47&gt;=$FO228,EK$47&lt;=$FP228)*(('Summary&amp;Assumptions'!$H$25*$C228)*(1+'Summary&amp;Assumptions'!$J$29)^(EK$46-1))+AND(EK$56&lt;'Summary&amp;Assumptions'!$J$31,EK$47&gt;=$FQ228,EK$47&lt;=$FR228)*(('Summary&amp;Assumptions'!$H$25*$C228)*(1+'Summary&amp;Assumptions'!$J$29)^(EK$46-1))</f>
        <v>0</v>
      </c>
      <c r="EG228" s="588">
        <f>AND(EL$55&gt;0,SUM($E228:EF228)&lt;'Summary&amp;Assumptions'!$G$32*$B228,$D228&gt;='Summary&amp;Assumptions'!$D$17,EL$47&gt;=$D228,EL$47&lt;=EDATE($D228,'Summary&amp;Assumptions'!$G$32))*$B228+AND(EL$56&lt;'Summary&amp;Assumptions'!$J$31,EL$47&gt;=$FO228,EL$47&lt;=$FP228)*(('Summary&amp;Assumptions'!$H$25*$C228)*(1+'Summary&amp;Assumptions'!$J$29)^(EL$46-1))+AND(EL$56&lt;'Summary&amp;Assumptions'!$J$31,EL$47&gt;=$FQ228,EL$47&lt;=$FR228)*(('Summary&amp;Assumptions'!$H$25*$C228)*(1+'Summary&amp;Assumptions'!$J$29)^(EL$46-1))</f>
        <v>0</v>
      </c>
      <c r="EH228" s="588">
        <f>AND(EM$55&gt;0,SUM($E228:EG228)&lt;'Summary&amp;Assumptions'!$G$32*$B228,$D228&gt;='Summary&amp;Assumptions'!$D$17,EM$47&gt;=$D228,EM$47&lt;=EDATE($D228,'Summary&amp;Assumptions'!$G$32))*$B228+AND(EM$56&lt;'Summary&amp;Assumptions'!$J$31,EM$47&gt;=$FO228,EM$47&lt;=$FP228)*(('Summary&amp;Assumptions'!$H$25*$C228)*(1+'Summary&amp;Assumptions'!$J$29)^(EM$46-1))+AND(EM$56&lt;'Summary&amp;Assumptions'!$J$31,EM$47&gt;=$FQ228,EM$47&lt;=$FR228)*(('Summary&amp;Assumptions'!$H$25*$C228)*(1+'Summary&amp;Assumptions'!$J$29)^(EM$46-1))</f>
        <v>0</v>
      </c>
      <c r="EI228" s="588">
        <f>AND(EN$55&gt;0,SUM($E228:EH228)&lt;'Summary&amp;Assumptions'!$G$32*$B228,$D228&gt;='Summary&amp;Assumptions'!$D$17,EN$47&gt;=$D228,EN$47&lt;=EDATE($D228,'Summary&amp;Assumptions'!$G$32))*$B228+AND(EN$56&lt;'Summary&amp;Assumptions'!$J$31,EN$47&gt;=$FO228,EN$47&lt;=$FP228)*(('Summary&amp;Assumptions'!$H$25*$C228)*(1+'Summary&amp;Assumptions'!$J$29)^(EN$46-1))+AND(EN$56&lt;'Summary&amp;Assumptions'!$J$31,EN$47&gt;=$FQ228,EN$47&lt;=$FR228)*(('Summary&amp;Assumptions'!$H$25*$C228)*(1+'Summary&amp;Assumptions'!$J$29)^(EN$46-1))</f>
        <v>0</v>
      </c>
      <c r="EJ228" s="588">
        <f>AND(EO$55&gt;0,SUM($E228:EI228)&lt;'Summary&amp;Assumptions'!$G$32*$B228,$D228&gt;='Summary&amp;Assumptions'!$D$17,EO$47&gt;=$D228,EO$47&lt;=EDATE($D228,'Summary&amp;Assumptions'!$G$32))*$B228+AND(EO$56&lt;'Summary&amp;Assumptions'!$J$31,EO$47&gt;=$FO228,EO$47&lt;=$FP228)*(('Summary&amp;Assumptions'!$H$25*$C228)*(1+'Summary&amp;Assumptions'!$J$29)^(EO$46-1))+AND(EO$56&lt;'Summary&amp;Assumptions'!$J$31,EO$47&gt;=$FQ228,EO$47&lt;=$FR228)*(('Summary&amp;Assumptions'!$H$25*$C228)*(1+'Summary&amp;Assumptions'!$J$29)^(EO$46-1))</f>
        <v>0</v>
      </c>
      <c r="EK228" s="588">
        <f>AND(EP$55&gt;0,SUM($E228:EJ228)&lt;'Summary&amp;Assumptions'!$G$32*$B228,$D228&gt;='Summary&amp;Assumptions'!$D$17,EP$47&gt;=$D228,EP$47&lt;=EDATE($D228,'Summary&amp;Assumptions'!$G$32))*$B228+AND(EP$56&lt;'Summary&amp;Assumptions'!$J$31,EP$47&gt;=$FO228,EP$47&lt;=$FP228)*(('Summary&amp;Assumptions'!$H$25*$C228)*(1+'Summary&amp;Assumptions'!$J$29)^(EP$46-1))+AND(EP$56&lt;'Summary&amp;Assumptions'!$J$31,EP$47&gt;=$FQ228,EP$47&lt;=$FR228)*(('Summary&amp;Assumptions'!$H$25*$C228)*(1+'Summary&amp;Assumptions'!$J$29)^(EP$46-1))</f>
        <v>0</v>
      </c>
      <c r="EL228" s="588">
        <f>AND(EQ$55&gt;0,SUM($E228:EK228)&lt;'Summary&amp;Assumptions'!$G$32*$B228,$D228&gt;='Summary&amp;Assumptions'!$D$17,EQ$47&gt;=$D228,EQ$47&lt;=EDATE($D228,'Summary&amp;Assumptions'!$G$32))*$B228+AND(EQ$56&lt;'Summary&amp;Assumptions'!$J$31,EQ$47&gt;=$FO228,EQ$47&lt;=$FP228)*(('Summary&amp;Assumptions'!$H$25*$C228)*(1+'Summary&amp;Assumptions'!$J$29)^(EQ$46-1))+AND(EQ$56&lt;'Summary&amp;Assumptions'!$J$31,EQ$47&gt;=$FQ228,EQ$47&lt;=$FR228)*(('Summary&amp;Assumptions'!$H$25*$C228)*(1+'Summary&amp;Assumptions'!$J$29)^(EQ$46-1))</f>
        <v>0</v>
      </c>
      <c r="EM228" s="588">
        <f>AND(ER$55&gt;0,SUM($E228:EL228)&lt;'Summary&amp;Assumptions'!$G$32*$B228,$D228&gt;='Summary&amp;Assumptions'!$D$17,ER$47&gt;=$D228,ER$47&lt;=EDATE($D228,'Summary&amp;Assumptions'!$G$32))*$B228+AND(ER$56&lt;'Summary&amp;Assumptions'!$J$31,ER$47&gt;=$FO228,ER$47&lt;=$FP228)*(('Summary&amp;Assumptions'!$H$25*$C228)*(1+'Summary&amp;Assumptions'!$J$29)^(ER$46-1))+AND(ER$56&lt;'Summary&amp;Assumptions'!$J$31,ER$47&gt;=$FQ228,ER$47&lt;=$FR228)*(('Summary&amp;Assumptions'!$H$25*$C228)*(1+'Summary&amp;Assumptions'!$J$29)^(ER$46-1))</f>
        <v>0</v>
      </c>
      <c r="EN228" s="588">
        <f>AND(ES$55&gt;0,SUM($E228:EM228)&lt;'Summary&amp;Assumptions'!$G$32*$B228,$D228&gt;='Summary&amp;Assumptions'!$D$17,ES$47&gt;=$D228,ES$47&lt;=EDATE($D228,'Summary&amp;Assumptions'!$G$32))*$B228+AND(ES$56&lt;'Summary&amp;Assumptions'!$J$31,ES$47&gt;=$FO228,ES$47&lt;=$FP228)*(('Summary&amp;Assumptions'!$H$25*$C228)*(1+'Summary&amp;Assumptions'!$J$29)^(ES$46-1))+AND(ES$56&lt;'Summary&amp;Assumptions'!$J$31,ES$47&gt;=$FQ228,ES$47&lt;=$FR228)*(('Summary&amp;Assumptions'!$H$25*$C228)*(1+'Summary&amp;Assumptions'!$J$29)^(ES$46-1))</f>
        <v>0</v>
      </c>
      <c r="EO228" s="588">
        <f>AND(ET$55&gt;0,SUM($E228:EN228)&lt;'Summary&amp;Assumptions'!$G$32*$B228,$D228&gt;='Summary&amp;Assumptions'!$D$17,ET$47&gt;=$D228,ET$47&lt;=EDATE($D228,'Summary&amp;Assumptions'!$G$32))*$B228+AND(ET$56&lt;'Summary&amp;Assumptions'!$J$31,ET$47&gt;=$FO228,ET$47&lt;=$FP228)*(('Summary&amp;Assumptions'!$H$25*$C228)*(1+'Summary&amp;Assumptions'!$J$29)^(ET$46-1))+AND(ET$56&lt;'Summary&amp;Assumptions'!$J$31,ET$47&gt;=$FQ228,ET$47&lt;=$FR228)*(('Summary&amp;Assumptions'!$H$25*$C228)*(1+'Summary&amp;Assumptions'!$J$29)^(ET$46-1))</f>
        <v>0</v>
      </c>
      <c r="EP228" s="588">
        <f>AND(EU$55&gt;0,SUM($E228:EO228)&lt;'Summary&amp;Assumptions'!$G$32*$B228,$D228&gt;='Summary&amp;Assumptions'!$D$17,EU$47&gt;=$D228,EU$47&lt;=EDATE($D228,'Summary&amp;Assumptions'!$G$32))*$B228+AND(EU$56&lt;'Summary&amp;Assumptions'!$J$31,EU$47&gt;=$FO228,EU$47&lt;=$FP228)*(('Summary&amp;Assumptions'!$H$25*$C228)*(1+'Summary&amp;Assumptions'!$J$29)^(EU$46-1))+AND(EU$56&lt;'Summary&amp;Assumptions'!$J$31,EU$47&gt;=$FQ228,EU$47&lt;=$FR228)*(('Summary&amp;Assumptions'!$H$25*$C228)*(1+'Summary&amp;Assumptions'!$J$29)^(EU$46-1))</f>
        <v>0</v>
      </c>
      <c r="EQ228" s="588">
        <f>AND(EV$55&gt;0,SUM($E228:EP228)&lt;'Summary&amp;Assumptions'!$G$32*$B228,$D228&gt;='Summary&amp;Assumptions'!$D$17,EV$47&gt;=$D228,EV$47&lt;=EDATE($D228,'Summary&amp;Assumptions'!$G$32))*$B228+AND(EV$56&lt;'Summary&amp;Assumptions'!$J$31,EV$47&gt;=$FO228,EV$47&lt;=$FP228)*(('Summary&amp;Assumptions'!$H$25*$C228)*(1+'Summary&amp;Assumptions'!$J$29)^(EV$46-1))+AND(EV$56&lt;'Summary&amp;Assumptions'!$J$31,EV$47&gt;=$FQ228,EV$47&lt;=$FR228)*(('Summary&amp;Assumptions'!$H$25*$C228)*(1+'Summary&amp;Assumptions'!$J$29)^(EV$46-1))</f>
        <v>0</v>
      </c>
      <c r="ER228" s="588">
        <f>AND(EW$55&gt;0,SUM($E228:EQ228)&lt;'Summary&amp;Assumptions'!$G$32*$B228,$D228&gt;='Summary&amp;Assumptions'!$D$17,EW$47&gt;=$D228,EW$47&lt;=EDATE($D228,'Summary&amp;Assumptions'!$G$32))*$B228+AND(EW$56&lt;'Summary&amp;Assumptions'!$J$31,EW$47&gt;=$FO228,EW$47&lt;=$FP228)*(('Summary&amp;Assumptions'!$H$25*$C228)*(1+'Summary&amp;Assumptions'!$J$29)^(EW$46-1))+AND(EW$56&lt;'Summary&amp;Assumptions'!$J$31,EW$47&gt;=$FQ228,EW$47&lt;=$FR228)*(('Summary&amp;Assumptions'!$H$25*$C228)*(1+'Summary&amp;Assumptions'!$J$29)^(EW$46-1))</f>
        <v>0</v>
      </c>
      <c r="ES228" s="588">
        <f>AND(EX$55&gt;0,SUM($E228:ER228)&lt;'Summary&amp;Assumptions'!$G$32*$B228,$D228&gt;='Summary&amp;Assumptions'!$D$17,EX$47&gt;=$D228,EX$47&lt;=EDATE($D228,'Summary&amp;Assumptions'!$G$32))*$B228+AND(EX$56&lt;'Summary&amp;Assumptions'!$J$31,EX$47&gt;=$FO228,EX$47&lt;=$FP228)*(('Summary&amp;Assumptions'!$H$25*$C228)*(1+'Summary&amp;Assumptions'!$J$29)^(EX$46-1))+AND(EX$56&lt;'Summary&amp;Assumptions'!$J$31,EX$47&gt;=$FQ228,EX$47&lt;=$FR228)*(('Summary&amp;Assumptions'!$H$25*$C228)*(1+'Summary&amp;Assumptions'!$J$29)^(EX$46-1))</f>
        <v>0</v>
      </c>
      <c r="ET228" s="588">
        <f>AND(EY$55&gt;0,SUM($E228:ES228)&lt;'Summary&amp;Assumptions'!$G$32*$B228,$D228&gt;='Summary&amp;Assumptions'!$D$17,EY$47&gt;=$D228,EY$47&lt;=EDATE($D228,'Summary&amp;Assumptions'!$G$32))*$B228+AND(EY$56&lt;'Summary&amp;Assumptions'!$J$31,EY$47&gt;=$FO228,EY$47&lt;=$FP228)*(('Summary&amp;Assumptions'!$H$25*$C228)*(1+'Summary&amp;Assumptions'!$J$29)^(EY$46-1))+AND(EY$56&lt;'Summary&amp;Assumptions'!$J$31,EY$47&gt;=$FQ228,EY$47&lt;=$FR228)*(('Summary&amp;Assumptions'!$H$25*$C228)*(1+'Summary&amp;Assumptions'!$J$29)^(EY$46-1))</f>
        <v>0</v>
      </c>
      <c r="EU228" s="588">
        <f>AND(EZ$55&gt;0,SUM($E228:ET228)&lt;'Summary&amp;Assumptions'!$G$32*$B228,$D228&gt;='Summary&amp;Assumptions'!$D$17,EZ$47&gt;=$D228,EZ$47&lt;=EDATE($D228,'Summary&amp;Assumptions'!$G$32))*$B228+AND(EZ$56&lt;'Summary&amp;Assumptions'!$J$31,EZ$47&gt;=$FO228,EZ$47&lt;=$FP228)*(('Summary&amp;Assumptions'!$H$25*$C228)*(1+'Summary&amp;Assumptions'!$J$29)^(EZ$46-1))+AND(EZ$56&lt;'Summary&amp;Assumptions'!$J$31,EZ$47&gt;=$FQ228,EZ$47&lt;=$FR228)*(('Summary&amp;Assumptions'!$H$25*$C228)*(1+'Summary&amp;Assumptions'!$J$29)^(EZ$46-1))</f>
        <v>0</v>
      </c>
      <c r="EV228" s="588">
        <f>AND(FA$55&gt;0,SUM($E228:EU228)&lt;'Summary&amp;Assumptions'!$G$32*$B228,$D228&gt;='Summary&amp;Assumptions'!$D$17,FA$47&gt;=$D228,FA$47&lt;=EDATE($D228,'Summary&amp;Assumptions'!$G$32))*$B228+AND(FA$56&lt;'Summary&amp;Assumptions'!$J$31,FA$47&gt;=$FO228,FA$47&lt;=$FP228)*(('Summary&amp;Assumptions'!$H$25*$C228)*(1+'Summary&amp;Assumptions'!$J$29)^(FA$46-1))+AND(FA$56&lt;'Summary&amp;Assumptions'!$J$31,FA$47&gt;=$FQ228,FA$47&lt;=$FR228)*(('Summary&amp;Assumptions'!$H$25*$C228)*(1+'Summary&amp;Assumptions'!$J$29)^(FA$46-1))</f>
        <v>0</v>
      </c>
      <c r="EW228" s="588">
        <f>AND(FB$55&gt;0,SUM($E228:EV228)&lt;'Summary&amp;Assumptions'!$G$32*$B228,$D228&gt;='Summary&amp;Assumptions'!$D$17,FB$47&gt;=$D228,FB$47&lt;=EDATE($D228,'Summary&amp;Assumptions'!$G$32))*$B228+AND(FB$56&lt;'Summary&amp;Assumptions'!$J$31,FB$47&gt;=$FO228,FB$47&lt;=$FP228)*(('Summary&amp;Assumptions'!$H$25*$C228)*(1+'Summary&amp;Assumptions'!$J$29)^(FB$46-1))+AND(FB$56&lt;'Summary&amp;Assumptions'!$J$31,FB$47&gt;=$FQ228,FB$47&lt;=$FR228)*(('Summary&amp;Assumptions'!$H$25*$C228)*(1+'Summary&amp;Assumptions'!$J$29)^(FB$46-1))</f>
        <v>0</v>
      </c>
      <c r="EX228" s="588">
        <f>AND(FC$55&gt;0,SUM($E228:EW228)&lt;'Summary&amp;Assumptions'!$G$32*$B228,$D228&gt;='Summary&amp;Assumptions'!$D$17,FC$47&gt;=$D228,FC$47&lt;=EDATE($D228,'Summary&amp;Assumptions'!$G$32))*$B228+AND(FC$56&lt;'Summary&amp;Assumptions'!$J$31,FC$47&gt;=$FO228,FC$47&lt;=$FP228)*(('Summary&amp;Assumptions'!$H$25*$C228)*(1+'Summary&amp;Assumptions'!$J$29)^(FC$46-1))+AND(FC$56&lt;'Summary&amp;Assumptions'!$J$31,FC$47&gt;=$FQ228,FC$47&lt;=$FR228)*(('Summary&amp;Assumptions'!$H$25*$C228)*(1+'Summary&amp;Assumptions'!$J$29)^(FC$46-1))</f>
        <v>0</v>
      </c>
      <c r="EY228" s="588">
        <f>AND(FD$55&gt;0,SUM($E228:EX228)&lt;'Summary&amp;Assumptions'!$G$32*$B228,$D228&gt;='Summary&amp;Assumptions'!$D$17,FD$47&gt;=$D228,FD$47&lt;=EDATE($D228,'Summary&amp;Assumptions'!$G$32))*$B228+AND(FD$56&lt;'Summary&amp;Assumptions'!$J$31,FD$47&gt;=$FO228,FD$47&lt;=$FP228)*(('Summary&amp;Assumptions'!$H$25*$C228)*(1+'Summary&amp;Assumptions'!$J$29)^(FD$46-1))+AND(FD$56&lt;'Summary&amp;Assumptions'!$J$31,FD$47&gt;=$FQ228,FD$47&lt;=$FR228)*(('Summary&amp;Assumptions'!$H$25*$C228)*(1+'Summary&amp;Assumptions'!$J$29)^(FD$46-1))</f>
        <v>0</v>
      </c>
      <c r="EZ228" s="588">
        <f>AND(FE$55&gt;0,SUM($E228:EY228)&lt;'Summary&amp;Assumptions'!$G$32*$B228,$D228&gt;='Summary&amp;Assumptions'!$D$17,FE$47&gt;=$D228,FE$47&lt;=EDATE($D228,'Summary&amp;Assumptions'!$G$32))*$B228+AND(FE$56&lt;'Summary&amp;Assumptions'!$J$31,FE$47&gt;=$FO228,FE$47&lt;=$FP228)*(('Summary&amp;Assumptions'!$H$25*$C228)*(1+'Summary&amp;Assumptions'!$J$29)^(FE$46-1))+AND(FE$56&lt;'Summary&amp;Assumptions'!$J$31,FE$47&gt;=$FQ228,FE$47&lt;=$FR228)*(('Summary&amp;Assumptions'!$H$25*$C228)*(1+'Summary&amp;Assumptions'!$J$29)^(FE$46-1))</f>
        <v>0</v>
      </c>
      <c r="FA228" s="588">
        <f>AND(FF$55&gt;0,SUM($E228:EZ228)&lt;'Summary&amp;Assumptions'!$G$32*$B228,$D228&gt;='Summary&amp;Assumptions'!$D$17,FF$47&gt;=$D228,FF$47&lt;=EDATE($D228,'Summary&amp;Assumptions'!$G$32))*$B228+AND(FF$56&lt;'Summary&amp;Assumptions'!$J$31,FF$47&gt;=$FO228,FF$47&lt;=$FP228)*(('Summary&amp;Assumptions'!$H$25*$C228)*(1+'Summary&amp;Assumptions'!$J$29)^(FF$46-1))+AND(FF$56&lt;'Summary&amp;Assumptions'!$J$31,FF$47&gt;=$FQ228,FF$47&lt;=$FR228)*(('Summary&amp;Assumptions'!$H$25*$C228)*(1+'Summary&amp;Assumptions'!$J$29)^(FF$46-1))</f>
        <v>0</v>
      </c>
      <c r="FB228" s="588">
        <f>AND(FG$55&gt;0,SUM($E228:FA228)&lt;'Summary&amp;Assumptions'!$G$32*$B228,$D228&gt;='Summary&amp;Assumptions'!$D$17,FG$47&gt;=$D228,FG$47&lt;=EDATE($D228,'Summary&amp;Assumptions'!$G$32))*$B228+AND(FG$56&lt;'Summary&amp;Assumptions'!$J$31,FG$47&gt;=$FO228,FG$47&lt;=$FP228)*(('Summary&amp;Assumptions'!$H$25*$C228)*(1+'Summary&amp;Assumptions'!$J$29)^(FG$46-1))+AND(FG$56&lt;'Summary&amp;Assumptions'!$J$31,FG$47&gt;=$FQ228,FG$47&lt;=$FR228)*(('Summary&amp;Assumptions'!$H$25*$C228)*(1+'Summary&amp;Assumptions'!$J$29)^(FG$46-1))</f>
        <v>0</v>
      </c>
      <c r="FC228" s="588">
        <f>AND(FH$55&gt;0,SUM($E228:FB228)&lt;'Summary&amp;Assumptions'!$G$32*$B228,$D228&gt;='Summary&amp;Assumptions'!$D$17,FH$47&gt;=$D228,FH$47&lt;=EDATE($D228,'Summary&amp;Assumptions'!$G$32))*$B228+AND(FH$56&lt;'Summary&amp;Assumptions'!$J$31,FH$47&gt;=$FO228,FH$47&lt;=$FP228)*(('Summary&amp;Assumptions'!$H$25*$C228)*(1+'Summary&amp;Assumptions'!$J$29)^(FH$46-1))+AND(FH$56&lt;'Summary&amp;Assumptions'!$J$31,FH$47&gt;=$FQ228,FH$47&lt;=$FR228)*(('Summary&amp;Assumptions'!$H$25*$C228)*(1+'Summary&amp;Assumptions'!$J$29)^(FH$46-1))</f>
        <v>0</v>
      </c>
      <c r="FD228" s="588">
        <f>AND(FI$55&gt;0,SUM($E228:FC228)&lt;'Summary&amp;Assumptions'!$G$32*$B228,$D228&gt;='Summary&amp;Assumptions'!$D$17,FI$47&gt;=$D228,FI$47&lt;=EDATE($D228,'Summary&amp;Assumptions'!$G$32))*$B228+AND(FI$56&lt;'Summary&amp;Assumptions'!$J$31,FI$47&gt;=$FO228,FI$47&lt;=$FP228)*(('Summary&amp;Assumptions'!$H$25*$C228)*(1+'Summary&amp;Assumptions'!$J$29)^(FI$46-1))+AND(FI$56&lt;'Summary&amp;Assumptions'!$J$31,FI$47&gt;=$FQ228,FI$47&lt;=$FR228)*(('Summary&amp;Assumptions'!$H$25*$C228)*(1+'Summary&amp;Assumptions'!$J$29)^(FI$46-1))</f>
        <v>0</v>
      </c>
      <c r="FE228" s="588">
        <f>AND(FJ$55&gt;0,SUM($E228:FD228)&lt;'Summary&amp;Assumptions'!$G$32*$B228,$D228&gt;='Summary&amp;Assumptions'!$D$17,FJ$47&gt;=$D228,FJ$47&lt;=EDATE($D228,'Summary&amp;Assumptions'!$G$32))*$B228+AND(FJ$56&lt;'Summary&amp;Assumptions'!$J$31,FJ$47&gt;=$FO228,FJ$47&lt;=$FP228)*(('Summary&amp;Assumptions'!$H$25*$C228)*(1+'Summary&amp;Assumptions'!$J$29)^(FJ$46-1))+AND(FJ$56&lt;'Summary&amp;Assumptions'!$J$31,FJ$47&gt;=$FQ228,FJ$47&lt;=$FR228)*(('Summary&amp;Assumptions'!$H$25*$C228)*(1+'Summary&amp;Assumptions'!$J$29)^(FJ$46-1))</f>
        <v>0</v>
      </c>
      <c r="FF228" s="588">
        <f>AND(FK$55&gt;0,SUM($E228:FE228)&lt;'Summary&amp;Assumptions'!$G$32*$B228,$D228&gt;='Summary&amp;Assumptions'!$D$17,FK$47&gt;=$D228,FK$47&lt;=EDATE($D228,'Summary&amp;Assumptions'!$G$32))*$B228+AND(FK$56&lt;'Summary&amp;Assumptions'!$J$31,FK$47&gt;=$FO228,FK$47&lt;=$FP228)*(('Summary&amp;Assumptions'!$H$25*$C228)*(1+'Summary&amp;Assumptions'!$J$29)^(FK$46-1))+AND(FK$56&lt;'Summary&amp;Assumptions'!$J$31,FK$47&gt;=$FQ228,FK$47&lt;=$FR228)*(('Summary&amp;Assumptions'!$H$25*$C228)*(1+'Summary&amp;Assumptions'!$J$29)^(FK$46-1))</f>
        <v>0</v>
      </c>
      <c r="FG228" s="588">
        <f>AND(FL$55&gt;0,SUM($E228:FF228)&lt;'Summary&amp;Assumptions'!$G$32*$B228,$D228&gt;='Summary&amp;Assumptions'!$D$17,FL$47&gt;=$D228,FL$47&lt;=EDATE($D228,'Summary&amp;Assumptions'!$G$32))*$B228+AND(FL$56&lt;'Summary&amp;Assumptions'!$J$31,FL$47&gt;=$FO228,FL$47&lt;=$FP228)*(('Summary&amp;Assumptions'!$H$25*$C228)*(1+'Summary&amp;Assumptions'!$J$29)^(FL$46-1))+AND(FL$56&lt;'Summary&amp;Assumptions'!$J$31,FL$47&gt;=$FQ228,FL$47&lt;=$FR228)*(('Summary&amp;Assumptions'!$H$25*$C228)*(1+'Summary&amp;Assumptions'!$J$29)^(FL$46-1))</f>
        <v>0</v>
      </c>
      <c r="FH228" s="588">
        <f>AND(FM$55&gt;0,SUM($E228:FG228)&lt;'Summary&amp;Assumptions'!$G$32*$B228,$D228&gt;='Summary&amp;Assumptions'!$D$17,FM$47&gt;=$D228,FM$47&lt;=EDATE($D228,'Summary&amp;Assumptions'!$G$32))*$B228+AND(FM$56&lt;'Summary&amp;Assumptions'!$J$31,FM$47&gt;=$FO228,FM$47&lt;=$FP228)*(('Summary&amp;Assumptions'!$H$25*$C228)*(1+'Summary&amp;Assumptions'!$J$29)^(FM$46-1))+AND(FM$56&lt;'Summary&amp;Assumptions'!$J$31,FM$47&gt;=$FQ228,FM$47&lt;=$FR228)*(('Summary&amp;Assumptions'!$H$25*$C228)*(1+'Summary&amp;Assumptions'!$J$29)^(FM$46-1))</f>
        <v>0</v>
      </c>
      <c r="FI228" s="588">
        <f>AND(FN$55&gt;0,SUM($E228:FH228)&lt;'Summary&amp;Assumptions'!$G$32*$B228,$D228&gt;='Summary&amp;Assumptions'!$D$17,FN$47&gt;=$D228,FN$47&lt;=EDATE($D228,'Summary&amp;Assumptions'!$G$32))*$B228+AND(FN$56&lt;'Summary&amp;Assumptions'!$J$31,FN$47&gt;=$FO228,FN$47&lt;=$FP228)*(('Summary&amp;Assumptions'!$H$25*$C228)*(1+'Summary&amp;Assumptions'!$J$29)^(FN$46-1))+AND(FN$56&lt;'Summary&amp;Assumptions'!$J$31,FN$47&gt;=$FQ228,FN$47&lt;=$FR228)*(('Summary&amp;Assumptions'!$H$25*$C228)*(1+'Summary&amp;Assumptions'!$J$29)^(FN$46-1))</f>
        <v>0</v>
      </c>
      <c r="FJ228" s="588">
        <f>AND(FO$55&gt;0,SUM($E228:FI228)&lt;'Summary&amp;Assumptions'!$G$32*$B228,$D228&gt;='Summary&amp;Assumptions'!$D$17,FO$47&gt;=$D228,FO$47&lt;=EDATE($D228,'Summary&amp;Assumptions'!$G$32))*$B228+AND(FO$56&lt;'Summary&amp;Assumptions'!$J$31,FO$47&gt;=$FO228,FO$47&lt;=$FP228)*(('Summary&amp;Assumptions'!$H$25*$C228)*(1+'Summary&amp;Assumptions'!$J$29)^(FO$46-1))+AND(FO$56&lt;'Summary&amp;Assumptions'!$J$31,FO$47&gt;=$FQ228,FO$47&lt;=$FR228)*(('Summary&amp;Assumptions'!$H$25*$C228)*(1+'Summary&amp;Assumptions'!$J$29)^(FO$46-1))</f>
        <v>0</v>
      </c>
      <c r="FK228" s="588">
        <f>AND(FP$55&gt;0,SUM($E228:FJ228)&lt;'Summary&amp;Assumptions'!$G$32*$B228,$D228&gt;='Summary&amp;Assumptions'!$D$17,FP$47&gt;=$D228,FP$47&lt;=EDATE($D228,'Summary&amp;Assumptions'!$G$32))*$B228+AND(FP$56&lt;'Summary&amp;Assumptions'!$J$31,FP$47&gt;=$FO228,FP$47&lt;=$FP228)*(('Summary&amp;Assumptions'!$H$25*$C228)*(1+'Summary&amp;Assumptions'!$J$29)^(FP$46-1))+AND(FP$56&lt;'Summary&amp;Assumptions'!$J$31,FP$47&gt;=$FQ228,FP$47&lt;=$FR228)*(('Summary&amp;Assumptions'!$H$25*$C228)*(1+'Summary&amp;Assumptions'!$J$29)^(FP$46-1))</f>
        <v>0</v>
      </c>
      <c r="FL228" s="588">
        <f>AND(FQ$55&gt;0,SUM($E228:FK228)&lt;'Summary&amp;Assumptions'!$G$32*$B228,$D228&gt;='Summary&amp;Assumptions'!$D$17,FQ$47&gt;=$D228,FQ$47&lt;=EDATE($D228,'Summary&amp;Assumptions'!$G$32))*$B228+AND(FQ$56&lt;'Summary&amp;Assumptions'!$J$31,FQ$47&gt;=$FO228,FQ$47&lt;=$FP228)*(('Summary&amp;Assumptions'!$H$25*$C228)*(1+'Summary&amp;Assumptions'!$J$29)^(FQ$46-1))+AND(FQ$56&lt;'Summary&amp;Assumptions'!$J$31,FQ$47&gt;=$FQ228,FQ$47&lt;=$FR228)*(('Summary&amp;Assumptions'!$H$25*$C228)*(1+'Summary&amp;Assumptions'!$J$29)^(FQ$46-1))</f>
        <v>0</v>
      </c>
      <c r="FO228" s="576">
        <f>EDATE(D228,'Summary&amp;Assumptions'!$G$34)</f>
        <v>47727</v>
      </c>
      <c r="FP228" s="576">
        <f>EDATE(FO228,'Summary&amp;Assumptions'!$G$33-1)</f>
        <v>47757</v>
      </c>
      <c r="FQ228" s="576">
        <f>EDATE(FO228,'Summary&amp;Assumptions'!$G$34)</f>
        <v>48092</v>
      </c>
      <c r="FR228" s="576">
        <f>EDATE(FQ228,'Summary&amp;Assumptions'!$G$33-1)</f>
        <v>48122</v>
      </c>
    </row>
    <row r="229" spans="2:174" hidden="1" x14ac:dyDescent="0.2">
      <c r="B229" s="588">
        <v>0</v>
      </c>
      <c r="C229" s="193">
        <v>0</v>
      </c>
      <c r="D229" s="589">
        <v>47392</v>
      </c>
      <c r="F229" s="588">
        <f>AND(K$55&gt;0,SUM($E229:E229)&lt;'Summary&amp;Assumptions'!$G$32*$B229,$D229&gt;='Summary&amp;Assumptions'!$D$17,K$47&gt;=$D229,K$47&lt;=EDATE($D229,'Summary&amp;Assumptions'!$G$32))*$B229+AND(K$56&lt;'Summary&amp;Assumptions'!$J$31,K$47&gt;=$FO229,K$47&lt;=$FP229)*(('Summary&amp;Assumptions'!$H$25*$C229)*(1+'Summary&amp;Assumptions'!$J$29)^(K$46-1))+AND(K$56&lt;'Summary&amp;Assumptions'!$J$31,K$47&gt;=$FQ229,K$47&lt;=$FR229)*(('Summary&amp;Assumptions'!$H$25*$C229)*(1+'Summary&amp;Assumptions'!$J$29)^(K$46-1))</f>
        <v>0</v>
      </c>
      <c r="G229" s="588">
        <f>AND(L$55&gt;0,SUM($E229:F229)&lt;'Summary&amp;Assumptions'!$G$32*$B229,$D229&gt;='Summary&amp;Assumptions'!$D$17,L$47&gt;=$D229,L$47&lt;=EDATE($D229,'Summary&amp;Assumptions'!$G$32))*$B229+AND(L$56&lt;'Summary&amp;Assumptions'!$J$31,L$47&gt;=$FO229,L$47&lt;=$FP229)*(('Summary&amp;Assumptions'!$H$25*$C229)*(1+'Summary&amp;Assumptions'!$J$29)^(L$46-1))+AND(L$56&lt;'Summary&amp;Assumptions'!$J$31,L$47&gt;=$FQ229,L$47&lt;=$FR229)*(('Summary&amp;Assumptions'!$H$25*$C229)*(1+'Summary&amp;Assumptions'!$J$29)^(L$46-1))</f>
        <v>0</v>
      </c>
      <c r="H229" s="588">
        <f>AND(M$55&gt;0,SUM($E229:G229)&lt;'Summary&amp;Assumptions'!$G$32*$B229,$D229&gt;='Summary&amp;Assumptions'!$D$17,M$47&gt;=$D229,M$47&lt;=EDATE($D229,'Summary&amp;Assumptions'!$G$32))*$B229+AND(M$56&lt;'Summary&amp;Assumptions'!$J$31,M$47&gt;=$FO229,M$47&lt;=$FP229)*(('Summary&amp;Assumptions'!$H$25*$C229)*(1+'Summary&amp;Assumptions'!$J$29)^(M$46-1))+AND(M$56&lt;'Summary&amp;Assumptions'!$J$31,M$47&gt;=$FQ229,M$47&lt;=$FR229)*(('Summary&amp;Assumptions'!$H$25*$C229)*(1+'Summary&amp;Assumptions'!$J$29)^(M$46-1))</f>
        <v>0</v>
      </c>
      <c r="I229" s="588">
        <f>AND(N$55&gt;0,SUM($E229:H229)&lt;'Summary&amp;Assumptions'!$G$32*$B229,$D229&gt;='Summary&amp;Assumptions'!$D$17,N$47&gt;=$D229,N$47&lt;=EDATE($D229,'Summary&amp;Assumptions'!$G$32))*$B229+AND(N$56&lt;'Summary&amp;Assumptions'!$J$31,N$47&gt;=$FO229,N$47&lt;=$FP229)*(('Summary&amp;Assumptions'!$H$25*$C229)*(1+'Summary&amp;Assumptions'!$J$29)^(N$46-1))+AND(N$56&lt;'Summary&amp;Assumptions'!$J$31,N$47&gt;=$FQ229,N$47&lt;=$FR229)*(('Summary&amp;Assumptions'!$H$25*$C229)*(1+'Summary&amp;Assumptions'!$J$29)^(N$46-1))</f>
        <v>0</v>
      </c>
      <c r="J229" s="588">
        <f>AND(O$55&gt;0,SUM($E229:I229)&lt;'Summary&amp;Assumptions'!$G$32*$B229,$D229&gt;='Summary&amp;Assumptions'!$D$17,O$47&gt;=$D229,O$47&lt;=EDATE($D229,'Summary&amp;Assumptions'!$G$32))*$B229+AND(O$56&lt;'Summary&amp;Assumptions'!$J$31,O$47&gt;=$FO229,O$47&lt;=$FP229)*(('Summary&amp;Assumptions'!$H$25*$C229)*(1+'Summary&amp;Assumptions'!$J$29)^(O$46-1))+AND(O$56&lt;'Summary&amp;Assumptions'!$J$31,O$47&gt;=$FQ229,O$47&lt;=$FR229)*(('Summary&amp;Assumptions'!$H$25*$C229)*(1+'Summary&amp;Assumptions'!$J$29)^(O$46-1))</f>
        <v>0</v>
      </c>
      <c r="K229" s="588">
        <f>AND(P$55&gt;0,SUM($E229:J229)&lt;'Summary&amp;Assumptions'!$G$32*$B229,$D229&gt;='Summary&amp;Assumptions'!$D$17,P$47&gt;=$D229,P$47&lt;=EDATE($D229,'Summary&amp;Assumptions'!$G$32))*$B229+AND(P$56&lt;'Summary&amp;Assumptions'!$J$31,P$47&gt;=$FO229,P$47&lt;=$FP229)*(('Summary&amp;Assumptions'!$H$25*$C229)*(1+'Summary&amp;Assumptions'!$J$29)^(P$46-1))+AND(P$56&lt;'Summary&amp;Assumptions'!$J$31,P$47&gt;=$FQ229,P$47&lt;=$FR229)*(('Summary&amp;Assumptions'!$H$25*$C229)*(1+'Summary&amp;Assumptions'!$J$29)^(P$46-1))</f>
        <v>0</v>
      </c>
      <c r="L229" s="588">
        <f>AND(Q$55&gt;0,SUM($E229:K229)&lt;'Summary&amp;Assumptions'!$G$32*$B229,$D229&gt;='Summary&amp;Assumptions'!$D$17,Q$47&gt;=$D229,Q$47&lt;=EDATE($D229,'Summary&amp;Assumptions'!$G$32))*$B229+AND(Q$56&lt;'Summary&amp;Assumptions'!$J$31,Q$47&gt;=$FO229,Q$47&lt;=$FP229)*(('Summary&amp;Assumptions'!$H$25*$C229)*(1+'Summary&amp;Assumptions'!$J$29)^(Q$46-1))+AND(Q$56&lt;'Summary&amp;Assumptions'!$J$31,Q$47&gt;=$FQ229,Q$47&lt;=$FR229)*(('Summary&amp;Assumptions'!$H$25*$C229)*(1+'Summary&amp;Assumptions'!$J$29)^(Q$46-1))</f>
        <v>0</v>
      </c>
      <c r="M229" s="588">
        <f>AND(R$55&gt;0,SUM($E229:L229)&lt;'Summary&amp;Assumptions'!$G$32*$B229,$D229&gt;='Summary&amp;Assumptions'!$D$17,R$47&gt;=$D229,R$47&lt;=EDATE($D229,'Summary&amp;Assumptions'!$G$32))*$B229+AND(R$56&lt;'Summary&amp;Assumptions'!$J$31,R$47&gt;=$FO229,R$47&lt;=$FP229)*(('Summary&amp;Assumptions'!$H$25*$C229)*(1+'Summary&amp;Assumptions'!$J$29)^(R$46-1))+AND(R$56&lt;'Summary&amp;Assumptions'!$J$31,R$47&gt;=$FQ229,R$47&lt;=$FR229)*(('Summary&amp;Assumptions'!$H$25*$C229)*(1+'Summary&amp;Assumptions'!$J$29)^(R$46-1))</f>
        <v>0</v>
      </c>
      <c r="N229" s="588">
        <f>AND(S$55&gt;0,SUM($E229:M229)&lt;'Summary&amp;Assumptions'!$G$32*$B229,$D229&gt;='Summary&amp;Assumptions'!$D$17,S$47&gt;=$D229,S$47&lt;=EDATE($D229,'Summary&amp;Assumptions'!$G$32))*$B229+AND(S$56&lt;'Summary&amp;Assumptions'!$J$31,S$47&gt;=$FO229,S$47&lt;=$FP229)*(('Summary&amp;Assumptions'!$H$25*$C229)*(1+'Summary&amp;Assumptions'!$J$29)^(S$46-1))+AND(S$56&lt;'Summary&amp;Assumptions'!$J$31,S$47&gt;=$FQ229,S$47&lt;=$FR229)*(('Summary&amp;Assumptions'!$H$25*$C229)*(1+'Summary&amp;Assumptions'!$J$29)^(S$46-1))</f>
        <v>0</v>
      </c>
      <c r="O229" s="588">
        <f>AND(T$55&gt;0,SUM($E229:N229)&lt;'Summary&amp;Assumptions'!$G$32*$B229,$D229&gt;='Summary&amp;Assumptions'!$D$17,T$47&gt;=$D229,T$47&lt;=EDATE($D229,'Summary&amp;Assumptions'!$G$32))*$B229+AND(T$56&lt;'Summary&amp;Assumptions'!$J$31,T$47&gt;=$FO229,T$47&lt;=$FP229)*(('Summary&amp;Assumptions'!$H$25*$C229)*(1+'Summary&amp;Assumptions'!$J$29)^(T$46-1))+AND(T$56&lt;'Summary&amp;Assumptions'!$J$31,T$47&gt;=$FQ229,T$47&lt;=$FR229)*(('Summary&amp;Assumptions'!$H$25*$C229)*(1+'Summary&amp;Assumptions'!$J$29)^(T$46-1))</f>
        <v>0</v>
      </c>
      <c r="P229" s="588">
        <f>AND(U$55&gt;0,SUM($E229:O229)&lt;'Summary&amp;Assumptions'!$G$32*$B229,$D229&gt;='Summary&amp;Assumptions'!$D$17,U$47&gt;=$D229,U$47&lt;=EDATE($D229,'Summary&amp;Assumptions'!$G$32))*$B229+AND(U$56&lt;'Summary&amp;Assumptions'!$J$31,U$47&gt;=$FO229,U$47&lt;=$FP229)*(('Summary&amp;Assumptions'!$H$25*$C229)*(1+'Summary&amp;Assumptions'!$J$29)^(U$46-1))+AND(U$56&lt;'Summary&amp;Assumptions'!$J$31,U$47&gt;=$FQ229,U$47&lt;=$FR229)*(('Summary&amp;Assumptions'!$H$25*$C229)*(1+'Summary&amp;Assumptions'!$J$29)^(U$46-1))</f>
        <v>0</v>
      </c>
      <c r="Q229" s="588">
        <f>AND(V$55&gt;0,SUM($E229:P229)&lt;'Summary&amp;Assumptions'!$G$32*$B229,$D229&gt;='Summary&amp;Assumptions'!$D$17,V$47&gt;=$D229,V$47&lt;=EDATE($D229,'Summary&amp;Assumptions'!$G$32))*$B229+AND(V$56&lt;'Summary&amp;Assumptions'!$J$31,V$47&gt;=$FO229,V$47&lt;=$FP229)*(('Summary&amp;Assumptions'!$H$25*$C229)*(1+'Summary&amp;Assumptions'!$J$29)^(V$46-1))+AND(V$56&lt;'Summary&amp;Assumptions'!$J$31,V$47&gt;=$FQ229,V$47&lt;=$FR229)*(('Summary&amp;Assumptions'!$H$25*$C229)*(1+'Summary&amp;Assumptions'!$J$29)^(V$46-1))</f>
        <v>0</v>
      </c>
      <c r="R229" s="588">
        <f>AND(W$55&gt;0,SUM($E229:Q229)&lt;'Summary&amp;Assumptions'!$G$32*$B229,$D229&gt;='Summary&amp;Assumptions'!$D$17,W$47&gt;=$D229,W$47&lt;=EDATE($D229,'Summary&amp;Assumptions'!$G$32))*$B229+AND(W$56&lt;'Summary&amp;Assumptions'!$J$31,W$47&gt;=$FO229,W$47&lt;=$FP229)*(('Summary&amp;Assumptions'!$H$25*$C229)*(1+'Summary&amp;Assumptions'!$J$29)^(W$46-1))+AND(W$56&lt;'Summary&amp;Assumptions'!$J$31,W$47&gt;=$FQ229,W$47&lt;=$FR229)*(('Summary&amp;Assumptions'!$H$25*$C229)*(1+'Summary&amp;Assumptions'!$J$29)^(W$46-1))</f>
        <v>0</v>
      </c>
      <c r="S229" s="588">
        <f>AND(X$55&gt;0,SUM($E229:R229)&lt;'Summary&amp;Assumptions'!$G$32*$B229,$D229&gt;='Summary&amp;Assumptions'!$D$17,X$47&gt;=$D229,X$47&lt;=EDATE($D229,'Summary&amp;Assumptions'!$G$32))*$B229+AND(X$56&lt;'Summary&amp;Assumptions'!$J$31,X$47&gt;=$FO229,X$47&lt;=$FP229)*(('Summary&amp;Assumptions'!$H$25*$C229)*(1+'Summary&amp;Assumptions'!$J$29)^(X$46-1))+AND(X$56&lt;'Summary&amp;Assumptions'!$J$31,X$47&gt;=$FQ229,X$47&lt;=$FR229)*(('Summary&amp;Assumptions'!$H$25*$C229)*(1+'Summary&amp;Assumptions'!$J$29)^(X$46-1))</f>
        <v>0</v>
      </c>
      <c r="T229" s="588">
        <f>AND(Y$55&gt;0,SUM($E229:S229)&lt;'Summary&amp;Assumptions'!$G$32*$B229,$D229&gt;='Summary&amp;Assumptions'!$D$17,Y$47&gt;=$D229,Y$47&lt;=EDATE($D229,'Summary&amp;Assumptions'!$G$32))*$B229+AND(Y$56&lt;'Summary&amp;Assumptions'!$J$31,Y$47&gt;=$FO229,Y$47&lt;=$FP229)*(('Summary&amp;Assumptions'!$H$25*$C229)*(1+'Summary&amp;Assumptions'!$J$29)^(Y$46-1))+AND(Y$56&lt;'Summary&amp;Assumptions'!$J$31,Y$47&gt;=$FQ229,Y$47&lt;=$FR229)*(('Summary&amp;Assumptions'!$H$25*$C229)*(1+'Summary&amp;Assumptions'!$J$29)^(Y$46-1))</f>
        <v>0</v>
      </c>
      <c r="U229" s="588">
        <f>AND(Z$55&gt;0,SUM($E229:T229)&lt;'Summary&amp;Assumptions'!$G$32*$B229,$D229&gt;='Summary&amp;Assumptions'!$D$17,Z$47&gt;=$D229,Z$47&lt;=EDATE($D229,'Summary&amp;Assumptions'!$G$32))*$B229+AND(Z$56&lt;'Summary&amp;Assumptions'!$J$31,Z$47&gt;=$FO229,Z$47&lt;=$FP229)*(('Summary&amp;Assumptions'!$H$25*$C229)*(1+'Summary&amp;Assumptions'!$J$29)^(Z$46-1))+AND(Z$56&lt;'Summary&amp;Assumptions'!$J$31,Z$47&gt;=$FQ229,Z$47&lt;=$FR229)*(('Summary&amp;Assumptions'!$H$25*$C229)*(1+'Summary&amp;Assumptions'!$J$29)^(Z$46-1))</f>
        <v>0</v>
      </c>
      <c r="V229" s="588">
        <f>AND(AA$55&gt;0,SUM($E229:U229)&lt;'Summary&amp;Assumptions'!$G$32*$B229,$D229&gt;='Summary&amp;Assumptions'!$D$17,AA$47&gt;=$D229,AA$47&lt;=EDATE($D229,'Summary&amp;Assumptions'!$G$32))*$B229+AND(AA$56&lt;'Summary&amp;Assumptions'!$J$31,AA$47&gt;=$FO229,AA$47&lt;=$FP229)*(('Summary&amp;Assumptions'!$H$25*$C229)*(1+'Summary&amp;Assumptions'!$J$29)^(AA$46-1))+AND(AA$56&lt;'Summary&amp;Assumptions'!$J$31,AA$47&gt;=$FQ229,AA$47&lt;=$FR229)*(('Summary&amp;Assumptions'!$H$25*$C229)*(1+'Summary&amp;Assumptions'!$J$29)^(AA$46-1))</f>
        <v>0</v>
      </c>
      <c r="W229" s="588">
        <f>AND(AB$55&gt;0,SUM($E229:V229)&lt;'Summary&amp;Assumptions'!$G$32*$B229,$D229&gt;='Summary&amp;Assumptions'!$D$17,AB$47&gt;=$D229,AB$47&lt;=EDATE($D229,'Summary&amp;Assumptions'!$G$32))*$B229+AND(AB$56&lt;'Summary&amp;Assumptions'!$J$31,AB$47&gt;=$FO229,AB$47&lt;=$FP229)*(('Summary&amp;Assumptions'!$H$25*$C229)*(1+'Summary&amp;Assumptions'!$J$29)^(AB$46-1))+AND(AB$56&lt;'Summary&amp;Assumptions'!$J$31,AB$47&gt;=$FQ229,AB$47&lt;=$FR229)*(('Summary&amp;Assumptions'!$H$25*$C229)*(1+'Summary&amp;Assumptions'!$J$29)^(AB$46-1))</f>
        <v>0</v>
      </c>
      <c r="X229" s="588">
        <f>AND(AC$55&gt;0,SUM($E229:W229)&lt;'Summary&amp;Assumptions'!$G$32*$B229,$D229&gt;='Summary&amp;Assumptions'!$D$17,AC$47&gt;=$D229,AC$47&lt;=EDATE($D229,'Summary&amp;Assumptions'!$G$32))*$B229+AND(AC$56&lt;'Summary&amp;Assumptions'!$J$31,AC$47&gt;=$FO229,AC$47&lt;=$FP229)*(('Summary&amp;Assumptions'!$H$25*$C229)*(1+'Summary&amp;Assumptions'!$J$29)^(AC$46-1))+AND(AC$56&lt;'Summary&amp;Assumptions'!$J$31,AC$47&gt;=$FQ229,AC$47&lt;=$FR229)*(('Summary&amp;Assumptions'!$H$25*$C229)*(1+'Summary&amp;Assumptions'!$J$29)^(AC$46-1))</f>
        <v>0</v>
      </c>
      <c r="Y229" s="588">
        <f>AND(AD$55&gt;0,SUM($E229:X229)&lt;'Summary&amp;Assumptions'!$G$32*$B229,$D229&gt;='Summary&amp;Assumptions'!$D$17,AD$47&gt;=$D229,AD$47&lt;=EDATE($D229,'Summary&amp;Assumptions'!$G$32))*$B229+AND(AD$56&lt;'Summary&amp;Assumptions'!$J$31,AD$47&gt;=$FO229,AD$47&lt;=$FP229)*(('Summary&amp;Assumptions'!$H$25*$C229)*(1+'Summary&amp;Assumptions'!$J$29)^(AD$46-1))+AND(AD$56&lt;'Summary&amp;Assumptions'!$J$31,AD$47&gt;=$FQ229,AD$47&lt;=$FR229)*(('Summary&amp;Assumptions'!$H$25*$C229)*(1+'Summary&amp;Assumptions'!$J$29)^(AD$46-1))</f>
        <v>0</v>
      </c>
      <c r="Z229" s="588">
        <f>AND(AE$55&gt;0,SUM($E229:Y229)&lt;'Summary&amp;Assumptions'!$G$32*$B229,$D229&gt;='Summary&amp;Assumptions'!$D$17,AE$47&gt;=$D229,AE$47&lt;=EDATE($D229,'Summary&amp;Assumptions'!$G$32))*$B229+AND(AE$56&lt;'Summary&amp;Assumptions'!$J$31,AE$47&gt;=$FO229,AE$47&lt;=$FP229)*(('Summary&amp;Assumptions'!$H$25*$C229)*(1+'Summary&amp;Assumptions'!$J$29)^(AE$46-1))+AND(AE$56&lt;'Summary&amp;Assumptions'!$J$31,AE$47&gt;=$FQ229,AE$47&lt;=$FR229)*(('Summary&amp;Assumptions'!$H$25*$C229)*(1+'Summary&amp;Assumptions'!$J$29)^(AE$46-1))</f>
        <v>0</v>
      </c>
      <c r="AA229" s="588">
        <f>AND(AF$55&gt;0,SUM($E229:Z229)&lt;'Summary&amp;Assumptions'!$G$32*$B229,$D229&gt;='Summary&amp;Assumptions'!$D$17,AF$47&gt;=$D229,AF$47&lt;=EDATE($D229,'Summary&amp;Assumptions'!$G$32))*$B229+AND(AF$56&lt;'Summary&amp;Assumptions'!$J$31,AF$47&gt;=$FO229,AF$47&lt;=$FP229)*(('Summary&amp;Assumptions'!$H$25*$C229)*(1+'Summary&amp;Assumptions'!$J$29)^(AF$46-1))+AND(AF$56&lt;'Summary&amp;Assumptions'!$J$31,AF$47&gt;=$FQ229,AF$47&lt;=$FR229)*(('Summary&amp;Assumptions'!$H$25*$C229)*(1+'Summary&amp;Assumptions'!$J$29)^(AF$46-1))</f>
        <v>0</v>
      </c>
      <c r="AB229" s="588">
        <f>AND(AG$55&gt;0,SUM($E229:AA229)&lt;'Summary&amp;Assumptions'!$G$32*$B229,$D229&gt;='Summary&amp;Assumptions'!$D$17,AG$47&gt;=$D229,AG$47&lt;=EDATE($D229,'Summary&amp;Assumptions'!$G$32))*$B229+AND(AG$56&lt;'Summary&amp;Assumptions'!$J$31,AG$47&gt;=$FO229,AG$47&lt;=$FP229)*(('Summary&amp;Assumptions'!$H$25*$C229)*(1+'Summary&amp;Assumptions'!$J$29)^(AG$46-1))+AND(AG$56&lt;'Summary&amp;Assumptions'!$J$31,AG$47&gt;=$FQ229,AG$47&lt;=$FR229)*(('Summary&amp;Assumptions'!$H$25*$C229)*(1+'Summary&amp;Assumptions'!$J$29)^(AG$46-1))</f>
        <v>0</v>
      </c>
      <c r="AC229" s="588">
        <f>AND(AH$55&gt;0,SUM($E229:AB229)&lt;'Summary&amp;Assumptions'!$G$32*$B229,$D229&gt;='Summary&amp;Assumptions'!$D$17,AH$47&gt;=$D229,AH$47&lt;=EDATE($D229,'Summary&amp;Assumptions'!$G$32))*$B229+AND(AH$56&lt;'Summary&amp;Assumptions'!$J$31,AH$47&gt;=$FO229,AH$47&lt;=$FP229)*(('Summary&amp;Assumptions'!$H$25*$C229)*(1+'Summary&amp;Assumptions'!$J$29)^(AH$46-1))+AND(AH$56&lt;'Summary&amp;Assumptions'!$J$31,AH$47&gt;=$FQ229,AH$47&lt;=$FR229)*(('Summary&amp;Assumptions'!$H$25*$C229)*(1+'Summary&amp;Assumptions'!$J$29)^(AH$46-1))</f>
        <v>0</v>
      </c>
      <c r="AD229" s="588">
        <f>AND(AI$55&gt;0,SUM($E229:AC229)&lt;'Summary&amp;Assumptions'!$G$32*$B229,$D229&gt;='Summary&amp;Assumptions'!$D$17,AI$47&gt;=$D229,AI$47&lt;=EDATE($D229,'Summary&amp;Assumptions'!$G$32))*$B229+AND(AI$56&lt;'Summary&amp;Assumptions'!$J$31,AI$47&gt;=$FO229,AI$47&lt;=$FP229)*(('Summary&amp;Assumptions'!$H$25*$C229)*(1+'Summary&amp;Assumptions'!$J$29)^(AI$46-1))+AND(AI$56&lt;'Summary&amp;Assumptions'!$J$31,AI$47&gt;=$FQ229,AI$47&lt;=$FR229)*(('Summary&amp;Assumptions'!$H$25*$C229)*(1+'Summary&amp;Assumptions'!$J$29)^(AI$46-1))</f>
        <v>0</v>
      </c>
      <c r="AE229" s="588">
        <f>AND(AJ$55&gt;0,SUM($E229:AD229)&lt;'Summary&amp;Assumptions'!$G$32*$B229,$D229&gt;='Summary&amp;Assumptions'!$D$17,AJ$47&gt;=$D229,AJ$47&lt;=EDATE($D229,'Summary&amp;Assumptions'!$G$32))*$B229+AND(AJ$56&lt;'Summary&amp;Assumptions'!$J$31,AJ$47&gt;=$FO229,AJ$47&lt;=$FP229)*(('Summary&amp;Assumptions'!$H$25*$C229)*(1+'Summary&amp;Assumptions'!$J$29)^(AJ$46-1))+AND(AJ$56&lt;'Summary&amp;Assumptions'!$J$31,AJ$47&gt;=$FQ229,AJ$47&lt;=$FR229)*(('Summary&amp;Assumptions'!$H$25*$C229)*(1+'Summary&amp;Assumptions'!$J$29)^(AJ$46-1))</f>
        <v>0</v>
      </c>
      <c r="AF229" s="588">
        <f>AND(AK$55&gt;0,SUM($E229:AE229)&lt;'Summary&amp;Assumptions'!$G$32*$B229,$D229&gt;='Summary&amp;Assumptions'!$D$17,AK$47&gt;=$D229,AK$47&lt;=EDATE($D229,'Summary&amp;Assumptions'!$G$32))*$B229+AND(AK$56&lt;'Summary&amp;Assumptions'!$J$31,AK$47&gt;=$FO229,AK$47&lt;=$FP229)*(('Summary&amp;Assumptions'!$H$25*$C229)*(1+'Summary&amp;Assumptions'!$J$29)^(AK$46-1))+AND(AK$56&lt;'Summary&amp;Assumptions'!$J$31,AK$47&gt;=$FQ229,AK$47&lt;=$FR229)*(('Summary&amp;Assumptions'!$H$25*$C229)*(1+'Summary&amp;Assumptions'!$J$29)^(AK$46-1))</f>
        <v>0</v>
      </c>
      <c r="AG229" s="588">
        <f>AND(AL$55&gt;0,SUM($E229:AF229)&lt;'Summary&amp;Assumptions'!$G$32*$B229,$D229&gt;='Summary&amp;Assumptions'!$D$17,AL$47&gt;=$D229,AL$47&lt;=EDATE($D229,'Summary&amp;Assumptions'!$G$32))*$B229+AND(AL$56&lt;'Summary&amp;Assumptions'!$J$31,AL$47&gt;=$FO229,AL$47&lt;=$FP229)*(('Summary&amp;Assumptions'!$H$25*$C229)*(1+'Summary&amp;Assumptions'!$J$29)^(AL$46-1))+AND(AL$56&lt;'Summary&amp;Assumptions'!$J$31,AL$47&gt;=$FQ229,AL$47&lt;=$FR229)*(('Summary&amp;Assumptions'!$H$25*$C229)*(1+'Summary&amp;Assumptions'!$J$29)^(AL$46-1))</f>
        <v>0</v>
      </c>
      <c r="AH229" s="588">
        <f>AND(AM$55&gt;0,SUM($E229:AG229)&lt;'Summary&amp;Assumptions'!$G$32*$B229,$D229&gt;='Summary&amp;Assumptions'!$D$17,AM$47&gt;=$D229,AM$47&lt;=EDATE($D229,'Summary&amp;Assumptions'!$G$32))*$B229+AND(AM$56&lt;'Summary&amp;Assumptions'!$J$31,AM$47&gt;=$FO229,AM$47&lt;=$FP229)*(('Summary&amp;Assumptions'!$H$25*$C229)*(1+'Summary&amp;Assumptions'!$J$29)^(AM$46-1))+AND(AM$56&lt;'Summary&amp;Assumptions'!$J$31,AM$47&gt;=$FQ229,AM$47&lt;=$FR229)*(('Summary&amp;Assumptions'!$H$25*$C229)*(1+'Summary&amp;Assumptions'!$J$29)^(AM$46-1))</f>
        <v>0</v>
      </c>
      <c r="AI229" s="588">
        <f>AND(AN$55&gt;0,SUM($E229:AH229)&lt;'Summary&amp;Assumptions'!$G$32*$B229,$D229&gt;='Summary&amp;Assumptions'!$D$17,AN$47&gt;=$D229,AN$47&lt;=EDATE($D229,'Summary&amp;Assumptions'!$G$32))*$B229+AND(AN$56&lt;'Summary&amp;Assumptions'!$J$31,AN$47&gt;=$FO229,AN$47&lt;=$FP229)*(('Summary&amp;Assumptions'!$H$25*$C229)*(1+'Summary&amp;Assumptions'!$J$29)^(AN$46-1))+AND(AN$56&lt;'Summary&amp;Assumptions'!$J$31,AN$47&gt;=$FQ229,AN$47&lt;=$FR229)*(('Summary&amp;Assumptions'!$H$25*$C229)*(1+'Summary&amp;Assumptions'!$J$29)^(AN$46-1))</f>
        <v>0</v>
      </c>
      <c r="AJ229" s="588">
        <f>AND(AO$55&gt;0,SUM($E229:AI229)&lt;'Summary&amp;Assumptions'!$G$32*$B229,$D229&gt;='Summary&amp;Assumptions'!$D$17,AO$47&gt;=$D229,AO$47&lt;=EDATE($D229,'Summary&amp;Assumptions'!$G$32))*$B229+AND(AO$56&lt;'Summary&amp;Assumptions'!$J$31,AO$47&gt;=$FO229,AO$47&lt;=$FP229)*(('Summary&amp;Assumptions'!$H$25*$C229)*(1+'Summary&amp;Assumptions'!$J$29)^(AO$46-1))+AND(AO$56&lt;'Summary&amp;Assumptions'!$J$31,AO$47&gt;=$FQ229,AO$47&lt;=$FR229)*(('Summary&amp;Assumptions'!$H$25*$C229)*(1+'Summary&amp;Assumptions'!$J$29)^(AO$46-1))</f>
        <v>0</v>
      </c>
      <c r="AK229" s="588">
        <f>AND(AP$55&gt;0,SUM($E229:AJ229)&lt;'Summary&amp;Assumptions'!$G$32*$B229,$D229&gt;='Summary&amp;Assumptions'!$D$17,AP$47&gt;=$D229,AP$47&lt;=EDATE($D229,'Summary&amp;Assumptions'!$G$32))*$B229+AND(AP$56&lt;'Summary&amp;Assumptions'!$J$31,AP$47&gt;=$FO229,AP$47&lt;=$FP229)*(('Summary&amp;Assumptions'!$H$25*$C229)*(1+'Summary&amp;Assumptions'!$J$29)^(AP$46-1))+AND(AP$56&lt;'Summary&amp;Assumptions'!$J$31,AP$47&gt;=$FQ229,AP$47&lt;=$FR229)*(('Summary&amp;Assumptions'!$H$25*$C229)*(1+'Summary&amp;Assumptions'!$J$29)^(AP$46-1))</f>
        <v>0</v>
      </c>
      <c r="AL229" s="588">
        <f>AND(AQ$55&gt;0,SUM($E229:AK229)&lt;'Summary&amp;Assumptions'!$G$32*$B229,$D229&gt;='Summary&amp;Assumptions'!$D$17,AQ$47&gt;=$D229,AQ$47&lt;=EDATE($D229,'Summary&amp;Assumptions'!$G$32))*$B229+AND(AQ$56&lt;'Summary&amp;Assumptions'!$J$31,AQ$47&gt;=$FO229,AQ$47&lt;=$FP229)*(('Summary&amp;Assumptions'!$H$25*$C229)*(1+'Summary&amp;Assumptions'!$J$29)^(AQ$46-1))+AND(AQ$56&lt;'Summary&amp;Assumptions'!$J$31,AQ$47&gt;=$FQ229,AQ$47&lt;=$FR229)*(('Summary&amp;Assumptions'!$H$25*$C229)*(1+'Summary&amp;Assumptions'!$J$29)^(AQ$46-1))</f>
        <v>0</v>
      </c>
      <c r="AM229" s="588">
        <f>AND(AR$55&gt;0,SUM($E229:AL229)&lt;'Summary&amp;Assumptions'!$G$32*$B229,$D229&gt;='Summary&amp;Assumptions'!$D$17,AR$47&gt;=$D229,AR$47&lt;=EDATE($D229,'Summary&amp;Assumptions'!$G$32))*$B229+AND(AR$56&lt;'Summary&amp;Assumptions'!$J$31,AR$47&gt;=$FO229,AR$47&lt;=$FP229)*(('Summary&amp;Assumptions'!$H$25*$C229)*(1+'Summary&amp;Assumptions'!$J$29)^(AR$46-1))+AND(AR$56&lt;'Summary&amp;Assumptions'!$J$31,AR$47&gt;=$FQ229,AR$47&lt;=$FR229)*(('Summary&amp;Assumptions'!$H$25*$C229)*(1+'Summary&amp;Assumptions'!$J$29)^(AR$46-1))</f>
        <v>0</v>
      </c>
      <c r="AN229" s="588">
        <f>AND(AS$55&gt;0,SUM($E229:AM229)&lt;'Summary&amp;Assumptions'!$G$32*$B229,$D229&gt;='Summary&amp;Assumptions'!$D$17,AS$47&gt;=$D229,AS$47&lt;=EDATE($D229,'Summary&amp;Assumptions'!$G$32))*$B229+AND(AS$56&lt;'Summary&amp;Assumptions'!$J$31,AS$47&gt;=$FO229,AS$47&lt;=$FP229)*(('Summary&amp;Assumptions'!$H$25*$C229)*(1+'Summary&amp;Assumptions'!$J$29)^(AS$46-1))+AND(AS$56&lt;'Summary&amp;Assumptions'!$J$31,AS$47&gt;=$FQ229,AS$47&lt;=$FR229)*(('Summary&amp;Assumptions'!$H$25*$C229)*(1+'Summary&amp;Assumptions'!$J$29)^(AS$46-1))</f>
        <v>0</v>
      </c>
      <c r="AO229" s="588">
        <f>AND(AT$55&gt;0,SUM($E229:AN229)&lt;'Summary&amp;Assumptions'!$G$32*$B229,$D229&gt;='Summary&amp;Assumptions'!$D$17,AT$47&gt;=$D229,AT$47&lt;=EDATE($D229,'Summary&amp;Assumptions'!$G$32))*$B229+AND(AT$56&lt;'Summary&amp;Assumptions'!$J$31,AT$47&gt;=$FO229,AT$47&lt;=$FP229)*(('Summary&amp;Assumptions'!$H$25*$C229)*(1+'Summary&amp;Assumptions'!$J$29)^(AT$46-1))+AND(AT$56&lt;'Summary&amp;Assumptions'!$J$31,AT$47&gt;=$FQ229,AT$47&lt;=$FR229)*(('Summary&amp;Assumptions'!$H$25*$C229)*(1+'Summary&amp;Assumptions'!$J$29)^(AT$46-1))</f>
        <v>0</v>
      </c>
      <c r="AP229" s="588">
        <f>AND(AU$55&gt;0,SUM($E229:AO229)&lt;'Summary&amp;Assumptions'!$G$32*$B229,$D229&gt;='Summary&amp;Assumptions'!$D$17,AU$47&gt;=$D229,AU$47&lt;=EDATE($D229,'Summary&amp;Assumptions'!$G$32))*$B229+AND(AU$56&lt;'Summary&amp;Assumptions'!$J$31,AU$47&gt;=$FO229,AU$47&lt;=$FP229)*(('Summary&amp;Assumptions'!$H$25*$C229)*(1+'Summary&amp;Assumptions'!$J$29)^(AU$46-1))+AND(AU$56&lt;'Summary&amp;Assumptions'!$J$31,AU$47&gt;=$FQ229,AU$47&lt;=$FR229)*(('Summary&amp;Assumptions'!$H$25*$C229)*(1+'Summary&amp;Assumptions'!$J$29)^(AU$46-1))</f>
        <v>0</v>
      </c>
      <c r="AQ229" s="588">
        <f>AND(AV$55&gt;0,SUM($E229:AP229)&lt;'Summary&amp;Assumptions'!$G$32*$B229,$D229&gt;='Summary&amp;Assumptions'!$D$17,AV$47&gt;=$D229,AV$47&lt;=EDATE($D229,'Summary&amp;Assumptions'!$G$32))*$B229+AND(AV$56&lt;'Summary&amp;Assumptions'!$J$31,AV$47&gt;=$FO229,AV$47&lt;=$FP229)*(('Summary&amp;Assumptions'!$H$25*$C229)*(1+'Summary&amp;Assumptions'!$J$29)^(AV$46-1))+AND(AV$56&lt;'Summary&amp;Assumptions'!$J$31,AV$47&gt;=$FQ229,AV$47&lt;=$FR229)*(('Summary&amp;Assumptions'!$H$25*$C229)*(1+'Summary&amp;Assumptions'!$J$29)^(AV$46-1))</f>
        <v>0</v>
      </c>
      <c r="AR229" s="588">
        <f>AND(AW$55&gt;0,SUM($E229:AQ229)&lt;'Summary&amp;Assumptions'!$G$32*$B229,$D229&gt;='Summary&amp;Assumptions'!$D$17,AW$47&gt;=$D229,AW$47&lt;=EDATE($D229,'Summary&amp;Assumptions'!$G$32))*$B229+AND(AW$56&lt;'Summary&amp;Assumptions'!$J$31,AW$47&gt;=$FO229,AW$47&lt;=$FP229)*(('Summary&amp;Assumptions'!$H$25*$C229)*(1+'Summary&amp;Assumptions'!$J$29)^(AW$46-1))+AND(AW$56&lt;'Summary&amp;Assumptions'!$J$31,AW$47&gt;=$FQ229,AW$47&lt;=$FR229)*(('Summary&amp;Assumptions'!$H$25*$C229)*(1+'Summary&amp;Assumptions'!$J$29)^(AW$46-1))</f>
        <v>0</v>
      </c>
      <c r="AS229" s="588">
        <f>AND(AX$55&gt;0,SUM($E229:AR229)&lt;'Summary&amp;Assumptions'!$G$32*$B229,$D229&gt;='Summary&amp;Assumptions'!$D$17,AX$47&gt;=$D229,AX$47&lt;=EDATE($D229,'Summary&amp;Assumptions'!$G$32))*$B229+AND(AX$56&lt;'Summary&amp;Assumptions'!$J$31,AX$47&gt;=$FO229,AX$47&lt;=$FP229)*(('Summary&amp;Assumptions'!$H$25*$C229)*(1+'Summary&amp;Assumptions'!$J$29)^(AX$46-1))+AND(AX$56&lt;'Summary&amp;Assumptions'!$J$31,AX$47&gt;=$FQ229,AX$47&lt;=$FR229)*(('Summary&amp;Assumptions'!$H$25*$C229)*(1+'Summary&amp;Assumptions'!$J$29)^(AX$46-1))</f>
        <v>0</v>
      </c>
      <c r="AT229" s="588">
        <f>AND(AY$55&gt;0,SUM($E229:AS229)&lt;'Summary&amp;Assumptions'!$G$32*$B229,$D229&gt;='Summary&amp;Assumptions'!$D$17,AY$47&gt;=$D229,AY$47&lt;=EDATE($D229,'Summary&amp;Assumptions'!$G$32))*$B229+AND(AY$56&lt;'Summary&amp;Assumptions'!$J$31,AY$47&gt;=$FO229,AY$47&lt;=$FP229)*(('Summary&amp;Assumptions'!$H$25*$C229)*(1+'Summary&amp;Assumptions'!$J$29)^(AY$46-1))+AND(AY$56&lt;'Summary&amp;Assumptions'!$J$31,AY$47&gt;=$FQ229,AY$47&lt;=$FR229)*(('Summary&amp;Assumptions'!$H$25*$C229)*(1+'Summary&amp;Assumptions'!$J$29)^(AY$46-1))</f>
        <v>0</v>
      </c>
      <c r="AU229" s="588">
        <f>AND(AZ$55&gt;0,SUM($E229:AT229)&lt;'Summary&amp;Assumptions'!$G$32*$B229,$D229&gt;='Summary&amp;Assumptions'!$D$17,AZ$47&gt;=$D229,AZ$47&lt;=EDATE($D229,'Summary&amp;Assumptions'!$G$32))*$B229+AND(AZ$56&lt;'Summary&amp;Assumptions'!$J$31,AZ$47&gt;=$FO229,AZ$47&lt;=$FP229)*(('Summary&amp;Assumptions'!$H$25*$C229)*(1+'Summary&amp;Assumptions'!$J$29)^(AZ$46-1))+AND(AZ$56&lt;'Summary&amp;Assumptions'!$J$31,AZ$47&gt;=$FQ229,AZ$47&lt;=$FR229)*(('Summary&amp;Assumptions'!$H$25*$C229)*(1+'Summary&amp;Assumptions'!$J$29)^(AZ$46-1))</f>
        <v>0</v>
      </c>
      <c r="AV229" s="588">
        <f>AND(BA$55&gt;0,SUM($E229:AU229)&lt;'Summary&amp;Assumptions'!$G$32*$B229,$D229&gt;='Summary&amp;Assumptions'!$D$17,BA$47&gt;=$D229,BA$47&lt;=EDATE($D229,'Summary&amp;Assumptions'!$G$32))*$B229+AND(BA$56&lt;'Summary&amp;Assumptions'!$J$31,BA$47&gt;=$FO229,BA$47&lt;=$FP229)*(('Summary&amp;Assumptions'!$H$25*$C229)*(1+'Summary&amp;Assumptions'!$J$29)^(BA$46-1))+AND(BA$56&lt;'Summary&amp;Assumptions'!$J$31,BA$47&gt;=$FQ229,BA$47&lt;=$FR229)*(('Summary&amp;Assumptions'!$H$25*$C229)*(1+'Summary&amp;Assumptions'!$J$29)^(BA$46-1))</f>
        <v>0</v>
      </c>
      <c r="AW229" s="588">
        <f>AND(BB$55&gt;0,SUM($E229:AV229)&lt;'Summary&amp;Assumptions'!$G$32*$B229,$D229&gt;='Summary&amp;Assumptions'!$D$17,BB$47&gt;=$D229,BB$47&lt;=EDATE($D229,'Summary&amp;Assumptions'!$G$32))*$B229+AND(BB$56&lt;'Summary&amp;Assumptions'!$J$31,BB$47&gt;=$FO229,BB$47&lt;=$FP229)*(('Summary&amp;Assumptions'!$H$25*$C229)*(1+'Summary&amp;Assumptions'!$J$29)^(BB$46-1))+AND(BB$56&lt;'Summary&amp;Assumptions'!$J$31,BB$47&gt;=$FQ229,BB$47&lt;=$FR229)*(('Summary&amp;Assumptions'!$H$25*$C229)*(1+'Summary&amp;Assumptions'!$J$29)^(BB$46-1))</f>
        <v>0</v>
      </c>
      <c r="AX229" s="588">
        <f>AND(BC$55&gt;0,SUM($E229:AW229)&lt;'Summary&amp;Assumptions'!$G$32*$B229,$D229&gt;='Summary&amp;Assumptions'!$D$17,BC$47&gt;=$D229,BC$47&lt;=EDATE($D229,'Summary&amp;Assumptions'!$G$32))*$B229+AND(BC$56&lt;'Summary&amp;Assumptions'!$J$31,BC$47&gt;=$FO229,BC$47&lt;=$FP229)*(('Summary&amp;Assumptions'!$H$25*$C229)*(1+'Summary&amp;Assumptions'!$J$29)^(BC$46-1))+AND(BC$56&lt;'Summary&amp;Assumptions'!$J$31,BC$47&gt;=$FQ229,BC$47&lt;=$FR229)*(('Summary&amp;Assumptions'!$H$25*$C229)*(1+'Summary&amp;Assumptions'!$J$29)^(BC$46-1))</f>
        <v>0</v>
      </c>
      <c r="AY229" s="588">
        <f>AND(BD$55&gt;0,SUM($E229:AX229)&lt;'Summary&amp;Assumptions'!$G$32*$B229,$D229&gt;='Summary&amp;Assumptions'!$D$17,BD$47&gt;=$D229,BD$47&lt;=EDATE($D229,'Summary&amp;Assumptions'!$G$32))*$B229+AND(BD$56&lt;'Summary&amp;Assumptions'!$J$31,BD$47&gt;=$FO229,BD$47&lt;=$FP229)*(('Summary&amp;Assumptions'!$H$25*$C229)*(1+'Summary&amp;Assumptions'!$J$29)^(BD$46-1))+AND(BD$56&lt;'Summary&amp;Assumptions'!$J$31,BD$47&gt;=$FQ229,BD$47&lt;=$FR229)*(('Summary&amp;Assumptions'!$H$25*$C229)*(1+'Summary&amp;Assumptions'!$J$29)^(BD$46-1))</f>
        <v>0</v>
      </c>
      <c r="AZ229" s="588">
        <f>AND(BE$55&gt;0,SUM($E229:AY229)&lt;'Summary&amp;Assumptions'!$G$32*$B229,$D229&gt;='Summary&amp;Assumptions'!$D$17,BE$47&gt;=$D229,BE$47&lt;=EDATE($D229,'Summary&amp;Assumptions'!$G$32))*$B229+AND(BE$56&lt;'Summary&amp;Assumptions'!$J$31,BE$47&gt;=$FO229,BE$47&lt;=$FP229)*(('Summary&amp;Assumptions'!$H$25*$C229)*(1+'Summary&amp;Assumptions'!$J$29)^(BE$46-1))+AND(BE$56&lt;'Summary&amp;Assumptions'!$J$31,BE$47&gt;=$FQ229,BE$47&lt;=$FR229)*(('Summary&amp;Assumptions'!$H$25*$C229)*(1+'Summary&amp;Assumptions'!$J$29)^(BE$46-1))</f>
        <v>0</v>
      </c>
      <c r="BA229" s="588">
        <f>AND(BF$55&gt;0,SUM($E229:AZ229)&lt;'Summary&amp;Assumptions'!$G$32*$B229,$D229&gt;='Summary&amp;Assumptions'!$D$17,BF$47&gt;=$D229,BF$47&lt;=EDATE($D229,'Summary&amp;Assumptions'!$G$32))*$B229+AND(BF$56&lt;'Summary&amp;Assumptions'!$J$31,BF$47&gt;=$FO229,BF$47&lt;=$FP229)*(('Summary&amp;Assumptions'!$H$25*$C229)*(1+'Summary&amp;Assumptions'!$J$29)^(BF$46-1))+AND(BF$56&lt;'Summary&amp;Assumptions'!$J$31,BF$47&gt;=$FQ229,BF$47&lt;=$FR229)*(('Summary&amp;Assumptions'!$H$25*$C229)*(1+'Summary&amp;Assumptions'!$J$29)^(BF$46-1))</f>
        <v>0</v>
      </c>
      <c r="BB229" s="588">
        <f>AND(BG$55&gt;0,SUM($E229:BA229)&lt;'Summary&amp;Assumptions'!$G$32*$B229,$D229&gt;='Summary&amp;Assumptions'!$D$17,BG$47&gt;=$D229,BG$47&lt;=EDATE($D229,'Summary&amp;Assumptions'!$G$32))*$B229+AND(BG$56&lt;'Summary&amp;Assumptions'!$J$31,BG$47&gt;=$FO229,BG$47&lt;=$FP229)*(('Summary&amp;Assumptions'!$H$25*$C229)*(1+'Summary&amp;Assumptions'!$J$29)^(BG$46-1))+AND(BG$56&lt;'Summary&amp;Assumptions'!$J$31,BG$47&gt;=$FQ229,BG$47&lt;=$FR229)*(('Summary&amp;Assumptions'!$H$25*$C229)*(1+'Summary&amp;Assumptions'!$J$29)^(BG$46-1))</f>
        <v>0</v>
      </c>
      <c r="BC229" s="588">
        <f>AND(BH$55&gt;0,SUM($E229:BB229)&lt;'Summary&amp;Assumptions'!$G$32*$B229,$D229&gt;='Summary&amp;Assumptions'!$D$17,BH$47&gt;=$D229,BH$47&lt;=EDATE($D229,'Summary&amp;Assumptions'!$G$32))*$B229+AND(BH$56&lt;'Summary&amp;Assumptions'!$J$31,BH$47&gt;=$FO229,BH$47&lt;=$FP229)*(('Summary&amp;Assumptions'!$H$25*$C229)*(1+'Summary&amp;Assumptions'!$J$29)^(BH$46-1))+AND(BH$56&lt;'Summary&amp;Assumptions'!$J$31,BH$47&gt;=$FQ229,BH$47&lt;=$FR229)*(('Summary&amp;Assumptions'!$H$25*$C229)*(1+'Summary&amp;Assumptions'!$J$29)^(BH$46-1))</f>
        <v>0</v>
      </c>
      <c r="BD229" s="588">
        <f>AND(BI$55&gt;0,SUM($E229:BC229)&lt;'Summary&amp;Assumptions'!$G$32*$B229,$D229&gt;='Summary&amp;Assumptions'!$D$17,BI$47&gt;=$D229,BI$47&lt;=EDATE($D229,'Summary&amp;Assumptions'!$G$32))*$B229+AND(BI$56&lt;'Summary&amp;Assumptions'!$J$31,BI$47&gt;=$FO229,BI$47&lt;=$FP229)*(('Summary&amp;Assumptions'!$H$25*$C229)*(1+'Summary&amp;Assumptions'!$J$29)^(BI$46-1))+AND(BI$56&lt;'Summary&amp;Assumptions'!$J$31,BI$47&gt;=$FQ229,BI$47&lt;=$FR229)*(('Summary&amp;Assumptions'!$H$25*$C229)*(1+'Summary&amp;Assumptions'!$J$29)^(BI$46-1))</f>
        <v>0</v>
      </c>
      <c r="BE229" s="588">
        <f>AND(BJ$55&gt;0,SUM($E229:BD229)&lt;'Summary&amp;Assumptions'!$G$32*$B229,$D229&gt;='Summary&amp;Assumptions'!$D$17,BJ$47&gt;=$D229,BJ$47&lt;=EDATE($D229,'Summary&amp;Assumptions'!$G$32))*$B229+AND(BJ$56&lt;'Summary&amp;Assumptions'!$J$31,BJ$47&gt;=$FO229,BJ$47&lt;=$FP229)*(('Summary&amp;Assumptions'!$H$25*$C229)*(1+'Summary&amp;Assumptions'!$J$29)^(BJ$46-1))+AND(BJ$56&lt;'Summary&amp;Assumptions'!$J$31,BJ$47&gt;=$FQ229,BJ$47&lt;=$FR229)*(('Summary&amp;Assumptions'!$H$25*$C229)*(1+'Summary&amp;Assumptions'!$J$29)^(BJ$46-1))</f>
        <v>0</v>
      </c>
      <c r="BF229" s="588">
        <f>AND(BK$55&gt;0,SUM($E229:BE229)&lt;'Summary&amp;Assumptions'!$G$32*$B229,$D229&gt;='Summary&amp;Assumptions'!$D$17,BK$47&gt;=$D229,BK$47&lt;=EDATE($D229,'Summary&amp;Assumptions'!$G$32))*$B229+AND(BK$56&lt;'Summary&amp;Assumptions'!$J$31,BK$47&gt;=$FO229,BK$47&lt;=$FP229)*(('Summary&amp;Assumptions'!$H$25*$C229)*(1+'Summary&amp;Assumptions'!$J$29)^(BK$46-1))+AND(BK$56&lt;'Summary&amp;Assumptions'!$J$31,BK$47&gt;=$FQ229,BK$47&lt;=$FR229)*(('Summary&amp;Assumptions'!$H$25*$C229)*(1+'Summary&amp;Assumptions'!$J$29)^(BK$46-1))</f>
        <v>0</v>
      </c>
      <c r="BG229" s="588">
        <f>AND(BL$55&gt;0,SUM($E229:BF229)&lt;'Summary&amp;Assumptions'!$G$32*$B229,$D229&gt;='Summary&amp;Assumptions'!$D$17,BL$47&gt;=$D229,BL$47&lt;=EDATE($D229,'Summary&amp;Assumptions'!$G$32))*$B229+AND(BL$56&lt;'Summary&amp;Assumptions'!$J$31,BL$47&gt;=$FO229,BL$47&lt;=$FP229)*(('Summary&amp;Assumptions'!$H$25*$C229)*(1+'Summary&amp;Assumptions'!$J$29)^(BL$46-1))+AND(BL$56&lt;'Summary&amp;Assumptions'!$J$31,BL$47&gt;=$FQ229,BL$47&lt;=$FR229)*(('Summary&amp;Assumptions'!$H$25*$C229)*(1+'Summary&amp;Assumptions'!$J$29)^(BL$46-1))</f>
        <v>0</v>
      </c>
      <c r="BH229" s="588">
        <f>AND(BM$55&gt;0,SUM($E229:BG229)&lt;'Summary&amp;Assumptions'!$G$32*$B229,$D229&gt;='Summary&amp;Assumptions'!$D$17,BM$47&gt;=$D229,BM$47&lt;=EDATE($D229,'Summary&amp;Assumptions'!$G$32))*$B229+AND(BM$56&lt;'Summary&amp;Assumptions'!$J$31,BM$47&gt;=$FO229,BM$47&lt;=$FP229)*(('Summary&amp;Assumptions'!$H$25*$C229)*(1+'Summary&amp;Assumptions'!$J$29)^(BM$46-1))+AND(BM$56&lt;'Summary&amp;Assumptions'!$J$31,BM$47&gt;=$FQ229,BM$47&lt;=$FR229)*(('Summary&amp;Assumptions'!$H$25*$C229)*(1+'Summary&amp;Assumptions'!$J$29)^(BM$46-1))</f>
        <v>0</v>
      </c>
      <c r="BI229" s="588">
        <f>AND(BN$55&gt;0,SUM($E229:BH229)&lt;'Summary&amp;Assumptions'!$G$32*$B229,$D229&gt;='Summary&amp;Assumptions'!$D$17,BN$47&gt;=$D229,BN$47&lt;=EDATE($D229,'Summary&amp;Assumptions'!$G$32))*$B229+AND(BN$56&lt;'Summary&amp;Assumptions'!$J$31,BN$47&gt;=$FO229,BN$47&lt;=$FP229)*(('Summary&amp;Assumptions'!$H$25*$C229)*(1+'Summary&amp;Assumptions'!$J$29)^(BN$46-1))+AND(BN$56&lt;'Summary&amp;Assumptions'!$J$31,BN$47&gt;=$FQ229,BN$47&lt;=$FR229)*(('Summary&amp;Assumptions'!$H$25*$C229)*(1+'Summary&amp;Assumptions'!$J$29)^(BN$46-1))</f>
        <v>0</v>
      </c>
      <c r="BJ229" s="588">
        <f>AND(BO$55&gt;0,SUM($E229:BI229)&lt;'Summary&amp;Assumptions'!$G$32*$B229,$D229&gt;='Summary&amp;Assumptions'!$D$17,BO$47&gt;=$D229,BO$47&lt;=EDATE($D229,'Summary&amp;Assumptions'!$G$32))*$B229+AND(BO$56&lt;'Summary&amp;Assumptions'!$J$31,BO$47&gt;=$FO229,BO$47&lt;=$FP229)*(('Summary&amp;Assumptions'!$H$25*$C229)*(1+'Summary&amp;Assumptions'!$J$29)^(BO$46-1))+AND(BO$56&lt;'Summary&amp;Assumptions'!$J$31,BO$47&gt;=$FQ229,BO$47&lt;=$FR229)*(('Summary&amp;Assumptions'!$H$25*$C229)*(1+'Summary&amp;Assumptions'!$J$29)^(BO$46-1))</f>
        <v>0</v>
      </c>
      <c r="BK229" s="588">
        <f>AND(BP$55&gt;0,SUM($E229:BJ229)&lt;'Summary&amp;Assumptions'!$G$32*$B229,$D229&gt;='Summary&amp;Assumptions'!$D$17,BP$47&gt;=$D229,BP$47&lt;=EDATE($D229,'Summary&amp;Assumptions'!$G$32))*$B229+AND(BP$56&lt;'Summary&amp;Assumptions'!$J$31,BP$47&gt;=$FO229,BP$47&lt;=$FP229)*(('Summary&amp;Assumptions'!$H$25*$C229)*(1+'Summary&amp;Assumptions'!$J$29)^(BP$46-1))+AND(BP$56&lt;'Summary&amp;Assumptions'!$J$31,BP$47&gt;=$FQ229,BP$47&lt;=$FR229)*(('Summary&amp;Assumptions'!$H$25*$C229)*(1+'Summary&amp;Assumptions'!$J$29)^(BP$46-1))</f>
        <v>0</v>
      </c>
      <c r="BL229" s="588">
        <f>AND(BQ$55&gt;0,SUM($E229:BK229)&lt;'Summary&amp;Assumptions'!$G$32*$B229,$D229&gt;='Summary&amp;Assumptions'!$D$17,BQ$47&gt;=$D229,BQ$47&lt;=EDATE($D229,'Summary&amp;Assumptions'!$G$32))*$B229+AND(BQ$56&lt;'Summary&amp;Assumptions'!$J$31,BQ$47&gt;=$FO229,BQ$47&lt;=$FP229)*(('Summary&amp;Assumptions'!$H$25*$C229)*(1+'Summary&amp;Assumptions'!$J$29)^(BQ$46-1))+AND(BQ$56&lt;'Summary&amp;Assumptions'!$J$31,BQ$47&gt;=$FQ229,BQ$47&lt;=$FR229)*(('Summary&amp;Assumptions'!$H$25*$C229)*(1+'Summary&amp;Assumptions'!$J$29)^(BQ$46-1))</f>
        <v>0</v>
      </c>
      <c r="BM229" s="588">
        <f>AND(BR$55&gt;0,SUM($E229:BL229)&lt;'Summary&amp;Assumptions'!$G$32*$B229,$D229&gt;='Summary&amp;Assumptions'!$D$17,BR$47&gt;=$D229,BR$47&lt;=EDATE($D229,'Summary&amp;Assumptions'!$G$32))*$B229+AND(BR$56&lt;'Summary&amp;Assumptions'!$J$31,BR$47&gt;=$FO229,BR$47&lt;=$FP229)*(('Summary&amp;Assumptions'!$H$25*$C229)*(1+'Summary&amp;Assumptions'!$J$29)^(BR$46-1))+AND(BR$56&lt;'Summary&amp;Assumptions'!$J$31,BR$47&gt;=$FQ229,BR$47&lt;=$FR229)*(('Summary&amp;Assumptions'!$H$25*$C229)*(1+'Summary&amp;Assumptions'!$J$29)^(BR$46-1))</f>
        <v>0</v>
      </c>
      <c r="BN229" s="588">
        <f>AND(BS$55&gt;0,SUM($E229:BM229)&lt;'Summary&amp;Assumptions'!$G$32*$B229,$D229&gt;='Summary&amp;Assumptions'!$D$17,BS$47&gt;=$D229,BS$47&lt;=EDATE($D229,'Summary&amp;Assumptions'!$G$32))*$B229+AND(BS$56&lt;'Summary&amp;Assumptions'!$J$31,BS$47&gt;=$FO229,BS$47&lt;=$FP229)*(('Summary&amp;Assumptions'!$H$25*$C229)*(1+'Summary&amp;Assumptions'!$J$29)^(BS$46-1))+AND(BS$56&lt;'Summary&amp;Assumptions'!$J$31,BS$47&gt;=$FQ229,BS$47&lt;=$FR229)*(('Summary&amp;Assumptions'!$H$25*$C229)*(1+'Summary&amp;Assumptions'!$J$29)^(BS$46-1))</f>
        <v>0</v>
      </c>
      <c r="BO229" s="588">
        <f>AND(BT$55&gt;0,SUM($E229:BN229)&lt;'Summary&amp;Assumptions'!$G$32*$B229,$D229&gt;='Summary&amp;Assumptions'!$D$17,BT$47&gt;=$D229,BT$47&lt;=EDATE($D229,'Summary&amp;Assumptions'!$G$32))*$B229+AND(BT$56&lt;'Summary&amp;Assumptions'!$J$31,BT$47&gt;=$FO229,BT$47&lt;=$FP229)*(('Summary&amp;Assumptions'!$H$25*$C229)*(1+'Summary&amp;Assumptions'!$J$29)^(BT$46-1))+AND(BT$56&lt;'Summary&amp;Assumptions'!$J$31,BT$47&gt;=$FQ229,BT$47&lt;=$FR229)*(('Summary&amp;Assumptions'!$H$25*$C229)*(1+'Summary&amp;Assumptions'!$J$29)^(BT$46-1))</f>
        <v>0</v>
      </c>
      <c r="BP229" s="588">
        <f>AND(BU$55&gt;0,SUM($E229:BO229)&lt;'Summary&amp;Assumptions'!$G$32*$B229,$D229&gt;='Summary&amp;Assumptions'!$D$17,BU$47&gt;=$D229,BU$47&lt;=EDATE($D229,'Summary&amp;Assumptions'!$G$32))*$B229+AND(BU$56&lt;'Summary&amp;Assumptions'!$J$31,BU$47&gt;=$FO229,BU$47&lt;=$FP229)*(('Summary&amp;Assumptions'!$H$25*$C229)*(1+'Summary&amp;Assumptions'!$J$29)^(BU$46-1))+AND(BU$56&lt;'Summary&amp;Assumptions'!$J$31,BU$47&gt;=$FQ229,BU$47&lt;=$FR229)*(('Summary&amp;Assumptions'!$H$25*$C229)*(1+'Summary&amp;Assumptions'!$J$29)^(BU$46-1))</f>
        <v>0</v>
      </c>
      <c r="BQ229" s="588">
        <f>AND(BV$55&gt;0,SUM($E229:BP229)&lt;'Summary&amp;Assumptions'!$G$32*$B229,$D229&gt;='Summary&amp;Assumptions'!$D$17,BV$47&gt;=$D229,BV$47&lt;=EDATE($D229,'Summary&amp;Assumptions'!$G$32))*$B229+AND(BV$56&lt;'Summary&amp;Assumptions'!$J$31,BV$47&gt;=$FO229,BV$47&lt;=$FP229)*(('Summary&amp;Assumptions'!$H$25*$C229)*(1+'Summary&amp;Assumptions'!$J$29)^(BV$46-1))+AND(BV$56&lt;'Summary&amp;Assumptions'!$J$31,BV$47&gt;=$FQ229,BV$47&lt;=$FR229)*(('Summary&amp;Assumptions'!$H$25*$C229)*(1+'Summary&amp;Assumptions'!$J$29)^(BV$46-1))</f>
        <v>0</v>
      </c>
      <c r="BR229" s="588">
        <f>AND(BW$55&gt;0,SUM($E229:BQ229)&lt;'Summary&amp;Assumptions'!$G$32*$B229,$D229&gt;='Summary&amp;Assumptions'!$D$17,BW$47&gt;=$D229,BW$47&lt;=EDATE($D229,'Summary&amp;Assumptions'!$G$32))*$B229+AND(BW$56&lt;'Summary&amp;Assumptions'!$J$31,BW$47&gt;=$FO229,BW$47&lt;=$FP229)*(('Summary&amp;Assumptions'!$H$25*$C229)*(1+'Summary&amp;Assumptions'!$J$29)^(BW$46-1))+AND(BW$56&lt;'Summary&amp;Assumptions'!$J$31,BW$47&gt;=$FQ229,BW$47&lt;=$FR229)*(('Summary&amp;Assumptions'!$H$25*$C229)*(1+'Summary&amp;Assumptions'!$J$29)^(BW$46-1))</f>
        <v>0</v>
      </c>
      <c r="BS229" s="588">
        <f>AND(BX$55&gt;0,SUM($E229:BR229)&lt;'Summary&amp;Assumptions'!$G$32*$B229,$D229&gt;='Summary&amp;Assumptions'!$D$17,BX$47&gt;=$D229,BX$47&lt;=EDATE($D229,'Summary&amp;Assumptions'!$G$32))*$B229+AND(BX$56&lt;'Summary&amp;Assumptions'!$J$31,BX$47&gt;=$FO229,BX$47&lt;=$FP229)*(('Summary&amp;Assumptions'!$H$25*$C229)*(1+'Summary&amp;Assumptions'!$J$29)^(BX$46-1))+AND(BX$56&lt;'Summary&amp;Assumptions'!$J$31,BX$47&gt;=$FQ229,BX$47&lt;=$FR229)*(('Summary&amp;Assumptions'!$H$25*$C229)*(1+'Summary&amp;Assumptions'!$J$29)^(BX$46-1))</f>
        <v>0</v>
      </c>
      <c r="BT229" s="588">
        <f>AND(BY$55&gt;0,SUM($E229:BS229)&lt;'Summary&amp;Assumptions'!$G$32*$B229,$D229&gt;='Summary&amp;Assumptions'!$D$17,BY$47&gt;=$D229,BY$47&lt;=EDATE($D229,'Summary&amp;Assumptions'!$G$32))*$B229+AND(BY$56&lt;'Summary&amp;Assumptions'!$J$31,BY$47&gt;=$FO229,BY$47&lt;=$FP229)*(('Summary&amp;Assumptions'!$H$25*$C229)*(1+'Summary&amp;Assumptions'!$J$29)^(BY$46-1))+AND(BY$56&lt;'Summary&amp;Assumptions'!$J$31,BY$47&gt;=$FQ229,BY$47&lt;=$FR229)*(('Summary&amp;Assumptions'!$H$25*$C229)*(1+'Summary&amp;Assumptions'!$J$29)^(BY$46-1))</f>
        <v>0</v>
      </c>
      <c r="BU229" s="588">
        <f>AND(BZ$55&gt;0,SUM($E229:BT229)&lt;'Summary&amp;Assumptions'!$G$32*$B229,$D229&gt;='Summary&amp;Assumptions'!$D$17,BZ$47&gt;=$D229,BZ$47&lt;=EDATE($D229,'Summary&amp;Assumptions'!$G$32))*$B229+AND(BZ$56&lt;'Summary&amp;Assumptions'!$J$31,BZ$47&gt;=$FO229,BZ$47&lt;=$FP229)*(('Summary&amp;Assumptions'!$H$25*$C229)*(1+'Summary&amp;Assumptions'!$J$29)^(BZ$46-1))+AND(BZ$56&lt;'Summary&amp;Assumptions'!$J$31,BZ$47&gt;=$FQ229,BZ$47&lt;=$FR229)*(('Summary&amp;Assumptions'!$H$25*$C229)*(1+'Summary&amp;Assumptions'!$J$29)^(BZ$46-1))</f>
        <v>0</v>
      </c>
      <c r="BV229" s="588">
        <f>AND(CA$55&gt;0,SUM($E229:BU229)&lt;'Summary&amp;Assumptions'!$G$32*$B229,$D229&gt;='Summary&amp;Assumptions'!$D$17,CA$47&gt;=$D229,CA$47&lt;=EDATE($D229,'Summary&amp;Assumptions'!$G$32))*$B229+AND(CA$56&lt;'Summary&amp;Assumptions'!$J$31,CA$47&gt;=$FO229,CA$47&lt;=$FP229)*(('Summary&amp;Assumptions'!$H$25*$C229)*(1+'Summary&amp;Assumptions'!$J$29)^(CA$46-1))+AND(CA$56&lt;'Summary&amp;Assumptions'!$J$31,CA$47&gt;=$FQ229,CA$47&lt;=$FR229)*(('Summary&amp;Assumptions'!$H$25*$C229)*(1+'Summary&amp;Assumptions'!$J$29)^(CA$46-1))</f>
        <v>0</v>
      </c>
      <c r="BW229" s="588">
        <f>AND(CB$55&gt;0,SUM($E229:BV229)&lt;'Summary&amp;Assumptions'!$G$32*$B229,$D229&gt;='Summary&amp;Assumptions'!$D$17,CB$47&gt;=$D229,CB$47&lt;=EDATE($D229,'Summary&amp;Assumptions'!$G$32))*$B229+AND(CB$56&lt;'Summary&amp;Assumptions'!$J$31,CB$47&gt;=$FO229,CB$47&lt;=$FP229)*(('Summary&amp;Assumptions'!$H$25*$C229)*(1+'Summary&amp;Assumptions'!$J$29)^(CB$46-1))+AND(CB$56&lt;'Summary&amp;Assumptions'!$J$31,CB$47&gt;=$FQ229,CB$47&lt;=$FR229)*(('Summary&amp;Assumptions'!$H$25*$C229)*(1+'Summary&amp;Assumptions'!$J$29)^(CB$46-1))</f>
        <v>0</v>
      </c>
      <c r="BX229" s="588">
        <f>AND(CC$55&gt;0,SUM($E229:BW229)&lt;'Summary&amp;Assumptions'!$G$32*$B229,$D229&gt;='Summary&amp;Assumptions'!$D$17,CC$47&gt;=$D229,CC$47&lt;=EDATE($D229,'Summary&amp;Assumptions'!$G$32))*$B229+AND(CC$56&lt;'Summary&amp;Assumptions'!$J$31,CC$47&gt;=$FO229,CC$47&lt;=$FP229)*(('Summary&amp;Assumptions'!$H$25*$C229)*(1+'Summary&amp;Assumptions'!$J$29)^(CC$46-1))+AND(CC$56&lt;'Summary&amp;Assumptions'!$J$31,CC$47&gt;=$FQ229,CC$47&lt;=$FR229)*(('Summary&amp;Assumptions'!$H$25*$C229)*(1+'Summary&amp;Assumptions'!$J$29)^(CC$46-1))</f>
        <v>0</v>
      </c>
      <c r="BY229" s="588">
        <f>AND(CD$55&gt;0,SUM($E229:BX229)&lt;'Summary&amp;Assumptions'!$G$32*$B229,$D229&gt;='Summary&amp;Assumptions'!$D$17,CD$47&gt;=$D229,CD$47&lt;=EDATE($D229,'Summary&amp;Assumptions'!$G$32))*$B229+AND(CD$56&lt;'Summary&amp;Assumptions'!$J$31,CD$47&gt;=$FO229,CD$47&lt;=$FP229)*(('Summary&amp;Assumptions'!$H$25*$C229)*(1+'Summary&amp;Assumptions'!$J$29)^(CD$46-1))+AND(CD$56&lt;'Summary&amp;Assumptions'!$J$31,CD$47&gt;=$FQ229,CD$47&lt;=$FR229)*(('Summary&amp;Assumptions'!$H$25*$C229)*(1+'Summary&amp;Assumptions'!$J$29)^(CD$46-1))</f>
        <v>0</v>
      </c>
      <c r="BZ229" s="588">
        <f>AND(CE$55&gt;0,SUM($E229:BY229)&lt;'Summary&amp;Assumptions'!$G$32*$B229,$D229&gt;='Summary&amp;Assumptions'!$D$17,CE$47&gt;=$D229,CE$47&lt;=EDATE($D229,'Summary&amp;Assumptions'!$G$32))*$B229+AND(CE$56&lt;'Summary&amp;Assumptions'!$J$31,CE$47&gt;=$FO229,CE$47&lt;=$FP229)*(('Summary&amp;Assumptions'!$H$25*$C229)*(1+'Summary&amp;Assumptions'!$J$29)^(CE$46-1))+AND(CE$56&lt;'Summary&amp;Assumptions'!$J$31,CE$47&gt;=$FQ229,CE$47&lt;=$FR229)*(('Summary&amp;Assumptions'!$H$25*$C229)*(1+'Summary&amp;Assumptions'!$J$29)^(CE$46-1))</f>
        <v>0</v>
      </c>
      <c r="CA229" s="588">
        <f>AND(CF$55&gt;0,SUM($E229:BZ229)&lt;'Summary&amp;Assumptions'!$G$32*$B229,$D229&gt;='Summary&amp;Assumptions'!$D$17,CF$47&gt;=$D229,CF$47&lt;=EDATE($D229,'Summary&amp;Assumptions'!$G$32))*$B229+AND(CF$56&lt;'Summary&amp;Assumptions'!$J$31,CF$47&gt;=$FO229,CF$47&lt;=$FP229)*(('Summary&amp;Assumptions'!$H$25*$C229)*(1+'Summary&amp;Assumptions'!$J$29)^(CF$46-1))+AND(CF$56&lt;'Summary&amp;Assumptions'!$J$31,CF$47&gt;=$FQ229,CF$47&lt;=$FR229)*(('Summary&amp;Assumptions'!$H$25*$C229)*(1+'Summary&amp;Assumptions'!$J$29)^(CF$46-1))</f>
        <v>0</v>
      </c>
      <c r="CB229" s="588">
        <f>AND(CG$55&gt;0,SUM($E229:CA229)&lt;'Summary&amp;Assumptions'!$G$32*$B229,$D229&gt;='Summary&amp;Assumptions'!$D$17,CG$47&gt;=$D229,CG$47&lt;=EDATE($D229,'Summary&amp;Assumptions'!$G$32))*$B229+AND(CG$56&lt;'Summary&amp;Assumptions'!$J$31,CG$47&gt;=$FO229,CG$47&lt;=$FP229)*(('Summary&amp;Assumptions'!$H$25*$C229)*(1+'Summary&amp;Assumptions'!$J$29)^(CG$46-1))+AND(CG$56&lt;'Summary&amp;Assumptions'!$J$31,CG$47&gt;=$FQ229,CG$47&lt;=$FR229)*(('Summary&amp;Assumptions'!$H$25*$C229)*(1+'Summary&amp;Assumptions'!$J$29)^(CG$46-1))</f>
        <v>0</v>
      </c>
      <c r="CC229" s="588">
        <f>AND(CH$55&gt;0,SUM($E229:CB229)&lt;'Summary&amp;Assumptions'!$G$32*$B229,$D229&gt;='Summary&amp;Assumptions'!$D$17,CH$47&gt;=$D229,CH$47&lt;=EDATE($D229,'Summary&amp;Assumptions'!$G$32))*$B229+AND(CH$56&lt;'Summary&amp;Assumptions'!$J$31,CH$47&gt;=$FO229,CH$47&lt;=$FP229)*(('Summary&amp;Assumptions'!$H$25*$C229)*(1+'Summary&amp;Assumptions'!$J$29)^(CH$46-1))+AND(CH$56&lt;'Summary&amp;Assumptions'!$J$31,CH$47&gt;=$FQ229,CH$47&lt;=$FR229)*(('Summary&amp;Assumptions'!$H$25*$C229)*(1+'Summary&amp;Assumptions'!$J$29)^(CH$46-1))</f>
        <v>0</v>
      </c>
      <c r="CD229" s="588">
        <f>AND(CI$55&gt;0,SUM($E229:CC229)&lt;'Summary&amp;Assumptions'!$G$32*$B229,$D229&gt;='Summary&amp;Assumptions'!$D$17,CI$47&gt;=$D229,CI$47&lt;=EDATE($D229,'Summary&amp;Assumptions'!$G$32))*$B229+AND(CI$56&lt;'Summary&amp;Assumptions'!$J$31,CI$47&gt;=$FO229,CI$47&lt;=$FP229)*(('Summary&amp;Assumptions'!$H$25*$C229)*(1+'Summary&amp;Assumptions'!$J$29)^(CI$46-1))+AND(CI$56&lt;'Summary&amp;Assumptions'!$J$31,CI$47&gt;=$FQ229,CI$47&lt;=$FR229)*(('Summary&amp;Assumptions'!$H$25*$C229)*(1+'Summary&amp;Assumptions'!$J$29)^(CI$46-1))</f>
        <v>0</v>
      </c>
      <c r="CE229" s="588">
        <f>AND(CJ$55&gt;0,SUM($E229:CD229)&lt;'Summary&amp;Assumptions'!$G$32*$B229,$D229&gt;='Summary&amp;Assumptions'!$D$17,CJ$47&gt;=$D229,CJ$47&lt;=EDATE($D229,'Summary&amp;Assumptions'!$G$32))*$B229+AND(CJ$56&lt;'Summary&amp;Assumptions'!$J$31,CJ$47&gt;=$FO229,CJ$47&lt;=$FP229)*(('Summary&amp;Assumptions'!$H$25*$C229)*(1+'Summary&amp;Assumptions'!$J$29)^(CJ$46-1))+AND(CJ$56&lt;'Summary&amp;Assumptions'!$J$31,CJ$47&gt;=$FQ229,CJ$47&lt;=$FR229)*(('Summary&amp;Assumptions'!$H$25*$C229)*(1+'Summary&amp;Assumptions'!$J$29)^(CJ$46-1))</f>
        <v>0</v>
      </c>
      <c r="CF229" s="588">
        <f>AND(CK$55&gt;0,SUM($E229:CE229)&lt;'Summary&amp;Assumptions'!$G$32*$B229,$D229&gt;='Summary&amp;Assumptions'!$D$17,CK$47&gt;=$D229,CK$47&lt;=EDATE($D229,'Summary&amp;Assumptions'!$G$32))*$B229+AND(CK$56&lt;'Summary&amp;Assumptions'!$J$31,CK$47&gt;=$FO229,CK$47&lt;=$FP229)*(('Summary&amp;Assumptions'!$H$25*$C229)*(1+'Summary&amp;Assumptions'!$J$29)^(CK$46-1))+AND(CK$56&lt;'Summary&amp;Assumptions'!$J$31,CK$47&gt;=$FQ229,CK$47&lt;=$FR229)*(('Summary&amp;Assumptions'!$H$25*$C229)*(1+'Summary&amp;Assumptions'!$J$29)^(CK$46-1))</f>
        <v>0</v>
      </c>
      <c r="CG229" s="588">
        <f>AND(CL$55&gt;0,SUM($E229:CF229)&lt;'Summary&amp;Assumptions'!$G$32*$B229,$D229&gt;='Summary&amp;Assumptions'!$D$17,CL$47&gt;=$D229,CL$47&lt;=EDATE($D229,'Summary&amp;Assumptions'!$G$32))*$B229+AND(CL$56&lt;'Summary&amp;Assumptions'!$J$31,CL$47&gt;=$FO229,CL$47&lt;=$FP229)*(('Summary&amp;Assumptions'!$H$25*$C229)*(1+'Summary&amp;Assumptions'!$J$29)^(CL$46-1))+AND(CL$56&lt;'Summary&amp;Assumptions'!$J$31,CL$47&gt;=$FQ229,CL$47&lt;=$FR229)*(('Summary&amp;Assumptions'!$H$25*$C229)*(1+'Summary&amp;Assumptions'!$J$29)^(CL$46-1))</f>
        <v>0</v>
      </c>
      <c r="CH229" s="588">
        <f>AND(CM$55&gt;0,SUM($E229:CG229)&lt;'Summary&amp;Assumptions'!$G$32*$B229,$D229&gt;='Summary&amp;Assumptions'!$D$17,CM$47&gt;=$D229,CM$47&lt;=EDATE($D229,'Summary&amp;Assumptions'!$G$32))*$B229+AND(CM$56&lt;'Summary&amp;Assumptions'!$J$31,CM$47&gt;=$FO229,CM$47&lt;=$FP229)*(('Summary&amp;Assumptions'!$H$25*$C229)*(1+'Summary&amp;Assumptions'!$J$29)^(CM$46-1))+AND(CM$56&lt;'Summary&amp;Assumptions'!$J$31,CM$47&gt;=$FQ229,CM$47&lt;=$FR229)*(('Summary&amp;Assumptions'!$H$25*$C229)*(1+'Summary&amp;Assumptions'!$J$29)^(CM$46-1))</f>
        <v>0</v>
      </c>
      <c r="CI229" s="588">
        <f>AND(CN$55&gt;0,SUM($E229:CH229)&lt;'Summary&amp;Assumptions'!$G$32*$B229,$D229&gt;='Summary&amp;Assumptions'!$D$17,CN$47&gt;=$D229,CN$47&lt;=EDATE($D229,'Summary&amp;Assumptions'!$G$32))*$B229+AND(CN$56&lt;'Summary&amp;Assumptions'!$J$31,CN$47&gt;=$FO229,CN$47&lt;=$FP229)*(('Summary&amp;Assumptions'!$H$25*$C229)*(1+'Summary&amp;Assumptions'!$J$29)^(CN$46-1))+AND(CN$56&lt;'Summary&amp;Assumptions'!$J$31,CN$47&gt;=$FQ229,CN$47&lt;=$FR229)*(('Summary&amp;Assumptions'!$H$25*$C229)*(1+'Summary&amp;Assumptions'!$J$29)^(CN$46-1))</f>
        <v>0</v>
      </c>
      <c r="CJ229" s="588">
        <f>AND(CO$55&gt;0,SUM($E229:CI229)&lt;'Summary&amp;Assumptions'!$G$32*$B229,$D229&gt;='Summary&amp;Assumptions'!$D$17,CO$47&gt;=$D229,CO$47&lt;=EDATE($D229,'Summary&amp;Assumptions'!$G$32))*$B229+AND(CO$56&lt;'Summary&amp;Assumptions'!$J$31,CO$47&gt;=$FO229,CO$47&lt;=$FP229)*(('Summary&amp;Assumptions'!$H$25*$C229)*(1+'Summary&amp;Assumptions'!$J$29)^(CO$46-1))+AND(CO$56&lt;'Summary&amp;Assumptions'!$J$31,CO$47&gt;=$FQ229,CO$47&lt;=$FR229)*(('Summary&amp;Assumptions'!$H$25*$C229)*(1+'Summary&amp;Assumptions'!$J$29)^(CO$46-1))</f>
        <v>0</v>
      </c>
      <c r="CK229" s="588">
        <f>AND(CP$55&gt;0,SUM($E229:CJ229)&lt;'Summary&amp;Assumptions'!$G$32*$B229,$D229&gt;='Summary&amp;Assumptions'!$D$17,CP$47&gt;=$D229,CP$47&lt;=EDATE($D229,'Summary&amp;Assumptions'!$G$32))*$B229+AND(CP$56&lt;'Summary&amp;Assumptions'!$J$31,CP$47&gt;=$FO229,CP$47&lt;=$FP229)*(('Summary&amp;Assumptions'!$H$25*$C229)*(1+'Summary&amp;Assumptions'!$J$29)^(CP$46-1))+AND(CP$56&lt;'Summary&amp;Assumptions'!$J$31,CP$47&gt;=$FQ229,CP$47&lt;=$FR229)*(('Summary&amp;Assumptions'!$H$25*$C229)*(1+'Summary&amp;Assumptions'!$J$29)^(CP$46-1))</f>
        <v>0</v>
      </c>
      <c r="CL229" s="588">
        <f>AND(CQ$55&gt;0,SUM($E229:CK229)&lt;'Summary&amp;Assumptions'!$G$32*$B229,$D229&gt;='Summary&amp;Assumptions'!$D$17,CQ$47&gt;=$D229,CQ$47&lt;=EDATE($D229,'Summary&amp;Assumptions'!$G$32))*$B229+AND(CQ$56&lt;'Summary&amp;Assumptions'!$J$31,CQ$47&gt;=$FO229,CQ$47&lt;=$FP229)*(('Summary&amp;Assumptions'!$H$25*$C229)*(1+'Summary&amp;Assumptions'!$J$29)^(CQ$46-1))+AND(CQ$56&lt;'Summary&amp;Assumptions'!$J$31,CQ$47&gt;=$FQ229,CQ$47&lt;=$FR229)*(('Summary&amp;Assumptions'!$H$25*$C229)*(1+'Summary&amp;Assumptions'!$J$29)^(CQ$46-1))</f>
        <v>0</v>
      </c>
      <c r="CM229" s="588">
        <f>AND(CR$55&gt;0,SUM($E229:CL229)&lt;'Summary&amp;Assumptions'!$G$32*$B229,$D229&gt;='Summary&amp;Assumptions'!$D$17,CR$47&gt;=$D229,CR$47&lt;=EDATE($D229,'Summary&amp;Assumptions'!$G$32))*$B229+AND(CR$56&lt;'Summary&amp;Assumptions'!$J$31,CR$47&gt;=$FO229,CR$47&lt;=$FP229)*(('Summary&amp;Assumptions'!$H$25*$C229)*(1+'Summary&amp;Assumptions'!$J$29)^(CR$46-1))+AND(CR$56&lt;'Summary&amp;Assumptions'!$J$31,CR$47&gt;=$FQ229,CR$47&lt;=$FR229)*(('Summary&amp;Assumptions'!$H$25*$C229)*(1+'Summary&amp;Assumptions'!$J$29)^(CR$46-1))</f>
        <v>0</v>
      </c>
      <c r="CN229" s="588">
        <f>AND(CS$55&gt;0,SUM($E229:CM229)&lt;'Summary&amp;Assumptions'!$G$32*$B229,$D229&gt;='Summary&amp;Assumptions'!$D$17,CS$47&gt;=$D229,CS$47&lt;=EDATE($D229,'Summary&amp;Assumptions'!$G$32))*$B229+AND(CS$56&lt;'Summary&amp;Assumptions'!$J$31,CS$47&gt;=$FO229,CS$47&lt;=$FP229)*(('Summary&amp;Assumptions'!$H$25*$C229)*(1+'Summary&amp;Assumptions'!$J$29)^(CS$46-1))+AND(CS$56&lt;'Summary&amp;Assumptions'!$J$31,CS$47&gt;=$FQ229,CS$47&lt;=$FR229)*(('Summary&amp;Assumptions'!$H$25*$C229)*(1+'Summary&amp;Assumptions'!$J$29)^(CS$46-1))</f>
        <v>0</v>
      </c>
      <c r="CO229" s="588">
        <f>AND(CT$55&gt;0,SUM($E229:CN229)&lt;'Summary&amp;Assumptions'!$G$32*$B229,$D229&gt;='Summary&amp;Assumptions'!$D$17,CT$47&gt;=$D229,CT$47&lt;=EDATE($D229,'Summary&amp;Assumptions'!$G$32))*$B229+AND(CT$56&lt;'Summary&amp;Assumptions'!$J$31,CT$47&gt;=$FO229,CT$47&lt;=$FP229)*(('Summary&amp;Assumptions'!$H$25*$C229)*(1+'Summary&amp;Assumptions'!$J$29)^(CT$46-1))+AND(CT$56&lt;'Summary&amp;Assumptions'!$J$31,CT$47&gt;=$FQ229,CT$47&lt;=$FR229)*(('Summary&amp;Assumptions'!$H$25*$C229)*(1+'Summary&amp;Assumptions'!$J$29)^(CT$46-1))</f>
        <v>0</v>
      </c>
      <c r="CP229" s="588">
        <f>AND(CU$55&gt;0,SUM($E229:CO229)&lt;'Summary&amp;Assumptions'!$G$32*$B229,$D229&gt;='Summary&amp;Assumptions'!$D$17,CU$47&gt;=$D229,CU$47&lt;=EDATE($D229,'Summary&amp;Assumptions'!$G$32))*$B229+AND(CU$56&lt;'Summary&amp;Assumptions'!$J$31,CU$47&gt;=$FO229,CU$47&lt;=$FP229)*(('Summary&amp;Assumptions'!$H$25*$C229)*(1+'Summary&amp;Assumptions'!$J$29)^(CU$46-1))+AND(CU$56&lt;'Summary&amp;Assumptions'!$J$31,CU$47&gt;=$FQ229,CU$47&lt;=$FR229)*(('Summary&amp;Assumptions'!$H$25*$C229)*(1+'Summary&amp;Assumptions'!$J$29)^(CU$46-1))</f>
        <v>0</v>
      </c>
      <c r="CQ229" s="588">
        <f>AND(CV$55&gt;0,SUM($E229:CP229)&lt;'Summary&amp;Assumptions'!$G$32*$B229,$D229&gt;='Summary&amp;Assumptions'!$D$17,CV$47&gt;=$D229,CV$47&lt;=EDATE($D229,'Summary&amp;Assumptions'!$G$32))*$B229+AND(CV$56&lt;'Summary&amp;Assumptions'!$J$31,CV$47&gt;=$FO229,CV$47&lt;=$FP229)*(('Summary&amp;Assumptions'!$H$25*$C229)*(1+'Summary&amp;Assumptions'!$J$29)^(CV$46-1))+AND(CV$56&lt;'Summary&amp;Assumptions'!$J$31,CV$47&gt;=$FQ229,CV$47&lt;=$FR229)*(('Summary&amp;Assumptions'!$H$25*$C229)*(1+'Summary&amp;Assumptions'!$J$29)^(CV$46-1))</f>
        <v>0</v>
      </c>
      <c r="CR229" s="588">
        <f>AND(CW$55&gt;0,SUM($E229:CQ229)&lt;'Summary&amp;Assumptions'!$G$32*$B229,$D229&gt;='Summary&amp;Assumptions'!$D$17,CW$47&gt;=$D229,CW$47&lt;=EDATE($D229,'Summary&amp;Assumptions'!$G$32))*$B229+AND(CW$56&lt;'Summary&amp;Assumptions'!$J$31,CW$47&gt;=$FO229,CW$47&lt;=$FP229)*(('Summary&amp;Assumptions'!$H$25*$C229)*(1+'Summary&amp;Assumptions'!$J$29)^(CW$46-1))+AND(CW$56&lt;'Summary&amp;Assumptions'!$J$31,CW$47&gt;=$FQ229,CW$47&lt;=$FR229)*(('Summary&amp;Assumptions'!$H$25*$C229)*(1+'Summary&amp;Assumptions'!$J$29)^(CW$46-1))</f>
        <v>0</v>
      </c>
      <c r="CS229" s="588">
        <f>AND(CX$55&gt;0,SUM($E229:CR229)&lt;'Summary&amp;Assumptions'!$G$32*$B229,$D229&gt;='Summary&amp;Assumptions'!$D$17,CX$47&gt;=$D229,CX$47&lt;=EDATE($D229,'Summary&amp;Assumptions'!$G$32))*$B229+AND(CX$56&lt;'Summary&amp;Assumptions'!$J$31,CX$47&gt;=$FO229,CX$47&lt;=$FP229)*(('Summary&amp;Assumptions'!$H$25*$C229)*(1+'Summary&amp;Assumptions'!$J$29)^(CX$46-1))+AND(CX$56&lt;'Summary&amp;Assumptions'!$J$31,CX$47&gt;=$FQ229,CX$47&lt;=$FR229)*(('Summary&amp;Assumptions'!$H$25*$C229)*(1+'Summary&amp;Assumptions'!$J$29)^(CX$46-1))</f>
        <v>0</v>
      </c>
      <c r="CT229" s="588">
        <f>AND(CY$55&gt;0,SUM($E229:CS229)&lt;'Summary&amp;Assumptions'!$G$32*$B229,$D229&gt;='Summary&amp;Assumptions'!$D$17,CY$47&gt;=$D229,CY$47&lt;=EDATE($D229,'Summary&amp;Assumptions'!$G$32))*$B229+AND(CY$56&lt;'Summary&amp;Assumptions'!$J$31,CY$47&gt;=$FO229,CY$47&lt;=$FP229)*(('Summary&amp;Assumptions'!$H$25*$C229)*(1+'Summary&amp;Assumptions'!$J$29)^(CY$46-1))+AND(CY$56&lt;'Summary&amp;Assumptions'!$J$31,CY$47&gt;=$FQ229,CY$47&lt;=$FR229)*(('Summary&amp;Assumptions'!$H$25*$C229)*(1+'Summary&amp;Assumptions'!$J$29)^(CY$46-1))</f>
        <v>0</v>
      </c>
      <c r="CU229" s="588">
        <f>AND(CZ$55&gt;0,SUM($E229:CT229)&lt;'Summary&amp;Assumptions'!$G$32*$B229,$D229&gt;='Summary&amp;Assumptions'!$D$17,CZ$47&gt;=$D229,CZ$47&lt;=EDATE($D229,'Summary&amp;Assumptions'!$G$32))*$B229+AND(CZ$56&lt;'Summary&amp;Assumptions'!$J$31,CZ$47&gt;=$FO229,CZ$47&lt;=$FP229)*(('Summary&amp;Assumptions'!$H$25*$C229)*(1+'Summary&amp;Assumptions'!$J$29)^(CZ$46-1))+AND(CZ$56&lt;'Summary&amp;Assumptions'!$J$31,CZ$47&gt;=$FQ229,CZ$47&lt;=$FR229)*(('Summary&amp;Assumptions'!$H$25*$C229)*(1+'Summary&amp;Assumptions'!$J$29)^(CZ$46-1))</f>
        <v>0</v>
      </c>
      <c r="CV229" s="588">
        <f>AND(DA$55&gt;0,SUM($E229:CU229)&lt;'Summary&amp;Assumptions'!$G$32*$B229,$D229&gt;='Summary&amp;Assumptions'!$D$17,DA$47&gt;=$D229,DA$47&lt;=EDATE($D229,'Summary&amp;Assumptions'!$G$32))*$B229+AND(DA$56&lt;'Summary&amp;Assumptions'!$J$31,DA$47&gt;=$FO229,DA$47&lt;=$FP229)*(('Summary&amp;Assumptions'!$H$25*$C229)*(1+'Summary&amp;Assumptions'!$J$29)^(DA$46-1))+AND(DA$56&lt;'Summary&amp;Assumptions'!$J$31,DA$47&gt;=$FQ229,DA$47&lt;=$FR229)*(('Summary&amp;Assumptions'!$H$25*$C229)*(1+'Summary&amp;Assumptions'!$J$29)^(DA$46-1))</f>
        <v>0</v>
      </c>
      <c r="CW229" s="588">
        <f>AND(DB$55&gt;0,SUM($E229:CV229)&lt;'Summary&amp;Assumptions'!$G$32*$B229,$D229&gt;='Summary&amp;Assumptions'!$D$17,DB$47&gt;=$D229,DB$47&lt;=EDATE($D229,'Summary&amp;Assumptions'!$G$32))*$B229+AND(DB$56&lt;'Summary&amp;Assumptions'!$J$31,DB$47&gt;=$FO229,DB$47&lt;=$FP229)*(('Summary&amp;Assumptions'!$H$25*$C229)*(1+'Summary&amp;Assumptions'!$J$29)^(DB$46-1))+AND(DB$56&lt;'Summary&amp;Assumptions'!$J$31,DB$47&gt;=$FQ229,DB$47&lt;=$FR229)*(('Summary&amp;Assumptions'!$H$25*$C229)*(1+'Summary&amp;Assumptions'!$J$29)^(DB$46-1))</f>
        <v>0</v>
      </c>
      <c r="CX229" s="588">
        <f>AND(DC$55&gt;0,SUM($E229:CW229)&lt;'Summary&amp;Assumptions'!$G$32*$B229,$D229&gt;='Summary&amp;Assumptions'!$D$17,DC$47&gt;=$D229,DC$47&lt;=EDATE($D229,'Summary&amp;Assumptions'!$G$32))*$B229+AND(DC$56&lt;'Summary&amp;Assumptions'!$J$31,DC$47&gt;=$FO229,DC$47&lt;=$FP229)*(('Summary&amp;Assumptions'!$H$25*$C229)*(1+'Summary&amp;Assumptions'!$J$29)^(DC$46-1))+AND(DC$56&lt;'Summary&amp;Assumptions'!$J$31,DC$47&gt;=$FQ229,DC$47&lt;=$FR229)*(('Summary&amp;Assumptions'!$H$25*$C229)*(1+'Summary&amp;Assumptions'!$J$29)^(DC$46-1))</f>
        <v>0</v>
      </c>
      <c r="CY229" s="588">
        <f>AND(DD$55&gt;0,SUM($E229:CX229)&lt;'Summary&amp;Assumptions'!$G$32*$B229,$D229&gt;='Summary&amp;Assumptions'!$D$17,DD$47&gt;=$D229,DD$47&lt;=EDATE($D229,'Summary&amp;Assumptions'!$G$32))*$B229+AND(DD$56&lt;'Summary&amp;Assumptions'!$J$31,DD$47&gt;=$FO229,DD$47&lt;=$FP229)*(('Summary&amp;Assumptions'!$H$25*$C229)*(1+'Summary&amp;Assumptions'!$J$29)^(DD$46-1))+AND(DD$56&lt;'Summary&amp;Assumptions'!$J$31,DD$47&gt;=$FQ229,DD$47&lt;=$FR229)*(('Summary&amp;Assumptions'!$H$25*$C229)*(1+'Summary&amp;Assumptions'!$J$29)^(DD$46-1))</f>
        <v>0</v>
      </c>
      <c r="CZ229" s="588">
        <f>AND(DE$55&gt;0,SUM($E229:CY229)&lt;'Summary&amp;Assumptions'!$G$32*$B229,$D229&gt;='Summary&amp;Assumptions'!$D$17,DE$47&gt;=$D229,DE$47&lt;=EDATE($D229,'Summary&amp;Assumptions'!$G$32))*$B229+AND(DE$56&lt;'Summary&amp;Assumptions'!$J$31,DE$47&gt;=$FO229,DE$47&lt;=$FP229)*(('Summary&amp;Assumptions'!$H$25*$C229)*(1+'Summary&amp;Assumptions'!$J$29)^(DE$46-1))+AND(DE$56&lt;'Summary&amp;Assumptions'!$J$31,DE$47&gt;=$FQ229,DE$47&lt;=$FR229)*(('Summary&amp;Assumptions'!$H$25*$C229)*(1+'Summary&amp;Assumptions'!$J$29)^(DE$46-1))</f>
        <v>0</v>
      </c>
      <c r="DA229" s="588">
        <f>AND(DF$55&gt;0,SUM($E229:CZ229)&lt;'Summary&amp;Assumptions'!$G$32*$B229,$D229&gt;='Summary&amp;Assumptions'!$D$17,DF$47&gt;=$D229,DF$47&lt;=EDATE($D229,'Summary&amp;Assumptions'!$G$32))*$B229+AND(DF$56&lt;'Summary&amp;Assumptions'!$J$31,DF$47&gt;=$FO229,DF$47&lt;=$FP229)*(('Summary&amp;Assumptions'!$H$25*$C229)*(1+'Summary&amp;Assumptions'!$J$29)^(DF$46-1))+AND(DF$56&lt;'Summary&amp;Assumptions'!$J$31,DF$47&gt;=$FQ229,DF$47&lt;=$FR229)*(('Summary&amp;Assumptions'!$H$25*$C229)*(1+'Summary&amp;Assumptions'!$J$29)^(DF$46-1))</f>
        <v>0</v>
      </c>
      <c r="DB229" s="588">
        <f>AND(DG$55&gt;0,SUM($E229:DA229)&lt;'Summary&amp;Assumptions'!$G$32*$B229,$D229&gt;='Summary&amp;Assumptions'!$D$17,DG$47&gt;=$D229,DG$47&lt;=EDATE($D229,'Summary&amp;Assumptions'!$G$32))*$B229+AND(DG$56&lt;'Summary&amp;Assumptions'!$J$31,DG$47&gt;=$FO229,DG$47&lt;=$FP229)*(('Summary&amp;Assumptions'!$H$25*$C229)*(1+'Summary&amp;Assumptions'!$J$29)^(DG$46-1))+AND(DG$56&lt;'Summary&amp;Assumptions'!$J$31,DG$47&gt;=$FQ229,DG$47&lt;=$FR229)*(('Summary&amp;Assumptions'!$H$25*$C229)*(1+'Summary&amp;Assumptions'!$J$29)^(DG$46-1))</f>
        <v>0</v>
      </c>
      <c r="DC229" s="588">
        <f>AND(DH$55&gt;0,SUM($E229:DB229)&lt;'Summary&amp;Assumptions'!$G$32*$B229,$D229&gt;='Summary&amp;Assumptions'!$D$17,DH$47&gt;=$D229,DH$47&lt;=EDATE($D229,'Summary&amp;Assumptions'!$G$32))*$B229+AND(DH$56&lt;'Summary&amp;Assumptions'!$J$31,DH$47&gt;=$FO229,DH$47&lt;=$FP229)*(('Summary&amp;Assumptions'!$H$25*$C229)*(1+'Summary&amp;Assumptions'!$J$29)^(DH$46-1))+AND(DH$56&lt;'Summary&amp;Assumptions'!$J$31,DH$47&gt;=$FQ229,DH$47&lt;=$FR229)*(('Summary&amp;Assumptions'!$H$25*$C229)*(1+'Summary&amp;Assumptions'!$J$29)^(DH$46-1))</f>
        <v>0</v>
      </c>
      <c r="DD229" s="588">
        <f>AND(DI$55&gt;0,SUM($E229:DC229)&lt;'Summary&amp;Assumptions'!$G$32*$B229,$D229&gt;='Summary&amp;Assumptions'!$D$17,DI$47&gt;=$D229,DI$47&lt;=EDATE($D229,'Summary&amp;Assumptions'!$G$32))*$B229+AND(DI$56&lt;'Summary&amp;Assumptions'!$J$31,DI$47&gt;=$FO229,DI$47&lt;=$FP229)*(('Summary&amp;Assumptions'!$H$25*$C229)*(1+'Summary&amp;Assumptions'!$J$29)^(DI$46-1))+AND(DI$56&lt;'Summary&amp;Assumptions'!$J$31,DI$47&gt;=$FQ229,DI$47&lt;=$FR229)*(('Summary&amp;Assumptions'!$H$25*$C229)*(1+'Summary&amp;Assumptions'!$J$29)^(DI$46-1))</f>
        <v>0</v>
      </c>
      <c r="DE229" s="588">
        <f>AND(DJ$55&gt;0,SUM($E229:DD229)&lt;'Summary&amp;Assumptions'!$G$32*$B229,$D229&gt;='Summary&amp;Assumptions'!$D$17,DJ$47&gt;=$D229,DJ$47&lt;=EDATE($D229,'Summary&amp;Assumptions'!$G$32))*$B229+AND(DJ$56&lt;'Summary&amp;Assumptions'!$J$31,DJ$47&gt;=$FO229,DJ$47&lt;=$FP229)*(('Summary&amp;Assumptions'!$H$25*$C229)*(1+'Summary&amp;Assumptions'!$J$29)^(DJ$46-1))+AND(DJ$56&lt;'Summary&amp;Assumptions'!$J$31,DJ$47&gt;=$FQ229,DJ$47&lt;=$FR229)*(('Summary&amp;Assumptions'!$H$25*$C229)*(1+'Summary&amp;Assumptions'!$J$29)^(DJ$46-1))</f>
        <v>0</v>
      </c>
      <c r="DF229" s="588">
        <f>AND(DK$55&gt;0,SUM($E229:DE229)&lt;'Summary&amp;Assumptions'!$G$32*$B229,$D229&gt;='Summary&amp;Assumptions'!$D$17,DK$47&gt;=$D229,DK$47&lt;=EDATE($D229,'Summary&amp;Assumptions'!$G$32))*$B229+AND(DK$56&lt;'Summary&amp;Assumptions'!$J$31,DK$47&gt;=$FO229,DK$47&lt;=$FP229)*(('Summary&amp;Assumptions'!$H$25*$C229)*(1+'Summary&amp;Assumptions'!$J$29)^(DK$46-1))+AND(DK$56&lt;'Summary&amp;Assumptions'!$J$31,DK$47&gt;=$FQ229,DK$47&lt;=$FR229)*(('Summary&amp;Assumptions'!$H$25*$C229)*(1+'Summary&amp;Assumptions'!$J$29)^(DK$46-1))</f>
        <v>0</v>
      </c>
      <c r="DG229" s="588">
        <f>AND(DL$55&gt;0,SUM($E229:DF229)&lt;'Summary&amp;Assumptions'!$G$32*$B229,$D229&gt;='Summary&amp;Assumptions'!$D$17,DL$47&gt;=$D229,DL$47&lt;=EDATE($D229,'Summary&amp;Assumptions'!$G$32))*$B229+AND(DL$56&lt;'Summary&amp;Assumptions'!$J$31,DL$47&gt;=$FO229,DL$47&lt;=$FP229)*(('Summary&amp;Assumptions'!$H$25*$C229)*(1+'Summary&amp;Assumptions'!$J$29)^(DL$46-1))+AND(DL$56&lt;'Summary&amp;Assumptions'!$J$31,DL$47&gt;=$FQ229,DL$47&lt;=$FR229)*(('Summary&amp;Assumptions'!$H$25*$C229)*(1+'Summary&amp;Assumptions'!$J$29)^(DL$46-1))</f>
        <v>0</v>
      </c>
      <c r="DH229" s="588">
        <f>AND(DM$55&gt;0,SUM($E229:DG229)&lt;'Summary&amp;Assumptions'!$G$32*$B229,$D229&gt;='Summary&amp;Assumptions'!$D$17,DM$47&gt;=$D229,DM$47&lt;=EDATE($D229,'Summary&amp;Assumptions'!$G$32))*$B229+AND(DM$56&lt;'Summary&amp;Assumptions'!$J$31,DM$47&gt;=$FO229,DM$47&lt;=$FP229)*(('Summary&amp;Assumptions'!$H$25*$C229)*(1+'Summary&amp;Assumptions'!$J$29)^(DM$46-1))+AND(DM$56&lt;'Summary&amp;Assumptions'!$J$31,DM$47&gt;=$FQ229,DM$47&lt;=$FR229)*(('Summary&amp;Assumptions'!$H$25*$C229)*(1+'Summary&amp;Assumptions'!$J$29)^(DM$46-1))</f>
        <v>0</v>
      </c>
      <c r="DI229" s="588">
        <f>AND(DN$55&gt;0,SUM($E229:DH229)&lt;'Summary&amp;Assumptions'!$G$32*$B229,$D229&gt;='Summary&amp;Assumptions'!$D$17,DN$47&gt;=$D229,DN$47&lt;=EDATE($D229,'Summary&amp;Assumptions'!$G$32))*$B229+AND(DN$56&lt;'Summary&amp;Assumptions'!$J$31,DN$47&gt;=$FO229,DN$47&lt;=$FP229)*(('Summary&amp;Assumptions'!$H$25*$C229)*(1+'Summary&amp;Assumptions'!$J$29)^(DN$46-1))+AND(DN$56&lt;'Summary&amp;Assumptions'!$J$31,DN$47&gt;=$FQ229,DN$47&lt;=$FR229)*(('Summary&amp;Assumptions'!$H$25*$C229)*(1+'Summary&amp;Assumptions'!$J$29)^(DN$46-1))</f>
        <v>0</v>
      </c>
      <c r="DJ229" s="588">
        <f>AND(DO$55&gt;0,SUM($E229:DI229)&lt;'Summary&amp;Assumptions'!$G$32*$B229,$D229&gt;='Summary&amp;Assumptions'!$D$17,DO$47&gt;=$D229,DO$47&lt;=EDATE($D229,'Summary&amp;Assumptions'!$G$32))*$B229+AND(DO$56&lt;'Summary&amp;Assumptions'!$J$31,DO$47&gt;=$FO229,DO$47&lt;=$FP229)*(('Summary&amp;Assumptions'!$H$25*$C229)*(1+'Summary&amp;Assumptions'!$J$29)^(DO$46-1))+AND(DO$56&lt;'Summary&amp;Assumptions'!$J$31,DO$47&gt;=$FQ229,DO$47&lt;=$FR229)*(('Summary&amp;Assumptions'!$H$25*$C229)*(1+'Summary&amp;Assumptions'!$J$29)^(DO$46-1))</f>
        <v>0</v>
      </c>
      <c r="DK229" s="588">
        <f>AND(DP$55&gt;0,SUM($E229:DJ229)&lt;'Summary&amp;Assumptions'!$G$32*$B229,$D229&gt;='Summary&amp;Assumptions'!$D$17,DP$47&gt;=$D229,DP$47&lt;=EDATE($D229,'Summary&amp;Assumptions'!$G$32))*$B229+AND(DP$56&lt;'Summary&amp;Assumptions'!$J$31,DP$47&gt;=$FO229,DP$47&lt;=$FP229)*(('Summary&amp;Assumptions'!$H$25*$C229)*(1+'Summary&amp;Assumptions'!$J$29)^(DP$46-1))+AND(DP$56&lt;'Summary&amp;Assumptions'!$J$31,DP$47&gt;=$FQ229,DP$47&lt;=$FR229)*(('Summary&amp;Assumptions'!$H$25*$C229)*(1+'Summary&amp;Assumptions'!$J$29)^(DP$46-1))</f>
        <v>0</v>
      </c>
      <c r="DL229" s="588">
        <f>AND(DQ$55&gt;0,SUM($E229:DK229)&lt;'Summary&amp;Assumptions'!$G$32*$B229,$D229&gt;='Summary&amp;Assumptions'!$D$17,DQ$47&gt;=$D229,DQ$47&lt;=EDATE($D229,'Summary&amp;Assumptions'!$G$32))*$B229+AND(DQ$56&lt;'Summary&amp;Assumptions'!$J$31,DQ$47&gt;=$FO229,DQ$47&lt;=$FP229)*(('Summary&amp;Assumptions'!$H$25*$C229)*(1+'Summary&amp;Assumptions'!$J$29)^(DQ$46-1))+AND(DQ$56&lt;'Summary&amp;Assumptions'!$J$31,DQ$47&gt;=$FQ229,DQ$47&lt;=$FR229)*(('Summary&amp;Assumptions'!$H$25*$C229)*(1+'Summary&amp;Assumptions'!$J$29)^(DQ$46-1))</f>
        <v>0</v>
      </c>
      <c r="DM229" s="588">
        <f>AND(DR$55&gt;0,SUM($E229:DL229)&lt;'Summary&amp;Assumptions'!$G$32*$B229,$D229&gt;='Summary&amp;Assumptions'!$D$17,DR$47&gt;=$D229,DR$47&lt;=EDATE($D229,'Summary&amp;Assumptions'!$G$32))*$B229+AND(DR$56&lt;'Summary&amp;Assumptions'!$J$31,DR$47&gt;=$FO229,DR$47&lt;=$FP229)*(('Summary&amp;Assumptions'!$H$25*$C229)*(1+'Summary&amp;Assumptions'!$J$29)^(DR$46-1))+AND(DR$56&lt;'Summary&amp;Assumptions'!$J$31,DR$47&gt;=$FQ229,DR$47&lt;=$FR229)*(('Summary&amp;Assumptions'!$H$25*$C229)*(1+'Summary&amp;Assumptions'!$J$29)^(DR$46-1))</f>
        <v>0</v>
      </c>
      <c r="DN229" s="588">
        <f>AND(DS$55&gt;0,SUM($E229:DM229)&lt;'Summary&amp;Assumptions'!$G$32*$B229,$D229&gt;='Summary&amp;Assumptions'!$D$17,DS$47&gt;=$D229,DS$47&lt;=EDATE($D229,'Summary&amp;Assumptions'!$G$32))*$B229+AND(DS$56&lt;'Summary&amp;Assumptions'!$J$31,DS$47&gt;=$FO229,DS$47&lt;=$FP229)*(('Summary&amp;Assumptions'!$H$25*$C229)*(1+'Summary&amp;Assumptions'!$J$29)^(DS$46-1))+AND(DS$56&lt;'Summary&amp;Assumptions'!$J$31,DS$47&gt;=$FQ229,DS$47&lt;=$FR229)*(('Summary&amp;Assumptions'!$H$25*$C229)*(1+'Summary&amp;Assumptions'!$J$29)^(DS$46-1))</f>
        <v>0</v>
      </c>
      <c r="DO229" s="588">
        <f>AND(DT$55&gt;0,SUM($E229:DN229)&lt;'Summary&amp;Assumptions'!$G$32*$B229,$D229&gt;='Summary&amp;Assumptions'!$D$17,DT$47&gt;=$D229,DT$47&lt;=EDATE($D229,'Summary&amp;Assumptions'!$G$32))*$B229+AND(DT$56&lt;'Summary&amp;Assumptions'!$J$31,DT$47&gt;=$FO229,DT$47&lt;=$FP229)*(('Summary&amp;Assumptions'!$H$25*$C229)*(1+'Summary&amp;Assumptions'!$J$29)^(DT$46-1))+AND(DT$56&lt;'Summary&amp;Assumptions'!$J$31,DT$47&gt;=$FQ229,DT$47&lt;=$FR229)*(('Summary&amp;Assumptions'!$H$25*$C229)*(1+'Summary&amp;Assumptions'!$J$29)^(DT$46-1))</f>
        <v>0</v>
      </c>
      <c r="DP229" s="588">
        <f>AND(DU$55&gt;0,SUM($E229:DO229)&lt;'Summary&amp;Assumptions'!$G$32*$B229,$D229&gt;='Summary&amp;Assumptions'!$D$17,DU$47&gt;=$D229,DU$47&lt;=EDATE($D229,'Summary&amp;Assumptions'!$G$32))*$B229+AND(DU$56&lt;'Summary&amp;Assumptions'!$J$31,DU$47&gt;=$FO229,DU$47&lt;=$FP229)*(('Summary&amp;Assumptions'!$H$25*$C229)*(1+'Summary&amp;Assumptions'!$J$29)^(DU$46-1))+AND(DU$56&lt;'Summary&amp;Assumptions'!$J$31,DU$47&gt;=$FQ229,DU$47&lt;=$FR229)*(('Summary&amp;Assumptions'!$H$25*$C229)*(1+'Summary&amp;Assumptions'!$J$29)^(DU$46-1))</f>
        <v>0</v>
      </c>
      <c r="DQ229" s="588">
        <f>AND(DV$55&gt;0,SUM($E229:DP229)&lt;'Summary&amp;Assumptions'!$G$32*$B229,$D229&gt;='Summary&amp;Assumptions'!$D$17,DV$47&gt;=$D229,DV$47&lt;=EDATE($D229,'Summary&amp;Assumptions'!$G$32))*$B229+AND(DV$56&lt;'Summary&amp;Assumptions'!$J$31,DV$47&gt;=$FO229,DV$47&lt;=$FP229)*(('Summary&amp;Assumptions'!$H$25*$C229)*(1+'Summary&amp;Assumptions'!$J$29)^(DV$46-1))+AND(DV$56&lt;'Summary&amp;Assumptions'!$J$31,DV$47&gt;=$FQ229,DV$47&lt;=$FR229)*(('Summary&amp;Assumptions'!$H$25*$C229)*(1+'Summary&amp;Assumptions'!$J$29)^(DV$46-1))</f>
        <v>0</v>
      </c>
      <c r="DR229" s="588">
        <f>AND(DW$55&gt;0,SUM($E229:DQ229)&lt;'Summary&amp;Assumptions'!$G$32*$B229,$D229&gt;='Summary&amp;Assumptions'!$D$17,DW$47&gt;=$D229,DW$47&lt;=EDATE($D229,'Summary&amp;Assumptions'!$G$32))*$B229+AND(DW$56&lt;'Summary&amp;Assumptions'!$J$31,DW$47&gt;=$FO229,DW$47&lt;=$FP229)*(('Summary&amp;Assumptions'!$H$25*$C229)*(1+'Summary&amp;Assumptions'!$J$29)^(DW$46-1))+AND(DW$56&lt;'Summary&amp;Assumptions'!$J$31,DW$47&gt;=$FQ229,DW$47&lt;=$FR229)*(('Summary&amp;Assumptions'!$H$25*$C229)*(1+'Summary&amp;Assumptions'!$J$29)^(DW$46-1))</f>
        <v>0</v>
      </c>
      <c r="DS229" s="588">
        <f>AND(DX$55&gt;0,SUM($E229:DR229)&lt;'Summary&amp;Assumptions'!$G$32*$B229,$D229&gt;='Summary&amp;Assumptions'!$D$17,DX$47&gt;=$D229,DX$47&lt;=EDATE($D229,'Summary&amp;Assumptions'!$G$32))*$B229+AND(DX$56&lt;'Summary&amp;Assumptions'!$J$31,DX$47&gt;=$FO229,DX$47&lt;=$FP229)*(('Summary&amp;Assumptions'!$H$25*$C229)*(1+'Summary&amp;Assumptions'!$J$29)^(DX$46-1))+AND(DX$56&lt;'Summary&amp;Assumptions'!$J$31,DX$47&gt;=$FQ229,DX$47&lt;=$FR229)*(('Summary&amp;Assumptions'!$H$25*$C229)*(1+'Summary&amp;Assumptions'!$J$29)^(DX$46-1))</f>
        <v>0</v>
      </c>
      <c r="DT229" s="588">
        <f>AND(DY$55&gt;0,SUM($E229:DS229)&lt;'Summary&amp;Assumptions'!$G$32*$B229,$D229&gt;='Summary&amp;Assumptions'!$D$17,DY$47&gt;=$D229,DY$47&lt;=EDATE($D229,'Summary&amp;Assumptions'!$G$32))*$B229+AND(DY$56&lt;'Summary&amp;Assumptions'!$J$31,DY$47&gt;=$FO229,DY$47&lt;=$FP229)*(('Summary&amp;Assumptions'!$H$25*$C229)*(1+'Summary&amp;Assumptions'!$J$29)^(DY$46-1))+AND(DY$56&lt;'Summary&amp;Assumptions'!$J$31,DY$47&gt;=$FQ229,DY$47&lt;=$FR229)*(('Summary&amp;Assumptions'!$H$25*$C229)*(1+'Summary&amp;Assumptions'!$J$29)^(DY$46-1))</f>
        <v>0</v>
      </c>
      <c r="DU229" s="588">
        <f>AND(DZ$55&gt;0,SUM($E229:DT229)&lt;'Summary&amp;Assumptions'!$G$32*$B229,$D229&gt;='Summary&amp;Assumptions'!$D$17,DZ$47&gt;=$D229,DZ$47&lt;=EDATE($D229,'Summary&amp;Assumptions'!$G$32))*$B229+AND(DZ$56&lt;'Summary&amp;Assumptions'!$J$31,DZ$47&gt;=$FO229,DZ$47&lt;=$FP229)*(('Summary&amp;Assumptions'!$H$25*$C229)*(1+'Summary&amp;Assumptions'!$J$29)^(DZ$46-1))+AND(DZ$56&lt;'Summary&amp;Assumptions'!$J$31,DZ$47&gt;=$FQ229,DZ$47&lt;=$FR229)*(('Summary&amp;Assumptions'!$H$25*$C229)*(1+'Summary&amp;Assumptions'!$J$29)^(DZ$46-1))</f>
        <v>0</v>
      </c>
      <c r="DV229" s="588">
        <f>AND(EA$55&gt;0,SUM($E229:DU229)&lt;'Summary&amp;Assumptions'!$G$32*$B229,$D229&gt;='Summary&amp;Assumptions'!$D$17,EA$47&gt;=$D229,EA$47&lt;=EDATE($D229,'Summary&amp;Assumptions'!$G$32))*$B229+AND(EA$56&lt;'Summary&amp;Assumptions'!$J$31,EA$47&gt;=$FO229,EA$47&lt;=$FP229)*(('Summary&amp;Assumptions'!$H$25*$C229)*(1+'Summary&amp;Assumptions'!$J$29)^(EA$46-1))+AND(EA$56&lt;'Summary&amp;Assumptions'!$J$31,EA$47&gt;=$FQ229,EA$47&lt;=$FR229)*(('Summary&amp;Assumptions'!$H$25*$C229)*(1+'Summary&amp;Assumptions'!$J$29)^(EA$46-1))</f>
        <v>0</v>
      </c>
      <c r="DW229" s="588">
        <f>AND(EB$55&gt;0,SUM($E229:DV229)&lt;'Summary&amp;Assumptions'!$G$32*$B229,$D229&gt;='Summary&amp;Assumptions'!$D$17,EB$47&gt;=$D229,EB$47&lt;=EDATE($D229,'Summary&amp;Assumptions'!$G$32))*$B229+AND(EB$56&lt;'Summary&amp;Assumptions'!$J$31,EB$47&gt;=$FO229,EB$47&lt;=$FP229)*(('Summary&amp;Assumptions'!$H$25*$C229)*(1+'Summary&amp;Assumptions'!$J$29)^(EB$46-1))+AND(EB$56&lt;'Summary&amp;Assumptions'!$J$31,EB$47&gt;=$FQ229,EB$47&lt;=$FR229)*(('Summary&amp;Assumptions'!$H$25*$C229)*(1+'Summary&amp;Assumptions'!$J$29)^(EB$46-1))</f>
        <v>0</v>
      </c>
      <c r="DX229" s="588">
        <f>AND(EC$55&gt;0,SUM($E229:DW229)&lt;'Summary&amp;Assumptions'!$G$32*$B229,$D229&gt;='Summary&amp;Assumptions'!$D$17,EC$47&gt;=$D229,EC$47&lt;=EDATE($D229,'Summary&amp;Assumptions'!$G$32))*$B229+AND(EC$56&lt;'Summary&amp;Assumptions'!$J$31,EC$47&gt;=$FO229,EC$47&lt;=$FP229)*(('Summary&amp;Assumptions'!$H$25*$C229)*(1+'Summary&amp;Assumptions'!$J$29)^(EC$46-1))+AND(EC$56&lt;'Summary&amp;Assumptions'!$J$31,EC$47&gt;=$FQ229,EC$47&lt;=$FR229)*(('Summary&amp;Assumptions'!$H$25*$C229)*(1+'Summary&amp;Assumptions'!$J$29)^(EC$46-1))</f>
        <v>0</v>
      </c>
      <c r="DY229" s="588">
        <f>AND(ED$55&gt;0,SUM($E229:DX229)&lt;'Summary&amp;Assumptions'!$G$32*$B229,$D229&gt;='Summary&amp;Assumptions'!$D$17,ED$47&gt;=$D229,ED$47&lt;=EDATE($D229,'Summary&amp;Assumptions'!$G$32))*$B229+AND(ED$56&lt;'Summary&amp;Assumptions'!$J$31,ED$47&gt;=$FO229,ED$47&lt;=$FP229)*(('Summary&amp;Assumptions'!$H$25*$C229)*(1+'Summary&amp;Assumptions'!$J$29)^(ED$46-1))+AND(ED$56&lt;'Summary&amp;Assumptions'!$J$31,ED$47&gt;=$FQ229,ED$47&lt;=$FR229)*(('Summary&amp;Assumptions'!$H$25*$C229)*(1+'Summary&amp;Assumptions'!$J$29)^(ED$46-1))</f>
        <v>0</v>
      </c>
      <c r="DZ229" s="588">
        <f>AND(EE$55&gt;0,SUM($E229:DY229)&lt;'Summary&amp;Assumptions'!$G$32*$B229,$D229&gt;='Summary&amp;Assumptions'!$D$17,EE$47&gt;=$D229,EE$47&lt;=EDATE($D229,'Summary&amp;Assumptions'!$G$32))*$B229+AND(EE$56&lt;'Summary&amp;Assumptions'!$J$31,EE$47&gt;=$FO229,EE$47&lt;=$FP229)*(('Summary&amp;Assumptions'!$H$25*$C229)*(1+'Summary&amp;Assumptions'!$J$29)^(EE$46-1))+AND(EE$56&lt;'Summary&amp;Assumptions'!$J$31,EE$47&gt;=$FQ229,EE$47&lt;=$FR229)*(('Summary&amp;Assumptions'!$H$25*$C229)*(1+'Summary&amp;Assumptions'!$J$29)^(EE$46-1))</f>
        <v>0</v>
      </c>
      <c r="EA229" s="588">
        <f>AND(EF$55&gt;0,SUM($E229:DZ229)&lt;'Summary&amp;Assumptions'!$G$32*$B229,$D229&gt;='Summary&amp;Assumptions'!$D$17,EF$47&gt;=$D229,EF$47&lt;=EDATE($D229,'Summary&amp;Assumptions'!$G$32))*$B229+AND(EF$56&lt;'Summary&amp;Assumptions'!$J$31,EF$47&gt;=$FO229,EF$47&lt;=$FP229)*(('Summary&amp;Assumptions'!$H$25*$C229)*(1+'Summary&amp;Assumptions'!$J$29)^(EF$46-1))+AND(EF$56&lt;'Summary&amp;Assumptions'!$J$31,EF$47&gt;=$FQ229,EF$47&lt;=$FR229)*(('Summary&amp;Assumptions'!$H$25*$C229)*(1+'Summary&amp;Assumptions'!$J$29)^(EF$46-1))</f>
        <v>0</v>
      </c>
      <c r="EB229" s="588">
        <f>AND(EG$55&gt;0,SUM($E229:EA229)&lt;'Summary&amp;Assumptions'!$G$32*$B229,$D229&gt;='Summary&amp;Assumptions'!$D$17,EG$47&gt;=$D229,EG$47&lt;=EDATE($D229,'Summary&amp;Assumptions'!$G$32))*$B229+AND(EG$56&lt;'Summary&amp;Assumptions'!$J$31,EG$47&gt;=$FO229,EG$47&lt;=$FP229)*(('Summary&amp;Assumptions'!$H$25*$C229)*(1+'Summary&amp;Assumptions'!$J$29)^(EG$46-1))+AND(EG$56&lt;'Summary&amp;Assumptions'!$J$31,EG$47&gt;=$FQ229,EG$47&lt;=$FR229)*(('Summary&amp;Assumptions'!$H$25*$C229)*(1+'Summary&amp;Assumptions'!$J$29)^(EG$46-1))</f>
        <v>0</v>
      </c>
      <c r="EC229" s="588">
        <f>AND(EH$55&gt;0,SUM($E229:EB229)&lt;'Summary&amp;Assumptions'!$G$32*$B229,$D229&gt;='Summary&amp;Assumptions'!$D$17,EH$47&gt;=$D229,EH$47&lt;=EDATE($D229,'Summary&amp;Assumptions'!$G$32))*$B229+AND(EH$56&lt;'Summary&amp;Assumptions'!$J$31,EH$47&gt;=$FO229,EH$47&lt;=$FP229)*(('Summary&amp;Assumptions'!$H$25*$C229)*(1+'Summary&amp;Assumptions'!$J$29)^(EH$46-1))+AND(EH$56&lt;'Summary&amp;Assumptions'!$J$31,EH$47&gt;=$FQ229,EH$47&lt;=$FR229)*(('Summary&amp;Assumptions'!$H$25*$C229)*(1+'Summary&amp;Assumptions'!$J$29)^(EH$46-1))</f>
        <v>0</v>
      </c>
      <c r="ED229" s="588">
        <f>AND(EI$55&gt;0,SUM($E229:EC229)&lt;'Summary&amp;Assumptions'!$G$32*$B229,$D229&gt;='Summary&amp;Assumptions'!$D$17,EI$47&gt;=$D229,EI$47&lt;=EDATE($D229,'Summary&amp;Assumptions'!$G$32))*$B229+AND(EI$56&lt;'Summary&amp;Assumptions'!$J$31,EI$47&gt;=$FO229,EI$47&lt;=$FP229)*(('Summary&amp;Assumptions'!$H$25*$C229)*(1+'Summary&amp;Assumptions'!$J$29)^(EI$46-1))+AND(EI$56&lt;'Summary&amp;Assumptions'!$J$31,EI$47&gt;=$FQ229,EI$47&lt;=$FR229)*(('Summary&amp;Assumptions'!$H$25*$C229)*(1+'Summary&amp;Assumptions'!$J$29)^(EI$46-1))</f>
        <v>0</v>
      </c>
      <c r="EE229" s="588">
        <f>AND(EJ$55&gt;0,SUM($E229:ED229)&lt;'Summary&amp;Assumptions'!$G$32*$B229,$D229&gt;='Summary&amp;Assumptions'!$D$17,EJ$47&gt;=$D229,EJ$47&lt;=EDATE($D229,'Summary&amp;Assumptions'!$G$32))*$B229+AND(EJ$56&lt;'Summary&amp;Assumptions'!$J$31,EJ$47&gt;=$FO229,EJ$47&lt;=$FP229)*(('Summary&amp;Assumptions'!$H$25*$C229)*(1+'Summary&amp;Assumptions'!$J$29)^(EJ$46-1))+AND(EJ$56&lt;'Summary&amp;Assumptions'!$J$31,EJ$47&gt;=$FQ229,EJ$47&lt;=$FR229)*(('Summary&amp;Assumptions'!$H$25*$C229)*(1+'Summary&amp;Assumptions'!$J$29)^(EJ$46-1))</f>
        <v>0</v>
      </c>
      <c r="EF229" s="588">
        <f>AND(EK$55&gt;0,SUM($E229:EE229)&lt;'Summary&amp;Assumptions'!$G$32*$B229,$D229&gt;='Summary&amp;Assumptions'!$D$17,EK$47&gt;=$D229,EK$47&lt;=EDATE($D229,'Summary&amp;Assumptions'!$G$32))*$B229+AND(EK$56&lt;'Summary&amp;Assumptions'!$J$31,EK$47&gt;=$FO229,EK$47&lt;=$FP229)*(('Summary&amp;Assumptions'!$H$25*$C229)*(1+'Summary&amp;Assumptions'!$J$29)^(EK$46-1))+AND(EK$56&lt;'Summary&amp;Assumptions'!$J$31,EK$47&gt;=$FQ229,EK$47&lt;=$FR229)*(('Summary&amp;Assumptions'!$H$25*$C229)*(1+'Summary&amp;Assumptions'!$J$29)^(EK$46-1))</f>
        <v>0</v>
      </c>
      <c r="EG229" s="588">
        <f>AND(EL$55&gt;0,SUM($E229:EF229)&lt;'Summary&amp;Assumptions'!$G$32*$B229,$D229&gt;='Summary&amp;Assumptions'!$D$17,EL$47&gt;=$D229,EL$47&lt;=EDATE($D229,'Summary&amp;Assumptions'!$G$32))*$B229+AND(EL$56&lt;'Summary&amp;Assumptions'!$J$31,EL$47&gt;=$FO229,EL$47&lt;=$FP229)*(('Summary&amp;Assumptions'!$H$25*$C229)*(1+'Summary&amp;Assumptions'!$J$29)^(EL$46-1))+AND(EL$56&lt;'Summary&amp;Assumptions'!$J$31,EL$47&gt;=$FQ229,EL$47&lt;=$FR229)*(('Summary&amp;Assumptions'!$H$25*$C229)*(1+'Summary&amp;Assumptions'!$J$29)^(EL$46-1))</f>
        <v>0</v>
      </c>
      <c r="EH229" s="588">
        <f>AND(EM$55&gt;0,SUM($E229:EG229)&lt;'Summary&amp;Assumptions'!$G$32*$B229,$D229&gt;='Summary&amp;Assumptions'!$D$17,EM$47&gt;=$D229,EM$47&lt;=EDATE($D229,'Summary&amp;Assumptions'!$G$32))*$B229+AND(EM$56&lt;'Summary&amp;Assumptions'!$J$31,EM$47&gt;=$FO229,EM$47&lt;=$FP229)*(('Summary&amp;Assumptions'!$H$25*$C229)*(1+'Summary&amp;Assumptions'!$J$29)^(EM$46-1))+AND(EM$56&lt;'Summary&amp;Assumptions'!$J$31,EM$47&gt;=$FQ229,EM$47&lt;=$FR229)*(('Summary&amp;Assumptions'!$H$25*$C229)*(1+'Summary&amp;Assumptions'!$J$29)^(EM$46-1))</f>
        <v>0</v>
      </c>
      <c r="EI229" s="588">
        <f>AND(EN$55&gt;0,SUM($E229:EH229)&lt;'Summary&amp;Assumptions'!$G$32*$B229,$D229&gt;='Summary&amp;Assumptions'!$D$17,EN$47&gt;=$D229,EN$47&lt;=EDATE($D229,'Summary&amp;Assumptions'!$G$32))*$B229+AND(EN$56&lt;'Summary&amp;Assumptions'!$J$31,EN$47&gt;=$FO229,EN$47&lt;=$FP229)*(('Summary&amp;Assumptions'!$H$25*$C229)*(1+'Summary&amp;Assumptions'!$J$29)^(EN$46-1))+AND(EN$56&lt;'Summary&amp;Assumptions'!$J$31,EN$47&gt;=$FQ229,EN$47&lt;=$FR229)*(('Summary&amp;Assumptions'!$H$25*$C229)*(1+'Summary&amp;Assumptions'!$J$29)^(EN$46-1))</f>
        <v>0</v>
      </c>
      <c r="EJ229" s="588">
        <f>AND(EO$55&gt;0,SUM($E229:EI229)&lt;'Summary&amp;Assumptions'!$G$32*$B229,$D229&gt;='Summary&amp;Assumptions'!$D$17,EO$47&gt;=$D229,EO$47&lt;=EDATE($D229,'Summary&amp;Assumptions'!$G$32))*$B229+AND(EO$56&lt;'Summary&amp;Assumptions'!$J$31,EO$47&gt;=$FO229,EO$47&lt;=$FP229)*(('Summary&amp;Assumptions'!$H$25*$C229)*(1+'Summary&amp;Assumptions'!$J$29)^(EO$46-1))+AND(EO$56&lt;'Summary&amp;Assumptions'!$J$31,EO$47&gt;=$FQ229,EO$47&lt;=$FR229)*(('Summary&amp;Assumptions'!$H$25*$C229)*(1+'Summary&amp;Assumptions'!$J$29)^(EO$46-1))</f>
        <v>0</v>
      </c>
      <c r="EK229" s="588">
        <f>AND(EP$55&gt;0,SUM($E229:EJ229)&lt;'Summary&amp;Assumptions'!$G$32*$B229,$D229&gt;='Summary&amp;Assumptions'!$D$17,EP$47&gt;=$D229,EP$47&lt;=EDATE($D229,'Summary&amp;Assumptions'!$G$32))*$B229+AND(EP$56&lt;'Summary&amp;Assumptions'!$J$31,EP$47&gt;=$FO229,EP$47&lt;=$FP229)*(('Summary&amp;Assumptions'!$H$25*$C229)*(1+'Summary&amp;Assumptions'!$J$29)^(EP$46-1))+AND(EP$56&lt;'Summary&amp;Assumptions'!$J$31,EP$47&gt;=$FQ229,EP$47&lt;=$FR229)*(('Summary&amp;Assumptions'!$H$25*$C229)*(1+'Summary&amp;Assumptions'!$J$29)^(EP$46-1))</f>
        <v>0</v>
      </c>
      <c r="EL229" s="588">
        <f>AND(EQ$55&gt;0,SUM($E229:EK229)&lt;'Summary&amp;Assumptions'!$G$32*$B229,$D229&gt;='Summary&amp;Assumptions'!$D$17,EQ$47&gt;=$D229,EQ$47&lt;=EDATE($D229,'Summary&amp;Assumptions'!$G$32))*$B229+AND(EQ$56&lt;'Summary&amp;Assumptions'!$J$31,EQ$47&gt;=$FO229,EQ$47&lt;=$FP229)*(('Summary&amp;Assumptions'!$H$25*$C229)*(1+'Summary&amp;Assumptions'!$J$29)^(EQ$46-1))+AND(EQ$56&lt;'Summary&amp;Assumptions'!$J$31,EQ$47&gt;=$FQ229,EQ$47&lt;=$FR229)*(('Summary&amp;Assumptions'!$H$25*$C229)*(1+'Summary&amp;Assumptions'!$J$29)^(EQ$46-1))</f>
        <v>0</v>
      </c>
      <c r="EM229" s="588">
        <f>AND(ER$55&gt;0,SUM($E229:EL229)&lt;'Summary&amp;Assumptions'!$G$32*$B229,$D229&gt;='Summary&amp;Assumptions'!$D$17,ER$47&gt;=$D229,ER$47&lt;=EDATE($D229,'Summary&amp;Assumptions'!$G$32))*$B229+AND(ER$56&lt;'Summary&amp;Assumptions'!$J$31,ER$47&gt;=$FO229,ER$47&lt;=$FP229)*(('Summary&amp;Assumptions'!$H$25*$C229)*(1+'Summary&amp;Assumptions'!$J$29)^(ER$46-1))+AND(ER$56&lt;'Summary&amp;Assumptions'!$J$31,ER$47&gt;=$FQ229,ER$47&lt;=$FR229)*(('Summary&amp;Assumptions'!$H$25*$C229)*(1+'Summary&amp;Assumptions'!$J$29)^(ER$46-1))</f>
        <v>0</v>
      </c>
      <c r="EN229" s="588">
        <f>AND(ES$55&gt;0,SUM($E229:EM229)&lt;'Summary&amp;Assumptions'!$G$32*$B229,$D229&gt;='Summary&amp;Assumptions'!$D$17,ES$47&gt;=$D229,ES$47&lt;=EDATE($D229,'Summary&amp;Assumptions'!$G$32))*$B229+AND(ES$56&lt;'Summary&amp;Assumptions'!$J$31,ES$47&gt;=$FO229,ES$47&lt;=$FP229)*(('Summary&amp;Assumptions'!$H$25*$C229)*(1+'Summary&amp;Assumptions'!$J$29)^(ES$46-1))+AND(ES$56&lt;'Summary&amp;Assumptions'!$J$31,ES$47&gt;=$FQ229,ES$47&lt;=$FR229)*(('Summary&amp;Assumptions'!$H$25*$C229)*(1+'Summary&amp;Assumptions'!$J$29)^(ES$46-1))</f>
        <v>0</v>
      </c>
      <c r="EO229" s="588">
        <f>AND(ET$55&gt;0,SUM($E229:EN229)&lt;'Summary&amp;Assumptions'!$G$32*$B229,$D229&gt;='Summary&amp;Assumptions'!$D$17,ET$47&gt;=$D229,ET$47&lt;=EDATE($D229,'Summary&amp;Assumptions'!$G$32))*$B229+AND(ET$56&lt;'Summary&amp;Assumptions'!$J$31,ET$47&gt;=$FO229,ET$47&lt;=$FP229)*(('Summary&amp;Assumptions'!$H$25*$C229)*(1+'Summary&amp;Assumptions'!$J$29)^(ET$46-1))+AND(ET$56&lt;'Summary&amp;Assumptions'!$J$31,ET$47&gt;=$FQ229,ET$47&lt;=$FR229)*(('Summary&amp;Assumptions'!$H$25*$C229)*(1+'Summary&amp;Assumptions'!$J$29)^(ET$46-1))</f>
        <v>0</v>
      </c>
      <c r="EP229" s="588">
        <f>AND(EU$55&gt;0,SUM($E229:EO229)&lt;'Summary&amp;Assumptions'!$G$32*$B229,$D229&gt;='Summary&amp;Assumptions'!$D$17,EU$47&gt;=$D229,EU$47&lt;=EDATE($D229,'Summary&amp;Assumptions'!$G$32))*$B229+AND(EU$56&lt;'Summary&amp;Assumptions'!$J$31,EU$47&gt;=$FO229,EU$47&lt;=$FP229)*(('Summary&amp;Assumptions'!$H$25*$C229)*(1+'Summary&amp;Assumptions'!$J$29)^(EU$46-1))+AND(EU$56&lt;'Summary&amp;Assumptions'!$J$31,EU$47&gt;=$FQ229,EU$47&lt;=$FR229)*(('Summary&amp;Assumptions'!$H$25*$C229)*(1+'Summary&amp;Assumptions'!$J$29)^(EU$46-1))</f>
        <v>0</v>
      </c>
      <c r="EQ229" s="588">
        <f>AND(EV$55&gt;0,SUM($E229:EP229)&lt;'Summary&amp;Assumptions'!$G$32*$B229,$D229&gt;='Summary&amp;Assumptions'!$D$17,EV$47&gt;=$D229,EV$47&lt;=EDATE($D229,'Summary&amp;Assumptions'!$G$32))*$B229+AND(EV$56&lt;'Summary&amp;Assumptions'!$J$31,EV$47&gt;=$FO229,EV$47&lt;=$FP229)*(('Summary&amp;Assumptions'!$H$25*$C229)*(1+'Summary&amp;Assumptions'!$J$29)^(EV$46-1))+AND(EV$56&lt;'Summary&amp;Assumptions'!$J$31,EV$47&gt;=$FQ229,EV$47&lt;=$FR229)*(('Summary&amp;Assumptions'!$H$25*$C229)*(1+'Summary&amp;Assumptions'!$J$29)^(EV$46-1))</f>
        <v>0</v>
      </c>
      <c r="ER229" s="588">
        <f>AND(EW$55&gt;0,SUM($E229:EQ229)&lt;'Summary&amp;Assumptions'!$G$32*$B229,$D229&gt;='Summary&amp;Assumptions'!$D$17,EW$47&gt;=$D229,EW$47&lt;=EDATE($D229,'Summary&amp;Assumptions'!$G$32))*$B229+AND(EW$56&lt;'Summary&amp;Assumptions'!$J$31,EW$47&gt;=$FO229,EW$47&lt;=$FP229)*(('Summary&amp;Assumptions'!$H$25*$C229)*(1+'Summary&amp;Assumptions'!$J$29)^(EW$46-1))+AND(EW$56&lt;'Summary&amp;Assumptions'!$J$31,EW$47&gt;=$FQ229,EW$47&lt;=$FR229)*(('Summary&amp;Assumptions'!$H$25*$C229)*(1+'Summary&amp;Assumptions'!$J$29)^(EW$46-1))</f>
        <v>0</v>
      </c>
      <c r="ES229" s="588">
        <f>AND(EX$55&gt;0,SUM($E229:ER229)&lt;'Summary&amp;Assumptions'!$G$32*$B229,$D229&gt;='Summary&amp;Assumptions'!$D$17,EX$47&gt;=$D229,EX$47&lt;=EDATE($D229,'Summary&amp;Assumptions'!$G$32))*$B229+AND(EX$56&lt;'Summary&amp;Assumptions'!$J$31,EX$47&gt;=$FO229,EX$47&lt;=$FP229)*(('Summary&amp;Assumptions'!$H$25*$C229)*(1+'Summary&amp;Assumptions'!$J$29)^(EX$46-1))+AND(EX$56&lt;'Summary&amp;Assumptions'!$J$31,EX$47&gt;=$FQ229,EX$47&lt;=$FR229)*(('Summary&amp;Assumptions'!$H$25*$C229)*(1+'Summary&amp;Assumptions'!$J$29)^(EX$46-1))</f>
        <v>0</v>
      </c>
      <c r="ET229" s="588">
        <f>AND(EY$55&gt;0,SUM($E229:ES229)&lt;'Summary&amp;Assumptions'!$G$32*$B229,$D229&gt;='Summary&amp;Assumptions'!$D$17,EY$47&gt;=$D229,EY$47&lt;=EDATE($D229,'Summary&amp;Assumptions'!$G$32))*$B229+AND(EY$56&lt;'Summary&amp;Assumptions'!$J$31,EY$47&gt;=$FO229,EY$47&lt;=$FP229)*(('Summary&amp;Assumptions'!$H$25*$C229)*(1+'Summary&amp;Assumptions'!$J$29)^(EY$46-1))+AND(EY$56&lt;'Summary&amp;Assumptions'!$J$31,EY$47&gt;=$FQ229,EY$47&lt;=$FR229)*(('Summary&amp;Assumptions'!$H$25*$C229)*(1+'Summary&amp;Assumptions'!$J$29)^(EY$46-1))</f>
        <v>0</v>
      </c>
      <c r="EU229" s="588">
        <f>AND(EZ$55&gt;0,SUM($E229:ET229)&lt;'Summary&amp;Assumptions'!$G$32*$B229,$D229&gt;='Summary&amp;Assumptions'!$D$17,EZ$47&gt;=$D229,EZ$47&lt;=EDATE($D229,'Summary&amp;Assumptions'!$G$32))*$B229+AND(EZ$56&lt;'Summary&amp;Assumptions'!$J$31,EZ$47&gt;=$FO229,EZ$47&lt;=$FP229)*(('Summary&amp;Assumptions'!$H$25*$C229)*(1+'Summary&amp;Assumptions'!$J$29)^(EZ$46-1))+AND(EZ$56&lt;'Summary&amp;Assumptions'!$J$31,EZ$47&gt;=$FQ229,EZ$47&lt;=$FR229)*(('Summary&amp;Assumptions'!$H$25*$C229)*(1+'Summary&amp;Assumptions'!$J$29)^(EZ$46-1))</f>
        <v>0</v>
      </c>
      <c r="EV229" s="588">
        <f>AND(FA$55&gt;0,SUM($E229:EU229)&lt;'Summary&amp;Assumptions'!$G$32*$B229,$D229&gt;='Summary&amp;Assumptions'!$D$17,FA$47&gt;=$D229,FA$47&lt;=EDATE($D229,'Summary&amp;Assumptions'!$G$32))*$B229+AND(FA$56&lt;'Summary&amp;Assumptions'!$J$31,FA$47&gt;=$FO229,FA$47&lt;=$FP229)*(('Summary&amp;Assumptions'!$H$25*$C229)*(1+'Summary&amp;Assumptions'!$J$29)^(FA$46-1))+AND(FA$56&lt;'Summary&amp;Assumptions'!$J$31,FA$47&gt;=$FQ229,FA$47&lt;=$FR229)*(('Summary&amp;Assumptions'!$H$25*$C229)*(1+'Summary&amp;Assumptions'!$J$29)^(FA$46-1))</f>
        <v>0</v>
      </c>
      <c r="EW229" s="588">
        <f>AND(FB$55&gt;0,SUM($E229:EV229)&lt;'Summary&amp;Assumptions'!$G$32*$B229,$D229&gt;='Summary&amp;Assumptions'!$D$17,FB$47&gt;=$D229,FB$47&lt;=EDATE($D229,'Summary&amp;Assumptions'!$G$32))*$B229+AND(FB$56&lt;'Summary&amp;Assumptions'!$J$31,FB$47&gt;=$FO229,FB$47&lt;=$FP229)*(('Summary&amp;Assumptions'!$H$25*$C229)*(1+'Summary&amp;Assumptions'!$J$29)^(FB$46-1))+AND(FB$56&lt;'Summary&amp;Assumptions'!$J$31,FB$47&gt;=$FQ229,FB$47&lt;=$FR229)*(('Summary&amp;Assumptions'!$H$25*$C229)*(1+'Summary&amp;Assumptions'!$J$29)^(FB$46-1))</f>
        <v>0</v>
      </c>
      <c r="EX229" s="588">
        <f>AND(FC$55&gt;0,SUM($E229:EW229)&lt;'Summary&amp;Assumptions'!$G$32*$B229,$D229&gt;='Summary&amp;Assumptions'!$D$17,FC$47&gt;=$D229,FC$47&lt;=EDATE($D229,'Summary&amp;Assumptions'!$G$32))*$B229+AND(FC$56&lt;'Summary&amp;Assumptions'!$J$31,FC$47&gt;=$FO229,FC$47&lt;=$FP229)*(('Summary&amp;Assumptions'!$H$25*$C229)*(1+'Summary&amp;Assumptions'!$J$29)^(FC$46-1))+AND(FC$56&lt;'Summary&amp;Assumptions'!$J$31,FC$47&gt;=$FQ229,FC$47&lt;=$FR229)*(('Summary&amp;Assumptions'!$H$25*$C229)*(1+'Summary&amp;Assumptions'!$J$29)^(FC$46-1))</f>
        <v>0</v>
      </c>
      <c r="EY229" s="588">
        <f>AND(FD$55&gt;0,SUM($E229:EX229)&lt;'Summary&amp;Assumptions'!$G$32*$B229,$D229&gt;='Summary&amp;Assumptions'!$D$17,FD$47&gt;=$D229,FD$47&lt;=EDATE($D229,'Summary&amp;Assumptions'!$G$32))*$B229+AND(FD$56&lt;'Summary&amp;Assumptions'!$J$31,FD$47&gt;=$FO229,FD$47&lt;=$FP229)*(('Summary&amp;Assumptions'!$H$25*$C229)*(1+'Summary&amp;Assumptions'!$J$29)^(FD$46-1))+AND(FD$56&lt;'Summary&amp;Assumptions'!$J$31,FD$47&gt;=$FQ229,FD$47&lt;=$FR229)*(('Summary&amp;Assumptions'!$H$25*$C229)*(1+'Summary&amp;Assumptions'!$J$29)^(FD$46-1))</f>
        <v>0</v>
      </c>
      <c r="EZ229" s="588">
        <f>AND(FE$55&gt;0,SUM($E229:EY229)&lt;'Summary&amp;Assumptions'!$G$32*$B229,$D229&gt;='Summary&amp;Assumptions'!$D$17,FE$47&gt;=$D229,FE$47&lt;=EDATE($D229,'Summary&amp;Assumptions'!$G$32))*$B229+AND(FE$56&lt;'Summary&amp;Assumptions'!$J$31,FE$47&gt;=$FO229,FE$47&lt;=$FP229)*(('Summary&amp;Assumptions'!$H$25*$C229)*(1+'Summary&amp;Assumptions'!$J$29)^(FE$46-1))+AND(FE$56&lt;'Summary&amp;Assumptions'!$J$31,FE$47&gt;=$FQ229,FE$47&lt;=$FR229)*(('Summary&amp;Assumptions'!$H$25*$C229)*(1+'Summary&amp;Assumptions'!$J$29)^(FE$46-1))</f>
        <v>0</v>
      </c>
      <c r="FA229" s="588">
        <f>AND(FF$55&gt;0,SUM($E229:EZ229)&lt;'Summary&amp;Assumptions'!$G$32*$B229,$D229&gt;='Summary&amp;Assumptions'!$D$17,FF$47&gt;=$D229,FF$47&lt;=EDATE($D229,'Summary&amp;Assumptions'!$G$32))*$B229+AND(FF$56&lt;'Summary&amp;Assumptions'!$J$31,FF$47&gt;=$FO229,FF$47&lt;=$FP229)*(('Summary&amp;Assumptions'!$H$25*$C229)*(1+'Summary&amp;Assumptions'!$J$29)^(FF$46-1))+AND(FF$56&lt;'Summary&amp;Assumptions'!$J$31,FF$47&gt;=$FQ229,FF$47&lt;=$FR229)*(('Summary&amp;Assumptions'!$H$25*$C229)*(1+'Summary&amp;Assumptions'!$J$29)^(FF$46-1))</f>
        <v>0</v>
      </c>
      <c r="FB229" s="588">
        <f>AND(FG$55&gt;0,SUM($E229:FA229)&lt;'Summary&amp;Assumptions'!$G$32*$B229,$D229&gt;='Summary&amp;Assumptions'!$D$17,FG$47&gt;=$D229,FG$47&lt;=EDATE($D229,'Summary&amp;Assumptions'!$G$32))*$B229+AND(FG$56&lt;'Summary&amp;Assumptions'!$J$31,FG$47&gt;=$FO229,FG$47&lt;=$FP229)*(('Summary&amp;Assumptions'!$H$25*$C229)*(1+'Summary&amp;Assumptions'!$J$29)^(FG$46-1))+AND(FG$56&lt;'Summary&amp;Assumptions'!$J$31,FG$47&gt;=$FQ229,FG$47&lt;=$FR229)*(('Summary&amp;Assumptions'!$H$25*$C229)*(1+'Summary&amp;Assumptions'!$J$29)^(FG$46-1))</f>
        <v>0</v>
      </c>
      <c r="FC229" s="588">
        <f>AND(FH$55&gt;0,SUM($E229:FB229)&lt;'Summary&amp;Assumptions'!$G$32*$B229,$D229&gt;='Summary&amp;Assumptions'!$D$17,FH$47&gt;=$D229,FH$47&lt;=EDATE($D229,'Summary&amp;Assumptions'!$G$32))*$B229+AND(FH$56&lt;'Summary&amp;Assumptions'!$J$31,FH$47&gt;=$FO229,FH$47&lt;=$FP229)*(('Summary&amp;Assumptions'!$H$25*$C229)*(1+'Summary&amp;Assumptions'!$J$29)^(FH$46-1))+AND(FH$56&lt;'Summary&amp;Assumptions'!$J$31,FH$47&gt;=$FQ229,FH$47&lt;=$FR229)*(('Summary&amp;Assumptions'!$H$25*$C229)*(1+'Summary&amp;Assumptions'!$J$29)^(FH$46-1))</f>
        <v>0</v>
      </c>
      <c r="FD229" s="588">
        <f>AND(FI$55&gt;0,SUM($E229:FC229)&lt;'Summary&amp;Assumptions'!$G$32*$B229,$D229&gt;='Summary&amp;Assumptions'!$D$17,FI$47&gt;=$D229,FI$47&lt;=EDATE($D229,'Summary&amp;Assumptions'!$G$32))*$B229+AND(FI$56&lt;'Summary&amp;Assumptions'!$J$31,FI$47&gt;=$FO229,FI$47&lt;=$FP229)*(('Summary&amp;Assumptions'!$H$25*$C229)*(1+'Summary&amp;Assumptions'!$J$29)^(FI$46-1))+AND(FI$56&lt;'Summary&amp;Assumptions'!$J$31,FI$47&gt;=$FQ229,FI$47&lt;=$FR229)*(('Summary&amp;Assumptions'!$H$25*$C229)*(1+'Summary&amp;Assumptions'!$J$29)^(FI$46-1))</f>
        <v>0</v>
      </c>
      <c r="FE229" s="588">
        <f>AND(FJ$55&gt;0,SUM($E229:FD229)&lt;'Summary&amp;Assumptions'!$G$32*$B229,$D229&gt;='Summary&amp;Assumptions'!$D$17,FJ$47&gt;=$D229,FJ$47&lt;=EDATE($D229,'Summary&amp;Assumptions'!$G$32))*$B229+AND(FJ$56&lt;'Summary&amp;Assumptions'!$J$31,FJ$47&gt;=$FO229,FJ$47&lt;=$FP229)*(('Summary&amp;Assumptions'!$H$25*$C229)*(1+'Summary&amp;Assumptions'!$J$29)^(FJ$46-1))+AND(FJ$56&lt;'Summary&amp;Assumptions'!$J$31,FJ$47&gt;=$FQ229,FJ$47&lt;=$FR229)*(('Summary&amp;Assumptions'!$H$25*$C229)*(1+'Summary&amp;Assumptions'!$J$29)^(FJ$46-1))</f>
        <v>0</v>
      </c>
      <c r="FF229" s="588">
        <f>AND(FK$55&gt;0,SUM($E229:FE229)&lt;'Summary&amp;Assumptions'!$G$32*$B229,$D229&gt;='Summary&amp;Assumptions'!$D$17,FK$47&gt;=$D229,FK$47&lt;=EDATE($D229,'Summary&amp;Assumptions'!$G$32))*$B229+AND(FK$56&lt;'Summary&amp;Assumptions'!$J$31,FK$47&gt;=$FO229,FK$47&lt;=$FP229)*(('Summary&amp;Assumptions'!$H$25*$C229)*(1+'Summary&amp;Assumptions'!$J$29)^(FK$46-1))+AND(FK$56&lt;'Summary&amp;Assumptions'!$J$31,FK$47&gt;=$FQ229,FK$47&lt;=$FR229)*(('Summary&amp;Assumptions'!$H$25*$C229)*(1+'Summary&amp;Assumptions'!$J$29)^(FK$46-1))</f>
        <v>0</v>
      </c>
      <c r="FG229" s="588">
        <f>AND(FL$55&gt;0,SUM($E229:FF229)&lt;'Summary&amp;Assumptions'!$G$32*$B229,$D229&gt;='Summary&amp;Assumptions'!$D$17,FL$47&gt;=$D229,FL$47&lt;=EDATE($D229,'Summary&amp;Assumptions'!$G$32))*$B229+AND(FL$56&lt;'Summary&amp;Assumptions'!$J$31,FL$47&gt;=$FO229,FL$47&lt;=$FP229)*(('Summary&amp;Assumptions'!$H$25*$C229)*(1+'Summary&amp;Assumptions'!$J$29)^(FL$46-1))+AND(FL$56&lt;'Summary&amp;Assumptions'!$J$31,FL$47&gt;=$FQ229,FL$47&lt;=$FR229)*(('Summary&amp;Assumptions'!$H$25*$C229)*(1+'Summary&amp;Assumptions'!$J$29)^(FL$46-1))</f>
        <v>0</v>
      </c>
      <c r="FH229" s="588">
        <f>AND(FM$55&gt;0,SUM($E229:FG229)&lt;'Summary&amp;Assumptions'!$G$32*$B229,$D229&gt;='Summary&amp;Assumptions'!$D$17,FM$47&gt;=$D229,FM$47&lt;=EDATE($D229,'Summary&amp;Assumptions'!$G$32))*$B229+AND(FM$56&lt;'Summary&amp;Assumptions'!$J$31,FM$47&gt;=$FO229,FM$47&lt;=$FP229)*(('Summary&amp;Assumptions'!$H$25*$C229)*(1+'Summary&amp;Assumptions'!$J$29)^(FM$46-1))+AND(FM$56&lt;'Summary&amp;Assumptions'!$J$31,FM$47&gt;=$FQ229,FM$47&lt;=$FR229)*(('Summary&amp;Assumptions'!$H$25*$C229)*(1+'Summary&amp;Assumptions'!$J$29)^(FM$46-1))</f>
        <v>0</v>
      </c>
      <c r="FI229" s="588">
        <f>AND(FN$55&gt;0,SUM($E229:FH229)&lt;'Summary&amp;Assumptions'!$G$32*$B229,$D229&gt;='Summary&amp;Assumptions'!$D$17,FN$47&gt;=$D229,FN$47&lt;=EDATE($D229,'Summary&amp;Assumptions'!$G$32))*$B229+AND(FN$56&lt;'Summary&amp;Assumptions'!$J$31,FN$47&gt;=$FO229,FN$47&lt;=$FP229)*(('Summary&amp;Assumptions'!$H$25*$C229)*(1+'Summary&amp;Assumptions'!$J$29)^(FN$46-1))+AND(FN$56&lt;'Summary&amp;Assumptions'!$J$31,FN$47&gt;=$FQ229,FN$47&lt;=$FR229)*(('Summary&amp;Assumptions'!$H$25*$C229)*(1+'Summary&amp;Assumptions'!$J$29)^(FN$46-1))</f>
        <v>0</v>
      </c>
      <c r="FJ229" s="588">
        <f>AND(FO$55&gt;0,SUM($E229:FI229)&lt;'Summary&amp;Assumptions'!$G$32*$B229,$D229&gt;='Summary&amp;Assumptions'!$D$17,FO$47&gt;=$D229,FO$47&lt;=EDATE($D229,'Summary&amp;Assumptions'!$G$32))*$B229+AND(FO$56&lt;'Summary&amp;Assumptions'!$J$31,FO$47&gt;=$FO229,FO$47&lt;=$FP229)*(('Summary&amp;Assumptions'!$H$25*$C229)*(1+'Summary&amp;Assumptions'!$J$29)^(FO$46-1))+AND(FO$56&lt;'Summary&amp;Assumptions'!$J$31,FO$47&gt;=$FQ229,FO$47&lt;=$FR229)*(('Summary&amp;Assumptions'!$H$25*$C229)*(1+'Summary&amp;Assumptions'!$J$29)^(FO$46-1))</f>
        <v>0</v>
      </c>
      <c r="FK229" s="588">
        <f>AND(FP$55&gt;0,SUM($E229:FJ229)&lt;'Summary&amp;Assumptions'!$G$32*$B229,$D229&gt;='Summary&amp;Assumptions'!$D$17,FP$47&gt;=$D229,FP$47&lt;=EDATE($D229,'Summary&amp;Assumptions'!$G$32))*$B229+AND(FP$56&lt;'Summary&amp;Assumptions'!$J$31,FP$47&gt;=$FO229,FP$47&lt;=$FP229)*(('Summary&amp;Assumptions'!$H$25*$C229)*(1+'Summary&amp;Assumptions'!$J$29)^(FP$46-1))+AND(FP$56&lt;'Summary&amp;Assumptions'!$J$31,FP$47&gt;=$FQ229,FP$47&lt;=$FR229)*(('Summary&amp;Assumptions'!$H$25*$C229)*(1+'Summary&amp;Assumptions'!$J$29)^(FP$46-1))</f>
        <v>0</v>
      </c>
      <c r="FL229" s="588">
        <f>AND(FQ$55&gt;0,SUM($E229:FK229)&lt;'Summary&amp;Assumptions'!$G$32*$B229,$D229&gt;='Summary&amp;Assumptions'!$D$17,FQ$47&gt;=$D229,FQ$47&lt;=EDATE($D229,'Summary&amp;Assumptions'!$G$32))*$B229+AND(FQ$56&lt;'Summary&amp;Assumptions'!$J$31,FQ$47&gt;=$FO229,FQ$47&lt;=$FP229)*(('Summary&amp;Assumptions'!$H$25*$C229)*(1+'Summary&amp;Assumptions'!$J$29)^(FQ$46-1))+AND(FQ$56&lt;'Summary&amp;Assumptions'!$J$31,FQ$47&gt;=$FQ229,FQ$47&lt;=$FR229)*(('Summary&amp;Assumptions'!$H$25*$C229)*(1+'Summary&amp;Assumptions'!$J$29)^(FQ$46-1))</f>
        <v>0</v>
      </c>
      <c r="FO229" s="576">
        <f>EDATE(D229,'Summary&amp;Assumptions'!$G$34)</f>
        <v>47757</v>
      </c>
      <c r="FP229" s="576">
        <f>EDATE(FO229,'Summary&amp;Assumptions'!$G$33-1)</f>
        <v>47788</v>
      </c>
      <c r="FQ229" s="576">
        <f>EDATE(FO229,'Summary&amp;Assumptions'!$G$34)</f>
        <v>48122</v>
      </c>
      <c r="FR229" s="576">
        <f>EDATE(FQ229,'Summary&amp;Assumptions'!$G$33-1)</f>
        <v>48153</v>
      </c>
    </row>
    <row r="230" spans="2:174" ht="15" hidden="1" thickBot="1" x14ac:dyDescent="0.25">
      <c r="B230" s="588">
        <v>0</v>
      </c>
      <c r="C230" s="193">
        <v>0</v>
      </c>
      <c r="D230" s="589">
        <v>47423</v>
      </c>
      <c r="E230" s="591"/>
      <c r="F230" s="588">
        <f>AND(K$55&gt;0,SUM($E230:E230)&lt;'Summary&amp;Assumptions'!$G$32*$B230,$D230&gt;='Summary&amp;Assumptions'!$D$17,K$47&gt;=$D230,K$47&lt;=EDATE($D230,'Summary&amp;Assumptions'!$G$32))*$B230+AND(K$56&lt;'Summary&amp;Assumptions'!$J$31,K$47&gt;=$FO230,K$47&lt;=$FP230)*(('Summary&amp;Assumptions'!$H$25*$C230)*(1+'Summary&amp;Assumptions'!$J$29)^(K$46-1))+AND(K$56&lt;'Summary&amp;Assumptions'!$J$31,K$47&gt;=$FQ230,K$47&lt;=$FR230)*(('Summary&amp;Assumptions'!$H$25*$C230)*(1+'Summary&amp;Assumptions'!$J$29)^(K$46-1))</f>
        <v>0</v>
      </c>
      <c r="G230" s="588">
        <f>AND(L$55&gt;0,SUM($E230:F230)&lt;'Summary&amp;Assumptions'!$G$32*$B230,$D230&gt;='Summary&amp;Assumptions'!$D$17,L$47&gt;=$D230,L$47&lt;=EDATE($D230,'Summary&amp;Assumptions'!$G$32))*$B230+AND(L$56&lt;'Summary&amp;Assumptions'!$J$31,L$47&gt;=$FO230,L$47&lt;=$FP230)*(('Summary&amp;Assumptions'!$H$25*$C230)*(1+'Summary&amp;Assumptions'!$J$29)^(L$46-1))+AND(L$56&lt;'Summary&amp;Assumptions'!$J$31,L$47&gt;=$FQ230,L$47&lt;=$FR230)*(('Summary&amp;Assumptions'!$H$25*$C230)*(1+'Summary&amp;Assumptions'!$J$29)^(L$46-1))</f>
        <v>0</v>
      </c>
      <c r="H230" s="588">
        <f>AND(M$55&gt;0,SUM($E230:G230)&lt;'Summary&amp;Assumptions'!$G$32*$B230,$D230&gt;='Summary&amp;Assumptions'!$D$17,M$47&gt;=$D230,M$47&lt;=EDATE($D230,'Summary&amp;Assumptions'!$G$32))*$B230+AND(M$56&lt;'Summary&amp;Assumptions'!$J$31,M$47&gt;=$FO230,M$47&lt;=$FP230)*(('Summary&amp;Assumptions'!$H$25*$C230)*(1+'Summary&amp;Assumptions'!$J$29)^(M$46-1))+AND(M$56&lt;'Summary&amp;Assumptions'!$J$31,M$47&gt;=$FQ230,M$47&lt;=$FR230)*(('Summary&amp;Assumptions'!$H$25*$C230)*(1+'Summary&amp;Assumptions'!$J$29)^(M$46-1))</f>
        <v>0</v>
      </c>
      <c r="I230" s="588">
        <f>AND(N$55&gt;0,SUM($E230:H230)&lt;'Summary&amp;Assumptions'!$G$32*$B230,$D230&gt;='Summary&amp;Assumptions'!$D$17,N$47&gt;=$D230,N$47&lt;=EDATE($D230,'Summary&amp;Assumptions'!$G$32))*$B230+AND(N$56&lt;'Summary&amp;Assumptions'!$J$31,N$47&gt;=$FO230,N$47&lt;=$FP230)*(('Summary&amp;Assumptions'!$H$25*$C230)*(1+'Summary&amp;Assumptions'!$J$29)^(N$46-1))+AND(N$56&lt;'Summary&amp;Assumptions'!$J$31,N$47&gt;=$FQ230,N$47&lt;=$FR230)*(('Summary&amp;Assumptions'!$H$25*$C230)*(1+'Summary&amp;Assumptions'!$J$29)^(N$46-1))</f>
        <v>0</v>
      </c>
      <c r="J230" s="588">
        <f>AND(O$55&gt;0,SUM($E230:I230)&lt;'Summary&amp;Assumptions'!$G$32*$B230,$D230&gt;='Summary&amp;Assumptions'!$D$17,O$47&gt;=$D230,O$47&lt;=EDATE($D230,'Summary&amp;Assumptions'!$G$32))*$B230+AND(O$56&lt;'Summary&amp;Assumptions'!$J$31,O$47&gt;=$FO230,O$47&lt;=$FP230)*(('Summary&amp;Assumptions'!$H$25*$C230)*(1+'Summary&amp;Assumptions'!$J$29)^(O$46-1))+AND(O$56&lt;'Summary&amp;Assumptions'!$J$31,O$47&gt;=$FQ230,O$47&lt;=$FR230)*(('Summary&amp;Assumptions'!$H$25*$C230)*(1+'Summary&amp;Assumptions'!$J$29)^(O$46-1))</f>
        <v>0</v>
      </c>
      <c r="K230" s="588">
        <f>AND(P$55&gt;0,SUM($E230:J230)&lt;'Summary&amp;Assumptions'!$G$32*$B230,$D230&gt;='Summary&amp;Assumptions'!$D$17,P$47&gt;=$D230,P$47&lt;=EDATE($D230,'Summary&amp;Assumptions'!$G$32))*$B230+AND(P$56&lt;'Summary&amp;Assumptions'!$J$31,P$47&gt;=$FO230,P$47&lt;=$FP230)*(('Summary&amp;Assumptions'!$H$25*$C230)*(1+'Summary&amp;Assumptions'!$J$29)^(P$46-1))+AND(P$56&lt;'Summary&amp;Assumptions'!$J$31,P$47&gt;=$FQ230,P$47&lt;=$FR230)*(('Summary&amp;Assumptions'!$H$25*$C230)*(1+'Summary&amp;Assumptions'!$J$29)^(P$46-1))</f>
        <v>0</v>
      </c>
      <c r="L230" s="588">
        <f>AND(Q$55&gt;0,SUM($E230:K230)&lt;'Summary&amp;Assumptions'!$G$32*$B230,$D230&gt;='Summary&amp;Assumptions'!$D$17,Q$47&gt;=$D230,Q$47&lt;=EDATE($D230,'Summary&amp;Assumptions'!$G$32))*$B230+AND(Q$56&lt;'Summary&amp;Assumptions'!$J$31,Q$47&gt;=$FO230,Q$47&lt;=$FP230)*(('Summary&amp;Assumptions'!$H$25*$C230)*(1+'Summary&amp;Assumptions'!$J$29)^(Q$46-1))+AND(Q$56&lt;'Summary&amp;Assumptions'!$J$31,Q$47&gt;=$FQ230,Q$47&lt;=$FR230)*(('Summary&amp;Assumptions'!$H$25*$C230)*(1+'Summary&amp;Assumptions'!$J$29)^(Q$46-1))</f>
        <v>0</v>
      </c>
      <c r="M230" s="588">
        <f>AND(R$55&gt;0,SUM($E230:L230)&lt;'Summary&amp;Assumptions'!$G$32*$B230,$D230&gt;='Summary&amp;Assumptions'!$D$17,R$47&gt;=$D230,R$47&lt;=EDATE($D230,'Summary&amp;Assumptions'!$G$32))*$B230+AND(R$56&lt;'Summary&amp;Assumptions'!$J$31,R$47&gt;=$FO230,R$47&lt;=$FP230)*(('Summary&amp;Assumptions'!$H$25*$C230)*(1+'Summary&amp;Assumptions'!$J$29)^(R$46-1))+AND(R$56&lt;'Summary&amp;Assumptions'!$J$31,R$47&gt;=$FQ230,R$47&lt;=$FR230)*(('Summary&amp;Assumptions'!$H$25*$C230)*(1+'Summary&amp;Assumptions'!$J$29)^(R$46-1))</f>
        <v>0</v>
      </c>
      <c r="N230" s="588">
        <f>AND(S$55&gt;0,SUM($E230:M230)&lt;'Summary&amp;Assumptions'!$G$32*$B230,$D230&gt;='Summary&amp;Assumptions'!$D$17,S$47&gt;=$D230,S$47&lt;=EDATE($D230,'Summary&amp;Assumptions'!$G$32))*$B230+AND(S$56&lt;'Summary&amp;Assumptions'!$J$31,S$47&gt;=$FO230,S$47&lt;=$FP230)*(('Summary&amp;Assumptions'!$H$25*$C230)*(1+'Summary&amp;Assumptions'!$J$29)^(S$46-1))+AND(S$56&lt;'Summary&amp;Assumptions'!$J$31,S$47&gt;=$FQ230,S$47&lt;=$FR230)*(('Summary&amp;Assumptions'!$H$25*$C230)*(1+'Summary&amp;Assumptions'!$J$29)^(S$46-1))</f>
        <v>0</v>
      </c>
      <c r="O230" s="588">
        <f>AND(T$55&gt;0,SUM($E230:N230)&lt;'Summary&amp;Assumptions'!$G$32*$B230,$D230&gt;='Summary&amp;Assumptions'!$D$17,T$47&gt;=$D230,T$47&lt;=EDATE($D230,'Summary&amp;Assumptions'!$G$32))*$B230+AND(T$56&lt;'Summary&amp;Assumptions'!$J$31,T$47&gt;=$FO230,T$47&lt;=$FP230)*(('Summary&amp;Assumptions'!$H$25*$C230)*(1+'Summary&amp;Assumptions'!$J$29)^(T$46-1))+AND(T$56&lt;'Summary&amp;Assumptions'!$J$31,T$47&gt;=$FQ230,T$47&lt;=$FR230)*(('Summary&amp;Assumptions'!$H$25*$C230)*(1+'Summary&amp;Assumptions'!$J$29)^(T$46-1))</f>
        <v>0</v>
      </c>
      <c r="P230" s="588">
        <f>AND(U$55&gt;0,SUM($E230:O230)&lt;'Summary&amp;Assumptions'!$G$32*$B230,$D230&gt;='Summary&amp;Assumptions'!$D$17,U$47&gt;=$D230,U$47&lt;=EDATE($D230,'Summary&amp;Assumptions'!$G$32))*$B230+AND(U$56&lt;'Summary&amp;Assumptions'!$J$31,U$47&gt;=$FO230,U$47&lt;=$FP230)*(('Summary&amp;Assumptions'!$H$25*$C230)*(1+'Summary&amp;Assumptions'!$J$29)^(U$46-1))+AND(U$56&lt;'Summary&amp;Assumptions'!$J$31,U$47&gt;=$FQ230,U$47&lt;=$FR230)*(('Summary&amp;Assumptions'!$H$25*$C230)*(1+'Summary&amp;Assumptions'!$J$29)^(U$46-1))</f>
        <v>0</v>
      </c>
      <c r="Q230" s="588">
        <f>AND(V$55&gt;0,SUM($E230:P230)&lt;'Summary&amp;Assumptions'!$G$32*$B230,$D230&gt;='Summary&amp;Assumptions'!$D$17,V$47&gt;=$D230,V$47&lt;=EDATE($D230,'Summary&amp;Assumptions'!$G$32))*$B230+AND(V$56&lt;'Summary&amp;Assumptions'!$J$31,V$47&gt;=$FO230,V$47&lt;=$FP230)*(('Summary&amp;Assumptions'!$H$25*$C230)*(1+'Summary&amp;Assumptions'!$J$29)^(V$46-1))+AND(V$56&lt;'Summary&amp;Assumptions'!$J$31,V$47&gt;=$FQ230,V$47&lt;=$FR230)*(('Summary&amp;Assumptions'!$H$25*$C230)*(1+'Summary&amp;Assumptions'!$J$29)^(V$46-1))</f>
        <v>0</v>
      </c>
      <c r="R230" s="588">
        <f>AND(W$55&gt;0,SUM($E230:Q230)&lt;'Summary&amp;Assumptions'!$G$32*$B230,$D230&gt;='Summary&amp;Assumptions'!$D$17,W$47&gt;=$D230,W$47&lt;=EDATE($D230,'Summary&amp;Assumptions'!$G$32))*$B230+AND(W$56&lt;'Summary&amp;Assumptions'!$J$31,W$47&gt;=$FO230,W$47&lt;=$FP230)*(('Summary&amp;Assumptions'!$H$25*$C230)*(1+'Summary&amp;Assumptions'!$J$29)^(W$46-1))+AND(W$56&lt;'Summary&amp;Assumptions'!$J$31,W$47&gt;=$FQ230,W$47&lt;=$FR230)*(('Summary&amp;Assumptions'!$H$25*$C230)*(1+'Summary&amp;Assumptions'!$J$29)^(W$46-1))</f>
        <v>0</v>
      </c>
      <c r="S230" s="588">
        <f>AND(X$55&gt;0,SUM($E230:R230)&lt;'Summary&amp;Assumptions'!$G$32*$B230,$D230&gt;='Summary&amp;Assumptions'!$D$17,X$47&gt;=$D230,X$47&lt;=EDATE($D230,'Summary&amp;Assumptions'!$G$32))*$B230+AND(X$56&lt;'Summary&amp;Assumptions'!$J$31,X$47&gt;=$FO230,X$47&lt;=$FP230)*(('Summary&amp;Assumptions'!$H$25*$C230)*(1+'Summary&amp;Assumptions'!$J$29)^(X$46-1))+AND(X$56&lt;'Summary&amp;Assumptions'!$J$31,X$47&gt;=$FQ230,X$47&lt;=$FR230)*(('Summary&amp;Assumptions'!$H$25*$C230)*(1+'Summary&amp;Assumptions'!$J$29)^(X$46-1))</f>
        <v>0</v>
      </c>
      <c r="T230" s="588">
        <f>AND(Y$55&gt;0,SUM($E230:S230)&lt;'Summary&amp;Assumptions'!$G$32*$B230,$D230&gt;='Summary&amp;Assumptions'!$D$17,Y$47&gt;=$D230,Y$47&lt;=EDATE($D230,'Summary&amp;Assumptions'!$G$32))*$B230+AND(Y$56&lt;'Summary&amp;Assumptions'!$J$31,Y$47&gt;=$FO230,Y$47&lt;=$FP230)*(('Summary&amp;Assumptions'!$H$25*$C230)*(1+'Summary&amp;Assumptions'!$J$29)^(Y$46-1))+AND(Y$56&lt;'Summary&amp;Assumptions'!$J$31,Y$47&gt;=$FQ230,Y$47&lt;=$FR230)*(('Summary&amp;Assumptions'!$H$25*$C230)*(1+'Summary&amp;Assumptions'!$J$29)^(Y$46-1))</f>
        <v>0</v>
      </c>
      <c r="U230" s="588">
        <f>AND(Z$55&gt;0,SUM($E230:T230)&lt;'Summary&amp;Assumptions'!$G$32*$B230,$D230&gt;='Summary&amp;Assumptions'!$D$17,Z$47&gt;=$D230,Z$47&lt;=EDATE($D230,'Summary&amp;Assumptions'!$G$32))*$B230+AND(Z$56&lt;'Summary&amp;Assumptions'!$J$31,Z$47&gt;=$FO230,Z$47&lt;=$FP230)*(('Summary&amp;Assumptions'!$H$25*$C230)*(1+'Summary&amp;Assumptions'!$J$29)^(Z$46-1))+AND(Z$56&lt;'Summary&amp;Assumptions'!$J$31,Z$47&gt;=$FQ230,Z$47&lt;=$FR230)*(('Summary&amp;Assumptions'!$H$25*$C230)*(1+'Summary&amp;Assumptions'!$J$29)^(Z$46-1))</f>
        <v>0</v>
      </c>
      <c r="V230" s="588">
        <f>AND(AA$55&gt;0,SUM($E230:U230)&lt;'Summary&amp;Assumptions'!$G$32*$B230,$D230&gt;='Summary&amp;Assumptions'!$D$17,AA$47&gt;=$D230,AA$47&lt;=EDATE($D230,'Summary&amp;Assumptions'!$G$32))*$B230+AND(AA$56&lt;'Summary&amp;Assumptions'!$J$31,AA$47&gt;=$FO230,AA$47&lt;=$FP230)*(('Summary&amp;Assumptions'!$H$25*$C230)*(1+'Summary&amp;Assumptions'!$J$29)^(AA$46-1))+AND(AA$56&lt;'Summary&amp;Assumptions'!$J$31,AA$47&gt;=$FQ230,AA$47&lt;=$FR230)*(('Summary&amp;Assumptions'!$H$25*$C230)*(1+'Summary&amp;Assumptions'!$J$29)^(AA$46-1))</f>
        <v>0</v>
      </c>
      <c r="W230" s="588">
        <f>AND(AB$55&gt;0,SUM($E230:V230)&lt;'Summary&amp;Assumptions'!$G$32*$B230,$D230&gt;='Summary&amp;Assumptions'!$D$17,AB$47&gt;=$D230,AB$47&lt;=EDATE($D230,'Summary&amp;Assumptions'!$G$32))*$B230+AND(AB$56&lt;'Summary&amp;Assumptions'!$J$31,AB$47&gt;=$FO230,AB$47&lt;=$FP230)*(('Summary&amp;Assumptions'!$H$25*$C230)*(1+'Summary&amp;Assumptions'!$J$29)^(AB$46-1))+AND(AB$56&lt;'Summary&amp;Assumptions'!$J$31,AB$47&gt;=$FQ230,AB$47&lt;=$FR230)*(('Summary&amp;Assumptions'!$H$25*$C230)*(1+'Summary&amp;Assumptions'!$J$29)^(AB$46-1))</f>
        <v>0</v>
      </c>
      <c r="X230" s="588">
        <f>AND(AC$55&gt;0,SUM($E230:W230)&lt;'Summary&amp;Assumptions'!$G$32*$B230,$D230&gt;='Summary&amp;Assumptions'!$D$17,AC$47&gt;=$D230,AC$47&lt;=EDATE($D230,'Summary&amp;Assumptions'!$G$32))*$B230+AND(AC$56&lt;'Summary&amp;Assumptions'!$J$31,AC$47&gt;=$FO230,AC$47&lt;=$FP230)*(('Summary&amp;Assumptions'!$H$25*$C230)*(1+'Summary&amp;Assumptions'!$J$29)^(AC$46-1))+AND(AC$56&lt;'Summary&amp;Assumptions'!$J$31,AC$47&gt;=$FQ230,AC$47&lt;=$FR230)*(('Summary&amp;Assumptions'!$H$25*$C230)*(1+'Summary&amp;Assumptions'!$J$29)^(AC$46-1))</f>
        <v>0</v>
      </c>
      <c r="Y230" s="588">
        <f>AND(AD$55&gt;0,SUM($E230:X230)&lt;'Summary&amp;Assumptions'!$G$32*$B230,$D230&gt;='Summary&amp;Assumptions'!$D$17,AD$47&gt;=$D230,AD$47&lt;=EDATE($D230,'Summary&amp;Assumptions'!$G$32))*$B230+AND(AD$56&lt;'Summary&amp;Assumptions'!$J$31,AD$47&gt;=$FO230,AD$47&lt;=$FP230)*(('Summary&amp;Assumptions'!$H$25*$C230)*(1+'Summary&amp;Assumptions'!$J$29)^(AD$46-1))+AND(AD$56&lt;'Summary&amp;Assumptions'!$J$31,AD$47&gt;=$FQ230,AD$47&lt;=$FR230)*(('Summary&amp;Assumptions'!$H$25*$C230)*(1+'Summary&amp;Assumptions'!$J$29)^(AD$46-1))</f>
        <v>0</v>
      </c>
      <c r="Z230" s="588">
        <f>AND(AE$55&gt;0,SUM($E230:Y230)&lt;'Summary&amp;Assumptions'!$G$32*$B230,$D230&gt;='Summary&amp;Assumptions'!$D$17,AE$47&gt;=$D230,AE$47&lt;=EDATE($D230,'Summary&amp;Assumptions'!$G$32))*$B230+AND(AE$56&lt;'Summary&amp;Assumptions'!$J$31,AE$47&gt;=$FO230,AE$47&lt;=$FP230)*(('Summary&amp;Assumptions'!$H$25*$C230)*(1+'Summary&amp;Assumptions'!$J$29)^(AE$46-1))+AND(AE$56&lt;'Summary&amp;Assumptions'!$J$31,AE$47&gt;=$FQ230,AE$47&lt;=$FR230)*(('Summary&amp;Assumptions'!$H$25*$C230)*(1+'Summary&amp;Assumptions'!$J$29)^(AE$46-1))</f>
        <v>0</v>
      </c>
      <c r="AA230" s="588">
        <f>AND(AF$55&gt;0,SUM($E230:Z230)&lt;'Summary&amp;Assumptions'!$G$32*$B230,$D230&gt;='Summary&amp;Assumptions'!$D$17,AF$47&gt;=$D230,AF$47&lt;=EDATE($D230,'Summary&amp;Assumptions'!$G$32))*$B230+AND(AF$56&lt;'Summary&amp;Assumptions'!$J$31,AF$47&gt;=$FO230,AF$47&lt;=$FP230)*(('Summary&amp;Assumptions'!$H$25*$C230)*(1+'Summary&amp;Assumptions'!$J$29)^(AF$46-1))+AND(AF$56&lt;'Summary&amp;Assumptions'!$J$31,AF$47&gt;=$FQ230,AF$47&lt;=$FR230)*(('Summary&amp;Assumptions'!$H$25*$C230)*(1+'Summary&amp;Assumptions'!$J$29)^(AF$46-1))</f>
        <v>0</v>
      </c>
      <c r="AB230" s="588">
        <f>AND(AG$55&gt;0,SUM($E230:AA230)&lt;'Summary&amp;Assumptions'!$G$32*$B230,$D230&gt;='Summary&amp;Assumptions'!$D$17,AG$47&gt;=$D230,AG$47&lt;=EDATE($D230,'Summary&amp;Assumptions'!$G$32))*$B230+AND(AG$56&lt;'Summary&amp;Assumptions'!$J$31,AG$47&gt;=$FO230,AG$47&lt;=$FP230)*(('Summary&amp;Assumptions'!$H$25*$C230)*(1+'Summary&amp;Assumptions'!$J$29)^(AG$46-1))+AND(AG$56&lt;'Summary&amp;Assumptions'!$J$31,AG$47&gt;=$FQ230,AG$47&lt;=$FR230)*(('Summary&amp;Assumptions'!$H$25*$C230)*(1+'Summary&amp;Assumptions'!$J$29)^(AG$46-1))</f>
        <v>0</v>
      </c>
      <c r="AC230" s="588">
        <f>AND(AH$55&gt;0,SUM($E230:AB230)&lt;'Summary&amp;Assumptions'!$G$32*$B230,$D230&gt;='Summary&amp;Assumptions'!$D$17,AH$47&gt;=$D230,AH$47&lt;=EDATE($D230,'Summary&amp;Assumptions'!$G$32))*$B230+AND(AH$56&lt;'Summary&amp;Assumptions'!$J$31,AH$47&gt;=$FO230,AH$47&lt;=$FP230)*(('Summary&amp;Assumptions'!$H$25*$C230)*(1+'Summary&amp;Assumptions'!$J$29)^(AH$46-1))+AND(AH$56&lt;'Summary&amp;Assumptions'!$J$31,AH$47&gt;=$FQ230,AH$47&lt;=$FR230)*(('Summary&amp;Assumptions'!$H$25*$C230)*(1+'Summary&amp;Assumptions'!$J$29)^(AH$46-1))</f>
        <v>0</v>
      </c>
      <c r="AD230" s="588">
        <f>AND(AI$55&gt;0,SUM($E230:AC230)&lt;'Summary&amp;Assumptions'!$G$32*$B230,$D230&gt;='Summary&amp;Assumptions'!$D$17,AI$47&gt;=$D230,AI$47&lt;=EDATE($D230,'Summary&amp;Assumptions'!$G$32))*$B230+AND(AI$56&lt;'Summary&amp;Assumptions'!$J$31,AI$47&gt;=$FO230,AI$47&lt;=$FP230)*(('Summary&amp;Assumptions'!$H$25*$C230)*(1+'Summary&amp;Assumptions'!$J$29)^(AI$46-1))+AND(AI$56&lt;'Summary&amp;Assumptions'!$J$31,AI$47&gt;=$FQ230,AI$47&lt;=$FR230)*(('Summary&amp;Assumptions'!$H$25*$C230)*(1+'Summary&amp;Assumptions'!$J$29)^(AI$46-1))</f>
        <v>0</v>
      </c>
      <c r="AE230" s="588">
        <f>AND(AJ$55&gt;0,SUM($E230:AD230)&lt;'Summary&amp;Assumptions'!$G$32*$B230,$D230&gt;='Summary&amp;Assumptions'!$D$17,AJ$47&gt;=$D230,AJ$47&lt;=EDATE($D230,'Summary&amp;Assumptions'!$G$32))*$B230+AND(AJ$56&lt;'Summary&amp;Assumptions'!$J$31,AJ$47&gt;=$FO230,AJ$47&lt;=$FP230)*(('Summary&amp;Assumptions'!$H$25*$C230)*(1+'Summary&amp;Assumptions'!$J$29)^(AJ$46-1))+AND(AJ$56&lt;'Summary&amp;Assumptions'!$J$31,AJ$47&gt;=$FQ230,AJ$47&lt;=$FR230)*(('Summary&amp;Assumptions'!$H$25*$C230)*(1+'Summary&amp;Assumptions'!$J$29)^(AJ$46-1))</f>
        <v>0</v>
      </c>
      <c r="AF230" s="588">
        <f>AND(AK$55&gt;0,SUM($E230:AE230)&lt;'Summary&amp;Assumptions'!$G$32*$B230,$D230&gt;='Summary&amp;Assumptions'!$D$17,AK$47&gt;=$D230,AK$47&lt;=EDATE($D230,'Summary&amp;Assumptions'!$G$32))*$B230+AND(AK$56&lt;'Summary&amp;Assumptions'!$J$31,AK$47&gt;=$FO230,AK$47&lt;=$FP230)*(('Summary&amp;Assumptions'!$H$25*$C230)*(1+'Summary&amp;Assumptions'!$J$29)^(AK$46-1))+AND(AK$56&lt;'Summary&amp;Assumptions'!$J$31,AK$47&gt;=$FQ230,AK$47&lt;=$FR230)*(('Summary&amp;Assumptions'!$H$25*$C230)*(1+'Summary&amp;Assumptions'!$J$29)^(AK$46-1))</f>
        <v>0</v>
      </c>
      <c r="AG230" s="588">
        <f>AND(AL$55&gt;0,SUM($E230:AF230)&lt;'Summary&amp;Assumptions'!$G$32*$B230,$D230&gt;='Summary&amp;Assumptions'!$D$17,AL$47&gt;=$D230,AL$47&lt;=EDATE($D230,'Summary&amp;Assumptions'!$G$32))*$B230+AND(AL$56&lt;'Summary&amp;Assumptions'!$J$31,AL$47&gt;=$FO230,AL$47&lt;=$FP230)*(('Summary&amp;Assumptions'!$H$25*$C230)*(1+'Summary&amp;Assumptions'!$J$29)^(AL$46-1))+AND(AL$56&lt;'Summary&amp;Assumptions'!$J$31,AL$47&gt;=$FQ230,AL$47&lt;=$FR230)*(('Summary&amp;Assumptions'!$H$25*$C230)*(1+'Summary&amp;Assumptions'!$J$29)^(AL$46-1))</f>
        <v>0</v>
      </c>
      <c r="AH230" s="588">
        <f>AND(AM$55&gt;0,SUM($E230:AG230)&lt;'Summary&amp;Assumptions'!$G$32*$B230,$D230&gt;='Summary&amp;Assumptions'!$D$17,AM$47&gt;=$D230,AM$47&lt;=EDATE($D230,'Summary&amp;Assumptions'!$G$32))*$B230+AND(AM$56&lt;'Summary&amp;Assumptions'!$J$31,AM$47&gt;=$FO230,AM$47&lt;=$FP230)*(('Summary&amp;Assumptions'!$H$25*$C230)*(1+'Summary&amp;Assumptions'!$J$29)^(AM$46-1))+AND(AM$56&lt;'Summary&amp;Assumptions'!$J$31,AM$47&gt;=$FQ230,AM$47&lt;=$FR230)*(('Summary&amp;Assumptions'!$H$25*$C230)*(1+'Summary&amp;Assumptions'!$J$29)^(AM$46-1))</f>
        <v>0</v>
      </c>
      <c r="AI230" s="588">
        <f>AND(AN$55&gt;0,SUM($E230:AH230)&lt;'Summary&amp;Assumptions'!$G$32*$B230,$D230&gt;='Summary&amp;Assumptions'!$D$17,AN$47&gt;=$D230,AN$47&lt;=EDATE($D230,'Summary&amp;Assumptions'!$G$32))*$B230+AND(AN$56&lt;'Summary&amp;Assumptions'!$J$31,AN$47&gt;=$FO230,AN$47&lt;=$FP230)*(('Summary&amp;Assumptions'!$H$25*$C230)*(1+'Summary&amp;Assumptions'!$J$29)^(AN$46-1))+AND(AN$56&lt;'Summary&amp;Assumptions'!$J$31,AN$47&gt;=$FQ230,AN$47&lt;=$FR230)*(('Summary&amp;Assumptions'!$H$25*$C230)*(1+'Summary&amp;Assumptions'!$J$29)^(AN$46-1))</f>
        <v>0</v>
      </c>
      <c r="AJ230" s="588">
        <f>AND(AO$55&gt;0,SUM($E230:AI230)&lt;'Summary&amp;Assumptions'!$G$32*$B230,$D230&gt;='Summary&amp;Assumptions'!$D$17,AO$47&gt;=$D230,AO$47&lt;=EDATE($D230,'Summary&amp;Assumptions'!$G$32))*$B230+AND(AO$56&lt;'Summary&amp;Assumptions'!$J$31,AO$47&gt;=$FO230,AO$47&lt;=$FP230)*(('Summary&amp;Assumptions'!$H$25*$C230)*(1+'Summary&amp;Assumptions'!$J$29)^(AO$46-1))+AND(AO$56&lt;'Summary&amp;Assumptions'!$J$31,AO$47&gt;=$FQ230,AO$47&lt;=$FR230)*(('Summary&amp;Assumptions'!$H$25*$C230)*(1+'Summary&amp;Assumptions'!$J$29)^(AO$46-1))</f>
        <v>0</v>
      </c>
      <c r="AK230" s="588">
        <f>AND(AP$55&gt;0,SUM($E230:AJ230)&lt;'Summary&amp;Assumptions'!$G$32*$B230,$D230&gt;='Summary&amp;Assumptions'!$D$17,AP$47&gt;=$D230,AP$47&lt;=EDATE($D230,'Summary&amp;Assumptions'!$G$32))*$B230+AND(AP$56&lt;'Summary&amp;Assumptions'!$J$31,AP$47&gt;=$FO230,AP$47&lt;=$FP230)*(('Summary&amp;Assumptions'!$H$25*$C230)*(1+'Summary&amp;Assumptions'!$J$29)^(AP$46-1))+AND(AP$56&lt;'Summary&amp;Assumptions'!$J$31,AP$47&gt;=$FQ230,AP$47&lt;=$FR230)*(('Summary&amp;Assumptions'!$H$25*$C230)*(1+'Summary&amp;Assumptions'!$J$29)^(AP$46-1))</f>
        <v>0</v>
      </c>
      <c r="AL230" s="588">
        <f>AND(AQ$55&gt;0,SUM($E230:AK230)&lt;'Summary&amp;Assumptions'!$G$32*$B230,$D230&gt;='Summary&amp;Assumptions'!$D$17,AQ$47&gt;=$D230,AQ$47&lt;=EDATE($D230,'Summary&amp;Assumptions'!$G$32))*$B230+AND(AQ$56&lt;'Summary&amp;Assumptions'!$J$31,AQ$47&gt;=$FO230,AQ$47&lt;=$FP230)*(('Summary&amp;Assumptions'!$H$25*$C230)*(1+'Summary&amp;Assumptions'!$J$29)^(AQ$46-1))+AND(AQ$56&lt;'Summary&amp;Assumptions'!$J$31,AQ$47&gt;=$FQ230,AQ$47&lt;=$FR230)*(('Summary&amp;Assumptions'!$H$25*$C230)*(1+'Summary&amp;Assumptions'!$J$29)^(AQ$46-1))</f>
        <v>0</v>
      </c>
      <c r="AM230" s="588">
        <f>AND(AR$55&gt;0,SUM($E230:AL230)&lt;'Summary&amp;Assumptions'!$G$32*$B230,$D230&gt;='Summary&amp;Assumptions'!$D$17,AR$47&gt;=$D230,AR$47&lt;=EDATE($D230,'Summary&amp;Assumptions'!$G$32))*$B230+AND(AR$56&lt;'Summary&amp;Assumptions'!$J$31,AR$47&gt;=$FO230,AR$47&lt;=$FP230)*(('Summary&amp;Assumptions'!$H$25*$C230)*(1+'Summary&amp;Assumptions'!$J$29)^(AR$46-1))+AND(AR$56&lt;'Summary&amp;Assumptions'!$J$31,AR$47&gt;=$FQ230,AR$47&lt;=$FR230)*(('Summary&amp;Assumptions'!$H$25*$C230)*(1+'Summary&amp;Assumptions'!$J$29)^(AR$46-1))</f>
        <v>0</v>
      </c>
      <c r="AN230" s="588">
        <f>AND(AS$55&gt;0,SUM($E230:AM230)&lt;'Summary&amp;Assumptions'!$G$32*$B230,$D230&gt;='Summary&amp;Assumptions'!$D$17,AS$47&gt;=$D230,AS$47&lt;=EDATE($D230,'Summary&amp;Assumptions'!$G$32))*$B230+AND(AS$56&lt;'Summary&amp;Assumptions'!$J$31,AS$47&gt;=$FO230,AS$47&lt;=$FP230)*(('Summary&amp;Assumptions'!$H$25*$C230)*(1+'Summary&amp;Assumptions'!$J$29)^(AS$46-1))+AND(AS$56&lt;'Summary&amp;Assumptions'!$J$31,AS$47&gt;=$FQ230,AS$47&lt;=$FR230)*(('Summary&amp;Assumptions'!$H$25*$C230)*(1+'Summary&amp;Assumptions'!$J$29)^(AS$46-1))</f>
        <v>0</v>
      </c>
      <c r="AO230" s="588">
        <f>AND(AT$55&gt;0,SUM($E230:AN230)&lt;'Summary&amp;Assumptions'!$G$32*$B230,$D230&gt;='Summary&amp;Assumptions'!$D$17,AT$47&gt;=$D230,AT$47&lt;=EDATE($D230,'Summary&amp;Assumptions'!$G$32))*$B230+AND(AT$56&lt;'Summary&amp;Assumptions'!$J$31,AT$47&gt;=$FO230,AT$47&lt;=$FP230)*(('Summary&amp;Assumptions'!$H$25*$C230)*(1+'Summary&amp;Assumptions'!$J$29)^(AT$46-1))+AND(AT$56&lt;'Summary&amp;Assumptions'!$J$31,AT$47&gt;=$FQ230,AT$47&lt;=$FR230)*(('Summary&amp;Assumptions'!$H$25*$C230)*(1+'Summary&amp;Assumptions'!$J$29)^(AT$46-1))</f>
        <v>0</v>
      </c>
      <c r="AP230" s="588">
        <f>AND(AU$55&gt;0,SUM($E230:AO230)&lt;'Summary&amp;Assumptions'!$G$32*$B230,$D230&gt;='Summary&amp;Assumptions'!$D$17,AU$47&gt;=$D230,AU$47&lt;=EDATE($D230,'Summary&amp;Assumptions'!$G$32))*$B230+AND(AU$56&lt;'Summary&amp;Assumptions'!$J$31,AU$47&gt;=$FO230,AU$47&lt;=$FP230)*(('Summary&amp;Assumptions'!$H$25*$C230)*(1+'Summary&amp;Assumptions'!$J$29)^(AU$46-1))+AND(AU$56&lt;'Summary&amp;Assumptions'!$J$31,AU$47&gt;=$FQ230,AU$47&lt;=$FR230)*(('Summary&amp;Assumptions'!$H$25*$C230)*(1+'Summary&amp;Assumptions'!$J$29)^(AU$46-1))</f>
        <v>0</v>
      </c>
      <c r="AQ230" s="588">
        <f>AND(AV$55&gt;0,SUM($E230:AP230)&lt;'Summary&amp;Assumptions'!$G$32*$B230,$D230&gt;='Summary&amp;Assumptions'!$D$17,AV$47&gt;=$D230,AV$47&lt;=EDATE($D230,'Summary&amp;Assumptions'!$G$32))*$B230+AND(AV$56&lt;'Summary&amp;Assumptions'!$J$31,AV$47&gt;=$FO230,AV$47&lt;=$FP230)*(('Summary&amp;Assumptions'!$H$25*$C230)*(1+'Summary&amp;Assumptions'!$J$29)^(AV$46-1))+AND(AV$56&lt;'Summary&amp;Assumptions'!$J$31,AV$47&gt;=$FQ230,AV$47&lt;=$FR230)*(('Summary&amp;Assumptions'!$H$25*$C230)*(1+'Summary&amp;Assumptions'!$J$29)^(AV$46-1))</f>
        <v>0</v>
      </c>
      <c r="AR230" s="588">
        <f>AND(AW$55&gt;0,SUM($E230:AQ230)&lt;'Summary&amp;Assumptions'!$G$32*$B230,$D230&gt;='Summary&amp;Assumptions'!$D$17,AW$47&gt;=$D230,AW$47&lt;=EDATE($D230,'Summary&amp;Assumptions'!$G$32))*$B230+AND(AW$56&lt;'Summary&amp;Assumptions'!$J$31,AW$47&gt;=$FO230,AW$47&lt;=$FP230)*(('Summary&amp;Assumptions'!$H$25*$C230)*(1+'Summary&amp;Assumptions'!$J$29)^(AW$46-1))+AND(AW$56&lt;'Summary&amp;Assumptions'!$J$31,AW$47&gt;=$FQ230,AW$47&lt;=$FR230)*(('Summary&amp;Assumptions'!$H$25*$C230)*(1+'Summary&amp;Assumptions'!$J$29)^(AW$46-1))</f>
        <v>0</v>
      </c>
      <c r="AS230" s="588">
        <f>AND(AX$55&gt;0,SUM($E230:AR230)&lt;'Summary&amp;Assumptions'!$G$32*$B230,$D230&gt;='Summary&amp;Assumptions'!$D$17,AX$47&gt;=$D230,AX$47&lt;=EDATE($D230,'Summary&amp;Assumptions'!$G$32))*$B230+AND(AX$56&lt;'Summary&amp;Assumptions'!$J$31,AX$47&gt;=$FO230,AX$47&lt;=$FP230)*(('Summary&amp;Assumptions'!$H$25*$C230)*(1+'Summary&amp;Assumptions'!$J$29)^(AX$46-1))+AND(AX$56&lt;'Summary&amp;Assumptions'!$J$31,AX$47&gt;=$FQ230,AX$47&lt;=$FR230)*(('Summary&amp;Assumptions'!$H$25*$C230)*(1+'Summary&amp;Assumptions'!$J$29)^(AX$46-1))</f>
        <v>0</v>
      </c>
      <c r="AT230" s="588">
        <f>AND(AY$55&gt;0,SUM($E230:AS230)&lt;'Summary&amp;Assumptions'!$G$32*$B230,$D230&gt;='Summary&amp;Assumptions'!$D$17,AY$47&gt;=$D230,AY$47&lt;=EDATE($D230,'Summary&amp;Assumptions'!$G$32))*$B230+AND(AY$56&lt;'Summary&amp;Assumptions'!$J$31,AY$47&gt;=$FO230,AY$47&lt;=$FP230)*(('Summary&amp;Assumptions'!$H$25*$C230)*(1+'Summary&amp;Assumptions'!$J$29)^(AY$46-1))+AND(AY$56&lt;'Summary&amp;Assumptions'!$J$31,AY$47&gt;=$FQ230,AY$47&lt;=$FR230)*(('Summary&amp;Assumptions'!$H$25*$C230)*(1+'Summary&amp;Assumptions'!$J$29)^(AY$46-1))</f>
        <v>0</v>
      </c>
      <c r="AU230" s="588">
        <f>AND(AZ$55&gt;0,SUM($E230:AT230)&lt;'Summary&amp;Assumptions'!$G$32*$B230,$D230&gt;='Summary&amp;Assumptions'!$D$17,AZ$47&gt;=$D230,AZ$47&lt;=EDATE($D230,'Summary&amp;Assumptions'!$G$32))*$B230+AND(AZ$56&lt;'Summary&amp;Assumptions'!$J$31,AZ$47&gt;=$FO230,AZ$47&lt;=$FP230)*(('Summary&amp;Assumptions'!$H$25*$C230)*(1+'Summary&amp;Assumptions'!$J$29)^(AZ$46-1))+AND(AZ$56&lt;'Summary&amp;Assumptions'!$J$31,AZ$47&gt;=$FQ230,AZ$47&lt;=$FR230)*(('Summary&amp;Assumptions'!$H$25*$C230)*(1+'Summary&amp;Assumptions'!$J$29)^(AZ$46-1))</f>
        <v>0</v>
      </c>
      <c r="AV230" s="588">
        <f>AND(BA$55&gt;0,SUM($E230:AU230)&lt;'Summary&amp;Assumptions'!$G$32*$B230,$D230&gt;='Summary&amp;Assumptions'!$D$17,BA$47&gt;=$D230,BA$47&lt;=EDATE($D230,'Summary&amp;Assumptions'!$G$32))*$B230+AND(BA$56&lt;'Summary&amp;Assumptions'!$J$31,BA$47&gt;=$FO230,BA$47&lt;=$FP230)*(('Summary&amp;Assumptions'!$H$25*$C230)*(1+'Summary&amp;Assumptions'!$J$29)^(BA$46-1))+AND(BA$56&lt;'Summary&amp;Assumptions'!$J$31,BA$47&gt;=$FQ230,BA$47&lt;=$FR230)*(('Summary&amp;Assumptions'!$H$25*$C230)*(1+'Summary&amp;Assumptions'!$J$29)^(BA$46-1))</f>
        <v>0</v>
      </c>
      <c r="AW230" s="588">
        <f>AND(BB$55&gt;0,SUM($E230:AV230)&lt;'Summary&amp;Assumptions'!$G$32*$B230,$D230&gt;='Summary&amp;Assumptions'!$D$17,BB$47&gt;=$D230,BB$47&lt;=EDATE($D230,'Summary&amp;Assumptions'!$G$32))*$B230+AND(BB$56&lt;'Summary&amp;Assumptions'!$J$31,BB$47&gt;=$FO230,BB$47&lt;=$FP230)*(('Summary&amp;Assumptions'!$H$25*$C230)*(1+'Summary&amp;Assumptions'!$J$29)^(BB$46-1))+AND(BB$56&lt;'Summary&amp;Assumptions'!$J$31,BB$47&gt;=$FQ230,BB$47&lt;=$FR230)*(('Summary&amp;Assumptions'!$H$25*$C230)*(1+'Summary&amp;Assumptions'!$J$29)^(BB$46-1))</f>
        <v>0</v>
      </c>
      <c r="AX230" s="588">
        <f>AND(BC$55&gt;0,SUM($E230:AW230)&lt;'Summary&amp;Assumptions'!$G$32*$B230,$D230&gt;='Summary&amp;Assumptions'!$D$17,BC$47&gt;=$D230,BC$47&lt;=EDATE($D230,'Summary&amp;Assumptions'!$G$32))*$B230+AND(BC$56&lt;'Summary&amp;Assumptions'!$J$31,BC$47&gt;=$FO230,BC$47&lt;=$FP230)*(('Summary&amp;Assumptions'!$H$25*$C230)*(1+'Summary&amp;Assumptions'!$J$29)^(BC$46-1))+AND(BC$56&lt;'Summary&amp;Assumptions'!$J$31,BC$47&gt;=$FQ230,BC$47&lt;=$FR230)*(('Summary&amp;Assumptions'!$H$25*$C230)*(1+'Summary&amp;Assumptions'!$J$29)^(BC$46-1))</f>
        <v>0</v>
      </c>
      <c r="AY230" s="588">
        <f>AND(BD$55&gt;0,SUM($E230:AX230)&lt;'Summary&amp;Assumptions'!$G$32*$B230,$D230&gt;='Summary&amp;Assumptions'!$D$17,BD$47&gt;=$D230,BD$47&lt;=EDATE($D230,'Summary&amp;Assumptions'!$G$32))*$B230+AND(BD$56&lt;'Summary&amp;Assumptions'!$J$31,BD$47&gt;=$FO230,BD$47&lt;=$FP230)*(('Summary&amp;Assumptions'!$H$25*$C230)*(1+'Summary&amp;Assumptions'!$J$29)^(BD$46-1))+AND(BD$56&lt;'Summary&amp;Assumptions'!$J$31,BD$47&gt;=$FQ230,BD$47&lt;=$FR230)*(('Summary&amp;Assumptions'!$H$25*$C230)*(1+'Summary&amp;Assumptions'!$J$29)^(BD$46-1))</f>
        <v>0</v>
      </c>
      <c r="AZ230" s="588">
        <f>AND(BE$55&gt;0,SUM($E230:AY230)&lt;'Summary&amp;Assumptions'!$G$32*$B230,$D230&gt;='Summary&amp;Assumptions'!$D$17,BE$47&gt;=$D230,BE$47&lt;=EDATE($D230,'Summary&amp;Assumptions'!$G$32))*$B230+AND(BE$56&lt;'Summary&amp;Assumptions'!$J$31,BE$47&gt;=$FO230,BE$47&lt;=$FP230)*(('Summary&amp;Assumptions'!$H$25*$C230)*(1+'Summary&amp;Assumptions'!$J$29)^(BE$46-1))+AND(BE$56&lt;'Summary&amp;Assumptions'!$J$31,BE$47&gt;=$FQ230,BE$47&lt;=$FR230)*(('Summary&amp;Assumptions'!$H$25*$C230)*(1+'Summary&amp;Assumptions'!$J$29)^(BE$46-1))</f>
        <v>0</v>
      </c>
      <c r="BA230" s="588">
        <f>AND(BF$55&gt;0,SUM($E230:AZ230)&lt;'Summary&amp;Assumptions'!$G$32*$B230,$D230&gt;='Summary&amp;Assumptions'!$D$17,BF$47&gt;=$D230,BF$47&lt;=EDATE($D230,'Summary&amp;Assumptions'!$G$32))*$B230+AND(BF$56&lt;'Summary&amp;Assumptions'!$J$31,BF$47&gt;=$FO230,BF$47&lt;=$FP230)*(('Summary&amp;Assumptions'!$H$25*$C230)*(1+'Summary&amp;Assumptions'!$J$29)^(BF$46-1))+AND(BF$56&lt;'Summary&amp;Assumptions'!$J$31,BF$47&gt;=$FQ230,BF$47&lt;=$FR230)*(('Summary&amp;Assumptions'!$H$25*$C230)*(1+'Summary&amp;Assumptions'!$J$29)^(BF$46-1))</f>
        <v>0</v>
      </c>
      <c r="BB230" s="588">
        <f>AND(BG$55&gt;0,SUM($E230:BA230)&lt;'Summary&amp;Assumptions'!$G$32*$B230,$D230&gt;='Summary&amp;Assumptions'!$D$17,BG$47&gt;=$D230,BG$47&lt;=EDATE($D230,'Summary&amp;Assumptions'!$G$32))*$B230+AND(BG$56&lt;'Summary&amp;Assumptions'!$J$31,BG$47&gt;=$FO230,BG$47&lt;=$FP230)*(('Summary&amp;Assumptions'!$H$25*$C230)*(1+'Summary&amp;Assumptions'!$J$29)^(BG$46-1))+AND(BG$56&lt;'Summary&amp;Assumptions'!$J$31,BG$47&gt;=$FQ230,BG$47&lt;=$FR230)*(('Summary&amp;Assumptions'!$H$25*$C230)*(1+'Summary&amp;Assumptions'!$J$29)^(BG$46-1))</f>
        <v>0</v>
      </c>
      <c r="BC230" s="588">
        <f>AND(BH$55&gt;0,SUM($E230:BB230)&lt;'Summary&amp;Assumptions'!$G$32*$B230,$D230&gt;='Summary&amp;Assumptions'!$D$17,BH$47&gt;=$D230,BH$47&lt;=EDATE($D230,'Summary&amp;Assumptions'!$G$32))*$B230+AND(BH$56&lt;'Summary&amp;Assumptions'!$J$31,BH$47&gt;=$FO230,BH$47&lt;=$FP230)*(('Summary&amp;Assumptions'!$H$25*$C230)*(1+'Summary&amp;Assumptions'!$J$29)^(BH$46-1))+AND(BH$56&lt;'Summary&amp;Assumptions'!$J$31,BH$47&gt;=$FQ230,BH$47&lt;=$FR230)*(('Summary&amp;Assumptions'!$H$25*$C230)*(1+'Summary&amp;Assumptions'!$J$29)^(BH$46-1))</f>
        <v>0</v>
      </c>
      <c r="BD230" s="588">
        <f>AND(BI$55&gt;0,SUM($E230:BC230)&lt;'Summary&amp;Assumptions'!$G$32*$B230,$D230&gt;='Summary&amp;Assumptions'!$D$17,BI$47&gt;=$D230,BI$47&lt;=EDATE($D230,'Summary&amp;Assumptions'!$G$32))*$B230+AND(BI$56&lt;'Summary&amp;Assumptions'!$J$31,BI$47&gt;=$FO230,BI$47&lt;=$FP230)*(('Summary&amp;Assumptions'!$H$25*$C230)*(1+'Summary&amp;Assumptions'!$J$29)^(BI$46-1))+AND(BI$56&lt;'Summary&amp;Assumptions'!$J$31,BI$47&gt;=$FQ230,BI$47&lt;=$FR230)*(('Summary&amp;Assumptions'!$H$25*$C230)*(1+'Summary&amp;Assumptions'!$J$29)^(BI$46-1))</f>
        <v>0</v>
      </c>
      <c r="BE230" s="588">
        <f>AND(BJ$55&gt;0,SUM($E230:BD230)&lt;'Summary&amp;Assumptions'!$G$32*$B230,$D230&gt;='Summary&amp;Assumptions'!$D$17,BJ$47&gt;=$D230,BJ$47&lt;=EDATE($D230,'Summary&amp;Assumptions'!$G$32))*$B230+AND(BJ$56&lt;'Summary&amp;Assumptions'!$J$31,BJ$47&gt;=$FO230,BJ$47&lt;=$FP230)*(('Summary&amp;Assumptions'!$H$25*$C230)*(1+'Summary&amp;Assumptions'!$J$29)^(BJ$46-1))+AND(BJ$56&lt;'Summary&amp;Assumptions'!$J$31,BJ$47&gt;=$FQ230,BJ$47&lt;=$FR230)*(('Summary&amp;Assumptions'!$H$25*$C230)*(1+'Summary&amp;Assumptions'!$J$29)^(BJ$46-1))</f>
        <v>0</v>
      </c>
      <c r="BF230" s="588">
        <f>AND(BK$55&gt;0,SUM($E230:BE230)&lt;'Summary&amp;Assumptions'!$G$32*$B230,$D230&gt;='Summary&amp;Assumptions'!$D$17,BK$47&gt;=$D230,BK$47&lt;=EDATE($D230,'Summary&amp;Assumptions'!$G$32))*$B230+AND(BK$56&lt;'Summary&amp;Assumptions'!$J$31,BK$47&gt;=$FO230,BK$47&lt;=$FP230)*(('Summary&amp;Assumptions'!$H$25*$C230)*(1+'Summary&amp;Assumptions'!$J$29)^(BK$46-1))+AND(BK$56&lt;'Summary&amp;Assumptions'!$J$31,BK$47&gt;=$FQ230,BK$47&lt;=$FR230)*(('Summary&amp;Assumptions'!$H$25*$C230)*(1+'Summary&amp;Assumptions'!$J$29)^(BK$46-1))</f>
        <v>0</v>
      </c>
      <c r="BG230" s="588">
        <f>AND(BL$55&gt;0,SUM($E230:BF230)&lt;'Summary&amp;Assumptions'!$G$32*$B230,$D230&gt;='Summary&amp;Assumptions'!$D$17,BL$47&gt;=$D230,BL$47&lt;=EDATE($D230,'Summary&amp;Assumptions'!$G$32))*$B230+AND(BL$56&lt;'Summary&amp;Assumptions'!$J$31,BL$47&gt;=$FO230,BL$47&lt;=$FP230)*(('Summary&amp;Assumptions'!$H$25*$C230)*(1+'Summary&amp;Assumptions'!$J$29)^(BL$46-1))+AND(BL$56&lt;'Summary&amp;Assumptions'!$J$31,BL$47&gt;=$FQ230,BL$47&lt;=$FR230)*(('Summary&amp;Assumptions'!$H$25*$C230)*(1+'Summary&amp;Assumptions'!$J$29)^(BL$46-1))</f>
        <v>0</v>
      </c>
      <c r="BH230" s="588">
        <f>AND(BM$55&gt;0,SUM($E230:BG230)&lt;'Summary&amp;Assumptions'!$G$32*$B230,$D230&gt;='Summary&amp;Assumptions'!$D$17,BM$47&gt;=$D230,BM$47&lt;=EDATE($D230,'Summary&amp;Assumptions'!$G$32))*$B230+AND(BM$56&lt;'Summary&amp;Assumptions'!$J$31,BM$47&gt;=$FO230,BM$47&lt;=$FP230)*(('Summary&amp;Assumptions'!$H$25*$C230)*(1+'Summary&amp;Assumptions'!$J$29)^(BM$46-1))+AND(BM$56&lt;'Summary&amp;Assumptions'!$J$31,BM$47&gt;=$FQ230,BM$47&lt;=$FR230)*(('Summary&amp;Assumptions'!$H$25*$C230)*(1+'Summary&amp;Assumptions'!$J$29)^(BM$46-1))</f>
        <v>0</v>
      </c>
      <c r="BI230" s="588">
        <f>AND(BN$55&gt;0,SUM($E230:BH230)&lt;'Summary&amp;Assumptions'!$G$32*$B230,$D230&gt;='Summary&amp;Assumptions'!$D$17,BN$47&gt;=$D230,BN$47&lt;=EDATE($D230,'Summary&amp;Assumptions'!$G$32))*$B230+AND(BN$56&lt;'Summary&amp;Assumptions'!$J$31,BN$47&gt;=$FO230,BN$47&lt;=$FP230)*(('Summary&amp;Assumptions'!$H$25*$C230)*(1+'Summary&amp;Assumptions'!$J$29)^(BN$46-1))+AND(BN$56&lt;'Summary&amp;Assumptions'!$J$31,BN$47&gt;=$FQ230,BN$47&lt;=$FR230)*(('Summary&amp;Assumptions'!$H$25*$C230)*(1+'Summary&amp;Assumptions'!$J$29)^(BN$46-1))</f>
        <v>0</v>
      </c>
      <c r="BJ230" s="588">
        <f>AND(BO$55&gt;0,SUM($E230:BI230)&lt;'Summary&amp;Assumptions'!$G$32*$B230,$D230&gt;='Summary&amp;Assumptions'!$D$17,BO$47&gt;=$D230,BO$47&lt;=EDATE($D230,'Summary&amp;Assumptions'!$G$32))*$B230+AND(BO$56&lt;'Summary&amp;Assumptions'!$J$31,BO$47&gt;=$FO230,BO$47&lt;=$FP230)*(('Summary&amp;Assumptions'!$H$25*$C230)*(1+'Summary&amp;Assumptions'!$J$29)^(BO$46-1))+AND(BO$56&lt;'Summary&amp;Assumptions'!$J$31,BO$47&gt;=$FQ230,BO$47&lt;=$FR230)*(('Summary&amp;Assumptions'!$H$25*$C230)*(1+'Summary&amp;Assumptions'!$J$29)^(BO$46-1))</f>
        <v>0</v>
      </c>
      <c r="BK230" s="588">
        <f>AND(BP$55&gt;0,SUM($E230:BJ230)&lt;'Summary&amp;Assumptions'!$G$32*$B230,$D230&gt;='Summary&amp;Assumptions'!$D$17,BP$47&gt;=$D230,BP$47&lt;=EDATE($D230,'Summary&amp;Assumptions'!$G$32))*$B230+AND(BP$56&lt;'Summary&amp;Assumptions'!$J$31,BP$47&gt;=$FO230,BP$47&lt;=$FP230)*(('Summary&amp;Assumptions'!$H$25*$C230)*(1+'Summary&amp;Assumptions'!$J$29)^(BP$46-1))+AND(BP$56&lt;'Summary&amp;Assumptions'!$J$31,BP$47&gt;=$FQ230,BP$47&lt;=$FR230)*(('Summary&amp;Assumptions'!$H$25*$C230)*(1+'Summary&amp;Assumptions'!$J$29)^(BP$46-1))</f>
        <v>0</v>
      </c>
      <c r="BL230" s="588">
        <f>AND(BQ$55&gt;0,SUM($E230:BK230)&lt;'Summary&amp;Assumptions'!$G$32*$B230,$D230&gt;='Summary&amp;Assumptions'!$D$17,BQ$47&gt;=$D230,BQ$47&lt;=EDATE($D230,'Summary&amp;Assumptions'!$G$32))*$B230+AND(BQ$56&lt;'Summary&amp;Assumptions'!$J$31,BQ$47&gt;=$FO230,BQ$47&lt;=$FP230)*(('Summary&amp;Assumptions'!$H$25*$C230)*(1+'Summary&amp;Assumptions'!$J$29)^(BQ$46-1))+AND(BQ$56&lt;'Summary&amp;Assumptions'!$J$31,BQ$47&gt;=$FQ230,BQ$47&lt;=$FR230)*(('Summary&amp;Assumptions'!$H$25*$C230)*(1+'Summary&amp;Assumptions'!$J$29)^(BQ$46-1))</f>
        <v>0</v>
      </c>
      <c r="BM230" s="588">
        <f>AND(BR$55&gt;0,SUM($E230:BL230)&lt;'Summary&amp;Assumptions'!$G$32*$B230,$D230&gt;='Summary&amp;Assumptions'!$D$17,BR$47&gt;=$D230,BR$47&lt;=EDATE($D230,'Summary&amp;Assumptions'!$G$32))*$B230+AND(BR$56&lt;'Summary&amp;Assumptions'!$J$31,BR$47&gt;=$FO230,BR$47&lt;=$FP230)*(('Summary&amp;Assumptions'!$H$25*$C230)*(1+'Summary&amp;Assumptions'!$J$29)^(BR$46-1))+AND(BR$56&lt;'Summary&amp;Assumptions'!$J$31,BR$47&gt;=$FQ230,BR$47&lt;=$FR230)*(('Summary&amp;Assumptions'!$H$25*$C230)*(1+'Summary&amp;Assumptions'!$J$29)^(BR$46-1))</f>
        <v>0</v>
      </c>
      <c r="BN230" s="588">
        <f>AND(BS$55&gt;0,SUM($E230:BM230)&lt;'Summary&amp;Assumptions'!$G$32*$B230,$D230&gt;='Summary&amp;Assumptions'!$D$17,BS$47&gt;=$D230,BS$47&lt;=EDATE($D230,'Summary&amp;Assumptions'!$G$32))*$B230+AND(BS$56&lt;'Summary&amp;Assumptions'!$J$31,BS$47&gt;=$FO230,BS$47&lt;=$FP230)*(('Summary&amp;Assumptions'!$H$25*$C230)*(1+'Summary&amp;Assumptions'!$J$29)^(BS$46-1))+AND(BS$56&lt;'Summary&amp;Assumptions'!$J$31,BS$47&gt;=$FQ230,BS$47&lt;=$FR230)*(('Summary&amp;Assumptions'!$H$25*$C230)*(1+'Summary&amp;Assumptions'!$J$29)^(BS$46-1))</f>
        <v>0</v>
      </c>
      <c r="BO230" s="588">
        <f>AND(BT$55&gt;0,SUM($E230:BN230)&lt;'Summary&amp;Assumptions'!$G$32*$B230,$D230&gt;='Summary&amp;Assumptions'!$D$17,BT$47&gt;=$D230,BT$47&lt;=EDATE($D230,'Summary&amp;Assumptions'!$G$32))*$B230+AND(BT$56&lt;'Summary&amp;Assumptions'!$J$31,BT$47&gt;=$FO230,BT$47&lt;=$FP230)*(('Summary&amp;Assumptions'!$H$25*$C230)*(1+'Summary&amp;Assumptions'!$J$29)^(BT$46-1))+AND(BT$56&lt;'Summary&amp;Assumptions'!$J$31,BT$47&gt;=$FQ230,BT$47&lt;=$FR230)*(('Summary&amp;Assumptions'!$H$25*$C230)*(1+'Summary&amp;Assumptions'!$J$29)^(BT$46-1))</f>
        <v>0</v>
      </c>
      <c r="BP230" s="588">
        <f>AND(BU$55&gt;0,SUM($E230:BO230)&lt;'Summary&amp;Assumptions'!$G$32*$B230,$D230&gt;='Summary&amp;Assumptions'!$D$17,BU$47&gt;=$D230,BU$47&lt;=EDATE($D230,'Summary&amp;Assumptions'!$G$32))*$B230+AND(BU$56&lt;'Summary&amp;Assumptions'!$J$31,BU$47&gt;=$FO230,BU$47&lt;=$FP230)*(('Summary&amp;Assumptions'!$H$25*$C230)*(1+'Summary&amp;Assumptions'!$J$29)^(BU$46-1))+AND(BU$56&lt;'Summary&amp;Assumptions'!$J$31,BU$47&gt;=$FQ230,BU$47&lt;=$FR230)*(('Summary&amp;Assumptions'!$H$25*$C230)*(1+'Summary&amp;Assumptions'!$J$29)^(BU$46-1))</f>
        <v>0</v>
      </c>
      <c r="BQ230" s="588">
        <f>AND(BV$55&gt;0,SUM($E230:BP230)&lt;'Summary&amp;Assumptions'!$G$32*$B230,$D230&gt;='Summary&amp;Assumptions'!$D$17,BV$47&gt;=$D230,BV$47&lt;=EDATE($D230,'Summary&amp;Assumptions'!$G$32))*$B230+AND(BV$56&lt;'Summary&amp;Assumptions'!$J$31,BV$47&gt;=$FO230,BV$47&lt;=$FP230)*(('Summary&amp;Assumptions'!$H$25*$C230)*(1+'Summary&amp;Assumptions'!$J$29)^(BV$46-1))+AND(BV$56&lt;'Summary&amp;Assumptions'!$J$31,BV$47&gt;=$FQ230,BV$47&lt;=$FR230)*(('Summary&amp;Assumptions'!$H$25*$C230)*(1+'Summary&amp;Assumptions'!$J$29)^(BV$46-1))</f>
        <v>0</v>
      </c>
      <c r="BR230" s="588">
        <f>AND(BW$55&gt;0,SUM($E230:BQ230)&lt;'Summary&amp;Assumptions'!$G$32*$B230,$D230&gt;='Summary&amp;Assumptions'!$D$17,BW$47&gt;=$D230,BW$47&lt;=EDATE($D230,'Summary&amp;Assumptions'!$G$32))*$B230+AND(BW$56&lt;'Summary&amp;Assumptions'!$J$31,BW$47&gt;=$FO230,BW$47&lt;=$FP230)*(('Summary&amp;Assumptions'!$H$25*$C230)*(1+'Summary&amp;Assumptions'!$J$29)^(BW$46-1))+AND(BW$56&lt;'Summary&amp;Assumptions'!$J$31,BW$47&gt;=$FQ230,BW$47&lt;=$FR230)*(('Summary&amp;Assumptions'!$H$25*$C230)*(1+'Summary&amp;Assumptions'!$J$29)^(BW$46-1))</f>
        <v>0</v>
      </c>
      <c r="BS230" s="588">
        <f>AND(BX$55&gt;0,SUM($E230:BR230)&lt;'Summary&amp;Assumptions'!$G$32*$B230,$D230&gt;='Summary&amp;Assumptions'!$D$17,BX$47&gt;=$D230,BX$47&lt;=EDATE($D230,'Summary&amp;Assumptions'!$G$32))*$B230+AND(BX$56&lt;'Summary&amp;Assumptions'!$J$31,BX$47&gt;=$FO230,BX$47&lt;=$FP230)*(('Summary&amp;Assumptions'!$H$25*$C230)*(1+'Summary&amp;Assumptions'!$J$29)^(BX$46-1))+AND(BX$56&lt;'Summary&amp;Assumptions'!$J$31,BX$47&gt;=$FQ230,BX$47&lt;=$FR230)*(('Summary&amp;Assumptions'!$H$25*$C230)*(1+'Summary&amp;Assumptions'!$J$29)^(BX$46-1))</f>
        <v>0</v>
      </c>
      <c r="BT230" s="588">
        <f>AND(BY$55&gt;0,SUM($E230:BS230)&lt;'Summary&amp;Assumptions'!$G$32*$B230,$D230&gt;='Summary&amp;Assumptions'!$D$17,BY$47&gt;=$D230,BY$47&lt;=EDATE($D230,'Summary&amp;Assumptions'!$G$32))*$B230+AND(BY$56&lt;'Summary&amp;Assumptions'!$J$31,BY$47&gt;=$FO230,BY$47&lt;=$FP230)*(('Summary&amp;Assumptions'!$H$25*$C230)*(1+'Summary&amp;Assumptions'!$J$29)^(BY$46-1))+AND(BY$56&lt;'Summary&amp;Assumptions'!$J$31,BY$47&gt;=$FQ230,BY$47&lt;=$FR230)*(('Summary&amp;Assumptions'!$H$25*$C230)*(1+'Summary&amp;Assumptions'!$J$29)^(BY$46-1))</f>
        <v>0</v>
      </c>
      <c r="BU230" s="588">
        <f>AND(BZ$55&gt;0,SUM($E230:BT230)&lt;'Summary&amp;Assumptions'!$G$32*$B230,$D230&gt;='Summary&amp;Assumptions'!$D$17,BZ$47&gt;=$D230,BZ$47&lt;=EDATE($D230,'Summary&amp;Assumptions'!$G$32))*$B230+AND(BZ$56&lt;'Summary&amp;Assumptions'!$J$31,BZ$47&gt;=$FO230,BZ$47&lt;=$FP230)*(('Summary&amp;Assumptions'!$H$25*$C230)*(1+'Summary&amp;Assumptions'!$J$29)^(BZ$46-1))+AND(BZ$56&lt;'Summary&amp;Assumptions'!$J$31,BZ$47&gt;=$FQ230,BZ$47&lt;=$FR230)*(('Summary&amp;Assumptions'!$H$25*$C230)*(1+'Summary&amp;Assumptions'!$J$29)^(BZ$46-1))</f>
        <v>0</v>
      </c>
      <c r="BV230" s="588">
        <f>AND(CA$55&gt;0,SUM($E230:BU230)&lt;'Summary&amp;Assumptions'!$G$32*$B230,$D230&gt;='Summary&amp;Assumptions'!$D$17,CA$47&gt;=$D230,CA$47&lt;=EDATE($D230,'Summary&amp;Assumptions'!$G$32))*$B230+AND(CA$56&lt;'Summary&amp;Assumptions'!$J$31,CA$47&gt;=$FO230,CA$47&lt;=$FP230)*(('Summary&amp;Assumptions'!$H$25*$C230)*(1+'Summary&amp;Assumptions'!$J$29)^(CA$46-1))+AND(CA$56&lt;'Summary&amp;Assumptions'!$J$31,CA$47&gt;=$FQ230,CA$47&lt;=$FR230)*(('Summary&amp;Assumptions'!$H$25*$C230)*(1+'Summary&amp;Assumptions'!$J$29)^(CA$46-1))</f>
        <v>0</v>
      </c>
      <c r="BW230" s="588">
        <f>AND(CB$55&gt;0,SUM($E230:BV230)&lt;'Summary&amp;Assumptions'!$G$32*$B230,$D230&gt;='Summary&amp;Assumptions'!$D$17,CB$47&gt;=$D230,CB$47&lt;=EDATE($D230,'Summary&amp;Assumptions'!$G$32))*$B230+AND(CB$56&lt;'Summary&amp;Assumptions'!$J$31,CB$47&gt;=$FO230,CB$47&lt;=$FP230)*(('Summary&amp;Assumptions'!$H$25*$C230)*(1+'Summary&amp;Assumptions'!$J$29)^(CB$46-1))+AND(CB$56&lt;'Summary&amp;Assumptions'!$J$31,CB$47&gt;=$FQ230,CB$47&lt;=$FR230)*(('Summary&amp;Assumptions'!$H$25*$C230)*(1+'Summary&amp;Assumptions'!$J$29)^(CB$46-1))</f>
        <v>0</v>
      </c>
      <c r="BX230" s="588">
        <f>AND(CC$55&gt;0,SUM($E230:BW230)&lt;'Summary&amp;Assumptions'!$G$32*$B230,$D230&gt;='Summary&amp;Assumptions'!$D$17,CC$47&gt;=$D230,CC$47&lt;=EDATE($D230,'Summary&amp;Assumptions'!$G$32))*$B230+AND(CC$56&lt;'Summary&amp;Assumptions'!$J$31,CC$47&gt;=$FO230,CC$47&lt;=$FP230)*(('Summary&amp;Assumptions'!$H$25*$C230)*(1+'Summary&amp;Assumptions'!$J$29)^(CC$46-1))+AND(CC$56&lt;'Summary&amp;Assumptions'!$J$31,CC$47&gt;=$FQ230,CC$47&lt;=$FR230)*(('Summary&amp;Assumptions'!$H$25*$C230)*(1+'Summary&amp;Assumptions'!$J$29)^(CC$46-1))</f>
        <v>0</v>
      </c>
      <c r="BY230" s="588">
        <f>AND(CD$55&gt;0,SUM($E230:BX230)&lt;'Summary&amp;Assumptions'!$G$32*$B230,$D230&gt;='Summary&amp;Assumptions'!$D$17,CD$47&gt;=$D230,CD$47&lt;=EDATE($D230,'Summary&amp;Assumptions'!$G$32))*$B230+AND(CD$56&lt;'Summary&amp;Assumptions'!$J$31,CD$47&gt;=$FO230,CD$47&lt;=$FP230)*(('Summary&amp;Assumptions'!$H$25*$C230)*(1+'Summary&amp;Assumptions'!$J$29)^(CD$46-1))+AND(CD$56&lt;'Summary&amp;Assumptions'!$J$31,CD$47&gt;=$FQ230,CD$47&lt;=$FR230)*(('Summary&amp;Assumptions'!$H$25*$C230)*(1+'Summary&amp;Assumptions'!$J$29)^(CD$46-1))</f>
        <v>0</v>
      </c>
      <c r="BZ230" s="588">
        <f>AND(CE$55&gt;0,SUM($E230:BY230)&lt;'Summary&amp;Assumptions'!$G$32*$B230,$D230&gt;='Summary&amp;Assumptions'!$D$17,CE$47&gt;=$D230,CE$47&lt;=EDATE($D230,'Summary&amp;Assumptions'!$G$32))*$B230+AND(CE$56&lt;'Summary&amp;Assumptions'!$J$31,CE$47&gt;=$FO230,CE$47&lt;=$FP230)*(('Summary&amp;Assumptions'!$H$25*$C230)*(1+'Summary&amp;Assumptions'!$J$29)^(CE$46-1))+AND(CE$56&lt;'Summary&amp;Assumptions'!$J$31,CE$47&gt;=$FQ230,CE$47&lt;=$FR230)*(('Summary&amp;Assumptions'!$H$25*$C230)*(1+'Summary&amp;Assumptions'!$J$29)^(CE$46-1))</f>
        <v>0</v>
      </c>
      <c r="CA230" s="588">
        <f>AND(CF$55&gt;0,SUM($E230:BZ230)&lt;'Summary&amp;Assumptions'!$G$32*$B230,$D230&gt;='Summary&amp;Assumptions'!$D$17,CF$47&gt;=$D230,CF$47&lt;=EDATE($D230,'Summary&amp;Assumptions'!$G$32))*$B230+AND(CF$56&lt;'Summary&amp;Assumptions'!$J$31,CF$47&gt;=$FO230,CF$47&lt;=$FP230)*(('Summary&amp;Assumptions'!$H$25*$C230)*(1+'Summary&amp;Assumptions'!$J$29)^(CF$46-1))+AND(CF$56&lt;'Summary&amp;Assumptions'!$J$31,CF$47&gt;=$FQ230,CF$47&lt;=$FR230)*(('Summary&amp;Assumptions'!$H$25*$C230)*(1+'Summary&amp;Assumptions'!$J$29)^(CF$46-1))</f>
        <v>0</v>
      </c>
      <c r="CB230" s="588">
        <f>AND(CG$55&gt;0,SUM($E230:CA230)&lt;'Summary&amp;Assumptions'!$G$32*$B230,$D230&gt;='Summary&amp;Assumptions'!$D$17,CG$47&gt;=$D230,CG$47&lt;=EDATE($D230,'Summary&amp;Assumptions'!$G$32))*$B230+AND(CG$56&lt;'Summary&amp;Assumptions'!$J$31,CG$47&gt;=$FO230,CG$47&lt;=$FP230)*(('Summary&amp;Assumptions'!$H$25*$C230)*(1+'Summary&amp;Assumptions'!$J$29)^(CG$46-1))+AND(CG$56&lt;'Summary&amp;Assumptions'!$J$31,CG$47&gt;=$FQ230,CG$47&lt;=$FR230)*(('Summary&amp;Assumptions'!$H$25*$C230)*(1+'Summary&amp;Assumptions'!$J$29)^(CG$46-1))</f>
        <v>0</v>
      </c>
      <c r="CC230" s="588">
        <f>AND(CH$55&gt;0,SUM($E230:CB230)&lt;'Summary&amp;Assumptions'!$G$32*$B230,$D230&gt;='Summary&amp;Assumptions'!$D$17,CH$47&gt;=$D230,CH$47&lt;=EDATE($D230,'Summary&amp;Assumptions'!$G$32))*$B230+AND(CH$56&lt;'Summary&amp;Assumptions'!$J$31,CH$47&gt;=$FO230,CH$47&lt;=$FP230)*(('Summary&amp;Assumptions'!$H$25*$C230)*(1+'Summary&amp;Assumptions'!$J$29)^(CH$46-1))+AND(CH$56&lt;'Summary&amp;Assumptions'!$J$31,CH$47&gt;=$FQ230,CH$47&lt;=$FR230)*(('Summary&amp;Assumptions'!$H$25*$C230)*(1+'Summary&amp;Assumptions'!$J$29)^(CH$46-1))</f>
        <v>0</v>
      </c>
      <c r="CD230" s="588">
        <f>AND(CI$55&gt;0,SUM($E230:CC230)&lt;'Summary&amp;Assumptions'!$G$32*$B230,$D230&gt;='Summary&amp;Assumptions'!$D$17,CI$47&gt;=$D230,CI$47&lt;=EDATE($D230,'Summary&amp;Assumptions'!$G$32))*$B230+AND(CI$56&lt;'Summary&amp;Assumptions'!$J$31,CI$47&gt;=$FO230,CI$47&lt;=$FP230)*(('Summary&amp;Assumptions'!$H$25*$C230)*(1+'Summary&amp;Assumptions'!$J$29)^(CI$46-1))+AND(CI$56&lt;'Summary&amp;Assumptions'!$J$31,CI$47&gt;=$FQ230,CI$47&lt;=$FR230)*(('Summary&amp;Assumptions'!$H$25*$C230)*(1+'Summary&amp;Assumptions'!$J$29)^(CI$46-1))</f>
        <v>0</v>
      </c>
      <c r="CE230" s="588">
        <f>AND(CJ$55&gt;0,SUM($E230:CD230)&lt;'Summary&amp;Assumptions'!$G$32*$B230,$D230&gt;='Summary&amp;Assumptions'!$D$17,CJ$47&gt;=$D230,CJ$47&lt;=EDATE($D230,'Summary&amp;Assumptions'!$G$32))*$B230+AND(CJ$56&lt;'Summary&amp;Assumptions'!$J$31,CJ$47&gt;=$FO230,CJ$47&lt;=$FP230)*(('Summary&amp;Assumptions'!$H$25*$C230)*(1+'Summary&amp;Assumptions'!$J$29)^(CJ$46-1))+AND(CJ$56&lt;'Summary&amp;Assumptions'!$J$31,CJ$47&gt;=$FQ230,CJ$47&lt;=$FR230)*(('Summary&amp;Assumptions'!$H$25*$C230)*(1+'Summary&amp;Assumptions'!$J$29)^(CJ$46-1))</f>
        <v>0</v>
      </c>
      <c r="CF230" s="588">
        <f>AND(CK$55&gt;0,SUM($E230:CE230)&lt;'Summary&amp;Assumptions'!$G$32*$B230,$D230&gt;='Summary&amp;Assumptions'!$D$17,CK$47&gt;=$D230,CK$47&lt;=EDATE($D230,'Summary&amp;Assumptions'!$G$32))*$B230+AND(CK$56&lt;'Summary&amp;Assumptions'!$J$31,CK$47&gt;=$FO230,CK$47&lt;=$FP230)*(('Summary&amp;Assumptions'!$H$25*$C230)*(1+'Summary&amp;Assumptions'!$J$29)^(CK$46-1))+AND(CK$56&lt;'Summary&amp;Assumptions'!$J$31,CK$47&gt;=$FQ230,CK$47&lt;=$FR230)*(('Summary&amp;Assumptions'!$H$25*$C230)*(1+'Summary&amp;Assumptions'!$J$29)^(CK$46-1))</f>
        <v>0</v>
      </c>
      <c r="CG230" s="588">
        <f>AND(CL$55&gt;0,SUM($E230:CF230)&lt;'Summary&amp;Assumptions'!$G$32*$B230,$D230&gt;='Summary&amp;Assumptions'!$D$17,CL$47&gt;=$D230,CL$47&lt;=EDATE($D230,'Summary&amp;Assumptions'!$G$32))*$B230+AND(CL$56&lt;'Summary&amp;Assumptions'!$J$31,CL$47&gt;=$FO230,CL$47&lt;=$FP230)*(('Summary&amp;Assumptions'!$H$25*$C230)*(1+'Summary&amp;Assumptions'!$J$29)^(CL$46-1))+AND(CL$56&lt;'Summary&amp;Assumptions'!$J$31,CL$47&gt;=$FQ230,CL$47&lt;=$FR230)*(('Summary&amp;Assumptions'!$H$25*$C230)*(1+'Summary&amp;Assumptions'!$J$29)^(CL$46-1))</f>
        <v>0</v>
      </c>
      <c r="CH230" s="588">
        <f>AND(CM$55&gt;0,SUM($E230:CG230)&lt;'Summary&amp;Assumptions'!$G$32*$B230,$D230&gt;='Summary&amp;Assumptions'!$D$17,CM$47&gt;=$D230,CM$47&lt;=EDATE($D230,'Summary&amp;Assumptions'!$G$32))*$B230+AND(CM$56&lt;'Summary&amp;Assumptions'!$J$31,CM$47&gt;=$FO230,CM$47&lt;=$FP230)*(('Summary&amp;Assumptions'!$H$25*$C230)*(1+'Summary&amp;Assumptions'!$J$29)^(CM$46-1))+AND(CM$56&lt;'Summary&amp;Assumptions'!$J$31,CM$47&gt;=$FQ230,CM$47&lt;=$FR230)*(('Summary&amp;Assumptions'!$H$25*$C230)*(1+'Summary&amp;Assumptions'!$J$29)^(CM$46-1))</f>
        <v>0</v>
      </c>
      <c r="CI230" s="588">
        <f>AND(CN$55&gt;0,SUM($E230:CH230)&lt;'Summary&amp;Assumptions'!$G$32*$B230,$D230&gt;='Summary&amp;Assumptions'!$D$17,CN$47&gt;=$D230,CN$47&lt;=EDATE($D230,'Summary&amp;Assumptions'!$G$32))*$B230+AND(CN$56&lt;'Summary&amp;Assumptions'!$J$31,CN$47&gt;=$FO230,CN$47&lt;=$FP230)*(('Summary&amp;Assumptions'!$H$25*$C230)*(1+'Summary&amp;Assumptions'!$J$29)^(CN$46-1))+AND(CN$56&lt;'Summary&amp;Assumptions'!$J$31,CN$47&gt;=$FQ230,CN$47&lt;=$FR230)*(('Summary&amp;Assumptions'!$H$25*$C230)*(1+'Summary&amp;Assumptions'!$J$29)^(CN$46-1))</f>
        <v>0</v>
      </c>
      <c r="CJ230" s="588">
        <f>AND(CO$55&gt;0,SUM($E230:CI230)&lt;'Summary&amp;Assumptions'!$G$32*$B230,$D230&gt;='Summary&amp;Assumptions'!$D$17,CO$47&gt;=$D230,CO$47&lt;=EDATE($D230,'Summary&amp;Assumptions'!$G$32))*$B230+AND(CO$56&lt;'Summary&amp;Assumptions'!$J$31,CO$47&gt;=$FO230,CO$47&lt;=$FP230)*(('Summary&amp;Assumptions'!$H$25*$C230)*(1+'Summary&amp;Assumptions'!$J$29)^(CO$46-1))+AND(CO$56&lt;'Summary&amp;Assumptions'!$J$31,CO$47&gt;=$FQ230,CO$47&lt;=$FR230)*(('Summary&amp;Assumptions'!$H$25*$C230)*(1+'Summary&amp;Assumptions'!$J$29)^(CO$46-1))</f>
        <v>0</v>
      </c>
      <c r="CK230" s="588">
        <f>AND(CP$55&gt;0,SUM($E230:CJ230)&lt;'Summary&amp;Assumptions'!$G$32*$B230,$D230&gt;='Summary&amp;Assumptions'!$D$17,CP$47&gt;=$D230,CP$47&lt;=EDATE($D230,'Summary&amp;Assumptions'!$G$32))*$B230+AND(CP$56&lt;'Summary&amp;Assumptions'!$J$31,CP$47&gt;=$FO230,CP$47&lt;=$FP230)*(('Summary&amp;Assumptions'!$H$25*$C230)*(1+'Summary&amp;Assumptions'!$J$29)^(CP$46-1))+AND(CP$56&lt;'Summary&amp;Assumptions'!$J$31,CP$47&gt;=$FQ230,CP$47&lt;=$FR230)*(('Summary&amp;Assumptions'!$H$25*$C230)*(1+'Summary&amp;Assumptions'!$J$29)^(CP$46-1))</f>
        <v>0</v>
      </c>
      <c r="CL230" s="588">
        <f>AND(CQ$55&gt;0,SUM($E230:CK230)&lt;'Summary&amp;Assumptions'!$G$32*$B230,$D230&gt;='Summary&amp;Assumptions'!$D$17,CQ$47&gt;=$D230,CQ$47&lt;=EDATE($D230,'Summary&amp;Assumptions'!$G$32))*$B230+AND(CQ$56&lt;'Summary&amp;Assumptions'!$J$31,CQ$47&gt;=$FO230,CQ$47&lt;=$FP230)*(('Summary&amp;Assumptions'!$H$25*$C230)*(1+'Summary&amp;Assumptions'!$J$29)^(CQ$46-1))+AND(CQ$56&lt;'Summary&amp;Assumptions'!$J$31,CQ$47&gt;=$FQ230,CQ$47&lt;=$FR230)*(('Summary&amp;Assumptions'!$H$25*$C230)*(1+'Summary&amp;Assumptions'!$J$29)^(CQ$46-1))</f>
        <v>0</v>
      </c>
      <c r="CM230" s="588">
        <f>AND(CR$55&gt;0,SUM($E230:CL230)&lt;'Summary&amp;Assumptions'!$G$32*$B230,$D230&gt;='Summary&amp;Assumptions'!$D$17,CR$47&gt;=$D230,CR$47&lt;=EDATE($D230,'Summary&amp;Assumptions'!$G$32))*$B230+AND(CR$56&lt;'Summary&amp;Assumptions'!$J$31,CR$47&gt;=$FO230,CR$47&lt;=$FP230)*(('Summary&amp;Assumptions'!$H$25*$C230)*(1+'Summary&amp;Assumptions'!$J$29)^(CR$46-1))+AND(CR$56&lt;'Summary&amp;Assumptions'!$J$31,CR$47&gt;=$FQ230,CR$47&lt;=$FR230)*(('Summary&amp;Assumptions'!$H$25*$C230)*(1+'Summary&amp;Assumptions'!$J$29)^(CR$46-1))</f>
        <v>0</v>
      </c>
      <c r="CN230" s="588">
        <f>AND(CS$55&gt;0,SUM($E230:CM230)&lt;'Summary&amp;Assumptions'!$G$32*$B230,$D230&gt;='Summary&amp;Assumptions'!$D$17,CS$47&gt;=$D230,CS$47&lt;=EDATE($D230,'Summary&amp;Assumptions'!$G$32))*$B230+AND(CS$56&lt;'Summary&amp;Assumptions'!$J$31,CS$47&gt;=$FO230,CS$47&lt;=$FP230)*(('Summary&amp;Assumptions'!$H$25*$C230)*(1+'Summary&amp;Assumptions'!$J$29)^(CS$46-1))+AND(CS$56&lt;'Summary&amp;Assumptions'!$J$31,CS$47&gt;=$FQ230,CS$47&lt;=$FR230)*(('Summary&amp;Assumptions'!$H$25*$C230)*(1+'Summary&amp;Assumptions'!$J$29)^(CS$46-1))</f>
        <v>0</v>
      </c>
      <c r="CO230" s="588">
        <f>AND(CT$55&gt;0,SUM($E230:CN230)&lt;'Summary&amp;Assumptions'!$G$32*$B230,$D230&gt;='Summary&amp;Assumptions'!$D$17,CT$47&gt;=$D230,CT$47&lt;=EDATE($D230,'Summary&amp;Assumptions'!$G$32))*$B230+AND(CT$56&lt;'Summary&amp;Assumptions'!$J$31,CT$47&gt;=$FO230,CT$47&lt;=$FP230)*(('Summary&amp;Assumptions'!$H$25*$C230)*(1+'Summary&amp;Assumptions'!$J$29)^(CT$46-1))+AND(CT$56&lt;'Summary&amp;Assumptions'!$J$31,CT$47&gt;=$FQ230,CT$47&lt;=$FR230)*(('Summary&amp;Assumptions'!$H$25*$C230)*(1+'Summary&amp;Assumptions'!$J$29)^(CT$46-1))</f>
        <v>0</v>
      </c>
      <c r="CP230" s="588">
        <f>AND(CU$55&gt;0,SUM($E230:CO230)&lt;'Summary&amp;Assumptions'!$G$32*$B230,$D230&gt;='Summary&amp;Assumptions'!$D$17,CU$47&gt;=$D230,CU$47&lt;=EDATE($D230,'Summary&amp;Assumptions'!$G$32))*$B230+AND(CU$56&lt;'Summary&amp;Assumptions'!$J$31,CU$47&gt;=$FO230,CU$47&lt;=$FP230)*(('Summary&amp;Assumptions'!$H$25*$C230)*(1+'Summary&amp;Assumptions'!$J$29)^(CU$46-1))+AND(CU$56&lt;'Summary&amp;Assumptions'!$J$31,CU$47&gt;=$FQ230,CU$47&lt;=$FR230)*(('Summary&amp;Assumptions'!$H$25*$C230)*(1+'Summary&amp;Assumptions'!$J$29)^(CU$46-1))</f>
        <v>0</v>
      </c>
      <c r="CQ230" s="588">
        <f>AND(CV$55&gt;0,SUM($E230:CP230)&lt;'Summary&amp;Assumptions'!$G$32*$B230,$D230&gt;='Summary&amp;Assumptions'!$D$17,CV$47&gt;=$D230,CV$47&lt;=EDATE($D230,'Summary&amp;Assumptions'!$G$32))*$B230+AND(CV$56&lt;'Summary&amp;Assumptions'!$J$31,CV$47&gt;=$FO230,CV$47&lt;=$FP230)*(('Summary&amp;Assumptions'!$H$25*$C230)*(1+'Summary&amp;Assumptions'!$J$29)^(CV$46-1))+AND(CV$56&lt;'Summary&amp;Assumptions'!$J$31,CV$47&gt;=$FQ230,CV$47&lt;=$FR230)*(('Summary&amp;Assumptions'!$H$25*$C230)*(1+'Summary&amp;Assumptions'!$J$29)^(CV$46-1))</f>
        <v>0</v>
      </c>
      <c r="CR230" s="588">
        <f>AND(CW$55&gt;0,SUM($E230:CQ230)&lt;'Summary&amp;Assumptions'!$G$32*$B230,$D230&gt;='Summary&amp;Assumptions'!$D$17,CW$47&gt;=$D230,CW$47&lt;=EDATE($D230,'Summary&amp;Assumptions'!$G$32))*$B230+AND(CW$56&lt;'Summary&amp;Assumptions'!$J$31,CW$47&gt;=$FO230,CW$47&lt;=$FP230)*(('Summary&amp;Assumptions'!$H$25*$C230)*(1+'Summary&amp;Assumptions'!$J$29)^(CW$46-1))+AND(CW$56&lt;'Summary&amp;Assumptions'!$J$31,CW$47&gt;=$FQ230,CW$47&lt;=$FR230)*(('Summary&amp;Assumptions'!$H$25*$C230)*(1+'Summary&amp;Assumptions'!$J$29)^(CW$46-1))</f>
        <v>0</v>
      </c>
      <c r="CS230" s="588">
        <f>AND(CX$55&gt;0,SUM($E230:CR230)&lt;'Summary&amp;Assumptions'!$G$32*$B230,$D230&gt;='Summary&amp;Assumptions'!$D$17,CX$47&gt;=$D230,CX$47&lt;=EDATE($D230,'Summary&amp;Assumptions'!$G$32))*$B230+AND(CX$56&lt;'Summary&amp;Assumptions'!$J$31,CX$47&gt;=$FO230,CX$47&lt;=$FP230)*(('Summary&amp;Assumptions'!$H$25*$C230)*(1+'Summary&amp;Assumptions'!$J$29)^(CX$46-1))+AND(CX$56&lt;'Summary&amp;Assumptions'!$J$31,CX$47&gt;=$FQ230,CX$47&lt;=$FR230)*(('Summary&amp;Assumptions'!$H$25*$C230)*(1+'Summary&amp;Assumptions'!$J$29)^(CX$46-1))</f>
        <v>0</v>
      </c>
      <c r="CT230" s="588">
        <f>AND(CY$55&gt;0,SUM($E230:CS230)&lt;'Summary&amp;Assumptions'!$G$32*$B230,$D230&gt;='Summary&amp;Assumptions'!$D$17,CY$47&gt;=$D230,CY$47&lt;=EDATE($D230,'Summary&amp;Assumptions'!$G$32))*$B230+AND(CY$56&lt;'Summary&amp;Assumptions'!$J$31,CY$47&gt;=$FO230,CY$47&lt;=$FP230)*(('Summary&amp;Assumptions'!$H$25*$C230)*(1+'Summary&amp;Assumptions'!$J$29)^(CY$46-1))+AND(CY$56&lt;'Summary&amp;Assumptions'!$J$31,CY$47&gt;=$FQ230,CY$47&lt;=$FR230)*(('Summary&amp;Assumptions'!$H$25*$C230)*(1+'Summary&amp;Assumptions'!$J$29)^(CY$46-1))</f>
        <v>0</v>
      </c>
      <c r="CU230" s="588">
        <f>AND(CZ$55&gt;0,SUM($E230:CT230)&lt;'Summary&amp;Assumptions'!$G$32*$B230,$D230&gt;='Summary&amp;Assumptions'!$D$17,CZ$47&gt;=$D230,CZ$47&lt;=EDATE($D230,'Summary&amp;Assumptions'!$G$32))*$B230+AND(CZ$56&lt;'Summary&amp;Assumptions'!$J$31,CZ$47&gt;=$FO230,CZ$47&lt;=$FP230)*(('Summary&amp;Assumptions'!$H$25*$C230)*(1+'Summary&amp;Assumptions'!$J$29)^(CZ$46-1))+AND(CZ$56&lt;'Summary&amp;Assumptions'!$J$31,CZ$47&gt;=$FQ230,CZ$47&lt;=$FR230)*(('Summary&amp;Assumptions'!$H$25*$C230)*(1+'Summary&amp;Assumptions'!$J$29)^(CZ$46-1))</f>
        <v>0</v>
      </c>
      <c r="CV230" s="588">
        <f>AND(DA$55&gt;0,SUM($E230:CU230)&lt;'Summary&amp;Assumptions'!$G$32*$B230,$D230&gt;='Summary&amp;Assumptions'!$D$17,DA$47&gt;=$D230,DA$47&lt;=EDATE($D230,'Summary&amp;Assumptions'!$G$32))*$B230+AND(DA$56&lt;'Summary&amp;Assumptions'!$J$31,DA$47&gt;=$FO230,DA$47&lt;=$FP230)*(('Summary&amp;Assumptions'!$H$25*$C230)*(1+'Summary&amp;Assumptions'!$J$29)^(DA$46-1))+AND(DA$56&lt;'Summary&amp;Assumptions'!$J$31,DA$47&gt;=$FQ230,DA$47&lt;=$FR230)*(('Summary&amp;Assumptions'!$H$25*$C230)*(1+'Summary&amp;Assumptions'!$J$29)^(DA$46-1))</f>
        <v>0</v>
      </c>
      <c r="CW230" s="588">
        <f>AND(DB$55&gt;0,SUM($E230:CV230)&lt;'Summary&amp;Assumptions'!$G$32*$B230,$D230&gt;='Summary&amp;Assumptions'!$D$17,DB$47&gt;=$D230,DB$47&lt;=EDATE($D230,'Summary&amp;Assumptions'!$G$32))*$B230+AND(DB$56&lt;'Summary&amp;Assumptions'!$J$31,DB$47&gt;=$FO230,DB$47&lt;=$FP230)*(('Summary&amp;Assumptions'!$H$25*$C230)*(1+'Summary&amp;Assumptions'!$J$29)^(DB$46-1))+AND(DB$56&lt;'Summary&amp;Assumptions'!$J$31,DB$47&gt;=$FQ230,DB$47&lt;=$FR230)*(('Summary&amp;Assumptions'!$H$25*$C230)*(1+'Summary&amp;Assumptions'!$J$29)^(DB$46-1))</f>
        <v>0</v>
      </c>
      <c r="CX230" s="588">
        <f>AND(DC$55&gt;0,SUM($E230:CW230)&lt;'Summary&amp;Assumptions'!$G$32*$B230,$D230&gt;='Summary&amp;Assumptions'!$D$17,DC$47&gt;=$D230,DC$47&lt;=EDATE($D230,'Summary&amp;Assumptions'!$G$32))*$B230+AND(DC$56&lt;'Summary&amp;Assumptions'!$J$31,DC$47&gt;=$FO230,DC$47&lt;=$FP230)*(('Summary&amp;Assumptions'!$H$25*$C230)*(1+'Summary&amp;Assumptions'!$J$29)^(DC$46-1))+AND(DC$56&lt;'Summary&amp;Assumptions'!$J$31,DC$47&gt;=$FQ230,DC$47&lt;=$FR230)*(('Summary&amp;Assumptions'!$H$25*$C230)*(1+'Summary&amp;Assumptions'!$J$29)^(DC$46-1))</f>
        <v>0</v>
      </c>
      <c r="CY230" s="588">
        <f>AND(DD$55&gt;0,SUM($E230:CX230)&lt;'Summary&amp;Assumptions'!$G$32*$B230,$D230&gt;='Summary&amp;Assumptions'!$D$17,DD$47&gt;=$D230,DD$47&lt;=EDATE($D230,'Summary&amp;Assumptions'!$G$32))*$B230+AND(DD$56&lt;'Summary&amp;Assumptions'!$J$31,DD$47&gt;=$FO230,DD$47&lt;=$FP230)*(('Summary&amp;Assumptions'!$H$25*$C230)*(1+'Summary&amp;Assumptions'!$J$29)^(DD$46-1))+AND(DD$56&lt;'Summary&amp;Assumptions'!$J$31,DD$47&gt;=$FQ230,DD$47&lt;=$FR230)*(('Summary&amp;Assumptions'!$H$25*$C230)*(1+'Summary&amp;Assumptions'!$J$29)^(DD$46-1))</f>
        <v>0</v>
      </c>
      <c r="CZ230" s="588">
        <f>AND(DE$55&gt;0,SUM($E230:CY230)&lt;'Summary&amp;Assumptions'!$G$32*$B230,$D230&gt;='Summary&amp;Assumptions'!$D$17,DE$47&gt;=$D230,DE$47&lt;=EDATE($D230,'Summary&amp;Assumptions'!$G$32))*$B230+AND(DE$56&lt;'Summary&amp;Assumptions'!$J$31,DE$47&gt;=$FO230,DE$47&lt;=$FP230)*(('Summary&amp;Assumptions'!$H$25*$C230)*(1+'Summary&amp;Assumptions'!$J$29)^(DE$46-1))+AND(DE$56&lt;'Summary&amp;Assumptions'!$J$31,DE$47&gt;=$FQ230,DE$47&lt;=$FR230)*(('Summary&amp;Assumptions'!$H$25*$C230)*(1+'Summary&amp;Assumptions'!$J$29)^(DE$46-1))</f>
        <v>0</v>
      </c>
      <c r="DA230" s="588">
        <f>AND(DF$55&gt;0,SUM($E230:CZ230)&lt;'Summary&amp;Assumptions'!$G$32*$B230,$D230&gt;='Summary&amp;Assumptions'!$D$17,DF$47&gt;=$D230,DF$47&lt;=EDATE($D230,'Summary&amp;Assumptions'!$G$32))*$B230+AND(DF$56&lt;'Summary&amp;Assumptions'!$J$31,DF$47&gt;=$FO230,DF$47&lt;=$FP230)*(('Summary&amp;Assumptions'!$H$25*$C230)*(1+'Summary&amp;Assumptions'!$J$29)^(DF$46-1))+AND(DF$56&lt;'Summary&amp;Assumptions'!$J$31,DF$47&gt;=$FQ230,DF$47&lt;=$FR230)*(('Summary&amp;Assumptions'!$H$25*$C230)*(1+'Summary&amp;Assumptions'!$J$29)^(DF$46-1))</f>
        <v>0</v>
      </c>
      <c r="DB230" s="588">
        <f>AND(DG$55&gt;0,SUM($E230:DA230)&lt;'Summary&amp;Assumptions'!$G$32*$B230,$D230&gt;='Summary&amp;Assumptions'!$D$17,DG$47&gt;=$D230,DG$47&lt;=EDATE($D230,'Summary&amp;Assumptions'!$G$32))*$B230+AND(DG$56&lt;'Summary&amp;Assumptions'!$J$31,DG$47&gt;=$FO230,DG$47&lt;=$FP230)*(('Summary&amp;Assumptions'!$H$25*$C230)*(1+'Summary&amp;Assumptions'!$J$29)^(DG$46-1))+AND(DG$56&lt;'Summary&amp;Assumptions'!$J$31,DG$47&gt;=$FQ230,DG$47&lt;=$FR230)*(('Summary&amp;Assumptions'!$H$25*$C230)*(1+'Summary&amp;Assumptions'!$J$29)^(DG$46-1))</f>
        <v>0</v>
      </c>
      <c r="DC230" s="588">
        <f>AND(DH$55&gt;0,SUM($E230:DB230)&lt;'Summary&amp;Assumptions'!$G$32*$B230,$D230&gt;='Summary&amp;Assumptions'!$D$17,DH$47&gt;=$D230,DH$47&lt;=EDATE($D230,'Summary&amp;Assumptions'!$G$32))*$B230+AND(DH$56&lt;'Summary&amp;Assumptions'!$J$31,DH$47&gt;=$FO230,DH$47&lt;=$FP230)*(('Summary&amp;Assumptions'!$H$25*$C230)*(1+'Summary&amp;Assumptions'!$J$29)^(DH$46-1))+AND(DH$56&lt;'Summary&amp;Assumptions'!$J$31,DH$47&gt;=$FQ230,DH$47&lt;=$FR230)*(('Summary&amp;Assumptions'!$H$25*$C230)*(1+'Summary&amp;Assumptions'!$J$29)^(DH$46-1))</f>
        <v>0</v>
      </c>
      <c r="DD230" s="588">
        <f>AND(DI$55&gt;0,SUM($E230:DC230)&lt;'Summary&amp;Assumptions'!$G$32*$B230,$D230&gt;='Summary&amp;Assumptions'!$D$17,DI$47&gt;=$D230,DI$47&lt;=EDATE($D230,'Summary&amp;Assumptions'!$G$32))*$B230+AND(DI$56&lt;'Summary&amp;Assumptions'!$J$31,DI$47&gt;=$FO230,DI$47&lt;=$FP230)*(('Summary&amp;Assumptions'!$H$25*$C230)*(1+'Summary&amp;Assumptions'!$J$29)^(DI$46-1))+AND(DI$56&lt;'Summary&amp;Assumptions'!$J$31,DI$47&gt;=$FQ230,DI$47&lt;=$FR230)*(('Summary&amp;Assumptions'!$H$25*$C230)*(1+'Summary&amp;Assumptions'!$J$29)^(DI$46-1))</f>
        <v>0</v>
      </c>
      <c r="DE230" s="588">
        <f>AND(DJ$55&gt;0,SUM($E230:DD230)&lt;'Summary&amp;Assumptions'!$G$32*$B230,$D230&gt;='Summary&amp;Assumptions'!$D$17,DJ$47&gt;=$D230,DJ$47&lt;=EDATE($D230,'Summary&amp;Assumptions'!$G$32))*$B230+AND(DJ$56&lt;'Summary&amp;Assumptions'!$J$31,DJ$47&gt;=$FO230,DJ$47&lt;=$FP230)*(('Summary&amp;Assumptions'!$H$25*$C230)*(1+'Summary&amp;Assumptions'!$J$29)^(DJ$46-1))+AND(DJ$56&lt;'Summary&amp;Assumptions'!$J$31,DJ$47&gt;=$FQ230,DJ$47&lt;=$FR230)*(('Summary&amp;Assumptions'!$H$25*$C230)*(1+'Summary&amp;Assumptions'!$J$29)^(DJ$46-1))</f>
        <v>0</v>
      </c>
      <c r="DF230" s="588">
        <f>AND(DK$55&gt;0,SUM($E230:DE230)&lt;'Summary&amp;Assumptions'!$G$32*$B230,$D230&gt;='Summary&amp;Assumptions'!$D$17,DK$47&gt;=$D230,DK$47&lt;=EDATE($D230,'Summary&amp;Assumptions'!$G$32))*$B230+AND(DK$56&lt;'Summary&amp;Assumptions'!$J$31,DK$47&gt;=$FO230,DK$47&lt;=$FP230)*(('Summary&amp;Assumptions'!$H$25*$C230)*(1+'Summary&amp;Assumptions'!$J$29)^(DK$46-1))+AND(DK$56&lt;'Summary&amp;Assumptions'!$J$31,DK$47&gt;=$FQ230,DK$47&lt;=$FR230)*(('Summary&amp;Assumptions'!$H$25*$C230)*(1+'Summary&amp;Assumptions'!$J$29)^(DK$46-1))</f>
        <v>0</v>
      </c>
      <c r="DG230" s="588">
        <f>AND(DL$55&gt;0,SUM($E230:DF230)&lt;'Summary&amp;Assumptions'!$G$32*$B230,$D230&gt;='Summary&amp;Assumptions'!$D$17,DL$47&gt;=$D230,DL$47&lt;=EDATE($D230,'Summary&amp;Assumptions'!$G$32))*$B230+AND(DL$56&lt;'Summary&amp;Assumptions'!$J$31,DL$47&gt;=$FO230,DL$47&lt;=$FP230)*(('Summary&amp;Assumptions'!$H$25*$C230)*(1+'Summary&amp;Assumptions'!$J$29)^(DL$46-1))+AND(DL$56&lt;'Summary&amp;Assumptions'!$J$31,DL$47&gt;=$FQ230,DL$47&lt;=$FR230)*(('Summary&amp;Assumptions'!$H$25*$C230)*(1+'Summary&amp;Assumptions'!$J$29)^(DL$46-1))</f>
        <v>0</v>
      </c>
      <c r="DH230" s="588">
        <f>AND(DM$55&gt;0,SUM($E230:DG230)&lt;'Summary&amp;Assumptions'!$G$32*$B230,$D230&gt;='Summary&amp;Assumptions'!$D$17,DM$47&gt;=$D230,DM$47&lt;=EDATE($D230,'Summary&amp;Assumptions'!$G$32))*$B230+AND(DM$56&lt;'Summary&amp;Assumptions'!$J$31,DM$47&gt;=$FO230,DM$47&lt;=$FP230)*(('Summary&amp;Assumptions'!$H$25*$C230)*(1+'Summary&amp;Assumptions'!$J$29)^(DM$46-1))+AND(DM$56&lt;'Summary&amp;Assumptions'!$J$31,DM$47&gt;=$FQ230,DM$47&lt;=$FR230)*(('Summary&amp;Assumptions'!$H$25*$C230)*(1+'Summary&amp;Assumptions'!$J$29)^(DM$46-1))</f>
        <v>0</v>
      </c>
      <c r="DI230" s="588">
        <f>AND(DN$55&gt;0,SUM($E230:DH230)&lt;'Summary&amp;Assumptions'!$G$32*$B230,$D230&gt;='Summary&amp;Assumptions'!$D$17,DN$47&gt;=$D230,DN$47&lt;=EDATE($D230,'Summary&amp;Assumptions'!$G$32))*$B230+AND(DN$56&lt;'Summary&amp;Assumptions'!$J$31,DN$47&gt;=$FO230,DN$47&lt;=$FP230)*(('Summary&amp;Assumptions'!$H$25*$C230)*(1+'Summary&amp;Assumptions'!$J$29)^(DN$46-1))+AND(DN$56&lt;'Summary&amp;Assumptions'!$J$31,DN$47&gt;=$FQ230,DN$47&lt;=$FR230)*(('Summary&amp;Assumptions'!$H$25*$C230)*(1+'Summary&amp;Assumptions'!$J$29)^(DN$46-1))</f>
        <v>0</v>
      </c>
      <c r="DJ230" s="588">
        <f>AND(DO$55&gt;0,SUM($E230:DI230)&lt;'Summary&amp;Assumptions'!$G$32*$B230,$D230&gt;='Summary&amp;Assumptions'!$D$17,DO$47&gt;=$D230,DO$47&lt;=EDATE($D230,'Summary&amp;Assumptions'!$G$32))*$B230+AND(DO$56&lt;'Summary&amp;Assumptions'!$J$31,DO$47&gt;=$FO230,DO$47&lt;=$FP230)*(('Summary&amp;Assumptions'!$H$25*$C230)*(1+'Summary&amp;Assumptions'!$J$29)^(DO$46-1))+AND(DO$56&lt;'Summary&amp;Assumptions'!$J$31,DO$47&gt;=$FQ230,DO$47&lt;=$FR230)*(('Summary&amp;Assumptions'!$H$25*$C230)*(1+'Summary&amp;Assumptions'!$J$29)^(DO$46-1))</f>
        <v>0</v>
      </c>
      <c r="DK230" s="588">
        <f>AND(DP$55&gt;0,SUM($E230:DJ230)&lt;'Summary&amp;Assumptions'!$G$32*$B230,$D230&gt;='Summary&amp;Assumptions'!$D$17,DP$47&gt;=$D230,DP$47&lt;=EDATE($D230,'Summary&amp;Assumptions'!$G$32))*$B230+AND(DP$56&lt;'Summary&amp;Assumptions'!$J$31,DP$47&gt;=$FO230,DP$47&lt;=$FP230)*(('Summary&amp;Assumptions'!$H$25*$C230)*(1+'Summary&amp;Assumptions'!$J$29)^(DP$46-1))+AND(DP$56&lt;'Summary&amp;Assumptions'!$J$31,DP$47&gt;=$FQ230,DP$47&lt;=$FR230)*(('Summary&amp;Assumptions'!$H$25*$C230)*(1+'Summary&amp;Assumptions'!$J$29)^(DP$46-1))</f>
        <v>0</v>
      </c>
      <c r="DL230" s="588">
        <f>AND(DQ$55&gt;0,SUM($E230:DK230)&lt;'Summary&amp;Assumptions'!$G$32*$B230,$D230&gt;='Summary&amp;Assumptions'!$D$17,DQ$47&gt;=$D230,DQ$47&lt;=EDATE($D230,'Summary&amp;Assumptions'!$G$32))*$B230+AND(DQ$56&lt;'Summary&amp;Assumptions'!$J$31,DQ$47&gt;=$FO230,DQ$47&lt;=$FP230)*(('Summary&amp;Assumptions'!$H$25*$C230)*(1+'Summary&amp;Assumptions'!$J$29)^(DQ$46-1))+AND(DQ$56&lt;'Summary&amp;Assumptions'!$J$31,DQ$47&gt;=$FQ230,DQ$47&lt;=$FR230)*(('Summary&amp;Assumptions'!$H$25*$C230)*(1+'Summary&amp;Assumptions'!$J$29)^(DQ$46-1))</f>
        <v>0</v>
      </c>
      <c r="DM230" s="588">
        <f>AND(DR$55&gt;0,SUM($E230:DL230)&lt;'Summary&amp;Assumptions'!$G$32*$B230,$D230&gt;='Summary&amp;Assumptions'!$D$17,DR$47&gt;=$D230,DR$47&lt;=EDATE($D230,'Summary&amp;Assumptions'!$G$32))*$B230+AND(DR$56&lt;'Summary&amp;Assumptions'!$J$31,DR$47&gt;=$FO230,DR$47&lt;=$FP230)*(('Summary&amp;Assumptions'!$H$25*$C230)*(1+'Summary&amp;Assumptions'!$J$29)^(DR$46-1))+AND(DR$56&lt;'Summary&amp;Assumptions'!$J$31,DR$47&gt;=$FQ230,DR$47&lt;=$FR230)*(('Summary&amp;Assumptions'!$H$25*$C230)*(1+'Summary&amp;Assumptions'!$J$29)^(DR$46-1))</f>
        <v>0</v>
      </c>
      <c r="DN230" s="588">
        <f>AND(DS$55&gt;0,SUM($E230:DM230)&lt;'Summary&amp;Assumptions'!$G$32*$B230,$D230&gt;='Summary&amp;Assumptions'!$D$17,DS$47&gt;=$D230,DS$47&lt;=EDATE($D230,'Summary&amp;Assumptions'!$G$32))*$B230+AND(DS$56&lt;'Summary&amp;Assumptions'!$J$31,DS$47&gt;=$FO230,DS$47&lt;=$FP230)*(('Summary&amp;Assumptions'!$H$25*$C230)*(1+'Summary&amp;Assumptions'!$J$29)^(DS$46-1))+AND(DS$56&lt;'Summary&amp;Assumptions'!$J$31,DS$47&gt;=$FQ230,DS$47&lt;=$FR230)*(('Summary&amp;Assumptions'!$H$25*$C230)*(1+'Summary&amp;Assumptions'!$J$29)^(DS$46-1))</f>
        <v>0</v>
      </c>
      <c r="DO230" s="588">
        <f>AND(DT$55&gt;0,SUM($E230:DN230)&lt;'Summary&amp;Assumptions'!$G$32*$B230,$D230&gt;='Summary&amp;Assumptions'!$D$17,DT$47&gt;=$D230,DT$47&lt;=EDATE($D230,'Summary&amp;Assumptions'!$G$32))*$B230+AND(DT$56&lt;'Summary&amp;Assumptions'!$J$31,DT$47&gt;=$FO230,DT$47&lt;=$FP230)*(('Summary&amp;Assumptions'!$H$25*$C230)*(1+'Summary&amp;Assumptions'!$J$29)^(DT$46-1))+AND(DT$56&lt;'Summary&amp;Assumptions'!$J$31,DT$47&gt;=$FQ230,DT$47&lt;=$FR230)*(('Summary&amp;Assumptions'!$H$25*$C230)*(1+'Summary&amp;Assumptions'!$J$29)^(DT$46-1))</f>
        <v>0</v>
      </c>
      <c r="DP230" s="588">
        <f>AND(DU$55&gt;0,SUM($E230:DO230)&lt;'Summary&amp;Assumptions'!$G$32*$B230,$D230&gt;='Summary&amp;Assumptions'!$D$17,DU$47&gt;=$D230,DU$47&lt;=EDATE($D230,'Summary&amp;Assumptions'!$G$32))*$B230+AND(DU$56&lt;'Summary&amp;Assumptions'!$J$31,DU$47&gt;=$FO230,DU$47&lt;=$FP230)*(('Summary&amp;Assumptions'!$H$25*$C230)*(1+'Summary&amp;Assumptions'!$J$29)^(DU$46-1))+AND(DU$56&lt;'Summary&amp;Assumptions'!$J$31,DU$47&gt;=$FQ230,DU$47&lt;=$FR230)*(('Summary&amp;Assumptions'!$H$25*$C230)*(1+'Summary&amp;Assumptions'!$J$29)^(DU$46-1))</f>
        <v>0</v>
      </c>
      <c r="DQ230" s="588">
        <f>AND(DV$55&gt;0,SUM($E230:DP230)&lt;'Summary&amp;Assumptions'!$G$32*$B230,$D230&gt;='Summary&amp;Assumptions'!$D$17,DV$47&gt;=$D230,DV$47&lt;=EDATE($D230,'Summary&amp;Assumptions'!$G$32))*$B230+AND(DV$56&lt;'Summary&amp;Assumptions'!$J$31,DV$47&gt;=$FO230,DV$47&lt;=$FP230)*(('Summary&amp;Assumptions'!$H$25*$C230)*(1+'Summary&amp;Assumptions'!$J$29)^(DV$46-1))+AND(DV$56&lt;'Summary&amp;Assumptions'!$J$31,DV$47&gt;=$FQ230,DV$47&lt;=$FR230)*(('Summary&amp;Assumptions'!$H$25*$C230)*(1+'Summary&amp;Assumptions'!$J$29)^(DV$46-1))</f>
        <v>0</v>
      </c>
      <c r="DR230" s="588">
        <f>AND(DW$55&gt;0,SUM($E230:DQ230)&lt;'Summary&amp;Assumptions'!$G$32*$B230,$D230&gt;='Summary&amp;Assumptions'!$D$17,DW$47&gt;=$D230,DW$47&lt;=EDATE($D230,'Summary&amp;Assumptions'!$G$32))*$B230+AND(DW$56&lt;'Summary&amp;Assumptions'!$J$31,DW$47&gt;=$FO230,DW$47&lt;=$FP230)*(('Summary&amp;Assumptions'!$H$25*$C230)*(1+'Summary&amp;Assumptions'!$J$29)^(DW$46-1))+AND(DW$56&lt;'Summary&amp;Assumptions'!$J$31,DW$47&gt;=$FQ230,DW$47&lt;=$FR230)*(('Summary&amp;Assumptions'!$H$25*$C230)*(1+'Summary&amp;Assumptions'!$J$29)^(DW$46-1))</f>
        <v>0</v>
      </c>
      <c r="DS230" s="588">
        <f>AND(DX$55&gt;0,SUM($E230:DR230)&lt;'Summary&amp;Assumptions'!$G$32*$B230,$D230&gt;='Summary&amp;Assumptions'!$D$17,DX$47&gt;=$D230,DX$47&lt;=EDATE($D230,'Summary&amp;Assumptions'!$G$32))*$B230+AND(DX$56&lt;'Summary&amp;Assumptions'!$J$31,DX$47&gt;=$FO230,DX$47&lt;=$FP230)*(('Summary&amp;Assumptions'!$H$25*$C230)*(1+'Summary&amp;Assumptions'!$J$29)^(DX$46-1))+AND(DX$56&lt;'Summary&amp;Assumptions'!$J$31,DX$47&gt;=$FQ230,DX$47&lt;=$FR230)*(('Summary&amp;Assumptions'!$H$25*$C230)*(1+'Summary&amp;Assumptions'!$J$29)^(DX$46-1))</f>
        <v>0</v>
      </c>
      <c r="DT230" s="588">
        <f>AND(DY$55&gt;0,SUM($E230:DS230)&lt;'Summary&amp;Assumptions'!$G$32*$B230,$D230&gt;='Summary&amp;Assumptions'!$D$17,DY$47&gt;=$D230,DY$47&lt;=EDATE($D230,'Summary&amp;Assumptions'!$G$32))*$B230+AND(DY$56&lt;'Summary&amp;Assumptions'!$J$31,DY$47&gt;=$FO230,DY$47&lt;=$FP230)*(('Summary&amp;Assumptions'!$H$25*$C230)*(1+'Summary&amp;Assumptions'!$J$29)^(DY$46-1))+AND(DY$56&lt;'Summary&amp;Assumptions'!$J$31,DY$47&gt;=$FQ230,DY$47&lt;=$FR230)*(('Summary&amp;Assumptions'!$H$25*$C230)*(1+'Summary&amp;Assumptions'!$J$29)^(DY$46-1))</f>
        <v>0</v>
      </c>
      <c r="DU230" s="588">
        <f>AND(DZ$55&gt;0,SUM($E230:DT230)&lt;'Summary&amp;Assumptions'!$G$32*$B230,$D230&gt;='Summary&amp;Assumptions'!$D$17,DZ$47&gt;=$D230,DZ$47&lt;=EDATE($D230,'Summary&amp;Assumptions'!$G$32))*$B230+AND(DZ$56&lt;'Summary&amp;Assumptions'!$J$31,DZ$47&gt;=$FO230,DZ$47&lt;=$FP230)*(('Summary&amp;Assumptions'!$H$25*$C230)*(1+'Summary&amp;Assumptions'!$J$29)^(DZ$46-1))+AND(DZ$56&lt;'Summary&amp;Assumptions'!$J$31,DZ$47&gt;=$FQ230,DZ$47&lt;=$FR230)*(('Summary&amp;Assumptions'!$H$25*$C230)*(1+'Summary&amp;Assumptions'!$J$29)^(DZ$46-1))</f>
        <v>0</v>
      </c>
      <c r="DV230" s="588">
        <f>AND(EA$55&gt;0,SUM($E230:DU230)&lt;'Summary&amp;Assumptions'!$G$32*$B230,$D230&gt;='Summary&amp;Assumptions'!$D$17,EA$47&gt;=$D230,EA$47&lt;=EDATE($D230,'Summary&amp;Assumptions'!$G$32))*$B230+AND(EA$56&lt;'Summary&amp;Assumptions'!$J$31,EA$47&gt;=$FO230,EA$47&lt;=$FP230)*(('Summary&amp;Assumptions'!$H$25*$C230)*(1+'Summary&amp;Assumptions'!$J$29)^(EA$46-1))+AND(EA$56&lt;'Summary&amp;Assumptions'!$J$31,EA$47&gt;=$FQ230,EA$47&lt;=$FR230)*(('Summary&amp;Assumptions'!$H$25*$C230)*(1+'Summary&amp;Assumptions'!$J$29)^(EA$46-1))</f>
        <v>0</v>
      </c>
      <c r="DW230" s="588">
        <f>AND(EB$55&gt;0,SUM($E230:DV230)&lt;'Summary&amp;Assumptions'!$G$32*$B230,$D230&gt;='Summary&amp;Assumptions'!$D$17,EB$47&gt;=$D230,EB$47&lt;=EDATE($D230,'Summary&amp;Assumptions'!$G$32))*$B230+AND(EB$56&lt;'Summary&amp;Assumptions'!$J$31,EB$47&gt;=$FO230,EB$47&lt;=$FP230)*(('Summary&amp;Assumptions'!$H$25*$C230)*(1+'Summary&amp;Assumptions'!$J$29)^(EB$46-1))+AND(EB$56&lt;'Summary&amp;Assumptions'!$J$31,EB$47&gt;=$FQ230,EB$47&lt;=$FR230)*(('Summary&amp;Assumptions'!$H$25*$C230)*(1+'Summary&amp;Assumptions'!$J$29)^(EB$46-1))</f>
        <v>0</v>
      </c>
      <c r="DX230" s="588">
        <f>AND(EC$55&gt;0,SUM($E230:DW230)&lt;'Summary&amp;Assumptions'!$G$32*$B230,$D230&gt;='Summary&amp;Assumptions'!$D$17,EC$47&gt;=$D230,EC$47&lt;=EDATE($D230,'Summary&amp;Assumptions'!$G$32))*$B230+AND(EC$56&lt;'Summary&amp;Assumptions'!$J$31,EC$47&gt;=$FO230,EC$47&lt;=$FP230)*(('Summary&amp;Assumptions'!$H$25*$C230)*(1+'Summary&amp;Assumptions'!$J$29)^(EC$46-1))+AND(EC$56&lt;'Summary&amp;Assumptions'!$J$31,EC$47&gt;=$FQ230,EC$47&lt;=$FR230)*(('Summary&amp;Assumptions'!$H$25*$C230)*(1+'Summary&amp;Assumptions'!$J$29)^(EC$46-1))</f>
        <v>0</v>
      </c>
      <c r="DY230" s="588">
        <f>AND(ED$55&gt;0,SUM($E230:DX230)&lt;'Summary&amp;Assumptions'!$G$32*$B230,$D230&gt;='Summary&amp;Assumptions'!$D$17,ED$47&gt;=$D230,ED$47&lt;=EDATE($D230,'Summary&amp;Assumptions'!$G$32))*$B230+AND(ED$56&lt;'Summary&amp;Assumptions'!$J$31,ED$47&gt;=$FO230,ED$47&lt;=$FP230)*(('Summary&amp;Assumptions'!$H$25*$C230)*(1+'Summary&amp;Assumptions'!$J$29)^(ED$46-1))+AND(ED$56&lt;'Summary&amp;Assumptions'!$J$31,ED$47&gt;=$FQ230,ED$47&lt;=$FR230)*(('Summary&amp;Assumptions'!$H$25*$C230)*(1+'Summary&amp;Assumptions'!$J$29)^(ED$46-1))</f>
        <v>0</v>
      </c>
      <c r="DZ230" s="588">
        <f>AND(EE$55&gt;0,SUM($E230:DY230)&lt;'Summary&amp;Assumptions'!$G$32*$B230,$D230&gt;='Summary&amp;Assumptions'!$D$17,EE$47&gt;=$D230,EE$47&lt;=EDATE($D230,'Summary&amp;Assumptions'!$G$32))*$B230+AND(EE$56&lt;'Summary&amp;Assumptions'!$J$31,EE$47&gt;=$FO230,EE$47&lt;=$FP230)*(('Summary&amp;Assumptions'!$H$25*$C230)*(1+'Summary&amp;Assumptions'!$J$29)^(EE$46-1))+AND(EE$56&lt;'Summary&amp;Assumptions'!$J$31,EE$47&gt;=$FQ230,EE$47&lt;=$FR230)*(('Summary&amp;Assumptions'!$H$25*$C230)*(1+'Summary&amp;Assumptions'!$J$29)^(EE$46-1))</f>
        <v>0</v>
      </c>
      <c r="EA230" s="588">
        <f>AND(EF$55&gt;0,SUM($E230:DZ230)&lt;'Summary&amp;Assumptions'!$G$32*$B230,$D230&gt;='Summary&amp;Assumptions'!$D$17,EF$47&gt;=$D230,EF$47&lt;=EDATE($D230,'Summary&amp;Assumptions'!$G$32))*$B230+AND(EF$56&lt;'Summary&amp;Assumptions'!$J$31,EF$47&gt;=$FO230,EF$47&lt;=$FP230)*(('Summary&amp;Assumptions'!$H$25*$C230)*(1+'Summary&amp;Assumptions'!$J$29)^(EF$46-1))+AND(EF$56&lt;'Summary&amp;Assumptions'!$J$31,EF$47&gt;=$FQ230,EF$47&lt;=$FR230)*(('Summary&amp;Assumptions'!$H$25*$C230)*(1+'Summary&amp;Assumptions'!$J$29)^(EF$46-1))</f>
        <v>0</v>
      </c>
      <c r="EB230" s="588">
        <f>AND(EG$55&gt;0,SUM($E230:EA230)&lt;'Summary&amp;Assumptions'!$G$32*$B230,$D230&gt;='Summary&amp;Assumptions'!$D$17,EG$47&gt;=$D230,EG$47&lt;=EDATE($D230,'Summary&amp;Assumptions'!$G$32))*$B230+AND(EG$56&lt;'Summary&amp;Assumptions'!$J$31,EG$47&gt;=$FO230,EG$47&lt;=$FP230)*(('Summary&amp;Assumptions'!$H$25*$C230)*(1+'Summary&amp;Assumptions'!$J$29)^(EG$46-1))+AND(EG$56&lt;'Summary&amp;Assumptions'!$J$31,EG$47&gt;=$FQ230,EG$47&lt;=$FR230)*(('Summary&amp;Assumptions'!$H$25*$C230)*(1+'Summary&amp;Assumptions'!$J$29)^(EG$46-1))</f>
        <v>0</v>
      </c>
      <c r="EC230" s="588">
        <f>AND(EH$55&gt;0,SUM($E230:EB230)&lt;'Summary&amp;Assumptions'!$G$32*$B230,$D230&gt;='Summary&amp;Assumptions'!$D$17,EH$47&gt;=$D230,EH$47&lt;=EDATE($D230,'Summary&amp;Assumptions'!$G$32))*$B230+AND(EH$56&lt;'Summary&amp;Assumptions'!$J$31,EH$47&gt;=$FO230,EH$47&lt;=$FP230)*(('Summary&amp;Assumptions'!$H$25*$C230)*(1+'Summary&amp;Assumptions'!$J$29)^(EH$46-1))+AND(EH$56&lt;'Summary&amp;Assumptions'!$J$31,EH$47&gt;=$FQ230,EH$47&lt;=$FR230)*(('Summary&amp;Assumptions'!$H$25*$C230)*(1+'Summary&amp;Assumptions'!$J$29)^(EH$46-1))</f>
        <v>0</v>
      </c>
      <c r="ED230" s="588">
        <f>AND(EI$55&gt;0,SUM($E230:EC230)&lt;'Summary&amp;Assumptions'!$G$32*$B230,$D230&gt;='Summary&amp;Assumptions'!$D$17,EI$47&gt;=$D230,EI$47&lt;=EDATE($D230,'Summary&amp;Assumptions'!$G$32))*$B230+AND(EI$56&lt;'Summary&amp;Assumptions'!$J$31,EI$47&gt;=$FO230,EI$47&lt;=$FP230)*(('Summary&amp;Assumptions'!$H$25*$C230)*(1+'Summary&amp;Assumptions'!$J$29)^(EI$46-1))+AND(EI$56&lt;'Summary&amp;Assumptions'!$J$31,EI$47&gt;=$FQ230,EI$47&lt;=$FR230)*(('Summary&amp;Assumptions'!$H$25*$C230)*(1+'Summary&amp;Assumptions'!$J$29)^(EI$46-1))</f>
        <v>0</v>
      </c>
      <c r="EE230" s="588">
        <f>AND(EJ$55&gt;0,SUM($E230:ED230)&lt;'Summary&amp;Assumptions'!$G$32*$B230,$D230&gt;='Summary&amp;Assumptions'!$D$17,EJ$47&gt;=$D230,EJ$47&lt;=EDATE($D230,'Summary&amp;Assumptions'!$G$32))*$B230+AND(EJ$56&lt;'Summary&amp;Assumptions'!$J$31,EJ$47&gt;=$FO230,EJ$47&lt;=$FP230)*(('Summary&amp;Assumptions'!$H$25*$C230)*(1+'Summary&amp;Assumptions'!$J$29)^(EJ$46-1))+AND(EJ$56&lt;'Summary&amp;Assumptions'!$J$31,EJ$47&gt;=$FQ230,EJ$47&lt;=$FR230)*(('Summary&amp;Assumptions'!$H$25*$C230)*(1+'Summary&amp;Assumptions'!$J$29)^(EJ$46-1))</f>
        <v>0</v>
      </c>
      <c r="EF230" s="588">
        <f>AND(EK$55&gt;0,SUM($E230:EE230)&lt;'Summary&amp;Assumptions'!$G$32*$B230,$D230&gt;='Summary&amp;Assumptions'!$D$17,EK$47&gt;=$D230,EK$47&lt;=EDATE($D230,'Summary&amp;Assumptions'!$G$32))*$B230+AND(EK$56&lt;'Summary&amp;Assumptions'!$J$31,EK$47&gt;=$FO230,EK$47&lt;=$FP230)*(('Summary&amp;Assumptions'!$H$25*$C230)*(1+'Summary&amp;Assumptions'!$J$29)^(EK$46-1))+AND(EK$56&lt;'Summary&amp;Assumptions'!$J$31,EK$47&gt;=$FQ230,EK$47&lt;=$FR230)*(('Summary&amp;Assumptions'!$H$25*$C230)*(1+'Summary&amp;Assumptions'!$J$29)^(EK$46-1))</f>
        <v>0</v>
      </c>
      <c r="EG230" s="588">
        <f>AND(EL$55&gt;0,SUM($E230:EF230)&lt;'Summary&amp;Assumptions'!$G$32*$B230,$D230&gt;='Summary&amp;Assumptions'!$D$17,EL$47&gt;=$D230,EL$47&lt;=EDATE($D230,'Summary&amp;Assumptions'!$G$32))*$B230+AND(EL$56&lt;'Summary&amp;Assumptions'!$J$31,EL$47&gt;=$FO230,EL$47&lt;=$FP230)*(('Summary&amp;Assumptions'!$H$25*$C230)*(1+'Summary&amp;Assumptions'!$J$29)^(EL$46-1))+AND(EL$56&lt;'Summary&amp;Assumptions'!$J$31,EL$47&gt;=$FQ230,EL$47&lt;=$FR230)*(('Summary&amp;Assumptions'!$H$25*$C230)*(1+'Summary&amp;Assumptions'!$J$29)^(EL$46-1))</f>
        <v>0</v>
      </c>
      <c r="EH230" s="588">
        <f>AND(EM$55&gt;0,SUM($E230:EG230)&lt;'Summary&amp;Assumptions'!$G$32*$B230,$D230&gt;='Summary&amp;Assumptions'!$D$17,EM$47&gt;=$D230,EM$47&lt;=EDATE($D230,'Summary&amp;Assumptions'!$G$32))*$B230+AND(EM$56&lt;'Summary&amp;Assumptions'!$J$31,EM$47&gt;=$FO230,EM$47&lt;=$FP230)*(('Summary&amp;Assumptions'!$H$25*$C230)*(1+'Summary&amp;Assumptions'!$J$29)^(EM$46-1))+AND(EM$56&lt;'Summary&amp;Assumptions'!$J$31,EM$47&gt;=$FQ230,EM$47&lt;=$FR230)*(('Summary&amp;Assumptions'!$H$25*$C230)*(1+'Summary&amp;Assumptions'!$J$29)^(EM$46-1))</f>
        <v>0</v>
      </c>
      <c r="EI230" s="588">
        <f>AND(EN$55&gt;0,SUM($E230:EH230)&lt;'Summary&amp;Assumptions'!$G$32*$B230,$D230&gt;='Summary&amp;Assumptions'!$D$17,EN$47&gt;=$D230,EN$47&lt;=EDATE($D230,'Summary&amp;Assumptions'!$G$32))*$B230+AND(EN$56&lt;'Summary&amp;Assumptions'!$J$31,EN$47&gt;=$FO230,EN$47&lt;=$FP230)*(('Summary&amp;Assumptions'!$H$25*$C230)*(1+'Summary&amp;Assumptions'!$J$29)^(EN$46-1))+AND(EN$56&lt;'Summary&amp;Assumptions'!$J$31,EN$47&gt;=$FQ230,EN$47&lt;=$FR230)*(('Summary&amp;Assumptions'!$H$25*$C230)*(1+'Summary&amp;Assumptions'!$J$29)^(EN$46-1))</f>
        <v>0</v>
      </c>
      <c r="EJ230" s="588">
        <f>AND(EO$55&gt;0,SUM($E230:EI230)&lt;'Summary&amp;Assumptions'!$G$32*$B230,$D230&gt;='Summary&amp;Assumptions'!$D$17,EO$47&gt;=$D230,EO$47&lt;=EDATE($D230,'Summary&amp;Assumptions'!$G$32))*$B230+AND(EO$56&lt;'Summary&amp;Assumptions'!$J$31,EO$47&gt;=$FO230,EO$47&lt;=$FP230)*(('Summary&amp;Assumptions'!$H$25*$C230)*(1+'Summary&amp;Assumptions'!$J$29)^(EO$46-1))+AND(EO$56&lt;'Summary&amp;Assumptions'!$J$31,EO$47&gt;=$FQ230,EO$47&lt;=$FR230)*(('Summary&amp;Assumptions'!$H$25*$C230)*(1+'Summary&amp;Assumptions'!$J$29)^(EO$46-1))</f>
        <v>0</v>
      </c>
      <c r="EK230" s="588">
        <f>AND(EP$55&gt;0,SUM($E230:EJ230)&lt;'Summary&amp;Assumptions'!$G$32*$B230,$D230&gt;='Summary&amp;Assumptions'!$D$17,EP$47&gt;=$D230,EP$47&lt;=EDATE($D230,'Summary&amp;Assumptions'!$G$32))*$B230+AND(EP$56&lt;'Summary&amp;Assumptions'!$J$31,EP$47&gt;=$FO230,EP$47&lt;=$FP230)*(('Summary&amp;Assumptions'!$H$25*$C230)*(1+'Summary&amp;Assumptions'!$J$29)^(EP$46-1))+AND(EP$56&lt;'Summary&amp;Assumptions'!$J$31,EP$47&gt;=$FQ230,EP$47&lt;=$FR230)*(('Summary&amp;Assumptions'!$H$25*$C230)*(1+'Summary&amp;Assumptions'!$J$29)^(EP$46-1))</f>
        <v>0</v>
      </c>
      <c r="EL230" s="588">
        <f>AND(EQ$55&gt;0,SUM($E230:EK230)&lt;'Summary&amp;Assumptions'!$G$32*$B230,$D230&gt;='Summary&amp;Assumptions'!$D$17,EQ$47&gt;=$D230,EQ$47&lt;=EDATE($D230,'Summary&amp;Assumptions'!$G$32))*$B230+AND(EQ$56&lt;'Summary&amp;Assumptions'!$J$31,EQ$47&gt;=$FO230,EQ$47&lt;=$FP230)*(('Summary&amp;Assumptions'!$H$25*$C230)*(1+'Summary&amp;Assumptions'!$J$29)^(EQ$46-1))+AND(EQ$56&lt;'Summary&amp;Assumptions'!$J$31,EQ$47&gt;=$FQ230,EQ$47&lt;=$FR230)*(('Summary&amp;Assumptions'!$H$25*$C230)*(1+'Summary&amp;Assumptions'!$J$29)^(EQ$46-1))</f>
        <v>0</v>
      </c>
      <c r="EM230" s="588">
        <f>AND(ER$55&gt;0,SUM($E230:EL230)&lt;'Summary&amp;Assumptions'!$G$32*$B230,$D230&gt;='Summary&amp;Assumptions'!$D$17,ER$47&gt;=$D230,ER$47&lt;=EDATE($D230,'Summary&amp;Assumptions'!$G$32))*$B230+AND(ER$56&lt;'Summary&amp;Assumptions'!$J$31,ER$47&gt;=$FO230,ER$47&lt;=$FP230)*(('Summary&amp;Assumptions'!$H$25*$C230)*(1+'Summary&amp;Assumptions'!$J$29)^(ER$46-1))+AND(ER$56&lt;'Summary&amp;Assumptions'!$J$31,ER$47&gt;=$FQ230,ER$47&lt;=$FR230)*(('Summary&amp;Assumptions'!$H$25*$C230)*(1+'Summary&amp;Assumptions'!$J$29)^(ER$46-1))</f>
        <v>0</v>
      </c>
      <c r="EN230" s="588">
        <f>AND(ES$55&gt;0,SUM($E230:EM230)&lt;'Summary&amp;Assumptions'!$G$32*$B230,$D230&gt;='Summary&amp;Assumptions'!$D$17,ES$47&gt;=$D230,ES$47&lt;=EDATE($D230,'Summary&amp;Assumptions'!$G$32))*$B230+AND(ES$56&lt;'Summary&amp;Assumptions'!$J$31,ES$47&gt;=$FO230,ES$47&lt;=$FP230)*(('Summary&amp;Assumptions'!$H$25*$C230)*(1+'Summary&amp;Assumptions'!$J$29)^(ES$46-1))+AND(ES$56&lt;'Summary&amp;Assumptions'!$J$31,ES$47&gt;=$FQ230,ES$47&lt;=$FR230)*(('Summary&amp;Assumptions'!$H$25*$C230)*(1+'Summary&amp;Assumptions'!$J$29)^(ES$46-1))</f>
        <v>0</v>
      </c>
      <c r="EO230" s="588">
        <f>AND(ET$55&gt;0,SUM($E230:EN230)&lt;'Summary&amp;Assumptions'!$G$32*$B230,$D230&gt;='Summary&amp;Assumptions'!$D$17,ET$47&gt;=$D230,ET$47&lt;=EDATE($D230,'Summary&amp;Assumptions'!$G$32))*$B230+AND(ET$56&lt;'Summary&amp;Assumptions'!$J$31,ET$47&gt;=$FO230,ET$47&lt;=$FP230)*(('Summary&amp;Assumptions'!$H$25*$C230)*(1+'Summary&amp;Assumptions'!$J$29)^(ET$46-1))+AND(ET$56&lt;'Summary&amp;Assumptions'!$J$31,ET$47&gt;=$FQ230,ET$47&lt;=$FR230)*(('Summary&amp;Assumptions'!$H$25*$C230)*(1+'Summary&amp;Assumptions'!$J$29)^(ET$46-1))</f>
        <v>0</v>
      </c>
      <c r="EP230" s="588">
        <f>AND(EU$55&gt;0,SUM($E230:EO230)&lt;'Summary&amp;Assumptions'!$G$32*$B230,$D230&gt;='Summary&amp;Assumptions'!$D$17,EU$47&gt;=$D230,EU$47&lt;=EDATE($D230,'Summary&amp;Assumptions'!$G$32))*$B230+AND(EU$56&lt;'Summary&amp;Assumptions'!$J$31,EU$47&gt;=$FO230,EU$47&lt;=$FP230)*(('Summary&amp;Assumptions'!$H$25*$C230)*(1+'Summary&amp;Assumptions'!$J$29)^(EU$46-1))+AND(EU$56&lt;'Summary&amp;Assumptions'!$J$31,EU$47&gt;=$FQ230,EU$47&lt;=$FR230)*(('Summary&amp;Assumptions'!$H$25*$C230)*(1+'Summary&amp;Assumptions'!$J$29)^(EU$46-1))</f>
        <v>0</v>
      </c>
      <c r="EQ230" s="588">
        <f>AND(EV$55&gt;0,SUM($E230:EP230)&lt;'Summary&amp;Assumptions'!$G$32*$B230,$D230&gt;='Summary&amp;Assumptions'!$D$17,EV$47&gt;=$D230,EV$47&lt;=EDATE($D230,'Summary&amp;Assumptions'!$G$32))*$B230+AND(EV$56&lt;'Summary&amp;Assumptions'!$J$31,EV$47&gt;=$FO230,EV$47&lt;=$FP230)*(('Summary&amp;Assumptions'!$H$25*$C230)*(1+'Summary&amp;Assumptions'!$J$29)^(EV$46-1))+AND(EV$56&lt;'Summary&amp;Assumptions'!$J$31,EV$47&gt;=$FQ230,EV$47&lt;=$FR230)*(('Summary&amp;Assumptions'!$H$25*$C230)*(1+'Summary&amp;Assumptions'!$J$29)^(EV$46-1))</f>
        <v>0</v>
      </c>
      <c r="ER230" s="588">
        <f>AND(EW$55&gt;0,SUM($E230:EQ230)&lt;'Summary&amp;Assumptions'!$G$32*$B230,$D230&gt;='Summary&amp;Assumptions'!$D$17,EW$47&gt;=$D230,EW$47&lt;=EDATE($D230,'Summary&amp;Assumptions'!$G$32))*$B230+AND(EW$56&lt;'Summary&amp;Assumptions'!$J$31,EW$47&gt;=$FO230,EW$47&lt;=$FP230)*(('Summary&amp;Assumptions'!$H$25*$C230)*(1+'Summary&amp;Assumptions'!$J$29)^(EW$46-1))+AND(EW$56&lt;'Summary&amp;Assumptions'!$J$31,EW$47&gt;=$FQ230,EW$47&lt;=$FR230)*(('Summary&amp;Assumptions'!$H$25*$C230)*(1+'Summary&amp;Assumptions'!$J$29)^(EW$46-1))</f>
        <v>0</v>
      </c>
      <c r="ES230" s="588">
        <f>AND(EX$55&gt;0,SUM($E230:ER230)&lt;'Summary&amp;Assumptions'!$G$32*$B230,$D230&gt;='Summary&amp;Assumptions'!$D$17,EX$47&gt;=$D230,EX$47&lt;=EDATE($D230,'Summary&amp;Assumptions'!$G$32))*$B230+AND(EX$56&lt;'Summary&amp;Assumptions'!$J$31,EX$47&gt;=$FO230,EX$47&lt;=$FP230)*(('Summary&amp;Assumptions'!$H$25*$C230)*(1+'Summary&amp;Assumptions'!$J$29)^(EX$46-1))+AND(EX$56&lt;'Summary&amp;Assumptions'!$J$31,EX$47&gt;=$FQ230,EX$47&lt;=$FR230)*(('Summary&amp;Assumptions'!$H$25*$C230)*(1+'Summary&amp;Assumptions'!$J$29)^(EX$46-1))</f>
        <v>0</v>
      </c>
      <c r="ET230" s="588">
        <f>AND(EY$55&gt;0,SUM($E230:ES230)&lt;'Summary&amp;Assumptions'!$G$32*$B230,$D230&gt;='Summary&amp;Assumptions'!$D$17,EY$47&gt;=$D230,EY$47&lt;=EDATE($D230,'Summary&amp;Assumptions'!$G$32))*$B230+AND(EY$56&lt;'Summary&amp;Assumptions'!$J$31,EY$47&gt;=$FO230,EY$47&lt;=$FP230)*(('Summary&amp;Assumptions'!$H$25*$C230)*(1+'Summary&amp;Assumptions'!$J$29)^(EY$46-1))+AND(EY$56&lt;'Summary&amp;Assumptions'!$J$31,EY$47&gt;=$FQ230,EY$47&lt;=$FR230)*(('Summary&amp;Assumptions'!$H$25*$C230)*(1+'Summary&amp;Assumptions'!$J$29)^(EY$46-1))</f>
        <v>0</v>
      </c>
      <c r="EU230" s="588">
        <f>AND(EZ$55&gt;0,SUM($E230:ET230)&lt;'Summary&amp;Assumptions'!$G$32*$B230,$D230&gt;='Summary&amp;Assumptions'!$D$17,EZ$47&gt;=$D230,EZ$47&lt;=EDATE($D230,'Summary&amp;Assumptions'!$G$32))*$B230+AND(EZ$56&lt;'Summary&amp;Assumptions'!$J$31,EZ$47&gt;=$FO230,EZ$47&lt;=$FP230)*(('Summary&amp;Assumptions'!$H$25*$C230)*(1+'Summary&amp;Assumptions'!$J$29)^(EZ$46-1))+AND(EZ$56&lt;'Summary&amp;Assumptions'!$J$31,EZ$47&gt;=$FQ230,EZ$47&lt;=$FR230)*(('Summary&amp;Assumptions'!$H$25*$C230)*(1+'Summary&amp;Assumptions'!$J$29)^(EZ$46-1))</f>
        <v>0</v>
      </c>
      <c r="EV230" s="588">
        <f>AND(FA$55&gt;0,SUM($E230:EU230)&lt;'Summary&amp;Assumptions'!$G$32*$B230,$D230&gt;='Summary&amp;Assumptions'!$D$17,FA$47&gt;=$D230,FA$47&lt;=EDATE($D230,'Summary&amp;Assumptions'!$G$32))*$B230+AND(FA$56&lt;'Summary&amp;Assumptions'!$J$31,FA$47&gt;=$FO230,FA$47&lt;=$FP230)*(('Summary&amp;Assumptions'!$H$25*$C230)*(1+'Summary&amp;Assumptions'!$J$29)^(FA$46-1))+AND(FA$56&lt;'Summary&amp;Assumptions'!$J$31,FA$47&gt;=$FQ230,FA$47&lt;=$FR230)*(('Summary&amp;Assumptions'!$H$25*$C230)*(1+'Summary&amp;Assumptions'!$J$29)^(FA$46-1))</f>
        <v>0</v>
      </c>
      <c r="EW230" s="588">
        <f>AND(FB$55&gt;0,SUM($E230:EV230)&lt;'Summary&amp;Assumptions'!$G$32*$B230,$D230&gt;='Summary&amp;Assumptions'!$D$17,FB$47&gt;=$D230,FB$47&lt;=EDATE($D230,'Summary&amp;Assumptions'!$G$32))*$B230+AND(FB$56&lt;'Summary&amp;Assumptions'!$J$31,FB$47&gt;=$FO230,FB$47&lt;=$FP230)*(('Summary&amp;Assumptions'!$H$25*$C230)*(1+'Summary&amp;Assumptions'!$J$29)^(FB$46-1))+AND(FB$56&lt;'Summary&amp;Assumptions'!$J$31,FB$47&gt;=$FQ230,FB$47&lt;=$FR230)*(('Summary&amp;Assumptions'!$H$25*$C230)*(1+'Summary&amp;Assumptions'!$J$29)^(FB$46-1))</f>
        <v>0</v>
      </c>
      <c r="EX230" s="588">
        <f>AND(FC$55&gt;0,SUM($E230:EW230)&lt;'Summary&amp;Assumptions'!$G$32*$B230,$D230&gt;='Summary&amp;Assumptions'!$D$17,FC$47&gt;=$D230,FC$47&lt;=EDATE($D230,'Summary&amp;Assumptions'!$G$32))*$B230+AND(FC$56&lt;'Summary&amp;Assumptions'!$J$31,FC$47&gt;=$FO230,FC$47&lt;=$FP230)*(('Summary&amp;Assumptions'!$H$25*$C230)*(1+'Summary&amp;Assumptions'!$J$29)^(FC$46-1))+AND(FC$56&lt;'Summary&amp;Assumptions'!$J$31,FC$47&gt;=$FQ230,FC$47&lt;=$FR230)*(('Summary&amp;Assumptions'!$H$25*$C230)*(1+'Summary&amp;Assumptions'!$J$29)^(FC$46-1))</f>
        <v>0</v>
      </c>
      <c r="EY230" s="588">
        <f>AND(FD$55&gt;0,SUM($E230:EX230)&lt;'Summary&amp;Assumptions'!$G$32*$B230,$D230&gt;='Summary&amp;Assumptions'!$D$17,FD$47&gt;=$D230,FD$47&lt;=EDATE($D230,'Summary&amp;Assumptions'!$G$32))*$B230+AND(FD$56&lt;'Summary&amp;Assumptions'!$J$31,FD$47&gt;=$FO230,FD$47&lt;=$FP230)*(('Summary&amp;Assumptions'!$H$25*$C230)*(1+'Summary&amp;Assumptions'!$J$29)^(FD$46-1))+AND(FD$56&lt;'Summary&amp;Assumptions'!$J$31,FD$47&gt;=$FQ230,FD$47&lt;=$FR230)*(('Summary&amp;Assumptions'!$H$25*$C230)*(1+'Summary&amp;Assumptions'!$J$29)^(FD$46-1))</f>
        <v>0</v>
      </c>
      <c r="EZ230" s="588">
        <f>AND(FE$55&gt;0,SUM($E230:EY230)&lt;'Summary&amp;Assumptions'!$G$32*$B230,$D230&gt;='Summary&amp;Assumptions'!$D$17,FE$47&gt;=$D230,FE$47&lt;=EDATE($D230,'Summary&amp;Assumptions'!$G$32))*$B230+AND(FE$56&lt;'Summary&amp;Assumptions'!$J$31,FE$47&gt;=$FO230,FE$47&lt;=$FP230)*(('Summary&amp;Assumptions'!$H$25*$C230)*(1+'Summary&amp;Assumptions'!$J$29)^(FE$46-1))+AND(FE$56&lt;'Summary&amp;Assumptions'!$J$31,FE$47&gt;=$FQ230,FE$47&lt;=$FR230)*(('Summary&amp;Assumptions'!$H$25*$C230)*(1+'Summary&amp;Assumptions'!$J$29)^(FE$46-1))</f>
        <v>0</v>
      </c>
      <c r="FA230" s="588">
        <f>AND(FF$55&gt;0,SUM($E230:EZ230)&lt;'Summary&amp;Assumptions'!$G$32*$B230,$D230&gt;='Summary&amp;Assumptions'!$D$17,FF$47&gt;=$D230,FF$47&lt;=EDATE($D230,'Summary&amp;Assumptions'!$G$32))*$B230+AND(FF$56&lt;'Summary&amp;Assumptions'!$J$31,FF$47&gt;=$FO230,FF$47&lt;=$FP230)*(('Summary&amp;Assumptions'!$H$25*$C230)*(1+'Summary&amp;Assumptions'!$J$29)^(FF$46-1))+AND(FF$56&lt;'Summary&amp;Assumptions'!$J$31,FF$47&gt;=$FQ230,FF$47&lt;=$FR230)*(('Summary&amp;Assumptions'!$H$25*$C230)*(1+'Summary&amp;Assumptions'!$J$29)^(FF$46-1))</f>
        <v>0</v>
      </c>
      <c r="FB230" s="588">
        <f>AND(FG$55&gt;0,SUM($E230:FA230)&lt;'Summary&amp;Assumptions'!$G$32*$B230,$D230&gt;='Summary&amp;Assumptions'!$D$17,FG$47&gt;=$D230,FG$47&lt;=EDATE($D230,'Summary&amp;Assumptions'!$G$32))*$B230+AND(FG$56&lt;'Summary&amp;Assumptions'!$J$31,FG$47&gt;=$FO230,FG$47&lt;=$FP230)*(('Summary&amp;Assumptions'!$H$25*$C230)*(1+'Summary&amp;Assumptions'!$J$29)^(FG$46-1))+AND(FG$56&lt;'Summary&amp;Assumptions'!$J$31,FG$47&gt;=$FQ230,FG$47&lt;=$FR230)*(('Summary&amp;Assumptions'!$H$25*$C230)*(1+'Summary&amp;Assumptions'!$J$29)^(FG$46-1))</f>
        <v>0</v>
      </c>
      <c r="FC230" s="588">
        <f>AND(FH$55&gt;0,SUM($E230:FB230)&lt;'Summary&amp;Assumptions'!$G$32*$B230,$D230&gt;='Summary&amp;Assumptions'!$D$17,FH$47&gt;=$D230,FH$47&lt;=EDATE($D230,'Summary&amp;Assumptions'!$G$32))*$B230+AND(FH$56&lt;'Summary&amp;Assumptions'!$J$31,FH$47&gt;=$FO230,FH$47&lt;=$FP230)*(('Summary&amp;Assumptions'!$H$25*$C230)*(1+'Summary&amp;Assumptions'!$J$29)^(FH$46-1))+AND(FH$56&lt;'Summary&amp;Assumptions'!$J$31,FH$47&gt;=$FQ230,FH$47&lt;=$FR230)*(('Summary&amp;Assumptions'!$H$25*$C230)*(1+'Summary&amp;Assumptions'!$J$29)^(FH$46-1))</f>
        <v>0</v>
      </c>
      <c r="FD230" s="588">
        <f>AND(FI$55&gt;0,SUM($E230:FC230)&lt;'Summary&amp;Assumptions'!$G$32*$B230,$D230&gt;='Summary&amp;Assumptions'!$D$17,FI$47&gt;=$D230,FI$47&lt;=EDATE($D230,'Summary&amp;Assumptions'!$G$32))*$B230+AND(FI$56&lt;'Summary&amp;Assumptions'!$J$31,FI$47&gt;=$FO230,FI$47&lt;=$FP230)*(('Summary&amp;Assumptions'!$H$25*$C230)*(1+'Summary&amp;Assumptions'!$J$29)^(FI$46-1))+AND(FI$56&lt;'Summary&amp;Assumptions'!$J$31,FI$47&gt;=$FQ230,FI$47&lt;=$FR230)*(('Summary&amp;Assumptions'!$H$25*$C230)*(1+'Summary&amp;Assumptions'!$J$29)^(FI$46-1))</f>
        <v>0</v>
      </c>
      <c r="FE230" s="588">
        <f>AND(FJ$55&gt;0,SUM($E230:FD230)&lt;'Summary&amp;Assumptions'!$G$32*$B230,$D230&gt;='Summary&amp;Assumptions'!$D$17,FJ$47&gt;=$D230,FJ$47&lt;=EDATE($D230,'Summary&amp;Assumptions'!$G$32))*$B230+AND(FJ$56&lt;'Summary&amp;Assumptions'!$J$31,FJ$47&gt;=$FO230,FJ$47&lt;=$FP230)*(('Summary&amp;Assumptions'!$H$25*$C230)*(1+'Summary&amp;Assumptions'!$J$29)^(FJ$46-1))+AND(FJ$56&lt;'Summary&amp;Assumptions'!$J$31,FJ$47&gt;=$FQ230,FJ$47&lt;=$FR230)*(('Summary&amp;Assumptions'!$H$25*$C230)*(1+'Summary&amp;Assumptions'!$J$29)^(FJ$46-1))</f>
        <v>0</v>
      </c>
      <c r="FF230" s="588">
        <f>AND(FK$55&gt;0,SUM($E230:FE230)&lt;'Summary&amp;Assumptions'!$G$32*$B230,$D230&gt;='Summary&amp;Assumptions'!$D$17,FK$47&gt;=$D230,FK$47&lt;=EDATE($D230,'Summary&amp;Assumptions'!$G$32))*$B230+AND(FK$56&lt;'Summary&amp;Assumptions'!$J$31,FK$47&gt;=$FO230,FK$47&lt;=$FP230)*(('Summary&amp;Assumptions'!$H$25*$C230)*(1+'Summary&amp;Assumptions'!$J$29)^(FK$46-1))+AND(FK$56&lt;'Summary&amp;Assumptions'!$J$31,FK$47&gt;=$FQ230,FK$47&lt;=$FR230)*(('Summary&amp;Assumptions'!$H$25*$C230)*(1+'Summary&amp;Assumptions'!$J$29)^(FK$46-1))</f>
        <v>0</v>
      </c>
      <c r="FG230" s="588">
        <f>AND(FL$55&gt;0,SUM($E230:FF230)&lt;'Summary&amp;Assumptions'!$G$32*$B230,$D230&gt;='Summary&amp;Assumptions'!$D$17,FL$47&gt;=$D230,FL$47&lt;=EDATE($D230,'Summary&amp;Assumptions'!$G$32))*$B230+AND(FL$56&lt;'Summary&amp;Assumptions'!$J$31,FL$47&gt;=$FO230,FL$47&lt;=$FP230)*(('Summary&amp;Assumptions'!$H$25*$C230)*(1+'Summary&amp;Assumptions'!$J$29)^(FL$46-1))+AND(FL$56&lt;'Summary&amp;Assumptions'!$J$31,FL$47&gt;=$FQ230,FL$47&lt;=$FR230)*(('Summary&amp;Assumptions'!$H$25*$C230)*(1+'Summary&amp;Assumptions'!$J$29)^(FL$46-1))</f>
        <v>0</v>
      </c>
      <c r="FH230" s="588">
        <f>AND(FM$55&gt;0,SUM($E230:FG230)&lt;'Summary&amp;Assumptions'!$G$32*$B230,$D230&gt;='Summary&amp;Assumptions'!$D$17,FM$47&gt;=$D230,FM$47&lt;=EDATE($D230,'Summary&amp;Assumptions'!$G$32))*$B230+AND(FM$56&lt;'Summary&amp;Assumptions'!$J$31,FM$47&gt;=$FO230,FM$47&lt;=$FP230)*(('Summary&amp;Assumptions'!$H$25*$C230)*(1+'Summary&amp;Assumptions'!$J$29)^(FM$46-1))+AND(FM$56&lt;'Summary&amp;Assumptions'!$J$31,FM$47&gt;=$FQ230,FM$47&lt;=$FR230)*(('Summary&amp;Assumptions'!$H$25*$C230)*(1+'Summary&amp;Assumptions'!$J$29)^(FM$46-1))</f>
        <v>0</v>
      </c>
      <c r="FI230" s="588">
        <f>AND(FN$55&gt;0,SUM($E230:FH230)&lt;'Summary&amp;Assumptions'!$G$32*$B230,$D230&gt;='Summary&amp;Assumptions'!$D$17,FN$47&gt;=$D230,FN$47&lt;=EDATE($D230,'Summary&amp;Assumptions'!$G$32))*$B230+AND(FN$56&lt;'Summary&amp;Assumptions'!$J$31,FN$47&gt;=$FO230,FN$47&lt;=$FP230)*(('Summary&amp;Assumptions'!$H$25*$C230)*(1+'Summary&amp;Assumptions'!$J$29)^(FN$46-1))+AND(FN$56&lt;'Summary&amp;Assumptions'!$J$31,FN$47&gt;=$FQ230,FN$47&lt;=$FR230)*(('Summary&amp;Assumptions'!$H$25*$C230)*(1+'Summary&amp;Assumptions'!$J$29)^(FN$46-1))</f>
        <v>0</v>
      </c>
      <c r="FJ230" s="588">
        <f>AND(FO$55&gt;0,SUM($E230:FI230)&lt;'Summary&amp;Assumptions'!$G$32*$B230,$D230&gt;='Summary&amp;Assumptions'!$D$17,FO$47&gt;=$D230,FO$47&lt;=EDATE($D230,'Summary&amp;Assumptions'!$G$32))*$B230+AND(FO$56&lt;'Summary&amp;Assumptions'!$J$31,FO$47&gt;=$FO230,FO$47&lt;=$FP230)*(('Summary&amp;Assumptions'!$H$25*$C230)*(1+'Summary&amp;Assumptions'!$J$29)^(FO$46-1))+AND(FO$56&lt;'Summary&amp;Assumptions'!$J$31,FO$47&gt;=$FQ230,FO$47&lt;=$FR230)*(('Summary&amp;Assumptions'!$H$25*$C230)*(1+'Summary&amp;Assumptions'!$J$29)^(FO$46-1))</f>
        <v>0</v>
      </c>
      <c r="FK230" s="588">
        <f>AND(FP$55&gt;0,SUM($E230:FJ230)&lt;'Summary&amp;Assumptions'!$G$32*$B230,$D230&gt;='Summary&amp;Assumptions'!$D$17,FP$47&gt;=$D230,FP$47&lt;=EDATE($D230,'Summary&amp;Assumptions'!$G$32))*$B230+AND(FP$56&lt;'Summary&amp;Assumptions'!$J$31,FP$47&gt;=$FO230,FP$47&lt;=$FP230)*(('Summary&amp;Assumptions'!$H$25*$C230)*(1+'Summary&amp;Assumptions'!$J$29)^(FP$46-1))+AND(FP$56&lt;'Summary&amp;Assumptions'!$J$31,FP$47&gt;=$FQ230,FP$47&lt;=$FR230)*(('Summary&amp;Assumptions'!$H$25*$C230)*(1+'Summary&amp;Assumptions'!$J$29)^(FP$46-1))</f>
        <v>0</v>
      </c>
      <c r="FL230" s="588">
        <f>AND(FQ$55&gt;0,SUM($E230:FK230)&lt;'Summary&amp;Assumptions'!$G$32*$B230,$D230&gt;='Summary&amp;Assumptions'!$D$17,FQ$47&gt;=$D230,FQ$47&lt;=EDATE($D230,'Summary&amp;Assumptions'!$G$32))*$B230+AND(FQ$56&lt;'Summary&amp;Assumptions'!$J$31,FQ$47&gt;=$FO230,FQ$47&lt;=$FP230)*(('Summary&amp;Assumptions'!$H$25*$C230)*(1+'Summary&amp;Assumptions'!$J$29)^(FQ$46-1))+AND(FQ$56&lt;'Summary&amp;Assumptions'!$J$31,FQ$47&gt;=$FQ230,FQ$47&lt;=$FR230)*(('Summary&amp;Assumptions'!$H$25*$C230)*(1+'Summary&amp;Assumptions'!$J$29)^(FQ$46-1))</f>
        <v>0</v>
      </c>
      <c r="FO230" s="576">
        <f>EDATE(D230,'Summary&amp;Assumptions'!$G$34)</f>
        <v>47788</v>
      </c>
      <c r="FP230" s="576">
        <f>EDATE(FO230,'Summary&amp;Assumptions'!$G$33-1)</f>
        <v>47818</v>
      </c>
      <c r="FQ230" s="576">
        <f>EDATE(FO230,'Summary&amp;Assumptions'!$G$34)</f>
        <v>48153</v>
      </c>
      <c r="FR230" s="576">
        <f>EDATE(FQ230,'Summary&amp;Assumptions'!$G$33-1)</f>
        <v>48183</v>
      </c>
    </row>
    <row r="231" spans="2:174" hidden="1" x14ac:dyDescent="0.2">
      <c r="B231" s="588">
        <v>0</v>
      </c>
      <c r="C231" s="193">
        <v>0</v>
      </c>
      <c r="D231" s="589">
        <v>47453</v>
      </c>
      <c r="F231" s="588">
        <f>AND(K$55&gt;0,SUM($E231:E231)&lt;'Summary&amp;Assumptions'!$G$32*$B231,$D231&gt;='Summary&amp;Assumptions'!$D$17,K$47&gt;=$D231,K$47&lt;=EDATE($D231,'Summary&amp;Assumptions'!$G$32))*$B231+AND(K$56&lt;'Summary&amp;Assumptions'!$J$31,K$47&gt;=$FO231,K$47&lt;=$FP231)*(('Summary&amp;Assumptions'!$H$25*$C231)*(1+'Summary&amp;Assumptions'!$J$29)^(K$46-1))+AND(K$56&lt;'Summary&amp;Assumptions'!$J$31,K$47&gt;=$FQ231,K$47&lt;=$FR231)*(('Summary&amp;Assumptions'!$H$25*$C231)*(1+'Summary&amp;Assumptions'!$J$29)^(K$46-1))</f>
        <v>0</v>
      </c>
      <c r="G231" s="588">
        <f>AND(L$55&gt;0,SUM($E231:F231)&lt;'Summary&amp;Assumptions'!$G$32*$B231,$D231&gt;='Summary&amp;Assumptions'!$D$17,L$47&gt;=$D231,L$47&lt;=EDATE($D231,'Summary&amp;Assumptions'!$G$32))*$B231+AND(L$56&lt;'Summary&amp;Assumptions'!$J$31,L$47&gt;=$FO231,L$47&lt;=$FP231)*(('Summary&amp;Assumptions'!$H$25*$C231)*(1+'Summary&amp;Assumptions'!$J$29)^(L$46-1))+AND(L$56&lt;'Summary&amp;Assumptions'!$J$31,L$47&gt;=$FQ231,L$47&lt;=$FR231)*(('Summary&amp;Assumptions'!$H$25*$C231)*(1+'Summary&amp;Assumptions'!$J$29)^(L$46-1))</f>
        <v>0</v>
      </c>
      <c r="H231" s="588">
        <f>AND(M$55&gt;0,SUM($E231:G231)&lt;'Summary&amp;Assumptions'!$G$32*$B231,$D231&gt;='Summary&amp;Assumptions'!$D$17,M$47&gt;=$D231,M$47&lt;=EDATE($D231,'Summary&amp;Assumptions'!$G$32))*$B231+AND(M$56&lt;'Summary&amp;Assumptions'!$J$31,M$47&gt;=$FO231,M$47&lt;=$FP231)*(('Summary&amp;Assumptions'!$H$25*$C231)*(1+'Summary&amp;Assumptions'!$J$29)^(M$46-1))+AND(M$56&lt;'Summary&amp;Assumptions'!$J$31,M$47&gt;=$FQ231,M$47&lt;=$FR231)*(('Summary&amp;Assumptions'!$H$25*$C231)*(1+'Summary&amp;Assumptions'!$J$29)^(M$46-1))</f>
        <v>0</v>
      </c>
      <c r="I231" s="588">
        <f>AND(N$55&gt;0,SUM($E231:H231)&lt;'Summary&amp;Assumptions'!$G$32*$B231,$D231&gt;='Summary&amp;Assumptions'!$D$17,N$47&gt;=$D231,N$47&lt;=EDATE($D231,'Summary&amp;Assumptions'!$G$32))*$B231+AND(N$56&lt;'Summary&amp;Assumptions'!$J$31,N$47&gt;=$FO231,N$47&lt;=$FP231)*(('Summary&amp;Assumptions'!$H$25*$C231)*(1+'Summary&amp;Assumptions'!$J$29)^(N$46-1))+AND(N$56&lt;'Summary&amp;Assumptions'!$J$31,N$47&gt;=$FQ231,N$47&lt;=$FR231)*(('Summary&amp;Assumptions'!$H$25*$C231)*(1+'Summary&amp;Assumptions'!$J$29)^(N$46-1))</f>
        <v>0</v>
      </c>
      <c r="J231" s="588">
        <f>AND(O$55&gt;0,SUM($E231:I231)&lt;'Summary&amp;Assumptions'!$G$32*$B231,$D231&gt;='Summary&amp;Assumptions'!$D$17,O$47&gt;=$D231,O$47&lt;=EDATE($D231,'Summary&amp;Assumptions'!$G$32))*$B231+AND(O$56&lt;'Summary&amp;Assumptions'!$J$31,O$47&gt;=$FO231,O$47&lt;=$FP231)*(('Summary&amp;Assumptions'!$H$25*$C231)*(1+'Summary&amp;Assumptions'!$J$29)^(O$46-1))+AND(O$56&lt;'Summary&amp;Assumptions'!$J$31,O$47&gt;=$FQ231,O$47&lt;=$FR231)*(('Summary&amp;Assumptions'!$H$25*$C231)*(1+'Summary&amp;Assumptions'!$J$29)^(O$46-1))</f>
        <v>0</v>
      </c>
      <c r="K231" s="588">
        <f>AND(P$55&gt;0,SUM($E231:J231)&lt;'Summary&amp;Assumptions'!$G$32*$B231,$D231&gt;='Summary&amp;Assumptions'!$D$17,P$47&gt;=$D231,P$47&lt;=EDATE($D231,'Summary&amp;Assumptions'!$G$32))*$B231+AND(P$56&lt;'Summary&amp;Assumptions'!$J$31,P$47&gt;=$FO231,P$47&lt;=$FP231)*(('Summary&amp;Assumptions'!$H$25*$C231)*(1+'Summary&amp;Assumptions'!$J$29)^(P$46-1))+AND(P$56&lt;'Summary&amp;Assumptions'!$J$31,P$47&gt;=$FQ231,P$47&lt;=$FR231)*(('Summary&amp;Assumptions'!$H$25*$C231)*(1+'Summary&amp;Assumptions'!$J$29)^(P$46-1))</f>
        <v>0</v>
      </c>
      <c r="L231" s="588">
        <f>AND(Q$55&gt;0,SUM($E231:K231)&lt;'Summary&amp;Assumptions'!$G$32*$B231,$D231&gt;='Summary&amp;Assumptions'!$D$17,Q$47&gt;=$D231,Q$47&lt;=EDATE($D231,'Summary&amp;Assumptions'!$G$32))*$B231+AND(Q$56&lt;'Summary&amp;Assumptions'!$J$31,Q$47&gt;=$FO231,Q$47&lt;=$FP231)*(('Summary&amp;Assumptions'!$H$25*$C231)*(1+'Summary&amp;Assumptions'!$J$29)^(Q$46-1))+AND(Q$56&lt;'Summary&amp;Assumptions'!$J$31,Q$47&gt;=$FQ231,Q$47&lt;=$FR231)*(('Summary&amp;Assumptions'!$H$25*$C231)*(1+'Summary&amp;Assumptions'!$J$29)^(Q$46-1))</f>
        <v>0</v>
      </c>
      <c r="M231" s="588">
        <f>AND(R$55&gt;0,SUM($E231:L231)&lt;'Summary&amp;Assumptions'!$G$32*$B231,$D231&gt;='Summary&amp;Assumptions'!$D$17,R$47&gt;=$D231,R$47&lt;=EDATE($D231,'Summary&amp;Assumptions'!$G$32))*$B231+AND(R$56&lt;'Summary&amp;Assumptions'!$J$31,R$47&gt;=$FO231,R$47&lt;=$FP231)*(('Summary&amp;Assumptions'!$H$25*$C231)*(1+'Summary&amp;Assumptions'!$J$29)^(R$46-1))+AND(R$56&lt;'Summary&amp;Assumptions'!$J$31,R$47&gt;=$FQ231,R$47&lt;=$FR231)*(('Summary&amp;Assumptions'!$H$25*$C231)*(1+'Summary&amp;Assumptions'!$J$29)^(R$46-1))</f>
        <v>0</v>
      </c>
      <c r="N231" s="588">
        <f>AND(S$55&gt;0,SUM($E231:M231)&lt;'Summary&amp;Assumptions'!$G$32*$B231,$D231&gt;='Summary&amp;Assumptions'!$D$17,S$47&gt;=$D231,S$47&lt;=EDATE($D231,'Summary&amp;Assumptions'!$G$32))*$B231+AND(S$56&lt;'Summary&amp;Assumptions'!$J$31,S$47&gt;=$FO231,S$47&lt;=$FP231)*(('Summary&amp;Assumptions'!$H$25*$C231)*(1+'Summary&amp;Assumptions'!$J$29)^(S$46-1))+AND(S$56&lt;'Summary&amp;Assumptions'!$J$31,S$47&gt;=$FQ231,S$47&lt;=$FR231)*(('Summary&amp;Assumptions'!$H$25*$C231)*(1+'Summary&amp;Assumptions'!$J$29)^(S$46-1))</f>
        <v>0</v>
      </c>
      <c r="O231" s="588">
        <f>AND(T$55&gt;0,SUM($E231:N231)&lt;'Summary&amp;Assumptions'!$G$32*$B231,$D231&gt;='Summary&amp;Assumptions'!$D$17,T$47&gt;=$D231,T$47&lt;=EDATE($D231,'Summary&amp;Assumptions'!$G$32))*$B231+AND(T$56&lt;'Summary&amp;Assumptions'!$J$31,T$47&gt;=$FO231,T$47&lt;=$FP231)*(('Summary&amp;Assumptions'!$H$25*$C231)*(1+'Summary&amp;Assumptions'!$J$29)^(T$46-1))+AND(T$56&lt;'Summary&amp;Assumptions'!$J$31,T$47&gt;=$FQ231,T$47&lt;=$FR231)*(('Summary&amp;Assumptions'!$H$25*$C231)*(1+'Summary&amp;Assumptions'!$J$29)^(T$46-1))</f>
        <v>0</v>
      </c>
      <c r="P231" s="588">
        <f>AND(U$55&gt;0,SUM($E231:O231)&lt;'Summary&amp;Assumptions'!$G$32*$B231,$D231&gt;='Summary&amp;Assumptions'!$D$17,U$47&gt;=$D231,U$47&lt;=EDATE($D231,'Summary&amp;Assumptions'!$G$32))*$B231+AND(U$56&lt;'Summary&amp;Assumptions'!$J$31,U$47&gt;=$FO231,U$47&lt;=$FP231)*(('Summary&amp;Assumptions'!$H$25*$C231)*(1+'Summary&amp;Assumptions'!$J$29)^(U$46-1))+AND(U$56&lt;'Summary&amp;Assumptions'!$J$31,U$47&gt;=$FQ231,U$47&lt;=$FR231)*(('Summary&amp;Assumptions'!$H$25*$C231)*(1+'Summary&amp;Assumptions'!$J$29)^(U$46-1))</f>
        <v>0</v>
      </c>
      <c r="Q231" s="588">
        <f>AND(V$55&gt;0,SUM($E231:P231)&lt;'Summary&amp;Assumptions'!$G$32*$B231,$D231&gt;='Summary&amp;Assumptions'!$D$17,V$47&gt;=$D231,V$47&lt;=EDATE($D231,'Summary&amp;Assumptions'!$G$32))*$B231+AND(V$56&lt;'Summary&amp;Assumptions'!$J$31,V$47&gt;=$FO231,V$47&lt;=$FP231)*(('Summary&amp;Assumptions'!$H$25*$C231)*(1+'Summary&amp;Assumptions'!$J$29)^(V$46-1))+AND(V$56&lt;'Summary&amp;Assumptions'!$J$31,V$47&gt;=$FQ231,V$47&lt;=$FR231)*(('Summary&amp;Assumptions'!$H$25*$C231)*(1+'Summary&amp;Assumptions'!$J$29)^(V$46-1))</f>
        <v>0</v>
      </c>
      <c r="R231" s="588">
        <f>AND(W$55&gt;0,SUM($E231:Q231)&lt;'Summary&amp;Assumptions'!$G$32*$B231,$D231&gt;='Summary&amp;Assumptions'!$D$17,W$47&gt;=$D231,W$47&lt;=EDATE($D231,'Summary&amp;Assumptions'!$G$32))*$B231+AND(W$56&lt;'Summary&amp;Assumptions'!$J$31,W$47&gt;=$FO231,W$47&lt;=$FP231)*(('Summary&amp;Assumptions'!$H$25*$C231)*(1+'Summary&amp;Assumptions'!$J$29)^(W$46-1))+AND(W$56&lt;'Summary&amp;Assumptions'!$J$31,W$47&gt;=$FQ231,W$47&lt;=$FR231)*(('Summary&amp;Assumptions'!$H$25*$C231)*(1+'Summary&amp;Assumptions'!$J$29)^(W$46-1))</f>
        <v>0</v>
      </c>
      <c r="S231" s="588">
        <f>AND(X$55&gt;0,SUM($E231:R231)&lt;'Summary&amp;Assumptions'!$G$32*$B231,$D231&gt;='Summary&amp;Assumptions'!$D$17,X$47&gt;=$D231,X$47&lt;=EDATE($D231,'Summary&amp;Assumptions'!$G$32))*$B231+AND(X$56&lt;'Summary&amp;Assumptions'!$J$31,X$47&gt;=$FO231,X$47&lt;=$FP231)*(('Summary&amp;Assumptions'!$H$25*$C231)*(1+'Summary&amp;Assumptions'!$J$29)^(X$46-1))+AND(X$56&lt;'Summary&amp;Assumptions'!$J$31,X$47&gt;=$FQ231,X$47&lt;=$FR231)*(('Summary&amp;Assumptions'!$H$25*$C231)*(1+'Summary&amp;Assumptions'!$J$29)^(X$46-1))</f>
        <v>0</v>
      </c>
      <c r="T231" s="588">
        <f>AND(Y$55&gt;0,SUM($E231:S231)&lt;'Summary&amp;Assumptions'!$G$32*$B231,$D231&gt;='Summary&amp;Assumptions'!$D$17,Y$47&gt;=$D231,Y$47&lt;=EDATE($D231,'Summary&amp;Assumptions'!$G$32))*$B231+AND(Y$56&lt;'Summary&amp;Assumptions'!$J$31,Y$47&gt;=$FO231,Y$47&lt;=$FP231)*(('Summary&amp;Assumptions'!$H$25*$C231)*(1+'Summary&amp;Assumptions'!$J$29)^(Y$46-1))+AND(Y$56&lt;'Summary&amp;Assumptions'!$J$31,Y$47&gt;=$FQ231,Y$47&lt;=$FR231)*(('Summary&amp;Assumptions'!$H$25*$C231)*(1+'Summary&amp;Assumptions'!$J$29)^(Y$46-1))</f>
        <v>0</v>
      </c>
      <c r="U231" s="588">
        <f>AND(Z$55&gt;0,SUM($E231:T231)&lt;'Summary&amp;Assumptions'!$G$32*$B231,$D231&gt;='Summary&amp;Assumptions'!$D$17,Z$47&gt;=$D231,Z$47&lt;=EDATE($D231,'Summary&amp;Assumptions'!$G$32))*$B231+AND(Z$56&lt;'Summary&amp;Assumptions'!$J$31,Z$47&gt;=$FO231,Z$47&lt;=$FP231)*(('Summary&amp;Assumptions'!$H$25*$C231)*(1+'Summary&amp;Assumptions'!$J$29)^(Z$46-1))+AND(Z$56&lt;'Summary&amp;Assumptions'!$J$31,Z$47&gt;=$FQ231,Z$47&lt;=$FR231)*(('Summary&amp;Assumptions'!$H$25*$C231)*(1+'Summary&amp;Assumptions'!$J$29)^(Z$46-1))</f>
        <v>0</v>
      </c>
      <c r="V231" s="588">
        <f>AND(AA$55&gt;0,SUM($E231:U231)&lt;'Summary&amp;Assumptions'!$G$32*$B231,$D231&gt;='Summary&amp;Assumptions'!$D$17,AA$47&gt;=$D231,AA$47&lt;=EDATE($D231,'Summary&amp;Assumptions'!$G$32))*$B231+AND(AA$56&lt;'Summary&amp;Assumptions'!$J$31,AA$47&gt;=$FO231,AA$47&lt;=$FP231)*(('Summary&amp;Assumptions'!$H$25*$C231)*(1+'Summary&amp;Assumptions'!$J$29)^(AA$46-1))+AND(AA$56&lt;'Summary&amp;Assumptions'!$J$31,AA$47&gt;=$FQ231,AA$47&lt;=$FR231)*(('Summary&amp;Assumptions'!$H$25*$C231)*(1+'Summary&amp;Assumptions'!$J$29)^(AA$46-1))</f>
        <v>0</v>
      </c>
      <c r="W231" s="588">
        <f>AND(AB$55&gt;0,SUM($E231:V231)&lt;'Summary&amp;Assumptions'!$G$32*$B231,$D231&gt;='Summary&amp;Assumptions'!$D$17,AB$47&gt;=$D231,AB$47&lt;=EDATE($D231,'Summary&amp;Assumptions'!$G$32))*$B231+AND(AB$56&lt;'Summary&amp;Assumptions'!$J$31,AB$47&gt;=$FO231,AB$47&lt;=$FP231)*(('Summary&amp;Assumptions'!$H$25*$C231)*(1+'Summary&amp;Assumptions'!$J$29)^(AB$46-1))+AND(AB$56&lt;'Summary&amp;Assumptions'!$J$31,AB$47&gt;=$FQ231,AB$47&lt;=$FR231)*(('Summary&amp;Assumptions'!$H$25*$C231)*(1+'Summary&amp;Assumptions'!$J$29)^(AB$46-1))</f>
        <v>0</v>
      </c>
      <c r="X231" s="588">
        <f>AND(AC$55&gt;0,SUM($E231:W231)&lt;'Summary&amp;Assumptions'!$G$32*$B231,$D231&gt;='Summary&amp;Assumptions'!$D$17,AC$47&gt;=$D231,AC$47&lt;=EDATE($D231,'Summary&amp;Assumptions'!$G$32))*$B231+AND(AC$56&lt;'Summary&amp;Assumptions'!$J$31,AC$47&gt;=$FO231,AC$47&lt;=$FP231)*(('Summary&amp;Assumptions'!$H$25*$C231)*(1+'Summary&amp;Assumptions'!$J$29)^(AC$46-1))+AND(AC$56&lt;'Summary&amp;Assumptions'!$J$31,AC$47&gt;=$FQ231,AC$47&lt;=$FR231)*(('Summary&amp;Assumptions'!$H$25*$C231)*(1+'Summary&amp;Assumptions'!$J$29)^(AC$46-1))</f>
        <v>0</v>
      </c>
      <c r="Y231" s="588">
        <f>AND(AD$55&gt;0,SUM($E231:X231)&lt;'Summary&amp;Assumptions'!$G$32*$B231,$D231&gt;='Summary&amp;Assumptions'!$D$17,AD$47&gt;=$D231,AD$47&lt;=EDATE($D231,'Summary&amp;Assumptions'!$G$32))*$B231+AND(AD$56&lt;'Summary&amp;Assumptions'!$J$31,AD$47&gt;=$FO231,AD$47&lt;=$FP231)*(('Summary&amp;Assumptions'!$H$25*$C231)*(1+'Summary&amp;Assumptions'!$J$29)^(AD$46-1))+AND(AD$56&lt;'Summary&amp;Assumptions'!$J$31,AD$47&gt;=$FQ231,AD$47&lt;=$FR231)*(('Summary&amp;Assumptions'!$H$25*$C231)*(1+'Summary&amp;Assumptions'!$J$29)^(AD$46-1))</f>
        <v>0</v>
      </c>
      <c r="Z231" s="588">
        <f>AND(AE$55&gt;0,SUM($E231:Y231)&lt;'Summary&amp;Assumptions'!$G$32*$B231,$D231&gt;='Summary&amp;Assumptions'!$D$17,AE$47&gt;=$D231,AE$47&lt;=EDATE($D231,'Summary&amp;Assumptions'!$G$32))*$B231+AND(AE$56&lt;'Summary&amp;Assumptions'!$J$31,AE$47&gt;=$FO231,AE$47&lt;=$FP231)*(('Summary&amp;Assumptions'!$H$25*$C231)*(1+'Summary&amp;Assumptions'!$J$29)^(AE$46-1))+AND(AE$56&lt;'Summary&amp;Assumptions'!$J$31,AE$47&gt;=$FQ231,AE$47&lt;=$FR231)*(('Summary&amp;Assumptions'!$H$25*$C231)*(1+'Summary&amp;Assumptions'!$J$29)^(AE$46-1))</f>
        <v>0</v>
      </c>
      <c r="AA231" s="588">
        <f>AND(AF$55&gt;0,SUM($E231:Z231)&lt;'Summary&amp;Assumptions'!$G$32*$B231,$D231&gt;='Summary&amp;Assumptions'!$D$17,AF$47&gt;=$D231,AF$47&lt;=EDATE($D231,'Summary&amp;Assumptions'!$G$32))*$B231+AND(AF$56&lt;'Summary&amp;Assumptions'!$J$31,AF$47&gt;=$FO231,AF$47&lt;=$FP231)*(('Summary&amp;Assumptions'!$H$25*$C231)*(1+'Summary&amp;Assumptions'!$J$29)^(AF$46-1))+AND(AF$56&lt;'Summary&amp;Assumptions'!$J$31,AF$47&gt;=$FQ231,AF$47&lt;=$FR231)*(('Summary&amp;Assumptions'!$H$25*$C231)*(1+'Summary&amp;Assumptions'!$J$29)^(AF$46-1))</f>
        <v>0</v>
      </c>
      <c r="AB231" s="588">
        <f>AND(AG$55&gt;0,SUM($E231:AA231)&lt;'Summary&amp;Assumptions'!$G$32*$B231,$D231&gt;='Summary&amp;Assumptions'!$D$17,AG$47&gt;=$D231,AG$47&lt;=EDATE($D231,'Summary&amp;Assumptions'!$G$32))*$B231+AND(AG$56&lt;'Summary&amp;Assumptions'!$J$31,AG$47&gt;=$FO231,AG$47&lt;=$FP231)*(('Summary&amp;Assumptions'!$H$25*$C231)*(1+'Summary&amp;Assumptions'!$J$29)^(AG$46-1))+AND(AG$56&lt;'Summary&amp;Assumptions'!$J$31,AG$47&gt;=$FQ231,AG$47&lt;=$FR231)*(('Summary&amp;Assumptions'!$H$25*$C231)*(1+'Summary&amp;Assumptions'!$J$29)^(AG$46-1))</f>
        <v>0</v>
      </c>
      <c r="AC231" s="588">
        <f>AND(AH$55&gt;0,SUM($E231:AB231)&lt;'Summary&amp;Assumptions'!$G$32*$B231,$D231&gt;='Summary&amp;Assumptions'!$D$17,AH$47&gt;=$D231,AH$47&lt;=EDATE($D231,'Summary&amp;Assumptions'!$G$32))*$B231+AND(AH$56&lt;'Summary&amp;Assumptions'!$J$31,AH$47&gt;=$FO231,AH$47&lt;=$FP231)*(('Summary&amp;Assumptions'!$H$25*$C231)*(1+'Summary&amp;Assumptions'!$J$29)^(AH$46-1))+AND(AH$56&lt;'Summary&amp;Assumptions'!$J$31,AH$47&gt;=$FQ231,AH$47&lt;=$FR231)*(('Summary&amp;Assumptions'!$H$25*$C231)*(1+'Summary&amp;Assumptions'!$J$29)^(AH$46-1))</f>
        <v>0</v>
      </c>
      <c r="AD231" s="588">
        <f>AND(AI$55&gt;0,SUM($E231:AC231)&lt;'Summary&amp;Assumptions'!$G$32*$B231,$D231&gt;='Summary&amp;Assumptions'!$D$17,AI$47&gt;=$D231,AI$47&lt;=EDATE($D231,'Summary&amp;Assumptions'!$G$32))*$B231+AND(AI$56&lt;'Summary&amp;Assumptions'!$J$31,AI$47&gt;=$FO231,AI$47&lt;=$FP231)*(('Summary&amp;Assumptions'!$H$25*$C231)*(1+'Summary&amp;Assumptions'!$J$29)^(AI$46-1))+AND(AI$56&lt;'Summary&amp;Assumptions'!$J$31,AI$47&gt;=$FQ231,AI$47&lt;=$FR231)*(('Summary&amp;Assumptions'!$H$25*$C231)*(1+'Summary&amp;Assumptions'!$J$29)^(AI$46-1))</f>
        <v>0</v>
      </c>
      <c r="AE231" s="588">
        <f>AND(AJ$55&gt;0,SUM($E231:AD231)&lt;'Summary&amp;Assumptions'!$G$32*$B231,$D231&gt;='Summary&amp;Assumptions'!$D$17,AJ$47&gt;=$D231,AJ$47&lt;=EDATE($D231,'Summary&amp;Assumptions'!$G$32))*$B231+AND(AJ$56&lt;'Summary&amp;Assumptions'!$J$31,AJ$47&gt;=$FO231,AJ$47&lt;=$FP231)*(('Summary&amp;Assumptions'!$H$25*$C231)*(1+'Summary&amp;Assumptions'!$J$29)^(AJ$46-1))+AND(AJ$56&lt;'Summary&amp;Assumptions'!$J$31,AJ$47&gt;=$FQ231,AJ$47&lt;=$FR231)*(('Summary&amp;Assumptions'!$H$25*$C231)*(1+'Summary&amp;Assumptions'!$J$29)^(AJ$46-1))</f>
        <v>0</v>
      </c>
      <c r="AF231" s="588">
        <f>AND(AK$55&gt;0,SUM($E231:AE231)&lt;'Summary&amp;Assumptions'!$G$32*$B231,$D231&gt;='Summary&amp;Assumptions'!$D$17,AK$47&gt;=$D231,AK$47&lt;=EDATE($D231,'Summary&amp;Assumptions'!$G$32))*$B231+AND(AK$56&lt;'Summary&amp;Assumptions'!$J$31,AK$47&gt;=$FO231,AK$47&lt;=$FP231)*(('Summary&amp;Assumptions'!$H$25*$C231)*(1+'Summary&amp;Assumptions'!$J$29)^(AK$46-1))+AND(AK$56&lt;'Summary&amp;Assumptions'!$J$31,AK$47&gt;=$FQ231,AK$47&lt;=$FR231)*(('Summary&amp;Assumptions'!$H$25*$C231)*(1+'Summary&amp;Assumptions'!$J$29)^(AK$46-1))</f>
        <v>0</v>
      </c>
      <c r="AG231" s="588">
        <f>AND(AL$55&gt;0,SUM($E231:AF231)&lt;'Summary&amp;Assumptions'!$G$32*$B231,$D231&gt;='Summary&amp;Assumptions'!$D$17,AL$47&gt;=$D231,AL$47&lt;=EDATE($D231,'Summary&amp;Assumptions'!$G$32))*$B231+AND(AL$56&lt;'Summary&amp;Assumptions'!$J$31,AL$47&gt;=$FO231,AL$47&lt;=$FP231)*(('Summary&amp;Assumptions'!$H$25*$C231)*(1+'Summary&amp;Assumptions'!$J$29)^(AL$46-1))+AND(AL$56&lt;'Summary&amp;Assumptions'!$J$31,AL$47&gt;=$FQ231,AL$47&lt;=$FR231)*(('Summary&amp;Assumptions'!$H$25*$C231)*(1+'Summary&amp;Assumptions'!$J$29)^(AL$46-1))</f>
        <v>0</v>
      </c>
      <c r="AH231" s="588">
        <f>AND(AM$55&gt;0,SUM($E231:AG231)&lt;'Summary&amp;Assumptions'!$G$32*$B231,$D231&gt;='Summary&amp;Assumptions'!$D$17,AM$47&gt;=$D231,AM$47&lt;=EDATE($D231,'Summary&amp;Assumptions'!$G$32))*$B231+AND(AM$56&lt;'Summary&amp;Assumptions'!$J$31,AM$47&gt;=$FO231,AM$47&lt;=$FP231)*(('Summary&amp;Assumptions'!$H$25*$C231)*(1+'Summary&amp;Assumptions'!$J$29)^(AM$46-1))+AND(AM$56&lt;'Summary&amp;Assumptions'!$J$31,AM$47&gt;=$FQ231,AM$47&lt;=$FR231)*(('Summary&amp;Assumptions'!$H$25*$C231)*(1+'Summary&amp;Assumptions'!$J$29)^(AM$46-1))</f>
        <v>0</v>
      </c>
      <c r="AI231" s="588">
        <f>AND(AN$55&gt;0,SUM($E231:AH231)&lt;'Summary&amp;Assumptions'!$G$32*$B231,$D231&gt;='Summary&amp;Assumptions'!$D$17,AN$47&gt;=$D231,AN$47&lt;=EDATE($D231,'Summary&amp;Assumptions'!$G$32))*$B231+AND(AN$56&lt;'Summary&amp;Assumptions'!$J$31,AN$47&gt;=$FO231,AN$47&lt;=$FP231)*(('Summary&amp;Assumptions'!$H$25*$C231)*(1+'Summary&amp;Assumptions'!$J$29)^(AN$46-1))+AND(AN$56&lt;'Summary&amp;Assumptions'!$J$31,AN$47&gt;=$FQ231,AN$47&lt;=$FR231)*(('Summary&amp;Assumptions'!$H$25*$C231)*(1+'Summary&amp;Assumptions'!$J$29)^(AN$46-1))</f>
        <v>0</v>
      </c>
      <c r="AJ231" s="588">
        <f>AND(AO$55&gt;0,SUM($E231:AI231)&lt;'Summary&amp;Assumptions'!$G$32*$B231,$D231&gt;='Summary&amp;Assumptions'!$D$17,AO$47&gt;=$D231,AO$47&lt;=EDATE($D231,'Summary&amp;Assumptions'!$G$32))*$B231+AND(AO$56&lt;'Summary&amp;Assumptions'!$J$31,AO$47&gt;=$FO231,AO$47&lt;=$FP231)*(('Summary&amp;Assumptions'!$H$25*$C231)*(1+'Summary&amp;Assumptions'!$J$29)^(AO$46-1))+AND(AO$56&lt;'Summary&amp;Assumptions'!$J$31,AO$47&gt;=$FQ231,AO$47&lt;=$FR231)*(('Summary&amp;Assumptions'!$H$25*$C231)*(1+'Summary&amp;Assumptions'!$J$29)^(AO$46-1))</f>
        <v>0</v>
      </c>
      <c r="AK231" s="588">
        <f>AND(AP$55&gt;0,SUM($E231:AJ231)&lt;'Summary&amp;Assumptions'!$G$32*$B231,$D231&gt;='Summary&amp;Assumptions'!$D$17,AP$47&gt;=$D231,AP$47&lt;=EDATE($D231,'Summary&amp;Assumptions'!$G$32))*$B231+AND(AP$56&lt;'Summary&amp;Assumptions'!$J$31,AP$47&gt;=$FO231,AP$47&lt;=$FP231)*(('Summary&amp;Assumptions'!$H$25*$C231)*(1+'Summary&amp;Assumptions'!$J$29)^(AP$46-1))+AND(AP$56&lt;'Summary&amp;Assumptions'!$J$31,AP$47&gt;=$FQ231,AP$47&lt;=$FR231)*(('Summary&amp;Assumptions'!$H$25*$C231)*(1+'Summary&amp;Assumptions'!$J$29)^(AP$46-1))</f>
        <v>0</v>
      </c>
      <c r="AL231" s="588">
        <f>AND(AQ$55&gt;0,SUM($E231:AK231)&lt;'Summary&amp;Assumptions'!$G$32*$B231,$D231&gt;='Summary&amp;Assumptions'!$D$17,AQ$47&gt;=$D231,AQ$47&lt;=EDATE($D231,'Summary&amp;Assumptions'!$G$32))*$B231+AND(AQ$56&lt;'Summary&amp;Assumptions'!$J$31,AQ$47&gt;=$FO231,AQ$47&lt;=$FP231)*(('Summary&amp;Assumptions'!$H$25*$C231)*(1+'Summary&amp;Assumptions'!$J$29)^(AQ$46-1))+AND(AQ$56&lt;'Summary&amp;Assumptions'!$J$31,AQ$47&gt;=$FQ231,AQ$47&lt;=$FR231)*(('Summary&amp;Assumptions'!$H$25*$C231)*(1+'Summary&amp;Assumptions'!$J$29)^(AQ$46-1))</f>
        <v>0</v>
      </c>
      <c r="AM231" s="588">
        <f>AND(AR$55&gt;0,SUM($E231:AL231)&lt;'Summary&amp;Assumptions'!$G$32*$B231,$D231&gt;='Summary&amp;Assumptions'!$D$17,AR$47&gt;=$D231,AR$47&lt;=EDATE($D231,'Summary&amp;Assumptions'!$G$32))*$B231+AND(AR$56&lt;'Summary&amp;Assumptions'!$J$31,AR$47&gt;=$FO231,AR$47&lt;=$FP231)*(('Summary&amp;Assumptions'!$H$25*$C231)*(1+'Summary&amp;Assumptions'!$J$29)^(AR$46-1))+AND(AR$56&lt;'Summary&amp;Assumptions'!$J$31,AR$47&gt;=$FQ231,AR$47&lt;=$FR231)*(('Summary&amp;Assumptions'!$H$25*$C231)*(1+'Summary&amp;Assumptions'!$J$29)^(AR$46-1))</f>
        <v>0</v>
      </c>
      <c r="AN231" s="588">
        <f>AND(AS$55&gt;0,SUM($E231:AM231)&lt;'Summary&amp;Assumptions'!$G$32*$B231,$D231&gt;='Summary&amp;Assumptions'!$D$17,AS$47&gt;=$D231,AS$47&lt;=EDATE($D231,'Summary&amp;Assumptions'!$G$32))*$B231+AND(AS$56&lt;'Summary&amp;Assumptions'!$J$31,AS$47&gt;=$FO231,AS$47&lt;=$FP231)*(('Summary&amp;Assumptions'!$H$25*$C231)*(1+'Summary&amp;Assumptions'!$J$29)^(AS$46-1))+AND(AS$56&lt;'Summary&amp;Assumptions'!$J$31,AS$47&gt;=$FQ231,AS$47&lt;=$FR231)*(('Summary&amp;Assumptions'!$H$25*$C231)*(1+'Summary&amp;Assumptions'!$J$29)^(AS$46-1))</f>
        <v>0</v>
      </c>
      <c r="AO231" s="588">
        <f>AND(AT$55&gt;0,SUM($E231:AN231)&lt;'Summary&amp;Assumptions'!$G$32*$B231,$D231&gt;='Summary&amp;Assumptions'!$D$17,AT$47&gt;=$D231,AT$47&lt;=EDATE($D231,'Summary&amp;Assumptions'!$G$32))*$B231+AND(AT$56&lt;'Summary&amp;Assumptions'!$J$31,AT$47&gt;=$FO231,AT$47&lt;=$FP231)*(('Summary&amp;Assumptions'!$H$25*$C231)*(1+'Summary&amp;Assumptions'!$J$29)^(AT$46-1))+AND(AT$56&lt;'Summary&amp;Assumptions'!$J$31,AT$47&gt;=$FQ231,AT$47&lt;=$FR231)*(('Summary&amp;Assumptions'!$H$25*$C231)*(1+'Summary&amp;Assumptions'!$J$29)^(AT$46-1))</f>
        <v>0</v>
      </c>
      <c r="AP231" s="588">
        <f>AND(AU$55&gt;0,SUM($E231:AO231)&lt;'Summary&amp;Assumptions'!$G$32*$B231,$D231&gt;='Summary&amp;Assumptions'!$D$17,AU$47&gt;=$D231,AU$47&lt;=EDATE($D231,'Summary&amp;Assumptions'!$G$32))*$B231+AND(AU$56&lt;'Summary&amp;Assumptions'!$J$31,AU$47&gt;=$FO231,AU$47&lt;=$FP231)*(('Summary&amp;Assumptions'!$H$25*$C231)*(1+'Summary&amp;Assumptions'!$J$29)^(AU$46-1))+AND(AU$56&lt;'Summary&amp;Assumptions'!$J$31,AU$47&gt;=$FQ231,AU$47&lt;=$FR231)*(('Summary&amp;Assumptions'!$H$25*$C231)*(1+'Summary&amp;Assumptions'!$J$29)^(AU$46-1))</f>
        <v>0</v>
      </c>
      <c r="AQ231" s="588">
        <f>AND(AV$55&gt;0,SUM($E231:AP231)&lt;'Summary&amp;Assumptions'!$G$32*$B231,$D231&gt;='Summary&amp;Assumptions'!$D$17,AV$47&gt;=$D231,AV$47&lt;=EDATE($D231,'Summary&amp;Assumptions'!$G$32))*$B231+AND(AV$56&lt;'Summary&amp;Assumptions'!$J$31,AV$47&gt;=$FO231,AV$47&lt;=$FP231)*(('Summary&amp;Assumptions'!$H$25*$C231)*(1+'Summary&amp;Assumptions'!$J$29)^(AV$46-1))+AND(AV$56&lt;'Summary&amp;Assumptions'!$J$31,AV$47&gt;=$FQ231,AV$47&lt;=$FR231)*(('Summary&amp;Assumptions'!$H$25*$C231)*(1+'Summary&amp;Assumptions'!$J$29)^(AV$46-1))</f>
        <v>0</v>
      </c>
      <c r="AR231" s="588">
        <f>AND(AW$55&gt;0,SUM($E231:AQ231)&lt;'Summary&amp;Assumptions'!$G$32*$B231,$D231&gt;='Summary&amp;Assumptions'!$D$17,AW$47&gt;=$D231,AW$47&lt;=EDATE($D231,'Summary&amp;Assumptions'!$G$32))*$B231+AND(AW$56&lt;'Summary&amp;Assumptions'!$J$31,AW$47&gt;=$FO231,AW$47&lt;=$FP231)*(('Summary&amp;Assumptions'!$H$25*$C231)*(1+'Summary&amp;Assumptions'!$J$29)^(AW$46-1))+AND(AW$56&lt;'Summary&amp;Assumptions'!$J$31,AW$47&gt;=$FQ231,AW$47&lt;=$FR231)*(('Summary&amp;Assumptions'!$H$25*$C231)*(1+'Summary&amp;Assumptions'!$J$29)^(AW$46-1))</f>
        <v>0</v>
      </c>
      <c r="AS231" s="588">
        <f>AND(AX$55&gt;0,SUM($E231:AR231)&lt;'Summary&amp;Assumptions'!$G$32*$B231,$D231&gt;='Summary&amp;Assumptions'!$D$17,AX$47&gt;=$D231,AX$47&lt;=EDATE($D231,'Summary&amp;Assumptions'!$G$32))*$B231+AND(AX$56&lt;'Summary&amp;Assumptions'!$J$31,AX$47&gt;=$FO231,AX$47&lt;=$FP231)*(('Summary&amp;Assumptions'!$H$25*$C231)*(1+'Summary&amp;Assumptions'!$J$29)^(AX$46-1))+AND(AX$56&lt;'Summary&amp;Assumptions'!$J$31,AX$47&gt;=$FQ231,AX$47&lt;=$FR231)*(('Summary&amp;Assumptions'!$H$25*$C231)*(1+'Summary&amp;Assumptions'!$J$29)^(AX$46-1))</f>
        <v>0</v>
      </c>
      <c r="AT231" s="588">
        <f>AND(AY$55&gt;0,SUM($E231:AS231)&lt;'Summary&amp;Assumptions'!$G$32*$B231,$D231&gt;='Summary&amp;Assumptions'!$D$17,AY$47&gt;=$D231,AY$47&lt;=EDATE($D231,'Summary&amp;Assumptions'!$G$32))*$B231+AND(AY$56&lt;'Summary&amp;Assumptions'!$J$31,AY$47&gt;=$FO231,AY$47&lt;=$FP231)*(('Summary&amp;Assumptions'!$H$25*$C231)*(1+'Summary&amp;Assumptions'!$J$29)^(AY$46-1))+AND(AY$56&lt;'Summary&amp;Assumptions'!$J$31,AY$47&gt;=$FQ231,AY$47&lt;=$FR231)*(('Summary&amp;Assumptions'!$H$25*$C231)*(1+'Summary&amp;Assumptions'!$J$29)^(AY$46-1))</f>
        <v>0</v>
      </c>
      <c r="AU231" s="588">
        <f>AND(AZ$55&gt;0,SUM($E231:AT231)&lt;'Summary&amp;Assumptions'!$G$32*$B231,$D231&gt;='Summary&amp;Assumptions'!$D$17,AZ$47&gt;=$D231,AZ$47&lt;=EDATE($D231,'Summary&amp;Assumptions'!$G$32))*$B231+AND(AZ$56&lt;'Summary&amp;Assumptions'!$J$31,AZ$47&gt;=$FO231,AZ$47&lt;=$FP231)*(('Summary&amp;Assumptions'!$H$25*$C231)*(1+'Summary&amp;Assumptions'!$J$29)^(AZ$46-1))+AND(AZ$56&lt;'Summary&amp;Assumptions'!$J$31,AZ$47&gt;=$FQ231,AZ$47&lt;=$FR231)*(('Summary&amp;Assumptions'!$H$25*$C231)*(1+'Summary&amp;Assumptions'!$J$29)^(AZ$46-1))</f>
        <v>0</v>
      </c>
      <c r="AV231" s="588">
        <f>AND(BA$55&gt;0,SUM($E231:AU231)&lt;'Summary&amp;Assumptions'!$G$32*$B231,$D231&gt;='Summary&amp;Assumptions'!$D$17,BA$47&gt;=$D231,BA$47&lt;=EDATE($D231,'Summary&amp;Assumptions'!$G$32))*$B231+AND(BA$56&lt;'Summary&amp;Assumptions'!$J$31,BA$47&gt;=$FO231,BA$47&lt;=$FP231)*(('Summary&amp;Assumptions'!$H$25*$C231)*(1+'Summary&amp;Assumptions'!$J$29)^(BA$46-1))+AND(BA$56&lt;'Summary&amp;Assumptions'!$J$31,BA$47&gt;=$FQ231,BA$47&lt;=$FR231)*(('Summary&amp;Assumptions'!$H$25*$C231)*(1+'Summary&amp;Assumptions'!$J$29)^(BA$46-1))</f>
        <v>0</v>
      </c>
      <c r="AW231" s="588">
        <f>AND(BB$55&gt;0,SUM($E231:AV231)&lt;'Summary&amp;Assumptions'!$G$32*$B231,$D231&gt;='Summary&amp;Assumptions'!$D$17,BB$47&gt;=$D231,BB$47&lt;=EDATE($D231,'Summary&amp;Assumptions'!$G$32))*$B231+AND(BB$56&lt;'Summary&amp;Assumptions'!$J$31,BB$47&gt;=$FO231,BB$47&lt;=$FP231)*(('Summary&amp;Assumptions'!$H$25*$C231)*(1+'Summary&amp;Assumptions'!$J$29)^(BB$46-1))+AND(BB$56&lt;'Summary&amp;Assumptions'!$J$31,BB$47&gt;=$FQ231,BB$47&lt;=$FR231)*(('Summary&amp;Assumptions'!$H$25*$C231)*(1+'Summary&amp;Assumptions'!$J$29)^(BB$46-1))</f>
        <v>0</v>
      </c>
      <c r="AX231" s="588">
        <f>AND(BC$55&gt;0,SUM($E231:AW231)&lt;'Summary&amp;Assumptions'!$G$32*$B231,$D231&gt;='Summary&amp;Assumptions'!$D$17,BC$47&gt;=$D231,BC$47&lt;=EDATE($D231,'Summary&amp;Assumptions'!$G$32))*$B231+AND(BC$56&lt;'Summary&amp;Assumptions'!$J$31,BC$47&gt;=$FO231,BC$47&lt;=$FP231)*(('Summary&amp;Assumptions'!$H$25*$C231)*(1+'Summary&amp;Assumptions'!$J$29)^(BC$46-1))+AND(BC$56&lt;'Summary&amp;Assumptions'!$J$31,BC$47&gt;=$FQ231,BC$47&lt;=$FR231)*(('Summary&amp;Assumptions'!$H$25*$C231)*(1+'Summary&amp;Assumptions'!$J$29)^(BC$46-1))</f>
        <v>0</v>
      </c>
      <c r="AY231" s="588">
        <f>AND(BD$55&gt;0,SUM($E231:AX231)&lt;'Summary&amp;Assumptions'!$G$32*$B231,$D231&gt;='Summary&amp;Assumptions'!$D$17,BD$47&gt;=$D231,BD$47&lt;=EDATE($D231,'Summary&amp;Assumptions'!$G$32))*$B231+AND(BD$56&lt;'Summary&amp;Assumptions'!$J$31,BD$47&gt;=$FO231,BD$47&lt;=$FP231)*(('Summary&amp;Assumptions'!$H$25*$C231)*(1+'Summary&amp;Assumptions'!$J$29)^(BD$46-1))+AND(BD$56&lt;'Summary&amp;Assumptions'!$J$31,BD$47&gt;=$FQ231,BD$47&lt;=$FR231)*(('Summary&amp;Assumptions'!$H$25*$C231)*(1+'Summary&amp;Assumptions'!$J$29)^(BD$46-1))</f>
        <v>0</v>
      </c>
      <c r="AZ231" s="588">
        <f>AND(BE$55&gt;0,SUM($E231:AY231)&lt;'Summary&amp;Assumptions'!$G$32*$B231,$D231&gt;='Summary&amp;Assumptions'!$D$17,BE$47&gt;=$D231,BE$47&lt;=EDATE($D231,'Summary&amp;Assumptions'!$G$32))*$B231+AND(BE$56&lt;'Summary&amp;Assumptions'!$J$31,BE$47&gt;=$FO231,BE$47&lt;=$FP231)*(('Summary&amp;Assumptions'!$H$25*$C231)*(1+'Summary&amp;Assumptions'!$J$29)^(BE$46-1))+AND(BE$56&lt;'Summary&amp;Assumptions'!$J$31,BE$47&gt;=$FQ231,BE$47&lt;=$FR231)*(('Summary&amp;Assumptions'!$H$25*$C231)*(1+'Summary&amp;Assumptions'!$J$29)^(BE$46-1))</f>
        <v>0</v>
      </c>
      <c r="BA231" s="588">
        <f>AND(BF$55&gt;0,SUM($E231:AZ231)&lt;'Summary&amp;Assumptions'!$G$32*$B231,$D231&gt;='Summary&amp;Assumptions'!$D$17,BF$47&gt;=$D231,BF$47&lt;=EDATE($D231,'Summary&amp;Assumptions'!$G$32))*$B231+AND(BF$56&lt;'Summary&amp;Assumptions'!$J$31,BF$47&gt;=$FO231,BF$47&lt;=$FP231)*(('Summary&amp;Assumptions'!$H$25*$C231)*(1+'Summary&amp;Assumptions'!$J$29)^(BF$46-1))+AND(BF$56&lt;'Summary&amp;Assumptions'!$J$31,BF$47&gt;=$FQ231,BF$47&lt;=$FR231)*(('Summary&amp;Assumptions'!$H$25*$C231)*(1+'Summary&amp;Assumptions'!$J$29)^(BF$46-1))</f>
        <v>0</v>
      </c>
      <c r="BB231" s="588">
        <f>AND(BG$55&gt;0,SUM($E231:BA231)&lt;'Summary&amp;Assumptions'!$G$32*$B231,$D231&gt;='Summary&amp;Assumptions'!$D$17,BG$47&gt;=$D231,BG$47&lt;=EDATE($D231,'Summary&amp;Assumptions'!$G$32))*$B231+AND(BG$56&lt;'Summary&amp;Assumptions'!$J$31,BG$47&gt;=$FO231,BG$47&lt;=$FP231)*(('Summary&amp;Assumptions'!$H$25*$C231)*(1+'Summary&amp;Assumptions'!$J$29)^(BG$46-1))+AND(BG$56&lt;'Summary&amp;Assumptions'!$J$31,BG$47&gt;=$FQ231,BG$47&lt;=$FR231)*(('Summary&amp;Assumptions'!$H$25*$C231)*(1+'Summary&amp;Assumptions'!$J$29)^(BG$46-1))</f>
        <v>0</v>
      </c>
      <c r="BC231" s="588">
        <f>AND(BH$55&gt;0,SUM($E231:BB231)&lt;'Summary&amp;Assumptions'!$G$32*$B231,$D231&gt;='Summary&amp;Assumptions'!$D$17,BH$47&gt;=$D231,BH$47&lt;=EDATE($D231,'Summary&amp;Assumptions'!$G$32))*$B231+AND(BH$56&lt;'Summary&amp;Assumptions'!$J$31,BH$47&gt;=$FO231,BH$47&lt;=$FP231)*(('Summary&amp;Assumptions'!$H$25*$C231)*(1+'Summary&amp;Assumptions'!$J$29)^(BH$46-1))+AND(BH$56&lt;'Summary&amp;Assumptions'!$J$31,BH$47&gt;=$FQ231,BH$47&lt;=$FR231)*(('Summary&amp;Assumptions'!$H$25*$C231)*(1+'Summary&amp;Assumptions'!$J$29)^(BH$46-1))</f>
        <v>0</v>
      </c>
      <c r="BD231" s="588">
        <f>AND(BI$55&gt;0,SUM($E231:BC231)&lt;'Summary&amp;Assumptions'!$G$32*$B231,$D231&gt;='Summary&amp;Assumptions'!$D$17,BI$47&gt;=$D231,BI$47&lt;=EDATE($D231,'Summary&amp;Assumptions'!$G$32))*$B231+AND(BI$56&lt;'Summary&amp;Assumptions'!$J$31,BI$47&gt;=$FO231,BI$47&lt;=$FP231)*(('Summary&amp;Assumptions'!$H$25*$C231)*(1+'Summary&amp;Assumptions'!$J$29)^(BI$46-1))+AND(BI$56&lt;'Summary&amp;Assumptions'!$J$31,BI$47&gt;=$FQ231,BI$47&lt;=$FR231)*(('Summary&amp;Assumptions'!$H$25*$C231)*(1+'Summary&amp;Assumptions'!$J$29)^(BI$46-1))</f>
        <v>0</v>
      </c>
      <c r="BE231" s="588">
        <f>AND(BJ$55&gt;0,SUM($E231:BD231)&lt;'Summary&amp;Assumptions'!$G$32*$B231,$D231&gt;='Summary&amp;Assumptions'!$D$17,BJ$47&gt;=$D231,BJ$47&lt;=EDATE($D231,'Summary&amp;Assumptions'!$G$32))*$B231+AND(BJ$56&lt;'Summary&amp;Assumptions'!$J$31,BJ$47&gt;=$FO231,BJ$47&lt;=$FP231)*(('Summary&amp;Assumptions'!$H$25*$C231)*(1+'Summary&amp;Assumptions'!$J$29)^(BJ$46-1))+AND(BJ$56&lt;'Summary&amp;Assumptions'!$J$31,BJ$47&gt;=$FQ231,BJ$47&lt;=$FR231)*(('Summary&amp;Assumptions'!$H$25*$C231)*(1+'Summary&amp;Assumptions'!$J$29)^(BJ$46-1))</f>
        <v>0</v>
      </c>
      <c r="BF231" s="588">
        <f>AND(BK$55&gt;0,SUM($E231:BE231)&lt;'Summary&amp;Assumptions'!$G$32*$B231,$D231&gt;='Summary&amp;Assumptions'!$D$17,BK$47&gt;=$D231,BK$47&lt;=EDATE($D231,'Summary&amp;Assumptions'!$G$32))*$B231+AND(BK$56&lt;'Summary&amp;Assumptions'!$J$31,BK$47&gt;=$FO231,BK$47&lt;=$FP231)*(('Summary&amp;Assumptions'!$H$25*$C231)*(1+'Summary&amp;Assumptions'!$J$29)^(BK$46-1))+AND(BK$56&lt;'Summary&amp;Assumptions'!$J$31,BK$47&gt;=$FQ231,BK$47&lt;=$FR231)*(('Summary&amp;Assumptions'!$H$25*$C231)*(1+'Summary&amp;Assumptions'!$J$29)^(BK$46-1))</f>
        <v>0</v>
      </c>
      <c r="BG231" s="588">
        <f>AND(BL$55&gt;0,SUM($E231:BF231)&lt;'Summary&amp;Assumptions'!$G$32*$B231,$D231&gt;='Summary&amp;Assumptions'!$D$17,BL$47&gt;=$D231,BL$47&lt;=EDATE($D231,'Summary&amp;Assumptions'!$G$32))*$B231+AND(BL$56&lt;'Summary&amp;Assumptions'!$J$31,BL$47&gt;=$FO231,BL$47&lt;=$FP231)*(('Summary&amp;Assumptions'!$H$25*$C231)*(1+'Summary&amp;Assumptions'!$J$29)^(BL$46-1))+AND(BL$56&lt;'Summary&amp;Assumptions'!$J$31,BL$47&gt;=$FQ231,BL$47&lt;=$FR231)*(('Summary&amp;Assumptions'!$H$25*$C231)*(1+'Summary&amp;Assumptions'!$J$29)^(BL$46-1))</f>
        <v>0</v>
      </c>
      <c r="BH231" s="588">
        <f>AND(BM$55&gt;0,SUM($E231:BG231)&lt;'Summary&amp;Assumptions'!$G$32*$B231,$D231&gt;='Summary&amp;Assumptions'!$D$17,BM$47&gt;=$D231,BM$47&lt;=EDATE($D231,'Summary&amp;Assumptions'!$G$32))*$B231+AND(BM$56&lt;'Summary&amp;Assumptions'!$J$31,BM$47&gt;=$FO231,BM$47&lt;=$FP231)*(('Summary&amp;Assumptions'!$H$25*$C231)*(1+'Summary&amp;Assumptions'!$J$29)^(BM$46-1))+AND(BM$56&lt;'Summary&amp;Assumptions'!$J$31,BM$47&gt;=$FQ231,BM$47&lt;=$FR231)*(('Summary&amp;Assumptions'!$H$25*$C231)*(1+'Summary&amp;Assumptions'!$J$29)^(BM$46-1))</f>
        <v>0</v>
      </c>
      <c r="BI231" s="588">
        <f>AND(BN$55&gt;0,SUM($E231:BH231)&lt;'Summary&amp;Assumptions'!$G$32*$B231,$D231&gt;='Summary&amp;Assumptions'!$D$17,BN$47&gt;=$D231,BN$47&lt;=EDATE($D231,'Summary&amp;Assumptions'!$G$32))*$B231+AND(BN$56&lt;'Summary&amp;Assumptions'!$J$31,BN$47&gt;=$FO231,BN$47&lt;=$FP231)*(('Summary&amp;Assumptions'!$H$25*$C231)*(1+'Summary&amp;Assumptions'!$J$29)^(BN$46-1))+AND(BN$56&lt;'Summary&amp;Assumptions'!$J$31,BN$47&gt;=$FQ231,BN$47&lt;=$FR231)*(('Summary&amp;Assumptions'!$H$25*$C231)*(1+'Summary&amp;Assumptions'!$J$29)^(BN$46-1))</f>
        <v>0</v>
      </c>
      <c r="BJ231" s="588">
        <f>AND(BO$55&gt;0,SUM($E231:BI231)&lt;'Summary&amp;Assumptions'!$G$32*$B231,$D231&gt;='Summary&amp;Assumptions'!$D$17,BO$47&gt;=$D231,BO$47&lt;=EDATE($D231,'Summary&amp;Assumptions'!$G$32))*$B231+AND(BO$56&lt;'Summary&amp;Assumptions'!$J$31,BO$47&gt;=$FO231,BO$47&lt;=$FP231)*(('Summary&amp;Assumptions'!$H$25*$C231)*(1+'Summary&amp;Assumptions'!$J$29)^(BO$46-1))+AND(BO$56&lt;'Summary&amp;Assumptions'!$J$31,BO$47&gt;=$FQ231,BO$47&lt;=$FR231)*(('Summary&amp;Assumptions'!$H$25*$C231)*(1+'Summary&amp;Assumptions'!$J$29)^(BO$46-1))</f>
        <v>0</v>
      </c>
      <c r="BK231" s="588">
        <f>AND(BP$55&gt;0,SUM($E231:BJ231)&lt;'Summary&amp;Assumptions'!$G$32*$B231,$D231&gt;='Summary&amp;Assumptions'!$D$17,BP$47&gt;=$D231,BP$47&lt;=EDATE($D231,'Summary&amp;Assumptions'!$G$32))*$B231+AND(BP$56&lt;'Summary&amp;Assumptions'!$J$31,BP$47&gt;=$FO231,BP$47&lt;=$FP231)*(('Summary&amp;Assumptions'!$H$25*$C231)*(1+'Summary&amp;Assumptions'!$J$29)^(BP$46-1))+AND(BP$56&lt;'Summary&amp;Assumptions'!$J$31,BP$47&gt;=$FQ231,BP$47&lt;=$FR231)*(('Summary&amp;Assumptions'!$H$25*$C231)*(1+'Summary&amp;Assumptions'!$J$29)^(BP$46-1))</f>
        <v>0</v>
      </c>
      <c r="BL231" s="588">
        <f>AND(BQ$55&gt;0,SUM($E231:BK231)&lt;'Summary&amp;Assumptions'!$G$32*$B231,$D231&gt;='Summary&amp;Assumptions'!$D$17,BQ$47&gt;=$D231,BQ$47&lt;=EDATE($D231,'Summary&amp;Assumptions'!$G$32))*$B231+AND(BQ$56&lt;'Summary&amp;Assumptions'!$J$31,BQ$47&gt;=$FO231,BQ$47&lt;=$FP231)*(('Summary&amp;Assumptions'!$H$25*$C231)*(1+'Summary&amp;Assumptions'!$J$29)^(BQ$46-1))+AND(BQ$56&lt;'Summary&amp;Assumptions'!$J$31,BQ$47&gt;=$FQ231,BQ$47&lt;=$FR231)*(('Summary&amp;Assumptions'!$H$25*$C231)*(1+'Summary&amp;Assumptions'!$J$29)^(BQ$46-1))</f>
        <v>0</v>
      </c>
      <c r="BM231" s="588">
        <f>AND(BR$55&gt;0,SUM($E231:BL231)&lt;'Summary&amp;Assumptions'!$G$32*$B231,$D231&gt;='Summary&amp;Assumptions'!$D$17,BR$47&gt;=$D231,BR$47&lt;=EDATE($D231,'Summary&amp;Assumptions'!$G$32))*$B231+AND(BR$56&lt;'Summary&amp;Assumptions'!$J$31,BR$47&gt;=$FO231,BR$47&lt;=$FP231)*(('Summary&amp;Assumptions'!$H$25*$C231)*(1+'Summary&amp;Assumptions'!$J$29)^(BR$46-1))+AND(BR$56&lt;'Summary&amp;Assumptions'!$J$31,BR$47&gt;=$FQ231,BR$47&lt;=$FR231)*(('Summary&amp;Assumptions'!$H$25*$C231)*(1+'Summary&amp;Assumptions'!$J$29)^(BR$46-1))</f>
        <v>0</v>
      </c>
      <c r="BN231" s="588">
        <f>AND(BS$55&gt;0,SUM($E231:BM231)&lt;'Summary&amp;Assumptions'!$G$32*$B231,$D231&gt;='Summary&amp;Assumptions'!$D$17,BS$47&gt;=$D231,BS$47&lt;=EDATE($D231,'Summary&amp;Assumptions'!$G$32))*$B231+AND(BS$56&lt;'Summary&amp;Assumptions'!$J$31,BS$47&gt;=$FO231,BS$47&lt;=$FP231)*(('Summary&amp;Assumptions'!$H$25*$C231)*(1+'Summary&amp;Assumptions'!$J$29)^(BS$46-1))+AND(BS$56&lt;'Summary&amp;Assumptions'!$J$31,BS$47&gt;=$FQ231,BS$47&lt;=$FR231)*(('Summary&amp;Assumptions'!$H$25*$C231)*(1+'Summary&amp;Assumptions'!$J$29)^(BS$46-1))</f>
        <v>0</v>
      </c>
      <c r="BO231" s="588">
        <f>AND(BT$55&gt;0,SUM($E231:BN231)&lt;'Summary&amp;Assumptions'!$G$32*$B231,$D231&gt;='Summary&amp;Assumptions'!$D$17,BT$47&gt;=$D231,BT$47&lt;=EDATE($D231,'Summary&amp;Assumptions'!$G$32))*$B231+AND(BT$56&lt;'Summary&amp;Assumptions'!$J$31,BT$47&gt;=$FO231,BT$47&lt;=$FP231)*(('Summary&amp;Assumptions'!$H$25*$C231)*(1+'Summary&amp;Assumptions'!$J$29)^(BT$46-1))+AND(BT$56&lt;'Summary&amp;Assumptions'!$J$31,BT$47&gt;=$FQ231,BT$47&lt;=$FR231)*(('Summary&amp;Assumptions'!$H$25*$C231)*(1+'Summary&amp;Assumptions'!$J$29)^(BT$46-1))</f>
        <v>0</v>
      </c>
      <c r="BP231" s="588">
        <f>AND(BU$55&gt;0,SUM($E231:BO231)&lt;'Summary&amp;Assumptions'!$G$32*$B231,$D231&gt;='Summary&amp;Assumptions'!$D$17,BU$47&gt;=$D231,BU$47&lt;=EDATE($D231,'Summary&amp;Assumptions'!$G$32))*$B231+AND(BU$56&lt;'Summary&amp;Assumptions'!$J$31,BU$47&gt;=$FO231,BU$47&lt;=$FP231)*(('Summary&amp;Assumptions'!$H$25*$C231)*(1+'Summary&amp;Assumptions'!$J$29)^(BU$46-1))+AND(BU$56&lt;'Summary&amp;Assumptions'!$J$31,BU$47&gt;=$FQ231,BU$47&lt;=$FR231)*(('Summary&amp;Assumptions'!$H$25*$C231)*(1+'Summary&amp;Assumptions'!$J$29)^(BU$46-1))</f>
        <v>0</v>
      </c>
      <c r="BQ231" s="588">
        <f>AND(BV$55&gt;0,SUM($E231:BP231)&lt;'Summary&amp;Assumptions'!$G$32*$B231,$D231&gt;='Summary&amp;Assumptions'!$D$17,BV$47&gt;=$D231,BV$47&lt;=EDATE($D231,'Summary&amp;Assumptions'!$G$32))*$B231+AND(BV$56&lt;'Summary&amp;Assumptions'!$J$31,BV$47&gt;=$FO231,BV$47&lt;=$FP231)*(('Summary&amp;Assumptions'!$H$25*$C231)*(1+'Summary&amp;Assumptions'!$J$29)^(BV$46-1))+AND(BV$56&lt;'Summary&amp;Assumptions'!$J$31,BV$47&gt;=$FQ231,BV$47&lt;=$FR231)*(('Summary&amp;Assumptions'!$H$25*$C231)*(1+'Summary&amp;Assumptions'!$J$29)^(BV$46-1))</f>
        <v>0</v>
      </c>
      <c r="BR231" s="588">
        <f>AND(BW$55&gt;0,SUM($E231:BQ231)&lt;'Summary&amp;Assumptions'!$G$32*$B231,$D231&gt;='Summary&amp;Assumptions'!$D$17,BW$47&gt;=$D231,BW$47&lt;=EDATE($D231,'Summary&amp;Assumptions'!$G$32))*$B231+AND(BW$56&lt;'Summary&amp;Assumptions'!$J$31,BW$47&gt;=$FO231,BW$47&lt;=$FP231)*(('Summary&amp;Assumptions'!$H$25*$C231)*(1+'Summary&amp;Assumptions'!$J$29)^(BW$46-1))+AND(BW$56&lt;'Summary&amp;Assumptions'!$J$31,BW$47&gt;=$FQ231,BW$47&lt;=$FR231)*(('Summary&amp;Assumptions'!$H$25*$C231)*(1+'Summary&amp;Assumptions'!$J$29)^(BW$46-1))</f>
        <v>0</v>
      </c>
      <c r="BS231" s="588">
        <f>AND(BX$55&gt;0,SUM($E231:BR231)&lt;'Summary&amp;Assumptions'!$G$32*$B231,$D231&gt;='Summary&amp;Assumptions'!$D$17,BX$47&gt;=$D231,BX$47&lt;=EDATE($D231,'Summary&amp;Assumptions'!$G$32))*$B231+AND(BX$56&lt;'Summary&amp;Assumptions'!$J$31,BX$47&gt;=$FO231,BX$47&lt;=$FP231)*(('Summary&amp;Assumptions'!$H$25*$C231)*(1+'Summary&amp;Assumptions'!$J$29)^(BX$46-1))+AND(BX$56&lt;'Summary&amp;Assumptions'!$J$31,BX$47&gt;=$FQ231,BX$47&lt;=$FR231)*(('Summary&amp;Assumptions'!$H$25*$C231)*(1+'Summary&amp;Assumptions'!$J$29)^(BX$46-1))</f>
        <v>0</v>
      </c>
      <c r="BT231" s="588">
        <f>AND(BY$55&gt;0,SUM($E231:BS231)&lt;'Summary&amp;Assumptions'!$G$32*$B231,$D231&gt;='Summary&amp;Assumptions'!$D$17,BY$47&gt;=$D231,BY$47&lt;=EDATE($D231,'Summary&amp;Assumptions'!$G$32))*$B231+AND(BY$56&lt;'Summary&amp;Assumptions'!$J$31,BY$47&gt;=$FO231,BY$47&lt;=$FP231)*(('Summary&amp;Assumptions'!$H$25*$C231)*(1+'Summary&amp;Assumptions'!$J$29)^(BY$46-1))+AND(BY$56&lt;'Summary&amp;Assumptions'!$J$31,BY$47&gt;=$FQ231,BY$47&lt;=$FR231)*(('Summary&amp;Assumptions'!$H$25*$C231)*(1+'Summary&amp;Assumptions'!$J$29)^(BY$46-1))</f>
        <v>0</v>
      </c>
      <c r="BU231" s="588">
        <f>AND(BZ$55&gt;0,SUM($E231:BT231)&lt;'Summary&amp;Assumptions'!$G$32*$B231,$D231&gt;='Summary&amp;Assumptions'!$D$17,BZ$47&gt;=$D231,BZ$47&lt;=EDATE($D231,'Summary&amp;Assumptions'!$G$32))*$B231+AND(BZ$56&lt;'Summary&amp;Assumptions'!$J$31,BZ$47&gt;=$FO231,BZ$47&lt;=$FP231)*(('Summary&amp;Assumptions'!$H$25*$C231)*(1+'Summary&amp;Assumptions'!$J$29)^(BZ$46-1))+AND(BZ$56&lt;'Summary&amp;Assumptions'!$J$31,BZ$47&gt;=$FQ231,BZ$47&lt;=$FR231)*(('Summary&amp;Assumptions'!$H$25*$C231)*(1+'Summary&amp;Assumptions'!$J$29)^(BZ$46-1))</f>
        <v>0</v>
      </c>
      <c r="BV231" s="588">
        <f>AND(CA$55&gt;0,SUM($E231:BU231)&lt;'Summary&amp;Assumptions'!$G$32*$B231,$D231&gt;='Summary&amp;Assumptions'!$D$17,CA$47&gt;=$D231,CA$47&lt;=EDATE($D231,'Summary&amp;Assumptions'!$G$32))*$B231+AND(CA$56&lt;'Summary&amp;Assumptions'!$J$31,CA$47&gt;=$FO231,CA$47&lt;=$FP231)*(('Summary&amp;Assumptions'!$H$25*$C231)*(1+'Summary&amp;Assumptions'!$J$29)^(CA$46-1))+AND(CA$56&lt;'Summary&amp;Assumptions'!$J$31,CA$47&gt;=$FQ231,CA$47&lt;=$FR231)*(('Summary&amp;Assumptions'!$H$25*$C231)*(1+'Summary&amp;Assumptions'!$J$29)^(CA$46-1))</f>
        <v>0</v>
      </c>
      <c r="BW231" s="588">
        <f>AND(CB$55&gt;0,SUM($E231:BV231)&lt;'Summary&amp;Assumptions'!$G$32*$B231,$D231&gt;='Summary&amp;Assumptions'!$D$17,CB$47&gt;=$D231,CB$47&lt;=EDATE($D231,'Summary&amp;Assumptions'!$G$32))*$B231+AND(CB$56&lt;'Summary&amp;Assumptions'!$J$31,CB$47&gt;=$FO231,CB$47&lt;=$FP231)*(('Summary&amp;Assumptions'!$H$25*$C231)*(1+'Summary&amp;Assumptions'!$J$29)^(CB$46-1))+AND(CB$56&lt;'Summary&amp;Assumptions'!$J$31,CB$47&gt;=$FQ231,CB$47&lt;=$FR231)*(('Summary&amp;Assumptions'!$H$25*$C231)*(1+'Summary&amp;Assumptions'!$J$29)^(CB$46-1))</f>
        <v>0</v>
      </c>
      <c r="BX231" s="588">
        <f>AND(CC$55&gt;0,SUM($E231:BW231)&lt;'Summary&amp;Assumptions'!$G$32*$B231,$D231&gt;='Summary&amp;Assumptions'!$D$17,CC$47&gt;=$D231,CC$47&lt;=EDATE($D231,'Summary&amp;Assumptions'!$G$32))*$B231+AND(CC$56&lt;'Summary&amp;Assumptions'!$J$31,CC$47&gt;=$FO231,CC$47&lt;=$FP231)*(('Summary&amp;Assumptions'!$H$25*$C231)*(1+'Summary&amp;Assumptions'!$J$29)^(CC$46-1))+AND(CC$56&lt;'Summary&amp;Assumptions'!$J$31,CC$47&gt;=$FQ231,CC$47&lt;=$FR231)*(('Summary&amp;Assumptions'!$H$25*$C231)*(1+'Summary&amp;Assumptions'!$J$29)^(CC$46-1))</f>
        <v>0</v>
      </c>
      <c r="BY231" s="588">
        <f>AND(CD$55&gt;0,SUM($E231:BX231)&lt;'Summary&amp;Assumptions'!$G$32*$B231,$D231&gt;='Summary&amp;Assumptions'!$D$17,CD$47&gt;=$D231,CD$47&lt;=EDATE($D231,'Summary&amp;Assumptions'!$G$32))*$B231+AND(CD$56&lt;'Summary&amp;Assumptions'!$J$31,CD$47&gt;=$FO231,CD$47&lt;=$FP231)*(('Summary&amp;Assumptions'!$H$25*$C231)*(1+'Summary&amp;Assumptions'!$J$29)^(CD$46-1))+AND(CD$56&lt;'Summary&amp;Assumptions'!$J$31,CD$47&gt;=$FQ231,CD$47&lt;=$FR231)*(('Summary&amp;Assumptions'!$H$25*$C231)*(1+'Summary&amp;Assumptions'!$J$29)^(CD$46-1))</f>
        <v>0</v>
      </c>
      <c r="BZ231" s="588">
        <f>AND(CE$55&gt;0,SUM($E231:BY231)&lt;'Summary&amp;Assumptions'!$G$32*$B231,$D231&gt;='Summary&amp;Assumptions'!$D$17,CE$47&gt;=$D231,CE$47&lt;=EDATE($D231,'Summary&amp;Assumptions'!$G$32))*$B231+AND(CE$56&lt;'Summary&amp;Assumptions'!$J$31,CE$47&gt;=$FO231,CE$47&lt;=$FP231)*(('Summary&amp;Assumptions'!$H$25*$C231)*(1+'Summary&amp;Assumptions'!$J$29)^(CE$46-1))+AND(CE$56&lt;'Summary&amp;Assumptions'!$J$31,CE$47&gt;=$FQ231,CE$47&lt;=$FR231)*(('Summary&amp;Assumptions'!$H$25*$C231)*(1+'Summary&amp;Assumptions'!$J$29)^(CE$46-1))</f>
        <v>0</v>
      </c>
      <c r="CA231" s="588">
        <f>AND(CF$55&gt;0,SUM($E231:BZ231)&lt;'Summary&amp;Assumptions'!$G$32*$B231,$D231&gt;='Summary&amp;Assumptions'!$D$17,CF$47&gt;=$D231,CF$47&lt;=EDATE($D231,'Summary&amp;Assumptions'!$G$32))*$B231+AND(CF$56&lt;'Summary&amp;Assumptions'!$J$31,CF$47&gt;=$FO231,CF$47&lt;=$FP231)*(('Summary&amp;Assumptions'!$H$25*$C231)*(1+'Summary&amp;Assumptions'!$J$29)^(CF$46-1))+AND(CF$56&lt;'Summary&amp;Assumptions'!$J$31,CF$47&gt;=$FQ231,CF$47&lt;=$FR231)*(('Summary&amp;Assumptions'!$H$25*$C231)*(1+'Summary&amp;Assumptions'!$J$29)^(CF$46-1))</f>
        <v>0</v>
      </c>
      <c r="CB231" s="588">
        <f>AND(CG$55&gt;0,SUM($E231:CA231)&lt;'Summary&amp;Assumptions'!$G$32*$B231,$D231&gt;='Summary&amp;Assumptions'!$D$17,CG$47&gt;=$D231,CG$47&lt;=EDATE($D231,'Summary&amp;Assumptions'!$G$32))*$B231+AND(CG$56&lt;'Summary&amp;Assumptions'!$J$31,CG$47&gt;=$FO231,CG$47&lt;=$FP231)*(('Summary&amp;Assumptions'!$H$25*$C231)*(1+'Summary&amp;Assumptions'!$J$29)^(CG$46-1))+AND(CG$56&lt;'Summary&amp;Assumptions'!$J$31,CG$47&gt;=$FQ231,CG$47&lt;=$FR231)*(('Summary&amp;Assumptions'!$H$25*$C231)*(1+'Summary&amp;Assumptions'!$J$29)^(CG$46-1))</f>
        <v>0</v>
      </c>
      <c r="CC231" s="588">
        <f>AND(CH$55&gt;0,SUM($E231:CB231)&lt;'Summary&amp;Assumptions'!$G$32*$B231,$D231&gt;='Summary&amp;Assumptions'!$D$17,CH$47&gt;=$D231,CH$47&lt;=EDATE($D231,'Summary&amp;Assumptions'!$G$32))*$B231+AND(CH$56&lt;'Summary&amp;Assumptions'!$J$31,CH$47&gt;=$FO231,CH$47&lt;=$FP231)*(('Summary&amp;Assumptions'!$H$25*$C231)*(1+'Summary&amp;Assumptions'!$J$29)^(CH$46-1))+AND(CH$56&lt;'Summary&amp;Assumptions'!$J$31,CH$47&gt;=$FQ231,CH$47&lt;=$FR231)*(('Summary&amp;Assumptions'!$H$25*$C231)*(1+'Summary&amp;Assumptions'!$J$29)^(CH$46-1))</f>
        <v>0</v>
      </c>
      <c r="CD231" s="588">
        <f>AND(CI$55&gt;0,SUM($E231:CC231)&lt;'Summary&amp;Assumptions'!$G$32*$B231,$D231&gt;='Summary&amp;Assumptions'!$D$17,CI$47&gt;=$D231,CI$47&lt;=EDATE($D231,'Summary&amp;Assumptions'!$G$32))*$B231+AND(CI$56&lt;'Summary&amp;Assumptions'!$J$31,CI$47&gt;=$FO231,CI$47&lt;=$FP231)*(('Summary&amp;Assumptions'!$H$25*$C231)*(1+'Summary&amp;Assumptions'!$J$29)^(CI$46-1))+AND(CI$56&lt;'Summary&amp;Assumptions'!$J$31,CI$47&gt;=$FQ231,CI$47&lt;=$FR231)*(('Summary&amp;Assumptions'!$H$25*$C231)*(1+'Summary&amp;Assumptions'!$J$29)^(CI$46-1))</f>
        <v>0</v>
      </c>
      <c r="CE231" s="588">
        <f>AND(CJ$55&gt;0,SUM($E231:CD231)&lt;'Summary&amp;Assumptions'!$G$32*$B231,$D231&gt;='Summary&amp;Assumptions'!$D$17,CJ$47&gt;=$D231,CJ$47&lt;=EDATE($D231,'Summary&amp;Assumptions'!$G$32))*$B231+AND(CJ$56&lt;'Summary&amp;Assumptions'!$J$31,CJ$47&gt;=$FO231,CJ$47&lt;=$FP231)*(('Summary&amp;Assumptions'!$H$25*$C231)*(1+'Summary&amp;Assumptions'!$J$29)^(CJ$46-1))+AND(CJ$56&lt;'Summary&amp;Assumptions'!$J$31,CJ$47&gt;=$FQ231,CJ$47&lt;=$FR231)*(('Summary&amp;Assumptions'!$H$25*$C231)*(1+'Summary&amp;Assumptions'!$J$29)^(CJ$46-1))</f>
        <v>0</v>
      </c>
      <c r="CF231" s="588">
        <f>AND(CK$55&gt;0,SUM($E231:CE231)&lt;'Summary&amp;Assumptions'!$G$32*$B231,$D231&gt;='Summary&amp;Assumptions'!$D$17,CK$47&gt;=$D231,CK$47&lt;=EDATE($D231,'Summary&amp;Assumptions'!$G$32))*$B231+AND(CK$56&lt;'Summary&amp;Assumptions'!$J$31,CK$47&gt;=$FO231,CK$47&lt;=$FP231)*(('Summary&amp;Assumptions'!$H$25*$C231)*(1+'Summary&amp;Assumptions'!$J$29)^(CK$46-1))+AND(CK$56&lt;'Summary&amp;Assumptions'!$J$31,CK$47&gt;=$FQ231,CK$47&lt;=$FR231)*(('Summary&amp;Assumptions'!$H$25*$C231)*(1+'Summary&amp;Assumptions'!$J$29)^(CK$46-1))</f>
        <v>0</v>
      </c>
      <c r="CG231" s="588">
        <f>AND(CL$55&gt;0,SUM($E231:CF231)&lt;'Summary&amp;Assumptions'!$G$32*$B231,$D231&gt;='Summary&amp;Assumptions'!$D$17,CL$47&gt;=$D231,CL$47&lt;=EDATE($D231,'Summary&amp;Assumptions'!$G$32))*$B231+AND(CL$56&lt;'Summary&amp;Assumptions'!$J$31,CL$47&gt;=$FO231,CL$47&lt;=$FP231)*(('Summary&amp;Assumptions'!$H$25*$C231)*(1+'Summary&amp;Assumptions'!$J$29)^(CL$46-1))+AND(CL$56&lt;'Summary&amp;Assumptions'!$J$31,CL$47&gt;=$FQ231,CL$47&lt;=$FR231)*(('Summary&amp;Assumptions'!$H$25*$C231)*(1+'Summary&amp;Assumptions'!$J$29)^(CL$46-1))</f>
        <v>0</v>
      </c>
      <c r="CH231" s="588">
        <f>AND(CM$55&gt;0,SUM($E231:CG231)&lt;'Summary&amp;Assumptions'!$G$32*$B231,$D231&gt;='Summary&amp;Assumptions'!$D$17,CM$47&gt;=$D231,CM$47&lt;=EDATE($D231,'Summary&amp;Assumptions'!$G$32))*$B231+AND(CM$56&lt;'Summary&amp;Assumptions'!$J$31,CM$47&gt;=$FO231,CM$47&lt;=$FP231)*(('Summary&amp;Assumptions'!$H$25*$C231)*(1+'Summary&amp;Assumptions'!$J$29)^(CM$46-1))+AND(CM$56&lt;'Summary&amp;Assumptions'!$J$31,CM$47&gt;=$FQ231,CM$47&lt;=$FR231)*(('Summary&amp;Assumptions'!$H$25*$C231)*(1+'Summary&amp;Assumptions'!$J$29)^(CM$46-1))</f>
        <v>0</v>
      </c>
      <c r="CI231" s="588">
        <f>AND(CN$55&gt;0,SUM($E231:CH231)&lt;'Summary&amp;Assumptions'!$G$32*$B231,$D231&gt;='Summary&amp;Assumptions'!$D$17,CN$47&gt;=$D231,CN$47&lt;=EDATE($D231,'Summary&amp;Assumptions'!$G$32))*$B231+AND(CN$56&lt;'Summary&amp;Assumptions'!$J$31,CN$47&gt;=$FO231,CN$47&lt;=$FP231)*(('Summary&amp;Assumptions'!$H$25*$C231)*(1+'Summary&amp;Assumptions'!$J$29)^(CN$46-1))+AND(CN$56&lt;'Summary&amp;Assumptions'!$J$31,CN$47&gt;=$FQ231,CN$47&lt;=$FR231)*(('Summary&amp;Assumptions'!$H$25*$C231)*(1+'Summary&amp;Assumptions'!$J$29)^(CN$46-1))</f>
        <v>0</v>
      </c>
      <c r="CJ231" s="588">
        <f>AND(CO$55&gt;0,SUM($E231:CI231)&lt;'Summary&amp;Assumptions'!$G$32*$B231,$D231&gt;='Summary&amp;Assumptions'!$D$17,CO$47&gt;=$D231,CO$47&lt;=EDATE($D231,'Summary&amp;Assumptions'!$G$32))*$B231+AND(CO$56&lt;'Summary&amp;Assumptions'!$J$31,CO$47&gt;=$FO231,CO$47&lt;=$FP231)*(('Summary&amp;Assumptions'!$H$25*$C231)*(1+'Summary&amp;Assumptions'!$J$29)^(CO$46-1))+AND(CO$56&lt;'Summary&amp;Assumptions'!$J$31,CO$47&gt;=$FQ231,CO$47&lt;=$FR231)*(('Summary&amp;Assumptions'!$H$25*$C231)*(1+'Summary&amp;Assumptions'!$J$29)^(CO$46-1))</f>
        <v>0</v>
      </c>
      <c r="CK231" s="588">
        <f>AND(CP$55&gt;0,SUM($E231:CJ231)&lt;'Summary&amp;Assumptions'!$G$32*$B231,$D231&gt;='Summary&amp;Assumptions'!$D$17,CP$47&gt;=$D231,CP$47&lt;=EDATE($D231,'Summary&amp;Assumptions'!$G$32))*$B231+AND(CP$56&lt;'Summary&amp;Assumptions'!$J$31,CP$47&gt;=$FO231,CP$47&lt;=$FP231)*(('Summary&amp;Assumptions'!$H$25*$C231)*(1+'Summary&amp;Assumptions'!$J$29)^(CP$46-1))+AND(CP$56&lt;'Summary&amp;Assumptions'!$J$31,CP$47&gt;=$FQ231,CP$47&lt;=$FR231)*(('Summary&amp;Assumptions'!$H$25*$C231)*(1+'Summary&amp;Assumptions'!$J$29)^(CP$46-1))</f>
        <v>0</v>
      </c>
      <c r="CL231" s="588">
        <f>AND(CQ$55&gt;0,SUM($E231:CK231)&lt;'Summary&amp;Assumptions'!$G$32*$B231,$D231&gt;='Summary&amp;Assumptions'!$D$17,CQ$47&gt;=$D231,CQ$47&lt;=EDATE($D231,'Summary&amp;Assumptions'!$G$32))*$B231+AND(CQ$56&lt;'Summary&amp;Assumptions'!$J$31,CQ$47&gt;=$FO231,CQ$47&lt;=$FP231)*(('Summary&amp;Assumptions'!$H$25*$C231)*(1+'Summary&amp;Assumptions'!$J$29)^(CQ$46-1))+AND(CQ$56&lt;'Summary&amp;Assumptions'!$J$31,CQ$47&gt;=$FQ231,CQ$47&lt;=$FR231)*(('Summary&amp;Assumptions'!$H$25*$C231)*(1+'Summary&amp;Assumptions'!$J$29)^(CQ$46-1))</f>
        <v>0</v>
      </c>
      <c r="CM231" s="588">
        <f>AND(CR$55&gt;0,SUM($E231:CL231)&lt;'Summary&amp;Assumptions'!$G$32*$B231,$D231&gt;='Summary&amp;Assumptions'!$D$17,CR$47&gt;=$D231,CR$47&lt;=EDATE($D231,'Summary&amp;Assumptions'!$G$32))*$B231+AND(CR$56&lt;'Summary&amp;Assumptions'!$J$31,CR$47&gt;=$FO231,CR$47&lt;=$FP231)*(('Summary&amp;Assumptions'!$H$25*$C231)*(1+'Summary&amp;Assumptions'!$J$29)^(CR$46-1))+AND(CR$56&lt;'Summary&amp;Assumptions'!$J$31,CR$47&gt;=$FQ231,CR$47&lt;=$FR231)*(('Summary&amp;Assumptions'!$H$25*$C231)*(1+'Summary&amp;Assumptions'!$J$29)^(CR$46-1))</f>
        <v>0</v>
      </c>
      <c r="CN231" s="588">
        <f>AND(CS$55&gt;0,SUM($E231:CM231)&lt;'Summary&amp;Assumptions'!$G$32*$B231,$D231&gt;='Summary&amp;Assumptions'!$D$17,CS$47&gt;=$D231,CS$47&lt;=EDATE($D231,'Summary&amp;Assumptions'!$G$32))*$B231+AND(CS$56&lt;'Summary&amp;Assumptions'!$J$31,CS$47&gt;=$FO231,CS$47&lt;=$FP231)*(('Summary&amp;Assumptions'!$H$25*$C231)*(1+'Summary&amp;Assumptions'!$J$29)^(CS$46-1))+AND(CS$56&lt;'Summary&amp;Assumptions'!$J$31,CS$47&gt;=$FQ231,CS$47&lt;=$FR231)*(('Summary&amp;Assumptions'!$H$25*$C231)*(1+'Summary&amp;Assumptions'!$J$29)^(CS$46-1))</f>
        <v>0</v>
      </c>
      <c r="CO231" s="588">
        <f>AND(CT$55&gt;0,SUM($E231:CN231)&lt;'Summary&amp;Assumptions'!$G$32*$B231,$D231&gt;='Summary&amp;Assumptions'!$D$17,CT$47&gt;=$D231,CT$47&lt;=EDATE($D231,'Summary&amp;Assumptions'!$G$32))*$B231+AND(CT$56&lt;'Summary&amp;Assumptions'!$J$31,CT$47&gt;=$FO231,CT$47&lt;=$FP231)*(('Summary&amp;Assumptions'!$H$25*$C231)*(1+'Summary&amp;Assumptions'!$J$29)^(CT$46-1))+AND(CT$56&lt;'Summary&amp;Assumptions'!$J$31,CT$47&gt;=$FQ231,CT$47&lt;=$FR231)*(('Summary&amp;Assumptions'!$H$25*$C231)*(1+'Summary&amp;Assumptions'!$J$29)^(CT$46-1))</f>
        <v>0</v>
      </c>
      <c r="CP231" s="588">
        <f>AND(CU$55&gt;0,SUM($E231:CO231)&lt;'Summary&amp;Assumptions'!$G$32*$B231,$D231&gt;='Summary&amp;Assumptions'!$D$17,CU$47&gt;=$D231,CU$47&lt;=EDATE($D231,'Summary&amp;Assumptions'!$G$32))*$B231+AND(CU$56&lt;'Summary&amp;Assumptions'!$J$31,CU$47&gt;=$FO231,CU$47&lt;=$FP231)*(('Summary&amp;Assumptions'!$H$25*$C231)*(1+'Summary&amp;Assumptions'!$J$29)^(CU$46-1))+AND(CU$56&lt;'Summary&amp;Assumptions'!$J$31,CU$47&gt;=$FQ231,CU$47&lt;=$FR231)*(('Summary&amp;Assumptions'!$H$25*$C231)*(1+'Summary&amp;Assumptions'!$J$29)^(CU$46-1))</f>
        <v>0</v>
      </c>
      <c r="CQ231" s="588">
        <f>AND(CV$55&gt;0,SUM($E231:CP231)&lt;'Summary&amp;Assumptions'!$G$32*$B231,$D231&gt;='Summary&amp;Assumptions'!$D$17,CV$47&gt;=$D231,CV$47&lt;=EDATE($D231,'Summary&amp;Assumptions'!$G$32))*$B231+AND(CV$56&lt;'Summary&amp;Assumptions'!$J$31,CV$47&gt;=$FO231,CV$47&lt;=$FP231)*(('Summary&amp;Assumptions'!$H$25*$C231)*(1+'Summary&amp;Assumptions'!$J$29)^(CV$46-1))+AND(CV$56&lt;'Summary&amp;Assumptions'!$J$31,CV$47&gt;=$FQ231,CV$47&lt;=$FR231)*(('Summary&amp;Assumptions'!$H$25*$C231)*(1+'Summary&amp;Assumptions'!$J$29)^(CV$46-1))</f>
        <v>0</v>
      </c>
      <c r="CR231" s="588">
        <f>AND(CW$55&gt;0,SUM($E231:CQ231)&lt;'Summary&amp;Assumptions'!$G$32*$B231,$D231&gt;='Summary&amp;Assumptions'!$D$17,CW$47&gt;=$D231,CW$47&lt;=EDATE($D231,'Summary&amp;Assumptions'!$G$32))*$B231+AND(CW$56&lt;'Summary&amp;Assumptions'!$J$31,CW$47&gt;=$FO231,CW$47&lt;=$FP231)*(('Summary&amp;Assumptions'!$H$25*$C231)*(1+'Summary&amp;Assumptions'!$J$29)^(CW$46-1))+AND(CW$56&lt;'Summary&amp;Assumptions'!$J$31,CW$47&gt;=$FQ231,CW$47&lt;=$FR231)*(('Summary&amp;Assumptions'!$H$25*$C231)*(1+'Summary&amp;Assumptions'!$J$29)^(CW$46-1))</f>
        <v>0</v>
      </c>
      <c r="CS231" s="588">
        <f>AND(CX$55&gt;0,SUM($E231:CR231)&lt;'Summary&amp;Assumptions'!$G$32*$B231,$D231&gt;='Summary&amp;Assumptions'!$D$17,CX$47&gt;=$D231,CX$47&lt;=EDATE($D231,'Summary&amp;Assumptions'!$G$32))*$B231+AND(CX$56&lt;'Summary&amp;Assumptions'!$J$31,CX$47&gt;=$FO231,CX$47&lt;=$FP231)*(('Summary&amp;Assumptions'!$H$25*$C231)*(1+'Summary&amp;Assumptions'!$J$29)^(CX$46-1))+AND(CX$56&lt;'Summary&amp;Assumptions'!$J$31,CX$47&gt;=$FQ231,CX$47&lt;=$FR231)*(('Summary&amp;Assumptions'!$H$25*$C231)*(1+'Summary&amp;Assumptions'!$J$29)^(CX$46-1))</f>
        <v>0</v>
      </c>
      <c r="CT231" s="588">
        <f>AND(CY$55&gt;0,SUM($E231:CS231)&lt;'Summary&amp;Assumptions'!$G$32*$B231,$D231&gt;='Summary&amp;Assumptions'!$D$17,CY$47&gt;=$D231,CY$47&lt;=EDATE($D231,'Summary&amp;Assumptions'!$G$32))*$B231+AND(CY$56&lt;'Summary&amp;Assumptions'!$J$31,CY$47&gt;=$FO231,CY$47&lt;=$FP231)*(('Summary&amp;Assumptions'!$H$25*$C231)*(1+'Summary&amp;Assumptions'!$J$29)^(CY$46-1))+AND(CY$56&lt;'Summary&amp;Assumptions'!$J$31,CY$47&gt;=$FQ231,CY$47&lt;=$FR231)*(('Summary&amp;Assumptions'!$H$25*$C231)*(1+'Summary&amp;Assumptions'!$J$29)^(CY$46-1))</f>
        <v>0</v>
      </c>
      <c r="CU231" s="588">
        <f>AND(CZ$55&gt;0,SUM($E231:CT231)&lt;'Summary&amp;Assumptions'!$G$32*$B231,$D231&gt;='Summary&amp;Assumptions'!$D$17,CZ$47&gt;=$D231,CZ$47&lt;=EDATE($D231,'Summary&amp;Assumptions'!$G$32))*$B231+AND(CZ$56&lt;'Summary&amp;Assumptions'!$J$31,CZ$47&gt;=$FO231,CZ$47&lt;=$FP231)*(('Summary&amp;Assumptions'!$H$25*$C231)*(1+'Summary&amp;Assumptions'!$J$29)^(CZ$46-1))+AND(CZ$56&lt;'Summary&amp;Assumptions'!$J$31,CZ$47&gt;=$FQ231,CZ$47&lt;=$FR231)*(('Summary&amp;Assumptions'!$H$25*$C231)*(1+'Summary&amp;Assumptions'!$J$29)^(CZ$46-1))</f>
        <v>0</v>
      </c>
      <c r="CV231" s="588">
        <f>AND(DA$55&gt;0,SUM($E231:CU231)&lt;'Summary&amp;Assumptions'!$G$32*$B231,$D231&gt;='Summary&amp;Assumptions'!$D$17,DA$47&gt;=$D231,DA$47&lt;=EDATE($D231,'Summary&amp;Assumptions'!$G$32))*$B231+AND(DA$56&lt;'Summary&amp;Assumptions'!$J$31,DA$47&gt;=$FO231,DA$47&lt;=$FP231)*(('Summary&amp;Assumptions'!$H$25*$C231)*(1+'Summary&amp;Assumptions'!$J$29)^(DA$46-1))+AND(DA$56&lt;'Summary&amp;Assumptions'!$J$31,DA$47&gt;=$FQ231,DA$47&lt;=$FR231)*(('Summary&amp;Assumptions'!$H$25*$C231)*(1+'Summary&amp;Assumptions'!$J$29)^(DA$46-1))</f>
        <v>0</v>
      </c>
      <c r="CW231" s="588">
        <f>AND(DB$55&gt;0,SUM($E231:CV231)&lt;'Summary&amp;Assumptions'!$G$32*$B231,$D231&gt;='Summary&amp;Assumptions'!$D$17,DB$47&gt;=$D231,DB$47&lt;=EDATE($D231,'Summary&amp;Assumptions'!$G$32))*$B231+AND(DB$56&lt;'Summary&amp;Assumptions'!$J$31,DB$47&gt;=$FO231,DB$47&lt;=$FP231)*(('Summary&amp;Assumptions'!$H$25*$C231)*(1+'Summary&amp;Assumptions'!$J$29)^(DB$46-1))+AND(DB$56&lt;'Summary&amp;Assumptions'!$J$31,DB$47&gt;=$FQ231,DB$47&lt;=$FR231)*(('Summary&amp;Assumptions'!$H$25*$C231)*(1+'Summary&amp;Assumptions'!$J$29)^(DB$46-1))</f>
        <v>0</v>
      </c>
      <c r="CX231" s="588">
        <f>AND(DC$55&gt;0,SUM($E231:CW231)&lt;'Summary&amp;Assumptions'!$G$32*$B231,$D231&gt;='Summary&amp;Assumptions'!$D$17,DC$47&gt;=$D231,DC$47&lt;=EDATE($D231,'Summary&amp;Assumptions'!$G$32))*$B231+AND(DC$56&lt;'Summary&amp;Assumptions'!$J$31,DC$47&gt;=$FO231,DC$47&lt;=$FP231)*(('Summary&amp;Assumptions'!$H$25*$C231)*(1+'Summary&amp;Assumptions'!$J$29)^(DC$46-1))+AND(DC$56&lt;'Summary&amp;Assumptions'!$J$31,DC$47&gt;=$FQ231,DC$47&lt;=$FR231)*(('Summary&amp;Assumptions'!$H$25*$C231)*(1+'Summary&amp;Assumptions'!$J$29)^(DC$46-1))</f>
        <v>0</v>
      </c>
      <c r="CY231" s="588">
        <f>AND(DD$55&gt;0,SUM($E231:CX231)&lt;'Summary&amp;Assumptions'!$G$32*$B231,$D231&gt;='Summary&amp;Assumptions'!$D$17,DD$47&gt;=$D231,DD$47&lt;=EDATE($D231,'Summary&amp;Assumptions'!$G$32))*$B231+AND(DD$56&lt;'Summary&amp;Assumptions'!$J$31,DD$47&gt;=$FO231,DD$47&lt;=$FP231)*(('Summary&amp;Assumptions'!$H$25*$C231)*(1+'Summary&amp;Assumptions'!$J$29)^(DD$46-1))+AND(DD$56&lt;'Summary&amp;Assumptions'!$J$31,DD$47&gt;=$FQ231,DD$47&lt;=$FR231)*(('Summary&amp;Assumptions'!$H$25*$C231)*(1+'Summary&amp;Assumptions'!$J$29)^(DD$46-1))</f>
        <v>0</v>
      </c>
      <c r="CZ231" s="588">
        <f>AND(DE$55&gt;0,SUM($E231:CY231)&lt;'Summary&amp;Assumptions'!$G$32*$B231,$D231&gt;='Summary&amp;Assumptions'!$D$17,DE$47&gt;=$D231,DE$47&lt;=EDATE($D231,'Summary&amp;Assumptions'!$G$32))*$B231+AND(DE$56&lt;'Summary&amp;Assumptions'!$J$31,DE$47&gt;=$FO231,DE$47&lt;=$FP231)*(('Summary&amp;Assumptions'!$H$25*$C231)*(1+'Summary&amp;Assumptions'!$J$29)^(DE$46-1))+AND(DE$56&lt;'Summary&amp;Assumptions'!$J$31,DE$47&gt;=$FQ231,DE$47&lt;=$FR231)*(('Summary&amp;Assumptions'!$H$25*$C231)*(1+'Summary&amp;Assumptions'!$J$29)^(DE$46-1))</f>
        <v>0</v>
      </c>
      <c r="DA231" s="588">
        <f>AND(DF$55&gt;0,SUM($E231:CZ231)&lt;'Summary&amp;Assumptions'!$G$32*$B231,$D231&gt;='Summary&amp;Assumptions'!$D$17,DF$47&gt;=$D231,DF$47&lt;=EDATE($D231,'Summary&amp;Assumptions'!$G$32))*$B231+AND(DF$56&lt;'Summary&amp;Assumptions'!$J$31,DF$47&gt;=$FO231,DF$47&lt;=$FP231)*(('Summary&amp;Assumptions'!$H$25*$C231)*(1+'Summary&amp;Assumptions'!$J$29)^(DF$46-1))+AND(DF$56&lt;'Summary&amp;Assumptions'!$J$31,DF$47&gt;=$FQ231,DF$47&lt;=$FR231)*(('Summary&amp;Assumptions'!$H$25*$C231)*(1+'Summary&amp;Assumptions'!$J$29)^(DF$46-1))</f>
        <v>0</v>
      </c>
      <c r="DB231" s="588">
        <f>AND(DG$55&gt;0,SUM($E231:DA231)&lt;'Summary&amp;Assumptions'!$G$32*$B231,$D231&gt;='Summary&amp;Assumptions'!$D$17,DG$47&gt;=$D231,DG$47&lt;=EDATE($D231,'Summary&amp;Assumptions'!$G$32))*$B231+AND(DG$56&lt;'Summary&amp;Assumptions'!$J$31,DG$47&gt;=$FO231,DG$47&lt;=$FP231)*(('Summary&amp;Assumptions'!$H$25*$C231)*(1+'Summary&amp;Assumptions'!$J$29)^(DG$46-1))+AND(DG$56&lt;'Summary&amp;Assumptions'!$J$31,DG$47&gt;=$FQ231,DG$47&lt;=$FR231)*(('Summary&amp;Assumptions'!$H$25*$C231)*(1+'Summary&amp;Assumptions'!$J$29)^(DG$46-1))</f>
        <v>0</v>
      </c>
      <c r="DC231" s="588">
        <f>AND(DH$55&gt;0,SUM($E231:DB231)&lt;'Summary&amp;Assumptions'!$G$32*$B231,$D231&gt;='Summary&amp;Assumptions'!$D$17,DH$47&gt;=$D231,DH$47&lt;=EDATE($D231,'Summary&amp;Assumptions'!$G$32))*$B231+AND(DH$56&lt;'Summary&amp;Assumptions'!$J$31,DH$47&gt;=$FO231,DH$47&lt;=$FP231)*(('Summary&amp;Assumptions'!$H$25*$C231)*(1+'Summary&amp;Assumptions'!$J$29)^(DH$46-1))+AND(DH$56&lt;'Summary&amp;Assumptions'!$J$31,DH$47&gt;=$FQ231,DH$47&lt;=$FR231)*(('Summary&amp;Assumptions'!$H$25*$C231)*(1+'Summary&amp;Assumptions'!$J$29)^(DH$46-1))</f>
        <v>0</v>
      </c>
      <c r="DD231" s="588">
        <f>AND(DI$55&gt;0,SUM($E231:DC231)&lt;'Summary&amp;Assumptions'!$G$32*$B231,$D231&gt;='Summary&amp;Assumptions'!$D$17,DI$47&gt;=$D231,DI$47&lt;=EDATE($D231,'Summary&amp;Assumptions'!$G$32))*$B231+AND(DI$56&lt;'Summary&amp;Assumptions'!$J$31,DI$47&gt;=$FO231,DI$47&lt;=$FP231)*(('Summary&amp;Assumptions'!$H$25*$C231)*(1+'Summary&amp;Assumptions'!$J$29)^(DI$46-1))+AND(DI$56&lt;'Summary&amp;Assumptions'!$J$31,DI$47&gt;=$FQ231,DI$47&lt;=$FR231)*(('Summary&amp;Assumptions'!$H$25*$C231)*(1+'Summary&amp;Assumptions'!$J$29)^(DI$46-1))</f>
        <v>0</v>
      </c>
      <c r="DE231" s="588">
        <f>AND(DJ$55&gt;0,SUM($E231:DD231)&lt;'Summary&amp;Assumptions'!$G$32*$B231,$D231&gt;='Summary&amp;Assumptions'!$D$17,DJ$47&gt;=$D231,DJ$47&lt;=EDATE($D231,'Summary&amp;Assumptions'!$G$32))*$B231+AND(DJ$56&lt;'Summary&amp;Assumptions'!$J$31,DJ$47&gt;=$FO231,DJ$47&lt;=$FP231)*(('Summary&amp;Assumptions'!$H$25*$C231)*(1+'Summary&amp;Assumptions'!$J$29)^(DJ$46-1))+AND(DJ$56&lt;'Summary&amp;Assumptions'!$J$31,DJ$47&gt;=$FQ231,DJ$47&lt;=$FR231)*(('Summary&amp;Assumptions'!$H$25*$C231)*(1+'Summary&amp;Assumptions'!$J$29)^(DJ$46-1))</f>
        <v>0</v>
      </c>
      <c r="DF231" s="588">
        <f>AND(DK$55&gt;0,SUM($E231:DE231)&lt;'Summary&amp;Assumptions'!$G$32*$B231,$D231&gt;='Summary&amp;Assumptions'!$D$17,DK$47&gt;=$D231,DK$47&lt;=EDATE($D231,'Summary&amp;Assumptions'!$G$32))*$B231+AND(DK$56&lt;'Summary&amp;Assumptions'!$J$31,DK$47&gt;=$FO231,DK$47&lt;=$FP231)*(('Summary&amp;Assumptions'!$H$25*$C231)*(1+'Summary&amp;Assumptions'!$J$29)^(DK$46-1))+AND(DK$56&lt;'Summary&amp;Assumptions'!$J$31,DK$47&gt;=$FQ231,DK$47&lt;=$FR231)*(('Summary&amp;Assumptions'!$H$25*$C231)*(1+'Summary&amp;Assumptions'!$J$29)^(DK$46-1))</f>
        <v>0</v>
      </c>
      <c r="DG231" s="588">
        <f>AND(DL$55&gt;0,SUM($E231:DF231)&lt;'Summary&amp;Assumptions'!$G$32*$B231,$D231&gt;='Summary&amp;Assumptions'!$D$17,DL$47&gt;=$D231,DL$47&lt;=EDATE($D231,'Summary&amp;Assumptions'!$G$32))*$B231+AND(DL$56&lt;'Summary&amp;Assumptions'!$J$31,DL$47&gt;=$FO231,DL$47&lt;=$FP231)*(('Summary&amp;Assumptions'!$H$25*$C231)*(1+'Summary&amp;Assumptions'!$J$29)^(DL$46-1))+AND(DL$56&lt;'Summary&amp;Assumptions'!$J$31,DL$47&gt;=$FQ231,DL$47&lt;=$FR231)*(('Summary&amp;Assumptions'!$H$25*$C231)*(1+'Summary&amp;Assumptions'!$J$29)^(DL$46-1))</f>
        <v>0</v>
      </c>
      <c r="DH231" s="588">
        <f>AND(DM$55&gt;0,SUM($E231:DG231)&lt;'Summary&amp;Assumptions'!$G$32*$B231,$D231&gt;='Summary&amp;Assumptions'!$D$17,DM$47&gt;=$D231,DM$47&lt;=EDATE($D231,'Summary&amp;Assumptions'!$G$32))*$B231+AND(DM$56&lt;'Summary&amp;Assumptions'!$J$31,DM$47&gt;=$FO231,DM$47&lt;=$FP231)*(('Summary&amp;Assumptions'!$H$25*$C231)*(1+'Summary&amp;Assumptions'!$J$29)^(DM$46-1))+AND(DM$56&lt;'Summary&amp;Assumptions'!$J$31,DM$47&gt;=$FQ231,DM$47&lt;=$FR231)*(('Summary&amp;Assumptions'!$H$25*$C231)*(1+'Summary&amp;Assumptions'!$J$29)^(DM$46-1))</f>
        <v>0</v>
      </c>
      <c r="DI231" s="588">
        <f>AND(DN$55&gt;0,SUM($E231:DH231)&lt;'Summary&amp;Assumptions'!$G$32*$B231,$D231&gt;='Summary&amp;Assumptions'!$D$17,DN$47&gt;=$D231,DN$47&lt;=EDATE($D231,'Summary&amp;Assumptions'!$G$32))*$B231+AND(DN$56&lt;'Summary&amp;Assumptions'!$J$31,DN$47&gt;=$FO231,DN$47&lt;=$FP231)*(('Summary&amp;Assumptions'!$H$25*$C231)*(1+'Summary&amp;Assumptions'!$J$29)^(DN$46-1))+AND(DN$56&lt;'Summary&amp;Assumptions'!$J$31,DN$47&gt;=$FQ231,DN$47&lt;=$FR231)*(('Summary&amp;Assumptions'!$H$25*$C231)*(1+'Summary&amp;Assumptions'!$J$29)^(DN$46-1))</f>
        <v>0</v>
      </c>
      <c r="DJ231" s="588">
        <f>AND(DO$55&gt;0,SUM($E231:DI231)&lt;'Summary&amp;Assumptions'!$G$32*$B231,$D231&gt;='Summary&amp;Assumptions'!$D$17,DO$47&gt;=$D231,DO$47&lt;=EDATE($D231,'Summary&amp;Assumptions'!$G$32))*$B231+AND(DO$56&lt;'Summary&amp;Assumptions'!$J$31,DO$47&gt;=$FO231,DO$47&lt;=$FP231)*(('Summary&amp;Assumptions'!$H$25*$C231)*(1+'Summary&amp;Assumptions'!$J$29)^(DO$46-1))+AND(DO$56&lt;'Summary&amp;Assumptions'!$J$31,DO$47&gt;=$FQ231,DO$47&lt;=$FR231)*(('Summary&amp;Assumptions'!$H$25*$C231)*(1+'Summary&amp;Assumptions'!$J$29)^(DO$46-1))</f>
        <v>0</v>
      </c>
      <c r="DK231" s="588">
        <f>AND(DP$55&gt;0,SUM($E231:DJ231)&lt;'Summary&amp;Assumptions'!$G$32*$B231,$D231&gt;='Summary&amp;Assumptions'!$D$17,DP$47&gt;=$D231,DP$47&lt;=EDATE($D231,'Summary&amp;Assumptions'!$G$32))*$B231+AND(DP$56&lt;'Summary&amp;Assumptions'!$J$31,DP$47&gt;=$FO231,DP$47&lt;=$FP231)*(('Summary&amp;Assumptions'!$H$25*$C231)*(1+'Summary&amp;Assumptions'!$J$29)^(DP$46-1))+AND(DP$56&lt;'Summary&amp;Assumptions'!$J$31,DP$47&gt;=$FQ231,DP$47&lt;=$FR231)*(('Summary&amp;Assumptions'!$H$25*$C231)*(1+'Summary&amp;Assumptions'!$J$29)^(DP$46-1))</f>
        <v>0</v>
      </c>
      <c r="DL231" s="588">
        <f>AND(DQ$55&gt;0,SUM($E231:DK231)&lt;'Summary&amp;Assumptions'!$G$32*$B231,$D231&gt;='Summary&amp;Assumptions'!$D$17,DQ$47&gt;=$D231,DQ$47&lt;=EDATE($D231,'Summary&amp;Assumptions'!$G$32))*$B231+AND(DQ$56&lt;'Summary&amp;Assumptions'!$J$31,DQ$47&gt;=$FO231,DQ$47&lt;=$FP231)*(('Summary&amp;Assumptions'!$H$25*$C231)*(1+'Summary&amp;Assumptions'!$J$29)^(DQ$46-1))+AND(DQ$56&lt;'Summary&amp;Assumptions'!$J$31,DQ$47&gt;=$FQ231,DQ$47&lt;=$FR231)*(('Summary&amp;Assumptions'!$H$25*$C231)*(1+'Summary&amp;Assumptions'!$J$29)^(DQ$46-1))</f>
        <v>0</v>
      </c>
      <c r="DM231" s="588">
        <f>AND(DR$55&gt;0,SUM($E231:DL231)&lt;'Summary&amp;Assumptions'!$G$32*$B231,$D231&gt;='Summary&amp;Assumptions'!$D$17,DR$47&gt;=$D231,DR$47&lt;=EDATE($D231,'Summary&amp;Assumptions'!$G$32))*$B231+AND(DR$56&lt;'Summary&amp;Assumptions'!$J$31,DR$47&gt;=$FO231,DR$47&lt;=$FP231)*(('Summary&amp;Assumptions'!$H$25*$C231)*(1+'Summary&amp;Assumptions'!$J$29)^(DR$46-1))+AND(DR$56&lt;'Summary&amp;Assumptions'!$J$31,DR$47&gt;=$FQ231,DR$47&lt;=$FR231)*(('Summary&amp;Assumptions'!$H$25*$C231)*(1+'Summary&amp;Assumptions'!$J$29)^(DR$46-1))</f>
        <v>0</v>
      </c>
      <c r="DN231" s="588">
        <f>AND(DS$55&gt;0,SUM($E231:DM231)&lt;'Summary&amp;Assumptions'!$G$32*$B231,$D231&gt;='Summary&amp;Assumptions'!$D$17,DS$47&gt;=$D231,DS$47&lt;=EDATE($D231,'Summary&amp;Assumptions'!$G$32))*$B231+AND(DS$56&lt;'Summary&amp;Assumptions'!$J$31,DS$47&gt;=$FO231,DS$47&lt;=$FP231)*(('Summary&amp;Assumptions'!$H$25*$C231)*(1+'Summary&amp;Assumptions'!$J$29)^(DS$46-1))+AND(DS$56&lt;'Summary&amp;Assumptions'!$J$31,DS$47&gt;=$FQ231,DS$47&lt;=$FR231)*(('Summary&amp;Assumptions'!$H$25*$C231)*(1+'Summary&amp;Assumptions'!$J$29)^(DS$46-1))</f>
        <v>0</v>
      </c>
      <c r="DO231" s="588">
        <f>AND(DT$55&gt;0,SUM($E231:DN231)&lt;'Summary&amp;Assumptions'!$G$32*$B231,$D231&gt;='Summary&amp;Assumptions'!$D$17,DT$47&gt;=$D231,DT$47&lt;=EDATE($D231,'Summary&amp;Assumptions'!$G$32))*$B231+AND(DT$56&lt;'Summary&amp;Assumptions'!$J$31,DT$47&gt;=$FO231,DT$47&lt;=$FP231)*(('Summary&amp;Assumptions'!$H$25*$C231)*(1+'Summary&amp;Assumptions'!$J$29)^(DT$46-1))+AND(DT$56&lt;'Summary&amp;Assumptions'!$J$31,DT$47&gt;=$FQ231,DT$47&lt;=$FR231)*(('Summary&amp;Assumptions'!$H$25*$C231)*(1+'Summary&amp;Assumptions'!$J$29)^(DT$46-1))</f>
        <v>0</v>
      </c>
      <c r="DP231" s="588">
        <f>AND(DU$55&gt;0,SUM($E231:DO231)&lt;'Summary&amp;Assumptions'!$G$32*$B231,$D231&gt;='Summary&amp;Assumptions'!$D$17,DU$47&gt;=$D231,DU$47&lt;=EDATE($D231,'Summary&amp;Assumptions'!$G$32))*$B231+AND(DU$56&lt;'Summary&amp;Assumptions'!$J$31,DU$47&gt;=$FO231,DU$47&lt;=$FP231)*(('Summary&amp;Assumptions'!$H$25*$C231)*(1+'Summary&amp;Assumptions'!$J$29)^(DU$46-1))+AND(DU$56&lt;'Summary&amp;Assumptions'!$J$31,DU$47&gt;=$FQ231,DU$47&lt;=$FR231)*(('Summary&amp;Assumptions'!$H$25*$C231)*(1+'Summary&amp;Assumptions'!$J$29)^(DU$46-1))</f>
        <v>0</v>
      </c>
      <c r="DQ231" s="588">
        <f>AND(DV$55&gt;0,SUM($E231:DP231)&lt;'Summary&amp;Assumptions'!$G$32*$B231,$D231&gt;='Summary&amp;Assumptions'!$D$17,DV$47&gt;=$D231,DV$47&lt;=EDATE($D231,'Summary&amp;Assumptions'!$G$32))*$B231+AND(DV$56&lt;'Summary&amp;Assumptions'!$J$31,DV$47&gt;=$FO231,DV$47&lt;=$FP231)*(('Summary&amp;Assumptions'!$H$25*$C231)*(1+'Summary&amp;Assumptions'!$J$29)^(DV$46-1))+AND(DV$56&lt;'Summary&amp;Assumptions'!$J$31,DV$47&gt;=$FQ231,DV$47&lt;=$FR231)*(('Summary&amp;Assumptions'!$H$25*$C231)*(1+'Summary&amp;Assumptions'!$J$29)^(DV$46-1))</f>
        <v>0</v>
      </c>
      <c r="DR231" s="588">
        <f>AND(DW$55&gt;0,SUM($E231:DQ231)&lt;'Summary&amp;Assumptions'!$G$32*$B231,$D231&gt;='Summary&amp;Assumptions'!$D$17,DW$47&gt;=$D231,DW$47&lt;=EDATE($D231,'Summary&amp;Assumptions'!$G$32))*$B231+AND(DW$56&lt;'Summary&amp;Assumptions'!$J$31,DW$47&gt;=$FO231,DW$47&lt;=$FP231)*(('Summary&amp;Assumptions'!$H$25*$C231)*(1+'Summary&amp;Assumptions'!$J$29)^(DW$46-1))+AND(DW$56&lt;'Summary&amp;Assumptions'!$J$31,DW$47&gt;=$FQ231,DW$47&lt;=$FR231)*(('Summary&amp;Assumptions'!$H$25*$C231)*(1+'Summary&amp;Assumptions'!$J$29)^(DW$46-1))</f>
        <v>0</v>
      </c>
      <c r="DS231" s="588">
        <f>AND(DX$55&gt;0,SUM($E231:DR231)&lt;'Summary&amp;Assumptions'!$G$32*$B231,$D231&gt;='Summary&amp;Assumptions'!$D$17,DX$47&gt;=$D231,DX$47&lt;=EDATE($D231,'Summary&amp;Assumptions'!$G$32))*$B231+AND(DX$56&lt;'Summary&amp;Assumptions'!$J$31,DX$47&gt;=$FO231,DX$47&lt;=$FP231)*(('Summary&amp;Assumptions'!$H$25*$C231)*(1+'Summary&amp;Assumptions'!$J$29)^(DX$46-1))+AND(DX$56&lt;'Summary&amp;Assumptions'!$J$31,DX$47&gt;=$FQ231,DX$47&lt;=$FR231)*(('Summary&amp;Assumptions'!$H$25*$C231)*(1+'Summary&amp;Assumptions'!$J$29)^(DX$46-1))</f>
        <v>0</v>
      </c>
      <c r="DT231" s="588">
        <f>AND(DY$55&gt;0,SUM($E231:DS231)&lt;'Summary&amp;Assumptions'!$G$32*$B231,$D231&gt;='Summary&amp;Assumptions'!$D$17,DY$47&gt;=$D231,DY$47&lt;=EDATE($D231,'Summary&amp;Assumptions'!$G$32))*$B231+AND(DY$56&lt;'Summary&amp;Assumptions'!$J$31,DY$47&gt;=$FO231,DY$47&lt;=$FP231)*(('Summary&amp;Assumptions'!$H$25*$C231)*(1+'Summary&amp;Assumptions'!$J$29)^(DY$46-1))+AND(DY$56&lt;'Summary&amp;Assumptions'!$J$31,DY$47&gt;=$FQ231,DY$47&lt;=$FR231)*(('Summary&amp;Assumptions'!$H$25*$C231)*(1+'Summary&amp;Assumptions'!$J$29)^(DY$46-1))</f>
        <v>0</v>
      </c>
      <c r="DU231" s="588">
        <f>AND(DZ$55&gt;0,SUM($E231:DT231)&lt;'Summary&amp;Assumptions'!$G$32*$B231,$D231&gt;='Summary&amp;Assumptions'!$D$17,DZ$47&gt;=$D231,DZ$47&lt;=EDATE($D231,'Summary&amp;Assumptions'!$G$32))*$B231+AND(DZ$56&lt;'Summary&amp;Assumptions'!$J$31,DZ$47&gt;=$FO231,DZ$47&lt;=$FP231)*(('Summary&amp;Assumptions'!$H$25*$C231)*(1+'Summary&amp;Assumptions'!$J$29)^(DZ$46-1))+AND(DZ$56&lt;'Summary&amp;Assumptions'!$J$31,DZ$47&gt;=$FQ231,DZ$47&lt;=$FR231)*(('Summary&amp;Assumptions'!$H$25*$C231)*(1+'Summary&amp;Assumptions'!$J$29)^(DZ$46-1))</f>
        <v>0</v>
      </c>
      <c r="DV231" s="588">
        <f>AND(EA$55&gt;0,SUM($E231:DU231)&lt;'Summary&amp;Assumptions'!$G$32*$B231,$D231&gt;='Summary&amp;Assumptions'!$D$17,EA$47&gt;=$D231,EA$47&lt;=EDATE($D231,'Summary&amp;Assumptions'!$G$32))*$B231+AND(EA$56&lt;'Summary&amp;Assumptions'!$J$31,EA$47&gt;=$FO231,EA$47&lt;=$FP231)*(('Summary&amp;Assumptions'!$H$25*$C231)*(1+'Summary&amp;Assumptions'!$J$29)^(EA$46-1))+AND(EA$56&lt;'Summary&amp;Assumptions'!$J$31,EA$47&gt;=$FQ231,EA$47&lt;=$FR231)*(('Summary&amp;Assumptions'!$H$25*$C231)*(1+'Summary&amp;Assumptions'!$J$29)^(EA$46-1))</f>
        <v>0</v>
      </c>
      <c r="DW231" s="588">
        <f>AND(EB$55&gt;0,SUM($E231:DV231)&lt;'Summary&amp;Assumptions'!$G$32*$B231,$D231&gt;='Summary&amp;Assumptions'!$D$17,EB$47&gt;=$D231,EB$47&lt;=EDATE($D231,'Summary&amp;Assumptions'!$G$32))*$B231+AND(EB$56&lt;'Summary&amp;Assumptions'!$J$31,EB$47&gt;=$FO231,EB$47&lt;=$FP231)*(('Summary&amp;Assumptions'!$H$25*$C231)*(1+'Summary&amp;Assumptions'!$J$29)^(EB$46-1))+AND(EB$56&lt;'Summary&amp;Assumptions'!$J$31,EB$47&gt;=$FQ231,EB$47&lt;=$FR231)*(('Summary&amp;Assumptions'!$H$25*$C231)*(1+'Summary&amp;Assumptions'!$J$29)^(EB$46-1))</f>
        <v>0</v>
      </c>
      <c r="DX231" s="588">
        <f>AND(EC$55&gt;0,SUM($E231:DW231)&lt;'Summary&amp;Assumptions'!$G$32*$B231,$D231&gt;='Summary&amp;Assumptions'!$D$17,EC$47&gt;=$D231,EC$47&lt;=EDATE($D231,'Summary&amp;Assumptions'!$G$32))*$B231+AND(EC$56&lt;'Summary&amp;Assumptions'!$J$31,EC$47&gt;=$FO231,EC$47&lt;=$FP231)*(('Summary&amp;Assumptions'!$H$25*$C231)*(1+'Summary&amp;Assumptions'!$J$29)^(EC$46-1))+AND(EC$56&lt;'Summary&amp;Assumptions'!$J$31,EC$47&gt;=$FQ231,EC$47&lt;=$FR231)*(('Summary&amp;Assumptions'!$H$25*$C231)*(1+'Summary&amp;Assumptions'!$J$29)^(EC$46-1))</f>
        <v>0</v>
      </c>
      <c r="DY231" s="588">
        <f>AND(ED$55&gt;0,SUM($E231:DX231)&lt;'Summary&amp;Assumptions'!$G$32*$B231,$D231&gt;='Summary&amp;Assumptions'!$D$17,ED$47&gt;=$D231,ED$47&lt;=EDATE($D231,'Summary&amp;Assumptions'!$G$32))*$B231+AND(ED$56&lt;'Summary&amp;Assumptions'!$J$31,ED$47&gt;=$FO231,ED$47&lt;=$FP231)*(('Summary&amp;Assumptions'!$H$25*$C231)*(1+'Summary&amp;Assumptions'!$J$29)^(ED$46-1))+AND(ED$56&lt;'Summary&amp;Assumptions'!$J$31,ED$47&gt;=$FQ231,ED$47&lt;=$FR231)*(('Summary&amp;Assumptions'!$H$25*$C231)*(1+'Summary&amp;Assumptions'!$J$29)^(ED$46-1))</f>
        <v>0</v>
      </c>
      <c r="DZ231" s="588">
        <f>AND(EE$55&gt;0,SUM($E231:DY231)&lt;'Summary&amp;Assumptions'!$G$32*$B231,$D231&gt;='Summary&amp;Assumptions'!$D$17,EE$47&gt;=$D231,EE$47&lt;=EDATE($D231,'Summary&amp;Assumptions'!$G$32))*$B231+AND(EE$56&lt;'Summary&amp;Assumptions'!$J$31,EE$47&gt;=$FO231,EE$47&lt;=$FP231)*(('Summary&amp;Assumptions'!$H$25*$C231)*(1+'Summary&amp;Assumptions'!$J$29)^(EE$46-1))+AND(EE$56&lt;'Summary&amp;Assumptions'!$J$31,EE$47&gt;=$FQ231,EE$47&lt;=$FR231)*(('Summary&amp;Assumptions'!$H$25*$C231)*(1+'Summary&amp;Assumptions'!$J$29)^(EE$46-1))</f>
        <v>0</v>
      </c>
      <c r="EA231" s="588">
        <f>AND(EF$55&gt;0,SUM($E231:DZ231)&lt;'Summary&amp;Assumptions'!$G$32*$B231,$D231&gt;='Summary&amp;Assumptions'!$D$17,EF$47&gt;=$D231,EF$47&lt;=EDATE($D231,'Summary&amp;Assumptions'!$G$32))*$B231+AND(EF$56&lt;'Summary&amp;Assumptions'!$J$31,EF$47&gt;=$FO231,EF$47&lt;=$FP231)*(('Summary&amp;Assumptions'!$H$25*$C231)*(1+'Summary&amp;Assumptions'!$J$29)^(EF$46-1))+AND(EF$56&lt;'Summary&amp;Assumptions'!$J$31,EF$47&gt;=$FQ231,EF$47&lt;=$FR231)*(('Summary&amp;Assumptions'!$H$25*$C231)*(1+'Summary&amp;Assumptions'!$J$29)^(EF$46-1))</f>
        <v>0</v>
      </c>
      <c r="EB231" s="588">
        <f>AND(EG$55&gt;0,SUM($E231:EA231)&lt;'Summary&amp;Assumptions'!$G$32*$B231,$D231&gt;='Summary&amp;Assumptions'!$D$17,EG$47&gt;=$D231,EG$47&lt;=EDATE($D231,'Summary&amp;Assumptions'!$G$32))*$B231+AND(EG$56&lt;'Summary&amp;Assumptions'!$J$31,EG$47&gt;=$FO231,EG$47&lt;=$FP231)*(('Summary&amp;Assumptions'!$H$25*$C231)*(1+'Summary&amp;Assumptions'!$J$29)^(EG$46-1))+AND(EG$56&lt;'Summary&amp;Assumptions'!$J$31,EG$47&gt;=$FQ231,EG$47&lt;=$FR231)*(('Summary&amp;Assumptions'!$H$25*$C231)*(1+'Summary&amp;Assumptions'!$J$29)^(EG$46-1))</f>
        <v>0</v>
      </c>
      <c r="EC231" s="588">
        <f>AND(EH$55&gt;0,SUM($E231:EB231)&lt;'Summary&amp;Assumptions'!$G$32*$B231,$D231&gt;='Summary&amp;Assumptions'!$D$17,EH$47&gt;=$D231,EH$47&lt;=EDATE($D231,'Summary&amp;Assumptions'!$G$32))*$B231+AND(EH$56&lt;'Summary&amp;Assumptions'!$J$31,EH$47&gt;=$FO231,EH$47&lt;=$FP231)*(('Summary&amp;Assumptions'!$H$25*$C231)*(1+'Summary&amp;Assumptions'!$J$29)^(EH$46-1))+AND(EH$56&lt;'Summary&amp;Assumptions'!$J$31,EH$47&gt;=$FQ231,EH$47&lt;=$FR231)*(('Summary&amp;Assumptions'!$H$25*$C231)*(1+'Summary&amp;Assumptions'!$J$29)^(EH$46-1))</f>
        <v>0</v>
      </c>
      <c r="ED231" s="588">
        <f>AND(EI$55&gt;0,SUM($E231:EC231)&lt;'Summary&amp;Assumptions'!$G$32*$B231,$D231&gt;='Summary&amp;Assumptions'!$D$17,EI$47&gt;=$D231,EI$47&lt;=EDATE($D231,'Summary&amp;Assumptions'!$G$32))*$B231+AND(EI$56&lt;'Summary&amp;Assumptions'!$J$31,EI$47&gt;=$FO231,EI$47&lt;=$FP231)*(('Summary&amp;Assumptions'!$H$25*$C231)*(1+'Summary&amp;Assumptions'!$J$29)^(EI$46-1))+AND(EI$56&lt;'Summary&amp;Assumptions'!$J$31,EI$47&gt;=$FQ231,EI$47&lt;=$FR231)*(('Summary&amp;Assumptions'!$H$25*$C231)*(1+'Summary&amp;Assumptions'!$J$29)^(EI$46-1))</f>
        <v>0</v>
      </c>
      <c r="EE231" s="588">
        <f>AND(EJ$55&gt;0,SUM($E231:ED231)&lt;'Summary&amp;Assumptions'!$G$32*$B231,$D231&gt;='Summary&amp;Assumptions'!$D$17,EJ$47&gt;=$D231,EJ$47&lt;=EDATE($D231,'Summary&amp;Assumptions'!$G$32))*$B231+AND(EJ$56&lt;'Summary&amp;Assumptions'!$J$31,EJ$47&gt;=$FO231,EJ$47&lt;=$FP231)*(('Summary&amp;Assumptions'!$H$25*$C231)*(1+'Summary&amp;Assumptions'!$J$29)^(EJ$46-1))+AND(EJ$56&lt;'Summary&amp;Assumptions'!$J$31,EJ$47&gt;=$FQ231,EJ$47&lt;=$FR231)*(('Summary&amp;Assumptions'!$H$25*$C231)*(1+'Summary&amp;Assumptions'!$J$29)^(EJ$46-1))</f>
        <v>0</v>
      </c>
      <c r="EF231" s="588">
        <f>AND(EK$55&gt;0,SUM($E231:EE231)&lt;'Summary&amp;Assumptions'!$G$32*$B231,$D231&gt;='Summary&amp;Assumptions'!$D$17,EK$47&gt;=$D231,EK$47&lt;=EDATE($D231,'Summary&amp;Assumptions'!$G$32))*$B231+AND(EK$56&lt;'Summary&amp;Assumptions'!$J$31,EK$47&gt;=$FO231,EK$47&lt;=$FP231)*(('Summary&amp;Assumptions'!$H$25*$C231)*(1+'Summary&amp;Assumptions'!$J$29)^(EK$46-1))+AND(EK$56&lt;'Summary&amp;Assumptions'!$J$31,EK$47&gt;=$FQ231,EK$47&lt;=$FR231)*(('Summary&amp;Assumptions'!$H$25*$C231)*(1+'Summary&amp;Assumptions'!$J$29)^(EK$46-1))</f>
        <v>0</v>
      </c>
      <c r="EG231" s="588">
        <f>AND(EL$55&gt;0,SUM($E231:EF231)&lt;'Summary&amp;Assumptions'!$G$32*$B231,$D231&gt;='Summary&amp;Assumptions'!$D$17,EL$47&gt;=$D231,EL$47&lt;=EDATE($D231,'Summary&amp;Assumptions'!$G$32))*$B231+AND(EL$56&lt;'Summary&amp;Assumptions'!$J$31,EL$47&gt;=$FO231,EL$47&lt;=$FP231)*(('Summary&amp;Assumptions'!$H$25*$C231)*(1+'Summary&amp;Assumptions'!$J$29)^(EL$46-1))+AND(EL$56&lt;'Summary&amp;Assumptions'!$J$31,EL$47&gt;=$FQ231,EL$47&lt;=$FR231)*(('Summary&amp;Assumptions'!$H$25*$C231)*(1+'Summary&amp;Assumptions'!$J$29)^(EL$46-1))</f>
        <v>0</v>
      </c>
      <c r="EH231" s="588">
        <f>AND(EM$55&gt;0,SUM($E231:EG231)&lt;'Summary&amp;Assumptions'!$G$32*$B231,$D231&gt;='Summary&amp;Assumptions'!$D$17,EM$47&gt;=$D231,EM$47&lt;=EDATE($D231,'Summary&amp;Assumptions'!$G$32))*$B231+AND(EM$56&lt;'Summary&amp;Assumptions'!$J$31,EM$47&gt;=$FO231,EM$47&lt;=$FP231)*(('Summary&amp;Assumptions'!$H$25*$C231)*(1+'Summary&amp;Assumptions'!$J$29)^(EM$46-1))+AND(EM$56&lt;'Summary&amp;Assumptions'!$J$31,EM$47&gt;=$FQ231,EM$47&lt;=$FR231)*(('Summary&amp;Assumptions'!$H$25*$C231)*(1+'Summary&amp;Assumptions'!$J$29)^(EM$46-1))</f>
        <v>0</v>
      </c>
      <c r="EI231" s="588">
        <f>AND(EN$55&gt;0,SUM($E231:EH231)&lt;'Summary&amp;Assumptions'!$G$32*$B231,$D231&gt;='Summary&amp;Assumptions'!$D$17,EN$47&gt;=$D231,EN$47&lt;=EDATE($D231,'Summary&amp;Assumptions'!$G$32))*$B231+AND(EN$56&lt;'Summary&amp;Assumptions'!$J$31,EN$47&gt;=$FO231,EN$47&lt;=$FP231)*(('Summary&amp;Assumptions'!$H$25*$C231)*(1+'Summary&amp;Assumptions'!$J$29)^(EN$46-1))+AND(EN$56&lt;'Summary&amp;Assumptions'!$J$31,EN$47&gt;=$FQ231,EN$47&lt;=$FR231)*(('Summary&amp;Assumptions'!$H$25*$C231)*(1+'Summary&amp;Assumptions'!$J$29)^(EN$46-1))</f>
        <v>0</v>
      </c>
      <c r="EJ231" s="588">
        <f>AND(EO$55&gt;0,SUM($E231:EI231)&lt;'Summary&amp;Assumptions'!$G$32*$B231,$D231&gt;='Summary&amp;Assumptions'!$D$17,EO$47&gt;=$D231,EO$47&lt;=EDATE($D231,'Summary&amp;Assumptions'!$G$32))*$B231+AND(EO$56&lt;'Summary&amp;Assumptions'!$J$31,EO$47&gt;=$FO231,EO$47&lt;=$FP231)*(('Summary&amp;Assumptions'!$H$25*$C231)*(1+'Summary&amp;Assumptions'!$J$29)^(EO$46-1))+AND(EO$56&lt;'Summary&amp;Assumptions'!$J$31,EO$47&gt;=$FQ231,EO$47&lt;=$FR231)*(('Summary&amp;Assumptions'!$H$25*$C231)*(1+'Summary&amp;Assumptions'!$J$29)^(EO$46-1))</f>
        <v>0</v>
      </c>
      <c r="EK231" s="588">
        <f>AND(EP$55&gt;0,SUM($E231:EJ231)&lt;'Summary&amp;Assumptions'!$G$32*$B231,$D231&gt;='Summary&amp;Assumptions'!$D$17,EP$47&gt;=$D231,EP$47&lt;=EDATE($D231,'Summary&amp;Assumptions'!$G$32))*$B231+AND(EP$56&lt;'Summary&amp;Assumptions'!$J$31,EP$47&gt;=$FO231,EP$47&lt;=$FP231)*(('Summary&amp;Assumptions'!$H$25*$C231)*(1+'Summary&amp;Assumptions'!$J$29)^(EP$46-1))+AND(EP$56&lt;'Summary&amp;Assumptions'!$J$31,EP$47&gt;=$FQ231,EP$47&lt;=$FR231)*(('Summary&amp;Assumptions'!$H$25*$C231)*(1+'Summary&amp;Assumptions'!$J$29)^(EP$46-1))</f>
        <v>0</v>
      </c>
      <c r="EL231" s="588">
        <f>AND(EQ$55&gt;0,SUM($E231:EK231)&lt;'Summary&amp;Assumptions'!$G$32*$B231,$D231&gt;='Summary&amp;Assumptions'!$D$17,EQ$47&gt;=$D231,EQ$47&lt;=EDATE($D231,'Summary&amp;Assumptions'!$G$32))*$B231+AND(EQ$56&lt;'Summary&amp;Assumptions'!$J$31,EQ$47&gt;=$FO231,EQ$47&lt;=$FP231)*(('Summary&amp;Assumptions'!$H$25*$C231)*(1+'Summary&amp;Assumptions'!$J$29)^(EQ$46-1))+AND(EQ$56&lt;'Summary&amp;Assumptions'!$J$31,EQ$47&gt;=$FQ231,EQ$47&lt;=$FR231)*(('Summary&amp;Assumptions'!$H$25*$C231)*(1+'Summary&amp;Assumptions'!$J$29)^(EQ$46-1))</f>
        <v>0</v>
      </c>
      <c r="EM231" s="588">
        <f>AND(ER$55&gt;0,SUM($E231:EL231)&lt;'Summary&amp;Assumptions'!$G$32*$B231,$D231&gt;='Summary&amp;Assumptions'!$D$17,ER$47&gt;=$D231,ER$47&lt;=EDATE($D231,'Summary&amp;Assumptions'!$G$32))*$B231+AND(ER$56&lt;'Summary&amp;Assumptions'!$J$31,ER$47&gt;=$FO231,ER$47&lt;=$FP231)*(('Summary&amp;Assumptions'!$H$25*$C231)*(1+'Summary&amp;Assumptions'!$J$29)^(ER$46-1))+AND(ER$56&lt;'Summary&amp;Assumptions'!$J$31,ER$47&gt;=$FQ231,ER$47&lt;=$FR231)*(('Summary&amp;Assumptions'!$H$25*$C231)*(1+'Summary&amp;Assumptions'!$J$29)^(ER$46-1))</f>
        <v>0</v>
      </c>
      <c r="EN231" s="588">
        <f>AND(ES$55&gt;0,SUM($E231:EM231)&lt;'Summary&amp;Assumptions'!$G$32*$B231,$D231&gt;='Summary&amp;Assumptions'!$D$17,ES$47&gt;=$D231,ES$47&lt;=EDATE($D231,'Summary&amp;Assumptions'!$G$32))*$B231+AND(ES$56&lt;'Summary&amp;Assumptions'!$J$31,ES$47&gt;=$FO231,ES$47&lt;=$FP231)*(('Summary&amp;Assumptions'!$H$25*$C231)*(1+'Summary&amp;Assumptions'!$J$29)^(ES$46-1))+AND(ES$56&lt;'Summary&amp;Assumptions'!$J$31,ES$47&gt;=$FQ231,ES$47&lt;=$FR231)*(('Summary&amp;Assumptions'!$H$25*$C231)*(1+'Summary&amp;Assumptions'!$J$29)^(ES$46-1))</f>
        <v>0</v>
      </c>
      <c r="EO231" s="588">
        <f>AND(ET$55&gt;0,SUM($E231:EN231)&lt;'Summary&amp;Assumptions'!$G$32*$B231,$D231&gt;='Summary&amp;Assumptions'!$D$17,ET$47&gt;=$D231,ET$47&lt;=EDATE($D231,'Summary&amp;Assumptions'!$G$32))*$B231+AND(ET$56&lt;'Summary&amp;Assumptions'!$J$31,ET$47&gt;=$FO231,ET$47&lt;=$FP231)*(('Summary&amp;Assumptions'!$H$25*$C231)*(1+'Summary&amp;Assumptions'!$J$29)^(ET$46-1))+AND(ET$56&lt;'Summary&amp;Assumptions'!$J$31,ET$47&gt;=$FQ231,ET$47&lt;=$FR231)*(('Summary&amp;Assumptions'!$H$25*$C231)*(1+'Summary&amp;Assumptions'!$J$29)^(ET$46-1))</f>
        <v>0</v>
      </c>
      <c r="EP231" s="588">
        <f>AND(EU$55&gt;0,SUM($E231:EO231)&lt;'Summary&amp;Assumptions'!$G$32*$B231,$D231&gt;='Summary&amp;Assumptions'!$D$17,EU$47&gt;=$D231,EU$47&lt;=EDATE($D231,'Summary&amp;Assumptions'!$G$32))*$B231+AND(EU$56&lt;'Summary&amp;Assumptions'!$J$31,EU$47&gt;=$FO231,EU$47&lt;=$FP231)*(('Summary&amp;Assumptions'!$H$25*$C231)*(1+'Summary&amp;Assumptions'!$J$29)^(EU$46-1))+AND(EU$56&lt;'Summary&amp;Assumptions'!$J$31,EU$47&gt;=$FQ231,EU$47&lt;=$FR231)*(('Summary&amp;Assumptions'!$H$25*$C231)*(1+'Summary&amp;Assumptions'!$J$29)^(EU$46-1))</f>
        <v>0</v>
      </c>
      <c r="EQ231" s="588">
        <f>AND(EV$55&gt;0,SUM($E231:EP231)&lt;'Summary&amp;Assumptions'!$G$32*$B231,$D231&gt;='Summary&amp;Assumptions'!$D$17,EV$47&gt;=$D231,EV$47&lt;=EDATE($D231,'Summary&amp;Assumptions'!$G$32))*$B231+AND(EV$56&lt;'Summary&amp;Assumptions'!$J$31,EV$47&gt;=$FO231,EV$47&lt;=$FP231)*(('Summary&amp;Assumptions'!$H$25*$C231)*(1+'Summary&amp;Assumptions'!$J$29)^(EV$46-1))+AND(EV$56&lt;'Summary&amp;Assumptions'!$J$31,EV$47&gt;=$FQ231,EV$47&lt;=$FR231)*(('Summary&amp;Assumptions'!$H$25*$C231)*(1+'Summary&amp;Assumptions'!$J$29)^(EV$46-1))</f>
        <v>0</v>
      </c>
      <c r="ER231" s="588">
        <f>AND(EW$55&gt;0,SUM($E231:EQ231)&lt;'Summary&amp;Assumptions'!$G$32*$B231,$D231&gt;='Summary&amp;Assumptions'!$D$17,EW$47&gt;=$D231,EW$47&lt;=EDATE($D231,'Summary&amp;Assumptions'!$G$32))*$B231+AND(EW$56&lt;'Summary&amp;Assumptions'!$J$31,EW$47&gt;=$FO231,EW$47&lt;=$FP231)*(('Summary&amp;Assumptions'!$H$25*$C231)*(1+'Summary&amp;Assumptions'!$J$29)^(EW$46-1))+AND(EW$56&lt;'Summary&amp;Assumptions'!$J$31,EW$47&gt;=$FQ231,EW$47&lt;=$FR231)*(('Summary&amp;Assumptions'!$H$25*$C231)*(1+'Summary&amp;Assumptions'!$J$29)^(EW$46-1))</f>
        <v>0</v>
      </c>
      <c r="ES231" s="588">
        <f>AND(EX$55&gt;0,SUM($E231:ER231)&lt;'Summary&amp;Assumptions'!$G$32*$B231,$D231&gt;='Summary&amp;Assumptions'!$D$17,EX$47&gt;=$D231,EX$47&lt;=EDATE($D231,'Summary&amp;Assumptions'!$G$32))*$B231+AND(EX$56&lt;'Summary&amp;Assumptions'!$J$31,EX$47&gt;=$FO231,EX$47&lt;=$FP231)*(('Summary&amp;Assumptions'!$H$25*$C231)*(1+'Summary&amp;Assumptions'!$J$29)^(EX$46-1))+AND(EX$56&lt;'Summary&amp;Assumptions'!$J$31,EX$47&gt;=$FQ231,EX$47&lt;=$FR231)*(('Summary&amp;Assumptions'!$H$25*$C231)*(1+'Summary&amp;Assumptions'!$J$29)^(EX$46-1))</f>
        <v>0</v>
      </c>
      <c r="ET231" s="588">
        <f>AND(EY$55&gt;0,SUM($E231:ES231)&lt;'Summary&amp;Assumptions'!$G$32*$B231,$D231&gt;='Summary&amp;Assumptions'!$D$17,EY$47&gt;=$D231,EY$47&lt;=EDATE($D231,'Summary&amp;Assumptions'!$G$32))*$B231+AND(EY$56&lt;'Summary&amp;Assumptions'!$J$31,EY$47&gt;=$FO231,EY$47&lt;=$FP231)*(('Summary&amp;Assumptions'!$H$25*$C231)*(1+'Summary&amp;Assumptions'!$J$29)^(EY$46-1))+AND(EY$56&lt;'Summary&amp;Assumptions'!$J$31,EY$47&gt;=$FQ231,EY$47&lt;=$FR231)*(('Summary&amp;Assumptions'!$H$25*$C231)*(1+'Summary&amp;Assumptions'!$J$29)^(EY$46-1))</f>
        <v>0</v>
      </c>
      <c r="EU231" s="588">
        <f>AND(EZ$55&gt;0,SUM($E231:ET231)&lt;'Summary&amp;Assumptions'!$G$32*$B231,$D231&gt;='Summary&amp;Assumptions'!$D$17,EZ$47&gt;=$D231,EZ$47&lt;=EDATE($D231,'Summary&amp;Assumptions'!$G$32))*$B231+AND(EZ$56&lt;'Summary&amp;Assumptions'!$J$31,EZ$47&gt;=$FO231,EZ$47&lt;=$FP231)*(('Summary&amp;Assumptions'!$H$25*$C231)*(1+'Summary&amp;Assumptions'!$J$29)^(EZ$46-1))+AND(EZ$56&lt;'Summary&amp;Assumptions'!$J$31,EZ$47&gt;=$FQ231,EZ$47&lt;=$FR231)*(('Summary&amp;Assumptions'!$H$25*$C231)*(1+'Summary&amp;Assumptions'!$J$29)^(EZ$46-1))</f>
        <v>0</v>
      </c>
      <c r="EV231" s="588">
        <f>AND(FA$55&gt;0,SUM($E231:EU231)&lt;'Summary&amp;Assumptions'!$G$32*$B231,$D231&gt;='Summary&amp;Assumptions'!$D$17,FA$47&gt;=$D231,FA$47&lt;=EDATE($D231,'Summary&amp;Assumptions'!$G$32))*$B231+AND(FA$56&lt;'Summary&amp;Assumptions'!$J$31,FA$47&gt;=$FO231,FA$47&lt;=$FP231)*(('Summary&amp;Assumptions'!$H$25*$C231)*(1+'Summary&amp;Assumptions'!$J$29)^(FA$46-1))+AND(FA$56&lt;'Summary&amp;Assumptions'!$J$31,FA$47&gt;=$FQ231,FA$47&lt;=$FR231)*(('Summary&amp;Assumptions'!$H$25*$C231)*(1+'Summary&amp;Assumptions'!$J$29)^(FA$46-1))</f>
        <v>0</v>
      </c>
      <c r="EW231" s="588">
        <f>AND(FB$55&gt;0,SUM($E231:EV231)&lt;'Summary&amp;Assumptions'!$G$32*$B231,$D231&gt;='Summary&amp;Assumptions'!$D$17,FB$47&gt;=$D231,FB$47&lt;=EDATE($D231,'Summary&amp;Assumptions'!$G$32))*$B231+AND(FB$56&lt;'Summary&amp;Assumptions'!$J$31,FB$47&gt;=$FO231,FB$47&lt;=$FP231)*(('Summary&amp;Assumptions'!$H$25*$C231)*(1+'Summary&amp;Assumptions'!$J$29)^(FB$46-1))+AND(FB$56&lt;'Summary&amp;Assumptions'!$J$31,FB$47&gt;=$FQ231,FB$47&lt;=$FR231)*(('Summary&amp;Assumptions'!$H$25*$C231)*(1+'Summary&amp;Assumptions'!$J$29)^(FB$46-1))</f>
        <v>0</v>
      </c>
      <c r="EX231" s="588">
        <f>AND(FC$55&gt;0,SUM($E231:EW231)&lt;'Summary&amp;Assumptions'!$G$32*$B231,$D231&gt;='Summary&amp;Assumptions'!$D$17,FC$47&gt;=$D231,FC$47&lt;=EDATE($D231,'Summary&amp;Assumptions'!$G$32))*$B231+AND(FC$56&lt;'Summary&amp;Assumptions'!$J$31,FC$47&gt;=$FO231,FC$47&lt;=$FP231)*(('Summary&amp;Assumptions'!$H$25*$C231)*(1+'Summary&amp;Assumptions'!$J$29)^(FC$46-1))+AND(FC$56&lt;'Summary&amp;Assumptions'!$J$31,FC$47&gt;=$FQ231,FC$47&lt;=$FR231)*(('Summary&amp;Assumptions'!$H$25*$C231)*(1+'Summary&amp;Assumptions'!$J$29)^(FC$46-1))</f>
        <v>0</v>
      </c>
      <c r="EY231" s="588">
        <f>AND(FD$55&gt;0,SUM($E231:EX231)&lt;'Summary&amp;Assumptions'!$G$32*$B231,$D231&gt;='Summary&amp;Assumptions'!$D$17,FD$47&gt;=$D231,FD$47&lt;=EDATE($D231,'Summary&amp;Assumptions'!$G$32))*$B231+AND(FD$56&lt;'Summary&amp;Assumptions'!$J$31,FD$47&gt;=$FO231,FD$47&lt;=$FP231)*(('Summary&amp;Assumptions'!$H$25*$C231)*(1+'Summary&amp;Assumptions'!$J$29)^(FD$46-1))+AND(FD$56&lt;'Summary&amp;Assumptions'!$J$31,FD$47&gt;=$FQ231,FD$47&lt;=$FR231)*(('Summary&amp;Assumptions'!$H$25*$C231)*(1+'Summary&amp;Assumptions'!$J$29)^(FD$46-1))</f>
        <v>0</v>
      </c>
      <c r="EZ231" s="588">
        <f>AND(FE$55&gt;0,SUM($E231:EY231)&lt;'Summary&amp;Assumptions'!$G$32*$B231,$D231&gt;='Summary&amp;Assumptions'!$D$17,FE$47&gt;=$D231,FE$47&lt;=EDATE($D231,'Summary&amp;Assumptions'!$G$32))*$B231+AND(FE$56&lt;'Summary&amp;Assumptions'!$J$31,FE$47&gt;=$FO231,FE$47&lt;=$FP231)*(('Summary&amp;Assumptions'!$H$25*$C231)*(1+'Summary&amp;Assumptions'!$J$29)^(FE$46-1))+AND(FE$56&lt;'Summary&amp;Assumptions'!$J$31,FE$47&gt;=$FQ231,FE$47&lt;=$FR231)*(('Summary&amp;Assumptions'!$H$25*$C231)*(1+'Summary&amp;Assumptions'!$J$29)^(FE$46-1))</f>
        <v>0</v>
      </c>
      <c r="FA231" s="588">
        <f>AND(FF$55&gt;0,SUM($E231:EZ231)&lt;'Summary&amp;Assumptions'!$G$32*$B231,$D231&gt;='Summary&amp;Assumptions'!$D$17,FF$47&gt;=$D231,FF$47&lt;=EDATE($D231,'Summary&amp;Assumptions'!$G$32))*$B231+AND(FF$56&lt;'Summary&amp;Assumptions'!$J$31,FF$47&gt;=$FO231,FF$47&lt;=$FP231)*(('Summary&amp;Assumptions'!$H$25*$C231)*(1+'Summary&amp;Assumptions'!$J$29)^(FF$46-1))+AND(FF$56&lt;'Summary&amp;Assumptions'!$J$31,FF$47&gt;=$FQ231,FF$47&lt;=$FR231)*(('Summary&amp;Assumptions'!$H$25*$C231)*(1+'Summary&amp;Assumptions'!$J$29)^(FF$46-1))</f>
        <v>0</v>
      </c>
      <c r="FB231" s="588">
        <f>AND(FG$55&gt;0,SUM($E231:FA231)&lt;'Summary&amp;Assumptions'!$G$32*$B231,$D231&gt;='Summary&amp;Assumptions'!$D$17,FG$47&gt;=$D231,FG$47&lt;=EDATE($D231,'Summary&amp;Assumptions'!$G$32))*$B231+AND(FG$56&lt;'Summary&amp;Assumptions'!$J$31,FG$47&gt;=$FO231,FG$47&lt;=$FP231)*(('Summary&amp;Assumptions'!$H$25*$C231)*(1+'Summary&amp;Assumptions'!$J$29)^(FG$46-1))+AND(FG$56&lt;'Summary&amp;Assumptions'!$J$31,FG$47&gt;=$FQ231,FG$47&lt;=$FR231)*(('Summary&amp;Assumptions'!$H$25*$C231)*(1+'Summary&amp;Assumptions'!$J$29)^(FG$46-1))</f>
        <v>0</v>
      </c>
      <c r="FC231" s="588">
        <f>AND(FH$55&gt;0,SUM($E231:FB231)&lt;'Summary&amp;Assumptions'!$G$32*$B231,$D231&gt;='Summary&amp;Assumptions'!$D$17,FH$47&gt;=$D231,FH$47&lt;=EDATE($D231,'Summary&amp;Assumptions'!$G$32))*$B231+AND(FH$56&lt;'Summary&amp;Assumptions'!$J$31,FH$47&gt;=$FO231,FH$47&lt;=$FP231)*(('Summary&amp;Assumptions'!$H$25*$C231)*(1+'Summary&amp;Assumptions'!$J$29)^(FH$46-1))+AND(FH$56&lt;'Summary&amp;Assumptions'!$J$31,FH$47&gt;=$FQ231,FH$47&lt;=$FR231)*(('Summary&amp;Assumptions'!$H$25*$C231)*(1+'Summary&amp;Assumptions'!$J$29)^(FH$46-1))</f>
        <v>0</v>
      </c>
      <c r="FD231" s="588">
        <f>AND(FI$55&gt;0,SUM($E231:FC231)&lt;'Summary&amp;Assumptions'!$G$32*$B231,$D231&gt;='Summary&amp;Assumptions'!$D$17,FI$47&gt;=$D231,FI$47&lt;=EDATE($D231,'Summary&amp;Assumptions'!$G$32))*$B231+AND(FI$56&lt;'Summary&amp;Assumptions'!$J$31,FI$47&gt;=$FO231,FI$47&lt;=$FP231)*(('Summary&amp;Assumptions'!$H$25*$C231)*(1+'Summary&amp;Assumptions'!$J$29)^(FI$46-1))+AND(FI$56&lt;'Summary&amp;Assumptions'!$J$31,FI$47&gt;=$FQ231,FI$47&lt;=$FR231)*(('Summary&amp;Assumptions'!$H$25*$C231)*(1+'Summary&amp;Assumptions'!$J$29)^(FI$46-1))</f>
        <v>0</v>
      </c>
      <c r="FE231" s="588">
        <f>AND(FJ$55&gt;0,SUM($E231:FD231)&lt;'Summary&amp;Assumptions'!$G$32*$B231,$D231&gt;='Summary&amp;Assumptions'!$D$17,FJ$47&gt;=$D231,FJ$47&lt;=EDATE($D231,'Summary&amp;Assumptions'!$G$32))*$B231+AND(FJ$56&lt;'Summary&amp;Assumptions'!$J$31,FJ$47&gt;=$FO231,FJ$47&lt;=$FP231)*(('Summary&amp;Assumptions'!$H$25*$C231)*(1+'Summary&amp;Assumptions'!$J$29)^(FJ$46-1))+AND(FJ$56&lt;'Summary&amp;Assumptions'!$J$31,FJ$47&gt;=$FQ231,FJ$47&lt;=$FR231)*(('Summary&amp;Assumptions'!$H$25*$C231)*(1+'Summary&amp;Assumptions'!$J$29)^(FJ$46-1))</f>
        <v>0</v>
      </c>
      <c r="FF231" s="588">
        <f>AND(FK$55&gt;0,SUM($E231:FE231)&lt;'Summary&amp;Assumptions'!$G$32*$B231,$D231&gt;='Summary&amp;Assumptions'!$D$17,FK$47&gt;=$D231,FK$47&lt;=EDATE($D231,'Summary&amp;Assumptions'!$G$32))*$B231+AND(FK$56&lt;'Summary&amp;Assumptions'!$J$31,FK$47&gt;=$FO231,FK$47&lt;=$FP231)*(('Summary&amp;Assumptions'!$H$25*$C231)*(1+'Summary&amp;Assumptions'!$J$29)^(FK$46-1))+AND(FK$56&lt;'Summary&amp;Assumptions'!$J$31,FK$47&gt;=$FQ231,FK$47&lt;=$FR231)*(('Summary&amp;Assumptions'!$H$25*$C231)*(1+'Summary&amp;Assumptions'!$J$29)^(FK$46-1))</f>
        <v>0</v>
      </c>
      <c r="FG231" s="588">
        <f>AND(FL$55&gt;0,SUM($E231:FF231)&lt;'Summary&amp;Assumptions'!$G$32*$B231,$D231&gt;='Summary&amp;Assumptions'!$D$17,FL$47&gt;=$D231,FL$47&lt;=EDATE($D231,'Summary&amp;Assumptions'!$G$32))*$B231+AND(FL$56&lt;'Summary&amp;Assumptions'!$J$31,FL$47&gt;=$FO231,FL$47&lt;=$FP231)*(('Summary&amp;Assumptions'!$H$25*$C231)*(1+'Summary&amp;Assumptions'!$J$29)^(FL$46-1))+AND(FL$56&lt;'Summary&amp;Assumptions'!$J$31,FL$47&gt;=$FQ231,FL$47&lt;=$FR231)*(('Summary&amp;Assumptions'!$H$25*$C231)*(1+'Summary&amp;Assumptions'!$J$29)^(FL$46-1))</f>
        <v>0</v>
      </c>
      <c r="FH231" s="588">
        <f>AND(FM$55&gt;0,SUM($E231:FG231)&lt;'Summary&amp;Assumptions'!$G$32*$B231,$D231&gt;='Summary&amp;Assumptions'!$D$17,FM$47&gt;=$D231,FM$47&lt;=EDATE($D231,'Summary&amp;Assumptions'!$G$32))*$B231+AND(FM$56&lt;'Summary&amp;Assumptions'!$J$31,FM$47&gt;=$FO231,FM$47&lt;=$FP231)*(('Summary&amp;Assumptions'!$H$25*$C231)*(1+'Summary&amp;Assumptions'!$J$29)^(FM$46-1))+AND(FM$56&lt;'Summary&amp;Assumptions'!$J$31,FM$47&gt;=$FQ231,FM$47&lt;=$FR231)*(('Summary&amp;Assumptions'!$H$25*$C231)*(1+'Summary&amp;Assumptions'!$J$29)^(FM$46-1))</f>
        <v>0</v>
      </c>
      <c r="FI231" s="588">
        <f>AND(FN$55&gt;0,SUM($E231:FH231)&lt;'Summary&amp;Assumptions'!$G$32*$B231,$D231&gt;='Summary&amp;Assumptions'!$D$17,FN$47&gt;=$D231,FN$47&lt;=EDATE($D231,'Summary&amp;Assumptions'!$G$32))*$B231+AND(FN$56&lt;'Summary&amp;Assumptions'!$J$31,FN$47&gt;=$FO231,FN$47&lt;=$FP231)*(('Summary&amp;Assumptions'!$H$25*$C231)*(1+'Summary&amp;Assumptions'!$J$29)^(FN$46-1))+AND(FN$56&lt;'Summary&amp;Assumptions'!$J$31,FN$47&gt;=$FQ231,FN$47&lt;=$FR231)*(('Summary&amp;Assumptions'!$H$25*$C231)*(1+'Summary&amp;Assumptions'!$J$29)^(FN$46-1))</f>
        <v>0</v>
      </c>
      <c r="FJ231" s="588">
        <f>AND(FO$55&gt;0,SUM($E231:FI231)&lt;'Summary&amp;Assumptions'!$G$32*$B231,$D231&gt;='Summary&amp;Assumptions'!$D$17,FO$47&gt;=$D231,FO$47&lt;=EDATE($D231,'Summary&amp;Assumptions'!$G$32))*$B231+AND(FO$56&lt;'Summary&amp;Assumptions'!$J$31,FO$47&gt;=$FO231,FO$47&lt;=$FP231)*(('Summary&amp;Assumptions'!$H$25*$C231)*(1+'Summary&amp;Assumptions'!$J$29)^(FO$46-1))+AND(FO$56&lt;'Summary&amp;Assumptions'!$J$31,FO$47&gt;=$FQ231,FO$47&lt;=$FR231)*(('Summary&amp;Assumptions'!$H$25*$C231)*(1+'Summary&amp;Assumptions'!$J$29)^(FO$46-1))</f>
        <v>0</v>
      </c>
      <c r="FK231" s="588">
        <f>AND(FP$55&gt;0,SUM($E231:FJ231)&lt;'Summary&amp;Assumptions'!$G$32*$B231,$D231&gt;='Summary&amp;Assumptions'!$D$17,FP$47&gt;=$D231,FP$47&lt;=EDATE($D231,'Summary&amp;Assumptions'!$G$32))*$B231+AND(FP$56&lt;'Summary&amp;Assumptions'!$J$31,FP$47&gt;=$FO231,FP$47&lt;=$FP231)*(('Summary&amp;Assumptions'!$H$25*$C231)*(1+'Summary&amp;Assumptions'!$J$29)^(FP$46-1))+AND(FP$56&lt;'Summary&amp;Assumptions'!$J$31,FP$47&gt;=$FQ231,FP$47&lt;=$FR231)*(('Summary&amp;Assumptions'!$H$25*$C231)*(1+'Summary&amp;Assumptions'!$J$29)^(FP$46-1))</f>
        <v>0</v>
      </c>
      <c r="FL231" s="588">
        <f>AND(FQ$55&gt;0,SUM($E231:FK231)&lt;'Summary&amp;Assumptions'!$G$32*$B231,$D231&gt;='Summary&amp;Assumptions'!$D$17,FQ$47&gt;=$D231,FQ$47&lt;=EDATE($D231,'Summary&amp;Assumptions'!$G$32))*$B231+AND(FQ$56&lt;'Summary&amp;Assumptions'!$J$31,FQ$47&gt;=$FO231,FQ$47&lt;=$FP231)*(('Summary&amp;Assumptions'!$H$25*$C231)*(1+'Summary&amp;Assumptions'!$J$29)^(FQ$46-1))+AND(FQ$56&lt;'Summary&amp;Assumptions'!$J$31,FQ$47&gt;=$FQ231,FQ$47&lt;=$FR231)*(('Summary&amp;Assumptions'!$H$25*$C231)*(1+'Summary&amp;Assumptions'!$J$29)^(FQ$46-1))</f>
        <v>0</v>
      </c>
      <c r="FO231" s="576">
        <f>EDATE(D231,'Summary&amp;Assumptions'!$G$34)</f>
        <v>47818</v>
      </c>
      <c r="FP231" s="576">
        <f>EDATE(FO231,'Summary&amp;Assumptions'!$G$33-1)</f>
        <v>47849</v>
      </c>
      <c r="FQ231" s="576">
        <f>EDATE(FO231,'Summary&amp;Assumptions'!$G$34)</f>
        <v>48183</v>
      </c>
      <c r="FR231" s="576">
        <f>EDATE(FQ231,'Summary&amp;Assumptions'!$G$33-1)</f>
        <v>48214</v>
      </c>
    </row>
    <row r="232" spans="2:174" hidden="1" x14ac:dyDescent="0.2">
      <c r="B232" s="588">
        <v>0</v>
      </c>
      <c r="C232" s="193">
        <v>0</v>
      </c>
      <c r="D232" s="589">
        <v>47484</v>
      </c>
      <c r="F232" s="588">
        <f>AND(K$55&gt;0,SUM($E232:E232)&lt;'Summary&amp;Assumptions'!$G$32*$B232,$D232&gt;='Summary&amp;Assumptions'!$D$17,K$47&gt;=$D232,K$47&lt;=EDATE($D232,'Summary&amp;Assumptions'!$G$32))*$B232+AND(K$56&lt;'Summary&amp;Assumptions'!$J$31,K$47&gt;=$FO232,K$47&lt;=$FP232)*(('Summary&amp;Assumptions'!$H$25*$C232)*(1+'Summary&amp;Assumptions'!$J$29)^(K$46-1))+AND(K$56&lt;'Summary&amp;Assumptions'!$J$31,K$47&gt;=$FQ232,K$47&lt;=$FR232)*(('Summary&amp;Assumptions'!$H$25*$C232)*(1+'Summary&amp;Assumptions'!$J$29)^(K$46-1))</f>
        <v>0</v>
      </c>
      <c r="G232" s="588">
        <f>AND(L$55&gt;0,SUM($E232:F232)&lt;'Summary&amp;Assumptions'!$G$32*$B232,$D232&gt;='Summary&amp;Assumptions'!$D$17,L$47&gt;=$D232,L$47&lt;=EDATE($D232,'Summary&amp;Assumptions'!$G$32))*$B232+AND(L$56&lt;'Summary&amp;Assumptions'!$J$31,L$47&gt;=$FO232,L$47&lt;=$FP232)*(('Summary&amp;Assumptions'!$H$25*$C232)*(1+'Summary&amp;Assumptions'!$J$29)^(L$46-1))+AND(L$56&lt;'Summary&amp;Assumptions'!$J$31,L$47&gt;=$FQ232,L$47&lt;=$FR232)*(('Summary&amp;Assumptions'!$H$25*$C232)*(1+'Summary&amp;Assumptions'!$J$29)^(L$46-1))</f>
        <v>0</v>
      </c>
      <c r="H232" s="588">
        <f>AND(M$55&gt;0,SUM($E232:G232)&lt;'Summary&amp;Assumptions'!$G$32*$B232,$D232&gt;='Summary&amp;Assumptions'!$D$17,M$47&gt;=$D232,M$47&lt;=EDATE($D232,'Summary&amp;Assumptions'!$G$32))*$B232+AND(M$56&lt;'Summary&amp;Assumptions'!$J$31,M$47&gt;=$FO232,M$47&lt;=$FP232)*(('Summary&amp;Assumptions'!$H$25*$C232)*(1+'Summary&amp;Assumptions'!$J$29)^(M$46-1))+AND(M$56&lt;'Summary&amp;Assumptions'!$J$31,M$47&gt;=$FQ232,M$47&lt;=$FR232)*(('Summary&amp;Assumptions'!$H$25*$C232)*(1+'Summary&amp;Assumptions'!$J$29)^(M$46-1))</f>
        <v>0</v>
      </c>
      <c r="I232" s="588">
        <f>AND(N$55&gt;0,SUM($E232:H232)&lt;'Summary&amp;Assumptions'!$G$32*$B232,$D232&gt;='Summary&amp;Assumptions'!$D$17,N$47&gt;=$D232,N$47&lt;=EDATE($D232,'Summary&amp;Assumptions'!$G$32))*$B232+AND(N$56&lt;'Summary&amp;Assumptions'!$J$31,N$47&gt;=$FO232,N$47&lt;=$FP232)*(('Summary&amp;Assumptions'!$H$25*$C232)*(1+'Summary&amp;Assumptions'!$J$29)^(N$46-1))+AND(N$56&lt;'Summary&amp;Assumptions'!$J$31,N$47&gt;=$FQ232,N$47&lt;=$FR232)*(('Summary&amp;Assumptions'!$H$25*$C232)*(1+'Summary&amp;Assumptions'!$J$29)^(N$46-1))</f>
        <v>0</v>
      </c>
      <c r="J232" s="588">
        <f>AND(O$55&gt;0,SUM($E232:I232)&lt;'Summary&amp;Assumptions'!$G$32*$B232,$D232&gt;='Summary&amp;Assumptions'!$D$17,O$47&gt;=$D232,O$47&lt;=EDATE($D232,'Summary&amp;Assumptions'!$G$32))*$B232+AND(O$56&lt;'Summary&amp;Assumptions'!$J$31,O$47&gt;=$FO232,O$47&lt;=$FP232)*(('Summary&amp;Assumptions'!$H$25*$C232)*(1+'Summary&amp;Assumptions'!$J$29)^(O$46-1))+AND(O$56&lt;'Summary&amp;Assumptions'!$J$31,O$47&gt;=$FQ232,O$47&lt;=$FR232)*(('Summary&amp;Assumptions'!$H$25*$C232)*(1+'Summary&amp;Assumptions'!$J$29)^(O$46-1))</f>
        <v>0</v>
      </c>
      <c r="K232" s="588">
        <f>AND(P$55&gt;0,SUM($E232:J232)&lt;'Summary&amp;Assumptions'!$G$32*$B232,$D232&gt;='Summary&amp;Assumptions'!$D$17,P$47&gt;=$D232,P$47&lt;=EDATE($D232,'Summary&amp;Assumptions'!$G$32))*$B232+AND(P$56&lt;'Summary&amp;Assumptions'!$J$31,P$47&gt;=$FO232,P$47&lt;=$FP232)*(('Summary&amp;Assumptions'!$H$25*$C232)*(1+'Summary&amp;Assumptions'!$J$29)^(P$46-1))+AND(P$56&lt;'Summary&amp;Assumptions'!$J$31,P$47&gt;=$FQ232,P$47&lt;=$FR232)*(('Summary&amp;Assumptions'!$H$25*$C232)*(1+'Summary&amp;Assumptions'!$J$29)^(P$46-1))</f>
        <v>0</v>
      </c>
      <c r="L232" s="588">
        <f>AND(Q$55&gt;0,SUM($E232:K232)&lt;'Summary&amp;Assumptions'!$G$32*$B232,$D232&gt;='Summary&amp;Assumptions'!$D$17,Q$47&gt;=$D232,Q$47&lt;=EDATE($D232,'Summary&amp;Assumptions'!$G$32))*$B232+AND(Q$56&lt;'Summary&amp;Assumptions'!$J$31,Q$47&gt;=$FO232,Q$47&lt;=$FP232)*(('Summary&amp;Assumptions'!$H$25*$C232)*(1+'Summary&amp;Assumptions'!$J$29)^(Q$46-1))+AND(Q$56&lt;'Summary&amp;Assumptions'!$J$31,Q$47&gt;=$FQ232,Q$47&lt;=$FR232)*(('Summary&amp;Assumptions'!$H$25*$C232)*(1+'Summary&amp;Assumptions'!$J$29)^(Q$46-1))</f>
        <v>0</v>
      </c>
      <c r="M232" s="588">
        <f>AND(R$55&gt;0,SUM($E232:L232)&lt;'Summary&amp;Assumptions'!$G$32*$B232,$D232&gt;='Summary&amp;Assumptions'!$D$17,R$47&gt;=$D232,R$47&lt;=EDATE($D232,'Summary&amp;Assumptions'!$G$32))*$B232+AND(R$56&lt;'Summary&amp;Assumptions'!$J$31,R$47&gt;=$FO232,R$47&lt;=$FP232)*(('Summary&amp;Assumptions'!$H$25*$C232)*(1+'Summary&amp;Assumptions'!$J$29)^(R$46-1))+AND(R$56&lt;'Summary&amp;Assumptions'!$J$31,R$47&gt;=$FQ232,R$47&lt;=$FR232)*(('Summary&amp;Assumptions'!$H$25*$C232)*(1+'Summary&amp;Assumptions'!$J$29)^(R$46-1))</f>
        <v>0</v>
      </c>
      <c r="N232" s="588">
        <f>AND(S$55&gt;0,SUM($E232:M232)&lt;'Summary&amp;Assumptions'!$G$32*$B232,$D232&gt;='Summary&amp;Assumptions'!$D$17,S$47&gt;=$D232,S$47&lt;=EDATE($D232,'Summary&amp;Assumptions'!$G$32))*$B232+AND(S$56&lt;'Summary&amp;Assumptions'!$J$31,S$47&gt;=$FO232,S$47&lt;=$FP232)*(('Summary&amp;Assumptions'!$H$25*$C232)*(1+'Summary&amp;Assumptions'!$J$29)^(S$46-1))+AND(S$56&lt;'Summary&amp;Assumptions'!$J$31,S$47&gt;=$FQ232,S$47&lt;=$FR232)*(('Summary&amp;Assumptions'!$H$25*$C232)*(1+'Summary&amp;Assumptions'!$J$29)^(S$46-1))</f>
        <v>0</v>
      </c>
      <c r="O232" s="588">
        <f>AND(T$55&gt;0,SUM($E232:N232)&lt;'Summary&amp;Assumptions'!$G$32*$B232,$D232&gt;='Summary&amp;Assumptions'!$D$17,T$47&gt;=$D232,T$47&lt;=EDATE($D232,'Summary&amp;Assumptions'!$G$32))*$B232+AND(T$56&lt;'Summary&amp;Assumptions'!$J$31,T$47&gt;=$FO232,T$47&lt;=$FP232)*(('Summary&amp;Assumptions'!$H$25*$C232)*(1+'Summary&amp;Assumptions'!$J$29)^(T$46-1))+AND(T$56&lt;'Summary&amp;Assumptions'!$J$31,T$47&gt;=$FQ232,T$47&lt;=$FR232)*(('Summary&amp;Assumptions'!$H$25*$C232)*(1+'Summary&amp;Assumptions'!$J$29)^(T$46-1))</f>
        <v>0</v>
      </c>
      <c r="P232" s="588">
        <f>AND(U$55&gt;0,SUM($E232:O232)&lt;'Summary&amp;Assumptions'!$G$32*$B232,$D232&gt;='Summary&amp;Assumptions'!$D$17,U$47&gt;=$D232,U$47&lt;=EDATE($D232,'Summary&amp;Assumptions'!$G$32))*$B232+AND(U$56&lt;'Summary&amp;Assumptions'!$J$31,U$47&gt;=$FO232,U$47&lt;=$FP232)*(('Summary&amp;Assumptions'!$H$25*$C232)*(1+'Summary&amp;Assumptions'!$J$29)^(U$46-1))+AND(U$56&lt;'Summary&amp;Assumptions'!$J$31,U$47&gt;=$FQ232,U$47&lt;=$FR232)*(('Summary&amp;Assumptions'!$H$25*$C232)*(1+'Summary&amp;Assumptions'!$J$29)^(U$46-1))</f>
        <v>0</v>
      </c>
      <c r="Q232" s="588">
        <f>AND(V$55&gt;0,SUM($E232:P232)&lt;'Summary&amp;Assumptions'!$G$32*$B232,$D232&gt;='Summary&amp;Assumptions'!$D$17,V$47&gt;=$D232,V$47&lt;=EDATE($D232,'Summary&amp;Assumptions'!$G$32))*$B232+AND(V$56&lt;'Summary&amp;Assumptions'!$J$31,V$47&gt;=$FO232,V$47&lt;=$FP232)*(('Summary&amp;Assumptions'!$H$25*$C232)*(1+'Summary&amp;Assumptions'!$J$29)^(V$46-1))+AND(V$56&lt;'Summary&amp;Assumptions'!$J$31,V$47&gt;=$FQ232,V$47&lt;=$FR232)*(('Summary&amp;Assumptions'!$H$25*$C232)*(1+'Summary&amp;Assumptions'!$J$29)^(V$46-1))</f>
        <v>0</v>
      </c>
      <c r="R232" s="588">
        <f>AND(W$55&gt;0,SUM($E232:Q232)&lt;'Summary&amp;Assumptions'!$G$32*$B232,$D232&gt;='Summary&amp;Assumptions'!$D$17,W$47&gt;=$D232,W$47&lt;=EDATE($D232,'Summary&amp;Assumptions'!$G$32))*$B232+AND(W$56&lt;'Summary&amp;Assumptions'!$J$31,W$47&gt;=$FO232,W$47&lt;=$FP232)*(('Summary&amp;Assumptions'!$H$25*$C232)*(1+'Summary&amp;Assumptions'!$J$29)^(W$46-1))+AND(W$56&lt;'Summary&amp;Assumptions'!$J$31,W$47&gt;=$FQ232,W$47&lt;=$FR232)*(('Summary&amp;Assumptions'!$H$25*$C232)*(1+'Summary&amp;Assumptions'!$J$29)^(W$46-1))</f>
        <v>0</v>
      </c>
      <c r="S232" s="588">
        <f>AND(X$55&gt;0,SUM($E232:R232)&lt;'Summary&amp;Assumptions'!$G$32*$B232,$D232&gt;='Summary&amp;Assumptions'!$D$17,X$47&gt;=$D232,X$47&lt;=EDATE($D232,'Summary&amp;Assumptions'!$G$32))*$B232+AND(X$56&lt;'Summary&amp;Assumptions'!$J$31,X$47&gt;=$FO232,X$47&lt;=$FP232)*(('Summary&amp;Assumptions'!$H$25*$C232)*(1+'Summary&amp;Assumptions'!$J$29)^(X$46-1))+AND(X$56&lt;'Summary&amp;Assumptions'!$J$31,X$47&gt;=$FQ232,X$47&lt;=$FR232)*(('Summary&amp;Assumptions'!$H$25*$C232)*(1+'Summary&amp;Assumptions'!$J$29)^(X$46-1))</f>
        <v>0</v>
      </c>
      <c r="T232" s="588">
        <f>AND(Y$55&gt;0,SUM($E232:S232)&lt;'Summary&amp;Assumptions'!$G$32*$B232,$D232&gt;='Summary&amp;Assumptions'!$D$17,Y$47&gt;=$D232,Y$47&lt;=EDATE($D232,'Summary&amp;Assumptions'!$G$32))*$B232+AND(Y$56&lt;'Summary&amp;Assumptions'!$J$31,Y$47&gt;=$FO232,Y$47&lt;=$FP232)*(('Summary&amp;Assumptions'!$H$25*$C232)*(1+'Summary&amp;Assumptions'!$J$29)^(Y$46-1))+AND(Y$56&lt;'Summary&amp;Assumptions'!$J$31,Y$47&gt;=$FQ232,Y$47&lt;=$FR232)*(('Summary&amp;Assumptions'!$H$25*$C232)*(1+'Summary&amp;Assumptions'!$J$29)^(Y$46-1))</f>
        <v>0</v>
      </c>
      <c r="U232" s="588">
        <f>AND(Z$55&gt;0,SUM($E232:T232)&lt;'Summary&amp;Assumptions'!$G$32*$B232,$D232&gt;='Summary&amp;Assumptions'!$D$17,Z$47&gt;=$D232,Z$47&lt;=EDATE($D232,'Summary&amp;Assumptions'!$G$32))*$B232+AND(Z$56&lt;'Summary&amp;Assumptions'!$J$31,Z$47&gt;=$FO232,Z$47&lt;=$FP232)*(('Summary&amp;Assumptions'!$H$25*$C232)*(1+'Summary&amp;Assumptions'!$J$29)^(Z$46-1))+AND(Z$56&lt;'Summary&amp;Assumptions'!$J$31,Z$47&gt;=$FQ232,Z$47&lt;=$FR232)*(('Summary&amp;Assumptions'!$H$25*$C232)*(1+'Summary&amp;Assumptions'!$J$29)^(Z$46-1))</f>
        <v>0</v>
      </c>
      <c r="V232" s="588">
        <f>AND(AA$55&gt;0,SUM($E232:U232)&lt;'Summary&amp;Assumptions'!$G$32*$B232,$D232&gt;='Summary&amp;Assumptions'!$D$17,AA$47&gt;=$D232,AA$47&lt;=EDATE($D232,'Summary&amp;Assumptions'!$G$32))*$B232+AND(AA$56&lt;'Summary&amp;Assumptions'!$J$31,AA$47&gt;=$FO232,AA$47&lt;=$FP232)*(('Summary&amp;Assumptions'!$H$25*$C232)*(1+'Summary&amp;Assumptions'!$J$29)^(AA$46-1))+AND(AA$56&lt;'Summary&amp;Assumptions'!$J$31,AA$47&gt;=$FQ232,AA$47&lt;=$FR232)*(('Summary&amp;Assumptions'!$H$25*$C232)*(1+'Summary&amp;Assumptions'!$J$29)^(AA$46-1))</f>
        <v>0</v>
      </c>
      <c r="W232" s="588">
        <f>AND(AB$55&gt;0,SUM($E232:V232)&lt;'Summary&amp;Assumptions'!$G$32*$B232,$D232&gt;='Summary&amp;Assumptions'!$D$17,AB$47&gt;=$D232,AB$47&lt;=EDATE($D232,'Summary&amp;Assumptions'!$G$32))*$B232+AND(AB$56&lt;'Summary&amp;Assumptions'!$J$31,AB$47&gt;=$FO232,AB$47&lt;=$FP232)*(('Summary&amp;Assumptions'!$H$25*$C232)*(1+'Summary&amp;Assumptions'!$J$29)^(AB$46-1))+AND(AB$56&lt;'Summary&amp;Assumptions'!$J$31,AB$47&gt;=$FQ232,AB$47&lt;=$FR232)*(('Summary&amp;Assumptions'!$H$25*$C232)*(1+'Summary&amp;Assumptions'!$J$29)^(AB$46-1))</f>
        <v>0</v>
      </c>
      <c r="X232" s="588">
        <f>AND(AC$55&gt;0,SUM($E232:W232)&lt;'Summary&amp;Assumptions'!$G$32*$B232,$D232&gt;='Summary&amp;Assumptions'!$D$17,AC$47&gt;=$D232,AC$47&lt;=EDATE($D232,'Summary&amp;Assumptions'!$G$32))*$B232+AND(AC$56&lt;'Summary&amp;Assumptions'!$J$31,AC$47&gt;=$FO232,AC$47&lt;=$FP232)*(('Summary&amp;Assumptions'!$H$25*$C232)*(1+'Summary&amp;Assumptions'!$J$29)^(AC$46-1))+AND(AC$56&lt;'Summary&amp;Assumptions'!$J$31,AC$47&gt;=$FQ232,AC$47&lt;=$FR232)*(('Summary&amp;Assumptions'!$H$25*$C232)*(1+'Summary&amp;Assumptions'!$J$29)^(AC$46-1))</f>
        <v>0</v>
      </c>
      <c r="Y232" s="588">
        <f>AND(AD$55&gt;0,SUM($E232:X232)&lt;'Summary&amp;Assumptions'!$G$32*$B232,$D232&gt;='Summary&amp;Assumptions'!$D$17,AD$47&gt;=$D232,AD$47&lt;=EDATE($D232,'Summary&amp;Assumptions'!$G$32))*$B232+AND(AD$56&lt;'Summary&amp;Assumptions'!$J$31,AD$47&gt;=$FO232,AD$47&lt;=$FP232)*(('Summary&amp;Assumptions'!$H$25*$C232)*(1+'Summary&amp;Assumptions'!$J$29)^(AD$46-1))+AND(AD$56&lt;'Summary&amp;Assumptions'!$J$31,AD$47&gt;=$FQ232,AD$47&lt;=$FR232)*(('Summary&amp;Assumptions'!$H$25*$C232)*(1+'Summary&amp;Assumptions'!$J$29)^(AD$46-1))</f>
        <v>0</v>
      </c>
      <c r="Z232" s="588">
        <f>AND(AE$55&gt;0,SUM($E232:Y232)&lt;'Summary&amp;Assumptions'!$G$32*$B232,$D232&gt;='Summary&amp;Assumptions'!$D$17,AE$47&gt;=$D232,AE$47&lt;=EDATE($D232,'Summary&amp;Assumptions'!$G$32))*$B232+AND(AE$56&lt;'Summary&amp;Assumptions'!$J$31,AE$47&gt;=$FO232,AE$47&lt;=$FP232)*(('Summary&amp;Assumptions'!$H$25*$C232)*(1+'Summary&amp;Assumptions'!$J$29)^(AE$46-1))+AND(AE$56&lt;'Summary&amp;Assumptions'!$J$31,AE$47&gt;=$FQ232,AE$47&lt;=$FR232)*(('Summary&amp;Assumptions'!$H$25*$C232)*(1+'Summary&amp;Assumptions'!$J$29)^(AE$46-1))</f>
        <v>0</v>
      </c>
      <c r="AA232" s="588">
        <f>AND(AF$55&gt;0,SUM($E232:Z232)&lt;'Summary&amp;Assumptions'!$G$32*$B232,$D232&gt;='Summary&amp;Assumptions'!$D$17,AF$47&gt;=$D232,AF$47&lt;=EDATE($D232,'Summary&amp;Assumptions'!$G$32))*$B232+AND(AF$56&lt;'Summary&amp;Assumptions'!$J$31,AF$47&gt;=$FO232,AF$47&lt;=$FP232)*(('Summary&amp;Assumptions'!$H$25*$C232)*(1+'Summary&amp;Assumptions'!$J$29)^(AF$46-1))+AND(AF$56&lt;'Summary&amp;Assumptions'!$J$31,AF$47&gt;=$FQ232,AF$47&lt;=$FR232)*(('Summary&amp;Assumptions'!$H$25*$C232)*(1+'Summary&amp;Assumptions'!$J$29)^(AF$46-1))</f>
        <v>0</v>
      </c>
      <c r="AB232" s="588">
        <f>AND(AG$55&gt;0,SUM($E232:AA232)&lt;'Summary&amp;Assumptions'!$G$32*$B232,$D232&gt;='Summary&amp;Assumptions'!$D$17,AG$47&gt;=$D232,AG$47&lt;=EDATE($D232,'Summary&amp;Assumptions'!$G$32))*$B232+AND(AG$56&lt;'Summary&amp;Assumptions'!$J$31,AG$47&gt;=$FO232,AG$47&lt;=$FP232)*(('Summary&amp;Assumptions'!$H$25*$C232)*(1+'Summary&amp;Assumptions'!$J$29)^(AG$46-1))+AND(AG$56&lt;'Summary&amp;Assumptions'!$J$31,AG$47&gt;=$FQ232,AG$47&lt;=$FR232)*(('Summary&amp;Assumptions'!$H$25*$C232)*(1+'Summary&amp;Assumptions'!$J$29)^(AG$46-1))</f>
        <v>0</v>
      </c>
      <c r="AC232" s="588">
        <f>AND(AH$55&gt;0,SUM($E232:AB232)&lt;'Summary&amp;Assumptions'!$G$32*$B232,$D232&gt;='Summary&amp;Assumptions'!$D$17,AH$47&gt;=$D232,AH$47&lt;=EDATE($D232,'Summary&amp;Assumptions'!$G$32))*$B232+AND(AH$56&lt;'Summary&amp;Assumptions'!$J$31,AH$47&gt;=$FO232,AH$47&lt;=$FP232)*(('Summary&amp;Assumptions'!$H$25*$C232)*(1+'Summary&amp;Assumptions'!$J$29)^(AH$46-1))+AND(AH$56&lt;'Summary&amp;Assumptions'!$J$31,AH$47&gt;=$FQ232,AH$47&lt;=$FR232)*(('Summary&amp;Assumptions'!$H$25*$C232)*(1+'Summary&amp;Assumptions'!$J$29)^(AH$46-1))</f>
        <v>0</v>
      </c>
      <c r="AD232" s="588">
        <f>AND(AI$55&gt;0,SUM($E232:AC232)&lt;'Summary&amp;Assumptions'!$G$32*$B232,$D232&gt;='Summary&amp;Assumptions'!$D$17,AI$47&gt;=$D232,AI$47&lt;=EDATE($D232,'Summary&amp;Assumptions'!$G$32))*$B232+AND(AI$56&lt;'Summary&amp;Assumptions'!$J$31,AI$47&gt;=$FO232,AI$47&lt;=$FP232)*(('Summary&amp;Assumptions'!$H$25*$C232)*(1+'Summary&amp;Assumptions'!$J$29)^(AI$46-1))+AND(AI$56&lt;'Summary&amp;Assumptions'!$J$31,AI$47&gt;=$FQ232,AI$47&lt;=$FR232)*(('Summary&amp;Assumptions'!$H$25*$C232)*(1+'Summary&amp;Assumptions'!$J$29)^(AI$46-1))</f>
        <v>0</v>
      </c>
      <c r="AE232" s="588">
        <f>AND(AJ$55&gt;0,SUM($E232:AD232)&lt;'Summary&amp;Assumptions'!$G$32*$B232,$D232&gt;='Summary&amp;Assumptions'!$D$17,AJ$47&gt;=$D232,AJ$47&lt;=EDATE($D232,'Summary&amp;Assumptions'!$G$32))*$B232+AND(AJ$56&lt;'Summary&amp;Assumptions'!$J$31,AJ$47&gt;=$FO232,AJ$47&lt;=$FP232)*(('Summary&amp;Assumptions'!$H$25*$C232)*(1+'Summary&amp;Assumptions'!$J$29)^(AJ$46-1))+AND(AJ$56&lt;'Summary&amp;Assumptions'!$J$31,AJ$47&gt;=$FQ232,AJ$47&lt;=$FR232)*(('Summary&amp;Assumptions'!$H$25*$C232)*(1+'Summary&amp;Assumptions'!$J$29)^(AJ$46-1))</f>
        <v>0</v>
      </c>
      <c r="AF232" s="588">
        <f>AND(AK$55&gt;0,SUM($E232:AE232)&lt;'Summary&amp;Assumptions'!$G$32*$B232,$D232&gt;='Summary&amp;Assumptions'!$D$17,AK$47&gt;=$D232,AK$47&lt;=EDATE($D232,'Summary&amp;Assumptions'!$G$32))*$B232+AND(AK$56&lt;'Summary&amp;Assumptions'!$J$31,AK$47&gt;=$FO232,AK$47&lt;=$FP232)*(('Summary&amp;Assumptions'!$H$25*$C232)*(1+'Summary&amp;Assumptions'!$J$29)^(AK$46-1))+AND(AK$56&lt;'Summary&amp;Assumptions'!$J$31,AK$47&gt;=$FQ232,AK$47&lt;=$FR232)*(('Summary&amp;Assumptions'!$H$25*$C232)*(1+'Summary&amp;Assumptions'!$J$29)^(AK$46-1))</f>
        <v>0</v>
      </c>
      <c r="AG232" s="588">
        <f>AND(AL$55&gt;0,SUM($E232:AF232)&lt;'Summary&amp;Assumptions'!$G$32*$B232,$D232&gt;='Summary&amp;Assumptions'!$D$17,AL$47&gt;=$D232,AL$47&lt;=EDATE($D232,'Summary&amp;Assumptions'!$G$32))*$B232+AND(AL$56&lt;'Summary&amp;Assumptions'!$J$31,AL$47&gt;=$FO232,AL$47&lt;=$FP232)*(('Summary&amp;Assumptions'!$H$25*$C232)*(1+'Summary&amp;Assumptions'!$J$29)^(AL$46-1))+AND(AL$56&lt;'Summary&amp;Assumptions'!$J$31,AL$47&gt;=$FQ232,AL$47&lt;=$FR232)*(('Summary&amp;Assumptions'!$H$25*$C232)*(1+'Summary&amp;Assumptions'!$J$29)^(AL$46-1))</f>
        <v>0</v>
      </c>
      <c r="AH232" s="588">
        <f>AND(AM$55&gt;0,SUM($E232:AG232)&lt;'Summary&amp;Assumptions'!$G$32*$B232,$D232&gt;='Summary&amp;Assumptions'!$D$17,AM$47&gt;=$D232,AM$47&lt;=EDATE($D232,'Summary&amp;Assumptions'!$G$32))*$B232+AND(AM$56&lt;'Summary&amp;Assumptions'!$J$31,AM$47&gt;=$FO232,AM$47&lt;=$FP232)*(('Summary&amp;Assumptions'!$H$25*$C232)*(1+'Summary&amp;Assumptions'!$J$29)^(AM$46-1))+AND(AM$56&lt;'Summary&amp;Assumptions'!$J$31,AM$47&gt;=$FQ232,AM$47&lt;=$FR232)*(('Summary&amp;Assumptions'!$H$25*$C232)*(1+'Summary&amp;Assumptions'!$J$29)^(AM$46-1))</f>
        <v>0</v>
      </c>
      <c r="AI232" s="588">
        <f>AND(AN$55&gt;0,SUM($E232:AH232)&lt;'Summary&amp;Assumptions'!$G$32*$B232,$D232&gt;='Summary&amp;Assumptions'!$D$17,AN$47&gt;=$D232,AN$47&lt;=EDATE($D232,'Summary&amp;Assumptions'!$G$32))*$B232+AND(AN$56&lt;'Summary&amp;Assumptions'!$J$31,AN$47&gt;=$FO232,AN$47&lt;=$FP232)*(('Summary&amp;Assumptions'!$H$25*$C232)*(1+'Summary&amp;Assumptions'!$J$29)^(AN$46-1))+AND(AN$56&lt;'Summary&amp;Assumptions'!$J$31,AN$47&gt;=$FQ232,AN$47&lt;=$FR232)*(('Summary&amp;Assumptions'!$H$25*$C232)*(1+'Summary&amp;Assumptions'!$J$29)^(AN$46-1))</f>
        <v>0</v>
      </c>
      <c r="AJ232" s="588">
        <f>AND(AO$55&gt;0,SUM($E232:AI232)&lt;'Summary&amp;Assumptions'!$G$32*$B232,$D232&gt;='Summary&amp;Assumptions'!$D$17,AO$47&gt;=$D232,AO$47&lt;=EDATE($D232,'Summary&amp;Assumptions'!$G$32))*$B232+AND(AO$56&lt;'Summary&amp;Assumptions'!$J$31,AO$47&gt;=$FO232,AO$47&lt;=$FP232)*(('Summary&amp;Assumptions'!$H$25*$C232)*(1+'Summary&amp;Assumptions'!$J$29)^(AO$46-1))+AND(AO$56&lt;'Summary&amp;Assumptions'!$J$31,AO$47&gt;=$FQ232,AO$47&lt;=$FR232)*(('Summary&amp;Assumptions'!$H$25*$C232)*(1+'Summary&amp;Assumptions'!$J$29)^(AO$46-1))</f>
        <v>0</v>
      </c>
      <c r="AK232" s="588">
        <f>AND(AP$55&gt;0,SUM($E232:AJ232)&lt;'Summary&amp;Assumptions'!$G$32*$B232,$D232&gt;='Summary&amp;Assumptions'!$D$17,AP$47&gt;=$D232,AP$47&lt;=EDATE($D232,'Summary&amp;Assumptions'!$G$32))*$B232+AND(AP$56&lt;'Summary&amp;Assumptions'!$J$31,AP$47&gt;=$FO232,AP$47&lt;=$FP232)*(('Summary&amp;Assumptions'!$H$25*$C232)*(1+'Summary&amp;Assumptions'!$J$29)^(AP$46-1))+AND(AP$56&lt;'Summary&amp;Assumptions'!$J$31,AP$47&gt;=$FQ232,AP$47&lt;=$FR232)*(('Summary&amp;Assumptions'!$H$25*$C232)*(1+'Summary&amp;Assumptions'!$J$29)^(AP$46-1))</f>
        <v>0</v>
      </c>
      <c r="AL232" s="588">
        <f>AND(AQ$55&gt;0,SUM($E232:AK232)&lt;'Summary&amp;Assumptions'!$G$32*$B232,$D232&gt;='Summary&amp;Assumptions'!$D$17,AQ$47&gt;=$D232,AQ$47&lt;=EDATE($D232,'Summary&amp;Assumptions'!$G$32))*$B232+AND(AQ$56&lt;'Summary&amp;Assumptions'!$J$31,AQ$47&gt;=$FO232,AQ$47&lt;=$FP232)*(('Summary&amp;Assumptions'!$H$25*$C232)*(1+'Summary&amp;Assumptions'!$J$29)^(AQ$46-1))+AND(AQ$56&lt;'Summary&amp;Assumptions'!$J$31,AQ$47&gt;=$FQ232,AQ$47&lt;=$FR232)*(('Summary&amp;Assumptions'!$H$25*$C232)*(1+'Summary&amp;Assumptions'!$J$29)^(AQ$46-1))</f>
        <v>0</v>
      </c>
      <c r="AM232" s="588">
        <f>AND(AR$55&gt;0,SUM($E232:AL232)&lt;'Summary&amp;Assumptions'!$G$32*$B232,$D232&gt;='Summary&amp;Assumptions'!$D$17,AR$47&gt;=$D232,AR$47&lt;=EDATE($D232,'Summary&amp;Assumptions'!$G$32))*$B232+AND(AR$56&lt;'Summary&amp;Assumptions'!$J$31,AR$47&gt;=$FO232,AR$47&lt;=$FP232)*(('Summary&amp;Assumptions'!$H$25*$C232)*(1+'Summary&amp;Assumptions'!$J$29)^(AR$46-1))+AND(AR$56&lt;'Summary&amp;Assumptions'!$J$31,AR$47&gt;=$FQ232,AR$47&lt;=$FR232)*(('Summary&amp;Assumptions'!$H$25*$C232)*(1+'Summary&amp;Assumptions'!$J$29)^(AR$46-1))</f>
        <v>0</v>
      </c>
      <c r="AN232" s="588">
        <f>AND(AS$55&gt;0,SUM($E232:AM232)&lt;'Summary&amp;Assumptions'!$G$32*$B232,$D232&gt;='Summary&amp;Assumptions'!$D$17,AS$47&gt;=$D232,AS$47&lt;=EDATE($D232,'Summary&amp;Assumptions'!$G$32))*$B232+AND(AS$56&lt;'Summary&amp;Assumptions'!$J$31,AS$47&gt;=$FO232,AS$47&lt;=$FP232)*(('Summary&amp;Assumptions'!$H$25*$C232)*(1+'Summary&amp;Assumptions'!$J$29)^(AS$46-1))+AND(AS$56&lt;'Summary&amp;Assumptions'!$J$31,AS$47&gt;=$FQ232,AS$47&lt;=$FR232)*(('Summary&amp;Assumptions'!$H$25*$C232)*(1+'Summary&amp;Assumptions'!$J$29)^(AS$46-1))</f>
        <v>0</v>
      </c>
      <c r="AO232" s="588">
        <f>AND(AT$55&gt;0,SUM($E232:AN232)&lt;'Summary&amp;Assumptions'!$G$32*$B232,$D232&gt;='Summary&amp;Assumptions'!$D$17,AT$47&gt;=$D232,AT$47&lt;=EDATE($D232,'Summary&amp;Assumptions'!$G$32))*$B232+AND(AT$56&lt;'Summary&amp;Assumptions'!$J$31,AT$47&gt;=$FO232,AT$47&lt;=$FP232)*(('Summary&amp;Assumptions'!$H$25*$C232)*(1+'Summary&amp;Assumptions'!$J$29)^(AT$46-1))+AND(AT$56&lt;'Summary&amp;Assumptions'!$J$31,AT$47&gt;=$FQ232,AT$47&lt;=$FR232)*(('Summary&amp;Assumptions'!$H$25*$C232)*(1+'Summary&amp;Assumptions'!$J$29)^(AT$46-1))</f>
        <v>0</v>
      </c>
      <c r="AP232" s="588">
        <f>AND(AU$55&gt;0,SUM($E232:AO232)&lt;'Summary&amp;Assumptions'!$G$32*$B232,$D232&gt;='Summary&amp;Assumptions'!$D$17,AU$47&gt;=$D232,AU$47&lt;=EDATE($D232,'Summary&amp;Assumptions'!$G$32))*$B232+AND(AU$56&lt;'Summary&amp;Assumptions'!$J$31,AU$47&gt;=$FO232,AU$47&lt;=$FP232)*(('Summary&amp;Assumptions'!$H$25*$C232)*(1+'Summary&amp;Assumptions'!$J$29)^(AU$46-1))+AND(AU$56&lt;'Summary&amp;Assumptions'!$J$31,AU$47&gt;=$FQ232,AU$47&lt;=$FR232)*(('Summary&amp;Assumptions'!$H$25*$C232)*(1+'Summary&amp;Assumptions'!$J$29)^(AU$46-1))</f>
        <v>0</v>
      </c>
      <c r="AQ232" s="588">
        <f>AND(AV$55&gt;0,SUM($E232:AP232)&lt;'Summary&amp;Assumptions'!$G$32*$B232,$D232&gt;='Summary&amp;Assumptions'!$D$17,AV$47&gt;=$D232,AV$47&lt;=EDATE($D232,'Summary&amp;Assumptions'!$G$32))*$B232+AND(AV$56&lt;'Summary&amp;Assumptions'!$J$31,AV$47&gt;=$FO232,AV$47&lt;=$FP232)*(('Summary&amp;Assumptions'!$H$25*$C232)*(1+'Summary&amp;Assumptions'!$J$29)^(AV$46-1))+AND(AV$56&lt;'Summary&amp;Assumptions'!$J$31,AV$47&gt;=$FQ232,AV$47&lt;=$FR232)*(('Summary&amp;Assumptions'!$H$25*$C232)*(1+'Summary&amp;Assumptions'!$J$29)^(AV$46-1))</f>
        <v>0</v>
      </c>
      <c r="AR232" s="588">
        <f>AND(AW$55&gt;0,SUM($E232:AQ232)&lt;'Summary&amp;Assumptions'!$G$32*$B232,$D232&gt;='Summary&amp;Assumptions'!$D$17,AW$47&gt;=$D232,AW$47&lt;=EDATE($D232,'Summary&amp;Assumptions'!$G$32))*$B232+AND(AW$56&lt;'Summary&amp;Assumptions'!$J$31,AW$47&gt;=$FO232,AW$47&lt;=$FP232)*(('Summary&amp;Assumptions'!$H$25*$C232)*(1+'Summary&amp;Assumptions'!$J$29)^(AW$46-1))+AND(AW$56&lt;'Summary&amp;Assumptions'!$J$31,AW$47&gt;=$FQ232,AW$47&lt;=$FR232)*(('Summary&amp;Assumptions'!$H$25*$C232)*(1+'Summary&amp;Assumptions'!$J$29)^(AW$46-1))</f>
        <v>0</v>
      </c>
      <c r="AS232" s="588">
        <f>AND(AX$55&gt;0,SUM($E232:AR232)&lt;'Summary&amp;Assumptions'!$G$32*$B232,$D232&gt;='Summary&amp;Assumptions'!$D$17,AX$47&gt;=$D232,AX$47&lt;=EDATE($D232,'Summary&amp;Assumptions'!$G$32))*$B232+AND(AX$56&lt;'Summary&amp;Assumptions'!$J$31,AX$47&gt;=$FO232,AX$47&lt;=$FP232)*(('Summary&amp;Assumptions'!$H$25*$C232)*(1+'Summary&amp;Assumptions'!$J$29)^(AX$46-1))+AND(AX$56&lt;'Summary&amp;Assumptions'!$J$31,AX$47&gt;=$FQ232,AX$47&lt;=$FR232)*(('Summary&amp;Assumptions'!$H$25*$C232)*(1+'Summary&amp;Assumptions'!$J$29)^(AX$46-1))</f>
        <v>0</v>
      </c>
      <c r="AT232" s="588">
        <f>AND(AY$55&gt;0,SUM($E232:AS232)&lt;'Summary&amp;Assumptions'!$G$32*$B232,$D232&gt;='Summary&amp;Assumptions'!$D$17,AY$47&gt;=$D232,AY$47&lt;=EDATE($D232,'Summary&amp;Assumptions'!$G$32))*$B232+AND(AY$56&lt;'Summary&amp;Assumptions'!$J$31,AY$47&gt;=$FO232,AY$47&lt;=$FP232)*(('Summary&amp;Assumptions'!$H$25*$C232)*(1+'Summary&amp;Assumptions'!$J$29)^(AY$46-1))+AND(AY$56&lt;'Summary&amp;Assumptions'!$J$31,AY$47&gt;=$FQ232,AY$47&lt;=$FR232)*(('Summary&amp;Assumptions'!$H$25*$C232)*(1+'Summary&amp;Assumptions'!$J$29)^(AY$46-1))</f>
        <v>0</v>
      </c>
      <c r="AU232" s="588">
        <f>AND(AZ$55&gt;0,SUM($E232:AT232)&lt;'Summary&amp;Assumptions'!$G$32*$B232,$D232&gt;='Summary&amp;Assumptions'!$D$17,AZ$47&gt;=$D232,AZ$47&lt;=EDATE($D232,'Summary&amp;Assumptions'!$G$32))*$B232+AND(AZ$56&lt;'Summary&amp;Assumptions'!$J$31,AZ$47&gt;=$FO232,AZ$47&lt;=$FP232)*(('Summary&amp;Assumptions'!$H$25*$C232)*(1+'Summary&amp;Assumptions'!$J$29)^(AZ$46-1))+AND(AZ$56&lt;'Summary&amp;Assumptions'!$J$31,AZ$47&gt;=$FQ232,AZ$47&lt;=$FR232)*(('Summary&amp;Assumptions'!$H$25*$C232)*(1+'Summary&amp;Assumptions'!$J$29)^(AZ$46-1))</f>
        <v>0</v>
      </c>
      <c r="AV232" s="588">
        <f>AND(BA$55&gt;0,SUM($E232:AU232)&lt;'Summary&amp;Assumptions'!$G$32*$B232,$D232&gt;='Summary&amp;Assumptions'!$D$17,BA$47&gt;=$D232,BA$47&lt;=EDATE($D232,'Summary&amp;Assumptions'!$G$32))*$B232+AND(BA$56&lt;'Summary&amp;Assumptions'!$J$31,BA$47&gt;=$FO232,BA$47&lt;=$FP232)*(('Summary&amp;Assumptions'!$H$25*$C232)*(1+'Summary&amp;Assumptions'!$J$29)^(BA$46-1))+AND(BA$56&lt;'Summary&amp;Assumptions'!$J$31,BA$47&gt;=$FQ232,BA$47&lt;=$FR232)*(('Summary&amp;Assumptions'!$H$25*$C232)*(1+'Summary&amp;Assumptions'!$J$29)^(BA$46-1))</f>
        <v>0</v>
      </c>
      <c r="AW232" s="588">
        <f>AND(BB$55&gt;0,SUM($E232:AV232)&lt;'Summary&amp;Assumptions'!$G$32*$B232,$D232&gt;='Summary&amp;Assumptions'!$D$17,BB$47&gt;=$D232,BB$47&lt;=EDATE($D232,'Summary&amp;Assumptions'!$G$32))*$B232+AND(BB$56&lt;'Summary&amp;Assumptions'!$J$31,BB$47&gt;=$FO232,BB$47&lt;=$FP232)*(('Summary&amp;Assumptions'!$H$25*$C232)*(1+'Summary&amp;Assumptions'!$J$29)^(BB$46-1))+AND(BB$56&lt;'Summary&amp;Assumptions'!$J$31,BB$47&gt;=$FQ232,BB$47&lt;=$FR232)*(('Summary&amp;Assumptions'!$H$25*$C232)*(1+'Summary&amp;Assumptions'!$J$29)^(BB$46-1))</f>
        <v>0</v>
      </c>
      <c r="AX232" s="588">
        <f>AND(BC$55&gt;0,SUM($E232:AW232)&lt;'Summary&amp;Assumptions'!$G$32*$B232,$D232&gt;='Summary&amp;Assumptions'!$D$17,BC$47&gt;=$D232,BC$47&lt;=EDATE($D232,'Summary&amp;Assumptions'!$G$32))*$B232+AND(BC$56&lt;'Summary&amp;Assumptions'!$J$31,BC$47&gt;=$FO232,BC$47&lt;=$FP232)*(('Summary&amp;Assumptions'!$H$25*$C232)*(1+'Summary&amp;Assumptions'!$J$29)^(BC$46-1))+AND(BC$56&lt;'Summary&amp;Assumptions'!$J$31,BC$47&gt;=$FQ232,BC$47&lt;=$FR232)*(('Summary&amp;Assumptions'!$H$25*$C232)*(1+'Summary&amp;Assumptions'!$J$29)^(BC$46-1))</f>
        <v>0</v>
      </c>
      <c r="AY232" s="588">
        <f>AND(BD$55&gt;0,SUM($E232:AX232)&lt;'Summary&amp;Assumptions'!$G$32*$B232,$D232&gt;='Summary&amp;Assumptions'!$D$17,BD$47&gt;=$D232,BD$47&lt;=EDATE($D232,'Summary&amp;Assumptions'!$G$32))*$B232+AND(BD$56&lt;'Summary&amp;Assumptions'!$J$31,BD$47&gt;=$FO232,BD$47&lt;=$FP232)*(('Summary&amp;Assumptions'!$H$25*$C232)*(1+'Summary&amp;Assumptions'!$J$29)^(BD$46-1))+AND(BD$56&lt;'Summary&amp;Assumptions'!$J$31,BD$47&gt;=$FQ232,BD$47&lt;=$FR232)*(('Summary&amp;Assumptions'!$H$25*$C232)*(1+'Summary&amp;Assumptions'!$J$29)^(BD$46-1))</f>
        <v>0</v>
      </c>
      <c r="AZ232" s="588">
        <f>AND(BE$55&gt;0,SUM($E232:AY232)&lt;'Summary&amp;Assumptions'!$G$32*$B232,$D232&gt;='Summary&amp;Assumptions'!$D$17,BE$47&gt;=$D232,BE$47&lt;=EDATE($D232,'Summary&amp;Assumptions'!$G$32))*$B232+AND(BE$56&lt;'Summary&amp;Assumptions'!$J$31,BE$47&gt;=$FO232,BE$47&lt;=$FP232)*(('Summary&amp;Assumptions'!$H$25*$C232)*(1+'Summary&amp;Assumptions'!$J$29)^(BE$46-1))+AND(BE$56&lt;'Summary&amp;Assumptions'!$J$31,BE$47&gt;=$FQ232,BE$47&lt;=$FR232)*(('Summary&amp;Assumptions'!$H$25*$C232)*(1+'Summary&amp;Assumptions'!$J$29)^(BE$46-1))</f>
        <v>0</v>
      </c>
      <c r="BA232" s="588">
        <f>AND(BF$55&gt;0,SUM($E232:AZ232)&lt;'Summary&amp;Assumptions'!$G$32*$B232,$D232&gt;='Summary&amp;Assumptions'!$D$17,BF$47&gt;=$D232,BF$47&lt;=EDATE($D232,'Summary&amp;Assumptions'!$G$32))*$B232+AND(BF$56&lt;'Summary&amp;Assumptions'!$J$31,BF$47&gt;=$FO232,BF$47&lt;=$FP232)*(('Summary&amp;Assumptions'!$H$25*$C232)*(1+'Summary&amp;Assumptions'!$J$29)^(BF$46-1))+AND(BF$56&lt;'Summary&amp;Assumptions'!$J$31,BF$47&gt;=$FQ232,BF$47&lt;=$FR232)*(('Summary&amp;Assumptions'!$H$25*$C232)*(1+'Summary&amp;Assumptions'!$J$29)^(BF$46-1))</f>
        <v>0</v>
      </c>
      <c r="BB232" s="588">
        <f>AND(BG$55&gt;0,SUM($E232:BA232)&lt;'Summary&amp;Assumptions'!$G$32*$B232,$D232&gt;='Summary&amp;Assumptions'!$D$17,BG$47&gt;=$D232,BG$47&lt;=EDATE($D232,'Summary&amp;Assumptions'!$G$32))*$B232+AND(BG$56&lt;'Summary&amp;Assumptions'!$J$31,BG$47&gt;=$FO232,BG$47&lt;=$FP232)*(('Summary&amp;Assumptions'!$H$25*$C232)*(1+'Summary&amp;Assumptions'!$J$29)^(BG$46-1))+AND(BG$56&lt;'Summary&amp;Assumptions'!$J$31,BG$47&gt;=$FQ232,BG$47&lt;=$FR232)*(('Summary&amp;Assumptions'!$H$25*$C232)*(1+'Summary&amp;Assumptions'!$J$29)^(BG$46-1))</f>
        <v>0</v>
      </c>
      <c r="BC232" s="588">
        <f>AND(BH$55&gt;0,SUM($E232:BB232)&lt;'Summary&amp;Assumptions'!$G$32*$B232,$D232&gt;='Summary&amp;Assumptions'!$D$17,BH$47&gt;=$D232,BH$47&lt;=EDATE($D232,'Summary&amp;Assumptions'!$G$32))*$B232+AND(BH$56&lt;'Summary&amp;Assumptions'!$J$31,BH$47&gt;=$FO232,BH$47&lt;=$FP232)*(('Summary&amp;Assumptions'!$H$25*$C232)*(1+'Summary&amp;Assumptions'!$J$29)^(BH$46-1))+AND(BH$56&lt;'Summary&amp;Assumptions'!$J$31,BH$47&gt;=$FQ232,BH$47&lt;=$FR232)*(('Summary&amp;Assumptions'!$H$25*$C232)*(1+'Summary&amp;Assumptions'!$J$29)^(BH$46-1))</f>
        <v>0</v>
      </c>
      <c r="BD232" s="588">
        <f>AND(BI$55&gt;0,SUM($E232:BC232)&lt;'Summary&amp;Assumptions'!$G$32*$B232,$D232&gt;='Summary&amp;Assumptions'!$D$17,BI$47&gt;=$D232,BI$47&lt;=EDATE($D232,'Summary&amp;Assumptions'!$G$32))*$B232+AND(BI$56&lt;'Summary&amp;Assumptions'!$J$31,BI$47&gt;=$FO232,BI$47&lt;=$FP232)*(('Summary&amp;Assumptions'!$H$25*$C232)*(1+'Summary&amp;Assumptions'!$J$29)^(BI$46-1))+AND(BI$56&lt;'Summary&amp;Assumptions'!$J$31,BI$47&gt;=$FQ232,BI$47&lt;=$FR232)*(('Summary&amp;Assumptions'!$H$25*$C232)*(1+'Summary&amp;Assumptions'!$J$29)^(BI$46-1))</f>
        <v>0</v>
      </c>
      <c r="BE232" s="588">
        <f>AND(BJ$55&gt;0,SUM($E232:BD232)&lt;'Summary&amp;Assumptions'!$G$32*$B232,$D232&gt;='Summary&amp;Assumptions'!$D$17,BJ$47&gt;=$D232,BJ$47&lt;=EDATE($D232,'Summary&amp;Assumptions'!$G$32))*$B232+AND(BJ$56&lt;'Summary&amp;Assumptions'!$J$31,BJ$47&gt;=$FO232,BJ$47&lt;=$FP232)*(('Summary&amp;Assumptions'!$H$25*$C232)*(1+'Summary&amp;Assumptions'!$J$29)^(BJ$46-1))+AND(BJ$56&lt;'Summary&amp;Assumptions'!$J$31,BJ$47&gt;=$FQ232,BJ$47&lt;=$FR232)*(('Summary&amp;Assumptions'!$H$25*$C232)*(1+'Summary&amp;Assumptions'!$J$29)^(BJ$46-1))</f>
        <v>0</v>
      </c>
      <c r="BF232" s="588">
        <f>AND(BK$55&gt;0,SUM($E232:BE232)&lt;'Summary&amp;Assumptions'!$G$32*$B232,$D232&gt;='Summary&amp;Assumptions'!$D$17,BK$47&gt;=$D232,BK$47&lt;=EDATE($D232,'Summary&amp;Assumptions'!$G$32))*$B232+AND(BK$56&lt;'Summary&amp;Assumptions'!$J$31,BK$47&gt;=$FO232,BK$47&lt;=$FP232)*(('Summary&amp;Assumptions'!$H$25*$C232)*(1+'Summary&amp;Assumptions'!$J$29)^(BK$46-1))+AND(BK$56&lt;'Summary&amp;Assumptions'!$J$31,BK$47&gt;=$FQ232,BK$47&lt;=$FR232)*(('Summary&amp;Assumptions'!$H$25*$C232)*(1+'Summary&amp;Assumptions'!$J$29)^(BK$46-1))</f>
        <v>0</v>
      </c>
      <c r="BG232" s="588">
        <f>AND(BL$55&gt;0,SUM($E232:BF232)&lt;'Summary&amp;Assumptions'!$G$32*$B232,$D232&gt;='Summary&amp;Assumptions'!$D$17,BL$47&gt;=$D232,BL$47&lt;=EDATE($D232,'Summary&amp;Assumptions'!$G$32))*$B232+AND(BL$56&lt;'Summary&amp;Assumptions'!$J$31,BL$47&gt;=$FO232,BL$47&lt;=$FP232)*(('Summary&amp;Assumptions'!$H$25*$C232)*(1+'Summary&amp;Assumptions'!$J$29)^(BL$46-1))+AND(BL$56&lt;'Summary&amp;Assumptions'!$J$31,BL$47&gt;=$FQ232,BL$47&lt;=$FR232)*(('Summary&amp;Assumptions'!$H$25*$C232)*(1+'Summary&amp;Assumptions'!$J$29)^(BL$46-1))</f>
        <v>0</v>
      </c>
      <c r="BH232" s="588">
        <f>AND(BM$55&gt;0,SUM($E232:BG232)&lt;'Summary&amp;Assumptions'!$G$32*$B232,$D232&gt;='Summary&amp;Assumptions'!$D$17,BM$47&gt;=$D232,BM$47&lt;=EDATE($D232,'Summary&amp;Assumptions'!$G$32))*$B232+AND(BM$56&lt;'Summary&amp;Assumptions'!$J$31,BM$47&gt;=$FO232,BM$47&lt;=$FP232)*(('Summary&amp;Assumptions'!$H$25*$C232)*(1+'Summary&amp;Assumptions'!$J$29)^(BM$46-1))+AND(BM$56&lt;'Summary&amp;Assumptions'!$J$31,BM$47&gt;=$FQ232,BM$47&lt;=$FR232)*(('Summary&amp;Assumptions'!$H$25*$C232)*(1+'Summary&amp;Assumptions'!$J$29)^(BM$46-1))</f>
        <v>0</v>
      </c>
      <c r="BI232" s="588">
        <f>AND(BN$55&gt;0,SUM($E232:BH232)&lt;'Summary&amp;Assumptions'!$G$32*$B232,$D232&gt;='Summary&amp;Assumptions'!$D$17,BN$47&gt;=$D232,BN$47&lt;=EDATE($D232,'Summary&amp;Assumptions'!$G$32))*$B232+AND(BN$56&lt;'Summary&amp;Assumptions'!$J$31,BN$47&gt;=$FO232,BN$47&lt;=$FP232)*(('Summary&amp;Assumptions'!$H$25*$C232)*(1+'Summary&amp;Assumptions'!$J$29)^(BN$46-1))+AND(BN$56&lt;'Summary&amp;Assumptions'!$J$31,BN$47&gt;=$FQ232,BN$47&lt;=$FR232)*(('Summary&amp;Assumptions'!$H$25*$C232)*(1+'Summary&amp;Assumptions'!$J$29)^(BN$46-1))</f>
        <v>0</v>
      </c>
      <c r="BJ232" s="588">
        <f>AND(BO$55&gt;0,SUM($E232:BI232)&lt;'Summary&amp;Assumptions'!$G$32*$B232,$D232&gt;='Summary&amp;Assumptions'!$D$17,BO$47&gt;=$D232,BO$47&lt;=EDATE($D232,'Summary&amp;Assumptions'!$G$32))*$B232+AND(BO$56&lt;'Summary&amp;Assumptions'!$J$31,BO$47&gt;=$FO232,BO$47&lt;=$FP232)*(('Summary&amp;Assumptions'!$H$25*$C232)*(1+'Summary&amp;Assumptions'!$J$29)^(BO$46-1))+AND(BO$56&lt;'Summary&amp;Assumptions'!$J$31,BO$47&gt;=$FQ232,BO$47&lt;=$FR232)*(('Summary&amp;Assumptions'!$H$25*$C232)*(1+'Summary&amp;Assumptions'!$J$29)^(BO$46-1))</f>
        <v>0</v>
      </c>
      <c r="BK232" s="588">
        <f>AND(BP$55&gt;0,SUM($E232:BJ232)&lt;'Summary&amp;Assumptions'!$G$32*$B232,$D232&gt;='Summary&amp;Assumptions'!$D$17,BP$47&gt;=$D232,BP$47&lt;=EDATE($D232,'Summary&amp;Assumptions'!$G$32))*$B232+AND(BP$56&lt;'Summary&amp;Assumptions'!$J$31,BP$47&gt;=$FO232,BP$47&lt;=$FP232)*(('Summary&amp;Assumptions'!$H$25*$C232)*(1+'Summary&amp;Assumptions'!$J$29)^(BP$46-1))+AND(BP$56&lt;'Summary&amp;Assumptions'!$J$31,BP$47&gt;=$FQ232,BP$47&lt;=$FR232)*(('Summary&amp;Assumptions'!$H$25*$C232)*(1+'Summary&amp;Assumptions'!$J$29)^(BP$46-1))</f>
        <v>0</v>
      </c>
      <c r="BL232" s="588">
        <f>AND(BQ$55&gt;0,SUM($E232:BK232)&lt;'Summary&amp;Assumptions'!$G$32*$B232,$D232&gt;='Summary&amp;Assumptions'!$D$17,BQ$47&gt;=$D232,BQ$47&lt;=EDATE($D232,'Summary&amp;Assumptions'!$G$32))*$B232+AND(BQ$56&lt;'Summary&amp;Assumptions'!$J$31,BQ$47&gt;=$FO232,BQ$47&lt;=$FP232)*(('Summary&amp;Assumptions'!$H$25*$C232)*(1+'Summary&amp;Assumptions'!$J$29)^(BQ$46-1))+AND(BQ$56&lt;'Summary&amp;Assumptions'!$J$31,BQ$47&gt;=$FQ232,BQ$47&lt;=$FR232)*(('Summary&amp;Assumptions'!$H$25*$C232)*(1+'Summary&amp;Assumptions'!$J$29)^(BQ$46-1))</f>
        <v>0</v>
      </c>
      <c r="BM232" s="588">
        <f>AND(BR$55&gt;0,SUM($E232:BL232)&lt;'Summary&amp;Assumptions'!$G$32*$B232,$D232&gt;='Summary&amp;Assumptions'!$D$17,BR$47&gt;=$D232,BR$47&lt;=EDATE($D232,'Summary&amp;Assumptions'!$G$32))*$B232+AND(BR$56&lt;'Summary&amp;Assumptions'!$J$31,BR$47&gt;=$FO232,BR$47&lt;=$FP232)*(('Summary&amp;Assumptions'!$H$25*$C232)*(1+'Summary&amp;Assumptions'!$J$29)^(BR$46-1))+AND(BR$56&lt;'Summary&amp;Assumptions'!$J$31,BR$47&gt;=$FQ232,BR$47&lt;=$FR232)*(('Summary&amp;Assumptions'!$H$25*$C232)*(1+'Summary&amp;Assumptions'!$J$29)^(BR$46-1))</f>
        <v>0</v>
      </c>
      <c r="BN232" s="588">
        <f>AND(BS$55&gt;0,SUM($E232:BM232)&lt;'Summary&amp;Assumptions'!$G$32*$B232,$D232&gt;='Summary&amp;Assumptions'!$D$17,BS$47&gt;=$D232,BS$47&lt;=EDATE($D232,'Summary&amp;Assumptions'!$G$32))*$B232+AND(BS$56&lt;'Summary&amp;Assumptions'!$J$31,BS$47&gt;=$FO232,BS$47&lt;=$FP232)*(('Summary&amp;Assumptions'!$H$25*$C232)*(1+'Summary&amp;Assumptions'!$J$29)^(BS$46-1))+AND(BS$56&lt;'Summary&amp;Assumptions'!$J$31,BS$47&gt;=$FQ232,BS$47&lt;=$FR232)*(('Summary&amp;Assumptions'!$H$25*$C232)*(1+'Summary&amp;Assumptions'!$J$29)^(BS$46-1))</f>
        <v>0</v>
      </c>
      <c r="BO232" s="588">
        <f>AND(BT$55&gt;0,SUM($E232:BN232)&lt;'Summary&amp;Assumptions'!$G$32*$B232,$D232&gt;='Summary&amp;Assumptions'!$D$17,BT$47&gt;=$D232,BT$47&lt;=EDATE($D232,'Summary&amp;Assumptions'!$G$32))*$B232+AND(BT$56&lt;'Summary&amp;Assumptions'!$J$31,BT$47&gt;=$FO232,BT$47&lt;=$FP232)*(('Summary&amp;Assumptions'!$H$25*$C232)*(1+'Summary&amp;Assumptions'!$J$29)^(BT$46-1))+AND(BT$56&lt;'Summary&amp;Assumptions'!$J$31,BT$47&gt;=$FQ232,BT$47&lt;=$FR232)*(('Summary&amp;Assumptions'!$H$25*$C232)*(1+'Summary&amp;Assumptions'!$J$29)^(BT$46-1))</f>
        <v>0</v>
      </c>
      <c r="BP232" s="588">
        <f>AND(BU$55&gt;0,SUM($E232:BO232)&lt;'Summary&amp;Assumptions'!$G$32*$B232,$D232&gt;='Summary&amp;Assumptions'!$D$17,BU$47&gt;=$D232,BU$47&lt;=EDATE($D232,'Summary&amp;Assumptions'!$G$32))*$B232+AND(BU$56&lt;'Summary&amp;Assumptions'!$J$31,BU$47&gt;=$FO232,BU$47&lt;=$FP232)*(('Summary&amp;Assumptions'!$H$25*$C232)*(1+'Summary&amp;Assumptions'!$J$29)^(BU$46-1))+AND(BU$56&lt;'Summary&amp;Assumptions'!$J$31,BU$47&gt;=$FQ232,BU$47&lt;=$FR232)*(('Summary&amp;Assumptions'!$H$25*$C232)*(1+'Summary&amp;Assumptions'!$J$29)^(BU$46-1))</f>
        <v>0</v>
      </c>
      <c r="BQ232" s="588">
        <f>AND(BV$55&gt;0,SUM($E232:BP232)&lt;'Summary&amp;Assumptions'!$G$32*$B232,$D232&gt;='Summary&amp;Assumptions'!$D$17,BV$47&gt;=$D232,BV$47&lt;=EDATE($D232,'Summary&amp;Assumptions'!$G$32))*$B232+AND(BV$56&lt;'Summary&amp;Assumptions'!$J$31,BV$47&gt;=$FO232,BV$47&lt;=$FP232)*(('Summary&amp;Assumptions'!$H$25*$C232)*(1+'Summary&amp;Assumptions'!$J$29)^(BV$46-1))+AND(BV$56&lt;'Summary&amp;Assumptions'!$J$31,BV$47&gt;=$FQ232,BV$47&lt;=$FR232)*(('Summary&amp;Assumptions'!$H$25*$C232)*(1+'Summary&amp;Assumptions'!$J$29)^(BV$46-1))</f>
        <v>0</v>
      </c>
      <c r="BR232" s="588">
        <f>AND(BW$55&gt;0,SUM($E232:BQ232)&lt;'Summary&amp;Assumptions'!$G$32*$B232,$D232&gt;='Summary&amp;Assumptions'!$D$17,BW$47&gt;=$D232,BW$47&lt;=EDATE($D232,'Summary&amp;Assumptions'!$G$32))*$B232+AND(BW$56&lt;'Summary&amp;Assumptions'!$J$31,BW$47&gt;=$FO232,BW$47&lt;=$FP232)*(('Summary&amp;Assumptions'!$H$25*$C232)*(1+'Summary&amp;Assumptions'!$J$29)^(BW$46-1))+AND(BW$56&lt;'Summary&amp;Assumptions'!$J$31,BW$47&gt;=$FQ232,BW$47&lt;=$FR232)*(('Summary&amp;Assumptions'!$H$25*$C232)*(1+'Summary&amp;Assumptions'!$J$29)^(BW$46-1))</f>
        <v>0</v>
      </c>
      <c r="BS232" s="588">
        <f>AND(BX$55&gt;0,SUM($E232:BR232)&lt;'Summary&amp;Assumptions'!$G$32*$B232,$D232&gt;='Summary&amp;Assumptions'!$D$17,BX$47&gt;=$D232,BX$47&lt;=EDATE($D232,'Summary&amp;Assumptions'!$G$32))*$B232+AND(BX$56&lt;'Summary&amp;Assumptions'!$J$31,BX$47&gt;=$FO232,BX$47&lt;=$FP232)*(('Summary&amp;Assumptions'!$H$25*$C232)*(1+'Summary&amp;Assumptions'!$J$29)^(BX$46-1))+AND(BX$56&lt;'Summary&amp;Assumptions'!$J$31,BX$47&gt;=$FQ232,BX$47&lt;=$FR232)*(('Summary&amp;Assumptions'!$H$25*$C232)*(1+'Summary&amp;Assumptions'!$J$29)^(BX$46-1))</f>
        <v>0</v>
      </c>
      <c r="BT232" s="588">
        <f>AND(BY$55&gt;0,SUM($E232:BS232)&lt;'Summary&amp;Assumptions'!$G$32*$B232,$D232&gt;='Summary&amp;Assumptions'!$D$17,BY$47&gt;=$D232,BY$47&lt;=EDATE($D232,'Summary&amp;Assumptions'!$G$32))*$B232+AND(BY$56&lt;'Summary&amp;Assumptions'!$J$31,BY$47&gt;=$FO232,BY$47&lt;=$FP232)*(('Summary&amp;Assumptions'!$H$25*$C232)*(1+'Summary&amp;Assumptions'!$J$29)^(BY$46-1))+AND(BY$56&lt;'Summary&amp;Assumptions'!$J$31,BY$47&gt;=$FQ232,BY$47&lt;=$FR232)*(('Summary&amp;Assumptions'!$H$25*$C232)*(1+'Summary&amp;Assumptions'!$J$29)^(BY$46-1))</f>
        <v>0</v>
      </c>
      <c r="BU232" s="588">
        <f>AND(BZ$55&gt;0,SUM($E232:BT232)&lt;'Summary&amp;Assumptions'!$G$32*$B232,$D232&gt;='Summary&amp;Assumptions'!$D$17,BZ$47&gt;=$D232,BZ$47&lt;=EDATE($D232,'Summary&amp;Assumptions'!$G$32))*$B232+AND(BZ$56&lt;'Summary&amp;Assumptions'!$J$31,BZ$47&gt;=$FO232,BZ$47&lt;=$FP232)*(('Summary&amp;Assumptions'!$H$25*$C232)*(1+'Summary&amp;Assumptions'!$J$29)^(BZ$46-1))+AND(BZ$56&lt;'Summary&amp;Assumptions'!$J$31,BZ$47&gt;=$FQ232,BZ$47&lt;=$FR232)*(('Summary&amp;Assumptions'!$H$25*$C232)*(1+'Summary&amp;Assumptions'!$J$29)^(BZ$46-1))</f>
        <v>0</v>
      </c>
      <c r="BV232" s="588">
        <f>AND(CA$55&gt;0,SUM($E232:BU232)&lt;'Summary&amp;Assumptions'!$G$32*$B232,$D232&gt;='Summary&amp;Assumptions'!$D$17,CA$47&gt;=$D232,CA$47&lt;=EDATE($D232,'Summary&amp;Assumptions'!$G$32))*$B232+AND(CA$56&lt;'Summary&amp;Assumptions'!$J$31,CA$47&gt;=$FO232,CA$47&lt;=$FP232)*(('Summary&amp;Assumptions'!$H$25*$C232)*(1+'Summary&amp;Assumptions'!$J$29)^(CA$46-1))+AND(CA$56&lt;'Summary&amp;Assumptions'!$J$31,CA$47&gt;=$FQ232,CA$47&lt;=$FR232)*(('Summary&amp;Assumptions'!$H$25*$C232)*(1+'Summary&amp;Assumptions'!$J$29)^(CA$46-1))</f>
        <v>0</v>
      </c>
      <c r="BW232" s="588">
        <f>AND(CB$55&gt;0,SUM($E232:BV232)&lt;'Summary&amp;Assumptions'!$G$32*$B232,$D232&gt;='Summary&amp;Assumptions'!$D$17,CB$47&gt;=$D232,CB$47&lt;=EDATE($D232,'Summary&amp;Assumptions'!$G$32))*$B232+AND(CB$56&lt;'Summary&amp;Assumptions'!$J$31,CB$47&gt;=$FO232,CB$47&lt;=$FP232)*(('Summary&amp;Assumptions'!$H$25*$C232)*(1+'Summary&amp;Assumptions'!$J$29)^(CB$46-1))+AND(CB$56&lt;'Summary&amp;Assumptions'!$J$31,CB$47&gt;=$FQ232,CB$47&lt;=$FR232)*(('Summary&amp;Assumptions'!$H$25*$C232)*(1+'Summary&amp;Assumptions'!$J$29)^(CB$46-1))</f>
        <v>0</v>
      </c>
      <c r="BX232" s="588">
        <f>AND(CC$55&gt;0,SUM($E232:BW232)&lt;'Summary&amp;Assumptions'!$G$32*$B232,$D232&gt;='Summary&amp;Assumptions'!$D$17,CC$47&gt;=$D232,CC$47&lt;=EDATE($D232,'Summary&amp;Assumptions'!$G$32))*$B232+AND(CC$56&lt;'Summary&amp;Assumptions'!$J$31,CC$47&gt;=$FO232,CC$47&lt;=$FP232)*(('Summary&amp;Assumptions'!$H$25*$C232)*(1+'Summary&amp;Assumptions'!$J$29)^(CC$46-1))+AND(CC$56&lt;'Summary&amp;Assumptions'!$J$31,CC$47&gt;=$FQ232,CC$47&lt;=$FR232)*(('Summary&amp;Assumptions'!$H$25*$C232)*(1+'Summary&amp;Assumptions'!$J$29)^(CC$46-1))</f>
        <v>0</v>
      </c>
      <c r="BY232" s="588">
        <f>AND(CD$55&gt;0,SUM($E232:BX232)&lt;'Summary&amp;Assumptions'!$G$32*$B232,$D232&gt;='Summary&amp;Assumptions'!$D$17,CD$47&gt;=$D232,CD$47&lt;=EDATE($D232,'Summary&amp;Assumptions'!$G$32))*$B232+AND(CD$56&lt;'Summary&amp;Assumptions'!$J$31,CD$47&gt;=$FO232,CD$47&lt;=$FP232)*(('Summary&amp;Assumptions'!$H$25*$C232)*(1+'Summary&amp;Assumptions'!$J$29)^(CD$46-1))+AND(CD$56&lt;'Summary&amp;Assumptions'!$J$31,CD$47&gt;=$FQ232,CD$47&lt;=$FR232)*(('Summary&amp;Assumptions'!$H$25*$C232)*(1+'Summary&amp;Assumptions'!$J$29)^(CD$46-1))</f>
        <v>0</v>
      </c>
      <c r="BZ232" s="588">
        <f>AND(CE$55&gt;0,SUM($E232:BY232)&lt;'Summary&amp;Assumptions'!$G$32*$B232,$D232&gt;='Summary&amp;Assumptions'!$D$17,CE$47&gt;=$D232,CE$47&lt;=EDATE($D232,'Summary&amp;Assumptions'!$G$32))*$B232+AND(CE$56&lt;'Summary&amp;Assumptions'!$J$31,CE$47&gt;=$FO232,CE$47&lt;=$FP232)*(('Summary&amp;Assumptions'!$H$25*$C232)*(1+'Summary&amp;Assumptions'!$J$29)^(CE$46-1))+AND(CE$56&lt;'Summary&amp;Assumptions'!$J$31,CE$47&gt;=$FQ232,CE$47&lt;=$FR232)*(('Summary&amp;Assumptions'!$H$25*$C232)*(1+'Summary&amp;Assumptions'!$J$29)^(CE$46-1))</f>
        <v>0</v>
      </c>
      <c r="CA232" s="588">
        <f>AND(CF$55&gt;0,SUM($E232:BZ232)&lt;'Summary&amp;Assumptions'!$G$32*$B232,$D232&gt;='Summary&amp;Assumptions'!$D$17,CF$47&gt;=$D232,CF$47&lt;=EDATE($D232,'Summary&amp;Assumptions'!$G$32))*$B232+AND(CF$56&lt;'Summary&amp;Assumptions'!$J$31,CF$47&gt;=$FO232,CF$47&lt;=$FP232)*(('Summary&amp;Assumptions'!$H$25*$C232)*(1+'Summary&amp;Assumptions'!$J$29)^(CF$46-1))+AND(CF$56&lt;'Summary&amp;Assumptions'!$J$31,CF$47&gt;=$FQ232,CF$47&lt;=$FR232)*(('Summary&amp;Assumptions'!$H$25*$C232)*(1+'Summary&amp;Assumptions'!$J$29)^(CF$46-1))</f>
        <v>0</v>
      </c>
      <c r="CB232" s="588">
        <f>AND(CG$55&gt;0,SUM($E232:CA232)&lt;'Summary&amp;Assumptions'!$G$32*$B232,$D232&gt;='Summary&amp;Assumptions'!$D$17,CG$47&gt;=$D232,CG$47&lt;=EDATE($D232,'Summary&amp;Assumptions'!$G$32))*$B232+AND(CG$56&lt;'Summary&amp;Assumptions'!$J$31,CG$47&gt;=$FO232,CG$47&lt;=$FP232)*(('Summary&amp;Assumptions'!$H$25*$C232)*(1+'Summary&amp;Assumptions'!$J$29)^(CG$46-1))+AND(CG$56&lt;'Summary&amp;Assumptions'!$J$31,CG$47&gt;=$FQ232,CG$47&lt;=$FR232)*(('Summary&amp;Assumptions'!$H$25*$C232)*(1+'Summary&amp;Assumptions'!$J$29)^(CG$46-1))</f>
        <v>0</v>
      </c>
      <c r="CC232" s="588">
        <f>AND(CH$55&gt;0,SUM($E232:CB232)&lt;'Summary&amp;Assumptions'!$G$32*$B232,$D232&gt;='Summary&amp;Assumptions'!$D$17,CH$47&gt;=$D232,CH$47&lt;=EDATE($D232,'Summary&amp;Assumptions'!$G$32))*$B232+AND(CH$56&lt;'Summary&amp;Assumptions'!$J$31,CH$47&gt;=$FO232,CH$47&lt;=$FP232)*(('Summary&amp;Assumptions'!$H$25*$C232)*(1+'Summary&amp;Assumptions'!$J$29)^(CH$46-1))+AND(CH$56&lt;'Summary&amp;Assumptions'!$J$31,CH$47&gt;=$FQ232,CH$47&lt;=$FR232)*(('Summary&amp;Assumptions'!$H$25*$C232)*(1+'Summary&amp;Assumptions'!$J$29)^(CH$46-1))</f>
        <v>0</v>
      </c>
      <c r="CD232" s="588">
        <f>AND(CI$55&gt;0,SUM($E232:CC232)&lt;'Summary&amp;Assumptions'!$G$32*$B232,$D232&gt;='Summary&amp;Assumptions'!$D$17,CI$47&gt;=$D232,CI$47&lt;=EDATE($D232,'Summary&amp;Assumptions'!$G$32))*$B232+AND(CI$56&lt;'Summary&amp;Assumptions'!$J$31,CI$47&gt;=$FO232,CI$47&lt;=$FP232)*(('Summary&amp;Assumptions'!$H$25*$C232)*(1+'Summary&amp;Assumptions'!$J$29)^(CI$46-1))+AND(CI$56&lt;'Summary&amp;Assumptions'!$J$31,CI$47&gt;=$FQ232,CI$47&lt;=$FR232)*(('Summary&amp;Assumptions'!$H$25*$C232)*(1+'Summary&amp;Assumptions'!$J$29)^(CI$46-1))</f>
        <v>0</v>
      </c>
      <c r="CE232" s="588">
        <f>AND(CJ$55&gt;0,SUM($E232:CD232)&lt;'Summary&amp;Assumptions'!$G$32*$B232,$D232&gt;='Summary&amp;Assumptions'!$D$17,CJ$47&gt;=$D232,CJ$47&lt;=EDATE($D232,'Summary&amp;Assumptions'!$G$32))*$B232+AND(CJ$56&lt;'Summary&amp;Assumptions'!$J$31,CJ$47&gt;=$FO232,CJ$47&lt;=$FP232)*(('Summary&amp;Assumptions'!$H$25*$C232)*(1+'Summary&amp;Assumptions'!$J$29)^(CJ$46-1))+AND(CJ$56&lt;'Summary&amp;Assumptions'!$J$31,CJ$47&gt;=$FQ232,CJ$47&lt;=$FR232)*(('Summary&amp;Assumptions'!$H$25*$C232)*(1+'Summary&amp;Assumptions'!$J$29)^(CJ$46-1))</f>
        <v>0</v>
      </c>
      <c r="CF232" s="588">
        <f>AND(CK$55&gt;0,SUM($E232:CE232)&lt;'Summary&amp;Assumptions'!$G$32*$B232,$D232&gt;='Summary&amp;Assumptions'!$D$17,CK$47&gt;=$D232,CK$47&lt;=EDATE($D232,'Summary&amp;Assumptions'!$G$32))*$B232+AND(CK$56&lt;'Summary&amp;Assumptions'!$J$31,CK$47&gt;=$FO232,CK$47&lt;=$FP232)*(('Summary&amp;Assumptions'!$H$25*$C232)*(1+'Summary&amp;Assumptions'!$J$29)^(CK$46-1))+AND(CK$56&lt;'Summary&amp;Assumptions'!$J$31,CK$47&gt;=$FQ232,CK$47&lt;=$FR232)*(('Summary&amp;Assumptions'!$H$25*$C232)*(1+'Summary&amp;Assumptions'!$J$29)^(CK$46-1))</f>
        <v>0</v>
      </c>
      <c r="CG232" s="588">
        <f>AND(CL$55&gt;0,SUM($E232:CF232)&lt;'Summary&amp;Assumptions'!$G$32*$B232,$D232&gt;='Summary&amp;Assumptions'!$D$17,CL$47&gt;=$D232,CL$47&lt;=EDATE($D232,'Summary&amp;Assumptions'!$G$32))*$B232+AND(CL$56&lt;'Summary&amp;Assumptions'!$J$31,CL$47&gt;=$FO232,CL$47&lt;=$FP232)*(('Summary&amp;Assumptions'!$H$25*$C232)*(1+'Summary&amp;Assumptions'!$J$29)^(CL$46-1))+AND(CL$56&lt;'Summary&amp;Assumptions'!$J$31,CL$47&gt;=$FQ232,CL$47&lt;=$FR232)*(('Summary&amp;Assumptions'!$H$25*$C232)*(1+'Summary&amp;Assumptions'!$J$29)^(CL$46-1))</f>
        <v>0</v>
      </c>
      <c r="CH232" s="588">
        <f>AND(CM$55&gt;0,SUM($E232:CG232)&lt;'Summary&amp;Assumptions'!$G$32*$B232,$D232&gt;='Summary&amp;Assumptions'!$D$17,CM$47&gt;=$D232,CM$47&lt;=EDATE($D232,'Summary&amp;Assumptions'!$G$32))*$B232+AND(CM$56&lt;'Summary&amp;Assumptions'!$J$31,CM$47&gt;=$FO232,CM$47&lt;=$FP232)*(('Summary&amp;Assumptions'!$H$25*$C232)*(1+'Summary&amp;Assumptions'!$J$29)^(CM$46-1))+AND(CM$56&lt;'Summary&amp;Assumptions'!$J$31,CM$47&gt;=$FQ232,CM$47&lt;=$FR232)*(('Summary&amp;Assumptions'!$H$25*$C232)*(1+'Summary&amp;Assumptions'!$J$29)^(CM$46-1))</f>
        <v>0</v>
      </c>
      <c r="CI232" s="588">
        <f>AND(CN$55&gt;0,SUM($E232:CH232)&lt;'Summary&amp;Assumptions'!$G$32*$B232,$D232&gt;='Summary&amp;Assumptions'!$D$17,CN$47&gt;=$D232,CN$47&lt;=EDATE($D232,'Summary&amp;Assumptions'!$G$32))*$B232+AND(CN$56&lt;'Summary&amp;Assumptions'!$J$31,CN$47&gt;=$FO232,CN$47&lt;=$FP232)*(('Summary&amp;Assumptions'!$H$25*$C232)*(1+'Summary&amp;Assumptions'!$J$29)^(CN$46-1))+AND(CN$56&lt;'Summary&amp;Assumptions'!$J$31,CN$47&gt;=$FQ232,CN$47&lt;=$FR232)*(('Summary&amp;Assumptions'!$H$25*$C232)*(1+'Summary&amp;Assumptions'!$J$29)^(CN$46-1))</f>
        <v>0</v>
      </c>
      <c r="CJ232" s="588">
        <f>AND(CO$55&gt;0,SUM($E232:CI232)&lt;'Summary&amp;Assumptions'!$G$32*$B232,$D232&gt;='Summary&amp;Assumptions'!$D$17,CO$47&gt;=$D232,CO$47&lt;=EDATE($D232,'Summary&amp;Assumptions'!$G$32))*$B232+AND(CO$56&lt;'Summary&amp;Assumptions'!$J$31,CO$47&gt;=$FO232,CO$47&lt;=$FP232)*(('Summary&amp;Assumptions'!$H$25*$C232)*(1+'Summary&amp;Assumptions'!$J$29)^(CO$46-1))+AND(CO$56&lt;'Summary&amp;Assumptions'!$J$31,CO$47&gt;=$FQ232,CO$47&lt;=$FR232)*(('Summary&amp;Assumptions'!$H$25*$C232)*(1+'Summary&amp;Assumptions'!$J$29)^(CO$46-1))</f>
        <v>0</v>
      </c>
      <c r="CK232" s="588">
        <f>AND(CP$55&gt;0,SUM($E232:CJ232)&lt;'Summary&amp;Assumptions'!$G$32*$B232,$D232&gt;='Summary&amp;Assumptions'!$D$17,CP$47&gt;=$D232,CP$47&lt;=EDATE($D232,'Summary&amp;Assumptions'!$G$32))*$B232+AND(CP$56&lt;'Summary&amp;Assumptions'!$J$31,CP$47&gt;=$FO232,CP$47&lt;=$FP232)*(('Summary&amp;Assumptions'!$H$25*$C232)*(1+'Summary&amp;Assumptions'!$J$29)^(CP$46-1))+AND(CP$56&lt;'Summary&amp;Assumptions'!$J$31,CP$47&gt;=$FQ232,CP$47&lt;=$FR232)*(('Summary&amp;Assumptions'!$H$25*$C232)*(1+'Summary&amp;Assumptions'!$J$29)^(CP$46-1))</f>
        <v>0</v>
      </c>
      <c r="CL232" s="588">
        <f>AND(CQ$55&gt;0,SUM($E232:CK232)&lt;'Summary&amp;Assumptions'!$G$32*$B232,$D232&gt;='Summary&amp;Assumptions'!$D$17,CQ$47&gt;=$D232,CQ$47&lt;=EDATE($D232,'Summary&amp;Assumptions'!$G$32))*$B232+AND(CQ$56&lt;'Summary&amp;Assumptions'!$J$31,CQ$47&gt;=$FO232,CQ$47&lt;=$FP232)*(('Summary&amp;Assumptions'!$H$25*$C232)*(1+'Summary&amp;Assumptions'!$J$29)^(CQ$46-1))+AND(CQ$56&lt;'Summary&amp;Assumptions'!$J$31,CQ$47&gt;=$FQ232,CQ$47&lt;=$FR232)*(('Summary&amp;Assumptions'!$H$25*$C232)*(1+'Summary&amp;Assumptions'!$J$29)^(CQ$46-1))</f>
        <v>0</v>
      </c>
      <c r="CM232" s="588">
        <f>AND(CR$55&gt;0,SUM($E232:CL232)&lt;'Summary&amp;Assumptions'!$G$32*$B232,$D232&gt;='Summary&amp;Assumptions'!$D$17,CR$47&gt;=$D232,CR$47&lt;=EDATE($D232,'Summary&amp;Assumptions'!$G$32))*$B232+AND(CR$56&lt;'Summary&amp;Assumptions'!$J$31,CR$47&gt;=$FO232,CR$47&lt;=$FP232)*(('Summary&amp;Assumptions'!$H$25*$C232)*(1+'Summary&amp;Assumptions'!$J$29)^(CR$46-1))+AND(CR$56&lt;'Summary&amp;Assumptions'!$J$31,CR$47&gt;=$FQ232,CR$47&lt;=$FR232)*(('Summary&amp;Assumptions'!$H$25*$C232)*(1+'Summary&amp;Assumptions'!$J$29)^(CR$46-1))</f>
        <v>0</v>
      </c>
      <c r="CN232" s="588">
        <f>AND(CS$55&gt;0,SUM($E232:CM232)&lt;'Summary&amp;Assumptions'!$G$32*$B232,$D232&gt;='Summary&amp;Assumptions'!$D$17,CS$47&gt;=$D232,CS$47&lt;=EDATE($D232,'Summary&amp;Assumptions'!$G$32))*$B232+AND(CS$56&lt;'Summary&amp;Assumptions'!$J$31,CS$47&gt;=$FO232,CS$47&lt;=$FP232)*(('Summary&amp;Assumptions'!$H$25*$C232)*(1+'Summary&amp;Assumptions'!$J$29)^(CS$46-1))+AND(CS$56&lt;'Summary&amp;Assumptions'!$J$31,CS$47&gt;=$FQ232,CS$47&lt;=$FR232)*(('Summary&amp;Assumptions'!$H$25*$C232)*(1+'Summary&amp;Assumptions'!$J$29)^(CS$46-1))</f>
        <v>0</v>
      </c>
      <c r="CO232" s="588">
        <f>AND(CT$55&gt;0,SUM($E232:CN232)&lt;'Summary&amp;Assumptions'!$G$32*$B232,$D232&gt;='Summary&amp;Assumptions'!$D$17,CT$47&gt;=$D232,CT$47&lt;=EDATE($D232,'Summary&amp;Assumptions'!$G$32))*$B232+AND(CT$56&lt;'Summary&amp;Assumptions'!$J$31,CT$47&gt;=$FO232,CT$47&lt;=$FP232)*(('Summary&amp;Assumptions'!$H$25*$C232)*(1+'Summary&amp;Assumptions'!$J$29)^(CT$46-1))+AND(CT$56&lt;'Summary&amp;Assumptions'!$J$31,CT$47&gt;=$FQ232,CT$47&lt;=$FR232)*(('Summary&amp;Assumptions'!$H$25*$C232)*(1+'Summary&amp;Assumptions'!$J$29)^(CT$46-1))</f>
        <v>0</v>
      </c>
      <c r="CP232" s="588">
        <f>AND(CU$55&gt;0,SUM($E232:CO232)&lt;'Summary&amp;Assumptions'!$G$32*$B232,$D232&gt;='Summary&amp;Assumptions'!$D$17,CU$47&gt;=$D232,CU$47&lt;=EDATE($D232,'Summary&amp;Assumptions'!$G$32))*$B232+AND(CU$56&lt;'Summary&amp;Assumptions'!$J$31,CU$47&gt;=$FO232,CU$47&lt;=$FP232)*(('Summary&amp;Assumptions'!$H$25*$C232)*(1+'Summary&amp;Assumptions'!$J$29)^(CU$46-1))+AND(CU$56&lt;'Summary&amp;Assumptions'!$J$31,CU$47&gt;=$FQ232,CU$47&lt;=$FR232)*(('Summary&amp;Assumptions'!$H$25*$C232)*(1+'Summary&amp;Assumptions'!$J$29)^(CU$46-1))</f>
        <v>0</v>
      </c>
      <c r="CQ232" s="588">
        <f>AND(CV$55&gt;0,SUM($E232:CP232)&lt;'Summary&amp;Assumptions'!$G$32*$B232,$D232&gt;='Summary&amp;Assumptions'!$D$17,CV$47&gt;=$D232,CV$47&lt;=EDATE($D232,'Summary&amp;Assumptions'!$G$32))*$B232+AND(CV$56&lt;'Summary&amp;Assumptions'!$J$31,CV$47&gt;=$FO232,CV$47&lt;=$FP232)*(('Summary&amp;Assumptions'!$H$25*$C232)*(1+'Summary&amp;Assumptions'!$J$29)^(CV$46-1))+AND(CV$56&lt;'Summary&amp;Assumptions'!$J$31,CV$47&gt;=$FQ232,CV$47&lt;=$FR232)*(('Summary&amp;Assumptions'!$H$25*$C232)*(1+'Summary&amp;Assumptions'!$J$29)^(CV$46-1))</f>
        <v>0</v>
      </c>
      <c r="CR232" s="588">
        <f>AND(CW$55&gt;0,SUM($E232:CQ232)&lt;'Summary&amp;Assumptions'!$G$32*$B232,$D232&gt;='Summary&amp;Assumptions'!$D$17,CW$47&gt;=$D232,CW$47&lt;=EDATE($D232,'Summary&amp;Assumptions'!$G$32))*$B232+AND(CW$56&lt;'Summary&amp;Assumptions'!$J$31,CW$47&gt;=$FO232,CW$47&lt;=$FP232)*(('Summary&amp;Assumptions'!$H$25*$C232)*(1+'Summary&amp;Assumptions'!$J$29)^(CW$46-1))+AND(CW$56&lt;'Summary&amp;Assumptions'!$J$31,CW$47&gt;=$FQ232,CW$47&lt;=$FR232)*(('Summary&amp;Assumptions'!$H$25*$C232)*(1+'Summary&amp;Assumptions'!$J$29)^(CW$46-1))</f>
        <v>0</v>
      </c>
      <c r="CS232" s="588">
        <f>AND(CX$55&gt;0,SUM($E232:CR232)&lt;'Summary&amp;Assumptions'!$G$32*$B232,$D232&gt;='Summary&amp;Assumptions'!$D$17,CX$47&gt;=$D232,CX$47&lt;=EDATE($D232,'Summary&amp;Assumptions'!$G$32))*$B232+AND(CX$56&lt;'Summary&amp;Assumptions'!$J$31,CX$47&gt;=$FO232,CX$47&lt;=$FP232)*(('Summary&amp;Assumptions'!$H$25*$C232)*(1+'Summary&amp;Assumptions'!$J$29)^(CX$46-1))+AND(CX$56&lt;'Summary&amp;Assumptions'!$J$31,CX$47&gt;=$FQ232,CX$47&lt;=$FR232)*(('Summary&amp;Assumptions'!$H$25*$C232)*(1+'Summary&amp;Assumptions'!$J$29)^(CX$46-1))</f>
        <v>0</v>
      </c>
      <c r="CT232" s="588">
        <f>AND(CY$55&gt;0,SUM($E232:CS232)&lt;'Summary&amp;Assumptions'!$G$32*$B232,$D232&gt;='Summary&amp;Assumptions'!$D$17,CY$47&gt;=$D232,CY$47&lt;=EDATE($D232,'Summary&amp;Assumptions'!$G$32))*$B232+AND(CY$56&lt;'Summary&amp;Assumptions'!$J$31,CY$47&gt;=$FO232,CY$47&lt;=$FP232)*(('Summary&amp;Assumptions'!$H$25*$C232)*(1+'Summary&amp;Assumptions'!$J$29)^(CY$46-1))+AND(CY$56&lt;'Summary&amp;Assumptions'!$J$31,CY$47&gt;=$FQ232,CY$47&lt;=$FR232)*(('Summary&amp;Assumptions'!$H$25*$C232)*(1+'Summary&amp;Assumptions'!$J$29)^(CY$46-1))</f>
        <v>0</v>
      </c>
      <c r="CU232" s="588">
        <f>AND(CZ$55&gt;0,SUM($E232:CT232)&lt;'Summary&amp;Assumptions'!$G$32*$B232,$D232&gt;='Summary&amp;Assumptions'!$D$17,CZ$47&gt;=$D232,CZ$47&lt;=EDATE($D232,'Summary&amp;Assumptions'!$G$32))*$B232+AND(CZ$56&lt;'Summary&amp;Assumptions'!$J$31,CZ$47&gt;=$FO232,CZ$47&lt;=$FP232)*(('Summary&amp;Assumptions'!$H$25*$C232)*(1+'Summary&amp;Assumptions'!$J$29)^(CZ$46-1))+AND(CZ$56&lt;'Summary&amp;Assumptions'!$J$31,CZ$47&gt;=$FQ232,CZ$47&lt;=$FR232)*(('Summary&amp;Assumptions'!$H$25*$C232)*(1+'Summary&amp;Assumptions'!$J$29)^(CZ$46-1))</f>
        <v>0</v>
      </c>
      <c r="CV232" s="588">
        <f>AND(DA$55&gt;0,SUM($E232:CU232)&lt;'Summary&amp;Assumptions'!$G$32*$B232,$D232&gt;='Summary&amp;Assumptions'!$D$17,DA$47&gt;=$D232,DA$47&lt;=EDATE($D232,'Summary&amp;Assumptions'!$G$32))*$B232+AND(DA$56&lt;'Summary&amp;Assumptions'!$J$31,DA$47&gt;=$FO232,DA$47&lt;=$FP232)*(('Summary&amp;Assumptions'!$H$25*$C232)*(1+'Summary&amp;Assumptions'!$J$29)^(DA$46-1))+AND(DA$56&lt;'Summary&amp;Assumptions'!$J$31,DA$47&gt;=$FQ232,DA$47&lt;=$FR232)*(('Summary&amp;Assumptions'!$H$25*$C232)*(1+'Summary&amp;Assumptions'!$J$29)^(DA$46-1))</f>
        <v>0</v>
      </c>
      <c r="CW232" s="588">
        <f>AND(DB$55&gt;0,SUM($E232:CV232)&lt;'Summary&amp;Assumptions'!$G$32*$B232,$D232&gt;='Summary&amp;Assumptions'!$D$17,DB$47&gt;=$D232,DB$47&lt;=EDATE($D232,'Summary&amp;Assumptions'!$G$32))*$B232+AND(DB$56&lt;'Summary&amp;Assumptions'!$J$31,DB$47&gt;=$FO232,DB$47&lt;=$FP232)*(('Summary&amp;Assumptions'!$H$25*$C232)*(1+'Summary&amp;Assumptions'!$J$29)^(DB$46-1))+AND(DB$56&lt;'Summary&amp;Assumptions'!$J$31,DB$47&gt;=$FQ232,DB$47&lt;=$FR232)*(('Summary&amp;Assumptions'!$H$25*$C232)*(1+'Summary&amp;Assumptions'!$J$29)^(DB$46-1))</f>
        <v>0</v>
      </c>
      <c r="CX232" s="588">
        <f>AND(DC$55&gt;0,SUM($E232:CW232)&lt;'Summary&amp;Assumptions'!$G$32*$B232,$D232&gt;='Summary&amp;Assumptions'!$D$17,DC$47&gt;=$D232,DC$47&lt;=EDATE($D232,'Summary&amp;Assumptions'!$G$32))*$B232+AND(DC$56&lt;'Summary&amp;Assumptions'!$J$31,DC$47&gt;=$FO232,DC$47&lt;=$FP232)*(('Summary&amp;Assumptions'!$H$25*$C232)*(1+'Summary&amp;Assumptions'!$J$29)^(DC$46-1))+AND(DC$56&lt;'Summary&amp;Assumptions'!$J$31,DC$47&gt;=$FQ232,DC$47&lt;=$FR232)*(('Summary&amp;Assumptions'!$H$25*$C232)*(1+'Summary&amp;Assumptions'!$J$29)^(DC$46-1))</f>
        <v>0</v>
      </c>
      <c r="CY232" s="588">
        <f>AND(DD$55&gt;0,SUM($E232:CX232)&lt;'Summary&amp;Assumptions'!$G$32*$B232,$D232&gt;='Summary&amp;Assumptions'!$D$17,DD$47&gt;=$D232,DD$47&lt;=EDATE($D232,'Summary&amp;Assumptions'!$G$32))*$B232+AND(DD$56&lt;'Summary&amp;Assumptions'!$J$31,DD$47&gt;=$FO232,DD$47&lt;=$FP232)*(('Summary&amp;Assumptions'!$H$25*$C232)*(1+'Summary&amp;Assumptions'!$J$29)^(DD$46-1))+AND(DD$56&lt;'Summary&amp;Assumptions'!$J$31,DD$47&gt;=$FQ232,DD$47&lt;=$FR232)*(('Summary&amp;Assumptions'!$H$25*$C232)*(1+'Summary&amp;Assumptions'!$J$29)^(DD$46-1))</f>
        <v>0</v>
      </c>
      <c r="CZ232" s="588">
        <f>AND(DE$55&gt;0,SUM($E232:CY232)&lt;'Summary&amp;Assumptions'!$G$32*$B232,$D232&gt;='Summary&amp;Assumptions'!$D$17,DE$47&gt;=$D232,DE$47&lt;=EDATE($D232,'Summary&amp;Assumptions'!$G$32))*$B232+AND(DE$56&lt;'Summary&amp;Assumptions'!$J$31,DE$47&gt;=$FO232,DE$47&lt;=$FP232)*(('Summary&amp;Assumptions'!$H$25*$C232)*(1+'Summary&amp;Assumptions'!$J$29)^(DE$46-1))+AND(DE$56&lt;'Summary&amp;Assumptions'!$J$31,DE$47&gt;=$FQ232,DE$47&lt;=$FR232)*(('Summary&amp;Assumptions'!$H$25*$C232)*(1+'Summary&amp;Assumptions'!$J$29)^(DE$46-1))</f>
        <v>0</v>
      </c>
      <c r="DA232" s="588">
        <f>AND(DF$55&gt;0,SUM($E232:CZ232)&lt;'Summary&amp;Assumptions'!$G$32*$B232,$D232&gt;='Summary&amp;Assumptions'!$D$17,DF$47&gt;=$D232,DF$47&lt;=EDATE($D232,'Summary&amp;Assumptions'!$G$32))*$B232+AND(DF$56&lt;'Summary&amp;Assumptions'!$J$31,DF$47&gt;=$FO232,DF$47&lt;=$FP232)*(('Summary&amp;Assumptions'!$H$25*$C232)*(1+'Summary&amp;Assumptions'!$J$29)^(DF$46-1))+AND(DF$56&lt;'Summary&amp;Assumptions'!$J$31,DF$47&gt;=$FQ232,DF$47&lt;=$FR232)*(('Summary&amp;Assumptions'!$H$25*$C232)*(1+'Summary&amp;Assumptions'!$J$29)^(DF$46-1))</f>
        <v>0</v>
      </c>
      <c r="DB232" s="588">
        <f>AND(DG$55&gt;0,SUM($E232:DA232)&lt;'Summary&amp;Assumptions'!$G$32*$B232,$D232&gt;='Summary&amp;Assumptions'!$D$17,DG$47&gt;=$D232,DG$47&lt;=EDATE($D232,'Summary&amp;Assumptions'!$G$32))*$B232+AND(DG$56&lt;'Summary&amp;Assumptions'!$J$31,DG$47&gt;=$FO232,DG$47&lt;=$FP232)*(('Summary&amp;Assumptions'!$H$25*$C232)*(1+'Summary&amp;Assumptions'!$J$29)^(DG$46-1))+AND(DG$56&lt;'Summary&amp;Assumptions'!$J$31,DG$47&gt;=$FQ232,DG$47&lt;=$FR232)*(('Summary&amp;Assumptions'!$H$25*$C232)*(1+'Summary&amp;Assumptions'!$J$29)^(DG$46-1))</f>
        <v>0</v>
      </c>
      <c r="DC232" s="588">
        <f>AND(DH$55&gt;0,SUM($E232:DB232)&lt;'Summary&amp;Assumptions'!$G$32*$B232,$D232&gt;='Summary&amp;Assumptions'!$D$17,DH$47&gt;=$D232,DH$47&lt;=EDATE($D232,'Summary&amp;Assumptions'!$G$32))*$B232+AND(DH$56&lt;'Summary&amp;Assumptions'!$J$31,DH$47&gt;=$FO232,DH$47&lt;=$FP232)*(('Summary&amp;Assumptions'!$H$25*$C232)*(1+'Summary&amp;Assumptions'!$J$29)^(DH$46-1))+AND(DH$56&lt;'Summary&amp;Assumptions'!$J$31,DH$47&gt;=$FQ232,DH$47&lt;=$FR232)*(('Summary&amp;Assumptions'!$H$25*$C232)*(1+'Summary&amp;Assumptions'!$J$29)^(DH$46-1))</f>
        <v>0</v>
      </c>
      <c r="DD232" s="588">
        <f>AND(DI$55&gt;0,SUM($E232:DC232)&lt;'Summary&amp;Assumptions'!$G$32*$B232,$D232&gt;='Summary&amp;Assumptions'!$D$17,DI$47&gt;=$D232,DI$47&lt;=EDATE($D232,'Summary&amp;Assumptions'!$G$32))*$B232+AND(DI$56&lt;'Summary&amp;Assumptions'!$J$31,DI$47&gt;=$FO232,DI$47&lt;=$FP232)*(('Summary&amp;Assumptions'!$H$25*$C232)*(1+'Summary&amp;Assumptions'!$J$29)^(DI$46-1))+AND(DI$56&lt;'Summary&amp;Assumptions'!$J$31,DI$47&gt;=$FQ232,DI$47&lt;=$FR232)*(('Summary&amp;Assumptions'!$H$25*$C232)*(1+'Summary&amp;Assumptions'!$J$29)^(DI$46-1))</f>
        <v>0</v>
      </c>
      <c r="DE232" s="588">
        <f>AND(DJ$55&gt;0,SUM($E232:DD232)&lt;'Summary&amp;Assumptions'!$G$32*$B232,$D232&gt;='Summary&amp;Assumptions'!$D$17,DJ$47&gt;=$D232,DJ$47&lt;=EDATE($D232,'Summary&amp;Assumptions'!$G$32))*$B232+AND(DJ$56&lt;'Summary&amp;Assumptions'!$J$31,DJ$47&gt;=$FO232,DJ$47&lt;=$FP232)*(('Summary&amp;Assumptions'!$H$25*$C232)*(1+'Summary&amp;Assumptions'!$J$29)^(DJ$46-1))+AND(DJ$56&lt;'Summary&amp;Assumptions'!$J$31,DJ$47&gt;=$FQ232,DJ$47&lt;=$FR232)*(('Summary&amp;Assumptions'!$H$25*$C232)*(1+'Summary&amp;Assumptions'!$J$29)^(DJ$46-1))</f>
        <v>0</v>
      </c>
      <c r="DF232" s="588">
        <f>AND(DK$55&gt;0,SUM($E232:DE232)&lt;'Summary&amp;Assumptions'!$G$32*$B232,$D232&gt;='Summary&amp;Assumptions'!$D$17,DK$47&gt;=$D232,DK$47&lt;=EDATE($D232,'Summary&amp;Assumptions'!$G$32))*$B232+AND(DK$56&lt;'Summary&amp;Assumptions'!$J$31,DK$47&gt;=$FO232,DK$47&lt;=$FP232)*(('Summary&amp;Assumptions'!$H$25*$C232)*(1+'Summary&amp;Assumptions'!$J$29)^(DK$46-1))+AND(DK$56&lt;'Summary&amp;Assumptions'!$J$31,DK$47&gt;=$FQ232,DK$47&lt;=$FR232)*(('Summary&amp;Assumptions'!$H$25*$C232)*(1+'Summary&amp;Assumptions'!$J$29)^(DK$46-1))</f>
        <v>0</v>
      </c>
      <c r="DG232" s="588">
        <f>AND(DL$55&gt;0,SUM($E232:DF232)&lt;'Summary&amp;Assumptions'!$G$32*$B232,$D232&gt;='Summary&amp;Assumptions'!$D$17,DL$47&gt;=$D232,DL$47&lt;=EDATE($D232,'Summary&amp;Assumptions'!$G$32))*$B232+AND(DL$56&lt;'Summary&amp;Assumptions'!$J$31,DL$47&gt;=$FO232,DL$47&lt;=$FP232)*(('Summary&amp;Assumptions'!$H$25*$C232)*(1+'Summary&amp;Assumptions'!$J$29)^(DL$46-1))+AND(DL$56&lt;'Summary&amp;Assumptions'!$J$31,DL$47&gt;=$FQ232,DL$47&lt;=$FR232)*(('Summary&amp;Assumptions'!$H$25*$C232)*(1+'Summary&amp;Assumptions'!$J$29)^(DL$46-1))</f>
        <v>0</v>
      </c>
      <c r="DH232" s="588">
        <f>AND(DM$55&gt;0,SUM($E232:DG232)&lt;'Summary&amp;Assumptions'!$G$32*$B232,$D232&gt;='Summary&amp;Assumptions'!$D$17,DM$47&gt;=$D232,DM$47&lt;=EDATE($D232,'Summary&amp;Assumptions'!$G$32))*$B232+AND(DM$56&lt;'Summary&amp;Assumptions'!$J$31,DM$47&gt;=$FO232,DM$47&lt;=$FP232)*(('Summary&amp;Assumptions'!$H$25*$C232)*(1+'Summary&amp;Assumptions'!$J$29)^(DM$46-1))+AND(DM$56&lt;'Summary&amp;Assumptions'!$J$31,DM$47&gt;=$FQ232,DM$47&lt;=$FR232)*(('Summary&amp;Assumptions'!$H$25*$C232)*(1+'Summary&amp;Assumptions'!$J$29)^(DM$46-1))</f>
        <v>0</v>
      </c>
      <c r="DI232" s="588">
        <f>AND(DN$55&gt;0,SUM($E232:DH232)&lt;'Summary&amp;Assumptions'!$G$32*$B232,$D232&gt;='Summary&amp;Assumptions'!$D$17,DN$47&gt;=$D232,DN$47&lt;=EDATE($D232,'Summary&amp;Assumptions'!$G$32))*$B232+AND(DN$56&lt;'Summary&amp;Assumptions'!$J$31,DN$47&gt;=$FO232,DN$47&lt;=$FP232)*(('Summary&amp;Assumptions'!$H$25*$C232)*(1+'Summary&amp;Assumptions'!$J$29)^(DN$46-1))+AND(DN$56&lt;'Summary&amp;Assumptions'!$J$31,DN$47&gt;=$FQ232,DN$47&lt;=$FR232)*(('Summary&amp;Assumptions'!$H$25*$C232)*(1+'Summary&amp;Assumptions'!$J$29)^(DN$46-1))</f>
        <v>0</v>
      </c>
      <c r="DJ232" s="588">
        <f>AND(DO$55&gt;0,SUM($E232:DI232)&lt;'Summary&amp;Assumptions'!$G$32*$B232,$D232&gt;='Summary&amp;Assumptions'!$D$17,DO$47&gt;=$D232,DO$47&lt;=EDATE($D232,'Summary&amp;Assumptions'!$G$32))*$B232+AND(DO$56&lt;'Summary&amp;Assumptions'!$J$31,DO$47&gt;=$FO232,DO$47&lt;=$FP232)*(('Summary&amp;Assumptions'!$H$25*$C232)*(1+'Summary&amp;Assumptions'!$J$29)^(DO$46-1))+AND(DO$56&lt;'Summary&amp;Assumptions'!$J$31,DO$47&gt;=$FQ232,DO$47&lt;=$FR232)*(('Summary&amp;Assumptions'!$H$25*$C232)*(1+'Summary&amp;Assumptions'!$J$29)^(DO$46-1))</f>
        <v>0</v>
      </c>
      <c r="DK232" s="588">
        <f>AND(DP$55&gt;0,SUM($E232:DJ232)&lt;'Summary&amp;Assumptions'!$G$32*$B232,$D232&gt;='Summary&amp;Assumptions'!$D$17,DP$47&gt;=$D232,DP$47&lt;=EDATE($D232,'Summary&amp;Assumptions'!$G$32))*$B232+AND(DP$56&lt;'Summary&amp;Assumptions'!$J$31,DP$47&gt;=$FO232,DP$47&lt;=$FP232)*(('Summary&amp;Assumptions'!$H$25*$C232)*(1+'Summary&amp;Assumptions'!$J$29)^(DP$46-1))+AND(DP$56&lt;'Summary&amp;Assumptions'!$J$31,DP$47&gt;=$FQ232,DP$47&lt;=$FR232)*(('Summary&amp;Assumptions'!$H$25*$C232)*(1+'Summary&amp;Assumptions'!$J$29)^(DP$46-1))</f>
        <v>0</v>
      </c>
      <c r="DL232" s="588">
        <f>AND(DQ$55&gt;0,SUM($E232:DK232)&lt;'Summary&amp;Assumptions'!$G$32*$B232,$D232&gt;='Summary&amp;Assumptions'!$D$17,DQ$47&gt;=$D232,DQ$47&lt;=EDATE($D232,'Summary&amp;Assumptions'!$G$32))*$B232+AND(DQ$56&lt;'Summary&amp;Assumptions'!$J$31,DQ$47&gt;=$FO232,DQ$47&lt;=$FP232)*(('Summary&amp;Assumptions'!$H$25*$C232)*(1+'Summary&amp;Assumptions'!$J$29)^(DQ$46-1))+AND(DQ$56&lt;'Summary&amp;Assumptions'!$J$31,DQ$47&gt;=$FQ232,DQ$47&lt;=$FR232)*(('Summary&amp;Assumptions'!$H$25*$C232)*(1+'Summary&amp;Assumptions'!$J$29)^(DQ$46-1))</f>
        <v>0</v>
      </c>
      <c r="DM232" s="588">
        <f>AND(DR$55&gt;0,SUM($E232:DL232)&lt;'Summary&amp;Assumptions'!$G$32*$B232,$D232&gt;='Summary&amp;Assumptions'!$D$17,DR$47&gt;=$D232,DR$47&lt;=EDATE($D232,'Summary&amp;Assumptions'!$G$32))*$B232+AND(DR$56&lt;'Summary&amp;Assumptions'!$J$31,DR$47&gt;=$FO232,DR$47&lt;=$FP232)*(('Summary&amp;Assumptions'!$H$25*$C232)*(1+'Summary&amp;Assumptions'!$J$29)^(DR$46-1))+AND(DR$56&lt;'Summary&amp;Assumptions'!$J$31,DR$47&gt;=$FQ232,DR$47&lt;=$FR232)*(('Summary&amp;Assumptions'!$H$25*$C232)*(1+'Summary&amp;Assumptions'!$J$29)^(DR$46-1))</f>
        <v>0</v>
      </c>
      <c r="DN232" s="588">
        <f>AND(DS$55&gt;0,SUM($E232:DM232)&lt;'Summary&amp;Assumptions'!$G$32*$B232,$D232&gt;='Summary&amp;Assumptions'!$D$17,DS$47&gt;=$D232,DS$47&lt;=EDATE($D232,'Summary&amp;Assumptions'!$G$32))*$B232+AND(DS$56&lt;'Summary&amp;Assumptions'!$J$31,DS$47&gt;=$FO232,DS$47&lt;=$FP232)*(('Summary&amp;Assumptions'!$H$25*$C232)*(1+'Summary&amp;Assumptions'!$J$29)^(DS$46-1))+AND(DS$56&lt;'Summary&amp;Assumptions'!$J$31,DS$47&gt;=$FQ232,DS$47&lt;=$FR232)*(('Summary&amp;Assumptions'!$H$25*$C232)*(1+'Summary&amp;Assumptions'!$J$29)^(DS$46-1))</f>
        <v>0</v>
      </c>
      <c r="DO232" s="588">
        <f>AND(DT$55&gt;0,SUM($E232:DN232)&lt;'Summary&amp;Assumptions'!$G$32*$B232,$D232&gt;='Summary&amp;Assumptions'!$D$17,DT$47&gt;=$D232,DT$47&lt;=EDATE($D232,'Summary&amp;Assumptions'!$G$32))*$B232+AND(DT$56&lt;'Summary&amp;Assumptions'!$J$31,DT$47&gt;=$FO232,DT$47&lt;=$FP232)*(('Summary&amp;Assumptions'!$H$25*$C232)*(1+'Summary&amp;Assumptions'!$J$29)^(DT$46-1))+AND(DT$56&lt;'Summary&amp;Assumptions'!$J$31,DT$47&gt;=$FQ232,DT$47&lt;=$FR232)*(('Summary&amp;Assumptions'!$H$25*$C232)*(1+'Summary&amp;Assumptions'!$J$29)^(DT$46-1))</f>
        <v>0</v>
      </c>
      <c r="DP232" s="588">
        <f>AND(DU$55&gt;0,SUM($E232:DO232)&lt;'Summary&amp;Assumptions'!$G$32*$B232,$D232&gt;='Summary&amp;Assumptions'!$D$17,DU$47&gt;=$D232,DU$47&lt;=EDATE($D232,'Summary&amp;Assumptions'!$G$32))*$B232+AND(DU$56&lt;'Summary&amp;Assumptions'!$J$31,DU$47&gt;=$FO232,DU$47&lt;=$FP232)*(('Summary&amp;Assumptions'!$H$25*$C232)*(1+'Summary&amp;Assumptions'!$J$29)^(DU$46-1))+AND(DU$56&lt;'Summary&amp;Assumptions'!$J$31,DU$47&gt;=$FQ232,DU$47&lt;=$FR232)*(('Summary&amp;Assumptions'!$H$25*$C232)*(1+'Summary&amp;Assumptions'!$J$29)^(DU$46-1))</f>
        <v>0</v>
      </c>
      <c r="DQ232" s="588">
        <f>AND(DV$55&gt;0,SUM($E232:DP232)&lt;'Summary&amp;Assumptions'!$G$32*$B232,$D232&gt;='Summary&amp;Assumptions'!$D$17,DV$47&gt;=$D232,DV$47&lt;=EDATE($D232,'Summary&amp;Assumptions'!$G$32))*$B232+AND(DV$56&lt;'Summary&amp;Assumptions'!$J$31,DV$47&gt;=$FO232,DV$47&lt;=$FP232)*(('Summary&amp;Assumptions'!$H$25*$C232)*(1+'Summary&amp;Assumptions'!$J$29)^(DV$46-1))+AND(DV$56&lt;'Summary&amp;Assumptions'!$J$31,DV$47&gt;=$FQ232,DV$47&lt;=$FR232)*(('Summary&amp;Assumptions'!$H$25*$C232)*(1+'Summary&amp;Assumptions'!$J$29)^(DV$46-1))</f>
        <v>0</v>
      </c>
      <c r="DR232" s="588">
        <f>AND(DW$55&gt;0,SUM($E232:DQ232)&lt;'Summary&amp;Assumptions'!$G$32*$B232,$D232&gt;='Summary&amp;Assumptions'!$D$17,DW$47&gt;=$D232,DW$47&lt;=EDATE($D232,'Summary&amp;Assumptions'!$G$32))*$B232+AND(DW$56&lt;'Summary&amp;Assumptions'!$J$31,DW$47&gt;=$FO232,DW$47&lt;=$FP232)*(('Summary&amp;Assumptions'!$H$25*$C232)*(1+'Summary&amp;Assumptions'!$J$29)^(DW$46-1))+AND(DW$56&lt;'Summary&amp;Assumptions'!$J$31,DW$47&gt;=$FQ232,DW$47&lt;=$FR232)*(('Summary&amp;Assumptions'!$H$25*$C232)*(1+'Summary&amp;Assumptions'!$J$29)^(DW$46-1))</f>
        <v>0</v>
      </c>
      <c r="DS232" s="588">
        <f>AND(DX$55&gt;0,SUM($E232:DR232)&lt;'Summary&amp;Assumptions'!$G$32*$B232,$D232&gt;='Summary&amp;Assumptions'!$D$17,DX$47&gt;=$D232,DX$47&lt;=EDATE($D232,'Summary&amp;Assumptions'!$G$32))*$B232+AND(DX$56&lt;'Summary&amp;Assumptions'!$J$31,DX$47&gt;=$FO232,DX$47&lt;=$FP232)*(('Summary&amp;Assumptions'!$H$25*$C232)*(1+'Summary&amp;Assumptions'!$J$29)^(DX$46-1))+AND(DX$56&lt;'Summary&amp;Assumptions'!$J$31,DX$47&gt;=$FQ232,DX$47&lt;=$FR232)*(('Summary&amp;Assumptions'!$H$25*$C232)*(1+'Summary&amp;Assumptions'!$J$29)^(DX$46-1))</f>
        <v>0</v>
      </c>
      <c r="DT232" s="588">
        <f>AND(DY$55&gt;0,SUM($E232:DS232)&lt;'Summary&amp;Assumptions'!$G$32*$B232,$D232&gt;='Summary&amp;Assumptions'!$D$17,DY$47&gt;=$D232,DY$47&lt;=EDATE($D232,'Summary&amp;Assumptions'!$G$32))*$B232+AND(DY$56&lt;'Summary&amp;Assumptions'!$J$31,DY$47&gt;=$FO232,DY$47&lt;=$FP232)*(('Summary&amp;Assumptions'!$H$25*$C232)*(1+'Summary&amp;Assumptions'!$J$29)^(DY$46-1))+AND(DY$56&lt;'Summary&amp;Assumptions'!$J$31,DY$47&gt;=$FQ232,DY$47&lt;=$FR232)*(('Summary&amp;Assumptions'!$H$25*$C232)*(1+'Summary&amp;Assumptions'!$J$29)^(DY$46-1))</f>
        <v>0</v>
      </c>
      <c r="DU232" s="588">
        <f>AND(DZ$55&gt;0,SUM($E232:DT232)&lt;'Summary&amp;Assumptions'!$G$32*$B232,$D232&gt;='Summary&amp;Assumptions'!$D$17,DZ$47&gt;=$D232,DZ$47&lt;=EDATE($D232,'Summary&amp;Assumptions'!$G$32))*$B232+AND(DZ$56&lt;'Summary&amp;Assumptions'!$J$31,DZ$47&gt;=$FO232,DZ$47&lt;=$FP232)*(('Summary&amp;Assumptions'!$H$25*$C232)*(1+'Summary&amp;Assumptions'!$J$29)^(DZ$46-1))+AND(DZ$56&lt;'Summary&amp;Assumptions'!$J$31,DZ$47&gt;=$FQ232,DZ$47&lt;=$FR232)*(('Summary&amp;Assumptions'!$H$25*$C232)*(1+'Summary&amp;Assumptions'!$J$29)^(DZ$46-1))</f>
        <v>0</v>
      </c>
      <c r="DV232" s="588">
        <f>AND(EA$55&gt;0,SUM($E232:DU232)&lt;'Summary&amp;Assumptions'!$G$32*$B232,$D232&gt;='Summary&amp;Assumptions'!$D$17,EA$47&gt;=$D232,EA$47&lt;=EDATE($D232,'Summary&amp;Assumptions'!$G$32))*$B232+AND(EA$56&lt;'Summary&amp;Assumptions'!$J$31,EA$47&gt;=$FO232,EA$47&lt;=$FP232)*(('Summary&amp;Assumptions'!$H$25*$C232)*(1+'Summary&amp;Assumptions'!$J$29)^(EA$46-1))+AND(EA$56&lt;'Summary&amp;Assumptions'!$J$31,EA$47&gt;=$FQ232,EA$47&lt;=$FR232)*(('Summary&amp;Assumptions'!$H$25*$C232)*(1+'Summary&amp;Assumptions'!$J$29)^(EA$46-1))</f>
        <v>0</v>
      </c>
      <c r="DW232" s="588">
        <f>AND(EB$55&gt;0,SUM($E232:DV232)&lt;'Summary&amp;Assumptions'!$G$32*$B232,$D232&gt;='Summary&amp;Assumptions'!$D$17,EB$47&gt;=$D232,EB$47&lt;=EDATE($D232,'Summary&amp;Assumptions'!$G$32))*$B232+AND(EB$56&lt;'Summary&amp;Assumptions'!$J$31,EB$47&gt;=$FO232,EB$47&lt;=$FP232)*(('Summary&amp;Assumptions'!$H$25*$C232)*(1+'Summary&amp;Assumptions'!$J$29)^(EB$46-1))+AND(EB$56&lt;'Summary&amp;Assumptions'!$J$31,EB$47&gt;=$FQ232,EB$47&lt;=$FR232)*(('Summary&amp;Assumptions'!$H$25*$C232)*(1+'Summary&amp;Assumptions'!$J$29)^(EB$46-1))</f>
        <v>0</v>
      </c>
      <c r="DX232" s="588">
        <f>AND(EC$55&gt;0,SUM($E232:DW232)&lt;'Summary&amp;Assumptions'!$G$32*$B232,$D232&gt;='Summary&amp;Assumptions'!$D$17,EC$47&gt;=$D232,EC$47&lt;=EDATE($D232,'Summary&amp;Assumptions'!$G$32))*$B232+AND(EC$56&lt;'Summary&amp;Assumptions'!$J$31,EC$47&gt;=$FO232,EC$47&lt;=$FP232)*(('Summary&amp;Assumptions'!$H$25*$C232)*(1+'Summary&amp;Assumptions'!$J$29)^(EC$46-1))+AND(EC$56&lt;'Summary&amp;Assumptions'!$J$31,EC$47&gt;=$FQ232,EC$47&lt;=$FR232)*(('Summary&amp;Assumptions'!$H$25*$C232)*(1+'Summary&amp;Assumptions'!$J$29)^(EC$46-1))</f>
        <v>0</v>
      </c>
      <c r="DY232" s="588">
        <f>AND(ED$55&gt;0,SUM($E232:DX232)&lt;'Summary&amp;Assumptions'!$G$32*$B232,$D232&gt;='Summary&amp;Assumptions'!$D$17,ED$47&gt;=$D232,ED$47&lt;=EDATE($D232,'Summary&amp;Assumptions'!$G$32))*$B232+AND(ED$56&lt;'Summary&amp;Assumptions'!$J$31,ED$47&gt;=$FO232,ED$47&lt;=$FP232)*(('Summary&amp;Assumptions'!$H$25*$C232)*(1+'Summary&amp;Assumptions'!$J$29)^(ED$46-1))+AND(ED$56&lt;'Summary&amp;Assumptions'!$J$31,ED$47&gt;=$FQ232,ED$47&lt;=$FR232)*(('Summary&amp;Assumptions'!$H$25*$C232)*(1+'Summary&amp;Assumptions'!$J$29)^(ED$46-1))</f>
        <v>0</v>
      </c>
      <c r="DZ232" s="588">
        <f>AND(EE$55&gt;0,SUM($E232:DY232)&lt;'Summary&amp;Assumptions'!$G$32*$B232,$D232&gt;='Summary&amp;Assumptions'!$D$17,EE$47&gt;=$D232,EE$47&lt;=EDATE($D232,'Summary&amp;Assumptions'!$G$32))*$B232+AND(EE$56&lt;'Summary&amp;Assumptions'!$J$31,EE$47&gt;=$FO232,EE$47&lt;=$FP232)*(('Summary&amp;Assumptions'!$H$25*$C232)*(1+'Summary&amp;Assumptions'!$J$29)^(EE$46-1))+AND(EE$56&lt;'Summary&amp;Assumptions'!$J$31,EE$47&gt;=$FQ232,EE$47&lt;=$FR232)*(('Summary&amp;Assumptions'!$H$25*$C232)*(1+'Summary&amp;Assumptions'!$J$29)^(EE$46-1))</f>
        <v>0</v>
      </c>
      <c r="EA232" s="588">
        <f>AND(EF$55&gt;0,SUM($E232:DZ232)&lt;'Summary&amp;Assumptions'!$G$32*$B232,$D232&gt;='Summary&amp;Assumptions'!$D$17,EF$47&gt;=$D232,EF$47&lt;=EDATE($D232,'Summary&amp;Assumptions'!$G$32))*$B232+AND(EF$56&lt;'Summary&amp;Assumptions'!$J$31,EF$47&gt;=$FO232,EF$47&lt;=$FP232)*(('Summary&amp;Assumptions'!$H$25*$C232)*(1+'Summary&amp;Assumptions'!$J$29)^(EF$46-1))+AND(EF$56&lt;'Summary&amp;Assumptions'!$J$31,EF$47&gt;=$FQ232,EF$47&lt;=$FR232)*(('Summary&amp;Assumptions'!$H$25*$C232)*(1+'Summary&amp;Assumptions'!$J$29)^(EF$46-1))</f>
        <v>0</v>
      </c>
      <c r="EB232" s="588">
        <f>AND(EG$55&gt;0,SUM($E232:EA232)&lt;'Summary&amp;Assumptions'!$G$32*$B232,$D232&gt;='Summary&amp;Assumptions'!$D$17,EG$47&gt;=$D232,EG$47&lt;=EDATE($D232,'Summary&amp;Assumptions'!$G$32))*$B232+AND(EG$56&lt;'Summary&amp;Assumptions'!$J$31,EG$47&gt;=$FO232,EG$47&lt;=$FP232)*(('Summary&amp;Assumptions'!$H$25*$C232)*(1+'Summary&amp;Assumptions'!$J$29)^(EG$46-1))+AND(EG$56&lt;'Summary&amp;Assumptions'!$J$31,EG$47&gt;=$FQ232,EG$47&lt;=$FR232)*(('Summary&amp;Assumptions'!$H$25*$C232)*(1+'Summary&amp;Assumptions'!$J$29)^(EG$46-1))</f>
        <v>0</v>
      </c>
      <c r="EC232" s="588">
        <f>AND(EH$55&gt;0,SUM($E232:EB232)&lt;'Summary&amp;Assumptions'!$G$32*$B232,$D232&gt;='Summary&amp;Assumptions'!$D$17,EH$47&gt;=$D232,EH$47&lt;=EDATE($D232,'Summary&amp;Assumptions'!$G$32))*$B232+AND(EH$56&lt;'Summary&amp;Assumptions'!$J$31,EH$47&gt;=$FO232,EH$47&lt;=$FP232)*(('Summary&amp;Assumptions'!$H$25*$C232)*(1+'Summary&amp;Assumptions'!$J$29)^(EH$46-1))+AND(EH$56&lt;'Summary&amp;Assumptions'!$J$31,EH$47&gt;=$FQ232,EH$47&lt;=$FR232)*(('Summary&amp;Assumptions'!$H$25*$C232)*(1+'Summary&amp;Assumptions'!$J$29)^(EH$46-1))</f>
        <v>0</v>
      </c>
      <c r="ED232" s="588">
        <f>AND(EI$55&gt;0,SUM($E232:EC232)&lt;'Summary&amp;Assumptions'!$G$32*$B232,$D232&gt;='Summary&amp;Assumptions'!$D$17,EI$47&gt;=$D232,EI$47&lt;=EDATE($D232,'Summary&amp;Assumptions'!$G$32))*$B232+AND(EI$56&lt;'Summary&amp;Assumptions'!$J$31,EI$47&gt;=$FO232,EI$47&lt;=$FP232)*(('Summary&amp;Assumptions'!$H$25*$C232)*(1+'Summary&amp;Assumptions'!$J$29)^(EI$46-1))+AND(EI$56&lt;'Summary&amp;Assumptions'!$J$31,EI$47&gt;=$FQ232,EI$47&lt;=$FR232)*(('Summary&amp;Assumptions'!$H$25*$C232)*(1+'Summary&amp;Assumptions'!$J$29)^(EI$46-1))</f>
        <v>0</v>
      </c>
      <c r="EE232" s="588">
        <f>AND(EJ$55&gt;0,SUM($E232:ED232)&lt;'Summary&amp;Assumptions'!$G$32*$B232,$D232&gt;='Summary&amp;Assumptions'!$D$17,EJ$47&gt;=$D232,EJ$47&lt;=EDATE($D232,'Summary&amp;Assumptions'!$G$32))*$B232+AND(EJ$56&lt;'Summary&amp;Assumptions'!$J$31,EJ$47&gt;=$FO232,EJ$47&lt;=$FP232)*(('Summary&amp;Assumptions'!$H$25*$C232)*(1+'Summary&amp;Assumptions'!$J$29)^(EJ$46-1))+AND(EJ$56&lt;'Summary&amp;Assumptions'!$J$31,EJ$47&gt;=$FQ232,EJ$47&lt;=$FR232)*(('Summary&amp;Assumptions'!$H$25*$C232)*(1+'Summary&amp;Assumptions'!$J$29)^(EJ$46-1))</f>
        <v>0</v>
      </c>
      <c r="EF232" s="588">
        <f>AND(EK$55&gt;0,SUM($E232:EE232)&lt;'Summary&amp;Assumptions'!$G$32*$B232,$D232&gt;='Summary&amp;Assumptions'!$D$17,EK$47&gt;=$D232,EK$47&lt;=EDATE($D232,'Summary&amp;Assumptions'!$G$32))*$B232+AND(EK$56&lt;'Summary&amp;Assumptions'!$J$31,EK$47&gt;=$FO232,EK$47&lt;=$FP232)*(('Summary&amp;Assumptions'!$H$25*$C232)*(1+'Summary&amp;Assumptions'!$J$29)^(EK$46-1))+AND(EK$56&lt;'Summary&amp;Assumptions'!$J$31,EK$47&gt;=$FQ232,EK$47&lt;=$FR232)*(('Summary&amp;Assumptions'!$H$25*$C232)*(1+'Summary&amp;Assumptions'!$J$29)^(EK$46-1))</f>
        <v>0</v>
      </c>
      <c r="EG232" s="588">
        <f>AND(EL$55&gt;0,SUM($E232:EF232)&lt;'Summary&amp;Assumptions'!$G$32*$B232,$D232&gt;='Summary&amp;Assumptions'!$D$17,EL$47&gt;=$D232,EL$47&lt;=EDATE($D232,'Summary&amp;Assumptions'!$G$32))*$B232+AND(EL$56&lt;'Summary&amp;Assumptions'!$J$31,EL$47&gt;=$FO232,EL$47&lt;=$FP232)*(('Summary&amp;Assumptions'!$H$25*$C232)*(1+'Summary&amp;Assumptions'!$J$29)^(EL$46-1))+AND(EL$56&lt;'Summary&amp;Assumptions'!$J$31,EL$47&gt;=$FQ232,EL$47&lt;=$FR232)*(('Summary&amp;Assumptions'!$H$25*$C232)*(1+'Summary&amp;Assumptions'!$J$29)^(EL$46-1))</f>
        <v>0</v>
      </c>
      <c r="EH232" s="588">
        <f>AND(EM$55&gt;0,SUM($E232:EG232)&lt;'Summary&amp;Assumptions'!$G$32*$B232,$D232&gt;='Summary&amp;Assumptions'!$D$17,EM$47&gt;=$D232,EM$47&lt;=EDATE($D232,'Summary&amp;Assumptions'!$G$32))*$B232+AND(EM$56&lt;'Summary&amp;Assumptions'!$J$31,EM$47&gt;=$FO232,EM$47&lt;=$FP232)*(('Summary&amp;Assumptions'!$H$25*$C232)*(1+'Summary&amp;Assumptions'!$J$29)^(EM$46-1))+AND(EM$56&lt;'Summary&amp;Assumptions'!$J$31,EM$47&gt;=$FQ232,EM$47&lt;=$FR232)*(('Summary&amp;Assumptions'!$H$25*$C232)*(1+'Summary&amp;Assumptions'!$J$29)^(EM$46-1))</f>
        <v>0</v>
      </c>
      <c r="EI232" s="588">
        <f>AND(EN$55&gt;0,SUM($E232:EH232)&lt;'Summary&amp;Assumptions'!$G$32*$B232,$D232&gt;='Summary&amp;Assumptions'!$D$17,EN$47&gt;=$D232,EN$47&lt;=EDATE($D232,'Summary&amp;Assumptions'!$G$32))*$B232+AND(EN$56&lt;'Summary&amp;Assumptions'!$J$31,EN$47&gt;=$FO232,EN$47&lt;=$FP232)*(('Summary&amp;Assumptions'!$H$25*$C232)*(1+'Summary&amp;Assumptions'!$J$29)^(EN$46-1))+AND(EN$56&lt;'Summary&amp;Assumptions'!$J$31,EN$47&gt;=$FQ232,EN$47&lt;=$FR232)*(('Summary&amp;Assumptions'!$H$25*$C232)*(1+'Summary&amp;Assumptions'!$J$29)^(EN$46-1))</f>
        <v>0</v>
      </c>
      <c r="EJ232" s="588">
        <f>AND(EO$55&gt;0,SUM($E232:EI232)&lt;'Summary&amp;Assumptions'!$G$32*$B232,$D232&gt;='Summary&amp;Assumptions'!$D$17,EO$47&gt;=$D232,EO$47&lt;=EDATE($D232,'Summary&amp;Assumptions'!$G$32))*$B232+AND(EO$56&lt;'Summary&amp;Assumptions'!$J$31,EO$47&gt;=$FO232,EO$47&lt;=$FP232)*(('Summary&amp;Assumptions'!$H$25*$C232)*(1+'Summary&amp;Assumptions'!$J$29)^(EO$46-1))+AND(EO$56&lt;'Summary&amp;Assumptions'!$J$31,EO$47&gt;=$FQ232,EO$47&lt;=$FR232)*(('Summary&amp;Assumptions'!$H$25*$C232)*(1+'Summary&amp;Assumptions'!$J$29)^(EO$46-1))</f>
        <v>0</v>
      </c>
      <c r="EK232" s="588">
        <f>AND(EP$55&gt;0,SUM($E232:EJ232)&lt;'Summary&amp;Assumptions'!$G$32*$B232,$D232&gt;='Summary&amp;Assumptions'!$D$17,EP$47&gt;=$D232,EP$47&lt;=EDATE($D232,'Summary&amp;Assumptions'!$G$32))*$B232+AND(EP$56&lt;'Summary&amp;Assumptions'!$J$31,EP$47&gt;=$FO232,EP$47&lt;=$FP232)*(('Summary&amp;Assumptions'!$H$25*$C232)*(1+'Summary&amp;Assumptions'!$J$29)^(EP$46-1))+AND(EP$56&lt;'Summary&amp;Assumptions'!$J$31,EP$47&gt;=$FQ232,EP$47&lt;=$FR232)*(('Summary&amp;Assumptions'!$H$25*$C232)*(1+'Summary&amp;Assumptions'!$J$29)^(EP$46-1))</f>
        <v>0</v>
      </c>
      <c r="EL232" s="588">
        <f>AND(EQ$55&gt;0,SUM($E232:EK232)&lt;'Summary&amp;Assumptions'!$G$32*$B232,$D232&gt;='Summary&amp;Assumptions'!$D$17,EQ$47&gt;=$D232,EQ$47&lt;=EDATE($D232,'Summary&amp;Assumptions'!$G$32))*$B232+AND(EQ$56&lt;'Summary&amp;Assumptions'!$J$31,EQ$47&gt;=$FO232,EQ$47&lt;=$FP232)*(('Summary&amp;Assumptions'!$H$25*$C232)*(1+'Summary&amp;Assumptions'!$J$29)^(EQ$46-1))+AND(EQ$56&lt;'Summary&amp;Assumptions'!$J$31,EQ$47&gt;=$FQ232,EQ$47&lt;=$FR232)*(('Summary&amp;Assumptions'!$H$25*$C232)*(1+'Summary&amp;Assumptions'!$J$29)^(EQ$46-1))</f>
        <v>0</v>
      </c>
      <c r="EM232" s="588">
        <f>AND(ER$55&gt;0,SUM($E232:EL232)&lt;'Summary&amp;Assumptions'!$G$32*$B232,$D232&gt;='Summary&amp;Assumptions'!$D$17,ER$47&gt;=$D232,ER$47&lt;=EDATE($D232,'Summary&amp;Assumptions'!$G$32))*$B232+AND(ER$56&lt;'Summary&amp;Assumptions'!$J$31,ER$47&gt;=$FO232,ER$47&lt;=$FP232)*(('Summary&amp;Assumptions'!$H$25*$C232)*(1+'Summary&amp;Assumptions'!$J$29)^(ER$46-1))+AND(ER$56&lt;'Summary&amp;Assumptions'!$J$31,ER$47&gt;=$FQ232,ER$47&lt;=$FR232)*(('Summary&amp;Assumptions'!$H$25*$C232)*(1+'Summary&amp;Assumptions'!$J$29)^(ER$46-1))</f>
        <v>0</v>
      </c>
      <c r="EN232" s="588">
        <f>AND(ES$55&gt;0,SUM($E232:EM232)&lt;'Summary&amp;Assumptions'!$G$32*$B232,$D232&gt;='Summary&amp;Assumptions'!$D$17,ES$47&gt;=$D232,ES$47&lt;=EDATE($D232,'Summary&amp;Assumptions'!$G$32))*$B232+AND(ES$56&lt;'Summary&amp;Assumptions'!$J$31,ES$47&gt;=$FO232,ES$47&lt;=$FP232)*(('Summary&amp;Assumptions'!$H$25*$C232)*(1+'Summary&amp;Assumptions'!$J$29)^(ES$46-1))+AND(ES$56&lt;'Summary&amp;Assumptions'!$J$31,ES$47&gt;=$FQ232,ES$47&lt;=$FR232)*(('Summary&amp;Assumptions'!$H$25*$C232)*(1+'Summary&amp;Assumptions'!$J$29)^(ES$46-1))</f>
        <v>0</v>
      </c>
      <c r="EO232" s="588">
        <f>AND(ET$55&gt;0,SUM($E232:EN232)&lt;'Summary&amp;Assumptions'!$G$32*$B232,$D232&gt;='Summary&amp;Assumptions'!$D$17,ET$47&gt;=$D232,ET$47&lt;=EDATE($D232,'Summary&amp;Assumptions'!$G$32))*$B232+AND(ET$56&lt;'Summary&amp;Assumptions'!$J$31,ET$47&gt;=$FO232,ET$47&lt;=$FP232)*(('Summary&amp;Assumptions'!$H$25*$C232)*(1+'Summary&amp;Assumptions'!$J$29)^(ET$46-1))+AND(ET$56&lt;'Summary&amp;Assumptions'!$J$31,ET$47&gt;=$FQ232,ET$47&lt;=$FR232)*(('Summary&amp;Assumptions'!$H$25*$C232)*(1+'Summary&amp;Assumptions'!$J$29)^(ET$46-1))</f>
        <v>0</v>
      </c>
      <c r="EP232" s="588">
        <f>AND(EU$55&gt;0,SUM($E232:EO232)&lt;'Summary&amp;Assumptions'!$G$32*$B232,$D232&gt;='Summary&amp;Assumptions'!$D$17,EU$47&gt;=$D232,EU$47&lt;=EDATE($D232,'Summary&amp;Assumptions'!$G$32))*$B232+AND(EU$56&lt;'Summary&amp;Assumptions'!$J$31,EU$47&gt;=$FO232,EU$47&lt;=$FP232)*(('Summary&amp;Assumptions'!$H$25*$C232)*(1+'Summary&amp;Assumptions'!$J$29)^(EU$46-1))+AND(EU$56&lt;'Summary&amp;Assumptions'!$J$31,EU$47&gt;=$FQ232,EU$47&lt;=$FR232)*(('Summary&amp;Assumptions'!$H$25*$C232)*(1+'Summary&amp;Assumptions'!$J$29)^(EU$46-1))</f>
        <v>0</v>
      </c>
      <c r="EQ232" s="588">
        <f>AND(EV$55&gt;0,SUM($E232:EP232)&lt;'Summary&amp;Assumptions'!$G$32*$B232,$D232&gt;='Summary&amp;Assumptions'!$D$17,EV$47&gt;=$D232,EV$47&lt;=EDATE($D232,'Summary&amp;Assumptions'!$G$32))*$B232+AND(EV$56&lt;'Summary&amp;Assumptions'!$J$31,EV$47&gt;=$FO232,EV$47&lt;=$FP232)*(('Summary&amp;Assumptions'!$H$25*$C232)*(1+'Summary&amp;Assumptions'!$J$29)^(EV$46-1))+AND(EV$56&lt;'Summary&amp;Assumptions'!$J$31,EV$47&gt;=$FQ232,EV$47&lt;=$FR232)*(('Summary&amp;Assumptions'!$H$25*$C232)*(1+'Summary&amp;Assumptions'!$J$29)^(EV$46-1))</f>
        <v>0</v>
      </c>
      <c r="ER232" s="588">
        <f>AND(EW$55&gt;0,SUM($E232:EQ232)&lt;'Summary&amp;Assumptions'!$G$32*$B232,$D232&gt;='Summary&amp;Assumptions'!$D$17,EW$47&gt;=$D232,EW$47&lt;=EDATE($D232,'Summary&amp;Assumptions'!$G$32))*$B232+AND(EW$56&lt;'Summary&amp;Assumptions'!$J$31,EW$47&gt;=$FO232,EW$47&lt;=$FP232)*(('Summary&amp;Assumptions'!$H$25*$C232)*(1+'Summary&amp;Assumptions'!$J$29)^(EW$46-1))+AND(EW$56&lt;'Summary&amp;Assumptions'!$J$31,EW$47&gt;=$FQ232,EW$47&lt;=$FR232)*(('Summary&amp;Assumptions'!$H$25*$C232)*(1+'Summary&amp;Assumptions'!$J$29)^(EW$46-1))</f>
        <v>0</v>
      </c>
      <c r="ES232" s="588">
        <f>AND(EX$55&gt;0,SUM($E232:ER232)&lt;'Summary&amp;Assumptions'!$G$32*$B232,$D232&gt;='Summary&amp;Assumptions'!$D$17,EX$47&gt;=$D232,EX$47&lt;=EDATE($D232,'Summary&amp;Assumptions'!$G$32))*$B232+AND(EX$56&lt;'Summary&amp;Assumptions'!$J$31,EX$47&gt;=$FO232,EX$47&lt;=$FP232)*(('Summary&amp;Assumptions'!$H$25*$C232)*(1+'Summary&amp;Assumptions'!$J$29)^(EX$46-1))+AND(EX$56&lt;'Summary&amp;Assumptions'!$J$31,EX$47&gt;=$FQ232,EX$47&lt;=$FR232)*(('Summary&amp;Assumptions'!$H$25*$C232)*(1+'Summary&amp;Assumptions'!$J$29)^(EX$46-1))</f>
        <v>0</v>
      </c>
      <c r="ET232" s="588">
        <f>AND(EY$55&gt;0,SUM($E232:ES232)&lt;'Summary&amp;Assumptions'!$G$32*$B232,$D232&gt;='Summary&amp;Assumptions'!$D$17,EY$47&gt;=$D232,EY$47&lt;=EDATE($D232,'Summary&amp;Assumptions'!$G$32))*$B232+AND(EY$56&lt;'Summary&amp;Assumptions'!$J$31,EY$47&gt;=$FO232,EY$47&lt;=$FP232)*(('Summary&amp;Assumptions'!$H$25*$C232)*(1+'Summary&amp;Assumptions'!$J$29)^(EY$46-1))+AND(EY$56&lt;'Summary&amp;Assumptions'!$J$31,EY$47&gt;=$FQ232,EY$47&lt;=$FR232)*(('Summary&amp;Assumptions'!$H$25*$C232)*(1+'Summary&amp;Assumptions'!$J$29)^(EY$46-1))</f>
        <v>0</v>
      </c>
      <c r="EU232" s="588">
        <f>AND(EZ$55&gt;0,SUM($E232:ET232)&lt;'Summary&amp;Assumptions'!$G$32*$B232,$D232&gt;='Summary&amp;Assumptions'!$D$17,EZ$47&gt;=$D232,EZ$47&lt;=EDATE($D232,'Summary&amp;Assumptions'!$G$32))*$B232+AND(EZ$56&lt;'Summary&amp;Assumptions'!$J$31,EZ$47&gt;=$FO232,EZ$47&lt;=$FP232)*(('Summary&amp;Assumptions'!$H$25*$C232)*(1+'Summary&amp;Assumptions'!$J$29)^(EZ$46-1))+AND(EZ$56&lt;'Summary&amp;Assumptions'!$J$31,EZ$47&gt;=$FQ232,EZ$47&lt;=$FR232)*(('Summary&amp;Assumptions'!$H$25*$C232)*(1+'Summary&amp;Assumptions'!$J$29)^(EZ$46-1))</f>
        <v>0</v>
      </c>
      <c r="EV232" s="588">
        <f>AND(FA$55&gt;0,SUM($E232:EU232)&lt;'Summary&amp;Assumptions'!$G$32*$B232,$D232&gt;='Summary&amp;Assumptions'!$D$17,FA$47&gt;=$D232,FA$47&lt;=EDATE($D232,'Summary&amp;Assumptions'!$G$32))*$B232+AND(FA$56&lt;'Summary&amp;Assumptions'!$J$31,FA$47&gt;=$FO232,FA$47&lt;=$FP232)*(('Summary&amp;Assumptions'!$H$25*$C232)*(1+'Summary&amp;Assumptions'!$J$29)^(FA$46-1))+AND(FA$56&lt;'Summary&amp;Assumptions'!$J$31,FA$47&gt;=$FQ232,FA$47&lt;=$FR232)*(('Summary&amp;Assumptions'!$H$25*$C232)*(1+'Summary&amp;Assumptions'!$J$29)^(FA$46-1))</f>
        <v>0</v>
      </c>
      <c r="EW232" s="588">
        <f>AND(FB$55&gt;0,SUM($E232:EV232)&lt;'Summary&amp;Assumptions'!$G$32*$B232,$D232&gt;='Summary&amp;Assumptions'!$D$17,FB$47&gt;=$D232,FB$47&lt;=EDATE($D232,'Summary&amp;Assumptions'!$G$32))*$B232+AND(FB$56&lt;'Summary&amp;Assumptions'!$J$31,FB$47&gt;=$FO232,FB$47&lt;=$FP232)*(('Summary&amp;Assumptions'!$H$25*$C232)*(1+'Summary&amp;Assumptions'!$J$29)^(FB$46-1))+AND(FB$56&lt;'Summary&amp;Assumptions'!$J$31,FB$47&gt;=$FQ232,FB$47&lt;=$FR232)*(('Summary&amp;Assumptions'!$H$25*$C232)*(1+'Summary&amp;Assumptions'!$J$29)^(FB$46-1))</f>
        <v>0</v>
      </c>
      <c r="EX232" s="588">
        <f>AND(FC$55&gt;0,SUM($E232:EW232)&lt;'Summary&amp;Assumptions'!$G$32*$B232,$D232&gt;='Summary&amp;Assumptions'!$D$17,FC$47&gt;=$D232,FC$47&lt;=EDATE($D232,'Summary&amp;Assumptions'!$G$32))*$B232+AND(FC$56&lt;'Summary&amp;Assumptions'!$J$31,FC$47&gt;=$FO232,FC$47&lt;=$FP232)*(('Summary&amp;Assumptions'!$H$25*$C232)*(1+'Summary&amp;Assumptions'!$J$29)^(FC$46-1))+AND(FC$56&lt;'Summary&amp;Assumptions'!$J$31,FC$47&gt;=$FQ232,FC$47&lt;=$FR232)*(('Summary&amp;Assumptions'!$H$25*$C232)*(1+'Summary&amp;Assumptions'!$J$29)^(FC$46-1))</f>
        <v>0</v>
      </c>
      <c r="EY232" s="588">
        <f>AND(FD$55&gt;0,SUM($E232:EX232)&lt;'Summary&amp;Assumptions'!$G$32*$B232,$D232&gt;='Summary&amp;Assumptions'!$D$17,FD$47&gt;=$D232,FD$47&lt;=EDATE($D232,'Summary&amp;Assumptions'!$G$32))*$B232+AND(FD$56&lt;'Summary&amp;Assumptions'!$J$31,FD$47&gt;=$FO232,FD$47&lt;=$FP232)*(('Summary&amp;Assumptions'!$H$25*$C232)*(1+'Summary&amp;Assumptions'!$J$29)^(FD$46-1))+AND(FD$56&lt;'Summary&amp;Assumptions'!$J$31,FD$47&gt;=$FQ232,FD$47&lt;=$FR232)*(('Summary&amp;Assumptions'!$H$25*$C232)*(1+'Summary&amp;Assumptions'!$J$29)^(FD$46-1))</f>
        <v>0</v>
      </c>
      <c r="EZ232" s="588">
        <f>AND(FE$55&gt;0,SUM($E232:EY232)&lt;'Summary&amp;Assumptions'!$G$32*$B232,$D232&gt;='Summary&amp;Assumptions'!$D$17,FE$47&gt;=$D232,FE$47&lt;=EDATE($D232,'Summary&amp;Assumptions'!$G$32))*$B232+AND(FE$56&lt;'Summary&amp;Assumptions'!$J$31,FE$47&gt;=$FO232,FE$47&lt;=$FP232)*(('Summary&amp;Assumptions'!$H$25*$C232)*(1+'Summary&amp;Assumptions'!$J$29)^(FE$46-1))+AND(FE$56&lt;'Summary&amp;Assumptions'!$J$31,FE$47&gt;=$FQ232,FE$47&lt;=$FR232)*(('Summary&amp;Assumptions'!$H$25*$C232)*(1+'Summary&amp;Assumptions'!$J$29)^(FE$46-1))</f>
        <v>0</v>
      </c>
      <c r="FA232" s="588">
        <f>AND(FF$55&gt;0,SUM($E232:EZ232)&lt;'Summary&amp;Assumptions'!$G$32*$B232,$D232&gt;='Summary&amp;Assumptions'!$D$17,FF$47&gt;=$D232,FF$47&lt;=EDATE($D232,'Summary&amp;Assumptions'!$G$32))*$B232+AND(FF$56&lt;'Summary&amp;Assumptions'!$J$31,FF$47&gt;=$FO232,FF$47&lt;=$FP232)*(('Summary&amp;Assumptions'!$H$25*$C232)*(1+'Summary&amp;Assumptions'!$J$29)^(FF$46-1))+AND(FF$56&lt;'Summary&amp;Assumptions'!$J$31,FF$47&gt;=$FQ232,FF$47&lt;=$FR232)*(('Summary&amp;Assumptions'!$H$25*$C232)*(1+'Summary&amp;Assumptions'!$J$29)^(FF$46-1))</f>
        <v>0</v>
      </c>
      <c r="FB232" s="588">
        <f>AND(FG$55&gt;0,SUM($E232:FA232)&lt;'Summary&amp;Assumptions'!$G$32*$B232,$D232&gt;='Summary&amp;Assumptions'!$D$17,FG$47&gt;=$D232,FG$47&lt;=EDATE($D232,'Summary&amp;Assumptions'!$G$32))*$B232+AND(FG$56&lt;'Summary&amp;Assumptions'!$J$31,FG$47&gt;=$FO232,FG$47&lt;=$FP232)*(('Summary&amp;Assumptions'!$H$25*$C232)*(1+'Summary&amp;Assumptions'!$J$29)^(FG$46-1))+AND(FG$56&lt;'Summary&amp;Assumptions'!$J$31,FG$47&gt;=$FQ232,FG$47&lt;=$FR232)*(('Summary&amp;Assumptions'!$H$25*$C232)*(1+'Summary&amp;Assumptions'!$J$29)^(FG$46-1))</f>
        <v>0</v>
      </c>
      <c r="FC232" s="588">
        <f>AND(FH$55&gt;0,SUM($E232:FB232)&lt;'Summary&amp;Assumptions'!$G$32*$B232,$D232&gt;='Summary&amp;Assumptions'!$D$17,FH$47&gt;=$D232,FH$47&lt;=EDATE($D232,'Summary&amp;Assumptions'!$G$32))*$B232+AND(FH$56&lt;'Summary&amp;Assumptions'!$J$31,FH$47&gt;=$FO232,FH$47&lt;=$FP232)*(('Summary&amp;Assumptions'!$H$25*$C232)*(1+'Summary&amp;Assumptions'!$J$29)^(FH$46-1))+AND(FH$56&lt;'Summary&amp;Assumptions'!$J$31,FH$47&gt;=$FQ232,FH$47&lt;=$FR232)*(('Summary&amp;Assumptions'!$H$25*$C232)*(1+'Summary&amp;Assumptions'!$J$29)^(FH$46-1))</f>
        <v>0</v>
      </c>
      <c r="FD232" s="588">
        <f>AND(FI$55&gt;0,SUM($E232:FC232)&lt;'Summary&amp;Assumptions'!$G$32*$B232,$D232&gt;='Summary&amp;Assumptions'!$D$17,FI$47&gt;=$D232,FI$47&lt;=EDATE($D232,'Summary&amp;Assumptions'!$G$32))*$B232+AND(FI$56&lt;'Summary&amp;Assumptions'!$J$31,FI$47&gt;=$FO232,FI$47&lt;=$FP232)*(('Summary&amp;Assumptions'!$H$25*$C232)*(1+'Summary&amp;Assumptions'!$J$29)^(FI$46-1))+AND(FI$56&lt;'Summary&amp;Assumptions'!$J$31,FI$47&gt;=$FQ232,FI$47&lt;=$FR232)*(('Summary&amp;Assumptions'!$H$25*$C232)*(1+'Summary&amp;Assumptions'!$J$29)^(FI$46-1))</f>
        <v>0</v>
      </c>
      <c r="FE232" s="588">
        <f>AND(FJ$55&gt;0,SUM($E232:FD232)&lt;'Summary&amp;Assumptions'!$G$32*$B232,$D232&gt;='Summary&amp;Assumptions'!$D$17,FJ$47&gt;=$D232,FJ$47&lt;=EDATE($D232,'Summary&amp;Assumptions'!$G$32))*$B232+AND(FJ$56&lt;'Summary&amp;Assumptions'!$J$31,FJ$47&gt;=$FO232,FJ$47&lt;=$FP232)*(('Summary&amp;Assumptions'!$H$25*$C232)*(1+'Summary&amp;Assumptions'!$J$29)^(FJ$46-1))+AND(FJ$56&lt;'Summary&amp;Assumptions'!$J$31,FJ$47&gt;=$FQ232,FJ$47&lt;=$FR232)*(('Summary&amp;Assumptions'!$H$25*$C232)*(1+'Summary&amp;Assumptions'!$J$29)^(FJ$46-1))</f>
        <v>0</v>
      </c>
      <c r="FF232" s="588">
        <f>AND(FK$55&gt;0,SUM($E232:FE232)&lt;'Summary&amp;Assumptions'!$G$32*$B232,$D232&gt;='Summary&amp;Assumptions'!$D$17,FK$47&gt;=$D232,FK$47&lt;=EDATE($D232,'Summary&amp;Assumptions'!$G$32))*$B232+AND(FK$56&lt;'Summary&amp;Assumptions'!$J$31,FK$47&gt;=$FO232,FK$47&lt;=$FP232)*(('Summary&amp;Assumptions'!$H$25*$C232)*(1+'Summary&amp;Assumptions'!$J$29)^(FK$46-1))+AND(FK$56&lt;'Summary&amp;Assumptions'!$J$31,FK$47&gt;=$FQ232,FK$47&lt;=$FR232)*(('Summary&amp;Assumptions'!$H$25*$C232)*(1+'Summary&amp;Assumptions'!$J$29)^(FK$46-1))</f>
        <v>0</v>
      </c>
      <c r="FG232" s="588">
        <f>AND(FL$55&gt;0,SUM($E232:FF232)&lt;'Summary&amp;Assumptions'!$G$32*$B232,$D232&gt;='Summary&amp;Assumptions'!$D$17,FL$47&gt;=$D232,FL$47&lt;=EDATE($D232,'Summary&amp;Assumptions'!$G$32))*$B232+AND(FL$56&lt;'Summary&amp;Assumptions'!$J$31,FL$47&gt;=$FO232,FL$47&lt;=$FP232)*(('Summary&amp;Assumptions'!$H$25*$C232)*(1+'Summary&amp;Assumptions'!$J$29)^(FL$46-1))+AND(FL$56&lt;'Summary&amp;Assumptions'!$J$31,FL$47&gt;=$FQ232,FL$47&lt;=$FR232)*(('Summary&amp;Assumptions'!$H$25*$C232)*(1+'Summary&amp;Assumptions'!$J$29)^(FL$46-1))</f>
        <v>0</v>
      </c>
      <c r="FH232" s="588">
        <f>AND(FM$55&gt;0,SUM($E232:FG232)&lt;'Summary&amp;Assumptions'!$G$32*$B232,$D232&gt;='Summary&amp;Assumptions'!$D$17,FM$47&gt;=$D232,FM$47&lt;=EDATE($D232,'Summary&amp;Assumptions'!$G$32))*$B232+AND(FM$56&lt;'Summary&amp;Assumptions'!$J$31,FM$47&gt;=$FO232,FM$47&lt;=$FP232)*(('Summary&amp;Assumptions'!$H$25*$C232)*(1+'Summary&amp;Assumptions'!$J$29)^(FM$46-1))+AND(FM$56&lt;'Summary&amp;Assumptions'!$J$31,FM$47&gt;=$FQ232,FM$47&lt;=$FR232)*(('Summary&amp;Assumptions'!$H$25*$C232)*(1+'Summary&amp;Assumptions'!$J$29)^(FM$46-1))</f>
        <v>0</v>
      </c>
      <c r="FI232" s="588">
        <f>AND(FN$55&gt;0,SUM($E232:FH232)&lt;'Summary&amp;Assumptions'!$G$32*$B232,$D232&gt;='Summary&amp;Assumptions'!$D$17,FN$47&gt;=$D232,FN$47&lt;=EDATE($D232,'Summary&amp;Assumptions'!$G$32))*$B232+AND(FN$56&lt;'Summary&amp;Assumptions'!$J$31,FN$47&gt;=$FO232,FN$47&lt;=$FP232)*(('Summary&amp;Assumptions'!$H$25*$C232)*(1+'Summary&amp;Assumptions'!$J$29)^(FN$46-1))+AND(FN$56&lt;'Summary&amp;Assumptions'!$J$31,FN$47&gt;=$FQ232,FN$47&lt;=$FR232)*(('Summary&amp;Assumptions'!$H$25*$C232)*(1+'Summary&amp;Assumptions'!$J$29)^(FN$46-1))</f>
        <v>0</v>
      </c>
      <c r="FJ232" s="588">
        <f>AND(FO$55&gt;0,SUM($E232:FI232)&lt;'Summary&amp;Assumptions'!$G$32*$B232,$D232&gt;='Summary&amp;Assumptions'!$D$17,FO$47&gt;=$D232,FO$47&lt;=EDATE($D232,'Summary&amp;Assumptions'!$G$32))*$B232+AND(FO$56&lt;'Summary&amp;Assumptions'!$J$31,FO$47&gt;=$FO232,FO$47&lt;=$FP232)*(('Summary&amp;Assumptions'!$H$25*$C232)*(1+'Summary&amp;Assumptions'!$J$29)^(FO$46-1))+AND(FO$56&lt;'Summary&amp;Assumptions'!$J$31,FO$47&gt;=$FQ232,FO$47&lt;=$FR232)*(('Summary&amp;Assumptions'!$H$25*$C232)*(1+'Summary&amp;Assumptions'!$J$29)^(FO$46-1))</f>
        <v>0</v>
      </c>
      <c r="FK232" s="588">
        <f>AND(FP$55&gt;0,SUM($E232:FJ232)&lt;'Summary&amp;Assumptions'!$G$32*$B232,$D232&gt;='Summary&amp;Assumptions'!$D$17,FP$47&gt;=$D232,FP$47&lt;=EDATE($D232,'Summary&amp;Assumptions'!$G$32))*$B232+AND(FP$56&lt;'Summary&amp;Assumptions'!$J$31,FP$47&gt;=$FO232,FP$47&lt;=$FP232)*(('Summary&amp;Assumptions'!$H$25*$C232)*(1+'Summary&amp;Assumptions'!$J$29)^(FP$46-1))+AND(FP$56&lt;'Summary&amp;Assumptions'!$J$31,FP$47&gt;=$FQ232,FP$47&lt;=$FR232)*(('Summary&amp;Assumptions'!$H$25*$C232)*(1+'Summary&amp;Assumptions'!$J$29)^(FP$46-1))</f>
        <v>0</v>
      </c>
      <c r="FL232" s="588">
        <f>AND(FQ$55&gt;0,SUM($E232:FK232)&lt;'Summary&amp;Assumptions'!$G$32*$B232,$D232&gt;='Summary&amp;Assumptions'!$D$17,FQ$47&gt;=$D232,FQ$47&lt;=EDATE($D232,'Summary&amp;Assumptions'!$G$32))*$B232+AND(FQ$56&lt;'Summary&amp;Assumptions'!$J$31,FQ$47&gt;=$FO232,FQ$47&lt;=$FP232)*(('Summary&amp;Assumptions'!$H$25*$C232)*(1+'Summary&amp;Assumptions'!$J$29)^(FQ$46-1))+AND(FQ$56&lt;'Summary&amp;Assumptions'!$J$31,FQ$47&gt;=$FQ232,FQ$47&lt;=$FR232)*(('Summary&amp;Assumptions'!$H$25*$C232)*(1+'Summary&amp;Assumptions'!$J$29)^(FQ$46-1))</f>
        <v>0</v>
      </c>
      <c r="FM232" s="577"/>
      <c r="FN232" s="577"/>
      <c r="FO232" s="576">
        <f>EDATE(D232,'Summary&amp;Assumptions'!$G$34)</f>
        <v>47849</v>
      </c>
      <c r="FP232" s="576">
        <f>EDATE(FO232,'Summary&amp;Assumptions'!$G$33-1)</f>
        <v>47880</v>
      </c>
      <c r="FQ232" s="576">
        <f>EDATE(FO232,'Summary&amp;Assumptions'!$G$34)</f>
        <v>48214</v>
      </c>
      <c r="FR232" s="576">
        <f>EDATE(FQ232,'Summary&amp;Assumptions'!$G$33-1)</f>
        <v>48245</v>
      </c>
    </row>
    <row r="233" spans="2:174" hidden="1" x14ac:dyDescent="0.2">
      <c r="B233" s="588">
        <v>0</v>
      </c>
      <c r="C233" s="193">
        <v>0</v>
      </c>
      <c r="D233" s="589">
        <v>47515</v>
      </c>
      <c r="F233" s="588">
        <f>AND(K$55&gt;0,SUM($E233:E233)&lt;'Summary&amp;Assumptions'!$G$32*$B233,$D233&gt;='Summary&amp;Assumptions'!$D$17,K$47&gt;=$D233,K$47&lt;=EDATE($D233,'Summary&amp;Assumptions'!$G$32))*$B233+AND(K$56&lt;'Summary&amp;Assumptions'!$J$31,K$47&gt;=$FO233,K$47&lt;=$FP233)*(('Summary&amp;Assumptions'!$H$25*$C233)*(1+'Summary&amp;Assumptions'!$J$29)^(K$46-1))+AND(K$56&lt;'Summary&amp;Assumptions'!$J$31,K$47&gt;=$FQ233,K$47&lt;=$FR233)*(('Summary&amp;Assumptions'!$H$25*$C233)*(1+'Summary&amp;Assumptions'!$J$29)^(K$46-1))</f>
        <v>0</v>
      </c>
      <c r="G233" s="588">
        <f>AND(L$55&gt;0,SUM($E233:F233)&lt;'Summary&amp;Assumptions'!$G$32*$B233,$D233&gt;='Summary&amp;Assumptions'!$D$17,L$47&gt;=$D233,L$47&lt;=EDATE($D233,'Summary&amp;Assumptions'!$G$32))*$B233+AND(L$56&lt;'Summary&amp;Assumptions'!$J$31,L$47&gt;=$FO233,L$47&lt;=$FP233)*(('Summary&amp;Assumptions'!$H$25*$C233)*(1+'Summary&amp;Assumptions'!$J$29)^(L$46-1))+AND(L$56&lt;'Summary&amp;Assumptions'!$J$31,L$47&gt;=$FQ233,L$47&lt;=$FR233)*(('Summary&amp;Assumptions'!$H$25*$C233)*(1+'Summary&amp;Assumptions'!$J$29)^(L$46-1))</f>
        <v>0</v>
      </c>
      <c r="H233" s="588">
        <f>AND(M$55&gt;0,SUM($E233:G233)&lt;'Summary&amp;Assumptions'!$G$32*$B233,$D233&gt;='Summary&amp;Assumptions'!$D$17,M$47&gt;=$D233,M$47&lt;=EDATE($D233,'Summary&amp;Assumptions'!$G$32))*$B233+AND(M$56&lt;'Summary&amp;Assumptions'!$J$31,M$47&gt;=$FO233,M$47&lt;=$FP233)*(('Summary&amp;Assumptions'!$H$25*$C233)*(1+'Summary&amp;Assumptions'!$J$29)^(M$46-1))+AND(M$56&lt;'Summary&amp;Assumptions'!$J$31,M$47&gt;=$FQ233,M$47&lt;=$FR233)*(('Summary&amp;Assumptions'!$H$25*$C233)*(1+'Summary&amp;Assumptions'!$J$29)^(M$46-1))</f>
        <v>0</v>
      </c>
      <c r="I233" s="588">
        <f>AND(N$55&gt;0,SUM($E233:H233)&lt;'Summary&amp;Assumptions'!$G$32*$B233,$D233&gt;='Summary&amp;Assumptions'!$D$17,N$47&gt;=$D233,N$47&lt;=EDATE($D233,'Summary&amp;Assumptions'!$G$32))*$B233+AND(N$56&lt;'Summary&amp;Assumptions'!$J$31,N$47&gt;=$FO233,N$47&lt;=$FP233)*(('Summary&amp;Assumptions'!$H$25*$C233)*(1+'Summary&amp;Assumptions'!$J$29)^(N$46-1))+AND(N$56&lt;'Summary&amp;Assumptions'!$J$31,N$47&gt;=$FQ233,N$47&lt;=$FR233)*(('Summary&amp;Assumptions'!$H$25*$C233)*(1+'Summary&amp;Assumptions'!$J$29)^(N$46-1))</f>
        <v>0</v>
      </c>
      <c r="J233" s="588">
        <f>AND(O$55&gt;0,SUM($E233:I233)&lt;'Summary&amp;Assumptions'!$G$32*$B233,$D233&gt;='Summary&amp;Assumptions'!$D$17,O$47&gt;=$D233,O$47&lt;=EDATE($D233,'Summary&amp;Assumptions'!$G$32))*$B233+AND(O$56&lt;'Summary&amp;Assumptions'!$J$31,O$47&gt;=$FO233,O$47&lt;=$FP233)*(('Summary&amp;Assumptions'!$H$25*$C233)*(1+'Summary&amp;Assumptions'!$J$29)^(O$46-1))+AND(O$56&lt;'Summary&amp;Assumptions'!$J$31,O$47&gt;=$FQ233,O$47&lt;=$FR233)*(('Summary&amp;Assumptions'!$H$25*$C233)*(1+'Summary&amp;Assumptions'!$J$29)^(O$46-1))</f>
        <v>0</v>
      </c>
      <c r="K233" s="588">
        <f>AND(P$55&gt;0,SUM($E233:J233)&lt;'Summary&amp;Assumptions'!$G$32*$B233,$D233&gt;='Summary&amp;Assumptions'!$D$17,P$47&gt;=$D233,P$47&lt;=EDATE($D233,'Summary&amp;Assumptions'!$G$32))*$B233+AND(P$56&lt;'Summary&amp;Assumptions'!$J$31,P$47&gt;=$FO233,P$47&lt;=$FP233)*(('Summary&amp;Assumptions'!$H$25*$C233)*(1+'Summary&amp;Assumptions'!$J$29)^(P$46-1))+AND(P$56&lt;'Summary&amp;Assumptions'!$J$31,P$47&gt;=$FQ233,P$47&lt;=$FR233)*(('Summary&amp;Assumptions'!$H$25*$C233)*(1+'Summary&amp;Assumptions'!$J$29)^(P$46-1))</f>
        <v>0</v>
      </c>
      <c r="L233" s="588">
        <f>AND(Q$55&gt;0,SUM($E233:K233)&lt;'Summary&amp;Assumptions'!$G$32*$B233,$D233&gt;='Summary&amp;Assumptions'!$D$17,Q$47&gt;=$D233,Q$47&lt;=EDATE($D233,'Summary&amp;Assumptions'!$G$32))*$B233+AND(Q$56&lt;'Summary&amp;Assumptions'!$J$31,Q$47&gt;=$FO233,Q$47&lt;=$FP233)*(('Summary&amp;Assumptions'!$H$25*$C233)*(1+'Summary&amp;Assumptions'!$J$29)^(Q$46-1))+AND(Q$56&lt;'Summary&amp;Assumptions'!$J$31,Q$47&gt;=$FQ233,Q$47&lt;=$FR233)*(('Summary&amp;Assumptions'!$H$25*$C233)*(1+'Summary&amp;Assumptions'!$J$29)^(Q$46-1))</f>
        <v>0</v>
      </c>
      <c r="M233" s="588">
        <f>AND(R$55&gt;0,SUM($E233:L233)&lt;'Summary&amp;Assumptions'!$G$32*$B233,$D233&gt;='Summary&amp;Assumptions'!$D$17,R$47&gt;=$D233,R$47&lt;=EDATE($D233,'Summary&amp;Assumptions'!$G$32))*$B233+AND(R$56&lt;'Summary&amp;Assumptions'!$J$31,R$47&gt;=$FO233,R$47&lt;=$FP233)*(('Summary&amp;Assumptions'!$H$25*$C233)*(1+'Summary&amp;Assumptions'!$J$29)^(R$46-1))+AND(R$56&lt;'Summary&amp;Assumptions'!$J$31,R$47&gt;=$FQ233,R$47&lt;=$FR233)*(('Summary&amp;Assumptions'!$H$25*$C233)*(1+'Summary&amp;Assumptions'!$J$29)^(R$46-1))</f>
        <v>0</v>
      </c>
      <c r="N233" s="588">
        <f>AND(S$55&gt;0,SUM($E233:M233)&lt;'Summary&amp;Assumptions'!$G$32*$B233,$D233&gt;='Summary&amp;Assumptions'!$D$17,S$47&gt;=$D233,S$47&lt;=EDATE($D233,'Summary&amp;Assumptions'!$G$32))*$B233+AND(S$56&lt;'Summary&amp;Assumptions'!$J$31,S$47&gt;=$FO233,S$47&lt;=$FP233)*(('Summary&amp;Assumptions'!$H$25*$C233)*(1+'Summary&amp;Assumptions'!$J$29)^(S$46-1))+AND(S$56&lt;'Summary&amp;Assumptions'!$J$31,S$47&gt;=$FQ233,S$47&lt;=$FR233)*(('Summary&amp;Assumptions'!$H$25*$C233)*(1+'Summary&amp;Assumptions'!$J$29)^(S$46-1))</f>
        <v>0</v>
      </c>
      <c r="O233" s="588">
        <f>AND(T$55&gt;0,SUM($E233:N233)&lt;'Summary&amp;Assumptions'!$G$32*$B233,$D233&gt;='Summary&amp;Assumptions'!$D$17,T$47&gt;=$D233,T$47&lt;=EDATE($D233,'Summary&amp;Assumptions'!$G$32))*$B233+AND(T$56&lt;'Summary&amp;Assumptions'!$J$31,T$47&gt;=$FO233,T$47&lt;=$FP233)*(('Summary&amp;Assumptions'!$H$25*$C233)*(1+'Summary&amp;Assumptions'!$J$29)^(T$46-1))+AND(T$56&lt;'Summary&amp;Assumptions'!$J$31,T$47&gt;=$FQ233,T$47&lt;=$FR233)*(('Summary&amp;Assumptions'!$H$25*$C233)*(1+'Summary&amp;Assumptions'!$J$29)^(T$46-1))</f>
        <v>0</v>
      </c>
      <c r="P233" s="588">
        <f>AND(U$55&gt;0,SUM($E233:O233)&lt;'Summary&amp;Assumptions'!$G$32*$B233,$D233&gt;='Summary&amp;Assumptions'!$D$17,U$47&gt;=$D233,U$47&lt;=EDATE($D233,'Summary&amp;Assumptions'!$G$32))*$B233+AND(U$56&lt;'Summary&amp;Assumptions'!$J$31,U$47&gt;=$FO233,U$47&lt;=$FP233)*(('Summary&amp;Assumptions'!$H$25*$C233)*(1+'Summary&amp;Assumptions'!$J$29)^(U$46-1))+AND(U$56&lt;'Summary&amp;Assumptions'!$J$31,U$47&gt;=$FQ233,U$47&lt;=$FR233)*(('Summary&amp;Assumptions'!$H$25*$C233)*(1+'Summary&amp;Assumptions'!$J$29)^(U$46-1))</f>
        <v>0</v>
      </c>
      <c r="Q233" s="588">
        <f>AND(V$55&gt;0,SUM($E233:P233)&lt;'Summary&amp;Assumptions'!$G$32*$B233,$D233&gt;='Summary&amp;Assumptions'!$D$17,V$47&gt;=$D233,V$47&lt;=EDATE($D233,'Summary&amp;Assumptions'!$G$32))*$B233+AND(V$56&lt;'Summary&amp;Assumptions'!$J$31,V$47&gt;=$FO233,V$47&lt;=$FP233)*(('Summary&amp;Assumptions'!$H$25*$C233)*(1+'Summary&amp;Assumptions'!$J$29)^(V$46-1))+AND(V$56&lt;'Summary&amp;Assumptions'!$J$31,V$47&gt;=$FQ233,V$47&lt;=$FR233)*(('Summary&amp;Assumptions'!$H$25*$C233)*(1+'Summary&amp;Assumptions'!$J$29)^(V$46-1))</f>
        <v>0</v>
      </c>
      <c r="R233" s="588">
        <f>AND(W$55&gt;0,SUM($E233:Q233)&lt;'Summary&amp;Assumptions'!$G$32*$B233,$D233&gt;='Summary&amp;Assumptions'!$D$17,W$47&gt;=$D233,W$47&lt;=EDATE($D233,'Summary&amp;Assumptions'!$G$32))*$B233+AND(W$56&lt;'Summary&amp;Assumptions'!$J$31,W$47&gt;=$FO233,W$47&lt;=$FP233)*(('Summary&amp;Assumptions'!$H$25*$C233)*(1+'Summary&amp;Assumptions'!$J$29)^(W$46-1))+AND(W$56&lt;'Summary&amp;Assumptions'!$J$31,W$47&gt;=$FQ233,W$47&lt;=$FR233)*(('Summary&amp;Assumptions'!$H$25*$C233)*(1+'Summary&amp;Assumptions'!$J$29)^(W$46-1))</f>
        <v>0</v>
      </c>
      <c r="S233" s="588">
        <f>AND(X$55&gt;0,SUM($E233:R233)&lt;'Summary&amp;Assumptions'!$G$32*$B233,$D233&gt;='Summary&amp;Assumptions'!$D$17,X$47&gt;=$D233,X$47&lt;=EDATE($D233,'Summary&amp;Assumptions'!$G$32))*$B233+AND(X$56&lt;'Summary&amp;Assumptions'!$J$31,X$47&gt;=$FO233,X$47&lt;=$FP233)*(('Summary&amp;Assumptions'!$H$25*$C233)*(1+'Summary&amp;Assumptions'!$J$29)^(X$46-1))+AND(X$56&lt;'Summary&amp;Assumptions'!$J$31,X$47&gt;=$FQ233,X$47&lt;=$FR233)*(('Summary&amp;Assumptions'!$H$25*$C233)*(1+'Summary&amp;Assumptions'!$J$29)^(X$46-1))</f>
        <v>0</v>
      </c>
      <c r="T233" s="588">
        <f>AND(Y$55&gt;0,SUM($E233:S233)&lt;'Summary&amp;Assumptions'!$G$32*$B233,$D233&gt;='Summary&amp;Assumptions'!$D$17,Y$47&gt;=$D233,Y$47&lt;=EDATE($D233,'Summary&amp;Assumptions'!$G$32))*$B233+AND(Y$56&lt;'Summary&amp;Assumptions'!$J$31,Y$47&gt;=$FO233,Y$47&lt;=$FP233)*(('Summary&amp;Assumptions'!$H$25*$C233)*(1+'Summary&amp;Assumptions'!$J$29)^(Y$46-1))+AND(Y$56&lt;'Summary&amp;Assumptions'!$J$31,Y$47&gt;=$FQ233,Y$47&lt;=$FR233)*(('Summary&amp;Assumptions'!$H$25*$C233)*(1+'Summary&amp;Assumptions'!$J$29)^(Y$46-1))</f>
        <v>0</v>
      </c>
      <c r="U233" s="588">
        <f>AND(Z$55&gt;0,SUM($E233:T233)&lt;'Summary&amp;Assumptions'!$G$32*$B233,$D233&gt;='Summary&amp;Assumptions'!$D$17,Z$47&gt;=$D233,Z$47&lt;=EDATE($D233,'Summary&amp;Assumptions'!$G$32))*$B233+AND(Z$56&lt;'Summary&amp;Assumptions'!$J$31,Z$47&gt;=$FO233,Z$47&lt;=$FP233)*(('Summary&amp;Assumptions'!$H$25*$C233)*(1+'Summary&amp;Assumptions'!$J$29)^(Z$46-1))+AND(Z$56&lt;'Summary&amp;Assumptions'!$J$31,Z$47&gt;=$FQ233,Z$47&lt;=$FR233)*(('Summary&amp;Assumptions'!$H$25*$C233)*(1+'Summary&amp;Assumptions'!$J$29)^(Z$46-1))</f>
        <v>0</v>
      </c>
      <c r="V233" s="588">
        <f>AND(AA$55&gt;0,SUM($E233:U233)&lt;'Summary&amp;Assumptions'!$G$32*$B233,$D233&gt;='Summary&amp;Assumptions'!$D$17,AA$47&gt;=$D233,AA$47&lt;=EDATE($D233,'Summary&amp;Assumptions'!$G$32))*$B233+AND(AA$56&lt;'Summary&amp;Assumptions'!$J$31,AA$47&gt;=$FO233,AA$47&lt;=$FP233)*(('Summary&amp;Assumptions'!$H$25*$C233)*(1+'Summary&amp;Assumptions'!$J$29)^(AA$46-1))+AND(AA$56&lt;'Summary&amp;Assumptions'!$J$31,AA$47&gt;=$FQ233,AA$47&lt;=$FR233)*(('Summary&amp;Assumptions'!$H$25*$C233)*(1+'Summary&amp;Assumptions'!$J$29)^(AA$46-1))</f>
        <v>0</v>
      </c>
      <c r="W233" s="588">
        <f>AND(AB$55&gt;0,SUM($E233:V233)&lt;'Summary&amp;Assumptions'!$G$32*$B233,$D233&gt;='Summary&amp;Assumptions'!$D$17,AB$47&gt;=$D233,AB$47&lt;=EDATE($D233,'Summary&amp;Assumptions'!$G$32))*$B233+AND(AB$56&lt;'Summary&amp;Assumptions'!$J$31,AB$47&gt;=$FO233,AB$47&lt;=$FP233)*(('Summary&amp;Assumptions'!$H$25*$C233)*(1+'Summary&amp;Assumptions'!$J$29)^(AB$46-1))+AND(AB$56&lt;'Summary&amp;Assumptions'!$J$31,AB$47&gt;=$FQ233,AB$47&lt;=$FR233)*(('Summary&amp;Assumptions'!$H$25*$C233)*(1+'Summary&amp;Assumptions'!$J$29)^(AB$46-1))</f>
        <v>0</v>
      </c>
      <c r="X233" s="588">
        <f>AND(AC$55&gt;0,SUM($E233:W233)&lt;'Summary&amp;Assumptions'!$G$32*$B233,$D233&gt;='Summary&amp;Assumptions'!$D$17,AC$47&gt;=$D233,AC$47&lt;=EDATE($D233,'Summary&amp;Assumptions'!$G$32))*$B233+AND(AC$56&lt;'Summary&amp;Assumptions'!$J$31,AC$47&gt;=$FO233,AC$47&lt;=$FP233)*(('Summary&amp;Assumptions'!$H$25*$C233)*(1+'Summary&amp;Assumptions'!$J$29)^(AC$46-1))+AND(AC$56&lt;'Summary&amp;Assumptions'!$J$31,AC$47&gt;=$FQ233,AC$47&lt;=$FR233)*(('Summary&amp;Assumptions'!$H$25*$C233)*(1+'Summary&amp;Assumptions'!$J$29)^(AC$46-1))</f>
        <v>0</v>
      </c>
      <c r="Y233" s="588">
        <f>AND(AD$55&gt;0,SUM($E233:X233)&lt;'Summary&amp;Assumptions'!$G$32*$B233,$D233&gt;='Summary&amp;Assumptions'!$D$17,AD$47&gt;=$D233,AD$47&lt;=EDATE($D233,'Summary&amp;Assumptions'!$G$32))*$B233+AND(AD$56&lt;'Summary&amp;Assumptions'!$J$31,AD$47&gt;=$FO233,AD$47&lt;=$FP233)*(('Summary&amp;Assumptions'!$H$25*$C233)*(1+'Summary&amp;Assumptions'!$J$29)^(AD$46-1))+AND(AD$56&lt;'Summary&amp;Assumptions'!$J$31,AD$47&gt;=$FQ233,AD$47&lt;=$FR233)*(('Summary&amp;Assumptions'!$H$25*$C233)*(1+'Summary&amp;Assumptions'!$J$29)^(AD$46-1))</f>
        <v>0</v>
      </c>
      <c r="Z233" s="588">
        <f>AND(AE$55&gt;0,SUM($E233:Y233)&lt;'Summary&amp;Assumptions'!$G$32*$B233,$D233&gt;='Summary&amp;Assumptions'!$D$17,AE$47&gt;=$D233,AE$47&lt;=EDATE($D233,'Summary&amp;Assumptions'!$G$32))*$B233+AND(AE$56&lt;'Summary&amp;Assumptions'!$J$31,AE$47&gt;=$FO233,AE$47&lt;=$FP233)*(('Summary&amp;Assumptions'!$H$25*$C233)*(1+'Summary&amp;Assumptions'!$J$29)^(AE$46-1))+AND(AE$56&lt;'Summary&amp;Assumptions'!$J$31,AE$47&gt;=$FQ233,AE$47&lt;=$FR233)*(('Summary&amp;Assumptions'!$H$25*$C233)*(1+'Summary&amp;Assumptions'!$J$29)^(AE$46-1))</f>
        <v>0</v>
      </c>
      <c r="AA233" s="588">
        <f>AND(AF$55&gt;0,SUM($E233:Z233)&lt;'Summary&amp;Assumptions'!$G$32*$B233,$D233&gt;='Summary&amp;Assumptions'!$D$17,AF$47&gt;=$D233,AF$47&lt;=EDATE($D233,'Summary&amp;Assumptions'!$G$32))*$B233+AND(AF$56&lt;'Summary&amp;Assumptions'!$J$31,AF$47&gt;=$FO233,AF$47&lt;=$FP233)*(('Summary&amp;Assumptions'!$H$25*$C233)*(1+'Summary&amp;Assumptions'!$J$29)^(AF$46-1))+AND(AF$56&lt;'Summary&amp;Assumptions'!$J$31,AF$47&gt;=$FQ233,AF$47&lt;=$FR233)*(('Summary&amp;Assumptions'!$H$25*$C233)*(1+'Summary&amp;Assumptions'!$J$29)^(AF$46-1))</f>
        <v>0</v>
      </c>
      <c r="AB233" s="588">
        <f>AND(AG$55&gt;0,SUM($E233:AA233)&lt;'Summary&amp;Assumptions'!$G$32*$B233,$D233&gt;='Summary&amp;Assumptions'!$D$17,AG$47&gt;=$D233,AG$47&lt;=EDATE($D233,'Summary&amp;Assumptions'!$G$32))*$B233+AND(AG$56&lt;'Summary&amp;Assumptions'!$J$31,AG$47&gt;=$FO233,AG$47&lt;=$FP233)*(('Summary&amp;Assumptions'!$H$25*$C233)*(1+'Summary&amp;Assumptions'!$J$29)^(AG$46-1))+AND(AG$56&lt;'Summary&amp;Assumptions'!$J$31,AG$47&gt;=$FQ233,AG$47&lt;=$FR233)*(('Summary&amp;Assumptions'!$H$25*$C233)*(1+'Summary&amp;Assumptions'!$J$29)^(AG$46-1))</f>
        <v>0</v>
      </c>
      <c r="AC233" s="588">
        <f>AND(AH$55&gt;0,SUM($E233:AB233)&lt;'Summary&amp;Assumptions'!$G$32*$B233,$D233&gt;='Summary&amp;Assumptions'!$D$17,AH$47&gt;=$D233,AH$47&lt;=EDATE($D233,'Summary&amp;Assumptions'!$G$32))*$B233+AND(AH$56&lt;'Summary&amp;Assumptions'!$J$31,AH$47&gt;=$FO233,AH$47&lt;=$FP233)*(('Summary&amp;Assumptions'!$H$25*$C233)*(1+'Summary&amp;Assumptions'!$J$29)^(AH$46-1))+AND(AH$56&lt;'Summary&amp;Assumptions'!$J$31,AH$47&gt;=$FQ233,AH$47&lt;=$FR233)*(('Summary&amp;Assumptions'!$H$25*$C233)*(1+'Summary&amp;Assumptions'!$J$29)^(AH$46-1))</f>
        <v>0</v>
      </c>
      <c r="AD233" s="588">
        <f>AND(AI$55&gt;0,SUM($E233:AC233)&lt;'Summary&amp;Assumptions'!$G$32*$B233,$D233&gt;='Summary&amp;Assumptions'!$D$17,AI$47&gt;=$D233,AI$47&lt;=EDATE($D233,'Summary&amp;Assumptions'!$G$32))*$B233+AND(AI$56&lt;'Summary&amp;Assumptions'!$J$31,AI$47&gt;=$FO233,AI$47&lt;=$FP233)*(('Summary&amp;Assumptions'!$H$25*$C233)*(1+'Summary&amp;Assumptions'!$J$29)^(AI$46-1))+AND(AI$56&lt;'Summary&amp;Assumptions'!$J$31,AI$47&gt;=$FQ233,AI$47&lt;=$FR233)*(('Summary&amp;Assumptions'!$H$25*$C233)*(1+'Summary&amp;Assumptions'!$J$29)^(AI$46-1))</f>
        <v>0</v>
      </c>
      <c r="AE233" s="588">
        <f>AND(AJ$55&gt;0,SUM($E233:AD233)&lt;'Summary&amp;Assumptions'!$G$32*$B233,$D233&gt;='Summary&amp;Assumptions'!$D$17,AJ$47&gt;=$D233,AJ$47&lt;=EDATE($D233,'Summary&amp;Assumptions'!$G$32))*$B233+AND(AJ$56&lt;'Summary&amp;Assumptions'!$J$31,AJ$47&gt;=$FO233,AJ$47&lt;=$FP233)*(('Summary&amp;Assumptions'!$H$25*$C233)*(1+'Summary&amp;Assumptions'!$J$29)^(AJ$46-1))+AND(AJ$56&lt;'Summary&amp;Assumptions'!$J$31,AJ$47&gt;=$FQ233,AJ$47&lt;=$FR233)*(('Summary&amp;Assumptions'!$H$25*$C233)*(1+'Summary&amp;Assumptions'!$J$29)^(AJ$46-1))</f>
        <v>0</v>
      </c>
      <c r="AF233" s="588">
        <f>AND(AK$55&gt;0,SUM($E233:AE233)&lt;'Summary&amp;Assumptions'!$G$32*$B233,$D233&gt;='Summary&amp;Assumptions'!$D$17,AK$47&gt;=$D233,AK$47&lt;=EDATE($D233,'Summary&amp;Assumptions'!$G$32))*$B233+AND(AK$56&lt;'Summary&amp;Assumptions'!$J$31,AK$47&gt;=$FO233,AK$47&lt;=$FP233)*(('Summary&amp;Assumptions'!$H$25*$C233)*(1+'Summary&amp;Assumptions'!$J$29)^(AK$46-1))+AND(AK$56&lt;'Summary&amp;Assumptions'!$J$31,AK$47&gt;=$FQ233,AK$47&lt;=$FR233)*(('Summary&amp;Assumptions'!$H$25*$C233)*(1+'Summary&amp;Assumptions'!$J$29)^(AK$46-1))</f>
        <v>0</v>
      </c>
      <c r="AG233" s="588">
        <f>AND(AL$55&gt;0,SUM($E233:AF233)&lt;'Summary&amp;Assumptions'!$G$32*$B233,$D233&gt;='Summary&amp;Assumptions'!$D$17,AL$47&gt;=$D233,AL$47&lt;=EDATE($D233,'Summary&amp;Assumptions'!$G$32))*$B233+AND(AL$56&lt;'Summary&amp;Assumptions'!$J$31,AL$47&gt;=$FO233,AL$47&lt;=$FP233)*(('Summary&amp;Assumptions'!$H$25*$C233)*(1+'Summary&amp;Assumptions'!$J$29)^(AL$46-1))+AND(AL$56&lt;'Summary&amp;Assumptions'!$J$31,AL$47&gt;=$FQ233,AL$47&lt;=$FR233)*(('Summary&amp;Assumptions'!$H$25*$C233)*(1+'Summary&amp;Assumptions'!$J$29)^(AL$46-1))</f>
        <v>0</v>
      </c>
      <c r="AH233" s="588">
        <f>AND(AM$55&gt;0,SUM($E233:AG233)&lt;'Summary&amp;Assumptions'!$G$32*$B233,$D233&gt;='Summary&amp;Assumptions'!$D$17,AM$47&gt;=$D233,AM$47&lt;=EDATE($D233,'Summary&amp;Assumptions'!$G$32))*$B233+AND(AM$56&lt;'Summary&amp;Assumptions'!$J$31,AM$47&gt;=$FO233,AM$47&lt;=$FP233)*(('Summary&amp;Assumptions'!$H$25*$C233)*(1+'Summary&amp;Assumptions'!$J$29)^(AM$46-1))+AND(AM$56&lt;'Summary&amp;Assumptions'!$J$31,AM$47&gt;=$FQ233,AM$47&lt;=$FR233)*(('Summary&amp;Assumptions'!$H$25*$C233)*(1+'Summary&amp;Assumptions'!$J$29)^(AM$46-1))</f>
        <v>0</v>
      </c>
      <c r="AI233" s="588">
        <f>AND(AN$55&gt;0,SUM($E233:AH233)&lt;'Summary&amp;Assumptions'!$G$32*$B233,$D233&gt;='Summary&amp;Assumptions'!$D$17,AN$47&gt;=$D233,AN$47&lt;=EDATE($D233,'Summary&amp;Assumptions'!$G$32))*$B233+AND(AN$56&lt;'Summary&amp;Assumptions'!$J$31,AN$47&gt;=$FO233,AN$47&lt;=$FP233)*(('Summary&amp;Assumptions'!$H$25*$C233)*(1+'Summary&amp;Assumptions'!$J$29)^(AN$46-1))+AND(AN$56&lt;'Summary&amp;Assumptions'!$J$31,AN$47&gt;=$FQ233,AN$47&lt;=$FR233)*(('Summary&amp;Assumptions'!$H$25*$C233)*(1+'Summary&amp;Assumptions'!$J$29)^(AN$46-1))</f>
        <v>0</v>
      </c>
      <c r="AJ233" s="588">
        <f>AND(AO$55&gt;0,SUM($E233:AI233)&lt;'Summary&amp;Assumptions'!$G$32*$B233,$D233&gt;='Summary&amp;Assumptions'!$D$17,AO$47&gt;=$D233,AO$47&lt;=EDATE($D233,'Summary&amp;Assumptions'!$G$32))*$B233+AND(AO$56&lt;'Summary&amp;Assumptions'!$J$31,AO$47&gt;=$FO233,AO$47&lt;=$FP233)*(('Summary&amp;Assumptions'!$H$25*$C233)*(1+'Summary&amp;Assumptions'!$J$29)^(AO$46-1))+AND(AO$56&lt;'Summary&amp;Assumptions'!$J$31,AO$47&gt;=$FQ233,AO$47&lt;=$FR233)*(('Summary&amp;Assumptions'!$H$25*$C233)*(1+'Summary&amp;Assumptions'!$J$29)^(AO$46-1))</f>
        <v>0</v>
      </c>
      <c r="AK233" s="588">
        <f>AND(AP$55&gt;0,SUM($E233:AJ233)&lt;'Summary&amp;Assumptions'!$G$32*$B233,$D233&gt;='Summary&amp;Assumptions'!$D$17,AP$47&gt;=$D233,AP$47&lt;=EDATE($D233,'Summary&amp;Assumptions'!$G$32))*$B233+AND(AP$56&lt;'Summary&amp;Assumptions'!$J$31,AP$47&gt;=$FO233,AP$47&lt;=$FP233)*(('Summary&amp;Assumptions'!$H$25*$C233)*(1+'Summary&amp;Assumptions'!$J$29)^(AP$46-1))+AND(AP$56&lt;'Summary&amp;Assumptions'!$J$31,AP$47&gt;=$FQ233,AP$47&lt;=$FR233)*(('Summary&amp;Assumptions'!$H$25*$C233)*(1+'Summary&amp;Assumptions'!$J$29)^(AP$46-1))</f>
        <v>0</v>
      </c>
      <c r="AL233" s="588">
        <f>AND(AQ$55&gt;0,SUM($E233:AK233)&lt;'Summary&amp;Assumptions'!$G$32*$B233,$D233&gt;='Summary&amp;Assumptions'!$D$17,AQ$47&gt;=$D233,AQ$47&lt;=EDATE($D233,'Summary&amp;Assumptions'!$G$32))*$B233+AND(AQ$56&lt;'Summary&amp;Assumptions'!$J$31,AQ$47&gt;=$FO233,AQ$47&lt;=$FP233)*(('Summary&amp;Assumptions'!$H$25*$C233)*(1+'Summary&amp;Assumptions'!$J$29)^(AQ$46-1))+AND(AQ$56&lt;'Summary&amp;Assumptions'!$J$31,AQ$47&gt;=$FQ233,AQ$47&lt;=$FR233)*(('Summary&amp;Assumptions'!$H$25*$C233)*(1+'Summary&amp;Assumptions'!$J$29)^(AQ$46-1))</f>
        <v>0</v>
      </c>
      <c r="AM233" s="588">
        <f>AND(AR$55&gt;0,SUM($E233:AL233)&lt;'Summary&amp;Assumptions'!$G$32*$B233,$D233&gt;='Summary&amp;Assumptions'!$D$17,AR$47&gt;=$D233,AR$47&lt;=EDATE($D233,'Summary&amp;Assumptions'!$G$32))*$B233+AND(AR$56&lt;'Summary&amp;Assumptions'!$J$31,AR$47&gt;=$FO233,AR$47&lt;=$FP233)*(('Summary&amp;Assumptions'!$H$25*$C233)*(1+'Summary&amp;Assumptions'!$J$29)^(AR$46-1))+AND(AR$56&lt;'Summary&amp;Assumptions'!$J$31,AR$47&gt;=$FQ233,AR$47&lt;=$FR233)*(('Summary&amp;Assumptions'!$H$25*$C233)*(1+'Summary&amp;Assumptions'!$J$29)^(AR$46-1))</f>
        <v>0</v>
      </c>
      <c r="AN233" s="588">
        <f>AND(AS$55&gt;0,SUM($E233:AM233)&lt;'Summary&amp;Assumptions'!$G$32*$B233,$D233&gt;='Summary&amp;Assumptions'!$D$17,AS$47&gt;=$D233,AS$47&lt;=EDATE($D233,'Summary&amp;Assumptions'!$G$32))*$B233+AND(AS$56&lt;'Summary&amp;Assumptions'!$J$31,AS$47&gt;=$FO233,AS$47&lt;=$FP233)*(('Summary&amp;Assumptions'!$H$25*$C233)*(1+'Summary&amp;Assumptions'!$J$29)^(AS$46-1))+AND(AS$56&lt;'Summary&amp;Assumptions'!$J$31,AS$47&gt;=$FQ233,AS$47&lt;=$FR233)*(('Summary&amp;Assumptions'!$H$25*$C233)*(1+'Summary&amp;Assumptions'!$J$29)^(AS$46-1))</f>
        <v>0</v>
      </c>
      <c r="AO233" s="588">
        <f>AND(AT$55&gt;0,SUM($E233:AN233)&lt;'Summary&amp;Assumptions'!$G$32*$B233,$D233&gt;='Summary&amp;Assumptions'!$D$17,AT$47&gt;=$D233,AT$47&lt;=EDATE($D233,'Summary&amp;Assumptions'!$G$32))*$B233+AND(AT$56&lt;'Summary&amp;Assumptions'!$J$31,AT$47&gt;=$FO233,AT$47&lt;=$FP233)*(('Summary&amp;Assumptions'!$H$25*$C233)*(1+'Summary&amp;Assumptions'!$J$29)^(AT$46-1))+AND(AT$56&lt;'Summary&amp;Assumptions'!$J$31,AT$47&gt;=$FQ233,AT$47&lt;=$FR233)*(('Summary&amp;Assumptions'!$H$25*$C233)*(1+'Summary&amp;Assumptions'!$J$29)^(AT$46-1))</f>
        <v>0</v>
      </c>
      <c r="AP233" s="588">
        <f>AND(AU$55&gt;0,SUM($E233:AO233)&lt;'Summary&amp;Assumptions'!$G$32*$B233,$D233&gt;='Summary&amp;Assumptions'!$D$17,AU$47&gt;=$D233,AU$47&lt;=EDATE($D233,'Summary&amp;Assumptions'!$G$32))*$B233+AND(AU$56&lt;'Summary&amp;Assumptions'!$J$31,AU$47&gt;=$FO233,AU$47&lt;=$FP233)*(('Summary&amp;Assumptions'!$H$25*$C233)*(1+'Summary&amp;Assumptions'!$J$29)^(AU$46-1))+AND(AU$56&lt;'Summary&amp;Assumptions'!$J$31,AU$47&gt;=$FQ233,AU$47&lt;=$FR233)*(('Summary&amp;Assumptions'!$H$25*$C233)*(1+'Summary&amp;Assumptions'!$J$29)^(AU$46-1))</f>
        <v>0</v>
      </c>
      <c r="AQ233" s="588">
        <f>AND(AV$55&gt;0,SUM($E233:AP233)&lt;'Summary&amp;Assumptions'!$G$32*$B233,$D233&gt;='Summary&amp;Assumptions'!$D$17,AV$47&gt;=$D233,AV$47&lt;=EDATE($D233,'Summary&amp;Assumptions'!$G$32))*$B233+AND(AV$56&lt;'Summary&amp;Assumptions'!$J$31,AV$47&gt;=$FO233,AV$47&lt;=$FP233)*(('Summary&amp;Assumptions'!$H$25*$C233)*(1+'Summary&amp;Assumptions'!$J$29)^(AV$46-1))+AND(AV$56&lt;'Summary&amp;Assumptions'!$J$31,AV$47&gt;=$FQ233,AV$47&lt;=$FR233)*(('Summary&amp;Assumptions'!$H$25*$C233)*(1+'Summary&amp;Assumptions'!$J$29)^(AV$46-1))</f>
        <v>0</v>
      </c>
      <c r="AR233" s="588">
        <f>AND(AW$55&gt;0,SUM($E233:AQ233)&lt;'Summary&amp;Assumptions'!$G$32*$B233,$D233&gt;='Summary&amp;Assumptions'!$D$17,AW$47&gt;=$D233,AW$47&lt;=EDATE($D233,'Summary&amp;Assumptions'!$G$32))*$B233+AND(AW$56&lt;'Summary&amp;Assumptions'!$J$31,AW$47&gt;=$FO233,AW$47&lt;=$FP233)*(('Summary&amp;Assumptions'!$H$25*$C233)*(1+'Summary&amp;Assumptions'!$J$29)^(AW$46-1))+AND(AW$56&lt;'Summary&amp;Assumptions'!$J$31,AW$47&gt;=$FQ233,AW$47&lt;=$FR233)*(('Summary&amp;Assumptions'!$H$25*$C233)*(1+'Summary&amp;Assumptions'!$J$29)^(AW$46-1))</f>
        <v>0</v>
      </c>
      <c r="AS233" s="588">
        <f>AND(AX$55&gt;0,SUM($E233:AR233)&lt;'Summary&amp;Assumptions'!$G$32*$B233,$D233&gt;='Summary&amp;Assumptions'!$D$17,AX$47&gt;=$D233,AX$47&lt;=EDATE($D233,'Summary&amp;Assumptions'!$G$32))*$B233+AND(AX$56&lt;'Summary&amp;Assumptions'!$J$31,AX$47&gt;=$FO233,AX$47&lt;=$FP233)*(('Summary&amp;Assumptions'!$H$25*$C233)*(1+'Summary&amp;Assumptions'!$J$29)^(AX$46-1))+AND(AX$56&lt;'Summary&amp;Assumptions'!$J$31,AX$47&gt;=$FQ233,AX$47&lt;=$FR233)*(('Summary&amp;Assumptions'!$H$25*$C233)*(1+'Summary&amp;Assumptions'!$J$29)^(AX$46-1))</f>
        <v>0</v>
      </c>
      <c r="AT233" s="588">
        <f>AND(AY$55&gt;0,SUM($E233:AS233)&lt;'Summary&amp;Assumptions'!$G$32*$B233,$D233&gt;='Summary&amp;Assumptions'!$D$17,AY$47&gt;=$D233,AY$47&lt;=EDATE($D233,'Summary&amp;Assumptions'!$G$32))*$B233+AND(AY$56&lt;'Summary&amp;Assumptions'!$J$31,AY$47&gt;=$FO233,AY$47&lt;=$FP233)*(('Summary&amp;Assumptions'!$H$25*$C233)*(1+'Summary&amp;Assumptions'!$J$29)^(AY$46-1))+AND(AY$56&lt;'Summary&amp;Assumptions'!$J$31,AY$47&gt;=$FQ233,AY$47&lt;=$FR233)*(('Summary&amp;Assumptions'!$H$25*$C233)*(1+'Summary&amp;Assumptions'!$J$29)^(AY$46-1))</f>
        <v>0</v>
      </c>
      <c r="AU233" s="588">
        <f>AND(AZ$55&gt;0,SUM($E233:AT233)&lt;'Summary&amp;Assumptions'!$G$32*$B233,$D233&gt;='Summary&amp;Assumptions'!$D$17,AZ$47&gt;=$D233,AZ$47&lt;=EDATE($D233,'Summary&amp;Assumptions'!$G$32))*$B233+AND(AZ$56&lt;'Summary&amp;Assumptions'!$J$31,AZ$47&gt;=$FO233,AZ$47&lt;=$FP233)*(('Summary&amp;Assumptions'!$H$25*$C233)*(1+'Summary&amp;Assumptions'!$J$29)^(AZ$46-1))+AND(AZ$56&lt;'Summary&amp;Assumptions'!$J$31,AZ$47&gt;=$FQ233,AZ$47&lt;=$FR233)*(('Summary&amp;Assumptions'!$H$25*$C233)*(1+'Summary&amp;Assumptions'!$J$29)^(AZ$46-1))</f>
        <v>0</v>
      </c>
      <c r="AV233" s="588">
        <f>AND(BA$55&gt;0,SUM($E233:AU233)&lt;'Summary&amp;Assumptions'!$G$32*$B233,$D233&gt;='Summary&amp;Assumptions'!$D$17,BA$47&gt;=$D233,BA$47&lt;=EDATE($D233,'Summary&amp;Assumptions'!$G$32))*$B233+AND(BA$56&lt;'Summary&amp;Assumptions'!$J$31,BA$47&gt;=$FO233,BA$47&lt;=$FP233)*(('Summary&amp;Assumptions'!$H$25*$C233)*(1+'Summary&amp;Assumptions'!$J$29)^(BA$46-1))+AND(BA$56&lt;'Summary&amp;Assumptions'!$J$31,BA$47&gt;=$FQ233,BA$47&lt;=$FR233)*(('Summary&amp;Assumptions'!$H$25*$C233)*(1+'Summary&amp;Assumptions'!$J$29)^(BA$46-1))</f>
        <v>0</v>
      </c>
      <c r="AW233" s="588">
        <f>AND(BB$55&gt;0,SUM($E233:AV233)&lt;'Summary&amp;Assumptions'!$G$32*$B233,$D233&gt;='Summary&amp;Assumptions'!$D$17,BB$47&gt;=$D233,BB$47&lt;=EDATE($D233,'Summary&amp;Assumptions'!$G$32))*$B233+AND(BB$56&lt;'Summary&amp;Assumptions'!$J$31,BB$47&gt;=$FO233,BB$47&lt;=$FP233)*(('Summary&amp;Assumptions'!$H$25*$C233)*(1+'Summary&amp;Assumptions'!$J$29)^(BB$46-1))+AND(BB$56&lt;'Summary&amp;Assumptions'!$J$31,BB$47&gt;=$FQ233,BB$47&lt;=$FR233)*(('Summary&amp;Assumptions'!$H$25*$C233)*(1+'Summary&amp;Assumptions'!$J$29)^(BB$46-1))</f>
        <v>0</v>
      </c>
      <c r="AX233" s="588">
        <f>AND(BC$55&gt;0,SUM($E233:AW233)&lt;'Summary&amp;Assumptions'!$G$32*$B233,$D233&gt;='Summary&amp;Assumptions'!$D$17,BC$47&gt;=$D233,BC$47&lt;=EDATE($D233,'Summary&amp;Assumptions'!$G$32))*$B233+AND(BC$56&lt;'Summary&amp;Assumptions'!$J$31,BC$47&gt;=$FO233,BC$47&lt;=$FP233)*(('Summary&amp;Assumptions'!$H$25*$C233)*(1+'Summary&amp;Assumptions'!$J$29)^(BC$46-1))+AND(BC$56&lt;'Summary&amp;Assumptions'!$J$31,BC$47&gt;=$FQ233,BC$47&lt;=$FR233)*(('Summary&amp;Assumptions'!$H$25*$C233)*(1+'Summary&amp;Assumptions'!$J$29)^(BC$46-1))</f>
        <v>0</v>
      </c>
      <c r="AY233" s="588">
        <f>AND(BD$55&gt;0,SUM($E233:AX233)&lt;'Summary&amp;Assumptions'!$G$32*$B233,$D233&gt;='Summary&amp;Assumptions'!$D$17,BD$47&gt;=$D233,BD$47&lt;=EDATE($D233,'Summary&amp;Assumptions'!$G$32))*$B233+AND(BD$56&lt;'Summary&amp;Assumptions'!$J$31,BD$47&gt;=$FO233,BD$47&lt;=$FP233)*(('Summary&amp;Assumptions'!$H$25*$C233)*(1+'Summary&amp;Assumptions'!$J$29)^(BD$46-1))+AND(BD$56&lt;'Summary&amp;Assumptions'!$J$31,BD$47&gt;=$FQ233,BD$47&lt;=$FR233)*(('Summary&amp;Assumptions'!$H$25*$C233)*(1+'Summary&amp;Assumptions'!$J$29)^(BD$46-1))</f>
        <v>0</v>
      </c>
      <c r="AZ233" s="588">
        <f>AND(BE$55&gt;0,SUM($E233:AY233)&lt;'Summary&amp;Assumptions'!$G$32*$B233,$D233&gt;='Summary&amp;Assumptions'!$D$17,BE$47&gt;=$D233,BE$47&lt;=EDATE($D233,'Summary&amp;Assumptions'!$G$32))*$B233+AND(BE$56&lt;'Summary&amp;Assumptions'!$J$31,BE$47&gt;=$FO233,BE$47&lt;=$FP233)*(('Summary&amp;Assumptions'!$H$25*$C233)*(1+'Summary&amp;Assumptions'!$J$29)^(BE$46-1))+AND(BE$56&lt;'Summary&amp;Assumptions'!$J$31,BE$47&gt;=$FQ233,BE$47&lt;=$FR233)*(('Summary&amp;Assumptions'!$H$25*$C233)*(1+'Summary&amp;Assumptions'!$J$29)^(BE$46-1))</f>
        <v>0</v>
      </c>
      <c r="BA233" s="588">
        <f>AND(BF$55&gt;0,SUM($E233:AZ233)&lt;'Summary&amp;Assumptions'!$G$32*$B233,$D233&gt;='Summary&amp;Assumptions'!$D$17,BF$47&gt;=$D233,BF$47&lt;=EDATE($D233,'Summary&amp;Assumptions'!$G$32))*$B233+AND(BF$56&lt;'Summary&amp;Assumptions'!$J$31,BF$47&gt;=$FO233,BF$47&lt;=$FP233)*(('Summary&amp;Assumptions'!$H$25*$C233)*(1+'Summary&amp;Assumptions'!$J$29)^(BF$46-1))+AND(BF$56&lt;'Summary&amp;Assumptions'!$J$31,BF$47&gt;=$FQ233,BF$47&lt;=$FR233)*(('Summary&amp;Assumptions'!$H$25*$C233)*(1+'Summary&amp;Assumptions'!$J$29)^(BF$46-1))</f>
        <v>0</v>
      </c>
      <c r="BB233" s="588">
        <f>AND(BG$55&gt;0,SUM($E233:BA233)&lt;'Summary&amp;Assumptions'!$G$32*$B233,$D233&gt;='Summary&amp;Assumptions'!$D$17,BG$47&gt;=$D233,BG$47&lt;=EDATE($D233,'Summary&amp;Assumptions'!$G$32))*$B233+AND(BG$56&lt;'Summary&amp;Assumptions'!$J$31,BG$47&gt;=$FO233,BG$47&lt;=$FP233)*(('Summary&amp;Assumptions'!$H$25*$C233)*(1+'Summary&amp;Assumptions'!$J$29)^(BG$46-1))+AND(BG$56&lt;'Summary&amp;Assumptions'!$J$31,BG$47&gt;=$FQ233,BG$47&lt;=$FR233)*(('Summary&amp;Assumptions'!$H$25*$C233)*(1+'Summary&amp;Assumptions'!$J$29)^(BG$46-1))</f>
        <v>0</v>
      </c>
      <c r="BC233" s="588">
        <f>AND(BH$55&gt;0,SUM($E233:BB233)&lt;'Summary&amp;Assumptions'!$G$32*$B233,$D233&gt;='Summary&amp;Assumptions'!$D$17,BH$47&gt;=$D233,BH$47&lt;=EDATE($D233,'Summary&amp;Assumptions'!$G$32))*$B233+AND(BH$56&lt;'Summary&amp;Assumptions'!$J$31,BH$47&gt;=$FO233,BH$47&lt;=$FP233)*(('Summary&amp;Assumptions'!$H$25*$C233)*(1+'Summary&amp;Assumptions'!$J$29)^(BH$46-1))+AND(BH$56&lt;'Summary&amp;Assumptions'!$J$31,BH$47&gt;=$FQ233,BH$47&lt;=$FR233)*(('Summary&amp;Assumptions'!$H$25*$C233)*(1+'Summary&amp;Assumptions'!$J$29)^(BH$46-1))</f>
        <v>0</v>
      </c>
      <c r="BD233" s="588">
        <f>AND(BI$55&gt;0,SUM($E233:BC233)&lt;'Summary&amp;Assumptions'!$G$32*$B233,$D233&gt;='Summary&amp;Assumptions'!$D$17,BI$47&gt;=$D233,BI$47&lt;=EDATE($D233,'Summary&amp;Assumptions'!$G$32))*$B233+AND(BI$56&lt;'Summary&amp;Assumptions'!$J$31,BI$47&gt;=$FO233,BI$47&lt;=$FP233)*(('Summary&amp;Assumptions'!$H$25*$C233)*(1+'Summary&amp;Assumptions'!$J$29)^(BI$46-1))+AND(BI$56&lt;'Summary&amp;Assumptions'!$J$31,BI$47&gt;=$FQ233,BI$47&lt;=$FR233)*(('Summary&amp;Assumptions'!$H$25*$C233)*(1+'Summary&amp;Assumptions'!$J$29)^(BI$46-1))</f>
        <v>0</v>
      </c>
      <c r="BE233" s="588">
        <f>AND(BJ$55&gt;0,SUM($E233:BD233)&lt;'Summary&amp;Assumptions'!$G$32*$B233,$D233&gt;='Summary&amp;Assumptions'!$D$17,BJ$47&gt;=$D233,BJ$47&lt;=EDATE($D233,'Summary&amp;Assumptions'!$G$32))*$B233+AND(BJ$56&lt;'Summary&amp;Assumptions'!$J$31,BJ$47&gt;=$FO233,BJ$47&lt;=$FP233)*(('Summary&amp;Assumptions'!$H$25*$C233)*(1+'Summary&amp;Assumptions'!$J$29)^(BJ$46-1))+AND(BJ$56&lt;'Summary&amp;Assumptions'!$J$31,BJ$47&gt;=$FQ233,BJ$47&lt;=$FR233)*(('Summary&amp;Assumptions'!$H$25*$C233)*(1+'Summary&amp;Assumptions'!$J$29)^(BJ$46-1))</f>
        <v>0</v>
      </c>
      <c r="BF233" s="588">
        <f>AND(BK$55&gt;0,SUM($E233:BE233)&lt;'Summary&amp;Assumptions'!$G$32*$B233,$D233&gt;='Summary&amp;Assumptions'!$D$17,BK$47&gt;=$D233,BK$47&lt;=EDATE($D233,'Summary&amp;Assumptions'!$G$32))*$B233+AND(BK$56&lt;'Summary&amp;Assumptions'!$J$31,BK$47&gt;=$FO233,BK$47&lt;=$FP233)*(('Summary&amp;Assumptions'!$H$25*$C233)*(1+'Summary&amp;Assumptions'!$J$29)^(BK$46-1))+AND(BK$56&lt;'Summary&amp;Assumptions'!$J$31,BK$47&gt;=$FQ233,BK$47&lt;=$FR233)*(('Summary&amp;Assumptions'!$H$25*$C233)*(1+'Summary&amp;Assumptions'!$J$29)^(BK$46-1))</f>
        <v>0</v>
      </c>
      <c r="BG233" s="588">
        <f>AND(BL$55&gt;0,SUM($E233:BF233)&lt;'Summary&amp;Assumptions'!$G$32*$B233,$D233&gt;='Summary&amp;Assumptions'!$D$17,BL$47&gt;=$D233,BL$47&lt;=EDATE($D233,'Summary&amp;Assumptions'!$G$32))*$B233+AND(BL$56&lt;'Summary&amp;Assumptions'!$J$31,BL$47&gt;=$FO233,BL$47&lt;=$FP233)*(('Summary&amp;Assumptions'!$H$25*$C233)*(1+'Summary&amp;Assumptions'!$J$29)^(BL$46-1))+AND(BL$56&lt;'Summary&amp;Assumptions'!$J$31,BL$47&gt;=$FQ233,BL$47&lt;=$FR233)*(('Summary&amp;Assumptions'!$H$25*$C233)*(1+'Summary&amp;Assumptions'!$J$29)^(BL$46-1))</f>
        <v>0</v>
      </c>
      <c r="BH233" s="588">
        <f>AND(BM$55&gt;0,SUM($E233:BG233)&lt;'Summary&amp;Assumptions'!$G$32*$B233,$D233&gt;='Summary&amp;Assumptions'!$D$17,BM$47&gt;=$D233,BM$47&lt;=EDATE($D233,'Summary&amp;Assumptions'!$G$32))*$B233+AND(BM$56&lt;'Summary&amp;Assumptions'!$J$31,BM$47&gt;=$FO233,BM$47&lt;=$FP233)*(('Summary&amp;Assumptions'!$H$25*$C233)*(1+'Summary&amp;Assumptions'!$J$29)^(BM$46-1))+AND(BM$56&lt;'Summary&amp;Assumptions'!$J$31,BM$47&gt;=$FQ233,BM$47&lt;=$FR233)*(('Summary&amp;Assumptions'!$H$25*$C233)*(1+'Summary&amp;Assumptions'!$J$29)^(BM$46-1))</f>
        <v>0</v>
      </c>
      <c r="BI233" s="588">
        <f>AND(BN$55&gt;0,SUM($E233:BH233)&lt;'Summary&amp;Assumptions'!$G$32*$B233,$D233&gt;='Summary&amp;Assumptions'!$D$17,BN$47&gt;=$D233,BN$47&lt;=EDATE($D233,'Summary&amp;Assumptions'!$G$32))*$B233+AND(BN$56&lt;'Summary&amp;Assumptions'!$J$31,BN$47&gt;=$FO233,BN$47&lt;=$FP233)*(('Summary&amp;Assumptions'!$H$25*$C233)*(1+'Summary&amp;Assumptions'!$J$29)^(BN$46-1))+AND(BN$56&lt;'Summary&amp;Assumptions'!$J$31,BN$47&gt;=$FQ233,BN$47&lt;=$FR233)*(('Summary&amp;Assumptions'!$H$25*$C233)*(1+'Summary&amp;Assumptions'!$J$29)^(BN$46-1))</f>
        <v>0</v>
      </c>
      <c r="BJ233" s="588">
        <f>AND(BO$55&gt;0,SUM($E233:BI233)&lt;'Summary&amp;Assumptions'!$G$32*$B233,$D233&gt;='Summary&amp;Assumptions'!$D$17,BO$47&gt;=$D233,BO$47&lt;=EDATE($D233,'Summary&amp;Assumptions'!$G$32))*$B233+AND(BO$56&lt;'Summary&amp;Assumptions'!$J$31,BO$47&gt;=$FO233,BO$47&lt;=$FP233)*(('Summary&amp;Assumptions'!$H$25*$C233)*(1+'Summary&amp;Assumptions'!$J$29)^(BO$46-1))+AND(BO$56&lt;'Summary&amp;Assumptions'!$J$31,BO$47&gt;=$FQ233,BO$47&lt;=$FR233)*(('Summary&amp;Assumptions'!$H$25*$C233)*(1+'Summary&amp;Assumptions'!$J$29)^(BO$46-1))</f>
        <v>0</v>
      </c>
      <c r="BK233" s="588">
        <f>AND(BP$55&gt;0,SUM($E233:BJ233)&lt;'Summary&amp;Assumptions'!$G$32*$B233,$D233&gt;='Summary&amp;Assumptions'!$D$17,BP$47&gt;=$D233,BP$47&lt;=EDATE($D233,'Summary&amp;Assumptions'!$G$32))*$B233+AND(BP$56&lt;'Summary&amp;Assumptions'!$J$31,BP$47&gt;=$FO233,BP$47&lt;=$FP233)*(('Summary&amp;Assumptions'!$H$25*$C233)*(1+'Summary&amp;Assumptions'!$J$29)^(BP$46-1))+AND(BP$56&lt;'Summary&amp;Assumptions'!$J$31,BP$47&gt;=$FQ233,BP$47&lt;=$FR233)*(('Summary&amp;Assumptions'!$H$25*$C233)*(1+'Summary&amp;Assumptions'!$J$29)^(BP$46-1))</f>
        <v>0</v>
      </c>
      <c r="BL233" s="588">
        <f>AND(BQ$55&gt;0,SUM($E233:BK233)&lt;'Summary&amp;Assumptions'!$G$32*$B233,$D233&gt;='Summary&amp;Assumptions'!$D$17,BQ$47&gt;=$D233,BQ$47&lt;=EDATE($D233,'Summary&amp;Assumptions'!$G$32))*$B233+AND(BQ$56&lt;'Summary&amp;Assumptions'!$J$31,BQ$47&gt;=$FO233,BQ$47&lt;=$FP233)*(('Summary&amp;Assumptions'!$H$25*$C233)*(1+'Summary&amp;Assumptions'!$J$29)^(BQ$46-1))+AND(BQ$56&lt;'Summary&amp;Assumptions'!$J$31,BQ$47&gt;=$FQ233,BQ$47&lt;=$FR233)*(('Summary&amp;Assumptions'!$H$25*$C233)*(1+'Summary&amp;Assumptions'!$J$29)^(BQ$46-1))</f>
        <v>0</v>
      </c>
      <c r="BM233" s="588">
        <f>AND(BR$55&gt;0,SUM($E233:BL233)&lt;'Summary&amp;Assumptions'!$G$32*$B233,$D233&gt;='Summary&amp;Assumptions'!$D$17,BR$47&gt;=$D233,BR$47&lt;=EDATE($D233,'Summary&amp;Assumptions'!$G$32))*$B233+AND(BR$56&lt;'Summary&amp;Assumptions'!$J$31,BR$47&gt;=$FO233,BR$47&lt;=$FP233)*(('Summary&amp;Assumptions'!$H$25*$C233)*(1+'Summary&amp;Assumptions'!$J$29)^(BR$46-1))+AND(BR$56&lt;'Summary&amp;Assumptions'!$J$31,BR$47&gt;=$FQ233,BR$47&lt;=$FR233)*(('Summary&amp;Assumptions'!$H$25*$C233)*(1+'Summary&amp;Assumptions'!$J$29)^(BR$46-1))</f>
        <v>0</v>
      </c>
      <c r="BN233" s="588">
        <f>AND(BS$55&gt;0,SUM($E233:BM233)&lt;'Summary&amp;Assumptions'!$G$32*$B233,$D233&gt;='Summary&amp;Assumptions'!$D$17,BS$47&gt;=$D233,BS$47&lt;=EDATE($D233,'Summary&amp;Assumptions'!$G$32))*$B233+AND(BS$56&lt;'Summary&amp;Assumptions'!$J$31,BS$47&gt;=$FO233,BS$47&lt;=$FP233)*(('Summary&amp;Assumptions'!$H$25*$C233)*(1+'Summary&amp;Assumptions'!$J$29)^(BS$46-1))+AND(BS$56&lt;'Summary&amp;Assumptions'!$J$31,BS$47&gt;=$FQ233,BS$47&lt;=$FR233)*(('Summary&amp;Assumptions'!$H$25*$C233)*(1+'Summary&amp;Assumptions'!$J$29)^(BS$46-1))</f>
        <v>0</v>
      </c>
      <c r="BO233" s="588">
        <f>AND(BT$55&gt;0,SUM($E233:BN233)&lt;'Summary&amp;Assumptions'!$G$32*$B233,$D233&gt;='Summary&amp;Assumptions'!$D$17,BT$47&gt;=$D233,BT$47&lt;=EDATE($D233,'Summary&amp;Assumptions'!$G$32))*$B233+AND(BT$56&lt;'Summary&amp;Assumptions'!$J$31,BT$47&gt;=$FO233,BT$47&lt;=$FP233)*(('Summary&amp;Assumptions'!$H$25*$C233)*(1+'Summary&amp;Assumptions'!$J$29)^(BT$46-1))+AND(BT$56&lt;'Summary&amp;Assumptions'!$J$31,BT$47&gt;=$FQ233,BT$47&lt;=$FR233)*(('Summary&amp;Assumptions'!$H$25*$C233)*(1+'Summary&amp;Assumptions'!$J$29)^(BT$46-1))</f>
        <v>0</v>
      </c>
      <c r="BP233" s="588">
        <f>AND(BU$55&gt;0,SUM($E233:BO233)&lt;'Summary&amp;Assumptions'!$G$32*$B233,$D233&gt;='Summary&amp;Assumptions'!$D$17,BU$47&gt;=$D233,BU$47&lt;=EDATE($D233,'Summary&amp;Assumptions'!$G$32))*$B233+AND(BU$56&lt;'Summary&amp;Assumptions'!$J$31,BU$47&gt;=$FO233,BU$47&lt;=$FP233)*(('Summary&amp;Assumptions'!$H$25*$C233)*(1+'Summary&amp;Assumptions'!$J$29)^(BU$46-1))+AND(BU$56&lt;'Summary&amp;Assumptions'!$J$31,BU$47&gt;=$FQ233,BU$47&lt;=$FR233)*(('Summary&amp;Assumptions'!$H$25*$C233)*(1+'Summary&amp;Assumptions'!$J$29)^(BU$46-1))</f>
        <v>0</v>
      </c>
      <c r="BQ233" s="588">
        <f>AND(BV$55&gt;0,SUM($E233:BP233)&lt;'Summary&amp;Assumptions'!$G$32*$B233,$D233&gt;='Summary&amp;Assumptions'!$D$17,BV$47&gt;=$D233,BV$47&lt;=EDATE($D233,'Summary&amp;Assumptions'!$G$32))*$B233+AND(BV$56&lt;'Summary&amp;Assumptions'!$J$31,BV$47&gt;=$FO233,BV$47&lt;=$FP233)*(('Summary&amp;Assumptions'!$H$25*$C233)*(1+'Summary&amp;Assumptions'!$J$29)^(BV$46-1))+AND(BV$56&lt;'Summary&amp;Assumptions'!$J$31,BV$47&gt;=$FQ233,BV$47&lt;=$FR233)*(('Summary&amp;Assumptions'!$H$25*$C233)*(1+'Summary&amp;Assumptions'!$J$29)^(BV$46-1))</f>
        <v>0</v>
      </c>
      <c r="BR233" s="588">
        <f>AND(BW$55&gt;0,SUM($E233:BQ233)&lt;'Summary&amp;Assumptions'!$G$32*$B233,$D233&gt;='Summary&amp;Assumptions'!$D$17,BW$47&gt;=$D233,BW$47&lt;=EDATE($D233,'Summary&amp;Assumptions'!$G$32))*$B233+AND(BW$56&lt;'Summary&amp;Assumptions'!$J$31,BW$47&gt;=$FO233,BW$47&lt;=$FP233)*(('Summary&amp;Assumptions'!$H$25*$C233)*(1+'Summary&amp;Assumptions'!$J$29)^(BW$46-1))+AND(BW$56&lt;'Summary&amp;Assumptions'!$J$31,BW$47&gt;=$FQ233,BW$47&lt;=$FR233)*(('Summary&amp;Assumptions'!$H$25*$C233)*(1+'Summary&amp;Assumptions'!$J$29)^(BW$46-1))</f>
        <v>0</v>
      </c>
      <c r="BS233" s="588">
        <f>AND(BX$55&gt;0,SUM($E233:BR233)&lt;'Summary&amp;Assumptions'!$G$32*$B233,$D233&gt;='Summary&amp;Assumptions'!$D$17,BX$47&gt;=$D233,BX$47&lt;=EDATE($D233,'Summary&amp;Assumptions'!$G$32))*$B233+AND(BX$56&lt;'Summary&amp;Assumptions'!$J$31,BX$47&gt;=$FO233,BX$47&lt;=$FP233)*(('Summary&amp;Assumptions'!$H$25*$C233)*(1+'Summary&amp;Assumptions'!$J$29)^(BX$46-1))+AND(BX$56&lt;'Summary&amp;Assumptions'!$J$31,BX$47&gt;=$FQ233,BX$47&lt;=$FR233)*(('Summary&amp;Assumptions'!$H$25*$C233)*(1+'Summary&amp;Assumptions'!$J$29)^(BX$46-1))</f>
        <v>0</v>
      </c>
      <c r="BT233" s="588">
        <f>AND(BY$55&gt;0,SUM($E233:BS233)&lt;'Summary&amp;Assumptions'!$G$32*$B233,$D233&gt;='Summary&amp;Assumptions'!$D$17,BY$47&gt;=$D233,BY$47&lt;=EDATE($D233,'Summary&amp;Assumptions'!$G$32))*$B233+AND(BY$56&lt;'Summary&amp;Assumptions'!$J$31,BY$47&gt;=$FO233,BY$47&lt;=$FP233)*(('Summary&amp;Assumptions'!$H$25*$C233)*(1+'Summary&amp;Assumptions'!$J$29)^(BY$46-1))+AND(BY$56&lt;'Summary&amp;Assumptions'!$J$31,BY$47&gt;=$FQ233,BY$47&lt;=$FR233)*(('Summary&amp;Assumptions'!$H$25*$C233)*(1+'Summary&amp;Assumptions'!$J$29)^(BY$46-1))</f>
        <v>0</v>
      </c>
      <c r="BU233" s="588">
        <f>AND(BZ$55&gt;0,SUM($E233:BT233)&lt;'Summary&amp;Assumptions'!$G$32*$B233,$D233&gt;='Summary&amp;Assumptions'!$D$17,BZ$47&gt;=$D233,BZ$47&lt;=EDATE($D233,'Summary&amp;Assumptions'!$G$32))*$B233+AND(BZ$56&lt;'Summary&amp;Assumptions'!$J$31,BZ$47&gt;=$FO233,BZ$47&lt;=$FP233)*(('Summary&amp;Assumptions'!$H$25*$C233)*(1+'Summary&amp;Assumptions'!$J$29)^(BZ$46-1))+AND(BZ$56&lt;'Summary&amp;Assumptions'!$J$31,BZ$47&gt;=$FQ233,BZ$47&lt;=$FR233)*(('Summary&amp;Assumptions'!$H$25*$C233)*(1+'Summary&amp;Assumptions'!$J$29)^(BZ$46-1))</f>
        <v>0</v>
      </c>
      <c r="BV233" s="588">
        <f>AND(CA$55&gt;0,SUM($E233:BU233)&lt;'Summary&amp;Assumptions'!$G$32*$B233,$D233&gt;='Summary&amp;Assumptions'!$D$17,CA$47&gt;=$D233,CA$47&lt;=EDATE($D233,'Summary&amp;Assumptions'!$G$32))*$B233+AND(CA$56&lt;'Summary&amp;Assumptions'!$J$31,CA$47&gt;=$FO233,CA$47&lt;=$FP233)*(('Summary&amp;Assumptions'!$H$25*$C233)*(1+'Summary&amp;Assumptions'!$J$29)^(CA$46-1))+AND(CA$56&lt;'Summary&amp;Assumptions'!$J$31,CA$47&gt;=$FQ233,CA$47&lt;=$FR233)*(('Summary&amp;Assumptions'!$H$25*$C233)*(1+'Summary&amp;Assumptions'!$J$29)^(CA$46-1))</f>
        <v>0</v>
      </c>
      <c r="BW233" s="588">
        <f>AND(CB$55&gt;0,SUM($E233:BV233)&lt;'Summary&amp;Assumptions'!$G$32*$B233,$D233&gt;='Summary&amp;Assumptions'!$D$17,CB$47&gt;=$D233,CB$47&lt;=EDATE($D233,'Summary&amp;Assumptions'!$G$32))*$B233+AND(CB$56&lt;'Summary&amp;Assumptions'!$J$31,CB$47&gt;=$FO233,CB$47&lt;=$FP233)*(('Summary&amp;Assumptions'!$H$25*$C233)*(1+'Summary&amp;Assumptions'!$J$29)^(CB$46-1))+AND(CB$56&lt;'Summary&amp;Assumptions'!$J$31,CB$47&gt;=$FQ233,CB$47&lt;=$FR233)*(('Summary&amp;Assumptions'!$H$25*$C233)*(1+'Summary&amp;Assumptions'!$J$29)^(CB$46-1))</f>
        <v>0</v>
      </c>
      <c r="BX233" s="588">
        <f>AND(CC$55&gt;0,SUM($E233:BW233)&lt;'Summary&amp;Assumptions'!$G$32*$B233,$D233&gt;='Summary&amp;Assumptions'!$D$17,CC$47&gt;=$D233,CC$47&lt;=EDATE($D233,'Summary&amp;Assumptions'!$G$32))*$B233+AND(CC$56&lt;'Summary&amp;Assumptions'!$J$31,CC$47&gt;=$FO233,CC$47&lt;=$FP233)*(('Summary&amp;Assumptions'!$H$25*$C233)*(1+'Summary&amp;Assumptions'!$J$29)^(CC$46-1))+AND(CC$56&lt;'Summary&amp;Assumptions'!$J$31,CC$47&gt;=$FQ233,CC$47&lt;=$FR233)*(('Summary&amp;Assumptions'!$H$25*$C233)*(1+'Summary&amp;Assumptions'!$J$29)^(CC$46-1))</f>
        <v>0</v>
      </c>
      <c r="BY233" s="588">
        <f>AND(CD$55&gt;0,SUM($E233:BX233)&lt;'Summary&amp;Assumptions'!$G$32*$B233,$D233&gt;='Summary&amp;Assumptions'!$D$17,CD$47&gt;=$D233,CD$47&lt;=EDATE($D233,'Summary&amp;Assumptions'!$G$32))*$B233+AND(CD$56&lt;'Summary&amp;Assumptions'!$J$31,CD$47&gt;=$FO233,CD$47&lt;=$FP233)*(('Summary&amp;Assumptions'!$H$25*$C233)*(1+'Summary&amp;Assumptions'!$J$29)^(CD$46-1))+AND(CD$56&lt;'Summary&amp;Assumptions'!$J$31,CD$47&gt;=$FQ233,CD$47&lt;=$FR233)*(('Summary&amp;Assumptions'!$H$25*$C233)*(1+'Summary&amp;Assumptions'!$J$29)^(CD$46-1))</f>
        <v>0</v>
      </c>
      <c r="BZ233" s="588">
        <f>AND(CE$55&gt;0,SUM($E233:BY233)&lt;'Summary&amp;Assumptions'!$G$32*$B233,$D233&gt;='Summary&amp;Assumptions'!$D$17,CE$47&gt;=$D233,CE$47&lt;=EDATE($D233,'Summary&amp;Assumptions'!$G$32))*$B233+AND(CE$56&lt;'Summary&amp;Assumptions'!$J$31,CE$47&gt;=$FO233,CE$47&lt;=$FP233)*(('Summary&amp;Assumptions'!$H$25*$C233)*(1+'Summary&amp;Assumptions'!$J$29)^(CE$46-1))+AND(CE$56&lt;'Summary&amp;Assumptions'!$J$31,CE$47&gt;=$FQ233,CE$47&lt;=$FR233)*(('Summary&amp;Assumptions'!$H$25*$C233)*(1+'Summary&amp;Assumptions'!$J$29)^(CE$46-1))</f>
        <v>0</v>
      </c>
      <c r="CA233" s="588">
        <f>AND(CF$55&gt;0,SUM($E233:BZ233)&lt;'Summary&amp;Assumptions'!$G$32*$B233,$D233&gt;='Summary&amp;Assumptions'!$D$17,CF$47&gt;=$D233,CF$47&lt;=EDATE($D233,'Summary&amp;Assumptions'!$G$32))*$B233+AND(CF$56&lt;'Summary&amp;Assumptions'!$J$31,CF$47&gt;=$FO233,CF$47&lt;=$FP233)*(('Summary&amp;Assumptions'!$H$25*$C233)*(1+'Summary&amp;Assumptions'!$J$29)^(CF$46-1))+AND(CF$56&lt;'Summary&amp;Assumptions'!$J$31,CF$47&gt;=$FQ233,CF$47&lt;=$FR233)*(('Summary&amp;Assumptions'!$H$25*$C233)*(1+'Summary&amp;Assumptions'!$J$29)^(CF$46-1))</f>
        <v>0</v>
      </c>
      <c r="CB233" s="588">
        <f>AND(CG$55&gt;0,SUM($E233:CA233)&lt;'Summary&amp;Assumptions'!$G$32*$B233,$D233&gt;='Summary&amp;Assumptions'!$D$17,CG$47&gt;=$D233,CG$47&lt;=EDATE($D233,'Summary&amp;Assumptions'!$G$32))*$B233+AND(CG$56&lt;'Summary&amp;Assumptions'!$J$31,CG$47&gt;=$FO233,CG$47&lt;=$FP233)*(('Summary&amp;Assumptions'!$H$25*$C233)*(1+'Summary&amp;Assumptions'!$J$29)^(CG$46-1))+AND(CG$56&lt;'Summary&amp;Assumptions'!$J$31,CG$47&gt;=$FQ233,CG$47&lt;=$FR233)*(('Summary&amp;Assumptions'!$H$25*$C233)*(1+'Summary&amp;Assumptions'!$J$29)^(CG$46-1))</f>
        <v>0</v>
      </c>
      <c r="CC233" s="588">
        <f>AND(CH$55&gt;0,SUM($E233:CB233)&lt;'Summary&amp;Assumptions'!$G$32*$B233,$D233&gt;='Summary&amp;Assumptions'!$D$17,CH$47&gt;=$D233,CH$47&lt;=EDATE($D233,'Summary&amp;Assumptions'!$G$32))*$B233+AND(CH$56&lt;'Summary&amp;Assumptions'!$J$31,CH$47&gt;=$FO233,CH$47&lt;=$FP233)*(('Summary&amp;Assumptions'!$H$25*$C233)*(1+'Summary&amp;Assumptions'!$J$29)^(CH$46-1))+AND(CH$56&lt;'Summary&amp;Assumptions'!$J$31,CH$47&gt;=$FQ233,CH$47&lt;=$FR233)*(('Summary&amp;Assumptions'!$H$25*$C233)*(1+'Summary&amp;Assumptions'!$J$29)^(CH$46-1))</f>
        <v>0</v>
      </c>
      <c r="CD233" s="588">
        <f>AND(CI$55&gt;0,SUM($E233:CC233)&lt;'Summary&amp;Assumptions'!$G$32*$B233,$D233&gt;='Summary&amp;Assumptions'!$D$17,CI$47&gt;=$D233,CI$47&lt;=EDATE($D233,'Summary&amp;Assumptions'!$G$32))*$B233+AND(CI$56&lt;'Summary&amp;Assumptions'!$J$31,CI$47&gt;=$FO233,CI$47&lt;=$FP233)*(('Summary&amp;Assumptions'!$H$25*$C233)*(1+'Summary&amp;Assumptions'!$J$29)^(CI$46-1))+AND(CI$56&lt;'Summary&amp;Assumptions'!$J$31,CI$47&gt;=$FQ233,CI$47&lt;=$FR233)*(('Summary&amp;Assumptions'!$H$25*$C233)*(1+'Summary&amp;Assumptions'!$J$29)^(CI$46-1))</f>
        <v>0</v>
      </c>
      <c r="CE233" s="588">
        <f>AND(CJ$55&gt;0,SUM($E233:CD233)&lt;'Summary&amp;Assumptions'!$G$32*$B233,$D233&gt;='Summary&amp;Assumptions'!$D$17,CJ$47&gt;=$D233,CJ$47&lt;=EDATE($D233,'Summary&amp;Assumptions'!$G$32))*$B233+AND(CJ$56&lt;'Summary&amp;Assumptions'!$J$31,CJ$47&gt;=$FO233,CJ$47&lt;=$FP233)*(('Summary&amp;Assumptions'!$H$25*$C233)*(1+'Summary&amp;Assumptions'!$J$29)^(CJ$46-1))+AND(CJ$56&lt;'Summary&amp;Assumptions'!$J$31,CJ$47&gt;=$FQ233,CJ$47&lt;=$FR233)*(('Summary&amp;Assumptions'!$H$25*$C233)*(1+'Summary&amp;Assumptions'!$J$29)^(CJ$46-1))</f>
        <v>0</v>
      </c>
      <c r="CF233" s="588">
        <f>AND(CK$55&gt;0,SUM($E233:CE233)&lt;'Summary&amp;Assumptions'!$G$32*$B233,$D233&gt;='Summary&amp;Assumptions'!$D$17,CK$47&gt;=$D233,CK$47&lt;=EDATE($D233,'Summary&amp;Assumptions'!$G$32))*$B233+AND(CK$56&lt;'Summary&amp;Assumptions'!$J$31,CK$47&gt;=$FO233,CK$47&lt;=$FP233)*(('Summary&amp;Assumptions'!$H$25*$C233)*(1+'Summary&amp;Assumptions'!$J$29)^(CK$46-1))+AND(CK$56&lt;'Summary&amp;Assumptions'!$J$31,CK$47&gt;=$FQ233,CK$47&lt;=$FR233)*(('Summary&amp;Assumptions'!$H$25*$C233)*(1+'Summary&amp;Assumptions'!$J$29)^(CK$46-1))</f>
        <v>0</v>
      </c>
      <c r="CG233" s="588">
        <f>AND(CL$55&gt;0,SUM($E233:CF233)&lt;'Summary&amp;Assumptions'!$G$32*$B233,$D233&gt;='Summary&amp;Assumptions'!$D$17,CL$47&gt;=$D233,CL$47&lt;=EDATE($D233,'Summary&amp;Assumptions'!$G$32))*$B233+AND(CL$56&lt;'Summary&amp;Assumptions'!$J$31,CL$47&gt;=$FO233,CL$47&lt;=$FP233)*(('Summary&amp;Assumptions'!$H$25*$C233)*(1+'Summary&amp;Assumptions'!$J$29)^(CL$46-1))+AND(CL$56&lt;'Summary&amp;Assumptions'!$J$31,CL$47&gt;=$FQ233,CL$47&lt;=$FR233)*(('Summary&amp;Assumptions'!$H$25*$C233)*(1+'Summary&amp;Assumptions'!$J$29)^(CL$46-1))</f>
        <v>0</v>
      </c>
      <c r="CH233" s="588">
        <f>AND(CM$55&gt;0,SUM($E233:CG233)&lt;'Summary&amp;Assumptions'!$G$32*$B233,$D233&gt;='Summary&amp;Assumptions'!$D$17,CM$47&gt;=$D233,CM$47&lt;=EDATE($D233,'Summary&amp;Assumptions'!$G$32))*$B233+AND(CM$56&lt;'Summary&amp;Assumptions'!$J$31,CM$47&gt;=$FO233,CM$47&lt;=$FP233)*(('Summary&amp;Assumptions'!$H$25*$C233)*(1+'Summary&amp;Assumptions'!$J$29)^(CM$46-1))+AND(CM$56&lt;'Summary&amp;Assumptions'!$J$31,CM$47&gt;=$FQ233,CM$47&lt;=$FR233)*(('Summary&amp;Assumptions'!$H$25*$C233)*(1+'Summary&amp;Assumptions'!$J$29)^(CM$46-1))</f>
        <v>0</v>
      </c>
      <c r="CI233" s="588">
        <f>AND(CN$55&gt;0,SUM($E233:CH233)&lt;'Summary&amp;Assumptions'!$G$32*$B233,$D233&gt;='Summary&amp;Assumptions'!$D$17,CN$47&gt;=$D233,CN$47&lt;=EDATE($D233,'Summary&amp;Assumptions'!$G$32))*$B233+AND(CN$56&lt;'Summary&amp;Assumptions'!$J$31,CN$47&gt;=$FO233,CN$47&lt;=$FP233)*(('Summary&amp;Assumptions'!$H$25*$C233)*(1+'Summary&amp;Assumptions'!$J$29)^(CN$46-1))+AND(CN$56&lt;'Summary&amp;Assumptions'!$J$31,CN$47&gt;=$FQ233,CN$47&lt;=$FR233)*(('Summary&amp;Assumptions'!$H$25*$C233)*(1+'Summary&amp;Assumptions'!$J$29)^(CN$46-1))</f>
        <v>0</v>
      </c>
      <c r="CJ233" s="588">
        <f>AND(CO$55&gt;0,SUM($E233:CI233)&lt;'Summary&amp;Assumptions'!$G$32*$B233,$D233&gt;='Summary&amp;Assumptions'!$D$17,CO$47&gt;=$D233,CO$47&lt;=EDATE($D233,'Summary&amp;Assumptions'!$G$32))*$B233+AND(CO$56&lt;'Summary&amp;Assumptions'!$J$31,CO$47&gt;=$FO233,CO$47&lt;=$FP233)*(('Summary&amp;Assumptions'!$H$25*$C233)*(1+'Summary&amp;Assumptions'!$J$29)^(CO$46-1))+AND(CO$56&lt;'Summary&amp;Assumptions'!$J$31,CO$47&gt;=$FQ233,CO$47&lt;=$FR233)*(('Summary&amp;Assumptions'!$H$25*$C233)*(1+'Summary&amp;Assumptions'!$J$29)^(CO$46-1))</f>
        <v>0</v>
      </c>
      <c r="CK233" s="588">
        <f>AND(CP$55&gt;0,SUM($E233:CJ233)&lt;'Summary&amp;Assumptions'!$G$32*$B233,$D233&gt;='Summary&amp;Assumptions'!$D$17,CP$47&gt;=$D233,CP$47&lt;=EDATE($D233,'Summary&amp;Assumptions'!$G$32))*$B233+AND(CP$56&lt;'Summary&amp;Assumptions'!$J$31,CP$47&gt;=$FO233,CP$47&lt;=$FP233)*(('Summary&amp;Assumptions'!$H$25*$C233)*(1+'Summary&amp;Assumptions'!$J$29)^(CP$46-1))+AND(CP$56&lt;'Summary&amp;Assumptions'!$J$31,CP$47&gt;=$FQ233,CP$47&lt;=$FR233)*(('Summary&amp;Assumptions'!$H$25*$C233)*(1+'Summary&amp;Assumptions'!$J$29)^(CP$46-1))</f>
        <v>0</v>
      </c>
      <c r="CL233" s="588">
        <f>AND(CQ$55&gt;0,SUM($E233:CK233)&lt;'Summary&amp;Assumptions'!$G$32*$B233,$D233&gt;='Summary&amp;Assumptions'!$D$17,CQ$47&gt;=$D233,CQ$47&lt;=EDATE($D233,'Summary&amp;Assumptions'!$G$32))*$B233+AND(CQ$56&lt;'Summary&amp;Assumptions'!$J$31,CQ$47&gt;=$FO233,CQ$47&lt;=$FP233)*(('Summary&amp;Assumptions'!$H$25*$C233)*(1+'Summary&amp;Assumptions'!$J$29)^(CQ$46-1))+AND(CQ$56&lt;'Summary&amp;Assumptions'!$J$31,CQ$47&gt;=$FQ233,CQ$47&lt;=$FR233)*(('Summary&amp;Assumptions'!$H$25*$C233)*(1+'Summary&amp;Assumptions'!$J$29)^(CQ$46-1))</f>
        <v>0</v>
      </c>
      <c r="CM233" s="588">
        <f>AND(CR$55&gt;0,SUM($E233:CL233)&lt;'Summary&amp;Assumptions'!$G$32*$B233,$D233&gt;='Summary&amp;Assumptions'!$D$17,CR$47&gt;=$D233,CR$47&lt;=EDATE($D233,'Summary&amp;Assumptions'!$G$32))*$B233+AND(CR$56&lt;'Summary&amp;Assumptions'!$J$31,CR$47&gt;=$FO233,CR$47&lt;=$FP233)*(('Summary&amp;Assumptions'!$H$25*$C233)*(1+'Summary&amp;Assumptions'!$J$29)^(CR$46-1))+AND(CR$56&lt;'Summary&amp;Assumptions'!$J$31,CR$47&gt;=$FQ233,CR$47&lt;=$FR233)*(('Summary&amp;Assumptions'!$H$25*$C233)*(1+'Summary&amp;Assumptions'!$J$29)^(CR$46-1))</f>
        <v>0</v>
      </c>
      <c r="CN233" s="588">
        <f>AND(CS$55&gt;0,SUM($E233:CM233)&lt;'Summary&amp;Assumptions'!$G$32*$B233,$D233&gt;='Summary&amp;Assumptions'!$D$17,CS$47&gt;=$D233,CS$47&lt;=EDATE($D233,'Summary&amp;Assumptions'!$G$32))*$B233+AND(CS$56&lt;'Summary&amp;Assumptions'!$J$31,CS$47&gt;=$FO233,CS$47&lt;=$FP233)*(('Summary&amp;Assumptions'!$H$25*$C233)*(1+'Summary&amp;Assumptions'!$J$29)^(CS$46-1))+AND(CS$56&lt;'Summary&amp;Assumptions'!$J$31,CS$47&gt;=$FQ233,CS$47&lt;=$FR233)*(('Summary&amp;Assumptions'!$H$25*$C233)*(1+'Summary&amp;Assumptions'!$J$29)^(CS$46-1))</f>
        <v>0</v>
      </c>
      <c r="CO233" s="588">
        <f>AND(CT$55&gt;0,SUM($E233:CN233)&lt;'Summary&amp;Assumptions'!$G$32*$B233,$D233&gt;='Summary&amp;Assumptions'!$D$17,CT$47&gt;=$D233,CT$47&lt;=EDATE($D233,'Summary&amp;Assumptions'!$G$32))*$B233+AND(CT$56&lt;'Summary&amp;Assumptions'!$J$31,CT$47&gt;=$FO233,CT$47&lt;=$FP233)*(('Summary&amp;Assumptions'!$H$25*$C233)*(1+'Summary&amp;Assumptions'!$J$29)^(CT$46-1))+AND(CT$56&lt;'Summary&amp;Assumptions'!$J$31,CT$47&gt;=$FQ233,CT$47&lt;=$FR233)*(('Summary&amp;Assumptions'!$H$25*$C233)*(1+'Summary&amp;Assumptions'!$J$29)^(CT$46-1))</f>
        <v>0</v>
      </c>
      <c r="CP233" s="588">
        <f>AND(CU$55&gt;0,SUM($E233:CO233)&lt;'Summary&amp;Assumptions'!$G$32*$B233,$D233&gt;='Summary&amp;Assumptions'!$D$17,CU$47&gt;=$D233,CU$47&lt;=EDATE($D233,'Summary&amp;Assumptions'!$G$32))*$B233+AND(CU$56&lt;'Summary&amp;Assumptions'!$J$31,CU$47&gt;=$FO233,CU$47&lt;=$FP233)*(('Summary&amp;Assumptions'!$H$25*$C233)*(1+'Summary&amp;Assumptions'!$J$29)^(CU$46-1))+AND(CU$56&lt;'Summary&amp;Assumptions'!$J$31,CU$47&gt;=$FQ233,CU$47&lt;=$FR233)*(('Summary&amp;Assumptions'!$H$25*$C233)*(1+'Summary&amp;Assumptions'!$J$29)^(CU$46-1))</f>
        <v>0</v>
      </c>
      <c r="CQ233" s="588">
        <f>AND(CV$55&gt;0,SUM($E233:CP233)&lt;'Summary&amp;Assumptions'!$G$32*$B233,$D233&gt;='Summary&amp;Assumptions'!$D$17,CV$47&gt;=$D233,CV$47&lt;=EDATE($D233,'Summary&amp;Assumptions'!$G$32))*$B233+AND(CV$56&lt;'Summary&amp;Assumptions'!$J$31,CV$47&gt;=$FO233,CV$47&lt;=$FP233)*(('Summary&amp;Assumptions'!$H$25*$C233)*(1+'Summary&amp;Assumptions'!$J$29)^(CV$46-1))+AND(CV$56&lt;'Summary&amp;Assumptions'!$J$31,CV$47&gt;=$FQ233,CV$47&lt;=$FR233)*(('Summary&amp;Assumptions'!$H$25*$C233)*(1+'Summary&amp;Assumptions'!$J$29)^(CV$46-1))</f>
        <v>0</v>
      </c>
      <c r="CR233" s="588">
        <f>AND(CW$55&gt;0,SUM($E233:CQ233)&lt;'Summary&amp;Assumptions'!$G$32*$B233,$D233&gt;='Summary&amp;Assumptions'!$D$17,CW$47&gt;=$D233,CW$47&lt;=EDATE($D233,'Summary&amp;Assumptions'!$G$32))*$B233+AND(CW$56&lt;'Summary&amp;Assumptions'!$J$31,CW$47&gt;=$FO233,CW$47&lt;=$FP233)*(('Summary&amp;Assumptions'!$H$25*$C233)*(1+'Summary&amp;Assumptions'!$J$29)^(CW$46-1))+AND(CW$56&lt;'Summary&amp;Assumptions'!$J$31,CW$47&gt;=$FQ233,CW$47&lt;=$FR233)*(('Summary&amp;Assumptions'!$H$25*$C233)*(1+'Summary&amp;Assumptions'!$J$29)^(CW$46-1))</f>
        <v>0</v>
      </c>
      <c r="CS233" s="588">
        <f>AND(CX$55&gt;0,SUM($E233:CR233)&lt;'Summary&amp;Assumptions'!$G$32*$B233,$D233&gt;='Summary&amp;Assumptions'!$D$17,CX$47&gt;=$D233,CX$47&lt;=EDATE($D233,'Summary&amp;Assumptions'!$G$32))*$B233+AND(CX$56&lt;'Summary&amp;Assumptions'!$J$31,CX$47&gt;=$FO233,CX$47&lt;=$FP233)*(('Summary&amp;Assumptions'!$H$25*$C233)*(1+'Summary&amp;Assumptions'!$J$29)^(CX$46-1))+AND(CX$56&lt;'Summary&amp;Assumptions'!$J$31,CX$47&gt;=$FQ233,CX$47&lt;=$FR233)*(('Summary&amp;Assumptions'!$H$25*$C233)*(1+'Summary&amp;Assumptions'!$J$29)^(CX$46-1))</f>
        <v>0</v>
      </c>
      <c r="CT233" s="588">
        <f>AND(CY$55&gt;0,SUM($E233:CS233)&lt;'Summary&amp;Assumptions'!$G$32*$B233,$D233&gt;='Summary&amp;Assumptions'!$D$17,CY$47&gt;=$D233,CY$47&lt;=EDATE($D233,'Summary&amp;Assumptions'!$G$32))*$B233+AND(CY$56&lt;'Summary&amp;Assumptions'!$J$31,CY$47&gt;=$FO233,CY$47&lt;=$FP233)*(('Summary&amp;Assumptions'!$H$25*$C233)*(1+'Summary&amp;Assumptions'!$J$29)^(CY$46-1))+AND(CY$56&lt;'Summary&amp;Assumptions'!$J$31,CY$47&gt;=$FQ233,CY$47&lt;=$FR233)*(('Summary&amp;Assumptions'!$H$25*$C233)*(1+'Summary&amp;Assumptions'!$J$29)^(CY$46-1))</f>
        <v>0</v>
      </c>
      <c r="CU233" s="588">
        <f>AND(CZ$55&gt;0,SUM($E233:CT233)&lt;'Summary&amp;Assumptions'!$G$32*$B233,$D233&gt;='Summary&amp;Assumptions'!$D$17,CZ$47&gt;=$D233,CZ$47&lt;=EDATE($D233,'Summary&amp;Assumptions'!$G$32))*$B233+AND(CZ$56&lt;'Summary&amp;Assumptions'!$J$31,CZ$47&gt;=$FO233,CZ$47&lt;=$FP233)*(('Summary&amp;Assumptions'!$H$25*$C233)*(1+'Summary&amp;Assumptions'!$J$29)^(CZ$46-1))+AND(CZ$56&lt;'Summary&amp;Assumptions'!$J$31,CZ$47&gt;=$FQ233,CZ$47&lt;=$FR233)*(('Summary&amp;Assumptions'!$H$25*$C233)*(1+'Summary&amp;Assumptions'!$J$29)^(CZ$46-1))</f>
        <v>0</v>
      </c>
      <c r="CV233" s="588">
        <f>AND(DA$55&gt;0,SUM($E233:CU233)&lt;'Summary&amp;Assumptions'!$G$32*$B233,$D233&gt;='Summary&amp;Assumptions'!$D$17,DA$47&gt;=$D233,DA$47&lt;=EDATE($D233,'Summary&amp;Assumptions'!$G$32))*$B233+AND(DA$56&lt;'Summary&amp;Assumptions'!$J$31,DA$47&gt;=$FO233,DA$47&lt;=$FP233)*(('Summary&amp;Assumptions'!$H$25*$C233)*(1+'Summary&amp;Assumptions'!$J$29)^(DA$46-1))+AND(DA$56&lt;'Summary&amp;Assumptions'!$J$31,DA$47&gt;=$FQ233,DA$47&lt;=$FR233)*(('Summary&amp;Assumptions'!$H$25*$C233)*(1+'Summary&amp;Assumptions'!$J$29)^(DA$46-1))</f>
        <v>0</v>
      </c>
      <c r="CW233" s="588">
        <f>AND(DB$55&gt;0,SUM($E233:CV233)&lt;'Summary&amp;Assumptions'!$G$32*$B233,$D233&gt;='Summary&amp;Assumptions'!$D$17,DB$47&gt;=$D233,DB$47&lt;=EDATE($D233,'Summary&amp;Assumptions'!$G$32))*$B233+AND(DB$56&lt;'Summary&amp;Assumptions'!$J$31,DB$47&gt;=$FO233,DB$47&lt;=$FP233)*(('Summary&amp;Assumptions'!$H$25*$C233)*(1+'Summary&amp;Assumptions'!$J$29)^(DB$46-1))+AND(DB$56&lt;'Summary&amp;Assumptions'!$J$31,DB$47&gt;=$FQ233,DB$47&lt;=$FR233)*(('Summary&amp;Assumptions'!$H$25*$C233)*(1+'Summary&amp;Assumptions'!$J$29)^(DB$46-1))</f>
        <v>0</v>
      </c>
      <c r="CX233" s="588">
        <f>AND(DC$55&gt;0,SUM($E233:CW233)&lt;'Summary&amp;Assumptions'!$G$32*$B233,$D233&gt;='Summary&amp;Assumptions'!$D$17,DC$47&gt;=$D233,DC$47&lt;=EDATE($D233,'Summary&amp;Assumptions'!$G$32))*$B233+AND(DC$56&lt;'Summary&amp;Assumptions'!$J$31,DC$47&gt;=$FO233,DC$47&lt;=$FP233)*(('Summary&amp;Assumptions'!$H$25*$C233)*(1+'Summary&amp;Assumptions'!$J$29)^(DC$46-1))+AND(DC$56&lt;'Summary&amp;Assumptions'!$J$31,DC$47&gt;=$FQ233,DC$47&lt;=$FR233)*(('Summary&amp;Assumptions'!$H$25*$C233)*(1+'Summary&amp;Assumptions'!$J$29)^(DC$46-1))</f>
        <v>0</v>
      </c>
      <c r="CY233" s="588">
        <f>AND(DD$55&gt;0,SUM($E233:CX233)&lt;'Summary&amp;Assumptions'!$G$32*$B233,$D233&gt;='Summary&amp;Assumptions'!$D$17,DD$47&gt;=$D233,DD$47&lt;=EDATE($D233,'Summary&amp;Assumptions'!$G$32))*$B233+AND(DD$56&lt;'Summary&amp;Assumptions'!$J$31,DD$47&gt;=$FO233,DD$47&lt;=$FP233)*(('Summary&amp;Assumptions'!$H$25*$C233)*(1+'Summary&amp;Assumptions'!$J$29)^(DD$46-1))+AND(DD$56&lt;'Summary&amp;Assumptions'!$J$31,DD$47&gt;=$FQ233,DD$47&lt;=$FR233)*(('Summary&amp;Assumptions'!$H$25*$C233)*(1+'Summary&amp;Assumptions'!$J$29)^(DD$46-1))</f>
        <v>0</v>
      </c>
      <c r="CZ233" s="588">
        <f>AND(DE$55&gt;0,SUM($E233:CY233)&lt;'Summary&amp;Assumptions'!$G$32*$B233,$D233&gt;='Summary&amp;Assumptions'!$D$17,DE$47&gt;=$D233,DE$47&lt;=EDATE($D233,'Summary&amp;Assumptions'!$G$32))*$B233+AND(DE$56&lt;'Summary&amp;Assumptions'!$J$31,DE$47&gt;=$FO233,DE$47&lt;=$FP233)*(('Summary&amp;Assumptions'!$H$25*$C233)*(1+'Summary&amp;Assumptions'!$J$29)^(DE$46-1))+AND(DE$56&lt;'Summary&amp;Assumptions'!$J$31,DE$47&gt;=$FQ233,DE$47&lt;=$FR233)*(('Summary&amp;Assumptions'!$H$25*$C233)*(1+'Summary&amp;Assumptions'!$J$29)^(DE$46-1))</f>
        <v>0</v>
      </c>
      <c r="DA233" s="588">
        <f>AND(DF$55&gt;0,SUM($E233:CZ233)&lt;'Summary&amp;Assumptions'!$G$32*$B233,$D233&gt;='Summary&amp;Assumptions'!$D$17,DF$47&gt;=$D233,DF$47&lt;=EDATE($D233,'Summary&amp;Assumptions'!$G$32))*$B233+AND(DF$56&lt;'Summary&amp;Assumptions'!$J$31,DF$47&gt;=$FO233,DF$47&lt;=$FP233)*(('Summary&amp;Assumptions'!$H$25*$C233)*(1+'Summary&amp;Assumptions'!$J$29)^(DF$46-1))+AND(DF$56&lt;'Summary&amp;Assumptions'!$J$31,DF$47&gt;=$FQ233,DF$47&lt;=$FR233)*(('Summary&amp;Assumptions'!$H$25*$C233)*(1+'Summary&amp;Assumptions'!$J$29)^(DF$46-1))</f>
        <v>0</v>
      </c>
      <c r="DB233" s="588">
        <f>AND(DG$55&gt;0,SUM($E233:DA233)&lt;'Summary&amp;Assumptions'!$G$32*$B233,$D233&gt;='Summary&amp;Assumptions'!$D$17,DG$47&gt;=$D233,DG$47&lt;=EDATE($D233,'Summary&amp;Assumptions'!$G$32))*$B233+AND(DG$56&lt;'Summary&amp;Assumptions'!$J$31,DG$47&gt;=$FO233,DG$47&lt;=$FP233)*(('Summary&amp;Assumptions'!$H$25*$C233)*(1+'Summary&amp;Assumptions'!$J$29)^(DG$46-1))+AND(DG$56&lt;'Summary&amp;Assumptions'!$J$31,DG$47&gt;=$FQ233,DG$47&lt;=$FR233)*(('Summary&amp;Assumptions'!$H$25*$C233)*(1+'Summary&amp;Assumptions'!$J$29)^(DG$46-1))</f>
        <v>0</v>
      </c>
      <c r="DC233" s="588">
        <f>AND(DH$55&gt;0,SUM($E233:DB233)&lt;'Summary&amp;Assumptions'!$G$32*$B233,$D233&gt;='Summary&amp;Assumptions'!$D$17,DH$47&gt;=$D233,DH$47&lt;=EDATE($D233,'Summary&amp;Assumptions'!$G$32))*$B233+AND(DH$56&lt;'Summary&amp;Assumptions'!$J$31,DH$47&gt;=$FO233,DH$47&lt;=$FP233)*(('Summary&amp;Assumptions'!$H$25*$C233)*(1+'Summary&amp;Assumptions'!$J$29)^(DH$46-1))+AND(DH$56&lt;'Summary&amp;Assumptions'!$J$31,DH$47&gt;=$FQ233,DH$47&lt;=$FR233)*(('Summary&amp;Assumptions'!$H$25*$C233)*(1+'Summary&amp;Assumptions'!$J$29)^(DH$46-1))</f>
        <v>0</v>
      </c>
      <c r="DD233" s="588">
        <f>AND(DI$55&gt;0,SUM($E233:DC233)&lt;'Summary&amp;Assumptions'!$G$32*$B233,$D233&gt;='Summary&amp;Assumptions'!$D$17,DI$47&gt;=$D233,DI$47&lt;=EDATE($D233,'Summary&amp;Assumptions'!$G$32))*$B233+AND(DI$56&lt;'Summary&amp;Assumptions'!$J$31,DI$47&gt;=$FO233,DI$47&lt;=$FP233)*(('Summary&amp;Assumptions'!$H$25*$C233)*(1+'Summary&amp;Assumptions'!$J$29)^(DI$46-1))+AND(DI$56&lt;'Summary&amp;Assumptions'!$J$31,DI$47&gt;=$FQ233,DI$47&lt;=$FR233)*(('Summary&amp;Assumptions'!$H$25*$C233)*(1+'Summary&amp;Assumptions'!$J$29)^(DI$46-1))</f>
        <v>0</v>
      </c>
      <c r="DE233" s="588">
        <f>AND(DJ$55&gt;0,SUM($E233:DD233)&lt;'Summary&amp;Assumptions'!$G$32*$B233,$D233&gt;='Summary&amp;Assumptions'!$D$17,DJ$47&gt;=$D233,DJ$47&lt;=EDATE($D233,'Summary&amp;Assumptions'!$G$32))*$B233+AND(DJ$56&lt;'Summary&amp;Assumptions'!$J$31,DJ$47&gt;=$FO233,DJ$47&lt;=$FP233)*(('Summary&amp;Assumptions'!$H$25*$C233)*(1+'Summary&amp;Assumptions'!$J$29)^(DJ$46-1))+AND(DJ$56&lt;'Summary&amp;Assumptions'!$J$31,DJ$47&gt;=$FQ233,DJ$47&lt;=$FR233)*(('Summary&amp;Assumptions'!$H$25*$C233)*(1+'Summary&amp;Assumptions'!$J$29)^(DJ$46-1))</f>
        <v>0</v>
      </c>
      <c r="DF233" s="588">
        <f>AND(DK$55&gt;0,SUM($E233:DE233)&lt;'Summary&amp;Assumptions'!$G$32*$B233,$D233&gt;='Summary&amp;Assumptions'!$D$17,DK$47&gt;=$D233,DK$47&lt;=EDATE($D233,'Summary&amp;Assumptions'!$G$32))*$B233+AND(DK$56&lt;'Summary&amp;Assumptions'!$J$31,DK$47&gt;=$FO233,DK$47&lt;=$FP233)*(('Summary&amp;Assumptions'!$H$25*$C233)*(1+'Summary&amp;Assumptions'!$J$29)^(DK$46-1))+AND(DK$56&lt;'Summary&amp;Assumptions'!$J$31,DK$47&gt;=$FQ233,DK$47&lt;=$FR233)*(('Summary&amp;Assumptions'!$H$25*$C233)*(1+'Summary&amp;Assumptions'!$J$29)^(DK$46-1))</f>
        <v>0</v>
      </c>
      <c r="DG233" s="588">
        <f>AND(DL$55&gt;0,SUM($E233:DF233)&lt;'Summary&amp;Assumptions'!$G$32*$B233,$D233&gt;='Summary&amp;Assumptions'!$D$17,DL$47&gt;=$D233,DL$47&lt;=EDATE($D233,'Summary&amp;Assumptions'!$G$32))*$B233+AND(DL$56&lt;'Summary&amp;Assumptions'!$J$31,DL$47&gt;=$FO233,DL$47&lt;=$FP233)*(('Summary&amp;Assumptions'!$H$25*$C233)*(1+'Summary&amp;Assumptions'!$J$29)^(DL$46-1))+AND(DL$56&lt;'Summary&amp;Assumptions'!$J$31,DL$47&gt;=$FQ233,DL$47&lt;=$FR233)*(('Summary&amp;Assumptions'!$H$25*$C233)*(1+'Summary&amp;Assumptions'!$J$29)^(DL$46-1))</f>
        <v>0</v>
      </c>
      <c r="DH233" s="588">
        <f>AND(DM$55&gt;0,SUM($E233:DG233)&lt;'Summary&amp;Assumptions'!$G$32*$B233,$D233&gt;='Summary&amp;Assumptions'!$D$17,DM$47&gt;=$D233,DM$47&lt;=EDATE($D233,'Summary&amp;Assumptions'!$G$32))*$B233+AND(DM$56&lt;'Summary&amp;Assumptions'!$J$31,DM$47&gt;=$FO233,DM$47&lt;=$FP233)*(('Summary&amp;Assumptions'!$H$25*$C233)*(1+'Summary&amp;Assumptions'!$J$29)^(DM$46-1))+AND(DM$56&lt;'Summary&amp;Assumptions'!$J$31,DM$47&gt;=$FQ233,DM$47&lt;=$FR233)*(('Summary&amp;Assumptions'!$H$25*$C233)*(1+'Summary&amp;Assumptions'!$J$29)^(DM$46-1))</f>
        <v>0</v>
      </c>
      <c r="DI233" s="588">
        <f>AND(DN$55&gt;0,SUM($E233:DH233)&lt;'Summary&amp;Assumptions'!$G$32*$B233,$D233&gt;='Summary&amp;Assumptions'!$D$17,DN$47&gt;=$D233,DN$47&lt;=EDATE($D233,'Summary&amp;Assumptions'!$G$32))*$B233+AND(DN$56&lt;'Summary&amp;Assumptions'!$J$31,DN$47&gt;=$FO233,DN$47&lt;=$FP233)*(('Summary&amp;Assumptions'!$H$25*$C233)*(1+'Summary&amp;Assumptions'!$J$29)^(DN$46-1))+AND(DN$56&lt;'Summary&amp;Assumptions'!$J$31,DN$47&gt;=$FQ233,DN$47&lt;=$FR233)*(('Summary&amp;Assumptions'!$H$25*$C233)*(1+'Summary&amp;Assumptions'!$J$29)^(DN$46-1))</f>
        <v>0</v>
      </c>
      <c r="DJ233" s="588">
        <f>AND(DO$55&gt;0,SUM($E233:DI233)&lt;'Summary&amp;Assumptions'!$G$32*$B233,$D233&gt;='Summary&amp;Assumptions'!$D$17,DO$47&gt;=$D233,DO$47&lt;=EDATE($D233,'Summary&amp;Assumptions'!$G$32))*$B233+AND(DO$56&lt;'Summary&amp;Assumptions'!$J$31,DO$47&gt;=$FO233,DO$47&lt;=$FP233)*(('Summary&amp;Assumptions'!$H$25*$C233)*(1+'Summary&amp;Assumptions'!$J$29)^(DO$46-1))+AND(DO$56&lt;'Summary&amp;Assumptions'!$J$31,DO$47&gt;=$FQ233,DO$47&lt;=$FR233)*(('Summary&amp;Assumptions'!$H$25*$C233)*(1+'Summary&amp;Assumptions'!$J$29)^(DO$46-1))</f>
        <v>0</v>
      </c>
      <c r="DK233" s="588">
        <f>AND(DP$55&gt;0,SUM($E233:DJ233)&lt;'Summary&amp;Assumptions'!$G$32*$B233,$D233&gt;='Summary&amp;Assumptions'!$D$17,DP$47&gt;=$D233,DP$47&lt;=EDATE($D233,'Summary&amp;Assumptions'!$G$32))*$B233+AND(DP$56&lt;'Summary&amp;Assumptions'!$J$31,DP$47&gt;=$FO233,DP$47&lt;=$FP233)*(('Summary&amp;Assumptions'!$H$25*$C233)*(1+'Summary&amp;Assumptions'!$J$29)^(DP$46-1))+AND(DP$56&lt;'Summary&amp;Assumptions'!$J$31,DP$47&gt;=$FQ233,DP$47&lt;=$FR233)*(('Summary&amp;Assumptions'!$H$25*$C233)*(1+'Summary&amp;Assumptions'!$J$29)^(DP$46-1))</f>
        <v>0</v>
      </c>
      <c r="DL233" s="588">
        <f>AND(DQ$55&gt;0,SUM($E233:DK233)&lt;'Summary&amp;Assumptions'!$G$32*$B233,$D233&gt;='Summary&amp;Assumptions'!$D$17,DQ$47&gt;=$D233,DQ$47&lt;=EDATE($D233,'Summary&amp;Assumptions'!$G$32))*$B233+AND(DQ$56&lt;'Summary&amp;Assumptions'!$J$31,DQ$47&gt;=$FO233,DQ$47&lt;=$FP233)*(('Summary&amp;Assumptions'!$H$25*$C233)*(1+'Summary&amp;Assumptions'!$J$29)^(DQ$46-1))+AND(DQ$56&lt;'Summary&amp;Assumptions'!$J$31,DQ$47&gt;=$FQ233,DQ$47&lt;=$FR233)*(('Summary&amp;Assumptions'!$H$25*$C233)*(1+'Summary&amp;Assumptions'!$J$29)^(DQ$46-1))</f>
        <v>0</v>
      </c>
      <c r="DM233" s="588">
        <f>AND(DR$55&gt;0,SUM($E233:DL233)&lt;'Summary&amp;Assumptions'!$G$32*$B233,$D233&gt;='Summary&amp;Assumptions'!$D$17,DR$47&gt;=$D233,DR$47&lt;=EDATE($D233,'Summary&amp;Assumptions'!$G$32))*$B233+AND(DR$56&lt;'Summary&amp;Assumptions'!$J$31,DR$47&gt;=$FO233,DR$47&lt;=$FP233)*(('Summary&amp;Assumptions'!$H$25*$C233)*(1+'Summary&amp;Assumptions'!$J$29)^(DR$46-1))+AND(DR$56&lt;'Summary&amp;Assumptions'!$J$31,DR$47&gt;=$FQ233,DR$47&lt;=$FR233)*(('Summary&amp;Assumptions'!$H$25*$C233)*(1+'Summary&amp;Assumptions'!$J$29)^(DR$46-1))</f>
        <v>0</v>
      </c>
      <c r="DN233" s="588">
        <f>AND(DS$55&gt;0,SUM($E233:DM233)&lt;'Summary&amp;Assumptions'!$G$32*$B233,$D233&gt;='Summary&amp;Assumptions'!$D$17,DS$47&gt;=$D233,DS$47&lt;=EDATE($D233,'Summary&amp;Assumptions'!$G$32))*$B233+AND(DS$56&lt;'Summary&amp;Assumptions'!$J$31,DS$47&gt;=$FO233,DS$47&lt;=$FP233)*(('Summary&amp;Assumptions'!$H$25*$C233)*(1+'Summary&amp;Assumptions'!$J$29)^(DS$46-1))+AND(DS$56&lt;'Summary&amp;Assumptions'!$J$31,DS$47&gt;=$FQ233,DS$47&lt;=$FR233)*(('Summary&amp;Assumptions'!$H$25*$C233)*(1+'Summary&amp;Assumptions'!$J$29)^(DS$46-1))</f>
        <v>0</v>
      </c>
      <c r="DO233" s="588">
        <f>AND(DT$55&gt;0,SUM($E233:DN233)&lt;'Summary&amp;Assumptions'!$G$32*$B233,$D233&gt;='Summary&amp;Assumptions'!$D$17,DT$47&gt;=$D233,DT$47&lt;=EDATE($D233,'Summary&amp;Assumptions'!$G$32))*$B233+AND(DT$56&lt;'Summary&amp;Assumptions'!$J$31,DT$47&gt;=$FO233,DT$47&lt;=$FP233)*(('Summary&amp;Assumptions'!$H$25*$C233)*(1+'Summary&amp;Assumptions'!$J$29)^(DT$46-1))+AND(DT$56&lt;'Summary&amp;Assumptions'!$J$31,DT$47&gt;=$FQ233,DT$47&lt;=$FR233)*(('Summary&amp;Assumptions'!$H$25*$C233)*(1+'Summary&amp;Assumptions'!$J$29)^(DT$46-1))</f>
        <v>0</v>
      </c>
      <c r="DP233" s="588">
        <f>AND(DU$55&gt;0,SUM($E233:DO233)&lt;'Summary&amp;Assumptions'!$G$32*$B233,$D233&gt;='Summary&amp;Assumptions'!$D$17,DU$47&gt;=$D233,DU$47&lt;=EDATE($D233,'Summary&amp;Assumptions'!$G$32))*$B233+AND(DU$56&lt;'Summary&amp;Assumptions'!$J$31,DU$47&gt;=$FO233,DU$47&lt;=$FP233)*(('Summary&amp;Assumptions'!$H$25*$C233)*(1+'Summary&amp;Assumptions'!$J$29)^(DU$46-1))+AND(DU$56&lt;'Summary&amp;Assumptions'!$J$31,DU$47&gt;=$FQ233,DU$47&lt;=$FR233)*(('Summary&amp;Assumptions'!$H$25*$C233)*(1+'Summary&amp;Assumptions'!$J$29)^(DU$46-1))</f>
        <v>0</v>
      </c>
      <c r="DQ233" s="588">
        <f>AND(DV$55&gt;0,SUM($E233:DP233)&lt;'Summary&amp;Assumptions'!$G$32*$B233,$D233&gt;='Summary&amp;Assumptions'!$D$17,DV$47&gt;=$D233,DV$47&lt;=EDATE($D233,'Summary&amp;Assumptions'!$G$32))*$B233+AND(DV$56&lt;'Summary&amp;Assumptions'!$J$31,DV$47&gt;=$FO233,DV$47&lt;=$FP233)*(('Summary&amp;Assumptions'!$H$25*$C233)*(1+'Summary&amp;Assumptions'!$J$29)^(DV$46-1))+AND(DV$56&lt;'Summary&amp;Assumptions'!$J$31,DV$47&gt;=$FQ233,DV$47&lt;=$FR233)*(('Summary&amp;Assumptions'!$H$25*$C233)*(1+'Summary&amp;Assumptions'!$J$29)^(DV$46-1))</f>
        <v>0</v>
      </c>
      <c r="DR233" s="588">
        <f>AND(DW$55&gt;0,SUM($E233:DQ233)&lt;'Summary&amp;Assumptions'!$G$32*$B233,$D233&gt;='Summary&amp;Assumptions'!$D$17,DW$47&gt;=$D233,DW$47&lt;=EDATE($D233,'Summary&amp;Assumptions'!$G$32))*$B233+AND(DW$56&lt;'Summary&amp;Assumptions'!$J$31,DW$47&gt;=$FO233,DW$47&lt;=$FP233)*(('Summary&amp;Assumptions'!$H$25*$C233)*(1+'Summary&amp;Assumptions'!$J$29)^(DW$46-1))+AND(DW$56&lt;'Summary&amp;Assumptions'!$J$31,DW$47&gt;=$FQ233,DW$47&lt;=$FR233)*(('Summary&amp;Assumptions'!$H$25*$C233)*(1+'Summary&amp;Assumptions'!$J$29)^(DW$46-1))</f>
        <v>0</v>
      </c>
      <c r="DS233" s="588">
        <f>AND(DX$55&gt;0,SUM($E233:DR233)&lt;'Summary&amp;Assumptions'!$G$32*$B233,$D233&gt;='Summary&amp;Assumptions'!$D$17,DX$47&gt;=$D233,DX$47&lt;=EDATE($D233,'Summary&amp;Assumptions'!$G$32))*$B233+AND(DX$56&lt;'Summary&amp;Assumptions'!$J$31,DX$47&gt;=$FO233,DX$47&lt;=$FP233)*(('Summary&amp;Assumptions'!$H$25*$C233)*(1+'Summary&amp;Assumptions'!$J$29)^(DX$46-1))+AND(DX$56&lt;'Summary&amp;Assumptions'!$J$31,DX$47&gt;=$FQ233,DX$47&lt;=$FR233)*(('Summary&amp;Assumptions'!$H$25*$C233)*(1+'Summary&amp;Assumptions'!$J$29)^(DX$46-1))</f>
        <v>0</v>
      </c>
      <c r="DT233" s="588">
        <f>AND(DY$55&gt;0,SUM($E233:DS233)&lt;'Summary&amp;Assumptions'!$G$32*$B233,$D233&gt;='Summary&amp;Assumptions'!$D$17,DY$47&gt;=$D233,DY$47&lt;=EDATE($D233,'Summary&amp;Assumptions'!$G$32))*$B233+AND(DY$56&lt;'Summary&amp;Assumptions'!$J$31,DY$47&gt;=$FO233,DY$47&lt;=$FP233)*(('Summary&amp;Assumptions'!$H$25*$C233)*(1+'Summary&amp;Assumptions'!$J$29)^(DY$46-1))+AND(DY$56&lt;'Summary&amp;Assumptions'!$J$31,DY$47&gt;=$FQ233,DY$47&lt;=$FR233)*(('Summary&amp;Assumptions'!$H$25*$C233)*(1+'Summary&amp;Assumptions'!$J$29)^(DY$46-1))</f>
        <v>0</v>
      </c>
      <c r="DU233" s="588">
        <f>AND(DZ$55&gt;0,SUM($E233:DT233)&lt;'Summary&amp;Assumptions'!$G$32*$B233,$D233&gt;='Summary&amp;Assumptions'!$D$17,DZ$47&gt;=$D233,DZ$47&lt;=EDATE($D233,'Summary&amp;Assumptions'!$G$32))*$B233+AND(DZ$56&lt;'Summary&amp;Assumptions'!$J$31,DZ$47&gt;=$FO233,DZ$47&lt;=$FP233)*(('Summary&amp;Assumptions'!$H$25*$C233)*(1+'Summary&amp;Assumptions'!$J$29)^(DZ$46-1))+AND(DZ$56&lt;'Summary&amp;Assumptions'!$J$31,DZ$47&gt;=$FQ233,DZ$47&lt;=$FR233)*(('Summary&amp;Assumptions'!$H$25*$C233)*(1+'Summary&amp;Assumptions'!$J$29)^(DZ$46-1))</f>
        <v>0</v>
      </c>
      <c r="DV233" s="588">
        <f>AND(EA$55&gt;0,SUM($E233:DU233)&lt;'Summary&amp;Assumptions'!$G$32*$B233,$D233&gt;='Summary&amp;Assumptions'!$D$17,EA$47&gt;=$D233,EA$47&lt;=EDATE($D233,'Summary&amp;Assumptions'!$G$32))*$B233+AND(EA$56&lt;'Summary&amp;Assumptions'!$J$31,EA$47&gt;=$FO233,EA$47&lt;=$FP233)*(('Summary&amp;Assumptions'!$H$25*$C233)*(1+'Summary&amp;Assumptions'!$J$29)^(EA$46-1))+AND(EA$56&lt;'Summary&amp;Assumptions'!$J$31,EA$47&gt;=$FQ233,EA$47&lt;=$FR233)*(('Summary&amp;Assumptions'!$H$25*$C233)*(1+'Summary&amp;Assumptions'!$J$29)^(EA$46-1))</f>
        <v>0</v>
      </c>
      <c r="DW233" s="588">
        <f>AND(EB$55&gt;0,SUM($E233:DV233)&lt;'Summary&amp;Assumptions'!$G$32*$B233,$D233&gt;='Summary&amp;Assumptions'!$D$17,EB$47&gt;=$D233,EB$47&lt;=EDATE($D233,'Summary&amp;Assumptions'!$G$32))*$B233+AND(EB$56&lt;'Summary&amp;Assumptions'!$J$31,EB$47&gt;=$FO233,EB$47&lt;=$FP233)*(('Summary&amp;Assumptions'!$H$25*$C233)*(1+'Summary&amp;Assumptions'!$J$29)^(EB$46-1))+AND(EB$56&lt;'Summary&amp;Assumptions'!$J$31,EB$47&gt;=$FQ233,EB$47&lt;=$FR233)*(('Summary&amp;Assumptions'!$H$25*$C233)*(1+'Summary&amp;Assumptions'!$J$29)^(EB$46-1))</f>
        <v>0</v>
      </c>
      <c r="DX233" s="588">
        <f>AND(EC$55&gt;0,SUM($E233:DW233)&lt;'Summary&amp;Assumptions'!$G$32*$B233,$D233&gt;='Summary&amp;Assumptions'!$D$17,EC$47&gt;=$D233,EC$47&lt;=EDATE($D233,'Summary&amp;Assumptions'!$G$32))*$B233+AND(EC$56&lt;'Summary&amp;Assumptions'!$J$31,EC$47&gt;=$FO233,EC$47&lt;=$FP233)*(('Summary&amp;Assumptions'!$H$25*$C233)*(1+'Summary&amp;Assumptions'!$J$29)^(EC$46-1))+AND(EC$56&lt;'Summary&amp;Assumptions'!$J$31,EC$47&gt;=$FQ233,EC$47&lt;=$FR233)*(('Summary&amp;Assumptions'!$H$25*$C233)*(1+'Summary&amp;Assumptions'!$J$29)^(EC$46-1))</f>
        <v>0</v>
      </c>
      <c r="DY233" s="588">
        <f>AND(ED$55&gt;0,SUM($E233:DX233)&lt;'Summary&amp;Assumptions'!$G$32*$B233,$D233&gt;='Summary&amp;Assumptions'!$D$17,ED$47&gt;=$D233,ED$47&lt;=EDATE($D233,'Summary&amp;Assumptions'!$G$32))*$B233+AND(ED$56&lt;'Summary&amp;Assumptions'!$J$31,ED$47&gt;=$FO233,ED$47&lt;=$FP233)*(('Summary&amp;Assumptions'!$H$25*$C233)*(1+'Summary&amp;Assumptions'!$J$29)^(ED$46-1))+AND(ED$56&lt;'Summary&amp;Assumptions'!$J$31,ED$47&gt;=$FQ233,ED$47&lt;=$FR233)*(('Summary&amp;Assumptions'!$H$25*$C233)*(1+'Summary&amp;Assumptions'!$J$29)^(ED$46-1))</f>
        <v>0</v>
      </c>
      <c r="DZ233" s="588">
        <f>AND(EE$55&gt;0,SUM($E233:DY233)&lt;'Summary&amp;Assumptions'!$G$32*$B233,$D233&gt;='Summary&amp;Assumptions'!$D$17,EE$47&gt;=$D233,EE$47&lt;=EDATE($D233,'Summary&amp;Assumptions'!$G$32))*$B233+AND(EE$56&lt;'Summary&amp;Assumptions'!$J$31,EE$47&gt;=$FO233,EE$47&lt;=$FP233)*(('Summary&amp;Assumptions'!$H$25*$C233)*(1+'Summary&amp;Assumptions'!$J$29)^(EE$46-1))+AND(EE$56&lt;'Summary&amp;Assumptions'!$J$31,EE$47&gt;=$FQ233,EE$47&lt;=$FR233)*(('Summary&amp;Assumptions'!$H$25*$C233)*(1+'Summary&amp;Assumptions'!$J$29)^(EE$46-1))</f>
        <v>0</v>
      </c>
      <c r="EA233" s="588">
        <f>AND(EF$55&gt;0,SUM($E233:DZ233)&lt;'Summary&amp;Assumptions'!$G$32*$B233,$D233&gt;='Summary&amp;Assumptions'!$D$17,EF$47&gt;=$D233,EF$47&lt;=EDATE($D233,'Summary&amp;Assumptions'!$G$32))*$B233+AND(EF$56&lt;'Summary&amp;Assumptions'!$J$31,EF$47&gt;=$FO233,EF$47&lt;=$FP233)*(('Summary&amp;Assumptions'!$H$25*$C233)*(1+'Summary&amp;Assumptions'!$J$29)^(EF$46-1))+AND(EF$56&lt;'Summary&amp;Assumptions'!$J$31,EF$47&gt;=$FQ233,EF$47&lt;=$FR233)*(('Summary&amp;Assumptions'!$H$25*$C233)*(1+'Summary&amp;Assumptions'!$J$29)^(EF$46-1))</f>
        <v>0</v>
      </c>
      <c r="EB233" s="588">
        <f>AND(EG$55&gt;0,SUM($E233:EA233)&lt;'Summary&amp;Assumptions'!$G$32*$B233,$D233&gt;='Summary&amp;Assumptions'!$D$17,EG$47&gt;=$D233,EG$47&lt;=EDATE($D233,'Summary&amp;Assumptions'!$G$32))*$B233+AND(EG$56&lt;'Summary&amp;Assumptions'!$J$31,EG$47&gt;=$FO233,EG$47&lt;=$FP233)*(('Summary&amp;Assumptions'!$H$25*$C233)*(1+'Summary&amp;Assumptions'!$J$29)^(EG$46-1))+AND(EG$56&lt;'Summary&amp;Assumptions'!$J$31,EG$47&gt;=$FQ233,EG$47&lt;=$FR233)*(('Summary&amp;Assumptions'!$H$25*$C233)*(1+'Summary&amp;Assumptions'!$J$29)^(EG$46-1))</f>
        <v>0</v>
      </c>
      <c r="EC233" s="588">
        <f>AND(EH$55&gt;0,SUM($E233:EB233)&lt;'Summary&amp;Assumptions'!$G$32*$B233,$D233&gt;='Summary&amp;Assumptions'!$D$17,EH$47&gt;=$D233,EH$47&lt;=EDATE($D233,'Summary&amp;Assumptions'!$G$32))*$B233+AND(EH$56&lt;'Summary&amp;Assumptions'!$J$31,EH$47&gt;=$FO233,EH$47&lt;=$FP233)*(('Summary&amp;Assumptions'!$H$25*$C233)*(1+'Summary&amp;Assumptions'!$J$29)^(EH$46-1))+AND(EH$56&lt;'Summary&amp;Assumptions'!$J$31,EH$47&gt;=$FQ233,EH$47&lt;=$FR233)*(('Summary&amp;Assumptions'!$H$25*$C233)*(1+'Summary&amp;Assumptions'!$J$29)^(EH$46-1))</f>
        <v>0</v>
      </c>
      <c r="ED233" s="588">
        <f>AND(EI$55&gt;0,SUM($E233:EC233)&lt;'Summary&amp;Assumptions'!$G$32*$B233,$D233&gt;='Summary&amp;Assumptions'!$D$17,EI$47&gt;=$D233,EI$47&lt;=EDATE($D233,'Summary&amp;Assumptions'!$G$32))*$B233+AND(EI$56&lt;'Summary&amp;Assumptions'!$J$31,EI$47&gt;=$FO233,EI$47&lt;=$FP233)*(('Summary&amp;Assumptions'!$H$25*$C233)*(1+'Summary&amp;Assumptions'!$J$29)^(EI$46-1))+AND(EI$56&lt;'Summary&amp;Assumptions'!$J$31,EI$47&gt;=$FQ233,EI$47&lt;=$FR233)*(('Summary&amp;Assumptions'!$H$25*$C233)*(1+'Summary&amp;Assumptions'!$J$29)^(EI$46-1))</f>
        <v>0</v>
      </c>
      <c r="EE233" s="588">
        <f>AND(EJ$55&gt;0,SUM($E233:ED233)&lt;'Summary&amp;Assumptions'!$G$32*$B233,$D233&gt;='Summary&amp;Assumptions'!$D$17,EJ$47&gt;=$D233,EJ$47&lt;=EDATE($D233,'Summary&amp;Assumptions'!$G$32))*$B233+AND(EJ$56&lt;'Summary&amp;Assumptions'!$J$31,EJ$47&gt;=$FO233,EJ$47&lt;=$FP233)*(('Summary&amp;Assumptions'!$H$25*$C233)*(1+'Summary&amp;Assumptions'!$J$29)^(EJ$46-1))+AND(EJ$56&lt;'Summary&amp;Assumptions'!$J$31,EJ$47&gt;=$FQ233,EJ$47&lt;=$FR233)*(('Summary&amp;Assumptions'!$H$25*$C233)*(1+'Summary&amp;Assumptions'!$J$29)^(EJ$46-1))</f>
        <v>0</v>
      </c>
      <c r="EF233" s="588">
        <f>AND(EK$55&gt;0,SUM($E233:EE233)&lt;'Summary&amp;Assumptions'!$G$32*$B233,$D233&gt;='Summary&amp;Assumptions'!$D$17,EK$47&gt;=$D233,EK$47&lt;=EDATE($D233,'Summary&amp;Assumptions'!$G$32))*$B233+AND(EK$56&lt;'Summary&amp;Assumptions'!$J$31,EK$47&gt;=$FO233,EK$47&lt;=$FP233)*(('Summary&amp;Assumptions'!$H$25*$C233)*(1+'Summary&amp;Assumptions'!$J$29)^(EK$46-1))+AND(EK$56&lt;'Summary&amp;Assumptions'!$J$31,EK$47&gt;=$FQ233,EK$47&lt;=$FR233)*(('Summary&amp;Assumptions'!$H$25*$C233)*(1+'Summary&amp;Assumptions'!$J$29)^(EK$46-1))</f>
        <v>0</v>
      </c>
      <c r="EG233" s="588">
        <f>AND(EL$55&gt;0,SUM($E233:EF233)&lt;'Summary&amp;Assumptions'!$G$32*$B233,$D233&gt;='Summary&amp;Assumptions'!$D$17,EL$47&gt;=$D233,EL$47&lt;=EDATE($D233,'Summary&amp;Assumptions'!$G$32))*$B233+AND(EL$56&lt;'Summary&amp;Assumptions'!$J$31,EL$47&gt;=$FO233,EL$47&lt;=$FP233)*(('Summary&amp;Assumptions'!$H$25*$C233)*(1+'Summary&amp;Assumptions'!$J$29)^(EL$46-1))+AND(EL$56&lt;'Summary&amp;Assumptions'!$J$31,EL$47&gt;=$FQ233,EL$47&lt;=$FR233)*(('Summary&amp;Assumptions'!$H$25*$C233)*(1+'Summary&amp;Assumptions'!$J$29)^(EL$46-1))</f>
        <v>0</v>
      </c>
      <c r="EH233" s="588">
        <f>AND(EM$55&gt;0,SUM($E233:EG233)&lt;'Summary&amp;Assumptions'!$G$32*$B233,$D233&gt;='Summary&amp;Assumptions'!$D$17,EM$47&gt;=$D233,EM$47&lt;=EDATE($D233,'Summary&amp;Assumptions'!$G$32))*$B233+AND(EM$56&lt;'Summary&amp;Assumptions'!$J$31,EM$47&gt;=$FO233,EM$47&lt;=$FP233)*(('Summary&amp;Assumptions'!$H$25*$C233)*(1+'Summary&amp;Assumptions'!$J$29)^(EM$46-1))+AND(EM$56&lt;'Summary&amp;Assumptions'!$J$31,EM$47&gt;=$FQ233,EM$47&lt;=$FR233)*(('Summary&amp;Assumptions'!$H$25*$C233)*(1+'Summary&amp;Assumptions'!$J$29)^(EM$46-1))</f>
        <v>0</v>
      </c>
      <c r="EI233" s="588">
        <f>AND(EN$55&gt;0,SUM($E233:EH233)&lt;'Summary&amp;Assumptions'!$G$32*$B233,$D233&gt;='Summary&amp;Assumptions'!$D$17,EN$47&gt;=$D233,EN$47&lt;=EDATE($D233,'Summary&amp;Assumptions'!$G$32))*$B233+AND(EN$56&lt;'Summary&amp;Assumptions'!$J$31,EN$47&gt;=$FO233,EN$47&lt;=$FP233)*(('Summary&amp;Assumptions'!$H$25*$C233)*(1+'Summary&amp;Assumptions'!$J$29)^(EN$46-1))+AND(EN$56&lt;'Summary&amp;Assumptions'!$J$31,EN$47&gt;=$FQ233,EN$47&lt;=$FR233)*(('Summary&amp;Assumptions'!$H$25*$C233)*(1+'Summary&amp;Assumptions'!$J$29)^(EN$46-1))</f>
        <v>0</v>
      </c>
      <c r="EJ233" s="588">
        <f>AND(EO$55&gt;0,SUM($E233:EI233)&lt;'Summary&amp;Assumptions'!$G$32*$B233,$D233&gt;='Summary&amp;Assumptions'!$D$17,EO$47&gt;=$D233,EO$47&lt;=EDATE($D233,'Summary&amp;Assumptions'!$G$32))*$B233+AND(EO$56&lt;'Summary&amp;Assumptions'!$J$31,EO$47&gt;=$FO233,EO$47&lt;=$FP233)*(('Summary&amp;Assumptions'!$H$25*$C233)*(1+'Summary&amp;Assumptions'!$J$29)^(EO$46-1))+AND(EO$56&lt;'Summary&amp;Assumptions'!$J$31,EO$47&gt;=$FQ233,EO$47&lt;=$FR233)*(('Summary&amp;Assumptions'!$H$25*$C233)*(1+'Summary&amp;Assumptions'!$J$29)^(EO$46-1))</f>
        <v>0</v>
      </c>
      <c r="EK233" s="588">
        <f>AND(EP$55&gt;0,SUM($E233:EJ233)&lt;'Summary&amp;Assumptions'!$G$32*$B233,$D233&gt;='Summary&amp;Assumptions'!$D$17,EP$47&gt;=$D233,EP$47&lt;=EDATE($D233,'Summary&amp;Assumptions'!$G$32))*$B233+AND(EP$56&lt;'Summary&amp;Assumptions'!$J$31,EP$47&gt;=$FO233,EP$47&lt;=$FP233)*(('Summary&amp;Assumptions'!$H$25*$C233)*(1+'Summary&amp;Assumptions'!$J$29)^(EP$46-1))+AND(EP$56&lt;'Summary&amp;Assumptions'!$J$31,EP$47&gt;=$FQ233,EP$47&lt;=$FR233)*(('Summary&amp;Assumptions'!$H$25*$C233)*(1+'Summary&amp;Assumptions'!$J$29)^(EP$46-1))</f>
        <v>0</v>
      </c>
      <c r="EL233" s="588">
        <f>AND(EQ$55&gt;0,SUM($E233:EK233)&lt;'Summary&amp;Assumptions'!$G$32*$B233,$D233&gt;='Summary&amp;Assumptions'!$D$17,EQ$47&gt;=$D233,EQ$47&lt;=EDATE($D233,'Summary&amp;Assumptions'!$G$32))*$B233+AND(EQ$56&lt;'Summary&amp;Assumptions'!$J$31,EQ$47&gt;=$FO233,EQ$47&lt;=$FP233)*(('Summary&amp;Assumptions'!$H$25*$C233)*(1+'Summary&amp;Assumptions'!$J$29)^(EQ$46-1))+AND(EQ$56&lt;'Summary&amp;Assumptions'!$J$31,EQ$47&gt;=$FQ233,EQ$47&lt;=$FR233)*(('Summary&amp;Assumptions'!$H$25*$C233)*(1+'Summary&amp;Assumptions'!$J$29)^(EQ$46-1))</f>
        <v>0</v>
      </c>
      <c r="EM233" s="588">
        <f>AND(ER$55&gt;0,SUM($E233:EL233)&lt;'Summary&amp;Assumptions'!$G$32*$B233,$D233&gt;='Summary&amp;Assumptions'!$D$17,ER$47&gt;=$D233,ER$47&lt;=EDATE($D233,'Summary&amp;Assumptions'!$G$32))*$B233+AND(ER$56&lt;'Summary&amp;Assumptions'!$J$31,ER$47&gt;=$FO233,ER$47&lt;=$FP233)*(('Summary&amp;Assumptions'!$H$25*$C233)*(1+'Summary&amp;Assumptions'!$J$29)^(ER$46-1))+AND(ER$56&lt;'Summary&amp;Assumptions'!$J$31,ER$47&gt;=$FQ233,ER$47&lt;=$FR233)*(('Summary&amp;Assumptions'!$H$25*$C233)*(1+'Summary&amp;Assumptions'!$J$29)^(ER$46-1))</f>
        <v>0</v>
      </c>
      <c r="EN233" s="588">
        <f>AND(ES$55&gt;0,SUM($E233:EM233)&lt;'Summary&amp;Assumptions'!$G$32*$B233,$D233&gt;='Summary&amp;Assumptions'!$D$17,ES$47&gt;=$D233,ES$47&lt;=EDATE($D233,'Summary&amp;Assumptions'!$G$32))*$B233+AND(ES$56&lt;'Summary&amp;Assumptions'!$J$31,ES$47&gt;=$FO233,ES$47&lt;=$FP233)*(('Summary&amp;Assumptions'!$H$25*$C233)*(1+'Summary&amp;Assumptions'!$J$29)^(ES$46-1))+AND(ES$56&lt;'Summary&amp;Assumptions'!$J$31,ES$47&gt;=$FQ233,ES$47&lt;=$FR233)*(('Summary&amp;Assumptions'!$H$25*$C233)*(1+'Summary&amp;Assumptions'!$J$29)^(ES$46-1))</f>
        <v>0</v>
      </c>
      <c r="EO233" s="588">
        <f>AND(ET$55&gt;0,SUM($E233:EN233)&lt;'Summary&amp;Assumptions'!$G$32*$B233,$D233&gt;='Summary&amp;Assumptions'!$D$17,ET$47&gt;=$D233,ET$47&lt;=EDATE($D233,'Summary&amp;Assumptions'!$G$32))*$B233+AND(ET$56&lt;'Summary&amp;Assumptions'!$J$31,ET$47&gt;=$FO233,ET$47&lt;=$FP233)*(('Summary&amp;Assumptions'!$H$25*$C233)*(1+'Summary&amp;Assumptions'!$J$29)^(ET$46-1))+AND(ET$56&lt;'Summary&amp;Assumptions'!$J$31,ET$47&gt;=$FQ233,ET$47&lt;=$FR233)*(('Summary&amp;Assumptions'!$H$25*$C233)*(1+'Summary&amp;Assumptions'!$J$29)^(ET$46-1))</f>
        <v>0</v>
      </c>
      <c r="EP233" s="588">
        <f>AND(EU$55&gt;0,SUM($E233:EO233)&lt;'Summary&amp;Assumptions'!$G$32*$B233,$D233&gt;='Summary&amp;Assumptions'!$D$17,EU$47&gt;=$D233,EU$47&lt;=EDATE($D233,'Summary&amp;Assumptions'!$G$32))*$B233+AND(EU$56&lt;'Summary&amp;Assumptions'!$J$31,EU$47&gt;=$FO233,EU$47&lt;=$FP233)*(('Summary&amp;Assumptions'!$H$25*$C233)*(1+'Summary&amp;Assumptions'!$J$29)^(EU$46-1))+AND(EU$56&lt;'Summary&amp;Assumptions'!$J$31,EU$47&gt;=$FQ233,EU$47&lt;=$FR233)*(('Summary&amp;Assumptions'!$H$25*$C233)*(1+'Summary&amp;Assumptions'!$J$29)^(EU$46-1))</f>
        <v>0</v>
      </c>
      <c r="EQ233" s="588">
        <f>AND(EV$55&gt;0,SUM($E233:EP233)&lt;'Summary&amp;Assumptions'!$G$32*$B233,$D233&gt;='Summary&amp;Assumptions'!$D$17,EV$47&gt;=$D233,EV$47&lt;=EDATE($D233,'Summary&amp;Assumptions'!$G$32))*$B233+AND(EV$56&lt;'Summary&amp;Assumptions'!$J$31,EV$47&gt;=$FO233,EV$47&lt;=$FP233)*(('Summary&amp;Assumptions'!$H$25*$C233)*(1+'Summary&amp;Assumptions'!$J$29)^(EV$46-1))+AND(EV$56&lt;'Summary&amp;Assumptions'!$J$31,EV$47&gt;=$FQ233,EV$47&lt;=$FR233)*(('Summary&amp;Assumptions'!$H$25*$C233)*(1+'Summary&amp;Assumptions'!$J$29)^(EV$46-1))</f>
        <v>0</v>
      </c>
      <c r="ER233" s="588">
        <f>AND(EW$55&gt;0,SUM($E233:EQ233)&lt;'Summary&amp;Assumptions'!$G$32*$B233,$D233&gt;='Summary&amp;Assumptions'!$D$17,EW$47&gt;=$D233,EW$47&lt;=EDATE($D233,'Summary&amp;Assumptions'!$G$32))*$B233+AND(EW$56&lt;'Summary&amp;Assumptions'!$J$31,EW$47&gt;=$FO233,EW$47&lt;=$FP233)*(('Summary&amp;Assumptions'!$H$25*$C233)*(1+'Summary&amp;Assumptions'!$J$29)^(EW$46-1))+AND(EW$56&lt;'Summary&amp;Assumptions'!$J$31,EW$47&gt;=$FQ233,EW$47&lt;=$FR233)*(('Summary&amp;Assumptions'!$H$25*$C233)*(1+'Summary&amp;Assumptions'!$J$29)^(EW$46-1))</f>
        <v>0</v>
      </c>
      <c r="ES233" s="588">
        <f>AND(EX$55&gt;0,SUM($E233:ER233)&lt;'Summary&amp;Assumptions'!$G$32*$B233,$D233&gt;='Summary&amp;Assumptions'!$D$17,EX$47&gt;=$D233,EX$47&lt;=EDATE($D233,'Summary&amp;Assumptions'!$G$32))*$B233+AND(EX$56&lt;'Summary&amp;Assumptions'!$J$31,EX$47&gt;=$FO233,EX$47&lt;=$FP233)*(('Summary&amp;Assumptions'!$H$25*$C233)*(1+'Summary&amp;Assumptions'!$J$29)^(EX$46-1))+AND(EX$56&lt;'Summary&amp;Assumptions'!$J$31,EX$47&gt;=$FQ233,EX$47&lt;=$FR233)*(('Summary&amp;Assumptions'!$H$25*$C233)*(1+'Summary&amp;Assumptions'!$J$29)^(EX$46-1))</f>
        <v>0</v>
      </c>
      <c r="ET233" s="588">
        <f>AND(EY$55&gt;0,SUM($E233:ES233)&lt;'Summary&amp;Assumptions'!$G$32*$B233,$D233&gt;='Summary&amp;Assumptions'!$D$17,EY$47&gt;=$D233,EY$47&lt;=EDATE($D233,'Summary&amp;Assumptions'!$G$32))*$B233+AND(EY$56&lt;'Summary&amp;Assumptions'!$J$31,EY$47&gt;=$FO233,EY$47&lt;=$FP233)*(('Summary&amp;Assumptions'!$H$25*$C233)*(1+'Summary&amp;Assumptions'!$J$29)^(EY$46-1))+AND(EY$56&lt;'Summary&amp;Assumptions'!$J$31,EY$47&gt;=$FQ233,EY$47&lt;=$FR233)*(('Summary&amp;Assumptions'!$H$25*$C233)*(1+'Summary&amp;Assumptions'!$J$29)^(EY$46-1))</f>
        <v>0</v>
      </c>
      <c r="EU233" s="588">
        <f>AND(EZ$55&gt;0,SUM($E233:ET233)&lt;'Summary&amp;Assumptions'!$G$32*$B233,$D233&gt;='Summary&amp;Assumptions'!$D$17,EZ$47&gt;=$D233,EZ$47&lt;=EDATE($D233,'Summary&amp;Assumptions'!$G$32))*$B233+AND(EZ$56&lt;'Summary&amp;Assumptions'!$J$31,EZ$47&gt;=$FO233,EZ$47&lt;=$FP233)*(('Summary&amp;Assumptions'!$H$25*$C233)*(1+'Summary&amp;Assumptions'!$J$29)^(EZ$46-1))+AND(EZ$56&lt;'Summary&amp;Assumptions'!$J$31,EZ$47&gt;=$FQ233,EZ$47&lt;=$FR233)*(('Summary&amp;Assumptions'!$H$25*$C233)*(1+'Summary&amp;Assumptions'!$J$29)^(EZ$46-1))</f>
        <v>0</v>
      </c>
      <c r="EV233" s="588">
        <f>AND(FA$55&gt;0,SUM($E233:EU233)&lt;'Summary&amp;Assumptions'!$G$32*$B233,$D233&gt;='Summary&amp;Assumptions'!$D$17,FA$47&gt;=$D233,FA$47&lt;=EDATE($D233,'Summary&amp;Assumptions'!$G$32))*$B233+AND(FA$56&lt;'Summary&amp;Assumptions'!$J$31,FA$47&gt;=$FO233,FA$47&lt;=$FP233)*(('Summary&amp;Assumptions'!$H$25*$C233)*(1+'Summary&amp;Assumptions'!$J$29)^(FA$46-1))+AND(FA$56&lt;'Summary&amp;Assumptions'!$J$31,FA$47&gt;=$FQ233,FA$47&lt;=$FR233)*(('Summary&amp;Assumptions'!$H$25*$C233)*(1+'Summary&amp;Assumptions'!$J$29)^(FA$46-1))</f>
        <v>0</v>
      </c>
      <c r="EW233" s="588">
        <f>AND(FB$55&gt;0,SUM($E233:EV233)&lt;'Summary&amp;Assumptions'!$G$32*$B233,$D233&gt;='Summary&amp;Assumptions'!$D$17,FB$47&gt;=$D233,FB$47&lt;=EDATE($D233,'Summary&amp;Assumptions'!$G$32))*$B233+AND(FB$56&lt;'Summary&amp;Assumptions'!$J$31,FB$47&gt;=$FO233,FB$47&lt;=$FP233)*(('Summary&amp;Assumptions'!$H$25*$C233)*(1+'Summary&amp;Assumptions'!$J$29)^(FB$46-1))+AND(FB$56&lt;'Summary&amp;Assumptions'!$J$31,FB$47&gt;=$FQ233,FB$47&lt;=$FR233)*(('Summary&amp;Assumptions'!$H$25*$C233)*(1+'Summary&amp;Assumptions'!$J$29)^(FB$46-1))</f>
        <v>0</v>
      </c>
      <c r="EX233" s="588">
        <f>AND(FC$55&gt;0,SUM($E233:EW233)&lt;'Summary&amp;Assumptions'!$G$32*$B233,$D233&gt;='Summary&amp;Assumptions'!$D$17,FC$47&gt;=$D233,FC$47&lt;=EDATE($D233,'Summary&amp;Assumptions'!$G$32))*$B233+AND(FC$56&lt;'Summary&amp;Assumptions'!$J$31,FC$47&gt;=$FO233,FC$47&lt;=$FP233)*(('Summary&amp;Assumptions'!$H$25*$C233)*(1+'Summary&amp;Assumptions'!$J$29)^(FC$46-1))+AND(FC$56&lt;'Summary&amp;Assumptions'!$J$31,FC$47&gt;=$FQ233,FC$47&lt;=$FR233)*(('Summary&amp;Assumptions'!$H$25*$C233)*(1+'Summary&amp;Assumptions'!$J$29)^(FC$46-1))</f>
        <v>0</v>
      </c>
      <c r="EY233" s="588">
        <f>AND(FD$55&gt;0,SUM($E233:EX233)&lt;'Summary&amp;Assumptions'!$G$32*$B233,$D233&gt;='Summary&amp;Assumptions'!$D$17,FD$47&gt;=$D233,FD$47&lt;=EDATE($D233,'Summary&amp;Assumptions'!$G$32))*$B233+AND(FD$56&lt;'Summary&amp;Assumptions'!$J$31,FD$47&gt;=$FO233,FD$47&lt;=$FP233)*(('Summary&amp;Assumptions'!$H$25*$C233)*(1+'Summary&amp;Assumptions'!$J$29)^(FD$46-1))+AND(FD$56&lt;'Summary&amp;Assumptions'!$J$31,FD$47&gt;=$FQ233,FD$47&lt;=$FR233)*(('Summary&amp;Assumptions'!$H$25*$C233)*(1+'Summary&amp;Assumptions'!$J$29)^(FD$46-1))</f>
        <v>0</v>
      </c>
      <c r="EZ233" s="588">
        <f>AND(FE$55&gt;0,SUM($E233:EY233)&lt;'Summary&amp;Assumptions'!$G$32*$B233,$D233&gt;='Summary&amp;Assumptions'!$D$17,FE$47&gt;=$D233,FE$47&lt;=EDATE($D233,'Summary&amp;Assumptions'!$G$32))*$B233+AND(FE$56&lt;'Summary&amp;Assumptions'!$J$31,FE$47&gt;=$FO233,FE$47&lt;=$FP233)*(('Summary&amp;Assumptions'!$H$25*$C233)*(1+'Summary&amp;Assumptions'!$J$29)^(FE$46-1))+AND(FE$56&lt;'Summary&amp;Assumptions'!$J$31,FE$47&gt;=$FQ233,FE$47&lt;=$FR233)*(('Summary&amp;Assumptions'!$H$25*$C233)*(1+'Summary&amp;Assumptions'!$J$29)^(FE$46-1))</f>
        <v>0</v>
      </c>
      <c r="FA233" s="588">
        <f>AND(FF$55&gt;0,SUM($E233:EZ233)&lt;'Summary&amp;Assumptions'!$G$32*$B233,$D233&gt;='Summary&amp;Assumptions'!$D$17,FF$47&gt;=$D233,FF$47&lt;=EDATE($D233,'Summary&amp;Assumptions'!$G$32))*$B233+AND(FF$56&lt;'Summary&amp;Assumptions'!$J$31,FF$47&gt;=$FO233,FF$47&lt;=$FP233)*(('Summary&amp;Assumptions'!$H$25*$C233)*(1+'Summary&amp;Assumptions'!$J$29)^(FF$46-1))+AND(FF$56&lt;'Summary&amp;Assumptions'!$J$31,FF$47&gt;=$FQ233,FF$47&lt;=$FR233)*(('Summary&amp;Assumptions'!$H$25*$C233)*(1+'Summary&amp;Assumptions'!$J$29)^(FF$46-1))</f>
        <v>0</v>
      </c>
      <c r="FB233" s="588">
        <f>AND(FG$55&gt;0,SUM($E233:FA233)&lt;'Summary&amp;Assumptions'!$G$32*$B233,$D233&gt;='Summary&amp;Assumptions'!$D$17,FG$47&gt;=$D233,FG$47&lt;=EDATE($D233,'Summary&amp;Assumptions'!$G$32))*$B233+AND(FG$56&lt;'Summary&amp;Assumptions'!$J$31,FG$47&gt;=$FO233,FG$47&lt;=$FP233)*(('Summary&amp;Assumptions'!$H$25*$C233)*(1+'Summary&amp;Assumptions'!$J$29)^(FG$46-1))+AND(FG$56&lt;'Summary&amp;Assumptions'!$J$31,FG$47&gt;=$FQ233,FG$47&lt;=$FR233)*(('Summary&amp;Assumptions'!$H$25*$C233)*(1+'Summary&amp;Assumptions'!$J$29)^(FG$46-1))</f>
        <v>0</v>
      </c>
      <c r="FC233" s="588">
        <f>AND(FH$55&gt;0,SUM($E233:FB233)&lt;'Summary&amp;Assumptions'!$G$32*$B233,$D233&gt;='Summary&amp;Assumptions'!$D$17,FH$47&gt;=$D233,FH$47&lt;=EDATE($D233,'Summary&amp;Assumptions'!$G$32))*$B233+AND(FH$56&lt;'Summary&amp;Assumptions'!$J$31,FH$47&gt;=$FO233,FH$47&lt;=$FP233)*(('Summary&amp;Assumptions'!$H$25*$C233)*(1+'Summary&amp;Assumptions'!$J$29)^(FH$46-1))+AND(FH$56&lt;'Summary&amp;Assumptions'!$J$31,FH$47&gt;=$FQ233,FH$47&lt;=$FR233)*(('Summary&amp;Assumptions'!$H$25*$C233)*(1+'Summary&amp;Assumptions'!$J$29)^(FH$46-1))</f>
        <v>0</v>
      </c>
      <c r="FD233" s="588">
        <f>AND(FI$55&gt;0,SUM($E233:FC233)&lt;'Summary&amp;Assumptions'!$G$32*$B233,$D233&gt;='Summary&amp;Assumptions'!$D$17,FI$47&gt;=$D233,FI$47&lt;=EDATE($D233,'Summary&amp;Assumptions'!$G$32))*$B233+AND(FI$56&lt;'Summary&amp;Assumptions'!$J$31,FI$47&gt;=$FO233,FI$47&lt;=$FP233)*(('Summary&amp;Assumptions'!$H$25*$C233)*(1+'Summary&amp;Assumptions'!$J$29)^(FI$46-1))+AND(FI$56&lt;'Summary&amp;Assumptions'!$J$31,FI$47&gt;=$FQ233,FI$47&lt;=$FR233)*(('Summary&amp;Assumptions'!$H$25*$C233)*(1+'Summary&amp;Assumptions'!$J$29)^(FI$46-1))</f>
        <v>0</v>
      </c>
      <c r="FE233" s="588">
        <f>AND(FJ$55&gt;0,SUM($E233:FD233)&lt;'Summary&amp;Assumptions'!$G$32*$B233,$D233&gt;='Summary&amp;Assumptions'!$D$17,FJ$47&gt;=$D233,FJ$47&lt;=EDATE($D233,'Summary&amp;Assumptions'!$G$32))*$B233+AND(FJ$56&lt;'Summary&amp;Assumptions'!$J$31,FJ$47&gt;=$FO233,FJ$47&lt;=$FP233)*(('Summary&amp;Assumptions'!$H$25*$C233)*(1+'Summary&amp;Assumptions'!$J$29)^(FJ$46-1))+AND(FJ$56&lt;'Summary&amp;Assumptions'!$J$31,FJ$47&gt;=$FQ233,FJ$47&lt;=$FR233)*(('Summary&amp;Assumptions'!$H$25*$C233)*(1+'Summary&amp;Assumptions'!$J$29)^(FJ$46-1))</f>
        <v>0</v>
      </c>
      <c r="FF233" s="588">
        <f>AND(FK$55&gt;0,SUM($E233:FE233)&lt;'Summary&amp;Assumptions'!$G$32*$B233,$D233&gt;='Summary&amp;Assumptions'!$D$17,FK$47&gt;=$D233,FK$47&lt;=EDATE($D233,'Summary&amp;Assumptions'!$G$32))*$B233+AND(FK$56&lt;'Summary&amp;Assumptions'!$J$31,FK$47&gt;=$FO233,FK$47&lt;=$FP233)*(('Summary&amp;Assumptions'!$H$25*$C233)*(1+'Summary&amp;Assumptions'!$J$29)^(FK$46-1))+AND(FK$56&lt;'Summary&amp;Assumptions'!$J$31,FK$47&gt;=$FQ233,FK$47&lt;=$FR233)*(('Summary&amp;Assumptions'!$H$25*$C233)*(1+'Summary&amp;Assumptions'!$J$29)^(FK$46-1))</f>
        <v>0</v>
      </c>
      <c r="FG233" s="588">
        <f>AND(FL$55&gt;0,SUM($E233:FF233)&lt;'Summary&amp;Assumptions'!$G$32*$B233,$D233&gt;='Summary&amp;Assumptions'!$D$17,FL$47&gt;=$D233,FL$47&lt;=EDATE($D233,'Summary&amp;Assumptions'!$G$32))*$B233+AND(FL$56&lt;'Summary&amp;Assumptions'!$J$31,FL$47&gt;=$FO233,FL$47&lt;=$FP233)*(('Summary&amp;Assumptions'!$H$25*$C233)*(1+'Summary&amp;Assumptions'!$J$29)^(FL$46-1))+AND(FL$56&lt;'Summary&amp;Assumptions'!$J$31,FL$47&gt;=$FQ233,FL$47&lt;=$FR233)*(('Summary&amp;Assumptions'!$H$25*$C233)*(1+'Summary&amp;Assumptions'!$J$29)^(FL$46-1))</f>
        <v>0</v>
      </c>
      <c r="FH233" s="588">
        <f>AND(FM$55&gt;0,SUM($E233:FG233)&lt;'Summary&amp;Assumptions'!$G$32*$B233,$D233&gt;='Summary&amp;Assumptions'!$D$17,FM$47&gt;=$D233,FM$47&lt;=EDATE($D233,'Summary&amp;Assumptions'!$G$32))*$B233+AND(FM$56&lt;'Summary&amp;Assumptions'!$J$31,FM$47&gt;=$FO233,FM$47&lt;=$FP233)*(('Summary&amp;Assumptions'!$H$25*$C233)*(1+'Summary&amp;Assumptions'!$J$29)^(FM$46-1))+AND(FM$56&lt;'Summary&amp;Assumptions'!$J$31,FM$47&gt;=$FQ233,FM$47&lt;=$FR233)*(('Summary&amp;Assumptions'!$H$25*$C233)*(1+'Summary&amp;Assumptions'!$J$29)^(FM$46-1))</f>
        <v>0</v>
      </c>
      <c r="FI233" s="588">
        <f>AND(FN$55&gt;0,SUM($E233:FH233)&lt;'Summary&amp;Assumptions'!$G$32*$B233,$D233&gt;='Summary&amp;Assumptions'!$D$17,FN$47&gt;=$D233,FN$47&lt;=EDATE($D233,'Summary&amp;Assumptions'!$G$32))*$B233+AND(FN$56&lt;'Summary&amp;Assumptions'!$J$31,FN$47&gt;=$FO233,FN$47&lt;=$FP233)*(('Summary&amp;Assumptions'!$H$25*$C233)*(1+'Summary&amp;Assumptions'!$J$29)^(FN$46-1))+AND(FN$56&lt;'Summary&amp;Assumptions'!$J$31,FN$47&gt;=$FQ233,FN$47&lt;=$FR233)*(('Summary&amp;Assumptions'!$H$25*$C233)*(1+'Summary&amp;Assumptions'!$J$29)^(FN$46-1))</f>
        <v>0</v>
      </c>
      <c r="FJ233" s="588">
        <f>AND(FO$55&gt;0,SUM($E233:FI233)&lt;'Summary&amp;Assumptions'!$G$32*$B233,$D233&gt;='Summary&amp;Assumptions'!$D$17,FO$47&gt;=$D233,FO$47&lt;=EDATE($D233,'Summary&amp;Assumptions'!$G$32))*$B233+AND(FO$56&lt;'Summary&amp;Assumptions'!$J$31,FO$47&gt;=$FO233,FO$47&lt;=$FP233)*(('Summary&amp;Assumptions'!$H$25*$C233)*(1+'Summary&amp;Assumptions'!$J$29)^(FO$46-1))+AND(FO$56&lt;'Summary&amp;Assumptions'!$J$31,FO$47&gt;=$FQ233,FO$47&lt;=$FR233)*(('Summary&amp;Assumptions'!$H$25*$C233)*(1+'Summary&amp;Assumptions'!$J$29)^(FO$46-1))</f>
        <v>0</v>
      </c>
      <c r="FK233" s="588">
        <f>AND(FP$55&gt;0,SUM($E233:FJ233)&lt;'Summary&amp;Assumptions'!$G$32*$B233,$D233&gt;='Summary&amp;Assumptions'!$D$17,FP$47&gt;=$D233,FP$47&lt;=EDATE($D233,'Summary&amp;Assumptions'!$G$32))*$B233+AND(FP$56&lt;'Summary&amp;Assumptions'!$J$31,FP$47&gt;=$FO233,FP$47&lt;=$FP233)*(('Summary&amp;Assumptions'!$H$25*$C233)*(1+'Summary&amp;Assumptions'!$J$29)^(FP$46-1))+AND(FP$56&lt;'Summary&amp;Assumptions'!$J$31,FP$47&gt;=$FQ233,FP$47&lt;=$FR233)*(('Summary&amp;Assumptions'!$H$25*$C233)*(1+'Summary&amp;Assumptions'!$J$29)^(FP$46-1))</f>
        <v>0</v>
      </c>
      <c r="FL233" s="588">
        <f>AND(FQ$55&gt;0,SUM($E233:FK233)&lt;'Summary&amp;Assumptions'!$G$32*$B233,$D233&gt;='Summary&amp;Assumptions'!$D$17,FQ$47&gt;=$D233,FQ$47&lt;=EDATE($D233,'Summary&amp;Assumptions'!$G$32))*$B233+AND(FQ$56&lt;'Summary&amp;Assumptions'!$J$31,FQ$47&gt;=$FO233,FQ$47&lt;=$FP233)*(('Summary&amp;Assumptions'!$H$25*$C233)*(1+'Summary&amp;Assumptions'!$J$29)^(FQ$46-1))+AND(FQ$56&lt;'Summary&amp;Assumptions'!$J$31,FQ$47&gt;=$FQ233,FQ$47&lt;=$FR233)*(('Summary&amp;Assumptions'!$H$25*$C233)*(1+'Summary&amp;Assumptions'!$J$29)^(FQ$46-1))</f>
        <v>0</v>
      </c>
      <c r="FM233" s="577"/>
      <c r="FN233" s="577"/>
      <c r="FO233" s="576">
        <f>EDATE(D233,'Summary&amp;Assumptions'!$G$34)</f>
        <v>47880</v>
      </c>
      <c r="FP233" s="576">
        <f>EDATE(FO233,'Summary&amp;Assumptions'!$G$33-1)</f>
        <v>47908</v>
      </c>
      <c r="FQ233" s="576">
        <f>EDATE(FO233,'Summary&amp;Assumptions'!$G$34)</f>
        <v>48245</v>
      </c>
      <c r="FR233" s="576">
        <f>EDATE(FQ233,'Summary&amp;Assumptions'!$G$33-1)</f>
        <v>48274</v>
      </c>
    </row>
    <row r="234" spans="2:174" hidden="1" x14ac:dyDescent="0.2">
      <c r="B234" s="588">
        <v>0</v>
      </c>
      <c r="C234" s="193">
        <v>0</v>
      </c>
      <c r="D234" s="589">
        <v>47543</v>
      </c>
      <c r="F234" s="588">
        <f>AND(K$55&gt;0,SUM($E234:E234)&lt;'Summary&amp;Assumptions'!$G$32*$B234,$D234&gt;='Summary&amp;Assumptions'!$D$17,K$47&gt;=$D234,K$47&lt;=EDATE($D234,'Summary&amp;Assumptions'!$G$32))*$B234+AND(K$56&lt;'Summary&amp;Assumptions'!$J$31,K$47&gt;=$FO234,K$47&lt;=$FP234)*(('Summary&amp;Assumptions'!$H$25*$C234)*(1+'Summary&amp;Assumptions'!$J$29)^(K$46-1))+AND(K$56&lt;'Summary&amp;Assumptions'!$J$31,K$47&gt;=$FQ234,K$47&lt;=$FR234)*(('Summary&amp;Assumptions'!$H$25*$C234)*(1+'Summary&amp;Assumptions'!$J$29)^(K$46-1))</f>
        <v>0</v>
      </c>
      <c r="G234" s="588">
        <f>AND(L$55&gt;0,SUM($E234:F234)&lt;'Summary&amp;Assumptions'!$G$32*$B234,$D234&gt;='Summary&amp;Assumptions'!$D$17,L$47&gt;=$D234,L$47&lt;=EDATE($D234,'Summary&amp;Assumptions'!$G$32))*$B234+AND(L$56&lt;'Summary&amp;Assumptions'!$J$31,L$47&gt;=$FO234,L$47&lt;=$FP234)*(('Summary&amp;Assumptions'!$H$25*$C234)*(1+'Summary&amp;Assumptions'!$J$29)^(L$46-1))+AND(L$56&lt;'Summary&amp;Assumptions'!$J$31,L$47&gt;=$FQ234,L$47&lt;=$FR234)*(('Summary&amp;Assumptions'!$H$25*$C234)*(1+'Summary&amp;Assumptions'!$J$29)^(L$46-1))</f>
        <v>0</v>
      </c>
      <c r="H234" s="588">
        <f>AND(M$55&gt;0,SUM($E234:G234)&lt;'Summary&amp;Assumptions'!$G$32*$B234,$D234&gt;='Summary&amp;Assumptions'!$D$17,M$47&gt;=$D234,M$47&lt;=EDATE($D234,'Summary&amp;Assumptions'!$G$32))*$B234+AND(M$56&lt;'Summary&amp;Assumptions'!$J$31,M$47&gt;=$FO234,M$47&lt;=$FP234)*(('Summary&amp;Assumptions'!$H$25*$C234)*(1+'Summary&amp;Assumptions'!$J$29)^(M$46-1))+AND(M$56&lt;'Summary&amp;Assumptions'!$J$31,M$47&gt;=$FQ234,M$47&lt;=$FR234)*(('Summary&amp;Assumptions'!$H$25*$C234)*(1+'Summary&amp;Assumptions'!$J$29)^(M$46-1))</f>
        <v>0</v>
      </c>
      <c r="I234" s="588">
        <f>AND(N$55&gt;0,SUM($E234:H234)&lt;'Summary&amp;Assumptions'!$G$32*$B234,$D234&gt;='Summary&amp;Assumptions'!$D$17,N$47&gt;=$D234,N$47&lt;=EDATE($D234,'Summary&amp;Assumptions'!$G$32))*$B234+AND(N$56&lt;'Summary&amp;Assumptions'!$J$31,N$47&gt;=$FO234,N$47&lt;=$FP234)*(('Summary&amp;Assumptions'!$H$25*$C234)*(1+'Summary&amp;Assumptions'!$J$29)^(N$46-1))+AND(N$56&lt;'Summary&amp;Assumptions'!$J$31,N$47&gt;=$FQ234,N$47&lt;=$FR234)*(('Summary&amp;Assumptions'!$H$25*$C234)*(1+'Summary&amp;Assumptions'!$J$29)^(N$46-1))</f>
        <v>0</v>
      </c>
      <c r="J234" s="588">
        <f>AND(O$55&gt;0,SUM($E234:I234)&lt;'Summary&amp;Assumptions'!$G$32*$B234,$D234&gt;='Summary&amp;Assumptions'!$D$17,O$47&gt;=$D234,O$47&lt;=EDATE($D234,'Summary&amp;Assumptions'!$G$32))*$B234+AND(O$56&lt;'Summary&amp;Assumptions'!$J$31,O$47&gt;=$FO234,O$47&lt;=$FP234)*(('Summary&amp;Assumptions'!$H$25*$C234)*(1+'Summary&amp;Assumptions'!$J$29)^(O$46-1))+AND(O$56&lt;'Summary&amp;Assumptions'!$J$31,O$47&gt;=$FQ234,O$47&lt;=$FR234)*(('Summary&amp;Assumptions'!$H$25*$C234)*(1+'Summary&amp;Assumptions'!$J$29)^(O$46-1))</f>
        <v>0</v>
      </c>
      <c r="K234" s="588">
        <f>AND(P$55&gt;0,SUM($E234:J234)&lt;'Summary&amp;Assumptions'!$G$32*$B234,$D234&gt;='Summary&amp;Assumptions'!$D$17,P$47&gt;=$D234,P$47&lt;=EDATE($D234,'Summary&amp;Assumptions'!$G$32))*$B234+AND(P$56&lt;'Summary&amp;Assumptions'!$J$31,P$47&gt;=$FO234,P$47&lt;=$FP234)*(('Summary&amp;Assumptions'!$H$25*$C234)*(1+'Summary&amp;Assumptions'!$J$29)^(P$46-1))+AND(P$56&lt;'Summary&amp;Assumptions'!$J$31,P$47&gt;=$FQ234,P$47&lt;=$FR234)*(('Summary&amp;Assumptions'!$H$25*$C234)*(1+'Summary&amp;Assumptions'!$J$29)^(P$46-1))</f>
        <v>0</v>
      </c>
      <c r="L234" s="588">
        <f>AND(Q$55&gt;0,SUM($E234:K234)&lt;'Summary&amp;Assumptions'!$G$32*$B234,$D234&gt;='Summary&amp;Assumptions'!$D$17,Q$47&gt;=$D234,Q$47&lt;=EDATE($D234,'Summary&amp;Assumptions'!$G$32))*$B234+AND(Q$56&lt;'Summary&amp;Assumptions'!$J$31,Q$47&gt;=$FO234,Q$47&lt;=$FP234)*(('Summary&amp;Assumptions'!$H$25*$C234)*(1+'Summary&amp;Assumptions'!$J$29)^(Q$46-1))+AND(Q$56&lt;'Summary&amp;Assumptions'!$J$31,Q$47&gt;=$FQ234,Q$47&lt;=$FR234)*(('Summary&amp;Assumptions'!$H$25*$C234)*(1+'Summary&amp;Assumptions'!$J$29)^(Q$46-1))</f>
        <v>0</v>
      </c>
      <c r="M234" s="588">
        <f>AND(R$55&gt;0,SUM($E234:L234)&lt;'Summary&amp;Assumptions'!$G$32*$B234,$D234&gt;='Summary&amp;Assumptions'!$D$17,R$47&gt;=$D234,R$47&lt;=EDATE($D234,'Summary&amp;Assumptions'!$G$32))*$B234+AND(R$56&lt;'Summary&amp;Assumptions'!$J$31,R$47&gt;=$FO234,R$47&lt;=$FP234)*(('Summary&amp;Assumptions'!$H$25*$C234)*(1+'Summary&amp;Assumptions'!$J$29)^(R$46-1))+AND(R$56&lt;'Summary&amp;Assumptions'!$J$31,R$47&gt;=$FQ234,R$47&lt;=$FR234)*(('Summary&amp;Assumptions'!$H$25*$C234)*(1+'Summary&amp;Assumptions'!$J$29)^(R$46-1))</f>
        <v>0</v>
      </c>
      <c r="N234" s="588">
        <f>AND(S$55&gt;0,SUM($E234:M234)&lt;'Summary&amp;Assumptions'!$G$32*$B234,$D234&gt;='Summary&amp;Assumptions'!$D$17,S$47&gt;=$D234,S$47&lt;=EDATE($D234,'Summary&amp;Assumptions'!$G$32))*$B234+AND(S$56&lt;'Summary&amp;Assumptions'!$J$31,S$47&gt;=$FO234,S$47&lt;=$FP234)*(('Summary&amp;Assumptions'!$H$25*$C234)*(1+'Summary&amp;Assumptions'!$J$29)^(S$46-1))+AND(S$56&lt;'Summary&amp;Assumptions'!$J$31,S$47&gt;=$FQ234,S$47&lt;=$FR234)*(('Summary&amp;Assumptions'!$H$25*$C234)*(1+'Summary&amp;Assumptions'!$J$29)^(S$46-1))</f>
        <v>0</v>
      </c>
      <c r="O234" s="588">
        <f>AND(T$55&gt;0,SUM($E234:N234)&lt;'Summary&amp;Assumptions'!$G$32*$B234,$D234&gt;='Summary&amp;Assumptions'!$D$17,T$47&gt;=$D234,T$47&lt;=EDATE($D234,'Summary&amp;Assumptions'!$G$32))*$B234+AND(T$56&lt;'Summary&amp;Assumptions'!$J$31,T$47&gt;=$FO234,T$47&lt;=$FP234)*(('Summary&amp;Assumptions'!$H$25*$C234)*(1+'Summary&amp;Assumptions'!$J$29)^(T$46-1))+AND(T$56&lt;'Summary&amp;Assumptions'!$J$31,T$47&gt;=$FQ234,T$47&lt;=$FR234)*(('Summary&amp;Assumptions'!$H$25*$C234)*(1+'Summary&amp;Assumptions'!$J$29)^(T$46-1))</f>
        <v>0</v>
      </c>
      <c r="P234" s="588">
        <f>AND(U$55&gt;0,SUM($E234:O234)&lt;'Summary&amp;Assumptions'!$G$32*$B234,$D234&gt;='Summary&amp;Assumptions'!$D$17,U$47&gt;=$D234,U$47&lt;=EDATE($D234,'Summary&amp;Assumptions'!$G$32))*$B234+AND(U$56&lt;'Summary&amp;Assumptions'!$J$31,U$47&gt;=$FO234,U$47&lt;=$FP234)*(('Summary&amp;Assumptions'!$H$25*$C234)*(1+'Summary&amp;Assumptions'!$J$29)^(U$46-1))+AND(U$56&lt;'Summary&amp;Assumptions'!$J$31,U$47&gt;=$FQ234,U$47&lt;=$FR234)*(('Summary&amp;Assumptions'!$H$25*$C234)*(1+'Summary&amp;Assumptions'!$J$29)^(U$46-1))</f>
        <v>0</v>
      </c>
      <c r="Q234" s="588">
        <f>AND(V$55&gt;0,SUM($E234:P234)&lt;'Summary&amp;Assumptions'!$G$32*$B234,$D234&gt;='Summary&amp;Assumptions'!$D$17,V$47&gt;=$D234,V$47&lt;=EDATE($D234,'Summary&amp;Assumptions'!$G$32))*$B234+AND(V$56&lt;'Summary&amp;Assumptions'!$J$31,V$47&gt;=$FO234,V$47&lt;=$FP234)*(('Summary&amp;Assumptions'!$H$25*$C234)*(1+'Summary&amp;Assumptions'!$J$29)^(V$46-1))+AND(V$56&lt;'Summary&amp;Assumptions'!$J$31,V$47&gt;=$FQ234,V$47&lt;=$FR234)*(('Summary&amp;Assumptions'!$H$25*$C234)*(1+'Summary&amp;Assumptions'!$J$29)^(V$46-1))</f>
        <v>0</v>
      </c>
      <c r="R234" s="588">
        <f>AND(W$55&gt;0,SUM($E234:Q234)&lt;'Summary&amp;Assumptions'!$G$32*$B234,$D234&gt;='Summary&amp;Assumptions'!$D$17,W$47&gt;=$D234,W$47&lt;=EDATE($D234,'Summary&amp;Assumptions'!$G$32))*$B234+AND(W$56&lt;'Summary&amp;Assumptions'!$J$31,W$47&gt;=$FO234,W$47&lt;=$FP234)*(('Summary&amp;Assumptions'!$H$25*$C234)*(1+'Summary&amp;Assumptions'!$J$29)^(W$46-1))+AND(W$56&lt;'Summary&amp;Assumptions'!$J$31,W$47&gt;=$FQ234,W$47&lt;=$FR234)*(('Summary&amp;Assumptions'!$H$25*$C234)*(1+'Summary&amp;Assumptions'!$J$29)^(W$46-1))</f>
        <v>0</v>
      </c>
      <c r="S234" s="588">
        <f>AND(X$55&gt;0,SUM($E234:R234)&lt;'Summary&amp;Assumptions'!$G$32*$B234,$D234&gt;='Summary&amp;Assumptions'!$D$17,X$47&gt;=$D234,X$47&lt;=EDATE($D234,'Summary&amp;Assumptions'!$G$32))*$B234+AND(X$56&lt;'Summary&amp;Assumptions'!$J$31,X$47&gt;=$FO234,X$47&lt;=$FP234)*(('Summary&amp;Assumptions'!$H$25*$C234)*(1+'Summary&amp;Assumptions'!$J$29)^(X$46-1))+AND(X$56&lt;'Summary&amp;Assumptions'!$J$31,X$47&gt;=$FQ234,X$47&lt;=$FR234)*(('Summary&amp;Assumptions'!$H$25*$C234)*(1+'Summary&amp;Assumptions'!$J$29)^(X$46-1))</f>
        <v>0</v>
      </c>
      <c r="T234" s="588">
        <f>AND(Y$55&gt;0,SUM($E234:S234)&lt;'Summary&amp;Assumptions'!$G$32*$B234,$D234&gt;='Summary&amp;Assumptions'!$D$17,Y$47&gt;=$D234,Y$47&lt;=EDATE($D234,'Summary&amp;Assumptions'!$G$32))*$B234+AND(Y$56&lt;'Summary&amp;Assumptions'!$J$31,Y$47&gt;=$FO234,Y$47&lt;=$FP234)*(('Summary&amp;Assumptions'!$H$25*$C234)*(1+'Summary&amp;Assumptions'!$J$29)^(Y$46-1))+AND(Y$56&lt;'Summary&amp;Assumptions'!$J$31,Y$47&gt;=$FQ234,Y$47&lt;=$FR234)*(('Summary&amp;Assumptions'!$H$25*$C234)*(1+'Summary&amp;Assumptions'!$J$29)^(Y$46-1))</f>
        <v>0</v>
      </c>
      <c r="U234" s="588">
        <f>AND(Z$55&gt;0,SUM($E234:T234)&lt;'Summary&amp;Assumptions'!$G$32*$B234,$D234&gt;='Summary&amp;Assumptions'!$D$17,Z$47&gt;=$D234,Z$47&lt;=EDATE($D234,'Summary&amp;Assumptions'!$G$32))*$B234+AND(Z$56&lt;'Summary&amp;Assumptions'!$J$31,Z$47&gt;=$FO234,Z$47&lt;=$FP234)*(('Summary&amp;Assumptions'!$H$25*$C234)*(1+'Summary&amp;Assumptions'!$J$29)^(Z$46-1))+AND(Z$56&lt;'Summary&amp;Assumptions'!$J$31,Z$47&gt;=$FQ234,Z$47&lt;=$FR234)*(('Summary&amp;Assumptions'!$H$25*$C234)*(1+'Summary&amp;Assumptions'!$J$29)^(Z$46-1))</f>
        <v>0</v>
      </c>
      <c r="V234" s="588">
        <f>AND(AA$55&gt;0,SUM($E234:U234)&lt;'Summary&amp;Assumptions'!$G$32*$B234,$D234&gt;='Summary&amp;Assumptions'!$D$17,AA$47&gt;=$D234,AA$47&lt;=EDATE($D234,'Summary&amp;Assumptions'!$G$32))*$B234+AND(AA$56&lt;'Summary&amp;Assumptions'!$J$31,AA$47&gt;=$FO234,AA$47&lt;=$FP234)*(('Summary&amp;Assumptions'!$H$25*$C234)*(1+'Summary&amp;Assumptions'!$J$29)^(AA$46-1))+AND(AA$56&lt;'Summary&amp;Assumptions'!$J$31,AA$47&gt;=$FQ234,AA$47&lt;=$FR234)*(('Summary&amp;Assumptions'!$H$25*$C234)*(1+'Summary&amp;Assumptions'!$J$29)^(AA$46-1))</f>
        <v>0</v>
      </c>
      <c r="W234" s="588">
        <f>AND(AB$55&gt;0,SUM($E234:V234)&lt;'Summary&amp;Assumptions'!$G$32*$B234,$D234&gt;='Summary&amp;Assumptions'!$D$17,AB$47&gt;=$D234,AB$47&lt;=EDATE($D234,'Summary&amp;Assumptions'!$G$32))*$B234+AND(AB$56&lt;'Summary&amp;Assumptions'!$J$31,AB$47&gt;=$FO234,AB$47&lt;=$FP234)*(('Summary&amp;Assumptions'!$H$25*$C234)*(1+'Summary&amp;Assumptions'!$J$29)^(AB$46-1))+AND(AB$56&lt;'Summary&amp;Assumptions'!$J$31,AB$47&gt;=$FQ234,AB$47&lt;=$FR234)*(('Summary&amp;Assumptions'!$H$25*$C234)*(1+'Summary&amp;Assumptions'!$J$29)^(AB$46-1))</f>
        <v>0</v>
      </c>
      <c r="X234" s="588">
        <f>AND(AC$55&gt;0,SUM($E234:W234)&lt;'Summary&amp;Assumptions'!$G$32*$B234,$D234&gt;='Summary&amp;Assumptions'!$D$17,AC$47&gt;=$D234,AC$47&lt;=EDATE($D234,'Summary&amp;Assumptions'!$G$32))*$B234+AND(AC$56&lt;'Summary&amp;Assumptions'!$J$31,AC$47&gt;=$FO234,AC$47&lt;=$FP234)*(('Summary&amp;Assumptions'!$H$25*$C234)*(1+'Summary&amp;Assumptions'!$J$29)^(AC$46-1))+AND(AC$56&lt;'Summary&amp;Assumptions'!$J$31,AC$47&gt;=$FQ234,AC$47&lt;=$FR234)*(('Summary&amp;Assumptions'!$H$25*$C234)*(1+'Summary&amp;Assumptions'!$J$29)^(AC$46-1))</f>
        <v>0</v>
      </c>
      <c r="Y234" s="588">
        <f>AND(AD$55&gt;0,SUM($E234:X234)&lt;'Summary&amp;Assumptions'!$G$32*$B234,$D234&gt;='Summary&amp;Assumptions'!$D$17,AD$47&gt;=$D234,AD$47&lt;=EDATE($D234,'Summary&amp;Assumptions'!$G$32))*$B234+AND(AD$56&lt;'Summary&amp;Assumptions'!$J$31,AD$47&gt;=$FO234,AD$47&lt;=$FP234)*(('Summary&amp;Assumptions'!$H$25*$C234)*(1+'Summary&amp;Assumptions'!$J$29)^(AD$46-1))+AND(AD$56&lt;'Summary&amp;Assumptions'!$J$31,AD$47&gt;=$FQ234,AD$47&lt;=$FR234)*(('Summary&amp;Assumptions'!$H$25*$C234)*(1+'Summary&amp;Assumptions'!$J$29)^(AD$46-1))</f>
        <v>0</v>
      </c>
      <c r="Z234" s="588">
        <f>AND(AE$55&gt;0,SUM($E234:Y234)&lt;'Summary&amp;Assumptions'!$G$32*$B234,$D234&gt;='Summary&amp;Assumptions'!$D$17,AE$47&gt;=$D234,AE$47&lt;=EDATE($D234,'Summary&amp;Assumptions'!$G$32))*$B234+AND(AE$56&lt;'Summary&amp;Assumptions'!$J$31,AE$47&gt;=$FO234,AE$47&lt;=$FP234)*(('Summary&amp;Assumptions'!$H$25*$C234)*(1+'Summary&amp;Assumptions'!$J$29)^(AE$46-1))+AND(AE$56&lt;'Summary&amp;Assumptions'!$J$31,AE$47&gt;=$FQ234,AE$47&lt;=$FR234)*(('Summary&amp;Assumptions'!$H$25*$C234)*(1+'Summary&amp;Assumptions'!$J$29)^(AE$46-1))</f>
        <v>0</v>
      </c>
      <c r="AA234" s="588">
        <f>AND(AF$55&gt;0,SUM($E234:Z234)&lt;'Summary&amp;Assumptions'!$G$32*$B234,$D234&gt;='Summary&amp;Assumptions'!$D$17,AF$47&gt;=$D234,AF$47&lt;=EDATE($D234,'Summary&amp;Assumptions'!$G$32))*$B234+AND(AF$56&lt;'Summary&amp;Assumptions'!$J$31,AF$47&gt;=$FO234,AF$47&lt;=$FP234)*(('Summary&amp;Assumptions'!$H$25*$C234)*(1+'Summary&amp;Assumptions'!$J$29)^(AF$46-1))+AND(AF$56&lt;'Summary&amp;Assumptions'!$J$31,AF$47&gt;=$FQ234,AF$47&lt;=$FR234)*(('Summary&amp;Assumptions'!$H$25*$C234)*(1+'Summary&amp;Assumptions'!$J$29)^(AF$46-1))</f>
        <v>0</v>
      </c>
      <c r="AB234" s="588">
        <f>AND(AG$55&gt;0,SUM($E234:AA234)&lt;'Summary&amp;Assumptions'!$G$32*$B234,$D234&gt;='Summary&amp;Assumptions'!$D$17,AG$47&gt;=$D234,AG$47&lt;=EDATE($D234,'Summary&amp;Assumptions'!$G$32))*$B234+AND(AG$56&lt;'Summary&amp;Assumptions'!$J$31,AG$47&gt;=$FO234,AG$47&lt;=$FP234)*(('Summary&amp;Assumptions'!$H$25*$C234)*(1+'Summary&amp;Assumptions'!$J$29)^(AG$46-1))+AND(AG$56&lt;'Summary&amp;Assumptions'!$J$31,AG$47&gt;=$FQ234,AG$47&lt;=$FR234)*(('Summary&amp;Assumptions'!$H$25*$C234)*(1+'Summary&amp;Assumptions'!$J$29)^(AG$46-1))</f>
        <v>0</v>
      </c>
      <c r="AC234" s="588">
        <f>AND(AH$55&gt;0,SUM($E234:AB234)&lt;'Summary&amp;Assumptions'!$G$32*$B234,$D234&gt;='Summary&amp;Assumptions'!$D$17,AH$47&gt;=$D234,AH$47&lt;=EDATE($D234,'Summary&amp;Assumptions'!$G$32))*$B234+AND(AH$56&lt;'Summary&amp;Assumptions'!$J$31,AH$47&gt;=$FO234,AH$47&lt;=$FP234)*(('Summary&amp;Assumptions'!$H$25*$C234)*(1+'Summary&amp;Assumptions'!$J$29)^(AH$46-1))+AND(AH$56&lt;'Summary&amp;Assumptions'!$J$31,AH$47&gt;=$FQ234,AH$47&lt;=$FR234)*(('Summary&amp;Assumptions'!$H$25*$C234)*(1+'Summary&amp;Assumptions'!$J$29)^(AH$46-1))</f>
        <v>0</v>
      </c>
      <c r="AD234" s="588">
        <f>AND(AI$55&gt;0,SUM($E234:AC234)&lt;'Summary&amp;Assumptions'!$G$32*$B234,$D234&gt;='Summary&amp;Assumptions'!$D$17,AI$47&gt;=$D234,AI$47&lt;=EDATE($D234,'Summary&amp;Assumptions'!$G$32))*$B234+AND(AI$56&lt;'Summary&amp;Assumptions'!$J$31,AI$47&gt;=$FO234,AI$47&lt;=$FP234)*(('Summary&amp;Assumptions'!$H$25*$C234)*(1+'Summary&amp;Assumptions'!$J$29)^(AI$46-1))+AND(AI$56&lt;'Summary&amp;Assumptions'!$J$31,AI$47&gt;=$FQ234,AI$47&lt;=$FR234)*(('Summary&amp;Assumptions'!$H$25*$C234)*(1+'Summary&amp;Assumptions'!$J$29)^(AI$46-1))</f>
        <v>0</v>
      </c>
      <c r="AE234" s="588">
        <f>AND(AJ$55&gt;0,SUM($E234:AD234)&lt;'Summary&amp;Assumptions'!$G$32*$B234,$D234&gt;='Summary&amp;Assumptions'!$D$17,AJ$47&gt;=$D234,AJ$47&lt;=EDATE($D234,'Summary&amp;Assumptions'!$G$32))*$B234+AND(AJ$56&lt;'Summary&amp;Assumptions'!$J$31,AJ$47&gt;=$FO234,AJ$47&lt;=$FP234)*(('Summary&amp;Assumptions'!$H$25*$C234)*(1+'Summary&amp;Assumptions'!$J$29)^(AJ$46-1))+AND(AJ$56&lt;'Summary&amp;Assumptions'!$J$31,AJ$47&gt;=$FQ234,AJ$47&lt;=$FR234)*(('Summary&amp;Assumptions'!$H$25*$C234)*(1+'Summary&amp;Assumptions'!$J$29)^(AJ$46-1))</f>
        <v>0</v>
      </c>
      <c r="AF234" s="588">
        <f>AND(AK$55&gt;0,SUM($E234:AE234)&lt;'Summary&amp;Assumptions'!$G$32*$B234,$D234&gt;='Summary&amp;Assumptions'!$D$17,AK$47&gt;=$D234,AK$47&lt;=EDATE($D234,'Summary&amp;Assumptions'!$G$32))*$B234+AND(AK$56&lt;'Summary&amp;Assumptions'!$J$31,AK$47&gt;=$FO234,AK$47&lt;=$FP234)*(('Summary&amp;Assumptions'!$H$25*$C234)*(1+'Summary&amp;Assumptions'!$J$29)^(AK$46-1))+AND(AK$56&lt;'Summary&amp;Assumptions'!$J$31,AK$47&gt;=$FQ234,AK$47&lt;=$FR234)*(('Summary&amp;Assumptions'!$H$25*$C234)*(1+'Summary&amp;Assumptions'!$J$29)^(AK$46-1))</f>
        <v>0</v>
      </c>
      <c r="AG234" s="588">
        <f>AND(AL$55&gt;0,SUM($E234:AF234)&lt;'Summary&amp;Assumptions'!$G$32*$B234,$D234&gt;='Summary&amp;Assumptions'!$D$17,AL$47&gt;=$D234,AL$47&lt;=EDATE($D234,'Summary&amp;Assumptions'!$G$32))*$B234+AND(AL$56&lt;'Summary&amp;Assumptions'!$J$31,AL$47&gt;=$FO234,AL$47&lt;=$FP234)*(('Summary&amp;Assumptions'!$H$25*$C234)*(1+'Summary&amp;Assumptions'!$J$29)^(AL$46-1))+AND(AL$56&lt;'Summary&amp;Assumptions'!$J$31,AL$47&gt;=$FQ234,AL$47&lt;=$FR234)*(('Summary&amp;Assumptions'!$H$25*$C234)*(1+'Summary&amp;Assumptions'!$J$29)^(AL$46-1))</f>
        <v>0</v>
      </c>
      <c r="AH234" s="588">
        <f>AND(AM$55&gt;0,SUM($E234:AG234)&lt;'Summary&amp;Assumptions'!$G$32*$B234,$D234&gt;='Summary&amp;Assumptions'!$D$17,AM$47&gt;=$D234,AM$47&lt;=EDATE($D234,'Summary&amp;Assumptions'!$G$32))*$B234+AND(AM$56&lt;'Summary&amp;Assumptions'!$J$31,AM$47&gt;=$FO234,AM$47&lt;=$FP234)*(('Summary&amp;Assumptions'!$H$25*$C234)*(1+'Summary&amp;Assumptions'!$J$29)^(AM$46-1))+AND(AM$56&lt;'Summary&amp;Assumptions'!$J$31,AM$47&gt;=$FQ234,AM$47&lt;=$FR234)*(('Summary&amp;Assumptions'!$H$25*$C234)*(1+'Summary&amp;Assumptions'!$J$29)^(AM$46-1))</f>
        <v>0</v>
      </c>
      <c r="AI234" s="588">
        <f>AND(AN$55&gt;0,SUM($E234:AH234)&lt;'Summary&amp;Assumptions'!$G$32*$B234,$D234&gt;='Summary&amp;Assumptions'!$D$17,AN$47&gt;=$D234,AN$47&lt;=EDATE($D234,'Summary&amp;Assumptions'!$G$32))*$B234+AND(AN$56&lt;'Summary&amp;Assumptions'!$J$31,AN$47&gt;=$FO234,AN$47&lt;=$FP234)*(('Summary&amp;Assumptions'!$H$25*$C234)*(1+'Summary&amp;Assumptions'!$J$29)^(AN$46-1))+AND(AN$56&lt;'Summary&amp;Assumptions'!$J$31,AN$47&gt;=$FQ234,AN$47&lt;=$FR234)*(('Summary&amp;Assumptions'!$H$25*$C234)*(1+'Summary&amp;Assumptions'!$J$29)^(AN$46-1))</f>
        <v>0</v>
      </c>
      <c r="AJ234" s="588">
        <f>AND(AO$55&gt;0,SUM($E234:AI234)&lt;'Summary&amp;Assumptions'!$G$32*$B234,$D234&gt;='Summary&amp;Assumptions'!$D$17,AO$47&gt;=$D234,AO$47&lt;=EDATE($D234,'Summary&amp;Assumptions'!$G$32))*$B234+AND(AO$56&lt;'Summary&amp;Assumptions'!$J$31,AO$47&gt;=$FO234,AO$47&lt;=$FP234)*(('Summary&amp;Assumptions'!$H$25*$C234)*(1+'Summary&amp;Assumptions'!$J$29)^(AO$46-1))+AND(AO$56&lt;'Summary&amp;Assumptions'!$J$31,AO$47&gt;=$FQ234,AO$47&lt;=$FR234)*(('Summary&amp;Assumptions'!$H$25*$C234)*(1+'Summary&amp;Assumptions'!$J$29)^(AO$46-1))</f>
        <v>0</v>
      </c>
      <c r="AK234" s="588">
        <f>AND(AP$55&gt;0,SUM($E234:AJ234)&lt;'Summary&amp;Assumptions'!$G$32*$B234,$D234&gt;='Summary&amp;Assumptions'!$D$17,AP$47&gt;=$D234,AP$47&lt;=EDATE($D234,'Summary&amp;Assumptions'!$G$32))*$B234+AND(AP$56&lt;'Summary&amp;Assumptions'!$J$31,AP$47&gt;=$FO234,AP$47&lt;=$FP234)*(('Summary&amp;Assumptions'!$H$25*$C234)*(1+'Summary&amp;Assumptions'!$J$29)^(AP$46-1))+AND(AP$56&lt;'Summary&amp;Assumptions'!$J$31,AP$47&gt;=$FQ234,AP$47&lt;=$FR234)*(('Summary&amp;Assumptions'!$H$25*$C234)*(1+'Summary&amp;Assumptions'!$J$29)^(AP$46-1))</f>
        <v>0</v>
      </c>
      <c r="AL234" s="588">
        <f>AND(AQ$55&gt;0,SUM($E234:AK234)&lt;'Summary&amp;Assumptions'!$G$32*$B234,$D234&gt;='Summary&amp;Assumptions'!$D$17,AQ$47&gt;=$D234,AQ$47&lt;=EDATE($D234,'Summary&amp;Assumptions'!$G$32))*$B234+AND(AQ$56&lt;'Summary&amp;Assumptions'!$J$31,AQ$47&gt;=$FO234,AQ$47&lt;=$FP234)*(('Summary&amp;Assumptions'!$H$25*$C234)*(1+'Summary&amp;Assumptions'!$J$29)^(AQ$46-1))+AND(AQ$56&lt;'Summary&amp;Assumptions'!$J$31,AQ$47&gt;=$FQ234,AQ$47&lt;=$FR234)*(('Summary&amp;Assumptions'!$H$25*$C234)*(1+'Summary&amp;Assumptions'!$J$29)^(AQ$46-1))</f>
        <v>0</v>
      </c>
      <c r="AM234" s="588">
        <f>AND(AR$55&gt;0,SUM($E234:AL234)&lt;'Summary&amp;Assumptions'!$G$32*$B234,$D234&gt;='Summary&amp;Assumptions'!$D$17,AR$47&gt;=$D234,AR$47&lt;=EDATE($D234,'Summary&amp;Assumptions'!$G$32))*$B234+AND(AR$56&lt;'Summary&amp;Assumptions'!$J$31,AR$47&gt;=$FO234,AR$47&lt;=$FP234)*(('Summary&amp;Assumptions'!$H$25*$C234)*(1+'Summary&amp;Assumptions'!$J$29)^(AR$46-1))+AND(AR$56&lt;'Summary&amp;Assumptions'!$J$31,AR$47&gt;=$FQ234,AR$47&lt;=$FR234)*(('Summary&amp;Assumptions'!$H$25*$C234)*(1+'Summary&amp;Assumptions'!$J$29)^(AR$46-1))</f>
        <v>0</v>
      </c>
      <c r="AN234" s="588">
        <f>AND(AS$55&gt;0,SUM($E234:AM234)&lt;'Summary&amp;Assumptions'!$G$32*$B234,$D234&gt;='Summary&amp;Assumptions'!$D$17,AS$47&gt;=$D234,AS$47&lt;=EDATE($D234,'Summary&amp;Assumptions'!$G$32))*$B234+AND(AS$56&lt;'Summary&amp;Assumptions'!$J$31,AS$47&gt;=$FO234,AS$47&lt;=$FP234)*(('Summary&amp;Assumptions'!$H$25*$C234)*(1+'Summary&amp;Assumptions'!$J$29)^(AS$46-1))+AND(AS$56&lt;'Summary&amp;Assumptions'!$J$31,AS$47&gt;=$FQ234,AS$47&lt;=$FR234)*(('Summary&amp;Assumptions'!$H$25*$C234)*(1+'Summary&amp;Assumptions'!$J$29)^(AS$46-1))</f>
        <v>0</v>
      </c>
      <c r="AO234" s="588">
        <f>AND(AT$55&gt;0,SUM($E234:AN234)&lt;'Summary&amp;Assumptions'!$G$32*$B234,$D234&gt;='Summary&amp;Assumptions'!$D$17,AT$47&gt;=$D234,AT$47&lt;=EDATE($D234,'Summary&amp;Assumptions'!$G$32))*$B234+AND(AT$56&lt;'Summary&amp;Assumptions'!$J$31,AT$47&gt;=$FO234,AT$47&lt;=$FP234)*(('Summary&amp;Assumptions'!$H$25*$C234)*(1+'Summary&amp;Assumptions'!$J$29)^(AT$46-1))+AND(AT$56&lt;'Summary&amp;Assumptions'!$J$31,AT$47&gt;=$FQ234,AT$47&lt;=$FR234)*(('Summary&amp;Assumptions'!$H$25*$C234)*(1+'Summary&amp;Assumptions'!$J$29)^(AT$46-1))</f>
        <v>0</v>
      </c>
      <c r="AP234" s="588">
        <f>AND(AU$55&gt;0,SUM($E234:AO234)&lt;'Summary&amp;Assumptions'!$G$32*$B234,$D234&gt;='Summary&amp;Assumptions'!$D$17,AU$47&gt;=$D234,AU$47&lt;=EDATE($D234,'Summary&amp;Assumptions'!$G$32))*$B234+AND(AU$56&lt;'Summary&amp;Assumptions'!$J$31,AU$47&gt;=$FO234,AU$47&lt;=$FP234)*(('Summary&amp;Assumptions'!$H$25*$C234)*(1+'Summary&amp;Assumptions'!$J$29)^(AU$46-1))+AND(AU$56&lt;'Summary&amp;Assumptions'!$J$31,AU$47&gt;=$FQ234,AU$47&lt;=$FR234)*(('Summary&amp;Assumptions'!$H$25*$C234)*(1+'Summary&amp;Assumptions'!$J$29)^(AU$46-1))</f>
        <v>0</v>
      </c>
      <c r="AQ234" s="588">
        <f>AND(AV$55&gt;0,SUM($E234:AP234)&lt;'Summary&amp;Assumptions'!$G$32*$B234,$D234&gt;='Summary&amp;Assumptions'!$D$17,AV$47&gt;=$D234,AV$47&lt;=EDATE($D234,'Summary&amp;Assumptions'!$G$32))*$B234+AND(AV$56&lt;'Summary&amp;Assumptions'!$J$31,AV$47&gt;=$FO234,AV$47&lt;=$FP234)*(('Summary&amp;Assumptions'!$H$25*$C234)*(1+'Summary&amp;Assumptions'!$J$29)^(AV$46-1))+AND(AV$56&lt;'Summary&amp;Assumptions'!$J$31,AV$47&gt;=$FQ234,AV$47&lt;=$FR234)*(('Summary&amp;Assumptions'!$H$25*$C234)*(1+'Summary&amp;Assumptions'!$J$29)^(AV$46-1))</f>
        <v>0</v>
      </c>
      <c r="AR234" s="588">
        <f>AND(AW$55&gt;0,SUM($E234:AQ234)&lt;'Summary&amp;Assumptions'!$G$32*$B234,$D234&gt;='Summary&amp;Assumptions'!$D$17,AW$47&gt;=$D234,AW$47&lt;=EDATE($D234,'Summary&amp;Assumptions'!$G$32))*$B234+AND(AW$56&lt;'Summary&amp;Assumptions'!$J$31,AW$47&gt;=$FO234,AW$47&lt;=$FP234)*(('Summary&amp;Assumptions'!$H$25*$C234)*(1+'Summary&amp;Assumptions'!$J$29)^(AW$46-1))+AND(AW$56&lt;'Summary&amp;Assumptions'!$J$31,AW$47&gt;=$FQ234,AW$47&lt;=$FR234)*(('Summary&amp;Assumptions'!$H$25*$C234)*(1+'Summary&amp;Assumptions'!$J$29)^(AW$46-1))</f>
        <v>0</v>
      </c>
      <c r="AS234" s="588">
        <f>AND(AX$55&gt;0,SUM($E234:AR234)&lt;'Summary&amp;Assumptions'!$G$32*$B234,$D234&gt;='Summary&amp;Assumptions'!$D$17,AX$47&gt;=$D234,AX$47&lt;=EDATE($D234,'Summary&amp;Assumptions'!$G$32))*$B234+AND(AX$56&lt;'Summary&amp;Assumptions'!$J$31,AX$47&gt;=$FO234,AX$47&lt;=$FP234)*(('Summary&amp;Assumptions'!$H$25*$C234)*(1+'Summary&amp;Assumptions'!$J$29)^(AX$46-1))+AND(AX$56&lt;'Summary&amp;Assumptions'!$J$31,AX$47&gt;=$FQ234,AX$47&lt;=$FR234)*(('Summary&amp;Assumptions'!$H$25*$C234)*(1+'Summary&amp;Assumptions'!$J$29)^(AX$46-1))</f>
        <v>0</v>
      </c>
      <c r="AT234" s="588">
        <f>AND(AY$55&gt;0,SUM($E234:AS234)&lt;'Summary&amp;Assumptions'!$G$32*$B234,$D234&gt;='Summary&amp;Assumptions'!$D$17,AY$47&gt;=$D234,AY$47&lt;=EDATE($D234,'Summary&amp;Assumptions'!$G$32))*$B234+AND(AY$56&lt;'Summary&amp;Assumptions'!$J$31,AY$47&gt;=$FO234,AY$47&lt;=$FP234)*(('Summary&amp;Assumptions'!$H$25*$C234)*(1+'Summary&amp;Assumptions'!$J$29)^(AY$46-1))+AND(AY$56&lt;'Summary&amp;Assumptions'!$J$31,AY$47&gt;=$FQ234,AY$47&lt;=$FR234)*(('Summary&amp;Assumptions'!$H$25*$C234)*(1+'Summary&amp;Assumptions'!$J$29)^(AY$46-1))</f>
        <v>0</v>
      </c>
      <c r="AU234" s="588">
        <f>AND(AZ$55&gt;0,SUM($E234:AT234)&lt;'Summary&amp;Assumptions'!$G$32*$B234,$D234&gt;='Summary&amp;Assumptions'!$D$17,AZ$47&gt;=$D234,AZ$47&lt;=EDATE($D234,'Summary&amp;Assumptions'!$G$32))*$B234+AND(AZ$56&lt;'Summary&amp;Assumptions'!$J$31,AZ$47&gt;=$FO234,AZ$47&lt;=$FP234)*(('Summary&amp;Assumptions'!$H$25*$C234)*(1+'Summary&amp;Assumptions'!$J$29)^(AZ$46-1))+AND(AZ$56&lt;'Summary&amp;Assumptions'!$J$31,AZ$47&gt;=$FQ234,AZ$47&lt;=$FR234)*(('Summary&amp;Assumptions'!$H$25*$C234)*(1+'Summary&amp;Assumptions'!$J$29)^(AZ$46-1))</f>
        <v>0</v>
      </c>
      <c r="AV234" s="588">
        <f>AND(BA$55&gt;0,SUM($E234:AU234)&lt;'Summary&amp;Assumptions'!$G$32*$B234,$D234&gt;='Summary&amp;Assumptions'!$D$17,BA$47&gt;=$D234,BA$47&lt;=EDATE($D234,'Summary&amp;Assumptions'!$G$32))*$B234+AND(BA$56&lt;'Summary&amp;Assumptions'!$J$31,BA$47&gt;=$FO234,BA$47&lt;=$FP234)*(('Summary&amp;Assumptions'!$H$25*$C234)*(1+'Summary&amp;Assumptions'!$J$29)^(BA$46-1))+AND(BA$56&lt;'Summary&amp;Assumptions'!$J$31,BA$47&gt;=$FQ234,BA$47&lt;=$FR234)*(('Summary&amp;Assumptions'!$H$25*$C234)*(1+'Summary&amp;Assumptions'!$J$29)^(BA$46-1))</f>
        <v>0</v>
      </c>
      <c r="AW234" s="588">
        <f>AND(BB$55&gt;0,SUM($E234:AV234)&lt;'Summary&amp;Assumptions'!$G$32*$B234,$D234&gt;='Summary&amp;Assumptions'!$D$17,BB$47&gt;=$D234,BB$47&lt;=EDATE($D234,'Summary&amp;Assumptions'!$G$32))*$B234+AND(BB$56&lt;'Summary&amp;Assumptions'!$J$31,BB$47&gt;=$FO234,BB$47&lt;=$FP234)*(('Summary&amp;Assumptions'!$H$25*$C234)*(1+'Summary&amp;Assumptions'!$J$29)^(BB$46-1))+AND(BB$56&lt;'Summary&amp;Assumptions'!$J$31,BB$47&gt;=$FQ234,BB$47&lt;=$FR234)*(('Summary&amp;Assumptions'!$H$25*$C234)*(1+'Summary&amp;Assumptions'!$J$29)^(BB$46-1))</f>
        <v>0</v>
      </c>
      <c r="AX234" s="588">
        <f>AND(BC$55&gt;0,SUM($E234:AW234)&lt;'Summary&amp;Assumptions'!$G$32*$B234,$D234&gt;='Summary&amp;Assumptions'!$D$17,BC$47&gt;=$D234,BC$47&lt;=EDATE($D234,'Summary&amp;Assumptions'!$G$32))*$B234+AND(BC$56&lt;'Summary&amp;Assumptions'!$J$31,BC$47&gt;=$FO234,BC$47&lt;=$FP234)*(('Summary&amp;Assumptions'!$H$25*$C234)*(1+'Summary&amp;Assumptions'!$J$29)^(BC$46-1))+AND(BC$56&lt;'Summary&amp;Assumptions'!$J$31,BC$47&gt;=$FQ234,BC$47&lt;=$FR234)*(('Summary&amp;Assumptions'!$H$25*$C234)*(1+'Summary&amp;Assumptions'!$J$29)^(BC$46-1))</f>
        <v>0</v>
      </c>
      <c r="AY234" s="588">
        <f>AND(BD$55&gt;0,SUM($E234:AX234)&lt;'Summary&amp;Assumptions'!$G$32*$B234,$D234&gt;='Summary&amp;Assumptions'!$D$17,BD$47&gt;=$D234,BD$47&lt;=EDATE($D234,'Summary&amp;Assumptions'!$G$32))*$B234+AND(BD$56&lt;'Summary&amp;Assumptions'!$J$31,BD$47&gt;=$FO234,BD$47&lt;=$FP234)*(('Summary&amp;Assumptions'!$H$25*$C234)*(1+'Summary&amp;Assumptions'!$J$29)^(BD$46-1))+AND(BD$56&lt;'Summary&amp;Assumptions'!$J$31,BD$47&gt;=$FQ234,BD$47&lt;=$FR234)*(('Summary&amp;Assumptions'!$H$25*$C234)*(1+'Summary&amp;Assumptions'!$J$29)^(BD$46-1))</f>
        <v>0</v>
      </c>
      <c r="AZ234" s="588">
        <f>AND(BE$55&gt;0,SUM($E234:AY234)&lt;'Summary&amp;Assumptions'!$G$32*$B234,$D234&gt;='Summary&amp;Assumptions'!$D$17,BE$47&gt;=$D234,BE$47&lt;=EDATE($D234,'Summary&amp;Assumptions'!$G$32))*$B234+AND(BE$56&lt;'Summary&amp;Assumptions'!$J$31,BE$47&gt;=$FO234,BE$47&lt;=$FP234)*(('Summary&amp;Assumptions'!$H$25*$C234)*(1+'Summary&amp;Assumptions'!$J$29)^(BE$46-1))+AND(BE$56&lt;'Summary&amp;Assumptions'!$J$31,BE$47&gt;=$FQ234,BE$47&lt;=$FR234)*(('Summary&amp;Assumptions'!$H$25*$C234)*(1+'Summary&amp;Assumptions'!$J$29)^(BE$46-1))</f>
        <v>0</v>
      </c>
      <c r="BA234" s="588">
        <f>AND(BF$55&gt;0,SUM($E234:AZ234)&lt;'Summary&amp;Assumptions'!$G$32*$B234,$D234&gt;='Summary&amp;Assumptions'!$D$17,BF$47&gt;=$D234,BF$47&lt;=EDATE($D234,'Summary&amp;Assumptions'!$G$32))*$B234+AND(BF$56&lt;'Summary&amp;Assumptions'!$J$31,BF$47&gt;=$FO234,BF$47&lt;=$FP234)*(('Summary&amp;Assumptions'!$H$25*$C234)*(1+'Summary&amp;Assumptions'!$J$29)^(BF$46-1))+AND(BF$56&lt;'Summary&amp;Assumptions'!$J$31,BF$47&gt;=$FQ234,BF$47&lt;=$FR234)*(('Summary&amp;Assumptions'!$H$25*$C234)*(1+'Summary&amp;Assumptions'!$J$29)^(BF$46-1))</f>
        <v>0</v>
      </c>
      <c r="BB234" s="588">
        <f>AND(BG$55&gt;0,SUM($E234:BA234)&lt;'Summary&amp;Assumptions'!$G$32*$B234,$D234&gt;='Summary&amp;Assumptions'!$D$17,BG$47&gt;=$D234,BG$47&lt;=EDATE($D234,'Summary&amp;Assumptions'!$G$32))*$B234+AND(BG$56&lt;'Summary&amp;Assumptions'!$J$31,BG$47&gt;=$FO234,BG$47&lt;=$FP234)*(('Summary&amp;Assumptions'!$H$25*$C234)*(1+'Summary&amp;Assumptions'!$J$29)^(BG$46-1))+AND(BG$56&lt;'Summary&amp;Assumptions'!$J$31,BG$47&gt;=$FQ234,BG$47&lt;=$FR234)*(('Summary&amp;Assumptions'!$H$25*$C234)*(1+'Summary&amp;Assumptions'!$J$29)^(BG$46-1))</f>
        <v>0</v>
      </c>
      <c r="BC234" s="588">
        <f>AND(BH$55&gt;0,SUM($E234:BB234)&lt;'Summary&amp;Assumptions'!$G$32*$B234,$D234&gt;='Summary&amp;Assumptions'!$D$17,BH$47&gt;=$D234,BH$47&lt;=EDATE($D234,'Summary&amp;Assumptions'!$G$32))*$B234+AND(BH$56&lt;'Summary&amp;Assumptions'!$J$31,BH$47&gt;=$FO234,BH$47&lt;=$FP234)*(('Summary&amp;Assumptions'!$H$25*$C234)*(1+'Summary&amp;Assumptions'!$J$29)^(BH$46-1))+AND(BH$56&lt;'Summary&amp;Assumptions'!$J$31,BH$47&gt;=$FQ234,BH$47&lt;=$FR234)*(('Summary&amp;Assumptions'!$H$25*$C234)*(1+'Summary&amp;Assumptions'!$J$29)^(BH$46-1))</f>
        <v>0</v>
      </c>
      <c r="BD234" s="588">
        <f>AND(BI$55&gt;0,SUM($E234:BC234)&lt;'Summary&amp;Assumptions'!$G$32*$B234,$D234&gt;='Summary&amp;Assumptions'!$D$17,BI$47&gt;=$D234,BI$47&lt;=EDATE($D234,'Summary&amp;Assumptions'!$G$32))*$B234+AND(BI$56&lt;'Summary&amp;Assumptions'!$J$31,BI$47&gt;=$FO234,BI$47&lt;=$FP234)*(('Summary&amp;Assumptions'!$H$25*$C234)*(1+'Summary&amp;Assumptions'!$J$29)^(BI$46-1))+AND(BI$56&lt;'Summary&amp;Assumptions'!$J$31,BI$47&gt;=$FQ234,BI$47&lt;=$FR234)*(('Summary&amp;Assumptions'!$H$25*$C234)*(1+'Summary&amp;Assumptions'!$J$29)^(BI$46-1))</f>
        <v>0</v>
      </c>
      <c r="BE234" s="588">
        <f>AND(BJ$55&gt;0,SUM($E234:BD234)&lt;'Summary&amp;Assumptions'!$G$32*$B234,$D234&gt;='Summary&amp;Assumptions'!$D$17,BJ$47&gt;=$D234,BJ$47&lt;=EDATE($D234,'Summary&amp;Assumptions'!$G$32))*$B234+AND(BJ$56&lt;'Summary&amp;Assumptions'!$J$31,BJ$47&gt;=$FO234,BJ$47&lt;=$FP234)*(('Summary&amp;Assumptions'!$H$25*$C234)*(1+'Summary&amp;Assumptions'!$J$29)^(BJ$46-1))+AND(BJ$56&lt;'Summary&amp;Assumptions'!$J$31,BJ$47&gt;=$FQ234,BJ$47&lt;=$FR234)*(('Summary&amp;Assumptions'!$H$25*$C234)*(1+'Summary&amp;Assumptions'!$J$29)^(BJ$46-1))</f>
        <v>0</v>
      </c>
      <c r="BF234" s="588">
        <f>AND(BK$55&gt;0,SUM($E234:BE234)&lt;'Summary&amp;Assumptions'!$G$32*$B234,$D234&gt;='Summary&amp;Assumptions'!$D$17,BK$47&gt;=$D234,BK$47&lt;=EDATE($D234,'Summary&amp;Assumptions'!$G$32))*$B234+AND(BK$56&lt;'Summary&amp;Assumptions'!$J$31,BK$47&gt;=$FO234,BK$47&lt;=$FP234)*(('Summary&amp;Assumptions'!$H$25*$C234)*(1+'Summary&amp;Assumptions'!$J$29)^(BK$46-1))+AND(BK$56&lt;'Summary&amp;Assumptions'!$J$31,BK$47&gt;=$FQ234,BK$47&lt;=$FR234)*(('Summary&amp;Assumptions'!$H$25*$C234)*(1+'Summary&amp;Assumptions'!$J$29)^(BK$46-1))</f>
        <v>0</v>
      </c>
      <c r="BG234" s="588">
        <f>AND(BL$55&gt;0,SUM($E234:BF234)&lt;'Summary&amp;Assumptions'!$G$32*$B234,$D234&gt;='Summary&amp;Assumptions'!$D$17,BL$47&gt;=$D234,BL$47&lt;=EDATE($D234,'Summary&amp;Assumptions'!$G$32))*$B234+AND(BL$56&lt;'Summary&amp;Assumptions'!$J$31,BL$47&gt;=$FO234,BL$47&lt;=$FP234)*(('Summary&amp;Assumptions'!$H$25*$C234)*(1+'Summary&amp;Assumptions'!$J$29)^(BL$46-1))+AND(BL$56&lt;'Summary&amp;Assumptions'!$J$31,BL$47&gt;=$FQ234,BL$47&lt;=$FR234)*(('Summary&amp;Assumptions'!$H$25*$C234)*(1+'Summary&amp;Assumptions'!$J$29)^(BL$46-1))</f>
        <v>0</v>
      </c>
      <c r="BH234" s="588">
        <f>AND(BM$55&gt;0,SUM($E234:BG234)&lt;'Summary&amp;Assumptions'!$G$32*$B234,$D234&gt;='Summary&amp;Assumptions'!$D$17,BM$47&gt;=$D234,BM$47&lt;=EDATE($D234,'Summary&amp;Assumptions'!$G$32))*$B234+AND(BM$56&lt;'Summary&amp;Assumptions'!$J$31,BM$47&gt;=$FO234,BM$47&lt;=$FP234)*(('Summary&amp;Assumptions'!$H$25*$C234)*(1+'Summary&amp;Assumptions'!$J$29)^(BM$46-1))+AND(BM$56&lt;'Summary&amp;Assumptions'!$J$31,BM$47&gt;=$FQ234,BM$47&lt;=$FR234)*(('Summary&amp;Assumptions'!$H$25*$C234)*(1+'Summary&amp;Assumptions'!$J$29)^(BM$46-1))</f>
        <v>0</v>
      </c>
      <c r="BI234" s="588">
        <f>AND(BN$55&gt;0,SUM($E234:BH234)&lt;'Summary&amp;Assumptions'!$G$32*$B234,$D234&gt;='Summary&amp;Assumptions'!$D$17,BN$47&gt;=$D234,BN$47&lt;=EDATE($D234,'Summary&amp;Assumptions'!$G$32))*$B234+AND(BN$56&lt;'Summary&amp;Assumptions'!$J$31,BN$47&gt;=$FO234,BN$47&lt;=$FP234)*(('Summary&amp;Assumptions'!$H$25*$C234)*(1+'Summary&amp;Assumptions'!$J$29)^(BN$46-1))+AND(BN$56&lt;'Summary&amp;Assumptions'!$J$31,BN$47&gt;=$FQ234,BN$47&lt;=$FR234)*(('Summary&amp;Assumptions'!$H$25*$C234)*(1+'Summary&amp;Assumptions'!$J$29)^(BN$46-1))</f>
        <v>0</v>
      </c>
      <c r="BJ234" s="588">
        <f>AND(BO$55&gt;0,SUM($E234:BI234)&lt;'Summary&amp;Assumptions'!$G$32*$B234,$D234&gt;='Summary&amp;Assumptions'!$D$17,BO$47&gt;=$D234,BO$47&lt;=EDATE($D234,'Summary&amp;Assumptions'!$G$32))*$B234+AND(BO$56&lt;'Summary&amp;Assumptions'!$J$31,BO$47&gt;=$FO234,BO$47&lt;=$FP234)*(('Summary&amp;Assumptions'!$H$25*$C234)*(1+'Summary&amp;Assumptions'!$J$29)^(BO$46-1))+AND(BO$56&lt;'Summary&amp;Assumptions'!$J$31,BO$47&gt;=$FQ234,BO$47&lt;=$FR234)*(('Summary&amp;Assumptions'!$H$25*$C234)*(1+'Summary&amp;Assumptions'!$J$29)^(BO$46-1))</f>
        <v>0</v>
      </c>
      <c r="BK234" s="588">
        <f>AND(BP$55&gt;0,SUM($E234:BJ234)&lt;'Summary&amp;Assumptions'!$G$32*$B234,$D234&gt;='Summary&amp;Assumptions'!$D$17,BP$47&gt;=$D234,BP$47&lt;=EDATE($D234,'Summary&amp;Assumptions'!$G$32))*$B234+AND(BP$56&lt;'Summary&amp;Assumptions'!$J$31,BP$47&gt;=$FO234,BP$47&lt;=$FP234)*(('Summary&amp;Assumptions'!$H$25*$C234)*(1+'Summary&amp;Assumptions'!$J$29)^(BP$46-1))+AND(BP$56&lt;'Summary&amp;Assumptions'!$J$31,BP$47&gt;=$FQ234,BP$47&lt;=$FR234)*(('Summary&amp;Assumptions'!$H$25*$C234)*(1+'Summary&amp;Assumptions'!$J$29)^(BP$46-1))</f>
        <v>0</v>
      </c>
      <c r="BL234" s="588">
        <f>AND(BQ$55&gt;0,SUM($E234:BK234)&lt;'Summary&amp;Assumptions'!$G$32*$B234,$D234&gt;='Summary&amp;Assumptions'!$D$17,BQ$47&gt;=$D234,BQ$47&lt;=EDATE($D234,'Summary&amp;Assumptions'!$G$32))*$B234+AND(BQ$56&lt;'Summary&amp;Assumptions'!$J$31,BQ$47&gt;=$FO234,BQ$47&lt;=$FP234)*(('Summary&amp;Assumptions'!$H$25*$C234)*(1+'Summary&amp;Assumptions'!$J$29)^(BQ$46-1))+AND(BQ$56&lt;'Summary&amp;Assumptions'!$J$31,BQ$47&gt;=$FQ234,BQ$47&lt;=$FR234)*(('Summary&amp;Assumptions'!$H$25*$C234)*(1+'Summary&amp;Assumptions'!$J$29)^(BQ$46-1))</f>
        <v>0</v>
      </c>
      <c r="BM234" s="588">
        <f>AND(BR$55&gt;0,SUM($E234:BL234)&lt;'Summary&amp;Assumptions'!$G$32*$B234,$D234&gt;='Summary&amp;Assumptions'!$D$17,BR$47&gt;=$D234,BR$47&lt;=EDATE($D234,'Summary&amp;Assumptions'!$G$32))*$B234+AND(BR$56&lt;'Summary&amp;Assumptions'!$J$31,BR$47&gt;=$FO234,BR$47&lt;=$FP234)*(('Summary&amp;Assumptions'!$H$25*$C234)*(1+'Summary&amp;Assumptions'!$J$29)^(BR$46-1))+AND(BR$56&lt;'Summary&amp;Assumptions'!$J$31,BR$47&gt;=$FQ234,BR$47&lt;=$FR234)*(('Summary&amp;Assumptions'!$H$25*$C234)*(1+'Summary&amp;Assumptions'!$J$29)^(BR$46-1))</f>
        <v>0</v>
      </c>
      <c r="BN234" s="588">
        <f>AND(BS$55&gt;0,SUM($E234:BM234)&lt;'Summary&amp;Assumptions'!$G$32*$B234,$D234&gt;='Summary&amp;Assumptions'!$D$17,BS$47&gt;=$D234,BS$47&lt;=EDATE($D234,'Summary&amp;Assumptions'!$G$32))*$B234+AND(BS$56&lt;'Summary&amp;Assumptions'!$J$31,BS$47&gt;=$FO234,BS$47&lt;=$FP234)*(('Summary&amp;Assumptions'!$H$25*$C234)*(1+'Summary&amp;Assumptions'!$J$29)^(BS$46-1))+AND(BS$56&lt;'Summary&amp;Assumptions'!$J$31,BS$47&gt;=$FQ234,BS$47&lt;=$FR234)*(('Summary&amp;Assumptions'!$H$25*$C234)*(1+'Summary&amp;Assumptions'!$J$29)^(BS$46-1))</f>
        <v>0</v>
      </c>
      <c r="BO234" s="588">
        <f>AND(BT$55&gt;0,SUM($E234:BN234)&lt;'Summary&amp;Assumptions'!$G$32*$B234,$D234&gt;='Summary&amp;Assumptions'!$D$17,BT$47&gt;=$D234,BT$47&lt;=EDATE($D234,'Summary&amp;Assumptions'!$G$32))*$B234+AND(BT$56&lt;'Summary&amp;Assumptions'!$J$31,BT$47&gt;=$FO234,BT$47&lt;=$FP234)*(('Summary&amp;Assumptions'!$H$25*$C234)*(1+'Summary&amp;Assumptions'!$J$29)^(BT$46-1))+AND(BT$56&lt;'Summary&amp;Assumptions'!$J$31,BT$47&gt;=$FQ234,BT$47&lt;=$FR234)*(('Summary&amp;Assumptions'!$H$25*$C234)*(1+'Summary&amp;Assumptions'!$J$29)^(BT$46-1))</f>
        <v>0</v>
      </c>
      <c r="BP234" s="588">
        <f>AND(BU$55&gt;0,SUM($E234:BO234)&lt;'Summary&amp;Assumptions'!$G$32*$B234,$D234&gt;='Summary&amp;Assumptions'!$D$17,BU$47&gt;=$D234,BU$47&lt;=EDATE($D234,'Summary&amp;Assumptions'!$G$32))*$B234+AND(BU$56&lt;'Summary&amp;Assumptions'!$J$31,BU$47&gt;=$FO234,BU$47&lt;=$FP234)*(('Summary&amp;Assumptions'!$H$25*$C234)*(1+'Summary&amp;Assumptions'!$J$29)^(BU$46-1))+AND(BU$56&lt;'Summary&amp;Assumptions'!$J$31,BU$47&gt;=$FQ234,BU$47&lt;=$FR234)*(('Summary&amp;Assumptions'!$H$25*$C234)*(1+'Summary&amp;Assumptions'!$J$29)^(BU$46-1))</f>
        <v>0</v>
      </c>
      <c r="BQ234" s="588">
        <f>AND(BV$55&gt;0,SUM($E234:BP234)&lt;'Summary&amp;Assumptions'!$G$32*$B234,$D234&gt;='Summary&amp;Assumptions'!$D$17,BV$47&gt;=$D234,BV$47&lt;=EDATE($D234,'Summary&amp;Assumptions'!$G$32))*$B234+AND(BV$56&lt;'Summary&amp;Assumptions'!$J$31,BV$47&gt;=$FO234,BV$47&lt;=$FP234)*(('Summary&amp;Assumptions'!$H$25*$C234)*(1+'Summary&amp;Assumptions'!$J$29)^(BV$46-1))+AND(BV$56&lt;'Summary&amp;Assumptions'!$J$31,BV$47&gt;=$FQ234,BV$47&lt;=$FR234)*(('Summary&amp;Assumptions'!$H$25*$C234)*(1+'Summary&amp;Assumptions'!$J$29)^(BV$46-1))</f>
        <v>0</v>
      </c>
      <c r="BR234" s="588">
        <f>AND(BW$55&gt;0,SUM($E234:BQ234)&lt;'Summary&amp;Assumptions'!$G$32*$B234,$D234&gt;='Summary&amp;Assumptions'!$D$17,BW$47&gt;=$D234,BW$47&lt;=EDATE($D234,'Summary&amp;Assumptions'!$G$32))*$B234+AND(BW$56&lt;'Summary&amp;Assumptions'!$J$31,BW$47&gt;=$FO234,BW$47&lt;=$FP234)*(('Summary&amp;Assumptions'!$H$25*$C234)*(1+'Summary&amp;Assumptions'!$J$29)^(BW$46-1))+AND(BW$56&lt;'Summary&amp;Assumptions'!$J$31,BW$47&gt;=$FQ234,BW$47&lt;=$FR234)*(('Summary&amp;Assumptions'!$H$25*$C234)*(1+'Summary&amp;Assumptions'!$J$29)^(BW$46-1))</f>
        <v>0</v>
      </c>
      <c r="BS234" s="588">
        <f>AND(BX$55&gt;0,SUM($E234:BR234)&lt;'Summary&amp;Assumptions'!$G$32*$B234,$D234&gt;='Summary&amp;Assumptions'!$D$17,BX$47&gt;=$D234,BX$47&lt;=EDATE($D234,'Summary&amp;Assumptions'!$G$32))*$B234+AND(BX$56&lt;'Summary&amp;Assumptions'!$J$31,BX$47&gt;=$FO234,BX$47&lt;=$FP234)*(('Summary&amp;Assumptions'!$H$25*$C234)*(1+'Summary&amp;Assumptions'!$J$29)^(BX$46-1))+AND(BX$56&lt;'Summary&amp;Assumptions'!$J$31,BX$47&gt;=$FQ234,BX$47&lt;=$FR234)*(('Summary&amp;Assumptions'!$H$25*$C234)*(1+'Summary&amp;Assumptions'!$J$29)^(BX$46-1))</f>
        <v>0</v>
      </c>
      <c r="BT234" s="588">
        <f>AND(BY$55&gt;0,SUM($E234:BS234)&lt;'Summary&amp;Assumptions'!$G$32*$B234,$D234&gt;='Summary&amp;Assumptions'!$D$17,BY$47&gt;=$D234,BY$47&lt;=EDATE($D234,'Summary&amp;Assumptions'!$G$32))*$B234+AND(BY$56&lt;'Summary&amp;Assumptions'!$J$31,BY$47&gt;=$FO234,BY$47&lt;=$FP234)*(('Summary&amp;Assumptions'!$H$25*$C234)*(1+'Summary&amp;Assumptions'!$J$29)^(BY$46-1))+AND(BY$56&lt;'Summary&amp;Assumptions'!$J$31,BY$47&gt;=$FQ234,BY$47&lt;=$FR234)*(('Summary&amp;Assumptions'!$H$25*$C234)*(1+'Summary&amp;Assumptions'!$J$29)^(BY$46-1))</f>
        <v>0</v>
      </c>
      <c r="BU234" s="588">
        <f>AND(BZ$55&gt;0,SUM($E234:BT234)&lt;'Summary&amp;Assumptions'!$G$32*$B234,$D234&gt;='Summary&amp;Assumptions'!$D$17,BZ$47&gt;=$D234,BZ$47&lt;=EDATE($D234,'Summary&amp;Assumptions'!$G$32))*$B234+AND(BZ$56&lt;'Summary&amp;Assumptions'!$J$31,BZ$47&gt;=$FO234,BZ$47&lt;=$FP234)*(('Summary&amp;Assumptions'!$H$25*$C234)*(1+'Summary&amp;Assumptions'!$J$29)^(BZ$46-1))+AND(BZ$56&lt;'Summary&amp;Assumptions'!$J$31,BZ$47&gt;=$FQ234,BZ$47&lt;=$FR234)*(('Summary&amp;Assumptions'!$H$25*$C234)*(1+'Summary&amp;Assumptions'!$J$29)^(BZ$46-1))</f>
        <v>0</v>
      </c>
      <c r="BV234" s="588">
        <f>AND(CA$55&gt;0,SUM($E234:BU234)&lt;'Summary&amp;Assumptions'!$G$32*$B234,$D234&gt;='Summary&amp;Assumptions'!$D$17,CA$47&gt;=$D234,CA$47&lt;=EDATE($D234,'Summary&amp;Assumptions'!$G$32))*$B234+AND(CA$56&lt;'Summary&amp;Assumptions'!$J$31,CA$47&gt;=$FO234,CA$47&lt;=$FP234)*(('Summary&amp;Assumptions'!$H$25*$C234)*(1+'Summary&amp;Assumptions'!$J$29)^(CA$46-1))+AND(CA$56&lt;'Summary&amp;Assumptions'!$J$31,CA$47&gt;=$FQ234,CA$47&lt;=$FR234)*(('Summary&amp;Assumptions'!$H$25*$C234)*(1+'Summary&amp;Assumptions'!$J$29)^(CA$46-1))</f>
        <v>0</v>
      </c>
      <c r="BW234" s="588">
        <f>AND(CB$55&gt;0,SUM($E234:BV234)&lt;'Summary&amp;Assumptions'!$G$32*$B234,$D234&gt;='Summary&amp;Assumptions'!$D$17,CB$47&gt;=$D234,CB$47&lt;=EDATE($D234,'Summary&amp;Assumptions'!$G$32))*$B234+AND(CB$56&lt;'Summary&amp;Assumptions'!$J$31,CB$47&gt;=$FO234,CB$47&lt;=$FP234)*(('Summary&amp;Assumptions'!$H$25*$C234)*(1+'Summary&amp;Assumptions'!$J$29)^(CB$46-1))+AND(CB$56&lt;'Summary&amp;Assumptions'!$J$31,CB$47&gt;=$FQ234,CB$47&lt;=$FR234)*(('Summary&amp;Assumptions'!$H$25*$C234)*(1+'Summary&amp;Assumptions'!$J$29)^(CB$46-1))</f>
        <v>0</v>
      </c>
      <c r="BX234" s="588">
        <f>AND(CC$55&gt;0,SUM($E234:BW234)&lt;'Summary&amp;Assumptions'!$G$32*$B234,$D234&gt;='Summary&amp;Assumptions'!$D$17,CC$47&gt;=$D234,CC$47&lt;=EDATE($D234,'Summary&amp;Assumptions'!$G$32))*$B234+AND(CC$56&lt;'Summary&amp;Assumptions'!$J$31,CC$47&gt;=$FO234,CC$47&lt;=$FP234)*(('Summary&amp;Assumptions'!$H$25*$C234)*(1+'Summary&amp;Assumptions'!$J$29)^(CC$46-1))+AND(CC$56&lt;'Summary&amp;Assumptions'!$J$31,CC$47&gt;=$FQ234,CC$47&lt;=$FR234)*(('Summary&amp;Assumptions'!$H$25*$C234)*(1+'Summary&amp;Assumptions'!$J$29)^(CC$46-1))</f>
        <v>0</v>
      </c>
      <c r="BY234" s="588">
        <f>AND(CD$55&gt;0,SUM($E234:BX234)&lt;'Summary&amp;Assumptions'!$G$32*$B234,$D234&gt;='Summary&amp;Assumptions'!$D$17,CD$47&gt;=$D234,CD$47&lt;=EDATE($D234,'Summary&amp;Assumptions'!$G$32))*$B234+AND(CD$56&lt;'Summary&amp;Assumptions'!$J$31,CD$47&gt;=$FO234,CD$47&lt;=$FP234)*(('Summary&amp;Assumptions'!$H$25*$C234)*(1+'Summary&amp;Assumptions'!$J$29)^(CD$46-1))+AND(CD$56&lt;'Summary&amp;Assumptions'!$J$31,CD$47&gt;=$FQ234,CD$47&lt;=$FR234)*(('Summary&amp;Assumptions'!$H$25*$C234)*(1+'Summary&amp;Assumptions'!$J$29)^(CD$46-1))</f>
        <v>0</v>
      </c>
      <c r="BZ234" s="588">
        <f>AND(CE$55&gt;0,SUM($E234:BY234)&lt;'Summary&amp;Assumptions'!$G$32*$B234,$D234&gt;='Summary&amp;Assumptions'!$D$17,CE$47&gt;=$D234,CE$47&lt;=EDATE($D234,'Summary&amp;Assumptions'!$G$32))*$B234+AND(CE$56&lt;'Summary&amp;Assumptions'!$J$31,CE$47&gt;=$FO234,CE$47&lt;=$FP234)*(('Summary&amp;Assumptions'!$H$25*$C234)*(1+'Summary&amp;Assumptions'!$J$29)^(CE$46-1))+AND(CE$56&lt;'Summary&amp;Assumptions'!$J$31,CE$47&gt;=$FQ234,CE$47&lt;=$FR234)*(('Summary&amp;Assumptions'!$H$25*$C234)*(1+'Summary&amp;Assumptions'!$J$29)^(CE$46-1))</f>
        <v>0</v>
      </c>
      <c r="CA234" s="588">
        <f>AND(CF$55&gt;0,SUM($E234:BZ234)&lt;'Summary&amp;Assumptions'!$G$32*$B234,$D234&gt;='Summary&amp;Assumptions'!$D$17,CF$47&gt;=$D234,CF$47&lt;=EDATE($D234,'Summary&amp;Assumptions'!$G$32))*$B234+AND(CF$56&lt;'Summary&amp;Assumptions'!$J$31,CF$47&gt;=$FO234,CF$47&lt;=$FP234)*(('Summary&amp;Assumptions'!$H$25*$C234)*(1+'Summary&amp;Assumptions'!$J$29)^(CF$46-1))+AND(CF$56&lt;'Summary&amp;Assumptions'!$J$31,CF$47&gt;=$FQ234,CF$47&lt;=$FR234)*(('Summary&amp;Assumptions'!$H$25*$C234)*(1+'Summary&amp;Assumptions'!$J$29)^(CF$46-1))</f>
        <v>0</v>
      </c>
      <c r="CB234" s="588">
        <f>AND(CG$55&gt;0,SUM($E234:CA234)&lt;'Summary&amp;Assumptions'!$G$32*$B234,$D234&gt;='Summary&amp;Assumptions'!$D$17,CG$47&gt;=$D234,CG$47&lt;=EDATE($D234,'Summary&amp;Assumptions'!$G$32))*$B234+AND(CG$56&lt;'Summary&amp;Assumptions'!$J$31,CG$47&gt;=$FO234,CG$47&lt;=$FP234)*(('Summary&amp;Assumptions'!$H$25*$C234)*(1+'Summary&amp;Assumptions'!$J$29)^(CG$46-1))+AND(CG$56&lt;'Summary&amp;Assumptions'!$J$31,CG$47&gt;=$FQ234,CG$47&lt;=$FR234)*(('Summary&amp;Assumptions'!$H$25*$C234)*(1+'Summary&amp;Assumptions'!$J$29)^(CG$46-1))</f>
        <v>0</v>
      </c>
      <c r="CC234" s="588">
        <f>AND(CH$55&gt;0,SUM($E234:CB234)&lt;'Summary&amp;Assumptions'!$G$32*$B234,$D234&gt;='Summary&amp;Assumptions'!$D$17,CH$47&gt;=$D234,CH$47&lt;=EDATE($D234,'Summary&amp;Assumptions'!$G$32))*$B234+AND(CH$56&lt;'Summary&amp;Assumptions'!$J$31,CH$47&gt;=$FO234,CH$47&lt;=$FP234)*(('Summary&amp;Assumptions'!$H$25*$C234)*(1+'Summary&amp;Assumptions'!$J$29)^(CH$46-1))+AND(CH$56&lt;'Summary&amp;Assumptions'!$J$31,CH$47&gt;=$FQ234,CH$47&lt;=$FR234)*(('Summary&amp;Assumptions'!$H$25*$C234)*(1+'Summary&amp;Assumptions'!$J$29)^(CH$46-1))</f>
        <v>0</v>
      </c>
      <c r="CD234" s="588">
        <f>AND(CI$55&gt;0,SUM($E234:CC234)&lt;'Summary&amp;Assumptions'!$G$32*$B234,$D234&gt;='Summary&amp;Assumptions'!$D$17,CI$47&gt;=$D234,CI$47&lt;=EDATE($D234,'Summary&amp;Assumptions'!$G$32))*$B234+AND(CI$56&lt;'Summary&amp;Assumptions'!$J$31,CI$47&gt;=$FO234,CI$47&lt;=$FP234)*(('Summary&amp;Assumptions'!$H$25*$C234)*(1+'Summary&amp;Assumptions'!$J$29)^(CI$46-1))+AND(CI$56&lt;'Summary&amp;Assumptions'!$J$31,CI$47&gt;=$FQ234,CI$47&lt;=$FR234)*(('Summary&amp;Assumptions'!$H$25*$C234)*(1+'Summary&amp;Assumptions'!$J$29)^(CI$46-1))</f>
        <v>0</v>
      </c>
      <c r="CE234" s="588">
        <f>AND(CJ$55&gt;0,SUM($E234:CD234)&lt;'Summary&amp;Assumptions'!$G$32*$B234,$D234&gt;='Summary&amp;Assumptions'!$D$17,CJ$47&gt;=$D234,CJ$47&lt;=EDATE($D234,'Summary&amp;Assumptions'!$G$32))*$B234+AND(CJ$56&lt;'Summary&amp;Assumptions'!$J$31,CJ$47&gt;=$FO234,CJ$47&lt;=$FP234)*(('Summary&amp;Assumptions'!$H$25*$C234)*(1+'Summary&amp;Assumptions'!$J$29)^(CJ$46-1))+AND(CJ$56&lt;'Summary&amp;Assumptions'!$J$31,CJ$47&gt;=$FQ234,CJ$47&lt;=$FR234)*(('Summary&amp;Assumptions'!$H$25*$C234)*(1+'Summary&amp;Assumptions'!$J$29)^(CJ$46-1))</f>
        <v>0</v>
      </c>
      <c r="CF234" s="588">
        <f>AND(CK$55&gt;0,SUM($E234:CE234)&lt;'Summary&amp;Assumptions'!$G$32*$B234,$D234&gt;='Summary&amp;Assumptions'!$D$17,CK$47&gt;=$D234,CK$47&lt;=EDATE($D234,'Summary&amp;Assumptions'!$G$32))*$B234+AND(CK$56&lt;'Summary&amp;Assumptions'!$J$31,CK$47&gt;=$FO234,CK$47&lt;=$FP234)*(('Summary&amp;Assumptions'!$H$25*$C234)*(1+'Summary&amp;Assumptions'!$J$29)^(CK$46-1))+AND(CK$56&lt;'Summary&amp;Assumptions'!$J$31,CK$47&gt;=$FQ234,CK$47&lt;=$FR234)*(('Summary&amp;Assumptions'!$H$25*$C234)*(1+'Summary&amp;Assumptions'!$J$29)^(CK$46-1))</f>
        <v>0</v>
      </c>
      <c r="CG234" s="588">
        <f>AND(CL$55&gt;0,SUM($E234:CF234)&lt;'Summary&amp;Assumptions'!$G$32*$B234,$D234&gt;='Summary&amp;Assumptions'!$D$17,CL$47&gt;=$D234,CL$47&lt;=EDATE($D234,'Summary&amp;Assumptions'!$G$32))*$B234+AND(CL$56&lt;'Summary&amp;Assumptions'!$J$31,CL$47&gt;=$FO234,CL$47&lt;=$FP234)*(('Summary&amp;Assumptions'!$H$25*$C234)*(1+'Summary&amp;Assumptions'!$J$29)^(CL$46-1))+AND(CL$56&lt;'Summary&amp;Assumptions'!$J$31,CL$47&gt;=$FQ234,CL$47&lt;=$FR234)*(('Summary&amp;Assumptions'!$H$25*$C234)*(1+'Summary&amp;Assumptions'!$J$29)^(CL$46-1))</f>
        <v>0</v>
      </c>
      <c r="CH234" s="588">
        <f>AND(CM$55&gt;0,SUM($E234:CG234)&lt;'Summary&amp;Assumptions'!$G$32*$B234,$D234&gt;='Summary&amp;Assumptions'!$D$17,CM$47&gt;=$D234,CM$47&lt;=EDATE($D234,'Summary&amp;Assumptions'!$G$32))*$B234+AND(CM$56&lt;'Summary&amp;Assumptions'!$J$31,CM$47&gt;=$FO234,CM$47&lt;=$FP234)*(('Summary&amp;Assumptions'!$H$25*$C234)*(1+'Summary&amp;Assumptions'!$J$29)^(CM$46-1))+AND(CM$56&lt;'Summary&amp;Assumptions'!$J$31,CM$47&gt;=$FQ234,CM$47&lt;=$FR234)*(('Summary&amp;Assumptions'!$H$25*$C234)*(1+'Summary&amp;Assumptions'!$J$29)^(CM$46-1))</f>
        <v>0</v>
      </c>
      <c r="CI234" s="588">
        <f>AND(CN$55&gt;0,SUM($E234:CH234)&lt;'Summary&amp;Assumptions'!$G$32*$B234,$D234&gt;='Summary&amp;Assumptions'!$D$17,CN$47&gt;=$D234,CN$47&lt;=EDATE($D234,'Summary&amp;Assumptions'!$G$32))*$B234+AND(CN$56&lt;'Summary&amp;Assumptions'!$J$31,CN$47&gt;=$FO234,CN$47&lt;=$FP234)*(('Summary&amp;Assumptions'!$H$25*$C234)*(1+'Summary&amp;Assumptions'!$J$29)^(CN$46-1))+AND(CN$56&lt;'Summary&amp;Assumptions'!$J$31,CN$47&gt;=$FQ234,CN$47&lt;=$FR234)*(('Summary&amp;Assumptions'!$H$25*$C234)*(1+'Summary&amp;Assumptions'!$J$29)^(CN$46-1))</f>
        <v>0</v>
      </c>
      <c r="CJ234" s="588">
        <f>AND(CO$55&gt;0,SUM($E234:CI234)&lt;'Summary&amp;Assumptions'!$G$32*$B234,$D234&gt;='Summary&amp;Assumptions'!$D$17,CO$47&gt;=$D234,CO$47&lt;=EDATE($D234,'Summary&amp;Assumptions'!$G$32))*$B234+AND(CO$56&lt;'Summary&amp;Assumptions'!$J$31,CO$47&gt;=$FO234,CO$47&lt;=$FP234)*(('Summary&amp;Assumptions'!$H$25*$C234)*(1+'Summary&amp;Assumptions'!$J$29)^(CO$46-1))+AND(CO$56&lt;'Summary&amp;Assumptions'!$J$31,CO$47&gt;=$FQ234,CO$47&lt;=$FR234)*(('Summary&amp;Assumptions'!$H$25*$C234)*(1+'Summary&amp;Assumptions'!$J$29)^(CO$46-1))</f>
        <v>0</v>
      </c>
      <c r="CK234" s="588">
        <f>AND(CP$55&gt;0,SUM($E234:CJ234)&lt;'Summary&amp;Assumptions'!$G$32*$B234,$D234&gt;='Summary&amp;Assumptions'!$D$17,CP$47&gt;=$D234,CP$47&lt;=EDATE($D234,'Summary&amp;Assumptions'!$G$32))*$B234+AND(CP$56&lt;'Summary&amp;Assumptions'!$J$31,CP$47&gt;=$FO234,CP$47&lt;=$FP234)*(('Summary&amp;Assumptions'!$H$25*$C234)*(1+'Summary&amp;Assumptions'!$J$29)^(CP$46-1))+AND(CP$56&lt;'Summary&amp;Assumptions'!$J$31,CP$47&gt;=$FQ234,CP$47&lt;=$FR234)*(('Summary&amp;Assumptions'!$H$25*$C234)*(1+'Summary&amp;Assumptions'!$J$29)^(CP$46-1))</f>
        <v>0</v>
      </c>
      <c r="CL234" s="588">
        <f>AND(CQ$55&gt;0,SUM($E234:CK234)&lt;'Summary&amp;Assumptions'!$G$32*$B234,$D234&gt;='Summary&amp;Assumptions'!$D$17,CQ$47&gt;=$D234,CQ$47&lt;=EDATE($D234,'Summary&amp;Assumptions'!$G$32))*$B234+AND(CQ$56&lt;'Summary&amp;Assumptions'!$J$31,CQ$47&gt;=$FO234,CQ$47&lt;=$FP234)*(('Summary&amp;Assumptions'!$H$25*$C234)*(1+'Summary&amp;Assumptions'!$J$29)^(CQ$46-1))+AND(CQ$56&lt;'Summary&amp;Assumptions'!$J$31,CQ$47&gt;=$FQ234,CQ$47&lt;=$FR234)*(('Summary&amp;Assumptions'!$H$25*$C234)*(1+'Summary&amp;Assumptions'!$J$29)^(CQ$46-1))</f>
        <v>0</v>
      </c>
      <c r="CM234" s="588">
        <f>AND(CR$55&gt;0,SUM($E234:CL234)&lt;'Summary&amp;Assumptions'!$G$32*$B234,$D234&gt;='Summary&amp;Assumptions'!$D$17,CR$47&gt;=$D234,CR$47&lt;=EDATE($D234,'Summary&amp;Assumptions'!$G$32))*$B234+AND(CR$56&lt;'Summary&amp;Assumptions'!$J$31,CR$47&gt;=$FO234,CR$47&lt;=$FP234)*(('Summary&amp;Assumptions'!$H$25*$C234)*(1+'Summary&amp;Assumptions'!$J$29)^(CR$46-1))+AND(CR$56&lt;'Summary&amp;Assumptions'!$J$31,CR$47&gt;=$FQ234,CR$47&lt;=$FR234)*(('Summary&amp;Assumptions'!$H$25*$C234)*(1+'Summary&amp;Assumptions'!$J$29)^(CR$46-1))</f>
        <v>0</v>
      </c>
      <c r="CN234" s="588">
        <f>AND(CS$55&gt;0,SUM($E234:CM234)&lt;'Summary&amp;Assumptions'!$G$32*$B234,$D234&gt;='Summary&amp;Assumptions'!$D$17,CS$47&gt;=$D234,CS$47&lt;=EDATE($D234,'Summary&amp;Assumptions'!$G$32))*$B234+AND(CS$56&lt;'Summary&amp;Assumptions'!$J$31,CS$47&gt;=$FO234,CS$47&lt;=$FP234)*(('Summary&amp;Assumptions'!$H$25*$C234)*(1+'Summary&amp;Assumptions'!$J$29)^(CS$46-1))+AND(CS$56&lt;'Summary&amp;Assumptions'!$J$31,CS$47&gt;=$FQ234,CS$47&lt;=$FR234)*(('Summary&amp;Assumptions'!$H$25*$C234)*(1+'Summary&amp;Assumptions'!$J$29)^(CS$46-1))</f>
        <v>0</v>
      </c>
      <c r="CO234" s="588">
        <f>AND(CT$55&gt;0,SUM($E234:CN234)&lt;'Summary&amp;Assumptions'!$G$32*$B234,$D234&gt;='Summary&amp;Assumptions'!$D$17,CT$47&gt;=$D234,CT$47&lt;=EDATE($D234,'Summary&amp;Assumptions'!$G$32))*$B234+AND(CT$56&lt;'Summary&amp;Assumptions'!$J$31,CT$47&gt;=$FO234,CT$47&lt;=$FP234)*(('Summary&amp;Assumptions'!$H$25*$C234)*(1+'Summary&amp;Assumptions'!$J$29)^(CT$46-1))+AND(CT$56&lt;'Summary&amp;Assumptions'!$J$31,CT$47&gt;=$FQ234,CT$47&lt;=$FR234)*(('Summary&amp;Assumptions'!$H$25*$C234)*(1+'Summary&amp;Assumptions'!$J$29)^(CT$46-1))</f>
        <v>0</v>
      </c>
      <c r="CP234" s="588">
        <f>AND(CU$55&gt;0,SUM($E234:CO234)&lt;'Summary&amp;Assumptions'!$G$32*$B234,$D234&gt;='Summary&amp;Assumptions'!$D$17,CU$47&gt;=$D234,CU$47&lt;=EDATE($D234,'Summary&amp;Assumptions'!$G$32))*$B234+AND(CU$56&lt;'Summary&amp;Assumptions'!$J$31,CU$47&gt;=$FO234,CU$47&lt;=$FP234)*(('Summary&amp;Assumptions'!$H$25*$C234)*(1+'Summary&amp;Assumptions'!$J$29)^(CU$46-1))+AND(CU$56&lt;'Summary&amp;Assumptions'!$J$31,CU$47&gt;=$FQ234,CU$47&lt;=$FR234)*(('Summary&amp;Assumptions'!$H$25*$C234)*(1+'Summary&amp;Assumptions'!$J$29)^(CU$46-1))</f>
        <v>0</v>
      </c>
      <c r="CQ234" s="588">
        <f>AND(CV$55&gt;0,SUM($E234:CP234)&lt;'Summary&amp;Assumptions'!$G$32*$B234,$D234&gt;='Summary&amp;Assumptions'!$D$17,CV$47&gt;=$D234,CV$47&lt;=EDATE($D234,'Summary&amp;Assumptions'!$G$32))*$B234+AND(CV$56&lt;'Summary&amp;Assumptions'!$J$31,CV$47&gt;=$FO234,CV$47&lt;=$FP234)*(('Summary&amp;Assumptions'!$H$25*$C234)*(1+'Summary&amp;Assumptions'!$J$29)^(CV$46-1))+AND(CV$56&lt;'Summary&amp;Assumptions'!$J$31,CV$47&gt;=$FQ234,CV$47&lt;=$FR234)*(('Summary&amp;Assumptions'!$H$25*$C234)*(1+'Summary&amp;Assumptions'!$J$29)^(CV$46-1))</f>
        <v>0</v>
      </c>
      <c r="CR234" s="588">
        <f>AND(CW$55&gt;0,SUM($E234:CQ234)&lt;'Summary&amp;Assumptions'!$G$32*$B234,$D234&gt;='Summary&amp;Assumptions'!$D$17,CW$47&gt;=$D234,CW$47&lt;=EDATE($D234,'Summary&amp;Assumptions'!$G$32))*$B234+AND(CW$56&lt;'Summary&amp;Assumptions'!$J$31,CW$47&gt;=$FO234,CW$47&lt;=$FP234)*(('Summary&amp;Assumptions'!$H$25*$C234)*(1+'Summary&amp;Assumptions'!$J$29)^(CW$46-1))+AND(CW$56&lt;'Summary&amp;Assumptions'!$J$31,CW$47&gt;=$FQ234,CW$47&lt;=$FR234)*(('Summary&amp;Assumptions'!$H$25*$C234)*(1+'Summary&amp;Assumptions'!$J$29)^(CW$46-1))</f>
        <v>0</v>
      </c>
      <c r="CS234" s="588">
        <f>AND(CX$55&gt;0,SUM($E234:CR234)&lt;'Summary&amp;Assumptions'!$G$32*$B234,$D234&gt;='Summary&amp;Assumptions'!$D$17,CX$47&gt;=$D234,CX$47&lt;=EDATE($D234,'Summary&amp;Assumptions'!$G$32))*$B234+AND(CX$56&lt;'Summary&amp;Assumptions'!$J$31,CX$47&gt;=$FO234,CX$47&lt;=$FP234)*(('Summary&amp;Assumptions'!$H$25*$C234)*(1+'Summary&amp;Assumptions'!$J$29)^(CX$46-1))+AND(CX$56&lt;'Summary&amp;Assumptions'!$J$31,CX$47&gt;=$FQ234,CX$47&lt;=$FR234)*(('Summary&amp;Assumptions'!$H$25*$C234)*(1+'Summary&amp;Assumptions'!$J$29)^(CX$46-1))</f>
        <v>0</v>
      </c>
      <c r="CT234" s="588">
        <f>AND(CY$55&gt;0,SUM($E234:CS234)&lt;'Summary&amp;Assumptions'!$G$32*$B234,$D234&gt;='Summary&amp;Assumptions'!$D$17,CY$47&gt;=$D234,CY$47&lt;=EDATE($D234,'Summary&amp;Assumptions'!$G$32))*$B234+AND(CY$56&lt;'Summary&amp;Assumptions'!$J$31,CY$47&gt;=$FO234,CY$47&lt;=$FP234)*(('Summary&amp;Assumptions'!$H$25*$C234)*(1+'Summary&amp;Assumptions'!$J$29)^(CY$46-1))+AND(CY$56&lt;'Summary&amp;Assumptions'!$J$31,CY$47&gt;=$FQ234,CY$47&lt;=$FR234)*(('Summary&amp;Assumptions'!$H$25*$C234)*(1+'Summary&amp;Assumptions'!$J$29)^(CY$46-1))</f>
        <v>0</v>
      </c>
      <c r="CU234" s="588">
        <f>AND(CZ$55&gt;0,SUM($E234:CT234)&lt;'Summary&amp;Assumptions'!$G$32*$B234,$D234&gt;='Summary&amp;Assumptions'!$D$17,CZ$47&gt;=$D234,CZ$47&lt;=EDATE($D234,'Summary&amp;Assumptions'!$G$32))*$B234+AND(CZ$56&lt;'Summary&amp;Assumptions'!$J$31,CZ$47&gt;=$FO234,CZ$47&lt;=$FP234)*(('Summary&amp;Assumptions'!$H$25*$C234)*(1+'Summary&amp;Assumptions'!$J$29)^(CZ$46-1))+AND(CZ$56&lt;'Summary&amp;Assumptions'!$J$31,CZ$47&gt;=$FQ234,CZ$47&lt;=$FR234)*(('Summary&amp;Assumptions'!$H$25*$C234)*(1+'Summary&amp;Assumptions'!$J$29)^(CZ$46-1))</f>
        <v>0</v>
      </c>
      <c r="CV234" s="588">
        <f>AND(DA$55&gt;0,SUM($E234:CU234)&lt;'Summary&amp;Assumptions'!$G$32*$B234,$D234&gt;='Summary&amp;Assumptions'!$D$17,DA$47&gt;=$D234,DA$47&lt;=EDATE($D234,'Summary&amp;Assumptions'!$G$32))*$B234+AND(DA$56&lt;'Summary&amp;Assumptions'!$J$31,DA$47&gt;=$FO234,DA$47&lt;=$FP234)*(('Summary&amp;Assumptions'!$H$25*$C234)*(1+'Summary&amp;Assumptions'!$J$29)^(DA$46-1))+AND(DA$56&lt;'Summary&amp;Assumptions'!$J$31,DA$47&gt;=$FQ234,DA$47&lt;=$FR234)*(('Summary&amp;Assumptions'!$H$25*$C234)*(1+'Summary&amp;Assumptions'!$J$29)^(DA$46-1))</f>
        <v>0</v>
      </c>
      <c r="CW234" s="588">
        <f>AND(DB$55&gt;0,SUM($E234:CV234)&lt;'Summary&amp;Assumptions'!$G$32*$B234,$D234&gt;='Summary&amp;Assumptions'!$D$17,DB$47&gt;=$D234,DB$47&lt;=EDATE($D234,'Summary&amp;Assumptions'!$G$32))*$B234+AND(DB$56&lt;'Summary&amp;Assumptions'!$J$31,DB$47&gt;=$FO234,DB$47&lt;=$FP234)*(('Summary&amp;Assumptions'!$H$25*$C234)*(1+'Summary&amp;Assumptions'!$J$29)^(DB$46-1))+AND(DB$56&lt;'Summary&amp;Assumptions'!$J$31,DB$47&gt;=$FQ234,DB$47&lt;=$FR234)*(('Summary&amp;Assumptions'!$H$25*$C234)*(1+'Summary&amp;Assumptions'!$J$29)^(DB$46-1))</f>
        <v>0</v>
      </c>
      <c r="CX234" s="588">
        <f>AND(DC$55&gt;0,SUM($E234:CW234)&lt;'Summary&amp;Assumptions'!$G$32*$B234,$D234&gt;='Summary&amp;Assumptions'!$D$17,DC$47&gt;=$D234,DC$47&lt;=EDATE($D234,'Summary&amp;Assumptions'!$G$32))*$B234+AND(DC$56&lt;'Summary&amp;Assumptions'!$J$31,DC$47&gt;=$FO234,DC$47&lt;=$FP234)*(('Summary&amp;Assumptions'!$H$25*$C234)*(1+'Summary&amp;Assumptions'!$J$29)^(DC$46-1))+AND(DC$56&lt;'Summary&amp;Assumptions'!$J$31,DC$47&gt;=$FQ234,DC$47&lt;=$FR234)*(('Summary&amp;Assumptions'!$H$25*$C234)*(1+'Summary&amp;Assumptions'!$J$29)^(DC$46-1))</f>
        <v>0</v>
      </c>
      <c r="CY234" s="588">
        <f>AND(DD$55&gt;0,SUM($E234:CX234)&lt;'Summary&amp;Assumptions'!$G$32*$B234,$D234&gt;='Summary&amp;Assumptions'!$D$17,DD$47&gt;=$D234,DD$47&lt;=EDATE($D234,'Summary&amp;Assumptions'!$G$32))*$B234+AND(DD$56&lt;'Summary&amp;Assumptions'!$J$31,DD$47&gt;=$FO234,DD$47&lt;=$FP234)*(('Summary&amp;Assumptions'!$H$25*$C234)*(1+'Summary&amp;Assumptions'!$J$29)^(DD$46-1))+AND(DD$56&lt;'Summary&amp;Assumptions'!$J$31,DD$47&gt;=$FQ234,DD$47&lt;=$FR234)*(('Summary&amp;Assumptions'!$H$25*$C234)*(1+'Summary&amp;Assumptions'!$J$29)^(DD$46-1))</f>
        <v>0</v>
      </c>
      <c r="CZ234" s="588">
        <f>AND(DE$55&gt;0,SUM($E234:CY234)&lt;'Summary&amp;Assumptions'!$G$32*$B234,$D234&gt;='Summary&amp;Assumptions'!$D$17,DE$47&gt;=$D234,DE$47&lt;=EDATE($D234,'Summary&amp;Assumptions'!$G$32))*$B234+AND(DE$56&lt;'Summary&amp;Assumptions'!$J$31,DE$47&gt;=$FO234,DE$47&lt;=$FP234)*(('Summary&amp;Assumptions'!$H$25*$C234)*(1+'Summary&amp;Assumptions'!$J$29)^(DE$46-1))+AND(DE$56&lt;'Summary&amp;Assumptions'!$J$31,DE$47&gt;=$FQ234,DE$47&lt;=$FR234)*(('Summary&amp;Assumptions'!$H$25*$C234)*(1+'Summary&amp;Assumptions'!$J$29)^(DE$46-1))</f>
        <v>0</v>
      </c>
      <c r="DA234" s="588">
        <f>AND(DF$55&gt;0,SUM($E234:CZ234)&lt;'Summary&amp;Assumptions'!$G$32*$B234,$D234&gt;='Summary&amp;Assumptions'!$D$17,DF$47&gt;=$D234,DF$47&lt;=EDATE($D234,'Summary&amp;Assumptions'!$G$32))*$B234+AND(DF$56&lt;'Summary&amp;Assumptions'!$J$31,DF$47&gt;=$FO234,DF$47&lt;=$FP234)*(('Summary&amp;Assumptions'!$H$25*$C234)*(1+'Summary&amp;Assumptions'!$J$29)^(DF$46-1))+AND(DF$56&lt;'Summary&amp;Assumptions'!$J$31,DF$47&gt;=$FQ234,DF$47&lt;=$FR234)*(('Summary&amp;Assumptions'!$H$25*$C234)*(1+'Summary&amp;Assumptions'!$J$29)^(DF$46-1))</f>
        <v>0</v>
      </c>
      <c r="DB234" s="588">
        <f>AND(DG$55&gt;0,SUM($E234:DA234)&lt;'Summary&amp;Assumptions'!$G$32*$B234,$D234&gt;='Summary&amp;Assumptions'!$D$17,DG$47&gt;=$D234,DG$47&lt;=EDATE($D234,'Summary&amp;Assumptions'!$G$32))*$B234+AND(DG$56&lt;'Summary&amp;Assumptions'!$J$31,DG$47&gt;=$FO234,DG$47&lt;=$FP234)*(('Summary&amp;Assumptions'!$H$25*$C234)*(1+'Summary&amp;Assumptions'!$J$29)^(DG$46-1))+AND(DG$56&lt;'Summary&amp;Assumptions'!$J$31,DG$47&gt;=$FQ234,DG$47&lt;=$FR234)*(('Summary&amp;Assumptions'!$H$25*$C234)*(1+'Summary&amp;Assumptions'!$J$29)^(DG$46-1))</f>
        <v>0</v>
      </c>
      <c r="DC234" s="588">
        <f>AND(DH$55&gt;0,SUM($E234:DB234)&lt;'Summary&amp;Assumptions'!$G$32*$B234,$D234&gt;='Summary&amp;Assumptions'!$D$17,DH$47&gt;=$D234,DH$47&lt;=EDATE($D234,'Summary&amp;Assumptions'!$G$32))*$B234+AND(DH$56&lt;'Summary&amp;Assumptions'!$J$31,DH$47&gt;=$FO234,DH$47&lt;=$FP234)*(('Summary&amp;Assumptions'!$H$25*$C234)*(1+'Summary&amp;Assumptions'!$J$29)^(DH$46-1))+AND(DH$56&lt;'Summary&amp;Assumptions'!$J$31,DH$47&gt;=$FQ234,DH$47&lt;=$FR234)*(('Summary&amp;Assumptions'!$H$25*$C234)*(1+'Summary&amp;Assumptions'!$J$29)^(DH$46-1))</f>
        <v>0</v>
      </c>
      <c r="DD234" s="588">
        <f>AND(DI$55&gt;0,SUM($E234:DC234)&lt;'Summary&amp;Assumptions'!$G$32*$B234,$D234&gt;='Summary&amp;Assumptions'!$D$17,DI$47&gt;=$D234,DI$47&lt;=EDATE($D234,'Summary&amp;Assumptions'!$G$32))*$B234+AND(DI$56&lt;'Summary&amp;Assumptions'!$J$31,DI$47&gt;=$FO234,DI$47&lt;=$FP234)*(('Summary&amp;Assumptions'!$H$25*$C234)*(1+'Summary&amp;Assumptions'!$J$29)^(DI$46-1))+AND(DI$56&lt;'Summary&amp;Assumptions'!$J$31,DI$47&gt;=$FQ234,DI$47&lt;=$FR234)*(('Summary&amp;Assumptions'!$H$25*$C234)*(1+'Summary&amp;Assumptions'!$J$29)^(DI$46-1))</f>
        <v>0</v>
      </c>
      <c r="DE234" s="588">
        <f>AND(DJ$55&gt;0,SUM($E234:DD234)&lt;'Summary&amp;Assumptions'!$G$32*$B234,$D234&gt;='Summary&amp;Assumptions'!$D$17,DJ$47&gt;=$D234,DJ$47&lt;=EDATE($D234,'Summary&amp;Assumptions'!$G$32))*$B234+AND(DJ$56&lt;'Summary&amp;Assumptions'!$J$31,DJ$47&gt;=$FO234,DJ$47&lt;=$FP234)*(('Summary&amp;Assumptions'!$H$25*$C234)*(1+'Summary&amp;Assumptions'!$J$29)^(DJ$46-1))+AND(DJ$56&lt;'Summary&amp;Assumptions'!$J$31,DJ$47&gt;=$FQ234,DJ$47&lt;=$FR234)*(('Summary&amp;Assumptions'!$H$25*$C234)*(1+'Summary&amp;Assumptions'!$J$29)^(DJ$46-1))</f>
        <v>0</v>
      </c>
      <c r="DF234" s="588">
        <f>AND(DK$55&gt;0,SUM($E234:DE234)&lt;'Summary&amp;Assumptions'!$G$32*$B234,$D234&gt;='Summary&amp;Assumptions'!$D$17,DK$47&gt;=$D234,DK$47&lt;=EDATE($D234,'Summary&amp;Assumptions'!$G$32))*$B234+AND(DK$56&lt;'Summary&amp;Assumptions'!$J$31,DK$47&gt;=$FO234,DK$47&lt;=$FP234)*(('Summary&amp;Assumptions'!$H$25*$C234)*(1+'Summary&amp;Assumptions'!$J$29)^(DK$46-1))+AND(DK$56&lt;'Summary&amp;Assumptions'!$J$31,DK$47&gt;=$FQ234,DK$47&lt;=$FR234)*(('Summary&amp;Assumptions'!$H$25*$C234)*(1+'Summary&amp;Assumptions'!$J$29)^(DK$46-1))</f>
        <v>0</v>
      </c>
      <c r="DG234" s="588">
        <f>AND(DL$55&gt;0,SUM($E234:DF234)&lt;'Summary&amp;Assumptions'!$G$32*$B234,$D234&gt;='Summary&amp;Assumptions'!$D$17,DL$47&gt;=$D234,DL$47&lt;=EDATE($D234,'Summary&amp;Assumptions'!$G$32))*$B234+AND(DL$56&lt;'Summary&amp;Assumptions'!$J$31,DL$47&gt;=$FO234,DL$47&lt;=$FP234)*(('Summary&amp;Assumptions'!$H$25*$C234)*(1+'Summary&amp;Assumptions'!$J$29)^(DL$46-1))+AND(DL$56&lt;'Summary&amp;Assumptions'!$J$31,DL$47&gt;=$FQ234,DL$47&lt;=$FR234)*(('Summary&amp;Assumptions'!$H$25*$C234)*(1+'Summary&amp;Assumptions'!$J$29)^(DL$46-1))</f>
        <v>0</v>
      </c>
      <c r="DH234" s="588">
        <f>AND(DM$55&gt;0,SUM($E234:DG234)&lt;'Summary&amp;Assumptions'!$G$32*$B234,$D234&gt;='Summary&amp;Assumptions'!$D$17,DM$47&gt;=$D234,DM$47&lt;=EDATE($D234,'Summary&amp;Assumptions'!$G$32))*$B234+AND(DM$56&lt;'Summary&amp;Assumptions'!$J$31,DM$47&gt;=$FO234,DM$47&lt;=$FP234)*(('Summary&amp;Assumptions'!$H$25*$C234)*(1+'Summary&amp;Assumptions'!$J$29)^(DM$46-1))+AND(DM$56&lt;'Summary&amp;Assumptions'!$J$31,DM$47&gt;=$FQ234,DM$47&lt;=$FR234)*(('Summary&amp;Assumptions'!$H$25*$C234)*(1+'Summary&amp;Assumptions'!$J$29)^(DM$46-1))</f>
        <v>0</v>
      </c>
      <c r="DI234" s="588">
        <f>AND(DN$55&gt;0,SUM($E234:DH234)&lt;'Summary&amp;Assumptions'!$G$32*$B234,$D234&gt;='Summary&amp;Assumptions'!$D$17,DN$47&gt;=$D234,DN$47&lt;=EDATE($D234,'Summary&amp;Assumptions'!$G$32))*$B234+AND(DN$56&lt;'Summary&amp;Assumptions'!$J$31,DN$47&gt;=$FO234,DN$47&lt;=$FP234)*(('Summary&amp;Assumptions'!$H$25*$C234)*(1+'Summary&amp;Assumptions'!$J$29)^(DN$46-1))+AND(DN$56&lt;'Summary&amp;Assumptions'!$J$31,DN$47&gt;=$FQ234,DN$47&lt;=$FR234)*(('Summary&amp;Assumptions'!$H$25*$C234)*(1+'Summary&amp;Assumptions'!$J$29)^(DN$46-1))</f>
        <v>0</v>
      </c>
      <c r="DJ234" s="588">
        <f>AND(DO$55&gt;0,SUM($E234:DI234)&lt;'Summary&amp;Assumptions'!$G$32*$B234,$D234&gt;='Summary&amp;Assumptions'!$D$17,DO$47&gt;=$D234,DO$47&lt;=EDATE($D234,'Summary&amp;Assumptions'!$G$32))*$B234+AND(DO$56&lt;'Summary&amp;Assumptions'!$J$31,DO$47&gt;=$FO234,DO$47&lt;=$FP234)*(('Summary&amp;Assumptions'!$H$25*$C234)*(1+'Summary&amp;Assumptions'!$J$29)^(DO$46-1))+AND(DO$56&lt;'Summary&amp;Assumptions'!$J$31,DO$47&gt;=$FQ234,DO$47&lt;=$FR234)*(('Summary&amp;Assumptions'!$H$25*$C234)*(1+'Summary&amp;Assumptions'!$J$29)^(DO$46-1))</f>
        <v>0</v>
      </c>
      <c r="DK234" s="588">
        <f>AND(DP$55&gt;0,SUM($E234:DJ234)&lt;'Summary&amp;Assumptions'!$G$32*$B234,$D234&gt;='Summary&amp;Assumptions'!$D$17,DP$47&gt;=$D234,DP$47&lt;=EDATE($D234,'Summary&amp;Assumptions'!$G$32))*$B234+AND(DP$56&lt;'Summary&amp;Assumptions'!$J$31,DP$47&gt;=$FO234,DP$47&lt;=$FP234)*(('Summary&amp;Assumptions'!$H$25*$C234)*(1+'Summary&amp;Assumptions'!$J$29)^(DP$46-1))+AND(DP$56&lt;'Summary&amp;Assumptions'!$J$31,DP$47&gt;=$FQ234,DP$47&lt;=$FR234)*(('Summary&amp;Assumptions'!$H$25*$C234)*(1+'Summary&amp;Assumptions'!$J$29)^(DP$46-1))</f>
        <v>0</v>
      </c>
      <c r="DL234" s="588">
        <f>AND(DQ$55&gt;0,SUM($E234:DK234)&lt;'Summary&amp;Assumptions'!$G$32*$B234,$D234&gt;='Summary&amp;Assumptions'!$D$17,DQ$47&gt;=$D234,DQ$47&lt;=EDATE($D234,'Summary&amp;Assumptions'!$G$32))*$B234+AND(DQ$56&lt;'Summary&amp;Assumptions'!$J$31,DQ$47&gt;=$FO234,DQ$47&lt;=$FP234)*(('Summary&amp;Assumptions'!$H$25*$C234)*(1+'Summary&amp;Assumptions'!$J$29)^(DQ$46-1))+AND(DQ$56&lt;'Summary&amp;Assumptions'!$J$31,DQ$47&gt;=$FQ234,DQ$47&lt;=$FR234)*(('Summary&amp;Assumptions'!$H$25*$C234)*(1+'Summary&amp;Assumptions'!$J$29)^(DQ$46-1))</f>
        <v>0</v>
      </c>
      <c r="DM234" s="588">
        <f>AND(DR$55&gt;0,SUM($E234:DL234)&lt;'Summary&amp;Assumptions'!$G$32*$B234,$D234&gt;='Summary&amp;Assumptions'!$D$17,DR$47&gt;=$D234,DR$47&lt;=EDATE($D234,'Summary&amp;Assumptions'!$G$32))*$B234+AND(DR$56&lt;'Summary&amp;Assumptions'!$J$31,DR$47&gt;=$FO234,DR$47&lt;=$FP234)*(('Summary&amp;Assumptions'!$H$25*$C234)*(1+'Summary&amp;Assumptions'!$J$29)^(DR$46-1))+AND(DR$56&lt;'Summary&amp;Assumptions'!$J$31,DR$47&gt;=$FQ234,DR$47&lt;=$FR234)*(('Summary&amp;Assumptions'!$H$25*$C234)*(1+'Summary&amp;Assumptions'!$J$29)^(DR$46-1))</f>
        <v>0</v>
      </c>
      <c r="DN234" s="588">
        <f>AND(DS$55&gt;0,SUM($E234:DM234)&lt;'Summary&amp;Assumptions'!$G$32*$B234,$D234&gt;='Summary&amp;Assumptions'!$D$17,DS$47&gt;=$D234,DS$47&lt;=EDATE($D234,'Summary&amp;Assumptions'!$G$32))*$B234+AND(DS$56&lt;'Summary&amp;Assumptions'!$J$31,DS$47&gt;=$FO234,DS$47&lt;=$FP234)*(('Summary&amp;Assumptions'!$H$25*$C234)*(1+'Summary&amp;Assumptions'!$J$29)^(DS$46-1))+AND(DS$56&lt;'Summary&amp;Assumptions'!$J$31,DS$47&gt;=$FQ234,DS$47&lt;=$FR234)*(('Summary&amp;Assumptions'!$H$25*$C234)*(1+'Summary&amp;Assumptions'!$J$29)^(DS$46-1))</f>
        <v>0</v>
      </c>
      <c r="DO234" s="588">
        <f>AND(DT$55&gt;0,SUM($E234:DN234)&lt;'Summary&amp;Assumptions'!$G$32*$B234,$D234&gt;='Summary&amp;Assumptions'!$D$17,DT$47&gt;=$D234,DT$47&lt;=EDATE($D234,'Summary&amp;Assumptions'!$G$32))*$B234+AND(DT$56&lt;'Summary&amp;Assumptions'!$J$31,DT$47&gt;=$FO234,DT$47&lt;=$FP234)*(('Summary&amp;Assumptions'!$H$25*$C234)*(1+'Summary&amp;Assumptions'!$J$29)^(DT$46-1))+AND(DT$56&lt;'Summary&amp;Assumptions'!$J$31,DT$47&gt;=$FQ234,DT$47&lt;=$FR234)*(('Summary&amp;Assumptions'!$H$25*$C234)*(1+'Summary&amp;Assumptions'!$J$29)^(DT$46-1))</f>
        <v>0</v>
      </c>
      <c r="DP234" s="588">
        <f>AND(DU$55&gt;0,SUM($E234:DO234)&lt;'Summary&amp;Assumptions'!$G$32*$B234,$D234&gt;='Summary&amp;Assumptions'!$D$17,DU$47&gt;=$D234,DU$47&lt;=EDATE($D234,'Summary&amp;Assumptions'!$G$32))*$B234+AND(DU$56&lt;'Summary&amp;Assumptions'!$J$31,DU$47&gt;=$FO234,DU$47&lt;=$FP234)*(('Summary&amp;Assumptions'!$H$25*$C234)*(1+'Summary&amp;Assumptions'!$J$29)^(DU$46-1))+AND(DU$56&lt;'Summary&amp;Assumptions'!$J$31,DU$47&gt;=$FQ234,DU$47&lt;=$FR234)*(('Summary&amp;Assumptions'!$H$25*$C234)*(1+'Summary&amp;Assumptions'!$J$29)^(DU$46-1))</f>
        <v>0</v>
      </c>
      <c r="DQ234" s="588">
        <f>AND(DV$55&gt;0,SUM($E234:DP234)&lt;'Summary&amp;Assumptions'!$G$32*$B234,$D234&gt;='Summary&amp;Assumptions'!$D$17,DV$47&gt;=$D234,DV$47&lt;=EDATE($D234,'Summary&amp;Assumptions'!$G$32))*$B234+AND(DV$56&lt;'Summary&amp;Assumptions'!$J$31,DV$47&gt;=$FO234,DV$47&lt;=$FP234)*(('Summary&amp;Assumptions'!$H$25*$C234)*(1+'Summary&amp;Assumptions'!$J$29)^(DV$46-1))+AND(DV$56&lt;'Summary&amp;Assumptions'!$J$31,DV$47&gt;=$FQ234,DV$47&lt;=$FR234)*(('Summary&amp;Assumptions'!$H$25*$C234)*(1+'Summary&amp;Assumptions'!$J$29)^(DV$46-1))</f>
        <v>0</v>
      </c>
      <c r="DR234" s="588">
        <f>AND(DW$55&gt;0,SUM($E234:DQ234)&lt;'Summary&amp;Assumptions'!$G$32*$B234,$D234&gt;='Summary&amp;Assumptions'!$D$17,DW$47&gt;=$D234,DW$47&lt;=EDATE($D234,'Summary&amp;Assumptions'!$G$32))*$B234+AND(DW$56&lt;'Summary&amp;Assumptions'!$J$31,DW$47&gt;=$FO234,DW$47&lt;=$FP234)*(('Summary&amp;Assumptions'!$H$25*$C234)*(1+'Summary&amp;Assumptions'!$J$29)^(DW$46-1))+AND(DW$56&lt;'Summary&amp;Assumptions'!$J$31,DW$47&gt;=$FQ234,DW$47&lt;=$FR234)*(('Summary&amp;Assumptions'!$H$25*$C234)*(1+'Summary&amp;Assumptions'!$J$29)^(DW$46-1))</f>
        <v>0</v>
      </c>
      <c r="DS234" s="588">
        <f>AND(DX$55&gt;0,SUM($E234:DR234)&lt;'Summary&amp;Assumptions'!$G$32*$B234,$D234&gt;='Summary&amp;Assumptions'!$D$17,DX$47&gt;=$D234,DX$47&lt;=EDATE($D234,'Summary&amp;Assumptions'!$G$32))*$B234+AND(DX$56&lt;'Summary&amp;Assumptions'!$J$31,DX$47&gt;=$FO234,DX$47&lt;=$FP234)*(('Summary&amp;Assumptions'!$H$25*$C234)*(1+'Summary&amp;Assumptions'!$J$29)^(DX$46-1))+AND(DX$56&lt;'Summary&amp;Assumptions'!$J$31,DX$47&gt;=$FQ234,DX$47&lt;=$FR234)*(('Summary&amp;Assumptions'!$H$25*$C234)*(1+'Summary&amp;Assumptions'!$J$29)^(DX$46-1))</f>
        <v>0</v>
      </c>
      <c r="DT234" s="588">
        <f>AND(DY$55&gt;0,SUM($E234:DS234)&lt;'Summary&amp;Assumptions'!$G$32*$B234,$D234&gt;='Summary&amp;Assumptions'!$D$17,DY$47&gt;=$D234,DY$47&lt;=EDATE($D234,'Summary&amp;Assumptions'!$G$32))*$B234+AND(DY$56&lt;'Summary&amp;Assumptions'!$J$31,DY$47&gt;=$FO234,DY$47&lt;=$FP234)*(('Summary&amp;Assumptions'!$H$25*$C234)*(1+'Summary&amp;Assumptions'!$J$29)^(DY$46-1))+AND(DY$56&lt;'Summary&amp;Assumptions'!$J$31,DY$47&gt;=$FQ234,DY$47&lt;=$FR234)*(('Summary&amp;Assumptions'!$H$25*$C234)*(1+'Summary&amp;Assumptions'!$J$29)^(DY$46-1))</f>
        <v>0</v>
      </c>
      <c r="DU234" s="588">
        <f>AND(DZ$55&gt;0,SUM($E234:DT234)&lt;'Summary&amp;Assumptions'!$G$32*$B234,$D234&gt;='Summary&amp;Assumptions'!$D$17,DZ$47&gt;=$D234,DZ$47&lt;=EDATE($D234,'Summary&amp;Assumptions'!$G$32))*$B234+AND(DZ$56&lt;'Summary&amp;Assumptions'!$J$31,DZ$47&gt;=$FO234,DZ$47&lt;=$FP234)*(('Summary&amp;Assumptions'!$H$25*$C234)*(1+'Summary&amp;Assumptions'!$J$29)^(DZ$46-1))+AND(DZ$56&lt;'Summary&amp;Assumptions'!$J$31,DZ$47&gt;=$FQ234,DZ$47&lt;=$FR234)*(('Summary&amp;Assumptions'!$H$25*$C234)*(1+'Summary&amp;Assumptions'!$J$29)^(DZ$46-1))</f>
        <v>0</v>
      </c>
      <c r="DV234" s="588">
        <f>AND(EA$55&gt;0,SUM($E234:DU234)&lt;'Summary&amp;Assumptions'!$G$32*$B234,$D234&gt;='Summary&amp;Assumptions'!$D$17,EA$47&gt;=$D234,EA$47&lt;=EDATE($D234,'Summary&amp;Assumptions'!$G$32))*$B234+AND(EA$56&lt;'Summary&amp;Assumptions'!$J$31,EA$47&gt;=$FO234,EA$47&lt;=$FP234)*(('Summary&amp;Assumptions'!$H$25*$C234)*(1+'Summary&amp;Assumptions'!$J$29)^(EA$46-1))+AND(EA$56&lt;'Summary&amp;Assumptions'!$J$31,EA$47&gt;=$FQ234,EA$47&lt;=$FR234)*(('Summary&amp;Assumptions'!$H$25*$C234)*(1+'Summary&amp;Assumptions'!$J$29)^(EA$46-1))</f>
        <v>0</v>
      </c>
      <c r="DW234" s="588">
        <f>AND(EB$55&gt;0,SUM($E234:DV234)&lt;'Summary&amp;Assumptions'!$G$32*$B234,$D234&gt;='Summary&amp;Assumptions'!$D$17,EB$47&gt;=$D234,EB$47&lt;=EDATE($D234,'Summary&amp;Assumptions'!$G$32))*$B234+AND(EB$56&lt;'Summary&amp;Assumptions'!$J$31,EB$47&gt;=$FO234,EB$47&lt;=$FP234)*(('Summary&amp;Assumptions'!$H$25*$C234)*(1+'Summary&amp;Assumptions'!$J$29)^(EB$46-1))+AND(EB$56&lt;'Summary&amp;Assumptions'!$J$31,EB$47&gt;=$FQ234,EB$47&lt;=$FR234)*(('Summary&amp;Assumptions'!$H$25*$C234)*(1+'Summary&amp;Assumptions'!$J$29)^(EB$46-1))</f>
        <v>0</v>
      </c>
      <c r="DX234" s="588">
        <f>AND(EC$55&gt;0,SUM($E234:DW234)&lt;'Summary&amp;Assumptions'!$G$32*$B234,$D234&gt;='Summary&amp;Assumptions'!$D$17,EC$47&gt;=$D234,EC$47&lt;=EDATE($D234,'Summary&amp;Assumptions'!$G$32))*$B234+AND(EC$56&lt;'Summary&amp;Assumptions'!$J$31,EC$47&gt;=$FO234,EC$47&lt;=$FP234)*(('Summary&amp;Assumptions'!$H$25*$C234)*(1+'Summary&amp;Assumptions'!$J$29)^(EC$46-1))+AND(EC$56&lt;'Summary&amp;Assumptions'!$J$31,EC$47&gt;=$FQ234,EC$47&lt;=$FR234)*(('Summary&amp;Assumptions'!$H$25*$C234)*(1+'Summary&amp;Assumptions'!$J$29)^(EC$46-1))</f>
        <v>0</v>
      </c>
      <c r="DY234" s="588">
        <f>AND(ED$55&gt;0,SUM($E234:DX234)&lt;'Summary&amp;Assumptions'!$G$32*$B234,$D234&gt;='Summary&amp;Assumptions'!$D$17,ED$47&gt;=$D234,ED$47&lt;=EDATE($D234,'Summary&amp;Assumptions'!$G$32))*$B234+AND(ED$56&lt;'Summary&amp;Assumptions'!$J$31,ED$47&gt;=$FO234,ED$47&lt;=$FP234)*(('Summary&amp;Assumptions'!$H$25*$C234)*(1+'Summary&amp;Assumptions'!$J$29)^(ED$46-1))+AND(ED$56&lt;'Summary&amp;Assumptions'!$J$31,ED$47&gt;=$FQ234,ED$47&lt;=$FR234)*(('Summary&amp;Assumptions'!$H$25*$C234)*(1+'Summary&amp;Assumptions'!$J$29)^(ED$46-1))</f>
        <v>0</v>
      </c>
      <c r="DZ234" s="588">
        <f>AND(EE$55&gt;0,SUM($E234:DY234)&lt;'Summary&amp;Assumptions'!$G$32*$B234,$D234&gt;='Summary&amp;Assumptions'!$D$17,EE$47&gt;=$D234,EE$47&lt;=EDATE($D234,'Summary&amp;Assumptions'!$G$32))*$B234+AND(EE$56&lt;'Summary&amp;Assumptions'!$J$31,EE$47&gt;=$FO234,EE$47&lt;=$FP234)*(('Summary&amp;Assumptions'!$H$25*$C234)*(1+'Summary&amp;Assumptions'!$J$29)^(EE$46-1))+AND(EE$56&lt;'Summary&amp;Assumptions'!$J$31,EE$47&gt;=$FQ234,EE$47&lt;=$FR234)*(('Summary&amp;Assumptions'!$H$25*$C234)*(1+'Summary&amp;Assumptions'!$J$29)^(EE$46-1))</f>
        <v>0</v>
      </c>
      <c r="EA234" s="588">
        <f>AND(EF$55&gt;0,SUM($E234:DZ234)&lt;'Summary&amp;Assumptions'!$G$32*$B234,$D234&gt;='Summary&amp;Assumptions'!$D$17,EF$47&gt;=$D234,EF$47&lt;=EDATE($D234,'Summary&amp;Assumptions'!$G$32))*$B234+AND(EF$56&lt;'Summary&amp;Assumptions'!$J$31,EF$47&gt;=$FO234,EF$47&lt;=$FP234)*(('Summary&amp;Assumptions'!$H$25*$C234)*(1+'Summary&amp;Assumptions'!$J$29)^(EF$46-1))+AND(EF$56&lt;'Summary&amp;Assumptions'!$J$31,EF$47&gt;=$FQ234,EF$47&lt;=$FR234)*(('Summary&amp;Assumptions'!$H$25*$C234)*(1+'Summary&amp;Assumptions'!$J$29)^(EF$46-1))</f>
        <v>0</v>
      </c>
      <c r="EB234" s="588">
        <f>AND(EG$55&gt;0,SUM($E234:EA234)&lt;'Summary&amp;Assumptions'!$G$32*$B234,$D234&gt;='Summary&amp;Assumptions'!$D$17,EG$47&gt;=$D234,EG$47&lt;=EDATE($D234,'Summary&amp;Assumptions'!$G$32))*$B234+AND(EG$56&lt;'Summary&amp;Assumptions'!$J$31,EG$47&gt;=$FO234,EG$47&lt;=$FP234)*(('Summary&amp;Assumptions'!$H$25*$C234)*(1+'Summary&amp;Assumptions'!$J$29)^(EG$46-1))+AND(EG$56&lt;'Summary&amp;Assumptions'!$J$31,EG$47&gt;=$FQ234,EG$47&lt;=$FR234)*(('Summary&amp;Assumptions'!$H$25*$C234)*(1+'Summary&amp;Assumptions'!$J$29)^(EG$46-1))</f>
        <v>0</v>
      </c>
      <c r="EC234" s="588">
        <f>AND(EH$55&gt;0,SUM($E234:EB234)&lt;'Summary&amp;Assumptions'!$G$32*$B234,$D234&gt;='Summary&amp;Assumptions'!$D$17,EH$47&gt;=$D234,EH$47&lt;=EDATE($D234,'Summary&amp;Assumptions'!$G$32))*$B234+AND(EH$56&lt;'Summary&amp;Assumptions'!$J$31,EH$47&gt;=$FO234,EH$47&lt;=$FP234)*(('Summary&amp;Assumptions'!$H$25*$C234)*(1+'Summary&amp;Assumptions'!$J$29)^(EH$46-1))+AND(EH$56&lt;'Summary&amp;Assumptions'!$J$31,EH$47&gt;=$FQ234,EH$47&lt;=$FR234)*(('Summary&amp;Assumptions'!$H$25*$C234)*(1+'Summary&amp;Assumptions'!$J$29)^(EH$46-1))</f>
        <v>0</v>
      </c>
      <c r="ED234" s="588">
        <f>AND(EI$55&gt;0,SUM($E234:EC234)&lt;'Summary&amp;Assumptions'!$G$32*$B234,$D234&gt;='Summary&amp;Assumptions'!$D$17,EI$47&gt;=$D234,EI$47&lt;=EDATE($D234,'Summary&amp;Assumptions'!$G$32))*$B234+AND(EI$56&lt;'Summary&amp;Assumptions'!$J$31,EI$47&gt;=$FO234,EI$47&lt;=$FP234)*(('Summary&amp;Assumptions'!$H$25*$C234)*(1+'Summary&amp;Assumptions'!$J$29)^(EI$46-1))+AND(EI$56&lt;'Summary&amp;Assumptions'!$J$31,EI$47&gt;=$FQ234,EI$47&lt;=$FR234)*(('Summary&amp;Assumptions'!$H$25*$C234)*(1+'Summary&amp;Assumptions'!$J$29)^(EI$46-1))</f>
        <v>0</v>
      </c>
      <c r="EE234" s="588">
        <f>AND(EJ$55&gt;0,SUM($E234:ED234)&lt;'Summary&amp;Assumptions'!$G$32*$B234,$D234&gt;='Summary&amp;Assumptions'!$D$17,EJ$47&gt;=$D234,EJ$47&lt;=EDATE($D234,'Summary&amp;Assumptions'!$G$32))*$B234+AND(EJ$56&lt;'Summary&amp;Assumptions'!$J$31,EJ$47&gt;=$FO234,EJ$47&lt;=$FP234)*(('Summary&amp;Assumptions'!$H$25*$C234)*(1+'Summary&amp;Assumptions'!$J$29)^(EJ$46-1))+AND(EJ$56&lt;'Summary&amp;Assumptions'!$J$31,EJ$47&gt;=$FQ234,EJ$47&lt;=$FR234)*(('Summary&amp;Assumptions'!$H$25*$C234)*(1+'Summary&amp;Assumptions'!$J$29)^(EJ$46-1))</f>
        <v>0</v>
      </c>
      <c r="EF234" s="588">
        <f>AND(EK$55&gt;0,SUM($E234:EE234)&lt;'Summary&amp;Assumptions'!$G$32*$B234,$D234&gt;='Summary&amp;Assumptions'!$D$17,EK$47&gt;=$D234,EK$47&lt;=EDATE($D234,'Summary&amp;Assumptions'!$G$32))*$B234+AND(EK$56&lt;'Summary&amp;Assumptions'!$J$31,EK$47&gt;=$FO234,EK$47&lt;=$FP234)*(('Summary&amp;Assumptions'!$H$25*$C234)*(1+'Summary&amp;Assumptions'!$J$29)^(EK$46-1))+AND(EK$56&lt;'Summary&amp;Assumptions'!$J$31,EK$47&gt;=$FQ234,EK$47&lt;=$FR234)*(('Summary&amp;Assumptions'!$H$25*$C234)*(1+'Summary&amp;Assumptions'!$J$29)^(EK$46-1))</f>
        <v>0</v>
      </c>
      <c r="EG234" s="588">
        <f>AND(EL$55&gt;0,SUM($E234:EF234)&lt;'Summary&amp;Assumptions'!$G$32*$B234,$D234&gt;='Summary&amp;Assumptions'!$D$17,EL$47&gt;=$D234,EL$47&lt;=EDATE($D234,'Summary&amp;Assumptions'!$G$32))*$B234+AND(EL$56&lt;'Summary&amp;Assumptions'!$J$31,EL$47&gt;=$FO234,EL$47&lt;=$FP234)*(('Summary&amp;Assumptions'!$H$25*$C234)*(1+'Summary&amp;Assumptions'!$J$29)^(EL$46-1))+AND(EL$56&lt;'Summary&amp;Assumptions'!$J$31,EL$47&gt;=$FQ234,EL$47&lt;=$FR234)*(('Summary&amp;Assumptions'!$H$25*$C234)*(1+'Summary&amp;Assumptions'!$J$29)^(EL$46-1))</f>
        <v>0</v>
      </c>
      <c r="EH234" s="588">
        <f>AND(EM$55&gt;0,SUM($E234:EG234)&lt;'Summary&amp;Assumptions'!$G$32*$B234,$D234&gt;='Summary&amp;Assumptions'!$D$17,EM$47&gt;=$D234,EM$47&lt;=EDATE($D234,'Summary&amp;Assumptions'!$G$32))*$B234+AND(EM$56&lt;'Summary&amp;Assumptions'!$J$31,EM$47&gt;=$FO234,EM$47&lt;=$FP234)*(('Summary&amp;Assumptions'!$H$25*$C234)*(1+'Summary&amp;Assumptions'!$J$29)^(EM$46-1))+AND(EM$56&lt;'Summary&amp;Assumptions'!$J$31,EM$47&gt;=$FQ234,EM$47&lt;=$FR234)*(('Summary&amp;Assumptions'!$H$25*$C234)*(1+'Summary&amp;Assumptions'!$J$29)^(EM$46-1))</f>
        <v>0</v>
      </c>
      <c r="EI234" s="588">
        <f>AND(EN$55&gt;0,SUM($E234:EH234)&lt;'Summary&amp;Assumptions'!$G$32*$B234,$D234&gt;='Summary&amp;Assumptions'!$D$17,EN$47&gt;=$D234,EN$47&lt;=EDATE($D234,'Summary&amp;Assumptions'!$G$32))*$B234+AND(EN$56&lt;'Summary&amp;Assumptions'!$J$31,EN$47&gt;=$FO234,EN$47&lt;=$FP234)*(('Summary&amp;Assumptions'!$H$25*$C234)*(1+'Summary&amp;Assumptions'!$J$29)^(EN$46-1))+AND(EN$56&lt;'Summary&amp;Assumptions'!$J$31,EN$47&gt;=$FQ234,EN$47&lt;=$FR234)*(('Summary&amp;Assumptions'!$H$25*$C234)*(1+'Summary&amp;Assumptions'!$J$29)^(EN$46-1))</f>
        <v>0</v>
      </c>
      <c r="EJ234" s="588">
        <f>AND(EO$55&gt;0,SUM($E234:EI234)&lt;'Summary&amp;Assumptions'!$G$32*$B234,$D234&gt;='Summary&amp;Assumptions'!$D$17,EO$47&gt;=$D234,EO$47&lt;=EDATE($D234,'Summary&amp;Assumptions'!$G$32))*$B234+AND(EO$56&lt;'Summary&amp;Assumptions'!$J$31,EO$47&gt;=$FO234,EO$47&lt;=$FP234)*(('Summary&amp;Assumptions'!$H$25*$C234)*(1+'Summary&amp;Assumptions'!$J$29)^(EO$46-1))+AND(EO$56&lt;'Summary&amp;Assumptions'!$J$31,EO$47&gt;=$FQ234,EO$47&lt;=$FR234)*(('Summary&amp;Assumptions'!$H$25*$C234)*(1+'Summary&amp;Assumptions'!$J$29)^(EO$46-1))</f>
        <v>0</v>
      </c>
      <c r="EK234" s="588">
        <f>AND(EP$55&gt;0,SUM($E234:EJ234)&lt;'Summary&amp;Assumptions'!$G$32*$B234,$D234&gt;='Summary&amp;Assumptions'!$D$17,EP$47&gt;=$D234,EP$47&lt;=EDATE($D234,'Summary&amp;Assumptions'!$G$32))*$B234+AND(EP$56&lt;'Summary&amp;Assumptions'!$J$31,EP$47&gt;=$FO234,EP$47&lt;=$FP234)*(('Summary&amp;Assumptions'!$H$25*$C234)*(1+'Summary&amp;Assumptions'!$J$29)^(EP$46-1))+AND(EP$56&lt;'Summary&amp;Assumptions'!$J$31,EP$47&gt;=$FQ234,EP$47&lt;=$FR234)*(('Summary&amp;Assumptions'!$H$25*$C234)*(1+'Summary&amp;Assumptions'!$J$29)^(EP$46-1))</f>
        <v>0</v>
      </c>
      <c r="EL234" s="588">
        <f>AND(EQ$55&gt;0,SUM($E234:EK234)&lt;'Summary&amp;Assumptions'!$G$32*$B234,$D234&gt;='Summary&amp;Assumptions'!$D$17,EQ$47&gt;=$D234,EQ$47&lt;=EDATE($D234,'Summary&amp;Assumptions'!$G$32))*$B234+AND(EQ$56&lt;'Summary&amp;Assumptions'!$J$31,EQ$47&gt;=$FO234,EQ$47&lt;=$FP234)*(('Summary&amp;Assumptions'!$H$25*$C234)*(1+'Summary&amp;Assumptions'!$J$29)^(EQ$46-1))+AND(EQ$56&lt;'Summary&amp;Assumptions'!$J$31,EQ$47&gt;=$FQ234,EQ$47&lt;=$FR234)*(('Summary&amp;Assumptions'!$H$25*$C234)*(1+'Summary&amp;Assumptions'!$J$29)^(EQ$46-1))</f>
        <v>0</v>
      </c>
      <c r="EM234" s="588">
        <f>AND(ER$55&gt;0,SUM($E234:EL234)&lt;'Summary&amp;Assumptions'!$G$32*$B234,$D234&gt;='Summary&amp;Assumptions'!$D$17,ER$47&gt;=$D234,ER$47&lt;=EDATE($D234,'Summary&amp;Assumptions'!$G$32))*$B234+AND(ER$56&lt;'Summary&amp;Assumptions'!$J$31,ER$47&gt;=$FO234,ER$47&lt;=$FP234)*(('Summary&amp;Assumptions'!$H$25*$C234)*(1+'Summary&amp;Assumptions'!$J$29)^(ER$46-1))+AND(ER$56&lt;'Summary&amp;Assumptions'!$J$31,ER$47&gt;=$FQ234,ER$47&lt;=$FR234)*(('Summary&amp;Assumptions'!$H$25*$C234)*(1+'Summary&amp;Assumptions'!$J$29)^(ER$46-1))</f>
        <v>0</v>
      </c>
      <c r="EN234" s="588">
        <f>AND(ES$55&gt;0,SUM($E234:EM234)&lt;'Summary&amp;Assumptions'!$G$32*$B234,$D234&gt;='Summary&amp;Assumptions'!$D$17,ES$47&gt;=$D234,ES$47&lt;=EDATE($D234,'Summary&amp;Assumptions'!$G$32))*$B234+AND(ES$56&lt;'Summary&amp;Assumptions'!$J$31,ES$47&gt;=$FO234,ES$47&lt;=$FP234)*(('Summary&amp;Assumptions'!$H$25*$C234)*(1+'Summary&amp;Assumptions'!$J$29)^(ES$46-1))+AND(ES$56&lt;'Summary&amp;Assumptions'!$J$31,ES$47&gt;=$FQ234,ES$47&lt;=$FR234)*(('Summary&amp;Assumptions'!$H$25*$C234)*(1+'Summary&amp;Assumptions'!$J$29)^(ES$46-1))</f>
        <v>0</v>
      </c>
      <c r="EO234" s="588">
        <f>AND(ET$55&gt;0,SUM($E234:EN234)&lt;'Summary&amp;Assumptions'!$G$32*$B234,$D234&gt;='Summary&amp;Assumptions'!$D$17,ET$47&gt;=$D234,ET$47&lt;=EDATE($D234,'Summary&amp;Assumptions'!$G$32))*$B234+AND(ET$56&lt;'Summary&amp;Assumptions'!$J$31,ET$47&gt;=$FO234,ET$47&lt;=$FP234)*(('Summary&amp;Assumptions'!$H$25*$C234)*(1+'Summary&amp;Assumptions'!$J$29)^(ET$46-1))+AND(ET$56&lt;'Summary&amp;Assumptions'!$J$31,ET$47&gt;=$FQ234,ET$47&lt;=$FR234)*(('Summary&amp;Assumptions'!$H$25*$C234)*(1+'Summary&amp;Assumptions'!$J$29)^(ET$46-1))</f>
        <v>0</v>
      </c>
      <c r="EP234" s="588">
        <f>AND(EU$55&gt;0,SUM($E234:EO234)&lt;'Summary&amp;Assumptions'!$G$32*$B234,$D234&gt;='Summary&amp;Assumptions'!$D$17,EU$47&gt;=$D234,EU$47&lt;=EDATE($D234,'Summary&amp;Assumptions'!$G$32))*$B234+AND(EU$56&lt;'Summary&amp;Assumptions'!$J$31,EU$47&gt;=$FO234,EU$47&lt;=$FP234)*(('Summary&amp;Assumptions'!$H$25*$C234)*(1+'Summary&amp;Assumptions'!$J$29)^(EU$46-1))+AND(EU$56&lt;'Summary&amp;Assumptions'!$J$31,EU$47&gt;=$FQ234,EU$47&lt;=$FR234)*(('Summary&amp;Assumptions'!$H$25*$C234)*(1+'Summary&amp;Assumptions'!$J$29)^(EU$46-1))</f>
        <v>0</v>
      </c>
      <c r="EQ234" s="588">
        <f>AND(EV$55&gt;0,SUM($E234:EP234)&lt;'Summary&amp;Assumptions'!$G$32*$B234,$D234&gt;='Summary&amp;Assumptions'!$D$17,EV$47&gt;=$D234,EV$47&lt;=EDATE($D234,'Summary&amp;Assumptions'!$G$32))*$B234+AND(EV$56&lt;'Summary&amp;Assumptions'!$J$31,EV$47&gt;=$FO234,EV$47&lt;=$FP234)*(('Summary&amp;Assumptions'!$H$25*$C234)*(1+'Summary&amp;Assumptions'!$J$29)^(EV$46-1))+AND(EV$56&lt;'Summary&amp;Assumptions'!$J$31,EV$47&gt;=$FQ234,EV$47&lt;=$FR234)*(('Summary&amp;Assumptions'!$H$25*$C234)*(1+'Summary&amp;Assumptions'!$J$29)^(EV$46-1))</f>
        <v>0</v>
      </c>
      <c r="ER234" s="588">
        <f>AND(EW$55&gt;0,SUM($E234:EQ234)&lt;'Summary&amp;Assumptions'!$G$32*$B234,$D234&gt;='Summary&amp;Assumptions'!$D$17,EW$47&gt;=$D234,EW$47&lt;=EDATE($D234,'Summary&amp;Assumptions'!$G$32))*$B234+AND(EW$56&lt;'Summary&amp;Assumptions'!$J$31,EW$47&gt;=$FO234,EW$47&lt;=$FP234)*(('Summary&amp;Assumptions'!$H$25*$C234)*(1+'Summary&amp;Assumptions'!$J$29)^(EW$46-1))+AND(EW$56&lt;'Summary&amp;Assumptions'!$J$31,EW$47&gt;=$FQ234,EW$47&lt;=$FR234)*(('Summary&amp;Assumptions'!$H$25*$C234)*(1+'Summary&amp;Assumptions'!$J$29)^(EW$46-1))</f>
        <v>0</v>
      </c>
      <c r="ES234" s="588">
        <f>AND(EX$55&gt;0,SUM($E234:ER234)&lt;'Summary&amp;Assumptions'!$G$32*$B234,$D234&gt;='Summary&amp;Assumptions'!$D$17,EX$47&gt;=$D234,EX$47&lt;=EDATE($D234,'Summary&amp;Assumptions'!$G$32))*$B234+AND(EX$56&lt;'Summary&amp;Assumptions'!$J$31,EX$47&gt;=$FO234,EX$47&lt;=$FP234)*(('Summary&amp;Assumptions'!$H$25*$C234)*(1+'Summary&amp;Assumptions'!$J$29)^(EX$46-1))+AND(EX$56&lt;'Summary&amp;Assumptions'!$J$31,EX$47&gt;=$FQ234,EX$47&lt;=$FR234)*(('Summary&amp;Assumptions'!$H$25*$C234)*(1+'Summary&amp;Assumptions'!$J$29)^(EX$46-1))</f>
        <v>0</v>
      </c>
      <c r="ET234" s="588">
        <f>AND(EY$55&gt;0,SUM($E234:ES234)&lt;'Summary&amp;Assumptions'!$G$32*$B234,$D234&gt;='Summary&amp;Assumptions'!$D$17,EY$47&gt;=$D234,EY$47&lt;=EDATE($D234,'Summary&amp;Assumptions'!$G$32))*$B234+AND(EY$56&lt;'Summary&amp;Assumptions'!$J$31,EY$47&gt;=$FO234,EY$47&lt;=$FP234)*(('Summary&amp;Assumptions'!$H$25*$C234)*(1+'Summary&amp;Assumptions'!$J$29)^(EY$46-1))+AND(EY$56&lt;'Summary&amp;Assumptions'!$J$31,EY$47&gt;=$FQ234,EY$47&lt;=$FR234)*(('Summary&amp;Assumptions'!$H$25*$C234)*(1+'Summary&amp;Assumptions'!$J$29)^(EY$46-1))</f>
        <v>0</v>
      </c>
      <c r="EU234" s="588">
        <f>AND(EZ$55&gt;0,SUM($E234:ET234)&lt;'Summary&amp;Assumptions'!$G$32*$B234,$D234&gt;='Summary&amp;Assumptions'!$D$17,EZ$47&gt;=$D234,EZ$47&lt;=EDATE($D234,'Summary&amp;Assumptions'!$G$32))*$B234+AND(EZ$56&lt;'Summary&amp;Assumptions'!$J$31,EZ$47&gt;=$FO234,EZ$47&lt;=$FP234)*(('Summary&amp;Assumptions'!$H$25*$C234)*(1+'Summary&amp;Assumptions'!$J$29)^(EZ$46-1))+AND(EZ$56&lt;'Summary&amp;Assumptions'!$J$31,EZ$47&gt;=$FQ234,EZ$47&lt;=$FR234)*(('Summary&amp;Assumptions'!$H$25*$C234)*(1+'Summary&amp;Assumptions'!$J$29)^(EZ$46-1))</f>
        <v>0</v>
      </c>
      <c r="EV234" s="588">
        <f>AND(FA$55&gt;0,SUM($E234:EU234)&lt;'Summary&amp;Assumptions'!$G$32*$B234,$D234&gt;='Summary&amp;Assumptions'!$D$17,FA$47&gt;=$D234,FA$47&lt;=EDATE($D234,'Summary&amp;Assumptions'!$G$32))*$B234+AND(FA$56&lt;'Summary&amp;Assumptions'!$J$31,FA$47&gt;=$FO234,FA$47&lt;=$FP234)*(('Summary&amp;Assumptions'!$H$25*$C234)*(1+'Summary&amp;Assumptions'!$J$29)^(FA$46-1))+AND(FA$56&lt;'Summary&amp;Assumptions'!$J$31,FA$47&gt;=$FQ234,FA$47&lt;=$FR234)*(('Summary&amp;Assumptions'!$H$25*$C234)*(1+'Summary&amp;Assumptions'!$J$29)^(FA$46-1))</f>
        <v>0</v>
      </c>
      <c r="EW234" s="588">
        <f>AND(FB$55&gt;0,SUM($E234:EV234)&lt;'Summary&amp;Assumptions'!$G$32*$B234,$D234&gt;='Summary&amp;Assumptions'!$D$17,FB$47&gt;=$D234,FB$47&lt;=EDATE($D234,'Summary&amp;Assumptions'!$G$32))*$B234+AND(FB$56&lt;'Summary&amp;Assumptions'!$J$31,FB$47&gt;=$FO234,FB$47&lt;=$FP234)*(('Summary&amp;Assumptions'!$H$25*$C234)*(1+'Summary&amp;Assumptions'!$J$29)^(FB$46-1))+AND(FB$56&lt;'Summary&amp;Assumptions'!$J$31,FB$47&gt;=$FQ234,FB$47&lt;=$FR234)*(('Summary&amp;Assumptions'!$H$25*$C234)*(1+'Summary&amp;Assumptions'!$J$29)^(FB$46-1))</f>
        <v>0</v>
      </c>
      <c r="EX234" s="588">
        <f>AND(FC$55&gt;0,SUM($E234:EW234)&lt;'Summary&amp;Assumptions'!$G$32*$B234,$D234&gt;='Summary&amp;Assumptions'!$D$17,FC$47&gt;=$D234,FC$47&lt;=EDATE($D234,'Summary&amp;Assumptions'!$G$32))*$B234+AND(FC$56&lt;'Summary&amp;Assumptions'!$J$31,FC$47&gt;=$FO234,FC$47&lt;=$FP234)*(('Summary&amp;Assumptions'!$H$25*$C234)*(1+'Summary&amp;Assumptions'!$J$29)^(FC$46-1))+AND(FC$56&lt;'Summary&amp;Assumptions'!$J$31,FC$47&gt;=$FQ234,FC$47&lt;=$FR234)*(('Summary&amp;Assumptions'!$H$25*$C234)*(1+'Summary&amp;Assumptions'!$J$29)^(FC$46-1))</f>
        <v>0</v>
      </c>
      <c r="EY234" s="588">
        <f>AND(FD$55&gt;0,SUM($E234:EX234)&lt;'Summary&amp;Assumptions'!$G$32*$B234,$D234&gt;='Summary&amp;Assumptions'!$D$17,FD$47&gt;=$D234,FD$47&lt;=EDATE($D234,'Summary&amp;Assumptions'!$G$32))*$B234+AND(FD$56&lt;'Summary&amp;Assumptions'!$J$31,FD$47&gt;=$FO234,FD$47&lt;=$FP234)*(('Summary&amp;Assumptions'!$H$25*$C234)*(1+'Summary&amp;Assumptions'!$J$29)^(FD$46-1))+AND(FD$56&lt;'Summary&amp;Assumptions'!$J$31,FD$47&gt;=$FQ234,FD$47&lt;=$FR234)*(('Summary&amp;Assumptions'!$H$25*$C234)*(1+'Summary&amp;Assumptions'!$J$29)^(FD$46-1))</f>
        <v>0</v>
      </c>
      <c r="EZ234" s="588">
        <f>AND(FE$55&gt;0,SUM($E234:EY234)&lt;'Summary&amp;Assumptions'!$G$32*$B234,$D234&gt;='Summary&amp;Assumptions'!$D$17,FE$47&gt;=$D234,FE$47&lt;=EDATE($D234,'Summary&amp;Assumptions'!$G$32))*$B234+AND(FE$56&lt;'Summary&amp;Assumptions'!$J$31,FE$47&gt;=$FO234,FE$47&lt;=$FP234)*(('Summary&amp;Assumptions'!$H$25*$C234)*(1+'Summary&amp;Assumptions'!$J$29)^(FE$46-1))+AND(FE$56&lt;'Summary&amp;Assumptions'!$J$31,FE$47&gt;=$FQ234,FE$47&lt;=$FR234)*(('Summary&amp;Assumptions'!$H$25*$C234)*(1+'Summary&amp;Assumptions'!$J$29)^(FE$46-1))</f>
        <v>0</v>
      </c>
      <c r="FA234" s="588">
        <f>AND(FF$55&gt;0,SUM($E234:EZ234)&lt;'Summary&amp;Assumptions'!$G$32*$B234,$D234&gt;='Summary&amp;Assumptions'!$D$17,FF$47&gt;=$D234,FF$47&lt;=EDATE($D234,'Summary&amp;Assumptions'!$G$32))*$B234+AND(FF$56&lt;'Summary&amp;Assumptions'!$J$31,FF$47&gt;=$FO234,FF$47&lt;=$FP234)*(('Summary&amp;Assumptions'!$H$25*$C234)*(1+'Summary&amp;Assumptions'!$J$29)^(FF$46-1))+AND(FF$56&lt;'Summary&amp;Assumptions'!$J$31,FF$47&gt;=$FQ234,FF$47&lt;=$FR234)*(('Summary&amp;Assumptions'!$H$25*$C234)*(1+'Summary&amp;Assumptions'!$J$29)^(FF$46-1))</f>
        <v>0</v>
      </c>
      <c r="FB234" s="588">
        <f>AND(FG$55&gt;0,SUM($E234:FA234)&lt;'Summary&amp;Assumptions'!$G$32*$B234,$D234&gt;='Summary&amp;Assumptions'!$D$17,FG$47&gt;=$D234,FG$47&lt;=EDATE($D234,'Summary&amp;Assumptions'!$G$32))*$B234+AND(FG$56&lt;'Summary&amp;Assumptions'!$J$31,FG$47&gt;=$FO234,FG$47&lt;=$FP234)*(('Summary&amp;Assumptions'!$H$25*$C234)*(1+'Summary&amp;Assumptions'!$J$29)^(FG$46-1))+AND(FG$56&lt;'Summary&amp;Assumptions'!$J$31,FG$47&gt;=$FQ234,FG$47&lt;=$FR234)*(('Summary&amp;Assumptions'!$H$25*$C234)*(1+'Summary&amp;Assumptions'!$J$29)^(FG$46-1))</f>
        <v>0</v>
      </c>
      <c r="FC234" s="588">
        <f>AND(FH$55&gt;0,SUM($E234:FB234)&lt;'Summary&amp;Assumptions'!$G$32*$B234,$D234&gt;='Summary&amp;Assumptions'!$D$17,FH$47&gt;=$D234,FH$47&lt;=EDATE($D234,'Summary&amp;Assumptions'!$G$32))*$B234+AND(FH$56&lt;'Summary&amp;Assumptions'!$J$31,FH$47&gt;=$FO234,FH$47&lt;=$FP234)*(('Summary&amp;Assumptions'!$H$25*$C234)*(1+'Summary&amp;Assumptions'!$J$29)^(FH$46-1))+AND(FH$56&lt;'Summary&amp;Assumptions'!$J$31,FH$47&gt;=$FQ234,FH$47&lt;=$FR234)*(('Summary&amp;Assumptions'!$H$25*$C234)*(1+'Summary&amp;Assumptions'!$J$29)^(FH$46-1))</f>
        <v>0</v>
      </c>
      <c r="FD234" s="588">
        <f>AND(FI$55&gt;0,SUM($E234:FC234)&lt;'Summary&amp;Assumptions'!$G$32*$B234,$D234&gt;='Summary&amp;Assumptions'!$D$17,FI$47&gt;=$D234,FI$47&lt;=EDATE($D234,'Summary&amp;Assumptions'!$G$32))*$B234+AND(FI$56&lt;'Summary&amp;Assumptions'!$J$31,FI$47&gt;=$FO234,FI$47&lt;=$FP234)*(('Summary&amp;Assumptions'!$H$25*$C234)*(1+'Summary&amp;Assumptions'!$J$29)^(FI$46-1))+AND(FI$56&lt;'Summary&amp;Assumptions'!$J$31,FI$47&gt;=$FQ234,FI$47&lt;=$FR234)*(('Summary&amp;Assumptions'!$H$25*$C234)*(1+'Summary&amp;Assumptions'!$J$29)^(FI$46-1))</f>
        <v>0</v>
      </c>
      <c r="FE234" s="588">
        <f>AND(FJ$55&gt;0,SUM($E234:FD234)&lt;'Summary&amp;Assumptions'!$G$32*$B234,$D234&gt;='Summary&amp;Assumptions'!$D$17,FJ$47&gt;=$D234,FJ$47&lt;=EDATE($D234,'Summary&amp;Assumptions'!$G$32))*$B234+AND(FJ$56&lt;'Summary&amp;Assumptions'!$J$31,FJ$47&gt;=$FO234,FJ$47&lt;=$FP234)*(('Summary&amp;Assumptions'!$H$25*$C234)*(1+'Summary&amp;Assumptions'!$J$29)^(FJ$46-1))+AND(FJ$56&lt;'Summary&amp;Assumptions'!$J$31,FJ$47&gt;=$FQ234,FJ$47&lt;=$FR234)*(('Summary&amp;Assumptions'!$H$25*$C234)*(1+'Summary&amp;Assumptions'!$J$29)^(FJ$46-1))</f>
        <v>0</v>
      </c>
      <c r="FF234" s="588">
        <f>AND(FK$55&gt;0,SUM($E234:FE234)&lt;'Summary&amp;Assumptions'!$G$32*$B234,$D234&gt;='Summary&amp;Assumptions'!$D$17,FK$47&gt;=$D234,FK$47&lt;=EDATE($D234,'Summary&amp;Assumptions'!$G$32))*$B234+AND(FK$56&lt;'Summary&amp;Assumptions'!$J$31,FK$47&gt;=$FO234,FK$47&lt;=$FP234)*(('Summary&amp;Assumptions'!$H$25*$C234)*(1+'Summary&amp;Assumptions'!$J$29)^(FK$46-1))+AND(FK$56&lt;'Summary&amp;Assumptions'!$J$31,FK$47&gt;=$FQ234,FK$47&lt;=$FR234)*(('Summary&amp;Assumptions'!$H$25*$C234)*(1+'Summary&amp;Assumptions'!$J$29)^(FK$46-1))</f>
        <v>0</v>
      </c>
      <c r="FG234" s="588">
        <f>AND(FL$55&gt;0,SUM($E234:FF234)&lt;'Summary&amp;Assumptions'!$G$32*$B234,$D234&gt;='Summary&amp;Assumptions'!$D$17,FL$47&gt;=$D234,FL$47&lt;=EDATE($D234,'Summary&amp;Assumptions'!$G$32))*$B234+AND(FL$56&lt;'Summary&amp;Assumptions'!$J$31,FL$47&gt;=$FO234,FL$47&lt;=$FP234)*(('Summary&amp;Assumptions'!$H$25*$C234)*(1+'Summary&amp;Assumptions'!$J$29)^(FL$46-1))+AND(FL$56&lt;'Summary&amp;Assumptions'!$J$31,FL$47&gt;=$FQ234,FL$47&lt;=$FR234)*(('Summary&amp;Assumptions'!$H$25*$C234)*(1+'Summary&amp;Assumptions'!$J$29)^(FL$46-1))</f>
        <v>0</v>
      </c>
      <c r="FH234" s="588">
        <f>AND(FM$55&gt;0,SUM($E234:FG234)&lt;'Summary&amp;Assumptions'!$G$32*$B234,$D234&gt;='Summary&amp;Assumptions'!$D$17,FM$47&gt;=$D234,FM$47&lt;=EDATE($D234,'Summary&amp;Assumptions'!$G$32))*$B234+AND(FM$56&lt;'Summary&amp;Assumptions'!$J$31,FM$47&gt;=$FO234,FM$47&lt;=$FP234)*(('Summary&amp;Assumptions'!$H$25*$C234)*(1+'Summary&amp;Assumptions'!$J$29)^(FM$46-1))+AND(FM$56&lt;'Summary&amp;Assumptions'!$J$31,FM$47&gt;=$FQ234,FM$47&lt;=$FR234)*(('Summary&amp;Assumptions'!$H$25*$C234)*(1+'Summary&amp;Assumptions'!$J$29)^(FM$46-1))</f>
        <v>0</v>
      </c>
      <c r="FI234" s="588">
        <f>AND(FN$55&gt;0,SUM($E234:FH234)&lt;'Summary&amp;Assumptions'!$G$32*$B234,$D234&gt;='Summary&amp;Assumptions'!$D$17,FN$47&gt;=$D234,FN$47&lt;=EDATE($D234,'Summary&amp;Assumptions'!$G$32))*$B234+AND(FN$56&lt;'Summary&amp;Assumptions'!$J$31,FN$47&gt;=$FO234,FN$47&lt;=$FP234)*(('Summary&amp;Assumptions'!$H$25*$C234)*(1+'Summary&amp;Assumptions'!$J$29)^(FN$46-1))+AND(FN$56&lt;'Summary&amp;Assumptions'!$J$31,FN$47&gt;=$FQ234,FN$47&lt;=$FR234)*(('Summary&amp;Assumptions'!$H$25*$C234)*(1+'Summary&amp;Assumptions'!$J$29)^(FN$46-1))</f>
        <v>0</v>
      </c>
      <c r="FJ234" s="588">
        <f>AND(FO$55&gt;0,SUM($E234:FI234)&lt;'Summary&amp;Assumptions'!$G$32*$B234,$D234&gt;='Summary&amp;Assumptions'!$D$17,FO$47&gt;=$D234,FO$47&lt;=EDATE($D234,'Summary&amp;Assumptions'!$G$32))*$B234+AND(FO$56&lt;'Summary&amp;Assumptions'!$J$31,FO$47&gt;=$FO234,FO$47&lt;=$FP234)*(('Summary&amp;Assumptions'!$H$25*$C234)*(1+'Summary&amp;Assumptions'!$J$29)^(FO$46-1))+AND(FO$56&lt;'Summary&amp;Assumptions'!$J$31,FO$47&gt;=$FQ234,FO$47&lt;=$FR234)*(('Summary&amp;Assumptions'!$H$25*$C234)*(1+'Summary&amp;Assumptions'!$J$29)^(FO$46-1))</f>
        <v>0</v>
      </c>
      <c r="FK234" s="588">
        <f>AND(FP$55&gt;0,SUM($E234:FJ234)&lt;'Summary&amp;Assumptions'!$G$32*$B234,$D234&gt;='Summary&amp;Assumptions'!$D$17,FP$47&gt;=$D234,FP$47&lt;=EDATE($D234,'Summary&amp;Assumptions'!$G$32))*$B234+AND(FP$56&lt;'Summary&amp;Assumptions'!$J$31,FP$47&gt;=$FO234,FP$47&lt;=$FP234)*(('Summary&amp;Assumptions'!$H$25*$C234)*(1+'Summary&amp;Assumptions'!$J$29)^(FP$46-1))+AND(FP$56&lt;'Summary&amp;Assumptions'!$J$31,FP$47&gt;=$FQ234,FP$47&lt;=$FR234)*(('Summary&amp;Assumptions'!$H$25*$C234)*(1+'Summary&amp;Assumptions'!$J$29)^(FP$46-1))</f>
        <v>0</v>
      </c>
      <c r="FL234" s="588">
        <f>AND(FQ$55&gt;0,SUM($E234:FK234)&lt;'Summary&amp;Assumptions'!$G$32*$B234,$D234&gt;='Summary&amp;Assumptions'!$D$17,FQ$47&gt;=$D234,FQ$47&lt;=EDATE($D234,'Summary&amp;Assumptions'!$G$32))*$B234+AND(FQ$56&lt;'Summary&amp;Assumptions'!$J$31,FQ$47&gt;=$FO234,FQ$47&lt;=$FP234)*(('Summary&amp;Assumptions'!$H$25*$C234)*(1+'Summary&amp;Assumptions'!$J$29)^(FQ$46-1))+AND(FQ$56&lt;'Summary&amp;Assumptions'!$J$31,FQ$47&gt;=$FQ234,FQ$47&lt;=$FR234)*(('Summary&amp;Assumptions'!$H$25*$C234)*(1+'Summary&amp;Assumptions'!$J$29)^(FQ$46-1))</f>
        <v>0</v>
      </c>
      <c r="FO234" s="576">
        <f>EDATE(D234,'Summary&amp;Assumptions'!$G$34)</f>
        <v>47908</v>
      </c>
      <c r="FP234" s="576">
        <f>EDATE(FO234,'Summary&amp;Assumptions'!$G$33-1)</f>
        <v>47939</v>
      </c>
      <c r="FQ234" s="576">
        <f>EDATE(FO234,'Summary&amp;Assumptions'!$G$34)</f>
        <v>48274</v>
      </c>
      <c r="FR234" s="576">
        <f>EDATE(FQ234,'Summary&amp;Assumptions'!$G$33-1)</f>
        <v>48305</v>
      </c>
    </row>
    <row r="235" spans="2:174" hidden="1" x14ac:dyDescent="0.2">
      <c r="B235" s="588">
        <v>0</v>
      </c>
      <c r="C235" s="193">
        <v>0</v>
      </c>
      <c r="D235" s="589">
        <v>47574</v>
      </c>
      <c r="F235" s="588">
        <f>AND(K$55&gt;0,SUM($E235:E235)&lt;'Summary&amp;Assumptions'!$G$32*$B235,$D235&gt;='Summary&amp;Assumptions'!$D$17,K$47&gt;=$D235,K$47&lt;=EDATE($D235,'Summary&amp;Assumptions'!$G$32))*$B235+AND(K$56&lt;'Summary&amp;Assumptions'!$J$31,K$47&gt;=$FO235,K$47&lt;=$FP235)*(('Summary&amp;Assumptions'!$H$25*$C235)*(1+'Summary&amp;Assumptions'!$J$29)^(K$46-1))+AND(K$56&lt;'Summary&amp;Assumptions'!$J$31,K$47&gt;=$FQ235,K$47&lt;=$FR235)*(('Summary&amp;Assumptions'!$H$25*$C235)*(1+'Summary&amp;Assumptions'!$J$29)^(K$46-1))</f>
        <v>0</v>
      </c>
      <c r="G235" s="588">
        <f>AND(L$55&gt;0,SUM($E235:F235)&lt;'Summary&amp;Assumptions'!$G$32*$B235,$D235&gt;='Summary&amp;Assumptions'!$D$17,L$47&gt;=$D235,L$47&lt;=EDATE($D235,'Summary&amp;Assumptions'!$G$32))*$B235+AND(L$56&lt;'Summary&amp;Assumptions'!$J$31,L$47&gt;=$FO235,L$47&lt;=$FP235)*(('Summary&amp;Assumptions'!$H$25*$C235)*(1+'Summary&amp;Assumptions'!$J$29)^(L$46-1))+AND(L$56&lt;'Summary&amp;Assumptions'!$J$31,L$47&gt;=$FQ235,L$47&lt;=$FR235)*(('Summary&amp;Assumptions'!$H$25*$C235)*(1+'Summary&amp;Assumptions'!$J$29)^(L$46-1))</f>
        <v>0</v>
      </c>
      <c r="H235" s="588">
        <f>AND(M$55&gt;0,SUM($E235:G235)&lt;'Summary&amp;Assumptions'!$G$32*$B235,$D235&gt;='Summary&amp;Assumptions'!$D$17,M$47&gt;=$D235,M$47&lt;=EDATE($D235,'Summary&amp;Assumptions'!$G$32))*$B235+AND(M$56&lt;'Summary&amp;Assumptions'!$J$31,M$47&gt;=$FO235,M$47&lt;=$FP235)*(('Summary&amp;Assumptions'!$H$25*$C235)*(1+'Summary&amp;Assumptions'!$J$29)^(M$46-1))+AND(M$56&lt;'Summary&amp;Assumptions'!$J$31,M$47&gt;=$FQ235,M$47&lt;=$FR235)*(('Summary&amp;Assumptions'!$H$25*$C235)*(1+'Summary&amp;Assumptions'!$J$29)^(M$46-1))</f>
        <v>0</v>
      </c>
      <c r="I235" s="588">
        <f>AND(N$55&gt;0,SUM($E235:H235)&lt;'Summary&amp;Assumptions'!$G$32*$B235,$D235&gt;='Summary&amp;Assumptions'!$D$17,N$47&gt;=$D235,N$47&lt;=EDATE($D235,'Summary&amp;Assumptions'!$G$32))*$B235+AND(N$56&lt;'Summary&amp;Assumptions'!$J$31,N$47&gt;=$FO235,N$47&lt;=$FP235)*(('Summary&amp;Assumptions'!$H$25*$C235)*(1+'Summary&amp;Assumptions'!$J$29)^(N$46-1))+AND(N$56&lt;'Summary&amp;Assumptions'!$J$31,N$47&gt;=$FQ235,N$47&lt;=$FR235)*(('Summary&amp;Assumptions'!$H$25*$C235)*(1+'Summary&amp;Assumptions'!$J$29)^(N$46-1))</f>
        <v>0</v>
      </c>
      <c r="J235" s="588">
        <f>AND(O$55&gt;0,SUM($E235:I235)&lt;'Summary&amp;Assumptions'!$G$32*$B235,$D235&gt;='Summary&amp;Assumptions'!$D$17,O$47&gt;=$D235,O$47&lt;=EDATE($D235,'Summary&amp;Assumptions'!$G$32))*$B235+AND(O$56&lt;'Summary&amp;Assumptions'!$J$31,O$47&gt;=$FO235,O$47&lt;=$FP235)*(('Summary&amp;Assumptions'!$H$25*$C235)*(1+'Summary&amp;Assumptions'!$J$29)^(O$46-1))+AND(O$56&lt;'Summary&amp;Assumptions'!$J$31,O$47&gt;=$FQ235,O$47&lt;=$FR235)*(('Summary&amp;Assumptions'!$H$25*$C235)*(1+'Summary&amp;Assumptions'!$J$29)^(O$46-1))</f>
        <v>0</v>
      </c>
      <c r="K235" s="588">
        <f>AND(P$55&gt;0,SUM($E235:J235)&lt;'Summary&amp;Assumptions'!$G$32*$B235,$D235&gt;='Summary&amp;Assumptions'!$D$17,P$47&gt;=$D235,P$47&lt;=EDATE($D235,'Summary&amp;Assumptions'!$G$32))*$B235+AND(P$56&lt;'Summary&amp;Assumptions'!$J$31,P$47&gt;=$FO235,P$47&lt;=$FP235)*(('Summary&amp;Assumptions'!$H$25*$C235)*(1+'Summary&amp;Assumptions'!$J$29)^(P$46-1))+AND(P$56&lt;'Summary&amp;Assumptions'!$J$31,P$47&gt;=$FQ235,P$47&lt;=$FR235)*(('Summary&amp;Assumptions'!$H$25*$C235)*(1+'Summary&amp;Assumptions'!$J$29)^(P$46-1))</f>
        <v>0</v>
      </c>
      <c r="L235" s="588">
        <f>AND(Q$55&gt;0,SUM($E235:K235)&lt;'Summary&amp;Assumptions'!$G$32*$B235,$D235&gt;='Summary&amp;Assumptions'!$D$17,Q$47&gt;=$D235,Q$47&lt;=EDATE($D235,'Summary&amp;Assumptions'!$G$32))*$B235+AND(Q$56&lt;'Summary&amp;Assumptions'!$J$31,Q$47&gt;=$FO235,Q$47&lt;=$FP235)*(('Summary&amp;Assumptions'!$H$25*$C235)*(1+'Summary&amp;Assumptions'!$J$29)^(Q$46-1))+AND(Q$56&lt;'Summary&amp;Assumptions'!$J$31,Q$47&gt;=$FQ235,Q$47&lt;=$FR235)*(('Summary&amp;Assumptions'!$H$25*$C235)*(1+'Summary&amp;Assumptions'!$J$29)^(Q$46-1))</f>
        <v>0</v>
      </c>
      <c r="M235" s="588">
        <f>AND(R$55&gt;0,SUM($E235:L235)&lt;'Summary&amp;Assumptions'!$G$32*$B235,$D235&gt;='Summary&amp;Assumptions'!$D$17,R$47&gt;=$D235,R$47&lt;=EDATE($D235,'Summary&amp;Assumptions'!$G$32))*$B235+AND(R$56&lt;'Summary&amp;Assumptions'!$J$31,R$47&gt;=$FO235,R$47&lt;=$FP235)*(('Summary&amp;Assumptions'!$H$25*$C235)*(1+'Summary&amp;Assumptions'!$J$29)^(R$46-1))+AND(R$56&lt;'Summary&amp;Assumptions'!$J$31,R$47&gt;=$FQ235,R$47&lt;=$FR235)*(('Summary&amp;Assumptions'!$H$25*$C235)*(1+'Summary&amp;Assumptions'!$J$29)^(R$46-1))</f>
        <v>0</v>
      </c>
      <c r="N235" s="588">
        <f>AND(S$55&gt;0,SUM($E235:M235)&lt;'Summary&amp;Assumptions'!$G$32*$B235,$D235&gt;='Summary&amp;Assumptions'!$D$17,S$47&gt;=$D235,S$47&lt;=EDATE($D235,'Summary&amp;Assumptions'!$G$32))*$B235+AND(S$56&lt;'Summary&amp;Assumptions'!$J$31,S$47&gt;=$FO235,S$47&lt;=$FP235)*(('Summary&amp;Assumptions'!$H$25*$C235)*(1+'Summary&amp;Assumptions'!$J$29)^(S$46-1))+AND(S$56&lt;'Summary&amp;Assumptions'!$J$31,S$47&gt;=$FQ235,S$47&lt;=$FR235)*(('Summary&amp;Assumptions'!$H$25*$C235)*(1+'Summary&amp;Assumptions'!$J$29)^(S$46-1))</f>
        <v>0</v>
      </c>
      <c r="O235" s="588">
        <f>AND(T$55&gt;0,SUM($E235:N235)&lt;'Summary&amp;Assumptions'!$G$32*$B235,$D235&gt;='Summary&amp;Assumptions'!$D$17,T$47&gt;=$D235,T$47&lt;=EDATE($D235,'Summary&amp;Assumptions'!$G$32))*$B235+AND(T$56&lt;'Summary&amp;Assumptions'!$J$31,T$47&gt;=$FO235,T$47&lt;=$FP235)*(('Summary&amp;Assumptions'!$H$25*$C235)*(1+'Summary&amp;Assumptions'!$J$29)^(T$46-1))+AND(T$56&lt;'Summary&amp;Assumptions'!$J$31,T$47&gt;=$FQ235,T$47&lt;=$FR235)*(('Summary&amp;Assumptions'!$H$25*$C235)*(1+'Summary&amp;Assumptions'!$J$29)^(T$46-1))</f>
        <v>0</v>
      </c>
      <c r="P235" s="588">
        <f>AND(U$55&gt;0,SUM($E235:O235)&lt;'Summary&amp;Assumptions'!$G$32*$B235,$D235&gt;='Summary&amp;Assumptions'!$D$17,U$47&gt;=$D235,U$47&lt;=EDATE($D235,'Summary&amp;Assumptions'!$G$32))*$B235+AND(U$56&lt;'Summary&amp;Assumptions'!$J$31,U$47&gt;=$FO235,U$47&lt;=$FP235)*(('Summary&amp;Assumptions'!$H$25*$C235)*(1+'Summary&amp;Assumptions'!$J$29)^(U$46-1))+AND(U$56&lt;'Summary&amp;Assumptions'!$J$31,U$47&gt;=$FQ235,U$47&lt;=$FR235)*(('Summary&amp;Assumptions'!$H$25*$C235)*(1+'Summary&amp;Assumptions'!$J$29)^(U$46-1))</f>
        <v>0</v>
      </c>
      <c r="Q235" s="588">
        <f>AND(V$55&gt;0,SUM($E235:P235)&lt;'Summary&amp;Assumptions'!$G$32*$B235,$D235&gt;='Summary&amp;Assumptions'!$D$17,V$47&gt;=$D235,V$47&lt;=EDATE($D235,'Summary&amp;Assumptions'!$G$32))*$B235+AND(V$56&lt;'Summary&amp;Assumptions'!$J$31,V$47&gt;=$FO235,V$47&lt;=$FP235)*(('Summary&amp;Assumptions'!$H$25*$C235)*(1+'Summary&amp;Assumptions'!$J$29)^(V$46-1))+AND(V$56&lt;'Summary&amp;Assumptions'!$J$31,V$47&gt;=$FQ235,V$47&lt;=$FR235)*(('Summary&amp;Assumptions'!$H$25*$C235)*(1+'Summary&amp;Assumptions'!$J$29)^(V$46-1))</f>
        <v>0</v>
      </c>
      <c r="R235" s="588">
        <f>AND(W$55&gt;0,SUM($E235:Q235)&lt;'Summary&amp;Assumptions'!$G$32*$B235,$D235&gt;='Summary&amp;Assumptions'!$D$17,W$47&gt;=$D235,W$47&lt;=EDATE($D235,'Summary&amp;Assumptions'!$G$32))*$B235+AND(W$56&lt;'Summary&amp;Assumptions'!$J$31,W$47&gt;=$FO235,W$47&lt;=$FP235)*(('Summary&amp;Assumptions'!$H$25*$C235)*(1+'Summary&amp;Assumptions'!$J$29)^(W$46-1))+AND(W$56&lt;'Summary&amp;Assumptions'!$J$31,W$47&gt;=$FQ235,W$47&lt;=$FR235)*(('Summary&amp;Assumptions'!$H$25*$C235)*(1+'Summary&amp;Assumptions'!$J$29)^(W$46-1))</f>
        <v>0</v>
      </c>
      <c r="S235" s="588">
        <f>AND(X$55&gt;0,SUM($E235:R235)&lt;'Summary&amp;Assumptions'!$G$32*$B235,$D235&gt;='Summary&amp;Assumptions'!$D$17,X$47&gt;=$D235,X$47&lt;=EDATE($D235,'Summary&amp;Assumptions'!$G$32))*$B235+AND(X$56&lt;'Summary&amp;Assumptions'!$J$31,X$47&gt;=$FO235,X$47&lt;=$FP235)*(('Summary&amp;Assumptions'!$H$25*$C235)*(1+'Summary&amp;Assumptions'!$J$29)^(X$46-1))+AND(X$56&lt;'Summary&amp;Assumptions'!$J$31,X$47&gt;=$FQ235,X$47&lt;=$FR235)*(('Summary&amp;Assumptions'!$H$25*$C235)*(1+'Summary&amp;Assumptions'!$J$29)^(X$46-1))</f>
        <v>0</v>
      </c>
      <c r="T235" s="588">
        <f>AND(Y$55&gt;0,SUM($E235:S235)&lt;'Summary&amp;Assumptions'!$G$32*$B235,$D235&gt;='Summary&amp;Assumptions'!$D$17,Y$47&gt;=$D235,Y$47&lt;=EDATE($D235,'Summary&amp;Assumptions'!$G$32))*$B235+AND(Y$56&lt;'Summary&amp;Assumptions'!$J$31,Y$47&gt;=$FO235,Y$47&lt;=$FP235)*(('Summary&amp;Assumptions'!$H$25*$C235)*(1+'Summary&amp;Assumptions'!$J$29)^(Y$46-1))+AND(Y$56&lt;'Summary&amp;Assumptions'!$J$31,Y$47&gt;=$FQ235,Y$47&lt;=$FR235)*(('Summary&amp;Assumptions'!$H$25*$C235)*(1+'Summary&amp;Assumptions'!$J$29)^(Y$46-1))</f>
        <v>0</v>
      </c>
      <c r="U235" s="588">
        <f>AND(Z$55&gt;0,SUM($E235:T235)&lt;'Summary&amp;Assumptions'!$G$32*$B235,$D235&gt;='Summary&amp;Assumptions'!$D$17,Z$47&gt;=$D235,Z$47&lt;=EDATE($D235,'Summary&amp;Assumptions'!$G$32))*$B235+AND(Z$56&lt;'Summary&amp;Assumptions'!$J$31,Z$47&gt;=$FO235,Z$47&lt;=$FP235)*(('Summary&amp;Assumptions'!$H$25*$C235)*(1+'Summary&amp;Assumptions'!$J$29)^(Z$46-1))+AND(Z$56&lt;'Summary&amp;Assumptions'!$J$31,Z$47&gt;=$FQ235,Z$47&lt;=$FR235)*(('Summary&amp;Assumptions'!$H$25*$C235)*(1+'Summary&amp;Assumptions'!$J$29)^(Z$46-1))</f>
        <v>0</v>
      </c>
      <c r="V235" s="588">
        <f>AND(AA$55&gt;0,SUM($E235:U235)&lt;'Summary&amp;Assumptions'!$G$32*$B235,$D235&gt;='Summary&amp;Assumptions'!$D$17,AA$47&gt;=$D235,AA$47&lt;=EDATE($D235,'Summary&amp;Assumptions'!$G$32))*$B235+AND(AA$56&lt;'Summary&amp;Assumptions'!$J$31,AA$47&gt;=$FO235,AA$47&lt;=$FP235)*(('Summary&amp;Assumptions'!$H$25*$C235)*(1+'Summary&amp;Assumptions'!$J$29)^(AA$46-1))+AND(AA$56&lt;'Summary&amp;Assumptions'!$J$31,AA$47&gt;=$FQ235,AA$47&lt;=$FR235)*(('Summary&amp;Assumptions'!$H$25*$C235)*(1+'Summary&amp;Assumptions'!$J$29)^(AA$46-1))</f>
        <v>0</v>
      </c>
      <c r="W235" s="588">
        <f>AND(AB$55&gt;0,SUM($E235:V235)&lt;'Summary&amp;Assumptions'!$G$32*$B235,$D235&gt;='Summary&amp;Assumptions'!$D$17,AB$47&gt;=$D235,AB$47&lt;=EDATE($D235,'Summary&amp;Assumptions'!$G$32))*$B235+AND(AB$56&lt;'Summary&amp;Assumptions'!$J$31,AB$47&gt;=$FO235,AB$47&lt;=$FP235)*(('Summary&amp;Assumptions'!$H$25*$C235)*(1+'Summary&amp;Assumptions'!$J$29)^(AB$46-1))+AND(AB$56&lt;'Summary&amp;Assumptions'!$J$31,AB$47&gt;=$FQ235,AB$47&lt;=$FR235)*(('Summary&amp;Assumptions'!$H$25*$C235)*(1+'Summary&amp;Assumptions'!$J$29)^(AB$46-1))</f>
        <v>0</v>
      </c>
      <c r="X235" s="588">
        <f>AND(AC$55&gt;0,SUM($E235:W235)&lt;'Summary&amp;Assumptions'!$G$32*$B235,$D235&gt;='Summary&amp;Assumptions'!$D$17,AC$47&gt;=$D235,AC$47&lt;=EDATE($D235,'Summary&amp;Assumptions'!$G$32))*$B235+AND(AC$56&lt;'Summary&amp;Assumptions'!$J$31,AC$47&gt;=$FO235,AC$47&lt;=$FP235)*(('Summary&amp;Assumptions'!$H$25*$C235)*(1+'Summary&amp;Assumptions'!$J$29)^(AC$46-1))+AND(AC$56&lt;'Summary&amp;Assumptions'!$J$31,AC$47&gt;=$FQ235,AC$47&lt;=$FR235)*(('Summary&amp;Assumptions'!$H$25*$C235)*(1+'Summary&amp;Assumptions'!$J$29)^(AC$46-1))</f>
        <v>0</v>
      </c>
      <c r="Y235" s="588">
        <f>AND(AD$55&gt;0,SUM($E235:X235)&lt;'Summary&amp;Assumptions'!$G$32*$B235,$D235&gt;='Summary&amp;Assumptions'!$D$17,AD$47&gt;=$D235,AD$47&lt;=EDATE($D235,'Summary&amp;Assumptions'!$G$32))*$B235+AND(AD$56&lt;'Summary&amp;Assumptions'!$J$31,AD$47&gt;=$FO235,AD$47&lt;=$FP235)*(('Summary&amp;Assumptions'!$H$25*$C235)*(1+'Summary&amp;Assumptions'!$J$29)^(AD$46-1))+AND(AD$56&lt;'Summary&amp;Assumptions'!$J$31,AD$47&gt;=$FQ235,AD$47&lt;=$FR235)*(('Summary&amp;Assumptions'!$H$25*$C235)*(1+'Summary&amp;Assumptions'!$J$29)^(AD$46-1))</f>
        <v>0</v>
      </c>
      <c r="Z235" s="588">
        <f>AND(AE$55&gt;0,SUM($E235:Y235)&lt;'Summary&amp;Assumptions'!$G$32*$B235,$D235&gt;='Summary&amp;Assumptions'!$D$17,AE$47&gt;=$D235,AE$47&lt;=EDATE($D235,'Summary&amp;Assumptions'!$G$32))*$B235+AND(AE$56&lt;'Summary&amp;Assumptions'!$J$31,AE$47&gt;=$FO235,AE$47&lt;=$FP235)*(('Summary&amp;Assumptions'!$H$25*$C235)*(1+'Summary&amp;Assumptions'!$J$29)^(AE$46-1))+AND(AE$56&lt;'Summary&amp;Assumptions'!$J$31,AE$47&gt;=$FQ235,AE$47&lt;=$FR235)*(('Summary&amp;Assumptions'!$H$25*$C235)*(1+'Summary&amp;Assumptions'!$J$29)^(AE$46-1))</f>
        <v>0</v>
      </c>
      <c r="AA235" s="588">
        <f>AND(AF$55&gt;0,SUM($E235:Z235)&lt;'Summary&amp;Assumptions'!$G$32*$B235,$D235&gt;='Summary&amp;Assumptions'!$D$17,AF$47&gt;=$D235,AF$47&lt;=EDATE($D235,'Summary&amp;Assumptions'!$G$32))*$B235+AND(AF$56&lt;'Summary&amp;Assumptions'!$J$31,AF$47&gt;=$FO235,AF$47&lt;=$FP235)*(('Summary&amp;Assumptions'!$H$25*$C235)*(1+'Summary&amp;Assumptions'!$J$29)^(AF$46-1))+AND(AF$56&lt;'Summary&amp;Assumptions'!$J$31,AF$47&gt;=$FQ235,AF$47&lt;=$FR235)*(('Summary&amp;Assumptions'!$H$25*$C235)*(1+'Summary&amp;Assumptions'!$J$29)^(AF$46-1))</f>
        <v>0</v>
      </c>
      <c r="AB235" s="588">
        <f>AND(AG$55&gt;0,SUM($E235:AA235)&lt;'Summary&amp;Assumptions'!$G$32*$B235,$D235&gt;='Summary&amp;Assumptions'!$D$17,AG$47&gt;=$D235,AG$47&lt;=EDATE($D235,'Summary&amp;Assumptions'!$G$32))*$B235+AND(AG$56&lt;'Summary&amp;Assumptions'!$J$31,AG$47&gt;=$FO235,AG$47&lt;=$FP235)*(('Summary&amp;Assumptions'!$H$25*$C235)*(1+'Summary&amp;Assumptions'!$J$29)^(AG$46-1))+AND(AG$56&lt;'Summary&amp;Assumptions'!$J$31,AG$47&gt;=$FQ235,AG$47&lt;=$FR235)*(('Summary&amp;Assumptions'!$H$25*$C235)*(1+'Summary&amp;Assumptions'!$J$29)^(AG$46-1))</f>
        <v>0</v>
      </c>
      <c r="AC235" s="588">
        <f>AND(AH$55&gt;0,SUM($E235:AB235)&lt;'Summary&amp;Assumptions'!$G$32*$B235,$D235&gt;='Summary&amp;Assumptions'!$D$17,AH$47&gt;=$D235,AH$47&lt;=EDATE($D235,'Summary&amp;Assumptions'!$G$32))*$B235+AND(AH$56&lt;'Summary&amp;Assumptions'!$J$31,AH$47&gt;=$FO235,AH$47&lt;=$FP235)*(('Summary&amp;Assumptions'!$H$25*$C235)*(1+'Summary&amp;Assumptions'!$J$29)^(AH$46-1))+AND(AH$56&lt;'Summary&amp;Assumptions'!$J$31,AH$47&gt;=$FQ235,AH$47&lt;=$FR235)*(('Summary&amp;Assumptions'!$H$25*$C235)*(1+'Summary&amp;Assumptions'!$J$29)^(AH$46-1))</f>
        <v>0</v>
      </c>
      <c r="AD235" s="588">
        <f>AND(AI$55&gt;0,SUM($E235:AC235)&lt;'Summary&amp;Assumptions'!$G$32*$B235,$D235&gt;='Summary&amp;Assumptions'!$D$17,AI$47&gt;=$D235,AI$47&lt;=EDATE($D235,'Summary&amp;Assumptions'!$G$32))*$B235+AND(AI$56&lt;'Summary&amp;Assumptions'!$J$31,AI$47&gt;=$FO235,AI$47&lt;=$FP235)*(('Summary&amp;Assumptions'!$H$25*$C235)*(1+'Summary&amp;Assumptions'!$J$29)^(AI$46-1))+AND(AI$56&lt;'Summary&amp;Assumptions'!$J$31,AI$47&gt;=$FQ235,AI$47&lt;=$FR235)*(('Summary&amp;Assumptions'!$H$25*$C235)*(1+'Summary&amp;Assumptions'!$J$29)^(AI$46-1))</f>
        <v>0</v>
      </c>
      <c r="AE235" s="588">
        <f>AND(AJ$55&gt;0,SUM($E235:AD235)&lt;'Summary&amp;Assumptions'!$G$32*$B235,$D235&gt;='Summary&amp;Assumptions'!$D$17,AJ$47&gt;=$D235,AJ$47&lt;=EDATE($D235,'Summary&amp;Assumptions'!$G$32))*$B235+AND(AJ$56&lt;'Summary&amp;Assumptions'!$J$31,AJ$47&gt;=$FO235,AJ$47&lt;=$FP235)*(('Summary&amp;Assumptions'!$H$25*$C235)*(1+'Summary&amp;Assumptions'!$J$29)^(AJ$46-1))+AND(AJ$56&lt;'Summary&amp;Assumptions'!$J$31,AJ$47&gt;=$FQ235,AJ$47&lt;=$FR235)*(('Summary&amp;Assumptions'!$H$25*$C235)*(1+'Summary&amp;Assumptions'!$J$29)^(AJ$46-1))</f>
        <v>0</v>
      </c>
      <c r="AF235" s="588">
        <f>AND(AK$55&gt;0,SUM($E235:AE235)&lt;'Summary&amp;Assumptions'!$G$32*$B235,$D235&gt;='Summary&amp;Assumptions'!$D$17,AK$47&gt;=$D235,AK$47&lt;=EDATE($D235,'Summary&amp;Assumptions'!$G$32))*$B235+AND(AK$56&lt;'Summary&amp;Assumptions'!$J$31,AK$47&gt;=$FO235,AK$47&lt;=$FP235)*(('Summary&amp;Assumptions'!$H$25*$C235)*(1+'Summary&amp;Assumptions'!$J$29)^(AK$46-1))+AND(AK$56&lt;'Summary&amp;Assumptions'!$J$31,AK$47&gt;=$FQ235,AK$47&lt;=$FR235)*(('Summary&amp;Assumptions'!$H$25*$C235)*(1+'Summary&amp;Assumptions'!$J$29)^(AK$46-1))</f>
        <v>0</v>
      </c>
      <c r="AG235" s="588">
        <f>AND(AL$55&gt;0,SUM($E235:AF235)&lt;'Summary&amp;Assumptions'!$G$32*$B235,$D235&gt;='Summary&amp;Assumptions'!$D$17,AL$47&gt;=$D235,AL$47&lt;=EDATE($D235,'Summary&amp;Assumptions'!$G$32))*$B235+AND(AL$56&lt;'Summary&amp;Assumptions'!$J$31,AL$47&gt;=$FO235,AL$47&lt;=$FP235)*(('Summary&amp;Assumptions'!$H$25*$C235)*(1+'Summary&amp;Assumptions'!$J$29)^(AL$46-1))+AND(AL$56&lt;'Summary&amp;Assumptions'!$J$31,AL$47&gt;=$FQ235,AL$47&lt;=$FR235)*(('Summary&amp;Assumptions'!$H$25*$C235)*(1+'Summary&amp;Assumptions'!$J$29)^(AL$46-1))</f>
        <v>0</v>
      </c>
      <c r="AH235" s="588">
        <f>AND(AM$55&gt;0,SUM($E235:AG235)&lt;'Summary&amp;Assumptions'!$G$32*$B235,$D235&gt;='Summary&amp;Assumptions'!$D$17,AM$47&gt;=$D235,AM$47&lt;=EDATE($D235,'Summary&amp;Assumptions'!$G$32))*$B235+AND(AM$56&lt;'Summary&amp;Assumptions'!$J$31,AM$47&gt;=$FO235,AM$47&lt;=$FP235)*(('Summary&amp;Assumptions'!$H$25*$C235)*(1+'Summary&amp;Assumptions'!$J$29)^(AM$46-1))+AND(AM$56&lt;'Summary&amp;Assumptions'!$J$31,AM$47&gt;=$FQ235,AM$47&lt;=$FR235)*(('Summary&amp;Assumptions'!$H$25*$C235)*(1+'Summary&amp;Assumptions'!$J$29)^(AM$46-1))</f>
        <v>0</v>
      </c>
      <c r="AI235" s="588">
        <f>AND(AN$55&gt;0,SUM($E235:AH235)&lt;'Summary&amp;Assumptions'!$G$32*$B235,$D235&gt;='Summary&amp;Assumptions'!$D$17,AN$47&gt;=$D235,AN$47&lt;=EDATE($D235,'Summary&amp;Assumptions'!$G$32))*$B235+AND(AN$56&lt;'Summary&amp;Assumptions'!$J$31,AN$47&gt;=$FO235,AN$47&lt;=$FP235)*(('Summary&amp;Assumptions'!$H$25*$C235)*(1+'Summary&amp;Assumptions'!$J$29)^(AN$46-1))+AND(AN$56&lt;'Summary&amp;Assumptions'!$J$31,AN$47&gt;=$FQ235,AN$47&lt;=$FR235)*(('Summary&amp;Assumptions'!$H$25*$C235)*(1+'Summary&amp;Assumptions'!$J$29)^(AN$46-1))</f>
        <v>0</v>
      </c>
      <c r="AJ235" s="588">
        <f>AND(AO$55&gt;0,SUM($E235:AI235)&lt;'Summary&amp;Assumptions'!$G$32*$B235,$D235&gt;='Summary&amp;Assumptions'!$D$17,AO$47&gt;=$D235,AO$47&lt;=EDATE($D235,'Summary&amp;Assumptions'!$G$32))*$B235+AND(AO$56&lt;'Summary&amp;Assumptions'!$J$31,AO$47&gt;=$FO235,AO$47&lt;=$FP235)*(('Summary&amp;Assumptions'!$H$25*$C235)*(1+'Summary&amp;Assumptions'!$J$29)^(AO$46-1))+AND(AO$56&lt;'Summary&amp;Assumptions'!$J$31,AO$47&gt;=$FQ235,AO$47&lt;=$FR235)*(('Summary&amp;Assumptions'!$H$25*$C235)*(1+'Summary&amp;Assumptions'!$J$29)^(AO$46-1))</f>
        <v>0</v>
      </c>
      <c r="AK235" s="588">
        <f>AND(AP$55&gt;0,SUM($E235:AJ235)&lt;'Summary&amp;Assumptions'!$G$32*$B235,$D235&gt;='Summary&amp;Assumptions'!$D$17,AP$47&gt;=$D235,AP$47&lt;=EDATE($D235,'Summary&amp;Assumptions'!$G$32))*$B235+AND(AP$56&lt;'Summary&amp;Assumptions'!$J$31,AP$47&gt;=$FO235,AP$47&lt;=$FP235)*(('Summary&amp;Assumptions'!$H$25*$C235)*(1+'Summary&amp;Assumptions'!$J$29)^(AP$46-1))+AND(AP$56&lt;'Summary&amp;Assumptions'!$J$31,AP$47&gt;=$FQ235,AP$47&lt;=$FR235)*(('Summary&amp;Assumptions'!$H$25*$C235)*(1+'Summary&amp;Assumptions'!$J$29)^(AP$46-1))</f>
        <v>0</v>
      </c>
      <c r="AL235" s="588">
        <f>AND(AQ$55&gt;0,SUM($E235:AK235)&lt;'Summary&amp;Assumptions'!$G$32*$B235,$D235&gt;='Summary&amp;Assumptions'!$D$17,AQ$47&gt;=$D235,AQ$47&lt;=EDATE($D235,'Summary&amp;Assumptions'!$G$32))*$B235+AND(AQ$56&lt;'Summary&amp;Assumptions'!$J$31,AQ$47&gt;=$FO235,AQ$47&lt;=$FP235)*(('Summary&amp;Assumptions'!$H$25*$C235)*(1+'Summary&amp;Assumptions'!$J$29)^(AQ$46-1))+AND(AQ$56&lt;'Summary&amp;Assumptions'!$J$31,AQ$47&gt;=$FQ235,AQ$47&lt;=$FR235)*(('Summary&amp;Assumptions'!$H$25*$C235)*(1+'Summary&amp;Assumptions'!$J$29)^(AQ$46-1))</f>
        <v>0</v>
      </c>
      <c r="AM235" s="588">
        <f>AND(AR$55&gt;0,SUM($E235:AL235)&lt;'Summary&amp;Assumptions'!$G$32*$B235,$D235&gt;='Summary&amp;Assumptions'!$D$17,AR$47&gt;=$D235,AR$47&lt;=EDATE($D235,'Summary&amp;Assumptions'!$G$32))*$B235+AND(AR$56&lt;'Summary&amp;Assumptions'!$J$31,AR$47&gt;=$FO235,AR$47&lt;=$FP235)*(('Summary&amp;Assumptions'!$H$25*$C235)*(1+'Summary&amp;Assumptions'!$J$29)^(AR$46-1))+AND(AR$56&lt;'Summary&amp;Assumptions'!$J$31,AR$47&gt;=$FQ235,AR$47&lt;=$FR235)*(('Summary&amp;Assumptions'!$H$25*$C235)*(1+'Summary&amp;Assumptions'!$J$29)^(AR$46-1))</f>
        <v>0</v>
      </c>
      <c r="AN235" s="588">
        <f>AND(AS$55&gt;0,SUM($E235:AM235)&lt;'Summary&amp;Assumptions'!$G$32*$B235,$D235&gt;='Summary&amp;Assumptions'!$D$17,AS$47&gt;=$D235,AS$47&lt;=EDATE($D235,'Summary&amp;Assumptions'!$G$32))*$B235+AND(AS$56&lt;'Summary&amp;Assumptions'!$J$31,AS$47&gt;=$FO235,AS$47&lt;=$FP235)*(('Summary&amp;Assumptions'!$H$25*$C235)*(1+'Summary&amp;Assumptions'!$J$29)^(AS$46-1))+AND(AS$56&lt;'Summary&amp;Assumptions'!$J$31,AS$47&gt;=$FQ235,AS$47&lt;=$FR235)*(('Summary&amp;Assumptions'!$H$25*$C235)*(1+'Summary&amp;Assumptions'!$J$29)^(AS$46-1))</f>
        <v>0</v>
      </c>
      <c r="AO235" s="588">
        <f>AND(AT$55&gt;0,SUM($E235:AN235)&lt;'Summary&amp;Assumptions'!$G$32*$B235,$D235&gt;='Summary&amp;Assumptions'!$D$17,AT$47&gt;=$D235,AT$47&lt;=EDATE($D235,'Summary&amp;Assumptions'!$G$32))*$B235+AND(AT$56&lt;'Summary&amp;Assumptions'!$J$31,AT$47&gt;=$FO235,AT$47&lt;=$FP235)*(('Summary&amp;Assumptions'!$H$25*$C235)*(1+'Summary&amp;Assumptions'!$J$29)^(AT$46-1))+AND(AT$56&lt;'Summary&amp;Assumptions'!$J$31,AT$47&gt;=$FQ235,AT$47&lt;=$FR235)*(('Summary&amp;Assumptions'!$H$25*$C235)*(1+'Summary&amp;Assumptions'!$J$29)^(AT$46-1))</f>
        <v>0</v>
      </c>
      <c r="AP235" s="588">
        <f>AND(AU$55&gt;0,SUM($E235:AO235)&lt;'Summary&amp;Assumptions'!$G$32*$B235,$D235&gt;='Summary&amp;Assumptions'!$D$17,AU$47&gt;=$D235,AU$47&lt;=EDATE($D235,'Summary&amp;Assumptions'!$G$32))*$B235+AND(AU$56&lt;'Summary&amp;Assumptions'!$J$31,AU$47&gt;=$FO235,AU$47&lt;=$FP235)*(('Summary&amp;Assumptions'!$H$25*$C235)*(1+'Summary&amp;Assumptions'!$J$29)^(AU$46-1))+AND(AU$56&lt;'Summary&amp;Assumptions'!$J$31,AU$47&gt;=$FQ235,AU$47&lt;=$FR235)*(('Summary&amp;Assumptions'!$H$25*$C235)*(1+'Summary&amp;Assumptions'!$J$29)^(AU$46-1))</f>
        <v>0</v>
      </c>
      <c r="AQ235" s="588">
        <f>AND(AV$55&gt;0,SUM($E235:AP235)&lt;'Summary&amp;Assumptions'!$G$32*$B235,$D235&gt;='Summary&amp;Assumptions'!$D$17,AV$47&gt;=$D235,AV$47&lt;=EDATE($D235,'Summary&amp;Assumptions'!$G$32))*$B235+AND(AV$56&lt;'Summary&amp;Assumptions'!$J$31,AV$47&gt;=$FO235,AV$47&lt;=$FP235)*(('Summary&amp;Assumptions'!$H$25*$C235)*(1+'Summary&amp;Assumptions'!$J$29)^(AV$46-1))+AND(AV$56&lt;'Summary&amp;Assumptions'!$J$31,AV$47&gt;=$FQ235,AV$47&lt;=$FR235)*(('Summary&amp;Assumptions'!$H$25*$C235)*(1+'Summary&amp;Assumptions'!$J$29)^(AV$46-1))</f>
        <v>0</v>
      </c>
      <c r="AR235" s="588">
        <f>AND(AW$55&gt;0,SUM($E235:AQ235)&lt;'Summary&amp;Assumptions'!$G$32*$B235,$D235&gt;='Summary&amp;Assumptions'!$D$17,AW$47&gt;=$D235,AW$47&lt;=EDATE($D235,'Summary&amp;Assumptions'!$G$32))*$B235+AND(AW$56&lt;'Summary&amp;Assumptions'!$J$31,AW$47&gt;=$FO235,AW$47&lt;=$FP235)*(('Summary&amp;Assumptions'!$H$25*$C235)*(1+'Summary&amp;Assumptions'!$J$29)^(AW$46-1))+AND(AW$56&lt;'Summary&amp;Assumptions'!$J$31,AW$47&gt;=$FQ235,AW$47&lt;=$FR235)*(('Summary&amp;Assumptions'!$H$25*$C235)*(1+'Summary&amp;Assumptions'!$J$29)^(AW$46-1))</f>
        <v>0</v>
      </c>
      <c r="AS235" s="588">
        <f>AND(AX$55&gt;0,SUM($E235:AR235)&lt;'Summary&amp;Assumptions'!$G$32*$B235,$D235&gt;='Summary&amp;Assumptions'!$D$17,AX$47&gt;=$D235,AX$47&lt;=EDATE($D235,'Summary&amp;Assumptions'!$G$32))*$B235+AND(AX$56&lt;'Summary&amp;Assumptions'!$J$31,AX$47&gt;=$FO235,AX$47&lt;=$FP235)*(('Summary&amp;Assumptions'!$H$25*$C235)*(1+'Summary&amp;Assumptions'!$J$29)^(AX$46-1))+AND(AX$56&lt;'Summary&amp;Assumptions'!$J$31,AX$47&gt;=$FQ235,AX$47&lt;=$FR235)*(('Summary&amp;Assumptions'!$H$25*$C235)*(1+'Summary&amp;Assumptions'!$J$29)^(AX$46-1))</f>
        <v>0</v>
      </c>
      <c r="AT235" s="588">
        <f>AND(AY$55&gt;0,SUM($E235:AS235)&lt;'Summary&amp;Assumptions'!$G$32*$B235,$D235&gt;='Summary&amp;Assumptions'!$D$17,AY$47&gt;=$D235,AY$47&lt;=EDATE($D235,'Summary&amp;Assumptions'!$G$32))*$B235+AND(AY$56&lt;'Summary&amp;Assumptions'!$J$31,AY$47&gt;=$FO235,AY$47&lt;=$FP235)*(('Summary&amp;Assumptions'!$H$25*$C235)*(1+'Summary&amp;Assumptions'!$J$29)^(AY$46-1))+AND(AY$56&lt;'Summary&amp;Assumptions'!$J$31,AY$47&gt;=$FQ235,AY$47&lt;=$FR235)*(('Summary&amp;Assumptions'!$H$25*$C235)*(1+'Summary&amp;Assumptions'!$J$29)^(AY$46-1))</f>
        <v>0</v>
      </c>
      <c r="AU235" s="588">
        <f>AND(AZ$55&gt;0,SUM($E235:AT235)&lt;'Summary&amp;Assumptions'!$G$32*$B235,$D235&gt;='Summary&amp;Assumptions'!$D$17,AZ$47&gt;=$D235,AZ$47&lt;=EDATE($D235,'Summary&amp;Assumptions'!$G$32))*$B235+AND(AZ$56&lt;'Summary&amp;Assumptions'!$J$31,AZ$47&gt;=$FO235,AZ$47&lt;=$FP235)*(('Summary&amp;Assumptions'!$H$25*$C235)*(1+'Summary&amp;Assumptions'!$J$29)^(AZ$46-1))+AND(AZ$56&lt;'Summary&amp;Assumptions'!$J$31,AZ$47&gt;=$FQ235,AZ$47&lt;=$FR235)*(('Summary&amp;Assumptions'!$H$25*$C235)*(1+'Summary&amp;Assumptions'!$J$29)^(AZ$46-1))</f>
        <v>0</v>
      </c>
      <c r="AV235" s="588">
        <f>AND(BA$55&gt;0,SUM($E235:AU235)&lt;'Summary&amp;Assumptions'!$G$32*$B235,$D235&gt;='Summary&amp;Assumptions'!$D$17,BA$47&gt;=$D235,BA$47&lt;=EDATE($D235,'Summary&amp;Assumptions'!$G$32))*$B235+AND(BA$56&lt;'Summary&amp;Assumptions'!$J$31,BA$47&gt;=$FO235,BA$47&lt;=$FP235)*(('Summary&amp;Assumptions'!$H$25*$C235)*(1+'Summary&amp;Assumptions'!$J$29)^(BA$46-1))+AND(BA$56&lt;'Summary&amp;Assumptions'!$J$31,BA$47&gt;=$FQ235,BA$47&lt;=$FR235)*(('Summary&amp;Assumptions'!$H$25*$C235)*(1+'Summary&amp;Assumptions'!$J$29)^(BA$46-1))</f>
        <v>0</v>
      </c>
      <c r="AW235" s="588">
        <f>AND(BB$55&gt;0,SUM($E235:AV235)&lt;'Summary&amp;Assumptions'!$G$32*$B235,$D235&gt;='Summary&amp;Assumptions'!$D$17,BB$47&gt;=$D235,BB$47&lt;=EDATE($D235,'Summary&amp;Assumptions'!$G$32))*$B235+AND(BB$56&lt;'Summary&amp;Assumptions'!$J$31,BB$47&gt;=$FO235,BB$47&lt;=$FP235)*(('Summary&amp;Assumptions'!$H$25*$C235)*(1+'Summary&amp;Assumptions'!$J$29)^(BB$46-1))+AND(BB$56&lt;'Summary&amp;Assumptions'!$J$31,BB$47&gt;=$FQ235,BB$47&lt;=$FR235)*(('Summary&amp;Assumptions'!$H$25*$C235)*(1+'Summary&amp;Assumptions'!$J$29)^(BB$46-1))</f>
        <v>0</v>
      </c>
      <c r="AX235" s="588">
        <f>AND(BC$55&gt;0,SUM($E235:AW235)&lt;'Summary&amp;Assumptions'!$G$32*$B235,$D235&gt;='Summary&amp;Assumptions'!$D$17,BC$47&gt;=$D235,BC$47&lt;=EDATE($D235,'Summary&amp;Assumptions'!$G$32))*$B235+AND(BC$56&lt;'Summary&amp;Assumptions'!$J$31,BC$47&gt;=$FO235,BC$47&lt;=$FP235)*(('Summary&amp;Assumptions'!$H$25*$C235)*(1+'Summary&amp;Assumptions'!$J$29)^(BC$46-1))+AND(BC$56&lt;'Summary&amp;Assumptions'!$J$31,BC$47&gt;=$FQ235,BC$47&lt;=$FR235)*(('Summary&amp;Assumptions'!$H$25*$C235)*(1+'Summary&amp;Assumptions'!$J$29)^(BC$46-1))</f>
        <v>0</v>
      </c>
      <c r="AY235" s="588">
        <f>AND(BD$55&gt;0,SUM($E235:AX235)&lt;'Summary&amp;Assumptions'!$G$32*$B235,$D235&gt;='Summary&amp;Assumptions'!$D$17,BD$47&gt;=$D235,BD$47&lt;=EDATE($D235,'Summary&amp;Assumptions'!$G$32))*$B235+AND(BD$56&lt;'Summary&amp;Assumptions'!$J$31,BD$47&gt;=$FO235,BD$47&lt;=$FP235)*(('Summary&amp;Assumptions'!$H$25*$C235)*(1+'Summary&amp;Assumptions'!$J$29)^(BD$46-1))+AND(BD$56&lt;'Summary&amp;Assumptions'!$J$31,BD$47&gt;=$FQ235,BD$47&lt;=$FR235)*(('Summary&amp;Assumptions'!$H$25*$C235)*(1+'Summary&amp;Assumptions'!$J$29)^(BD$46-1))</f>
        <v>0</v>
      </c>
      <c r="AZ235" s="588">
        <f>AND(BE$55&gt;0,SUM($E235:AY235)&lt;'Summary&amp;Assumptions'!$G$32*$B235,$D235&gt;='Summary&amp;Assumptions'!$D$17,BE$47&gt;=$D235,BE$47&lt;=EDATE($D235,'Summary&amp;Assumptions'!$G$32))*$B235+AND(BE$56&lt;'Summary&amp;Assumptions'!$J$31,BE$47&gt;=$FO235,BE$47&lt;=$FP235)*(('Summary&amp;Assumptions'!$H$25*$C235)*(1+'Summary&amp;Assumptions'!$J$29)^(BE$46-1))+AND(BE$56&lt;'Summary&amp;Assumptions'!$J$31,BE$47&gt;=$FQ235,BE$47&lt;=$FR235)*(('Summary&amp;Assumptions'!$H$25*$C235)*(1+'Summary&amp;Assumptions'!$J$29)^(BE$46-1))</f>
        <v>0</v>
      </c>
      <c r="BA235" s="588">
        <f>AND(BF$55&gt;0,SUM($E235:AZ235)&lt;'Summary&amp;Assumptions'!$G$32*$B235,$D235&gt;='Summary&amp;Assumptions'!$D$17,BF$47&gt;=$D235,BF$47&lt;=EDATE($D235,'Summary&amp;Assumptions'!$G$32))*$B235+AND(BF$56&lt;'Summary&amp;Assumptions'!$J$31,BF$47&gt;=$FO235,BF$47&lt;=$FP235)*(('Summary&amp;Assumptions'!$H$25*$C235)*(1+'Summary&amp;Assumptions'!$J$29)^(BF$46-1))+AND(BF$56&lt;'Summary&amp;Assumptions'!$J$31,BF$47&gt;=$FQ235,BF$47&lt;=$FR235)*(('Summary&amp;Assumptions'!$H$25*$C235)*(1+'Summary&amp;Assumptions'!$J$29)^(BF$46-1))</f>
        <v>0</v>
      </c>
      <c r="BB235" s="588">
        <f>AND(BG$55&gt;0,SUM($E235:BA235)&lt;'Summary&amp;Assumptions'!$G$32*$B235,$D235&gt;='Summary&amp;Assumptions'!$D$17,BG$47&gt;=$D235,BG$47&lt;=EDATE($D235,'Summary&amp;Assumptions'!$G$32))*$B235+AND(BG$56&lt;'Summary&amp;Assumptions'!$J$31,BG$47&gt;=$FO235,BG$47&lt;=$FP235)*(('Summary&amp;Assumptions'!$H$25*$C235)*(1+'Summary&amp;Assumptions'!$J$29)^(BG$46-1))+AND(BG$56&lt;'Summary&amp;Assumptions'!$J$31,BG$47&gt;=$FQ235,BG$47&lt;=$FR235)*(('Summary&amp;Assumptions'!$H$25*$C235)*(1+'Summary&amp;Assumptions'!$J$29)^(BG$46-1))</f>
        <v>0</v>
      </c>
      <c r="BC235" s="588">
        <f>AND(BH$55&gt;0,SUM($E235:BB235)&lt;'Summary&amp;Assumptions'!$G$32*$B235,$D235&gt;='Summary&amp;Assumptions'!$D$17,BH$47&gt;=$D235,BH$47&lt;=EDATE($D235,'Summary&amp;Assumptions'!$G$32))*$B235+AND(BH$56&lt;'Summary&amp;Assumptions'!$J$31,BH$47&gt;=$FO235,BH$47&lt;=$FP235)*(('Summary&amp;Assumptions'!$H$25*$C235)*(1+'Summary&amp;Assumptions'!$J$29)^(BH$46-1))+AND(BH$56&lt;'Summary&amp;Assumptions'!$J$31,BH$47&gt;=$FQ235,BH$47&lt;=$FR235)*(('Summary&amp;Assumptions'!$H$25*$C235)*(1+'Summary&amp;Assumptions'!$J$29)^(BH$46-1))</f>
        <v>0</v>
      </c>
      <c r="BD235" s="588">
        <f>AND(BI$55&gt;0,SUM($E235:BC235)&lt;'Summary&amp;Assumptions'!$G$32*$B235,$D235&gt;='Summary&amp;Assumptions'!$D$17,BI$47&gt;=$D235,BI$47&lt;=EDATE($D235,'Summary&amp;Assumptions'!$G$32))*$B235+AND(BI$56&lt;'Summary&amp;Assumptions'!$J$31,BI$47&gt;=$FO235,BI$47&lt;=$FP235)*(('Summary&amp;Assumptions'!$H$25*$C235)*(1+'Summary&amp;Assumptions'!$J$29)^(BI$46-1))+AND(BI$56&lt;'Summary&amp;Assumptions'!$J$31,BI$47&gt;=$FQ235,BI$47&lt;=$FR235)*(('Summary&amp;Assumptions'!$H$25*$C235)*(1+'Summary&amp;Assumptions'!$J$29)^(BI$46-1))</f>
        <v>0</v>
      </c>
      <c r="BE235" s="588">
        <f>AND(BJ$55&gt;0,SUM($E235:BD235)&lt;'Summary&amp;Assumptions'!$G$32*$B235,$D235&gt;='Summary&amp;Assumptions'!$D$17,BJ$47&gt;=$D235,BJ$47&lt;=EDATE($D235,'Summary&amp;Assumptions'!$G$32))*$B235+AND(BJ$56&lt;'Summary&amp;Assumptions'!$J$31,BJ$47&gt;=$FO235,BJ$47&lt;=$FP235)*(('Summary&amp;Assumptions'!$H$25*$C235)*(1+'Summary&amp;Assumptions'!$J$29)^(BJ$46-1))+AND(BJ$56&lt;'Summary&amp;Assumptions'!$J$31,BJ$47&gt;=$FQ235,BJ$47&lt;=$FR235)*(('Summary&amp;Assumptions'!$H$25*$C235)*(1+'Summary&amp;Assumptions'!$J$29)^(BJ$46-1))</f>
        <v>0</v>
      </c>
      <c r="BF235" s="588">
        <f>AND(BK$55&gt;0,SUM($E235:BE235)&lt;'Summary&amp;Assumptions'!$G$32*$B235,$D235&gt;='Summary&amp;Assumptions'!$D$17,BK$47&gt;=$D235,BK$47&lt;=EDATE($D235,'Summary&amp;Assumptions'!$G$32))*$B235+AND(BK$56&lt;'Summary&amp;Assumptions'!$J$31,BK$47&gt;=$FO235,BK$47&lt;=$FP235)*(('Summary&amp;Assumptions'!$H$25*$C235)*(1+'Summary&amp;Assumptions'!$J$29)^(BK$46-1))+AND(BK$56&lt;'Summary&amp;Assumptions'!$J$31,BK$47&gt;=$FQ235,BK$47&lt;=$FR235)*(('Summary&amp;Assumptions'!$H$25*$C235)*(1+'Summary&amp;Assumptions'!$J$29)^(BK$46-1))</f>
        <v>0</v>
      </c>
      <c r="BG235" s="588">
        <f>AND(BL$55&gt;0,SUM($E235:BF235)&lt;'Summary&amp;Assumptions'!$G$32*$B235,$D235&gt;='Summary&amp;Assumptions'!$D$17,BL$47&gt;=$D235,BL$47&lt;=EDATE($D235,'Summary&amp;Assumptions'!$G$32))*$B235+AND(BL$56&lt;'Summary&amp;Assumptions'!$J$31,BL$47&gt;=$FO235,BL$47&lt;=$FP235)*(('Summary&amp;Assumptions'!$H$25*$C235)*(1+'Summary&amp;Assumptions'!$J$29)^(BL$46-1))+AND(BL$56&lt;'Summary&amp;Assumptions'!$J$31,BL$47&gt;=$FQ235,BL$47&lt;=$FR235)*(('Summary&amp;Assumptions'!$H$25*$C235)*(1+'Summary&amp;Assumptions'!$J$29)^(BL$46-1))</f>
        <v>0</v>
      </c>
      <c r="BH235" s="588">
        <f>AND(BM$55&gt;0,SUM($E235:BG235)&lt;'Summary&amp;Assumptions'!$G$32*$B235,$D235&gt;='Summary&amp;Assumptions'!$D$17,BM$47&gt;=$D235,BM$47&lt;=EDATE($D235,'Summary&amp;Assumptions'!$G$32))*$B235+AND(BM$56&lt;'Summary&amp;Assumptions'!$J$31,BM$47&gt;=$FO235,BM$47&lt;=$FP235)*(('Summary&amp;Assumptions'!$H$25*$C235)*(1+'Summary&amp;Assumptions'!$J$29)^(BM$46-1))+AND(BM$56&lt;'Summary&amp;Assumptions'!$J$31,BM$47&gt;=$FQ235,BM$47&lt;=$FR235)*(('Summary&amp;Assumptions'!$H$25*$C235)*(1+'Summary&amp;Assumptions'!$J$29)^(BM$46-1))</f>
        <v>0</v>
      </c>
      <c r="BI235" s="588">
        <f>AND(BN$55&gt;0,SUM($E235:BH235)&lt;'Summary&amp;Assumptions'!$G$32*$B235,$D235&gt;='Summary&amp;Assumptions'!$D$17,BN$47&gt;=$D235,BN$47&lt;=EDATE($D235,'Summary&amp;Assumptions'!$G$32))*$B235+AND(BN$56&lt;'Summary&amp;Assumptions'!$J$31,BN$47&gt;=$FO235,BN$47&lt;=$FP235)*(('Summary&amp;Assumptions'!$H$25*$C235)*(1+'Summary&amp;Assumptions'!$J$29)^(BN$46-1))+AND(BN$56&lt;'Summary&amp;Assumptions'!$J$31,BN$47&gt;=$FQ235,BN$47&lt;=$FR235)*(('Summary&amp;Assumptions'!$H$25*$C235)*(1+'Summary&amp;Assumptions'!$J$29)^(BN$46-1))</f>
        <v>0</v>
      </c>
      <c r="BJ235" s="588">
        <f>AND(BO$55&gt;0,SUM($E235:BI235)&lt;'Summary&amp;Assumptions'!$G$32*$B235,$D235&gt;='Summary&amp;Assumptions'!$D$17,BO$47&gt;=$D235,BO$47&lt;=EDATE($D235,'Summary&amp;Assumptions'!$G$32))*$B235+AND(BO$56&lt;'Summary&amp;Assumptions'!$J$31,BO$47&gt;=$FO235,BO$47&lt;=$FP235)*(('Summary&amp;Assumptions'!$H$25*$C235)*(1+'Summary&amp;Assumptions'!$J$29)^(BO$46-1))+AND(BO$56&lt;'Summary&amp;Assumptions'!$J$31,BO$47&gt;=$FQ235,BO$47&lt;=$FR235)*(('Summary&amp;Assumptions'!$H$25*$C235)*(1+'Summary&amp;Assumptions'!$J$29)^(BO$46-1))</f>
        <v>0</v>
      </c>
      <c r="BK235" s="588">
        <f>AND(BP$55&gt;0,SUM($E235:BJ235)&lt;'Summary&amp;Assumptions'!$G$32*$B235,$D235&gt;='Summary&amp;Assumptions'!$D$17,BP$47&gt;=$D235,BP$47&lt;=EDATE($D235,'Summary&amp;Assumptions'!$G$32))*$B235+AND(BP$56&lt;'Summary&amp;Assumptions'!$J$31,BP$47&gt;=$FO235,BP$47&lt;=$FP235)*(('Summary&amp;Assumptions'!$H$25*$C235)*(1+'Summary&amp;Assumptions'!$J$29)^(BP$46-1))+AND(BP$56&lt;'Summary&amp;Assumptions'!$J$31,BP$47&gt;=$FQ235,BP$47&lt;=$FR235)*(('Summary&amp;Assumptions'!$H$25*$C235)*(1+'Summary&amp;Assumptions'!$J$29)^(BP$46-1))</f>
        <v>0</v>
      </c>
      <c r="BL235" s="588">
        <f>AND(BQ$55&gt;0,SUM($E235:BK235)&lt;'Summary&amp;Assumptions'!$G$32*$B235,$D235&gt;='Summary&amp;Assumptions'!$D$17,BQ$47&gt;=$D235,BQ$47&lt;=EDATE($D235,'Summary&amp;Assumptions'!$G$32))*$B235+AND(BQ$56&lt;'Summary&amp;Assumptions'!$J$31,BQ$47&gt;=$FO235,BQ$47&lt;=$FP235)*(('Summary&amp;Assumptions'!$H$25*$C235)*(1+'Summary&amp;Assumptions'!$J$29)^(BQ$46-1))+AND(BQ$56&lt;'Summary&amp;Assumptions'!$J$31,BQ$47&gt;=$FQ235,BQ$47&lt;=$FR235)*(('Summary&amp;Assumptions'!$H$25*$C235)*(1+'Summary&amp;Assumptions'!$J$29)^(BQ$46-1))</f>
        <v>0</v>
      </c>
      <c r="BM235" s="588">
        <f>AND(BR$55&gt;0,SUM($E235:BL235)&lt;'Summary&amp;Assumptions'!$G$32*$B235,$D235&gt;='Summary&amp;Assumptions'!$D$17,BR$47&gt;=$D235,BR$47&lt;=EDATE($D235,'Summary&amp;Assumptions'!$G$32))*$B235+AND(BR$56&lt;'Summary&amp;Assumptions'!$J$31,BR$47&gt;=$FO235,BR$47&lt;=$FP235)*(('Summary&amp;Assumptions'!$H$25*$C235)*(1+'Summary&amp;Assumptions'!$J$29)^(BR$46-1))+AND(BR$56&lt;'Summary&amp;Assumptions'!$J$31,BR$47&gt;=$FQ235,BR$47&lt;=$FR235)*(('Summary&amp;Assumptions'!$H$25*$C235)*(1+'Summary&amp;Assumptions'!$J$29)^(BR$46-1))</f>
        <v>0</v>
      </c>
      <c r="BN235" s="588">
        <f>AND(BS$55&gt;0,SUM($E235:BM235)&lt;'Summary&amp;Assumptions'!$G$32*$B235,$D235&gt;='Summary&amp;Assumptions'!$D$17,BS$47&gt;=$D235,BS$47&lt;=EDATE($D235,'Summary&amp;Assumptions'!$G$32))*$B235+AND(BS$56&lt;'Summary&amp;Assumptions'!$J$31,BS$47&gt;=$FO235,BS$47&lt;=$FP235)*(('Summary&amp;Assumptions'!$H$25*$C235)*(1+'Summary&amp;Assumptions'!$J$29)^(BS$46-1))+AND(BS$56&lt;'Summary&amp;Assumptions'!$J$31,BS$47&gt;=$FQ235,BS$47&lt;=$FR235)*(('Summary&amp;Assumptions'!$H$25*$C235)*(1+'Summary&amp;Assumptions'!$J$29)^(BS$46-1))</f>
        <v>0</v>
      </c>
      <c r="BO235" s="588">
        <f>AND(BT$55&gt;0,SUM($E235:BN235)&lt;'Summary&amp;Assumptions'!$G$32*$B235,$D235&gt;='Summary&amp;Assumptions'!$D$17,BT$47&gt;=$D235,BT$47&lt;=EDATE($D235,'Summary&amp;Assumptions'!$G$32))*$B235+AND(BT$56&lt;'Summary&amp;Assumptions'!$J$31,BT$47&gt;=$FO235,BT$47&lt;=$FP235)*(('Summary&amp;Assumptions'!$H$25*$C235)*(1+'Summary&amp;Assumptions'!$J$29)^(BT$46-1))+AND(BT$56&lt;'Summary&amp;Assumptions'!$J$31,BT$47&gt;=$FQ235,BT$47&lt;=$FR235)*(('Summary&amp;Assumptions'!$H$25*$C235)*(1+'Summary&amp;Assumptions'!$J$29)^(BT$46-1))</f>
        <v>0</v>
      </c>
      <c r="BP235" s="588">
        <f>AND(BU$55&gt;0,SUM($E235:BO235)&lt;'Summary&amp;Assumptions'!$G$32*$B235,$D235&gt;='Summary&amp;Assumptions'!$D$17,BU$47&gt;=$D235,BU$47&lt;=EDATE($D235,'Summary&amp;Assumptions'!$G$32))*$B235+AND(BU$56&lt;'Summary&amp;Assumptions'!$J$31,BU$47&gt;=$FO235,BU$47&lt;=$FP235)*(('Summary&amp;Assumptions'!$H$25*$C235)*(1+'Summary&amp;Assumptions'!$J$29)^(BU$46-1))+AND(BU$56&lt;'Summary&amp;Assumptions'!$J$31,BU$47&gt;=$FQ235,BU$47&lt;=$FR235)*(('Summary&amp;Assumptions'!$H$25*$C235)*(1+'Summary&amp;Assumptions'!$J$29)^(BU$46-1))</f>
        <v>0</v>
      </c>
      <c r="BQ235" s="588">
        <f>AND(BV$55&gt;0,SUM($E235:BP235)&lt;'Summary&amp;Assumptions'!$G$32*$B235,$D235&gt;='Summary&amp;Assumptions'!$D$17,BV$47&gt;=$D235,BV$47&lt;=EDATE($D235,'Summary&amp;Assumptions'!$G$32))*$B235+AND(BV$56&lt;'Summary&amp;Assumptions'!$J$31,BV$47&gt;=$FO235,BV$47&lt;=$FP235)*(('Summary&amp;Assumptions'!$H$25*$C235)*(1+'Summary&amp;Assumptions'!$J$29)^(BV$46-1))+AND(BV$56&lt;'Summary&amp;Assumptions'!$J$31,BV$47&gt;=$FQ235,BV$47&lt;=$FR235)*(('Summary&amp;Assumptions'!$H$25*$C235)*(1+'Summary&amp;Assumptions'!$J$29)^(BV$46-1))</f>
        <v>0</v>
      </c>
      <c r="BR235" s="588">
        <f>AND(BW$55&gt;0,SUM($E235:BQ235)&lt;'Summary&amp;Assumptions'!$G$32*$B235,$D235&gt;='Summary&amp;Assumptions'!$D$17,BW$47&gt;=$D235,BW$47&lt;=EDATE($D235,'Summary&amp;Assumptions'!$G$32))*$B235+AND(BW$56&lt;'Summary&amp;Assumptions'!$J$31,BW$47&gt;=$FO235,BW$47&lt;=$FP235)*(('Summary&amp;Assumptions'!$H$25*$C235)*(1+'Summary&amp;Assumptions'!$J$29)^(BW$46-1))+AND(BW$56&lt;'Summary&amp;Assumptions'!$J$31,BW$47&gt;=$FQ235,BW$47&lt;=$FR235)*(('Summary&amp;Assumptions'!$H$25*$C235)*(1+'Summary&amp;Assumptions'!$J$29)^(BW$46-1))</f>
        <v>0</v>
      </c>
      <c r="BS235" s="588">
        <f>AND(BX$55&gt;0,SUM($E235:BR235)&lt;'Summary&amp;Assumptions'!$G$32*$B235,$D235&gt;='Summary&amp;Assumptions'!$D$17,BX$47&gt;=$D235,BX$47&lt;=EDATE($D235,'Summary&amp;Assumptions'!$G$32))*$B235+AND(BX$56&lt;'Summary&amp;Assumptions'!$J$31,BX$47&gt;=$FO235,BX$47&lt;=$FP235)*(('Summary&amp;Assumptions'!$H$25*$C235)*(1+'Summary&amp;Assumptions'!$J$29)^(BX$46-1))+AND(BX$56&lt;'Summary&amp;Assumptions'!$J$31,BX$47&gt;=$FQ235,BX$47&lt;=$FR235)*(('Summary&amp;Assumptions'!$H$25*$C235)*(1+'Summary&amp;Assumptions'!$J$29)^(BX$46-1))</f>
        <v>0</v>
      </c>
      <c r="BT235" s="588">
        <f>AND(BY$55&gt;0,SUM($E235:BS235)&lt;'Summary&amp;Assumptions'!$G$32*$B235,$D235&gt;='Summary&amp;Assumptions'!$D$17,BY$47&gt;=$D235,BY$47&lt;=EDATE($D235,'Summary&amp;Assumptions'!$G$32))*$B235+AND(BY$56&lt;'Summary&amp;Assumptions'!$J$31,BY$47&gt;=$FO235,BY$47&lt;=$FP235)*(('Summary&amp;Assumptions'!$H$25*$C235)*(1+'Summary&amp;Assumptions'!$J$29)^(BY$46-1))+AND(BY$56&lt;'Summary&amp;Assumptions'!$J$31,BY$47&gt;=$FQ235,BY$47&lt;=$FR235)*(('Summary&amp;Assumptions'!$H$25*$C235)*(1+'Summary&amp;Assumptions'!$J$29)^(BY$46-1))</f>
        <v>0</v>
      </c>
      <c r="BU235" s="588">
        <f>AND(BZ$55&gt;0,SUM($E235:BT235)&lt;'Summary&amp;Assumptions'!$G$32*$B235,$D235&gt;='Summary&amp;Assumptions'!$D$17,BZ$47&gt;=$D235,BZ$47&lt;=EDATE($D235,'Summary&amp;Assumptions'!$G$32))*$B235+AND(BZ$56&lt;'Summary&amp;Assumptions'!$J$31,BZ$47&gt;=$FO235,BZ$47&lt;=$FP235)*(('Summary&amp;Assumptions'!$H$25*$C235)*(1+'Summary&amp;Assumptions'!$J$29)^(BZ$46-1))+AND(BZ$56&lt;'Summary&amp;Assumptions'!$J$31,BZ$47&gt;=$FQ235,BZ$47&lt;=$FR235)*(('Summary&amp;Assumptions'!$H$25*$C235)*(1+'Summary&amp;Assumptions'!$J$29)^(BZ$46-1))</f>
        <v>0</v>
      </c>
      <c r="BV235" s="588">
        <f>AND(CA$55&gt;0,SUM($E235:BU235)&lt;'Summary&amp;Assumptions'!$G$32*$B235,$D235&gt;='Summary&amp;Assumptions'!$D$17,CA$47&gt;=$D235,CA$47&lt;=EDATE($D235,'Summary&amp;Assumptions'!$G$32))*$B235+AND(CA$56&lt;'Summary&amp;Assumptions'!$J$31,CA$47&gt;=$FO235,CA$47&lt;=$FP235)*(('Summary&amp;Assumptions'!$H$25*$C235)*(1+'Summary&amp;Assumptions'!$J$29)^(CA$46-1))+AND(CA$56&lt;'Summary&amp;Assumptions'!$J$31,CA$47&gt;=$FQ235,CA$47&lt;=$FR235)*(('Summary&amp;Assumptions'!$H$25*$C235)*(1+'Summary&amp;Assumptions'!$J$29)^(CA$46-1))</f>
        <v>0</v>
      </c>
      <c r="BW235" s="588">
        <f>AND(CB$55&gt;0,SUM($E235:BV235)&lt;'Summary&amp;Assumptions'!$G$32*$B235,$D235&gt;='Summary&amp;Assumptions'!$D$17,CB$47&gt;=$D235,CB$47&lt;=EDATE($D235,'Summary&amp;Assumptions'!$G$32))*$B235+AND(CB$56&lt;'Summary&amp;Assumptions'!$J$31,CB$47&gt;=$FO235,CB$47&lt;=$FP235)*(('Summary&amp;Assumptions'!$H$25*$C235)*(1+'Summary&amp;Assumptions'!$J$29)^(CB$46-1))+AND(CB$56&lt;'Summary&amp;Assumptions'!$J$31,CB$47&gt;=$FQ235,CB$47&lt;=$FR235)*(('Summary&amp;Assumptions'!$H$25*$C235)*(1+'Summary&amp;Assumptions'!$J$29)^(CB$46-1))</f>
        <v>0</v>
      </c>
      <c r="BX235" s="588">
        <f>AND(CC$55&gt;0,SUM($E235:BW235)&lt;'Summary&amp;Assumptions'!$G$32*$B235,$D235&gt;='Summary&amp;Assumptions'!$D$17,CC$47&gt;=$D235,CC$47&lt;=EDATE($D235,'Summary&amp;Assumptions'!$G$32))*$B235+AND(CC$56&lt;'Summary&amp;Assumptions'!$J$31,CC$47&gt;=$FO235,CC$47&lt;=$FP235)*(('Summary&amp;Assumptions'!$H$25*$C235)*(1+'Summary&amp;Assumptions'!$J$29)^(CC$46-1))+AND(CC$56&lt;'Summary&amp;Assumptions'!$J$31,CC$47&gt;=$FQ235,CC$47&lt;=$FR235)*(('Summary&amp;Assumptions'!$H$25*$C235)*(1+'Summary&amp;Assumptions'!$J$29)^(CC$46-1))</f>
        <v>0</v>
      </c>
      <c r="BY235" s="588">
        <f>AND(CD$55&gt;0,SUM($E235:BX235)&lt;'Summary&amp;Assumptions'!$G$32*$B235,$D235&gt;='Summary&amp;Assumptions'!$D$17,CD$47&gt;=$D235,CD$47&lt;=EDATE($D235,'Summary&amp;Assumptions'!$G$32))*$B235+AND(CD$56&lt;'Summary&amp;Assumptions'!$J$31,CD$47&gt;=$FO235,CD$47&lt;=$FP235)*(('Summary&amp;Assumptions'!$H$25*$C235)*(1+'Summary&amp;Assumptions'!$J$29)^(CD$46-1))+AND(CD$56&lt;'Summary&amp;Assumptions'!$J$31,CD$47&gt;=$FQ235,CD$47&lt;=$FR235)*(('Summary&amp;Assumptions'!$H$25*$C235)*(1+'Summary&amp;Assumptions'!$J$29)^(CD$46-1))</f>
        <v>0</v>
      </c>
      <c r="BZ235" s="588">
        <f>AND(CE$55&gt;0,SUM($E235:BY235)&lt;'Summary&amp;Assumptions'!$G$32*$B235,$D235&gt;='Summary&amp;Assumptions'!$D$17,CE$47&gt;=$D235,CE$47&lt;=EDATE($D235,'Summary&amp;Assumptions'!$G$32))*$B235+AND(CE$56&lt;'Summary&amp;Assumptions'!$J$31,CE$47&gt;=$FO235,CE$47&lt;=$FP235)*(('Summary&amp;Assumptions'!$H$25*$C235)*(1+'Summary&amp;Assumptions'!$J$29)^(CE$46-1))+AND(CE$56&lt;'Summary&amp;Assumptions'!$J$31,CE$47&gt;=$FQ235,CE$47&lt;=$FR235)*(('Summary&amp;Assumptions'!$H$25*$C235)*(1+'Summary&amp;Assumptions'!$J$29)^(CE$46-1))</f>
        <v>0</v>
      </c>
      <c r="CA235" s="588">
        <f>AND(CF$55&gt;0,SUM($E235:BZ235)&lt;'Summary&amp;Assumptions'!$G$32*$B235,$D235&gt;='Summary&amp;Assumptions'!$D$17,CF$47&gt;=$D235,CF$47&lt;=EDATE($D235,'Summary&amp;Assumptions'!$G$32))*$B235+AND(CF$56&lt;'Summary&amp;Assumptions'!$J$31,CF$47&gt;=$FO235,CF$47&lt;=$FP235)*(('Summary&amp;Assumptions'!$H$25*$C235)*(1+'Summary&amp;Assumptions'!$J$29)^(CF$46-1))+AND(CF$56&lt;'Summary&amp;Assumptions'!$J$31,CF$47&gt;=$FQ235,CF$47&lt;=$FR235)*(('Summary&amp;Assumptions'!$H$25*$C235)*(1+'Summary&amp;Assumptions'!$J$29)^(CF$46-1))</f>
        <v>0</v>
      </c>
      <c r="CB235" s="588">
        <f>AND(CG$55&gt;0,SUM($E235:CA235)&lt;'Summary&amp;Assumptions'!$G$32*$B235,$D235&gt;='Summary&amp;Assumptions'!$D$17,CG$47&gt;=$D235,CG$47&lt;=EDATE($D235,'Summary&amp;Assumptions'!$G$32))*$B235+AND(CG$56&lt;'Summary&amp;Assumptions'!$J$31,CG$47&gt;=$FO235,CG$47&lt;=$FP235)*(('Summary&amp;Assumptions'!$H$25*$C235)*(1+'Summary&amp;Assumptions'!$J$29)^(CG$46-1))+AND(CG$56&lt;'Summary&amp;Assumptions'!$J$31,CG$47&gt;=$FQ235,CG$47&lt;=$FR235)*(('Summary&amp;Assumptions'!$H$25*$C235)*(1+'Summary&amp;Assumptions'!$J$29)^(CG$46-1))</f>
        <v>0</v>
      </c>
      <c r="CC235" s="588">
        <f>AND(CH$55&gt;0,SUM($E235:CB235)&lt;'Summary&amp;Assumptions'!$G$32*$B235,$D235&gt;='Summary&amp;Assumptions'!$D$17,CH$47&gt;=$D235,CH$47&lt;=EDATE($D235,'Summary&amp;Assumptions'!$G$32))*$B235+AND(CH$56&lt;'Summary&amp;Assumptions'!$J$31,CH$47&gt;=$FO235,CH$47&lt;=$FP235)*(('Summary&amp;Assumptions'!$H$25*$C235)*(1+'Summary&amp;Assumptions'!$J$29)^(CH$46-1))+AND(CH$56&lt;'Summary&amp;Assumptions'!$J$31,CH$47&gt;=$FQ235,CH$47&lt;=$FR235)*(('Summary&amp;Assumptions'!$H$25*$C235)*(1+'Summary&amp;Assumptions'!$J$29)^(CH$46-1))</f>
        <v>0</v>
      </c>
      <c r="CD235" s="588">
        <f>AND(CI$55&gt;0,SUM($E235:CC235)&lt;'Summary&amp;Assumptions'!$G$32*$B235,$D235&gt;='Summary&amp;Assumptions'!$D$17,CI$47&gt;=$D235,CI$47&lt;=EDATE($D235,'Summary&amp;Assumptions'!$G$32))*$B235+AND(CI$56&lt;'Summary&amp;Assumptions'!$J$31,CI$47&gt;=$FO235,CI$47&lt;=$FP235)*(('Summary&amp;Assumptions'!$H$25*$C235)*(1+'Summary&amp;Assumptions'!$J$29)^(CI$46-1))+AND(CI$56&lt;'Summary&amp;Assumptions'!$J$31,CI$47&gt;=$FQ235,CI$47&lt;=$FR235)*(('Summary&amp;Assumptions'!$H$25*$C235)*(1+'Summary&amp;Assumptions'!$J$29)^(CI$46-1))</f>
        <v>0</v>
      </c>
      <c r="CE235" s="588">
        <f>AND(CJ$55&gt;0,SUM($E235:CD235)&lt;'Summary&amp;Assumptions'!$G$32*$B235,$D235&gt;='Summary&amp;Assumptions'!$D$17,CJ$47&gt;=$D235,CJ$47&lt;=EDATE($D235,'Summary&amp;Assumptions'!$G$32))*$B235+AND(CJ$56&lt;'Summary&amp;Assumptions'!$J$31,CJ$47&gt;=$FO235,CJ$47&lt;=$FP235)*(('Summary&amp;Assumptions'!$H$25*$C235)*(1+'Summary&amp;Assumptions'!$J$29)^(CJ$46-1))+AND(CJ$56&lt;'Summary&amp;Assumptions'!$J$31,CJ$47&gt;=$FQ235,CJ$47&lt;=$FR235)*(('Summary&amp;Assumptions'!$H$25*$C235)*(1+'Summary&amp;Assumptions'!$J$29)^(CJ$46-1))</f>
        <v>0</v>
      </c>
      <c r="CF235" s="588">
        <f>AND(CK$55&gt;0,SUM($E235:CE235)&lt;'Summary&amp;Assumptions'!$G$32*$B235,$D235&gt;='Summary&amp;Assumptions'!$D$17,CK$47&gt;=$D235,CK$47&lt;=EDATE($D235,'Summary&amp;Assumptions'!$G$32))*$B235+AND(CK$56&lt;'Summary&amp;Assumptions'!$J$31,CK$47&gt;=$FO235,CK$47&lt;=$FP235)*(('Summary&amp;Assumptions'!$H$25*$C235)*(1+'Summary&amp;Assumptions'!$J$29)^(CK$46-1))+AND(CK$56&lt;'Summary&amp;Assumptions'!$J$31,CK$47&gt;=$FQ235,CK$47&lt;=$FR235)*(('Summary&amp;Assumptions'!$H$25*$C235)*(1+'Summary&amp;Assumptions'!$J$29)^(CK$46-1))</f>
        <v>0</v>
      </c>
      <c r="CG235" s="588">
        <f>AND(CL$55&gt;0,SUM($E235:CF235)&lt;'Summary&amp;Assumptions'!$G$32*$B235,$D235&gt;='Summary&amp;Assumptions'!$D$17,CL$47&gt;=$D235,CL$47&lt;=EDATE($D235,'Summary&amp;Assumptions'!$G$32))*$B235+AND(CL$56&lt;'Summary&amp;Assumptions'!$J$31,CL$47&gt;=$FO235,CL$47&lt;=$FP235)*(('Summary&amp;Assumptions'!$H$25*$C235)*(1+'Summary&amp;Assumptions'!$J$29)^(CL$46-1))+AND(CL$56&lt;'Summary&amp;Assumptions'!$J$31,CL$47&gt;=$FQ235,CL$47&lt;=$FR235)*(('Summary&amp;Assumptions'!$H$25*$C235)*(1+'Summary&amp;Assumptions'!$J$29)^(CL$46-1))</f>
        <v>0</v>
      </c>
      <c r="CH235" s="588">
        <f>AND(CM$55&gt;0,SUM($E235:CG235)&lt;'Summary&amp;Assumptions'!$G$32*$B235,$D235&gt;='Summary&amp;Assumptions'!$D$17,CM$47&gt;=$D235,CM$47&lt;=EDATE($D235,'Summary&amp;Assumptions'!$G$32))*$B235+AND(CM$56&lt;'Summary&amp;Assumptions'!$J$31,CM$47&gt;=$FO235,CM$47&lt;=$FP235)*(('Summary&amp;Assumptions'!$H$25*$C235)*(1+'Summary&amp;Assumptions'!$J$29)^(CM$46-1))+AND(CM$56&lt;'Summary&amp;Assumptions'!$J$31,CM$47&gt;=$FQ235,CM$47&lt;=$FR235)*(('Summary&amp;Assumptions'!$H$25*$C235)*(1+'Summary&amp;Assumptions'!$J$29)^(CM$46-1))</f>
        <v>0</v>
      </c>
      <c r="CI235" s="588">
        <f>AND(CN$55&gt;0,SUM($E235:CH235)&lt;'Summary&amp;Assumptions'!$G$32*$B235,$D235&gt;='Summary&amp;Assumptions'!$D$17,CN$47&gt;=$D235,CN$47&lt;=EDATE($D235,'Summary&amp;Assumptions'!$G$32))*$B235+AND(CN$56&lt;'Summary&amp;Assumptions'!$J$31,CN$47&gt;=$FO235,CN$47&lt;=$FP235)*(('Summary&amp;Assumptions'!$H$25*$C235)*(1+'Summary&amp;Assumptions'!$J$29)^(CN$46-1))+AND(CN$56&lt;'Summary&amp;Assumptions'!$J$31,CN$47&gt;=$FQ235,CN$47&lt;=$FR235)*(('Summary&amp;Assumptions'!$H$25*$C235)*(1+'Summary&amp;Assumptions'!$J$29)^(CN$46-1))</f>
        <v>0</v>
      </c>
      <c r="CJ235" s="588">
        <f>AND(CO$55&gt;0,SUM($E235:CI235)&lt;'Summary&amp;Assumptions'!$G$32*$B235,$D235&gt;='Summary&amp;Assumptions'!$D$17,CO$47&gt;=$D235,CO$47&lt;=EDATE($D235,'Summary&amp;Assumptions'!$G$32))*$B235+AND(CO$56&lt;'Summary&amp;Assumptions'!$J$31,CO$47&gt;=$FO235,CO$47&lt;=$FP235)*(('Summary&amp;Assumptions'!$H$25*$C235)*(1+'Summary&amp;Assumptions'!$J$29)^(CO$46-1))+AND(CO$56&lt;'Summary&amp;Assumptions'!$J$31,CO$47&gt;=$FQ235,CO$47&lt;=$FR235)*(('Summary&amp;Assumptions'!$H$25*$C235)*(1+'Summary&amp;Assumptions'!$J$29)^(CO$46-1))</f>
        <v>0</v>
      </c>
      <c r="CK235" s="588">
        <f>AND(CP$55&gt;0,SUM($E235:CJ235)&lt;'Summary&amp;Assumptions'!$G$32*$B235,$D235&gt;='Summary&amp;Assumptions'!$D$17,CP$47&gt;=$D235,CP$47&lt;=EDATE($D235,'Summary&amp;Assumptions'!$G$32))*$B235+AND(CP$56&lt;'Summary&amp;Assumptions'!$J$31,CP$47&gt;=$FO235,CP$47&lt;=$FP235)*(('Summary&amp;Assumptions'!$H$25*$C235)*(1+'Summary&amp;Assumptions'!$J$29)^(CP$46-1))+AND(CP$56&lt;'Summary&amp;Assumptions'!$J$31,CP$47&gt;=$FQ235,CP$47&lt;=$FR235)*(('Summary&amp;Assumptions'!$H$25*$C235)*(1+'Summary&amp;Assumptions'!$J$29)^(CP$46-1))</f>
        <v>0</v>
      </c>
      <c r="CL235" s="588">
        <f>AND(CQ$55&gt;0,SUM($E235:CK235)&lt;'Summary&amp;Assumptions'!$G$32*$B235,$D235&gt;='Summary&amp;Assumptions'!$D$17,CQ$47&gt;=$D235,CQ$47&lt;=EDATE($D235,'Summary&amp;Assumptions'!$G$32))*$B235+AND(CQ$56&lt;'Summary&amp;Assumptions'!$J$31,CQ$47&gt;=$FO235,CQ$47&lt;=$FP235)*(('Summary&amp;Assumptions'!$H$25*$C235)*(1+'Summary&amp;Assumptions'!$J$29)^(CQ$46-1))+AND(CQ$56&lt;'Summary&amp;Assumptions'!$J$31,CQ$47&gt;=$FQ235,CQ$47&lt;=$FR235)*(('Summary&amp;Assumptions'!$H$25*$C235)*(1+'Summary&amp;Assumptions'!$J$29)^(CQ$46-1))</f>
        <v>0</v>
      </c>
      <c r="CM235" s="588">
        <f>AND(CR$55&gt;0,SUM($E235:CL235)&lt;'Summary&amp;Assumptions'!$G$32*$B235,$D235&gt;='Summary&amp;Assumptions'!$D$17,CR$47&gt;=$D235,CR$47&lt;=EDATE($D235,'Summary&amp;Assumptions'!$G$32))*$B235+AND(CR$56&lt;'Summary&amp;Assumptions'!$J$31,CR$47&gt;=$FO235,CR$47&lt;=$FP235)*(('Summary&amp;Assumptions'!$H$25*$C235)*(1+'Summary&amp;Assumptions'!$J$29)^(CR$46-1))+AND(CR$56&lt;'Summary&amp;Assumptions'!$J$31,CR$47&gt;=$FQ235,CR$47&lt;=$FR235)*(('Summary&amp;Assumptions'!$H$25*$C235)*(1+'Summary&amp;Assumptions'!$J$29)^(CR$46-1))</f>
        <v>0</v>
      </c>
      <c r="CN235" s="588">
        <f>AND(CS$55&gt;0,SUM($E235:CM235)&lt;'Summary&amp;Assumptions'!$G$32*$B235,$D235&gt;='Summary&amp;Assumptions'!$D$17,CS$47&gt;=$D235,CS$47&lt;=EDATE($D235,'Summary&amp;Assumptions'!$G$32))*$B235+AND(CS$56&lt;'Summary&amp;Assumptions'!$J$31,CS$47&gt;=$FO235,CS$47&lt;=$FP235)*(('Summary&amp;Assumptions'!$H$25*$C235)*(1+'Summary&amp;Assumptions'!$J$29)^(CS$46-1))+AND(CS$56&lt;'Summary&amp;Assumptions'!$J$31,CS$47&gt;=$FQ235,CS$47&lt;=$FR235)*(('Summary&amp;Assumptions'!$H$25*$C235)*(1+'Summary&amp;Assumptions'!$J$29)^(CS$46-1))</f>
        <v>0</v>
      </c>
      <c r="CO235" s="588">
        <f>AND(CT$55&gt;0,SUM($E235:CN235)&lt;'Summary&amp;Assumptions'!$G$32*$B235,$D235&gt;='Summary&amp;Assumptions'!$D$17,CT$47&gt;=$D235,CT$47&lt;=EDATE($D235,'Summary&amp;Assumptions'!$G$32))*$B235+AND(CT$56&lt;'Summary&amp;Assumptions'!$J$31,CT$47&gt;=$FO235,CT$47&lt;=$FP235)*(('Summary&amp;Assumptions'!$H$25*$C235)*(1+'Summary&amp;Assumptions'!$J$29)^(CT$46-1))+AND(CT$56&lt;'Summary&amp;Assumptions'!$J$31,CT$47&gt;=$FQ235,CT$47&lt;=$FR235)*(('Summary&amp;Assumptions'!$H$25*$C235)*(1+'Summary&amp;Assumptions'!$J$29)^(CT$46-1))</f>
        <v>0</v>
      </c>
      <c r="CP235" s="588">
        <f>AND(CU$55&gt;0,SUM($E235:CO235)&lt;'Summary&amp;Assumptions'!$G$32*$B235,$D235&gt;='Summary&amp;Assumptions'!$D$17,CU$47&gt;=$D235,CU$47&lt;=EDATE($D235,'Summary&amp;Assumptions'!$G$32))*$B235+AND(CU$56&lt;'Summary&amp;Assumptions'!$J$31,CU$47&gt;=$FO235,CU$47&lt;=$FP235)*(('Summary&amp;Assumptions'!$H$25*$C235)*(1+'Summary&amp;Assumptions'!$J$29)^(CU$46-1))+AND(CU$56&lt;'Summary&amp;Assumptions'!$J$31,CU$47&gt;=$FQ235,CU$47&lt;=$FR235)*(('Summary&amp;Assumptions'!$H$25*$C235)*(1+'Summary&amp;Assumptions'!$J$29)^(CU$46-1))</f>
        <v>0</v>
      </c>
      <c r="CQ235" s="588">
        <f>AND(CV$55&gt;0,SUM($E235:CP235)&lt;'Summary&amp;Assumptions'!$G$32*$B235,$D235&gt;='Summary&amp;Assumptions'!$D$17,CV$47&gt;=$D235,CV$47&lt;=EDATE($D235,'Summary&amp;Assumptions'!$G$32))*$B235+AND(CV$56&lt;'Summary&amp;Assumptions'!$J$31,CV$47&gt;=$FO235,CV$47&lt;=$FP235)*(('Summary&amp;Assumptions'!$H$25*$C235)*(1+'Summary&amp;Assumptions'!$J$29)^(CV$46-1))+AND(CV$56&lt;'Summary&amp;Assumptions'!$J$31,CV$47&gt;=$FQ235,CV$47&lt;=$FR235)*(('Summary&amp;Assumptions'!$H$25*$C235)*(1+'Summary&amp;Assumptions'!$J$29)^(CV$46-1))</f>
        <v>0</v>
      </c>
      <c r="CR235" s="588">
        <f>AND(CW$55&gt;0,SUM($E235:CQ235)&lt;'Summary&amp;Assumptions'!$G$32*$B235,$D235&gt;='Summary&amp;Assumptions'!$D$17,CW$47&gt;=$D235,CW$47&lt;=EDATE($D235,'Summary&amp;Assumptions'!$G$32))*$B235+AND(CW$56&lt;'Summary&amp;Assumptions'!$J$31,CW$47&gt;=$FO235,CW$47&lt;=$FP235)*(('Summary&amp;Assumptions'!$H$25*$C235)*(1+'Summary&amp;Assumptions'!$J$29)^(CW$46-1))+AND(CW$56&lt;'Summary&amp;Assumptions'!$J$31,CW$47&gt;=$FQ235,CW$47&lt;=$FR235)*(('Summary&amp;Assumptions'!$H$25*$C235)*(1+'Summary&amp;Assumptions'!$J$29)^(CW$46-1))</f>
        <v>0</v>
      </c>
      <c r="CS235" s="588">
        <f>AND(CX$55&gt;0,SUM($E235:CR235)&lt;'Summary&amp;Assumptions'!$G$32*$B235,$D235&gt;='Summary&amp;Assumptions'!$D$17,CX$47&gt;=$D235,CX$47&lt;=EDATE($D235,'Summary&amp;Assumptions'!$G$32))*$B235+AND(CX$56&lt;'Summary&amp;Assumptions'!$J$31,CX$47&gt;=$FO235,CX$47&lt;=$FP235)*(('Summary&amp;Assumptions'!$H$25*$C235)*(1+'Summary&amp;Assumptions'!$J$29)^(CX$46-1))+AND(CX$56&lt;'Summary&amp;Assumptions'!$J$31,CX$47&gt;=$FQ235,CX$47&lt;=$FR235)*(('Summary&amp;Assumptions'!$H$25*$C235)*(1+'Summary&amp;Assumptions'!$J$29)^(CX$46-1))</f>
        <v>0</v>
      </c>
      <c r="CT235" s="588">
        <f>AND(CY$55&gt;0,SUM($E235:CS235)&lt;'Summary&amp;Assumptions'!$G$32*$B235,$D235&gt;='Summary&amp;Assumptions'!$D$17,CY$47&gt;=$D235,CY$47&lt;=EDATE($D235,'Summary&amp;Assumptions'!$G$32))*$B235+AND(CY$56&lt;'Summary&amp;Assumptions'!$J$31,CY$47&gt;=$FO235,CY$47&lt;=$FP235)*(('Summary&amp;Assumptions'!$H$25*$C235)*(1+'Summary&amp;Assumptions'!$J$29)^(CY$46-1))+AND(CY$56&lt;'Summary&amp;Assumptions'!$J$31,CY$47&gt;=$FQ235,CY$47&lt;=$FR235)*(('Summary&amp;Assumptions'!$H$25*$C235)*(1+'Summary&amp;Assumptions'!$J$29)^(CY$46-1))</f>
        <v>0</v>
      </c>
      <c r="CU235" s="588">
        <f>AND(CZ$55&gt;0,SUM($E235:CT235)&lt;'Summary&amp;Assumptions'!$G$32*$B235,$D235&gt;='Summary&amp;Assumptions'!$D$17,CZ$47&gt;=$D235,CZ$47&lt;=EDATE($D235,'Summary&amp;Assumptions'!$G$32))*$B235+AND(CZ$56&lt;'Summary&amp;Assumptions'!$J$31,CZ$47&gt;=$FO235,CZ$47&lt;=$FP235)*(('Summary&amp;Assumptions'!$H$25*$C235)*(1+'Summary&amp;Assumptions'!$J$29)^(CZ$46-1))+AND(CZ$56&lt;'Summary&amp;Assumptions'!$J$31,CZ$47&gt;=$FQ235,CZ$47&lt;=$FR235)*(('Summary&amp;Assumptions'!$H$25*$C235)*(1+'Summary&amp;Assumptions'!$J$29)^(CZ$46-1))</f>
        <v>0</v>
      </c>
      <c r="CV235" s="588">
        <f>AND(DA$55&gt;0,SUM($E235:CU235)&lt;'Summary&amp;Assumptions'!$G$32*$B235,$D235&gt;='Summary&amp;Assumptions'!$D$17,DA$47&gt;=$D235,DA$47&lt;=EDATE($D235,'Summary&amp;Assumptions'!$G$32))*$B235+AND(DA$56&lt;'Summary&amp;Assumptions'!$J$31,DA$47&gt;=$FO235,DA$47&lt;=$FP235)*(('Summary&amp;Assumptions'!$H$25*$C235)*(1+'Summary&amp;Assumptions'!$J$29)^(DA$46-1))+AND(DA$56&lt;'Summary&amp;Assumptions'!$J$31,DA$47&gt;=$FQ235,DA$47&lt;=$FR235)*(('Summary&amp;Assumptions'!$H$25*$C235)*(1+'Summary&amp;Assumptions'!$J$29)^(DA$46-1))</f>
        <v>0</v>
      </c>
      <c r="CW235" s="588">
        <f>AND(DB$55&gt;0,SUM($E235:CV235)&lt;'Summary&amp;Assumptions'!$G$32*$B235,$D235&gt;='Summary&amp;Assumptions'!$D$17,DB$47&gt;=$D235,DB$47&lt;=EDATE($D235,'Summary&amp;Assumptions'!$G$32))*$B235+AND(DB$56&lt;'Summary&amp;Assumptions'!$J$31,DB$47&gt;=$FO235,DB$47&lt;=$FP235)*(('Summary&amp;Assumptions'!$H$25*$C235)*(1+'Summary&amp;Assumptions'!$J$29)^(DB$46-1))+AND(DB$56&lt;'Summary&amp;Assumptions'!$J$31,DB$47&gt;=$FQ235,DB$47&lt;=$FR235)*(('Summary&amp;Assumptions'!$H$25*$C235)*(1+'Summary&amp;Assumptions'!$J$29)^(DB$46-1))</f>
        <v>0</v>
      </c>
      <c r="CX235" s="588">
        <f>AND(DC$55&gt;0,SUM($E235:CW235)&lt;'Summary&amp;Assumptions'!$G$32*$B235,$D235&gt;='Summary&amp;Assumptions'!$D$17,DC$47&gt;=$D235,DC$47&lt;=EDATE($D235,'Summary&amp;Assumptions'!$G$32))*$B235+AND(DC$56&lt;'Summary&amp;Assumptions'!$J$31,DC$47&gt;=$FO235,DC$47&lt;=$FP235)*(('Summary&amp;Assumptions'!$H$25*$C235)*(1+'Summary&amp;Assumptions'!$J$29)^(DC$46-1))+AND(DC$56&lt;'Summary&amp;Assumptions'!$J$31,DC$47&gt;=$FQ235,DC$47&lt;=$FR235)*(('Summary&amp;Assumptions'!$H$25*$C235)*(1+'Summary&amp;Assumptions'!$J$29)^(DC$46-1))</f>
        <v>0</v>
      </c>
      <c r="CY235" s="588">
        <f>AND(DD$55&gt;0,SUM($E235:CX235)&lt;'Summary&amp;Assumptions'!$G$32*$B235,$D235&gt;='Summary&amp;Assumptions'!$D$17,DD$47&gt;=$D235,DD$47&lt;=EDATE($D235,'Summary&amp;Assumptions'!$G$32))*$B235+AND(DD$56&lt;'Summary&amp;Assumptions'!$J$31,DD$47&gt;=$FO235,DD$47&lt;=$FP235)*(('Summary&amp;Assumptions'!$H$25*$C235)*(1+'Summary&amp;Assumptions'!$J$29)^(DD$46-1))+AND(DD$56&lt;'Summary&amp;Assumptions'!$J$31,DD$47&gt;=$FQ235,DD$47&lt;=$FR235)*(('Summary&amp;Assumptions'!$H$25*$C235)*(1+'Summary&amp;Assumptions'!$J$29)^(DD$46-1))</f>
        <v>0</v>
      </c>
      <c r="CZ235" s="588">
        <f>AND(DE$55&gt;0,SUM($E235:CY235)&lt;'Summary&amp;Assumptions'!$G$32*$B235,$D235&gt;='Summary&amp;Assumptions'!$D$17,DE$47&gt;=$D235,DE$47&lt;=EDATE($D235,'Summary&amp;Assumptions'!$G$32))*$B235+AND(DE$56&lt;'Summary&amp;Assumptions'!$J$31,DE$47&gt;=$FO235,DE$47&lt;=$FP235)*(('Summary&amp;Assumptions'!$H$25*$C235)*(1+'Summary&amp;Assumptions'!$J$29)^(DE$46-1))+AND(DE$56&lt;'Summary&amp;Assumptions'!$J$31,DE$47&gt;=$FQ235,DE$47&lt;=$FR235)*(('Summary&amp;Assumptions'!$H$25*$C235)*(1+'Summary&amp;Assumptions'!$J$29)^(DE$46-1))</f>
        <v>0</v>
      </c>
      <c r="DA235" s="588">
        <f>AND(DF$55&gt;0,SUM($E235:CZ235)&lt;'Summary&amp;Assumptions'!$G$32*$B235,$D235&gt;='Summary&amp;Assumptions'!$D$17,DF$47&gt;=$D235,DF$47&lt;=EDATE($D235,'Summary&amp;Assumptions'!$G$32))*$B235+AND(DF$56&lt;'Summary&amp;Assumptions'!$J$31,DF$47&gt;=$FO235,DF$47&lt;=$FP235)*(('Summary&amp;Assumptions'!$H$25*$C235)*(1+'Summary&amp;Assumptions'!$J$29)^(DF$46-1))+AND(DF$56&lt;'Summary&amp;Assumptions'!$J$31,DF$47&gt;=$FQ235,DF$47&lt;=$FR235)*(('Summary&amp;Assumptions'!$H$25*$C235)*(1+'Summary&amp;Assumptions'!$J$29)^(DF$46-1))</f>
        <v>0</v>
      </c>
      <c r="DB235" s="588">
        <f>AND(DG$55&gt;0,SUM($E235:DA235)&lt;'Summary&amp;Assumptions'!$G$32*$B235,$D235&gt;='Summary&amp;Assumptions'!$D$17,DG$47&gt;=$D235,DG$47&lt;=EDATE($D235,'Summary&amp;Assumptions'!$G$32))*$B235+AND(DG$56&lt;'Summary&amp;Assumptions'!$J$31,DG$47&gt;=$FO235,DG$47&lt;=$FP235)*(('Summary&amp;Assumptions'!$H$25*$C235)*(1+'Summary&amp;Assumptions'!$J$29)^(DG$46-1))+AND(DG$56&lt;'Summary&amp;Assumptions'!$J$31,DG$47&gt;=$FQ235,DG$47&lt;=$FR235)*(('Summary&amp;Assumptions'!$H$25*$C235)*(1+'Summary&amp;Assumptions'!$J$29)^(DG$46-1))</f>
        <v>0</v>
      </c>
      <c r="DC235" s="588">
        <f>AND(DH$55&gt;0,SUM($E235:DB235)&lt;'Summary&amp;Assumptions'!$G$32*$B235,$D235&gt;='Summary&amp;Assumptions'!$D$17,DH$47&gt;=$D235,DH$47&lt;=EDATE($D235,'Summary&amp;Assumptions'!$G$32))*$B235+AND(DH$56&lt;'Summary&amp;Assumptions'!$J$31,DH$47&gt;=$FO235,DH$47&lt;=$FP235)*(('Summary&amp;Assumptions'!$H$25*$C235)*(1+'Summary&amp;Assumptions'!$J$29)^(DH$46-1))+AND(DH$56&lt;'Summary&amp;Assumptions'!$J$31,DH$47&gt;=$FQ235,DH$47&lt;=$FR235)*(('Summary&amp;Assumptions'!$H$25*$C235)*(1+'Summary&amp;Assumptions'!$J$29)^(DH$46-1))</f>
        <v>0</v>
      </c>
      <c r="DD235" s="588">
        <f>AND(DI$55&gt;0,SUM($E235:DC235)&lt;'Summary&amp;Assumptions'!$G$32*$B235,$D235&gt;='Summary&amp;Assumptions'!$D$17,DI$47&gt;=$D235,DI$47&lt;=EDATE($D235,'Summary&amp;Assumptions'!$G$32))*$B235+AND(DI$56&lt;'Summary&amp;Assumptions'!$J$31,DI$47&gt;=$FO235,DI$47&lt;=$FP235)*(('Summary&amp;Assumptions'!$H$25*$C235)*(1+'Summary&amp;Assumptions'!$J$29)^(DI$46-1))+AND(DI$56&lt;'Summary&amp;Assumptions'!$J$31,DI$47&gt;=$FQ235,DI$47&lt;=$FR235)*(('Summary&amp;Assumptions'!$H$25*$C235)*(1+'Summary&amp;Assumptions'!$J$29)^(DI$46-1))</f>
        <v>0</v>
      </c>
      <c r="DE235" s="588">
        <f>AND(DJ$55&gt;0,SUM($E235:DD235)&lt;'Summary&amp;Assumptions'!$G$32*$B235,$D235&gt;='Summary&amp;Assumptions'!$D$17,DJ$47&gt;=$D235,DJ$47&lt;=EDATE($D235,'Summary&amp;Assumptions'!$G$32))*$B235+AND(DJ$56&lt;'Summary&amp;Assumptions'!$J$31,DJ$47&gt;=$FO235,DJ$47&lt;=$FP235)*(('Summary&amp;Assumptions'!$H$25*$C235)*(1+'Summary&amp;Assumptions'!$J$29)^(DJ$46-1))+AND(DJ$56&lt;'Summary&amp;Assumptions'!$J$31,DJ$47&gt;=$FQ235,DJ$47&lt;=$FR235)*(('Summary&amp;Assumptions'!$H$25*$C235)*(1+'Summary&amp;Assumptions'!$J$29)^(DJ$46-1))</f>
        <v>0</v>
      </c>
      <c r="DF235" s="588">
        <f>AND(DK$55&gt;0,SUM($E235:DE235)&lt;'Summary&amp;Assumptions'!$G$32*$B235,$D235&gt;='Summary&amp;Assumptions'!$D$17,DK$47&gt;=$D235,DK$47&lt;=EDATE($D235,'Summary&amp;Assumptions'!$G$32))*$B235+AND(DK$56&lt;'Summary&amp;Assumptions'!$J$31,DK$47&gt;=$FO235,DK$47&lt;=$FP235)*(('Summary&amp;Assumptions'!$H$25*$C235)*(1+'Summary&amp;Assumptions'!$J$29)^(DK$46-1))+AND(DK$56&lt;'Summary&amp;Assumptions'!$J$31,DK$47&gt;=$FQ235,DK$47&lt;=$FR235)*(('Summary&amp;Assumptions'!$H$25*$C235)*(1+'Summary&amp;Assumptions'!$J$29)^(DK$46-1))</f>
        <v>0</v>
      </c>
      <c r="DG235" s="588">
        <f>AND(DL$55&gt;0,SUM($E235:DF235)&lt;'Summary&amp;Assumptions'!$G$32*$B235,$D235&gt;='Summary&amp;Assumptions'!$D$17,DL$47&gt;=$D235,DL$47&lt;=EDATE($D235,'Summary&amp;Assumptions'!$G$32))*$B235+AND(DL$56&lt;'Summary&amp;Assumptions'!$J$31,DL$47&gt;=$FO235,DL$47&lt;=$FP235)*(('Summary&amp;Assumptions'!$H$25*$C235)*(1+'Summary&amp;Assumptions'!$J$29)^(DL$46-1))+AND(DL$56&lt;'Summary&amp;Assumptions'!$J$31,DL$47&gt;=$FQ235,DL$47&lt;=$FR235)*(('Summary&amp;Assumptions'!$H$25*$C235)*(1+'Summary&amp;Assumptions'!$J$29)^(DL$46-1))</f>
        <v>0</v>
      </c>
      <c r="DH235" s="588">
        <f>AND(DM$55&gt;0,SUM($E235:DG235)&lt;'Summary&amp;Assumptions'!$G$32*$B235,$D235&gt;='Summary&amp;Assumptions'!$D$17,DM$47&gt;=$D235,DM$47&lt;=EDATE($D235,'Summary&amp;Assumptions'!$G$32))*$B235+AND(DM$56&lt;'Summary&amp;Assumptions'!$J$31,DM$47&gt;=$FO235,DM$47&lt;=$FP235)*(('Summary&amp;Assumptions'!$H$25*$C235)*(1+'Summary&amp;Assumptions'!$J$29)^(DM$46-1))+AND(DM$56&lt;'Summary&amp;Assumptions'!$J$31,DM$47&gt;=$FQ235,DM$47&lt;=$FR235)*(('Summary&amp;Assumptions'!$H$25*$C235)*(1+'Summary&amp;Assumptions'!$J$29)^(DM$46-1))</f>
        <v>0</v>
      </c>
      <c r="DI235" s="588">
        <f>AND(DN$55&gt;0,SUM($E235:DH235)&lt;'Summary&amp;Assumptions'!$G$32*$B235,$D235&gt;='Summary&amp;Assumptions'!$D$17,DN$47&gt;=$D235,DN$47&lt;=EDATE($D235,'Summary&amp;Assumptions'!$G$32))*$B235+AND(DN$56&lt;'Summary&amp;Assumptions'!$J$31,DN$47&gt;=$FO235,DN$47&lt;=$FP235)*(('Summary&amp;Assumptions'!$H$25*$C235)*(1+'Summary&amp;Assumptions'!$J$29)^(DN$46-1))+AND(DN$56&lt;'Summary&amp;Assumptions'!$J$31,DN$47&gt;=$FQ235,DN$47&lt;=$FR235)*(('Summary&amp;Assumptions'!$H$25*$C235)*(1+'Summary&amp;Assumptions'!$J$29)^(DN$46-1))</f>
        <v>0</v>
      </c>
      <c r="DJ235" s="588">
        <f>AND(DO$55&gt;0,SUM($E235:DI235)&lt;'Summary&amp;Assumptions'!$G$32*$B235,$D235&gt;='Summary&amp;Assumptions'!$D$17,DO$47&gt;=$D235,DO$47&lt;=EDATE($D235,'Summary&amp;Assumptions'!$G$32))*$B235+AND(DO$56&lt;'Summary&amp;Assumptions'!$J$31,DO$47&gt;=$FO235,DO$47&lt;=$FP235)*(('Summary&amp;Assumptions'!$H$25*$C235)*(1+'Summary&amp;Assumptions'!$J$29)^(DO$46-1))+AND(DO$56&lt;'Summary&amp;Assumptions'!$J$31,DO$47&gt;=$FQ235,DO$47&lt;=$FR235)*(('Summary&amp;Assumptions'!$H$25*$C235)*(1+'Summary&amp;Assumptions'!$J$29)^(DO$46-1))</f>
        <v>0</v>
      </c>
      <c r="DK235" s="588">
        <f>AND(DP$55&gt;0,SUM($E235:DJ235)&lt;'Summary&amp;Assumptions'!$G$32*$B235,$D235&gt;='Summary&amp;Assumptions'!$D$17,DP$47&gt;=$D235,DP$47&lt;=EDATE($D235,'Summary&amp;Assumptions'!$G$32))*$B235+AND(DP$56&lt;'Summary&amp;Assumptions'!$J$31,DP$47&gt;=$FO235,DP$47&lt;=$FP235)*(('Summary&amp;Assumptions'!$H$25*$C235)*(1+'Summary&amp;Assumptions'!$J$29)^(DP$46-1))+AND(DP$56&lt;'Summary&amp;Assumptions'!$J$31,DP$47&gt;=$FQ235,DP$47&lt;=$FR235)*(('Summary&amp;Assumptions'!$H$25*$C235)*(1+'Summary&amp;Assumptions'!$J$29)^(DP$46-1))</f>
        <v>0</v>
      </c>
      <c r="DL235" s="588">
        <f>AND(DQ$55&gt;0,SUM($E235:DK235)&lt;'Summary&amp;Assumptions'!$G$32*$B235,$D235&gt;='Summary&amp;Assumptions'!$D$17,DQ$47&gt;=$D235,DQ$47&lt;=EDATE($D235,'Summary&amp;Assumptions'!$G$32))*$B235+AND(DQ$56&lt;'Summary&amp;Assumptions'!$J$31,DQ$47&gt;=$FO235,DQ$47&lt;=$FP235)*(('Summary&amp;Assumptions'!$H$25*$C235)*(1+'Summary&amp;Assumptions'!$J$29)^(DQ$46-1))+AND(DQ$56&lt;'Summary&amp;Assumptions'!$J$31,DQ$47&gt;=$FQ235,DQ$47&lt;=$FR235)*(('Summary&amp;Assumptions'!$H$25*$C235)*(1+'Summary&amp;Assumptions'!$J$29)^(DQ$46-1))</f>
        <v>0</v>
      </c>
      <c r="DM235" s="588">
        <f>AND(DR$55&gt;0,SUM($E235:DL235)&lt;'Summary&amp;Assumptions'!$G$32*$B235,$D235&gt;='Summary&amp;Assumptions'!$D$17,DR$47&gt;=$D235,DR$47&lt;=EDATE($D235,'Summary&amp;Assumptions'!$G$32))*$B235+AND(DR$56&lt;'Summary&amp;Assumptions'!$J$31,DR$47&gt;=$FO235,DR$47&lt;=$FP235)*(('Summary&amp;Assumptions'!$H$25*$C235)*(1+'Summary&amp;Assumptions'!$J$29)^(DR$46-1))+AND(DR$56&lt;'Summary&amp;Assumptions'!$J$31,DR$47&gt;=$FQ235,DR$47&lt;=$FR235)*(('Summary&amp;Assumptions'!$H$25*$C235)*(1+'Summary&amp;Assumptions'!$J$29)^(DR$46-1))</f>
        <v>0</v>
      </c>
      <c r="DN235" s="588">
        <f>AND(DS$55&gt;0,SUM($E235:DM235)&lt;'Summary&amp;Assumptions'!$G$32*$B235,$D235&gt;='Summary&amp;Assumptions'!$D$17,DS$47&gt;=$D235,DS$47&lt;=EDATE($D235,'Summary&amp;Assumptions'!$G$32))*$B235+AND(DS$56&lt;'Summary&amp;Assumptions'!$J$31,DS$47&gt;=$FO235,DS$47&lt;=$FP235)*(('Summary&amp;Assumptions'!$H$25*$C235)*(1+'Summary&amp;Assumptions'!$J$29)^(DS$46-1))+AND(DS$56&lt;'Summary&amp;Assumptions'!$J$31,DS$47&gt;=$FQ235,DS$47&lt;=$FR235)*(('Summary&amp;Assumptions'!$H$25*$C235)*(1+'Summary&amp;Assumptions'!$J$29)^(DS$46-1))</f>
        <v>0</v>
      </c>
      <c r="DO235" s="588">
        <f>AND(DT$55&gt;0,SUM($E235:DN235)&lt;'Summary&amp;Assumptions'!$G$32*$B235,$D235&gt;='Summary&amp;Assumptions'!$D$17,DT$47&gt;=$D235,DT$47&lt;=EDATE($D235,'Summary&amp;Assumptions'!$G$32))*$B235+AND(DT$56&lt;'Summary&amp;Assumptions'!$J$31,DT$47&gt;=$FO235,DT$47&lt;=$FP235)*(('Summary&amp;Assumptions'!$H$25*$C235)*(1+'Summary&amp;Assumptions'!$J$29)^(DT$46-1))+AND(DT$56&lt;'Summary&amp;Assumptions'!$J$31,DT$47&gt;=$FQ235,DT$47&lt;=$FR235)*(('Summary&amp;Assumptions'!$H$25*$C235)*(1+'Summary&amp;Assumptions'!$J$29)^(DT$46-1))</f>
        <v>0</v>
      </c>
      <c r="DP235" s="588">
        <f>AND(DU$55&gt;0,SUM($E235:DO235)&lt;'Summary&amp;Assumptions'!$G$32*$B235,$D235&gt;='Summary&amp;Assumptions'!$D$17,DU$47&gt;=$D235,DU$47&lt;=EDATE($D235,'Summary&amp;Assumptions'!$G$32))*$B235+AND(DU$56&lt;'Summary&amp;Assumptions'!$J$31,DU$47&gt;=$FO235,DU$47&lt;=$FP235)*(('Summary&amp;Assumptions'!$H$25*$C235)*(1+'Summary&amp;Assumptions'!$J$29)^(DU$46-1))+AND(DU$56&lt;'Summary&amp;Assumptions'!$J$31,DU$47&gt;=$FQ235,DU$47&lt;=$FR235)*(('Summary&amp;Assumptions'!$H$25*$C235)*(1+'Summary&amp;Assumptions'!$J$29)^(DU$46-1))</f>
        <v>0</v>
      </c>
      <c r="DQ235" s="588">
        <f>AND(DV$55&gt;0,SUM($E235:DP235)&lt;'Summary&amp;Assumptions'!$G$32*$B235,$D235&gt;='Summary&amp;Assumptions'!$D$17,DV$47&gt;=$D235,DV$47&lt;=EDATE($D235,'Summary&amp;Assumptions'!$G$32))*$B235+AND(DV$56&lt;'Summary&amp;Assumptions'!$J$31,DV$47&gt;=$FO235,DV$47&lt;=$FP235)*(('Summary&amp;Assumptions'!$H$25*$C235)*(1+'Summary&amp;Assumptions'!$J$29)^(DV$46-1))+AND(DV$56&lt;'Summary&amp;Assumptions'!$J$31,DV$47&gt;=$FQ235,DV$47&lt;=$FR235)*(('Summary&amp;Assumptions'!$H$25*$C235)*(1+'Summary&amp;Assumptions'!$J$29)^(DV$46-1))</f>
        <v>0</v>
      </c>
      <c r="DR235" s="588">
        <f>AND(DW$55&gt;0,SUM($E235:DQ235)&lt;'Summary&amp;Assumptions'!$G$32*$B235,$D235&gt;='Summary&amp;Assumptions'!$D$17,DW$47&gt;=$D235,DW$47&lt;=EDATE($D235,'Summary&amp;Assumptions'!$G$32))*$B235+AND(DW$56&lt;'Summary&amp;Assumptions'!$J$31,DW$47&gt;=$FO235,DW$47&lt;=$FP235)*(('Summary&amp;Assumptions'!$H$25*$C235)*(1+'Summary&amp;Assumptions'!$J$29)^(DW$46-1))+AND(DW$56&lt;'Summary&amp;Assumptions'!$J$31,DW$47&gt;=$FQ235,DW$47&lt;=$FR235)*(('Summary&amp;Assumptions'!$H$25*$C235)*(1+'Summary&amp;Assumptions'!$J$29)^(DW$46-1))</f>
        <v>0</v>
      </c>
      <c r="DS235" s="588">
        <f>AND(DX$55&gt;0,SUM($E235:DR235)&lt;'Summary&amp;Assumptions'!$G$32*$B235,$D235&gt;='Summary&amp;Assumptions'!$D$17,DX$47&gt;=$D235,DX$47&lt;=EDATE($D235,'Summary&amp;Assumptions'!$G$32))*$B235+AND(DX$56&lt;'Summary&amp;Assumptions'!$J$31,DX$47&gt;=$FO235,DX$47&lt;=$FP235)*(('Summary&amp;Assumptions'!$H$25*$C235)*(1+'Summary&amp;Assumptions'!$J$29)^(DX$46-1))+AND(DX$56&lt;'Summary&amp;Assumptions'!$J$31,DX$47&gt;=$FQ235,DX$47&lt;=$FR235)*(('Summary&amp;Assumptions'!$H$25*$C235)*(1+'Summary&amp;Assumptions'!$J$29)^(DX$46-1))</f>
        <v>0</v>
      </c>
      <c r="DT235" s="588">
        <f>AND(DY$55&gt;0,SUM($E235:DS235)&lt;'Summary&amp;Assumptions'!$G$32*$B235,$D235&gt;='Summary&amp;Assumptions'!$D$17,DY$47&gt;=$D235,DY$47&lt;=EDATE($D235,'Summary&amp;Assumptions'!$G$32))*$B235+AND(DY$56&lt;'Summary&amp;Assumptions'!$J$31,DY$47&gt;=$FO235,DY$47&lt;=$FP235)*(('Summary&amp;Assumptions'!$H$25*$C235)*(1+'Summary&amp;Assumptions'!$J$29)^(DY$46-1))+AND(DY$56&lt;'Summary&amp;Assumptions'!$J$31,DY$47&gt;=$FQ235,DY$47&lt;=$FR235)*(('Summary&amp;Assumptions'!$H$25*$C235)*(1+'Summary&amp;Assumptions'!$J$29)^(DY$46-1))</f>
        <v>0</v>
      </c>
      <c r="DU235" s="588">
        <f>AND(DZ$55&gt;0,SUM($E235:DT235)&lt;'Summary&amp;Assumptions'!$G$32*$B235,$D235&gt;='Summary&amp;Assumptions'!$D$17,DZ$47&gt;=$D235,DZ$47&lt;=EDATE($D235,'Summary&amp;Assumptions'!$G$32))*$B235+AND(DZ$56&lt;'Summary&amp;Assumptions'!$J$31,DZ$47&gt;=$FO235,DZ$47&lt;=$FP235)*(('Summary&amp;Assumptions'!$H$25*$C235)*(1+'Summary&amp;Assumptions'!$J$29)^(DZ$46-1))+AND(DZ$56&lt;'Summary&amp;Assumptions'!$J$31,DZ$47&gt;=$FQ235,DZ$47&lt;=$FR235)*(('Summary&amp;Assumptions'!$H$25*$C235)*(1+'Summary&amp;Assumptions'!$J$29)^(DZ$46-1))</f>
        <v>0</v>
      </c>
      <c r="DV235" s="588">
        <f>AND(EA$55&gt;0,SUM($E235:DU235)&lt;'Summary&amp;Assumptions'!$G$32*$B235,$D235&gt;='Summary&amp;Assumptions'!$D$17,EA$47&gt;=$D235,EA$47&lt;=EDATE($D235,'Summary&amp;Assumptions'!$G$32))*$B235+AND(EA$56&lt;'Summary&amp;Assumptions'!$J$31,EA$47&gt;=$FO235,EA$47&lt;=$FP235)*(('Summary&amp;Assumptions'!$H$25*$C235)*(1+'Summary&amp;Assumptions'!$J$29)^(EA$46-1))+AND(EA$56&lt;'Summary&amp;Assumptions'!$J$31,EA$47&gt;=$FQ235,EA$47&lt;=$FR235)*(('Summary&amp;Assumptions'!$H$25*$C235)*(1+'Summary&amp;Assumptions'!$J$29)^(EA$46-1))</f>
        <v>0</v>
      </c>
      <c r="DW235" s="588">
        <f>AND(EB$55&gt;0,SUM($E235:DV235)&lt;'Summary&amp;Assumptions'!$G$32*$B235,$D235&gt;='Summary&amp;Assumptions'!$D$17,EB$47&gt;=$D235,EB$47&lt;=EDATE($D235,'Summary&amp;Assumptions'!$G$32))*$B235+AND(EB$56&lt;'Summary&amp;Assumptions'!$J$31,EB$47&gt;=$FO235,EB$47&lt;=$FP235)*(('Summary&amp;Assumptions'!$H$25*$C235)*(1+'Summary&amp;Assumptions'!$J$29)^(EB$46-1))+AND(EB$56&lt;'Summary&amp;Assumptions'!$J$31,EB$47&gt;=$FQ235,EB$47&lt;=$FR235)*(('Summary&amp;Assumptions'!$H$25*$C235)*(1+'Summary&amp;Assumptions'!$J$29)^(EB$46-1))</f>
        <v>0</v>
      </c>
      <c r="DX235" s="588">
        <f>AND(EC$55&gt;0,SUM($E235:DW235)&lt;'Summary&amp;Assumptions'!$G$32*$B235,$D235&gt;='Summary&amp;Assumptions'!$D$17,EC$47&gt;=$D235,EC$47&lt;=EDATE($D235,'Summary&amp;Assumptions'!$G$32))*$B235+AND(EC$56&lt;'Summary&amp;Assumptions'!$J$31,EC$47&gt;=$FO235,EC$47&lt;=$FP235)*(('Summary&amp;Assumptions'!$H$25*$C235)*(1+'Summary&amp;Assumptions'!$J$29)^(EC$46-1))+AND(EC$56&lt;'Summary&amp;Assumptions'!$J$31,EC$47&gt;=$FQ235,EC$47&lt;=$FR235)*(('Summary&amp;Assumptions'!$H$25*$C235)*(1+'Summary&amp;Assumptions'!$J$29)^(EC$46-1))</f>
        <v>0</v>
      </c>
      <c r="DY235" s="588">
        <f>AND(ED$55&gt;0,SUM($E235:DX235)&lt;'Summary&amp;Assumptions'!$G$32*$B235,$D235&gt;='Summary&amp;Assumptions'!$D$17,ED$47&gt;=$D235,ED$47&lt;=EDATE($D235,'Summary&amp;Assumptions'!$G$32))*$B235+AND(ED$56&lt;'Summary&amp;Assumptions'!$J$31,ED$47&gt;=$FO235,ED$47&lt;=$FP235)*(('Summary&amp;Assumptions'!$H$25*$C235)*(1+'Summary&amp;Assumptions'!$J$29)^(ED$46-1))+AND(ED$56&lt;'Summary&amp;Assumptions'!$J$31,ED$47&gt;=$FQ235,ED$47&lt;=$FR235)*(('Summary&amp;Assumptions'!$H$25*$C235)*(1+'Summary&amp;Assumptions'!$J$29)^(ED$46-1))</f>
        <v>0</v>
      </c>
      <c r="DZ235" s="588">
        <f>AND(EE$55&gt;0,SUM($E235:DY235)&lt;'Summary&amp;Assumptions'!$G$32*$B235,$D235&gt;='Summary&amp;Assumptions'!$D$17,EE$47&gt;=$D235,EE$47&lt;=EDATE($D235,'Summary&amp;Assumptions'!$G$32))*$B235+AND(EE$56&lt;'Summary&amp;Assumptions'!$J$31,EE$47&gt;=$FO235,EE$47&lt;=$FP235)*(('Summary&amp;Assumptions'!$H$25*$C235)*(1+'Summary&amp;Assumptions'!$J$29)^(EE$46-1))+AND(EE$56&lt;'Summary&amp;Assumptions'!$J$31,EE$47&gt;=$FQ235,EE$47&lt;=$FR235)*(('Summary&amp;Assumptions'!$H$25*$C235)*(1+'Summary&amp;Assumptions'!$J$29)^(EE$46-1))</f>
        <v>0</v>
      </c>
      <c r="EA235" s="588">
        <f>AND(EF$55&gt;0,SUM($E235:DZ235)&lt;'Summary&amp;Assumptions'!$G$32*$B235,$D235&gt;='Summary&amp;Assumptions'!$D$17,EF$47&gt;=$D235,EF$47&lt;=EDATE($D235,'Summary&amp;Assumptions'!$G$32))*$B235+AND(EF$56&lt;'Summary&amp;Assumptions'!$J$31,EF$47&gt;=$FO235,EF$47&lt;=$FP235)*(('Summary&amp;Assumptions'!$H$25*$C235)*(1+'Summary&amp;Assumptions'!$J$29)^(EF$46-1))+AND(EF$56&lt;'Summary&amp;Assumptions'!$J$31,EF$47&gt;=$FQ235,EF$47&lt;=$FR235)*(('Summary&amp;Assumptions'!$H$25*$C235)*(1+'Summary&amp;Assumptions'!$J$29)^(EF$46-1))</f>
        <v>0</v>
      </c>
      <c r="EB235" s="588">
        <f>AND(EG$55&gt;0,SUM($E235:EA235)&lt;'Summary&amp;Assumptions'!$G$32*$B235,$D235&gt;='Summary&amp;Assumptions'!$D$17,EG$47&gt;=$D235,EG$47&lt;=EDATE($D235,'Summary&amp;Assumptions'!$G$32))*$B235+AND(EG$56&lt;'Summary&amp;Assumptions'!$J$31,EG$47&gt;=$FO235,EG$47&lt;=$FP235)*(('Summary&amp;Assumptions'!$H$25*$C235)*(1+'Summary&amp;Assumptions'!$J$29)^(EG$46-1))+AND(EG$56&lt;'Summary&amp;Assumptions'!$J$31,EG$47&gt;=$FQ235,EG$47&lt;=$FR235)*(('Summary&amp;Assumptions'!$H$25*$C235)*(1+'Summary&amp;Assumptions'!$J$29)^(EG$46-1))</f>
        <v>0</v>
      </c>
      <c r="EC235" s="588">
        <f>AND(EH$55&gt;0,SUM($E235:EB235)&lt;'Summary&amp;Assumptions'!$G$32*$B235,$D235&gt;='Summary&amp;Assumptions'!$D$17,EH$47&gt;=$D235,EH$47&lt;=EDATE($D235,'Summary&amp;Assumptions'!$G$32))*$B235+AND(EH$56&lt;'Summary&amp;Assumptions'!$J$31,EH$47&gt;=$FO235,EH$47&lt;=$FP235)*(('Summary&amp;Assumptions'!$H$25*$C235)*(1+'Summary&amp;Assumptions'!$J$29)^(EH$46-1))+AND(EH$56&lt;'Summary&amp;Assumptions'!$J$31,EH$47&gt;=$FQ235,EH$47&lt;=$FR235)*(('Summary&amp;Assumptions'!$H$25*$C235)*(1+'Summary&amp;Assumptions'!$J$29)^(EH$46-1))</f>
        <v>0</v>
      </c>
      <c r="ED235" s="588">
        <f>AND(EI$55&gt;0,SUM($E235:EC235)&lt;'Summary&amp;Assumptions'!$G$32*$B235,$D235&gt;='Summary&amp;Assumptions'!$D$17,EI$47&gt;=$D235,EI$47&lt;=EDATE($D235,'Summary&amp;Assumptions'!$G$32))*$B235+AND(EI$56&lt;'Summary&amp;Assumptions'!$J$31,EI$47&gt;=$FO235,EI$47&lt;=$FP235)*(('Summary&amp;Assumptions'!$H$25*$C235)*(1+'Summary&amp;Assumptions'!$J$29)^(EI$46-1))+AND(EI$56&lt;'Summary&amp;Assumptions'!$J$31,EI$47&gt;=$FQ235,EI$47&lt;=$FR235)*(('Summary&amp;Assumptions'!$H$25*$C235)*(1+'Summary&amp;Assumptions'!$J$29)^(EI$46-1))</f>
        <v>0</v>
      </c>
      <c r="EE235" s="588">
        <f>AND(EJ$55&gt;0,SUM($E235:ED235)&lt;'Summary&amp;Assumptions'!$G$32*$B235,$D235&gt;='Summary&amp;Assumptions'!$D$17,EJ$47&gt;=$D235,EJ$47&lt;=EDATE($D235,'Summary&amp;Assumptions'!$G$32))*$B235+AND(EJ$56&lt;'Summary&amp;Assumptions'!$J$31,EJ$47&gt;=$FO235,EJ$47&lt;=$FP235)*(('Summary&amp;Assumptions'!$H$25*$C235)*(1+'Summary&amp;Assumptions'!$J$29)^(EJ$46-1))+AND(EJ$56&lt;'Summary&amp;Assumptions'!$J$31,EJ$47&gt;=$FQ235,EJ$47&lt;=$FR235)*(('Summary&amp;Assumptions'!$H$25*$C235)*(1+'Summary&amp;Assumptions'!$J$29)^(EJ$46-1))</f>
        <v>0</v>
      </c>
      <c r="EF235" s="588">
        <f>AND(EK$55&gt;0,SUM($E235:EE235)&lt;'Summary&amp;Assumptions'!$G$32*$B235,$D235&gt;='Summary&amp;Assumptions'!$D$17,EK$47&gt;=$D235,EK$47&lt;=EDATE($D235,'Summary&amp;Assumptions'!$G$32))*$B235+AND(EK$56&lt;'Summary&amp;Assumptions'!$J$31,EK$47&gt;=$FO235,EK$47&lt;=$FP235)*(('Summary&amp;Assumptions'!$H$25*$C235)*(1+'Summary&amp;Assumptions'!$J$29)^(EK$46-1))+AND(EK$56&lt;'Summary&amp;Assumptions'!$J$31,EK$47&gt;=$FQ235,EK$47&lt;=$FR235)*(('Summary&amp;Assumptions'!$H$25*$C235)*(1+'Summary&amp;Assumptions'!$J$29)^(EK$46-1))</f>
        <v>0</v>
      </c>
      <c r="EG235" s="588">
        <f>AND(EL$55&gt;0,SUM($E235:EF235)&lt;'Summary&amp;Assumptions'!$G$32*$B235,$D235&gt;='Summary&amp;Assumptions'!$D$17,EL$47&gt;=$D235,EL$47&lt;=EDATE($D235,'Summary&amp;Assumptions'!$G$32))*$B235+AND(EL$56&lt;'Summary&amp;Assumptions'!$J$31,EL$47&gt;=$FO235,EL$47&lt;=$FP235)*(('Summary&amp;Assumptions'!$H$25*$C235)*(1+'Summary&amp;Assumptions'!$J$29)^(EL$46-1))+AND(EL$56&lt;'Summary&amp;Assumptions'!$J$31,EL$47&gt;=$FQ235,EL$47&lt;=$FR235)*(('Summary&amp;Assumptions'!$H$25*$C235)*(1+'Summary&amp;Assumptions'!$J$29)^(EL$46-1))</f>
        <v>0</v>
      </c>
      <c r="EH235" s="588">
        <f>AND(EM$55&gt;0,SUM($E235:EG235)&lt;'Summary&amp;Assumptions'!$G$32*$B235,$D235&gt;='Summary&amp;Assumptions'!$D$17,EM$47&gt;=$D235,EM$47&lt;=EDATE($D235,'Summary&amp;Assumptions'!$G$32))*$B235+AND(EM$56&lt;'Summary&amp;Assumptions'!$J$31,EM$47&gt;=$FO235,EM$47&lt;=$FP235)*(('Summary&amp;Assumptions'!$H$25*$C235)*(1+'Summary&amp;Assumptions'!$J$29)^(EM$46-1))+AND(EM$56&lt;'Summary&amp;Assumptions'!$J$31,EM$47&gt;=$FQ235,EM$47&lt;=$FR235)*(('Summary&amp;Assumptions'!$H$25*$C235)*(1+'Summary&amp;Assumptions'!$J$29)^(EM$46-1))</f>
        <v>0</v>
      </c>
      <c r="EI235" s="588">
        <f>AND(EN$55&gt;0,SUM($E235:EH235)&lt;'Summary&amp;Assumptions'!$G$32*$B235,$D235&gt;='Summary&amp;Assumptions'!$D$17,EN$47&gt;=$D235,EN$47&lt;=EDATE($D235,'Summary&amp;Assumptions'!$G$32))*$B235+AND(EN$56&lt;'Summary&amp;Assumptions'!$J$31,EN$47&gt;=$FO235,EN$47&lt;=$FP235)*(('Summary&amp;Assumptions'!$H$25*$C235)*(1+'Summary&amp;Assumptions'!$J$29)^(EN$46-1))+AND(EN$56&lt;'Summary&amp;Assumptions'!$J$31,EN$47&gt;=$FQ235,EN$47&lt;=$FR235)*(('Summary&amp;Assumptions'!$H$25*$C235)*(1+'Summary&amp;Assumptions'!$J$29)^(EN$46-1))</f>
        <v>0</v>
      </c>
      <c r="EJ235" s="588">
        <f>AND(EO$55&gt;0,SUM($E235:EI235)&lt;'Summary&amp;Assumptions'!$G$32*$B235,$D235&gt;='Summary&amp;Assumptions'!$D$17,EO$47&gt;=$D235,EO$47&lt;=EDATE($D235,'Summary&amp;Assumptions'!$G$32))*$B235+AND(EO$56&lt;'Summary&amp;Assumptions'!$J$31,EO$47&gt;=$FO235,EO$47&lt;=$FP235)*(('Summary&amp;Assumptions'!$H$25*$C235)*(1+'Summary&amp;Assumptions'!$J$29)^(EO$46-1))+AND(EO$56&lt;'Summary&amp;Assumptions'!$J$31,EO$47&gt;=$FQ235,EO$47&lt;=$FR235)*(('Summary&amp;Assumptions'!$H$25*$C235)*(1+'Summary&amp;Assumptions'!$J$29)^(EO$46-1))</f>
        <v>0</v>
      </c>
      <c r="EK235" s="588">
        <f>AND(EP$55&gt;0,SUM($E235:EJ235)&lt;'Summary&amp;Assumptions'!$G$32*$B235,$D235&gt;='Summary&amp;Assumptions'!$D$17,EP$47&gt;=$D235,EP$47&lt;=EDATE($D235,'Summary&amp;Assumptions'!$G$32))*$B235+AND(EP$56&lt;'Summary&amp;Assumptions'!$J$31,EP$47&gt;=$FO235,EP$47&lt;=$FP235)*(('Summary&amp;Assumptions'!$H$25*$C235)*(1+'Summary&amp;Assumptions'!$J$29)^(EP$46-1))+AND(EP$56&lt;'Summary&amp;Assumptions'!$J$31,EP$47&gt;=$FQ235,EP$47&lt;=$FR235)*(('Summary&amp;Assumptions'!$H$25*$C235)*(1+'Summary&amp;Assumptions'!$J$29)^(EP$46-1))</f>
        <v>0</v>
      </c>
      <c r="EL235" s="588">
        <f>AND(EQ$55&gt;0,SUM($E235:EK235)&lt;'Summary&amp;Assumptions'!$G$32*$B235,$D235&gt;='Summary&amp;Assumptions'!$D$17,EQ$47&gt;=$D235,EQ$47&lt;=EDATE($D235,'Summary&amp;Assumptions'!$G$32))*$B235+AND(EQ$56&lt;'Summary&amp;Assumptions'!$J$31,EQ$47&gt;=$FO235,EQ$47&lt;=$FP235)*(('Summary&amp;Assumptions'!$H$25*$C235)*(1+'Summary&amp;Assumptions'!$J$29)^(EQ$46-1))+AND(EQ$56&lt;'Summary&amp;Assumptions'!$J$31,EQ$47&gt;=$FQ235,EQ$47&lt;=$FR235)*(('Summary&amp;Assumptions'!$H$25*$C235)*(1+'Summary&amp;Assumptions'!$J$29)^(EQ$46-1))</f>
        <v>0</v>
      </c>
      <c r="EM235" s="588">
        <f>AND(ER$55&gt;0,SUM($E235:EL235)&lt;'Summary&amp;Assumptions'!$G$32*$B235,$D235&gt;='Summary&amp;Assumptions'!$D$17,ER$47&gt;=$D235,ER$47&lt;=EDATE($D235,'Summary&amp;Assumptions'!$G$32))*$B235+AND(ER$56&lt;'Summary&amp;Assumptions'!$J$31,ER$47&gt;=$FO235,ER$47&lt;=$FP235)*(('Summary&amp;Assumptions'!$H$25*$C235)*(1+'Summary&amp;Assumptions'!$J$29)^(ER$46-1))+AND(ER$56&lt;'Summary&amp;Assumptions'!$J$31,ER$47&gt;=$FQ235,ER$47&lt;=$FR235)*(('Summary&amp;Assumptions'!$H$25*$C235)*(1+'Summary&amp;Assumptions'!$J$29)^(ER$46-1))</f>
        <v>0</v>
      </c>
      <c r="EN235" s="588">
        <f>AND(ES$55&gt;0,SUM($E235:EM235)&lt;'Summary&amp;Assumptions'!$G$32*$B235,$D235&gt;='Summary&amp;Assumptions'!$D$17,ES$47&gt;=$D235,ES$47&lt;=EDATE($D235,'Summary&amp;Assumptions'!$G$32))*$B235+AND(ES$56&lt;'Summary&amp;Assumptions'!$J$31,ES$47&gt;=$FO235,ES$47&lt;=$FP235)*(('Summary&amp;Assumptions'!$H$25*$C235)*(1+'Summary&amp;Assumptions'!$J$29)^(ES$46-1))+AND(ES$56&lt;'Summary&amp;Assumptions'!$J$31,ES$47&gt;=$FQ235,ES$47&lt;=$FR235)*(('Summary&amp;Assumptions'!$H$25*$C235)*(1+'Summary&amp;Assumptions'!$J$29)^(ES$46-1))</f>
        <v>0</v>
      </c>
      <c r="EO235" s="588">
        <f>AND(ET$55&gt;0,SUM($E235:EN235)&lt;'Summary&amp;Assumptions'!$G$32*$B235,$D235&gt;='Summary&amp;Assumptions'!$D$17,ET$47&gt;=$D235,ET$47&lt;=EDATE($D235,'Summary&amp;Assumptions'!$G$32))*$B235+AND(ET$56&lt;'Summary&amp;Assumptions'!$J$31,ET$47&gt;=$FO235,ET$47&lt;=$FP235)*(('Summary&amp;Assumptions'!$H$25*$C235)*(1+'Summary&amp;Assumptions'!$J$29)^(ET$46-1))+AND(ET$56&lt;'Summary&amp;Assumptions'!$J$31,ET$47&gt;=$FQ235,ET$47&lt;=$FR235)*(('Summary&amp;Assumptions'!$H$25*$C235)*(1+'Summary&amp;Assumptions'!$J$29)^(ET$46-1))</f>
        <v>0</v>
      </c>
      <c r="EP235" s="588">
        <f>AND(EU$55&gt;0,SUM($E235:EO235)&lt;'Summary&amp;Assumptions'!$G$32*$B235,$D235&gt;='Summary&amp;Assumptions'!$D$17,EU$47&gt;=$D235,EU$47&lt;=EDATE($D235,'Summary&amp;Assumptions'!$G$32))*$B235+AND(EU$56&lt;'Summary&amp;Assumptions'!$J$31,EU$47&gt;=$FO235,EU$47&lt;=$FP235)*(('Summary&amp;Assumptions'!$H$25*$C235)*(1+'Summary&amp;Assumptions'!$J$29)^(EU$46-1))+AND(EU$56&lt;'Summary&amp;Assumptions'!$J$31,EU$47&gt;=$FQ235,EU$47&lt;=$FR235)*(('Summary&amp;Assumptions'!$H$25*$C235)*(1+'Summary&amp;Assumptions'!$J$29)^(EU$46-1))</f>
        <v>0</v>
      </c>
      <c r="EQ235" s="588">
        <f>AND(EV$55&gt;0,SUM($E235:EP235)&lt;'Summary&amp;Assumptions'!$G$32*$B235,$D235&gt;='Summary&amp;Assumptions'!$D$17,EV$47&gt;=$D235,EV$47&lt;=EDATE($D235,'Summary&amp;Assumptions'!$G$32))*$B235+AND(EV$56&lt;'Summary&amp;Assumptions'!$J$31,EV$47&gt;=$FO235,EV$47&lt;=$FP235)*(('Summary&amp;Assumptions'!$H$25*$C235)*(1+'Summary&amp;Assumptions'!$J$29)^(EV$46-1))+AND(EV$56&lt;'Summary&amp;Assumptions'!$J$31,EV$47&gt;=$FQ235,EV$47&lt;=$FR235)*(('Summary&amp;Assumptions'!$H$25*$C235)*(1+'Summary&amp;Assumptions'!$J$29)^(EV$46-1))</f>
        <v>0</v>
      </c>
      <c r="ER235" s="588">
        <f>AND(EW$55&gt;0,SUM($E235:EQ235)&lt;'Summary&amp;Assumptions'!$G$32*$B235,$D235&gt;='Summary&amp;Assumptions'!$D$17,EW$47&gt;=$D235,EW$47&lt;=EDATE($D235,'Summary&amp;Assumptions'!$G$32))*$B235+AND(EW$56&lt;'Summary&amp;Assumptions'!$J$31,EW$47&gt;=$FO235,EW$47&lt;=$FP235)*(('Summary&amp;Assumptions'!$H$25*$C235)*(1+'Summary&amp;Assumptions'!$J$29)^(EW$46-1))+AND(EW$56&lt;'Summary&amp;Assumptions'!$J$31,EW$47&gt;=$FQ235,EW$47&lt;=$FR235)*(('Summary&amp;Assumptions'!$H$25*$C235)*(1+'Summary&amp;Assumptions'!$J$29)^(EW$46-1))</f>
        <v>0</v>
      </c>
      <c r="ES235" s="588">
        <f>AND(EX$55&gt;0,SUM($E235:ER235)&lt;'Summary&amp;Assumptions'!$G$32*$B235,$D235&gt;='Summary&amp;Assumptions'!$D$17,EX$47&gt;=$D235,EX$47&lt;=EDATE($D235,'Summary&amp;Assumptions'!$G$32))*$B235+AND(EX$56&lt;'Summary&amp;Assumptions'!$J$31,EX$47&gt;=$FO235,EX$47&lt;=$FP235)*(('Summary&amp;Assumptions'!$H$25*$C235)*(1+'Summary&amp;Assumptions'!$J$29)^(EX$46-1))+AND(EX$56&lt;'Summary&amp;Assumptions'!$J$31,EX$47&gt;=$FQ235,EX$47&lt;=$FR235)*(('Summary&amp;Assumptions'!$H$25*$C235)*(1+'Summary&amp;Assumptions'!$J$29)^(EX$46-1))</f>
        <v>0</v>
      </c>
      <c r="ET235" s="588">
        <f>AND(EY$55&gt;0,SUM($E235:ES235)&lt;'Summary&amp;Assumptions'!$G$32*$B235,$D235&gt;='Summary&amp;Assumptions'!$D$17,EY$47&gt;=$D235,EY$47&lt;=EDATE($D235,'Summary&amp;Assumptions'!$G$32))*$B235+AND(EY$56&lt;'Summary&amp;Assumptions'!$J$31,EY$47&gt;=$FO235,EY$47&lt;=$FP235)*(('Summary&amp;Assumptions'!$H$25*$C235)*(1+'Summary&amp;Assumptions'!$J$29)^(EY$46-1))+AND(EY$56&lt;'Summary&amp;Assumptions'!$J$31,EY$47&gt;=$FQ235,EY$47&lt;=$FR235)*(('Summary&amp;Assumptions'!$H$25*$C235)*(1+'Summary&amp;Assumptions'!$J$29)^(EY$46-1))</f>
        <v>0</v>
      </c>
      <c r="EU235" s="588">
        <f>AND(EZ$55&gt;0,SUM($E235:ET235)&lt;'Summary&amp;Assumptions'!$G$32*$B235,$D235&gt;='Summary&amp;Assumptions'!$D$17,EZ$47&gt;=$D235,EZ$47&lt;=EDATE($D235,'Summary&amp;Assumptions'!$G$32))*$B235+AND(EZ$56&lt;'Summary&amp;Assumptions'!$J$31,EZ$47&gt;=$FO235,EZ$47&lt;=$FP235)*(('Summary&amp;Assumptions'!$H$25*$C235)*(1+'Summary&amp;Assumptions'!$J$29)^(EZ$46-1))+AND(EZ$56&lt;'Summary&amp;Assumptions'!$J$31,EZ$47&gt;=$FQ235,EZ$47&lt;=$FR235)*(('Summary&amp;Assumptions'!$H$25*$C235)*(1+'Summary&amp;Assumptions'!$J$29)^(EZ$46-1))</f>
        <v>0</v>
      </c>
      <c r="EV235" s="588">
        <f>AND(FA$55&gt;0,SUM($E235:EU235)&lt;'Summary&amp;Assumptions'!$G$32*$B235,$D235&gt;='Summary&amp;Assumptions'!$D$17,FA$47&gt;=$D235,FA$47&lt;=EDATE($D235,'Summary&amp;Assumptions'!$G$32))*$B235+AND(FA$56&lt;'Summary&amp;Assumptions'!$J$31,FA$47&gt;=$FO235,FA$47&lt;=$FP235)*(('Summary&amp;Assumptions'!$H$25*$C235)*(1+'Summary&amp;Assumptions'!$J$29)^(FA$46-1))+AND(FA$56&lt;'Summary&amp;Assumptions'!$J$31,FA$47&gt;=$FQ235,FA$47&lt;=$FR235)*(('Summary&amp;Assumptions'!$H$25*$C235)*(1+'Summary&amp;Assumptions'!$J$29)^(FA$46-1))</f>
        <v>0</v>
      </c>
      <c r="EW235" s="588">
        <f>AND(FB$55&gt;0,SUM($E235:EV235)&lt;'Summary&amp;Assumptions'!$G$32*$B235,$D235&gt;='Summary&amp;Assumptions'!$D$17,FB$47&gt;=$D235,FB$47&lt;=EDATE($D235,'Summary&amp;Assumptions'!$G$32))*$B235+AND(FB$56&lt;'Summary&amp;Assumptions'!$J$31,FB$47&gt;=$FO235,FB$47&lt;=$FP235)*(('Summary&amp;Assumptions'!$H$25*$C235)*(1+'Summary&amp;Assumptions'!$J$29)^(FB$46-1))+AND(FB$56&lt;'Summary&amp;Assumptions'!$J$31,FB$47&gt;=$FQ235,FB$47&lt;=$FR235)*(('Summary&amp;Assumptions'!$H$25*$C235)*(1+'Summary&amp;Assumptions'!$J$29)^(FB$46-1))</f>
        <v>0</v>
      </c>
      <c r="EX235" s="588">
        <f>AND(FC$55&gt;0,SUM($E235:EW235)&lt;'Summary&amp;Assumptions'!$G$32*$B235,$D235&gt;='Summary&amp;Assumptions'!$D$17,FC$47&gt;=$D235,FC$47&lt;=EDATE($D235,'Summary&amp;Assumptions'!$G$32))*$B235+AND(FC$56&lt;'Summary&amp;Assumptions'!$J$31,FC$47&gt;=$FO235,FC$47&lt;=$FP235)*(('Summary&amp;Assumptions'!$H$25*$C235)*(1+'Summary&amp;Assumptions'!$J$29)^(FC$46-1))+AND(FC$56&lt;'Summary&amp;Assumptions'!$J$31,FC$47&gt;=$FQ235,FC$47&lt;=$FR235)*(('Summary&amp;Assumptions'!$H$25*$C235)*(1+'Summary&amp;Assumptions'!$J$29)^(FC$46-1))</f>
        <v>0</v>
      </c>
      <c r="EY235" s="588">
        <f>AND(FD$55&gt;0,SUM($E235:EX235)&lt;'Summary&amp;Assumptions'!$G$32*$B235,$D235&gt;='Summary&amp;Assumptions'!$D$17,FD$47&gt;=$D235,FD$47&lt;=EDATE($D235,'Summary&amp;Assumptions'!$G$32))*$B235+AND(FD$56&lt;'Summary&amp;Assumptions'!$J$31,FD$47&gt;=$FO235,FD$47&lt;=$FP235)*(('Summary&amp;Assumptions'!$H$25*$C235)*(1+'Summary&amp;Assumptions'!$J$29)^(FD$46-1))+AND(FD$56&lt;'Summary&amp;Assumptions'!$J$31,FD$47&gt;=$FQ235,FD$47&lt;=$FR235)*(('Summary&amp;Assumptions'!$H$25*$C235)*(1+'Summary&amp;Assumptions'!$J$29)^(FD$46-1))</f>
        <v>0</v>
      </c>
      <c r="EZ235" s="588">
        <f>AND(FE$55&gt;0,SUM($E235:EY235)&lt;'Summary&amp;Assumptions'!$G$32*$B235,$D235&gt;='Summary&amp;Assumptions'!$D$17,FE$47&gt;=$D235,FE$47&lt;=EDATE($D235,'Summary&amp;Assumptions'!$G$32))*$B235+AND(FE$56&lt;'Summary&amp;Assumptions'!$J$31,FE$47&gt;=$FO235,FE$47&lt;=$FP235)*(('Summary&amp;Assumptions'!$H$25*$C235)*(1+'Summary&amp;Assumptions'!$J$29)^(FE$46-1))+AND(FE$56&lt;'Summary&amp;Assumptions'!$J$31,FE$47&gt;=$FQ235,FE$47&lt;=$FR235)*(('Summary&amp;Assumptions'!$H$25*$C235)*(1+'Summary&amp;Assumptions'!$J$29)^(FE$46-1))</f>
        <v>0</v>
      </c>
      <c r="FA235" s="588">
        <f>AND(FF$55&gt;0,SUM($E235:EZ235)&lt;'Summary&amp;Assumptions'!$G$32*$B235,$D235&gt;='Summary&amp;Assumptions'!$D$17,FF$47&gt;=$D235,FF$47&lt;=EDATE($D235,'Summary&amp;Assumptions'!$G$32))*$B235+AND(FF$56&lt;'Summary&amp;Assumptions'!$J$31,FF$47&gt;=$FO235,FF$47&lt;=$FP235)*(('Summary&amp;Assumptions'!$H$25*$C235)*(1+'Summary&amp;Assumptions'!$J$29)^(FF$46-1))+AND(FF$56&lt;'Summary&amp;Assumptions'!$J$31,FF$47&gt;=$FQ235,FF$47&lt;=$FR235)*(('Summary&amp;Assumptions'!$H$25*$C235)*(1+'Summary&amp;Assumptions'!$J$29)^(FF$46-1))</f>
        <v>0</v>
      </c>
      <c r="FB235" s="588">
        <f>AND(FG$55&gt;0,SUM($E235:FA235)&lt;'Summary&amp;Assumptions'!$G$32*$B235,$D235&gt;='Summary&amp;Assumptions'!$D$17,FG$47&gt;=$D235,FG$47&lt;=EDATE($D235,'Summary&amp;Assumptions'!$G$32))*$B235+AND(FG$56&lt;'Summary&amp;Assumptions'!$J$31,FG$47&gt;=$FO235,FG$47&lt;=$FP235)*(('Summary&amp;Assumptions'!$H$25*$C235)*(1+'Summary&amp;Assumptions'!$J$29)^(FG$46-1))+AND(FG$56&lt;'Summary&amp;Assumptions'!$J$31,FG$47&gt;=$FQ235,FG$47&lt;=$FR235)*(('Summary&amp;Assumptions'!$H$25*$C235)*(1+'Summary&amp;Assumptions'!$J$29)^(FG$46-1))</f>
        <v>0</v>
      </c>
      <c r="FC235" s="588">
        <f>AND(FH$55&gt;0,SUM($E235:FB235)&lt;'Summary&amp;Assumptions'!$G$32*$B235,$D235&gt;='Summary&amp;Assumptions'!$D$17,FH$47&gt;=$D235,FH$47&lt;=EDATE($D235,'Summary&amp;Assumptions'!$G$32))*$B235+AND(FH$56&lt;'Summary&amp;Assumptions'!$J$31,FH$47&gt;=$FO235,FH$47&lt;=$FP235)*(('Summary&amp;Assumptions'!$H$25*$C235)*(1+'Summary&amp;Assumptions'!$J$29)^(FH$46-1))+AND(FH$56&lt;'Summary&amp;Assumptions'!$J$31,FH$47&gt;=$FQ235,FH$47&lt;=$FR235)*(('Summary&amp;Assumptions'!$H$25*$C235)*(1+'Summary&amp;Assumptions'!$J$29)^(FH$46-1))</f>
        <v>0</v>
      </c>
      <c r="FD235" s="588">
        <f>AND(FI$55&gt;0,SUM($E235:FC235)&lt;'Summary&amp;Assumptions'!$G$32*$B235,$D235&gt;='Summary&amp;Assumptions'!$D$17,FI$47&gt;=$D235,FI$47&lt;=EDATE($D235,'Summary&amp;Assumptions'!$G$32))*$B235+AND(FI$56&lt;'Summary&amp;Assumptions'!$J$31,FI$47&gt;=$FO235,FI$47&lt;=$FP235)*(('Summary&amp;Assumptions'!$H$25*$C235)*(1+'Summary&amp;Assumptions'!$J$29)^(FI$46-1))+AND(FI$56&lt;'Summary&amp;Assumptions'!$J$31,FI$47&gt;=$FQ235,FI$47&lt;=$FR235)*(('Summary&amp;Assumptions'!$H$25*$C235)*(1+'Summary&amp;Assumptions'!$J$29)^(FI$46-1))</f>
        <v>0</v>
      </c>
      <c r="FE235" s="588">
        <f>AND(FJ$55&gt;0,SUM($E235:FD235)&lt;'Summary&amp;Assumptions'!$G$32*$B235,$D235&gt;='Summary&amp;Assumptions'!$D$17,FJ$47&gt;=$D235,FJ$47&lt;=EDATE($D235,'Summary&amp;Assumptions'!$G$32))*$B235+AND(FJ$56&lt;'Summary&amp;Assumptions'!$J$31,FJ$47&gt;=$FO235,FJ$47&lt;=$FP235)*(('Summary&amp;Assumptions'!$H$25*$C235)*(1+'Summary&amp;Assumptions'!$J$29)^(FJ$46-1))+AND(FJ$56&lt;'Summary&amp;Assumptions'!$J$31,FJ$47&gt;=$FQ235,FJ$47&lt;=$FR235)*(('Summary&amp;Assumptions'!$H$25*$C235)*(1+'Summary&amp;Assumptions'!$J$29)^(FJ$46-1))</f>
        <v>0</v>
      </c>
      <c r="FF235" s="588">
        <f>AND(FK$55&gt;0,SUM($E235:FE235)&lt;'Summary&amp;Assumptions'!$G$32*$B235,$D235&gt;='Summary&amp;Assumptions'!$D$17,FK$47&gt;=$D235,FK$47&lt;=EDATE($D235,'Summary&amp;Assumptions'!$G$32))*$B235+AND(FK$56&lt;'Summary&amp;Assumptions'!$J$31,FK$47&gt;=$FO235,FK$47&lt;=$FP235)*(('Summary&amp;Assumptions'!$H$25*$C235)*(1+'Summary&amp;Assumptions'!$J$29)^(FK$46-1))+AND(FK$56&lt;'Summary&amp;Assumptions'!$J$31,FK$47&gt;=$FQ235,FK$47&lt;=$FR235)*(('Summary&amp;Assumptions'!$H$25*$C235)*(1+'Summary&amp;Assumptions'!$J$29)^(FK$46-1))</f>
        <v>0</v>
      </c>
      <c r="FG235" s="588">
        <f>AND(FL$55&gt;0,SUM($E235:FF235)&lt;'Summary&amp;Assumptions'!$G$32*$B235,$D235&gt;='Summary&amp;Assumptions'!$D$17,FL$47&gt;=$D235,FL$47&lt;=EDATE($D235,'Summary&amp;Assumptions'!$G$32))*$B235+AND(FL$56&lt;'Summary&amp;Assumptions'!$J$31,FL$47&gt;=$FO235,FL$47&lt;=$FP235)*(('Summary&amp;Assumptions'!$H$25*$C235)*(1+'Summary&amp;Assumptions'!$J$29)^(FL$46-1))+AND(FL$56&lt;'Summary&amp;Assumptions'!$J$31,FL$47&gt;=$FQ235,FL$47&lt;=$FR235)*(('Summary&amp;Assumptions'!$H$25*$C235)*(1+'Summary&amp;Assumptions'!$J$29)^(FL$46-1))</f>
        <v>0</v>
      </c>
      <c r="FH235" s="588">
        <f>AND(FM$55&gt;0,SUM($E235:FG235)&lt;'Summary&amp;Assumptions'!$G$32*$B235,$D235&gt;='Summary&amp;Assumptions'!$D$17,FM$47&gt;=$D235,FM$47&lt;=EDATE($D235,'Summary&amp;Assumptions'!$G$32))*$B235+AND(FM$56&lt;'Summary&amp;Assumptions'!$J$31,FM$47&gt;=$FO235,FM$47&lt;=$FP235)*(('Summary&amp;Assumptions'!$H$25*$C235)*(1+'Summary&amp;Assumptions'!$J$29)^(FM$46-1))+AND(FM$56&lt;'Summary&amp;Assumptions'!$J$31,FM$47&gt;=$FQ235,FM$47&lt;=$FR235)*(('Summary&amp;Assumptions'!$H$25*$C235)*(1+'Summary&amp;Assumptions'!$J$29)^(FM$46-1))</f>
        <v>0</v>
      </c>
      <c r="FI235" s="588">
        <f>AND(FN$55&gt;0,SUM($E235:FH235)&lt;'Summary&amp;Assumptions'!$G$32*$B235,$D235&gt;='Summary&amp;Assumptions'!$D$17,FN$47&gt;=$D235,FN$47&lt;=EDATE($D235,'Summary&amp;Assumptions'!$G$32))*$B235+AND(FN$56&lt;'Summary&amp;Assumptions'!$J$31,FN$47&gt;=$FO235,FN$47&lt;=$FP235)*(('Summary&amp;Assumptions'!$H$25*$C235)*(1+'Summary&amp;Assumptions'!$J$29)^(FN$46-1))+AND(FN$56&lt;'Summary&amp;Assumptions'!$J$31,FN$47&gt;=$FQ235,FN$47&lt;=$FR235)*(('Summary&amp;Assumptions'!$H$25*$C235)*(1+'Summary&amp;Assumptions'!$J$29)^(FN$46-1))</f>
        <v>0</v>
      </c>
      <c r="FJ235" s="588">
        <f>AND(FO$55&gt;0,SUM($E235:FI235)&lt;'Summary&amp;Assumptions'!$G$32*$B235,$D235&gt;='Summary&amp;Assumptions'!$D$17,FO$47&gt;=$D235,FO$47&lt;=EDATE($D235,'Summary&amp;Assumptions'!$G$32))*$B235+AND(FO$56&lt;'Summary&amp;Assumptions'!$J$31,FO$47&gt;=$FO235,FO$47&lt;=$FP235)*(('Summary&amp;Assumptions'!$H$25*$C235)*(1+'Summary&amp;Assumptions'!$J$29)^(FO$46-1))+AND(FO$56&lt;'Summary&amp;Assumptions'!$J$31,FO$47&gt;=$FQ235,FO$47&lt;=$FR235)*(('Summary&amp;Assumptions'!$H$25*$C235)*(1+'Summary&amp;Assumptions'!$J$29)^(FO$46-1))</f>
        <v>0</v>
      </c>
      <c r="FK235" s="588">
        <f>AND(FP$55&gt;0,SUM($E235:FJ235)&lt;'Summary&amp;Assumptions'!$G$32*$B235,$D235&gt;='Summary&amp;Assumptions'!$D$17,FP$47&gt;=$D235,FP$47&lt;=EDATE($D235,'Summary&amp;Assumptions'!$G$32))*$B235+AND(FP$56&lt;'Summary&amp;Assumptions'!$J$31,FP$47&gt;=$FO235,FP$47&lt;=$FP235)*(('Summary&amp;Assumptions'!$H$25*$C235)*(1+'Summary&amp;Assumptions'!$J$29)^(FP$46-1))+AND(FP$56&lt;'Summary&amp;Assumptions'!$J$31,FP$47&gt;=$FQ235,FP$47&lt;=$FR235)*(('Summary&amp;Assumptions'!$H$25*$C235)*(1+'Summary&amp;Assumptions'!$J$29)^(FP$46-1))</f>
        <v>0</v>
      </c>
      <c r="FL235" s="588">
        <f>AND(FQ$55&gt;0,SUM($E235:FK235)&lt;'Summary&amp;Assumptions'!$G$32*$B235,$D235&gt;='Summary&amp;Assumptions'!$D$17,FQ$47&gt;=$D235,FQ$47&lt;=EDATE($D235,'Summary&amp;Assumptions'!$G$32))*$B235+AND(FQ$56&lt;'Summary&amp;Assumptions'!$J$31,FQ$47&gt;=$FO235,FQ$47&lt;=$FP235)*(('Summary&amp;Assumptions'!$H$25*$C235)*(1+'Summary&amp;Assumptions'!$J$29)^(FQ$46-1))+AND(FQ$56&lt;'Summary&amp;Assumptions'!$J$31,FQ$47&gt;=$FQ235,FQ$47&lt;=$FR235)*(('Summary&amp;Assumptions'!$H$25*$C235)*(1+'Summary&amp;Assumptions'!$J$29)^(FQ$46-1))</f>
        <v>0</v>
      </c>
      <c r="FO235" s="576">
        <f>EDATE(D235,'Summary&amp;Assumptions'!$G$34)</f>
        <v>47939</v>
      </c>
      <c r="FP235" s="576">
        <f>EDATE(FO235,'Summary&amp;Assumptions'!$G$33-1)</f>
        <v>47969</v>
      </c>
      <c r="FQ235" s="576">
        <f>EDATE(FO235,'Summary&amp;Assumptions'!$G$34)</f>
        <v>48305</v>
      </c>
      <c r="FR235" s="576">
        <f>EDATE(FQ235,'Summary&amp;Assumptions'!$G$33-1)</f>
        <v>48335</v>
      </c>
    </row>
    <row r="236" spans="2:174" hidden="1" x14ac:dyDescent="0.2">
      <c r="B236" s="588">
        <v>0</v>
      </c>
      <c r="C236" s="193">
        <v>0</v>
      </c>
      <c r="D236" s="589">
        <v>47604</v>
      </c>
      <c r="F236" s="588">
        <f>AND(K$55&gt;0,SUM($E236:E236)&lt;'Summary&amp;Assumptions'!$G$32*$B236,$D236&gt;='Summary&amp;Assumptions'!$D$17,K$47&gt;=$D236,K$47&lt;=EDATE($D236,'Summary&amp;Assumptions'!$G$32))*$B236+AND(K$56&lt;'Summary&amp;Assumptions'!$J$31,K$47&gt;=$FO236,K$47&lt;=$FP236)*(('Summary&amp;Assumptions'!$H$25*$C236)*(1+'Summary&amp;Assumptions'!$J$29)^(K$46-1))+AND(K$56&lt;'Summary&amp;Assumptions'!$J$31,K$47&gt;=$FQ236,K$47&lt;=$FR236)*(('Summary&amp;Assumptions'!$H$25*$C236)*(1+'Summary&amp;Assumptions'!$J$29)^(K$46-1))</f>
        <v>0</v>
      </c>
      <c r="G236" s="588">
        <f>AND(L$55&gt;0,SUM($E236:F236)&lt;'Summary&amp;Assumptions'!$G$32*$B236,$D236&gt;='Summary&amp;Assumptions'!$D$17,L$47&gt;=$D236,L$47&lt;=EDATE($D236,'Summary&amp;Assumptions'!$G$32))*$B236+AND(L$56&lt;'Summary&amp;Assumptions'!$J$31,L$47&gt;=$FO236,L$47&lt;=$FP236)*(('Summary&amp;Assumptions'!$H$25*$C236)*(1+'Summary&amp;Assumptions'!$J$29)^(L$46-1))+AND(L$56&lt;'Summary&amp;Assumptions'!$J$31,L$47&gt;=$FQ236,L$47&lt;=$FR236)*(('Summary&amp;Assumptions'!$H$25*$C236)*(1+'Summary&amp;Assumptions'!$J$29)^(L$46-1))</f>
        <v>0</v>
      </c>
      <c r="H236" s="588">
        <f>AND(M$55&gt;0,SUM($E236:G236)&lt;'Summary&amp;Assumptions'!$G$32*$B236,$D236&gt;='Summary&amp;Assumptions'!$D$17,M$47&gt;=$D236,M$47&lt;=EDATE($D236,'Summary&amp;Assumptions'!$G$32))*$B236+AND(M$56&lt;'Summary&amp;Assumptions'!$J$31,M$47&gt;=$FO236,M$47&lt;=$FP236)*(('Summary&amp;Assumptions'!$H$25*$C236)*(1+'Summary&amp;Assumptions'!$J$29)^(M$46-1))+AND(M$56&lt;'Summary&amp;Assumptions'!$J$31,M$47&gt;=$FQ236,M$47&lt;=$FR236)*(('Summary&amp;Assumptions'!$H$25*$C236)*(1+'Summary&amp;Assumptions'!$J$29)^(M$46-1))</f>
        <v>0</v>
      </c>
      <c r="I236" s="588">
        <f>AND(N$55&gt;0,SUM($E236:H236)&lt;'Summary&amp;Assumptions'!$G$32*$B236,$D236&gt;='Summary&amp;Assumptions'!$D$17,N$47&gt;=$D236,N$47&lt;=EDATE($D236,'Summary&amp;Assumptions'!$G$32))*$B236+AND(N$56&lt;'Summary&amp;Assumptions'!$J$31,N$47&gt;=$FO236,N$47&lt;=$FP236)*(('Summary&amp;Assumptions'!$H$25*$C236)*(1+'Summary&amp;Assumptions'!$J$29)^(N$46-1))+AND(N$56&lt;'Summary&amp;Assumptions'!$J$31,N$47&gt;=$FQ236,N$47&lt;=$FR236)*(('Summary&amp;Assumptions'!$H$25*$C236)*(1+'Summary&amp;Assumptions'!$J$29)^(N$46-1))</f>
        <v>0</v>
      </c>
      <c r="J236" s="588">
        <f>AND(O$55&gt;0,SUM($E236:I236)&lt;'Summary&amp;Assumptions'!$G$32*$B236,$D236&gt;='Summary&amp;Assumptions'!$D$17,O$47&gt;=$D236,O$47&lt;=EDATE($D236,'Summary&amp;Assumptions'!$G$32))*$B236+AND(O$56&lt;'Summary&amp;Assumptions'!$J$31,O$47&gt;=$FO236,O$47&lt;=$FP236)*(('Summary&amp;Assumptions'!$H$25*$C236)*(1+'Summary&amp;Assumptions'!$J$29)^(O$46-1))+AND(O$56&lt;'Summary&amp;Assumptions'!$J$31,O$47&gt;=$FQ236,O$47&lt;=$FR236)*(('Summary&amp;Assumptions'!$H$25*$C236)*(1+'Summary&amp;Assumptions'!$J$29)^(O$46-1))</f>
        <v>0</v>
      </c>
      <c r="K236" s="588">
        <f>AND(P$55&gt;0,SUM($E236:J236)&lt;'Summary&amp;Assumptions'!$G$32*$B236,$D236&gt;='Summary&amp;Assumptions'!$D$17,P$47&gt;=$D236,P$47&lt;=EDATE($D236,'Summary&amp;Assumptions'!$G$32))*$B236+AND(P$56&lt;'Summary&amp;Assumptions'!$J$31,P$47&gt;=$FO236,P$47&lt;=$FP236)*(('Summary&amp;Assumptions'!$H$25*$C236)*(1+'Summary&amp;Assumptions'!$J$29)^(P$46-1))+AND(P$56&lt;'Summary&amp;Assumptions'!$J$31,P$47&gt;=$FQ236,P$47&lt;=$FR236)*(('Summary&amp;Assumptions'!$H$25*$C236)*(1+'Summary&amp;Assumptions'!$J$29)^(P$46-1))</f>
        <v>0</v>
      </c>
      <c r="L236" s="588">
        <f>AND(Q$55&gt;0,SUM($E236:K236)&lt;'Summary&amp;Assumptions'!$G$32*$B236,$D236&gt;='Summary&amp;Assumptions'!$D$17,Q$47&gt;=$D236,Q$47&lt;=EDATE($D236,'Summary&amp;Assumptions'!$G$32))*$B236+AND(Q$56&lt;'Summary&amp;Assumptions'!$J$31,Q$47&gt;=$FO236,Q$47&lt;=$FP236)*(('Summary&amp;Assumptions'!$H$25*$C236)*(1+'Summary&amp;Assumptions'!$J$29)^(Q$46-1))+AND(Q$56&lt;'Summary&amp;Assumptions'!$J$31,Q$47&gt;=$FQ236,Q$47&lt;=$FR236)*(('Summary&amp;Assumptions'!$H$25*$C236)*(1+'Summary&amp;Assumptions'!$J$29)^(Q$46-1))</f>
        <v>0</v>
      </c>
      <c r="M236" s="588">
        <f>AND(R$55&gt;0,SUM($E236:L236)&lt;'Summary&amp;Assumptions'!$G$32*$B236,$D236&gt;='Summary&amp;Assumptions'!$D$17,R$47&gt;=$D236,R$47&lt;=EDATE($D236,'Summary&amp;Assumptions'!$G$32))*$B236+AND(R$56&lt;'Summary&amp;Assumptions'!$J$31,R$47&gt;=$FO236,R$47&lt;=$FP236)*(('Summary&amp;Assumptions'!$H$25*$C236)*(1+'Summary&amp;Assumptions'!$J$29)^(R$46-1))+AND(R$56&lt;'Summary&amp;Assumptions'!$J$31,R$47&gt;=$FQ236,R$47&lt;=$FR236)*(('Summary&amp;Assumptions'!$H$25*$C236)*(1+'Summary&amp;Assumptions'!$J$29)^(R$46-1))</f>
        <v>0</v>
      </c>
      <c r="N236" s="588">
        <f>AND(S$55&gt;0,SUM($E236:M236)&lt;'Summary&amp;Assumptions'!$G$32*$B236,$D236&gt;='Summary&amp;Assumptions'!$D$17,S$47&gt;=$D236,S$47&lt;=EDATE($D236,'Summary&amp;Assumptions'!$G$32))*$B236+AND(S$56&lt;'Summary&amp;Assumptions'!$J$31,S$47&gt;=$FO236,S$47&lt;=$FP236)*(('Summary&amp;Assumptions'!$H$25*$C236)*(1+'Summary&amp;Assumptions'!$J$29)^(S$46-1))+AND(S$56&lt;'Summary&amp;Assumptions'!$J$31,S$47&gt;=$FQ236,S$47&lt;=$FR236)*(('Summary&amp;Assumptions'!$H$25*$C236)*(1+'Summary&amp;Assumptions'!$J$29)^(S$46-1))</f>
        <v>0</v>
      </c>
      <c r="O236" s="588">
        <f>AND(T$55&gt;0,SUM($E236:N236)&lt;'Summary&amp;Assumptions'!$G$32*$B236,$D236&gt;='Summary&amp;Assumptions'!$D$17,T$47&gt;=$D236,T$47&lt;=EDATE($D236,'Summary&amp;Assumptions'!$G$32))*$B236+AND(T$56&lt;'Summary&amp;Assumptions'!$J$31,T$47&gt;=$FO236,T$47&lt;=$FP236)*(('Summary&amp;Assumptions'!$H$25*$C236)*(1+'Summary&amp;Assumptions'!$J$29)^(T$46-1))+AND(T$56&lt;'Summary&amp;Assumptions'!$J$31,T$47&gt;=$FQ236,T$47&lt;=$FR236)*(('Summary&amp;Assumptions'!$H$25*$C236)*(1+'Summary&amp;Assumptions'!$J$29)^(T$46-1))</f>
        <v>0</v>
      </c>
      <c r="P236" s="588">
        <f>AND(U$55&gt;0,SUM($E236:O236)&lt;'Summary&amp;Assumptions'!$G$32*$B236,$D236&gt;='Summary&amp;Assumptions'!$D$17,U$47&gt;=$D236,U$47&lt;=EDATE($D236,'Summary&amp;Assumptions'!$G$32))*$B236+AND(U$56&lt;'Summary&amp;Assumptions'!$J$31,U$47&gt;=$FO236,U$47&lt;=$FP236)*(('Summary&amp;Assumptions'!$H$25*$C236)*(1+'Summary&amp;Assumptions'!$J$29)^(U$46-1))+AND(U$56&lt;'Summary&amp;Assumptions'!$J$31,U$47&gt;=$FQ236,U$47&lt;=$FR236)*(('Summary&amp;Assumptions'!$H$25*$C236)*(1+'Summary&amp;Assumptions'!$J$29)^(U$46-1))</f>
        <v>0</v>
      </c>
      <c r="Q236" s="588">
        <f>AND(V$55&gt;0,SUM($E236:P236)&lt;'Summary&amp;Assumptions'!$G$32*$B236,$D236&gt;='Summary&amp;Assumptions'!$D$17,V$47&gt;=$D236,V$47&lt;=EDATE($D236,'Summary&amp;Assumptions'!$G$32))*$B236+AND(V$56&lt;'Summary&amp;Assumptions'!$J$31,V$47&gt;=$FO236,V$47&lt;=$FP236)*(('Summary&amp;Assumptions'!$H$25*$C236)*(1+'Summary&amp;Assumptions'!$J$29)^(V$46-1))+AND(V$56&lt;'Summary&amp;Assumptions'!$J$31,V$47&gt;=$FQ236,V$47&lt;=$FR236)*(('Summary&amp;Assumptions'!$H$25*$C236)*(1+'Summary&amp;Assumptions'!$J$29)^(V$46-1))</f>
        <v>0</v>
      </c>
      <c r="R236" s="588">
        <f>AND(W$55&gt;0,SUM($E236:Q236)&lt;'Summary&amp;Assumptions'!$G$32*$B236,$D236&gt;='Summary&amp;Assumptions'!$D$17,W$47&gt;=$D236,W$47&lt;=EDATE($D236,'Summary&amp;Assumptions'!$G$32))*$B236+AND(W$56&lt;'Summary&amp;Assumptions'!$J$31,W$47&gt;=$FO236,W$47&lt;=$FP236)*(('Summary&amp;Assumptions'!$H$25*$C236)*(1+'Summary&amp;Assumptions'!$J$29)^(W$46-1))+AND(W$56&lt;'Summary&amp;Assumptions'!$J$31,W$47&gt;=$FQ236,W$47&lt;=$FR236)*(('Summary&amp;Assumptions'!$H$25*$C236)*(1+'Summary&amp;Assumptions'!$J$29)^(W$46-1))</f>
        <v>0</v>
      </c>
      <c r="S236" s="588">
        <f>AND(X$55&gt;0,SUM($E236:R236)&lt;'Summary&amp;Assumptions'!$G$32*$B236,$D236&gt;='Summary&amp;Assumptions'!$D$17,X$47&gt;=$D236,X$47&lt;=EDATE($D236,'Summary&amp;Assumptions'!$G$32))*$B236+AND(X$56&lt;'Summary&amp;Assumptions'!$J$31,X$47&gt;=$FO236,X$47&lt;=$FP236)*(('Summary&amp;Assumptions'!$H$25*$C236)*(1+'Summary&amp;Assumptions'!$J$29)^(X$46-1))+AND(X$56&lt;'Summary&amp;Assumptions'!$J$31,X$47&gt;=$FQ236,X$47&lt;=$FR236)*(('Summary&amp;Assumptions'!$H$25*$C236)*(1+'Summary&amp;Assumptions'!$J$29)^(X$46-1))</f>
        <v>0</v>
      </c>
      <c r="T236" s="588">
        <f>AND(Y$55&gt;0,SUM($E236:S236)&lt;'Summary&amp;Assumptions'!$G$32*$B236,$D236&gt;='Summary&amp;Assumptions'!$D$17,Y$47&gt;=$D236,Y$47&lt;=EDATE($D236,'Summary&amp;Assumptions'!$G$32))*$B236+AND(Y$56&lt;'Summary&amp;Assumptions'!$J$31,Y$47&gt;=$FO236,Y$47&lt;=$FP236)*(('Summary&amp;Assumptions'!$H$25*$C236)*(1+'Summary&amp;Assumptions'!$J$29)^(Y$46-1))+AND(Y$56&lt;'Summary&amp;Assumptions'!$J$31,Y$47&gt;=$FQ236,Y$47&lt;=$FR236)*(('Summary&amp;Assumptions'!$H$25*$C236)*(1+'Summary&amp;Assumptions'!$J$29)^(Y$46-1))</f>
        <v>0</v>
      </c>
      <c r="U236" s="588">
        <f>AND(Z$55&gt;0,SUM($E236:T236)&lt;'Summary&amp;Assumptions'!$G$32*$B236,$D236&gt;='Summary&amp;Assumptions'!$D$17,Z$47&gt;=$D236,Z$47&lt;=EDATE($D236,'Summary&amp;Assumptions'!$G$32))*$B236+AND(Z$56&lt;'Summary&amp;Assumptions'!$J$31,Z$47&gt;=$FO236,Z$47&lt;=$FP236)*(('Summary&amp;Assumptions'!$H$25*$C236)*(1+'Summary&amp;Assumptions'!$J$29)^(Z$46-1))+AND(Z$56&lt;'Summary&amp;Assumptions'!$J$31,Z$47&gt;=$FQ236,Z$47&lt;=$FR236)*(('Summary&amp;Assumptions'!$H$25*$C236)*(1+'Summary&amp;Assumptions'!$J$29)^(Z$46-1))</f>
        <v>0</v>
      </c>
      <c r="V236" s="588">
        <f>AND(AA$55&gt;0,SUM($E236:U236)&lt;'Summary&amp;Assumptions'!$G$32*$B236,$D236&gt;='Summary&amp;Assumptions'!$D$17,AA$47&gt;=$D236,AA$47&lt;=EDATE($D236,'Summary&amp;Assumptions'!$G$32))*$B236+AND(AA$56&lt;'Summary&amp;Assumptions'!$J$31,AA$47&gt;=$FO236,AA$47&lt;=$FP236)*(('Summary&amp;Assumptions'!$H$25*$C236)*(1+'Summary&amp;Assumptions'!$J$29)^(AA$46-1))+AND(AA$56&lt;'Summary&amp;Assumptions'!$J$31,AA$47&gt;=$FQ236,AA$47&lt;=$FR236)*(('Summary&amp;Assumptions'!$H$25*$C236)*(1+'Summary&amp;Assumptions'!$J$29)^(AA$46-1))</f>
        <v>0</v>
      </c>
      <c r="W236" s="588">
        <f>AND(AB$55&gt;0,SUM($E236:V236)&lt;'Summary&amp;Assumptions'!$G$32*$B236,$D236&gt;='Summary&amp;Assumptions'!$D$17,AB$47&gt;=$D236,AB$47&lt;=EDATE($D236,'Summary&amp;Assumptions'!$G$32))*$B236+AND(AB$56&lt;'Summary&amp;Assumptions'!$J$31,AB$47&gt;=$FO236,AB$47&lt;=$FP236)*(('Summary&amp;Assumptions'!$H$25*$C236)*(1+'Summary&amp;Assumptions'!$J$29)^(AB$46-1))+AND(AB$56&lt;'Summary&amp;Assumptions'!$J$31,AB$47&gt;=$FQ236,AB$47&lt;=$FR236)*(('Summary&amp;Assumptions'!$H$25*$C236)*(1+'Summary&amp;Assumptions'!$J$29)^(AB$46-1))</f>
        <v>0</v>
      </c>
      <c r="X236" s="588">
        <f>AND(AC$55&gt;0,SUM($E236:W236)&lt;'Summary&amp;Assumptions'!$G$32*$B236,$D236&gt;='Summary&amp;Assumptions'!$D$17,AC$47&gt;=$D236,AC$47&lt;=EDATE($D236,'Summary&amp;Assumptions'!$G$32))*$B236+AND(AC$56&lt;'Summary&amp;Assumptions'!$J$31,AC$47&gt;=$FO236,AC$47&lt;=$FP236)*(('Summary&amp;Assumptions'!$H$25*$C236)*(1+'Summary&amp;Assumptions'!$J$29)^(AC$46-1))+AND(AC$56&lt;'Summary&amp;Assumptions'!$J$31,AC$47&gt;=$FQ236,AC$47&lt;=$FR236)*(('Summary&amp;Assumptions'!$H$25*$C236)*(1+'Summary&amp;Assumptions'!$J$29)^(AC$46-1))</f>
        <v>0</v>
      </c>
      <c r="Y236" s="588">
        <f>AND(AD$55&gt;0,SUM($E236:X236)&lt;'Summary&amp;Assumptions'!$G$32*$B236,$D236&gt;='Summary&amp;Assumptions'!$D$17,AD$47&gt;=$D236,AD$47&lt;=EDATE($D236,'Summary&amp;Assumptions'!$G$32))*$B236+AND(AD$56&lt;'Summary&amp;Assumptions'!$J$31,AD$47&gt;=$FO236,AD$47&lt;=$FP236)*(('Summary&amp;Assumptions'!$H$25*$C236)*(1+'Summary&amp;Assumptions'!$J$29)^(AD$46-1))+AND(AD$56&lt;'Summary&amp;Assumptions'!$J$31,AD$47&gt;=$FQ236,AD$47&lt;=$FR236)*(('Summary&amp;Assumptions'!$H$25*$C236)*(1+'Summary&amp;Assumptions'!$J$29)^(AD$46-1))</f>
        <v>0</v>
      </c>
      <c r="Z236" s="588">
        <f>AND(AE$55&gt;0,SUM($E236:Y236)&lt;'Summary&amp;Assumptions'!$G$32*$B236,$D236&gt;='Summary&amp;Assumptions'!$D$17,AE$47&gt;=$D236,AE$47&lt;=EDATE($D236,'Summary&amp;Assumptions'!$G$32))*$B236+AND(AE$56&lt;'Summary&amp;Assumptions'!$J$31,AE$47&gt;=$FO236,AE$47&lt;=$FP236)*(('Summary&amp;Assumptions'!$H$25*$C236)*(1+'Summary&amp;Assumptions'!$J$29)^(AE$46-1))+AND(AE$56&lt;'Summary&amp;Assumptions'!$J$31,AE$47&gt;=$FQ236,AE$47&lt;=$FR236)*(('Summary&amp;Assumptions'!$H$25*$C236)*(1+'Summary&amp;Assumptions'!$J$29)^(AE$46-1))</f>
        <v>0</v>
      </c>
      <c r="AA236" s="588">
        <f>AND(AF$55&gt;0,SUM($E236:Z236)&lt;'Summary&amp;Assumptions'!$G$32*$B236,$D236&gt;='Summary&amp;Assumptions'!$D$17,AF$47&gt;=$D236,AF$47&lt;=EDATE($D236,'Summary&amp;Assumptions'!$G$32))*$B236+AND(AF$56&lt;'Summary&amp;Assumptions'!$J$31,AF$47&gt;=$FO236,AF$47&lt;=$FP236)*(('Summary&amp;Assumptions'!$H$25*$C236)*(1+'Summary&amp;Assumptions'!$J$29)^(AF$46-1))+AND(AF$56&lt;'Summary&amp;Assumptions'!$J$31,AF$47&gt;=$FQ236,AF$47&lt;=$FR236)*(('Summary&amp;Assumptions'!$H$25*$C236)*(1+'Summary&amp;Assumptions'!$J$29)^(AF$46-1))</f>
        <v>0</v>
      </c>
      <c r="AB236" s="588">
        <f>AND(AG$55&gt;0,SUM($E236:AA236)&lt;'Summary&amp;Assumptions'!$G$32*$B236,$D236&gt;='Summary&amp;Assumptions'!$D$17,AG$47&gt;=$D236,AG$47&lt;=EDATE($D236,'Summary&amp;Assumptions'!$G$32))*$B236+AND(AG$56&lt;'Summary&amp;Assumptions'!$J$31,AG$47&gt;=$FO236,AG$47&lt;=$FP236)*(('Summary&amp;Assumptions'!$H$25*$C236)*(1+'Summary&amp;Assumptions'!$J$29)^(AG$46-1))+AND(AG$56&lt;'Summary&amp;Assumptions'!$J$31,AG$47&gt;=$FQ236,AG$47&lt;=$FR236)*(('Summary&amp;Assumptions'!$H$25*$C236)*(1+'Summary&amp;Assumptions'!$J$29)^(AG$46-1))</f>
        <v>0</v>
      </c>
      <c r="AC236" s="588">
        <f>AND(AH$55&gt;0,SUM($E236:AB236)&lt;'Summary&amp;Assumptions'!$G$32*$B236,$D236&gt;='Summary&amp;Assumptions'!$D$17,AH$47&gt;=$D236,AH$47&lt;=EDATE($D236,'Summary&amp;Assumptions'!$G$32))*$B236+AND(AH$56&lt;'Summary&amp;Assumptions'!$J$31,AH$47&gt;=$FO236,AH$47&lt;=$FP236)*(('Summary&amp;Assumptions'!$H$25*$C236)*(1+'Summary&amp;Assumptions'!$J$29)^(AH$46-1))+AND(AH$56&lt;'Summary&amp;Assumptions'!$J$31,AH$47&gt;=$FQ236,AH$47&lt;=$FR236)*(('Summary&amp;Assumptions'!$H$25*$C236)*(1+'Summary&amp;Assumptions'!$J$29)^(AH$46-1))</f>
        <v>0</v>
      </c>
      <c r="AD236" s="588">
        <f>AND(AI$55&gt;0,SUM($E236:AC236)&lt;'Summary&amp;Assumptions'!$G$32*$B236,$D236&gt;='Summary&amp;Assumptions'!$D$17,AI$47&gt;=$D236,AI$47&lt;=EDATE($D236,'Summary&amp;Assumptions'!$G$32))*$B236+AND(AI$56&lt;'Summary&amp;Assumptions'!$J$31,AI$47&gt;=$FO236,AI$47&lt;=$FP236)*(('Summary&amp;Assumptions'!$H$25*$C236)*(1+'Summary&amp;Assumptions'!$J$29)^(AI$46-1))+AND(AI$56&lt;'Summary&amp;Assumptions'!$J$31,AI$47&gt;=$FQ236,AI$47&lt;=$FR236)*(('Summary&amp;Assumptions'!$H$25*$C236)*(1+'Summary&amp;Assumptions'!$J$29)^(AI$46-1))</f>
        <v>0</v>
      </c>
      <c r="AE236" s="588">
        <f>AND(AJ$55&gt;0,SUM($E236:AD236)&lt;'Summary&amp;Assumptions'!$G$32*$B236,$D236&gt;='Summary&amp;Assumptions'!$D$17,AJ$47&gt;=$D236,AJ$47&lt;=EDATE($D236,'Summary&amp;Assumptions'!$G$32))*$B236+AND(AJ$56&lt;'Summary&amp;Assumptions'!$J$31,AJ$47&gt;=$FO236,AJ$47&lt;=$FP236)*(('Summary&amp;Assumptions'!$H$25*$C236)*(1+'Summary&amp;Assumptions'!$J$29)^(AJ$46-1))+AND(AJ$56&lt;'Summary&amp;Assumptions'!$J$31,AJ$47&gt;=$FQ236,AJ$47&lt;=$FR236)*(('Summary&amp;Assumptions'!$H$25*$C236)*(1+'Summary&amp;Assumptions'!$J$29)^(AJ$46-1))</f>
        <v>0</v>
      </c>
      <c r="AF236" s="588">
        <f>AND(AK$55&gt;0,SUM($E236:AE236)&lt;'Summary&amp;Assumptions'!$G$32*$B236,$D236&gt;='Summary&amp;Assumptions'!$D$17,AK$47&gt;=$D236,AK$47&lt;=EDATE($D236,'Summary&amp;Assumptions'!$G$32))*$B236+AND(AK$56&lt;'Summary&amp;Assumptions'!$J$31,AK$47&gt;=$FO236,AK$47&lt;=$FP236)*(('Summary&amp;Assumptions'!$H$25*$C236)*(1+'Summary&amp;Assumptions'!$J$29)^(AK$46-1))+AND(AK$56&lt;'Summary&amp;Assumptions'!$J$31,AK$47&gt;=$FQ236,AK$47&lt;=$FR236)*(('Summary&amp;Assumptions'!$H$25*$C236)*(1+'Summary&amp;Assumptions'!$J$29)^(AK$46-1))</f>
        <v>0</v>
      </c>
      <c r="AG236" s="588">
        <f>AND(AL$55&gt;0,SUM($E236:AF236)&lt;'Summary&amp;Assumptions'!$G$32*$B236,$D236&gt;='Summary&amp;Assumptions'!$D$17,AL$47&gt;=$D236,AL$47&lt;=EDATE($D236,'Summary&amp;Assumptions'!$G$32))*$B236+AND(AL$56&lt;'Summary&amp;Assumptions'!$J$31,AL$47&gt;=$FO236,AL$47&lt;=$FP236)*(('Summary&amp;Assumptions'!$H$25*$C236)*(1+'Summary&amp;Assumptions'!$J$29)^(AL$46-1))+AND(AL$56&lt;'Summary&amp;Assumptions'!$J$31,AL$47&gt;=$FQ236,AL$47&lt;=$FR236)*(('Summary&amp;Assumptions'!$H$25*$C236)*(1+'Summary&amp;Assumptions'!$J$29)^(AL$46-1))</f>
        <v>0</v>
      </c>
      <c r="AH236" s="588">
        <f>AND(AM$55&gt;0,SUM($E236:AG236)&lt;'Summary&amp;Assumptions'!$G$32*$B236,$D236&gt;='Summary&amp;Assumptions'!$D$17,AM$47&gt;=$D236,AM$47&lt;=EDATE($D236,'Summary&amp;Assumptions'!$G$32))*$B236+AND(AM$56&lt;'Summary&amp;Assumptions'!$J$31,AM$47&gt;=$FO236,AM$47&lt;=$FP236)*(('Summary&amp;Assumptions'!$H$25*$C236)*(1+'Summary&amp;Assumptions'!$J$29)^(AM$46-1))+AND(AM$56&lt;'Summary&amp;Assumptions'!$J$31,AM$47&gt;=$FQ236,AM$47&lt;=$FR236)*(('Summary&amp;Assumptions'!$H$25*$C236)*(1+'Summary&amp;Assumptions'!$J$29)^(AM$46-1))</f>
        <v>0</v>
      </c>
      <c r="AI236" s="588">
        <f>AND(AN$55&gt;0,SUM($E236:AH236)&lt;'Summary&amp;Assumptions'!$G$32*$B236,$D236&gt;='Summary&amp;Assumptions'!$D$17,AN$47&gt;=$D236,AN$47&lt;=EDATE($D236,'Summary&amp;Assumptions'!$G$32))*$B236+AND(AN$56&lt;'Summary&amp;Assumptions'!$J$31,AN$47&gt;=$FO236,AN$47&lt;=$FP236)*(('Summary&amp;Assumptions'!$H$25*$C236)*(1+'Summary&amp;Assumptions'!$J$29)^(AN$46-1))+AND(AN$56&lt;'Summary&amp;Assumptions'!$J$31,AN$47&gt;=$FQ236,AN$47&lt;=$FR236)*(('Summary&amp;Assumptions'!$H$25*$C236)*(1+'Summary&amp;Assumptions'!$J$29)^(AN$46-1))</f>
        <v>0</v>
      </c>
      <c r="AJ236" s="588">
        <f>AND(AO$55&gt;0,SUM($E236:AI236)&lt;'Summary&amp;Assumptions'!$G$32*$B236,$D236&gt;='Summary&amp;Assumptions'!$D$17,AO$47&gt;=$D236,AO$47&lt;=EDATE($D236,'Summary&amp;Assumptions'!$G$32))*$B236+AND(AO$56&lt;'Summary&amp;Assumptions'!$J$31,AO$47&gt;=$FO236,AO$47&lt;=$FP236)*(('Summary&amp;Assumptions'!$H$25*$C236)*(1+'Summary&amp;Assumptions'!$J$29)^(AO$46-1))+AND(AO$56&lt;'Summary&amp;Assumptions'!$J$31,AO$47&gt;=$FQ236,AO$47&lt;=$FR236)*(('Summary&amp;Assumptions'!$H$25*$C236)*(1+'Summary&amp;Assumptions'!$J$29)^(AO$46-1))</f>
        <v>0</v>
      </c>
      <c r="AK236" s="588">
        <f>AND(AP$55&gt;0,SUM($E236:AJ236)&lt;'Summary&amp;Assumptions'!$G$32*$B236,$D236&gt;='Summary&amp;Assumptions'!$D$17,AP$47&gt;=$D236,AP$47&lt;=EDATE($D236,'Summary&amp;Assumptions'!$G$32))*$B236+AND(AP$56&lt;'Summary&amp;Assumptions'!$J$31,AP$47&gt;=$FO236,AP$47&lt;=$FP236)*(('Summary&amp;Assumptions'!$H$25*$C236)*(1+'Summary&amp;Assumptions'!$J$29)^(AP$46-1))+AND(AP$56&lt;'Summary&amp;Assumptions'!$J$31,AP$47&gt;=$FQ236,AP$47&lt;=$FR236)*(('Summary&amp;Assumptions'!$H$25*$C236)*(1+'Summary&amp;Assumptions'!$J$29)^(AP$46-1))</f>
        <v>0</v>
      </c>
      <c r="AL236" s="588">
        <f>AND(AQ$55&gt;0,SUM($E236:AK236)&lt;'Summary&amp;Assumptions'!$G$32*$B236,$D236&gt;='Summary&amp;Assumptions'!$D$17,AQ$47&gt;=$D236,AQ$47&lt;=EDATE($D236,'Summary&amp;Assumptions'!$G$32))*$B236+AND(AQ$56&lt;'Summary&amp;Assumptions'!$J$31,AQ$47&gt;=$FO236,AQ$47&lt;=$FP236)*(('Summary&amp;Assumptions'!$H$25*$C236)*(1+'Summary&amp;Assumptions'!$J$29)^(AQ$46-1))+AND(AQ$56&lt;'Summary&amp;Assumptions'!$J$31,AQ$47&gt;=$FQ236,AQ$47&lt;=$FR236)*(('Summary&amp;Assumptions'!$H$25*$C236)*(1+'Summary&amp;Assumptions'!$J$29)^(AQ$46-1))</f>
        <v>0</v>
      </c>
      <c r="AM236" s="588">
        <f>AND(AR$55&gt;0,SUM($E236:AL236)&lt;'Summary&amp;Assumptions'!$G$32*$B236,$D236&gt;='Summary&amp;Assumptions'!$D$17,AR$47&gt;=$D236,AR$47&lt;=EDATE($D236,'Summary&amp;Assumptions'!$G$32))*$B236+AND(AR$56&lt;'Summary&amp;Assumptions'!$J$31,AR$47&gt;=$FO236,AR$47&lt;=$FP236)*(('Summary&amp;Assumptions'!$H$25*$C236)*(1+'Summary&amp;Assumptions'!$J$29)^(AR$46-1))+AND(AR$56&lt;'Summary&amp;Assumptions'!$J$31,AR$47&gt;=$FQ236,AR$47&lt;=$FR236)*(('Summary&amp;Assumptions'!$H$25*$C236)*(1+'Summary&amp;Assumptions'!$J$29)^(AR$46-1))</f>
        <v>0</v>
      </c>
      <c r="AN236" s="588">
        <f>AND(AS$55&gt;0,SUM($E236:AM236)&lt;'Summary&amp;Assumptions'!$G$32*$B236,$D236&gt;='Summary&amp;Assumptions'!$D$17,AS$47&gt;=$D236,AS$47&lt;=EDATE($D236,'Summary&amp;Assumptions'!$G$32))*$B236+AND(AS$56&lt;'Summary&amp;Assumptions'!$J$31,AS$47&gt;=$FO236,AS$47&lt;=$FP236)*(('Summary&amp;Assumptions'!$H$25*$C236)*(1+'Summary&amp;Assumptions'!$J$29)^(AS$46-1))+AND(AS$56&lt;'Summary&amp;Assumptions'!$J$31,AS$47&gt;=$FQ236,AS$47&lt;=$FR236)*(('Summary&amp;Assumptions'!$H$25*$C236)*(1+'Summary&amp;Assumptions'!$J$29)^(AS$46-1))</f>
        <v>0</v>
      </c>
      <c r="AO236" s="588">
        <f>AND(AT$55&gt;0,SUM($E236:AN236)&lt;'Summary&amp;Assumptions'!$G$32*$B236,$D236&gt;='Summary&amp;Assumptions'!$D$17,AT$47&gt;=$D236,AT$47&lt;=EDATE($D236,'Summary&amp;Assumptions'!$G$32))*$B236+AND(AT$56&lt;'Summary&amp;Assumptions'!$J$31,AT$47&gt;=$FO236,AT$47&lt;=$FP236)*(('Summary&amp;Assumptions'!$H$25*$C236)*(1+'Summary&amp;Assumptions'!$J$29)^(AT$46-1))+AND(AT$56&lt;'Summary&amp;Assumptions'!$J$31,AT$47&gt;=$FQ236,AT$47&lt;=$FR236)*(('Summary&amp;Assumptions'!$H$25*$C236)*(1+'Summary&amp;Assumptions'!$J$29)^(AT$46-1))</f>
        <v>0</v>
      </c>
      <c r="AP236" s="588">
        <f>AND(AU$55&gt;0,SUM($E236:AO236)&lt;'Summary&amp;Assumptions'!$G$32*$B236,$D236&gt;='Summary&amp;Assumptions'!$D$17,AU$47&gt;=$D236,AU$47&lt;=EDATE($D236,'Summary&amp;Assumptions'!$G$32))*$B236+AND(AU$56&lt;'Summary&amp;Assumptions'!$J$31,AU$47&gt;=$FO236,AU$47&lt;=$FP236)*(('Summary&amp;Assumptions'!$H$25*$C236)*(1+'Summary&amp;Assumptions'!$J$29)^(AU$46-1))+AND(AU$56&lt;'Summary&amp;Assumptions'!$J$31,AU$47&gt;=$FQ236,AU$47&lt;=$FR236)*(('Summary&amp;Assumptions'!$H$25*$C236)*(1+'Summary&amp;Assumptions'!$J$29)^(AU$46-1))</f>
        <v>0</v>
      </c>
      <c r="AQ236" s="588">
        <f>AND(AV$55&gt;0,SUM($E236:AP236)&lt;'Summary&amp;Assumptions'!$G$32*$B236,$D236&gt;='Summary&amp;Assumptions'!$D$17,AV$47&gt;=$D236,AV$47&lt;=EDATE($D236,'Summary&amp;Assumptions'!$G$32))*$B236+AND(AV$56&lt;'Summary&amp;Assumptions'!$J$31,AV$47&gt;=$FO236,AV$47&lt;=$FP236)*(('Summary&amp;Assumptions'!$H$25*$C236)*(1+'Summary&amp;Assumptions'!$J$29)^(AV$46-1))+AND(AV$56&lt;'Summary&amp;Assumptions'!$J$31,AV$47&gt;=$FQ236,AV$47&lt;=$FR236)*(('Summary&amp;Assumptions'!$H$25*$C236)*(1+'Summary&amp;Assumptions'!$J$29)^(AV$46-1))</f>
        <v>0</v>
      </c>
      <c r="AR236" s="588">
        <f>AND(AW$55&gt;0,SUM($E236:AQ236)&lt;'Summary&amp;Assumptions'!$G$32*$B236,$D236&gt;='Summary&amp;Assumptions'!$D$17,AW$47&gt;=$D236,AW$47&lt;=EDATE($D236,'Summary&amp;Assumptions'!$G$32))*$B236+AND(AW$56&lt;'Summary&amp;Assumptions'!$J$31,AW$47&gt;=$FO236,AW$47&lt;=$FP236)*(('Summary&amp;Assumptions'!$H$25*$C236)*(1+'Summary&amp;Assumptions'!$J$29)^(AW$46-1))+AND(AW$56&lt;'Summary&amp;Assumptions'!$J$31,AW$47&gt;=$FQ236,AW$47&lt;=$FR236)*(('Summary&amp;Assumptions'!$H$25*$C236)*(1+'Summary&amp;Assumptions'!$J$29)^(AW$46-1))</f>
        <v>0</v>
      </c>
      <c r="AS236" s="588">
        <f>AND(AX$55&gt;0,SUM($E236:AR236)&lt;'Summary&amp;Assumptions'!$G$32*$B236,$D236&gt;='Summary&amp;Assumptions'!$D$17,AX$47&gt;=$D236,AX$47&lt;=EDATE($D236,'Summary&amp;Assumptions'!$G$32))*$B236+AND(AX$56&lt;'Summary&amp;Assumptions'!$J$31,AX$47&gt;=$FO236,AX$47&lt;=$FP236)*(('Summary&amp;Assumptions'!$H$25*$C236)*(1+'Summary&amp;Assumptions'!$J$29)^(AX$46-1))+AND(AX$56&lt;'Summary&amp;Assumptions'!$J$31,AX$47&gt;=$FQ236,AX$47&lt;=$FR236)*(('Summary&amp;Assumptions'!$H$25*$C236)*(1+'Summary&amp;Assumptions'!$J$29)^(AX$46-1))</f>
        <v>0</v>
      </c>
      <c r="AT236" s="588">
        <f>AND(AY$55&gt;0,SUM($E236:AS236)&lt;'Summary&amp;Assumptions'!$G$32*$B236,$D236&gt;='Summary&amp;Assumptions'!$D$17,AY$47&gt;=$D236,AY$47&lt;=EDATE($D236,'Summary&amp;Assumptions'!$G$32))*$B236+AND(AY$56&lt;'Summary&amp;Assumptions'!$J$31,AY$47&gt;=$FO236,AY$47&lt;=$FP236)*(('Summary&amp;Assumptions'!$H$25*$C236)*(1+'Summary&amp;Assumptions'!$J$29)^(AY$46-1))+AND(AY$56&lt;'Summary&amp;Assumptions'!$J$31,AY$47&gt;=$FQ236,AY$47&lt;=$FR236)*(('Summary&amp;Assumptions'!$H$25*$C236)*(1+'Summary&amp;Assumptions'!$J$29)^(AY$46-1))</f>
        <v>0</v>
      </c>
      <c r="AU236" s="588">
        <f>AND(AZ$55&gt;0,SUM($E236:AT236)&lt;'Summary&amp;Assumptions'!$G$32*$B236,$D236&gt;='Summary&amp;Assumptions'!$D$17,AZ$47&gt;=$D236,AZ$47&lt;=EDATE($D236,'Summary&amp;Assumptions'!$G$32))*$B236+AND(AZ$56&lt;'Summary&amp;Assumptions'!$J$31,AZ$47&gt;=$FO236,AZ$47&lt;=$FP236)*(('Summary&amp;Assumptions'!$H$25*$C236)*(1+'Summary&amp;Assumptions'!$J$29)^(AZ$46-1))+AND(AZ$56&lt;'Summary&amp;Assumptions'!$J$31,AZ$47&gt;=$FQ236,AZ$47&lt;=$FR236)*(('Summary&amp;Assumptions'!$H$25*$C236)*(1+'Summary&amp;Assumptions'!$J$29)^(AZ$46-1))</f>
        <v>0</v>
      </c>
      <c r="AV236" s="588">
        <f>AND(BA$55&gt;0,SUM($E236:AU236)&lt;'Summary&amp;Assumptions'!$G$32*$B236,$D236&gt;='Summary&amp;Assumptions'!$D$17,BA$47&gt;=$D236,BA$47&lt;=EDATE($D236,'Summary&amp;Assumptions'!$G$32))*$B236+AND(BA$56&lt;'Summary&amp;Assumptions'!$J$31,BA$47&gt;=$FO236,BA$47&lt;=$FP236)*(('Summary&amp;Assumptions'!$H$25*$C236)*(1+'Summary&amp;Assumptions'!$J$29)^(BA$46-1))+AND(BA$56&lt;'Summary&amp;Assumptions'!$J$31,BA$47&gt;=$FQ236,BA$47&lt;=$FR236)*(('Summary&amp;Assumptions'!$H$25*$C236)*(1+'Summary&amp;Assumptions'!$J$29)^(BA$46-1))</f>
        <v>0</v>
      </c>
      <c r="AW236" s="588">
        <f>AND(BB$55&gt;0,SUM($E236:AV236)&lt;'Summary&amp;Assumptions'!$G$32*$B236,$D236&gt;='Summary&amp;Assumptions'!$D$17,BB$47&gt;=$D236,BB$47&lt;=EDATE($D236,'Summary&amp;Assumptions'!$G$32))*$B236+AND(BB$56&lt;'Summary&amp;Assumptions'!$J$31,BB$47&gt;=$FO236,BB$47&lt;=$FP236)*(('Summary&amp;Assumptions'!$H$25*$C236)*(1+'Summary&amp;Assumptions'!$J$29)^(BB$46-1))+AND(BB$56&lt;'Summary&amp;Assumptions'!$J$31,BB$47&gt;=$FQ236,BB$47&lt;=$FR236)*(('Summary&amp;Assumptions'!$H$25*$C236)*(1+'Summary&amp;Assumptions'!$J$29)^(BB$46-1))</f>
        <v>0</v>
      </c>
      <c r="AX236" s="588">
        <f>AND(BC$55&gt;0,SUM($E236:AW236)&lt;'Summary&amp;Assumptions'!$G$32*$B236,$D236&gt;='Summary&amp;Assumptions'!$D$17,BC$47&gt;=$D236,BC$47&lt;=EDATE($D236,'Summary&amp;Assumptions'!$G$32))*$B236+AND(BC$56&lt;'Summary&amp;Assumptions'!$J$31,BC$47&gt;=$FO236,BC$47&lt;=$FP236)*(('Summary&amp;Assumptions'!$H$25*$C236)*(1+'Summary&amp;Assumptions'!$J$29)^(BC$46-1))+AND(BC$56&lt;'Summary&amp;Assumptions'!$J$31,BC$47&gt;=$FQ236,BC$47&lt;=$FR236)*(('Summary&amp;Assumptions'!$H$25*$C236)*(1+'Summary&amp;Assumptions'!$J$29)^(BC$46-1))</f>
        <v>0</v>
      </c>
      <c r="AY236" s="588">
        <f>AND(BD$55&gt;0,SUM($E236:AX236)&lt;'Summary&amp;Assumptions'!$G$32*$B236,$D236&gt;='Summary&amp;Assumptions'!$D$17,BD$47&gt;=$D236,BD$47&lt;=EDATE($D236,'Summary&amp;Assumptions'!$G$32))*$B236+AND(BD$56&lt;'Summary&amp;Assumptions'!$J$31,BD$47&gt;=$FO236,BD$47&lt;=$FP236)*(('Summary&amp;Assumptions'!$H$25*$C236)*(1+'Summary&amp;Assumptions'!$J$29)^(BD$46-1))+AND(BD$56&lt;'Summary&amp;Assumptions'!$J$31,BD$47&gt;=$FQ236,BD$47&lt;=$FR236)*(('Summary&amp;Assumptions'!$H$25*$C236)*(1+'Summary&amp;Assumptions'!$J$29)^(BD$46-1))</f>
        <v>0</v>
      </c>
      <c r="AZ236" s="588">
        <f>AND(BE$55&gt;0,SUM($E236:AY236)&lt;'Summary&amp;Assumptions'!$G$32*$B236,$D236&gt;='Summary&amp;Assumptions'!$D$17,BE$47&gt;=$D236,BE$47&lt;=EDATE($D236,'Summary&amp;Assumptions'!$G$32))*$B236+AND(BE$56&lt;'Summary&amp;Assumptions'!$J$31,BE$47&gt;=$FO236,BE$47&lt;=$FP236)*(('Summary&amp;Assumptions'!$H$25*$C236)*(1+'Summary&amp;Assumptions'!$J$29)^(BE$46-1))+AND(BE$56&lt;'Summary&amp;Assumptions'!$J$31,BE$47&gt;=$FQ236,BE$47&lt;=$FR236)*(('Summary&amp;Assumptions'!$H$25*$C236)*(1+'Summary&amp;Assumptions'!$J$29)^(BE$46-1))</f>
        <v>0</v>
      </c>
      <c r="BA236" s="588">
        <f>AND(BF$55&gt;0,SUM($E236:AZ236)&lt;'Summary&amp;Assumptions'!$G$32*$B236,$D236&gt;='Summary&amp;Assumptions'!$D$17,BF$47&gt;=$D236,BF$47&lt;=EDATE($D236,'Summary&amp;Assumptions'!$G$32))*$B236+AND(BF$56&lt;'Summary&amp;Assumptions'!$J$31,BF$47&gt;=$FO236,BF$47&lt;=$FP236)*(('Summary&amp;Assumptions'!$H$25*$C236)*(1+'Summary&amp;Assumptions'!$J$29)^(BF$46-1))+AND(BF$56&lt;'Summary&amp;Assumptions'!$J$31,BF$47&gt;=$FQ236,BF$47&lt;=$FR236)*(('Summary&amp;Assumptions'!$H$25*$C236)*(1+'Summary&amp;Assumptions'!$J$29)^(BF$46-1))</f>
        <v>0</v>
      </c>
      <c r="BB236" s="588">
        <f>AND(BG$55&gt;0,SUM($E236:BA236)&lt;'Summary&amp;Assumptions'!$G$32*$B236,$D236&gt;='Summary&amp;Assumptions'!$D$17,BG$47&gt;=$D236,BG$47&lt;=EDATE($D236,'Summary&amp;Assumptions'!$G$32))*$B236+AND(BG$56&lt;'Summary&amp;Assumptions'!$J$31,BG$47&gt;=$FO236,BG$47&lt;=$FP236)*(('Summary&amp;Assumptions'!$H$25*$C236)*(1+'Summary&amp;Assumptions'!$J$29)^(BG$46-1))+AND(BG$56&lt;'Summary&amp;Assumptions'!$J$31,BG$47&gt;=$FQ236,BG$47&lt;=$FR236)*(('Summary&amp;Assumptions'!$H$25*$C236)*(1+'Summary&amp;Assumptions'!$J$29)^(BG$46-1))</f>
        <v>0</v>
      </c>
      <c r="BC236" s="588">
        <f>AND(BH$55&gt;0,SUM($E236:BB236)&lt;'Summary&amp;Assumptions'!$G$32*$B236,$D236&gt;='Summary&amp;Assumptions'!$D$17,BH$47&gt;=$D236,BH$47&lt;=EDATE($D236,'Summary&amp;Assumptions'!$G$32))*$B236+AND(BH$56&lt;'Summary&amp;Assumptions'!$J$31,BH$47&gt;=$FO236,BH$47&lt;=$FP236)*(('Summary&amp;Assumptions'!$H$25*$C236)*(1+'Summary&amp;Assumptions'!$J$29)^(BH$46-1))+AND(BH$56&lt;'Summary&amp;Assumptions'!$J$31,BH$47&gt;=$FQ236,BH$47&lt;=$FR236)*(('Summary&amp;Assumptions'!$H$25*$C236)*(1+'Summary&amp;Assumptions'!$J$29)^(BH$46-1))</f>
        <v>0</v>
      </c>
      <c r="BD236" s="588">
        <f>AND(BI$55&gt;0,SUM($E236:BC236)&lt;'Summary&amp;Assumptions'!$G$32*$B236,$D236&gt;='Summary&amp;Assumptions'!$D$17,BI$47&gt;=$D236,BI$47&lt;=EDATE($D236,'Summary&amp;Assumptions'!$G$32))*$B236+AND(BI$56&lt;'Summary&amp;Assumptions'!$J$31,BI$47&gt;=$FO236,BI$47&lt;=$FP236)*(('Summary&amp;Assumptions'!$H$25*$C236)*(1+'Summary&amp;Assumptions'!$J$29)^(BI$46-1))+AND(BI$56&lt;'Summary&amp;Assumptions'!$J$31,BI$47&gt;=$FQ236,BI$47&lt;=$FR236)*(('Summary&amp;Assumptions'!$H$25*$C236)*(1+'Summary&amp;Assumptions'!$J$29)^(BI$46-1))</f>
        <v>0</v>
      </c>
      <c r="BE236" s="588">
        <f>AND(BJ$55&gt;0,SUM($E236:BD236)&lt;'Summary&amp;Assumptions'!$G$32*$B236,$D236&gt;='Summary&amp;Assumptions'!$D$17,BJ$47&gt;=$D236,BJ$47&lt;=EDATE($D236,'Summary&amp;Assumptions'!$G$32))*$B236+AND(BJ$56&lt;'Summary&amp;Assumptions'!$J$31,BJ$47&gt;=$FO236,BJ$47&lt;=$FP236)*(('Summary&amp;Assumptions'!$H$25*$C236)*(1+'Summary&amp;Assumptions'!$J$29)^(BJ$46-1))+AND(BJ$56&lt;'Summary&amp;Assumptions'!$J$31,BJ$47&gt;=$FQ236,BJ$47&lt;=$FR236)*(('Summary&amp;Assumptions'!$H$25*$C236)*(1+'Summary&amp;Assumptions'!$J$29)^(BJ$46-1))</f>
        <v>0</v>
      </c>
      <c r="BF236" s="588">
        <f>AND(BK$55&gt;0,SUM($E236:BE236)&lt;'Summary&amp;Assumptions'!$G$32*$B236,$D236&gt;='Summary&amp;Assumptions'!$D$17,BK$47&gt;=$D236,BK$47&lt;=EDATE($D236,'Summary&amp;Assumptions'!$G$32))*$B236+AND(BK$56&lt;'Summary&amp;Assumptions'!$J$31,BK$47&gt;=$FO236,BK$47&lt;=$FP236)*(('Summary&amp;Assumptions'!$H$25*$C236)*(1+'Summary&amp;Assumptions'!$J$29)^(BK$46-1))+AND(BK$56&lt;'Summary&amp;Assumptions'!$J$31,BK$47&gt;=$FQ236,BK$47&lt;=$FR236)*(('Summary&amp;Assumptions'!$H$25*$C236)*(1+'Summary&amp;Assumptions'!$J$29)^(BK$46-1))</f>
        <v>0</v>
      </c>
      <c r="BG236" s="588">
        <f>AND(BL$55&gt;0,SUM($E236:BF236)&lt;'Summary&amp;Assumptions'!$G$32*$B236,$D236&gt;='Summary&amp;Assumptions'!$D$17,BL$47&gt;=$D236,BL$47&lt;=EDATE($D236,'Summary&amp;Assumptions'!$G$32))*$B236+AND(BL$56&lt;'Summary&amp;Assumptions'!$J$31,BL$47&gt;=$FO236,BL$47&lt;=$FP236)*(('Summary&amp;Assumptions'!$H$25*$C236)*(1+'Summary&amp;Assumptions'!$J$29)^(BL$46-1))+AND(BL$56&lt;'Summary&amp;Assumptions'!$J$31,BL$47&gt;=$FQ236,BL$47&lt;=$FR236)*(('Summary&amp;Assumptions'!$H$25*$C236)*(1+'Summary&amp;Assumptions'!$J$29)^(BL$46-1))</f>
        <v>0</v>
      </c>
      <c r="BH236" s="588">
        <f>AND(BM$55&gt;0,SUM($E236:BG236)&lt;'Summary&amp;Assumptions'!$G$32*$B236,$D236&gt;='Summary&amp;Assumptions'!$D$17,BM$47&gt;=$D236,BM$47&lt;=EDATE($D236,'Summary&amp;Assumptions'!$G$32))*$B236+AND(BM$56&lt;'Summary&amp;Assumptions'!$J$31,BM$47&gt;=$FO236,BM$47&lt;=$FP236)*(('Summary&amp;Assumptions'!$H$25*$C236)*(1+'Summary&amp;Assumptions'!$J$29)^(BM$46-1))+AND(BM$56&lt;'Summary&amp;Assumptions'!$J$31,BM$47&gt;=$FQ236,BM$47&lt;=$FR236)*(('Summary&amp;Assumptions'!$H$25*$C236)*(1+'Summary&amp;Assumptions'!$J$29)^(BM$46-1))</f>
        <v>0</v>
      </c>
      <c r="BI236" s="588">
        <f>AND(BN$55&gt;0,SUM($E236:BH236)&lt;'Summary&amp;Assumptions'!$G$32*$B236,$D236&gt;='Summary&amp;Assumptions'!$D$17,BN$47&gt;=$D236,BN$47&lt;=EDATE($D236,'Summary&amp;Assumptions'!$G$32))*$B236+AND(BN$56&lt;'Summary&amp;Assumptions'!$J$31,BN$47&gt;=$FO236,BN$47&lt;=$FP236)*(('Summary&amp;Assumptions'!$H$25*$C236)*(1+'Summary&amp;Assumptions'!$J$29)^(BN$46-1))+AND(BN$56&lt;'Summary&amp;Assumptions'!$J$31,BN$47&gt;=$FQ236,BN$47&lt;=$FR236)*(('Summary&amp;Assumptions'!$H$25*$C236)*(1+'Summary&amp;Assumptions'!$J$29)^(BN$46-1))</f>
        <v>0</v>
      </c>
      <c r="BJ236" s="588">
        <f>AND(BO$55&gt;0,SUM($E236:BI236)&lt;'Summary&amp;Assumptions'!$G$32*$B236,$D236&gt;='Summary&amp;Assumptions'!$D$17,BO$47&gt;=$D236,BO$47&lt;=EDATE($D236,'Summary&amp;Assumptions'!$G$32))*$B236+AND(BO$56&lt;'Summary&amp;Assumptions'!$J$31,BO$47&gt;=$FO236,BO$47&lt;=$FP236)*(('Summary&amp;Assumptions'!$H$25*$C236)*(1+'Summary&amp;Assumptions'!$J$29)^(BO$46-1))+AND(BO$56&lt;'Summary&amp;Assumptions'!$J$31,BO$47&gt;=$FQ236,BO$47&lt;=$FR236)*(('Summary&amp;Assumptions'!$H$25*$C236)*(1+'Summary&amp;Assumptions'!$J$29)^(BO$46-1))</f>
        <v>0</v>
      </c>
      <c r="BK236" s="588">
        <f>AND(BP$55&gt;0,SUM($E236:BJ236)&lt;'Summary&amp;Assumptions'!$G$32*$B236,$D236&gt;='Summary&amp;Assumptions'!$D$17,BP$47&gt;=$D236,BP$47&lt;=EDATE($D236,'Summary&amp;Assumptions'!$G$32))*$B236+AND(BP$56&lt;'Summary&amp;Assumptions'!$J$31,BP$47&gt;=$FO236,BP$47&lt;=$FP236)*(('Summary&amp;Assumptions'!$H$25*$C236)*(1+'Summary&amp;Assumptions'!$J$29)^(BP$46-1))+AND(BP$56&lt;'Summary&amp;Assumptions'!$J$31,BP$47&gt;=$FQ236,BP$47&lt;=$FR236)*(('Summary&amp;Assumptions'!$H$25*$C236)*(1+'Summary&amp;Assumptions'!$J$29)^(BP$46-1))</f>
        <v>0</v>
      </c>
      <c r="BL236" s="588">
        <f>AND(BQ$55&gt;0,SUM($E236:BK236)&lt;'Summary&amp;Assumptions'!$G$32*$B236,$D236&gt;='Summary&amp;Assumptions'!$D$17,BQ$47&gt;=$D236,BQ$47&lt;=EDATE($D236,'Summary&amp;Assumptions'!$G$32))*$B236+AND(BQ$56&lt;'Summary&amp;Assumptions'!$J$31,BQ$47&gt;=$FO236,BQ$47&lt;=$FP236)*(('Summary&amp;Assumptions'!$H$25*$C236)*(1+'Summary&amp;Assumptions'!$J$29)^(BQ$46-1))+AND(BQ$56&lt;'Summary&amp;Assumptions'!$J$31,BQ$47&gt;=$FQ236,BQ$47&lt;=$FR236)*(('Summary&amp;Assumptions'!$H$25*$C236)*(1+'Summary&amp;Assumptions'!$J$29)^(BQ$46-1))</f>
        <v>0</v>
      </c>
      <c r="BM236" s="588">
        <f>AND(BR$55&gt;0,SUM($E236:BL236)&lt;'Summary&amp;Assumptions'!$G$32*$B236,$D236&gt;='Summary&amp;Assumptions'!$D$17,BR$47&gt;=$D236,BR$47&lt;=EDATE($D236,'Summary&amp;Assumptions'!$G$32))*$B236+AND(BR$56&lt;'Summary&amp;Assumptions'!$J$31,BR$47&gt;=$FO236,BR$47&lt;=$FP236)*(('Summary&amp;Assumptions'!$H$25*$C236)*(1+'Summary&amp;Assumptions'!$J$29)^(BR$46-1))+AND(BR$56&lt;'Summary&amp;Assumptions'!$J$31,BR$47&gt;=$FQ236,BR$47&lt;=$FR236)*(('Summary&amp;Assumptions'!$H$25*$C236)*(1+'Summary&amp;Assumptions'!$J$29)^(BR$46-1))</f>
        <v>0</v>
      </c>
      <c r="BN236" s="588">
        <f>AND(BS$55&gt;0,SUM($E236:BM236)&lt;'Summary&amp;Assumptions'!$G$32*$B236,$D236&gt;='Summary&amp;Assumptions'!$D$17,BS$47&gt;=$D236,BS$47&lt;=EDATE($D236,'Summary&amp;Assumptions'!$G$32))*$B236+AND(BS$56&lt;'Summary&amp;Assumptions'!$J$31,BS$47&gt;=$FO236,BS$47&lt;=$FP236)*(('Summary&amp;Assumptions'!$H$25*$C236)*(1+'Summary&amp;Assumptions'!$J$29)^(BS$46-1))+AND(BS$56&lt;'Summary&amp;Assumptions'!$J$31,BS$47&gt;=$FQ236,BS$47&lt;=$FR236)*(('Summary&amp;Assumptions'!$H$25*$C236)*(1+'Summary&amp;Assumptions'!$J$29)^(BS$46-1))</f>
        <v>0</v>
      </c>
      <c r="BO236" s="588">
        <f>AND(BT$55&gt;0,SUM($E236:BN236)&lt;'Summary&amp;Assumptions'!$G$32*$B236,$D236&gt;='Summary&amp;Assumptions'!$D$17,BT$47&gt;=$D236,BT$47&lt;=EDATE($D236,'Summary&amp;Assumptions'!$G$32))*$B236+AND(BT$56&lt;'Summary&amp;Assumptions'!$J$31,BT$47&gt;=$FO236,BT$47&lt;=$FP236)*(('Summary&amp;Assumptions'!$H$25*$C236)*(1+'Summary&amp;Assumptions'!$J$29)^(BT$46-1))+AND(BT$56&lt;'Summary&amp;Assumptions'!$J$31,BT$47&gt;=$FQ236,BT$47&lt;=$FR236)*(('Summary&amp;Assumptions'!$H$25*$C236)*(1+'Summary&amp;Assumptions'!$J$29)^(BT$46-1))</f>
        <v>0</v>
      </c>
      <c r="BP236" s="588">
        <f>AND(BU$55&gt;0,SUM($E236:BO236)&lt;'Summary&amp;Assumptions'!$G$32*$B236,$D236&gt;='Summary&amp;Assumptions'!$D$17,BU$47&gt;=$D236,BU$47&lt;=EDATE($D236,'Summary&amp;Assumptions'!$G$32))*$B236+AND(BU$56&lt;'Summary&amp;Assumptions'!$J$31,BU$47&gt;=$FO236,BU$47&lt;=$FP236)*(('Summary&amp;Assumptions'!$H$25*$C236)*(1+'Summary&amp;Assumptions'!$J$29)^(BU$46-1))+AND(BU$56&lt;'Summary&amp;Assumptions'!$J$31,BU$47&gt;=$FQ236,BU$47&lt;=$FR236)*(('Summary&amp;Assumptions'!$H$25*$C236)*(1+'Summary&amp;Assumptions'!$J$29)^(BU$46-1))</f>
        <v>0</v>
      </c>
      <c r="BQ236" s="588">
        <f>AND(BV$55&gt;0,SUM($E236:BP236)&lt;'Summary&amp;Assumptions'!$G$32*$B236,$D236&gt;='Summary&amp;Assumptions'!$D$17,BV$47&gt;=$D236,BV$47&lt;=EDATE($D236,'Summary&amp;Assumptions'!$G$32))*$B236+AND(BV$56&lt;'Summary&amp;Assumptions'!$J$31,BV$47&gt;=$FO236,BV$47&lt;=$FP236)*(('Summary&amp;Assumptions'!$H$25*$C236)*(1+'Summary&amp;Assumptions'!$J$29)^(BV$46-1))+AND(BV$56&lt;'Summary&amp;Assumptions'!$J$31,BV$47&gt;=$FQ236,BV$47&lt;=$FR236)*(('Summary&amp;Assumptions'!$H$25*$C236)*(1+'Summary&amp;Assumptions'!$J$29)^(BV$46-1))</f>
        <v>0</v>
      </c>
      <c r="BR236" s="588">
        <f>AND(BW$55&gt;0,SUM($E236:BQ236)&lt;'Summary&amp;Assumptions'!$G$32*$B236,$D236&gt;='Summary&amp;Assumptions'!$D$17,BW$47&gt;=$D236,BW$47&lt;=EDATE($D236,'Summary&amp;Assumptions'!$G$32))*$B236+AND(BW$56&lt;'Summary&amp;Assumptions'!$J$31,BW$47&gt;=$FO236,BW$47&lt;=$FP236)*(('Summary&amp;Assumptions'!$H$25*$C236)*(1+'Summary&amp;Assumptions'!$J$29)^(BW$46-1))+AND(BW$56&lt;'Summary&amp;Assumptions'!$J$31,BW$47&gt;=$FQ236,BW$47&lt;=$FR236)*(('Summary&amp;Assumptions'!$H$25*$C236)*(1+'Summary&amp;Assumptions'!$J$29)^(BW$46-1))</f>
        <v>0</v>
      </c>
      <c r="BS236" s="588">
        <f>AND(BX$55&gt;0,SUM($E236:BR236)&lt;'Summary&amp;Assumptions'!$G$32*$B236,$D236&gt;='Summary&amp;Assumptions'!$D$17,BX$47&gt;=$D236,BX$47&lt;=EDATE($D236,'Summary&amp;Assumptions'!$G$32))*$B236+AND(BX$56&lt;'Summary&amp;Assumptions'!$J$31,BX$47&gt;=$FO236,BX$47&lt;=$FP236)*(('Summary&amp;Assumptions'!$H$25*$C236)*(1+'Summary&amp;Assumptions'!$J$29)^(BX$46-1))+AND(BX$56&lt;'Summary&amp;Assumptions'!$J$31,BX$47&gt;=$FQ236,BX$47&lt;=$FR236)*(('Summary&amp;Assumptions'!$H$25*$C236)*(1+'Summary&amp;Assumptions'!$J$29)^(BX$46-1))</f>
        <v>0</v>
      </c>
      <c r="BT236" s="588">
        <f>AND(BY$55&gt;0,SUM($E236:BS236)&lt;'Summary&amp;Assumptions'!$G$32*$B236,$D236&gt;='Summary&amp;Assumptions'!$D$17,BY$47&gt;=$D236,BY$47&lt;=EDATE($D236,'Summary&amp;Assumptions'!$G$32))*$B236+AND(BY$56&lt;'Summary&amp;Assumptions'!$J$31,BY$47&gt;=$FO236,BY$47&lt;=$FP236)*(('Summary&amp;Assumptions'!$H$25*$C236)*(1+'Summary&amp;Assumptions'!$J$29)^(BY$46-1))+AND(BY$56&lt;'Summary&amp;Assumptions'!$J$31,BY$47&gt;=$FQ236,BY$47&lt;=$FR236)*(('Summary&amp;Assumptions'!$H$25*$C236)*(1+'Summary&amp;Assumptions'!$J$29)^(BY$46-1))</f>
        <v>0</v>
      </c>
      <c r="BU236" s="588">
        <f>AND(BZ$55&gt;0,SUM($E236:BT236)&lt;'Summary&amp;Assumptions'!$G$32*$B236,$D236&gt;='Summary&amp;Assumptions'!$D$17,BZ$47&gt;=$D236,BZ$47&lt;=EDATE($D236,'Summary&amp;Assumptions'!$G$32))*$B236+AND(BZ$56&lt;'Summary&amp;Assumptions'!$J$31,BZ$47&gt;=$FO236,BZ$47&lt;=$FP236)*(('Summary&amp;Assumptions'!$H$25*$C236)*(1+'Summary&amp;Assumptions'!$J$29)^(BZ$46-1))+AND(BZ$56&lt;'Summary&amp;Assumptions'!$J$31,BZ$47&gt;=$FQ236,BZ$47&lt;=$FR236)*(('Summary&amp;Assumptions'!$H$25*$C236)*(1+'Summary&amp;Assumptions'!$J$29)^(BZ$46-1))</f>
        <v>0</v>
      </c>
      <c r="BV236" s="588">
        <f>AND(CA$55&gt;0,SUM($E236:BU236)&lt;'Summary&amp;Assumptions'!$G$32*$B236,$D236&gt;='Summary&amp;Assumptions'!$D$17,CA$47&gt;=$D236,CA$47&lt;=EDATE($D236,'Summary&amp;Assumptions'!$G$32))*$B236+AND(CA$56&lt;'Summary&amp;Assumptions'!$J$31,CA$47&gt;=$FO236,CA$47&lt;=$FP236)*(('Summary&amp;Assumptions'!$H$25*$C236)*(1+'Summary&amp;Assumptions'!$J$29)^(CA$46-1))+AND(CA$56&lt;'Summary&amp;Assumptions'!$J$31,CA$47&gt;=$FQ236,CA$47&lt;=$FR236)*(('Summary&amp;Assumptions'!$H$25*$C236)*(1+'Summary&amp;Assumptions'!$J$29)^(CA$46-1))</f>
        <v>0</v>
      </c>
      <c r="BW236" s="588">
        <f>AND(CB$55&gt;0,SUM($E236:BV236)&lt;'Summary&amp;Assumptions'!$G$32*$B236,$D236&gt;='Summary&amp;Assumptions'!$D$17,CB$47&gt;=$D236,CB$47&lt;=EDATE($D236,'Summary&amp;Assumptions'!$G$32))*$B236+AND(CB$56&lt;'Summary&amp;Assumptions'!$J$31,CB$47&gt;=$FO236,CB$47&lt;=$FP236)*(('Summary&amp;Assumptions'!$H$25*$C236)*(1+'Summary&amp;Assumptions'!$J$29)^(CB$46-1))+AND(CB$56&lt;'Summary&amp;Assumptions'!$J$31,CB$47&gt;=$FQ236,CB$47&lt;=$FR236)*(('Summary&amp;Assumptions'!$H$25*$C236)*(1+'Summary&amp;Assumptions'!$J$29)^(CB$46-1))</f>
        <v>0</v>
      </c>
      <c r="BX236" s="588">
        <f>AND(CC$55&gt;0,SUM($E236:BW236)&lt;'Summary&amp;Assumptions'!$G$32*$B236,$D236&gt;='Summary&amp;Assumptions'!$D$17,CC$47&gt;=$D236,CC$47&lt;=EDATE($D236,'Summary&amp;Assumptions'!$G$32))*$B236+AND(CC$56&lt;'Summary&amp;Assumptions'!$J$31,CC$47&gt;=$FO236,CC$47&lt;=$FP236)*(('Summary&amp;Assumptions'!$H$25*$C236)*(1+'Summary&amp;Assumptions'!$J$29)^(CC$46-1))+AND(CC$56&lt;'Summary&amp;Assumptions'!$J$31,CC$47&gt;=$FQ236,CC$47&lt;=$FR236)*(('Summary&amp;Assumptions'!$H$25*$C236)*(1+'Summary&amp;Assumptions'!$J$29)^(CC$46-1))</f>
        <v>0</v>
      </c>
      <c r="BY236" s="588">
        <f>AND(CD$55&gt;0,SUM($E236:BX236)&lt;'Summary&amp;Assumptions'!$G$32*$B236,$D236&gt;='Summary&amp;Assumptions'!$D$17,CD$47&gt;=$D236,CD$47&lt;=EDATE($D236,'Summary&amp;Assumptions'!$G$32))*$B236+AND(CD$56&lt;'Summary&amp;Assumptions'!$J$31,CD$47&gt;=$FO236,CD$47&lt;=$FP236)*(('Summary&amp;Assumptions'!$H$25*$C236)*(1+'Summary&amp;Assumptions'!$J$29)^(CD$46-1))+AND(CD$56&lt;'Summary&amp;Assumptions'!$J$31,CD$47&gt;=$FQ236,CD$47&lt;=$FR236)*(('Summary&amp;Assumptions'!$H$25*$C236)*(1+'Summary&amp;Assumptions'!$J$29)^(CD$46-1))</f>
        <v>0</v>
      </c>
      <c r="BZ236" s="588">
        <f>AND(CE$55&gt;0,SUM($E236:BY236)&lt;'Summary&amp;Assumptions'!$G$32*$B236,$D236&gt;='Summary&amp;Assumptions'!$D$17,CE$47&gt;=$D236,CE$47&lt;=EDATE($D236,'Summary&amp;Assumptions'!$G$32))*$B236+AND(CE$56&lt;'Summary&amp;Assumptions'!$J$31,CE$47&gt;=$FO236,CE$47&lt;=$FP236)*(('Summary&amp;Assumptions'!$H$25*$C236)*(1+'Summary&amp;Assumptions'!$J$29)^(CE$46-1))+AND(CE$56&lt;'Summary&amp;Assumptions'!$J$31,CE$47&gt;=$FQ236,CE$47&lt;=$FR236)*(('Summary&amp;Assumptions'!$H$25*$C236)*(1+'Summary&amp;Assumptions'!$J$29)^(CE$46-1))</f>
        <v>0</v>
      </c>
      <c r="CA236" s="588">
        <f>AND(CF$55&gt;0,SUM($E236:BZ236)&lt;'Summary&amp;Assumptions'!$G$32*$B236,$D236&gt;='Summary&amp;Assumptions'!$D$17,CF$47&gt;=$D236,CF$47&lt;=EDATE($D236,'Summary&amp;Assumptions'!$G$32))*$B236+AND(CF$56&lt;'Summary&amp;Assumptions'!$J$31,CF$47&gt;=$FO236,CF$47&lt;=$FP236)*(('Summary&amp;Assumptions'!$H$25*$C236)*(1+'Summary&amp;Assumptions'!$J$29)^(CF$46-1))+AND(CF$56&lt;'Summary&amp;Assumptions'!$J$31,CF$47&gt;=$FQ236,CF$47&lt;=$FR236)*(('Summary&amp;Assumptions'!$H$25*$C236)*(1+'Summary&amp;Assumptions'!$J$29)^(CF$46-1))</f>
        <v>0</v>
      </c>
      <c r="CB236" s="588">
        <f>AND(CG$55&gt;0,SUM($E236:CA236)&lt;'Summary&amp;Assumptions'!$G$32*$B236,$D236&gt;='Summary&amp;Assumptions'!$D$17,CG$47&gt;=$D236,CG$47&lt;=EDATE($D236,'Summary&amp;Assumptions'!$G$32))*$B236+AND(CG$56&lt;'Summary&amp;Assumptions'!$J$31,CG$47&gt;=$FO236,CG$47&lt;=$FP236)*(('Summary&amp;Assumptions'!$H$25*$C236)*(1+'Summary&amp;Assumptions'!$J$29)^(CG$46-1))+AND(CG$56&lt;'Summary&amp;Assumptions'!$J$31,CG$47&gt;=$FQ236,CG$47&lt;=$FR236)*(('Summary&amp;Assumptions'!$H$25*$C236)*(1+'Summary&amp;Assumptions'!$J$29)^(CG$46-1))</f>
        <v>0</v>
      </c>
      <c r="CC236" s="588">
        <f>AND(CH$55&gt;0,SUM($E236:CB236)&lt;'Summary&amp;Assumptions'!$G$32*$B236,$D236&gt;='Summary&amp;Assumptions'!$D$17,CH$47&gt;=$D236,CH$47&lt;=EDATE($D236,'Summary&amp;Assumptions'!$G$32))*$B236+AND(CH$56&lt;'Summary&amp;Assumptions'!$J$31,CH$47&gt;=$FO236,CH$47&lt;=$FP236)*(('Summary&amp;Assumptions'!$H$25*$C236)*(1+'Summary&amp;Assumptions'!$J$29)^(CH$46-1))+AND(CH$56&lt;'Summary&amp;Assumptions'!$J$31,CH$47&gt;=$FQ236,CH$47&lt;=$FR236)*(('Summary&amp;Assumptions'!$H$25*$C236)*(1+'Summary&amp;Assumptions'!$J$29)^(CH$46-1))</f>
        <v>0</v>
      </c>
      <c r="CD236" s="588">
        <f>AND(CI$55&gt;0,SUM($E236:CC236)&lt;'Summary&amp;Assumptions'!$G$32*$B236,$D236&gt;='Summary&amp;Assumptions'!$D$17,CI$47&gt;=$D236,CI$47&lt;=EDATE($D236,'Summary&amp;Assumptions'!$G$32))*$B236+AND(CI$56&lt;'Summary&amp;Assumptions'!$J$31,CI$47&gt;=$FO236,CI$47&lt;=$FP236)*(('Summary&amp;Assumptions'!$H$25*$C236)*(1+'Summary&amp;Assumptions'!$J$29)^(CI$46-1))+AND(CI$56&lt;'Summary&amp;Assumptions'!$J$31,CI$47&gt;=$FQ236,CI$47&lt;=$FR236)*(('Summary&amp;Assumptions'!$H$25*$C236)*(1+'Summary&amp;Assumptions'!$J$29)^(CI$46-1))</f>
        <v>0</v>
      </c>
      <c r="CE236" s="588">
        <f>AND(CJ$55&gt;0,SUM($E236:CD236)&lt;'Summary&amp;Assumptions'!$G$32*$B236,$D236&gt;='Summary&amp;Assumptions'!$D$17,CJ$47&gt;=$D236,CJ$47&lt;=EDATE($D236,'Summary&amp;Assumptions'!$G$32))*$B236+AND(CJ$56&lt;'Summary&amp;Assumptions'!$J$31,CJ$47&gt;=$FO236,CJ$47&lt;=$FP236)*(('Summary&amp;Assumptions'!$H$25*$C236)*(1+'Summary&amp;Assumptions'!$J$29)^(CJ$46-1))+AND(CJ$56&lt;'Summary&amp;Assumptions'!$J$31,CJ$47&gt;=$FQ236,CJ$47&lt;=$FR236)*(('Summary&amp;Assumptions'!$H$25*$C236)*(1+'Summary&amp;Assumptions'!$J$29)^(CJ$46-1))</f>
        <v>0</v>
      </c>
      <c r="CF236" s="588">
        <f>AND(CK$55&gt;0,SUM($E236:CE236)&lt;'Summary&amp;Assumptions'!$G$32*$B236,$D236&gt;='Summary&amp;Assumptions'!$D$17,CK$47&gt;=$D236,CK$47&lt;=EDATE($D236,'Summary&amp;Assumptions'!$G$32))*$B236+AND(CK$56&lt;'Summary&amp;Assumptions'!$J$31,CK$47&gt;=$FO236,CK$47&lt;=$FP236)*(('Summary&amp;Assumptions'!$H$25*$C236)*(1+'Summary&amp;Assumptions'!$J$29)^(CK$46-1))+AND(CK$56&lt;'Summary&amp;Assumptions'!$J$31,CK$47&gt;=$FQ236,CK$47&lt;=$FR236)*(('Summary&amp;Assumptions'!$H$25*$C236)*(1+'Summary&amp;Assumptions'!$J$29)^(CK$46-1))</f>
        <v>0</v>
      </c>
      <c r="CG236" s="588">
        <f>AND(CL$55&gt;0,SUM($E236:CF236)&lt;'Summary&amp;Assumptions'!$G$32*$B236,$D236&gt;='Summary&amp;Assumptions'!$D$17,CL$47&gt;=$D236,CL$47&lt;=EDATE($D236,'Summary&amp;Assumptions'!$G$32))*$B236+AND(CL$56&lt;'Summary&amp;Assumptions'!$J$31,CL$47&gt;=$FO236,CL$47&lt;=$FP236)*(('Summary&amp;Assumptions'!$H$25*$C236)*(1+'Summary&amp;Assumptions'!$J$29)^(CL$46-1))+AND(CL$56&lt;'Summary&amp;Assumptions'!$J$31,CL$47&gt;=$FQ236,CL$47&lt;=$FR236)*(('Summary&amp;Assumptions'!$H$25*$C236)*(1+'Summary&amp;Assumptions'!$J$29)^(CL$46-1))</f>
        <v>0</v>
      </c>
      <c r="CH236" s="588">
        <f>AND(CM$55&gt;0,SUM($E236:CG236)&lt;'Summary&amp;Assumptions'!$G$32*$B236,$D236&gt;='Summary&amp;Assumptions'!$D$17,CM$47&gt;=$D236,CM$47&lt;=EDATE($D236,'Summary&amp;Assumptions'!$G$32))*$B236+AND(CM$56&lt;'Summary&amp;Assumptions'!$J$31,CM$47&gt;=$FO236,CM$47&lt;=$FP236)*(('Summary&amp;Assumptions'!$H$25*$C236)*(1+'Summary&amp;Assumptions'!$J$29)^(CM$46-1))+AND(CM$56&lt;'Summary&amp;Assumptions'!$J$31,CM$47&gt;=$FQ236,CM$47&lt;=$FR236)*(('Summary&amp;Assumptions'!$H$25*$C236)*(1+'Summary&amp;Assumptions'!$J$29)^(CM$46-1))</f>
        <v>0</v>
      </c>
      <c r="CI236" s="588">
        <f>AND(CN$55&gt;0,SUM($E236:CH236)&lt;'Summary&amp;Assumptions'!$G$32*$B236,$D236&gt;='Summary&amp;Assumptions'!$D$17,CN$47&gt;=$D236,CN$47&lt;=EDATE($D236,'Summary&amp;Assumptions'!$G$32))*$B236+AND(CN$56&lt;'Summary&amp;Assumptions'!$J$31,CN$47&gt;=$FO236,CN$47&lt;=$FP236)*(('Summary&amp;Assumptions'!$H$25*$C236)*(1+'Summary&amp;Assumptions'!$J$29)^(CN$46-1))+AND(CN$56&lt;'Summary&amp;Assumptions'!$J$31,CN$47&gt;=$FQ236,CN$47&lt;=$FR236)*(('Summary&amp;Assumptions'!$H$25*$C236)*(1+'Summary&amp;Assumptions'!$J$29)^(CN$46-1))</f>
        <v>0</v>
      </c>
      <c r="CJ236" s="588">
        <f>AND(CO$55&gt;0,SUM($E236:CI236)&lt;'Summary&amp;Assumptions'!$G$32*$B236,$D236&gt;='Summary&amp;Assumptions'!$D$17,CO$47&gt;=$D236,CO$47&lt;=EDATE($D236,'Summary&amp;Assumptions'!$G$32))*$B236+AND(CO$56&lt;'Summary&amp;Assumptions'!$J$31,CO$47&gt;=$FO236,CO$47&lt;=$FP236)*(('Summary&amp;Assumptions'!$H$25*$C236)*(1+'Summary&amp;Assumptions'!$J$29)^(CO$46-1))+AND(CO$56&lt;'Summary&amp;Assumptions'!$J$31,CO$47&gt;=$FQ236,CO$47&lt;=$FR236)*(('Summary&amp;Assumptions'!$H$25*$C236)*(1+'Summary&amp;Assumptions'!$J$29)^(CO$46-1))</f>
        <v>0</v>
      </c>
      <c r="CK236" s="588">
        <f>AND(CP$55&gt;0,SUM($E236:CJ236)&lt;'Summary&amp;Assumptions'!$G$32*$B236,$D236&gt;='Summary&amp;Assumptions'!$D$17,CP$47&gt;=$D236,CP$47&lt;=EDATE($D236,'Summary&amp;Assumptions'!$G$32))*$B236+AND(CP$56&lt;'Summary&amp;Assumptions'!$J$31,CP$47&gt;=$FO236,CP$47&lt;=$FP236)*(('Summary&amp;Assumptions'!$H$25*$C236)*(1+'Summary&amp;Assumptions'!$J$29)^(CP$46-1))+AND(CP$56&lt;'Summary&amp;Assumptions'!$J$31,CP$47&gt;=$FQ236,CP$47&lt;=$FR236)*(('Summary&amp;Assumptions'!$H$25*$C236)*(1+'Summary&amp;Assumptions'!$J$29)^(CP$46-1))</f>
        <v>0</v>
      </c>
      <c r="CL236" s="588">
        <f>AND(CQ$55&gt;0,SUM($E236:CK236)&lt;'Summary&amp;Assumptions'!$G$32*$B236,$D236&gt;='Summary&amp;Assumptions'!$D$17,CQ$47&gt;=$D236,CQ$47&lt;=EDATE($D236,'Summary&amp;Assumptions'!$G$32))*$B236+AND(CQ$56&lt;'Summary&amp;Assumptions'!$J$31,CQ$47&gt;=$FO236,CQ$47&lt;=$FP236)*(('Summary&amp;Assumptions'!$H$25*$C236)*(1+'Summary&amp;Assumptions'!$J$29)^(CQ$46-1))+AND(CQ$56&lt;'Summary&amp;Assumptions'!$J$31,CQ$47&gt;=$FQ236,CQ$47&lt;=$FR236)*(('Summary&amp;Assumptions'!$H$25*$C236)*(1+'Summary&amp;Assumptions'!$J$29)^(CQ$46-1))</f>
        <v>0</v>
      </c>
      <c r="CM236" s="588">
        <f>AND(CR$55&gt;0,SUM($E236:CL236)&lt;'Summary&amp;Assumptions'!$G$32*$B236,$D236&gt;='Summary&amp;Assumptions'!$D$17,CR$47&gt;=$D236,CR$47&lt;=EDATE($D236,'Summary&amp;Assumptions'!$G$32))*$B236+AND(CR$56&lt;'Summary&amp;Assumptions'!$J$31,CR$47&gt;=$FO236,CR$47&lt;=$FP236)*(('Summary&amp;Assumptions'!$H$25*$C236)*(1+'Summary&amp;Assumptions'!$J$29)^(CR$46-1))+AND(CR$56&lt;'Summary&amp;Assumptions'!$J$31,CR$47&gt;=$FQ236,CR$47&lt;=$FR236)*(('Summary&amp;Assumptions'!$H$25*$C236)*(1+'Summary&amp;Assumptions'!$J$29)^(CR$46-1))</f>
        <v>0</v>
      </c>
      <c r="CN236" s="588">
        <f>AND(CS$55&gt;0,SUM($E236:CM236)&lt;'Summary&amp;Assumptions'!$G$32*$B236,$D236&gt;='Summary&amp;Assumptions'!$D$17,CS$47&gt;=$D236,CS$47&lt;=EDATE($D236,'Summary&amp;Assumptions'!$G$32))*$B236+AND(CS$56&lt;'Summary&amp;Assumptions'!$J$31,CS$47&gt;=$FO236,CS$47&lt;=$FP236)*(('Summary&amp;Assumptions'!$H$25*$C236)*(1+'Summary&amp;Assumptions'!$J$29)^(CS$46-1))+AND(CS$56&lt;'Summary&amp;Assumptions'!$J$31,CS$47&gt;=$FQ236,CS$47&lt;=$FR236)*(('Summary&amp;Assumptions'!$H$25*$C236)*(1+'Summary&amp;Assumptions'!$J$29)^(CS$46-1))</f>
        <v>0</v>
      </c>
      <c r="CO236" s="588">
        <f>AND(CT$55&gt;0,SUM($E236:CN236)&lt;'Summary&amp;Assumptions'!$G$32*$B236,$D236&gt;='Summary&amp;Assumptions'!$D$17,CT$47&gt;=$D236,CT$47&lt;=EDATE($D236,'Summary&amp;Assumptions'!$G$32))*$B236+AND(CT$56&lt;'Summary&amp;Assumptions'!$J$31,CT$47&gt;=$FO236,CT$47&lt;=$FP236)*(('Summary&amp;Assumptions'!$H$25*$C236)*(1+'Summary&amp;Assumptions'!$J$29)^(CT$46-1))+AND(CT$56&lt;'Summary&amp;Assumptions'!$J$31,CT$47&gt;=$FQ236,CT$47&lt;=$FR236)*(('Summary&amp;Assumptions'!$H$25*$C236)*(1+'Summary&amp;Assumptions'!$J$29)^(CT$46-1))</f>
        <v>0</v>
      </c>
      <c r="CP236" s="588">
        <f>AND(CU$55&gt;0,SUM($E236:CO236)&lt;'Summary&amp;Assumptions'!$G$32*$B236,$D236&gt;='Summary&amp;Assumptions'!$D$17,CU$47&gt;=$D236,CU$47&lt;=EDATE($D236,'Summary&amp;Assumptions'!$G$32))*$B236+AND(CU$56&lt;'Summary&amp;Assumptions'!$J$31,CU$47&gt;=$FO236,CU$47&lt;=$FP236)*(('Summary&amp;Assumptions'!$H$25*$C236)*(1+'Summary&amp;Assumptions'!$J$29)^(CU$46-1))+AND(CU$56&lt;'Summary&amp;Assumptions'!$J$31,CU$47&gt;=$FQ236,CU$47&lt;=$FR236)*(('Summary&amp;Assumptions'!$H$25*$C236)*(1+'Summary&amp;Assumptions'!$J$29)^(CU$46-1))</f>
        <v>0</v>
      </c>
      <c r="CQ236" s="588">
        <f>AND(CV$55&gt;0,SUM($E236:CP236)&lt;'Summary&amp;Assumptions'!$G$32*$B236,$D236&gt;='Summary&amp;Assumptions'!$D$17,CV$47&gt;=$D236,CV$47&lt;=EDATE($D236,'Summary&amp;Assumptions'!$G$32))*$B236+AND(CV$56&lt;'Summary&amp;Assumptions'!$J$31,CV$47&gt;=$FO236,CV$47&lt;=$FP236)*(('Summary&amp;Assumptions'!$H$25*$C236)*(1+'Summary&amp;Assumptions'!$J$29)^(CV$46-1))+AND(CV$56&lt;'Summary&amp;Assumptions'!$J$31,CV$47&gt;=$FQ236,CV$47&lt;=$FR236)*(('Summary&amp;Assumptions'!$H$25*$C236)*(1+'Summary&amp;Assumptions'!$J$29)^(CV$46-1))</f>
        <v>0</v>
      </c>
      <c r="CR236" s="588">
        <f>AND(CW$55&gt;0,SUM($E236:CQ236)&lt;'Summary&amp;Assumptions'!$G$32*$B236,$D236&gt;='Summary&amp;Assumptions'!$D$17,CW$47&gt;=$D236,CW$47&lt;=EDATE($D236,'Summary&amp;Assumptions'!$G$32))*$B236+AND(CW$56&lt;'Summary&amp;Assumptions'!$J$31,CW$47&gt;=$FO236,CW$47&lt;=$FP236)*(('Summary&amp;Assumptions'!$H$25*$C236)*(1+'Summary&amp;Assumptions'!$J$29)^(CW$46-1))+AND(CW$56&lt;'Summary&amp;Assumptions'!$J$31,CW$47&gt;=$FQ236,CW$47&lt;=$FR236)*(('Summary&amp;Assumptions'!$H$25*$C236)*(1+'Summary&amp;Assumptions'!$J$29)^(CW$46-1))</f>
        <v>0</v>
      </c>
      <c r="CS236" s="588">
        <f>AND(CX$55&gt;0,SUM($E236:CR236)&lt;'Summary&amp;Assumptions'!$G$32*$B236,$D236&gt;='Summary&amp;Assumptions'!$D$17,CX$47&gt;=$D236,CX$47&lt;=EDATE($D236,'Summary&amp;Assumptions'!$G$32))*$B236+AND(CX$56&lt;'Summary&amp;Assumptions'!$J$31,CX$47&gt;=$FO236,CX$47&lt;=$FP236)*(('Summary&amp;Assumptions'!$H$25*$C236)*(1+'Summary&amp;Assumptions'!$J$29)^(CX$46-1))+AND(CX$56&lt;'Summary&amp;Assumptions'!$J$31,CX$47&gt;=$FQ236,CX$47&lt;=$FR236)*(('Summary&amp;Assumptions'!$H$25*$C236)*(1+'Summary&amp;Assumptions'!$J$29)^(CX$46-1))</f>
        <v>0</v>
      </c>
      <c r="CT236" s="588">
        <f>AND(CY$55&gt;0,SUM($E236:CS236)&lt;'Summary&amp;Assumptions'!$G$32*$B236,$D236&gt;='Summary&amp;Assumptions'!$D$17,CY$47&gt;=$D236,CY$47&lt;=EDATE($D236,'Summary&amp;Assumptions'!$G$32))*$B236+AND(CY$56&lt;'Summary&amp;Assumptions'!$J$31,CY$47&gt;=$FO236,CY$47&lt;=$FP236)*(('Summary&amp;Assumptions'!$H$25*$C236)*(1+'Summary&amp;Assumptions'!$J$29)^(CY$46-1))+AND(CY$56&lt;'Summary&amp;Assumptions'!$J$31,CY$47&gt;=$FQ236,CY$47&lt;=$FR236)*(('Summary&amp;Assumptions'!$H$25*$C236)*(1+'Summary&amp;Assumptions'!$J$29)^(CY$46-1))</f>
        <v>0</v>
      </c>
      <c r="CU236" s="588">
        <f>AND(CZ$55&gt;0,SUM($E236:CT236)&lt;'Summary&amp;Assumptions'!$G$32*$B236,$D236&gt;='Summary&amp;Assumptions'!$D$17,CZ$47&gt;=$D236,CZ$47&lt;=EDATE($D236,'Summary&amp;Assumptions'!$G$32))*$B236+AND(CZ$56&lt;'Summary&amp;Assumptions'!$J$31,CZ$47&gt;=$FO236,CZ$47&lt;=$FP236)*(('Summary&amp;Assumptions'!$H$25*$C236)*(1+'Summary&amp;Assumptions'!$J$29)^(CZ$46-1))+AND(CZ$56&lt;'Summary&amp;Assumptions'!$J$31,CZ$47&gt;=$FQ236,CZ$47&lt;=$FR236)*(('Summary&amp;Assumptions'!$H$25*$C236)*(1+'Summary&amp;Assumptions'!$J$29)^(CZ$46-1))</f>
        <v>0</v>
      </c>
      <c r="CV236" s="588">
        <f>AND(DA$55&gt;0,SUM($E236:CU236)&lt;'Summary&amp;Assumptions'!$G$32*$B236,$D236&gt;='Summary&amp;Assumptions'!$D$17,DA$47&gt;=$D236,DA$47&lt;=EDATE($D236,'Summary&amp;Assumptions'!$G$32))*$B236+AND(DA$56&lt;'Summary&amp;Assumptions'!$J$31,DA$47&gt;=$FO236,DA$47&lt;=$FP236)*(('Summary&amp;Assumptions'!$H$25*$C236)*(1+'Summary&amp;Assumptions'!$J$29)^(DA$46-1))+AND(DA$56&lt;'Summary&amp;Assumptions'!$J$31,DA$47&gt;=$FQ236,DA$47&lt;=$FR236)*(('Summary&amp;Assumptions'!$H$25*$C236)*(1+'Summary&amp;Assumptions'!$J$29)^(DA$46-1))</f>
        <v>0</v>
      </c>
      <c r="CW236" s="588">
        <f>AND(DB$55&gt;0,SUM($E236:CV236)&lt;'Summary&amp;Assumptions'!$G$32*$B236,$D236&gt;='Summary&amp;Assumptions'!$D$17,DB$47&gt;=$D236,DB$47&lt;=EDATE($D236,'Summary&amp;Assumptions'!$G$32))*$B236+AND(DB$56&lt;'Summary&amp;Assumptions'!$J$31,DB$47&gt;=$FO236,DB$47&lt;=$FP236)*(('Summary&amp;Assumptions'!$H$25*$C236)*(1+'Summary&amp;Assumptions'!$J$29)^(DB$46-1))+AND(DB$56&lt;'Summary&amp;Assumptions'!$J$31,DB$47&gt;=$FQ236,DB$47&lt;=$FR236)*(('Summary&amp;Assumptions'!$H$25*$C236)*(1+'Summary&amp;Assumptions'!$J$29)^(DB$46-1))</f>
        <v>0</v>
      </c>
      <c r="CX236" s="588">
        <f>AND(DC$55&gt;0,SUM($E236:CW236)&lt;'Summary&amp;Assumptions'!$G$32*$B236,$D236&gt;='Summary&amp;Assumptions'!$D$17,DC$47&gt;=$D236,DC$47&lt;=EDATE($D236,'Summary&amp;Assumptions'!$G$32))*$B236+AND(DC$56&lt;'Summary&amp;Assumptions'!$J$31,DC$47&gt;=$FO236,DC$47&lt;=$FP236)*(('Summary&amp;Assumptions'!$H$25*$C236)*(1+'Summary&amp;Assumptions'!$J$29)^(DC$46-1))+AND(DC$56&lt;'Summary&amp;Assumptions'!$J$31,DC$47&gt;=$FQ236,DC$47&lt;=$FR236)*(('Summary&amp;Assumptions'!$H$25*$C236)*(1+'Summary&amp;Assumptions'!$J$29)^(DC$46-1))</f>
        <v>0</v>
      </c>
      <c r="CY236" s="588">
        <f>AND(DD$55&gt;0,SUM($E236:CX236)&lt;'Summary&amp;Assumptions'!$G$32*$B236,$D236&gt;='Summary&amp;Assumptions'!$D$17,DD$47&gt;=$D236,DD$47&lt;=EDATE($D236,'Summary&amp;Assumptions'!$G$32))*$B236+AND(DD$56&lt;'Summary&amp;Assumptions'!$J$31,DD$47&gt;=$FO236,DD$47&lt;=$FP236)*(('Summary&amp;Assumptions'!$H$25*$C236)*(1+'Summary&amp;Assumptions'!$J$29)^(DD$46-1))+AND(DD$56&lt;'Summary&amp;Assumptions'!$J$31,DD$47&gt;=$FQ236,DD$47&lt;=$FR236)*(('Summary&amp;Assumptions'!$H$25*$C236)*(1+'Summary&amp;Assumptions'!$J$29)^(DD$46-1))</f>
        <v>0</v>
      </c>
      <c r="CZ236" s="588">
        <f>AND(DE$55&gt;0,SUM($E236:CY236)&lt;'Summary&amp;Assumptions'!$G$32*$B236,$D236&gt;='Summary&amp;Assumptions'!$D$17,DE$47&gt;=$D236,DE$47&lt;=EDATE($D236,'Summary&amp;Assumptions'!$G$32))*$B236+AND(DE$56&lt;'Summary&amp;Assumptions'!$J$31,DE$47&gt;=$FO236,DE$47&lt;=$FP236)*(('Summary&amp;Assumptions'!$H$25*$C236)*(1+'Summary&amp;Assumptions'!$J$29)^(DE$46-1))+AND(DE$56&lt;'Summary&amp;Assumptions'!$J$31,DE$47&gt;=$FQ236,DE$47&lt;=$FR236)*(('Summary&amp;Assumptions'!$H$25*$C236)*(1+'Summary&amp;Assumptions'!$J$29)^(DE$46-1))</f>
        <v>0</v>
      </c>
      <c r="DA236" s="588">
        <f>AND(DF$55&gt;0,SUM($E236:CZ236)&lt;'Summary&amp;Assumptions'!$G$32*$B236,$D236&gt;='Summary&amp;Assumptions'!$D$17,DF$47&gt;=$D236,DF$47&lt;=EDATE($D236,'Summary&amp;Assumptions'!$G$32))*$B236+AND(DF$56&lt;'Summary&amp;Assumptions'!$J$31,DF$47&gt;=$FO236,DF$47&lt;=$FP236)*(('Summary&amp;Assumptions'!$H$25*$C236)*(1+'Summary&amp;Assumptions'!$J$29)^(DF$46-1))+AND(DF$56&lt;'Summary&amp;Assumptions'!$J$31,DF$47&gt;=$FQ236,DF$47&lt;=$FR236)*(('Summary&amp;Assumptions'!$H$25*$C236)*(1+'Summary&amp;Assumptions'!$J$29)^(DF$46-1))</f>
        <v>0</v>
      </c>
      <c r="DB236" s="588">
        <f>AND(DG$55&gt;0,SUM($E236:DA236)&lt;'Summary&amp;Assumptions'!$G$32*$B236,$D236&gt;='Summary&amp;Assumptions'!$D$17,DG$47&gt;=$D236,DG$47&lt;=EDATE($D236,'Summary&amp;Assumptions'!$G$32))*$B236+AND(DG$56&lt;'Summary&amp;Assumptions'!$J$31,DG$47&gt;=$FO236,DG$47&lt;=$FP236)*(('Summary&amp;Assumptions'!$H$25*$C236)*(1+'Summary&amp;Assumptions'!$J$29)^(DG$46-1))+AND(DG$56&lt;'Summary&amp;Assumptions'!$J$31,DG$47&gt;=$FQ236,DG$47&lt;=$FR236)*(('Summary&amp;Assumptions'!$H$25*$C236)*(1+'Summary&amp;Assumptions'!$J$29)^(DG$46-1))</f>
        <v>0</v>
      </c>
      <c r="DC236" s="588">
        <f>AND(DH$55&gt;0,SUM($E236:DB236)&lt;'Summary&amp;Assumptions'!$G$32*$B236,$D236&gt;='Summary&amp;Assumptions'!$D$17,DH$47&gt;=$D236,DH$47&lt;=EDATE($D236,'Summary&amp;Assumptions'!$G$32))*$B236+AND(DH$56&lt;'Summary&amp;Assumptions'!$J$31,DH$47&gt;=$FO236,DH$47&lt;=$FP236)*(('Summary&amp;Assumptions'!$H$25*$C236)*(1+'Summary&amp;Assumptions'!$J$29)^(DH$46-1))+AND(DH$56&lt;'Summary&amp;Assumptions'!$J$31,DH$47&gt;=$FQ236,DH$47&lt;=$FR236)*(('Summary&amp;Assumptions'!$H$25*$C236)*(1+'Summary&amp;Assumptions'!$J$29)^(DH$46-1))</f>
        <v>0</v>
      </c>
      <c r="DD236" s="588">
        <f>AND(DI$55&gt;0,SUM($E236:DC236)&lt;'Summary&amp;Assumptions'!$G$32*$B236,$D236&gt;='Summary&amp;Assumptions'!$D$17,DI$47&gt;=$D236,DI$47&lt;=EDATE($D236,'Summary&amp;Assumptions'!$G$32))*$B236+AND(DI$56&lt;'Summary&amp;Assumptions'!$J$31,DI$47&gt;=$FO236,DI$47&lt;=$FP236)*(('Summary&amp;Assumptions'!$H$25*$C236)*(1+'Summary&amp;Assumptions'!$J$29)^(DI$46-1))+AND(DI$56&lt;'Summary&amp;Assumptions'!$J$31,DI$47&gt;=$FQ236,DI$47&lt;=$FR236)*(('Summary&amp;Assumptions'!$H$25*$C236)*(1+'Summary&amp;Assumptions'!$J$29)^(DI$46-1))</f>
        <v>0</v>
      </c>
      <c r="DE236" s="588">
        <f>AND(DJ$55&gt;0,SUM($E236:DD236)&lt;'Summary&amp;Assumptions'!$G$32*$B236,$D236&gt;='Summary&amp;Assumptions'!$D$17,DJ$47&gt;=$D236,DJ$47&lt;=EDATE($D236,'Summary&amp;Assumptions'!$G$32))*$B236+AND(DJ$56&lt;'Summary&amp;Assumptions'!$J$31,DJ$47&gt;=$FO236,DJ$47&lt;=$FP236)*(('Summary&amp;Assumptions'!$H$25*$C236)*(1+'Summary&amp;Assumptions'!$J$29)^(DJ$46-1))+AND(DJ$56&lt;'Summary&amp;Assumptions'!$J$31,DJ$47&gt;=$FQ236,DJ$47&lt;=$FR236)*(('Summary&amp;Assumptions'!$H$25*$C236)*(1+'Summary&amp;Assumptions'!$J$29)^(DJ$46-1))</f>
        <v>0</v>
      </c>
      <c r="DF236" s="588">
        <f>AND(DK$55&gt;0,SUM($E236:DE236)&lt;'Summary&amp;Assumptions'!$G$32*$B236,$D236&gt;='Summary&amp;Assumptions'!$D$17,DK$47&gt;=$D236,DK$47&lt;=EDATE($D236,'Summary&amp;Assumptions'!$G$32))*$B236+AND(DK$56&lt;'Summary&amp;Assumptions'!$J$31,DK$47&gt;=$FO236,DK$47&lt;=$FP236)*(('Summary&amp;Assumptions'!$H$25*$C236)*(1+'Summary&amp;Assumptions'!$J$29)^(DK$46-1))+AND(DK$56&lt;'Summary&amp;Assumptions'!$J$31,DK$47&gt;=$FQ236,DK$47&lt;=$FR236)*(('Summary&amp;Assumptions'!$H$25*$C236)*(1+'Summary&amp;Assumptions'!$J$29)^(DK$46-1))</f>
        <v>0</v>
      </c>
      <c r="DG236" s="588">
        <f>AND(DL$55&gt;0,SUM($E236:DF236)&lt;'Summary&amp;Assumptions'!$G$32*$B236,$D236&gt;='Summary&amp;Assumptions'!$D$17,DL$47&gt;=$D236,DL$47&lt;=EDATE($D236,'Summary&amp;Assumptions'!$G$32))*$B236+AND(DL$56&lt;'Summary&amp;Assumptions'!$J$31,DL$47&gt;=$FO236,DL$47&lt;=$FP236)*(('Summary&amp;Assumptions'!$H$25*$C236)*(1+'Summary&amp;Assumptions'!$J$29)^(DL$46-1))+AND(DL$56&lt;'Summary&amp;Assumptions'!$J$31,DL$47&gt;=$FQ236,DL$47&lt;=$FR236)*(('Summary&amp;Assumptions'!$H$25*$C236)*(1+'Summary&amp;Assumptions'!$J$29)^(DL$46-1))</f>
        <v>0</v>
      </c>
      <c r="DH236" s="588">
        <f>AND(DM$55&gt;0,SUM($E236:DG236)&lt;'Summary&amp;Assumptions'!$G$32*$B236,$D236&gt;='Summary&amp;Assumptions'!$D$17,DM$47&gt;=$D236,DM$47&lt;=EDATE($D236,'Summary&amp;Assumptions'!$G$32))*$B236+AND(DM$56&lt;'Summary&amp;Assumptions'!$J$31,DM$47&gt;=$FO236,DM$47&lt;=$FP236)*(('Summary&amp;Assumptions'!$H$25*$C236)*(1+'Summary&amp;Assumptions'!$J$29)^(DM$46-1))+AND(DM$56&lt;'Summary&amp;Assumptions'!$J$31,DM$47&gt;=$FQ236,DM$47&lt;=$FR236)*(('Summary&amp;Assumptions'!$H$25*$C236)*(1+'Summary&amp;Assumptions'!$J$29)^(DM$46-1))</f>
        <v>0</v>
      </c>
      <c r="DI236" s="588">
        <f>AND(DN$55&gt;0,SUM($E236:DH236)&lt;'Summary&amp;Assumptions'!$G$32*$B236,$D236&gt;='Summary&amp;Assumptions'!$D$17,DN$47&gt;=$D236,DN$47&lt;=EDATE($D236,'Summary&amp;Assumptions'!$G$32))*$B236+AND(DN$56&lt;'Summary&amp;Assumptions'!$J$31,DN$47&gt;=$FO236,DN$47&lt;=$FP236)*(('Summary&amp;Assumptions'!$H$25*$C236)*(1+'Summary&amp;Assumptions'!$J$29)^(DN$46-1))+AND(DN$56&lt;'Summary&amp;Assumptions'!$J$31,DN$47&gt;=$FQ236,DN$47&lt;=$FR236)*(('Summary&amp;Assumptions'!$H$25*$C236)*(1+'Summary&amp;Assumptions'!$J$29)^(DN$46-1))</f>
        <v>0</v>
      </c>
      <c r="DJ236" s="588">
        <f>AND(DO$55&gt;0,SUM($E236:DI236)&lt;'Summary&amp;Assumptions'!$G$32*$B236,$D236&gt;='Summary&amp;Assumptions'!$D$17,DO$47&gt;=$D236,DO$47&lt;=EDATE($D236,'Summary&amp;Assumptions'!$G$32))*$B236+AND(DO$56&lt;'Summary&amp;Assumptions'!$J$31,DO$47&gt;=$FO236,DO$47&lt;=$FP236)*(('Summary&amp;Assumptions'!$H$25*$C236)*(1+'Summary&amp;Assumptions'!$J$29)^(DO$46-1))+AND(DO$56&lt;'Summary&amp;Assumptions'!$J$31,DO$47&gt;=$FQ236,DO$47&lt;=$FR236)*(('Summary&amp;Assumptions'!$H$25*$C236)*(1+'Summary&amp;Assumptions'!$J$29)^(DO$46-1))</f>
        <v>0</v>
      </c>
      <c r="DK236" s="588">
        <f>AND(DP$55&gt;0,SUM($E236:DJ236)&lt;'Summary&amp;Assumptions'!$G$32*$B236,$D236&gt;='Summary&amp;Assumptions'!$D$17,DP$47&gt;=$D236,DP$47&lt;=EDATE($D236,'Summary&amp;Assumptions'!$G$32))*$B236+AND(DP$56&lt;'Summary&amp;Assumptions'!$J$31,DP$47&gt;=$FO236,DP$47&lt;=$FP236)*(('Summary&amp;Assumptions'!$H$25*$C236)*(1+'Summary&amp;Assumptions'!$J$29)^(DP$46-1))+AND(DP$56&lt;'Summary&amp;Assumptions'!$J$31,DP$47&gt;=$FQ236,DP$47&lt;=$FR236)*(('Summary&amp;Assumptions'!$H$25*$C236)*(1+'Summary&amp;Assumptions'!$J$29)^(DP$46-1))</f>
        <v>0</v>
      </c>
      <c r="DL236" s="588">
        <f>AND(DQ$55&gt;0,SUM($E236:DK236)&lt;'Summary&amp;Assumptions'!$G$32*$B236,$D236&gt;='Summary&amp;Assumptions'!$D$17,DQ$47&gt;=$D236,DQ$47&lt;=EDATE($D236,'Summary&amp;Assumptions'!$G$32))*$B236+AND(DQ$56&lt;'Summary&amp;Assumptions'!$J$31,DQ$47&gt;=$FO236,DQ$47&lt;=$FP236)*(('Summary&amp;Assumptions'!$H$25*$C236)*(1+'Summary&amp;Assumptions'!$J$29)^(DQ$46-1))+AND(DQ$56&lt;'Summary&amp;Assumptions'!$J$31,DQ$47&gt;=$FQ236,DQ$47&lt;=$FR236)*(('Summary&amp;Assumptions'!$H$25*$C236)*(1+'Summary&amp;Assumptions'!$J$29)^(DQ$46-1))</f>
        <v>0</v>
      </c>
      <c r="DM236" s="588">
        <f>AND(DR$55&gt;0,SUM($E236:DL236)&lt;'Summary&amp;Assumptions'!$G$32*$B236,$D236&gt;='Summary&amp;Assumptions'!$D$17,DR$47&gt;=$D236,DR$47&lt;=EDATE($D236,'Summary&amp;Assumptions'!$G$32))*$B236+AND(DR$56&lt;'Summary&amp;Assumptions'!$J$31,DR$47&gt;=$FO236,DR$47&lt;=$FP236)*(('Summary&amp;Assumptions'!$H$25*$C236)*(1+'Summary&amp;Assumptions'!$J$29)^(DR$46-1))+AND(DR$56&lt;'Summary&amp;Assumptions'!$J$31,DR$47&gt;=$FQ236,DR$47&lt;=$FR236)*(('Summary&amp;Assumptions'!$H$25*$C236)*(1+'Summary&amp;Assumptions'!$J$29)^(DR$46-1))</f>
        <v>0</v>
      </c>
      <c r="DN236" s="588">
        <f>AND(DS$55&gt;0,SUM($E236:DM236)&lt;'Summary&amp;Assumptions'!$G$32*$B236,$D236&gt;='Summary&amp;Assumptions'!$D$17,DS$47&gt;=$D236,DS$47&lt;=EDATE($D236,'Summary&amp;Assumptions'!$G$32))*$B236+AND(DS$56&lt;'Summary&amp;Assumptions'!$J$31,DS$47&gt;=$FO236,DS$47&lt;=$FP236)*(('Summary&amp;Assumptions'!$H$25*$C236)*(1+'Summary&amp;Assumptions'!$J$29)^(DS$46-1))+AND(DS$56&lt;'Summary&amp;Assumptions'!$J$31,DS$47&gt;=$FQ236,DS$47&lt;=$FR236)*(('Summary&amp;Assumptions'!$H$25*$C236)*(1+'Summary&amp;Assumptions'!$J$29)^(DS$46-1))</f>
        <v>0</v>
      </c>
      <c r="DO236" s="588">
        <f>AND(DT$55&gt;0,SUM($E236:DN236)&lt;'Summary&amp;Assumptions'!$G$32*$B236,$D236&gt;='Summary&amp;Assumptions'!$D$17,DT$47&gt;=$D236,DT$47&lt;=EDATE($D236,'Summary&amp;Assumptions'!$G$32))*$B236+AND(DT$56&lt;'Summary&amp;Assumptions'!$J$31,DT$47&gt;=$FO236,DT$47&lt;=$FP236)*(('Summary&amp;Assumptions'!$H$25*$C236)*(1+'Summary&amp;Assumptions'!$J$29)^(DT$46-1))+AND(DT$56&lt;'Summary&amp;Assumptions'!$J$31,DT$47&gt;=$FQ236,DT$47&lt;=$FR236)*(('Summary&amp;Assumptions'!$H$25*$C236)*(1+'Summary&amp;Assumptions'!$J$29)^(DT$46-1))</f>
        <v>0</v>
      </c>
      <c r="DP236" s="588">
        <f>AND(DU$55&gt;0,SUM($E236:DO236)&lt;'Summary&amp;Assumptions'!$G$32*$B236,$D236&gt;='Summary&amp;Assumptions'!$D$17,DU$47&gt;=$D236,DU$47&lt;=EDATE($D236,'Summary&amp;Assumptions'!$G$32))*$B236+AND(DU$56&lt;'Summary&amp;Assumptions'!$J$31,DU$47&gt;=$FO236,DU$47&lt;=$FP236)*(('Summary&amp;Assumptions'!$H$25*$C236)*(1+'Summary&amp;Assumptions'!$J$29)^(DU$46-1))+AND(DU$56&lt;'Summary&amp;Assumptions'!$J$31,DU$47&gt;=$FQ236,DU$47&lt;=$FR236)*(('Summary&amp;Assumptions'!$H$25*$C236)*(1+'Summary&amp;Assumptions'!$J$29)^(DU$46-1))</f>
        <v>0</v>
      </c>
      <c r="DQ236" s="588">
        <f>AND(DV$55&gt;0,SUM($E236:DP236)&lt;'Summary&amp;Assumptions'!$G$32*$B236,$D236&gt;='Summary&amp;Assumptions'!$D$17,DV$47&gt;=$D236,DV$47&lt;=EDATE($D236,'Summary&amp;Assumptions'!$G$32))*$B236+AND(DV$56&lt;'Summary&amp;Assumptions'!$J$31,DV$47&gt;=$FO236,DV$47&lt;=$FP236)*(('Summary&amp;Assumptions'!$H$25*$C236)*(1+'Summary&amp;Assumptions'!$J$29)^(DV$46-1))+AND(DV$56&lt;'Summary&amp;Assumptions'!$J$31,DV$47&gt;=$FQ236,DV$47&lt;=$FR236)*(('Summary&amp;Assumptions'!$H$25*$C236)*(1+'Summary&amp;Assumptions'!$J$29)^(DV$46-1))</f>
        <v>0</v>
      </c>
      <c r="DR236" s="588">
        <f>AND(DW$55&gt;0,SUM($E236:DQ236)&lt;'Summary&amp;Assumptions'!$G$32*$B236,$D236&gt;='Summary&amp;Assumptions'!$D$17,DW$47&gt;=$D236,DW$47&lt;=EDATE($D236,'Summary&amp;Assumptions'!$G$32))*$B236+AND(DW$56&lt;'Summary&amp;Assumptions'!$J$31,DW$47&gt;=$FO236,DW$47&lt;=$FP236)*(('Summary&amp;Assumptions'!$H$25*$C236)*(1+'Summary&amp;Assumptions'!$J$29)^(DW$46-1))+AND(DW$56&lt;'Summary&amp;Assumptions'!$J$31,DW$47&gt;=$FQ236,DW$47&lt;=$FR236)*(('Summary&amp;Assumptions'!$H$25*$C236)*(1+'Summary&amp;Assumptions'!$J$29)^(DW$46-1))</f>
        <v>0</v>
      </c>
      <c r="DS236" s="588">
        <f>AND(DX$55&gt;0,SUM($E236:DR236)&lt;'Summary&amp;Assumptions'!$G$32*$B236,$D236&gt;='Summary&amp;Assumptions'!$D$17,DX$47&gt;=$D236,DX$47&lt;=EDATE($D236,'Summary&amp;Assumptions'!$G$32))*$B236+AND(DX$56&lt;'Summary&amp;Assumptions'!$J$31,DX$47&gt;=$FO236,DX$47&lt;=$FP236)*(('Summary&amp;Assumptions'!$H$25*$C236)*(1+'Summary&amp;Assumptions'!$J$29)^(DX$46-1))+AND(DX$56&lt;'Summary&amp;Assumptions'!$J$31,DX$47&gt;=$FQ236,DX$47&lt;=$FR236)*(('Summary&amp;Assumptions'!$H$25*$C236)*(1+'Summary&amp;Assumptions'!$J$29)^(DX$46-1))</f>
        <v>0</v>
      </c>
      <c r="DT236" s="588">
        <f>AND(DY$55&gt;0,SUM($E236:DS236)&lt;'Summary&amp;Assumptions'!$G$32*$B236,$D236&gt;='Summary&amp;Assumptions'!$D$17,DY$47&gt;=$D236,DY$47&lt;=EDATE($D236,'Summary&amp;Assumptions'!$G$32))*$B236+AND(DY$56&lt;'Summary&amp;Assumptions'!$J$31,DY$47&gt;=$FO236,DY$47&lt;=$FP236)*(('Summary&amp;Assumptions'!$H$25*$C236)*(1+'Summary&amp;Assumptions'!$J$29)^(DY$46-1))+AND(DY$56&lt;'Summary&amp;Assumptions'!$J$31,DY$47&gt;=$FQ236,DY$47&lt;=$FR236)*(('Summary&amp;Assumptions'!$H$25*$C236)*(1+'Summary&amp;Assumptions'!$J$29)^(DY$46-1))</f>
        <v>0</v>
      </c>
      <c r="DU236" s="588">
        <f>AND(DZ$55&gt;0,SUM($E236:DT236)&lt;'Summary&amp;Assumptions'!$G$32*$B236,$D236&gt;='Summary&amp;Assumptions'!$D$17,DZ$47&gt;=$D236,DZ$47&lt;=EDATE($D236,'Summary&amp;Assumptions'!$G$32))*$B236+AND(DZ$56&lt;'Summary&amp;Assumptions'!$J$31,DZ$47&gt;=$FO236,DZ$47&lt;=$FP236)*(('Summary&amp;Assumptions'!$H$25*$C236)*(1+'Summary&amp;Assumptions'!$J$29)^(DZ$46-1))+AND(DZ$56&lt;'Summary&amp;Assumptions'!$J$31,DZ$47&gt;=$FQ236,DZ$47&lt;=$FR236)*(('Summary&amp;Assumptions'!$H$25*$C236)*(1+'Summary&amp;Assumptions'!$J$29)^(DZ$46-1))</f>
        <v>0</v>
      </c>
      <c r="DV236" s="588">
        <f>AND(EA$55&gt;0,SUM($E236:DU236)&lt;'Summary&amp;Assumptions'!$G$32*$B236,$D236&gt;='Summary&amp;Assumptions'!$D$17,EA$47&gt;=$D236,EA$47&lt;=EDATE($D236,'Summary&amp;Assumptions'!$G$32))*$B236+AND(EA$56&lt;'Summary&amp;Assumptions'!$J$31,EA$47&gt;=$FO236,EA$47&lt;=$FP236)*(('Summary&amp;Assumptions'!$H$25*$C236)*(1+'Summary&amp;Assumptions'!$J$29)^(EA$46-1))+AND(EA$56&lt;'Summary&amp;Assumptions'!$J$31,EA$47&gt;=$FQ236,EA$47&lt;=$FR236)*(('Summary&amp;Assumptions'!$H$25*$C236)*(1+'Summary&amp;Assumptions'!$J$29)^(EA$46-1))</f>
        <v>0</v>
      </c>
      <c r="DW236" s="588">
        <f>AND(EB$55&gt;0,SUM($E236:DV236)&lt;'Summary&amp;Assumptions'!$G$32*$B236,$D236&gt;='Summary&amp;Assumptions'!$D$17,EB$47&gt;=$D236,EB$47&lt;=EDATE($D236,'Summary&amp;Assumptions'!$G$32))*$B236+AND(EB$56&lt;'Summary&amp;Assumptions'!$J$31,EB$47&gt;=$FO236,EB$47&lt;=$FP236)*(('Summary&amp;Assumptions'!$H$25*$C236)*(1+'Summary&amp;Assumptions'!$J$29)^(EB$46-1))+AND(EB$56&lt;'Summary&amp;Assumptions'!$J$31,EB$47&gt;=$FQ236,EB$47&lt;=$FR236)*(('Summary&amp;Assumptions'!$H$25*$C236)*(1+'Summary&amp;Assumptions'!$J$29)^(EB$46-1))</f>
        <v>0</v>
      </c>
      <c r="DX236" s="588">
        <f>AND(EC$55&gt;0,SUM($E236:DW236)&lt;'Summary&amp;Assumptions'!$G$32*$B236,$D236&gt;='Summary&amp;Assumptions'!$D$17,EC$47&gt;=$D236,EC$47&lt;=EDATE($D236,'Summary&amp;Assumptions'!$G$32))*$B236+AND(EC$56&lt;'Summary&amp;Assumptions'!$J$31,EC$47&gt;=$FO236,EC$47&lt;=$FP236)*(('Summary&amp;Assumptions'!$H$25*$C236)*(1+'Summary&amp;Assumptions'!$J$29)^(EC$46-1))+AND(EC$56&lt;'Summary&amp;Assumptions'!$J$31,EC$47&gt;=$FQ236,EC$47&lt;=$FR236)*(('Summary&amp;Assumptions'!$H$25*$C236)*(1+'Summary&amp;Assumptions'!$J$29)^(EC$46-1))</f>
        <v>0</v>
      </c>
      <c r="DY236" s="588">
        <f>AND(ED$55&gt;0,SUM($E236:DX236)&lt;'Summary&amp;Assumptions'!$G$32*$B236,$D236&gt;='Summary&amp;Assumptions'!$D$17,ED$47&gt;=$D236,ED$47&lt;=EDATE($D236,'Summary&amp;Assumptions'!$G$32))*$B236+AND(ED$56&lt;'Summary&amp;Assumptions'!$J$31,ED$47&gt;=$FO236,ED$47&lt;=$FP236)*(('Summary&amp;Assumptions'!$H$25*$C236)*(1+'Summary&amp;Assumptions'!$J$29)^(ED$46-1))+AND(ED$56&lt;'Summary&amp;Assumptions'!$J$31,ED$47&gt;=$FQ236,ED$47&lt;=$FR236)*(('Summary&amp;Assumptions'!$H$25*$C236)*(1+'Summary&amp;Assumptions'!$J$29)^(ED$46-1))</f>
        <v>0</v>
      </c>
      <c r="DZ236" s="588">
        <f>AND(EE$55&gt;0,SUM($E236:DY236)&lt;'Summary&amp;Assumptions'!$G$32*$B236,$D236&gt;='Summary&amp;Assumptions'!$D$17,EE$47&gt;=$D236,EE$47&lt;=EDATE($D236,'Summary&amp;Assumptions'!$G$32))*$B236+AND(EE$56&lt;'Summary&amp;Assumptions'!$J$31,EE$47&gt;=$FO236,EE$47&lt;=$FP236)*(('Summary&amp;Assumptions'!$H$25*$C236)*(1+'Summary&amp;Assumptions'!$J$29)^(EE$46-1))+AND(EE$56&lt;'Summary&amp;Assumptions'!$J$31,EE$47&gt;=$FQ236,EE$47&lt;=$FR236)*(('Summary&amp;Assumptions'!$H$25*$C236)*(1+'Summary&amp;Assumptions'!$J$29)^(EE$46-1))</f>
        <v>0</v>
      </c>
      <c r="EA236" s="588">
        <f>AND(EF$55&gt;0,SUM($E236:DZ236)&lt;'Summary&amp;Assumptions'!$G$32*$B236,$D236&gt;='Summary&amp;Assumptions'!$D$17,EF$47&gt;=$D236,EF$47&lt;=EDATE($D236,'Summary&amp;Assumptions'!$G$32))*$B236+AND(EF$56&lt;'Summary&amp;Assumptions'!$J$31,EF$47&gt;=$FO236,EF$47&lt;=$FP236)*(('Summary&amp;Assumptions'!$H$25*$C236)*(1+'Summary&amp;Assumptions'!$J$29)^(EF$46-1))+AND(EF$56&lt;'Summary&amp;Assumptions'!$J$31,EF$47&gt;=$FQ236,EF$47&lt;=$FR236)*(('Summary&amp;Assumptions'!$H$25*$C236)*(1+'Summary&amp;Assumptions'!$J$29)^(EF$46-1))</f>
        <v>0</v>
      </c>
      <c r="EB236" s="588">
        <f>AND(EG$55&gt;0,SUM($E236:EA236)&lt;'Summary&amp;Assumptions'!$G$32*$B236,$D236&gt;='Summary&amp;Assumptions'!$D$17,EG$47&gt;=$D236,EG$47&lt;=EDATE($D236,'Summary&amp;Assumptions'!$G$32))*$B236+AND(EG$56&lt;'Summary&amp;Assumptions'!$J$31,EG$47&gt;=$FO236,EG$47&lt;=$FP236)*(('Summary&amp;Assumptions'!$H$25*$C236)*(1+'Summary&amp;Assumptions'!$J$29)^(EG$46-1))+AND(EG$56&lt;'Summary&amp;Assumptions'!$J$31,EG$47&gt;=$FQ236,EG$47&lt;=$FR236)*(('Summary&amp;Assumptions'!$H$25*$C236)*(1+'Summary&amp;Assumptions'!$J$29)^(EG$46-1))</f>
        <v>0</v>
      </c>
      <c r="EC236" s="588">
        <f>AND(EH$55&gt;0,SUM($E236:EB236)&lt;'Summary&amp;Assumptions'!$G$32*$B236,$D236&gt;='Summary&amp;Assumptions'!$D$17,EH$47&gt;=$D236,EH$47&lt;=EDATE($D236,'Summary&amp;Assumptions'!$G$32))*$B236+AND(EH$56&lt;'Summary&amp;Assumptions'!$J$31,EH$47&gt;=$FO236,EH$47&lt;=$FP236)*(('Summary&amp;Assumptions'!$H$25*$C236)*(1+'Summary&amp;Assumptions'!$J$29)^(EH$46-1))+AND(EH$56&lt;'Summary&amp;Assumptions'!$J$31,EH$47&gt;=$FQ236,EH$47&lt;=$FR236)*(('Summary&amp;Assumptions'!$H$25*$C236)*(1+'Summary&amp;Assumptions'!$J$29)^(EH$46-1))</f>
        <v>0</v>
      </c>
      <c r="ED236" s="588">
        <f>AND(EI$55&gt;0,SUM($E236:EC236)&lt;'Summary&amp;Assumptions'!$G$32*$B236,$D236&gt;='Summary&amp;Assumptions'!$D$17,EI$47&gt;=$D236,EI$47&lt;=EDATE($D236,'Summary&amp;Assumptions'!$G$32))*$B236+AND(EI$56&lt;'Summary&amp;Assumptions'!$J$31,EI$47&gt;=$FO236,EI$47&lt;=$FP236)*(('Summary&amp;Assumptions'!$H$25*$C236)*(1+'Summary&amp;Assumptions'!$J$29)^(EI$46-1))+AND(EI$56&lt;'Summary&amp;Assumptions'!$J$31,EI$47&gt;=$FQ236,EI$47&lt;=$FR236)*(('Summary&amp;Assumptions'!$H$25*$C236)*(1+'Summary&amp;Assumptions'!$J$29)^(EI$46-1))</f>
        <v>0</v>
      </c>
      <c r="EE236" s="588">
        <f>AND(EJ$55&gt;0,SUM($E236:ED236)&lt;'Summary&amp;Assumptions'!$G$32*$B236,$D236&gt;='Summary&amp;Assumptions'!$D$17,EJ$47&gt;=$D236,EJ$47&lt;=EDATE($D236,'Summary&amp;Assumptions'!$G$32))*$B236+AND(EJ$56&lt;'Summary&amp;Assumptions'!$J$31,EJ$47&gt;=$FO236,EJ$47&lt;=$FP236)*(('Summary&amp;Assumptions'!$H$25*$C236)*(1+'Summary&amp;Assumptions'!$J$29)^(EJ$46-1))+AND(EJ$56&lt;'Summary&amp;Assumptions'!$J$31,EJ$47&gt;=$FQ236,EJ$47&lt;=$FR236)*(('Summary&amp;Assumptions'!$H$25*$C236)*(1+'Summary&amp;Assumptions'!$J$29)^(EJ$46-1))</f>
        <v>0</v>
      </c>
      <c r="EF236" s="588">
        <f>AND(EK$55&gt;0,SUM($E236:EE236)&lt;'Summary&amp;Assumptions'!$G$32*$B236,$D236&gt;='Summary&amp;Assumptions'!$D$17,EK$47&gt;=$D236,EK$47&lt;=EDATE($D236,'Summary&amp;Assumptions'!$G$32))*$B236+AND(EK$56&lt;'Summary&amp;Assumptions'!$J$31,EK$47&gt;=$FO236,EK$47&lt;=$FP236)*(('Summary&amp;Assumptions'!$H$25*$C236)*(1+'Summary&amp;Assumptions'!$J$29)^(EK$46-1))+AND(EK$56&lt;'Summary&amp;Assumptions'!$J$31,EK$47&gt;=$FQ236,EK$47&lt;=$FR236)*(('Summary&amp;Assumptions'!$H$25*$C236)*(1+'Summary&amp;Assumptions'!$J$29)^(EK$46-1))</f>
        <v>0</v>
      </c>
      <c r="EG236" s="588">
        <f>AND(EL$55&gt;0,SUM($E236:EF236)&lt;'Summary&amp;Assumptions'!$G$32*$B236,$D236&gt;='Summary&amp;Assumptions'!$D$17,EL$47&gt;=$D236,EL$47&lt;=EDATE($D236,'Summary&amp;Assumptions'!$G$32))*$B236+AND(EL$56&lt;'Summary&amp;Assumptions'!$J$31,EL$47&gt;=$FO236,EL$47&lt;=$FP236)*(('Summary&amp;Assumptions'!$H$25*$C236)*(1+'Summary&amp;Assumptions'!$J$29)^(EL$46-1))+AND(EL$56&lt;'Summary&amp;Assumptions'!$J$31,EL$47&gt;=$FQ236,EL$47&lt;=$FR236)*(('Summary&amp;Assumptions'!$H$25*$C236)*(1+'Summary&amp;Assumptions'!$J$29)^(EL$46-1))</f>
        <v>0</v>
      </c>
      <c r="EH236" s="588">
        <f>AND(EM$55&gt;0,SUM($E236:EG236)&lt;'Summary&amp;Assumptions'!$G$32*$B236,$D236&gt;='Summary&amp;Assumptions'!$D$17,EM$47&gt;=$D236,EM$47&lt;=EDATE($D236,'Summary&amp;Assumptions'!$G$32))*$B236+AND(EM$56&lt;'Summary&amp;Assumptions'!$J$31,EM$47&gt;=$FO236,EM$47&lt;=$FP236)*(('Summary&amp;Assumptions'!$H$25*$C236)*(1+'Summary&amp;Assumptions'!$J$29)^(EM$46-1))+AND(EM$56&lt;'Summary&amp;Assumptions'!$J$31,EM$47&gt;=$FQ236,EM$47&lt;=$FR236)*(('Summary&amp;Assumptions'!$H$25*$C236)*(1+'Summary&amp;Assumptions'!$J$29)^(EM$46-1))</f>
        <v>0</v>
      </c>
      <c r="EI236" s="588">
        <f>AND(EN$55&gt;0,SUM($E236:EH236)&lt;'Summary&amp;Assumptions'!$G$32*$B236,$D236&gt;='Summary&amp;Assumptions'!$D$17,EN$47&gt;=$D236,EN$47&lt;=EDATE($D236,'Summary&amp;Assumptions'!$G$32))*$B236+AND(EN$56&lt;'Summary&amp;Assumptions'!$J$31,EN$47&gt;=$FO236,EN$47&lt;=$FP236)*(('Summary&amp;Assumptions'!$H$25*$C236)*(1+'Summary&amp;Assumptions'!$J$29)^(EN$46-1))+AND(EN$56&lt;'Summary&amp;Assumptions'!$J$31,EN$47&gt;=$FQ236,EN$47&lt;=$FR236)*(('Summary&amp;Assumptions'!$H$25*$C236)*(1+'Summary&amp;Assumptions'!$J$29)^(EN$46-1))</f>
        <v>0</v>
      </c>
      <c r="EJ236" s="588">
        <f>AND(EO$55&gt;0,SUM($E236:EI236)&lt;'Summary&amp;Assumptions'!$G$32*$B236,$D236&gt;='Summary&amp;Assumptions'!$D$17,EO$47&gt;=$D236,EO$47&lt;=EDATE($D236,'Summary&amp;Assumptions'!$G$32))*$B236+AND(EO$56&lt;'Summary&amp;Assumptions'!$J$31,EO$47&gt;=$FO236,EO$47&lt;=$FP236)*(('Summary&amp;Assumptions'!$H$25*$C236)*(1+'Summary&amp;Assumptions'!$J$29)^(EO$46-1))+AND(EO$56&lt;'Summary&amp;Assumptions'!$J$31,EO$47&gt;=$FQ236,EO$47&lt;=$FR236)*(('Summary&amp;Assumptions'!$H$25*$C236)*(1+'Summary&amp;Assumptions'!$J$29)^(EO$46-1))</f>
        <v>0</v>
      </c>
      <c r="EK236" s="588">
        <f>AND(EP$55&gt;0,SUM($E236:EJ236)&lt;'Summary&amp;Assumptions'!$G$32*$B236,$D236&gt;='Summary&amp;Assumptions'!$D$17,EP$47&gt;=$D236,EP$47&lt;=EDATE($D236,'Summary&amp;Assumptions'!$G$32))*$B236+AND(EP$56&lt;'Summary&amp;Assumptions'!$J$31,EP$47&gt;=$FO236,EP$47&lt;=$FP236)*(('Summary&amp;Assumptions'!$H$25*$C236)*(1+'Summary&amp;Assumptions'!$J$29)^(EP$46-1))+AND(EP$56&lt;'Summary&amp;Assumptions'!$J$31,EP$47&gt;=$FQ236,EP$47&lt;=$FR236)*(('Summary&amp;Assumptions'!$H$25*$C236)*(1+'Summary&amp;Assumptions'!$J$29)^(EP$46-1))</f>
        <v>0</v>
      </c>
      <c r="EL236" s="588">
        <f>AND(EQ$55&gt;0,SUM($E236:EK236)&lt;'Summary&amp;Assumptions'!$G$32*$B236,$D236&gt;='Summary&amp;Assumptions'!$D$17,EQ$47&gt;=$D236,EQ$47&lt;=EDATE($D236,'Summary&amp;Assumptions'!$G$32))*$B236+AND(EQ$56&lt;'Summary&amp;Assumptions'!$J$31,EQ$47&gt;=$FO236,EQ$47&lt;=$FP236)*(('Summary&amp;Assumptions'!$H$25*$C236)*(1+'Summary&amp;Assumptions'!$J$29)^(EQ$46-1))+AND(EQ$56&lt;'Summary&amp;Assumptions'!$J$31,EQ$47&gt;=$FQ236,EQ$47&lt;=$FR236)*(('Summary&amp;Assumptions'!$H$25*$C236)*(1+'Summary&amp;Assumptions'!$J$29)^(EQ$46-1))</f>
        <v>0</v>
      </c>
      <c r="EM236" s="588">
        <f>AND(ER$55&gt;0,SUM($E236:EL236)&lt;'Summary&amp;Assumptions'!$G$32*$B236,$D236&gt;='Summary&amp;Assumptions'!$D$17,ER$47&gt;=$D236,ER$47&lt;=EDATE($D236,'Summary&amp;Assumptions'!$G$32))*$B236+AND(ER$56&lt;'Summary&amp;Assumptions'!$J$31,ER$47&gt;=$FO236,ER$47&lt;=$FP236)*(('Summary&amp;Assumptions'!$H$25*$C236)*(1+'Summary&amp;Assumptions'!$J$29)^(ER$46-1))+AND(ER$56&lt;'Summary&amp;Assumptions'!$J$31,ER$47&gt;=$FQ236,ER$47&lt;=$FR236)*(('Summary&amp;Assumptions'!$H$25*$C236)*(1+'Summary&amp;Assumptions'!$J$29)^(ER$46-1))</f>
        <v>0</v>
      </c>
      <c r="EN236" s="588">
        <f>AND(ES$55&gt;0,SUM($E236:EM236)&lt;'Summary&amp;Assumptions'!$G$32*$B236,$D236&gt;='Summary&amp;Assumptions'!$D$17,ES$47&gt;=$D236,ES$47&lt;=EDATE($D236,'Summary&amp;Assumptions'!$G$32))*$B236+AND(ES$56&lt;'Summary&amp;Assumptions'!$J$31,ES$47&gt;=$FO236,ES$47&lt;=$FP236)*(('Summary&amp;Assumptions'!$H$25*$C236)*(1+'Summary&amp;Assumptions'!$J$29)^(ES$46-1))+AND(ES$56&lt;'Summary&amp;Assumptions'!$J$31,ES$47&gt;=$FQ236,ES$47&lt;=$FR236)*(('Summary&amp;Assumptions'!$H$25*$C236)*(1+'Summary&amp;Assumptions'!$J$29)^(ES$46-1))</f>
        <v>0</v>
      </c>
      <c r="EO236" s="588">
        <f>AND(ET$55&gt;0,SUM($E236:EN236)&lt;'Summary&amp;Assumptions'!$G$32*$B236,$D236&gt;='Summary&amp;Assumptions'!$D$17,ET$47&gt;=$D236,ET$47&lt;=EDATE($D236,'Summary&amp;Assumptions'!$G$32))*$B236+AND(ET$56&lt;'Summary&amp;Assumptions'!$J$31,ET$47&gt;=$FO236,ET$47&lt;=$FP236)*(('Summary&amp;Assumptions'!$H$25*$C236)*(1+'Summary&amp;Assumptions'!$J$29)^(ET$46-1))+AND(ET$56&lt;'Summary&amp;Assumptions'!$J$31,ET$47&gt;=$FQ236,ET$47&lt;=$FR236)*(('Summary&amp;Assumptions'!$H$25*$C236)*(1+'Summary&amp;Assumptions'!$J$29)^(ET$46-1))</f>
        <v>0</v>
      </c>
      <c r="EP236" s="588">
        <f>AND(EU$55&gt;0,SUM($E236:EO236)&lt;'Summary&amp;Assumptions'!$G$32*$B236,$D236&gt;='Summary&amp;Assumptions'!$D$17,EU$47&gt;=$D236,EU$47&lt;=EDATE($D236,'Summary&amp;Assumptions'!$G$32))*$B236+AND(EU$56&lt;'Summary&amp;Assumptions'!$J$31,EU$47&gt;=$FO236,EU$47&lt;=$FP236)*(('Summary&amp;Assumptions'!$H$25*$C236)*(1+'Summary&amp;Assumptions'!$J$29)^(EU$46-1))+AND(EU$56&lt;'Summary&amp;Assumptions'!$J$31,EU$47&gt;=$FQ236,EU$47&lt;=$FR236)*(('Summary&amp;Assumptions'!$H$25*$C236)*(1+'Summary&amp;Assumptions'!$J$29)^(EU$46-1))</f>
        <v>0</v>
      </c>
      <c r="EQ236" s="588">
        <f>AND(EV$55&gt;0,SUM($E236:EP236)&lt;'Summary&amp;Assumptions'!$G$32*$B236,$D236&gt;='Summary&amp;Assumptions'!$D$17,EV$47&gt;=$D236,EV$47&lt;=EDATE($D236,'Summary&amp;Assumptions'!$G$32))*$B236+AND(EV$56&lt;'Summary&amp;Assumptions'!$J$31,EV$47&gt;=$FO236,EV$47&lt;=$FP236)*(('Summary&amp;Assumptions'!$H$25*$C236)*(1+'Summary&amp;Assumptions'!$J$29)^(EV$46-1))+AND(EV$56&lt;'Summary&amp;Assumptions'!$J$31,EV$47&gt;=$FQ236,EV$47&lt;=$FR236)*(('Summary&amp;Assumptions'!$H$25*$C236)*(1+'Summary&amp;Assumptions'!$J$29)^(EV$46-1))</f>
        <v>0</v>
      </c>
      <c r="ER236" s="588">
        <f>AND(EW$55&gt;0,SUM($E236:EQ236)&lt;'Summary&amp;Assumptions'!$G$32*$B236,$D236&gt;='Summary&amp;Assumptions'!$D$17,EW$47&gt;=$D236,EW$47&lt;=EDATE($D236,'Summary&amp;Assumptions'!$G$32))*$B236+AND(EW$56&lt;'Summary&amp;Assumptions'!$J$31,EW$47&gt;=$FO236,EW$47&lt;=$FP236)*(('Summary&amp;Assumptions'!$H$25*$C236)*(1+'Summary&amp;Assumptions'!$J$29)^(EW$46-1))+AND(EW$56&lt;'Summary&amp;Assumptions'!$J$31,EW$47&gt;=$FQ236,EW$47&lt;=$FR236)*(('Summary&amp;Assumptions'!$H$25*$C236)*(1+'Summary&amp;Assumptions'!$J$29)^(EW$46-1))</f>
        <v>0</v>
      </c>
      <c r="ES236" s="588">
        <f>AND(EX$55&gt;0,SUM($E236:ER236)&lt;'Summary&amp;Assumptions'!$G$32*$B236,$D236&gt;='Summary&amp;Assumptions'!$D$17,EX$47&gt;=$D236,EX$47&lt;=EDATE($D236,'Summary&amp;Assumptions'!$G$32))*$B236+AND(EX$56&lt;'Summary&amp;Assumptions'!$J$31,EX$47&gt;=$FO236,EX$47&lt;=$FP236)*(('Summary&amp;Assumptions'!$H$25*$C236)*(1+'Summary&amp;Assumptions'!$J$29)^(EX$46-1))+AND(EX$56&lt;'Summary&amp;Assumptions'!$J$31,EX$47&gt;=$FQ236,EX$47&lt;=$FR236)*(('Summary&amp;Assumptions'!$H$25*$C236)*(1+'Summary&amp;Assumptions'!$J$29)^(EX$46-1))</f>
        <v>0</v>
      </c>
      <c r="ET236" s="588">
        <f>AND(EY$55&gt;0,SUM($E236:ES236)&lt;'Summary&amp;Assumptions'!$G$32*$B236,$D236&gt;='Summary&amp;Assumptions'!$D$17,EY$47&gt;=$D236,EY$47&lt;=EDATE($D236,'Summary&amp;Assumptions'!$G$32))*$B236+AND(EY$56&lt;'Summary&amp;Assumptions'!$J$31,EY$47&gt;=$FO236,EY$47&lt;=$FP236)*(('Summary&amp;Assumptions'!$H$25*$C236)*(1+'Summary&amp;Assumptions'!$J$29)^(EY$46-1))+AND(EY$56&lt;'Summary&amp;Assumptions'!$J$31,EY$47&gt;=$FQ236,EY$47&lt;=$FR236)*(('Summary&amp;Assumptions'!$H$25*$C236)*(1+'Summary&amp;Assumptions'!$J$29)^(EY$46-1))</f>
        <v>0</v>
      </c>
      <c r="EU236" s="588">
        <f>AND(EZ$55&gt;0,SUM($E236:ET236)&lt;'Summary&amp;Assumptions'!$G$32*$B236,$D236&gt;='Summary&amp;Assumptions'!$D$17,EZ$47&gt;=$D236,EZ$47&lt;=EDATE($D236,'Summary&amp;Assumptions'!$G$32))*$B236+AND(EZ$56&lt;'Summary&amp;Assumptions'!$J$31,EZ$47&gt;=$FO236,EZ$47&lt;=$FP236)*(('Summary&amp;Assumptions'!$H$25*$C236)*(1+'Summary&amp;Assumptions'!$J$29)^(EZ$46-1))+AND(EZ$56&lt;'Summary&amp;Assumptions'!$J$31,EZ$47&gt;=$FQ236,EZ$47&lt;=$FR236)*(('Summary&amp;Assumptions'!$H$25*$C236)*(1+'Summary&amp;Assumptions'!$J$29)^(EZ$46-1))</f>
        <v>0</v>
      </c>
      <c r="EV236" s="588">
        <f>AND(FA$55&gt;0,SUM($E236:EU236)&lt;'Summary&amp;Assumptions'!$G$32*$B236,$D236&gt;='Summary&amp;Assumptions'!$D$17,FA$47&gt;=$D236,FA$47&lt;=EDATE($D236,'Summary&amp;Assumptions'!$G$32))*$B236+AND(FA$56&lt;'Summary&amp;Assumptions'!$J$31,FA$47&gt;=$FO236,FA$47&lt;=$FP236)*(('Summary&amp;Assumptions'!$H$25*$C236)*(1+'Summary&amp;Assumptions'!$J$29)^(FA$46-1))+AND(FA$56&lt;'Summary&amp;Assumptions'!$J$31,FA$47&gt;=$FQ236,FA$47&lt;=$FR236)*(('Summary&amp;Assumptions'!$H$25*$C236)*(1+'Summary&amp;Assumptions'!$J$29)^(FA$46-1))</f>
        <v>0</v>
      </c>
      <c r="EW236" s="588">
        <f>AND(FB$55&gt;0,SUM($E236:EV236)&lt;'Summary&amp;Assumptions'!$G$32*$B236,$D236&gt;='Summary&amp;Assumptions'!$D$17,FB$47&gt;=$D236,FB$47&lt;=EDATE($D236,'Summary&amp;Assumptions'!$G$32))*$B236+AND(FB$56&lt;'Summary&amp;Assumptions'!$J$31,FB$47&gt;=$FO236,FB$47&lt;=$FP236)*(('Summary&amp;Assumptions'!$H$25*$C236)*(1+'Summary&amp;Assumptions'!$J$29)^(FB$46-1))+AND(FB$56&lt;'Summary&amp;Assumptions'!$J$31,FB$47&gt;=$FQ236,FB$47&lt;=$FR236)*(('Summary&amp;Assumptions'!$H$25*$C236)*(1+'Summary&amp;Assumptions'!$J$29)^(FB$46-1))</f>
        <v>0</v>
      </c>
      <c r="EX236" s="588">
        <f>AND(FC$55&gt;0,SUM($E236:EW236)&lt;'Summary&amp;Assumptions'!$G$32*$B236,$D236&gt;='Summary&amp;Assumptions'!$D$17,FC$47&gt;=$D236,FC$47&lt;=EDATE($D236,'Summary&amp;Assumptions'!$G$32))*$B236+AND(FC$56&lt;'Summary&amp;Assumptions'!$J$31,FC$47&gt;=$FO236,FC$47&lt;=$FP236)*(('Summary&amp;Assumptions'!$H$25*$C236)*(1+'Summary&amp;Assumptions'!$J$29)^(FC$46-1))+AND(FC$56&lt;'Summary&amp;Assumptions'!$J$31,FC$47&gt;=$FQ236,FC$47&lt;=$FR236)*(('Summary&amp;Assumptions'!$H$25*$C236)*(1+'Summary&amp;Assumptions'!$J$29)^(FC$46-1))</f>
        <v>0</v>
      </c>
      <c r="EY236" s="588">
        <f>AND(FD$55&gt;0,SUM($E236:EX236)&lt;'Summary&amp;Assumptions'!$G$32*$B236,$D236&gt;='Summary&amp;Assumptions'!$D$17,FD$47&gt;=$D236,FD$47&lt;=EDATE($D236,'Summary&amp;Assumptions'!$G$32))*$B236+AND(FD$56&lt;'Summary&amp;Assumptions'!$J$31,FD$47&gt;=$FO236,FD$47&lt;=$FP236)*(('Summary&amp;Assumptions'!$H$25*$C236)*(1+'Summary&amp;Assumptions'!$J$29)^(FD$46-1))+AND(FD$56&lt;'Summary&amp;Assumptions'!$J$31,FD$47&gt;=$FQ236,FD$47&lt;=$FR236)*(('Summary&amp;Assumptions'!$H$25*$C236)*(1+'Summary&amp;Assumptions'!$J$29)^(FD$46-1))</f>
        <v>0</v>
      </c>
      <c r="EZ236" s="588">
        <f>AND(FE$55&gt;0,SUM($E236:EY236)&lt;'Summary&amp;Assumptions'!$G$32*$B236,$D236&gt;='Summary&amp;Assumptions'!$D$17,FE$47&gt;=$D236,FE$47&lt;=EDATE($D236,'Summary&amp;Assumptions'!$G$32))*$B236+AND(FE$56&lt;'Summary&amp;Assumptions'!$J$31,FE$47&gt;=$FO236,FE$47&lt;=$FP236)*(('Summary&amp;Assumptions'!$H$25*$C236)*(1+'Summary&amp;Assumptions'!$J$29)^(FE$46-1))+AND(FE$56&lt;'Summary&amp;Assumptions'!$J$31,FE$47&gt;=$FQ236,FE$47&lt;=$FR236)*(('Summary&amp;Assumptions'!$H$25*$C236)*(1+'Summary&amp;Assumptions'!$J$29)^(FE$46-1))</f>
        <v>0</v>
      </c>
      <c r="FA236" s="588">
        <f>AND(FF$55&gt;0,SUM($E236:EZ236)&lt;'Summary&amp;Assumptions'!$G$32*$B236,$D236&gt;='Summary&amp;Assumptions'!$D$17,FF$47&gt;=$D236,FF$47&lt;=EDATE($D236,'Summary&amp;Assumptions'!$G$32))*$B236+AND(FF$56&lt;'Summary&amp;Assumptions'!$J$31,FF$47&gt;=$FO236,FF$47&lt;=$FP236)*(('Summary&amp;Assumptions'!$H$25*$C236)*(1+'Summary&amp;Assumptions'!$J$29)^(FF$46-1))+AND(FF$56&lt;'Summary&amp;Assumptions'!$J$31,FF$47&gt;=$FQ236,FF$47&lt;=$FR236)*(('Summary&amp;Assumptions'!$H$25*$C236)*(1+'Summary&amp;Assumptions'!$J$29)^(FF$46-1))</f>
        <v>0</v>
      </c>
      <c r="FB236" s="588">
        <f>AND(FG$55&gt;0,SUM($E236:FA236)&lt;'Summary&amp;Assumptions'!$G$32*$B236,$D236&gt;='Summary&amp;Assumptions'!$D$17,FG$47&gt;=$D236,FG$47&lt;=EDATE($D236,'Summary&amp;Assumptions'!$G$32))*$B236+AND(FG$56&lt;'Summary&amp;Assumptions'!$J$31,FG$47&gt;=$FO236,FG$47&lt;=$FP236)*(('Summary&amp;Assumptions'!$H$25*$C236)*(1+'Summary&amp;Assumptions'!$J$29)^(FG$46-1))+AND(FG$56&lt;'Summary&amp;Assumptions'!$J$31,FG$47&gt;=$FQ236,FG$47&lt;=$FR236)*(('Summary&amp;Assumptions'!$H$25*$C236)*(1+'Summary&amp;Assumptions'!$J$29)^(FG$46-1))</f>
        <v>0</v>
      </c>
      <c r="FC236" s="588">
        <f>AND(FH$55&gt;0,SUM($E236:FB236)&lt;'Summary&amp;Assumptions'!$G$32*$B236,$D236&gt;='Summary&amp;Assumptions'!$D$17,FH$47&gt;=$D236,FH$47&lt;=EDATE($D236,'Summary&amp;Assumptions'!$G$32))*$B236+AND(FH$56&lt;'Summary&amp;Assumptions'!$J$31,FH$47&gt;=$FO236,FH$47&lt;=$FP236)*(('Summary&amp;Assumptions'!$H$25*$C236)*(1+'Summary&amp;Assumptions'!$J$29)^(FH$46-1))+AND(FH$56&lt;'Summary&amp;Assumptions'!$J$31,FH$47&gt;=$FQ236,FH$47&lt;=$FR236)*(('Summary&amp;Assumptions'!$H$25*$C236)*(1+'Summary&amp;Assumptions'!$J$29)^(FH$46-1))</f>
        <v>0</v>
      </c>
      <c r="FD236" s="588">
        <f>AND(FI$55&gt;0,SUM($E236:FC236)&lt;'Summary&amp;Assumptions'!$G$32*$B236,$D236&gt;='Summary&amp;Assumptions'!$D$17,FI$47&gt;=$D236,FI$47&lt;=EDATE($D236,'Summary&amp;Assumptions'!$G$32))*$B236+AND(FI$56&lt;'Summary&amp;Assumptions'!$J$31,FI$47&gt;=$FO236,FI$47&lt;=$FP236)*(('Summary&amp;Assumptions'!$H$25*$C236)*(1+'Summary&amp;Assumptions'!$J$29)^(FI$46-1))+AND(FI$56&lt;'Summary&amp;Assumptions'!$J$31,FI$47&gt;=$FQ236,FI$47&lt;=$FR236)*(('Summary&amp;Assumptions'!$H$25*$C236)*(1+'Summary&amp;Assumptions'!$J$29)^(FI$46-1))</f>
        <v>0</v>
      </c>
      <c r="FE236" s="588">
        <f>AND(FJ$55&gt;0,SUM($E236:FD236)&lt;'Summary&amp;Assumptions'!$G$32*$B236,$D236&gt;='Summary&amp;Assumptions'!$D$17,FJ$47&gt;=$D236,FJ$47&lt;=EDATE($D236,'Summary&amp;Assumptions'!$G$32))*$B236+AND(FJ$56&lt;'Summary&amp;Assumptions'!$J$31,FJ$47&gt;=$FO236,FJ$47&lt;=$FP236)*(('Summary&amp;Assumptions'!$H$25*$C236)*(1+'Summary&amp;Assumptions'!$J$29)^(FJ$46-1))+AND(FJ$56&lt;'Summary&amp;Assumptions'!$J$31,FJ$47&gt;=$FQ236,FJ$47&lt;=$FR236)*(('Summary&amp;Assumptions'!$H$25*$C236)*(1+'Summary&amp;Assumptions'!$J$29)^(FJ$46-1))</f>
        <v>0</v>
      </c>
      <c r="FF236" s="588">
        <f>AND(FK$55&gt;0,SUM($E236:FE236)&lt;'Summary&amp;Assumptions'!$G$32*$B236,$D236&gt;='Summary&amp;Assumptions'!$D$17,FK$47&gt;=$D236,FK$47&lt;=EDATE($D236,'Summary&amp;Assumptions'!$G$32))*$B236+AND(FK$56&lt;'Summary&amp;Assumptions'!$J$31,FK$47&gt;=$FO236,FK$47&lt;=$FP236)*(('Summary&amp;Assumptions'!$H$25*$C236)*(1+'Summary&amp;Assumptions'!$J$29)^(FK$46-1))+AND(FK$56&lt;'Summary&amp;Assumptions'!$J$31,FK$47&gt;=$FQ236,FK$47&lt;=$FR236)*(('Summary&amp;Assumptions'!$H$25*$C236)*(1+'Summary&amp;Assumptions'!$J$29)^(FK$46-1))</f>
        <v>0</v>
      </c>
      <c r="FG236" s="588">
        <f>AND(FL$55&gt;0,SUM($E236:FF236)&lt;'Summary&amp;Assumptions'!$G$32*$B236,$D236&gt;='Summary&amp;Assumptions'!$D$17,FL$47&gt;=$D236,FL$47&lt;=EDATE($D236,'Summary&amp;Assumptions'!$G$32))*$B236+AND(FL$56&lt;'Summary&amp;Assumptions'!$J$31,FL$47&gt;=$FO236,FL$47&lt;=$FP236)*(('Summary&amp;Assumptions'!$H$25*$C236)*(1+'Summary&amp;Assumptions'!$J$29)^(FL$46-1))+AND(FL$56&lt;'Summary&amp;Assumptions'!$J$31,FL$47&gt;=$FQ236,FL$47&lt;=$FR236)*(('Summary&amp;Assumptions'!$H$25*$C236)*(1+'Summary&amp;Assumptions'!$J$29)^(FL$46-1))</f>
        <v>0</v>
      </c>
      <c r="FH236" s="588">
        <f>AND(FM$55&gt;0,SUM($E236:FG236)&lt;'Summary&amp;Assumptions'!$G$32*$B236,$D236&gt;='Summary&amp;Assumptions'!$D$17,FM$47&gt;=$D236,FM$47&lt;=EDATE($D236,'Summary&amp;Assumptions'!$G$32))*$B236+AND(FM$56&lt;'Summary&amp;Assumptions'!$J$31,FM$47&gt;=$FO236,FM$47&lt;=$FP236)*(('Summary&amp;Assumptions'!$H$25*$C236)*(1+'Summary&amp;Assumptions'!$J$29)^(FM$46-1))+AND(FM$56&lt;'Summary&amp;Assumptions'!$J$31,FM$47&gt;=$FQ236,FM$47&lt;=$FR236)*(('Summary&amp;Assumptions'!$H$25*$C236)*(1+'Summary&amp;Assumptions'!$J$29)^(FM$46-1))</f>
        <v>0</v>
      </c>
      <c r="FI236" s="588">
        <f>AND(FN$55&gt;0,SUM($E236:FH236)&lt;'Summary&amp;Assumptions'!$G$32*$B236,$D236&gt;='Summary&amp;Assumptions'!$D$17,FN$47&gt;=$D236,FN$47&lt;=EDATE($D236,'Summary&amp;Assumptions'!$G$32))*$B236+AND(FN$56&lt;'Summary&amp;Assumptions'!$J$31,FN$47&gt;=$FO236,FN$47&lt;=$FP236)*(('Summary&amp;Assumptions'!$H$25*$C236)*(1+'Summary&amp;Assumptions'!$J$29)^(FN$46-1))+AND(FN$56&lt;'Summary&amp;Assumptions'!$J$31,FN$47&gt;=$FQ236,FN$47&lt;=$FR236)*(('Summary&amp;Assumptions'!$H$25*$C236)*(1+'Summary&amp;Assumptions'!$J$29)^(FN$46-1))</f>
        <v>0</v>
      </c>
      <c r="FJ236" s="588">
        <f>AND(FO$55&gt;0,SUM($E236:FI236)&lt;'Summary&amp;Assumptions'!$G$32*$B236,$D236&gt;='Summary&amp;Assumptions'!$D$17,FO$47&gt;=$D236,FO$47&lt;=EDATE($D236,'Summary&amp;Assumptions'!$G$32))*$B236+AND(FO$56&lt;'Summary&amp;Assumptions'!$J$31,FO$47&gt;=$FO236,FO$47&lt;=$FP236)*(('Summary&amp;Assumptions'!$H$25*$C236)*(1+'Summary&amp;Assumptions'!$J$29)^(FO$46-1))+AND(FO$56&lt;'Summary&amp;Assumptions'!$J$31,FO$47&gt;=$FQ236,FO$47&lt;=$FR236)*(('Summary&amp;Assumptions'!$H$25*$C236)*(1+'Summary&amp;Assumptions'!$J$29)^(FO$46-1))</f>
        <v>0</v>
      </c>
      <c r="FK236" s="588">
        <f>AND(FP$55&gt;0,SUM($E236:FJ236)&lt;'Summary&amp;Assumptions'!$G$32*$B236,$D236&gt;='Summary&amp;Assumptions'!$D$17,FP$47&gt;=$D236,FP$47&lt;=EDATE($D236,'Summary&amp;Assumptions'!$G$32))*$B236+AND(FP$56&lt;'Summary&amp;Assumptions'!$J$31,FP$47&gt;=$FO236,FP$47&lt;=$FP236)*(('Summary&amp;Assumptions'!$H$25*$C236)*(1+'Summary&amp;Assumptions'!$J$29)^(FP$46-1))+AND(FP$56&lt;'Summary&amp;Assumptions'!$J$31,FP$47&gt;=$FQ236,FP$47&lt;=$FR236)*(('Summary&amp;Assumptions'!$H$25*$C236)*(1+'Summary&amp;Assumptions'!$J$29)^(FP$46-1))</f>
        <v>0</v>
      </c>
      <c r="FL236" s="588">
        <f>AND(FQ$55&gt;0,SUM($E236:FK236)&lt;'Summary&amp;Assumptions'!$G$32*$B236,$D236&gt;='Summary&amp;Assumptions'!$D$17,FQ$47&gt;=$D236,FQ$47&lt;=EDATE($D236,'Summary&amp;Assumptions'!$G$32))*$B236+AND(FQ$56&lt;'Summary&amp;Assumptions'!$J$31,FQ$47&gt;=$FO236,FQ$47&lt;=$FP236)*(('Summary&amp;Assumptions'!$H$25*$C236)*(1+'Summary&amp;Assumptions'!$J$29)^(FQ$46-1))+AND(FQ$56&lt;'Summary&amp;Assumptions'!$J$31,FQ$47&gt;=$FQ236,FQ$47&lt;=$FR236)*(('Summary&amp;Assumptions'!$H$25*$C236)*(1+'Summary&amp;Assumptions'!$J$29)^(FQ$46-1))</f>
        <v>0</v>
      </c>
      <c r="FO236" s="576">
        <f>EDATE(D236,'Summary&amp;Assumptions'!$G$34)</f>
        <v>47969</v>
      </c>
      <c r="FP236" s="576">
        <f>EDATE(FO236,'Summary&amp;Assumptions'!$G$33-1)</f>
        <v>48000</v>
      </c>
      <c r="FQ236" s="576">
        <f>EDATE(FO236,'Summary&amp;Assumptions'!$G$34)</f>
        <v>48335</v>
      </c>
      <c r="FR236" s="576">
        <f>EDATE(FQ236,'Summary&amp;Assumptions'!$G$33-1)</f>
        <v>48366</v>
      </c>
    </row>
    <row r="237" spans="2:174" hidden="1" x14ac:dyDescent="0.2">
      <c r="B237" s="588">
        <v>0</v>
      </c>
      <c r="C237" s="193">
        <v>0</v>
      </c>
      <c r="D237" s="589">
        <v>47635</v>
      </c>
      <c r="F237" s="588">
        <f>AND(K$55&gt;0,SUM($E237:E237)&lt;'Summary&amp;Assumptions'!$G$32*$B237,$D237&gt;='Summary&amp;Assumptions'!$D$17,K$47&gt;=$D237,K$47&lt;=EDATE($D237,'Summary&amp;Assumptions'!$G$32))*$B237+AND(K$56&lt;'Summary&amp;Assumptions'!$J$31,K$47&gt;=$FO237,K$47&lt;=$FP237)*(('Summary&amp;Assumptions'!$H$25*$C237)*(1+'Summary&amp;Assumptions'!$J$29)^(K$46-1))+AND(K$56&lt;'Summary&amp;Assumptions'!$J$31,K$47&gt;=$FQ237,K$47&lt;=$FR237)*(('Summary&amp;Assumptions'!$H$25*$C237)*(1+'Summary&amp;Assumptions'!$J$29)^(K$46-1))</f>
        <v>0</v>
      </c>
      <c r="G237" s="588">
        <f>AND(L$55&gt;0,SUM($E237:F237)&lt;'Summary&amp;Assumptions'!$G$32*$B237,$D237&gt;='Summary&amp;Assumptions'!$D$17,L$47&gt;=$D237,L$47&lt;=EDATE($D237,'Summary&amp;Assumptions'!$G$32))*$B237+AND(L$56&lt;'Summary&amp;Assumptions'!$J$31,L$47&gt;=$FO237,L$47&lt;=$FP237)*(('Summary&amp;Assumptions'!$H$25*$C237)*(1+'Summary&amp;Assumptions'!$J$29)^(L$46-1))+AND(L$56&lt;'Summary&amp;Assumptions'!$J$31,L$47&gt;=$FQ237,L$47&lt;=$FR237)*(('Summary&amp;Assumptions'!$H$25*$C237)*(1+'Summary&amp;Assumptions'!$J$29)^(L$46-1))</f>
        <v>0</v>
      </c>
      <c r="H237" s="588">
        <f>AND(M$55&gt;0,SUM($E237:G237)&lt;'Summary&amp;Assumptions'!$G$32*$B237,$D237&gt;='Summary&amp;Assumptions'!$D$17,M$47&gt;=$D237,M$47&lt;=EDATE($D237,'Summary&amp;Assumptions'!$G$32))*$B237+AND(M$56&lt;'Summary&amp;Assumptions'!$J$31,M$47&gt;=$FO237,M$47&lt;=$FP237)*(('Summary&amp;Assumptions'!$H$25*$C237)*(1+'Summary&amp;Assumptions'!$J$29)^(M$46-1))+AND(M$56&lt;'Summary&amp;Assumptions'!$J$31,M$47&gt;=$FQ237,M$47&lt;=$FR237)*(('Summary&amp;Assumptions'!$H$25*$C237)*(1+'Summary&amp;Assumptions'!$J$29)^(M$46-1))</f>
        <v>0</v>
      </c>
      <c r="I237" s="588">
        <f>AND(N$55&gt;0,SUM($E237:H237)&lt;'Summary&amp;Assumptions'!$G$32*$B237,$D237&gt;='Summary&amp;Assumptions'!$D$17,N$47&gt;=$D237,N$47&lt;=EDATE($D237,'Summary&amp;Assumptions'!$G$32))*$B237+AND(N$56&lt;'Summary&amp;Assumptions'!$J$31,N$47&gt;=$FO237,N$47&lt;=$FP237)*(('Summary&amp;Assumptions'!$H$25*$C237)*(1+'Summary&amp;Assumptions'!$J$29)^(N$46-1))+AND(N$56&lt;'Summary&amp;Assumptions'!$J$31,N$47&gt;=$FQ237,N$47&lt;=$FR237)*(('Summary&amp;Assumptions'!$H$25*$C237)*(1+'Summary&amp;Assumptions'!$J$29)^(N$46-1))</f>
        <v>0</v>
      </c>
      <c r="J237" s="588">
        <f>AND(O$55&gt;0,SUM($E237:I237)&lt;'Summary&amp;Assumptions'!$G$32*$B237,$D237&gt;='Summary&amp;Assumptions'!$D$17,O$47&gt;=$D237,O$47&lt;=EDATE($D237,'Summary&amp;Assumptions'!$G$32))*$B237+AND(O$56&lt;'Summary&amp;Assumptions'!$J$31,O$47&gt;=$FO237,O$47&lt;=$FP237)*(('Summary&amp;Assumptions'!$H$25*$C237)*(1+'Summary&amp;Assumptions'!$J$29)^(O$46-1))+AND(O$56&lt;'Summary&amp;Assumptions'!$J$31,O$47&gt;=$FQ237,O$47&lt;=$FR237)*(('Summary&amp;Assumptions'!$H$25*$C237)*(1+'Summary&amp;Assumptions'!$J$29)^(O$46-1))</f>
        <v>0</v>
      </c>
      <c r="K237" s="588">
        <f>AND(P$55&gt;0,SUM($E237:J237)&lt;'Summary&amp;Assumptions'!$G$32*$B237,$D237&gt;='Summary&amp;Assumptions'!$D$17,P$47&gt;=$D237,P$47&lt;=EDATE($D237,'Summary&amp;Assumptions'!$G$32))*$B237+AND(P$56&lt;'Summary&amp;Assumptions'!$J$31,P$47&gt;=$FO237,P$47&lt;=$FP237)*(('Summary&amp;Assumptions'!$H$25*$C237)*(1+'Summary&amp;Assumptions'!$J$29)^(P$46-1))+AND(P$56&lt;'Summary&amp;Assumptions'!$J$31,P$47&gt;=$FQ237,P$47&lt;=$FR237)*(('Summary&amp;Assumptions'!$H$25*$C237)*(1+'Summary&amp;Assumptions'!$J$29)^(P$46-1))</f>
        <v>0</v>
      </c>
      <c r="L237" s="588">
        <f>AND(Q$55&gt;0,SUM($E237:K237)&lt;'Summary&amp;Assumptions'!$G$32*$B237,$D237&gt;='Summary&amp;Assumptions'!$D$17,Q$47&gt;=$D237,Q$47&lt;=EDATE($D237,'Summary&amp;Assumptions'!$G$32))*$B237+AND(Q$56&lt;'Summary&amp;Assumptions'!$J$31,Q$47&gt;=$FO237,Q$47&lt;=$FP237)*(('Summary&amp;Assumptions'!$H$25*$C237)*(1+'Summary&amp;Assumptions'!$J$29)^(Q$46-1))+AND(Q$56&lt;'Summary&amp;Assumptions'!$J$31,Q$47&gt;=$FQ237,Q$47&lt;=$FR237)*(('Summary&amp;Assumptions'!$H$25*$C237)*(1+'Summary&amp;Assumptions'!$J$29)^(Q$46-1))</f>
        <v>0</v>
      </c>
      <c r="M237" s="588">
        <f>AND(R$55&gt;0,SUM($E237:L237)&lt;'Summary&amp;Assumptions'!$G$32*$B237,$D237&gt;='Summary&amp;Assumptions'!$D$17,R$47&gt;=$D237,R$47&lt;=EDATE($D237,'Summary&amp;Assumptions'!$G$32))*$B237+AND(R$56&lt;'Summary&amp;Assumptions'!$J$31,R$47&gt;=$FO237,R$47&lt;=$FP237)*(('Summary&amp;Assumptions'!$H$25*$C237)*(1+'Summary&amp;Assumptions'!$J$29)^(R$46-1))+AND(R$56&lt;'Summary&amp;Assumptions'!$J$31,R$47&gt;=$FQ237,R$47&lt;=$FR237)*(('Summary&amp;Assumptions'!$H$25*$C237)*(1+'Summary&amp;Assumptions'!$J$29)^(R$46-1))</f>
        <v>0</v>
      </c>
      <c r="N237" s="588">
        <f>AND(S$55&gt;0,SUM($E237:M237)&lt;'Summary&amp;Assumptions'!$G$32*$B237,$D237&gt;='Summary&amp;Assumptions'!$D$17,S$47&gt;=$D237,S$47&lt;=EDATE($D237,'Summary&amp;Assumptions'!$G$32))*$B237+AND(S$56&lt;'Summary&amp;Assumptions'!$J$31,S$47&gt;=$FO237,S$47&lt;=$FP237)*(('Summary&amp;Assumptions'!$H$25*$C237)*(1+'Summary&amp;Assumptions'!$J$29)^(S$46-1))+AND(S$56&lt;'Summary&amp;Assumptions'!$J$31,S$47&gt;=$FQ237,S$47&lt;=$FR237)*(('Summary&amp;Assumptions'!$H$25*$C237)*(1+'Summary&amp;Assumptions'!$J$29)^(S$46-1))</f>
        <v>0</v>
      </c>
      <c r="O237" s="588">
        <f>AND(T$55&gt;0,SUM($E237:N237)&lt;'Summary&amp;Assumptions'!$G$32*$B237,$D237&gt;='Summary&amp;Assumptions'!$D$17,T$47&gt;=$D237,T$47&lt;=EDATE($D237,'Summary&amp;Assumptions'!$G$32))*$B237+AND(T$56&lt;'Summary&amp;Assumptions'!$J$31,T$47&gt;=$FO237,T$47&lt;=$FP237)*(('Summary&amp;Assumptions'!$H$25*$C237)*(1+'Summary&amp;Assumptions'!$J$29)^(T$46-1))+AND(T$56&lt;'Summary&amp;Assumptions'!$J$31,T$47&gt;=$FQ237,T$47&lt;=$FR237)*(('Summary&amp;Assumptions'!$H$25*$C237)*(1+'Summary&amp;Assumptions'!$J$29)^(T$46-1))</f>
        <v>0</v>
      </c>
      <c r="P237" s="588">
        <f>AND(U$55&gt;0,SUM($E237:O237)&lt;'Summary&amp;Assumptions'!$G$32*$B237,$D237&gt;='Summary&amp;Assumptions'!$D$17,U$47&gt;=$D237,U$47&lt;=EDATE($D237,'Summary&amp;Assumptions'!$G$32))*$B237+AND(U$56&lt;'Summary&amp;Assumptions'!$J$31,U$47&gt;=$FO237,U$47&lt;=$FP237)*(('Summary&amp;Assumptions'!$H$25*$C237)*(1+'Summary&amp;Assumptions'!$J$29)^(U$46-1))+AND(U$56&lt;'Summary&amp;Assumptions'!$J$31,U$47&gt;=$FQ237,U$47&lt;=$FR237)*(('Summary&amp;Assumptions'!$H$25*$C237)*(1+'Summary&amp;Assumptions'!$J$29)^(U$46-1))</f>
        <v>0</v>
      </c>
      <c r="Q237" s="588">
        <f>AND(V$55&gt;0,SUM($E237:P237)&lt;'Summary&amp;Assumptions'!$G$32*$B237,$D237&gt;='Summary&amp;Assumptions'!$D$17,V$47&gt;=$D237,V$47&lt;=EDATE($D237,'Summary&amp;Assumptions'!$G$32))*$B237+AND(V$56&lt;'Summary&amp;Assumptions'!$J$31,V$47&gt;=$FO237,V$47&lt;=$FP237)*(('Summary&amp;Assumptions'!$H$25*$C237)*(1+'Summary&amp;Assumptions'!$J$29)^(V$46-1))+AND(V$56&lt;'Summary&amp;Assumptions'!$J$31,V$47&gt;=$FQ237,V$47&lt;=$FR237)*(('Summary&amp;Assumptions'!$H$25*$C237)*(1+'Summary&amp;Assumptions'!$J$29)^(V$46-1))</f>
        <v>0</v>
      </c>
      <c r="R237" s="588">
        <f>AND(W$55&gt;0,SUM($E237:Q237)&lt;'Summary&amp;Assumptions'!$G$32*$B237,$D237&gt;='Summary&amp;Assumptions'!$D$17,W$47&gt;=$D237,W$47&lt;=EDATE($D237,'Summary&amp;Assumptions'!$G$32))*$B237+AND(W$56&lt;'Summary&amp;Assumptions'!$J$31,W$47&gt;=$FO237,W$47&lt;=$FP237)*(('Summary&amp;Assumptions'!$H$25*$C237)*(1+'Summary&amp;Assumptions'!$J$29)^(W$46-1))+AND(W$56&lt;'Summary&amp;Assumptions'!$J$31,W$47&gt;=$FQ237,W$47&lt;=$FR237)*(('Summary&amp;Assumptions'!$H$25*$C237)*(1+'Summary&amp;Assumptions'!$J$29)^(W$46-1))</f>
        <v>0</v>
      </c>
      <c r="S237" s="588">
        <f>AND(X$55&gt;0,SUM($E237:R237)&lt;'Summary&amp;Assumptions'!$G$32*$B237,$D237&gt;='Summary&amp;Assumptions'!$D$17,X$47&gt;=$D237,X$47&lt;=EDATE($D237,'Summary&amp;Assumptions'!$G$32))*$B237+AND(X$56&lt;'Summary&amp;Assumptions'!$J$31,X$47&gt;=$FO237,X$47&lt;=$FP237)*(('Summary&amp;Assumptions'!$H$25*$C237)*(1+'Summary&amp;Assumptions'!$J$29)^(X$46-1))+AND(X$56&lt;'Summary&amp;Assumptions'!$J$31,X$47&gt;=$FQ237,X$47&lt;=$FR237)*(('Summary&amp;Assumptions'!$H$25*$C237)*(1+'Summary&amp;Assumptions'!$J$29)^(X$46-1))</f>
        <v>0</v>
      </c>
      <c r="T237" s="588">
        <f>AND(Y$55&gt;0,SUM($E237:S237)&lt;'Summary&amp;Assumptions'!$G$32*$B237,$D237&gt;='Summary&amp;Assumptions'!$D$17,Y$47&gt;=$D237,Y$47&lt;=EDATE($D237,'Summary&amp;Assumptions'!$G$32))*$B237+AND(Y$56&lt;'Summary&amp;Assumptions'!$J$31,Y$47&gt;=$FO237,Y$47&lt;=$FP237)*(('Summary&amp;Assumptions'!$H$25*$C237)*(1+'Summary&amp;Assumptions'!$J$29)^(Y$46-1))+AND(Y$56&lt;'Summary&amp;Assumptions'!$J$31,Y$47&gt;=$FQ237,Y$47&lt;=$FR237)*(('Summary&amp;Assumptions'!$H$25*$C237)*(1+'Summary&amp;Assumptions'!$J$29)^(Y$46-1))</f>
        <v>0</v>
      </c>
      <c r="U237" s="588">
        <f>AND(Z$55&gt;0,SUM($E237:T237)&lt;'Summary&amp;Assumptions'!$G$32*$B237,$D237&gt;='Summary&amp;Assumptions'!$D$17,Z$47&gt;=$D237,Z$47&lt;=EDATE($D237,'Summary&amp;Assumptions'!$G$32))*$B237+AND(Z$56&lt;'Summary&amp;Assumptions'!$J$31,Z$47&gt;=$FO237,Z$47&lt;=$FP237)*(('Summary&amp;Assumptions'!$H$25*$C237)*(1+'Summary&amp;Assumptions'!$J$29)^(Z$46-1))+AND(Z$56&lt;'Summary&amp;Assumptions'!$J$31,Z$47&gt;=$FQ237,Z$47&lt;=$FR237)*(('Summary&amp;Assumptions'!$H$25*$C237)*(1+'Summary&amp;Assumptions'!$J$29)^(Z$46-1))</f>
        <v>0</v>
      </c>
      <c r="V237" s="588">
        <f>AND(AA$55&gt;0,SUM($E237:U237)&lt;'Summary&amp;Assumptions'!$G$32*$B237,$D237&gt;='Summary&amp;Assumptions'!$D$17,AA$47&gt;=$D237,AA$47&lt;=EDATE($D237,'Summary&amp;Assumptions'!$G$32))*$B237+AND(AA$56&lt;'Summary&amp;Assumptions'!$J$31,AA$47&gt;=$FO237,AA$47&lt;=$FP237)*(('Summary&amp;Assumptions'!$H$25*$C237)*(1+'Summary&amp;Assumptions'!$J$29)^(AA$46-1))+AND(AA$56&lt;'Summary&amp;Assumptions'!$J$31,AA$47&gt;=$FQ237,AA$47&lt;=$FR237)*(('Summary&amp;Assumptions'!$H$25*$C237)*(1+'Summary&amp;Assumptions'!$J$29)^(AA$46-1))</f>
        <v>0</v>
      </c>
      <c r="W237" s="588">
        <f>AND(AB$55&gt;0,SUM($E237:V237)&lt;'Summary&amp;Assumptions'!$G$32*$B237,$D237&gt;='Summary&amp;Assumptions'!$D$17,AB$47&gt;=$D237,AB$47&lt;=EDATE($D237,'Summary&amp;Assumptions'!$G$32))*$B237+AND(AB$56&lt;'Summary&amp;Assumptions'!$J$31,AB$47&gt;=$FO237,AB$47&lt;=$FP237)*(('Summary&amp;Assumptions'!$H$25*$C237)*(1+'Summary&amp;Assumptions'!$J$29)^(AB$46-1))+AND(AB$56&lt;'Summary&amp;Assumptions'!$J$31,AB$47&gt;=$FQ237,AB$47&lt;=$FR237)*(('Summary&amp;Assumptions'!$H$25*$C237)*(1+'Summary&amp;Assumptions'!$J$29)^(AB$46-1))</f>
        <v>0</v>
      </c>
      <c r="X237" s="588">
        <f>AND(AC$55&gt;0,SUM($E237:W237)&lt;'Summary&amp;Assumptions'!$G$32*$B237,$D237&gt;='Summary&amp;Assumptions'!$D$17,AC$47&gt;=$D237,AC$47&lt;=EDATE($D237,'Summary&amp;Assumptions'!$G$32))*$B237+AND(AC$56&lt;'Summary&amp;Assumptions'!$J$31,AC$47&gt;=$FO237,AC$47&lt;=$FP237)*(('Summary&amp;Assumptions'!$H$25*$C237)*(1+'Summary&amp;Assumptions'!$J$29)^(AC$46-1))+AND(AC$56&lt;'Summary&amp;Assumptions'!$J$31,AC$47&gt;=$FQ237,AC$47&lt;=$FR237)*(('Summary&amp;Assumptions'!$H$25*$C237)*(1+'Summary&amp;Assumptions'!$J$29)^(AC$46-1))</f>
        <v>0</v>
      </c>
      <c r="Y237" s="588">
        <f>AND(AD$55&gt;0,SUM($E237:X237)&lt;'Summary&amp;Assumptions'!$G$32*$B237,$D237&gt;='Summary&amp;Assumptions'!$D$17,AD$47&gt;=$D237,AD$47&lt;=EDATE($D237,'Summary&amp;Assumptions'!$G$32))*$B237+AND(AD$56&lt;'Summary&amp;Assumptions'!$J$31,AD$47&gt;=$FO237,AD$47&lt;=$FP237)*(('Summary&amp;Assumptions'!$H$25*$C237)*(1+'Summary&amp;Assumptions'!$J$29)^(AD$46-1))+AND(AD$56&lt;'Summary&amp;Assumptions'!$J$31,AD$47&gt;=$FQ237,AD$47&lt;=$FR237)*(('Summary&amp;Assumptions'!$H$25*$C237)*(1+'Summary&amp;Assumptions'!$J$29)^(AD$46-1))</f>
        <v>0</v>
      </c>
      <c r="Z237" s="588">
        <f>AND(AE$55&gt;0,SUM($E237:Y237)&lt;'Summary&amp;Assumptions'!$G$32*$B237,$D237&gt;='Summary&amp;Assumptions'!$D$17,AE$47&gt;=$D237,AE$47&lt;=EDATE($D237,'Summary&amp;Assumptions'!$G$32))*$B237+AND(AE$56&lt;'Summary&amp;Assumptions'!$J$31,AE$47&gt;=$FO237,AE$47&lt;=$FP237)*(('Summary&amp;Assumptions'!$H$25*$C237)*(1+'Summary&amp;Assumptions'!$J$29)^(AE$46-1))+AND(AE$56&lt;'Summary&amp;Assumptions'!$J$31,AE$47&gt;=$FQ237,AE$47&lt;=$FR237)*(('Summary&amp;Assumptions'!$H$25*$C237)*(1+'Summary&amp;Assumptions'!$J$29)^(AE$46-1))</f>
        <v>0</v>
      </c>
      <c r="AA237" s="588">
        <f>AND(AF$55&gt;0,SUM($E237:Z237)&lt;'Summary&amp;Assumptions'!$G$32*$B237,$D237&gt;='Summary&amp;Assumptions'!$D$17,AF$47&gt;=$D237,AF$47&lt;=EDATE($D237,'Summary&amp;Assumptions'!$G$32))*$B237+AND(AF$56&lt;'Summary&amp;Assumptions'!$J$31,AF$47&gt;=$FO237,AF$47&lt;=$FP237)*(('Summary&amp;Assumptions'!$H$25*$C237)*(1+'Summary&amp;Assumptions'!$J$29)^(AF$46-1))+AND(AF$56&lt;'Summary&amp;Assumptions'!$J$31,AF$47&gt;=$FQ237,AF$47&lt;=$FR237)*(('Summary&amp;Assumptions'!$H$25*$C237)*(1+'Summary&amp;Assumptions'!$J$29)^(AF$46-1))</f>
        <v>0</v>
      </c>
      <c r="AB237" s="588">
        <f>AND(AG$55&gt;0,SUM($E237:AA237)&lt;'Summary&amp;Assumptions'!$G$32*$B237,$D237&gt;='Summary&amp;Assumptions'!$D$17,AG$47&gt;=$D237,AG$47&lt;=EDATE($D237,'Summary&amp;Assumptions'!$G$32))*$B237+AND(AG$56&lt;'Summary&amp;Assumptions'!$J$31,AG$47&gt;=$FO237,AG$47&lt;=$FP237)*(('Summary&amp;Assumptions'!$H$25*$C237)*(1+'Summary&amp;Assumptions'!$J$29)^(AG$46-1))+AND(AG$56&lt;'Summary&amp;Assumptions'!$J$31,AG$47&gt;=$FQ237,AG$47&lt;=$FR237)*(('Summary&amp;Assumptions'!$H$25*$C237)*(1+'Summary&amp;Assumptions'!$J$29)^(AG$46-1))</f>
        <v>0</v>
      </c>
      <c r="AC237" s="588">
        <f>AND(AH$55&gt;0,SUM($E237:AB237)&lt;'Summary&amp;Assumptions'!$G$32*$B237,$D237&gt;='Summary&amp;Assumptions'!$D$17,AH$47&gt;=$D237,AH$47&lt;=EDATE($D237,'Summary&amp;Assumptions'!$G$32))*$B237+AND(AH$56&lt;'Summary&amp;Assumptions'!$J$31,AH$47&gt;=$FO237,AH$47&lt;=$FP237)*(('Summary&amp;Assumptions'!$H$25*$C237)*(1+'Summary&amp;Assumptions'!$J$29)^(AH$46-1))+AND(AH$56&lt;'Summary&amp;Assumptions'!$J$31,AH$47&gt;=$FQ237,AH$47&lt;=$FR237)*(('Summary&amp;Assumptions'!$H$25*$C237)*(1+'Summary&amp;Assumptions'!$J$29)^(AH$46-1))</f>
        <v>0</v>
      </c>
      <c r="AD237" s="588">
        <f>AND(AI$55&gt;0,SUM($E237:AC237)&lt;'Summary&amp;Assumptions'!$G$32*$B237,$D237&gt;='Summary&amp;Assumptions'!$D$17,AI$47&gt;=$D237,AI$47&lt;=EDATE($D237,'Summary&amp;Assumptions'!$G$32))*$B237+AND(AI$56&lt;'Summary&amp;Assumptions'!$J$31,AI$47&gt;=$FO237,AI$47&lt;=$FP237)*(('Summary&amp;Assumptions'!$H$25*$C237)*(1+'Summary&amp;Assumptions'!$J$29)^(AI$46-1))+AND(AI$56&lt;'Summary&amp;Assumptions'!$J$31,AI$47&gt;=$FQ237,AI$47&lt;=$FR237)*(('Summary&amp;Assumptions'!$H$25*$C237)*(1+'Summary&amp;Assumptions'!$J$29)^(AI$46-1))</f>
        <v>0</v>
      </c>
      <c r="AE237" s="588">
        <f>AND(AJ$55&gt;0,SUM($E237:AD237)&lt;'Summary&amp;Assumptions'!$G$32*$B237,$D237&gt;='Summary&amp;Assumptions'!$D$17,AJ$47&gt;=$D237,AJ$47&lt;=EDATE($D237,'Summary&amp;Assumptions'!$G$32))*$B237+AND(AJ$56&lt;'Summary&amp;Assumptions'!$J$31,AJ$47&gt;=$FO237,AJ$47&lt;=$FP237)*(('Summary&amp;Assumptions'!$H$25*$C237)*(1+'Summary&amp;Assumptions'!$J$29)^(AJ$46-1))+AND(AJ$56&lt;'Summary&amp;Assumptions'!$J$31,AJ$47&gt;=$FQ237,AJ$47&lt;=$FR237)*(('Summary&amp;Assumptions'!$H$25*$C237)*(1+'Summary&amp;Assumptions'!$J$29)^(AJ$46-1))</f>
        <v>0</v>
      </c>
      <c r="AF237" s="588">
        <f>AND(AK$55&gt;0,SUM($E237:AE237)&lt;'Summary&amp;Assumptions'!$G$32*$B237,$D237&gt;='Summary&amp;Assumptions'!$D$17,AK$47&gt;=$D237,AK$47&lt;=EDATE($D237,'Summary&amp;Assumptions'!$G$32))*$B237+AND(AK$56&lt;'Summary&amp;Assumptions'!$J$31,AK$47&gt;=$FO237,AK$47&lt;=$FP237)*(('Summary&amp;Assumptions'!$H$25*$C237)*(1+'Summary&amp;Assumptions'!$J$29)^(AK$46-1))+AND(AK$56&lt;'Summary&amp;Assumptions'!$J$31,AK$47&gt;=$FQ237,AK$47&lt;=$FR237)*(('Summary&amp;Assumptions'!$H$25*$C237)*(1+'Summary&amp;Assumptions'!$J$29)^(AK$46-1))</f>
        <v>0</v>
      </c>
      <c r="AG237" s="588">
        <f>AND(AL$55&gt;0,SUM($E237:AF237)&lt;'Summary&amp;Assumptions'!$G$32*$B237,$D237&gt;='Summary&amp;Assumptions'!$D$17,AL$47&gt;=$D237,AL$47&lt;=EDATE($D237,'Summary&amp;Assumptions'!$G$32))*$B237+AND(AL$56&lt;'Summary&amp;Assumptions'!$J$31,AL$47&gt;=$FO237,AL$47&lt;=$FP237)*(('Summary&amp;Assumptions'!$H$25*$C237)*(1+'Summary&amp;Assumptions'!$J$29)^(AL$46-1))+AND(AL$56&lt;'Summary&amp;Assumptions'!$J$31,AL$47&gt;=$FQ237,AL$47&lt;=$FR237)*(('Summary&amp;Assumptions'!$H$25*$C237)*(1+'Summary&amp;Assumptions'!$J$29)^(AL$46-1))</f>
        <v>0</v>
      </c>
      <c r="AH237" s="588">
        <f>AND(AM$55&gt;0,SUM($E237:AG237)&lt;'Summary&amp;Assumptions'!$G$32*$B237,$D237&gt;='Summary&amp;Assumptions'!$D$17,AM$47&gt;=$D237,AM$47&lt;=EDATE($D237,'Summary&amp;Assumptions'!$G$32))*$B237+AND(AM$56&lt;'Summary&amp;Assumptions'!$J$31,AM$47&gt;=$FO237,AM$47&lt;=$FP237)*(('Summary&amp;Assumptions'!$H$25*$C237)*(1+'Summary&amp;Assumptions'!$J$29)^(AM$46-1))+AND(AM$56&lt;'Summary&amp;Assumptions'!$J$31,AM$47&gt;=$FQ237,AM$47&lt;=$FR237)*(('Summary&amp;Assumptions'!$H$25*$C237)*(1+'Summary&amp;Assumptions'!$J$29)^(AM$46-1))</f>
        <v>0</v>
      </c>
      <c r="AI237" s="588">
        <f>AND(AN$55&gt;0,SUM($E237:AH237)&lt;'Summary&amp;Assumptions'!$G$32*$B237,$D237&gt;='Summary&amp;Assumptions'!$D$17,AN$47&gt;=$D237,AN$47&lt;=EDATE($D237,'Summary&amp;Assumptions'!$G$32))*$B237+AND(AN$56&lt;'Summary&amp;Assumptions'!$J$31,AN$47&gt;=$FO237,AN$47&lt;=$FP237)*(('Summary&amp;Assumptions'!$H$25*$C237)*(1+'Summary&amp;Assumptions'!$J$29)^(AN$46-1))+AND(AN$56&lt;'Summary&amp;Assumptions'!$J$31,AN$47&gt;=$FQ237,AN$47&lt;=$FR237)*(('Summary&amp;Assumptions'!$H$25*$C237)*(1+'Summary&amp;Assumptions'!$J$29)^(AN$46-1))</f>
        <v>0</v>
      </c>
      <c r="AJ237" s="588">
        <f>AND(AO$55&gt;0,SUM($E237:AI237)&lt;'Summary&amp;Assumptions'!$G$32*$B237,$D237&gt;='Summary&amp;Assumptions'!$D$17,AO$47&gt;=$D237,AO$47&lt;=EDATE($D237,'Summary&amp;Assumptions'!$G$32))*$B237+AND(AO$56&lt;'Summary&amp;Assumptions'!$J$31,AO$47&gt;=$FO237,AO$47&lt;=$FP237)*(('Summary&amp;Assumptions'!$H$25*$C237)*(1+'Summary&amp;Assumptions'!$J$29)^(AO$46-1))+AND(AO$56&lt;'Summary&amp;Assumptions'!$J$31,AO$47&gt;=$FQ237,AO$47&lt;=$FR237)*(('Summary&amp;Assumptions'!$H$25*$C237)*(1+'Summary&amp;Assumptions'!$J$29)^(AO$46-1))</f>
        <v>0</v>
      </c>
      <c r="AK237" s="588">
        <f>AND(AP$55&gt;0,SUM($E237:AJ237)&lt;'Summary&amp;Assumptions'!$G$32*$B237,$D237&gt;='Summary&amp;Assumptions'!$D$17,AP$47&gt;=$D237,AP$47&lt;=EDATE($D237,'Summary&amp;Assumptions'!$G$32))*$B237+AND(AP$56&lt;'Summary&amp;Assumptions'!$J$31,AP$47&gt;=$FO237,AP$47&lt;=$FP237)*(('Summary&amp;Assumptions'!$H$25*$C237)*(1+'Summary&amp;Assumptions'!$J$29)^(AP$46-1))+AND(AP$56&lt;'Summary&amp;Assumptions'!$J$31,AP$47&gt;=$FQ237,AP$47&lt;=$FR237)*(('Summary&amp;Assumptions'!$H$25*$C237)*(1+'Summary&amp;Assumptions'!$J$29)^(AP$46-1))</f>
        <v>0</v>
      </c>
      <c r="AL237" s="588">
        <f>AND(AQ$55&gt;0,SUM($E237:AK237)&lt;'Summary&amp;Assumptions'!$G$32*$B237,$D237&gt;='Summary&amp;Assumptions'!$D$17,AQ$47&gt;=$D237,AQ$47&lt;=EDATE($D237,'Summary&amp;Assumptions'!$G$32))*$B237+AND(AQ$56&lt;'Summary&amp;Assumptions'!$J$31,AQ$47&gt;=$FO237,AQ$47&lt;=$FP237)*(('Summary&amp;Assumptions'!$H$25*$C237)*(1+'Summary&amp;Assumptions'!$J$29)^(AQ$46-1))+AND(AQ$56&lt;'Summary&amp;Assumptions'!$J$31,AQ$47&gt;=$FQ237,AQ$47&lt;=$FR237)*(('Summary&amp;Assumptions'!$H$25*$C237)*(1+'Summary&amp;Assumptions'!$J$29)^(AQ$46-1))</f>
        <v>0</v>
      </c>
      <c r="AM237" s="588">
        <f>AND(AR$55&gt;0,SUM($E237:AL237)&lt;'Summary&amp;Assumptions'!$G$32*$B237,$D237&gt;='Summary&amp;Assumptions'!$D$17,AR$47&gt;=$D237,AR$47&lt;=EDATE($D237,'Summary&amp;Assumptions'!$G$32))*$B237+AND(AR$56&lt;'Summary&amp;Assumptions'!$J$31,AR$47&gt;=$FO237,AR$47&lt;=$FP237)*(('Summary&amp;Assumptions'!$H$25*$C237)*(1+'Summary&amp;Assumptions'!$J$29)^(AR$46-1))+AND(AR$56&lt;'Summary&amp;Assumptions'!$J$31,AR$47&gt;=$FQ237,AR$47&lt;=$FR237)*(('Summary&amp;Assumptions'!$H$25*$C237)*(1+'Summary&amp;Assumptions'!$J$29)^(AR$46-1))</f>
        <v>0</v>
      </c>
      <c r="AN237" s="588">
        <f>AND(AS$55&gt;0,SUM($E237:AM237)&lt;'Summary&amp;Assumptions'!$G$32*$B237,$D237&gt;='Summary&amp;Assumptions'!$D$17,AS$47&gt;=$D237,AS$47&lt;=EDATE($D237,'Summary&amp;Assumptions'!$G$32))*$B237+AND(AS$56&lt;'Summary&amp;Assumptions'!$J$31,AS$47&gt;=$FO237,AS$47&lt;=$FP237)*(('Summary&amp;Assumptions'!$H$25*$C237)*(1+'Summary&amp;Assumptions'!$J$29)^(AS$46-1))+AND(AS$56&lt;'Summary&amp;Assumptions'!$J$31,AS$47&gt;=$FQ237,AS$47&lt;=$FR237)*(('Summary&amp;Assumptions'!$H$25*$C237)*(1+'Summary&amp;Assumptions'!$J$29)^(AS$46-1))</f>
        <v>0</v>
      </c>
      <c r="AO237" s="588">
        <f>AND(AT$55&gt;0,SUM($E237:AN237)&lt;'Summary&amp;Assumptions'!$G$32*$B237,$D237&gt;='Summary&amp;Assumptions'!$D$17,AT$47&gt;=$D237,AT$47&lt;=EDATE($D237,'Summary&amp;Assumptions'!$G$32))*$B237+AND(AT$56&lt;'Summary&amp;Assumptions'!$J$31,AT$47&gt;=$FO237,AT$47&lt;=$FP237)*(('Summary&amp;Assumptions'!$H$25*$C237)*(1+'Summary&amp;Assumptions'!$J$29)^(AT$46-1))+AND(AT$56&lt;'Summary&amp;Assumptions'!$J$31,AT$47&gt;=$FQ237,AT$47&lt;=$FR237)*(('Summary&amp;Assumptions'!$H$25*$C237)*(1+'Summary&amp;Assumptions'!$J$29)^(AT$46-1))</f>
        <v>0</v>
      </c>
      <c r="AP237" s="588">
        <f>AND(AU$55&gt;0,SUM($E237:AO237)&lt;'Summary&amp;Assumptions'!$G$32*$B237,$D237&gt;='Summary&amp;Assumptions'!$D$17,AU$47&gt;=$D237,AU$47&lt;=EDATE($D237,'Summary&amp;Assumptions'!$G$32))*$B237+AND(AU$56&lt;'Summary&amp;Assumptions'!$J$31,AU$47&gt;=$FO237,AU$47&lt;=$FP237)*(('Summary&amp;Assumptions'!$H$25*$C237)*(1+'Summary&amp;Assumptions'!$J$29)^(AU$46-1))+AND(AU$56&lt;'Summary&amp;Assumptions'!$J$31,AU$47&gt;=$FQ237,AU$47&lt;=$FR237)*(('Summary&amp;Assumptions'!$H$25*$C237)*(1+'Summary&amp;Assumptions'!$J$29)^(AU$46-1))</f>
        <v>0</v>
      </c>
      <c r="AQ237" s="588">
        <f>AND(AV$55&gt;0,SUM($E237:AP237)&lt;'Summary&amp;Assumptions'!$G$32*$B237,$D237&gt;='Summary&amp;Assumptions'!$D$17,AV$47&gt;=$D237,AV$47&lt;=EDATE($D237,'Summary&amp;Assumptions'!$G$32))*$B237+AND(AV$56&lt;'Summary&amp;Assumptions'!$J$31,AV$47&gt;=$FO237,AV$47&lt;=$FP237)*(('Summary&amp;Assumptions'!$H$25*$C237)*(1+'Summary&amp;Assumptions'!$J$29)^(AV$46-1))+AND(AV$56&lt;'Summary&amp;Assumptions'!$J$31,AV$47&gt;=$FQ237,AV$47&lt;=$FR237)*(('Summary&amp;Assumptions'!$H$25*$C237)*(1+'Summary&amp;Assumptions'!$J$29)^(AV$46-1))</f>
        <v>0</v>
      </c>
      <c r="AR237" s="588">
        <f>AND(AW$55&gt;0,SUM($E237:AQ237)&lt;'Summary&amp;Assumptions'!$G$32*$B237,$D237&gt;='Summary&amp;Assumptions'!$D$17,AW$47&gt;=$D237,AW$47&lt;=EDATE($D237,'Summary&amp;Assumptions'!$G$32))*$B237+AND(AW$56&lt;'Summary&amp;Assumptions'!$J$31,AW$47&gt;=$FO237,AW$47&lt;=$FP237)*(('Summary&amp;Assumptions'!$H$25*$C237)*(1+'Summary&amp;Assumptions'!$J$29)^(AW$46-1))+AND(AW$56&lt;'Summary&amp;Assumptions'!$J$31,AW$47&gt;=$FQ237,AW$47&lt;=$FR237)*(('Summary&amp;Assumptions'!$H$25*$C237)*(1+'Summary&amp;Assumptions'!$J$29)^(AW$46-1))</f>
        <v>0</v>
      </c>
      <c r="AS237" s="588">
        <f>AND(AX$55&gt;0,SUM($E237:AR237)&lt;'Summary&amp;Assumptions'!$G$32*$B237,$D237&gt;='Summary&amp;Assumptions'!$D$17,AX$47&gt;=$D237,AX$47&lt;=EDATE($D237,'Summary&amp;Assumptions'!$G$32))*$B237+AND(AX$56&lt;'Summary&amp;Assumptions'!$J$31,AX$47&gt;=$FO237,AX$47&lt;=$FP237)*(('Summary&amp;Assumptions'!$H$25*$C237)*(1+'Summary&amp;Assumptions'!$J$29)^(AX$46-1))+AND(AX$56&lt;'Summary&amp;Assumptions'!$J$31,AX$47&gt;=$FQ237,AX$47&lt;=$FR237)*(('Summary&amp;Assumptions'!$H$25*$C237)*(1+'Summary&amp;Assumptions'!$J$29)^(AX$46-1))</f>
        <v>0</v>
      </c>
      <c r="AT237" s="588">
        <f>AND(AY$55&gt;0,SUM($E237:AS237)&lt;'Summary&amp;Assumptions'!$G$32*$B237,$D237&gt;='Summary&amp;Assumptions'!$D$17,AY$47&gt;=$D237,AY$47&lt;=EDATE($D237,'Summary&amp;Assumptions'!$G$32))*$B237+AND(AY$56&lt;'Summary&amp;Assumptions'!$J$31,AY$47&gt;=$FO237,AY$47&lt;=$FP237)*(('Summary&amp;Assumptions'!$H$25*$C237)*(1+'Summary&amp;Assumptions'!$J$29)^(AY$46-1))+AND(AY$56&lt;'Summary&amp;Assumptions'!$J$31,AY$47&gt;=$FQ237,AY$47&lt;=$FR237)*(('Summary&amp;Assumptions'!$H$25*$C237)*(1+'Summary&amp;Assumptions'!$J$29)^(AY$46-1))</f>
        <v>0</v>
      </c>
      <c r="AU237" s="588">
        <f>AND(AZ$55&gt;0,SUM($E237:AT237)&lt;'Summary&amp;Assumptions'!$G$32*$B237,$D237&gt;='Summary&amp;Assumptions'!$D$17,AZ$47&gt;=$D237,AZ$47&lt;=EDATE($D237,'Summary&amp;Assumptions'!$G$32))*$B237+AND(AZ$56&lt;'Summary&amp;Assumptions'!$J$31,AZ$47&gt;=$FO237,AZ$47&lt;=$FP237)*(('Summary&amp;Assumptions'!$H$25*$C237)*(1+'Summary&amp;Assumptions'!$J$29)^(AZ$46-1))+AND(AZ$56&lt;'Summary&amp;Assumptions'!$J$31,AZ$47&gt;=$FQ237,AZ$47&lt;=$FR237)*(('Summary&amp;Assumptions'!$H$25*$C237)*(1+'Summary&amp;Assumptions'!$J$29)^(AZ$46-1))</f>
        <v>0</v>
      </c>
      <c r="AV237" s="588">
        <f>AND(BA$55&gt;0,SUM($E237:AU237)&lt;'Summary&amp;Assumptions'!$G$32*$B237,$D237&gt;='Summary&amp;Assumptions'!$D$17,BA$47&gt;=$D237,BA$47&lt;=EDATE($D237,'Summary&amp;Assumptions'!$G$32))*$B237+AND(BA$56&lt;'Summary&amp;Assumptions'!$J$31,BA$47&gt;=$FO237,BA$47&lt;=$FP237)*(('Summary&amp;Assumptions'!$H$25*$C237)*(1+'Summary&amp;Assumptions'!$J$29)^(BA$46-1))+AND(BA$56&lt;'Summary&amp;Assumptions'!$J$31,BA$47&gt;=$FQ237,BA$47&lt;=$FR237)*(('Summary&amp;Assumptions'!$H$25*$C237)*(1+'Summary&amp;Assumptions'!$J$29)^(BA$46-1))</f>
        <v>0</v>
      </c>
      <c r="AW237" s="588">
        <f>AND(BB$55&gt;0,SUM($E237:AV237)&lt;'Summary&amp;Assumptions'!$G$32*$B237,$D237&gt;='Summary&amp;Assumptions'!$D$17,BB$47&gt;=$D237,BB$47&lt;=EDATE($D237,'Summary&amp;Assumptions'!$G$32))*$B237+AND(BB$56&lt;'Summary&amp;Assumptions'!$J$31,BB$47&gt;=$FO237,BB$47&lt;=$FP237)*(('Summary&amp;Assumptions'!$H$25*$C237)*(1+'Summary&amp;Assumptions'!$J$29)^(BB$46-1))+AND(BB$56&lt;'Summary&amp;Assumptions'!$J$31,BB$47&gt;=$FQ237,BB$47&lt;=$FR237)*(('Summary&amp;Assumptions'!$H$25*$C237)*(1+'Summary&amp;Assumptions'!$J$29)^(BB$46-1))</f>
        <v>0</v>
      </c>
      <c r="AX237" s="588">
        <f>AND(BC$55&gt;0,SUM($E237:AW237)&lt;'Summary&amp;Assumptions'!$G$32*$B237,$D237&gt;='Summary&amp;Assumptions'!$D$17,BC$47&gt;=$D237,BC$47&lt;=EDATE($D237,'Summary&amp;Assumptions'!$G$32))*$B237+AND(BC$56&lt;'Summary&amp;Assumptions'!$J$31,BC$47&gt;=$FO237,BC$47&lt;=$FP237)*(('Summary&amp;Assumptions'!$H$25*$C237)*(1+'Summary&amp;Assumptions'!$J$29)^(BC$46-1))+AND(BC$56&lt;'Summary&amp;Assumptions'!$J$31,BC$47&gt;=$FQ237,BC$47&lt;=$FR237)*(('Summary&amp;Assumptions'!$H$25*$C237)*(1+'Summary&amp;Assumptions'!$J$29)^(BC$46-1))</f>
        <v>0</v>
      </c>
      <c r="AY237" s="588">
        <f>AND(BD$55&gt;0,SUM($E237:AX237)&lt;'Summary&amp;Assumptions'!$G$32*$B237,$D237&gt;='Summary&amp;Assumptions'!$D$17,BD$47&gt;=$D237,BD$47&lt;=EDATE($D237,'Summary&amp;Assumptions'!$G$32))*$B237+AND(BD$56&lt;'Summary&amp;Assumptions'!$J$31,BD$47&gt;=$FO237,BD$47&lt;=$FP237)*(('Summary&amp;Assumptions'!$H$25*$C237)*(1+'Summary&amp;Assumptions'!$J$29)^(BD$46-1))+AND(BD$56&lt;'Summary&amp;Assumptions'!$J$31,BD$47&gt;=$FQ237,BD$47&lt;=$FR237)*(('Summary&amp;Assumptions'!$H$25*$C237)*(1+'Summary&amp;Assumptions'!$J$29)^(BD$46-1))</f>
        <v>0</v>
      </c>
      <c r="AZ237" s="588">
        <f>AND(BE$55&gt;0,SUM($E237:AY237)&lt;'Summary&amp;Assumptions'!$G$32*$B237,$D237&gt;='Summary&amp;Assumptions'!$D$17,BE$47&gt;=$D237,BE$47&lt;=EDATE($D237,'Summary&amp;Assumptions'!$G$32))*$B237+AND(BE$56&lt;'Summary&amp;Assumptions'!$J$31,BE$47&gt;=$FO237,BE$47&lt;=$FP237)*(('Summary&amp;Assumptions'!$H$25*$C237)*(1+'Summary&amp;Assumptions'!$J$29)^(BE$46-1))+AND(BE$56&lt;'Summary&amp;Assumptions'!$J$31,BE$47&gt;=$FQ237,BE$47&lt;=$FR237)*(('Summary&amp;Assumptions'!$H$25*$C237)*(1+'Summary&amp;Assumptions'!$J$29)^(BE$46-1))</f>
        <v>0</v>
      </c>
      <c r="BA237" s="588">
        <f>AND(BF$55&gt;0,SUM($E237:AZ237)&lt;'Summary&amp;Assumptions'!$G$32*$B237,$D237&gt;='Summary&amp;Assumptions'!$D$17,BF$47&gt;=$D237,BF$47&lt;=EDATE($D237,'Summary&amp;Assumptions'!$G$32))*$B237+AND(BF$56&lt;'Summary&amp;Assumptions'!$J$31,BF$47&gt;=$FO237,BF$47&lt;=$FP237)*(('Summary&amp;Assumptions'!$H$25*$C237)*(1+'Summary&amp;Assumptions'!$J$29)^(BF$46-1))+AND(BF$56&lt;'Summary&amp;Assumptions'!$J$31,BF$47&gt;=$FQ237,BF$47&lt;=$FR237)*(('Summary&amp;Assumptions'!$H$25*$C237)*(1+'Summary&amp;Assumptions'!$J$29)^(BF$46-1))</f>
        <v>0</v>
      </c>
      <c r="BB237" s="588">
        <f>AND(BG$55&gt;0,SUM($E237:BA237)&lt;'Summary&amp;Assumptions'!$G$32*$B237,$D237&gt;='Summary&amp;Assumptions'!$D$17,BG$47&gt;=$D237,BG$47&lt;=EDATE($D237,'Summary&amp;Assumptions'!$G$32))*$B237+AND(BG$56&lt;'Summary&amp;Assumptions'!$J$31,BG$47&gt;=$FO237,BG$47&lt;=$FP237)*(('Summary&amp;Assumptions'!$H$25*$C237)*(1+'Summary&amp;Assumptions'!$J$29)^(BG$46-1))+AND(BG$56&lt;'Summary&amp;Assumptions'!$J$31,BG$47&gt;=$FQ237,BG$47&lt;=$FR237)*(('Summary&amp;Assumptions'!$H$25*$C237)*(1+'Summary&amp;Assumptions'!$J$29)^(BG$46-1))</f>
        <v>0</v>
      </c>
      <c r="BC237" s="588">
        <f>AND(BH$55&gt;0,SUM($E237:BB237)&lt;'Summary&amp;Assumptions'!$G$32*$B237,$D237&gt;='Summary&amp;Assumptions'!$D$17,BH$47&gt;=$D237,BH$47&lt;=EDATE($D237,'Summary&amp;Assumptions'!$G$32))*$B237+AND(BH$56&lt;'Summary&amp;Assumptions'!$J$31,BH$47&gt;=$FO237,BH$47&lt;=$FP237)*(('Summary&amp;Assumptions'!$H$25*$C237)*(1+'Summary&amp;Assumptions'!$J$29)^(BH$46-1))+AND(BH$56&lt;'Summary&amp;Assumptions'!$J$31,BH$47&gt;=$FQ237,BH$47&lt;=$FR237)*(('Summary&amp;Assumptions'!$H$25*$C237)*(1+'Summary&amp;Assumptions'!$J$29)^(BH$46-1))</f>
        <v>0</v>
      </c>
      <c r="BD237" s="588">
        <f>AND(BI$55&gt;0,SUM($E237:BC237)&lt;'Summary&amp;Assumptions'!$G$32*$B237,$D237&gt;='Summary&amp;Assumptions'!$D$17,BI$47&gt;=$D237,BI$47&lt;=EDATE($D237,'Summary&amp;Assumptions'!$G$32))*$B237+AND(BI$56&lt;'Summary&amp;Assumptions'!$J$31,BI$47&gt;=$FO237,BI$47&lt;=$FP237)*(('Summary&amp;Assumptions'!$H$25*$C237)*(1+'Summary&amp;Assumptions'!$J$29)^(BI$46-1))+AND(BI$56&lt;'Summary&amp;Assumptions'!$J$31,BI$47&gt;=$FQ237,BI$47&lt;=$FR237)*(('Summary&amp;Assumptions'!$H$25*$C237)*(1+'Summary&amp;Assumptions'!$J$29)^(BI$46-1))</f>
        <v>0</v>
      </c>
      <c r="BE237" s="588">
        <f>AND(BJ$55&gt;0,SUM($E237:BD237)&lt;'Summary&amp;Assumptions'!$G$32*$B237,$D237&gt;='Summary&amp;Assumptions'!$D$17,BJ$47&gt;=$D237,BJ$47&lt;=EDATE($D237,'Summary&amp;Assumptions'!$G$32))*$B237+AND(BJ$56&lt;'Summary&amp;Assumptions'!$J$31,BJ$47&gt;=$FO237,BJ$47&lt;=$FP237)*(('Summary&amp;Assumptions'!$H$25*$C237)*(1+'Summary&amp;Assumptions'!$J$29)^(BJ$46-1))+AND(BJ$56&lt;'Summary&amp;Assumptions'!$J$31,BJ$47&gt;=$FQ237,BJ$47&lt;=$FR237)*(('Summary&amp;Assumptions'!$H$25*$C237)*(1+'Summary&amp;Assumptions'!$J$29)^(BJ$46-1))</f>
        <v>0</v>
      </c>
      <c r="BF237" s="588">
        <f>AND(BK$55&gt;0,SUM($E237:BE237)&lt;'Summary&amp;Assumptions'!$G$32*$B237,$D237&gt;='Summary&amp;Assumptions'!$D$17,BK$47&gt;=$D237,BK$47&lt;=EDATE($D237,'Summary&amp;Assumptions'!$G$32))*$B237+AND(BK$56&lt;'Summary&amp;Assumptions'!$J$31,BK$47&gt;=$FO237,BK$47&lt;=$FP237)*(('Summary&amp;Assumptions'!$H$25*$C237)*(1+'Summary&amp;Assumptions'!$J$29)^(BK$46-1))+AND(BK$56&lt;'Summary&amp;Assumptions'!$J$31,BK$47&gt;=$FQ237,BK$47&lt;=$FR237)*(('Summary&amp;Assumptions'!$H$25*$C237)*(1+'Summary&amp;Assumptions'!$J$29)^(BK$46-1))</f>
        <v>0</v>
      </c>
      <c r="BG237" s="588">
        <f>AND(BL$55&gt;0,SUM($E237:BF237)&lt;'Summary&amp;Assumptions'!$G$32*$B237,$D237&gt;='Summary&amp;Assumptions'!$D$17,BL$47&gt;=$D237,BL$47&lt;=EDATE($D237,'Summary&amp;Assumptions'!$G$32))*$B237+AND(BL$56&lt;'Summary&amp;Assumptions'!$J$31,BL$47&gt;=$FO237,BL$47&lt;=$FP237)*(('Summary&amp;Assumptions'!$H$25*$C237)*(1+'Summary&amp;Assumptions'!$J$29)^(BL$46-1))+AND(BL$56&lt;'Summary&amp;Assumptions'!$J$31,BL$47&gt;=$FQ237,BL$47&lt;=$FR237)*(('Summary&amp;Assumptions'!$H$25*$C237)*(1+'Summary&amp;Assumptions'!$J$29)^(BL$46-1))</f>
        <v>0</v>
      </c>
      <c r="BH237" s="588">
        <f>AND(BM$55&gt;0,SUM($E237:BG237)&lt;'Summary&amp;Assumptions'!$G$32*$B237,$D237&gt;='Summary&amp;Assumptions'!$D$17,BM$47&gt;=$D237,BM$47&lt;=EDATE($D237,'Summary&amp;Assumptions'!$G$32))*$B237+AND(BM$56&lt;'Summary&amp;Assumptions'!$J$31,BM$47&gt;=$FO237,BM$47&lt;=$FP237)*(('Summary&amp;Assumptions'!$H$25*$C237)*(1+'Summary&amp;Assumptions'!$J$29)^(BM$46-1))+AND(BM$56&lt;'Summary&amp;Assumptions'!$J$31,BM$47&gt;=$FQ237,BM$47&lt;=$FR237)*(('Summary&amp;Assumptions'!$H$25*$C237)*(1+'Summary&amp;Assumptions'!$J$29)^(BM$46-1))</f>
        <v>0</v>
      </c>
      <c r="BI237" s="588">
        <f>AND(BN$55&gt;0,SUM($E237:BH237)&lt;'Summary&amp;Assumptions'!$G$32*$B237,$D237&gt;='Summary&amp;Assumptions'!$D$17,BN$47&gt;=$D237,BN$47&lt;=EDATE($D237,'Summary&amp;Assumptions'!$G$32))*$B237+AND(BN$56&lt;'Summary&amp;Assumptions'!$J$31,BN$47&gt;=$FO237,BN$47&lt;=$FP237)*(('Summary&amp;Assumptions'!$H$25*$C237)*(1+'Summary&amp;Assumptions'!$J$29)^(BN$46-1))+AND(BN$56&lt;'Summary&amp;Assumptions'!$J$31,BN$47&gt;=$FQ237,BN$47&lt;=$FR237)*(('Summary&amp;Assumptions'!$H$25*$C237)*(1+'Summary&amp;Assumptions'!$J$29)^(BN$46-1))</f>
        <v>0</v>
      </c>
      <c r="BJ237" s="588">
        <f>AND(BO$55&gt;0,SUM($E237:BI237)&lt;'Summary&amp;Assumptions'!$G$32*$B237,$D237&gt;='Summary&amp;Assumptions'!$D$17,BO$47&gt;=$D237,BO$47&lt;=EDATE($D237,'Summary&amp;Assumptions'!$G$32))*$B237+AND(BO$56&lt;'Summary&amp;Assumptions'!$J$31,BO$47&gt;=$FO237,BO$47&lt;=$FP237)*(('Summary&amp;Assumptions'!$H$25*$C237)*(1+'Summary&amp;Assumptions'!$J$29)^(BO$46-1))+AND(BO$56&lt;'Summary&amp;Assumptions'!$J$31,BO$47&gt;=$FQ237,BO$47&lt;=$FR237)*(('Summary&amp;Assumptions'!$H$25*$C237)*(1+'Summary&amp;Assumptions'!$J$29)^(BO$46-1))</f>
        <v>0</v>
      </c>
      <c r="BK237" s="588">
        <f>AND(BP$55&gt;0,SUM($E237:BJ237)&lt;'Summary&amp;Assumptions'!$G$32*$B237,$D237&gt;='Summary&amp;Assumptions'!$D$17,BP$47&gt;=$D237,BP$47&lt;=EDATE($D237,'Summary&amp;Assumptions'!$G$32))*$B237+AND(BP$56&lt;'Summary&amp;Assumptions'!$J$31,BP$47&gt;=$FO237,BP$47&lt;=$FP237)*(('Summary&amp;Assumptions'!$H$25*$C237)*(1+'Summary&amp;Assumptions'!$J$29)^(BP$46-1))+AND(BP$56&lt;'Summary&amp;Assumptions'!$J$31,BP$47&gt;=$FQ237,BP$47&lt;=$FR237)*(('Summary&amp;Assumptions'!$H$25*$C237)*(1+'Summary&amp;Assumptions'!$J$29)^(BP$46-1))</f>
        <v>0</v>
      </c>
      <c r="BL237" s="588">
        <f>AND(BQ$55&gt;0,SUM($E237:BK237)&lt;'Summary&amp;Assumptions'!$G$32*$B237,$D237&gt;='Summary&amp;Assumptions'!$D$17,BQ$47&gt;=$D237,BQ$47&lt;=EDATE($D237,'Summary&amp;Assumptions'!$G$32))*$B237+AND(BQ$56&lt;'Summary&amp;Assumptions'!$J$31,BQ$47&gt;=$FO237,BQ$47&lt;=$FP237)*(('Summary&amp;Assumptions'!$H$25*$C237)*(1+'Summary&amp;Assumptions'!$J$29)^(BQ$46-1))+AND(BQ$56&lt;'Summary&amp;Assumptions'!$J$31,BQ$47&gt;=$FQ237,BQ$47&lt;=$FR237)*(('Summary&amp;Assumptions'!$H$25*$C237)*(1+'Summary&amp;Assumptions'!$J$29)^(BQ$46-1))</f>
        <v>0</v>
      </c>
      <c r="BM237" s="588">
        <f>AND(BR$55&gt;0,SUM($E237:BL237)&lt;'Summary&amp;Assumptions'!$G$32*$B237,$D237&gt;='Summary&amp;Assumptions'!$D$17,BR$47&gt;=$D237,BR$47&lt;=EDATE($D237,'Summary&amp;Assumptions'!$G$32))*$B237+AND(BR$56&lt;'Summary&amp;Assumptions'!$J$31,BR$47&gt;=$FO237,BR$47&lt;=$FP237)*(('Summary&amp;Assumptions'!$H$25*$C237)*(1+'Summary&amp;Assumptions'!$J$29)^(BR$46-1))+AND(BR$56&lt;'Summary&amp;Assumptions'!$J$31,BR$47&gt;=$FQ237,BR$47&lt;=$FR237)*(('Summary&amp;Assumptions'!$H$25*$C237)*(1+'Summary&amp;Assumptions'!$J$29)^(BR$46-1))</f>
        <v>0</v>
      </c>
      <c r="BN237" s="588">
        <f>AND(BS$55&gt;0,SUM($E237:BM237)&lt;'Summary&amp;Assumptions'!$G$32*$B237,$D237&gt;='Summary&amp;Assumptions'!$D$17,BS$47&gt;=$D237,BS$47&lt;=EDATE($D237,'Summary&amp;Assumptions'!$G$32))*$B237+AND(BS$56&lt;'Summary&amp;Assumptions'!$J$31,BS$47&gt;=$FO237,BS$47&lt;=$FP237)*(('Summary&amp;Assumptions'!$H$25*$C237)*(1+'Summary&amp;Assumptions'!$J$29)^(BS$46-1))+AND(BS$56&lt;'Summary&amp;Assumptions'!$J$31,BS$47&gt;=$FQ237,BS$47&lt;=$FR237)*(('Summary&amp;Assumptions'!$H$25*$C237)*(1+'Summary&amp;Assumptions'!$J$29)^(BS$46-1))</f>
        <v>0</v>
      </c>
      <c r="BO237" s="588">
        <f>AND(BT$55&gt;0,SUM($E237:BN237)&lt;'Summary&amp;Assumptions'!$G$32*$B237,$D237&gt;='Summary&amp;Assumptions'!$D$17,BT$47&gt;=$D237,BT$47&lt;=EDATE($D237,'Summary&amp;Assumptions'!$G$32))*$B237+AND(BT$56&lt;'Summary&amp;Assumptions'!$J$31,BT$47&gt;=$FO237,BT$47&lt;=$FP237)*(('Summary&amp;Assumptions'!$H$25*$C237)*(1+'Summary&amp;Assumptions'!$J$29)^(BT$46-1))+AND(BT$56&lt;'Summary&amp;Assumptions'!$J$31,BT$47&gt;=$FQ237,BT$47&lt;=$FR237)*(('Summary&amp;Assumptions'!$H$25*$C237)*(1+'Summary&amp;Assumptions'!$J$29)^(BT$46-1))</f>
        <v>0</v>
      </c>
      <c r="BP237" s="588">
        <f>AND(BU$55&gt;0,SUM($E237:BO237)&lt;'Summary&amp;Assumptions'!$G$32*$B237,$D237&gt;='Summary&amp;Assumptions'!$D$17,BU$47&gt;=$D237,BU$47&lt;=EDATE($D237,'Summary&amp;Assumptions'!$G$32))*$B237+AND(BU$56&lt;'Summary&amp;Assumptions'!$J$31,BU$47&gt;=$FO237,BU$47&lt;=$FP237)*(('Summary&amp;Assumptions'!$H$25*$C237)*(1+'Summary&amp;Assumptions'!$J$29)^(BU$46-1))+AND(BU$56&lt;'Summary&amp;Assumptions'!$J$31,BU$47&gt;=$FQ237,BU$47&lt;=$FR237)*(('Summary&amp;Assumptions'!$H$25*$C237)*(1+'Summary&amp;Assumptions'!$J$29)^(BU$46-1))</f>
        <v>0</v>
      </c>
      <c r="BQ237" s="588">
        <f>AND(BV$55&gt;0,SUM($E237:BP237)&lt;'Summary&amp;Assumptions'!$G$32*$B237,$D237&gt;='Summary&amp;Assumptions'!$D$17,BV$47&gt;=$D237,BV$47&lt;=EDATE($D237,'Summary&amp;Assumptions'!$G$32))*$B237+AND(BV$56&lt;'Summary&amp;Assumptions'!$J$31,BV$47&gt;=$FO237,BV$47&lt;=$FP237)*(('Summary&amp;Assumptions'!$H$25*$C237)*(1+'Summary&amp;Assumptions'!$J$29)^(BV$46-1))+AND(BV$56&lt;'Summary&amp;Assumptions'!$J$31,BV$47&gt;=$FQ237,BV$47&lt;=$FR237)*(('Summary&amp;Assumptions'!$H$25*$C237)*(1+'Summary&amp;Assumptions'!$J$29)^(BV$46-1))</f>
        <v>0</v>
      </c>
      <c r="BR237" s="588">
        <f>AND(BW$55&gt;0,SUM($E237:BQ237)&lt;'Summary&amp;Assumptions'!$G$32*$B237,$D237&gt;='Summary&amp;Assumptions'!$D$17,BW$47&gt;=$D237,BW$47&lt;=EDATE($D237,'Summary&amp;Assumptions'!$G$32))*$B237+AND(BW$56&lt;'Summary&amp;Assumptions'!$J$31,BW$47&gt;=$FO237,BW$47&lt;=$FP237)*(('Summary&amp;Assumptions'!$H$25*$C237)*(1+'Summary&amp;Assumptions'!$J$29)^(BW$46-1))+AND(BW$56&lt;'Summary&amp;Assumptions'!$J$31,BW$47&gt;=$FQ237,BW$47&lt;=$FR237)*(('Summary&amp;Assumptions'!$H$25*$C237)*(1+'Summary&amp;Assumptions'!$J$29)^(BW$46-1))</f>
        <v>0</v>
      </c>
      <c r="BS237" s="588">
        <f>AND(BX$55&gt;0,SUM($E237:BR237)&lt;'Summary&amp;Assumptions'!$G$32*$B237,$D237&gt;='Summary&amp;Assumptions'!$D$17,BX$47&gt;=$D237,BX$47&lt;=EDATE($D237,'Summary&amp;Assumptions'!$G$32))*$B237+AND(BX$56&lt;'Summary&amp;Assumptions'!$J$31,BX$47&gt;=$FO237,BX$47&lt;=$FP237)*(('Summary&amp;Assumptions'!$H$25*$C237)*(1+'Summary&amp;Assumptions'!$J$29)^(BX$46-1))+AND(BX$56&lt;'Summary&amp;Assumptions'!$J$31,BX$47&gt;=$FQ237,BX$47&lt;=$FR237)*(('Summary&amp;Assumptions'!$H$25*$C237)*(1+'Summary&amp;Assumptions'!$J$29)^(BX$46-1))</f>
        <v>0</v>
      </c>
      <c r="BT237" s="588">
        <f>AND(BY$55&gt;0,SUM($E237:BS237)&lt;'Summary&amp;Assumptions'!$G$32*$B237,$D237&gt;='Summary&amp;Assumptions'!$D$17,BY$47&gt;=$D237,BY$47&lt;=EDATE($D237,'Summary&amp;Assumptions'!$G$32))*$B237+AND(BY$56&lt;'Summary&amp;Assumptions'!$J$31,BY$47&gt;=$FO237,BY$47&lt;=$FP237)*(('Summary&amp;Assumptions'!$H$25*$C237)*(1+'Summary&amp;Assumptions'!$J$29)^(BY$46-1))+AND(BY$56&lt;'Summary&amp;Assumptions'!$J$31,BY$47&gt;=$FQ237,BY$47&lt;=$FR237)*(('Summary&amp;Assumptions'!$H$25*$C237)*(1+'Summary&amp;Assumptions'!$J$29)^(BY$46-1))</f>
        <v>0</v>
      </c>
      <c r="BU237" s="588">
        <f>AND(BZ$55&gt;0,SUM($E237:BT237)&lt;'Summary&amp;Assumptions'!$G$32*$B237,$D237&gt;='Summary&amp;Assumptions'!$D$17,BZ$47&gt;=$D237,BZ$47&lt;=EDATE($D237,'Summary&amp;Assumptions'!$G$32))*$B237+AND(BZ$56&lt;'Summary&amp;Assumptions'!$J$31,BZ$47&gt;=$FO237,BZ$47&lt;=$FP237)*(('Summary&amp;Assumptions'!$H$25*$C237)*(1+'Summary&amp;Assumptions'!$J$29)^(BZ$46-1))+AND(BZ$56&lt;'Summary&amp;Assumptions'!$J$31,BZ$47&gt;=$FQ237,BZ$47&lt;=$FR237)*(('Summary&amp;Assumptions'!$H$25*$C237)*(1+'Summary&amp;Assumptions'!$J$29)^(BZ$46-1))</f>
        <v>0</v>
      </c>
      <c r="BV237" s="588">
        <f>AND(CA$55&gt;0,SUM($E237:BU237)&lt;'Summary&amp;Assumptions'!$G$32*$B237,$D237&gt;='Summary&amp;Assumptions'!$D$17,CA$47&gt;=$D237,CA$47&lt;=EDATE($D237,'Summary&amp;Assumptions'!$G$32))*$B237+AND(CA$56&lt;'Summary&amp;Assumptions'!$J$31,CA$47&gt;=$FO237,CA$47&lt;=$FP237)*(('Summary&amp;Assumptions'!$H$25*$C237)*(1+'Summary&amp;Assumptions'!$J$29)^(CA$46-1))+AND(CA$56&lt;'Summary&amp;Assumptions'!$J$31,CA$47&gt;=$FQ237,CA$47&lt;=$FR237)*(('Summary&amp;Assumptions'!$H$25*$C237)*(1+'Summary&amp;Assumptions'!$J$29)^(CA$46-1))</f>
        <v>0</v>
      </c>
      <c r="BW237" s="588">
        <f>AND(CB$55&gt;0,SUM($E237:BV237)&lt;'Summary&amp;Assumptions'!$G$32*$B237,$D237&gt;='Summary&amp;Assumptions'!$D$17,CB$47&gt;=$D237,CB$47&lt;=EDATE($D237,'Summary&amp;Assumptions'!$G$32))*$B237+AND(CB$56&lt;'Summary&amp;Assumptions'!$J$31,CB$47&gt;=$FO237,CB$47&lt;=$FP237)*(('Summary&amp;Assumptions'!$H$25*$C237)*(1+'Summary&amp;Assumptions'!$J$29)^(CB$46-1))+AND(CB$56&lt;'Summary&amp;Assumptions'!$J$31,CB$47&gt;=$FQ237,CB$47&lt;=$FR237)*(('Summary&amp;Assumptions'!$H$25*$C237)*(1+'Summary&amp;Assumptions'!$J$29)^(CB$46-1))</f>
        <v>0</v>
      </c>
      <c r="BX237" s="588">
        <f>AND(CC$55&gt;0,SUM($E237:BW237)&lt;'Summary&amp;Assumptions'!$G$32*$B237,$D237&gt;='Summary&amp;Assumptions'!$D$17,CC$47&gt;=$D237,CC$47&lt;=EDATE($D237,'Summary&amp;Assumptions'!$G$32))*$B237+AND(CC$56&lt;'Summary&amp;Assumptions'!$J$31,CC$47&gt;=$FO237,CC$47&lt;=$FP237)*(('Summary&amp;Assumptions'!$H$25*$C237)*(1+'Summary&amp;Assumptions'!$J$29)^(CC$46-1))+AND(CC$56&lt;'Summary&amp;Assumptions'!$J$31,CC$47&gt;=$FQ237,CC$47&lt;=$FR237)*(('Summary&amp;Assumptions'!$H$25*$C237)*(1+'Summary&amp;Assumptions'!$J$29)^(CC$46-1))</f>
        <v>0</v>
      </c>
      <c r="BY237" s="588">
        <f>AND(CD$55&gt;0,SUM($E237:BX237)&lt;'Summary&amp;Assumptions'!$G$32*$B237,$D237&gt;='Summary&amp;Assumptions'!$D$17,CD$47&gt;=$D237,CD$47&lt;=EDATE($D237,'Summary&amp;Assumptions'!$G$32))*$B237+AND(CD$56&lt;'Summary&amp;Assumptions'!$J$31,CD$47&gt;=$FO237,CD$47&lt;=$FP237)*(('Summary&amp;Assumptions'!$H$25*$C237)*(1+'Summary&amp;Assumptions'!$J$29)^(CD$46-1))+AND(CD$56&lt;'Summary&amp;Assumptions'!$J$31,CD$47&gt;=$FQ237,CD$47&lt;=$FR237)*(('Summary&amp;Assumptions'!$H$25*$C237)*(1+'Summary&amp;Assumptions'!$J$29)^(CD$46-1))</f>
        <v>0</v>
      </c>
      <c r="BZ237" s="588">
        <f>AND(CE$55&gt;0,SUM($E237:BY237)&lt;'Summary&amp;Assumptions'!$G$32*$B237,$D237&gt;='Summary&amp;Assumptions'!$D$17,CE$47&gt;=$D237,CE$47&lt;=EDATE($D237,'Summary&amp;Assumptions'!$G$32))*$B237+AND(CE$56&lt;'Summary&amp;Assumptions'!$J$31,CE$47&gt;=$FO237,CE$47&lt;=$FP237)*(('Summary&amp;Assumptions'!$H$25*$C237)*(1+'Summary&amp;Assumptions'!$J$29)^(CE$46-1))+AND(CE$56&lt;'Summary&amp;Assumptions'!$J$31,CE$47&gt;=$FQ237,CE$47&lt;=$FR237)*(('Summary&amp;Assumptions'!$H$25*$C237)*(1+'Summary&amp;Assumptions'!$J$29)^(CE$46-1))</f>
        <v>0</v>
      </c>
      <c r="CA237" s="588">
        <f>AND(CF$55&gt;0,SUM($E237:BZ237)&lt;'Summary&amp;Assumptions'!$G$32*$B237,$D237&gt;='Summary&amp;Assumptions'!$D$17,CF$47&gt;=$D237,CF$47&lt;=EDATE($D237,'Summary&amp;Assumptions'!$G$32))*$B237+AND(CF$56&lt;'Summary&amp;Assumptions'!$J$31,CF$47&gt;=$FO237,CF$47&lt;=$FP237)*(('Summary&amp;Assumptions'!$H$25*$C237)*(1+'Summary&amp;Assumptions'!$J$29)^(CF$46-1))+AND(CF$56&lt;'Summary&amp;Assumptions'!$J$31,CF$47&gt;=$FQ237,CF$47&lt;=$FR237)*(('Summary&amp;Assumptions'!$H$25*$C237)*(1+'Summary&amp;Assumptions'!$J$29)^(CF$46-1))</f>
        <v>0</v>
      </c>
      <c r="CB237" s="588">
        <f>AND(CG$55&gt;0,SUM($E237:CA237)&lt;'Summary&amp;Assumptions'!$G$32*$B237,$D237&gt;='Summary&amp;Assumptions'!$D$17,CG$47&gt;=$D237,CG$47&lt;=EDATE($D237,'Summary&amp;Assumptions'!$G$32))*$B237+AND(CG$56&lt;'Summary&amp;Assumptions'!$J$31,CG$47&gt;=$FO237,CG$47&lt;=$FP237)*(('Summary&amp;Assumptions'!$H$25*$C237)*(1+'Summary&amp;Assumptions'!$J$29)^(CG$46-1))+AND(CG$56&lt;'Summary&amp;Assumptions'!$J$31,CG$47&gt;=$FQ237,CG$47&lt;=$FR237)*(('Summary&amp;Assumptions'!$H$25*$C237)*(1+'Summary&amp;Assumptions'!$J$29)^(CG$46-1))</f>
        <v>0</v>
      </c>
      <c r="CC237" s="588">
        <f>AND(CH$55&gt;0,SUM($E237:CB237)&lt;'Summary&amp;Assumptions'!$G$32*$B237,$D237&gt;='Summary&amp;Assumptions'!$D$17,CH$47&gt;=$D237,CH$47&lt;=EDATE($D237,'Summary&amp;Assumptions'!$G$32))*$B237+AND(CH$56&lt;'Summary&amp;Assumptions'!$J$31,CH$47&gt;=$FO237,CH$47&lt;=$FP237)*(('Summary&amp;Assumptions'!$H$25*$C237)*(1+'Summary&amp;Assumptions'!$J$29)^(CH$46-1))+AND(CH$56&lt;'Summary&amp;Assumptions'!$J$31,CH$47&gt;=$FQ237,CH$47&lt;=$FR237)*(('Summary&amp;Assumptions'!$H$25*$C237)*(1+'Summary&amp;Assumptions'!$J$29)^(CH$46-1))</f>
        <v>0</v>
      </c>
      <c r="CD237" s="588">
        <f>AND(CI$55&gt;0,SUM($E237:CC237)&lt;'Summary&amp;Assumptions'!$G$32*$B237,$D237&gt;='Summary&amp;Assumptions'!$D$17,CI$47&gt;=$D237,CI$47&lt;=EDATE($D237,'Summary&amp;Assumptions'!$G$32))*$B237+AND(CI$56&lt;'Summary&amp;Assumptions'!$J$31,CI$47&gt;=$FO237,CI$47&lt;=$FP237)*(('Summary&amp;Assumptions'!$H$25*$C237)*(1+'Summary&amp;Assumptions'!$J$29)^(CI$46-1))+AND(CI$56&lt;'Summary&amp;Assumptions'!$J$31,CI$47&gt;=$FQ237,CI$47&lt;=$FR237)*(('Summary&amp;Assumptions'!$H$25*$C237)*(1+'Summary&amp;Assumptions'!$J$29)^(CI$46-1))</f>
        <v>0</v>
      </c>
      <c r="CE237" s="588">
        <f>AND(CJ$55&gt;0,SUM($E237:CD237)&lt;'Summary&amp;Assumptions'!$G$32*$B237,$D237&gt;='Summary&amp;Assumptions'!$D$17,CJ$47&gt;=$D237,CJ$47&lt;=EDATE($D237,'Summary&amp;Assumptions'!$G$32))*$B237+AND(CJ$56&lt;'Summary&amp;Assumptions'!$J$31,CJ$47&gt;=$FO237,CJ$47&lt;=$FP237)*(('Summary&amp;Assumptions'!$H$25*$C237)*(1+'Summary&amp;Assumptions'!$J$29)^(CJ$46-1))+AND(CJ$56&lt;'Summary&amp;Assumptions'!$J$31,CJ$47&gt;=$FQ237,CJ$47&lt;=$FR237)*(('Summary&amp;Assumptions'!$H$25*$C237)*(1+'Summary&amp;Assumptions'!$J$29)^(CJ$46-1))</f>
        <v>0</v>
      </c>
      <c r="CF237" s="588">
        <f>AND(CK$55&gt;0,SUM($E237:CE237)&lt;'Summary&amp;Assumptions'!$G$32*$B237,$D237&gt;='Summary&amp;Assumptions'!$D$17,CK$47&gt;=$D237,CK$47&lt;=EDATE($D237,'Summary&amp;Assumptions'!$G$32))*$B237+AND(CK$56&lt;'Summary&amp;Assumptions'!$J$31,CK$47&gt;=$FO237,CK$47&lt;=$FP237)*(('Summary&amp;Assumptions'!$H$25*$C237)*(1+'Summary&amp;Assumptions'!$J$29)^(CK$46-1))+AND(CK$56&lt;'Summary&amp;Assumptions'!$J$31,CK$47&gt;=$FQ237,CK$47&lt;=$FR237)*(('Summary&amp;Assumptions'!$H$25*$C237)*(1+'Summary&amp;Assumptions'!$J$29)^(CK$46-1))</f>
        <v>0</v>
      </c>
      <c r="CG237" s="588">
        <f>AND(CL$55&gt;0,SUM($E237:CF237)&lt;'Summary&amp;Assumptions'!$G$32*$B237,$D237&gt;='Summary&amp;Assumptions'!$D$17,CL$47&gt;=$D237,CL$47&lt;=EDATE($D237,'Summary&amp;Assumptions'!$G$32))*$B237+AND(CL$56&lt;'Summary&amp;Assumptions'!$J$31,CL$47&gt;=$FO237,CL$47&lt;=$FP237)*(('Summary&amp;Assumptions'!$H$25*$C237)*(1+'Summary&amp;Assumptions'!$J$29)^(CL$46-1))+AND(CL$56&lt;'Summary&amp;Assumptions'!$J$31,CL$47&gt;=$FQ237,CL$47&lt;=$FR237)*(('Summary&amp;Assumptions'!$H$25*$C237)*(1+'Summary&amp;Assumptions'!$J$29)^(CL$46-1))</f>
        <v>0</v>
      </c>
      <c r="CH237" s="588">
        <f>AND(CM$55&gt;0,SUM($E237:CG237)&lt;'Summary&amp;Assumptions'!$G$32*$B237,$D237&gt;='Summary&amp;Assumptions'!$D$17,CM$47&gt;=$D237,CM$47&lt;=EDATE($D237,'Summary&amp;Assumptions'!$G$32))*$B237+AND(CM$56&lt;'Summary&amp;Assumptions'!$J$31,CM$47&gt;=$FO237,CM$47&lt;=$FP237)*(('Summary&amp;Assumptions'!$H$25*$C237)*(1+'Summary&amp;Assumptions'!$J$29)^(CM$46-1))+AND(CM$56&lt;'Summary&amp;Assumptions'!$J$31,CM$47&gt;=$FQ237,CM$47&lt;=$FR237)*(('Summary&amp;Assumptions'!$H$25*$C237)*(1+'Summary&amp;Assumptions'!$J$29)^(CM$46-1))</f>
        <v>0</v>
      </c>
      <c r="CI237" s="588">
        <f>AND(CN$55&gt;0,SUM($E237:CH237)&lt;'Summary&amp;Assumptions'!$G$32*$B237,$D237&gt;='Summary&amp;Assumptions'!$D$17,CN$47&gt;=$D237,CN$47&lt;=EDATE($D237,'Summary&amp;Assumptions'!$G$32))*$B237+AND(CN$56&lt;'Summary&amp;Assumptions'!$J$31,CN$47&gt;=$FO237,CN$47&lt;=$FP237)*(('Summary&amp;Assumptions'!$H$25*$C237)*(1+'Summary&amp;Assumptions'!$J$29)^(CN$46-1))+AND(CN$56&lt;'Summary&amp;Assumptions'!$J$31,CN$47&gt;=$FQ237,CN$47&lt;=$FR237)*(('Summary&amp;Assumptions'!$H$25*$C237)*(1+'Summary&amp;Assumptions'!$J$29)^(CN$46-1))</f>
        <v>0</v>
      </c>
      <c r="CJ237" s="588">
        <f>AND(CO$55&gt;0,SUM($E237:CI237)&lt;'Summary&amp;Assumptions'!$G$32*$B237,$D237&gt;='Summary&amp;Assumptions'!$D$17,CO$47&gt;=$D237,CO$47&lt;=EDATE($D237,'Summary&amp;Assumptions'!$G$32))*$B237+AND(CO$56&lt;'Summary&amp;Assumptions'!$J$31,CO$47&gt;=$FO237,CO$47&lt;=$FP237)*(('Summary&amp;Assumptions'!$H$25*$C237)*(1+'Summary&amp;Assumptions'!$J$29)^(CO$46-1))+AND(CO$56&lt;'Summary&amp;Assumptions'!$J$31,CO$47&gt;=$FQ237,CO$47&lt;=$FR237)*(('Summary&amp;Assumptions'!$H$25*$C237)*(1+'Summary&amp;Assumptions'!$J$29)^(CO$46-1))</f>
        <v>0</v>
      </c>
      <c r="CK237" s="588">
        <f>AND(CP$55&gt;0,SUM($E237:CJ237)&lt;'Summary&amp;Assumptions'!$G$32*$B237,$D237&gt;='Summary&amp;Assumptions'!$D$17,CP$47&gt;=$D237,CP$47&lt;=EDATE($D237,'Summary&amp;Assumptions'!$G$32))*$B237+AND(CP$56&lt;'Summary&amp;Assumptions'!$J$31,CP$47&gt;=$FO237,CP$47&lt;=$FP237)*(('Summary&amp;Assumptions'!$H$25*$C237)*(1+'Summary&amp;Assumptions'!$J$29)^(CP$46-1))+AND(CP$56&lt;'Summary&amp;Assumptions'!$J$31,CP$47&gt;=$FQ237,CP$47&lt;=$FR237)*(('Summary&amp;Assumptions'!$H$25*$C237)*(1+'Summary&amp;Assumptions'!$J$29)^(CP$46-1))</f>
        <v>0</v>
      </c>
      <c r="CL237" s="588">
        <f>AND(CQ$55&gt;0,SUM($E237:CK237)&lt;'Summary&amp;Assumptions'!$G$32*$B237,$D237&gt;='Summary&amp;Assumptions'!$D$17,CQ$47&gt;=$D237,CQ$47&lt;=EDATE($D237,'Summary&amp;Assumptions'!$G$32))*$B237+AND(CQ$56&lt;'Summary&amp;Assumptions'!$J$31,CQ$47&gt;=$FO237,CQ$47&lt;=$FP237)*(('Summary&amp;Assumptions'!$H$25*$C237)*(1+'Summary&amp;Assumptions'!$J$29)^(CQ$46-1))+AND(CQ$56&lt;'Summary&amp;Assumptions'!$J$31,CQ$47&gt;=$FQ237,CQ$47&lt;=$FR237)*(('Summary&amp;Assumptions'!$H$25*$C237)*(1+'Summary&amp;Assumptions'!$J$29)^(CQ$46-1))</f>
        <v>0</v>
      </c>
      <c r="CM237" s="588">
        <f>AND(CR$55&gt;0,SUM($E237:CL237)&lt;'Summary&amp;Assumptions'!$G$32*$B237,$D237&gt;='Summary&amp;Assumptions'!$D$17,CR$47&gt;=$D237,CR$47&lt;=EDATE($D237,'Summary&amp;Assumptions'!$G$32))*$B237+AND(CR$56&lt;'Summary&amp;Assumptions'!$J$31,CR$47&gt;=$FO237,CR$47&lt;=$FP237)*(('Summary&amp;Assumptions'!$H$25*$C237)*(1+'Summary&amp;Assumptions'!$J$29)^(CR$46-1))+AND(CR$56&lt;'Summary&amp;Assumptions'!$J$31,CR$47&gt;=$FQ237,CR$47&lt;=$FR237)*(('Summary&amp;Assumptions'!$H$25*$C237)*(1+'Summary&amp;Assumptions'!$J$29)^(CR$46-1))</f>
        <v>0</v>
      </c>
      <c r="CN237" s="588">
        <f>AND(CS$55&gt;0,SUM($E237:CM237)&lt;'Summary&amp;Assumptions'!$G$32*$B237,$D237&gt;='Summary&amp;Assumptions'!$D$17,CS$47&gt;=$D237,CS$47&lt;=EDATE($D237,'Summary&amp;Assumptions'!$G$32))*$B237+AND(CS$56&lt;'Summary&amp;Assumptions'!$J$31,CS$47&gt;=$FO237,CS$47&lt;=$FP237)*(('Summary&amp;Assumptions'!$H$25*$C237)*(1+'Summary&amp;Assumptions'!$J$29)^(CS$46-1))+AND(CS$56&lt;'Summary&amp;Assumptions'!$J$31,CS$47&gt;=$FQ237,CS$47&lt;=$FR237)*(('Summary&amp;Assumptions'!$H$25*$C237)*(1+'Summary&amp;Assumptions'!$J$29)^(CS$46-1))</f>
        <v>0</v>
      </c>
      <c r="CO237" s="588">
        <f>AND(CT$55&gt;0,SUM($E237:CN237)&lt;'Summary&amp;Assumptions'!$G$32*$B237,$D237&gt;='Summary&amp;Assumptions'!$D$17,CT$47&gt;=$D237,CT$47&lt;=EDATE($D237,'Summary&amp;Assumptions'!$G$32))*$B237+AND(CT$56&lt;'Summary&amp;Assumptions'!$J$31,CT$47&gt;=$FO237,CT$47&lt;=$FP237)*(('Summary&amp;Assumptions'!$H$25*$C237)*(1+'Summary&amp;Assumptions'!$J$29)^(CT$46-1))+AND(CT$56&lt;'Summary&amp;Assumptions'!$J$31,CT$47&gt;=$FQ237,CT$47&lt;=$FR237)*(('Summary&amp;Assumptions'!$H$25*$C237)*(1+'Summary&amp;Assumptions'!$J$29)^(CT$46-1))</f>
        <v>0</v>
      </c>
      <c r="CP237" s="588">
        <f>AND(CU$55&gt;0,SUM($E237:CO237)&lt;'Summary&amp;Assumptions'!$G$32*$B237,$D237&gt;='Summary&amp;Assumptions'!$D$17,CU$47&gt;=$D237,CU$47&lt;=EDATE($D237,'Summary&amp;Assumptions'!$G$32))*$B237+AND(CU$56&lt;'Summary&amp;Assumptions'!$J$31,CU$47&gt;=$FO237,CU$47&lt;=$FP237)*(('Summary&amp;Assumptions'!$H$25*$C237)*(1+'Summary&amp;Assumptions'!$J$29)^(CU$46-1))+AND(CU$56&lt;'Summary&amp;Assumptions'!$J$31,CU$47&gt;=$FQ237,CU$47&lt;=$FR237)*(('Summary&amp;Assumptions'!$H$25*$C237)*(1+'Summary&amp;Assumptions'!$J$29)^(CU$46-1))</f>
        <v>0</v>
      </c>
      <c r="CQ237" s="588">
        <f>AND(CV$55&gt;0,SUM($E237:CP237)&lt;'Summary&amp;Assumptions'!$G$32*$B237,$D237&gt;='Summary&amp;Assumptions'!$D$17,CV$47&gt;=$D237,CV$47&lt;=EDATE($D237,'Summary&amp;Assumptions'!$G$32))*$B237+AND(CV$56&lt;'Summary&amp;Assumptions'!$J$31,CV$47&gt;=$FO237,CV$47&lt;=$FP237)*(('Summary&amp;Assumptions'!$H$25*$C237)*(1+'Summary&amp;Assumptions'!$J$29)^(CV$46-1))+AND(CV$56&lt;'Summary&amp;Assumptions'!$J$31,CV$47&gt;=$FQ237,CV$47&lt;=$FR237)*(('Summary&amp;Assumptions'!$H$25*$C237)*(1+'Summary&amp;Assumptions'!$J$29)^(CV$46-1))</f>
        <v>0</v>
      </c>
      <c r="CR237" s="588">
        <f>AND(CW$55&gt;0,SUM($E237:CQ237)&lt;'Summary&amp;Assumptions'!$G$32*$B237,$D237&gt;='Summary&amp;Assumptions'!$D$17,CW$47&gt;=$D237,CW$47&lt;=EDATE($D237,'Summary&amp;Assumptions'!$G$32))*$B237+AND(CW$56&lt;'Summary&amp;Assumptions'!$J$31,CW$47&gt;=$FO237,CW$47&lt;=$FP237)*(('Summary&amp;Assumptions'!$H$25*$C237)*(1+'Summary&amp;Assumptions'!$J$29)^(CW$46-1))+AND(CW$56&lt;'Summary&amp;Assumptions'!$J$31,CW$47&gt;=$FQ237,CW$47&lt;=$FR237)*(('Summary&amp;Assumptions'!$H$25*$C237)*(1+'Summary&amp;Assumptions'!$J$29)^(CW$46-1))</f>
        <v>0</v>
      </c>
      <c r="CS237" s="588">
        <f>AND(CX$55&gt;0,SUM($E237:CR237)&lt;'Summary&amp;Assumptions'!$G$32*$B237,$D237&gt;='Summary&amp;Assumptions'!$D$17,CX$47&gt;=$D237,CX$47&lt;=EDATE($D237,'Summary&amp;Assumptions'!$G$32))*$B237+AND(CX$56&lt;'Summary&amp;Assumptions'!$J$31,CX$47&gt;=$FO237,CX$47&lt;=$FP237)*(('Summary&amp;Assumptions'!$H$25*$C237)*(1+'Summary&amp;Assumptions'!$J$29)^(CX$46-1))+AND(CX$56&lt;'Summary&amp;Assumptions'!$J$31,CX$47&gt;=$FQ237,CX$47&lt;=$FR237)*(('Summary&amp;Assumptions'!$H$25*$C237)*(1+'Summary&amp;Assumptions'!$J$29)^(CX$46-1))</f>
        <v>0</v>
      </c>
      <c r="CT237" s="588">
        <f>AND(CY$55&gt;0,SUM($E237:CS237)&lt;'Summary&amp;Assumptions'!$G$32*$B237,$D237&gt;='Summary&amp;Assumptions'!$D$17,CY$47&gt;=$D237,CY$47&lt;=EDATE($D237,'Summary&amp;Assumptions'!$G$32))*$B237+AND(CY$56&lt;'Summary&amp;Assumptions'!$J$31,CY$47&gt;=$FO237,CY$47&lt;=$FP237)*(('Summary&amp;Assumptions'!$H$25*$C237)*(1+'Summary&amp;Assumptions'!$J$29)^(CY$46-1))+AND(CY$56&lt;'Summary&amp;Assumptions'!$J$31,CY$47&gt;=$FQ237,CY$47&lt;=$FR237)*(('Summary&amp;Assumptions'!$H$25*$C237)*(1+'Summary&amp;Assumptions'!$J$29)^(CY$46-1))</f>
        <v>0</v>
      </c>
      <c r="CU237" s="588">
        <f>AND(CZ$55&gt;0,SUM($E237:CT237)&lt;'Summary&amp;Assumptions'!$G$32*$B237,$D237&gt;='Summary&amp;Assumptions'!$D$17,CZ$47&gt;=$D237,CZ$47&lt;=EDATE($D237,'Summary&amp;Assumptions'!$G$32))*$B237+AND(CZ$56&lt;'Summary&amp;Assumptions'!$J$31,CZ$47&gt;=$FO237,CZ$47&lt;=$FP237)*(('Summary&amp;Assumptions'!$H$25*$C237)*(1+'Summary&amp;Assumptions'!$J$29)^(CZ$46-1))+AND(CZ$56&lt;'Summary&amp;Assumptions'!$J$31,CZ$47&gt;=$FQ237,CZ$47&lt;=$FR237)*(('Summary&amp;Assumptions'!$H$25*$C237)*(1+'Summary&amp;Assumptions'!$J$29)^(CZ$46-1))</f>
        <v>0</v>
      </c>
      <c r="CV237" s="588">
        <f>AND(DA$55&gt;0,SUM($E237:CU237)&lt;'Summary&amp;Assumptions'!$G$32*$B237,$D237&gt;='Summary&amp;Assumptions'!$D$17,DA$47&gt;=$D237,DA$47&lt;=EDATE($D237,'Summary&amp;Assumptions'!$G$32))*$B237+AND(DA$56&lt;'Summary&amp;Assumptions'!$J$31,DA$47&gt;=$FO237,DA$47&lt;=$FP237)*(('Summary&amp;Assumptions'!$H$25*$C237)*(1+'Summary&amp;Assumptions'!$J$29)^(DA$46-1))+AND(DA$56&lt;'Summary&amp;Assumptions'!$J$31,DA$47&gt;=$FQ237,DA$47&lt;=$FR237)*(('Summary&amp;Assumptions'!$H$25*$C237)*(1+'Summary&amp;Assumptions'!$J$29)^(DA$46-1))</f>
        <v>0</v>
      </c>
      <c r="CW237" s="588">
        <f>AND(DB$55&gt;0,SUM($E237:CV237)&lt;'Summary&amp;Assumptions'!$G$32*$B237,$D237&gt;='Summary&amp;Assumptions'!$D$17,DB$47&gt;=$D237,DB$47&lt;=EDATE($D237,'Summary&amp;Assumptions'!$G$32))*$B237+AND(DB$56&lt;'Summary&amp;Assumptions'!$J$31,DB$47&gt;=$FO237,DB$47&lt;=$FP237)*(('Summary&amp;Assumptions'!$H$25*$C237)*(1+'Summary&amp;Assumptions'!$J$29)^(DB$46-1))+AND(DB$56&lt;'Summary&amp;Assumptions'!$J$31,DB$47&gt;=$FQ237,DB$47&lt;=$FR237)*(('Summary&amp;Assumptions'!$H$25*$C237)*(1+'Summary&amp;Assumptions'!$J$29)^(DB$46-1))</f>
        <v>0</v>
      </c>
      <c r="CX237" s="588">
        <f>AND(DC$55&gt;0,SUM($E237:CW237)&lt;'Summary&amp;Assumptions'!$G$32*$B237,$D237&gt;='Summary&amp;Assumptions'!$D$17,DC$47&gt;=$D237,DC$47&lt;=EDATE($D237,'Summary&amp;Assumptions'!$G$32))*$B237+AND(DC$56&lt;'Summary&amp;Assumptions'!$J$31,DC$47&gt;=$FO237,DC$47&lt;=$FP237)*(('Summary&amp;Assumptions'!$H$25*$C237)*(1+'Summary&amp;Assumptions'!$J$29)^(DC$46-1))+AND(DC$56&lt;'Summary&amp;Assumptions'!$J$31,DC$47&gt;=$FQ237,DC$47&lt;=$FR237)*(('Summary&amp;Assumptions'!$H$25*$C237)*(1+'Summary&amp;Assumptions'!$J$29)^(DC$46-1))</f>
        <v>0</v>
      </c>
      <c r="CY237" s="588">
        <f>AND(DD$55&gt;0,SUM($E237:CX237)&lt;'Summary&amp;Assumptions'!$G$32*$B237,$D237&gt;='Summary&amp;Assumptions'!$D$17,DD$47&gt;=$D237,DD$47&lt;=EDATE($D237,'Summary&amp;Assumptions'!$G$32))*$B237+AND(DD$56&lt;'Summary&amp;Assumptions'!$J$31,DD$47&gt;=$FO237,DD$47&lt;=$FP237)*(('Summary&amp;Assumptions'!$H$25*$C237)*(1+'Summary&amp;Assumptions'!$J$29)^(DD$46-1))+AND(DD$56&lt;'Summary&amp;Assumptions'!$J$31,DD$47&gt;=$FQ237,DD$47&lt;=$FR237)*(('Summary&amp;Assumptions'!$H$25*$C237)*(1+'Summary&amp;Assumptions'!$J$29)^(DD$46-1))</f>
        <v>0</v>
      </c>
      <c r="CZ237" s="588">
        <f>AND(DE$55&gt;0,SUM($E237:CY237)&lt;'Summary&amp;Assumptions'!$G$32*$B237,$D237&gt;='Summary&amp;Assumptions'!$D$17,DE$47&gt;=$D237,DE$47&lt;=EDATE($D237,'Summary&amp;Assumptions'!$G$32))*$B237+AND(DE$56&lt;'Summary&amp;Assumptions'!$J$31,DE$47&gt;=$FO237,DE$47&lt;=$FP237)*(('Summary&amp;Assumptions'!$H$25*$C237)*(1+'Summary&amp;Assumptions'!$J$29)^(DE$46-1))+AND(DE$56&lt;'Summary&amp;Assumptions'!$J$31,DE$47&gt;=$FQ237,DE$47&lt;=$FR237)*(('Summary&amp;Assumptions'!$H$25*$C237)*(1+'Summary&amp;Assumptions'!$J$29)^(DE$46-1))</f>
        <v>0</v>
      </c>
      <c r="DA237" s="588">
        <f>AND(DF$55&gt;0,SUM($E237:CZ237)&lt;'Summary&amp;Assumptions'!$G$32*$B237,$D237&gt;='Summary&amp;Assumptions'!$D$17,DF$47&gt;=$D237,DF$47&lt;=EDATE($D237,'Summary&amp;Assumptions'!$G$32))*$B237+AND(DF$56&lt;'Summary&amp;Assumptions'!$J$31,DF$47&gt;=$FO237,DF$47&lt;=$FP237)*(('Summary&amp;Assumptions'!$H$25*$C237)*(1+'Summary&amp;Assumptions'!$J$29)^(DF$46-1))+AND(DF$56&lt;'Summary&amp;Assumptions'!$J$31,DF$47&gt;=$FQ237,DF$47&lt;=$FR237)*(('Summary&amp;Assumptions'!$H$25*$C237)*(1+'Summary&amp;Assumptions'!$J$29)^(DF$46-1))</f>
        <v>0</v>
      </c>
      <c r="DB237" s="588">
        <f>AND(DG$55&gt;0,SUM($E237:DA237)&lt;'Summary&amp;Assumptions'!$G$32*$B237,$D237&gt;='Summary&amp;Assumptions'!$D$17,DG$47&gt;=$D237,DG$47&lt;=EDATE($D237,'Summary&amp;Assumptions'!$G$32))*$B237+AND(DG$56&lt;'Summary&amp;Assumptions'!$J$31,DG$47&gt;=$FO237,DG$47&lt;=$FP237)*(('Summary&amp;Assumptions'!$H$25*$C237)*(1+'Summary&amp;Assumptions'!$J$29)^(DG$46-1))+AND(DG$56&lt;'Summary&amp;Assumptions'!$J$31,DG$47&gt;=$FQ237,DG$47&lt;=$FR237)*(('Summary&amp;Assumptions'!$H$25*$C237)*(1+'Summary&amp;Assumptions'!$J$29)^(DG$46-1))</f>
        <v>0</v>
      </c>
      <c r="DC237" s="588">
        <f>AND(DH$55&gt;0,SUM($E237:DB237)&lt;'Summary&amp;Assumptions'!$G$32*$B237,$D237&gt;='Summary&amp;Assumptions'!$D$17,DH$47&gt;=$D237,DH$47&lt;=EDATE($D237,'Summary&amp;Assumptions'!$G$32))*$B237+AND(DH$56&lt;'Summary&amp;Assumptions'!$J$31,DH$47&gt;=$FO237,DH$47&lt;=$FP237)*(('Summary&amp;Assumptions'!$H$25*$C237)*(1+'Summary&amp;Assumptions'!$J$29)^(DH$46-1))+AND(DH$56&lt;'Summary&amp;Assumptions'!$J$31,DH$47&gt;=$FQ237,DH$47&lt;=$FR237)*(('Summary&amp;Assumptions'!$H$25*$C237)*(1+'Summary&amp;Assumptions'!$J$29)^(DH$46-1))</f>
        <v>0</v>
      </c>
      <c r="DD237" s="588">
        <f>AND(DI$55&gt;0,SUM($E237:DC237)&lt;'Summary&amp;Assumptions'!$G$32*$B237,$D237&gt;='Summary&amp;Assumptions'!$D$17,DI$47&gt;=$D237,DI$47&lt;=EDATE($D237,'Summary&amp;Assumptions'!$G$32))*$B237+AND(DI$56&lt;'Summary&amp;Assumptions'!$J$31,DI$47&gt;=$FO237,DI$47&lt;=$FP237)*(('Summary&amp;Assumptions'!$H$25*$C237)*(1+'Summary&amp;Assumptions'!$J$29)^(DI$46-1))+AND(DI$56&lt;'Summary&amp;Assumptions'!$J$31,DI$47&gt;=$FQ237,DI$47&lt;=$FR237)*(('Summary&amp;Assumptions'!$H$25*$C237)*(1+'Summary&amp;Assumptions'!$J$29)^(DI$46-1))</f>
        <v>0</v>
      </c>
      <c r="DE237" s="588">
        <f>AND(DJ$55&gt;0,SUM($E237:DD237)&lt;'Summary&amp;Assumptions'!$G$32*$B237,$D237&gt;='Summary&amp;Assumptions'!$D$17,DJ$47&gt;=$D237,DJ$47&lt;=EDATE($D237,'Summary&amp;Assumptions'!$G$32))*$B237+AND(DJ$56&lt;'Summary&amp;Assumptions'!$J$31,DJ$47&gt;=$FO237,DJ$47&lt;=$FP237)*(('Summary&amp;Assumptions'!$H$25*$C237)*(1+'Summary&amp;Assumptions'!$J$29)^(DJ$46-1))+AND(DJ$56&lt;'Summary&amp;Assumptions'!$J$31,DJ$47&gt;=$FQ237,DJ$47&lt;=$FR237)*(('Summary&amp;Assumptions'!$H$25*$C237)*(1+'Summary&amp;Assumptions'!$J$29)^(DJ$46-1))</f>
        <v>0</v>
      </c>
      <c r="DF237" s="588">
        <f>AND(DK$55&gt;0,SUM($E237:DE237)&lt;'Summary&amp;Assumptions'!$G$32*$B237,$D237&gt;='Summary&amp;Assumptions'!$D$17,DK$47&gt;=$D237,DK$47&lt;=EDATE($D237,'Summary&amp;Assumptions'!$G$32))*$B237+AND(DK$56&lt;'Summary&amp;Assumptions'!$J$31,DK$47&gt;=$FO237,DK$47&lt;=$FP237)*(('Summary&amp;Assumptions'!$H$25*$C237)*(1+'Summary&amp;Assumptions'!$J$29)^(DK$46-1))+AND(DK$56&lt;'Summary&amp;Assumptions'!$J$31,DK$47&gt;=$FQ237,DK$47&lt;=$FR237)*(('Summary&amp;Assumptions'!$H$25*$C237)*(1+'Summary&amp;Assumptions'!$J$29)^(DK$46-1))</f>
        <v>0</v>
      </c>
      <c r="DG237" s="588">
        <f>AND(DL$55&gt;0,SUM($E237:DF237)&lt;'Summary&amp;Assumptions'!$G$32*$B237,$D237&gt;='Summary&amp;Assumptions'!$D$17,DL$47&gt;=$D237,DL$47&lt;=EDATE($D237,'Summary&amp;Assumptions'!$G$32))*$B237+AND(DL$56&lt;'Summary&amp;Assumptions'!$J$31,DL$47&gt;=$FO237,DL$47&lt;=$FP237)*(('Summary&amp;Assumptions'!$H$25*$C237)*(1+'Summary&amp;Assumptions'!$J$29)^(DL$46-1))+AND(DL$56&lt;'Summary&amp;Assumptions'!$J$31,DL$47&gt;=$FQ237,DL$47&lt;=$FR237)*(('Summary&amp;Assumptions'!$H$25*$C237)*(1+'Summary&amp;Assumptions'!$J$29)^(DL$46-1))</f>
        <v>0</v>
      </c>
      <c r="DH237" s="588">
        <f>AND(DM$55&gt;0,SUM($E237:DG237)&lt;'Summary&amp;Assumptions'!$G$32*$B237,$D237&gt;='Summary&amp;Assumptions'!$D$17,DM$47&gt;=$D237,DM$47&lt;=EDATE($D237,'Summary&amp;Assumptions'!$G$32))*$B237+AND(DM$56&lt;'Summary&amp;Assumptions'!$J$31,DM$47&gt;=$FO237,DM$47&lt;=$FP237)*(('Summary&amp;Assumptions'!$H$25*$C237)*(1+'Summary&amp;Assumptions'!$J$29)^(DM$46-1))+AND(DM$56&lt;'Summary&amp;Assumptions'!$J$31,DM$47&gt;=$FQ237,DM$47&lt;=$FR237)*(('Summary&amp;Assumptions'!$H$25*$C237)*(1+'Summary&amp;Assumptions'!$J$29)^(DM$46-1))</f>
        <v>0</v>
      </c>
      <c r="DI237" s="588">
        <f>AND(DN$55&gt;0,SUM($E237:DH237)&lt;'Summary&amp;Assumptions'!$G$32*$B237,$D237&gt;='Summary&amp;Assumptions'!$D$17,DN$47&gt;=$D237,DN$47&lt;=EDATE($D237,'Summary&amp;Assumptions'!$G$32))*$B237+AND(DN$56&lt;'Summary&amp;Assumptions'!$J$31,DN$47&gt;=$FO237,DN$47&lt;=$FP237)*(('Summary&amp;Assumptions'!$H$25*$C237)*(1+'Summary&amp;Assumptions'!$J$29)^(DN$46-1))+AND(DN$56&lt;'Summary&amp;Assumptions'!$J$31,DN$47&gt;=$FQ237,DN$47&lt;=$FR237)*(('Summary&amp;Assumptions'!$H$25*$C237)*(1+'Summary&amp;Assumptions'!$J$29)^(DN$46-1))</f>
        <v>0</v>
      </c>
      <c r="DJ237" s="588">
        <f>AND(DO$55&gt;0,SUM($E237:DI237)&lt;'Summary&amp;Assumptions'!$G$32*$B237,$D237&gt;='Summary&amp;Assumptions'!$D$17,DO$47&gt;=$D237,DO$47&lt;=EDATE($D237,'Summary&amp;Assumptions'!$G$32))*$B237+AND(DO$56&lt;'Summary&amp;Assumptions'!$J$31,DO$47&gt;=$FO237,DO$47&lt;=$FP237)*(('Summary&amp;Assumptions'!$H$25*$C237)*(1+'Summary&amp;Assumptions'!$J$29)^(DO$46-1))+AND(DO$56&lt;'Summary&amp;Assumptions'!$J$31,DO$47&gt;=$FQ237,DO$47&lt;=$FR237)*(('Summary&amp;Assumptions'!$H$25*$C237)*(1+'Summary&amp;Assumptions'!$J$29)^(DO$46-1))</f>
        <v>0</v>
      </c>
      <c r="DK237" s="588">
        <f>AND(DP$55&gt;0,SUM($E237:DJ237)&lt;'Summary&amp;Assumptions'!$G$32*$B237,$D237&gt;='Summary&amp;Assumptions'!$D$17,DP$47&gt;=$D237,DP$47&lt;=EDATE($D237,'Summary&amp;Assumptions'!$G$32))*$B237+AND(DP$56&lt;'Summary&amp;Assumptions'!$J$31,DP$47&gt;=$FO237,DP$47&lt;=$FP237)*(('Summary&amp;Assumptions'!$H$25*$C237)*(1+'Summary&amp;Assumptions'!$J$29)^(DP$46-1))+AND(DP$56&lt;'Summary&amp;Assumptions'!$J$31,DP$47&gt;=$FQ237,DP$47&lt;=$FR237)*(('Summary&amp;Assumptions'!$H$25*$C237)*(1+'Summary&amp;Assumptions'!$J$29)^(DP$46-1))</f>
        <v>0</v>
      </c>
      <c r="DL237" s="588">
        <f>AND(DQ$55&gt;0,SUM($E237:DK237)&lt;'Summary&amp;Assumptions'!$G$32*$B237,$D237&gt;='Summary&amp;Assumptions'!$D$17,DQ$47&gt;=$D237,DQ$47&lt;=EDATE($D237,'Summary&amp;Assumptions'!$G$32))*$B237+AND(DQ$56&lt;'Summary&amp;Assumptions'!$J$31,DQ$47&gt;=$FO237,DQ$47&lt;=$FP237)*(('Summary&amp;Assumptions'!$H$25*$C237)*(1+'Summary&amp;Assumptions'!$J$29)^(DQ$46-1))+AND(DQ$56&lt;'Summary&amp;Assumptions'!$J$31,DQ$47&gt;=$FQ237,DQ$47&lt;=$FR237)*(('Summary&amp;Assumptions'!$H$25*$C237)*(1+'Summary&amp;Assumptions'!$J$29)^(DQ$46-1))</f>
        <v>0</v>
      </c>
      <c r="DM237" s="588">
        <f>AND(DR$55&gt;0,SUM($E237:DL237)&lt;'Summary&amp;Assumptions'!$G$32*$B237,$D237&gt;='Summary&amp;Assumptions'!$D$17,DR$47&gt;=$D237,DR$47&lt;=EDATE($D237,'Summary&amp;Assumptions'!$G$32))*$B237+AND(DR$56&lt;'Summary&amp;Assumptions'!$J$31,DR$47&gt;=$FO237,DR$47&lt;=$FP237)*(('Summary&amp;Assumptions'!$H$25*$C237)*(1+'Summary&amp;Assumptions'!$J$29)^(DR$46-1))+AND(DR$56&lt;'Summary&amp;Assumptions'!$J$31,DR$47&gt;=$FQ237,DR$47&lt;=$FR237)*(('Summary&amp;Assumptions'!$H$25*$C237)*(1+'Summary&amp;Assumptions'!$J$29)^(DR$46-1))</f>
        <v>0</v>
      </c>
      <c r="DN237" s="588">
        <f>AND(DS$55&gt;0,SUM($E237:DM237)&lt;'Summary&amp;Assumptions'!$G$32*$B237,$D237&gt;='Summary&amp;Assumptions'!$D$17,DS$47&gt;=$D237,DS$47&lt;=EDATE($D237,'Summary&amp;Assumptions'!$G$32))*$B237+AND(DS$56&lt;'Summary&amp;Assumptions'!$J$31,DS$47&gt;=$FO237,DS$47&lt;=$FP237)*(('Summary&amp;Assumptions'!$H$25*$C237)*(1+'Summary&amp;Assumptions'!$J$29)^(DS$46-1))+AND(DS$56&lt;'Summary&amp;Assumptions'!$J$31,DS$47&gt;=$FQ237,DS$47&lt;=$FR237)*(('Summary&amp;Assumptions'!$H$25*$C237)*(1+'Summary&amp;Assumptions'!$J$29)^(DS$46-1))</f>
        <v>0</v>
      </c>
      <c r="DO237" s="588">
        <f>AND(DT$55&gt;0,SUM($E237:DN237)&lt;'Summary&amp;Assumptions'!$G$32*$B237,$D237&gt;='Summary&amp;Assumptions'!$D$17,DT$47&gt;=$D237,DT$47&lt;=EDATE($D237,'Summary&amp;Assumptions'!$G$32))*$B237+AND(DT$56&lt;'Summary&amp;Assumptions'!$J$31,DT$47&gt;=$FO237,DT$47&lt;=$FP237)*(('Summary&amp;Assumptions'!$H$25*$C237)*(1+'Summary&amp;Assumptions'!$J$29)^(DT$46-1))+AND(DT$56&lt;'Summary&amp;Assumptions'!$J$31,DT$47&gt;=$FQ237,DT$47&lt;=$FR237)*(('Summary&amp;Assumptions'!$H$25*$C237)*(1+'Summary&amp;Assumptions'!$J$29)^(DT$46-1))</f>
        <v>0</v>
      </c>
      <c r="DP237" s="588">
        <f>AND(DU$55&gt;0,SUM($E237:DO237)&lt;'Summary&amp;Assumptions'!$G$32*$B237,$D237&gt;='Summary&amp;Assumptions'!$D$17,DU$47&gt;=$D237,DU$47&lt;=EDATE($D237,'Summary&amp;Assumptions'!$G$32))*$B237+AND(DU$56&lt;'Summary&amp;Assumptions'!$J$31,DU$47&gt;=$FO237,DU$47&lt;=$FP237)*(('Summary&amp;Assumptions'!$H$25*$C237)*(1+'Summary&amp;Assumptions'!$J$29)^(DU$46-1))+AND(DU$56&lt;'Summary&amp;Assumptions'!$J$31,DU$47&gt;=$FQ237,DU$47&lt;=$FR237)*(('Summary&amp;Assumptions'!$H$25*$C237)*(1+'Summary&amp;Assumptions'!$J$29)^(DU$46-1))</f>
        <v>0</v>
      </c>
      <c r="DQ237" s="588">
        <f>AND(DV$55&gt;0,SUM($E237:DP237)&lt;'Summary&amp;Assumptions'!$G$32*$B237,$D237&gt;='Summary&amp;Assumptions'!$D$17,DV$47&gt;=$D237,DV$47&lt;=EDATE($D237,'Summary&amp;Assumptions'!$G$32))*$B237+AND(DV$56&lt;'Summary&amp;Assumptions'!$J$31,DV$47&gt;=$FO237,DV$47&lt;=$FP237)*(('Summary&amp;Assumptions'!$H$25*$C237)*(1+'Summary&amp;Assumptions'!$J$29)^(DV$46-1))+AND(DV$56&lt;'Summary&amp;Assumptions'!$J$31,DV$47&gt;=$FQ237,DV$47&lt;=$FR237)*(('Summary&amp;Assumptions'!$H$25*$C237)*(1+'Summary&amp;Assumptions'!$J$29)^(DV$46-1))</f>
        <v>0</v>
      </c>
      <c r="DR237" s="588">
        <f>AND(DW$55&gt;0,SUM($E237:DQ237)&lt;'Summary&amp;Assumptions'!$G$32*$B237,$D237&gt;='Summary&amp;Assumptions'!$D$17,DW$47&gt;=$D237,DW$47&lt;=EDATE($D237,'Summary&amp;Assumptions'!$G$32))*$B237+AND(DW$56&lt;'Summary&amp;Assumptions'!$J$31,DW$47&gt;=$FO237,DW$47&lt;=$FP237)*(('Summary&amp;Assumptions'!$H$25*$C237)*(1+'Summary&amp;Assumptions'!$J$29)^(DW$46-1))+AND(DW$56&lt;'Summary&amp;Assumptions'!$J$31,DW$47&gt;=$FQ237,DW$47&lt;=$FR237)*(('Summary&amp;Assumptions'!$H$25*$C237)*(1+'Summary&amp;Assumptions'!$J$29)^(DW$46-1))</f>
        <v>0</v>
      </c>
      <c r="DS237" s="588">
        <f>AND(DX$55&gt;0,SUM($E237:DR237)&lt;'Summary&amp;Assumptions'!$G$32*$B237,$D237&gt;='Summary&amp;Assumptions'!$D$17,DX$47&gt;=$D237,DX$47&lt;=EDATE($D237,'Summary&amp;Assumptions'!$G$32))*$B237+AND(DX$56&lt;'Summary&amp;Assumptions'!$J$31,DX$47&gt;=$FO237,DX$47&lt;=$FP237)*(('Summary&amp;Assumptions'!$H$25*$C237)*(1+'Summary&amp;Assumptions'!$J$29)^(DX$46-1))+AND(DX$56&lt;'Summary&amp;Assumptions'!$J$31,DX$47&gt;=$FQ237,DX$47&lt;=$FR237)*(('Summary&amp;Assumptions'!$H$25*$C237)*(1+'Summary&amp;Assumptions'!$J$29)^(DX$46-1))</f>
        <v>0</v>
      </c>
      <c r="DT237" s="588">
        <f>AND(DY$55&gt;0,SUM($E237:DS237)&lt;'Summary&amp;Assumptions'!$G$32*$B237,$D237&gt;='Summary&amp;Assumptions'!$D$17,DY$47&gt;=$D237,DY$47&lt;=EDATE($D237,'Summary&amp;Assumptions'!$G$32))*$B237+AND(DY$56&lt;'Summary&amp;Assumptions'!$J$31,DY$47&gt;=$FO237,DY$47&lt;=$FP237)*(('Summary&amp;Assumptions'!$H$25*$C237)*(1+'Summary&amp;Assumptions'!$J$29)^(DY$46-1))+AND(DY$56&lt;'Summary&amp;Assumptions'!$J$31,DY$47&gt;=$FQ237,DY$47&lt;=$FR237)*(('Summary&amp;Assumptions'!$H$25*$C237)*(1+'Summary&amp;Assumptions'!$J$29)^(DY$46-1))</f>
        <v>0</v>
      </c>
      <c r="DU237" s="588">
        <f>AND(DZ$55&gt;0,SUM($E237:DT237)&lt;'Summary&amp;Assumptions'!$G$32*$B237,$D237&gt;='Summary&amp;Assumptions'!$D$17,DZ$47&gt;=$D237,DZ$47&lt;=EDATE($D237,'Summary&amp;Assumptions'!$G$32))*$B237+AND(DZ$56&lt;'Summary&amp;Assumptions'!$J$31,DZ$47&gt;=$FO237,DZ$47&lt;=$FP237)*(('Summary&amp;Assumptions'!$H$25*$C237)*(1+'Summary&amp;Assumptions'!$J$29)^(DZ$46-1))+AND(DZ$56&lt;'Summary&amp;Assumptions'!$J$31,DZ$47&gt;=$FQ237,DZ$47&lt;=$FR237)*(('Summary&amp;Assumptions'!$H$25*$C237)*(1+'Summary&amp;Assumptions'!$J$29)^(DZ$46-1))</f>
        <v>0</v>
      </c>
      <c r="DV237" s="588">
        <f>AND(EA$55&gt;0,SUM($E237:DU237)&lt;'Summary&amp;Assumptions'!$G$32*$B237,$D237&gt;='Summary&amp;Assumptions'!$D$17,EA$47&gt;=$D237,EA$47&lt;=EDATE($D237,'Summary&amp;Assumptions'!$G$32))*$B237+AND(EA$56&lt;'Summary&amp;Assumptions'!$J$31,EA$47&gt;=$FO237,EA$47&lt;=$FP237)*(('Summary&amp;Assumptions'!$H$25*$C237)*(1+'Summary&amp;Assumptions'!$J$29)^(EA$46-1))+AND(EA$56&lt;'Summary&amp;Assumptions'!$J$31,EA$47&gt;=$FQ237,EA$47&lt;=$FR237)*(('Summary&amp;Assumptions'!$H$25*$C237)*(1+'Summary&amp;Assumptions'!$J$29)^(EA$46-1))</f>
        <v>0</v>
      </c>
      <c r="DW237" s="588">
        <f>AND(EB$55&gt;0,SUM($E237:DV237)&lt;'Summary&amp;Assumptions'!$G$32*$B237,$D237&gt;='Summary&amp;Assumptions'!$D$17,EB$47&gt;=$D237,EB$47&lt;=EDATE($D237,'Summary&amp;Assumptions'!$G$32))*$B237+AND(EB$56&lt;'Summary&amp;Assumptions'!$J$31,EB$47&gt;=$FO237,EB$47&lt;=$FP237)*(('Summary&amp;Assumptions'!$H$25*$C237)*(1+'Summary&amp;Assumptions'!$J$29)^(EB$46-1))+AND(EB$56&lt;'Summary&amp;Assumptions'!$J$31,EB$47&gt;=$FQ237,EB$47&lt;=$FR237)*(('Summary&amp;Assumptions'!$H$25*$C237)*(1+'Summary&amp;Assumptions'!$J$29)^(EB$46-1))</f>
        <v>0</v>
      </c>
      <c r="DX237" s="588">
        <f>AND(EC$55&gt;0,SUM($E237:DW237)&lt;'Summary&amp;Assumptions'!$G$32*$B237,$D237&gt;='Summary&amp;Assumptions'!$D$17,EC$47&gt;=$D237,EC$47&lt;=EDATE($D237,'Summary&amp;Assumptions'!$G$32))*$B237+AND(EC$56&lt;'Summary&amp;Assumptions'!$J$31,EC$47&gt;=$FO237,EC$47&lt;=$FP237)*(('Summary&amp;Assumptions'!$H$25*$C237)*(1+'Summary&amp;Assumptions'!$J$29)^(EC$46-1))+AND(EC$56&lt;'Summary&amp;Assumptions'!$J$31,EC$47&gt;=$FQ237,EC$47&lt;=$FR237)*(('Summary&amp;Assumptions'!$H$25*$C237)*(1+'Summary&amp;Assumptions'!$J$29)^(EC$46-1))</f>
        <v>0</v>
      </c>
      <c r="DY237" s="588">
        <f>AND(ED$55&gt;0,SUM($E237:DX237)&lt;'Summary&amp;Assumptions'!$G$32*$B237,$D237&gt;='Summary&amp;Assumptions'!$D$17,ED$47&gt;=$D237,ED$47&lt;=EDATE($D237,'Summary&amp;Assumptions'!$G$32))*$B237+AND(ED$56&lt;'Summary&amp;Assumptions'!$J$31,ED$47&gt;=$FO237,ED$47&lt;=$FP237)*(('Summary&amp;Assumptions'!$H$25*$C237)*(1+'Summary&amp;Assumptions'!$J$29)^(ED$46-1))+AND(ED$56&lt;'Summary&amp;Assumptions'!$J$31,ED$47&gt;=$FQ237,ED$47&lt;=$FR237)*(('Summary&amp;Assumptions'!$H$25*$C237)*(1+'Summary&amp;Assumptions'!$J$29)^(ED$46-1))</f>
        <v>0</v>
      </c>
      <c r="DZ237" s="588">
        <f>AND(EE$55&gt;0,SUM($E237:DY237)&lt;'Summary&amp;Assumptions'!$G$32*$B237,$D237&gt;='Summary&amp;Assumptions'!$D$17,EE$47&gt;=$D237,EE$47&lt;=EDATE($D237,'Summary&amp;Assumptions'!$G$32))*$B237+AND(EE$56&lt;'Summary&amp;Assumptions'!$J$31,EE$47&gt;=$FO237,EE$47&lt;=$FP237)*(('Summary&amp;Assumptions'!$H$25*$C237)*(1+'Summary&amp;Assumptions'!$J$29)^(EE$46-1))+AND(EE$56&lt;'Summary&amp;Assumptions'!$J$31,EE$47&gt;=$FQ237,EE$47&lt;=$FR237)*(('Summary&amp;Assumptions'!$H$25*$C237)*(1+'Summary&amp;Assumptions'!$J$29)^(EE$46-1))</f>
        <v>0</v>
      </c>
      <c r="EA237" s="588">
        <f>AND(EF$55&gt;0,SUM($E237:DZ237)&lt;'Summary&amp;Assumptions'!$G$32*$B237,$D237&gt;='Summary&amp;Assumptions'!$D$17,EF$47&gt;=$D237,EF$47&lt;=EDATE($D237,'Summary&amp;Assumptions'!$G$32))*$B237+AND(EF$56&lt;'Summary&amp;Assumptions'!$J$31,EF$47&gt;=$FO237,EF$47&lt;=$FP237)*(('Summary&amp;Assumptions'!$H$25*$C237)*(1+'Summary&amp;Assumptions'!$J$29)^(EF$46-1))+AND(EF$56&lt;'Summary&amp;Assumptions'!$J$31,EF$47&gt;=$FQ237,EF$47&lt;=$FR237)*(('Summary&amp;Assumptions'!$H$25*$C237)*(1+'Summary&amp;Assumptions'!$J$29)^(EF$46-1))</f>
        <v>0</v>
      </c>
      <c r="EB237" s="588">
        <f>AND(EG$55&gt;0,SUM($E237:EA237)&lt;'Summary&amp;Assumptions'!$G$32*$B237,$D237&gt;='Summary&amp;Assumptions'!$D$17,EG$47&gt;=$D237,EG$47&lt;=EDATE($D237,'Summary&amp;Assumptions'!$G$32))*$B237+AND(EG$56&lt;'Summary&amp;Assumptions'!$J$31,EG$47&gt;=$FO237,EG$47&lt;=$FP237)*(('Summary&amp;Assumptions'!$H$25*$C237)*(1+'Summary&amp;Assumptions'!$J$29)^(EG$46-1))+AND(EG$56&lt;'Summary&amp;Assumptions'!$J$31,EG$47&gt;=$FQ237,EG$47&lt;=$FR237)*(('Summary&amp;Assumptions'!$H$25*$C237)*(1+'Summary&amp;Assumptions'!$J$29)^(EG$46-1))</f>
        <v>0</v>
      </c>
      <c r="EC237" s="588">
        <f>AND(EH$55&gt;0,SUM($E237:EB237)&lt;'Summary&amp;Assumptions'!$G$32*$B237,$D237&gt;='Summary&amp;Assumptions'!$D$17,EH$47&gt;=$D237,EH$47&lt;=EDATE($D237,'Summary&amp;Assumptions'!$G$32))*$B237+AND(EH$56&lt;'Summary&amp;Assumptions'!$J$31,EH$47&gt;=$FO237,EH$47&lt;=$FP237)*(('Summary&amp;Assumptions'!$H$25*$C237)*(1+'Summary&amp;Assumptions'!$J$29)^(EH$46-1))+AND(EH$56&lt;'Summary&amp;Assumptions'!$J$31,EH$47&gt;=$FQ237,EH$47&lt;=$FR237)*(('Summary&amp;Assumptions'!$H$25*$C237)*(1+'Summary&amp;Assumptions'!$J$29)^(EH$46-1))</f>
        <v>0</v>
      </c>
      <c r="ED237" s="588">
        <f>AND(EI$55&gt;0,SUM($E237:EC237)&lt;'Summary&amp;Assumptions'!$G$32*$B237,$D237&gt;='Summary&amp;Assumptions'!$D$17,EI$47&gt;=$D237,EI$47&lt;=EDATE($D237,'Summary&amp;Assumptions'!$G$32))*$B237+AND(EI$56&lt;'Summary&amp;Assumptions'!$J$31,EI$47&gt;=$FO237,EI$47&lt;=$FP237)*(('Summary&amp;Assumptions'!$H$25*$C237)*(1+'Summary&amp;Assumptions'!$J$29)^(EI$46-1))+AND(EI$56&lt;'Summary&amp;Assumptions'!$J$31,EI$47&gt;=$FQ237,EI$47&lt;=$FR237)*(('Summary&amp;Assumptions'!$H$25*$C237)*(1+'Summary&amp;Assumptions'!$J$29)^(EI$46-1))</f>
        <v>0</v>
      </c>
      <c r="EE237" s="588">
        <f>AND(EJ$55&gt;0,SUM($E237:ED237)&lt;'Summary&amp;Assumptions'!$G$32*$B237,$D237&gt;='Summary&amp;Assumptions'!$D$17,EJ$47&gt;=$D237,EJ$47&lt;=EDATE($D237,'Summary&amp;Assumptions'!$G$32))*$B237+AND(EJ$56&lt;'Summary&amp;Assumptions'!$J$31,EJ$47&gt;=$FO237,EJ$47&lt;=$FP237)*(('Summary&amp;Assumptions'!$H$25*$C237)*(1+'Summary&amp;Assumptions'!$J$29)^(EJ$46-1))+AND(EJ$56&lt;'Summary&amp;Assumptions'!$J$31,EJ$47&gt;=$FQ237,EJ$47&lt;=$FR237)*(('Summary&amp;Assumptions'!$H$25*$C237)*(1+'Summary&amp;Assumptions'!$J$29)^(EJ$46-1))</f>
        <v>0</v>
      </c>
      <c r="EF237" s="588">
        <f>AND(EK$55&gt;0,SUM($E237:EE237)&lt;'Summary&amp;Assumptions'!$G$32*$B237,$D237&gt;='Summary&amp;Assumptions'!$D$17,EK$47&gt;=$D237,EK$47&lt;=EDATE($D237,'Summary&amp;Assumptions'!$G$32))*$B237+AND(EK$56&lt;'Summary&amp;Assumptions'!$J$31,EK$47&gt;=$FO237,EK$47&lt;=$FP237)*(('Summary&amp;Assumptions'!$H$25*$C237)*(1+'Summary&amp;Assumptions'!$J$29)^(EK$46-1))+AND(EK$56&lt;'Summary&amp;Assumptions'!$J$31,EK$47&gt;=$FQ237,EK$47&lt;=$FR237)*(('Summary&amp;Assumptions'!$H$25*$C237)*(1+'Summary&amp;Assumptions'!$J$29)^(EK$46-1))</f>
        <v>0</v>
      </c>
      <c r="EG237" s="588">
        <f>AND(EL$55&gt;0,SUM($E237:EF237)&lt;'Summary&amp;Assumptions'!$G$32*$B237,$D237&gt;='Summary&amp;Assumptions'!$D$17,EL$47&gt;=$D237,EL$47&lt;=EDATE($D237,'Summary&amp;Assumptions'!$G$32))*$B237+AND(EL$56&lt;'Summary&amp;Assumptions'!$J$31,EL$47&gt;=$FO237,EL$47&lt;=$FP237)*(('Summary&amp;Assumptions'!$H$25*$C237)*(1+'Summary&amp;Assumptions'!$J$29)^(EL$46-1))+AND(EL$56&lt;'Summary&amp;Assumptions'!$J$31,EL$47&gt;=$FQ237,EL$47&lt;=$FR237)*(('Summary&amp;Assumptions'!$H$25*$C237)*(1+'Summary&amp;Assumptions'!$J$29)^(EL$46-1))</f>
        <v>0</v>
      </c>
      <c r="EH237" s="588">
        <f>AND(EM$55&gt;0,SUM($E237:EG237)&lt;'Summary&amp;Assumptions'!$G$32*$B237,$D237&gt;='Summary&amp;Assumptions'!$D$17,EM$47&gt;=$D237,EM$47&lt;=EDATE($D237,'Summary&amp;Assumptions'!$G$32))*$B237+AND(EM$56&lt;'Summary&amp;Assumptions'!$J$31,EM$47&gt;=$FO237,EM$47&lt;=$FP237)*(('Summary&amp;Assumptions'!$H$25*$C237)*(1+'Summary&amp;Assumptions'!$J$29)^(EM$46-1))+AND(EM$56&lt;'Summary&amp;Assumptions'!$J$31,EM$47&gt;=$FQ237,EM$47&lt;=$FR237)*(('Summary&amp;Assumptions'!$H$25*$C237)*(1+'Summary&amp;Assumptions'!$J$29)^(EM$46-1))</f>
        <v>0</v>
      </c>
      <c r="EI237" s="588">
        <f>AND(EN$55&gt;0,SUM($E237:EH237)&lt;'Summary&amp;Assumptions'!$G$32*$B237,$D237&gt;='Summary&amp;Assumptions'!$D$17,EN$47&gt;=$D237,EN$47&lt;=EDATE($D237,'Summary&amp;Assumptions'!$G$32))*$B237+AND(EN$56&lt;'Summary&amp;Assumptions'!$J$31,EN$47&gt;=$FO237,EN$47&lt;=$FP237)*(('Summary&amp;Assumptions'!$H$25*$C237)*(1+'Summary&amp;Assumptions'!$J$29)^(EN$46-1))+AND(EN$56&lt;'Summary&amp;Assumptions'!$J$31,EN$47&gt;=$FQ237,EN$47&lt;=$FR237)*(('Summary&amp;Assumptions'!$H$25*$C237)*(1+'Summary&amp;Assumptions'!$J$29)^(EN$46-1))</f>
        <v>0</v>
      </c>
      <c r="EJ237" s="588">
        <f>AND(EO$55&gt;0,SUM($E237:EI237)&lt;'Summary&amp;Assumptions'!$G$32*$B237,$D237&gt;='Summary&amp;Assumptions'!$D$17,EO$47&gt;=$D237,EO$47&lt;=EDATE($D237,'Summary&amp;Assumptions'!$G$32))*$B237+AND(EO$56&lt;'Summary&amp;Assumptions'!$J$31,EO$47&gt;=$FO237,EO$47&lt;=$FP237)*(('Summary&amp;Assumptions'!$H$25*$C237)*(1+'Summary&amp;Assumptions'!$J$29)^(EO$46-1))+AND(EO$56&lt;'Summary&amp;Assumptions'!$J$31,EO$47&gt;=$FQ237,EO$47&lt;=$FR237)*(('Summary&amp;Assumptions'!$H$25*$C237)*(1+'Summary&amp;Assumptions'!$J$29)^(EO$46-1))</f>
        <v>0</v>
      </c>
      <c r="EK237" s="588">
        <f>AND(EP$55&gt;0,SUM($E237:EJ237)&lt;'Summary&amp;Assumptions'!$G$32*$B237,$D237&gt;='Summary&amp;Assumptions'!$D$17,EP$47&gt;=$D237,EP$47&lt;=EDATE($D237,'Summary&amp;Assumptions'!$G$32))*$B237+AND(EP$56&lt;'Summary&amp;Assumptions'!$J$31,EP$47&gt;=$FO237,EP$47&lt;=$FP237)*(('Summary&amp;Assumptions'!$H$25*$C237)*(1+'Summary&amp;Assumptions'!$J$29)^(EP$46-1))+AND(EP$56&lt;'Summary&amp;Assumptions'!$J$31,EP$47&gt;=$FQ237,EP$47&lt;=$FR237)*(('Summary&amp;Assumptions'!$H$25*$C237)*(1+'Summary&amp;Assumptions'!$J$29)^(EP$46-1))</f>
        <v>0</v>
      </c>
      <c r="EL237" s="588">
        <f>AND(EQ$55&gt;0,SUM($E237:EK237)&lt;'Summary&amp;Assumptions'!$G$32*$B237,$D237&gt;='Summary&amp;Assumptions'!$D$17,EQ$47&gt;=$D237,EQ$47&lt;=EDATE($D237,'Summary&amp;Assumptions'!$G$32))*$B237+AND(EQ$56&lt;'Summary&amp;Assumptions'!$J$31,EQ$47&gt;=$FO237,EQ$47&lt;=$FP237)*(('Summary&amp;Assumptions'!$H$25*$C237)*(1+'Summary&amp;Assumptions'!$J$29)^(EQ$46-1))+AND(EQ$56&lt;'Summary&amp;Assumptions'!$J$31,EQ$47&gt;=$FQ237,EQ$47&lt;=$FR237)*(('Summary&amp;Assumptions'!$H$25*$C237)*(1+'Summary&amp;Assumptions'!$J$29)^(EQ$46-1))</f>
        <v>0</v>
      </c>
      <c r="EM237" s="588">
        <f>AND(ER$55&gt;0,SUM($E237:EL237)&lt;'Summary&amp;Assumptions'!$G$32*$B237,$D237&gt;='Summary&amp;Assumptions'!$D$17,ER$47&gt;=$D237,ER$47&lt;=EDATE($D237,'Summary&amp;Assumptions'!$G$32))*$B237+AND(ER$56&lt;'Summary&amp;Assumptions'!$J$31,ER$47&gt;=$FO237,ER$47&lt;=$FP237)*(('Summary&amp;Assumptions'!$H$25*$C237)*(1+'Summary&amp;Assumptions'!$J$29)^(ER$46-1))+AND(ER$56&lt;'Summary&amp;Assumptions'!$J$31,ER$47&gt;=$FQ237,ER$47&lt;=$FR237)*(('Summary&amp;Assumptions'!$H$25*$C237)*(1+'Summary&amp;Assumptions'!$J$29)^(ER$46-1))</f>
        <v>0</v>
      </c>
      <c r="EN237" s="588">
        <f>AND(ES$55&gt;0,SUM($E237:EM237)&lt;'Summary&amp;Assumptions'!$G$32*$B237,$D237&gt;='Summary&amp;Assumptions'!$D$17,ES$47&gt;=$D237,ES$47&lt;=EDATE($D237,'Summary&amp;Assumptions'!$G$32))*$B237+AND(ES$56&lt;'Summary&amp;Assumptions'!$J$31,ES$47&gt;=$FO237,ES$47&lt;=$FP237)*(('Summary&amp;Assumptions'!$H$25*$C237)*(1+'Summary&amp;Assumptions'!$J$29)^(ES$46-1))+AND(ES$56&lt;'Summary&amp;Assumptions'!$J$31,ES$47&gt;=$FQ237,ES$47&lt;=$FR237)*(('Summary&amp;Assumptions'!$H$25*$C237)*(1+'Summary&amp;Assumptions'!$J$29)^(ES$46-1))</f>
        <v>0</v>
      </c>
      <c r="EO237" s="588">
        <f>AND(ET$55&gt;0,SUM($E237:EN237)&lt;'Summary&amp;Assumptions'!$G$32*$B237,$D237&gt;='Summary&amp;Assumptions'!$D$17,ET$47&gt;=$D237,ET$47&lt;=EDATE($D237,'Summary&amp;Assumptions'!$G$32))*$B237+AND(ET$56&lt;'Summary&amp;Assumptions'!$J$31,ET$47&gt;=$FO237,ET$47&lt;=$FP237)*(('Summary&amp;Assumptions'!$H$25*$C237)*(1+'Summary&amp;Assumptions'!$J$29)^(ET$46-1))+AND(ET$56&lt;'Summary&amp;Assumptions'!$J$31,ET$47&gt;=$FQ237,ET$47&lt;=$FR237)*(('Summary&amp;Assumptions'!$H$25*$C237)*(1+'Summary&amp;Assumptions'!$J$29)^(ET$46-1))</f>
        <v>0</v>
      </c>
      <c r="EP237" s="588">
        <f>AND(EU$55&gt;0,SUM($E237:EO237)&lt;'Summary&amp;Assumptions'!$G$32*$B237,$D237&gt;='Summary&amp;Assumptions'!$D$17,EU$47&gt;=$D237,EU$47&lt;=EDATE($D237,'Summary&amp;Assumptions'!$G$32))*$B237+AND(EU$56&lt;'Summary&amp;Assumptions'!$J$31,EU$47&gt;=$FO237,EU$47&lt;=$FP237)*(('Summary&amp;Assumptions'!$H$25*$C237)*(1+'Summary&amp;Assumptions'!$J$29)^(EU$46-1))+AND(EU$56&lt;'Summary&amp;Assumptions'!$J$31,EU$47&gt;=$FQ237,EU$47&lt;=$FR237)*(('Summary&amp;Assumptions'!$H$25*$C237)*(1+'Summary&amp;Assumptions'!$J$29)^(EU$46-1))</f>
        <v>0</v>
      </c>
      <c r="EQ237" s="588">
        <f>AND(EV$55&gt;0,SUM($E237:EP237)&lt;'Summary&amp;Assumptions'!$G$32*$B237,$D237&gt;='Summary&amp;Assumptions'!$D$17,EV$47&gt;=$D237,EV$47&lt;=EDATE($D237,'Summary&amp;Assumptions'!$G$32))*$B237+AND(EV$56&lt;'Summary&amp;Assumptions'!$J$31,EV$47&gt;=$FO237,EV$47&lt;=$FP237)*(('Summary&amp;Assumptions'!$H$25*$C237)*(1+'Summary&amp;Assumptions'!$J$29)^(EV$46-1))+AND(EV$56&lt;'Summary&amp;Assumptions'!$J$31,EV$47&gt;=$FQ237,EV$47&lt;=$FR237)*(('Summary&amp;Assumptions'!$H$25*$C237)*(1+'Summary&amp;Assumptions'!$J$29)^(EV$46-1))</f>
        <v>0</v>
      </c>
      <c r="ER237" s="588">
        <f>AND(EW$55&gt;0,SUM($E237:EQ237)&lt;'Summary&amp;Assumptions'!$G$32*$B237,$D237&gt;='Summary&amp;Assumptions'!$D$17,EW$47&gt;=$D237,EW$47&lt;=EDATE($D237,'Summary&amp;Assumptions'!$G$32))*$B237+AND(EW$56&lt;'Summary&amp;Assumptions'!$J$31,EW$47&gt;=$FO237,EW$47&lt;=$FP237)*(('Summary&amp;Assumptions'!$H$25*$C237)*(1+'Summary&amp;Assumptions'!$J$29)^(EW$46-1))+AND(EW$56&lt;'Summary&amp;Assumptions'!$J$31,EW$47&gt;=$FQ237,EW$47&lt;=$FR237)*(('Summary&amp;Assumptions'!$H$25*$C237)*(1+'Summary&amp;Assumptions'!$J$29)^(EW$46-1))</f>
        <v>0</v>
      </c>
      <c r="ES237" s="588">
        <f>AND(EX$55&gt;0,SUM($E237:ER237)&lt;'Summary&amp;Assumptions'!$G$32*$B237,$D237&gt;='Summary&amp;Assumptions'!$D$17,EX$47&gt;=$D237,EX$47&lt;=EDATE($D237,'Summary&amp;Assumptions'!$G$32))*$B237+AND(EX$56&lt;'Summary&amp;Assumptions'!$J$31,EX$47&gt;=$FO237,EX$47&lt;=$FP237)*(('Summary&amp;Assumptions'!$H$25*$C237)*(1+'Summary&amp;Assumptions'!$J$29)^(EX$46-1))+AND(EX$56&lt;'Summary&amp;Assumptions'!$J$31,EX$47&gt;=$FQ237,EX$47&lt;=$FR237)*(('Summary&amp;Assumptions'!$H$25*$C237)*(1+'Summary&amp;Assumptions'!$J$29)^(EX$46-1))</f>
        <v>0</v>
      </c>
      <c r="ET237" s="588">
        <f>AND(EY$55&gt;0,SUM($E237:ES237)&lt;'Summary&amp;Assumptions'!$G$32*$B237,$D237&gt;='Summary&amp;Assumptions'!$D$17,EY$47&gt;=$D237,EY$47&lt;=EDATE($D237,'Summary&amp;Assumptions'!$G$32))*$B237+AND(EY$56&lt;'Summary&amp;Assumptions'!$J$31,EY$47&gt;=$FO237,EY$47&lt;=$FP237)*(('Summary&amp;Assumptions'!$H$25*$C237)*(1+'Summary&amp;Assumptions'!$J$29)^(EY$46-1))+AND(EY$56&lt;'Summary&amp;Assumptions'!$J$31,EY$47&gt;=$FQ237,EY$47&lt;=$FR237)*(('Summary&amp;Assumptions'!$H$25*$C237)*(1+'Summary&amp;Assumptions'!$J$29)^(EY$46-1))</f>
        <v>0</v>
      </c>
      <c r="EU237" s="588">
        <f>AND(EZ$55&gt;0,SUM($E237:ET237)&lt;'Summary&amp;Assumptions'!$G$32*$B237,$D237&gt;='Summary&amp;Assumptions'!$D$17,EZ$47&gt;=$D237,EZ$47&lt;=EDATE($D237,'Summary&amp;Assumptions'!$G$32))*$B237+AND(EZ$56&lt;'Summary&amp;Assumptions'!$J$31,EZ$47&gt;=$FO237,EZ$47&lt;=$FP237)*(('Summary&amp;Assumptions'!$H$25*$C237)*(1+'Summary&amp;Assumptions'!$J$29)^(EZ$46-1))+AND(EZ$56&lt;'Summary&amp;Assumptions'!$J$31,EZ$47&gt;=$FQ237,EZ$47&lt;=$FR237)*(('Summary&amp;Assumptions'!$H$25*$C237)*(1+'Summary&amp;Assumptions'!$J$29)^(EZ$46-1))</f>
        <v>0</v>
      </c>
      <c r="EV237" s="588">
        <f>AND(FA$55&gt;0,SUM($E237:EU237)&lt;'Summary&amp;Assumptions'!$G$32*$B237,$D237&gt;='Summary&amp;Assumptions'!$D$17,FA$47&gt;=$D237,FA$47&lt;=EDATE($D237,'Summary&amp;Assumptions'!$G$32))*$B237+AND(FA$56&lt;'Summary&amp;Assumptions'!$J$31,FA$47&gt;=$FO237,FA$47&lt;=$FP237)*(('Summary&amp;Assumptions'!$H$25*$C237)*(1+'Summary&amp;Assumptions'!$J$29)^(FA$46-1))+AND(FA$56&lt;'Summary&amp;Assumptions'!$J$31,FA$47&gt;=$FQ237,FA$47&lt;=$FR237)*(('Summary&amp;Assumptions'!$H$25*$C237)*(1+'Summary&amp;Assumptions'!$J$29)^(FA$46-1))</f>
        <v>0</v>
      </c>
      <c r="EW237" s="588">
        <f>AND(FB$55&gt;0,SUM($E237:EV237)&lt;'Summary&amp;Assumptions'!$G$32*$B237,$D237&gt;='Summary&amp;Assumptions'!$D$17,FB$47&gt;=$D237,FB$47&lt;=EDATE($D237,'Summary&amp;Assumptions'!$G$32))*$B237+AND(FB$56&lt;'Summary&amp;Assumptions'!$J$31,FB$47&gt;=$FO237,FB$47&lt;=$FP237)*(('Summary&amp;Assumptions'!$H$25*$C237)*(1+'Summary&amp;Assumptions'!$J$29)^(FB$46-1))+AND(FB$56&lt;'Summary&amp;Assumptions'!$J$31,FB$47&gt;=$FQ237,FB$47&lt;=$FR237)*(('Summary&amp;Assumptions'!$H$25*$C237)*(1+'Summary&amp;Assumptions'!$J$29)^(FB$46-1))</f>
        <v>0</v>
      </c>
      <c r="EX237" s="588">
        <f>AND(FC$55&gt;0,SUM($E237:EW237)&lt;'Summary&amp;Assumptions'!$G$32*$B237,$D237&gt;='Summary&amp;Assumptions'!$D$17,FC$47&gt;=$D237,FC$47&lt;=EDATE($D237,'Summary&amp;Assumptions'!$G$32))*$B237+AND(FC$56&lt;'Summary&amp;Assumptions'!$J$31,FC$47&gt;=$FO237,FC$47&lt;=$FP237)*(('Summary&amp;Assumptions'!$H$25*$C237)*(1+'Summary&amp;Assumptions'!$J$29)^(FC$46-1))+AND(FC$56&lt;'Summary&amp;Assumptions'!$J$31,FC$47&gt;=$FQ237,FC$47&lt;=$FR237)*(('Summary&amp;Assumptions'!$H$25*$C237)*(1+'Summary&amp;Assumptions'!$J$29)^(FC$46-1))</f>
        <v>0</v>
      </c>
      <c r="EY237" s="588">
        <f>AND(FD$55&gt;0,SUM($E237:EX237)&lt;'Summary&amp;Assumptions'!$G$32*$B237,$D237&gt;='Summary&amp;Assumptions'!$D$17,FD$47&gt;=$D237,FD$47&lt;=EDATE($D237,'Summary&amp;Assumptions'!$G$32))*$B237+AND(FD$56&lt;'Summary&amp;Assumptions'!$J$31,FD$47&gt;=$FO237,FD$47&lt;=$FP237)*(('Summary&amp;Assumptions'!$H$25*$C237)*(1+'Summary&amp;Assumptions'!$J$29)^(FD$46-1))+AND(FD$56&lt;'Summary&amp;Assumptions'!$J$31,FD$47&gt;=$FQ237,FD$47&lt;=$FR237)*(('Summary&amp;Assumptions'!$H$25*$C237)*(1+'Summary&amp;Assumptions'!$J$29)^(FD$46-1))</f>
        <v>0</v>
      </c>
      <c r="EZ237" s="588">
        <f>AND(FE$55&gt;0,SUM($E237:EY237)&lt;'Summary&amp;Assumptions'!$G$32*$B237,$D237&gt;='Summary&amp;Assumptions'!$D$17,FE$47&gt;=$D237,FE$47&lt;=EDATE($D237,'Summary&amp;Assumptions'!$G$32))*$B237+AND(FE$56&lt;'Summary&amp;Assumptions'!$J$31,FE$47&gt;=$FO237,FE$47&lt;=$FP237)*(('Summary&amp;Assumptions'!$H$25*$C237)*(1+'Summary&amp;Assumptions'!$J$29)^(FE$46-1))+AND(FE$56&lt;'Summary&amp;Assumptions'!$J$31,FE$47&gt;=$FQ237,FE$47&lt;=$FR237)*(('Summary&amp;Assumptions'!$H$25*$C237)*(1+'Summary&amp;Assumptions'!$J$29)^(FE$46-1))</f>
        <v>0</v>
      </c>
      <c r="FA237" s="588">
        <f>AND(FF$55&gt;0,SUM($E237:EZ237)&lt;'Summary&amp;Assumptions'!$G$32*$B237,$D237&gt;='Summary&amp;Assumptions'!$D$17,FF$47&gt;=$D237,FF$47&lt;=EDATE($D237,'Summary&amp;Assumptions'!$G$32))*$B237+AND(FF$56&lt;'Summary&amp;Assumptions'!$J$31,FF$47&gt;=$FO237,FF$47&lt;=$FP237)*(('Summary&amp;Assumptions'!$H$25*$C237)*(1+'Summary&amp;Assumptions'!$J$29)^(FF$46-1))+AND(FF$56&lt;'Summary&amp;Assumptions'!$J$31,FF$47&gt;=$FQ237,FF$47&lt;=$FR237)*(('Summary&amp;Assumptions'!$H$25*$C237)*(1+'Summary&amp;Assumptions'!$J$29)^(FF$46-1))</f>
        <v>0</v>
      </c>
      <c r="FB237" s="588">
        <f>AND(FG$55&gt;0,SUM($E237:FA237)&lt;'Summary&amp;Assumptions'!$G$32*$B237,$D237&gt;='Summary&amp;Assumptions'!$D$17,FG$47&gt;=$D237,FG$47&lt;=EDATE($D237,'Summary&amp;Assumptions'!$G$32))*$B237+AND(FG$56&lt;'Summary&amp;Assumptions'!$J$31,FG$47&gt;=$FO237,FG$47&lt;=$FP237)*(('Summary&amp;Assumptions'!$H$25*$C237)*(1+'Summary&amp;Assumptions'!$J$29)^(FG$46-1))+AND(FG$56&lt;'Summary&amp;Assumptions'!$J$31,FG$47&gt;=$FQ237,FG$47&lt;=$FR237)*(('Summary&amp;Assumptions'!$H$25*$C237)*(1+'Summary&amp;Assumptions'!$J$29)^(FG$46-1))</f>
        <v>0</v>
      </c>
      <c r="FC237" s="588">
        <f>AND(FH$55&gt;0,SUM($E237:FB237)&lt;'Summary&amp;Assumptions'!$G$32*$B237,$D237&gt;='Summary&amp;Assumptions'!$D$17,FH$47&gt;=$D237,FH$47&lt;=EDATE($D237,'Summary&amp;Assumptions'!$G$32))*$B237+AND(FH$56&lt;'Summary&amp;Assumptions'!$J$31,FH$47&gt;=$FO237,FH$47&lt;=$FP237)*(('Summary&amp;Assumptions'!$H$25*$C237)*(1+'Summary&amp;Assumptions'!$J$29)^(FH$46-1))+AND(FH$56&lt;'Summary&amp;Assumptions'!$J$31,FH$47&gt;=$FQ237,FH$47&lt;=$FR237)*(('Summary&amp;Assumptions'!$H$25*$C237)*(1+'Summary&amp;Assumptions'!$J$29)^(FH$46-1))</f>
        <v>0</v>
      </c>
      <c r="FD237" s="588">
        <f>AND(FI$55&gt;0,SUM($E237:FC237)&lt;'Summary&amp;Assumptions'!$G$32*$B237,$D237&gt;='Summary&amp;Assumptions'!$D$17,FI$47&gt;=$D237,FI$47&lt;=EDATE($D237,'Summary&amp;Assumptions'!$G$32))*$B237+AND(FI$56&lt;'Summary&amp;Assumptions'!$J$31,FI$47&gt;=$FO237,FI$47&lt;=$FP237)*(('Summary&amp;Assumptions'!$H$25*$C237)*(1+'Summary&amp;Assumptions'!$J$29)^(FI$46-1))+AND(FI$56&lt;'Summary&amp;Assumptions'!$J$31,FI$47&gt;=$FQ237,FI$47&lt;=$FR237)*(('Summary&amp;Assumptions'!$H$25*$C237)*(1+'Summary&amp;Assumptions'!$J$29)^(FI$46-1))</f>
        <v>0</v>
      </c>
      <c r="FE237" s="588">
        <f>AND(FJ$55&gt;0,SUM($E237:FD237)&lt;'Summary&amp;Assumptions'!$G$32*$B237,$D237&gt;='Summary&amp;Assumptions'!$D$17,FJ$47&gt;=$D237,FJ$47&lt;=EDATE($D237,'Summary&amp;Assumptions'!$G$32))*$B237+AND(FJ$56&lt;'Summary&amp;Assumptions'!$J$31,FJ$47&gt;=$FO237,FJ$47&lt;=$FP237)*(('Summary&amp;Assumptions'!$H$25*$C237)*(1+'Summary&amp;Assumptions'!$J$29)^(FJ$46-1))+AND(FJ$56&lt;'Summary&amp;Assumptions'!$J$31,FJ$47&gt;=$FQ237,FJ$47&lt;=$FR237)*(('Summary&amp;Assumptions'!$H$25*$C237)*(1+'Summary&amp;Assumptions'!$J$29)^(FJ$46-1))</f>
        <v>0</v>
      </c>
      <c r="FF237" s="588">
        <f>AND(FK$55&gt;0,SUM($E237:FE237)&lt;'Summary&amp;Assumptions'!$G$32*$B237,$D237&gt;='Summary&amp;Assumptions'!$D$17,FK$47&gt;=$D237,FK$47&lt;=EDATE($D237,'Summary&amp;Assumptions'!$G$32))*$B237+AND(FK$56&lt;'Summary&amp;Assumptions'!$J$31,FK$47&gt;=$FO237,FK$47&lt;=$FP237)*(('Summary&amp;Assumptions'!$H$25*$C237)*(1+'Summary&amp;Assumptions'!$J$29)^(FK$46-1))+AND(FK$56&lt;'Summary&amp;Assumptions'!$J$31,FK$47&gt;=$FQ237,FK$47&lt;=$FR237)*(('Summary&amp;Assumptions'!$H$25*$C237)*(1+'Summary&amp;Assumptions'!$J$29)^(FK$46-1))</f>
        <v>0</v>
      </c>
      <c r="FG237" s="588">
        <f>AND(FL$55&gt;0,SUM($E237:FF237)&lt;'Summary&amp;Assumptions'!$G$32*$B237,$D237&gt;='Summary&amp;Assumptions'!$D$17,FL$47&gt;=$D237,FL$47&lt;=EDATE($D237,'Summary&amp;Assumptions'!$G$32))*$B237+AND(FL$56&lt;'Summary&amp;Assumptions'!$J$31,FL$47&gt;=$FO237,FL$47&lt;=$FP237)*(('Summary&amp;Assumptions'!$H$25*$C237)*(1+'Summary&amp;Assumptions'!$J$29)^(FL$46-1))+AND(FL$56&lt;'Summary&amp;Assumptions'!$J$31,FL$47&gt;=$FQ237,FL$47&lt;=$FR237)*(('Summary&amp;Assumptions'!$H$25*$C237)*(1+'Summary&amp;Assumptions'!$J$29)^(FL$46-1))</f>
        <v>0</v>
      </c>
      <c r="FH237" s="588">
        <f>AND(FM$55&gt;0,SUM($E237:FG237)&lt;'Summary&amp;Assumptions'!$G$32*$B237,$D237&gt;='Summary&amp;Assumptions'!$D$17,FM$47&gt;=$D237,FM$47&lt;=EDATE($D237,'Summary&amp;Assumptions'!$G$32))*$B237+AND(FM$56&lt;'Summary&amp;Assumptions'!$J$31,FM$47&gt;=$FO237,FM$47&lt;=$FP237)*(('Summary&amp;Assumptions'!$H$25*$C237)*(1+'Summary&amp;Assumptions'!$J$29)^(FM$46-1))+AND(FM$56&lt;'Summary&amp;Assumptions'!$J$31,FM$47&gt;=$FQ237,FM$47&lt;=$FR237)*(('Summary&amp;Assumptions'!$H$25*$C237)*(1+'Summary&amp;Assumptions'!$J$29)^(FM$46-1))</f>
        <v>0</v>
      </c>
      <c r="FI237" s="588">
        <f>AND(FN$55&gt;0,SUM($E237:FH237)&lt;'Summary&amp;Assumptions'!$G$32*$B237,$D237&gt;='Summary&amp;Assumptions'!$D$17,FN$47&gt;=$D237,FN$47&lt;=EDATE($D237,'Summary&amp;Assumptions'!$G$32))*$B237+AND(FN$56&lt;'Summary&amp;Assumptions'!$J$31,FN$47&gt;=$FO237,FN$47&lt;=$FP237)*(('Summary&amp;Assumptions'!$H$25*$C237)*(1+'Summary&amp;Assumptions'!$J$29)^(FN$46-1))+AND(FN$56&lt;'Summary&amp;Assumptions'!$J$31,FN$47&gt;=$FQ237,FN$47&lt;=$FR237)*(('Summary&amp;Assumptions'!$H$25*$C237)*(1+'Summary&amp;Assumptions'!$J$29)^(FN$46-1))</f>
        <v>0</v>
      </c>
      <c r="FJ237" s="588">
        <f>AND(FO$55&gt;0,SUM($E237:FI237)&lt;'Summary&amp;Assumptions'!$G$32*$B237,$D237&gt;='Summary&amp;Assumptions'!$D$17,FO$47&gt;=$D237,FO$47&lt;=EDATE($D237,'Summary&amp;Assumptions'!$G$32))*$B237+AND(FO$56&lt;'Summary&amp;Assumptions'!$J$31,FO$47&gt;=$FO237,FO$47&lt;=$FP237)*(('Summary&amp;Assumptions'!$H$25*$C237)*(1+'Summary&amp;Assumptions'!$J$29)^(FO$46-1))+AND(FO$56&lt;'Summary&amp;Assumptions'!$J$31,FO$47&gt;=$FQ237,FO$47&lt;=$FR237)*(('Summary&amp;Assumptions'!$H$25*$C237)*(1+'Summary&amp;Assumptions'!$J$29)^(FO$46-1))</f>
        <v>0</v>
      </c>
      <c r="FK237" s="588">
        <f>AND(FP$55&gt;0,SUM($E237:FJ237)&lt;'Summary&amp;Assumptions'!$G$32*$B237,$D237&gt;='Summary&amp;Assumptions'!$D$17,FP$47&gt;=$D237,FP$47&lt;=EDATE($D237,'Summary&amp;Assumptions'!$G$32))*$B237+AND(FP$56&lt;'Summary&amp;Assumptions'!$J$31,FP$47&gt;=$FO237,FP$47&lt;=$FP237)*(('Summary&amp;Assumptions'!$H$25*$C237)*(1+'Summary&amp;Assumptions'!$J$29)^(FP$46-1))+AND(FP$56&lt;'Summary&amp;Assumptions'!$J$31,FP$47&gt;=$FQ237,FP$47&lt;=$FR237)*(('Summary&amp;Assumptions'!$H$25*$C237)*(1+'Summary&amp;Assumptions'!$J$29)^(FP$46-1))</f>
        <v>0</v>
      </c>
      <c r="FL237" s="588">
        <f>AND(FQ$55&gt;0,SUM($E237:FK237)&lt;'Summary&amp;Assumptions'!$G$32*$B237,$D237&gt;='Summary&amp;Assumptions'!$D$17,FQ$47&gt;=$D237,FQ$47&lt;=EDATE($D237,'Summary&amp;Assumptions'!$G$32))*$B237+AND(FQ$56&lt;'Summary&amp;Assumptions'!$J$31,FQ$47&gt;=$FO237,FQ$47&lt;=$FP237)*(('Summary&amp;Assumptions'!$H$25*$C237)*(1+'Summary&amp;Assumptions'!$J$29)^(FQ$46-1))+AND(FQ$56&lt;'Summary&amp;Assumptions'!$J$31,FQ$47&gt;=$FQ237,FQ$47&lt;=$FR237)*(('Summary&amp;Assumptions'!$H$25*$C237)*(1+'Summary&amp;Assumptions'!$J$29)^(FQ$46-1))</f>
        <v>0</v>
      </c>
      <c r="FO237" s="576">
        <f>EDATE(D237,'Summary&amp;Assumptions'!$G$34)</f>
        <v>48000</v>
      </c>
      <c r="FP237" s="576">
        <f>EDATE(FO237,'Summary&amp;Assumptions'!$G$33-1)</f>
        <v>48030</v>
      </c>
      <c r="FQ237" s="576">
        <f>EDATE(FO237,'Summary&amp;Assumptions'!$G$34)</f>
        <v>48366</v>
      </c>
      <c r="FR237" s="576">
        <f>EDATE(FQ237,'Summary&amp;Assumptions'!$G$33-1)</f>
        <v>48396</v>
      </c>
    </row>
    <row r="238" spans="2:174" hidden="1" x14ac:dyDescent="0.2">
      <c r="B238" s="588">
        <v>0</v>
      </c>
      <c r="C238" s="577">
        <v>0</v>
      </c>
      <c r="D238" s="589">
        <v>47665</v>
      </c>
      <c r="F238" s="588">
        <f>AND(K$55&gt;0,SUM($E238:E238)&lt;'Summary&amp;Assumptions'!$G$32*$B238,$D238&gt;='Summary&amp;Assumptions'!$D$17,K$47&gt;=$D238,K$47&lt;=EDATE($D238,'Summary&amp;Assumptions'!$G$32))*$B238+AND(K$56&lt;'Summary&amp;Assumptions'!$J$31,K$47&gt;=$FO238,K$47&lt;=$FP238)*(('Summary&amp;Assumptions'!$H$25*$C238)*(1+'Summary&amp;Assumptions'!$J$29)^(K$46-1))+AND(K$56&lt;'Summary&amp;Assumptions'!$J$31,K$47&gt;=$FQ238,K$47&lt;=$FR238)*(('Summary&amp;Assumptions'!$H$25*$C238)*(1+'Summary&amp;Assumptions'!$J$29)^(K$46-1))</f>
        <v>0</v>
      </c>
      <c r="G238" s="588">
        <f>AND(L$55&gt;0,SUM($E238:F238)&lt;'Summary&amp;Assumptions'!$G$32*$B238,$D238&gt;='Summary&amp;Assumptions'!$D$17,L$47&gt;=$D238,L$47&lt;=EDATE($D238,'Summary&amp;Assumptions'!$G$32))*$B238+AND(L$56&lt;'Summary&amp;Assumptions'!$J$31,L$47&gt;=$FO238,L$47&lt;=$FP238)*(('Summary&amp;Assumptions'!$H$25*$C238)*(1+'Summary&amp;Assumptions'!$J$29)^(L$46-1))+AND(L$56&lt;'Summary&amp;Assumptions'!$J$31,L$47&gt;=$FQ238,L$47&lt;=$FR238)*(('Summary&amp;Assumptions'!$H$25*$C238)*(1+'Summary&amp;Assumptions'!$J$29)^(L$46-1))</f>
        <v>0</v>
      </c>
      <c r="H238" s="588">
        <f>AND(M$55&gt;0,SUM($E238:G238)&lt;'Summary&amp;Assumptions'!$G$32*$B238,$D238&gt;='Summary&amp;Assumptions'!$D$17,M$47&gt;=$D238,M$47&lt;=EDATE($D238,'Summary&amp;Assumptions'!$G$32))*$B238+AND(M$56&lt;'Summary&amp;Assumptions'!$J$31,M$47&gt;=$FO238,M$47&lt;=$FP238)*(('Summary&amp;Assumptions'!$H$25*$C238)*(1+'Summary&amp;Assumptions'!$J$29)^(M$46-1))+AND(M$56&lt;'Summary&amp;Assumptions'!$J$31,M$47&gt;=$FQ238,M$47&lt;=$FR238)*(('Summary&amp;Assumptions'!$H$25*$C238)*(1+'Summary&amp;Assumptions'!$J$29)^(M$46-1))</f>
        <v>0</v>
      </c>
      <c r="I238" s="588">
        <f>AND(N$55&gt;0,SUM($E238:H238)&lt;'Summary&amp;Assumptions'!$G$32*$B238,$D238&gt;='Summary&amp;Assumptions'!$D$17,N$47&gt;=$D238,N$47&lt;=EDATE($D238,'Summary&amp;Assumptions'!$G$32))*$B238+AND(N$56&lt;'Summary&amp;Assumptions'!$J$31,N$47&gt;=$FO238,N$47&lt;=$FP238)*(('Summary&amp;Assumptions'!$H$25*$C238)*(1+'Summary&amp;Assumptions'!$J$29)^(N$46-1))+AND(N$56&lt;'Summary&amp;Assumptions'!$J$31,N$47&gt;=$FQ238,N$47&lt;=$FR238)*(('Summary&amp;Assumptions'!$H$25*$C238)*(1+'Summary&amp;Assumptions'!$J$29)^(N$46-1))</f>
        <v>0</v>
      </c>
      <c r="J238" s="588">
        <f>AND(O$55&gt;0,SUM($E238:I238)&lt;'Summary&amp;Assumptions'!$G$32*$B238,$D238&gt;='Summary&amp;Assumptions'!$D$17,O$47&gt;=$D238,O$47&lt;=EDATE($D238,'Summary&amp;Assumptions'!$G$32))*$B238+AND(O$56&lt;'Summary&amp;Assumptions'!$J$31,O$47&gt;=$FO238,O$47&lt;=$FP238)*(('Summary&amp;Assumptions'!$H$25*$C238)*(1+'Summary&amp;Assumptions'!$J$29)^(O$46-1))+AND(O$56&lt;'Summary&amp;Assumptions'!$J$31,O$47&gt;=$FQ238,O$47&lt;=$FR238)*(('Summary&amp;Assumptions'!$H$25*$C238)*(1+'Summary&amp;Assumptions'!$J$29)^(O$46-1))</f>
        <v>0</v>
      </c>
      <c r="K238" s="588">
        <f>AND(P$55&gt;0,SUM($E238:J238)&lt;'Summary&amp;Assumptions'!$G$32*$B238,$D238&gt;='Summary&amp;Assumptions'!$D$17,P$47&gt;=$D238,P$47&lt;=EDATE($D238,'Summary&amp;Assumptions'!$G$32))*$B238+AND(P$56&lt;'Summary&amp;Assumptions'!$J$31,P$47&gt;=$FO238,P$47&lt;=$FP238)*(('Summary&amp;Assumptions'!$H$25*$C238)*(1+'Summary&amp;Assumptions'!$J$29)^(P$46-1))+AND(P$56&lt;'Summary&amp;Assumptions'!$J$31,P$47&gt;=$FQ238,P$47&lt;=$FR238)*(('Summary&amp;Assumptions'!$H$25*$C238)*(1+'Summary&amp;Assumptions'!$J$29)^(P$46-1))</f>
        <v>0</v>
      </c>
      <c r="L238" s="588">
        <f>AND(Q$55&gt;0,SUM($E238:K238)&lt;'Summary&amp;Assumptions'!$G$32*$B238,$D238&gt;='Summary&amp;Assumptions'!$D$17,Q$47&gt;=$D238,Q$47&lt;=EDATE($D238,'Summary&amp;Assumptions'!$G$32))*$B238+AND(Q$56&lt;'Summary&amp;Assumptions'!$J$31,Q$47&gt;=$FO238,Q$47&lt;=$FP238)*(('Summary&amp;Assumptions'!$H$25*$C238)*(1+'Summary&amp;Assumptions'!$J$29)^(Q$46-1))+AND(Q$56&lt;'Summary&amp;Assumptions'!$J$31,Q$47&gt;=$FQ238,Q$47&lt;=$FR238)*(('Summary&amp;Assumptions'!$H$25*$C238)*(1+'Summary&amp;Assumptions'!$J$29)^(Q$46-1))</f>
        <v>0</v>
      </c>
      <c r="M238" s="588">
        <f>AND(R$55&gt;0,SUM($E238:L238)&lt;'Summary&amp;Assumptions'!$G$32*$B238,$D238&gt;='Summary&amp;Assumptions'!$D$17,R$47&gt;=$D238,R$47&lt;=EDATE($D238,'Summary&amp;Assumptions'!$G$32))*$B238+AND(R$56&lt;'Summary&amp;Assumptions'!$J$31,R$47&gt;=$FO238,R$47&lt;=$FP238)*(('Summary&amp;Assumptions'!$H$25*$C238)*(1+'Summary&amp;Assumptions'!$J$29)^(R$46-1))+AND(R$56&lt;'Summary&amp;Assumptions'!$J$31,R$47&gt;=$FQ238,R$47&lt;=$FR238)*(('Summary&amp;Assumptions'!$H$25*$C238)*(1+'Summary&amp;Assumptions'!$J$29)^(R$46-1))</f>
        <v>0</v>
      </c>
      <c r="N238" s="588">
        <f>AND(S$55&gt;0,SUM($E238:M238)&lt;'Summary&amp;Assumptions'!$G$32*$B238,$D238&gt;='Summary&amp;Assumptions'!$D$17,S$47&gt;=$D238,S$47&lt;=EDATE($D238,'Summary&amp;Assumptions'!$G$32))*$B238+AND(S$56&lt;'Summary&amp;Assumptions'!$J$31,S$47&gt;=$FO238,S$47&lt;=$FP238)*(('Summary&amp;Assumptions'!$H$25*$C238)*(1+'Summary&amp;Assumptions'!$J$29)^(S$46-1))+AND(S$56&lt;'Summary&amp;Assumptions'!$J$31,S$47&gt;=$FQ238,S$47&lt;=$FR238)*(('Summary&amp;Assumptions'!$H$25*$C238)*(1+'Summary&amp;Assumptions'!$J$29)^(S$46-1))</f>
        <v>0</v>
      </c>
      <c r="O238" s="588">
        <f>AND(T$55&gt;0,SUM($E238:N238)&lt;'Summary&amp;Assumptions'!$G$32*$B238,$D238&gt;='Summary&amp;Assumptions'!$D$17,T$47&gt;=$D238,T$47&lt;=EDATE($D238,'Summary&amp;Assumptions'!$G$32))*$B238+AND(T$56&lt;'Summary&amp;Assumptions'!$J$31,T$47&gt;=$FO238,T$47&lt;=$FP238)*(('Summary&amp;Assumptions'!$H$25*$C238)*(1+'Summary&amp;Assumptions'!$J$29)^(T$46-1))+AND(T$56&lt;'Summary&amp;Assumptions'!$J$31,T$47&gt;=$FQ238,T$47&lt;=$FR238)*(('Summary&amp;Assumptions'!$H$25*$C238)*(1+'Summary&amp;Assumptions'!$J$29)^(T$46-1))</f>
        <v>0</v>
      </c>
      <c r="P238" s="588">
        <f>AND(U$55&gt;0,SUM($E238:O238)&lt;'Summary&amp;Assumptions'!$G$32*$B238,$D238&gt;='Summary&amp;Assumptions'!$D$17,U$47&gt;=$D238,U$47&lt;=EDATE($D238,'Summary&amp;Assumptions'!$G$32))*$B238+AND(U$56&lt;'Summary&amp;Assumptions'!$J$31,U$47&gt;=$FO238,U$47&lt;=$FP238)*(('Summary&amp;Assumptions'!$H$25*$C238)*(1+'Summary&amp;Assumptions'!$J$29)^(U$46-1))+AND(U$56&lt;'Summary&amp;Assumptions'!$J$31,U$47&gt;=$FQ238,U$47&lt;=$FR238)*(('Summary&amp;Assumptions'!$H$25*$C238)*(1+'Summary&amp;Assumptions'!$J$29)^(U$46-1))</f>
        <v>0</v>
      </c>
      <c r="Q238" s="588">
        <f>AND(V$55&gt;0,SUM($E238:P238)&lt;'Summary&amp;Assumptions'!$G$32*$B238,$D238&gt;='Summary&amp;Assumptions'!$D$17,V$47&gt;=$D238,V$47&lt;=EDATE($D238,'Summary&amp;Assumptions'!$G$32))*$B238+AND(V$56&lt;'Summary&amp;Assumptions'!$J$31,V$47&gt;=$FO238,V$47&lt;=$FP238)*(('Summary&amp;Assumptions'!$H$25*$C238)*(1+'Summary&amp;Assumptions'!$J$29)^(V$46-1))+AND(V$56&lt;'Summary&amp;Assumptions'!$J$31,V$47&gt;=$FQ238,V$47&lt;=$FR238)*(('Summary&amp;Assumptions'!$H$25*$C238)*(1+'Summary&amp;Assumptions'!$J$29)^(V$46-1))</f>
        <v>0</v>
      </c>
      <c r="R238" s="588">
        <f>AND(W$55&gt;0,SUM($E238:Q238)&lt;'Summary&amp;Assumptions'!$G$32*$B238,$D238&gt;='Summary&amp;Assumptions'!$D$17,W$47&gt;=$D238,W$47&lt;=EDATE($D238,'Summary&amp;Assumptions'!$G$32))*$B238+AND(W$56&lt;'Summary&amp;Assumptions'!$J$31,W$47&gt;=$FO238,W$47&lt;=$FP238)*(('Summary&amp;Assumptions'!$H$25*$C238)*(1+'Summary&amp;Assumptions'!$J$29)^(W$46-1))+AND(W$56&lt;'Summary&amp;Assumptions'!$J$31,W$47&gt;=$FQ238,W$47&lt;=$FR238)*(('Summary&amp;Assumptions'!$H$25*$C238)*(1+'Summary&amp;Assumptions'!$J$29)^(W$46-1))</f>
        <v>0</v>
      </c>
      <c r="S238" s="588">
        <f>AND(X$55&gt;0,SUM($E238:R238)&lt;'Summary&amp;Assumptions'!$G$32*$B238,$D238&gt;='Summary&amp;Assumptions'!$D$17,X$47&gt;=$D238,X$47&lt;=EDATE($D238,'Summary&amp;Assumptions'!$G$32))*$B238+AND(X$56&lt;'Summary&amp;Assumptions'!$J$31,X$47&gt;=$FO238,X$47&lt;=$FP238)*(('Summary&amp;Assumptions'!$H$25*$C238)*(1+'Summary&amp;Assumptions'!$J$29)^(X$46-1))+AND(X$56&lt;'Summary&amp;Assumptions'!$J$31,X$47&gt;=$FQ238,X$47&lt;=$FR238)*(('Summary&amp;Assumptions'!$H$25*$C238)*(1+'Summary&amp;Assumptions'!$J$29)^(X$46-1))</f>
        <v>0</v>
      </c>
      <c r="T238" s="588">
        <f>AND(Y$55&gt;0,SUM($E238:S238)&lt;'Summary&amp;Assumptions'!$G$32*$B238,$D238&gt;='Summary&amp;Assumptions'!$D$17,Y$47&gt;=$D238,Y$47&lt;=EDATE($D238,'Summary&amp;Assumptions'!$G$32))*$B238+AND(Y$56&lt;'Summary&amp;Assumptions'!$J$31,Y$47&gt;=$FO238,Y$47&lt;=$FP238)*(('Summary&amp;Assumptions'!$H$25*$C238)*(1+'Summary&amp;Assumptions'!$J$29)^(Y$46-1))+AND(Y$56&lt;'Summary&amp;Assumptions'!$J$31,Y$47&gt;=$FQ238,Y$47&lt;=$FR238)*(('Summary&amp;Assumptions'!$H$25*$C238)*(1+'Summary&amp;Assumptions'!$J$29)^(Y$46-1))</f>
        <v>0</v>
      </c>
      <c r="U238" s="588">
        <f>AND(Z$55&gt;0,SUM($E238:T238)&lt;'Summary&amp;Assumptions'!$G$32*$B238,$D238&gt;='Summary&amp;Assumptions'!$D$17,Z$47&gt;=$D238,Z$47&lt;=EDATE($D238,'Summary&amp;Assumptions'!$G$32))*$B238+AND(Z$56&lt;'Summary&amp;Assumptions'!$J$31,Z$47&gt;=$FO238,Z$47&lt;=$FP238)*(('Summary&amp;Assumptions'!$H$25*$C238)*(1+'Summary&amp;Assumptions'!$J$29)^(Z$46-1))+AND(Z$56&lt;'Summary&amp;Assumptions'!$J$31,Z$47&gt;=$FQ238,Z$47&lt;=$FR238)*(('Summary&amp;Assumptions'!$H$25*$C238)*(1+'Summary&amp;Assumptions'!$J$29)^(Z$46-1))</f>
        <v>0</v>
      </c>
      <c r="V238" s="588">
        <f>AND(AA$55&gt;0,SUM($E238:U238)&lt;'Summary&amp;Assumptions'!$G$32*$B238,$D238&gt;='Summary&amp;Assumptions'!$D$17,AA$47&gt;=$D238,AA$47&lt;=EDATE($D238,'Summary&amp;Assumptions'!$G$32))*$B238+AND(AA$56&lt;'Summary&amp;Assumptions'!$J$31,AA$47&gt;=$FO238,AA$47&lt;=$FP238)*(('Summary&amp;Assumptions'!$H$25*$C238)*(1+'Summary&amp;Assumptions'!$J$29)^(AA$46-1))+AND(AA$56&lt;'Summary&amp;Assumptions'!$J$31,AA$47&gt;=$FQ238,AA$47&lt;=$FR238)*(('Summary&amp;Assumptions'!$H$25*$C238)*(1+'Summary&amp;Assumptions'!$J$29)^(AA$46-1))</f>
        <v>0</v>
      </c>
      <c r="W238" s="588">
        <f>AND(AB$55&gt;0,SUM($E238:V238)&lt;'Summary&amp;Assumptions'!$G$32*$B238,$D238&gt;='Summary&amp;Assumptions'!$D$17,AB$47&gt;=$D238,AB$47&lt;=EDATE($D238,'Summary&amp;Assumptions'!$G$32))*$B238+AND(AB$56&lt;'Summary&amp;Assumptions'!$J$31,AB$47&gt;=$FO238,AB$47&lt;=$FP238)*(('Summary&amp;Assumptions'!$H$25*$C238)*(1+'Summary&amp;Assumptions'!$J$29)^(AB$46-1))+AND(AB$56&lt;'Summary&amp;Assumptions'!$J$31,AB$47&gt;=$FQ238,AB$47&lt;=$FR238)*(('Summary&amp;Assumptions'!$H$25*$C238)*(1+'Summary&amp;Assumptions'!$J$29)^(AB$46-1))</f>
        <v>0</v>
      </c>
      <c r="X238" s="588">
        <f>AND(AC$55&gt;0,SUM($E238:W238)&lt;'Summary&amp;Assumptions'!$G$32*$B238,$D238&gt;='Summary&amp;Assumptions'!$D$17,AC$47&gt;=$D238,AC$47&lt;=EDATE($D238,'Summary&amp;Assumptions'!$G$32))*$B238+AND(AC$56&lt;'Summary&amp;Assumptions'!$J$31,AC$47&gt;=$FO238,AC$47&lt;=$FP238)*(('Summary&amp;Assumptions'!$H$25*$C238)*(1+'Summary&amp;Assumptions'!$J$29)^(AC$46-1))+AND(AC$56&lt;'Summary&amp;Assumptions'!$J$31,AC$47&gt;=$FQ238,AC$47&lt;=$FR238)*(('Summary&amp;Assumptions'!$H$25*$C238)*(1+'Summary&amp;Assumptions'!$J$29)^(AC$46-1))</f>
        <v>0</v>
      </c>
      <c r="Y238" s="588">
        <f>AND(AD$55&gt;0,SUM($E238:X238)&lt;'Summary&amp;Assumptions'!$G$32*$B238,$D238&gt;='Summary&amp;Assumptions'!$D$17,AD$47&gt;=$D238,AD$47&lt;=EDATE($D238,'Summary&amp;Assumptions'!$G$32))*$B238+AND(AD$56&lt;'Summary&amp;Assumptions'!$J$31,AD$47&gt;=$FO238,AD$47&lt;=$FP238)*(('Summary&amp;Assumptions'!$H$25*$C238)*(1+'Summary&amp;Assumptions'!$J$29)^(AD$46-1))+AND(AD$56&lt;'Summary&amp;Assumptions'!$J$31,AD$47&gt;=$FQ238,AD$47&lt;=$FR238)*(('Summary&amp;Assumptions'!$H$25*$C238)*(1+'Summary&amp;Assumptions'!$J$29)^(AD$46-1))</f>
        <v>0</v>
      </c>
      <c r="Z238" s="588">
        <f>AND(AE$55&gt;0,SUM($E238:Y238)&lt;'Summary&amp;Assumptions'!$G$32*$B238,$D238&gt;='Summary&amp;Assumptions'!$D$17,AE$47&gt;=$D238,AE$47&lt;=EDATE($D238,'Summary&amp;Assumptions'!$G$32))*$B238+AND(AE$56&lt;'Summary&amp;Assumptions'!$J$31,AE$47&gt;=$FO238,AE$47&lt;=$FP238)*(('Summary&amp;Assumptions'!$H$25*$C238)*(1+'Summary&amp;Assumptions'!$J$29)^(AE$46-1))+AND(AE$56&lt;'Summary&amp;Assumptions'!$J$31,AE$47&gt;=$FQ238,AE$47&lt;=$FR238)*(('Summary&amp;Assumptions'!$H$25*$C238)*(1+'Summary&amp;Assumptions'!$J$29)^(AE$46-1))</f>
        <v>0</v>
      </c>
      <c r="AA238" s="588">
        <f>AND(AF$55&gt;0,SUM($E238:Z238)&lt;'Summary&amp;Assumptions'!$G$32*$B238,$D238&gt;='Summary&amp;Assumptions'!$D$17,AF$47&gt;=$D238,AF$47&lt;=EDATE($D238,'Summary&amp;Assumptions'!$G$32))*$B238+AND(AF$56&lt;'Summary&amp;Assumptions'!$J$31,AF$47&gt;=$FO238,AF$47&lt;=$FP238)*(('Summary&amp;Assumptions'!$H$25*$C238)*(1+'Summary&amp;Assumptions'!$J$29)^(AF$46-1))+AND(AF$56&lt;'Summary&amp;Assumptions'!$J$31,AF$47&gt;=$FQ238,AF$47&lt;=$FR238)*(('Summary&amp;Assumptions'!$H$25*$C238)*(1+'Summary&amp;Assumptions'!$J$29)^(AF$46-1))</f>
        <v>0</v>
      </c>
      <c r="AB238" s="588">
        <f>AND(AG$55&gt;0,SUM($E238:AA238)&lt;'Summary&amp;Assumptions'!$G$32*$B238,$D238&gt;='Summary&amp;Assumptions'!$D$17,AG$47&gt;=$D238,AG$47&lt;=EDATE($D238,'Summary&amp;Assumptions'!$G$32))*$B238+AND(AG$56&lt;'Summary&amp;Assumptions'!$J$31,AG$47&gt;=$FO238,AG$47&lt;=$FP238)*(('Summary&amp;Assumptions'!$H$25*$C238)*(1+'Summary&amp;Assumptions'!$J$29)^(AG$46-1))+AND(AG$56&lt;'Summary&amp;Assumptions'!$J$31,AG$47&gt;=$FQ238,AG$47&lt;=$FR238)*(('Summary&amp;Assumptions'!$H$25*$C238)*(1+'Summary&amp;Assumptions'!$J$29)^(AG$46-1))</f>
        <v>0</v>
      </c>
      <c r="AC238" s="588">
        <f>AND(AH$55&gt;0,SUM($E238:AB238)&lt;'Summary&amp;Assumptions'!$G$32*$B238,$D238&gt;='Summary&amp;Assumptions'!$D$17,AH$47&gt;=$D238,AH$47&lt;=EDATE($D238,'Summary&amp;Assumptions'!$G$32))*$B238+AND(AH$56&lt;'Summary&amp;Assumptions'!$J$31,AH$47&gt;=$FO238,AH$47&lt;=$FP238)*(('Summary&amp;Assumptions'!$H$25*$C238)*(1+'Summary&amp;Assumptions'!$J$29)^(AH$46-1))+AND(AH$56&lt;'Summary&amp;Assumptions'!$J$31,AH$47&gt;=$FQ238,AH$47&lt;=$FR238)*(('Summary&amp;Assumptions'!$H$25*$C238)*(1+'Summary&amp;Assumptions'!$J$29)^(AH$46-1))</f>
        <v>0</v>
      </c>
      <c r="AD238" s="588">
        <f>AND(AI$55&gt;0,SUM($E238:AC238)&lt;'Summary&amp;Assumptions'!$G$32*$B238,$D238&gt;='Summary&amp;Assumptions'!$D$17,AI$47&gt;=$D238,AI$47&lt;=EDATE($D238,'Summary&amp;Assumptions'!$G$32))*$B238+AND(AI$56&lt;'Summary&amp;Assumptions'!$J$31,AI$47&gt;=$FO238,AI$47&lt;=$FP238)*(('Summary&amp;Assumptions'!$H$25*$C238)*(1+'Summary&amp;Assumptions'!$J$29)^(AI$46-1))+AND(AI$56&lt;'Summary&amp;Assumptions'!$J$31,AI$47&gt;=$FQ238,AI$47&lt;=$FR238)*(('Summary&amp;Assumptions'!$H$25*$C238)*(1+'Summary&amp;Assumptions'!$J$29)^(AI$46-1))</f>
        <v>0</v>
      </c>
      <c r="AE238" s="588">
        <f>AND(AJ$55&gt;0,SUM($E238:AD238)&lt;'Summary&amp;Assumptions'!$G$32*$B238,$D238&gt;='Summary&amp;Assumptions'!$D$17,AJ$47&gt;=$D238,AJ$47&lt;=EDATE($D238,'Summary&amp;Assumptions'!$G$32))*$B238+AND(AJ$56&lt;'Summary&amp;Assumptions'!$J$31,AJ$47&gt;=$FO238,AJ$47&lt;=$FP238)*(('Summary&amp;Assumptions'!$H$25*$C238)*(1+'Summary&amp;Assumptions'!$J$29)^(AJ$46-1))+AND(AJ$56&lt;'Summary&amp;Assumptions'!$J$31,AJ$47&gt;=$FQ238,AJ$47&lt;=$FR238)*(('Summary&amp;Assumptions'!$H$25*$C238)*(1+'Summary&amp;Assumptions'!$J$29)^(AJ$46-1))</f>
        <v>0</v>
      </c>
      <c r="AF238" s="588">
        <f>AND(AK$55&gt;0,SUM($E238:AE238)&lt;'Summary&amp;Assumptions'!$G$32*$B238,$D238&gt;='Summary&amp;Assumptions'!$D$17,AK$47&gt;=$D238,AK$47&lt;=EDATE($D238,'Summary&amp;Assumptions'!$G$32))*$B238+AND(AK$56&lt;'Summary&amp;Assumptions'!$J$31,AK$47&gt;=$FO238,AK$47&lt;=$FP238)*(('Summary&amp;Assumptions'!$H$25*$C238)*(1+'Summary&amp;Assumptions'!$J$29)^(AK$46-1))+AND(AK$56&lt;'Summary&amp;Assumptions'!$J$31,AK$47&gt;=$FQ238,AK$47&lt;=$FR238)*(('Summary&amp;Assumptions'!$H$25*$C238)*(1+'Summary&amp;Assumptions'!$J$29)^(AK$46-1))</f>
        <v>0</v>
      </c>
      <c r="AG238" s="588">
        <f>AND(AL$55&gt;0,SUM($E238:AF238)&lt;'Summary&amp;Assumptions'!$G$32*$B238,$D238&gt;='Summary&amp;Assumptions'!$D$17,AL$47&gt;=$D238,AL$47&lt;=EDATE($D238,'Summary&amp;Assumptions'!$G$32))*$B238+AND(AL$56&lt;'Summary&amp;Assumptions'!$J$31,AL$47&gt;=$FO238,AL$47&lt;=$FP238)*(('Summary&amp;Assumptions'!$H$25*$C238)*(1+'Summary&amp;Assumptions'!$J$29)^(AL$46-1))+AND(AL$56&lt;'Summary&amp;Assumptions'!$J$31,AL$47&gt;=$FQ238,AL$47&lt;=$FR238)*(('Summary&amp;Assumptions'!$H$25*$C238)*(1+'Summary&amp;Assumptions'!$J$29)^(AL$46-1))</f>
        <v>0</v>
      </c>
      <c r="AH238" s="588">
        <f>AND(AM$55&gt;0,SUM($E238:AG238)&lt;'Summary&amp;Assumptions'!$G$32*$B238,$D238&gt;='Summary&amp;Assumptions'!$D$17,AM$47&gt;=$D238,AM$47&lt;=EDATE($D238,'Summary&amp;Assumptions'!$G$32))*$B238+AND(AM$56&lt;'Summary&amp;Assumptions'!$J$31,AM$47&gt;=$FO238,AM$47&lt;=$FP238)*(('Summary&amp;Assumptions'!$H$25*$C238)*(1+'Summary&amp;Assumptions'!$J$29)^(AM$46-1))+AND(AM$56&lt;'Summary&amp;Assumptions'!$J$31,AM$47&gt;=$FQ238,AM$47&lt;=$FR238)*(('Summary&amp;Assumptions'!$H$25*$C238)*(1+'Summary&amp;Assumptions'!$J$29)^(AM$46-1))</f>
        <v>0</v>
      </c>
      <c r="AI238" s="588">
        <f>AND(AN$55&gt;0,SUM($E238:AH238)&lt;'Summary&amp;Assumptions'!$G$32*$B238,$D238&gt;='Summary&amp;Assumptions'!$D$17,AN$47&gt;=$D238,AN$47&lt;=EDATE($D238,'Summary&amp;Assumptions'!$G$32))*$B238+AND(AN$56&lt;'Summary&amp;Assumptions'!$J$31,AN$47&gt;=$FO238,AN$47&lt;=$FP238)*(('Summary&amp;Assumptions'!$H$25*$C238)*(1+'Summary&amp;Assumptions'!$J$29)^(AN$46-1))+AND(AN$56&lt;'Summary&amp;Assumptions'!$J$31,AN$47&gt;=$FQ238,AN$47&lt;=$FR238)*(('Summary&amp;Assumptions'!$H$25*$C238)*(1+'Summary&amp;Assumptions'!$J$29)^(AN$46-1))</f>
        <v>0</v>
      </c>
      <c r="AJ238" s="588">
        <f>AND(AO$55&gt;0,SUM($E238:AI238)&lt;'Summary&amp;Assumptions'!$G$32*$B238,$D238&gt;='Summary&amp;Assumptions'!$D$17,AO$47&gt;=$D238,AO$47&lt;=EDATE($D238,'Summary&amp;Assumptions'!$G$32))*$B238+AND(AO$56&lt;'Summary&amp;Assumptions'!$J$31,AO$47&gt;=$FO238,AO$47&lt;=$FP238)*(('Summary&amp;Assumptions'!$H$25*$C238)*(1+'Summary&amp;Assumptions'!$J$29)^(AO$46-1))+AND(AO$56&lt;'Summary&amp;Assumptions'!$J$31,AO$47&gt;=$FQ238,AO$47&lt;=$FR238)*(('Summary&amp;Assumptions'!$H$25*$C238)*(1+'Summary&amp;Assumptions'!$J$29)^(AO$46-1))</f>
        <v>0</v>
      </c>
      <c r="AK238" s="588">
        <f>AND(AP$55&gt;0,SUM($E238:AJ238)&lt;'Summary&amp;Assumptions'!$G$32*$B238,$D238&gt;='Summary&amp;Assumptions'!$D$17,AP$47&gt;=$D238,AP$47&lt;=EDATE($D238,'Summary&amp;Assumptions'!$G$32))*$B238+AND(AP$56&lt;'Summary&amp;Assumptions'!$J$31,AP$47&gt;=$FO238,AP$47&lt;=$FP238)*(('Summary&amp;Assumptions'!$H$25*$C238)*(1+'Summary&amp;Assumptions'!$J$29)^(AP$46-1))+AND(AP$56&lt;'Summary&amp;Assumptions'!$J$31,AP$47&gt;=$FQ238,AP$47&lt;=$FR238)*(('Summary&amp;Assumptions'!$H$25*$C238)*(1+'Summary&amp;Assumptions'!$J$29)^(AP$46-1))</f>
        <v>0</v>
      </c>
      <c r="AL238" s="588">
        <f>AND(AQ$55&gt;0,SUM($E238:AK238)&lt;'Summary&amp;Assumptions'!$G$32*$B238,$D238&gt;='Summary&amp;Assumptions'!$D$17,AQ$47&gt;=$D238,AQ$47&lt;=EDATE($D238,'Summary&amp;Assumptions'!$G$32))*$B238+AND(AQ$56&lt;'Summary&amp;Assumptions'!$J$31,AQ$47&gt;=$FO238,AQ$47&lt;=$FP238)*(('Summary&amp;Assumptions'!$H$25*$C238)*(1+'Summary&amp;Assumptions'!$J$29)^(AQ$46-1))+AND(AQ$56&lt;'Summary&amp;Assumptions'!$J$31,AQ$47&gt;=$FQ238,AQ$47&lt;=$FR238)*(('Summary&amp;Assumptions'!$H$25*$C238)*(1+'Summary&amp;Assumptions'!$J$29)^(AQ$46-1))</f>
        <v>0</v>
      </c>
      <c r="AM238" s="588">
        <f>AND(AR$55&gt;0,SUM($E238:AL238)&lt;'Summary&amp;Assumptions'!$G$32*$B238,$D238&gt;='Summary&amp;Assumptions'!$D$17,AR$47&gt;=$D238,AR$47&lt;=EDATE($D238,'Summary&amp;Assumptions'!$G$32))*$B238+AND(AR$56&lt;'Summary&amp;Assumptions'!$J$31,AR$47&gt;=$FO238,AR$47&lt;=$FP238)*(('Summary&amp;Assumptions'!$H$25*$C238)*(1+'Summary&amp;Assumptions'!$J$29)^(AR$46-1))+AND(AR$56&lt;'Summary&amp;Assumptions'!$J$31,AR$47&gt;=$FQ238,AR$47&lt;=$FR238)*(('Summary&amp;Assumptions'!$H$25*$C238)*(1+'Summary&amp;Assumptions'!$J$29)^(AR$46-1))</f>
        <v>0</v>
      </c>
      <c r="AN238" s="588">
        <f>AND(AS$55&gt;0,SUM($E238:AM238)&lt;'Summary&amp;Assumptions'!$G$32*$B238,$D238&gt;='Summary&amp;Assumptions'!$D$17,AS$47&gt;=$D238,AS$47&lt;=EDATE($D238,'Summary&amp;Assumptions'!$G$32))*$B238+AND(AS$56&lt;'Summary&amp;Assumptions'!$J$31,AS$47&gt;=$FO238,AS$47&lt;=$FP238)*(('Summary&amp;Assumptions'!$H$25*$C238)*(1+'Summary&amp;Assumptions'!$J$29)^(AS$46-1))+AND(AS$56&lt;'Summary&amp;Assumptions'!$J$31,AS$47&gt;=$FQ238,AS$47&lt;=$FR238)*(('Summary&amp;Assumptions'!$H$25*$C238)*(1+'Summary&amp;Assumptions'!$J$29)^(AS$46-1))</f>
        <v>0</v>
      </c>
      <c r="AO238" s="588">
        <f>AND(AT$55&gt;0,SUM($E238:AN238)&lt;'Summary&amp;Assumptions'!$G$32*$B238,$D238&gt;='Summary&amp;Assumptions'!$D$17,AT$47&gt;=$D238,AT$47&lt;=EDATE($D238,'Summary&amp;Assumptions'!$G$32))*$B238+AND(AT$56&lt;'Summary&amp;Assumptions'!$J$31,AT$47&gt;=$FO238,AT$47&lt;=$FP238)*(('Summary&amp;Assumptions'!$H$25*$C238)*(1+'Summary&amp;Assumptions'!$J$29)^(AT$46-1))+AND(AT$56&lt;'Summary&amp;Assumptions'!$J$31,AT$47&gt;=$FQ238,AT$47&lt;=$FR238)*(('Summary&amp;Assumptions'!$H$25*$C238)*(1+'Summary&amp;Assumptions'!$J$29)^(AT$46-1))</f>
        <v>0</v>
      </c>
      <c r="AP238" s="588">
        <f>AND(AU$55&gt;0,SUM($E238:AO238)&lt;'Summary&amp;Assumptions'!$G$32*$B238,$D238&gt;='Summary&amp;Assumptions'!$D$17,AU$47&gt;=$D238,AU$47&lt;=EDATE($D238,'Summary&amp;Assumptions'!$G$32))*$B238+AND(AU$56&lt;'Summary&amp;Assumptions'!$J$31,AU$47&gt;=$FO238,AU$47&lt;=$FP238)*(('Summary&amp;Assumptions'!$H$25*$C238)*(1+'Summary&amp;Assumptions'!$J$29)^(AU$46-1))+AND(AU$56&lt;'Summary&amp;Assumptions'!$J$31,AU$47&gt;=$FQ238,AU$47&lt;=$FR238)*(('Summary&amp;Assumptions'!$H$25*$C238)*(1+'Summary&amp;Assumptions'!$J$29)^(AU$46-1))</f>
        <v>0</v>
      </c>
      <c r="AQ238" s="588">
        <f>AND(AV$55&gt;0,SUM($E238:AP238)&lt;'Summary&amp;Assumptions'!$G$32*$B238,$D238&gt;='Summary&amp;Assumptions'!$D$17,AV$47&gt;=$D238,AV$47&lt;=EDATE($D238,'Summary&amp;Assumptions'!$G$32))*$B238+AND(AV$56&lt;'Summary&amp;Assumptions'!$J$31,AV$47&gt;=$FO238,AV$47&lt;=$FP238)*(('Summary&amp;Assumptions'!$H$25*$C238)*(1+'Summary&amp;Assumptions'!$J$29)^(AV$46-1))+AND(AV$56&lt;'Summary&amp;Assumptions'!$J$31,AV$47&gt;=$FQ238,AV$47&lt;=$FR238)*(('Summary&amp;Assumptions'!$H$25*$C238)*(1+'Summary&amp;Assumptions'!$J$29)^(AV$46-1))</f>
        <v>0</v>
      </c>
      <c r="AR238" s="588">
        <f>AND(AW$55&gt;0,SUM($E238:AQ238)&lt;'Summary&amp;Assumptions'!$G$32*$B238,$D238&gt;='Summary&amp;Assumptions'!$D$17,AW$47&gt;=$D238,AW$47&lt;=EDATE($D238,'Summary&amp;Assumptions'!$G$32))*$B238+AND(AW$56&lt;'Summary&amp;Assumptions'!$J$31,AW$47&gt;=$FO238,AW$47&lt;=$FP238)*(('Summary&amp;Assumptions'!$H$25*$C238)*(1+'Summary&amp;Assumptions'!$J$29)^(AW$46-1))+AND(AW$56&lt;'Summary&amp;Assumptions'!$J$31,AW$47&gt;=$FQ238,AW$47&lt;=$FR238)*(('Summary&amp;Assumptions'!$H$25*$C238)*(1+'Summary&amp;Assumptions'!$J$29)^(AW$46-1))</f>
        <v>0</v>
      </c>
      <c r="AS238" s="588">
        <f>AND(AX$55&gt;0,SUM($E238:AR238)&lt;'Summary&amp;Assumptions'!$G$32*$B238,$D238&gt;='Summary&amp;Assumptions'!$D$17,AX$47&gt;=$D238,AX$47&lt;=EDATE($D238,'Summary&amp;Assumptions'!$G$32))*$B238+AND(AX$56&lt;'Summary&amp;Assumptions'!$J$31,AX$47&gt;=$FO238,AX$47&lt;=$FP238)*(('Summary&amp;Assumptions'!$H$25*$C238)*(1+'Summary&amp;Assumptions'!$J$29)^(AX$46-1))+AND(AX$56&lt;'Summary&amp;Assumptions'!$J$31,AX$47&gt;=$FQ238,AX$47&lt;=$FR238)*(('Summary&amp;Assumptions'!$H$25*$C238)*(1+'Summary&amp;Assumptions'!$J$29)^(AX$46-1))</f>
        <v>0</v>
      </c>
      <c r="AT238" s="588">
        <f>AND(AY$55&gt;0,SUM($E238:AS238)&lt;'Summary&amp;Assumptions'!$G$32*$B238,$D238&gt;='Summary&amp;Assumptions'!$D$17,AY$47&gt;=$D238,AY$47&lt;=EDATE($D238,'Summary&amp;Assumptions'!$G$32))*$B238+AND(AY$56&lt;'Summary&amp;Assumptions'!$J$31,AY$47&gt;=$FO238,AY$47&lt;=$FP238)*(('Summary&amp;Assumptions'!$H$25*$C238)*(1+'Summary&amp;Assumptions'!$J$29)^(AY$46-1))+AND(AY$56&lt;'Summary&amp;Assumptions'!$J$31,AY$47&gt;=$FQ238,AY$47&lt;=$FR238)*(('Summary&amp;Assumptions'!$H$25*$C238)*(1+'Summary&amp;Assumptions'!$J$29)^(AY$46-1))</f>
        <v>0</v>
      </c>
      <c r="AU238" s="588">
        <f>AND(AZ$55&gt;0,SUM($E238:AT238)&lt;'Summary&amp;Assumptions'!$G$32*$B238,$D238&gt;='Summary&amp;Assumptions'!$D$17,AZ$47&gt;=$D238,AZ$47&lt;=EDATE($D238,'Summary&amp;Assumptions'!$G$32))*$B238+AND(AZ$56&lt;'Summary&amp;Assumptions'!$J$31,AZ$47&gt;=$FO238,AZ$47&lt;=$FP238)*(('Summary&amp;Assumptions'!$H$25*$C238)*(1+'Summary&amp;Assumptions'!$J$29)^(AZ$46-1))+AND(AZ$56&lt;'Summary&amp;Assumptions'!$J$31,AZ$47&gt;=$FQ238,AZ$47&lt;=$FR238)*(('Summary&amp;Assumptions'!$H$25*$C238)*(1+'Summary&amp;Assumptions'!$J$29)^(AZ$46-1))</f>
        <v>0</v>
      </c>
      <c r="AV238" s="588">
        <f>AND(BA$55&gt;0,SUM($E238:AU238)&lt;'Summary&amp;Assumptions'!$G$32*$B238,$D238&gt;='Summary&amp;Assumptions'!$D$17,BA$47&gt;=$D238,BA$47&lt;=EDATE($D238,'Summary&amp;Assumptions'!$G$32))*$B238+AND(BA$56&lt;'Summary&amp;Assumptions'!$J$31,BA$47&gt;=$FO238,BA$47&lt;=$FP238)*(('Summary&amp;Assumptions'!$H$25*$C238)*(1+'Summary&amp;Assumptions'!$J$29)^(BA$46-1))+AND(BA$56&lt;'Summary&amp;Assumptions'!$J$31,BA$47&gt;=$FQ238,BA$47&lt;=$FR238)*(('Summary&amp;Assumptions'!$H$25*$C238)*(1+'Summary&amp;Assumptions'!$J$29)^(BA$46-1))</f>
        <v>0</v>
      </c>
      <c r="AW238" s="588">
        <f>AND(BB$55&gt;0,SUM($E238:AV238)&lt;'Summary&amp;Assumptions'!$G$32*$B238,$D238&gt;='Summary&amp;Assumptions'!$D$17,BB$47&gt;=$D238,BB$47&lt;=EDATE($D238,'Summary&amp;Assumptions'!$G$32))*$B238+AND(BB$56&lt;'Summary&amp;Assumptions'!$J$31,BB$47&gt;=$FO238,BB$47&lt;=$FP238)*(('Summary&amp;Assumptions'!$H$25*$C238)*(1+'Summary&amp;Assumptions'!$J$29)^(BB$46-1))+AND(BB$56&lt;'Summary&amp;Assumptions'!$J$31,BB$47&gt;=$FQ238,BB$47&lt;=$FR238)*(('Summary&amp;Assumptions'!$H$25*$C238)*(1+'Summary&amp;Assumptions'!$J$29)^(BB$46-1))</f>
        <v>0</v>
      </c>
      <c r="AX238" s="588">
        <f>AND(BC$55&gt;0,SUM($E238:AW238)&lt;'Summary&amp;Assumptions'!$G$32*$B238,$D238&gt;='Summary&amp;Assumptions'!$D$17,BC$47&gt;=$D238,BC$47&lt;=EDATE($D238,'Summary&amp;Assumptions'!$G$32))*$B238+AND(BC$56&lt;'Summary&amp;Assumptions'!$J$31,BC$47&gt;=$FO238,BC$47&lt;=$FP238)*(('Summary&amp;Assumptions'!$H$25*$C238)*(1+'Summary&amp;Assumptions'!$J$29)^(BC$46-1))+AND(BC$56&lt;'Summary&amp;Assumptions'!$J$31,BC$47&gt;=$FQ238,BC$47&lt;=$FR238)*(('Summary&amp;Assumptions'!$H$25*$C238)*(1+'Summary&amp;Assumptions'!$J$29)^(BC$46-1))</f>
        <v>0</v>
      </c>
      <c r="AY238" s="588">
        <f>AND(BD$55&gt;0,SUM($E238:AX238)&lt;'Summary&amp;Assumptions'!$G$32*$B238,$D238&gt;='Summary&amp;Assumptions'!$D$17,BD$47&gt;=$D238,BD$47&lt;=EDATE($D238,'Summary&amp;Assumptions'!$G$32))*$B238+AND(BD$56&lt;'Summary&amp;Assumptions'!$J$31,BD$47&gt;=$FO238,BD$47&lt;=$FP238)*(('Summary&amp;Assumptions'!$H$25*$C238)*(1+'Summary&amp;Assumptions'!$J$29)^(BD$46-1))+AND(BD$56&lt;'Summary&amp;Assumptions'!$J$31,BD$47&gt;=$FQ238,BD$47&lt;=$FR238)*(('Summary&amp;Assumptions'!$H$25*$C238)*(1+'Summary&amp;Assumptions'!$J$29)^(BD$46-1))</f>
        <v>0</v>
      </c>
      <c r="AZ238" s="588">
        <f>AND(BE$55&gt;0,SUM($E238:AY238)&lt;'Summary&amp;Assumptions'!$G$32*$B238,$D238&gt;='Summary&amp;Assumptions'!$D$17,BE$47&gt;=$D238,BE$47&lt;=EDATE($D238,'Summary&amp;Assumptions'!$G$32))*$B238+AND(BE$56&lt;'Summary&amp;Assumptions'!$J$31,BE$47&gt;=$FO238,BE$47&lt;=$FP238)*(('Summary&amp;Assumptions'!$H$25*$C238)*(1+'Summary&amp;Assumptions'!$J$29)^(BE$46-1))+AND(BE$56&lt;'Summary&amp;Assumptions'!$J$31,BE$47&gt;=$FQ238,BE$47&lt;=$FR238)*(('Summary&amp;Assumptions'!$H$25*$C238)*(1+'Summary&amp;Assumptions'!$J$29)^(BE$46-1))</f>
        <v>0</v>
      </c>
      <c r="BA238" s="588">
        <f>AND(BF$55&gt;0,SUM($E238:AZ238)&lt;'Summary&amp;Assumptions'!$G$32*$B238,$D238&gt;='Summary&amp;Assumptions'!$D$17,BF$47&gt;=$D238,BF$47&lt;=EDATE($D238,'Summary&amp;Assumptions'!$G$32))*$B238+AND(BF$56&lt;'Summary&amp;Assumptions'!$J$31,BF$47&gt;=$FO238,BF$47&lt;=$FP238)*(('Summary&amp;Assumptions'!$H$25*$C238)*(1+'Summary&amp;Assumptions'!$J$29)^(BF$46-1))+AND(BF$56&lt;'Summary&amp;Assumptions'!$J$31,BF$47&gt;=$FQ238,BF$47&lt;=$FR238)*(('Summary&amp;Assumptions'!$H$25*$C238)*(1+'Summary&amp;Assumptions'!$J$29)^(BF$46-1))</f>
        <v>0</v>
      </c>
      <c r="BB238" s="588">
        <f>AND(BG$55&gt;0,SUM($E238:BA238)&lt;'Summary&amp;Assumptions'!$G$32*$B238,$D238&gt;='Summary&amp;Assumptions'!$D$17,BG$47&gt;=$D238,BG$47&lt;=EDATE($D238,'Summary&amp;Assumptions'!$G$32))*$B238+AND(BG$56&lt;'Summary&amp;Assumptions'!$J$31,BG$47&gt;=$FO238,BG$47&lt;=$FP238)*(('Summary&amp;Assumptions'!$H$25*$C238)*(1+'Summary&amp;Assumptions'!$J$29)^(BG$46-1))+AND(BG$56&lt;'Summary&amp;Assumptions'!$J$31,BG$47&gt;=$FQ238,BG$47&lt;=$FR238)*(('Summary&amp;Assumptions'!$H$25*$C238)*(1+'Summary&amp;Assumptions'!$J$29)^(BG$46-1))</f>
        <v>0</v>
      </c>
      <c r="BC238" s="588">
        <f>AND(BH$55&gt;0,SUM($E238:BB238)&lt;'Summary&amp;Assumptions'!$G$32*$B238,$D238&gt;='Summary&amp;Assumptions'!$D$17,BH$47&gt;=$D238,BH$47&lt;=EDATE($D238,'Summary&amp;Assumptions'!$G$32))*$B238+AND(BH$56&lt;'Summary&amp;Assumptions'!$J$31,BH$47&gt;=$FO238,BH$47&lt;=$FP238)*(('Summary&amp;Assumptions'!$H$25*$C238)*(1+'Summary&amp;Assumptions'!$J$29)^(BH$46-1))+AND(BH$56&lt;'Summary&amp;Assumptions'!$J$31,BH$47&gt;=$FQ238,BH$47&lt;=$FR238)*(('Summary&amp;Assumptions'!$H$25*$C238)*(1+'Summary&amp;Assumptions'!$J$29)^(BH$46-1))</f>
        <v>0</v>
      </c>
      <c r="BD238" s="588">
        <f>AND(BI$55&gt;0,SUM($E238:BC238)&lt;'Summary&amp;Assumptions'!$G$32*$B238,$D238&gt;='Summary&amp;Assumptions'!$D$17,BI$47&gt;=$D238,BI$47&lt;=EDATE($D238,'Summary&amp;Assumptions'!$G$32))*$B238+AND(BI$56&lt;'Summary&amp;Assumptions'!$J$31,BI$47&gt;=$FO238,BI$47&lt;=$FP238)*(('Summary&amp;Assumptions'!$H$25*$C238)*(1+'Summary&amp;Assumptions'!$J$29)^(BI$46-1))+AND(BI$56&lt;'Summary&amp;Assumptions'!$J$31,BI$47&gt;=$FQ238,BI$47&lt;=$FR238)*(('Summary&amp;Assumptions'!$H$25*$C238)*(1+'Summary&amp;Assumptions'!$J$29)^(BI$46-1))</f>
        <v>0</v>
      </c>
      <c r="BE238" s="588">
        <f>AND(BJ$55&gt;0,SUM($E238:BD238)&lt;'Summary&amp;Assumptions'!$G$32*$B238,$D238&gt;='Summary&amp;Assumptions'!$D$17,BJ$47&gt;=$D238,BJ$47&lt;=EDATE($D238,'Summary&amp;Assumptions'!$G$32))*$B238+AND(BJ$56&lt;'Summary&amp;Assumptions'!$J$31,BJ$47&gt;=$FO238,BJ$47&lt;=$FP238)*(('Summary&amp;Assumptions'!$H$25*$C238)*(1+'Summary&amp;Assumptions'!$J$29)^(BJ$46-1))+AND(BJ$56&lt;'Summary&amp;Assumptions'!$J$31,BJ$47&gt;=$FQ238,BJ$47&lt;=$FR238)*(('Summary&amp;Assumptions'!$H$25*$C238)*(1+'Summary&amp;Assumptions'!$J$29)^(BJ$46-1))</f>
        <v>0</v>
      </c>
      <c r="BF238" s="588">
        <f>AND(BK$55&gt;0,SUM($E238:BE238)&lt;'Summary&amp;Assumptions'!$G$32*$B238,$D238&gt;='Summary&amp;Assumptions'!$D$17,BK$47&gt;=$D238,BK$47&lt;=EDATE($D238,'Summary&amp;Assumptions'!$G$32))*$B238+AND(BK$56&lt;'Summary&amp;Assumptions'!$J$31,BK$47&gt;=$FO238,BK$47&lt;=$FP238)*(('Summary&amp;Assumptions'!$H$25*$C238)*(1+'Summary&amp;Assumptions'!$J$29)^(BK$46-1))+AND(BK$56&lt;'Summary&amp;Assumptions'!$J$31,BK$47&gt;=$FQ238,BK$47&lt;=$FR238)*(('Summary&amp;Assumptions'!$H$25*$C238)*(1+'Summary&amp;Assumptions'!$J$29)^(BK$46-1))</f>
        <v>0</v>
      </c>
      <c r="BG238" s="588">
        <f>AND(BL$55&gt;0,SUM($E238:BF238)&lt;'Summary&amp;Assumptions'!$G$32*$B238,$D238&gt;='Summary&amp;Assumptions'!$D$17,BL$47&gt;=$D238,BL$47&lt;=EDATE($D238,'Summary&amp;Assumptions'!$G$32))*$B238+AND(BL$56&lt;'Summary&amp;Assumptions'!$J$31,BL$47&gt;=$FO238,BL$47&lt;=$FP238)*(('Summary&amp;Assumptions'!$H$25*$C238)*(1+'Summary&amp;Assumptions'!$J$29)^(BL$46-1))+AND(BL$56&lt;'Summary&amp;Assumptions'!$J$31,BL$47&gt;=$FQ238,BL$47&lt;=$FR238)*(('Summary&amp;Assumptions'!$H$25*$C238)*(1+'Summary&amp;Assumptions'!$J$29)^(BL$46-1))</f>
        <v>0</v>
      </c>
      <c r="BH238" s="588">
        <f>AND(BM$55&gt;0,SUM($E238:BG238)&lt;'Summary&amp;Assumptions'!$G$32*$B238,$D238&gt;='Summary&amp;Assumptions'!$D$17,BM$47&gt;=$D238,BM$47&lt;=EDATE($D238,'Summary&amp;Assumptions'!$G$32))*$B238+AND(BM$56&lt;'Summary&amp;Assumptions'!$J$31,BM$47&gt;=$FO238,BM$47&lt;=$FP238)*(('Summary&amp;Assumptions'!$H$25*$C238)*(1+'Summary&amp;Assumptions'!$J$29)^(BM$46-1))+AND(BM$56&lt;'Summary&amp;Assumptions'!$J$31,BM$47&gt;=$FQ238,BM$47&lt;=$FR238)*(('Summary&amp;Assumptions'!$H$25*$C238)*(1+'Summary&amp;Assumptions'!$J$29)^(BM$46-1))</f>
        <v>0</v>
      </c>
      <c r="BI238" s="588">
        <f>AND(BN$55&gt;0,SUM($E238:BH238)&lt;'Summary&amp;Assumptions'!$G$32*$B238,$D238&gt;='Summary&amp;Assumptions'!$D$17,BN$47&gt;=$D238,BN$47&lt;=EDATE($D238,'Summary&amp;Assumptions'!$G$32))*$B238+AND(BN$56&lt;'Summary&amp;Assumptions'!$J$31,BN$47&gt;=$FO238,BN$47&lt;=$FP238)*(('Summary&amp;Assumptions'!$H$25*$C238)*(1+'Summary&amp;Assumptions'!$J$29)^(BN$46-1))+AND(BN$56&lt;'Summary&amp;Assumptions'!$J$31,BN$47&gt;=$FQ238,BN$47&lt;=$FR238)*(('Summary&amp;Assumptions'!$H$25*$C238)*(1+'Summary&amp;Assumptions'!$J$29)^(BN$46-1))</f>
        <v>0</v>
      </c>
      <c r="BJ238" s="588">
        <f>AND(BO$55&gt;0,SUM($E238:BI238)&lt;'Summary&amp;Assumptions'!$G$32*$B238,$D238&gt;='Summary&amp;Assumptions'!$D$17,BO$47&gt;=$D238,BO$47&lt;=EDATE($D238,'Summary&amp;Assumptions'!$G$32))*$B238+AND(BO$56&lt;'Summary&amp;Assumptions'!$J$31,BO$47&gt;=$FO238,BO$47&lt;=$FP238)*(('Summary&amp;Assumptions'!$H$25*$C238)*(1+'Summary&amp;Assumptions'!$J$29)^(BO$46-1))+AND(BO$56&lt;'Summary&amp;Assumptions'!$J$31,BO$47&gt;=$FQ238,BO$47&lt;=$FR238)*(('Summary&amp;Assumptions'!$H$25*$C238)*(1+'Summary&amp;Assumptions'!$J$29)^(BO$46-1))</f>
        <v>0</v>
      </c>
      <c r="BK238" s="588">
        <f>AND(BP$55&gt;0,SUM($E238:BJ238)&lt;'Summary&amp;Assumptions'!$G$32*$B238,$D238&gt;='Summary&amp;Assumptions'!$D$17,BP$47&gt;=$D238,BP$47&lt;=EDATE($D238,'Summary&amp;Assumptions'!$G$32))*$B238+AND(BP$56&lt;'Summary&amp;Assumptions'!$J$31,BP$47&gt;=$FO238,BP$47&lt;=$FP238)*(('Summary&amp;Assumptions'!$H$25*$C238)*(1+'Summary&amp;Assumptions'!$J$29)^(BP$46-1))+AND(BP$56&lt;'Summary&amp;Assumptions'!$J$31,BP$47&gt;=$FQ238,BP$47&lt;=$FR238)*(('Summary&amp;Assumptions'!$H$25*$C238)*(1+'Summary&amp;Assumptions'!$J$29)^(BP$46-1))</f>
        <v>0</v>
      </c>
      <c r="BL238" s="588">
        <f>AND(BQ$55&gt;0,SUM($E238:BK238)&lt;'Summary&amp;Assumptions'!$G$32*$B238,$D238&gt;='Summary&amp;Assumptions'!$D$17,BQ$47&gt;=$D238,BQ$47&lt;=EDATE($D238,'Summary&amp;Assumptions'!$G$32))*$B238+AND(BQ$56&lt;'Summary&amp;Assumptions'!$J$31,BQ$47&gt;=$FO238,BQ$47&lt;=$FP238)*(('Summary&amp;Assumptions'!$H$25*$C238)*(1+'Summary&amp;Assumptions'!$J$29)^(BQ$46-1))+AND(BQ$56&lt;'Summary&amp;Assumptions'!$J$31,BQ$47&gt;=$FQ238,BQ$47&lt;=$FR238)*(('Summary&amp;Assumptions'!$H$25*$C238)*(1+'Summary&amp;Assumptions'!$J$29)^(BQ$46-1))</f>
        <v>0</v>
      </c>
      <c r="BM238" s="588">
        <f>AND(BR$55&gt;0,SUM($E238:BL238)&lt;'Summary&amp;Assumptions'!$G$32*$B238,$D238&gt;='Summary&amp;Assumptions'!$D$17,BR$47&gt;=$D238,BR$47&lt;=EDATE($D238,'Summary&amp;Assumptions'!$G$32))*$B238+AND(BR$56&lt;'Summary&amp;Assumptions'!$J$31,BR$47&gt;=$FO238,BR$47&lt;=$FP238)*(('Summary&amp;Assumptions'!$H$25*$C238)*(1+'Summary&amp;Assumptions'!$J$29)^(BR$46-1))+AND(BR$56&lt;'Summary&amp;Assumptions'!$J$31,BR$47&gt;=$FQ238,BR$47&lt;=$FR238)*(('Summary&amp;Assumptions'!$H$25*$C238)*(1+'Summary&amp;Assumptions'!$J$29)^(BR$46-1))</f>
        <v>0</v>
      </c>
      <c r="BN238" s="588">
        <f>AND(BS$55&gt;0,SUM($E238:BM238)&lt;'Summary&amp;Assumptions'!$G$32*$B238,$D238&gt;='Summary&amp;Assumptions'!$D$17,BS$47&gt;=$D238,BS$47&lt;=EDATE($D238,'Summary&amp;Assumptions'!$G$32))*$B238+AND(BS$56&lt;'Summary&amp;Assumptions'!$J$31,BS$47&gt;=$FO238,BS$47&lt;=$FP238)*(('Summary&amp;Assumptions'!$H$25*$C238)*(1+'Summary&amp;Assumptions'!$J$29)^(BS$46-1))+AND(BS$56&lt;'Summary&amp;Assumptions'!$J$31,BS$47&gt;=$FQ238,BS$47&lt;=$FR238)*(('Summary&amp;Assumptions'!$H$25*$C238)*(1+'Summary&amp;Assumptions'!$J$29)^(BS$46-1))</f>
        <v>0</v>
      </c>
      <c r="BO238" s="588">
        <f>AND(BT$55&gt;0,SUM($E238:BN238)&lt;'Summary&amp;Assumptions'!$G$32*$B238,$D238&gt;='Summary&amp;Assumptions'!$D$17,BT$47&gt;=$D238,BT$47&lt;=EDATE($D238,'Summary&amp;Assumptions'!$G$32))*$B238+AND(BT$56&lt;'Summary&amp;Assumptions'!$J$31,BT$47&gt;=$FO238,BT$47&lt;=$FP238)*(('Summary&amp;Assumptions'!$H$25*$C238)*(1+'Summary&amp;Assumptions'!$J$29)^(BT$46-1))+AND(BT$56&lt;'Summary&amp;Assumptions'!$J$31,BT$47&gt;=$FQ238,BT$47&lt;=$FR238)*(('Summary&amp;Assumptions'!$H$25*$C238)*(1+'Summary&amp;Assumptions'!$J$29)^(BT$46-1))</f>
        <v>0</v>
      </c>
      <c r="BP238" s="588">
        <f>AND(BU$55&gt;0,SUM($E238:BO238)&lt;'Summary&amp;Assumptions'!$G$32*$B238,$D238&gt;='Summary&amp;Assumptions'!$D$17,BU$47&gt;=$D238,BU$47&lt;=EDATE($D238,'Summary&amp;Assumptions'!$G$32))*$B238+AND(BU$56&lt;'Summary&amp;Assumptions'!$J$31,BU$47&gt;=$FO238,BU$47&lt;=$FP238)*(('Summary&amp;Assumptions'!$H$25*$C238)*(1+'Summary&amp;Assumptions'!$J$29)^(BU$46-1))+AND(BU$56&lt;'Summary&amp;Assumptions'!$J$31,BU$47&gt;=$FQ238,BU$47&lt;=$FR238)*(('Summary&amp;Assumptions'!$H$25*$C238)*(1+'Summary&amp;Assumptions'!$J$29)^(BU$46-1))</f>
        <v>0</v>
      </c>
      <c r="BQ238" s="588">
        <f>AND(BV$55&gt;0,SUM($E238:BP238)&lt;'Summary&amp;Assumptions'!$G$32*$B238,$D238&gt;='Summary&amp;Assumptions'!$D$17,BV$47&gt;=$D238,BV$47&lt;=EDATE($D238,'Summary&amp;Assumptions'!$G$32))*$B238+AND(BV$56&lt;'Summary&amp;Assumptions'!$J$31,BV$47&gt;=$FO238,BV$47&lt;=$FP238)*(('Summary&amp;Assumptions'!$H$25*$C238)*(1+'Summary&amp;Assumptions'!$J$29)^(BV$46-1))+AND(BV$56&lt;'Summary&amp;Assumptions'!$J$31,BV$47&gt;=$FQ238,BV$47&lt;=$FR238)*(('Summary&amp;Assumptions'!$H$25*$C238)*(1+'Summary&amp;Assumptions'!$J$29)^(BV$46-1))</f>
        <v>0</v>
      </c>
      <c r="BR238" s="588">
        <f>AND(BW$55&gt;0,SUM($E238:BQ238)&lt;'Summary&amp;Assumptions'!$G$32*$B238,$D238&gt;='Summary&amp;Assumptions'!$D$17,BW$47&gt;=$D238,BW$47&lt;=EDATE($D238,'Summary&amp;Assumptions'!$G$32))*$B238+AND(BW$56&lt;'Summary&amp;Assumptions'!$J$31,BW$47&gt;=$FO238,BW$47&lt;=$FP238)*(('Summary&amp;Assumptions'!$H$25*$C238)*(1+'Summary&amp;Assumptions'!$J$29)^(BW$46-1))+AND(BW$56&lt;'Summary&amp;Assumptions'!$J$31,BW$47&gt;=$FQ238,BW$47&lt;=$FR238)*(('Summary&amp;Assumptions'!$H$25*$C238)*(1+'Summary&amp;Assumptions'!$J$29)^(BW$46-1))</f>
        <v>0</v>
      </c>
      <c r="BS238" s="588">
        <f>AND(BX$55&gt;0,SUM($E238:BR238)&lt;'Summary&amp;Assumptions'!$G$32*$B238,$D238&gt;='Summary&amp;Assumptions'!$D$17,BX$47&gt;=$D238,BX$47&lt;=EDATE($D238,'Summary&amp;Assumptions'!$G$32))*$B238+AND(BX$56&lt;'Summary&amp;Assumptions'!$J$31,BX$47&gt;=$FO238,BX$47&lt;=$FP238)*(('Summary&amp;Assumptions'!$H$25*$C238)*(1+'Summary&amp;Assumptions'!$J$29)^(BX$46-1))+AND(BX$56&lt;'Summary&amp;Assumptions'!$J$31,BX$47&gt;=$FQ238,BX$47&lt;=$FR238)*(('Summary&amp;Assumptions'!$H$25*$C238)*(1+'Summary&amp;Assumptions'!$J$29)^(BX$46-1))</f>
        <v>0</v>
      </c>
      <c r="BT238" s="588">
        <f>AND(BY$55&gt;0,SUM($E238:BS238)&lt;'Summary&amp;Assumptions'!$G$32*$B238,$D238&gt;='Summary&amp;Assumptions'!$D$17,BY$47&gt;=$D238,BY$47&lt;=EDATE($D238,'Summary&amp;Assumptions'!$G$32))*$B238+AND(BY$56&lt;'Summary&amp;Assumptions'!$J$31,BY$47&gt;=$FO238,BY$47&lt;=$FP238)*(('Summary&amp;Assumptions'!$H$25*$C238)*(1+'Summary&amp;Assumptions'!$J$29)^(BY$46-1))+AND(BY$56&lt;'Summary&amp;Assumptions'!$J$31,BY$47&gt;=$FQ238,BY$47&lt;=$FR238)*(('Summary&amp;Assumptions'!$H$25*$C238)*(1+'Summary&amp;Assumptions'!$J$29)^(BY$46-1))</f>
        <v>0</v>
      </c>
      <c r="BU238" s="588">
        <f>AND(BZ$55&gt;0,SUM($E238:BT238)&lt;'Summary&amp;Assumptions'!$G$32*$B238,$D238&gt;='Summary&amp;Assumptions'!$D$17,BZ$47&gt;=$D238,BZ$47&lt;=EDATE($D238,'Summary&amp;Assumptions'!$G$32))*$B238+AND(BZ$56&lt;'Summary&amp;Assumptions'!$J$31,BZ$47&gt;=$FO238,BZ$47&lt;=$FP238)*(('Summary&amp;Assumptions'!$H$25*$C238)*(1+'Summary&amp;Assumptions'!$J$29)^(BZ$46-1))+AND(BZ$56&lt;'Summary&amp;Assumptions'!$J$31,BZ$47&gt;=$FQ238,BZ$47&lt;=$FR238)*(('Summary&amp;Assumptions'!$H$25*$C238)*(1+'Summary&amp;Assumptions'!$J$29)^(BZ$46-1))</f>
        <v>0</v>
      </c>
      <c r="BV238" s="588">
        <f>AND(CA$55&gt;0,SUM($E238:BU238)&lt;'Summary&amp;Assumptions'!$G$32*$B238,$D238&gt;='Summary&amp;Assumptions'!$D$17,CA$47&gt;=$D238,CA$47&lt;=EDATE($D238,'Summary&amp;Assumptions'!$G$32))*$B238+AND(CA$56&lt;'Summary&amp;Assumptions'!$J$31,CA$47&gt;=$FO238,CA$47&lt;=$FP238)*(('Summary&amp;Assumptions'!$H$25*$C238)*(1+'Summary&amp;Assumptions'!$J$29)^(CA$46-1))+AND(CA$56&lt;'Summary&amp;Assumptions'!$J$31,CA$47&gt;=$FQ238,CA$47&lt;=$FR238)*(('Summary&amp;Assumptions'!$H$25*$C238)*(1+'Summary&amp;Assumptions'!$J$29)^(CA$46-1))</f>
        <v>0</v>
      </c>
      <c r="BW238" s="588">
        <f>AND(CB$55&gt;0,SUM($E238:BV238)&lt;'Summary&amp;Assumptions'!$G$32*$B238,$D238&gt;='Summary&amp;Assumptions'!$D$17,CB$47&gt;=$D238,CB$47&lt;=EDATE($D238,'Summary&amp;Assumptions'!$G$32))*$B238+AND(CB$56&lt;'Summary&amp;Assumptions'!$J$31,CB$47&gt;=$FO238,CB$47&lt;=$FP238)*(('Summary&amp;Assumptions'!$H$25*$C238)*(1+'Summary&amp;Assumptions'!$J$29)^(CB$46-1))+AND(CB$56&lt;'Summary&amp;Assumptions'!$J$31,CB$47&gt;=$FQ238,CB$47&lt;=$FR238)*(('Summary&amp;Assumptions'!$H$25*$C238)*(1+'Summary&amp;Assumptions'!$J$29)^(CB$46-1))</f>
        <v>0</v>
      </c>
      <c r="BX238" s="588">
        <f>AND(CC$55&gt;0,SUM($E238:BW238)&lt;'Summary&amp;Assumptions'!$G$32*$B238,$D238&gt;='Summary&amp;Assumptions'!$D$17,CC$47&gt;=$D238,CC$47&lt;=EDATE($D238,'Summary&amp;Assumptions'!$G$32))*$B238+AND(CC$56&lt;'Summary&amp;Assumptions'!$J$31,CC$47&gt;=$FO238,CC$47&lt;=$FP238)*(('Summary&amp;Assumptions'!$H$25*$C238)*(1+'Summary&amp;Assumptions'!$J$29)^(CC$46-1))+AND(CC$56&lt;'Summary&amp;Assumptions'!$J$31,CC$47&gt;=$FQ238,CC$47&lt;=$FR238)*(('Summary&amp;Assumptions'!$H$25*$C238)*(1+'Summary&amp;Assumptions'!$J$29)^(CC$46-1))</f>
        <v>0</v>
      </c>
      <c r="BY238" s="588">
        <f>AND(CD$55&gt;0,SUM($E238:BX238)&lt;'Summary&amp;Assumptions'!$G$32*$B238,$D238&gt;='Summary&amp;Assumptions'!$D$17,CD$47&gt;=$D238,CD$47&lt;=EDATE($D238,'Summary&amp;Assumptions'!$G$32))*$B238+AND(CD$56&lt;'Summary&amp;Assumptions'!$J$31,CD$47&gt;=$FO238,CD$47&lt;=$FP238)*(('Summary&amp;Assumptions'!$H$25*$C238)*(1+'Summary&amp;Assumptions'!$J$29)^(CD$46-1))+AND(CD$56&lt;'Summary&amp;Assumptions'!$J$31,CD$47&gt;=$FQ238,CD$47&lt;=$FR238)*(('Summary&amp;Assumptions'!$H$25*$C238)*(1+'Summary&amp;Assumptions'!$J$29)^(CD$46-1))</f>
        <v>0</v>
      </c>
      <c r="BZ238" s="588">
        <f>AND(CE$55&gt;0,SUM($E238:BY238)&lt;'Summary&amp;Assumptions'!$G$32*$B238,$D238&gt;='Summary&amp;Assumptions'!$D$17,CE$47&gt;=$D238,CE$47&lt;=EDATE($D238,'Summary&amp;Assumptions'!$G$32))*$B238+AND(CE$56&lt;'Summary&amp;Assumptions'!$J$31,CE$47&gt;=$FO238,CE$47&lt;=$FP238)*(('Summary&amp;Assumptions'!$H$25*$C238)*(1+'Summary&amp;Assumptions'!$J$29)^(CE$46-1))+AND(CE$56&lt;'Summary&amp;Assumptions'!$J$31,CE$47&gt;=$FQ238,CE$47&lt;=$FR238)*(('Summary&amp;Assumptions'!$H$25*$C238)*(1+'Summary&amp;Assumptions'!$J$29)^(CE$46-1))</f>
        <v>0</v>
      </c>
      <c r="CA238" s="588">
        <f>AND(CF$55&gt;0,SUM($E238:BZ238)&lt;'Summary&amp;Assumptions'!$G$32*$B238,$D238&gt;='Summary&amp;Assumptions'!$D$17,CF$47&gt;=$D238,CF$47&lt;=EDATE($D238,'Summary&amp;Assumptions'!$G$32))*$B238+AND(CF$56&lt;'Summary&amp;Assumptions'!$J$31,CF$47&gt;=$FO238,CF$47&lt;=$FP238)*(('Summary&amp;Assumptions'!$H$25*$C238)*(1+'Summary&amp;Assumptions'!$J$29)^(CF$46-1))+AND(CF$56&lt;'Summary&amp;Assumptions'!$J$31,CF$47&gt;=$FQ238,CF$47&lt;=$FR238)*(('Summary&amp;Assumptions'!$H$25*$C238)*(1+'Summary&amp;Assumptions'!$J$29)^(CF$46-1))</f>
        <v>0</v>
      </c>
      <c r="CB238" s="588">
        <f>AND(CG$55&gt;0,SUM($E238:CA238)&lt;'Summary&amp;Assumptions'!$G$32*$B238,$D238&gt;='Summary&amp;Assumptions'!$D$17,CG$47&gt;=$D238,CG$47&lt;=EDATE($D238,'Summary&amp;Assumptions'!$G$32))*$B238+AND(CG$56&lt;'Summary&amp;Assumptions'!$J$31,CG$47&gt;=$FO238,CG$47&lt;=$FP238)*(('Summary&amp;Assumptions'!$H$25*$C238)*(1+'Summary&amp;Assumptions'!$J$29)^(CG$46-1))+AND(CG$56&lt;'Summary&amp;Assumptions'!$J$31,CG$47&gt;=$FQ238,CG$47&lt;=$FR238)*(('Summary&amp;Assumptions'!$H$25*$C238)*(1+'Summary&amp;Assumptions'!$J$29)^(CG$46-1))</f>
        <v>0</v>
      </c>
      <c r="CC238" s="588">
        <f>AND(CH$55&gt;0,SUM($E238:CB238)&lt;'Summary&amp;Assumptions'!$G$32*$B238,$D238&gt;='Summary&amp;Assumptions'!$D$17,CH$47&gt;=$D238,CH$47&lt;=EDATE($D238,'Summary&amp;Assumptions'!$G$32))*$B238+AND(CH$56&lt;'Summary&amp;Assumptions'!$J$31,CH$47&gt;=$FO238,CH$47&lt;=$FP238)*(('Summary&amp;Assumptions'!$H$25*$C238)*(1+'Summary&amp;Assumptions'!$J$29)^(CH$46-1))+AND(CH$56&lt;'Summary&amp;Assumptions'!$J$31,CH$47&gt;=$FQ238,CH$47&lt;=$FR238)*(('Summary&amp;Assumptions'!$H$25*$C238)*(1+'Summary&amp;Assumptions'!$J$29)^(CH$46-1))</f>
        <v>0</v>
      </c>
      <c r="CD238" s="588">
        <f>AND(CI$55&gt;0,SUM($E238:CC238)&lt;'Summary&amp;Assumptions'!$G$32*$B238,$D238&gt;='Summary&amp;Assumptions'!$D$17,CI$47&gt;=$D238,CI$47&lt;=EDATE($D238,'Summary&amp;Assumptions'!$G$32))*$B238+AND(CI$56&lt;'Summary&amp;Assumptions'!$J$31,CI$47&gt;=$FO238,CI$47&lt;=$FP238)*(('Summary&amp;Assumptions'!$H$25*$C238)*(1+'Summary&amp;Assumptions'!$J$29)^(CI$46-1))+AND(CI$56&lt;'Summary&amp;Assumptions'!$J$31,CI$47&gt;=$FQ238,CI$47&lt;=$FR238)*(('Summary&amp;Assumptions'!$H$25*$C238)*(1+'Summary&amp;Assumptions'!$J$29)^(CI$46-1))</f>
        <v>0</v>
      </c>
      <c r="CE238" s="588">
        <f>AND(CJ$55&gt;0,SUM($E238:CD238)&lt;'Summary&amp;Assumptions'!$G$32*$B238,$D238&gt;='Summary&amp;Assumptions'!$D$17,CJ$47&gt;=$D238,CJ$47&lt;=EDATE($D238,'Summary&amp;Assumptions'!$G$32))*$B238+AND(CJ$56&lt;'Summary&amp;Assumptions'!$J$31,CJ$47&gt;=$FO238,CJ$47&lt;=$FP238)*(('Summary&amp;Assumptions'!$H$25*$C238)*(1+'Summary&amp;Assumptions'!$J$29)^(CJ$46-1))+AND(CJ$56&lt;'Summary&amp;Assumptions'!$J$31,CJ$47&gt;=$FQ238,CJ$47&lt;=$FR238)*(('Summary&amp;Assumptions'!$H$25*$C238)*(1+'Summary&amp;Assumptions'!$J$29)^(CJ$46-1))</f>
        <v>0</v>
      </c>
      <c r="CF238" s="588">
        <f>AND(CK$55&gt;0,SUM($E238:CE238)&lt;'Summary&amp;Assumptions'!$G$32*$B238,$D238&gt;='Summary&amp;Assumptions'!$D$17,CK$47&gt;=$D238,CK$47&lt;=EDATE($D238,'Summary&amp;Assumptions'!$G$32))*$B238+AND(CK$56&lt;'Summary&amp;Assumptions'!$J$31,CK$47&gt;=$FO238,CK$47&lt;=$FP238)*(('Summary&amp;Assumptions'!$H$25*$C238)*(1+'Summary&amp;Assumptions'!$J$29)^(CK$46-1))+AND(CK$56&lt;'Summary&amp;Assumptions'!$J$31,CK$47&gt;=$FQ238,CK$47&lt;=$FR238)*(('Summary&amp;Assumptions'!$H$25*$C238)*(1+'Summary&amp;Assumptions'!$J$29)^(CK$46-1))</f>
        <v>0</v>
      </c>
      <c r="CG238" s="588">
        <f>AND(CL$55&gt;0,SUM($E238:CF238)&lt;'Summary&amp;Assumptions'!$G$32*$B238,$D238&gt;='Summary&amp;Assumptions'!$D$17,CL$47&gt;=$D238,CL$47&lt;=EDATE($D238,'Summary&amp;Assumptions'!$G$32))*$B238+AND(CL$56&lt;'Summary&amp;Assumptions'!$J$31,CL$47&gt;=$FO238,CL$47&lt;=$FP238)*(('Summary&amp;Assumptions'!$H$25*$C238)*(1+'Summary&amp;Assumptions'!$J$29)^(CL$46-1))+AND(CL$56&lt;'Summary&amp;Assumptions'!$J$31,CL$47&gt;=$FQ238,CL$47&lt;=$FR238)*(('Summary&amp;Assumptions'!$H$25*$C238)*(1+'Summary&amp;Assumptions'!$J$29)^(CL$46-1))</f>
        <v>0</v>
      </c>
      <c r="CH238" s="588">
        <f>AND(CM$55&gt;0,SUM($E238:CG238)&lt;'Summary&amp;Assumptions'!$G$32*$B238,$D238&gt;='Summary&amp;Assumptions'!$D$17,CM$47&gt;=$D238,CM$47&lt;=EDATE($D238,'Summary&amp;Assumptions'!$G$32))*$B238+AND(CM$56&lt;'Summary&amp;Assumptions'!$J$31,CM$47&gt;=$FO238,CM$47&lt;=$FP238)*(('Summary&amp;Assumptions'!$H$25*$C238)*(1+'Summary&amp;Assumptions'!$J$29)^(CM$46-1))+AND(CM$56&lt;'Summary&amp;Assumptions'!$J$31,CM$47&gt;=$FQ238,CM$47&lt;=$FR238)*(('Summary&amp;Assumptions'!$H$25*$C238)*(1+'Summary&amp;Assumptions'!$J$29)^(CM$46-1))</f>
        <v>0</v>
      </c>
      <c r="CI238" s="588">
        <f>AND(CN$55&gt;0,SUM($E238:CH238)&lt;'Summary&amp;Assumptions'!$G$32*$B238,$D238&gt;='Summary&amp;Assumptions'!$D$17,CN$47&gt;=$D238,CN$47&lt;=EDATE($D238,'Summary&amp;Assumptions'!$G$32))*$B238+AND(CN$56&lt;'Summary&amp;Assumptions'!$J$31,CN$47&gt;=$FO238,CN$47&lt;=$FP238)*(('Summary&amp;Assumptions'!$H$25*$C238)*(1+'Summary&amp;Assumptions'!$J$29)^(CN$46-1))+AND(CN$56&lt;'Summary&amp;Assumptions'!$J$31,CN$47&gt;=$FQ238,CN$47&lt;=$FR238)*(('Summary&amp;Assumptions'!$H$25*$C238)*(1+'Summary&amp;Assumptions'!$J$29)^(CN$46-1))</f>
        <v>0</v>
      </c>
      <c r="CJ238" s="588">
        <f>AND(CO$55&gt;0,SUM($E238:CI238)&lt;'Summary&amp;Assumptions'!$G$32*$B238,$D238&gt;='Summary&amp;Assumptions'!$D$17,CO$47&gt;=$D238,CO$47&lt;=EDATE($D238,'Summary&amp;Assumptions'!$G$32))*$B238+AND(CO$56&lt;'Summary&amp;Assumptions'!$J$31,CO$47&gt;=$FO238,CO$47&lt;=$FP238)*(('Summary&amp;Assumptions'!$H$25*$C238)*(1+'Summary&amp;Assumptions'!$J$29)^(CO$46-1))+AND(CO$56&lt;'Summary&amp;Assumptions'!$J$31,CO$47&gt;=$FQ238,CO$47&lt;=$FR238)*(('Summary&amp;Assumptions'!$H$25*$C238)*(1+'Summary&amp;Assumptions'!$J$29)^(CO$46-1))</f>
        <v>0</v>
      </c>
      <c r="CK238" s="588">
        <f>AND(CP$55&gt;0,SUM($E238:CJ238)&lt;'Summary&amp;Assumptions'!$G$32*$B238,$D238&gt;='Summary&amp;Assumptions'!$D$17,CP$47&gt;=$D238,CP$47&lt;=EDATE($D238,'Summary&amp;Assumptions'!$G$32))*$B238+AND(CP$56&lt;'Summary&amp;Assumptions'!$J$31,CP$47&gt;=$FO238,CP$47&lt;=$FP238)*(('Summary&amp;Assumptions'!$H$25*$C238)*(1+'Summary&amp;Assumptions'!$J$29)^(CP$46-1))+AND(CP$56&lt;'Summary&amp;Assumptions'!$J$31,CP$47&gt;=$FQ238,CP$47&lt;=$FR238)*(('Summary&amp;Assumptions'!$H$25*$C238)*(1+'Summary&amp;Assumptions'!$J$29)^(CP$46-1))</f>
        <v>0</v>
      </c>
      <c r="CL238" s="588">
        <f>AND(CQ$55&gt;0,SUM($E238:CK238)&lt;'Summary&amp;Assumptions'!$G$32*$B238,$D238&gt;='Summary&amp;Assumptions'!$D$17,CQ$47&gt;=$D238,CQ$47&lt;=EDATE($D238,'Summary&amp;Assumptions'!$G$32))*$B238+AND(CQ$56&lt;'Summary&amp;Assumptions'!$J$31,CQ$47&gt;=$FO238,CQ$47&lt;=$FP238)*(('Summary&amp;Assumptions'!$H$25*$C238)*(1+'Summary&amp;Assumptions'!$J$29)^(CQ$46-1))+AND(CQ$56&lt;'Summary&amp;Assumptions'!$J$31,CQ$47&gt;=$FQ238,CQ$47&lt;=$FR238)*(('Summary&amp;Assumptions'!$H$25*$C238)*(1+'Summary&amp;Assumptions'!$J$29)^(CQ$46-1))</f>
        <v>0</v>
      </c>
      <c r="CM238" s="588">
        <f>AND(CR$55&gt;0,SUM($E238:CL238)&lt;'Summary&amp;Assumptions'!$G$32*$B238,$D238&gt;='Summary&amp;Assumptions'!$D$17,CR$47&gt;=$D238,CR$47&lt;=EDATE($D238,'Summary&amp;Assumptions'!$G$32))*$B238+AND(CR$56&lt;'Summary&amp;Assumptions'!$J$31,CR$47&gt;=$FO238,CR$47&lt;=$FP238)*(('Summary&amp;Assumptions'!$H$25*$C238)*(1+'Summary&amp;Assumptions'!$J$29)^(CR$46-1))+AND(CR$56&lt;'Summary&amp;Assumptions'!$J$31,CR$47&gt;=$FQ238,CR$47&lt;=$FR238)*(('Summary&amp;Assumptions'!$H$25*$C238)*(1+'Summary&amp;Assumptions'!$J$29)^(CR$46-1))</f>
        <v>0</v>
      </c>
      <c r="CN238" s="588">
        <f>AND(CS$55&gt;0,SUM($E238:CM238)&lt;'Summary&amp;Assumptions'!$G$32*$B238,$D238&gt;='Summary&amp;Assumptions'!$D$17,CS$47&gt;=$D238,CS$47&lt;=EDATE($D238,'Summary&amp;Assumptions'!$G$32))*$B238+AND(CS$56&lt;'Summary&amp;Assumptions'!$J$31,CS$47&gt;=$FO238,CS$47&lt;=$FP238)*(('Summary&amp;Assumptions'!$H$25*$C238)*(1+'Summary&amp;Assumptions'!$J$29)^(CS$46-1))+AND(CS$56&lt;'Summary&amp;Assumptions'!$J$31,CS$47&gt;=$FQ238,CS$47&lt;=$FR238)*(('Summary&amp;Assumptions'!$H$25*$C238)*(1+'Summary&amp;Assumptions'!$J$29)^(CS$46-1))</f>
        <v>0</v>
      </c>
      <c r="CO238" s="588">
        <f>AND(CT$55&gt;0,SUM($E238:CN238)&lt;'Summary&amp;Assumptions'!$G$32*$B238,$D238&gt;='Summary&amp;Assumptions'!$D$17,CT$47&gt;=$D238,CT$47&lt;=EDATE($D238,'Summary&amp;Assumptions'!$G$32))*$B238+AND(CT$56&lt;'Summary&amp;Assumptions'!$J$31,CT$47&gt;=$FO238,CT$47&lt;=$FP238)*(('Summary&amp;Assumptions'!$H$25*$C238)*(1+'Summary&amp;Assumptions'!$J$29)^(CT$46-1))+AND(CT$56&lt;'Summary&amp;Assumptions'!$J$31,CT$47&gt;=$FQ238,CT$47&lt;=$FR238)*(('Summary&amp;Assumptions'!$H$25*$C238)*(1+'Summary&amp;Assumptions'!$J$29)^(CT$46-1))</f>
        <v>0</v>
      </c>
      <c r="CP238" s="588">
        <f>AND(CU$55&gt;0,SUM($E238:CO238)&lt;'Summary&amp;Assumptions'!$G$32*$B238,$D238&gt;='Summary&amp;Assumptions'!$D$17,CU$47&gt;=$D238,CU$47&lt;=EDATE($D238,'Summary&amp;Assumptions'!$G$32))*$B238+AND(CU$56&lt;'Summary&amp;Assumptions'!$J$31,CU$47&gt;=$FO238,CU$47&lt;=$FP238)*(('Summary&amp;Assumptions'!$H$25*$C238)*(1+'Summary&amp;Assumptions'!$J$29)^(CU$46-1))+AND(CU$56&lt;'Summary&amp;Assumptions'!$J$31,CU$47&gt;=$FQ238,CU$47&lt;=$FR238)*(('Summary&amp;Assumptions'!$H$25*$C238)*(1+'Summary&amp;Assumptions'!$J$29)^(CU$46-1))</f>
        <v>0</v>
      </c>
      <c r="CQ238" s="588">
        <f>AND(CV$55&gt;0,SUM($E238:CP238)&lt;'Summary&amp;Assumptions'!$G$32*$B238,$D238&gt;='Summary&amp;Assumptions'!$D$17,CV$47&gt;=$D238,CV$47&lt;=EDATE($D238,'Summary&amp;Assumptions'!$G$32))*$B238+AND(CV$56&lt;'Summary&amp;Assumptions'!$J$31,CV$47&gt;=$FO238,CV$47&lt;=$FP238)*(('Summary&amp;Assumptions'!$H$25*$C238)*(1+'Summary&amp;Assumptions'!$J$29)^(CV$46-1))+AND(CV$56&lt;'Summary&amp;Assumptions'!$J$31,CV$47&gt;=$FQ238,CV$47&lt;=$FR238)*(('Summary&amp;Assumptions'!$H$25*$C238)*(1+'Summary&amp;Assumptions'!$J$29)^(CV$46-1))</f>
        <v>0</v>
      </c>
      <c r="CR238" s="588">
        <f>AND(CW$55&gt;0,SUM($E238:CQ238)&lt;'Summary&amp;Assumptions'!$G$32*$B238,$D238&gt;='Summary&amp;Assumptions'!$D$17,CW$47&gt;=$D238,CW$47&lt;=EDATE($D238,'Summary&amp;Assumptions'!$G$32))*$B238+AND(CW$56&lt;'Summary&amp;Assumptions'!$J$31,CW$47&gt;=$FO238,CW$47&lt;=$FP238)*(('Summary&amp;Assumptions'!$H$25*$C238)*(1+'Summary&amp;Assumptions'!$J$29)^(CW$46-1))+AND(CW$56&lt;'Summary&amp;Assumptions'!$J$31,CW$47&gt;=$FQ238,CW$47&lt;=$FR238)*(('Summary&amp;Assumptions'!$H$25*$C238)*(1+'Summary&amp;Assumptions'!$J$29)^(CW$46-1))</f>
        <v>0</v>
      </c>
      <c r="CS238" s="588">
        <f>AND(CX$55&gt;0,SUM($E238:CR238)&lt;'Summary&amp;Assumptions'!$G$32*$B238,$D238&gt;='Summary&amp;Assumptions'!$D$17,CX$47&gt;=$D238,CX$47&lt;=EDATE($D238,'Summary&amp;Assumptions'!$G$32))*$B238+AND(CX$56&lt;'Summary&amp;Assumptions'!$J$31,CX$47&gt;=$FO238,CX$47&lt;=$FP238)*(('Summary&amp;Assumptions'!$H$25*$C238)*(1+'Summary&amp;Assumptions'!$J$29)^(CX$46-1))+AND(CX$56&lt;'Summary&amp;Assumptions'!$J$31,CX$47&gt;=$FQ238,CX$47&lt;=$FR238)*(('Summary&amp;Assumptions'!$H$25*$C238)*(1+'Summary&amp;Assumptions'!$J$29)^(CX$46-1))</f>
        <v>0</v>
      </c>
      <c r="CT238" s="588">
        <f>AND(CY$55&gt;0,SUM($E238:CS238)&lt;'Summary&amp;Assumptions'!$G$32*$B238,$D238&gt;='Summary&amp;Assumptions'!$D$17,CY$47&gt;=$D238,CY$47&lt;=EDATE($D238,'Summary&amp;Assumptions'!$G$32))*$B238+AND(CY$56&lt;'Summary&amp;Assumptions'!$J$31,CY$47&gt;=$FO238,CY$47&lt;=$FP238)*(('Summary&amp;Assumptions'!$H$25*$C238)*(1+'Summary&amp;Assumptions'!$J$29)^(CY$46-1))+AND(CY$56&lt;'Summary&amp;Assumptions'!$J$31,CY$47&gt;=$FQ238,CY$47&lt;=$FR238)*(('Summary&amp;Assumptions'!$H$25*$C238)*(1+'Summary&amp;Assumptions'!$J$29)^(CY$46-1))</f>
        <v>0</v>
      </c>
      <c r="CU238" s="588">
        <f>AND(CZ$55&gt;0,SUM($E238:CT238)&lt;'Summary&amp;Assumptions'!$G$32*$B238,$D238&gt;='Summary&amp;Assumptions'!$D$17,CZ$47&gt;=$D238,CZ$47&lt;=EDATE($D238,'Summary&amp;Assumptions'!$G$32))*$B238+AND(CZ$56&lt;'Summary&amp;Assumptions'!$J$31,CZ$47&gt;=$FO238,CZ$47&lt;=$FP238)*(('Summary&amp;Assumptions'!$H$25*$C238)*(1+'Summary&amp;Assumptions'!$J$29)^(CZ$46-1))+AND(CZ$56&lt;'Summary&amp;Assumptions'!$J$31,CZ$47&gt;=$FQ238,CZ$47&lt;=$FR238)*(('Summary&amp;Assumptions'!$H$25*$C238)*(1+'Summary&amp;Assumptions'!$J$29)^(CZ$46-1))</f>
        <v>0</v>
      </c>
      <c r="CV238" s="588">
        <f>AND(DA$55&gt;0,SUM($E238:CU238)&lt;'Summary&amp;Assumptions'!$G$32*$B238,$D238&gt;='Summary&amp;Assumptions'!$D$17,DA$47&gt;=$D238,DA$47&lt;=EDATE($D238,'Summary&amp;Assumptions'!$G$32))*$B238+AND(DA$56&lt;'Summary&amp;Assumptions'!$J$31,DA$47&gt;=$FO238,DA$47&lt;=$FP238)*(('Summary&amp;Assumptions'!$H$25*$C238)*(1+'Summary&amp;Assumptions'!$J$29)^(DA$46-1))+AND(DA$56&lt;'Summary&amp;Assumptions'!$J$31,DA$47&gt;=$FQ238,DA$47&lt;=$FR238)*(('Summary&amp;Assumptions'!$H$25*$C238)*(1+'Summary&amp;Assumptions'!$J$29)^(DA$46-1))</f>
        <v>0</v>
      </c>
      <c r="CW238" s="588">
        <f>AND(DB$55&gt;0,SUM($E238:CV238)&lt;'Summary&amp;Assumptions'!$G$32*$B238,$D238&gt;='Summary&amp;Assumptions'!$D$17,DB$47&gt;=$D238,DB$47&lt;=EDATE($D238,'Summary&amp;Assumptions'!$G$32))*$B238+AND(DB$56&lt;'Summary&amp;Assumptions'!$J$31,DB$47&gt;=$FO238,DB$47&lt;=$FP238)*(('Summary&amp;Assumptions'!$H$25*$C238)*(1+'Summary&amp;Assumptions'!$J$29)^(DB$46-1))+AND(DB$56&lt;'Summary&amp;Assumptions'!$J$31,DB$47&gt;=$FQ238,DB$47&lt;=$FR238)*(('Summary&amp;Assumptions'!$H$25*$C238)*(1+'Summary&amp;Assumptions'!$J$29)^(DB$46-1))</f>
        <v>0</v>
      </c>
      <c r="CX238" s="588">
        <f>AND(DC$55&gt;0,SUM($E238:CW238)&lt;'Summary&amp;Assumptions'!$G$32*$B238,$D238&gt;='Summary&amp;Assumptions'!$D$17,DC$47&gt;=$D238,DC$47&lt;=EDATE($D238,'Summary&amp;Assumptions'!$G$32))*$B238+AND(DC$56&lt;'Summary&amp;Assumptions'!$J$31,DC$47&gt;=$FO238,DC$47&lt;=$FP238)*(('Summary&amp;Assumptions'!$H$25*$C238)*(1+'Summary&amp;Assumptions'!$J$29)^(DC$46-1))+AND(DC$56&lt;'Summary&amp;Assumptions'!$J$31,DC$47&gt;=$FQ238,DC$47&lt;=$FR238)*(('Summary&amp;Assumptions'!$H$25*$C238)*(1+'Summary&amp;Assumptions'!$J$29)^(DC$46-1))</f>
        <v>0</v>
      </c>
      <c r="CY238" s="588">
        <f>AND(DD$55&gt;0,SUM($E238:CX238)&lt;'Summary&amp;Assumptions'!$G$32*$B238,$D238&gt;='Summary&amp;Assumptions'!$D$17,DD$47&gt;=$D238,DD$47&lt;=EDATE($D238,'Summary&amp;Assumptions'!$G$32))*$B238+AND(DD$56&lt;'Summary&amp;Assumptions'!$J$31,DD$47&gt;=$FO238,DD$47&lt;=$FP238)*(('Summary&amp;Assumptions'!$H$25*$C238)*(1+'Summary&amp;Assumptions'!$J$29)^(DD$46-1))+AND(DD$56&lt;'Summary&amp;Assumptions'!$J$31,DD$47&gt;=$FQ238,DD$47&lt;=$FR238)*(('Summary&amp;Assumptions'!$H$25*$C238)*(1+'Summary&amp;Assumptions'!$J$29)^(DD$46-1))</f>
        <v>0</v>
      </c>
      <c r="CZ238" s="588">
        <f>AND(DE$55&gt;0,SUM($E238:CY238)&lt;'Summary&amp;Assumptions'!$G$32*$B238,$D238&gt;='Summary&amp;Assumptions'!$D$17,DE$47&gt;=$D238,DE$47&lt;=EDATE($D238,'Summary&amp;Assumptions'!$G$32))*$B238+AND(DE$56&lt;'Summary&amp;Assumptions'!$J$31,DE$47&gt;=$FO238,DE$47&lt;=$FP238)*(('Summary&amp;Assumptions'!$H$25*$C238)*(1+'Summary&amp;Assumptions'!$J$29)^(DE$46-1))+AND(DE$56&lt;'Summary&amp;Assumptions'!$J$31,DE$47&gt;=$FQ238,DE$47&lt;=$FR238)*(('Summary&amp;Assumptions'!$H$25*$C238)*(1+'Summary&amp;Assumptions'!$J$29)^(DE$46-1))</f>
        <v>0</v>
      </c>
      <c r="DA238" s="588">
        <f>AND(DF$55&gt;0,SUM($E238:CZ238)&lt;'Summary&amp;Assumptions'!$G$32*$B238,$D238&gt;='Summary&amp;Assumptions'!$D$17,DF$47&gt;=$D238,DF$47&lt;=EDATE($D238,'Summary&amp;Assumptions'!$G$32))*$B238+AND(DF$56&lt;'Summary&amp;Assumptions'!$J$31,DF$47&gt;=$FO238,DF$47&lt;=$FP238)*(('Summary&amp;Assumptions'!$H$25*$C238)*(1+'Summary&amp;Assumptions'!$J$29)^(DF$46-1))+AND(DF$56&lt;'Summary&amp;Assumptions'!$J$31,DF$47&gt;=$FQ238,DF$47&lt;=$FR238)*(('Summary&amp;Assumptions'!$H$25*$C238)*(1+'Summary&amp;Assumptions'!$J$29)^(DF$46-1))</f>
        <v>0</v>
      </c>
      <c r="DB238" s="588">
        <f>AND(DG$55&gt;0,SUM($E238:DA238)&lt;'Summary&amp;Assumptions'!$G$32*$B238,$D238&gt;='Summary&amp;Assumptions'!$D$17,DG$47&gt;=$D238,DG$47&lt;=EDATE($D238,'Summary&amp;Assumptions'!$G$32))*$B238+AND(DG$56&lt;'Summary&amp;Assumptions'!$J$31,DG$47&gt;=$FO238,DG$47&lt;=$FP238)*(('Summary&amp;Assumptions'!$H$25*$C238)*(1+'Summary&amp;Assumptions'!$J$29)^(DG$46-1))+AND(DG$56&lt;'Summary&amp;Assumptions'!$J$31,DG$47&gt;=$FQ238,DG$47&lt;=$FR238)*(('Summary&amp;Assumptions'!$H$25*$C238)*(1+'Summary&amp;Assumptions'!$J$29)^(DG$46-1))</f>
        <v>0</v>
      </c>
      <c r="DC238" s="588">
        <f>AND(DH$55&gt;0,SUM($E238:DB238)&lt;'Summary&amp;Assumptions'!$G$32*$B238,$D238&gt;='Summary&amp;Assumptions'!$D$17,DH$47&gt;=$D238,DH$47&lt;=EDATE($D238,'Summary&amp;Assumptions'!$G$32))*$B238+AND(DH$56&lt;'Summary&amp;Assumptions'!$J$31,DH$47&gt;=$FO238,DH$47&lt;=$FP238)*(('Summary&amp;Assumptions'!$H$25*$C238)*(1+'Summary&amp;Assumptions'!$J$29)^(DH$46-1))+AND(DH$56&lt;'Summary&amp;Assumptions'!$J$31,DH$47&gt;=$FQ238,DH$47&lt;=$FR238)*(('Summary&amp;Assumptions'!$H$25*$C238)*(1+'Summary&amp;Assumptions'!$J$29)^(DH$46-1))</f>
        <v>0</v>
      </c>
      <c r="DD238" s="588">
        <f>AND(DI$55&gt;0,SUM($E238:DC238)&lt;'Summary&amp;Assumptions'!$G$32*$B238,$D238&gt;='Summary&amp;Assumptions'!$D$17,DI$47&gt;=$D238,DI$47&lt;=EDATE($D238,'Summary&amp;Assumptions'!$G$32))*$B238+AND(DI$56&lt;'Summary&amp;Assumptions'!$J$31,DI$47&gt;=$FO238,DI$47&lt;=$FP238)*(('Summary&amp;Assumptions'!$H$25*$C238)*(1+'Summary&amp;Assumptions'!$J$29)^(DI$46-1))+AND(DI$56&lt;'Summary&amp;Assumptions'!$J$31,DI$47&gt;=$FQ238,DI$47&lt;=$FR238)*(('Summary&amp;Assumptions'!$H$25*$C238)*(1+'Summary&amp;Assumptions'!$J$29)^(DI$46-1))</f>
        <v>0</v>
      </c>
      <c r="DE238" s="588">
        <f>AND(DJ$55&gt;0,SUM($E238:DD238)&lt;'Summary&amp;Assumptions'!$G$32*$B238,$D238&gt;='Summary&amp;Assumptions'!$D$17,DJ$47&gt;=$D238,DJ$47&lt;=EDATE($D238,'Summary&amp;Assumptions'!$G$32))*$B238+AND(DJ$56&lt;'Summary&amp;Assumptions'!$J$31,DJ$47&gt;=$FO238,DJ$47&lt;=$FP238)*(('Summary&amp;Assumptions'!$H$25*$C238)*(1+'Summary&amp;Assumptions'!$J$29)^(DJ$46-1))+AND(DJ$56&lt;'Summary&amp;Assumptions'!$J$31,DJ$47&gt;=$FQ238,DJ$47&lt;=$FR238)*(('Summary&amp;Assumptions'!$H$25*$C238)*(1+'Summary&amp;Assumptions'!$J$29)^(DJ$46-1))</f>
        <v>0</v>
      </c>
      <c r="DF238" s="588">
        <f>AND(DK$55&gt;0,SUM($E238:DE238)&lt;'Summary&amp;Assumptions'!$G$32*$B238,$D238&gt;='Summary&amp;Assumptions'!$D$17,DK$47&gt;=$D238,DK$47&lt;=EDATE($D238,'Summary&amp;Assumptions'!$G$32))*$B238+AND(DK$56&lt;'Summary&amp;Assumptions'!$J$31,DK$47&gt;=$FO238,DK$47&lt;=$FP238)*(('Summary&amp;Assumptions'!$H$25*$C238)*(1+'Summary&amp;Assumptions'!$J$29)^(DK$46-1))+AND(DK$56&lt;'Summary&amp;Assumptions'!$J$31,DK$47&gt;=$FQ238,DK$47&lt;=$FR238)*(('Summary&amp;Assumptions'!$H$25*$C238)*(1+'Summary&amp;Assumptions'!$J$29)^(DK$46-1))</f>
        <v>0</v>
      </c>
      <c r="DG238" s="588">
        <f>AND(DL$55&gt;0,SUM($E238:DF238)&lt;'Summary&amp;Assumptions'!$G$32*$B238,$D238&gt;='Summary&amp;Assumptions'!$D$17,DL$47&gt;=$D238,DL$47&lt;=EDATE($D238,'Summary&amp;Assumptions'!$G$32))*$B238+AND(DL$56&lt;'Summary&amp;Assumptions'!$J$31,DL$47&gt;=$FO238,DL$47&lt;=$FP238)*(('Summary&amp;Assumptions'!$H$25*$C238)*(1+'Summary&amp;Assumptions'!$J$29)^(DL$46-1))+AND(DL$56&lt;'Summary&amp;Assumptions'!$J$31,DL$47&gt;=$FQ238,DL$47&lt;=$FR238)*(('Summary&amp;Assumptions'!$H$25*$C238)*(1+'Summary&amp;Assumptions'!$J$29)^(DL$46-1))</f>
        <v>0</v>
      </c>
      <c r="DH238" s="588">
        <f>AND(DM$55&gt;0,SUM($E238:DG238)&lt;'Summary&amp;Assumptions'!$G$32*$B238,$D238&gt;='Summary&amp;Assumptions'!$D$17,DM$47&gt;=$D238,DM$47&lt;=EDATE($D238,'Summary&amp;Assumptions'!$G$32))*$B238+AND(DM$56&lt;'Summary&amp;Assumptions'!$J$31,DM$47&gt;=$FO238,DM$47&lt;=$FP238)*(('Summary&amp;Assumptions'!$H$25*$C238)*(1+'Summary&amp;Assumptions'!$J$29)^(DM$46-1))+AND(DM$56&lt;'Summary&amp;Assumptions'!$J$31,DM$47&gt;=$FQ238,DM$47&lt;=$FR238)*(('Summary&amp;Assumptions'!$H$25*$C238)*(1+'Summary&amp;Assumptions'!$J$29)^(DM$46-1))</f>
        <v>0</v>
      </c>
      <c r="DI238" s="588">
        <f>AND(DN$55&gt;0,SUM($E238:DH238)&lt;'Summary&amp;Assumptions'!$G$32*$B238,$D238&gt;='Summary&amp;Assumptions'!$D$17,DN$47&gt;=$D238,DN$47&lt;=EDATE($D238,'Summary&amp;Assumptions'!$G$32))*$B238+AND(DN$56&lt;'Summary&amp;Assumptions'!$J$31,DN$47&gt;=$FO238,DN$47&lt;=$FP238)*(('Summary&amp;Assumptions'!$H$25*$C238)*(1+'Summary&amp;Assumptions'!$J$29)^(DN$46-1))+AND(DN$56&lt;'Summary&amp;Assumptions'!$J$31,DN$47&gt;=$FQ238,DN$47&lt;=$FR238)*(('Summary&amp;Assumptions'!$H$25*$C238)*(1+'Summary&amp;Assumptions'!$J$29)^(DN$46-1))</f>
        <v>0</v>
      </c>
      <c r="DJ238" s="588">
        <f>AND(DO$55&gt;0,SUM($E238:DI238)&lt;'Summary&amp;Assumptions'!$G$32*$B238,$D238&gt;='Summary&amp;Assumptions'!$D$17,DO$47&gt;=$D238,DO$47&lt;=EDATE($D238,'Summary&amp;Assumptions'!$G$32))*$B238+AND(DO$56&lt;'Summary&amp;Assumptions'!$J$31,DO$47&gt;=$FO238,DO$47&lt;=$FP238)*(('Summary&amp;Assumptions'!$H$25*$C238)*(1+'Summary&amp;Assumptions'!$J$29)^(DO$46-1))+AND(DO$56&lt;'Summary&amp;Assumptions'!$J$31,DO$47&gt;=$FQ238,DO$47&lt;=$FR238)*(('Summary&amp;Assumptions'!$H$25*$C238)*(1+'Summary&amp;Assumptions'!$J$29)^(DO$46-1))</f>
        <v>0</v>
      </c>
      <c r="DK238" s="588">
        <f>AND(DP$55&gt;0,SUM($E238:DJ238)&lt;'Summary&amp;Assumptions'!$G$32*$B238,$D238&gt;='Summary&amp;Assumptions'!$D$17,DP$47&gt;=$D238,DP$47&lt;=EDATE($D238,'Summary&amp;Assumptions'!$G$32))*$B238+AND(DP$56&lt;'Summary&amp;Assumptions'!$J$31,DP$47&gt;=$FO238,DP$47&lt;=$FP238)*(('Summary&amp;Assumptions'!$H$25*$C238)*(1+'Summary&amp;Assumptions'!$J$29)^(DP$46-1))+AND(DP$56&lt;'Summary&amp;Assumptions'!$J$31,DP$47&gt;=$FQ238,DP$47&lt;=$FR238)*(('Summary&amp;Assumptions'!$H$25*$C238)*(1+'Summary&amp;Assumptions'!$J$29)^(DP$46-1))</f>
        <v>0</v>
      </c>
      <c r="DL238" s="588">
        <f>AND(DQ$55&gt;0,SUM($E238:DK238)&lt;'Summary&amp;Assumptions'!$G$32*$B238,$D238&gt;='Summary&amp;Assumptions'!$D$17,DQ$47&gt;=$D238,DQ$47&lt;=EDATE($D238,'Summary&amp;Assumptions'!$G$32))*$B238+AND(DQ$56&lt;'Summary&amp;Assumptions'!$J$31,DQ$47&gt;=$FO238,DQ$47&lt;=$FP238)*(('Summary&amp;Assumptions'!$H$25*$C238)*(1+'Summary&amp;Assumptions'!$J$29)^(DQ$46-1))+AND(DQ$56&lt;'Summary&amp;Assumptions'!$J$31,DQ$47&gt;=$FQ238,DQ$47&lt;=$FR238)*(('Summary&amp;Assumptions'!$H$25*$C238)*(1+'Summary&amp;Assumptions'!$J$29)^(DQ$46-1))</f>
        <v>0</v>
      </c>
      <c r="DM238" s="588">
        <f>AND(DR$55&gt;0,SUM($E238:DL238)&lt;'Summary&amp;Assumptions'!$G$32*$B238,$D238&gt;='Summary&amp;Assumptions'!$D$17,DR$47&gt;=$D238,DR$47&lt;=EDATE($D238,'Summary&amp;Assumptions'!$G$32))*$B238+AND(DR$56&lt;'Summary&amp;Assumptions'!$J$31,DR$47&gt;=$FO238,DR$47&lt;=$FP238)*(('Summary&amp;Assumptions'!$H$25*$C238)*(1+'Summary&amp;Assumptions'!$J$29)^(DR$46-1))+AND(DR$56&lt;'Summary&amp;Assumptions'!$J$31,DR$47&gt;=$FQ238,DR$47&lt;=$FR238)*(('Summary&amp;Assumptions'!$H$25*$C238)*(1+'Summary&amp;Assumptions'!$J$29)^(DR$46-1))</f>
        <v>0</v>
      </c>
      <c r="DN238" s="588">
        <f>AND(DS$55&gt;0,SUM($E238:DM238)&lt;'Summary&amp;Assumptions'!$G$32*$B238,$D238&gt;='Summary&amp;Assumptions'!$D$17,DS$47&gt;=$D238,DS$47&lt;=EDATE($D238,'Summary&amp;Assumptions'!$G$32))*$B238+AND(DS$56&lt;'Summary&amp;Assumptions'!$J$31,DS$47&gt;=$FO238,DS$47&lt;=$FP238)*(('Summary&amp;Assumptions'!$H$25*$C238)*(1+'Summary&amp;Assumptions'!$J$29)^(DS$46-1))+AND(DS$56&lt;'Summary&amp;Assumptions'!$J$31,DS$47&gt;=$FQ238,DS$47&lt;=$FR238)*(('Summary&amp;Assumptions'!$H$25*$C238)*(1+'Summary&amp;Assumptions'!$J$29)^(DS$46-1))</f>
        <v>0</v>
      </c>
      <c r="DO238" s="588">
        <f>AND(DT$55&gt;0,SUM($E238:DN238)&lt;'Summary&amp;Assumptions'!$G$32*$B238,$D238&gt;='Summary&amp;Assumptions'!$D$17,DT$47&gt;=$D238,DT$47&lt;=EDATE($D238,'Summary&amp;Assumptions'!$G$32))*$B238+AND(DT$56&lt;'Summary&amp;Assumptions'!$J$31,DT$47&gt;=$FO238,DT$47&lt;=$FP238)*(('Summary&amp;Assumptions'!$H$25*$C238)*(1+'Summary&amp;Assumptions'!$J$29)^(DT$46-1))+AND(DT$56&lt;'Summary&amp;Assumptions'!$J$31,DT$47&gt;=$FQ238,DT$47&lt;=$FR238)*(('Summary&amp;Assumptions'!$H$25*$C238)*(1+'Summary&amp;Assumptions'!$J$29)^(DT$46-1))</f>
        <v>0</v>
      </c>
      <c r="DP238" s="588">
        <f>AND(DU$55&gt;0,SUM($E238:DO238)&lt;'Summary&amp;Assumptions'!$G$32*$B238,$D238&gt;='Summary&amp;Assumptions'!$D$17,DU$47&gt;=$D238,DU$47&lt;=EDATE($D238,'Summary&amp;Assumptions'!$G$32))*$B238+AND(DU$56&lt;'Summary&amp;Assumptions'!$J$31,DU$47&gt;=$FO238,DU$47&lt;=$FP238)*(('Summary&amp;Assumptions'!$H$25*$C238)*(1+'Summary&amp;Assumptions'!$J$29)^(DU$46-1))+AND(DU$56&lt;'Summary&amp;Assumptions'!$J$31,DU$47&gt;=$FQ238,DU$47&lt;=$FR238)*(('Summary&amp;Assumptions'!$H$25*$C238)*(1+'Summary&amp;Assumptions'!$J$29)^(DU$46-1))</f>
        <v>0</v>
      </c>
      <c r="DQ238" s="588">
        <f>AND(DV$55&gt;0,SUM($E238:DP238)&lt;'Summary&amp;Assumptions'!$G$32*$B238,$D238&gt;='Summary&amp;Assumptions'!$D$17,DV$47&gt;=$D238,DV$47&lt;=EDATE($D238,'Summary&amp;Assumptions'!$G$32))*$B238+AND(DV$56&lt;'Summary&amp;Assumptions'!$J$31,DV$47&gt;=$FO238,DV$47&lt;=$FP238)*(('Summary&amp;Assumptions'!$H$25*$C238)*(1+'Summary&amp;Assumptions'!$J$29)^(DV$46-1))+AND(DV$56&lt;'Summary&amp;Assumptions'!$J$31,DV$47&gt;=$FQ238,DV$47&lt;=$FR238)*(('Summary&amp;Assumptions'!$H$25*$C238)*(1+'Summary&amp;Assumptions'!$J$29)^(DV$46-1))</f>
        <v>0</v>
      </c>
      <c r="DR238" s="588">
        <f>AND(DW$55&gt;0,SUM($E238:DQ238)&lt;'Summary&amp;Assumptions'!$G$32*$B238,$D238&gt;='Summary&amp;Assumptions'!$D$17,DW$47&gt;=$D238,DW$47&lt;=EDATE($D238,'Summary&amp;Assumptions'!$G$32))*$B238+AND(DW$56&lt;'Summary&amp;Assumptions'!$J$31,DW$47&gt;=$FO238,DW$47&lt;=$FP238)*(('Summary&amp;Assumptions'!$H$25*$C238)*(1+'Summary&amp;Assumptions'!$J$29)^(DW$46-1))+AND(DW$56&lt;'Summary&amp;Assumptions'!$J$31,DW$47&gt;=$FQ238,DW$47&lt;=$FR238)*(('Summary&amp;Assumptions'!$H$25*$C238)*(1+'Summary&amp;Assumptions'!$J$29)^(DW$46-1))</f>
        <v>0</v>
      </c>
      <c r="DS238" s="588">
        <f>AND(DX$55&gt;0,SUM($E238:DR238)&lt;'Summary&amp;Assumptions'!$G$32*$B238,$D238&gt;='Summary&amp;Assumptions'!$D$17,DX$47&gt;=$D238,DX$47&lt;=EDATE($D238,'Summary&amp;Assumptions'!$G$32))*$B238+AND(DX$56&lt;'Summary&amp;Assumptions'!$J$31,DX$47&gt;=$FO238,DX$47&lt;=$FP238)*(('Summary&amp;Assumptions'!$H$25*$C238)*(1+'Summary&amp;Assumptions'!$J$29)^(DX$46-1))+AND(DX$56&lt;'Summary&amp;Assumptions'!$J$31,DX$47&gt;=$FQ238,DX$47&lt;=$FR238)*(('Summary&amp;Assumptions'!$H$25*$C238)*(1+'Summary&amp;Assumptions'!$J$29)^(DX$46-1))</f>
        <v>0</v>
      </c>
      <c r="DT238" s="588">
        <f>AND(DY$55&gt;0,SUM($E238:DS238)&lt;'Summary&amp;Assumptions'!$G$32*$B238,$D238&gt;='Summary&amp;Assumptions'!$D$17,DY$47&gt;=$D238,DY$47&lt;=EDATE($D238,'Summary&amp;Assumptions'!$G$32))*$B238+AND(DY$56&lt;'Summary&amp;Assumptions'!$J$31,DY$47&gt;=$FO238,DY$47&lt;=$FP238)*(('Summary&amp;Assumptions'!$H$25*$C238)*(1+'Summary&amp;Assumptions'!$J$29)^(DY$46-1))+AND(DY$56&lt;'Summary&amp;Assumptions'!$J$31,DY$47&gt;=$FQ238,DY$47&lt;=$FR238)*(('Summary&amp;Assumptions'!$H$25*$C238)*(1+'Summary&amp;Assumptions'!$J$29)^(DY$46-1))</f>
        <v>0</v>
      </c>
      <c r="DU238" s="588">
        <f>AND(DZ$55&gt;0,SUM($E238:DT238)&lt;'Summary&amp;Assumptions'!$G$32*$B238,$D238&gt;='Summary&amp;Assumptions'!$D$17,DZ$47&gt;=$D238,DZ$47&lt;=EDATE($D238,'Summary&amp;Assumptions'!$G$32))*$B238+AND(DZ$56&lt;'Summary&amp;Assumptions'!$J$31,DZ$47&gt;=$FO238,DZ$47&lt;=$FP238)*(('Summary&amp;Assumptions'!$H$25*$C238)*(1+'Summary&amp;Assumptions'!$J$29)^(DZ$46-1))+AND(DZ$56&lt;'Summary&amp;Assumptions'!$J$31,DZ$47&gt;=$FQ238,DZ$47&lt;=$FR238)*(('Summary&amp;Assumptions'!$H$25*$C238)*(1+'Summary&amp;Assumptions'!$J$29)^(DZ$46-1))</f>
        <v>0</v>
      </c>
      <c r="DV238" s="588">
        <f>AND(EA$55&gt;0,SUM($E238:DU238)&lt;'Summary&amp;Assumptions'!$G$32*$B238,$D238&gt;='Summary&amp;Assumptions'!$D$17,EA$47&gt;=$D238,EA$47&lt;=EDATE($D238,'Summary&amp;Assumptions'!$G$32))*$B238+AND(EA$56&lt;'Summary&amp;Assumptions'!$J$31,EA$47&gt;=$FO238,EA$47&lt;=$FP238)*(('Summary&amp;Assumptions'!$H$25*$C238)*(1+'Summary&amp;Assumptions'!$J$29)^(EA$46-1))+AND(EA$56&lt;'Summary&amp;Assumptions'!$J$31,EA$47&gt;=$FQ238,EA$47&lt;=$FR238)*(('Summary&amp;Assumptions'!$H$25*$C238)*(1+'Summary&amp;Assumptions'!$J$29)^(EA$46-1))</f>
        <v>0</v>
      </c>
      <c r="DW238" s="588">
        <f>AND(EB$55&gt;0,SUM($E238:DV238)&lt;'Summary&amp;Assumptions'!$G$32*$B238,$D238&gt;='Summary&amp;Assumptions'!$D$17,EB$47&gt;=$D238,EB$47&lt;=EDATE($D238,'Summary&amp;Assumptions'!$G$32))*$B238+AND(EB$56&lt;'Summary&amp;Assumptions'!$J$31,EB$47&gt;=$FO238,EB$47&lt;=$FP238)*(('Summary&amp;Assumptions'!$H$25*$C238)*(1+'Summary&amp;Assumptions'!$J$29)^(EB$46-1))+AND(EB$56&lt;'Summary&amp;Assumptions'!$J$31,EB$47&gt;=$FQ238,EB$47&lt;=$FR238)*(('Summary&amp;Assumptions'!$H$25*$C238)*(1+'Summary&amp;Assumptions'!$J$29)^(EB$46-1))</f>
        <v>0</v>
      </c>
      <c r="DX238" s="588">
        <f>AND(EC$55&gt;0,SUM($E238:DW238)&lt;'Summary&amp;Assumptions'!$G$32*$B238,$D238&gt;='Summary&amp;Assumptions'!$D$17,EC$47&gt;=$D238,EC$47&lt;=EDATE($D238,'Summary&amp;Assumptions'!$G$32))*$B238+AND(EC$56&lt;'Summary&amp;Assumptions'!$J$31,EC$47&gt;=$FO238,EC$47&lt;=$FP238)*(('Summary&amp;Assumptions'!$H$25*$C238)*(1+'Summary&amp;Assumptions'!$J$29)^(EC$46-1))+AND(EC$56&lt;'Summary&amp;Assumptions'!$J$31,EC$47&gt;=$FQ238,EC$47&lt;=$FR238)*(('Summary&amp;Assumptions'!$H$25*$C238)*(1+'Summary&amp;Assumptions'!$J$29)^(EC$46-1))</f>
        <v>0</v>
      </c>
      <c r="DY238" s="588">
        <f>AND(ED$55&gt;0,SUM($E238:DX238)&lt;'Summary&amp;Assumptions'!$G$32*$B238,$D238&gt;='Summary&amp;Assumptions'!$D$17,ED$47&gt;=$D238,ED$47&lt;=EDATE($D238,'Summary&amp;Assumptions'!$G$32))*$B238+AND(ED$56&lt;'Summary&amp;Assumptions'!$J$31,ED$47&gt;=$FO238,ED$47&lt;=$FP238)*(('Summary&amp;Assumptions'!$H$25*$C238)*(1+'Summary&amp;Assumptions'!$J$29)^(ED$46-1))+AND(ED$56&lt;'Summary&amp;Assumptions'!$J$31,ED$47&gt;=$FQ238,ED$47&lt;=$FR238)*(('Summary&amp;Assumptions'!$H$25*$C238)*(1+'Summary&amp;Assumptions'!$J$29)^(ED$46-1))</f>
        <v>0</v>
      </c>
      <c r="DZ238" s="588">
        <f>AND(EE$55&gt;0,SUM($E238:DY238)&lt;'Summary&amp;Assumptions'!$G$32*$B238,$D238&gt;='Summary&amp;Assumptions'!$D$17,EE$47&gt;=$D238,EE$47&lt;=EDATE($D238,'Summary&amp;Assumptions'!$G$32))*$B238+AND(EE$56&lt;'Summary&amp;Assumptions'!$J$31,EE$47&gt;=$FO238,EE$47&lt;=$FP238)*(('Summary&amp;Assumptions'!$H$25*$C238)*(1+'Summary&amp;Assumptions'!$J$29)^(EE$46-1))+AND(EE$56&lt;'Summary&amp;Assumptions'!$J$31,EE$47&gt;=$FQ238,EE$47&lt;=$FR238)*(('Summary&amp;Assumptions'!$H$25*$C238)*(1+'Summary&amp;Assumptions'!$J$29)^(EE$46-1))</f>
        <v>0</v>
      </c>
      <c r="EA238" s="588">
        <f>AND(EF$55&gt;0,SUM($E238:DZ238)&lt;'Summary&amp;Assumptions'!$G$32*$B238,$D238&gt;='Summary&amp;Assumptions'!$D$17,EF$47&gt;=$D238,EF$47&lt;=EDATE($D238,'Summary&amp;Assumptions'!$G$32))*$B238+AND(EF$56&lt;'Summary&amp;Assumptions'!$J$31,EF$47&gt;=$FO238,EF$47&lt;=$FP238)*(('Summary&amp;Assumptions'!$H$25*$C238)*(1+'Summary&amp;Assumptions'!$J$29)^(EF$46-1))+AND(EF$56&lt;'Summary&amp;Assumptions'!$J$31,EF$47&gt;=$FQ238,EF$47&lt;=$FR238)*(('Summary&amp;Assumptions'!$H$25*$C238)*(1+'Summary&amp;Assumptions'!$J$29)^(EF$46-1))</f>
        <v>0</v>
      </c>
      <c r="EB238" s="588">
        <f>AND(EG$55&gt;0,SUM($E238:EA238)&lt;'Summary&amp;Assumptions'!$G$32*$B238,$D238&gt;='Summary&amp;Assumptions'!$D$17,EG$47&gt;=$D238,EG$47&lt;=EDATE($D238,'Summary&amp;Assumptions'!$G$32))*$B238+AND(EG$56&lt;'Summary&amp;Assumptions'!$J$31,EG$47&gt;=$FO238,EG$47&lt;=$FP238)*(('Summary&amp;Assumptions'!$H$25*$C238)*(1+'Summary&amp;Assumptions'!$J$29)^(EG$46-1))+AND(EG$56&lt;'Summary&amp;Assumptions'!$J$31,EG$47&gt;=$FQ238,EG$47&lt;=$FR238)*(('Summary&amp;Assumptions'!$H$25*$C238)*(1+'Summary&amp;Assumptions'!$J$29)^(EG$46-1))</f>
        <v>0</v>
      </c>
      <c r="EC238" s="588">
        <f>AND(EH$55&gt;0,SUM($E238:EB238)&lt;'Summary&amp;Assumptions'!$G$32*$B238,$D238&gt;='Summary&amp;Assumptions'!$D$17,EH$47&gt;=$D238,EH$47&lt;=EDATE($D238,'Summary&amp;Assumptions'!$G$32))*$B238+AND(EH$56&lt;'Summary&amp;Assumptions'!$J$31,EH$47&gt;=$FO238,EH$47&lt;=$FP238)*(('Summary&amp;Assumptions'!$H$25*$C238)*(1+'Summary&amp;Assumptions'!$J$29)^(EH$46-1))+AND(EH$56&lt;'Summary&amp;Assumptions'!$J$31,EH$47&gt;=$FQ238,EH$47&lt;=$FR238)*(('Summary&amp;Assumptions'!$H$25*$C238)*(1+'Summary&amp;Assumptions'!$J$29)^(EH$46-1))</f>
        <v>0</v>
      </c>
      <c r="ED238" s="588">
        <f>AND(EI$55&gt;0,SUM($E238:EC238)&lt;'Summary&amp;Assumptions'!$G$32*$B238,$D238&gt;='Summary&amp;Assumptions'!$D$17,EI$47&gt;=$D238,EI$47&lt;=EDATE($D238,'Summary&amp;Assumptions'!$G$32))*$B238+AND(EI$56&lt;'Summary&amp;Assumptions'!$J$31,EI$47&gt;=$FO238,EI$47&lt;=$FP238)*(('Summary&amp;Assumptions'!$H$25*$C238)*(1+'Summary&amp;Assumptions'!$J$29)^(EI$46-1))+AND(EI$56&lt;'Summary&amp;Assumptions'!$J$31,EI$47&gt;=$FQ238,EI$47&lt;=$FR238)*(('Summary&amp;Assumptions'!$H$25*$C238)*(1+'Summary&amp;Assumptions'!$J$29)^(EI$46-1))</f>
        <v>0</v>
      </c>
      <c r="EE238" s="588">
        <f>AND(EJ$55&gt;0,SUM($E238:ED238)&lt;'Summary&amp;Assumptions'!$G$32*$B238,$D238&gt;='Summary&amp;Assumptions'!$D$17,EJ$47&gt;=$D238,EJ$47&lt;=EDATE($D238,'Summary&amp;Assumptions'!$G$32))*$B238+AND(EJ$56&lt;'Summary&amp;Assumptions'!$J$31,EJ$47&gt;=$FO238,EJ$47&lt;=$FP238)*(('Summary&amp;Assumptions'!$H$25*$C238)*(1+'Summary&amp;Assumptions'!$J$29)^(EJ$46-1))+AND(EJ$56&lt;'Summary&amp;Assumptions'!$J$31,EJ$47&gt;=$FQ238,EJ$47&lt;=$FR238)*(('Summary&amp;Assumptions'!$H$25*$C238)*(1+'Summary&amp;Assumptions'!$J$29)^(EJ$46-1))</f>
        <v>0</v>
      </c>
      <c r="EF238" s="588">
        <f>AND(EK$55&gt;0,SUM($E238:EE238)&lt;'Summary&amp;Assumptions'!$G$32*$B238,$D238&gt;='Summary&amp;Assumptions'!$D$17,EK$47&gt;=$D238,EK$47&lt;=EDATE($D238,'Summary&amp;Assumptions'!$G$32))*$B238+AND(EK$56&lt;'Summary&amp;Assumptions'!$J$31,EK$47&gt;=$FO238,EK$47&lt;=$FP238)*(('Summary&amp;Assumptions'!$H$25*$C238)*(1+'Summary&amp;Assumptions'!$J$29)^(EK$46-1))+AND(EK$56&lt;'Summary&amp;Assumptions'!$J$31,EK$47&gt;=$FQ238,EK$47&lt;=$FR238)*(('Summary&amp;Assumptions'!$H$25*$C238)*(1+'Summary&amp;Assumptions'!$J$29)^(EK$46-1))</f>
        <v>0</v>
      </c>
      <c r="EG238" s="588">
        <f>AND(EL$55&gt;0,SUM($E238:EF238)&lt;'Summary&amp;Assumptions'!$G$32*$B238,$D238&gt;='Summary&amp;Assumptions'!$D$17,EL$47&gt;=$D238,EL$47&lt;=EDATE($D238,'Summary&amp;Assumptions'!$G$32))*$B238+AND(EL$56&lt;'Summary&amp;Assumptions'!$J$31,EL$47&gt;=$FO238,EL$47&lt;=$FP238)*(('Summary&amp;Assumptions'!$H$25*$C238)*(1+'Summary&amp;Assumptions'!$J$29)^(EL$46-1))+AND(EL$56&lt;'Summary&amp;Assumptions'!$J$31,EL$47&gt;=$FQ238,EL$47&lt;=$FR238)*(('Summary&amp;Assumptions'!$H$25*$C238)*(1+'Summary&amp;Assumptions'!$J$29)^(EL$46-1))</f>
        <v>0</v>
      </c>
      <c r="EH238" s="588">
        <f>AND(EM$55&gt;0,SUM($E238:EG238)&lt;'Summary&amp;Assumptions'!$G$32*$B238,$D238&gt;='Summary&amp;Assumptions'!$D$17,EM$47&gt;=$D238,EM$47&lt;=EDATE($D238,'Summary&amp;Assumptions'!$G$32))*$B238+AND(EM$56&lt;'Summary&amp;Assumptions'!$J$31,EM$47&gt;=$FO238,EM$47&lt;=$FP238)*(('Summary&amp;Assumptions'!$H$25*$C238)*(1+'Summary&amp;Assumptions'!$J$29)^(EM$46-1))+AND(EM$56&lt;'Summary&amp;Assumptions'!$J$31,EM$47&gt;=$FQ238,EM$47&lt;=$FR238)*(('Summary&amp;Assumptions'!$H$25*$C238)*(1+'Summary&amp;Assumptions'!$J$29)^(EM$46-1))</f>
        <v>0</v>
      </c>
      <c r="EI238" s="588">
        <f>AND(EN$55&gt;0,SUM($E238:EH238)&lt;'Summary&amp;Assumptions'!$G$32*$B238,$D238&gt;='Summary&amp;Assumptions'!$D$17,EN$47&gt;=$D238,EN$47&lt;=EDATE($D238,'Summary&amp;Assumptions'!$G$32))*$B238+AND(EN$56&lt;'Summary&amp;Assumptions'!$J$31,EN$47&gt;=$FO238,EN$47&lt;=$FP238)*(('Summary&amp;Assumptions'!$H$25*$C238)*(1+'Summary&amp;Assumptions'!$J$29)^(EN$46-1))+AND(EN$56&lt;'Summary&amp;Assumptions'!$J$31,EN$47&gt;=$FQ238,EN$47&lt;=$FR238)*(('Summary&amp;Assumptions'!$H$25*$C238)*(1+'Summary&amp;Assumptions'!$J$29)^(EN$46-1))</f>
        <v>0</v>
      </c>
      <c r="EJ238" s="588">
        <f>AND(EO$55&gt;0,SUM($E238:EI238)&lt;'Summary&amp;Assumptions'!$G$32*$B238,$D238&gt;='Summary&amp;Assumptions'!$D$17,EO$47&gt;=$D238,EO$47&lt;=EDATE($D238,'Summary&amp;Assumptions'!$G$32))*$B238+AND(EO$56&lt;'Summary&amp;Assumptions'!$J$31,EO$47&gt;=$FO238,EO$47&lt;=$FP238)*(('Summary&amp;Assumptions'!$H$25*$C238)*(1+'Summary&amp;Assumptions'!$J$29)^(EO$46-1))+AND(EO$56&lt;'Summary&amp;Assumptions'!$J$31,EO$47&gt;=$FQ238,EO$47&lt;=$FR238)*(('Summary&amp;Assumptions'!$H$25*$C238)*(1+'Summary&amp;Assumptions'!$J$29)^(EO$46-1))</f>
        <v>0</v>
      </c>
      <c r="EK238" s="588">
        <f>AND(EP$55&gt;0,SUM($E238:EJ238)&lt;'Summary&amp;Assumptions'!$G$32*$B238,$D238&gt;='Summary&amp;Assumptions'!$D$17,EP$47&gt;=$D238,EP$47&lt;=EDATE($D238,'Summary&amp;Assumptions'!$G$32))*$B238+AND(EP$56&lt;'Summary&amp;Assumptions'!$J$31,EP$47&gt;=$FO238,EP$47&lt;=$FP238)*(('Summary&amp;Assumptions'!$H$25*$C238)*(1+'Summary&amp;Assumptions'!$J$29)^(EP$46-1))+AND(EP$56&lt;'Summary&amp;Assumptions'!$J$31,EP$47&gt;=$FQ238,EP$47&lt;=$FR238)*(('Summary&amp;Assumptions'!$H$25*$C238)*(1+'Summary&amp;Assumptions'!$J$29)^(EP$46-1))</f>
        <v>0</v>
      </c>
      <c r="EL238" s="588">
        <f>AND(EQ$55&gt;0,SUM($E238:EK238)&lt;'Summary&amp;Assumptions'!$G$32*$B238,$D238&gt;='Summary&amp;Assumptions'!$D$17,EQ$47&gt;=$D238,EQ$47&lt;=EDATE($D238,'Summary&amp;Assumptions'!$G$32))*$B238+AND(EQ$56&lt;'Summary&amp;Assumptions'!$J$31,EQ$47&gt;=$FO238,EQ$47&lt;=$FP238)*(('Summary&amp;Assumptions'!$H$25*$C238)*(1+'Summary&amp;Assumptions'!$J$29)^(EQ$46-1))+AND(EQ$56&lt;'Summary&amp;Assumptions'!$J$31,EQ$47&gt;=$FQ238,EQ$47&lt;=$FR238)*(('Summary&amp;Assumptions'!$H$25*$C238)*(1+'Summary&amp;Assumptions'!$J$29)^(EQ$46-1))</f>
        <v>0</v>
      </c>
      <c r="EM238" s="588">
        <f>AND(ER$55&gt;0,SUM($E238:EL238)&lt;'Summary&amp;Assumptions'!$G$32*$B238,$D238&gt;='Summary&amp;Assumptions'!$D$17,ER$47&gt;=$D238,ER$47&lt;=EDATE($D238,'Summary&amp;Assumptions'!$G$32))*$B238+AND(ER$56&lt;'Summary&amp;Assumptions'!$J$31,ER$47&gt;=$FO238,ER$47&lt;=$FP238)*(('Summary&amp;Assumptions'!$H$25*$C238)*(1+'Summary&amp;Assumptions'!$J$29)^(ER$46-1))+AND(ER$56&lt;'Summary&amp;Assumptions'!$J$31,ER$47&gt;=$FQ238,ER$47&lt;=$FR238)*(('Summary&amp;Assumptions'!$H$25*$C238)*(1+'Summary&amp;Assumptions'!$J$29)^(ER$46-1))</f>
        <v>0</v>
      </c>
      <c r="EN238" s="588">
        <f>AND(ES$55&gt;0,SUM($E238:EM238)&lt;'Summary&amp;Assumptions'!$G$32*$B238,$D238&gt;='Summary&amp;Assumptions'!$D$17,ES$47&gt;=$D238,ES$47&lt;=EDATE($D238,'Summary&amp;Assumptions'!$G$32))*$B238+AND(ES$56&lt;'Summary&amp;Assumptions'!$J$31,ES$47&gt;=$FO238,ES$47&lt;=$FP238)*(('Summary&amp;Assumptions'!$H$25*$C238)*(1+'Summary&amp;Assumptions'!$J$29)^(ES$46-1))+AND(ES$56&lt;'Summary&amp;Assumptions'!$J$31,ES$47&gt;=$FQ238,ES$47&lt;=$FR238)*(('Summary&amp;Assumptions'!$H$25*$C238)*(1+'Summary&amp;Assumptions'!$J$29)^(ES$46-1))</f>
        <v>0</v>
      </c>
      <c r="EO238" s="588">
        <f>AND(ET$55&gt;0,SUM($E238:EN238)&lt;'Summary&amp;Assumptions'!$G$32*$B238,$D238&gt;='Summary&amp;Assumptions'!$D$17,ET$47&gt;=$D238,ET$47&lt;=EDATE($D238,'Summary&amp;Assumptions'!$G$32))*$B238+AND(ET$56&lt;'Summary&amp;Assumptions'!$J$31,ET$47&gt;=$FO238,ET$47&lt;=$FP238)*(('Summary&amp;Assumptions'!$H$25*$C238)*(1+'Summary&amp;Assumptions'!$J$29)^(ET$46-1))+AND(ET$56&lt;'Summary&amp;Assumptions'!$J$31,ET$47&gt;=$FQ238,ET$47&lt;=$FR238)*(('Summary&amp;Assumptions'!$H$25*$C238)*(1+'Summary&amp;Assumptions'!$J$29)^(ET$46-1))</f>
        <v>0</v>
      </c>
      <c r="EP238" s="588">
        <f>AND(EU$55&gt;0,SUM($E238:EO238)&lt;'Summary&amp;Assumptions'!$G$32*$B238,$D238&gt;='Summary&amp;Assumptions'!$D$17,EU$47&gt;=$D238,EU$47&lt;=EDATE($D238,'Summary&amp;Assumptions'!$G$32))*$B238+AND(EU$56&lt;'Summary&amp;Assumptions'!$J$31,EU$47&gt;=$FO238,EU$47&lt;=$FP238)*(('Summary&amp;Assumptions'!$H$25*$C238)*(1+'Summary&amp;Assumptions'!$J$29)^(EU$46-1))+AND(EU$56&lt;'Summary&amp;Assumptions'!$J$31,EU$47&gt;=$FQ238,EU$47&lt;=$FR238)*(('Summary&amp;Assumptions'!$H$25*$C238)*(1+'Summary&amp;Assumptions'!$J$29)^(EU$46-1))</f>
        <v>0</v>
      </c>
      <c r="EQ238" s="588">
        <f>AND(EV$55&gt;0,SUM($E238:EP238)&lt;'Summary&amp;Assumptions'!$G$32*$B238,$D238&gt;='Summary&amp;Assumptions'!$D$17,EV$47&gt;=$D238,EV$47&lt;=EDATE($D238,'Summary&amp;Assumptions'!$G$32))*$B238+AND(EV$56&lt;'Summary&amp;Assumptions'!$J$31,EV$47&gt;=$FO238,EV$47&lt;=$FP238)*(('Summary&amp;Assumptions'!$H$25*$C238)*(1+'Summary&amp;Assumptions'!$J$29)^(EV$46-1))+AND(EV$56&lt;'Summary&amp;Assumptions'!$J$31,EV$47&gt;=$FQ238,EV$47&lt;=$FR238)*(('Summary&amp;Assumptions'!$H$25*$C238)*(1+'Summary&amp;Assumptions'!$J$29)^(EV$46-1))</f>
        <v>0</v>
      </c>
      <c r="ER238" s="588">
        <f>AND(EW$55&gt;0,SUM($E238:EQ238)&lt;'Summary&amp;Assumptions'!$G$32*$B238,$D238&gt;='Summary&amp;Assumptions'!$D$17,EW$47&gt;=$D238,EW$47&lt;=EDATE($D238,'Summary&amp;Assumptions'!$G$32))*$B238+AND(EW$56&lt;'Summary&amp;Assumptions'!$J$31,EW$47&gt;=$FO238,EW$47&lt;=$FP238)*(('Summary&amp;Assumptions'!$H$25*$C238)*(1+'Summary&amp;Assumptions'!$J$29)^(EW$46-1))+AND(EW$56&lt;'Summary&amp;Assumptions'!$J$31,EW$47&gt;=$FQ238,EW$47&lt;=$FR238)*(('Summary&amp;Assumptions'!$H$25*$C238)*(1+'Summary&amp;Assumptions'!$J$29)^(EW$46-1))</f>
        <v>0</v>
      </c>
      <c r="ES238" s="588">
        <f>AND(EX$55&gt;0,SUM($E238:ER238)&lt;'Summary&amp;Assumptions'!$G$32*$B238,$D238&gt;='Summary&amp;Assumptions'!$D$17,EX$47&gt;=$D238,EX$47&lt;=EDATE($D238,'Summary&amp;Assumptions'!$G$32))*$B238+AND(EX$56&lt;'Summary&amp;Assumptions'!$J$31,EX$47&gt;=$FO238,EX$47&lt;=$FP238)*(('Summary&amp;Assumptions'!$H$25*$C238)*(1+'Summary&amp;Assumptions'!$J$29)^(EX$46-1))+AND(EX$56&lt;'Summary&amp;Assumptions'!$J$31,EX$47&gt;=$FQ238,EX$47&lt;=$FR238)*(('Summary&amp;Assumptions'!$H$25*$C238)*(1+'Summary&amp;Assumptions'!$J$29)^(EX$46-1))</f>
        <v>0</v>
      </c>
      <c r="ET238" s="588">
        <f>AND(EY$55&gt;0,SUM($E238:ES238)&lt;'Summary&amp;Assumptions'!$G$32*$B238,$D238&gt;='Summary&amp;Assumptions'!$D$17,EY$47&gt;=$D238,EY$47&lt;=EDATE($D238,'Summary&amp;Assumptions'!$G$32))*$B238+AND(EY$56&lt;'Summary&amp;Assumptions'!$J$31,EY$47&gt;=$FO238,EY$47&lt;=$FP238)*(('Summary&amp;Assumptions'!$H$25*$C238)*(1+'Summary&amp;Assumptions'!$J$29)^(EY$46-1))+AND(EY$56&lt;'Summary&amp;Assumptions'!$J$31,EY$47&gt;=$FQ238,EY$47&lt;=$FR238)*(('Summary&amp;Assumptions'!$H$25*$C238)*(1+'Summary&amp;Assumptions'!$J$29)^(EY$46-1))</f>
        <v>0</v>
      </c>
      <c r="EU238" s="588">
        <f>AND(EZ$55&gt;0,SUM($E238:ET238)&lt;'Summary&amp;Assumptions'!$G$32*$B238,$D238&gt;='Summary&amp;Assumptions'!$D$17,EZ$47&gt;=$D238,EZ$47&lt;=EDATE($D238,'Summary&amp;Assumptions'!$G$32))*$B238+AND(EZ$56&lt;'Summary&amp;Assumptions'!$J$31,EZ$47&gt;=$FO238,EZ$47&lt;=$FP238)*(('Summary&amp;Assumptions'!$H$25*$C238)*(1+'Summary&amp;Assumptions'!$J$29)^(EZ$46-1))+AND(EZ$56&lt;'Summary&amp;Assumptions'!$J$31,EZ$47&gt;=$FQ238,EZ$47&lt;=$FR238)*(('Summary&amp;Assumptions'!$H$25*$C238)*(1+'Summary&amp;Assumptions'!$J$29)^(EZ$46-1))</f>
        <v>0</v>
      </c>
      <c r="EV238" s="588">
        <f>AND(FA$55&gt;0,SUM($E238:EU238)&lt;'Summary&amp;Assumptions'!$G$32*$B238,$D238&gt;='Summary&amp;Assumptions'!$D$17,FA$47&gt;=$D238,FA$47&lt;=EDATE($D238,'Summary&amp;Assumptions'!$G$32))*$B238+AND(FA$56&lt;'Summary&amp;Assumptions'!$J$31,FA$47&gt;=$FO238,FA$47&lt;=$FP238)*(('Summary&amp;Assumptions'!$H$25*$C238)*(1+'Summary&amp;Assumptions'!$J$29)^(FA$46-1))+AND(FA$56&lt;'Summary&amp;Assumptions'!$J$31,FA$47&gt;=$FQ238,FA$47&lt;=$FR238)*(('Summary&amp;Assumptions'!$H$25*$C238)*(1+'Summary&amp;Assumptions'!$J$29)^(FA$46-1))</f>
        <v>0</v>
      </c>
      <c r="EW238" s="588">
        <f>AND(FB$55&gt;0,SUM($E238:EV238)&lt;'Summary&amp;Assumptions'!$G$32*$B238,$D238&gt;='Summary&amp;Assumptions'!$D$17,FB$47&gt;=$D238,FB$47&lt;=EDATE($D238,'Summary&amp;Assumptions'!$G$32))*$B238+AND(FB$56&lt;'Summary&amp;Assumptions'!$J$31,FB$47&gt;=$FO238,FB$47&lt;=$FP238)*(('Summary&amp;Assumptions'!$H$25*$C238)*(1+'Summary&amp;Assumptions'!$J$29)^(FB$46-1))+AND(FB$56&lt;'Summary&amp;Assumptions'!$J$31,FB$47&gt;=$FQ238,FB$47&lt;=$FR238)*(('Summary&amp;Assumptions'!$H$25*$C238)*(1+'Summary&amp;Assumptions'!$J$29)^(FB$46-1))</f>
        <v>0</v>
      </c>
      <c r="EX238" s="588">
        <f>AND(FC$55&gt;0,SUM($E238:EW238)&lt;'Summary&amp;Assumptions'!$G$32*$B238,$D238&gt;='Summary&amp;Assumptions'!$D$17,FC$47&gt;=$D238,FC$47&lt;=EDATE($D238,'Summary&amp;Assumptions'!$G$32))*$B238+AND(FC$56&lt;'Summary&amp;Assumptions'!$J$31,FC$47&gt;=$FO238,FC$47&lt;=$FP238)*(('Summary&amp;Assumptions'!$H$25*$C238)*(1+'Summary&amp;Assumptions'!$J$29)^(FC$46-1))+AND(FC$56&lt;'Summary&amp;Assumptions'!$J$31,FC$47&gt;=$FQ238,FC$47&lt;=$FR238)*(('Summary&amp;Assumptions'!$H$25*$C238)*(1+'Summary&amp;Assumptions'!$J$29)^(FC$46-1))</f>
        <v>0</v>
      </c>
      <c r="EY238" s="588">
        <f>AND(FD$55&gt;0,SUM($E238:EX238)&lt;'Summary&amp;Assumptions'!$G$32*$B238,$D238&gt;='Summary&amp;Assumptions'!$D$17,FD$47&gt;=$D238,FD$47&lt;=EDATE($D238,'Summary&amp;Assumptions'!$G$32))*$B238+AND(FD$56&lt;'Summary&amp;Assumptions'!$J$31,FD$47&gt;=$FO238,FD$47&lt;=$FP238)*(('Summary&amp;Assumptions'!$H$25*$C238)*(1+'Summary&amp;Assumptions'!$J$29)^(FD$46-1))+AND(FD$56&lt;'Summary&amp;Assumptions'!$J$31,FD$47&gt;=$FQ238,FD$47&lt;=$FR238)*(('Summary&amp;Assumptions'!$H$25*$C238)*(1+'Summary&amp;Assumptions'!$J$29)^(FD$46-1))</f>
        <v>0</v>
      </c>
      <c r="EZ238" s="588">
        <f>AND(FE$55&gt;0,SUM($E238:EY238)&lt;'Summary&amp;Assumptions'!$G$32*$B238,$D238&gt;='Summary&amp;Assumptions'!$D$17,FE$47&gt;=$D238,FE$47&lt;=EDATE($D238,'Summary&amp;Assumptions'!$G$32))*$B238+AND(FE$56&lt;'Summary&amp;Assumptions'!$J$31,FE$47&gt;=$FO238,FE$47&lt;=$FP238)*(('Summary&amp;Assumptions'!$H$25*$C238)*(1+'Summary&amp;Assumptions'!$J$29)^(FE$46-1))+AND(FE$56&lt;'Summary&amp;Assumptions'!$J$31,FE$47&gt;=$FQ238,FE$47&lt;=$FR238)*(('Summary&amp;Assumptions'!$H$25*$C238)*(1+'Summary&amp;Assumptions'!$J$29)^(FE$46-1))</f>
        <v>0</v>
      </c>
      <c r="FA238" s="588">
        <f>AND(FF$55&gt;0,SUM($E238:EZ238)&lt;'Summary&amp;Assumptions'!$G$32*$B238,$D238&gt;='Summary&amp;Assumptions'!$D$17,FF$47&gt;=$D238,FF$47&lt;=EDATE($D238,'Summary&amp;Assumptions'!$G$32))*$B238+AND(FF$56&lt;'Summary&amp;Assumptions'!$J$31,FF$47&gt;=$FO238,FF$47&lt;=$FP238)*(('Summary&amp;Assumptions'!$H$25*$C238)*(1+'Summary&amp;Assumptions'!$J$29)^(FF$46-1))+AND(FF$56&lt;'Summary&amp;Assumptions'!$J$31,FF$47&gt;=$FQ238,FF$47&lt;=$FR238)*(('Summary&amp;Assumptions'!$H$25*$C238)*(1+'Summary&amp;Assumptions'!$J$29)^(FF$46-1))</f>
        <v>0</v>
      </c>
      <c r="FB238" s="588">
        <f>AND(FG$55&gt;0,SUM($E238:FA238)&lt;'Summary&amp;Assumptions'!$G$32*$B238,$D238&gt;='Summary&amp;Assumptions'!$D$17,FG$47&gt;=$D238,FG$47&lt;=EDATE($D238,'Summary&amp;Assumptions'!$G$32))*$B238+AND(FG$56&lt;'Summary&amp;Assumptions'!$J$31,FG$47&gt;=$FO238,FG$47&lt;=$FP238)*(('Summary&amp;Assumptions'!$H$25*$C238)*(1+'Summary&amp;Assumptions'!$J$29)^(FG$46-1))+AND(FG$56&lt;'Summary&amp;Assumptions'!$J$31,FG$47&gt;=$FQ238,FG$47&lt;=$FR238)*(('Summary&amp;Assumptions'!$H$25*$C238)*(1+'Summary&amp;Assumptions'!$J$29)^(FG$46-1))</f>
        <v>0</v>
      </c>
      <c r="FC238" s="588">
        <f>AND(FH$55&gt;0,SUM($E238:FB238)&lt;'Summary&amp;Assumptions'!$G$32*$B238,$D238&gt;='Summary&amp;Assumptions'!$D$17,FH$47&gt;=$D238,FH$47&lt;=EDATE($D238,'Summary&amp;Assumptions'!$G$32))*$B238+AND(FH$56&lt;'Summary&amp;Assumptions'!$J$31,FH$47&gt;=$FO238,FH$47&lt;=$FP238)*(('Summary&amp;Assumptions'!$H$25*$C238)*(1+'Summary&amp;Assumptions'!$J$29)^(FH$46-1))+AND(FH$56&lt;'Summary&amp;Assumptions'!$J$31,FH$47&gt;=$FQ238,FH$47&lt;=$FR238)*(('Summary&amp;Assumptions'!$H$25*$C238)*(1+'Summary&amp;Assumptions'!$J$29)^(FH$46-1))</f>
        <v>0</v>
      </c>
      <c r="FD238" s="588">
        <f>AND(FI$55&gt;0,SUM($E238:FC238)&lt;'Summary&amp;Assumptions'!$G$32*$B238,$D238&gt;='Summary&amp;Assumptions'!$D$17,FI$47&gt;=$D238,FI$47&lt;=EDATE($D238,'Summary&amp;Assumptions'!$G$32))*$B238+AND(FI$56&lt;'Summary&amp;Assumptions'!$J$31,FI$47&gt;=$FO238,FI$47&lt;=$FP238)*(('Summary&amp;Assumptions'!$H$25*$C238)*(1+'Summary&amp;Assumptions'!$J$29)^(FI$46-1))+AND(FI$56&lt;'Summary&amp;Assumptions'!$J$31,FI$47&gt;=$FQ238,FI$47&lt;=$FR238)*(('Summary&amp;Assumptions'!$H$25*$C238)*(1+'Summary&amp;Assumptions'!$J$29)^(FI$46-1))</f>
        <v>0</v>
      </c>
      <c r="FE238" s="588">
        <f>AND(FJ$55&gt;0,SUM($E238:FD238)&lt;'Summary&amp;Assumptions'!$G$32*$B238,$D238&gt;='Summary&amp;Assumptions'!$D$17,FJ$47&gt;=$D238,FJ$47&lt;=EDATE($D238,'Summary&amp;Assumptions'!$G$32))*$B238+AND(FJ$56&lt;'Summary&amp;Assumptions'!$J$31,FJ$47&gt;=$FO238,FJ$47&lt;=$FP238)*(('Summary&amp;Assumptions'!$H$25*$C238)*(1+'Summary&amp;Assumptions'!$J$29)^(FJ$46-1))+AND(FJ$56&lt;'Summary&amp;Assumptions'!$J$31,FJ$47&gt;=$FQ238,FJ$47&lt;=$FR238)*(('Summary&amp;Assumptions'!$H$25*$C238)*(1+'Summary&amp;Assumptions'!$J$29)^(FJ$46-1))</f>
        <v>0</v>
      </c>
      <c r="FF238" s="588">
        <f>AND(FK$55&gt;0,SUM($E238:FE238)&lt;'Summary&amp;Assumptions'!$G$32*$B238,$D238&gt;='Summary&amp;Assumptions'!$D$17,FK$47&gt;=$D238,FK$47&lt;=EDATE($D238,'Summary&amp;Assumptions'!$G$32))*$B238+AND(FK$56&lt;'Summary&amp;Assumptions'!$J$31,FK$47&gt;=$FO238,FK$47&lt;=$FP238)*(('Summary&amp;Assumptions'!$H$25*$C238)*(1+'Summary&amp;Assumptions'!$J$29)^(FK$46-1))+AND(FK$56&lt;'Summary&amp;Assumptions'!$J$31,FK$47&gt;=$FQ238,FK$47&lt;=$FR238)*(('Summary&amp;Assumptions'!$H$25*$C238)*(1+'Summary&amp;Assumptions'!$J$29)^(FK$46-1))</f>
        <v>0</v>
      </c>
      <c r="FG238" s="588">
        <f>AND(FL$55&gt;0,SUM($E238:FF238)&lt;'Summary&amp;Assumptions'!$G$32*$B238,$D238&gt;='Summary&amp;Assumptions'!$D$17,FL$47&gt;=$D238,FL$47&lt;=EDATE($D238,'Summary&amp;Assumptions'!$G$32))*$B238+AND(FL$56&lt;'Summary&amp;Assumptions'!$J$31,FL$47&gt;=$FO238,FL$47&lt;=$FP238)*(('Summary&amp;Assumptions'!$H$25*$C238)*(1+'Summary&amp;Assumptions'!$J$29)^(FL$46-1))+AND(FL$56&lt;'Summary&amp;Assumptions'!$J$31,FL$47&gt;=$FQ238,FL$47&lt;=$FR238)*(('Summary&amp;Assumptions'!$H$25*$C238)*(1+'Summary&amp;Assumptions'!$J$29)^(FL$46-1))</f>
        <v>0</v>
      </c>
      <c r="FH238" s="588">
        <f>AND(FM$55&gt;0,SUM($E238:FG238)&lt;'Summary&amp;Assumptions'!$G$32*$B238,$D238&gt;='Summary&amp;Assumptions'!$D$17,FM$47&gt;=$D238,FM$47&lt;=EDATE($D238,'Summary&amp;Assumptions'!$G$32))*$B238+AND(FM$56&lt;'Summary&amp;Assumptions'!$J$31,FM$47&gt;=$FO238,FM$47&lt;=$FP238)*(('Summary&amp;Assumptions'!$H$25*$C238)*(1+'Summary&amp;Assumptions'!$J$29)^(FM$46-1))+AND(FM$56&lt;'Summary&amp;Assumptions'!$J$31,FM$47&gt;=$FQ238,FM$47&lt;=$FR238)*(('Summary&amp;Assumptions'!$H$25*$C238)*(1+'Summary&amp;Assumptions'!$J$29)^(FM$46-1))</f>
        <v>0</v>
      </c>
      <c r="FI238" s="588">
        <f>AND(FN$55&gt;0,SUM($E238:FH238)&lt;'Summary&amp;Assumptions'!$G$32*$B238,$D238&gt;='Summary&amp;Assumptions'!$D$17,FN$47&gt;=$D238,FN$47&lt;=EDATE($D238,'Summary&amp;Assumptions'!$G$32))*$B238+AND(FN$56&lt;'Summary&amp;Assumptions'!$J$31,FN$47&gt;=$FO238,FN$47&lt;=$FP238)*(('Summary&amp;Assumptions'!$H$25*$C238)*(1+'Summary&amp;Assumptions'!$J$29)^(FN$46-1))+AND(FN$56&lt;'Summary&amp;Assumptions'!$J$31,FN$47&gt;=$FQ238,FN$47&lt;=$FR238)*(('Summary&amp;Assumptions'!$H$25*$C238)*(1+'Summary&amp;Assumptions'!$J$29)^(FN$46-1))</f>
        <v>0</v>
      </c>
      <c r="FJ238" s="588">
        <f>AND(FO$55&gt;0,SUM($E238:FI238)&lt;'Summary&amp;Assumptions'!$G$32*$B238,$D238&gt;='Summary&amp;Assumptions'!$D$17,FO$47&gt;=$D238,FO$47&lt;=EDATE($D238,'Summary&amp;Assumptions'!$G$32))*$B238+AND(FO$56&lt;'Summary&amp;Assumptions'!$J$31,FO$47&gt;=$FO238,FO$47&lt;=$FP238)*(('Summary&amp;Assumptions'!$H$25*$C238)*(1+'Summary&amp;Assumptions'!$J$29)^(FO$46-1))+AND(FO$56&lt;'Summary&amp;Assumptions'!$J$31,FO$47&gt;=$FQ238,FO$47&lt;=$FR238)*(('Summary&amp;Assumptions'!$H$25*$C238)*(1+'Summary&amp;Assumptions'!$J$29)^(FO$46-1))</f>
        <v>0</v>
      </c>
      <c r="FK238" s="588">
        <f>AND(FP$55&gt;0,SUM($E238:FJ238)&lt;'Summary&amp;Assumptions'!$G$32*$B238,$D238&gt;='Summary&amp;Assumptions'!$D$17,FP$47&gt;=$D238,FP$47&lt;=EDATE($D238,'Summary&amp;Assumptions'!$G$32))*$B238+AND(FP$56&lt;'Summary&amp;Assumptions'!$J$31,FP$47&gt;=$FO238,FP$47&lt;=$FP238)*(('Summary&amp;Assumptions'!$H$25*$C238)*(1+'Summary&amp;Assumptions'!$J$29)^(FP$46-1))+AND(FP$56&lt;'Summary&amp;Assumptions'!$J$31,FP$47&gt;=$FQ238,FP$47&lt;=$FR238)*(('Summary&amp;Assumptions'!$H$25*$C238)*(1+'Summary&amp;Assumptions'!$J$29)^(FP$46-1))</f>
        <v>0</v>
      </c>
      <c r="FL238" s="588">
        <f>AND(FQ$55&gt;0,SUM($E238:FK238)&lt;'Summary&amp;Assumptions'!$G$32*$B238,$D238&gt;='Summary&amp;Assumptions'!$D$17,FQ$47&gt;=$D238,FQ$47&lt;=EDATE($D238,'Summary&amp;Assumptions'!$G$32))*$B238+AND(FQ$56&lt;'Summary&amp;Assumptions'!$J$31,FQ$47&gt;=$FO238,FQ$47&lt;=$FP238)*(('Summary&amp;Assumptions'!$H$25*$C238)*(1+'Summary&amp;Assumptions'!$J$29)^(FQ$46-1))+AND(FQ$56&lt;'Summary&amp;Assumptions'!$J$31,FQ$47&gt;=$FQ238,FQ$47&lt;=$FR238)*(('Summary&amp;Assumptions'!$H$25*$C238)*(1+'Summary&amp;Assumptions'!$J$29)^(FQ$46-1))</f>
        <v>0</v>
      </c>
      <c r="FO238" s="576">
        <f>EDATE(D238,'Summary&amp;Assumptions'!$G$34)</f>
        <v>48030</v>
      </c>
      <c r="FP238" s="576">
        <f>EDATE(FO238,'Summary&amp;Assumptions'!$G$33-1)</f>
        <v>48061</v>
      </c>
      <c r="FQ238" s="576">
        <f>EDATE(FO238,'Summary&amp;Assumptions'!$G$34)</f>
        <v>48396</v>
      </c>
      <c r="FR238" s="576">
        <f>EDATE(FQ238,'Summary&amp;Assumptions'!$G$33-1)</f>
        <v>48427</v>
      </c>
    </row>
    <row r="239" spans="2:174" hidden="1" x14ac:dyDescent="0.2">
      <c r="B239" s="592">
        <v>0</v>
      </c>
      <c r="C239" s="577">
        <v>0</v>
      </c>
      <c r="D239" s="589">
        <v>47696</v>
      </c>
      <c r="E239" s="577"/>
      <c r="F239" s="588">
        <f>AND(K$55&gt;0,SUM($E239:E239)&lt;'Summary&amp;Assumptions'!$G$32*$B239,$D239&gt;='Summary&amp;Assumptions'!$D$17,K$47&gt;=$D239,K$47&lt;=EDATE($D239,'Summary&amp;Assumptions'!$G$32))*$B239+AND(K$56&lt;'Summary&amp;Assumptions'!$J$31,K$47&gt;=$FO239,K$47&lt;=$FP239)*(('Summary&amp;Assumptions'!$H$25*$C239)*(1+'Summary&amp;Assumptions'!$J$29)^(K$46-1))+AND(K$56&lt;'Summary&amp;Assumptions'!$J$31,K$47&gt;=$FQ239,K$47&lt;=$FR239)*(('Summary&amp;Assumptions'!$H$25*$C239)*(1+'Summary&amp;Assumptions'!$J$29)^(K$46-1))</f>
        <v>0</v>
      </c>
      <c r="G239" s="588">
        <f>AND(L$55&gt;0,SUM($E239:F239)&lt;'Summary&amp;Assumptions'!$G$32*$B239,$D239&gt;='Summary&amp;Assumptions'!$D$17,L$47&gt;=$D239,L$47&lt;=EDATE($D239,'Summary&amp;Assumptions'!$G$32))*$B239+AND(L$56&lt;'Summary&amp;Assumptions'!$J$31,L$47&gt;=$FO239,L$47&lt;=$FP239)*(('Summary&amp;Assumptions'!$H$25*$C239)*(1+'Summary&amp;Assumptions'!$J$29)^(L$46-1))+AND(L$56&lt;'Summary&amp;Assumptions'!$J$31,L$47&gt;=$FQ239,L$47&lt;=$FR239)*(('Summary&amp;Assumptions'!$H$25*$C239)*(1+'Summary&amp;Assumptions'!$J$29)^(L$46-1))</f>
        <v>0</v>
      </c>
      <c r="H239" s="588">
        <f>AND(M$55&gt;0,SUM($E239:G239)&lt;'Summary&amp;Assumptions'!$G$32*$B239,$D239&gt;='Summary&amp;Assumptions'!$D$17,M$47&gt;=$D239,M$47&lt;=EDATE($D239,'Summary&amp;Assumptions'!$G$32))*$B239+AND(M$56&lt;'Summary&amp;Assumptions'!$J$31,M$47&gt;=$FO239,M$47&lt;=$FP239)*(('Summary&amp;Assumptions'!$H$25*$C239)*(1+'Summary&amp;Assumptions'!$J$29)^(M$46-1))+AND(M$56&lt;'Summary&amp;Assumptions'!$J$31,M$47&gt;=$FQ239,M$47&lt;=$FR239)*(('Summary&amp;Assumptions'!$H$25*$C239)*(1+'Summary&amp;Assumptions'!$J$29)^(M$46-1))</f>
        <v>0</v>
      </c>
      <c r="I239" s="588">
        <f>AND(N$55&gt;0,SUM($E239:H239)&lt;'Summary&amp;Assumptions'!$G$32*$B239,$D239&gt;='Summary&amp;Assumptions'!$D$17,N$47&gt;=$D239,N$47&lt;=EDATE($D239,'Summary&amp;Assumptions'!$G$32))*$B239+AND(N$56&lt;'Summary&amp;Assumptions'!$J$31,N$47&gt;=$FO239,N$47&lt;=$FP239)*(('Summary&amp;Assumptions'!$H$25*$C239)*(1+'Summary&amp;Assumptions'!$J$29)^(N$46-1))+AND(N$56&lt;'Summary&amp;Assumptions'!$J$31,N$47&gt;=$FQ239,N$47&lt;=$FR239)*(('Summary&amp;Assumptions'!$H$25*$C239)*(1+'Summary&amp;Assumptions'!$J$29)^(N$46-1))</f>
        <v>0</v>
      </c>
      <c r="J239" s="588">
        <f>AND(O$55&gt;0,SUM($E239:I239)&lt;'Summary&amp;Assumptions'!$G$32*$B239,$D239&gt;='Summary&amp;Assumptions'!$D$17,O$47&gt;=$D239,O$47&lt;=EDATE($D239,'Summary&amp;Assumptions'!$G$32))*$B239+AND(O$56&lt;'Summary&amp;Assumptions'!$J$31,O$47&gt;=$FO239,O$47&lt;=$FP239)*(('Summary&amp;Assumptions'!$H$25*$C239)*(1+'Summary&amp;Assumptions'!$J$29)^(O$46-1))+AND(O$56&lt;'Summary&amp;Assumptions'!$J$31,O$47&gt;=$FQ239,O$47&lt;=$FR239)*(('Summary&amp;Assumptions'!$H$25*$C239)*(1+'Summary&amp;Assumptions'!$J$29)^(O$46-1))</f>
        <v>0</v>
      </c>
      <c r="K239" s="588">
        <f>AND(P$55&gt;0,SUM($E239:J239)&lt;'Summary&amp;Assumptions'!$G$32*$B239,$D239&gt;='Summary&amp;Assumptions'!$D$17,P$47&gt;=$D239,P$47&lt;=EDATE($D239,'Summary&amp;Assumptions'!$G$32))*$B239+AND(P$56&lt;'Summary&amp;Assumptions'!$J$31,P$47&gt;=$FO239,P$47&lt;=$FP239)*(('Summary&amp;Assumptions'!$H$25*$C239)*(1+'Summary&amp;Assumptions'!$J$29)^(P$46-1))+AND(P$56&lt;'Summary&amp;Assumptions'!$J$31,P$47&gt;=$FQ239,P$47&lt;=$FR239)*(('Summary&amp;Assumptions'!$H$25*$C239)*(1+'Summary&amp;Assumptions'!$J$29)^(P$46-1))</f>
        <v>0</v>
      </c>
      <c r="L239" s="588">
        <f>AND(Q$55&gt;0,SUM($E239:K239)&lt;'Summary&amp;Assumptions'!$G$32*$B239,$D239&gt;='Summary&amp;Assumptions'!$D$17,Q$47&gt;=$D239,Q$47&lt;=EDATE($D239,'Summary&amp;Assumptions'!$G$32))*$B239+AND(Q$56&lt;'Summary&amp;Assumptions'!$J$31,Q$47&gt;=$FO239,Q$47&lt;=$FP239)*(('Summary&amp;Assumptions'!$H$25*$C239)*(1+'Summary&amp;Assumptions'!$J$29)^(Q$46-1))+AND(Q$56&lt;'Summary&amp;Assumptions'!$J$31,Q$47&gt;=$FQ239,Q$47&lt;=$FR239)*(('Summary&amp;Assumptions'!$H$25*$C239)*(1+'Summary&amp;Assumptions'!$J$29)^(Q$46-1))</f>
        <v>0</v>
      </c>
      <c r="M239" s="588">
        <f>AND(R$55&gt;0,SUM($E239:L239)&lt;'Summary&amp;Assumptions'!$G$32*$B239,$D239&gt;='Summary&amp;Assumptions'!$D$17,R$47&gt;=$D239,R$47&lt;=EDATE($D239,'Summary&amp;Assumptions'!$G$32))*$B239+AND(R$56&lt;'Summary&amp;Assumptions'!$J$31,R$47&gt;=$FO239,R$47&lt;=$FP239)*(('Summary&amp;Assumptions'!$H$25*$C239)*(1+'Summary&amp;Assumptions'!$J$29)^(R$46-1))+AND(R$56&lt;'Summary&amp;Assumptions'!$J$31,R$47&gt;=$FQ239,R$47&lt;=$FR239)*(('Summary&amp;Assumptions'!$H$25*$C239)*(1+'Summary&amp;Assumptions'!$J$29)^(R$46-1))</f>
        <v>0</v>
      </c>
      <c r="N239" s="588">
        <f>AND(S$55&gt;0,SUM($E239:M239)&lt;'Summary&amp;Assumptions'!$G$32*$B239,$D239&gt;='Summary&amp;Assumptions'!$D$17,S$47&gt;=$D239,S$47&lt;=EDATE($D239,'Summary&amp;Assumptions'!$G$32))*$B239+AND(S$56&lt;'Summary&amp;Assumptions'!$J$31,S$47&gt;=$FO239,S$47&lt;=$FP239)*(('Summary&amp;Assumptions'!$H$25*$C239)*(1+'Summary&amp;Assumptions'!$J$29)^(S$46-1))+AND(S$56&lt;'Summary&amp;Assumptions'!$J$31,S$47&gt;=$FQ239,S$47&lt;=$FR239)*(('Summary&amp;Assumptions'!$H$25*$C239)*(1+'Summary&amp;Assumptions'!$J$29)^(S$46-1))</f>
        <v>0</v>
      </c>
      <c r="O239" s="588">
        <f>AND(T$55&gt;0,SUM($E239:N239)&lt;'Summary&amp;Assumptions'!$G$32*$B239,$D239&gt;='Summary&amp;Assumptions'!$D$17,T$47&gt;=$D239,T$47&lt;=EDATE($D239,'Summary&amp;Assumptions'!$G$32))*$B239+AND(T$56&lt;'Summary&amp;Assumptions'!$J$31,T$47&gt;=$FO239,T$47&lt;=$FP239)*(('Summary&amp;Assumptions'!$H$25*$C239)*(1+'Summary&amp;Assumptions'!$J$29)^(T$46-1))+AND(T$56&lt;'Summary&amp;Assumptions'!$J$31,T$47&gt;=$FQ239,T$47&lt;=$FR239)*(('Summary&amp;Assumptions'!$H$25*$C239)*(1+'Summary&amp;Assumptions'!$J$29)^(T$46-1))</f>
        <v>0</v>
      </c>
      <c r="P239" s="588">
        <f>AND(U$55&gt;0,SUM($E239:O239)&lt;'Summary&amp;Assumptions'!$G$32*$B239,$D239&gt;='Summary&amp;Assumptions'!$D$17,U$47&gt;=$D239,U$47&lt;=EDATE($D239,'Summary&amp;Assumptions'!$G$32))*$B239+AND(U$56&lt;'Summary&amp;Assumptions'!$J$31,U$47&gt;=$FO239,U$47&lt;=$FP239)*(('Summary&amp;Assumptions'!$H$25*$C239)*(1+'Summary&amp;Assumptions'!$J$29)^(U$46-1))+AND(U$56&lt;'Summary&amp;Assumptions'!$J$31,U$47&gt;=$FQ239,U$47&lt;=$FR239)*(('Summary&amp;Assumptions'!$H$25*$C239)*(1+'Summary&amp;Assumptions'!$J$29)^(U$46-1))</f>
        <v>0</v>
      </c>
      <c r="Q239" s="588">
        <f>AND(V$55&gt;0,SUM($E239:P239)&lt;'Summary&amp;Assumptions'!$G$32*$B239,$D239&gt;='Summary&amp;Assumptions'!$D$17,V$47&gt;=$D239,V$47&lt;=EDATE($D239,'Summary&amp;Assumptions'!$G$32))*$B239+AND(V$56&lt;'Summary&amp;Assumptions'!$J$31,V$47&gt;=$FO239,V$47&lt;=$FP239)*(('Summary&amp;Assumptions'!$H$25*$C239)*(1+'Summary&amp;Assumptions'!$J$29)^(V$46-1))+AND(V$56&lt;'Summary&amp;Assumptions'!$J$31,V$47&gt;=$FQ239,V$47&lt;=$FR239)*(('Summary&amp;Assumptions'!$H$25*$C239)*(1+'Summary&amp;Assumptions'!$J$29)^(V$46-1))</f>
        <v>0</v>
      </c>
      <c r="R239" s="588">
        <f>AND(W$55&gt;0,SUM($E239:Q239)&lt;'Summary&amp;Assumptions'!$G$32*$B239,$D239&gt;='Summary&amp;Assumptions'!$D$17,W$47&gt;=$D239,W$47&lt;=EDATE($D239,'Summary&amp;Assumptions'!$G$32))*$B239+AND(W$56&lt;'Summary&amp;Assumptions'!$J$31,W$47&gt;=$FO239,W$47&lt;=$FP239)*(('Summary&amp;Assumptions'!$H$25*$C239)*(1+'Summary&amp;Assumptions'!$J$29)^(W$46-1))+AND(W$56&lt;'Summary&amp;Assumptions'!$J$31,W$47&gt;=$FQ239,W$47&lt;=$FR239)*(('Summary&amp;Assumptions'!$H$25*$C239)*(1+'Summary&amp;Assumptions'!$J$29)^(W$46-1))</f>
        <v>0</v>
      </c>
      <c r="S239" s="588">
        <f>AND(X$55&gt;0,SUM($E239:R239)&lt;'Summary&amp;Assumptions'!$G$32*$B239,$D239&gt;='Summary&amp;Assumptions'!$D$17,X$47&gt;=$D239,X$47&lt;=EDATE($D239,'Summary&amp;Assumptions'!$G$32))*$B239+AND(X$56&lt;'Summary&amp;Assumptions'!$J$31,X$47&gt;=$FO239,X$47&lt;=$FP239)*(('Summary&amp;Assumptions'!$H$25*$C239)*(1+'Summary&amp;Assumptions'!$J$29)^(X$46-1))+AND(X$56&lt;'Summary&amp;Assumptions'!$J$31,X$47&gt;=$FQ239,X$47&lt;=$FR239)*(('Summary&amp;Assumptions'!$H$25*$C239)*(1+'Summary&amp;Assumptions'!$J$29)^(X$46-1))</f>
        <v>0</v>
      </c>
      <c r="T239" s="588">
        <f>AND(Y$55&gt;0,SUM($E239:S239)&lt;'Summary&amp;Assumptions'!$G$32*$B239,$D239&gt;='Summary&amp;Assumptions'!$D$17,Y$47&gt;=$D239,Y$47&lt;=EDATE($D239,'Summary&amp;Assumptions'!$G$32))*$B239+AND(Y$56&lt;'Summary&amp;Assumptions'!$J$31,Y$47&gt;=$FO239,Y$47&lt;=$FP239)*(('Summary&amp;Assumptions'!$H$25*$C239)*(1+'Summary&amp;Assumptions'!$J$29)^(Y$46-1))+AND(Y$56&lt;'Summary&amp;Assumptions'!$J$31,Y$47&gt;=$FQ239,Y$47&lt;=$FR239)*(('Summary&amp;Assumptions'!$H$25*$C239)*(1+'Summary&amp;Assumptions'!$J$29)^(Y$46-1))</f>
        <v>0</v>
      </c>
      <c r="U239" s="588">
        <f>AND(Z$55&gt;0,SUM($E239:T239)&lt;'Summary&amp;Assumptions'!$G$32*$B239,$D239&gt;='Summary&amp;Assumptions'!$D$17,Z$47&gt;=$D239,Z$47&lt;=EDATE($D239,'Summary&amp;Assumptions'!$G$32))*$B239+AND(Z$56&lt;'Summary&amp;Assumptions'!$J$31,Z$47&gt;=$FO239,Z$47&lt;=$FP239)*(('Summary&amp;Assumptions'!$H$25*$C239)*(1+'Summary&amp;Assumptions'!$J$29)^(Z$46-1))+AND(Z$56&lt;'Summary&amp;Assumptions'!$J$31,Z$47&gt;=$FQ239,Z$47&lt;=$FR239)*(('Summary&amp;Assumptions'!$H$25*$C239)*(1+'Summary&amp;Assumptions'!$J$29)^(Z$46-1))</f>
        <v>0</v>
      </c>
      <c r="V239" s="588">
        <f>AND(AA$55&gt;0,SUM($E239:U239)&lt;'Summary&amp;Assumptions'!$G$32*$B239,$D239&gt;='Summary&amp;Assumptions'!$D$17,AA$47&gt;=$D239,AA$47&lt;=EDATE($D239,'Summary&amp;Assumptions'!$G$32))*$B239+AND(AA$56&lt;'Summary&amp;Assumptions'!$J$31,AA$47&gt;=$FO239,AA$47&lt;=$FP239)*(('Summary&amp;Assumptions'!$H$25*$C239)*(1+'Summary&amp;Assumptions'!$J$29)^(AA$46-1))+AND(AA$56&lt;'Summary&amp;Assumptions'!$J$31,AA$47&gt;=$FQ239,AA$47&lt;=$FR239)*(('Summary&amp;Assumptions'!$H$25*$C239)*(1+'Summary&amp;Assumptions'!$J$29)^(AA$46-1))</f>
        <v>0</v>
      </c>
      <c r="W239" s="588">
        <f>AND(AB$55&gt;0,SUM($E239:V239)&lt;'Summary&amp;Assumptions'!$G$32*$B239,$D239&gt;='Summary&amp;Assumptions'!$D$17,AB$47&gt;=$D239,AB$47&lt;=EDATE($D239,'Summary&amp;Assumptions'!$G$32))*$B239+AND(AB$56&lt;'Summary&amp;Assumptions'!$J$31,AB$47&gt;=$FO239,AB$47&lt;=$FP239)*(('Summary&amp;Assumptions'!$H$25*$C239)*(1+'Summary&amp;Assumptions'!$J$29)^(AB$46-1))+AND(AB$56&lt;'Summary&amp;Assumptions'!$J$31,AB$47&gt;=$FQ239,AB$47&lt;=$FR239)*(('Summary&amp;Assumptions'!$H$25*$C239)*(1+'Summary&amp;Assumptions'!$J$29)^(AB$46-1))</f>
        <v>0</v>
      </c>
      <c r="X239" s="588">
        <f>AND(AC$55&gt;0,SUM($E239:W239)&lt;'Summary&amp;Assumptions'!$G$32*$B239,$D239&gt;='Summary&amp;Assumptions'!$D$17,AC$47&gt;=$D239,AC$47&lt;=EDATE($D239,'Summary&amp;Assumptions'!$G$32))*$B239+AND(AC$56&lt;'Summary&amp;Assumptions'!$J$31,AC$47&gt;=$FO239,AC$47&lt;=$FP239)*(('Summary&amp;Assumptions'!$H$25*$C239)*(1+'Summary&amp;Assumptions'!$J$29)^(AC$46-1))+AND(AC$56&lt;'Summary&amp;Assumptions'!$J$31,AC$47&gt;=$FQ239,AC$47&lt;=$FR239)*(('Summary&amp;Assumptions'!$H$25*$C239)*(1+'Summary&amp;Assumptions'!$J$29)^(AC$46-1))</f>
        <v>0</v>
      </c>
      <c r="Y239" s="588">
        <f>AND(AD$55&gt;0,SUM($E239:X239)&lt;'Summary&amp;Assumptions'!$G$32*$B239,$D239&gt;='Summary&amp;Assumptions'!$D$17,AD$47&gt;=$D239,AD$47&lt;=EDATE($D239,'Summary&amp;Assumptions'!$G$32))*$B239+AND(AD$56&lt;'Summary&amp;Assumptions'!$J$31,AD$47&gt;=$FO239,AD$47&lt;=$FP239)*(('Summary&amp;Assumptions'!$H$25*$C239)*(1+'Summary&amp;Assumptions'!$J$29)^(AD$46-1))+AND(AD$56&lt;'Summary&amp;Assumptions'!$J$31,AD$47&gt;=$FQ239,AD$47&lt;=$FR239)*(('Summary&amp;Assumptions'!$H$25*$C239)*(1+'Summary&amp;Assumptions'!$J$29)^(AD$46-1))</f>
        <v>0</v>
      </c>
      <c r="Z239" s="588">
        <f>AND(AE$55&gt;0,SUM($E239:Y239)&lt;'Summary&amp;Assumptions'!$G$32*$B239,$D239&gt;='Summary&amp;Assumptions'!$D$17,AE$47&gt;=$D239,AE$47&lt;=EDATE($D239,'Summary&amp;Assumptions'!$G$32))*$B239+AND(AE$56&lt;'Summary&amp;Assumptions'!$J$31,AE$47&gt;=$FO239,AE$47&lt;=$FP239)*(('Summary&amp;Assumptions'!$H$25*$C239)*(1+'Summary&amp;Assumptions'!$J$29)^(AE$46-1))+AND(AE$56&lt;'Summary&amp;Assumptions'!$J$31,AE$47&gt;=$FQ239,AE$47&lt;=$FR239)*(('Summary&amp;Assumptions'!$H$25*$C239)*(1+'Summary&amp;Assumptions'!$J$29)^(AE$46-1))</f>
        <v>0</v>
      </c>
      <c r="AA239" s="588">
        <f>AND(AF$55&gt;0,SUM($E239:Z239)&lt;'Summary&amp;Assumptions'!$G$32*$B239,$D239&gt;='Summary&amp;Assumptions'!$D$17,AF$47&gt;=$D239,AF$47&lt;=EDATE($D239,'Summary&amp;Assumptions'!$G$32))*$B239+AND(AF$56&lt;'Summary&amp;Assumptions'!$J$31,AF$47&gt;=$FO239,AF$47&lt;=$FP239)*(('Summary&amp;Assumptions'!$H$25*$C239)*(1+'Summary&amp;Assumptions'!$J$29)^(AF$46-1))+AND(AF$56&lt;'Summary&amp;Assumptions'!$J$31,AF$47&gt;=$FQ239,AF$47&lt;=$FR239)*(('Summary&amp;Assumptions'!$H$25*$C239)*(1+'Summary&amp;Assumptions'!$J$29)^(AF$46-1))</f>
        <v>0</v>
      </c>
      <c r="AB239" s="588">
        <f>AND(AG$55&gt;0,SUM($E239:AA239)&lt;'Summary&amp;Assumptions'!$G$32*$B239,$D239&gt;='Summary&amp;Assumptions'!$D$17,AG$47&gt;=$D239,AG$47&lt;=EDATE($D239,'Summary&amp;Assumptions'!$G$32))*$B239+AND(AG$56&lt;'Summary&amp;Assumptions'!$J$31,AG$47&gt;=$FO239,AG$47&lt;=$FP239)*(('Summary&amp;Assumptions'!$H$25*$C239)*(1+'Summary&amp;Assumptions'!$J$29)^(AG$46-1))+AND(AG$56&lt;'Summary&amp;Assumptions'!$J$31,AG$47&gt;=$FQ239,AG$47&lt;=$FR239)*(('Summary&amp;Assumptions'!$H$25*$C239)*(1+'Summary&amp;Assumptions'!$J$29)^(AG$46-1))</f>
        <v>0</v>
      </c>
      <c r="AC239" s="588">
        <f>AND(AH$55&gt;0,SUM($E239:AB239)&lt;'Summary&amp;Assumptions'!$G$32*$B239,$D239&gt;='Summary&amp;Assumptions'!$D$17,AH$47&gt;=$D239,AH$47&lt;=EDATE($D239,'Summary&amp;Assumptions'!$G$32))*$B239+AND(AH$56&lt;'Summary&amp;Assumptions'!$J$31,AH$47&gt;=$FO239,AH$47&lt;=$FP239)*(('Summary&amp;Assumptions'!$H$25*$C239)*(1+'Summary&amp;Assumptions'!$J$29)^(AH$46-1))+AND(AH$56&lt;'Summary&amp;Assumptions'!$J$31,AH$47&gt;=$FQ239,AH$47&lt;=$FR239)*(('Summary&amp;Assumptions'!$H$25*$C239)*(1+'Summary&amp;Assumptions'!$J$29)^(AH$46-1))</f>
        <v>0</v>
      </c>
      <c r="AD239" s="588">
        <f>AND(AI$55&gt;0,SUM($E239:AC239)&lt;'Summary&amp;Assumptions'!$G$32*$B239,$D239&gt;='Summary&amp;Assumptions'!$D$17,AI$47&gt;=$D239,AI$47&lt;=EDATE($D239,'Summary&amp;Assumptions'!$G$32))*$B239+AND(AI$56&lt;'Summary&amp;Assumptions'!$J$31,AI$47&gt;=$FO239,AI$47&lt;=$FP239)*(('Summary&amp;Assumptions'!$H$25*$C239)*(1+'Summary&amp;Assumptions'!$J$29)^(AI$46-1))+AND(AI$56&lt;'Summary&amp;Assumptions'!$J$31,AI$47&gt;=$FQ239,AI$47&lt;=$FR239)*(('Summary&amp;Assumptions'!$H$25*$C239)*(1+'Summary&amp;Assumptions'!$J$29)^(AI$46-1))</f>
        <v>0</v>
      </c>
      <c r="AE239" s="588">
        <f>AND(AJ$55&gt;0,SUM($E239:AD239)&lt;'Summary&amp;Assumptions'!$G$32*$B239,$D239&gt;='Summary&amp;Assumptions'!$D$17,AJ$47&gt;=$D239,AJ$47&lt;=EDATE($D239,'Summary&amp;Assumptions'!$G$32))*$B239+AND(AJ$56&lt;'Summary&amp;Assumptions'!$J$31,AJ$47&gt;=$FO239,AJ$47&lt;=$FP239)*(('Summary&amp;Assumptions'!$H$25*$C239)*(1+'Summary&amp;Assumptions'!$J$29)^(AJ$46-1))+AND(AJ$56&lt;'Summary&amp;Assumptions'!$J$31,AJ$47&gt;=$FQ239,AJ$47&lt;=$FR239)*(('Summary&amp;Assumptions'!$H$25*$C239)*(1+'Summary&amp;Assumptions'!$J$29)^(AJ$46-1))</f>
        <v>0</v>
      </c>
      <c r="AF239" s="588">
        <f>AND(AK$55&gt;0,SUM($E239:AE239)&lt;'Summary&amp;Assumptions'!$G$32*$B239,$D239&gt;='Summary&amp;Assumptions'!$D$17,AK$47&gt;=$D239,AK$47&lt;=EDATE($D239,'Summary&amp;Assumptions'!$G$32))*$B239+AND(AK$56&lt;'Summary&amp;Assumptions'!$J$31,AK$47&gt;=$FO239,AK$47&lt;=$FP239)*(('Summary&amp;Assumptions'!$H$25*$C239)*(1+'Summary&amp;Assumptions'!$J$29)^(AK$46-1))+AND(AK$56&lt;'Summary&amp;Assumptions'!$J$31,AK$47&gt;=$FQ239,AK$47&lt;=$FR239)*(('Summary&amp;Assumptions'!$H$25*$C239)*(1+'Summary&amp;Assumptions'!$J$29)^(AK$46-1))</f>
        <v>0</v>
      </c>
      <c r="AG239" s="588">
        <f>AND(AL$55&gt;0,SUM($E239:AF239)&lt;'Summary&amp;Assumptions'!$G$32*$B239,$D239&gt;='Summary&amp;Assumptions'!$D$17,AL$47&gt;=$D239,AL$47&lt;=EDATE($D239,'Summary&amp;Assumptions'!$G$32))*$B239+AND(AL$56&lt;'Summary&amp;Assumptions'!$J$31,AL$47&gt;=$FO239,AL$47&lt;=$FP239)*(('Summary&amp;Assumptions'!$H$25*$C239)*(1+'Summary&amp;Assumptions'!$J$29)^(AL$46-1))+AND(AL$56&lt;'Summary&amp;Assumptions'!$J$31,AL$47&gt;=$FQ239,AL$47&lt;=$FR239)*(('Summary&amp;Assumptions'!$H$25*$C239)*(1+'Summary&amp;Assumptions'!$J$29)^(AL$46-1))</f>
        <v>0</v>
      </c>
      <c r="AH239" s="588">
        <f>AND(AM$55&gt;0,SUM($E239:AG239)&lt;'Summary&amp;Assumptions'!$G$32*$B239,$D239&gt;='Summary&amp;Assumptions'!$D$17,AM$47&gt;=$D239,AM$47&lt;=EDATE($D239,'Summary&amp;Assumptions'!$G$32))*$B239+AND(AM$56&lt;'Summary&amp;Assumptions'!$J$31,AM$47&gt;=$FO239,AM$47&lt;=$FP239)*(('Summary&amp;Assumptions'!$H$25*$C239)*(1+'Summary&amp;Assumptions'!$J$29)^(AM$46-1))+AND(AM$56&lt;'Summary&amp;Assumptions'!$J$31,AM$47&gt;=$FQ239,AM$47&lt;=$FR239)*(('Summary&amp;Assumptions'!$H$25*$C239)*(1+'Summary&amp;Assumptions'!$J$29)^(AM$46-1))</f>
        <v>0</v>
      </c>
      <c r="AI239" s="588">
        <f>AND(AN$55&gt;0,SUM($E239:AH239)&lt;'Summary&amp;Assumptions'!$G$32*$B239,$D239&gt;='Summary&amp;Assumptions'!$D$17,AN$47&gt;=$D239,AN$47&lt;=EDATE($D239,'Summary&amp;Assumptions'!$G$32))*$B239+AND(AN$56&lt;'Summary&amp;Assumptions'!$J$31,AN$47&gt;=$FO239,AN$47&lt;=$FP239)*(('Summary&amp;Assumptions'!$H$25*$C239)*(1+'Summary&amp;Assumptions'!$J$29)^(AN$46-1))+AND(AN$56&lt;'Summary&amp;Assumptions'!$J$31,AN$47&gt;=$FQ239,AN$47&lt;=$FR239)*(('Summary&amp;Assumptions'!$H$25*$C239)*(1+'Summary&amp;Assumptions'!$J$29)^(AN$46-1))</f>
        <v>0</v>
      </c>
      <c r="AJ239" s="588">
        <f>AND(AO$55&gt;0,SUM($E239:AI239)&lt;'Summary&amp;Assumptions'!$G$32*$B239,$D239&gt;='Summary&amp;Assumptions'!$D$17,AO$47&gt;=$D239,AO$47&lt;=EDATE($D239,'Summary&amp;Assumptions'!$G$32))*$B239+AND(AO$56&lt;'Summary&amp;Assumptions'!$J$31,AO$47&gt;=$FO239,AO$47&lt;=$FP239)*(('Summary&amp;Assumptions'!$H$25*$C239)*(1+'Summary&amp;Assumptions'!$J$29)^(AO$46-1))+AND(AO$56&lt;'Summary&amp;Assumptions'!$J$31,AO$47&gt;=$FQ239,AO$47&lt;=$FR239)*(('Summary&amp;Assumptions'!$H$25*$C239)*(1+'Summary&amp;Assumptions'!$J$29)^(AO$46-1))</f>
        <v>0</v>
      </c>
      <c r="AK239" s="588">
        <f>AND(AP$55&gt;0,SUM($E239:AJ239)&lt;'Summary&amp;Assumptions'!$G$32*$B239,$D239&gt;='Summary&amp;Assumptions'!$D$17,AP$47&gt;=$D239,AP$47&lt;=EDATE($D239,'Summary&amp;Assumptions'!$G$32))*$B239+AND(AP$56&lt;'Summary&amp;Assumptions'!$J$31,AP$47&gt;=$FO239,AP$47&lt;=$FP239)*(('Summary&amp;Assumptions'!$H$25*$C239)*(1+'Summary&amp;Assumptions'!$J$29)^(AP$46-1))+AND(AP$56&lt;'Summary&amp;Assumptions'!$J$31,AP$47&gt;=$FQ239,AP$47&lt;=$FR239)*(('Summary&amp;Assumptions'!$H$25*$C239)*(1+'Summary&amp;Assumptions'!$J$29)^(AP$46-1))</f>
        <v>0</v>
      </c>
      <c r="AL239" s="588">
        <f>AND(AQ$55&gt;0,SUM($E239:AK239)&lt;'Summary&amp;Assumptions'!$G$32*$B239,$D239&gt;='Summary&amp;Assumptions'!$D$17,AQ$47&gt;=$D239,AQ$47&lt;=EDATE($D239,'Summary&amp;Assumptions'!$G$32))*$B239+AND(AQ$56&lt;'Summary&amp;Assumptions'!$J$31,AQ$47&gt;=$FO239,AQ$47&lt;=$FP239)*(('Summary&amp;Assumptions'!$H$25*$C239)*(1+'Summary&amp;Assumptions'!$J$29)^(AQ$46-1))+AND(AQ$56&lt;'Summary&amp;Assumptions'!$J$31,AQ$47&gt;=$FQ239,AQ$47&lt;=$FR239)*(('Summary&amp;Assumptions'!$H$25*$C239)*(1+'Summary&amp;Assumptions'!$J$29)^(AQ$46-1))</f>
        <v>0</v>
      </c>
      <c r="AM239" s="588">
        <f>AND(AR$55&gt;0,SUM($E239:AL239)&lt;'Summary&amp;Assumptions'!$G$32*$B239,$D239&gt;='Summary&amp;Assumptions'!$D$17,AR$47&gt;=$D239,AR$47&lt;=EDATE($D239,'Summary&amp;Assumptions'!$G$32))*$B239+AND(AR$56&lt;'Summary&amp;Assumptions'!$J$31,AR$47&gt;=$FO239,AR$47&lt;=$FP239)*(('Summary&amp;Assumptions'!$H$25*$C239)*(1+'Summary&amp;Assumptions'!$J$29)^(AR$46-1))+AND(AR$56&lt;'Summary&amp;Assumptions'!$J$31,AR$47&gt;=$FQ239,AR$47&lt;=$FR239)*(('Summary&amp;Assumptions'!$H$25*$C239)*(1+'Summary&amp;Assumptions'!$J$29)^(AR$46-1))</f>
        <v>0</v>
      </c>
      <c r="AN239" s="588">
        <f>AND(AS$55&gt;0,SUM($E239:AM239)&lt;'Summary&amp;Assumptions'!$G$32*$B239,$D239&gt;='Summary&amp;Assumptions'!$D$17,AS$47&gt;=$D239,AS$47&lt;=EDATE($D239,'Summary&amp;Assumptions'!$G$32))*$B239+AND(AS$56&lt;'Summary&amp;Assumptions'!$J$31,AS$47&gt;=$FO239,AS$47&lt;=$FP239)*(('Summary&amp;Assumptions'!$H$25*$C239)*(1+'Summary&amp;Assumptions'!$J$29)^(AS$46-1))+AND(AS$56&lt;'Summary&amp;Assumptions'!$J$31,AS$47&gt;=$FQ239,AS$47&lt;=$FR239)*(('Summary&amp;Assumptions'!$H$25*$C239)*(1+'Summary&amp;Assumptions'!$J$29)^(AS$46-1))</f>
        <v>0</v>
      </c>
      <c r="AO239" s="588">
        <f>AND(AT$55&gt;0,SUM($E239:AN239)&lt;'Summary&amp;Assumptions'!$G$32*$B239,$D239&gt;='Summary&amp;Assumptions'!$D$17,AT$47&gt;=$D239,AT$47&lt;=EDATE($D239,'Summary&amp;Assumptions'!$G$32))*$B239+AND(AT$56&lt;'Summary&amp;Assumptions'!$J$31,AT$47&gt;=$FO239,AT$47&lt;=$FP239)*(('Summary&amp;Assumptions'!$H$25*$C239)*(1+'Summary&amp;Assumptions'!$J$29)^(AT$46-1))+AND(AT$56&lt;'Summary&amp;Assumptions'!$J$31,AT$47&gt;=$FQ239,AT$47&lt;=$FR239)*(('Summary&amp;Assumptions'!$H$25*$C239)*(1+'Summary&amp;Assumptions'!$J$29)^(AT$46-1))</f>
        <v>0</v>
      </c>
      <c r="AP239" s="588">
        <f>AND(AU$55&gt;0,SUM($E239:AO239)&lt;'Summary&amp;Assumptions'!$G$32*$B239,$D239&gt;='Summary&amp;Assumptions'!$D$17,AU$47&gt;=$D239,AU$47&lt;=EDATE($D239,'Summary&amp;Assumptions'!$G$32))*$B239+AND(AU$56&lt;'Summary&amp;Assumptions'!$J$31,AU$47&gt;=$FO239,AU$47&lt;=$FP239)*(('Summary&amp;Assumptions'!$H$25*$C239)*(1+'Summary&amp;Assumptions'!$J$29)^(AU$46-1))+AND(AU$56&lt;'Summary&amp;Assumptions'!$J$31,AU$47&gt;=$FQ239,AU$47&lt;=$FR239)*(('Summary&amp;Assumptions'!$H$25*$C239)*(1+'Summary&amp;Assumptions'!$J$29)^(AU$46-1))</f>
        <v>0</v>
      </c>
      <c r="AQ239" s="588">
        <f>AND(AV$55&gt;0,SUM($E239:AP239)&lt;'Summary&amp;Assumptions'!$G$32*$B239,$D239&gt;='Summary&amp;Assumptions'!$D$17,AV$47&gt;=$D239,AV$47&lt;=EDATE($D239,'Summary&amp;Assumptions'!$G$32))*$B239+AND(AV$56&lt;'Summary&amp;Assumptions'!$J$31,AV$47&gt;=$FO239,AV$47&lt;=$FP239)*(('Summary&amp;Assumptions'!$H$25*$C239)*(1+'Summary&amp;Assumptions'!$J$29)^(AV$46-1))+AND(AV$56&lt;'Summary&amp;Assumptions'!$J$31,AV$47&gt;=$FQ239,AV$47&lt;=$FR239)*(('Summary&amp;Assumptions'!$H$25*$C239)*(1+'Summary&amp;Assumptions'!$J$29)^(AV$46-1))</f>
        <v>0</v>
      </c>
      <c r="AR239" s="588">
        <f>AND(AW$55&gt;0,SUM($E239:AQ239)&lt;'Summary&amp;Assumptions'!$G$32*$B239,$D239&gt;='Summary&amp;Assumptions'!$D$17,AW$47&gt;=$D239,AW$47&lt;=EDATE($D239,'Summary&amp;Assumptions'!$G$32))*$B239+AND(AW$56&lt;'Summary&amp;Assumptions'!$J$31,AW$47&gt;=$FO239,AW$47&lt;=$FP239)*(('Summary&amp;Assumptions'!$H$25*$C239)*(1+'Summary&amp;Assumptions'!$J$29)^(AW$46-1))+AND(AW$56&lt;'Summary&amp;Assumptions'!$J$31,AW$47&gt;=$FQ239,AW$47&lt;=$FR239)*(('Summary&amp;Assumptions'!$H$25*$C239)*(1+'Summary&amp;Assumptions'!$J$29)^(AW$46-1))</f>
        <v>0</v>
      </c>
      <c r="AS239" s="588">
        <f>AND(AX$55&gt;0,SUM($E239:AR239)&lt;'Summary&amp;Assumptions'!$G$32*$B239,$D239&gt;='Summary&amp;Assumptions'!$D$17,AX$47&gt;=$D239,AX$47&lt;=EDATE($D239,'Summary&amp;Assumptions'!$G$32))*$B239+AND(AX$56&lt;'Summary&amp;Assumptions'!$J$31,AX$47&gt;=$FO239,AX$47&lt;=$FP239)*(('Summary&amp;Assumptions'!$H$25*$C239)*(1+'Summary&amp;Assumptions'!$J$29)^(AX$46-1))+AND(AX$56&lt;'Summary&amp;Assumptions'!$J$31,AX$47&gt;=$FQ239,AX$47&lt;=$FR239)*(('Summary&amp;Assumptions'!$H$25*$C239)*(1+'Summary&amp;Assumptions'!$J$29)^(AX$46-1))</f>
        <v>0</v>
      </c>
      <c r="AT239" s="588">
        <f>AND(AY$55&gt;0,SUM($E239:AS239)&lt;'Summary&amp;Assumptions'!$G$32*$B239,$D239&gt;='Summary&amp;Assumptions'!$D$17,AY$47&gt;=$D239,AY$47&lt;=EDATE($D239,'Summary&amp;Assumptions'!$G$32))*$B239+AND(AY$56&lt;'Summary&amp;Assumptions'!$J$31,AY$47&gt;=$FO239,AY$47&lt;=$FP239)*(('Summary&amp;Assumptions'!$H$25*$C239)*(1+'Summary&amp;Assumptions'!$J$29)^(AY$46-1))+AND(AY$56&lt;'Summary&amp;Assumptions'!$J$31,AY$47&gt;=$FQ239,AY$47&lt;=$FR239)*(('Summary&amp;Assumptions'!$H$25*$C239)*(1+'Summary&amp;Assumptions'!$J$29)^(AY$46-1))</f>
        <v>0</v>
      </c>
      <c r="AU239" s="588">
        <f>AND(AZ$55&gt;0,SUM($E239:AT239)&lt;'Summary&amp;Assumptions'!$G$32*$B239,$D239&gt;='Summary&amp;Assumptions'!$D$17,AZ$47&gt;=$D239,AZ$47&lt;=EDATE($D239,'Summary&amp;Assumptions'!$G$32))*$B239+AND(AZ$56&lt;'Summary&amp;Assumptions'!$J$31,AZ$47&gt;=$FO239,AZ$47&lt;=$FP239)*(('Summary&amp;Assumptions'!$H$25*$C239)*(1+'Summary&amp;Assumptions'!$J$29)^(AZ$46-1))+AND(AZ$56&lt;'Summary&amp;Assumptions'!$J$31,AZ$47&gt;=$FQ239,AZ$47&lt;=$FR239)*(('Summary&amp;Assumptions'!$H$25*$C239)*(1+'Summary&amp;Assumptions'!$J$29)^(AZ$46-1))</f>
        <v>0</v>
      </c>
      <c r="AV239" s="588">
        <f>AND(BA$55&gt;0,SUM($E239:AU239)&lt;'Summary&amp;Assumptions'!$G$32*$B239,$D239&gt;='Summary&amp;Assumptions'!$D$17,BA$47&gt;=$D239,BA$47&lt;=EDATE($D239,'Summary&amp;Assumptions'!$G$32))*$B239+AND(BA$56&lt;'Summary&amp;Assumptions'!$J$31,BA$47&gt;=$FO239,BA$47&lt;=$FP239)*(('Summary&amp;Assumptions'!$H$25*$C239)*(1+'Summary&amp;Assumptions'!$J$29)^(BA$46-1))+AND(BA$56&lt;'Summary&amp;Assumptions'!$J$31,BA$47&gt;=$FQ239,BA$47&lt;=$FR239)*(('Summary&amp;Assumptions'!$H$25*$C239)*(1+'Summary&amp;Assumptions'!$J$29)^(BA$46-1))</f>
        <v>0</v>
      </c>
      <c r="AW239" s="588">
        <f>AND(BB$55&gt;0,SUM($E239:AV239)&lt;'Summary&amp;Assumptions'!$G$32*$B239,$D239&gt;='Summary&amp;Assumptions'!$D$17,BB$47&gt;=$D239,BB$47&lt;=EDATE($D239,'Summary&amp;Assumptions'!$G$32))*$B239+AND(BB$56&lt;'Summary&amp;Assumptions'!$J$31,BB$47&gt;=$FO239,BB$47&lt;=$FP239)*(('Summary&amp;Assumptions'!$H$25*$C239)*(1+'Summary&amp;Assumptions'!$J$29)^(BB$46-1))+AND(BB$56&lt;'Summary&amp;Assumptions'!$J$31,BB$47&gt;=$FQ239,BB$47&lt;=$FR239)*(('Summary&amp;Assumptions'!$H$25*$C239)*(1+'Summary&amp;Assumptions'!$J$29)^(BB$46-1))</f>
        <v>0</v>
      </c>
      <c r="AX239" s="588">
        <f>AND(BC$55&gt;0,SUM($E239:AW239)&lt;'Summary&amp;Assumptions'!$G$32*$B239,$D239&gt;='Summary&amp;Assumptions'!$D$17,BC$47&gt;=$D239,BC$47&lt;=EDATE($D239,'Summary&amp;Assumptions'!$G$32))*$B239+AND(BC$56&lt;'Summary&amp;Assumptions'!$J$31,BC$47&gt;=$FO239,BC$47&lt;=$FP239)*(('Summary&amp;Assumptions'!$H$25*$C239)*(1+'Summary&amp;Assumptions'!$J$29)^(BC$46-1))+AND(BC$56&lt;'Summary&amp;Assumptions'!$J$31,BC$47&gt;=$FQ239,BC$47&lt;=$FR239)*(('Summary&amp;Assumptions'!$H$25*$C239)*(1+'Summary&amp;Assumptions'!$J$29)^(BC$46-1))</f>
        <v>0</v>
      </c>
      <c r="AY239" s="588">
        <f>AND(BD$55&gt;0,SUM($E239:AX239)&lt;'Summary&amp;Assumptions'!$G$32*$B239,$D239&gt;='Summary&amp;Assumptions'!$D$17,BD$47&gt;=$D239,BD$47&lt;=EDATE($D239,'Summary&amp;Assumptions'!$G$32))*$B239+AND(BD$56&lt;'Summary&amp;Assumptions'!$J$31,BD$47&gt;=$FO239,BD$47&lt;=$FP239)*(('Summary&amp;Assumptions'!$H$25*$C239)*(1+'Summary&amp;Assumptions'!$J$29)^(BD$46-1))+AND(BD$56&lt;'Summary&amp;Assumptions'!$J$31,BD$47&gt;=$FQ239,BD$47&lt;=$FR239)*(('Summary&amp;Assumptions'!$H$25*$C239)*(1+'Summary&amp;Assumptions'!$J$29)^(BD$46-1))</f>
        <v>0</v>
      </c>
      <c r="AZ239" s="588">
        <f>AND(BE$55&gt;0,SUM($E239:AY239)&lt;'Summary&amp;Assumptions'!$G$32*$B239,$D239&gt;='Summary&amp;Assumptions'!$D$17,BE$47&gt;=$D239,BE$47&lt;=EDATE($D239,'Summary&amp;Assumptions'!$G$32))*$B239+AND(BE$56&lt;'Summary&amp;Assumptions'!$J$31,BE$47&gt;=$FO239,BE$47&lt;=$FP239)*(('Summary&amp;Assumptions'!$H$25*$C239)*(1+'Summary&amp;Assumptions'!$J$29)^(BE$46-1))+AND(BE$56&lt;'Summary&amp;Assumptions'!$J$31,BE$47&gt;=$FQ239,BE$47&lt;=$FR239)*(('Summary&amp;Assumptions'!$H$25*$C239)*(1+'Summary&amp;Assumptions'!$J$29)^(BE$46-1))</f>
        <v>0</v>
      </c>
      <c r="BA239" s="588">
        <f>AND(BF$55&gt;0,SUM($E239:AZ239)&lt;'Summary&amp;Assumptions'!$G$32*$B239,$D239&gt;='Summary&amp;Assumptions'!$D$17,BF$47&gt;=$D239,BF$47&lt;=EDATE($D239,'Summary&amp;Assumptions'!$G$32))*$B239+AND(BF$56&lt;'Summary&amp;Assumptions'!$J$31,BF$47&gt;=$FO239,BF$47&lt;=$FP239)*(('Summary&amp;Assumptions'!$H$25*$C239)*(1+'Summary&amp;Assumptions'!$J$29)^(BF$46-1))+AND(BF$56&lt;'Summary&amp;Assumptions'!$J$31,BF$47&gt;=$FQ239,BF$47&lt;=$FR239)*(('Summary&amp;Assumptions'!$H$25*$C239)*(1+'Summary&amp;Assumptions'!$J$29)^(BF$46-1))</f>
        <v>0</v>
      </c>
      <c r="BB239" s="588">
        <f>AND(BG$55&gt;0,SUM($E239:BA239)&lt;'Summary&amp;Assumptions'!$G$32*$B239,$D239&gt;='Summary&amp;Assumptions'!$D$17,BG$47&gt;=$D239,BG$47&lt;=EDATE($D239,'Summary&amp;Assumptions'!$G$32))*$B239+AND(BG$56&lt;'Summary&amp;Assumptions'!$J$31,BG$47&gt;=$FO239,BG$47&lt;=$FP239)*(('Summary&amp;Assumptions'!$H$25*$C239)*(1+'Summary&amp;Assumptions'!$J$29)^(BG$46-1))+AND(BG$56&lt;'Summary&amp;Assumptions'!$J$31,BG$47&gt;=$FQ239,BG$47&lt;=$FR239)*(('Summary&amp;Assumptions'!$H$25*$C239)*(1+'Summary&amp;Assumptions'!$J$29)^(BG$46-1))</f>
        <v>0</v>
      </c>
      <c r="BC239" s="588">
        <f>AND(BH$55&gt;0,SUM($E239:BB239)&lt;'Summary&amp;Assumptions'!$G$32*$B239,$D239&gt;='Summary&amp;Assumptions'!$D$17,BH$47&gt;=$D239,BH$47&lt;=EDATE($D239,'Summary&amp;Assumptions'!$G$32))*$B239+AND(BH$56&lt;'Summary&amp;Assumptions'!$J$31,BH$47&gt;=$FO239,BH$47&lt;=$FP239)*(('Summary&amp;Assumptions'!$H$25*$C239)*(1+'Summary&amp;Assumptions'!$J$29)^(BH$46-1))+AND(BH$56&lt;'Summary&amp;Assumptions'!$J$31,BH$47&gt;=$FQ239,BH$47&lt;=$FR239)*(('Summary&amp;Assumptions'!$H$25*$C239)*(1+'Summary&amp;Assumptions'!$J$29)^(BH$46-1))</f>
        <v>0</v>
      </c>
      <c r="BD239" s="588">
        <f>AND(BI$55&gt;0,SUM($E239:BC239)&lt;'Summary&amp;Assumptions'!$G$32*$B239,$D239&gt;='Summary&amp;Assumptions'!$D$17,BI$47&gt;=$D239,BI$47&lt;=EDATE($D239,'Summary&amp;Assumptions'!$G$32))*$B239+AND(BI$56&lt;'Summary&amp;Assumptions'!$J$31,BI$47&gt;=$FO239,BI$47&lt;=$FP239)*(('Summary&amp;Assumptions'!$H$25*$C239)*(1+'Summary&amp;Assumptions'!$J$29)^(BI$46-1))+AND(BI$56&lt;'Summary&amp;Assumptions'!$J$31,BI$47&gt;=$FQ239,BI$47&lt;=$FR239)*(('Summary&amp;Assumptions'!$H$25*$C239)*(1+'Summary&amp;Assumptions'!$J$29)^(BI$46-1))</f>
        <v>0</v>
      </c>
      <c r="BE239" s="588">
        <f>AND(BJ$55&gt;0,SUM($E239:BD239)&lt;'Summary&amp;Assumptions'!$G$32*$B239,$D239&gt;='Summary&amp;Assumptions'!$D$17,BJ$47&gt;=$D239,BJ$47&lt;=EDATE($D239,'Summary&amp;Assumptions'!$G$32))*$B239+AND(BJ$56&lt;'Summary&amp;Assumptions'!$J$31,BJ$47&gt;=$FO239,BJ$47&lt;=$FP239)*(('Summary&amp;Assumptions'!$H$25*$C239)*(1+'Summary&amp;Assumptions'!$J$29)^(BJ$46-1))+AND(BJ$56&lt;'Summary&amp;Assumptions'!$J$31,BJ$47&gt;=$FQ239,BJ$47&lt;=$FR239)*(('Summary&amp;Assumptions'!$H$25*$C239)*(1+'Summary&amp;Assumptions'!$J$29)^(BJ$46-1))</f>
        <v>0</v>
      </c>
      <c r="BF239" s="588">
        <f>AND(BK$55&gt;0,SUM($E239:BE239)&lt;'Summary&amp;Assumptions'!$G$32*$B239,$D239&gt;='Summary&amp;Assumptions'!$D$17,BK$47&gt;=$D239,BK$47&lt;=EDATE($D239,'Summary&amp;Assumptions'!$G$32))*$B239+AND(BK$56&lt;'Summary&amp;Assumptions'!$J$31,BK$47&gt;=$FO239,BK$47&lt;=$FP239)*(('Summary&amp;Assumptions'!$H$25*$C239)*(1+'Summary&amp;Assumptions'!$J$29)^(BK$46-1))+AND(BK$56&lt;'Summary&amp;Assumptions'!$J$31,BK$47&gt;=$FQ239,BK$47&lt;=$FR239)*(('Summary&amp;Assumptions'!$H$25*$C239)*(1+'Summary&amp;Assumptions'!$J$29)^(BK$46-1))</f>
        <v>0</v>
      </c>
      <c r="BG239" s="588">
        <f>AND(BL$55&gt;0,SUM($E239:BF239)&lt;'Summary&amp;Assumptions'!$G$32*$B239,$D239&gt;='Summary&amp;Assumptions'!$D$17,BL$47&gt;=$D239,BL$47&lt;=EDATE($D239,'Summary&amp;Assumptions'!$G$32))*$B239+AND(BL$56&lt;'Summary&amp;Assumptions'!$J$31,BL$47&gt;=$FO239,BL$47&lt;=$FP239)*(('Summary&amp;Assumptions'!$H$25*$C239)*(1+'Summary&amp;Assumptions'!$J$29)^(BL$46-1))+AND(BL$56&lt;'Summary&amp;Assumptions'!$J$31,BL$47&gt;=$FQ239,BL$47&lt;=$FR239)*(('Summary&amp;Assumptions'!$H$25*$C239)*(1+'Summary&amp;Assumptions'!$J$29)^(BL$46-1))</f>
        <v>0</v>
      </c>
      <c r="BH239" s="588">
        <f>AND(BM$55&gt;0,SUM($E239:BG239)&lt;'Summary&amp;Assumptions'!$G$32*$B239,$D239&gt;='Summary&amp;Assumptions'!$D$17,BM$47&gt;=$D239,BM$47&lt;=EDATE($D239,'Summary&amp;Assumptions'!$G$32))*$B239+AND(BM$56&lt;'Summary&amp;Assumptions'!$J$31,BM$47&gt;=$FO239,BM$47&lt;=$FP239)*(('Summary&amp;Assumptions'!$H$25*$C239)*(1+'Summary&amp;Assumptions'!$J$29)^(BM$46-1))+AND(BM$56&lt;'Summary&amp;Assumptions'!$J$31,BM$47&gt;=$FQ239,BM$47&lt;=$FR239)*(('Summary&amp;Assumptions'!$H$25*$C239)*(1+'Summary&amp;Assumptions'!$J$29)^(BM$46-1))</f>
        <v>0</v>
      </c>
      <c r="BI239" s="588">
        <f>AND(BN$55&gt;0,SUM($E239:BH239)&lt;'Summary&amp;Assumptions'!$G$32*$B239,$D239&gt;='Summary&amp;Assumptions'!$D$17,BN$47&gt;=$D239,BN$47&lt;=EDATE($D239,'Summary&amp;Assumptions'!$G$32))*$B239+AND(BN$56&lt;'Summary&amp;Assumptions'!$J$31,BN$47&gt;=$FO239,BN$47&lt;=$FP239)*(('Summary&amp;Assumptions'!$H$25*$C239)*(1+'Summary&amp;Assumptions'!$J$29)^(BN$46-1))+AND(BN$56&lt;'Summary&amp;Assumptions'!$J$31,BN$47&gt;=$FQ239,BN$47&lt;=$FR239)*(('Summary&amp;Assumptions'!$H$25*$C239)*(1+'Summary&amp;Assumptions'!$J$29)^(BN$46-1))</f>
        <v>0</v>
      </c>
      <c r="BJ239" s="588">
        <f>AND(BO$55&gt;0,SUM($E239:BI239)&lt;'Summary&amp;Assumptions'!$G$32*$B239,$D239&gt;='Summary&amp;Assumptions'!$D$17,BO$47&gt;=$D239,BO$47&lt;=EDATE($D239,'Summary&amp;Assumptions'!$G$32))*$B239+AND(BO$56&lt;'Summary&amp;Assumptions'!$J$31,BO$47&gt;=$FO239,BO$47&lt;=$FP239)*(('Summary&amp;Assumptions'!$H$25*$C239)*(1+'Summary&amp;Assumptions'!$J$29)^(BO$46-1))+AND(BO$56&lt;'Summary&amp;Assumptions'!$J$31,BO$47&gt;=$FQ239,BO$47&lt;=$FR239)*(('Summary&amp;Assumptions'!$H$25*$C239)*(1+'Summary&amp;Assumptions'!$J$29)^(BO$46-1))</f>
        <v>0</v>
      </c>
      <c r="BK239" s="588">
        <f>AND(BP$55&gt;0,SUM($E239:BJ239)&lt;'Summary&amp;Assumptions'!$G$32*$B239,$D239&gt;='Summary&amp;Assumptions'!$D$17,BP$47&gt;=$D239,BP$47&lt;=EDATE($D239,'Summary&amp;Assumptions'!$G$32))*$B239+AND(BP$56&lt;'Summary&amp;Assumptions'!$J$31,BP$47&gt;=$FO239,BP$47&lt;=$FP239)*(('Summary&amp;Assumptions'!$H$25*$C239)*(1+'Summary&amp;Assumptions'!$J$29)^(BP$46-1))+AND(BP$56&lt;'Summary&amp;Assumptions'!$J$31,BP$47&gt;=$FQ239,BP$47&lt;=$FR239)*(('Summary&amp;Assumptions'!$H$25*$C239)*(1+'Summary&amp;Assumptions'!$J$29)^(BP$46-1))</f>
        <v>0</v>
      </c>
      <c r="BL239" s="588">
        <f>AND(BQ$55&gt;0,SUM($E239:BK239)&lt;'Summary&amp;Assumptions'!$G$32*$B239,$D239&gt;='Summary&amp;Assumptions'!$D$17,BQ$47&gt;=$D239,BQ$47&lt;=EDATE($D239,'Summary&amp;Assumptions'!$G$32))*$B239+AND(BQ$56&lt;'Summary&amp;Assumptions'!$J$31,BQ$47&gt;=$FO239,BQ$47&lt;=$FP239)*(('Summary&amp;Assumptions'!$H$25*$C239)*(1+'Summary&amp;Assumptions'!$J$29)^(BQ$46-1))+AND(BQ$56&lt;'Summary&amp;Assumptions'!$J$31,BQ$47&gt;=$FQ239,BQ$47&lt;=$FR239)*(('Summary&amp;Assumptions'!$H$25*$C239)*(1+'Summary&amp;Assumptions'!$J$29)^(BQ$46-1))</f>
        <v>0</v>
      </c>
      <c r="BM239" s="588">
        <f>AND(BR$55&gt;0,SUM($E239:BL239)&lt;'Summary&amp;Assumptions'!$G$32*$B239,$D239&gt;='Summary&amp;Assumptions'!$D$17,BR$47&gt;=$D239,BR$47&lt;=EDATE($D239,'Summary&amp;Assumptions'!$G$32))*$B239+AND(BR$56&lt;'Summary&amp;Assumptions'!$J$31,BR$47&gt;=$FO239,BR$47&lt;=$FP239)*(('Summary&amp;Assumptions'!$H$25*$C239)*(1+'Summary&amp;Assumptions'!$J$29)^(BR$46-1))+AND(BR$56&lt;'Summary&amp;Assumptions'!$J$31,BR$47&gt;=$FQ239,BR$47&lt;=$FR239)*(('Summary&amp;Assumptions'!$H$25*$C239)*(1+'Summary&amp;Assumptions'!$J$29)^(BR$46-1))</f>
        <v>0</v>
      </c>
      <c r="BN239" s="588">
        <f>AND(BS$55&gt;0,SUM($E239:BM239)&lt;'Summary&amp;Assumptions'!$G$32*$B239,$D239&gt;='Summary&amp;Assumptions'!$D$17,BS$47&gt;=$D239,BS$47&lt;=EDATE($D239,'Summary&amp;Assumptions'!$G$32))*$B239+AND(BS$56&lt;'Summary&amp;Assumptions'!$J$31,BS$47&gt;=$FO239,BS$47&lt;=$FP239)*(('Summary&amp;Assumptions'!$H$25*$C239)*(1+'Summary&amp;Assumptions'!$J$29)^(BS$46-1))+AND(BS$56&lt;'Summary&amp;Assumptions'!$J$31,BS$47&gt;=$FQ239,BS$47&lt;=$FR239)*(('Summary&amp;Assumptions'!$H$25*$C239)*(1+'Summary&amp;Assumptions'!$J$29)^(BS$46-1))</f>
        <v>0</v>
      </c>
      <c r="BO239" s="588">
        <f>AND(BT$55&gt;0,SUM($E239:BN239)&lt;'Summary&amp;Assumptions'!$G$32*$B239,$D239&gt;='Summary&amp;Assumptions'!$D$17,BT$47&gt;=$D239,BT$47&lt;=EDATE($D239,'Summary&amp;Assumptions'!$G$32))*$B239+AND(BT$56&lt;'Summary&amp;Assumptions'!$J$31,BT$47&gt;=$FO239,BT$47&lt;=$FP239)*(('Summary&amp;Assumptions'!$H$25*$C239)*(1+'Summary&amp;Assumptions'!$J$29)^(BT$46-1))+AND(BT$56&lt;'Summary&amp;Assumptions'!$J$31,BT$47&gt;=$FQ239,BT$47&lt;=$FR239)*(('Summary&amp;Assumptions'!$H$25*$C239)*(1+'Summary&amp;Assumptions'!$J$29)^(BT$46-1))</f>
        <v>0</v>
      </c>
      <c r="BP239" s="588">
        <f>AND(BU$55&gt;0,SUM($E239:BO239)&lt;'Summary&amp;Assumptions'!$G$32*$B239,$D239&gt;='Summary&amp;Assumptions'!$D$17,BU$47&gt;=$D239,BU$47&lt;=EDATE($D239,'Summary&amp;Assumptions'!$G$32))*$B239+AND(BU$56&lt;'Summary&amp;Assumptions'!$J$31,BU$47&gt;=$FO239,BU$47&lt;=$FP239)*(('Summary&amp;Assumptions'!$H$25*$C239)*(1+'Summary&amp;Assumptions'!$J$29)^(BU$46-1))+AND(BU$56&lt;'Summary&amp;Assumptions'!$J$31,BU$47&gt;=$FQ239,BU$47&lt;=$FR239)*(('Summary&amp;Assumptions'!$H$25*$C239)*(1+'Summary&amp;Assumptions'!$J$29)^(BU$46-1))</f>
        <v>0</v>
      </c>
      <c r="BQ239" s="588">
        <f>AND(BV$55&gt;0,SUM($E239:BP239)&lt;'Summary&amp;Assumptions'!$G$32*$B239,$D239&gt;='Summary&amp;Assumptions'!$D$17,BV$47&gt;=$D239,BV$47&lt;=EDATE($D239,'Summary&amp;Assumptions'!$G$32))*$B239+AND(BV$56&lt;'Summary&amp;Assumptions'!$J$31,BV$47&gt;=$FO239,BV$47&lt;=$FP239)*(('Summary&amp;Assumptions'!$H$25*$C239)*(1+'Summary&amp;Assumptions'!$J$29)^(BV$46-1))+AND(BV$56&lt;'Summary&amp;Assumptions'!$J$31,BV$47&gt;=$FQ239,BV$47&lt;=$FR239)*(('Summary&amp;Assumptions'!$H$25*$C239)*(1+'Summary&amp;Assumptions'!$J$29)^(BV$46-1))</f>
        <v>0</v>
      </c>
      <c r="BR239" s="588">
        <f>AND(BW$55&gt;0,SUM($E239:BQ239)&lt;'Summary&amp;Assumptions'!$G$32*$B239,$D239&gt;='Summary&amp;Assumptions'!$D$17,BW$47&gt;=$D239,BW$47&lt;=EDATE($D239,'Summary&amp;Assumptions'!$G$32))*$B239+AND(BW$56&lt;'Summary&amp;Assumptions'!$J$31,BW$47&gt;=$FO239,BW$47&lt;=$FP239)*(('Summary&amp;Assumptions'!$H$25*$C239)*(1+'Summary&amp;Assumptions'!$J$29)^(BW$46-1))+AND(BW$56&lt;'Summary&amp;Assumptions'!$J$31,BW$47&gt;=$FQ239,BW$47&lt;=$FR239)*(('Summary&amp;Assumptions'!$H$25*$C239)*(1+'Summary&amp;Assumptions'!$J$29)^(BW$46-1))</f>
        <v>0</v>
      </c>
      <c r="BS239" s="588">
        <f>AND(BX$55&gt;0,SUM($E239:BR239)&lt;'Summary&amp;Assumptions'!$G$32*$B239,$D239&gt;='Summary&amp;Assumptions'!$D$17,BX$47&gt;=$D239,BX$47&lt;=EDATE($D239,'Summary&amp;Assumptions'!$G$32))*$B239+AND(BX$56&lt;'Summary&amp;Assumptions'!$J$31,BX$47&gt;=$FO239,BX$47&lt;=$FP239)*(('Summary&amp;Assumptions'!$H$25*$C239)*(1+'Summary&amp;Assumptions'!$J$29)^(BX$46-1))+AND(BX$56&lt;'Summary&amp;Assumptions'!$J$31,BX$47&gt;=$FQ239,BX$47&lt;=$FR239)*(('Summary&amp;Assumptions'!$H$25*$C239)*(1+'Summary&amp;Assumptions'!$J$29)^(BX$46-1))</f>
        <v>0</v>
      </c>
      <c r="BT239" s="588">
        <f>AND(BY$55&gt;0,SUM($E239:BS239)&lt;'Summary&amp;Assumptions'!$G$32*$B239,$D239&gt;='Summary&amp;Assumptions'!$D$17,BY$47&gt;=$D239,BY$47&lt;=EDATE($D239,'Summary&amp;Assumptions'!$G$32))*$B239+AND(BY$56&lt;'Summary&amp;Assumptions'!$J$31,BY$47&gt;=$FO239,BY$47&lt;=$FP239)*(('Summary&amp;Assumptions'!$H$25*$C239)*(1+'Summary&amp;Assumptions'!$J$29)^(BY$46-1))+AND(BY$56&lt;'Summary&amp;Assumptions'!$J$31,BY$47&gt;=$FQ239,BY$47&lt;=$FR239)*(('Summary&amp;Assumptions'!$H$25*$C239)*(1+'Summary&amp;Assumptions'!$J$29)^(BY$46-1))</f>
        <v>0</v>
      </c>
      <c r="BU239" s="588">
        <f>AND(BZ$55&gt;0,SUM($E239:BT239)&lt;'Summary&amp;Assumptions'!$G$32*$B239,$D239&gt;='Summary&amp;Assumptions'!$D$17,BZ$47&gt;=$D239,BZ$47&lt;=EDATE($D239,'Summary&amp;Assumptions'!$G$32))*$B239+AND(BZ$56&lt;'Summary&amp;Assumptions'!$J$31,BZ$47&gt;=$FO239,BZ$47&lt;=$FP239)*(('Summary&amp;Assumptions'!$H$25*$C239)*(1+'Summary&amp;Assumptions'!$J$29)^(BZ$46-1))+AND(BZ$56&lt;'Summary&amp;Assumptions'!$J$31,BZ$47&gt;=$FQ239,BZ$47&lt;=$FR239)*(('Summary&amp;Assumptions'!$H$25*$C239)*(1+'Summary&amp;Assumptions'!$J$29)^(BZ$46-1))</f>
        <v>0</v>
      </c>
      <c r="BV239" s="588">
        <f>AND(CA$55&gt;0,SUM($E239:BU239)&lt;'Summary&amp;Assumptions'!$G$32*$B239,$D239&gt;='Summary&amp;Assumptions'!$D$17,CA$47&gt;=$D239,CA$47&lt;=EDATE($D239,'Summary&amp;Assumptions'!$G$32))*$B239+AND(CA$56&lt;'Summary&amp;Assumptions'!$J$31,CA$47&gt;=$FO239,CA$47&lt;=$FP239)*(('Summary&amp;Assumptions'!$H$25*$C239)*(1+'Summary&amp;Assumptions'!$J$29)^(CA$46-1))+AND(CA$56&lt;'Summary&amp;Assumptions'!$J$31,CA$47&gt;=$FQ239,CA$47&lt;=$FR239)*(('Summary&amp;Assumptions'!$H$25*$C239)*(1+'Summary&amp;Assumptions'!$J$29)^(CA$46-1))</f>
        <v>0</v>
      </c>
      <c r="BW239" s="588">
        <f>AND(CB$55&gt;0,SUM($E239:BV239)&lt;'Summary&amp;Assumptions'!$G$32*$B239,$D239&gt;='Summary&amp;Assumptions'!$D$17,CB$47&gt;=$D239,CB$47&lt;=EDATE($D239,'Summary&amp;Assumptions'!$G$32))*$B239+AND(CB$56&lt;'Summary&amp;Assumptions'!$J$31,CB$47&gt;=$FO239,CB$47&lt;=$FP239)*(('Summary&amp;Assumptions'!$H$25*$C239)*(1+'Summary&amp;Assumptions'!$J$29)^(CB$46-1))+AND(CB$56&lt;'Summary&amp;Assumptions'!$J$31,CB$47&gt;=$FQ239,CB$47&lt;=$FR239)*(('Summary&amp;Assumptions'!$H$25*$C239)*(1+'Summary&amp;Assumptions'!$J$29)^(CB$46-1))</f>
        <v>0</v>
      </c>
      <c r="BX239" s="588">
        <f>AND(CC$55&gt;0,SUM($E239:BW239)&lt;'Summary&amp;Assumptions'!$G$32*$B239,$D239&gt;='Summary&amp;Assumptions'!$D$17,CC$47&gt;=$D239,CC$47&lt;=EDATE($D239,'Summary&amp;Assumptions'!$G$32))*$B239+AND(CC$56&lt;'Summary&amp;Assumptions'!$J$31,CC$47&gt;=$FO239,CC$47&lt;=$FP239)*(('Summary&amp;Assumptions'!$H$25*$C239)*(1+'Summary&amp;Assumptions'!$J$29)^(CC$46-1))+AND(CC$56&lt;'Summary&amp;Assumptions'!$J$31,CC$47&gt;=$FQ239,CC$47&lt;=$FR239)*(('Summary&amp;Assumptions'!$H$25*$C239)*(1+'Summary&amp;Assumptions'!$J$29)^(CC$46-1))</f>
        <v>0</v>
      </c>
      <c r="BY239" s="588">
        <f>AND(CD$55&gt;0,SUM($E239:BX239)&lt;'Summary&amp;Assumptions'!$G$32*$B239,$D239&gt;='Summary&amp;Assumptions'!$D$17,CD$47&gt;=$D239,CD$47&lt;=EDATE($D239,'Summary&amp;Assumptions'!$G$32))*$B239+AND(CD$56&lt;'Summary&amp;Assumptions'!$J$31,CD$47&gt;=$FO239,CD$47&lt;=$FP239)*(('Summary&amp;Assumptions'!$H$25*$C239)*(1+'Summary&amp;Assumptions'!$J$29)^(CD$46-1))+AND(CD$56&lt;'Summary&amp;Assumptions'!$J$31,CD$47&gt;=$FQ239,CD$47&lt;=$FR239)*(('Summary&amp;Assumptions'!$H$25*$C239)*(1+'Summary&amp;Assumptions'!$J$29)^(CD$46-1))</f>
        <v>0</v>
      </c>
      <c r="BZ239" s="588">
        <f>AND(CE$55&gt;0,SUM($E239:BY239)&lt;'Summary&amp;Assumptions'!$G$32*$B239,$D239&gt;='Summary&amp;Assumptions'!$D$17,CE$47&gt;=$D239,CE$47&lt;=EDATE($D239,'Summary&amp;Assumptions'!$G$32))*$B239+AND(CE$56&lt;'Summary&amp;Assumptions'!$J$31,CE$47&gt;=$FO239,CE$47&lt;=$FP239)*(('Summary&amp;Assumptions'!$H$25*$C239)*(1+'Summary&amp;Assumptions'!$J$29)^(CE$46-1))+AND(CE$56&lt;'Summary&amp;Assumptions'!$J$31,CE$47&gt;=$FQ239,CE$47&lt;=$FR239)*(('Summary&amp;Assumptions'!$H$25*$C239)*(1+'Summary&amp;Assumptions'!$J$29)^(CE$46-1))</f>
        <v>0</v>
      </c>
      <c r="CA239" s="588">
        <f>AND(CF$55&gt;0,SUM($E239:BZ239)&lt;'Summary&amp;Assumptions'!$G$32*$B239,$D239&gt;='Summary&amp;Assumptions'!$D$17,CF$47&gt;=$D239,CF$47&lt;=EDATE($D239,'Summary&amp;Assumptions'!$G$32))*$B239+AND(CF$56&lt;'Summary&amp;Assumptions'!$J$31,CF$47&gt;=$FO239,CF$47&lt;=$FP239)*(('Summary&amp;Assumptions'!$H$25*$C239)*(1+'Summary&amp;Assumptions'!$J$29)^(CF$46-1))+AND(CF$56&lt;'Summary&amp;Assumptions'!$J$31,CF$47&gt;=$FQ239,CF$47&lt;=$FR239)*(('Summary&amp;Assumptions'!$H$25*$C239)*(1+'Summary&amp;Assumptions'!$J$29)^(CF$46-1))</f>
        <v>0</v>
      </c>
      <c r="CB239" s="588">
        <f>AND(CG$55&gt;0,SUM($E239:CA239)&lt;'Summary&amp;Assumptions'!$G$32*$B239,$D239&gt;='Summary&amp;Assumptions'!$D$17,CG$47&gt;=$D239,CG$47&lt;=EDATE($D239,'Summary&amp;Assumptions'!$G$32))*$B239+AND(CG$56&lt;'Summary&amp;Assumptions'!$J$31,CG$47&gt;=$FO239,CG$47&lt;=$FP239)*(('Summary&amp;Assumptions'!$H$25*$C239)*(1+'Summary&amp;Assumptions'!$J$29)^(CG$46-1))+AND(CG$56&lt;'Summary&amp;Assumptions'!$J$31,CG$47&gt;=$FQ239,CG$47&lt;=$FR239)*(('Summary&amp;Assumptions'!$H$25*$C239)*(1+'Summary&amp;Assumptions'!$J$29)^(CG$46-1))</f>
        <v>0</v>
      </c>
      <c r="CC239" s="588">
        <f>AND(CH$55&gt;0,SUM($E239:CB239)&lt;'Summary&amp;Assumptions'!$G$32*$B239,$D239&gt;='Summary&amp;Assumptions'!$D$17,CH$47&gt;=$D239,CH$47&lt;=EDATE($D239,'Summary&amp;Assumptions'!$G$32))*$B239+AND(CH$56&lt;'Summary&amp;Assumptions'!$J$31,CH$47&gt;=$FO239,CH$47&lt;=$FP239)*(('Summary&amp;Assumptions'!$H$25*$C239)*(1+'Summary&amp;Assumptions'!$J$29)^(CH$46-1))+AND(CH$56&lt;'Summary&amp;Assumptions'!$J$31,CH$47&gt;=$FQ239,CH$47&lt;=$FR239)*(('Summary&amp;Assumptions'!$H$25*$C239)*(1+'Summary&amp;Assumptions'!$J$29)^(CH$46-1))</f>
        <v>0</v>
      </c>
      <c r="CD239" s="588">
        <f>AND(CI$55&gt;0,SUM($E239:CC239)&lt;'Summary&amp;Assumptions'!$G$32*$B239,$D239&gt;='Summary&amp;Assumptions'!$D$17,CI$47&gt;=$D239,CI$47&lt;=EDATE($D239,'Summary&amp;Assumptions'!$G$32))*$B239+AND(CI$56&lt;'Summary&amp;Assumptions'!$J$31,CI$47&gt;=$FO239,CI$47&lt;=$FP239)*(('Summary&amp;Assumptions'!$H$25*$C239)*(1+'Summary&amp;Assumptions'!$J$29)^(CI$46-1))+AND(CI$56&lt;'Summary&amp;Assumptions'!$J$31,CI$47&gt;=$FQ239,CI$47&lt;=$FR239)*(('Summary&amp;Assumptions'!$H$25*$C239)*(1+'Summary&amp;Assumptions'!$J$29)^(CI$46-1))</f>
        <v>0</v>
      </c>
      <c r="CE239" s="588">
        <f>AND(CJ$55&gt;0,SUM($E239:CD239)&lt;'Summary&amp;Assumptions'!$G$32*$B239,$D239&gt;='Summary&amp;Assumptions'!$D$17,CJ$47&gt;=$D239,CJ$47&lt;=EDATE($D239,'Summary&amp;Assumptions'!$G$32))*$B239+AND(CJ$56&lt;'Summary&amp;Assumptions'!$J$31,CJ$47&gt;=$FO239,CJ$47&lt;=$FP239)*(('Summary&amp;Assumptions'!$H$25*$C239)*(1+'Summary&amp;Assumptions'!$J$29)^(CJ$46-1))+AND(CJ$56&lt;'Summary&amp;Assumptions'!$J$31,CJ$47&gt;=$FQ239,CJ$47&lt;=$FR239)*(('Summary&amp;Assumptions'!$H$25*$C239)*(1+'Summary&amp;Assumptions'!$J$29)^(CJ$46-1))</f>
        <v>0</v>
      </c>
      <c r="CF239" s="588">
        <f>AND(CK$55&gt;0,SUM($E239:CE239)&lt;'Summary&amp;Assumptions'!$G$32*$B239,$D239&gt;='Summary&amp;Assumptions'!$D$17,CK$47&gt;=$D239,CK$47&lt;=EDATE($D239,'Summary&amp;Assumptions'!$G$32))*$B239+AND(CK$56&lt;'Summary&amp;Assumptions'!$J$31,CK$47&gt;=$FO239,CK$47&lt;=$FP239)*(('Summary&amp;Assumptions'!$H$25*$C239)*(1+'Summary&amp;Assumptions'!$J$29)^(CK$46-1))+AND(CK$56&lt;'Summary&amp;Assumptions'!$J$31,CK$47&gt;=$FQ239,CK$47&lt;=$FR239)*(('Summary&amp;Assumptions'!$H$25*$C239)*(1+'Summary&amp;Assumptions'!$J$29)^(CK$46-1))</f>
        <v>0</v>
      </c>
      <c r="CG239" s="588">
        <f>AND(CL$55&gt;0,SUM($E239:CF239)&lt;'Summary&amp;Assumptions'!$G$32*$B239,$D239&gt;='Summary&amp;Assumptions'!$D$17,CL$47&gt;=$D239,CL$47&lt;=EDATE($D239,'Summary&amp;Assumptions'!$G$32))*$B239+AND(CL$56&lt;'Summary&amp;Assumptions'!$J$31,CL$47&gt;=$FO239,CL$47&lt;=$FP239)*(('Summary&amp;Assumptions'!$H$25*$C239)*(1+'Summary&amp;Assumptions'!$J$29)^(CL$46-1))+AND(CL$56&lt;'Summary&amp;Assumptions'!$J$31,CL$47&gt;=$FQ239,CL$47&lt;=$FR239)*(('Summary&amp;Assumptions'!$H$25*$C239)*(1+'Summary&amp;Assumptions'!$J$29)^(CL$46-1))</f>
        <v>0</v>
      </c>
      <c r="CH239" s="588">
        <f>AND(CM$55&gt;0,SUM($E239:CG239)&lt;'Summary&amp;Assumptions'!$G$32*$B239,$D239&gt;='Summary&amp;Assumptions'!$D$17,CM$47&gt;=$D239,CM$47&lt;=EDATE($D239,'Summary&amp;Assumptions'!$G$32))*$B239+AND(CM$56&lt;'Summary&amp;Assumptions'!$J$31,CM$47&gt;=$FO239,CM$47&lt;=$FP239)*(('Summary&amp;Assumptions'!$H$25*$C239)*(1+'Summary&amp;Assumptions'!$J$29)^(CM$46-1))+AND(CM$56&lt;'Summary&amp;Assumptions'!$J$31,CM$47&gt;=$FQ239,CM$47&lt;=$FR239)*(('Summary&amp;Assumptions'!$H$25*$C239)*(1+'Summary&amp;Assumptions'!$J$29)^(CM$46-1))</f>
        <v>0</v>
      </c>
      <c r="CI239" s="588">
        <f>AND(CN$55&gt;0,SUM($E239:CH239)&lt;'Summary&amp;Assumptions'!$G$32*$B239,$D239&gt;='Summary&amp;Assumptions'!$D$17,CN$47&gt;=$D239,CN$47&lt;=EDATE($D239,'Summary&amp;Assumptions'!$G$32))*$B239+AND(CN$56&lt;'Summary&amp;Assumptions'!$J$31,CN$47&gt;=$FO239,CN$47&lt;=$FP239)*(('Summary&amp;Assumptions'!$H$25*$C239)*(1+'Summary&amp;Assumptions'!$J$29)^(CN$46-1))+AND(CN$56&lt;'Summary&amp;Assumptions'!$J$31,CN$47&gt;=$FQ239,CN$47&lt;=$FR239)*(('Summary&amp;Assumptions'!$H$25*$C239)*(1+'Summary&amp;Assumptions'!$J$29)^(CN$46-1))</f>
        <v>0</v>
      </c>
      <c r="CJ239" s="588">
        <f>AND(CO$55&gt;0,SUM($E239:CI239)&lt;'Summary&amp;Assumptions'!$G$32*$B239,$D239&gt;='Summary&amp;Assumptions'!$D$17,CO$47&gt;=$D239,CO$47&lt;=EDATE($D239,'Summary&amp;Assumptions'!$G$32))*$B239+AND(CO$56&lt;'Summary&amp;Assumptions'!$J$31,CO$47&gt;=$FO239,CO$47&lt;=$FP239)*(('Summary&amp;Assumptions'!$H$25*$C239)*(1+'Summary&amp;Assumptions'!$J$29)^(CO$46-1))+AND(CO$56&lt;'Summary&amp;Assumptions'!$J$31,CO$47&gt;=$FQ239,CO$47&lt;=$FR239)*(('Summary&amp;Assumptions'!$H$25*$C239)*(1+'Summary&amp;Assumptions'!$J$29)^(CO$46-1))</f>
        <v>0</v>
      </c>
      <c r="CK239" s="588">
        <f>AND(CP$55&gt;0,SUM($E239:CJ239)&lt;'Summary&amp;Assumptions'!$G$32*$B239,$D239&gt;='Summary&amp;Assumptions'!$D$17,CP$47&gt;=$D239,CP$47&lt;=EDATE($D239,'Summary&amp;Assumptions'!$G$32))*$B239+AND(CP$56&lt;'Summary&amp;Assumptions'!$J$31,CP$47&gt;=$FO239,CP$47&lt;=$FP239)*(('Summary&amp;Assumptions'!$H$25*$C239)*(1+'Summary&amp;Assumptions'!$J$29)^(CP$46-1))+AND(CP$56&lt;'Summary&amp;Assumptions'!$J$31,CP$47&gt;=$FQ239,CP$47&lt;=$FR239)*(('Summary&amp;Assumptions'!$H$25*$C239)*(1+'Summary&amp;Assumptions'!$J$29)^(CP$46-1))</f>
        <v>0</v>
      </c>
      <c r="CL239" s="588">
        <f>AND(CQ$55&gt;0,SUM($E239:CK239)&lt;'Summary&amp;Assumptions'!$G$32*$B239,$D239&gt;='Summary&amp;Assumptions'!$D$17,CQ$47&gt;=$D239,CQ$47&lt;=EDATE($D239,'Summary&amp;Assumptions'!$G$32))*$B239+AND(CQ$56&lt;'Summary&amp;Assumptions'!$J$31,CQ$47&gt;=$FO239,CQ$47&lt;=$FP239)*(('Summary&amp;Assumptions'!$H$25*$C239)*(1+'Summary&amp;Assumptions'!$J$29)^(CQ$46-1))+AND(CQ$56&lt;'Summary&amp;Assumptions'!$J$31,CQ$47&gt;=$FQ239,CQ$47&lt;=$FR239)*(('Summary&amp;Assumptions'!$H$25*$C239)*(1+'Summary&amp;Assumptions'!$J$29)^(CQ$46-1))</f>
        <v>0</v>
      </c>
      <c r="CM239" s="588">
        <f>AND(CR$55&gt;0,SUM($E239:CL239)&lt;'Summary&amp;Assumptions'!$G$32*$B239,$D239&gt;='Summary&amp;Assumptions'!$D$17,CR$47&gt;=$D239,CR$47&lt;=EDATE($D239,'Summary&amp;Assumptions'!$G$32))*$B239+AND(CR$56&lt;'Summary&amp;Assumptions'!$J$31,CR$47&gt;=$FO239,CR$47&lt;=$FP239)*(('Summary&amp;Assumptions'!$H$25*$C239)*(1+'Summary&amp;Assumptions'!$J$29)^(CR$46-1))+AND(CR$56&lt;'Summary&amp;Assumptions'!$J$31,CR$47&gt;=$FQ239,CR$47&lt;=$FR239)*(('Summary&amp;Assumptions'!$H$25*$C239)*(1+'Summary&amp;Assumptions'!$J$29)^(CR$46-1))</f>
        <v>0</v>
      </c>
      <c r="CN239" s="588">
        <f>AND(CS$55&gt;0,SUM($E239:CM239)&lt;'Summary&amp;Assumptions'!$G$32*$B239,$D239&gt;='Summary&amp;Assumptions'!$D$17,CS$47&gt;=$D239,CS$47&lt;=EDATE($D239,'Summary&amp;Assumptions'!$G$32))*$B239+AND(CS$56&lt;'Summary&amp;Assumptions'!$J$31,CS$47&gt;=$FO239,CS$47&lt;=$FP239)*(('Summary&amp;Assumptions'!$H$25*$C239)*(1+'Summary&amp;Assumptions'!$J$29)^(CS$46-1))+AND(CS$56&lt;'Summary&amp;Assumptions'!$J$31,CS$47&gt;=$FQ239,CS$47&lt;=$FR239)*(('Summary&amp;Assumptions'!$H$25*$C239)*(1+'Summary&amp;Assumptions'!$J$29)^(CS$46-1))</f>
        <v>0</v>
      </c>
      <c r="CO239" s="588">
        <f>AND(CT$55&gt;0,SUM($E239:CN239)&lt;'Summary&amp;Assumptions'!$G$32*$B239,$D239&gt;='Summary&amp;Assumptions'!$D$17,CT$47&gt;=$D239,CT$47&lt;=EDATE($D239,'Summary&amp;Assumptions'!$G$32))*$B239+AND(CT$56&lt;'Summary&amp;Assumptions'!$J$31,CT$47&gt;=$FO239,CT$47&lt;=$FP239)*(('Summary&amp;Assumptions'!$H$25*$C239)*(1+'Summary&amp;Assumptions'!$J$29)^(CT$46-1))+AND(CT$56&lt;'Summary&amp;Assumptions'!$J$31,CT$47&gt;=$FQ239,CT$47&lt;=$FR239)*(('Summary&amp;Assumptions'!$H$25*$C239)*(1+'Summary&amp;Assumptions'!$J$29)^(CT$46-1))</f>
        <v>0</v>
      </c>
      <c r="CP239" s="588">
        <f>AND(CU$55&gt;0,SUM($E239:CO239)&lt;'Summary&amp;Assumptions'!$G$32*$B239,$D239&gt;='Summary&amp;Assumptions'!$D$17,CU$47&gt;=$D239,CU$47&lt;=EDATE($D239,'Summary&amp;Assumptions'!$G$32))*$B239+AND(CU$56&lt;'Summary&amp;Assumptions'!$J$31,CU$47&gt;=$FO239,CU$47&lt;=$FP239)*(('Summary&amp;Assumptions'!$H$25*$C239)*(1+'Summary&amp;Assumptions'!$J$29)^(CU$46-1))+AND(CU$56&lt;'Summary&amp;Assumptions'!$J$31,CU$47&gt;=$FQ239,CU$47&lt;=$FR239)*(('Summary&amp;Assumptions'!$H$25*$C239)*(1+'Summary&amp;Assumptions'!$J$29)^(CU$46-1))</f>
        <v>0</v>
      </c>
      <c r="CQ239" s="588">
        <f>AND(CV$55&gt;0,SUM($E239:CP239)&lt;'Summary&amp;Assumptions'!$G$32*$B239,$D239&gt;='Summary&amp;Assumptions'!$D$17,CV$47&gt;=$D239,CV$47&lt;=EDATE($D239,'Summary&amp;Assumptions'!$G$32))*$B239+AND(CV$56&lt;'Summary&amp;Assumptions'!$J$31,CV$47&gt;=$FO239,CV$47&lt;=$FP239)*(('Summary&amp;Assumptions'!$H$25*$C239)*(1+'Summary&amp;Assumptions'!$J$29)^(CV$46-1))+AND(CV$56&lt;'Summary&amp;Assumptions'!$J$31,CV$47&gt;=$FQ239,CV$47&lt;=$FR239)*(('Summary&amp;Assumptions'!$H$25*$C239)*(1+'Summary&amp;Assumptions'!$J$29)^(CV$46-1))</f>
        <v>0</v>
      </c>
      <c r="CR239" s="588">
        <f>AND(CW$55&gt;0,SUM($E239:CQ239)&lt;'Summary&amp;Assumptions'!$G$32*$B239,$D239&gt;='Summary&amp;Assumptions'!$D$17,CW$47&gt;=$D239,CW$47&lt;=EDATE($D239,'Summary&amp;Assumptions'!$G$32))*$B239+AND(CW$56&lt;'Summary&amp;Assumptions'!$J$31,CW$47&gt;=$FO239,CW$47&lt;=$FP239)*(('Summary&amp;Assumptions'!$H$25*$C239)*(1+'Summary&amp;Assumptions'!$J$29)^(CW$46-1))+AND(CW$56&lt;'Summary&amp;Assumptions'!$J$31,CW$47&gt;=$FQ239,CW$47&lt;=$FR239)*(('Summary&amp;Assumptions'!$H$25*$C239)*(1+'Summary&amp;Assumptions'!$J$29)^(CW$46-1))</f>
        <v>0</v>
      </c>
      <c r="CS239" s="588">
        <f>AND(CX$55&gt;0,SUM($E239:CR239)&lt;'Summary&amp;Assumptions'!$G$32*$B239,$D239&gt;='Summary&amp;Assumptions'!$D$17,CX$47&gt;=$D239,CX$47&lt;=EDATE($D239,'Summary&amp;Assumptions'!$G$32))*$B239+AND(CX$56&lt;'Summary&amp;Assumptions'!$J$31,CX$47&gt;=$FO239,CX$47&lt;=$FP239)*(('Summary&amp;Assumptions'!$H$25*$C239)*(1+'Summary&amp;Assumptions'!$J$29)^(CX$46-1))+AND(CX$56&lt;'Summary&amp;Assumptions'!$J$31,CX$47&gt;=$FQ239,CX$47&lt;=$FR239)*(('Summary&amp;Assumptions'!$H$25*$C239)*(1+'Summary&amp;Assumptions'!$J$29)^(CX$46-1))</f>
        <v>0</v>
      </c>
      <c r="CT239" s="588">
        <f>AND(CY$55&gt;0,SUM($E239:CS239)&lt;'Summary&amp;Assumptions'!$G$32*$B239,$D239&gt;='Summary&amp;Assumptions'!$D$17,CY$47&gt;=$D239,CY$47&lt;=EDATE($D239,'Summary&amp;Assumptions'!$G$32))*$B239+AND(CY$56&lt;'Summary&amp;Assumptions'!$J$31,CY$47&gt;=$FO239,CY$47&lt;=$FP239)*(('Summary&amp;Assumptions'!$H$25*$C239)*(1+'Summary&amp;Assumptions'!$J$29)^(CY$46-1))+AND(CY$56&lt;'Summary&amp;Assumptions'!$J$31,CY$47&gt;=$FQ239,CY$47&lt;=$FR239)*(('Summary&amp;Assumptions'!$H$25*$C239)*(1+'Summary&amp;Assumptions'!$J$29)^(CY$46-1))</f>
        <v>0</v>
      </c>
      <c r="CU239" s="588">
        <f>AND(CZ$55&gt;0,SUM($E239:CT239)&lt;'Summary&amp;Assumptions'!$G$32*$B239,$D239&gt;='Summary&amp;Assumptions'!$D$17,CZ$47&gt;=$D239,CZ$47&lt;=EDATE($D239,'Summary&amp;Assumptions'!$G$32))*$B239+AND(CZ$56&lt;'Summary&amp;Assumptions'!$J$31,CZ$47&gt;=$FO239,CZ$47&lt;=$FP239)*(('Summary&amp;Assumptions'!$H$25*$C239)*(1+'Summary&amp;Assumptions'!$J$29)^(CZ$46-1))+AND(CZ$56&lt;'Summary&amp;Assumptions'!$J$31,CZ$47&gt;=$FQ239,CZ$47&lt;=$FR239)*(('Summary&amp;Assumptions'!$H$25*$C239)*(1+'Summary&amp;Assumptions'!$J$29)^(CZ$46-1))</f>
        <v>0</v>
      </c>
      <c r="CV239" s="588">
        <f>AND(DA$55&gt;0,SUM($E239:CU239)&lt;'Summary&amp;Assumptions'!$G$32*$B239,$D239&gt;='Summary&amp;Assumptions'!$D$17,DA$47&gt;=$D239,DA$47&lt;=EDATE($D239,'Summary&amp;Assumptions'!$G$32))*$B239+AND(DA$56&lt;'Summary&amp;Assumptions'!$J$31,DA$47&gt;=$FO239,DA$47&lt;=$FP239)*(('Summary&amp;Assumptions'!$H$25*$C239)*(1+'Summary&amp;Assumptions'!$J$29)^(DA$46-1))+AND(DA$56&lt;'Summary&amp;Assumptions'!$J$31,DA$47&gt;=$FQ239,DA$47&lt;=$FR239)*(('Summary&amp;Assumptions'!$H$25*$C239)*(1+'Summary&amp;Assumptions'!$J$29)^(DA$46-1))</f>
        <v>0</v>
      </c>
      <c r="CW239" s="588">
        <f>AND(DB$55&gt;0,SUM($E239:CV239)&lt;'Summary&amp;Assumptions'!$G$32*$B239,$D239&gt;='Summary&amp;Assumptions'!$D$17,DB$47&gt;=$D239,DB$47&lt;=EDATE($D239,'Summary&amp;Assumptions'!$G$32))*$B239+AND(DB$56&lt;'Summary&amp;Assumptions'!$J$31,DB$47&gt;=$FO239,DB$47&lt;=$FP239)*(('Summary&amp;Assumptions'!$H$25*$C239)*(1+'Summary&amp;Assumptions'!$J$29)^(DB$46-1))+AND(DB$56&lt;'Summary&amp;Assumptions'!$J$31,DB$47&gt;=$FQ239,DB$47&lt;=$FR239)*(('Summary&amp;Assumptions'!$H$25*$C239)*(1+'Summary&amp;Assumptions'!$J$29)^(DB$46-1))</f>
        <v>0</v>
      </c>
      <c r="CX239" s="588">
        <f>AND(DC$55&gt;0,SUM($E239:CW239)&lt;'Summary&amp;Assumptions'!$G$32*$B239,$D239&gt;='Summary&amp;Assumptions'!$D$17,DC$47&gt;=$D239,DC$47&lt;=EDATE($D239,'Summary&amp;Assumptions'!$G$32))*$B239+AND(DC$56&lt;'Summary&amp;Assumptions'!$J$31,DC$47&gt;=$FO239,DC$47&lt;=$FP239)*(('Summary&amp;Assumptions'!$H$25*$C239)*(1+'Summary&amp;Assumptions'!$J$29)^(DC$46-1))+AND(DC$56&lt;'Summary&amp;Assumptions'!$J$31,DC$47&gt;=$FQ239,DC$47&lt;=$FR239)*(('Summary&amp;Assumptions'!$H$25*$C239)*(1+'Summary&amp;Assumptions'!$J$29)^(DC$46-1))</f>
        <v>0</v>
      </c>
      <c r="CY239" s="588">
        <f>AND(DD$55&gt;0,SUM($E239:CX239)&lt;'Summary&amp;Assumptions'!$G$32*$B239,$D239&gt;='Summary&amp;Assumptions'!$D$17,DD$47&gt;=$D239,DD$47&lt;=EDATE($D239,'Summary&amp;Assumptions'!$G$32))*$B239+AND(DD$56&lt;'Summary&amp;Assumptions'!$J$31,DD$47&gt;=$FO239,DD$47&lt;=$FP239)*(('Summary&amp;Assumptions'!$H$25*$C239)*(1+'Summary&amp;Assumptions'!$J$29)^(DD$46-1))+AND(DD$56&lt;'Summary&amp;Assumptions'!$J$31,DD$47&gt;=$FQ239,DD$47&lt;=$FR239)*(('Summary&amp;Assumptions'!$H$25*$C239)*(1+'Summary&amp;Assumptions'!$J$29)^(DD$46-1))</f>
        <v>0</v>
      </c>
      <c r="CZ239" s="588">
        <f>AND(DE$55&gt;0,SUM($E239:CY239)&lt;'Summary&amp;Assumptions'!$G$32*$B239,$D239&gt;='Summary&amp;Assumptions'!$D$17,DE$47&gt;=$D239,DE$47&lt;=EDATE($D239,'Summary&amp;Assumptions'!$G$32))*$B239+AND(DE$56&lt;'Summary&amp;Assumptions'!$J$31,DE$47&gt;=$FO239,DE$47&lt;=$FP239)*(('Summary&amp;Assumptions'!$H$25*$C239)*(1+'Summary&amp;Assumptions'!$J$29)^(DE$46-1))+AND(DE$56&lt;'Summary&amp;Assumptions'!$J$31,DE$47&gt;=$FQ239,DE$47&lt;=$FR239)*(('Summary&amp;Assumptions'!$H$25*$C239)*(1+'Summary&amp;Assumptions'!$J$29)^(DE$46-1))</f>
        <v>0</v>
      </c>
      <c r="DA239" s="588">
        <f>AND(DF$55&gt;0,SUM($E239:CZ239)&lt;'Summary&amp;Assumptions'!$G$32*$B239,$D239&gt;='Summary&amp;Assumptions'!$D$17,DF$47&gt;=$D239,DF$47&lt;=EDATE($D239,'Summary&amp;Assumptions'!$G$32))*$B239+AND(DF$56&lt;'Summary&amp;Assumptions'!$J$31,DF$47&gt;=$FO239,DF$47&lt;=$FP239)*(('Summary&amp;Assumptions'!$H$25*$C239)*(1+'Summary&amp;Assumptions'!$J$29)^(DF$46-1))+AND(DF$56&lt;'Summary&amp;Assumptions'!$J$31,DF$47&gt;=$FQ239,DF$47&lt;=$FR239)*(('Summary&amp;Assumptions'!$H$25*$C239)*(1+'Summary&amp;Assumptions'!$J$29)^(DF$46-1))</f>
        <v>0</v>
      </c>
      <c r="DB239" s="588">
        <f>AND(DG$55&gt;0,SUM($E239:DA239)&lt;'Summary&amp;Assumptions'!$G$32*$B239,$D239&gt;='Summary&amp;Assumptions'!$D$17,DG$47&gt;=$D239,DG$47&lt;=EDATE($D239,'Summary&amp;Assumptions'!$G$32))*$B239+AND(DG$56&lt;'Summary&amp;Assumptions'!$J$31,DG$47&gt;=$FO239,DG$47&lt;=$FP239)*(('Summary&amp;Assumptions'!$H$25*$C239)*(1+'Summary&amp;Assumptions'!$J$29)^(DG$46-1))+AND(DG$56&lt;'Summary&amp;Assumptions'!$J$31,DG$47&gt;=$FQ239,DG$47&lt;=$FR239)*(('Summary&amp;Assumptions'!$H$25*$C239)*(1+'Summary&amp;Assumptions'!$J$29)^(DG$46-1))</f>
        <v>0</v>
      </c>
      <c r="DC239" s="588">
        <f>AND(DH$55&gt;0,SUM($E239:DB239)&lt;'Summary&amp;Assumptions'!$G$32*$B239,$D239&gt;='Summary&amp;Assumptions'!$D$17,DH$47&gt;=$D239,DH$47&lt;=EDATE($D239,'Summary&amp;Assumptions'!$G$32))*$B239+AND(DH$56&lt;'Summary&amp;Assumptions'!$J$31,DH$47&gt;=$FO239,DH$47&lt;=$FP239)*(('Summary&amp;Assumptions'!$H$25*$C239)*(1+'Summary&amp;Assumptions'!$J$29)^(DH$46-1))+AND(DH$56&lt;'Summary&amp;Assumptions'!$J$31,DH$47&gt;=$FQ239,DH$47&lt;=$FR239)*(('Summary&amp;Assumptions'!$H$25*$C239)*(1+'Summary&amp;Assumptions'!$J$29)^(DH$46-1))</f>
        <v>0</v>
      </c>
      <c r="DD239" s="588">
        <f>AND(DI$55&gt;0,SUM($E239:DC239)&lt;'Summary&amp;Assumptions'!$G$32*$B239,$D239&gt;='Summary&amp;Assumptions'!$D$17,DI$47&gt;=$D239,DI$47&lt;=EDATE($D239,'Summary&amp;Assumptions'!$G$32))*$B239+AND(DI$56&lt;'Summary&amp;Assumptions'!$J$31,DI$47&gt;=$FO239,DI$47&lt;=$FP239)*(('Summary&amp;Assumptions'!$H$25*$C239)*(1+'Summary&amp;Assumptions'!$J$29)^(DI$46-1))+AND(DI$56&lt;'Summary&amp;Assumptions'!$J$31,DI$47&gt;=$FQ239,DI$47&lt;=$FR239)*(('Summary&amp;Assumptions'!$H$25*$C239)*(1+'Summary&amp;Assumptions'!$J$29)^(DI$46-1))</f>
        <v>0</v>
      </c>
      <c r="DE239" s="588">
        <f>AND(DJ$55&gt;0,SUM($E239:DD239)&lt;'Summary&amp;Assumptions'!$G$32*$B239,$D239&gt;='Summary&amp;Assumptions'!$D$17,DJ$47&gt;=$D239,DJ$47&lt;=EDATE($D239,'Summary&amp;Assumptions'!$G$32))*$B239+AND(DJ$56&lt;'Summary&amp;Assumptions'!$J$31,DJ$47&gt;=$FO239,DJ$47&lt;=$FP239)*(('Summary&amp;Assumptions'!$H$25*$C239)*(1+'Summary&amp;Assumptions'!$J$29)^(DJ$46-1))+AND(DJ$56&lt;'Summary&amp;Assumptions'!$J$31,DJ$47&gt;=$FQ239,DJ$47&lt;=$FR239)*(('Summary&amp;Assumptions'!$H$25*$C239)*(1+'Summary&amp;Assumptions'!$J$29)^(DJ$46-1))</f>
        <v>0</v>
      </c>
      <c r="DF239" s="588">
        <f>AND(DK$55&gt;0,SUM($E239:DE239)&lt;'Summary&amp;Assumptions'!$G$32*$B239,$D239&gt;='Summary&amp;Assumptions'!$D$17,DK$47&gt;=$D239,DK$47&lt;=EDATE($D239,'Summary&amp;Assumptions'!$G$32))*$B239+AND(DK$56&lt;'Summary&amp;Assumptions'!$J$31,DK$47&gt;=$FO239,DK$47&lt;=$FP239)*(('Summary&amp;Assumptions'!$H$25*$C239)*(1+'Summary&amp;Assumptions'!$J$29)^(DK$46-1))+AND(DK$56&lt;'Summary&amp;Assumptions'!$J$31,DK$47&gt;=$FQ239,DK$47&lt;=$FR239)*(('Summary&amp;Assumptions'!$H$25*$C239)*(1+'Summary&amp;Assumptions'!$J$29)^(DK$46-1))</f>
        <v>0</v>
      </c>
      <c r="DG239" s="588">
        <f>AND(DL$55&gt;0,SUM($E239:DF239)&lt;'Summary&amp;Assumptions'!$G$32*$B239,$D239&gt;='Summary&amp;Assumptions'!$D$17,DL$47&gt;=$D239,DL$47&lt;=EDATE($D239,'Summary&amp;Assumptions'!$G$32))*$B239+AND(DL$56&lt;'Summary&amp;Assumptions'!$J$31,DL$47&gt;=$FO239,DL$47&lt;=$FP239)*(('Summary&amp;Assumptions'!$H$25*$C239)*(1+'Summary&amp;Assumptions'!$J$29)^(DL$46-1))+AND(DL$56&lt;'Summary&amp;Assumptions'!$J$31,DL$47&gt;=$FQ239,DL$47&lt;=$FR239)*(('Summary&amp;Assumptions'!$H$25*$C239)*(1+'Summary&amp;Assumptions'!$J$29)^(DL$46-1))</f>
        <v>0</v>
      </c>
      <c r="DH239" s="588">
        <f>AND(DM$55&gt;0,SUM($E239:DG239)&lt;'Summary&amp;Assumptions'!$G$32*$B239,$D239&gt;='Summary&amp;Assumptions'!$D$17,DM$47&gt;=$D239,DM$47&lt;=EDATE($D239,'Summary&amp;Assumptions'!$G$32))*$B239+AND(DM$56&lt;'Summary&amp;Assumptions'!$J$31,DM$47&gt;=$FO239,DM$47&lt;=$FP239)*(('Summary&amp;Assumptions'!$H$25*$C239)*(1+'Summary&amp;Assumptions'!$J$29)^(DM$46-1))+AND(DM$56&lt;'Summary&amp;Assumptions'!$J$31,DM$47&gt;=$FQ239,DM$47&lt;=$FR239)*(('Summary&amp;Assumptions'!$H$25*$C239)*(1+'Summary&amp;Assumptions'!$J$29)^(DM$46-1))</f>
        <v>0</v>
      </c>
      <c r="DI239" s="588">
        <f>AND(DN$55&gt;0,SUM($E239:DH239)&lt;'Summary&amp;Assumptions'!$G$32*$B239,$D239&gt;='Summary&amp;Assumptions'!$D$17,DN$47&gt;=$D239,DN$47&lt;=EDATE($D239,'Summary&amp;Assumptions'!$G$32))*$B239+AND(DN$56&lt;'Summary&amp;Assumptions'!$J$31,DN$47&gt;=$FO239,DN$47&lt;=$FP239)*(('Summary&amp;Assumptions'!$H$25*$C239)*(1+'Summary&amp;Assumptions'!$J$29)^(DN$46-1))+AND(DN$56&lt;'Summary&amp;Assumptions'!$J$31,DN$47&gt;=$FQ239,DN$47&lt;=$FR239)*(('Summary&amp;Assumptions'!$H$25*$C239)*(1+'Summary&amp;Assumptions'!$J$29)^(DN$46-1))</f>
        <v>0</v>
      </c>
      <c r="DJ239" s="588">
        <f>AND(DO$55&gt;0,SUM($E239:DI239)&lt;'Summary&amp;Assumptions'!$G$32*$B239,$D239&gt;='Summary&amp;Assumptions'!$D$17,DO$47&gt;=$D239,DO$47&lt;=EDATE($D239,'Summary&amp;Assumptions'!$G$32))*$B239+AND(DO$56&lt;'Summary&amp;Assumptions'!$J$31,DO$47&gt;=$FO239,DO$47&lt;=$FP239)*(('Summary&amp;Assumptions'!$H$25*$C239)*(1+'Summary&amp;Assumptions'!$J$29)^(DO$46-1))+AND(DO$56&lt;'Summary&amp;Assumptions'!$J$31,DO$47&gt;=$FQ239,DO$47&lt;=$FR239)*(('Summary&amp;Assumptions'!$H$25*$C239)*(1+'Summary&amp;Assumptions'!$J$29)^(DO$46-1))</f>
        <v>0</v>
      </c>
      <c r="DK239" s="588">
        <f>AND(DP$55&gt;0,SUM($E239:DJ239)&lt;'Summary&amp;Assumptions'!$G$32*$B239,$D239&gt;='Summary&amp;Assumptions'!$D$17,DP$47&gt;=$D239,DP$47&lt;=EDATE($D239,'Summary&amp;Assumptions'!$G$32))*$B239+AND(DP$56&lt;'Summary&amp;Assumptions'!$J$31,DP$47&gt;=$FO239,DP$47&lt;=$FP239)*(('Summary&amp;Assumptions'!$H$25*$C239)*(1+'Summary&amp;Assumptions'!$J$29)^(DP$46-1))+AND(DP$56&lt;'Summary&amp;Assumptions'!$J$31,DP$47&gt;=$FQ239,DP$47&lt;=$FR239)*(('Summary&amp;Assumptions'!$H$25*$C239)*(1+'Summary&amp;Assumptions'!$J$29)^(DP$46-1))</f>
        <v>0</v>
      </c>
      <c r="DL239" s="588">
        <f>AND(DQ$55&gt;0,SUM($E239:DK239)&lt;'Summary&amp;Assumptions'!$G$32*$B239,$D239&gt;='Summary&amp;Assumptions'!$D$17,DQ$47&gt;=$D239,DQ$47&lt;=EDATE($D239,'Summary&amp;Assumptions'!$G$32))*$B239+AND(DQ$56&lt;'Summary&amp;Assumptions'!$J$31,DQ$47&gt;=$FO239,DQ$47&lt;=$FP239)*(('Summary&amp;Assumptions'!$H$25*$C239)*(1+'Summary&amp;Assumptions'!$J$29)^(DQ$46-1))+AND(DQ$56&lt;'Summary&amp;Assumptions'!$J$31,DQ$47&gt;=$FQ239,DQ$47&lt;=$FR239)*(('Summary&amp;Assumptions'!$H$25*$C239)*(1+'Summary&amp;Assumptions'!$J$29)^(DQ$46-1))</f>
        <v>0</v>
      </c>
      <c r="DM239" s="588">
        <f>AND(DR$55&gt;0,SUM($E239:DL239)&lt;'Summary&amp;Assumptions'!$G$32*$B239,$D239&gt;='Summary&amp;Assumptions'!$D$17,DR$47&gt;=$D239,DR$47&lt;=EDATE($D239,'Summary&amp;Assumptions'!$G$32))*$B239+AND(DR$56&lt;'Summary&amp;Assumptions'!$J$31,DR$47&gt;=$FO239,DR$47&lt;=$FP239)*(('Summary&amp;Assumptions'!$H$25*$C239)*(1+'Summary&amp;Assumptions'!$J$29)^(DR$46-1))+AND(DR$56&lt;'Summary&amp;Assumptions'!$J$31,DR$47&gt;=$FQ239,DR$47&lt;=$FR239)*(('Summary&amp;Assumptions'!$H$25*$C239)*(1+'Summary&amp;Assumptions'!$J$29)^(DR$46-1))</f>
        <v>0</v>
      </c>
      <c r="DN239" s="588">
        <f>AND(DS$55&gt;0,SUM($E239:DM239)&lt;'Summary&amp;Assumptions'!$G$32*$B239,$D239&gt;='Summary&amp;Assumptions'!$D$17,DS$47&gt;=$D239,DS$47&lt;=EDATE($D239,'Summary&amp;Assumptions'!$G$32))*$B239+AND(DS$56&lt;'Summary&amp;Assumptions'!$J$31,DS$47&gt;=$FO239,DS$47&lt;=$FP239)*(('Summary&amp;Assumptions'!$H$25*$C239)*(1+'Summary&amp;Assumptions'!$J$29)^(DS$46-1))+AND(DS$56&lt;'Summary&amp;Assumptions'!$J$31,DS$47&gt;=$FQ239,DS$47&lt;=$FR239)*(('Summary&amp;Assumptions'!$H$25*$C239)*(1+'Summary&amp;Assumptions'!$J$29)^(DS$46-1))</f>
        <v>0</v>
      </c>
      <c r="DO239" s="588">
        <f>AND(DT$55&gt;0,SUM($E239:DN239)&lt;'Summary&amp;Assumptions'!$G$32*$B239,$D239&gt;='Summary&amp;Assumptions'!$D$17,DT$47&gt;=$D239,DT$47&lt;=EDATE($D239,'Summary&amp;Assumptions'!$G$32))*$B239+AND(DT$56&lt;'Summary&amp;Assumptions'!$J$31,DT$47&gt;=$FO239,DT$47&lt;=$FP239)*(('Summary&amp;Assumptions'!$H$25*$C239)*(1+'Summary&amp;Assumptions'!$J$29)^(DT$46-1))+AND(DT$56&lt;'Summary&amp;Assumptions'!$J$31,DT$47&gt;=$FQ239,DT$47&lt;=$FR239)*(('Summary&amp;Assumptions'!$H$25*$C239)*(1+'Summary&amp;Assumptions'!$J$29)^(DT$46-1))</f>
        <v>0</v>
      </c>
      <c r="DP239" s="588">
        <f>AND(DU$55&gt;0,SUM($E239:DO239)&lt;'Summary&amp;Assumptions'!$G$32*$B239,$D239&gt;='Summary&amp;Assumptions'!$D$17,DU$47&gt;=$D239,DU$47&lt;=EDATE($D239,'Summary&amp;Assumptions'!$G$32))*$B239+AND(DU$56&lt;'Summary&amp;Assumptions'!$J$31,DU$47&gt;=$FO239,DU$47&lt;=$FP239)*(('Summary&amp;Assumptions'!$H$25*$C239)*(1+'Summary&amp;Assumptions'!$J$29)^(DU$46-1))+AND(DU$56&lt;'Summary&amp;Assumptions'!$J$31,DU$47&gt;=$FQ239,DU$47&lt;=$FR239)*(('Summary&amp;Assumptions'!$H$25*$C239)*(1+'Summary&amp;Assumptions'!$J$29)^(DU$46-1))</f>
        <v>0</v>
      </c>
      <c r="DQ239" s="588">
        <f>AND(DV$55&gt;0,SUM($E239:DP239)&lt;'Summary&amp;Assumptions'!$G$32*$B239,$D239&gt;='Summary&amp;Assumptions'!$D$17,DV$47&gt;=$D239,DV$47&lt;=EDATE($D239,'Summary&amp;Assumptions'!$G$32))*$B239+AND(DV$56&lt;'Summary&amp;Assumptions'!$J$31,DV$47&gt;=$FO239,DV$47&lt;=$FP239)*(('Summary&amp;Assumptions'!$H$25*$C239)*(1+'Summary&amp;Assumptions'!$J$29)^(DV$46-1))+AND(DV$56&lt;'Summary&amp;Assumptions'!$J$31,DV$47&gt;=$FQ239,DV$47&lt;=$FR239)*(('Summary&amp;Assumptions'!$H$25*$C239)*(1+'Summary&amp;Assumptions'!$J$29)^(DV$46-1))</f>
        <v>0</v>
      </c>
      <c r="DR239" s="588">
        <f>AND(DW$55&gt;0,SUM($E239:DQ239)&lt;'Summary&amp;Assumptions'!$G$32*$B239,$D239&gt;='Summary&amp;Assumptions'!$D$17,DW$47&gt;=$D239,DW$47&lt;=EDATE($D239,'Summary&amp;Assumptions'!$G$32))*$B239+AND(DW$56&lt;'Summary&amp;Assumptions'!$J$31,DW$47&gt;=$FO239,DW$47&lt;=$FP239)*(('Summary&amp;Assumptions'!$H$25*$C239)*(1+'Summary&amp;Assumptions'!$J$29)^(DW$46-1))+AND(DW$56&lt;'Summary&amp;Assumptions'!$J$31,DW$47&gt;=$FQ239,DW$47&lt;=$FR239)*(('Summary&amp;Assumptions'!$H$25*$C239)*(1+'Summary&amp;Assumptions'!$J$29)^(DW$46-1))</f>
        <v>0</v>
      </c>
      <c r="DS239" s="588">
        <f>AND(DX$55&gt;0,SUM($E239:DR239)&lt;'Summary&amp;Assumptions'!$G$32*$B239,$D239&gt;='Summary&amp;Assumptions'!$D$17,DX$47&gt;=$D239,DX$47&lt;=EDATE($D239,'Summary&amp;Assumptions'!$G$32))*$B239+AND(DX$56&lt;'Summary&amp;Assumptions'!$J$31,DX$47&gt;=$FO239,DX$47&lt;=$FP239)*(('Summary&amp;Assumptions'!$H$25*$C239)*(1+'Summary&amp;Assumptions'!$J$29)^(DX$46-1))+AND(DX$56&lt;'Summary&amp;Assumptions'!$J$31,DX$47&gt;=$FQ239,DX$47&lt;=$FR239)*(('Summary&amp;Assumptions'!$H$25*$C239)*(1+'Summary&amp;Assumptions'!$J$29)^(DX$46-1))</f>
        <v>0</v>
      </c>
      <c r="DT239" s="588">
        <f>AND(DY$55&gt;0,SUM($E239:DS239)&lt;'Summary&amp;Assumptions'!$G$32*$B239,$D239&gt;='Summary&amp;Assumptions'!$D$17,DY$47&gt;=$D239,DY$47&lt;=EDATE($D239,'Summary&amp;Assumptions'!$G$32))*$B239+AND(DY$56&lt;'Summary&amp;Assumptions'!$J$31,DY$47&gt;=$FO239,DY$47&lt;=$FP239)*(('Summary&amp;Assumptions'!$H$25*$C239)*(1+'Summary&amp;Assumptions'!$J$29)^(DY$46-1))+AND(DY$56&lt;'Summary&amp;Assumptions'!$J$31,DY$47&gt;=$FQ239,DY$47&lt;=$FR239)*(('Summary&amp;Assumptions'!$H$25*$C239)*(1+'Summary&amp;Assumptions'!$J$29)^(DY$46-1))</f>
        <v>0</v>
      </c>
      <c r="DU239" s="588">
        <f>AND(DZ$55&gt;0,SUM($E239:DT239)&lt;'Summary&amp;Assumptions'!$G$32*$B239,$D239&gt;='Summary&amp;Assumptions'!$D$17,DZ$47&gt;=$D239,DZ$47&lt;=EDATE($D239,'Summary&amp;Assumptions'!$G$32))*$B239+AND(DZ$56&lt;'Summary&amp;Assumptions'!$J$31,DZ$47&gt;=$FO239,DZ$47&lt;=$FP239)*(('Summary&amp;Assumptions'!$H$25*$C239)*(1+'Summary&amp;Assumptions'!$J$29)^(DZ$46-1))+AND(DZ$56&lt;'Summary&amp;Assumptions'!$J$31,DZ$47&gt;=$FQ239,DZ$47&lt;=$FR239)*(('Summary&amp;Assumptions'!$H$25*$C239)*(1+'Summary&amp;Assumptions'!$J$29)^(DZ$46-1))</f>
        <v>0</v>
      </c>
      <c r="DV239" s="588">
        <f>AND(EA$55&gt;0,SUM($E239:DU239)&lt;'Summary&amp;Assumptions'!$G$32*$B239,$D239&gt;='Summary&amp;Assumptions'!$D$17,EA$47&gt;=$D239,EA$47&lt;=EDATE($D239,'Summary&amp;Assumptions'!$G$32))*$B239+AND(EA$56&lt;'Summary&amp;Assumptions'!$J$31,EA$47&gt;=$FO239,EA$47&lt;=$FP239)*(('Summary&amp;Assumptions'!$H$25*$C239)*(1+'Summary&amp;Assumptions'!$J$29)^(EA$46-1))+AND(EA$56&lt;'Summary&amp;Assumptions'!$J$31,EA$47&gt;=$FQ239,EA$47&lt;=$FR239)*(('Summary&amp;Assumptions'!$H$25*$C239)*(1+'Summary&amp;Assumptions'!$J$29)^(EA$46-1))</f>
        <v>0</v>
      </c>
      <c r="DW239" s="588">
        <f>AND(EB$55&gt;0,SUM($E239:DV239)&lt;'Summary&amp;Assumptions'!$G$32*$B239,$D239&gt;='Summary&amp;Assumptions'!$D$17,EB$47&gt;=$D239,EB$47&lt;=EDATE($D239,'Summary&amp;Assumptions'!$G$32))*$B239+AND(EB$56&lt;'Summary&amp;Assumptions'!$J$31,EB$47&gt;=$FO239,EB$47&lt;=$FP239)*(('Summary&amp;Assumptions'!$H$25*$C239)*(1+'Summary&amp;Assumptions'!$J$29)^(EB$46-1))+AND(EB$56&lt;'Summary&amp;Assumptions'!$J$31,EB$47&gt;=$FQ239,EB$47&lt;=$FR239)*(('Summary&amp;Assumptions'!$H$25*$C239)*(1+'Summary&amp;Assumptions'!$J$29)^(EB$46-1))</f>
        <v>0</v>
      </c>
      <c r="DX239" s="588">
        <f>AND(EC$55&gt;0,SUM($E239:DW239)&lt;'Summary&amp;Assumptions'!$G$32*$B239,$D239&gt;='Summary&amp;Assumptions'!$D$17,EC$47&gt;=$D239,EC$47&lt;=EDATE($D239,'Summary&amp;Assumptions'!$G$32))*$B239+AND(EC$56&lt;'Summary&amp;Assumptions'!$J$31,EC$47&gt;=$FO239,EC$47&lt;=$FP239)*(('Summary&amp;Assumptions'!$H$25*$C239)*(1+'Summary&amp;Assumptions'!$J$29)^(EC$46-1))+AND(EC$56&lt;'Summary&amp;Assumptions'!$J$31,EC$47&gt;=$FQ239,EC$47&lt;=$FR239)*(('Summary&amp;Assumptions'!$H$25*$C239)*(1+'Summary&amp;Assumptions'!$J$29)^(EC$46-1))</f>
        <v>0</v>
      </c>
      <c r="DY239" s="588">
        <f>AND(ED$55&gt;0,SUM($E239:DX239)&lt;'Summary&amp;Assumptions'!$G$32*$B239,$D239&gt;='Summary&amp;Assumptions'!$D$17,ED$47&gt;=$D239,ED$47&lt;=EDATE($D239,'Summary&amp;Assumptions'!$G$32))*$B239+AND(ED$56&lt;'Summary&amp;Assumptions'!$J$31,ED$47&gt;=$FO239,ED$47&lt;=$FP239)*(('Summary&amp;Assumptions'!$H$25*$C239)*(1+'Summary&amp;Assumptions'!$J$29)^(ED$46-1))+AND(ED$56&lt;'Summary&amp;Assumptions'!$J$31,ED$47&gt;=$FQ239,ED$47&lt;=$FR239)*(('Summary&amp;Assumptions'!$H$25*$C239)*(1+'Summary&amp;Assumptions'!$J$29)^(ED$46-1))</f>
        <v>0</v>
      </c>
      <c r="DZ239" s="588">
        <f>AND(EE$55&gt;0,SUM($E239:DY239)&lt;'Summary&amp;Assumptions'!$G$32*$B239,$D239&gt;='Summary&amp;Assumptions'!$D$17,EE$47&gt;=$D239,EE$47&lt;=EDATE($D239,'Summary&amp;Assumptions'!$G$32))*$B239+AND(EE$56&lt;'Summary&amp;Assumptions'!$J$31,EE$47&gt;=$FO239,EE$47&lt;=$FP239)*(('Summary&amp;Assumptions'!$H$25*$C239)*(1+'Summary&amp;Assumptions'!$J$29)^(EE$46-1))+AND(EE$56&lt;'Summary&amp;Assumptions'!$J$31,EE$47&gt;=$FQ239,EE$47&lt;=$FR239)*(('Summary&amp;Assumptions'!$H$25*$C239)*(1+'Summary&amp;Assumptions'!$J$29)^(EE$46-1))</f>
        <v>0</v>
      </c>
      <c r="EA239" s="588">
        <f>AND(EF$55&gt;0,SUM($E239:DZ239)&lt;'Summary&amp;Assumptions'!$G$32*$B239,$D239&gt;='Summary&amp;Assumptions'!$D$17,EF$47&gt;=$D239,EF$47&lt;=EDATE($D239,'Summary&amp;Assumptions'!$G$32))*$B239+AND(EF$56&lt;'Summary&amp;Assumptions'!$J$31,EF$47&gt;=$FO239,EF$47&lt;=$FP239)*(('Summary&amp;Assumptions'!$H$25*$C239)*(1+'Summary&amp;Assumptions'!$J$29)^(EF$46-1))+AND(EF$56&lt;'Summary&amp;Assumptions'!$J$31,EF$47&gt;=$FQ239,EF$47&lt;=$FR239)*(('Summary&amp;Assumptions'!$H$25*$C239)*(1+'Summary&amp;Assumptions'!$J$29)^(EF$46-1))</f>
        <v>0</v>
      </c>
      <c r="EB239" s="588">
        <f>AND(EG$55&gt;0,SUM($E239:EA239)&lt;'Summary&amp;Assumptions'!$G$32*$B239,$D239&gt;='Summary&amp;Assumptions'!$D$17,EG$47&gt;=$D239,EG$47&lt;=EDATE($D239,'Summary&amp;Assumptions'!$G$32))*$B239+AND(EG$56&lt;'Summary&amp;Assumptions'!$J$31,EG$47&gt;=$FO239,EG$47&lt;=$FP239)*(('Summary&amp;Assumptions'!$H$25*$C239)*(1+'Summary&amp;Assumptions'!$J$29)^(EG$46-1))+AND(EG$56&lt;'Summary&amp;Assumptions'!$J$31,EG$47&gt;=$FQ239,EG$47&lt;=$FR239)*(('Summary&amp;Assumptions'!$H$25*$C239)*(1+'Summary&amp;Assumptions'!$J$29)^(EG$46-1))</f>
        <v>0</v>
      </c>
      <c r="EC239" s="588">
        <f>AND(EH$55&gt;0,SUM($E239:EB239)&lt;'Summary&amp;Assumptions'!$G$32*$B239,$D239&gt;='Summary&amp;Assumptions'!$D$17,EH$47&gt;=$D239,EH$47&lt;=EDATE($D239,'Summary&amp;Assumptions'!$G$32))*$B239+AND(EH$56&lt;'Summary&amp;Assumptions'!$J$31,EH$47&gt;=$FO239,EH$47&lt;=$FP239)*(('Summary&amp;Assumptions'!$H$25*$C239)*(1+'Summary&amp;Assumptions'!$J$29)^(EH$46-1))+AND(EH$56&lt;'Summary&amp;Assumptions'!$J$31,EH$47&gt;=$FQ239,EH$47&lt;=$FR239)*(('Summary&amp;Assumptions'!$H$25*$C239)*(1+'Summary&amp;Assumptions'!$J$29)^(EH$46-1))</f>
        <v>0</v>
      </c>
      <c r="ED239" s="588">
        <f>AND(EI$55&gt;0,SUM($E239:EC239)&lt;'Summary&amp;Assumptions'!$G$32*$B239,$D239&gt;='Summary&amp;Assumptions'!$D$17,EI$47&gt;=$D239,EI$47&lt;=EDATE($D239,'Summary&amp;Assumptions'!$G$32))*$B239+AND(EI$56&lt;'Summary&amp;Assumptions'!$J$31,EI$47&gt;=$FO239,EI$47&lt;=$FP239)*(('Summary&amp;Assumptions'!$H$25*$C239)*(1+'Summary&amp;Assumptions'!$J$29)^(EI$46-1))+AND(EI$56&lt;'Summary&amp;Assumptions'!$J$31,EI$47&gt;=$FQ239,EI$47&lt;=$FR239)*(('Summary&amp;Assumptions'!$H$25*$C239)*(1+'Summary&amp;Assumptions'!$J$29)^(EI$46-1))</f>
        <v>0</v>
      </c>
      <c r="EE239" s="588">
        <f>AND(EJ$55&gt;0,SUM($E239:ED239)&lt;'Summary&amp;Assumptions'!$G$32*$B239,$D239&gt;='Summary&amp;Assumptions'!$D$17,EJ$47&gt;=$D239,EJ$47&lt;=EDATE($D239,'Summary&amp;Assumptions'!$G$32))*$B239+AND(EJ$56&lt;'Summary&amp;Assumptions'!$J$31,EJ$47&gt;=$FO239,EJ$47&lt;=$FP239)*(('Summary&amp;Assumptions'!$H$25*$C239)*(1+'Summary&amp;Assumptions'!$J$29)^(EJ$46-1))+AND(EJ$56&lt;'Summary&amp;Assumptions'!$J$31,EJ$47&gt;=$FQ239,EJ$47&lt;=$FR239)*(('Summary&amp;Assumptions'!$H$25*$C239)*(1+'Summary&amp;Assumptions'!$J$29)^(EJ$46-1))</f>
        <v>0</v>
      </c>
      <c r="EF239" s="588">
        <f>AND(EK$55&gt;0,SUM($E239:EE239)&lt;'Summary&amp;Assumptions'!$G$32*$B239,$D239&gt;='Summary&amp;Assumptions'!$D$17,EK$47&gt;=$D239,EK$47&lt;=EDATE($D239,'Summary&amp;Assumptions'!$G$32))*$B239+AND(EK$56&lt;'Summary&amp;Assumptions'!$J$31,EK$47&gt;=$FO239,EK$47&lt;=$FP239)*(('Summary&amp;Assumptions'!$H$25*$C239)*(1+'Summary&amp;Assumptions'!$J$29)^(EK$46-1))+AND(EK$56&lt;'Summary&amp;Assumptions'!$J$31,EK$47&gt;=$FQ239,EK$47&lt;=$FR239)*(('Summary&amp;Assumptions'!$H$25*$C239)*(1+'Summary&amp;Assumptions'!$J$29)^(EK$46-1))</f>
        <v>0</v>
      </c>
      <c r="EG239" s="588">
        <f>AND(EL$55&gt;0,SUM($E239:EF239)&lt;'Summary&amp;Assumptions'!$G$32*$B239,$D239&gt;='Summary&amp;Assumptions'!$D$17,EL$47&gt;=$D239,EL$47&lt;=EDATE($D239,'Summary&amp;Assumptions'!$G$32))*$B239+AND(EL$56&lt;'Summary&amp;Assumptions'!$J$31,EL$47&gt;=$FO239,EL$47&lt;=$FP239)*(('Summary&amp;Assumptions'!$H$25*$C239)*(1+'Summary&amp;Assumptions'!$J$29)^(EL$46-1))+AND(EL$56&lt;'Summary&amp;Assumptions'!$J$31,EL$47&gt;=$FQ239,EL$47&lt;=$FR239)*(('Summary&amp;Assumptions'!$H$25*$C239)*(1+'Summary&amp;Assumptions'!$J$29)^(EL$46-1))</f>
        <v>0</v>
      </c>
      <c r="EH239" s="588">
        <f>AND(EM$55&gt;0,SUM($E239:EG239)&lt;'Summary&amp;Assumptions'!$G$32*$B239,$D239&gt;='Summary&amp;Assumptions'!$D$17,EM$47&gt;=$D239,EM$47&lt;=EDATE($D239,'Summary&amp;Assumptions'!$G$32))*$B239+AND(EM$56&lt;'Summary&amp;Assumptions'!$J$31,EM$47&gt;=$FO239,EM$47&lt;=$FP239)*(('Summary&amp;Assumptions'!$H$25*$C239)*(1+'Summary&amp;Assumptions'!$J$29)^(EM$46-1))+AND(EM$56&lt;'Summary&amp;Assumptions'!$J$31,EM$47&gt;=$FQ239,EM$47&lt;=$FR239)*(('Summary&amp;Assumptions'!$H$25*$C239)*(1+'Summary&amp;Assumptions'!$J$29)^(EM$46-1))</f>
        <v>0</v>
      </c>
      <c r="EI239" s="588">
        <f>AND(EN$55&gt;0,SUM($E239:EH239)&lt;'Summary&amp;Assumptions'!$G$32*$B239,$D239&gt;='Summary&amp;Assumptions'!$D$17,EN$47&gt;=$D239,EN$47&lt;=EDATE($D239,'Summary&amp;Assumptions'!$G$32))*$B239+AND(EN$56&lt;'Summary&amp;Assumptions'!$J$31,EN$47&gt;=$FO239,EN$47&lt;=$FP239)*(('Summary&amp;Assumptions'!$H$25*$C239)*(1+'Summary&amp;Assumptions'!$J$29)^(EN$46-1))+AND(EN$56&lt;'Summary&amp;Assumptions'!$J$31,EN$47&gt;=$FQ239,EN$47&lt;=$FR239)*(('Summary&amp;Assumptions'!$H$25*$C239)*(1+'Summary&amp;Assumptions'!$J$29)^(EN$46-1))</f>
        <v>0</v>
      </c>
      <c r="EJ239" s="588">
        <f>AND(EO$55&gt;0,SUM($E239:EI239)&lt;'Summary&amp;Assumptions'!$G$32*$B239,$D239&gt;='Summary&amp;Assumptions'!$D$17,EO$47&gt;=$D239,EO$47&lt;=EDATE($D239,'Summary&amp;Assumptions'!$G$32))*$B239+AND(EO$56&lt;'Summary&amp;Assumptions'!$J$31,EO$47&gt;=$FO239,EO$47&lt;=$FP239)*(('Summary&amp;Assumptions'!$H$25*$C239)*(1+'Summary&amp;Assumptions'!$J$29)^(EO$46-1))+AND(EO$56&lt;'Summary&amp;Assumptions'!$J$31,EO$47&gt;=$FQ239,EO$47&lt;=$FR239)*(('Summary&amp;Assumptions'!$H$25*$C239)*(1+'Summary&amp;Assumptions'!$J$29)^(EO$46-1))</f>
        <v>0</v>
      </c>
      <c r="EK239" s="588">
        <f>AND(EP$55&gt;0,SUM($E239:EJ239)&lt;'Summary&amp;Assumptions'!$G$32*$B239,$D239&gt;='Summary&amp;Assumptions'!$D$17,EP$47&gt;=$D239,EP$47&lt;=EDATE($D239,'Summary&amp;Assumptions'!$G$32))*$B239+AND(EP$56&lt;'Summary&amp;Assumptions'!$J$31,EP$47&gt;=$FO239,EP$47&lt;=$FP239)*(('Summary&amp;Assumptions'!$H$25*$C239)*(1+'Summary&amp;Assumptions'!$J$29)^(EP$46-1))+AND(EP$56&lt;'Summary&amp;Assumptions'!$J$31,EP$47&gt;=$FQ239,EP$47&lt;=$FR239)*(('Summary&amp;Assumptions'!$H$25*$C239)*(1+'Summary&amp;Assumptions'!$J$29)^(EP$46-1))</f>
        <v>0</v>
      </c>
      <c r="EL239" s="588">
        <f>AND(EQ$55&gt;0,SUM($E239:EK239)&lt;'Summary&amp;Assumptions'!$G$32*$B239,$D239&gt;='Summary&amp;Assumptions'!$D$17,EQ$47&gt;=$D239,EQ$47&lt;=EDATE($D239,'Summary&amp;Assumptions'!$G$32))*$B239+AND(EQ$56&lt;'Summary&amp;Assumptions'!$J$31,EQ$47&gt;=$FO239,EQ$47&lt;=$FP239)*(('Summary&amp;Assumptions'!$H$25*$C239)*(1+'Summary&amp;Assumptions'!$J$29)^(EQ$46-1))+AND(EQ$56&lt;'Summary&amp;Assumptions'!$J$31,EQ$47&gt;=$FQ239,EQ$47&lt;=$FR239)*(('Summary&amp;Assumptions'!$H$25*$C239)*(1+'Summary&amp;Assumptions'!$J$29)^(EQ$46-1))</f>
        <v>0</v>
      </c>
      <c r="EM239" s="588">
        <f>AND(ER$55&gt;0,SUM($E239:EL239)&lt;'Summary&amp;Assumptions'!$G$32*$B239,$D239&gt;='Summary&amp;Assumptions'!$D$17,ER$47&gt;=$D239,ER$47&lt;=EDATE($D239,'Summary&amp;Assumptions'!$G$32))*$B239+AND(ER$56&lt;'Summary&amp;Assumptions'!$J$31,ER$47&gt;=$FO239,ER$47&lt;=$FP239)*(('Summary&amp;Assumptions'!$H$25*$C239)*(1+'Summary&amp;Assumptions'!$J$29)^(ER$46-1))+AND(ER$56&lt;'Summary&amp;Assumptions'!$J$31,ER$47&gt;=$FQ239,ER$47&lt;=$FR239)*(('Summary&amp;Assumptions'!$H$25*$C239)*(1+'Summary&amp;Assumptions'!$J$29)^(ER$46-1))</f>
        <v>0</v>
      </c>
      <c r="EN239" s="588">
        <f>AND(ES$55&gt;0,SUM($E239:EM239)&lt;'Summary&amp;Assumptions'!$G$32*$B239,$D239&gt;='Summary&amp;Assumptions'!$D$17,ES$47&gt;=$D239,ES$47&lt;=EDATE($D239,'Summary&amp;Assumptions'!$G$32))*$B239+AND(ES$56&lt;'Summary&amp;Assumptions'!$J$31,ES$47&gt;=$FO239,ES$47&lt;=$FP239)*(('Summary&amp;Assumptions'!$H$25*$C239)*(1+'Summary&amp;Assumptions'!$J$29)^(ES$46-1))+AND(ES$56&lt;'Summary&amp;Assumptions'!$J$31,ES$47&gt;=$FQ239,ES$47&lt;=$FR239)*(('Summary&amp;Assumptions'!$H$25*$C239)*(1+'Summary&amp;Assumptions'!$J$29)^(ES$46-1))</f>
        <v>0</v>
      </c>
      <c r="EO239" s="588">
        <f>AND(ET$55&gt;0,SUM($E239:EN239)&lt;'Summary&amp;Assumptions'!$G$32*$B239,$D239&gt;='Summary&amp;Assumptions'!$D$17,ET$47&gt;=$D239,ET$47&lt;=EDATE($D239,'Summary&amp;Assumptions'!$G$32))*$B239+AND(ET$56&lt;'Summary&amp;Assumptions'!$J$31,ET$47&gt;=$FO239,ET$47&lt;=$FP239)*(('Summary&amp;Assumptions'!$H$25*$C239)*(1+'Summary&amp;Assumptions'!$J$29)^(ET$46-1))+AND(ET$56&lt;'Summary&amp;Assumptions'!$J$31,ET$47&gt;=$FQ239,ET$47&lt;=$FR239)*(('Summary&amp;Assumptions'!$H$25*$C239)*(1+'Summary&amp;Assumptions'!$J$29)^(ET$46-1))</f>
        <v>0</v>
      </c>
      <c r="EP239" s="588">
        <f>AND(EU$55&gt;0,SUM($E239:EO239)&lt;'Summary&amp;Assumptions'!$G$32*$B239,$D239&gt;='Summary&amp;Assumptions'!$D$17,EU$47&gt;=$D239,EU$47&lt;=EDATE($D239,'Summary&amp;Assumptions'!$G$32))*$B239+AND(EU$56&lt;'Summary&amp;Assumptions'!$J$31,EU$47&gt;=$FO239,EU$47&lt;=$FP239)*(('Summary&amp;Assumptions'!$H$25*$C239)*(1+'Summary&amp;Assumptions'!$J$29)^(EU$46-1))+AND(EU$56&lt;'Summary&amp;Assumptions'!$J$31,EU$47&gt;=$FQ239,EU$47&lt;=$FR239)*(('Summary&amp;Assumptions'!$H$25*$C239)*(1+'Summary&amp;Assumptions'!$J$29)^(EU$46-1))</f>
        <v>0</v>
      </c>
      <c r="EQ239" s="588">
        <f>AND(EV$55&gt;0,SUM($E239:EP239)&lt;'Summary&amp;Assumptions'!$G$32*$B239,$D239&gt;='Summary&amp;Assumptions'!$D$17,EV$47&gt;=$D239,EV$47&lt;=EDATE($D239,'Summary&amp;Assumptions'!$G$32))*$B239+AND(EV$56&lt;'Summary&amp;Assumptions'!$J$31,EV$47&gt;=$FO239,EV$47&lt;=$FP239)*(('Summary&amp;Assumptions'!$H$25*$C239)*(1+'Summary&amp;Assumptions'!$J$29)^(EV$46-1))+AND(EV$56&lt;'Summary&amp;Assumptions'!$J$31,EV$47&gt;=$FQ239,EV$47&lt;=$FR239)*(('Summary&amp;Assumptions'!$H$25*$C239)*(1+'Summary&amp;Assumptions'!$J$29)^(EV$46-1))</f>
        <v>0</v>
      </c>
      <c r="ER239" s="588">
        <f>AND(EW$55&gt;0,SUM($E239:EQ239)&lt;'Summary&amp;Assumptions'!$G$32*$B239,$D239&gt;='Summary&amp;Assumptions'!$D$17,EW$47&gt;=$D239,EW$47&lt;=EDATE($D239,'Summary&amp;Assumptions'!$G$32))*$B239+AND(EW$56&lt;'Summary&amp;Assumptions'!$J$31,EW$47&gt;=$FO239,EW$47&lt;=$FP239)*(('Summary&amp;Assumptions'!$H$25*$C239)*(1+'Summary&amp;Assumptions'!$J$29)^(EW$46-1))+AND(EW$56&lt;'Summary&amp;Assumptions'!$J$31,EW$47&gt;=$FQ239,EW$47&lt;=$FR239)*(('Summary&amp;Assumptions'!$H$25*$C239)*(1+'Summary&amp;Assumptions'!$J$29)^(EW$46-1))</f>
        <v>0</v>
      </c>
      <c r="ES239" s="588">
        <f>AND(EX$55&gt;0,SUM($E239:ER239)&lt;'Summary&amp;Assumptions'!$G$32*$B239,$D239&gt;='Summary&amp;Assumptions'!$D$17,EX$47&gt;=$D239,EX$47&lt;=EDATE($D239,'Summary&amp;Assumptions'!$G$32))*$B239+AND(EX$56&lt;'Summary&amp;Assumptions'!$J$31,EX$47&gt;=$FO239,EX$47&lt;=$FP239)*(('Summary&amp;Assumptions'!$H$25*$C239)*(1+'Summary&amp;Assumptions'!$J$29)^(EX$46-1))+AND(EX$56&lt;'Summary&amp;Assumptions'!$J$31,EX$47&gt;=$FQ239,EX$47&lt;=$FR239)*(('Summary&amp;Assumptions'!$H$25*$C239)*(1+'Summary&amp;Assumptions'!$J$29)^(EX$46-1))</f>
        <v>0</v>
      </c>
      <c r="ET239" s="588">
        <f>AND(EY$55&gt;0,SUM($E239:ES239)&lt;'Summary&amp;Assumptions'!$G$32*$B239,$D239&gt;='Summary&amp;Assumptions'!$D$17,EY$47&gt;=$D239,EY$47&lt;=EDATE($D239,'Summary&amp;Assumptions'!$G$32))*$B239+AND(EY$56&lt;'Summary&amp;Assumptions'!$J$31,EY$47&gt;=$FO239,EY$47&lt;=$FP239)*(('Summary&amp;Assumptions'!$H$25*$C239)*(1+'Summary&amp;Assumptions'!$J$29)^(EY$46-1))+AND(EY$56&lt;'Summary&amp;Assumptions'!$J$31,EY$47&gt;=$FQ239,EY$47&lt;=$FR239)*(('Summary&amp;Assumptions'!$H$25*$C239)*(1+'Summary&amp;Assumptions'!$J$29)^(EY$46-1))</f>
        <v>0</v>
      </c>
      <c r="EU239" s="588">
        <f>AND(EZ$55&gt;0,SUM($E239:ET239)&lt;'Summary&amp;Assumptions'!$G$32*$B239,$D239&gt;='Summary&amp;Assumptions'!$D$17,EZ$47&gt;=$D239,EZ$47&lt;=EDATE($D239,'Summary&amp;Assumptions'!$G$32))*$B239+AND(EZ$56&lt;'Summary&amp;Assumptions'!$J$31,EZ$47&gt;=$FO239,EZ$47&lt;=$FP239)*(('Summary&amp;Assumptions'!$H$25*$C239)*(1+'Summary&amp;Assumptions'!$J$29)^(EZ$46-1))+AND(EZ$56&lt;'Summary&amp;Assumptions'!$J$31,EZ$47&gt;=$FQ239,EZ$47&lt;=$FR239)*(('Summary&amp;Assumptions'!$H$25*$C239)*(1+'Summary&amp;Assumptions'!$J$29)^(EZ$46-1))</f>
        <v>0</v>
      </c>
      <c r="EV239" s="588">
        <f>AND(FA$55&gt;0,SUM($E239:EU239)&lt;'Summary&amp;Assumptions'!$G$32*$B239,$D239&gt;='Summary&amp;Assumptions'!$D$17,FA$47&gt;=$D239,FA$47&lt;=EDATE($D239,'Summary&amp;Assumptions'!$G$32))*$B239+AND(FA$56&lt;'Summary&amp;Assumptions'!$J$31,FA$47&gt;=$FO239,FA$47&lt;=$FP239)*(('Summary&amp;Assumptions'!$H$25*$C239)*(1+'Summary&amp;Assumptions'!$J$29)^(FA$46-1))+AND(FA$56&lt;'Summary&amp;Assumptions'!$J$31,FA$47&gt;=$FQ239,FA$47&lt;=$FR239)*(('Summary&amp;Assumptions'!$H$25*$C239)*(1+'Summary&amp;Assumptions'!$J$29)^(FA$46-1))</f>
        <v>0</v>
      </c>
      <c r="EW239" s="588">
        <f>AND(FB$55&gt;0,SUM($E239:EV239)&lt;'Summary&amp;Assumptions'!$G$32*$B239,$D239&gt;='Summary&amp;Assumptions'!$D$17,FB$47&gt;=$D239,FB$47&lt;=EDATE($D239,'Summary&amp;Assumptions'!$G$32))*$B239+AND(FB$56&lt;'Summary&amp;Assumptions'!$J$31,FB$47&gt;=$FO239,FB$47&lt;=$FP239)*(('Summary&amp;Assumptions'!$H$25*$C239)*(1+'Summary&amp;Assumptions'!$J$29)^(FB$46-1))+AND(FB$56&lt;'Summary&amp;Assumptions'!$J$31,FB$47&gt;=$FQ239,FB$47&lt;=$FR239)*(('Summary&amp;Assumptions'!$H$25*$C239)*(1+'Summary&amp;Assumptions'!$J$29)^(FB$46-1))</f>
        <v>0</v>
      </c>
      <c r="EX239" s="588">
        <f>AND(FC$55&gt;0,SUM($E239:EW239)&lt;'Summary&amp;Assumptions'!$G$32*$B239,$D239&gt;='Summary&amp;Assumptions'!$D$17,FC$47&gt;=$D239,FC$47&lt;=EDATE($D239,'Summary&amp;Assumptions'!$G$32))*$B239+AND(FC$56&lt;'Summary&amp;Assumptions'!$J$31,FC$47&gt;=$FO239,FC$47&lt;=$FP239)*(('Summary&amp;Assumptions'!$H$25*$C239)*(1+'Summary&amp;Assumptions'!$J$29)^(FC$46-1))+AND(FC$56&lt;'Summary&amp;Assumptions'!$J$31,FC$47&gt;=$FQ239,FC$47&lt;=$FR239)*(('Summary&amp;Assumptions'!$H$25*$C239)*(1+'Summary&amp;Assumptions'!$J$29)^(FC$46-1))</f>
        <v>0</v>
      </c>
      <c r="EY239" s="588">
        <f>AND(FD$55&gt;0,SUM($E239:EX239)&lt;'Summary&amp;Assumptions'!$G$32*$B239,$D239&gt;='Summary&amp;Assumptions'!$D$17,FD$47&gt;=$D239,FD$47&lt;=EDATE($D239,'Summary&amp;Assumptions'!$G$32))*$B239+AND(FD$56&lt;'Summary&amp;Assumptions'!$J$31,FD$47&gt;=$FO239,FD$47&lt;=$FP239)*(('Summary&amp;Assumptions'!$H$25*$C239)*(1+'Summary&amp;Assumptions'!$J$29)^(FD$46-1))+AND(FD$56&lt;'Summary&amp;Assumptions'!$J$31,FD$47&gt;=$FQ239,FD$47&lt;=$FR239)*(('Summary&amp;Assumptions'!$H$25*$C239)*(1+'Summary&amp;Assumptions'!$J$29)^(FD$46-1))</f>
        <v>0</v>
      </c>
      <c r="EZ239" s="588">
        <f>AND(FE$55&gt;0,SUM($E239:EY239)&lt;'Summary&amp;Assumptions'!$G$32*$B239,$D239&gt;='Summary&amp;Assumptions'!$D$17,FE$47&gt;=$D239,FE$47&lt;=EDATE($D239,'Summary&amp;Assumptions'!$G$32))*$B239+AND(FE$56&lt;'Summary&amp;Assumptions'!$J$31,FE$47&gt;=$FO239,FE$47&lt;=$FP239)*(('Summary&amp;Assumptions'!$H$25*$C239)*(1+'Summary&amp;Assumptions'!$J$29)^(FE$46-1))+AND(FE$56&lt;'Summary&amp;Assumptions'!$J$31,FE$47&gt;=$FQ239,FE$47&lt;=$FR239)*(('Summary&amp;Assumptions'!$H$25*$C239)*(1+'Summary&amp;Assumptions'!$J$29)^(FE$46-1))</f>
        <v>0</v>
      </c>
      <c r="FA239" s="588">
        <f>AND(FF$55&gt;0,SUM($E239:EZ239)&lt;'Summary&amp;Assumptions'!$G$32*$B239,$D239&gt;='Summary&amp;Assumptions'!$D$17,FF$47&gt;=$D239,FF$47&lt;=EDATE($D239,'Summary&amp;Assumptions'!$G$32))*$B239+AND(FF$56&lt;'Summary&amp;Assumptions'!$J$31,FF$47&gt;=$FO239,FF$47&lt;=$FP239)*(('Summary&amp;Assumptions'!$H$25*$C239)*(1+'Summary&amp;Assumptions'!$J$29)^(FF$46-1))+AND(FF$56&lt;'Summary&amp;Assumptions'!$J$31,FF$47&gt;=$FQ239,FF$47&lt;=$FR239)*(('Summary&amp;Assumptions'!$H$25*$C239)*(1+'Summary&amp;Assumptions'!$J$29)^(FF$46-1))</f>
        <v>0</v>
      </c>
      <c r="FB239" s="588">
        <f>AND(FG$55&gt;0,SUM($E239:FA239)&lt;'Summary&amp;Assumptions'!$G$32*$B239,$D239&gt;='Summary&amp;Assumptions'!$D$17,FG$47&gt;=$D239,FG$47&lt;=EDATE($D239,'Summary&amp;Assumptions'!$G$32))*$B239+AND(FG$56&lt;'Summary&amp;Assumptions'!$J$31,FG$47&gt;=$FO239,FG$47&lt;=$FP239)*(('Summary&amp;Assumptions'!$H$25*$C239)*(1+'Summary&amp;Assumptions'!$J$29)^(FG$46-1))+AND(FG$56&lt;'Summary&amp;Assumptions'!$J$31,FG$47&gt;=$FQ239,FG$47&lt;=$FR239)*(('Summary&amp;Assumptions'!$H$25*$C239)*(1+'Summary&amp;Assumptions'!$J$29)^(FG$46-1))</f>
        <v>0</v>
      </c>
      <c r="FC239" s="588">
        <f>AND(FH$55&gt;0,SUM($E239:FB239)&lt;'Summary&amp;Assumptions'!$G$32*$B239,$D239&gt;='Summary&amp;Assumptions'!$D$17,FH$47&gt;=$D239,FH$47&lt;=EDATE($D239,'Summary&amp;Assumptions'!$G$32))*$B239+AND(FH$56&lt;'Summary&amp;Assumptions'!$J$31,FH$47&gt;=$FO239,FH$47&lt;=$FP239)*(('Summary&amp;Assumptions'!$H$25*$C239)*(1+'Summary&amp;Assumptions'!$J$29)^(FH$46-1))+AND(FH$56&lt;'Summary&amp;Assumptions'!$J$31,FH$47&gt;=$FQ239,FH$47&lt;=$FR239)*(('Summary&amp;Assumptions'!$H$25*$C239)*(1+'Summary&amp;Assumptions'!$J$29)^(FH$46-1))</f>
        <v>0</v>
      </c>
      <c r="FD239" s="588">
        <f>AND(FI$55&gt;0,SUM($E239:FC239)&lt;'Summary&amp;Assumptions'!$G$32*$B239,$D239&gt;='Summary&amp;Assumptions'!$D$17,FI$47&gt;=$D239,FI$47&lt;=EDATE($D239,'Summary&amp;Assumptions'!$G$32))*$B239+AND(FI$56&lt;'Summary&amp;Assumptions'!$J$31,FI$47&gt;=$FO239,FI$47&lt;=$FP239)*(('Summary&amp;Assumptions'!$H$25*$C239)*(1+'Summary&amp;Assumptions'!$J$29)^(FI$46-1))+AND(FI$56&lt;'Summary&amp;Assumptions'!$J$31,FI$47&gt;=$FQ239,FI$47&lt;=$FR239)*(('Summary&amp;Assumptions'!$H$25*$C239)*(1+'Summary&amp;Assumptions'!$J$29)^(FI$46-1))</f>
        <v>0</v>
      </c>
      <c r="FE239" s="588">
        <f>AND(FJ$55&gt;0,SUM($E239:FD239)&lt;'Summary&amp;Assumptions'!$G$32*$B239,$D239&gt;='Summary&amp;Assumptions'!$D$17,FJ$47&gt;=$D239,FJ$47&lt;=EDATE($D239,'Summary&amp;Assumptions'!$G$32))*$B239+AND(FJ$56&lt;'Summary&amp;Assumptions'!$J$31,FJ$47&gt;=$FO239,FJ$47&lt;=$FP239)*(('Summary&amp;Assumptions'!$H$25*$C239)*(1+'Summary&amp;Assumptions'!$J$29)^(FJ$46-1))+AND(FJ$56&lt;'Summary&amp;Assumptions'!$J$31,FJ$47&gt;=$FQ239,FJ$47&lt;=$FR239)*(('Summary&amp;Assumptions'!$H$25*$C239)*(1+'Summary&amp;Assumptions'!$J$29)^(FJ$46-1))</f>
        <v>0</v>
      </c>
      <c r="FF239" s="588">
        <f>AND(FK$55&gt;0,SUM($E239:FE239)&lt;'Summary&amp;Assumptions'!$G$32*$B239,$D239&gt;='Summary&amp;Assumptions'!$D$17,FK$47&gt;=$D239,FK$47&lt;=EDATE($D239,'Summary&amp;Assumptions'!$G$32))*$B239+AND(FK$56&lt;'Summary&amp;Assumptions'!$J$31,FK$47&gt;=$FO239,FK$47&lt;=$FP239)*(('Summary&amp;Assumptions'!$H$25*$C239)*(1+'Summary&amp;Assumptions'!$J$29)^(FK$46-1))+AND(FK$56&lt;'Summary&amp;Assumptions'!$J$31,FK$47&gt;=$FQ239,FK$47&lt;=$FR239)*(('Summary&amp;Assumptions'!$H$25*$C239)*(1+'Summary&amp;Assumptions'!$J$29)^(FK$46-1))</f>
        <v>0</v>
      </c>
      <c r="FG239" s="588">
        <f>AND(FL$55&gt;0,SUM($E239:FF239)&lt;'Summary&amp;Assumptions'!$G$32*$B239,$D239&gt;='Summary&amp;Assumptions'!$D$17,FL$47&gt;=$D239,FL$47&lt;=EDATE($D239,'Summary&amp;Assumptions'!$G$32))*$B239+AND(FL$56&lt;'Summary&amp;Assumptions'!$J$31,FL$47&gt;=$FO239,FL$47&lt;=$FP239)*(('Summary&amp;Assumptions'!$H$25*$C239)*(1+'Summary&amp;Assumptions'!$J$29)^(FL$46-1))+AND(FL$56&lt;'Summary&amp;Assumptions'!$J$31,FL$47&gt;=$FQ239,FL$47&lt;=$FR239)*(('Summary&amp;Assumptions'!$H$25*$C239)*(1+'Summary&amp;Assumptions'!$J$29)^(FL$46-1))</f>
        <v>0</v>
      </c>
      <c r="FH239" s="588">
        <f>AND(FM$55&gt;0,SUM($E239:FG239)&lt;'Summary&amp;Assumptions'!$G$32*$B239,$D239&gt;='Summary&amp;Assumptions'!$D$17,FM$47&gt;=$D239,FM$47&lt;=EDATE($D239,'Summary&amp;Assumptions'!$G$32))*$B239+AND(FM$56&lt;'Summary&amp;Assumptions'!$J$31,FM$47&gt;=$FO239,FM$47&lt;=$FP239)*(('Summary&amp;Assumptions'!$H$25*$C239)*(1+'Summary&amp;Assumptions'!$J$29)^(FM$46-1))+AND(FM$56&lt;'Summary&amp;Assumptions'!$J$31,FM$47&gt;=$FQ239,FM$47&lt;=$FR239)*(('Summary&amp;Assumptions'!$H$25*$C239)*(1+'Summary&amp;Assumptions'!$J$29)^(FM$46-1))</f>
        <v>0</v>
      </c>
      <c r="FI239" s="588">
        <f>AND(FN$55&gt;0,SUM($E239:FH239)&lt;'Summary&amp;Assumptions'!$G$32*$B239,$D239&gt;='Summary&amp;Assumptions'!$D$17,FN$47&gt;=$D239,FN$47&lt;=EDATE($D239,'Summary&amp;Assumptions'!$G$32))*$B239+AND(FN$56&lt;'Summary&amp;Assumptions'!$J$31,FN$47&gt;=$FO239,FN$47&lt;=$FP239)*(('Summary&amp;Assumptions'!$H$25*$C239)*(1+'Summary&amp;Assumptions'!$J$29)^(FN$46-1))+AND(FN$56&lt;'Summary&amp;Assumptions'!$J$31,FN$47&gt;=$FQ239,FN$47&lt;=$FR239)*(('Summary&amp;Assumptions'!$H$25*$C239)*(1+'Summary&amp;Assumptions'!$J$29)^(FN$46-1))</f>
        <v>0</v>
      </c>
      <c r="FJ239" s="588">
        <f>AND(FO$55&gt;0,SUM($E239:FI239)&lt;'Summary&amp;Assumptions'!$G$32*$B239,$D239&gt;='Summary&amp;Assumptions'!$D$17,FO$47&gt;=$D239,FO$47&lt;=EDATE($D239,'Summary&amp;Assumptions'!$G$32))*$B239+AND(FO$56&lt;'Summary&amp;Assumptions'!$J$31,FO$47&gt;=$FO239,FO$47&lt;=$FP239)*(('Summary&amp;Assumptions'!$H$25*$C239)*(1+'Summary&amp;Assumptions'!$J$29)^(FO$46-1))+AND(FO$56&lt;'Summary&amp;Assumptions'!$J$31,FO$47&gt;=$FQ239,FO$47&lt;=$FR239)*(('Summary&amp;Assumptions'!$H$25*$C239)*(1+'Summary&amp;Assumptions'!$J$29)^(FO$46-1))</f>
        <v>0</v>
      </c>
      <c r="FK239" s="588">
        <f>AND(FP$55&gt;0,SUM($E239:FJ239)&lt;'Summary&amp;Assumptions'!$G$32*$B239,$D239&gt;='Summary&amp;Assumptions'!$D$17,FP$47&gt;=$D239,FP$47&lt;=EDATE($D239,'Summary&amp;Assumptions'!$G$32))*$B239+AND(FP$56&lt;'Summary&amp;Assumptions'!$J$31,FP$47&gt;=$FO239,FP$47&lt;=$FP239)*(('Summary&amp;Assumptions'!$H$25*$C239)*(1+'Summary&amp;Assumptions'!$J$29)^(FP$46-1))+AND(FP$56&lt;'Summary&amp;Assumptions'!$J$31,FP$47&gt;=$FQ239,FP$47&lt;=$FR239)*(('Summary&amp;Assumptions'!$H$25*$C239)*(1+'Summary&amp;Assumptions'!$J$29)^(FP$46-1))</f>
        <v>0</v>
      </c>
      <c r="FL239" s="588">
        <f>AND(FQ$55&gt;0,SUM($E239:FK239)&lt;'Summary&amp;Assumptions'!$G$32*$B239,$D239&gt;='Summary&amp;Assumptions'!$D$17,FQ$47&gt;=$D239,FQ$47&lt;=EDATE($D239,'Summary&amp;Assumptions'!$G$32))*$B239+AND(FQ$56&lt;'Summary&amp;Assumptions'!$J$31,FQ$47&gt;=$FO239,FQ$47&lt;=$FP239)*(('Summary&amp;Assumptions'!$H$25*$C239)*(1+'Summary&amp;Assumptions'!$J$29)^(FQ$46-1))+AND(FQ$56&lt;'Summary&amp;Assumptions'!$J$31,FQ$47&gt;=$FQ239,FQ$47&lt;=$FR239)*(('Summary&amp;Assumptions'!$H$25*$C239)*(1+'Summary&amp;Assumptions'!$J$29)^(FQ$46-1))</f>
        <v>0</v>
      </c>
      <c r="FO239" s="576">
        <f>EDATE(D239,'Summary&amp;Assumptions'!$G$34)</f>
        <v>48061</v>
      </c>
      <c r="FP239" s="576">
        <f>EDATE(FO239,'Summary&amp;Assumptions'!$G$33-1)</f>
        <v>48092</v>
      </c>
      <c r="FQ239" s="576">
        <f>EDATE(FO239,'Summary&amp;Assumptions'!$G$34)</f>
        <v>48427</v>
      </c>
      <c r="FR239" s="576">
        <f>EDATE(FQ239,'Summary&amp;Assumptions'!$G$33-1)</f>
        <v>48458</v>
      </c>
    </row>
    <row r="240" spans="2:174" hidden="1" x14ac:dyDescent="0.2">
      <c r="B240" s="592">
        <v>0</v>
      </c>
      <c r="C240" s="193">
        <v>0</v>
      </c>
      <c r="D240" s="589">
        <v>47727</v>
      </c>
      <c r="E240" s="577"/>
      <c r="F240" s="588">
        <f>AND(K$55&gt;0,SUM($E240:E240)&lt;'Summary&amp;Assumptions'!$G$32*$B240,$D240&gt;='Summary&amp;Assumptions'!$D$17,K$47&gt;=$D240,K$47&lt;=EDATE($D240,'Summary&amp;Assumptions'!$G$32))*$B240+AND(K$56&lt;'Summary&amp;Assumptions'!$J$31,K$47&gt;=$FO240,K$47&lt;=$FP240)*(('Summary&amp;Assumptions'!$H$25*$C240)*(1+'Summary&amp;Assumptions'!$J$29)^(K$46-1))+AND(K$56&lt;'Summary&amp;Assumptions'!$J$31,K$47&gt;=$FQ240,K$47&lt;=$FR240)*(('Summary&amp;Assumptions'!$H$25*$C240)*(1+'Summary&amp;Assumptions'!$J$29)^(K$46-1))</f>
        <v>0</v>
      </c>
      <c r="G240" s="588">
        <f>AND(L$55&gt;0,SUM($E240:F240)&lt;'Summary&amp;Assumptions'!$G$32*$B240,$D240&gt;='Summary&amp;Assumptions'!$D$17,L$47&gt;=$D240,L$47&lt;=EDATE($D240,'Summary&amp;Assumptions'!$G$32))*$B240+AND(L$56&lt;'Summary&amp;Assumptions'!$J$31,L$47&gt;=$FO240,L$47&lt;=$FP240)*(('Summary&amp;Assumptions'!$H$25*$C240)*(1+'Summary&amp;Assumptions'!$J$29)^(L$46-1))+AND(L$56&lt;'Summary&amp;Assumptions'!$J$31,L$47&gt;=$FQ240,L$47&lt;=$FR240)*(('Summary&amp;Assumptions'!$H$25*$C240)*(1+'Summary&amp;Assumptions'!$J$29)^(L$46-1))</f>
        <v>0</v>
      </c>
      <c r="H240" s="588">
        <f>AND(M$55&gt;0,SUM($E240:G240)&lt;'Summary&amp;Assumptions'!$G$32*$B240,$D240&gt;='Summary&amp;Assumptions'!$D$17,M$47&gt;=$D240,M$47&lt;=EDATE($D240,'Summary&amp;Assumptions'!$G$32))*$B240+AND(M$56&lt;'Summary&amp;Assumptions'!$J$31,M$47&gt;=$FO240,M$47&lt;=$FP240)*(('Summary&amp;Assumptions'!$H$25*$C240)*(1+'Summary&amp;Assumptions'!$J$29)^(M$46-1))+AND(M$56&lt;'Summary&amp;Assumptions'!$J$31,M$47&gt;=$FQ240,M$47&lt;=$FR240)*(('Summary&amp;Assumptions'!$H$25*$C240)*(1+'Summary&amp;Assumptions'!$J$29)^(M$46-1))</f>
        <v>0</v>
      </c>
      <c r="I240" s="588">
        <f>AND(N$55&gt;0,SUM($E240:H240)&lt;'Summary&amp;Assumptions'!$G$32*$B240,$D240&gt;='Summary&amp;Assumptions'!$D$17,N$47&gt;=$D240,N$47&lt;=EDATE($D240,'Summary&amp;Assumptions'!$G$32))*$B240+AND(N$56&lt;'Summary&amp;Assumptions'!$J$31,N$47&gt;=$FO240,N$47&lt;=$FP240)*(('Summary&amp;Assumptions'!$H$25*$C240)*(1+'Summary&amp;Assumptions'!$J$29)^(N$46-1))+AND(N$56&lt;'Summary&amp;Assumptions'!$J$31,N$47&gt;=$FQ240,N$47&lt;=$FR240)*(('Summary&amp;Assumptions'!$H$25*$C240)*(1+'Summary&amp;Assumptions'!$J$29)^(N$46-1))</f>
        <v>0</v>
      </c>
      <c r="J240" s="588">
        <f>AND(O$55&gt;0,SUM($E240:I240)&lt;'Summary&amp;Assumptions'!$G$32*$B240,$D240&gt;='Summary&amp;Assumptions'!$D$17,O$47&gt;=$D240,O$47&lt;=EDATE($D240,'Summary&amp;Assumptions'!$G$32))*$B240+AND(O$56&lt;'Summary&amp;Assumptions'!$J$31,O$47&gt;=$FO240,O$47&lt;=$FP240)*(('Summary&amp;Assumptions'!$H$25*$C240)*(1+'Summary&amp;Assumptions'!$J$29)^(O$46-1))+AND(O$56&lt;'Summary&amp;Assumptions'!$J$31,O$47&gt;=$FQ240,O$47&lt;=$FR240)*(('Summary&amp;Assumptions'!$H$25*$C240)*(1+'Summary&amp;Assumptions'!$J$29)^(O$46-1))</f>
        <v>0</v>
      </c>
      <c r="K240" s="588">
        <f>AND(P$55&gt;0,SUM($E240:J240)&lt;'Summary&amp;Assumptions'!$G$32*$B240,$D240&gt;='Summary&amp;Assumptions'!$D$17,P$47&gt;=$D240,P$47&lt;=EDATE($D240,'Summary&amp;Assumptions'!$G$32))*$B240+AND(P$56&lt;'Summary&amp;Assumptions'!$J$31,P$47&gt;=$FO240,P$47&lt;=$FP240)*(('Summary&amp;Assumptions'!$H$25*$C240)*(1+'Summary&amp;Assumptions'!$J$29)^(P$46-1))+AND(P$56&lt;'Summary&amp;Assumptions'!$J$31,P$47&gt;=$FQ240,P$47&lt;=$FR240)*(('Summary&amp;Assumptions'!$H$25*$C240)*(1+'Summary&amp;Assumptions'!$J$29)^(P$46-1))</f>
        <v>0</v>
      </c>
      <c r="L240" s="588">
        <f>AND(Q$55&gt;0,SUM($E240:K240)&lt;'Summary&amp;Assumptions'!$G$32*$B240,$D240&gt;='Summary&amp;Assumptions'!$D$17,Q$47&gt;=$D240,Q$47&lt;=EDATE($D240,'Summary&amp;Assumptions'!$G$32))*$B240+AND(Q$56&lt;'Summary&amp;Assumptions'!$J$31,Q$47&gt;=$FO240,Q$47&lt;=$FP240)*(('Summary&amp;Assumptions'!$H$25*$C240)*(1+'Summary&amp;Assumptions'!$J$29)^(Q$46-1))+AND(Q$56&lt;'Summary&amp;Assumptions'!$J$31,Q$47&gt;=$FQ240,Q$47&lt;=$FR240)*(('Summary&amp;Assumptions'!$H$25*$C240)*(1+'Summary&amp;Assumptions'!$J$29)^(Q$46-1))</f>
        <v>0</v>
      </c>
      <c r="M240" s="588">
        <f>AND(R$55&gt;0,SUM($E240:L240)&lt;'Summary&amp;Assumptions'!$G$32*$B240,$D240&gt;='Summary&amp;Assumptions'!$D$17,R$47&gt;=$D240,R$47&lt;=EDATE($D240,'Summary&amp;Assumptions'!$G$32))*$B240+AND(R$56&lt;'Summary&amp;Assumptions'!$J$31,R$47&gt;=$FO240,R$47&lt;=$FP240)*(('Summary&amp;Assumptions'!$H$25*$C240)*(1+'Summary&amp;Assumptions'!$J$29)^(R$46-1))+AND(R$56&lt;'Summary&amp;Assumptions'!$J$31,R$47&gt;=$FQ240,R$47&lt;=$FR240)*(('Summary&amp;Assumptions'!$H$25*$C240)*(1+'Summary&amp;Assumptions'!$J$29)^(R$46-1))</f>
        <v>0</v>
      </c>
      <c r="N240" s="588">
        <f>AND(S$55&gt;0,SUM($E240:M240)&lt;'Summary&amp;Assumptions'!$G$32*$B240,$D240&gt;='Summary&amp;Assumptions'!$D$17,S$47&gt;=$D240,S$47&lt;=EDATE($D240,'Summary&amp;Assumptions'!$G$32))*$B240+AND(S$56&lt;'Summary&amp;Assumptions'!$J$31,S$47&gt;=$FO240,S$47&lt;=$FP240)*(('Summary&amp;Assumptions'!$H$25*$C240)*(1+'Summary&amp;Assumptions'!$J$29)^(S$46-1))+AND(S$56&lt;'Summary&amp;Assumptions'!$J$31,S$47&gt;=$FQ240,S$47&lt;=$FR240)*(('Summary&amp;Assumptions'!$H$25*$C240)*(1+'Summary&amp;Assumptions'!$J$29)^(S$46-1))</f>
        <v>0</v>
      </c>
      <c r="O240" s="588">
        <f>AND(T$55&gt;0,SUM($E240:N240)&lt;'Summary&amp;Assumptions'!$G$32*$B240,$D240&gt;='Summary&amp;Assumptions'!$D$17,T$47&gt;=$D240,T$47&lt;=EDATE($D240,'Summary&amp;Assumptions'!$G$32))*$B240+AND(T$56&lt;'Summary&amp;Assumptions'!$J$31,T$47&gt;=$FO240,T$47&lt;=$FP240)*(('Summary&amp;Assumptions'!$H$25*$C240)*(1+'Summary&amp;Assumptions'!$J$29)^(T$46-1))+AND(T$56&lt;'Summary&amp;Assumptions'!$J$31,T$47&gt;=$FQ240,T$47&lt;=$FR240)*(('Summary&amp;Assumptions'!$H$25*$C240)*(1+'Summary&amp;Assumptions'!$J$29)^(T$46-1))</f>
        <v>0</v>
      </c>
      <c r="P240" s="588">
        <f>AND(U$55&gt;0,SUM($E240:O240)&lt;'Summary&amp;Assumptions'!$G$32*$B240,$D240&gt;='Summary&amp;Assumptions'!$D$17,U$47&gt;=$D240,U$47&lt;=EDATE($D240,'Summary&amp;Assumptions'!$G$32))*$B240+AND(U$56&lt;'Summary&amp;Assumptions'!$J$31,U$47&gt;=$FO240,U$47&lt;=$FP240)*(('Summary&amp;Assumptions'!$H$25*$C240)*(1+'Summary&amp;Assumptions'!$J$29)^(U$46-1))+AND(U$56&lt;'Summary&amp;Assumptions'!$J$31,U$47&gt;=$FQ240,U$47&lt;=$FR240)*(('Summary&amp;Assumptions'!$H$25*$C240)*(1+'Summary&amp;Assumptions'!$J$29)^(U$46-1))</f>
        <v>0</v>
      </c>
      <c r="Q240" s="588">
        <f>AND(V$55&gt;0,SUM($E240:P240)&lt;'Summary&amp;Assumptions'!$G$32*$B240,$D240&gt;='Summary&amp;Assumptions'!$D$17,V$47&gt;=$D240,V$47&lt;=EDATE($D240,'Summary&amp;Assumptions'!$G$32))*$B240+AND(V$56&lt;'Summary&amp;Assumptions'!$J$31,V$47&gt;=$FO240,V$47&lt;=$FP240)*(('Summary&amp;Assumptions'!$H$25*$C240)*(1+'Summary&amp;Assumptions'!$J$29)^(V$46-1))+AND(V$56&lt;'Summary&amp;Assumptions'!$J$31,V$47&gt;=$FQ240,V$47&lt;=$FR240)*(('Summary&amp;Assumptions'!$H$25*$C240)*(1+'Summary&amp;Assumptions'!$J$29)^(V$46-1))</f>
        <v>0</v>
      </c>
      <c r="R240" s="588">
        <f>AND(W$55&gt;0,SUM($E240:Q240)&lt;'Summary&amp;Assumptions'!$G$32*$B240,$D240&gt;='Summary&amp;Assumptions'!$D$17,W$47&gt;=$D240,W$47&lt;=EDATE($D240,'Summary&amp;Assumptions'!$G$32))*$B240+AND(W$56&lt;'Summary&amp;Assumptions'!$J$31,W$47&gt;=$FO240,W$47&lt;=$FP240)*(('Summary&amp;Assumptions'!$H$25*$C240)*(1+'Summary&amp;Assumptions'!$J$29)^(W$46-1))+AND(W$56&lt;'Summary&amp;Assumptions'!$J$31,W$47&gt;=$FQ240,W$47&lt;=$FR240)*(('Summary&amp;Assumptions'!$H$25*$C240)*(1+'Summary&amp;Assumptions'!$J$29)^(W$46-1))</f>
        <v>0</v>
      </c>
      <c r="S240" s="588">
        <f>AND(X$55&gt;0,SUM($E240:R240)&lt;'Summary&amp;Assumptions'!$G$32*$B240,$D240&gt;='Summary&amp;Assumptions'!$D$17,X$47&gt;=$D240,X$47&lt;=EDATE($D240,'Summary&amp;Assumptions'!$G$32))*$B240+AND(X$56&lt;'Summary&amp;Assumptions'!$J$31,X$47&gt;=$FO240,X$47&lt;=$FP240)*(('Summary&amp;Assumptions'!$H$25*$C240)*(1+'Summary&amp;Assumptions'!$J$29)^(X$46-1))+AND(X$56&lt;'Summary&amp;Assumptions'!$J$31,X$47&gt;=$FQ240,X$47&lt;=$FR240)*(('Summary&amp;Assumptions'!$H$25*$C240)*(1+'Summary&amp;Assumptions'!$J$29)^(X$46-1))</f>
        <v>0</v>
      </c>
      <c r="T240" s="588">
        <f>AND(Y$55&gt;0,SUM($E240:S240)&lt;'Summary&amp;Assumptions'!$G$32*$B240,$D240&gt;='Summary&amp;Assumptions'!$D$17,Y$47&gt;=$D240,Y$47&lt;=EDATE($D240,'Summary&amp;Assumptions'!$G$32))*$B240+AND(Y$56&lt;'Summary&amp;Assumptions'!$J$31,Y$47&gt;=$FO240,Y$47&lt;=$FP240)*(('Summary&amp;Assumptions'!$H$25*$C240)*(1+'Summary&amp;Assumptions'!$J$29)^(Y$46-1))+AND(Y$56&lt;'Summary&amp;Assumptions'!$J$31,Y$47&gt;=$FQ240,Y$47&lt;=$FR240)*(('Summary&amp;Assumptions'!$H$25*$C240)*(1+'Summary&amp;Assumptions'!$J$29)^(Y$46-1))</f>
        <v>0</v>
      </c>
      <c r="U240" s="588">
        <f>AND(Z$55&gt;0,SUM($E240:T240)&lt;'Summary&amp;Assumptions'!$G$32*$B240,$D240&gt;='Summary&amp;Assumptions'!$D$17,Z$47&gt;=$D240,Z$47&lt;=EDATE($D240,'Summary&amp;Assumptions'!$G$32))*$B240+AND(Z$56&lt;'Summary&amp;Assumptions'!$J$31,Z$47&gt;=$FO240,Z$47&lt;=$FP240)*(('Summary&amp;Assumptions'!$H$25*$C240)*(1+'Summary&amp;Assumptions'!$J$29)^(Z$46-1))+AND(Z$56&lt;'Summary&amp;Assumptions'!$J$31,Z$47&gt;=$FQ240,Z$47&lt;=$FR240)*(('Summary&amp;Assumptions'!$H$25*$C240)*(1+'Summary&amp;Assumptions'!$J$29)^(Z$46-1))</f>
        <v>0</v>
      </c>
      <c r="V240" s="588">
        <f>AND(AA$55&gt;0,SUM($E240:U240)&lt;'Summary&amp;Assumptions'!$G$32*$B240,$D240&gt;='Summary&amp;Assumptions'!$D$17,AA$47&gt;=$D240,AA$47&lt;=EDATE($D240,'Summary&amp;Assumptions'!$G$32))*$B240+AND(AA$56&lt;'Summary&amp;Assumptions'!$J$31,AA$47&gt;=$FO240,AA$47&lt;=$FP240)*(('Summary&amp;Assumptions'!$H$25*$C240)*(1+'Summary&amp;Assumptions'!$J$29)^(AA$46-1))+AND(AA$56&lt;'Summary&amp;Assumptions'!$J$31,AA$47&gt;=$FQ240,AA$47&lt;=$FR240)*(('Summary&amp;Assumptions'!$H$25*$C240)*(1+'Summary&amp;Assumptions'!$J$29)^(AA$46-1))</f>
        <v>0</v>
      </c>
      <c r="W240" s="588">
        <f>AND(AB$55&gt;0,SUM($E240:V240)&lt;'Summary&amp;Assumptions'!$G$32*$B240,$D240&gt;='Summary&amp;Assumptions'!$D$17,AB$47&gt;=$D240,AB$47&lt;=EDATE($D240,'Summary&amp;Assumptions'!$G$32))*$B240+AND(AB$56&lt;'Summary&amp;Assumptions'!$J$31,AB$47&gt;=$FO240,AB$47&lt;=$FP240)*(('Summary&amp;Assumptions'!$H$25*$C240)*(1+'Summary&amp;Assumptions'!$J$29)^(AB$46-1))+AND(AB$56&lt;'Summary&amp;Assumptions'!$J$31,AB$47&gt;=$FQ240,AB$47&lt;=$FR240)*(('Summary&amp;Assumptions'!$H$25*$C240)*(1+'Summary&amp;Assumptions'!$J$29)^(AB$46-1))</f>
        <v>0</v>
      </c>
      <c r="X240" s="588">
        <f>AND(AC$55&gt;0,SUM($E240:W240)&lt;'Summary&amp;Assumptions'!$G$32*$B240,$D240&gt;='Summary&amp;Assumptions'!$D$17,AC$47&gt;=$D240,AC$47&lt;=EDATE($D240,'Summary&amp;Assumptions'!$G$32))*$B240+AND(AC$56&lt;'Summary&amp;Assumptions'!$J$31,AC$47&gt;=$FO240,AC$47&lt;=$FP240)*(('Summary&amp;Assumptions'!$H$25*$C240)*(1+'Summary&amp;Assumptions'!$J$29)^(AC$46-1))+AND(AC$56&lt;'Summary&amp;Assumptions'!$J$31,AC$47&gt;=$FQ240,AC$47&lt;=$FR240)*(('Summary&amp;Assumptions'!$H$25*$C240)*(1+'Summary&amp;Assumptions'!$J$29)^(AC$46-1))</f>
        <v>0</v>
      </c>
      <c r="Y240" s="588">
        <f>AND(AD$55&gt;0,SUM($E240:X240)&lt;'Summary&amp;Assumptions'!$G$32*$B240,$D240&gt;='Summary&amp;Assumptions'!$D$17,AD$47&gt;=$D240,AD$47&lt;=EDATE($D240,'Summary&amp;Assumptions'!$G$32))*$B240+AND(AD$56&lt;'Summary&amp;Assumptions'!$J$31,AD$47&gt;=$FO240,AD$47&lt;=$FP240)*(('Summary&amp;Assumptions'!$H$25*$C240)*(1+'Summary&amp;Assumptions'!$J$29)^(AD$46-1))+AND(AD$56&lt;'Summary&amp;Assumptions'!$J$31,AD$47&gt;=$FQ240,AD$47&lt;=$FR240)*(('Summary&amp;Assumptions'!$H$25*$C240)*(1+'Summary&amp;Assumptions'!$J$29)^(AD$46-1))</f>
        <v>0</v>
      </c>
      <c r="Z240" s="588">
        <f>AND(AE$55&gt;0,SUM($E240:Y240)&lt;'Summary&amp;Assumptions'!$G$32*$B240,$D240&gt;='Summary&amp;Assumptions'!$D$17,AE$47&gt;=$D240,AE$47&lt;=EDATE($D240,'Summary&amp;Assumptions'!$G$32))*$B240+AND(AE$56&lt;'Summary&amp;Assumptions'!$J$31,AE$47&gt;=$FO240,AE$47&lt;=$FP240)*(('Summary&amp;Assumptions'!$H$25*$C240)*(1+'Summary&amp;Assumptions'!$J$29)^(AE$46-1))+AND(AE$56&lt;'Summary&amp;Assumptions'!$J$31,AE$47&gt;=$FQ240,AE$47&lt;=$FR240)*(('Summary&amp;Assumptions'!$H$25*$C240)*(1+'Summary&amp;Assumptions'!$J$29)^(AE$46-1))</f>
        <v>0</v>
      </c>
      <c r="AA240" s="588">
        <f>AND(AF$55&gt;0,SUM($E240:Z240)&lt;'Summary&amp;Assumptions'!$G$32*$B240,$D240&gt;='Summary&amp;Assumptions'!$D$17,AF$47&gt;=$D240,AF$47&lt;=EDATE($D240,'Summary&amp;Assumptions'!$G$32))*$B240+AND(AF$56&lt;'Summary&amp;Assumptions'!$J$31,AF$47&gt;=$FO240,AF$47&lt;=$FP240)*(('Summary&amp;Assumptions'!$H$25*$C240)*(1+'Summary&amp;Assumptions'!$J$29)^(AF$46-1))+AND(AF$56&lt;'Summary&amp;Assumptions'!$J$31,AF$47&gt;=$FQ240,AF$47&lt;=$FR240)*(('Summary&amp;Assumptions'!$H$25*$C240)*(1+'Summary&amp;Assumptions'!$J$29)^(AF$46-1))</f>
        <v>0</v>
      </c>
      <c r="AB240" s="588">
        <f>AND(AG$55&gt;0,SUM($E240:AA240)&lt;'Summary&amp;Assumptions'!$G$32*$B240,$D240&gt;='Summary&amp;Assumptions'!$D$17,AG$47&gt;=$D240,AG$47&lt;=EDATE($D240,'Summary&amp;Assumptions'!$G$32))*$B240+AND(AG$56&lt;'Summary&amp;Assumptions'!$J$31,AG$47&gt;=$FO240,AG$47&lt;=$FP240)*(('Summary&amp;Assumptions'!$H$25*$C240)*(1+'Summary&amp;Assumptions'!$J$29)^(AG$46-1))+AND(AG$56&lt;'Summary&amp;Assumptions'!$J$31,AG$47&gt;=$FQ240,AG$47&lt;=$FR240)*(('Summary&amp;Assumptions'!$H$25*$C240)*(1+'Summary&amp;Assumptions'!$J$29)^(AG$46-1))</f>
        <v>0</v>
      </c>
      <c r="AC240" s="588">
        <f>AND(AH$55&gt;0,SUM($E240:AB240)&lt;'Summary&amp;Assumptions'!$G$32*$B240,$D240&gt;='Summary&amp;Assumptions'!$D$17,AH$47&gt;=$D240,AH$47&lt;=EDATE($D240,'Summary&amp;Assumptions'!$G$32))*$B240+AND(AH$56&lt;'Summary&amp;Assumptions'!$J$31,AH$47&gt;=$FO240,AH$47&lt;=$FP240)*(('Summary&amp;Assumptions'!$H$25*$C240)*(1+'Summary&amp;Assumptions'!$J$29)^(AH$46-1))+AND(AH$56&lt;'Summary&amp;Assumptions'!$J$31,AH$47&gt;=$FQ240,AH$47&lt;=$FR240)*(('Summary&amp;Assumptions'!$H$25*$C240)*(1+'Summary&amp;Assumptions'!$J$29)^(AH$46-1))</f>
        <v>0</v>
      </c>
      <c r="AD240" s="588">
        <f>AND(AI$55&gt;0,SUM($E240:AC240)&lt;'Summary&amp;Assumptions'!$G$32*$B240,$D240&gt;='Summary&amp;Assumptions'!$D$17,AI$47&gt;=$D240,AI$47&lt;=EDATE($D240,'Summary&amp;Assumptions'!$G$32))*$B240+AND(AI$56&lt;'Summary&amp;Assumptions'!$J$31,AI$47&gt;=$FO240,AI$47&lt;=$FP240)*(('Summary&amp;Assumptions'!$H$25*$C240)*(1+'Summary&amp;Assumptions'!$J$29)^(AI$46-1))+AND(AI$56&lt;'Summary&amp;Assumptions'!$J$31,AI$47&gt;=$FQ240,AI$47&lt;=$FR240)*(('Summary&amp;Assumptions'!$H$25*$C240)*(1+'Summary&amp;Assumptions'!$J$29)^(AI$46-1))</f>
        <v>0</v>
      </c>
      <c r="AE240" s="588">
        <f>AND(AJ$55&gt;0,SUM($E240:AD240)&lt;'Summary&amp;Assumptions'!$G$32*$B240,$D240&gt;='Summary&amp;Assumptions'!$D$17,AJ$47&gt;=$D240,AJ$47&lt;=EDATE($D240,'Summary&amp;Assumptions'!$G$32))*$B240+AND(AJ$56&lt;'Summary&amp;Assumptions'!$J$31,AJ$47&gt;=$FO240,AJ$47&lt;=$FP240)*(('Summary&amp;Assumptions'!$H$25*$C240)*(1+'Summary&amp;Assumptions'!$J$29)^(AJ$46-1))+AND(AJ$56&lt;'Summary&amp;Assumptions'!$J$31,AJ$47&gt;=$FQ240,AJ$47&lt;=$FR240)*(('Summary&amp;Assumptions'!$H$25*$C240)*(1+'Summary&amp;Assumptions'!$J$29)^(AJ$46-1))</f>
        <v>0</v>
      </c>
      <c r="AF240" s="588">
        <f>AND(AK$55&gt;0,SUM($E240:AE240)&lt;'Summary&amp;Assumptions'!$G$32*$B240,$D240&gt;='Summary&amp;Assumptions'!$D$17,AK$47&gt;=$D240,AK$47&lt;=EDATE($D240,'Summary&amp;Assumptions'!$G$32))*$B240+AND(AK$56&lt;'Summary&amp;Assumptions'!$J$31,AK$47&gt;=$FO240,AK$47&lt;=$FP240)*(('Summary&amp;Assumptions'!$H$25*$C240)*(1+'Summary&amp;Assumptions'!$J$29)^(AK$46-1))+AND(AK$56&lt;'Summary&amp;Assumptions'!$J$31,AK$47&gt;=$FQ240,AK$47&lt;=$FR240)*(('Summary&amp;Assumptions'!$H$25*$C240)*(1+'Summary&amp;Assumptions'!$J$29)^(AK$46-1))</f>
        <v>0</v>
      </c>
      <c r="AG240" s="588">
        <f>AND(AL$55&gt;0,SUM($E240:AF240)&lt;'Summary&amp;Assumptions'!$G$32*$B240,$D240&gt;='Summary&amp;Assumptions'!$D$17,AL$47&gt;=$D240,AL$47&lt;=EDATE($D240,'Summary&amp;Assumptions'!$G$32))*$B240+AND(AL$56&lt;'Summary&amp;Assumptions'!$J$31,AL$47&gt;=$FO240,AL$47&lt;=$FP240)*(('Summary&amp;Assumptions'!$H$25*$C240)*(1+'Summary&amp;Assumptions'!$J$29)^(AL$46-1))+AND(AL$56&lt;'Summary&amp;Assumptions'!$J$31,AL$47&gt;=$FQ240,AL$47&lt;=$FR240)*(('Summary&amp;Assumptions'!$H$25*$C240)*(1+'Summary&amp;Assumptions'!$J$29)^(AL$46-1))</f>
        <v>0</v>
      </c>
      <c r="AH240" s="588">
        <f>AND(AM$55&gt;0,SUM($E240:AG240)&lt;'Summary&amp;Assumptions'!$G$32*$B240,$D240&gt;='Summary&amp;Assumptions'!$D$17,AM$47&gt;=$D240,AM$47&lt;=EDATE($D240,'Summary&amp;Assumptions'!$G$32))*$B240+AND(AM$56&lt;'Summary&amp;Assumptions'!$J$31,AM$47&gt;=$FO240,AM$47&lt;=$FP240)*(('Summary&amp;Assumptions'!$H$25*$C240)*(1+'Summary&amp;Assumptions'!$J$29)^(AM$46-1))+AND(AM$56&lt;'Summary&amp;Assumptions'!$J$31,AM$47&gt;=$FQ240,AM$47&lt;=$FR240)*(('Summary&amp;Assumptions'!$H$25*$C240)*(1+'Summary&amp;Assumptions'!$J$29)^(AM$46-1))</f>
        <v>0</v>
      </c>
      <c r="AI240" s="588">
        <f>AND(AN$55&gt;0,SUM($E240:AH240)&lt;'Summary&amp;Assumptions'!$G$32*$B240,$D240&gt;='Summary&amp;Assumptions'!$D$17,AN$47&gt;=$D240,AN$47&lt;=EDATE($D240,'Summary&amp;Assumptions'!$G$32))*$B240+AND(AN$56&lt;'Summary&amp;Assumptions'!$J$31,AN$47&gt;=$FO240,AN$47&lt;=$FP240)*(('Summary&amp;Assumptions'!$H$25*$C240)*(1+'Summary&amp;Assumptions'!$J$29)^(AN$46-1))+AND(AN$56&lt;'Summary&amp;Assumptions'!$J$31,AN$47&gt;=$FQ240,AN$47&lt;=$FR240)*(('Summary&amp;Assumptions'!$H$25*$C240)*(1+'Summary&amp;Assumptions'!$J$29)^(AN$46-1))</f>
        <v>0</v>
      </c>
      <c r="AJ240" s="588">
        <f>AND(AO$55&gt;0,SUM($E240:AI240)&lt;'Summary&amp;Assumptions'!$G$32*$B240,$D240&gt;='Summary&amp;Assumptions'!$D$17,AO$47&gt;=$D240,AO$47&lt;=EDATE($D240,'Summary&amp;Assumptions'!$G$32))*$B240+AND(AO$56&lt;'Summary&amp;Assumptions'!$J$31,AO$47&gt;=$FO240,AO$47&lt;=$FP240)*(('Summary&amp;Assumptions'!$H$25*$C240)*(1+'Summary&amp;Assumptions'!$J$29)^(AO$46-1))+AND(AO$56&lt;'Summary&amp;Assumptions'!$J$31,AO$47&gt;=$FQ240,AO$47&lt;=$FR240)*(('Summary&amp;Assumptions'!$H$25*$C240)*(1+'Summary&amp;Assumptions'!$J$29)^(AO$46-1))</f>
        <v>0</v>
      </c>
      <c r="AK240" s="588">
        <f>AND(AP$55&gt;0,SUM($E240:AJ240)&lt;'Summary&amp;Assumptions'!$G$32*$B240,$D240&gt;='Summary&amp;Assumptions'!$D$17,AP$47&gt;=$D240,AP$47&lt;=EDATE($D240,'Summary&amp;Assumptions'!$G$32))*$B240+AND(AP$56&lt;'Summary&amp;Assumptions'!$J$31,AP$47&gt;=$FO240,AP$47&lt;=$FP240)*(('Summary&amp;Assumptions'!$H$25*$C240)*(1+'Summary&amp;Assumptions'!$J$29)^(AP$46-1))+AND(AP$56&lt;'Summary&amp;Assumptions'!$J$31,AP$47&gt;=$FQ240,AP$47&lt;=$FR240)*(('Summary&amp;Assumptions'!$H$25*$C240)*(1+'Summary&amp;Assumptions'!$J$29)^(AP$46-1))</f>
        <v>0</v>
      </c>
      <c r="AL240" s="588">
        <f>AND(AQ$55&gt;0,SUM($E240:AK240)&lt;'Summary&amp;Assumptions'!$G$32*$B240,$D240&gt;='Summary&amp;Assumptions'!$D$17,AQ$47&gt;=$D240,AQ$47&lt;=EDATE($D240,'Summary&amp;Assumptions'!$G$32))*$B240+AND(AQ$56&lt;'Summary&amp;Assumptions'!$J$31,AQ$47&gt;=$FO240,AQ$47&lt;=$FP240)*(('Summary&amp;Assumptions'!$H$25*$C240)*(1+'Summary&amp;Assumptions'!$J$29)^(AQ$46-1))+AND(AQ$56&lt;'Summary&amp;Assumptions'!$J$31,AQ$47&gt;=$FQ240,AQ$47&lt;=$FR240)*(('Summary&amp;Assumptions'!$H$25*$C240)*(1+'Summary&amp;Assumptions'!$J$29)^(AQ$46-1))</f>
        <v>0</v>
      </c>
      <c r="AM240" s="588">
        <f>AND(AR$55&gt;0,SUM($E240:AL240)&lt;'Summary&amp;Assumptions'!$G$32*$B240,$D240&gt;='Summary&amp;Assumptions'!$D$17,AR$47&gt;=$D240,AR$47&lt;=EDATE($D240,'Summary&amp;Assumptions'!$G$32))*$B240+AND(AR$56&lt;'Summary&amp;Assumptions'!$J$31,AR$47&gt;=$FO240,AR$47&lt;=$FP240)*(('Summary&amp;Assumptions'!$H$25*$C240)*(1+'Summary&amp;Assumptions'!$J$29)^(AR$46-1))+AND(AR$56&lt;'Summary&amp;Assumptions'!$J$31,AR$47&gt;=$FQ240,AR$47&lt;=$FR240)*(('Summary&amp;Assumptions'!$H$25*$C240)*(1+'Summary&amp;Assumptions'!$J$29)^(AR$46-1))</f>
        <v>0</v>
      </c>
      <c r="AN240" s="588">
        <f>AND(AS$55&gt;0,SUM($E240:AM240)&lt;'Summary&amp;Assumptions'!$G$32*$B240,$D240&gt;='Summary&amp;Assumptions'!$D$17,AS$47&gt;=$D240,AS$47&lt;=EDATE($D240,'Summary&amp;Assumptions'!$G$32))*$B240+AND(AS$56&lt;'Summary&amp;Assumptions'!$J$31,AS$47&gt;=$FO240,AS$47&lt;=$FP240)*(('Summary&amp;Assumptions'!$H$25*$C240)*(1+'Summary&amp;Assumptions'!$J$29)^(AS$46-1))+AND(AS$56&lt;'Summary&amp;Assumptions'!$J$31,AS$47&gt;=$FQ240,AS$47&lt;=$FR240)*(('Summary&amp;Assumptions'!$H$25*$C240)*(1+'Summary&amp;Assumptions'!$J$29)^(AS$46-1))</f>
        <v>0</v>
      </c>
      <c r="AO240" s="588">
        <f>AND(AT$55&gt;0,SUM($E240:AN240)&lt;'Summary&amp;Assumptions'!$G$32*$B240,$D240&gt;='Summary&amp;Assumptions'!$D$17,AT$47&gt;=$D240,AT$47&lt;=EDATE($D240,'Summary&amp;Assumptions'!$G$32))*$B240+AND(AT$56&lt;'Summary&amp;Assumptions'!$J$31,AT$47&gt;=$FO240,AT$47&lt;=$FP240)*(('Summary&amp;Assumptions'!$H$25*$C240)*(1+'Summary&amp;Assumptions'!$J$29)^(AT$46-1))+AND(AT$56&lt;'Summary&amp;Assumptions'!$J$31,AT$47&gt;=$FQ240,AT$47&lt;=$FR240)*(('Summary&amp;Assumptions'!$H$25*$C240)*(1+'Summary&amp;Assumptions'!$J$29)^(AT$46-1))</f>
        <v>0</v>
      </c>
      <c r="AP240" s="588">
        <f>AND(AU$55&gt;0,SUM($E240:AO240)&lt;'Summary&amp;Assumptions'!$G$32*$B240,$D240&gt;='Summary&amp;Assumptions'!$D$17,AU$47&gt;=$D240,AU$47&lt;=EDATE($D240,'Summary&amp;Assumptions'!$G$32))*$B240+AND(AU$56&lt;'Summary&amp;Assumptions'!$J$31,AU$47&gt;=$FO240,AU$47&lt;=$FP240)*(('Summary&amp;Assumptions'!$H$25*$C240)*(1+'Summary&amp;Assumptions'!$J$29)^(AU$46-1))+AND(AU$56&lt;'Summary&amp;Assumptions'!$J$31,AU$47&gt;=$FQ240,AU$47&lt;=$FR240)*(('Summary&amp;Assumptions'!$H$25*$C240)*(1+'Summary&amp;Assumptions'!$J$29)^(AU$46-1))</f>
        <v>0</v>
      </c>
      <c r="AQ240" s="588">
        <f>AND(AV$55&gt;0,SUM($E240:AP240)&lt;'Summary&amp;Assumptions'!$G$32*$B240,$D240&gt;='Summary&amp;Assumptions'!$D$17,AV$47&gt;=$D240,AV$47&lt;=EDATE($D240,'Summary&amp;Assumptions'!$G$32))*$B240+AND(AV$56&lt;'Summary&amp;Assumptions'!$J$31,AV$47&gt;=$FO240,AV$47&lt;=$FP240)*(('Summary&amp;Assumptions'!$H$25*$C240)*(1+'Summary&amp;Assumptions'!$J$29)^(AV$46-1))+AND(AV$56&lt;'Summary&amp;Assumptions'!$J$31,AV$47&gt;=$FQ240,AV$47&lt;=$FR240)*(('Summary&amp;Assumptions'!$H$25*$C240)*(1+'Summary&amp;Assumptions'!$J$29)^(AV$46-1))</f>
        <v>0</v>
      </c>
      <c r="AR240" s="588">
        <f>AND(AW$55&gt;0,SUM($E240:AQ240)&lt;'Summary&amp;Assumptions'!$G$32*$B240,$D240&gt;='Summary&amp;Assumptions'!$D$17,AW$47&gt;=$D240,AW$47&lt;=EDATE($D240,'Summary&amp;Assumptions'!$G$32))*$B240+AND(AW$56&lt;'Summary&amp;Assumptions'!$J$31,AW$47&gt;=$FO240,AW$47&lt;=$FP240)*(('Summary&amp;Assumptions'!$H$25*$C240)*(1+'Summary&amp;Assumptions'!$J$29)^(AW$46-1))+AND(AW$56&lt;'Summary&amp;Assumptions'!$J$31,AW$47&gt;=$FQ240,AW$47&lt;=$FR240)*(('Summary&amp;Assumptions'!$H$25*$C240)*(1+'Summary&amp;Assumptions'!$J$29)^(AW$46-1))</f>
        <v>0</v>
      </c>
      <c r="AS240" s="588">
        <f>AND(AX$55&gt;0,SUM($E240:AR240)&lt;'Summary&amp;Assumptions'!$G$32*$B240,$D240&gt;='Summary&amp;Assumptions'!$D$17,AX$47&gt;=$D240,AX$47&lt;=EDATE($D240,'Summary&amp;Assumptions'!$G$32))*$B240+AND(AX$56&lt;'Summary&amp;Assumptions'!$J$31,AX$47&gt;=$FO240,AX$47&lt;=$FP240)*(('Summary&amp;Assumptions'!$H$25*$C240)*(1+'Summary&amp;Assumptions'!$J$29)^(AX$46-1))+AND(AX$56&lt;'Summary&amp;Assumptions'!$J$31,AX$47&gt;=$FQ240,AX$47&lt;=$FR240)*(('Summary&amp;Assumptions'!$H$25*$C240)*(1+'Summary&amp;Assumptions'!$J$29)^(AX$46-1))</f>
        <v>0</v>
      </c>
      <c r="AT240" s="588">
        <f>AND(AY$55&gt;0,SUM($E240:AS240)&lt;'Summary&amp;Assumptions'!$G$32*$B240,$D240&gt;='Summary&amp;Assumptions'!$D$17,AY$47&gt;=$D240,AY$47&lt;=EDATE($D240,'Summary&amp;Assumptions'!$G$32))*$B240+AND(AY$56&lt;'Summary&amp;Assumptions'!$J$31,AY$47&gt;=$FO240,AY$47&lt;=$FP240)*(('Summary&amp;Assumptions'!$H$25*$C240)*(1+'Summary&amp;Assumptions'!$J$29)^(AY$46-1))+AND(AY$56&lt;'Summary&amp;Assumptions'!$J$31,AY$47&gt;=$FQ240,AY$47&lt;=$FR240)*(('Summary&amp;Assumptions'!$H$25*$C240)*(1+'Summary&amp;Assumptions'!$J$29)^(AY$46-1))</f>
        <v>0</v>
      </c>
      <c r="AU240" s="588">
        <f>AND(AZ$55&gt;0,SUM($E240:AT240)&lt;'Summary&amp;Assumptions'!$G$32*$B240,$D240&gt;='Summary&amp;Assumptions'!$D$17,AZ$47&gt;=$D240,AZ$47&lt;=EDATE($D240,'Summary&amp;Assumptions'!$G$32))*$B240+AND(AZ$56&lt;'Summary&amp;Assumptions'!$J$31,AZ$47&gt;=$FO240,AZ$47&lt;=$FP240)*(('Summary&amp;Assumptions'!$H$25*$C240)*(1+'Summary&amp;Assumptions'!$J$29)^(AZ$46-1))+AND(AZ$56&lt;'Summary&amp;Assumptions'!$J$31,AZ$47&gt;=$FQ240,AZ$47&lt;=$FR240)*(('Summary&amp;Assumptions'!$H$25*$C240)*(1+'Summary&amp;Assumptions'!$J$29)^(AZ$46-1))</f>
        <v>0</v>
      </c>
      <c r="AV240" s="588">
        <f>AND(BA$55&gt;0,SUM($E240:AU240)&lt;'Summary&amp;Assumptions'!$G$32*$B240,$D240&gt;='Summary&amp;Assumptions'!$D$17,BA$47&gt;=$D240,BA$47&lt;=EDATE($D240,'Summary&amp;Assumptions'!$G$32))*$B240+AND(BA$56&lt;'Summary&amp;Assumptions'!$J$31,BA$47&gt;=$FO240,BA$47&lt;=$FP240)*(('Summary&amp;Assumptions'!$H$25*$C240)*(1+'Summary&amp;Assumptions'!$J$29)^(BA$46-1))+AND(BA$56&lt;'Summary&amp;Assumptions'!$J$31,BA$47&gt;=$FQ240,BA$47&lt;=$FR240)*(('Summary&amp;Assumptions'!$H$25*$C240)*(1+'Summary&amp;Assumptions'!$J$29)^(BA$46-1))</f>
        <v>0</v>
      </c>
      <c r="AW240" s="588">
        <f>AND(BB$55&gt;0,SUM($E240:AV240)&lt;'Summary&amp;Assumptions'!$G$32*$B240,$D240&gt;='Summary&amp;Assumptions'!$D$17,BB$47&gt;=$D240,BB$47&lt;=EDATE($D240,'Summary&amp;Assumptions'!$G$32))*$B240+AND(BB$56&lt;'Summary&amp;Assumptions'!$J$31,BB$47&gt;=$FO240,BB$47&lt;=$FP240)*(('Summary&amp;Assumptions'!$H$25*$C240)*(1+'Summary&amp;Assumptions'!$J$29)^(BB$46-1))+AND(BB$56&lt;'Summary&amp;Assumptions'!$J$31,BB$47&gt;=$FQ240,BB$47&lt;=$FR240)*(('Summary&amp;Assumptions'!$H$25*$C240)*(1+'Summary&amp;Assumptions'!$J$29)^(BB$46-1))</f>
        <v>0</v>
      </c>
      <c r="AX240" s="588">
        <f>AND(BC$55&gt;0,SUM($E240:AW240)&lt;'Summary&amp;Assumptions'!$G$32*$B240,$D240&gt;='Summary&amp;Assumptions'!$D$17,BC$47&gt;=$D240,BC$47&lt;=EDATE($D240,'Summary&amp;Assumptions'!$G$32))*$B240+AND(BC$56&lt;'Summary&amp;Assumptions'!$J$31,BC$47&gt;=$FO240,BC$47&lt;=$FP240)*(('Summary&amp;Assumptions'!$H$25*$C240)*(1+'Summary&amp;Assumptions'!$J$29)^(BC$46-1))+AND(BC$56&lt;'Summary&amp;Assumptions'!$J$31,BC$47&gt;=$FQ240,BC$47&lt;=$FR240)*(('Summary&amp;Assumptions'!$H$25*$C240)*(1+'Summary&amp;Assumptions'!$J$29)^(BC$46-1))</f>
        <v>0</v>
      </c>
      <c r="AY240" s="588">
        <f>AND(BD$55&gt;0,SUM($E240:AX240)&lt;'Summary&amp;Assumptions'!$G$32*$B240,$D240&gt;='Summary&amp;Assumptions'!$D$17,BD$47&gt;=$D240,BD$47&lt;=EDATE($D240,'Summary&amp;Assumptions'!$G$32))*$B240+AND(BD$56&lt;'Summary&amp;Assumptions'!$J$31,BD$47&gt;=$FO240,BD$47&lt;=$FP240)*(('Summary&amp;Assumptions'!$H$25*$C240)*(1+'Summary&amp;Assumptions'!$J$29)^(BD$46-1))+AND(BD$56&lt;'Summary&amp;Assumptions'!$J$31,BD$47&gt;=$FQ240,BD$47&lt;=$FR240)*(('Summary&amp;Assumptions'!$H$25*$C240)*(1+'Summary&amp;Assumptions'!$J$29)^(BD$46-1))</f>
        <v>0</v>
      </c>
      <c r="AZ240" s="588">
        <f>AND(BE$55&gt;0,SUM($E240:AY240)&lt;'Summary&amp;Assumptions'!$G$32*$B240,$D240&gt;='Summary&amp;Assumptions'!$D$17,BE$47&gt;=$D240,BE$47&lt;=EDATE($D240,'Summary&amp;Assumptions'!$G$32))*$B240+AND(BE$56&lt;'Summary&amp;Assumptions'!$J$31,BE$47&gt;=$FO240,BE$47&lt;=$FP240)*(('Summary&amp;Assumptions'!$H$25*$C240)*(1+'Summary&amp;Assumptions'!$J$29)^(BE$46-1))+AND(BE$56&lt;'Summary&amp;Assumptions'!$J$31,BE$47&gt;=$FQ240,BE$47&lt;=$FR240)*(('Summary&amp;Assumptions'!$H$25*$C240)*(1+'Summary&amp;Assumptions'!$J$29)^(BE$46-1))</f>
        <v>0</v>
      </c>
      <c r="BA240" s="588">
        <f>AND(BF$55&gt;0,SUM($E240:AZ240)&lt;'Summary&amp;Assumptions'!$G$32*$B240,$D240&gt;='Summary&amp;Assumptions'!$D$17,BF$47&gt;=$D240,BF$47&lt;=EDATE($D240,'Summary&amp;Assumptions'!$G$32))*$B240+AND(BF$56&lt;'Summary&amp;Assumptions'!$J$31,BF$47&gt;=$FO240,BF$47&lt;=$FP240)*(('Summary&amp;Assumptions'!$H$25*$C240)*(1+'Summary&amp;Assumptions'!$J$29)^(BF$46-1))+AND(BF$56&lt;'Summary&amp;Assumptions'!$J$31,BF$47&gt;=$FQ240,BF$47&lt;=$FR240)*(('Summary&amp;Assumptions'!$H$25*$C240)*(1+'Summary&amp;Assumptions'!$J$29)^(BF$46-1))</f>
        <v>0</v>
      </c>
      <c r="BB240" s="588">
        <f>AND(BG$55&gt;0,SUM($E240:BA240)&lt;'Summary&amp;Assumptions'!$G$32*$B240,$D240&gt;='Summary&amp;Assumptions'!$D$17,BG$47&gt;=$D240,BG$47&lt;=EDATE($D240,'Summary&amp;Assumptions'!$G$32))*$B240+AND(BG$56&lt;'Summary&amp;Assumptions'!$J$31,BG$47&gt;=$FO240,BG$47&lt;=$FP240)*(('Summary&amp;Assumptions'!$H$25*$C240)*(1+'Summary&amp;Assumptions'!$J$29)^(BG$46-1))+AND(BG$56&lt;'Summary&amp;Assumptions'!$J$31,BG$47&gt;=$FQ240,BG$47&lt;=$FR240)*(('Summary&amp;Assumptions'!$H$25*$C240)*(1+'Summary&amp;Assumptions'!$J$29)^(BG$46-1))</f>
        <v>0</v>
      </c>
      <c r="BC240" s="588">
        <f>AND(BH$55&gt;0,SUM($E240:BB240)&lt;'Summary&amp;Assumptions'!$G$32*$B240,$D240&gt;='Summary&amp;Assumptions'!$D$17,BH$47&gt;=$D240,BH$47&lt;=EDATE($D240,'Summary&amp;Assumptions'!$G$32))*$B240+AND(BH$56&lt;'Summary&amp;Assumptions'!$J$31,BH$47&gt;=$FO240,BH$47&lt;=$FP240)*(('Summary&amp;Assumptions'!$H$25*$C240)*(1+'Summary&amp;Assumptions'!$J$29)^(BH$46-1))+AND(BH$56&lt;'Summary&amp;Assumptions'!$J$31,BH$47&gt;=$FQ240,BH$47&lt;=$FR240)*(('Summary&amp;Assumptions'!$H$25*$C240)*(1+'Summary&amp;Assumptions'!$J$29)^(BH$46-1))</f>
        <v>0</v>
      </c>
      <c r="BD240" s="588">
        <f>AND(BI$55&gt;0,SUM($E240:BC240)&lt;'Summary&amp;Assumptions'!$G$32*$B240,$D240&gt;='Summary&amp;Assumptions'!$D$17,BI$47&gt;=$D240,BI$47&lt;=EDATE($D240,'Summary&amp;Assumptions'!$G$32))*$B240+AND(BI$56&lt;'Summary&amp;Assumptions'!$J$31,BI$47&gt;=$FO240,BI$47&lt;=$FP240)*(('Summary&amp;Assumptions'!$H$25*$C240)*(1+'Summary&amp;Assumptions'!$J$29)^(BI$46-1))+AND(BI$56&lt;'Summary&amp;Assumptions'!$J$31,BI$47&gt;=$FQ240,BI$47&lt;=$FR240)*(('Summary&amp;Assumptions'!$H$25*$C240)*(1+'Summary&amp;Assumptions'!$J$29)^(BI$46-1))</f>
        <v>0</v>
      </c>
      <c r="BE240" s="588">
        <f>AND(BJ$55&gt;0,SUM($E240:BD240)&lt;'Summary&amp;Assumptions'!$G$32*$B240,$D240&gt;='Summary&amp;Assumptions'!$D$17,BJ$47&gt;=$D240,BJ$47&lt;=EDATE($D240,'Summary&amp;Assumptions'!$G$32))*$B240+AND(BJ$56&lt;'Summary&amp;Assumptions'!$J$31,BJ$47&gt;=$FO240,BJ$47&lt;=$FP240)*(('Summary&amp;Assumptions'!$H$25*$C240)*(1+'Summary&amp;Assumptions'!$J$29)^(BJ$46-1))+AND(BJ$56&lt;'Summary&amp;Assumptions'!$J$31,BJ$47&gt;=$FQ240,BJ$47&lt;=$FR240)*(('Summary&amp;Assumptions'!$H$25*$C240)*(1+'Summary&amp;Assumptions'!$J$29)^(BJ$46-1))</f>
        <v>0</v>
      </c>
      <c r="BF240" s="588">
        <f>AND(BK$55&gt;0,SUM($E240:BE240)&lt;'Summary&amp;Assumptions'!$G$32*$B240,$D240&gt;='Summary&amp;Assumptions'!$D$17,BK$47&gt;=$D240,BK$47&lt;=EDATE($D240,'Summary&amp;Assumptions'!$G$32))*$B240+AND(BK$56&lt;'Summary&amp;Assumptions'!$J$31,BK$47&gt;=$FO240,BK$47&lt;=$FP240)*(('Summary&amp;Assumptions'!$H$25*$C240)*(1+'Summary&amp;Assumptions'!$J$29)^(BK$46-1))+AND(BK$56&lt;'Summary&amp;Assumptions'!$J$31,BK$47&gt;=$FQ240,BK$47&lt;=$FR240)*(('Summary&amp;Assumptions'!$H$25*$C240)*(1+'Summary&amp;Assumptions'!$J$29)^(BK$46-1))</f>
        <v>0</v>
      </c>
      <c r="BG240" s="588">
        <f>AND(BL$55&gt;0,SUM($E240:BF240)&lt;'Summary&amp;Assumptions'!$G$32*$B240,$D240&gt;='Summary&amp;Assumptions'!$D$17,BL$47&gt;=$D240,BL$47&lt;=EDATE($D240,'Summary&amp;Assumptions'!$G$32))*$B240+AND(BL$56&lt;'Summary&amp;Assumptions'!$J$31,BL$47&gt;=$FO240,BL$47&lt;=$FP240)*(('Summary&amp;Assumptions'!$H$25*$C240)*(1+'Summary&amp;Assumptions'!$J$29)^(BL$46-1))+AND(BL$56&lt;'Summary&amp;Assumptions'!$J$31,BL$47&gt;=$FQ240,BL$47&lt;=$FR240)*(('Summary&amp;Assumptions'!$H$25*$C240)*(1+'Summary&amp;Assumptions'!$J$29)^(BL$46-1))</f>
        <v>0</v>
      </c>
      <c r="BH240" s="588">
        <f>AND(BM$55&gt;0,SUM($E240:BG240)&lt;'Summary&amp;Assumptions'!$G$32*$B240,$D240&gt;='Summary&amp;Assumptions'!$D$17,BM$47&gt;=$D240,BM$47&lt;=EDATE($D240,'Summary&amp;Assumptions'!$G$32))*$B240+AND(BM$56&lt;'Summary&amp;Assumptions'!$J$31,BM$47&gt;=$FO240,BM$47&lt;=$FP240)*(('Summary&amp;Assumptions'!$H$25*$C240)*(1+'Summary&amp;Assumptions'!$J$29)^(BM$46-1))+AND(BM$56&lt;'Summary&amp;Assumptions'!$J$31,BM$47&gt;=$FQ240,BM$47&lt;=$FR240)*(('Summary&amp;Assumptions'!$H$25*$C240)*(1+'Summary&amp;Assumptions'!$J$29)^(BM$46-1))</f>
        <v>0</v>
      </c>
      <c r="BI240" s="588">
        <f>AND(BN$55&gt;0,SUM($E240:BH240)&lt;'Summary&amp;Assumptions'!$G$32*$B240,$D240&gt;='Summary&amp;Assumptions'!$D$17,BN$47&gt;=$D240,BN$47&lt;=EDATE($D240,'Summary&amp;Assumptions'!$G$32))*$B240+AND(BN$56&lt;'Summary&amp;Assumptions'!$J$31,BN$47&gt;=$FO240,BN$47&lt;=$FP240)*(('Summary&amp;Assumptions'!$H$25*$C240)*(1+'Summary&amp;Assumptions'!$J$29)^(BN$46-1))+AND(BN$56&lt;'Summary&amp;Assumptions'!$J$31,BN$47&gt;=$FQ240,BN$47&lt;=$FR240)*(('Summary&amp;Assumptions'!$H$25*$C240)*(1+'Summary&amp;Assumptions'!$J$29)^(BN$46-1))</f>
        <v>0</v>
      </c>
      <c r="BJ240" s="588">
        <f>AND(BO$55&gt;0,SUM($E240:BI240)&lt;'Summary&amp;Assumptions'!$G$32*$B240,$D240&gt;='Summary&amp;Assumptions'!$D$17,BO$47&gt;=$D240,BO$47&lt;=EDATE($D240,'Summary&amp;Assumptions'!$G$32))*$B240+AND(BO$56&lt;'Summary&amp;Assumptions'!$J$31,BO$47&gt;=$FO240,BO$47&lt;=$FP240)*(('Summary&amp;Assumptions'!$H$25*$C240)*(1+'Summary&amp;Assumptions'!$J$29)^(BO$46-1))+AND(BO$56&lt;'Summary&amp;Assumptions'!$J$31,BO$47&gt;=$FQ240,BO$47&lt;=$FR240)*(('Summary&amp;Assumptions'!$H$25*$C240)*(1+'Summary&amp;Assumptions'!$J$29)^(BO$46-1))</f>
        <v>0</v>
      </c>
      <c r="BK240" s="588">
        <f>AND(BP$55&gt;0,SUM($E240:BJ240)&lt;'Summary&amp;Assumptions'!$G$32*$B240,$D240&gt;='Summary&amp;Assumptions'!$D$17,BP$47&gt;=$D240,BP$47&lt;=EDATE($D240,'Summary&amp;Assumptions'!$G$32))*$B240+AND(BP$56&lt;'Summary&amp;Assumptions'!$J$31,BP$47&gt;=$FO240,BP$47&lt;=$FP240)*(('Summary&amp;Assumptions'!$H$25*$C240)*(1+'Summary&amp;Assumptions'!$J$29)^(BP$46-1))+AND(BP$56&lt;'Summary&amp;Assumptions'!$J$31,BP$47&gt;=$FQ240,BP$47&lt;=$FR240)*(('Summary&amp;Assumptions'!$H$25*$C240)*(1+'Summary&amp;Assumptions'!$J$29)^(BP$46-1))</f>
        <v>0</v>
      </c>
      <c r="BL240" s="588">
        <f>AND(BQ$55&gt;0,SUM($E240:BK240)&lt;'Summary&amp;Assumptions'!$G$32*$B240,$D240&gt;='Summary&amp;Assumptions'!$D$17,BQ$47&gt;=$D240,BQ$47&lt;=EDATE($D240,'Summary&amp;Assumptions'!$G$32))*$B240+AND(BQ$56&lt;'Summary&amp;Assumptions'!$J$31,BQ$47&gt;=$FO240,BQ$47&lt;=$FP240)*(('Summary&amp;Assumptions'!$H$25*$C240)*(1+'Summary&amp;Assumptions'!$J$29)^(BQ$46-1))+AND(BQ$56&lt;'Summary&amp;Assumptions'!$J$31,BQ$47&gt;=$FQ240,BQ$47&lt;=$FR240)*(('Summary&amp;Assumptions'!$H$25*$C240)*(1+'Summary&amp;Assumptions'!$J$29)^(BQ$46-1))</f>
        <v>0</v>
      </c>
      <c r="BM240" s="588">
        <f>AND(BR$55&gt;0,SUM($E240:BL240)&lt;'Summary&amp;Assumptions'!$G$32*$B240,$D240&gt;='Summary&amp;Assumptions'!$D$17,BR$47&gt;=$D240,BR$47&lt;=EDATE($D240,'Summary&amp;Assumptions'!$G$32))*$B240+AND(BR$56&lt;'Summary&amp;Assumptions'!$J$31,BR$47&gt;=$FO240,BR$47&lt;=$FP240)*(('Summary&amp;Assumptions'!$H$25*$C240)*(1+'Summary&amp;Assumptions'!$J$29)^(BR$46-1))+AND(BR$56&lt;'Summary&amp;Assumptions'!$J$31,BR$47&gt;=$FQ240,BR$47&lt;=$FR240)*(('Summary&amp;Assumptions'!$H$25*$C240)*(1+'Summary&amp;Assumptions'!$J$29)^(BR$46-1))</f>
        <v>0</v>
      </c>
      <c r="BN240" s="588">
        <f>AND(BS$55&gt;0,SUM($E240:BM240)&lt;'Summary&amp;Assumptions'!$G$32*$B240,$D240&gt;='Summary&amp;Assumptions'!$D$17,BS$47&gt;=$D240,BS$47&lt;=EDATE($D240,'Summary&amp;Assumptions'!$G$32))*$B240+AND(BS$56&lt;'Summary&amp;Assumptions'!$J$31,BS$47&gt;=$FO240,BS$47&lt;=$FP240)*(('Summary&amp;Assumptions'!$H$25*$C240)*(1+'Summary&amp;Assumptions'!$J$29)^(BS$46-1))+AND(BS$56&lt;'Summary&amp;Assumptions'!$J$31,BS$47&gt;=$FQ240,BS$47&lt;=$FR240)*(('Summary&amp;Assumptions'!$H$25*$C240)*(1+'Summary&amp;Assumptions'!$J$29)^(BS$46-1))</f>
        <v>0</v>
      </c>
      <c r="BO240" s="588">
        <f>AND(BT$55&gt;0,SUM($E240:BN240)&lt;'Summary&amp;Assumptions'!$G$32*$B240,$D240&gt;='Summary&amp;Assumptions'!$D$17,BT$47&gt;=$D240,BT$47&lt;=EDATE($D240,'Summary&amp;Assumptions'!$G$32))*$B240+AND(BT$56&lt;'Summary&amp;Assumptions'!$J$31,BT$47&gt;=$FO240,BT$47&lt;=$FP240)*(('Summary&amp;Assumptions'!$H$25*$C240)*(1+'Summary&amp;Assumptions'!$J$29)^(BT$46-1))+AND(BT$56&lt;'Summary&amp;Assumptions'!$J$31,BT$47&gt;=$FQ240,BT$47&lt;=$FR240)*(('Summary&amp;Assumptions'!$H$25*$C240)*(1+'Summary&amp;Assumptions'!$J$29)^(BT$46-1))</f>
        <v>0</v>
      </c>
      <c r="BP240" s="588">
        <f>AND(BU$55&gt;0,SUM($E240:BO240)&lt;'Summary&amp;Assumptions'!$G$32*$B240,$D240&gt;='Summary&amp;Assumptions'!$D$17,BU$47&gt;=$D240,BU$47&lt;=EDATE($D240,'Summary&amp;Assumptions'!$G$32))*$B240+AND(BU$56&lt;'Summary&amp;Assumptions'!$J$31,BU$47&gt;=$FO240,BU$47&lt;=$FP240)*(('Summary&amp;Assumptions'!$H$25*$C240)*(1+'Summary&amp;Assumptions'!$J$29)^(BU$46-1))+AND(BU$56&lt;'Summary&amp;Assumptions'!$J$31,BU$47&gt;=$FQ240,BU$47&lt;=$FR240)*(('Summary&amp;Assumptions'!$H$25*$C240)*(1+'Summary&amp;Assumptions'!$J$29)^(BU$46-1))</f>
        <v>0</v>
      </c>
      <c r="BQ240" s="588">
        <f>AND(BV$55&gt;0,SUM($E240:BP240)&lt;'Summary&amp;Assumptions'!$G$32*$B240,$D240&gt;='Summary&amp;Assumptions'!$D$17,BV$47&gt;=$D240,BV$47&lt;=EDATE($D240,'Summary&amp;Assumptions'!$G$32))*$B240+AND(BV$56&lt;'Summary&amp;Assumptions'!$J$31,BV$47&gt;=$FO240,BV$47&lt;=$FP240)*(('Summary&amp;Assumptions'!$H$25*$C240)*(1+'Summary&amp;Assumptions'!$J$29)^(BV$46-1))+AND(BV$56&lt;'Summary&amp;Assumptions'!$J$31,BV$47&gt;=$FQ240,BV$47&lt;=$FR240)*(('Summary&amp;Assumptions'!$H$25*$C240)*(1+'Summary&amp;Assumptions'!$J$29)^(BV$46-1))</f>
        <v>0</v>
      </c>
      <c r="BR240" s="588">
        <f>AND(BW$55&gt;0,SUM($E240:BQ240)&lt;'Summary&amp;Assumptions'!$G$32*$B240,$D240&gt;='Summary&amp;Assumptions'!$D$17,BW$47&gt;=$D240,BW$47&lt;=EDATE($D240,'Summary&amp;Assumptions'!$G$32))*$B240+AND(BW$56&lt;'Summary&amp;Assumptions'!$J$31,BW$47&gt;=$FO240,BW$47&lt;=$FP240)*(('Summary&amp;Assumptions'!$H$25*$C240)*(1+'Summary&amp;Assumptions'!$J$29)^(BW$46-1))+AND(BW$56&lt;'Summary&amp;Assumptions'!$J$31,BW$47&gt;=$FQ240,BW$47&lt;=$FR240)*(('Summary&amp;Assumptions'!$H$25*$C240)*(1+'Summary&amp;Assumptions'!$J$29)^(BW$46-1))</f>
        <v>0</v>
      </c>
      <c r="BS240" s="588">
        <f>AND(BX$55&gt;0,SUM($E240:BR240)&lt;'Summary&amp;Assumptions'!$G$32*$B240,$D240&gt;='Summary&amp;Assumptions'!$D$17,BX$47&gt;=$D240,BX$47&lt;=EDATE($D240,'Summary&amp;Assumptions'!$G$32))*$B240+AND(BX$56&lt;'Summary&amp;Assumptions'!$J$31,BX$47&gt;=$FO240,BX$47&lt;=$FP240)*(('Summary&amp;Assumptions'!$H$25*$C240)*(1+'Summary&amp;Assumptions'!$J$29)^(BX$46-1))+AND(BX$56&lt;'Summary&amp;Assumptions'!$J$31,BX$47&gt;=$FQ240,BX$47&lt;=$FR240)*(('Summary&amp;Assumptions'!$H$25*$C240)*(1+'Summary&amp;Assumptions'!$J$29)^(BX$46-1))</f>
        <v>0</v>
      </c>
      <c r="BT240" s="588">
        <f>AND(BY$55&gt;0,SUM($E240:BS240)&lt;'Summary&amp;Assumptions'!$G$32*$B240,$D240&gt;='Summary&amp;Assumptions'!$D$17,BY$47&gt;=$D240,BY$47&lt;=EDATE($D240,'Summary&amp;Assumptions'!$G$32))*$B240+AND(BY$56&lt;'Summary&amp;Assumptions'!$J$31,BY$47&gt;=$FO240,BY$47&lt;=$FP240)*(('Summary&amp;Assumptions'!$H$25*$C240)*(1+'Summary&amp;Assumptions'!$J$29)^(BY$46-1))+AND(BY$56&lt;'Summary&amp;Assumptions'!$J$31,BY$47&gt;=$FQ240,BY$47&lt;=$FR240)*(('Summary&amp;Assumptions'!$H$25*$C240)*(1+'Summary&amp;Assumptions'!$J$29)^(BY$46-1))</f>
        <v>0</v>
      </c>
      <c r="BU240" s="588">
        <f>AND(BZ$55&gt;0,SUM($E240:BT240)&lt;'Summary&amp;Assumptions'!$G$32*$B240,$D240&gt;='Summary&amp;Assumptions'!$D$17,BZ$47&gt;=$D240,BZ$47&lt;=EDATE($D240,'Summary&amp;Assumptions'!$G$32))*$B240+AND(BZ$56&lt;'Summary&amp;Assumptions'!$J$31,BZ$47&gt;=$FO240,BZ$47&lt;=$FP240)*(('Summary&amp;Assumptions'!$H$25*$C240)*(1+'Summary&amp;Assumptions'!$J$29)^(BZ$46-1))+AND(BZ$56&lt;'Summary&amp;Assumptions'!$J$31,BZ$47&gt;=$FQ240,BZ$47&lt;=$FR240)*(('Summary&amp;Assumptions'!$H$25*$C240)*(1+'Summary&amp;Assumptions'!$J$29)^(BZ$46-1))</f>
        <v>0</v>
      </c>
      <c r="BV240" s="588">
        <f>AND(CA$55&gt;0,SUM($E240:BU240)&lt;'Summary&amp;Assumptions'!$G$32*$B240,$D240&gt;='Summary&amp;Assumptions'!$D$17,CA$47&gt;=$D240,CA$47&lt;=EDATE($D240,'Summary&amp;Assumptions'!$G$32))*$B240+AND(CA$56&lt;'Summary&amp;Assumptions'!$J$31,CA$47&gt;=$FO240,CA$47&lt;=$FP240)*(('Summary&amp;Assumptions'!$H$25*$C240)*(1+'Summary&amp;Assumptions'!$J$29)^(CA$46-1))+AND(CA$56&lt;'Summary&amp;Assumptions'!$J$31,CA$47&gt;=$FQ240,CA$47&lt;=$FR240)*(('Summary&amp;Assumptions'!$H$25*$C240)*(1+'Summary&amp;Assumptions'!$J$29)^(CA$46-1))</f>
        <v>0</v>
      </c>
      <c r="BW240" s="588">
        <f>AND(CB$55&gt;0,SUM($E240:BV240)&lt;'Summary&amp;Assumptions'!$G$32*$B240,$D240&gt;='Summary&amp;Assumptions'!$D$17,CB$47&gt;=$D240,CB$47&lt;=EDATE($D240,'Summary&amp;Assumptions'!$G$32))*$B240+AND(CB$56&lt;'Summary&amp;Assumptions'!$J$31,CB$47&gt;=$FO240,CB$47&lt;=$FP240)*(('Summary&amp;Assumptions'!$H$25*$C240)*(1+'Summary&amp;Assumptions'!$J$29)^(CB$46-1))+AND(CB$56&lt;'Summary&amp;Assumptions'!$J$31,CB$47&gt;=$FQ240,CB$47&lt;=$FR240)*(('Summary&amp;Assumptions'!$H$25*$C240)*(1+'Summary&amp;Assumptions'!$J$29)^(CB$46-1))</f>
        <v>0</v>
      </c>
      <c r="BX240" s="588">
        <f>AND(CC$55&gt;0,SUM($E240:BW240)&lt;'Summary&amp;Assumptions'!$G$32*$B240,$D240&gt;='Summary&amp;Assumptions'!$D$17,CC$47&gt;=$D240,CC$47&lt;=EDATE($D240,'Summary&amp;Assumptions'!$G$32))*$B240+AND(CC$56&lt;'Summary&amp;Assumptions'!$J$31,CC$47&gt;=$FO240,CC$47&lt;=$FP240)*(('Summary&amp;Assumptions'!$H$25*$C240)*(1+'Summary&amp;Assumptions'!$J$29)^(CC$46-1))+AND(CC$56&lt;'Summary&amp;Assumptions'!$J$31,CC$47&gt;=$FQ240,CC$47&lt;=$FR240)*(('Summary&amp;Assumptions'!$H$25*$C240)*(1+'Summary&amp;Assumptions'!$J$29)^(CC$46-1))</f>
        <v>0</v>
      </c>
      <c r="BY240" s="588">
        <f>AND(CD$55&gt;0,SUM($E240:BX240)&lt;'Summary&amp;Assumptions'!$G$32*$B240,$D240&gt;='Summary&amp;Assumptions'!$D$17,CD$47&gt;=$D240,CD$47&lt;=EDATE($D240,'Summary&amp;Assumptions'!$G$32))*$B240+AND(CD$56&lt;'Summary&amp;Assumptions'!$J$31,CD$47&gt;=$FO240,CD$47&lt;=$FP240)*(('Summary&amp;Assumptions'!$H$25*$C240)*(1+'Summary&amp;Assumptions'!$J$29)^(CD$46-1))+AND(CD$56&lt;'Summary&amp;Assumptions'!$J$31,CD$47&gt;=$FQ240,CD$47&lt;=$FR240)*(('Summary&amp;Assumptions'!$H$25*$C240)*(1+'Summary&amp;Assumptions'!$J$29)^(CD$46-1))</f>
        <v>0</v>
      </c>
      <c r="BZ240" s="588">
        <f>AND(CE$55&gt;0,SUM($E240:BY240)&lt;'Summary&amp;Assumptions'!$G$32*$B240,$D240&gt;='Summary&amp;Assumptions'!$D$17,CE$47&gt;=$D240,CE$47&lt;=EDATE($D240,'Summary&amp;Assumptions'!$G$32))*$B240+AND(CE$56&lt;'Summary&amp;Assumptions'!$J$31,CE$47&gt;=$FO240,CE$47&lt;=$FP240)*(('Summary&amp;Assumptions'!$H$25*$C240)*(1+'Summary&amp;Assumptions'!$J$29)^(CE$46-1))+AND(CE$56&lt;'Summary&amp;Assumptions'!$J$31,CE$47&gt;=$FQ240,CE$47&lt;=$FR240)*(('Summary&amp;Assumptions'!$H$25*$C240)*(1+'Summary&amp;Assumptions'!$J$29)^(CE$46-1))</f>
        <v>0</v>
      </c>
      <c r="CA240" s="588">
        <f>AND(CF$55&gt;0,SUM($E240:BZ240)&lt;'Summary&amp;Assumptions'!$G$32*$B240,$D240&gt;='Summary&amp;Assumptions'!$D$17,CF$47&gt;=$D240,CF$47&lt;=EDATE($D240,'Summary&amp;Assumptions'!$G$32))*$B240+AND(CF$56&lt;'Summary&amp;Assumptions'!$J$31,CF$47&gt;=$FO240,CF$47&lt;=$FP240)*(('Summary&amp;Assumptions'!$H$25*$C240)*(1+'Summary&amp;Assumptions'!$J$29)^(CF$46-1))+AND(CF$56&lt;'Summary&amp;Assumptions'!$J$31,CF$47&gt;=$FQ240,CF$47&lt;=$FR240)*(('Summary&amp;Assumptions'!$H$25*$C240)*(1+'Summary&amp;Assumptions'!$J$29)^(CF$46-1))</f>
        <v>0</v>
      </c>
      <c r="CB240" s="588">
        <f>AND(CG$55&gt;0,SUM($E240:CA240)&lt;'Summary&amp;Assumptions'!$G$32*$B240,$D240&gt;='Summary&amp;Assumptions'!$D$17,CG$47&gt;=$D240,CG$47&lt;=EDATE($D240,'Summary&amp;Assumptions'!$G$32))*$B240+AND(CG$56&lt;'Summary&amp;Assumptions'!$J$31,CG$47&gt;=$FO240,CG$47&lt;=$FP240)*(('Summary&amp;Assumptions'!$H$25*$C240)*(1+'Summary&amp;Assumptions'!$J$29)^(CG$46-1))+AND(CG$56&lt;'Summary&amp;Assumptions'!$J$31,CG$47&gt;=$FQ240,CG$47&lt;=$FR240)*(('Summary&amp;Assumptions'!$H$25*$C240)*(1+'Summary&amp;Assumptions'!$J$29)^(CG$46-1))</f>
        <v>0</v>
      </c>
      <c r="CC240" s="588">
        <f>AND(CH$55&gt;0,SUM($E240:CB240)&lt;'Summary&amp;Assumptions'!$G$32*$B240,$D240&gt;='Summary&amp;Assumptions'!$D$17,CH$47&gt;=$D240,CH$47&lt;=EDATE($D240,'Summary&amp;Assumptions'!$G$32))*$B240+AND(CH$56&lt;'Summary&amp;Assumptions'!$J$31,CH$47&gt;=$FO240,CH$47&lt;=$FP240)*(('Summary&amp;Assumptions'!$H$25*$C240)*(1+'Summary&amp;Assumptions'!$J$29)^(CH$46-1))+AND(CH$56&lt;'Summary&amp;Assumptions'!$J$31,CH$47&gt;=$FQ240,CH$47&lt;=$FR240)*(('Summary&amp;Assumptions'!$H$25*$C240)*(1+'Summary&amp;Assumptions'!$J$29)^(CH$46-1))</f>
        <v>0</v>
      </c>
      <c r="CD240" s="588">
        <f>AND(CI$55&gt;0,SUM($E240:CC240)&lt;'Summary&amp;Assumptions'!$G$32*$B240,$D240&gt;='Summary&amp;Assumptions'!$D$17,CI$47&gt;=$D240,CI$47&lt;=EDATE($D240,'Summary&amp;Assumptions'!$G$32))*$B240+AND(CI$56&lt;'Summary&amp;Assumptions'!$J$31,CI$47&gt;=$FO240,CI$47&lt;=$FP240)*(('Summary&amp;Assumptions'!$H$25*$C240)*(1+'Summary&amp;Assumptions'!$J$29)^(CI$46-1))+AND(CI$56&lt;'Summary&amp;Assumptions'!$J$31,CI$47&gt;=$FQ240,CI$47&lt;=$FR240)*(('Summary&amp;Assumptions'!$H$25*$C240)*(1+'Summary&amp;Assumptions'!$J$29)^(CI$46-1))</f>
        <v>0</v>
      </c>
      <c r="CE240" s="588">
        <f>AND(CJ$55&gt;0,SUM($E240:CD240)&lt;'Summary&amp;Assumptions'!$G$32*$B240,$D240&gt;='Summary&amp;Assumptions'!$D$17,CJ$47&gt;=$D240,CJ$47&lt;=EDATE($D240,'Summary&amp;Assumptions'!$G$32))*$B240+AND(CJ$56&lt;'Summary&amp;Assumptions'!$J$31,CJ$47&gt;=$FO240,CJ$47&lt;=$FP240)*(('Summary&amp;Assumptions'!$H$25*$C240)*(1+'Summary&amp;Assumptions'!$J$29)^(CJ$46-1))+AND(CJ$56&lt;'Summary&amp;Assumptions'!$J$31,CJ$47&gt;=$FQ240,CJ$47&lt;=$FR240)*(('Summary&amp;Assumptions'!$H$25*$C240)*(1+'Summary&amp;Assumptions'!$J$29)^(CJ$46-1))</f>
        <v>0</v>
      </c>
      <c r="CF240" s="588">
        <f>AND(CK$55&gt;0,SUM($E240:CE240)&lt;'Summary&amp;Assumptions'!$G$32*$B240,$D240&gt;='Summary&amp;Assumptions'!$D$17,CK$47&gt;=$D240,CK$47&lt;=EDATE($D240,'Summary&amp;Assumptions'!$G$32))*$B240+AND(CK$56&lt;'Summary&amp;Assumptions'!$J$31,CK$47&gt;=$FO240,CK$47&lt;=$FP240)*(('Summary&amp;Assumptions'!$H$25*$C240)*(1+'Summary&amp;Assumptions'!$J$29)^(CK$46-1))+AND(CK$56&lt;'Summary&amp;Assumptions'!$J$31,CK$47&gt;=$FQ240,CK$47&lt;=$FR240)*(('Summary&amp;Assumptions'!$H$25*$C240)*(1+'Summary&amp;Assumptions'!$J$29)^(CK$46-1))</f>
        <v>0</v>
      </c>
      <c r="CG240" s="588">
        <f>AND(CL$55&gt;0,SUM($E240:CF240)&lt;'Summary&amp;Assumptions'!$G$32*$B240,$D240&gt;='Summary&amp;Assumptions'!$D$17,CL$47&gt;=$D240,CL$47&lt;=EDATE($D240,'Summary&amp;Assumptions'!$G$32))*$B240+AND(CL$56&lt;'Summary&amp;Assumptions'!$J$31,CL$47&gt;=$FO240,CL$47&lt;=$FP240)*(('Summary&amp;Assumptions'!$H$25*$C240)*(1+'Summary&amp;Assumptions'!$J$29)^(CL$46-1))+AND(CL$56&lt;'Summary&amp;Assumptions'!$J$31,CL$47&gt;=$FQ240,CL$47&lt;=$FR240)*(('Summary&amp;Assumptions'!$H$25*$C240)*(1+'Summary&amp;Assumptions'!$J$29)^(CL$46-1))</f>
        <v>0</v>
      </c>
      <c r="CH240" s="588">
        <f>AND(CM$55&gt;0,SUM($E240:CG240)&lt;'Summary&amp;Assumptions'!$G$32*$B240,$D240&gt;='Summary&amp;Assumptions'!$D$17,CM$47&gt;=$D240,CM$47&lt;=EDATE($D240,'Summary&amp;Assumptions'!$G$32))*$B240+AND(CM$56&lt;'Summary&amp;Assumptions'!$J$31,CM$47&gt;=$FO240,CM$47&lt;=$FP240)*(('Summary&amp;Assumptions'!$H$25*$C240)*(1+'Summary&amp;Assumptions'!$J$29)^(CM$46-1))+AND(CM$56&lt;'Summary&amp;Assumptions'!$J$31,CM$47&gt;=$FQ240,CM$47&lt;=$FR240)*(('Summary&amp;Assumptions'!$H$25*$C240)*(1+'Summary&amp;Assumptions'!$J$29)^(CM$46-1))</f>
        <v>0</v>
      </c>
      <c r="CI240" s="588">
        <f>AND(CN$55&gt;0,SUM($E240:CH240)&lt;'Summary&amp;Assumptions'!$G$32*$B240,$D240&gt;='Summary&amp;Assumptions'!$D$17,CN$47&gt;=$D240,CN$47&lt;=EDATE($D240,'Summary&amp;Assumptions'!$G$32))*$B240+AND(CN$56&lt;'Summary&amp;Assumptions'!$J$31,CN$47&gt;=$FO240,CN$47&lt;=$FP240)*(('Summary&amp;Assumptions'!$H$25*$C240)*(1+'Summary&amp;Assumptions'!$J$29)^(CN$46-1))+AND(CN$56&lt;'Summary&amp;Assumptions'!$J$31,CN$47&gt;=$FQ240,CN$47&lt;=$FR240)*(('Summary&amp;Assumptions'!$H$25*$C240)*(1+'Summary&amp;Assumptions'!$J$29)^(CN$46-1))</f>
        <v>0</v>
      </c>
      <c r="CJ240" s="588">
        <f>AND(CO$55&gt;0,SUM($E240:CI240)&lt;'Summary&amp;Assumptions'!$G$32*$B240,$D240&gt;='Summary&amp;Assumptions'!$D$17,CO$47&gt;=$D240,CO$47&lt;=EDATE($D240,'Summary&amp;Assumptions'!$G$32))*$B240+AND(CO$56&lt;'Summary&amp;Assumptions'!$J$31,CO$47&gt;=$FO240,CO$47&lt;=$FP240)*(('Summary&amp;Assumptions'!$H$25*$C240)*(1+'Summary&amp;Assumptions'!$J$29)^(CO$46-1))+AND(CO$56&lt;'Summary&amp;Assumptions'!$J$31,CO$47&gt;=$FQ240,CO$47&lt;=$FR240)*(('Summary&amp;Assumptions'!$H$25*$C240)*(1+'Summary&amp;Assumptions'!$J$29)^(CO$46-1))</f>
        <v>0</v>
      </c>
      <c r="CK240" s="588">
        <f>AND(CP$55&gt;0,SUM($E240:CJ240)&lt;'Summary&amp;Assumptions'!$G$32*$B240,$D240&gt;='Summary&amp;Assumptions'!$D$17,CP$47&gt;=$D240,CP$47&lt;=EDATE($D240,'Summary&amp;Assumptions'!$G$32))*$B240+AND(CP$56&lt;'Summary&amp;Assumptions'!$J$31,CP$47&gt;=$FO240,CP$47&lt;=$FP240)*(('Summary&amp;Assumptions'!$H$25*$C240)*(1+'Summary&amp;Assumptions'!$J$29)^(CP$46-1))+AND(CP$56&lt;'Summary&amp;Assumptions'!$J$31,CP$47&gt;=$FQ240,CP$47&lt;=$FR240)*(('Summary&amp;Assumptions'!$H$25*$C240)*(1+'Summary&amp;Assumptions'!$J$29)^(CP$46-1))</f>
        <v>0</v>
      </c>
      <c r="CL240" s="588">
        <f>AND(CQ$55&gt;0,SUM($E240:CK240)&lt;'Summary&amp;Assumptions'!$G$32*$B240,$D240&gt;='Summary&amp;Assumptions'!$D$17,CQ$47&gt;=$D240,CQ$47&lt;=EDATE($D240,'Summary&amp;Assumptions'!$G$32))*$B240+AND(CQ$56&lt;'Summary&amp;Assumptions'!$J$31,CQ$47&gt;=$FO240,CQ$47&lt;=$FP240)*(('Summary&amp;Assumptions'!$H$25*$C240)*(1+'Summary&amp;Assumptions'!$J$29)^(CQ$46-1))+AND(CQ$56&lt;'Summary&amp;Assumptions'!$J$31,CQ$47&gt;=$FQ240,CQ$47&lt;=$FR240)*(('Summary&amp;Assumptions'!$H$25*$C240)*(1+'Summary&amp;Assumptions'!$J$29)^(CQ$46-1))</f>
        <v>0</v>
      </c>
      <c r="CM240" s="588">
        <f>AND(CR$55&gt;0,SUM($E240:CL240)&lt;'Summary&amp;Assumptions'!$G$32*$B240,$D240&gt;='Summary&amp;Assumptions'!$D$17,CR$47&gt;=$D240,CR$47&lt;=EDATE($D240,'Summary&amp;Assumptions'!$G$32))*$B240+AND(CR$56&lt;'Summary&amp;Assumptions'!$J$31,CR$47&gt;=$FO240,CR$47&lt;=$FP240)*(('Summary&amp;Assumptions'!$H$25*$C240)*(1+'Summary&amp;Assumptions'!$J$29)^(CR$46-1))+AND(CR$56&lt;'Summary&amp;Assumptions'!$J$31,CR$47&gt;=$FQ240,CR$47&lt;=$FR240)*(('Summary&amp;Assumptions'!$H$25*$C240)*(1+'Summary&amp;Assumptions'!$J$29)^(CR$46-1))</f>
        <v>0</v>
      </c>
      <c r="CN240" s="588">
        <f>AND(CS$55&gt;0,SUM($E240:CM240)&lt;'Summary&amp;Assumptions'!$G$32*$B240,$D240&gt;='Summary&amp;Assumptions'!$D$17,CS$47&gt;=$D240,CS$47&lt;=EDATE($D240,'Summary&amp;Assumptions'!$G$32))*$B240+AND(CS$56&lt;'Summary&amp;Assumptions'!$J$31,CS$47&gt;=$FO240,CS$47&lt;=$FP240)*(('Summary&amp;Assumptions'!$H$25*$C240)*(1+'Summary&amp;Assumptions'!$J$29)^(CS$46-1))+AND(CS$56&lt;'Summary&amp;Assumptions'!$J$31,CS$47&gt;=$FQ240,CS$47&lt;=$FR240)*(('Summary&amp;Assumptions'!$H$25*$C240)*(1+'Summary&amp;Assumptions'!$J$29)^(CS$46-1))</f>
        <v>0</v>
      </c>
      <c r="CO240" s="588">
        <f>AND(CT$55&gt;0,SUM($E240:CN240)&lt;'Summary&amp;Assumptions'!$G$32*$B240,$D240&gt;='Summary&amp;Assumptions'!$D$17,CT$47&gt;=$D240,CT$47&lt;=EDATE($D240,'Summary&amp;Assumptions'!$G$32))*$B240+AND(CT$56&lt;'Summary&amp;Assumptions'!$J$31,CT$47&gt;=$FO240,CT$47&lt;=$FP240)*(('Summary&amp;Assumptions'!$H$25*$C240)*(1+'Summary&amp;Assumptions'!$J$29)^(CT$46-1))+AND(CT$56&lt;'Summary&amp;Assumptions'!$J$31,CT$47&gt;=$FQ240,CT$47&lt;=$FR240)*(('Summary&amp;Assumptions'!$H$25*$C240)*(1+'Summary&amp;Assumptions'!$J$29)^(CT$46-1))</f>
        <v>0</v>
      </c>
      <c r="CP240" s="588">
        <f>AND(CU$55&gt;0,SUM($E240:CO240)&lt;'Summary&amp;Assumptions'!$G$32*$B240,$D240&gt;='Summary&amp;Assumptions'!$D$17,CU$47&gt;=$D240,CU$47&lt;=EDATE($D240,'Summary&amp;Assumptions'!$G$32))*$B240+AND(CU$56&lt;'Summary&amp;Assumptions'!$J$31,CU$47&gt;=$FO240,CU$47&lt;=$FP240)*(('Summary&amp;Assumptions'!$H$25*$C240)*(1+'Summary&amp;Assumptions'!$J$29)^(CU$46-1))+AND(CU$56&lt;'Summary&amp;Assumptions'!$J$31,CU$47&gt;=$FQ240,CU$47&lt;=$FR240)*(('Summary&amp;Assumptions'!$H$25*$C240)*(1+'Summary&amp;Assumptions'!$J$29)^(CU$46-1))</f>
        <v>0</v>
      </c>
      <c r="CQ240" s="588">
        <f>AND(CV$55&gt;0,SUM($E240:CP240)&lt;'Summary&amp;Assumptions'!$G$32*$B240,$D240&gt;='Summary&amp;Assumptions'!$D$17,CV$47&gt;=$D240,CV$47&lt;=EDATE($D240,'Summary&amp;Assumptions'!$G$32))*$B240+AND(CV$56&lt;'Summary&amp;Assumptions'!$J$31,CV$47&gt;=$FO240,CV$47&lt;=$FP240)*(('Summary&amp;Assumptions'!$H$25*$C240)*(1+'Summary&amp;Assumptions'!$J$29)^(CV$46-1))+AND(CV$56&lt;'Summary&amp;Assumptions'!$J$31,CV$47&gt;=$FQ240,CV$47&lt;=$FR240)*(('Summary&amp;Assumptions'!$H$25*$C240)*(1+'Summary&amp;Assumptions'!$J$29)^(CV$46-1))</f>
        <v>0</v>
      </c>
      <c r="CR240" s="588">
        <f>AND(CW$55&gt;0,SUM($E240:CQ240)&lt;'Summary&amp;Assumptions'!$G$32*$B240,$D240&gt;='Summary&amp;Assumptions'!$D$17,CW$47&gt;=$D240,CW$47&lt;=EDATE($D240,'Summary&amp;Assumptions'!$G$32))*$B240+AND(CW$56&lt;'Summary&amp;Assumptions'!$J$31,CW$47&gt;=$FO240,CW$47&lt;=$FP240)*(('Summary&amp;Assumptions'!$H$25*$C240)*(1+'Summary&amp;Assumptions'!$J$29)^(CW$46-1))+AND(CW$56&lt;'Summary&amp;Assumptions'!$J$31,CW$47&gt;=$FQ240,CW$47&lt;=$FR240)*(('Summary&amp;Assumptions'!$H$25*$C240)*(1+'Summary&amp;Assumptions'!$J$29)^(CW$46-1))</f>
        <v>0</v>
      </c>
      <c r="CS240" s="588">
        <f>AND(CX$55&gt;0,SUM($E240:CR240)&lt;'Summary&amp;Assumptions'!$G$32*$B240,$D240&gt;='Summary&amp;Assumptions'!$D$17,CX$47&gt;=$D240,CX$47&lt;=EDATE($D240,'Summary&amp;Assumptions'!$G$32))*$B240+AND(CX$56&lt;'Summary&amp;Assumptions'!$J$31,CX$47&gt;=$FO240,CX$47&lt;=$FP240)*(('Summary&amp;Assumptions'!$H$25*$C240)*(1+'Summary&amp;Assumptions'!$J$29)^(CX$46-1))+AND(CX$56&lt;'Summary&amp;Assumptions'!$J$31,CX$47&gt;=$FQ240,CX$47&lt;=$FR240)*(('Summary&amp;Assumptions'!$H$25*$C240)*(1+'Summary&amp;Assumptions'!$J$29)^(CX$46-1))</f>
        <v>0</v>
      </c>
      <c r="CT240" s="588">
        <f>AND(CY$55&gt;0,SUM($E240:CS240)&lt;'Summary&amp;Assumptions'!$G$32*$B240,$D240&gt;='Summary&amp;Assumptions'!$D$17,CY$47&gt;=$D240,CY$47&lt;=EDATE($D240,'Summary&amp;Assumptions'!$G$32))*$B240+AND(CY$56&lt;'Summary&amp;Assumptions'!$J$31,CY$47&gt;=$FO240,CY$47&lt;=$FP240)*(('Summary&amp;Assumptions'!$H$25*$C240)*(1+'Summary&amp;Assumptions'!$J$29)^(CY$46-1))+AND(CY$56&lt;'Summary&amp;Assumptions'!$J$31,CY$47&gt;=$FQ240,CY$47&lt;=$FR240)*(('Summary&amp;Assumptions'!$H$25*$C240)*(1+'Summary&amp;Assumptions'!$J$29)^(CY$46-1))</f>
        <v>0</v>
      </c>
      <c r="CU240" s="588">
        <f>AND(CZ$55&gt;0,SUM($E240:CT240)&lt;'Summary&amp;Assumptions'!$G$32*$B240,$D240&gt;='Summary&amp;Assumptions'!$D$17,CZ$47&gt;=$D240,CZ$47&lt;=EDATE($D240,'Summary&amp;Assumptions'!$G$32))*$B240+AND(CZ$56&lt;'Summary&amp;Assumptions'!$J$31,CZ$47&gt;=$FO240,CZ$47&lt;=$FP240)*(('Summary&amp;Assumptions'!$H$25*$C240)*(1+'Summary&amp;Assumptions'!$J$29)^(CZ$46-1))+AND(CZ$56&lt;'Summary&amp;Assumptions'!$J$31,CZ$47&gt;=$FQ240,CZ$47&lt;=$FR240)*(('Summary&amp;Assumptions'!$H$25*$C240)*(1+'Summary&amp;Assumptions'!$J$29)^(CZ$46-1))</f>
        <v>0</v>
      </c>
      <c r="CV240" s="588">
        <f>AND(DA$55&gt;0,SUM($E240:CU240)&lt;'Summary&amp;Assumptions'!$G$32*$B240,$D240&gt;='Summary&amp;Assumptions'!$D$17,DA$47&gt;=$D240,DA$47&lt;=EDATE($D240,'Summary&amp;Assumptions'!$G$32))*$B240+AND(DA$56&lt;'Summary&amp;Assumptions'!$J$31,DA$47&gt;=$FO240,DA$47&lt;=$FP240)*(('Summary&amp;Assumptions'!$H$25*$C240)*(1+'Summary&amp;Assumptions'!$J$29)^(DA$46-1))+AND(DA$56&lt;'Summary&amp;Assumptions'!$J$31,DA$47&gt;=$FQ240,DA$47&lt;=$FR240)*(('Summary&amp;Assumptions'!$H$25*$C240)*(1+'Summary&amp;Assumptions'!$J$29)^(DA$46-1))</f>
        <v>0</v>
      </c>
      <c r="CW240" s="588">
        <f>AND(DB$55&gt;0,SUM($E240:CV240)&lt;'Summary&amp;Assumptions'!$G$32*$B240,$D240&gt;='Summary&amp;Assumptions'!$D$17,DB$47&gt;=$D240,DB$47&lt;=EDATE($D240,'Summary&amp;Assumptions'!$G$32))*$B240+AND(DB$56&lt;'Summary&amp;Assumptions'!$J$31,DB$47&gt;=$FO240,DB$47&lt;=$FP240)*(('Summary&amp;Assumptions'!$H$25*$C240)*(1+'Summary&amp;Assumptions'!$J$29)^(DB$46-1))+AND(DB$56&lt;'Summary&amp;Assumptions'!$J$31,DB$47&gt;=$FQ240,DB$47&lt;=$FR240)*(('Summary&amp;Assumptions'!$H$25*$C240)*(1+'Summary&amp;Assumptions'!$J$29)^(DB$46-1))</f>
        <v>0</v>
      </c>
      <c r="CX240" s="588">
        <f>AND(DC$55&gt;0,SUM($E240:CW240)&lt;'Summary&amp;Assumptions'!$G$32*$B240,$D240&gt;='Summary&amp;Assumptions'!$D$17,DC$47&gt;=$D240,DC$47&lt;=EDATE($D240,'Summary&amp;Assumptions'!$G$32))*$B240+AND(DC$56&lt;'Summary&amp;Assumptions'!$J$31,DC$47&gt;=$FO240,DC$47&lt;=$FP240)*(('Summary&amp;Assumptions'!$H$25*$C240)*(1+'Summary&amp;Assumptions'!$J$29)^(DC$46-1))+AND(DC$56&lt;'Summary&amp;Assumptions'!$J$31,DC$47&gt;=$FQ240,DC$47&lt;=$FR240)*(('Summary&amp;Assumptions'!$H$25*$C240)*(1+'Summary&amp;Assumptions'!$J$29)^(DC$46-1))</f>
        <v>0</v>
      </c>
      <c r="CY240" s="588">
        <f>AND(DD$55&gt;0,SUM($E240:CX240)&lt;'Summary&amp;Assumptions'!$G$32*$B240,$D240&gt;='Summary&amp;Assumptions'!$D$17,DD$47&gt;=$D240,DD$47&lt;=EDATE($D240,'Summary&amp;Assumptions'!$G$32))*$B240+AND(DD$56&lt;'Summary&amp;Assumptions'!$J$31,DD$47&gt;=$FO240,DD$47&lt;=$FP240)*(('Summary&amp;Assumptions'!$H$25*$C240)*(1+'Summary&amp;Assumptions'!$J$29)^(DD$46-1))+AND(DD$56&lt;'Summary&amp;Assumptions'!$J$31,DD$47&gt;=$FQ240,DD$47&lt;=$FR240)*(('Summary&amp;Assumptions'!$H$25*$C240)*(1+'Summary&amp;Assumptions'!$J$29)^(DD$46-1))</f>
        <v>0</v>
      </c>
      <c r="CZ240" s="588">
        <f>AND(DE$55&gt;0,SUM($E240:CY240)&lt;'Summary&amp;Assumptions'!$G$32*$B240,$D240&gt;='Summary&amp;Assumptions'!$D$17,DE$47&gt;=$D240,DE$47&lt;=EDATE($D240,'Summary&amp;Assumptions'!$G$32))*$B240+AND(DE$56&lt;'Summary&amp;Assumptions'!$J$31,DE$47&gt;=$FO240,DE$47&lt;=$FP240)*(('Summary&amp;Assumptions'!$H$25*$C240)*(1+'Summary&amp;Assumptions'!$J$29)^(DE$46-1))+AND(DE$56&lt;'Summary&amp;Assumptions'!$J$31,DE$47&gt;=$FQ240,DE$47&lt;=$FR240)*(('Summary&amp;Assumptions'!$H$25*$C240)*(1+'Summary&amp;Assumptions'!$J$29)^(DE$46-1))</f>
        <v>0</v>
      </c>
      <c r="DA240" s="588">
        <f>AND(DF$55&gt;0,SUM($E240:CZ240)&lt;'Summary&amp;Assumptions'!$G$32*$B240,$D240&gt;='Summary&amp;Assumptions'!$D$17,DF$47&gt;=$D240,DF$47&lt;=EDATE($D240,'Summary&amp;Assumptions'!$G$32))*$B240+AND(DF$56&lt;'Summary&amp;Assumptions'!$J$31,DF$47&gt;=$FO240,DF$47&lt;=$FP240)*(('Summary&amp;Assumptions'!$H$25*$C240)*(1+'Summary&amp;Assumptions'!$J$29)^(DF$46-1))+AND(DF$56&lt;'Summary&amp;Assumptions'!$J$31,DF$47&gt;=$FQ240,DF$47&lt;=$FR240)*(('Summary&amp;Assumptions'!$H$25*$C240)*(1+'Summary&amp;Assumptions'!$J$29)^(DF$46-1))</f>
        <v>0</v>
      </c>
      <c r="DB240" s="588">
        <f>AND(DG$55&gt;0,SUM($E240:DA240)&lt;'Summary&amp;Assumptions'!$G$32*$B240,$D240&gt;='Summary&amp;Assumptions'!$D$17,DG$47&gt;=$D240,DG$47&lt;=EDATE($D240,'Summary&amp;Assumptions'!$G$32))*$B240+AND(DG$56&lt;'Summary&amp;Assumptions'!$J$31,DG$47&gt;=$FO240,DG$47&lt;=$FP240)*(('Summary&amp;Assumptions'!$H$25*$C240)*(1+'Summary&amp;Assumptions'!$J$29)^(DG$46-1))+AND(DG$56&lt;'Summary&amp;Assumptions'!$J$31,DG$47&gt;=$FQ240,DG$47&lt;=$FR240)*(('Summary&amp;Assumptions'!$H$25*$C240)*(1+'Summary&amp;Assumptions'!$J$29)^(DG$46-1))</f>
        <v>0</v>
      </c>
      <c r="DC240" s="588">
        <f>AND(DH$55&gt;0,SUM($E240:DB240)&lt;'Summary&amp;Assumptions'!$G$32*$B240,$D240&gt;='Summary&amp;Assumptions'!$D$17,DH$47&gt;=$D240,DH$47&lt;=EDATE($D240,'Summary&amp;Assumptions'!$G$32))*$B240+AND(DH$56&lt;'Summary&amp;Assumptions'!$J$31,DH$47&gt;=$FO240,DH$47&lt;=$FP240)*(('Summary&amp;Assumptions'!$H$25*$C240)*(1+'Summary&amp;Assumptions'!$J$29)^(DH$46-1))+AND(DH$56&lt;'Summary&amp;Assumptions'!$J$31,DH$47&gt;=$FQ240,DH$47&lt;=$FR240)*(('Summary&amp;Assumptions'!$H$25*$C240)*(1+'Summary&amp;Assumptions'!$J$29)^(DH$46-1))</f>
        <v>0</v>
      </c>
      <c r="DD240" s="588">
        <f>AND(DI$55&gt;0,SUM($E240:DC240)&lt;'Summary&amp;Assumptions'!$G$32*$B240,$D240&gt;='Summary&amp;Assumptions'!$D$17,DI$47&gt;=$D240,DI$47&lt;=EDATE($D240,'Summary&amp;Assumptions'!$G$32))*$B240+AND(DI$56&lt;'Summary&amp;Assumptions'!$J$31,DI$47&gt;=$FO240,DI$47&lt;=$FP240)*(('Summary&amp;Assumptions'!$H$25*$C240)*(1+'Summary&amp;Assumptions'!$J$29)^(DI$46-1))+AND(DI$56&lt;'Summary&amp;Assumptions'!$J$31,DI$47&gt;=$FQ240,DI$47&lt;=$FR240)*(('Summary&amp;Assumptions'!$H$25*$C240)*(1+'Summary&amp;Assumptions'!$J$29)^(DI$46-1))</f>
        <v>0</v>
      </c>
      <c r="DE240" s="588">
        <f>AND(DJ$55&gt;0,SUM($E240:DD240)&lt;'Summary&amp;Assumptions'!$G$32*$B240,$D240&gt;='Summary&amp;Assumptions'!$D$17,DJ$47&gt;=$D240,DJ$47&lt;=EDATE($D240,'Summary&amp;Assumptions'!$G$32))*$B240+AND(DJ$56&lt;'Summary&amp;Assumptions'!$J$31,DJ$47&gt;=$FO240,DJ$47&lt;=$FP240)*(('Summary&amp;Assumptions'!$H$25*$C240)*(1+'Summary&amp;Assumptions'!$J$29)^(DJ$46-1))+AND(DJ$56&lt;'Summary&amp;Assumptions'!$J$31,DJ$47&gt;=$FQ240,DJ$47&lt;=$FR240)*(('Summary&amp;Assumptions'!$H$25*$C240)*(1+'Summary&amp;Assumptions'!$J$29)^(DJ$46-1))</f>
        <v>0</v>
      </c>
      <c r="DF240" s="588">
        <f>AND(DK$55&gt;0,SUM($E240:DE240)&lt;'Summary&amp;Assumptions'!$G$32*$B240,$D240&gt;='Summary&amp;Assumptions'!$D$17,DK$47&gt;=$D240,DK$47&lt;=EDATE($D240,'Summary&amp;Assumptions'!$G$32))*$B240+AND(DK$56&lt;'Summary&amp;Assumptions'!$J$31,DK$47&gt;=$FO240,DK$47&lt;=$FP240)*(('Summary&amp;Assumptions'!$H$25*$C240)*(1+'Summary&amp;Assumptions'!$J$29)^(DK$46-1))+AND(DK$56&lt;'Summary&amp;Assumptions'!$J$31,DK$47&gt;=$FQ240,DK$47&lt;=$FR240)*(('Summary&amp;Assumptions'!$H$25*$C240)*(1+'Summary&amp;Assumptions'!$J$29)^(DK$46-1))</f>
        <v>0</v>
      </c>
      <c r="DG240" s="588">
        <f>AND(DL$55&gt;0,SUM($E240:DF240)&lt;'Summary&amp;Assumptions'!$G$32*$B240,$D240&gt;='Summary&amp;Assumptions'!$D$17,DL$47&gt;=$D240,DL$47&lt;=EDATE($D240,'Summary&amp;Assumptions'!$G$32))*$B240+AND(DL$56&lt;'Summary&amp;Assumptions'!$J$31,DL$47&gt;=$FO240,DL$47&lt;=$FP240)*(('Summary&amp;Assumptions'!$H$25*$C240)*(1+'Summary&amp;Assumptions'!$J$29)^(DL$46-1))+AND(DL$56&lt;'Summary&amp;Assumptions'!$J$31,DL$47&gt;=$FQ240,DL$47&lt;=$FR240)*(('Summary&amp;Assumptions'!$H$25*$C240)*(1+'Summary&amp;Assumptions'!$J$29)^(DL$46-1))</f>
        <v>0</v>
      </c>
      <c r="DH240" s="588">
        <f>AND(DM$55&gt;0,SUM($E240:DG240)&lt;'Summary&amp;Assumptions'!$G$32*$B240,$D240&gt;='Summary&amp;Assumptions'!$D$17,DM$47&gt;=$D240,DM$47&lt;=EDATE($D240,'Summary&amp;Assumptions'!$G$32))*$B240+AND(DM$56&lt;'Summary&amp;Assumptions'!$J$31,DM$47&gt;=$FO240,DM$47&lt;=$FP240)*(('Summary&amp;Assumptions'!$H$25*$C240)*(1+'Summary&amp;Assumptions'!$J$29)^(DM$46-1))+AND(DM$56&lt;'Summary&amp;Assumptions'!$J$31,DM$47&gt;=$FQ240,DM$47&lt;=$FR240)*(('Summary&amp;Assumptions'!$H$25*$C240)*(1+'Summary&amp;Assumptions'!$J$29)^(DM$46-1))</f>
        <v>0</v>
      </c>
      <c r="DI240" s="588">
        <f>AND(DN$55&gt;0,SUM($E240:DH240)&lt;'Summary&amp;Assumptions'!$G$32*$B240,$D240&gt;='Summary&amp;Assumptions'!$D$17,DN$47&gt;=$D240,DN$47&lt;=EDATE($D240,'Summary&amp;Assumptions'!$G$32))*$B240+AND(DN$56&lt;'Summary&amp;Assumptions'!$J$31,DN$47&gt;=$FO240,DN$47&lt;=$FP240)*(('Summary&amp;Assumptions'!$H$25*$C240)*(1+'Summary&amp;Assumptions'!$J$29)^(DN$46-1))+AND(DN$56&lt;'Summary&amp;Assumptions'!$J$31,DN$47&gt;=$FQ240,DN$47&lt;=$FR240)*(('Summary&amp;Assumptions'!$H$25*$C240)*(1+'Summary&amp;Assumptions'!$J$29)^(DN$46-1))</f>
        <v>0</v>
      </c>
      <c r="DJ240" s="588">
        <f>AND(DO$55&gt;0,SUM($E240:DI240)&lt;'Summary&amp;Assumptions'!$G$32*$B240,$D240&gt;='Summary&amp;Assumptions'!$D$17,DO$47&gt;=$D240,DO$47&lt;=EDATE($D240,'Summary&amp;Assumptions'!$G$32))*$B240+AND(DO$56&lt;'Summary&amp;Assumptions'!$J$31,DO$47&gt;=$FO240,DO$47&lt;=$FP240)*(('Summary&amp;Assumptions'!$H$25*$C240)*(1+'Summary&amp;Assumptions'!$J$29)^(DO$46-1))+AND(DO$56&lt;'Summary&amp;Assumptions'!$J$31,DO$47&gt;=$FQ240,DO$47&lt;=$FR240)*(('Summary&amp;Assumptions'!$H$25*$C240)*(1+'Summary&amp;Assumptions'!$J$29)^(DO$46-1))</f>
        <v>0</v>
      </c>
      <c r="DK240" s="588">
        <f>AND(DP$55&gt;0,SUM($E240:DJ240)&lt;'Summary&amp;Assumptions'!$G$32*$B240,$D240&gt;='Summary&amp;Assumptions'!$D$17,DP$47&gt;=$D240,DP$47&lt;=EDATE($D240,'Summary&amp;Assumptions'!$G$32))*$B240+AND(DP$56&lt;'Summary&amp;Assumptions'!$J$31,DP$47&gt;=$FO240,DP$47&lt;=$FP240)*(('Summary&amp;Assumptions'!$H$25*$C240)*(1+'Summary&amp;Assumptions'!$J$29)^(DP$46-1))+AND(DP$56&lt;'Summary&amp;Assumptions'!$J$31,DP$47&gt;=$FQ240,DP$47&lt;=$FR240)*(('Summary&amp;Assumptions'!$H$25*$C240)*(1+'Summary&amp;Assumptions'!$J$29)^(DP$46-1))</f>
        <v>0</v>
      </c>
      <c r="DL240" s="588">
        <f>AND(DQ$55&gt;0,SUM($E240:DK240)&lt;'Summary&amp;Assumptions'!$G$32*$B240,$D240&gt;='Summary&amp;Assumptions'!$D$17,DQ$47&gt;=$D240,DQ$47&lt;=EDATE($D240,'Summary&amp;Assumptions'!$G$32))*$B240+AND(DQ$56&lt;'Summary&amp;Assumptions'!$J$31,DQ$47&gt;=$FO240,DQ$47&lt;=$FP240)*(('Summary&amp;Assumptions'!$H$25*$C240)*(1+'Summary&amp;Assumptions'!$J$29)^(DQ$46-1))+AND(DQ$56&lt;'Summary&amp;Assumptions'!$J$31,DQ$47&gt;=$FQ240,DQ$47&lt;=$FR240)*(('Summary&amp;Assumptions'!$H$25*$C240)*(1+'Summary&amp;Assumptions'!$J$29)^(DQ$46-1))</f>
        <v>0</v>
      </c>
      <c r="DM240" s="588">
        <f>AND(DR$55&gt;0,SUM($E240:DL240)&lt;'Summary&amp;Assumptions'!$G$32*$B240,$D240&gt;='Summary&amp;Assumptions'!$D$17,DR$47&gt;=$D240,DR$47&lt;=EDATE($D240,'Summary&amp;Assumptions'!$G$32))*$B240+AND(DR$56&lt;'Summary&amp;Assumptions'!$J$31,DR$47&gt;=$FO240,DR$47&lt;=$FP240)*(('Summary&amp;Assumptions'!$H$25*$C240)*(1+'Summary&amp;Assumptions'!$J$29)^(DR$46-1))+AND(DR$56&lt;'Summary&amp;Assumptions'!$J$31,DR$47&gt;=$FQ240,DR$47&lt;=$FR240)*(('Summary&amp;Assumptions'!$H$25*$C240)*(1+'Summary&amp;Assumptions'!$J$29)^(DR$46-1))</f>
        <v>0</v>
      </c>
      <c r="DN240" s="588">
        <f>AND(DS$55&gt;0,SUM($E240:DM240)&lt;'Summary&amp;Assumptions'!$G$32*$B240,$D240&gt;='Summary&amp;Assumptions'!$D$17,DS$47&gt;=$D240,DS$47&lt;=EDATE($D240,'Summary&amp;Assumptions'!$G$32))*$B240+AND(DS$56&lt;'Summary&amp;Assumptions'!$J$31,DS$47&gt;=$FO240,DS$47&lt;=$FP240)*(('Summary&amp;Assumptions'!$H$25*$C240)*(1+'Summary&amp;Assumptions'!$J$29)^(DS$46-1))+AND(DS$56&lt;'Summary&amp;Assumptions'!$J$31,DS$47&gt;=$FQ240,DS$47&lt;=$FR240)*(('Summary&amp;Assumptions'!$H$25*$C240)*(1+'Summary&amp;Assumptions'!$J$29)^(DS$46-1))</f>
        <v>0</v>
      </c>
      <c r="DO240" s="588">
        <f>AND(DT$55&gt;0,SUM($E240:DN240)&lt;'Summary&amp;Assumptions'!$G$32*$B240,$D240&gt;='Summary&amp;Assumptions'!$D$17,DT$47&gt;=$D240,DT$47&lt;=EDATE($D240,'Summary&amp;Assumptions'!$G$32))*$B240+AND(DT$56&lt;'Summary&amp;Assumptions'!$J$31,DT$47&gt;=$FO240,DT$47&lt;=$FP240)*(('Summary&amp;Assumptions'!$H$25*$C240)*(1+'Summary&amp;Assumptions'!$J$29)^(DT$46-1))+AND(DT$56&lt;'Summary&amp;Assumptions'!$J$31,DT$47&gt;=$FQ240,DT$47&lt;=$FR240)*(('Summary&amp;Assumptions'!$H$25*$C240)*(1+'Summary&amp;Assumptions'!$J$29)^(DT$46-1))</f>
        <v>0</v>
      </c>
      <c r="DP240" s="588">
        <f>AND(DU$55&gt;0,SUM($E240:DO240)&lt;'Summary&amp;Assumptions'!$G$32*$B240,$D240&gt;='Summary&amp;Assumptions'!$D$17,DU$47&gt;=$D240,DU$47&lt;=EDATE($D240,'Summary&amp;Assumptions'!$G$32))*$B240+AND(DU$56&lt;'Summary&amp;Assumptions'!$J$31,DU$47&gt;=$FO240,DU$47&lt;=$FP240)*(('Summary&amp;Assumptions'!$H$25*$C240)*(1+'Summary&amp;Assumptions'!$J$29)^(DU$46-1))+AND(DU$56&lt;'Summary&amp;Assumptions'!$J$31,DU$47&gt;=$FQ240,DU$47&lt;=$FR240)*(('Summary&amp;Assumptions'!$H$25*$C240)*(1+'Summary&amp;Assumptions'!$J$29)^(DU$46-1))</f>
        <v>0</v>
      </c>
      <c r="DQ240" s="588">
        <f>AND(DV$55&gt;0,SUM($E240:DP240)&lt;'Summary&amp;Assumptions'!$G$32*$B240,$D240&gt;='Summary&amp;Assumptions'!$D$17,DV$47&gt;=$D240,DV$47&lt;=EDATE($D240,'Summary&amp;Assumptions'!$G$32))*$B240+AND(DV$56&lt;'Summary&amp;Assumptions'!$J$31,DV$47&gt;=$FO240,DV$47&lt;=$FP240)*(('Summary&amp;Assumptions'!$H$25*$C240)*(1+'Summary&amp;Assumptions'!$J$29)^(DV$46-1))+AND(DV$56&lt;'Summary&amp;Assumptions'!$J$31,DV$47&gt;=$FQ240,DV$47&lt;=$FR240)*(('Summary&amp;Assumptions'!$H$25*$C240)*(1+'Summary&amp;Assumptions'!$J$29)^(DV$46-1))</f>
        <v>0</v>
      </c>
      <c r="DR240" s="588">
        <f>AND(DW$55&gt;0,SUM($E240:DQ240)&lt;'Summary&amp;Assumptions'!$G$32*$B240,$D240&gt;='Summary&amp;Assumptions'!$D$17,DW$47&gt;=$D240,DW$47&lt;=EDATE($D240,'Summary&amp;Assumptions'!$G$32))*$B240+AND(DW$56&lt;'Summary&amp;Assumptions'!$J$31,DW$47&gt;=$FO240,DW$47&lt;=$FP240)*(('Summary&amp;Assumptions'!$H$25*$C240)*(1+'Summary&amp;Assumptions'!$J$29)^(DW$46-1))+AND(DW$56&lt;'Summary&amp;Assumptions'!$J$31,DW$47&gt;=$FQ240,DW$47&lt;=$FR240)*(('Summary&amp;Assumptions'!$H$25*$C240)*(1+'Summary&amp;Assumptions'!$J$29)^(DW$46-1))</f>
        <v>0</v>
      </c>
      <c r="DS240" s="588">
        <f>AND(DX$55&gt;0,SUM($E240:DR240)&lt;'Summary&amp;Assumptions'!$G$32*$B240,$D240&gt;='Summary&amp;Assumptions'!$D$17,DX$47&gt;=$D240,DX$47&lt;=EDATE($D240,'Summary&amp;Assumptions'!$G$32))*$B240+AND(DX$56&lt;'Summary&amp;Assumptions'!$J$31,DX$47&gt;=$FO240,DX$47&lt;=$FP240)*(('Summary&amp;Assumptions'!$H$25*$C240)*(1+'Summary&amp;Assumptions'!$J$29)^(DX$46-1))+AND(DX$56&lt;'Summary&amp;Assumptions'!$J$31,DX$47&gt;=$FQ240,DX$47&lt;=$FR240)*(('Summary&amp;Assumptions'!$H$25*$C240)*(1+'Summary&amp;Assumptions'!$J$29)^(DX$46-1))</f>
        <v>0</v>
      </c>
      <c r="DT240" s="588">
        <f>AND(DY$55&gt;0,SUM($E240:DS240)&lt;'Summary&amp;Assumptions'!$G$32*$B240,$D240&gt;='Summary&amp;Assumptions'!$D$17,DY$47&gt;=$D240,DY$47&lt;=EDATE($D240,'Summary&amp;Assumptions'!$G$32))*$B240+AND(DY$56&lt;'Summary&amp;Assumptions'!$J$31,DY$47&gt;=$FO240,DY$47&lt;=$FP240)*(('Summary&amp;Assumptions'!$H$25*$C240)*(1+'Summary&amp;Assumptions'!$J$29)^(DY$46-1))+AND(DY$56&lt;'Summary&amp;Assumptions'!$J$31,DY$47&gt;=$FQ240,DY$47&lt;=$FR240)*(('Summary&amp;Assumptions'!$H$25*$C240)*(1+'Summary&amp;Assumptions'!$J$29)^(DY$46-1))</f>
        <v>0</v>
      </c>
      <c r="DU240" s="588">
        <f>AND(DZ$55&gt;0,SUM($E240:DT240)&lt;'Summary&amp;Assumptions'!$G$32*$B240,$D240&gt;='Summary&amp;Assumptions'!$D$17,DZ$47&gt;=$D240,DZ$47&lt;=EDATE($D240,'Summary&amp;Assumptions'!$G$32))*$B240+AND(DZ$56&lt;'Summary&amp;Assumptions'!$J$31,DZ$47&gt;=$FO240,DZ$47&lt;=$FP240)*(('Summary&amp;Assumptions'!$H$25*$C240)*(1+'Summary&amp;Assumptions'!$J$29)^(DZ$46-1))+AND(DZ$56&lt;'Summary&amp;Assumptions'!$J$31,DZ$47&gt;=$FQ240,DZ$47&lt;=$FR240)*(('Summary&amp;Assumptions'!$H$25*$C240)*(1+'Summary&amp;Assumptions'!$J$29)^(DZ$46-1))</f>
        <v>0</v>
      </c>
      <c r="DV240" s="588">
        <f>AND(EA$55&gt;0,SUM($E240:DU240)&lt;'Summary&amp;Assumptions'!$G$32*$B240,$D240&gt;='Summary&amp;Assumptions'!$D$17,EA$47&gt;=$D240,EA$47&lt;=EDATE($D240,'Summary&amp;Assumptions'!$G$32))*$B240+AND(EA$56&lt;'Summary&amp;Assumptions'!$J$31,EA$47&gt;=$FO240,EA$47&lt;=$FP240)*(('Summary&amp;Assumptions'!$H$25*$C240)*(1+'Summary&amp;Assumptions'!$J$29)^(EA$46-1))+AND(EA$56&lt;'Summary&amp;Assumptions'!$J$31,EA$47&gt;=$FQ240,EA$47&lt;=$FR240)*(('Summary&amp;Assumptions'!$H$25*$C240)*(1+'Summary&amp;Assumptions'!$J$29)^(EA$46-1))</f>
        <v>0</v>
      </c>
      <c r="DW240" s="588">
        <f>AND(EB$55&gt;0,SUM($E240:DV240)&lt;'Summary&amp;Assumptions'!$G$32*$B240,$D240&gt;='Summary&amp;Assumptions'!$D$17,EB$47&gt;=$D240,EB$47&lt;=EDATE($D240,'Summary&amp;Assumptions'!$G$32))*$B240+AND(EB$56&lt;'Summary&amp;Assumptions'!$J$31,EB$47&gt;=$FO240,EB$47&lt;=$FP240)*(('Summary&amp;Assumptions'!$H$25*$C240)*(1+'Summary&amp;Assumptions'!$J$29)^(EB$46-1))+AND(EB$56&lt;'Summary&amp;Assumptions'!$J$31,EB$47&gt;=$FQ240,EB$47&lt;=$FR240)*(('Summary&amp;Assumptions'!$H$25*$C240)*(1+'Summary&amp;Assumptions'!$J$29)^(EB$46-1))</f>
        <v>0</v>
      </c>
      <c r="DX240" s="588">
        <f>AND(EC$55&gt;0,SUM($E240:DW240)&lt;'Summary&amp;Assumptions'!$G$32*$B240,$D240&gt;='Summary&amp;Assumptions'!$D$17,EC$47&gt;=$D240,EC$47&lt;=EDATE($D240,'Summary&amp;Assumptions'!$G$32))*$B240+AND(EC$56&lt;'Summary&amp;Assumptions'!$J$31,EC$47&gt;=$FO240,EC$47&lt;=$FP240)*(('Summary&amp;Assumptions'!$H$25*$C240)*(1+'Summary&amp;Assumptions'!$J$29)^(EC$46-1))+AND(EC$56&lt;'Summary&amp;Assumptions'!$J$31,EC$47&gt;=$FQ240,EC$47&lt;=$FR240)*(('Summary&amp;Assumptions'!$H$25*$C240)*(1+'Summary&amp;Assumptions'!$J$29)^(EC$46-1))</f>
        <v>0</v>
      </c>
      <c r="DY240" s="588">
        <f>AND(ED$55&gt;0,SUM($E240:DX240)&lt;'Summary&amp;Assumptions'!$G$32*$B240,$D240&gt;='Summary&amp;Assumptions'!$D$17,ED$47&gt;=$D240,ED$47&lt;=EDATE($D240,'Summary&amp;Assumptions'!$G$32))*$B240+AND(ED$56&lt;'Summary&amp;Assumptions'!$J$31,ED$47&gt;=$FO240,ED$47&lt;=$FP240)*(('Summary&amp;Assumptions'!$H$25*$C240)*(1+'Summary&amp;Assumptions'!$J$29)^(ED$46-1))+AND(ED$56&lt;'Summary&amp;Assumptions'!$J$31,ED$47&gt;=$FQ240,ED$47&lt;=$FR240)*(('Summary&amp;Assumptions'!$H$25*$C240)*(1+'Summary&amp;Assumptions'!$J$29)^(ED$46-1))</f>
        <v>0</v>
      </c>
      <c r="DZ240" s="588">
        <f>AND(EE$55&gt;0,SUM($E240:DY240)&lt;'Summary&amp;Assumptions'!$G$32*$B240,$D240&gt;='Summary&amp;Assumptions'!$D$17,EE$47&gt;=$D240,EE$47&lt;=EDATE($D240,'Summary&amp;Assumptions'!$G$32))*$B240+AND(EE$56&lt;'Summary&amp;Assumptions'!$J$31,EE$47&gt;=$FO240,EE$47&lt;=$FP240)*(('Summary&amp;Assumptions'!$H$25*$C240)*(1+'Summary&amp;Assumptions'!$J$29)^(EE$46-1))+AND(EE$56&lt;'Summary&amp;Assumptions'!$J$31,EE$47&gt;=$FQ240,EE$47&lt;=$FR240)*(('Summary&amp;Assumptions'!$H$25*$C240)*(1+'Summary&amp;Assumptions'!$J$29)^(EE$46-1))</f>
        <v>0</v>
      </c>
      <c r="EA240" s="588">
        <f>AND(EF$55&gt;0,SUM($E240:DZ240)&lt;'Summary&amp;Assumptions'!$G$32*$B240,$D240&gt;='Summary&amp;Assumptions'!$D$17,EF$47&gt;=$D240,EF$47&lt;=EDATE($D240,'Summary&amp;Assumptions'!$G$32))*$B240+AND(EF$56&lt;'Summary&amp;Assumptions'!$J$31,EF$47&gt;=$FO240,EF$47&lt;=$FP240)*(('Summary&amp;Assumptions'!$H$25*$C240)*(1+'Summary&amp;Assumptions'!$J$29)^(EF$46-1))+AND(EF$56&lt;'Summary&amp;Assumptions'!$J$31,EF$47&gt;=$FQ240,EF$47&lt;=$FR240)*(('Summary&amp;Assumptions'!$H$25*$C240)*(1+'Summary&amp;Assumptions'!$J$29)^(EF$46-1))</f>
        <v>0</v>
      </c>
      <c r="EB240" s="588">
        <f>AND(EG$55&gt;0,SUM($E240:EA240)&lt;'Summary&amp;Assumptions'!$G$32*$B240,$D240&gt;='Summary&amp;Assumptions'!$D$17,EG$47&gt;=$D240,EG$47&lt;=EDATE($D240,'Summary&amp;Assumptions'!$G$32))*$B240+AND(EG$56&lt;'Summary&amp;Assumptions'!$J$31,EG$47&gt;=$FO240,EG$47&lt;=$FP240)*(('Summary&amp;Assumptions'!$H$25*$C240)*(1+'Summary&amp;Assumptions'!$J$29)^(EG$46-1))+AND(EG$56&lt;'Summary&amp;Assumptions'!$J$31,EG$47&gt;=$FQ240,EG$47&lt;=$FR240)*(('Summary&amp;Assumptions'!$H$25*$C240)*(1+'Summary&amp;Assumptions'!$J$29)^(EG$46-1))</f>
        <v>0</v>
      </c>
      <c r="EC240" s="588">
        <f>AND(EH$55&gt;0,SUM($E240:EB240)&lt;'Summary&amp;Assumptions'!$G$32*$B240,$D240&gt;='Summary&amp;Assumptions'!$D$17,EH$47&gt;=$D240,EH$47&lt;=EDATE($D240,'Summary&amp;Assumptions'!$G$32))*$B240+AND(EH$56&lt;'Summary&amp;Assumptions'!$J$31,EH$47&gt;=$FO240,EH$47&lt;=$FP240)*(('Summary&amp;Assumptions'!$H$25*$C240)*(1+'Summary&amp;Assumptions'!$J$29)^(EH$46-1))+AND(EH$56&lt;'Summary&amp;Assumptions'!$J$31,EH$47&gt;=$FQ240,EH$47&lt;=$FR240)*(('Summary&amp;Assumptions'!$H$25*$C240)*(1+'Summary&amp;Assumptions'!$J$29)^(EH$46-1))</f>
        <v>0</v>
      </c>
      <c r="ED240" s="588">
        <f>AND(EI$55&gt;0,SUM($E240:EC240)&lt;'Summary&amp;Assumptions'!$G$32*$B240,$D240&gt;='Summary&amp;Assumptions'!$D$17,EI$47&gt;=$D240,EI$47&lt;=EDATE($D240,'Summary&amp;Assumptions'!$G$32))*$B240+AND(EI$56&lt;'Summary&amp;Assumptions'!$J$31,EI$47&gt;=$FO240,EI$47&lt;=$FP240)*(('Summary&amp;Assumptions'!$H$25*$C240)*(1+'Summary&amp;Assumptions'!$J$29)^(EI$46-1))+AND(EI$56&lt;'Summary&amp;Assumptions'!$J$31,EI$47&gt;=$FQ240,EI$47&lt;=$FR240)*(('Summary&amp;Assumptions'!$H$25*$C240)*(1+'Summary&amp;Assumptions'!$J$29)^(EI$46-1))</f>
        <v>0</v>
      </c>
      <c r="EE240" s="588">
        <f>AND(EJ$55&gt;0,SUM($E240:ED240)&lt;'Summary&amp;Assumptions'!$G$32*$B240,$D240&gt;='Summary&amp;Assumptions'!$D$17,EJ$47&gt;=$D240,EJ$47&lt;=EDATE($D240,'Summary&amp;Assumptions'!$G$32))*$B240+AND(EJ$56&lt;'Summary&amp;Assumptions'!$J$31,EJ$47&gt;=$FO240,EJ$47&lt;=$FP240)*(('Summary&amp;Assumptions'!$H$25*$C240)*(1+'Summary&amp;Assumptions'!$J$29)^(EJ$46-1))+AND(EJ$56&lt;'Summary&amp;Assumptions'!$J$31,EJ$47&gt;=$FQ240,EJ$47&lt;=$FR240)*(('Summary&amp;Assumptions'!$H$25*$C240)*(1+'Summary&amp;Assumptions'!$J$29)^(EJ$46-1))</f>
        <v>0</v>
      </c>
      <c r="EF240" s="588">
        <f>AND(EK$55&gt;0,SUM($E240:EE240)&lt;'Summary&amp;Assumptions'!$G$32*$B240,$D240&gt;='Summary&amp;Assumptions'!$D$17,EK$47&gt;=$D240,EK$47&lt;=EDATE($D240,'Summary&amp;Assumptions'!$G$32))*$B240+AND(EK$56&lt;'Summary&amp;Assumptions'!$J$31,EK$47&gt;=$FO240,EK$47&lt;=$FP240)*(('Summary&amp;Assumptions'!$H$25*$C240)*(1+'Summary&amp;Assumptions'!$J$29)^(EK$46-1))+AND(EK$56&lt;'Summary&amp;Assumptions'!$J$31,EK$47&gt;=$FQ240,EK$47&lt;=$FR240)*(('Summary&amp;Assumptions'!$H$25*$C240)*(1+'Summary&amp;Assumptions'!$J$29)^(EK$46-1))</f>
        <v>0</v>
      </c>
      <c r="EG240" s="588">
        <f>AND(EL$55&gt;0,SUM($E240:EF240)&lt;'Summary&amp;Assumptions'!$G$32*$B240,$D240&gt;='Summary&amp;Assumptions'!$D$17,EL$47&gt;=$D240,EL$47&lt;=EDATE($D240,'Summary&amp;Assumptions'!$G$32))*$B240+AND(EL$56&lt;'Summary&amp;Assumptions'!$J$31,EL$47&gt;=$FO240,EL$47&lt;=$FP240)*(('Summary&amp;Assumptions'!$H$25*$C240)*(1+'Summary&amp;Assumptions'!$J$29)^(EL$46-1))+AND(EL$56&lt;'Summary&amp;Assumptions'!$J$31,EL$47&gt;=$FQ240,EL$47&lt;=$FR240)*(('Summary&amp;Assumptions'!$H$25*$C240)*(1+'Summary&amp;Assumptions'!$J$29)^(EL$46-1))</f>
        <v>0</v>
      </c>
      <c r="EH240" s="588">
        <f>AND(EM$55&gt;0,SUM($E240:EG240)&lt;'Summary&amp;Assumptions'!$G$32*$B240,$D240&gt;='Summary&amp;Assumptions'!$D$17,EM$47&gt;=$D240,EM$47&lt;=EDATE($D240,'Summary&amp;Assumptions'!$G$32))*$B240+AND(EM$56&lt;'Summary&amp;Assumptions'!$J$31,EM$47&gt;=$FO240,EM$47&lt;=$FP240)*(('Summary&amp;Assumptions'!$H$25*$C240)*(1+'Summary&amp;Assumptions'!$J$29)^(EM$46-1))+AND(EM$56&lt;'Summary&amp;Assumptions'!$J$31,EM$47&gt;=$FQ240,EM$47&lt;=$FR240)*(('Summary&amp;Assumptions'!$H$25*$C240)*(1+'Summary&amp;Assumptions'!$J$29)^(EM$46-1))</f>
        <v>0</v>
      </c>
      <c r="EI240" s="588">
        <f>AND(EN$55&gt;0,SUM($E240:EH240)&lt;'Summary&amp;Assumptions'!$G$32*$B240,$D240&gt;='Summary&amp;Assumptions'!$D$17,EN$47&gt;=$D240,EN$47&lt;=EDATE($D240,'Summary&amp;Assumptions'!$G$32))*$B240+AND(EN$56&lt;'Summary&amp;Assumptions'!$J$31,EN$47&gt;=$FO240,EN$47&lt;=$FP240)*(('Summary&amp;Assumptions'!$H$25*$C240)*(1+'Summary&amp;Assumptions'!$J$29)^(EN$46-1))+AND(EN$56&lt;'Summary&amp;Assumptions'!$J$31,EN$47&gt;=$FQ240,EN$47&lt;=$FR240)*(('Summary&amp;Assumptions'!$H$25*$C240)*(1+'Summary&amp;Assumptions'!$J$29)^(EN$46-1))</f>
        <v>0</v>
      </c>
      <c r="EJ240" s="588">
        <f>AND(EO$55&gt;0,SUM($E240:EI240)&lt;'Summary&amp;Assumptions'!$G$32*$B240,$D240&gt;='Summary&amp;Assumptions'!$D$17,EO$47&gt;=$D240,EO$47&lt;=EDATE($D240,'Summary&amp;Assumptions'!$G$32))*$B240+AND(EO$56&lt;'Summary&amp;Assumptions'!$J$31,EO$47&gt;=$FO240,EO$47&lt;=$FP240)*(('Summary&amp;Assumptions'!$H$25*$C240)*(1+'Summary&amp;Assumptions'!$J$29)^(EO$46-1))+AND(EO$56&lt;'Summary&amp;Assumptions'!$J$31,EO$47&gt;=$FQ240,EO$47&lt;=$FR240)*(('Summary&amp;Assumptions'!$H$25*$C240)*(1+'Summary&amp;Assumptions'!$J$29)^(EO$46-1))</f>
        <v>0</v>
      </c>
      <c r="EK240" s="588">
        <f>AND(EP$55&gt;0,SUM($E240:EJ240)&lt;'Summary&amp;Assumptions'!$G$32*$B240,$D240&gt;='Summary&amp;Assumptions'!$D$17,EP$47&gt;=$D240,EP$47&lt;=EDATE($D240,'Summary&amp;Assumptions'!$G$32))*$B240+AND(EP$56&lt;'Summary&amp;Assumptions'!$J$31,EP$47&gt;=$FO240,EP$47&lt;=$FP240)*(('Summary&amp;Assumptions'!$H$25*$C240)*(1+'Summary&amp;Assumptions'!$J$29)^(EP$46-1))+AND(EP$56&lt;'Summary&amp;Assumptions'!$J$31,EP$47&gt;=$FQ240,EP$47&lt;=$FR240)*(('Summary&amp;Assumptions'!$H$25*$C240)*(1+'Summary&amp;Assumptions'!$J$29)^(EP$46-1))</f>
        <v>0</v>
      </c>
      <c r="EL240" s="588">
        <f>AND(EQ$55&gt;0,SUM($E240:EK240)&lt;'Summary&amp;Assumptions'!$G$32*$B240,$D240&gt;='Summary&amp;Assumptions'!$D$17,EQ$47&gt;=$D240,EQ$47&lt;=EDATE($D240,'Summary&amp;Assumptions'!$G$32))*$B240+AND(EQ$56&lt;'Summary&amp;Assumptions'!$J$31,EQ$47&gt;=$FO240,EQ$47&lt;=$FP240)*(('Summary&amp;Assumptions'!$H$25*$C240)*(1+'Summary&amp;Assumptions'!$J$29)^(EQ$46-1))+AND(EQ$56&lt;'Summary&amp;Assumptions'!$J$31,EQ$47&gt;=$FQ240,EQ$47&lt;=$FR240)*(('Summary&amp;Assumptions'!$H$25*$C240)*(1+'Summary&amp;Assumptions'!$J$29)^(EQ$46-1))</f>
        <v>0</v>
      </c>
      <c r="EM240" s="588">
        <f>AND(ER$55&gt;0,SUM($E240:EL240)&lt;'Summary&amp;Assumptions'!$G$32*$B240,$D240&gt;='Summary&amp;Assumptions'!$D$17,ER$47&gt;=$D240,ER$47&lt;=EDATE($D240,'Summary&amp;Assumptions'!$G$32))*$B240+AND(ER$56&lt;'Summary&amp;Assumptions'!$J$31,ER$47&gt;=$FO240,ER$47&lt;=$FP240)*(('Summary&amp;Assumptions'!$H$25*$C240)*(1+'Summary&amp;Assumptions'!$J$29)^(ER$46-1))+AND(ER$56&lt;'Summary&amp;Assumptions'!$J$31,ER$47&gt;=$FQ240,ER$47&lt;=$FR240)*(('Summary&amp;Assumptions'!$H$25*$C240)*(1+'Summary&amp;Assumptions'!$J$29)^(ER$46-1))</f>
        <v>0</v>
      </c>
      <c r="EN240" s="588">
        <f>AND(ES$55&gt;0,SUM($E240:EM240)&lt;'Summary&amp;Assumptions'!$G$32*$B240,$D240&gt;='Summary&amp;Assumptions'!$D$17,ES$47&gt;=$D240,ES$47&lt;=EDATE($D240,'Summary&amp;Assumptions'!$G$32))*$B240+AND(ES$56&lt;'Summary&amp;Assumptions'!$J$31,ES$47&gt;=$FO240,ES$47&lt;=$FP240)*(('Summary&amp;Assumptions'!$H$25*$C240)*(1+'Summary&amp;Assumptions'!$J$29)^(ES$46-1))+AND(ES$56&lt;'Summary&amp;Assumptions'!$J$31,ES$47&gt;=$FQ240,ES$47&lt;=$FR240)*(('Summary&amp;Assumptions'!$H$25*$C240)*(1+'Summary&amp;Assumptions'!$J$29)^(ES$46-1))</f>
        <v>0</v>
      </c>
      <c r="EO240" s="588">
        <f>AND(ET$55&gt;0,SUM($E240:EN240)&lt;'Summary&amp;Assumptions'!$G$32*$B240,$D240&gt;='Summary&amp;Assumptions'!$D$17,ET$47&gt;=$D240,ET$47&lt;=EDATE($D240,'Summary&amp;Assumptions'!$G$32))*$B240+AND(ET$56&lt;'Summary&amp;Assumptions'!$J$31,ET$47&gt;=$FO240,ET$47&lt;=$FP240)*(('Summary&amp;Assumptions'!$H$25*$C240)*(1+'Summary&amp;Assumptions'!$J$29)^(ET$46-1))+AND(ET$56&lt;'Summary&amp;Assumptions'!$J$31,ET$47&gt;=$FQ240,ET$47&lt;=$FR240)*(('Summary&amp;Assumptions'!$H$25*$C240)*(1+'Summary&amp;Assumptions'!$J$29)^(ET$46-1))</f>
        <v>0</v>
      </c>
      <c r="EP240" s="588">
        <f>AND(EU$55&gt;0,SUM($E240:EO240)&lt;'Summary&amp;Assumptions'!$G$32*$B240,$D240&gt;='Summary&amp;Assumptions'!$D$17,EU$47&gt;=$D240,EU$47&lt;=EDATE($D240,'Summary&amp;Assumptions'!$G$32))*$B240+AND(EU$56&lt;'Summary&amp;Assumptions'!$J$31,EU$47&gt;=$FO240,EU$47&lt;=$FP240)*(('Summary&amp;Assumptions'!$H$25*$C240)*(1+'Summary&amp;Assumptions'!$J$29)^(EU$46-1))+AND(EU$56&lt;'Summary&amp;Assumptions'!$J$31,EU$47&gt;=$FQ240,EU$47&lt;=$FR240)*(('Summary&amp;Assumptions'!$H$25*$C240)*(1+'Summary&amp;Assumptions'!$J$29)^(EU$46-1))</f>
        <v>0</v>
      </c>
      <c r="EQ240" s="588">
        <f>AND(EV$55&gt;0,SUM($E240:EP240)&lt;'Summary&amp;Assumptions'!$G$32*$B240,$D240&gt;='Summary&amp;Assumptions'!$D$17,EV$47&gt;=$D240,EV$47&lt;=EDATE($D240,'Summary&amp;Assumptions'!$G$32))*$B240+AND(EV$56&lt;'Summary&amp;Assumptions'!$J$31,EV$47&gt;=$FO240,EV$47&lt;=$FP240)*(('Summary&amp;Assumptions'!$H$25*$C240)*(1+'Summary&amp;Assumptions'!$J$29)^(EV$46-1))+AND(EV$56&lt;'Summary&amp;Assumptions'!$J$31,EV$47&gt;=$FQ240,EV$47&lt;=$FR240)*(('Summary&amp;Assumptions'!$H$25*$C240)*(1+'Summary&amp;Assumptions'!$J$29)^(EV$46-1))</f>
        <v>0</v>
      </c>
      <c r="ER240" s="588">
        <f>AND(EW$55&gt;0,SUM($E240:EQ240)&lt;'Summary&amp;Assumptions'!$G$32*$B240,$D240&gt;='Summary&amp;Assumptions'!$D$17,EW$47&gt;=$D240,EW$47&lt;=EDATE($D240,'Summary&amp;Assumptions'!$G$32))*$B240+AND(EW$56&lt;'Summary&amp;Assumptions'!$J$31,EW$47&gt;=$FO240,EW$47&lt;=$FP240)*(('Summary&amp;Assumptions'!$H$25*$C240)*(1+'Summary&amp;Assumptions'!$J$29)^(EW$46-1))+AND(EW$56&lt;'Summary&amp;Assumptions'!$J$31,EW$47&gt;=$FQ240,EW$47&lt;=$FR240)*(('Summary&amp;Assumptions'!$H$25*$C240)*(1+'Summary&amp;Assumptions'!$J$29)^(EW$46-1))</f>
        <v>0</v>
      </c>
      <c r="ES240" s="588">
        <f>AND(EX$55&gt;0,SUM($E240:ER240)&lt;'Summary&amp;Assumptions'!$G$32*$B240,$D240&gt;='Summary&amp;Assumptions'!$D$17,EX$47&gt;=$D240,EX$47&lt;=EDATE($D240,'Summary&amp;Assumptions'!$G$32))*$B240+AND(EX$56&lt;'Summary&amp;Assumptions'!$J$31,EX$47&gt;=$FO240,EX$47&lt;=$FP240)*(('Summary&amp;Assumptions'!$H$25*$C240)*(1+'Summary&amp;Assumptions'!$J$29)^(EX$46-1))+AND(EX$56&lt;'Summary&amp;Assumptions'!$J$31,EX$47&gt;=$FQ240,EX$47&lt;=$FR240)*(('Summary&amp;Assumptions'!$H$25*$C240)*(1+'Summary&amp;Assumptions'!$J$29)^(EX$46-1))</f>
        <v>0</v>
      </c>
      <c r="ET240" s="588">
        <f>AND(EY$55&gt;0,SUM($E240:ES240)&lt;'Summary&amp;Assumptions'!$G$32*$B240,$D240&gt;='Summary&amp;Assumptions'!$D$17,EY$47&gt;=$D240,EY$47&lt;=EDATE($D240,'Summary&amp;Assumptions'!$G$32))*$B240+AND(EY$56&lt;'Summary&amp;Assumptions'!$J$31,EY$47&gt;=$FO240,EY$47&lt;=$FP240)*(('Summary&amp;Assumptions'!$H$25*$C240)*(1+'Summary&amp;Assumptions'!$J$29)^(EY$46-1))+AND(EY$56&lt;'Summary&amp;Assumptions'!$J$31,EY$47&gt;=$FQ240,EY$47&lt;=$FR240)*(('Summary&amp;Assumptions'!$H$25*$C240)*(1+'Summary&amp;Assumptions'!$J$29)^(EY$46-1))</f>
        <v>0</v>
      </c>
      <c r="EU240" s="588">
        <f>AND(EZ$55&gt;0,SUM($E240:ET240)&lt;'Summary&amp;Assumptions'!$G$32*$B240,$D240&gt;='Summary&amp;Assumptions'!$D$17,EZ$47&gt;=$D240,EZ$47&lt;=EDATE($D240,'Summary&amp;Assumptions'!$G$32))*$B240+AND(EZ$56&lt;'Summary&amp;Assumptions'!$J$31,EZ$47&gt;=$FO240,EZ$47&lt;=$FP240)*(('Summary&amp;Assumptions'!$H$25*$C240)*(1+'Summary&amp;Assumptions'!$J$29)^(EZ$46-1))+AND(EZ$56&lt;'Summary&amp;Assumptions'!$J$31,EZ$47&gt;=$FQ240,EZ$47&lt;=$FR240)*(('Summary&amp;Assumptions'!$H$25*$C240)*(1+'Summary&amp;Assumptions'!$J$29)^(EZ$46-1))</f>
        <v>0</v>
      </c>
      <c r="EV240" s="588">
        <f>AND(FA$55&gt;0,SUM($E240:EU240)&lt;'Summary&amp;Assumptions'!$G$32*$B240,$D240&gt;='Summary&amp;Assumptions'!$D$17,FA$47&gt;=$D240,FA$47&lt;=EDATE($D240,'Summary&amp;Assumptions'!$G$32))*$B240+AND(FA$56&lt;'Summary&amp;Assumptions'!$J$31,FA$47&gt;=$FO240,FA$47&lt;=$FP240)*(('Summary&amp;Assumptions'!$H$25*$C240)*(1+'Summary&amp;Assumptions'!$J$29)^(FA$46-1))+AND(FA$56&lt;'Summary&amp;Assumptions'!$J$31,FA$47&gt;=$FQ240,FA$47&lt;=$FR240)*(('Summary&amp;Assumptions'!$H$25*$C240)*(1+'Summary&amp;Assumptions'!$J$29)^(FA$46-1))</f>
        <v>0</v>
      </c>
      <c r="EW240" s="588">
        <f>AND(FB$55&gt;0,SUM($E240:EV240)&lt;'Summary&amp;Assumptions'!$G$32*$B240,$D240&gt;='Summary&amp;Assumptions'!$D$17,FB$47&gt;=$D240,FB$47&lt;=EDATE($D240,'Summary&amp;Assumptions'!$G$32))*$B240+AND(FB$56&lt;'Summary&amp;Assumptions'!$J$31,FB$47&gt;=$FO240,FB$47&lt;=$FP240)*(('Summary&amp;Assumptions'!$H$25*$C240)*(1+'Summary&amp;Assumptions'!$J$29)^(FB$46-1))+AND(FB$56&lt;'Summary&amp;Assumptions'!$J$31,FB$47&gt;=$FQ240,FB$47&lt;=$FR240)*(('Summary&amp;Assumptions'!$H$25*$C240)*(1+'Summary&amp;Assumptions'!$J$29)^(FB$46-1))</f>
        <v>0</v>
      </c>
      <c r="EX240" s="588">
        <f>AND(FC$55&gt;0,SUM($E240:EW240)&lt;'Summary&amp;Assumptions'!$G$32*$B240,$D240&gt;='Summary&amp;Assumptions'!$D$17,FC$47&gt;=$D240,FC$47&lt;=EDATE($D240,'Summary&amp;Assumptions'!$G$32))*$B240+AND(FC$56&lt;'Summary&amp;Assumptions'!$J$31,FC$47&gt;=$FO240,FC$47&lt;=$FP240)*(('Summary&amp;Assumptions'!$H$25*$C240)*(1+'Summary&amp;Assumptions'!$J$29)^(FC$46-1))+AND(FC$56&lt;'Summary&amp;Assumptions'!$J$31,FC$47&gt;=$FQ240,FC$47&lt;=$FR240)*(('Summary&amp;Assumptions'!$H$25*$C240)*(1+'Summary&amp;Assumptions'!$J$29)^(FC$46-1))</f>
        <v>0</v>
      </c>
      <c r="EY240" s="588">
        <f>AND(FD$55&gt;0,SUM($E240:EX240)&lt;'Summary&amp;Assumptions'!$G$32*$B240,$D240&gt;='Summary&amp;Assumptions'!$D$17,FD$47&gt;=$D240,FD$47&lt;=EDATE($D240,'Summary&amp;Assumptions'!$G$32))*$B240+AND(FD$56&lt;'Summary&amp;Assumptions'!$J$31,FD$47&gt;=$FO240,FD$47&lt;=$FP240)*(('Summary&amp;Assumptions'!$H$25*$C240)*(1+'Summary&amp;Assumptions'!$J$29)^(FD$46-1))+AND(FD$56&lt;'Summary&amp;Assumptions'!$J$31,FD$47&gt;=$FQ240,FD$47&lt;=$FR240)*(('Summary&amp;Assumptions'!$H$25*$C240)*(1+'Summary&amp;Assumptions'!$J$29)^(FD$46-1))</f>
        <v>0</v>
      </c>
      <c r="EZ240" s="588">
        <f>AND(FE$55&gt;0,SUM($E240:EY240)&lt;'Summary&amp;Assumptions'!$G$32*$B240,$D240&gt;='Summary&amp;Assumptions'!$D$17,FE$47&gt;=$D240,FE$47&lt;=EDATE($D240,'Summary&amp;Assumptions'!$G$32))*$B240+AND(FE$56&lt;'Summary&amp;Assumptions'!$J$31,FE$47&gt;=$FO240,FE$47&lt;=$FP240)*(('Summary&amp;Assumptions'!$H$25*$C240)*(1+'Summary&amp;Assumptions'!$J$29)^(FE$46-1))+AND(FE$56&lt;'Summary&amp;Assumptions'!$J$31,FE$47&gt;=$FQ240,FE$47&lt;=$FR240)*(('Summary&amp;Assumptions'!$H$25*$C240)*(1+'Summary&amp;Assumptions'!$J$29)^(FE$46-1))</f>
        <v>0</v>
      </c>
      <c r="FA240" s="588">
        <f>AND(FF$55&gt;0,SUM($E240:EZ240)&lt;'Summary&amp;Assumptions'!$G$32*$B240,$D240&gt;='Summary&amp;Assumptions'!$D$17,FF$47&gt;=$D240,FF$47&lt;=EDATE($D240,'Summary&amp;Assumptions'!$G$32))*$B240+AND(FF$56&lt;'Summary&amp;Assumptions'!$J$31,FF$47&gt;=$FO240,FF$47&lt;=$FP240)*(('Summary&amp;Assumptions'!$H$25*$C240)*(1+'Summary&amp;Assumptions'!$J$29)^(FF$46-1))+AND(FF$56&lt;'Summary&amp;Assumptions'!$J$31,FF$47&gt;=$FQ240,FF$47&lt;=$FR240)*(('Summary&amp;Assumptions'!$H$25*$C240)*(1+'Summary&amp;Assumptions'!$J$29)^(FF$46-1))</f>
        <v>0</v>
      </c>
      <c r="FB240" s="588">
        <f>AND(FG$55&gt;0,SUM($E240:FA240)&lt;'Summary&amp;Assumptions'!$G$32*$B240,$D240&gt;='Summary&amp;Assumptions'!$D$17,FG$47&gt;=$D240,FG$47&lt;=EDATE($D240,'Summary&amp;Assumptions'!$G$32))*$B240+AND(FG$56&lt;'Summary&amp;Assumptions'!$J$31,FG$47&gt;=$FO240,FG$47&lt;=$FP240)*(('Summary&amp;Assumptions'!$H$25*$C240)*(1+'Summary&amp;Assumptions'!$J$29)^(FG$46-1))+AND(FG$56&lt;'Summary&amp;Assumptions'!$J$31,FG$47&gt;=$FQ240,FG$47&lt;=$FR240)*(('Summary&amp;Assumptions'!$H$25*$C240)*(1+'Summary&amp;Assumptions'!$J$29)^(FG$46-1))</f>
        <v>0</v>
      </c>
      <c r="FC240" s="588">
        <f>AND(FH$55&gt;0,SUM($E240:FB240)&lt;'Summary&amp;Assumptions'!$G$32*$B240,$D240&gt;='Summary&amp;Assumptions'!$D$17,FH$47&gt;=$D240,FH$47&lt;=EDATE($D240,'Summary&amp;Assumptions'!$G$32))*$B240+AND(FH$56&lt;'Summary&amp;Assumptions'!$J$31,FH$47&gt;=$FO240,FH$47&lt;=$FP240)*(('Summary&amp;Assumptions'!$H$25*$C240)*(1+'Summary&amp;Assumptions'!$J$29)^(FH$46-1))+AND(FH$56&lt;'Summary&amp;Assumptions'!$J$31,FH$47&gt;=$FQ240,FH$47&lt;=$FR240)*(('Summary&amp;Assumptions'!$H$25*$C240)*(1+'Summary&amp;Assumptions'!$J$29)^(FH$46-1))</f>
        <v>0</v>
      </c>
      <c r="FD240" s="588">
        <f>AND(FI$55&gt;0,SUM($E240:FC240)&lt;'Summary&amp;Assumptions'!$G$32*$B240,$D240&gt;='Summary&amp;Assumptions'!$D$17,FI$47&gt;=$D240,FI$47&lt;=EDATE($D240,'Summary&amp;Assumptions'!$G$32))*$B240+AND(FI$56&lt;'Summary&amp;Assumptions'!$J$31,FI$47&gt;=$FO240,FI$47&lt;=$FP240)*(('Summary&amp;Assumptions'!$H$25*$C240)*(1+'Summary&amp;Assumptions'!$J$29)^(FI$46-1))+AND(FI$56&lt;'Summary&amp;Assumptions'!$J$31,FI$47&gt;=$FQ240,FI$47&lt;=$FR240)*(('Summary&amp;Assumptions'!$H$25*$C240)*(1+'Summary&amp;Assumptions'!$J$29)^(FI$46-1))</f>
        <v>0</v>
      </c>
      <c r="FE240" s="588">
        <f>AND(FJ$55&gt;0,SUM($E240:FD240)&lt;'Summary&amp;Assumptions'!$G$32*$B240,$D240&gt;='Summary&amp;Assumptions'!$D$17,FJ$47&gt;=$D240,FJ$47&lt;=EDATE($D240,'Summary&amp;Assumptions'!$G$32))*$B240+AND(FJ$56&lt;'Summary&amp;Assumptions'!$J$31,FJ$47&gt;=$FO240,FJ$47&lt;=$FP240)*(('Summary&amp;Assumptions'!$H$25*$C240)*(1+'Summary&amp;Assumptions'!$J$29)^(FJ$46-1))+AND(FJ$56&lt;'Summary&amp;Assumptions'!$J$31,FJ$47&gt;=$FQ240,FJ$47&lt;=$FR240)*(('Summary&amp;Assumptions'!$H$25*$C240)*(1+'Summary&amp;Assumptions'!$J$29)^(FJ$46-1))</f>
        <v>0</v>
      </c>
      <c r="FF240" s="588">
        <f>AND(FK$55&gt;0,SUM($E240:FE240)&lt;'Summary&amp;Assumptions'!$G$32*$B240,$D240&gt;='Summary&amp;Assumptions'!$D$17,FK$47&gt;=$D240,FK$47&lt;=EDATE($D240,'Summary&amp;Assumptions'!$G$32))*$B240+AND(FK$56&lt;'Summary&amp;Assumptions'!$J$31,FK$47&gt;=$FO240,FK$47&lt;=$FP240)*(('Summary&amp;Assumptions'!$H$25*$C240)*(1+'Summary&amp;Assumptions'!$J$29)^(FK$46-1))+AND(FK$56&lt;'Summary&amp;Assumptions'!$J$31,FK$47&gt;=$FQ240,FK$47&lt;=$FR240)*(('Summary&amp;Assumptions'!$H$25*$C240)*(1+'Summary&amp;Assumptions'!$J$29)^(FK$46-1))</f>
        <v>0</v>
      </c>
      <c r="FG240" s="588">
        <f>AND(FL$55&gt;0,SUM($E240:FF240)&lt;'Summary&amp;Assumptions'!$G$32*$B240,$D240&gt;='Summary&amp;Assumptions'!$D$17,FL$47&gt;=$D240,FL$47&lt;=EDATE($D240,'Summary&amp;Assumptions'!$G$32))*$B240+AND(FL$56&lt;'Summary&amp;Assumptions'!$J$31,FL$47&gt;=$FO240,FL$47&lt;=$FP240)*(('Summary&amp;Assumptions'!$H$25*$C240)*(1+'Summary&amp;Assumptions'!$J$29)^(FL$46-1))+AND(FL$56&lt;'Summary&amp;Assumptions'!$J$31,FL$47&gt;=$FQ240,FL$47&lt;=$FR240)*(('Summary&amp;Assumptions'!$H$25*$C240)*(1+'Summary&amp;Assumptions'!$J$29)^(FL$46-1))</f>
        <v>0</v>
      </c>
      <c r="FH240" s="588">
        <f>AND(FM$55&gt;0,SUM($E240:FG240)&lt;'Summary&amp;Assumptions'!$G$32*$B240,$D240&gt;='Summary&amp;Assumptions'!$D$17,FM$47&gt;=$D240,FM$47&lt;=EDATE($D240,'Summary&amp;Assumptions'!$G$32))*$B240+AND(FM$56&lt;'Summary&amp;Assumptions'!$J$31,FM$47&gt;=$FO240,FM$47&lt;=$FP240)*(('Summary&amp;Assumptions'!$H$25*$C240)*(1+'Summary&amp;Assumptions'!$J$29)^(FM$46-1))+AND(FM$56&lt;'Summary&amp;Assumptions'!$J$31,FM$47&gt;=$FQ240,FM$47&lt;=$FR240)*(('Summary&amp;Assumptions'!$H$25*$C240)*(1+'Summary&amp;Assumptions'!$J$29)^(FM$46-1))</f>
        <v>0</v>
      </c>
      <c r="FI240" s="588">
        <f>AND(FN$55&gt;0,SUM($E240:FH240)&lt;'Summary&amp;Assumptions'!$G$32*$B240,$D240&gt;='Summary&amp;Assumptions'!$D$17,FN$47&gt;=$D240,FN$47&lt;=EDATE($D240,'Summary&amp;Assumptions'!$G$32))*$B240+AND(FN$56&lt;'Summary&amp;Assumptions'!$J$31,FN$47&gt;=$FO240,FN$47&lt;=$FP240)*(('Summary&amp;Assumptions'!$H$25*$C240)*(1+'Summary&amp;Assumptions'!$J$29)^(FN$46-1))+AND(FN$56&lt;'Summary&amp;Assumptions'!$J$31,FN$47&gt;=$FQ240,FN$47&lt;=$FR240)*(('Summary&amp;Assumptions'!$H$25*$C240)*(1+'Summary&amp;Assumptions'!$J$29)^(FN$46-1))</f>
        <v>0</v>
      </c>
      <c r="FJ240" s="588">
        <f>AND(FO$55&gt;0,SUM($E240:FI240)&lt;'Summary&amp;Assumptions'!$G$32*$B240,$D240&gt;='Summary&amp;Assumptions'!$D$17,FO$47&gt;=$D240,FO$47&lt;=EDATE($D240,'Summary&amp;Assumptions'!$G$32))*$B240+AND(FO$56&lt;'Summary&amp;Assumptions'!$J$31,FO$47&gt;=$FO240,FO$47&lt;=$FP240)*(('Summary&amp;Assumptions'!$H$25*$C240)*(1+'Summary&amp;Assumptions'!$J$29)^(FO$46-1))+AND(FO$56&lt;'Summary&amp;Assumptions'!$J$31,FO$47&gt;=$FQ240,FO$47&lt;=$FR240)*(('Summary&amp;Assumptions'!$H$25*$C240)*(1+'Summary&amp;Assumptions'!$J$29)^(FO$46-1))</f>
        <v>0</v>
      </c>
      <c r="FK240" s="588">
        <f>AND(FP$55&gt;0,SUM($E240:FJ240)&lt;'Summary&amp;Assumptions'!$G$32*$B240,$D240&gt;='Summary&amp;Assumptions'!$D$17,FP$47&gt;=$D240,FP$47&lt;=EDATE($D240,'Summary&amp;Assumptions'!$G$32))*$B240+AND(FP$56&lt;'Summary&amp;Assumptions'!$J$31,FP$47&gt;=$FO240,FP$47&lt;=$FP240)*(('Summary&amp;Assumptions'!$H$25*$C240)*(1+'Summary&amp;Assumptions'!$J$29)^(FP$46-1))+AND(FP$56&lt;'Summary&amp;Assumptions'!$J$31,FP$47&gt;=$FQ240,FP$47&lt;=$FR240)*(('Summary&amp;Assumptions'!$H$25*$C240)*(1+'Summary&amp;Assumptions'!$J$29)^(FP$46-1))</f>
        <v>0</v>
      </c>
      <c r="FL240" s="588">
        <f>AND(FQ$55&gt;0,SUM($E240:FK240)&lt;'Summary&amp;Assumptions'!$G$32*$B240,$D240&gt;='Summary&amp;Assumptions'!$D$17,FQ$47&gt;=$D240,FQ$47&lt;=EDATE($D240,'Summary&amp;Assumptions'!$G$32))*$B240+AND(FQ$56&lt;'Summary&amp;Assumptions'!$J$31,FQ$47&gt;=$FO240,FQ$47&lt;=$FP240)*(('Summary&amp;Assumptions'!$H$25*$C240)*(1+'Summary&amp;Assumptions'!$J$29)^(FQ$46-1))+AND(FQ$56&lt;'Summary&amp;Assumptions'!$J$31,FQ$47&gt;=$FQ240,FQ$47&lt;=$FR240)*(('Summary&amp;Assumptions'!$H$25*$C240)*(1+'Summary&amp;Assumptions'!$J$29)^(FQ$46-1))</f>
        <v>0</v>
      </c>
      <c r="FO240" s="576">
        <f>EDATE(D240,'Summary&amp;Assumptions'!$G$34)</f>
        <v>48092</v>
      </c>
      <c r="FP240" s="576">
        <f>EDATE(FO240,'Summary&amp;Assumptions'!$G$33-1)</f>
        <v>48122</v>
      </c>
      <c r="FQ240" s="576">
        <f>EDATE(FO240,'Summary&amp;Assumptions'!$G$34)</f>
        <v>48458</v>
      </c>
      <c r="FR240" s="576">
        <f>EDATE(FQ240,'Summary&amp;Assumptions'!$G$33-1)</f>
        <v>48488</v>
      </c>
    </row>
    <row r="241" spans="2:174" hidden="1" x14ac:dyDescent="0.2">
      <c r="B241" s="588">
        <v>0</v>
      </c>
      <c r="C241" s="193">
        <v>0</v>
      </c>
      <c r="D241" s="589">
        <v>47757</v>
      </c>
      <c r="F241" s="588">
        <f>AND(K$55&gt;0,SUM($E241:E241)&lt;'Summary&amp;Assumptions'!$G$32*$B241,$D241&gt;='Summary&amp;Assumptions'!$D$17,K$47&gt;=$D241,K$47&lt;=EDATE($D241,'Summary&amp;Assumptions'!$G$32))*$B241+AND(K$56&lt;'Summary&amp;Assumptions'!$J$31,K$47&gt;=$FO241,K$47&lt;=$FP241)*(('Summary&amp;Assumptions'!$H$25*$C241)*(1+'Summary&amp;Assumptions'!$J$29)^(K$46-1))+AND(K$56&lt;'Summary&amp;Assumptions'!$J$31,K$47&gt;=$FQ241,K$47&lt;=$FR241)*(('Summary&amp;Assumptions'!$H$25*$C241)*(1+'Summary&amp;Assumptions'!$J$29)^(K$46-1))</f>
        <v>0</v>
      </c>
      <c r="G241" s="588">
        <f>AND(L$55&gt;0,SUM($E241:F241)&lt;'Summary&amp;Assumptions'!$G$32*$B241,$D241&gt;='Summary&amp;Assumptions'!$D$17,L$47&gt;=$D241,L$47&lt;=EDATE($D241,'Summary&amp;Assumptions'!$G$32))*$B241+AND(L$56&lt;'Summary&amp;Assumptions'!$J$31,L$47&gt;=$FO241,L$47&lt;=$FP241)*(('Summary&amp;Assumptions'!$H$25*$C241)*(1+'Summary&amp;Assumptions'!$J$29)^(L$46-1))+AND(L$56&lt;'Summary&amp;Assumptions'!$J$31,L$47&gt;=$FQ241,L$47&lt;=$FR241)*(('Summary&amp;Assumptions'!$H$25*$C241)*(1+'Summary&amp;Assumptions'!$J$29)^(L$46-1))</f>
        <v>0</v>
      </c>
      <c r="H241" s="588">
        <f>AND(M$55&gt;0,SUM($E241:G241)&lt;'Summary&amp;Assumptions'!$G$32*$B241,$D241&gt;='Summary&amp;Assumptions'!$D$17,M$47&gt;=$D241,M$47&lt;=EDATE($D241,'Summary&amp;Assumptions'!$G$32))*$B241+AND(M$56&lt;'Summary&amp;Assumptions'!$J$31,M$47&gt;=$FO241,M$47&lt;=$FP241)*(('Summary&amp;Assumptions'!$H$25*$C241)*(1+'Summary&amp;Assumptions'!$J$29)^(M$46-1))+AND(M$56&lt;'Summary&amp;Assumptions'!$J$31,M$47&gt;=$FQ241,M$47&lt;=$FR241)*(('Summary&amp;Assumptions'!$H$25*$C241)*(1+'Summary&amp;Assumptions'!$J$29)^(M$46-1))</f>
        <v>0</v>
      </c>
      <c r="I241" s="588">
        <f>AND(N$55&gt;0,SUM($E241:H241)&lt;'Summary&amp;Assumptions'!$G$32*$B241,$D241&gt;='Summary&amp;Assumptions'!$D$17,N$47&gt;=$D241,N$47&lt;=EDATE($D241,'Summary&amp;Assumptions'!$G$32))*$B241+AND(N$56&lt;'Summary&amp;Assumptions'!$J$31,N$47&gt;=$FO241,N$47&lt;=$FP241)*(('Summary&amp;Assumptions'!$H$25*$C241)*(1+'Summary&amp;Assumptions'!$J$29)^(N$46-1))+AND(N$56&lt;'Summary&amp;Assumptions'!$J$31,N$47&gt;=$FQ241,N$47&lt;=$FR241)*(('Summary&amp;Assumptions'!$H$25*$C241)*(1+'Summary&amp;Assumptions'!$J$29)^(N$46-1))</f>
        <v>0</v>
      </c>
      <c r="J241" s="588">
        <f>AND(O$55&gt;0,SUM($E241:I241)&lt;'Summary&amp;Assumptions'!$G$32*$B241,$D241&gt;='Summary&amp;Assumptions'!$D$17,O$47&gt;=$D241,O$47&lt;=EDATE($D241,'Summary&amp;Assumptions'!$G$32))*$B241+AND(O$56&lt;'Summary&amp;Assumptions'!$J$31,O$47&gt;=$FO241,O$47&lt;=$FP241)*(('Summary&amp;Assumptions'!$H$25*$C241)*(1+'Summary&amp;Assumptions'!$J$29)^(O$46-1))+AND(O$56&lt;'Summary&amp;Assumptions'!$J$31,O$47&gt;=$FQ241,O$47&lt;=$FR241)*(('Summary&amp;Assumptions'!$H$25*$C241)*(1+'Summary&amp;Assumptions'!$J$29)^(O$46-1))</f>
        <v>0</v>
      </c>
      <c r="K241" s="588">
        <f>AND(P$55&gt;0,SUM($E241:J241)&lt;'Summary&amp;Assumptions'!$G$32*$B241,$D241&gt;='Summary&amp;Assumptions'!$D$17,P$47&gt;=$D241,P$47&lt;=EDATE($D241,'Summary&amp;Assumptions'!$G$32))*$B241+AND(P$56&lt;'Summary&amp;Assumptions'!$J$31,P$47&gt;=$FO241,P$47&lt;=$FP241)*(('Summary&amp;Assumptions'!$H$25*$C241)*(1+'Summary&amp;Assumptions'!$J$29)^(P$46-1))+AND(P$56&lt;'Summary&amp;Assumptions'!$J$31,P$47&gt;=$FQ241,P$47&lt;=$FR241)*(('Summary&amp;Assumptions'!$H$25*$C241)*(1+'Summary&amp;Assumptions'!$J$29)^(P$46-1))</f>
        <v>0</v>
      </c>
      <c r="L241" s="588">
        <f>AND(Q$55&gt;0,SUM($E241:K241)&lt;'Summary&amp;Assumptions'!$G$32*$B241,$D241&gt;='Summary&amp;Assumptions'!$D$17,Q$47&gt;=$D241,Q$47&lt;=EDATE($D241,'Summary&amp;Assumptions'!$G$32))*$B241+AND(Q$56&lt;'Summary&amp;Assumptions'!$J$31,Q$47&gt;=$FO241,Q$47&lt;=$FP241)*(('Summary&amp;Assumptions'!$H$25*$C241)*(1+'Summary&amp;Assumptions'!$J$29)^(Q$46-1))+AND(Q$56&lt;'Summary&amp;Assumptions'!$J$31,Q$47&gt;=$FQ241,Q$47&lt;=$FR241)*(('Summary&amp;Assumptions'!$H$25*$C241)*(1+'Summary&amp;Assumptions'!$J$29)^(Q$46-1))</f>
        <v>0</v>
      </c>
      <c r="M241" s="588">
        <f>AND(R$55&gt;0,SUM($E241:L241)&lt;'Summary&amp;Assumptions'!$G$32*$B241,$D241&gt;='Summary&amp;Assumptions'!$D$17,R$47&gt;=$D241,R$47&lt;=EDATE($D241,'Summary&amp;Assumptions'!$G$32))*$B241+AND(R$56&lt;'Summary&amp;Assumptions'!$J$31,R$47&gt;=$FO241,R$47&lt;=$FP241)*(('Summary&amp;Assumptions'!$H$25*$C241)*(1+'Summary&amp;Assumptions'!$J$29)^(R$46-1))+AND(R$56&lt;'Summary&amp;Assumptions'!$J$31,R$47&gt;=$FQ241,R$47&lt;=$FR241)*(('Summary&amp;Assumptions'!$H$25*$C241)*(1+'Summary&amp;Assumptions'!$J$29)^(R$46-1))</f>
        <v>0</v>
      </c>
      <c r="N241" s="588">
        <f>AND(S$55&gt;0,SUM($E241:M241)&lt;'Summary&amp;Assumptions'!$G$32*$B241,$D241&gt;='Summary&amp;Assumptions'!$D$17,S$47&gt;=$D241,S$47&lt;=EDATE($D241,'Summary&amp;Assumptions'!$G$32))*$B241+AND(S$56&lt;'Summary&amp;Assumptions'!$J$31,S$47&gt;=$FO241,S$47&lt;=$FP241)*(('Summary&amp;Assumptions'!$H$25*$C241)*(1+'Summary&amp;Assumptions'!$J$29)^(S$46-1))+AND(S$56&lt;'Summary&amp;Assumptions'!$J$31,S$47&gt;=$FQ241,S$47&lt;=$FR241)*(('Summary&amp;Assumptions'!$H$25*$C241)*(1+'Summary&amp;Assumptions'!$J$29)^(S$46-1))</f>
        <v>0</v>
      </c>
      <c r="O241" s="588">
        <f>AND(T$55&gt;0,SUM($E241:N241)&lt;'Summary&amp;Assumptions'!$G$32*$B241,$D241&gt;='Summary&amp;Assumptions'!$D$17,T$47&gt;=$D241,T$47&lt;=EDATE($D241,'Summary&amp;Assumptions'!$G$32))*$B241+AND(T$56&lt;'Summary&amp;Assumptions'!$J$31,T$47&gt;=$FO241,T$47&lt;=$FP241)*(('Summary&amp;Assumptions'!$H$25*$C241)*(1+'Summary&amp;Assumptions'!$J$29)^(T$46-1))+AND(T$56&lt;'Summary&amp;Assumptions'!$J$31,T$47&gt;=$FQ241,T$47&lt;=$FR241)*(('Summary&amp;Assumptions'!$H$25*$C241)*(1+'Summary&amp;Assumptions'!$J$29)^(T$46-1))</f>
        <v>0</v>
      </c>
      <c r="P241" s="588">
        <f>AND(U$55&gt;0,SUM($E241:O241)&lt;'Summary&amp;Assumptions'!$G$32*$B241,$D241&gt;='Summary&amp;Assumptions'!$D$17,U$47&gt;=$D241,U$47&lt;=EDATE($D241,'Summary&amp;Assumptions'!$G$32))*$B241+AND(U$56&lt;'Summary&amp;Assumptions'!$J$31,U$47&gt;=$FO241,U$47&lt;=$FP241)*(('Summary&amp;Assumptions'!$H$25*$C241)*(1+'Summary&amp;Assumptions'!$J$29)^(U$46-1))+AND(U$56&lt;'Summary&amp;Assumptions'!$J$31,U$47&gt;=$FQ241,U$47&lt;=$FR241)*(('Summary&amp;Assumptions'!$H$25*$C241)*(1+'Summary&amp;Assumptions'!$J$29)^(U$46-1))</f>
        <v>0</v>
      </c>
      <c r="Q241" s="588">
        <f>AND(V$55&gt;0,SUM($E241:P241)&lt;'Summary&amp;Assumptions'!$G$32*$B241,$D241&gt;='Summary&amp;Assumptions'!$D$17,V$47&gt;=$D241,V$47&lt;=EDATE($D241,'Summary&amp;Assumptions'!$G$32))*$B241+AND(V$56&lt;'Summary&amp;Assumptions'!$J$31,V$47&gt;=$FO241,V$47&lt;=$FP241)*(('Summary&amp;Assumptions'!$H$25*$C241)*(1+'Summary&amp;Assumptions'!$J$29)^(V$46-1))+AND(V$56&lt;'Summary&amp;Assumptions'!$J$31,V$47&gt;=$FQ241,V$47&lt;=$FR241)*(('Summary&amp;Assumptions'!$H$25*$C241)*(1+'Summary&amp;Assumptions'!$J$29)^(V$46-1))</f>
        <v>0</v>
      </c>
      <c r="R241" s="588">
        <f>AND(W$55&gt;0,SUM($E241:Q241)&lt;'Summary&amp;Assumptions'!$G$32*$B241,$D241&gt;='Summary&amp;Assumptions'!$D$17,W$47&gt;=$D241,W$47&lt;=EDATE($D241,'Summary&amp;Assumptions'!$G$32))*$B241+AND(W$56&lt;'Summary&amp;Assumptions'!$J$31,W$47&gt;=$FO241,W$47&lt;=$FP241)*(('Summary&amp;Assumptions'!$H$25*$C241)*(1+'Summary&amp;Assumptions'!$J$29)^(W$46-1))+AND(W$56&lt;'Summary&amp;Assumptions'!$J$31,W$47&gt;=$FQ241,W$47&lt;=$FR241)*(('Summary&amp;Assumptions'!$H$25*$C241)*(1+'Summary&amp;Assumptions'!$J$29)^(W$46-1))</f>
        <v>0</v>
      </c>
      <c r="S241" s="588">
        <f>AND(X$55&gt;0,SUM($E241:R241)&lt;'Summary&amp;Assumptions'!$G$32*$B241,$D241&gt;='Summary&amp;Assumptions'!$D$17,X$47&gt;=$D241,X$47&lt;=EDATE($D241,'Summary&amp;Assumptions'!$G$32))*$B241+AND(X$56&lt;'Summary&amp;Assumptions'!$J$31,X$47&gt;=$FO241,X$47&lt;=$FP241)*(('Summary&amp;Assumptions'!$H$25*$C241)*(1+'Summary&amp;Assumptions'!$J$29)^(X$46-1))+AND(X$56&lt;'Summary&amp;Assumptions'!$J$31,X$47&gt;=$FQ241,X$47&lt;=$FR241)*(('Summary&amp;Assumptions'!$H$25*$C241)*(1+'Summary&amp;Assumptions'!$J$29)^(X$46-1))</f>
        <v>0</v>
      </c>
      <c r="T241" s="588">
        <f>AND(Y$55&gt;0,SUM($E241:S241)&lt;'Summary&amp;Assumptions'!$G$32*$B241,$D241&gt;='Summary&amp;Assumptions'!$D$17,Y$47&gt;=$D241,Y$47&lt;=EDATE($D241,'Summary&amp;Assumptions'!$G$32))*$B241+AND(Y$56&lt;'Summary&amp;Assumptions'!$J$31,Y$47&gt;=$FO241,Y$47&lt;=$FP241)*(('Summary&amp;Assumptions'!$H$25*$C241)*(1+'Summary&amp;Assumptions'!$J$29)^(Y$46-1))+AND(Y$56&lt;'Summary&amp;Assumptions'!$J$31,Y$47&gt;=$FQ241,Y$47&lt;=$FR241)*(('Summary&amp;Assumptions'!$H$25*$C241)*(1+'Summary&amp;Assumptions'!$J$29)^(Y$46-1))</f>
        <v>0</v>
      </c>
      <c r="U241" s="588">
        <f>AND(Z$55&gt;0,SUM($E241:T241)&lt;'Summary&amp;Assumptions'!$G$32*$B241,$D241&gt;='Summary&amp;Assumptions'!$D$17,Z$47&gt;=$D241,Z$47&lt;=EDATE($D241,'Summary&amp;Assumptions'!$G$32))*$B241+AND(Z$56&lt;'Summary&amp;Assumptions'!$J$31,Z$47&gt;=$FO241,Z$47&lt;=$FP241)*(('Summary&amp;Assumptions'!$H$25*$C241)*(1+'Summary&amp;Assumptions'!$J$29)^(Z$46-1))+AND(Z$56&lt;'Summary&amp;Assumptions'!$J$31,Z$47&gt;=$FQ241,Z$47&lt;=$FR241)*(('Summary&amp;Assumptions'!$H$25*$C241)*(1+'Summary&amp;Assumptions'!$J$29)^(Z$46-1))</f>
        <v>0</v>
      </c>
      <c r="V241" s="588">
        <f>AND(AA$55&gt;0,SUM($E241:U241)&lt;'Summary&amp;Assumptions'!$G$32*$B241,$D241&gt;='Summary&amp;Assumptions'!$D$17,AA$47&gt;=$D241,AA$47&lt;=EDATE($D241,'Summary&amp;Assumptions'!$G$32))*$B241+AND(AA$56&lt;'Summary&amp;Assumptions'!$J$31,AA$47&gt;=$FO241,AA$47&lt;=$FP241)*(('Summary&amp;Assumptions'!$H$25*$C241)*(1+'Summary&amp;Assumptions'!$J$29)^(AA$46-1))+AND(AA$56&lt;'Summary&amp;Assumptions'!$J$31,AA$47&gt;=$FQ241,AA$47&lt;=$FR241)*(('Summary&amp;Assumptions'!$H$25*$C241)*(1+'Summary&amp;Assumptions'!$J$29)^(AA$46-1))</f>
        <v>0</v>
      </c>
      <c r="W241" s="588">
        <f>AND(AB$55&gt;0,SUM($E241:V241)&lt;'Summary&amp;Assumptions'!$G$32*$B241,$D241&gt;='Summary&amp;Assumptions'!$D$17,AB$47&gt;=$D241,AB$47&lt;=EDATE($D241,'Summary&amp;Assumptions'!$G$32))*$B241+AND(AB$56&lt;'Summary&amp;Assumptions'!$J$31,AB$47&gt;=$FO241,AB$47&lt;=$FP241)*(('Summary&amp;Assumptions'!$H$25*$C241)*(1+'Summary&amp;Assumptions'!$J$29)^(AB$46-1))+AND(AB$56&lt;'Summary&amp;Assumptions'!$J$31,AB$47&gt;=$FQ241,AB$47&lt;=$FR241)*(('Summary&amp;Assumptions'!$H$25*$C241)*(1+'Summary&amp;Assumptions'!$J$29)^(AB$46-1))</f>
        <v>0</v>
      </c>
      <c r="X241" s="588">
        <f>AND(AC$55&gt;0,SUM($E241:W241)&lt;'Summary&amp;Assumptions'!$G$32*$B241,$D241&gt;='Summary&amp;Assumptions'!$D$17,AC$47&gt;=$D241,AC$47&lt;=EDATE($D241,'Summary&amp;Assumptions'!$G$32))*$B241+AND(AC$56&lt;'Summary&amp;Assumptions'!$J$31,AC$47&gt;=$FO241,AC$47&lt;=$FP241)*(('Summary&amp;Assumptions'!$H$25*$C241)*(1+'Summary&amp;Assumptions'!$J$29)^(AC$46-1))+AND(AC$56&lt;'Summary&amp;Assumptions'!$J$31,AC$47&gt;=$FQ241,AC$47&lt;=$FR241)*(('Summary&amp;Assumptions'!$H$25*$C241)*(1+'Summary&amp;Assumptions'!$J$29)^(AC$46-1))</f>
        <v>0</v>
      </c>
      <c r="Y241" s="588">
        <f>AND(AD$55&gt;0,SUM($E241:X241)&lt;'Summary&amp;Assumptions'!$G$32*$B241,$D241&gt;='Summary&amp;Assumptions'!$D$17,AD$47&gt;=$D241,AD$47&lt;=EDATE($D241,'Summary&amp;Assumptions'!$G$32))*$B241+AND(AD$56&lt;'Summary&amp;Assumptions'!$J$31,AD$47&gt;=$FO241,AD$47&lt;=$FP241)*(('Summary&amp;Assumptions'!$H$25*$C241)*(1+'Summary&amp;Assumptions'!$J$29)^(AD$46-1))+AND(AD$56&lt;'Summary&amp;Assumptions'!$J$31,AD$47&gt;=$FQ241,AD$47&lt;=$FR241)*(('Summary&amp;Assumptions'!$H$25*$C241)*(1+'Summary&amp;Assumptions'!$J$29)^(AD$46-1))</f>
        <v>0</v>
      </c>
      <c r="Z241" s="588">
        <f>AND(AE$55&gt;0,SUM($E241:Y241)&lt;'Summary&amp;Assumptions'!$G$32*$B241,$D241&gt;='Summary&amp;Assumptions'!$D$17,AE$47&gt;=$D241,AE$47&lt;=EDATE($D241,'Summary&amp;Assumptions'!$G$32))*$B241+AND(AE$56&lt;'Summary&amp;Assumptions'!$J$31,AE$47&gt;=$FO241,AE$47&lt;=$FP241)*(('Summary&amp;Assumptions'!$H$25*$C241)*(1+'Summary&amp;Assumptions'!$J$29)^(AE$46-1))+AND(AE$56&lt;'Summary&amp;Assumptions'!$J$31,AE$47&gt;=$FQ241,AE$47&lt;=$FR241)*(('Summary&amp;Assumptions'!$H$25*$C241)*(1+'Summary&amp;Assumptions'!$J$29)^(AE$46-1))</f>
        <v>0</v>
      </c>
      <c r="AA241" s="588">
        <f>AND(AF$55&gt;0,SUM($E241:Z241)&lt;'Summary&amp;Assumptions'!$G$32*$B241,$D241&gt;='Summary&amp;Assumptions'!$D$17,AF$47&gt;=$D241,AF$47&lt;=EDATE($D241,'Summary&amp;Assumptions'!$G$32))*$B241+AND(AF$56&lt;'Summary&amp;Assumptions'!$J$31,AF$47&gt;=$FO241,AF$47&lt;=$FP241)*(('Summary&amp;Assumptions'!$H$25*$C241)*(1+'Summary&amp;Assumptions'!$J$29)^(AF$46-1))+AND(AF$56&lt;'Summary&amp;Assumptions'!$J$31,AF$47&gt;=$FQ241,AF$47&lt;=$FR241)*(('Summary&amp;Assumptions'!$H$25*$C241)*(1+'Summary&amp;Assumptions'!$J$29)^(AF$46-1))</f>
        <v>0</v>
      </c>
      <c r="AB241" s="588">
        <f>AND(AG$55&gt;0,SUM($E241:AA241)&lt;'Summary&amp;Assumptions'!$G$32*$B241,$D241&gt;='Summary&amp;Assumptions'!$D$17,AG$47&gt;=$D241,AG$47&lt;=EDATE($D241,'Summary&amp;Assumptions'!$G$32))*$B241+AND(AG$56&lt;'Summary&amp;Assumptions'!$J$31,AG$47&gt;=$FO241,AG$47&lt;=$FP241)*(('Summary&amp;Assumptions'!$H$25*$C241)*(1+'Summary&amp;Assumptions'!$J$29)^(AG$46-1))+AND(AG$56&lt;'Summary&amp;Assumptions'!$J$31,AG$47&gt;=$FQ241,AG$47&lt;=$FR241)*(('Summary&amp;Assumptions'!$H$25*$C241)*(1+'Summary&amp;Assumptions'!$J$29)^(AG$46-1))</f>
        <v>0</v>
      </c>
      <c r="AC241" s="588">
        <f>AND(AH$55&gt;0,SUM($E241:AB241)&lt;'Summary&amp;Assumptions'!$G$32*$B241,$D241&gt;='Summary&amp;Assumptions'!$D$17,AH$47&gt;=$D241,AH$47&lt;=EDATE($D241,'Summary&amp;Assumptions'!$G$32))*$B241+AND(AH$56&lt;'Summary&amp;Assumptions'!$J$31,AH$47&gt;=$FO241,AH$47&lt;=$FP241)*(('Summary&amp;Assumptions'!$H$25*$C241)*(1+'Summary&amp;Assumptions'!$J$29)^(AH$46-1))+AND(AH$56&lt;'Summary&amp;Assumptions'!$J$31,AH$47&gt;=$FQ241,AH$47&lt;=$FR241)*(('Summary&amp;Assumptions'!$H$25*$C241)*(1+'Summary&amp;Assumptions'!$J$29)^(AH$46-1))</f>
        <v>0</v>
      </c>
      <c r="AD241" s="588">
        <f>AND(AI$55&gt;0,SUM($E241:AC241)&lt;'Summary&amp;Assumptions'!$G$32*$B241,$D241&gt;='Summary&amp;Assumptions'!$D$17,AI$47&gt;=$D241,AI$47&lt;=EDATE($D241,'Summary&amp;Assumptions'!$G$32))*$B241+AND(AI$56&lt;'Summary&amp;Assumptions'!$J$31,AI$47&gt;=$FO241,AI$47&lt;=$FP241)*(('Summary&amp;Assumptions'!$H$25*$C241)*(1+'Summary&amp;Assumptions'!$J$29)^(AI$46-1))+AND(AI$56&lt;'Summary&amp;Assumptions'!$J$31,AI$47&gt;=$FQ241,AI$47&lt;=$FR241)*(('Summary&amp;Assumptions'!$H$25*$C241)*(1+'Summary&amp;Assumptions'!$J$29)^(AI$46-1))</f>
        <v>0</v>
      </c>
      <c r="AE241" s="588">
        <f>AND(AJ$55&gt;0,SUM($E241:AD241)&lt;'Summary&amp;Assumptions'!$G$32*$B241,$D241&gt;='Summary&amp;Assumptions'!$D$17,AJ$47&gt;=$D241,AJ$47&lt;=EDATE($D241,'Summary&amp;Assumptions'!$G$32))*$B241+AND(AJ$56&lt;'Summary&amp;Assumptions'!$J$31,AJ$47&gt;=$FO241,AJ$47&lt;=$FP241)*(('Summary&amp;Assumptions'!$H$25*$C241)*(1+'Summary&amp;Assumptions'!$J$29)^(AJ$46-1))+AND(AJ$56&lt;'Summary&amp;Assumptions'!$J$31,AJ$47&gt;=$FQ241,AJ$47&lt;=$FR241)*(('Summary&amp;Assumptions'!$H$25*$C241)*(1+'Summary&amp;Assumptions'!$J$29)^(AJ$46-1))</f>
        <v>0</v>
      </c>
      <c r="AF241" s="588">
        <f>AND(AK$55&gt;0,SUM($E241:AE241)&lt;'Summary&amp;Assumptions'!$G$32*$B241,$D241&gt;='Summary&amp;Assumptions'!$D$17,AK$47&gt;=$D241,AK$47&lt;=EDATE($D241,'Summary&amp;Assumptions'!$G$32))*$B241+AND(AK$56&lt;'Summary&amp;Assumptions'!$J$31,AK$47&gt;=$FO241,AK$47&lt;=$FP241)*(('Summary&amp;Assumptions'!$H$25*$C241)*(1+'Summary&amp;Assumptions'!$J$29)^(AK$46-1))+AND(AK$56&lt;'Summary&amp;Assumptions'!$J$31,AK$47&gt;=$FQ241,AK$47&lt;=$FR241)*(('Summary&amp;Assumptions'!$H$25*$C241)*(1+'Summary&amp;Assumptions'!$J$29)^(AK$46-1))</f>
        <v>0</v>
      </c>
      <c r="AG241" s="588">
        <f>AND(AL$55&gt;0,SUM($E241:AF241)&lt;'Summary&amp;Assumptions'!$G$32*$B241,$D241&gt;='Summary&amp;Assumptions'!$D$17,AL$47&gt;=$D241,AL$47&lt;=EDATE($D241,'Summary&amp;Assumptions'!$G$32))*$B241+AND(AL$56&lt;'Summary&amp;Assumptions'!$J$31,AL$47&gt;=$FO241,AL$47&lt;=$FP241)*(('Summary&amp;Assumptions'!$H$25*$C241)*(1+'Summary&amp;Assumptions'!$J$29)^(AL$46-1))+AND(AL$56&lt;'Summary&amp;Assumptions'!$J$31,AL$47&gt;=$FQ241,AL$47&lt;=$FR241)*(('Summary&amp;Assumptions'!$H$25*$C241)*(1+'Summary&amp;Assumptions'!$J$29)^(AL$46-1))</f>
        <v>0</v>
      </c>
      <c r="AH241" s="588">
        <f>AND(AM$55&gt;0,SUM($E241:AG241)&lt;'Summary&amp;Assumptions'!$G$32*$B241,$D241&gt;='Summary&amp;Assumptions'!$D$17,AM$47&gt;=$D241,AM$47&lt;=EDATE($D241,'Summary&amp;Assumptions'!$G$32))*$B241+AND(AM$56&lt;'Summary&amp;Assumptions'!$J$31,AM$47&gt;=$FO241,AM$47&lt;=$FP241)*(('Summary&amp;Assumptions'!$H$25*$C241)*(1+'Summary&amp;Assumptions'!$J$29)^(AM$46-1))+AND(AM$56&lt;'Summary&amp;Assumptions'!$J$31,AM$47&gt;=$FQ241,AM$47&lt;=$FR241)*(('Summary&amp;Assumptions'!$H$25*$C241)*(1+'Summary&amp;Assumptions'!$J$29)^(AM$46-1))</f>
        <v>0</v>
      </c>
      <c r="AI241" s="588">
        <f>AND(AN$55&gt;0,SUM($E241:AH241)&lt;'Summary&amp;Assumptions'!$G$32*$B241,$D241&gt;='Summary&amp;Assumptions'!$D$17,AN$47&gt;=$D241,AN$47&lt;=EDATE($D241,'Summary&amp;Assumptions'!$G$32))*$B241+AND(AN$56&lt;'Summary&amp;Assumptions'!$J$31,AN$47&gt;=$FO241,AN$47&lt;=$FP241)*(('Summary&amp;Assumptions'!$H$25*$C241)*(1+'Summary&amp;Assumptions'!$J$29)^(AN$46-1))+AND(AN$56&lt;'Summary&amp;Assumptions'!$J$31,AN$47&gt;=$FQ241,AN$47&lt;=$FR241)*(('Summary&amp;Assumptions'!$H$25*$C241)*(1+'Summary&amp;Assumptions'!$J$29)^(AN$46-1))</f>
        <v>0</v>
      </c>
      <c r="AJ241" s="588">
        <f>AND(AO$55&gt;0,SUM($E241:AI241)&lt;'Summary&amp;Assumptions'!$G$32*$B241,$D241&gt;='Summary&amp;Assumptions'!$D$17,AO$47&gt;=$D241,AO$47&lt;=EDATE($D241,'Summary&amp;Assumptions'!$G$32))*$B241+AND(AO$56&lt;'Summary&amp;Assumptions'!$J$31,AO$47&gt;=$FO241,AO$47&lt;=$FP241)*(('Summary&amp;Assumptions'!$H$25*$C241)*(1+'Summary&amp;Assumptions'!$J$29)^(AO$46-1))+AND(AO$56&lt;'Summary&amp;Assumptions'!$J$31,AO$47&gt;=$FQ241,AO$47&lt;=$FR241)*(('Summary&amp;Assumptions'!$H$25*$C241)*(1+'Summary&amp;Assumptions'!$J$29)^(AO$46-1))</f>
        <v>0</v>
      </c>
      <c r="AK241" s="588">
        <f>AND(AP$55&gt;0,SUM($E241:AJ241)&lt;'Summary&amp;Assumptions'!$G$32*$B241,$D241&gt;='Summary&amp;Assumptions'!$D$17,AP$47&gt;=$D241,AP$47&lt;=EDATE($D241,'Summary&amp;Assumptions'!$G$32))*$B241+AND(AP$56&lt;'Summary&amp;Assumptions'!$J$31,AP$47&gt;=$FO241,AP$47&lt;=$FP241)*(('Summary&amp;Assumptions'!$H$25*$C241)*(1+'Summary&amp;Assumptions'!$J$29)^(AP$46-1))+AND(AP$56&lt;'Summary&amp;Assumptions'!$J$31,AP$47&gt;=$FQ241,AP$47&lt;=$FR241)*(('Summary&amp;Assumptions'!$H$25*$C241)*(1+'Summary&amp;Assumptions'!$J$29)^(AP$46-1))</f>
        <v>0</v>
      </c>
      <c r="AL241" s="588">
        <f>AND(AQ$55&gt;0,SUM($E241:AK241)&lt;'Summary&amp;Assumptions'!$G$32*$B241,$D241&gt;='Summary&amp;Assumptions'!$D$17,AQ$47&gt;=$D241,AQ$47&lt;=EDATE($D241,'Summary&amp;Assumptions'!$G$32))*$B241+AND(AQ$56&lt;'Summary&amp;Assumptions'!$J$31,AQ$47&gt;=$FO241,AQ$47&lt;=$FP241)*(('Summary&amp;Assumptions'!$H$25*$C241)*(1+'Summary&amp;Assumptions'!$J$29)^(AQ$46-1))+AND(AQ$56&lt;'Summary&amp;Assumptions'!$J$31,AQ$47&gt;=$FQ241,AQ$47&lt;=$FR241)*(('Summary&amp;Assumptions'!$H$25*$C241)*(1+'Summary&amp;Assumptions'!$J$29)^(AQ$46-1))</f>
        <v>0</v>
      </c>
      <c r="AM241" s="588">
        <f>AND(AR$55&gt;0,SUM($E241:AL241)&lt;'Summary&amp;Assumptions'!$G$32*$B241,$D241&gt;='Summary&amp;Assumptions'!$D$17,AR$47&gt;=$D241,AR$47&lt;=EDATE($D241,'Summary&amp;Assumptions'!$G$32))*$B241+AND(AR$56&lt;'Summary&amp;Assumptions'!$J$31,AR$47&gt;=$FO241,AR$47&lt;=$FP241)*(('Summary&amp;Assumptions'!$H$25*$C241)*(1+'Summary&amp;Assumptions'!$J$29)^(AR$46-1))+AND(AR$56&lt;'Summary&amp;Assumptions'!$J$31,AR$47&gt;=$FQ241,AR$47&lt;=$FR241)*(('Summary&amp;Assumptions'!$H$25*$C241)*(1+'Summary&amp;Assumptions'!$J$29)^(AR$46-1))</f>
        <v>0</v>
      </c>
      <c r="AN241" s="588">
        <f>AND(AS$55&gt;0,SUM($E241:AM241)&lt;'Summary&amp;Assumptions'!$G$32*$B241,$D241&gt;='Summary&amp;Assumptions'!$D$17,AS$47&gt;=$D241,AS$47&lt;=EDATE($D241,'Summary&amp;Assumptions'!$G$32))*$B241+AND(AS$56&lt;'Summary&amp;Assumptions'!$J$31,AS$47&gt;=$FO241,AS$47&lt;=$FP241)*(('Summary&amp;Assumptions'!$H$25*$C241)*(1+'Summary&amp;Assumptions'!$J$29)^(AS$46-1))+AND(AS$56&lt;'Summary&amp;Assumptions'!$J$31,AS$47&gt;=$FQ241,AS$47&lt;=$FR241)*(('Summary&amp;Assumptions'!$H$25*$C241)*(1+'Summary&amp;Assumptions'!$J$29)^(AS$46-1))</f>
        <v>0</v>
      </c>
      <c r="AO241" s="588">
        <f>AND(AT$55&gt;0,SUM($E241:AN241)&lt;'Summary&amp;Assumptions'!$G$32*$B241,$D241&gt;='Summary&amp;Assumptions'!$D$17,AT$47&gt;=$D241,AT$47&lt;=EDATE($D241,'Summary&amp;Assumptions'!$G$32))*$B241+AND(AT$56&lt;'Summary&amp;Assumptions'!$J$31,AT$47&gt;=$FO241,AT$47&lt;=$FP241)*(('Summary&amp;Assumptions'!$H$25*$C241)*(1+'Summary&amp;Assumptions'!$J$29)^(AT$46-1))+AND(AT$56&lt;'Summary&amp;Assumptions'!$J$31,AT$47&gt;=$FQ241,AT$47&lt;=$FR241)*(('Summary&amp;Assumptions'!$H$25*$C241)*(1+'Summary&amp;Assumptions'!$J$29)^(AT$46-1))</f>
        <v>0</v>
      </c>
      <c r="AP241" s="588">
        <f>AND(AU$55&gt;0,SUM($E241:AO241)&lt;'Summary&amp;Assumptions'!$G$32*$B241,$D241&gt;='Summary&amp;Assumptions'!$D$17,AU$47&gt;=$D241,AU$47&lt;=EDATE($D241,'Summary&amp;Assumptions'!$G$32))*$B241+AND(AU$56&lt;'Summary&amp;Assumptions'!$J$31,AU$47&gt;=$FO241,AU$47&lt;=$FP241)*(('Summary&amp;Assumptions'!$H$25*$C241)*(1+'Summary&amp;Assumptions'!$J$29)^(AU$46-1))+AND(AU$56&lt;'Summary&amp;Assumptions'!$J$31,AU$47&gt;=$FQ241,AU$47&lt;=$FR241)*(('Summary&amp;Assumptions'!$H$25*$C241)*(1+'Summary&amp;Assumptions'!$J$29)^(AU$46-1))</f>
        <v>0</v>
      </c>
      <c r="AQ241" s="588">
        <f>AND(AV$55&gt;0,SUM($E241:AP241)&lt;'Summary&amp;Assumptions'!$G$32*$B241,$D241&gt;='Summary&amp;Assumptions'!$D$17,AV$47&gt;=$D241,AV$47&lt;=EDATE($D241,'Summary&amp;Assumptions'!$G$32))*$B241+AND(AV$56&lt;'Summary&amp;Assumptions'!$J$31,AV$47&gt;=$FO241,AV$47&lt;=$FP241)*(('Summary&amp;Assumptions'!$H$25*$C241)*(1+'Summary&amp;Assumptions'!$J$29)^(AV$46-1))+AND(AV$56&lt;'Summary&amp;Assumptions'!$J$31,AV$47&gt;=$FQ241,AV$47&lt;=$FR241)*(('Summary&amp;Assumptions'!$H$25*$C241)*(1+'Summary&amp;Assumptions'!$J$29)^(AV$46-1))</f>
        <v>0</v>
      </c>
      <c r="AR241" s="588">
        <f>AND(AW$55&gt;0,SUM($E241:AQ241)&lt;'Summary&amp;Assumptions'!$G$32*$B241,$D241&gt;='Summary&amp;Assumptions'!$D$17,AW$47&gt;=$D241,AW$47&lt;=EDATE($D241,'Summary&amp;Assumptions'!$G$32))*$B241+AND(AW$56&lt;'Summary&amp;Assumptions'!$J$31,AW$47&gt;=$FO241,AW$47&lt;=$FP241)*(('Summary&amp;Assumptions'!$H$25*$C241)*(1+'Summary&amp;Assumptions'!$J$29)^(AW$46-1))+AND(AW$56&lt;'Summary&amp;Assumptions'!$J$31,AW$47&gt;=$FQ241,AW$47&lt;=$FR241)*(('Summary&amp;Assumptions'!$H$25*$C241)*(1+'Summary&amp;Assumptions'!$J$29)^(AW$46-1))</f>
        <v>0</v>
      </c>
      <c r="AS241" s="588">
        <f>AND(AX$55&gt;0,SUM($E241:AR241)&lt;'Summary&amp;Assumptions'!$G$32*$B241,$D241&gt;='Summary&amp;Assumptions'!$D$17,AX$47&gt;=$D241,AX$47&lt;=EDATE($D241,'Summary&amp;Assumptions'!$G$32))*$B241+AND(AX$56&lt;'Summary&amp;Assumptions'!$J$31,AX$47&gt;=$FO241,AX$47&lt;=$FP241)*(('Summary&amp;Assumptions'!$H$25*$C241)*(1+'Summary&amp;Assumptions'!$J$29)^(AX$46-1))+AND(AX$56&lt;'Summary&amp;Assumptions'!$J$31,AX$47&gt;=$FQ241,AX$47&lt;=$FR241)*(('Summary&amp;Assumptions'!$H$25*$C241)*(1+'Summary&amp;Assumptions'!$J$29)^(AX$46-1))</f>
        <v>0</v>
      </c>
      <c r="AT241" s="588">
        <f>AND(AY$55&gt;0,SUM($E241:AS241)&lt;'Summary&amp;Assumptions'!$G$32*$B241,$D241&gt;='Summary&amp;Assumptions'!$D$17,AY$47&gt;=$D241,AY$47&lt;=EDATE($D241,'Summary&amp;Assumptions'!$G$32))*$B241+AND(AY$56&lt;'Summary&amp;Assumptions'!$J$31,AY$47&gt;=$FO241,AY$47&lt;=$FP241)*(('Summary&amp;Assumptions'!$H$25*$C241)*(1+'Summary&amp;Assumptions'!$J$29)^(AY$46-1))+AND(AY$56&lt;'Summary&amp;Assumptions'!$J$31,AY$47&gt;=$FQ241,AY$47&lt;=$FR241)*(('Summary&amp;Assumptions'!$H$25*$C241)*(1+'Summary&amp;Assumptions'!$J$29)^(AY$46-1))</f>
        <v>0</v>
      </c>
      <c r="AU241" s="588">
        <f>AND(AZ$55&gt;0,SUM($E241:AT241)&lt;'Summary&amp;Assumptions'!$G$32*$B241,$D241&gt;='Summary&amp;Assumptions'!$D$17,AZ$47&gt;=$D241,AZ$47&lt;=EDATE($D241,'Summary&amp;Assumptions'!$G$32))*$B241+AND(AZ$56&lt;'Summary&amp;Assumptions'!$J$31,AZ$47&gt;=$FO241,AZ$47&lt;=$FP241)*(('Summary&amp;Assumptions'!$H$25*$C241)*(1+'Summary&amp;Assumptions'!$J$29)^(AZ$46-1))+AND(AZ$56&lt;'Summary&amp;Assumptions'!$J$31,AZ$47&gt;=$FQ241,AZ$47&lt;=$FR241)*(('Summary&amp;Assumptions'!$H$25*$C241)*(1+'Summary&amp;Assumptions'!$J$29)^(AZ$46-1))</f>
        <v>0</v>
      </c>
      <c r="AV241" s="588">
        <f>AND(BA$55&gt;0,SUM($E241:AU241)&lt;'Summary&amp;Assumptions'!$G$32*$B241,$D241&gt;='Summary&amp;Assumptions'!$D$17,BA$47&gt;=$D241,BA$47&lt;=EDATE($D241,'Summary&amp;Assumptions'!$G$32))*$B241+AND(BA$56&lt;'Summary&amp;Assumptions'!$J$31,BA$47&gt;=$FO241,BA$47&lt;=$FP241)*(('Summary&amp;Assumptions'!$H$25*$C241)*(1+'Summary&amp;Assumptions'!$J$29)^(BA$46-1))+AND(BA$56&lt;'Summary&amp;Assumptions'!$J$31,BA$47&gt;=$FQ241,BA$47&lt;=$FR241)*(('Summary&amp;Assumptions'!$H$25*$C241)*(1+'Summary&amp;Assumptions'!$J$29)^(BA$46-1))</f>
        <v>0</v>
      </c>
      <c r="AW241" s="588">
        <f>AND(BB$55&gt;0,SUM($E241:AV241)&lt;'Summary&amp;Assumptions'!$G$32*$B241,$D241&gt;='Summary&amp;Assumptions'!$D$17,BB$47&gt;=$D241,BB$47&lt;=EDATE($D241,'Summary&amp;Assumptions'!$G$32))*$B241+AND(BB$56&lt;'Summary&amp;Assumptions'!$J$31,BB$47&gt;=$FO241,BB$47&lt;=$FP241)*(('Summary&amp;Assumptions'!$H$25*$C241)*(1+'Summary&amp;Assumptions'!$J$29)^(BB$46-1))+AND(BB$56&lt;'Summary&amp;Assumptions'!$J$31,BB$47&gt;=$FQ241,BB$47&lt;=$FR241)*(('Summary&amp;Assumptions'!$H$25*$C241)*(1+'Summary&amp;Assumptions'!$J$29)^(BB$46-1))</f>
        <v>0</v>
      </c>
      <c r="AX241" s="588">
        <f>AND(BC$55&gt;0,SUM($E241:AW241)&lt;'Summary&amp;Assumptions'!$G$32*$B241,$D241&gt;='Summary&amp;Assumptions'!$D$17,BC$47&gt;=$D241,BC$47&lt;=EDATE($D241,'Summary&amp;Assumptions'!$G$32))*$B241+AND(BC$56&lt;'Summary&amp;Assumptions'!$J$31,BC$47&gt;=$FO241,BC$47&lt;=$FP241)*(('Summary&amp;Assumptions'!$H$25*$C241)*(1+'Summary&amp;Assumptions'!$J$29)^(BC$46-1))+AND(BC$56&lt;'Summary&amp;Assumptions'!$J$31,BC$47&gt;=$FQ241,BC$47&lt;=$FR241)*(('Summary&amp;Assumptions'!$H$25*$C241)*(1+'Summary&amp;Assumptions'!$J$29)^(BC$46-1))</f>
        <v>0</v>
      </c>
      <c r="AY241" s="588">
        <f>AND(BD$55&gt;0,SUM($E241:AX241)&lt;'Summary&amp;Assumptions'!$G$32*$B241,$D241&gt;='Summary&amp;Assumptions'!$D$17,BD$47&gt;=$D241,BD$47&lt;=EDATE($D241,'Summary&amp;Assumptions'!$G$32))*$B241+AND(BD$56&lt;'Summary&amp;Assumptions'!$J$31,BD$47&gt;=$FO241,BD$47&lt;=$FP241)*(('Summary&amp;Assumptions'!$H$25*$C241)*(1+'Summary&amp;Assumptions'!$J$29)^(BD$46-1))+AND(BD$56&lt;'Summary&amp;Assumptions'!$J$31,BD$47&gt;=$FQ241,BD$47&lt;=$FR241)*(('Summary&amp;Assumptions'!$H$25*$C241)*(1+'Summary&amp;Assumptions'!$J$29)^(BD$46-1))</f>
        <v>0</v>
      </c>
      <c r="AZ241" s="588">
        <f>AND(BE$55&gt;0,SUM($E241:AY241)&lt;'Summary&amp;Assumptions'!$G$32*$B241,$D241&gt;='Summary&amp;Assumptions'!$D$17,BE$47&gt;=$D241,BE$47&lt;=EDATE($D241,'Summary&amp;Assumptions'!$G$32))*$B241+AND(BE$56&lt;'Summary&amp;Assumptions'!$J$31,BE$47&gt;=$FO241,BE$47&lt;=$FP241)*(('Summary&amp;Assumptions'!$H$25*$C241)*(1+'Summary&amp;Assumptions'!$J$29)^(BE$46-1))+AND(BE$56&lt;'Summary&amp;Assumptions'!$J$31,BE$47&gt;=$FQ241,BE$47&lt;=$FR241)*(('Summary&amp;Assumptions'!$H$25*$C241)*(1+'Summary&amp;Assumptions'!$J$29)^(BE$46-1))</f>
        <v>0</v>
      </c>
      <c r="BA241" s="588">
        <f>AND(BF$55&gt;0,SUM($E241:AZ241)&lt;'Summary&amp;Assumptions'!$G$32*$B241,$D241&gt;='Summary&amp;Assumptions'!$D$17,BF$47&gt;=$D241,BF$47&lt;=EDATE($D241,'Summary&amp;Assumptions'!$G$32))*$B241+AND(BF$56&lt;'Summary&amp;Assumptions'!$J$31,BF$47&gt;=$FO241,BF$47&lt;=$FP241)*(('Summary&amp;Assumptions'!$H$25*$C241)*(1+'Summary&amp;Assumptions'!$J$29)^(BF$46-1))+AND(BF$56&lt;'Summary&amp;Assumptions'!$J$31,BF$47&gt;=$FQ241,BF$47&lt;=$FR241)*(('Summary&amp;Assumptions'!$H$25*$C241)*(1+'Summary&amp;Assumptions'!$J$29)^(BF$46-1))</f>
        <v>0</v>
      </c>
      <c r="BB241" s="588">
        <f>AND(BG$55&gt;0,SUM($E241:BA241)&lt;'Summary&amp;Assumptions'!$G$32*$B241,$D241&gt;='Summary&amp;Assumptions'!$D$17,BG$47&gt;=$D241,BG$47&lt;=EDATE($D241,'Summary&amp;Assumptions'!$G$32))*$B241+AND(BG$56&lt;'Summary&amp;Assumptions'!$J$31,BG$47&gt;=$FO241,BG$47&lt;=$FP241)*(('Summary&amp;Assumptions'!$H$25*$C241)*(1+'Summary&amp;Assumptions'!$J$29)^(BG$46-1))+AND(BG$56&lt;'Summary&amp;Assumptions'!$J$31,BG$47&gt;=$FQ241,BG$47&lt;=$FR241)*(('Summary&amp;Assumptions'!$H$25*$C241)*(1+'Summary&amp;Assumptions'!$J$29)^(BG$46-1))</f>
        <v>0</v>
      </c>
      <c r="BC241" s="588">
        <f>AND(BH$55&gt;0,SUM($E241:BB241)&lt;'Summary&amp;Assumptions'!$G$32*$B241,$D241&gt;='Summary&amp;Assumptions'!$D$17,BH$47&gt;=$D241,BH$47&lt;=EDATE($D241,'Summary&amp;Assumptions'!$G$32))*$B241+AND(BH$56&lt;'Summary&amp;Assumptions'!$J$31,BH$47&gt;=$FO241,BH$47&lt;=$FP241)*(('Summary&amp;Assumptions'!$H$25*$C241)*(1+'Summary&amp;Assumptions'!$J$29)^(BH$46-1))+AND(BH$56&lt;'Summary&amp;Assumptions'!$J$31,BH$47&gt;=$FQ241,BH$47&lt;=$FR241)*(('Summary&amp;Assumptions'!$H$25*$C241)*(1+'Summary&amp;Assumptions'!$J$29)^(BH$46-1))</f>
        <v>0</v>
      </c>
      <c r="BD241" s="588">
        <f>AND(BI$55&gt;0,SUM($E241:BC241)&lt;'Summary&amp;Assumptions'!$G$32*$B241,$D241&gt;='Summary&amp;Assumptions'!$D$17,BI$47&gt;=$D241,BI$47&lt;=EDATE($D241,'Summary&amp;Assumptions'!$G$32))*$B241+AND(BI$56&lt;'Summary&amp;Assumptions'!$J$31,BI$47&gt;=$FO241,BI$47&lt;=$FP241)*(('Summary&amp;Assumptions'!$H$25*$C241)*(1+'Summary&amp;Assumptions'!$J$29)^(BI$46-1))+AND(BI$56&lt;'Summary&amp;Assumptions'!$J$31,BI$47&gt;=$FQ241,BI$47&lt;=$FR241)*(('Summary&amp;Assumptions'!$H$25*$C241)*(1+'Summary&amp;Assumptions'!$J$29)^(BI$46-1))</f>
        <v>0</v>
      </c>
      <c r="BE241" s="588">
        <f>AND(BJ$55&gt;0,SUM($E241:BD241)&lt;'Summary&amp;Assumptions'!$G$32*$B241,$D241&gt;='Summary&amp;Assumptions'!$D$17,BJ$47&gt;=$D241,BJ$47&lt;=EDATE($D241,'Summary&amp;Assumptions'!$G$32))*$B241+AND(BJ$56&lt;'Summary&amp;Assumptions'!$J$31,BJ$47&gt;=$FO241,BJ$47&lt;=$FP241)*(('Summary&amp;Assumptions'!$H$25*$C241)*(1+'Summary&amp;Assumptions'!$J$29)^(BJ$46-1))+AND(BJ$56&lt;'Summary&amp;Assumptions'!$J$31,BJ$47&gt;=$FQ241,BJ$47&lt;=$FR241)*(('Summary&amp;Assumptions'!$H$25*$C241)*(1+'Summary&amp;Assumptions'!$J$29)^(BJ$46-1))</f>
        <v>0</v>
      </c>
      <c r="BF241" s="588">
        <f>AND(BK$55&gt;0,SUM($E241:BE241)&lt;'Summary&amp;Assumptions'!$G$32*$B241,$D241&gt;='Summary&amp;Assumptions'!$D$17,BK$47&gt;=$D241,BK$47&lt;=EDATE($D241,'Summary&amp;Assumptions'!$G$32))*$B241+AND(BK$56&lt;'Summary&amp;Assumptions'!$J$31,BK$47&gt;=$FO241,BK$47&lt;=$FP241)*(('Summary&amp;Assumptions'!$H$25*$C241)*(1+'Summary&amp;Assumptions'!$J$29)^(BK$46-1))+AND(BK$56&lt;'Summary&amp;Assumptions'!$J$31,BK$47&gt;=$FQ241,BK$47&lt;=$FR241)*(('Summary&amp;Assumptions'!$H$25*$C241)*(1+'Summary&amp;Assumptions'!$J$29)^(BK$46-1))</f>
        <v>0</v>
      </c>
      <c r="BG241" s="588">
        <f>AND(BL$55&gt;0,SUM($E241:BF241)&lt;'Summary&amp;Assumptions'!$G$32*$B241,$D241&gt;='Summary&amp;Assumptions'!$D$17,BL$47&gt;=$D241,BL$47&lt;=EDATE($D241,'Summary&amp;Assumptions'!$G$32))*$B241+AND(BL$56&lt;'Summary&amp;Assumptions'!$J$31,BL$47&gt;=$FO241,BL$47&lt;=$FP241)*(('Summary&amp;Assumptions'!$H$25*$C241)*(1+'Summary&amp;Assumptions'!$J$29)^(BL$46-1))+AND(BL$56&lt;'Summary&amp;Assumptions'!$J$31,BL$47&gt;=$FQ241,BL$47&lt;=$FR241)*(('Summary&amp;Assumptions'!$H$25*$C241)*(1+'Summary&amp;Assumptions'!$J$29)^(BL$46-1))</f>
        <v>0</v>
      </c>
      <c r="BH241" s="588">
        <f>AND(BM$55&gt;0,SUM($E241:BG241)&lt;'Summary&amp;Assumptions'!$G$32*$B241,$D241&gt;='Summary&amp;Assumptions'!$D$17,BM$47&gt;=$D241,BM$47&lt;=EDATE($D241,'Summary&amp;Assumptions'!$G$32))*$B241+AND(BM$56&lt;'Summary&amp;Assumptions'!$J$31,BM$47&gt;=$FO241,BM$47&lt;=$FP241)*(('Summary&amp;Assumptions'!$H$25*$C241)*(1+'Summary&amp;Assumptions'!$J$29)^(BM$46-1))+AND(BM$56&lt;'Summary&amp;Assumptions'!$J$31,BM$47&gt;=$FQ241,BM$47&lt;=$FR241)*(('Summary&amp;Assumptions'!$H$25*$C241)*(1+'Summary&amp;Assumptions'!$J$29)^(BM$46-1))</f>
        <v>0</v>
      </c>
      <c r="BI241" s="588">
        <f>AND(BN$55&gt;0,SUM($E241:BH241)&lt;'Summary&amp;Assumptions'!$G$32*$B241,$D241&gt;='Summary&amp;Assumptions'!$D$17,BN$47&gt;=$D241,BN$47&lt;=EDATE($D241,'Summary&amp;Assumptions'!$G$32))*$B241+AND(BN$56&lt;'Summary&amp;Assumptions'!$J$31,BN$47&gt;=$FO241,BN$47&lt;=$FP241)*(('Summary&amp;Assumptions'!$H$25*$C241)*(1+'Summary&amp;Assumptions'!$J$29)^(BN$46-1))+AND(BN$56&lt;'Summary&amp;Assumptions'!$J$31,BN$47&gt;=$FQ241,BN$47&lt;=$FR241)*(('Summary&amp;Assumptions'!$H$25*$C241)*(1+'Summary&amp;Assumptions'!$J$29)^(BN$46-1))</f>
        <v>0</v>
      </c>
      <c r="BJ241" s="588">
        <f>AND(BO$55&gt;0,SUM($E241:BI241)&lt;'Summary&amp;Assumptions'!$G$32*$B241,$D241&gt;='Summary&amp;Assumptions'!$D$17,BO$47&gt;=$D241,BO$47&lt;=EDATE($D241,'Summary&amp;Assumptions'!$G$32))*$B241+AND(BO$56&lt;'Summary&amp;Assumptions'!$J$31,BO$47&gt;=$FO241,BO$47&lt;=$FP241)*(('Summary&amp;Assumptions'!$H$25*$C241)*(1+'Summary&amp;Assumptions'!$J$29)^(BO$46-1))+AND(BO$56&lt;'Summary&amp;Assumptions'!$J$31,BO$47&gt;=$FQ241,BO$47&lt;=$FR241)*(('Summary&amp;Assumptions'!$H$25*$C241)*(1+'Summary&amp;Assumptions'!$J$29)^(BO$46-1))</f>
        <v>0</v>
      </c>
      <c r="BK241" s="588">
        <f>AND(BP$55&gt;0,SUM($E241:BJ241)&lt;'Summary&amp;Assumptions'!$G$32*$B241,$D241&gt;='Summary&amp;Assumptions'!$D$17,BP$47&gt;=$D241,BP$47&lt;=EDATE($D241,'Summary&amp;Assumptions'!$G$32))*$B241+AND(BP$56&lt;'Summary&amp;Assumptions'!$J$31,BP$47&gt;=$FO241,BP$47&lt;=$FP241)*(('Summary&amp;Assumptions'!$H$25*$C241)*(1+'Summary&amp;Assumptions'!$J$29)^(BP$46-1))+AND(BP$56&lt;'Summary&amp;Assumptions'!$J$31,BP$47&gt;=$FQ241,BP$47&lt;=$FR241)*(('Summary&amp;Assumptions'!$H$25*$C241)*(1+'Summary&amp;Assumptions'!$J$29)^(BP$46-1))</f>
        <v>0</v>
      </c>
      <c r="BL241" s="588">
        <f>AND(BQ$55&gt;0,SUM($E241:BK241)&lt;'Summary&amp;Assumptions'!$G$32*$B241,$D241&gt;='Summary&amp;Assumptions'!$D$17,BQ$47&gt;=$D241,BQ$47&lt;=EDATE($D241,'Summary&amp;Assumptions'!$G$32))*$B241+AND(BQ$56&lt;'Summary&amp;Assumptions'!$J$31,BQ$47&gt;=$FO241,BQ$47&lt;=$FP241)*(('Summary&amp;Assumptions'!$H$25*$C241)*(1+'Summary&amp;Assumptions'!$J$29)^(BQ$46-1))+AND(BQ$56&lt;'Summary&amp;Assumptions'!$J$31,BQ$47&gt;=$FQ241,BQ$47&lt;=$FR241)*(('Summary&amp;Assumptions'!$H$25*$C241)*(1+'Summary&amp;Assumptions'!$J$29)^(BQ$46-1))</f>
        <v>0</v>
      </c>
      <c r="BM241" s="588">
        <f>AND(BR$55&gt;0,SUM($E241:BL241)&lt;'Summary&amp;Assumptions'!$G$32*$B241,$D241&gt;='Summary&amp;Assumptions'!$D$17,BR$47&gt;=$D241,BR$47&lt;=EDATE($D241,'Summary&amp;Assumptions'!$G$32))*$B241+AND(BR$56&lt;'Summary&amp;Assumptions'!$J$31,BR$47&gt;=$FO241,BR$47&lt;=$FP241)*(('Summary&amp;Assumptions'!$H$25*$C241)*(1+'Summary&amp;Assumptions'!$J$29)^(BR$46-1))+AND(BR$56&lt;'Summary&amp;Assumptions'!$J$31,BR$47&gt;=$FQ241,BR$47&lt;=$FR241)*(('Summary&amp;Assumptions'!$H$25*$C241)*(1+'Summary&amp;Assumptions'!$J$29)^(BR$46-1))</f>
        <v>0</v>
      </c>
      <c r="BN241" s="588">
        <f>AND(BS$55&gt;0,SUM($E241:BM241)&lt;'Summary&amp;Assumptions'!$G$32*$B241,$D241&gt;='Summary&amp;Assumptions'!$D$17,BS$47&gt;=$D241,BS$47&lt;=EDATE($D241,'Summary&amp;Assumptions'!$G$32))*$B241+AND(BS$56&lt;'Summary&amp;Assumptions'!$J$31,BS$47&gt;=$FO241,BS$47&lt;=$FP241)*(('Summary&amp;Assumptions'!$H$25*$C241)*(1+'Summary&amp;Assumptions'!$J$29)^(BS$46-1))+AND(BS$56&lt;'Summary&amp;Assumptions'!$J$31,BS$47&gt;=$FQ241,BS$47&lt;=$FR241)*(('Summary&amp;Assumptions'!$H$25*$C241)*(1+'Summary&amp;Assumptions'!$J$29)^(BS$46-1))</f>
        <v>0</v>
      </c>
      <c r="BO241" s="588">
        <f>AND(BT$55&gt;0,SUM($E241:BN241)&lt;'Summary&amp;Assumptions'!$G$32*$B241,$D241&gt;='Summary&amp;Assumptions'!$D$17,BT$47&gt;=$D241,BT$47&lt;=EDATE($D241,'Summary&amp;Assumptions'!$G$32))*$B241+AND(BT$56&lt;'Summary&amp;Assumptions'!$J$31,BT$47&gt;=$FO241,BT$47&lt;=$FP241)*(('Summary&amp;Assumptions'!$H$25*$C241)*(1+'Summary&amp;Assumptions'!$J$29)^(BT$46-1))+AND(BT$56&lt;'Summary&amp;Assumptions'!$J$31,BT$47&gt;=$FQ241,BT$47&lt;=$FR241)*(('Summary&amp;Assumptions'!$H$25*$C241)*(1+'Summary&amp;Assumptions'!$J$29)^(BT$46-1))</f>
        <v>0</v>
      </c>
      <c r="BP241" s="588">
        <f>AND(BU$55&gt;0,SUM($E241:BO241)&lt;'Summary&amp;Assumptions'!$G$32*$B241,$D241&gt;='Summary&amp;Assumptions'!$D$17,BU$47&gt;=$D241,BU$47&lt;=EDATE($D241,'Summary&amp;Assumptions'!$G$32))*$B241+AND(BU$56&lt;'Summary&amp;Assumptions'!$J$31,BU$47&gt;=$FO241,BU$47&lt;=$FP241)*(('Summary&amp;Assumptions'!$H$25*$C241)*(1+'Summary&amp;Assumptions'!$J$29)^(BU$46-1))+AND(BU$56&lt;'Summary&amp;Assumptions'!$J$31,BU$47&gt;=$FQ241,BU$47&lt;=$FR241)*(('Summary&amp;Assumptions'!$H$25*$C241)*(1+'Summary&amp;Assumptions'!$J$29)^(BU$46-1))</f>
        <v>0</v>
      </c>
      <c r="BQ241" s="588">
        <f>AND(BV$55&gt;0,SUM($E241:BP241)&lt;'Summary&amp;Assumptions'!$G$32*$B241,$D241&gt;='Summary&amp;Assumptions'!$D$17,BV$47&gt;=$D241,BV$47&lt;=EDATE($D241,'Summary&amp;Assumptions'!$G$32))*$B241+AND(BV$56&lt;'Summary&amp;Assumptions'!$J$31,BV$47&gt;=$FO241,BV$47&lt;=$FP241)*(('Summary&amp;Assumptions'!$H$25*$C241)*(1+'Summary&amp;Assumptions'!$J$29)^(BV$46-1))+AND(BV$56&lt;'Summary&amp;Assumptions'!$J$31,BV$47&gt;=$FQ241,BV$47&lt;=$FR241)*(('Summary&amp;Assumptions'!$H$25*$C241)*(1+'Summary&amp;Assumptions'!$J$29)^(BV$46-1))</f>
        <v>0</v>
      </c>
      <c r="BR241" s="588">
        <f>AND(BW$55&gt;0,SUM($E241:BQ241)&lt;'Summary&amp;Assumptions'!$G$32*$B241,$D241&gt;='Summary&amp;Assumptions'!$D$17,BW$47&gt;=$D241,BW$47&lt;=EDATE($D241,'Summary&amp;Assumptions'!$G$32))*$B241+AND(BW$56&lt;'Summary&amp;Assumptions'!$J$31,BW$47&gt;=$FO241,BW$47&lt;=$FP241)*(('Summary&amp;Assumptions'!$H$25*$C241)*(1+'Summary&amp;Assumptions'!$J$29)^(BW$46-1))+AND(BW$56&lt;'Summary&amp;Assumptions'!$J$31,BW$47&gt;=$FQ241,BW$47&lt;=$FR241)*(('Summary&amp;Assumptions'!$H$25*$C241)*(1+'Summary&amp;Assumptions'!$J$29)^(BW$46-1))</f>
        <v>0</v>
      </c>
      <c r="BS241" s="588">
        <f>AND(BX$55&gt;0,SUM($E241:BR241)&lt;'Summary&amp;Assumptions'!$G$32*$B241,$D241&gt;='Summary&amp;Assumptions'!$D$17,BX$47&gt;=$D241,BX$47&lt;=EDATE($D241,'Summary&amp;Assumptions'!$G$32))*$B241+AND(BX$56&lt;'Summary&amp;Assumptions'!$J$31,BX$47&gt;=$FO241,BX$47&lt;=$FP241)*(('Summary&amp;Assumptions'!$H$25*$C241)*(1+'Summary&amp;Assumptions'!$J$29)^(BX$46-1))+AND(BX$56&lt;'Summary&amp;Assumptions'!$J$31,BX$47&gt;=$FQ241,BX$47&lt;=$FR241)*(('Summary&amp;Assumptions'!$H$25*$C241)*(1+'Summary&amp;Assumptions'!$J$29)^(BX$46-1))</f>
        <v>0</v>
      </c>
      <c r="BT241" s="588">
        <f>AND(BY$55&gt;0,SUM($E241:BS241)&lt;'Summary&amp;Assumptions'!$G$32*$B241,$D241&gt;='Summary&amp;Assumptions'!$D$17,BY$47&gt;=$D241,BY$47&lt;=EDATE($D241,'Summary&amp;Assumptions'!$G$32))*$B241+AND(BY$56&lt;'Summary&amp;Assumptions'!$J$31,BY$47&gt;=$FO241,BY$47&lt;=$FP241)*(('Summary&amp;Assumptions'!$H$25*$C241)*(1+'Summary&amp;Assumptions'!$J$29)^(BY$46-1))+AND(BY$56&lt;'Summary&amp;Assumptions'!$J$31,BY$47&gt;=$FQ241,BY$47&lt;=$FR241)*(('Summary&amp;Assumptions'!$H$25*$C241)*(1+'Summary&amp;Assumptions'!$J$29)^(BY$46-1))</f>
        <v>0</v>
      </c>
      <c r="BU241" s="588">
        <f>AND(BZ$55&gt;0,SUM($E241:BT241)&lt;'Summary&amp;Assumptions'!$G$32*$B241,$D241&gt;='Summary&amp;Assumptions'!$D$17,BZ$47&gt;=$D241,BZ$47&lt;=EDATE($D241,'Summary&amp;Assumptions'!$G$32))*$B241+AND(BZ$56&lt;'Summary&amp;Assumptions'!$J$31,BZ$47&gt;=$FO241,BZ$47&lt;=$FP241)*(('Summary&amp;Assumptions'!$H$25*$C241)*(1+'Summary&amp;Assumptions'!$J$29)^(BZ$46-1))+AND(BZ$56&lt;'Summary&amp;Assumptions'!$J$31,BZ$47&gt;=$FQ241,BZ$47&lt;=$FR241)*(('Summary&amp;Assumptions'!$H$25*$C241)*(1+'Summary&amp;Assumptions'!$J$29)^(BZ$46-1))</f>
        <v>0</v>
      </c>
      <c r="BV241" s="588">
        <f>AND(CA$55&gt;0,SUM($E241:BU241)&lt;'Summary&amp;Assumptions'!$G$32*$B241,$D241&gt;='Summary&amp;Assumptions'!$D$17,CA$47&gt;=$D241,CA$47&lt;=EDATE($D241,'Summary&amp;Assumptions'!$G$32))*$B241+AND(CA$56&lt;'Summary&amp;Assumptions'!$J$31,CA$47&gt;=$FO241,CA$47&lt;=$FP241)*(('Summary&amp;Assumptions'!$H$25*$C241)*(1+'Summary&amp;Assumptions'!$J$29)^(CA$46-1))+AND(CA$56&lt;'Summary&amp;Assumptions'!$J$31,CA$47&gt;=$FQ241,CA$47&lt;=$FR241)*(('Summary&amp;Assumptions'!$H$25*$C241)*(1+'Summary&amp;Assumptions'!$J$29)^(CA$46-1))</f>
        <v>0</v>
      </c>
      <c r="BW241" s="588">
        <f>AND(CB$55&gt;0,SUM($E241:BV241)&lt;'Summary&amp;Assumptions'!$G$32*$B241,$D241&gt;='Summary&amp;Assumptions'!$D$17,CB$47&gt;=$D241,CB$47&lt;=EDATE($D241,'Summary&amp;Assumptions'!$G$32))*$B241+AND(CB$56&lt;'Summary&amp;Assumptions'!$J$31,CB$47&gt;=$FO241,CB$47&lt;=$FP241)*(('Summary&amp;Assumptions'!$H$25*$C241)*(1+'Summary&amp;Assumptions'!$J$29)^(CB$46-1))+AND(CB$56&lt;'Summary&amp;Assumptions'!$J$31,CB$47&gt;=$FQ241,CB$47&lt;=$FR241)*(('Summary&amp;Assumptions'!$H$25*$C241)*(1+'Summary&amp;Assumptions'!$J$29)^(CB$46-1))</f>
        <v>0</v>
      </c>
      <c r="BX241" s="588">
        <f>AND(CC$55&gt;0,SUM($E241:BW241)&lt;'Summary&amp;Assumptions'!$G$32*$B241,$D241&gt;='Summary&amp;Assumptions'!$D$17,CC$47&gt;=$D241,CC$47&lt;=EDATE($D241,'Summary&amp;Assumptions'!$G$32))*$B241+AND(CC$56&lt;'Summary&amp;Assumptions'!$J$31,CC$47&gt;=$FO241,CC$47&lt;=$FP241)*(('Summary&amp;Assumptions'!$H$25*$C241)*(1+'Summary&amp;Assumptions'!$J$29)^(CC$46-1))+AND(CC$56&lt;'Summary&amp;Assumptions'!$J$31,CC$47&gt;=$FQ241,CC$47&lt;=$FR241)*(('Summary&amp;Assumptions'!$H$25*$C241)*(1+'Summary&amp;Assumptions'!$J$29)^(CC$46-1))</f>
        <v>0</v>
      </c>
      <c r="BY241" s="588">
        <f>AND(CD$55&gt;0,SUM($E241:BX241)&lt;'Summary&amp;Assumptions'!$G$32*$B241,$D241&gt;='Summary&amp;Assumptions'!$D$17,CD$47&gt;=$D241,CD$47&lt;=EDATE($D241,'Summary&amp;Assumptions'!$G$32))*$B241+AND(CD$56&lt;'Summary&amp;Assumptions'!$J$31,CD$47&gt;=$FO241,CD$47&lt;=$FP241)*(('Summary&amp;Assumptions'!$H$25*$C241)*(1+'Summary&amp;Assumptions'!$J$29)^(CD$46-1))+AND(CD$56&lt;'Summary&amp;Assumptions'!$J$31,CD$47&gt;=$FQ241,CD$47&lt;=$FR241)*(('Summary&amp;Assumptions'!$H$25*$C241)*(1+'Summary&amp;Assumptions'!$J$29)^(CD$46-1))</f>
        <v>0</v>
      </c>
      <c r="BZ241" s="588">
        <f>AND(CE$55&gt;0,SUM($E241:BY241)&lt;'Summary&amp;Assumptions'!$G$32*$B241,$D241&gt;='Summary&amp;Assumptions'!$D$17,CE$47&gt;=$D241,CE$47&lt;=EDATE($D241,'Summary&amp;Assumptions'!$G$32))*$B241+AND(CE$56&lt;'Summary&amp;Assumptions'!$J$31,CE$47&gt;=$FO241,CE$47&lt;=$FP241)*(('Summary&amp;Assumptions'!$H$25*$C241)*(1+'Summary&amp;Assumptions'!$J$29)^(CE$46-1))+AND(CE$56&lt;'Summary&amp;Assumptions'!$J$31,CE$47&gt;=$FQ241,CE$47&lt;=$FR241)*(('Summary&amp;Assumptions'!$H$25*$C241)*(1+'Summary&amp;Assumptions'!$J$29)^(CE$46-1))</f>
        <v>0</v>
      </c>
      <c r="CA241" s="588">
        <f>AND(CF$55&gt;0,SUM($E241:BZ241)&lt;'Summary&amp;Assumptions'!$G$32*$B241,$D241&gt;='Summary&amp;Assumptions'!$D$17,CF$47&gt;=$D241,CF$47&lt;=EDATE($D241,'Summary&amp;Assumptions'!$G$32))*$B241+AND(CF$56&lt;'Summary&amp;Assumptions'!$J$31,CF$47&gt;=$FO241,CF$47&lt;=$FP241)*(('Summary&amp;Assumptions'!$H$25*$C241)*(1+'Summary&amp;Assumptions'!$J$29)^(CF$46-1))+AND(CF$56&lt;'Summary&amp;Assumptions'!$J$31,CF$47&gt;=$FQ241,CF$47&lt;=$FR241)*(('Summary&amp;Assumptions'!$H$25*$C241)*(1+'Summary&amp;Assumptions'!$J$29)^(CF$46-1))</f>
        <v>0</v>
      </c>
      <c r="CB241" s="588">
        <f>AND(CG$55&gt;0,SUM($E241:CA241)&lt;'Summary&amp;Assumptions'!$G$32*$B241,$D241&gt;='Summary&amp;Assumptions'!$D$17,CG$47&gt;=$D241,CG$47&lt;=EDATE($D241,'Summary&amp;Assumptions'!$G$32))*$B241+AND(CG$56&lt;'Summary&amp;Assumptions'!$J$31,CG$47&gt;=$FO241,CG$47&lt;=$FP241)*(('Summary&amp;Assumptions'!$H$25*$C241)*(1+'Summary&amp;Assumptions'!$J$29)^(CG$46-1))+AND(CG$56&lt;'Summary&amp;Assumptions'!$J$31,CG$47&gt;=$FQ241,CG$47&lt;=$FR241)*(('Summary&amp;Assumptions'!$H$25*$C241)*(1+'Summary&amp;Assumptions'!$J$29)^(CG$46-1))</f>
        <v>0</v>
      </c>
      <c r="CC241" s="588">
        <f>AND(CH$55&gt;0,SUM($E241:CB241)&lt;'Summary&amp;Assumptions'!$G$32*$B241,$D241&gt;='Summary&amp;Assumptions'!$D$17,CH$47&gt;=$D241,CH$47&lt;=EDATE($D241,'Summary&amp;Assumptions'!$G$32))*$B241+AND(CH$56&lt;'Summary&amp;Assumptions'!$J$31,CH$47&gt;=$FO241,CH$47&lt;=$FP241)*(('Summary&amp;Assumptions'!$H$25*$C241)*(1+'Summary&amp;Assumptions'!$J$29)^(CH$46-1))+AND(CH$56&lt;'Summary&amp;Assumptions'!$J$31,CH$47&gt;=$FQ241,CH$47&lt;=$FR241)*(('Summary&amp;Assumptions'!$H$25*$C241)*(1+'Summary&amp;Assumptions'!$J$29)^(CH$46-1))</f>
        <v>0</v>
      </c>
      <c r="CD241" s="588">
        <f>AND(CI$55&gt;0,SUM($E241:CC241)&lt;'Summary&amp;Assumptions'!$G$32*$B241,$D241&gt;='Summary&amp;Assumptions'!$D$17,CI$47&gt;=$D241,CI$47&lt;=EDATE($D241,'Summary&amp;Assumptions'!$G$32))*$B241+AND(CI$56&lt;'Summary&amp;Assumptions'!$J$31,CI$47&gt;=$FO241,CI$47&lt;=$FP241)*(('Summary&amp;Assumptions'!$H$25*$C241)*(1+'Summary&amp;Assumptions'!$J$29)^(CI$46-1))+AND(CI$56&lt;'Summary&amp;Assumptions'!$J$31,CI$47&gt;=$FQ241,CI$47&lt;=$FR241)*(('Summary&amp;Assumptions'!$H$25*$C241)*(1+'Summary&amp;Assumptions'!$J$29)^(CI$46-1))</f>
        <v>0</v>
      </c>
      <c r="CE241" s="588">
        <f>AND(CJ$55&gt;0,SUM($E241:CD241)&lt;'Summary&amp;Assumptions'!$G$32*$B241,$D241&gt;='Summary&amp;Assumptions'!$D$17,CJ$47&gt;=$D241,CJ$47&lt;=EDATE($D241,'Summary&amp;Assumptions'!$G$32))*$B241+AND(CJ$56&lt;'Summary&amp;Assumptions'!$J$31,CJ$47&gt;=$FO241,CJ$47&lt;=$FP241)*(('Summary&amp;Assumptions'!$H$25*$C241)*(1+'Summary&amp;Assumptions'!$J$29)^(CJ$46-1))+AND(CJ$56&lt;'Summary&amp;Assumptions'!$J$31,CJ$47&gt;=$FQ241,CJ$47&lt;=$FR241)*(('Summary&amp;Assumptions'!$H$25*$C241)*(1+'Summary&amp;Assumptions'!$J$29)^(CJ$46-1))</f>
        <v>0</v>
      </c>
      <c r="CF241" s="588">
        <f>AND(CK$55&gt;0,SUM($E241:CE241)&lt;'Summary&amp;Assumptions'!$G$32*$B241,$D241&gt;='Summary&amp;Assumptions'!$D$17,CK$47&gt;=$D241,CK$47&lt;=EDATE($D241,'Summary&amp;Assumptions'!$G$32))*$B241+AND(CK$56&lt;'Summary&amp;Assumptions'!$J$31,CK$47&gt;=$FO241,CK$47&lt;=$FP241)*(('Summary&amp;Assumptions'!$H$25*$C241)*(1+'Summary&amp;Assumptions'!$J$29)^(CK$46-1))+AND(CK$56&lt;'Summary&amp;Assumptions'!$J$31,CK$47&gt;=$FQ241,CK$47&lt;=$FR241)*(('Summary&amp;Assumptions'!$H$25*$C241)*(1+'Summary&amp;Assumptions'!$J$29)^(CK$46-1))</f>
        <v>0</v>
      </c>
      <c r="CG241" s="588">
        <f>AND(CL$55&gt;0,SUM($E241:CF241)&lt;'Summary&amp;Assumptions'!$G$32*$B241,$D241&gt;='Summary&amp;Assumptions'!$D$17,CL$47&gt;=$D241,CL$47&lt;=EDATE($D241,'Summary&amp;Assumptions'!$G$32))*$B241+AND(CL$56&lt;'Summary&amp;Assumptions'!$J$31,CL$47&gt;=$FO241,CL$47&lt;=$FP241)*(('Summary&amp;Assumptions'!$H$25*$C241)*(1+'Summary&amp;Assumptions'!$J$29)^(CL$46-1))+AND(CL$56&lt;'Summary&amp;Assumptions'!$J$31,CL$47&gt;=$FQ241,CL$47&lt;=$FR241)*(('Summary&amp;Assumptions'!$H$25*$C241)*(1+'Summary&amp;Assumptions'!$J$29)^(CL$46-1))</f>
        <v>0</v>
      </c>
      <c r="CH241" s="588">
        <f>AND(CM$55&gt;0,SUM($E241:CG241)&lt;'Summary&amp;Assumptions'!$G$32*$B241,$D241&gt;='Summary&amp;Assumptions'!$D$17,CM$47&gt;=$D241,CM$47&lt;=EDATE($D241,'Summary&amp;Assumptions'!$G$32))*$B241+AND(CM$56&lt;'Summary&amp;Assumptions'!$J$31,CM$47&gt;=$FO241,CM$47&lt;=$FP241)*(('Summary&amp;Assumptions'!$H$25*$C241)*(1+'Summary&amp;Assumptions'!$J$29)^(CM$46-1))+AND(CM$56&lt;'Summary&amp;Assumptions'!$J$31,CM$47&gt;=$FQ241,CM$47&lt;=$FR241)*(('Summary&amp;Assumptions'!$H$25*$C241)*(1+'Summary&amp;Assumptions'!$J$29)^(CM$46-1))</f>
        <v>0</v>
      </c>
      <c r="CI241" s="588">
        <f>AND(CN$55&gt;0,SUM($E241:CH241)&lt;'Summary&amp;Assumptions'!$G$32*$B241,$D241&gt;='Summary&amp;Assumptions'!$D$17,CN$47&gt;=$D241,CN$47&lt;=EDATE($D241,'Summary&amp;Assumptions'!$G$32))*$B241+AND(CN$56&lt;'Summary&amp;Assumptions'!$J$31,CN$47&gt;=$FO241,CN$47&lt;=$FP241)*(('Summary&amp;Assumptions'!$H$25*$C241)*(1+'Summary&amp;Assumptions'!$J$29)^(CN$46-1))+AND(CN$56&lt;'Summary&amp;Assumptions'!$J$31,CN$47&gt;=$FQ241,CN$47&lt;=$FR241)*(('Summary&amp;Assumptions'!$H$25*$C241)*(1+'Summary&amp;Assumptions'!$J$29)^(CN$46-1))</f>
        <v>0</v>
      </c>
      <c r="CJ241" s="588">
        <f>AND(CO$55&gt;0,SUM($E241:CI241)&lt;'Summary&amp;Assumptions'!$G$32*$B241,$D241&gt;='Summary&amp;Assumptions'!$D$17,CO$47&gt;=$D241,CO$47&lt;=EDATE($D241,'Summary&amp;Assumptions'!$G$32))*$B241+AND(CO$56&lt;'Summary&amp;Assumptions'!$J$31,CO$47&gt;=$FO241,CO$47&lt;=$FP241)*(('Summary&amp;Assumptions'!$H$25*$C241)*(1+'Summary&amp;Assumptions'!$J$29)^(CO$46-1))+AND(CO$56&lt;'Summary&amp;Assumptions'!$J$31,CO$47&gt;=$FQ241,CO$47&lt;=$FR241)*(('Summary&amp;Assumptions'!$H$25*$C241)*(1+'Summary&amp;Assumptions'!$J$29)^(CO$46-1))</f>
        <v>0</v>
      </c>
      <c r="CK241" s="588">
        <f>AND(CP$55&gt;0,SUM($E241:CJ241)&lt;'Summary&amp;Assumptions'!$G$32*$B241,$D241&gt;='Summary&amp;Assumptions'!$D$17,CP$47&gt;=$D241,CP$47&lt;=EDATE($D241,'Summary&amp;Assumptions'!$G$32))*$B241+AND(CP$56&lt;'Summary&amp;Assumptions'!$J$31,CP$47&gt;=$FO241,CP$47&lt;=$FP241)*(('Summary&amp;Assumptions'!$H$25*$C241)*(1+'Summary&amp;Assumptions'!$J$29)^(CP$46-1))+AND(CP$56&lt;'Summary&amp;Assumptions'!$J$31,CP$47&gt;=$FQ241,CP$47&lt;=$FR241)*(('Summary&amp;Assumptions'!$H$25*$C241)*(1+'Summary&amp;Assumptions'!$J$29)^(CP$46-1))</f>
        <v>0</v>
      </c>
      <c r="CL241" s="588">
        <f>AND(CQ$55&gt;0,SUM($E241:CK241)&lt;'Summary&amp;Assumptions'!$G$32*$B241,$D241&gt;='Summary&amp;Assumptions'!$D$17,CQ$47&gt;=$D241,CQ$47&lt;=EDATE($D241,'Summary&amp;Assumptions'!$G$32))*$B241+AND(CQ$56&lt;'Summary&amp;Assumptions'!$J$31,CQ$47&gt;=$FO241,CQ$47&lt;=$FP241)*(('Summary&amp;Assumptions'!$H$25*$C241)*(1+'Summary&amp;Assumptions'!$J$29)^(CQ$46-1))+AND(CQ$56&lt;'Summary&amp;Assumptions'!$J$31,CQ$47&gt;=$FQ241,CQ$47&lt;=$FR241)*(('Summary&amp;Assumptions'!$H$25*$C241)*(1+'Summary&amp;Assumptions'!$J$29)^(CQ$46-1))</f>
        <v>0</v>
      </c>
      <c r="CM241" s="588">
        <f>AND(CR$55&gt;0,SUM($E241:CL241)&lt;'Summary&amp;Assumptions'!$G$32*$B241,$D241&gt;='Summary&amp;Assumptions'!$D$17,CR$47&gt;=$D241,CR$47&lt;=EDATE($D241,'Summary&amp;Assumptions'!$G$32))*$B241+AND(CR$56&lt;'Summary&amp;Assumptions'!$J$31,CR$47&gt;=$FO241,CR$47&lt;=$FP241)*(('Summary&amp;Assumptions'!$H$25*$C241)*(1+'Summary&amp;Assumptions'!$J$29)^(CR$46-1))+AND(CR$56&lt;'Summary&amp;Assumptions'!$J$31,CR$47&gt;=$FQ241,CR$47&lt;=$FR241)*(('Summary&amp;Assumptions'!$H$25*$C241)*(1+'Summary&amp;Assumptions'!$J$29)^(CR$46-1))</f>
        <v>0</v>
      </c>
      <c r="CN241" s="588">
        <f>AND(CS$55&gt;0,SUM($E241:CM241)&lt;'Summary&amp;Assumptions'!$G$32*$B241,$D241&gt;='Summary&amp;Assumptions'!$D$17,CS$47&gt;=$D241,CS$47&lt;=EDATE($D241,'Summary&amp;Assumptions'!$G$32))*$B241+AND(CS$56&lt;'Summary&amp;Assumptions'!$J$31,CS$47&gt;=$FO241,CS$47&lt;=$FP241)*(('Summary&amp;Assumptions'!$H$25*$C241)*(1+'Summary&amp;Assumptions'!$J$29)^(CS$46-1))+AND(CS$56&lt;'Summary&amp;Assumptions'!$J$31,CS$47&gt;=$FQ241,CS$47&lt;=$FR241)*(('Summary&amp;Assumptions'!$H$25*$C241)*(1+'Summary&amp;Assumptions'!$J$29)^(CS$46-1))</f>
        <v>0</v>
      </c>
      <c r="CO241" s="588">
        <f>AND(CT$55&gt;0,SUM($E241:CN241)&lt;'Summary&amp;Assumptions'!$G$32*$B241,$D241&gt;='Summary&amp;Assumptions'!$D$17,CT$47&gt;=$D241,CT$47&lt;=EDATE($D241,'Summary&amp;Assumptions'!$G$32))*$B241+AND(CT$56&lt;'Summary&amp;Assumptions'!$J$31,CT$47&gt;=$FO241,CT$47&lt;=$FP241)*(('Summary&amp;Assumptions'!$H$25*$C241)*(1+'Summary&amp;Assumptions'!$J$29)^(CT$46-1))+AND(CT$56&lt;'Summary&amp;Assumptions'!$J$31,CT$47&gt;=$FQ241,CT$47&lt;=$FR241)*(('Summary&amp;Assumptions'!$H$25*$C241)*(1+'Summary&amp;Assumptions'!$J$29)^(CT$46-1))</f>
        <v>0</v>
      </c>
      <c r="CP241" s="588">
        <f>AND(CU$55&gt;0,SUM($E241:CO241)&lt;'Summary&amp;Assumptions'!$G$32*$B241,$D241&gt;='Summary&amp;Assumptions'!$D$17,CU$47&gt;=$D241,CU$47&lt;=EDATE($D241,'Summary&amp;Assumptions'!$G$32))*$B241+AND(CU$56&lt;'Summary&amp;Assumptions'!$J$31,CU$47&gt;=$FO241,CU$47&lt;=$FP241)*(('Summary&amp;Assumptions'!$H$25*$C241)*(1+'Summary&amp;Assumptions'!$J$29)^(CU$46-1))+AND(CU$56&lt;'Summary&amp;Assumptions'!$J$31,CU$47&gt;=$FQ241,CU$47&lt;=$FR241)*(('Summary&amp;Assumptions'!$H$25*$C241)*(1+'Summary&amp;Assumptions'!$J$29)^(CU$46-1))</f>
        <v>0</v>
      </c>
      <c r="CQ241" s="588">
        <f>AND(CV$55&gt;0,SUM($E241:CP241)&lt;'Summary&amp;Assumptions'!$G$32*$B241,$D241&gt;='Summary&amp;Assumptions'!$D$17,CV$47&gt;=$D241,CV$47&lt;=EDATE($D241,'Summary&amp;Assumptions'!$G$32))*$B241+AND(CV$56&lt;'Summary&amp;Assumptions'!$J$31,CV$47&gt;=$FO241,CV$47&lt;=$FP241)*(('Summary&amp;Assumptions'!$H$25*$C241)*(1+'Summary&amp;Assumptions'!$J$29)^(CV$46-1))+AND(CV$56&lt;'Summary&amp;Assumptions'!$J$31,CV$47&gt;=$FQ241,CV$47&lt;=$FR241)*(('Summary&amp;Assumptions'!$H$25*$C241)*(1+'Summary&amp;Assumptions'!$J$29)^(CV$46-1))</f>
        <v>0</v>
      </c>
      <c r="CR241" s="588">
        <f>AND(CW$55&gt;0,SUM($E241:CQ241)&lt;'Summary&amp;Assumptions'!$G$32*$B241,$D241&gt;='Summary&amp;Assumptions'!$D$17,CW$47&gt;=$D241,CW$47&lt;=EDATE($D241,'Summary&amp;Assumptions'!$G$32))*$B241+AND(CW$56&lt;'Summary&amp;Assumptions'!$J$31,CW$47&gt;=$FO241,CW$47&lt;=$FP241)*(('Summary&amp;Assumptions'!$H$25*$C241)*(1+'Summary&amp;Assumptions'!$J$29)^(CW$46-1))+AND(CW$56&lt;'Summary&amp;Assumptions'!$J$31,CW$47&gt;=$FQ241,CW$47&lt;=$FR241)*(('Summary&amp;Assumptions'!$H$25*$C241)*(1+'Summary&amp;Assumptions'!$J$29)^(CW$46-1))</f>
        <v>0</v>
      </c>
      <c r="CS241" s="588">
        <f>AND(CX$55&gt;0,SUM($E241:CR241)&lt;'Summary&amp;Assumptions'!$G$32*$B241,$D241&gt;='Summary&amp;Assumptions'!$D$17,CX$47&gt;=$D241,CX$47&lt;=EDATE($D241,'Summary&amp;Assumptions'!$G$32))*$B241+AND(CX$56&lt;'Summary&amp;Assumptions'!$J$31,CX$47&gt;=$FO241,CX$47&lt;=$FP241)*(('Summary&amp;Assumptions'!$H$25*$C241)*(1+'Summary&amp;Assumptions'!$J$29)^(CX$46-1))+AND(CX$56&lt;'Summary&amp;Assumptions'!$J$31,CX$47&gt;=$FQ241,CX$47&lt;=$FR241)*(('Summary&amp;Assumptions'!$H$25*$C241)*(1+'Summary&amp;Assumptions'!$J$29)^(CX$46-1))</f>
        <v>0</v>
      </c>
      <c r="CT241" s="588">
        <f>AND(CY$55&gt;0,SUM($E241:CS241)&lt;'Summary&amp;Assumptions'!$G$32*$B241,$D241&gt;='Summary&amp;Assumptions'!$D$17,CY$47&gt;=$D241,CY$47&lt;=EDATE($D241,'Summary&amp;Assumptions'!$G$32))*$B241+AND(CY$56&lt;'Summary&amp;Assumptions'!$J$31,CY$47&gt;=$FO241,CY$47&lt;=$FP241)*(('Summary&amp;Assumptions'!$H$25*$C241)*(1+'Summary&amp;Assumptions'!$J$29)^(CY$46-1))+AND(CY$56&lt;'Summary&amp;Assumptions'!$J$31,CY$47&gt;=$FQ241,CY$47&lt;=$FR241)*(('Summary&amp;Assumptions'!$H$25*$C241)*(1+'Summary&amp;Assumptions'!$J$29)^(CY$46-1))</f>
        <v>0</v>
      </c>
      <c r="CU241" s="588">
        <f>AND(CZ$55&gt;0,SUM($E241:CT241)&lt;'Summary&amp;Assumptions'!$G$32*$B241,$D241&gt;='Summary&amp;Assumptions'!$D$17,CZ$47&gt;=$D241,CZ$47&lt;=EDATE($D241,'Summary&amp;Assumptions'!$G$32))*$B241+AND(CZ$56&lt;'Summary&amp;Assumptions'!$J$31,CZ$47&gt;=$FO241,CZ$47&lt;=$FP241)*(('Summary&amp;Assumptions'!$H$25*$C241)*(1+'Summary&amp;Assumptions'!$J$29)^(CZ$46-1))+AND(CZ$56&lt;'Summary&amp;Assumptions'!$J$31,CZ$47&gt;=$FQ241,CZ$47&lt;=$FR241)*(('Summary&amp;Assumptions'!$H$25*$C241)*(1+'Summary&amp;Assumptions'!$J$29)^(CZ$46-1))</f>
        <v>0</v>
      </c>
      <c r="CV241" s="588">
        <f>AND(DA$55&gt;0,SUM($E241:CU241)&lt;'Summary&amp;Assumptions'!$G$32*$B241,$D241&gt;='Summary&amp;Assumptions'!$D$17,DA$47&gt;=$D241,DA$47&lt;=EDATE($D241,'Summary&amp;Assumptions'!$G$32))*$B241+AND(DA$56&lt;'Summary&amp;Assumptions'!$J$31,DA$47&gt;=$FO241,DA$47&lt;=$FP241)*(('Summary&amp;Assumptions'!$H$25*$C241)*(1+'Summary&amp;Assumptions'!$J$29)^(DA$46-1))+AND(DA$56&lt;'Summary&amp;Assumptions'!$J$31,DA$47&gt;=$FQ241,DA$47&lt;=$FR241)*(('Summary&amp;Assumptions'!$H$25*$C241)*(1+'Summary&amp;Assumptions'!$J$29)^(DA$46-1))</f>
        <v>0</v>
      </c>
      <c r="CW241" s="588">
        <f>AND(DB$55&gt;0,SUM($E241:CV241)&lt;'Summary&amp;Assumptions'!$G$32*$B241,$D241&gt;='Summary&amp;Assumptions'!$D$17,DB$47&gt;=$D241,DB$47&lt;=EDATE($D241,'Summary&amp;Assumptions'!$G$32))*$B241+AND(DB$56&lt;'Summary&amp;Assumptions'!$J$31,DB$47&gt;=$FO241,DB$47&lt;=$FP241)*(('Summary&amp;Assumptions'!$H$25*$C241)*(1+'Summary&amp;Assumptions'!$J$29)^(DB$46-1))+AND(DB$56&lt;'Summary&amp;Assumptions'!$J$31,DB$47&gt;=$FQ241,DB$47&lt;=$FR241)*(('Summary&amp;Assumptions'!$H$25*$C241)*(1+'Summary&amp;Assumptions'!$J$29)^(DB$46-1))</f>
        <v>0</v>
      </c>
      <c r="CX241" s="588">
        <f>AND(DC$55&gt;0,SUM($E241:CW241)&lt;'Summary&amp;Assumptions'!$G$32*$B241,$D241&gt;='Summary&amp;Assumptions'!$D$17,DC$47&gt;=$D241,DC$47&lt;=EDATE($D241,'Summary&amp;Assumptions'!$G$32))*$B241+AND(DC$56&lt;'Summary&amp;Assumptions'!$J$31,DC$47&gt;=$FO241,DC$47&lt;=$FP241)*(('Summary&amp;Assumptions'!$H$25*$C241)*(1+'Summary&amp;Assumptions'!$J$29)^(DC$46-1))+AND(DC$56&lt;'Summary&amp;Assumptions'!$J$31,DC$47&gt;=$FQ241,DC$47&lt;=$FR241)*(('Summary&amp;Assumptions'!$H$25*$C241)*(1+'Summary&amp;Assumptions'!$J$29)^(DC$46-1))</f>
        <v>0</v>
      </c>
      <c r="CY241" s="588">
        <f>AND(DD$55&gt;0,SUM($E241:CX241)&lt;'Summary&amp;Assumptions'!$G$32*$B241,$D241&gt;='Summary&amp;Assumptions'!$D$17,DD$47&gt;=$D241,DD$47&lt;=EDATE($D241,'Summary&amp;Assumptions'!$G$32))*$B241+AND(DD$56&lt;'Summary&amp;Assumptions'!$J$31,DD$47&gt;=$FO241,DD$47&lt;=$FP241)*(('Summary&amp;Assumptions'!$H$25*$C241)*(1+'Summary&amp;Assumptions'!$J$29)^(DD$46-1))+AND(DD$56&lt;'Summary&amp;Assumptions'!$J$31,DD$47&gt;=$FQ241,DD$47&lt;=$FR241)*(('Summary&amp;Assumptions'!$H$25*$C241)*(1+'Summary&amp;Assumptions'!$J$29)^(DD$46-1))</f>
        <v>0</v>
      </c>
      <c r="CZ241" s="588">
        <f>AND(DE$55&gt;0,SUM($E241:CY241)&lt;'Summary&amp;Assumptions'!$G$32*$B241,$D241&gt;='Summary&amp;Assumptions'!$D$17,DE$47&gt;=$D241,DE$47&lt;=EDATE($D241,'Summary&amp;Assumptions'!$G$32))*$B241+AND(DE$56&lt;'Summary&amp;Assumptions'!$J$31,DE$47&gt;=$FO241,DE$47&lt;=$FP241)*(('Summary&amp;Assumptions'!$H$25*$C241)*(1+'Summary&amp;Assumptions'!$J$29)^(DE$46-1))+AND(DE$56&lt;'Summary&amp;Assumptions'!$J$31,DE$47&gt;=$FQ241,DE$47&lt;=$FR241)*(('Summary&amp;Assumptions'!$H$25*$C241)*(1+'Summary&amp;Assumptions'!$J$29)^(DE$46-1))</f>
        <v>0</v>
      </c>
      <c r="DA241" s="588">
        <f>AND(DF$55&gt;0,SUM($E241:CZ241)&lt;'Summary&amp;Assumptions'!$G$32*$B241,$D241&gt;='Summary&amp;Assumptions'!$D$17,DF$47&gt;=$D241,DF$47&lt;=EDATE($D241,'Summary&amp;Assumptions'!$G$32))*$B241+AND(DF$56&lt;'Summary&amp;Assumptions'!$J$31,DF$47&gt;=$FO241,DF$47&lt;=$FP241)*(('Summary&amp;Assumptions'!$H$25*$C241)*(1+'Summary&amp;Assumptions'!$J$29)^(DF$46-1))+AND(DF$56&lt;'Summary&amp;Assumptions'!$J$31,DF$47&gt;=$FQ241,DF$47&lt;=$FR241)*(('Summary&amp;Assumptions'!$H$25*$C241)*(1+'Summary&amp;Assumptions'!$J$29)^(DF$46-1))</f>
        <v>0</v>
      </c>
      <c r="DB241" s="588">
        <f>AND(DG$55&gt;0,SUM($E241:DA241)&lt;'Summary&amp;Assumptions'!$G$32*$B241,$D241&gt;='Summary&amp;Assumptions'!$D$17,DG$47&gt;=$D241,DG$47&lt;=EDATE($D241,'Summary&amp;Assumptions'!$G$32))*$B241+AND(DG$56&lt;'Summary&amp;Assumptions'!$J$31,DG$47&gt;=$FO241,DG$47&lt;=$FP241)*(('Summary&amp;Assumptions'!$H$25*$C241)*(1+'Summary&amp;Assumptions'!$J$29)^(DG$46-1))+AND(DG$56&lt;'Summary&amp;Assumptions'!$J$31,DG$47&gt;=$FQ241,DG$47&lt;=$FR241)*(('Summary&amp;Assumptions'!$H$25*$C241)*(1+'Summary&amp;Assumptions'!$J$29)^(DG$46-1))</f>
        <v>0</v>
      </c>
      <c r="DC241" s="588">
        <f>AND(DH$55&gt;0,SUM($E241:DB241)&lt;'Summary&amp;Assumptions'!$G$32*$B241,$D241&gt;='Summary&amp;Assumptions'!$D$17,DH$47&gt;=$D241,DH$47&lt;=EDATE($D241,'Summary&amp;Assumptions'!$G$32))*$B241+AND(DH$56&lt;'Summary&amp;Assumptions'!$J$31,DH$47&gt;=$FO241,DH$47&lt;=$FP241)*(('Summary&amp;Assumptions'!$H$25*$C241)*(1+'Summary&amp;Assumptions'!$J$29)^(DH$46-1))+AND(DH$56&lt;'Summary&amp;Assumptions'!$J$31,DH$47&gt;=$FQ241,DH$47&lt;=$FR241)*(('Summary&amp;Assumptions'!$H$25*$C241)*(1+'Summary&amp;Assumptions'!$J$29)^(DH$46-1))</f>
        <v>0</v>
      </c>
      <c r="DD241" s="588">
        <f>AND(DI$55&gt;0,SUM($E241:DC241)&lt;'Summary&amp;Assumptions'!$G$32*$B241,$D241&gt;='Summary&amp;Assumptions'!$D$17,DI$47&gt;=$D241,DI$47&lt;=EDATE($D241,'Summary&amp;Assumptions'!$G$32))*$B241+AND(DI$56&lt;'Summary&amp;Assumptions'!$J$31,DI$47&gt;=$FO241,DI$47&lt;=$FP241)*(('Summary&amp;Assumptions'!$H$25*$C241)*(1+'Summary&amp;Assumptions'!$J$29)^(DI$46-1))+AND(DI$56&lt;'Summary&amp;Assumptions'!$J$31,DI$47&gt;=$FQ241,DI$47&lt;=$FR241)*(('Summary&amp;Assumptions'!$H$25*$C241)*(1+'Summary&amp;Assumptions'!$J$29)^(DI$46-1))</f>
        <v>0</v>
      </c>
      <c r="DE241" s="588">
        <f>AND(DJ$55&gt;0,SUM($E241:DD241)&lt;'Summary&amp;Assumptions'!$G$32*$B241,$D241&gt;='Summary&amp;Assumptions'!$D$17,DJ$47&gt;=$D241,DJ$47&lt;=EDATE($D241,'Summary&amp;Assumptions'!$G$32))*$B241+AND(DJ$56&lt;'Summary&amp;Assumptions'!$J$31,DJ$47&gt;=$FO241,DJ$47&lt;=$FP241)*(('Summary&amp;Assumptions'!$H$25*$C241)*(1+'Summary&amp;Assumptions'!$J$29)^(DJ$46-1))+AND(DJ$56&lt;'Summary&amp;Assumptions'!$J$31,DJ$47&gt;=$FQ241,DJ$47&lt;=$FR241)*(('Summary&amp;Assumptions'!$H$25*$C241)*(1+'Summary&amp;Assumptions'!$J$29)^(DJ$46-1))</f>
        <v>0</v>
      </c>
      <c r="DF241" s="588">
        <f>AND(DK$55&gt;0,SUM($E241:DE241)&lt;'Summary&amp;Assumptions'!$G$32*$B241,$D241&gt;='Summary&amp;Assumptions'!$D$17,DK$47&gt;=$D241,DK$47&lt;=EDATE($D241,'Summary&amp;Assumptions'!$G$32))*$B241+AND(DK$56&lt;'Summary&amp;Assumptions'!$J$31,DK$47&gt;=$FO241,DK$47&lt;=$FP241)*(('Summary&amp;Assumptions'!$H$25*$C241)*(1+'Summary&amp;Assumptions'!$J$29)^(DK$46-1))+AND(DK$56&lt;'Summary&amp;Assumptions'!$J$31,DK$47&gt;=$FQ241,DK$47&lt;=$FR241)*(('Summary&amp;Assumptions'!$H$25*$C241)*(1+'Summary&amp;Assumptions'!$J$29)^(DK$46-1))</f>
        <v>0</v>
      </c>
      <c r="DG241" s="588">
        <f>AND(DL$55&gt;0,SUM($E241:DF241)&lt;'Summary&amp;Assumptions'!$G$32*$B241,$D241&gt;='Summary&amp;Assumptions'!$D$17,DL$47&gt;=$D241,DL$47&lt;=EDATE($D241,'Summary&amp;Assumptions'!$G$32))*$B241+AND(DL$56&lt;'Summary&amp;Assumptions'!$J$31,DL$47&gt;=$FO241,DL$47&lt;=$FP241)*(('Summary&amp;Assumptions'!$H$25*$C241)*(1+'Summary&amp;Assumptions'!$J$29)^(DL$46-1))+AND(DL$56&lt;'Summary&amp;Assumptions'!$J$31,DL$47&gt;=$FQ241,DL$47&lt;=$FR241)*(('Summary&amp;Assumptions'!$H$25*$C241)*(1+'Summary&amp;Assumptions'!$J$29)^(DL$46-1))</f>
        <v>0</v>
      </c>
      <c r="DH241" s="588">
        <f>AND(DM$55&gt;0,SUM($E241:DG241)&lt;'Summary&amp;Assumptions'!$G$32*$B241,$D241&gt;='Summary&amp;Assumptions'!$D$17,DM$47&gt;=$D241,DM$47&lt;=EDATE($D241,'Summary&amp;Assumptions'!$G$32))*$B241+AND(DM$56&lt;'Summary&amp;Assumptions'!$J$31,DM$47&gt;=$FO241,DM$47&lt;=$FP241)*(('Summary&amp;Assumptions'!$H$25*$C241)*(1+'Summary&amp;Assumptions'!$J$29)^(DM$46-1))+AND(DM$56&lt;'Summary&amp;Assumptions'!$J$31,DM$47&gt;=$FQ241,DM$47&lt;=$FR241)*(('Summary&amp;Assumptions'!$H$25*$C241)*(1+'Summary&amp;Assumptions'!$J$29)^(DM$46-1))</f>
        <v>0</v>
      </c>
      <c r="DI241" s="588">
        <f>AND(DN$55&gt;0,SUM($E241:DH241)&lt;'Summary&amp;Assumptions'!$G$32*$B241,$D241&gt;='Summary&amp;Assumptions'!$D$17,DN$47&gt;=$D241,DN$47&lt;=EDATE($D241,'Summary&amp;Assumptions'!$G$32))*$B241+AND(DN$56&lt;'Summary&amp;Assumptions'!$J$31,DN$47&gt;=$FO241,DN$47&lt;=$FP241)*(('Summary&amp;Assumptions'!$H$25*$C241)*(1+'Summary&amp;Assumptions'!$J$29)^(DN$46-1))+AND(DN$56&lt;'Summary&amp;Assumptions'!$J$31,DN$47&gt;=$FQ241,DN$47&lt;=$FR241)*(('Summary&amp;Assumptions'!$H$25*$C241)*(1+'Summary&amp;Assumptions'!$J$29)^(DN$46-1))</f>
        <v>0</v>
      </c>
      <c r="DJ241" s="588">
        <f>AND(DO$55&gt;0,SUM($E241:DI241)&lt;'Summary&amp;Assumptions'!$G$32*$B241,$D241&gt;='Summary&amp;Assumptions'!$D$17,DO$47&gt;=$D241,DO$47&lt;=EDATE($D241,'Summary&amp;Assumptions'!$G$32))*$B241+AND(DO$56&lt;'Summary&amp;Assumptions'!$J$31,DO$47&gt;=$FO241,DO$47&lt;=$FP241)*(('Summary&amp;Assumptions'!$H$25*$C241)*(1+'Summary&amp;Assumptions'!$J$29)^(DO$46-1))+AND(DO$56&lt;'Summary&amp;Assumptions'!$J$31,DO$47&gt;=$FQ241,DO$47&lt;=$FR241)*(('Summary&amp;Assumptions'!$H$25*$C241)*(1+'Summary&amp;Assumptions'!$J$29)^(DO$46-1))</f>
        <v>0</v>
      </c>
      <c r="DK241" s="588">
        <f>AND(DP$55&gt;0,SUM($E241:DJ241)&lt;'Summary&amp;Assumptions'!$G$32*$B241,$D241&gt;='Summary&amp;Assumptions'!$D$17,DP$47&gt;=$D241,DP$47&lt;=EDATE($D241,'Summary&amp;Assumptions'!$G$32))*$B241+AND(DP$56&lt;'Summary&amp;Assumptions'!$J$31,DP$47&gt;=$FO241,DP$47&lt;=$FP241)*(('Summary&amp;Assumptions'!$H$25*$C241)*(1+'Summary&amp;Assumptions'!$J$29)^(DP$46-1))+AND(DP$56&lt;'Summary&amp;Assumptions'!$J$31,DP$47&gt;=$FQ241,DP$47&lt;=$FR241)*(('Summary&amp;Assumptions'!$H$25*$C241)*(1+'Summary&amp;Assumptions'!$J$29)^(DP$46-1))</f>
        <v>0</v>
      </c>
      <c r="DL241" s="588">
        <f>AND(DQ$55&gt;0,SUM($E241:DK241)&lt;'Summary&amp;Assumptions'!$G$32*$B241,$D241&gt;='Summary&amp;Assumptions'!$D$17,DQ$47&gt;=$D241,DQ$47&lt;=EDATE($D241,'Summary&amp;Assumptions'!$G$32))*$B241+AND(DQ$56&lt;'Summary&amp;Assumptions'!$J$31,DQ$47&gt;=$FO241,DQ$47&lt;=$FP241)*(('Summary&amp;Assumptions'!$H$25*$C241)*(1+'Summary&amp;Assumptions'!$J$29)^(DQ$46-1))+AND(DQ$56&lt;'Summary&amp;Assumptions'!$J$31,DQ$47&gt;=$FQ241,DQ$47&lt;=$FR241)*(('Summary&amp;Assumptions'!$H$25*$C241)*(1+'Summary&amp;Assumptions'!$J$29)^(DQ$46-1))</f>
        <v>0</v>
      </c>
      <c r="DM241" s="588">
        <f>AND(DR$55&gt;0,SUM($E241:DL241)&lt;'Summary&amp;Assumptions'!$G$32*$B241,$D241&gt;='Summary&amp;Assumptions'!$D$17,DR$47&gt;=$D241,DR$47&lt;=EDATE($D241,'Summary&amp;Assumptions'!$G$32))*$B241+AND(DR$56&lt;'Summary&amp;Assumptions'!$J$31,DR$47&gt;=$FO241,DR$47&lt;=$FP241)*(('Summary&amp;Assumptions'!$H$25*$C241)*(1+'Summary&amp;Assumptions'!$J$29)^(DR$46-1))+AND(DR$56&lt;'Summary&amp;Assumptions'!$J$31,DR$47&gt;=$FQ241,DR$47&lt;=$FR241)*(('Summary&amp;Assumptions'!$H$25*$C241)*(1+'Summary&amp;Assumptions'!$J$29)^(DR$46-1))</f>
        <v>0</v>
      </c>
      <c r="DN241" s="588">
        <f>AND(DS$55&gt;0,SUM($E241:DM241)&lt;'Summary&amp;Assumptions'!$G$32*$B241,$D241&gt;='Summary&amp;Assumptions'!$D$17,DS$47&gt;=$D241,DS$47&lt;=EDATE($D241,'Summary&amp;Assumptions'!$G$32))*$B241+AND(DS$56&lt;'Summary&amp;Assumptions'!$J$31,DS$47&gt;=$FO241,DS$47&lt;=$FP241)*(('Summary&amp;Assumptions'!$H$25*$C241)*(1+'Summary&amp;Assumptions'!$J$29)^(DS$46-1))+AND(DS$56&lt;'Summary&amp;Assumptions'!$J$31,DS$47&gt;=$FQ241,DS$47&lt;=$FR241)*(('Summary&amp;Assumptions'!$H$25*$C241)*(1+'Summary&amp;Assumptions'!$J$29)^(DS$46-1))</f>
        <v>0</v>
      </c>
      <c r="DO241" s="588">
        <f>AND(DT$55&gt;0,SUM($E241:DN241)&lt;'Summary&amp;Assumptions'!$G$32*$B241,$D241&gt;='Summary&amp;Assumptions'!$D$17,DT$47&gt;=$D241,DT$47&lt;=EDATE($D241,'Summary&amp;Assumptions'!$G$32))*$B241+AND(DT$56&lt;'Summary&amp;Assumptions'!$J$31,DT$47&gt;=$FO241,DT$47&lt;=$FP241)*(('Summary&amp;Assumptions'!$H$25*$C241)*(1+'Summary&amp;Assumptions'!$J$29)^(DT$46-1))+AND(DT$56&lt;'Summary&amp;Assumptions'!$J$31,DT$47&gt;=$FQ241,DT$47&lt;=$FR241)*(('Summary&amp;Assumptions'!$H$25*$C241)*(1+'Summary&amp;Assumptions'!$J$29)^(DT$46-1))</f>
        <v>0</v>
      </c>
      <c r="DP241" s="588">
        <f>AND(DU$55&gt;0,SUM($E241:DO241)&lt;'Summary&amp;Assumptions'!$G$32*$B241,$D241&gt;='Summary&amp;Assumptions'!$D$17,DU$47&gt;=$D241,DU$47&lt;=EDATE($D241,'Summary&amp;Assumptions'!$G$32))*$B241+AND(DU$56&lt;'Summary&amp;Assumptions'!$J$31,DU$47&gt;=$FO241,DU$47&lt;=$FP241)*(('Summary&amp;Assumptions'!$H$25*$C241)*(1+'Summary&amp;Assumptions'!$J$29)^(DU$46-1))+AND(DU$56&lt;'Summary&amp;Assumptions'!$J$31,DU$47&gt;=$FQ241,DU$47&lt;=$FR241)*(('Summary&amp;Assumptions'!$H$25*$C241)*(1+'Summary&amp;Assumptions'!$J$29)^(DU$46-1))</f>
        <v>0</v>
      </c>
      <c r="DQ241" s="588">
        <f>AND(DV$55&gt;0,SUM($E241:DP241)&lt;'Summary&amp;Assumptions'!$G$32*$B241,$D241&gt;='Summary&amp;Assumptions'!$D$17,DV$47&gt;=$D241,DV$47&lt;=EDATE($D241,'Summary&amp;Assumptions'!$G$32))*$B241+AND(DV$56&lt;'Summary&amp;Assumptions'!$J$31,DV$47&gt;=$FO241,DV$47&lt;=$FP241)*(('Summary&amp;Assumptions'!$H$25*$C241)*(1+'Summary&amp;Assumptions'!$J$29)^(DV$46-1))+AND(DV$56&lt;'Summary&amp;Assumptions'!$J$31,DV$47&gt;=$FQ241,DV$47&lt;=$FR241)*(('Summary&amp;Assumptions'!$H$25*$C241)*(1+'Summary&amp;Assumptions'!$J$29)^(DV$46-1))</f>
        <v>0</v>
      </c>
      <c r="DR241" s="588">
        <f>AND(DW$55&gt;0,SUM($E241:DQ241)&lt;'Summary&amp;Assumptions'!$G$32*$B241,$D241&gt;='Summary&amp;Assumptions'!$D$17,DW$47&gt;=$D241,DW$47&lt;=EDATE($D241,'Summary&amp;Assumptions'!$G$32))*$B241+AND(DW$56&lt;'Summary&amp;Assumptions'!$J$31,DW$47&gt;=$FO241,DW$47&lt;=$FP241)*(('Summary&amp;Assumptions'!$H$25*$C241)*(1+'Summary&amp;Assumptions'!$J$29)^(DW$46-1))+AND(DW$56&lt;'Summary&amp;Assumptions'!$J$31,DW$47&gt;=$FQ241,DW$47&lt;=$FR241)*(('Summary&amp;Assumptions'!$H$25*$C241)*(1+'Summary&amp;Assumptions'!$J$29)^(DW$46-1))</f>
        <v>0</v>
      </c>
      <c r="DS241" s="588">
        <f>AND(DX$55&gt;0,SUM($E241:DR241)&lt;'Summary&amp;Assumptions'!$G$32*$B241,$D241&gt;='Summary&amp;Assumptions'!$D$17,DX$47&gt;=$D241,DX$47&lt;=EDATE($D241,'Summary&amp;Assumptions'!$G$32))*$B241+AND(DX$56&lt;'Summary&amp;Assumptions'!$J$31,DX$47&gt;=$FO241,DX$47&lt;=$FP241)*(('Summary&amp;Assumptions'!$H$25*$C241)*(1+'Summary&amp;Assumptions'!$J$29)^(DX$46-1))+AND(DX$56&lt;'Summary&amp;Assumptions'!$J$31,DX$47&gt;=$FQ241,DX$47&lt;=$FR241)*(('Summary&amp;Assumptions'!$H$25*$C241)*(1+'Summary&amp;Assumptions'!$J$29)^(DX$46-1))</f>
        <v>0</v>
      </c>
      <c r="DT241" s="588">
        <f>AND(DY$55&gt;0,SUM($E241:DS241)&lt;'Summary&amp;Assumptions'!$G$32*$B241,$D241&gt;='Summary&amp;Assumptions'!$D$17,DY$47&gt;=$D241,DY$47&lt;=EDATE($D241,'Summary&amp;Assumptions'!$G$32))*$B241+AND(DY$56&lt;'Summary&amp;Assumptions'!$J$31,DY$47&gt;=$FO241,DY$47&lt;=$FP241)*(('Summary&amp;Assumptions'!$H$25*$C241)*(1+'Summary&amp;Assumptions'!$J$29)^(DY$46-1))+AND(DY$56&lt;'Summary&amp;Assumptions'!$J$31,DY$47&gt;=$FQ241,DY$47&lt;=$FR241)*(('Summary&amp;Assumptions'!$H$25*$C241)*(1+'Summary&amp;Assumptions'!$J$29)^(DY$46-1))</f>
        <v>0</v>
      </c>
      <c r="DU241" s="588">
        <f>AND(DZ$55&gt;0,SUM($E241:DT241)&lt;'Summary&amp;Assumptions'!$G$32*$B241,$D241&gt;='Summary&amp;Assumptions'!$D$17,DZ$47&gt;=$D241,DZ$47&lt;=EDATE($D241,'Summary&amp;Assumptions'!$G$32))*$B241+AND(DZ$56&lt;'Summary&amp;Assumptions'!$J$31,DZ$47&gt;=$FO241,DZ$47&lt;=$FP241)*(('Summary&amp;Assumptions'!$H$25*$C241)*(1+'Summary&amp;Assumptions'!$J$29)^(DZ$46-1))+AND(DZ$56&lt;'Summary&amp;Assumptions'!$J$31,DZ$47&gt;=$FQ241,DZ$47&lt;=$FR241)*(('Summary&amp;Assumptions'!$H$25*$C241)*(1+'Summary&amp;Assumptions'!$J$29)^(DZ$46-1))</f>
        <v>0</v>
      </c>
      <c r="DV241" s="588">
        <f>AND(EA$55&gt;0,SUM($E241:DU241)&lt;'Summary&amp;Assumptions'!$G$32*$B241,$D241&gt;='Summary&amp;Assumptions'!$D$17,EA$47&gt;=$D241,EA$47&lt;=EDATE($D241,'Summary&amp;Assumptions'!$G$32))*$B241+AND(EA$56&lt;'Summary&amp;Assumptions'!$J$31,EA$47&gt;=$FO241,EA$47&lt;=$FP241)*(('Summary&amp;Assumptions'!$H$25*$C241)*(1+'Summary&amp;Assumptions'!$J$29)^(EA$46-1))+AND(EA$56&lt;'Summary&amp;Assumptions'!$J$31,EA$47&gt;=$FQ241,EA$47&lt;=$FR241)*(('Summary&amp;Assumptions'!$H$25*$C241)*(1+'Summary&amp;Assumptions'!$J$29)^(EA$46-1))</f>
        <v>0</v>
      </c>
      <c r="DW241" s="588">
        <f>AND(EB$55&gt;0,SUM($E241:DV241)&lt;'Summary&amp;Assumptions'!$G$32*$B241,$D241&gt;='Summary&amp;Assumptions'!$D$17,EB$47&gt;=$D241,EB$47&lt;=EDATE($D241,'Summary&amp;Assumptions'!$G$32))*$B241+AND(EB$56&lt;'Summary&amp;Assumptions'!$J$31,EB$47&gt;=$FO241,EB$47&lt;=$FP241)*(('Summary&amp;Assumptions'!$H$25*$C241)*(1+'Summary&amp;Assumptions'!$J$29)^(EB$46-1))+AND(EB$56&lt;'Summary&amp;Assumptions'!$J$31,EB$47&gt;=$FQ241,EB$47&lt;=$FR241)*(('Summary&amp;Assumptions'!$H$25*$C241)*(1+'Summary&amp;Assumptions'!$J$29)^(EB$46-1))</f>
        <v>0</v>
      </c>
      <c r="DX241" s="588">
        <f>AND(EC$55&gt;0,SUM($E241:DW241)&lt;'Summary&amp;Assumptions'!$G$32*$B241,$D241&gt;='Summary&amp;Assumptions'!$D$17,EC$47&gt;=$D241,EC$47&lt;=EDATE($D241,'Summary&amp;Assumptions'!$G$32))*$B241+AND(EC$56&lt;'Summary&amp;Assumptions'!$J$31,EC$47&gt;=$FO241,EC$47&lt;=$FP241)*(('Summary&amp;Assumptions'!$H$25*$C241)*(1+'Summary&amp;Assumptions'!$J$29)^(EC$46-1))+AND(EC$56&lt;'Summary&amp;Assumptions'!$J$31,EC$47&gt;=$FQ241,EC$47&lt;=$FR241)*(('Summary&amp;Assumptions'!$H$25*$C241)*(1+'Summary&amp;Assumptions'!$J$29)^(EC$46-1))</f>
        <v>0</v>
      </c>
      <c r="DY241" s="588">
        <f>AND(ED$55&gt;0,SUM($E241:DX241)&lt;'Summary&amp;Assumptions'!$G$32*$B241,$D241&gt;='Summary&amp;Assumptions'!$D$17,ED$47&gt;=$D241,ED$47&lt;=EDATE($D241,'Summary&amp;Assumptions'!$G$32))*$B241+AND(ED$56&lt;'Summary&amp;Assumptions'!$J$31,ED$47&gt;=$FO241,ED$47&lt;=$FP241)*(('Summary&amp;Assumptions'!$H$25*$C241)*(1+'Summary&amp;Assumptions'!$J$29)^(ED$46-1))+AND(ED$56&lt;'Summary&amp;Assumptions'!$J$31,ED$47&gt;=$FQ241,ED$47&lt;=$FR241)*(('Summary&amp;Assumptions'!$H$25*$C241)*(1+'Summary&amp;Assumptions'!$J$29)^(ED$46-1))</f>
        <v>0</v>
      </c>
      <c r="DZ241" s="588">
        <f>AND(EE$55&gt;0,SUM($E241:DY241)&lt;'Summary&amp;Assumptions'!$G$32*$B241,$D241&gt;='Summary&amp;Assumptions'!$D$17,EE$47&gt;=$D241,EE$47&lt;=EDATE($D241,'Summary&amp;Assumptions'!$G$32))*$B241+AND(EE$56&lt;'Summary&amp;Assumptions'!$J$31,EE$47&gt;=$FO241,EE$47&lt;=$FP241)*(('Summary&amp;Assumptions'!$H$25*$C241)*(1+'Summary&amp;Assumptions'!$J$29)^(EE$46-1))+AND(EE$56&lt;'Summary&amp;Assumptions'!$J$31,EE$47&gt;=$FQ241,EE$47&lt;=$FR241)*(('Summary&amp;Assumptions'!$H$25*$C241)*(1+'Summary&amp;Assumptions'!$J$29)^(EE$46-1))</f>
        <v>0</v>
      </c>
      <c r="EA241" s="588">
        <f>AND(EF$55&gt;0,SUM($E241:DZ241)&lt;'Summary&amp;Assumptions'!$G$32*$B241,$D241&gt;='Summary&amp;Assumptions'!$D$17,EF$47&gt;=$D241,EF$47&lt;=EDATE($D241,'Summary&amp;Assumptions'!$G$32))*$B241+AND(EF$56&lt;'Summary&amp;Assumptions'!$J$31,EF$47&gt;=$FO241,EF$47&lt;=$FP241)*(('Summary&amp;Assumptions'!$H$25*$C241)*(1+'Summary&amp;Assumptions'!$J$29)^(EF$46-1))+AND(EF$56&lt;'Summary&amp;Assumptions'!$J$31,EF$47&gt;=$FQ241,EF$47&lt;=$FR241)*(('Summary&amp;Assumptions'!$H$25*$C241)*(1+'Summary&amp;Assumptions'!$J$29)^(EF$46-1))</f>
        <v>0</v>
      </c>
      <c r="EB241" s="588">
        <f>AND(EG$55&gt;0,SUM($E241:EA241)&lt;'Summary&amp;Assumptions'!$G$32*$B241,$D241&gt;='Summary&amp;Assumptions'!$D$17,EG$47&gt;=$D241,EG$47&lt;=EDATE($D241,'Summary&amp;Assumptions'!$G$32))*$B241+AND(EG$56&lt;'Summary&amp;Assumptions'!$J$31,EG$47&gt;=$FO241,EG$47&lt;=$FP241)*(('Summary&amp;Assumptions'!$H$25*$C241)*(1+'Summary&amp;Assumptions'!$J$29)^(EG$46-1))+AND(EG$56&lt;'Summary&amp;Assumptions'!$J$31,EG$47&gt;=$FQ241,EG$47&lt;=$FR241)*(('Summary&amp;Assumptions'!$H$25*$C241)*(1+'Summary&amp;Assumptions'!$J$29)^(EG$46-1))</f>
        <v>0</v>
      </c>
      <c r="EC241" s="588">
        <f>AND(EH$55&gt;0,SUM($E241:EB241)&lt;'Summary&amp;Assumptions'!$G$32*$B241,$D241&gt;='Summary&amp;Assumptions'!$D$17,EH$47&gt;=$D241,EH$47&lt;=EDATE($D241,'Summary&amp;Assumptions'!$G$32))*$B241+AND(EH$56&lt;'Summary&amp;Assumptions'!$J$31,EH$47&gt;=$FO241,EH$47&lt;=$FP241)*(('Summary&amp;Assumptions'!$H$25*$C241)*(1+'Summary&amp;Assumptions'!$J$29)^(EH$46-1))+AND(EH$56&lt;'Summary&amp;Assumptions'!$J$31,EH$47&gt;=$FQ241,EH$47&lt;=$FR241)*(('Summary&amp;Assumptions'!$H$25*$C241)*(1+'Summary&amp;Assumptions'!$J$29)^(EH$46-1))</f>
        <v>0</v>
      </c>
      <c r="ED241" s="588">
        <f>AND(EI$55&gt;0,SUM($E241:EC241)&lt;'Summary&amp;Assumptions'!$G$32*$B241,$D241&gt;='Summary&amp;Assumptions'!$D$17,EI$47&gt;=$D241,EI$47&lt;=EDATE($D241,'Summary&amp;Assumptions'!$G$32))*$B241+AND(EI$56&lt;'Summary&amp;Assumptions'!$J$31,EI$47&gt;=$FO241,EI$47&lt;=$FP241)*(('Summary&amp;Assumptions'!$H$25*$C241)*(1+'Summary&amp;Assumptions'!$J$29)^(EI$46-1))+AND(EI$56&lt;'Summary&amp;Assumptions'!$J$31,EI$47&gt;=$FQ241,EI$47&lt;=$FR241)*(('Summary&amp;Assumptions'!$H$25*$C241)*(1+'Summary&amp;Assumptions'!$J$29)^(EI$46-1))</f>
        <v>0</v>
      </c>
      <c r="EE241" s="588">
        <f>AND(EJ$55&gt;0,SUM($E241:ED241)&lt;'Summary&amp;Assumptions'!$G$32*$B241,$D241&gt;='Summary&amp;Assumptions'!$D$17,EJ$47&gt;=$D241,EJ$47&lt;=EDATE($D241,'Summary&amp;Assumptions'!$G$32))*$B241+AND(EJ$56&lt;'Summary&amp;Assumptions'!$J$31,EJ$47&gt;=$FO241,EJ$47&lt;=$FP241)*(('Summary&amp;Assumptions'!$H$25*$C241)*(1+'Summary&amp;Assumptions'!$J$29)^(EJ$46-1))+AND(EJ$56&lt;'Summary&amp;Assumptions'!$J$31,EJ$47&gt;=$FQ241,EJ$47&lt;=$FR241)*(('Summary&amp;Assumptions'!$H$25*$C241)*(1+'Summary&amp;Assumptions'!$J$29)^(EJ$46-1))</f>
        <v>0</v>
      </c>
      <c r="EF241" s="588">
        <f>AND(EK$55&gt;0,SUM($E241:EE241)&lt;'Summary&amp;Assumptions'!$G$32*$B241,$D241&gt;='Summary&amp;Assumptions'!$D$17,EK$47&gt;=$D241,EK$47&lt;=EDATE($D241,'Summary&amp;Assumptions'!$G$32))*$B241+AND(EK$56&lt;'Summary&amp;Assumptions'!$J$31,EK$47&gt;=$FO241,EK$47&lt;=$FP241)*(('Summary&amp;Assumptions'!$H$25*$C241)*(1+'Summary&amp;Assumptions'!$J$29)^(EK$46-1))+AND(EK$56&lt;'Summary&amp;Assumptions'!$J$31,EK$47&gt;=$FQ241,EK$47&lt;=$FR241)*(('Summary&amp;Assumptions'!$H$25*$C241)*(1+'Summary&amp;Assumptions'!$J$29)^(EK$46-1))</f>
        <v>0</v>
      </c>
      <c r="EG241" s="588">
        <f>AND(EL$55&gt;0,SUM($E241:EF241)&lt;'Summary&amp;Assumptions'!$G$32*$B241,$D241&gt;='Summary&amp;Assumptions'!$D$17,EL$47&gt;=$D241,EL$47&lt;=EDATE($D241,'Summary&amp;Assumptions'!$G$32))*$B241+AND(EL$56&lt;'Summary&amp;Assumptions'!$J$31,EL$47&gt;=$FO241,EL$47&lt;=$FP241)*(('Summary&amp;Assumptions'!$H$25*$C241)*(1+'Summary&amp;Assumptions'!$J$29)^(EL$46-1))+AND(EL$56&lt;'Summary&amp;Assumptions'!$J$31,EL$47&gt;=$FQ241,EL$47&lt;=$FR241)*(('Summary&amp;Assumptions'!$H$25*$C241)*(1+'Summary&amp;Assumptions'!$J$29)^(EL$46-1))</f>
        <v>0</v>
      </c>
      <c r="EH241" s="588">
        <f>AND(EM$55&gt;0,SUM($E241:EG241)&lt;'Summary&amp;Assumptions'!$G$32*$B241,$D241&gt;='Summary&amp;Assumptions'!$D$17,EM$47&gt;=$D241,EM$47&lt;=EDATE($D241,'Summary&amp;Assumptions'!$G$32))*$B241+AND(EM$56&lt;'Summary&amp;Assumptions'!$J$31,EM$47&gt;=$FO241,EM$47&lt;=$FP241)*(('Summary&amp;Assumptions'!$H$25*$C241)*(1+'Summary&amp;Assumptions'!$J$29)^(EM$46-1))+AND(EM$56&lt;'Summary&amp;Assumptions'!$J$31,EM$47&gt;=$FQ241,EM$47&lt;=$FR241)*(('Summary&amp;Assumptions'!$H$25*$C241)*(1+'Summary&amp;Assumptions'!$J$29)^(EM$46-1))</f>
        <v>0</v>
      </c>
      <c r="EI241" s="588">
        <f>AND(EN$55&gt;0,SUM($E241:EH241)&lt;'Summary&amp;Assumptions'!$G$32*$B241,$D241&gt;='Summary&amp;Assumptions'!$D$17,EN$47&gt;=$D241,EN$47&lt;=EDATE($D241,'Summary&amp;Assumptions'!$G$32))*$B241+AND(EN$56&lt;'Summary&amp;Assumptions'!$J$31,EN$47&gt;=$FO241,EN$47&lt;=$FP241)*(('Summary&amp;Assumptions'!$H$25*$C241)*(1+'Summary&amp;Assumptions'!$J$29)^(EN$46-1))+AND(EN$56&lt;'Summary&amp;Assumptions'!$J$31,EN$47&gt;=$FQ241,EN$47&lt;=$FR241)*(('Summary&amp;Assumptions'!$H$25*$C241)*(1+'Summary&amp;Assumptions'!$J$29)^(EN$46-1))</f>
        <v>0</v>
      </c>
      <c r="EJ241" s="588">
        <f>AND(EO$55&gt;0,SUM($E241:EI241)&lt;'Summary&amp;Assumptions'!$G$32*$B241,$D241&gt;='Summary&amp;Assumptions'!$D$17,EO$47&gt;=$D241,EO$47&lt;=EDATE($D241,'Summary&amp;Assumptions'!$G$32))*$B241+AND(EO$56&lt;'Summary&amp;Assumptions'!$J$31,EO$47&gt;=$FO241,EO$47&lt;=$FP241)*(('Summary&amp;Assumptions'!$H$25*$C241)*(1+'Summary&amp;Assumptions'!$J$29)^(EO$46-1))+AND(EO$56&lt;'Summary&amp;Assumptions'!$J$31,EO$47&gt;=$FQ241,EO$47&lt;=$FR241)*(('Summary&amp;Assumptions'!$H$25*$C241)*(1+'Summary&amp;Assumptions'!$J$29)^(EO$46-1))</f>
        <v>0</v>
      </c>
      <c r="EK241" s="588">
        <f>AND(EP$55&gt;0,SUM($E241:EJ241)&lt;'Summary&amp;Assumptions'!$G$32*$B241,$D241&gt;='Summary&amp;Assumptions'!$D$17,EP$47&gt;=$D241,EP$47&lt;=EDATE($D241,'Summary&amp;Assumptions'!$G$32))*$B241+AND(EP$56&lt;'Summary&amp;Assumptions'!$J$31,EP$47&gt;=$FO241,EP$47&lt;=$FP241)*(('Summary&amp;Assumptions'!$H$25*$C241)*(1+'Summary&amp;Assumptions'!$J$29)^(EP$46-1))+AND(EP$56&lt;'Summary&amp;Assumptions'!$J$31,EP$47&gt;=$FQ241,EP$47&lt;=$FR241)*(('Summary&amp;Assumptions'!$H$25*$C241)*(1+'Summary&amp;Assumptions'!$J$29)^(EP$46-1))</f>
        <v>0</v>
      </c>
      <c r="EL241" s="588">
        <f>AND(EQ$55&gt;0,SUM($E241:EK241)&lt;'Summary&amp;Assumptions'!$G$32*$B241,$D241&gt;='Summary&amp;Assumptions'!$D$17,EQ$47&gt;=$D241,EQ$47&lt;=EDATE($D241,'Summary&amp;Assumptions'!$G$32))*$B241+AND(EQ$56&lt;'Summary&amp;Assumptions'!$J$31,EQ$47&gt;=$FO241,EQ$47&lt;=$FP241)*(('Summary&amp;Assumptions'!$H$25*$C241)*(1+'Summary&amp;Assumptions'!$J$29)^(EQ$46-1))+AND(EQ$56&lt;'Summary&amp;Assumptions'!$J$31,EQ$47&gt;=$FQ241,EQ$47&lt;=$FR241)*(('Summary&amp;Assumptions'!$H$25*$C241)*(1+'Summary&amp;Assumptions'!$J$29)^(EQ$46-1))</f>
        <v>0</v>
      </c>
      <c r="EM241" s="588">
        <f>AND(ER$55&gt;0,SUM($E241:EL241)&lt;'Summary&amp;Assumptions'!$G$32*$B241,$D241&gt;='Summary&amp;Assumptions'!$D$17,ER$47&gt;=$D241,ER$47&lt;=EDATE($D241,'Summary&amp;Assumptions'!$G$32))*$B241+AND(ER$56&lt;'Summary&amp;Assumptions'!$J$31,ER$47&gt;=$FO241,ER$47&lt;=$FP241)*(('Summary&amp;Assumptions'!$H$25*$C241)*(1+'Summary&amp;Assumptions'!$J$29)^(ER$46-1))+AND(ER$56&lt;'Summary&amp;Assumptions'!$J$31,ER$47&gt;=$FQ241,ER$47&lt;=$FR241)*(('Summary&amp;Assumptions'!$H$25*$C241)*(1+'Summary&amp;Assumptions'!$J$29)^(ER$46-1))</f>
        <v>0</v>
      </c>
      <c r="EN241" s="588">
        <f>AND(ES$55&gt;0,SUM($E241:EM241)&lt;'Summary&amp;Assumptions'!$G$32*$B241,$D241&gt;='Summary&amp;Assumptions'!$D$17,ES$47&gt;=$D241,ES$47&lt;=EDATE($D241,'Summary&amp;Assumptions'!$G$32))*$B241+AND(ES$56&lt;'Summary&amp;Assumptions'!$J$31,ES$47&gt;=$FO241,ES$47&lt;=$FP241)*(('Summary&amp;Assumptions'!$H$25*$C241)*(1+'Summary&amp;Assumptions'!$J$29)^(ES$46-1))+AND(ES$56&lt;'Summary&amp;Assumptions'!$J$31,ES$47&gt;=$FQ241,ES$47&lt;=$FR241)*(('Summary&amp;Assumptions'!$H$25*$C241)*(1+'Summary&amp;Assumptions'!$J$29)^(ES$46-1))</f>
        <v>0</v>
      </c>
      <c r="EO241" s="588">
        <f>AND(ET$55&gt;0,SUM($E241:EN241)&lt;'Summary&amp;Assumptions'!$G$32*$B241,$D241&gt;='Summary&amp;Assumptions'!$D$17,ET$47&gt;=$D241,ET$47&lt;=EDATE($D241,'Summary&amp;Assumptions'!$G$32))*$B241+AND(ET$56&lt;'Summary&amp;Assumptions'!$J$31,ET$47&gt;=$FO241,ET$47&lt;=$FP241)*(('Summary&amp;Assumptions'!$H$25*$C241)*(1+'Summary&amp;Assumptions'!$J$29)^(ET$46-1))+AND(ET$56&lt;'Summary&amp;Assumptions'!$J$31,ET$47&gt;=$FQ241,ET$47&lt;=$FR241)*(('Summary&amp;Assumptions'!$H$25*$C241)*(1+'Summary&amp;Assumptions'!$J$29)^(ET$46-1))</f>
        <v>0</v>
      </c>
      <c r="EP241" s="588">
        <f>AND(EU$55&gt;0,SUM($E241:EO241)&lt;'Summary&amp;Assumptions'!$G$32*$B241,$D241&gt;='Summary&amp;Assumptions'!$D$17,EU$47&gt;=$D241,EU$47&lt;=EDATE($D241,'Summary&amp;Assumptions'!$G$32))*$B241+AND(EU$56&lt;'Summary&amp;Assumptions'!$J$31,EU$47&gt;=$FO241,EU$47&lt;=$FP241)*(('Summary&amp;Assumptions'!$H$25*$C241)*(1+'Summary&amp;Assumptions'!$J$29)^(EU$46-1))+AND(EU$56&lt;'Summary&amp;Assumptions'!$J$31,EU$47&gt;=$FQ241,EU$47&lt;=$FR241)*(('Summary&amp;Assumptions'!$H$25*$C241)*(1+'Summary&amp;Assumptions'!$J$29)^(EU$46-1))</f>
        <v>0</v>
      </c>
      <c r="EQ241" s="588">
        <f>AND(EV$55&gt;0,SUM($E241:EP241)&lt;'Summary&amp;Assumptions'!$G$32*$B241,$D241&gt;='Summary&amp;Assumptions'!$D$17,EV$47&gt;=$D241,EV$47&lt;=EDATE($D241,'Summary&amp;Assumptions'!$G$32))*$B241+AND(EV$56&lt;'Summary&amp;Assumptions'!$J$31,EV$47&gt;=$FO241,EV$47&lt;=$FP241)*(('Summary&amp;Assumptions'!$H$25*$C241)*(1+'Summary&amp;Assumptions'!$J$29)^(EV$46-1))+AND(EV$56&lt;'Summary&amp;Assumptions'!$J$31,EV$47&gt;=$FQ241,EV$47&lt;=$FR241)*(('Summary&amp;Assumptions'!$H$25*$C241)*(1+'Summary&amp;Assumptions'!$J$29)^(EV$46-1))</f>
        <v>0</v>
      </c>
      <c r="ER241" s="588">
        <f>AND(EW$55&gt;0,SUM($E241:EQ241)&lt;'Summary&amp;Assumptions'!$G$32*$B241,$D241&gt;='Summary&amp;Assumptions'!$D$17,EW$47&gt;=$D241,EW$47&lt;=EDATE($D241,'Summary&amp;Assumptions'!$G$32))*$B241+AND(EW$56&lt;'Summary&amp;Assumptions'!$J$31,EW$47&gt;=$FO241,EW$47&lt;=$FP241)*(('Summary&amp;Assumptions'!$H$25*$C241)*(1+'Summary&amp;Assumptions'!$J$29)^(EW$46-1))+AND(EW$56&lt;'Summary&amp;Assumptions'!$J$31,EW$47&gt;=$FQ241,EW$47&lt;=$FR241)*(('Summary&amp;Assumptions'!$H$25*$C241)*(1+'Summary&amp;Assumptions'!$J$29)^(EW$46-1))</f>
        <v>0</v>
      </c>
      <c r="ES241" s="588">
        <f>AND(EX$55&gt;0,SUM($E241:ER241)&lt;'Summary&amp;Assumptions'!$G$32*$B241,$D241&gt;='Summary&amp;Assumptions'!$D$17,EX$47&gt;=$D241,EX$47&lt;=EDATE($D241,'Summary&amp;Assumptions'!$G$32))*$B241+AND(EX$56&lt;'Summary&amp;Assumptions'!$J$31,EX$47&gt;=$FO241,EX$47&lt;=$FP241)*(('Summary&amp;Assumptions'!$H$25*$C241)*(1+'Summary&amp;Assumptions'!$J$29)^(EX$46-1))+AND(EX$56&lt;'Summary&amp;Assumptions'!$J$31,EX$47&gt;=$FQ241,EX$47&lt;=$FR241)*(('Summary&amp;Assumptions'!$H$25*$C241)*(1+'Summary&amp;Assumptions'!$J$29)^(EX$46-1))</f>
        <v>0</v>
      </c>
      <c r="ET241" s="588">
        <f>AND(EY$55&gt;0,SUM($E241:ES241)&lt;'Summary&amp;Assumptions'!$G$32*$B241,$D241&gt;='Summary&amp;Assumptions'!$D$17,EY$47&gt;=$D241,EY$47&lt;=EDATE($D241,'Summary&amp;Assumptions'!$G$32))*$B241+AND(EY$56&lt;'Summary&amp;Assumptions'!$J$31,EY$47&gt;=$FO241,EY$47&lt;=$FP241)*(('Summary&amp;Assumptions'!$H$25*$C241)*(1+'Summary&amp;Assumptions'!$J$29)^(EY$46-1))+AND(EY$56&lt;'Summary&amp;Assumptions'!$J$31,EY$47&gt;=$FQ241,EY$47&lt;=$FR241)*(('Summary&amp;Assumptions'!$H$25*$C241)*(1+'Summary&amp;Assumptions'!$J$29)^(EY$46-1))</f>
        <v>0</v>
      </c>
      <c r="EU241" s="588">
        <f>AND(EZ$55&gt;0,SUM($E241:ET241)&lt;'Summary&amp;Assumptions'!$G$32*$B241,$D241&gt;='Summary&amp;Assumptions'!$D$17,EZ$47&gt;=$D241,EZ$47&lt;=EDATE($D241,'Summary&amp;Assumptions'!$G$32))*$B241+AND(EZ$56&lt;'Summary&amp;Assumptions'!$J$31,EZ$47&gt;=$FO241,EZ$47&lt;=$FP241)*(('Summary&amp;Assumptions'!$H$25*$C241)*(1+'Summary&amp;Assumptions'!$J$29)^(EZ$46-1))+AND(EZ$56&lt;'Summary&amp;Assumptions'!$J$31,EZ$47&gt;=$FQ241,EZ$47&lt;=$FR241)*(('Summary&amp;Assumptions'!$H$25*$C241)*(1+'Summary&amp;Assumptions'!$J$29)^(EZ$46-1))</f>
        <v>0</v>
      </c>
      <c r="EV241" s="588">
        <f>AND(FA$55&gt;0,SUM($E241:EU241)&lt;'Summary&amp;Assumptions'!$G$32*$B241,$D241&gt;='Summary&amp;Assumptions'!$D$17,FA$47&gt;=$D241,FA$47&lt;=EDATE($D241,'Summary&amp;Assumptions'!$G$32))*$B241+AND(FA$56&lt;'Summary&amp;Assumptions'!$J$31,FA$47&gt;=$FO241,FA$47&lt;=$FP241)*(('Summary&amp;Assumptions'!$H$25*$C241)*(1+'Summary&amp;Assumptions'!$J$29)^(FA$46-1))+AND(FA$56&lt;'Summary&amp;Assumptions'!$J$31,FA$47&gt;=$FQ241,FA$47&lt;=$FR241)*(('Summary&amp;Assumptions'!$H$25*$C241)*(1+'Summary&amp;Assumptions'!$J$29)^(FA$46-1))</f>
        <v>0</v>
      </c>
      <c r="EW241" s="588">
        <f>AND(FB$55&gt;0,SUM($E241:EV241)&lt;'Summary&amp;Assumptions'!$G$32*$B241,$D241&gt;='Summary&amp;Assumptions'!$D$17,FB$47&gt;=$D241,FB$47&lt;=EDATE($D241,'Summary&amp;Assumptions'!$G$32))*$B241+AND(FB$56&lt;'Summary&amp;Assumptions'!$J$31,FB$47&gt;=$FO241,FB$47&lt;=$FP241)*(('Summary&amp;Assumptions'!$H$25*$C241)*(1+'Summary&amp;Assumptions'!$J$29)^(FB$46-1))+AND(FB$56&lt;'Summary&amp;Assumptions'!$J$31,FB$47&gt;=$FQ241,FB$47&lt;=$FR241)*(('Summary&amp;Assumptions'!$H$25*$C241)*(1+'Summary&amp;Assumptions'!$J$29)^(FB$46-1))</f>
        <v>0</v>
      </c>
      <c r="EX241" s="588">
        <f>AND(FC$55&gt;0,SUM($E241:EW241)&lt;'Summary&amp;Assumptions'!$G$32*$B241,$D241&gt;='Summary&amp;Assumptions'!$D$17,FC$47&gt;=$D241,FC$47&lt;=EDATE($D241,'Summary&amp;Assumptions'!$G$32))*$B241+AND(FC$56&lt;'Summary&amp;Assumptions'!$J$31,FC$47&gt;=$FO241,FC$47&lt;=$FP241)*(('Summary&amp;Assumptions'!$H$25*$C241)*(1+'Summary&amp;Assumptions'!$J$29)^(FC$46-1))+AND(FC$56&lt;'Summary&amp;Assumptions'!$J$31,FC$47&gt;=$FQ241,FC$47&lt;=$FR241)*(('Summary&amp;Assumptions'!$H$25*$C241)*(1+'Summary&amp;Assumptions'!$J$29)^(FC$46-1))</f>
        <v>0</v>
      </c>
      <c r="EY241" s="588">
        <f>AND(FD$55&gt;0,SUM($E241:EX241)&lt;'Summary&amp;Assumptions'!$G$32*$B241,$D241&gt;='Summary&amp;Assumptions'!$D$17,FD$47&gt;=$D241,FD$47&lt;=EDATE($D241,'Summary&amp;Assumptions'!$G$32))*$B241+AND(FD$56&lt;'Summary&amp;Assumptions'!$J$31,FD$47&gt;=$FO241,FD$47&lt;=$FP241)*(('Summary&amp;Assumptions'!$H$25*$C241)*(1+'Summary&amp;Assumptions'!$J$29)^(FD$46-1))+AND(FD$56&lt;'Summary&amp;Assumptions'!$J$31,FD$47&gt;=$FQ241,FD$47&lt;=$FR241)*(('Summary&amp;Assumptions'!$H$25*$C241)*(1+'Summary&amp;Assumptions'!$J$29)^(FD$46-1))</f>
        <v>0</v>
      </c>
      <c r="EZ241" s="588">
        <f>AND(FE$55&gt;0,SUM($E241:EY241)&lt;'Summary&amp;Assumptions'!$G$32*$B241,$D241&gt;='Summary&amp;Assumptions'!$D$17,FE$47&gt;=$D241,FE$47&lt;=EDATE($D241,'Summary&amp;Assumptions'!$G$32))*$B241+AND(FE$56&lt;'Summary&amp;Assumptions'!$J$31,FE$47&gt;=$FO241,FE$47&lt;=$FP241)*(('Summary&amp;Assumptions'!$H$25*$C241)*(1+'Summary&amp;Assumptions'!$J$29)^(FE$46-1))+AND(FE$56&lt;'Summary&amp;Assumptions'!$J$31,FE$47&gt;=$FQ241,FE$47&lt;=$FR241)*(('Summary&amp;Assumptions'!$H$25*$C241)*(1+'Summary&amp;Assumptions'!$J$29)^(FE$46-1))</f>
        <v>0</v>
      </c>
      <c r="FA241" s="588">
        <f>AND(FF$55&gt;0,SUM($E241:EZ241)&lt;'Summary&amp;Assumptions'!$G$32*$B241,$D241&gt;='Summary&amp;Assumptions'!$D$17,FF$47&gt;=$D241,FF$47&lt;=EDATE($D241,'Summary&amp;Assumptions'!$G$32))*$B241+AND(FF$56&lt;'Summary&amp;Assumptions'!$J$31,FF$47&gt;=$FO241,FF$47&lt;=$FP241)*(('Summary&amp;Assumptions'!$H$25*$C241)*(1+'Summary&amp;Assumptions'!$J$29)^(FF$46-1))+AND(FF$56&lt;'Summary&amp;Assumptions'!$J$31,FF$47&gt;=$FQ241,FF$47&lt;=$FR241)*(('Summary&amp;Assumptions'!$H$25*$C241)*(1+'Summary&amp;Assumptions'!$J$29)^(FF$46-1))</f>
        <v>0</v>
      </c>
      <c r="FB241" s="588">
        <f>AND(FG$55&gt;0,SUM($E241:FA241)&lt;'Summary&amp;Assumptions'!$G$32*$B241,$D241&gt;='Summary&amp;Assumptions'!$D$17,FG$47&gt;=$D241,FG$47&lt;=EDATE($D241,'Summary&amp;Assumptions'!$G$32))*$B241+AND(FG$56&lt;'Summary&amp;Assumptions'!$J$31,FG$47&gt;=$FO241,FG$47&lt;=$FP241)*(('Summary&amp;Assumptions'!$H$25*$C241)*(1+'Summary&amp;Assumptions'!$J$29)^(FG$46-1))+AND(FG$56&lt;'Summary&amp;Assumptions'!$J$31,FG$47&gt;=$FQ241,FG$47&lt;=$FR241)*(('Summary&amp;Assumptions'!$H$25*$C241)*(1+'Summary&amp;Assumptions'!$J$29)^(FG$46-1))</f>
        <v>0</v>
      </c>
      <c r="FC241" s="588">
        <f>AND(FH$55&gt;0,SUM($E241:FB241)&lt;'Summary&amp;Assumptions'!$G$32*$B241,$D241&gt;='Summary&amp;Assumptions'!$D$17,FH$47&gt;=$D241,FH$47&lt;=EDATE($D241,'Summary&amp;Assumptions'!$G$32))*$B241+AND(FH$56&lt;'Summary&amp;Assumptions'!$J$31,FH$47&gt;=$FO241,FH$47&lt;=$FP241)*(('Summary&amp;Assumptions'!$H$25*$C241)*(1+'Summary&amp;Assumptions'!$J$29)^(FH$46-1))+AND(FH$56&lt;'Summary&amp;Assumptions'!$J$31,FH$47&gt;=$FQ241,FH$47&lt;=$FR241)*(('Summary&amp;Assumptions'!$H$25*$C241)*(1+'Summary&amp;Assumptions'!$J$29)^(FH$46-1))</f>
        <v>0</v>
      </c>
      <c r="FD241" s="588">
        <f>AND(FI$55&gt;0,SUM($E241:FC241)&lt;'Summary&amp;Assumptions'!$G$32*$B241,$D241&gt;='Summary&amp;Assumptions'!$D$17,FI$47&gt;=$D241,FI$47&lt;=EDATE($D241,'Summary&amp;Assumptions'!$G$32))*$B241+AND(FI$56&lt;'Summary&amp;Assumptions'!$J$31,FI$47&gt;=$FO241,FI$47&lt;=$FP241)*(('Summary&amp;Assumptions'!$H$25*$C241)*(1+'Summary&amp;Assumptions'!$J$29)^(FI$46-1))+AND(FI$56&lt;'Summary&amp;Assumptions'!$J$31,FI$47&gt;=$FQ241,FI$47&lt;=$FR241)*(('Summary&amp;Assumptions'!$H$25*$C241)*(1+'Summary&amp;Assumptions'!$J$29)^(FI$46-1))</f>
        <v>0</v>
      </c>
      <c r="FE241" s="588">
        <f>AND(FJ$55&gt;0,SUM($E241:FD241)&lt;'Summary&amp;Assumptions'!$G$32*$B241,$D241&gt;='Summary&amp;Assumptions'!$D$17,FJ$47&gt;=$D241,FJ$47&lt;=EDATE($D241,'Summary&amp;Assumptions'!$G$32))*$B241+AND(FJ$56&lt;'Summary&amp;Assumptions'!$J$31,FJ$47&gt;=$FO241,FJ$47&lt;=$FP241)*(('Summary&amp;Assumptions'!$H$25*$C241)*(1+'Summary&amp;Assumptions'!$J$29)^(FJ$46-1))+AND(FJ$56&lt;'Summary&amp;Assumptions'!$J$31,FJ$47&gt;=$FQ241,FJ$47&lt;=$FR241)*(('Summary&amp;Assumptions'!$H$25*$C241)*(1+'Summary&amp;Assumptions'!$J$29)^(FJ$46-1))</f>
        <v>0</v>
      </c>
      <c r="FF241" s="588">
        <f>AND(FK$55&gt;0,SUM($E241:FE241)&lt;'Summary&amp;Assumptions'!$G$32*$B241,$D241&gt;='Summary&amp;Assumptions'!$D$17,FK$47&gt;=$D241,FK$47&lt;=EDATE($D241,'Summary&amp;Assumptions'!$G$32))*$B241+AND(FK$56&lt;'Summary&amp;Assumptions'!$J$31,FK$47&gt;=$FO241,FK$47&lt;=$FP241)*(('Summary&amp;Assumptions'!$H$25*$C241)*(1+'Summary&amp;Assumptions'!$J$29)^(FK$46-1))+AND(FK$56&lt;'Summary&amp;Assumptions'!$J$31,FK$47&gt;=$FQ241,FK$47&lt;=$FR241)*(('Summary&amp;Assumptions'!$H$25*$C241)*(1+'Summary&amp;Assumptions'!$J$29)^(FK$46-1))</f>
        <v>0</v>
      </c>
      <c r="FG241" s="588">
        <f>AND(FL$55&gt;0,SUM($E241:FF241)&lt;'Summary&amp;Assumptions'!$G$32*$B241,$D241&gt;='Summary&amp;Assumptions'!$D$17,FL$47&gt;=$D241,FL$47&lt;=EDATE($D241,'Summary&amp;Assumptions'!$G$32))*$B241+AND(FL$56&lt;'Summary&amp;Assumptions'!$J$31,FL$47&gt;=$FO241,FL$47&lt;=$FP241)*(('Summary&amp;Assumptions'!$H$25*$C241)*(1+'Summary&amp;Assumptions'!$J$29)^(FL$46-1))+AND(FL$56&lt;'Summary&amp;Assumptions'!$J$31,FL$47&gt;=$FQ241,FL$47&lt;=$FR241)*(('Summary&amp;Assumptions'!$H$25*$C241)*(1+'Summary&amp;Assumptions'!$J$29)^(FL$46-1))</f>
        <v>0</v>
      </c>
      <c r="FH241" s="588">
        <f>AND(FM$55&gt;0,SUM($E241:FG241)&lt;'Summary&amp;Assumptions'!$G$32*$B241,$D241&gt;='Summary&amp;Assumptions'!$D$17,FM$47&gt;=$D241,FM$47&lt;=EDATE($D241,'Summary&amp;Assumptions'!$G$32))*$B241+AND(FM$56&lt;'Summary&amp;Assumptions'!$J$31,FM$47&gt;=$FO241,FM$47&lt;=$FP241)*(('Summary&amp;Assumptions'!$H$25*$C241)*(1+'Summary&amp;Assumptions'!$J$29)^(FM$46-1))+AND(FM$56&lt;'Summary&amp;Assumptions'!$J$31,FM$47&gt;=$FQ241,FM$47&lt;=$FR241)*(('Summary&amp;Assumptions'!$H$25*$C241)*(1+'Summary&amp;Assumptions'!$J$29)^(FM$46-1))</f>
        <v>0</v>
      </c>
      <c r="FI241" s="588">
        <f>AND(FN$55&gt;0,SUM($E241:FH241)&lt;'Summary&amp;Assumptions'!$G$32*$B241,$D241&gt;='Summary&amp;Assumptions'!$D$17,FN$47&gt;=$D241,FN$47&lt;=EDATE($D241,'Summary&amp;Assumptions'!$G$32))*$B241+AND(FN$56&lt;'Summary&amp;Assumptions'!$J$31,FN$47&gt;=$FO241,FN$47&lt;=$FP241)*(('Summary&amp;Assumptions'!$H$25*$C241)*(1+'Summary&amp;Assumptions'!$J$29)^(FN$46-1))+AND(FN$56&lt;'Summary&amp;Assumptions'!$J$31,FN$47&gt;=$FQ241,FN$47&lt;=$FR241)*(('Summary&amp;Assumptions'!$H$25*$C241)*(1+'Summary&amp;Assumptions'!$J$29)^(FN$46-1))</f>
        <v>0</v>
      </c>
      <c r="FJ241" s="588">
        <f>AND(FO$55&gt;0,SUM($E241:FI241)&lt;'Summary&amp;Assumptions'!$G$32*$B241,$D241&gt;='Summary&amp;Assumptions'!$D$17,FO$47&gt;=$D241,FO$47&lt;=EDATE($D241,'Summary&amp;Assumptions'!$G$32))*$B241+AND(FO$56&lt;'Summary&amp;Assumptions'!$J$31,FO$47&gt;=$FO241,FO$47&lt;=$FP241)*(('Summary&amp;Assumptions'!$H$25*$C241)*(1+'Summary&amp;Assumptions'!$J$29)^(FO$46-1))+AND(FO$56&lt;'Summary&amp;Assumptions'!$J$31,FO$47&gt;=$FQ241,FO$47&lt;=$FR241)*(('Summary&amp;Assumptions'!$H$25*$C241)*(1+'Summary&amp;Assumptions'!$J$29)^(FO$46-1))</f>
        <v>0</v>
      </c>
      <c r="FK241" s="588">
        <f>AND(FP$55&gt;0,SUM($E241:FJ241)&lt;'Summary&amp;Assumptions'!$G$32*$B241,$D241&gt;='Summary&amp;Assumptions'!$D$17,FP$47&gt;=$D241,FP$47&lt;=EDATE($D241,'Summary&amp;Assumptions'!$G$32))*$B241+AND(FP$56&lt;'Summary&amp;Assumptions'!$J$31,FP$47&gt;=$FO241,FP$47&lt;=$FP241)*(('Summary&amp;Assumptions'!$H$25*$C241)*(1+'Summary&amp;Assumptions'!$J$29)^(FP$46-1))+AND(FP$56&lt;'Summary&amp;Assumptions'!$J$31,FP$47&gt;=$FQ241,FP$47&lt;=$FR241)*(('Summary&amp;Assumptions'!$H$25*$C241)*(1+'Summary&amp;Assumptions'!$J$29)^(FP$46-1))</f>
        <v>0</v>
      </c>
      <c r="FL241" s="588">
        <f>AND(FQ$55&gt;0,SUM($E241:FK241)&lt;'Summary&amp;Assumptions'!$G$32*$B241,$D241&gt;='Summary&amp;Assumptions'!$D$17,FQ$47&gt;=$D241,FQ$47&lt;=EDATE($D241,'Summary&amp;Assumptions'!$G$32))*$B241+AND(FQ$56&lt;'Summary&amp;Assumptions'!$J$31,FQ$47&gt;=$FO241,FQ$47&lt;=$FP241)*(('Summary&amp;Assumptions'!$H$25*$C241)*(1+'Summary&amp;Assumptions'!$J$29)^(FQ$46-1))+AND(FQ$56&lt;'Summary&amp;Assumptions'!$J$31,FQ$47&gt;=$FQ241,FQ$47&lt;=$FR241)*(('Summary&amp;Assumptions'!$H$25*$C241)*(1+'Summary&amp;Assumptions'!$J$29)^(FQ$46-1))</f>
        <v>0</v>
      </c>
      <c r="FO241" s="576">
        <f>EDATE(D241,'Summary&amp;Assumptions'!$G$34)</f>
        <v>48122</v>
      </c>
      <c r="FP241" s="576">
        <f>EDATE(FO241,'Summary&amp;Assumptions'!$G$33-1)</f>
        <v>48153</v>
      </c>
      <c r="FQ241" s="576">
        <f>EDATE(FO241,'Summary&amp;Assumptions'!$G$34)</f>
        <v>48488</v>
      </c>
      <c r="FR241" s="576">
        <f>EDATE(FQ241,'Summary&amp;Assumptions'!$G$33-1)</f>
        <v>48519</v>
      </c>
    </row>
    <row r="242" spans="2:174" hidden="1" x14ac:dyDescent="0.2">
      <c r="B242" s="588">
        <v>0</v>
      </c>
      <c r="C242" s="193">
        <v>0</v>
      </c>
      <c r="D242" s="589">
        <v>47788</v>
      </c>
      <c r="F242" s="588">
        <f>AND(K$55&gt;0,SUM($E242:E242)&lt;'Summary&amp;Assumptions'!$G$32*$B242,$D242&gt;='Summary&amp;Assumptions'!$D$17,K$47&gt;=$D242,K$47&lt;=EDATE($D242,'Summary&amp;Assumptions'!$G$32))*$B242+AND(K$56&lt;'Summary&amp;Assumptions'!$J$31,K$47&gt;=$FO242,K$47&lt;=$FP242)*(('Summary&amp;Assumptions'!$H$25*$C242)*(1+'Summary&amp;Assumptions'!$J$29)^(K$46-1))+AND(K$56&lt;'Summary&amp;Assumptions'!$J$31,K$47&gt;=$FQ242,K$47&lt;=$FR242)*(('Summary&amp;Assumptions'!$H$25*$C242)*(1+'Summary&amp;Assumptions'!$J$29)^(K$46-1))</f>
        <v>0</v>
      </c>
      <c r="G242" s="588">
        <f>AND(L$55&gt;0,SUM($E242:F242)&lt;'Summary&amp;Assumptions'!$G$32*$B242,$D242&gt;='Summary&amp;Assumptions'!$D$17,L$47&gt;=$D242,L$47&lt;=EDATE($D242,'Summary&amp;Assumptions'!$G$32))*$B242+AND(L$56&lt;'Summary&amp;Assumptions'!$J$31,L$47&gt;=$FO242,L$47&lt;=$FP242)*(('Summary&amp;Assumptions'!$H$25*$C242)*(1+'Summary&amp;Assumptions'!$J$29)^(L$46-1))+AND(L$56&lt;'Summary&amp;Assumptions'!$J$31,L$47&gt;=$FQ242,L$47&lt;=$FR242)*(('Summary&amp;Assumptions'!$H$25*$C242)*(1+'Summary&amp;Assumptions'!$J$29)^(L$46-1))</f>
        <v>0</v>
      </c>
      <c r="H242" s="588">
        <f>AND(M$55&gt;0,SUM($E242:G242)&lt;'Summary&amp;Assumptions'!$G$32*$B242,$D242&gt;='Summary&amp;Assumptions'!$D$17,M$47&gt;=$D242,M$47&lt;=EDATE($D242,'Summary&amp;Assumptions'!$G$32))*$B242+AND(M$56&lt;'Summary&amp;Assumptions'!$J$31,M$47&gt;=$FO242,M$47&lt;=$FP242)*(('Summary&amp;Assumptions'!$H$25*$C242)*(1+'Summary&amp;Assumptions'!$J$29)^(M$46-1))+AND(M$56&lt;'Summary&amp;Assumptions'!$J$31,M$47&gt;=$FQ242,M$47&lt;=$FR242)*(('Summary&amp;Assumptions'!$H$25*$C242)*(1+'Summary&amp;Assumptions'!$J$29)^(M$46-1))</f>
        <v>0</v>
      </c>
      <c r="I242" s="588">
        <f>AND(N$55&gt;0,SUM($E242:H242)&lt;'Summary&amp;Assumptions'!$G$32*$B242,$D242&gt;='Summary&amp;Assumptions'!$D$17,N$47&gt;=$D242,N$47&lt;=EDATE($D242,'Summary&amp;Assumptions'!$G$32))*$B242+AND(N$56&lt;'Summary&amp;Assumptions'!$J$31,N$47&gt;=$FO242,N$47&lt;=$FP242)*(('Summary&amp;Assumptions'!$H$25*$C242)*(1+'Summary&amp;Assumptions'!$J$29)^(N$46-1))+AND(N$56&lt;'Summary&amp;Assumptions'!$J$31,N$47&gt;=$FQ242,N$47&lt;=$FR242)*(('Summary&amp;Assumptions'!$H$25*$C242)*(1+'Summary&amp;Assumptions'!$J$29)^(N$46-1))</f>
        <v>0</v>
      </c>
      <c r="J242" s="588">
        <f>AND(O$55&gt;0,SUM($E242:I242)&lt;'Summary&amp;Assumptions'!$G$32*$B242,$D242&gt;='Summary&amp;Assumptions'!$D$17,O$47&gt;=$D242,O$47&lt;=EDATE($D242,'Summary&amp;Assumptions'!$G$32))*$B242+AND(O$56&lt;'Summary&amp;Assumptions'!$J$31,O$47&gt;=$FO242,O$47&lt;=$FP242)*(('Summary&amp;Assumptions'!$H$25*$C242)*(1+'Summary&amp;Assumptions'!$J$29)^(O$46-1))+AND(O$56&lt;'Summary&amp;Assumptions'!$J$31,O$47&gt;=$FQ242,O$47&lt;=$FR242)*(('Summary&amp;Assumptions'!$H$25*$C242)*(1+'Summary&amp;Assumptions'!$J$29)^(O$46-1))</f>
        <v>0</v>
      </c>
      <c r="K242" s="588">
        <f>AND(P$55&gt;0,SUM($E242:J242)&lt;'Summary&amp;Assumptions'!$G$32*$B242,$D242&gt;='Summary&amp;Assumptions'!$D$17,P$47&gt;=$D242,P$47&lt;=EDATE($D242,'Summary&amp;Assumptions'!$G$32))*$B242+AND(P$56&lt;'Summary&amp;Assumptions'!$J$31,P$47&gt;=$FO242,P$47&lt;=$FP242)*(('Summary&amp;Assumptions'!$H$25*$C242)*(1+'Summary&amp;Assumptions'!$J$29)^(P$46-1))+AND(P$56&lt;'Summary&amp;Assumptions'!$J$31,P$47&gt;=$FQ242,P$47&lt;=$FR242)*(('Summary&amp;Assumptions'!$H$25*$C242)*(1+'Summary&amp;Assumptions'!$J$29)^(P$46-1))</f>
        <v>0</v>
      </c>
      <c r="L242" s="588">
        <f>AND(Q$55&gt;0,SUM($E242:K242)&lt;'Summary&amp;Assumptions'!$G$32*$B242,$D242&gt;='Summary&amp;Assumptions'!$D$17,Q$47&gt;=$D242,Q$47&lt;=EDATE($D242,'Summary&amp;Assumptions'!$G$32))*$B242+AND(Q$56&lt;'Summary&amp;Assumptions'!$J$31,Q$47&gt;=$FO242,Q$47&lt;=$FP242)*(('Summary&amp;Assumptions'!$H$25*$C242)*(1+'Summary&amp;Assumptions'!$J$29)^(Q$46-1))+AND(Q$56&lt;'Summary&amp;Assumptions'!$J$31,Q$47&gt;=$FQ242,Q$47&lt;=$FR242)*(('Summary&amp;Assumptions'!$H$25*$C242)*(1+'Summary&amp;Assumptions'!$J$29)^(Q$46-1))</f>
        <v>0</v>
      </c>
      <c r="M242" s="588">
        <f>AND(R$55&gt;0,SUM($E242:L242)&lt;'Summary&amp;Assumptions'!$G$32*$B242,$D242&gt;='Summary&amp;Assumptions'!$D$17,R$47&gt;=$D242,R$47&lt;=EDATE($D242,'Summary&amp;Assumptions'!$G$32))*$B242+AND(R$56&lt;'Summary&amp;Assumptions'!$J$31,R$47&gt;=$FO242,R$47&lt;=$FP242)*(('Summary&amp;Assumptions'!$H$25*$C242)*(1+'Summary&amp;Assumptions'!$J$29)^(R$46-1))+AND(R$56&lt;'Summary&amp;Assumptions'!$J$31,R$47&gt;=$FQ242,R$47&lt;=$FR242)*(('Summary&amp;Assumptions'!$H$25*$C242)*(1+'Summary&amp;Assumptions'!$J$29)^(R$46-1))</f>
        <v>0</v>
      </c>
      <c r="N242" s="588">
        <f>AND(S$55&gt;0,SUM($E242:M242)&lt;'Summary&amp;Assumptions'!$G$32*$B242,$D242&gt;='Summary&amp;Assumptions'!$D$17,S$47&gt;=$D242,S$47&lt;=EDATE($D242,'Summary&amp;Assumptions'!$G$32))*$B242+AND(S$56&lt;'Summary&amp;Assumptions'!$J$31,S$47&gt;=$FO242,S$47&lt;=$FP242)*(('Summary&amp;Assumptions'!$H$25*$C242)*(1+'Summary&amp;Assumptions'!$J$29)^(S$46-1))+AND(S$56&lt;'Summary&amp;Assumptions'!$J$31,S$47&gt;=$FQ242,S$47&lt;=$FR242)*(('Summary&amp;Assumptions'!$H$25*$C242)*(1+'Summary&amp;Assumptions'!$J$29)^(S$46-1))</f>
        <v>0</v>
      </c>
      <c r="O242" s="588">
        <f>AND(T$55&gt;0,SUM($E242:N242)&lt;'Summary&amp;Assumptions'!$G$32*$B242,$D242&gt;='Summary&amp;Assumptions'!$D$17,T$47&gt;=$D242,T$47&lt;=EDATE($D242,'Summary&amp;Assumptions'!$G$32))*$B242+AND(T$56&lt;'Summary&amp;Assumptions'!$J$31,T$47&gt;=$FO242,T$47&lt;=$FP242)*(('Summary&amp;Assumptions'!$H$25*$C242)*(1+'Summary&amp;Assumptions'!$J$29)^(T$46-1))+AND(T$56&lt;'Summary&amp;Assumptions'!$J$31,T$47&gt;=$FQ242,T$47&lt;=$FR242)*(('Summary&amp;Assumptions'!$H$25*$C242)*(1+'Summary&amp;Assumptions'!$J$29)^(T$46-1))</f>
        <v>0</v>
      </c>
      <c r="P242" s="588">
        <f>AND(U$55&gt;0,SUM($E242:O242)&lt;'Summary&amp;Assumptions'!$G$32*$B242,$D242&gt;='Summary&amp;Assumptions'!$D$17,U$47&gt;=$D242,U$47&lt;=EDATE($D242,'Summary&amp;Assumptions'!$G$32))*$B242+AND(U$56&lt;'Summary&amp;Assumptions'!$J$31,U$47&gt;=$FO242,U$47&lt;=$FP242)*(('Summary&amp;Assumptions'!$H$25*$C242)*(1+'Summary&amp;Assumptions'!$J$29)^(U$46-1))+AND(U$56&lt;'Summary&amp;Assumptions'!$J$31,U$47&gt;=$FQ242,U$47&lt;=$FR242)*(('Summary&amp;Assumptions'!$H$25*$C242)*(1+'Summary&amp;Assumptions'!$J$29)^(U$46-1))</f>
        <v>0</v>
      </c>
      <c r="Q242" s="588">
        <f>AND(V$55&gt;0,SUM($E242:P242)&lt;'Summary&amp;Assumptions'!$G$32*$B242,$D242&gt;='Summary&amp;Assumptions'!$D$17,V$47&gt;=$D242,V$47&lt;=EDATE($D242,'Summary&amp;Assumptions'!$G$32))*$B242+AND(V$56&lt;'Summary&amp;Assumptions'!$J$31,V$47&gt;=$FO242,V$47&lt;=$FP242)*(('Summary&amp;Assumptions'!$H$25*$C242)*(1+'Summary&amp;Assumptions'!$J$29)^(V$46-1))+AND(V$56&lt;'Summary&amp;Assumptions'!$J$31,V$47&gt;=$FQ242,V$47&lt;=$FR242)*(('Summary&amp;Assumptions'!$H$25*$C242)*(1+'Summary&amp;Assumptions'!$J$29)^(V$46-1))</f>
        <v>0</v>
      </c>
      <c r="R242" s="588">
        <f>AND(W$55&gt;0,SUM($E242:Q242)&lt;'Summary&amp;Assumptions'!$G$32*$B242,$D242&gt;='Summary&amp;Assumptions'!$D$17,W$47&gt;=$D242,W$47&lt;=EDATE($D242,'Summary&amp;Assumptions'!$G$32))*$B242+AND(W$56&lt;'Summary&amp;Assumptions'!$J$31,W$47&gt;=$FO242,W$47&lt;=$FP242)*(('Summary&amp;Assumptions'!$H$25*$C242)*(1+'Summary&amp;Assumptions'!$J$29)^(W$46-1))+AND(W$56&lt;'Summary&amp;Assumptions'!$J$31,W$47&gt;=$FQ242,W$47&lt;=$FR242)*(('Summary&amp;Assumptions'!$H$25*$C242)*(1+'Summary&amp;Assumptions'!$J$29)^(W$46-1))</f>
        <v>0</v>
      </c>
      <c r="S242" s="588">
        <f>AND(X$55&gt;0,SUM($E242:R242)&lt;'Summary&amp;Assumptions'!$G$32*$B242,$D242&gt;='Summary&amp;Assumptions'!$D$17,X$47&gt;=$D242,X$47&lt;=EDATE($D242,'Summary&amp;Assumptions'!$G$32))*$B242+AND(X$56&lt;'Summary&amp;Assumptions'!$J$31,X$47&gt;=$FO242,X$47&lt;=$FP242)*(('Summary&amp;Assumptions'!$H$25*$C242)*(1+'Summary&amp;Assumptions'!$J$29)^(X$46-1))+AND(X$56&lt;'Summary&amp;Assumptions'!$J$31,X$47&gt;=$FQ242,X$47&lt;=$FR242)*(('Summary&amp;Assumptions'!$H$25*$C242)*(1+'Summary&amp;Assumptions'!$J$29)^(X$46-1))</f>
        <v>0</v>
      </c>
      <c r="T242" s="588">
        <f>AND(Y$55&gt;0,SUM($E242:S242)&lt;'Summary&amp;Assumptions'!$G$32*$B242,$D242&gt;='Summary&amp;Assumptions'!$D$17,Y$47&gt;=$D242,Y$47&lt;=EDATE($D242,'Summary&amp;Assumptions'!$G$32))*$B242+AND(Y$56&lt;'Summary&amp;Assumptions'!$J$31,Y$47&gt;=$FO242,Y$47&lt;=$FP242)*(('Summary&amp;Assumptions'!$H$25*$C242)*(1+'Summary&amp;Assumptions'!$J$29)^(Y$46-1))+AND(Y$56&lt;'Summary&amp;Assumptions'!$J$31,Y$47&gt;=$FQ242,Y$47&lt;=$FR242)*(('Summary&amp;Assumptions'!$H$25*$C242)*(1+'Summary&amp;Assumptions'!$J$29)^(Y$46-1))</f>
        <v>0</v>
      </c>
      <c r="U242" s="588">
        <f>AND(Z$55&gt;0,SUM($E242:T242)&lt;'Summary&amp;Assumptions'!$G$32*$B242,$D242&gt;='Summary&amp;Assumptions'!$D$17,Z$47&gt;=$D242,Z$47&lt;=EDATE($D242,'Summary&amp;Assumptions'!$G$32))*$B242+AND(Z$56&lt;'Summary&amp;Assumptions'!$J$31,Z$47&gt;=$FO242,Z$47&lt;=$FP242)*(('Summary&amp;Assumptions'!$H$25*$C242)*(1+'Summary&amp;Assumptions'!$J$29)^(Z$46-1))+AND(Z$56&lt;'Summary&amp;Assumptions'!$J$31,Z$47&gt;=$FQ242,Z$47&lt;=$FR242)*(('Summary&amp;Assumptions'!$H$25*$C242)*(1+'Summary&amp;Assumptions'!$J$29)^(Z$46-1))</f>
        <v>0</v>
      </c>
      <c r="V242" s="588">
        <f>AND(AA$55&gt;0,SUM($E242:U242)&lt;'Summary&amp;Assumptions'!$G$32*$B242,$D242&gt;='Summary&amp;Assumptions'!$D$17,AA$47&gt;=$D242,AA$47&lt;=EDATE($D242,'Summary&amp;Assumptions'!$G$32))*$B242+AND(AA$56&lt;'Summary&amp;Assumptions'!$J$31,AA$47&gt;=$FO242,AA$47&lt;=$FP242)*(('Summary&amp;Assumptions'!$H$25*$C242)*(1+'Summary&amp;Assumptions'!$J$29)^(AA$46-1))+AND(AA$56&lt;'Summary&amp;Assumptions'!$J$31,AA$47&gt;=$FQ242,AA$47&lt;=$FR242)*(('Summary&amp;Assumptions'!$H$25*$C242)*(1+'Summary&amp;Assumptions'!$J$29)^(AA$46-1))</f>
        <v>0</v>
      </c>
      <c r="W242" s="588">
        <f>AND(AB$55&gt;0,SUM($E242:V242)&lt;'Summary&amp;Assumptions'!$G$32*$B242,$D242&gt;='Summary&amp;Assumptions'!$D$17,AB$47&gt;=$D242,AB$47&lt;=EDATE($D242,'Summary&amp;Assumptions'!$G$32))*$B242+AND(AB$56&lt;'Summary&amp;Assumptions'!$J$31,AB$47&gt;=$FO242,AB$47&lt;=$FP242)*(('Summary&amp;Assumptions'!$H$25*$C242)*(1+'Summary&amp;Assumptions'!$J$29)^(AB$46-1))+AND(AB$56&lt;'Summary&amp;Assumptions'!$J$31,AB$47&gt;=$FQ242,AB$47&lt;=$FR242)*(('Summary&amp;Assumptions'!$H$25*$C242)*(1+'Summary&amp;Assumptions'!$J$29)^(AB$46-1))</f>
        <v>0</v>
      </c>
      <c r="X242" s="588">
        <f>AND(AC$55&gt;0,SUM($E242:W242)&lt;'Summary&amp;Assumptions'!$G$32*$B242,$D242&gt;='Summary&amp;Assumptions'!$D$17,AC$47&gt;=$D242,AC$47&lt;=EDATE($D242,'Summary&amp;Assumptions'!$G$32))*$B242+AND(AC$56&lt;'Summary&amp;Assumptions'!$J$31,AC$47&gt;=$FO242,AC$47&lt;=$FP242)*(('Summary&amp;Assumptions'!$H$25*$C242)*(1+'Summary&amp;Assumptions'!$J$29)^(AC$46-1))+AND(AC$56&lt;'Summary&amp;Assumptions'!$J$31,AC$47&gt;=$FQ242,AC$47&lt;=$FR242)*(('Summary&amp;Assumptions'!$H$25*$C242)*(1+'Summary&amp;Assumptions'!$J$29)^(AC$46-1))</f>
        <v>0</v>
      </c>
      <c r="Y242" s="588">
        <f>AND(AD$55&gt;0,SUM($E242:X242)&lt;'Summary&amp;Assumptions'!$G$32*$B242,$D242&gt;='Summary&amp;Assumptions'!$D$17,AD$47&gt;=$D242,AD$47&lt;=EDATE($D242,'Summary&amp;Assumptions'!$G$32))*$B242+AND(AD$56&lt;'Summary&amp;Assumptions'!$J$31,AD$47&gt;=$FO242,AD$47&lt;=$FP242)*(('Summary&amp;Assumptions'!$H$25*$C242)*(1+'Summary&amp;Assumptions'!$J$29)^(AD$46-1))+AND(AD$56&lt;'Summary&amp;Assumptions'!$J$31,AD$47&gt;=$FQ242,AD$47&lt;=$FR242)*(('Summary&amp;Assumptions'!$H$25*$C242)*(1+'Summary&amp;Assumptions'!$J$29)^(AD$46-1))</f>
        <v>0</v>
      </c>
      <c r="Z242" s="588">
        <f>AND(AE$55&gt;0,SUM($E242:Y242)&lt;'Summary&amp;Assumptions'!$G$32*$B242,$D242&gt;='Summary&amp;Assumptions'!$D$17,AE$47&gt;=$D242,AE$47&lt;=EDATE($D242,'Summary&amp;Assumptions'!$G$32))*$B242+AND(AE$56&lt;'Summary&amp;Assumptions'!$J$31,AE$47&gt;=$FO242,AE$47&lt;=$FP242)*(('Summary&amp;Assumptions'!$H$25*$C242)*(1+'Summary&amp;Assumptions'!$J$29)^(AE$46-1))+AND(AE$56&lt;'Summary&amp;Assumptions'!$J$31,AE$47&gt;=$FQ242,AE$47&lt;=$FR242)*(('Summary&amp;Assumptions'!$H$25*$C242)*(1+'Summary&amp;Assumptions'!$J$29)^(AE$46-1))</f>
        <v>0</v>
      </c>
      <c r="AA242" s="588">
        <f>AND(AF$55&gt;0,SUM($E242:Z242)&lt;'Summary&amp;Assumptions'!$G$32*$B242,$D242&gt;='Summary&amp;Assumptions'!$D$17,AF$47&gt;=$D242,AF$47&lt;=EDATE($D242,'Summary&amp;Assumptions'!$G$32))*$B242+AND(AF$56&lt;'Summary&amp;Assumptions'!$J$31,AF$47&gt;=$FO242,AF$47&lt;=$FP242)*(('Summary&amp;Assumptions'!$H$25*$C242)*(1+'Summary&amp;Assumptions'!$J$29)^(AF$46-1))+AND(AF$56&lt;'Summary&amp;Assumptions'!$J$31,AF$47&gt;=$FQ242,AF$47&lt;=$FR242)*(('Summary&amp;Assumptions'!$H$25*$C242)*(1+'Summary&amp;Assumptions'!$J$29)^(AF$46-1))</f>
        <v>0</v>
      </c>
      <c r="AB242" s="588">
        <f>AND(AG$55&gt;0,SUM($E242:AA242)&lt;'Summary&amp;Assumptions'!$G$32*$B242,$D242&gt;='Summary&amp;Assumptions'!$D$17,AG$47&gt;=$D242,AG$47&lt;=EDATE($D242,'Summary&amp;Assumptions'!$G$32))*$B242+AND(AG$56&lt;'Summary&amp;Assumptions'!$J$31,AG$47&gt;=$FO242,AG$47&lt;=$FP242)*(('Summary&amp;Assumptions'!$H$25*$C242)*(1+'Summary&amp;Assumptions'!$J$29)^(AG$46-1))+AND(AG$56&lt;'Summary&amp;Assumptions'!$J$31,AG$47&gt;=$FQ242,AG$47&lt;=$FR242)*(('Summary&amp;Assumptions'!$H$25*$C242)*(1+'Summary&amp;Assumptions'!$J$29)^(AG$46-1))</f>
        <v>0</v>
      </c>
      <c r="AC242" s="588">
        <f>AND(AH$55&gt;0,SUM($E242:AB242)&lt;'Summary&amp;Assumptions'!$G$32*$B242,$D242&gt;='Summary&amp;Assumptions'!$D$17,AH$47&gt;=$D242,AH$47&lt;=EDATE($D242,'Summary&amp;Assumptions'!$G$32))*$B242+AND(AH$56&lt;'Summary&amp;Assumptions'!$J$31,AH$47&gt;=$FO242,AH$47&lt;=$FP242)*(('Summary&amp;Assumptions'!$H$25*$C242)*(1+'Summary&amp;Assumptions'!$J$29)^(AH$46-1))+AND(AH$56&lt;'Summary&amp;Assumptions'!$J$31,AH$47&gt;=$FQ242,AH$47&lt;=$FR242)*(('Summary&amp;Assumptions'!$H$25*$C242)*(1+'Summary&amp;Assumptions'!$J$29)^(AH$46-1))</f>
        <v>0</v>
      </c>
      <c r="AD242" s="588">
        <f>AND(AI$55&gt;0,SUM($E242:AC242)&lt;'Summary&amp;Assumptions'!$G$32*$B242,$D242&gt;='Summary&amp;Assumptions'!$D$17,AI$47&gt;=$D242,AI$47&lt;=EDATE($D242,'Summary&amp;Assumptions'!$G$32))*$B242+AND(AI$56&lt;'Summary&amp;Assumptions'!$J$31,AI$47&gt;=$FO242,AI$47&lt;=$FP242)*(('Summary&amp;Assumptions'!$H$25*$C242)*(1+'Summary&amp;Assumptions'!$J$29)^(AI$46-1))+AND(AI$56&lt;'Summary&amp;Assumptions'!$J$31,AI$47&gt;=$FQ242,AI$47&lt;=$FR242)*(('Summary&amp;Assumptions'!$H$25*$C242)*(1+'Summary&amp;Assumptions'!$J$29)^(AI$46-1))</f>
        <v>0</v>
      </c>
      <c r="AE242" s="588">
        <f>AND(AJ$55&gt;0,SUM($E242:AD242)&lt;'Summary&amp;Assumptions'!$G$32*$B242,$D242&gt;='Summary&amp;Assumptions'!$D$17,AJ$47&gt;=$D242,AJ$47&lt;=EDATE($D242,'Summary&amp;Assumptions'!$G$32))*$B242+AND(AJ$56&lt;'Summary&amp;Assumptions'!$J$31,AJ$47&gt;=$FO242,AJ$47&lt;=$FP242)*(('Summary&amp;Assumptions'!$H$25*$C242)*(1+'Summary&amp;Assumptions'!$J$29)^(AJ$46-1))+AND(AJ$56&lt;'Summary&amp;Assumptions'!$J$31,AJ$47&gt;=$FQ242,AJ$47&lt;=$FR242)*(('Summary&amp;Assumptions'!$H$25*$C242)*(1+'Summary&amp;Assumptions'!$J$29)^(AJ$46-1))</f>
        <v>0</v>
      </c>
      <c r="AF242" s="588">
        <f>AND(AK$55&gt;0,SUM($E242:AE242)&lt;'Summary&amp;Assumptions'!$G$32*$B242,$D242&gt;='Summary&amp;Assumptions'!$D$17,AK$47&gt;=$D242,AK$47&lt;=EDATE($D242,'Summary&amp;Assumptions'!$G$32))*$B242+AND(AK$56&lt;'Summary&amp;Assumptions'!$J$31,AK$47&gt;=$FO242,AK$47&lt;=$FP242)*(('Summary&amp;Assumptions'!$H$25*$C242)*(1+'Summary&amp;Assumptions'!$J$29)^(AK$46-1))+AND(AK$56&lt;'Summary&amp;Assumptions'!$J$31,AK$47&gt;=$FQ242,AK$47&lt;=$FR242)*(('Summary&amp;Assumptions'!$H$25*$C242)*(1+'Summary&amp;Assumptions'!$J$29)^(AK$46-1))</f>
        <v>0</v>
      </c>
      <c r="AG242" s="588">
        <f>AND(AL$55&gt;0,SUM($E242:AF242)&lt;'Summary&amp;Assumptions'!$G$32*$B242,$D242&gt;='Summary&amp;Assumptions'!$D$17,AL$47&gt;=$D242,AL$47&lt;=EDATE($D242,'Summary&amp;Assumptions'!$G$32))*$B242+AND(AL$56&lt;'Summary&amp;Assumptions'!$J$31,AL$47&gt;=$FO242,AL$47&lt;=$FP242)*(('Summary&amp;Assumptions'!$H$25*$C242)*(1+'Summary&amp;Assumptions'!$J$29)^(AL$46-1))+AND(AL$56&lt;'Summary&amp;Assumptions'!$J$31,AL$47&gt;=$FQ242,AL$47&lt;=$FR242)*(('Summary&amp;Assumptions'!$H$25*$C242)*(1+'Summary&amp;Assumptions'!$J$29)^(AL$46-1))</f>
        <v>0</v>
      </c>
      <c r="AH242" s="588">
        <f>AND(AM$55&gt;0,SUM($E242:AG242)&lt;'Summary&amp;Assumptions'!$G$32*$B242,$D242&gt;='Summary&amp;Assumptions'!$D$17,AM$47&gt;=$D242,AM$47&lt;=EDATE($D242,'Summary&amp;Assumptions'!$G$32))*$B242+AND(AM$56&lt;'Summary&amp;Assumptions'!$J$31,AM$47&gt;=$FO242,AM$47&lt;=$FP242)*(('Summary&amp;Assumptions'!$H$25*$C242)*(1+'Summary&amp;Assumptions'!$J$29)^(AM$46-1))+AND(AM$56&lt;'Summary&amp;Assumptions'!$J$31,AM$47&gt;=$FQ242,AM$47&lt;=$FR242)*(('Summary&amp;Assumptions'!$H$25*$C242)*(1+'Summary&amp;Assumptions'!$J$29)^(AM$46-1))</f>
        <v>0</v>
      </c>
      <c r="AI242" s="588">
        <f>AND(AN$55&gt;0,SUM($E242:AH242)&lt;'Summary&amp;Assumptions'!$G$32*$B242,$D242&gt;='Summary&amp;Assumptions'!$D$17,AN$47&gt;=$D242,AN$47&lt;=EDATE($D242,'Summary&amp;Assumptions'!$G$32))*$B242+AND(AN$56&lt;'Summary&amp;Assumptions'!$J$31,AN$47&gt;=$FO242,AN$47&lt;=$FP242)*(('Summary&amp;Assumptions'!$H$25*$C242)*(1+'Summary&amp;Assumptions'!$J$29)^(AN$46-1))+AND(AN$56&lt;'Summary&amp;Assumptions'!$J$31,AN$47&gt;=$FQ242,AN$47&lt;=$FR242)*(('Summary&amp;Assumptions'!$H$25*$C242)*(1+'Summary&amp;Assumptions'!$J$29)^(AN$46-1))</f>
        <v>0</v>
      </c>
      <c r="AJ242" s="588">
        <f>AND(AO$55&gt;0,SUM($E242:AI242)&lt;'Summary&amp;Assumptions'!$G$32*$B242,$D242&gt;='Summary&amp;Assumptions'!$D$17,AO$47&gt;=$D242,AO$47&lt;=EDATE($D242,'Summary&amp;Assumptions'!$G$32))*$B242+AND(AO$56&lt;'Summary&amp;Assumptions'!$J$31,AO$47&gt;=$FO242,AO$47&lt;=$FP242)*(('Summary&amp;Assumptions'!$H$25*$C242)*(1+'Summary&amp;Assumptions'!$J$29)^(AO$46-1))+AND(AO$56&lt;'Summary&amp;Assumptions'!$J$31,AO$47&gt;=$FQ242,AO$47&lt;=$FR242)*(('Summary&amp;Assumptions'!$H$25*$C242)*(1+'Summary&amp;Assumptions'!$J$29)^(AO$46-1))</f>
        <v>0</v>
      </c>
      <c r="AK242" s="588">
        <f>AND(AP$55&gt;0,SUM($E242:AJ242)&lt;'Summary&amp;Assumptions'!$G$32*$B242,$D242&gt;='Summary&amp;Assumptions'!$D$17,AP$47&gt;=$D242,AP$47&lt;=EDATE($D242,'Summary&amp;Assumptions'!$G$32))*$B242+AND(AP$56&lt;'Summary&amp;Assumptions'!$J$31,AP$47&gt;=$FO242,AP$47&lt;=$FP242)*(('Summary&amp;Assumptions'!$H$25*$C242)*(1+'Summary&amp;Assumptions'!$J$29)^(AP$46-1))+AND(AP$56&lt;'Summary&amp;Assumptions'!$J$31,AP$47&gt;=$FQ242,AP$47&lt;=$FR242)*(('Summary&amp;Assumptions'!$H$25*$C242)*(1+'Summary&amp;Assumptions'!$J$29)^(AP$46-1))</f>
        <v>0</v>
      </c>
      <c r="AL242" s="588">
        <f>AND(AQ$55&gt;0,SUM($E242:AK242)&lt;'Summary&amp;Assumptions'!$G$32*$B242,$D242&gt;='Summary&amp;Assumptions'!$D$17,AQ$47&gt;=$D242,AQ$47&lt;=EDATE($D242,'Summary&amp;Assumptions'!$G$32))*$B242+AND(AQ$56&lt;'Summary&amp;Assumptions'!$J$31,AQ$47&gt;=$FO242,AQ$47&lt;=$FP242)*(('Summary&amp;Assumptions'!$H$25*$C242)*(1+'Summary&amp;Assumptions'!$J$29)^(AQ$46-1))+AND(AQ$56&lt;'Summary&amp;Assumptions'!$J$31,AQ$47&gt;=$FQ242,AQ$47&lt;=$FR242)*(('Summary&amp;Assumptions'!$H$25*$C242)*(1+'Summary&amp;Assumptions'!$J$29)^(AQ$46-1))</f>
        <v>0</v>
      </c>
      <c r="AM242" s="588">
        <f>AND(AR$55&gt;0,SUM($E242:AL242)&lt;'Summary&amp;Assumptions'!$G$32*$B242,$D242&gt;='Summary&amp;Assumptions'!$D$17,AR$47&gt;=$D242,AR$47&lt;=EDATE($D242,'Summary&amp;Assumptions'!$G$32))*$B242+AND(AR$56&lt;'Summary&amp;Assumptions'!$J$31,AR$47&gt;=$FO242,AR$47&lt;=$FP242)*(('Summary&amp;Assumptions'!$H$25*$C242)*(1+'Summary&amp;Assumptions'!$J$29)^(AR$46-1))+AND(AR$56&lt;'Summary&amp;Assumptions'!$J$31,AR$47&gt;=$FQ242,AR$47&lt;=$FR242)*(('Summary&amp;Assumptions'!$H$25*$C242)*(1+'Summary&amp;Assumptions'!$J$29)^(AR$46-1))</f>
        <v>0</v>
      </c>
      <c r="AN242" s="588">
        <f>AND(AS$55&gt;0,SUM($E242:AM242)&lt;'Summary&amp;Assumptions'!$G$32*$B242,$D242&gt;='Summary&amp;Assumptions'!$D$17,AS$47&gt;=$D242,AS$47&lt;=EDATE($D242,'Summary&amp;Assumptions'!$G$32))*$B242+AND(AS$56&lt;'Summary&amp;Assumptions'!$J$31,AS$47&gt;=$FO242,AS$47&lt;=$FP242)*(('Summary&amp;Assumptions'!$H$25*$C242)*(1+'Summary&amp;Assumptions'!$J$29)^(AS$46-1))+AND(AS$56&lt;'Summary&amp;Assumptions'!$J$31,AS$47&gt;=$FQ242,AS$47&lt;=$FR242)*(('Summary&amp;Assumptions'!$H$25*$C242)*(1+'Summary&amp;Assumptions'!$J$29)^(AS$46-1))</f>
        <v>0</v>
      </c>
      <c r="AO242" s="588">
        <f>AND(AT$55&gt;0,SUM($E242:AN242)&lt;'Summary&amp;Assumptions'!$G$32*$B242,$D242&gt;='Summary&amp;Assumptions'!$D$17,AT$47&gt;=$D242,AT$47&lt;=EDATE($D242,'Summary&amp;Assumptions'!$G$32))*$B242+AND(AT$56&lt;'Summary&amp;Assumptions'!$J$31,AT$47&gt;=$FO242,AT$47&lt;=$FP242)*(('Summary&amp;Assumptions'!$H$25*$C242)*(1+'Summary&amp;Assumptions'!$J$29)^(AT$46-1))+AND(AT$56&lt;'Summary&amp;Assumptions'!$J$31,AT$47&gt;=$FQ242,AT$47&lt;=$FR242)*(('Summary&amp;Assumptions'!$H$25*$C242)*(1+'Summary&amp;Assumptions'!$J$29)^(AT$46-1))</f>
        <v>0</v>
      </c>
      <c r="AP242" s="588">
        <f>AND(AU$55&gt;0,SUM($E242:AO242)&lt;'Summary&amp;Assumptions'!$G$32*$B242,$D242&gt;='Summary&amp;Assumptions'!$D$17,AU$47&gt;=$D242,AU$47&lt;=EDATE($D242,'Summary&amp;Assumptions'!$G$32))*$B242+AND(AU$56&lt;'Summary&amp;Assumptions'!$J$31,AU$47&gt;=$FO242,AU$47&lt;=$FP242)*(('Summary&amp;Assumptions'!$H$25*$C242)*(1+'Summary&amp;Assumptions'!$J$29)^(AU$46-1))+AND(AU$56&lt;'Summary&amp;Assumptions'!$J$31,AU$47&gt;=$FQ242,AU$47&lt;=$FR242)*(('Summary&amp;Assumptions'!$H$25*$C242)*(1+'Summary&amp;Assumptions'!$J$29)^(AU$46-1))</f>
        <v>0</v>
      </c>
      <c r="AQ242" s="588">
        <f>AND(AV$55&gt;0,SUM($E242:AP242)&lt;'Summary&amp;Assumptions'!$G$32*$B242,$D242&gt;='Summary&amp;Assumptions'!$D$17,AV$47&gt;=$D242,AV$47&lt;=EDATE($D242,'Summary&amp;Assumptions'!$G$32))*$B242+AND(AV$56&lt;'Summary&amp;Assumptions'!$J$31,AV$47&gt;=$FO242,AV$47&lt;=$FP242)*(('Summary&amp;Assumptions'!$H$25*$C242)*(1+'Summary&amp;Assumptions'!$J$29)^(AV$46-1))+AND(AV$56&lt;'Summary&amp;Assumptions'!$J$31,AV$47&gt;=$FQ242,AV$47&lt;=$FR242)*(('Summary&amp;Assumptions'!$H$25*$C242)*(1+'Summary&amp;Assumptions'!$J$29)^(AV$46-1))</f>
        <v>0</v>
      </c>
      <c r="AR242" s="588">
        <f>AND(AW$55&gt;0,SUM($E242:AQ242)&lt;'Summary&amp;Assumptions'!$G$32*$B242,$D242&gt;='Summary&amp;Assumptions'!$D$17,AW$47&gt;=$D242,AW$47&lt;=EDATE($D242,'Summary&amp;Assumptions'!$G$32))*$B242+AND(AW$56&lt;'Summary&amp;Assumptions'!$J$31,AW$47&gt;=$FO242,AW$47&lt;=$FP242)*(('Summary&amp;Assumptions'!$H$25*$C242)*(1+'Summary&amp;Assumptions'!$J$29)^(AW$46-1))+AND(AW$56&lt;'Summary&amp;Assumptions'!$J$31,AW$47&gt;=$FQ242,AW$47&lt;=$FR242)*(('Summary&amp;Assumptions'!$H$25*$C242)*(1+'Summary&amp;Assumptions'!$J$29)^(AW$46-1))</f>
        <v>0</v>
      </c>
      <c r="AS242" s="588">
        <f>AND(AX$55&gt;0,SUM($E242:AR242)&lt;'Summary&amp;Assumptions'!$G$32*$B242,$D242&gt;='Summary&amp;Assumptions'!$D$17,AX$47&gt;=$D242,AX$47&lt;=EDATE($D242,'Summary&amp;Assumptions'!$G$32))*$B242+AND(AX$56&lt;'Summary&amp;Assumptions'!$J$31,AX$47&gt;=$FO242,AX$47&lt;=$FP242)*(('Summary&amp;Assumptions'!$H$25*$C242)*(1+'Summary&amp;Assumptions'!$J$29)^(AX$46-1))+AND(AX$56&lt;'Summary&amp;Assumptions'!$J$31,AX$47&gt;=$FQ242,AX$47&lt;=$FR242)*(('Summary&amp;Assumptions'!$H$25*$C242)*(1+'Summary&amp;Assumptions'!$J$29)^(AX$46-1))</f>
        <v>0</v>
      </c>
      <c r="AT242" s="588">
        <f>AND(AY$55&gt;0,SUM($E242:AS242)&lt;'Summary&amp;Assumptions'!$G$32*$B242,$D242&gt;='Summary&amp;Assumptions'!$D$17,AY$47&gt;=$D242,AY$47&lt;=EDATE($D242,'Summary&amp;Assumptions'!$G$32))*$B242+AND(AY$56&lt;'Summary&amp;Assumptions'!$J$31,AY$47&gt;=$FO242,AY$47&lt;=$FP242)*(('Summary&amp;Assumptions'!$H$25*$C242)*(1+'Summary&amp;Assumptions'!$J$29)^(AY$46-1))+AND(AY$56&lt;'Summary&amp;Assumptions'!$J$31,AY$47&gt;=$FQ242,AY$47&lt;=$FR242)*(('Summary&amp;Assumptions'!$H$25*$C242)*(1+'Summary&amp;Assumptions'!$J$29)^(AY$46-1))</f>
        <v>0</v>
      </c>
      <c r="AU242" s="588">
        <f>AND(AZ$55&gt;0,SUM($E242:AT242)&lt;'Summary&amp;Assumptions'!$G$32*$B242,$D242&gt;='Summary&amp;Assumptions'!$D$17,AZ$47&gt;=$D242,AZ$47&lt;=EDATE($D242,'Summary&amp;Assumptions'!$G$32))*$B242+AND(AZ$56&lt;'Summary&amp;Assumptions'!$J$31,AZ$47&gt;=$FO242,AZ$47&lt;=$FP242)*(('Summary&amp;Assumptions'!$H$25*$C242)*(1+'Summary&amp;Assumptions'!$J$29)^(AZ$46-1))+AND(AZ$56&lt;'Summary&amp;Assumptions'!$J$31,AZ$47&gt;=$FQ242,AZ$47&lt;=$FR242)*(('Summary&amp;Assumptions'!$H$25*$C242)*(1+'Summary&amp;Assumptions'!$J$29)^(AZ$46-1))</f>
        <v>0</v>
      </c>
      <c r="AV242" s="588">
        <f>AND(BA$55&gt;0,SUM($E242:AU242)&lt;'Summary&amp;Assumptions'!$G$32*$B242,$D242&gt;='Summary&amp;Assumptions'!$D$17,BA$47&gt;=$D242,BA$47&lt;=EDATE($D242,'Summary&amp;Assumptions'!$G$32))*$B242+AND(BA$56&lt;'Summary&amp;Assumptions'!$J$31,BA$47&gt;=$FO242,BA$47&lt;=$FP242)*(('Summary&amp;Assumptions'!$H$25*$C242)*(1+'Summary&amp;Assumptions'!$J$29)^(BA$46-1))+AND(BA$56&lt;'Summary&amp;Assumptions'!$J$31,BA$47&gt;=$FQ242,BA$47&lt;=$FR242)*(('Summary&amp;Assumptions'!$H$25*$C242)*(1+'Summary&amp;Assumptions'!$J$29)^(BA$46-1))</f>
        <v>0</v>
      </c>
      <c r="AW242" s="588">
        <f>AND(BB$55&gt;0,SUM($E242:AV242)&lt;'Summary&amp;Assumptions'!$G$32*$B242,$D242&gt;='Summary&amp;Assumptions'!$D$17,BB$47&gt;=$D242,BB$47&lt;=EDATE($D242,'Summary&amp;Assumptions'!$G$32))*$B242+AND(BB$56&lt;'Summary&amp;Assumptions'!$J$31,BB$47&gt;=$FO242,BB$47&lt;=$FP242)*(('Summary&amp;Assumptions'!$H$25*$C242)*(1+'Summary&amp;Assumptions'!$J$29)^(BB$46-1))+AND(BB$56&lt;'Summary&amp;Assumptions'!$J$31,BB$47&gt;=$FQ242,BB$47&lt;=$FR242)*(('Summary&amp;Assumptions'!$H$25*$C242)*(1+'Summary&amp;Assumptions'!$J$29)^(BB$46-1))</f>
        <v>0</v>
      </c>
      <c r="AX242" s="588">
        <f>AND(BC$55&gt;0,SUM($E242:AW242)&lt;'Summary&amp;Assumptions'!$G$32*$B242,$D242&gt;='Summary&amp;Assumptions'!$D$17,BC$47&gt;=$D242,BC$47&lt;=EDATE($D242,'Summary&amp;Assumptions'!$G$32))*$B242+AND(BC$56&lt;'Summary&amp;Assumptions'!$J$31,BC$47&gt;=$FO242,BC$47&lt;=$FP242)*(('Summary&amp;Assumptions'!$H$25*$C242)*(1+'Summary&amp;Assumptions'!$J$29)^(BC$46-1))+AND(BC$56&lt;'Summary&amp;Assumptions'!$J$31,BC$47&gt;=$FQ242,BC$47&lt;=$FR242)*(('Summary&amp;Assumptions'!$H$25*$C242)*(1+'Summary&amp;Assumptions'!$J$29)^(BC$46-1))</f>
        <v>0</v>
      </c>
      <c r="AY242" s="588">
        <f>AND(BD$55&gt;0,SUM($E242:AX242)&lt;'Summary&amp;Assumptions'!$G$32*$B242,$D242&gt;='Summary&amp;Assumptions'!$D$17,BD$47&gt;=$D242,BD$47&lt;=EDATE($D242,'Summary&amp;Assumptions'!$G$32))*$B242+AND(BD$56&lt;'Summary&amp;Assumptions'!$J$31,BD$47&gt;=$FO242,BD$47&lt;=$FP242)*(('Summary&amp;Assumptions'!$H$25*$C242)*(1+'Summary&amp;Assumptions'!$J$29)^(BD$46-1))+AND(BD$56&lt;'Summary&amp;Assumptions'!$J$31,BD$47&gt;=$FQ242,BD$47&lt;=$FR242)*(('Summary&amp;Assumptions'!$H$25*$C242)*(1+'Summary&amp;Assumptions'!$J$29)^(BD$46-1))</f>
        <v>0</v>
      </c>
      <c r="AZ242" s="588">
        <f>AND(BE$55&gt;0,SUM($E242:AY242)&lt;'Summary&amp;Assumptions'!$G$32*$B242,$D242&gt;='Summary&amp;Assumptions'!$D$17,BE$47&gt;=$D242,BE$47&lt;=EDATE($D242,'Summary&amp;Assumptions'!$G$32))*$B242+AND(BE$56&lt;'Summary&amp;Assumptions'!$J$31,BE$47&gt;=$FO242,BE$47&lt;=$FP242)*(('Summary&amp;Assumptions'!$H$25*$C242)*(1+'Summary&amp;Assumptions'!$J$29)^(BE$46-1))+AND(BE$56&lt;'Summary&amp;Assumptions'!$J$31,BE$47&gt;=$FQ242,BE$47&lt;=$FR242)*(('Summary&amp;Assumptions'!$H$25*$C242)*(1+'Summary&amp;Assumptions'!$J$29)^(BE$46-1))</f>
        <v>0</v>
      </c>
      <c r="BA242" s="588">
        <f>AND(BF$55&gt;0,SUM($E242:AZ242)&lt;'Summary&amp;Assumptions'!$G$32*$B242,$D242&gt;='Summary&amp;Assumptions'!$D$17,BF$47&gt;=$D242,BF$47&lt;=EDATE($D242,'Summary&amp;Assumptions'!$G$32))*$B242+AND(BF$56&lt;'Summary&amp;Assumptions'!$J$31,BF$47&gt;=$FO242,BF$47&lt;=$FP242)*(('Summary&amp;Assumptions'!$H$25*$C242)*(1+'Summary&amp;Assumptions'!$J$29)^(BF$46-1))+AND(BF$56&lt;'Summary&amp;Assumptions'!$J$31,BF$47&gt;=$FQ242,BF$47&lt;=$FR242)*(('Summary&amp;Assumptions'!$H$25*$C242)*(1+'Summary&amp;Assumptions'!$J$29)^(BF$46-1))</f>
        <v>0</v>
      </c>
      <c r="BB242" s="588">
        <f>AND(BG$55&gt;0,SUM($E242:BA242)&lt;'Summary&amp;Assumptions'!$G$32*$B242,$D242&gt;='Summary&amp;Assumptions'!$D$17,BG$47&gt;=$D242,BG$47&lt;=EDATE($D242,'Summary&amp;Assumptions'!$G$32))*$B242+AND(BG$56&lt;'Summary&amp;Assumptions'!$J$31,BG$47&gt;=$FO242,BG$47&lt;=$FP242)*(('Summary&amp;Assumptions'!$H$25*$C242)*(1+'Summary&amp;Assumptions'!$J$29)^(BG$46-1))+AND(BG$56&lt;'Summary&amp;Assumptions'!$J$31,BG$47&gt;=$FQ242,BG$47&lt;=$FR242)*(('Summary&amp;Assumptions'!$H$25*$C242)*(1+'Summary&amp;Assumptions'!$J$29)^(BG$46-1))</f>
        <v>0</v>
      </c>
      <c r="BC242" s="588">
        <f>AND(BH$55&gt;0,SUM($E242:BB242)&lt;'Summary&amp;Assumptions'!$G$32*$B242,$D242&gt;='Summary&amp;Assumptions'!$D$17,BH$47&gt;=$D242,BH$47&lt;=EDATE($D242,'Summary&amp;Assumptions'!$G$32))*$B242+AND(BH$56&lt;'Summary&amp;Assumptions'!$J$31,BH$47&gt;=$FO242,BH$47&lt;=$FP242)*(('Summary&amp;Assumptions'!$H$25*$C242)*(1+'Summary&amp;Assumptions'!$J$29)^(BH$46-1))+AND(BH$56&lt;'Summary&amp;Assumptions'!$J$31,BH$47&gt;=$FQ242,BH$47&lt;=$FR242)*(('Summary&amp;Assumptions'!$H$25*$C242)*(1+'Summary&amp;Assumptions'!$J$29)^(BH$46-1))</f>
        <v>0</v>
      </c>
      <c r="BD242" s="588">
        <f>AND(BI$55&gt;0,SUM($E242:BC242)&lt;'Summary&amp;Assumptions'!$G$32*$B242,$D242&gt;='Summary&amp;Assumptions'!$D$17,BI$47&gt;=$D242,BI$47&lt;=EDATE($D242,'Summary&amp;Assumptions'!$G$32))*$B242+AND(BI$56&lt;'Summary&amp;Assumptions'!$J$31,BI$47&gt;=$FO242,BI$47&lt;=$FP242)*(('Summary&amp;Assumptions'!$H$25*$C242)*(1+'Summary&amp;Assumptions'!$J$29)^(BI$46-1))+AND(BI$56&lt;'Summary&amp;Assumptions'!$J$31,BI$47&gt;=$FQ242,BI$47&lt;=$FR242)*(('Summary&amp;Assumptions'!$H$25*$C242)*(1+'Summary&amp;Assumptions'!$J$29)^(BI$46-1))</f>
        <v>0</v>
      </c>
      <c r="BE242" s="588">
        <f>AND(BJ$55&gt;0,SUM($E242:BD242)&lt;'Summary&amp;Assumptions'!$G$32*$B242,$D242&gt;='Summary&amp;Assumptions'!$D$17,BJ$47&gt;=$D242,BJ$47&lt;=EDATE($D242,'Summary&amp;Assumptions'!$G$32))*$B242+AND(BJ$56&lt;'Summary&amp;Assumptions'!$J$31,BJ$47&gt;=$FO242,BJ$47&lt;=$FP242)*(('Summary&amp;Assumptions'!$H$25*$C242)*(1+'Summary&amp;Assumptions'!$J$29)^(BJ$46-1))+AND(BJ$56&lt;'Summary&amp;Assumptions'!$J$31,BJ$47&gt;=$FQ242,BJ$47&lt;=$FR242)*(('Summary&amp;Assumptions'!$H$25*$C242)*(1+'Summary&amp;Assumptions'!$J$29)^(BJ$46-1))</f>
        <v>0</v>
      </c>
      <c r="BF242" s="588">
        <f>AND(BK$55&gt;0,SUM($E242:BE242)&lt;'Summary&amp;Assumptions'!$G$32*$B242,$D242&gt;='Summary&amp;Assumptions'!$D$17,BK$47&gt;=$D242,BK$47&lt;=EDATE($D242,'Summary&amp;Assumptions'!$G$32))*$B242+AND(BK$56&lt;'Summary&amp;Assumptions'!$J$31,BK$47&gt;=$FO242,BK$47&lt;=$FP242)*(('Summary&amp;Assumptions'!$H$25*$C242)*(1+'Summary&amp;Assumptions'!$J$29)^(BK$46-1))+AND(BK$56&lt;'Summary&amp;Assumptions'!$J$31,BK$47&gt;=$FQ242,BK$47&lt;=$FR242)*(('Summary&amp;Assumptions'!$H$25*$C242)*(1+'Summary&amp;Assumptions'!$J$29)^(BK$46-1))</f>
        <v>0</v>
      </c>
      <c r="BG242" s="588">
        <f>AND(BL$55&gt;0,SUM($E242:BF242)&lt;'Summary&amp;Assumptions'!$G$32*$B242,$D242&gt;='Summary&amp;Assumptions'!$D$17,BL$47&gt;=$D242,BL$47&lt;=EDATE($D242,'Summary&amp;Assumptions'!$G$32))*$B242+AND(BL$56&lt;'Summary&amp;Assumptions'!$J$31,BL$47&gt;=$FO242,BL$47&lt;=$FP242)*(('Summary&amp;Assumptions'!$H$25*$C242)*(1+'Summary&amp;Assumptions'!$J$29)^(BL$46-1))+AND(BL$56&lt;'Summary&amp;Assumptions'!$J$31,BL$47&gt;=$FQ242,BL$47&lt;=$FR242)*(('Summary&amp;Assumptions'!$H$25*$C242)*(1+'Summary&amp;Assumptions'!$J$29)^(BL$46-1))</f>
        <v>0</v>
      </c>
      <c r="BH242" s="588">
        <f>AND(BM$55&gt;0,SUM($E242:BG242)&lt;'Summary&amp;Assumptions'!$G$32*$B242,$D242&gt;='Summary&amp;Assumptions'!$D$17,BM$47&gt;=$D242,BM$47&lt;=EDATE($D242,'Summary&amp;Assumptions'!$G$32))*$B242+AND(BM$56&lt;'Summary&amp;Assumptions'!$J$31,BM$47&gt;=$FO242,BM$47&lt;=$FP242)*(('Summary&amp;Assumptions'!$H$25*$C242)*(1+'Summary&amp;Assumptions'!$J$29)^(BM$46-1))+AND(BM$56&lt;'Summary&amp;Assumptions'!$J$31,BM$47&gt;=$FQ242,BM$47&lt;=$FR242)*(('Summary&amp;Assumptions'!$H$25*$C242)*(1+'Summary&amp;Assumptions'!$J$29)^(BM$46-1))</f>
        <v>0</v>
      </c>
      <c r="BI242" s="588">
        <f>AND(BN$55&gt;0,SUM($E242:BH242)&lt;'Summary&amp;Assumptions'!$G$32*$B242,$D242&gt;='Summary&amp;Assumptions'!$D$17,BN$47&gt;=$D242,BN$47&lt;=EDATE($D242,'Summary&amp;Assumptions'!$G$32))*$B242+AND(BN$56&lt;'Summary&amp;Assumptions'!$J$31,BN$47&gt;=$FO242,BN$47&lt;=$FP242)*(('Summary&amp;Assumptions'!$H$25*$C242)*(1+'Summary&amp;Assumptions'!$J$29)^(BN$46-1))+AND(BN$56&lt;'Summary&amp;Assumptions'!$J$31,BN$47&gt;=$FQ242,BN$47&lt;=$FR242)*(('Summary&amp;Assumptions'!$H$25*$C242)*(1+'Summary&amp;Assumptions'!$J$29)^(BN$46-1))</f>
        <v>0</v>
      </c>
      <c r="BJ242" s="588">
        <f>AND(BO$55&gt;0,SUM($E242:BI242)&lt;'Summary&amp;Assumptions'!$G$32*$B242,$D242&gt;='Summary&amp;Assumptions'!$D$17,BO$47&gt;=$D242,BO$47&lt;=EDATE($D242,'Summary&amp;Assumptions'!$G$32))*$B242+AND(BO$56&lt;'Summary&amp;Assumptions'!$J$31,BO$47&gt;=$FO242,BO$47&lt;=$FP242)*(('Summary&amp;Assumptions'!$H$25*$C242)*(1+'Summary&amp;Assumptions'!$J$29)^(BO$46-1))+AND(BO$56&lt;'Summary&amp;Assumptions'!$J$31,BO$47&gt;=$FQ242,BO$47&lt;=$FR242)*(('Summary&amp;Assumptions'!$H$25*$C242)*(1+'Summary&amp;Assumptions'!$J$29)^(BO$46-1))</f>
        <v>0</v>
      </c>
      <c r="BK242" s="588">
        <f>AND(BP$55&gt;0,SUM($E242:BJ242)&lt;'Summary&amp;Assumptions'!$G$32*$B242,$D242&gt;='Summary&amp;Assumptions'!$D$17,BP$47&gt;=$D242,BP$47&lt;=EDATE($D242,'Summary&amp;Assumptions'!$G$32))*$B242+AND(BP$56&lt;'Summary&amp;Assumptions'!$J$31,BP$47&gt;=$FO242,BP$47&lt;=$FP242)*(('Summary&amp;Assumptions'!$H$25*$C242)*(1+'Summary&amp;Assumptions'!$J$29)^(BP$46-1))+AND(BP$56&lt;'Summary&amp;Assumptions'!$J$31,BP$47&gt;=$FQ242,BP$47&lt;=$FR242)*(('Summary&amp;Assumptions'!$H$25*$C242)*(1+'Summary&amp;Assumptions'!$J$29)^(BP$46-1))</f>
        <v>0</v>
      </c>
      <c r="BL242" s="588">
        <f>AND(BQ$55&gt;0,SUM($E242:BK242)&lt;'Summary&amp;Assumptions'!$G$32*$B242,$D242&gt;='Summary&amp;Assumptions'!$D$17,BQ$47&gt;=$D242,BQ$47&lt;=EDATE($D242,'Summary&amp;Assumptions'!$G$32))*$B242+AND(BQ$56&lt;'Summary&amp;Assumptions'!$J$31,BQ$47&gt;=$FO242,BQ$47&lt;=$FP242)*(('Summary&amp;Assumptions'!$H$25*$C242)*(1+'Summary&amp;Assumptions'!$J$29)^(BQ$46-1))+AND(BQ$56&lt;'Summary&amp;Assumptions'!$J$31,BQ$47&gt;=$FQ242,BQ$47&lt;=$FR242)*(('Summary&amp;Assumptions'!$H$25*$C242)*(1+'Summary&amp;Assumptions'!$J$29)^(BQ$46-1))</f>
        <v>0</v>
      </c>
      <c r="BM242" s="588">
        <f>AND(BR$55&gt;0,SUM($E242:BL242)&lt;'Summary&amp;Assumptions'!$G$32*$B242,$D242&gt;='Summary&amp;Assumptions'!$D$17,BR$47&gt;=$D242,BR$47&lt;=EDATE($D242,'Summary&amp;Assumptions'!$G$32))*$B242+AND(BR$56&lt;'Summary&amp;Assumptions'!$J$31,BR$47&gt;=$FO242,BR$47&lt;=$FP242)*(('Summary&amp;Assumptions'!$H$25*$C242)*(1+'Summary&amp;Assumptions'!$J$29)^(BR$46-1))+AND(BR$56&lt;'Summary&amp;Assumptions'!$J$31,BR$47&gt;=$FQ242,BR$47&lt;=$FR242)*(('Summary&amp;Assumptions'!$H$25*$C242)*(1+'Summary&amp;Assumptions'!$J$29)^(BR$46-1))</f>
        <v>0</v>
      </c>
      <c r="BN242" s="588">
        <f>AND(BS$55&gt;0,SUM($E242:BM242)&lt;'Summary&amp;Assumptions'!$G$32*$B242,$D242&gt;='Summary&amp;Assumptions'!$D$17,BS$47&gt;=$D242,BS$47&lt;=EDATE($D242,'Summary&amp;Assumptions'!$G$32))*$B242+AND(BS$56&lt;'Summary&amp;Assumptions'!$J$31,BS$47&gt;=$FO242,BS$47&lt;=$FP242)*(('Summary&amp;Assumptions'!$H$25*$C242)*(1+'Summary&amp;Assumptions'!$J$29)^(BS$46-1))+AND(BS$56&lt;'Summary&amp;Assumptions'!$J$31,BS$47&gt;=$FQ242,BS$47&lt;=$FR242)*(('Summary&amp;Assumptions'!$H$25*$C242)*(1+'Summary&amp;Assumptions'!$J$29)^(BS$46-1))</f>
        <v>0</v>
      </c>
      <c r="BO242" s="588">
        <f>AND(BT$55&gt;0,SUM($E242:BN242)&lt;'Summary&amp;Assumptions'!$G$32*$B242,$D242&gt;='Summary&amp;Assumptions'!$D$17,BT$47&gt;=$D242,BT$47&lt;=EDATE($D242,'Summary&amp;Assumptions'!$G$32))*$B242+AND(BT$56&lt;'Summary&amp;Assumptions'!$J$31,BT$47&gt;=$FO242,BT$47&lt;=$FP242)*(('Summary&amp;Assumptions'!$H$25*$C242)*(1+'Summary&amp;Assumptions'!$J$29)^(BT$46-1))+AND(BT$56&lt;'Summary&amp;Assumptions'!$J$31,BT$47&gt;=$FQ242,BT$47&lt;=$FR242)*(('Summary&amp;Assumptions'!$H$25*$C242)*(1+'Summary&amp;Assumptions'!$J$29)^(BT$46-1))</f>
        <v>0</v>
      </c>
      <c r="BP242" s="588">
        <f>AND(BU$55&gt;0,SUM($E242:BO242)&lt;'Summary&amp;Assumptions'!$G$32*$B242,$D242&gt;='Summary&amp;Assumptions'!$D$17,BU$47&gt;=$D242,BU$47&lt;=EDATE($D242,'Summary&amp;Assumptions'!$G$32))*$B242+AND(BU$56&lt;'Summary&amp;Assumptions'!$J$31,BU$47&gt;=$FO242,BU$47&lt;=$FP242)*(('Summary&amp;Assumptions'!$H$25*$C242)*(1+'Summary&amp;Assumptions'!$J$29)^(BU$46-1))+AND(BU$56&lt;'Summary&amp;Assumptions'!$J$31,BU$47&gt;=$FQ242,BU$47&lt;=$FR242)*(('Summary&amp;Assumptions'!$H$25*$C242)*(1+'Summary&amp;Assumptions'!$J$29)^(BU$46-1))</f>
        <v>0</v>
      </c>
      <c r="BQ242" s="588">
        <f>AND(BV$55&gt;0,SUM($E242:BP242)&lt;'Summary&amp;Assumptions'!$G$32*$B242,$D242&gt;='Summary&amp;Assumptions'!$D$17,BV$47&gt;=$D242,BV$47&lt;=EDATE($D242,'Summary&amp;Assumptions'!$G$32))*$B242+AND(BV$56&lt;'Summary&amp;Assumptions'!$J$31,BV$47&gt;=$FO242,BV$47&lt;=$FP242)*(('Summary&amp;Assumptions'!$H$25*$C242)*(1+'Summary&amp;Assumptions'!$J$29)^(BV$46-1))+AND(BV$56&lt;'Summary&amp;Assumptions'!$J$31,BV$47&gt;=$FQ242,BV$47&lt;=$FR242)*(('Summary&amp;Assumptions'!$H$25*$C242)*(1+'Summary&amp;Assumptions'!$J$29)^(BV$46-1))</f>
        <v>0</v>
      </c>
      <c r="BR242" s="588">
        <f>AND(BW$55&gt;0,SUM($E242:BQ242)&lt;'Summary&amp;Assumptions'!$G$32*$B242,$D242&gt;='Summary&amp;Assumptions'!$D$17,BW$47&gt;=$D242,BW$47&lt;=EDATE($D242,'Summary&amp;Assumptions'!$G$32))*$B242+AND(BW$56&lt;'Summary&amp;Assumptions'!$J$31,BW$47&gt;=$FO242,BW$47&lt;=$FP242)*(('Summary&amp;Assumptions'!$H$25*$C242)*(1+'Summary&amp;Assumptions'!$J$29)^(BW$46-1))+AND(BW$56&lt;'Summary&amp;Assumptions'!$J$31,BW$47&gt;=$FQ242,BW$47&lt;=$FR242)*(('Summary&amp;Assumptions'!$H$25*$C242)*(1+'Summary&amp;Assumptions'!$J$29)^(BW$46-1))</f>
        <v>0</v>
      </c>
      <c r="BS242" s="588">
        <f>AND(BX$55&gt;0,SUM($E242:BR242)&lt;'Summary&amp;Assumptions'!$G$32*$B242,$D242&gt;='Summary&amp;Assumptions'!$D$17,BX$47&gt;=$D242,BX$47&lt;=EDATE($D242,'Summary&amp;Assumptions'!$G$32))*$B242+AND(BX$56&lt;'Summary&amp;Assumptions'!$J$31,BX$47&gt;=$FO242,BX$47&lt;=$FP242)*(('Summary&amp;Assumptions'!$H$25*$C242)*(1+'Summary&amp;Assumptions'!$J$29)^(BX$46-1))+AND(BX$56&lt;'Summary&amp;Assumptions'!$J$31,BX$47&gt;=$FQ242,BX$47&lt;=$FR242)*(('Summary&amp;Assumptions'!$H$25*$C242)*(1+'Summary&amp;Assumptions'!$J$29)^(BX$46-1))</f>
        <v>0</v>
      </c>
      <c r="BT242" s="588">
        <f>AND(BY$55&gt;0,SUM($E242:BS242)&lt;'Summary&amp;Assumptions'!$G$32*$B242,$D242&gt;='Summary&amp;Assumptions'!$D$17,BY$47&gt;=$D242,BY$47&lt;=EDATE($D242,'Summary&amp;Assumptions'!$G$32))*$B242+AND(BY$56&lt;'Summary&amp;Assumptions'!$J$31,BY$47&gt;=$FO242,BY$47&lt;=$FP242)*(('Summary&amp;Assumptions'!$H$25*$C242)*(1+'Summary&amp;Assumptions'!$J$29)^(BY$46-1))+AND(BY$56&lt;'Summary&amp;Assumptions'!$J$31,BY$47&gt;=$FQ242,BY$47&lt;=$FR242)*(('Summary&amp;Assumptions'!$H$25*$C242)*(1+'Summary&amp;Assumptions'!$J$29)^(BY$46-1))</f>
        <v>0</v>
      </c>
      <c r="BU242" s="588">
        <f>AND(BZ$55&gt;0,SUM($E242:BT242)&lt;'Summary&amp;Assumptions'!$G$32*$B242,$D242&gt;='Summary&amp;Assumptions'!$D$17,BZ$47&gt;=$D242,BZ$47&lt;=EDATE($D242,'Summary&amp;Assumptions'!$G$32))*$B242+AND(BZ$56&lt;'Summary&amp;Assumptions'!$J$31,BZ$47&gt;=$FO242,BZ$47&lt;=$FP242)*(('Summary&amp;Assumptions'!$H$25*$C242)*(1+'Summary&amp;Assumptions'!$J$29)^(BZ$46-1))+AND(BZ$56&lt;'Summary&amp;Assumptions'!$J$31,BZ$47&gt;=$FQ242,BZ$47&lt;=$FR242)*(('Summary&amp;Assumptions'!$H$25*$C242)*(1+'Summary&amp;Assumptions'!$J$29)^(BZ$46-1))</f>
        <v>0</v>
      </c>
      <c r="BV242" s="588">
        <f>AND(CA$55&gt;0,SUM($E242:BU242)&lt;'Summary&amp;Assumptions'!$G$32*$B242,$D242&gt;='Summary&amp;Assumptions'!$D$17,CA$47&gt;=$D242,CA$47&lt;=EDATE($D242,'Summary&amp;Assumptions'!$G$32))*$B242+AND(CA$56&lt;'Summary&amp;Assumptions'!$J$31,CA$47&gt;=$FO242,CA$47&lt;=$FP242)*(('Summary&amp;Assumptions'!$H$25*$C242)*(1+'Summary&amp;Assumptions'!$J$29)^(CA$46-1))+AND(CA$56&lt;'Summary&amp;Assumptions'!$J$31,CA$47&gt;=$FQ242,CA$47&lt;=$FR242)*(('Summary&amp;Assumptions'!$H$25*$C242)*(1+'Summary&amp;Assumptions'!$J$29)^(CA$46-1))</f>
        <v>0</v>
      </c>
      <c r="BW242" s="588">
        <f>AND(CB$55&gt;0,SUM($E242:BV242)&lt;'Summary&amp;Assumptions'!$G$32*$B242,$D242&gt;='Summary&amp;Assumptions'!$D$17,CB$47&gt;=$D242,CB$47&lt;=EDATE($D242,'Summary&amp;Assumptions'!$G$32))*$B242+AND(CB$56&lt;'Summary&amp;Assumptions'!$J$31,CB$47&gt;=$FO242,CB$47&lt;=$FP242)*(('Summary&amp;Assumptions'!$H$25*$C242)*(1+'Summary&amp;Assumptions'!$J$29)^(CB$46-1))+AND(CB$56&lt;'Summary&amp;Assumptions'!$J$31,CB$47&gt;=$FQ242,CB$47&lt;=$FR242)*(('Summary&amp;Assumptions'!$H$25*$C242)*(1+'Summary&amp;Assumptions'!$J$29)^(CB$46-1))</f>
        <v>0</v>
      </c>
      <c r="BX242" s="588">
        <f>AND(CC$55&gt;0,SUM($E242:BW242)&lt;'Summary&amp;Assumptions'!$G$32*$B242,$D242&gt;='Summary&amp;Assumptions'!$D$17,CC$47&gt;=$D242,CC$47&lt;=EDATE($D242,'Summary&amp;Assumptions'!$G$32))*$B242+AND(CC$56&lt;'Summary&amp;Assumptions'!$J$31,CC$47&gt;=$FO242,CC$47&lt;=$FP242)*(('Summary&amp;Assumptions'!$H$25*$C242)*(1+'Summary&amp;Assumptions'!$J$29)^(CC$46-1))+AND(CC$56&lt;'Summary&amp;Assumptions'!$J$31,CC$47&gt;=$FQ242,CC$47&lt;=$FR242)*(('Summary&amp;Assumptions'!$H$25*$C242)*(1+'Summary&amp;Assumptions'!$J$29)^(CC$46-1))</f>
        <v>0</v>
      </c>
      <c r="BY242" s="588">
        <f>AND(CD$55&gt;0,SUM($E242:BX242)&lt;'Summary&amp;Assumptions'!$G$32*$B242,$D242&gt;='Summary&amp;Assumptions'!$D$17,CD$47&gt;=$D242,CD$47&lt;=EDATE($D242,'Summary&amp;Assumptions'!$G$32))*$B242+AND(CD$56&lt;'Summary&amp;Assumptions'!$J$31,CD$47&gt;=$FO242,CD$47&lt;=$FP242)*(('Summary&amp;Assumptions'!$H$25*$C242)*(1+'Summary&amp;Assumptions'!$J$29)^(CD$46-1))+AND(CD$56&lt;'Summary&amp;Assumptions'!$J$31,CD$47&gt;=$FQ242,CD$47&lt;=$FR242)*(('Summary&amp;Assumptions'!$H$25*$C242)*(1+'Summary&amp;Assumptions'!$J$29)^(CD$46-1))</f>
        <v>0</v>
      </c>
      <c r="BZ242" s="588">
        <f>AND(CE$55&gt;0,SUM($E242:BY242)&lt;'Summary&amp;Assumptions'!$G$32*$B242,$D242&gt;='Summary&amp;Assumptions'!$D$17,CE$47&gt;=$D242,CE$47&lt;=EDATE($D242,'Summary&amp;Assumptions'!$G$32))*$B242+AND(CE$56&lt;'Summary&amp;Assumptions'!$J$31,CE$47&gt;=$FO242,CE$47&lt;=$FP242)*(('Summary&amp;Assumptions'!$H$25*$C242)*(1+'Summary&amp;Assumptions'!$J$29)^(CE$46-1))+AND(CE$56&lt;'Summary&amp;Assumptions'!$J$31,CE$47&gt;=$FQ242,CE$47&lt;=$FR242)*(('Summary&amp;Assumptions'!$H$25*$C242)*(1+'Summary&amp;Assumptions'!$J$29)^(CE$46-1))</f>
        <v>0</v>
      </c>
      <c r="CA242" s="588">
        <f>AND(CF$55&gt;0,SUM($E242:BZ242)&lt;'Summary&amp;Assumptions'!$G$32*$B242,$D242&gt;='Summary&amp;Assumptions'!$D$17,CF$47&gt;=$D242,CF$47&lt;=EDATE($D242,'Summary&amp;Assumptions'!$G$32))*$B242+AND(CF$56&lt;'Summary&amp;Assumptions'!$J$31,CF$47&gt;=$FO242,CF$47&lt;=$FP242)*(('Summary&amp;Assumptions'!$H$25*$C242)*(1+'Summary&amp;Assumptions'!$J$29)^(CF$46-1))+AND(CF$56&lt;'Summary&amp;Assumptions'!$J$31,CF$47&gt;=$FQ242,CF$47&lt;=$FR242)*(('Summary&amp;Assumptions'!$H$25*$C242)*(1+'Summary&amp;Assumptions'!$J$29)^(CF$46-1))</f>
        <v>0</v>
      </c>
      <c r="CB242" s="588">
        <f>AND(CG$55&gt;0,SUM($E242:CA242)&lt;'Summary&amp;Assumptions'!$G$32*$B242,$D242&gt;='Summary&amp;Assumptions'!$D$17,CG$47&gt;=$D242,CG$47&lt;=EDATE($D242,'Summary&amp;Assumptions'!$G$32))*$B242+AND(CG$56&lt;'Summary&amp;Assumptions'!$J$31,CG$47&gt;=$FO242,CG$47&lt;=$FP242)*(('Summary&amp;Assumptions'!$H$25*$C242)*(1+'Summary&amp;Assumptions'!$J$29)^(CG$46-1))+AND(CG$56&lt;'Summary&amp;Assumptions'!$J$31,CG$47&gt;=$FQ242,CG$47&lt;=$FR242)*(('Summary&amp;Assumptions'!$H$25*$C242)*(1+'Summary&amp;Assumptions'!$J$29)^(CG$46-1))</f>
        <v>0</v>
      </c>
      <c r="CC242" s="588">
        <f>AND(CH$55&gt;0,SUM($E242:CB242)&lt;'Summary&amp;Assumptions'!$G$32*$B242,$D242&gt;='Summary&amp;Assumptions'!$D$17,CH$47&gt;=$D242,CH$47&lt;=EDATE($D242,'Summary&amp;Assumptions'!$G$32))*$B242+AND(CH$56&lt;'Summary&amp;Assumptions'!$J$31,CH$47&gt;=$FO242,CH$47&lt;=$FP242)*(('Summary&amp;Assumptions'!$H$25*$C242)*(1+'Summary&amp;Assumptions'!$J$29)^(CH$46-1))+AND(CH$56&lt;'Summary&amp;Assumptions'!$J$31,CH$47&gt;=$FQ242,CH$47&lt;=$FR242)*(('Summary&amp;Assumptions'!$H$25*$C242)*(1+'Summary&amp;Assumptions'!$J$29)^(CH$46-1))</f>
        <v>0</v>
      </c>
      <c r="CD242" s="588">
        <f>AND(CI$55&gt;0,SUM($E242:CC242)&lt;'Summary&amp;Assumptions'!$G$32*$B242,$D242&gt;='Summary&amp;Assumptions'!$D$17,CI$47&gt;=$D242,CI$47&lt;=EDATE($D242,'Summary&amp;Assumptions'!$G$32))*$B242+AND(CI$56&lt;'Summary&amp;Assumptions'!$J$31,CI$47&gt;=$FO242,CI$47&lt;=$FP242)*(('Summary&amp;Assumptions'!$H$25*$C242)*(1+'Summary&amp;Assumptions'!$J$29)^(CI$46-1))+AND(CI$56&lt;'Summary&amp;Assumptions'!$J$31,CI$47&gt;=$FQ242,CI$47&lt;=$FR242)*(('Summary&amp;Assumptions'!$H$25*$C242)*(1+'Summary&amp;Assumptions'!$J$29)^(CI$46-1))</f>
        <v>0</v>
      </c>
      <c r="CE242" s="588">
        <f>AND(CJ$55&gt;0,SUM($E242:CD242)&lt;'Summary&amp;Assumptions'!$G$32*$B242,$D242&gt;='Summary&amp;Assumptions'!$D$17,CJ$47&gt;=$D242,CJ$47&lt;=EDATE($D242,'Summary&amp;Assumptions'!$G$32))*$B242+AND(CJ$56&lt;'Summary&amp;Assumptions'!$J$31,CJ$47&gt;=$FO242,CJ$47&lt;=$FP242)*(('Summary&amp;Assumptions'!$H$25*$C242)*(1+'Summary&amp;Assumptions'!$J$29)^(CJ$46-1))+AND(CJ$56&lt;'Summary&amp;Assumptions'!$J$31,CJ$47&gt;=$FQ242,CJ$47&lt;=$FR242)*(('Summary&amp;Assumptions'!$H$25*$C242)*(1+'Summary&amp;Assumptions'!$J$29)^(CJ$46-1))</f>
        <v>0</v>
      </c>
      <c r="CF242" s="588">
        <f>AND(CK$55&gt;0,SUM($E242:CE242)&lt;'Summary&amp;Assumptions'!$G$32*$B242,$D242&gt;='Summary&amp;Assumptions'!$D$17,CK$47&gt;=$D242,CK$47&lt;=EDATE($D242,'Summary&amp;Assumptions'!$G$32))*$B242+AND(CK$56&lt;'Summary&amp;Assumptions'!$J$31,CK$47&gt;=$FO242,CK$47&lt;=$FP242)*(('Summary&amp;Assumptions'!$H$25*$C242)*(1+'Summary&amp;Assumptions'!$J$29)^(CK$46-1))+AND(CK$56&lt;'Summary&amp;Assumptions'!$J$31,CK$47&gt;=$FQ242,CK$47&lt;=$FR242)*(('Summary&amp;Assumptions'!$H$25*$C242)*(1+'Summary&amp;Assumptions'!$J$29)^(CK$46-1))</f>
        <v>0</v>
      </c>
      <c r="CG242" s="588">
        <f>AND(CL$55&gt;0,SUM($E242:CF242)&lt;'Summary&amp;Assumptions'!$G$32*$B242,$D242&gt;='Summary&amp;Assumptions'!$D$17,CL$47&gt;=$D242,CL$47&lt;=EDATE($D242,'Summary&amp;Assumptions'!$G$32))*$B242+AND(CL$56&lt;'Summary&amp;Assumptions'!$J$31,CL$47&gt;=$FO242,CL$47&lt;=$FP242)*(('Summary&amp;Assumptions'!$H$25*$C242)*(1+'Summary&amp;Assumptions'!$J$29)^(CL$46-1))+AND(CL$56&lt;'Summary&amp;Assumptions'!$J$31,CL$47&gt;=$FQ242,CL$47&lt;=$FR242)*(('Summary&amp;Assumptions'!$H$25*$C242)*(1+'Summary&amp;Assumptions'!$J$29)^(CL$46-1))</f>
        <v>0</v>
      </c>
      <c r="CH242" s="588">
        <f>AND(CM$55&gt;0,SUM($E242:CG242)&lt;'Summary&amp;Assumptions'!$G$32*$B242,$D242&gt;='Summary&amp;Assumptions'!$D$17,CM$47&gt;=$D242,CM$47&lt;=EDATE($D242,'Summary&amp;Assumptions'!$G$32))*$B242+AND(CM$56&lt;'Summary&amp;Assumptions'!$J$31,CM$47&gt;=$FO242,CM$47&lt;=$FP242)*(('Summary&amp;Assumptions'!$H$25*$C242)*(1+'Summary&amp;Assumptions'!$J$29)^(CM$46-1))+AND(CM$56&lt;'Summary&amp;Assumptions'!$J$31,CM$47&gt;=$FQ242,CM$47&lt;=$FR242)*(('Summary&amp;Assumptions'!$H$25*$C242)*(1+'Summary&amp;Assumptions'!$J$29)^(CM$46-1))</f>
        <v>0</v>
      </c>
      <c r="CI242" s="588">
        <f>AND(CN$55&gt;0,SUM($E242:CH242)&lt;'Summary&amp;Assumptions'!$G$32*$B242,$D242&gt;='Summary&amp;Assumptions'!$D$17,CN$47&gt;=$D242,CN$47&lt;=EDATE($D242,'Summary&amp;Assumptions'!$G$32))*$B242+AND(CN$56&lt;'Summary&amp;Assumptions'!$J$31,CN$47&gt;=$FO242,CN$47&lt;=$FP242)*(('Summary&amp;Assumptions'!$H$25*$C242)*(1+'Summary&amp;Assumptions'!$J$29)^(CN$46-1))+AND(CN$56&lt;'Summary&amp;Assumptions'!$J$31,CN$47&gt;=$FQ242,CN$47&lt;=$FR242)*(('Summary&amp;Assumptions'!$H$25*$C242)*(1+'Summary&amp;Assumptions'!$J$29)^(CN$46-1))</f>
        <v>0</v>
      </c>
      <c r="CJ242" s="588">
        <f>AND(CO$55&gt;0,SUM($E242:CI242)&lt;'Summary&amp;Assumptions'!$G$32*$B242,$D242&gt;='Summary&amp;Assumptions'!$D$17,CO$47&gt;=$D242,CO$47&lt;=EDATE($D242,'Summary&amp;Assumptions'!$G$32))*$B242+AND(CO$56&lt;'Summary&amp;Assumptions'!$J$31,CO$47&gt;=$FO242,CO$47&lt;=$FP242)*(('Summary&amp;Assumptions'!$H$25*$C242)*(1+'Summary&amp;Assumptions'!$J$29)^(CO$46-1))+AND(CO$56&lt;'Summary&amp;Assumptions'!$J$31,CO$47&gt;=$FQ242,CO$47&lt;=$FR242)*(('Summary&amp;Assumptions'!$H$25*$C242)*(1+'Summary&amp;Assumptions'!$J$29)^(CO$46-1))</f>
        <v>0</v>
      </c>
      <c r="CK242" s="588">
        <f>AND(CP$55&gt;0,SUM($E242:CJ242)&lt;'Summary&amp;Assumptions'!$G$32*$B242,$D242&gt;='Summary&amp;Assumptions'!$D$17,CP$47&gt;=$D242,CP$47&lt;=EDATE($D242,'Summary&amp;Assumptions'!$G$32))*$B242+AND(CP$56&lt;'Summary&amp;Assumptions'!$J$31,CP$47&gt;=$FO242,CP$47&lt;=$FP242)*(('Summary&amp;Assumptions'!$H$25*$C242)*(1+'Summary&amp;Assumptions'!$J$29)^(CP$46-1))+AND(CP$56&lt;'Summary&amp;Assumptions'!$J$31,CP$47&gt;=$FQ242,CP$47&lt;=$FR242)*(('Summary&amp;Assumptions'!$H$25*$C242)*(1+'Summary&amp;Assumptions'!$J$29)^(CP$46-1))</f>
        <v>0</v>
      </c>
      <c r="CL242" s="588">
        <f>AND(CQ$55&gt;0,SUM($E242:CK242)&lt;'Summary&amp;Assumptions'!$G$32*$B242,$D242&gt;='Summary&amp;Assumptions'!$D$17,CQ$47&gt;=$D242,CQ$47&lt;=EDATE($D242,'Summary&amp;Assumptions'!$G$32))*$B242+AND(CQ$56&lt;'Summary&amp;Assumptions'!$J$31,CQ$47&gt;=$FO242,CQ$47&lt;=$FP242)*(('Summary&amp;Assumptions'!$H$25*$C242)*(1+'Summary&amp;Assumptions'!$J$29)^(CQ$46-1))+AND(CQ$56&lt;'Summary&amp;Assumptions'!$J$31,CQ$47&gt;=$FQ242,CQ$47&lt;=$FR242)*(('Summary&amp;Assumptions'!$H$25*$C242)*(1+'Summary&amp;Assumptions'!$J$29)^(CQ$46-1))</f>
        <v>0</v>
      </c>
      <c r="CM242" s="588">
        <f>AND(CR$55&gt;0,SUM($E242:CL242)&lt;'Summary&amp;Assumptions'!$G$32*$B242,$D242&gt;='Summary&amp;Assumptions'!$D$17,CR$47&gt;=$D242,CR$47&lt;=EDATE($D242,'Summary&amp;Assumptions'!$G$32))*$B242+AND(CR$56&lt;'Summary&amp;Assumptions'!$J$31,CR$47&gt;=$FO242,CR$47&lt;=$FP242)*(('Summary&amp;Assumptions'!$H$25*$C242)*(1+'Summary&amp;Assumptions'!$J$29)^(CR$46-1))+AND(CR$56&lt;'Summary&amp;Assumptions'!$J$31,CR$47&gt;=$FQ242,CR$47&lt;=$FR242)*(('Summary&amp;Assumptions'!$H$25*$C242)*(1+'Summary&amp;Assumptions'!$J$29)^(CR$46-1))</f>
        <v>0</v>
      </c>
      <c r="CN242" s="588">
        <f>AND(CS$55&gt;0,SUM($E242:CM242)&lt;'Summary&amp;Assumptions'!$G$32*$B242,$D242&gt;='Summary&amp;Assumptions'!$D$17,CS$47&gt;=$D242,CS$47&lt;=EDATE($D242,'Summary&amp;Assumptions'!$G$32))*$B242+AND(CS$56&lt;'Summary&amp;Assumptions'!$J$31,CS$47&gt;=$FO242,CS$47&lt;=$FP242)*(('Summary&amp;Assumptions'!$H$25*$C242)*(1+'Summary&amp;Assumptions'!$J$29)^(CS$46-1))+AND(CS$56&lt;'Summary&amp;Assumptions'!$J$31,CS$47&gt;=$FQ242,CS$47&lt;=$FR242)*(('Summary&amp;Assumptions'!$H$25*$C242)*(1+'Summary&amp;Assumptions'!$J$29)^(CS$46-1))</f>
        <v>0</v>
      </c>
      <c r="CO242" s="588">
        <f>AND(CT$55&gt;0,SUM($E242:CN242)&lt;'Summary&amp;Assumptions'!$G$32*$B242,$D242&gt;='Summary&amp;Assumptions'!$D$17,CT$47&gt;=$D242,CT$47&lt;=EDATE($D242,'Summary&amp;Assumptions'!$G$32))*$B242+AND(CT$56&lt;'Summary&amp;Assumptions'!$J$31,CT$47&gt;=$FO242,CT$47&lt;=$FP242)*(('Summary&amp;Assumptions'!$H$25*$C242)*(1+'Summary&amp;Assumptions'!$J$29)^(CT$46-1))+AND(CT$56&lt;'Summary&amp;Assumptions'!$J$31,CT$47&gt;=$FQ242,CT$47&lt;=$FR242)*(('Summary&amp;Assumptions'!$H$25*$C242)*(1+'Summary&amp;Assumptions'!$J$29)^(CT$46-1))</f>
        <v>0</v>
      </c>
      <c r="CP242" s="588">
        <f>AND(CU$55&gt;0,SUM($E242:CO242)&lt;'Summary&amp;Assumptions'!$G$32*$B242,$D242&gt;='Summary&amp;Assumptions'!$D$17,CU$47&gt;=$D242,CU$47&lt;=EDATE($D242,'Summary&amp;Assumptions'!$G$32))*$B242+AND(CU$56&lt;'Summary&amp;Assumptions'!$J$31,CU$47&gt;=$FO242,CU$47&lt;=$FP242)*(('Summary&amp;Assumptions'!$H$25*$C242)*(1+'Summary&amp;Assumptions'!$J$29)^(CU$46-1))+AND(CU$56&lt;'Summary&amp;Assumptions'!$J$31,CU$47&gt;=$FQ242,CU$47&lt;=$FR242)*(('Summary&amp;Assumptions'!$H$25*$C242)*(1+'Summary&amp;Assumptions'!$J$29)^(CU$46-1))</f>
        <v>0</v>
      </c>
      <c r="CQ242" s="588">
        <f>AND(CV$55&gt;0,SUM($E242:CP242)&lt;'Summary&amp;Assumptions'!$G$32*$B242,$D242&gt;='Summary&amp;Assumptions'!$D$17,CV$47&gt;=$D242,CV$47&lt;=EDATE($D242,'Summary&amp;Assumptions'!$G$32))*$B242+AND(CV$56&lt;'Summary&amp;Assumptions'!$J$31,CV$47&gt;=$FO242,CV$47&lt;=$FP242)*(('Summary&amp;Assumptions'!$H$25*$C242)*(1+'Summary&amp;Assumptions'!$J$29)^(CV$46-1))+AND(CV$56&lt;'Summary&amp;Assumptions'!$J$31,CV$47&gt;=$FQ242,CV$47&lt;=$FR242)*(('Summary&amp;Assumptions'!$H$25*$C242)*(1+'Summary&amp;Assumptions'!$J$29)^(CV$46-1))</f>
        <v>0</v>
      </c>
      <c r="CR242" s="588">
        <f>AND(CW$55&gt;0,SUM($E242:CQ242)&lt;'Summary&amp;Assumptions'!$G$32*$B242,$D242&gt;='Summary&amp;Assumptions'!$D$17,CW$47&gt;=$D242,CW$47&lt;=EDATE($D242,'Summary&amp;Assumptions'!$G$32))*$B242+AND(CW$56&lt;'Summary&amp;Assumptions'!$J$31,CW$47&gt;=$FO242,CW$47&lt;=$FP242)*(('Summary&amp;Assumptions'!$H$25*$C242)*(1+'Summary&amp;Assumptions'!$J$29)^(CW$46-1))+AND(CW$56&lt;'Summary&amp;Assumptions'!$J$31,CW$47&gt;=$FQ242,CW$47&lt;=$FR242)*(('Summary&amp;Assumptions'!$H$25*$C242)*(1+'Summary&amp;Assumptions'!$J$29)^(CW$46-1))</f>
        <v>0</v>
      </c>
      <c r="CS242" s="588">
        <f>AND(CX$55&gt;0,SUM($E242:CR242)&lt;'Summary&amp;Assumptions'!$G$32*$B242,$D242&gt;='Summary&amp;Assumptions'!$D$17,CX$47&gt;=$D242,CX$47&lt;=EDATE($D242,'Summary&amp;Assumptions'!$G$32))*$B242+AND(CX$56&lt;'Summary&amp;Assumptions'!$J$31,CX$47&gt;=$FO242,CX$47&lt;=$FP242)*(('Summary&amp;Assumptions'!$H$25*$C242)*(1+'Summary&amp;Assumptions'!$J$29)^(CX$46-1))+AND(CX$56&lt;'Summary&amp;Assumptions'!$J$31,CX$47&gt;=$FQ242,CX$47&lt;=$FR242)*(('Summary&amp;Assumptions'!$H$25*$C242)*(1+'Summary&amp;Assumptions'!$J$29)^(CX$46-1))</f>
        <v>0</v>
      </c>
      <c r="CT242" s="588">
        <f>AND(CY$55&gt;0,SUM($E242:CS242)&lt;'Summary&amp;Assumptions'!$G$32*$B242,$D242&gt;='Summary&amp;Assumptions'!$D$17,CY$47&gt;=$D242,CY$47&lt;=EDATE($D242,'Summary&amp;Assumptions'!$G$32))*$B242+AND(CY$56&lt;'Summary&amp;Assumptions'!$J$31,CY$47&gt;=$FO242,CY$47&lt;=$FP242)*(('Summary&amp;Assumptions'!$H$25*$C242)*(1+'Summary&amp;Assumptions'!$J$29)^(CY$46-1))+AND(CY$56&lt;'Summary&amp;Assumptions'!$J$31,CY$47&gt;=$FQ242,CY$47&lt;=$FR242)*(('Summary&amp;Assumptions'!$H$25*$C242)*(1+'Summary&amp;Assumptions'!$J$29)^(CY$46-1))</f>
        <v>0</v>
      </c>
      <c r="CU242" s="588">
        <f>AND(CZ$55&gt;0,SUM($E242:CT242)&lt;'Summary&amp;Assumptions'!$G$32*$B242,$D242&gt;='Summary&amp;Assumptions'!$D$17,CZ$47&gt;=$D242,CZ$47&lt;=EDATE($D242,'Summary&amp;Assumptions'!$G$32))*$B242+AND(CZ$56&lt;'Summary&amp;Assumptions'!$J$31,CZ$47&gt;=$FO242,CZ$47&lt;=$FP242)*(('Summary&amp;Assumptions'!$H$25*$C242)*(1+'Summary&amp;Assumptions'!$J$29)^(CZ$46-1))+AND(CZ$56&lt;'Summary&amp;Assumptions'!$J$31,CZ$47&gt;=$FQ242,CZ$47&lt;=$FR242)*(('Summary&amp;Assumptions'!$H$25*$C242)*(1+'Summary&amp;Assumptions'!$J$29)^(CZ$46-1))</f>
        <v>0</v>
      </c>
      <c r="CV242" s="588">
        <f>AND(DA$55&gt;0,SUM($E242:CU242)&lt;'Summary&amp;Assumptions'!$G$32*$B242,$D242&gt;='Summary&amp;Assumptions'!$D$17,DA$47&gt;=$D242,DA$47&lt;=EDATE($D242,'Summary&amp;Assumptions'!$G$32))*$B242+AND(DA$56&lt;'Summary&amp;Assumptions'!$J$31,DA$47&gt;=$FO242,DA$47&lt;=$FP242)*(('Summary&amp;Assumptions'!$H$25*$C242)*(1+'Summary&amp;Assumptions'!$J$29)^(DA$46-1))+AND(DA$56&lt;'Summary&amp;Assumptions'!$J$31,DA$47&gt;=$FQ242,DA$47&lt;=$FR242)*(('Summary&amp;Assumptions'!$H$25*$C242)*(1+'Summary&amp;Assumptions'!$J$29)^(DA$46-1))</f>
        <v>0</v>
      </c>
      <c r="CW242" s="588">
        <f>AND(DB$55&gt;0,SUM($E242:CV242)&lt;'Summary&amp;Assumptions'!$G$32*$B242,$D242&gt;='Summary&amp;Assumptions'!$D$17,DB$47&gt;=$D242,DB$47&lt;=EDATE($D242,'Summary&amp;Assumptions'!$G$32))*$B242+AND(DB$56&lt;'Summary&amp;Assumptions'!$J$31,DB$47&gt;=$FO242,DB$47&lt;=$FP242)*(('Summary&amp;Assumptions'!$H$25*$C242)*(1+'Summary&amp;Assumptions'!$J$29)^(DB$46-1))+AND(DB$56&lt;'Summary&amp;Assumptions'!$J$31,DB$47&gt;=$FQ242,DB$47&lt;=$FR242)*(('Summary&amp;Assumptions'!$H$25*$C242)*(1+'Summary&amp;Assumptions'!$J$29)^(DB$46-1))</f>
        <v>0</v>
      </c>
      <c r="CX242" s="588">
        <f>AND(DC$55&gt;0,SUM($E242:CW242)&lt;'Summary&amp;Assumptions'!$G$32*$B242,$D242&gt;='Summary&amp;Assumptions'!$D$17,DC$47&gt;=$D242,DC$47&lt;=EDATE($D242,'Summary&amp;Assumptions'!$G$32))*$B242+AND(DC$56&lt;'Summary&amp;Assumptions'!$J$31,DC$47&gt;=$FO242,DC$47&lt;=$FP242)*(('Summary&amp;Assumptions'!$H$25*$C242)*(1+'Summary&amp;Assumptions'!$J$29)^(DC$46-1))+AND(DC$56&lt;'Summary&amp;Assumptions'!$J$31,DC$47&gt;=$FQ242,DC$47&lt;=$FR242)*(('Summary&amp;Assumptions'!$H$25*$C242)*(1+'Summary&amp;Assumptions'!$J$29)^(DC$46-1))</f>
        <v>0</v>
      </c>
      <c r="CY242" s="588">
        <f>AND(DD$55&gt;0,SUM($E242:CX242)&lt;'Summary&amp;Assumptions'!$G$32*$B242,$D242&gt;='Summary&amp;Assumptions'!$D$17,DD$47&gt;=$D242,DD$47&lt;=EDATE($D242,'Summary&amp;Assumptions'!$G$32))*$B242+AND(DD$56&lt;'Summary&amp;Assumptions'!$J$31,DD$47&gt;=$FO242,DD$47&lt;=$FP242)*(('Summary&amp;Assumptions'!$H$25*$C242)*(1+'Summary&amp;Assumptions'!$J$29)^(DD$46-1))+AND(DD$56&lt;'Summary&amp;Assumptions'!$J$31,DD$47&gt;=$FQ242,DD$47&lt;=$FR242)*(('Summary&amp;Assumptions'!$H$25*$C242)*(1+'Summary&amp;Assumptions'!$J$29)^(DD$46-1))</f>
        <v>0</v>
      </c>
      <c r="CZ242" s="588">
        <f>AND(DE$55&gt;0,SUM($E242:CY242)&lt;'Summary&amp;Assumptions'!$G$32*$B242,$D242&gt;='Summary&amp;Assumptions'!$D$17,DE$47&gt;=$D242,DE$47&lt;=EDATE($D242,'Summary&amp;Assumptions'!$G$32))*$B242+AND(DE$56&lt;'Summary&amp;Assumptions'!$J$31,DE$47&gt;=$FO242,DE$47&lt;=$FP242)*(('Summary&amp;Assumptions'!$H$25*$C242)*(1+'Summary&amp;Assumptions'!$J$29)^(DE$46-1))+AND(DE$56&lt;'Summary&amp;Assumptions'!$J$31,DE$47&gt;=$FQ242,DE$47&lt;=$FR242)*(('Summary&amp;Assumptions'!$H$25*$C242)*(1+'Summary&amp;Assumptions'!$J$29)^(DE$46-1))</f>
        <v>0</v>
      </c>
      <c r="DA242" s="588">
        <f>AND(DF$55&gt;0,SUM($E242:CZ242)&lt;'Summary&amp;Assumptions'!$G$32*$B242,$D242&gt;='Summary&amp;Assumptions'!$D$17,DF$47&gt;=$D242,DF$47&lt;=EDATE($D242,'Summary&amp;Assumptions'!$G$32))*$B242+AND(DF$56&lt;'Summary&amp;Assumptions'!$J$31,DF$47&gt;=$FO242,DF$47&lt;=$FP242)*(('Summary&amp;Assumptions'!$H$25*$C242)*(1+'Summary&amp;Assumptions'!$J$29)^(DF$46-1))+AND(DF$56&lt;'Summary&amp;Assumptions'!$J$31,DF$47&gt;=$FQ242,DF$47&lt;=$FR242)*(('Summary&amp;Assumptions'!$H$25*$C242)*(1+'Summary&amp;Assumptions'!$J$29)^(DF$46-1))</f>
        <v>0</v>
      </c>
      <c r="DB242" s="588">
        <f>AND(DG$55&gt;0,SUM($E242:DA242)&lt;'Summary&amp;Assumptions'!$G$32*$B242,$D242&gt;='Summary&amp;Assumptions'!$D$17,DG$47&gt;=$D242,DG$47&lt;=EDATE($D242,'Summary&amp;Assumptions'!$G$32))*$B242+AND(DG$56&lt;'Summary&amp;Assumptions'!$J$31,DG$47&gt;=$FO242,DG$47&lt;=$FP242)*(('Summary&amp;Assumptions'!$H$25*$C242)*(1+'Summary&amp;Assumptions'!$J$29)^(DG$46-1))+AND(DG$56&lt;'Summary&amp;Assumptions'!$J$31,DG$47&gt;=$FQ242,DG$47&lt;=$FR242)*(('Summary&amp;Assumptions'!$H$25*$C242)*(1+'Summary&amp;Assumptions'!$J$29)^(DG$46-1))</f>
        <v>0</v>
      </c>
      <c r="DC242" s="588">
        <f>AND(DH$55&gt;0,SUM($E242:DB242)&lt;'Summary&amp;Assumptions'!$G$32*$B242,$D242&gt;='Summary&amp;Assumptions'!$D$17,DH$47&gt;=$D242,DH$47&lt;=EDATE($D242,'Summary&amp;Assumptions'!$G$32))*$B242+AND(DH$56&lt;'Summary&amp;Assumptions'!$J$31,DH$47&gt;=$FO242,DH$47&lt;=$FP242)*(('Summary&amp;Assumptions'!$H$25*$C242)*(1+'Summary&amp;Assumptions'!$J$29)^(DH$46-1))+AND(DH$56&lt;'Summary&amp;Assumptions'!$J$31,DH$47&gt;=$FQ242,DH$47&lt;=$FR242)*(('Summary&amp;Assumptions'!$H$25*$C242)*(1+'Summary&amp;Assumptions'!$J$29)^(DH$46-1))</f>
        <v>0</v>
      </c>
      <c r="DD242" s="588">
        <f>AND(DI$55&gt;0,SUM($E242:DC242)&lt;'Summary&amp;Assumptions'!$G$32*$B242,$D242&gt;='Summary&amp;Assumptions'!$D$17,DI$47&gt;=$D242,DI$47&lt;=EDATE($D242,'Summary&amp;Assumptions'!$G$32))*$B242+AND(DI$56&lt;'Summary&amp;Assumptions'!$J$31,DI$47&gt;=$FO242,DI$47&lt;=$FP242)*(('Summary&amp;Assumptions'!$H$25*$C242)*(1+'Summary&amp;Assumptions'!$J$29)^(DI$46-1))+AND(DI$56&lt;'Summary&amp;Assumptions'!$J$31,DI$47&gt;=$FQ242,DI$47&lt;=$FR242)*(('Summary&amp;Assumptions'!$H$25*$C242)*(1+'Summary&amp;Assumptions'!$J$29)^(DI$46-1))</f>
        <v>0</v>
      </c>
      <c r="DE242" s="588">
        <f>AND(DJ$55&gt;0,SUM($E242:DD242)&lt;'Summary&amp;Assumptions'!$G$32*$B242,$D242&gt;='Summary&amp;Assumptions'!$D$17,DJ$47&gt;=$D242,DJ$47&lt;=EDATE($D242,'Summary&amp;Assumptions'!$G$32))*$B242+AND(DJ$56&lt;'Summary&amp;Assumptions'!$J$31,DJ$47&gt;=$FO242,DJ$47&lt;=$FP242)*(('Summary&amp;Assumptions'!$H$25*$C242)*(1+'Summary&amp;Assumptions'!$J$29)^(DJ$46-1))+AND(DJ$56&lt;'Summary&amp;Assumptions'!$J$31,DJ$47&gt;=$FQ242,DJ$47&lt;=$FR242)*(('Summary&amp;Assumptions'!$H$25*$C242)*(1+'Summary&amp;Assumptions'!$J$29)^(DJ$46-1))</f>
        <v>0</v>
      </c>
      <c r="DF242" s="588">
        <f>AND(DK$55&gt;0,SUM($E242:DE242)&lt;'Summary&amp;Assumptions'!$G$32*$B242,$D242&gt;='Summary&amp;Assumptions'!$D$17,DK$47&gt;=$D242,DK$47&lt;=EDATE($D242,'Summary&amp;Assumptions'!$G$32))*$B242+AND(DK$56&lt;'Summary&amp;Assumptions'!$J$31,DK$47&gt;=$FO242,DK$47&lt;=$FP242)*(('Summary&amp;Assumptions'!$H$25*$C242)*(1+'Summary&amp;Assumptions'!$J$29)^(DK$46-1))+AND(DK$56&lt;'Summary&amp;Assumptions'!$J$31,DK$47&gt;=$FQ242,DK$47&lt;=$FR242)*(('Summary&amp;Assumptions'!$H$25*$C242)*(1+'Summary&amp;Assumptions'!$J$29)^(DK$46-1))</f>
        <v>0</v>
      </c>
      <c r="DG242" s="588">
        <f>AND(DL$55&gt;0,SUM($E242:DF242)&lt;'Summary&amp;Assumptions'!$G$32*$B242,$D242&gt;='Summary&amp;Assumptions'!$D$17,DL$47&gt;=$D242,DL$47&lt;=EDATE($D242,'Summary&amp;Assumptions'!$G$32))*$B242+AND(DL$56&lt;'Summary&amp;Assumptions'!$J$31,DL$47&gt;=$FO242,DL$47&lt;=$FP242)*(('Summary&amp;Assumptions'!$H$25*$C242)*(1+'Summary&amp;Assumptions'!$J$29)^(DL$46-1))+AND(DL$56&lt;'Summary&amp;Assumptions'!$J$31,DL$47&gt;=$FQ242,DL$47&lt;=$FR242)*(('Summary&amp;Assumptions'!$H$25*$C242)*(1+'Summary&amp;Assumptions'!$J$29)^(DL$46-1))</f>
        <v>0</v>
      </c>
      <c r="DH242" s="588">
        <f>AND(DM$55&gt;0,SUM($E242:DG242)&lt;'Summary&amp;Assumptions'!$G$32*$B242,$D242&gt;='Summary&amp;Assumptions'!$D$17,DM$47&gt;=$D242,DM$47&lt;=EDATE($D242,'Summary&amp;Assumptions'!$G$32))*$B242+AND(DM$56&lt;'Summary&amp;Assumptions'!$J$31,DM$47&gt;=$FO242,DM$47&lt;=$FP242)*(('Summary&amp;Assumptions'!$H$25*$C242)*(1+'Summary&amp;Assumptions'!$J$29)^(DM$46-1))+AND(DM$56&lt;'Summary&amp;Assumptions'!$J$31,DM$47&gt;=$FQ242,DM$47&lt;=$FR242)*(('Summary&amp;Assumptions'!$H$25*$C242)*(1+'Summary&amp;Assumptions'!$J$29)^(DM$46-1))</f>
        <v>0</v>
      </c>
      <c r="DI242" s="588">
        <f>AND(DN$55&gt;0,SUM($E242:DH242)&lt;'Summary&amp;Assumptions'!$G$32*$B242,$D242&gt;='Summary&amp;Assumptions'!$D$17,DN$47&gt;=$D242,DN$47&lt;=EDATE($D242,'Summary&amp;Assumptions'!$G$32))*$B242+AND(DN$56&lt;'Summary&amp;Assumptions'!$J$31,DN$47&gt;=$FO242,DN$47&lt;=$FP242)*(('Summary&amp;Assumptions'!$H$25*$C242)*(1+'Summary&amp;Assumptions'!$J$29)^(DN$46-1))+AND(DN$56&lt;'Summary&amp;Assumptions'!$J$31,DN$47&gt;=$FQ242,DN$47&lt;=$FR242)*(('Summary&amp;Assumptions'!$H$25*$C242)*(1+'Summary&amp;Assumptions'!$J$29)^(DN$46-1))</f>
        <v>0</v>
      </c>
      <c r="DJ242" s="588">
        <f>AND(DO$55&gt;0,SUM($E242:DI242)&lt;'Summary&amp;Assumptions'!$G$32*$B242,$D242&gt;='Summary&amp;Assumptions'!$D$17,DO$47&gt;=$D242,DO$47&lt;=EDATE($D242,'Summary&amp;Assumptions'!$G$32))*$B242+AND(DO$56&lt;'Summary&amp;Assumptions'!$J$31,DO$47&gt;=$FO242,DO$47&lt;=$FP242)*(('Summary&amp;Assumptions'!$H$25*$C242)*(1+'Summary&amp;Assumptions'!$J$29)^(DO$46-1))+AND(DO$56&lt;'Summary&amp;Assumptions'!$J$31,DO$47&gt;=$FQ242,DO$47&lt;=$FR242)*(('Summary&amp;Assumptions'!$H$25*$C242)*(1+'Summary&amp;Assumptions'!$J$29)^(DO$46-1))</f>
        <v>0</v>
      </c>
      <c r="DK242" s="588">
        <f>AND(DP$55&gt;0,SUM($E242:DJ242)&lt;'Summary&amp;Assumptions'!$G$32*$B242,$D242&gt;='Summary&amp;Assumptions'!$D$17,DP$47&gt;=$D242,DP$47&lt;=EDATE($D242,'Summary&amp;Assumptions'!$G$32))*$B242+AND(DP$56&lt;'Summary&amp;Assumptions'!$J$31,DP$47&gt;=$FO242,DP$47&lt;=$FP242)*(('Summary&amp;Assumptions'!$H$25*$C242)*(1+'Summary&amp;Assumptions'!$J$29)^(DP$46-1))+AND(DP$56&lt;'Summary&amp;Assumptions'!$J$31,DP$47&gt;=$FQ242,DP$47&lt;=$FR242)*(('Summary&amp;Assumptions'!$H$25*$C242)*(1+'Summary&amp;Assumptions'!$J$29)^(DP$46-1))</f>
        <v>0</v>
      </c>
      <c r="DL242" s="588">
        <f>AND(DQ$55&gt;0,SUM($E242:DK242)&lt;'Summary&amp;Assumptions'!$G$32*$B242,$D242&gt;='Summary&amp;Assumptions'!$D$17,DQ$47&gt;=$D242,DQ$47&lt;=EDATE($D242,'Summary&amp;Assumptions'!$G$32))*$B242+AND(DQ$56&lt;'Summary&amp;Assumptions'!$J$31,DQ$47&gt;=$FO242,DQ$47&lt;=$FP242)*(('Summary&amp;Assumptions'!$H$25*$C242)*(1+'Summary&amp;Assumptions'!$J$29)^(DQ$46-1))+AND(DQ$56&lt;'Summary&amp;Assumptions'!$J$31,DQ$47&gt;=$FQ242,DQ$47&lt;=$FR242)*(('Summary&amp;Assumptions'!$H$25*$C242)*(1+'Summary&amp;Assumptions'!$J$29)^(DQ$46-1))</f>
        <v>0</v>
      </c>
      <c r="DM242" s="588">
        <f>AND(DR$55&gt;0,SUM($E242:DL242)&lt;'Summary&amp;Assumptions'!$G$32*$B242,$D242&gt;='Summary&amp;Assumptions'!$D$17,DR$47&gt;=$D242,DR$47&lt;=EDATE($D242,'Summary&amp;Assumptions'!$G$32))*$B242+AND(DR$56&lt;'Summary&amp;Assumptions'!$J$31,DR$47&gt;=$FO242,DR$47&lt;=$FP242)*(('Summary&amp;Assumptions'!$H$25*$C242)*(1+'Summary&amp;Assumptions'!$J$29)^(DR$46-1))+AND(DR$56&lt;'Summary&amp;Assumptions'!$J$31,DR$47&gt;=$FQ242,DR$47&lt;=$FR242)*(('Summary&amp;Assumptions'!$H$25*$C242)*(1+'Summary&amp;Assumptions'!$J$29)^(DR$46-1))</f>
        <v>0</v>
      </c>
      <c r="DN242" s="588">
        <f>AND(DS$55&gt;0,SUM($E242:DM242)&lt;'Summary&amp;Assumptions'!$G$32*$B242,$D242&gt;='Summary&amp;Assumptions'!$D$17,DS$47&gt;=$D242,DS$47&lt;=EDATE($D242,'Summary&amp;Assumptions'!$G$32))*$B242+AND(DS$56&lt;'Summary&amp;Assumptions'!$J$31,DS$47&gt;=$FO242,DS$47&lt;=$FP242)*(('Summary&amp;Assumptions'!$H$25*$C242)*(1+'Summary&amp;Assumptions'!$J$29)^(DS$46-1))+AND(DS$56&lt;'Summary&amp;Assumptions'!$J$31,DS$47&gt;=$FQ242,DS$47&lt;=$FR242)*(('Summary&amp;Assumptions'!$H$25*$C242)*(1+'Summary&amp;Assumptions'!$J$29)^(DS$46-1))</f>
        <v>0</v>
      </c>
      <c r="DO242" s="588">
        <f>AND(DT$55&gt;0,SUM($E242:DN242)&lt;'Summary&amp;Assumptions'!$G$32*$B242,$D242&gt;='Summary&amp;Assumptions'!$D$17,DT$47&gt;=$D242,DT$47&lt;=EDATE($D242,'Summary&amp;Assumptions'!$G$32))*$B242+AND(DT$56&lt;'Summary&amp;Assumptions'!$J$31,DT$47&gt;=$FO242,DT$47&lt;=$FP242)*(('Summary&amp;Assumptions'!$H$25*$C242)*(1+'Summary&amp;Assumptions'!$J$29)^(DT$46-1))+AND(DT$56&lt;'Summary&amp;Assumptions'!$J$31,DT$47&gt;=$FQ242,DT$47&lt;=$FR242)*(('Summary&amp;Assumptions'!$H$25*$C242)*(1+'Summary&amp;Assumptions'!$J$29)^(DT$46-1))</f>
        <v>0</v>
      </c>
      <c r="DP242" s="588">
        <f>AND(DU$55&gt;0,SUM($E242:DO242)&lt;'Summary&amp;Assumptions'!$G$32*$B242,$D242&gt;='Summary&amp;Assumptions'!$D$17,DU$47&gt;=$D242,DU$47&lt;=EDATE($D242,'Summary&amp;Assumptions'!$G$32))*$B242+AND(DU$56&lt;'Summary&amp;Assumptions'!$J$31,DU$47&gt;=$FO242,DU$47&lt;=$FP242)*(('Summary&amp;Assumptions'!$H$25*$C242)*(1+'Summary&amp;Assumptions'!$J$29)^(DU$46-1))+AND(DU$56&lt;'Summary&amp;Assumptions'!$J$31,DU$47&gt;=$FQ242,DU$47&lt;=$FR242)*(('Summary&amp;Assumptions'!$H$25*$C242)*(1+'Summary&amp;Assumptions'!$J$29)^(DU$46-1))</f>
        <v>0</v>
      </c>
      <c r="DQ242" s="588">
        <f>AND(DV$55&gt;0,SUM($E242:DP242)&lt;'Summary&amp;Assumptions'!$G$32*$B242,$D242&gt;='Summary&amp;Assumptions'!$D$17,DV$47&gt;=$D242,DV$47&lt;=EDATE($D242,'Summary&amp;Assumptions'!$G$32))*$B242+AND(DV$56&lt;'Summary&amp;Assumptions'!$J$31,DV$47&gt;=$FO242,DV$47&lt;=$FP242)*(('Summary&amp;Assumptions'!$H$25*$C242)*(1+'Summary&amp;Assumptions'!$J$29)^(DV$46-1))+AND(DV$56&lt;'Summary&amp;Assumptions'!$J$31,DV$47&gt;=$FQ242,DV$47&lt;=$FR242)*(('Summary&amp;Assumptions'!$H$25*$C242)*(1+'Summary&amp;Assumptions'!$J$29)^(DV$46-1))</f>
        <v>0</v>
      </c>
      <c r="DR242" s="588">
        <f>AND(DW$55&gt;0,SUM($E242:DQ242)&lt;'Summary&amp;Assumptions'!$G$32*$B242,$D242&gt;='Summary&amp;Assumptions'!$D$17,DW$47&gt;=$D242,DW$47&lt;=EDATE($D242,'Summary&amp;Assumptions'!$G$32))*$B242+AND(DW$56&lt;'Summary&amp;Assumptions'!$J$31,DW$47&gt;=$FO242,DW$47&lt;=$FP242)*(('Summary&amp;Assumptions'!$H$25*$C242)*(1+'Summary&amp;Assumptions'!$J$29)^(DW$46-1))+AND(DW$56&lt;'Summary&amp;Assumptions'!$J$31,DW$47&gt;=$FQ242,DW$47&lt;=$FR242)*(('Summary&amp;Assumptions'!$H$25*$C242)*(1+'Summary&amp;Assumptions'!$J$29)^(DW$46-1))</f>
        <v>0</v>
      </c>
      <c r="DS242" s="588">
        <f>AND(DX$55&gt;0,SUM($E242:DR242)&lt;'Summary&amp;Assumptions'!$G$32*$B242,$D242&gt;='Summary&amp;Assumptions'!$D$17,DX$47&gt;=$D242,DX$47&lt;=EDATE($D242,'Summary&amp;Assumptions'!$G$32))*$B242+AND(DX$56&lt;'Summary&amp;Assumptions'!$J$31,DX$47&gt;=$FO242,DX$47&lt;=$FP242)*(('Summary&amp;Assumptions'!$H$25*$C242)*(1+'Summary&amp;Assumptions'!$J$29)^(DX$46-1))+AND(DX$56&lt;'Summary&amp;Assumptions'!$J$31,DX$47&gt;=$FQ242,DX$47&lt;=$FR242)*(('Summary&amp;Assumptions'!$H$25*$C242)*(1+'Summary&amp;Assumptions'!$J$29)^(DX$46-1))</f>
        <v>0</v>
      </c>
      <c r="DT242" s="588">
        <f>AND(DY$55&gt;0,SUM($E242:DS242)&lt;'Summary&amp;Assumptions'!$G$32*$B242,$D242&gt;='Summary&amp;Assumptions'!$D$17,DY$47&gt;=$D242,DY$47&lt;=EDATE($D242,'Summary&amp;Assumptions'!$G$32))*$B242+AND(DY$56&lt;'Summary&amp;Assumptions'!$J$31,DY$47&gt;=$FO242,DY$47&lt;=$FP242)*(('Summary&amp;Assumptions'!$H$25*$C242)*(1+'Summary&amp;Assumptions'!$J$29)^(DY$46-1))+AND(DY$56&lt;'Summary&amp;Assumptions'!$J$31,DY$47&gt;=$FQ242,DY$47&lt;=$FR242)*(('Summary&amp;Assumptions'!$H$25*$C242)*(1+'Summary&amp;Assumptions'!$J$29)^(DY$46-1))</f>
        <v>0</v>
      </c>
      <c r="DU242" s="588">
        <f>AND(DZ$55&gt;0,SUM($E242:DT242)&lt;'Summary&amp;Assumptions'!$G$32*$B242,$D242&gt;='Summary&amp;Assumptions'!$D$17,DZ$47&gt;=$D242,DZ$47&lt;=EDATE($D242,'Summary&amp;Assumptions'!$G$32))*$B242+AND(DZ$56&lt;'Summary&amp;Assumptions'!$J$31,DZ$47&gt;=$FO242,DZ$47&lt;=$FP242)*(('Summary&amp;Assumptions'!$H$25*$C242)*(1+'Summary&amp;Assumptions'!$J$29)^(DZ$46-1))+AND(DZ$56&lt;'Summary&amp;Assumptions'!$J$31,DZ$47&gt;=$FQ242,DZ$47&lt;=$FR242)*(('Summary&amp;Assumptions'!$H$25*$C242)*(1+'Summary&amp;Assumptions'!$J$29)^(DZ$46-1))</f>
        <v>0</v>
      </c>
      <c r="DV242" s="588">
        <f>AND(EA$55&gt;0,SUM($E242:DU242)&lt;'Summary&amp;Assumptions'!$G$32*$B242,$D242&gt;='Summary&amp;Assumptions'!$D$17,EA$47&gt;=$D242,EA$47&lt;=EDATE($D242,'Summary&amp;Assumptions'!$G$32))*$B242+AND(EA$56&lt;'Summary&amp;Assumptions'!$J$31,EA$47&gt;=$FO242,EA$47&lt;=$FP242)*(('Summary&amp;Assumptions'!$H$25*$C242)*(1+'Summary&amp;Assumptions'!$J$29)^(EA$46-1))+AND(EA$56&lt;'Summary&amp;Assumptions'!$J$31,EA$47&gt;=$FQ242,EA$47&lt;=$FR242)*(('Summary&amp;Assumptions'!$H$25*$C242)*(1+'Summary&amp;Assumptions'!$J$29)^(EA$46-1))</f>
        <v>0</v>
      </c>
      <c r="DW242" s="588">
        <f>AND(EB$55&gt;0,SUM($E242:DV242)&lt;'Summary&amp;Assumptions'!$G$32*$B242,$D242&gt;='Summary&amp;Assumptions'!$D$17,EB$47&gt;=$D242,EB$47&lt;=EDATE($D242,'Summary&amp;Assumptions'!$G$32))*$B242+AND(EB$56&lt;'Summary&amp;Assumptions'!$J$31,EB$47&gt;=$FO242,EB$47&lt;=$FP242)*(('Summary&amp;Assumptions'!$H$25*$C242)*(1+'Summary&amp;Assumptions'!$J$29)^(EB$46-1))+AND(EB$56&lt;'Summary&amp;Assumptions'!$J$31,EB$47&gt;=$FQ242,EB$47&lt;=$FR242)*(('Summary&amp;Assumptions'!$H$25*$C242)*(1+'Summary&amp;Assumptions'!$J$29)^(EB$46-1))</f>
        <v>0</v>
      </c>
      <c r="DX242" s="588">
        <f>AND(EC$55&gt;0,SUM($E242:DW242)&lt;'Summary&amp;Assumptions'!$G$32*$B242,$D242&gt;='Summary&amp;Assumptions'!$D$17,EC$47&gt;=$D242,EC$47&lt;=EDATE($D242,'Summary&amp;Assumptions'!$G$32))*$B242+AND(EC$56&lt;'Summary&amp;Assumptions'!$J$31,EC$47&gt;=$FO242,EC$47&lt;=$FP242)*(('Summary&amp;Assumptions'!$H$25*$C242)*(1+'Summary&amp;Assumptions'!$J$29)^(EC$46-1))+AND(EC$56&lt;'Summary&amp;Assumptions'!$J$31,EC$47&gt;=$FQ242,EC$47&lt;=$FR242)*(('Summary&amp;Assumptions'!$H$25*$C242)*(1+'Summary&amp;Assumptions'!$J$29)^(EC$46-1))</f>
        <v>0</v>
      </c>
      <c r="DY242" s="588">
        <f>AND(ED$55&gt;0,SUM($E242:DX242)&lt;'Summary&amp;Assumptions'!$G$32*$B242,$D242&gt;='Summary&amp;Assumptions'!$D$17,ED$47&gt;=$D242,ED$47&lt;=EDATE($D242,'Summary&amp;Assumptions'!$G$32))*$B242+AND(ED$56&lt;'Summary&amp;Assumptions'!$J$31,ED$47&gt;=$FO242,ED$47&lt;=$FP242)*(('Summary&amp;Assumptions'!$H$25*$C242)*(1+'Summary&amp;Assumptions'!$J$29)^(ED$46-1))+AND(ED$56&lt;'Summary&amp;Assumptions'!$J$31,ED$47&gt;=$FQ242,ED$47&lt;=$FR242)*(('Summary&amp;Assumptions'!$H$25*$C242)*(1+'Summary&amp;Assumptions'!$J$29)^(ED$46-1))</f>
        <v>0</v>
      </c>
      <c r="DZ242" s="588">
        <f>AND(EE$55&gt;0,SUM($E242:DY242)&lt;'Summary&amp;Assumptions'!$G$32*$B242,$D242&gt;='Summary&amp;Assumptions'!$D$17,EE$47&gt;=$D242,EE$47&lt;=EDATE($D242,'Summary&amp;Assumptions'!$G$32))*$B242+AND(EE$56&lt;'Summary&amp;Assumptions'!$J$31,EE$47&gt;=$FO242,EE$47&lt;=$FP242)*(('Summary&amp;Assumptions'!$H$25*$C242)*(1+'Summary&amp;Assumptions'!$J$29)^(EE$46-1))+AND(EE$56&lt;'Summary&amp;Assumptions'!$J$31,EE$47&gt;=$FQ242,EE$47&lt;=$FR242)*(('Summary&amp;Assumptions'!$H$25*$C242)*(1+'Summary&amp;Assumptions'!$J$29)^(EE$46-1))</f>
        <v>0</v>
      </c>
      <c r="EA242" s="588">
        <f>AND(EF$55&gt;0,SUM($E242:DZ242)&lt;'Summary&amp;Assumptions'!$G$32*$B242,$D242&gt;='Summary&amp;Assumptions'!$D$17,EF$47&gt;=$D242,EF$47&lt;=EDATE($D242,'Summary&amp;Assumptions'!$G$32))*$B242+AND(EF$56&lt;'Summary&amp;Assumptions'!$J$31,EF$47&gt;=$FO242,EF$47&lt;=$FP242)*(('Summary&amp;Assumptions'!$H$25*$C242)*(1+'Summary&amp;Assumptions'!$J$29)^(EF$46-1))+AND(EF$56&lt;'Summary&amp;Assumptions'!$J$31,EF$47&gt;=$FQ242,EF$47&lt;=$FR242)*(('Summary&amp;Assumptions'!$H$25*$C242)*(1+'Summary&amp;Assumptions'!$J$29)^(EF$46-1))</f>
        <v>0</v>
      </c>
      <c r="EB242" s="588">
        <f>AND(EG$55&gt;0,SUM($E242:EA242)&lt;'Summary&amp;Assumptions'!$G$32*$B242,$D242&gt;='Summary&amp;Assumptions'!$D$17,EG$47&gt;=$D242,EG$47&lt;=EDATE($D242,'Summary&amp;Assumptions'!$G$32))*$B242+AND(EG$56&lt;'Summary&amp;Assumptions'!$J$31,EG$47&gt;=$FO242,EG$47&lt;=$FP242)*(('Summary&amp;Assumptions'!$H$25*$C242)*(1+'Summary&amp;Assumptions'!$J$29)^(EG$46-1))+AND(EG$56&lt;'Summary&amp;Assumptions'!$J$31,EG$47&gt;=$FQ242,EG$47&lt;=$FR242)*(('Summary&amp;Assumptions'!$H$25*$C242)*(1+'Summary&amp;Assumptions'!$J$29)^(EG$46-1))</f>
        <v>0</v>
      </c>
      <c r="EC242" s="588">
        <f>AND(EH$55&gt;0,SUM($E242:EB242)&lt;'Summary&amp;Assumptions'!$G$32*$B242,$D242&gt;='Summary&amp;Assumptions'!$D$17,EH$47&gt;=$D242,EH$47&lt;=EDATE($D242,'Summary&amp;Assumptions'!$G$32))*$B242+AND(EH$56&lt;'Summary&amp;Assumptions'!$J$31,EH$47&gt;=$FO242,EH$47&lt;=$FP242)*(('Summary&amp;Assumptions'!$H$25*$C242)*(1+'Summary&amp;Assumptions'!$J$29)^(EH$46-1))+AND(EH$56&lt;'Summary&amp;Assumptions'!$J$31,EH$47&gt;=$FQ242,EH$47&lt;=$FR242)*(('Summary&amp;Assumptions'!$H$25*$C242)*(1+'Summary&amp;Assumptions'!$J$29)^(EH$46-1))</f>
        <v>0</v>
      </c>
      <c r="ED242" s="588">
        <f>AND(EI$55&gt;0,SUM($E242:EC242)&lt;'Summary&amp;Assumptions'!$G$32*$B242,$D242&gt;='Summary&amp;Assumptions'!$D$17,EI$47&gt;=$D242,EI$47&lt;=EDATE($D242,'Summary&amp;Assumptions'!$G$32))*$B242+AND(EI$56&lt;'Summary&amp;Assumptions'!$J$31,EI$47&gt;=$FO242,EI$47&lt;=$FP242)*(('Summary&amp;Assumptions'!$H$25*$C242)*(1+'Summary&amp;Assumptions'!$J$29)^(EI$46-1))+AND(EI$56&lt;'Summary&amp;Assumptions'!$J$31,EI$47&gt;=$FQ242,EI$47&lt;=$FR242)*(('Summary&amp;Assumptions'!$H$25*$C242)*(1+'Summary&amp;Assumptions'!$J$29)^(EI$46-1))</f>
        <v>0</v>
      </c>
      <c r="EE242" s="588">
        <f>AND(EJ$55&gt;0,SUM($E242:ED242)&lt;'Summary&amp;Assumptions'!$G$32*$B242,$D242&gt;='Summary&amp;Assumptions'!$D$17,EJ$47&gt;=$D242,EJ$47&lt;=EDATE($D242,'Summary&amp;Assumptions'!$G$32))*$B242+AND(EJ$56&lt;'Summary&amp;Assumptions'!$J$31,EJ$47&gt;=$FO242,EJ$47&lt;=$FP242)*(('Summary&amp;Assumptions'!$H$25*$C242)*(1+'Summary&amp;Assumptions'!$J$29)^(EJ$46-1))+AND(EJ$56&lt;'Summary&amp;Assumptions'!$J$31,EJ$47&gt;=$FQ242,EJ$47&lt;=$FR242)*(('Summary&amp;Assumptions'!$H$25*$C242)*(1+'Summary&amp;Assumptions'!$J$29)^(EJ$46-1))</f>
        <v>0</v>
      </c>
      <c r="EF242" s="588">
        <f>AND(EK$55&gt;0,SUM($E242:EE242)&lt;'Summary&amp;Assumptions'!$G$32*$B242,$D242&gt;='Summary&amp;Assumptions'!$D$17,EK$47&gt;=$D242,EK$47&lt;=EDATE($D242,'Summary&amp;Assumptions'!$G$32))*$B242+AND(EK$56&lt;'Summary&amp;Assumptions'!$J$31,EK$47&gt;=$FO242,EK$47&lt;=$FP242)*(('Summary&amp;Assumptions'!$H$25*$C242)*(1+'Summary&amp;Assumptions'!$J$29)^(EK$46-1))+AND(EK$56&lt;'Summary&amp;Assumptions'!$J$31,EK$47&gt;=$FQ242,EK$47&lt;=$FR242)*(('Summary&amp;Assumptions'!$H$25*$C242)*(1+'Summary&amp;Assumptions'!$J$29)^(EK$46-1))</f>
        <v>0</v>
      </c>
      <c r="EG242" s="588">
        <f>AND(EL$55&gt;0,SUM($E242:EF242)&lt;'Summary&amp;Assumptions'!$G$32*$B242,$D242&gt;='Summary&amp;Assumptions'!$D$17,EL$47&gt;=$D242,EL$47&lt;=EDATE($D242,'Summary&amp;Assumptions'!$G$32))*$B242+AND(EL$56&lt;'Summary&amp;Assumptions'!$J$31,EL$47&gt;=$FO242,EL$47&lt;=$FP242)*(('Summary&amp;Assumptions'!$H$25*$C242)*(1+'Summary&amp;Assumptions'!$J$29)^(EL$46-1))+AND(EL$56&lt;'Summary&amp;Assumptions'!$J$31,EL$47&gt;=$FQ242,EL$47&lt;=$FR242)*(('Summary&amp;Assumptions'!$H$25*$C242)*(1+'Summary&amp;Assumptions'!$J$29)^(EL$46-1))</f>
        <v>0</v>
      </c>
      <c r="EH242" s="588">
        <f>AND(EM$55&gt;0,SUM($E242:EG242)&lt;'Summary&amp;Assumptions'!$G$32*$B242,$D242&gt;='Summary&amp;Assumptions'!$D$17,EM$47&gt;=$D242,EM$47&lt;=EDATE($D242,'Summary&amp;Assumptions'!$G$32))*$B242+AND(EM$56&lt;'Summary&amp;Assumptions'!$J$31,EM$47&gt;=$FO242,EM$47&lt;=$FP242)*(('Summary&amp;Assumptions'!$H$25*$C242)*(1+'Summary&amp;Assumptions'!$J$29)^(EM$46-1))+AND(EM$56&lt;'Summary&amp;Assumptions'!$J$31,EM$47&gt;=$FQ242,EM$47&lt;=$FR242)*(('Summary&amp;Assumptions'!$H$25*$C242)*(1+'Summary&amp;Assumptions'!$J$29)^(EM$46-1))</f>
        <v>0</v>
      </c>
      <c r="EI242" s="588">
        <f>AND(EN$55&gt;0,SUM($E242:EH242)&lt;'Summary&amp;Assumptions'!$G$32*$B242,$D242&gt;='Summary&amp;Assumptions'!$D$17,EN$47&gt;=$D242,EN$47&lt;=EDATE($D242,'Summary&amp;Assumptions'!$G$32))*$B242+AND(EN$56&lt;'Summary&amp;Assumptions'!$J$31,EN$47&gt;=$FO242,EN$47&lt;=$FP242)*(('Summary&amp;Assumptions'!$H$25*$C242)*(1+'Summary&amp;Assumptions'!$J$29)^(EN$46-1))+AND(EN$56&lt;'Summary&amp;Assumptions'!$J$31,EN$47&gt;=$FQ242,EN$47&lt;=$FR242)*(('Summary&amp;Assumptions'!$H$25*$C242)*(1+'Summary&amp;Assumptions'!$J$29)^(EN$46-1))</f>
        <v>0</v>
      </c>
      <c r="EJ242" s="588">
        <f>AND(EO$55&gt;0,SUM($E242:EI242)&lt;'Summary&amp;Assumptions'!$G$32*$B242,$D242&gt;='Summary&amp;Assumptions'!$D$17,EO$47&gt;=$D242,EO$47&lt;=EDATE($D242,'Summary&amp;Assumptions'!$G$32))*$B242+AND(EO$56&lt;'Summary&amp;Assumptions'!$J$31,EO$47&gt;=$FO242,EO$47&lt;=$FP242)*(('Summary&amp;Assumptions'!$H$25*$C242)*(1+'Summary&amp;Assumptions'!$J$29)^(EO$46-1))+AND(EO$56&lt;'Summary&amp;Assumptions'!$J$31,EO$47&gt;=$FQ242,EO$47&lt;=$FR242)*(('Summary&amp;Assumptions'!$H$25*$C242)*(1+'Summary&amp;Assumptions'!$J$29)^(EO$46-1))</f>
        <v>0</v>
      </c>
      <c r="EK242" s="588">
        <f>AND(EP$55&gt;0,SUM($E242:EJ242)&lt;'Summary&amp;Assumptions'!$G$32*$B242,$D242&gt;='Summary&amp;Assumptions'!$D$17,EP$47&gt;=$D242,EP$47&lt;=EDATE($D242,'Summary&amp;Assumptions'!$G$32))*$B242+AND(EP$56&lt;'Summary&amp;Assumptions'!$J$31,EP$47&gt;=$FO242,EP$47&lt;=$FP242)*(('Summary&amp;Assumptions'!$H$25*$C242)*(1+'Summary&amp;Assumptions'!$J$29)^(EP$46-1))+AND(EP$56&lt;'Summary&amp;Assumptions'!$J$31,EP$47&gt;=$FQ242,EP$47&lt;=$FR242)*(('Summary&amp;Assumptions'!$H$25*$C242)*(1+'Summary&amp;Assumptions'!$J$29)^(EP$46-1))</f>
        <v>0</v>
      </c>
      <c r="EL242" s="588">
        <f>AND(EQ$55&gt;0,SUM($E242:EK242)&lt;'Summary&amp;Assumptions'!$G$32*$B242,$D242&gt;='Summary&amp;Assumptions'!$D$17,EQ$47&gt;=$D242,EQ$47&lt;=EDATE($D242,'Summary&amp;Assumptions'!$G$32))*$B242+AND(EQ$56&lt;'Summary&amp;Assumptions'!$J$31,EQ$47&gt;=$FO242,EQ$47&lt;=$FP242)*(('Summary&amp;Assumptions'!$H$25*$C242)*(1+'Summary&amp;Assumptions'!$J$29)^(EQ$46-1))+AND(EQ$56&lt;'Summary&amp;Assumptions'!$J$31,EQ$47&gt;=$FQ242,EQ$47&lt;=$FR242)*(('Summary&amp;Assumptions'!$H$25*$C242)*(1+'Summary&amp;Assumptions'!$J$29)^(EQ$46-1))</f>
        <v>0</v>
      </c>
      <c r="EM242" s="588">
        <f>AND(ER$55&gt;0,SUM($E242:EL242)&lt;'Summary&amp;Assumptions'!$G$32*$B242,$D242&gt;='Summary&amp;Assumptions'!$D$17,ER$47&gt;=$D242,ER$47&lt;=EDATE($D242,'Summary&amp;Assumptions'!$G$32))*$B242+AND(ER$56&lt;'Summary&amp;Assumptions'!$J$31,ER$47&gt;=$FO242,ER$47&lt;=$FP242)*(('Summary&amp;Assumptions'!$H$25*$C242)*(1+'Summary&amp;Assumptions'!$J$29)^(ER$46-1))+AND(ER$56&lt;'Summary&amp;Assumptions'!$J$31,ER$47&gt;=$FQ242,ER$47&lt;=$FR242)*(('Summary&amp;Assumptions'!$H$25*$C242)*(1+'Summary&amp;Assumptions'!$J$29)^(ER$46-1))</f>
        <v>0</v>
      </c>
      <c r="EN242" s="588">
        <f>AND(ES$55&gt;0,SUM($E242:EM242)&lt;'Summary&amp;Assumptions'!$G$32*$B242,$D242&gt;='Summary&amp;Assumptions'!$D$17,ES$47&gt;=$D242,ES$47&lt;=EDATE($D242,'Summary&amp;Assumptions'!$G$32))*$B242+AND(ES$56&lt;'Summary&amp;Assumptions'!$J$31,ES$47&gt;=$FO242,ES$47&lt;=$FP242)*(('Summary&amp;Assumptions'!$H$25*$C242)*(1+'Summary&amp;Assumptions'!$J$29)^(ES$46-1))+AND(ES$56&lt;'Summary&amp;Assumptions'!$J$31,ES$47&gt;=$FQ242,ES$47&lt;=$FR242)*(('Summary&amp;Assumptions'!$H$25*$C242)*(1+'Summary&amp;Assumptions'!$J$29)^(ES$46-1))</f>
        <v>0</v>
      </c>
      <c r="EO242" s="588">
        <f>AND(ET$55&gt;0,SUM($E242:EN242)&lt;'Summary&amp;Assumptions'!$G$32*$B242,$D242&gt;='Summary&amp;Assumptions'!$D$17,ET$47&gt;=$D242,ET$47&lt;=EDATE($D242,'Summary&amp;Assumptions'!$G$32))*$B242+AND(ET$56&lt;'Summary&amp;Assumptions'!$J$31,ET$47&gt;=$FO242,ET$47&lt;=$FP242)*(('Summary&amp;Assumptions'!$H$25*$C242)*(1+'Summary&amp;Assumptions'!$J$29)^(ET$46-1))+AND(ET$56&lt;'Summary&amp;Assumptions'!$J$31,ET$47&gt;=$FQ242,ET$47&lt;=$FR242)*(('Summary&amp;Assumptions'!$H$25*$C242)*(1+'Summary&amp;Assumptions'!$J$29)^(ET$46-1))</f>
        <v>0</v>
      </c>
      <c r="EP242" s="588">
        <f>AND(EU$55&gt;0,SUM($E242:EO242)&lt;'Summary&amp;Assumptions'!$G$32*$B242,$D242&gt;='Summary&amp;Assumptions'!$D$17,EU$47&gt;=$D242,EU$47&lt;=EDATE($D242,'Summary&amp;Assumptions'!$G$32))*$B242+AND(EU$56&lt;'Summary&amp;Assumptions'!$J$31,EU$47&gt;=$FO242,EU$47&lt;=$FP242)*(('Summary&amp;Assumptions'!$H$25*$C242)*(1+'Summary&amp;Assumptions'!$J$29)^(EU$46-1))+AND(EU$56&lt;'Summary&amp;Assumptions'!$J$31,EU$47&gt;=$FQ242,EU$47&lt;=$FR242)*(('Summary&amp;Assumptions'!$H$25*$C242)*(1+'Summary&amp;Assumptions'!$J$29)^(EU$46-1))</f>
        <v>0</v>
      </c>
      <c r="EQ242" s="588">
        <f>AND(EV$55&gt;0,SUM($E242:EP242)&lt;'Summary&amp;Assumptions'!$G$32*$B242,$D242&gt;='Summary&amp;Assumptions'!$D$17,EV$47&gt;=$D242,EV$47&lt;=EDATE($D242,'Summary&amp;Assumptions'!$G$32))*$B242+AND(EV$56&lt;'Summary&amp;Assumptions'!$J$31,EV$47&gt;=$FO242,EV$47&lt;=$FP242)*(('Summary&amp;Assumptions'!$H$25*$C242)*(1+'Summary&amp;Assumptions'!$J$29)^(EV$46-1))+AND(EV$56&lt;'Summary&amp;Assumptions'!$J$31,EV$47&gt;=$FQ242,EV$47&lt;=$FR242)*(('Summary&amp;Assumptions'!$H$25*$C242)*(1+'Summary&amp;Assumptions'!$J$29)^(EV$46-1))</f>
        <v>0</v>
      </c>
      <c r="ER242" s="588">
        <f>AND(EW$55&gt;0,SUM($E242:EQ242)&lt;'Summary&amp;Assumptions'!$G$32*$B242,$D242&gt;='Summary&amp;Assumptions'!$D$17,EW$47&gt;=$D242,EW$47&lt;=EDATE($D242,'Summary&amp;Assumptions'!$G$32))*$B242+AND(EW$56&lt;'Summary&amp;Assumptions'!$J$31,EW$47&gt;=$FO242,EW$47&lt;=$FP242)*(('Summary&amp;Assumptions'!$H$25*$C242)*(1+'Summary&amp;Assumptions'!$J$29)^(EW$46-1))+AND(EW$56&lt;'Summary&amp;Assumptions'!$J$31,EW$47&gt;=$FQ242,EW$47&lt;=$FR242)*(('Summary&amp;Assumptions'!$H$25*$C242)*(1+'Summary&amp;Assumptions'!$J$29)^(EW$46-1))</f>
        <v>0</v>
      </c>
      <c r="ES242" s="588">
        <f>AND(EX$55&gt;0,SUM($E242:ER242)&lt;'Summary&amp;Assumptions'!$G$32*$B242,$D242&gt;='Summary&amp;Assumptions'!$D$17,EX$47&gt;=$D242,EX$47&lt;=EDATE($D242,'Summary&amp;Assumptions'!$G$32))*$B242+AND(EX$56&lt;'Summary&amp;Assumptions'!$J$31,EX$47&gt;=$FO242,EX$47&lt;=$FP242)*(('Summary&amp;Assumptions'!$H$25*$C242)*(1+'Summary&amp;Assumptions'!$J$29)^(EX$46-1))+AND(EX$56&lt;'Summary&amp;Assumptions'!$J$31,EX$47&gt;=$FQ242,EX$47&lt;=$FR242)*(('Summary&amp;Assumptions'!$H$25*$C242)*(1+'Summary&amp;Assumptions'!$J$29)^(EX$46-1))</f>
        <v>0</v>
      </c>
      <c r="ET242" s="588">
        <f>AND(EY$55&gt;0,SUM($E242:ES242)&lt;'Summary&amp;Assumptions'!$G$32*$B242,$D242&gt;='Summary&amp;Assumptions'!$D$17,EY$47&gt;=$D242,EY$47&lt;=EDATE($D242,'Summary&amp;Assumptions'!$G$32))*$B242+AND(EY$56&lt;'Summary&amp;Assumptions'!$J$31,EY$47&gt;=$FO242,EY$47&lt;=$FP242)*(('Summary&amp;Assumptions'!$H$25*$C242)*(1+'Summary&amp;Assumptions'!$J$29)^(EY$46-1))+AND(EY$56&lt;'Summary&amp;Assumptions'!$J$31,EY$47&gt;=$FQ242,EY$47&lt;=$FR242)*(('Summary&amp;Assumptions'!$H$25*$C242)*(1+'Summary&amp;Assumptions'!$J$29)^(EY$46-1))</f>
        <v>0</v>
      </c>
      <c r="EU242" s="588">
        <f>AND(EZ$55&gt;0,SUM($E242:ET242)&lt;'Summary&amp;Assumptions'!$G$32*$B242,$D242&gt;='Summary&amp;Assumptions'!$D$17,EZ$47&gt;=$D242,EZ$47&lt;=EDATE($D242,'Summary&amp;Assumptions'!$G$32))*$B242+AND(EZ$56&lt;'Summary&amp;Assumptions'!$J$31,EZ$47&gt;=$FO242,EZ$47&lt;=$FP242)*(('Summary&amp;Assumptions'!$H$25*$C242)*(1+'Summary&amp;Assumptions'!$J$29)^(EZ$46-1))+AND(EZ$56&lt;'Summary&amp;Assumptions'!$J$31,EZ$47&gt;=$FQ242,EZ$47&lt;=$FR242)*(('Summary&amp;Assumptions'!$H$25*$C242)*(1+'Summary&amp;Assumptions'!$J$29)^(EZ$46-1))</f>
        <v>0</v>
      </c>
      <c r="EV242" s="588">
        <f>AND(FA$55&gt;0,SUM($E242:EU242)&lt;'Summary&amp;Assumptions'!$G$32*$B242,$D242&gt;='Summary&amp;Assumptions'!$D$17,FA$47&gt;=$D242,FA$47&lt;=EDATE($D242,'Summary&amp;Assumptions'!$G$32))*$B242+AND(FA$56&lt;'Summary&amp;Assumptions'!$J$31,FA$47&gt;=$FO242,FA$47&lt;=$FP242)*(('Summary&amp;Assumptions'!$H$25*$C242)*(1+'Summary&amp;Assumptions'!$J$29)^(FA$46-1))+AND(FA$56&lt;'Summary&amp;Assumptions'!$J$31,FA$47&gt;=$FQ242,FA$47&lt;=$FR242)*(('Summary&amp;Assumptions'!$H$25*$C242)*(1+'Summary&amp;Assumptions'!$J$29)^(FA$46-1))</f>
        <v>0</v>
      </c>
      <c r="EW242" s="588">
        <f>AND(FB$55&gt;0,SUM($E242:EV242)&lt;'Summary&amp;Assumptions'!$G$32*$B242,$D242&gt;='Summary&amp;Assumptions'!$D$17,FB$47&gt;=$D242,FB$47&lt;=EDATE($D242,'Summary&amp;Assumptions'!$G$32))*$B242+AND(FB$56&lt;'Summary&amp;Assumptions'!$J$31,FB$47&gt;=$FO242,FB$47&lt;=$FP242)*(('Summary&amp;Assumptions'!$H$25*$C242)*(1+'Summary&amp;Assumptions'!$J$29)^(FB$46-1))+AND(FB$56&lt;'Summary&amp;Assumptions'!$J$31,FB$47&gt;=$FQ242,FB$47&lt;=$FR242)*(('Summary&amp;Assumptions'!$H$25*$C242)*(1+'Summary&amp;Assumptions'!$J$29)^(FB$46-1))</f>
        <v>0</v>
      </c>
      <c r="EX242" s="588">
        <f>AND(FC$55&gt;0,SUM($E242:EW242)&lt;'Summary&amp;Assumptions'!$G$32*$B242,$D242&gt;='Summary&amp;Assumptions'!$D$17,FC$47&gt;=$D242,FC$47&lt;=EDATE($D242,'Summary&amp;Assumptions'!$G$32))*$B242+AND(FC$56&lt;'Summary&amp;Assumptions'!$J$31,FC$47&gt;=$FO242,FC$47&lt;=$FP242)*(('Summary&amp;Assumptions'!$H$25*$C242)*(1+'Summary&amp;Assumptions'!$J$29)^(FC$46-1))+AND(FC$56&lt;'Summary&amp;Assumptions'!$J$31,FC$47&gt;=$FQ242,FC$47&lt;=$FR242)*(('Summary&amp;Assumptions'!$H$25*$C242)*(1+'Summary&amp;Assumptions'!$J$29)^(FC$46-1))</f>
        <v>0</v>
      </c>
      <c r="EY242" s="588">
        <f>AND(FD$55&gt;0,SUM($E242:EX242)&lt;'Summary&amp;Assumptions'!$G$32*$B242,$D242&gt;='Summary&amp;Assumptions'!$D$17,FD$47&gt;=$D242,FD$47&lt;=EDATE($D242,'Summary&amp;Assumptions'!$G$32))*$B242+AND(FD$56&lt;'Summary&amp;Assumptions'!$J$31,FD$47&gt;=$FO242,FD$47&lt;=$FP242)*(('Summary&amp;Assumptions'!$H$25*$C242)*(1+'Summary&amp;Assumptions'!$J$29)^(FD$46-1))+AND(FD$56&lt;'Summary&amp;Assumptions'!$J$31,FD$47&gt;=$FQ242,FD$47&lt;=$FR242)*(('Summary&amp;Assumptions'!$H$25*$C242)*(1+'Summary&amp;Assumptions'!$J$29)^(FD$46-1))</f>
        <v>0</v>
      </c>
      <c r="EZ242" s="588">
        <f>AND(FE$55&gt;0,SUM($E242:EY242)&lt;'Summary&amp;Assumptions'!$G$32*$B242,$D242&gt;='Summary&amp;Assumptions'!$D$17,FE$47&gt;=$D242,FE$47&lt;=EDATE($D242,'Summary&amp;Assumptions'!$G$32))*$B242+AND(FE$56&lt;'Summary&amp;Assumptions'!$J$31,FE$47&gt;=$FO242,FE$47&lt;=$FP242)*(('Summary&amp;Assumptions'!$H$25*$C242)*(1+'Summary&amp;Assumptions'!$J$29)^(FE$46-1))+AND(FE$56&lt;'Summary&amp;Assumptions'!$J$31,FE$47&gt;=$FQ242,FE$47&lt;=$FR242)*(('Summary&amp;Assumptions'!$H$25*$C242)*(1+'Summary&amp;Assumptions'!$J$29)^(FE$46-1))</f>
        <v>0</v>
      </c>
      <c r="FA242" s="588">
        <f>AND(FF$55&gt;0,SUM($E242:EZ242)&lt;'Summary&amp;Assumptions'!$G$32*$B242,$D242&gt;='Summary&amp;Assumptions'!$D$17,FF$47&gt;=$D242,FF$47&lt;=EDATE($D242,'Summary&amp;Assumptions'!$G$32))*$B242+AND(FF$56&lt;'Summary&amp;Assumptions'!$J$31,FF$47&gt;=$FO242,FF$47&lt;=$FP242)*(('Summary&amp;Assumptions'!$H$25*$C242)*(1+'Summary&amp;Assumptions'!$J$29)^(FF$46-1))+AND(FF$56&lt;'Summary&amp;Assumptions'!$J$31,FF$47&gt;=$FQ242,FF$47&lt;=$FR242)*(('Summary&amp;Assumptions'!$H$25*$C242)*(1+'Summary&amp;Assumptions'!$J$29)^(FF$46-1))</f>
        <v>0</v>
      </c>
      <c r="FB242" s="588">
        <f>AND(FG$55&gt;0,SUM($E242:FA242)&lt;'Summary&amp;Assumptions'!$G$32*$B242,$D242&gt;='Summary&amp;Assumptions'!$D$17,FG$47&gt;=$D242,FG$47&lt;=EDATE($D242,'Summary&amp;Assumptions'!$G$32))*$B242+AND(FG$56&lt;'Summary&amp;Assumptions'!$J$31,FG$47&gt;=$FO242,FG$47&lt;=$FP242)*(('Summary&amp;Assumptions'!$H$25*$C242)*(1+'Summary&amp;Assumptions'!$J$29)^(FG$46-1))+AND(FG$56&lt;'Summary&amp;Assumptions'!$J$31,FG$47&gt;=$FQ242,FG$47&lt;=$FR242)*(('Summary&amp;Assumptions'!$H$25*$C242)*(1+'Summary&amp;Assumptions'!$J$29)^(FG$46-1))</f>
        <v>0</v>
      </c>
      <c r="FC242" s="588">
        <f>AND(FH$55&gt;0,SUM($E242:FB242)&lt;'Summary&amp;Assumptions'!$G$32*$B242,$D242&gt;='Summary&amp;Assumptions'!$D$17,FH$47&gt;=$D242,FH$47&lt;=EDATE($D242,'Summary&amp;Assumptions'!$G$32))*$B242+AND(FH$56&lt;'Summary&amp;Assumptions'!$J$31,FH$47&gt;=$FO242,FH$47&lt;=$FP242)*(('Summary&amp;Assumptions'!$H$25*$C242)*(1+'Summary&amp;Assumptions'!$J$29)^(FH$46-1))+AND(FH$56&lt;'Summary&amp;Assumptions'!$J$31,FH$47&gt;=$FQ242,FH$47&lt;=$FR242)*(('Summary&amp;Assumptions'!$H$25*$C242)*(1+'Summary&amp;Assumptions'!$J$29)^(FH$46-1))</f>
        <v>0</v>
      </c>
      <c r="FD242" s="588">
        <f>AND(FI$55&gt;0,SUM($E242:FC242)&lt;'Summary&amp;Assumptions'!$G$32*$B242,$D242&gt;='Summary&amp;Assumptions'!$D$17,FI$47&gt;=$D242,FI$47&lt;=EDATE($D242,'Summary&amp;Assumptions'!$G$32))*$B242+AND(FI$56&lt;'Summary&amp;Assumptions'!$J$31,FI$47&gt;=$FO242,FI$47&lt;=$FP242)*(('Summary&amp;Assumptions'!$H$25*$C242)*(1+'Summary&amp;Assumptions'!$J$29)^(FI$46-1))+AND(FI$56&lt;'Summary&amp;Assumptions'!$J$31,FI$47&gt;=$FQ242,FI$47&lt;=$FR242)*(('Summary&amp;Assumptions'!$H$25*$C242)*(1+'Summary&amp;Assumptions'!$J$29)^(FI$46-1))</f>
        <v>0</v>
      </c>
      <c r="FE242" s="588">
        <f>AND(FJ$55&gt;0,SUM($E242:FD242)&lt;'Summary&amp;Assumptions'!$G$32*$B242,$D242&gt;='Summary&amp;Assumptions'!$D$17,FJ$47&gt;=$D242,FJ$47&lt;=EDATE($D242,'Summary&amp;Assumptions'!$G$32))*$B242+AND(FJ$56&lt;'Summary&amp;Assumptions'!$J$31,FJ$47&gt;=$FO242,FJ$47&lt;=$FP242)*(('Summary&amp;Assumptions'!$H$25*$C242)*(1+'Summary&amp;Assumptions'!$J$29)^(FJ$46-1))+AND(FJ$56&lt;'Summary&amp;Assumptions'!$J$31,FJ$47&gt;=$FQ242,FJ$47&lt;=$FR242)*(('Summary&amp;Assumptions'!$H$25*$C242)*(1+'Summary&amp;Assumptions'!$J$29)^(FJ$46-1))</f>
        <v>0</v>
      </c>
      <c r="FF242" s="588">
        <f>AND(FK$55&gt;0,SUM($E242:FE242)&lt;'Summary&amp;Assumptions'!$G$32*$B242,$D242&gt;='Summary&amp;Assumptions'!$D$17,FK$47&gt;=$D242,FK$47&lt;=EDATE($D242,'Summary&amp;Assumptions'!$G$32))*$B242+AND(FK$56&lt;'Summary&amp;Assumptions'!$J$31,FK$47&gt;=$FO242,FK$47&lt;=$FP242)*(('Summary&amp;Assumptions'!$H$25*$C242)*(1+'Summary&amp;Assumptions'!$J$29)^(FK$46-1))+AND(FK$56&lt;'Summary&amp;Assumptions'!$J$31,FK$47&gt;=$FQ242,FK$47&lt;=$FR242)*(('Summary&amp;Assumptions'!$H$25*$C242)*(1+'Summary&amp;Assumptions'!$J$29)^(FK$46-1))</f>
        <v>0</v>
      </c>
      <c r="FG242" s="588">
        <f>AND(FL$55&gt;0,SUM($E242:FF242)&lt;'Summary&amp;Assumptions'!$G$32*$B242,$D242&gt;='Summary&amp;Assumptions'!$D$17,FL$47&gt;=$D242,FL$47&lt;=EDATE($D242,'Summary&amp;Assumptions'!$G$32))*$B242+AND(FL$56&lt;'Summary&amp;Assumptions'!$J$31,FL$47&gt;=$FO242,FL$47&lt;=$FP242)*(('Summary&amp;Assumptions'!$H$25*$C242)*(1+'Summary&amp;Assumptions'!$J$29)^(FL$46-1))+AND(FL$56&lt;'Summary&amp;Assumptions'!$J$31,FL$47&gt;=$FQ242,FL$47&lt;=$FR242)*(('Summary&amp;Assumptions'!$H$25*$C242)*(1+'Summary&amp;Assumptions'!$J$29)^(FL$46-1))</f>
        <v>0</v>
      </c>
      <c r="FH242" s="588">
        <f>AND(FM$55&gt;0,SUM($E242:FG242)&lt;'Summary&amp;Assumptions'!$G$32*$B242,$D242&gt;='Summary&amp;Assumptions'!$D$17,FM$47&gt;=$D242,FM$47&lt;=EDATE($D242,'Summary&amp;Assumptions'!$G$32))*$B242+AND(FM$56&lt;'Summary&amp;Assumptions'!$J$31,FM$47&gt;=$FO242,FM$47&lt;=$FP242)*(('Summary&amp;Assumptions'!$H$25*$C242)*(1+'Summary&amp;Assumptions'!$J$29)^(FM$46-1))+AND(FM$56&lt;'Summary&amp;Assumptions'!$J$31,FM$47&gt;=$FQ242,FM$47&lt;=$FR242)*(('Summary&amp;Assumptions'!$H$25*$C242)*(1+'Summary&amp;Assumptions'!$J$29)^(FM$46-1))</f>
        <v>0</v>
      </c>
      <c r="FI242" s="588">
        <f>AND(FN$55&gt;0,SUM($E242:FH242)&lt;'Summary&amp;Assumptions'!$G$32*$B242,$D242&gt;='Summary&amp;Assumptions'!$D$17,FN$47&gt;=$D242,FN$47&lt;=EDATE($D242,'Summary&amp;Assumptions'!$G$32))*$B242+AND(FN$56&lt;'Summary&amp;Assumptions'!$J$31,FN$47&gt;=$FO242,FN$47&lt;=$FP242)*(('Summary&amp;Assumptions'!$H$25*$C242)*(1+'Summary&amp;Assumptions'!$J$29)^(FN$46-1))+AND(FN$56&lt;'Summary&amp;Assumptions'!$J$31,FN$47&gt;=$FQ242,FN$47&lt;=$FR242)*(('Summary&amp;Assumptions'!$H$25*$C242)*(1+'Summary&amp;Assumptions'!$J$29)^(FN$46-1))</f>
        <v>0</v>
      </c>
      <c r="FJ242" s="588">
        <f>AND(FO$55&gt;0,SUM($E242:FI242)&lt;'Summary&amp;Assumptions'!$G$32*$B242,$D242&gt;='Summary&amp;Assumptions'!$D$17,FO$47&gt;=$D242,FO$47&lt;=EDATE($D242,'Summary&amp;Assumptions'!$G$32))*$B242+AND(FO$56&lt;'Summary&amp;Assumptions'!$J$31,FO$47&gt;=$FO242,FO$47&lt;=$FP242)*(('Summary&amp;Assumptions'!$H$25*$C242)*(1+'Summary&amp;Assumptions'!$J$29)^(FO$46-1))+AND(FO$56&lt;'Summary&amp;Assumptions'!$J$31,FO$47&gt;=$FQ242,FO$47&lt;=$FR242)*(('Summary&amp;Assumptions'!$H$25*$C242)*(1+'Summary&amp;Assumptions'!$J$29)^(FO$46-1))</f>
        <v>0</v>
      </c>
      <c r="FK242" s="588">
        <f>AND(FP$55&gt;0,SUM($E242:FJ242)&lt;'Summary&amp;Assumptions'!$G$32*$B242,$D242&gt;='Summary&amp;Assumptions'!$D$17,FP$47&gt;=$D242,FP$47&lt;=EDATE($D242,'Summary&amp;Assumptions'!$G$32))*$B242+AND(FP$56&lt;'Summary&amp;Assumptions'!$J$31,FP$47&gt;=$FO242,FP$47&lt;=$FP242)*(('Summary&amp;Assumptions'!$H$25*$C242)*(1+'Summary&amp;Assumptions'!$J$29)^(FP$46-1))+AND(FP$56&lt;'Summary&amp;Assumptions'!$J$31,FP$47&gt;=$FQ242,FP$47&lt;=$FR242)*(('Summary&amp;Assumptions'!$H$25*$C242)*(1+'Summary&amp;Assumptions'!$J$29)^(FP$46-1))</f>
        <v>0</v>
      </c>
      <c r="FL242" s="588">
        <f>AND(FQ$55&gt;0,SUM($E242:FK242)&lt;'Summary&amp;Assumptions'!$G$32*$B242,$D242&gt;='Summary&amp;Assumptions'!$D$17,FQ$47&gt;=$D242,FQ$47&lt;=EDATE($D242,'Summary&amp;Assumptions'!$G$32))*$B242+AND(FQ$56&lt;'Summary&amp;Assumptions'!$J$31,FQ$47&gt;=$FO242,FQ$47&lt;=$FP242)*(('Summary&amp;Assumptions'!$H$25*$C242)*(1+'Summary&amp;Assumptions'!$J$29)^(FQ$46-1))+AND(FQ$56&lt;'Summary&amp;Assumptions'!$J$31,FQ$47&gt;=$FQ242,FQ$47&lt;=$FR242)*(('Summary&amp;Assumptions'!$H$25*$C242)*(1+'Summary&amp;Assumptions'!$J$29)^(FQ$46-1))</f>
        <v>0</v>
      </c>
      <c r="FO242" s="576">
        <f>EDATE(D242,'Summary&amp;Assumptions'!$G$34)</f>
        <v>48153</v>
      </c>
      <c r="FP242" s="576">
        <f>EDATE(FO242,'Summary&amp;Assumptions'!$G$33-1)</f>
        <v>48183</v>
      </c>
      <c r="FQ242" s="576">
        <f>EDATE(FO242,'Summary&amp;Assumptions'!$G$34)</f>
        <v>48519</v>
      </c>
      <c r="FR242" s="576">
        <f>EDATE(FQ242,'Summary&amp;Assumptions'!$G$33-1)</f>
        <v>48549</v>
      </c>
    </row>
    <row r="243" spans="2:174" hidden="1" x14ac:dyDescent="0.2">
      <c r="B243" s="588">
        <v>0</v>
      </c>
      <c r="C243" s="193">
        <v>0</v>
      </c>
      <c r="D243" s="589">
        <v>47818</v>
      </c>
      <c r="F243" s="588">
        <f>AND(K$55&gt;0,SUM($E243:E243)&lt;'Summary&amp;Assumptions'!$G$32*$B243,$D243&gt;='Summary&amp;Assumptions'!$D$17,K$47&gt;=$D243,K$47&lt;=EDATE($D243,'Summary&amp;Assumptions'!$G$32))*$B243+AND(K$56&lt;'Summary&amp;Assumptions'!$J$31,K$47&gt;=$FO243,K$47&lt;=$FP243)*(('Summary&amp;Assumptions'!$H$25*$C243)*(1+'Summary&amp;Assumptions'!$J$29)^(K$46-1))+AND(K$56&lt;'Summary&amp;Assumptions'!$J$31,K$47&gt;=$FQ243,K$47&lt;=$FR243)*(('Summary&amp;Assumptions'!$H$25*$C243)*(1+'Summary&amp;Assumptions'!$J$29)^(K$46-1))</f>
        <v>0</v>
      </c>
      <c r="G243" s="588">
        <f>AND(L$55&gt;0,SUM($E243:F243)&lt;'Summary&amp;Assumptions'!$G$32*$B243,$D243&gt;='Summary&amp;Assumptions'!$D$17,L$47&gt;=$D243,L$47&lt;=EDATE($D243,'Summary&amp;Assumptions'!$G$32))*$B243+AND(L$56&lt;'Summary&amp;Assumptions'!$J$31,L$47&gt;=$FO243,L$47&lt;=$FP243)*(('Summary&amp;Assumptions'!$H$25*$C243)*(1+'Summary&amp;Assumptions'!$J$29)^(L$46-1))+AND(L$56&lt;'Summary&amp;Assumptions'!$J$31,L$47&gt;=$FQ243,L$47&lt;=$FR243)*(('Summary&amp;Assumptions'!$H$25*$C243)*(1+'Summary&amp;Assumptions'!$J$29)^(L$46-1))</f>
        <v>0</v>
      </c>
      <c r="H243" s="588">
        <f>AND(M$55&gt;0,SUM($E243:G243)&lt;'Summary&amp;Assumptions'!$G$32*$B243,$D243&gt;='Summary&amp;Assumptions'!$D$17,M$47&gt;=$D243,M$47&lt;=EDATE($D243,'Summary&amp;Assumptions'!$G$32))*$B243+AND(M$56&lt;'Summary&amp;Assumptions'!$J$31,M$47&gt;=$FO243,M$47&lt;=$FP243)*(('Summary&amp;Assumptions'!$H$25*$C243)*(1+'Summary&amp;Assumptions'!$J$29)^(M$46-1))+AND(M$56&lt;'Summary&amp;Assumptions'!$J$31,M$47&gt;=$FQ243,M$47&lt;=$FR243)*(('Summary&amp;Assumptions'!$H$25*$C243)*(1+'Summary&amp;Assumptions'!$J$29)^(M$46-1))</f>
        <v>0</v>
      </c>
      <c r="I243" s="588">
        <f>AND(N$55&gt;0,SUM($E243:H243)&lt;'Summary&amp;Assumptions'!$G$32*$B243,$D243&gt;='Summary&amp;Assumptions'!$D$17,N$47&gt;=$D243,N$47&lt;=EDATE($D243,'Summary&amp;Assumptions'!$G$32))*$B243+AND(N$56&lt;'Summary&amp;Assumptions'!$J$31,N$47&gt;=$FO243,N$47&lt;=$FP243)*(('Summary&amp;Assumptions'!$H$25*$C243)*(1+'Summary&amp;Assumptions'!$J$29)^(N$46-1))+AND(N$56&lt;'Summary&amp;Assumptions'!$J$31,N$47&gt;=$FQ243,N$47&lt;=$FR243)*(('Summary&amp;Assumptions'!$H$25*$C243)*(1+'Summary&amp;Assumptions'!$J$29)^(N$46-1))</f>
        <v>0</v>
      </c>
      <c r="J243" s="588">
        <f>AND(O$55&gt;0,SUM($E243:I243)&lt;'Summary&amp;Assumptions'!$G$32*$B243,$D243&gt;='Summary&amp;Assumptions'!$D$17,O$47&gt;=$D243,O$47&lt;=EDATE($D243,'Summary&amp;Assumptions'!$G$32))*$B243+AND(O$56&lt;'Summary&amp;Assumptions'!$J$31,O$47&gt;=$FO243,O$47&lt;=$FP243)*(('Summary&amp;Assumptions'!$H$25*$C243)*(1+'Summary&amp;Assumptions'!$J$29)^(O$46-1))+AND(O$56&lt;'Summary&amp;Assumptions'!$J$31,O$47&gt;=$FQ243,O$47&lt;=$FR243)*(('Summary&amp;Assumptions'!$H$25*$C243)*(1+'Summary&amp;Assumptions'!$J$29)^(O$46-1))</f>
        <v>0</v>
      </c>
      <c r="K243" s="588">
        <f>AND(P$55&gt;0,SUM($E243:J243)&lt;'Summary&amp;Assumptions'!$G$32*$B243,$D243&gt;='Summary&amp;Assumptions'!$D$17,P$47&gt;=$D243,P$47&lt;=EDATE($D243,'Summary&amp;Assumptions'!$G$32))*$B243+AND(P$56&lt;'Summary&amp;Assumptions'!$J$31,P$47&gt;=$FO243,P$47&lt;=$FP243)*(('Summary&amp;Assumptions'!$H$25*$C243)*(1+'Summary&amp;Assumptions'!$J$29)^(P$46-1))+AND(P$56&lt;'Summary&amp;Assumptions'!$J$31,P$47&gt;=$FQ243,P$47&lt;=$FR243)*(('Summary&amp;Assumptions'!$H$25*$C243)*(1+'Summary&amp;Assumptions'!$J$29)^(P$46-1))</f>
        <v>0</v>
      </c>
      <c r="L243" s="588">
        <f>AND(Q$55&gt;0,SUM($E243:K243)&lt;'Summary&amp;Assumptions'!$G$32*$B243,$D243&gt;='Summary&amp;Assumptions'!$D$17,Q$47&gt;=$D243,Q$47&lt;=EDATE($D243,'Summary&amp;Assumptions'!$G$32))*$B243+AND(Q$56&lt;'Summary&amp;Assumptions'!$J$31,Q$47&gt;=$FO243,Q$47&lt;=$FP243)*(('Summary&amp;Assumptions'!$H$25*$C243)*(1+'Summary&amp;Assumptions'!$J$29)^(Q$46-1))+AND(Q$56&lt;'Summary&amp;Assumptions'!$J$31,Q$47&gt;=$FQ243,Q$47&lt;=$FR243)*(('Summary&amp;Assumptions'!$H$25*$C243)*(1+'Summary&amp;Assumptions'!$J$29)^(Q$46-1))</f>
        <v>0</v>
      </c>
      <c r="M243" s="588">
        <f>AND(R$55&gt;0,SUM($E243:L243)&lt;'Summary&amp;Assumptions'!$G$32*$B243,$D243&gt;='Summary&amp;Assumptions'!$D$17,R$47&gt;=$D243,R$47&lt;=EDATE($D243,'Summary&amp;Assumptions'!$G$32))*$B243+AND(R$56&lt;'Summary&amp;Assumptions'!$J$31,R$47&gt;=$FO243,R$47&lt;=$FP243)*(('Summary&amp;Assumptions'!$H$25*$C243)*(1+'Summary&amp;Assumptions'!$J$29)^(R$46-1))+AND(R$56&lt;'Summary&amp;Assumptions'!$J$31,R$47&gt;=$FQ243,R$47&lt;=$FR243)*(('Summary&amp;Assumptions'!$H$25*$C243)*(1+'Summary&amp;Assumptions'!$J$29)^(R$46-1))</f>
        <v>0</v>
      </c>
      <c r="N243" s="588">
        <f>AND(S$55&gt;0,SUM($E243:M243)&lt;'Summary&amp;Assumptions'!$G$32*$B243,$D243&gt;='Summary&amp;Assumptions'!$D$17,S$47&gt;=$D243,S$47&lt;=EDATE($D243,'Summary&amp;Assumptions'!$G$32))*$B243+AND(S$56&lt;'Summary&amp;Assumptions'!$J$31,S$47&gt;=$FO243,S$47&lt;=$FP243)*(('Summary&amp;Assumptions'!$H$25*$C243)*(1+'Summary&amp;Assumptions'!$J$29)^(S$46-1))+AND(S$56&lt;'Summary&amp;Assumptions'!$J$31,S$47&gt;=$FQ243,S$47&lt;=$FR243)*(('Summary&amp;Assumptions'!$H$25*$C243)*(1+'Summary&amp;Assumptions'!$J$29)^(S$46-1))</f>
        <v>0</v>
      </c>
      <c r="O243" s="588">
        <f>AND(T$55&gt;0,SUM($E243:N243)&lt;'Summary&amp;Assumptions'!$G$32*$B243,$D243&gt;='Summary&amp;Assumptions'!$D$17,T$47&gt;=$D243,T$47&lt;=EDATE($D243,'Summary&amp;Assumptions'!$G$32))*$B243+AND(T$56&lt;'Summary&amp;Assumptions'!$J$31,T$47&gt;=$FO243,T$47&lt;=$FP243)*(('Summary&amp;Assumptions'!$H$25*$C243)*(1+'Summary&amp;Assumptions'!$J$29)^(T$46-1))+AND(T$56&lt;'Summary&amp;Assumptions'!$J$31,T$47&gt;=$FQ243,T$47&lt;=$FR243)*(('Summary&amp;Assumptions'!$H$25*$C243)*(1+'Summary&amp;Assumptions'!$J$29)^(T$46-1))</f>
        <v>0</v>
      </c>
      <c r="P243" s="588">
        <f>AND(U$55&gt;0,SUM($E243:O243)&lt;'Summary&amp;Assumptions'!$G$32*$B243,$D243&gt;='Summary&amp;Assumptions'!$D$17,U$47&gt;=$D243,U$47&lt;=EDATE($D243,'Summary&amp;Assumptions'!$G$32))*$B243+AND(U$56&lt;'Summary&amp;Assumptions'!$J$31,U$47&gt;=$FO243,U$47&lt;=$FP243)*(('Summary&amp;Assumptions'!$H$25*$C243)*(1+'Summary&amp;Assumptions'!$J$29)^(U$46-1))+AND(U$56&lt;'Summary&amp;Assumptions'!$J$31,U$47&gt;=$FQ243,U$47&lt;=$FR243)*(('Summary&amp;Assumptions'!$H$25*$C243)*(1+'Summary&amp;Assumptions'!$J$29)^(U$46-1))</f>
        <v>0</v>
      </c>
      <c r="Q243" s="588">
        <f>AND(V$55&gt;0,SUM($E243:P243)&lt;'Summary&amp;Assumptions'!$G$32*$B243,$D243&gt;='Summary&amp;Assumptions'!$D$17,V$47&gt;=$D243,V$47&lt;=EDATE($D243,'Summary&amp;Assumptions'!$G$32))*$B243+AND(V$56&lt;'Summary&amp;Assumptions'!$J$31,V$47&gt;=$FO243,V$47&lt;=$FP243)*(('Summary&amp;Assumptions'!$H$25*$C243)*(1+'Summary&amp;Assumptions'!$J$29)^(V$46-1))+AND(V$56&lt;'Summary&amp;Assumptions'!$J$31,V$47&gt;=$FQ243,V$47&lt;=$FR243)*(('Summary&amp;Assumptions'!$H$25*$C243)*(1+'Summary&amp;Assumptions'!$J$29)^(V$46-1))</f>
        <v>0</v>
      </c>
      <c r="R243" s="588">
        <f>AND(W$55&gt;0,SUM($E243:Q243)&lt;'Summary&amp;Assumptions'!$G$32*$B243,$D243&gt;='Summary&amp;Assumptions'!$D$17,W$47&gt;=$D243,W$47&lt;=EDATE($D243,'Summary&amp;Assumptions'!$G$32))*$B243+AND(W$56&lt;'Summary&amp;Assumptions'!$J$31,W$47&gt;=$FO243,W$47&lt;=$FP243)*(('Summary&amp;Assumptions'!$H$25*$C243)*(1+'Summary&amp;Assumptions'!$J$29)^(W$46-1))+AND(W$56&lt;'Summary&amp;Assumptions'!$J$31,W$47&gt;=$FQ243,W$47&lt;=$FR243)*(('Summary&amp;Assumptions'!$H$25*$C243)*(1+'Summary&amp;Assumptions'!$J$29)^(W$46-1))</f>
        <v>0</v>
      </c>
      <c r="S243" s="588">
        <f>AND(X$55&gt;0,SUM($E243:R243)&lt;'Summary&amp;Assumptions'!$G$32*$B243,$D243&gt;='Summary&amp;Assumptions'!$D$17,X$47&gt;=$D243,X$47&lt;=EDATE($D243,'Summary&amp;Assumptions'!$G$32))*$B243+AND(X$56&lt;'Summary&amp;Assumptions'!$J$31,X$47&gt;=$FO243,X$47&lt;=$FP243)*(('Summary&amp;Assumptions'!$H$25*$C243)*(1+'Summary&amp;Assumptions'!$J$29)^(X$46-1))+AND(X$56&lt;'Summary&amp;Assumptions'!$J$31,X$47&gt;=$FQ243,X$47&lt;=$FR243)*(('Summary&amp;Assumptions'!$H$25*$C243)*(1+'Summary&amp;Assumptions'!$J$29)^(X$46-1))</f>
        <v>0</v>
      </c>
      <c r="T243" s="588">
        <f>AND(Y$55&gt;0,SUM($E243:S243)&lt;'Summary&amp;Assumptions'!$G$32*$B243,$D243&gt;='Summary&amp;Assumptions'!$D$17,Y$47&gt;=$D243,Y$47&lt;=EDATE($D243,'Summary&amp;Assumptions'!$G$32))*$B243+AND(Y$56&lt;'Summary&amp;Assumptions'!$J$31,Y$47&gt;=$FO243,Y$47&lt;=$FP243)*(('Summary&amp;Assumptions'!$H$25*$C243)*(1+'Summary&amp;Assumptions'!$J$29)^(Y$46-1))+AND(Y$56&lt;'Summary&amp;Assumptions'!$J$31,Y$47&gt;=$FQ243,Y$47&lt;=$FR243)*(('Summary&amp;Assumptions'!$H$25*$C243)*(1+'Summary&amp;Assumptions'!$J$29)^(Y$46-1))</f>
        <v>0</v>
      </c>
      <c r="U243" s="588">
        <f>AND(Z$55&gt;0,SUM($E243:T243)&lt;'Summary&amp;Assumptions'!$G$32*$B243,$D243&gt;='Summary&amp;Assumptions'!$D$17,Z$47&gt;=$D243,Z$47&lt;=EDATE($D243,'Summary&amp;Assumptions'!$G$32))*$B243+AND(Z$56&lt;'Summary&amp;Assumptions'!$J$31,Z$47&gt;=$FO243,Z$47&lt;=$FP243)*(('Summary&amp;Assumptions'!$H$25*$C243)*(1+'Summary&amp;Assumptions'!$J$29)^(Z$46-1))+AND(Z$56&lt;'Summary&amp;Assumptions'!$J$31,Z$47&gt;=$FQ243,Z$47&lt;=$FR243)*(('Summary&amp;Assumptions'!$H$25*$C243)*(1+'Summary&amp;Assumptions'!$J$29)^(Z$46-1))</f>
        <v>0</v>
      </c>
      <c r="V243" s="588">
        <f>AND(AA$55&gt;0,SUM($E243:U243)&lt;'Summary&amp;Assumptions'!$G$32*$B243,$D243&gt;='Summary&amp;Assumptions'!$D$17,AA$47&gt;=$D243,AA$47&lt;=EDATE($D243,'Summary&amp;Assumptions'!$G$32))*$B243+AND(AA$56&lt;'Summary&amp;Assumptions'!$J$31,AA$47&gt;=$FO243,AA$47&lt;=$FP243)*(('Summary&amp;Assumptions'!$H$25*$C243)*(1+'Summary&amp;Assumptions'!$J$29)^(AA$46-1))+AND(AA$56&lt;'Summary&amp;Assumptions'!$J$31,AA$47&gt;=$FQ243,AA$47&lt;=$FR243)*(('Summary&amp;Assumptions'!$H$25*$C243)*(1+'Summary&amp;Assumptions'!$J$29)^(AA$46-1))</f>
        <v>0</v>
      </c>
      <c r="W243" s="588">
        <f>AND(AB$55&gt;0,SUM($E243:V243)&lt;'Summary&amp;Assumptions'!$G$32*$B243,$D243&gt;='Summary&amp;Assumptions'!$D$17,AB$47&gt;=$D243,AB$47&lt;=EDATE($D243,'Summary&amp;Assumptions'!$G$32))*$B243+AND(AB$56&lt;'Summary&amp;Assumptions'!$J$31,AB$47&gt;=$FO243,AB$47&lt;=$FP243)*(('Summary&amp;Assumptions'!$H$25*$C243)*(1+'Summary&amp;Assumptions'!$J$29)^(AB$46-1))+AND(AB$56&lt;'Summary&amp;Assumptions'!$J$31,AB$47&gt;=$FQ243,AB$47&lt;=$FR243)*(('Summary&amp;Assumptions'!$H$25*$C243)*(1+'Summary&amp;Assumptions'!$J$29)^(AB$46-1))</f>
        <v>0</v>
      </c>
      <c r="X243" s="588">
        <f>AND(AC$55&gt;0,SUM($E243:W243)&lt;'Summary&amp;Assumptions'!$G$32*$B243,$D243&gt;='Summary&amp;Assumptions'!$D$17,AC$47&gt;=$D243,AC$47&lt;=EDATE($D243,'Summary&amp;Assumptions'!$G$32))*$B243+AND(AC$56&lt;'Summary&amp;Assumptions'!$J$31,AC$47&gt;=$FO243,AC$47&lt;=$FP243)*(('Summary&amp;Assumptions'!$H$25*$C243)*(1+'Summary&amp;Assumptions'!$J$29)^(AC$46-1))+AND(AC$56&lt;'Summary&amp;Assumptions'!$J$31,AC$47&gt;=$FQ243,AC$47&lt;=$FR243)*(('Summary&amp;Assumptions'!$H$25*$C243)*(1+'Summary&amp;Assumptions'!$J$29)^(AC$46-1))</f>
        <v>0</v>
      </c>
      <c r="Y243" s="588">
        <f>AND(AD$55&gt;0,SUM($E243:X243)&lt;'Summary&amp;Assumptions'!$G$32*$B243,$D243&gt;='Summary&amp;Assumptions'!$D$17,AD$47&gt;=$D243,AD$47&lt;=EDATE($D243,'Summary&amp;Assumptions'!$G$32))*$B243+AND(AD$56&lt;'Summary&amp;Assumptions'!$J$31,AD$47&gt;=$FO243,AD$47&lt;=$FP243)*(('Summary&amp;Assumptions'!$H$25*$C243)*(1+'Summary&amp;Assumptions'!$J$29)^(AD$46-1))+AND(AD$56&lt;'Summary&amp;Assumptions'!$J$31,AD$47&gt;=$FQ243,AD$47&lt;=$FR243)*(('Summary&amp;Assumptions'!$H$25*$C243)*(1+'Summary&amp;Assumptions'!$J$29)^(AD$46-1))</f>
        <v>0</v>
      </c>
      <c r="Z243" s="588">
        <f>AND(AE$55&gt;0,SUM($E243:Y243)&lt;'Summary&amp;Assumptions'!$G$32*$B243,$D243&gt;='Summary&amp;Assumptions'!$D$17,AE$47&gt;=$D243,AE$47&lt;=EDATE($D243,'Summary&amp;Assumptions'!$G$32))*$B243+AND(AE$56&lt;'Summary&amp;Assumptions'!$J$31,AE$47&gt;=$FO243,AE$47&lt;=$FP243)*(('Summary&amp;Assumptions'!$H$25*$C243)*(1+'Summary&amp;Assumptions'!$J$29)^(AE$46-1))+AND(AE$56&lt;'Summary&amp;Assumptions'!$J$31,AE$47&gt;=$FQ243,AE$47&lt;=$FR243)*(('Summary&amp;Assumptions'!$H$25*$C243)*(1+'Summary&amp;Assumptions'!$J$29)^(AE$46-1))</f>
        <v>0</v>
      </c>
      <c r="AA243" s="588">
        <f>AND(AF$55&gt;0,SUM($E243:Z243)&lt;'Summary&amp;Assumptions'!$G$32*$B243,$D243&gt;='Summary&amp;Assumptions'!$D$17,AF$47&gt;=$D243,AF$47&lt;=EDATE($D243,'Summary&amp;Assumptions'!$G$32))*$B243+AND(AF$56&lt;'Summary&amp;Assumptions'!$J$31,AF$47&gt;=$FO243,AF$47&lt;=$FP243)*(('Summary&amp;Assumptions'!$H$25*$C243)*(1+'Summary&amp;Assumptions'!$J$29)^(AF$46-1))+AND(AF$56&lt;'Summary&amp;Assumptions'!$J$31,AF$47&gt;=$FQ243,AF$47&lt;=$FR243)*(('Summary&amp;Assumptions'!$H$25*$C243)*(1+'Summary&amp;Assumptions'!$J$29)^(AF$46-1))</f>
        <v>0</v>
      </c>
      <c r="AB243" s="588">
        <f>AND(AG$55&gt;0,SUM($E243:AA243)&lt;'Summary&amp;Assumptions'!$G$32*$B243,$D243&gt;='Summary&amp;Assumptions'!$D$17,AG$47&gt;=$D243,AG$47&lt;=EDATE($D243,'Summary&amp;Assumptions'!$G$32))*$B243+AND(AG$56&lt;'Summary&amp;Assumptions'!$J$31,AG$47&gt;=$FO243,AG$47&lt;=$FP243)*(('Summary&amp;Assumptions'!$H$25*$C243)*(1+'Summary&amp;Assumptions'!$J$29)^(AG$46-1))+AND(AG$56&lt;'Summary&amp;Assumptions'!$J$31,AG$47&gt;=$FQ243,AG$47&lt;=$FR243)*(('Summary&amp;Assumptions'!$H$25*$C243)*(1+'Summary&amp;Assumptions'!$J$29)^(AG$46-1))</f>
        <v>0</v>
      </c>
      <c r="AC243" s="588">
        <f>AND(AH$55&gt;0,SUM($E243:AB243)&lt;'Summary&amp;Assumptions'!$G$32*$B243,$D243&gt;='Summary&amp;Assumptions'!$D$17,AH$47&gt;=$D243,AH$47&lt;=EDATE($D243,'Summary&amp;Assumptions'!$G$32))*$B243+AND(AH$56&lt;'Summary&amp;Assumptions'!$J$31,AH$47&gt;=$FO243,AH$47&lt;=$FP243)*(('Summary&amp;Assumptions'!$H$25*$C243)*(1+'Summary&amp;Assumptions'!$J$29)^(AH$46-1))+AND(AH$56&lt;'Summary&amp;Assumptions'!$J$31,AH$47&gt;=$FQ243,AH$47&lt;=$FR243)*(('Summary&amp;Assumptions'!$H$25*$C243)*(1+'Summary&amp;Assumptions'!$J$29)^(AH$46-1))</f>
        <v>0</v>
      </c>
      <c r="AD243" s="588">
        <f>AND(AI$55&gt;0,SUM($E243:AC243)&lt;'Summary&amp;Assumptions'!$G$32*$B243,$D243&gt;='Summary&amp;Assumptions'!$D$17,AI$47&gt;=$D243,AI$47&lt;=EDATE($D243,'Summary&amp;Assumptions'!$G$32))*$B243+AND(AI$56&lt;'Summary&amp;Assumptions'!$J$31,AI$47&gt;=$FO243,AI$47&lt;=$FP243)*(('Summary&amp;Assumptions'!$H$25*$C243)*(1+'Summary&amp;Assumptions'!$J$29)^(AI$46-1))+AND(AI$56&lt;'Summary&amp;Assumptions'!$J$31,AI$47&gt;=$FQ243,AI$47&lt;=$FR243)*(('Summary&amp;Assumptions'!$H$25*$C243)*(1+'Summary&amp;Assumptions'!$J$29)^(AI$46-1))</f>
        <v>0</v>
      </c>
      <c r="AE243" s="588">
        <f>AND(AJ$55&gt;0,SUM($E243:AD243)&lt;'Summary&amp;Assumptions'!$G$32*$B243,$D243&gt;='Summary&amp;Assumptions'!$D$17,AJ$47&gt;=$D243,AJ$47&lt;=EDATE($D243,'Summary&amp;Assumptions'!$G$32))*$B243+AND(AJ$56&lt;'Summary&amp;Assumptions'!$J$31,AJ$47&gt;=$FO243,AJ$47&lt;=$FP243)*(('Summary&amp;Assumptions'!$H$25*$C243)*(1+'Summary&amp;Assumptions'!$J$29)^(AJ$46-1))+AND(AJ$56&lt;'Summary&amp;Assumptions'!$J$31,AJ$47&gt;=$FQ243,AJ$47&lt;=$FR243)*(('Summary&amp;Assumptions'!$H$25*$C243)*(1+'Summary&amp;Assumptions'!$J$29)^(AJ$46-1))</f>
        <v>0</v>
      </c>
      <c r="AF243" s="588">
        <f>AND(AK$55&gt;0,SUM($E243:AE243)&lt;'Summary&amp;Assumptions'!$G$32*$B243,$D243&gt;='Summary&amp;Assumptions'!$D$17,AK$47&gt;=$D243,AK$47&lt;=EDATE($D243,'Summary&amp;Assumptions'!$G$32))*$B243+AND(AK$56&lt;'Summary&amp;Assumptions'!$J$31,AK$47&gt;=$FO243,AK$47&lt;=$FP243)*(('Summary&amp;Assumptions'!$H$25*$C243)*(1+'Summary&amp;Assumptions'!$J$29)^(AK$46-1))+AND(AK$56&lt;'Summary&amp;Assumptions'!$J$31,AK$47&gt;=$FQ243,AK$47&lt;=$FR243)*(('Summary&amp;Assumptions'!$H$25*$C243)*(1+'Summary&amp;Assumptions'!$J$29)^(AK$46-1))</f>
        <v>0</v>
      </c>
      <c r="AG243" s="588">
        <f>AND(AL$55&gt;0,SUM($E243:AF243)&lt;'Summary&amp;Assumptions'!$G$32*$B243,$D243&gt;='Summary&amp;Assumptions'!$D$17,AL$47&gt;=$D243,AL$47&lt;=EDATE($D243,'Summary&amp;Assumptions'!$G$32))*$B243+AND(AL$56&lt;'Summary&amp;Assumptions'!$J$31,AL$47&gt;=$FO243,AL$47&lt;=$FP243)*(('Summary&amp;Assumptions'!$H$25*$C243)*(1+'Summary&amp;Assumptions'!$J$29)^(AL$46-1))+AND(AL$56&lt;'Summary&amp;Assumptions'!$J$31,AL$47&gt;=$FQ243,AL$47&lt;=$FR243)*(('Summary&amp;Assumptions'!$H$25*$C243)*(1+'Summary&amp;Assumptions'!$J$29)^(AL$46-1))</f>
        <v>0</v>
      </c>
      <c r="AH243" s="588">
        <f>AND(AM$55&gt;0,SUM($E243:AG243)&lt;'Summary&amp;Assumptions'!$G$32*$B243,$D243&gt;='Summary&amp;Assumptions'!$D$17,AM$47&gt;=$D243,AM$47&lt;=EDATE($D243,'Summary&amp;Assumptions'!$G$32))*$B243+AND(AM$56&lt;'Summary&amp;Assumptions'!$J$31,AM$47&gt;=$FO243,AM$47&lt;=$FP243)*(('Summary&amp;Assumptions'!$H$25*$C243)*(1+'Summary&amp;Assumptions'!$J$29)^(AM$46-1))+AND(AM$56&lt;'Summary&amp;Assumptions'!$J$31,AM$47&gt;=$FQ243,AM$47&lt;=$FR243)*(('Summary&amp;Assumptions'!$H$25*$C243)*(1+'Summary&amp;Assumptions'!$J$29)^(AM$46-1))</f>
        <v>0</v>
      </c>
      <c r="AI243" s="588">
        <f>AND(AN$55&gt;0,SUM($E243:AH243)&lt;'Summary&amp;Assumptions'!$G$32*$B243,$D243&gt;='Summary&amp;Assumptions'!$D$17,AN$47&gt;=$D243,AN$47&lt;=EDATE($D243,'Summary&amp;Assumptions'!$G$32))*$B243+AND(AN$56&lt;'Summary&amp;Assumptions'!$J$31,AN$47&gt;=$FO243,AN$47&lt;=$FP243)*(('Summary&amp;Assumptions'!$H$25*$C243)*(1+'Summary&amp;Assumptions'!$J$29)^(AN$46-1))+AND(AN$56&lt;'Summary&amp;Assumptions'!$J$31,AN$47&gt;=$FQ243,AN$47&lt;=$FR243)*(('Summary&amp;Assumptions'!$H$25*$C243)*(1+'Summary&amp;Assumptions'!$J$29)^(AN$46-1))</f>
        <v>0</v>
      </c>
      <c r="AJ243" s="588">
        <f>AND(AO$55&gt;0,SUM($E243:AI243)&lt;'Summary&amp;Assumptions'!$G$32*$B243,$D243&gt;='Summary&amp;Assumptions'!$D$17,AO$47&gt;=$D243,AO$47&lt;=EDATE($D243,'Summary&amp;Assumptions'!$G$32))*$B243+AND(AO$56&lt;'Summary&amp;Assumptions'!$J$31,AO$47&gt;=$FO243,AO$47&lt;=$FP243)*(('Summary&amp;Assumptions'!$H$25*$C243)*(1+'Summary&amp;Assumptions'!$J$29)^(AO$46-1))+AND(AO$56&lt;'Summary&amp;Assumptions'!$J$31,AO$47&gt;=$FQ243,AO$47&lt;=$FR243)*(('Summary&amp;Assumptions'!$H$25*$C243)*(1+'Summary&amp;Assumptions'!$J$29)^(AO$46-1))</f>
        <v>0</v>
      </c>
      <c r="AK243" s="588">
        <f>AND(AP$55&gt;0,SUM($E243:AJ243)&lt;'Summary&amp;Assumptions'!$G$32*$B243,$D243&gt;='Summary&amp;Assumptions'!$D$17,AP$47&gt;=$D243,AP$47&lt;=EDATE($D243,'Summary&amp;Assumptions'!$G$32))*$B243+AND(AP$56&lt;'Summary&amp;Assumptions'!$J$31,AP$47&gt;=$FO243,AP$47&lt;=$FP243)*(('Summary&amp;Assumptions'!$H$25*$C243)*(1+'Summary&amp;Assumptions'!$J$29)^(AP$46-1))+AND(AP$56&lt;'Summary&amp;Assumptions'!$J$31,AP$47&gt;=$FQ243,AP$47&lt;=$FR243)*(('Summary&amp;Assumptions'!$H$25*$C243)*(1+'Summary&amp;Assumptions'!$J$29)^(AP$46-1))</f>
        <v>0</v>
      </c>
      <c r="AL243" s="588">
        <f>AND(AQ$55&gt;0,SUM($E243:AK243)&lt;'Summary&amp;Assumptions'!$G$32*$B243,$D243&gt;='Summary&amp;Assumptions'!$D$17,AQ$47&gt;=$D243,AQ$47&lt;=EDATE($D243,'Summary&amp;Assumptions'!$G$32))*$B243+AND(AQ$56&lt;'Summary&amp;Assumptions'!$J$31,AQ$47&gt;=$FO243,AQ$47&lt;=$FP243)*(('Summary&amp;Assumptions'!$H$25*$C243)*(1+'Summary&amp;Assumptions'!$J$29)^(AQ$46-1))+AND(AQ$56&lt;'Summary&amp;Assumptions'!$J$31,AQ$47&gt;=$FQ243,AQ$47&lt;=$FR243)*(('Summary&amp;Assumptions'!$H$25*$C243)*(1+'Summary&amp;Assumptions'!$J$29)^(AQ$46-1))</f>
        <v>0</v>
      </c>
      <c r="AM243" s="588">
        <f>AND(AR$55&gt;0,SUM($E243:AL243)&lt;'Summary&amp;Assumptions'!$G$32*$B243,$D243&gt;='Summary&amp;Assumptions'!$D$17,AR$47&gt;=$D243,AR$47&lt;=EDATE($D243,'Summary&amp;Assumptions'!$G$32))*$B243+AND(AR$56&lt;'Summary&amp;Assumptions'!$J$31,AR$47&gt;=$FO243,AR$47&lt;=$FP243)*(('Summary&amp;Assumptions'!$H$25*$C243)*(1+'Summary&amp;Assumptions'!$J$29)^(AR$46-1))+AND(AR$56&lt;'Summary&amp;Assumptions'!$J$31,AR$47&gt;=$FQ243,AR$47&lt;=$FR243)*(('Summary&amp;Assumptions'!$H$25*$C243)*(1+'Summary&amp;Assumptions'!$J$29)^(AR$46-1))</f>
        <v>0</v>
      </c>
      <c r="AN243" s="588">
        <f>AND(AS$55&gt;0,SUM($E243:AM243)&lt;'Summary&amp;Assumptions'!$G$32*$B243,$D243&gt;='Summary&amp;Assumptions'!$D$17,AS$47&gt;=$D243,AS$47&lt;=EDATE($D243,'Summary&amp;Assumptions'!$G$32))*$B243+AND(AS$56&lt;'Summary&amp;Assumptions'!$J$31,AS$47&gt;=$FO243,AS$47&lt;=$FP243)*(('Summary&amp;Assumptions'!$H$25*$C243)*(1+'Summary&amp;Assumptions'!$J$29)^(AS$46-1))+AND(AS$56&lt;'Summary&amp;Assumptions'!$J$31,AS$47&gt;=$FQ243,AS$47&lt;=$FR243)*(('Summary&amp;Assumptions'!$H$25*$C243)*(1+'Summary&amp;Assumptions'!$J$29)^(AS$46-1))</f>
        <v>0</v>
      </c>
      <c r="AO243" s="588">
        <f>AND(AT$55&gt;0,SUM($E243:AN243)&lt;'Summary&amp;Assumptions'!$G$32*$B243,$D243&gt;='Summary&amp;Assumptions'!$D$17,AT$47&gt;=$D243,AT$47&lt;=EDATE($D243,'Summary&amp;Assumptions'!$G$32))*$B243+AND(AT$56&lt;'Summary&amp;Assumptions'!$J$31,AT$47&gt;=$FO243,AT$47&lt;=$FP243)*(('Summary&amp;Assumptions'!$H$25*$C243)*(1+'Summary&amp;Assumptions'!$J$29)^(AT$46-1))+AND(AT$56&lt;'Summary&amp;Assumptions'!$J$31,AT$47&gt;=$FQ243,AT$47&lt;=$FR243)*(('Summary&amp;Assumptions'!$H$25*$C243)*(1+'Summary&amp;Assumptions'!$J$29)^(AT$46-1))</f>
        <v>0</v>
      </c>
      <c r="AP243" s="588">
        <f>AND(AU$55&gt;0,SUM($E243:AO243)&lt;'Summary&amp;Assumptions'!$G$32*$B243,$D243&gt;='Summary&amp;Assumptions'!$D$17,AU$47&gt;=$D243,AU$47&lt;=EDATE($D243,'Summary&amp;Assumptions'!$G$32))*$B243+AND(AU$56&lt;'Summary&amp;Assumptions'!$J$31,AU$47&gt;=$FO243,AU$47&lt;=$FP243)*(('Summary&amp;Assumptions'!$H$25*$C243)*(1+'Summary&amp;Assumptions'!$J$29)^(AU$46-1))+AND(AU$56&lt;'Summary&amp;Assumptions'!$J$31,AU$47&gt;=$FQ243,AU$47&lt;=$FR243)*(('Summary&amp;Assumptions'!$H$25*$C243)*(1+'Summary&amp;Assumptions'!$J$29)^(AU$46-1))</f>
        <v>0</v>
      </c>
      <c r="AQ243" s="588">
        <f>AND(AV$55&gt;0,SUM($E243:AP243)&lt;'Summary&amp;Assumptions'!$G$32*$B243,$D243&gt;='Summary&amp;Assumptions'!$D$17,AV$47&gt;=$D243,AV$47&lt;=EDATE($D243,'Summary&amp;Assumptions'!$G$32))*$B243+AND(AV$56&lt;'Summary&amp;Assumptions'!$J$31,AV$47&gt;=$FO243,AV$47&lt;=$FP243)*(('Summary&amp;Assumptions'!$H$25*$C243)*(1+'Summary&amp;Assumptions'!$J$29)^(AV$46-1))+AND(AV$56&lt;'Summary&amp;Assumptions'!$J$31,AV$47&gt;=$FQ243,AV$47&lt;=$FR243)*(('Summary&amp;Assumptions'!$H$25*$C243)*(1+'Summary&amp;Assumptions'!$J$29)^(AV$46-1))</f>
        <v>0</v>
      </c>
      <c r="AR243" s="588">
        <f>AND(AW$55&gt;0,SUM($E243:AQ243)&lt;'Summary&amp;Assumptions'!$G$32*$B243,$D243&gt;='Summary&amp;Assumptions'!$D$17,AW$47&gt;=$D243,AW$47&lt;=EDATE($D243,'Summary&amp;Assumptions'!$G$32))*$B243+AND(AW$56&lt;'Summary&amp;Assumptions'!$J$31,AW$47&gt;=$FO243,AW$47&lt;=$FP243)*(('Summary&amp;Assumptions'!$H$25*$C243)*(1+'Summary&amp;Assumptions'!$J$29)^(AW$46-1))+AND(AW$56&lt;'Summary&amp;Assumptions'!$J$31,AW$47&gt;=$FQ243,AW$47&lt;=$FR243)*(('Summary&amp;Assumptions'!$H$25*$C243)*(1+'Summary&amp;Assumptions'!$J$29)^(AW$46-1))</f>
        <v>0</v>
      </c>
      <c r="AS243" s="588">
        <f>AND(AX$55&gt;0,SUM($E243:AR243)&lt;'Summary&amp;Assumptions'!$G$32*$B243,$D243&gt;='Summary&amp;Assumptions'!$D$17,AX$47&gt;=$D243,AX$47&lt;=EDATE($D243,'Summary&amp;Assumptions'!$G$32))*$B243+AND(AX$56&lt;'Summary&amp;Assumptions'!$J$31,AX$47&gt;=$FO243,AX$47&lt;=$FP243)*(('Summary&amp;Assumptions'!$H$25*$C243)*(1+'Summary&amp;Assumptions'!$J$29)^(AX$46-1))+AND(AX$56&lt;'Summary&amp;Assumptions'!$J$31,AX$47&gt;=$FQ243,AX$47&lt;=$FR243)*(('Summary&amp;Assumptions'!$H$25*$C243)*(1+'Summary&amp;Assumptions'!$J$29)^(AX$46-1))</f>
        <v>0</v>
      </c>
      <c r="AT243" s="588">
        <f>AND(AY$55&gt;0,SUM($E243:AS243)&lt;'Summary&amp;Assumptions'!$G$32*$B243,$D243&gt;='Summary&amp;Assumptions'!$D$17,AY$47&gt;=$D243,AY$47&lt;=EDATE($D243,'Summary&amp;Assumptions'!$G$32))*$B243+AND(AY$56&lt;'Summary&amp;Assumptions'!$J$31,AY$47&gt;=$FO243,AY$47&lt;=$FP243)*(('Summary&amp;Assumptions'!$H$25*$C243)*(1+'Summary&amp;Assumptions'!$J$29)^(AY$46-1))+AND(AY$56&lt;'Summary&amp;Assumptions'!$J$31,AY$47&gt;=$FQ243,AY$47&lt;=$FR243)*(('Summary&amp;Assumptions'!$H$25*$C243)*(1+'Summary&amp;Assumptions'!$J$29)^(AY$46-1))</f>
        <v>0</v>
      </c>
      <c r="AU243" s="588">
        <f>AND(AZ$55&gt;0,SUM($E243:AT243)&lt;'Summary&amp;Assumptions'!$G$32*$B243,$D243&gt;='Summary&amp;Assumptions'!$D$17,AZ$47&gt;=$D243,AZ$47&lt;=EDATE($D243,'Summary&amp;Assumptions'!$G$32))*$B243+AND(AZ$56&lt;'Summary&amp;Assumptions'!$J$31,AZ$47&gt;=$FO243,AZ$47&lt;=$FP243)*(('Summary&amp;Assumptions'!$H$25*$C243)*(1+'Summary&amp;Assumptions'!$J$29)^(AZ$46-1))+AND(AZ$56&lt;'Summary&amp;Assumptions'!$J$31,AZ$47&gt;=$FQ243,AZ$47&lt;=$FR243)*(('Summary&amp;Assumptions'!$H$25*$C243)*(1+'Summary&amp;Assumptions'!$J$29)^(AZ$46-1))</f>
        <v>0</v>
      </c>
      <c r="AV243" s="588">
        <f>AND(BA$55&gt;0,SUM($E243:AU243)&lt;'Summary&amp;Assumptions'!$G$32*$B243,$D243&gt;='Summary&amp;Assumptions'!$D$17,BA$47&gt;=$D243,BA$47&lt;=EDATE($D243,'Summary&amp;Assumptions'!$G$32))*$B243+AND(BA$56&lt;'Summary&amp;Assumptions'!$J$31,BA$47&gt;=$FO243,BA$47&lt;=$FP243)*(('Summary&amp;Assumptions'!$H$25*$C243)*(1+'Summary&amp;Assumptions'!$J$29)^(BA$46-1))+AND(BA$56&lt;'Summary&amp;Assumptions'!$J$31,BA$47&gt;=$FQ243,BA$47&lt;=$FR243)*(('Summary&amp;Assumptions'!$H$25*$C243)*(1+'Summary&amp;Assumptions'!$J$29)^(BA$46-1))</f>
        <v>0</v>
      </c>
      <c r="AW243" s="588">
        <f>AND(BB$55&gt;0,SUM($E243:AV243)&lt;'Summary&amp;Assumptions'!$G$32*$B243,$D243&gt;='Summary&amp;Assumptions'!$D$17,BB$47&gt;=$D243,BB$47&lt;=EDATE($D243,'Summary&amp;Assumptions'!$G$32))*$B243+AND(BB$56&lt;'Summary&amp;Assumptions'!$J$31,BB$47&gt;=$FO243,BB$47&lt;=$FP243)*(('Summary&amp;Assumptions'!$H$25*$C243)*(1+'Summary&amp;Assumptions'!$J$29)^(BB$46-1))+AND(BB$56&lt;'Summary&amp;Assumptions'!$J$31,BB$47&gt;=$FQ243,BB$47&lt;=$FR243)*(('Summary&amp;Assumptions'!$H$25*$C243)*(1+'Summary&amp;Assumptions'!$J$29)^(BB$46-1))</f>
        <v>0</v>
      </c>
      <c r="AX243" s="588">
        <f>AND(BC$55&gt;0,SUM($E243:AW243)&lt;'Summary&amp;Assumptions'!$G$32*$B243,$D243&gt;='Summary&amp;Assumptions'!$D$17,BC$47&gt;=$D243,BC$47&lt;=EDATE($D243,'Summary&amp;Assumptions'!$G$32))*$B243+AND(BC$56&lt;'Summary&amp;Assumptions'!$J$31,BC$47&gt;=$FO243,BC$47&lt;=$FP243)*(('Summary&amp;Assumptions'!$H$25*$C243)*(1+'Summary&amp;Assumptions'!$J$29)^(BC$46-1))+AND(BC$56&lt;'Summary&amp;Assumptions'!$J$31,BC$47&gt;=$FQ243,BC$47&lt;=$FR243)*(('Summary&amp;Assumptions'!$H$25*$C243)*(1+'Summary&amp;Assumptions'!$J$29)^(BC$46-1))</f>
        <v>0</v>
      </c>
      <c r="AY243" s="588">
        <f>AND(BD$55&gt;0,SUM($E243:AX243)&lt;'Summary&amp;Assumptions'!$G$32*$B243,$D243&gt;='Summary&amp;Assumptions'!$D$17,BD$47&gt;=$D243,BD$47&lt;=EDATE($D243,'Summary&amp;Assumptions'!$G$32))*$B243+AND(BD$56&lt;'Summary&amp;Assumptions'!$J$31,BD$47&gt;=$FO243,BD$47&lt;=$FP243)*(('Summary&amp;Assumptions'!$H$25*$C243)*(1+'Summary&amp;Assumptions'!$J$29)^(BD$46-1))+AND(BD$56&lt;'Summary&amp;Assumptions'!$J$31,BD$47&gt;=$FQ243,BD$47&lt;=$FR243)*(('Summary&amp;Assumptions'!$H$25*$C243)*(1+'Summary&amp;Assumptions'!$J$29)^(BD$46-1))</f>
        <v>0</v>
      </c>
      <c r="AZ243" s="588">
        <f>AND(BE$55&gt;0,SUM($E243:AY243)&lt;'Summary&amp;Assumptions'!$G$32*$B243,$D243&gt;='Summary&amp;Assumptions'!$D$17,BE$47&gt;=$D243,BE$47&lt;=EDATE($D243,'Summary&amp;Assumptions'!$G$32))*$B243+AND(BE$56&lt;'Summary&amp;Assumptions'!$J$31,BE$47&gt;=$FO243,BE$47&lt;=$FP243)*(('Summary&amp;Assumptions'!$H$25*$C243)*(1+'Summary&amp;Assumptions'!$J$29)^(BE$46-1))+AND(BE$56&lt;'Summary&amp;Assumptions'!$J$31,BE$47&gt;=$FQ243,BE$47&lt;=$FR243)*(('Summary&amp;Assumptions'!$H$25*$C243)*(1+'Summary&amp;Assumptions'!$J$29)^(BE$46-1))</f>
        <v>0</v>
      </c>
      <c r="BA243" s="588">
        <f>AND(BF$55&gt;0,SUM($E243:AZ243)&lt;'Summary&amp;Assumptions'!$G$32*$B243,$D243&gt;='Summary&amp;Assumptions'!$D$17,BF$47&gt;=$D243,BF$47&lt;=EDATE($D243,'Summary&amp;Assumptions'!$G$32))*$B243+AND(BF$56&lt;'Summary&amp;Assumptions'!$J$31,BF$47&gt;=$FO243,BF$47&lt;=$FP243)*(('Summary&amp;Assumptions'!$H$25*$C243)*(1+'Summary&amp;Assumptions'!$J$29)^(BF$46-1))+AND(BF$56&lt;'Summary&amp;Assumptions'!$J$31,BF$47&gt;=$FQ243,BF$47&lt;=$FR243)*(('Summary&amp;Assumptions'!$H$25*$C243)*(1+'Summary&amp;Assumptions'!$J$29)^(BF$46-1))</f>
        <v>0</v>
      </c>
      <c r="BB243" s="588">
        <f>AND(BG$55&gt;0,SUM($E243:BA243)&lt;'Summary&amp;Assumptions'!$G$32*$B243,$D243&gt;='Summary&amp;Assumptions'!$D$17,BG$47&gt;=$D243,BG$47&lt;=EDATE($D243,'Summary&amp;Assumptions'!$G$32))*$B243+AND(BG$56&lt;'Summary&amp;Assumptions'!$J$31,BG$47&gt;=$FO243,BG$47&lt;=$FP243)*(('Summary&amp;Assumptions'!$H$25*$C243)*(1+'Summary&amp;Assumptions'!$J$29)^(BG$46-1))+AND(BG$56&lt;'Summary&amp;Assumptions'!$J$31,BG$47&gt;=$FQ243,BG$47&lt;=$FR243)*(('Summary&amp;Assumptions'!$H$25*$C243)*(1+'Summary&amp;Assumptions'!$J$29)^(BG$46-1))</f>
        <v>0</v>
      </c>
      <c r="BC243" s="588">
        <f>AND(BH$55&gt;0,SUM($E243:BB243)&lt;'Summary&amp;Assumptions'!$G$32*$B243,$D243&gt;='Summary&amp;Assumptions'!$D$17,BH$47&gt;=$D243,BH$47&lt;=EDATE($D243,'Summary&amp;Assumptions'!$G$32))*$B243+AND(BH$56&lt;'Summary&amp;Assumptions'!$J$31,BH$47&gt;=$FO243,BH$47&lt;=$FP243)*(('Summary&amp;Assumptions'!$H$25*$C243)*(1+'Summary&amp;Assumptions'!$J$29)^(BH$46-1))+AND(BH$56&lt;'Summary&amp;Assumptions'!$J$31,BH$47&gt;=$FQ243,BH$47&lt;=$FR243)*(('Summary&amp;Assumptions'!$H$25*$C243)*(1+'Summary&amp;Assumptions'!$J$29)^(BH$46-1))</f>
        <v>0</v>
      </c>
      <c r="BD243" s="588">
        <f>AND(BI$55&gt;0,SUM($E243:BC243)&lt;'Summary&amp;Assumptions'!$G$32*$B243,$D243&gt;='Summary&amp;Assumptions'!$D$17,BI$47&gt;=$D243,BI$47&lt;=EDATE($D243,'Summary&amp;Assumptions'!$G$32))*$B243+AND(BI$56&lt;'Summary&amp;Assumptions'!$J$31,BI$47&gt;=$FO243,BI$47&lt;=$FP243)*(('Summary&amp;Assumptions'!$H$25*$C243)*(1+'Summary&amp;Assumptions'!$J$29)^(BI$46-1))+AND(BI$56&lt;'Summary&amp;Assumptions'!$J$31,BI$47&gt;=$FQ243,BI$47&lt;=$FR243)*(('Summary&amp;Assumptions'!$H$25*$C243)*(1+'Summary&amp;Assumptions'!$J$29)^(BI$46-1))</f>
        <v>0</v>
      </c>
      <c r="BE243" s="588">
        <f>AND(BJ$55&gt;0,SUM($E243:BD243)&lt;'Summary&amp;Assumptions'!$G$32*$B243,$D243&gt;='Summary&amp;Assumptions'!$D$17,BJ$47&gt;=$D243,BJ$47&lt;=EDATE($D243,'Summary&amp;Assumptions'!$G$32))*$B243+AND(BJ$56&lt;'Summary&amp;Assumptions'!$J$31,BJ$47&gt;=$FO243,BJ$47&lt;=$FP243)*(('Summary&amp;Assumptions'!$H$25*$C243)*(1+'Summary&amp;Assumptions'!$J$29)^(BJ$46-1))+AND(BJ$56&lt;'Summary&amp;Assumptions'!$J$31,BJ$47&gt;=$FQ243,BJ$47&lt;=$FR243)*(('Summary&amp;Assumptions'!$H$25*$C243)*(1+'Summary&amp;Assumptions'!$J$29)^(BJ$46-1))</f>
        <v>0</v>
      </c>
      <c r="BF243" s="588">
        <f>AND(BK$55&gt;0,SUM($E243:BE243)&lt;'Summary&amp;Assumptions'!$G$32*$B243,$D243&gt;='Summary&amp;Assumptions'!$D$17,BK$47&gt;=$D243,BK$47&lt;=EDATE($D243,'Summary&amp;Assumptions'!$G$32))*$B243+AND(BK$56&lt;'Summary&amp;Assumptions'!$J$31,BK$47&gt;=$FO243,BK$47&lt;=$FP243)*(('Summary&amp;Assumptions'!$H$25*$C243)*(1+'Summary&amp;Assumptions'!$J$29)^(BK$46-1))+AND(BK$56&lt;'Summary&amp;Assumptions'!$J$31,BK$47&gt;=$FQ243,BK$47&lt;=$FR243)*(('Summary&amp;Assumptions'!$H$25*$C243)*(1+'Summary&amp;Assumptions'!$J$29)^(BK$46-1))</f>
        <v>0</v>
      </c>
      <c r="BG243" s="588">
        <f>AND(BL$55&gt;0,SUM($E243:BF243)&lt;'Summary&amp;Assumptions'!$G$32*$B243,$D243&gt;='Summary&amp;Assumptions'!$D$17,BL$47&gt;=$D243,BL$47&lt;=EDATE($D243,'Summary&amp;Assumptions'!$G$32))*$B243+AND(BL$56&lt;'Summary&amp;Assumptions'!$J$31,BL$47&gt;=$FO243,BL$47&lt;=$FP243)*(('Summary&amp;Assumptions'!$H$25*$C243)*(1+'Summary&amp;Assumptions'!$J$29)^(BL$46-1))+AND(BL$56&lt;'Summary&amp;Assumptions'!$J$31,BL$47&gt;=$FQ243,BL$47&lt;=$FR243)*(('Summary&amp;Assumptions'!$H$25*$C243)*(1+'Summary&amp;Assumptions'!$J$29)^(BL$46-1))</f>
        <v>0</v>
      </c>
      <c r="BH243" s="588">
        <f>AND(BM$55&gt;0,SUM($E243:BG243)&lt;'Summary&amp;Assumptions'!$G$32*$B243,$D243&gt;='Summary&amp;Assumptions'!$D$17,BM$47&gt;=$D243,BM$47&lt;=EDATE($D243,'Summary&amp;Assumptions'!$G$32))*$B243+AND(BM$56&lt;'Summary&amp;Assumptions'!$J$31,BM$47&gt;=$FO243,BM$47&lt;=$FP243)*(('Summary&amp;Assumptions'!$H$25*$C243)*(1+'Summary&amp;Assumptions'!$J$29)^(BM$46-1))+AND(BM$56&lt;'Summary&amp;Assumptions'!$J$31,BM$47&gt;=$FQ243,BM$47&lt;=$FR243)*(('Summary&amp;Assumptions'!$H$25*$C243)*(1+'Summary&amp;Assumptions'!$J$29)^(BM$46-1))</f>
        <v>0</v>
      </c>
      <c r="BI243" s="588">
        <f>AND(BN$55&gt;0,SUM($E243:BH243)&lt;'Summary&amp;Assumptions'!$G$32*$B243,$D243&gt;='Summary&amp;Assumptions'!$D$17,BN$47&gt;=$D243,BN$47&lt;=EDATE($D243,'Summary&amp;Assumptions'!$G$32))*$B243+AND(BN$56&lt;'Summary&amp;Assumptions'!$J$31,BN$47&gt;=$FO243,BN$47&lt;=$FP243)*(('Summary&amp;Assumptions'!$H$25*$C243)*(1+'Summary&amp;Assumptions'!$J$29)^(BN$46-1))+AND(BN$56&lt;'Summary&amp;Assumptions'!$J$31,BN$47&gt;=$FQ243,BN$47&lt;=$FR243)*(('Summary&amp;Assumptions'!$H$25*$C243)*(1+'Summary&amp;Assumptions'!$J$29)^(BN$46-1))</f>
        <v>0</v>
      </c>
      <c r="BJ243" s="588">
        <f>AND(BO$55&gt;0,SUM($E243:BI243)&lt;'Summary&amp;Assumptions'!$G$32*$B243,$D243&gt;='Summary&amp;Assumptions'!$D$17,BO$47&gt;=$D243,BO$47&lt;=EDATE($D243,'Summary&amp;Assumptions'!$G$32))*$B243+AND(BO$56&lt;'Summary&amp;Assumptions'!$J$31,BO$47&gt;=$FO243,BO$47&lt;=$FP243)*(('Summary&amp;Assumptions'!$H$25*$C243)*(1+'Summary&amp;Assumptions'!$J$29)^(BO$46-1))+AND(BO$56&lt;'Summary&amp;Assumptions'!$J$31,BO$47&gt;=$FQ243,BO$47&lt;=$FR243)*(('Summary&amp;Assumptions'!$H$25*$C243)*(1+'Summary&amp;Assumptions'!$J$29)^(BO$46-1))</f>
        <v>0</v>
      </c>
      <c r="BK243" s="588">
        <f>AND(BP$55&gt;0,SUM($E243:BJ243)&lt;'Summary&amp;Assumptions'!$G$32*$B243,$D243&gt;='Summary&amp;Assumptions'!$D$17,BP$47&gt;=$D243,BP$47&lt;=EDATE($D243,'Summary&amp;Assumptions'!$G$32))*$B243+AND(BP$56&lt;'Summary&amp;Assumptions'!$J$31,BP$47&gt;=$FO243,BP$47&lt;=$FP243)*(('Summary&amp;Assumptions'!$H$25*$C243)*(1+'Summary&amp;Assumptions'!$J$29)^(BP$46-1))+AND(BP$56&lt;'Summary&amp;Assumptions'!$J$31,BP$47&gt;=$FQ243,BP$47&lt;=$FR243)*(('Summary&amp;Assumptions'!$H$25*$C243)*(1+'Summary&amp;Assumptions'!$J$29)^(BP$46-1))</f>
        <v>0</v>
      </c>
      <c r="BL243" s="588">
        <f>AND(BQ$55&gt;0,SUM($E243:BK243)&lt;'Summary&amp;Assumptions'!$G$32*$B243,$D243&gt;='Summary&amp;Assumptions'!$D$17,BQ$47&gt;=$D243,BQ$47&lt;=EDATE($D243,'Summary&amp;Assumptions'!$G$32))*$B243+AND(BQ$56&lt;'Summary&amp;Assumptions'!$J$31,BQ$47&gt;=$FO243,BQ$47&lt;=$FP243)*(('Summary&amp;Assumptions'!$H$25*$C243)*(1+'Summary&amp;Assumptions'!$J$29)^(BQ$46-1))+AND(BQ$56&lt;'Summary&amp;Assumptions'!$J$31,BQ$47&gt;=$FQ243,BQ$47&lt;=$FR243)*(('Summary&amp;Assumptions'!$H$25*$C243)*(1+'Summary&amp;Assumptions'!$J$29)^(BQ$46-1))</f>
        <v>0</v>
      </c>
      <c r="BM243" s="588">
        <f>AND(BR$55&gt;0,SUM($E243:BL243)&lt;'Summary&amp;Assumptions'!$G$32*$B243,$D243&gt;='Summary&amp;Assumptions'!$D$17,BR$47&gt;=$D243,BR$47&lt;=EDATE($D243,'Summary&amp;Assumptions'!$G$32))*$B243+AND(BR$56&lt;'Summary&amp;Assumptions'!$J$31,BR$47&gt;=$FO243,BR$47&lt;=$FP243)*(('Summary&amp;Assumptions'!$H$25*$C243)*(1+'Summary&amp;Assumptions'!$J$29)^(BR$46-1))+AND(BR$56&lt;'Summary&amp;Assumptions'!$J$31,BR$47&gt;=$FQ243,BR$47&lt;=$FR243)*(('Summary&amp;Assumptions'!$H$25*$C243)*(1+'Summary&amp;Assumptions'!$J$29)^(BR$46-1))</f>
        <v>0</v>
      </c>
      <c r="BN243" s="588">
        <f>AND(BS$55&gt;0,SUM($E243:BM243)&lt;'Summary&amp;Assumptions'!$G$32*$B243,$D243&gt;='Summary&amp;Assumptions'!$D$17,BS$47&gt;=$D243,BS$47&lt;=EDATE($D243,'Summary&amp;Assumptions'!$G$32))*$B243+AND(BS$56&lt;'Summary&amp;Assumptions'!$J$31,BS$47&gt;=$FO243,BS$47&lt;=$FP243)*(('Summary&amp;Assumptions'!$H$25*$C243)*(1+'Summary&amp;Assumptions'!$J$29)^(BS$46-1))+AND(BS$56&lt;'Summary&amp;Assumptions'!$J$31,BS$47&gt;=$FQ243,BS$47&lt;=$FR243)*(('Summary&amp;Assumptions'!$H$25*$C243)*(1+'Summary&amp;Assumptions'!$J$29)^(BS$46-1))</f>
        <v>0</v>
      </c>
      <c r="BO243" s="588">
        <f>AND(BT$55&gt;0,SUM($E243:BN243)&lt;'Summary&amp;Assumptions'!$G$32*$B243,$D243&gt;='Summary&amp;Assumptions'!$D$17,BT$47&gt;=$D243,BT$47&lt;=EDATE($D243,'Summary&amp;Assumptions'!$G$32))*$B243+AND(BT$56&lt;'Summary&amp;Assumptions'!$J$31,BT$47&gt;=$FO243,BT$47&lt;=$FP243)*(('Summary&amp;Assumptions'!$H$25*$C243)*(1+'Summary&amp;Assumptions'!$J$29)^(BT$46-1))+AND(BT$56&lt;'Summary&amp;Assumptions'!$J$31,BT$47&gt;=$FQ243,BT$47&lt;=$FR243)*(('Summary&amp;Assumptions'!$H$25*$C243)*(1+'Summary&amp;Assumptions'!$J$29)^(BT$46-1))</f>
        <v>0</v>
      </c>
      <c r="BP243" s="588">
        <f>AND(BU$55&gt;0,SUM($E243:BO243)&lt;'Summary&amp;Assumptions'!$G$32*$B243,$D243&gt;='Summary&amp;Assumptions'!$D$17,BU$47&gt;=$D243,BU$47&lt;=EDATE($D243,'Summary&amp;Assumptions'!$G$32))*$B243+AND(BU$56&lt;'Summary&amp;Assumptions'!$J$31,BU$47&gt;=$FO243,BU$47&lt;=$FP243)*(('Summary&amp;Assumptions'!$H$25*$C243)*(1+'Summary&amp;Assumptions'!$J$29)^(BU$46-1))+AND(BU$56&lt;'Summary&amp;Assumptions'!$J$31,BU$47&gt;=$FQ243,BU$47&lt;=$FR243)*(('Summary&amp;Assumptions'!$H$25*$C243)*(1+'Summary&amp;Assumptions'!$J$29)^(BU$46-1))</f>
        <v>0</v>
      </c>
      <c r="BQ243" s="588">
        <f>AND(BV$55&gt;0,SUM($E243:BP243)&lt;'Summary&amp;Assumptions'!$G$32*$B243,$D243&gt;='Summary&amp;Assumptions'!$D$17,BV$47&gt;=$D243,BV$47&lt;=EDATE($D243,'Summary&amp;Assumptions'!$G$32))*$B243+AND(BV$56&lt;'Summary&amp;Assumptions'!$J$31,BV$47&gt;=$FO243,BV$47&lt;=$FP243)*(('Summary&amp;Assumptions'!$H$25*$C243)*(1+'Summary&amp;Assumptions'!$J$29)^(BV$46-1))+AND(BV$56&lt;'Summary&amp;Assumptions'!$J$31,BV$47&gt;=$FQ243,BV$47&lt;=$FR243)*(('Summary&amp;Assumptions'!$H$25*$C243)*(1+'Summary&amp;Assumptions'!$J$29)^(BV$46-1))</f>
        <v>0</v>
      </c>
      <c r="BR243" s="588">
        <f>AND(BW$55&gt;0,SUM($E243:BQ243)&lt;'Summary&amp;Assumptions'!$G$32*$B243,$D243&gt;='Summary&amp;Assumptions'!$D$17,BW$47&gt;=$D243,BW$47&lt;=EDATE($D243,'Summary&amp;Assumptions'!$G$32))*$B243+AND(BW$56&lt;'Summary&amp;Assumptions'!$J$31,BW$47&gt;=$FO243,BW$47&lt;=$FP243)*(('Summary&amp;Assumptions'!$H$25*$C243)*(1+'Summary&amp;Assumptions'!$J$29)^(BW$46-1))+AND(BW$56&lt;'Summary&amp;Assumptions'!$J$31,BW$47&gt;=$FQ243,BW$47&lt;=$FR243)*(('Summary&amp;Assumptions'!$H$25*$C243)*(1+'Summary&amp;Assumptions'!$J$29)^(BW$46-1))</f>
        <v>0</v>
      </c>
      <c r="BS243" s="588">
        <f>AND(BX$55&gt;0,SUM($E243:BR243)&lt;'Summary&amp;Assumptions'!$G$32*$B243,$D243&gt;='Summary&amp;Assumptions'!$D$17,BX$47&gt;=$D243,BX$47&lt;=EDATE($D243,'Summary&amp;Assumptions'!$G$32))*$B243+AND(BX$56&lt;'Summary&amp;Assumptions'!$J$31,BX$47&gt;=$FO243,BX$47&lt;=$FP243)*(('Summary&amp;Assumptions'!$H$25*$C243)*(1+'Summary&amp;Assumptions'!$J$29)^(BX$46-1))+AND(BX$56&lt;'Summary&amp;Assumptions'!$J$31,BX$47&gt;=$FQ243,BX$47&lt;=$FR243)*(('Summary&amp;Assumptions'!$H$25*$C243)*(1+'Summary&amp;Assumptions'!$J$29)^(BX$46-1))</f>
        <v>0</v>
      </c>
      <c r="BT243" s="588">
        <f>AND(BY$55&gt;0,SUM($E243:BS243)&lt;'Summary&amp;Assumptions'!$G$32*$B243,$D243&gt;='Summary&amp;Assumptions'!$D$17,BY$47&gt;=$D243,BY$47&lt;=EDATE($D243,'Summary&amp;Assumptions'!$G$32))*$B243+AND(BY$56&lt;'Summary&amp;Assumptions'!$J$31,BY$47&gt;=$FO243,BY$47&lt;=$FP243)*(('Summary&amp;Assumptions'!$H$25*$C243)*(1+'Summary&amp;Assumptions'!$J$29)^(BY$46-1))+AND(BY$56&lt;'Summary&amp;Assumptions'!$J$31,BY$47&gt;=$FQ243,BY$47&lt;=$FR243)*(('Summary&amp;Assumptions'!$H$25*$C243)*(1+'Summary&amp;Assumptions'!$J$29)^(BY$46-1))</f>
        <v>0</v>
      </c>
      <c r="BU243" s="588">
        <f>AND(BZ$55&gt;0,SUM($E243:BT243)&lt;'Summary&amp;Assumptions'!$G$32*$B243,$D243&gt;='Summary&amp;Assumptions'!$D$17,BZ$47&gt;=$D243,BZ$47&lt;=EDATE($D243,'Summary&amp;Assumptions'!$G$32))*$B243+AND(BZ$56&lt;'Summary&amp;Assumptions'!$J$31,BZ$47&gt;=$FO243,BZ$47&lt;=$FP243)*(('Summary&amp;Assumptions'!$H$25*$C243)*(1+'Summary&amp;Assumptions'!$J$29)^(BZ$46-1))+AND(BZ$56&lt;'Summary&amp;Assumptions'!$J$31,BZ$47&gt;=$FQ243,BZ$47&lt;=$FR243)*(('Summary&amp;Assumptions'!$H$25*$C243)*(1+'Summary&amp;Assumptions'!$J$29)^(BZ$46-1))</f>
        <v>0</v>
      </c>
      <c r="BV243" s="588">
        <f>AND(CA$55&gt;0,SUM($E243:BU243)&lt;'Summary&amp;Assumptions'!$G$32*$B243,$D243&gt;='Summary&amp;Assumptions'!$D$17,CA$47&gt;=$D243,CA$47&lt;=EDATE($D243,'Summary&amp;Assumptions'!$G$32))*$B243+AND(CA$56&lt;'Summary&amp;Assumptions'!$J$31,CA$47&gt;=$FO243,CA$47&lt;=$FP243)*(('Summary&amp;Assumptions'!$H$25*$C243)*(1+'Summary&amp;Assumptions'!$J$29)^(CA$46-1))+AND(CA$56&lt;'Summary&amp;Assumptions'!$J$31,CA$47&gt;=$FQ243,CA$47&lt;=$FR243)*(('Summary&amp;Assumptions'!$H$25*$C243)*(1+'Summary&amp;Assumptions'!$J$29)^(CA$46-1))</f>
        <v>0</v>
      </c>
      <c r="BW243" s="588">
        <f>AND(CB$55&gt;0,SUM($E243:BV243)&lt;'Summary&amp;Assumptions'!$G$32*$B243,$D243&gt;='Summary&amp;Assumptions'!$D$17,CB$47&gt;=$D243,CB$47&lt;=EDATE($D243,'Summary&amp;Assumptions'!$G$32))*$B243+AND(CB$56&lt;'Summary&amp;Assumptions'!$J$31,CB$47&gt;=$FO243,CB$47&lt;=$FP243)*(('Summary&amp;Assumptions'!$H$25*$C243)*(1+'Summary&amp;Assumptions'!$J$29)^(CB$46-1))+AND(CB$56&lt;'Summary&amp;Assumptions'!$J$31,CB$47&gt;=$FQ243,CB$47&lt;=$FR243)*(('Summary&amp;Assumptions'!$H$25*$C243)*(1+'Summary&amp;Assumptions'!$J$29)^(CB$46-1))</f>
        <v>0</v>
      </c>
      <c r="BX243" s="588">
        <f>AND(CC$55&gt;0,SUM($E243:BW243)&lt;'Summary&amp;Assumptions'!$G$32*$B243,$D243&gt;='Summary&amp;Assumptions'!$D$17,CC$47&gt;=$D243,CC$47&lt;=EDATE($D243,'Summary&amp;Assumptions'!$G$32))*$B243+AND(CC$56&lt;'Summary&amp;Assumptions'!$J$31,CC$47&gt;=$FO243,CC$47&lt;=$FP243)*(('Summary&amp;Assumptions'!$H$25*$C243)*(1+'Summary&amp;Assumptions'!$J$29)^(CC$46-1))+AND(CC$56&lt;'Summary&amp;Assumptions'!$J$31,CC$47&gt;=$FQ243,CC$47&lt;=$FR243)*(('Summary&amp;Assumptions'!$H$25*$C243)*(1+'Summary&amp;Assumptions'!$J$29)^(CC$46-1))</f>
        <v>0</v>
      </c>
      <c r="BY243" s="588">
        <f>AND(CD$55&gt;0,SUM($E243:BX243)&lt;'Summary&amp;Assumptions'!$G$32*$B243,$D243&gt;='Summary&amp;Assumptions'!$D$17,CD$47&gt;=$D243,CD$47&lt;=EDATE($D243,'Summary&amp;Assumptions'!$G$32))*$B243+AND(CD$56&lt;'Summary&amp;Assumptions'!$J$31,CD$47&gt;=$FO243,CD$47&lt;=$FP243)*(('Summary&amp;Assumptions'!$H$25*$C243)*(1+'Summary&amp;Assumptions'!$J$29)^(CD$46-1))+AND(CD$56&lt;'Summary&amp;Assumptions'!$J$31,CD$47&gt;=$FQ243,CD$47&lt;=$FR243)*(('Summary&amp;Assumptions'!$H$25*$C243)*(1+'Summary&amp;Assumptions'!$J$29)^(CD$46-1))</f>
        <v>0</v>
      </c>
      <c r="BZ243" s="588">
        <f>AND(CE$55&gt;0,SUM($E243:BY243)&lt;'Summary&amp;Assumptions'!$G$32*$B243,$D243&gt;='Summary&amp;Assumptions'!$D$17,CE$47&gt;=$D243,CE$47&lt;=EDATE($D243,'Summary&amp;Assumptions'!$G$32))*$B243+AND(CE$56&lt;'Summary&amp;Assumptions'!$J$31,CE$47&gt;=$FO243,CE$47&lt;=$FP243)*(('Summary&amp;Assumptions'!$H$25*$C243)*(1+'Summary&amp;Assumptions'!$J$29)^(CE$46-1))+AND(CE$56&lt;'Summary&amp;Assumptions'!$J$31,CE$47&gt;=$FQ243,CE$47&lt;=$FR243)*(('Summary&amp;Assumptions'!$H$25*$C243)*(1+'Summary&amp;Assumptions'!$J$29)^(CE$46-1))</f>
        <v>0</v>
      </c>
      <c r="CA243" s="588">
        <f>AND(CF$55&gt;0,SUM($E243:BZ243)&lt;'Summary&amp;Assumptions'!$G$32*$B243,$D243&gt;='Summary&amp;Assumptions'!$D$17,CF$47&gt;=$D243,CF$47&lt;=EDATE($D243,'Summary&amp;Assumptions'!$G$32))*$B243+AND(CF$56&lt;'Summary&amp;Assumptions'!$J$31,CF$47&gt;=$FO243,CF$47&lt;=$FP243)*(('Summary&amp;Assumptions'!$H$25*$C243)*(1+'Summary&amp;Assumptions'!$J$29)^(CF$46-1))+AND(CF$56&lt;'Summary&amp;Assumptions'!$J$31,CF$47&gt;=$FQ243,CF$47&lt;=$FR243)*(('Summary&amp;Assumptions'!$H$25*$C243)*(1+'Summary&amp;Assumptions'!$J$29)^(CF$46-1))</f>
        <v>0</v>
      </c>
      <c r="CB243" s="588">
        <f>AND(CG$55&gt;0,SUM($E243:CA243)&lt;'Summary&amp;Assumptions'!$G$32*$B243,$D243&gt;='Summary&amp;Assumptions'!$D$17,CG$47&gt;=$D243,CG$47&lt;=EDATE($D243,'Summary&amp;Assumptions'!$G$32))*$B243+AND(CG$56&lt;'Summary&amp;Assumptions'!$J$31,CG$47&gt;=$FO243,CG$47&lt;=$FP243)*(('Summary&amp;Assumptions'!$H$25*$C243)*(1+'Summary&amp;Assumptions'!$J$29)^(CG$46-1))+AND(CG$56&lt;'Summary&amp;Assumptions'!$J$31,CG$47&gt;=$FQ243,CG$47&lt;=$FR243)*(('Summary&amp;Assumptions'!$H$25*$C243)*(1+'Summary&amp;Assumptions'!$J$29)^(CG$46-1))</f>
        <v>0</v>
      </c>
      <c r="CC243" s="588">
        <f>AND(CH$55&gt;0,SUM($E243:CB243)&lt;'Summary&amp;Assumptions'!$G$32*$B243,$D243&gt;='Summary&amp;Assumptions'!$D$17,CH$47&gt;=$D243,CH$47&lt;=EDATE($D243,'Summary&amp;Assumptions'!$G$32))*$B243+AND(CH$56&lt;'Summary&amp;Assumptions'!$J$31,CH$47&gt;=$FO243,CH$47&lt;=$FP243)*(('Summary&amp;Assumptions'!$H$25*$C243)*(1+'Summary&amp;Assumptions'!$J$29)^(CH$46-1))+AND(CH$56&lt;'Summary&amp;Assumptions'!$J$31,CH$47&gt;=$FQ243,CH$47&lt;=$FR243)*(('Summary&amp;Assumptions'!$H$25*$C243)*(1+'Summary&amp;Assumptions'!$J$29)^(CH$46-1))</f>
        <v>0</v>
      </c>
      <c r="CD243" s="588">
        <f>AND(CI$55&gt;0,SUM($E243:CC243)&lt;'Summary&amp;Assumptions'!$G$32*$B243,$D243&gt;='Summary&amp;Assumptions'!$D$17,CI$47&gt;=$D243,CI$47&lt;=EDATE($D243,'Summary&amp;Assumptions'!$G$32))*$B243+AND(CI$56&lt;'Summary&amp;Assumptions'!$J$31,CI$47&gt;=$FO243,CI$47&lt;=$FP243)*(('Summary&amp;Assumptions'!$H$25*$C243)*(1+'Summary&amp;Assumptions'!$J$29)^(CI$46-1))+AND(CI$56&lt;'Summary&amp;Assumptions'!$J$31,CI$47&gt;=$FQ243,CI$47&lt;=$FR243)*(('Summary&amp;Assumptions'!$H$25*$C243)*(1+'Summary&amp;Assumptions'!$J$29)^(CI$46-1))</f>
        <v>0</v>
      </c>
      <c r="CE243" s="588">
        <f>AND(CJ$55&gt;0,SUM($E243:CD243)&lt;'Summary&amp;Assumptions'!$G$32*$B243,$D243&gt;='Summary&amp;Assumptions'!$D$17,CJ$47&gt;=$D243,CJ$47&lt;=EDATE($D243,'Summary&amp;Assumptions'!$G$32))*$B243+AND(CJ$56&lt;'Summary&amp;Assumptions'!$J$31,CJ$47&gt;=$FO243,CJ$47&lt;=$FP243)*(('Summary&amp;Assumptions'!$H$25*$C243)*(1+'Summary&amp;Assumptions'!$J$29)^(CJ$46-1))+AND(CJ$56&lt;'Summary&amp;Assumptions'!$J$31,CJ$47&gt;=$FQ243,CJ$47&lt;=$FR243)*(('Summary&amp;Assumptions'!$H$25*$C243)*(1+'Summary&amp;Assumptions'!$J$29)^(CJ$46-1))</f>
        <v>0</v>
      </c>
      <c r="CF243" s="588">
        <f>AND(CK$55&gt;0,SUM($E243:CE243)&lt;'Summary&amp;Assumptions'!$G$32*$B243,$D243&gt;='Summary&amp;Assumptions'!$D$17,CK$47&gt;=$D243,CK$47&lt;=EDATE($D243,'Summary&amp;Assumptions'!$G$32))*$B243+AND(CK$56&lt;'Summary&amp;Assumptions'!$J$31,CK$47&gt;=$FO243,CK$47&lt;=$FP243)*(('Summary&amp;Assumptions'!$H$25*$C243)*(1+'Summary&amp;Assumptions'!$J$29)^(CK$46-1))+AND(CK$56&lt;'Summary&amp;Assumptions'!$J$31,CK$47&gt;=$FQ243,CK$47&lt;=$FR243)*(('Summary&amp;Assumptions'!$H$25*$C243)*(1+'Summary&amp;Assumptions'!$J$29)^(CK$46-1))</f>
        <v>0</v>
      </c>
      <c r="CG243" s="588">
        <f>AND(CL$55&gt;0,SUM($E243:CF243)&lt;'Summary&amp;Assumptions'!$G$32*$B243,$D243&gt;='Summary&amp;Assumptions'!$D$17,CL$47&gt;=$D243,CL$47&lt;=EDATE($D243,'Summary&amp;Assumptions'!$G$32))*$B243+AND(CL$56&lt;'Summary&amp;Assumptions'!$J$31,CL$47&gt;=$FO243,CL$47&lt;=$FP243)*(('Summary&amp;Assumptions'!$H$25*$C243)*(1+'Summary&amp;Assumptions'!$J$29)^(CL$46-1))+AND(CL$56&lt;'Summary&amp;Assumptions'!$J$31,CL$47&gt;=$FQ243,CL$47&lt;=$FR243)*(('Summary&amp;Assumptions'!$H$25*$C243)*(1+'Summary&amp;Assumptions'!$J$29)^(CL$46-1))</f>
        <v>0</v>
      </c>
      <c r="CH243" s="588">
        <f>AND(CM$55&gt;0,SUM($E243:CG243)&lt;'Summary&amp;Assumptions'!$G$32*$B243,$D243&gt;='Summary&amp;Assumptions'!$D$17,CM$47&gt;=$D243,CM$47&lt;=EDATE($D243,'Summary&amp;Assumptions'!$G$32))*$B243+AND(CM$56&lt;'Summary&amp;Assumptions'!$J$31,CM$47&gt;=$FO243,CM$47&lt;=$FP243)*(('Summary&amp;Assumptions'!$H$25*$C243)*(1+'Summary&amp;Assumptions'!$J$29)^(CM$46-1))+AND(CM$56&lt;'Summary&amp;Assumptions'!$J$31,CM$47&gt;=$FQ243,CM$47&lt;=$FR243)*(('Summary&amp;Assumptions'!$H$25*$C243)*(1+'Summary&amp;Assumptions'!$J$29)^(CM$46-1))</f>
        <v>0</v>
      </c>
      <c r="CI243" s="588">
        <f>AND(CN$55&gt;0,SUM($E243:CH243)&lt;'Summary&amp;Assumptions'!$G$32*$B243,$D243&gt;='Summary&amp;Assumptions'!$D$17,CN$47&gt;=$D243,CN$47&lt;=EDATE($D243,'Summary&amp;Assumptions'!$G$32))*$B243+AND(CN$56&lt;'Summary&amp;Assumptions'!$J$31,CN$47&gt;=$FO243,CN$47&lt;=$FP243)*(('Summary&amp;Assumptions'!$H$25*$C243)*(1+'Summary&amp;Assumptions'!$J$29)^(CN$46-1))+AND(CN$56&lt;'Summary&amp;Assumptions'!$J$31,CN$47&gt;=$FQ243,CN$47&lt;=$FR243)*(('Summary&amp;Assumptions'!$H$25*$C243)*(1+'Summary&amp;Assumptions'!$J$29)^(CN$46-1))</f>
        <v>0</v>
      </c>
      <c r="CJ243" s="588">
        <f>AND(CO$55&gt;0,SUM($E243:CI243)&lt;'Summary&amp;Assumptions'!$G$32*$B243,$D243&gt;='Summary&amp;Assumptions'!$D$17,CO$47&gt;=$D243,CO$47&lt;=EDATE($D243,'Summary&amp;Assumptions'!$G$32))*$B243+AND(CO$56&lt;'Summary&amp;Assumptions'!$J$31,CO$47&gt;=$FO243,CO$47&lt;=$FP243)*(('Summary&amp;Assumptions'!$H$25*$C243)*(1+'Summary&amp;Assumptions'!$J$29)^(CO$46-1))+AND(CO$56&lt;'Summary&amp;Assumptions'!$J$31,CO$47&gt;=$FQ243,CO$47&lt;=$FR243)*(('Summary&amp;Assumptions'!$H$25*$C243)*(1+'Summary&amp;Assumptions'!$J$29)^(CO$46-1))</f>
        <v>0</v>
      </c>
      <c r="CK243" s="588">
        <f>AND(CP$55&gt;0,SUM($E243:CJ243)&lt;'Summary&amp;Assumptions'!$G$32*$B243,$D243&gt;='Summary&amp;Assumptions'!$D$17,CP$47&gt;=$D243,CP$47&lt;=EDATE($D243,'Summary&amp;Assumptions'!$G$32))*$B243+AND(CP$56&lt;'Summary&amp;Assumptions'!$J$31,CP$47&gt;=$FO243,CP$47&lt;=$FP243)*(('Summary&amp;Assumptions'!$H$25*$C243)*(1+'Summary&amp;Assumptions'!$J$29)^(CP$46-1))+AND(CP$56&lt;'Summary&amp;Assumptions'!$J$31,CP$47&gt;=$FQ243,CP$47&lt;=$FR243)*(('Summary&amp;Assumptions'!$H$25*$C243)*(1+'Summary&amp;Assumptions'!$J$29)^(CP$46-1))</f>
        <v>0</v>
      </c>
      <c r="CL243" s="588">
        <f>AND(CQ$55&gt;0,SUM($E243:CK243)&lt;'Summary&amp;Assumptions'!$G$32*$B243,$D243&gt;='Summary&amp;Assumptions'!$D$17,CQ$47&gt;=$D243,CQ$47&lt;=EDATE($D243,'Summary&amp;Assumptions'!$G$32))*$B243+AND(CQ$56&lt;'Summary&amp;Assumptions'!$J$31,CQ$47&gt;=$FO243,CQ$47&lt;=$FP243)*(('Summary&amp;Assumptions'!$H$25*$C243)*(1+'Summary&amp;Assumptions'!$J$29)^(CQ$46-1))+AND(CQ$56&lt;'Summary&amp;Assumptions'!$J$31,CQ$47&gt;=$FQ243,CQ$47&lt;=$FR243)*(('Summary&amp;Assumptions'!$H$25*$C243)*(1+'Summary&amp;Assumptions'!$J$29)^(CQ$46-1))</f>
        <v>0</v>
      </c>
      <c r="CM243" s="588">
        <f>AND(CR$55&gt;0,SUM($E243:CL243)&lt;'Summary&amp;Assumptions'!$G$32*$B243,$D243&gt;='Summary&amp;Assumptions'!$D$17,CR$47&gt;=$D243,CR$47&lt;=EDATE($D243,'Summary&amp;Assumptions'!$G$32))*$B243+AND(CR$56&lt;'Summary&amp;Assumptions'!$J$31,CR$47&gt;=$FO243,CR$47&lt;=$FP243)*(('Summary&amp;Assumptions'!$H$25*$C243)*(1+'Summary&amp;Assumptions'!$J$29)^(CR$46-1))+AND(CR$56&lt;'Summary&amp;Assumptions'!$J$31,CR$47&gt;=$FQ243,CR$47&lt;=$FR243)*(('Summary&amp;Assumptions'!$H$25*$C243)*(1+'Summary&amp;Assumptions'!$J$29)^(CR$46-1))</f>
        <v>0</v>
      </c>
      <c r="CN243" s="588">
        <f>AND(CS$55&gt;0,SUM($E243:CM243)&lt;'Summary&amp;Assumptions'!$G$32*$B243,$D243&gt;='Summary&amp;Assumptions'!$D$17,CS$47&gt;=$D243,CS$47&lt;=EDATE($D243,'Summary&amp;Assumptions'!$G$32))*$B243+AND(CS$56&lt;'Summary&amp;Assumptions'!$J$31,CS$47&gt;=$FO243,CS$47&lt;=$FP243)*(('Summary&amp;Assumptions'!$H$25*$C243)*(1+'Summary&amp;Assumptions'!$J$29)^(CS$46-1))+AND(CS$56&lt;'Summary&amp;Assumptions'!$J$31,CS$47&gt;=$FQ243,CS$47&lt;=$FR243)*(('Summary&amp;Assumptions'!$H$25*$C243)*(1+'Summary&amp;Assumptions'!$J$29)^(CS$46-1))</f>
        <v>0</v>
      </c>
      <c r="CO243" s="588">
        <f>AND(CT$55&gt;0,SUM($E243:CN243)&lt;'Summary&amp;Assumptions'!$G$32*$B243,$D243&gt;='Summary&amp;Assumptions'!$D$17,CT$47&gt;=$D243,CT$47&lt;=EDATE($D243,'Summary&amp;Assumptions'!$G$32))*$B243+AND(CT$56&lt;'Summary&amp;Assumptions'!$J$31,CT$47&gt;=$FO243,CT$47&lt;=$FP243)*(('Summary&amp;Assumptions'!$H$25*$C243)*(1+'Summary&amp;Assumptions'!$J$29)^(CT$46-1))+AND(CT$56&lt;'Summary&amp;Assumptions'!$J$31,CT$47&gt;=$FQ243,CT$47&lt;=$FR243)*(('Summary&amp;Assumptions'!$H$25*$C243)*(1+'Summary&amp;Assumptions'!$J$29)^(CT$46-1))</f>
        <v>0</v>
      </c>
      <c r="CP243" s="588">
        <f>AND(CU$55&gt;0,SUM($E243:CO243)&lt;'Summary&amp;Assumptions'!$G$32*$B243,$D243&gt;='Summary&amp;Assumptions'!$D$17,CU$47&gt;=$D243,CU$47&lt;=EDATE($D243,'Summary&amp;Assumptions'!$G$32))*$B243+AND(CU$56&lt;'Summary&amp;Assumptions'!$J$31,CU$47&gt;=$FO243,CU$47&lt;=$FP243)*(('Summary&amp;Assumptions'!$H$25*$C243)*(1+'Summary&amp;Assumptions'!$J$29)^(CU$46-1))+AND(CU$56&lt;'Summary&amp;Assumptions'!$J$31,CU$47&gt;=$FQ243,CU$47&lt;=$FR243)*(('Summary&amp;Assumptions'!$H$25*$C243)*(1+'Summary&amp;Assumptions'!$J$29)^(CU$46-1))</f>
        <v>0</v>
      </c>
      <c r="CQ243" s="588">
        <f>AND(CV$55&gt;0,SUM($E243:CP243)&lt;'Summary&amp;Assumptions'!$G$32*$B243,$D243&gt;='Summary&amp;Assumptions'!$D$17,CV$47&gt;=$D243,CV$47&lt;=EDATE($D243,'Summary&amp;Assumptions'!$G$32))*$B243+AND(CV$56&lt;'Summary&amp;Assumptions'!$J$31,CV$47&gt;=$FO243,CV$47&lt;=$FP243)*(('Summary&amp;Assumptions'!$H$25*$C243)*(1+'Summary&amp;Assumptions'!$J$29)^(CV$46-1))+AND(CV$56&lt;'Summary&amp;Assumptions'!$J$31,CV$47&gt;=$FQ243,CV$47&lt;=$FR243)*(('Summary&amp;Assumptions'!$H$25*$C243)*(1+'Summary&amp;Assumptions'!$J$29)^(CV$46-1))</f>
        <v>0</v>
      </c>
      <c r="CR243" s="588">
        <f>AND(CW$55&gt;0,SUM($E243:CQ243)&lt;'Summary&amp;Assumptions'!$G$32*$B243,$D243&gt;='Summary&amp;Assumptions'!$D$17,CW$47&gt;=$D243,CW$47&lt;=EDATE($D243,'Summary&amp;Assumptions'!$G$32))*$B243+AND(CW$56&lt;'Summary&amp;Assumptions'!$J$31,CW$47&gt;=$FO243,CW$47&lt;=$FP243)*(('Summary&amp;Assumptions'!$H$25*$C243)*(1+'Summary&amp;Assumptions'!$J$29)^(CW$46-1))+AND(CW$56&lt;'Summary&amp;Assumptions'!$J$31,CW$47&gt;=$FQ243,CW$47&lt;=$FR243)*(('Summary&amp;Assumptions'!$H$25*$C243)*(1+'Summary&amp;Assumptions'!$J$29)^(CW$46-1))</f>
        <v>0</v>
      </c>
      <c r="CS243" s="588">
        <f>AND(CX$55&gt;0,SUM($E243:CR243)&lt;'Summary&amp;Assumptions'!$G$32*$B243,$D243&gt;='Summary&amp;Assumptions'!$D$17,CX$47&gt;=$D243,CX$47&lt;=EDATE($D243,'Summary&amp;Assumptions'!$G$32))*$B243+AND(CX$56&lt;'Summary&amp;Assumptions'!$J$31,CX$47&gt;=$FO243,CX$47&lt;=$FP243)*(('Summary&amp;Assumptions'!$H$25*$C243)*(1+'Summary&amp;Assumptions'!$J$29)^(CX$46-1))+AND(CX$56&lt;'Summary&amp;Assumptions'!$J$31,CX$47&gt;=$FQ243,CX$47&lt;=$FR243)*(('Summary&amp;Assumptions'!$H$25*$C243)*(1+'Summary&amp;Assumptions'!$J$29)^(CX$46-1))</f>
        <v>0</v>
      </c>
      <c r="CT243" s="588">
        <f>AND(CY$55&gt;0,SUM($E243:CS243)&lt;'Summary&amp;Assumptions'!$G$32*$B243,$D243&gt;='Summary&amp;Assumptions'!$D$17,CY$47&gt;=$D243,CY$47&lt;=EDATE($D243,'Summary&amp;Assumptions'!$G$32))*$B243+AND(CY$56&lt;'Summary&amp;Assumptions'!$J$31,CY$47&gt;=$FO243,CY$47&lt;=$FP243)*(('Summary&amp;Assumptions'!$H$25*$C243)*(1+'Summary&amp;Assumptions'!$J$29)^(CY$46-1))+AND(CY$56&lt;'Summary&amp;Assumptions'!$J$31,CY$47&gt;=$FQ243,CY$47&lt;=$FR243)*(('Summary&amp;Assumptions'!$H$25*$C243)*(1+'Summary&amp;Assumptions'!$J$29)^(CY$46-1))</f>
        <v>0</v>
      </c>
      <c r="CU243" s="588">
        <f>AND(CZ$55&gt;0,SUM($E243:CT243)&lt;'Summary&amp;Assumptions'!$G$32*$B243,$D243&gt;='Summary&amp;Assumptions'!$D$17,CZ$47&gt;=$D243,CZ$47&lt;=EDATE($D243,'Summary&amp;Assumptions'!$G$32))*$B243+AND(CZ$56&lt;'Summary&amp;Assumptions'!$J$31,CZ$47&gt;=$FO243,CZ$47&lt;=$FP243)*(('Summary&amp;Assumptions'!$H$25*$C243)*(1+'Summary&amp;Assumptions'!$J$29)^(CZ$46-1))+AND(CZ$56&lt;'Summary&amp;Assumptions'!$J$31,CZ$47&gt;=$FQ243,CZ$47&lt;=$FR243)*(('Summary&amp;Assumptions'!$H$25*$C243)*(1+'Summary&amp;Assumptions'!$J$29)^(CZ$46-1))</f>
        <v>0</v>
      </c>
      <c r="CV243" s="588">
        <f>AND(DA$55&gt;0,SUM($E243:CU243)&lt;'Summary&amp;Assumptions'!$G$32*$B243,$D243&gt;='Summary&amp;Assumptions'!$D$17,DA$47&gt;=$D243,DA$47&lt;=EDATE($D243,'Summary&amp;Assumptions'!$G$32))*$B243+AND(DA$56&lt;'Summary&amp;Assumptions'!$J$31,DA$47&gt;=$FO243,DA$47&lt;=$FP243)*(('Summary&amp;Assumptions'!$H$25*$C243)*(1+'Summary&amp;Assumptions'!$J$29)^(DA$46-1))+AND(DA$56&lt;'Summary&amp;Assumptions'!$J$31,DA$47&gt;=$FQ243,DA$47&lt;=$FR243)*(('Summary&amp;Assumptions'!$H$25*$C243)*(1+'Summary&amp;Assumptions'!$J$29)^(DA$46-1))</f>
        <v>0</v>
      </c>
      <c r="CW243" s="588">
        <f>AND(DB$55&gt;0,SUM($E243:CV243)&lt;'Summary&amp;Assumptions'!$G$32*$B243,$D243&gt;='Summary&amp;Assumptions'!$D$17,DB$47&gt;=$D243,DB$47&lt;=EDATE($D243,'Summary&amp;Assumptions'!$G$32))*$B243+AND(DB$56&lt;'Summary&amp;Assumptions'!$J$31,DB$47&gt;=$FO243,DB$47&lt;=$FP243)*(('Summary&amp;Assumptions'!$H$25*$C243)*(1+'Summary&amp;Assumptions'!$J$29)^(DB$46-1))+AND(DB$56&lt;'Summary&amp;Assumptions'!$J$31,DB$47&gt;=$FQ243,DB$47&lt;=$FR243)*(('Summary&amp;Assumptions'!$H$25*$C243)*(1+'Summary&amp;Assumptions'!$J$29)^(DB$46-1))</f>
        <v>0</v>
      </c>
      <c r="CX243" s="588">
        <f>AND(DC$55&gt;0,SUM($E243:CW243)&lt;'Summary&amp;Assumptions'!$G$32*$B243,$D243&gt;='Summary&amp;Assumptions'!$D$17,DC$47&gt;=$D243,DC$47&lt;=EDATE($D243,'Summary&amp;Assumptions'!$G$32))*$B243+AND(DC$56&lt;'Summary&amp;Assumptions'!$J$31,DC$47&gt;=$FO243,DC$47&lt;=$FP243)*(('Summary&amp;Assumptions'!$H$25*$C243)*(1+'Summary&amp;Assumptions'!$J$29)^(DC$46-1))+AND(DC$56&lt;'Summary&amp;Assumptions'!$J$31,DC$47&gt;=$FQ243,DC$47&lt;=$FR243)*(('Summary&amp;Assumptions'!$H$25*$C243)*(1+'Summary&amp;Assumptions'!$J$29)^(DC$46-1))</f>
        <v>0</v>
      </c>
      <c r="CY243" s="588">
        <f>AND(DD$55&gt;0,SUM($E243:CX243)&lt;'Summary&amp;Assumptions'!$G$32*$B243,$D243&gt;='Summary&amp;Assumptions'!$D$17,DD$47&gt;=$D243,DD$47&lt;=EDATE($D243,'Summary&amp;Assumptions'!$G$32))*$B243+AND(DD$56&lt;'Summary&amp;Assumptions'!$J$31,DD$47&gt;=$FO243,DD$47&lt;=$FP243)*(('Summary&amp;Assumptions'!$H$25*$C243)*(1+'Summary&amp;Assumptions'!$J$29)^(DD$46-1))+AND(DD$56&lt;'Summary&amp;Assumptions'!$J$31,DD$47&gt;=$FQ243,DD$47&lt;=$FR243)*(('Summary&amp;Assumptions'!$H$25*$C243)*(1+'Summary&amp;Assumptions'!$J$29)^(DD$46-1))</f>
        <v>0</v>
      </c>
      <c r="CZ243" s="588">
        <f>AND(DE$55&gt;0,SUM($E243:CY243)&lt;'Summary&amp;Assumptions'!$G$32*$B243,$D243&gt;='Summary&amp;Assumptions'!$D$17,DE$47&gt;=$D243,DE$47&lt;=EDATE($D243,'Summary&amp;Assumptions'!$G$32))*$B243+AND(DE$56&lt;'Summary&amp;Assumptions'!$J$31,DE$47&gt;=$FO243,DE$47&lt;=$FP243)*(('Summary&amp;Assumptions'!$H$25*$C243)*(1+'Summary&amp;Assumptions'!$J$29)^(DE$46-1))+AND(DE$56&lt;'Summary&amp;Assumptions'!$J$31,DE$47&gt;=$FQ243,DE$47&lt;=$FR243)*(('Summary&amp;Assumptions'!$H$25*$C243)*(1+'Summary&amp;Assumptions'!$J$29)^(DE$46-1))</f>
        <v>0</v>
      </c>
      <c r="DA243" s="588">
        <f>AND(DF$55&gt;0,SUM($E243:CZ243)&lt;'Summary&amp;Assumptions'!$G$32*$B243,$D243&gt;='Summary&amp;Assumptions'!$D$17,DF$47&gt;=$D243,DF$47&lt;=EDATE($D243,'Summary&amp;Assumptions'!$G$32))*$B243+AND(DF$56&lt;'Summary&amp;Assumptions'!$J$31,DF$47&gt;=$FO243,DF$47&lt;=$FP243)*(('Summary&amp;Assumptions'!$H$25*$C243)*(1+'Summary&amp;Assumptions'!$J$29)^(DF$46-1))+AND(DF$56&lt;'Summary&amp;Assumptions'!$J$31,DF$47&gt;=$FQ243,DF$47&lt;=$FR243)*(('Summary&amp;Assumptions'!$H$25*$C243)*(1+'Summary&amp;Assumptions'!$J$29)^(DF$46-1))</f>
        <v>0</v>
      </c>
      <c r="DB243" s="588">
        <f>AND(DG$55&gt;0,SUM($E243:DA243)&lt;'Summary&amp;Assumptions'!$G$32*$B243,$D243&gt;='Summary&amp;Assumptions'!$D$17,DG$47&gt;=$D243,DG$47&lt;=EDATE($D243,'Summary&amp;Assumptions'!$G$32))*$B243+AND(DG$56&lt;'Summary&amp;Assumptions'!$J$31,DG$47&gt;=$FO243,DG$47&lt;=$FP243)*(('Summary&amp;Assumptions'!$H$25*$C243)*(1+'Summary&amp;Assumptions'!$J$29)^(DG$46-1))+AND(DG$56&lt;'Summary&amp;Assumptions'!$J$31,DG$47&gt;=$FQ243,DG$47&lt;=$FR243)*(('Summary&amp;Assumptions'!$H$25*$C243)*(1+'Summary&amp;Assumptions'!$J$29)^(DG$46-1))</f>
        <v>0</v>
      </c>
      <c r="DC243" s="588">
        <f>AND(DH$55&gt;0,SUM($E243:DB243)&lt;'Summary&amp;Assumptions'!$G$32*$B243,$D243&gt;='Summary&amp;Assumptions'!$D$17,DH$47&gt;=$D243,DH$47&lt;=EDATE($D243,'Summary&amp;Assumptions'!$G$32))*$B243+AND(DH$56&lt;'Summary&amp;Assumptions'!$J$31,DH$47&gt;=$FO243,DH$47&lt;=$FP243)*(('Summary&amp;Assumptions'!$H$25*$C243)*(1+'Summary&amp;Assumptions'!$J$29)^(DH$46-1))+AND(DH$56&lt;'Summary&amp;Assumptions'!$J$31,DH$47&gt;=$FQ243,DH$47&lt;=$FR243)*(('Summary&amp;Assumptions'!$H$25*$C243)*(1+'Summary&amp;Assumptions'!$J$29)^(DH$46-1))</f>
        <v>0</v>
      </c>
      <c r="DD243" s="588">
        <f>AND(DI$55&gt;0,SUM($E243:DC243)&lt;'Summary&amp;Assumptions'!$G$32*$B243,$D243&gt;='Summary&amp;Assumptions'!$D$17,DI$47&gt;=$D243,DI$47&lt;=EDATE($D243,'Summary&amp;Assumptions'!$G$32))*$B243+AND(DI$56&lt;'Summary&amp;Assumptions'!$J$31,DI$47&gt;=$FO243,DI$47&lt;=$FP243)*(('Summary&amp;Assumptions'!$H$25*$C243)*(1+'Summary&amp;Assumptions'!$J$29)^(DI$46-1))+AND(DI$56&lt;'Summary&amp;Assumptions'!$J$31,DI$47&gt;=$FQ243,DI$47&lt;=$FR243)*(('Summary&amp;Assumptions'!$H$25*$C243)*(1+'Summary&amp;Assumptions'!$J$29)^(DI$46-1))</f>
        <v>0</v>
      </c>
      <c r="DE243" s="588">
        <f>AND(DJ$55&gt;0,SUM($E243:DD243)&lt;'Summary&amp;Assumptions'!$G$32*$B243,$D243&gt;='Summary&amp;Assumptions'!$D$17,DJ$47&gt;=$D243,DJ$47&lt;=EDATE($D243,'Summary&amp;Assumptions'!$G$32))*$B243+AND(DJ$56&lt;'Summary&amp;Assumptions'!$J$31,DJ$47&gt;=$FO243,DJ$47&lt;=$FP243)*(('Summary&amp;Assumptions'!$H$25*$C243)*(1+'Summary&amp;Assumptions'!$J$29)^(DJ$46-1))+AND(DJ$56&lt;'Summary&amp;Assumptions'!$J$31,DJ$47&gt;=$FQ243,DJ$47&lt;=$FR243)*(('Summary&amp;Assumptions'!$H$25*$C243)*(1+'Summary&amp;Assumptions'!$J$29)^(DJ$46-1))</f>
        <v>0</v>
      </c>
      <c r="DF243" s="588">
        <f>AND(DK$55&gt;0,SUM($E243:DE243)&lt;'Summary&amp;Assumptions'!$G$32*$B243,$D243&gt;='Summary&amp;Assumptions'!$D$17,DK$47&gt;=$D243,DK$47&lt;=EDATE($D243,'Summary&amp;Assumptions'!$G$32))*$B243+AND(DK$56&lt;'Summary&amp;Assumptions'!$J$31,DK$47&gt;=$FO243,DK$47&lt;=$FP243)*(('Summary&amp;Assumptions'!$H$25*$C243)*(1+'Summary&amp;Assumptions'!$J$29)^(DK$46-1))+AND(DK$56&lt;'Summary&amp;Assumptions'!$J$31,DK$47&gt;=$FQ243,DK$47&lt;=$FR243)*(('Summary&amp;Assumptions'!$H$25*$C243)*(1+'Summary&amp;Assumptions'!$J$29)^(DK$46-1))</f>
        <v>0</v>
      </c>
      <c r="DG243" s="588">
        <f>AND(DL$55&gt;0,SUM($E243:DF243)&lt;'Summary&amp;Assumptions'!$G$32*$B243,$D243&gt;='Summary&amp;Assumptions'!$D$17,DL$47&gt;=$D243,DL$47&lt;=EDATE($D243,'Summary&amp;Assumptions'!$G$32))*$B243+AND(DL$56&lt;'Summary&amp;Assumptions'!$J$31,DL$47&gt;=$FO243,DL$47&lt;=$FP243)*(('Summary&amp;Assumptions'!$H$25*$C243)*(1+'Summary&amp;Assumptions'!$J$29)^(DL$46-1))+AND(DL$56&lt;'Summary&amp;Assumptions'!$J$31,DL$47&gt;=$FQ243,DL$47&lt;=$FR243)*(('Summary&amp;Assumptions'!$H$25*$C243)*(1+'Summary&amp;Assumptions'!$J$29)^(DL$46-1))</f>
        <v>0</v>
      </c>
      <c r="DH243" s="588">
        <f>AND(DM$55&gt;0,SUM($E243:DG243)&lt;'Summary&amp;Assumptions'!$G$32*$B243,$D243&gt;='Summary&amp;Assumptions'!$D$17,DM$47&gt;=$D243,DM$47&lt;=EDATE($D243,'Summary&amp;Assumptions'!$G$32))*$B243+AND(DM$56&lt;'Summary&amp;Assumptions'!$J$31,DM$47&gt;=$FO243,DM$47&lt;=$FP243)*(('Summary&amp;Assumptions'!$H$25*$C243)*(1+'Summary&amp;Assumptions'!$J$29)^(DM$46-1))+AND(DM$56&lt;'Summary&amp;Assumptions'!$J$31,DM$47&gt;=$FQ243,DM$47&lt;=$FR243)*(('Summary&amp;Assumptions'!$H$25*$C243)*(1+'Summary&amp;Assumptions'!$J$29)^(DM$46-1))</f>
        <v>0</v>
      </c>
      <c r="DI243" s="588">
        <f>AND(DN$55&gt;0,SUM($E243:DH243)&lt;'Summary&amp;Assumptions'!$G$32*$B243,$D243&gt;='Summary&amp;Assumptions'!$D$17,DN$47&gt;=$D243,DN$47&lt;=EDATE($D243,'Summary&amp;Assumptions'!$G$32))*$B243+AND(DN$56&lt;'Summary&amp;Assumptions'!$J$31,DN$47&gt;=$FO243,DN$47&lt;=$FP243)*(('Summary&amp;Assumptions'!$H$25*$C243)*(1+'Summary&amp;Assumptions'!$J$29)^(DN$46-1))+AND(DN$56&lt;'Summary&amp;Assumptions'!$J$31,DN$47&gt;=$FQ243,DN$47&lt;=$FR243)*(('Summary&amp;Assumptions'!$H$25*$C243)*(1+'Summary&amp;Assumptions'!$J$29)^(DN$46-1))</f>
        <v>0</v>
      </c>
      <c r="DJ243" s="588">
        <f>AND(DO$55&gt;0,SUM($E243:DI243)&lt;'Summary&amp;Assumptions'!$G$32*$B243,$D243&gt;='Summary&amp;Assumptions'!$D$17,DO$47&gt;=$D243,DO$47&lt;=EDATE($D243,'Summary&amp;Assumptions'!$G$32))*$B243+AND(DO$56&lt;'Summary&amp;Assumptions'!$J$31,DO$47&gt;=$FO243,DO$47&lt;=$FP243)*(('Summary&amp;Assumptions'!$H$25*$C243)*(1+'Summary&amp;Assumptions'!$J$29)^(DO$46-1))+AND(DO$56&lt;'Summary&amp;Assumptions'!$J$31,DO$47&gt;=$FQ243,DO$47&lt;=$FR243)*(('Summary&amp;Assumptions'!$H$25*$C243)*(1+'Summary&amp;Assumptions'!$J$29)^(DO$46-1))</f>
        <v>0</v>
      </c>
      <c r="DK243" s="588">
        <f>AND(DP$55&gt;0,SUM($E243:DJ243)&lt;'Summary&amp;Assumptions'!$G$32*$B243,$D243&gt;='Summary&amp;Assumptions'!$D$17,DP$47&gt;=$D243,DP$47&lt;=EDATE($D243,'Summary&amp;Assumptions'!$G$32))*$B243+AND(DP$56&lt;'Summary&amp;Assumptions'!$J$31,DP$47&gt;=$FO243,DP$47&lt;=$FP243)*(('Summary&amp;Assumptions'!$H$25*$C243)*(1+'Summary&amp;Assumptions'!$J$29)^(DP$46-1))+AND(DP$56&lt;'Summary&amp;Assumptions'!$J$31,DP$47&gt;=$FQ243,DP$47&lt;=$FR243)*(('Summary&amp;Assumptions'!$H$25*$C243)*(1+'Summary&amp;Assumptions'!$J$29)^(DP$46-1))</f>
        <v>0</v>
      </c>
      <c r="DL243" s="588">
        <f>AND(DQ$55&gt;0,SUM($E243:DK243)&lt;'Summary&amp;Assumptions'!$G$32*$B243,$D243&gt;='Summary&amp;Assumptions'!$D$17,DQ$47&gt;=$D243,DQ$47&lt;=EDATE($D243,'Summary&amp;Assumptions'!$G$32))*$B243+AND(DQ$56&lt;'Summary&amp;Assumptions'!$J$31,DQ$47&gt;=$FO243,DQ$47&lt;=$FP243)*(('Summary&amp;Assumptions'!$H$25*$C243)*(1+'Summary&amp;Assumptions'!$J$29)^(DQ$46-1))+AND(DQ$56&lt;'Summary&amp;Assumptions'!$J$31,DQ$47&gt;=$FQ243,DQ$47&lt;=$FR243)*(('Summary&amp;Assumptions'!$H$25*$C243)*(1+'Summary&amp;Assumptions'!$J$29)^(DQ$46-1))</f>
        <v>0</v>
      </c>
      <c r="DM243" s="588">
        <f>AND(DR$55&gt;0,SUM($E243:DL243)&lt;'Summary&amp;Assumptions'!$G$32*$B243,$D243&gt;='Summary&amp;Assumptions'!$D$17,DR$47&gt;=$D243,DR$47&lt;=EDATE($D243,'Summary&amp;Assumptions'!$G$32))*$B243+AND(DR$56&lt;'Summary&amp;Assumptions'!$J$31,DR$47&gt;=$FO243,DR$47&lt;=$FP243)*(('Summary&amp;Assumptions'!$H$25*$C243)*(1+'Summary&amp;Assumptions'!$J$29)^(DR$46-1))+AND(DR$56&lt;'Summary&amp;Assumptions'!$J$31,DR$47&gt;=$FQ243,DR$47&lt;=$FR243)*(('Summary&amp;Assumptions'!$H$25*$C243)*(1+'Summary&amp;Assumptions'!$J$29)^(DR$46-1))</f>
        <v>0</v>
      </c>
      <c r="DN243" s="588">
        <f>AND(DS$55&gt;0,SUM($E243:DM243)&lt;'Summary&amp;Assumptions'!$G$32*$B243,$D243&gt;='Summary&amp;Assumptions'!$D$17,DS$47&gt;=$D243,DS$47&lt;=EDATE($D243,'Summary&amp;Assumptions'!$G$32))*$B243+AND(DS$56&lt;'Summary&amp;Assumptions'!$J$31,DS$47&gt;=$FO243,DS$47&lt;=$FP243)*(('Summary&amp;Assumptions'!$H$25*$C243)*(1+'Summary&amp;Assumptions'!$J$29)^(DS$46-1))+AND(DS$56&lt;'Summary&amp;Assumptions'!$J$31,DS$47&gt;=$FQ243,DS$47&lt;=$FR243)*(('Summary&amp;Assumptions'!$H$25*$C243)*(1+'Summary&amp;Assumptions'!$J$29)^(DS$46-1))</f>
        <v>0</v>
      </c>
      <c r="DO243" s="588">
        <f>AND(DT$55&gt;0,SUM($E243:DN243)&lt;'Summary&amp;Assumptions'!$G$32*$B243,$D243&gt;='Summary&amp;Assumptions'!$D$17,DT$47&gt;=$D243,DT$47&lt;=EDATE($D243,'Summary&amp;Assumptions'!$G$32))*$B243+AND(DT$56&lt;'Summary&amp;Assumptions'!$J$31,DT$47&gt;=$FO243,DT$47&lt;=$FP243)*(('Summary&amp;Assumptions'!$H$25*$C243)*(1+'Summary&amp;Assumptions'!$J$29)^(DT$46-1))+AND(DT$56&lt;'Summary&amp;Assumptions'!$J$31,DT$47&gt;=$FQ243,DT$47&lt;=$FR243)*(('Summary&amp;Assumptions'!$H$25*$C243)*(1+'Summary&amp;Assumptions'!$J$29)^(DT$46-1))</f>
        <v>0</v>
      </c>
      <c r="DP243" s="588">
        <f>AND(DU$55&gt;0,SUM($E243:DO243)&lt;'Summary&amp;Assumptions'!$G$32*$B243,$D243&gt;='Summary&amp;Assumptions'!$D$17,DU$47&gt;=$D243,DU$47&lt;=EDATE($D243,'Summary&amp;Assumptions'!$G$32))*$B243+AND(DU$56&lt;'Summary&amp;Assumptions'!$J$31,DU$47&gt;=$FO243,DU$47&lt;=$FP243)*(('Summary&amp;Assumptions'!$H$25*$C243)*(1+'Summary&amp;Assumptions'!$J$29)^(DU$46-1))+AND(DU$56&lt;'Summary&amp;Assumptions'!$J$31,DU$47&gt;=$FQ243,DU$47&lt;=$FR243)*(('Summary&amp;Assumptions'!$H$25*$C243)*(1+'Summary&amp;Assumptions'!$J$29)^(DU$46-1))</f>
        <v>0</v>
      </c>
      <c r="DQ243" s="588">
        <f>AND(DV$55&gt;0,SUM($E243:DP243)&lt;'Summary&amp;Assumptions'!$G$32*$B243,$D243&gt;='Summary&amp;Assumptions'!$D$17,DV$47&gt;=$D243,DV$47&lt;=EDATE($D243,'Summary&amp;Assumptions'!$G$32))*$B243+AND(DV$56&lt;'Summary&amp;Assumptions'!$J$31,DV$47&gt;=$FO243,DV$47&lt;=$FP243)*(('Summary&amp;Assumptions'!$H$25*$C243)*(1+'Summary&amp;Assumptions'!$J$29)^(DV$46-1))+AND(DV$56&lt;'Summary&amp;Assumptions'!$J$31,DV$47&gt;=$FQ243,DV$47&lt;=$FR243)*(('Summary&amp;Assumptions'!$H$25*$C243)*(1+'Summary&amp;Assumptions'!$J$29)^(DV$46-1))</f>
        <v>0</v>
      </c>
      <c r="DR243" s="588">
        <f>AND(DW$55&gt;0,SUM($E243:DQ243)&lt;'Summary&amp;Assumptions'!$G$32*$B243,$D243&gt;='Summary&amp;Assumptions'!$D$17,DW$47&gt;=$D243,DW$47&lt;=EDATE($D243,'Summary&amp;Assumptions'!$G$32))*$B243+AND(DW$56&lt;'Summary&amp;Assumptions'!$J$31,DW$47&gt;=$FO243,DW$47&lt;=$FP243)*(('Summary&amp;Assumptions'!$H$25*$C243)*(1+'Summary&amp;Assumptions'!$J$29)^(DW$46-1))+AND(DW$56&lt;'Summary&amp;Assumptions'!$J$31,DW$47&gt;=$FQ243,DW$47&lt;=$FR243)*(('Summary&amp;Assumptions'!$H$25*$C243)*(1+'Summary&amp;Assumptions'!$J$29)^(DW$46-1))</f>
        <v>0</v>
      </c>
      <c r="DS243" s="588">
        <f>AND(DX$55&gt;0,SUM($E243:DR243)&lt;'Summary&amp;Assumptions'!$G$32*$B243,$D243&gt;='Summary&amp;Assumptions'!$D$17,DX$47&gt;=$D243,DX$47&lt;=EDATE($D243,'Summary&amp;Assumptions'!$G$32))*$B243+AND(DX$56&lt;'Summary&amp;Assumptions'!$J$31,DX$47&gt;=$FO243,DX$47&lt;=$FP243)*(('Summary&amp;Assumptions'!$H$25*$C243)*(1+'Summary&amp;Assumptions'!$J$29)^(DX$46-1))+AND(DX$56&lt;'Summary&amp;Assumptions'!$J$31,DX$47&gt;=$FQ243,DX$47&lt;=$FR243)*(('Summary&amp;Assumptions'!$H$25*$C243)*(1+'Summary&amp;Assumptions'!$J$29)^(DX$46-1))</f>
        <v>0</v>
      </c>
      <c r="DT243" s="588">
        <f>AND(DY$55&gt;0,SUM($E243:DS243)&lt;'Summary&amp;Assumptions'!$G$32*$B243,$D243&gt;='Summary&amp;Assumptions'!$D$17,DY$47&gt;=$D243,DY$47&lt;=EDATE($D243,'Summary&amp;Assumptions'!$G$32))*$B243+AND(DY$56&lt;'Summary&amp;Assumptions'!$J$31,DY$47&gt;=$FO243,DY$47&lt;=$FP243)*(('Summary&amp;Assumptions'!$H$25*$C243)*(1+'Summary&amp;Assumptions'!$J$29)^(DY$46-1))+AND(DY$56&lt;'Summary&amp;Assumptions'!$J$31,DY$47&gt;=$FQ243,DY$47&lt;=$FR243)*(('Summary&amp;Assumptions'!$H$25*$C243)*(1+'Summary&amp;Assumptions'!$J$29)^(DY$46-1))</f>
        <v>0</v>
      </c>
      <c r="DU243" s="588">
        <f>AND(DZ$55&gt;0,SUM($E243:DT243)&lt;'Summary&amp;Assumptions'!$G$32*$B243,$D243&gt;='Summary&amp;Assumptions'!$D$17,DZ$47&gt;=$D243,DZ$47&lt;=EDATE($D243,'Summary&amp;Assumptions'!$G$32))*$B243+AND(DZ$56&lt;'Summary&amp;Assumptions'!$J$31,DZ$47&gt;=$FO243,DZ$47&lt;=$FP243)*(('Summary&amp;Assumptions'!$H$25*$C243)*(1+'Summary&amp;Assumptions'!$J$29)^(DZ$46-1))+AND(DZ$56&lt;'Summary&amp;Assumptions'!$J$31,DZ$47&gt;=$FQ243,DZ$47&lt;=$FR243)*(('Summary&amp;Assumptions'!$H$25*$C243)*(1+'Summary&amp;Assumptions'!$J$29)^(DZ$46-1))</f>
        <v>0</v>
      </c>
      <c r="DV243" s="588">
        <f>AND(EA$55&gt;0,SUM($E243:DU243)&lt;'Summary&amp;Assumptions'!$G$32*$B243,$D243&gt;='Summary&amp;Assumptions'!$D$17,EA$47&gt;=$D243,EA$47&lt;=EDATE($D243,'Summary&amp;Assumptions'!$G$32))*$B243+AND(EA$56&lt;'Summary&amp;Assumptions'!$J$31,EA$47&gt;=$FO243,EA$47&lt;=$FP243)*(('Summary&amp;Assumptions'!$H$25*$C243)*(1+'Summary&amp;Assumptions'!$J$29)^(EA$46-1))+AND(EA$56&lt;'Summary&amp;Assumptions'!$J$31,EA$47&gt;=$FQ243,EA$47&lt;=$FR243)*(('Summary&amp;Assumptions'!$H$25*$C243)*(1+'Summary&amp;Assumptions'!$J$29)^(EA$46-1))</f>
        <v>0</v>
      </c>
      <c r="DW243" s="588">
        <f>AND(EB$55&gt;0,SUM($E243:DV243)&lt;'Summary&amp;Assumptions'!$G$32*$B243,$D243&gt;='Summary&amp;Assumptions'!$D$17,EB$47&gt;=$D243,EB$47&lt;=EDATE($D243,'Summary&amp;Assumptions'!$G$32))*$B243+AND(EB$56&lt;'Summary&amp;Assumptions'!$J$31,EB$47&gt;=$FO243,EB$47&lt;=$FP243)*(('Summary&amp;Assumptions'!$H$25*$C243)*(1+'Summary&amp;Assumptions'!$J$29)^(EB$46-1))+AND(EB$56&lt;'Summary&amp;Assumptions'!$J$31,EB$47&gt;=$FQ243,EB$47&lt;=$FR243)*(('Summary&amp;Assumptions'!$H$25*$C243)*(1+'Summary&amp;Assumptions'!$J$29)^(EB$46-1))</f>
        <v>0</v>
      </c>
      <c r="DX243" s="588">
        <f>AND(EC$55&gt;0,SUM($E243:DW243)&lt;'Summary&amp;Assumptions'!$G$32*$B243,$D243&gt;='Summary&amp;Assumptions'!$D$17,EC$47&gt;=$D243,EC$47&lt;=EDATE($D243,'Summary&amp;Assumptions'!$G$32))*$B243+AND(EC$56&lt;'Summary&amp;Assumptions'!$J$31,EC$47&gt;=$FO243,EC$47&lt;=$FP243)*(('Summary&amp;Assumptions'!$H$25*$C243)*(1+'Summary&amp;Assumptions'!$J$29)^(EC$46-1))+AND(EC$56&lt;'Summary&amp;Assumptions'!$J$31,EC$47&gt;=$FQ243,EC$47&lt;=$FR243)*(('Summary&amp;Assumptions'!$H$25*$C243)*(1+'Summary&amp;Assumptions'!$J$29)^(EC$46-1))</f>
        <v>0</v>
      </c>
      <c r="DY243" s="588">
        <f>AND(ED$55&gt;0,SUM($E243:DX243)&lt;'Summary&amp;Assumptions'!$G$32*$B243,$D243&gt;='Summary&amp;Assumptions'!$D$17,ED$47&gt;=$D243,ED$47&lt;=EDATE($D243,'Summary&amp;Assumptions'!$G$32))*$B243+AND(ED$56&lt;'Summary&amp;Assumptions'!$J$31,ED$47&gt;=$FO243,ED$47&lt;=$FP243)*(('Summary&amp;Assumptions'!$H$25*$C243)*(1+'Summary&amp;Assumptions'!$J$29)^(ED$46-1))+AND(ED$56&lt;'Summary&amp;Assumptions'!$J$31,ED$47&gt;=$FQ243,ED$47&lt;=$FR243)*(('Summary&amp;Assumptions'!$H$25*$C243)*(1+'Summary&amp;Assumptions'!$J$29)^(ED$46-1))</f>
        <v>0</v>
      </c>
      <c r="DZ243" s="588">
        <f>AND(EE$55&gt;0,SUM($E243:DY243)&lt;'Summary&amp;Assumptions'!$G$32*$B243,$D243&gt;='Summary&amp;Assumptions'!$D$17,EE$47&gt;=$D243,EE$47&lt;=EDATE($D243,'Summary&amp;Assumptions'!$G$32))*$B243+AND(EE$56&lt;'Summary&amp;Assumptions'!$J$31,EE$47&gt;=$FO243,EE$47&lt;=$FP243)*(('Summary&amp;Assumptions'!$H$25*$C243)*(1+'Summary&amp;Assumptions'!$J$29)^(EE$46-1))+AND(EE$56&lt;'Summary&amp;Assumptions'!$J$31,EE$47&gt;=$FQ243,EE$47&lt;=$FR243)*(('Summary&amp;Assumptions'!$H$25*$C243)*(1+'Summary&amp;Assumptions'!$J$29)^(EE$46-1))</f>
        <v>0</v>
      </c>
      <c r="EA243" s="588">
        <f>AND(EF$55&gt;0,SUM($E243:DZ243)&lt;'Summary&amp;Assumptions'!$G$32*$B243,$D243&gt;='Summary&amp;Assumptions'!$D$17,EF$47&gt;=$D243,EF$47&lt;=EDATE($D243,'Summary&amp;Assumptions'!$G$32))*$B243+AND(EF$56&lt;'Summary&amp;Assumptions'!$J$31,EF$47&gt;=$FO243,EF$47&lt;=$FP243)*(('Summary&amp;Assumptions'!$H$25*$C243)*(1+'Summary&amp;Assumptions'!$J$29)^(EF$46-1))+AND(EF$56&lt;'Summary&amp;Assumptions'!$J$31,EF$47&gt;=$FQ243,EF$47&lt;=$FR243)*(('Summary&amp;Assumptions'!$H$25*$C243)*(1+'Summary&amp;Assumptions'!$J$29)^(EF$46-1))</f>
        <v>0</v>
      </c>
      <c r="EB243" s="588">
        <f>AND(EG$55&gt;0,SUM($E243:EA243)&lt;'Summary&amp;Assumptions'!$G$32*$B243,$D243&gt;='Summary&amp;Assumptions'!$D$17,EG$47&gt;=$D243,EG$47&lt;=EDATE($D243,'Summary&amp;Assumptions'!$G$32))*$B243+AND(EG$56&lt;'Summary&amp;Assumptions'!$J$31,EG$47&gt;=$FO243,EG$47&lt;=$FP243)*(('Summary&amp;Assumptions'!$H$25*$C243)*(1+'Summary&amp;Assumptions'!$J$29)^(EG$46-1))+AND(EG$56&lt;'Summary&amp;Assumptions'!$J$31,EG$47&gt;=$FQ243,EG$47&lt;=$FR243)*(('Summary&amp;Assumptions'!$H$25*$C243)*(1+'Summary&amp;Assumptions'!$J$29)^(EG$46-1))</f>
        <v>0</v>
      </c>
      <c r="EC243" s="588">
        <f>AND(EH$55&gt;0,SUM($E243:EB243)&lt;'Summary&amp;Assumptions'!$G$32*$B243,$D243&gt;='Summary&amp;Assumptions'!$D$17,EH$47&gt;=$D243,EH$47&lt;=EDATE($D243,'Summary&amp;Assumptions'!$G$32))*$B243+AND(EH$56&lt;'Summary&amp;Assumptions'!$J$31,EH$47&gt;=$FO243,EH$47&lt;=$FP243)*(('Summary&amp;Assumptions'!$H$25*$C243)*(1+'Summary&amp;Assumptions'!$J$29)^(EH$46-1))+AND(EH$56&lt;'Summary&amp;Assumptions'!$J$31,EH$47&gt;=$FQ243,EH$47&lt;=$FR243)*(('Summary&amp;Assumptions'!$H$25*$C243)*(1+'Summary&amp;Assumptions'!$J$29)^(EH$46-1))</f>
        <v>0</v>
      </c>
      <c r="ED243" s="588">
        <f>AND(EI$55&gt;0,SUM($E243:EC243)&lt;'Summary&amp;Assumptions'!$G$32*$B243,$D243&gt;='Summary&amp;Assumptions'!$D$17,EI$47&gt;=$D243,EI$47&lt;=EDATE($D243,'Summary&amp;Assumptions'!$G$32))*$B243+AND(EI$56&lt;'Summary&amp;Assumptions'!$J$31,EI$47&gt;=$FO243,EI$47&lt;=$FP243)*(('Summary&amp;Assumptions'!$H$25*$C243)*(1+'Summary&amp;Assumptions'!$J$29)^(EI$46-1))+AND(EI$56&lt;'Summary&amp;Assumptions'!$J$31,EI$47&gt;=$FQ243,EI$47&lt;=$FR243)*(('Summary&amp;Assumptions'!$H$25*$C243)*(1+'Summary&amp;Assumptions'!$J$29)^(EI$46-1))</f>
        <v>0</v>
      </c>
      <c r="EE243" s="588">
        <f>AND(EJ$55&gt;0,SUM($E243:ED243)&lt;'Summary&amp;Assumptions'!$G$32*$B243,$D243&gt;='Summary&amp;Assumptions'!$D$17,EJ$47&gt;=$D243,EJ$47&lt;=EDATE($D243,'Summary&amp;Assumptions'!$G$32))*$B243+AND(EJ$56&lt;'Summary&amp;Assumptions'!$J$31,EJ$47&gt;=$FO243,EJ$47&lt;=$FP243)*(('Summary&amp;Assumptions'!$H$25*$C243)*(1+'Summary&amp;Assumptions'!$J$29)^(EJ$46-1))+AND(EJ$56&lt;'Summary&amp;Assumptions'!$J$31,EJ$47&gt;=$FQ243,EJ$47&lt;=$FR243)*(('Summary&amp;Assumptions'!$H$25*$C243)*(1+'Summary&amp;Assumptions'!$J$29)^(EJ$46-1))</f>
        <v>0</v>
      </c>
      <c r="EF243" s="588">
        <f>AND(EK$55&gt;0,SUM($E243:EE243)&lt;'Summary&amp;Assumptions'!$G$32*$B243,$D243&gt;='Summary&amp;Assumptions'!$D$17,EK$47&gt;=$D243,EK$47&lt;=EDATE($D243,'Summary&amp;Assumptions'!$G$32))*$B243+AND(EK$56&lt;'Summary&amp;Assumptions'!$J$31,EK$47&gt;=$FO243,EK$47&lt;=$FP243)*(('Summary&amp;Assumptions'!$H$25*$C243)*(1+'Summary&amp;Assumptions'!$J$29)^(EK$46-1))+AND(EK$56&lt;'Summary&amp;Assumptions'!$J$31,EK$47&gt;=$FQ243,EK$47&lt;=$FR243)*(('Summary&amp;Assumptions'!$H$25*$C243)*(1+'Summary&amp;Assumptions'!$J$29)^(EK$46-1))</f>
        <v>0</v>
      </c>
      <c r="EG243" s="588">
        <f>AND(EL$55&gt;0,SUM($E243:EF243)&lt;'Summary&amp;Assumptions'!$G$32*$B243,$D243&gt;='Summary&amp;Assumptions'!$D$17,EL$47&gt;=$D243,EL$47&lt;=EDATE($D243,'Summary&amp;Assumptions'!$G$32))*$B243+AND(EL$56&lt;'Summary&amp;Assumptions'!$J$31,EL$47&gt;=$FO243,EL$47&lt;=$FP243)*(('Summary&amp;Assumptions'!$H$25*$C243)*(1+'Summary&amp;Assumptions'!$J$29)^(EL$46-1))+AND(EL$56&lt;'Summary&amp;Assumptions'!$J$31,EL$47&gt;=$FQ243,EL$47&lt;=$FR243)*(('Summary&amp;Assumptions'!$H$25*$C243)*(1+'Summary&amp;Assumptions'!$J$29)^(EL$46-1))</f>
        <v>0</v>
      </c>
      <c r="EH243" s="588">
        <f>AND(EM$55&gt;0,SUM($E243:EG243)&lt;'Summary&amp;Assumptions'!$G$32*$B243,$D243&gt;='Summary&amp;Assumptions'!$D$17,EM$47&gt;=$D243,EM$47&lt;=EDATE($D243,'Summary&amp;Assumptions'!$G$32))*$B243+AND(EM$56&lt;'Summary&amp;Assumptions'!$J$31,EM$47&gt;=$FO243,EM$47&lt;=$FP243)*(('Summary&amp;Assumptions'!$H$25*$C243)*(1+'Summary&amp;Assumptions'!$J$29)^(EM$46-1))+AND(EM$56&lt;'Summary&amp;Assumptions'!$J$31,EM$47&gt;=$FQ243,EM$47&lt;=$FR243)*(('Summary&amp;Assumptions'!$H$25*$C243)*(1+'Summary&amp;Assumptions'!$J$29)^(EM$46-1))</f>
        <v>0</v>
      </c>
      <c r="EI243" s="588">
        <f>AND(EN$55&gt;0,SUM($E243:EH243)&lt;'Summary&amp;Assumptions'!$G$32*$B243,$D243&gt;='Summary&amp;Assumptions'!$D$17,EN$47&gt;=$D243,EN$47&lt;=EDATE($D243,'Summary&amp;Assumptions'!$G$32))*$B243+AND(EN$56&lt;'Summary&amp;Assumptions'!$J$31,EN$47&gt;=$FO243,EN$47&lt;=$FP243)*(('Summary&amp;Assumptions'!$H$25*$C243)*(1+'Summary&amp;Assumptions'!$J$29)^(EN$46-1))+AND(EN$56&lt;'Summary&amp;Assumptions'!$J$31,EN$47&gt;=$FQ243,EN$47&lt;=$FR243)*(('Summary&amp;Assumptions'!$H$25*$C243)*(1+'Summary&amp;Assumptions'!$J$29)^(EN$46-1))</f>
        <v>0</v>
      </c>
      <c r="EJ243" s="588">
        <f>AND(EO$55&gt;0,SUM($E243:EI243)&lt;'Summary&amp;Assumptions'!$G$32*$B243,$D243&gt;='Summary&amp;Assumptions'!$D$17,EO$47&gt;=$D243,EO$47&lt;=EDATE($D243,'Summary&amp;Assumptions'!$G$32))*$B243+AND(EO$56&lt;'Summary&amp;Assumptions'!$J$31,EO$47&gt;=$FO243,EO$47&lt;=$FP243)*(('Summary&amp;Assumptions'!$H$25*$C243)*(1+'Summary&amp;Assumptions'!$J$29)^(EO$46-1))+AND(EO$56&lt;'Summary&amp;Assumptions'!$J$31,EO$47&gt;=$FQ243,EO$47&lt;=$FR243)*(('Summary&amp;Assumptions'!$H$25*$C243)*(1+'Summary&amp;Assumptions'!$J$29)^(EO$46-1))</f>
        <v>0</v>
      </c>
      <c r="EK243" s="588">
        <f>AND(EP$55&gt;0,SUM($E243:EJ243)&lt;'Summary&amp;Assumptions'!$G$32*$B243,$D243&gt;='Summary&amp;Assumptions'!$D$17,EP$47&gt;=$D243,EP$47&lt;=EDATE($D243,'Summary&amp;Assumptions'!$G$32))*$B243+AND(EP$56&lt;'Summary&amp;Assumptions'!$J$31,EP$47&gt;=$FO243,EP$47&lt;=$FP243)*(('Summary&amp;Assumptions'!$H$25*$C243)*(1+'Summary&amp;Assumptions'!$J$29)^(EP$46-1))+AND(EP$56&lt;'Summary&amp;Assumptions'!$J$31,EP$47&gt;=$FQ243,EP$47&lt;=$FR243)*(('Summary&amp;Assumptions'!$H$25*$C243)*(1+'Summary&amp;Assumptions'!$J$29)^(EP$46-1))</f>
        <v>0</v>
      </c>
      <c r="EL243" s="588">
        <f>AND(EQ$55&gt;0,SUM($E243:EK243)&lt;'Summary&amp;Assumptions'!$G$32*$B243,$D243&gt;='Summary&amp;Assumptions'!$D$17,EQ$47&gt;=$D243,EQ$47&lt;=EDATE($D243,'Summary&amp;Assumptions'!$G$32))*$B243+AND(EQ$56&lt;'Summary&amp;Assumptions'!$J$31,EQ$47&gt;=$FO243,EQ$47&lt;=$FP243)*(('Summary&amp;Assumptions'!$H$25*$C243)*(1+'Summary&amp;Assumptions'!$J$29)^(EQ$46-1))+AND(EQ$56&lt;'Summary&amp;Assumptions'!$J$31,EQ$47&gt;=$FQ243,EQ$47&lt;=$FR243)*(('Summary&amp;Assumptions'!$H$25*$C243)*(1+'Summary&amp;Assumptions'!$J$29)^(EQ$46-1))</f>
        <v>0</v>
      </c>
      <c r="EM243" s="588">
        <f>AND(ER$55&gt;0,SUM($E243:EL243)&lt;'Summary&amp;Assumptions'!$G$32*$B243,$D243&gt;='Summary&amp;Assumptions'!$D$17,ER$47&gt;=$D243,ER$47&lt;=EDATE($D243,'Summary&amp;Assumptions'!$G$32))*$B243+AND(ER$56&lt;'Summary&amp;Assumptions'!$J$31,ER$47&gt;=$FO243,ER$47&lt;=$FP243)*(('Summary&amp;Assumptions'!$H$25*$C243)*(1+'Summary&amp;Assumptions'!$J$29)^(ER$46-1))+AND(ER$56&lt;'Summary&amp;Assumptions'!$J$31,ER$47&gt;=$FQ243,ER$47&lt;=$FR243)*(('Summary&amp;Assumptions'!$H$25*$C243)*(1+'Summary&amp;Assumptions'!$J$29)^(ER$46-1))</f>
        <v>0</v>
      </c>
      <c r="EN243" s="588">
        <f>AND(ES$55&gt;0,SUM($E243:EM243)&lt;'Summary&amp;Assumptions'!$G$32*$B243,$D243&gt;='Summary&amp;Assumptions'!$D$17,ES$47&gt;=$D243,ES$47&lt;=EDATE($D243,'Summary&amp;Assumptions'!$G$32))*$B243+AND(ES$56&lt;'Summary&amp;Assumptions'!$J$31,ES$47&gt;=$FO243,ES$47&lt;=$FP243)*(('Summary&amp;Assumptions'!$H$25*$C243)*(1+'Summary&amp;Assumptions'!$J$29)^(ES$46-1))+AND(ES$56&lt;'Summary&amp;Assumptions'!$J$31,ES$47&gt;=$FQ243,ES$47&lt;=$FR243)*(('Summary&amp;Assumptions'!$H$25*$C243)*(1+'Summary&amp;Assumptions'!$J$29)^(ES$46-1))</f>
        <v>0</v>
      </c>
      <c r="EO243" s="588">
        <f>AND(ET$55&gt;0,SUM($E243:EN243)&lt;'Summary&amp;Assumptions'!$G$32*$B243,$D243&gt;='Summary&amp;Assumptions'!$D$17,ET$47&gt;=$D243,ET$47&lt;=EDATE($D243,'Summary&amp;Assumptions'!$G$32))*$B243+AND(ET$56&lt;'Summary&amp;Assumptions'!$J$31,ET$47&gt;=$FO243,ET$47&lt;=$FP243)*(('Summary&amp;Assumptions'!$H$25*$C243)*(1+'Summary&amp;Assumptions'!$J$29)^(ET$46-1))+AND(ET$56&lt;'Summary&amp;Assumptions'!$J$31,ET$47&gt;=$FQ243,ET$47&lt;=$FR243)*(('Summary&amp;Assumptions'!$H$25*$C243)*(1+'Summary&amp;Assumptions'!$J$29)^(ET$46-1))</f>
        <v>0</v>
      </c>
      <c r="EP243" s="588">
        <f>AND(EU$55&gt;0,SUM($E243:EO243)&lt;'Summary&amp;Assumptions'!$G$32*$B243,$D243&gt;='Summary&amp;Assumptions'!$D$17,EU$47&gt;=$D243,EU$47&lt;=EDATE($D243,'Summary&amp;Assumptions'!$G$32))*$B243+AND(EU$56&lt;'Summary&amp;Assumptions'!$J$31,EU$47&gt;=$FO243,EU$47&lt;=$FP243)*(('Summary&amp;Assumptions'!$H$25*$C243)*(1+'Summary&amp;Assumptions'!$J$29)^(EU$46-1))+AND(EU$56&lt;'Summary&amp;Assumptions'!$J$31,EU$47&gt;=$FQ243,EU$47&lt;=$FR243)*(('Summary&amp;Assumptions'!$H$25*$C243)*(1+'Summary&amp;Assumptions'!$J$29)^(EU$46-1))</f>
        <v>0</v>
      </c>
      <c r="EQ243" s="588">
        <f>AND(EV$55&gt;0,SUM($E243:EP243)&lt;'Summary&amp;Assumptions'!$G$32*$B243,$D243&gt;='Summary&amp;Assumptions'!$D$17,EV$47&gt;=$D243,EV$47&lt;=EDATE($D243,'Summary&amp;Assumptions'!$G$32))*$B243+AND(EV$56&lt;'Summary&amp;Assumptions'!$J$31,EV$47&gt;=$FO243,EV$47&lt;=$FP243)*(('Summary&amp;Assumptions'!$H$25*$C243)*(1+'Summary&amp;Assumptions'!$J$29)^(EV$46-1))+AND(EV$56&lt;'Summary&amp;Assumptions'!$J$31,EV$47&gt;=$FQ243,EV$47&lt;=$FR243)*(('Summary&amp;Assumptions'!$H$25*$C243)*(1+'Summary&amp;Assumptions'!$J$29)^(EV$46-1))</f>
        <v>0</v>
      </c>
      <c r="ER243" s="588">
        <f>AND(EW$55&gt;0,SUM($E243:EQ243)&lt;'Summary&amp;Assumptions'!$G$32*$B243,$D243&gt;='Summary&amp;Assumptions'!$D$17,EW$47&gt;=$D243,EW$47&lt;=EDATE($D243,'Summary&amp;Assumptions'!$G$32))*$B243+AND(EW$56&lt;'Summary&amp;Assumptions'!$J$31,EW$47&gt;=$FO243,EW$47&lt;=$FP243)*(('Summary&amp;Assumptions'!$H$25*$C243)*(1+'Summary&amp;Assumptions'!$J$29)^(EW$46-1))+AND(EW$56&lt;'Summary&amp;Assumptions'!$J$31,EW$47&gt;=$FQ243,EW$47&lt;=$FR243)*(('Summary&amp;Assumptions'!$H$25*$C243)*(1+'Summary&amp;Assumptions'!$J$29)^(EW$46-1))</f>
        <v>0</v>
      </c>
      <c r="ES243" s="588">
        <f>AND(EX$55&gt;0,SUM($E243:ER243)&lt;'Summary&amp;Assumptions'!$G$32*$B243,$D243&gt;='Summary&amp;Assumptions'!$D$17,EX$47&gt;=$D243,EX$47&lt;=EDATE($D243,'Summary&amp;Assumptions'!$G$32))*$B243+AND(EX$56&lt;'Summary&amp;Assumptions'!$J$31,EX$47&gt;=$FO243,EX$47&lt;=$FP243)*(('Summary&amp;Assumptions'!$H$25*$C243)*(1+'Summary&amp;Assumptions'!$J$29)^(EX$46-1))+AND(EX$56&lt;'Summary&amp;Assumptions'!$J$31,EX$47&gt;=$FQ243,EX$47&lt;=$FR243)*(('Summary&amp;Assumptions'!$H$25*$C243)*(1+'Summary&amp;Assumptions'!$J$29)^(EX$46-1))</f>
        <v>0</v>
      </c>
      <c r="ET243" s="588">
        <f>AND(EY$55&gt;0,SUM($E243:ES243)&lt;'Summary&amp;Assumptions'!$G$32*$B243,$D243&gt;='Summary&amp;Assumptions'!$D$17,EY$47&gt;=$D243,EY$47&lt;=EDATE($D243,'Summary&amp;Assumptions'!$G$32))*$B243+AND(EY$56&lt;'Summary&amp;Assumptions'!$J$31,EY$47&gt;=$FO243,EY$47&lt;=$FP243)*(('Summary&amp;Assumptions'!$H$25*$C243)*(1+'Summary&amp;Assumptions'!$J$29)^(EY$46-1))+AND(EY$56&lt;'Summary&amp;Assumptions'!$J$31,EY$47&gt;=$FQ243,EY$47&lt;=$FR243)*(('Summary&amp;Assumptions'!$H$25*$C243)*(1+'Summary&amp;Assumptions'!$J$29)^(EY$46-1))</f>
        <v>0</v>
      </c>
      <c r="EU243" s="588">
        <f>AND(EZ$55&gt;0,SUM($E243:ET243)&lt;'Summary&amp;Assumptions'!$G$32*$B243,$D243&gt;='Summary&amp;Assumptions'!$D$17,EZ$47&gt;=$D243,EZ$47&lt;=EDATE($D243,'Summary&amp;Assumptions'!$G$32))*$B243+AND(EZ$56&lt;'Summary&amp;Assumptions'!$J$31,EZ$47&gt;=$FO243,EZ$47&lt;=$FP243)*(('Summary&amp;Assumptions'!$H$25*$C243)*(1+'Summary&amp;Assumptions'!$J$29)^(EZ$46-1))+AND(EZ$56&lt;'Summary&amp;Assumptions'!$J$31,EZ$47&gt;=$FQ243,EZ$47&lt;=$FR243)*(('Summary&amp;Assumptions'!$H$25*$C243)*(1+'Summary&amp;Assumptions'!$J$29)^(EZ$46-1))</f>
        <v>0</v>
      </c>
      <c r="EV243" s="588">
        <f>AND(FA$55&gt;0,SUM($E243:EU243)&lt;'Summary&amp;Assumptions'!$G$32*$B243,$D243&gt;='Summary&amp;Assumptions'!$D$17,FA$47&gt;=$D243,FA$47&lt;=EDATE($D243,'Summary&amp;Assumptions'!$G$32))*$B243+AND(FA$56&lt;'Summary&amp;Assumptions'!$J$31,FA$47&gt;=$FO243,FA$47&lt;=$FP243)*(('Summary&amp;Assumptions'!$H$25*$C243)*(1+'Summary&amp;Assumptions'!$J$29)^(FA$46-1))+AND(FA$56&lt;'Summary&amp;Assumptions'!$J$31,FA$47&gt;=$FQ243,FA$47&lt;=$FR243)*(('Summary&amp;Assumptions'!$H$25*$C243)*(1+'Summary&amp;Assumptions'!$J$29)^(FA$46-1))</f>
        <v>0</v>
      </c>
      <c r="EW243" s="588">
        <f>AND(FB$55&gt;0,SUM($E243:EV243)&lt;'Summary&amp;Assumptions'!$G$32*$B243,$D243&gt;='Summary&amp;Assumptions'!$D$17,FB$47&gt;=$D243,FB$47&lt;=EDATE($D243,'Summary&amp;Assumptions'!$G$32))*$B243+AND(FB$56&lt;'Summary&amp;Assumptions'!$J$31,FB$47&gt;=$FO243,FB$47&lt;=$FP243)*(('Summary&amp;Assumptions'!$H$25*$C243)*(1+'Summary&amp;Assumptions'!$J$29)^(FB$46-1))+AND(FB$56&lt;'Summary&amp;Assumptions'!$J$31,FB$47&gt;=$FQ243,FB$47&lt;=$FR243)*(('Summary&amp;Assumptions'!$H$25*$C243)*(1+'Summary&amp;Assumptions'!$J$29)^(FB$46-1))</f>
        <v>0</v>
      </c>
      <c r="EX243" s="588">
        <f>AND(FC$55&gt;0,SUM($E243:EW243)&lt;'Summary&amp;Assumptions'!$G$32*$B243,$D243&gt;='Summary&amp;Assumptions'!$D$17,FC$47&gt;=$D243,FC$47&lt;=EDATE($D243,'Summary&amp;Assumptions'!$G$32))*$B243+AND(FC$56&lt;'Summary&amp;Assumptions'!$J$31,FC$47&gt;=$FO243,FC$47&lt;=$FP243)*(('Summary&amp;Assumptions'!$H$25*$C243)*(1+'Summary&amp;Assumptions'!$J$29)^(FC$46-1))+AND(FC$56&lt;'Summary&amp;Assumptions'!$J$31,FC$47&gt;=$FQ243,FC$47&lt;=$FR243)*(('Summary&amp;Assumptions'!$H$25*$C243)*(1+'Summary&amp;Assumptions'!$J$29)^(FC$46-1))</f>
        <v>0</v>
      </c>
      <c r="EY243" s="588">
        <f>AND(FD$55&gt;0,SUM($E243:EX243)&lt;'Summary&amp;Assumptions'!$G$32*$B243,$D243&gt;='Summary&amp;Assumptions'!$D$17,FD$47&gt;=$D243,FD$47&lt;=EDATE($D243,'Summary&amp;Assumptions'!$G$32))*$B243+AND(FD$56&lt;'Summary&amp;Assumptions'!$J$31,FD$47&gt;=$FO243,FD$47&lt;=$FP243)*(('Summary&amp;Assumptions'!$H$25*$C243)*(1+'Summary&amp;Assumptions'!$J$29)^(FD$46-1))+AND(FD$56&lt;'Summary&amp;Assumptions'!$J$31,FD$47&gt;=$FQ243,FD$47&lt;=$FR243)*(('Summary&amp;Assumptions'!$H$25*$C243)*(1+'Summary&amp;Assumptions'!$J$29)^(FD$46-1))</f>
        <v>0</v>
      </c>
      <c r="EZ243" s="588">
        <f>AND(FE$55&gt;0,SUM($E243:EY243)&lt;'Summary&amp;Assumptions'!$G$32*$B243,$D243&gt;='Summary&amp;Assumptions'!$D$17,FE$47&gt;=$D243,FE$47&lt;=EDATE($D243,'Summary&amp;Assumptions'!$G$32))*$B243+AND(FE$56&lt;'Summary&amp;Assumptions'!$J$31,FE$47&gt;=$FO243,FE$47&lt;=$FP243)*(('Summary&amp;Assumptions'!$H$25*$C243)*(1+'Summary&amp;Assumptions'!$J$29)^(FE$46-1))+AND(FE$56&lt;'Summary&amp;Assumptions'!$J$31,FE$47&gt;=$FQ243,FE$47&lt;=$FR243)*(('Summary&amp;Assumptions'!$H$25*$C243)*(1+'Summary&amp;Assumptions'!$J$29)^(FE$46-1))</f>
        <v>0</v>
      </c>
      <c r="FA243" s="588">
        <f>AND(FF$55&gt;0,SUM($E243:EZ243)&lt;'Summary&amp;Assumptions'!$G$32*$B243,$D243&gt;='Summary&amp;Assumptions'!$D$17,FF$47&gt;=$D243,FF$47&lt;=EDATE($D243,'Summary&amp;Assumptions'!$G$32))*$B243+AND(FF$56&lt;'Summary&amp;Assumptions'!$J$31,FF$47&gt;=$FO243,FF$47&lt;=$FP243)*(('Summary&amp;Assumptions'!$H$25*$C243)*(1+'Summary&amp;Assumptions'!$J$29)^(FF$46-1))+AND(FF$56&lt;'Summary&amp;Assumptions'!$J$31,FF$47&gt;=$FQ243,FF$47&lt;=$FR243)*(('Summary&amp;Assumptions'!$H$25*$C243)*(1+'Summary&amp;Assumptions'!$J$29)^(FF$46-1))</f>
        <v>0</v>
      </c>
      <c r="FB243" s="588">
        <f>AND(FG$55&gt;0,SUM($E243:FA243)&lt;'Summary&amp;Assumptions'!$G$32*$B243,$D243&gt;='Summary&amp;Assumptions'!$D$17,FG$47&gt;=$D243,FG$47&lt;=EDATE($D243,'Summary&amp;Assumptions'!$G$32))*$B243+AND(FG$56&lt;'Summary&amp;Assumptions'!$J$31,FG$47&gt;=$FO243,FG$47&lt;=$FP243)*(('Summary&amp;Assumptions'!$H$25*$C243)*(1+'Summary&amp;Assumptions'!$J$29)^(FG$46-1))+AND(FG$56&lt;'Summary&amp;Assumptions'!$J$31,FG$47&gt;=$FQ243,FG$47&lt;=$FR243)*(('Summary&amp;Assumptions'!$H$25*$C243)*(1+'Summary&amp;Assumptions'!$J$29)^(FG$46-1))</f>
        <v>0</v>
      </c>
      <c r="FC243" s="588">
        <f>AND(FH$55&gt;0,SUM($E243:FB243)&lt;'Summary&amp;Assumptions'!$G$32*$B243,$D243&gt;='Summary&amp;Assumptions'!$D$17,FH$47&gt;=$D243,FH$47&lt;=EDATE($D243,'Summary&amp;Assumptions'!$G$32))*$B243+AND(FH$56&lt;'Summary&amp;Assumptions'!$J$31,FH$47&gt;=$FO243,FH$47&lt;=$FP243)*(('Summary&amp;Assumptions'!$H$25*$C243)*(1+'Summary&amp;Assumptions'!$J$29)^(FH$46-1))+AND(FH$56&lt;'Summary&amp;Assumptions'!$J$31,FH$47&gt;=$FQ243,FH$47&lt;=$FR243)*(('Summary&amp;Assumptions'!$H$25*$C243)*(1+'Summary&amp;Assumptions'!$J$29)^(FH$46-1))</f>
        <v>0</v>
      </c>
      <c r="FD243" s="588">
        <f>AND(FI$55&gt;0,SUM($E243:FC243)&lt;'Summary&amp;Assumptions'!$G$32*$B243,$D243&gt;='Summary&amp;Assumptions'!$D$17,FI$47&gt;=$D243,FI$47&lt;=EDATE($D243,'Summary&amp;Assumptions'!$G$32))*$B243+AND(FI$56&lt;'Summary&amp;Assumptions'!$J$31,FI$47&gt;=$FO243,FI$47&lt;=$FP243)*(('Summary&amp;Assumptions'!$H$25*$C243)*(1+'Summary&amp;Assumptions'!$J$29)^(FI$46-1))+AND(FI$56&lt;'Summary&amp;Assumptions'!$J$31,FI$47&gt;=$FQ243,FI$47&lt;=$FR243)*(('Summary&amp;Assumptions'!$H$25*$C243)*(1+'Summary&amp;Assumptions'!$J$29)^(FI$46-1))</f>
        <v>0</v>
      </c>
      <c r="FE243" s="588">
        <f>AND(FJ$55&gt;0,SUM($E243:FD243)&lt;'Summary&amp;Assumptions'!$G$32*$B243,$D243&gt;='Summary&amp;Assumptions'!$D$17,FJ$47&gt;=$D243,FJ$47&lt;=EDATE($D243,'Summary&amp;Assumptions'!$G$32))*$B243+AND(FJ$56&lt;'Summary&amp;Assumptions'!$J$31,FJ$47&gt;=$FO243,FJ$47&lt;=$FP243)*(('Summary&amp;Assumptions'!$H$25*$C243)*(1+'Summary&amp;Assumptions'!$J$29)^(FJ$46-1))+AND(FJ$56&lt;'Summary&amp;Assumptions'!$J$31,FJ$47&gt;=$FQ243,FJ$47&lt;=$FR243)*(('Summary&amp;Assumptions'!$H$25*$C243)*(1+'Summary&amp;Assumptions'!$J$29)^(FJ$46-1))</f>
        <v>0</v>
      </c>
      <c r="FF243" s="588">
        <f>AND(FK$55&gt;0,SUM($E243:FE243)&lt;'Summary&amp;Assumptions'!$G$32*$B243,$D243&gt;='Summary&amp;Assumptions'!$D$17,FK$47&gt;=$D243,FK$47&lt;=EDATE($D243,'Summary&amp;Assumptions'!$G$32))*$B243+AND(FK$56&lt;'Summary&amp;Assumptions'!$J$31,FK$47&gt;=$FO243,FK$47&lt;=$FP243)*(('Summary&amp;Assumptions'!$H$25*$C243)*(1+'Summary&amp;Assumptions'!$J$29)^(FK$46-1))+AND(FK$56&lt;'Summary&amp;Assumptions'!$J$31,FK$47&gt;=$FQ243,FK$47&lt;=$FR243)*(('Summary&amp;Assumptions'!$H$25*$C243)*(1+'Summary&amp;Assumptions'!$J$29)^(FK$46-1))</f>
        <v>0</v>
      </c>
      <c r="FG243" s="588">
        <f>AND(FL$55&gt;0,SUM($E243:FF243)&lt;'Summary&amp;Assumptions'!$G$32*$B243,$D243&gt;='Summary&amp;Assumptions'!$D$17,FL$47&gt;=$D243,FL$47&lt;=EDATE($D243,'Summary&amp;Assumptions'!$G$32))*$B243+AND(FL$56&lt;'Summary&amp;Assumptions'!$J$31,FL$47&gt;=$FO243,FL$47&lt;=$FP243)*(('Summary&amp;Assumptions'!$H$25*$C243)*(1+'Summary&amp;Assumptions'!$J$29)^(FL$46-1))+AND(FL$56&lt;'Summary&amp;Assumptions'!$J$31,FL$47&gt;=$FQ243,FL$47&lt;=$FR243)*(('Summary&amp;Assumptions'!$H$25*$C243)*(1+'Summary&amp;Assumptions'!$J$29)^(FL$46-1))</f>
        <v>0</v>
      </c>
      <c r="FH243" s="588">
        <f>AND(FM$55&gt;0,SUM($E243:FG243)&lt;'Summary&amp;Assumptions'!$G$32*$B243,$D243&gt;='Summary&amp;Assumptions'!$D$17,FM$47&gt;=$D243,FM$47&lt;=EDATE($D243,'Summary&amp;Assumptions'!$G$32))*$B243+AND(FM$56&lt;'Summary&amp;Assumptions'!$J$31,FM$47&gt;=$FO243,FM$47&lt;=$FP243)*(('Summary&amp;Assumptions'!$H$25*$C243)*(1+'Summary&amp;Assumptions'!$J$29)^(FM$46-1))+AND(FM$56&lt;'Summary&amp;Assumptions'!$J$31,FM$47&gt;=$FQ243,FM$47&lt;=$FR243)*(('Summary&amp;Assumptions'!$H$25*$C243)*(1+'Summary&amp;Assumptions'!$J$29)^(FM$46-1))</f>
        <v>0</v>
      </c>
      <c r="FI243" s="588">
        <f>AND(FN$55&gt;0,SUM($E243:FH243)&lt;'Summary&amp;Assumptions'!$G$32*$B243,$D243&gt;='Summary&amp;Assumptions'!$D$17,FN$47&gt;=$D243,FN$47&lt;=EDATE($D243,'Summary&amp;Assumptions'!$G$32))*$B243+AND(FN$56&lt;'Summary&amp;Assumptions'!$J$31,FN$47&gt;=$FO243,FN$47&lt;=$FP243)*(('Summary&amp;Assumptions'!$H$25*$C243)*(1+'Summary&amp;Assumptions'!$J$29)^(FN$46-1))+AND(FN$56&lt;'Summary&amp;Assumptions'!$J$31,FN$47&gt;=$FQ243,FN$47&lt;=$FR243)*(('Summary&amp;Assumptions'!$H$25*$C243)*(1+'Summary&amp;Assumptions'!$J$29)^(FN$46-1))</f>
        <v>0</v>
      </c>
      <c r="FJ243" s="588">
        <f>AND(FO$55&gt;0,SUM($E243:FI243)&lt;'Summary&amp;Assumptions'!$G$32*$B243,$D243&gt;='Summary&amp;Assumptions'!$D$17,FO$47&gt;=$D243,FO$47&lt;=EDATE($D243,'Summary&amp;Assumptions'!$G$32))*$B243+AND(FO$56&lt;'Summary&amp;Assumptions'!$J$31,FO$47&gt;=$FO243,FO$47&lt;=$FP243)*(('Summary&amp;Assumptions'!$H$25*$C243)*(1+'Summary&amp;Assumptions'!$J$29)^(FO$46-1))+AND(FO$56&lt;'Summary&amp;Assumptions'!$J$31,FO$47&gt;=$FQ243,FO$47&lt;=$FR243)*(('Summary&amp;Assumptions'!$H$25*$C243)*(1+'Summary&amp;Assumptions'!$J$29)^(FO$46-1))</f>
        <v>0</v>
      </c>
      <c r="FK243" s="588">
        <f>AND(FP$55&gt;0,SUM($E243:FJ243)&lt;'Summary&amp;Assumptions'!$G$32*$B243,$D243&gt;='Summary&amp;Assumptions'!$D$17,FP$47&gt;=$D243,FP$47&lt;=EDATE($D243,'Summary&amp;Assumptions'!$G$32))*$B243+AND(FP$56&lt;'Summary&amp;Assumptions'!$J$31,FP$47&gt;=$FO243,FP$47&lt;=$FP243)*(('Summary&amp;Assumptions'!$H$25*$C243)*(1+'Summary&amp;Assumptions'!$J$29)^(FP$46-1))+AND(FP$56&lt;'Summary&amp;Assumptions'!$J$31,FP$47&gt;=$FQ243,FP$47&lt;=$FR243)*(('Summary&amp;Assumptions'!$H$25*$C243)*(1+'Summary&amp;Assumptions'!$J$29)^(FP$46-1))</f>
        <v>0</v>
      </c>
      <c r="FL243" s="588">
        <f>AND(FQ$55&gt;0,SUM($E243:FK243)&lt;'Summary&amp;Assumptions'!$G$32*$B243,$D243&gt;='Summary&amp;Assumptions'!$D$17,FQ$47&gt;=$D243,FQ$47&lt;=EDATE($D243,'Summary&amp;Assumptions'!$G$32))*$B243+AND(FQ$56&lt;'Summary&amp;Assumptions'!$J$31,FQ$47&gt;=$FO243,FQ$47&lt;=$FP243)*(('Summary&amp;Assumptions'!$H$25*$C243)*(1+'Summary&amp;Assumptions'!$J$29)^(FQ$46-1))+AND(FQ$56&lt;'Summary&amp;Assumptions'!$J$31,FQ$47&gt;=$FQ243,FQ$47&lt;=$FR243)*(('Summary&amp;Assumptions'!$H$25*$C243)*(1+'Summary&amp;Assumptions'!$J$29)^(FQ$46-1))</f>
        <v>0</v>
      </c>
      <c r="FO243" s="576">
        <f>EDATE(D243,'Summary&amp;Assumptions'!$G$34)</f>
        <v>48183</v>
      </c>
      <c r="FP243" s="576">
        <f>EDATE(FO243,'Summary&amp;Assumptions'!$G$33-1)</f>
        <v>48214</v>
      </c>
      <c r="FQ243" s="576">
        <f>EDATE(FO243,'Summary&amp;Assumptions'!$G$34)</f>
        <v>48549</v>
      </c>
      <c r="FR243" s="576">
        <f>EDATE(FQ243,'Summary&amp;Assumptions'!$G$33-1)</f>
        <v>48580</v>
      </c>
    </row>
    <row r="244" spans="2:174" hidden="1" x14ac:dyDescent="0.2">
      <c r="B244" s="588">
        <v>0</v>
      </c>
      <c r="C244" s="193">
        <v>0</v>
      </c>
      <c r="D244" s="589">
        <v>47849</v>
      </c>
      <c r="F244" s="588">
        <f>AND(K$55&gt;0,SUM($E244:E244)&lt;'Summary&amp;Assumptions'!$G$32*$B244,$D244&gt;='Summary&amp;Assumptions'!$D$17,K$47&gt;=$D244,K$47&lt;=EDATE($D244,'Summary&amp;Assumptions'!$G$32))*$B244+AND(K$56&lt;'Summary&amp;Assumptions'!$J$31,K$47&gt;=$FO244,K$47&lt;=$FP244)*(('Summary&amp;Assumptions'!$H$25*$C244)*(1+'Summary&amp;Assumptions'!$J$29)^(K$46-1))+AND(K$56&lt;'Summary&amp;Assumptions'!$J$31,K$47&gt;=$FQ244,K$47&lt;=$FR244)*(('Summary&amp;Assumptions'!$H$25*$C244)*(1+'Summary&amp;Assumptions'!$J$29)^(K$46-1))</f>
        <v>0</v>
      </c>
      <c r="G244" s="588">
        <f>AND(L$55&gt;0,SUM($E244:F244)&lt;'Summary&amp;Assumptions'!$G$32*$B244,$D244&gt;='Summary&amp;Assumptions'!$D$17,L$47&gt;=$D244,L$47&lt;=EDATE($D244,'Summary&amp;Assumptions'!$G$32))*$B244+AND(L$56&lt;'Summary&amp;Assumptions'!$J$31,L$47&gt;=$FO244,L$47&lt;=$FP244)*(('Summary&amp;Assumptions'!$H$25*$C244)*(1+'Summary&amp;Assumptions'!$J$29)^(L$46-1))+AND(L$56&lt;'Summary&amp;Assumptions'!$J$31,L$47&gt;=$FQ244,L$47&lt;=$FR244)*(('Summary&amp;Assumptions'!$H$25*$C244)*(1+'Summary&amp;Assumptions'!$J$29)^(L$46-1))</f>
        <v>0</v>
      </c>
      <c r="H244" s="588">
        <f>AND(M$55&gt;0,SUM($E244:G244)&lt;'Summary&amp;Assumptions'!$G$32*$B244,$D244&gt;='Summary&amp;Assumptions'!$D$17,M$47&gt;=$D244,M$47&lt;=EDATE($D244,'Summary&amp;Assumptions'!$G$32))*$B244+AND(M$56&lt;'Summary&amp;Assumptions'!$J$31,M$47&gt;=$FO244,M$47&lt;=$FP244)*(('Summary&amp;Assumptions'!$H$25*$C244)*(1+'Summary&amp;Assumptions'!$J$29)^(M$46-1))+AND(M$56&lt;'Summary&amp;Assumptions'!$J$31,M$47&gt;=$FQ244,M$47&lt;=$FR244)*(('Summary&amp;Assumptions'!$H$25*$C244)*(1+'Summary&amp;Assumptions'!$J$29)^(M$46-1))</f>
        <v>0</v>
      </c>
      <c r="I244" s="588">
        <f>AND(N$55&gt;0,SUM($E244:H244)&lt;'Summary&amp;Assumptions'!$G$32*$B244,$D244&gt;='Summary&amp;Assumptions'!$D$17,N$47&gt;=$D244,N$47&lt;=EDATE($D244,'Summary&amp;Assumptions'!$G$32))*$B244+AND(N$56&lt;'Summary&amp;Assumptions'!$J$31,N$47&gt;=$FO244,N$47&lt;=$FP244)*(('Summary&amp;Assumptions'!$H$25*$C244)*(1+'Summary&amp;Assumptions'!$J$29)^(N$46-1))+AND(N$56&lt;'Summary&amp;Assumptions'!$J$31,N$47&gt;=$FQ244,N$47&lt;=$FR244)*(('Summary&amp;Assumptions'!$H$25*$C244)*(1+'Summary&amp;Assumptions'!$J$29)^(N$46-1))</f>
        <v>0</v>
      </c>
      <c r="J244" s="588">
        <f>AND(O$55&gt;0,SUM($E244:I244)&lt;'Summary&amp;Assumptions'!$G$32*$B244,$D244&gt;='Summary&amp;Assumptions'!$D$17,O$47&gt;=$D244,O$47&lt;=EDATE($D244,'Summary&amp;Assumptions'!$G$32))*$B244+AND(O$56&lt;'Summary&amp;Assumptions'!$J$31,O$47&gt;=$FO244,O$47&lt;=$FP244)*(('Summary&amp;Assumptions'!$H$25*$C244)*(1+'Summary&amp;Assumptions'!$J$29)^(O$46-1))+AND(O$56&lt;'Summary&amp;Assumptions'!$J$31,O$47&gt;=$FQ244,O$47&lt;=$FR244)*(('Summary&amp;Assumptions'!$H$25*$C244)*(1+'Summary&amp;Assumptions'!$J$29)^(O$46-1))</f>
        <v>0</v>
      </c>
      <c r="K244" s="588">
        <f>AND(P$55&gt;0,SUM($E244:J244)&lt;'Summary&amp;Assumptions'!$G$32*$B244,$D244&gt;='Summary&amp;Assumptions'!$D$17,P$47&gt;=$D244,P$47&lt;=EDATE($D244,'Summary&amp;Assumptions'!$G$32))*$B244+AND(P$56&lt;'Summary&amp;Assumptions'!$J$31,P$47&gt;=$FO244,P$47&lt;=$FP244)*(('Summary&amp;Assumptions'!$H$25*$C244)*(1+'Summary&amp;Assumptions'!$J$29)^(P$46-1))+AND(P$56&lt;'Summary&amp;Assumptions'!$J$31,P$47&gt;=$FQ244,P$47&lt;=$FR244)*(('Summary&amp;Assumptions'!$H$25*$C244)*(1+'Summary&amp;Assumptions'!$J$29)^(P$46-1))</f>
        <v>0</v>
      </c>
      <c r="L244" s="588">
        <f>AND(Q$55&gt;0,SUM($E244:K244)&lt;'Summary&amp;Assumptions'!$G$32*$B244,$D244&gt;='Summary&amp;Assumptions'!$D$17,Q$47&gt;=$D244,Q$47&lt;=EDATE($D244,'Summary&amp;Assumptions'!$G$32))*$B244+AND(Q$56&lt;'Summary&amp;Assumptions'!$J$31,Q$47&gt;=$FO244,Q$47&lt;=$FP244)*(('Summary&amp;Assumptions'!$H$25*$C244)*(1+'Summary&amp;Assumptions'!$J$29)^(Q$46-1))+AND(Q$56&lt;'Summary&amp;Assumptions'!$J$31,Q$47&gt;=$FQ244,Q$47&lt;=$FR244)*(('Summary&amp;Assumptions'!$H$25*$C244)*(1+'Summary&amp;Assumptions'!$J$29)^(Q$46-1))</f>
        <v>0</v>
      </c>
      <c r="M244" s="588">
        <f>AND(R$55&gt;0,SUM($E244:L244)&lt;'Summary&amp;Assumptions'!$G$32*$B244,$D244&gt;='Summary&amp;Assumptions'!$D$17,R$47&gt;=$D244,R$47&lt;=EDATE($D244,'Summary&amp;Assumptions'!$G$32))*$B244+AND(R$56&lt;'Summary&amp;Assumptions'!$J$31,R$47&gt;=$FO244,R$47&lt;=$FP244)*(('Summary&amp;Assumptions'!$H$25*$C244)*(1+'Summary&amp;Assumptions'!$J$29)^(R$46-1))+AND(R$56&lt;'Summary&amp;Assumptions'!$J$31,R$47&gt;=$FQ244,R$47&lt;=$FR244)*(('Summary&amp;Assumptions'!$H$25*$C244)*(1+'Summary&amp;Assumptions'!$J$29)^(R$46-1))</f>
        <v>0</v>
      </c>
      <c r="N244" s="588">
        <f>AND(S$55&gt;0,SUM($E244:M244)&lt;'Summary&amp;Assumptions'!$G$32*$B244,$D244&gt;='Summary&amp;Assumptions'!$D$17,S$47&gt;=$D244,S$47&lt;=EDATE($D244,'Summary&amp;Assumptions'!$G$32))*$B244+AND(S$56&lt;'Summary&amp;Assumptions'!$J$31,S$47&gt;=$FO244,S$47&lt;=$FP244)*(('Summary&amp;Assumptions'!$H$25*$C244)*(1+'Summary&amp;Assumptions'!$J$29)^(S$46-1))+AND(S$56&lt;'Summary&amp;Assumptions'!$J$31,S$47&gt;=$FQ244,S$47&lt;=$FR244)*(('Summary&amp;Assumptions'!$H$25*$C244)*(1+'Summary&amp;Assumptions'!$J$29)^(S$46-1))</f>
        <v>0</v>
      </c>
      <c r="O244" s="588">
        <f>AND(T$55&gt;0,SUM($E244:N244)&lt;'Summary&amp;Assumptions'!$G$32*$B244,$D244&gt;='Summary&amp;Assumptions'!$D$17,T$47&gt;=$D244,T$47&lt;=EDATE($D244,'Summary&amp;Assumptions'!$G$32))*$B244+AND(T$56&lt;'Summary&amp;Assumptions'!$J$31,T$47&gt;=$FO244,T$47&lt;=$FP244)*(('Summary&amp;Assumptions'!$H$25*$C244)*(1+'Summary&amp;Assumptions'!$J$29)^(T$46-1))+AND(T$56&lt;'Summary&amp;Assumptions'!$J$31,T$47&gt;=$FQ244,T$47&lt;=$FR244)*(('Summary&amp;Assumptions'!$H$25*$C244)*(1+'Summary&amp;Assumptions'!$J$29)^(T$46-1))</f>
        <v>0</v>
      </c>
      <c r="P244" s="588">
        <f>AND(U$55&gt;0,SUM($E244:O244)&lt;'Summary&amp;Assumptions'!$G$32*$B244,$D244&gt;='Summary&amp;Assumptions'!$D$17,U$47&gt;=$D244,U$47&lt;=EDATE($D244,'Summary&amp;Assumptions'!$G$32))*$B244+AND(U$56&lt;'Summary&amp;Assumptions'!$J$31,U$47&gt;=$FO244,U$47&lt;=$FP244)*(('Summary&amp;Assumptions'!$H$25*$C244)*(1+'Summary&amp;Assumptions'!$J$29)^(U$46-1))+AND(U$56&lt;'Summary&amp;Assumptions'!$J$31,U$47&gt;=$FQ244,U$47&lt;=$FR244)*(('Summary&amp;Assumptions'!$H$25*$C244)*(1+'Summary&amp;Assumptions'!$J$29)^(U$46-1))</f>
        <v>0</v>
      </c>
      <c r="Q244" s="588">
        <f>AND(V$55&gt;0,SUM($E244:P244)&lt;'Summary&amp;Assumptions'!$G$32*$B244,$D244&gt;='Summary&amp;Assumptions'!$D$17,V$47&gt;=$D244,V$47&lt;=EDATE($D244,'Summary&amp;Assumptions'!$G$32))*$B244+AND(V$56&lt;'Summary&amp;Assumptions'!$J$31,V$47&gt;=$FO244,V$47&lt;=$FP244)*(('Summary&amp;Assumptions'!$H$25*$C244)*(1+'Summary&amp;Assumptions'!$J$29)^(V$46-1))+AND(V$56&lt;'Summary&amp;Assumptions'!$J$31,V$47&gt;=$FQ244,V$47&lt;=$FR244)*(('Summary&amp;Assumptions'!$H$25*$C244)*(1+'Summary&amp;Assumptions'!$J$29)^(V$46-1))</f>
        <v>0</v>
      </c>
      <c r="R244" s="588">
        <f>AND(W$55&gt;0,SUM($E244:Q244)&lt;'Summary&amp;Assumptions'!$G$32*$B244,$D244&gt;='Summary&amp;Assumptions'!$D$17,W$47&gt;=$D244,W$47&lt;=EDATE($D244,'Summary&amp;Assumptions'!$G$32))*$B244+AND(W$56&lt;'Summary&amp;Assumptions'!$J$31,W$47&gt;=$FO244,W$47&lt;=$FP244)*(('Summary&amp;Assumptions'!$H$25*$C244)*(1+'Summary&amp;Assumptions'!$J$29)^(W$46-1))+AND(W$56&lt;'Summary&amp;Assumptions'!$J$31,W$47&gt;=$FQ244,W$47&lt;=$FR244)*(('Summary&amp;Assumptions'!$H$25*$C244)*(1+'Summary&amp;Assumptions'!$J$29)^(W$46-1))</f>
        <v>0</v>
      </c>
      <c r="S244" s="588">
        <f>AND(X$55&gt;0,SUM($E244:R244)&lt;'Summary&amp;Assumptions'!$G$32*$B244,$D244&gt;='Summary&amp;Assumptions'!$D$17,X$47&gt;=$D244,X$47&lt;=EDATE($D244,'Summary&amp;Assumptions'!$G$32))*$B244+AND(X$56&lt;'Summary&amp;Assumptions'!$J$31,X$47&gt;=$FO244,X$47&lt;=$FP244)*(('Summary&amp;Assumptions'!$H$25*$C244)*(1+'Summary&amp;Assumptions'!$J$29)^(X$46-1))+AND(X$56&lt;'Summary&amp;Assumptions'!$J$31,X$47&gt;=$FQ244,X$47&lt;=$FR244)*(('Summary&amp;Assumptions'!$H$25*$C244)*(1+'Summary&amp;Assumptions'!$J$29)^(X$46-1))</f>
        <v>0</v>
      </c>
      <c r="T244" s="588">
        <f>AND(Y$55&gt;0,SUM($E244:S244)&lt;'Summary&amp;Assumptions'!$G$32*$B244,$D244&gt;='Summary&amp;Assumptions'!$D$17,Y$47&gt;=$D244,Y$47&lt;=EDATE($D244,'Summary&amp;Assumptions'!$G$32))*$B244+AND(Y$56&lt;'Summary&amp;Assumptions'!$J$31,Y$47&gt;=$FO244,Y$47&lt;=$FP244)*(('Summary&amp;Assumptions'!$H$25*$C244)*(1+'Summary&amp;Assumptions'!$J$29)^(Y$46-1))+AND(Y$56&lt;'Summary&amp;Assumptions'!$J$31,Y$47&gt;=$FQ244,Y$47&lt;=$FR244)*(('Summary&amp;Assumptions'!$H$25*$C244)*(1+'Summary&amp;Assumptions'!$J$29)^(Y$46-1))</f>
        <v>0</v>
      </c>
      <c r="U244" s="588">
        <f>AND(Z$55&gt;0,SUM($E244:T244)&lt;'Summary&amp;Assumptions'!$G$32*$B244,$D244&gt;='Summary&amp;Assumptions'!$D$17,Z$47&gt;=$D244,Z$47&lt;=EDATE($D244,'Summary&amp;Assumptions'!$G$32))*$B244+AND(Z$56&lt;'Summary&amp;Assumptions'!$J$31,Z$47&gt;=$FO244,Z$47&lt;=$FP244)*(('Summary&amp;Assumptions'!$H$25*$C244)*(1+'Summary&amp;Assumptions'!$J$29)^(Z$46-1))+AND(Z$56&lt;'Summary&amp;Assumptions'!$J$31,Z$47&gt;=$FQ244,Z$47&lt;=$FR244)*(('Summary&amp;Assumptions'!$H$25*$C244)*(1+'Summary&amp;Assumptions'!$J$29)^(Z$46-1))</f>
        <v>0</v>
      </c>
      <c r="V244" s="588">
        <f>AND(AA$55&gt;0,SUM($E244:U244)&lt;'Summary&amp;Assumptions'!$G$32*$B244,$D244&gt;='Summary&amp;Assumptions'!$D$17,AA$47&gt;=$D244,AA$47&lt;=EDATE($D244,'Summary&amp;Assumptions'!$G$32))*$B244+AND(AA$56&lt;'Summary&amp;Assumptions'!$J$31,AA$47&gt;=$FO244,AA$47&lt;=$FP244)*(('Summary&amp;Assumptions'!$H$25*$C244)*(1+'Summary&amp;Assumptions'!$J$29)^(AA$46-1))+AND(AA$56&lt;'Summary&amp;Assumptions'!$J$31,AA$47&gt;=$FQ244,AA$47&lt;=$FR244)*(('Summary&amp;Assumptions'!$H$25*$C244)*(1+'Summary&amp;Assumptions'!$J$29)^(AA$46-1))</f>
        <v>0</v>
      </c>
      <c r="W244" s="588">
        <f>AND(AB$55&gt;0,SUM($E244:V244)&lt;'Summary&amp;Assumptions'!$G$32*$B244,$D244&gt;='Summary&amp;Assumptions'!$D$17,AB$47&gt;=$D244,AB$47&lt;=EDATE($D244,'Summary&amp;Assumptions'!$G$32))*$B244+AND(AB$56&lt;'Summary&amp;Assumptions'!$J$31,AB$47&gt;=$FO244,AB$47&lt;=$FP244)*(('Summary&amp;Assumptions'!$H$25*$C244)*(1+'Summary&amp;Assumptions'!$J$29)^(AB$46-1))+AND(AB$56&lt;'Summary&amp;Assumptions'!$J$31,AB$47&gt;=$FQ244,AB$47&lt;=$FR244)*(('Summary&amp;Assumptions'!$H$25*$C244)*(1+'Summary&amp;Assumptions'!$J$29)^(AB$46-1))</f>
        <v>0</v>
      </c>
      <c r="X244" s="588">
        <f>AND(AC$55&gt;0,SUM($E244:W244)&lt;'Summary&amp;Assumptions'!$G$32*$B244,$D244&gt;='Summary&amp;Assumptions'!$D$17,AC$47&gt;=$D244,AC$47&lt;=EDATE($D244,'Summary&amp;Assumptions'!$G$32))*$B244+AND(AC$56&lt;'Summary&amp;Assumptions'!$J$31,AC$47&gt;=$FO244,AC$47&lt;=$FP244)*(('Summary&amp;Assumptions'!$H$25*$C244)*(1+'Summary&amp;Assumptions'!$J$29)^(AC$46-1))+AND(AC$56&lt;'Summary&amp;Assumptions'!$J$31,AC$47&gt;=$FQ244,AC$47&lt;=$FR244)*(('Summary&amp;Assumptions'!$H$25*$C244)*(1+'Summary&amp;Assumptions'!$J$29)^(AC$46-1))</f>
        <v>0</v>
      </c>
      <c r="Y244" s="588">
        <f>AND(AD$55&gt;0,SUM($E244:X244)&lt;'Summary&amp;Assumptions'!$G$32*$B244,$D244&gt;='Summary&amp;Assumptions'!$D$17,AD$47&gt;=$D244,AD$47&lt;=EDATE($D244,'Summary&amp;Assumptions'!$G$32))*$B244+AND(AD$56&lt;'Summary&amp;Assumptions'!$J$31,AD$47&gt;=$FO244,AD$47&lt;=$FP244)*(('Summary&amp;Assumptions'!$H$25*$C244)*(1+'Summary&amp;Assumptions'!$J$29)^(AD$46-1))+AND(AD$56&lt;'Summary&amp;Assumptions'!$J$31,AD$47&gt;=$FQ244,AD$47&lt;=$FR244)*(('Summary&amp;Assumptions'!$H$25*$C244)*(1+'Summary&amp;Assumptions'!$J$29)^(AD$46-1))</f>
        <v>0</v>
      </c>
      <c r="Z244" s="588">
        <f>AND(AE$55&gt;0,SUM($E244:Y244)&lt;'Summary&amp;Assumptions'!$G$32*$B244,$D244&gt;='Summary&amp;Assumptions'!$D$17,AE$47&gt;=$D244,AE$47&lt;=EDATE($D244,'Summary&amp;Assumptions'!$G$32))*$B244+AND(AE$56&lt;'Summary&amp;Assumptions'!$J$31,AE$47&gt;=$FO244,AE$47&lt;=$FP244)*(('Summary&amp;Assumptions'!$H$25*$C244)*(1+'Summary&amp;Assumptions'!$J$29)^(AE$46-1))+AND(AE$56&lt;'Summary&amp;Assumptions'!$J$31,AE$47&gt;=$FQ244,AE$47&lt;=$FR244)*(('Summary&amp;Assumptions'!$H$25*$C244)*(1+'Summary&amp;Assumptions'!$J$29)^(AE$46-1))</f>
        <v>0</v>
      </c>
      <c r="AA244" s="588">
        <f>AND(AF$55&gt;0,SUM($E244:Z244)&lt;'Summary&amp;Assumptions'!$G$32*$B244,$D244&gt;='Summary&amp;Assumptions'!$D$17,AF$47&gt;=$D244,AF$47&lt;=EDATE($D244,'Summary&amp;Assumptions'!$G$32))*$B244+AND(AF$56&lt;'Summary&amp;Assumptions'!$J$31,AF$47&gt;=$FO244,AF$47&lt;=$FP244)*(('Summary&amp;Assumptions'!$H$25*$C244)*(1+'Summary&amp;Assumptions'!$J$29)^(AF$46-1))+AND(AF$56&lt;'Summary&amp;Assumptions'!$J$31,AF$47&gt;=$FQ244,AF$47&lt;=$FR244)*(('Summary&amp;Assumptions'!$H$25*$C244)*(1+'Summary&amp;Assumptions'!$J$29)^(AF$46-1))</f>
        <v>0</v>
      </c>
      <c r="AB244" s="588">
        <f>AND(AG$55&gt;0,SUM($E244:AA244)&lt;'Summary&amp;Assumptions'!$G$32*$B244,$D244&gt;='Summary&amp;Assumptions'!$D$17,AG$47&gt;=$D244,AG$47&lt;=EDATE($D244,'Summary&amp;Assumptions'!$G$32))*$B244+AND(AG$56&lt;'Summary&amp;Assumptions'!$J$31,AG$47&gt;=$FO244,AG$47&lt;=$FP244)*(('Summary&amp;Assumptions'!$H$25*$C244)*(1+'Summary&amp;Assumptions'!$J$29)^(AG$46-1))+AND(AG$56&lt;'Summary&amp;Assumptions'!$J$31,AG$47&gt;=$FQ244,AG$47&lt;=$FR244)*(('Summary&amp;Assumptions'!$H$25*$C244)*(1+'Summary&amp;Assumptions'!$J$29)^(AG$46-1))</f>
        <v>0</v>
      </c>
      <c r="AC244" s="588">
        <f>AND(AH$55&gt;0,SUM($E244:AB244)&lt;'Summary&amp;Assumptions'!$G$32*$B244,$D244&gt;='Summary&amp;Assumptions'!$D$17,AH$47&gt;=$D244,AH$47&lt;=EDATE($D244,'Summary&amp;Assumptions'!$G$32))*$B244+AND(AH$56&lt;'Summary&amp;Assumptions'!$J$31,AH$47&gt;=$FO244,AH$47&lt;=$FP244)*(('Summary&amp;Assumptions'!$H$25*$C244)*(1+'Summary&amp;Assumptions'!$J$29)^(AH$46-1))+AND(AH$56&lt;'Summary&amp;Assumptions'!$J$31,AH$47&gt;=$FQ244,AH$47&lt;=$FR244)*(('Summary&amp;Assumptions'!$H$25*$C244)*(1+'Summary&amp;Assumptions'!$J$29)^(AH$46-1))</f>
        <v>0</v>
      </c>
      <c r="AD244" s="588">
        <f>AND(AI$55&gt;0,SUM($E244:AC244)&lt;'Summary&amp;Assumptions'!$G$32*$B244,$D244&gt;='Summary&amp;Assumptions'!$D$17,AI$47&gt;=$D244,AI$47&lt;=EDATE($D244,'Summary&amp;Assumptions'!$G$32))*$B244+AND(AI$56&lt;'Summary&amp;Assumptions'!$J$31,AI$47&gt;=$FO244,AI$47&lt;=$FP244)*(('Summary&amp;Assumptions'!$H$25*$C244)*(1+'Summary&amp;Assumptions'!$J$29)^(AI$46-1))+AND(AI$56&lt;'Summary&amp;Assumptions'!$J$31,AI$47&gt;=$FQ244,AI$47&lt;=$FR244)*(('Summary&amp;Assumptions'!$H$25*$C244)*(1+'Summary&amp;Assumptions'!$J$29)^(AI$46-1))</f>
        <v>0</v>
      </c>
      <c r="AE244" s="588">
        <f>AND(AJ$55&gt;0,SUM($E244:AD244)&lt;'Summary&amp;Assumptions'!$G$32*$B244,$D244&gt;='Summary&amp;Assumptions'!$D$17,AJ$47&gt;=$D244,AJ$47&lt;=EDATE($D244,'Summary&amp;Assumptions'!$G$32))*$B244+AND(AJ$56&lt;'Summary&amp;Assumptions'!$J$31,AJ$47&gt;=$FO244,AJ$47&lt;=$FP244)*(('Summary&amp;Assumptions'!$H$25*$C244)*(1+'Summary&amp;Assumptions'!$J$29)^(AJ$46-1))+AND(AJ$56&lt;'Summary&amp;Assumptions'!$J$31,AJ$47&gt;=$FQ244,AJ$47&lt;=$FR244)*(('Summary&amp;Assumptions'!$H$25*$C244)*(1+'Summary&amp;Assumptions'!$J$29)^(AJ$46-1))</f>
        <v>0</v>
      </c>
      <c r="AF244" s="588">
        <f>AND(AK$55&gt;0,SUM($E244:AE244)&lt;'Summary&amp;Assumptions'!$G$32*$B244,$D244&gt;='Summary&amp;Assumptions'!$D$17,AK$47&gt;=$D244,AK$47&lt;=EDATE($D244,'Summary&amp;Assumptions'!$G$32))*$B244+AND(AK$56&lt;'Summary&amp;Assumptions'!$J$31,AK$47&gt;=$FO244,AK$47&lt;=$FP244)*(('Summary&amp;Assumptions'!$H$25*$C244)*(1+'Summary&amp;Assumptions'!$J$29)^(AK$46-1))+AND(AK$56&lt;'Summary&amp;Assumptions'!$J$31,AK$47&gt;=$FQ244,AK$47&lt;=$FR244)*(('Summary&amp;Assumptions'!$H$25*$C244)*(1+'Summary&amp;Assumptions'!$J$29)^(AK$46-1))</f>
        <v>0</v>
      </c>
      <c r="AG244" s="588">
        <f>AND(AL$55&gt;0,SUM($E244:AF244)&lt;'Summary&amp;Assumptions'!$G$32*$B244,$D244&gt;='Summary&amp;Assumptions'!$D$17,AL$47&gt;=$D244,AL$47&lt;=EDATE($D244,'Summary&amp;Assumptions'!$G$32))*$B244+AND(AL$56&lt;'Summary&amp;Assumptions'!$J$31,AL$47&gt;=$FO244,AL$47&lt;=$FP244)*(('Summary&amp;Assumptions'!$H$25*$C244)*(1+'Summary&amp;Assumptions'!$J$29)^(AL$46-1))+AND(AL$56&lt;'Summary&amp;Assumptions'!$J$31,AL$47&gt;=$FQ244,AL$47&lt;=$FR244)*(('Summary&amp;Assumptions'!$H$25*$C244)*(1+'Summary&amp;Assumptions'!$J$29)^(AL$46-1))</f>
        <v>0</v>
      </c>
      <c r="AH244" s="588">
        <f>AND(AM$55&gt;0,SUM($E244:AG244)&lt;'Summary&amp;Assumptions'!$G$32*$B244,$D244&gt;='Summary&amp;Assumptions'!$D$17,AM$47&gt;=$D244,AM$47&lt;=EDATE($D244,'Summary&amp;Assumptions'!$G$32))*$B244+AND(AM$56&lt;'Summary&amp;Assumptions'!$J$31,AM$47&gt;=$FO244,AM$47&lt;=$FP244)*(('Summary&amp;Assumptions'!$H$25*$C244)*(1+'Summary&amp;Assumptions'!$J$29)^(AM$46-1))+AND(AM$56&lt;'Summary&amp;Assumptions'!$J$31,AM$47&gt;=$FQ244,AM$47&lt;=$FR244)*(('Summary&amp;Assumptions'!$H$25*$C244)*(1+'Summary&amp;Assumptions'!$J$29)^(AM$46-1))</f>
        <v>0</v>
      </c>
      <c r="AI244" s="588">
        <f>AND(AN$55&gt;0,SUM($E244:AH244)&lt;'Summary&amp;Assumptions'!$G$32*$B244,$D244&gt;='Summary&amp;Assumptions'!$D$17,AN$47&gt;=$D244,AN$47&lt;=EDATE($D244,'Summary&amp;Assumptions'!$G$32))*$B244+AND(AN$56&lt;'Summary&amp;Assumptions'!$J$31,AN$47&gt;=$FO244,AN$47&lt;=$FP244)*(('Summary&amp;Assumptions'!$H$25*$C244)*(1+'Summary&amp;Assumptions'!$J$29)^(AN$46-1))+AND(AN$56&lt;'Summary&amp;Assumptions'!$J$31,AN$47&gt;=$FQ244,AN$47&lt;=$FR244)*(('Summary&amp;Assumptions'!$H$25*$C244)*(1+'Summary&amp;Assumptions'!$J$29)^(AN$46-1))</f>
        <v>0</v>
      </c>
      <c r="AJ244" s="588">
        <f>AND(AO$55&gt;0,SUM($E244:AI244)&lt;'Summary&amp;Assumptions'!$G$32*$B244,$D244&gt;='Summary&amp;Assumptions'!$D$17,AO$47&gt;=$D244,AO$47&lt;=EDATE($D244,'Summary&amp;Assumptions'!$G$32))*$B244+AND(AO$56&lt;'Summary&amp;Assumptions'!$J$31,AO$47&gt;=$FO244,AO$47&lt;=$FP244)*(('Summary&amp;Assumptions'!$H$25*$C244)*(1+'Summary&amp;Assumptions'!$J$29)^(AO$46-1))+AND(AO$56&lt;'Summary&amp;Assumptions'!$J$31,AO$47&gt;=$FQ244,AO$47&lt;=$FR244)*(('Summary&amp;Assumptions'!$H$25*$C244)*(1+'Summary&amp;Assumptions'!$J$29)^(AO$46-1))</f>
        <v>0</v>
      </c>
      <c r="AK244" s="588">
        <f>AND(AP$55&gt;0,SUM($E244:AJ244)&lt;'Summary&amp;Assumptions'!$G$32*$B244,$D244&gt;='Summary&amp;Assumptions'!$D$17,AP$47&gt;=$D244,AP$47&lt;=EDATE($D244,'Summary&amp;Assumptions'!$G$32))*$B244+AND(AP$56&lt;'Summary&amp;Assumptions'!$J$31,AP$47&gt;=$FO244,AP$47&lt;=$FP244)*(('Summary&amp;Assumptions'!$H$25*$C244)*(1+'Summary&amp;Assumptions'!$J$29)^(AP$46-1))+AND(AP$56&lt;'Summary&amp;Assumptions'!$J$31,AP$47&gt;=$FQ244,AP$47&lt;=$FR244)*(('Summary&amp;Assumptions'!$H$25*$C244)*(1+'Summary&amp;Assumptions'!$J$29)^(AP$46-1))</f>
        <v>0</v>
      </c>
      <c r="AL244" s="588">
        <f>AND(AQ$55&gt;0,SUM($E244:AK244)&lt;'Summary&amp;Assumptions'!$G$32*$B244,$D244&gt;='Summary&amp;Assumptions'!$D$17,AQ$47&gt;=$D244,AQ$47&lt;=EDATE($D244,'Summary&amp;Assumptions'!$G$32))*$B244+AND(AQ$56&lt;'Summary&amp;Assumptions'!$J$31,AQ$47&gt;=$FO244,AQ$47&lt;=$FP244)*(('Summary&amp;Assumptions'!$H$25*$C244)*(1+'Summary&amp;Assumptions'!$J$29)^(AQ$46-1))+AND(AQ$56&lt;'Summary&amp;Assumptions'!$J$31,AQ$47&gt;=$FQ244,AQ$47&lt;=$FR244)*(('Summary&amp;Assumptions'!$H$25*$C244)*(1+'Summary&amp;Assumptions'!$J$29)^(AQ$46-1))</f>
        <v>0</v>
      </c>
      <c r="AM244" s="588">
        <f>AND(AR$55&gt;0,SUM($E244:AL244)&lt;'Summary&amp;Assumptions'!$G$32*$B244,$D244&gt;='Summary&amp;Assumptions'!$D$17,AR$47&gt;=$D244,AR$47&lt;=EDATE($D244,'Summary&amp;Assumptions'!$G$32))*$B244+AND(AR$56&lt;'Summary&amp;Assumptions'!$J$31,AR$47&gt;=$FO244,AR$47&lt;=$FP244)*(('Summary&amp;Assumptions'!$H$25*$C244)*(1+'Summary&amp;Assumptions'!$J$29)^(AR$46-1))+AND(AR$56&lt;'Summary&amp;Assumptions'!$J$31,AR$47&gt;=$FQ244,AR$47&lt;=$FR244)*(('Summary&amp;Assumptions'!$H$25*$C244)*(1+'Summary&amp;Assumptions'!$J$29)^(AR$46-1))</f>
        <v>0</v>
      </c>
      <c r="AN244" s="588">
        <f>AND(AS$55&gt;0,SUM($E244:AM244)&lt;'Summary&amp;Assumptions'!$G$32*$B244,$D244&gt;='Summary&amp;Assumptions'!$D$17,AS$47&gt;=$D244,AS$47&lt;=EDATE($D244,'Summary&amp;Assumptions'!$G$32))*$B244+AND(AS$56&lt;'Summary&amp;Assumptions'!$J$31,AS$47&gt;=$FO244,AS$47&lt;=$FP244)*(('Summary&amp;Assumptions'!$H$25*$C244)*(1+'Summary&amp;Assumptions'!$J$29)^(AS$46-1))+AND(AS$56&lt;'Summary&amp;Assumptions'!$J$31,AS$47&gt;=$FQ244,AS$47&lt;=$FR244)*(('Summary&amp;Assumptions'!$H$25*$C244)*(1+'Summary&amp;Assumptions'!$J$29)^(AS$46-1))</f>
        <v>0</v>
      </c>
      <c r="AO244" s="588">
        <f>AND(AT$55&gt;0,SUM($E244:AN244)&lt;'Summary&amp;Assumptions'!$G$32*$B244,$D244&gt;='Summary&amp;Assumptions'!$D$17,AT$47&gt;=$D244,AT$47&lt;=EDATE($D244,'Summary&amp;Assumptions'!$G$32))*$B244+AND(AT$56&lt;'Summary&amp;Assumptions'!$J$31,AT$47&gt;=$FO244,AT$47&lt;=$FP244)*(('Summary&amp;Assumptions'!$H$25*$C244)*(1+'Summary&amp;Assumptions'!$J$29)^(AT$46-1))+AND(AT$56&lt;'Summary&amp;Assumptions'!$J$31,AT$47&gt;=$FQ244,AT$47&lt;=$FR244)*(('Summary&amp;Assumptions'!$H$25*$C244)*(1+'Summary&amp;Assumptions'!$J$29)^(AT$46-1))</f>
        <v>0</v>
      </c>
      <c r="AP244" s="588">
        <f>AND(AU$55&gt;0,SUM($E244:AO244)&lt;'Summary&amp;Assumptions'!$G$32*$B244,$D244&gt;='Summary&amp;Assumptions'!$D$17,AU$47&gt;=$D244,AU$47&lt;=EDATE($D244,'Summary&amp;Assumptions'!$G$32))*$B244+AND(AU$56&lt;'Summary&amp;Assumptions'!$J$31,AU$47&gt;=$FO244,AU$47&lt;=$FP244)*(('Summary&amp;Assumptions'!$H$25*$C244)*(1+'Summary&amp;Assumptions'!$J$29)^(AU$46-1))+AND(AU$56&lt;'Summary&amp;Assumptions'!$J$31,AU$47&gt;=$FQ244,AU$47&lt;=$FR244)*(('Summary&amp;Assumptions'!$H$25*$C244)*(1+'Summary&amp;Assumptions'!$J$29)^(AU$46-1))</f>
        <v>0</v>
      </c>
      <c r="AQ244" s="588">
        <f>AND(AV$55&gt;0,SUM($E244:AP244)&lt;'Summary&amp;Assumptions'!$G$32*$B244,$D244&gt;='Summary&amp;Assumptions'!$D$17,AV$47&gt;=$D244,AV$47&lt;=EDATE($D244,'Summary&amp;Assumptions'!$G$32))*$B244+AND(AV$56&lt;'Summary&amp;Assumptions'!$J$31,AV$47&gt;=$FO244,AV$47&lt;=$FP244)*(('Summary&amp;Assumptions'!$H$25*$C244)*(1+'Summary&amp;Assumptions'!$J$29)^(AV$46-1))+AND(AV$56&lt;'Summary&amp;Assumptions'!$J$31,AV$47&gt;=$FQ244,AV$47&lt;=$FR244)*(('Summary&amp;Assumptions'!$H$25*$C244)*(1+'Summary&amp;Assumptions'!$J$29)^(AV$46-1))</f>
        <v>0</v>
      </c>
      <c r="AR244" s="588">
        <f>AND(AW$55&gt;0,SUM($E244:AQ244)&lt;'Summary&amp;Assumptions'!$G$32*$B244,$D244&gt;='Summary&amp;Assumptions'!$D$17,AW$47&gt;=$D244,AW$47&lt;=EDATE($D244,'Summary&amp;Assumptions'!$G$32))*$B244+AND(AW$56&lt;'Summary&amp;Assumptions'!$J$31,AW$47&gt;=$FO244,AW$47&lt;=$FP244)*(('Summary&amp;Assumptions'!$H$25*$C244)*(1+'Summary&amp;Assumptions'!$J$29)^(AW$46-1))+AND(AW$56&lt;'Summary&amp;Assumptions'!$J$31,AW$47&gt;=$FQ244,AW$47&lt;=$FR244)*(('Summary&amp;Assumptions'!$H$25*$C244)*(1+'Summary&amp;Assumptions'!$J$29)^(AW$46-1))</f>
        <v>0</v>
      </c>
      <c r="AS244" s="588">
        <f>AND(AX$55&gt;0,SUM($E244:AR244)&lt;'Summary&amp;Assumptions'!$G$32*$B244,$D244&gt;='Summary&amp;Assumptions'!$D$17,AX$47&gt;=$D244,AX$47&lt;=EDATE($D244,'Summary&amp;Assumptions'!$G$32))*$B244+AND(AX$56&lt;'Summary&amp;Assumptions'!$J$31,AX$47&gt;=$FO244,AX$47&lt;=$FP244)*(('Summary&amp;Assumptions'!$H$25*$C244)*(1+'Summary&amp;Assumptions'!$J$29)^(AX$46-1))+AND(AX$56&lt;'Summary&amp;Assumptions'!$J$31,AX$47&gt;=$FQ244,AX$47&lt;=$FR244)*(('Summary&amp;Assumptions'!$H$25*$C244)*(1+'Summary&amp;Assumptions'!$J$29)^(AX$46-1))</f>
        <v>0</v>
      </c>
      <c r="AT244" s="588">
        <f>AND(AY$55&gt;0,SUM($E244:AS244)&lt;'Summary&amp;Assumptions'!$G$32*$B244,$D244&gt;='Summary&amp;Assumptions'!$D$17,AY$47&gt;=$D244,AY$47&lt;=EDATE($D244,'Summary&amp;Assumptions'!$G$32))*$B244+AND(AY$56&lt;'Summary&amp;Assumptions'!$J$31,AY$47&gt;=$FO244,AY$47&lt;=$FP244)*(('Summary&amp;Assumptions'!$H$25*$C244)*(1+'Summary&amp;Assumptions'!$J$29)^(AY$46-1))+AND(AY$56&lt;'Summary&amp;Assumptions'!$J$31,AY$47&gt;=$FQ244,AY$47&lt;=$FR244)*(('Summary&amp;Assumptions'!$H$25*$C244)*(1+'Summary&amp;Assumptions'!$J$29)^(AY$46-1))</f>
        <v>0</v>
      </c>
      <c r="AU244" s="588">
        <f>AND(AZ$55&gt;0,SUM($E244:AT244)&lt;'Summary&amp;Assumptions'!$G$32*$B244,$D244&gt;='Summary&amp;Assumptions'!$D$17,AZ$47&gt;=$D244,AZ$47&lt;=EDATE($D244,'Summary&amp;Assumptions'!$G$32))*$B244+AND(AZ$56&lt;'Summary&amp;Assumptions'!$J$31,AZ$47&gt;=$FO244,AZ$47&lt;=$FP244)*(('Summary&amp;Assumptions'!$H$25*$C244)*(1+'Summary&amp;Assumptions'!$J$29)^(AZ$46-1))+AND(AZ$56&lt;'Summary&amp;Assumptions'!$J$31,AZ$47&gt;=$FQ244,AZ$47&lt;=$FR244)*(('Summary&amp;Assumptions'!$H$25*$C244)*(1+'Summary&amp;Assumptions'!$J$29)^(AZ$46-1))</f>
        <v>0</v>
      </c>
      <c r="AV244" s="588">
        <f>AND(BA$55&gt;0,SUM($E244:AU244)&lt;'Summary&amp;Assumptions'!$G$32*$B244,$D244&gt;='Summary&amp;Assumptions'!$D$17,BA$47&gt;=$D244,BA$47&lt;=EDATE($D244,'Summary&amp;Assumptions'!$G$32))*$B244+AND(BA$56&lt;'Summary&amp;Assumptions'!$J$31,BA$47&gt;=$FO244,BA$47&lt;=$FP244)*(('Summary&amp;Assumptions'!$H$25*$C244)*(1+'Summary&amp;Assumptions'!$J$29)^(BA$46-1))+AND(BA$56&lt;'Summary&amp;Assumptions'!$J$31,BA$47&gt;=$FQ244,BA$47&lt;=$FR244)*(('Summary&amp;Assumptions'!$H$25*$C244)*(1+'Summary&amp;Assumptions'!$J$29)^(BA$46-1))</f>
        <v>0</v>
      </c>
      <c r="AW244" s="588">
        <f>AND(BB$55&gt;0,SUM($E244:AV244)&lt;'Summary&amp;Assumptions'!$G$32*$B244,$D244&gt;='Summary&amp;Assumptions'!$D$17,BB$47&gt;=$D244,BB$47&lt;=EDATE($D244,'Summary&amp;Assumptions'!$G$32))*$B244+AND(BB$56&lt;'Summary&amp;Assumptions'!$J$31,BB$47&gt;=$FO244,BB$47&lt;=$FP244)*(('Summary&amp;Assumptions'!$H$25*$C244)*(1+'Summary&amp;Assumptions'!$J$29)^(BB$46-1))+AND(BB$56&lt;'Summary&amp;Assumptions'!$J$31,BB$47&gt;=$FQ244,BB$47&lt;=$FR244)*(('Summary&amp;Assumptions'!$H$25*$C244)*(1+'Summary&amp;Assumptions'!$J$29)^(BB$46-1))</f>
        <v>0</v>
      </c>
      <c r="AX244" s="588">
        <f>AND(BC$55&gt;0,SUM($E244:AW244)&lt;'Summary&amp;Assumptions'!$G$32*$B244,$D244&gt;='Summary&amp;Assumptions'!$D$17,BC$47&gt;=$D244,BC$47&lt;=EDATE($D244,'Summary&amp;Assumptions'!$G$32))*$B244+AND(BC$56&lt;'Summary&amp;Assumptions'!$J$31,BC$47&gt;=$FO244,BC$47&lt;=$FP244)*(('Summary&amp;Assumptions'!$H$25*$C244)*(1+'Summary&amp;Assumptions'!$J$29)^(BC$46-1))+AND(BC$56&lt;'Summary&amp;Assumptions'!$J$31,BC$47&gt;=$FQ244,BC$47&lt;=$FR244)*(('Summary&amp;Assumptions'!$H$25*$C244)*(1+'Summary&amp;Assumptions'!$J$29)^(BC$46-1))</f>
        <v>0</v>
      </c>
      <c r="AY244" s="588">
        <f>AND(BD$55&gt;0,SUM($E244:AX244)&lt;'Summary&amp;Assumptions'!$G$32*$B244,$D244&gt;='Summary&amp;Assumptions'!$D$17,BD$47&gt;=$D244,BD$47&lt;=EDATE($D244,'Summary&amp;Assumptions'!$G$32))*$B244+AND(BD$56&lt;'Summary&amp;Assumptions'!$J$31,BD$47&gt;=$FO244,BD$47&lt;=$FP244)*(('Summary&amp;Assumptions'!$H$25*$C244)*(1+'Summary&amp;Assumptions'!$J$29)^(BD$46-1))+AND(BD$56&lt;'Summary&amp;Assumptions'!$J$31,BD$47&gt;=$FQ244,BD$47&lt;=$FR244)*(('Summary&amp;Assumptions'!$H$25*$C244)*(1+'Summary&amp;Assumptions'!$J$29)^(BD$46-1))</f>
        <v>0</v>
      </c>
      <c r="AZ244" s="588">
        <f>AND(BE$55&gt;0,SUM($E244:AY244)&lt;'Summary&amp;Assumptions'!$G$32*$B244,$D244&gt;='Summary&amp;Assumptions'!$D$17,BE$47&gt;=$D244,BE$47&lt;=EDATE($D244,'Summary&amp;Assumptions'!$G$32))*$B244+AND(BE$56&lt;'Summary&amp;Assumptions'!$J$31,BE$47&gt;=$FO244,BE$47&lt;=$FP244)*(('Summary&amp;Assumptions'!$H$25*$C244)*(1+'Summary&amp;Assumptions'!$J$29)^(BE$46-1))+AND(BE$56&lt;'Summary&amp;Assumptions'!$J$31,BE$47&gt;=$FQ244,BE$47&lt;=$FR244)*(('Summary&amp;Assumptions'!$H$25*$C244)*(1+'Summary&amp;Assumptions'!$J$29)^(BE$46-1))</f>
        <v>0</v>
      </c>
      <c r="BA244" s="588">
        <f>AND(BF$55&gt;0,SUM($E244:AZ244)&lt;'Summary&amp;Assumptions'!$G$32*$B244,$D244&gt;='Summary&amp;Assumptions'!$D$17,BF$47&gt;=$D244,BF$47&lt;=EDATE($D244,'Summary&amp;Assumptions'!$G$32))*$B244+AND(BF$56&lt;'Summary&amp;Assumptions'!$J$31,BF$47&gt;=$FO244,BF$47&lt;=$FP244)*(('Summary&amp;Assumptions'!$H$25*$C244)*(1+'Summary&amp;Assumptions'!$J$29)^(BF$46-1))+AND(BF$56&lt;'Summary&amp;Assumptions'!$J$31,BF$47&gt;=$FQ244,BF$47&lt;=$FR244)*(('Summary&amp;Assumptions'!$H$25*$C244)*(1+'Summary&amp;Assumptions'!$J$29)^(BF$46-1))</f>
        <v>0</v>
      </c>
      <c r="BB244" s="588">
        <f>AND(BG$55&gt;0,SUM($E244:BA244)&lt;'Summary&amp;Assumptions'!$G$32*$B244,$D244&gt;='Summary&amp;Assumptions'!$D$17,BG$47&gt;=$D244,BG$47&lt;=EDATE($D244,'Summary&amp;Assumptions'!$G$32))*$B244+AND(BG$56&lt;'Summary&amp;Assumptions'!$J$31,BG$47&gt;=$FO244,BG$47&lt;=$FP244)*(('Summary&amp;Assumptions'!$H$25*$C244)*(1+'Summary&amp;Assumptions'!$J$29)^(BG$46-1))+AND(BG$56&lt;'Summary&amp;Assumptions'!$J$31,BG$47&gt;=$FQ244,BG$47&lt;=$FR244)*(('Summary&amp;Assumptions'!$H$25*$C244)*(1+'Summary&amp;Assumptions'!$J$29)^(BG$46-1))</f>
        <v>0</v>
      </c>
      <c r="BC244" s="588">
        <f>AND(BH$55&gt;0,SUM($E244:BB244)&lt;'Summary&amp;Assumptions'!$G$32*$B244,$D244&gt;='Summary&amp;Assumptions'!$D$17,BH$47&gt;=$D244,BH$47&lt;=EDATE($D244,'Summary&amp;Assumptions'!$G$32))*$B244+AND(BH$56&lt;'Summary&amp;Assumptions'!$J$31,BH$47&gt;=$FO244,BH$47&lt;=$FP244)*(('Summary&amp;Assumptions'!$H$25*$C244)*(1+'Summary&amp;Assumptions'!$J$29)^(BH$46-1))+AND(BH$56&lt;'Summary&amp;Assumptions'!$J$31,BH$47&gt;=$FQ244,BH$47&lt;=$FR244)*(('Summary&amp;Assumptions'!$H$25*$C244)*(1+'Summary&amp;Assumptions'!$J$29)^(BH$46-1))</f>
        <v>0</v>
      </c>
      <c r="BD244" s="588">
        <f>AND(BI$55&gt;0,SUM($E244:BC244)&lt;'Summary&amp;Assumptions'!$G$32*$B244,$D244&gt;='Summary&amp;Assumptions'!$D$17,BI$47&gt;=$D244,BI$47&lt;=EDATE($D244,'Summary&amp;Assumptions'!$G$32))*$B244+AND(BI$56&lt;'Summary&amp;Assumptions'!$J$31,BI$47&gt;=$FO244,BI$47&lt;=$FP244)*(('Summary&amp;Assumptions'!$H$25*$C244)*(1+'Summary&amp;Assumptions'!$J$29)^(BI$46-1))+AND(BI$56&lt;'Summary&amp;Assumptions'!$J$31,BI$47&gt;=$FQ244,BI$47&lt;=$FR244)*(('Summary&amp;Assumptions'!$H$25*$C244)*(1+'Summary&amp;Assumptions'!$J$29)^(BI$46-1))</f>
        <v>0</v>
      </c>
      <c r="BE244" s="588">
        <f>AND(BJ$55&gt;0,SUM($E244:BD244)&lt;'Summary&amp;Assumptions'!$G$32*$B244,$D244&gt;='Summary&amp;Assumptions'!$D$17,BJ$47&gt;=$D244,BJ$47&lt;=EDATE($D244,'Summary&amp;Assumptions'!$G$32))*$B244+AND(BJ$56&lt;'Summary&amp;Assumptions'!$J$31,BJ$47&gt;=$FO244,BJ$47&lt;=$FP244)*(('Summary&amp;Assumptions'!$H$25*$C244)*(1+'Summary&amp;Assumptions'!$J$29)^(BJ$46-1))+AND(BJ$56&lt;'Summary&amp;Assumptions'!$J$31,BJ$47&gt;=$FQ244,BJ$47&lt;=$FR244)*(('Summary&amp;Assumptions'!$H$25*$C244)*(1+'Summary&amp;Assumptions'!$J$29)^(BJ$46-1))</f>
        <v>0</v>
      </c>
      <c r="BF244" s="588">
        <f>AND(BK$55&gt;0,SUM($E244:BE244)&lt;'Summary&amp;Assumptions'!$G$32*$B244,$D244&gt;='Summary&amp;Assumptions'!$D$17,BK$47&gt;=$D244,BK$47&lt;=EDATE($D244,'Summary&amp;Assumptions'!$G$32))*$B244+AND(BK$56&lt;'Summary&amp;Assumptions'!$J$31,BK$47&gt;=$FO244,BK$47&lt;=$FP244)*(('Summary&amp;Assumptions'!$H$25*$C244)*(1+'Summary&amp;Assumptions'!$J$29)^(BK$46-1))+AND(BK$56&lt;'Summary&amp;Assumptions'!$J$31,BK$47&gt;=$FQ244,BK$47&lt;=$FR244)*(('Summary&amp;Assumptions'!$H$25*$C244)*(1+'Summary&amp;Assumptions'!$J$29)^(BK$46-1))</f>
        <v>0</v>
      </c>
      <c r="BG244" s="588">
        <f>AND(BL$55&gt;0,SUM($E244:BF244)&lt;'Summary&amp;Assumptions'!$G$32*$B244,$D244&gt;='Summary&amp;Assumptions'!$D$17,BL$47&gt;=$D244,BL$47&lt;=EDATE($D244,'Summary&amp;Assumptions'!$G$32))*$B244+AND(BL$56&lt;'Summary&amp;Assumptions'!$J$31,BL$47&gt;=$FO244,BL$47&lt;=$FP244)*(('Summary&amp;Assumptions'!$H$25*$C244)*(1+'Summary&amp;Assumptions'!$J$29)^(BL$46-1))+AND(BL$56&lt;'Summary&amp;Assumptions'!$J$31,BL$47&gt;=$FQ244,BL$47&lt;=$FR244)*(('Summary&amp;Assumptions'!$H$25*$C244)*(1+'Summary&amp;Assumptions'!$J$29)^(BL$46-1))</f>
        <v>0</v>
      </c>
      <c r="BH244" s="588">
        <f>AND(BM$55&gt;0,SUM($E244:BG244)&lt;'Summary&amp;Assumptions'!$G$32*$B244,$D244&gt;='Summary&amp;Assumptions'!$D$17,BM$47&gt;=$D244,BM$47&lt;=EDATE($D244,'Summary&amp;Assumptions'!$G$32))*$B244+AND(BM$56&lt;'Summary&amp;Assumptions'!$J$31,BM$47&gt;=$FO244,BM$47&lt;=$FP244)*(('Summary&amp;Assumptions'!$H$25*$C244)*(1+'Summary&amp;Assumptions'!$J$29)^(BM$46-1))+AND(BM$56&lt;'Summary&amp;Assumptions'!$J$31,BM$47&gt;=$FQ244,BM$47&lt;=$FR244)*(('Summary&amp;Assumptions'!$H$25*$C244)*(1+'Summary&amp;Assumptions'!$J$29)^(BM$46-1))</f>
        <v>0</v>
      </c>
      <c r="BI244" s="588">
        <f>AND(BN$55&gt;0,SUM($E244:BH244)&lt;'Summary&amp;Assumptions'!$G$32*$B244,$D244&gt;='Summary&amp;Assumptions'!$D$17,BN$47&gt;=$D244,BN$47&lt;=EDATE($D244,'Summary&amp;Assumptions'!$G$32))*$B244+AND(BN$56&lt;'Summary&amp;Assumptions'!$J$31,BN$47&gt;=$FO244,BN$47&lt;=$FP244)*(('Summary&amp;Assumptions'!$H$25*$C244)*(1+'Summary&amp;Assumptions'!$J$29)^(BN$46-1))+AND(BN$56&lt;'Summary&amp;Assumptions'!$J$31,BN$47&gt;=$FQ244,BN$47&lt;=$FR244)*(('Summary&amp;Assumptions'!$H$25*$C244)*(1+'Summary&amp;Assumptions'!$J$29)^(BN$46-1))</f>
        <v>0</v>
      </c>
      <c r="BJ244" s="588">
        <f>AND(BO$55&gt;0,SUM($E244:BI244)&lt;'Summary&amp;Assumptions'!$G$32*$B244,$D244&gt;='Summary&amp;Assumptions'!$D$17,BO$47&gt;=$D244,BO$47&lt;=EDATE($D244,'Summary&amp;Assumptions'!$G$32))*$B244+AND(BO$56&lt;'Summary&amp;Assumptions'!$J$31,BO$47&gt;=$FO244,BO$47&lt;=$FP244)*(('Summary&amp;Assumptions'!$H$25*$C244)*(1+'Summary&amp;Assumptions'!$J$29)^(BO$46-1))+AND(BO$56&lt;'Summary&amp;Assumptions'!$J$31,BO$47&gt;=$FQ244,BO$47&lt;=$FR244)*(('Summary&amp;Assumptions'!$H$25*$C244)*(1+'Summary&amp;Assumptions'!$J$29)^(BO$46-1))</f>
        <v>0</v>
      </c>
      <c r="BK244" s="588">
        <f>AND(BP$55&gt;0,SUM($E244:BJ244)&lt;'Summary&amp;Assumptions'!$G$32*$B244,$D244&gt;='Summary&amp;Assumptions'!$D$17,BP$47&gt;=$D244,BP$47&lt;=EDATE($D244,'Summary&amp;Assumptions'!$G$32))*$B244+AND(BP$56&lt;'Summary&amp;Assumptions'!$J$31,BP$47&gt;=$FO244,BP$47&lt;=$FP244)*(('Summary&amp;Assumptions'!$H$25*$C244)*(1+'Summary&amp;Assumptions'!$J$29)^(BP$46-1))+AND(BP$56&lt;'Summary&amp;Assumptions'!$J$31,BP$47&gt;=$FQ244,BP$47&lt;=$FR244)*(('Summary&amp;Assumptions'!$H$25*$C244)*(1+'Summary&amp;Assumptions'!$J$29)^(BP$46-1))</f>
        <v>0</v>
      </c>
      <c r="BL244" s="588">
        <f>AND(BQ$55&gt;0,SUM($E244:BK244)&lt;'Summary&amp;Assumptions'!$G$32*$B244,$D244&gt;='Summary&amp;Assumptions'!$D$17,BQ$47&gt;=$D244,BQ$47&lt;=EDATE($D244,'Summary&amp;Assumptions'!$G$32))*$B244+AND(BQ$56&lt;'Summary&amp;Assumptions'!$J$31,BQ$47&gt;=$FO244,BQ$47&lt;=$FP244)*(('Summary&amp;Assumptions'!$H$25*$C244)*(1+'Summary&amp;Assumptions'!$J$29)^(BQ$46-1))+AND(BQ$56&lt;'Summary&amp;Assumptions'!$J$31,BQ$47&gt;=$FQ244,BQ$47&lt;=$FR244)*(('Summary&amp;Assumptions'!$H$25*$C244)*(1+'Summary&amp;Assumptions'!$J$29)^(BQ$46-1))</f>
        <v>0</v>
      </c>
      <c r="BM244" s="588">
        <f>AND(BR$55&gt;0,SUM($E244:BL244)&lt;'Summary&amp;Assumptions'!$G$32*$B244,$D244&gt;='Summary&amp;Assumptions'!$D$17,BR$47&gt;=$D244,BR$47&lt;=EDATE($D244,'Summary&amp;Assumptions'!$G$32))*$B244+AND(BR$56&lt;'Summary&amp;Assumptions'!$J$31,BR$47&gt;=$FO244,BR$47&lt;=$FP244)*(('Summary&amp;Assumptions'!$H$25*$C244)*(1+'Summary&amp;Assumptions'!$J$29)^(BR$46-1))+AND(BR$56&lt;'Summary&amp;Assumptions'!$J$31,BR$47&gt;=$FQ244,BR$47&lt;=$FR244)*(('Summary&amp;Assumptions'!$H$25*$C244)*(1+'Summary&amp;Assumptions'!$J$29)^(BR$46-1))</f>
        <v>0</v>
      </c>
      <c r="BN244" s="588">
        <f>AND(BS$55&gt;0,SUM($E244:BM244)&lt;'Summary&amp;Assumptions'!$G$32*$B244,$D244&gt;='Summary&amp;Assumptions'!$D$17,BS$47&gt;=$D244,BS$47&lt;=EDATE($D244,'Summary&amp;Assumptions'!$G$32))*$B244+AND(BS$56&lt;'Summary&amp;Assumptions'!$J$31,BS$47&gt;=$FO244,BS$47&lt;=$FP244)*(('Summary&amp;Assumptions'!$H$25*$C244)*(1+'Summary&amp;Assumptions'!$J$29)^(BS$46-1))+AND(BS$56&lt;'Summary&amp;Assumptions'!$J$31,BS$47&gt;=$FQ244,BS$47&lt;=$FR244)*(('Summary&amp;Assumptions'!$H$25*$C244)*(1+'Summary&amp;Assumptions'!$J$29)^(BS$46-1))</f>
        <v>0</v>
      </c>
      <c r="BO244" s="588">
        <f>AND(BT$55&gt;0,SUM($E244:BN244)&lt;'Summary&amp;Assumptions'!$G$32*$B244,$D244&gt;='Summary&amp;Assumptions'!$D$17,BT$47&gt;=$D244,BT$47&lt;=EDATE($D244,'Summary&amp;Assumptions'!$G$32))*$B244+AND(BT$56&lt;'Summary&amp;Assumptions'!$J$31,BT$47&gt;=$FO244,BT$47&lt;=$FP244)*(('Summary&amp;Assumptions'!$H$25*$C244)*(1+'Summary&amp;Assumptions'!$J$29)^(BT$46-1))+AND(BT$56&lt;'Summary&amp;Assumptions'!$J$31,BT$47&gt;=$FQ244,BT$47&lt;=$FR244)*(('Summary&amp;Assumptions'!$H$25*$C244)*(1+'Summary&amp;Assumptions'!$J$29)^(BT$46-1))</f>
        <v>0</v>
      </c>
      <c r="BP244" s="588">
        <f>AND(BU$55&gt;0,SUM($E244:BO244)&lt;'Summary&amp;Assumptions'!$G$32*$B244,$D244&gt;='Summary&amp;Assumptions'!$D$17,BU$47&gt;=$D244,BU$47&lt;=EDATE($D244,'Summary&amp;Assumptions'!$G$32))*$B244+AND(BU$56&lt;'Summary&amp;Assumptions'!$J$31,BU$47&gt;=$FO244,BU$47&lt;=$FP244)*(('Summary&amp;Assumptions'!$H$25*$C244)*(1+'Summary&amp;Assumptions'!$J$29)^(BU$46-1))+AND(BU$56&lt;'Summary&amp;Assumptions'!$J$31,BU$47&gt;=$FQ244,BU$47&lt;=$FR244)*(('Summary&amp;Assumptions'!$H$25*$C244)*(1+'Summary&amp;Assumptions'!$J$29)^(BU$46-1))</f>
        <v>0</v>
      </c>
      <c r="BQ244" s="588">
        <f>AND(BV$55&gt;0,SUM($E244:BP244)&lt;'Summary&amp;Assumptions'!$G$32*$B244,$D244&gt;='Summary&amp;Assumptions'!$D$17,BV$47&gt;=$D244,BV$47&lt;=EDATE($D244,'Summary&amp;Assumptions'!$G$32))*$B244+AND(BV$56&lt;'Summary&amp;Assumptions'!$J$31,BV$47&gt;=$FO244,BV$47&lt;=$FP244)*(('Summary&amp;Assumptions'!$H$25*$C244)*(1+'Summary&amp;Assumptions'!$J$29)^(BV$46-1))+AND(BV$56&lt;'Summary&amp;Assumptions'!$J$31,BV$47&gt;=$FQ244,BV$47&lt;=$FR244)*(('Summary&amp;Assumptions'!$H$25*$C244)*(1+'Summary&amp;Assumptions'!$J$29)^(BV$46-1))</f>
        <v>0</v>
      </c>
      <c r="BR244" s="588">
        <f>AND(BW$55&gt;0,SUM($E244:BQ244)&lt;'Summary&amp;Assumptions'!$G$32*$B244,$D244&gt;='Summary&amp;Assumptions'!$D$17,BW$47&gt;=$D244,BW$47&lt;=EDATE($D244,'Summary&amp;Assumptions'!$G$32))*$B244+AND(BW$56&lt;'Summary&amp;Assumptions'!$J$31,BW$47&gt;=$FO244,BW$47&lt;=$FP244)*(('Summary&amp;Assumptions'!$H$25*$C244)*(1+'Summary&amp;Assumptions'!$J$29)^(BW$46-1))+AND(BW$56&lt;'Summary&amp;Assumptions'!$J$31,BW$47&gt;=$FQ244,BW$47&lt;=$FR244)*(('Summary&amp;Assumptions'!$H$25*$C244)*(1+'Summary&amp;Assumptions'!$J$29)^(BW$46-1))</f>
        <v>0</v>
      </c>
      <c r="BS244" s="588">
        <f>AND(BX$55&gt;0,SUM($E244:BR244)&lt;'Summary&amp;Assumptions'!$G$32*$B244,$D244&gt;='Summary&amp;Assumptions'!$D$17,BX$47&gt;=$D244,BX$47&lt;=EDATE($D244,'Summary&amp;Assumptions'!$G$32))*$B244+AND(BX$56&lt;'Summary&amp;Assumptions'!$J$31,BX$47&gt;=$FO244,BX$47&lt;=$FP244)*(('Summary&amp;Assumptions'!$H$25*$C244)*(1+'Summary&amp;Assumptions'!$J$29)^(BX$46-1))+AND(BX$56&lt;'Summary&amp;Assumptions'!$J$31,BX$47&gt;=$FQ244,BX$47&lt;=$FR244)*(('Summary&amp;Assumptions'!$H$25*$C244)*(1+'Summary&amp;Assumptions'!$J$29)^(BX$46-1))</f>
        <v>0</v>
      </c>
      <c r="BT244" s="588">
        <f>AND(BY$55&gt;0,SUM($E244:BS244)&lt;'Summary&amp;Assumptions'!$G$32*$B244,$D244&gt;='Summary&amp;Assumptions'!$D$17,BY$47&gt;=$D244,BY$47&lt;=EDATE($D244,'Summary&amp;Assumptions'!$G$32))*$B244+AND(BY$56&lt;'Summary&amp;Assumptions'!$J$31,BY$47&gt;=$FO244,BY$47&lt;=$FP244)*(('Summary&amp;Assumptions'!$H$25*$C244)*(1+'Summary&amp;Assumptions'!$J$29)^(BY$46-1))+AND(BY$56&lt;'Summary&amp;Assumptions'!$J$31,BY$47&gt;=$FQ244,BY$47&lt;=$FR244)*(('Summary&amp;Assumptions'!$H$25*$C244)*(1+'Summary&amp;Assumptions'!$J$29)^(BY$46-1))</f>
        <v>0</v>
      </c>
      <c r="BU244" s="588">
        <f>AND(BZ$55&gt;0,SUM($E244:BT244)&lt;'Summary&amp;Assumptions'!$G$32*$B244,$D244&gt;='Summary&amp;Assumptions'!$D$17,BZ$47&gt;=$D244,BZ$47&lt;=EDATE($D244,'Summary&amp;Assumptions'!$G$32))*$B244+AND(BZ$56&lt;'Summary&amp;Assumptions'!$J$31,BZ$47&gt;=$FO244,BZ$47&lt;=$FP244)*(('Summary&amp;Assumptions'!$H$25*$C244)*(1+'Summary&amp;Assumptions'!$J$29)^(BZ$46-1))+AND(BZ$56&lt;'Summary&amp;Assumptions'!$J$31,BZ$47&gt;=$FQ244,BZ$47&lt;=$FR244)*(('Summary&amp;Assumptions'!$H$25*$C244)*(1+'Summary&amp;Assumptions'!$J$29)^(BZ$46-1))</f>
        <v>0</v>
      </c>
      <c r="BV244" s="588">
        <f>AND(CA$55&gt;0,SUM($E244:BU244)&lt;'Summary&amp;Assumptions'!$G$32*$B244,$D244&gt;='Summary&amp;Assumptions'!$D$17,CA$47&gt;=$D244,CA$47&lt;=EDATE($D244,'Summary&amp;Assumptions'!$G$32))*$B244+AND(CA$56&lt;'Summary&amp;Assumptions'!$J$31,CA$47&gt;=$FO244,CA$47&lt;=$FP244)*(('Summary&amp;Assumptions'!$H$25*$C244)*(1+'Summary&amp;Assumptions'!$J$29)^(CA$46-1))+AND(CA$56&lt;'Summary&amp;Assumptions'!$J$31,CA$47&gt;=$FQ244,CA$47&lt;=$FR244)*(('Summary&amp;Assumptions'!$H$25*$C244)*(1+'Summary&amp;Assumptions'!$J$29)^(CA$46-1))</f>
        <v>0</v>
      </c>
      <c r="BW244" s="588">
        <f>AND(CB$55&gt;0,SUM($E244:BV244)&lt;'Summary&amp;Assumptions'!$G$32*$B244,$D244&gt;='Summary&amp;Assumptions'!$D$17,CB$47&gt;=$D244,CB$47&lt;=EDATE($D244,'Summary&amp;Assumptions'!$G$32))*$B244+AND(CB$56&lt;'Summary&amp;Assumptions'!$J$31,CB$47&gt;=$FO244,CB$47&lt;=$FP244)*(('Summary&amp;Assumptions'!$H$25*$C244)*(1+'Summary&amp;Assumptions'!$J$29)^(CB$46-1))+AND(CB$56&lt;'Summary&amp;Assumptions'!$J$31,CB$47&gt;=$FQ244,CB$47&lt;=$FR244)*(('Summary&amp;Assumptions'!$H$25*$C244)*(1+'Summary&amp;Assumptions'!$J$29)^(CB$46-1))</f>
        <v>0</v>
      </c>
      <c r="BX244" s="588">
        <f>AND(CC$55&gt;0,SUM($E244:BW244)&lt;'Summary&amp;Assumptions'!$G$32*$B244,$D244&gt;='Summary&amp;Assumptions'!$D$17,CC$47&gt;=$D244,CC$47&lt;=EDATE($D244,'Summary&amp;Assumptions'!$G$32))*$B244+AND(CC$56&lt;'Summary&amp;Assumptions'!$J$31,CC$47&gt;=$FO244,CC$47&lt;=$FP244)*(('Summary&amp;Assumptions'!$H$25*$C244)*(1+'Summary&amp;Assumptions'!$J$29)^(CC$46-1))+AND(CC$56&lt;'Summary&amp;Assumptions'!$J$31,CC$47&gt;=$FQ244,CC$47&lt;=$FR244)*(('Summary&amp;Assumptions'!$H$25*$C244)*(1+'Summary&amp;Assumptions'!$J$29)^(CC$46-1))</f>
        <v>0</v>
      </c>
      <c r="BY244" s="588">
        <f>AND(CD$55&gt;0,SUM($E244:BX244)&lt;'Summary&amp;Assumptions'!$G$32*$B244,$D244&gt;='Summary&amp;Assumptions'!$D$17,CD$47&gt;=$D244,CD$47&lt;=EDATE($D244,'Summary&amp;Assumptions'!$G$32))*$B244+AND(CD$56&lt;'Summary&amp;Assumptions'!$J$31,CD$47&gt;=$FO244,CD$47&lt;=$FP244)*(('Summary&amp;Assumptions'!$H$25*$C244)*(1+'Summary&amp;Assumptions'!$J$29)^(CD$46-1))+AND(CD$56&lt;'Summary&amp;Assumptions'!$J$31,CD$47&gt;=$FQ244,CD$47&lt;=$FR244)*(('Summary&amp;Assumptions'!$H$25*$C244)*(1+'Summary&amp;Assumptions'!$J$29)^(CD$46-1))</f>
        <v>0</v>
      </c>
      <c r="BZ244" s="588">
        <f>AND(CE$55&gt;0,SUM($E244:BY244)&lt;'Summary&amp;Assumptions'!$G$32*$B244,$D244&gt;='Summary&amp;Assumptions'!$D$17,CE$47&gt;=$D244,CE$47&lt;=EDATE($D244,'Summary&amp;Assumptions'!$G$32))*$B244+AND(CE$56&lt;'Summary&amp;Assumptions'!$J$31,CE$47&gt;=$FO244,CE$47&lt;=$FP244)*(('Summary&amp;Assumptions'!$H$25*$C244)*(1+'Summary&amp;Assumptions'!$J$29)^(CE$46-1))+AND(CE$56&lt;'Summary&amp;Assumptions'!$J$31,CE$47&gt;=$FQ244,CE$47&lt;=$FR244)*(('Summary&amp;Assumptions'!$H$25*$C244)*(1+'Summary&amp;Assumptions'!$J$29)^(CE$46-1))</f>
        <v>0</v>
      </c>
      <c r="CA244" s="588">
        <f>AND(CF$55&gt;0,SUM($E244:BZ244)&lt;'Summary&amp;Assumptions'!$G$32*$B244,$D244&gt;='Summary&amp;Assumptions'!$D$17,CF$47&gt;=$D244,CF$47&lt;=EDATE($D244,'Summary&amp;Assumptions'!$G$32))*$B244+AND(CF$56&lt;'Summary&amp;Assumptions'!$J$31,CF$47&gt;=$FO244,CF$47&lt;=$FP244)*(('Summary&amp;Assumptions'!$H$25*$C244)*(1+'Summary&amp;Assumptions'!$J$29)^(CF$46-1))+AND(CF$56&lt;'Summary&amp;Assumptions'!$J$31,CF$47&gt;=$FQ244,CF$47&lt;=$FR244)*(('Summary&amp;Assumptions'!$H$25*$C244)*(1+'Summary&amp;Assumptions'!$J$29)^(CF$46-1))</f>
        <v>0</v>
      </c>
      <c r="CB244" s="588">
        <f>AND(CG$55&gt;0,SUM($E244:CA244)&lt;'Summary&amp;Assumptions'!$G$32*$B244,$D244&gt;='Summary&amp;Assumptions'!$D$17,CG$47&gt;=$D244,CG$47&lt;=EDATE($D244,'Summary&amp;Assumptions'!$G$32))*$B244+AND(CG$56&lt;'Summary&amp;Assumptions'!$J$31,CG$47&gt;=$FO244,CG$47&lt;=$FP244)*(('Summary&amp;Assumptions'!$H$25*$C244)*(1+'Summary&amp;Assumptions'!$J$29)^(CG$46-1))+AND(CG$56&lt;'Summary&amp;Assumptions'!$J$31,CG$47&gt;=$FQ244,CG$47&lt;=$FR244)*(('Summary&amp;Assumptions'!$H$25*$C244)*(1+'Summary&amp;Assumptions'!$J$29)^(CG$46-1))</f>
        <v>0</v>
      </c>
      <c r="CC244" s="588">
        <f>AND(CH$55&gt;0,SUM($E244:CB244)&lt;'Summary&amp;Assumptions'!$G$32*$B244,$D244&gt;='Summary&amp;Assumptions'!$D$17,CH$47&gt;=$D244,CH$47&lt;=EDATE($D244,'Summary&amp;Assumptions'!$G$32))*$B244+AND(CH$56&lt;'Summary&amp;Assumptions'!$J$31,CH$47&gt;=$FO244,CH$47&lt;=$FP244)*(('Summary&amp;Assumptions'!$H$25*$C244)*(1+'Summary&amp;Assumptions'!$J$29)^(CH$46-1))+AND(CH$56&lt;'Summary&amp;Assumptions'!$J$31,CH$47&gt;=$FQ244,CH$47&lt;=$FR244)*(('Summary&amp;Assumptions'!$H$25*$C244)*(1+'Summary&amp;Assumptions'!$J$29)^(CH$46-1))</f>
        <v>0</v>
      </c>
      <c r="CD244" s="588">
        <f>AND(CI$55&gt;0,SUM($E244:CC244)&lt;'Summary&amp;Assumptions'!$G$32*$B244,$D244&gt;='Summary&amp;Assumptions'!$D$17,CI$47&gt;=$D244,CI$47&lt;=EDATE($D244,'Summary&amp;Assumptions'!$G$32))*$B244+AND(CI$56&lt;'Summary&amp;Assumptions'!$J$31,CI$47&gt;=$FO244,CI$47&lt;=$FP244)*(('Summary&amp;Assumptions'!$H$25*$C244)*(1+'Summary&amp;Assumptions'!$J$29)^(CI$46-1))+AND(CI$56&lt;'Summary&amp;Assumptions'!$J$31,CI$47&gt;=$FQ244,CI$47&lt;=$FR244)*(('Summary&amp;Assumptions'!$H$25*$C244)*(1+'Summary&amp;Assumptions'!$J$29)^(CI$46-1))</f>
        <v>0</v>
      </c>
      <c r="CE244" s="588">
        <f>AND(CJ$55&gt;0,SUM($E244:CD244)&lt;'Summary&amp;Assumptions'!$G$32*$B244,$D244&gt;='Summary&amp;Assumptions'!$D$17,CJ$47&gt;=$D244,CJ$47&lt;=EDATE($D244,'Summary&amp;Assumptions'!$G$32))*$B244+AND(CJ$56&lt;'Summary&amp;Assumptions'!$J$31,CJ$47&gt;=$FO244,CJ$47&lt;=$FP244)*(('Summary&amp;Assumptions'!$H$25*$C244)*(1+'Summary&amp;Assumptions'!$J$29)^(CJ$46-1))+AND(CJ$56&lt;'Summary&amp;Assumptions'!$J$31,CJ$47&gt;=$FQ244,CJ$47&lt;=$FR244)*(('Summary&amp;Assumptions'!$H$25*$C244)*(1+'Summary&amp;Assumptions'!$J$29)^(CJ$46-1))</f>
        <v>0</v>
      </c>
      <c r="CF244" s="588">
        <f>AND(CK$55&gt;0,SUM($E244:CE244)&lt;'Summary&amp;Assumptions'!$G$32*$B244,$D244&gt;='Summary&amp;Assumptions'!$D$17,CK$47&gt;=$D244,CK$47&lt;=EDATE($D244,'Summary&amp;Assumptions'!$G$32))*$B244+AND(CK$56&lt;'Summary&amp;Assumptions'!$J$31,CK$47&gt;=$FO244,CK$47&lt;=$FP244)*(('Summary&amp;Assumptions'!$H$25*$C244)*(1+'Summary&amp;Assumptions'!$J$29)^(CK$46-1))+AND(CK$56&lt;'Summary&amp;Assumptions'!$J$31,CK$47&gt;=$FQ244,CK$47&lt;=$FR244)*(('Summary&amp;Assumptions'!$H$25*$C244)*(1+'Summary&amp;Assumptions'!$J$29)^(CK$46-1))</f>
        <v>0</v>
      </c>
      <c r="CG244" s="588">
        <f>AND(CL$55&gt;0,SUM($E244:CF244)&lt;'Summary&amp;Assumptions'!$G$32*$B244,$D244&gt;='Summary&amp;Assumptions'!$D$17,CL$47&gt;=$D244,CL$47&lt;=EDATE($D244,'Summary&amp;Assumptions'!$G$32))*$B244+AND(CL$56&lt;'Summary&amp;Assumptions'!$J$31,CL$47&gt;=$FO244,CL$47&lt;=$FP244)*(('Summary&amp;Assumptions'!$H$25*$C244)*(1+'Summary&amp;Assumptions'!$J$29)^(CL$46-1))+AND(CL$56&lt;'Summary&amp;Assumptions'!$J$31,CL$47&gt;=$FQ244,CL$47&lt;=$FR244)*(('Summary&amp;Assumptions'!$H$25*$C244)*(1+'Summary&amp;Assumptions'!$J$29)^(CL$46-1))</f>
        <v>0</v>
      </c>
      <c r="CH244" s="588">
        <f>AND(CM$55&gt;0,SUM($E244:CG244)&lt;'Summary&amp;Assumptions'!$G$32*$B244,$D244&gt;='Summary&amp;Assumptions'!$D$17,CM$47&gt;=$D244,CM$47&lt;=EDATE($D244,'Summary&amp;Assumptions'!$G$32))*$B244+AND(CM$56&lt;'Summary&amp;Assumptions'!$J$31,CM$47&gt;=$FO244,CM$47&lt;=$FP244)*(('Summary&amp;Assumptions'!$H$25*$C244)*(1+'Summary&amp;Assumptions'!$J$29)^(CM$46-1))+AND(CM$56&lt;'Summary&amp;Assumptions'!$J$31,CM$47&gt;=$FQ244,CM$47&lt;=$FR244)*(('Summary&amp;Assumptions'!$H$25*$C244)*(1+'Summary&amp;Assumptions'!$J$29)^(CM$46-1))</f>
        <v>0</v>
      </c>
      <c r="CI244" s="588">
        <f>AND(CN$55&gt;0,SUM($E244:CH244)&lt;'Summary&amp;Assumptions'!$G$32*$B244,$D244&gt;='Summary&amp;Assumptions'!$D$17,CN$47&gt;=$D244,CN$47&lt;=EDATE($D244,'Summary&amp;Assumptions'!$G$32))*$B244+AND(CN$56&lt;'Summary&amp;Assumptions'!$J$31,CN$47&gt;=$FO244,CN$47&lt;=$FP244)*(('Summary&amp;Assumptions'!$H$25*$C244)*(1+'Summary&amp;Assumptions'!$J$29)^(CN$46-1))+AND(CN$56&lt;'Summary&amp;Assumptions'!$J$31,CN$47&gt;=$FQ244,CN$47&lt;=$FR244)*(('Summary&amp;Assumptions'!$H$25*$C244)*(1+'Summary&amp;Assumptions'!$J$29)^(CN$46-1))</f>
        <v>0</v>
      </c>
      <c r="CJ244" s="588">
        <f>AND(CO$55&gt;0,SUM($E244:CI244)&lt;'Summary&amp;Assumptions'!$G$32*$B244,$D244&gt;='Summary&amp;Assumptions'!$D$17,CO$47&gt;=$D244,CO$47&lt;=EDATE($D244,'Summary&amp;Assumptions'!$G$32))*$B244+AND(CO$56&lt;'Summary&amp;Assumptions'!$J$31,CO$47&gt;=$FO244,CO$47&lt;=$FP244)*(('Summary&amp;Assumptions'!$H$25*$C244)*(1+'Summary&amp;Assumptions'!$J$29)^(CO$46-1))+AND(CO$56&lt;'Summary&amp;Assumptions'!$J$31,CO$47&gt;=$FQ244,CO$47&lt;=$FR244)*(('Summary&amp;Assumptions'!$H$25*$C244)*(1+'Summary&amp;Assumptions'!$J$29)^(CO$46-1))</f>
        <v>0</v>
      </c>
      <c r="CK244" s="588">
        <f>AND(CP$55&gt;0,SUM($E244:CJ244)&lt;'Summary&amp;Assumptions'!$G$32*$B244,$D244&gt;='Summary&amp;Assumptions'!$D$17,CP$47&gt;=$D244,CP$47&lt;=EDATE($D244,'Summary&amp;Assumptions'!$G$32))*$B244+AND(CP$56&lt;'Summary&amp;Assumptions'!$J$31,CP$47&gt;=$FO244,CP$47&lt;=$FP244)*(('Summary&amp;Assumptions'!$H$25*$C244)*(1+'Summary&amp;Assumptions'!$J$29)^(CP$46-1))+AND(CP$56&lt;'Summary&amp;Assumptions'!$J$31,CP$47&gt;=$FQ244,CP$47&lt;=$FR244)*(('Summary&amp;Assumptions'!$H$25*$C244)*(1+'Summary&amp;Assumptions'!$J$29)^(CP$46-1))</f>
        <v>0</v>
      </c>
      <c r="CL244" s="588">
        <f>AND(CQ$55&gt;0,SUM($E244:CK244)&lt;'Summary&amp;Assumptions'!$G$32*$B244,$D244&gt;='Summary&amp;Assumptions'!$D$17,CQ$47&gt;=$D244,CQ$47&lt;=EDATE($D244,'Summary&amp;Assumptions'!$G$32))*$B244+AND(CQ$56&lt;'Summary&amp;Assumptions'!$J$31,CQ$47&gt;=$FO244,CQ$47&lt;=$FP244)*(('Summary&amp;Assumptions'!$H$25*$C244)*(1+'Summary&amp;Assumptions'!$J$29)^(CQ$46-1))+AND(CQ$56&lt;'Summary&amp;Assumptions'!$J$31,CQ$47&gt;=$FQ244,CQ$47&lt;=$FR244)*(('Summary&amp;Assumptions'!$H$25*$C244)*(1+'Summary&amp;Assumptions'!$J$29)^(CQ$46-1))</f>
        <v>0</v>
      </c>
      <c r="CM244" s="588">
        <f>AND(CR$55&gt;0,SUM($E244:CL244)&lt;'Summary&amp;Assumptions'!$G$32*$B244,$D244&gt;='Summary&amp;Assumptions'!$D$17,CR$47&gt;=$D244,CR$47&lt;=EDATE($D244,'Summary&amp;Assumptions'!$G$32))*$B244+AND(CR$56&lt;'Summary&amp;Assumptions'!$J$31,CR$47&gt;=$FO244,CR$47&lt;=$FP244)*(('Summary&amp;Assumptions'!$H$25*$C244)*(1+'Summary&amp;Assumptions'!$J$29)^(CR$46-1))+AND(CR$56&lt;'Summary&amp;Assumptions'!$J$31,CR$47&gt;=$FQ244,CR$47&lt;=$FR244)*(('Summary&amp;Assumptions'!$H$25*$C244)*(1+'Summary&amp;Assumptions'!$J$29)^(CR$46-1))</f>
        <v>0</v>
      </c>
      <c r="CN244" s="588">
        <f>AND(CS$55&gt;0,SUM($E244:CM244)&lt;'Summary&amp;Assumptions'!$G$32*$B244,$D244&gt;='Summary&amp;Assumptions'!$D$17,CS$47&gt;=$D244,CS$47&lt;=EDATE($D244,'Summary&amp;Assumptions'!$G$32))*$B244+AND(CS$56&lt;'Summary&amp;Assumptions'!$J$31,CS$47&gt;=$FO244,CS$47&lt;=$FP244)*(('Summary&amp;Assumptions'!$H$25*$C244)*(1+'Summary&amp;Assumptions'!$J$29)^(CS$46-1))+AND(CS$56&lt;'Summary&amp;Assumptions'!$J$31,CS$47&gt;=$FQ244,CS$47&lt;=$FR244)*(('Summary&amp;Assumptions'!$H$25*$C244)*(1+'Summary&amp;Assumptions'!$J$29)^(CS$46-1))</f>
        <v>0</v>
      </c>
      <c r="CO244" s="588">
        <f>AND(CT$55&gt;0,SUM($E244:CN244)&lt;'Summary&amp;Assumptions'!$G$32*$B244,$D244&gt;='Summary&amp;Assumptions'!$D$17,CT$47&gt;=$D244,CT$47&lt;=EDATE($D244,'Summary&amp;Assumptions'!$G$32))*$B244+AND(CT$56&lt;'Summary&amp;Assumptions'!$J$31,CT$47&gt;=$FO244,CT$47&lt;=$FP244)*(('Summary&amp;Assumptions'!$H$25*$C244)*(1+'Summary&amp;Assumptions'!$J$29)^(CT$46-1))+AND(CT$56&lt;'Summary&amp;Assumptions'!$J$31,CT$47&gt;=$FQ244,CT$47&lt;=$FR244)*(('Summary&amp;Assumptions'!$H$25*$C244)*(1+'Summary&amp;Assumptions'!$J$29)^(CT$46-1))</f>
        <v>0</v>
      </c>
      <c r="CP244" s="588">
        <f>AND(CU$55&gt;0,SUM($E244:CO244)&lt;'Summary&amp;Assumptions'!$G$32*$B244,$D244&gt;='Summary&amp;Assumptions'!$D$17,CU$47&gt;=$D244,CU$47&lt;=EDATE($D244,'Summary&amp;Assumptions'!$G$32))*$B244+AND(CU$56&lt;'Summary&amp;Assumptions'!$J$31,CU$47&gt;=$FO244,CU$47&lt;=$FP244)*(('Summary&amp;Assumptions'!$H$25*$C244)*(1+'Summary&amp;Assumptions'!$J$29)^(CU$46-1))+AND(CU$56&lt;'Summary&amp;Assumptions'!$J$31,CU$47&gt;=$FQ244,CU$47&lt;=$FR244)*(('Summary&amp;Assumptions'!$H$25*$C244)*(1+'Summary&amp;Assumptions'!$J$29)^(CU$46-1))</f>
        <v>0</v>
      </c>
      <c r="CQ244" s="588">
        <f>AND(CV$55&gt;0,SUM($E244:CP244)&lt;'Summary&amp;Assumptions'!$G$32*$B244,$D244&gt;='Summary&amp;Assumptions'!$D$17,CV$47&gt;=$D244,CV$47&lt;=EDATE($D244,'Summary&amp;Assumptions'!$G$32))*$B244+AND(CV$56&lt;'Summary&amp;Assumptions'!$J$31,CV$47&gt;=$FO244,CV$47&lt;=$FP244)*(('Summary&amp;Assumptions'!$H$25*$C244)*(1+'Summary&amp;Assumptions'!$J$29)^(CV$46-1))+AND(CV$56&lt;'Summary&amp;Assumptions'!$J$31,CV$47&gt;=$FQ244,CV$47&lt;=$FR244)*(('Summary&amp;Assumptions'!$H$25*$C244)*(1+'Summary&amp;Assumptions'!$J$29)^(CV$46-1))</f>
        <v>0</v>
      </c>
      <c r="CR244" s="588">
        <f>AND(CW$55&gt;0,SUM($E244:CQ244)&lt;'Summary&amp;Assumptions'!$G$32*$B244,$D244&gt;='Summary&amp;Assumptions'!$D$17,CW$47&gt;=$D244,CW$47&lt;=EDATE($D244,'Summary&amp;Assumptions'!$G$32))*$B244+AND(CW$56&lt;'Summary&amp;Assumptions'!$J$31,CW$47&gt;=$FO244,CW$47&lt;=$FP244)*(('Summary&amp;Assumptions'!$H$25*$C244)*(1+'Summary&amp;Assumptions'!$J$29)^(CW$46-1))+AND(CW$56&lt;'Summary&amp;Assumptions'!$J$31,CW$47&gt;=$FQ244,CW$47&lt;=$FR244)*(('Summary&amp;Assumptions'!$H$25*$C244)*(1+'Summary&amp;Assumptions'!$J$29)^(CW$46-1))</f>
        <v>0</v>
      </c>
      <c r="CS244" s="588">
        <f>AND(CX$55&gt;0,SUM($E244:CR244)&lt;'Summary&amp;Assumptions'!$G$32*$B244,$D244&gt;='Summary&amp;Assumptions'!$D$17,CX$47&gt;=$D244,CX$47&lt;=EDATE($D244,'Summary&amp;Assumptions'!$G$32))*$B244+AND(CX$56&lt;'Summary&amp;Assumptions'!$J$31,CX$47&gt;=$FO244,CX$47&lt;=$FP244)*(('Summary&amp;Assumptions'!$H$25*$C244)*(1+'Summary&amp;Assumptions'!$J$29)^(CX$46-1))+AND(CX$56&lt;'Summary&amp;Assumptions'!$J$31,CX$47&gt;=$FQ244,CX$47&lt;=$FR244)*(('Summary&amp;Assumptions'!$H$25*$C244)*(1+'Summary&amp;Assumptions'!$J$29)^(CX$46-1))</f>
        <v>0</v>
      </c>
      <c r="CT244" s="588">
        <f>AND(CY$55&gt;0,SUM($E244:CS244)&lt;'Summary&amp;Assumptions'!$G$32*$B244,$D244&gt;='Summary&amp;Assumptions'!$D$17,CY$47&gt;=$D244,CY$47&lt;=EDATE($D244,'Summary&amp;Assumptions'!$G$32))*$B244+AND(CY$56&lt;'Summary&amp;Assumptions'!$J$31,CY$47&gt;=$FO244,CY$47&lt;=$FP244)*(('Summary&amp;Assumptions'!$H$25*$C244)*(1+'Summary&amp;Assumptions'!$J$29)^(CY$46-1))+AND(CY$56&lt;'Summary&amp;Assumptions'!$J$31,CY$47&gt;=$FQ244,CY$47&lt;=$FR244)*(('Summary&amp;Assumptions'!$H$25*$C244)*(1+'Summary&amp;Assumptions'!$J$29)^(CY$46-1))</f>
        <v>0</v>
      </c>
      <c r="CU244" s="588">
        <f>AND(CZ$55&gt;0,SUM($E244:CT244)&lt;'Summary&amp;Assumptions'!$G$32*$B244,$D244&gt;='Summary&amp;Assumptions'!$D$17,CZ$47&gt;=$D244,CZ$47&lt;=EDATE($D244,'Summary&amp;Assumptions'!$G$32))*$B244+AND(CZ$56&lt;'Summary&amp;Assumptions'!$J$31,CZ$47&gt;=$FO244,CZ$47&lt;=$FP244)*(('Summary&amp;Assumptions'!$H$25*$C244)*(1+'Summary&amp;Assumptions'!$J$29)^(CZ$46-1))+AND(CZ$56&lt;'Summary&amp;Assumptions'!$J$31,CZ$47&gt;=$FQ244,CZ$47&lt;=$FR244)*(('Summary&amp;Assumptions'!$H$25*$C244)*(1+'Summary&amp;Assumptions'!$J$29)^(CZ$46-1))</f>
        <v>0</v>
      </c>
      <c r="CV244" s="588">
        <f>AND(DA$55&gt;0,SUM($E244:CU244)&lt;'Summary&amp;Assumptions'!$G$32*$B244,$D244&gt;='Summary&amp;Assumptions'!$D$17,DA$47&gt;=$D244,DA$47&lt;=EDATE($D244,'Summary&amp;Assumptions'!$G$32))*$B244+AND(DA$56&lt;'Summary&amp;Assumptions'!$J$31,DA$47&gt;=$FO244,DA$47&lt;=$FP244)*(('Summary&amp;Assumptions'!$H$25*$C244)*(1+'Summary&amp;Assumptions'!$J$29)^(DA$46-1))+AND(DA$56&lt;'Summary&amp;Assumptions'!$J$31,DA$47&gt;=$FQ244,DA$47&lt;=$FR244)*(('Summary&amp;Assumptions'!$H$25*$C244)*(1+'Summary&amp;Assumptions'!$J$29)^(DA$46-1))</f>
        <v>0</v>
      </c>
      <c r="CW244" s="588">
        <f>AND(DB$55&gt;0,SUM($E244:CV244)&lt;'Summary&amp;Assumptions'!$G$32*$B244,$D244&gt;='Summary&amp;Assumptions'!$D$17,DB$47&gt;=$D244,DB$47&lt;=EDATE($D244,'Summary&amp;Assumptions'!$G$32))*$B244+AND(DB$56&lt;'Summary&amp;Assumptions'!$J$31,DB$47&gt;=$FO244,DB$47&lt;=$FP244)*(('Summary&amp;Assumptions'!$H$25*$C244)*(1+'Summary&amp;Assumptions'!$J$29)^(DB$46-1))+AND(DB$56&lt;'Summary&amp;Assumptions'!$J$31,DB$47&gt;=$FQ244,DB$47&lt;=$FR244)*(('Summary&amp;Assumptions'!$H$25*$C244)*(1+'Summary&amp;Assumptions'!$J$29)^(DB$46-1))</f>
        <v>0</v>
      </c>
      <c r="CX244" s="588">
        <f>AND(DC$55&gt;0,SUM($E244:CW244)&lt;'Summary&amp;Assumptions'!$G$32*$B244,$D244&gt;='Summary&amp;Assumptions'!$D$17,DC$47&gt;=$D244,DC$47&lt;=EDATE($D244,'Summary&amp;Assumptions'!$G$32))*$B244+AND(DC$56&lt;'Summary&amp;Assumptions'!$J$31,DC$47&gt;=$FO244,DC$47&lt;=$FP244)*(('Summary&amp;Assumptions'!$H$25*$C244)*(1+'Summary&amp;Assumptions'!$J$29)^(DC$46-1))+AND(DC$56&lt;'Summary&amp;Assumptions'!$J$31,DC$47&gt;=$FQ244,DC$47&lt;=$FR244)*(('Summary&amp;Assumptions'!$H$25*$C244)*(1+'Summary&amp;Assumptions'!$J$29)^(DC$46-1))</f>
        <v>0</v>
      </c>
      <c r="CY244" s="588">
        <f>AND(DD$55&gt;0,SUM($E244:CX244)&lt;'Summary&amp;Assumptions'!$G$32*$B244,$D244&gt;='Summary&amp;Assumptions'!$D$17,DD$47&gt;=$D244,DD$47&lt;=EDATE($D244,'Summary&amp;Assumptions'!$G$32))*$B244+AND(DD$56&lt;'Summary&amp;Assumptions'!$J$31,DD$47&gt;=$FO244,DD$47&lt;=$FP244)*(('Summary&amp;Assumptions'!$H$25*$C244)*(1+'Summary&amp;Assumptions'!$J$29)^(DD$46-1))+AND(DD$56&lt;'Summary&amp;Assumptions'!$J$31,DD$47&gt;=$FQ244,DD$47&lt;=$FR244)*(('Summary&amp;Assumptions'!$H$25*$C244)*(1+'Summary&amp;Assumptions'!$J$29)^(DD$46-1))</f>
        <v>0</v>
      </c>
      <c r="CZ244" s="588">
        <f>AND(DE$55&gt;0,SUM($E244:CY244)&lt;'Summary&amp;Assumptions'!$G$32*$B244,$D244&gt;='Summary&amp;Assumptions'!$D$17,DE$47&gt;=$D244,DE$47&lt;=EDATE($D244,'Summary&amp;Assumptions'!$G$32))*$B244+AND(DE$56&lt;'Summary&amp;Assumptions'!$J$31,DE$47&gt;=$FO244,DE$47&lt;=$FP244)*(('Summary&amp;Assumptions'!$H$25*$C244)*(1+'Summary&amp;Assumptions'!$J$29)^(DE$46-1))+AND(DE$56&lt;'Summary&amp;Assumptions'!$J$31,DE$47&gt;=$FQ244,DE$47&lt;=$FR244)*(('Summary&amp;Assumptions'!$H$25*$C244)*(1+'Summary&amp;Assumptions'!$J$29)^(DE$46-1))</f>
        <v>0</v>
      </c>
      <c r="DA244" s="588">
        <f>AND(DF$55&gt;0,SUM($E244:CZ244)&lt;'Summary&amp;Assumptions'!$G$32*$B244,$D244&gt;='Summary&amp;Assumptions'!$D$17,DF$47&gt;=$D244,DF$47&lt;=EDATE($D244,'Summary&amp;Assumptions'!$G$32))*$B244+AND(DF$56&lt;'Summary&amp;Assumptions'!$J$31,DF$47&gt;=$FO244,DF$47&lt;=$FP244)*(('Summary&amp;Assumptions'!$H$25*$C244)*(1+'Summary&amp;Assumptions'!$J$29)^(DF$46-1))+AND(DF$56&lt;'Summary&amp;Assumptions'!$J$31,DF$47&gt;=$FQ244,DF$47&lt;=$FR244)*(('Summary&amp;Assumptions'!$H$25*$C244)*(1+'Summary&amp;Assumptions'!$J$29)^(DF$46-1))</f>
        <v>0</v>
      </c>
      <c r="DB244" s="588">
        <f>AND(DG$55&gt;0,SUM($E244:DA244)&lt;'Summary&amp;Assumptions'!$G$32*$B244,$D244&gt;='Summary&amp;Assumptions'!$D$17,DG$47&gt;=$D244,DG$47&lt;=EDATE($D244,'Summary&amp;Assumptions'!$G$32))*$B244+AND(DG$56&lt;'Summary&amp;Assumptions'!$J$31,DG$47&gt;=$FO244,DG$47&lt;=$FP244)*(('Summary&amp;Assumptions'!$H$25*$C244)*(1+'Summary&amp;Assumptions'!$J$29)^(DG$46-1))+AND(DG$56&lt;'Summary&amp;Assumptions'!$J$31,DG$47&gt;=$FQ244,DG$47&lt;=$FR244)*(('Summary&amp;Assumptions'!$H$25*$C244)*(1+'Summary&amp;Assumptions'!$J$29)^(DG$46-1))</f>
        <v>0</v>
      </c>
      <c r="DC244" s="588">
        <f>AND(DH$55&gt;0,SUM($E244:DB244)&lt;'Summary&amp;Assumptions'!$G$32*$B244,$D244&gt;='Summary&amp;Assumptions'!$D$17,DH$47&gt;=$D244,DH$47&lt;=EDATE($D244,'Summary&amp;Assumptions'!$G$32))*$B244+AND(DH$56&lt;'Summary&amp;Assumptions'!$J$31,DH$47&gt;=$FO244,DH$47&lt;=$FP244)*(('Summary&amp;Assumptions'!$H$25*$C244)*(1+'Summary&amp;Assumptions'!$J$29)^(DH$46-1))+AND(DH$56&lt;'Summary&amp;Assumptions'!$J$31,DH$47&gt;=$FQ244,DH$47&lt;=$FR244)*(('Summary&amp;Assumptions'!$H$25*$C244)*(1+'Summary&amp;Assumptions'!$J$29)^(DH$46-1))</f>
        <v>0</v>
      </c>
      <c r="DD244" s="588">
        <f>AND(DI$55&gt;0,SUM($E244:DC244)&lt;'Summary&amp;Assumptions'!$G$32*$B244,$D244&gt;='Summary&amp;Assumptions'!$D$17,DI$47&gt;=$D244,DI$47&lt;=EDATE($D244,'Summary&amp;Assumptions'!$G$32))*$B244+AND(DI$56&lt;'Summary&amp;Assumptions'!$J$31,DI$47&gt;=$FO244,DI$47&lt;=$FP244)*(('Summary&amp;Assumptions'!$H$25*$C244)*(1+'Summary&amp;Assumptions'!$J$29)^(DI$46-1))+AND(DI$56&lt;'Summary&amp;Assumptions'!$J$31,DI$47&gt;=$FQ244,DI$47&lt;=$FR244)*(('Summary&amp;Assumptions'!$H$25*$C244)*(1+'Summary&amp;Assumptions'!$J$29)^(DI$46-1))</f>
        <v>0</v>
      </c>
      <c r="DE244" s="588">
        <f>AND(DJ$55&gt;0,SUM($E244:DD244)&lt;'Summary&amp;Assumptions'!$G$32*$B244,$D244&gt;='Summary&amp;Assumptions'!$D$17,DJ$47&gt;=$D244,DJ$47&lt;=EDATE($D244,'Summary&amp;Assumptions'!$G$32))*$B244+AND(DJ$56&lt;'Summary&amp;Assumptions'!$J$31,DJ$47&gt;=$FO244,DJ$47&lt;=$FP244)*(('Summary&amp;Assumptions'!$H$25*$C244)*(1+'Summary&amp;Assumptions'!$J$29)^(DJ$46-1))+AND(DJ$56&lt;'Summary&amp;Assumptions'!$J$31,DJ$47&gt;=$FQ244,DJ$47&lt;=$FR244)*(('Summary&amp;Assumptions'!$H$25*$C244)*(1+'Summary&amp;Assumptions'!$J$29)^(DJ$46-1))</f>
        <v>0</v>
      </c>
      <c r="DF244" s="588">
        <f>AND(DK$55&gt;0,SUM($E244:DE244)&lt;'Summary&amp;Assumptions'!$G$32*$B244,$D244&gt;='Summary&amp;Assumptions'!$D$17,DK$47&gt;=$D244,DK$47&lt;=EDATE($D244,'Summary&amp;Assumptions'!$G$32))*$B244+AND(DK$56&lt;'Summary&amp;Assumptions'!$J$31,DK$47&gt;=$FO244,DK$47&lt;=$FP244)*(('Summary&amp;Assumptions'!$H$25*$C244)*(1+'Summary&amp;Assumptions'!$J$29)^(DK$46-1))+AND(DK$56&lt;'Summary&amp;Assumptions'!$J$31,DK$47&gt;=$FQ244,DK$47&lt;=$FR244)*(('Summary&amp;Assumptions'!$H$25*$C244)*(1+'Summary&amp;Assumptions'!$J$29)^(DK$46-1))</f>
        <v>0</v>
      </c>
      <c r="DG244" s="588">
        <f>AND(DL$55&gt;0,SUM($E244:DF244)&lt;'Summary&amp;Assumptions'!$G$32*$B244,$D244&gt;='Summary&amp;Assumptions'!$D$17,DL$47&gt;=$D244,DL$47&lt;=EDATE($D244,'Summary&amp;Assumptions'!$G$32))*$B244+AND(DL$56&lt;'Summary&amp;Assumptions'!$J$31,DL$47&gt;=$FO244,DL$47&lt;=$FP244)*(('Summary&amp;Assumptions'!$H$25*$C244)*(1+'Summary&amp;Assumptions'!$J$29)^(DL$46-1))+AND(DL$56&lt;'Summary&amp;Assumptions'!$J$31,DL$47&gt;=$FQ244,DL$47&lt;=$FR244)*(('Summary&amp;Assumptions'!$H$25*$C244)*(1+'Summary&amp;Assumptions'!$J$29)^(DL$46-1))</f>
        <v>0</v>
      </c>
      <c r="DH244" s="588">
        <f>AND(DM$55&gt;0,SUM($E244:DG244)&lt;'Summary&amp;Assumptions'!$G$32*$B244,$D244&gt;='Summary&amp;Assumptions'!$D$17,DM$47&gt;=$D244,DM$47&lt;=EDATE($D244,'Summary&amp;Assumptions'!$G$32))*$B244+AND(DM$56&lt;'Summary&amp;Assumptions'!$J$31,DM$47&gt;=$FO244,DM$47&lt;=$FP244)*(('Summary&amp;Assumptions'!$H$25*$C244)*(1+'Summary&amp;Assumptions'!$J$29)^(DM$46-1))+AND(DM$56&lt;'Summary&amp;Assumptions'!$J$31,DM$47&gt;=$FQ244,DM$47&lt;=$FR244)*(('Summary&amp;Assumptions'!$H$25*$C244)*(1+'Summary&amp;Assumptions'!$J$29)^(DM$46-1))</f>
        <v>0</v>
      </c>
      <c r="DI244" s="588">
        <f>AND(DN$55&gt;0,SUM($E244:DH244)&lt;'Summary&amp;Assumptions'!$G$32*$B244,$D244&gt;='Summary&amp;Assumptions'!$D$17,DN$47&gt;=$D244,DN$47&lt;=EDATE($D244,'Summary&amp;Assumptions'!$G$32))*$B244+AND(DN$56&lt;'Summary&amp;Assumptions'!$J$31,DN$47&gt;=$FO244,DN$47&lt;=$FP244)*(('Summary&amp;Assumptions'!$H$25*$C244)*(1+'Summary&amp;Assumptions'!$J$29)^(DN$46-1))+AND(DN$56&lt;'Summary&amp;Assumptions'!$J$31,DN$47&gt;=$FQ244,DN$47&lt;=$FR244)*(('Summary&amp;Assumptions'!$H$25*$C244)*(1+'Summary&amp;Assumptions'!$J$29)^(DN$46-1))</f>
        <v>0</v>
      </c>
      <c r="DJ244" s="588">
        <f>AND(DO$55&gt;0,SUM($E244:DI244)&lt;'Summary&amp;Assumptions'!$G$32*$B244,$D244&gt;='Summary&amp;Assumptions'!$D$17,DO$47&gt;=$D244,DO$47&lt;=EDATE($D244,'Summary&amp;Assumptions'!$G$32))*$B244+AND(DO$56&lt;'Summary&amp;Assumptions'!$J$31,DO$47&gt;=$FO244,DO$47&lt;=$FP244)*(('Summary&amp;Assumptions'!$H$25*$C244)*(1+'Summary&amp;Assumptions'!$J$29)^(DO$46-1))+AND(DO$56&lt;'Summary&amp;Assumptions'!$J$31,DO$47&gt;=$FQ244,DO$47&lt;=$FR244)*(('Summary&amp;Assumptions'!$H$25*$C244)*(1+'Summary&amp;Assumptions'!$J$29)^(DO$46-1))</f>
        <v>0</v>
      </c>
      <c r="DK244" s="588">
        <f>AND(DP$55&gt;0,SUM($E244:DJ244)&lt;'Summary&amp;Assumptions'!$G$32*$B244,$D244&gt;='Summary&amp;Assumptions'!$D$17,DP$47&gt;=$D244,DP$47&lt;=EDATE($D244,'Summary&amp;Assumptions'!$G$32))*$B244+AND(DP$56&lt;'Summary&amp;Assumptions'!$J$31,DP$47&gt;=$FO244,DP$47&lt;=$FP244)*(('Summary&amp;Assumptions'!$H$25*$C244)*(1+'Summary&amp;Assumptions'!$J$29)^(DP$46-1))+AND(DP$56&lt;'Summary&amp;Assumptions'!$J$31,DP$47&gt;=$FQ244,DP$47&lt;=$FR244)*(('Summary&amp;Assumptions'!$H$25*$C244)*(1+'Summary&amp;Assumptions'!$J$29)^(DP$46-1))</f>
        <v>0</v>
      </c>
      <c r="DL244" s="588">
        <f>AND(DQ$55&gt;0,SUM($E244:DK244)&lt;'Summary&amp;Assumptions'!$G$32*$B244,$D244&gt;='Summary&amp;Assumptions'!$D$17,DQ$47&gt;=$D244,DQ$47&lt;=EDATE($D244,'Summary&amp;Assumptions'!$G$32))*$B244+AND(DQ$56&lt;'Summary&amp;Assumptions'!$J$31,DQ$47&gt;=$FO244,DQ$47&lt;=$FP244)*(('Summary&amp;Assumptions'!$H$25*$C244)*(1+'Summary&amp;Assumptions'!$J$29)^(DQ$46-1))+AND(DQ$56&lt;'Summary&amp;Assumptions'!$J$31,DQ$47&gt;=$FQ244,DQ$47&lt;=$FR244)*(('Summary&amp;Assumptions'!$H$25*$C244)*(1+'Summary&amp;Assumptions'!$J$29)^(DQ$46-1))</f>
        <v>0</v>
      </c>
      <c r="DM244" s="588">
        <f>AND(DR$55&gt;0,SUM($E244:DL244)&lt;'Summary&amp;Assumptions'!$G$32*$B244,$D244&gt;='Summary&amp;Assumptions'!$D$17,DR$47&gt;=$D244,DR$47&lt;=EDATE($D244,'Summary&amp;Assumptions'!$G$32))*$B244+AND(DR$56&lt;'Summary&amp;Assumptions'!$J$31,DR$47&gt;=$FO244,DR$47&lt;=$FP244)*(('Summary&amp;Assumptions'!$H$25*$C244)*(1+'Summary&amp;Assumptions'!$J$29)^(DR$46-1))+AND(DR$56&lt;'Summary&amp;Assumptions'!$J$31,DR$47&gt;=$FQ244,DR$47&lt;=$FR244)*(('Summary&amp;Assumptions'!$H$25*$C244)*(1+'Summary&amp;Assumptions'!$J$29)^(DR$46-1))</f>
        <v>0</v>
      </c>
      <c r="DN244" s="588">
        <f>AND(DS$55&gt;0,SUM($E244:DM244)&lt;'Summary&amp;Assumptions'!$G$32*$B244,$D244&gt;='Summary&amp;Assumptions'!$D$17,DS$47&gt;=$D244,DS$47&lt;=EDATE($D244,'Summary&amp;Assumptions'!$G$32))*$B244+AND(DS$56&lt;'Summary&amp;Assumptions'!$J$31,DS$47&gt;=$FO244,DS$47&lt;=$FP244)*(('Summary&amp;Assumptions'!$H$25*$C244)*(1+'Summary&amp;Assumptions'!$J$29)^(DS$46-1))+AND(DS$56&lt;'Summary&amp;Assumptions'!$J$31,DS$47&gt;=$FQ244,DS$47&lt;=$FR244)*(('Summary&amp;Assumptions'!$H$25*$C244)*(1+'Summary&amp;Assumptions'!$J$29)^(DS$46-1))</f>
        <v>0</v>
      </c>
      <c r="DO244" s="588">
        <f>AND(DT$55&gt;0,SUM($E244:DN244)&lt;'Summary&amp;Assumptions'!$G$32*$B244,$D244&gt;='Summary&amp;Assumptions'!$D$17,DT$47&gt;=$D244,DT$47&lt;=EDATE($D244,'Summary&amp;Assumptions'!$G$32))*$B244+AND(DT$56&lt;'Summary&amp;Assumptions'!$J$31,DT$47&gt;=$FO244,DT$47&lt;=$FP244)*(('Summary&amp;Assumptions'!$H$25*$C244)*(1+'Summary&amp;Assumptions'!$J$29)^(DT$46-1))+AND(DT$56&lt;'Summary&amp;Assumptions'!$J$31,DT$47&gt;=$FQ244,DT$47&lt;=$FR244)*(('Summary&amp;Assumptions'!$H$25*$C244)*(1+'Summary&amp;Assumptions'!$J$29)^(DT$46-1))</f>
        <v>0</v>
      </c>
      <c r="DP244" s="588">
        <f>AND(DU$55&gt;0,SUM($E244:DO244)&lt;'Summary&amp;Assumptions'!$G$32*$B244,$D244&gt;='Summary&amp;Assumptions'!$D$17,DU$47&gt;=$D244,DU$47&lt;=EDATE($D244,'Summary&amp;Assumptions'!$G$32))*$B244+AND(DU$56&lt;'Summary&amp;Assumptions'!$J$31,DU$47&gt;=$FO244,DU$47&lt;=$FP244)*(('Summary&amp;Assumptions'!$H$25*$C244)*(1+'Summary&amp;Assumptions'!$J$29)^(DU$46-1))+AND(DU$56&lt;'Summary&amp;Assumptions'!$J$31,DU$47&gt;=$FQ244,DU$47&lt;=$FR244)*(('Summary&amp;Assumptions'!$H$25*$C244)*(1+'Summary&amp;Assumptions'!$J$29)^(DU$46-1))</f>
        <v>0</v>
      </c>
      <c r="DQ244" s="588">
        <f>AND(DV$55&gt;0,SUM($E244:DP244)&lt;'Summary&amp;Assumptions'!$G$32*$B244,$D244&gt;='Summary&amp;Assumptions'!$D$17,DV$47&gt;=$D244,DV$47&lt;=EDATE($D244,'Summary&amp;Assumptions'!$G$32))*$B244+AND(DV$56&lt;'Summary&amp;Assumptions'!$J$31,DV$47&gt;=$FO244,DV$47&lt;=$FP244)*(('Summary&amp;Assumptions'!$H$25*$C244)*(1+'Summary&amp;Assumptions'!$J$29)^(DV$46-1))+AND(DV$56&lt;'Summary&amp;Assumptions'!$J$31,DV$47&gt;=$FQ244,DV$47&lt;=$FR244)*(('Summary&amp;Assumptions'!$H$25*$C244)*(1+'Summary&amp;Assumptions'!$J$29)^(DV$46-1))</f>
        <v>0</v>
      </c>
      <c r="DR244" s="588">
        <f>AND(DW$55&gt;0,SUM($E244:DQ244)&lt;'Summary&amp;Assumptions'!$G$32*$B244,$D244&gt;='Summary&amp;Assumptions'!$D$17,DW$47&gt;=$D244,DW$47&lt;=EDATE($D244,'Summary&amp;Assumptions'!$G$32))*$B244+AND(DW$56&lt;'Summary&amp;Assumptions'!$J$31,DW$47&gt;=$FO244,DW$47&lt;=$FP244)*(('Summary&amp;Assumptions'!$H$25*$C244)*(1+'Summary&amp;Assumptions'!$J$29)^(DW$46-1))+AND(DW$56&lt;'Summary&amp;Assumptions'!$J$31,DW$47&gt;=$FQ244,DW$47&lt;=$FR244)*(('Summary&amp;Assumptions'!$H$25*$C244)*(1+'Summary&amp;Assumptions'!$J$29)^(DW$46-1))</f>
        <v>0</v>
      </c>
      <c r="DS244" s="588">
        <f>AND(DX$55&gt;0,SUM($E244:DR244)&lt;'Summary&amp;Assumptions'!$G$32*$B244,$D244&gt;='Summary&amp;Assumptions'!$D$17,DX$47&gt;=$D244,DX$47&lt;=EDATE($D244,'Summary&amp;Assumptions'!$G$32))*$B244+AND(DX$56&lt;'Summary&amp;Assumptions'!$J$31,DX$47&gt;=$FO244,DX$47&lt;=$FP244)*(('Summary&amp;Assumptions'!$H$25*$C244)*(1+'Summary&amp;Assumptions'!$J$29)^(DX$46-1))+AND(DX$56&lt;'Summary&amp;Assumptions'!$J$31,DX$47&gt;=$FQ244,DX$47&lt;=$FR244)*(('Summary&amp;Assumptions'!$H$25*$C244)*(1+'Summary&amp;Assumptions'!$J$29)^(DX$46-1))</f>
        <v>0</v>
      </c>
      <c r="DT244" s="588">
        <f>AND(DY$55&gt;0,SUM($E244:DS244)&lt;'Summary&amp;Assumptions'!$G$32*$B244,$D244&gt;='Summary&amp;Assumptions'!$D$17,DY$47&gt;=$D244,DY$47&lt;=EDATE($D244,'Summary&amp;Assumptions'!$G$32))*$B244+AND(DY$56&lt;'Summary&amp;Assumptions'!$J$31,DY$47&gt;=$FO244,DY$47&lt;=$FP244)*(('Summary&amp;Assumptions'!$H$25*$C244)*(1+'Summary&amp;Assumptions'!$J$29)^(DY$46-1))+AND(DY$56&lt;'Summary&amp;Assumptions'!$J$31,DY$47&gt;=$FQ244,DY$47&lt;=$FR244)*(('Summary&amp;Assumptions'!$H$25*$C244)*(1+'Summary&amp;Assumptions'!$J$29)^(DY$46-1))</f>
        <v>0</v>
      </c>
      <c r="DU244" s="588">
        <f>AND(DZ$55&gt;0,SUM($E244:DT244)&lt;'Summary&amp;Assumptions'!$G$32*$B244,$D244&gt;='Summary&amp;Assumptions'!$D$17,DZ$47&gt;=$D244,DZ$47&lt;=EDATE($D244,'Summary&amp;Assumptions'!$G$32))*$B244+AND(DZ$56&lt;'Summary&amp;Assumptions'!$J$31,DZ$47&gt;=$FO244,DZ$47&lt;=$FP244)*(('Summary&amp;Assumptions'!$H$25*$C244)*(1+'Summary&amp;Assumptions'!$J$29)^(DZ$46-1))+AND(DZ$56&lt;'Summary&amp;Assumptions'!$J$31,DZ$47&gt;=$FQ244,DZ$47&lt;=$FR244)*(('Summary&amp;Assumptions'!$H$25*$C244)*(1+'Summary&amp;Assumptions'!$J$29)^(DZ$46-1))</f>
        <v>0</v>
      </c>
      <c r="DV244" s="588">
        <f>AND(EA$55&gt;0,SUM($E244:DU244)&lt;'Summary&amp;Assumptions'!$G$32*$B244,$D244&gt;='Summary&amp;Assumptions'!$D$17,EA$47&gt;=$D244,EA$47&lt;=EDATE($D244,'Summary&amp;Assumptions'!$G$32))*$B244+AND(EA$56&lt;'Summary&amp;Assumptions'!$J$31,EA$47&gt;=$FO244,EA$47&lt;=$FP244)*(('Summary&amp;Assumptions'!$H$25*$C244)*(1+'Summary&amp;Assumptions'!$J$29)^(EA$46-1))+AND(EA$56&lt;'Summary&amp;Assumptions'!$J$31,EA$47&gt;=$FQ244,EA$47&lt;=$FR244)*(('Summary&amp;Assumptions'!$H$25*$C244)*(1+'Summary&amp;Assumptions'!$J$29)^(EA$46-1))</f>
        <v>0</v>
      </c>
      <c r="DW244" s="588">
        <f>AND(EB$55&gt;0,SUM($E244:DV244)&lt;'Summary&amp;Assumptions'!$G$32*$B244,$D244&gt;='Summary&amp;Assumptions'!$D$17,EB$47&gt;=$D244,EB$47&lt;=EDATE($D244,'Summary&amp;Assumptions'!$G$32))*$B244+AND(EB$56&lt;'Summary&amp;Assumptions'!$J$31,EB$47&gt;=$FO244,EB$47&lt;=$FP244)*(('Summary&amp;Assumptions'!$H$25*$C244)*(1+'Summary&amp;Assumptions'!$J$29)^(EB$46-1))+AND(EB$56&lt;'Summary&amp;Assumptions'!$J$31,EB$47&gt;=$FQ244,EB$47&lt;=$FR244)*(('Summary&amp;Assumptions'!$H$25*$C244)*(1+'Summary&amp;Assumptions'!$J$29)^(EB$46-1))</f>
        <v>0</v>
      </c>
      <c r="DX244" s="588">
        <f>AND(EC$55&gt;0,SUM($E244:DW244)&lt;'Summary&amp;Assumptions'!$G$32*$B244,$D244&gt;='Summary&amp;Assumptions'!$D$17,EC$47&gt;=$D244,EC$47&lt;=EDATE($D244,'Summary&amp;Assumptions'!$G$32))*$B244+AND(EC$56&lt;'Summary&amp;Assumptions'!$J$31,EC$47&gt;=$FO244,EC$47&lt;=$FP244)*(('Summary&amp;Assumptions'!$H$25*$C244)*(1+'Summary&amp;Assumptions'!$J$29)^(EC$46-1))+AND(EC$56&lt;'Summary&amp;Assumptions'!$J$31,EC$47&gt;=$FQ244,EC$47&lt;=$FR244)*(('Summary&amp;Assumptions'!$H$25*$C244)*(1+'Summary&amp;Assumptions'!$J$29)^(EC$46-1))</f>
        <v>0</v>
      </c>
      <c r="DY244" s="588">
        <f>AND(ED$55&gt;0,SUM($E244:DX244)&lt;'Summary&amp;Assumptions'!$G$32*$B244,$D244&gt;='Summary&amp;Assumptions'!$D$17,ED$47&gt;=$D244,ED$47&lt;=EDATE($D244,'Summary&amp;Assumptions'!$G$32))*$B244+AND(ED$56&lt;'Summary&amp;Assumptions'!$J$31,ED$47&gt;=$FO244,ED$47&lt;=$FP244)*(('Summary&amp;Assumptions'!$H$25*$C244)*(1+'Summary&amp;Assumptions'!$J$29)^(ED$46-1))+AND(ED$56&lt;'Summary&amp;Assumptions'!$J$31,ED$47&gt;=$FQ244,ED$47&lt;=$FR244)*(('Summary&amp;Assumptions'!$H$25*$C244)*(1+'Summary&amp;Assumptions'!$J$29)^(ED$46-1))</f>
        <v>0</v>
      </c>
      <c r="DZ244" s="588">
        <f>AND(EE$55&gt;0,SUM($E244:DY244)&lt;'Summary&amp;Assumptions'!$G$32*$B244,$D244&gt;='Summary&amp;Assumptions'!$D$17,EE$47&gt;=$D244,EE$47&lt;=EDATE($D244,'Summary&amp;Assumptions'!$G$32))*$B244+AND(EE$56&lt;'Summary&amp;Assumptions'!$J$31,EE$47&gt;=$FO244,EE$47&lt;=$FP244)*(('Summary&amp;Assumptions'!$H$25*$C244)*(1+'Summary&amp;Assumptions'!$J$29)^(EE$46-1))+AND(EE$56&lt;'Summary&amp;Assumptions'!$J$31,EE$47&gt;=$FQ244,EE$47&lt;=$FR244)*(('Summary&amp;Assumptions'!$H$25*$C244)*(1+'Summary&amp;Assumptions'!$J$29)^(EE$46-1))</f>
        <v>0</v>
      </c>
      <c r="EA244" s="588">
        <f>AND(EF$55&gt;0,SUM($E244:DZ244)&lt;'Summary&amp;Assumptions'!$G$32*$B244,$D244&gt;='Summary&amp;Assumptions'!$D$17,EF$47&gt;=$D244,EF$47&lt;=EDATE($D244,'Summary&amp;Assumptions'!$G$32))*$B244+AND(EF$56&lt;'Summary&amp;Assumptions'!$J$31,EF$47&gt;=$FO244,EF$47&lt;=$FP244)*(('Summary&amp;Assumptions'!$H$25*$C244)*(1+'Summary&amp;Assumptions'!$J$29)^(EF$46-1))+AND(EF$56&lt;'Summary&amp;Assumptions'!$J$31,EF$47&gt;=$FQ244,EF$47&lt;=$FR244)*(('Summary&amp;Assumptions'!$H$25*$C244)*(1+'Summary&amp;Assumptions'!$J$29)^(EF$46-1))</f>
        <v>0</v>
      </c>
      <c r="EB244" s="588">
        <f>AND(EG$55&gt;0,SUM($E244:EA244)&lt;'Summary&amp;Assumptions'!$G$32*$B244,$D244&gt;='Summary&amp;Assumptions'!$D$17,EG$47&gt;=$D244,EG$47&lt;=EDATE($D244,'Summary&amp;Assumptions'!$G$32))*$B244+AND(EG$56&lt;'Summary&amp;Assumptions'!$J$31,EG$47&gt;=$FO244,EG$47&lt;=$FP244)*(('Summary&amp;Assumptions'!$H$25*$C244)*(1+'Summary&amp;Assumptions'!$J$29)^(EG$46-1))+AND(EG$56&lt;'Summary&amp;Assumptions'!$J$31,EG$47&gt;=$FQ244,EG$47&lt;=$FR244)*(('Summary&amp;Assumptions'!$H$25*$C244)*(1+'Summary&amp;Assumptions'!$J$29)^(EG$46-1))</f>
        <v>0</v>
      </c>
      <c r="EC244" s="588">
        <f>AND(EH$55&gt;0,SUM($E244:EB244)&lt;'Summary&amp;Assumptions'!$G$32*$B244,$D244&gt;='Summary&amp;Assumptions'!$D$17,EH$47&gt;=$D244,EH$47&lt;=EDATE($D244,'Summary&amp;Assumptions'!$G$32))*$B244+AND(EH$56&lt;'Summary&amp;Assumptions'!$J$31,EH$47&gt;=$FO244,EH$47&lt;=$FP244)*(('Summary&amp;Assumptions'!$H$25*$C244)*(1+'Summary&amp;Assumptions'!$J$29)^(EH$46-1))+AND(EH$56&lt;'Summary&amp;Assumptions'!$J$31,EH$47&gt;=$FQ244,EH$47&lt;=$FR244)*(('Summary&amp;Assumptions'!$H$25*$C244)*(1+'Summary&amp;Assumptions'!$J$29)^(EH$46-1))</f>
        <v>0</v>
      </c>
      <c r="ED244" s="588">
        <f>AND(EI$55&gt;0,SUM($E244:EC244)&lt;'Summary&amp;Assumptions'!$G$32*$B244,$D244&gt;='Summary&amp;Assumptions'!$D$17,EI$47&gt;=$D244,EI$47&lt;=EDATE($D244,'Summary&amp;Assumptions'!$G$32))*$B244+AND(EI$56&lt;'Summary&amp;Assumptions'!$J$31,EI$47&gt;=$FO244,EI$47&lt;=$FP244)*(('Summary&amp;Assumptions'!$H$25*$C244)*(1+'Summary&amp;Assumptions'!$J$29)^(EI$46-1))+AND(EI$56&lt;'Summary&amp;Assumptions'!$J$31,EI$47&gt;=$FQ244,EI$47&lt;=$FR244)*(('Summary&amp;Assumptions'!$H$25*$C244)*(1+'Summary&amp;Assumptions'!$J$29)^(EI$46-1))</f>
        <v>0</v>
      </c>
      <c r="EE244" s="588">
        <f>AND(EJ$55&gt;0,SUM($E244:ED244)&lt;'Summary&amp;Assumptions'!$G$32*$B244,$D244&gt;='Summary&amp;Assumptions'!$D$17,EJ$47&gt;=$D244,EJ$47&lt;=EDATE($D244,'Summary&amp;Assumptions'!$G$32))*$B244+AND(EJ$56&lt;'Summary&amp;Assumptions'!$J$31,EJ$47&gt;=$FO244,EJ$47&lt;=$FP244)*(('Summary&amp;Assumptions'!$H$25*$C244)*(1+'Summary&amp;Assumptions'!$J$29)^(EJ$46-1))+AND(EJ$56&lt;'Summary&amp;Assumptions'!$J$31,EJ$47&gt;=$FQ244,EJ$47&lt;=$FR244)*(('Summary&amp;Assumptions'!$H$25*$C244)*(1+'Summary&amp;Assumptions'!$J$29)^(EJ$46-1))</f>
        <v>0</v>
      </c>
      <c r="EF244" s="588">
        <f>AND(EK$55&gt;0,SUM($E244:EE244)&lt;'Summary&amp;Assumptions'!$G$32*$B244,$D244&gt;='Summary&amp;Assumptions'!$D$17,EK$47&gt;=$D244,EK$47&lt;=EDATE($D244,'Summary&amp;Assumptions'!$G$32))*$B244+AND(EK$56&lt;'Summary&amp;Assumptions'!$J$31,EK$47&gt;=$FO244,EK$47&lt;=$FP244)*(('Summary&amp;Assumptions'!$H$25*$C244)*(1+'Summary&amp;Assumptions'!$J$29)^(EK$46-1))+AND(EK$56&lt;'Summary&amp;Assumptions'!$J$31,EK$47&gt;=$FQ244,EK$47&lt;=$FR244)*(('Summary&amp;Assumptions'!$H$25*$C244)*(1+'Summary&amp;Assumptions'!$J$29)^(EK$46-1))</f>
        <v>0</v>
      </c>
      <c r="EG244" s="588">
        <f>AND(EL$55&gt;0,SUM($E244:EF244)&lt;'Summary&amp;Assumptions'!$G$32*$B244,$D244&gt;='Summary&amp;Assumptions'!$D$17,EL$47&gt;=$D244,EL$47&lt;=EDATE($D244,'Summary&amp;Assumptions'!$G$32))*$B244+AND(EL$56&lt;'Summary&amp;Assumptions'!$J$31,EL$47&gt;=$FO244,EL$47&lt;=$FP244)*(('Summary&amp;Assumptions'!$H$25*$C244)*(1+'Summary&amp;Assumptions'!$J$29)^(EL$46-1))+AND(EL$56&lt;'Summary&amp;Assumptions'!$J$31,EL$47&gt;=$FQ244,EL$47&lt;=$FR244)*(('Summary&amp;Assumptions'!$H$25*$C244)*(1+'Summary&amp;Assumptions'!$J$29)^(EL$46-1))</f>
        <v>0</v>
      </c>
      <c r="EH244" s="588">
        <f>AND(EM$55&gt;0,SUM($E244:EG244)&lt;'Summary&amp;Assumptions'!$G$32*$B244,$D244&gt;='Summary&amp;Assumptions'!$D$17,EM$47&gt;=$D244,EM$47&lt;=EDATE($D244,'Summary&amp;Assumptions'!$G$32))*$B244+AND(EM$56&lt;'Summary&amp;Assumptions'!$J$31,EM$47&gt;=$FO244,EM$47&lt;=$FP244)*(('Summary&amp;Assumptions'!$H$25*$C244)*(1+'Summary&amp;Assumptions'!$J$29)^(EM$46-1))+AND(EM$56&lt;'Summary&amp;Assumptions'!$J$31,EM$47&gt;=$FQ244,EM$47&lt;=$FR244)*(('Summary&amp;Assumptions'!$H$25*$C244)*(1+'Summary&amp;Assumptions'!$J$29)^(EM$46-1))</f>
        <v>0</v>
      </c>
      <c r="EI244" s="588">
        <f>AND(EN$55&gt;0,SUM($E244:EH244)&lt;'Summary&amp;Assumptions'!$G$32*$B244,$D244&gt;='Summary&amp;Assumptions'!$D$17,EN$47&gt;=$D244,EN$47&lt;=EDATE($D244,'Summary&amp;Assumptions'!$G$32))*$B244+AND(EN$56&lt;'Summary&amp;Assumptions'!$J$31,EN$47&gt;=$FO244,EN$47&lt;=$FP244)*(('Summary&amp;Assumptions'!$H$25*$C244)*(1+'Summary&amp;Assumptions'!$J$29)^(EN$46-1))+AND(EN$56&lt;'Summary&amp;Assumptions'!$J$31,EN$47&gt;=$FQ244,EN$47&lt;=$FR244)*(('Summary&amp;Assumptions'!$H$25*$C244)*(1+'Summary&amp;Assumptions'!$J$29)^(EN$46-1))</f>
        <v>0</v>
      </c>
      <c r="EJ244" s="588">
        <f>AND(EO$55&gt;0,SUM($E244:EI244)&lt;'Summary&amp;Assumptions'!$G$32*$B244,$D244&gt;='Summary&amp;Assumptions'!$D$17,EO$47&gt;=$D244,EO$47&lt;=EDATE($D244,'Summary&amp;Assumptions'!$G$32))*$B244+AND(EO$56&lt;'Summary&amp;Assumptions'!$J$31,EO$47&gt;=$FO244,EO$47&lt;=$FP244)*(('Summary&amp;Assumptions'!$H$25*$C244)*(1+'Summary&amp;Assumptions'!$J$29)^(EO$46-1))+AND(EO$56&lt;'Summary&amp;Assumptions'!$J$31,EO$47&gt;=$FQ244,EO$47&lt;=$FR244)*(('Summary&amp;Assumptions'!$H$25*$C244)*(1+'Summary&amp;Assumptions'!$J$29)^(EO$46-1))</f>
        <v>0</v>
      </c>
      <c r="EK244" s="588">
        <f>AND(EP$55&gt;0,SUM($E244:EJ244)&lt;'Summary&amp;Assumptions'!$G$32*$B244,$D244&gt;='Summary&amp;Assumptions'!$D$17,EP$47&gt;=$D244,EP$47&lt;=EDATE($D244,'Summary&amp;Assumptions'!$G$32))*$B244+AND(EP$56&lt;'Summary&amp;Assumptions'!$J$31,EP$47&gt;=$FO244,EP$47&lt;=$FP244)*(('Summary&amp;Assumptions'!$H$25*$C244)*(1+'Summary&amp;Assumptions'!$J$29)^(EP$46-1))+AND(EP$56&lt;'Summary&amp;Assumptions'!$J$31,EP$47&gt;=$FQ244,EP$47&lt;=$FR244)*(('Summary&amp;Assumptions'!$H$25*$C244)*(1+'Summary&amp;Assumptions'!$J$29)^(EP$46-1))</f>
        <v>0</v>
      </c>
      <c r="EL244" s="588">
        <f>AND(EQ$55&gt;0,SUM($E244:EK244)&lt;'Summary&amp;Assumptions'!$G$32*$B244,$D244&gt;='Summary&amp;Assumptions'!$D$17,EQ$47&gt;=$D244,EQ$47&lt;=EDATE($D244,'Summary&amp;Assumptions'!$G$32))*$B244+AND(EQ$56&lt;'Summary&amp;Assumptions'!$J$31,EQ$47&gt;=$FO244,EQ$47&lt;=$FP244)*(('Summary&amp;Assumptions'!$H$25*$C244)*(1+'Summary&amp;Assumptions'!$J$29)^(EQ$46-1))+AND(EQ$56&lt;'Summary&amp;Assumptions'!$J$31,EQ$47&gt;=$FQ244,EQ$47&lt;=$FR244)*(('Summary&amp;Assumptions'!$H$25*$C244)*(1+'Summary&amp;Assumptions'!$J$29)^(EQ$46-1))</f>
        <v>0</v>
      </c>
      <c r="EM244" s="588">
        <f>AND(ER$55&gt;0,SUM($E244:EL244)&lt;'Summary&amp;Assumptions'!$G$32*$B244,$D244&gt;='Summary&amp;Assumptions'!$D$17,ER$47&gt;=$D244,ER$47&lt;=EDATE($D244,'Summary&amp;Assumptions'!$G$32))*$B244+AND(ER$56&lt;'Summary&amp;Assumptions'!$J$31,ER$47&gt;=$FO244,ER$47&lt;=$FP244)*(('Summary&amp;Assumptions'!$H$25*$C244)*(1+'Summary&amp;Assumptions'!$J$29)^(ER$46-1))+AND(ER$56&lt;'Summary&amp;Assumptions'!$J$31,ER$47&gt;=$FQ244,ER$47&lt;=$FR244)*(('Summary&amp;Assumptions'!$H$25*$C244)*(1+'Summary&amp;Assumptions'!$J$29)^(ER$46-1))</f>
        <v>0</v>
      </c>
      <c r="EN244" s="588">
        <f>AND(ES$55&gt;0,SUM($E244:EM244)&lt;'Summary&amp;Assumptions'!$G$32*$B244,$D244&gt;='Summary&amp;Assumptions'!$D$17,ES$47&gt;=$D244,ES$47&lt;=EDATE($D244,'Summary&amp;Assumptions'!$G$32))*$B244+AND(ES$56&lt;'Summary&amp;Assumptions'!$J$31,ES$47&gt;=$FO244,ES$47&lt;=$FP244)*(('Summary&amp;Assumptions'!$H$25*$C244)*(1+'Summary&amp;Assumptions'!$J$29)^(ES$46-1))+AND(ES$56&lt;'Summary&amp;Assumptions'!$J$31,ES$47&gt;=$FQ244,ES$47&lt;=$FR244)*(('Summary&amp;Assumptions'!$H$25*$C244)*(1+'Summary&amp;Assumptions'!$J$29)^(ES$46-1))</f>
        <v>0</v>
      </c>
      <c r="EO244" s="588">
        <f>AND(ET$55&gt;0,SUM($E244:EN244)&lt;'Summary&amp;Assumptions'!$G$32*$B244,$D244&gt;='Summary&amp;Assumptions'!$D$17,ET$47&gt;=$D244,ET$47&lt;=EDATE($D244,'Summary&amp;Assumptions'!$G$32))*$B244+AND(ET$56&lt;'Summary&amp;Assumptions'!$J$31,ET$47&gt;=$FO244,ET$47&lt;=$FP244)*(('Summary&amp;Assumptions'!$H$25*$C244)*(1+'Summary&amp;Assumptions'!$J$29)^(ET$46-1))+AND(ET$56&lt;'Summary&amp;Assumptions'!$J$31,ET$47&gt;=$FQ244,ET$47&lt;=$FR244)*(('Summary&amp;Assumptions'!$H$25*$C244)*(1+'Summary&amp;Assumptions'!$J$29)^(ET$46-1))</f>
        <v>0</v>
      </c>
      <c r="EP244" s="588">
        <f>AND(EU$55&gt;0,SUM($E244:EO244)&lt;'Summary&amp;Assumptions'!$G$32*$B244,$D244&gt;='Summary&amp;Assumptions'!$D$17,EU$47&gt;=$D244,EU$47&lt;=EDATE($D244,'Summary&amp;Assumptions'!$G$32))*$B244+AND(EU$56&lt;'Summary&amp;Assumptions'!$J$31,EU$47&gt;=$FO244,EU$47&lt;=$FP244)*(('Summary&amp;Assumptions'!$H$25*$C244)*(1+'Summary&amp;Assumptions'!$J$29)^(EU$46-1))+AND(EU$56&lt;'Summary&amp;Assumptions'!$J$31,EU$47&gt;=$FQ244,EU$47&lt;=$FR244)*(('Summary&amp;Assumptions'!$H$25*$C244)*(1+'Summary&amp;Assumptions'!$J$29)^(EU$46-1))</f>
        <v>0</v>
      </c>
      <c r="EQ244" s="588">
        <f>AND(EV$55&gt;0,SUM($E244:EP244)&lt;'Summary&amp;Assumptions'!$G$32*$B244,$D244&gt;='Summary&amp;Assumptions'!$D$17,EV$47&gt;=$D244,EV$47&lt;=EDATE($D244,'Summary&amp;Assumptions'!$G$32))*$B244+AND(EV$56&lt;'Summary&amp;Assumptions'!$J$31,EV$47&gt;=$FO244,EV$47&lt;=$FP244)*(('Summary&amp;Assumptions'!$H$25*$C244)*(1+'Summary&amp;Assumptions'!$J$29)^(EV$46-1))+AND(EV$56&lt;'Summary&amp;Assumptions'!$J$31,EV$47&gt;=$FQ244,EV$47&lt;=$FR244)*(('Summary&amp;Assumptions'!$H$25*$C244)*(1+'Summary&amp;Assumptions'!$J$29)^(EV$46-1))</f>
        <v>0</v>
      </c>
      <c r="ER244" s="588">
        <f>AND(EW$55&gt;0,SUM($E244:EQ244)&lt;'Summary&amp;Assumptions'!$G$32*$B244,$D244&gt;='Summary&amp;Assumptions'!$D$17,EW$47&gt;=$D244,EW$47&lt;=EDATE($D244,'Summary&amp;Assumptions'!$G$32))*$B244+AND(EW$56&lt;'Summary&amp;Assumptions'!$J$31,EW$47&gt;=$FO244,EW$47&lt;=$FP244)*(('Summary&amp;Assumptions'!$H$25*$C244)*(1+'Summary&amp;Assumptions'!$J$29)^(EW$46-1))+AND(EW$56&lt;'Summary&amp;Assumptions'!$J$31,EW$47&gt;=$FQ244,EW$47&lt;=$FR244)*(('Summary&amp;Assumptions'!$H$25*$C244)*(1+'Summary&amp;Assumptions'!$J$29)^(EW$46-1))</f>
        <v>0</v>
      </c>
      <c r="ES244" s="588">
        <f>AND(EX$55&gt;0,SUM($E244:ER244)&lt;'Summary&amp;Assumptions'!$G$32*$B244,$D244&gt;='Summary&amp;Assumptions'!$D$17,EX$47&gt;=$D244,EX$47&lt;=EDATE($D244,'Summary&amp;Assumptions'!$G$32))*$B244+AND(EX$56&lt;'Summary&amp;Assumptions'!$J$31,EX$47&gt;=$FO244,EX$47&lt;=$FP244)*(('Summary&amp;Assumptions'!$H$25*$C244)*(1+'Summary&amp;Assumptions'!$J$29)^(EX$46-1))+AND(EX$56&lt;'Summary&amp;Assumptions'!$J$31,EX$47&gt;=$FQ244,EX$47&lt;=$FR244)*(('Summary&amp;Assumptions'!$H$25*$C244)*(1+'Summary&amp;Assumptions'!$J$29)^(EX$46-1))</f>
        <v>0</v>
      </c>
      <c r="ET244" s="588">
        <f>AND(EY$55&gt;0,SUM($E244:ES244)&lt;'Summary&amp;Assumptions'!$G$32*$B244,$D244&gt;='Summary&amp;Assumptions'!$D$17,EY$47&gt;=$D244,EY$47&lt;=EDATE($D244,'Summary&amp;Assumptions'!$G$32))*$B244+AND(EY$56&lt;'Summary&amp;Assumptions'!$J$31,EY$47&gt;=$FO244,EY$47&lt;=$FP244)*(('Summary&amp;Assumptions'!$H$25*$C244)*(1+'Summary&amp;Assumptions'!$J$29)^(EY$46-1))+AND(EY$56&lt;'Summary&amp;Assumptions'!$J$31,EY$47&gt;=$FQ244,EY$47&lt;=$FR244)*(('Summary&amp;Assumptions'!$H$25*$C244)*(1+'Summary&amp;Assumptions'!$J$29)^(EY$46-1))</f>
        <v>0</v>
      </c>
      <c r="EU244" s="588">
        <f>AND(EZ$55&gt;0,SUM($E244:ET244)&lt;'Summary&amp;Assumptions'!$G$32*$B244,$D244&gt;='Summary&amp;Assumptions'!$D$17,EZ$47&gt;=$D244,EZ$47&lt;=EDATE($D244,'Summary&amp;Assumptions'!$G$32))*$B244+AND(EZ$56&lt;'Summary&amp;Assumptions'!$J$31,EZ$47&gt;=$FO244,EZ$47&lt;=$FP244)*(('Summary&amp;Assumptions'!$H$25*$C244)*(1+'Summary&amp;Assumptions'!$J$29)^(EZ$46-1))+AND(EZ$56&lt;'Summary&amp;Assumptions'!$J$31,EZ$47&gt;=$FQ244,EZ$47&lt;=$FR244)*(('Summary&amp;Assumptions'!$H$25*$C244)*(1+'Summary&amp;Assumptions'!$J$29)^(EZ$46-1))</f>
        <v>0</v>
      </c>
      <c r="EV244" s="588">
        <f>AND(FA$55&gt;0,SUM($E244:EU244)&lt;'Summary&amp;Assumptions'!$G$32*$B244,$D244&gt;='Summary&amp;Assumptions'!$D$17,FA$47&gt;=$D244,FA$47&lt;=EDATE($D244,'Summary&amp;Assumptions'!$G$32))*$B244+AND(FA$56&lt;'Summary&amp;Assumptions'!$J$31,FA$47&gt;=$FO244,FA$47&lt;=$FP244)*(('Summary&amp;Assumptions'!$H$25*$C244)*(1+'Summary&amp;Assumptions'!$J$29)^(FA$46-1))+AND(FA$56&lt;'Summary&amp;Assumptions'!$J$31,FA$47&gt;=$FQ244,FA$47&lt;=$FR244)*(('Summary&amp;Assumptions'!$H$25*$C244)*(1+'Summary&amp;Assumptions'!$J$29)^(FA$46-1))</f>
        <v>0</v>
      </c>
      <c r="EW244" s="588">
        <f>AND(FB$55&gt;0,SUM($E244:EV244)&lt;'Summary&amp;Assumptions'!$G$32*$B244,$D244&gt;='Summary&amp;Assumptions'!$D$17,FB$47&gt;=$D244,FB$47&lt;=EDATE($D244,'Summary&amp;Assumptions'!$G$32))*$B244+AND(FB$56&lt;'Summary&amp;Assumptions'!$J$31,FB$47&gt;=$FO244,FB$47&lt;=$FP244)*(('Summary&amp;Assumptions'!$H$25*$C244)*(1+'Summary&amp;Assumptions'!$J$29)^(FB$46-1))+AND(FB$56&lt;'Summary&amp;Assumptions'!$J$31,FB$47&gt;=$FQ244,FB$47&lt;=$FR244)*(('Summary&amp;Assumptions'!$H$25*$C244)*(1+'Summary&amp;Assumptions'!$J$29)^(FB$46-1))</f>
        <v>0</v>
      </c>
      <c r="EX244" s="588">
        <f>AND(FC$55&gt;0,SUM($E244:EW244)&lt;'Summary&amp;Assumptions'!$G$32*$B244,$D244&gt;='Summary&amp;Assumptions'!$D$17,FC$47&gt;=$D244,FC$47&lt;=EDATE($D244,'Summary&amp;Assumptions'!$G$32))*$B244+AND(FC$56&lt;'Summary&amp;Assumptions'!$J$31,FC$47&gt;=$FO244,FC$47&lt;=$FP244)*(('Summary&amp;Assumptions'!$H$25*$C244)*(1+'Summary&amp;Assumptions'!$J$29)^(FC$46-1))+AND(FC$56&lt;'Summary&amp;Assumptions'!$J$31,FC$47&gt;=$FQ244,FC$47&lt;=$FR244)*(('Summary&amp;Assumptions'!$H$25*$C244)*(1+'Summary&amp;Assumptions'!$J$29)^(FC$46-1))</f>
        <v>0</v>
      </c>
      <c r="EY244" s="588">
        <f>AND(FD$55&gt;0,SUM($E244:EX244)&lt;'Summary&amp;Assumptions'!$G$32*$B244,$D244&gt;='Summary&amp;Assumptions'!$D$17,FD$47&gt;=$D244,FD$47&lt;=EDATE($D244,'Summary&amp;Assumptions'!$G$32))*$B244+AND(FD$56&lt;'Summary&amp;Assumptions'!$J$31,FD$47&gt;=$FO244,FD$47&lt;=$FP244)*(('Summary&amp;Assumptions'!$H$25*$C244)*(1+'Summary&amp;Assumptions'!$J$29)^(FD$46-1))+AND(FD$56&lt;'Summary&amp;Assumptions'!$J$31,FD$47&gt;=$FQ244,FD$47&lt;=$FR244)*(('Summary&amp;Assumptions'!$H$25*$C244)*(1+'Summary&amp;Assumptions'!$J$29)^(FD$46-1))</f>
        <v>0</v>
      </c>
      <c r="EZ244" s="588">
        <f>AND(FE$55&gt;0,SUM($E244:EY244)&lt;'Summary&amp;Assumptions'!$G$32*$B244,$D244&gt;='Summary&amp;Assumptions'!$D$17,FE$47&gt;=$D244,FE$47&lt;=EDATE($D244,'Summary&amp;Assumptions'!$G$32))*$B244+AND(FE$56&lt;'Summary&amp;Assumptions'!$J$31,FE$47&gt;=$FO244,FE$47&lt;=$FP244)*(('Summary&amp;Assumptions'!$H$25*$C244)*(1+'Summary&amp;Assumptions'!$J$29)^(FE$46-1))+AND(FE$56&lt;'Summary&amp;Assumptions'!$J$31,FE$47&gt;=$FQ244,FE$47&lt;=$FR244)*(('Summary&amp;Assumptions'!$H$25*$C244)*(1+'Summary&amp;Assumptions'!$J$29)^(FE$46-1))</f>
        <v>0</v>
      </c>
      <c r="FA244" s="588">
        <f>AND(FF$55&gt;0,SUM($E244:EZ244)&lt;'Summary&amp;Assumptions'!$G$32*$B244,$D244&gt;='Summary&amp;Assumptions'!$D$17,FF$47&gt;=$D244,FF$47&lt;=EDATE($D244,'Summary&amp;Assumptions'!$G$32))*$B244+AND(FF$56&lt;'Summary&amp;Assumptions'!$J$31,FF$47&gt;=$FO244,FF$47&lt;=$FP244)*(('Summary&amp;Assumptions'!$H$25*$C244)*(1+'Summary&amp;Assumptions'!$J$29)^(FF$46-1))+AND(FF$56&lt;'Summary&amp;Assumptions'!$J$31,FF$47&gt;=$FQ244,FF$47&lt;=$FR244)*(('Summary&amp;Assumptions'!$H$25*$C244)*(1+'Summary&amp;Assumptions'!$J$29)^(FF$46-1))</f>
        <v>0</v>
      </c>
      <c r="FB244" s="588">
        <f>AND(FG$55&gt;0,SUM($E244:FA244)&lt;'Summary&amp;Assumptions'!$G$32*$B244,$D244&gt;='Summary&amp;Assumptions'!$D$17,FG$47&gt;=$D244,FG$47&lt;=EDATE($D244,'Summary&amp;Assumptions'!$G$32))*$B244+AND(FG$56&lt;'Summary&amp;Assumptions'!$J$31,FG$47&gt;=$FO244,FG$47&lt;=$FP244)*(('Summary&amp;Assumptions'!$H$25*$C244)*(1+'Summary&amp;Assumptions'!$J$29)^(FG$46-1))+AND(FG$56&lt;'Summary&amp;Assumptions'!$J$31,FG$47&gt;=$FQ244,FG$47&lt;=$FR244)*(('Summary&amp;Assumptions'!$H$25*$C244)*(1+'Summary&amp;Assumptions'!$J$29)^(FG$46-1))</f>
        <v>0</v>
      </c>
      <c r="FC244" s="588">
        <f>AND(FH$55&gt;0,SUM($E244:FB244)&lt;'Summary&amp;Assumptions'!$G$32*$B244,$D244&gt;='Summary&amp;Assumptions'!$D$17,FH$47&gt;=$D244,FH$47&lt;=EDATE($D244,'Summary&amp;Assumptions'!$G$32))*$B244+AND(FH$56&lt;'Summary&amp;Assumptions'!$J$31,FH$47&gt;=$FO244,FH$47&lt;=$FP244)*(('Summary&amp;Assumptions'!$H$25*$C244)*(1+'Summary&amp;Assumptions'!$J$29)^(FH$46-1))+AND(FH$56&lt;'Summary&amp;Assumptions'!$J$31,FH$47&gt;=$FQ244,FH$47&lt;=$FR244)*(('Summary&amp;Assumptions'!$H$25*$C244)*(1+'Summary&amp;Assumptions'!$J$29)^(FH$46-1))</f>
        <v>0</v>
      </c>
      <c r="FD244" s="588">
        <f>AND(FI$55&gt;0,SUM($E244:FC244)&lt;'Summary&amp;Assumptions'!$G$32*$B244,$D244&gt;='Summary&amp;Assumptions'!$D$17,FI$47&gt;=$D244,FI$47&lt;=EDATE($D244,'Summary&amp;Assumptions'!$G$32))*$B244+AND(FI$56&lt;'Summary&amp;Assumptions'!$J$31,FI$47&gt;=$FO244,FI$47&lt;=$FP244)*(('Summary&amp;Assumptions'!$H$25*$C244)*(1+'Summary&amp;Assumptions'!$J$29)^(FI$46-1))+AND(FI$56&lt;'Summary&amp;Assumptions'!$J$31,FI$47&gt;=$FQ244,FI$47&lt;=$FR244)*(('Summary&amp;Assumptions'!$H$25*$C244)*(1+'Summary&amp;Assumptions'!$J$29)^(FI$46-1))</f>
        <v>0</v>
      </c>
      <c r="FE244" s="588">
        <f>AND(FJ$55&gt;0,SUM($E244:FD244)&lt;'Summary&amp;Assumptions'!$G$32*$B244,$D244&gt;='Summary&amp;Assumptions'!$D$17,FJ$47&gt;=$D244,FJ$47&lt;=EDATE($D244,'Summary&amp;Assumptions'!$G$32))*$B244+AND(FJ$56&lt;'Summary&amp;Assumptions'!$J$31,FJ$47&gt;=$FO244,FJ$47&lt;=$FP244)*(('Summary&amp;Assumptions'!$H$25*$C244)*(1+'Summary&amp;Assumptions'!$J$29)^(FJ$46-1))+AND(FJ$56&lt;'Summary&amp;Assumptions'!$J$31,FJ$47&gt;=$FQ244,FJ$47&lt;=$FR244)*(('Summary&amp;Assumptions'!$H$25*$C244)*(1+'Summary&amp;Assumptions'!$J$29)^(FJ$46-1))</f>
        <v>0</v>
      </c>
      <c r="FF244" s="588">
        <f>AND(FK$55&gt;0,SUM($E244:FE244)&lt;'Summary&amp;Assumptions'!$G$32*$B244,$D244&gt;='Summary&amp;Assumptions'!$D$17,FK$47&gt;=$D244,FK$47&lt;=EDATE($D244,'Summary&amp;Assumptions'!$G$32))*$B244+AND(FK$56&lt;'Summary&amp;Assumptions'!$J$31,FK$47&gt;=$FO244,FK$47&lt;=$FP244)*(('Summary&amp;Assumptions'!$H$25*$C244)*(1+'Summary&amp;Assumptions'!$J$29)^(FK$46-1))+AND(FK$56&lt;'Summary&amp;Assumptions'!$J$31,FK$47&gt;=$FQ244,FK$47&lt;=$FR244)*(('Summary&amp;Assumptions'!$H$25*$C244)*(1+'Summary&amp;Assumptions'!$J$29)^(FK$46-1))</f>
        <v>0</v>
      </c>
      <c r="FG244" s="588">
        <f>AND(FL$55&gt;0,SUM($E244:FF244)&lt;'Summary&amp;Assumptions'!$G$32*$B244,$D244&gt;='Summary&amp;Assumptions'!$D$17,FL$47&gt;=$D244,FL$47&lt;=EDATE($D244,'Summary&amp;Assumptions'!$G$32))*$B244+AND(FL$56&lt;'Summary&amp;Assumptions'!$J$31,FL$47&gt;=$FO244,FL$47&lt;=$FP244)*(('Summary&amp;Assumptions'!$H$25*$C244)*(1+'Summary&amp;Assumptions'!$J$29)^(FL$46-1))+AND(FL$56&lt;'Summary&amp;Assumptions'!$J$31,FL$47&gt;=$FQ244,FL$47&lt;=$FR244)*(('Summary&amp;Assumptions'!$H$25*$C244)*(1+'Summary&amp;Assumptions'!$J$29)^(FL$46-1))</f>
        <v>0</v>
      </c>
      <c r="FH244" s="588">
        <f>AND(FM$55&gt;0,SUM($E244:FG244)&lt;'Summary&amp;Assumptions'!$G$32*$B244,$D244&gt;='Summary&amp;Assumptions'!$D$17,FM$47&gt;=$D244,FM$47&lt;=EDATE($D244,'Summary&amp;Assumptions'!$G$32))*$B244+AND(FM$56&lt;'Summary&amp;Assumptions'!$J$31,FM$47&gt;=$FO244,FM$47&lt;=$FP244)*(('Summary&amp;Assumptions'!$H$25*$C244)*(1+'Summary&amp;Assumptions'!$J$29)^(FM$46-1))+AND(FM$56&lt;'Summary&amp;Assumptions'!$J$31,FM$47&gt;=$FQ244,FM$47&lt;=$FR244)*(('Summary&amp;Assumptions'!$H$25*$C244)*(1+'Summary&amp;Assumptions'!$J$29)^(FM$46-1))</f>
        <v>0</v>
      </c>
      <c r="FI244" s="588">
        <f>AND(FN$55&gt;0,SUM($E244:FH244)&lt;'Summary&amp;Assumptions'!$G$32*$B244,$D244&gt;='Summary&amp;Assumptions'!$D$17,FN$47&gt;=$D244,FN$47&lt;=EDATE($D244,'Summary&amp;Assumptions'!$G$32))*$B244+AND(FN$56&lt;'Summary&amp;Assumptions'!$J$31,FN$47&gt;=$FO244,FN$47&lt;=$FP244)*(('Summary&amp;Assumptions'!$H$25*$C244)*(1+'Summary&amp;Assumptions'!$J$29)^(FN$46-1))+AND(FN$56&lt;'Summary&amp;Assumptions'!$J$31,FN$47&gt;=$FQ244,FN$47&lt;=$FR244)*(('Summary&amp;Assumptions'!$H$25*$C244)*(1+'Summary&amp;Assumptions'!$J$29)^(FN$46-1))</f>
        <v>0</v>
      </c>
      <c r="FJ244" s="588">
        <f>AND(FO$55&gt;0,SUM($E244:FI244)&lt;'Summary&amp;Assumptions'!$G$32*$B244,$D244&gt;='Summary&amp;Assumptions'!$D$17,FO$47&gt;=$D244,FO$47&lt;=EDATE($D244,'Summary&amp;Assumptions'!$G$32))*$B244+AND(FO$56&lt;'Summary&amp;Assumptions'!$J$31,FO$47&gt;=$FO244,FO$47&lt;=$FP244)*(('Summary&amp;Assumptions'!$H$25*$C244)*(1+'Summary&amp;Assumptions'!$J$29)^(FO$46-1))+AND(FO$56&lt;'Summary&amp;Assumptions'!$J$31,FO$47&gt;=$FQ244,FO$47&lt;=$FR244)*(('Summary&amp;Assumptions'!$H$25*$C244)*(1+'Summary&amp;Assumptions'!$J$29)^(FO$46-1))</f>
        <v>0</v>
      </c>
      <c r="FK244" s="588">
        <f>AND(FP$55&gt;0,SUM($E244:FJ244)&lt;'Summary&amp;Assumptions'!$G$32*$B244,$D244&gt;='Summary&amp;Assumptions'!$D$17,FP$47&gt;=$D244,FP$47&lt;=EDATE($D244,'Summary&amp;Assumptions'!$G$32))*$B244+AND(FP$56&lt;'Summary&amp;Assumptions'!$J$31,FP$47&gt;=$FO244,FP$47&lt;=$FP244)*(('Summary&amp;Assumptions'!$H$25*$C244)*(1+'Summary&amp;Assumptions'!$J$29)^(FP$46-1))+AND(FP$56&lt;'Summary&amp;Assumptions'!$J$31,FP$47&gt;=$FQ244,FP$47&lt;=$FR244)*(('Summary&amp;Assumptions'!$H$25*$C244)*(1+'Summary&amp;Assumptions'!$J$29)^(FP$46-1))</f>
        <v>0</v>
      </c>
      <c r="FL244" s="588">
        <f>AND(FQ$55&gt;0,SUM($E244:FK244)&lt;'Summary&amp;Assumptions'!$G$32*$B244,$D244&gt;='Summary&amp;Assumptions'!$D$17,FQ$47&gt;=$D244,FQ$47&lt;=EDATE($D244,'Summary&amp;Assumptions'!$G$32))*$B244+AND(FQ$56&lt;'Summary&amp;Assumptions'!$J$31,FQ$47&gt;=$FO244,FQ$47&lt;=$FP244)*(('Summary&amp;Assumptions'!$H$25*$C244)*(1+'Summary&amp;Assumptions'!$J$29)^(FQ$46-1))+AND(FQ$56&lt;'Summary&amp;Assumptions'!$J$31,FQ$47&gt;=$FQ244,FQ$47&lt;=$FR244)*(('Summary&amp;Assumptions'!$H$25*$C244)*(1+'Summary&amp;Assumptions'!$J$29)^(FQ$46-1))</f>
        <v>0</v>
      </c>
      <c r="FO244" s="576">
        <f>EDATE(D244,'Summary&amp;Assumptions'!$G$34)</f>
        <v>48214</v>
      </c>
      <c r="FP244" s="576">
        <f>EDATE(FO244,'Summary&amp;Assumptions'!$G$33-1)</f>
        <v>48245</v>
      </c>
      <c r="FQ244" s="576">
        <f>EDATE(FO244,'Summary&amp;Assumptions'!$G$34)</f>
        <v>48580</v>
      </c>
      <c r="FR244" s="576">
        <f>EDATE(FQ244,'Summary&amp;Assumptions'!$G$33-1)</f>
        <v>48611</v>
      </c>
    </row>
    <row r="245" spans="2:174" hidden="1" x14ac:dyDescent="0.2">
      <c r="B245" s="588">
        <v>0</v>
      </c>
      <c r="C245" s="193">
        <v>0</v>
      </c>
      <c r="D245" s="589">
        <v>47880</v>
      </c>
      <c r="F245" s="588">
        <f>AND(K$55&gt;0,SUM($E245:E245)&lt;'Summary&amp;Assumptions'!$G$32*$B245,$D245&gt;='Summary&amp;Assumptions'!$D$17,K$47&gt;=$D245,K$47&lt;=EDATE($D245,'Summary&amp;Assumptions'!$G$32))*$B245+AND(K$56&lt;'Summary&amp;Assumptions'!$J$31,K$47&gt;=$FO245,K$47&lt;=$FP245)*(('Summary&amp;Assumptions'!$H$25*$C245)*(1+'Summary&amp;Assumptions'!$J$29)^(K$46-1))+AND(K$56&lt;'Summary&amp;Assumptions'!$J$31,K$47&gt;=$FQ245,K$47&lt;=$FR245)*(('Summary&amp;Assumptions'!$H$25*$C245)*(1+'Summary&amp;Assumptions'!$J$29)^(K$46-1))</f>
        <v>0</v>
      </c>
      <c r="G245" s="588">
        <f>AND(L$55&gt;0,SUM($E245:F245)&lt;'Summary&amp;Assumptions'!$G$32*$B245,$D245&gt;='Summary&amp;Assumptions'!$D$17,L$47&gt;=$D245,L$47&lt;=EDATE($D245,'Summary&amp;Assumptions'!$G$32))*$B245+AND(L$56&lt;'Summary&amp;Assumptions'!$J$31,L$47&gt;=$FO245,L$47&lt;=$FP245)*(('Summary&amp;Assumptions'!$H$25*$C245)*(1+'Summary&amp;Assumptions'!$J$29)^(L$46-1))+AND(L$56&lt;'Summary&amp;Assumptions'!$J$31,L$47&gt;=$FQ245,L$47&lt;=$FR245)*(('Summary&amp;Assumptions'!$H$25*$C245)*(1+'Summary&amp;Assumptions'!$J$29)^(L$46-1))</f>
        <v>0</v>
      </c>
      <c r="H245" s="588">
        <f>AND(M$55&gt;0,SUM($E245:G245)&lt;'Summary&amp;Assumptions'!$G$32*$B245,$D245&gt;='Summary&amp;Assumptions'!$D$17,M$47&gt;=$D245,M$47&lt;=EDATE($D245,'Summary&amp;Assumptions'!$G$32))*$B245+AND(M$56&lt;'Summary&amp;Assumptions'!$J$31,M$47&gt;=$FO245,M$47&lt;=$FP245)*(('Summary&amp;Assumptions'!$H$25*$C245)*(1+'Summary&amp;Assumptions'!$J$29)^(M$46-1))+AND(M$56&lt;'Summary&amp;Assumptions'!$J$31,M$47&gt;=$FQ245,M$47&lt;=$FR245)*(('Summary&amp;Assumptions'!$H$25*$C245)*(1+'Summary&amp;Assumptions'!$J$29)^(M$46-1))</f>
        <v>0</v>
      </c>
      <c r="I245" s="588">
        <f>AND(N$55&gt;0,SUM($E245:H245)&lt;'Summary&amp;Assumptions'!$G$32*$B245,$D245&gt;='Summary&amp;Assumptions'!$D$17,N$47&gt;=$D245,N$47&lt;=EDATE($D245,'Summary&amp;Assumptions'!$G$32))*$B245+AND(N$56&lt;'Summary&amp;Assumptions'!$J$31,N$47&gt;=$FO245,N$47&lt;=$FP245)*(('Summary&amp;Assumptions'!$H$25*$C245)*(1+'Summary&amp;Assumptions'!$J$29)^(N$46-1))+AND(N$56&lt;'Summary&amp;Assumptions'!$J$31,N$47&gt;=$FQ245,N$47&lt;=$FR245)*(('Summary&amp;Assumptions'!$H$25*$C245)*(1+'Summary&amp;Assumptions'!$J$29)^(N$46-1))</f>
        <v>0</v>
      </c>
      <c r="J245" s="588">
        <f>AND(O$55&gt;0,SUM($E245:I245)&lt;'Summary&amp;Assumptions'!$G$32*$B245,$D245&gt;='Summary&amp;Assumptions'!$D$17,O$47&gt;=$D245,O$47&lt;=EDATE($D245,'Summary&amp;Assumptions'!$G$32))*$B245+AND(O$56&lt;'Summary&amp;Assumptions'!$J$31,O$47&gt;=$FO245,O$47&lt;=$FP245)*(('Summary&amp;Assumptions'!$H$25*$C245)*(1+'Summary&amp;Assumptions'!$J$29)^(O$46-1))+AND(O$56&lt;'Summary&amp;Assumptions'!$J$31,O$47&gt;=$FQ245,O$47&lt;=$FR245)*(('Summary&amp;Assumptions'!$H$25*$C245)*(1+'Summary&amp;Assumptions'!$J$29)^(O$46-1))</f>
        <v>0</v>
      </c>
      <c r="K245" s="588">
        <f>AND(P$55&gt;0,SUM($E245:J245)&lt;'Summary&amp;Assumptions'!$G$32*$B245,$D245&gt;='Summary&amp;Assumptions'!$D$17,P$47&gt;=$D245,P$47&lt;=EDATE($D245,'Summary&amp;Assumptions'!$G$32))*$B245+AND(P$56&lt;'Summary&amp;Assumptions'!$J$31,P$47&gt;=$FO245,P$47&lt;=$FP245)*(('Summary&amp;Assumptions'!$H$25*$C245)*(1+'Summary&amp;Assumptions'!$J$29)^(P$46-1))+AND(P$56&lt;'Summary&amp;Assumptions'!$J$31,P$47&gt;=$FQ245,P$47&lt;=$FR245)*(('Summary&amp;Assumptions'!$H$25*$C245)*(1+'Summary&amp;Assumptions'!$J$29)^(P$46-1))</f>
        <v>0</v>
      </c>
      <c r="L245" s="588">
        <f>AND(Q$55&gt;0,SUM($E245:K245)&lt;'Summary&amp;Assumptions'!$G$32*$B245,$D245&gt;='Summary&amp;Assumptions'!$D$17,Q$47&gt;=$D245,Q$47&lt;=EDATE($D245,'Summary&amp;Assumptions'!$G$32))*$B245+AND(Q$56&lt;'Summary&amp;Assumptions'!$J$31,Q$47&gt;=$FO245,Q$47&lt;=$FP245)*(('Summary&amp;Assumptions'!$H$25*$C245)*(1+'Summary&amp;Assumptions'!$J$29)^(Q$46-1))+AND(Q$56&lt;'Summary&amp;Assumptions'!$J$31,Q$47&gt;=$FQ245,Q$47&lt;=$FR245)*(('Summary&amp;Assumptions'!$H$25*$C245)*(1+'Summary&amp;Assumptions'!$J$29)^(Q$46-1))</f>
        <v>0</v>
      </c>
      <c r="M245" s="588">
        <f>AND(R$55&gt;0,SUM($E245:L245)&lt;'Summary&amp;Assumptions'!$G$32*$B245,$D245&gt;='Summary&amp;Assumptions'!$D$17,R$47&gt;=$D245,R$47&lt;=EDATE($D245,'Summary&amp;Assumptions'!$G$32))*$B245+AND(R$56&lt;'Summary&amp;Assumptions'!$J$31,R$47&gt;=$FO245,R$47&lt;=$FP245)*(('Summary&amp;Assumptions'!$H$25*$C245)*(1+'Summary&amp;Assumptions'!$J$29)^(R$46-1))+AND(R$56&lt;'Summary&amp;Assumptions'!$J$31,R$47&gt;=$FQ245,R$47&lt;=$FR245)*(('Summary&amp;Assumptions'!$H$25*$C245)*(1+'Summary&amp;Assumptions'!$J$29)^(R$46-1))</f>
        <v>0</v>
      </c>
      <c r="N245" s="588">
        <f>AND(S$55&gt;0,SUM($E245:M245)&lt;'Summary&amp;Assumptions'!$G$32*$B245,$D245&gt;='Summary&amp;Assumptions'!$D$17,S$47&gt;=$D245,S$47&lt;=EDATE($D245,'Summary&amp;Assumptions'!$G$32))*$B245+AND(S$56&lt;'Summary&amp;Assumptions'!$J$31,S$47&gt;=$FO245,S$47&lt;=$FP245)*(('Summary&amp;Assumptions'!$H$25*$C245)*(1+'Summary&amp;Assumptions'!$J$29)^(S$46-1))+AND(S$56&lt;'Summary&amp;Assumptions'!$J$31,S$47&gt;=$FQ245,S$47&lt;=$FR245)*(('Summary&amp;Assumptions'!$H$25*$C245)*(1+'Summary&amp;Assumptions'!$J$29)^(S$46-1))</f>
        <v>0</v>
      </c>
      <c r="O245" s="588">
        <f>AND(T$55&gt;0,SUM($E245:N245)&lt;'Summary&amp;Assumptions'!$G$32*$B245,$D245&gt;='Summary&amp;Assumptions'!$D$17,T$47&gt;=$D245,T$47&lt;=EDATE($D245,'Summary&amp;Assumptions'!$G$32))*$B245+AND(T$56&lt;'Summary&amp;Assumptions'!$J$31,T$47&gt;=$FO245,T$47&lt;=$FP245)*(('Summary&amp;Assumptions'!$H$25*$C245)*(1+'Summary&amp;Assumptions'!$J$29)^(T$46-1))+AND(T$56&lt;'Summary&amp;Assumptions'!$J$31,T$47&gt;=$FQ245,T$47&lt;=$FR245)*(('Summary&amp;Assumptions'!$H$25*$C245)*(1+'Summary&amp;Assumptions'!$J$29)^(T$46-1))</f>
        <v>0</v>
      </c>
      <c r="P245" s="588">
        <f>AND(U$55&gt;0,SUM($E245:O245)&lt;'Summary&amp;Assumptions'!$G$32*$B245,$D245&gt;='Summary&amp;Assumptions'!$D$17,U$47&gt;=$D245,U$47&lt;=EDATE($D245,'Summary&amp;Assumptions'!$G$32))*$B245+AND(U$56&lt;'Summary&amp;Assumptions'!$J$31,U$47&gt;=$FO245,U$47&lt;=$FP245)*(('Summary&amp;Assumptions'!$H$25*$C245)*(1+'Summary&amp;Assumptions'!$J$29)^(U$46-1))+AND(U$56&lt;'Summary&amp;Assumptions'!$J$31,U$47&gt;=$FQ245,U$47&lt;=$FR245)*(('Summary&amp;Assumptions'!$H$25*$C245)*(1+'Summary&amp;Assumptions'!$J$29)^(U$46-1))</f>
        <v>0</v>
      </c>
      <c r="Q245" s="588">
        <f>AND(V$55&gt;0,SUM($E245:P245)&lt;'Summary&amp;Assumptions'!$G$32*$B245,$D245&gt;='Summary&amp;Assumptions'!$D$17,V$47&gt;=$D245,V$47&lt;=EDATE($D245,'Summary&amp;Assumptions'!$G$32))*$B245+AND(V$56&lt;'Summary&amp;Assumptions'!$J$31,V$47&gt;=$FO245,V$47&lt;=$FP245)*(('Summary&amp;Assumptions'!$H$25*$C245)*(1+'Summary&amp;Assumptions'!$J$29)^(V$46-1))+AND(V$56&lt;'Summary&amp;Assumptions'!$J$31,V$47&gt;=$FQ245,V$47&lt;=$FR245)*(('Summary&amp;Assumptions'!$H$25*$C245)*(1+'Summary&amp;Assumptions'!$J$29)^(V$46-1))</f>
        <v>0</v>
      </c>
      <c r="R245" s="588">
        <f>AND(W$55&gt;0,SUM($E245:Q245)&lt;'Summary&amp;Assumptions'!$G$32*$B245,$D245&gt;='Summary&amp;Assumptions'!$D$17,W$47&gt;=$D245,W$47&lt;=EDATE($D245,'Summary&amp;Assumptions'!$G$32))*$B245+AND(W$56&lt;'Summary&amp;Assumptions'!$J$31,W$47&gt;=$FO245,W$47&lt;=$FP245)*(('Summary&amp;Assumptions'!$H$25*$C245)*(1+'Summary&amp;Assumptions'!$J$29)^(W$46-1))+AND(W$56&lt;'Summary&amp;Assumptions'!$J$31,W$47&gt;=$FQ245,W$47&lt;=$FR245)*(('Summary&amp;Assumptions'!$H$25*$C245)*(1+'Summary&amp;Assumptions'!$J$29)^(W$46-1))</f>
        <v>0</v>
      </c>
      <c r="S245" s="588">
        <f>AND(X$55&gt;0,SUM($E245:R245)&lt;'Summary&amp;Assumptions'!$G$32*$B245,$D245&gt;='Summary&amp;Assumptions'!$D$17,X$47&gt;=$D245,X$47&lt;=EDATE($D245,'Summary&amp;Assumptions'!$G$32))*$B245+AND(X$56&lt;'Summary&amp;Assumptions'!$J$31,X$47&gt;=$FO245,X$47&lt;=$FP245)*(('Summary&amp;Assumptions'!$H$25*$C245)*(1+'Summary&amp;Assumptions'!$J$29)^(X$46-1))+AND(X$56&lt;'Summary&amp;Assumptions'!$J$31,X$47&gt;=$FQ245,X$47&lt;=$FR245)*(('Summary&amp;Assumptions'!$H$25*$C245)*(1+'Summary&amp;Assumptions'!$J$29)^(X$46-1))</f>
        <v>0</v>
      </c>
      <c r="T245" s="588">
        <f>AND(Y$55&gt;0,SUM($E245:S245)&lt;'Summary&amp;Assumptions'!$G$32*$B245,$D245&gt;='Summary&amp;Assumptions'!$D$17,Y$47&gt;=$D245,Y$47&lt;=EDATE($D245,'Summary&amp;Assumptions'!$G$32))*$B245+AND(Y$56&lt;'Summary&amp;Assumptions'!$J$31,Y$47&gt;=$FO245,Y$47&lt;=$FP245)*(('Summary&amp;Assumptions'!$H$25*$C245)*(1+'Summary&amp;Assumptions'!$J$29)^(Y$46-1))+AND(Y$56&lt;'Summary&amp;Assumptions'!$J$31,Y$47&gt;=$FQ245,Y$47&lt;=$FR245)*(('Summary&amp;Assumptions'!$H$25*$C245)*(1+'Summary&amp;Assumptions'!$J$29)^(Y$46-1))</f>
        <v>0</v>
      </c>
      <c r="U245" s="588">
        <f>AND(Z$55&gt;0,SUM($E245:T245)&lt;'Summary&amp;Assumptions'!$G$32*$B245,$D245&gt;='Summary&amp;Assumptions'!$D$17,Z$47&gt;=$D245,Z$47&lt;=EDATE($D245,'Summary&amp;Assumptions'!$G$32))*$B245+AND(Z$56&lt;'Summary&amp;Assumptions'!$J$31,Z$47&gt;=$FO245,Z$47&lt;=$FP245)*(('Summary&amp;Assumptions'!$H$25*$C245)*(1+'Summary&amp;Assumptions'!$J$29)^(Z$46-1))+AND(Z$56&lt;'Summary&amp;Assumptions'!$J$31,Z$47&gt;=$FQ245,Z$47&lt;=$FR245)*(('Summary&amp;Assumptions'!$H$25*$C245)*(1+'Summary&amp;Assumptions'!$J$29)^(Z$46-1))</f>
        <v>0</v>
      </c>
      <c r="V245" s="588">
        <f>AND(AA$55&gt;0,SUM($E245:U245)&lt;'Summary&amp;Assumptions'!$G$32*$B245,$D245&gt;='Summary&amp;Assumptions'!$D$17,AA$47&gt;=$D245,AA$47&lt;=EDATE($D245,'Summary&amp;Assumptions'!$G$32))*$B245+AND(AA$56&lt;'Summary&amp;Assumptions'!$J$31,AA$47&gt;=$FO245,AA$47&lt;=$FP245)*(('Summary&amp;Assumptions'!$H$25*$C245)*(1+'Summary&amp;Assumptions'!$J$29)^(AA$46-1))+AND(AA$56&lt;'Summary&amp;Assumptions'!$J$31,AA$47&gt;=$FQ245,AA$47&lt;=$FR245)*(('Summary&amp;Assumptions'!$H$25*$C245)*(1+'Summary&amp;Assumptions'!$J$29)^(AA$46-1))</f>
        <v>0</v>
      </c>
      <c r="W245" s="588">
        <f>AND(AB$55&gt;0,SUM($E245:V245)&lt;'Summary&amp;Assumptions'!$G$32*$B245,$D245&gt;='Summary&amp;Assumptions'!$D$17,AB$47&gt;=$D245,AB$47&lt;=EDATE($D245,'Summary&amp;Assumptions'!$G$32))*$B245+AND(AB$56&lt;'Summary&amp;Assumptions'!$J$31,AB$47&gt;=$FO245,AB$47&lt;=$FP245)*(('Summary&amp;Assumptions'!$H$25*$C245)*(1+'Summary&amp;Assumptions'!$J$29)^(AB$46-1))+AND(AB$56&lt;'Summary&amp;Assumptions'!$J$31,AB$47&gt;=$FQ245,AB$47&lt;=$FR245)*(('Summary&amp;Assumptions'!$H$25*$C245)*(1+'Summary&amp;Assumptions'!$J$29)^(AB$46-1))</f>
        <v>0</v>
      </c>
      <c r="X245" s="588">
        <f>AND(AC$55&gt;0,SUM($E245:W245)&lt;'Summary&amp;Assumptions'!$G$32*$B245,$D245&gt;='Summary&amp;Assumptions'!$D$17,AC$47&gt;=$D245,AC$47&lt;=EDATE($D245,'Summary&amp;Assumptions'!$G$32))*$B245+AND(AC$56&lt;'Summary&amp;Assumptions'!$J$31,AC$47&gt;=$FO245,AC$47&lt;=$FP245)*(('Summary&amp;Assumptions'!$H$25*$C245)*(1+'Summary&amp;Assumptions'!$J$29)^(AC$46-1))+AND(AC$56&lt;'Summary&amp;Assumptions'!$J$31,AC$47&gt;=$FQ245,AC$47&lt;=$FR245)*(('Summary&amp;Assumptions'!$H$25*$C245)*(1+'Summary&amp;Assumptions'!$J$29)^(AC$46-1))</f>
        <v>0</v>
      </c>
      <c r="Y245" s="588">
        <f>AND(AD$55&gt;0,SUM($E245:X245)&lt;'Summary&amp;Assumptions'!$G$32*$B245,$D245&gt;='Summary&amp;Assumptions'!$D$17,AD$47&gt;=$D245,AD$47&lt;=EDATE($D245,'Summary&amp;Assumptions'!$G$32))*$B245+AND(AD$56&lt;'Summary&amp;Assumptions'!$J$31,AD$47&gt;=$FO245,AD$47&lt;=$FP245)*(('Summary&amp;Assumptions'!$H$25*$C245)*(1+'Summary&amp;Assumptions'!$J$29)^(AD$46-1))+AND(AD$56&lt;'Summary&amp;Assumptions'!$J$31,AD$47&gt;=$FQ245,AD$47&lt;=$FR245)*(('Summary&amp;Assumptions'!$H$25*$C245)*(1+'Summary&amp;Assumptions'!$J$29)^(AD$46-1))</f>
        <v>0</v>
      </c>
      <c r="Z245" s="588">
        <f>AND(AE$55&gt;0,SUM($E245:Y245)&lt;'Summary&amp;Assumptions'!$G$32*$B245,$D245&gt;='Summary&amp;Assumptions'!$D$17,AE$47&gt;=$D245,AE$47&lt;=EDATE($D245,'Summary&amp;Assumptions'!$G$32))*$B245+AND(AE$56&lt;'Summary&amp;Assumptions'!$J$31,AE$47&gt;=$FO245,AE$47&lt;=$FP245)*(('Summary&amp;Assumptions'!$H$25*$C245)*(1+'Summary&amp;Assumptions'!$J$29)^(AE$46-1))+AND(AE$56&lt;'Summary&amp;Assumptions'!$J$31,AE$47&gt;=$FQ245,AE$47&lt;=$FR245)*(('Summary&amp;Assumptions'!$H$25*$C245)*(1+'Summary&amp;Assumptions'!$J$29)^(AE$46-1))</f>
        <v>0</v>
      </c>
      <c r="AA245" s="588">
        <f>AND(AF$55&gt;0,SUM($E245:Z245)&lt;'Summary&amp;Assumptions'!$G$32*$B245,$D245&gt;='Summary&amp;Assumptions'!$D$17,AF$47&gt;=$D245,AF$47&lt;=EDATE($D245,'Summary&amp;Assumptions'!$G$32))*$B245+AND(AF$56&lt;'Summary&amp;Assumptions'!$J$31,AF$47&gt;=$FO245,AF$47&lt;=$FP245)*(('Summary&amp;Assumptions'!$H$25*$C245)*(1+'Summary&amp;Assumptions'!$J$29)^(AF$46-1))+AND(AF$56&lt;'Summary&amp;Assumptions'!$J$31,AF$47&gt;=$FQ245,AF$47&lt;=$FR245)*(('Summary&amp;Assumptions'!$H$25*$C245)*(1+'Summary&amp;Assumptions'!$J$29)^(AF$46-1))</f>
        <v>0</v>
      </c>
      <c r="AB245" s="588">
        <f>AND(AG$55&gt;0,SUM($E245:AA245)&lt;'Summary&amp;Assumptions'!$G$32*$B245,$D245&gt;='Summary&amp;Assumptions'!$D$17,AG$47&gt;=$D245,AG$47&lt;=EDATE($D245,'Summary&amp;Assumptions'!$G$32))*$B245+AND(AG$56&lt;'Summary&amp;Assumptions'!$J$31,AG$47&gt;=$FO245,AG$47&lt;=$FP245)*(('Summary&amp;Assumptions'!$H$25*$C245)*(1+'Summary&amp;Assumptions'!$J$29)^(AG$46-1))+AND(AG$56&lt;'Summary&amp;Assumptions'!$J$31,AG$47&gt;=$FQ245,AG$47&lt;=$FR245)*(('Summary&amp;Assumptions'!$H$25*$C245)*(1+'Summary&amp;Assumptions'!$J$29)^(AG$46-1))</f>
        <v>0</v>
      </c>
      <c r="AC245" s="588">
        <f>AND(AH$55&gt;0,SUM($E245:AB245)&lt;'Summary&amp;Assumptions'!$G$32*$B245,$D245&gt;='Summary&amp;Assumptions'!$D$17,AH$47&gt;=$D245,AH$47&lt;=EDATE($D245,'Summary&amp;Assumptions'!$G$32))*$B245+AND(AH$56&lt;'Summary&amp;Assumptions'!$J$31,AH$47&gt;=$FO245,AH$47&lt;=$FP245)*(('Summary&amp;Assumptions'!$H$25*$C245)*(1+'Summary&amp;Assumptions'!$J$29)^(AH$46-1))+AND(AH$56&lt;'Summary&amp;Assumptions'!$J$31,AH$47&gt;=$FQ245,AH$47&lt;=$FR245)*(('Summary&amp;Assumptions'!$H$25*$C245)*(1+'Summary&amp;Assumptions'!$J$29)^(AH$46-1))</f>
        <v>0</v>
      </c>
      <c r="AD245" s="588">
        <f>AND(AI$55&gt;0,SUM($E245:AC245)&lt;'Summary&amp;Assumptions'!$G$32*$B245,$D245&gt;='Summary&amp;Assumptions'!$D$17,AI$47&gt;=$D245,AI$47&lt;=EDATE($D245,'Summary&amp;Assumptions'!$G$32))*$B245+AND(AI$56&lt;'Summary&amp;Assumptions'!$J$31,AI$47&gt;=$FO245,AI$47&lt;=$FP245)*(('Summary&amp;Assumptions'!$H$25*$C245)*(1+'Summary&amp;Assumptions'!$J$29)^(AI$46-1))+AND(AI$56&lt;'Summary&amp;Assumptions'!$J$31,AI$47&gt;=$FQ245,AI$47&lt;=$FR245)*(('Summary&amp;Assumptions'!$H$25*$C245)*(1+'Summary&amp;Assumptions'!$J$29)^(AI$46-1))</f>
        <v>0</v>
      </c>
      <c r="AE245" s="588">
        <f>AND(AJ$55&gt;0,SUM($E245:AD245)&lt;'Summary&amp;Assumptions'!$G$32*$B245,$D245&gt;='Summary&amp;Assumptions'!$D$17,AJ$47&gt;=$D245,AJ$47&lt;=EDATE($D245,'Summary&amp;Assumptions'!$G$32))*$B245+AND(AJ$56&lt;'Summary&amp;Assumptions'!$J$31,AJ$47&gt;=$FO245,AJ$47&lt;=$FP245)*(('Summary&amp;Assumptions'!$H$25*$C245)*(1+'Summary&amp;Assumptions'!$J$29)^(AJ$46-1))+AND(AJ$56&lt;'Summary&amp;Assumptions'!$J$31,AJ$47&gt;=$FQ245,AJ$47&lt;=$FR245)*(('Summary&amp;Assumptions'!$H$25*$C245)*(1+'Summary&amp;Assumptions'!$J$29)^(AJ$46-1))</f>
        <v>0</v>
      </c>
      <c r="AF245" s="588">
        <f>AND(AK$55&gt;0,SUM($E245:AE245)&lt;'Summary&amp;Assumptions'!$G$32*$B245,$D245&gt;='Summary&amp;Assumptions'!$D$17,AK$47&gt;=$D245,AK$47&lt;=EDATE($D245,'Summary&amp;Assumptions'!$G$32))*$B245+AND(AK$56&lt;'Summary&amp;Assumptions'!$J$31,AK$47&gt;=$FO245,AK$47&lt;=$FP245)*(('Summary&amp;Assumptions'!$H$25*$C245)*(1+'Summary&amp;Assumptions'!$J$29)^(AK$46-1))+AND(AK$56&lt;'Summary&amp;Assumptions'!$J$31,AK$47&gt;=$FQ245,AK$47&lt;=$FR245)*(('Summary&amp;Assumptions'!$H$25*$C245)*(1+'Summary&amp;Assumptions'!$J$29)^(AK$46-1))</f>
        <v>0</v>
      </c>
      <c r="AG245" s="588">
        <f>AND(AL$55&gt;0,SUM($E245:AF245)&lt;'Summary&amp;Assumptions'!$G$32*$B245,$D245&gt;='Summary&amp;Assumptions'!$D$17,AL$47&gt;=$D245,AL$47&lt;=EDATE($D245,'Summary&amp;Assumptions'!$G$32))*$B245+AND(AL$56&lt;'Summary&amp;Assumptions'!$J$31,AL$47&gt;=$FO245,AL$47&lt;=$FP245)*(('Summary&amp;Assumptions'!$H$25*$C245)*(1+'Summary&amp;Assumptions'!$J$29)^(AL$46-1))+AND(AL$56&lt;'Summary&amp;Assumptions'!$J$31,AL$47&gt;=$FQ245,AL$47&lt;=$FR245)*(('Summary&amp;Assumptions'!$H$25*$C245)*(1+'Summary&amp;Assumptions'!$J$29)^(AL$46-1))</f>
        <v>0</v>
      </c>
      <c r="AH245" s="588">
        <f>AND(AM$55&gt;0,SUM($E245:AG245)&lt;'Summary&amp;Assumptions'!$G$32*$B245,$D245&gt;='Summary&amp;Assumptions'!$D$17,AM$47&gt;=$D245,AM$47&lt;=EDATE($D245,'Summary&amp;Assumptions'!$G$32))*$B245+AND(AM$56&lt;'Summary&amp;Assumptions'!$J$31,AM$47&gt;=$FO245,AM$47&lt;=$FP245)*(('Summary&amp;Assumptions'!$H$25*$C245)*(1+'Summary&amp;Assumptions'!$J$29)^(AM$46-1))+AND(AM$56&lt;'Summary&amp;Assumptions'!$J$31,AM$47&gt;=$FQ245,AM$47&lt;=$FR245)*(('Summary&amp;Assumptions'!$H$25*$C245)*(1+'Summary&amp;Assumptions'!$J$29)^(AM$46-1))</f>
        <v>0</v>
      </c>
      <c r="AI245" s="588">
        <f>AND(AN$55&gt;0,SUM($E245:AH245)&lt;'Summary&amp;Assumptions'!$G$32*$B245,$D245&gt;='Summary&amp;Assumptions'!$D$17,AN$47&gt;=$D245,AN$47&lt;=EDATE($D245,'Summary&amp;Assumptions'!$G$32))*$B245+AND(AN$56&lt;'Summary&amp;Assumptions'!$J$31,AN$47&gt;=$FO245,AN$47&lt;=$FP245)*(('Summary&amp;Assumptions'!$H$25*$C245)*(1+'Summary&amp;Assumptions'!$J$29)^(AN$46-1))+AND(AN$56&lt;'Summary&amp;Assumptions'!$J$31,AN$47&gt;=$FQ245,AN$47&lt;=$FR245)*(('Summary&amp;Assumptions'!$H$25*$C245)*(1+'Summary&amp;Assumptions'!$J$29)^(AN$46-1))</f>
        <v>0</v>
      </c>
      <c r="AJ245" s="588">
        <f>AND(AO$55&gt;0,SUM($E245:AI245)&lt;'Summary&amp;Assumptions'!$G$32*$B245,$D245&gt;='Summary&amp;Assumptions'!$D$17,AO$47&gt;=$D245,AO$47&lt;=EDATE($D245,'Summary&amp;Assumptions'!$G$32))*$B245+AND(AO$56&lt;'Summary&amp;Assumptions'!$J$31,AO$47&gt;=$FO245,AO$47&lt;=$FP245)*(('Summary&amp;Assumptions'!$H$25*$C245)*(1+'Summary&amp;Assumptions'!$J$29)^(AO$46-1))+AND(AO$56&lt;'Summary&amp;Assumptions'!$J$31,AO$47&gt;=$FQ245,AO$47&lt;=$FR245)*(('Summary&amp;Assumptions'!$H$25*$C245)*(1+'Summary&amp;Assumptions'!$J$29)^(AO$46-1))</f>
        <v>0</v>
      </c>
      <c r="AK245" s="588">
        <f>AND(AP$55&gt;0,SUM($E245:AJ245)&lt;'Summary&amp;Assumptions'!$G$32*$B245,$D245&gt;='Summary&amp;Assumptions'!$D$17,AP$47&gt;=$D245,AP$47&lt;=EDATE($D245,'Summary&amp;Assumptions'!$G$32))*$B245+AND(AP$56&lt;'Summary&amp;Assumptions'!$J$31,AP$47&gt;=$FO245,AP$47&lt;=$FP245)*(('Summary&amp;Assumptions'!$H$25*$C245)*(1+'Summary&amp;Assumptions'!$J$29)^(AP$46-1))+AND(AP$56&lt;'Summary&amp;Assumptions'!$J$31,AP$47&gt;=$FQ245,AP$47&lt;=$FR245)*(('Summary&amp;Assumptions'!$H$25*$C245)*(1+'Summary&amp;Assumptions'!$J$29)^(AP$46-1))</f>
        <v>0</v>
      </c>
      <c r="AL245" s="588">
        <f>AND(AQ$55&gt;0,SUM($E245:AK245)&lt;'Summary&amp;Assumptions'!$G$32*$B245,$D245&gt;='Summary&amp;Assumptions'!$D$17,AQ$47&gt;=$D245,AQ$47&lt;=EDATE($D245,'Summary&amp;Assumptions'!$G$32))*$B245+AND(AQ$56&lt;'Summary&amp;Assumptions'!$J$31,AQ$47&gt;=$FO245,AQ$47&lt;=$FP245)*(('Summary&amp;Assumptions'!$H$25*$C245)*(1+'Summary&amp;Assumptions'!$J$29)^(AQ$46-1))+AND(AQ$56&lt;'Summary&amp;Assumptions'!$J$31,AQ$47&gt;=$FQ245,AQ$47&lt;=$FR245)*(('Summary&amp;Assumptions'!$H$25*$C245)*(1+'Summary&amp;Assumptions'!$J$29)^(AQ$46-1))</f>
        <v>0</v>
      </c>
      <c r="AM245" s="588">
        <f>AND(AR$55&gt;0,SUM($E245:AL245)&lt;'Summary&amp;Assumptions'!$G$32*$B245,$D245&gt;='Summary&amp;Assumptions'!$D$17,AR$47&gt;=$D245,AR$47&lt;=EDATE($D245,'Summary&amp;Assumptions'!$G$32))*$B245+AND(AR$56&lt;'Summary&amp;Assumptions'!$J$31,AR$47&gt;=$FO245,AR$47&lt;=$FP245)*(('Summary&amp;Assumptions'!$H$25*$C245)*(1+'Summary&amp;Assumptions'!$J$29)^(AR$46-1))+AND(AR$56&lt;'Summary&amp;Assumptions'!$J$31,AR$47&gt;=$FQ245,AR$47&lt;=$FR245)*(('Summary&amp;Assumptions'!$H$25*$C245)*(1+'Summary&amp;Assumptions'!$J$29)^(AR$46-1))</f>
        <v>0</v>
      </c>
      <c r="AN245" s="588">
        <f>AND(AS$55&gt;0,SUM($E245:AM245)&lt;'Summary&amp;Assumptions'!$G$32*$B245,$D245&gt;='Summary&amp;Assumptions'!$D$17,AS$47&gt;=$D245,AS$47&lt;=EDATE($D245,'Summary&amp;Assumptions'!$G$32))*$B245+AND(AS$56&lt;'Summary&amp;Assumptions'!$J$31,AS$47&gt;=$FO245,AS$47&lt;=$FP245)*(('Summary&amp;Assumptions'!$H$25*$C245)*(1+'Summary&amp;Assumptions'!$J$29)^(AS$46-1))+AND(AS$56&lt;'Summary&amp;Assumptions'!$J$31,AS$47&gt;=$FQ245,AS$47&lt;=$FR245)*(('Summary&amp;Assumptions'!$H$25*$C245)*(1+'Summary&amp;Assumptions'!$J$29)^(AS$46-1))</f>
        <v>0</v>
      </c>
      <c r="AO245" s="588">
        <f>AND(AT$55&gt;0,SUM($E245:AN245)&lt;'Summary&amp;Assumptions'!$G$32*$B245,$D245&gt;='Summary&amp;Assumptions'!$D$17,AT$47&gt;=$D245,AT$47&lt;=EDATE($D245,'Summary&amp;Assumptions'!$G$32))*$B245+AND(AT$56&lt;'Summary&amp;Assumptions'!$J$31,AT$47&gt;=$FO245,AT$47&lt;=$FP245)*(('Summary&amp;Assumptions'!$H$25*$C245)*(1+'Summary&amp;Assumptions'!$J$29)^(AT$46-1))+AND(AT$56&lt;'Summary&amp;Assumptions'!$J$31,AT$47&gt;=$FQ245,AT$47&lt;=$FR245)*(('Summary&amp;Assumptions'!$H$25*$C245)*(1+'Summary&amp;Assumptions'!$J$29)^(AT$46-1))</f>
        <v>0</v>
      </c>
      <c r="AP245" s="588">
        <f>AND(AU$55&gt;0,SUM($E245:AO245)&lt;'Summary&amp;Assumptions'!$G$32*$B245,$D245&gt;='Summary&amp;Assumptions'!$D$17,AU$47&gt;=$D245,AU$47&lt;=EDATE($D245,'Summary&amp;Assumptions'!$G$32))*$B245+AND(AU$56&lt;'Summary&amp;Assumptions'!$J$31,AU$47&gt;=$FO245,AU$47&lt;=$FP245)*(('Summary&amp;Assumptions'!$H$25*$C245)*(1+'Summary&amp;Assumptions'!$J$29)^(AU$46-1))+AND(AU$56&lt;'Summary&amp;Assumptions'!$J$31,AU$47&gt;=$FQ245,AU$47&lt;=$FR245)*(('Summary&amp;Assumptions'!$H$25*$C245)*(1+'Summary&amp;Assumptions'!$J$29)^(AU$46-1))</f>
        <v>0</v>
      </c>
      <c r="AQ245" s="588">
        <f>AND(AV$55&gt;0,SUM($E245:AP245)&lt;'Summary&amp;Assumptions'!$G$32*$B245,$D245&gt;='Summary&amp;Assumptions'!$D$17,AV$47&gt;=$D245,AV$47&lt;=EDATE($D245,'Summary&amp;Assumptions'!$G$32))*$B245+AND(AV$56&lt;'Summary&amp;Assumptions'!$J$31,AV$47&gt;=$FO245,AV$47&lt;=$FP245)*(('Summary&amp;Assumptions'!$H$25*$C245)*(1+'Summary&amp;Assumptions'!$J$29)^(AV$46-1))+AND(AV$56&lt;'Summary&amp;Assumptions'!$J$31,AV$47&gt;=$FQ245,AV$47&lt;=$FR245)*(('Summary&amp;Assumptions'!$H$25*$C245)*(1+'Summary&amp;Assumptions'!$J$29)^(AV$46-1))</f>
        <v>0</v>
      </c>
      <c r="AR245" s="588">
        <f>AND(AW$55&gt;0,SUM($E245:AQ245)&lt;'Summary&amp;Assumptions'!$G$32*$B245,$D245&gt;='Summary&amp;Assumptions'!$D$17,AW$47&gt;=$D245,AW$47&lt;=EDATE($D245,'Summary&amp;Assumptions'!$G$32))*$B245+AND(AW$56&lt;'Summary&amp;Assumptions'!$J$31,AW$47&gt;=$FO245,AW$47&lt;=$FP245)*(('Summary&amp;Assumptions'!$H$25*$C245)*(1+'Summary&amp;Assumptions'!$J$29)^(AW$46-1))+AND(AW$56&lt;'Summary&amp;Assumptions'!$J$31,AW$47&gt;=$FQ245,AW$47&lt;=$FR245)*(('Summary&amp;Assumptions'!$H$25*$C245)*(1+'Summary&amp;Assumptions'!$J$29)^(AW$46-1))</f>
        <v>0</v>
      </c>
      <c r="AS245" s="588">
        <f>AND(AX$55&gt;0,SUM($E245:AR245)&lt;'Summary&amp;Assumptions'!$G$32*$B245,$D245&gt;='Summary&amp;Assumptions'!$D$17,AX$47&gt;=$D245,AX$47&lt;=EDATE($D245,'Summary&amp;Assumptions'!$G$32))*$B245+AND(AX$56&lt;'Summary&amp;Assumptions'!$J$31,AX$47&gt;=$FO245,AX$47&lt;=$FP245)*(('Summary&amp;Assumptions'!$H$25*$C245)*(1+'Summary&amp;Assumptions'!$J$29)^(AX$46-1))+AND(AX$56&lt;'Summary&amp;Assumptions'!$J$31,AX$47&gt;=$FQ245,AX$47&lt;=$FR245)*(('Summary&amp;Assumptions'!$H$25*$C245)*(1+'Summary&amp;Assumptions'!$J$29)^(AX$46-1))</f>
        <v>0</v>
      </c>
      <c r="AT245" s="588">
        <f>AND(AY$55&gt;0,SUM($E245:AS245)&lt;'Summary&amp;Assumptions'!$G$32*$B245,$D245&gt;='Summary&amp;Assumptions'!$D$17,AY$47&gt;=$D245,AY$47&lt;=EDATE($D245,'Summary&amp;Assumptions'!$G$32))*$B245+AND(AY$56&lt;'Summary&amp;Assumptions'!$J$31,AY$47&gt;=$FO245,AY$47&lt;=$FP245)*(('Summary&amp;Assumptions'!$H$25*$C245)*(1+'Summary&amp;Assumptions'!$J$29)^(AY$46-1))+AND(AY$56&lt;'Summary&amp;Assumptions'!$J$31,AY$47&gt;=$FQ245,AY$47&lt;=$FR245)*(('Summary&amp;Assumptions'!$H$25*$C245)*(1+'Summary&amp;Assumptions'!$J$29)^(AY$46-1))</f>
        <v>0</v>
      </c>
      <c r="AU245" s="588">
        <f>AND(AZ$55&gt;0,SUM($E245:AT245)&lt;'Summary&amp;Assumptions'!$G$32*$B245,$D245&gt;='Summary&amp;Assumptions'!$D$17,AZ$47&gt;=$D245,AZ$47&lt;=EDATE($D245,'Summary&amp;Assumptions'!$G$32))*$B245+AND(AZ$56&lt;'Summary&amp;Assumptions'!$J$31,AZ$47&gt;=$FO245,AZ$47&lt;=$FP245)*(('Summary&amp;Assumptions'!$H$25*$C245)*(1+'Summary&amp;Assumptions'!$J$29)^(AZ$46-1))+AND(AZ$56&lt;'Summary&amp;Assumptions'!$J$31,AZ$47&gt;=$FQ245,AZ$47&lt;=$FR245)*(('Summary&amp;Assumptions'!$H$25*$C245)*(1+'Summary&amp;Assumptions'!$J$29)^(AZ$46-1))</f>
        <v>0</v>
      </c>
      <c r="AV245" s="588">
        <f>AND(BA$55&gt;0,SUM($E245:AU245)&lt;'Summary&amp;Assumptions'!$G$32*$B245,$D245&gt;='Summary&amp;Assumptions'!$D$17,BA$47&gt;=$D245,BA$47&lt;=EDATE($D245,'Summary&amp;Assumptions'!$G$32))*$B245+AND(BA$56&lt;'Summary&amp;Assumptions'!$J$31,BA$47&gt;=$FO245,BA$47&lt;=$FP245)*(('Summary&amp;Assumptions'!$H$25*$C245)*(1+'Summary&amp;Assumptions'!$J$29)^(BA$46-1))+AND(BA$56&lt;'Summary&amp;Assumptions'!$J$31,BA$47&gt;=$FQ245,BA$47&lt;=$FR245)*(('Summary&amp;Assumptions'!$H$25*$C245)*(1+'Summary&amp;Assumptions'!$J$29)^(BA$46-1))</f>
        <v>0</v>
      </c>
      <c r="AW245" s="588">
        <f>AND(BB$55&gt;0,SUM($E245:AV245)&lt;'Summary&amp;Assumptions'!$G$32*$B245,$D245&gt;='Summary&amp;Assumptions'!$D$17,BB$47&gt;=$D245,BB$47&lt;=EDATE($D245,'Summary&amp;Assumptions'!$G$32))*$B245+AND(BB$56&lt;'Summary&amp;Assumptions'!$J$31,BB$47&gt;=$FO245,BB$47&lt;=$FP245)*(('Summary&amp;Assumptions'!$H$25*$C245)*(1+'Summary&amp;Assumptions'!$J$29)^(BB$46-1))+AND(BB$56&lt;'Summary&amp;Assumptions'!$J$31,BB$47&gt;=$FQ245,BB$47&lt;=$FR245)*(('Summary&amp;Assumptions'!$H$25*$C245)*(1+'Summary&amp;Assumptions'!$J$29)^(BB$46-1))</f>
        <v>0</v>
      </c>
      <c r="AX245" s="588">
        <f>AND(BC$55&gt;0,SUM($E245:AW245)&lt;'Summary&amp;Assumptions'!$G$32*$B245,$D245&gt;='Summary&amp;Assumptions'!$D$17,BC$47&gt;=$D245,BC$47&lt;=EDATE($D245,'Summary&amp;Assumptions'!$G$32))*$B245+AND(BC$56&lt;'Summary&amp;Assumptions'!$J$31,BC$47&gt;=$FO245,BC$47&lt;=$FP245)*(('Summary&amp;Assumptions'!$H$25*$C245)*(1+'Summary&amp;Assumptions'!$J$29)^(BC$46-1))+AND(BC$56&lt;'Summary&amp;Assumptions'!$J$31,BC$47&gt;=$FQ245,BC$47&lt;=$FR245)*(('Summary&amp;Assumptions'!$H$25*$C245)*(1+'Summary&amp;Assumptions'!$J$29)^(BC$46-1))</f>
        <v>0</v>
      </c>
      <c r="AY245" s="588">
        <f>AND(BD$55&gt;0,SUM($E245:AX245)&lt;'Summary&amp;Assumptions'!$G$32*$B245,$D245&gt;='Summary&amp;Assumptions'!$D$17,BD$47&gt;=$D245,BD$47&lt;=EDATE($D245,'Summary&amp;Assumptions'!$G$32))*$B245+AND(BD$56&lt;'Summary&amp;Assumptions'!$J$31,BD$47&gt;=$FO245,BD$47&lt;=$FP245)*(('Summary&amp;Assumptions'!$H$25*$C245)*(1+'Summary&amp;Assumptions'!$J$29)^(BD$46-1))+AND(BD$56&lt;'Summary&amp;Assumptions'!$J$31,BD$47&gt;=$FQ245,BD$47&lt;=$FR245)*(('Summary&amp;Assumptions'!$H$25*$C245)*(1+'Summary&amp;Assumptions'!$J$29)^(BD$46-1))</f>
        <v>0</v>
      </c>
      <c r="AZ245" s="588">
        <f>AND(BE$55&gt;0,SUM($E245:AY245)&lt;'Summary&amp;Assumptions'!$G$32*$B245,$D245&gt;='Summary&amp;Assumptions'!$D$17,BE$47&gt;=$D245,BE$47&lt;=EDATE($D245,'Summary&amp;Assumptions'!$G$32))*$B245+AND(BE$56&lt;'Summary&amp;Assumptions'!$J$31,BE$47&gt;=$FO245,BE$47&lt;=$FP245)*(('Summary&amp;Assumptions'!$H$25*$C245)*(1+'Summary&amp;Assumptions'!$J$29)^(BE$46-1))+AND(BE$56&lt;'Summary&amp;Assumptions'!$J$31,BE$47&gt;=$FQ245,BE$47&lt;=$FR245)*(('Summary&amp;Assumptions'!$H$25*$C245)*(1+'Summary&amp;Assumptions'!$J$29)^(BE$46-1))</f>
        <v>0</v>
      </c>
      <c r="BA245" s="588">
        <f>AND(BF$55&gt;0,SUM($E245:AZ245)&lt;'Summary&amp;Assumptions'!$G$32*$B245,$D245&gt;='Summary&amp;Assumptions'!$D$17,BF$47&gt;=$D245,BF$47&lt;=EDATE($D245,'Summary&amp;Assumptions'!$G$32))*$B245+AND(BF$56&lt;'Summary&amp;Assumptions'!$J$31,BF$47&gt;=$FO245,BF$47&lt;=$FP245)*(('Summary&amp;Assumptions'!$H$25*$C245)*(1+'Summary&amp;Assumptions'!$J$29)^(BF$46-1))+AND(BF$56&lt;'Summary&amp;Assumptions'!$J$31,BF$47&gt;=$FQ245,BF$47&lt;=$FR245)*(('Summary&amp;Assumptions'!$H$25*$C245)*(1+'Summary&amp;Assumptions'!$J$29)^(BF$46-1))</f>
        <v>0</v>
      </c>
      <c r="BB245" s="588">
        <f>AND(BG$55&gt;0,SUM($E245:BA245)&lt;'Summary&amp;Assumptions'!$G$32*$B245,$D245&gt;='Summary&amp;Assumptions'!$D$17,BG$47&gt;=$D245,BG$47&lt;=EDATE($D245,'Summary&amp;Assumptions'!$G$32))*$B245+AND(BG$56&lt;'Summary&amp;Assumptions'!$J$31,BG$47&gt;=$FO245,BG$47&lt;=$FP245)*(('Summary&amp;Assumptions'!$H$25*$C245)*(1+'Summary&amp;Assumptions'!$J$29)^(BG$46-1))+AND(BG$56&lt;'Summary&amp;Assumptions'!$J$31,BG$47&gt;=$FQ245,BG$47&lt;=$FR245)*(('Summary&amp;Assumptions'!$H$25*$C245)*(1+'Summary&amp;Assumptions'!$J$29)^(BG$46-1))</f>
        <v>0</v>
      </c>
      <c r="BC245" s="588">
        <f>AND(BH$55&gt;0,SUM($E245:BB245)&lt;'Summary&amp;Assumptions'!$G$32*$B245,$D245&gt;='Summary&amp;Assumptions'!$D$17,BH$47&gt;=$D245,BH$47&lt;=EDATE($D245,'Summary&amp;Assumptions'!$G$32))*$B245+AND(BH$56&lt;'Summary&amp;Assumptions'!$J$31,BH$47&gt;=$FO245,BH$47&lt;=$FP245)*(('Summary&amp;Assumptions'!$H$25*$C245)*(1+'Summary&amp;Assumptions'!$J$29)^(BH$46-1))+AND(BH$56&lt;'Summary&amp;Assumptions'!$J$31,BH$47&gt;=$FQ245,BH$47&lt;=$FR245)*(('Summary&amp;Assumptions'!$H$25*$C245)*(1+'Summary&amp;Assumptions'!$J$29)^(BH$46-1))</f>
        <v>0</v>
      </c>
      <c r="BD245" s="588">
        <f>AND(BI$55&gt;0,SUM($E245:BC245)&lt;'Summary&amp;Assumptions'!$G$32*$B245,$D245&gt;='Summary&amp;Assumptions'!$D$17,BI$47&gt;=$D245,BI$47&lt;=EDATE($D245,'Summary&amp;Assumptions'!$G$32))*$B245+AND(BI$56&lt;'Summary&amp;Assumptions'!$J$31,BI$47&gt;=$FO245,BI$47&lt;=$FP245)*(('Summary&amp;Assumptions'!$H$25*$C245)*(1+'Summary&amp;Assumptions'!$J$29)^(BI$46-1))+AND(BI$56&lt;'Summary&amp;Assumptions'!$J$31,BI$47&gt;=$FQ245,BI$47&lt;=$FR245)*(('Summary&amp;Assumptions'!$H$25*$C245)*(1+'Summary&amp;Assumptions'!$J$29)^(BI$46-1))</f>
        <v>0</v>
      </c>
      <c r="BE245" s="588">
        <f>AND(BJ$55&gt;0,SUM($E245:BD245)&lt;'Summary&amp;Assumptions'!$G$32*$B245,$D245&gt;='Summary&amp;Assumptions'!$D$17,BJ$47&gt;=$D245,BJ$47&lt;=EDATE($D245,'Summary&amp;Assumptions'!$G$32))*$B245+AND(BJ$56&lt;'Summary&amp;Assumptions'!$J$31,BJ$47&gt;=$FO245,BJ$47&lt;=$FP245)*(('Summary&amp;Assumptions'!$H$25*$C245)*(1+'Summary&amp;Assumptions'!$J$29)^(BJ$46-1))+AND(BJ$56&lt;'Summary&amp;Assumptions'!$J$31,BJ$47&gt;=$FQ245,BJ$47&lt;=$FR245)*(('Summary&amp;Assumptions'!$H$25*$C245)*(1+'Summary&amp;Assumptions'!$J$29)^(BJ$46-1))</f>
        <v>0</v>
      </c>
      <c r="BF245" s="588">
        <f>AND(BK$55&gt;0,SUM($E245:BE245)&lt;'Summary&amp;Assumptions'!$G$32*$B245,$D245&gt;='Summary&amp;Assumptions'!$D$17,BK$47&gt;=$D245,BK$47&lt;=EDATE($D245,'Summary&amp;Assumptions'!$G$32))*$B245+AND(BK$56&lt;'Summary&amp;Assumptions'!$J$31,BK$47&gt;=$FO245,BK$47&lt;=$FP245)*(('Summary&amp;Assumptions'!$H$25*$C245)*(1+'Summary&amp;Assumptions'!$J$29)^(BK$46-1))+AND(BK$56&lt;'Summary&amp;Assumptions'!$J$31,BK$47&gt;=$FQ245,BK$47&lt;=$FR245)*(('Summary&amp;Assumptions'!$H$25*$C245)*(1+'Summary&amp;Assumptions'!$J$29)^(BK$46-1))</f>
        <v>0</v>
      </c>
      <c r="BG245" s="588">
        <f>AND(BL$55&gt;0,SUM($E245:BF245)&lt;'Summary&amp;Assumptions'!$G$32*$B245,$D245&gt;='Summary&amp;Assumptions'!$D$17,BL$47&gt;=$D245,BL$47&lt;=EDATE($D245,'Summary&amp;Assumptions'!$G$32))*$B245+AND(BL$56&lt;'Summary&amp;Assumptions'!$J$31,BL$47&gt;=$FO245,BL$47&lt;=$FP245)*(('Summary&amp;Assumptions'!$H$25*$C245)*(1+'Summary&amp;Assumptions'!$J$29)^(BL$46-1))+AND(BL$56&lt;'Summary&amp;Assumptions'!$J$31,BL$47&gt;=$FQ245,BL$47&lt;=$FR245)*(('Summary&amp;Assumptions'!$H$25*$C245)*(1+'Summary&amp;Assumptions'!$J$29)^(BL$46-1))</f>
        <v>0</v>
      </c>
      <c r="BH245" s="588">
        <f>AND(BM$55&gt;0,SUM($E245:BG245)&lt;'Summary&amp;Assumptions'!$G$32*$B245,$D245&gt;='Summary&amp;Assumptions'!$D$17,BM$47&gt;=$D245,BM$47&lt;=EDATE($D245,'Summary&amp;Assumptions'!$G$32))*$B245+AND(BM$56&lt;'Summary&amp;Assumptions'!$J$31,BM$47&gt;=$FO245,BM$47&lt;=$FP245)*(('Summary&amp;Assumptions'!$H$25*$C245)*(1+'Summary&amp;Assumptions'!$J$29)^(BM$46-1))+AND(BM$56&lt;'Summary&amp;Assumptions'!$J$31,BM$47&gt;=$FQ245,BM$47&lt;=$FR245)*(('Summary&amp;Assumptions'!$H$25*$C245)*(1+'Summary&amp;Assumptions'!$J$29)^(BM$46-1))</f>
        <v>0</v>
      </c>
      <c r="BI245" s="588">
        <f>AND(BN$55&gt;0,SUM($E245:BH245)&lt;'Summary&amp;Assumptions'!$G$32*$B245,$D245&gt;='Summary&amp;Assumptions'!$D$17,BN$47&gt;=$D245,BN$47&lt;=EDATE($D245,'Summary&amp;Assumptions'!$G$32))*$B245+AND(BN$56&lt;'Summary&amp;Assumptions'!$J$31,BN$47&gt;=$FO245,BN$47&lt;=$FP245)*(('Summary&amp;Assumptions'!$H$25*$C245)*(1+'Summary&amp;Assumptions'!$J$29)^(BN$46-1))+AND(BN$56&lt;'Summary&amp;Assumptions'!$J$31,BN$47&gt;=$FQ245,BN$47&lt;=$FR245)*(('Summary&amp;Assumptions'!$H$25*$C245)*(1+'Summary&amp;Assumptions'!$J$29)^(BN$46-1))</f>
        <v>0</v>
      </c>
      <c r="BJ245" s="588">
        <f>AND(BO$55&gt;0,SUM($E245:BI245)&lt;'Summary&amp;Assumptions'!$G$32*$B245,$D245&gt;='Summary&amp;Assumptions'!$D$17,BO$47&gt;=$D245,BO$47&lt;=EDATE($D245,'Summary&amp;Assumptions'!$G$32))*$B245+AND(BO$56&lt;'Summary&amp;Assumptions'!$J$31,BO$47&gt;=$FO245,BO$47&lt;=$FP245)*(('Summary&amp;Assumptions'!$H$25*$C245)*(1+'Summary&amp;Assumptions'!$J$29)^(BO$46-1))+AND(BO$56&lt;'Summary&amp;Assumptions'!$J$31,BO$47&gt;=$FQ245,BO$47&lt;=$FR245)*(('Summary&amp;Assumptions'!$H$25*$C245)*(1+'Summary&amp;Assumptions'!$J$29)^(BO$46-1))</f>
        <v>0</v>
      </c>
      <c r="BK245" s="588">
        <f>AND(BP$55&gt;0,SUM($E245:BJ245)&lt;'Summary&amp;Assumptions'!$G$32*$B245,$D245&gt;='Summary&amp;Assumptions'!$D$17,BP$47&gt;=$D245,BP$47&lt;=EDATE($D245,'Summary&amp;Assumptions'!$G$32))*$B245+AND(BP$56&lt;'Summary&amp;Assumptions'!$J$31,BP$47&gt;=$FO245,BP$47&lt;=$FP245)*(('Summary&amp;Assumptions'!$H$25*$C245)*(1+'Summary&amp;Assumptions'!$J$29)^(BP$46-1))+AND(BP$56&lt;'Summary&amp;Assumptions'!$J$31,BP$47&gt;=$FQ245,BP$47&lt;=$FR245)*(('Summary&amp;Assumptions'!$H$25*$C245)*(1+'Summary&amp;Assumptions'!$J$29)^(BP$46-1))</f>
        <v>0</v>
      </c>
      <c r="BL245" s="588">
        <f>AND(BQ$55&gt;0,SUM($E245:BK245)&lt;'Summary&amp;Assumptions'!$G$32*$B245,$D245&gt;='Summary&amp;Assumptions'!$D$17,BQ$47&gt;=$D245,BQ$47&lt;=EDATE($D245,'Summary&amp;Assumptions'!$G$32))*$B245+AND(BQ$56&lt;'Summary&amp;Assumptions'!$J$31,BQ$47&gt;=$FO245,BQ$47&lt;=$FP245)*(('Summary&amp;Assumptions'!$H$25*$C245)*(1+'Summary&amp;Assumptions'!$J$29)^(BQ$46-1))+AND(BQ$56&lt;'Summary&amp;Assumptions'!$J$31,BQ$47&gt;=$FQ245,BQ$47&lt;=$FR245)*(('Summary&amp;Assumptions'!$H$25*$C245)*(1+'Summary&amp;Assumptions'!$J$29)^(BQ$46-1))</f>
        <v>0</v>
      </c>
      <c r="BM245" s="588">
        <f>AND(BR$55&gt;0,SUM($E245:BL245)&lt;'Summary&amp;Assumptions'!$G$32*$B245,$D245&gt;='Summary&amp;Assumptions'!$D$17,BR$47&gt;=$D245,BR$47&lt;=EDATE($D245,'Summary&amp;Assumptions'!$G$32))*$B245+AND(BR$56&lt;'Summary&amp;Assumptions'!$J$31,BR$47&gt;=$FO245,BR$47&lt;=$FP245)*(('Summary&amp;Assumptions'!$H$25*$C245)*(1+'Summary&amp;Assumptions'!$J$29)^(BR$46-1))+AND(BR$56&lt;'Summary&amp;Assumptions'!$J$31,BR$47&gt;=$FQ245,BR$47&lt;=$FR245)*(('Summary&amp;Assumptions'!$H$25*$C245)*(1+'Summary&amp;Assumptions'!$J$29)^(BR$46-1))</f>
        <v>0</v>
      </c>
      <c r="BN245" s="588">
        <f>AND(BS$55&gt;0,SUM($E245:BM245)&lt;'Summary&amp;Assumptions'!$G$32*$B245,$D245&gt;='Summary&amp;Assumptions'!$D$17,BS$47&gt;=$D245,BS$47&lt;=EDATE($D245,'Summary&amp;Assumptions'!$G$32))*$B245+AND(BS$56&lt;'Summary&amp;Assumptions'!$J$31,BS$47&gt;=$FO245,BS$47&lt;=$FP245)*(('Summary&amp;Assumptions'!$H$25*$C245)*(1+'Summary&amp;Assumptions'!$J$29)^(BS$46-1))+AND(BS$56&lt;'Summary&amp;Assumptions'!$J$31,BS$47&gt;=$FQ245,BS$47&lt;=$FR245)*(('Summary&amp;Assumptions'!$H$25*$C245)*(1+'Summary&amp;Assumptions'!$J$29)^(BS$46-1))</f>
        <v>0</v>
      </c>
      <c r="BO245" s="588">
        <f>AND(BT$55&gt;0,SUM($E245:BN245)&lt;'Summary&amp;Assumptions'!$G$32*$B245,$D245&gt;='Summary&amp;Assumptions'!$D$17,BT$47&gt;=$D245,BT$47&lt;=EDATE($D245,'Summary&amp;Assumptions'!$G$32))*$B245+AND(BT$56&lt;'Summary&amp;Assumptions'!$J$31,BT$47&gt;=$FO245,BT$47&lt;=$FP245)*(('Summary&amp;Assumptions'!$H$25*$C245)*(1+'Summary&amp;Assumptions'!$J$29)^(BT$46-1))+AND(BT$56&lt;'Summary&amp;Assumptions'!$J$31,BT$47&gt;=$FQ245,BT$47&lt;=$FR245)*(('Summary&amp;Assumptions'!$H$25*$C245)*(1+'Summary&amp;Assumptions'!$J$29)^(BT$46-1))</f>
        <v>0</v>
      </c>
      <c r="BP245" s="588">
        <f>AND(BU$55&gt;0,SUM($E245:BO245)&lt;'Summary&amp;Assumptions'!$G$32*$B245,$D245&gt;='Summary&amp;Assumptions'!$D$17,BU$47&gt;=$D245,BU$47&lt;=EDATE($D245,'Summary&amp;Assumptions'!$G$32))*$B245+AND(BU$56&lt;'Summary&amp;Assumptions'!$J$31,BU$47&gt;=$FO245,BU$47&lt;=$FP245)*(('Summary&amp;Assumptions'!$H$25*$C245)*(1+'Summary&amp;Assumptions'!$J$29)^(BU$46-1))+AND(BU$56&lt;'Summary&amp;Assumptions'!$J$31,BU$47&gt;=$FQ245,BU$47&lt;=$FR245)*(('Summary&amp;Assumptions'!$H$25*$C245)*(1+'Summary&amp;Assumptions'!$J$29)^(BU$46-1))</f>
        <v>0</v>
      </c>
      <c r="BQ245" s="588">
        <f>AND(BV$55&gt;0,SUM($E245:BP245)&lt;'Summary&amp;Assumptions'!$G$32*$B245,$D245&gt;='Summary&amp;Assumptions'!$D$17,BV$47&gt;=$D245,BV$47&lt;=EDATE($D245,'Summary&amp;Assumptions'!$G$32))*$B245+AND(BV$56&lt;'Summary&amp;Assumptions'!$J$31,BV$47&gt;=$FO245,BV$47&lt;=$FP245)*(('Summary&amp;Assumptions'!$H$25*$C245)*(1+'Summary&amp;Assumptions'!$J$29)^(BV$46-1))+AND(BV$56&lt;'Summary&amp;Assumptions'!$J$31,BV$47&gt;=$FQ245,BV$47&lt;=$FR245)*(('Summary&amp;Assumptions'!$H$25*$C245)*(1+'Summary&amp;Assumptions'!$J$29)^(BV$46-1))</f>
        <v>0</v>
      </c>
      <c r="BR245" s="588">
        <f>AND(BW$55&gt;0,SUM($E245:BQ245)&lt;'Summary&amp;Assumptions'!$G$32*$B245,$D245&gt;='Summary&amp;Assumptions'!$D$17,BW$47&gt;=$D245,BW$47&lt;=EDATE($D245,'Summary&amp;Assumptions'!$G$32))*$B245+AND(BW$56&lt;'Summary&amp;Assumptions'!$J$31,BW$47&gt;=$FO245,BW$47&lt;=$FP245)*(('Summary&amp;Assumptions'!$H$25*$C245)*(1+'Summary&amp;Assumptions'!$J$29)^(BW$46-1))+AND(BW$56&lt;'Summary&amp;Assumptions'!$J$31,BW$47&gt;=$FQ245,BW$47&lt;=$FR245)*(('Summary&amp;Assumptions'!$H$25*$C245)*(1+'Summary&amp;Assumptions'!$J$29)^(BW$46-1))</f>
        <v>0</v>
      </c>
      <c r="BS245" s="588">
        <f>AND(BX$55&gt;0,SUM($E245:BR245)&lt;'Summary&amp;Assumptions'!$G$32*$B245,$D245&gt;='Summary&amp;Assumptions'!$D$17,BX$47&gt;=$D245,BX$47&lt;=EDATE($D245,'Summary&amp;Assumptions'!$G$32))*$B245+AND(BX$56&lt;'Summary&amp;Assumptions'!$J$31,BX$47&gt;=$FO245,BX$47&lt;=$FP245)*(('Summary&amp;Assumptions'!$H$25*$C245)*(1+'Summary&amp;Assumptions'!$J$29)^(BX$46-1))+AND(BX$56&lt;'Summary&amp;Assumptions'!$J$31,BX$47&gt;=$FQ245,BX$47&lt;=$FR245)*(('Summary&amp;Assumptions'!$H$25*$C245)*(1+'Summary&amp;Assumptions'!$J$29)^(BX$46-1))</f>
        <v>0</v>
      </c>
      <c r="BT245" s="588">
        <f>AND(BY$55&gt;0,SUM($E245:BS245)&lt;'Summary&amp;Assumptions'!$G$32*$B245,$D245&gt;='Summary&amp;Assumptions'!$D$17,BY$47&gt;=$D245,BY$47&lt;=EDATE($D245,'Summary&amp;Assumptions'!$G$32))*$B245+AND(BY$56&lt;'Summary&amp;Assumptions'!$J$31,BY$47&gt;=$FO245,BY$47&lt;=$FP245)*(('Summary&amp;Assumptions'!$H$25*$C245)*(1+'Summary&amp;Assumptions'!$J$29)^(BY$46-1))+AND(BY$56&lt;'Summary&amp;Assumptions'!$J$31,BY$47&gt;=$FQ245,BY$47&lt;=$FR245)*(('Summary&amp;Assumptions'!$H$25*$C245)*(1+'Summary&amp;Assumptions'!$J$29)^(BY$46-1))</f>
        <v>0</v>
      </c>
      <c r="BU245" s="588">
        <f>AND(BZ$55&gt;0,SUM($E245:BT245)&lt;'Summary&amp;Assumptions'!$G$32*$B245,$D245&gt;='Summary&amp;Assumptions'!$D$17,BZ$47&gt;=$D245,BZ$47&lt;=EDATE($D245,'Summary&amp;Assumptions'!$G$32))*$B245+AND(BZ$56&lt;'Summary&amp;Assumptions'!$J$31,BZ$47&gt;=$FO245,BZ$47&lt;=$FP245)*(('Summary&amp;Assumptions'!$H$25*$C245)*(1+'Summary&amp;Assumptions'!$J$29)^(BZ$46-1))+AND(BZ$56&lt;'Summary&amp;Assumptions'!$J$31,BZ$47&gt;=$FQ245,BZ$47&lt;=$FR245)*(('Summary&amp;Assumptions'!$H$25*$C245)*(1+'Summary&amp;Assumptions'!$J$29)^(BZ$46-1))</f>
        <v>0</v>
      </c>
      <c r="BV245" s="588">
        <f>AND(CA$55&gt;0,SUM($E245:BU245)&lt;'Summary&amp;Assumptions'!$G$32*$B245,$D245&gt;='Summary&amp;Assumptions'!$D$17,CA$47&gt;=$D245,CA$47&lt;=EDATE($D245,'Summary&amp;Assumptions'!$G$32))*$B245+AND(CA$56&lt;'Summary&amp;Assumptions'!$J$31,CA$47&gt;=$FO245,CA$47&lt;=$FP245)*(('Summary&amp;Assumptions'!$H$25*$C245)*(1+'Summary&amp;Assumptions'!$J$29)^(CA$46-1))+AND(CA$56&lt;'Summary&amp;Assumptions'!$J$31,CA$47&gt;=$FQ245,CA$47&lt;=$FR245)*(('Summary&amp;Assumptions'!$H$25*$C245)*(1+'Summary&amp;Assumptions'!$J$29)^(CA$46-1))</f>
        <v>0</v>
      </c>
      <c r="BW245" s="588">
        <f>AND(CB$55&gt;0,SUM($E245:BV245)&lt;'Summary&amp;Assumptions'!$G$32*$B245,$D245&gt;='Summary&amp;Assumptions'!$D$17,CB$47&gt;=$D245,CB$47&lt;=EDATE($D245,'Summary&amp;Assumptions'!$G$32))*$B245+AND(CB$56&lt;'Summary&amp;Assumptions'!$J$31,CB$47&gt;=$FO245,CB$47&lt;=$FP245)*(('Summary&amp;Assumptions'!$H$25*$C245)*(1+'Summary&amp;Assumptions'!$J$29)^(CB$46-1))+AND(CB$56&lt;'Summary&amp;Assumptions'!$J$31,CB$47&gt;=$FQ245,CB$47&lt;=$FR245)*(('Summary&amp;Assumptions'!$H$25*$C245)*(1+'Summary&amp;Assumptions'!$J$29)^(CB$46-1))</f>
        <v>0</v>
      </c>
      <c r="BX245" s="588">
        <f>AND(CC$55&gt;0,SUM($E245:BW245)&lt;'Summary&amp;Assumptions'!$G$32*$B245,$D245&gt;='Summary&amp;Assumptions'!$D$17,CC$47&gt;=$D245,CC$47&lt;=EDATE($D245,'Summary&amp;Assumptions'!$G$32))*$B245+AND(CC$56&lt;'Summary&amp;Assumptions'!$J$31,CC$47&gt;=$FO245,CC$47&lt;=$FP245)*(('Summary&amp;Assumptions'!$H$25*$C245)*(1+'Summary&amp;Assumptions'!$J$29)^(CC$46-1))+AND(CC$56&lt;'Summary&amp;Assumptions'!$J$31,CC$47&gt;=$FQ245,CC$47&lt;=$FR245)*(('Summary&amp;Assumptions'!$H$25*$C245)*(1+'Summary&amp;Assumptions'!$J$29)^(CC$46-1))</f>
        <v>0</v>
      </c>
      <c r="BY245" s="588">
        <f>AND(CD$55&gt;0,SUM($E245:BX245)&lt;'Summary&amp;Assumptions'!$G$32*$B245,$D245&gt;='Summary&amp;Assumptions'!$D$17,CD$47&gt;=$D245,CD$47&lt;=EDATE($D245,'Summary&amp;Assumptions'!$G$32))*$B245+AND(CD$56&lt;'Summary&amp;Assumptions'!$J$31,CD$47&gt;=$FO245,CD$47&lt;=$FP245)*(('Summary&amp;Assumptions'!$H$25*$C245)*(1+'Summary&amp;Assumptions'!$J$29)^(CD$46-1))+AND(CD$56&lt;'Summary&amp;Assumptions'!$J$31,CD$47&gt;=$FQ245,CD$47&lt;=$FR245)*(('Summary&amp;Assumptions'!$H$25*$C245)*(1+'Summary&amp;Assumptions'!$J$29)^(CD$46-1))</f>
        <v>0</v>
      </c>
      <c r="BZ245" s="588">
        <f>AND(CE$55&gt;0,SUM($E245:BY245)&lt;'Summary&amp;Assumptions'!$G$32*$B245,$D245&gt;='Summary&amp;Assumptions'!$D$17,CE$47&gt;=$D245,CE$47&lt;=EDATE($D245,'Summary&amp;Assumptions'!$G$32))*$B245+AND(CE$56&lt;'Summary&amp;Assumptions'!$J$31,CE$47&gt;=$FO245,CE$47&lt;=$FP245)*(('Summary&amp;Assumptions'!$H$25*$C245)*(1+'Summary&amp;Assumptions'!$J$29)^(CE$46-1))+AND(CE$56&lt;'Summary&amp;Assumptions'!$J$31,CE$47&gt;=$FQ245,CE$47&lt;=$FR245)*(('Summary&amp;Assumptions'!$H$25*$C245)*(1+'Summary&amp;Assumptions'!$J$29)^(CE$46-1))</f>
        <v>0</v>
      </c>
      <c r="CA245" s="588">
        <f>AND(CF$55&gt;0,SUM($E245:BZ245)&lt;'Summary&amp;Assumptions'!$G$32*$B245,$D245&gt;='Summary&amp;Assumptions'!$D$17,CF$47&gt;=$D245,CF$47&lt;=EDATE($D245,'Summary&amp;Assumptions'!$G$32))*$B245+AND(CF$56&lt;'Summary&amp;Assumptions'!$J$31,CF$47&gt;=$FO245,CF$47&lt;=$FP245)*(('Summary&amp;Assumptions'!$H$25*$C245)*(1+'Summary&amp;Assumptions'!$J$29)^(CF$46-1))+AND(CF$56&lt;'Summary&amp;Assumptions'!$J$31,CF$47&gt;=$FQ245,CF$47&lt;=$FR245)*(('Summary&amp;Assumptions'!$H$25*$C245)*(1+'Summary&amp;Assumptions'!$J$29)^(CF$46-1))</f>
        <v>0</v>
      </c>
      <c r="CB245" s="588">
        <f>AND(CG$55&gt;0,SUM($E245:CA245)&lt;'Summary&amp;Assumptions'!$G$32*$B245,$D245&gt;='Summary&amp;Assumptions'!$D$17,CG$47&gt;=$D245,CG$47&lt;=EDATE($D245,'Summary&amp;Assumptions'!$G$32))*$B245+AND(CG$56&lt;'Summary&amp;Assumptions'!$J$31,CG$47&gt;=$FO245,CG$47&lt;=$FP245)*(('Summary&amp;Assumptions'!$H$25*$C245)*(1+'Summary&amp;Assumptions'!$J$29)^(CG$46-1))+AND(CG$56&lt;'Summary&amp;Assumptions'!$J$31,CG$47&gt;=$FQ245,CG$47&lt;=$FR245)*(('Summary&amp;Assumptions'!$H$25*$C245)*(1+'Summary&amp;Assumptions'!$J$29)^(CG$46-1))</f>
        <v>0</v>
      </c>
      <c r="CC245" s="588">
        <f>AND(CH$55&gt;0,SUM($E245:CB245)&lt;'Summary&amp;Assumptions'!$G$32*$B245,$D245&gt;='Summary&amp;Assumptions'!$D$17,CH$47&gt;=$D245,CH$47&lt;=EDATE($D245,'Summary&amp;Assumptions'!$G$32))*$B245+AND(CH$56&lt;'Summary&amp;Assumptions'!$J$31,CH$47&gt;=$FO245,CH$47&lt;=$FP245)*(('Summary&amp;Assumptions'!$H$25*$C245)*(1+'Summary&amp;Assumptions'!$J$29)^(CH$46-1))+AND(CH$56&lt;'Summary&amp;Assumptions'!$J$31,CH$47&gt;=$FQ245,CH$47&lt;=$FR245)*(('Summary&amp;Assumptions'!$H$25*$C245)*(1+'Summary&amp;Assumptions'!$J$29)^(CH$46-1))</f>
        <v>0</v>
      </c>
      <c r="CD245" s="588">
        <f>AND(CI$55&gt;0,SUM($E245:CC245)&lt;'Summary&amp;Assumptions'!$G$32*$B245,$D245&gt;='Summary&amp;Assumptions'!$D$17,CI$47&gt;=$D245,CI$47&lt;=EDATE($D245,'Summary&amp;Assumptions'!$G$32))*$B245+AND(CI$56&lt;'Summary&amp;Assumptions'!$J$31,CI$47&gt;=$FO245,CI$47&lt;=$FP245)*(('Summary&amp;Assumptions'!$H$25*$C245)*(1+'Summary&amp;Assumptions'!$J$29)^(CI$46-1))+AND(CI$56&lt;'Summary&amp;Assumptions'!$J$31,CI$47&gt;=$FQ245,CI$47&lt;=$FR245)*(('Summary&amp;Assumptions'!$H$25*$C245)*(1+'Summary&amp;Assumptions'!$J$29)^(CI$46-1))</f>
        <v>0</v>
      </c>
      <c r="CE245" s="588">
        <f>AND(CJ$55&gt;0,SUM($E245:CD245)&lt;'Summary&amp;Assumptions'!$G$32*$B245,$D245&gt;='Summary&amp;Assumptions'!$D$17,CJ$47&gt;=$D245,CJ$47&lt;=EDATE($D245,'Summary&amp;Assumptions'!$G$32))*$B245+AND(CJ$56&lt;'Summary&amp;Assumptions'!$J$31,CJ$47&gt;=$FO245,CJ$47&lt;=$FP245)*(('Summary&amp;Assumptions'!$H$25*$C245)*(1+'Summary&amp;Assumptions'!$J$29)^(CJ$46-1))+AND(CJ$56&lt;'Summary&amp;Assumptions'!$J$31,CJ$47&gt;=$FQ245,CJ$47&lt;=$FR245)*(('Summary&amp;Assumptions'!$H$25*$C245)*(1+'Summary&amp;Assumptions'!$J$29)^(CJ$46-1))</f>
        <v>0</v>
      </c>
      <c r="CF245" s="588">
        <f>AND(CK$55&gt;0,SUM($E245:CE245)&lt;'Summary&amp;Assumptions'!$G$32*$B245,$D245&gt;='Summary&amp;Assumptions'!$D$17,CK$47&gt;=$D245,CK$47&lt;=EDATE($D245,'Summary&amp;Assumptions'!$G$32))*$B245+AND(CK$56&lt;'Summary&amp;Assumptions'!$J$31,CK$47&gt;=$FO245,CK$47&lt;=$FP245)*(('Summary&amp;Assumptions'!$H$25*$C245)*(1+'Summary&amp;Assumptions'!$J$29)^(CK$46-1))+AND(CK$56&lt;'Summary&amp;Assumptions'!$J$31,CK$47&gt;=$FQ245,CK$47&lt;=$FR245)*(('Summary&amp;Assumptions'!$H$25*$C245)*(1+'Summary&amp;Assumptions'!$J$29)^(CK$46-1))</f>
        <v>0</v>
      </c>
      <c r="CG245" s="588">
        <f>AND(CL$55&gt;0,SUM($E245:CF245)&lt;'Summary&amp;Assumptions'!$G$32*$B245,$D245&gt;='Summary&amp;Assumptions'!$D$17,CL$47&gt;=$D245,CL$47&lt;=EDATE($D245,'Summary&amp;Assumptions'!$G$32))*$B245+AND(CL$56&lt;'Summary&amp;Assumptions'!$J$31,CL$47&gt;=$FO245,CL$47&lt;=$FP245)*(('Summary&amp;Assumptions'!$H$25*$C245)*(1+'Summary&amp;Assumptions'!$J$29)^(CL$46-1))+AND(CL$56&lt;'Summary&amp;Assumptions'!$J$31,CL$47&gt;=$FQ245,CL$47&lt;=$FR245)*(('Summary&amp;Assumptions'!$H$25*$C245)*(1+'Summary&amp;Assumptions'!$J$29)^(CL$46-1))</f>
        <v>0</v>
      </c>
      <c r="CH245" s="588">
        <f>AND(CM$55&gt;0,SUM($E245:CG245)&lt;'Summary&amp;Assumptions'!$G$32*$B245,$D245&gt;='Summary&amp;Assumptions'!$D$17,CM$47&gt;=$D245,CM$47&lt;=EDATE($D245,'Summary&amp;Assumptions'!$G$32))*$B245+AND(CM$56&lt;'Summary&amp;Assumptions'!$J$31,CM$47&gt;=$FO245,CM$47&lt;=$FP245)*(('Summary&amp;Assumptions'!$H$25*$C245)*(1+'Summary&amp;Assumptions'!$J$29)^(CM$46-1))+AND(CM$56&lt;'Summary&amp;Assumptions'!$J$31,CM$47&gt;=$FQ245,CM$47&lt;=$FR245)*(('Summary&amp;Assumptions'!$H$25*$C245)*(1+'Summary&amp;Assumptions'!$J$29)^(CM$46-1))</f>
        <v>0</v>
      </c>
      <c r="CI245" s="588">
        <f>AND(CN$55&gt;0,SUM($E245:CH245)&lt;'Summary&amp;Assumptions'!$G$32*$B245,$D245&gt;='Summary&amp;Assumptions'!$D$17,CN$47&gt;=$D245,CN$47&lt;=EDATE($D245,'Summary&amp;Assumptions'!$G$32))*$B245+AND(CN$56&lt;'Summary&amp;Assumptions'!$J$31,CN$47&gt;=$FO245,CN$47&lt;=$FP245)*(('Summary&amp;Assumptions'!$H$25*$C245)*(1+'Summary&amp;Assumptions'!$J$29)^(CN$46-1))+AND(CN$56&lt;'Summary&amp;Assumptions'!$J$31,CN$47&gt;=$FQ245,CN$47&lt;=$FR245)*(('Summary&amp;Assumptions'!$H$25*$C245)*(1+'Summary&amp;Assumptions'!$J$29)^(CN$46-1))</f>
        <v>0</v>
      </c>
      <c r="CJ245" s="588">
        <f>AND(CO$55&gt;0,SUM($E245:CI245)&lt;'Summary&amp;Assumptions'!$G$32*$B245,$D245&gt;='Summary&amp;Assumptions'!$D$17,CO$47&gt;=$D245,CO$47&lt;=EDATE($D245,'Summary&amp;Assumptions'!$G$32))*$B245+AND(CO$56&lt;'Summary&amp;Assumptions'!$J$31,CO$47&gt;=$FO245,CO$47&lt;=$FP245)*(('Summary&amp;Assumptions'!$H$25*$C245)*(1+'Summary&amp;Assumptions'!$J$29)^(CO$46-1))+AND(CO$56&lt;'Summary&amp;Assumptions'!$J$31,CO$47&gt;=$FQ245,CO$47&lt;=$FR245)*(('Summary&amp;Assumptions'!$H$25*$C245)*(1+'Summary&amp;Assumptions'!$J$29)^(CO$46-1))</f>
        <v>0</v>
      </c>
      <c r="CK245" s="588">
        <f>AND(CP$55&gt;0,SUM($E245:CJ245)&lt;'Summary&amp;Assumptions'!$G$32*$B245,$D245&gt;='Summary&amp;Assumptions'!$D$17,CP$47&gt;=$D245,CP$47&lt;=EDATE($D245,'Summary&amp;Assumptions'!$G$32))*$B245+AND(CP$56&lt;'Summary&amp;Assumptions'!$J$31,CP$47&gt;=$FO245,CP$47&lt;=$FP245)*(('Summary&amp;Assumptions'!$H$25*$C245)*(1+'Summary&amp;Assumptions'!$J$29)^(CP$46-1))+AND(CP$56&lt;'Summary&amp;Assumptions'!$J$31,CP$47&gt;=$FQ245,CP$47&lt;=$FR245)*(('Summary&amp;Assumptions'!$H$25*$C245)*(1+'Summary&amp;Assumptions'!$J$29)^(CP$46-1))</f>
        <v>0</v>
      </c>
      <c r="CL245" s="588">
        <f>AND(CQ$55&gt;0,SUM($E245:CK245)&lt;'Summary&amp;Assumptions'!$G$32*$B245,$D245&gt;='Summary&amp;Assumptions'!$D$17,CQ$47&gt;=$D245,CQ$47&lt;=EDATE($D245,'Summary&amp;Assumptions'!$G$32))*$B245+AND(CQ$56&lt;'Summary&amp;Assumptions'!$J$31,CQ$47&gt;=$FO245,CQ$47&lt;=$FP245)*(('Summary&amp;Assumptions'!$H$25*$C245)*(1+'Summary&amp;Assumptions'!$J$29)^(CQ$46-1))+AND(CQ$56&lt;'Summary&amp;Assumptions'!$J$31,CQ$47&gt;=$FQ245,CQ$47&lt;=$FR245)*(('Summary&amp;Assumptions'!$H$25*$C245)*(1+'Summary&amp;Assumptions'!$J$29)^(CQ$46-1))</f>
        <v>0</v>
      </c>
      <c r="CM245" s="588">
        <f>AND(CR$55&gt;0,SUM($E245:CL245)&lt;'Summary&amp;Assumptions'!$G$32*$B245,$D245&gt;='Summary&amp;Assumptions'!$D$17,CR$47&gt;=$D245,CR$47&lt;=EDATE($D245,'Summary&amp;Assumptions'!$G$32))*$B245+AND(CR$56&lt;'Summary&amp;Assumptions'!$J$31,CR$47&gt;=$FO245,CR$47&lt;=$FP245)*(('Summary&amp;Assumptions'!$H$25*$C245)*(1+'Summary&amp;Assumptions'!$J$29)^(CR$46-1))+AND(CR$56&lt;'Summary&amp;Assumptions'!$J$31,CR$47&gt;=$FQ245,CR$47&lt;=$FR245)*(('Summary&amp;Assumptions'!$H$25*$C245)*(1+'Summary&amp;Assumptions'!$J$29)^(CR$46-1))</f>
        <v>0</v>
      </c>
      <c r="CN245" s="588">
        <f>AND(CS$55&gt;0,SUM($E245:CM245)&lt;'Summary&amp;Assumptions'!$G$32*$B245,$D245&gt;='Summary&amp;Assumptions'!$D$17,CS$47&gt;=$D245,CS$47&lt;=EDATE($D245,'Summary&amp;Assumptions'!$G$32))*$B245+AND(CS$56&lt;'Summary&amp;Assumptions'!$J$31,CS$47&gt;=$FO245,CS$47&lt;=$FP245)*(('Summary&amp;Assumptions'!$H$25*$C245)*(1+'Summary&amp;Assumptions'!$J$29)^(CS$46-1))+AND(CS$56&lt;'Summary&amp;Assumptions'!$J$31,CS$47&gt;=$FQ245,CS$47&lt;=$FR245)*(('Summary&amp;Assumptions'!$H$25*$C245)*(1+'Summary&amp;Assumptions'!$J$29)^(CS$46-1))</f>
        <v>0</v>
      </c>
      <c r="CO245" s="588">
        <f>AND(CT$55&gt;0,SUM($E245:CN245)&lt;'Summary&amp;Assumptions'!$G$32*$B245,$D245&gt;='Summary&amp;Assumptions'!$D$17,CT$47&gt;=$D245,CT$47&lt;=EDATE($D245,'Summary&amp;Assumptions'!$G$32))*$B245+AND(CT$56&lt;'Summary&amp;Assumptions'!$J$31,CT$47&gt;=$FO245,CT$47&lt;=$FP245)*(('Summary&amp;Assumptions'!$H$25*$C245)*(1+'Summary&amp;Assumptions'!$J$29)^(CT$46-1))+AND(CT$56&lt;'Summary&amp;Assumptions'!$J$31,CT$47&gt;=$FQ245,CT$47&lt;=$FR245)*(('Summary&amp;Assumptions'!$H$25*$C245)*(1+'Summary&amp;Assumptions'!$J$29)^(CT$46-1))</f>
        <v>0</v>
      </c>
      <c r="CP245" s="588">
        <f>AND(CU$55&gt;0,SUM($E245:CO245)&lt;'Summary&amp;Assumptions'!$G$32*$B245,$D245&gt;='Summary&amp;Assumptions'!$D$17,CU$47&gt;=$D245,CU$47&lt;=EDATE($D245,'Summary&amp;Assumptions'!$G$32))*$B245+AND(CU$56&lt;'Summary&amp;Assumptions'!$J$31,CU$47&gt;=$FO245,CU$47&lt;=$FP245)*(('Summary&amp;Assumptions'!$H$25*$C245)*(1+'Summary&amp;Assumptions'!$J$29)^(CU$46-1))+AND(CU$56&lt;'Summary&amp;Assumptions'!$J$31,CU$47&gt;=$FQ245,CU$47&lt;=$FR245)*(('Summary&amp;Assumptions'!$H$25*$C245)*(1+'Summary&amp;Assumptions'!$J$29)^(CU$46-1))</f>
        <v>0</v>
      </c>
      <c r="CQ245" s="588">
        <f>AND(CV$55&gt;0,SUM($E245:CP245)&lt;'Summary&amp;Assumptions'!$G$32*$B245,$D245&gt;='Summary&amp;Assumptions'!$D$17,CV$47&gt;=$D245,CV$47&lt;=EDATE($D245,'Summary&amp;Assumptions'!$G$32))*$B245+AND(CV$56&lt;'Summary&amp;Assumptions'!$J$31,CV$47&gt;=$FO245,CV$47&lt;=$FP245)*(('Summary&amp;Assumptions'!$H$25*$C245)*(1+'Summary&amp;Assumptions'!$J$29)^(CV$46-1))+AND(CV$56&lt;'Summary&amp;Assumptions'!$J$31,CV$47&gt;=$FQ245,CV$47&lt;=$FR245)*(('Summary&amp;Assumptions'!$H$25*$C245)*(1+'Summary&amp;Assumptions'!$J$29)^(CV$46-1))</f>
        <v>0</v>
      </c>
      <c r="CR245" s="588">
        <f>AND(CW$55&gt;0,SUM($E245:CQ245)&lt;'Summary&amp;Assumptions'!$G$32*$B245,$D245&gt;='Summary&amp;Assumptions'!$D$17,CW$47&gt;=$D245,CW$47&lt;=EDATE($D245,'Summary&amp;Assumptions'!$G$32))*$B245+AND(CW$56&lt;'Summary&amp;Assumptions'!$J$31,CW$47&gt;=$FO245,CW$47&lt;=$FP245)*(('Summary&amp;Assumptions'!$H$25*$C245)*(1+'Summary&amp;Assumptions'!$J$29)^(CW$46-1))+AND(CW$56&lt;'Summary&amp;Assumptions'!$J$31,CW$47&gt;=$FQ245,CW$47&lt;=$FR245)*(('Summary&amp;Assumptions'!$H$25*$C245)*(1+'Summary&amp;Assumptions'!$J$29)^(CW$46-1))</f>
        <v>0</v>
      </c>
      <c r="CS245" s="588">
        <f>AND(CX$55&gt;0,SUM($E245:CR245)&lt;'Summary&amp;Assumptions'!$G$32*$B245,$D245&gt;='Summary&amp;Assumptions'!$D$17,CX$47&gt;=$D245,CX$47&lt;=EDATE($D245,'Summary&amp;Assumptions'!$G$32))*$B245+AND(CX$56&lt;'Summary&amp;Assumptions'!$J$31,CX$47&gt;=$FO245,CX$47&lt;=$FP245)*(('Summary&amp;Assumptions'!$H$25*$C245)*(1+'Summary&amp;Assumptions'!$J$29)^(CX$46-1))+AND(CX$56&lt;'Summary&amp;Assumptions'!$J$31,CX$47&gt;=$FQ245,CX$47&lt;=$FR245)*(('Summary&amp;Assumptions'!$H$25*$C245)*(1+'Summary&amp;Assumptions'!$J$29)^(CX$46-1))</f>
        <v>0</v>
      </c>
      <c r="CT245" s="588">
        <f>AND(CY$55&gt;0,SUM($E245:CS245)&lt;'Summary&amp;Assumptions'!$G$32*$B245,$D245&gt;='Summary&amp;Assumptions'!$D$17,CY$47&gt;=$D245,CY$47&lt;=EDATE($D245,'Summary&amp;Assumptions'!$G$32))*$B245+AND(CY$56&lt;'Summary&amp;Assumptions'!$J$31,CY$47&gt;=$FO245,CY$47&lt;=$FP245)*(('Summary&amp;Assumptions'!$H$25*$C245)*(1+'Summary&amp;Assumptions'!$J$29)^(CY$46-1))+AND(CY$56&lt;'Summary&amp;Assumptions'!$J$31,CY$47&gt;=$FQ245,CY$47&lt;=$FR245)*(('Summary&amp;Assumptions'!$H$25*$C245)*(1+'Summary&amp;Assumptions'!$J$29)^(CY$46-1))</f>
        <v>0</v>
      </c>
      <c r="CU245" s="588">
        <f>AND(CZ$55&gt;0,SUM($E245:CT245)&lt;'Summary&amp;Assumptions'!$G$32*$B245,$D245&gt;='Summary&amp;Assumptions'!$D$17,CZ$47&gt;=$D245,CZ$47&lt;=EDATE($D245,'Summary&amp;Assumptions'!$G$32))*$B245+AND(CZ$56&lt;'Summary&amp;Assumptions'!$J$31,CZ$47&gt;=$FO245,CZ$47&lt;=$FP245)*(('Summary&amp;Assumptions'!$H$25*$C245)*(1+'Summary&amp;Assumptions'!$J$29)^(CZ$46-1))+AND(CZ$56&lt;'Summary&amp;Assumptions'!$J$31,CZ$47&gt;=$FQ245,CZ$47&lt;=$FR245)*(('Summary&amp;Assumptions'!$H$25*$C245)*(1+'Summary&amp;Assumptions'!$J$29)^(CZ$46-1))</f>
        <v>0</v>
      </c>
      <c r="CV245" s="588">
        <f>AND(DA$55&gt;0,SUM($E245:CU245)&lt;'Summary&amp;Assumptions'!$G$32*$B245,$D245&gt;='Summary&amp;Assumptions'!$D$17,DA$47&gt;=$D245,DA$47&lt;=EDATE($D245,'Summary&amp;Assumptions'!$G$32))*$B245+AND(DA$56&lt;'Summary&amp;Assumptions'!$J$31,DA$47&gt;=$FO245,DA$47&lt;=$FP245)*(('Summary&amp;Assumptions'!$H$25*$C245)*(1+'Summary&amp;Assumptions'!$J$29)^(DA$46-1))+AND(DA$56&lt;'Summary&amp;Assumptions'!$J$31,DA$47&gt;=$FQ245,DA$47&lt;=$FR245)*(('Summary&amp;Assumptions'!$H$25*$C245)*(1+'Summary&amp;Assumptions'!$J$29)^(DA$46-1))</f>
        <v>0</v>
      </c>
      <c r="CW245" s="588">
        <f>AND(DB$55&gt;0,SUM($E245:CV245)&lt;'Summary&amp;Assumptions'!$G$32*$B245,$D245&gt;='Summary&amp;Assumptions'!$D$17,DB$47&gt;=$D245,DB$47&lt;=EDATE($D245,'Summary&amp;Assumptions'!$G$32))*$B245+AND(DB$56&lt;'Summary&amp;Assumptions'!$J$31,DB$47&gt;=$FO245,DB$47&lt;=$FP245)*(('Summary&amp;Assumptions'!$H$25*$C245)*(1+'Summary&amp;Assumptions'!$J$29)^(DB$46-1))+AND(DB$56&lt;'Summary&amp;Assumptions'!$J$31,DB$47&gt;=$FQ245,DB$47&lt;=$FR245)*(('Summary&amp;Assumptions'!$H$25*$C245)*(1+'Summary&amp;Assumptions'!$J$29)^(DB$46-1))</f>
        <v>0</v>
      </c>
      <c r="CX245" s="588">
        <f>AND(DC$55&gt;0,SUM($E245:CW245)&lt;'Summary&amp;Assumptions'!$G$32*$B245,$D245&gt;='Summary&amp;Assumptions'!$D$17,DC$47&gt;=$D245,DC$47&lt;=EDATE($D245,'Summary&amp;Assumptions'!$G$32))*$B245+AND(DC$56&lt;'Summary&amp;Assumptions'!$J$31,DC$47&gt;=$FO245,DC$47&lt;=$FP245)*(('Summary&amp;Assumptions'!$H$25*$C245)*(1+'Summary&amp;Assumptions'!$J$29)^(DC$46-1))+AND(DC$56&lt;'Summary&amp;Assumptions'!$J$31,DC$47&gt;=$FQ245,DC$47&lt;=$FR245)*(('Summary&amp;Assumptions'!$H$25*$C245)*(1+'Summary&amp;Assumptions'!$J$29)^(DC$46-1))</f>
        <v>0</v>
      </c>
      <c r="CY245" s="588">
        <f>AND(DD$55&gt;0,SUM($E245:CX245)&lt;'Summary&amp;Assumptions'!$G$32*$B245,$D245&gt;='Summary&amp;Assumptions'!$D$17,DD$47&gt;=$D245,DD$47&lt;=EDATE($D245,'Summary&amp;Assumptions'!$G$32))*$B245+AND(DD$56&lt;'Summary&amp;Assumptions'!$J$31,DD$47&gt;=$FO245,DD$47&lt;=$FP245)*(('Summary&amp;Assumptions'!$H$25*$C245)*(1+'Summary&amp;Assumptions'!$J$29)^(DD$46-1))+AND(DD$56&lt;'Summary&amp;Assumptions'!$J$31,DD$47&gt;=$FQ245,DD$47&lt;=$FR245)*(('Summary&amp;Assumptions'!$H$25*$C245)*(1+'Summary&amp;Assumptions'!$J$29)^(DD$46-1))</f>
        <v>0</v>
      </c>
      <c r="CZ245" s="588">
        <f>AND(DE$55&gt;0,SUM($E245:CY245)&lt;'Summary&amp;Assumptions'!$G$32*$B245,$D245&gt;='Summary&amp;Assumptions'!$D$17,DE$47&gt;=$D245,DE$47&lt;=EDATE($D245,'Summary&amp;Assumptions'!$G$32))*$B245+AND(DE$56&lt;'Summary&amp;Assumptions'!$J$31,DE$47&gt;=$FO245,DE$47&lt;=$FP245)*(('Summary&amp;Assumptions'!$H$25*$C245)*(1+'Summary&amp;Assumptions'!$J$29)^(DE$46-1))+AND(DE$56&lt;'Summary&amp;Assumptions'!$J$31,DE$47&gt;=$FQ245,DE$47&lt;=$FR245)*(('Summary&amp;Assumptions'!$H$25*$C245)*(1+'Summary&amp;Assumptions'!$J$29)^(DE$46-1))</f>
        <v>0</v>
      </c>
      <c r="DA245" s="588">
        <f>AND(DF$55&gt;0,SUM($E245:CZ245)&lt;'Summary&amp;Assumptions'!$G$32*$B245,$D245&gt;='Summary&amp;Assumptions'!$D$17,DF$47&gt;=$D245,DF$47&lt;=EDATE($D245,'Summary&amp;Assumptions'!$G$32))*$B245+AND(DF$56&lt;'Summary&amp;Assumptions'!$J$31,DF$47&gt;=$FO245,DF$47&lt;=$FP245)*(('Summary&amp;Assumptions'!$H$25*$C245)*(1+'Summary&amp;Assumptions'!$J$29)^(DF$46-1))+AND(DF$56&lt;'Summary&amp;Assumptions'!$J$31,DF$47&gt;=$FQ245,DF$47&lt;=$FR245)*(('Summary&amp;Assumptions'!$H$25*$C245)*(1+'Summary&amp;Assumptions'!$J$29)^(DF$46-1))</f>
        <v>0</v>
      </c>
      <c r="DB245" s="588">
        <f>AND(DG$55&gt;0,SUM($E245:DA245)&lt;'Summary&amp;Assumptions'!$G$32*$B245,$D245&gt;='Summary&amp;Assumptions'!$D$17,DG$47&gt;=$D245,DG$47&lt;=EDATE($D245,'Summary&amp;Assumptions'!$G$32))*$B245+AND(DG$56&lt;'Summary&amp;Assumptions'!$J$31,DG$47&gt;=$FO245,DG$47&lt;=$FP245)*(('Summary&amp;Assumptions'!$H$25*$C245)*(1+'Summary&amp;Assumptions'!$J$29)^(DG$46-1))+AND(DG$56&lt;'Summary&amp;Assumptions'!$J$31,DG$47&gt;=$FQ245,DG$47&lt;=$FR245)*(('Summary&amp;Assumptions'!$H$25*$C245)*(1+'Summary&amp;Assumptions'!$J$29)^(DG$46-1))</f>
        <v>0</v>
      </c>
      <c r="DC245" s="588">
        <f>AND(DH$55&gt;0,SUM($E245:DB245)&lt;'Summary&amp;Assumptions'!$G$32*$B245,$D245&gt;='Summary&amp;Assumptions'!$D$17,DH$47&gt;=$D245,DH$47&lt;=EDATE($D245,'Summary&amp;Assumptions'!$G$32))*$B245+AND(DH$56&lt;'Summary&amp;Assumptions'!$J$31,DH$47&gt;=$FO245,DH$47&lt;=$FP245)*(('Summary&amp;Assumptions'!$H$25*$C245)*(1+'Summary&amp;Assumptions'!$J$29)^(DH$46-1))+AND(DH$56&lt;'Summary&amp;Assumptions'!$J$31,DH$47&gt;=$FQ245,DH$47&lt;=$FR245)*(('Summary&amp;Assumptions'!$H$25*$C245)*(1+'Summary&amp;Assumptions'!$J$29)^(DH$46-1))</f>
        <v>0</v>
      </c>
      <c r="DD245" s="588">
        <f>AND(DI$55&gt;0,SUM($E245:DC245)&lt;'Summary&amp;Assumptions'!$G$32*$B245,$D245&gt;='Summary&amp;Assumptions'!$D$17,DI$47&gt;=$D245,DI$47&lt;=EDATE($D245,'Summary&amp;Assumptions'!$G$32))*$B245+AND(DI$56&lt;'Summary&amp;Assumptions'!$J$31,DI$47&gt;=$FO245,DI$47&lt;=$FP245)*(('Summary&amp;Assumptions'!$H$25*$C245)*(1+'Summary&amp;Assumptions'!$J$29)^(DI$46-1))+AND(DI$56&lt;'Summary&amp;Assumptions'!$J$31,DI$47&gt;=$FQ245,DI$47&lt;=$FR245)*(('Summary&amp;Assumptions'!$H$25*$C245)*(1+'Summary&amp;Assumptions'!$J$29)^(DI$46-1))</f>
        <v>0</v>
      </c>
      <c r="DE245" s="588">
        <f>AND(DJ$55&gt;0,SUM($E245:DD245)&lt;'Summary&amp;Assumptions'!$G$32*$B245,$D245&gt;='Summary&amp;Assumptions'!$D$17,DJ$47&gt;=$D245,DJ$47&lt;=EDATE($D245,'Summary&amp;Assumptions'!$G$32))*$B245+AND(DJ$56&lt;'Summary&amp;Assumptions'!$J$31,DJ$47&gt;=$FO245,DJ$47&lt;=$FP245)*(('Summary&amp;Assumptions'!$H$25*$C245)*(1+'Summary&amp;Assumptions'!$J$29)^(DJ$46-1))+AND(DJ$56&lt;'Summary&amp;Assumptions'!$J$31,DJ$47&gt;=$FQ245,DJ$47&lt;=$FR245)*(('Summary&amp;Assumptions'!$H$25*$C245)*(1+'Summary&amp;Assumptions'!$J$29)^(DJ$46-1))</f>
        <v>0</v>
      </c>
      <c r="DF245" s="588">
        <f>AND(DK$55&gt;0,SUM($E245:DE245)&lt;'Summary&amp;Assumptions'!$G$32*$B245,$D245&gt;='Summary&amp;Assumptions'!$D$17,DK$47&gt;=$D245,DK$47&lt;=EDATE($D245,'Summary&amp;Assumptions'!$G$32))*$B245+AND(DK$56&lt;'Summary&amp;Assumptions'!$J$31,DK$47&gt;=$FO245,DK$47&lt;=$FP245)*(('Summary&amp;Assumptions'!$H$25*$C245)*(1+'Summary&amp;Assumptions'!$J$29)^(DK$46-1))+AND(DK$56&lt;'Summary&amp;Assumptions'!$J$31,DK$47&gt;=$FQ245,DK$47&lt;=$FR245)*(('Summary&amp;Assumptions'!$H$25*$C245)*(1+'Summary&amp;Assumptions'!$J$29)^(DK$46-1))</f>
        <v>0</v>
      </c>
      <c r="DG245" s="588">
        <f>AND(DL$55&gt;0,SUM($E245:DF245)&lt;'Summary&amp;Assumptions'!$G$32*$B245,$D245&gt;='Summary&amp;Assumptions'!$D$17,DL$47&gt;=$D245,DL$47&lt;=EDATE($D245,'Summary&amp;Assumptions'!$G$32))*$B245+AND(DL$56&lt;'Summary&amp;Assumptions'!$J$31,DL$47&gt;=$FO245,DL$47&lt;=$FP245)*(('Summary&amp;Assumptions'!$H$25*$C245)*(1+'Summary&amp;Assumptions'!$J$29)^(DL$46-1))+AND(DL$56&lt;'Summary&amp;Assumptions'!$J$31,DL$47&gt;=$FQ245,DL$47&lt;=$FR245)*(('Summary&amp;Assumptions'!$H$25*$C245)*(1+'Summary&amp;Assumptions'!$J$29)^(DL$46-1))</f>
        <v>0</v>
      </c>
      <c r="DH245" s="588">
        <f>AND(DM$55&gt;0,SUM($E245:DG245)&lt;'Summary&amp;Assumptions'!$G$32*$B245,$D245&gt;='Summary&amp;Assumptions'!$D$17,DM$47&gt;=$D245,DM$47&lt;=EDATE($D245,'Summary&amp;Assumptions'!$G$32))*$B245+AND(DM$56&lt;'Summary&amp;Assumptions'!$J$31,DM$47&gt;=$FO245,DM$47&lt;=$FP245)*(('Summary&amp;Assumptions'!$H$25*$C245)*(1+'Summary&amp;Assumptions'!$J$29)^(DM$46-1))+AND(DM$56&lt;'Summary&amp;Assumptions'!$J$31,DM$47&gt;=$FQ245,DM$47&lt;=$FR245)*(('Summary&amp;Assumptions'!$H$25*$C245)*(1+'Summary&amp;Assumptions'!$J$29)^(DM$46-1))</f>
        <v>0</v>
      </c>
      <c r="DI245" s="588">
        <f>AND(DN$55&gt;0,SUM($E245:DH245)&lt;'Summary&amp;Assumptions'!$G$32*$B245,$D245&gt;='Summary&amp;Assumptions'!$D$17,DN$47&gt;=$D245,DN$47&lt;=EDATE($D245,'Summary&amp;Assumptions'!$G$32))*$B245+AND(DN$56&lt;'Summary&amp;Assumptions'!$J$31,DN$47&gt;=$FO245,DN$47&lt;=$FP245)*(('Summary&amp;Assumptions'!$H$25*$C245)*(1+'Summary&amp;Assumptions'!$J$29)^(DN$46-1))+AND(DN$56&lt;'Summary&amp;Assumptions'!$J$31,DN$47&gt;=$FQ245,DN$47&lt;=$FR245)*(('Summary&amp;Assumptions'!$H$25*$C245)*(1+'Summary&amp;Assumptions'!$J$29)^(DN$46-1))</f>
        <v>0</v>
      </c>
      <c r="DJ245" s="588">
        <f>AND(DO$55&gt;0,SUM($E245:DI245)&lt;'Summary&amp;Assumptions'!$G$32*$B245,$D245&gt;='Summary&amp;Assumptions'!$D$17,DO$47&gt;=$D245,DO$47&lt;=EDATE($D245,'Summary&amp;Assumptions'!$G$32))*$B245+AND(DO$56&lt;'Summary&amp;Assumptions'!$J$31,DO$47&gt;=$FO245,DO$47&lt;=$FP245)*(('Summary&amp;Assumptions'!$H$25*$C245)*(1+'Summary&amp;Assumptions'!$J$29)^(DO$46-1))+AND(DO$56&lt;'Summary&amp;Assumptions'!$J$31,DO$47&gt;=$FQ245,DO$47&lt;=$FR245)*(('Summary&amp;Assumptions'!$H$25*$C245)*(1+'Summary&amp;Assumptions'!$J$29)^(DO$46-1))</f>
        <v>0</v>
      </c>
      <c r="DK245" s="588">
        <f>AND(DP$55&gt;0,SUM($E245:DJ245)&lt;'Summary&amp;Assumptions'!$G$32*$B245,$D245&gt;='Summary&amp;Assumptions'!$D$17,DP$47&gt;=$D245,DP$47&lt;=EDATE($D245,'Summary&amp;Assumptions'!$G$32))*$B245+AND(DP$56&lt;'Summary&amp;Assumptions'!$J$31,DP$47&gt;=$FO245,DP$47&lt;=$FP245)*(('Summary&amp;Assumptions'!$H$25*$C245)*(1+'Summary&amp;Assumptions'!$J$29)^(DP$46-1))+AND(DP$56&lt;'Summary&amp;Assumptions'!$J$31,DP$47&gt;=$FQ245,DP$47&lt;=$FR245)*(('Summary&amp;Assumptions'!$H$25*$C245)*(1+'Summary&amp;Assumptions'!$J$29)^(DP$46-1))</f>
        <v>0</v>
      </c>
      <c r="DL245" s="588">
        <f>AND(DQ$55&gt;0,SUM($E245:DK245)&lt;'Summary&amp;Assumptions'!$G$32*$B245,$D245&gt;='Summary&amp;Assumptions'!$D$17,DQ$47&gt;=$D245,DQ$47&lt;=EDATE($D245,'Summary&amp;Assumptions'!$G$32))*$B245+AND(DQ$56&lt;'Summary&amp;Assumptions'!$J$31,DQ$47&gt;=$FO245,DQ$47&lt;=$FP245)*(('Summary&amp;Assumptions'!$H$25*$C245)*(1+'Summary&amp;Assumptions'!$J$29)^(DQ$46-1))+AND(DQ$56&lt;'Summary&amp;Assumptions'!$J$31,DQ$47&gt;=$FQ245,DQ$47&lt;=$FR245)*(('Summary&amp;Assumptions'!$H$25*$C245)*(1+'Summary&amp;Assumptions'!$J$29)^(DQ$46-1))</f>
        <v>0</v>
      </c>
      <c r="DM245" s="588">
        <f>AND(DR$55&gt;0,SUM($E245:DL245)&lt;'Summary&amp;Assumptions'!$G$32*$B245,$D245&gt;='Summary&amp;Assumptions'!$D$17,DR$47&gt;=$D245,DR$47&lt;=EDATE($D245,'Summary&amp;Assumptions'!$G$32))*$B245+AND(DR$56&lt;'Summary&amp;Assumptions'!$J$31,DR$47&gt;=$FO245,DR$47&lt;=$FP245)*(('Summary&amp;Assumptions'!$H$25*$C245)*(1+'Summary&amp;Assumptions'!$J$29)^(DR$46-1))+AND(DR$56&lt;'Summary&amp;Assumptions'!$J$31,DR$47&gt;=$FQ245,DR$47&lt;=$FR245)*(('Summary&amp;Assumptions'!$H$25*$C245)*(1+'Summary&amp;Assumptions'!$J$29)^(DR$46-1))</f>
        <v>0</v>
      </c>
      <c r="DN245" s="588">
        <f>AND(DS$55&gt;0,SUM($E245:DM245)&lt;'Summary&amp;Assumptions'!$G$32*$B245,$D245&gt;='Summary&amp;Assumptions'!$D$17,DS$47&gt;=$D245,DS$47&lt;=EDATE($D245,'Summary&amp;Assumptions'!$G$32))*$B245+AND(DS$56&lt;'Summary&amp;Assumptions'!$J$31,DS$47&gt;=$FO245,DS$47&lt;=$FP245)*(('Summary&amp;Assumptions'!$H$25*$C245)*(1+'Summary&amp;Assumptions'!$J$29)^(DS$46-1))+AND(DS$56&lt;'Summary&amp;Assumptions'!$J$31,DS$47&gt;=$FQ245,DS$47&lt;=$FR245)*(('Summary&amp;Assumptions'!$H$25*$C245)*(1+'Summary&amp;Assumptions'!$J$29)^(DS$46-1))</f>
        <v>0</v>
      </c>
      <c r="DO245" s="588">
        <f>AND(DT$55&gt;0,SUM($E245:DN245)&lt;'Summary&amp;Assumptions'!$G$32*$B245,$D245&gt;='Summary&amp;Assumptions'!$D$17,DT$47&gt;=$D245,DT$47&lt;=EDATE($D245,'Summary&amp;Assumptions'!$G$32))*$B245+AND(DT$56&lt;'Summary&amp;Assumptions'!$J$31,DT$47&gt;=$FO245,DT$47&lt;=$FP245)*(('Summary&amp;Assumptions'!$H$25*$C245)*(1+'Summary&amp;Assumptions'!$J$29)^(DT$46-1))+AND(DT$56&lt;'Summary&amp;Assumptions'!$J$31,DT$47&gt;=$FQ245,DT$47&lt;=$FR245)*(('Summary&amp;Assumptions'!$H$25*$C245)*(1+'Summary&amp;Assumptions'!$J$29)^(DT$46-1))</f>
        <v>0</v>
      </c>
      <c r="DP245" s="588">
        <f>AND(DU$55&gt;0,SUM($E245:DO245)&lt;'Summary&amp;Assumptions'!$G$32*$B245,$D245&gt;='Summary&amp;Assumptions'!$D$17,DU$47&gt;=$D245,DU$47&lt;=EDATE($D245,'Summary&amp;Assumptions'!$G$32))*$B245+AND(DU$56&lt;'Summary&amp;Assumptions'!$J$31,DU$47&gt;=$FO245,DU$47&lt;=$FP245)*(('Summary&amp;Assumptions'!$H$25*$C245)*(1+'Summary&amp;Assumptions'!$J$29)^(DU$46-1))+AND(DU$56&lt;'Summary&amp;Assumptions'!$J$31,DU$47&gt;=$FQ245,DU$47&lt;=$FR245)*(('Summary&amp;Assumptions'!$H$25*$C245)*(1+'Summary&amp;Assumptions'!$J$29)^(DU$46-1))</f>
        <v>0</v>
      </c>
      <c r="DQ245" s="588">
        <f>AND(DV$55&gt;0,SUM($E245:DP245)&lt;'Summary&amp;Assumptions'!$G$32*$B245,$D245&gt;='Summary&amp;Assumptions'!$D$17,DV$47&gt;=$D245,DV$47&lt;=EDATE($D245,'Summary&amp;Assumptions'!$G$32))*$B245+AND(DV$56&lt;'Summary&amp;Assumptions'!$J$31,DV$47&gt;=$FO245,DV$47&lt;=$FP245)*(('Summary&amp;Assumptions'!$H$25*$C245)*(1+'Summary&amp;Assumptions'!$J$29)^(DV$46-1))+AND(DV$56&lt;'Summary&amp;Assumptions'!$J$31,DV$47&gt;=$FQ245,DV$47&lt;=$FR245)*(('Summary&amp;Assumptions'!$H$25*$C245)*(1+'Summary&amp;Assumptions'!$J$29)^(DV$46-1))</f>
        <v>0</v>
      </c>
      <c r="DR245" s="588">
        <f>AND(DW$55&gt;0,SUM($E245:DQ245)&lt;'Summary&amp;Assumptions'!$G$32*$B245,$D245&gt;='Summary&amp;Assumptions'!$D$17,DW$47&gt;=$D245,DW$47&lt;=EDATE($D245,'Summary&amp;Assumptions'!$G$32))*$B245+AND(DW$56&lt;'Summary&amp;Assumptions'!$J$31,DW$47&gt;=$FO245,DW$47&lt;=$FP245)*(('Summary&amp;Assumptions'!$H$25*$C245)*(1+'Summary&amp;Assumptions'!$J$29)^(DW$46-1))+AND(DW$56&lt;'Summary&amp;Assumptions'!$J$31,DW$47&gt;=$FQ245,DW$47&lt;=$FR245)*(('Summary&amp;Assumptions'!$H$25*$C245)*(1+'Summary&amp;Assumptions'!$J$29)^(DW$46-1))</f>
        <v>0</v>
      </c>
      <c r="DS245" s="588">
        <f>AND(DX$55&gt;0,SUM($E245:DR245)&lt;'Summary&amp;Assumptions'!$G$32*$B245,$D245&gt;='Summary&amp;Assumptions'!$D$17,DX$47&gt;=$D245,DX$47&lt;=EDATE($D245,'Summary&amp;Assumptions'!$G$32))*$B245+AND(DX$56&lt;'Summary&amp;Assumptions'!$J$31,DX$47&gt;=$FO245,DX$47&lt;=$FP245)*(('Summary&amp;Assumptions'!$H$25*$C245)*(1+'Summary&amp;Assumptions'!$J$29)^(DX$46-1))+AND(DX$56&lt;'Summary&amp;Assumptions'!$J$31,DX$47&gt;=$FQ245,DX$47&lt;=$FR245)*(('Summary&amp;Assumptions'!$H$25*$C245)*(1+'Summary&amp;Assumptions'!$J$29)^(DX$46-1))</f>
        <v>0</v>
      </c>
      <c r="DT245" s="588">
        <f>AND(DY$55&gt;0,SUM($E245:DS245)&lt;'Summary&amp;Assumptions'!$G$32*$B245,$D245&gt;='Summary&amp;Assumptions'!$D$17,DY$47&gt;=$D245,DY$47&lt;=EDATE($D245,'Summary&amp;Assumptions'!$G$32))*$B245+AND(DY$56&lt;'Summary&amp;Assumptions'!$J$31,DY$47&gt;=$FO245,DY$47&lt;=$FP245)*(('Summary&amp;Assumptions'!$H$25*$C245)*(1+'Summary&amp;Assumptions'!$J$29)^(DY$46-1))+AND(DY$56&lt;'Summary&amp;Assumptions'!$J$31,DY$47&gt;=$FQ245,DY$47&lt;=$FR245)*(('Summary&amp;Assumptions'!$H$25*$C245)*(1+'Summary&amp;Assumptions'!$J$29)^(DY$46-1))</f>
        <v>0</v>
      </c>
      <c r="DU245" s="588">
        <f>AND(DZ$55&gt;0,SUM($E245:DT245)&lt;'Summary&amp;Assumptions'!$G$32*$B245,$D245&gt;='Summary&amp;Assumptions'!$D$17,DZ$47&gt;=$D245,DZ$47&lt;=EDATE($D245,'Summary&amp;Assumptions'!$G$32))*$B245+AND(DZ$56&lt;'Summary&amp;Assumptions'!$J$31,DZ$47&gt;=$FO245,DZ$47&lt;=$FP245)*(('Summary&amp;Assumptions'!$H$25*$C245)*(1+'Summary&amp;Assumptions'!$J$29)^(DZ$46-1))+AND(DZ$56&lt;'Summary&amp;Assumptions'!$J$31,DZ$47&gt;=$FQ245,DZ$47&lt;=$FR245)*(('Summary&amp;Assumptions'!$H$25*$C245)*(1+'Summary&amp;Assumptions'!$J$29)^(DZ$46-1))</f>
        <v>0</v>
      </c>
      <c r="DV245" s="588">
        <f>AND(EA$55&gt;0,SUM($E245:DU245)&lt;'Summary&amp;Assumptions'!$G$32*$B245,$D245&gt;='Summary&amp;Assumptions'!$D$17,EA$47&gt;=$D245,EA$47&lt;=EDATE($D245,'Summary&amp;Assumptions'!$G$32))*$B245+AND(EA$56&lt;'Summary&amp;Assumptions'!$J$31,EA$47&gt;=$FO245,EA$47&lt;=$FP245)*(('Summary&amp;Assumptions'!$H$25*$C245)*(1+'Summary&amp;Assumptions'!$J$29)^(EA$46-1))+AND(EA$56&lt;'Summary&amp;Assumptions'!$J$31,EA$47&gt;=$FQ245,EA$47&lt;=$FR245)*(('Summary&amp;Assumptions'!$H$25*$C245)*(1+'Summary&amp;Assumptions'!$J$29)^(EA$46-1))</f>
        <v>0</v>
      </c>
      <c r="DW245" s="588">
        <f>AND(EB$55&gt;0,SUM($E245:DV245)&lt;'Summary&amp;Assumptions'!$G$32*$B245,$D245&gt;='Summary&amp;Assumptions'!$D$17,EB$47&gt;=$D245,EB$47&lt;=EDATE($D245,'Summary&amp;Assumptions'!$G$32))*$B245+AND(EB$56&lt;'Summary&amp;Assumptions'!$J$31,EB$47&gt;=$FO245,EB$47&lt;=$FP245)*(('Summary&amp;Assumptions'!$H$25*$C245)*(1+'Summary&amp;Assumptions'!$J$29)^(EB$46-1))+AND(EB$56&lt;'Summary&amp;Assumptions'!$J$31,EB$47&gt;=$FQ245,EB$47&lt;=$FR245)*(('Summary&amp;Assumptions'!$H$25*$C245)*(1+'Summary&amp;Assumptions'!$J$29)^(EB$46-1))</f>
        <v>0</v>
      </c>
      <c r="DX245" s="588">
        <f>AND(EC$55&gt;0,SUM($E245:DW245)&lt;'Summary&amp;Assumptions'!$G$32*$B245,$D245&gt;='Summary&amp;Assumptions'!$D$17,EC$47&gt;=$D245,EC$47&lt;=EDATE($D245,'Summary&amp;Assumptions'!$G$32))*$B245+AND(EC$56&lt;'Summary&amp;Assumptions'!$J$31,EC$47&gt;=$FO245,EC$47&lt;=$FP245)*(('Summary&amp;Assumptions'!$H$25*$C245)*(1+'Summary&amp;Assumptions'!$J$29)^(EC$46-1))+AND(EC$56&lt;'Summary&amp;Assumptions'!$J$31,EC$47&gt;=$FQ245,EC$47&lt;=$FR245)*(('Summary&amp;Assumptions'!$H$25*$C245)*(1+'Summary&amp;Assumptions'!$J$29)^(EC$46-1))</f>
        <v>0</v>
      </c>
      <c r="DY245" s="588">
        <f>AND(ED$55&gt;0,SUM($E245:DX245)&lt;'Summary&amp;Assumptions'!$G$32*$B245,$D245&gt;='Summary&amp;Assumptions'!$D$17,ED$47&gt;=$D245,ED$47&lt;=EDATE($D245,'Summary&amp;Assumptions'!$G$32))*$B245+AND(ED$56&lt;'Summary&amp;Assumptions'!$J$31,ED$47&gt;=$FO245,ED$47&lt;=$FP245)*(('Summary&amp;Assumptions'!$H$25*$C245)*(1+'Summary&amp;Assumptions'!$J$29)^(ED$46-1))+AND(ED$56&lt;'Summary&amp;Assumptions'!$J$31,ED$47&gt;=$FQ245,ED$47&lt;=$FR245)*(('Summary&amp;Assumptions'!$H$25*$C245)*(1+'Summary&amp;Assumptions'!$J$29)^(ED$46-1))</f>
        <v>0</v>
      </c>
      <c r="DZ245" s="588">
        <f>AND(EE$55&gt;0,SUM($E245:DY245)&lt;'Summary&amp;Assumptions'!$G$32*$B245,$D245&gt;='Summary&amp;Assumptions'!$D$17,EE$47&gt;=$D245,EE$47&lt;=EDATE($D245,'Summary&amp;Assumptions'!$G$32))*$B245+AND(EE$56&lt;'Summary&amp;Assumptions'!$J$31,EE$47&gt;=$FO245,EE$47&lt;=$FP245)*(('Summary&amp;Assumptions'!$H$25*$C245)*(1+'Summary&amp;Assumptions'!$J$29)^(EE$46-1))+AND(EE$56&lt;'Summary&amp;Assumptions'!$J$31,EE$47&gt;=$FQ245,EE$47&lt;=$FR245)*(('Summary&amp;Assumptions'!$H$25*$C245)*(1+'Summary&amp;Assumptions'!$J$29)^(EE$46-1))</f>
        <v>0</v>
      </c>
      <c r="EA245" s="588">
        <f>AND(EF$55&gt;0,SUM($E245:DZ245)&lt;'Summary&amp;Assumptions'!$G$32*$B245,$D245&gt;='Summary&amp;Assumptions'!$D$17,EF$47&gt;=$D245,EF$47&lt;=EDATE($D245,'Summary&amp;Assumptions'!$G$32))*$B245+AND(EF$56&lt;'Summary&amp;Assumptions'!$J$31,EF$47&gt;=$FO245,EF$47&lt;=$FP245)*(('Summary&amp;Assumptions'!$H$25*$C245)*(1+'Summary&amp;Assumptions'!$J$29)^(EF$46-1))+AND(EF$56&lt;'Summary&amp;Assumptions'!$J$31,EF$47&gt;=$FQ245,EF$47&lt;=$FR245)*(('Summary&amp;Assumptions'!$H$25*$C245)*(1+'Summary&amp;Assumptions'!$J$29)^(EF$46-1))</f>
        <v>0</v>
      </c>
      <c r="EB245" s="588">
        <f>AND(EG$55&gt;0,SUM($E245:EA245)&lt;'Summary&amp;Assumptions'!$G$32*$B245,$D245&gt;='Summary&amp;Assumptions'!$D$17,EG$47&gt;=$D245,EG$47&lt;=EDATE($D245,'Summary&amp;Assumptions'!$G$32))*$B245+AND(EG$56&lt;'Summary&amp;Assumptions'!$J$31,EG$47&gt;=$FO245,EG$47&lt;=$FP245)*(('Summary&amp;Assumptions'!$H$25*$C245)*(1+'Summary&amp;Assumptions'!$J$29)^(EG$46-1))+AND(EG$56&lt;'Summary&amp;Assumptions'!$J$31,EG$47&gt;=$FQ245,EG$47&lt;=$FR245)*(('Summary&amp;Assumptions'!$H$25*$C245)*(1+'Summary&amp;Assumptions'!$J$29)^(EG$46-1))</f>
        <v>0</v>
      </c>
      <c r="EC245" s="588">
        <f>AND(EH$55&gt;0,SUM($E245:EB245)&lt;'Summary&amp;Assumptions'!$G$32*$B245,$D245&gt;='Summary&amp;Assumptions'!$D$17,EH$47&gt;=$D245,EH$47&lt;=EDATE($D245,'Summary&amp;Assumptions'!$G$32))*$B245+AND(EH$56&lt;'Summary&amp;Assumptions'!$J$31,EH$47&gt;=$FO245,EH$47&lt;=$FP245)*(('Summary&amp;Assumptions'!$H$25*$C245)*(1+'Summary&amp;Assumptions'!$J$29)^(EH$46-1))+AND(EH$56&lt;'Summary&amp;Assumptions'!$J$31,EH$47&gt;=$FQ245,EH$47&lt;=$FR245)*(('Summary&amp;Assumptions'!$H$25*$C245)*(1+'Summary&amp;Assumptions'!$J$29)^(EH$46-1))</f>
        <v>0</v>
      </c>
      <c r="ED245" s="588">
        <f>AND(EI$55&gt;0,SUM($E245:EC245)&lt;'Summary&amp;Assumptions'!$G$32*$B245,$D245&gt;='Summary&amp;Assumptions'!$D$17,EI$47&gt;=$D245,EI$47&lt;=EDATE($D245,'Summary&amp;Assumptions'!$G$32))*$B245+AND(EI$56&lt;'Summary&amp;Assumptions'!$J$31,EI$47&gt;=$FO245,EI$47&lt;=$FP245)*(('Summary&amp;Assumptions'!$H$25*$C245)*(1+'Summary&amp;Assumptions'!$J$29)^(EI$46-1))+AND(EI$56&lt;'Summary&amp;Assumptions'!$J$31,EI$47&gt;=$FQ245,EI$47&lt;=$FR245)*(('Summary&amp;Assumptions'!$H$25*$C245)*(1+'Summary&amp;Assumptions'!$J$29)^(EI$46-1))</f>
        <v>0</v>
      </c>
      <c r="EE245" s="588">
        <f>AND(EJ$55&gt;0,SUM($E245:ED245)&lt;'Summary&amp;Assumptions'!$G$32*$B245,$D245&gt;='Summary&amp;Assumptions'!$D$17,EJ$47&gt;=$D245,EJ$47&lt;=EDATE($D245,'Summary&amp;Assumptions'!$G$32))*$B245+AND(EJ$56&lt;'Summary&amp;Assumptions'!$J$31,EJ$47&gt;=$FO245,EJ$47&lt;=$FP245)*(('Summary&amp;Assumptions'!$H$25*$C245)*(1+'Summary&amp;Assumptions'!$J$29)^(EJ$46-1))+AND(EJ$56&lt;'Summary&amp;Assumptions'!$J$31,EJ$47&gt;=$FQ245,EJ$47&lt;=$FR245)*(('Summary&amp;Assumptions'!$H$25*$C245)*(1+'Summary&amp;Assumptions'!$J$29)^(EJ$46-1))</f>
        <v>0</v>
      </c>
      <c r="EF245" s="588">
        <f>AND(EK$55&gt;0,SUM($E245:EE245)&lt;'Summary&amp;Assumptions'!$G$32*$B245,$D245&gt;='Summary&amp;Assumptions'!$D$17,EK$47&gt;=$D245,EK$47&lt;=EDATE($D245,'Summary&amp;Assumptions'!$G$32))*$B245+AND(EK$56&lt;'Summary&amp;Assumptions'!$J$31,EK$47&gt;=$FO245,EK$47&lt;=$FP245)*(('Summary&amp;Assumptions'!$H$25*$C245)*(1+'Summary&amp;Assumptions'!$J$29)^(EK$46-1))+AND(EK$56&lt;'Summary&amp;Assumptions'!$J$31,EK$47&gt;=$FQ245,EK$47&lt;=$FR245)*(('Summary&amp;Assumptions'!$H$25*$C245)*(1+'Summary&amp;Assumptions'!$J$29)^(EK$46-1))</f>
        <v>0</v>
      </c>
      <c r="EG245" s="588">
        <f>AND(EL$55&gt;0,SUM($E245:EF245)&lt;'Summary&amp;Assumptions'!$G$32*$B245,$D245&gt;='Summary&amp;Assumptions'!$D$17,EL$47&gt;=$D245,EL$47&lt;=EDATE($D245,'Summary&amp;Assumptions'!$G$32))*$B245+AND(EL$56&lt;'Summary&amp;Assumptions'!$J$31,EL$47&gt;=$FO245,EL$47&lt;=$FP245)*(('Summary&amp;Assumptions'!$H$25*$C245)*(1+'Summary&amp;Assumptions'!$J$29)^(EL$46-1))+AND(EL$56&lt;'Summary&amp;Assumptions'!$J$31,EL$47&gt;=$FQ245,EL$47&lt;=$FR245)*(('Summary&amp;Assumptions'!$H$25*$C245)*(1+'Summary&amp;Assumptions'!$J$29)^(EL$46-1))</f>
        <v>0</v>
      </c>
      <c r="EH245" s="588">
        <f>AND(EM$55&gt;0,SUM($E245:EG245)&lt;'Summary&amp;Assumptions'!$G$32*$B245,$D245&gt;='Summary&amp;Assumptions'!$D$17,EM$47&gt;=$D245,EM$47&lt;=EDATE($D245,'Summary&amp;Assumptions'!$G$32))*$B245+AND(EM$56&lt;'Summary&amp;Assumptions'!$J$31,EM$47&gt;=$FO245,EM$47&lt;=$FP245)*(('Summary&amp;Assumptions'!$H$25*$C245)*(1+'Summary&amp;Assumptions'!$J$29)^(EM$46-1))+AND(EM$56&lt;'Summary&amp;Assumptions'!$J$31,EM$47&gt;=$FQ245,EM$47&lt;=$FR245)*(('Summary&amp;Assumptions'!$H$25*$C245)*(1+'Summary&amp;Assumptions'!$J$29)^(EM$46-1))</f>
        <v>0</v>
      </c>
      <c r="EI245" s="588">
        <f>AND(EN$55&gt;0,SUM($E245:EH245)&lt;'Summary&amp;Assumptions'!$G$32*$B245,$D245&gt;='Summary&amp;Assumptions'!$D$17,EN$47&gt;=$D245,EN$47&lt;=EDATE($D245,'Summary&amp;Assumptions'!$G$32))*$B245+AND(EN$56&lt;'Summary&amp;Assumptions'!$J$31,EN$47&gt;=$FO245,EN$47&lt;=$FP245)*(('Summary&amp;Assumptions'!$H$25*$C245)*(1+'Summary&amp;Assumptions'!$J$29)^(EN$46-1))+AND(EN$56&lt;'Summary&amp;Assumptions'!$J$31,EN$47&gt;=$FQ245,EN$47&lt;=$FR245)*(('Summary&amp;Assumptions'!$H$25*$C245)*(1+'Summary&amp;Assumptions'!$J$29)^(EN$46-1))</f>
        <v>0</v>
      </c>
      <c r="EJ245" s="588">
        <f>AND(EO$55&gt;0,SUM($E245:EI245)&lt;'Summary&amp;Assumptions'!$G$32*$B245,$D245&gt;='Summary&amp;Assumptions'!$D$17,EO$47&gt;=$D245,EO$47&lt;=EDATE($D245,'Summary&amp;Assumptions'!$G$32))*$B245+AND(EO$56&lt;'Summary&amp;Assumptions'!$J$31,EO$47&gt;=$FO245,EO$47&lt;=$FP245)*(('Summary&amp;Assumptions'!$H$25*$C245)*(1+'Summary&amp;Assumptions'!$J$29)^(EO$46-1))+AND(EO$56&lt;'Summary&amp;Assumptions'!$J$31,EO$47&gt;=$FQ245,EO$47&lt;=$FR245)*(('Summary&amp;Assumptions'!$H$25*$C245)*(1+'Summary&amp;Assumptions'!$J$29)^(EO$46-1))</f>
        <v>0</v>
      </c>
      <c r="EK245" s="588">
        <f>AND(EP$55&gt;0,SUM($E245:EJ245)&lt;'Summary&amp;Assumptions'!$G$32*$B245,$D245&gt;='Summary&amp;Assumptions'!$D$17,EP$47&gt;=$D245,EP$47&lt;=EDATE($D245,'Summary&amp;Assumptions'!$G$32))*$B245+AND(EP$56&lt;'Summary&amp;Assumptions'!$J$31,EP$47&gt;=$FO245,EP$47&lt;=$FP245)*(('Summary&amp;Assumptions'!$H$25*$C245)*(1+'Summary&amp;Assumptions'!$J$29)^(EP$46-1))+AND(EP$56&lt;'Summary&amp;Assumptions'!$J$31,EP$47&gt;=$FQ245,EP$47&lt;=$FR245)*(('Summary&amp;Assumptions'!$H$25*$C245)*(1+'Summary&amp;Assumptions'!$J$29)^(EP$46-1))</f>
        <v>0</v>
      </c>
      <c r="EL245" s="588">
        <f>AND(EQ$55&gt;0,SUM($E245:EK245)&lt;'Summary&amp;Assumptions'!$G$32*$B245,$D245&gt;='Summary&amp;Assumptions'!$D$17,EQ$47&gt;=$D245,EQ$47&lt;=EDATE($D245,'Summary&amp;Assumptions'!$G$32))*$B245+AND(EQ$56&lt;'Summary&amp;Assumptions'!$J$31,EQ$47&gt;=$FO245,EQ$47&lt;=$FP245)*(('Summary&amp;Assumptions'!$H$25*$C245)*(1+'Summary&amp;Assumptions'!$J$29)^(EQ$46-1))+AND(EQ$56&lt;'Summary&amp;Assumptions'!$J$31,EQ$47&gt;=$FQ245,EQ$47&lt;=$FR245)*(('Summary&amp;Assumptions'!$H$25*$C245)*(1+'Summary&amp;Assumptions'!$J$29)^(EQ$46-1))</f>
        <v>0</v>
      </c>
      <c r="EM245" s="588">
        <f>AND(ER$55&gt;0,SUM($E245:EL245)&lt;'Summary&amp;Assumptions'!$G$32*$B245,$D245&gt;='Summary&amp;Assumptions'!$D$17,ER$47&gt;=$D245,ER$47&lt;=EDATE($D245,'Summary&amp;Assumptions'!$G$32))*$B245+AND(ER$56&lt;'Summary&amp;Assumptions'!$J$31,ER$47&gt;=$FO245,ER$47&lt;=$FP245)*(('Summary&amp;Assumptions'!$H$25*$C245)*(1+'Summary&amp;Assumptions'!$J$29)^(ER$46-1))+AND(ER$56&lt;'Summary&amp;Assumptions'!$J$31,ER$47&gt;=$FQ245,ER$47&lt;=$FR245)*(('Summary&amp;Assumptions'!$H$25*$C245)*(1+'Summary&amp;Assumptions'!$J$29)^(ER$46-1))</f>
        <v>0</v>
      </c>
      <c r="EN245" s="588">
        <f>AND(ES$55&gt;0,SUM($E245:EM245)&lt;'Summary&amp;Assumptions'!$G$32*$B245,$D245&gt;='Summary&amp;Assumptions'!$D$17,ES$47&gt;=$D245,ES$47&lt;=EDATE($D245,'Summary&amp;Assumptions'!$G$32))*$B245+AND(ES$56&lt;'Summary&amp;Assumptions'!$J$31,ES$47&gt;=$FO245,ES$47&lt;=$FP245)*(('Summary&amp;Assumptions'!$H$25*$C245)*(1+'Summary&amp;Assumptions'!$J$29)^(ES$46-1))+AND(ES$56&lt;'Summary&amp;Assumptions'!$J$31,ES$47&gt;=$FQ245,ES$47&lt;=$FR245)*(('Summary&amp;Assumptions'!$H$25*$C245)*(1+'Summary&amp;Assumptions'!$J$29)^(ES$46-1))</f>
        <v>0</v>
      </c>
      <c r="EO245" s="588">
        <f>AND(ET$55&gt;0,SUM($E245:EN245)&lt;'Summary&amp;Assumptions'!$G$32*$B245,$D245&gt;='Summary&amp;Assumptions'!$D$17,ET$47&gt;=$D245,ET$47&lt;=EDATE($D245,'Summary&amp;Assumptions'!$G$32))*$B245+AND(ET$56&lt;'Summary&amp;Assumptions'!$J$31,ET$47&gt;=$FO245,ET$47&lt;=$FP245)*(('Summary&amp;Assumptions'!$H$25*$C245)*(1+'Summary&amp;Assumptions'!$J$29)^(ET$46-1))+AND(ET$56&lt;'Summary&amp;Assumptions'!$J$31,ET$47&gt;=$FQ245,ET$47&lt;=$FR245)*(('Summary&amp;Assumptions'!$H$25*$C245)*(1+'Summary&amp;Assumptions'!$J$29)^(ET$46-1))</f>
        <v>0</v>
      </c>
      <c r="EP245" s="588">
        <f>AND(EU$55&gt;0,SUM($E245:EO245)&lt;'Summary&amp;Assumptions'!$G$32*$B245,$D245&gt;='Summary&amp;Assumptions'!$D$17,EU$47&gt;=$D245,EU$47&lt;=EDATE($D245,'Summary&amp;Assumptions'!$G$32))*$B245+AND(EU$56&lt;'Summary&amp;Assumptions'!$J$31,EU$47&gt;=$FO245,EU$47&lt;=$FP245)*(('Summary&amp;Assumptions'!$H$25*$C245)*(1+'Summary&amp;Assumptions'!$J$29)^(EU$46-1))+AND(EU$56&lt;'Summary&amp;Assumptions'!$J$31,EU$47&gt;=$FQ245,EU$47&lt;=$FR245)*(('Summary&amp;Assumptions'!$H$25*$C245)*(1+'Summary&amp;Assumptions'!$J$29)^(EU$46-1))</f>
        <v>0</v>
      </c>
      <c r="EQ245" s="588">
        <f>AND(EV$55&gt;0,SUM($E245:EP245)&lt;'Summary&amp;Assumptions'!$G$32*$B245,$D245&gt;='Summary&amp;Assumptions'!$D$17,EV$47&gt;=$D245,EV$47&lt;=EDATE($D245,'Summary&amp;Assumptions'!$G$32))*$B245+AND(EV$56&lt;'Summary&amp;Assumptions'!$J$31,EV$47&gt;=$FO245,EV$47&lt;=$FP245)*(('Summary&amp;Assumptions'!$H$25*$C245)*(1+'Summary&amp;Assumptions'!$J$29)^(EV$46-1))+AND(EV$56&lt;'Summary&amp;Assumptions'!$J$31,EV$47&gt;=$FQ245,EV$47&lt;=$FR245)*(('Summary&amp;Assumptions'!$H$25*$C245)*(1+'Summary&amp;Assumptions'!$J$29)^(EV$46-1))</f>
        <v>0</v>
      </c>
      <c r="ER245" s="588">
        <f>AND(EW$55&gt;0,SUM($E245:EQ245)&lt;'Summary&amp;Assumptions'!$G$32*$B245,$D245&gt;='Summary&amp;Assumptions'!$D$17,EW$47&gt;=$D245,EW$47&lt;=EDATE($D245,'Summary&amp;Assumptions'!$G$32))*$B245+AND(EW$56&lt;'Summary&amp;Assumptions'!$J$31,EW$47&gt;=$FO245,EW$47&lt;=$FP245)*(('Summary&amp;Assumptions'!$H$25*$C245)*(1+'Summary&amp;Assumptions'!$J$29)^(EW$46-1))+AND(EW$56&lt;'Summary&amp;Assumptions'!$J$31,EW$47&gt;=$FQ245,EW$47&lt;=$FR245)*(('Summary&amp;Assumptions'!$H$25*$C245)*(1+'Summary&amp;Assumptions'!$J$29)^(EW$46-1))</f>
        <v>0</v>
      </c>
      <c r="ES245" s="588">
        <f>AND(EX$55&gt;0,SUM($E245:ER245)&lt;'Summary&amp;Assumptions'!$G$32*$B245,$D245&gt;='Summary&amp;Assumptions'!$D$17,EX$47&gt;=$D245,EX$47&lt;=EDATE($D245,'Summary&amp;Assumptions'!$G$32))*$B245+AND(EX$56&lt;'Summary&amp;Assumptions'!$J$31,EX$47&gt;=$FO245,EX$47&lt;=$FP245)*(('Summary&amp;Assumptions'!$H$25*$C245)*(1+'Summary&amp;Assumptions'!$J$29)^(EX$46-1))+AND(EX$56&lt;'Summary&amp;Assumptions'!$J$31,EX$47&gt;=$FQ245,EX$47&lt;=$FR245)*(('Summary&amp;Assumptions'!$H$25*$C245)*(1+'Summary&amp;Assumptions'!$J$29)^(EX$46-1))</f>
        <v>0</v>
      </c>
      <c r="ET245" s="588">
        <f>AND(EY$55&gt;0,SUM($E245:ES245)&lt;'Summary&amp;Assumptions'!$G$32*$B245,$D245&gt;='Summary&amp;Assumptions'!$D$17,EY$47&gt;=$D245,EY$47&lt;=EDATE($D245,'Summary&amp;Assumptions'!$G$32))*$B245+AND(EY$56&lt;'Summary&amp;Assumptions'!$J$31,EY$47&gt;=$FO245,EY$47&lt;=$FP245)*(('Summary&amp;Assumptions'!$H$25*$C245)*(1+'Summary&amp;Assumptions'!$J$29)^(EY$46-1))+AND(EY$56&lt;'Summary&amp;Assumptions'!$J$31,EY$47&gt;=$FQ245,EY$47&lt;=$FR245)*(('Summary&amp;Assumptions'!$H$25*$C245)*(1+'Summary&amp;Assumptions'!$J$29)^(EY$46-1))</f>
        <v>0</v>
      </c>
      <c r="EU245" s="588">
        <f>AND(EZ$55&gt;0,SUM($E245:ET245)&lt;'Summary&amp;Assumptions'!$G$32*$B245,$D245&gt;='Summary&amp;Assumptions'!$D$17,EZ$47&gt;=$D245,EZ$47&lt;=EDATE($D245,'Summary&amp;Assumptions'!$G$32))*$B245+AND(EZ$56&lt;'Summary&amp;Assumptions'!$J$31,EZ$47&gt;=$FO245,EZ$47&lt;=$FP245)*(('Summary&amp;Assumptions'!$H$25*$C245)*(1+'Summary&amp;Assumptions'!$J$29)^(EZ$46-1))+AND(EZ$56&lt;'Summary&amp;Assumptions'!$J$31,EZ$47&gt;=$FQ245,EZ$47&lt;=$FR245)*(('Summary&amp;Assumptions'!$H$25*$C245)*(1+'Summary&amp;Assumptions'!$J$29)^(EZ$46-1))</f>
        <v>0</v>
      </c>
      <c r="EV245" s="588">
        <f>AND(FA$55&gt;0,SUM($E245:EU245)&lt;'Summary&amp;Assumptions'!$G$32*$B245,$D245&gt;='Summary&amp;Assumptions'!$D$17,FA$47&gt;=$D245,FA$47&lt;=EDATE($D245,'Summary&amp;Assumptions'!$G$32))*$B245+AND(FA$56&lt;'Summary&amp;Assumptions'!$J$31,FA$47&gt;=$FO245,FA$47&lt;=$FP245)*(('Summary&amp;Assumptions'!$H$25*$C245)*(1+'Summary&amp;Assumptions'!$J$29)^(FA$46-1))+AND(FA$56&lt;'Summary&amp;Assumptions'!$J$31,FA$47&gt;=$FQ245,FA$47&lt;=$FR245)*(('Summary&amp;Assumptions'!$H$25*$C245)*(1+'Summary&amp;Assumptions'!$J$29)^(FA$46-1))</f>
        <v>0</v>
      </c>
      <c r="EW245" s="588">
        <f>AND(FB$55&gt;0,SUM($E245:EV245)&lt;'Summary&amp;Assumptions'!$G$32*$B245,$D245&gt;='Summary&amp;Assumptions'!$D$17,FB$47&gt;=$D245,FB$47&lt;=EDATE($D245,'Summary&amp;Assumptions'!$G$32))*$B245+AND(FB$56&lt;'Summary&amp;Assumptions'!$J$31,FB$47&gt;=$FO245,FB$47&lt;=$FP245)*(('Summary&amp;Assumptions'!$H$25*$C245)*(1+'Summary&amp;Assumptions'!$J$29)^(FB$46-1))+AND(FB$56&lt;'Summary&amp;Assumptions'!$J$31,FB$47&gt;=$FQ245,FB$47&lt;=$FR245)*(('Summary&amp;Assumptions'!$H$25*$C245)*(1+'Summary&amp;Assumptions'!$J$29)^(FB$46-1))</f>
        <v>0</v>
      </c>
      <c r="EX245" s="588">
        <f>AND(FC$55&gt;0,SUM($E245:EW245)&lt;'Summary&amp;Assumptions'!$G$32*$B245,$D245&gt;='Summary&amp;Assumptions'!$D$17,FC$47&gt;=$D245,FC$47&lt;=EDATE($D245,'Summary&amp;Assumptions'!$G$32))*$B245+AND(FC$56&lt;'Summary&amp;Assumptions'!$J$31,FC$47&gt;=$FO245,FC$47&lt;=$FP245)*(('Summary&amp;Assumptions'!$H$25*$C245)*(1+'Summary&amp;Assumptions'!$J$29)^(FC$46-1))+AND(FC$56&lt;'Summary&amp;Assumptions'!$J$31,FC$47&gt;=$FQ245,FC$47&lt;=$FR245)*(('Summary&amp;Assumptions'!$H$25*$C245)*(1+'Summary&amp;Assumptions'!$J$29)^(FC$46-1))</f>
        <v>0</v>
      </c>
      <c r="EY245" s="588">
        <f>AND(FD$55&gt;0,SUM($E245:EX245)&lt;'Summary&amp;Assumptions'!$G$32*$B245,$D245&gt;='Summary&amp;Assumptions'!$D$17,FD$47&gt;=$D245,FD$47&lt;=EDATE($D245,'Summary&amp;Assumptions'!$G$32))*$B245+AND(FD$56&lt;'Summary&amp;Assumptions'!$J$31,FD$47&gt;=$FO245,FD$47&lt;=$FP245)*(('Summary&amp;Assumptions'!$H$25*$C245)*(1+'Summary&amp;Assumptions'!$J$29)^(FD$46-1))+AND(FD$56&lt;'Summary&amp;Assumptions'!$J$31,FD$47&gt;=$FQ245,FD$47&lt;=$FR245)*(('Summary&amp;Assumptions'!$H$25*$C245)*(1+'Summary&amp;Assumptions'!$J$29)^(FD$46-1))</f>
        <v>0</v>
      </c>
      <c r="EZ245" s="588">
        <f>AND(FE$55&gt;0,SUM($E245:EY245)&lt;'Summary&amp;Assumptions'!$G$32*$B245,$D245&gt;='Summary&amp;Assumptions'!$D$17,FE$47&gt;=$D245,FE$47&lt;=EDATE($D245,'Summary&amp;Assumptions'!$G$32))*$B245+AND(FE$56&lt;'Summary&amp;Assumptions'!$J$31,FE$47&gt;=$FO245,FE$47&lt;=$FP245)*(('Summary&amp;Assumptions'!$H$25*$C245)*(1+'Summary&amp;Assumptions'!$J$29)^(FE$46-1))+AND(FE$56&lt;'Summary&amp;Assumptions'!$J$31,FE$47&gt;=$FQ245,FE$47&lt;=$FR245)*(('Summary&amp;Assumptions'!$H$25*$C245)*(1+'Summary&amp;Assumptions'!$J$29)^(FE$46-1))</f>
        <v>0</v>
      </c>
      <c r="FA245" s="588">
        <f>AND(FF$55&gt;0,SUM($E245:EZ245)&lt;'Summary&amp;Assumptions'!$G$32*$B245,$D245&gt;='Summary&amp;Assumptions'!$D$17,FF$47&gt;=$D245,FF$47&lt;=EDATE($D245,'Summary&amp;Assumptions'!$G$32))*$B245+AND(FF$56&lt;'Summary&amp;Assumptions'!$J$31,FF$47&gt;=$FO245,FF$47&lt;=$FP245)*(('Summary&amp;Assumptions'!$H$25*$C245)*(1+'Summary&amp;Assumptions'!$J$29)^(FF$46-1))+AND(FF$56&lt;'Summary&amp;Assumptions'!$J$31,FF$47&gt;=$FQ245,FF$47&lt;=$FR245)*(('Summary&amp;Assumptions'!$H$25*$C245)*(1+'Summary&amp;Assumptions'!$J$29)^(FF$46-1))</f>
        <v>0</v>
      </c>
      <c r="FB245" s="588">
        <f>AND(FG$55&gt;0,SUM($E245:FA245)&lt;'Summary&amp;Assumptions'!$G$32*$B245,$D245&gt;='Summary&amp;Assumptions'!$D$17,FG$47&gt;=$D245,FG$47&lt;=EDATE($D245,'Summary&amp;Assumptions'!$G$32))*$B245+AND(FG$56&lt;'Summary&amp;Assumptions'!$J$31,FG$47&gt;=$FO245,FG$47&lt;=$FP245)*(('Summary&amp;Assumptions'!$H$25*$C245)*(1+'Summary&amp;Assumptions'!$J$29)^(FG$46-1))+AND(FG$56&lt;'Summary&amp;Assumptions'!$J$31,FG$47&gt;=$FQ245,FG$47&lt;=$FR245)*(('Summary&amp;Assumptions'!$H$25*$C245)*(1+'Summary&amp;Assumptions'!$J$29)^(FG$46-1))</f>
        <v>0</v>
      </c>
      <c r="FC245" s="588">
        <f>AND(FH$55&gt;0,SUM($E245:FB245)&lt;'Summary&amp;Assumptions'!$G$32*$B245,$D245&gt;='Summary&amp;Assumptions'!$D$17,FH$47&gt;=$D245,FH$47&lt;=EDATE($D245,'Summary&amp;Assumptions'!$G$32))*$B245+AND(FH$56&lt;'Summary&amp;Assumptions'!$J$31,FH$47&gt;=$FO245,FH$47&lt;=$FP245)*(('Summary&amp;Assumptions'!$H$25*$C245)*(1+'Summary&amp;Assumptions'!$J$29)^(FH$46-1))+AND(FH$56&lt;'Summary&amp;Assumptions'!$J$31,FH$47&gt;=$FQ245,FH$47&lt;=$FR245)*(('Summary&amp;Assumptions'!$H$25*$C245)*(1+'Summary&amp;Assumptions'!$J$29)^(FH$46-1))</f>
        <v>0</v>
      </c>
      <c r="FD245" s="588">
        <f>AND(FI$55&gt;0,SUM($E245:FC245)&lt;'Summary&amp;Assumptions'!$G$32*$B245,$D245&gt;='Summary&amp;Assumptions'!$D$17,FI$47&gt;=$D245,FI$47&lt;=EDATE($D245,'Summary&amp;Assumptions'!$G$32))*$B245+AND(FI$56&lt;'Summary&amp;Assumptions'!$J$31,FI$47&gt;=$FO245,FI$47&lt;=$FP245)*(('Summary&amp;Assumptions'!$H$25*$C245)*(1+'Summary&amp;Assumptions'!$J$29)^(FI$46-1))+AND(FI$56&lt;'Summary&amp;Assumptions'!$J$31,FI$47&gt;=$FQ245,FI$47&lt;=$FR245)*(('Summary&amp;Assumptions'!$H$25*$C245)*(1+'Summary&amp;Assumptions'!$J$29)^(FI$46-1))</f>
        <v>0</v>
      </c>
      <c r="FE245" s="588">
        <f>AND(FJ$55&gt;0,SUM($E245:FD245)&lt;'Summary&amp;Assumptions'!$G$32*$B245,$D245&gt;='Summary&amp;Assumptions'!$D$17,FJ$47&gt;=$D245,FJ$47&lt;=EDATE($D245,'Summary&amp;Assumptions'!$G$32))*$B245+AND(FJ$56&lt;'Summary&amp;Assumptions'!$J$31,FJ$47&gt;=$FO245,FJ$47&lt;=$FP245)*(('Summary&amp;Assumptions'!$H$25*$C245)*(1+'Summary&amp;Assumptions'!$J$29)^(FJ$46-1))+AND(FJ$56&lt;'Summary&amp;Assumptions'!$J$31,FJ$47&gt;=$FQ245,FJ$47&lt;=$FR245)*(('Summary&amp;Assumptions'!$H$25*$C245)*(1+'Summary&amp;Assumptions'!$J$29)^(FJ$46-1))</f>
        <v>0</v>
      </c>
      <c r="FF245" s="588">
        <f>AND(FK$55&gt;0,SUM($E245:FE245)&lt;'Summary&amp;Assumptions'!$G$32*$B245,$D245&gt;='Summary&amp;Assumptions'!$D$17,FK$47&gt;=$D245,FK$47&lt;=EDATE($D245,'Summary&amp;Assumptions'!$G$32))*$B245+AND(FK$56&lt;'Summary&amp;Assumptions'!$J$31,FK$47&gt;=$FO245,FK$47&lt;=$FP245)*(('Summary&amp;Assumptions'!$H$25*$C245)*(1+'Summary&amp;Assumptions'!$J$29)^(FK$46-1))+AND(FK$56&lt;'Summary&amp;Assumptions'!$J$31,FK$47&gt;=$FQ245,FK$47&lt;=$FR245)*(('Summary&amp;Assumptions'!$H$25*$C245)*(1+'Summary&amp;Assumptions'!$J$29)^(FK$46-1))</f>
        <v>0</v>
      </c>
      <c r="FG245" s="588">
        <f>AND(FL$55&gt;0,SUM($E245:FF245)&lt;'Summary&amp;Assumptions'!$G$32*$B245,$D245&gt;='Summary&amp;Assumptions'!$D$17,FL$47&gt;=$D245,FL$47&lt;=EDATE($D245,'Summary&amp;Assumptions'!$G$32))*$B245+AND(FL$56&lt;'Summary&amp;Assumptions'!$J$31,FL$47&gt;=$FO245,FL$47&lt;=$FP245)*(('Summary&amp;Assumptions'!$H$25*$C245)*(1+'Summary&amp;Assumptions'!$J$29)^(FL$46-1))+AND(FL$56&lt;'Summary&amp;Assumptions'!$J$31,FL$47&gt;=$FQ245,FL$47&lt;=$FR245)*(('Summary&amp;Assumptions'!$H$25*$C245)*(1+'Summary&amp;Assumptions'!$J$29)^(FL$46-1))</f>
        <v>0</v>
      </c>
      <c r="FH245" s="588">
        <f>AND(FM$55&gt;0,SUM($E245:FG245)&lt;'Summary&amp;Assumptions'!$G$32*$B245,$D245&gt;='Summary&amp;Assumptions'!$D$17,FM$47&gt;=$D245,FM$47&lt;=EDATE($D245,'Summary&amp;Assumptions'!$G$32))*$B245+AND(FM$56&lt;'Summary&amp;Assumptions'!$J$31,FM$47&gt;=$FO245,FM$47&lt;=$FP245)*(('Summary&amp;Assumptions'!$H$25*$C245)*(1+'Summary&amp;Assumptions'!$J$29)^(FM$46-1))+AND(FM$56&lt;'Summary&amp;Assumptions'!$J$31,FM$47&gt;=$FQ245,FM$47&lt;=$FR245)*(('Summary&amp;Assumptions'!$H$25*$C245)*(1+'Summary&amp;Assumptions'!$J$29)^(FM$46-1))</f>
        <v>0</v>
      </c>
      <c r="FI245" s="588">
        <f>AND(FN$55&gt;0,SUM($E245:FH245)&lt;'Summary&amp;Assumptions'!$G$32*$B245,$D245&gt;='Summary&amp;Assumptions'!$D$17,FN$47&gt;=$D245,FN$47&lt;=EDATE($D245,'Summary&amp;Assumptions'!$G$32))*$B245+AND(FN$56&lt;'Summary&amp;Assumptions'!$J$31,FN$47&gt;=$FO245,FN$47&lt;=$FP245)*(('Summary&amp;Assumptions'!$H$25*$C245)*(1+'Summary&amp;Assumptions'!$J$29)^(FN$46-1))+AND(FN$56&lt;'Summary&amp;Assumptions'!$J$31,FN$47&gt;=$FQ245,FN$47&lt;=$FR245)*(('Summary&amp;Assumptions'!$H$25*$C245)*(1+'Summary&amp;Assumptions'!$J$29)^(FN$46-1))</f>
        <v>0</v>
      </c>
      <c r="FJ245" s="588">
        <f>AND(FO$55&gt;0,SUM($E245:FI245)&lt;'Summary&amp;Assumptions'!$G$32*$B245,$D245&gt;='Summary&amp;Assumptions'!$D$17,FO$47&gt;=$D245,FO$47&lt;=EDATE($D245,'Summary&amp;Assumptions'!$G$32))*$B245+AND(FO$56&lt;'Summary&amp;Assumptions'!$J$31,FO$47&gt;=$FO245,FO$47&lt;=$FP245)*(('Summary&amp;Assumptions'!$H$25*$C245)*(1+'Summary&amp;Assumptions'!$J$29)^(FO$46-1))+AND(FO$56&lt;'Summary&amp;Assumptions'!$J$31,FO$47&gt;=$FQ245,FO$47&lt;=$FR245)*(('Summary&amp;Assumptions'!$H$25*$C245)*(1+'Summary&amp;Assumptions'!$J$29)^(FO$46-1))</f>
        <v>0</v>
      </c>
      <c r="FK245" s="588">
        <f>AND(FP$55&gt;0,SUM($E245:FJ245)&lt;'Summary&amp;Assumptions'!$G$32*$B245,$D245&gt;='Summary&amp;Assumptions'!$D$17,FP$47&gt;=$D245,FP$47&lt;=EDATE($D245,'Summary&amp;Assumptions'!$G$32))*$B245+AND(FP$56&lt;'Summary&amp;Assumptions'!$J$31,FP$47&gt;=$FO245,FP$47&lt;=$FP245)*(('Summary&amp;Assumptions'!$H$25*$C245)*(1+'Summary&amp;Assumptions'!$J$29)^(FP$46-1))+AND(FP$56&lt;'Summary&amp;Assumptions'!$J$31,FP$47&gt;=$FQ245,FP$47&lt;=$FR245)*(('Summary&amp;Assumptions'!$H$25*$C245)*(1+'Summary&amp;Assumptions'!$J$29)^(FP$46-1))</f>
        <v>0</v>
      </c>
      <c r="FL245" s="588">
        <f>AND(FQ$55&gt;0,SUM($E245:FK245)&lt;'Summary&amp;Assumptions'!$G$32*$B245,$D245&gt;='Summary&amp;Assumptions'!$D$17,FQ$47&gt;=$D245,FQ$47&lt;=EDATE($D245,'Summary&amp;Assumptions'!$G$32))*$B245+AND(FQ$56&lt;'Summary&amp;Assumptions'!$J$31,FQ$47&gt;=$FO245,FQ$47&lt;=$FP245)*(('Summary&amp;Assumptions'!$H$25*$C245)*(1+'Summary&amp;Assumptions'!$J$29)^(FQ$46-1))+AND(FQ$56&lt;'Summary&amp;Assumptions'!$J$31,FQ$47&gt;=$FQ245,FQ$47&lt;=$FR245)*(('Summary&amp;Assumptions'!$H$25*$C245)*(1+'Summary&amp;Assumptions'!$J$29)^(FQ$46-1))</f>
        <v>0</v>
      </c>
      <c r="FO245" s="576">
        <f>EDATE(D245,'Summary&amp;Assumptions'!$G$34)</f>
        <v>48245</v>
      </c>
      <c r="FP245" s="576">
        <f>EDATE(FO245,'Summary&amp;Assumptions'!$G$33-1)</f>
        <v>48274</v>
      </c>
      <c r="FQ245" s="576">
        <f>EDATE(FO245,'Summary&amp;Assumptions'!$G$34)</f>
        <v>48611</v>
      </c>
      <c r="FR245" s="576">
        <f>EDATE(FQ245,'Summary&amp;Assumptions'!$G$33-1)</f>
        <v>48639</v>
      </c>
    </row>
    <row r="246" spans="2:174" hidden="1" x14ac:dyDescent="0.2">
      <c r="B246" s="588">
        <v>0</v>
      </c>
      <c r="C246" s="193">
        <v>0</v>
      </c>
      <c r="D246" s="589">
        <v>47908</v>
      </c>
      <c r="F246" s="588">
        <f>AND(K$55&gt;0,SUM($E246:E246)&lt;'Summary&amp;Assumptions'!$G$32*$B246,$D246&gt;='Summary&amp;Assumptions'!$D$17,K$47&gt;=$D246,K$47&lt;=EDATE($D246,'Summary&amp;Assumptions'!$G$32))*$B246+AND(K$56&lt;'Summary&amp;Assumptions'!$J$31,K$47&gt;=$FO246,K$47&lt;=$FP246)*(('Summary&amp;Assumptions'!$H$25*$C246)*(1+'Summary&amp;Assumptions'!$J$29)^(K$46-1))+AND(K$56&lt;'Summary&amp;Assumptions'!$J$31,K$47&gt;=$FQ246,K$47&lt;=$FR246)*(('Summary&amp;Assumptions'!$H$25*$C246)*(1+'Summary&amp;Assumptions'!$J$29)^(K$46-1))</f>
        <v>0</v>
      </c>
      <c r="G246" s="588">
        <f>AND(L$55&gt;0,SUM($E246:F246)&lt;'Summary&amp;Assumptions'!$G$32*$B246,$D246&gt;='Summary&amp;Assumptions'!$D$17,L$47&gt;=$D246,L$47&lt;=EDATE($D246,'Summary&amp;Assumptions'!$G$32))*$B246+AND(L$56&lt;'Summary&amp;Assumptions'!$J$31,L$47&gt;=$FO246,L$47&lt;=$FP246)*(('Summary&amp;Assumptions'!$H$25*$C246)*(1+'Summary&amp;Assumptions'!$J$29)^(L$46-1))+AND(L$56&lt;'Summary&amp;Assumptions'!$J$31,L$47&gt;=$FQ246,L$47&lt;=$FR246)*(('Summary&amp;Assumptions'!$H$25*$C246)*(1+'Summary&amp;Assumptions'!$J$29)^(L$46-1))</f>
        <v>0</v>
      </c>
      <c r="H246" s="588">
        <f>AND(M$55&gt;0,SUM($E246:G246)&lt;'Summary&amp;Assumptions'!$G$32*$B246,$D246&gt;='Summary&amp;Assumptions'!$D$17,M$47&gt;=$D246,M$47&lt;=EDATE($D246,'Summary&amp;Assumptions'!$G$32))*$B246+AND(M$56&lt;'Summary&amp;Assumptions'!$J$31,M$47&gt;=$FO246,M$47&lt;=$FP246)*(('Summary&amp;Assumptions'!$H$25*$C246)*(1+'Summary&amp;Assumptions'!$J$29)^(M$46-1))+AND(M$56&lt;'Summary&amp;Assumptions'!$J$31,M$47&gt;=$FQ246,M$47&lt;=$FR246)*(('Summary&amp;Assumptions'!$H$25*$C246)*(1+'Summary&amp;Assumptions'!$J$29)^(M$46-1))</f>
        <v>0</v>
      </c>
      <c r="I246" s="588">
        <f>AND(N$55&gt;0,SUM($E246:H246)&lt;'Summary&amp;Assumptions'!$G$32*$B246,$D246&gt;='Summary&amp;Assumptions'!$D$17,N$47&gt;=$D246,N$47&lt;=EDATE($D246,'Summary&amp;Assumptions'!$G$32))*$B246+AND(N$56&lt;'Summary&amp;Assumptions'!$J$31,N$47&gt;=$FO246,N$47&lt;=$FP246)*(('Summary&amp;Assumptions'!$H$25*$C246)*(1+'Summary&amp;Assumptions'!$J$29)^(N$46-1))+AND(N$56&lt;'Summary&amp;Assumptions'!$J$31,N$47&gt;=$FQ246,N$47&lt;=$FR246)*(('Summary&amp;Assumptions'!$H$25*$C246)*(1+'Summary&amp;Assumptions'!$J$29)^(N$46-1))</f>
        <v>0</v>
      </c>
      <c r="J246" s="588">
        <f>AND(O$55&gt;0,SUM($E246:I246)&lt;'Summary&amp;Assumptions'!$G$32*$B246,$D246&gt;='Summary&amp;Assumptions'!$D$17,O$47&gt;=$D246,O$47&lt;=EDATE($D246,'Summary&amp;Assumptions'!$G$32))*$B246+AND(O$56&lt;'Summary&amp;Assumptions'!$J$31,O$47&gt;=$FO246,O$47&lt;=$FP246)*(('Summary&amp;Assumptions'!$H$25*$C246)*(1+'Summary&amp;Assumptions'!$J$29)^(O$46-1))+AND(O$56&lt;'Summary&amp;Assumptions'!$J$31,O$47&gt;=$FQ246,O$47&lt;=$FR246)*(('Summary&amp;Assumptions'!$H$25*$C246)*(1+'Summary&amp;Assumptions'!$J$29)^(O$46-1))</f>
        <v>0</v>
      </c>
      <c r="K246" s="588">
        <f>AND(P$55&gt;0,SUM($E246:J246)&lt;'Summary&amp;Assumptions'!$G$32*$B246,$D246&gt;='Summary&amp;Assumptions'!$D$17,P$47&gt;=$D246,P$47&lt;=EDATE($D246,'Summary&amp;Assumptions'!$G$32))*$B246+AND(P$56&lt;'Summary&amp;Assumptions'!$J$31,P$47&gt;=$FO246,P$47&lt;=$FP246)*(('Summary&amp;Assumptions'!$H$25*$C246)*(1+'Summary&amp;Assumptions'!$J$29)^(P$46-1))+AND(P$56&lt;'Summary&amp;Assumptions'!$J$31,P$47&gt;=$FQ246,P$47&lt;=$FR246)*(('Summary&amp;Assumptions'!$H$25*$C246)*(1+'Summary&amp;Assumptions'!$J$29)^(P$46-1))</f>
        <v>0</v>
      </c>
      <c r="L246" s="588">
        <f>AND(Q$55&gt;0,SUM($E246:K246)&lt;'Summary&amp;Assumptions'!$G$32*$B246,$D246&gt;='Summary&amp;Assumptions'!$D$17,Q$47&gt;=$D246,Q$47&lt;=EDATE($D246,'Summary&amp;Assumptions'!$G$32))*$B246+AND(Q$56&lt;'Summary&amp;Assumptions'!$J$31,Q$47&gt;=$FO246,Q$47&lt;=$FP246)*(('Summary&amp;Assumptions'!$H$25*$C246)*(1+'Summary&amp;Assumptions'!$J$29)^(Q$46-1))+AND(Q$56&lt;'Summary&amp;Assumptions'!$J$31,Q$47&gt;=$FQ246,Q$47&lt;=$FR246)*(('Summary&amp;Assumptions'!$H$25*$C246)*(1+'Summary&amp;Assumptions'!$J$29)^(Q$46-1))</f>
        <v>0</v>
      </c>
      <c r="M246" s="588">
        <f>AND(R$55&gt;0,SUM($E246:L246)&lt;'Summary&amp;Assumptions'!$G$32*$B246,$D246&gt;='Summary&amp;Assumptions'!$D$17,R$47&gt;=$D246,R$47&lt;=EDATE($D246,'Summary&amp;Assumptions'!$G$32))*$B246+AND(R$56&lt;'Summary&amp;Assumptions'!$J$31,R$47&gt;=$FO246,R$47&lt;=$FP246)*(('Summary&amp;Assumptions'!$H$25*$C246)*(1+'Summary&amp;Assumptions'!$J$29)^(R$46-1))+AND(R$56&lt;'Summary&amp;Assumptions'!$J$31,R$47&gt;=$FQ246,R$47&lt;=$FR246)*(('Summary&amp;Assumptions'!$H$25*$C246)*(1+'Summary&amp;Assumptions'!$J$29)^(R$46-1))</f>
        <v>0</v>
      </c>
      <c r="N246" s="588">
        <f>AND(S$55&gt;0,SUM($E246:M246)&lt;'Summary&amp;Assumptions'!$G$32*$B246,$D246&gt;='Summary&amp;Assumptions'!$D$17,S$47&gt;=$D246,S$47&lt;=EDATE($D246,'Summary&amp;Assumptions'!$G$32))*$B246+AND(S$56&lt;'Summary&amp;Assumptions'!$J$31,S$47&gt;=$FO246,S$47&lt;=$FP246)*(('Summary&amp;Assumptions'!$H$25*$C246)*(1+'Summary&amp;Assumptions'!$J$29)^(S$46-1))+AND(S$56&lt;'Summary&amp;Assumptions'!$J$31,S$47&gt;=$FQ246,S$47&lt;=$FR246)*(('Summary&amp;Assumptions'!$H$25*$C246)*(1+'Summary&amp;Assumptions'!$J$29)^(S$46-1))</f>
        <v>0</v>
      </c>
      <c r="O246" s="588">
        <f>AND(T$55&gt;0,SUM($E246:N246)&lt;'Summary&amp;Assumptions'!$G$32*$B246,$D246&gt;='Summary&amp;Assumptions'!$D$17,T$47&gt;=$D246,T$47&lt;=EDATE($D246,'Summary&amp;Assumptions'!$G$32))*$B246+AND(T$56&lt;'Summary&amp;Assumptions'!$J$31,T$47&gt;=$FO246,T$47&lt;=$FP246)*(('Summary&amp;Assumptions'!$H$25*$C246)*(1+'Summary&amp;Assumptions'!$J$29)^(T$46-1))+AND(T$56&lt;'Summary&amp;Assumptions'!$J$31,T$47&gt;=$FQ246,T$47&lt;=$FR246)*(('Summary&amp;Assumptions'!$H$25*$C246)*(1+'Summary&amp;Assumptions'!$J$29)^(T$46-1))</f>
        <v>0</v>
      </c>
      <c r="P246" s="588">
        <f>AND(U$55&gt;0,SUM($E246:O246)&lt;'Summary&amp;Assumptions'!$G$32*$B246,$D246&gt;='Summary&amp;Assumptions'!$D$17,U$47&gt;=$D246,U$47&lt;=EDATE($D246,'Summary&amp;Assumptions'!$G$32))*$B246+AND(U$56&lt;'Summary&amp;Assumptions'!$J$31,U$47&gt;=$FO246,U$47&lt;=$FP246)*(('Summary&amp;Assumptions'!$H$25*$C246)*(1+'Summary&amp;Assumptions'!$J$29)^(U$46-1))+AND(U$56&lt;'Summary&amp;Assumptions'!$J$31,U$47&gt;=$FQ246,U$47&lt;=$FR246)*(('Summary&amp;Assumptions'!$H$25*$C246)*(1+'Summary&amp;Assumptions'!$J$29)^(U$46-1))</f>
        <v>0</v>
      </c>
      <c r="Q246" s="588">
        <f>AND(V$55&gt;0,SUM($E246:P246)&lt;'Summary&amp;Assumptions'!$G$32*$B246,$D246&gt;='Summary&amp;Assumptions'!$D$17,V$47&gt;=$D246,V$47&lt;=EDATE($D246,'Summary&amp;Assumptions'!$G$32))*$B246+AND(V$56&lt;'Summary&amp;Assumptions'!$J$31,V$47&gt;=$FO246,V$47&lt;=$FP246)*(('Summary&amp;Assumptions'!$H$25*$C246)*(1+'Summary&amp;Assumptions'!$J$29)^(V$46-1))+AND(V$56&lt;'Summary&amp;Assumptions'!$J$31,V$47&gt;=$FQ246,V$47&lt;=$FR246)*(('Summary&amp;Assumptions'!$H$25*$C246)*(1+'Summary&amp;Assumptions'!$J$29)^(V$46-1))</f>
        <v>0</v>
      </c>
      <c r="R246" s="588">
        <f>AND(W$55&gt;0,SUM($E246:Q246)&lt;'Summary&amp;Assumptions'!$G$32*$B246,$D246&gt;='Summary&amp;Assumptions'!$D$17,W$47&gt;=$D246,W$47&lt;=EDATE($D246,'Summary&amp;Assumptions'!$G$32))*$B246+AND(W$56&lt;'Summary&amp;Assumptions'!$J$31,W$47&gt;=$FO246,W$47&lt;=$FP246)*(('Summary&amp;Assumptions'!$H$25*$C246)*(1+'Summary&amp;Assumptions'!$J$29)^(W$46-1))+AND(W$56&lt;'Summary&amp;Assumptions'!$J$31,W$47&gt;=$FQ246,W$47&lt;=$FR246)*(('Summary&amp;Assumptions'!$H$25*$C246)*(1+'Summary&amp;Assumptions'!$J$29)^(W$46-1))</f>
        <v>0</v>
      </c>
      <c r="S246" s="588">
        <f>AND(X$55&gt;0,SUM($E246:R246)&lt;'Summary&amp;Assumptions'!$G$32*$B246,$D246&gt;='Summary&amp;Assumptions'!$D$17,X$47&gt;=$D246,X$47&lt;=EDATE($D246,'Summary&amp;Assumptions'!$G$32))*$B246+AND(X$56&lt;'Summary&amp;Assumptions'!$J$31,X$47&gt;=$FO246,X$47&lt;=$FP246)*(('Summary&amp;Assumptions'!$H$25*$C246)*(1+'Summary&amp;Assumptions'!$J$29)^(X$46-1))+AND(X$56&lt;'Summary&amp;Assumptions'!$J$31,X$47&gt;=$FQ246,X$47&lt;=$FR246)*(('Summary&amp;Assumptions'!$H$25*$C246)*(1+'Summary&amp;Assumptions'!$J$29)^(X$46-1))</f>
        <v>0</v>
      </c>
      <c r="T246" s="588">
        <f>AND(Y$55&gt;0,SUM($E246:S246)&lt;'Summary&amp;Assumptions'!$G$32*$B246,$D246&gt;='Summary&amp;Assumptions'!$D$17,Y$47&gt;=$D246,Y$47&lt;=EDATE($D246,'Summary&amp;Assumptions'!$G$32))*$B246+AND(Y$56&lt;'Summary&amp;Assumptions'!$J$31,Y$47&gt;=$FO246,Y$47&lt;=$FP246)*(('Summary&amp;Assumptions'!$H$25*$C246)*(1+'Summary&amp;Assumptions'!$J$29)^(Y$46-1))+AND(Y$56&lt;'Summary&amp;Assumptions'!$J$31,Y$47&gt;=$FQ246,Y$47&lt;=$FR246)*(('Summary&amp;Assumptions'!$H$25*$C246)*(1+'Summary&amp;Assumptions'!$J$29)^(Y$46-1))</f>
        <v>0</v>
      </c>
      <c r="U246" s="588">
        <f>AND(Z$55&gt;0,SUM($E246:T246)&lt;'Summary&amp;Assumptions'!$G$32*$B246,$D246&gt;='Summary&amp;Assumptions'!$D$17,Z$47&gt;=$D246,Z$47&lt;=EDATE($D246,'Summary&amp;Assumptions'!$G$32))*$B246+AND(Z$56&lt;'Summary&amp;Assumptions'!$J$31,Z$47&gt;=$FO246,Z$47&lt;=$FP246)*(('Summary&amp;Assumptions'!$H$25*$C246)*(1+'Summary&amp;Assumptions'!$J$29)^(Z$46-1))+AND(Z$56&lt;'Summary&amp;Assumptions'!$J$31,Z$47&gt;=$FQ246,Z$47&lt;=$FR246)*(('Summary&amp;Assumptions'!$H$25*$C246)*(1+'Summary&amp;Assumptions'!$J$29)^(Z$46-1))</f>
        <v>0</v>
      </c>
      <c r="V246" s="588">
        <f>AND(AA$55&gt;0,SUM($E246:U246)&lt;'Summary&amp;Assumptions'!$G$32*$B246,$D246&gt;='Summary&amp;Assumptions'!$D$17,AA$47&gt;=$D246,AA$47&lt;=EDATE($D246,'Summary&amp;Assumptions'!$G$32))*$B246+AND(AA$56&lt;'Summary&amp;Assumptions'!$J$31,AA$47&gt;=$FO246,AA$47&lt;=$FP246)*(('Summary&amp;Assumptions'!$H$25*$C246)*(1+'Summary&amp;Assumptions'!$J$29)^(AA$46-1))+AND(AA$56&lt;'Summary&amp;Assumptions'!$J$31,AA$47&gt;=$FQ246,AA$47&lt;=$FR246)*(('Summary&amp;Assumptions'!$H$25*$C246)*(1+'Summary&amp;Assumptions'!$J$29)^(AA$46-1))</f>
        <v>0</v>
      </c>
      <c r="W246" s="588">
        <f>AND(AB$55&gt;0,SUM($E246:V246)&lt;'Summary&amp;Assumptions'!$G$32*$B246,$D246&gt;='Summary&amp;Assumptions'!$D$17,AB$47&gt;=$D246,AB$47&lt;=EDATE($D246,'Summary&amp;Assumptions'!$G$32))*$B246+AND(AB$56&lt;'Summary&amp;Assumptions'!$J$31,AB$47&gt;=$FO246,AB$47&lt;=$FP246)*(('Summary&amp;Assumptions'!$H$25*$C246)*(1+'Summary&amp;Assumptions'!$J$29)^(AB$46-1))+AND(AB$56&lt;'Summary&amp;Assumptions'!$J$31,AB$47&gt;=$FQ246,AB$47&lt;=$FR246)*(('Summary&amp;Assumptions'!$H$25*$C246)*(1+'Summary&amp;Assumptions'!$J$29)^(AB$46-1))</f>
        <v>0</v>
      </c>
      <c r="X246" s="588">
        <f>AND(AC$55&gt;0,SUM($E246:W246)&lt;'Summary&amp;Assumptions'!$G$32*$B246,$D246&gt;='Summary&amp;Assumptions'!$D$17,AC$47&gt;=$D246,AC$47&lt;=EDATE($D246,'Summary&amp;Assumptions'!$G$32))*$B246+AND(AC$56&lt;'Summary&amp;Assumptions'!$J$31,AC$47&gt;=$FO246,AC$47&lt;=$FP246)*(('Summary&amp;Assumptions'!$H$25*$C246)*(1+'Summary&amp;Assumptions'!$J$29)^(AC$46-1))+AND(AC$56&lt;'Summary&amp;Assumptions'!$J$31,AC$47&gt;=$FQ246,AC$47&lt;=$FR246)*(('Summary&amp;Assumptions'!$H$25*$C246)*(1+'Summary&amp;Assumptions'!$J$29)^(AC$46-1))</f>
        <v>0</v>
      </c>
      <c r="Y246" s="588">
        <f>AND(AD$55&gt;0,SUM($E246:X246)&lt;'Summary&amp;Assumptions'!$G$32*$B246,$D246&gt;='Summary&amp;Assumptions'!$D$17,AD$47&gt;=$D246,AD$47&lt;=EDATE($D246,'Summary&amp;Assumptions'!$G$32))*$B246+AND(AD$56&lt;'Summary&amp;Assumptions'!$J$31,AD$47&gt;=$FO246,AD$47&lt;=$FP246)*(('Summary&amp;Assumptions'!$H$25*$C246)*(1+'Summary&amp;Assumptions'!$J$29)^(AD$46-1))+AND(AD$56&lt;'Summary&amp;Assumptions'!$J$31,AD$47&gt;=$FQ246,AD$47&lt;=$FR246)*(('Summary&amp;Assumptions'!$H$25*$C246)*(1+'Summary&amp;Assumptions'!$J$29)^(AD$46-1))</f>
        <v>0</v>
      </c>
      <c r="Z246" s="588">
        <f>AND(AE$55&gt;0,SUM($E246:Y246)&lt;'Summary&amp;Assumptions'!$G$32*$B246,$D246&gt;='Summary&amp;Assumptions'!$D$17,AE$47&gt;=$D246,AE$47&lt;=EDATE($D246,'Summary&amp;Assumptions'!$G$32))*$B246+AND(AE$56&lt;'Summary&amp;Assumptions'!$J$31,AE$47&gt;=$FO246,AE$47&lt;=$FP246)*(('Summary&amp;Assumptions'!$H$25*$C246)*(1+'Summary&amp;Assumptions'!$J$29)^(AE$46-1))+AND(AE$56&lt;'Summary&amp;Assumptions'!$J$31,AE$47&gt;=$FQ246,AE$47&lt;=$FR246)*(('Summary&amp;Assumptions'!$H$25*$C246)*(1+'Summary&amp;Assumptions'!$J$29)^(AE$46-1))</f>
        <v>0</v>
      </c>
      <c r="AA246" s="588">
        <f>AND(AF$55&gt;0,SUM($E246:Z246)&lt;'Summary&amp;Assumptions'!$G$32*$B246,$D246&gt;='Summary&amp;Assumptions'!$D$17,AF$47&gt;=$D246,AF$47&lt;=EDATE($D246,'Summary&amp;Assumptions'!$G$32))*$B246+AND(AF$56&lt;'Summary&amp;Assumptions'!$J$31,AF$47&gt;=$FO246,AF$47&lt;=$FP246)*(('Summary&amp;Assumptions'!$H$25*$C246)*(1+'Summary&amp;Assumptions'!$J$29)^(AF$46-1))+AND(AF$56&lt;'Summary&amp;Assumptions'!$J$31,AF$47&gt;=$FQ246,AF$47&lt;=$FR246)*(('Summary&amp;Assumptions'!$H$25*$C246)*(1+'Summary&amp;Assumptions'!$J$29)^(AF$46-1))</f>
        <v>0</v>
      </c>
      <c r="AB246" s="588">
        <f>AND(AG$55&gt;0,SUM($E246:AA246)&lt;'Summary&amp;Assumptions'!$G$32*$B246,$D246&gt;='Summary&amp;Assumptions'!$D$17,AG$47&gt;=$D246,AG$47&lt;=EDATE($D246,'Summary&amp;Assumptions'!$G$32))*$B246+AND(AG$56&lt;'Summary&amp;Assumptions'!$J$31,AG$47&gt;=$FO246,AG$47&lt;=$FP246)*(('Summary&amp;Assumptions'!$H$25*$C246)*(1+'Summary&amp;Assumptions'!$J$29)^(AG$46-1))+AND(AG$56&lt;'Summary&amp;Assumptions'!$J$31,AG$47&gt;=$FQ246,AG$47&lt;=$FR246)*(('Summary&amp;Assumptions'!$H$25*$C246)*(1+'Summary&amp;Assumptions'!$J$29)^(AG$46-1))</f>
        <v>0</v>
      </c>
      <c r="AC246" s="588">
        <f>AND(AH$55&gt;0,SUM($E246:AB246)&lt;'Summary&amp;Assumptions'!$G$32*$B246,$D246&gt;='Summary&amp;Assumptions'!$D$17,AH$47&gt;=$D246,AH$47&lt;=EDATE($D246,'Summary&amp;Assumptions'!$G$32))*$B246+AND(AH$56&lt;'Summary&amp;Assumptions'!$J$31,AH$47&gt;=$FO246,AH$47&lt;=$FP246)*(('Summary&amp;Assumptions'!$H$25*$C246)*(1+'Summary&amp;Assumptions'!$J$29)^(AH$46-1))+AND(AH$56&lt;'Summary&amp;Assumptions'!$J$31,AH$47&gt;=$FQ246,AH$47&lt;=$FR246)*(('Summary&amp;Assumptions'!$H$25*$C246)*(1+'Summary&amp;Assumptions'!$J$29)^(AH$46-1))</f>
        <v>0</v>
      </c>
      <c r="AD246" s="588">
        <f>AND(AI$55&gt;0,SUM($E246:AC246)&lt;'Summary&amp;Assumptions'!$G$32*$B246,$D246&gt;='Summary&amp;Assumptions'!$D$17,AI$47&gt;=$D246,AI$47&lt;=EDATE($D246,'Summary&amp;Assumptions'!$G$32))*$B246+AND(AI$56&lt;'Summary&amp;Assumptions'!$J$31,AI$47&gt;=$FO246,AI$47&lt;=$FP246)*(('Summary&amp;Assumptions'!$H$25*$C246)*(1+'Summary&amp;Assumptions'!$J$29)^(AI$46-1))+AND(AI$56&lt;'Summary&amp;Assumptions'!$J$31,AI$47&gt;=$FQ246,AI$47&lt;=$FR246)*(('Summary&amp;Assumptions'!$H$25*$C246)*(1+'Summary&amp;Assumptions'!$J$29)^(AI$46-1))</f>
        <v>0</v>
      </c>
      <c r="AE246" s="588">
        <f>AND(AJ$55&gt;0,SUM($E246:AD246)&lt;'Summary&amp;Assumptions'!$G$32*$B246,$D246&gt;='Summary&amp;Assumptions'!$D$17,AJ$47&gt;=$D246,AJ$47&lt;=EDATE($D246,'Summary&amp;Assumptions'!$G$32))*$B246+AND(AJ$56&lt;'Summary&amp;Assumptions'!$J$31,AJ$47&gt;=$FO246,AJ$47&lt;=$FP246)*(('Summary&amp;Assumptions'!$H$25*$C246)*(1+'Summary&amp;Assumptions'!$J$29)^(AJ$46-1))+AND(AJ$56&lt;'Summary&amp;Assumptions'!$J$31,AJ$47&gt;=$FQ246,AJ$47&lt;=$FR246)*(('Summary&amp;Assumptions'!$H$25*$C246)*(1+'Summary&amp;Assumptions'!$J$29)^(AJ$46-1))</f>
        <v>0</v>
      </c>
      <c r="AF246" s="588">
        <f>AND(AK$55&gt;0,SUM($E246:AE246)&lt;'Summary&amp;Assumptions'!$G$32*$B246,$D246&gt;='Summary&amp;Assumptions'!$D$17,AK$47&gt;=$D246,AK$47&lt;=EDATE($D246,'Summary&amp;Assumptions'!$G$32))*$B246+AND(AK$56&lt;'Summary&amp;Assumptions'!$J$31,AK$47&gt;=$FO246,AK$47&lt;=$FP246)*(('Summary&amp;Assumptions'!$H$25*$C246)*(1+'Summary&amp;Assumptions'!$J$29)^(AK$46-1))+AND(AK$56&lt;'Summary&amp;Assumptions'!$J$31,AK$47&gt;=$FQ246,AK$47&lt;=$FR246)*(('Summary&amp;Assumptions'!$H$25*$C246)*(1+'Summary&amp;Assumptions'!$J$29)^(AK$46-1))</f>
        <v>0</v>
      </c>
      <c r="AG246" s="588">
        <f>AND(AL$55&gt;0,SUM($E246:AF246)&lt;'Summary&amp;Assumptions'!$G$32*$B246,$D246&gt;='Summary&amp;Assumptions'!$D$17,AL$47&gt;=$D246,AL$47&lt;=EDATE($D246,'Summary&amp;Assumptions'!$G$32))*$B246+AND(AL$56&lt;'Summary&amp;Assumptions'!$J$31,AL$47&gt;=$FO246,AL$47&lt;=$FP246)*(('Summary&amp;Assumptions'!$H$25*$C246)*(1+'Summary&amp;Assumptions'!$J$29)^(AL$46-1))+AND(AL$56&lt;'Summary&amp;Assumptions'!$J$31,AL$47&gt;=$FQ246,AL$47&lt;=$FR246)*(('Summary&amp;Assumptions'!$H$25*$C246)*(1+'Summary&amp;Assumptions'!$J$29)^(AL$46-1))</f>
        <v>0</v>
      </c>
      <c r="AH246" s="588">
        <f>AND(AM$55&gt;0,SUM($E246:AG246)&lt;'Summary&amp;Assumptions'!$G$32*$B246,$D246&gt;='Summary&amp;Assumptions'!$D$17,AM$47&gt;=$D246,AM$47&lt;=EDATE($D246,'Summary&amp;Assumptions'!$G$32))*$B246+AND(AM$56&lt;'Summary&amp;Assumptions'!$J$31,AM$47&gt;=$FO246,AM$47&lt;=$FP246)*(('Summary&amp;Assumptions'!$H$25*$C246)*(1+'Summary&amp;Assumptions'!$J$29)^(AM$46-1))+AND(AM$56&lt;'Summary&amp;Assumptions'!$J$31,AM$47&gt;=$FQ246,AM$47&lt;=$FR246)*(('Summary&amp;Assumptions'!$H$25*$C246)*(1+'Summary&amp;Assumptions'!$J$29)^(AM$46-1))</f>
        <v>0</v>
      </c>
      <c r="AI246" s="588">
        <f>AND(AN$55&gt;0,SUM($E246:AH246)&lt;'Summary&amp;Assumptions'!$G$32*$B246,$D246&gt;='Summary&amp;Assumptions'!$D$17,AN$47&gt;=$D246,AN$47&lt;=EDATE($D246,'Summary&amp;Assumptions'!$G$32))*$B246+AND(AN$56&lt;'Summary&amp;Assumptions'!$J$31,AN$47&gt;=$FO246,AN$47&lt;=$FP246)*(('Summary&amp;Assumptions'!$H$25*$C246)*(1+'Summary&amp;Assumptions'!$J$29)^(AN$46-1))+AND(AN$56&lt;'Summary&amp;Assumptions'!$J$31,AN$47&gt;=$FQ246,AN$47&lt;=$FR246)*(('Summary&amp;Assumptions'!$H$25*$C246)*(1+'Summary&amp;Assumptions'!$J$29)^(AN$46-1))</f>
        <v>0</v>
      </c>
      <c r="AJ246" s="588">
        <f>AND(AO$55&gt;0,SUM($E246:AI246)&lt;'Summary&amp;Assumptions'!$G$32*$B246,$D246&gt;='Summary&amp;Assumptions'!$D$17,AO$47&gt;=$D246,AO$47&lt;=EDATE($D246,'Summary&amp;Assumptions'!$G$32))*$B246+AND(AO$56&lt;'Summary&amp;Assumptions'!$J$31,AO$47&gt;=$FO246,AO$47&lt;=$FP246)*(('Summary&amp;Assumptions'!$H$25*$C246)*(1+'Summary&amp;Assumptions'!$J$29)^(AO$46-1))+AND(AO$56&lt;'Summary&amp;Assumptions'!$J$31,AO$47&gt;=$FQ246,AO$47&lt;=$FR246)*(('Summary&amp;Assumptions'!$H$25*$C246)*(1+'Summary&amp;Assumptions'!$J$29)^(AO$46-1))</f>
        <v>0</v>
      </c>
      <c r="AK246" s="588">
        <f>AND(AP$55&gt;0,SUM($E246:AJ246)&lt;'Summary&amp;Assumptions'!$G$32*$B246,$D246&gt;='Summary&amp;Assumptions'!$D$17,AP$47&gt;=$D246,AP$47&lt;=EDATE($D246,'Summary&amp;Assumptions'!$G$32))*$B246+AND(AP$56&lt;'Summary&amp;Assumptions'!$J$31,AP$47&gt;=$FO246,AP$47&lt;=$FP246)*(('Summary&amp;Assumptions'!$H$25*$C246)*(1+'Summary&amp;Assumptions'!$J$29)^(AP$46-1))+AND(AP$56&lt;'Summary&amp;Assumptions'!$J$31,AP$47&gt;=$FQ246,AP$47&lt;=$FR246)*(('Summary&amp;Assumptions'!$H$25*$C246)*(1+'Summary&amp;Assumptions'!$J$29)^(AP$46-1))</f>
        <v>0</v>
      </c>
      <c r="AL246" s="588">
        <f>AND(AQ$55&gt;0,SUM($E246:AK246)&lt;'Summary&amp;Assumptions'!$G$32*$B246,$D246&gt;='Summary&amp;Assumptions'!$D$17,AQ$47&gt;=$D246,AQ$47&lt;=EDATE($D246,'Summary&amp;Assumptions'!$G$32))*$B246+AND(AQ$56&lt;'Summary&amp;Assumptions'!$J$31,AQ$47&gt;=$FO246,AQ$47&lt;=$FP246)*(('Summary&amp;Assumptions'!$H$25*$C246)*(1+'Summary&amp;Assumptions'!$J$29)^(AQ$46-1))+AND(AQ$56&lt;'Summary&amp;Assumptions'!$J$31,AQ$47&gt;=$FQ246,AQ$47&lt;=$FR246)*(('Summary&amp;Assumptions'!$H$25*$C246)*(1+'Summary&amp;Assumptions'!$J$29)^(AQ$46-1))</f>
        <v>0</v>
      </c>
      <c r="AM246" s="588">
        <f>AND(AR$55&gt;0,SUM($E246:AL246)&lt;'Summary&amp;Assumptions'!$G$32*$B246,$D246&gt;='Summary&amp;Assumptions'!$D$17,AR$47&gt;=$D246,AR$47&lt;=EDATE($D246,'Summary&amp;Assumptions'!$G$32))*$B246+AND(AR$56&lt;'Summary&amp;Assumptions'!$J$31,AR$47&gt;=$FO246,AR$47&lt;=$FP246)*(('Summary&amp;Assumptions'!$H$25*$C246)*(1+'Summary&amp;Assumptions'!$J$29)^(AR$46-1))+AND(AR$56&lt;'Summary&amp;Assumptions'!$J$31,AR$47&gt;=$FQ246,AR$47&lt;=$FR246)*(('Summary&amp;Assumptions'!$H$25*$C246)*(1+'Summary&amp;Assumptions'!$J$29)^(AR$46-1))</f>
        <v>0</v>
      </c>
      <c r="AN246" s="588">
        <f>AND(AS$55&gt;0,SUM($E246:AM246)&lt;'Summary&amp;Assumptions'!$G$32*$B246,$D246&gt;='Summary&amp;Assumptions'!$D$17,AS$47&gt;=$D246,AS$47&lt;=EDATE($D246,'Summary&amp;Assumptions'!$G$32))*$B246+AND(AS$56&lt;'Summary&amp;Assumptions'!$J$31,AS$47&gt;=$FO246,AS$47&lt;=$FP246)*(('Summary&amp;Assumptions'!$H$25*$C246)*(1+'Summary&amp;Assumptions'!$J$29)^(AS$46-1))+AND(AS$56&lt;'Summary&amp;Assumptions'!$J$31,AS$47&gt;=$FQ246,AS$47&lt;=$FR246)*(('Summary&amp;Assumptions'!$H$25*$C246)*(1+'Summary&amp;Assumptions'!$J$29)^(AS$46-1))</f>
        <v>0</v>
      </c>
      <c r="AO246" s="588">
        <f>AND(AT$55&gt;0,SUM($E246:AN246)&lt;'Summary&amp;Assumptions'!$G$32*$B246,$D246&gt;='Summary&amp;Assumptions'!$D$17,AT$47&gt;=$D246,AT$47&lt;=EDATE($D246,'Summary&amp;Assumptions'!$G$32))*$B246+AND(AT$56&lt;'Summary&amp;Assumptions'!$J$31,AT$47&gt;=$FO246,AT$47&lt;=$FP246)*(('Summary&amp;Assumptions'!$H$25*$C246)*(1+'Summary&amp;Assumptions'!$J$29)^(AT$46-1))+AND(AT$56&lt;'Summary&amp;Assumptions'!$J$31,AT$47&gt;=$FQ246,AT$47&lt;=$FR246)*(('Summary&amp;Assumptions'!$H$25*$C246)*(1+'Summary&amp;Assumptions'!$J$29)^(AT$46-1))</f>
        <v>0</v>
      </c>
      <c r="AP246" s="588">
        <f>AND(AU$55&gt;0,SUM($E246:AO246)&lt;'Summary&amp;Assumptions'!$G$32*$B246,$D246&gt;='Summary&amp;Assumptions'!$D$17,AU$47&gt;=$D246,AU$47&lt;=EDATE($D246,'Summary&amp;Assumptions'!$G$32))*$B246+AND(AU$56&lt;'Summary&amp;Assumptions'!$J$31,AU$47&gt;=$FO246,AU$47&lt;=$FP246)*(('Summary&amp;Assumptions'!$H$25*$C246)*(1+'Summary&amp;Assumptions'!$J$29)^(AU$46-1))+AND(AU$56&lt;'Summary&amp;Assumptions'!$J$31,AU$47&gt;=$FQ246,AU$47&lt;=$FR246)*(('Summary&amp;Assumptions'!$H$25*$C246)*(1+'Summary&amp;Assumptions'!$J$29)^(AU$46-1))</f>
        <v>0</v>
      </c>
      <c r="AQ246" s="588">
        <f>AND(AV$55&gt;0,SUM($E246:AP246)&lt;'Summary&amp;Assumptions'!$G$32*$B246,$D246&gt;='Summary&amp;Assumptions'!$D$17,AV$47&gt;=$D246,AV$47&lt;=EDATE($D246,'Summary&amp;Assumptions'!$G$32))*$B246+AND(AV$56&lt;'Summary&amp;Assumptions'!$J$31,AV$47&gt;=$FO246,AV$47&lt;=$FP246)*(('Summary&amp;Assumptions'!$H$25*$C246)*(1+'Summary&amp;Assumptions'!$J$29)^(AV$46-1))+AND(AV$56&lt;'Summary&amp;Assumptions'!$J$31,AV$47&gt;=$FQ246,AV$47&lt;=$FR246)*(('Summary&amp;Assumptions'!$H$25*$C246)*(1+'Summary&amp;Assumptions'!$J$29)^(AV$46-1))</f>
        <v>0</v>
      </c>
      <c r="AR246" s="588">
        <f>AND(AW$55&gt;0,SUM($E246:AQ246)&lt;'Summary&amp;Assumptions'!$G$32*$B246,$D246&gt;='Summary&amp;Assumptions'!$D$17,AW$47&gt;=$D246,AW$47&lt;=EDATE($D246,'Summary&amp;Assumptions'!$G$32))*$B246+AND(AW$56&lt;'Summary&amp;Assumptions'!$J$31,AW$47&gt;=$FO246,AW$47&lt;=$FP246)*(('Summary&amp;Assumptions'!$H$25*$C246)*(1+'Summary&amp;Assumptions'!$J$29)^(AW$46-1))+AND(AW$56&lt;'Summary&amp;Assumptions'!$J$31,AW$47&gt;=$FQ246,AW$47&lt;=$FR246)*(('Summary&amp;Assumptions'!$H$25*$C246)*(1+'Summary&amp;Assumptions'!$J$29)^(AW$46-1))</f>
        <v>0</v>
      </c>
      <c r="AS246" s="588">
        <f>AND(AX$55&gt;0,SUM($E246:AR246)&lt;'Summary&amp;Assumptions'!$G$32*$B246,$D246&gt;='Summary&amp;Assumptions'!$D$17,AX$47&gt;=$D246,AX$47&lt;=EDATE($D246,'Summary&amp;Assumptions'!$G$32))*$B246+AND(AX$56&lt;'Summary&amp;Assumptions'!$J$31,AX$47&gt;=$FO246,AX$47&lt;=$FP246)*(('Summary&amp;Assumptions'!$H$25*$C246)*(1+'Summary&amp;Assumptions'!$J$29)^(AX$46-1))+AND(AX$56&lt;'Summary&amp;Assumptions'!$J$31,AX$47&gt;=$FQ246,AX$47&lt;=$FR246)*(('Summary&amp;Assumptions'!$H$25*$C246)*(1+'Summary&amp;Assumptions'!$J$29)^(AX$46-1))</f>
        <v>0</v>
      </c>
      <c r="AT246" s="588">
        <f>AND(AY$55&gt;0,SUM($E246:AS246)&lt;'Summary&amp;Assumptions'!$G$32*$B246,$D246&gt;='Summary&amp;Assumptions'!$D$17,AY$47&gt;=$D246,AY$47&lt;=EDATE($D246,'Summary&amp;Assumptions'!$G$32))*$B246+AND(AY$56&lt;'Summary&amp;Assumptions'!$J$31,AY$47&gt;=$FO246,AY$47&lt;=$FP246)*(('Summary&amp;Assumptions'!$H$25*$C246)*(1+'Summary&amp;Assumptions'!$J$29)^(AY$46-1))+AND(AY$56&lt;'Summary&amp;Assumptions'!$J$31,AY$47&gt;=$FQ246,AY$47&lt;=$FR246)*(('Summary&amp;Assumptions'!$H$25*$C246)*(1+'Summary&amp;Assumptions'!$J$29)^(AY$46-1))</f>
        <v>0</v>
      </c>
      <c r="AU246" s="588">
        <f>AND(AZ$55&gt;0,SUM($E246:AT246)&lt;'Summary&amp;Assumptions'!$G$32*$B246,$D246&gt;='Summary&amp;Assumptions'!$D$17,AZ$47&gt;=$D246,AZ$47&lt;=EDATE($D246,'Summary&amp;Assumptions'!$G$32))*$B246+AND(AZ$56&lt;'Summary&amp;Assumptions'!$J$31,AZ$47&gt;=$FO246,AZ$47&lt;=$FP246)*(('Summary&amp;Assumptions'!$H$25*$C246)*(1+'Summary&amp;Assumptions'!$J$29)^(AZ$46-1))+AND(AZ$56&lt;'Summary&amp;Assumptions'!$J$31,AZ$47&gt;=$FQ246,AZ$47&lt;=$FR246)*(('Summary&amp;Assumptions'!$H$25*$C246)*(1+'Summary&amp;Assumptions'!$J$29)^(AZ$46-1))</f>
        <v>0</v>
      </c>
      <c r="AV246" s="588">
        <f>AND(BA$55&gt;0,SUM($E246:AU246)&lt;'Summary&amp;Assumptions'!$G$32*$B246,$D246&gt;='Summary&amp;Assumptions'!$D$17,BA$47&gt;=$D246,BA$47&lt;=EDATE($D246,'Summary&amp;Assumptions'!$G$32))*$B246+AND(BA$56&lt;'Summary&amp;Assumptions'!$J$31,BA$47&gt;=$FO246,BA$47&lt;=$FP246)*(('Summary&amp;Assumptions'!$H$25*$C246)*(1+'Summary&amp;Assumptions'!$J$29)^(BA$46-1))+AND(BA$56&lt;'Summary&amp;Assumptions'!$J$31,BA$47&gt;=$FQ246,BA$47&lt;=$FR246)*(('Summary&amp;Assumptions'!$H$25*$C246)*(1+'Summary&amp;Assumptions'!$J$29)^(BA$46-1))</f>
        <v>0</v>
      </c>
      <c r="AW246" s="588">
        <f>AND(BB$55&gt;0,SUM($E246:AV246)&lt;'Summary&amp;Assumptions'!$G$32*$B246,$D246&gt;='Summary&amp;Assumptions'!$D$17,BB$47&gt;=$D246,BB$47&lt;=EDATE($D246,'Summary&amp;Assumptions'!$G$32))*$B246+AND(BB$56&lt;'Summary&amp;Assumptions'!$J$31,BB$47&gt;=$FO246,BB$47&lt;=$FP246)*(('Summary&amp;Assumptions'!$H$25*$C246)*(1+'Summary&amp;Assumptions'!$J$29)^(BB$46-1))+AND(BB$56&lt;'Summary&amp;Assumptions'!$J$31,BB$47&gt;=$FQ246,BB$47&lt;=$FR246)*(('Summary&amp;Assumptions'!$H$25*$C246)*(1+'Summary&amp;Assumptions'!$J$29)^(BB$46-1))</f>
        <v>0</v>
      </c>
      <c r="AX246" s="588">
        <f>AND(BC$55&gt;0,SUM($E246:AW246)&lt;'Summary&amp;Assumptions'!$G$32*$B246,$D246&gt;='Summary&amp;Assumptions'!$D$17,BC$47&gt;=$D246,BC$47&lt;=EDATE($D246,'Summary&amp;Assumptions'!$G$32))*$B246+AND(BC$56&lt;'Summary&amp;Assumptions'!$J$31,BC$47&gt;=$FO246,BC$47&lt;=$FP246)*(('Summary&amp;Assumptions'!$H$25*$C246)*(1+'Summary&amp;Assumptions'!$J$29)^(BC$46-1))+AND(BC$56&lt;'Summary&amp;Assumptions'!$J$31,BC$47&gt;=$FQ246,BC$47&lt;=$FR246)*(('Summary&amp;Assumptions'!$H$25*$C246)*(1+'Summary&amp;Assumptions'!$J$29)^(BC$46-1))</f>
        <v>0</v>
      </c>
      <c r="AY246" s="588">
        <f>AND(BD$55&gt;0,SUM($E246:AX246)&lt;'Summary&amp;Assumptions'!$G$32*$B246,$D246&gt;='Summary&amp;Assumptions'!$D$17,BD$47&gt;=$D246,BD$47&lt;=EDATE($D246,'Summary&amp;Assumptions'!$G$32))*$B246+AND(BD$56&lt;'Summary&amp;Assumptions'!$J$31,BD$47&gt;=$FO246,BD$47&lt;=$FP246)*(('Summary&amp;Assumptions'!$H$25*$C246)*(1+'Summary&amp;Assumptions'!$J$29)^(BD$46-1))+AND(BD$56&lt;'Summary&amp;Assumptions'!$J$31,BD$47&gt;=$FQ246,BD$47&lt;=$FR246)*(('Summary&amp;Assumptions'!$H$25*$C246)*(1+'Summary&amp;Assumptions'!$J$29)^(BD$46-1))</f>
        <v>0</v>
      </c>
      <c r="AZ246" s="588">
        <f>AND(BE$55&gt;0,SUM($E246:AY246)&lt;'Summary&amp;Assumptions'!$G$32*$B246,$D246&gt;='Summary&amp;Assumptions'!$D$17,BE$47&gt;=$D246,BE$47&lt;=EDATE($D246,'Summary&amp;Assumptions'!$G$32))*$B246+AND(BE$56&lt;'Summary&amp;Assumptions'!$J$31,BE$47&gt;=$FO246,BE$47&lt;=$FP246)*(('Summary&amp;Assumptions'!$H$25*$C246)*(1+'Summary&amp;Assumptions'!$J$29)^(BE$46-1))+AND(BE$56&lt;'Summary&amp;Assumptions'!$J$31,BE$47&gt;=$FQ246,BE$47&lt;=$FR246)*(('Summary&amp;Assumptions'!$H$25*$C246)*(1+'Summary&amp;Assumptions'!$J$29)^(BE$46-1))</f>
        <v>0</v>
      </c>
      <c r="BA246" s="588">
        <f>AND(BF$55&gt;0,SUM($E246:AZ246)&lt;'Summary&amp;Assumptions'!$G$32*$B246,$D246&gt;='Summary&amp;Assumptions'!$D$17,BF$47&gt;=$D246,BF$47&lt;=EDATE($D246,'Summary&amp;Assumptions'!$G$32))*$B246+AND(BF$56&lt;'Summary&amp;Assumptions'!$J$31,BF$47&gt;=$FO246,BF$47&lt;=$FP246)*(('Summary&amp;Assumptions'!$H$25*$C246)*(1+'Summary&amp;Assumptions'!$J$29)^(BF$46-1))+AND(BF$56&lt;'Summary&amp;Assumptions'!$J$31,BF$47&gt;=$FQ246,BF$47&lt;=$FR246)*(('Summary&amp;Assumptions'!$H$25*$C246)*(1+'Summary&amp;Assumptions'!$J$29)^(BF$46-1))</f>
        <v>0</v>
      </c>
      <c r="BB246" s="588">
        <f>AND(BG$55&gt;0,SUM($E246:BA246)&lt;'Summary&amp;Assumptions'!$G$32*$B246,$D246&gt;='Summary&amp;Assumptions'!$D$17,BG$47&gt;=$D246,BG$47&lt;=EDATE($D246,'Summary&amp;Assumptions'!$G$32))*$B246+AND(BG$56&lt;'Summary&amp;Assumptions'!$J$31,BG$47&gt;=$FO246,BG$47&lt;=$FP246)*(('Summary&amp;Assumptions'!$H$25*$C246)*(1+'Summary&amp;Assumptions'!$J$29)^(BG$46-1))+AND(BG$56&lt;'Summary&amp;Assumptions'!$J$31,BG$47&gt;=$FQ246,BG$47&lt;=$FR246)*(('Summary&amp;Assumptions'!$H$25*$C246)*(1+'Summary&amp;Assumptions'!$J$29)^(BG$46-1))</f>
        <v>0</v>
      </c>
      <c r="BC246" s="588">
        <f>AND(BH$55&gt;0,SUM($E246:BB246)&lt;'Summary&amp;Assumptions'!$G$32*$B246,$D246&gt;='Summary&amp;Assumptions'!$D$17,BH$47&gt;=$D246,BH$47&lt;=EDATE($D246,'Summary&amp;Assumptions'!$G$32))*$B246+AND(BH$56&lt;'Summary&amp;Assumptions'!$J$31,BH$47&gt;=$FO246,BH$47&lt;=$FP246)*(('Summary&amp;Assumptions'!$H$25*$C246)*(1+'Summary&amp;Assumptions'!$J$29)^(BH$46-1))+AND(BH$56&lt;'Summary&amp;Assumptions'!$J$31,BH$47&gt;=$FQ246,BH$47&lt;=$FR246)*(('Summary&amp;Assumptions'!$H$25*$C246)*(1+'Summary&amp;Assumptions'!$J$29)^(BH$46-1))</f>
        <v>0</v>
      </c>
      <c r="BD246" s="588">
        <f>AND(BI$55&gt;0,SUM($E246:BC246)&lt;'Summary&amp;Assumptions'!$G$32*$B246,$D246&gt;='Summary&amp;Assumptions'!$D$17,BI$47&gt;=$D246,BI$47&lt;=EDATE($D246,'Summary&amp;Assumptions'!$G$32))*$B246+AND(BI$56&lt;'Summary&amp;Assumptions'!$J$31,BI$47&gt;=$FO246,BI$47&lt;=$FP246)*(('Summary&amp;Assumptions'!$H$25*$C246)*(1+'Summary&amp;Assumptions'!$J$29)^(BI$46-1))+AND(BI$56&lt;'Summary&amp;Assumptions'!$J$31,BI$47&gt;=$FQ246,BI$47&lt;=$FR246)*(('Summary&amp;Assumptions'!$H$25*$C246)*(1+'Summary&amp;Assumptions'!$J$29)^(BI$46-1))</f>
        <v>0</v>
      </c>
      <c r="BE246" s="588">
        <f>AND(BJ$55&gt;0,SUM($E246:BD246)&lt;'Summary&amp;Assumptions'!$G$32*$B246,$D246&gt;='Summary&amp;Assumptions'!$D$17,BJ$47&gt;=$D246,BJ$47&lt;=EDATE($D246,'Summary&amp;Assumptions'!$G$32))*$B246+AND(BJ$56&lt;'Summary&amp;Assumptions'!$J$31,BJ$47&gt;=$FO246,BJ$47&lt;=$FP246)*(('Summary&amp;Assumptions'!$H$25*$C246)*(1+'Summary&amp;Assumptions'!$J$29)^(BJ$46-1))+AND(BJ$56&lt;'Summary&amp;Assumptions'!$J$31,BJ$47&gt;=$FQ246,BJ$47&lt;=$FR246)*(('Summary&amp;Assumptions'!$H$25*$C246)*(1+'Summary&amp;Assumptions'!$J$29)^(BJ$46-1))</f>
        <v>0</v>
      </c>
      <c r="BF246" s="588">
        <f>AND(BK$55&gt;0,SUM($E246:BE246)&lt;'Summary&amp;Assumptions'!$G$32*$B246,$D246&gt;='Summary&amp;Assumptions'!$D$17,BK$47&gt;=$D246,BK$47&lt;=EDATE($D246,'Summary&amp;Assumptions'!$G$32))*$B246+AND(BK$56&lt;'Summary&amp;Assumptions'!$J$31,BK$47&gt;=$FO246,BK$47&lt;=$FP246)*(('Summary&amp;Assumptions'!$H$25*$C246)*(1+'Summary&amp;Assumptions'!$J$29)^(BK$46-1))+AND(BK$56&lt;'Summary&amp;Assumptions'!$J$31,BK$47&gt;=$FQ246,BK$47&lt;=$FR246)*(('Summary&amp;Assumptions'!$H$25*$C246)*(1+'Summary&amp;Assumptions'!$J$29)^(BK$46-1))</f>
        <v>0</v>
      </c>
      <c r="BG246" s="588">
        <f>AND(BL$55&gt;0,SUM($E246:BF246)&lt;'Summary&amp;Assumptions'!$G$32*$B246,$D246&gt;='Summary&amp;Assumptions'!$D$17,BL$47&gt;=$D246,BL$47&lt;=EDATE($D246,'Summary&amp;Assumptions'!$G$32))*$B246+AND(BL$56&lt;'Summary&amp;Assumptions'!$J$31,BL$47&gt;=$FO246,BL$47&lt;=$FP246)*(('Summary&amp;Assumptions'!$H$25*$C246)*(1+'Summary&amp;Assumptions'!$J$29)^(BL$46-1))+AND(BL$56&lt;'Summary&amp;Assumptions'!$J$31,BL$47&gt;=$FQ246,BL$47&lt;=$FR246)*(('Summary&amp;Assumptions'!$H$25*$C246)*(1+'Summary&amp;Assumptions'!$J$29)^(BL$46-1))</f>
        <v>0</v>
      </c>
      <c r="BH246" s="588">
        <f>AND(BM$55&gt;0,SUM($E246:BG246)&lt;'Summary&amp;Assumptions'!$G$32*$B246,$D246&gt;='Summary&amp;Assumptions'!$D$17,BM$47&gt;=$D246,BM$47&lt;=EDATE($D246,'Summary&amp;Assumptions'!$G$32))*$B246+AND(BM$56&lt;'Summary&amp;Assumptions'!$J$31,BM$47&gt;=$FO246,BM$47&lt;=$FP246)*(('Summary&amp;Assumptions'!$H$25*$C246)*(1+'Summary&amp;Assumptions'!$J$29)^(BM$46-1))+AND(BM$56&lt;'Summary&amp;Assumptions'!$J$31,BM$47&gt;=$FQ246,BM$47&lt;=$FR246)*(('Summary&amp;Assumptions'!$H$25*$C246)*(1+'Summary&amp;Assumptions'!$J$29)^(BM$46-1))</f>
        <v>0</v>
      </c>
      <c r="BI246" s="588">
        <f>AND(BN$55&gt;0,SUM($E246:BH246)&lt;'Summary&amp;Assumptions'!$G$32*$B246,$D246&gt;='Summary&amp;Assumptions'!$D$17,BN$47&gt;=$D246,BN$47&lt;=EDATE($D246,'Summary&amp;Assumptions'!$G$32))*$B246+AND(BN$56&lt;'Summary&amp;Assumptions'!$J$31,BN$47&gt;=$FO246,BN$47&lt;=$FP246)*(('Summary&amp;Assumptions'!$H$25*$C246)*(1+'Summary&amp;Assumptions'!$J$29)^(BN$46-1))+AND(BN$56&lt;'Summary&amp;Assumptions'!$J$31,BN$47&gt;=$FQ246,BN$47&lt;=$FR246)*(('Summary&amp;Assumptions'!$H$25*$C246)*(1+'Summary&amp;Assumptions'!$J$29)^(BN$46-1))</f>
        <v>0</v>
      </c>
      <c r="BJ246" s="588">
        <f>AND(BO$55&gt;0,SUM($E246:BI246)&lt;'Summary&amp;Assumptions'!$G$32*$B246,$D246&gt;='Summary&amp;Assumptions'!$D$17,BO$47&gt;=$D246,BO$47&lt;=EDATE($D246,'Summary&amp;Assumptions'!$G$32))*$B246+AND(BO$56&lt;'Summary&amp;Assumptions'!$J$31,BO$47&gt;=$FO246,BO$47&lt;=$FP246)*(('Summary&amp;Assumptions'!$H$25*$C246)*(1+'Summary&amp;Assumptions'!$J$29)^(BO$46-1))+AND(BO$56&lt;'Summary&amp;Assumptions'!$J$31,BO$47&gt;=$FQ246,BO$47&lt;=$FR246)*(('Summary&amp;Assumptions'!$H$25*$C246)*(1+'Summary&amp;Assumptions'!$J$29)^(BO$46-1))</f>
        <v>0</v>
      </c>
      <c r="BK246" s="588">
        <f>AND(BP$55&gt;0,SUM($E246:BJ246)&lt;'Summary&amp;Assumptions'!$G$32*$B246,$D246&gt;='Summary&amp;Assumptions'!$D$17,BP$47&gt;=$D246,BP$47&lt;=EDATE($D246,'Summary&amp;Assumptions'!$G$32))*$B246+AND(BP$56&lt;'Summary&amp;Assumptions'!$J$31,BP$47&gt;=$FO246,BP$47&lt;=$FP246)*(('Summary&amp;Assumptions'!$H$25*$C246)*(1+'Summary&amp;Assumptions'!$J$29)^(BP$46-1))+AND(BP$56&lt;'Summary&amp;Assumptions'!$J$31,BP$47&gt;=$FQ246,BP$47&lt;=$FR246)*(('Summary&amp;Assumptions'!$H$25*$C246)*(1+'Summary&amp;Assumptions'!$J$29)^(BP$46-1))</f>
        <v>0</v>
      </c>
      <c r="BL246" s="588">
        <f>AND(BQ$55&gt;0,SUM($E246:BK246)&lt;'Summary&amp;Assumptions'!$G$32*$B246,$D246&gt;='Summary&amp;Assumptions'!$D$17,BQ$47&gt;=$D246,BQ$47&lt;=EDATE($D246,'Summary&amp;Assumptions'!$G$32))*$B246+AND(BQ$56&lt;'Summary&amp;Assumptions'!$J$31,BQ$47&gt;=$FO246,BQ$47&lt;=$FP246)*(('Summary&amp;Assumptions'!$H$25*$C246)*(1+'Summary&amp;Assumptions'!$J$29)^(BQ$46-1))+AND(BQ$56&lt;'Summary&amp;Assumptions'!$J$31,BQ$47&gt;=$FQ246,BQ$47&lt;=$FR246)*(('Summary&amp;Assumptions'!$H$25*$C246)*(1+'Summary&amp;Assumptions'!$J$29)^(BQ$46-1))</f>
        <v>0</v>
      </c>
      <c r="BM246" s="588">
        <f>AND(BR$55&gt;0,SUM($E246:BL246)&lt;'Summary&amp;Assumptions'!$G$32*$B246,$D246&gt;='Summary&amp;Assumptions'!$D$17,BR$47&gt;=$D246,BR$47&lt;=EDATE($D246,'Summary&amp;Assumptions'!$G$32))*$B246+AND(BR$56&lt;'Summary&amp;Assumptions'!$J$31,BR$47&gt;=$FO246,BR$47&lt;=$FP246)*(('Summary&amp;Assumptions'!$H$25*$C246)*(1+'Summary&amp;Assumptions'!$J$29)^(BR$46-1))+AND(BR$56&lt;'Summary&amp;Assumptions'!$J$31,BR$47&gt;=$FQ246,BR$47&lt;=$FR246)*(('Summary&amp;Assumptions'!$H$25*$C246)*(1+'Summary&amp;Assumptions'!$J$29)^(BR$46-1))</f>
        <v>0</v>
      </c>
      <c r="BN246" s="588">
        <f>AND(BS$55&gt;0,SUM($E246:BM246)&lt;'Summary&amp;Assumptions'!$G$32*$B246,$D246&gt;='Summary&amp;Assumptions'!$D$17,BS$47&gt;=$D246,BS$47&lt;=EDATE($D246,'Summary&amp;Assumptions'!$G$32))*$B246+AND(BS$56&lt;'Summary&amp;Assumptions'!$J$31,BS$47&gt;=$FO246,BS$47&lt;=$FP246)*(('Summary&amp;Assumptions'!$H$25*$C246)*(1+'Summary&amp;Assumptions'!$J$29)^(BS$46-1))+AND(BS$56&lt;'Summary&amp;Assumptions'!$J$31,BS$47&gt;=$FQ246,BS$47&lt;=$FR246)*(('Summary&amp;Assumptions'!$H$25*$C246)*(1+'Summary&amp;Assumptions'!$J$29)^(BS$46-1))</f>
        <v>0</v>
      </c>
      <c r="BO246" s="588">
        <f>AND(BT$55&gt;0,SUM($E246:BN246)&lt;'Summary&amp;Assumptions'!$G$32*$B246,$D246&gt;='Summary&amp;Assumptions'!$D$17,BT$47&gt;=$D246,BT$47&lt;=EDATE($D246,'Summary&amp;Assumptions'!$G$32))*$B246+AND(BT$56&lt;'Summary&amp;Assumptions'!$J$31,BT$47&gt;=$FO246,BT$47&lt;=$FP246)*(('Summary&amp;Assumptions'!$H$25*$C246)*(1+'Summary&amp;Assumptions'!$J$29)^(BT$46-1))+AND(BT$56&lt;'Summary&amp;Assumptions'!$J$31,BT$47&gt;=$FQ246,BT$47&lt;=$FR246)*(('Summary&amp;Assumptions'!$H$25*$C246)*(1+'Summary&amp;Assumptions'!$J$29)^(BT$46-1))</f>
        <v>0</v>
      </c>
      <c r="BP246" s="588">
        <f>AND(BU$55&gt;0,SUM($E246:BO246)&lt;'Summary&amp;Assumptions'!$G$32*$B246,$D246&gt;='Summary&amp;Assumptions'!$D$17,BU$47&gt;=$D246,BU$47&lt;=EDATE($D246,'Summary&amp;Assumptions'!$G$32))*$B246+AND(BU$56&lt;'Summary&amp;Assumptions'!$J$31,BU$47&gt;=$FO246,BU$47&lt;=$FP246)*(('Summary&amp;Assumptions'!$H$25*$C246)*(1+'Summary&amp;Assumptions'!$J$29)^(BU$46-1))+AND(BU$56&lt;'Summary&amp;Assumptions'!$J$31,BU$47&gt;=$FQ246,BU$47&lt;=$FR246)*(('Summary&amp;Assumptions'!$H$25*$C246)*(1+'Summary&amp;Assumptions'!$J$29)^(BU$46-1))</f>
        <v>0</v>
      </c>
      <c r="BQ246" s="588">
        <f>AND(BV$55&gt;0,SUM($E246:BP246)&lt;'Summary&amp;Assumptions'!$G$32*$B246,$D246&gt;='Summary&amp;Assumptions'!$D$17,BV$47&gt;=$D246,BV$47&lt;=EDATE($D246,'Summary&amp;Assumptions'!$G$32))*$B246+AND(BV$56&lt;'Summary&amp;Assumptions'!$J$31,BV$47&gt;=$FO246,BV$47&lt;=$FP246)*(('Summary&amp;Assumptions'!$H$25*$C246)*(1+'Summary&amp;Assumptions'!$J$29)^(BV$46-1))+AND(BV$56&lt;'Summary&amp;Assumptions'!$J$31,BV$47&gt;=$FQ246,BV$47&lt;=$FR246)*(('Summary&amp;Assumptions'!$H$25*$C246)*(1+'Summary&amp;Assumptions'!$J$29)^(BV$46-1))</f>
        <v>0</v>
      </c>
      <c r="BR246" s="588">
        <f>AND(BW$55&gt;0,SUM($E246:BQ246)&lt;'Summary&amp;Assumptions'!$G$32*$B246,$D246&gt;='Summary&amp;Assumptions'!$D$17,BW$47&gt;=$D246,BW$47&lt;=EDATE($D246,'Summary&amp;Assumptions'!$G$32))*$B246+AND(BW$56&lt;'Summary&amp;Assumptions'!$J$31,BW$47&gt;=$FO246,BW$47&lt;=$FP246)*(('Summary&amp;Assumptions'!$H$25*$C246)*(1+'Summary&amp;Assumptions'!$J$29)^(BW$46-1))+AND(BW$56&lt;'Summary&amp;Assumptions'!$J$31,BW$47&gt;=$FQ246,BW$47&lt;=$FR246)*(('Summary&amp;Assumptions'!$H$25*$C246)*(1+'Summary&amp;Assumptions'!$J$29)^(BW$46-1))</f>
        <v>0</v>
      </c>
      <c r="BS246" s="588">
        <f>AND(BX$55&gt;0,SUM($E246:BR246)&lt;'Summary&amp;Assumptions'!$G$32*$B246,$D246&gt;='Summary&amp;Assumptions'!$D$17,BX$47&gt;=$D246,BX$47&lt;=EDATE($D246,'Summary&amp;Assumptions'!$G$32))*$B246+AND(BX$56&lt;'Summary&amp;Assumptions'!$J$31,BX$47&gt;=$FO246,BX$47&lt;=$FP246)*(('Summary&amp;Assumptions'!$H$25*$C246)*(1+'Summary&amp;Assumptions'!$J$29)^(BX$46-1))+AND(BX$56&lt;'Summary&amp;Assumptions'!$J$31,BX$47&gt;=$FQ246,BX$47&lt;=$FR246)*(('Summary&amp;Assumptions'!$H$25*$C246)*(1+'Summary&amp;Assumptions'!$J$29)^(BX$46-1))</f>
        <v>0</v>
      </c>
      <c r="BT246" s="588">
        <f>AND(BY$55&gt;0,SUM($E246:BS246)&lt;'Summary&amp;Assumptions'!$G$32*$B246,$D246&gt;='Summary&amp;Assumptions'!$D$17,BY$47&gt;=$D246,BY$47&lt;=EDATE($D246,'Summary&amp;Assumptions'!$G$32))*$B246+AND(BY$56&lt;'Summary&amp;Assumptions'!$J$31,BY$47&gt;=$FO246,BY$47&lt;=$FP246)*(('Summary&amp;Assumptions'!$H$25*$C246)*(1+'Summary&amp;Assumptions'!$J$29)^(BY$46-1))+AND(BY$56&lt;'Summary&amp;Assumptions'!$J$31,BY$47&gt;=$FQ246,BY$47&lt;=$FR246)*(('Summary&amp;Assumptions'!$H$25*$C246)*(1+'Summary&amp;Assumptions'!$J$29)^(BY$46-1))</f>
        <v>0</v>
      </c>
      <c r="BU246" s="588">
        <f>AND(BZ$55&gt;0,SUM($E246:BT246)&lt;'Summary&amp;Assumptions'!$G$32*$B246,$D246&gt;='Summary&amp;Assumptions'!$D$17,BZ$47&gt;=$D246,BZ$47&lt;=EDATE($D246,'Summary&amp;Assumptions'!$G$32))*$B246+AND(BZ$56&lt;'Summary&amp;Assumptions'!$J$31,BZ$47&gt;=$FO246,BZ$47&lt;=$FP246)*(('Summary&amp;Assumptions'!$H$25*$C246)*(1+'Summary&amp;Assumptions'!$J$29)^(BZ$46-1))+AND(BZ$56&lt;'Summary&amp;Assumptions'!$J$31,BZ$47&gt;=$FQ246,BZ$47&lt;=$FR246)*(('Summary&amp;Assumptions'!$H$25*$C246)*(1+'Summary&amp;Assumptions'!$J$29)^(BZ$46-1))</f>
        <v>0</v>
      </c>
      <c r="BV246" s="588">
        <f>AND(CA$55&gt;0,SUM($E246:BU246)&lt;'Summary&amp;Assumptions'!$G$32*$B246,$D246&gt;='Summary&amp;Assumptions'!$D$17,CA$47&gt;=$D246,CA$47&lt;=EDATE($D246,'Summary&amp;Assumptions'!$G$32))*$B246+AND(CA$56&lt;'Summary&amp;Assumptions'!$J$31,CA$47&gt;=$FO246,CA$47&lt;=$FP246)*(('Summary&amp;Assumptions'!$H$25*$C246)*(1+'Summary&amp;Assumptions'!$J$29)^(CA$46-1))+AND(CA$56&lt;'Summary&amp;Assumptions'!$J$31,CA$47&gt;=$FQ246,CA$47&lt;=$FR246)*(('Summary&amp;Assumptions'!$H$25*$C246)*(1+'Summary&amp;Assumptions'!$J$29)^(CA$46-1))</f>
        <v>0</v>
      </c>
      <c r="BW246" s="588">
        <f>AND(CB$55&gt;0,SUM($E246:BV246)&lt;'Summary&amp;Assumptions'!$G$32*$B246,$D246&gt;='Summary&amp;Assumptions'!$D$17,CB$47&gt;=$D246,CB$47&lt;=EDATE($D246,'Summary&amp;Assumptions'!$G$32))*$B246+AND(CB$56&lt;'Summary&amp;Assumptions'!$J$31,CB$47&gt;=$FO246,CB$47&lt;=$FP246)*(('Summary&amp;Assumptions'!$H$25*$C246)*(1+'Summary&amp;Assumptions'!$J$29)^(CB$46-1))+AND(CB$56&lt;'Summary&amp;Assumptions'!$J$31,CB$47&gt;=$FQ246,CB$47&lt;=$FR246)*(('Summary&amp;Assumptions'!$H$25*$C246)*(1+'Summary&amp;Assumptions'!$J$29)^(CB$46-1))</f>
        <v>0</v>
      </c>
      <c r="BX246" s="588">
        <f>AND(CC$55&gt;0,SUM($E246:BW246)&lt;'Summary&amp;Assumptions'!$G$32*$B246,$D246&gt;='Summary&amp;Assumptions'!$D$17,CC$47&gt;=$D246,CC$47&lt;=EDATE($D246,'Summary&amp;Assumptions'!$G$32))*$B246+AND(CC$56&lt;'Summary&amp;Assumptions'!$J$31,CC$47&gt;=$FO246,CC$47&lt;=$FP246)*(('Summary&amp;Assumptions'!$H$25*$C246)*(1+'Summary&amp;Assumptions'!$J$29)^(CC$46-1))+AND(CC$56&lt;'Summary&amp;Assumptions'!$J$31,CC$47&gt;=$FQ246,CC$47&lt;=$FR246)*(('Summary&amp;Assumptions'!$H$25*$C246)*(1+'Summary&amp;Assumptions'!$J$29)^(CC$46-1))</f>
        <v>0</v>
      </c>
      <c r="BY246" s="588">
        <f>AND(CD$55&gt;0,SUM($E246:BX246)&lt;'Summary&amp;Assumptions'!$G$32*$B246,$D246&gt;='Summary&amp;Assumptions'!$D$17,CD$47&gt;=$D246,CD$47&lt;=EDATE($D246,'Summary&amp;Assumptions'!$G$32))*$B246+AND(CD$56&lt;'Summary&amp;Assumptions'!$J$31,CD$47&gt;=$FO246,CD$47&lt;=$FP246)*(('Summary&amp;Assumptions'!$H$25*$C246)*(1+'Summary&amp;Assumptions'!$J$29)^(CD$46-1))+AND(CD$56&lt;'Summary&amp;Assumptions'!$J$31,CD$47&gt;=$FQ246,CD$47&lt;=$FR246)*(('Summary&amp;Assumptions'!$H$25*$C246)*(1+'Summary&amp;Assumptions'!$J$29)^(CD$46-1))</f>
        <v>0</v>
      </c>
      <c r="BZ246" s="588">
        <f>AND(CE$55&gt;0,SUM($E246:BY246)&lt;'Summary&amp;Assumptions'!$G$32*$B246,$D246&gt;='Summary&amp;Assumptions'!$D$17,CE$47&gt;=$D246,CE$47&lt;=EDATE($D246,'Summary&amp;Assumptions'!$G$32))*$B246+AND(CE$56&lt;'Summary&amp;Assumptions'!$J$31,CE$47&gt;=$FO246,CE$47&lt;=$FP246)*(('Summary&amp;Assumptions'!$H$25*$C246)*(1+'Summary&amp;Assumptions'!$J$29)^(CE$46-1))+AND(CE$56&lt;'Summary&amp;Assumptions'!$J$31,CE$47&gt;=$FQ246,CE$47&lt;=$FR246)*(('Summary&amp;Assumptions'!$H$25*$C246)*(1+'Summary&amp;Assumptions'!$J$29)^(CE$46-1))</f>
        <v>0</v>
      </c>
      <c r="CA246" s="588">
        <f>AND(CF$55&gt;0,SUM($E246:BZ246)&lt;'Summary&amp;Assumptions'!$G$32*$B246,$D246&gt;='Summary&amp;Assumptions'!$D$17,CF$47&gt;=$D246,CF$47&lt;=EDATE($D246,'Summary&amp;Assumptions'!$G$32))*$B246+AND(CF$56&lt;'Summary&amp;Assumptions'!$J$31,CF$47&gt;=$FO246,CF$47&lt;=$FP246)*(('Summary&amp;Assumptions'!$H$25*$C246)*(1+'Summary&amp;Assumptions'!$J$29)^(CF$46-1))+AND(CF$56&lt;'Summary&amp;Assumptions'!$J$31,CF$47&gt;=$FQ246,CF$47&lt;=$FR246)*(('Summary&amp;Assumptions'!$H$25*$C246)*(1+'Summary&amp;Assumptions'!$J$29)^(CF$46-1))</f>
        <v>0</v>
      </c>
      <c r="CB246" s="588">
        <f>AND(CG$55&gt;0,SUM($E246:CA246)&lt;'Summary&amp;Assumptions'!$G$32*$B246,$D246&gt;='Summary&amp;Assumptions'!$D$17,CG$47&gt;=$D246,CG$47&lt;=EDATE($D246,'Summary&amp;Assumptions'!$G$32))*$B246+AND(CG$56&lt;'Summary&amp;Assumptions'!$J$31,CG$47&gt;=$FO246,CG$47&lt;=$FP246)*(('Summary&amp;Assumptions'!$H$25*$C246)*(1+'Summary&amp;Assumptions'!$J$29)^(CG$46-1))+AND(CG$56&lt;'Summary&amp;Assumptions'!$J$31,CG$47&gt;=$FQ246,CG$47&lt;=$FR246)*(('Summary&amp;Assumptions'!$H$25*$C246)*(1+'Summary&amp;Assumptions'!$J$29)^(CG$46-1))</f>
        <v>0</v>
      </c>
      <c r="CC246" s="588">
        <f>AND(CH$55&gt;0,SUM($E246:CB246)&lt;'Summary&amp;Assumptions'!$G$32*$B246,$D246&gt;='Summary&amp;Assumptions'!$D$17,CH$47&gt;=$D246,CH$47&lt;=EDATE($D246,'Summary&amp;Assumptions'!$G$32))*$B246+AND(CH$56&lt;'Summary&amp;Assumptions'!$J$31,CH$47&gt;=$FO246,CH$47&lt;=$FP246)*(('Summary&amp;Assumptions'!$H$25*$C246)*(1+'Summary&amp;Assumptions'!$J$29)^(CH$46-1))+AND(CH$56&lt;'Summary&amp;Assumptions'!$J$31,CH$47&gt;=$FQ246,CH$47&lt;=$FR246)*(('Summary&amp;Assumptions'!$H$25*$C246)*(1+'Summary&amp;Assumptions'!$J$29)^(CH$46-1))</f>
        <v>0</v>
      </c>
      <c r="CD246" s="588">
        <f>AND(CI$55&gt;0,SUM($E246:CC246)&lt;'Summary&amp;Assumptions'!$G$32*$B246,$D246&gt;='Summary&amp;Assumptions'!$D$17,CI$47&gt;=$D246,CI$47&lt;=EDATE($D246,'Summary&amp;Assumptions'!$G$32))*$B246+AND(CI$56&lt;'Summary&amp;Assumptions'!$J$31,CI$47&gt;=$FO246,CI$47&lt;=$FP246)*(('Summary&amp;Assumptions'!$H$25*$C246)*(1+'Summary&amp;Assumptions'!$J$29)^(CI$46-1))+AND(CI$56&lt;'Summary&amp;Assumptions'!$J$31,CI$47&gt;=$FQ246,CI$47&lt;=$FR246)*(('Summary&amp;Assumptions'!$H$25*$C246)*(1+'Summary&amp;Assumptions'!$J$29)^(CI$46-1))</f>
        <v>0</v>
      </c>
      <c r="CE246" s="588">
        <f>AND(CJ$55&gt;0,SUM($E246:CD246)&lt;'Summary&amp;Assumptions'!$G$32*$B246,$D246&gt;='Summary&amp;Assumptions'!$D$17,CJ$47&gt;=$D246,CJ$47&lt;=EDATE($D246,'Summary&amp;Assumptions'!$G$32))*$B246+AND(CJ$56&lt;'Summary&amp;Assumptions'!$J$31,CJ$47&gt;=$FO246,CJ$47&lt;=$FP246)*(('Summary&amp;Assumptions'!$H$25*$C246)*(1+'Summary&amp;Assumptions'!$J$29)^(CJ$46-1))+AND(CJ$56&lt;'Summary&amp;Assumptions'!$J$31,CJ$47&gt;=$FQ246,CJ$47&lt;=$FR246)*(('Summary&amp;Assumptions'!$H$25*$C246)*(1+'Summary&amp;Assumptions'!$J$29)^(CJ$46-1))</f>
        <v>0</v>
      </c>
      <c r="CF246" s="588">
        <f>AND(CK$55&gt;0,SUM($E246:CE246)&lt;'Summary&amp;Assumptions'!$G$32*$B246,$D246&gt;='Summary&amp;Assumptions'!$D$17,CK$47&gt;=$D246,CK$47&lt;=EDATE($D246,'Summary&amp;Assumptions'!$G$32))*$B246+AND(CK$56&lt;'Summary&amp;Assumptions'!$J$31,CK$47&gt;=$FO246,CK$47&lt;=$FP246)*(('Summary&amp;Assumptions'!$H$25*$C246)*(1+'Summary&amp;Assumptions'!$J$29)^(CK$46-1))+AND(CK$56&lt;'Summary&amp;Assumptions'!$J$31,CK$47&gt;=$FQ246,CK$47&lt;=$FR246)*(('Summary&amp;Assumptions'!$H$25*$C246)*(1+'Summary&amp;Assumptions'!$J$29)^(CK$46-1))</f>
        <v>0</v>
      </c>
      <c r="CG246" s="588">
        <f>AND(CL$55&gt;0,SUM($E246:CF246)&lt;'Summary&amp;Assumptions'!$G$32*$B246,$D246&gt;='Summary&amp;Assumptions'!$D$17,CL$47&gt;=$D246,CL$47&lt;=EDATE($D246,'Summary&amp;Assumptions'!$G$32))*$B246+AND(CL$56&lt;'Summary&amp;Assumptions'!$J$31,CL$47&gt;=$FO246,CL$47&lt;=$FP246)*(('Summary&amp;Assumptions'!$H$25*$C246)*(1+'Summary&amp;Assumptions'!$J$29)^(CL$46-1))+AND(CL$56&lt;'Summary&amp;Assumptions'!$J$31,CL$47&gt;=$FQ246,CL$47&lt;=$FR246)*(('Summary&amp;Assumptions'!$H$25*$C246)*(1+'Summary&amp;Assumptions'!$J$29)^(CL$46-1))</f>
        <v>0</v>
      </c>
      <c r="CH246" s="588">
        <f>AND(CM$55&gt;0,SUM($E246:CG246)&lt;'Summary&amp;Assumptions'!$G$32*$B246,$D246&gt;='Summary&amp;Assumptions'!$D$17,CM$47&gt;=$D246,CM$47&lt;=EDATE($D246,'Summary&amp;Assumptions'!$G$32))*$B246+AND(CM$56&lt;'Summary&amp;Assumptions'!$J$31,CM$47&gt;=$FO246,CM$47&lt;=$FP246)*(('Summary&amp;Assumptions'!$H$25*$C246)*(1+'Summary&amp;Assumptions'!$J$29)^(CM$46-1))+AND(CM$56&lt;'Summary&amp;Assumptions'!$J$31,CM$47&gt;=$FQ246,CM$47&lt;=$FR246)*(('Summary&amp;Assumptions'!$H$25*$C246)*(1+'Summary&amp;Assumptions'!$J$29)^(CM$46-1))</f>
        <v>0</v>
      </c>
      <c r="CI246" s="588">
        <f>AND(CN$55&gt;0,SUM($E246:CH246)&lt;'Summary&amp;Assumptions'!$G$32*$B246,$D246&gt;='Summary&amp;Assumptions'!$D$17,CN$47&gt;=$D246,CN$47&lt;=EDATE($D246,'Summary&amp;Assumptions'!$G$32))*$B246+AND(CN$56&lt;'Summary&amp;Assumptions'!$J$31,CN$47&gt;=$FO246,CN$47&lt;=$FP246)*(('Summary&amp;Assumptions'!$H$25*$C246)*(1+'Summary&amp;Assumptions'!$J$29)^(CN$46-1))+AND(CN$56&lt;'Summary&amp;Assumptions'!$J$31,CN$47&gt;=$FQ246,CN$47&lt;=$FR246)*(('Summary&amp;Assumptions'!$H$25*$C246)*(1+'Summary&amp;Assumptions'!$J$29)^(CN$46-1))</f>
        <v>0</v>
      </c>
      <c r="CJ246" s="588">
        <f>AND(CO$55&gt;0,SUM($E246:CI246)&lt;'Summary&amp;Assumptions'!$G$32*$B246,$D246&gt;='Summary&amp;Assumptions'!$D$17,CO$47&gt;=$D246,CO$47&lt;=EDATE($D246,'Summary&amp;Assumptions'!$G$32))*$B246+AND(CO$56&lt;'Summary&amp;Assumptions'!$J$31,CO$47&gt;=$FO246,CO$47&lt;=$FP246)*(('Summary&amp;Assumptions'!$H$25*$C246)*(1+'Summary&amp;Assumptions'!$J$29)^(CO$46-1))+AND(CO$56&lt;'Summary&amp;Assumptions'!$J$31,CO$47&gt;=$FQ246,CO$47&lt;=$FR246)*(('Summary&amp;Assumptions'!$H$25*$C246)*(1+'Summary&amp;Assumptions'!$J$29)^(CO$46-1))</f>
        <v>0</v>
      </c>
      <c r="CK246" s="588">
        <f>AND(CP$55&gt;0,SUM($E246:CJ246)&lt;'Summary&amp;Assumptions'!$G$32*$B246,$D246&gt;='Summary&amp;Assumptions'!$D$17,CP$47&gt;=$D246,CP$47&lt;=EDATE($D246,'Summary&amp;Assumptions'!$G$32))*$B246+AND(CP$56&lt;'Summary&amp;Assumptions'!$J$31,CP$47&gt;=$FO246,CP$47&lt;=$FP246)*(('Summary&amp;Assumptions'!$H$25*$C246)*(1+'Summary&amp;Assumptions'!$J$29)^(CP$46-1))+AND(CP$56&lt;'Summary&amp;Assumptions'!$J$31,CP$47&gt;=$FQ246,CP$47&lt;=$FR246)*(('Summary&amp;Assumptions'!$H$25*$C246)*(1+'Summary&amp;Assumptions'!$J$29)^(CP$46-1))</f>
        <v>0</v>
      </c>
      <c r="CL246" s="588">
        <f>AND(CQ$55&gt;0,SUM($E246:CK246)&lt;'Summary&amp;Assumptions'!$G$32*$B246,$D246&gt;='Summary&amp;Assumptions'!$D$17,CQ$47&gt;=$D246,CQ$47&lt;=EDATE($D246,'Summary&amp;Assumptions'!$G$32))*$B246+AND(CQ$56&lt;'Summary&amp;Assumptions'!$J$31,CQ$47&gt;=$FO246,CQ$47&lt;=$FP246)*(('Summary&amp;Assumptions'!$H$25*$C246)*(1+'Summary&amp;Assumptions'!$J$29)^(CQ$46-1))+AND(CQ$56&lt;'Summary&amp;Assumptions'!$J$31,CQ$47&gt;=$FQ246,CQ$47&lt;=$FR246)*(('Summary&amp;Assumptions'!$H$25*$C246)*(1+'Summary&amp;Assumptions'!$J$29)^(CQ$46-1))</f>
        <v>0</v>
      </c>
      <c r="CM246" s="588">
        <f>AND(CR$55&gt;0,SUM($E246:CL246)&lt;'Summary&amp;Assumptions'!$G$32*$B246,$D246&gt;='Summary&amp;Assumptions'!$D$17,CR$47&gt;=$D246,CR$47&lt;=EDATE($D246,'Summary&amp;Assumptions'!$G$32))*$B246+AND(CR$56&lt;'Summary&amp;Assumptions'!$J$31,CR$47&gt;=$FO246,CR$47&lt;=$FP246)*(('Summary&amp;Assumptions'!$H$25*$C246)*(1+'Summary&amp;Assumptions'!$J$29)^(CR$46-1))+AND(CR$56&lt;'Summary&amp;Assumptions'!$J$31,CR$47&gt;=$FQ246,CR$47&lt;=$FR246)*(('Summary&amp;Assumptions'!$H$25*$C246)*(1+'Summary&amp;Assumptions'!$J$29)^(CR$46-1))</f>
        <v>0</v>
      </c>
      <c r="CN246" s="588">
        <f>AND(CS$55&gt;0,SUM($E246:CM246)&lt;'Summary&amp;Assumptions'!$G$32*$B246,$D246&gt;='Summary&amp;Assumptions'!$D$17,CS$47&gt;=$D246,CS$47&lt;=EDATE($D246,'Summary&amp;Assumptions'!$G$32))*$B246+AND(CS$56&lt;'Summary&amp;Assumptions'!$J$31,CS$47&gt;=$FO246,CS$47&lt;=$FP246)*(('Summary&amp;Assumptions'!$H$25*$C246)*(1+'Summary&amp;Assumptions'!$J$29)^(CS$46-1))+AND(CS$56&lt;'Summary&amp;Assumptions'!$J$31,CS$47&gt;=$FQ246,CS$47&lt;=$FR246)*(('Summary&amp;Assumptions'!$H$25*$C246)*(1+'Summary&amp;Assumptions'!$J$29)^(CS$46-1))</f>
        <v>0</v>
      </c>
      <c r="CO246" s="588">
        <f>AND(CT$55&gt;0,SUM($E246:CN246)&lt;'Summary&amp;Assumptions'!$G$32*$B246,$D246&gt;='Summary&amp;Assumptions'!$D$17,CT$47&gt;=$D246,CT$47&lt;=EDATE($D246,'Summary&amp;Assumptions'!$G$32))*$B246+AND(CT$56&lt;'Summary&amp;Assumptions'!$J$31,CT$47&gt;=$FO246,CT$47&lt;=$FP246)*(('Summary&amp;Assumptions'!$H$25*$C246)*(1+'Summary&amp;Assumptions'!$J$29)^(CT$46-1))+AND(CT$56&lt;'Summary&amp;Assumptions'!$J$31,CT$47&gt;=$FQ246,CT$47&lt;=$FR246)*(('Summary&amp;Assumptions'!$H$25*$C246)*(1+'Summary&amp;Assumptions'!$J$29)^(CT$46-1))</f>
        <v>0</v>
      </c>
      <c r="CP246" s="588">
        <f>AND(CU$55&gt;0,SUM($E246:CO246)&lt;'Summary&amp;Assumptions'!$G$32*$B246,$D246&gt;='Summary&amp;Assumptions'!$D$17,CU$47&gt;=$D246,CU$47&lt;=EDATE($D246,'Summary&amp;Assumptions'!$G$32))*$B246+AND(CU$56&lt;'Summary&amp;Assumptions'!$J$31,CU$47&gt;=$FO246,CU$47&lt;=$FP246)*(('Summary&amp;Assumptions'!$H$25*$C246)*(1+'Summary&amp;Assumptions'!$J$29)^(CU$46-1))+AND(CU$56&lt;'Summary&amp;Assumptions'!$J$31,CU$47&gt;=$FQ246,CU$47&lt;=$FR246)*(('Summary&amp;Assumptions'!$H$25*$C246)*(1+'Summary&amp;Assumptions'!$J$29)^(CU$46-1))</f>
        <v>0</v>
      </c>
      <c r="CQ246" s="588">
        <f>AND(CV$55&gt;0,SUM($E246:CP246)&lt;'Summary&amp;Assumptions'!$G$32*$B246,$D246&gt;='Summary&amp;Assumptions'!$D$17,CV$47&gt;=$D246,CV$47&lt;=EDATE($D246,'Summary&amp;Assumptions'!$G$32))*$B246+AND(CV$56&lt;'Summary&amp;Assumptions'!$J$31,CV$47&gt;=$FO246,CV$47&lt;=$FP246)*(('Summary&amp;Assumptions'!$H$25*$C246)*(1+'Summary&amp;Assumptions'!$J$29)^(CV$46-1))+AND(CV$56&lt;'Summary&amp;Assumptions'!$J$31,CV$47&gt;=$FQ246,CV$47&lt;=$FR246)*(('Summary&amp;Assumptions'!$H$25*$C246)*(1+'Summary&amp;Assumptions'!$J$29)^(CV$46-1))</f>
        <v>0</v>
      </c>
      <c r="CR246" s="588">
        <f>AND(CW$55&gt;0,SUM($E246:CQ246)&lt;'Summary&amp;Assumptions'!$G$32*$B246,$D246&gt;='Summary&amp;Assumptions'!$D$17,CW$47&gt;=$D246,CW$47&lt;=EDATE($D246,'Summary&amp;Assumptions'!$G$32))*$B246+AND(CW$56&lt;'Summary&amp;Assumptions'!$J$31,CW$47&gt;=$FO246,CW$47&lt;=$FP246)*(('Summary&amp;Assumptions'!$H$25*$C246)*(1+'Summary&amp;Assumptions'!$J$29)^(CW$46-1))+AND(CW$56&lt;'Summary&amp;Assumptions'!$J$31,CW$47&gt;=$FQ246,CW$47&lt;=$FR246)*(('Summary&amp;Assumptions'!$H$25*$C246)*(1+'Summary&amp;Assumptions'!$J$29)^(CW$46-1))</f>
        <v>0</v>
      </c>
      <c r="CS246" s="588">
        <f>AND(CX$55&gt;0,SUM($E246:CR246)&lt;'Summary&amp;Assumptions'!$G$32*$B246,$D246&gt;='Summary&amp;Assumptions'!$D$17,CX$47&gt;=$D246,CX$47&lt;=EDATE($D246,'Summary&amp;Assumptions'!$G$32))*$B246+AND(CX$56&lt;'Summary&amp;Assumptions'!$J$31,CX$47&gt;=$FO246,CX$47&lt;=$FP246)*(('Summary&amp;Assumptions'!$H$25*$C246)*(1+'Summary&amp;Assumptions'!$J$29)^(CX$46-1))+AND(CX$56&lt;'Summary&amp;Assumptions'!$J$31,CX$47&gt;=$FQ246,CX$47&lt;=$FR246)*(('Summary&amp;Assumptions'!$H$25*$C246)*(1+'Summary&amp;Assumptions'!$J$29)^(CX$46-1))</f>
        <v>0</v>
      </c>
      <c r="CT246" s="588">
        <f>AND(CY$55&gt;0,SUM($E246:CS246)&lt;'Summary&amp;Assumptions'!$G$32*$B246,$D246&gt;='Summary&amp;Assumptions'!$D$17,CY$47&gt;=$D246,CY$47&lt;=EDATE($D246,'Summary&amp;Assumptions'!$G$32))*$B246+AND(CY$56&lt;'Summary&amp;Assumptions'!$J$31,CY$47&gt;=$FO246,CY$47&lt;=$FP246)*(('Summary&amp;Assumptions'!$H$25*$C246)*(1+'Summary&amp;Assumptions'!$J$29)^(CY$46-1))+AND(CY$56&lt;'Summary&amp;Assumptions'!$J$31,CY$47&gt;=$FQ246,CY$47&lt;=$FR246)*(('Summary&amp;Assumptions'!$H$25*$C246)*(1+'Summary&amp;Assumptions'!$J$29)^(CY$46-1))</f>
        <v>0</v>
      </c>
      <c r="CU246" s="588">
        <f>AND(CZ$55&gt;0,SUM($E246:CT246)&lt;'Summary&amp;Assumptions'!$G$32*$B246,$D246&gt;='Summary&amp;Assumptions'!$D$17,CZ$47&gt;=$D246,CZ$47&lt;=EDATE($D246,'Summary&amp;Assumptions'!$G$32))*$B246+AND(CZ$56&lt;'Summary&amp;Assumptions'!$J$31,CZ$47&gt;=$FO246,CZ$47&lt;=$FP246)*(('Summary&amp;Assumptions'!$H$25*$C246)*(1+'Summary&amp;Assumptions'!$J$29)^(CZ$46-1))+AND(CZ$56&lt;'Summary&amp;Assumptions'!$J$31,CZ$47&gt;=$FQ246,CZ$47&lt;=$FR246)*(('Summary&amp;Assumptions'!$H$25*$C246)*(1+'Summary&amp;Assumptions'!$J$29)^(CZ$46-1))</f>
        <v>0</v>
      </c>
      <c r="CV246" s="588">
        <f>AND(DA$55&gt;0,SUM($E246:CU246)&lt;'Summary&amp;Assumptions'!$G$32*$B246,$D246&gt;='Summary&amp;Assumptions'!$D$17,DA$47&gt;=$D246,DA$47&lt;=EDATE($D246,'Summary&amp;Assumptions'!$G$32))*$B246+AND(DA$56&lt;'Summary&amp;Assumptions'!$J$31,DA$47&gt;=$FO246,DA$47&lt;=$FP246)*(('Summary&amp;Assumptions'!$H$25*$C246)*(1+'Summary&amp;Assumptions'!$J$29)^(DA$46-1))+AND(DA$56&lt;'Summary&amp;Assumptions'!$J$31,DA$47&gt;=$FQ246,DA$47&lt;=$FR246)*(('Summary&amp;Assumptions'!$H$25*$C246)*(1+'Summary&amp;Assumptions'!$J$29)^(DA$46-1))</f>
        <v>0</v>
      </c>
      <c r="CW246" s="588">
        <f>AND(DB$55&gt;0,SUM($E246:CV246)&lt;'Summary&amp;Assumptions'!$G$32*$B246,$D246&gt;='Summary&amp;Assumptions'!$D$17,DB$47&gt;=$D246,DB$47&lt;=EDATE($D246,'Summary&amp;Assumptions'!$G$32))*$B246+AND(DB$56&lt;'Summary&amp;Assumptions'!$J$31,DB$47&gt;=$FO246,DB$47&lt;=$FP246)*(('Summary&amp;Assumptions'!$H$25*$C246)*(1+'Summary&amp;Assumptions'!$J$29)^(DB$46-1))+AND(DB$56&lt;'Summary&amp;Assumptions'!$J$31,DB$47&gt;=$FQ246,DB$47&lt;=$FR246)*(('Summary&amp;Assumptions'!$H$25*$C246)*(1+'Summary&amp;Assumptions'!$J$29)^(DB$46-1))</f>
        <v>0</v>
      </c>
      <c r="CX246" s="588">
        <f>AND(DC$55&gt;0,SUM($E246:CW246)&lt;'Summary&amp;Assumptions'!$G$32*$B246,$D246&gt;='Summary&amp;Assumptions'!$D$17,DC$47&gt;=$D246,DC$47&lt;=EDATE($D246,'Summary&amp;Assumptions'!$G$32))*$B246+AND(DC$56&lt;'Summary&amp;Assumptions'!$J$31,DC$47&gt;=$FO246,DC$47&lt;=$FP246)*(('Summary&amp;Assumptions'!$H$25*$C246)*(1+'Summary&amp;Assumptions'!$J$29)^(DC$46-1))+AND(DC$56&lt;'Summary&amp;Assumptions'!$J$31,DC$47&gt;=$FQ246,DC$47&lt;=$FR246)*(('Summary&amp;Assumptions'!$H$25*$C246)*(1+'Summary&amp;Assumptions'!$J$29)^(DC$46-1))</f>
        <v>0</v>
      </c>
      <c r="CY246" s="588">
        <f>AND(DD$55&gt;0,SUM($E246:CX246)&lt;'Summary&amp;Assumptions'!$G$32*$B246,$D246&gt;='Summary&amp;Assumptions'!$D$17,DD$47&gt;=$D246,DD$47&lt;=EDATE($D246,'Summary&amp;Assumptions'!$G$32))*$B246+AND(DD$56&lt;'Summary&amp;Assumptions'!$J$31,DD$47&gt;=$FO246,DD$47&lt;=$FP246)*(('Summary&amp;Assumptions'!$H$25*$C246)*(1+'Summary&amp;Assumptions'!$J$29)^(DD$46-1))+AND(DD$56&lt;'Summary&amp;Assumptions'!$J$31,DD$47&gt;=$FQ246,DD$47&lt;=$FR246)*(('Summary&amp;Assumptions'!$H$25*$C246)*(1+'Summary&amp;Assumptions'!$J$29)^(DD$46-1))</f>
        <v>0</v>
      </c>
      <c r="CZ246" s="588">
        <f>AND(DE$55&gt;0,SUM($E246:CY246)&lt;'Summary&amp;Assumptions'!$G$32*$B246,$D246&gt;='Summary&amp;Assumptions'!$D$17,DE$47&gt;=$D246,DE$47&lt;=EDATE($D246,'Summary&amp;Assumptions'!$G$32))*$B246+AND(DE$56&lt;'Summary&amp;Assumptions'!$J$31,DE$47&gt;=$FO246,DE$47&lt;=$FP246)*(('Summary&amp;Assumptions'!$H$25*$C246)*(1+'Summary&amp;Assumptions'!$J$29)^(DE$46-1))+AND(DE$56&lt;'Summary&amp;Assumptions'!$J$31,DE$47&gt;=$FQ246,DE$47&lt;=$FR246)*(('Summary&amp;Assumptions'!$H$25*$C246)*(1+'Summary&amp;Assumptions'!$J$29)^(DE$46-1))</f>
        <v>0</v>
      </c>
      <c r="DA246" s="588">
        <f>AND(DF$55&gt;0,SUM($E246:CZ246)&lt;'Summary&amp;Assumptions'!$G$32*$B246,$D246&gt;='Summary&amp;Assumptions'!$D$17,DF$47&gt;=$D246,DF$47&lt;=EDATE($D246,'Summary&amp;Assumptions'!$G$32))*$B246+AND(DF$56&lt;'Summary&amp;Assumptions'!$J$31,DF$47&gt;=$FO246,DF$47&lt;=$FP246)*(('Summary&amp;Assumptions'!$H$25*$C246)*(1+'Summary&amp;Assumptions'!$J$29)^(DF$46-1))+AND(DF$56&lt;'Summary&amp;Assumptions'!$J$31,DF$47&gt;=$FQ246,DF$47&lt;=$FR246)*(('Summary&amp;Assumptions'!$H$25*$C246)*(1+'Summary&amp;Assumptions'!$J$29)^(DF$46-1))</f>
        <v>0</v>
      </c>
      <c r="DB246" s="588">
        <f>AND(DG$55&gt;0,SUM($E246:DA246)&lt;'Summary&amp;Assumptions'!$G$32*$B246,$D246&gt;='Summary&amp;Assumptions'!$D$17,DG$47&gt;=$D246,DG$47&lt;=EDATE($D246,'Summary&amp;Assumptions'!$G$32))*$B246+AND(DG$56&lt;'Summary&amp;Assumptions'!$J$31,DG$47&gt;=$FO246,DG$47&lt;=$FP246)*(('Summary&amp;Assumptions'!$H$25*$C246)*(1+'Summary&amp;Assumptions'!$J$29)^(DG$46-1))+AND(DG$56&lt;'Summary&amp;Assumptions'!$J$31,DG$47&gt;=$FQ246,DG$47&lt;=$FR246)*(('Summary&amp;Assumptions'!$H$25*$C246)*(1+'Summary&amp;Assumptions'!$J$29)^(DG$46-1))</f>
        <v>0</v>
      </c>
      <c r="DC246" s="588">
        <f>AND(DH$55&gt;0,SUM($E246:DB246)&lt;'Summary&amp;Assumptions'!$G$32*$B246,$D246&gt;='Summary&amp;Assumptions'!$D$17,DH$47&gt;=$D246,DH$47&lt;=EDATE($D246,'Summary&amp;Assumptions'!$G$32))*$B246+AND(DH$56&lt;'Summary&amp;Assumptions'!$J$31,DH$47&gt;=$FO246,DH$47&lt;=$FP246)*(('Summary&amp;Assumptions'!$H$25*$C246)*(1+'Summary&amp;Assumptions'!$J$29)^(DH$46-1))+AND(DH$56&lt;'Summary&amp;Assumptions'!$J$31,DH$47&gt;=$FQ246,DH$47&lt;=$FR246)*(('Summary&amp;Assumptions'!$H$25*$C246)*(1+'Summary&amp;Assumptions'!$J$29)^(DH$46-1))</f>
        <v>0</v>
      </c>
      <c r="DD246" s="588">
        <f>AND(DI$55&gt;0,SUM($E246:DC246)&lt;'Summary&amp;Assumptions'!$G$32*$B246,$D246&gt;='Summary&amp;Assumptions'!$D$17,DI$47&gt;=$D246,DI$47&lt;=EDATE($D246,'Summary&amp;Assumptions'!$G$32))*$B246+AND(DI$56&lt;'Summary&amp;Assumptions'!$J$31,DI$47&gt;=$FO246,DI$47&lt;=$FP246)*(('Summary&amp;Assumptions'!$H$25*$C246)*(1+'Summary&amp;Assumptions'!$J$29)^(DI$46-1))+AND(DI$56&lt;'Summary&amp;Assumptions'!$J$31,DI$47&gt;=$FQ246,DI$47&lt;=$FR246)*(('Summary&amp;Assumptions'!$H$25*$C246)*(1+'Summary&amp;Assumptions'!$J$29)^(DI$46-1))</f>
        <v>0</v>
      </c>
      <c r="DE246" s="588">
        <f>AND(DJ$55&gt;0,SUM($E246:DD246)&lt;'Summary&amp;Assumptions'!$G$32*$B246,$D246&gt;='Summary&amp;Assumptions'!$D$17,DJ$47&gt;=$D246,DJ$47&lt;=EDATE($D246,'Summary&amp;Assumptions'!$G$32))*$B246+AND(DJ$56&lt;'Summary&amp;Assumptions'!$J$31,DJ$47&gt;=$FO246,DJ$47&lt;=$FP246)*(('Summary&amp;Assumptions'!$H$25*$C246)*(1+'Summary&amp;Assumptions'!$J$29)^(DJ$46-1))+AND(DJ$56&lt;'Summary&amp;Assumptions'!$J$31,DJ$47&gt;=$FQ246,DJ$47&lt;=$FR246)*(('Summary&amp;Assumptions'!$H$25*$C246)*(1+'Summary&amp;Assumptions'!$J$29)^(DJ$46-1))</f>
        <v>0</v>
      </c>
      <c r="DF246" s="588">
        <f>AND(DK$55&gt;0,SUM($E246:DE246)&lt;'Summary&amp;Assumptions'!$G$32*$B246,$D246&gt;='Summary&amp;Assumptions'!$D$17,DK$47&gt;=$D246,DK$47&lt;=EDATE($D246,'Summary&amp;Assumptions'!$G$32))*$B246+AND(DK$56&lt;'Summary&amp;Assumptions'!$J$31,DK$47&gt;=$FO246,DK$47&lt;=$FP246)*(('Summary&amp;Assumptions'!$H$25*$C246)*(1+'Summary&amp;Assumptions'!$J$29)^(DK$46-1))+AND(DK$56&lt;'Summary&amp;Assumptions'!$J$31,DK$47&gt;=$FQ246,DK$47&lt;=$FR246)*(('Summary&amp;Assumptions'!$H$25*$C246)*(1+'Summary&amp;Assumptions'!$J$29)^(DK$46-1))</f>
        <v>0</v>
      </c>
      <c r="DG246" s="588">
        <f>AND(DL$55&gt;0,SUM($E246:DF246)&lt;'Summary&amp;Assumptions'!$G$32*$B246,$D246&gt;='Summary&amp;Assumptions'!$D$17,DL$47&gt;=$D246,DL$47&lt;=EDATE($D246,'Summary&amp;Assumptions'!$G$32))*$B246+AND(DL$56&lt;'Summary&amp;Assumptions'!$J$31,DL$47&gt;=$FO246,DL$47&lt;=$FP246)*(('Summary&amp;Assumptions'!$H$25*$C246)*(1+'Summary&amp;Assumptions'!$J$29)^(DL$46-1))+AND(DL$56&lt;'Summary&amp;Assumptions'!$J$31,DL$47&gt;=$FQ246,DL$47&lt;=$FR246)*(('Summary&amp;Assumptions'!$H$25*$C246)*(1+'Summary&amp;Assumptions'!$J$29)^(DL$46-1))</f>
        <v>0</v>
      </c>
      <c r="DH246" s="588">
        <f>AND(DM$55&gt;0,SUM($E246:DG246)&lt;'Summary&amp;Assumptions'!$G$32*$B246,$D246&gt;='Summary&amp;Assumptions'!$D$17,DM$47&gt;=$D246,DM$47&lt;=EDATE($D246,'Summary&amp;Assumptions'!$G$32))*$B246+AND(DM$56&lt;'Summary&amp;Assumptions'!$J$31,DM$47&gt;=$FO246,DM$47&lt;=$FP246)*(('Summary&amp;Assumptions'!$H$25*$C246)*(1+'Summary&amp;Assumptions'!$J$29)^(DM$46-1))+AND(DM$56&lt;'Summary&amp;Assumptions'!$J$31,DM$47&gt;=$FQ246,DM$47&lt;=$FR246)*(('Summary&amp;Assumptions'!$H$25*$C246)*(1+'Summary&amp;Assumptions'!$J$29)^(DM$46-1))</f>
        <v>0</v>
      </c>
      <c r="DI246" s="588">
        <f>AND(DN$55&gt;0,SUM($E246:DH246)&lt;'Summary&amp;Assumptions'!$G$32*$B246,$D246&gt;='Summary&amp;Assumptions'!$D$17,DN$47&gt;=$D246,DN$47&lt;=EDATE($D246,'Summary&amp;Assumptions'!$G$32))*$B246+AND(DN$56&lt;'Summary&amp;Assumptions'!$J$31,DN$47&gt;=$FO246,DN$47&lt;=$FP246)*(('Summary&amp;Assumptions'!$H$25*$C246)*(1+'Summary&amp;Assumptions'!$J$29)^(DN$46-1))+AND(DN$56&lt;'Summary&amp;Assumptions'!$J$31,DN$47&gt;=$FQ246,DN$47&lt;=$FR246)*(('Summary&amp;Assumptions'!$H$25*$C246)*(1+'Summary&amp;Assumptions'!$J$29)^(DN$46-1))</f>
        <v>0</v>
      </c>
      <c r="DJ246" s="588">
        <f>AND(DO$55&gt;0,SUM($E246:DI246)&lt;'Summary&amp;Assumptions'!$G$32*$B246,$D246&gt;='Summary&amp;Assumptions'!$D$17,DO$47&gt;=$D246,DO$47&lt;=EDATE($D246,'Summary&amp;Assumptions'!$G$32))*$B246+AND(DO$56&lt;'Summary&amp;Assumptions'!$J$31,DO$47&gt;=$FO246,DO$47&lt;=$FP246)*(('Summary&amp;Assumptions'!$H$25*$C246)*(1+'Summary&amp;Assumptions'!$J$29)^(DO$46-1))+AND(DO$56&lt;'Summary&amp;Assumptions'!$J$31,DO$47&gt;=$FQ246,DO$47&lt;=$FR246)*(('Summary&amp;Assumptions'!$H$25*$C246)*(1+'Summary&amp;Assumptions'!$J$29)^(DO$46-1))</f>
        <v>0</v>
      </c>
      <c r="DK246" s="588">
        <f>AND(DP$55&gt;0,SUM($E246:DJ246)&lt;'Summary&amp;Assumptions'!$G$32*$B246,$D246&gt;='Summary&amp;Assumptions'!$D$17,DP$47&gt;=$D246,DP$47&lt;=EDATE($D246,'Summary&amp;Assumptions'!$G$32))*$B246+AND(DP$56&lt;'Summary&amp;Assumptions'!$J$31,DP$47&gt;=$FO246,DP$47&lt;=$FP246)*(('Summary&amp;Assumptions'!$H$25*$C246)*(1+'Summary&amp;Assumptions'!$J$29)^(DP$46-1))+AND(DP$56&lt;'Summary&amp;Assumptions'!$J$31,DP$47&gt;=$FQ246,DP$47&lt;=$FR246)*(('Summary&amp;Assumptions'!$H$25*$C246)*(1+'Summary&amp;Assumptions'!$J$29)^(DP$46-1))</f>
        <v>0</v>
      </c>
      <c r="DL246" s="588">
        <f>AND(DQ$55&gt;0,SUM($E246:DK246)&lt;'Summary&amp;Assumptions'!$G$32*$B246,$D246&gt;='Summary&amp;Assumptions'!$D$17,DQ$47&gt;=$D246,DQ$47&lt;=EDATE($D246,'Summary&amp;Assumptions'!$G$32))*$B246+AND(DQ$56&lt;'Summary&amp;Assumptions'!$J$31,DQ$47&gt;=$FO246,DQ$47&lt;=$FP246)*(('Summary&amp;Assumptions'!$H$25*$C246)*(1+'Summary&amp;Assumptions'!$J$29)^(DQ$46-1))+AND(DQ$56&lt;'Summary&amp;Assumptions'!$J$31,DQ$47&gt;=$FQ246,DQ$47&lt;=$FR246)*(('Summary&amp;Assumptions'!$H$25*$C246)*(1+'Summary&amp;Assumptions'!$J$29)^(DQ$46-1))</f>
        <v>0</v>
      </c>
      <c r="DM246" s="588">
        <f>AND(DR$55&gt;0,SUM($E246:DL246)&lt;'Summary&amp;Assumptions'!$G$32*$B246,$D246&gt;='Summary&amp;Assumptions'!$D$17,DR$47&gt;=$D246,DR$47&lt;=EDATE($D246,'Summary&amp;Assumptions'!$G$32))*$B246+AND(DR$56&lt;'Summary&amp;Assumptions'!$J$31,DR$47&gt;=$FO246,DR$47&lt;=$FP246)*(('Summary&amp;Assumptions'!$H$25*$C246)*(1+'Summary&amp;Assumptions'!$J$29)^(DR$46-1))+AND(DR$56&lt;'Summary&amp;Assumptions'!$J$31,DR$47&gt;=$FQ246,DR$47&lt;=$FR246)*(('Summary&amp;Assumptions'!$H$25*$C246)*(1+'Summary&amp;Assumptions'!$J$29)^(DR$46-1))</f>
        <v>0</v>
      </c>
      <c r="DN246" s="588">
        <f>AND(DS$55&gt;0,SUM($E246:DM246)&lt;'Summary&amp;Assumptions'!$G$32*$B246,$D246&gt;='Summary&amp;Assumptions'!$D$17,DS$47&gt;=$D246,DS$47&lt;=EDATE($D246,'Summary&amp;Assumptions'!$G$32))*$B246+AND(DS$56&lt;'Summary&amp;Assumptions'!$J$31,DS$47&gt;=$FO246,DS$47&lt;=$FP246)*(('Summary&amp;Assumptions'!$H$25*$C246)*(1+'Summary&amp;Assumptions'!$J$29)^(DS$46-1))+AND(DS$56&lt;'Summary&amp;Assumptions'!$J$31,DS$47&gt;=$FQ246,DS$47&lt;=$FR246)*(('Summary&amp;Assumptions'!$H$25*$C246)*(1+'Summary&amp;Assumptions'!$J$29)^(DS$46-1))</f>
        <v>0</v>
      </c>
      <c r="DO246" s="588">
        <f>AND(DT$55&gt;0,SUM($E246:DN246)&lt;'Summary&amp;Assumptions'!$G$32*$B246,$D246&gt;='Summary&amp;Assumptions'!$D$17,DT$47&gt;=$D246,DT$47&lt;=EDATE($D246,'Summary&amp;Assumptions'!$G$32))*$B246+AND(DT$56&lt;'Summary&amp;Assumptions'!$J$31,DT$47&gt;=$FO246,DT$47&lt;=$FP246)*(('Summary&amp;Assumptions'!$H$25*$C246)*(1+'Summary&amp;Assumptions'!$J$29)^(DT$46-1))+AND(DT$56&lt;'Summary&amp;Assumptions'!$J$31,DT$47&gt;=$FQ246,DT$47&lt;=$FR246)*(('Summary&amp;Assumptions'!$H$25*$C246)*(1+'Summary&amp;Assumptions'!$J$29)^(DT$46-1))</f>
        <v>0</v>
      </c>
      <c r="DP246" s="588">
        <f>AND(DU$55&gt;0,SUM($E246:DO246)&lt;'Summary&amp;Assumptions'!$G$32*$B246,$D246&gt;='Summary&amp;Assumptions'!$D$17,DU$47&gt;=$D246,DU$47&lt;=EDATE($D246,'Summary&amp;Assumptions'!$G$32))*$B246+AND(DU$56&lt;'Summary&amp;Assumptions'!$J$31,DU$47&gt;=$FO246,DU$47&lt;=$FP246)*(('Summary&amp;Assumptions'!$H$25*$C246)*(1+'Summary&amp;Assumptions'!$J$29)^(DU$46-1))+AND(DU$56&lt;'Summary&amp;Assumptions'!$J$31,DU$47&gt;=$FQ246,DU$47&lt;=$FR246)*(('Summary&amp;Assumptions'!$H$25*$C246)*(1+'Summary&amp;Assumptions'!$J$29)^(DU$46-1))</f>
        <v>0</v>
      </c>
      <c r="DQ246" s="588">
        <f>AND(DV$55&gt;0,SUM($E246:DP246)&lt;'Summary&amp;Assumptions'!$G$32*$B246,$D246&gt;='Summary&amp;Assumptions'!$D$17,DV$47&gt;=$D246,DV$47&lt;=EDATE($D246,'Summary&amp;Assumptions'!$G$32))*$B246+AND(DV$56&lt;'Summary&amp;Assumptions'!$J$31,DV$47&gt;=$FO246,DV$47&lt;=$FP246)*(('Summary&amp;Assumptions'!$H$25*$C246)*(1+'Summary&amp;Assumptions'!$J$29)^(DV$46-1))+AND(DV$56&lt;'Summary&amp;Assumptions'!$J$31,DV$47&gt;=$FQ246,DV$47&lt;=$FR246)*(('Summary&amp;Assumptions'!$H$25*$C246)*(1+'Summary&amp;Assumptions'!$J$29)^(DV$46-1))</f>
        <v>0</v>
      </c>
      <c r="DR246" s="588">
        <f>AND(DW$55&gt;0,SUM($E246:DQ246)&lt;'Summary&amp;Assumptions'!$G$32*$B246,$D246&gt;='Summary&amp;Assumptions'!$D$17,DW$47&gt;=$D246,DW$47&lt;=EDATE($D246,'Summary&amp;Assumptions'!$G$32))*$B246+AND(DW$56&lt;'Summary&amp;Assumptions'!$J$31,DW$47&gt;=$FO246,DW$47&lt;=$FP246)*(('Summary&amp;Assumptions'!$H$25*$C246)*(1+'Summary&amp;Assumptions'!$J$29)^(DW$46-1))+AND(DW$56&lt;'Summary&amp;Assumptions'!$J$31,DW$47&gt;=$FQ246,DW$47&lt;=$FR246)*(('Summary&amp;Assumptions'!$H$25*$C246)*(1+'Summary&amp;Assumptions'!$J$29)^(DW$46-1))</f>
        <v>0</v>
      </c>
      <c r="DS246" s="588">
        <f>AND(DX$55&gt;0,SUM($E246:DR246)&lt;'Summary&amp;Assumptions'!$G$32*$B246,$D246&gt;='Summary&amp;Assumptions'!$D$17,DX$47&gt;=$D246,DX$47&lt;=EDATE($D246,'Summary&amp;Assumptions'!$G$32))*$B246+AND(DX$56&lt;'Summary&amp;Assumptions'!$J$31,DX$47&gt;=$FO246,DX$47&lt;=$FP246)*(('Summary&amp;Assumptions'!$H$25*$C246)*(1+'Summary&amp;Assumptions'!$J$29)^(DX$46-1))+AND(DX$56&lt;'Summary&amp;Assumptions'!$J$31,DX$47&gt;=$FQ246,DX$47&lt;=$FR246)*(('Summary&amp;Assumptions'!$H$25*$C246)*(1+'Summary&amp;Assumptions'!$J$29)^(DX$46-1))</f>
        <v>0</v>
      </c>
      <c r="DT246" s="588">
        <f>AND(DY$55&gt;0,SUM($E246:DS246)&lt;'Summary&amp;Assumptions'!$G$32*$B246,$D246&gt;='Summary&amp;Assumptions'!$D$17,DY$47&gt;=$D246,DY$47&lt;=EDATE($D246,'Summary&amp;Assumptions'!$G$32))*$B246+AND(DY$56&lt;'Summary&amp;Assumptions'!$J$31,DY$47&gt;=$FO246,DY$47&lt;=$FP246)*(('Summary&amp;Assumptions'!$H$25*$C246)*(1+'Summary&amp;Assumptions'!$J$29)^(DY$46-1))+AND(DY$56&lt;'Summary&amp;Assumptions'!$J$31,DY$47&gt;=$FQ246,DY$47&lt;=$FR246)*(('Summary&amp;Assumptions'!$H$25*$C246)*(1+'Summary&amp;Assumptions'!$J$29)^(DY$46-1))</f>
        <v>0</v>
      </c>
      <c r="DU246" s="588">
        <f>AND(DZ$55&gt;0,SUM($E246:DT246)&lt;'Summary&amp;Assumptions'!$G$32*$B246,$D246&gt;='Summary&amp;Assumptions'!$D$17,DZ$47&gt;=$D246,DZ$47&lt;=EDATE($D246,'Summary&amp;Assumptions'!$G$32))*$B246+AND(DZ$56&lt;'Summary&amp;Assumptions'!$J$31,DZ$47&gt;=$FO246,DZ$47&lt;=$FP246)*(('Summary&amp;Assumptions'!$H$25*$C246)*(1+'Summary&amp;Assumptions'!$J$29)^(DZ$46-1))+AND(DZ$56&lt;'Summary&amp;Assumptions'!$J$31,DZ$47&gt;=$FQ246,DZ$47&lt;=$FR246)*(('Summary&amp;Assumptions'!$H$25*$C246)*(1+'Summary&amp;Assumptions'!$J$29)^(DZ$46-1))</f>
        <v>0</v>
      </c>
      <c r="DV246" s="588">
        <f>AND(EA$55&gt;0,SUM($E246:DU246)&lt;'Summary&amp;Assumptions'!$G$32*$B246,$D246&gt;='Summary&amp;Assumptions'!$D$17,EA$47&gt;=$D246,EA$47&lt;=EDATE($D246,'Summary&amp;Assumptions'!$G$32))*$B246+AND(EA$56&lt;'Summary&amp;Assumptions'!$J$31,EA$47&gt;=$FO246,EA$47&lt;=$FP246)*(('Summary&amp;Assumptions'!$H$25*$C246)*(1+'Summary&amp;Assumptions'!$J$29)^(EA$46-1))+AND(EA$56&lt;'Summary&amp;Assumptions'!$J$31,EA$47&gt;=$FQ246,EA$47&lt;=$FR246)*(('Summary&amp;Assumptions'!$H$25*$C246)*(1+'Summary&amp;Assumptions'!$J$29)^(EA$46-1))</f>
        <v>0</v>
      </c>
      <c r="DW246" s="588">
        <f>AND(EB$55&gt;0,SUM($E246:DV246)&lt;'Summary&amp;Assumptions'!$G$32*$B246,$D246&gt;='Summary&amp;Assumptions'!$D$17,EB$47&gt;=$D246,EB$47&lt;=EDATE($D246,'Summary&amp;Assumptions'!$G$32))*$B246+AND(EB$56&lt;'Summary&amp;Assumptions'!$J$31,EB$47&gt;=$FO246,EB$47&lt;=$FP246)*(('Summary&amp;Assumptions'!$H$25*$C246)*(1+'Summary&amp;Assumptions'!$J$29)^(EB$46-1))+AND(EB$56&lt;'Summary&amp;Assumptions'!$J$31,EB$47&gt;=$FQ246,EB$47&lt;=$FR246)*(('Summary&amp;Assumptions'!$H$25*$C246)*(1+'Summary&amp;Assumptions'!$J$29)^(EB$46-1))</f>
        <v>0</v>
      </c>
      <c r="DX246" s="588">
        <f>AND(EC$55&gt;0,SUM($E246:DW246)&lt;'Summary&amp;Assumptions'!$G$32*$B246,$D246&gt;='Summary&amp;Assumptions'!$D$17,EC$47&gt;=$D246,EC$47&lt;=EDATE($D246,'Summary&amp;Assumptions'!$G$32))*$B246+AND(EC$56&lt;'Summary&amp;Assumptions'!$J$31,EC$47&gt;=$FO246,EC$47&lt;=$FP246)*(('Summary&amp;Assumptions'!$H$25*$C246)*(1+'Summary&amp;Assumptions'!$J$29)^(EC$46-1))+AND(EC$56&lt;'Summary&amp;Assumptions'!$J$31,EC$47&gt;=$FQ246,EC$47&lt;=$FR246)*(('Summary&amp;Assumptions'!$H$25*$C246)*(1+'Summary&amp;Assumptions'!$J$29)^(EC$46-1))</f>
        <v>0</v>
      </c>
      <c r="DY246" s="588">
        <f>AND(ED$55&gt;0,SUM($E246:DX246)&lt;'Summary&amp;Assumptions'!$G$32*$B246,$D246&gt;='Summary&amp;Assumptions'!$D$17,ED$47&gt;=$D246,ED$47&lt;=EDATE($D246,'Summary&amp;Assumptions'!$G$32))*$B246+AND(ED$56&lt;'Summary&amp;Assumptions'!$J$31,ED$47&gt;=$FO246,ED$47&lt;=$FP246)*(('Summary&amp;Assumptions'!$H$25*$C246)*(1+'Summary&amp;Assumptions'!$J$29)^(ED$46-1))+AND(ED$56&lt;'Summary&amp;Assumptions'!$J$31,ED$47&gt;=$FQ246,ED$47&lt;=$FR246)*(('Summary&amp;Assumptions'!$H$25*$C246)*(1+'Summary&amp;Assumptions'!$J$29)^(ED$46-1))</f>
        <v>0</v>
      </c>
      <c r="DZ246" s="588">
        <f>AND(EE$55&gt;0,SUM($E246:DY246)&lt;'Summary&amp;Assumptions'!$G$32*$B246,$D246&gt;='Summary&amp;Assumptions'!$D$17,EE$47&gt;=$D246,EE$47&lt;=EDATE($D246,'Summary&amp;Assumptions'!$G$32))*$B246+AND(EE$56&lt;'Summary&amp;Assumptions'!$J$31,EE$47&gt;=$FO246,EE$47&lt;=$FP246)*(('Summary&amp;Assumptions'!$H$25*$C246)*(1+'Summary&amp;Assumptions'!$J$29)^(EE$46-1))+AND(EE$56&lt;'Summary&amp;Assumptions'!$J$31,EE$47&gt;=$FQ246,EE$47&lt;=$FR246)*(('Summary&amp;Assumptions'!$H$25*$C246)*(1+'Summary&amp;Assumptions'!$J$29)^(EE$46-1))</f>
        <v>0</v>
      </c>
      <c r="EA246" s="588">
        <f>AND(EF$55&gt;0,SUM($E246:DZ246)&lt;'Summary&amp;Assumptions'!$G$32*$B246,$D246&gt;='Summary&amp;Assumptions'!$D$17,EF$47&gt;=$D246,EF$47&lt;=EDATE($D246,'Summary&amp;Assumptions'!$G$32))*$B246+AND(EF$56&lt;'Summary&amp;Assumptions'!$J$31,EF$47&gt;=$FO246,EF$47&lt;=$FP246)*(('Summary&amp;Assumptions'!$H$25*$C246)*(1+'Summary&amp;Assumptions'!$J$29)^(EF$46-1))+AND(EF$56&lt;'Summary&amp;Assumptions'!$J$31,EF$47&gt;=$FQ246,EF$47&lt;=$FR246)*(('Summary&amp;Assumptions'!$H$25*$C246)*(1+'Summary&amp;Assumptions'!$J$29)^(EF$46-1))</f>
        <v>0</v>
      </c>
      <c r="EB246" s="588">
        <f>AND(EG$55&gt;0,SUM($E246:EA246)&lt;'Summary&amp;Assumptions'!$G$32*$B246,$D246&gt;='Summary&amp;Assumptions'!$D$17,EG$47&gt;=$D246,EG$47&lt;=EDATE($D246,'Summary&amp;Assumptions'!$G$32))*$B246+AND(EG$56&lt;'Summary&amp;Assumptions'!$J$31,EG$47&gt;=$FO246,EG$47&lt;=$FP246)*(('Summary&amp;Assumptions'!$H$25*$C246)*(1+'Summary&amp;Assumptions'!$J$29)^(EG$46-1))+AND(EG$56&lt;'Summary&amp;Assumptions'!$J$31,EG$47&gt;=$FQ246,EG$47&lt;=$FR246)*(('Summary&amp;Assumptions'!$H$25*$C246)*(1+'Summary&amp;Assumptions'!$J$29)^(EG$46-1))</f>
        <v>0</v>
      </c>
      <c r="EC246" s="588">
        <f>AND(EH$55&gt;0,SUM($E246:EB246)&lt;'Summary&amp;Assumptions'!$G$32*$B246,$D246&gt;='Summary&amp;Assumptions'!$D$17,EH$47&gt;=$D246,EH$47&lt;=EDATE($D246,'Summary&amp;Assumptions'!$G$32))*$B246+AND(EH$56&lt;'Summary&amp;Assumptions'!$J$31,EH$47&gt;=$FO246,EH$47&lt;=$FP246)*(('Summary&amp;Assumptions'!$H$25*$C246)*(1+'Summary&amp;Assumptions'!$J$29)^(EH$46-1))+AND(EH$56&lt;'Summary&amp;Assumptions'!$J$31,EH$47&gt;=$FQ246,EH$47&lt;=$FR246)*(('Summary&amp;Assumptions'!$H$25*$C246)*(1+'Summary&amp;Assumptions'!$J$29)^(EH$46-1))</f>
        <v>0</v>
      </c>
      <c r="ED246" s="588">
        <f>AND(EI$55&gt;0,SUM($E246:EC246)&lt;'Summary&amp;Assumptions'!$G$32*$B246,$D246&gt;='Summary&amp;Assumptions'!$D$17,EI$47&gt;=$D246,EI$47&lt;=EDATE($D246,'Summary&amp;Assumptions'!$G$32))*$B246+AND(EI$56&lt;'Summary&amp;Assumptions'!$J$31,EI$47&gt;=$FO246,EI$47&lt;=$FP246)*(('Summary&amp;Assumptions'!$H$25*$C246)*(1+'Summary&amp;Assumptions'!$J$29)^(EI$46-1))+AND(EI$56&lt;'Summary&amp;Assumptions'!$J$31,EI$47&gt;=$FQ246,EI$47&lt;=$FR246)*(('Summary&amp;Assumptions'!$H$25*$C246)*(1+'Summary&amp;Assumptions'!$J$29)^(EI$46-1))</f>
        <v>0</v>
      </c>
      <c r="EE246" s="588">
        <f>AND(EJ$55&gt;0,SUM($E246:ED246)&lt;'Summary&amp;Assumptions'!$G$32*$B246,$D246&gt;='Summary&amp;Assumptions'!$D$17,EJ$47&gt;=$D246,EJ$47&lt;=EDATE($D246,'Summary&amp;Assumptions'!$G$32))*$B246+AND(EJ$56&lt;'Summary&amp;Assumptions'!$J$31,EJ$47&gt;=$FO246,EJ$47&lt;=$FP246)*(('Summary&amp;Assumptions'!$H$25*$C246)*(1+'Summary&amp;Assumptions'!$J$29)^(EJ$46-1))+AND(EJ$56&lt;'Summary&amp;Assumptions'!$J$31,EJ$47&gt;=$FQ246,EJ$47&lt;=$FR246)*(('Summary&amp;Assumptions'!$H$25*$C246)*(1+'Summary&amp;Assumptions'!$J$29)^(EJ$46-1))</f>
        <v>0</v>
      </c>
      <c r="EF246" s="588">
        <f>AND(EK$55&gt;0,SUM($E246:EE246)&lt;'Summary&amp;Assumptions'!$G$32*$B246,$D246&gt;='Summary&amp;Assumptions'!$D$17,EK$47&gt;=$D246,EK$47&lt;=EDATE($D246,'Summary&amp;Assumptions'!$G$32))*$B246+AND(EK$56&lt;'Summary&amp;Assumptions'!$J$31,EK$47&gt;=$FO246,EK$47&lt;=$FP246)*(('Summary&amp;Assumptions'!$H$25*$C246)*(1+'Summary&amp;Assumptions'!$J$29)^(EK$46-1))+AND(EK$56&lt;'Summary&amp;Assumptions'!$J$31,EK$47&gt;=$FQ246,EK$47&lt;=$FR246)*(('Summary&amp;Assumptions'!$H$25*$C246)*(1+'Summary&amp;Assumptions'!$J$29)^(EK$46-1))</f>
        <v>0</v>
      </c>
      <c r="EG246" s="588">
        <f>AND(EL$55&gt;0,SUM($E246:EF246)&lt;'Summary&amp;Assumptions'!$G$32*$B246,$D246&gt;='Summary&amp;Assumptions'!$D$17,EL$47&gt;=$D246,EL$47&lt;=EDATE($D246,'Summary&amp;Assumptions'!$G$32))*$B246+AND(EL$56&lt;'Summary&amp;Assumptions'!$J$31,EL$47&gt;=$FO246,EL$47&lt;=$FP246)*(('Summary&amp;Assumptions'!$H$25*$C246)*(1+'Summary&amp;Assumptions'!$J$29)^(EL$46-1))+AND(EL$56&lt;'Summary&amp;Assumptions'!$J$31,EL$47&gt;=$FQ246,EL$47&lt;=$FR246)*(('Summary&amp;Assumptions'!$H$25*$C246)*(1+'Summary&amp;Assumptions'!$J$29)^(EL$46-1))</f>
        <v>0</v>
      </c>
      <c r="EH246" s="588">
        <f>AND(EM$55&gt;0,SUM($E246:EG246)&lt;'Summary&amp;Assumptions'!$G$32*$B246,$D246&gt;='Summary&amp;Assumptions'!$D$17,EM$47&gt;=$D246,EM$47&lt;=EDATE($D246,'Summary&amp;Assumptions'!$G$32))*$B246+AND(EM$56&lt;'Summary&amp;Assumptions'!$J$31,EM$47&gt;=$FO246,EM$47&lt;=$FP246)*(('Summary&amp;Assumptions'!$H$25*$C246)*(1+'Summary&amp;Assumptions'!$J$29)^(EM$46-1))+AND(EM$56&lt;'Summary&amp;Assumptions'!$J$31,EM$47&gt;=$FQ246,EM$47&lt;=$FR246)*(('Summary&amp;Assumptions'!$H$25*$C246)*(1+'Summary&amp;Assumptions'!$J$29)^(EM$46-1))</f>
        <v>0</v>
      </c>
      <c r="EI246" s="588">
        <f>AND(EN$55&gt;0,SUM($E246:EH246)&lt;'Summary&amp;Assumptions'!$G$32*$B246,$D246&gt;='Summary&amp;Assumptions'!$D$17,EN$47&gt;=$D246,EN$47&lt;=EDATE($D246,'Summary&amp;Assumptions'!$G$32))*$B246+AND(EN$56&lt;'Summary&amp;Assumptions'!$J$31,EN$47&gt;=$FO246,EN$47&lt;=$FP246)*(('Summary&amp;Assumptions'!$H$25*$C246)*(1+'Summary&amp;Assumptions'!$J$29)^(EN$46-1))+AND(EN$56&lt;'Summary&amp;Assumptions'!$J$31,EN$47&gt;=$FQ246,EN$47&lt;=$FR246)*(('Summary&amp;Assumptions'!$H$25*$C246)*(1+'Summary&amp;Assumptions'!$J$29)^(EN$46-1))</f>
        <v>0</v>
      </c>
      <c r="EJ246" s="588">
        <f>AND(EO$55&gt;0,SUM($E246:EI246)&lt;'Summary&amp;Assumptions'!$G$32*$B246,$D246&gt;='Summary&amp;Assumptions'!$D$17,EO$47&gt;=$D246,EO$47&lt;=EDATE($D246,'Summary&amp;Assumptions'!$G$32))*$B246+AND(EO$56&lt;'Summary&amp;Assumptions'!$J$31,EO$47&gt;=$FO246,EO$47&lt;=$FP246)*(('Summary&amp;Assumptions'!$H$25*$C246)*(1+'Summary&amp;Assumptions'!$J$29)^(EO$46-1))+AND(EO$56&lt;'Summary&amp;Assumptions'!$J$31,EO$47&gt;=$FQ246,EO$47&lt;=$FR246)*(('Summary&amp;Assumptions'!$H$25*$C246)*(1+'Summary&amp;Assumptions'!$J$29)^(EO$46-1))</f>
        <v>0</v>
      </c>
      <c r="EK246" s="588">
        <f>AND(EP$55&gt;0,SUM($E246:EJ246)&lt;'Summary&amp;Assumptions'!$G$32*$B246,$D246&gt;='Summary&amp;Assumptions'!$D$17,EP$47&gt;=$D246,EP$47&lt;=EDATE($D246,'Summary&amp;Assumptions'!$G$32))*$B246+AND(EP$56&lt;'Summary&amp;Assumptions'!$J$31,EP$47&gt;=$FO246,EP$47&lt;=$FP246)*(('Summary&amp;Assumptions'!$H$25*$C246)*(1+'Summary&amp;Assumptions'!$J$29)^(EP$46-1))+AND(EP$56&lt;'Summary&amp;Assumptions'!$J$31,EP$47&gt;=$FQ246,EP$47&lt;=$FR246)*(('Summary&amp;Assumptions'!$H$25*$C246)*(1+'Summary&amp;Assumptions'!$J$29)^(EP$46-1))</f>
        <v>0</v>
      </c>
      <c r="EL246" s="588">
        <f>AND(EQ$55&gt;0,SUM($E246:EK246)&lt;'Summary&amp;Assumptions'!$G$32*$B246,$D246&gt;='Summary&amp;Assumptions'!$D$17,EQ$47&gt;=$D246,EQ$47&lt;=EDATE($D246,'Summary&amp;Assumptions'!$G$32))*$B246+AND(EQ$56&lt;'Summary&amp;Assumptions'!$J$31,EQ$47&gt;=$FO246,EQ$47&lt;=$FP246)*(('Summary&amp;Assumptions'!$H$25*$C246)*(1+'Summary&amp;Assumptions'!$J$29)^(EQ$46-1))+AND(EQ$56&lt;'Summary&amp;Assumptions'!$J$31,EQ$47&gt;=$FQ246,EQ$47&lt;=$FR246)*(('Summary&amp;Assumptions'!$H$25*$C246)*(1+'Summary&amp;Assumptions'!$J$29)^(EQ$46-1))</f>
        <v>0</v>
      </c>
      <c r="EM246" s="588">
        <f>AND(ER$55&gt;0,SUM($E246:EL246)&lt;'Summary&amp;Assumptions'!$G$32*$B246,$D246&gt;='Summary&amp;Assumptions'!$D$17,ER$47&gt;=$D246,ER$47&lt;=EDATE($D246,'Summary&amp;Assumptions'!$G$32))*$B246+AND(ER$56&lt;'Summary&amp;Assumptions'!$J$31,ER$47&gt;=$FO246,ER$47&lt;=$FP246)*(('Summary&amp;Assumptions'!$H$25*$C246)*(1+'Summary&amp;Assumptions'!$J$29)^(ER$46-1))+AND(ER$56&lt;'Summary&amp;Assumptions'!$J$31,ER$47&gt;=$FQ246,ER$47&lt;=$FR246)*(('Summary&amp;Assumptions'!$H$25*$C246)*(1+'Summary&amp;Assumptions'!$J$29)^(ER$46-1))</f>
        <v>0</v>
      </c>
      <c r="EN246" s="588">
        <f>AND(ES$55&gt;0,SUM($E246:EM246)&lt;'Summary&amp;Assumptions'!$G$32*$B246,$D246&gt;='Summary&amp;Assumptions'!$D$17,ES$47&gt;=$D246,ES$47&lt;=EDATE($D246,'Summary&amp;Assumptions'!$G$32))*$B246+AND(ES$56&lt;'Summary&amp;Assumptions'!$J$31,ES$47&gt;=$FO246,ES$47&lt;=$FP246)*(('Summary&amp;Assumptions'!$H$25*$C246)*(1+'Summary&amp;Assumptions'!$J$29)^(ES$46-1))+AND(ES$56&lt;'Summary&amp;Assumptions'!$J$31,ES$47&gt;=$FQ246,ES$47&lt;=$FR246)*(('Summary&amp;Assumptions'!$H$25*$C246)*(1+'Summary&amp;Assumptions'!$J$29)^(ES$46-1))</f>
        <v>0</v>
      </c>
      <c r="EO246" s="588">
        <f>AND(ET$55&gt;0,SUM($E246:EN246)&lt;'Summary&amp;Assumptions'!$G$32*$B246,$D246&gt;='Summary&amp;Assumptions'!$D$17,ET$47&gt;=$D246,ET$47&lt;=EDATE($D246,'Summary&amp;Assumptions'!$G$32))*$B246+AND(ET$56&lt;'Summary&amp;Assumptions'!$J$31,ET$47&gt;=$FO246,ET$47&lt;=$FP246)*(('Summary&amp;Assumptions'!$H$25*$C246)*(1+'Summary&amp;Assumptions'!$J$29)^(ET$46-1))+AND(ET$56&lt;'Summary&amp;Assumptions'!$J$31,ET$47&gt;=$FQ246,ET$47&lt;=$FR246)*(('Summary&amp;Assumptions'!$H$25*$C246)*(1+'Summary&amp;Assumptions'!$J$29)^(ET$46-1))</f>
        <v>0</v>
      </c>
      <c r="EP246" s="588">
        <f>AND(EU$55&gt;0,SUM($E246:EO246)&lt;'Summary&amp;Assumptions'!$G$32*$B246,$D246&gt;='Summary&amp;Assumptions'!$D$17,EU$47&gt;=$D246,EU$47&lt;=EDATE($D246,'Summary&amp;Assumptions'!$G$32))*$B246+AND(EU$56&lt;'Summary&amp;Assumptions'!$J$31,EU$47&gt;=$FO246,EU$47&lt;=$FP246)*(('Summary&amp;Assumptions'!$H$25*$C246)*(1+'Summary&amp;Assumptions'!$J$29)^(EU$46-1))+AND(EU$56&lt;'Summary&amp;Assumptions'!$J$31,EU$47&gt;=$FQ246,EU$47&lt;=$FR246)*(('Summary&amp;Assumptions'!$H$25*$C246)*(1+'Summary&amp;Assumptions'!$J$29)^(EU$46-1))</f>
        <v>0</v>
      </c>
      <c r="EQ246" s="588">
        <f>AND(EV$55&gt;0,SUM($E246:EP246)&lt;'Summary&amp;Assumptions'!$G$32*$B246,$D246&gt;='Summary&amp;Assumptions'!$D$17,EV$47&gt;=$D246,EV$47&lt;=EDATE($D246,'Summary&amp;Assumptions'!$G$32))*$B246+AND(EV$56&lt;'Summary&amp;Assumptions'!$J$31,EV$47&gt;=$FO246,EV$47&lt;=$FP246)*(('Summary&amp;Assumptions'!$H$25*$C246)*(1+'Summary&amp;Assumptions'!$J$29)^(EV$46-1))+AND(EV$56&lt;'Summary&amp;Assumptions'!$J$31,EV$47&gt;=$FQ246,EV$47&lt;=$FR246)*(('Summary&amp;Assumptions'!$H$25*$C246)*(1+'Summary&amp;Assumptions'!$J$29)^(EV$46-1))</f>
        <v>0</v>
      </c>
      <c r="ER246" s="588">
        <f>AND(EW$55&gt;0,SUM($E246:EQ246)&lt;'Summary&amp;Assumptions'!$G$32*$B246,$D246&gt;='Summary&amp;Assumptions'!$D$17,EW$47&gt;=$D246,EW$47&lt;=EDATE($D246,'Summary&amp;Assumptions'!$G$32))*$B246+AND(EW$56&lt;'Summary&amp;Assumptions'!$J$31,EW$47&gt;=$FO246,EW$47&lt;=$FP246)*(('Summary&amp;Assumptions'!$H$25*$C246)*(1+'Summary&amp;Assumptions'!$J$29)^(EW$46-1))+AND(EW$56&lt;'Summary&amp;Assumptions'!$J$31,EW$47&gt;=$FQ246,EW$47&lt;=$FR246)*(('Summary&amp;Assumptions'!$H$25*$C246)*(1+'Summary&amp;Assumptions'!$J$29)^(EW$46-1))</f>
        <v>0</v>
      </c>
      <c r="ES246" s="588">
        <f>AND(EX$55&gt;0,SUM($E246:ER246)&lt;'Summary&amp;Assumptions'!$G$32*$B246,$D246&gt;='Summary&amp;Assumptions'!$D$17,EX$47&gt;=$D246,EX$47&lt;=EDATE($D246,'Summary&amp;Assumptions'!$G$32))*$B246+AND(EX$56&lt;'Summary&amp;Assumptions'!$J$31,EX$47&gt;=$FO246,EX$47&lt;=$FP246)*(('Summary&amp;Assumptions'!$H$25*$C246)*(1+'Summary&amp;Assumptions'!$J$29)^(EX$46-1))+AND(EX$56&lt;'Summary&amp;Assumptions'!$J$31,EX$47&gt;=$FQ246,EX$47&lt;=$FR246)*(('Summary&amp;Assumptions'!$H$25*$C246)*(1+'Summary&amp;Assumptions'!$J$29)^(EX$46-1))</f>
        <v>0</v>
      </c>
      <c r="ET246" s="588">
        <f>AND(EY$55&gt;0,SUM($E246:ES246)&lt;'Summary&amp;Assumptions'!$G$32*$B246,$D246&gt;='Summary&amp;Assumptions'!$D$17,EY$47&gt;=$D246,EY$47&lt;=EDATE($D246,'Summary&amp;Assumptions'!$G$32))*$B246+AND(EY$56&lt;'Summary&amp;Assumptions'!$J$31,EY$47&gt;=$FO246,EY$47&lt;=$FP246)*(('Summary&amp;Assumptions'!$H$25*$C246)*(1+'Summary&amp;Assumptions'!$J$29)^(EY$46-1))+AND(EY$56&lt;'Summary&amp;Assumptions'!$J$31,EY$47&gt;=$FQ246,EY$47&lt;=$FR246)*(('Summary&amp;Assumptions'!$H$25*$C246)*(1+'Summary&amp;Assumptions'!$J$29)^(EY$46-1))</f>
        <v>0</v>
      </c>
      <c r="EU246" s="588">
        <f>AND(EZ$55&gt;0,SUM($E246:ET246)&lt;'Summary&amp;Assumptions'!$G$32*$B246,$D246&gt;='Summary&amp;Assumptions'!$D$17,EZ$47&gt;=$D246,EZ$47&lt;=EDATE($D246,'Summary&amp;Assumptions'!$G$32))*$B246+AND(EZ$56&lt;'Summary&amp;Assumptions'!$J$31,EZ$47&gt;=$FO246,EZ$47&lt;=$FP246)*(('Summary&amp;Assumptions'!$H$25*$C246)*(1+'Summary&amp;Assumptions'!$J$29)^(EZ$46-1))+AND(EZ$56&lt;'Summary&amp;Assumptions'!$J$31,EZ$47&gt;=$FQ246,EZ$47&lt;=$FR246)*(('Summary&amp;Assumptions'!$H$25*$C246)*(1+'Summary&amp;Assumptions'!$J$29)^(EZ$46-1))</f>
        <v>0</v>
      </c>
      <c r="EV246" s="588">
        <f>AND(FA$55&gt;0,SUM($E246:EU246)&lt;'Summary&amp;Assumptions'!$G$32*$B246,$D246&gt;='Summary&amp;Assumptions'!$D$17,FA$47&gt;=$D246,FA$47&lt;=EDATE($D246,'Summary&amp;Assumptions'!$G$32))*$B246+AND(FA$56&lt;'Summary&amp;Assumptions'!$J$31,FA$47&gt;=$FO246,FA$47&lt;=$FP246)*(('Summary&amp;Assumptions'!$H$25*$C246)*(1+'Summary&amp;Assumptions'!$J$29)^(FA$46-1))+AND(FA$56&lt;'Summary&amp;Assumptions'!$J$31,FA$47&gt;=$FQ246,FA$47&lt;=$FR246)*(('Summary&amp;Assumptions'!$H$25*$C246)*(1+'Summary&amp;Assumptions'!$J$29)^(FA$46-1))</f>
        <v>0</v>
      </c>
      <c r="EW246" s="588">
        <f>AND(FB$55&gt;0,SUM($E246:EV246)&lt;'Summary&amp;Assumptions'!$G$32*$B246,$D246&gt;='Summary&amp;Assumptions'!$D$17,FB$47&gt;=$D246,FB$47&lt;=EDATE($D246,'Summary&amp;Assumptions'!$G$32))*$B246+AND(FB$56&lt;'Summary&amp;Assumptions'!$J$31,FB$47&gt;=$FO246,FB$47&lt;=$FP246)*(('Summary&amp;Assumptions'!$H$25*$C246)*(1+'Summary&amp;Assumptions'!$J$29)^(FB$46-1))+AND(FB$56&lt;'Summary&amp;Assumptions'!$J$31,FB$47&gt;=$FQ246,FB$47&lt;=$FR246)*(('Summary&amp;Assumptions'!$H$25*$C246)*(1+'Summary&amp;Assumptions'!$J$29)^(FB$46-1))</f>
        <v>0</v>
      </c>
      <c r="EX246" s="588">
        <f>AND(FC$55&gt;0,SUM($E246:EW246)&lt;'Summary&amp;Assumptions'!$G$32*$B246,$D246&gt;='Summary&amp;Assumptions'!$D$17,FC$47&gt;=$D246,FC$47&lt;=EDATE($D246,'Summary&amp;Assumptions'!$G$32))*$B246+AND(FC$56&lt;'Summary&amp;Assumptions'!$J$31,FC$47&gt;=$FO246,FC$47&lt;=$FP246)*(('Summary&amp;Assumptions'!$H$25*$C246)*(1+'Summary&amp;Assumptions'!$J$29)^(FC$46-1))+AND(FC$56&lt;'Summary&amp;Assumptions'!$J$31,FC$47&gt;=$FQ246,FC$47&lt;=$FR246)*(('Summary&amp;Assumptions'!$H$25*$C246)*(1+'Summary&amp;Assumptions'!$J$29)^(FC$46-1))</f>
        <v>0</v>
      </c>
      <c r="EY246" s="588">
        <f>AND(FD$55&gt;0,SUM($E246:EX246)&lt;'Summary&amp;Assumptions'!$G$32*$B246,$D246&gt;='Summary&amp;Assumptions'!$D$17,FD$47&gt;=$D246,FD$47&lt;=EDATE($D246,'Summary&amp;Assumptions'!$G$32))*$B246+AND(FD$56&lt;'Summary&amp;Assumptions'!$J$31,FD$47&gt;=$FO246,FD$47&lt;=$FP246)*(('Summary&amp;Assumptions'!$H$25*$C246)*(1+'Summary&amp;Assumptions'!$J$29)^(FD$46-1))+AND(FD$56&lt;'Summary&amp;Assumptions'!$J$31,FD$47&gt;=$FQ246,FD$47&lt;=$FR246)*(('Summary&amp;Assumptions'!$H$25*$C246)*(1+'Summary&amp;Assumptions'!$J$29)^(FD$46-1))</f>
        <v>0</v>
      </c>
      <c r="EZ246" s="588">
        <f>AND(FE$55&gt;0,SUM($E246:EY246)&lt;'Summary&amp;Assumptions'!$G$32*$B246,$D246&gt;='Summary&amp;Assumptions'!$D$17,FE$47&gt;=$D246,FE$47&lt;=EDATE($D246,'Summary&amp;Assumptions'!$G$32))*$B246+AND(FE$56&lt;'Summary&amp;Assumptions'!$J$31,FE$47&gt;=$FO246,FE$47&lt;=$FP246)*(('Summary&amp;Assumptions'!$H$25*$C246)*(1+'Summary&amp;Assumptions'!$J$29)^(FE$46-1))+AND(FE$56&lt;'Summary&amp;Assumptions'!$J$31,FE$47&gt;=$FQ246,FE$47&lt;=$FR246)*(('Summary&amp;Assumptions'!$H$25*$C246)*(1+'Summary&amp;Assumptions'!$J$29)^(FE$46-1))</f>
        <v>0</v>
      </c>
      <c r="FA246" s="588">
        <f>AND(FF$55&gt;0,SUM($E246:EZ246)&lt;'Summary&amp;Assumptions'!$G$32*$B246,$D246&gt;='Summary&amp;Assumptions'!$D$17,FF$47&gt;=$D246,FF$47&lt;=EDATE($D246,'Summary&amp;Assumptions'!$G$32))*$B246+AND(FF$56&lt;'Summary&amp;Assumptions'!$J$31,FF$47&gt;=$FO246,FF$47&lt;=$FP246)*(('Summary&amp;Assumptions'!$H$25*$C246)*(1+'Summary&amp;Assumptions'!$J$29)^(FF$46-1))+AND(FF$56&lt;'Summary&amp;Assumptions'!$J$31,FF$47&gt;=$FQ246,FF$47&lt;=$FR246)*(('Summary&amp;Assumptions'!$H$25*$C246)*(1+'Summary&amp;Assumptions'!$J$29)^(FF$46-1))</f>
        <v>0</v>
      </c>
      <c r="FB246" s="588">
        <f>AND(FG$55&gt;0,SUM($E246:FA246)&lt;'Summary&amp;Assumptions'!$G$32*$B246,$D246&gt;='Summary&amp;Assumptions'!$D$17,FG$47&gt;=$D246,FG$47&lt;=EDATE($D246,'Summary&amp;Assumptions'!$G$32))*$B246+AND(FG$56&lt;'Summary&amp;Assumptions'!$J$31,FG$47&gt;=$FO246,FG$47&lt;=$FP246)*(('Summary&amp;Assumptions'!$H$25*$C246)*(1+'Summary&amp;Assumptions'!$J$29)^(FG$46-1))+AND(FG$56&lt;'Summary&amp;Assumptions'!$J$31,FG$47&gt;=$FQ246,FG$47&lt;=$FR246)*(('Summary&amp;Assumptions'!$H$25*$C246)*(1+'Summary&amp;Assumptions'!$J$29)^(FG$46-1))</f>
        <v>0</v>
      </c>
      <c r="FC246" s="588">
        <f>AND(FH$55&gt;0,SUM($E246:FB246)&lt;'Summary&amp;Assumptions'!$G$32*$B246,$D246&gt;='Summary&amp;Assumptions'!$D$17,FH$47&gt;=$D246,FH$47&lt;=EDATE($D246,'Summary&amp;Assumptions'!$G$32))*$B246+AND(FH$56&lt;'Summary&amp;Assumptions'!$J$31,FH$47&gt;=$FO246,FH$47&lt;=$FP246)*(('Summary&amp;Assumptions'!$H$25*$C246)*(1+'Summary&amp;Assumptions'!$J$29)^(FH$46-1))+AND(FH$56&lt;'Summary&amp;Assumptions'!$J$31,FH$47&gt;=$FQ246,FH$47&lt;=$FR246)*(('Summary&amp;Assumptions'!$H$25*$C246)*(1+'Summary&amp;Assumptions'!$J$29)^(FH$46-1))</f>
        <v>0</v>
      </c>
      <c r="FD246" s="588">
        <f>AND(FI$55&gt;0,SUM($E246:FC246)&lt;'Summary&amp;Assumptions'!$G$32*$B246,$D246&gt;='Summary&amp;Assumptions'!$D$17,FI$47&gt;=$D246,FI$47&lt;=EDATE($D246,'Summary&amp;Assumptions'!$G$32))*$B246+AND(FI$56&lt;'Summary&amp;Assumptions'!$J$31,FI$47&gt;=$FO246,FI$47&lt;=$FP246)*(('Summary&amp;Assumptions'!$H$25*$C246)*(1+'Summary&amp;Assumptions'!$J$29)^(FI$46-1))+AND(FI$56&lt;'Summary&amp;Assumptions'!$J$31,FI$47&gt;=$FQ246,FI$47&lt;=$FR246)*(('Summary&amp;Assumptions'!$H$25*$C246)*(1+'Summary&amp;Assumptions'!$J$29)^(FI$46-1))</f>
        <v>0</v>
      </c>
      <c r="FE246" s="588">
        <f>AND(FJ$55&gt;0,SUM($E246:FD246)&lt;'Summary&amp;Assumptions'!$G$32*$B246,$D246&gt;='Summary&amp;Assumptions'!$D$17,FJ$47&gt;=$D246,FJ$47&lt;=EDATE($D246,'Summary&amp;Assumptions'!$G$32))*$B246+AND(FJ$56&lt;'Summary&amp;Assumptions'!$J$31,FJ$47&gt;=$FO246,FJ$47&lt;=$FP246)*(('Summary&amp;Assumptions'!$H$25*$C246)*(1+'Summary&amp;Assumptions'!$J$29)^(FJ$46-1))+AND(FJ$56&lt;'Summary&amp;Assumptions'!$J$31,FJ$47&gt;=$FQ246,FJ$47&lt;=$FR246)*(('Summary&amp;Assumptions'!$H$25*$C246)*(1+'Summary&amp;Assumptions'!$J$29)^(FJ$46-1))</f>
        <v>0</v>
      </c>
      <c r="FF246" s="588">
        <f>AND(FK$55&gt;0,SUM($E246:FE246)&lt;'Summary&amp;Assumptions'!$G$32*$B246,$D246&gt;='Summary&amp;Assumptions'!$D$17,FK$47&gt;=$D246,FK$47&lt;=EDATE($D246,'Summary&amp;Assumptions'!$G$32))*$B246+AND(FK$56&lt;'Summary&amp;Assumptions'!$J$31,FK$47&gt;=$FO246,FK$47&lt;=$FP246)*(('Summary&amp;Assumptions'!$H$25*$C246)*(1+'Summary&amp;Assumptions'!$J$29)^(FK$46-1))+AND(FK$56&lt;'Summary&amp;Assumptions'!$J$31,FK$47&gt;=$FQ246,FK$47&lt;=$FR246)*(('Summary&amp;Assumptions'!$H$25*$C246)*(1+'Summary&amp;Assumptions'!$J$29)^(FK$46-1))</f>
        <v>0</v>
      </c>
      <c r="FG246" s="588">
        <f>AND(FL$55&gt;0,SUM($E246:FF246)&lt;'Summary&amp;Assumptions'!$G$32*$B246,$D246&gt;='Summary&amp;Assumptions'!$D$17,FL$47&gt;=$D246,FL$47&lt;=EDATE($D246,'Summary&amp;Assumptions'!$G$32))*$B246+AND(FL$56&lt;'Summary&amp;Assumptions'!$J$31,FL$47&gt;=$FO246,FL$47&lt;=$FP246)*(('Summary&amp;Assumptions'!$H$25*$C246)*(1+'Summary&amp;Assumptions'!$J$29)^(FL$46-1))+AND(FL$56&lt;'Summary&amp;Assumptions'!$J$31,FL$47&gt;=$FQ246,FL$47&lt;=$FR246)*(('Summary&amp;Assumptions'!$H$25*$C246)*(1+'Summary&amp;Assumptions'!$J$29)^(FL$46-1))</f>
        <v>0</v>
      </c>
      <c r="FH246" s="588">
        <f>AND(FM$55&gt;0,SUM($E246:FG246)&lt;'Summary&amp;Assumptions'!$G$32*$B246,$D246&gt;='Summary&amp;Assumptions'!$D$17,FM$47&gt;=$D246,FM$47&lt;=EDATE($D246,'Summary&amp;Assumptions'!$G$32))*$B246+AND(FM$56&lt;'Summary&amp;Assumptions'!$J$31,FM$47&gt;=$FO246,FM$47&lt;=$FP246)*(('Summary&amp;Assumptions'!$H$25*$C246)*(1+'Summary&amp;Assumptions'!$J$29)^(FM$46-1))+AND(FM$56&lt;'Summary&amp;Assumptions'!$J$31,FM$47&gt;=$FQ246,FM$47&lt;=$FR246)*(('Summary&amp;Assumptions'!$H$25*$C246)*(1+'Summary&amp;Assumptions'!$J$29)^(FM$46-1))</f>
        <v>0</v>
      </c>
      <c r="FI246" s="588">
        <f>AND(FN$55&gt;0,SUM($E246:FH246)&lt;'Summary&amp;Assumptions'!$G$32*$B246,$D246&gt;='Summary&amp;Assumptions'!$D$17,FN$47&gt;=$D246,FN$47&lt;=EDATE($D246,'Summary&amp;Assumptions'!$G$32))*$B246+AND(FN$56&lt;'Summary&amp;Assumptions'!$J$31,FN$47&gt;=$FO246,FN$47&lt;=$FP246)*(('Summary&amp;Assumptions'!$H$25*$C246)*(1+'Summary&amp;Assumptions'!$J$29)^(FN$46-1))+AND(FN$56&lt;'Summary&amp;Assumptions'!$J$31,FN$47&gt;=$FQ246,FN$47&lt;=$FR246)*(('Summary&amp;Assumptions'!$H$25*$C246)*(1+'Summary&amp;Assumptions'!$J$29)^(FN$46-1))</f>
        <v>0</v>
      </c>
      <c r="FJ246" s="588">
        <f>AND(FO$55&gt;0,SUM($E246:FI246)&lt;'Summary&amp;Assumptions'!$G$32*$B246,$D246&gt;='Summary&amp;Assumptions'!$D$17,FO$47&gt;=$D246,FO$47&lt;=EDATE($D246,'Summary&amp;Assumptions'!$G$32))*$B246+AND(FO$56&lt;'Summary&amp;Assumptions'!$J$31,FO$47&gt;=$FO246,FO$47&lt;=$FP246)*(('Summary&amp;Assumptions'!$H$25*$C246)*(1+'Summary&amp;Assumptions'!$J$29)^(FO$46-1))+AND(FO$56&lt;'Summary&amp;Assumptions'!$J$31,FO$47&gt;=$FQ246,FO$47&lt;=$FR246)*(('Summary&amp;Assumptions'!$H$25*$C246)*(1+'Summary&amp;Assumptions'!$J$29)^(FO$46-1))</f>
        <v>0</v>
      </c>
      <c r="FK246" s="588">
        <f>AND(FP$55&gt;0,SUM($E246:FJ246)&lt;'Summary&amp;Assumptions'!$G$32*$B246,$D246&gt;='Summary&amp;Assumptions'!$D$17,FP$47&gt;=$D246,FP$47&lt;=EDATE($D246,'Summary&amp;Assumptions'!$G$32))*$B246+AND(FP$56&lt;'Summary&amp;Assumptions'!$J$31,FP$47&gt;=$FO246,FP$47&lt;=$FP246)*(('Summary&amp;Assumptions'!$H$25*$C246)*(1+'Summary&amp;Assumptions'!$J$29)^(FP$46-1))+AND(FP$56&lt;'Summary&amp;Assumptions'!$J$31,FP$47&gt;=$FQ246,FP$47&lt;=$FR246)*(('Summary&amp;Assumptions'!$H$25*$C246)*(1+'Summary&amp;Assumptions'!$J$29)^(FP$46-1))</f>
        <v>0</v>
      </c>
      <c r="FL246" s="588">
        <f>AND(FQ$55&gt;0,SUM($E246:FK246)&lt;'Summary&amp;Assumptions'!$G$32*$B246,$D246&gt;='Summary&amp;Assumptions'!$D$17,FQ$47&gt;=$D246,FQ$47&lt;=EDATE($D246,'Summary&amp;Assumptions'!$G$32))*$B246+AND(FQ$56&lt;'Summary&amp;Assumptions'!$J$31,FQ$47&gt;=$FO246,FQ$47&lt;=$FP246)*(('Summary&amp;Assumptions'!$H$25*$C246)*(1+'Summary&amp;Assumptions'!$J$29)^(FQ$46-1))+AND(FQ$56&lt;'Summary&amp;Assumptions'!$J$31,FQ$47&gt;=$FQ246,FQ$47&lt;=$FR246)*(('Summary&amp;Assumptions'!$H$25*$C246)*(1+'Summary&amp;Assumptions'!$J$29)^(FQ$46-1))</f>
        <v>0</v>
      </c>
      <c r="FO246" s="576">
        <f>EDATE(D246,'Summary&amp;Assumptions'!$G$34)</f>
        <v>48274</v>
      </c>
      <c r="FP246" s="576">
        <f>EDATE(FO246,'Summary&amp;Assumptions'!$G$33-1)</f>
        <v>48305</v>
      </c>
      <c r="FQ246" s="576">
        <f>EDATE(FO246,'Summary&amp;Assumptions'!$G$34)</f>
        <v>48639</v>
      </c>
      <c r="FR246" s="576">
        <f>EDATE(FQ246,'Summary&amp;Assumptions'!$G$33-1)</f>
        <v>48670</v>
      </c>
    </row>
    <row r="247" spans="2:174" hidden="1" x14ac:dyDescent="0.2">
      <c r="B247" s="588">
        <v>0</v>
      </c>
      <c r="C247" s="193">
        <v>0</v>
      </c>
      <c r="D247" s="589">
        <v>47939</v>
      </c>
      <c r="F247" s="588">
        <f>AND(K$55&gt;0,SUM($E247:E247)&lt;'Summary&amp;Assumptions'!$G$32*$B247,$D247&gt;='Summary&amp;Assumptions'!$D$17,K$47&gt;=$D247,K$47&lt;=EDATE($D247,'Summary&amp;Assumptions'!$G$32))*$B247+AND(K$56&lt;'Summary&amp;Assumptions'!$J$31,K$47&gt;=$FO247,K$47&lt;=$FP247)*(('Summary&amp;Assumptions'!$H$25*$C247)*(1+'Summary&amp;Assumptions'!$J$29)^(K$46-1))+AND(K$56&lt;'Summary&amp;Assumptions'!$J$31,K$47&gt;=$FQ247,K$47&lt;=$FR247)*(('Summary&amp;Assumptions'!$H$25*$C247)*(1+'Summary&amp;Assumptions'!$J$29)^(K$46-1))</f>
        <v>0</v>
      </c>
      <c r="G247" s="588">
        <f>AND(L$55&gt;0,SUM($E247:F247)&lt;'Summary&amp;Assumptions'!$G$32*$B247,$D247&gt;='Summary&amp;Assumptions'!$D$17,L$47&gt;=$D247,L$47&lt;=EDATE($D247,'Summary&amp;Assumptions'!$G$32))*$B247+AND(L$56&lt;'Summary&amp;Assumptions'!$J$31,L$47&gt;=$FO247,L$47&lt;=$FP247)*(('Summary&amp;Assumptions'!$H$25*$C247)*(1+'Summary&amp;Assumptions'!$J$29)^(L$46-1))+AND(L$56&lt;'Summary&amp;Assumptions'!$J$31,L$47&gt;=$FQ247,L$47&lt;=$FR247)*(('Summary&amp;Assumptions'!$H$25*$C247)*(1+'Summary&amp;Assumptions'!$J$29)^(L$46-1))</f>
        <v>0</v>
      </c>
      <c r="H247" s="588">
        <f>AND(M$55&gt;0,SUM($E247:G247)&lt;'Summary&amp;Assumptions'!$G$32*$B247,$D247&gt;='Summary&amp;Assumptions'!$D$17,M$47&gt;=$D247,M$47&lt;=EDATE($D247,'Summary&amp;Assumptions'!$G$32))*$B247+AND(M$56&lt;'Summary&amp;Assumptions'!$J$31,M$47&gt;=$FO247,M$47&lt;=$FP247)*(('Summary&amp;Assumptions'!$H$25*$C247)*(1+'Summary&amp;Assumptions'!$J$29)^(M$46-1))+AND(M$56&lt;'Summary&amp;Assumptions'!$J$31,M$47&gt;=$FQ247,M$47&lt;=$FR247)*(('Summary&amp;Assumptions'!$H$25*$C247)*(1+'Summary&amp;Assumptions'!$J$29)^(M$46-1))</f>
        <v>0</v>
      </c>
      <c r="I247" s="588">
        <f>AND(N$55&gt;0,SUM($E247:H247)&lt;'Summary&amp;Assumptions'!$G$32*$B247,$D247&gt;='Summary&amp;Assumptions'!$D$17,N$47&gt;=$D247,N$47&lt;=EDATE($D247,'Summary&amp;Assumptions'!$G$32))*$B247+AND(N$56&lt;'Summary&amp;Assumptions'!$J$31,N$47&gt;=$FO247,N$47&lt;=$FP247)*(('Summary&amp;Assumptions'!$H$25*$C247)*(1+'Summary&amp;Assumptions'!$J$29)^(N$46-1))+AND(N$56&lt;'Summary&amp;Assumptions'!$J$31,N$47&gt;=$FQ247,N$47&lt;=$FR247)*(('Summary&amp;Assumptions'!$H$25*$C247)*(1+'Summary&amp;Assumptions'!$J$29)^(N$46-1))</f>
        <v>0</v>
      </c>
      <c r="J247" s="588">
        <f>AND(O$55&gt;0,SUM($E247:I247)&lt;'Summary&amp;Assumptions'!$G$32*$B247,$D247&gt;='Summary&amp;Assumptions'!$D$17,O$47&gt;=$D247,O$47&lt;=EDATE($D247,'Summary&amp;Assumptions'!$G$32))*$B247+AND(O$56&lt;'Summary&amp;Assumptions'!$J$31,O$47&gt;=$FO247,O$47&lt;=$FP247)*(('Summary&amp;Assumptions'!$H$25*$C247)*(1+'Summary&amp;Assumptions'!$J$29)^(O$46-1))+AND(O$56&lt;'Summary&amp;Assumptions'!$J$31,O$47&gt;=$FQ247,O$47&lt;=$FR247)*(('Summary&amp;Assumptions'!$H$25*$C247)*(1+'Summary&amp;Assumptions'!$J$29)^(O$46-1))</f>
        <v>0</v>
      </c>
      <c r="K247" s="588">
        <f>AND(P$55&gt;0,SUM($E247:J247)&lt;'Summary&amp;Assumptions'!$G$32*$B247,$D247&gt;='Summary&amp;Assumptions'!$D$17,P$47&gt;=$D247,P$47&lt;=EDATE($D247,'Summary&amp;Assumptions'!$G$32))*$B247+AND(P$56&lt;'Summary&amp;Assumptions'!$J$31,P$47&gt;=$FO247,P$47&lt;=$FP247)*(('Summary&amp;Assumptions'!$H$25*$C247)*(1+'Summary&amp;Assumptions'!$J$29)^(P$46-1))+AND(P$56&lt;'Summary&amp;Assumptions'!$J$31,P$47&gt;=$FQ247,P$47&lt;=$FR247)*(('Summary&amp;Assumptions'!$H$25*$C247)*(1+'Summary&amp;Assumptions'!$J$29)^(P$46-1))</f>
        <v>0</v>
      </c>
      <c r="L247" s="588">
        <f>AND(Q$55&gt;0,SUM($E247:K247)&lt;'Summary&amp;Assumptions'!$G$32*$B247,$D247&gt;='Summary&amp;Assumptions'!$D$17,Q$47&gt;=$D247,Q$47&lt;=EDATE($D247,'Summary&amp;Assumptions'!$G$32))*$B247+AND(Q$56&lt;'Summary&amp;Assumptions'!$J$31,Q$47&gt;=$FO247,Q$47&lt;=$FP247)*(('Summary&amp;Assumptions'!$H$25*$C247)*(1+'Summary&amp;Assumptions'!$J$29)^(Q$46-1))+AND(Q$56&lt;'Summary&amp;Assumptions'!$J$31,Q$47&gt;=$FQ247,Q$47&lt;=$FR247)*(('Summary&amp;Assumptions'!$H$25*$C247)*(1+'Summary&amp;Assumptions'!$J$29)^(Q$46-1))</f>
        <v>0</v>
      </c>
      <c r="M247" s="588">
        <f>AND(R$55&gt;0,SUM($E247:L247)&lt;'Summary&amp;Assumptions'!$G$32*$B247,$D247&gt;='Summary&amp;Assumptions'!$D$17,R$47&gt;=$D247,R$47&lt;=EDATE($D247,'Summary&amp;Assumptions'!$G$32))*$B247+AND(R$56&lt;'Summary&amp;Assumptions'!$J$31,R$47&gt;=$FO247,R$47&lt;=$FP247)*(('Summary&amp;Assumptions'!$H$25*$C247)*(1+'Summary&amp;Assumptions'!$J$29)^(R$46-1))+AND(R$56&lt;'Summary&amp;Assumptions'!$J$31,R$47&gt;=$FQ247,R$47&lt;=$FR247)*(('Summary&amp;Assumptions'!$H$25*$C247)*(1+'Summary&amp;Assumptions'!$J$29)^(R$46-1))</f>
        <v>0</v>
      </c>
      <c r="N247" s="588">
        <f>AND(S$55&gt;0,SUM($E247:M247)&lt;'Summary&amp;Assumptions'!$G$32*$B247,$D247&gt;='Summary&amp;Assumptions'!$D$17,S$47&gt;=$D247,S$47&lt;=EDATE($D247,'Summary&amp;Assumptions'!$G$32))*$B247+AND(S$56&lt;'Summary&amp;Assumptions'!$J$31,S$47&gt;=$FO247,S$47&lt;=$FP247)*(('Summary&amp;Assumptions'!$H$25*$C247)*(1+'Summary&amp;Assumptions'!$J$29)^(S$46-1))+AND(S$56&lt;'Summary&amp;Assumptions'!$J$31,S$47&gt;=$FQ247,S$47&lt;=$FR247)*(('Summary&amp;Assumptions'!$H$25*$C247)*(1+'Summary&amp;Assumptions'!$J$29)^(S$46-1))</f>
        <v>0</v>
      </c>
      <c r="O247" s="588">
        <f>AND(T$55&gt;0,SUM($E247:N247)&lt;'Summary&amp;Assumptions'!$G$32*$B247,$D247&gt;='Summary&amp;Assumptions'!$D$17,T$47&gt;=$D247,T$47&lt;=EDATE($D247,'Summary&amp;Assumptions'!$G$32))*$B247+AND(T$56&lt;'Summary&amp;Assumptions'!$J$31,T$47&gt;=$FO247,T$47&lt;=$FP247)*(('Summary&amp;Assumptions'!$H$25*$C247)*(1+'Summary&amp;Assumptions'!$J$29)^(T$46-1))+AND(T$56&lt;'Summary&amp;Assumptions'!$J$31,T$47&gt;=$FQ247,T$47&lt;=$FR247)*(('Summary&amp;Assumptions'!$H$25*$C247)*(1+'Summary&amp;Assumptions'!$J$29)^(T$46-1))</f>
        <v>0</v>
      </c>
      <c r="P247" s="588">
        <f>AND(U$55&gt;0,SUM($E247:O247)&lt;'Summary&amp;Assumptions'!$G$32*$B247,$D247&gt;='Summary&amp;Assumptions'!$D$17,U$47&gt;=$D247,U$47&lt;=EDATE($D247,'Summary&amp;Assumptions'!$G$32))*$B247+AND(U$56&lt;'Summary&amp;Assumptions'!$J$31,U$47&gt;=$FO247,U$47&lt;=$FP247)*(('Summary&amp;Assumptions'!$H$25*$C247)*(1+'Summary&amp;Assumptions'!$J$29)^(U$46-1))+AND(U$56&lt;'Summary&amp;Assumptions'!$J$31,U$47&gt;=$FQ247,U$47&lt;=$FR247)*(('Summary&amp;Assumptions'!$H$25*$C247)*(1+'Summary&amp;Assumptions'!$J$29)^(U$46-1))</f>
        <v>0</v>
      </c>
      <c r="Q247" s="588">
        <f>AND(V$55&gt;0,SUM($E247:P247)&lt;'Summary&amp;Assumptions'!$G$32*$B247,$D247&gt;='Summary&amp;Assumptions'!$D$17,V$47&gt;=$D247,V$47&lt;=EDATE($D247,'Summary&amp;Assumptions'!$G$32))*$B247+AND(V$56&lt;'Summary&amp;Assumptions'!$J$31,V$47&gt;=$FO247,V$47&lt;=$FP247)*(('Summary&amp;Assumptions'!$H$25*$C247)*(1+'Summary&amp;Assumptions'!$J$29)^(V$46-1))+AND(V$56&lt;'Summary&amp;Assumptions'!$J$31,V$47&gt;=$FQ247,V$47&lt;=$FR247)*(('Summary&amp;Assumptions'!$H$25*$C247)*(1+'Summary&amp;Assumptions'!$J$29)^(V$46-1))</f>
        <v>0</v>
      </c>
      <c r="R247" s="588">
        <f>AND(W$55&gt;0,SUM($E247:Q247)&lt;'Summary&amp;Assumptions'!$G$32*$B247,$D247&gt;='Summary&amp;Assumptions'!$D$17,W$47&gt;=$D247,W$47&lt;=EDATE($D247,'Summary&amp;Assumptions'!$G$32))*$B247+AND(W$56&lt;'Summary&amp;Assumptions'!$J$31,W$47&gt;=$FO247,W$47&lt;=$FP247)*(('Summary&amp;Assumptions'!$H$25*$C247)*(1+'Summary&amp;Assumptions'!$J$29)^(W$46-1))+AND(W$56&lt;'Summary&amp;Assumptions'!$J$31,W$47&gt;=$FQ247,W$47&lt;=$FR247)*(('Summary&amp;Assumptions'!$H$25*$C247)*(1+'Summary&amp;Assumptions'!$J$29)^(W$46-1))</f>
        <v>0</v>
      </c>
      <c r="S247" s="588">
        <f>AND(X$55&gt;0,SUM($E247:R247)&lt;'Summary&amp;Assumptions'!$G$32*$B247,$D247&gt;='Summary&amp;Assumptions'!$D$17,X$47&gt;=$D247,X$47&lt;=EDATE($D247,'Summary&amp;Assumptions'!$G$32))*$B247+AND(X$56&lt;'Summary&amp;Assumptions'!$J$31,X$47&gt;=$FO247,X$47&lt;=$FP247)*(('Summary&amp;Assumptions'!$H$25*$C247)*(1+'Summary&amp;Assumptions'!$J$29)^(X$46-1))+AND(X$56&lt;'Summary&amp;Assumptions'!$J$31,X$47&gt;=$FQ247,X$47&lt;=$FR247)*(('Summary&amp;Assumptions'!$H$25*$C247)*(1+'Summary&amp;Assumptions'!$J$29)^(X$46-1))</f>
        <v>0</v>
      </c>
      <c r="T247" s="588">
        <f>AND(Y$55&gt;0,SUM($E247:S247)&lt;'Summary&amp;Assumptions'!$G$32*$B247,$D247&gt;='Summary&amp;Assumptions'!$D$17,Y$47&gt;=$D247,Y$47&lt;=EDATE($D247,'Summary&amp;Assumptions'!$G$32))*$B247+AND(Y$56&lt;'Summary&amp;Assumptions'!$J$31,Y$47&gt;=$FO247,Y$47&lt;=$FP247)*(('Summary&amp;Assumptions'!$H$25*$C247)*(1+'Summary&amp;Assumptions'!$J$29)^(Y$46-1))+AND(Y$56&lt;'Summary&amp;Assumptions'!$J$31,Y$47&gt;=$FQ247,Y$47&lt;=$FR247)*(('Summary&amp;Assumptions'!$H$25*$C247)*(1+'Summary&amp;Assumptions'!$J$29)^(Y$46-1))</f>
        <v>0</v>
      </c>
      <c r="U247" s="588">
        <f>AND(Z$55&gt;0,SUM($E247:T247)&lt;'Summary&amp;Assumptions'!$G$32*$B247,$D247&gt;='Summary&amp;Assumptions'!$D$17,Z$47&gt;=$D247,Z$47&lt;=EDATE($D247,'Summary&amp;Assumptions'!$G$32))*$B247+AND(Z$56&lt;'Summary&amp;Assumptions'!$J$31,Z$47&gt;=$FO247,Z$47&lt;=$FP247)*(('Summary&amp;Assumptions'!$H$25*$C247)*(1+'Summary&amp;Assumptions'!$J$29)^(Z$46-1))+AND(Z$56&lt;'Summary&amp;Assumptions'!$J$31,Z$47&gt;=$FQ247,Z$47&lt;=$FR247)*(('Summary&amp;Assumptions'!$H$25*$C247)*(1+'Summary&amp;Assumptions'!$J$29)^(Z$46-1))</f>
        <v>0</v>
      </c>
      <c r="V247" s="588">
        <f>AND(AA$55&gt;0,SUM($E247:U247)&lt;'Summary&amp;Assumptions'!$G$32*$B247,$D247&gt;='Summary&amp;Assumptions'!$D$17,AA$47&gt;=$D247,AA$47&lt;=EDATE($D247,'Summary&amp;Assumptions'!$G$32))*$B247+AND(AA$56&lt;'Summary&amp;Assumptions'!$J$31,AA$47&gt;=$FO247,AA$47&lt;=$FP247)*(('Summary&amp;Assumptions'!$H$25*$C247)*(1+'Summary&amp;Assumptions'!$J$29)^(AA$46-1))+AND(AA$56&lt;'Summary&amp;Assumptions'!$J$31,AA$47&gt;=$FQ247,AA$47&lt;=$FR247)*(('Summary&amp;Assumptions'!$H$25*$C247)*(1+'Summary&amp;Assumptions'!$J$29)^(AA$46-1))</f>
        <v>0</v>
      </c>
      <c r="W247" s="588">
        <f>AND(AB$55&gt;0,SUM($E247:V247)&lt;'Summary&amp;Assumptions'!$G$32*$B247,$D247&gt;='Summary&amp;Assumptions'!$D$17,AB$47&gt;=$D247,AB$47&lt;=EDATE($D247,'Summary&amp;Assumptions'!$G$32))*$B247+AND(AB$56&lt;'Summary&amp;Assumptions'!$J$31,AB$47&gt;=$FO247,AB$47&lt;=$FP247)*(('Summary&amp;Assumptions'!$H$25*$C247)*(1+'Summary&amp;Assumptions'!$J$29)^(AB$46-1))+AND(AB$56&lt;'Summary&amp;Assumptions'!$J$31,AB$47&gt;=$FQ247,AB$47&lt;=$FR247)*(('Summary&amp;Assumptions'!$H$25*$C247)*(1+'Summary&amp;Assumptions'!$J$29)^(AB$46-1))</f>
        <v>0</v>
      </c>
      <c r="X247" s="588">
        <f>AND(AC$55&gt;0,SUM($E247:W247)&lt;'Summary&amp;Assumptions'!$G$32*$B247,$D247&gt;='Summary&amp;Assumptions'!$D$17,AC$47&gt;=$D247,AC$47&lt;=EDATE($D247,'Summary&amp;Assumptions'!$G$32))*$B247+AND(AC$56&lt;'Summary&amp;Assumptions'!$J$31,AC$47&gt;=$FO247,AC$47&lt;=$FP247)*(('Summary&amp;Assumptions'!$H$25*$C247)*(1+'Summary&amp;Assumptions'!$J$29)^(AC$46-1))+AND(AC$56&lt;'Summary&amp;Assumptions'!$J$31,AC$47&gt;=$FQ247,AC$47&lt;=$FR247)*(('Summary&amp;Assumptions'!$H$25*$C247)*(1+'Summary&amp;Assumptions'!$J$29)^(AC$46-1))</f>
        <v>0</v>
      </c>
      <c r="Y247" s="588">
        <f>AND(AD$55&gt;0,SUM($E247:X247)&lt;'Summary&amp;Assumptions'!$G$32*$B247,$D247&gt;='Summary&amp;Assumptions'!$D$17,AD$47&gt;=$D247,AD$47&lt;=EDATE($D247,'Summary&amp;Assumptions'!$G$32))*$B247+AND(AD$56&lt;'Summary&amp;Assumptions'!$J$31,AD$47&gt;=$FO247,AD$47&lt;=$FP247)*(('Summary&amp;Assumptions'!$H$25*$C247)*(1+'Summary&amp;Assumptions'!$J$29)^(AD$46-1))+AND(AD$56&lt;'Summary&amp;Assumptions'!$J$31,AD$47&gt;=$FQ247,AD$47&lt;=$FR247)*(('Summary&amp;Assumptions'!$H$25*$C247)*(1+'Summary&amp;Assumptions'!$J$29)^(AD$46-1))</f>
        <v>0</v>
      </c>
      <c r="Z247" s="588">
        <f>AND(AE$55&gt;0,SUM($E247:Y247)&lt;'Summary&amp;Assumptions'!$G$32*$B247,$D247&gt;='Summary&amp;Assumptions'!$D$17,AE$47&gt;=$D247,AE$47&lt;=EDATE($D247,'Summary&amp;Assumptions'!$G$32))*$B247+AND(AE$56&lt;'Summary&amp;Assumptions'!$J$31,AE$47&gt;=$FO247,AE$47&lt;=$FP247)*(('Summary&amp;Assumptions'!$H$25*$C247)*(1+'Summary&amp;Assumptions'!$J$29)^(AE$46-1))+AND(AE$56&lt;'Summary&amp;Assumptions'!$J$31,AE$47&gt;=$FQ247,AE$47&lt;=$FR247)*(('Summary&amp;Assumptions'!$H$25*$C247)*(1+'Summary&amp;Assumptions'!$J$29)^(AE$46-1))</f>
        <v>0</v>
      </c>
      <c r="AA247" s="588">
        <f>AND(AF$55&gt;0,SUM($E247:Z247)&lt;'Summary&amp;Assumptions'!$G$32*$B247,$D247&gt;='Summary&amp;Assumptions'!$D$17,AF$47&gt;=$D247,AF$47&lt;=EDATE($D247,'Summary&amp;Assumptions'!$G$32))*$B247+AND(AF$56&lt;'Summary&amp;Assumptions'!$J$31,AF$47&gt;=$FO247,AF$47&lt;=$FP247)*(('Summary&amp;Assumptions'!$H$25*$C247)*(1+'Summary&amp;Assumptions'!$J$29)^(AF$46-1))+AND(AF$56&lt;'Summary&amp;Assumptions'!$J$31,AF$47&gt;=$FQ247,AF$47&lt;=$FR247)*(('Summary&amp;Assumptions'!$H$25*$C247)*(1+'Summary&amp;Assumptions'!$J$29)^(AF$46-1))</f>
        <v>0</v>
      </c>
      <c r="AB247" s="588">
        <f>AND(AG$55&gt;0,SUM($E247:AA247)&lt;'Summary&amp;Assumptions'!$G$32*$B247,$D247&gt;='Summary&amp;Assumptions'!$D$17,AG$47&gt;=$D247,AG$47&lt;=EDATE($D247,'Summary&amp;Assumptions'!$G$32))*$B247+AND(AG$56&lt;'Summary&amp;Assumptions'!$J$31,AG$47&gt;=$FO247,AG$47&lt;=$FP247)*(('Summary&amp;Assumptions'!$H$25*$C247)*(1+'Summary&amp;Assumptions'!$J$29)^(AG$46-1))+AND(AG$56&lt;'Summary&amp;Assumptions'!$J$31,AG$47&gt;=$FQ247,AG$47&lt;=$FR247)*(('Summary&amp;Assumptions'!$H$25*$C247)*(1+'Summary&amp;Assumptions'!$J$29)^(AG$46-1))</f>
        <v>0</v>
      </c>
      <c r="AC247" s="588">
        <f>AND(AH$55&gt;0,SUM($E247:AB247)&lt;'Summary&amp;Assumptions'!$G$32*$B247,$D247&gt;='Summary&amp;Assumptions'!$D$17,AH$47&gt;=$D247,AH$47&lt;=EDATE($D247,'Summary&amp;Assumptions'!$G$32))*$B247+AND(AH$56&lt;'Summary&amp;Assumptions'!$J$31,AH$47&gt;=$FO247,AH$47&lt;=$FP247)*(('Summary&amp;Assumptions'!$H$25*$C247)*(1+'Summary&amp;Assumptions'!$J$29)^(AH$46-1))+AND(AH$56&lt;'Summary&amp;Assumptions'!$J$31,AH$47&gt;=$FQ247,AH$47&lt;=$FR247)*(('Summary&amp;Assumptions'!$H$25*$C247)*(1+'Summary&amp;Assumptions'!$J$29)^(AH$46-1))</f>
        <v>0</v>
      </c>
      <c r="AD247" s="588">
        <f>AND(AI$55&gt;0,SUM($E247:AC247)&lt;'Summary&amp;Assumptions'!$G$32*$B247,$D247&gt;='Summary&amp;Assumptions'!$D$17,AI$47&gt;=$D247,AI$47&lt;=EDATE($D247,'Summary&amp;Assumptions'!$G$32))*$B247+AND(AI$56&lt;'Summary&amp;Assumptions'!$J$31,AI$47&gt;=$FO247,AI$47&lt;=$FP247)*(('Summary&amp;Assumptions'!$H$25*$C247)*(1+'Summary&amp;Assumptions'!$J$29)^(AI$46-1))+AND(AI$56&lt;'Summary&amp;Assumptions'!$J$31,AI$47&gt;=$FQ247,AI$47&lt;=$FR247)*(('Summary&amp;Assumptions'!$H$25*$C247)*(1+'Summary&amp;Assumptions'!$J$29)^(AI$46-1))</f>
        <v>0</v>
      </c>
      <c r="AE247" s="588">
        <f>AND(AJ$55&gt;0,SUM($E247:AD247)&lt;'Summary&amp;Assumptions'!$G$32*$B247,$D247&gt;='Summary&amp;Assumptions'!$D$17,AJ$47&gt;=$D247,AJ$47&lt;=EDATE($D247,'Summary&amp;Assumptions'!$G$32))*$B247+AND(AJ$56&lt;'Summary&amp;Assumptions'!$J$31,AJ$47&gt;=$FO247,AJ$47&lt;=$FP247)*(('Summary&amp;Assumptions'!$H$25*$C247)*(1+'Summary&amp;Assumptions'!$J$29)^(AJ$46-1))+AND(AJ$56&lt;'Summary&amp;Assumptions'!$J$31,AJ$47&gt;=$FQ247,AJ$47&lt;=$FR247)*(('Summary&amp;Assumptions'!$H$25*$C247)*(1+'Summary&amp;Assumptions'!$J$29)^(AJ$46-1))</f>
        <v>0</v>
      </c>
      <c r="AF247" s="588">
        <f>AND(AK$55&gt;0,SUM($E247:AE247)&lt;'Summary&amp;Assumptions'!$G$32*$B247,$D247&gt;='Summary&amp;Assumptions'!$D$17,AK$47&gt;=$D247,AK$47&lt;=EDATE($D247,'Summary&amp;Assumptions'!$G$32))*$B247+AND(AK$56&lt;'Summary&amp;Assumptions'!$J$31,AK$47&gt;=$FO247,AK$47&lt;=$FP247)*(('Summary&amp;Assumptions'!$H$25*$C247)*(1+'Summary&amp;Assumptions'!$J$29)^(AK$46-1))+AND(AK$56&lt;'Summary&amp;Assumptions'!$J$31,AK$47&gt;=$FQ247,AK$47&lt;=$FR247)*(('Summary&amp;Assumptions'!$H$25*$C247)*(1+'Summary&amp;Assumptions'!$J$29)^(AK$46-1))</f>
        <v>0</v>
      </c>
      <c r="AG247" s="588">
        <f>AND(AL$55&gt;0,SUM($E247:AF247)&lt;'Summary&amp;Assumptions'!$G$32*$B247,$D247&gt;='Summary&amp;Assumptions'!$D$17,AL$47&gt;=$D247,AL$47&lt;=EDATE($D247,'Summary&amp;Assumptions'!$G$32))*$B247+AND(AL$56&lt;'Summary&amp;Assumptions'!$J$31,AL$47&gt;=$FO247,AL$47&lt;=$FP247)*(('Summary&amp;Assumptions'!$H$25*$C247)*(1+'Summary&amp;Assumptions'!$J$29)^(AL$46-1))+AND(AL$56&lt;'Summary&amp;Assumptions'!$J$31,AL$47&gt;=$FQ247,AL$47&lt;=$FR247)*(('Summary&amp;Assumptions'!$H$25*$C247)*(1+'Summary&amp;Assumptions'!$J$29)^(AL$46-1))</f>
        <v>0</v>
      </c>
      <c r="AH247" s="588">
        <f>AND(AM$55&gt;0,SUM($E247:AG247)&lt;'Summary&amp;Assumptions'!$G$32*$B247,$D247&gt;='Summary&amp;Assumptions'!$D$17,AM$47&gt;=$D247,AM$47&lt;=EDATE($D247,'Summary&amp;Assumptions'!$G$32))*$B247+AND(AM$56&lt;'Summary&amp;Assumptions'!$J$31,AM$47&gt;=$FO247,AM$47&lt;=$FP247)*(('Summary&amp;Assumptions'!$H$25*$C247)*(1+'Summary&amp;Assumptions'!$J$29)^(AM$46-1))+AND(AM$56&lt;'Summary&amp;Assumptions'!$J$31,AM$47&gt;=$FQ247,AM$47&lt;=$FR247)*(('Summary&amp;Assumptions'!$H$25*$C247)*(1+'Summary&amp;Assumptions'!$J$29)^(AM$46-1))</f>
        <v>0</v>
      </c>
      <c r="AI247" s="588">
        <f>AND(AN$55&gt;0,SUM($E247:AH247)&lt;'Summary&amp;Assumptions'!$G$32*$B247,$D247&gt;='Summary&amp;Assumptions'!$D$17,AN$47&gt;=$D247,AN$47&lt;=EDATE($D247,'Summary&amp;Assumptions'!$G$32))*$B247+AND(AN$56&lt;'Summary&amp;Assumptions'!$J$31,AN$47&gt;=$FO247,AN$47&lt;=$FP247)*(('Summary&amp;Assumptions'!$H$25*$C247)*(1+'Summary&amp;Assumptions'!$J$29)^(AN$46-1))+AND(AN$56&lt;'Summary&amp;Assumptions'!$J$31,AN$47&gt;=$FQ247,AN$47&lt;=$FR247)*(('Summary&amp;Assumptions'!$H$25*$C247)*(1+'Summary&amp;Assumptions'!$J$29)^(AN$46-1))</f>
        <v>0</v>
      </c>
      <c r="AJ247" s="588">
        <f>AND(AO$55&gt;0,SUM($E247:AI247)&lt;'Summary&amp;Assumptions'!$G$32*$B247,$D247&gt;='Summary&amp;Assumptions'!$D$17,AO$47&gt;=$D247,AO$47&lt;=EDATE($D247,'Summary&amp;Assumptions'!$G$32))*$B247+AND(AO$56&lt;'Summary&amp;Assumptions'!$J$31,AO$47&gt;=$FO247,AO$47&lt;=$FP247)*(('Summary&amp;Assumptions'!$H$25*$C247)*(1+'Summary&amp;Assumptions'!$J$29)^(AO$46-1))+AND(AO$56&lt;'Summary&amp;Assumptions'!$J$31,AO$47&gt;=$FQ247,AO$47&lt;=$FR247)*(('Summary&amp;Assumptions'!$H$25*$C247)*(1+'Summary&amp;Assumptions'!$J$29)^(AO$46-1))</f>
        <v>0</v>
      </c>
      <c r="AK247" s="588">
        <f>AND(AP$55&gt;0,SUM($E247:AJ247)&lt;'Summary&amp;Assumptions'!$G$32*$B247,$D247&gt;='Summary&amp;Assumptions'!$D$17,AP$47&gt;=$D247,AP$47&lt;=EDATE($D247,'Summary&amp;Assumptions'!$G$32))*$B247+AND(AP$56&lt;'Summary&amp;Assumptions'!$J$31,AP$47&gt;=$FO247,AP$47&lt;=$FP247)*(('Summary&amp;Assumptions'!$H$25*$C247)*(1+'Summary&amp;Assumptions'!$J$29)^(AP$46-1))+AND(AP$56&lt;'Summary&amp;Assumptions'!$J$31,AP$47&gt;=$FQ247,AP$47&lt;=$FR247)*(('Summary&amp;Assumptions'!$H$25*$C247)*(1+'Summary&amp;Assumptions'!$J$29)^(AP$46-1))</f>
        <v>0</v>
      </c>
      <c r="AL247" s="588">
        <f>AND(AQ$55&gt;0,SUM($E247:AK247)&lt;'Summary&amp;Assumptions'!$G$32*$B247,$D247&gt;='Summary&amp;Assumptions'!$D$17,AQ$47&gt;=$D247,AQ$47&lt;=EDATE($D247,'Summary&amp;Assumptions'!$G$32))*$B247+AND(AQ$56&lt;'Summary&amp;Assumptions'!$J$31,AQ$47&gt;=$FO247,AQ$47&lt;=$FP247)*(('Summary&amp;Assumptions'!$H$25*$C247)*(1+'Summary&amp;Assumptions'!$J$29)^(AQ$46-1))+AND(AQ$56&lt;'Summary&amp;Assumptions'!$J$31,AQ$47&gt;=$FQ247,AQ$47&lt;=$FR247)*(('Summary&amp;Assumptions'!$H$25*$C247)*(1+'Summary&amp;Assumptions'!$J$29)^(AQ$46-1))</f>
        <v>0</v>
      </c>
      <c r="AM247" s="588">
        <f>AND(AR$55&gt;0,SUM($E247:AL247)&lt;'Summary&amp;Assumptions'!$G$32*$B247,$D247&gt;='Summary&amp;Assumptions'!$D$17,AR$47&gt;=$D247,AR$47&lt;=EDATE($D247,'Summary&amp;Assumptions'!$G$32))*$B247+AND(AR$56&lt;'Summary&amp;Assumptions'!$J$31,AR$47&gt;=$FO247,AR$47&lt;=$FP247)*(('Summary&amp;Assumptions'!$H$25*$C247)*(1+'Summary&amp;Assumptions'!$J$29)^(AR$46-1))+AND(AR$56&lt;'Summary&amp;Assumptions'!$J$31,AR$47&gt;=$FQ247,AR$47&lt;=$FR247)*(('Summary&amp;Assumptions'!$H$25*$C247)*(1+'Summary&amp;Assumptions'!$J$29)^(AR$46-1))</f>
        <v>0</v>
      </c>
      <c r="AN247" s="588">
        <f>AND(AS$55&gt;0,SUM($E247:AM247)&lt;'Summary&amp;Assumptions'!$G$32*$B247,$D247&gt;='Summary&amp;Assumptions'!$D$17,AS$47&gt;=$D247,AS$47&lt;=EDATE($D247,'Summary&amp;Assumptions'!$G$32))*$B247+AND(AS$56&lt;'Summary&amp;Assumptions'!$J$31,AS$47&gt;=$FO247,AS$47&lt;=$FP247)*(('Summary&amp;Assumptions'!$H$25*$C247)*(1+'Summary&amp;Assumptions'!$J$29)^(AS$46-1))+AND(AS$56&lt;'Summary&amp;Assumptions'!$J$31,AS$47&gt;=$FQ247,AS$47&lt;=$FR247)*(('Summary&amp;Assumptions'!$H$25*$C247)*(1+'Summary&amp;Assumptions'!$J$29)^(AS$46-1))</f>
        <v>0</v>
      </c>
      <c r="AO247" s="588">
        <f>AND(AT$55&gt;0,SUM($E247:AN247)&lt;'Summary&amp;Assumptions'!$G$32*$B247,$D247&gt;='Summary&amp;Assumptions'!$D$17,AT$47&gt;=$D247,AT$47&lt;=EDATE($D247,'Summary&amp;Assumptions'!$G$32))*$B247+AND(AT$56&lt;'Summary&amp;Assumptions'!$J$31,AT$47&gt;=$FO247,AT$47&lt;=$FP247)*(('Summary&amp;Assumptions'!$H$25*$C247)*(1+'Summary&amp;Assumptions'!$J$29)^(AT$46-1))+AND(AT$56&lt;'Summary&amp;Assumptions'!$J$31,AT$47&gt;=$FQ247,AT$47&lt;=$FR247)*(('Summary&amp;Assumptions'!$H$25*$C247)*(1+'Summary&amp;Assumptions'!$J$29)^(AT$46-1))</f>
        <v>0</v>
      </c>
      <c r="AP247" s="588">
        <f>AND(AU$55&gt;0,SUM($E247:AO247)&lt;'Summary&amp;Assumptions'!$G$32*$B247,$D247&gt;='Summary&amp;Assumptions'!$D$17,AU$47&gt;=$D247,AU$47&lt;=EDATE($D247,'Summary&amp;Assumptions'!$G$32))*$B247+AND(AU$56&lt;'Summary&amp;Assumptions'!$J$31,AU$47&gt;=$FO247,AU$47&lt;=$FP247)*(('Summary&amp;Assumptions'!$H$25*$C247)*(1+'Summary&amp;Assumptions'!$J$29)^(AU$46-1))+AND(AU$56&lt;'Summary&amp;Assumptions'!$J$31,AU$47&gt;=$FQ247,AU$47&lt;=$FR247)*(('Summary&amp;Assumptions'!$H$25*$C247)*(1+'Summary&amp;Assumptions'!$J$29)^(AU$46-1))</f>
        <v>0</v>
      </c>
      <c r="AQ247" s="588">
        <f>AND(AV$55&gt;0,SUM($E247:AP247)&lt;'Summary&amp;Assumptions'!$G$32*$B247,$D247&gt;='Summary&amp;Assumptions'!$D$17,AV$47&gt;=$D247,AV$47&lt;=EDATE($D247,'Summary&amp;Assumptions'!$G$32))*$B247+AND(AV$56&lt;'Summary&amp;Assumptions'!$J$31,AV$47&gt;=$FO247,AV$47&lt;=$FP247)*(('Summary&amp;Assumptions'!$H$25*$C247)*(1+'Summary&amp;Assumptions'!$J$29)^(AV$46-1))+AND(AV$56&lt;'Summary&amp;Assumptions'!$J$31,AV$47&gt;=$FQ247,AV$47&lt;=$FR247)*(('Summary&amp;Assumptions'!$H$25*$C247)*(1+'Summary&amp;Assumptions'!$J$29)^(AV$46-1))</f>
        <v>0</v>
      </c>
      <c r="AR247" s="588">
        <f>AND(AW$55&gt;0,SUM($E247:AQ247)&lt;'Summary&amp;Assumptions'!$G$32*$B247,$D247&gt;='Summary&amp;Assumptions'!$D$17,AW$47&gt;=$D247,AW$47&lt;=EDATE($D247,'Summary&amp;Assumptions'!$G$32))*$B247+AND(AW$56&lt;'Summary&amp;Assumptions'!$J$31,AW$47&gt;=$FO247,AW$47&lt;=$FP247)*(('Summary&amp;Assumptions'!$H$25*$C247)*(1+'Summary&amp;Assumptions'!$J$29)^(AW$46-1))+AND(AW$56&lt;'Summary&amp;Assumptions'!$J$31,AW$47&gt;=$FQ247,AW$47&lt;=$FR247)*(('Summary&amp;Assumptions'!$H$25*$C247)*(1+'Summary&amp;Assumptions'!$J$29)^(AW$46-1))</f>
        <v>0</v>
      </c>
      <c r="AS247" s="588">
        <f>AND(AX$55&gt;0,SUM($E247:AR247)&lt;'Summary&amp;Assumptions'!$G$32*$B247,$D247&gt;='Summary&amp;Assumptions'!$D$17,AX$47&gt;=$D247,AX$47&lt;=EDATE($D247,'Summary&amp;Assumptions'!$G$32))*$B247+AND(AX$56&lt;'Summary&amp;Assumptions'!$J$31,AX$47&gt;=$FO247,AX$47&lt;=$FP247)*(('Summary&amp;Assumptions'!$H$25*$C247)*(1+'Summary&amp;Assumptions'!$J$29)^(AX$46-1))+AND(AX$56&lt;'Summary&amp;Assumptions'!$J$31,AX$47&gt;=$FQ247,AX$47&lt;=$FR247)*(('Summary&amp;Assumptions'!$H$25*$C247)*(1+'Summary&amp;Assumptions'!$J$29)^(AX$46-1))</f>
        <v>0</v>
      </c>
      <c r="AT247" s="588">
        <f>AND(AY$55&gt;0,SUM($E247:AS247)&lt;'Summary&amp;Assumptions'!$G$32*$B247,$D247&gt;='Summary&amp;Assumptions'!$D$17,AY$47&gt;=$D247,AY$47&lt;=EDATE($D247,'Summary&amp;Assumptions'!$G$32))*$B247+AND(AY$56&lt;'Summary&amp;Assumptions'!$J$31,AY$47&gt;=$FO247,AY$47&lt;=$FP247)*(('Summary&amp;Assumptions'!$H$25*$C247)*(1+'Summary&amp;Assumptions'!$J$29)^(AY$46-1))+AND(AY$56&lt;'Summary&amp;Assumptions'!$J$31,AY$47&gt;=$FQ247,AY$47&lt;=$FR247)*(('Summary&amp;Assumptions'!$H$25*$C247)*(1+'Summary&amp;Assumptions'!$J$29)^(AY$46-1))</f>
        <v>0</v>
      </c>
      <c r="AU247" s="588">
        <f>AND(AZ$55&gt;0,SUM($E247:AT247)&lt;'Summary&amp;Assumptions'!$G$32*$B247,$D247&gt;='Summary&amp;Assumptions'!$D$17,AZ$47&gt;=$D247,AZ$47&lt;=EDATE($D247,'Summary&amp;Assumptions'!$G$32))*$B247+AND(AZ$56&lt;'Summary&amp;Assumptions'!$J$31,AZ$47&gt;=$FO247,AZ$47&lt;=$FP247)*(('Summary&amp;Assumptions'!$H$25*$C247)*(1+'Summary&amp;Assumptions'!$J$29)^(AZ$46-1))+AND(AZ$56&lt;'Summary&amp;Assumptions'!$J$31,AZ$47&gt;=$FQ247,AZ$47&lt;=$FR247)*(('Summary&amp;Assumptions'!$H$25*$C247)*(1+'Summary&amp;Assumptions'!$J$29)^(AZ$46-1))</f>
        <v>0</v>
      </c>
      <c r="AV247" s="588">
        <f>AND(BA$55&gt;0,SUM($E247:AU247)&lt;'Summary&amp;Assumptions'!$G$32*$B247,$D247&gt;='Summary&amp;Assumptions'!$D$17,BA$47&gt;=$D247,BA$47&lt;=EDATE($D247,'Summary&amp;Assumptions'!$G$32))*$B247+AND(BA$56&lt;'Summary&amp;Assumptions'!$J$31,BA$47&gt;=$FO247,BA$47&lt;=$FP247)*(('Summary&amp;Assumptions'!$H$25*$C247)*(1+'Summary&amp;Assumptions'!$J$29)^(BA$46-1))+AND(BA$56&lt;'Summary&amp;Assumptions'!$J$31,BA$47&gt;=$FQ247,BA$47&lt;=$FR247)*(('Summary&amp;Assumptions'!$H$25*$C247)*(1+'Summary&amp;Assumptions'!$J$29)^(BA$46-1))</f>
        <v>0</v>
      </c>
      <c r="AW247" s="588">
        <f>AND(BB$55&gt;0,SUM($E247:AV247)&lt;'Summary&amp;Assumptions'!$G$32*$B247,$D247&gt;='Summary&amp;Assumptions'!$D$17,BB$47&gt;=$D247,BB$47&lt;=EDATE($D247,'Summary&amp;Assumptions'!$G$32))*$B247+AND(BB$56&lt;'Summary&amp;Assumptions'!$J$31,BB$47&gt;=$FO247,BB$47&lt;=$FP247)*(('Summary&amp;Assumptions'!$H$25*$C247)*(1+'Summary&amp;Assumptions'!$J$29)^(BB$46-1))+AND(BB$56&lt;'Summary&amp;Assumptions'!$J$31,BB$47&gt;=$FQ247,BB$47&lt;=$FR247)*(('Summary&amp;Assumptions'!$H$25*$C247)*(1+'Summary&amp;Assumptions'!$J$29)^(BB$46-1))</f>
        <v>0</v>
      </c>
      <c r="AX247" s="588">
        <f>AND(BC$55&gt;0,SUM($E247:AW247)&lt;'Summary&amp;Assumptions'!$G$32*$B247,$D247&gt;='Summary&amp;Assumptions'!$D$17,BC$47&gt;=$D247,BC$47&lt;=EDATE($D247,'Summary&amp;Assumptions'!$G$32))*$B247+AND(BC$56&lt;'Summary&amp;Assumptions'!$J$31,BC$47&gt;=$FO247,BC$47&lt;=$FP247)*(('Summary&amp;Assumptions'!$H$25*$C247)*(1+'Summary&amp;Assumptions'!$J$29)^(BC$46-1))+AND(BC$56&lt;'Summary&amp;Assumptions'!$J$31,BC$47&gt;=$FQ247,BC$47&lt;=$FR247)*(('Summary&amp;Assumptions'!$H$25*$C247)*(1+'Summary&amp;Assumptions'!$J$29)^(BC$46-1))</f>
        <v>0</v>
      </c>
      <c r="AY247" s="588">
        <f>AND(BD$55&gt;0,SUM($E247:AX247)&lt;'Summary&amp;Assumptions'!$G$32*$B247,$D247&gt;='Summary&amp;Assumptions'!$D$17,BD$47&gt;=$D247,BD$47&lt;=EDATE($D247,'Summary&amp;Assumptions'!$G$32))*$B247+AND(BD$56&lt;'Summary&amp;Assumptions'!$J$31,BD$47&gt;=$FO247,BD$47&lt;=$FP247)*(('Summary&amp;Assumptions'!$H$25*$C247)*(1+'Summary&amp;Assumptions'!$J$29)^(BD$46-1))+AND(BD$56&lt;'Summary&amp;Assumptions'!$J$31,BD$47&gt;=$FQ247,BD$47&lt;=$FR247)*(('Summary&amp;Assumptions'!$H$25*$C247)*(1+'Summary&amp;Assumptions'!$J$29)^(BD$46-1))</f>
        <v>0</v>
      </c>
      <c r="AZ247" s="588">
        <f>AND(BE$55&gt;0,SUM($E247:AY247)&lt;'Summary&amp;Assumptions'!$G$32*$B247,$D247&gt;='Summary&amp;Assumptions'!$D$17,BE$47&gt;=$D247,BE$47&lt;=EDATE($D247,'Summary&amp;Assumptions'!$G$32))*$B247+AND(BE$56&lt;'Summary&amp;Assumptions'!$J$31,BE$47&gt;=$FO247,BE$47&lt;=$FP247)*(('Summary&amp;Assumptions'!$H$25*$C247)*(1+'Summary&amp;Assumptions'!$J$29)^(BE$46-1))+AND(BE$56&lt;'Summary&amp;Assumptions'!$J$31,BE$47&gt;=$FQ247,BE$47&lt;=$FR247)*(('Summary&amp;Assumptions'!$H$25*$C247)*(1+'Summary&amp;Assumptions'!$J$29)^(BE$46-1))</f>
        <v>0</v>
      </c>
      <c r="BA247" s="588">
        <f>AND(BF$55&gt;0,SUM($E247:AZ247)&lt;'Summary&amp;Assumptions'!$G$32*$B247,$D247&gt;='Summary&amp;Assumptions'!$D$17,BF$47&gt;=$D247,BF$47&lt;=EDATE($D247,'Summary&amp;Assumptions'!$G$32))*$B247+AND(BF$56&lt;'Summary&amp;Assumptions'!$J$31,BF$47&gt;=$FO247,BF$47&lt;=$FP247)*(('Summary&amp;Assumptions'!$H$25*$C247)*(1+'Summary&amp;Assumptions'!$J$29)^(BF$46-1))+AND(BF$56&lt;'Summary&amp;Assumptions'!$J$31,BF$47&gt;=$FQ247,BF$47&lt;=$FR247)*(('Summary&amp;Assumptions'!$H$25*$C247)*(1+'Summary&amp;Assumptions'!$J$29)^(BF$46-1))</f>
        <v>0</v>
      </c>
      <c r="BB247" s="588">
        <f>AND(BG$55&gt;0,SUM($E247:BA247)&lt;'Summary&amp;Assumptions'!$G$32*$B247,$D247&gt;='Summary&amp;Assumptions'!$D$17,BG$47&gt;=$D247,BG$47&lt;=EDATE($D247,'Summary&amp;Assumptions'!$G$32))*$B247+AND(BG$56&lt;'Summary&amp;Assumptions'!$J$31,BG$47&gt;=$FO247,BG$47&lt;=$FP247)*(('Summary&amp;Assumptions'!$H$25*$C247)*(1+'Summary&amp;Assumptions'!$J$29)^(BG$46-1))+AND(BG$56&lt;'Summary&amp;Assumptions'!$J$31,BG$47&gt;=$FQ247,BG$47&lt;=$FR247)*(('Summary&amp;Assumptions'!$H$25*$C247)*(1+'Summary&amp;Assumptions'!$J$29)^(BG$46-1))</f>
        <v>0</v>
      </c>
      <c r="BC247" s="588">
        <f>AND(BH$55&gt;0,SUM($E247:BB247)&lt;'Summary&amp;Assumptions'!$G$32*$B247,$D247&gt;='Summary&amp;Assumptions'!$D$17,BH$47&gt;=$D247,BH$47&lt;=EDATE($D247,'Summary&amp;Assumptions'!$G$32))*$B247+AND(BH$56&lt;'Summary&amp;Assumptions'!$J$31,BH$47&gt;=$FO247,BH$47&lt;=$FP247)*(('Summary&amp;Assumptions'!$H$25*$C247)*(1+'Summary&amp;Assumptions'!$J$29)^(BH$46-1))+AND(BH$56&lt;'Summary&amp;Assumptions'!$J$31,BH$47&gt;=$FQ247,BH$47&lt;=$FR247)*(('Summary&amp;Assumptions'!$H$25*$C247)*(1+'Summary&amp;Assumptions'!$J$29)^(BH$46-1))</f>
        <v>0</v>
      </c>
      <c r="BD247" s="588">
        <f>AND(BI$55&gt;0,SUM($E247:BC247)&lt;'Summary&amp;Assumptions'!$G$32*$B247,$D247&gt;='Summary&amp;Assumptions'!$D$17,BI$47&gt;=$D247,BI$47&lt;=EDATE($D247,'Summary&amp;Assumptions'!$G$32))*$B247+AND(BI$56&lt;'Summary&amp;Assumptions'!$J$31,BI$47&gt;=$FO247,BI$47&lt;=$FP247)*(('Summary&amp;Assumptions'!$H$25*$C247)*(1+'Summary&amp;Assumptions'!$J$29)^(BI$46-1))+AND(BI$56&lt;'Summary&amp;Assumptions'!$J$31,BI$47&gt;=$FQ247,BI$47&lt;=$FR247)*(('Summary&amp;Assumptions'!$H$25*$C247)*(1+'Summary&amp;Assumptions'!$J$29)^(BI$46-1))</f>
        <v>0</v>
      </c>
      <c r="BE247" s="588">
        <f>AND(BJ$55&gt;0,SUM($E247:BD247)&lt;'Summary&amp;Assumptions'!$G$32*$B247,$D247&gt;='Summary&amp;Assumptions'!$D$17,BJ$47&gt;=$D247,BJ$47&lt;=EDATE($D247,'Summary&amp;Assumptions'!$G$32))*$B247+AND(BJ$56&lt;'Summary&amp;Assumptions'!$J$31,BJ$47&gt;=$FO247,BJ$47&lt;=$FP247)*(('Summary&amp;Assumptions'!$H$25*$C247)*(1+'Summary&amp;Assumptions'!$J$29)^(BJ$46-1))+AND(BJ$56&lt;'Summary&amp;Assumptions'!$J$31,BJ$47&gt;=$FQ247,BJ$47&lt;=$FR247)*(('Summary&amp;Assumptions'!$H$25*$C247)*(1+'Summary&amp;Assumptions'!$J$29)^(BJ$46-1))</f>
        <v>0</v>
      </c>
      <c r="BF247" s="588">
        <f>AND(BK$55&gt;0,SUM($E247:BE247)&lt;'Summary&amp;Assumptions'!$G$32*$B247,$D247&gt;='Summary&amp;Assumptions'!$D$17,BK$47&gt;=$D247,BK$47&lt;=EDATE($D247,'Summary&amp;Assumptions'!$G$32))*$B247+AND(BK$56&lt;'Summary&amp;Assumptions'!$J$31,BK$47&gt;=$FO247,BK$47&lt;=$FP247)*(('Summary&amp;Assumptions'!$H$25*$C247)*(1+'Summary&amp;Assumptions'!$J$29)^(BK$46-1))+AND(BK$56&lt;'Summary&amp;Assumptions'!$J$31,BK$47&gt;=$FQ247,BK$47&lt;=$FR247)*(('Summary&amp;Assumptions'!$H$25*$C247)*(1+'Summary&amp;Assumptions'!$J$29)^(BK$46-1))</f>
        <v>0</v>
      </c>
      <c r="BG247" s="588">
        <f>AND(BL$55&gt;0,SUM($E247:BF247)&lt;'Summary&amp;Assumptions'!$G$32*$B247,$D247&gt;='Summary&amp;Assumptions'!$D$17,BL$47&gt;=$D247,BL$47&lt;=EDATE($D247,'Summary&amp;Assumptions'!$G$32))*$B247+AND(BL$56&lt;'Summary&amp;Assumptions'!$J$31,BL$47&gt;=$FO247,BL$47&lt;=$FP247)*(('Summary&amp;Assumptions'!$H$25*$C247)*(1+'Summary&amp;Assumptions'!$J$29)^(BL$46-1))+AND(BL$56&lt;'Summary&amp;Assumptions'!$J$31,BL$47&gt;=$FQ247,BL$47&lt;=$FR247)*(('Summary&amp;Assumptions'!$H$25*$C247)*(1+'Summary&amp;Assumptions'!$J$29)^(BL$46-1))</f>
        <v>0</v>
      </c>
      <c r="BH247" s="588">
        <f>AND(BM$55&gt;0,SUM($E247:BG247)&lt;'Summary&amp;Assumptions'!$G$32*$B247,$D247&gt;='Summary&amp;Assumptions'!$D$17,BM$47&gt;=$D247,BM$47&lt;=EDATE($D247,'Summary&amp;Assumptions'!$G$32))*$B247+AND(BM$56&lt;'Summary&amp;Assumptions'!$J$31,BM$47&gt;=$FO247,BM$47&lt;=$FP247)*(('Summary&amp;Assumptions'!$H$25*$C247)*(1+'Summary&amp;Assumptions'!$J$29)^(BM$46-1))+AND(BM$56&lt;'Summary&amp;Assumptions'!$J$31,BM$47&gt;=$FQ247,BM$47&lt;=$FR247)*(('Summary&amp;Assumptions'!$H$25*$C247)*(1+'Summary&amp;Assumptions'!$J$29)^(BM$46-1))</f>
        <v>0</v>
      </c>
      <c r="BI247" s="588">
        <f>AND(BN$55&gt;0,SUM($E247:BH247)&lt;'Summary&amp;Assumptions'!$G$32*$B247,$D247&gt;='Summary&amp;Assumptions'!$D$17,BN$47&gt;=$D247,BN$47&lt;=EDATE($D247,'Summary&amp;Assumptions'!$G$32))*$B247+AND(BN$56&lt;'Summary&amp;Assumptions'!$J$31,BN$47&gt;=$FO247,BN$47&lt;=$FP247)*(('Summary&amp;Assumptions'!$H$25*$C247)*(1+'Summary&amp;Assumptions'!$J$29)^(BN$46-1))+AND(BN$56&lt;'Summary&amp;Assumptions'!$J$31,BN$47&gt;=$FQ247,BN$47&lt;=$FR247)*(('Summary&amp;Assumptions'!$H$25*$C247)*(1+'Summary&amp;Assumptions'!$J$29)^(BN$46-1))</f>
        <v>0</v>
      </c>
      <c r="BJ247" s="588">
        <f>AND(BO$55&gt;0,SUM($E247:BI247)&lt;'Summary&amp;Assumptions'!$G$32*$B247,$D247&gt;='Summary&amp;Assumptions'!$D$17,BO$47&gt;=$D247,BO$47&lt;=EDATE($D247,'Summary&amp;Assumptions'!$G$32))*$B247+AND(BO$56&lt;'Summary&amp;Assumptions'!$J$31,BO$47&gt;=$FO247,BO$47&lt;=$FP247)*(('Summary&amp;Assumptions'!$H$25*$C247)*(1+'Summary&amp;Assumptions'!$J$29)^(BO$46-1))+AND(BO$56&lt;'Summary&amp;Assumptions'!$J$31,BO$47&gt;=$FQ247,BO$47&lt;=$FR247)*(('Summary&amp;Assumptions'!$H$25*$C247)*(1+'Summary&amp;Assumptions'!$J$29)^(BO$46-1))</f>
        <v>0</v>
      </c>
      <c r="BK247" s="588">
        <f>AND(BP$55&gt;0,SUM($E247:BJ247)&lt;'Summary&amp;Assumptions'!$G$32*$B247,$D247&gt;='Summary&amp;Assumptions'!$D$17,BP$47&gt;=$D247,BP$47&lt;=EDATE($D247,'Summary&amp;Assumptions'!$G$32))*$B247+AND(BP$56&lt;'Summary&amp;Assumptions'!$J$31,BP$47&gt;=$FO247,BP$47&lt;=$FP247)*(('Summary&amp;Assumptions'!$H$25*$C247)*(1+'Summary&amp;Assumptions'!$J$29)^(BP$46-1))+AND(BP$56&lt;'Summary&amp;Assumptions'!$J$31,BP$47&gt;=$FQ247,BP$47&lt;=$FR247)*(('Summary&amp;Assumptions'!$H$25*$C247)*(1+'Summary&amp;Assumptions'!$J$29)^(BP$46-1))</f>
        <v>0</v>
      </c>
      <c r="BL247" s="588">
        <f>AND(BQ$55&gt;0,SUM($E247:BK247)&lt;'Summary&amp;Assumptions'!$G$32*$B247,$D247&gt;='Summary&amp;Assumptions'!$D$17,BQ$47&gt;=$D247,BQ$47&lt;=EDATE($D247,'Summary&amp;Assumptions'!$G$32))*$B247+AND(BQ$56&lt;'Summary&amp;Assumptions'!$J$31,BQ$47&gt;=$FO247,BQ$47&lt;=$FP247)*(('Summary&amp;Assumptions'!$H$25*$C247)*(1+'Summary&amp;Assumptions'!$J$29)^(BQ$46-1))+AND(BQ$56&lt;'Summary&amp;Assumptions'!$J$31,BQ$47&gt;=$FQ247,BQ$47&lt;=$FR247)*(('Summary&amp;Assumptions'!$H$25*$C247)*(1+'Summary&amp;Assumptions'!$J$29)^(BQ$46-1))</f>
        <v>0</v>
      </c>
      <c r="BM247" s="588">
        <f>AND(BR$55&gt;0,SUM($E247:BL247)&lt;'Summary&amp;Assumptions'!$G$32*$B247,$D247&gt;='Summary&amp;Assumptions'!$D$17,BR$47&gt;=$D247,BR$47&lt;=EDATE($D247,'Summary&amp;Assumptions'!$G$32))*$B247+AND(BR$56&lt;'Summary&amp;Assumptions'!$J$31,BR$47&gt;=$FO247,BR$47&lt;=$FP247)*(('Summary&amp;Assumptions'!$H$25*$C247)*(1+'Summary&amp;Assumptions'!$J$29)^(BR$46-1))+AND(BR$56&lt;'Summary&amp;Assumptions'!$J$31,BR$47&gt;=$FQ247,BR$47&lt;=$FR247)*(('Summary&amp;Assumptions'!$H$25*$C247)*(1+'Summary&amp;Assumptions'!$J$29)^(BR$46-1))</f>
        <v>0</v>
      </c>
      <c r="BN247" s="588">
        <f>AND(BS$55&gt;0,SUM($E247:BM247)&lt;'Summary&amp;Assumptions'!$G$32*$B247,$D247&gt;='Summary&amp;Assumptions'!$D$17,BS$47&gt;=$D247,BS$47&lt;=EDATE($D247,'Summary&amp;Assumptions'!$G$32))*$B247+AND(BS$56&lt;'Summary&amp;Assumptions'!$J$31,BS$47&gt;=$FO247,BS$47&lt;=$FP247)*(('Summary&amp;Assumptions'!$H$25*$C247)*(1+'Summary&amp;Assumptions'!$J$29)^(BS$46-1))+AND(BS$56&lt;'Summary&amp;Assumptions'!$J$31,BS$47&gt;=$FQ247,BS$47&lt;=$FR247)*(('Summary&amp;Assumptions'!$H$25*$C247)*(1+'Summary&amp;Assumptions'!$J$29)^(BS$46-1))</f>
        <v>0</v>
      </c>
      <c r="BO247" s="588">
        <f>AND(BT$55&gt;0,SUM($E247:BN247)&lt;'Summary&amp;Assumptions'!$G$32*$B247,$D247&gt;='Summary&amp;Assumptions'!$D$17,BT$47&gt;=$D247,BT$47&lt;=EDATE($D247,'Summary&amp;Assumptions'!$G$32))*$B247+AND(BT$56&lt;'Summary&amp;Assumptions'!$J$31,BT$47&gt;=$FO247,BT$47&lt;=$FP247)*(('Summary&amp;Assumptions'!$H$25*$C247)*(1+'Summary&amp;Assumptions'!$J$29)^(BT$46-1))+AND(BT$56&lt;'Summary&amp;Assumptions'!$J$31,BT$47&gt;=$FQ247,BT$47&lt;=$FR247)*(('Summary&amp;Assumptions'!$H$25*$C247)*(1+'Summary&amp;Assumptions'!$J$29)^(BT$46-1))</f>
        <v>0</v>
      </c>
      <c r="BP247" s="588">
        <f>AND(BU$55&gt;0,SUM($E247:BO247)&lt;'Summary&amp;Assumptions'!$G$32*$B247,$D247&gt;='Summary&amp;Assumptions'!$D$17,BU$47&gt;=$D247,BU$47&lt;=EDATE($D247,'Summary&amp;Assumptions'!$G$32))*$B247+AND(BU$56&lt;'Summary&amp;Assumptions'!$J$31,BU$47&gt;=$FO247,BU$47&lt;=$FP247)*(('Summary&amp;Assumptions'!$H$25*$C247)*(1+'Summary&amp;Assumptions'!$J$29)^(BU$46-1))+AND(BU$56&lt;'Summary&amp;Assumptions'!$J$31,BU$47&gt;=$FQ247,BU$47&lt;=$FR247)*(('Summary&amp;Assumptions'!$H$25*$C247)*(1+'Summary&amp;Assumptions'!$J$29)^(BU$46-1))</f>
        <v>0</v>
      </c>
      <c r="BQ247" s="588">
        <f>AND(BV$55&gt;0,SUM($E247:BP247)&lt;'Summary&amp;Assumptions'!$G$32*$B247,$D247&gt;='Summary&amp;Assumptions'!$D$17,BV$47&gt;=$D247,BV$47&lt;=EDATE($D247,'Summary&amp;Assumptions'!$G$32))*$B247+AND(BV$56&lt;'Summary&amp;Assumptions'!$J$31,BV$47&gt;=$FO247,BV$47&lt;=$FP247)*(('Summary&amp;Assumptions'!$H$25*$C247)*(1+'Summary&amp;Assumptions'!$J$29)^(BV$46-1))+AND(BV$56&lt;'Summary&amp;Assumptions'!$J$31,BV$47&gt;=$FQ247,BV$47&lt;=$FR247)*(('Summary&amp;Assumptions'!$H$25*$C247)*(1+'Summary&amp;Assumptions'!$J$29)^(BV$46-1))</f>
        <v>0</v>
      </c>
      <c r="BR247" s="588">
        <f>AND(BW$55&gt;0,SUM($E247:BQ247)&lt;'Summary&amp;Assumptions'!$G$32*$B247,$D247&gt;='Summary&amp;Assumptions'!$D$17,BW$47&gt;=$D247,BW$47&lt;=EDATE($D247,'Summary&amp;Assumptions'!$G$32))*$B247+AND(BW$56&lt;'Summary&amp;Assumptions'!$J$31,BW$47&gt;=$FO247,BW$47&lt;=$FP247)*(('Summary&amp;Assumptions'!$H$25*$C247)*(1+'Summary&amp;Assumptions'!$J$29)^(BW$46-1))+AND(BW$56&lt;'Summary&amp;Assumptions'!$J$31,BW$47&gt;=$FQ247,BW$47&lt;=$FR247)*(('Summary&amp;Assumptions'!$H$25*$C247)*(1+'Summary&amp;Assumptions'!$J$29)^(BW$46-1))</f>
        <v>0</v>
      </c>
      <c r="BS247" s="588">
        <f>AND(BX$55&gt;0,SUM($E247:BR247)&lt;'Summary&amp;Assumptions'!$G$32*$B247,$D247&gt;='Summary&amp;Assumptions'!$D$17,BX$47&gt;=$D247,BX$47&lt;=EDATE($D247,'Summary&amp;Assumptions'!$G$32))*$B247+AND(BX$56&lt;'Summary&amp;Assumptions'!$J$31,BX$47&gt;=$FO247,BX$47&lt;=$FP247)*(('Summary&amp;Assumptions'!$H$25*$C247)*(1+'Summary&amp;Assumptions'!$J$29)^(BX$46-1))+AND(BX$56&lt;'Summary&amp;Assumptions'!$J$31,BX$47&gt;=$FQ247,BX$47&lt;=$FR247)*(('Summary&amp;Assumptions'!$H$25*$C247)*(1+'Summary&amp;Assumptions'!$J$29)^(BX$46-1))</f>
        <v>0</v>
      </c>
      <c r="BT247" s="588">
        <f>AND(BY$55&gt;0,SUM($E247:BS247)&lt;'Summary&amp;Assumptions'!$G$32*$B247,$D247&gt;='Summary&amp;Assumptions'!$D$17,BY$47&gt;=$D247,BY$47&lt;=EDATE($D247,'Summary&amp;Assumptions'!$G$32))*$B247+AND(BY$56&lt;'Summary&amp;Assumptions'!$J$31,BY$47&gt;=$FO247,BY$47&lt;=$FP247)*(('Summary&amp;Assumptions'!$H$25*$C247)*(1+'Summary&amp;Assumptions'!$J$29)^(BY$46-1))+AND(BY$56&lt;'Summary&amp;Assumptions'!$J$31,BY$47&gt;=$FQ247,BY$47&lt;=$FR247)*(('Summary&amp;Assumptions'!$H$25*$C247)*(1+'Summary&amp;Assumptions'!$J$29)^(BY$46-1))</f>
        <v>0</v>
      </c>
      <c r="BU247" s="588">
        <f>AND(BZ$55&gt;0,SUM($E247:BT247)&lt;'Summary&amp;Assumptions'!$G$32*$B247,$D247&gt;='Summary&amp;Assumptions'!$D$17,BZ$47&gt;=$D247,BZ$47&lt;=EDATE($D247,'Summary&amp;Assumptions'!$G$32))*$B247+AND(BZ$56&lt;'Summary&amp;Assumptions'!$J$31,BZ$47&gt;=$FO247,BZ$47&lt;=$FP247)*(('Summary&amp;Assumptions'!$H$25*$C247)*(1+'Summary&amp;Assumptions'!$J$29)^(BZ$46-1))+AND(BZ$56&lt;'Summary&amp;Assumptions'!$J$31,BZ$47&gt;=$FQ247,BZ$47&lt;=$FR247)*(('Summary&amp;Assumptions'!$H$25*$C247)*(1+'Summary&amp;Assumptions'!$J$29)^(BZ$46-1))</f>
        <v>0</v>
      </c>
      <c r="BV247" s="588">
        <f>AND(CA$55&gt;0,SUM($E247:BU247)&lt;'Summary&amp;Assumptions'!$G$32*$B247,$D247&gt;='Summary&amp;Assumptions'!$D$17,CA$47&gt;=$D247,CA$47&lt;=EDATE($D247,'Summary&amp;Assumptions'!$G$32))*$B247+AND(CA$56&lt;'Summary&amp;Assumptions'!$J$31,CA$47&gt;=$FO247,CA$47&lt;=$FP247)*(('Summary&amp;Assumptions'!$H$25*$C247)*(1+'Summary&amp;Assumptions'!$J$29)^(CA$46-1))+AND(CA$56&lt;'Summary&amp;Assumptions'!$J$31,CA$47&gt;=$FQ247,CA$47&lt;=$FR247)*(('Summary&amp;Assumptions'!$H$25*$C247)*(1+'Summary&amp;Assumptions'!$J$29)^(CA$46-1))</f>
        <v>0</v>
      </c>
      <c r="BW247" s="588">
        <f>AND(CB$55&gt;0,SUM($E247:BV247)&lt;'Summary&amp;Assumptions'!$G$32*$B247,$D247&gt;='Summary&amp;Assumptions'!$D$17,CB$47&gt;=$D247,CB$47&lt;=EDATE($D247,'Summary&amp;Assumptions'!$G$32))*$B247+AND(CB$56&lt;'Summary&amp;Assumptions'!$J$31,CB$47&gt;=$FO247,CB$47&lt;=$FP247)*(('Summary&amp;Assumptions'!$H$25*$C247)*(1+'Summary&amp;Assumptions'!$J$29)^(CB$46-1))+AND(CB$56&lt;'Summary&amp;Assumptions'!$J$31,CB$47&gt;=$FQ247,CB$47&lt;=$FR247)*(('Summary&amp;Assumptions'!$H$25*$C247)*(1+'Summary&amp;Assumptions'!$J$29)^(CB$46-1))</f>
        <v>0</v>
      </c>
      <c r="BX247" s="588">
        <f>AND(CC$55&gt;0,SUM($E247:BW247)&lt;'Summary&amp;Assumptions'!$G$32*$B247,$D247&gt;='Summary&amp;Assumptions'!$D$17,CC$47&gt;=$D247,CC$47&lt;=EDATE($D247,'Summary&amp;Assumptions'!$G$32))*$B247+AND(CC$56&lt;'Summary&amp;Assumptions'!$J$31,CC$47&gt;=$FO247,CC$47&lt;=$FP247)*(('Summary&amp;Assumptions'!$H$25*$C247)*(1+'Summary&amp;Assumptions'!$J$29)^(CC$46-1))+AND(CC$56&lt;'Summary&amp;Assumptions'!$J$31,CC$47&gt;=$FQ247,CC$47&lt;=$FR247)*(('Summary&amp;Assumptions'!$H$25*$C247)*(1+'Summary&amp;Assumptions'!$J$29)^(CC$46-1))</f>
        <v>0</v>
      </c>
      <c r="BY247" s="588">
        <f>AND(CD$55&gt;0,SUM($E247:BX247)&lt;'Summary&amp;Assumptions'!$G$32*$B247,$D247&gt;='Summary&amp;Assumptions'!$D$17,CD$47&gt;=$D247,CD$47&lt;=EDATE($D247,'Summary&amp;Assumptions'!$G$32))*$B247+AND(CD$56&lt;'Summary&amp;Assumptions'!$J$31,CD$47&gt;=$FO247,CD$47&lt;=$FP247)*(('Summary&amp;Assumptions'!$H$25*$C247)*(1+'Summary&amp;Assumptions'!$J$29)^(CD$46-1))+AND(CD$56&lt;'Summary&amp;Assumptions'!$J$31,CD$47&gt;=$FQ247,CD$47&lt;=$FR247)*(('Summary&amp;Assumptions'!$H$25*$C247)*(1+'Summary&amp;Assumptions'!$J$29)^(CD$46-1))</f>
        <v>0</v>
      </c>
      <c r="BZ247" s="588">
        <f>AND(CE$55&gt;0,SUM($E247:BY247)&lt;'Summary&amp;Assumptions'!$G$32*$B247,$D247&gt;='Summary&amp;Assumptions'!$D$17,CE$47&gt;=$D247,CE$47&lt;=EDATE($D247,'Summary&amp;Assumptions'!$G$32))*$B247+AND(CE$56&lt;'Summary&amp;Assumptions'!$J$31,CE$47&gt;=$FO247,CE$47&lt;=$FP247)*(('Summary&amp;Assumptions'!$H$25*$C247)*(1+'Summary&amp;Assumptions'!$J$29)^(CE$46-1))+AND(CE$56&lt;'Summary&amp;Assumptions'!$J$31,CE$47&gt;=$FQ247,CE$47&lt;=$FR247)*(('Summary&amp;Assumptions'!$H$25*$C247)*(1+'Summary&amp;Assumptions'!$J$29)^(CE$46-1))</f>
        <v>0</v>
      </c>
      <c r="CA247" s="588">
        <f>AND(CF$55&gt;0,SUM($E247:BZ247)&lt;'Summary&amp;Assumptions'!$G$32*$B247,$D247&gt;='Summary&amp;Assumptions'!$D$17,CF$47&gt;=$D247,CF$47&lt;=EDATE($D247,'Summary&amp;Assumptions'!$G$32))*$B247+AND(CF$56&lt;'Summary&amp;Assumptions'!$J$31,CF$47&gt;=$FO247,CF$47&lt;=$FP247)*(('Summary&amp;Assumptions'!$H$25*$C247)*(1+'Summary&amp;Assumptions'!$J$29)^(CF$46-1))+AND(CF$56&lt;'Summary&amp;Assumptions'!$J$31,CF$47&gt;=$FQ247,CF$47&lt;=$FR247)*(('Summary&amp;Assumptions'!$H$25*$C247)*(1+'Summary&amp;Assumptions'!$J$29)^(CF$46-1))</f>
        <v>0</v>
      </c>
      <c r="CB247" s="588">
        <f>AND(CG$55&gt;0,SUM($E247:CA247)&lt;'Summary&amp;Assumptions'!$G$32*$B247,$D247&gt;='Summary&amp;Assumptions'!$D$17,CG$47&gt;=$D247,CG$47&lt;=EDATE($D247,'Summary&amp;Assumptions'!$G$32))*$B247+AND(CG$56&lt;'Summary&amp;Assumptions'!$J$31,CG$47&gt;=$FO247,CG$47&lt;=$FP247)*(('Summary&amp;Assumptions'!$H$25*$C247)*(1+'Summary&amp;Assumptions'!$J$29)^(CG$46-1))+AND(CG$56&lt;'Summary&amp;Assumptions'!$J$31,CG$47&gt;=$FQ247,CG$47&lt;=$FR247)*(('Summary&amp;Assumptions'!$H$25*$C247)*(1+'Summary&amp;Assumptions'!$J$29)^(CG$46-1))</f>
        <v>0</v>
      </c>
      <c r="CC247" s="588">
        <f>AND(CH$55&gt;0,SUM($E247:CB247)&lt;'Summary&amp;Assumptions'!$G$32*$B247,$D247&gt;='Summary&amp;Assumptions'!$D$17,CH$47&gt;=$D247,CH$47&lt;=EDATE($D247,'Summary&amp;Assumptions'!$G$32))*$B247+AND(CH$56&lt;'Summary&amp;Assumptions'!$J$31,CH$47&gt;=$FO247,CH$47&lt;=$FP247)*(('Summary&amp;Assumptions'!$H$25*$C247)*(1+'Summary&amp;Assumptions'!$J$29)^(CH$46-1))+AND(CH$56&lt;'Summary&amp;Assumptions'!$J$31,CH$47&gt;=$FQ247,CH$47&lt;=$FR247)*(('Summary&amp;Assumptions'!$H$25*$C247)*(1+'Summary&amp;Assumptions'!$J$29)^(CH$46-1))</f>
        <v>0</v>
      </c>
      <c r="CD247" s="588">
        <f>AND(CI$55&gt;0,SUM($E247:CC247)&lt;'Summary&amp;Assumptions'!$G$32*$B247,$D247&gt;='Summary&amp;Assumptions'!$D$17,CI$47&gt;=$D247,CI$47&lt;=EDATE($D247,'Summary&amp;Assumptions'!$G$32))*$B247+AND(CI$56&lt;'Summary&amp;Assumptions'!$J$31,CI$47&gt;=$FO247,CI$47&lt;=$FP247)*(('Summary&amp;Assumptions'!$H$25*$C247)*(1+'Summary&amp;Assumptions'!$J$29)^(CI$46-1))+AND(CI$56&lt;'Summary&amp;Assumptions'!$J$31,CI$47&gt;=$FQ247,CI$47&lt;=$FR247)*(('Summary&amp;Assumptions'!$H$25*$C247)*(1+'Summary&amp;Assumptions'!$J$29)^(CI$46-1))</f>
        <v>0</v>
      </c>
      <c r="CE247" s="588">
        <f>AND(CJ$55&gt;0,SUM($E247:CD247)&lt;'Summary&amp;Assumptions'!$G$32*$B247,$D247&gt;='Summary&amp;Assumptions'!$D$17,CJ$47&gt;=$D247,CJ$47&lt;=EDATE($D247,'Summary&amp;Assumptions'!$G$32))*$B247+AND(CJ$56&lt;'Summary&amp;Assumptions'!$J$31,CJ$47&gt;=$FO247,CJ$47&lt;=$FP247)*(('Summary&amp;Assumptions'!$H$25*$C247)*(1+'Summary&amp;Assumptions'!$J$29)^(CJ$46-1))+AND(CJ$56&lt;'Summary&amp;Assumptions'!$J$31,CJ$47&gt;=$FQ247,CJ$47&lt;=$FR247)*(('Summary&amp;Assumptions'!$H$25*$C247)*(1+'Summary&amp;Assumptions'!$J$29)^(CJ$46-1))</f>
        <v>0</v>
      </c>
      <c r="CF247" s="588">
        <f>AND(CK$55&gt;0,SUM($E247:CE247)&lt;'Summary&amp;Assumptions'!$G$32*$B247,$D247&gt;='Summary&amp;Assumptions'!$D$17,CK$47&gt;=$D247,CK$47&lt;=EDATE($D247,'Summary&amp;Assumptions'!$G$32))*$B247+AND(CK$56&lt;'Summary&amp;Assumptions'!$J$31,CK$47&gt;=$FO247,CK$47&lt;=$FP247)*(('Summary&amp;Assumptions'!$H$25*$C247)*(1+'Summary&amp;Assumptions'!$J$29)^(CK$46-1))+AND(CK$56&lt;'Summary&amp;Assumptions'!$J$31,CK$47&gt;=$FQ247,CK$47&lt;=$FR247)*(('Summary&amp;Assumptions'!$H$25*$C247)*(1+'Summary&amp;Assumptions'!$J$29)^(CK$46-1))</f>
        <v>0</v>
      </c>
      <c r="CG247" s="588">
        <f>AND(CL$55&gt;0,SUM($E247:CF247)&lt;'Summary&amp;Assumptions'!$G$32*$B247,$D247&gt;='Summary&amp;Assumptions'!$D$17,CL$47&gt;=$D247,CL$47&lt;=EDATE($D247,'Summary&amp;Assumptions'!$G$32))*$B247+AND(CL$56&lt;'Summary&amp;Assumptions'!$J$31,CL$47&gt;=$FO247,CL$47&lt;=$FP247)*(('Summary&amp;Assumptions'!$H$25*$C247)*(1+'Summary&amp;Assumptions'!$J$29)^(CL$46-1))+AND(CL$56&lt;'Summary&amp;Assumptions'!$J$31,CL$47&gt;=$FQ247,CL$47&lt;=$FR247)*(('Summary&amp;Assumptions'!$H$25*$C247)*(1+'Summary&amp;Assumptions'!$J$29)^(CL$46-1))</f>
        <v>0</v>
      </c>
      <c r="CH247" s="588">
        <f>AND(CM$55&gt;0,SUM($E247:CG247)&lt;'Summary&amp;Assumptions'!$G$32*$B247,$D247&gt;='Summary&amp;Assumptions'!$D$17,CM$47&gt;=$D247,CM$47&lt;=EDATE($D247,'Summary&amp;Assumptions'!$G$32))*$B247+AND(CM$56&lt;'Summary&amp;Assumptions'!$J$31,CM$47&gt;=$FO247,CM$47&lt;=$FP247)*(('Summary&amp;Assumptions'!$H$25*$C247)*(1+'Summary&amp;Assumptions'!$J$29)^(CM$46-1))+AND(CM$56&lt;'Summary&amp;Assumptions'!$J$31,CM$47&gt;=$FQ247,CM$47&lt;=$FR247)*(('Summary&amp;Assumptions'!$H$25*$C247)*(1+'Summary&amp;Assumptions'!$J$29)^(CM$46-1))</f>
        <v>0</v>
      </c>
      <c r="CI247" s="588">
        <f>AND(CN$55&gt;0,SUM($E247:CH247)&lt;'Summary&amp;Assumptions'!$G$32*$B247,$D247&gt;='Summary&amp;Assumptions'!$D$17,CN$47&gt;=$D247,CN$47&lt;=EDATE($D247,'Summary&amp;Assumptions'!$G$32))*$B247+AND(CN$56&lt;'Summary&amp;Assumptions'!$J$31,CN$47&gt;=$FO247,CN$47&lt;=$FP247)*(('Summary&amp;Assumptions'!$H$25*$C247)*(1+'Summary&amp;Assumptions'!$J$29)^(CN$46-1))+AND(CN$56&lt;'Summary&amp;Assumptions'!$J$31,CN$47&gt;=$FQ247,CN$47&lt;=$FR247)*(('Summary&amp;Assumptions'!$H$25*$C247)*(1+'Summary&amp;Assumptions'!$J$29)^(CN$46-1))</f>
        <v>0</v>
      </c>
      <c r="CJ247" s="588">
        <f>AND(CO$55&gt;0,SUM($E247:CI247)&lt;'Summary&amp;Assumptions'!$G$32*$B247,$D247&gt;='Summary&amp;Assumptions'!$D$17,CO$47&gt;=$D247,CO$47&lt;=EDATE($D247,'Summary&amp;Assumptions'!$G$32))*$B247+AND(CO$56&lt;'Summary&amp;Assumptions'!$J$31,CO$47&gt;=$FO247,CO$47&lt;=$FP247)*(('Summary&amp;Assumptions'!$H$25*$C247)*(1+'Summary&amp;Assumptions'!$J$29)^(CO$46-1))+AND(CO$56&lt;'Summary&amp;Assumptions'!$J$31,CO$47&gt;=$FQ247,CO$47&lt;=$FR247)*(('Summary&amp;Assumptions'!$H$25*$C247)*(1+'Summary&amp;Assumptions'!$J$29)^(CO$46-1))</f>
        <v>0</v>
      </c>
      <c r="CK247" s="588">
        <f>AND(CP$55&gt;0,SUM($E247:CJ247)&lt;'Summary&amp;Assumptions'!$G$32*$B247,$D247&gt;='Summary&amp;Assumptions'!$D$17,CP$47&gt;=$D247,CP$47&lt;=EDATE($D247,'Summary&amp;Assumptions'!$G$32))*$B247+AND(CP$56&lt;'Summary&amp;Assumptions'!$J$31,CP$47&gt;=$FO247,CP$47&lt;=$FP247)*(('Summary&amp;Assumptions'!$H$25*$C247)*(1+'Summary&amp;Assumptions'!$J$29)^(CP$46-1))+AND(CP$56&lt;'Summary&amp;Assumptions'!$J$31,CP$47&gt;=$FQ247,CP$47&lt;=$FR247)*(('Summary&amp;Assumptions'!$H$25*$C247)*(1+'Summary&amp;Assumptions'!$J$29)^(CP$46-1))</f>
        <v>0</v>
      </c>
      <c r="CL247" s="588">
        <f>AND(CQ$55&gt;0,SUM($E247:CK247)&lt;'Summary&amp;Assumptions'!$G$32*$B247,$D247&gt;='Summary&amp;Assumptions'!$D$17,CQ$47&gt;=$D247,CQ$47&lt;=EDATE($D247,'Summary&amp;Assumptions'!$G$32))*$B247+AND(CQ$56&lt;'Summary&amp;Assumptions'!$J$31,CQ$47&gt;=$FO247,CQ$47&lt;=$FP247)*(('Summary&amp;Assumptions'!$H$25*$C247)*(1+'Summary&amp;Assumptions'!$J$29)^(CQ$46-1))+AND(CQ$56&lt;'Summary&amp;Assumptions'!$J$31,CQ$47&gt;=$FQ247,CQ$47&lt;=$FR247)*(('Summary&amp;Assumptions'!$H$25*$C247)*(1+'Summary&amp;Assumptions'!$J$29)^(CQ$46-1))</f>
        <v>0</v>
      </c>
      <c r="CM247" s="588">
        <f>AND(CR$55&gt;0,SUM($E247:CL247)&lt;'Summary&amp;Assumptions'!$G$32*$B247,$D247&gt;='Summary&amp;Assumptions'!$D$17,CR$47&gt;=$D247,CR$47&lt;=EDATE($D247,'Summary&amp;Assumptions'!$G$32))*$B247+AND(CR$56&lt;'Summary&amp;Assumptions'!$J$31,CR$47&gt;=$FO247,CR$47&lt;=$FP247)*(('Summary&amp;Assumptions'!$H$25*$C247)*(1+'Summary&amp;Assumptions'!$J$29)^(CR$46-1))+AND(CR$56&lt;'Summary&amp;Assumptions'!$J$31,CR$47&gt;=$FQ247,CR$47&lt;=$FR247)*(('Summary&amp;Assumptions'!$H$25*$C247)*(1+'Summary&amp;Assumptions'!$J$29)^(CR$46-1))</f>
        <v>0</v>
      </c>
      <c r="CN247" s="588">
        <f>AND(CS$55&gt;0,SUM($E247:CM247)&lt;'Summary&amp;Assumptions'!$G$32*$B247,$D247&gt;='Summary&amp;Assumptions'!$D$17,CS$47&gt;=$D247,CS$47&lt;=EDATE($D247,'Summary&amp;Assumptions'!$G$32))*$B247+AND(CS$56&lt;'Summary&amp;Assumptions'!$J$31,CS$47&gt;=$FO247,CS$47&lt;=$FP247)*(('Summary&amp;Assumptions'!$H$25*$C247)*(1+'Summary&amp;Assumptions'!$J$29)^(CS$46-1))+AND(CS$56&lt;'Summary&amp;Assumptions'!$J$31,CS$47&gt;=$FQ247,CS$47&lt;=$FR247)*(('Summary&amp;Assumptions'!$H$25*$C247)*(1+'Summary&amp;Assumptions'!$J$29)^(CS$46-1))</f>
        <v>0</v>
      </c>
      <c r="CO247" s="588">
        <f>AND(CT$55&gt;0,SUM($E247:CN247)&lt;'Summary&amp;Assumptions'!$G$32*$B247,$D247&gt;='Summary&amp;Assumptions'!$D$17,CT$47&gt;=$D247,CT$47&lt;=EDATE($D247,'Summary&amp;Assumptions'!$G$32))*$B247+AND(CT$56&lt;'Summary&amp;Assumptions'!$J$31,CT$47&gt;=$FO247,CT$47&lt;=$FP247)*(('Summary&amp;Assumptions'!$H$25*$C247)*(1+'Summary&amp;Assumptions'!$J$29)^(CT$46-1))+AND(CT$56&lt;'Summary&amp;Assumptions'!$J$31,CT$47&gt;=$FQ247,CT$47&lt;=$FR247)*(('Summary&amp;Assumptions'!$H$25*$C247)*(1+'Summary&amp;Assumptions'!$J$29)^(CT$46-1))</f>
        <v>0</v>
      </c>
      <c r="CP247" s="588">
        <f>AND(CU$55&gt;0,SUM($E247:CO247)&lt;'Summary&amp;Assumptions'!$G$32*$B247,$D247&gt;='Summary&amp;Assumptions'!$D$17,CU$47&gt;=$D247,CU$47&lt;=EDATE($D247,'Summary&amp;Assumptions'!$G$32))*$B247+AND(CU$56&lt;'Summary&amp;Assumptions'!$J$31,CU$47&gt;=$FO247,CU$47&lt;=$FP247)*(('Summary&amp;Assumptions'!$H$25*$C247)*(1+'Summary&amp;Assumptions'!$J$29)^(CU$46-1))+AND(CU$56&lt;'Summary&amp;Assumptions'!$J$31,CU$47&gt;=$FQ247,CU$47&lt;=$FR247)*(('Summary&amp;Assumptions'!$H$25*$C247)*(1+'Summary&amp;Assumptions'!$J$29)^(CU$46-1))</f>
        <v>0</v>
      </c>
      <c r="CQ247" s="588">
        <f>AND(CV$55&gt;0,SUM($E247:CP247)&lt;'Summary&amp;Assumptions'!$G$32*$B247,$D247&gt;='Summary&amp;Assumptions'!$D$17,CV$47&gt;=$D247,CV$47&lt;=EDATE($D247,'Summary&amp;Assumptions'!$G$32))*$B247+AND(CV$56&lt;'Summary&amp;Assumptions'!$J$31,CV$47&gt;=$FO247,CV$47&lt;=$FP247)*(('Summary&amp;Assumptions'!$H$25*$C247)*(1+'Summary&amp;Assumptions'!$J$29)^(CV$46-1))+AND(CV$56&lt;'Summary&amp;Assumptions'!$J$31,CV$47&gt;=$FQ247,CV$47&lt;=$FR247)*(('Summary&amp;Assumptions'!$H$25*$C247)*(1+'Summary&amp;Assumptions'!$J$29)^(CV$46-1))</f>
        <v>0</v>
      </c>
      <c r="CR247" s="588">
        <f>AND(CW$55&gt;0,SUM($E247:CQ247)&lt;'Summary&amp;Assumptions'!$G$32*$B247,$D247&gt;='Summary&amp;Assumptions'!$D$17,CW$47&gt;=$D247,CW$47&lt;=EDATE($D247,'Summary&amp;Assumptions'!$G$32))*$B247+AND(CW$56&lt;'Summary&amp;Assumptions'!$J$31,CW$47&gt;=$FO247,CW$47&lt;=$FP247)*(('Summary&amp;Assumptions'!$H$25*$C247)*(1+'Summary&amp;Assumptions'!$J$29)^(CW$46-1))+AND(CW$56&lt;'Summary&amp;Assumptions'!$J$31,CW$47&gt;=$FQ247,CW$47&lt;=$FR247)*(('Summary&amp;Assumptions'!$H$25*$C247)*(1+'Summary&amp;Assumptions'!$J$29)^(CW$46-1))</f>
        <v>0</v>
      </c>
      <c r="CS247" s="588">
        <f>AND(CX$55&gt;0,SUM($E247:CR247)&lt;'Summary&amp;Assumptions'!$G$32*$B247,$D247&gt;='Summary&amp;Assumptions'!$D$17,CX$47&gt;=$D247,CX$47&lt;=EDATE($D247,'Summary&amp;Assumptions'!$G$32))*$B247+AND(CX$56&lt;'Summary&amp;Assumptions'!$J$31,CX$47&gt;=$FO247,CX$47&lt;=$FP247)*(('Summary&amp;Assumptions'!$H$25*$C247)*(1+'Summary&amp;Assumptions'!$J$29)^(CX$46-1))+AND(CX$56&lt;'Summary&amp;Assumptions'!$J$31,CX$47&gt;=$FQ247,CX$47&lt;=$FR247)*(('Summary&amp;Assumptions'!$H$25*$C247)*(1+'Summary&amp;Assumptions'!$J$29)^(CX$46-1))</f>
        <v>0</v>
      </c>
      <c r="CT247" s="588">
        <f>AND(CY$55&gt;0,SUM($E247:CS247)&lt;'Summary&amp;Assumptions'!$G$32*$B247,$D247&gt;='Summary&amp;Assumptions'!$D$17,CY$47&gt;=$D247,CY$47&lt;=EDATE($D247,'Summary&amp;Assumptions'!$G$32))*$B247+AND(CY$56&lt;'Summary&amp;Assumptions'!$J$31,CY$47&gt;=$FO247,CY$47&lt;=$FP247)*(('Summary&amp;Assumptions'!$H$25*$C247)*(1+'Summary&amp;Assumptions'!$J$29)^(CY$46-1))+AND(CY$56&lt;'Summary&amp;Assumptions'!$J$31,CY$47&gt;=$FQ247,CY$47&lt;=$FR247)*(('Summary&amp;Assumptions'!$H$25*$C247)*(1+'Summary&amp;Assumptions'!$J$29)^(CY$46-1))</f>
        <v>0</v>
      </c>
      <c r="CU247" s="588">
        <f>AND(CZ$55&gt;0,SUM($E247:CT247)&lt;'Summary&amp;Assumptions'!$G$32*$B247,$D247&gt;='Summary&amp;Assumptions'!$D$17,CZ$47&gt;=$D247,CZ$47&lt;=EDATE($D247,'Summary&amp;Assumptions'!$G$32))*$B247+AND(CZ$56&lt;'Summary&amp;Assumptions'!$J$31,CZ$47&gt;=$FO247,CZ$47&lt;=$FP247)*(('Summary&amp;Assumptions'!$H$25*$C247)*(1+'Summary&amp;Assumptions'!$J$29)^(CZ$46-1))+AND(CZ$56&lt;'Summary&amp;Assumptions'!$J$31,CZ$47&gt;=$FQ247,CZ$47&lt;=$FR247)*(('Summary&amp;Assumptions'!$H$25*$C247)*(1+'Summary&amp;Assumptions'!$J$29)^(CZ$46-1))</f>
        <v>0</v>
      </c>
      <c r="CV247" s="588">
        <f>AND(DA$55&gt;0,SUM($E247:CU247)&lt;'Summary&amp;Assumptions'!$G$32*$B247,$D247&gt;='Summary&amp;Assumptions'!$D$17,DA$47&gt;=$D247,DA$47&lt;=EDATE($D247,'Summary&amp;Assumptions'!$G$32))*$B247+AND(DA$56&lt;'Summary&amp;Assumptions'!$J$31,DA$47&gt;=$FO247,DA$47&lt;=$FP247)*(('Summary&amp;Assumptions'!$H$25*$C247)*(1+'Summary&amp;Assumptions'!$J$29)^(DA$46-1))+AND(DA$56&lt;'Summary&amp;Assumptions'!$J$31,DA$47&gt;=$FQ247,DA$47&lt;=$FR247)*(('Summary&amp;Assumptions'!$H$25*$C247)*(1+'Summary&amp;Assumptions'!$J$29)^(DA$46-1))</f>
        <v>0</v>
      </c>
      <c r="CW247" s="588">
        <f>AND(DB$55&gt;0,SUM($E247:CV247)&lt;'Summary&amp;Assumptions'!$G$32*$B247,$D247&gt;='Summary&amp;Assumptions'!$D$17,DB$47&gt;=$D247,DB$47&lt;=EDATE($D247,'Summary&amp;Assumptions'!$G$32))*$B247+AND(DB$56&lt;'Summary&amp;Assumptions'!$J$31,DB$47&gt;=$FO247,DB$47&lt;=$FP247)*(('Summary&amp;Assumptions'!$H$25*$C247)*(1+'Summary&amp;Assumptions'!$J$29)^(DB$46-1))+AND(DB$56&lt;'Summary&amp;Assumptions'!$J$31,DB$47&gt;=$FQ247,DB$47&lt;=$FR247)*(('Summary&amp;Assumptions'!$H$25*$C247)*(1+'Summary&amp;Assumptions'!$J$29)^(DB$46-1))</f>
        <v>0</v>
      </c>
      <c r="CX247" s="588">
        <f>AND(DC$55&gt;0,SUM($E247:CW247)&lt;'Summary&amp;Assumptions'!$G$32*$B247,$D247&gt;='Summary&amp;Assumptions'!$D$17,DC$47&gt;=$D247,DC$47&lt;=EDATE($D247,'Summary&amp;Assumptions'!$G$32))*$B247+AND(DC$56&lt;'Summary&amp;Assumptions'!$J$31,DC$47&gt;=$FO247,DC$47&lt;=$FP247)*(('Summary&amp;Assumptions'!$H$25*$C247)*(1+'Summary&amp;Assumptions'!$J$29)^(DC$46-1))+AND(DC$56&lt;'Summary&amp;Assumptions'!$J$31,DC$47&gt;=$FQ247,DC$47&lt;=$FR247)*(('Summary&amp;Assumptions'!$H$25*$C247)*(1+'Summary&amp;Assumptions'!$J$29)^(DC$46-1))</f>
        <v>0</v>
      </c>
      <c r="CY247" s="588">
        <f>AND(DD$55&gt;0,SUM($E247:CX247)&lt;'Summary&amp;Assumptions'!$G$32*$B247,$D247&gt;='Summary&amp;Assumptions'!$D$17,DD$47&gt;=$D247,DD$47&lt;=EDATE($D247,'Summary&amp;Assumptions'!$G$32))*$B247+AND(DD$56&lt;'Summary&amp;Assumptions'!$J$31,DD$47&gt;=$FO247,DD$47&lt;=$FP247)*(('Summary&amp;Assumptions'!$H$25*$C247)*(1+'Summary&amp;Assumptions'!$J$29)^(DD$46-1))+AND(DD$56&lt;'Summary&amp;Assumptions'!$J$31,DD$47&gt;=$FQ247,DD$47&lt;=$FR247)*(('Summary&amp;Assumptions'!$H$25*$C247)*(1+'Summary&amp;Assumptions'!$J$29)^(DD$46-1))</f>
        <v>0</v>
      </c>
      <c r="CZ247" s="588">
        <f>AND(DE$55&gt;0,SUM($E247:CY247)&lt;'Summary&amp;Assumptions'!$G$32*$B247,$D247&gt;='Summary&amp;Assumptions'!$D$17,DE$47&gt;=$D247,DE$47&lt;=EDATE($D247,'Summary&amp;Assumptions'!$G$32))*$B247+AND(DE$56&lt;'Summary&amp;Assumptions'!$J$31,DE$47&gt;=$FO247,DE$47&lt;=$FP247)*(('Summary&amp;Assumptions'!$H$25*$C247)*(1+'Summary&amp;Assumptions'!$J$29)^(DE$46-1))+AND(DE$56&lt;'Summary&amp;Assumptions'!$J$31,DE$47&gt;=$FQ247,DE$47&lt;=$FR247)*(('Summary&amp;Assumptions'!$H$25*$C247)*(1+'Summary&amp;Assumptions'!$J$29)^(DE$46-1))</f>
        <v>0</v>
      </c>
      <c r="DA247" s="588">
        <f>AND(DF$55&gt;0,SUM($E247:CZ247)&lt;'Summary&amp;Assumptions'!$G$32*$B247,$D247&gt;='Summary&amp;Assumptions'!$D$17,DF$47&gt;=$D247,DF$47&lt;=EDATE($D247,'Summary&amp;Assumptions'!$G$32))*$B247+AND(DF$56&lt;'Summary&amp;Assumptions'!$J$31,DF$47&gt;=$FO247,DF$47&lt;=$FP247)*(('Summary&amp;Assumptions'!$H$25*$C247)*(1+'Summary&amp;Assumptions'!$J$29)^(DF$46-1))+AND(DF$56&lt;'Summary&amp;Assumptions'!$J$31,DF$47&gt;=$FQ247,DF$47&lt;=$FR247)*(('Summary&amp;Assumptions'!$H$25*$C247)*(1+'Summary&amp;Assumptions'!$J$29)^(DF$46-1))</f>
        <v>0</v>
      </c>
      <c r="DB247" s="588">
        <f>AND(DG$55&gt;0,SUM($E247:DA247)&lt;'Summary&amp;Assumptions'!$G$32*$B247,$D247&gt;='Summary&amp;Assumptions'!$D$17,DG$47&gt;=$D247,DG$47&lt;=EDATE($D247,'Summary&amp;Assumptions'!$G$32))*$B247+AND(DG$56&lt;'Summary&amp;Assumptions'!$J$31,DG$47&gt;=$FO247,DG$47&lt;=$FP247)*(('Summary&amp;Assumptions'!$H$25*$C247)*(1+'Summary&amp;Assumptions'!$J$29)^(DG$46-1))+AND(DG$56&lt;'Summary&amp;Assumptions'!$J$31,DG$47&gt;=$FQ247,DG$47&lt;=$FR247)*(('Summary&amp;Assumptions'!$H$25*$C247)*(1+'Summary&amp;Assumptions'!$J$29)^(DG$46-1))</f>
        <v>0</v>
      </c>
      <c r="DC247" s="588">
        <f>AND(DH$55&gt;0,SUM($E247:DB247)&lt;'Summary&amp;Assumptions'!$G$32*$B247,$D247&gt;='Summary&amp;Assumptions'!$D$17,DH$47&gt;=$D247,DH$47&lt;=EDATE($D247,'Summary&amp;Assumptions'!$G$32))*$B247+AND(DH$56&lt;'Summary&amp;Assumptions'!$J$31,DH$47&gt;=$FO247,DH$47&lt;=$FP247)*(('Summary&amp;Assumptions'!$H$25*$C247)*(1+'Summary&amp;Assumptions'!$J$29)^(DH$46-1))+AND(DH$56&lt;'Summary&amp;Assumptions'!$J$31,DH$47&gt;=$FQ247,DH$47&lt;=$FR247)*(('Summary&amp;Assumptions'!$H$25*$C247)*(1+'Summary&amp;Assumptions'!$J$29)^(DH$46-1))</f>
        <v>0</v>
      </c>
      <c r="DD247" s="588">
        <f>AND(DI$55&gt;0,SUM($E247:DC247)&lt;'Summary&amp;Assumptions'!$G$32*$B247,$D247&gt;='Summary&amp;Assumptions'!$D$17,DI$47&gt;=$D247,DI$47&lt;=EDATE($D247,'Summary&amp;Assumptions'!$G$32))*$B247+AND(DI$56&lt;'Summary&amp;Assumptions'!$J$31,DI$47&gt;=$FO247,DI$47&lt;=$FP247)*(('Summary&amp;Assumptions'!$H$25*$C247)*(1+'Summary&amp;Assumptions'!$J$29)^(DI$46-1))+AND(DI$56&lt;'Summary&amp;Assumptions'!$J$31,DI$47&gt;=$FQ247,DI$47&lt;=$FR247)*(('Summary&amp;Assumptions'!$H$25*$C247)*(1+'Summary&amp;Assumptions'!$J$29)^(DI$46-1))</f>
        <v>0</v>
      </c>
      <c r="DE247" s="588">
        <f>AND(DJ$55&gt;0,SUM($E247:DD247)&lt;'Summary&amp;Assumptions'!$G$32*$B247,$D247&gt;='Summary&amp;Assumptions'!$D$17,DJ$47&gt;=$D247,DJ$47&lt;=EDATE($D247,'Summary&amp;Assumptions'!$G$32))*$B247+AND(DJ$56&lt;'Summary&amp;Assumptions'!$J$31,DJ$47&gt;=$FO247,DJ$47&lt;=$FP247)*(('Summary&amp;Assumptions'!$H$25*$C247)*(1+'Summary&amp;Assumptions'!$J$29)^(DJ$46-1))+AND(DJ$56&lt;'Summary&amp;Assumptions'!$J$31,DJ$47&gt;=$FQ247,DJ$47&lt;=$FR247)*(('Summary&amp;Assumptions'!$H$25*$C247)*(1+'Summary&amp;Assumptions'!$J$29)^(DJ$46-1))</f>
        <v>0</v>
      </c>
      <c r="DF247" s="588">
        <f>AND(DK$55&gt;0,SUM($E247:DE247)&lt;'Summary&amp;Assumptions'!$G$32*$B247,$D247&gt;='Summary&amp;Assumptions'!$D$17,DK$47&gt;=$D247,DK$47&lt;=EDATE($D247,'Summary&amp;Assumptions'!$G$32))*$B247+AND(DK$56&lt;'Summary&amp;Assumptions'!$J$31,DK$47&gt;=$FO247,DK$47&lt;=$FP247)*(('Summary&amp;Assumptions'!$H$25*$C247)*(1+'Summary&amp;Assumptions'!$J$29)^(DK$46-1))+AND(DK$56&lt;'Summary&amp;Assumptions'!$J$31,DK$47&gt;=$FQ247,DK$47&lt;=$FR247)*(('Summary&amp;Assumptions'!$H$25*$C247)*(1+'Summary&amp;Assumptions'!$J$29)^(DK$46-1))</f>
        <v>0</v>
      </c>
      <c r="DG247" s="588">
        <f>AND(DL$55&gt;0,SUM($E247:DF247)&lt;'Summary&amp;Assumptions'!$G$32*$B247,$D247&gt;='Summary&amp;Assumptions'!$D$17,DL$47&gt;=$D247,DL$47&lt;=EDATE($D247,'Summary&amp;Assumptions'!$G$32))*$B247+AND(DL$56&lt;'Summary&amp;Assumptions'!$J$31,DL$47&gt;=$FO247,DL$47&lt;=$FP247)*(('Summary&amp;Assumptions'!$H$25*$C247)*(1+'Summary&amp;Assumptions'!$J$29)^(DL$46-1))+AND(DL$56&lt;'Summary&amp;Assumptions'!$J$31,DL$47&gt;=$FQ247,DL$47&lt;=$FR247)*(('Summary&amp;Assumptions'!$H$25*$C247)*(1+'Summary&amp;Assumptions'!$J$29)^(DL$46-1))</f>
        <v>0</v>
      </c>
      <c r="DH247" s="588">
        <f>AND(DM$55&gt;0,SUM($E247:DG247)&lt;'Summary&amp;Assumptions'!$G$32*$B247,$D247&gt;='Summary&amp;Assumptions'!$D$17,DM$47&gt;=$D247,DM$47&lt;=EDATE($D247,'Summary&amp;Assumptions'!$G$32))*$B247+AND(DM$56&lt;'Summary&amp;Assumptions'!$J$31,DM$47&gt;=$FO247,DM$47&lt;=$FP247)*(('Summary&amp;Assumptions'!$H$25*$C247)*(1+'Summary&amp;Assumptions'!$J$29)^(DM$46-1))+AND(DM$56&lt;'Summary&amp;Assumptions'!$J$31,DM$47&gt;=$FQ247,DM$47&lt;=$FR247)*(('Summary&amp;Assumptions'!$H$25*$C247)*(1+'Summary&amp;Assumptions'!$J$29)^(DM$46-1))</f>
        <v>0</v>
      </c>
      <c r="DI247" s="588">
        <f>AND(DN$55&gt;0,SUM($E247:DH247)&lt;'Summary&amp;Assumptions'!$G$32*$B247,$D247&gt;='Summary&amp;Assumptions'!$D$17,DN$47&gt;=$D247,DN$47&lt;=EDATE($D247,'Summary&amp;Assumptions'!$G$32))*$B247+AND(DN$56&lt;'Summary&amp;Assumptions'!$J$31,DN$47&gt;=$FO247,DN$47&lt;=$FP247)*(('Summary&amp;Assumptions'!$H$25*$C247)*(1+'Summary&amp;Assumptions'!$J$29)^(DN$46-1))+AND(DN$56&lt;'Summary&amp;Assumptions'!$J$31,DN$47&gt;=$FQ247,DN$47&lt;=$FR247)*(('Summary&amp;Assumptions'!$H$25*$C247)*(1+'Summary&amp;Assumptions'!$J$29)^(DN$46-1))</f>
        <v>0</v>
      </c>
      <c r="DJ247" s="588">
        <f>AND(DO$55&gt;0,SUM($E247:DI247)&lt;'Summary&amp;Assumptions'!$G$32*$B247,$D247&gt;='Summary&amp;Assumptions'!$D$17,DO$47&gt;=$D247,DO$47&lt;=EDATE($D247,'Summary&amp;Assumptions'!$G$32))*$B247+AND(DO$56&lt;'Summary&amp;Assumptions'!$J$31,DO$47&gt;=$FO247,DO$47&lt;=$FP247)*(('Summary&amp;Assumptions'!$H$25*$C247)*(1+'Summary&amp;Assumptions'!$J$29)^(DO$46-1))+AND(DO$56&lt;'Summary&amp;Assumptions'!$J$31,DO$47&gt;=$FQ247,DO$47&lt;=$FR247)*(('Summary&amp;Assumptions'!$H$25*$C247)*(1+'Summary&amp;Assumptions'!$J$29)^(DO$46-1))</f>
        <v>0</v>
      </c>
      <c r="DK247" s="588">
        <f>AND(DP$55&gt;0,SUM($E247:DJ247)&lt;'Summary&amp;Assumptions'!$G$32*$B247,$D247&gt;='Summary&amp;Assumptions'!$D$17,DP$47&gt;=$D247,DP$47&lt;=EDATE($D247,'Summary&amp;Assumptions'!$G$32))*$B247+AND(DP$56&lt;'Summary&amp;Assumptions'!$J$31,DP$47&gt;=$FO247,DP$47&lt;=$FP247)*(('Summary&amp;Assumptions'!$H$25*$C247)*(1+'Summary&amp;Assumptions'!$J$29)^(DP$46-1))+AND(DP$56&lt;'Summary&amp;Assumptions'!$J$31,DP$47&gt;=$FQ247,DP$47&lt;=$FR247)*(('Summary&amp;Assumptions'!$H$25*$C247)*(1+'Summary&amp;Assumptions'!$J$29)^(DP$46-1))</f>
        <v>0</v>
      </c>
      <c r="DL247" s="588">
        <f>AND(DQ$55&gt;0,SUM($E247:DK247)&lt;'Summary&amp;Assumptions'!$G$32*$B247,$D247&gt;='Summary&amp;Assumptions'!$D$17,DQ$47&gt;=$D247,DQ$47&lt;=EDATE($D247,'Summary&amp;Assumptions'!$G$32))*$B247+AND(DQ$56&lt;'Summary&amp;Assumptions'!$J$31,DQ$47&gt;=$FO247,DQ$47&lt;=$FP247)*(('Summary&amp;Assumptions'!$H$25*$C247)*(1+'Summary&amp;Assumptions'!$J$29)^(DQ$46-1))+AND(DQ$56&lt;'Summary&amp;Assumptions'!$J$31,DQ$47&gt;=$FQ247,DQ$47&lt;=$FR247)*(('Summary&amp;Assumptions'!$H$25*$C247)*(1+'Summary&amp;Assumptions'!$J$29)^(DQ$46-1))</f>
        <v>0</v>
      </c>
      <c r="DM247" s="588">
        <f>AND(DR$55&gt;0,SUM($E247:DL247)&lt;'Summary&amp;Assumptions'!$G$32*$B247,$D247&gt;='Summary&amp;Assumptions'!$D$17,DR$47&gt;=$D247,DR$47&lt;=EDATE($D247,'Summary&amp;Assumptions'!$G$32))*$B247+AND(DR$56&lt;'Summary&amp;Assumptions'!$J$31,DR$47&gt;=$FO247,DR$47&lt;=$FP247)*(('Summary&amp;Assumptions'!$H$25*$C247)*(1+'Summary&amp;Assumptions'!$J$29)^(DR$46-1))+AND(DR$56&lt;'Summary&amp;Assumptions'!$J$31,DR$47&gt;=$FQ247,DR$47&lt;=$FR247)*(('Summary&amp;Assumptions'!$H$25*$C247)*(1+'Summary&amp;Assumptions'!$J$29)^(DR$46-1))</f>
        <v>0</v>
      </c>
      <c r="DN247" s="588">
        <f>AND(DS$55&gt;0,SUM($E247:DM247)&lt;'Summary&amp;Assumptions'!$G$32*$B247,$D247&gt;='Summary&amp;Assumptions'!$D$17,DS$47&gt;=$D247,DS$47&lt;=EDATE($D247,'Summary&amp;Assumptions'!$G$32))*$B247+AND(DS$56&lt;'Summary&amp;Assumptions'!$J$31,DS$47&gt;=$FO247,DS$47&lt;=$FP247)*(('Summary&amp;Assumptions'!$H$25*$C247)*(1+'Summary&amp;Assumptions'!$J$29)^(DS$46-1))+AND(DS$56&lt;'Summary&amp;Assumptions'!$J$31,DS$47&gt;=$FQ247,DS$47&lt;=$FR247)*(('Summary&amp;Assumptions'!$H$25*$C247)*(1+'Summary&amp;Assumptions'!$J$29)^(DS$46-1))</f>
        <v>0</v>
      </c>
      <c r="DO247" s="588">
        <f>AND(DT$55&gt;0,SUM($E247:DN247)&lt;'Summary&amp;Assumptions'!$G$32*$B247,$D247&gt;='Summary&amp;Assumptions'!$D$17,DT$47&gt;=$D247,DT$47&lt;=EDATE($D247,'Summary&amp;Assumptions'!$G$32))*$B247+AND(DT$56&lt;'Summary&amp;Assumptions'!$J$31,DT$47&gt;=$FO247,DT$47&lt;=$FP247)*(('Summary&amp;Assumptions'!$H$25*$C247)*(1+'Summary&amp;Assumptions'!$J$29)^(DT$46-1))+AND(DT$56&lt;'Summary&amp;Assumptions'!$J$31,DT$47&gt;=$FQ247,DT$47&lt;=$FR247)*(('Summary&amp;Assumptions'!$H$25*$C247)*(1+'Summary&amp;Assumptions'!$J$29)^(DT$46-1))</f>
        <v>0</v>
      </c>
      <c r="DP247" s="588">
        <f>AND(DU$55&gt;0,SUM($E247:DO247)&lt;'Summary&amp;Assumptions'!$G$32*$B247,$D247&gt;='Summary&amp;Assumptions'!$D$17,DU$47&gt;=$D247,DU$47&lt;=EDATE($D247,'Summary&amp;Assumptions'!$G$32))*$B247+AND(DU$56&lt;'Summary&amp;Assumptions'!$J$31,DU$47&gt;=$FO247,DU$47&lt;=$FP247)*(('Summary&amp;Assumptions'!$H$25*$C247)*(1+'Summary&amp;Assumptions'!$J$29)^(DU$46-1))+AND(DU$56&lt;'Summary&amp;Assumptions'!$J$31,DU$47&gt;=$FQ247,DU$47&lt;=$FR247)*(('Summary&amp;Assumptions'!$H$25*$C247)*(1+'Summary&amp;Assumptions'!$J$29)^(DU$46-1))</f>
        <v>0</v>
      </c>
      <c r="DQ247" s="588">
        <f>AND(DV$55&gt;0,SUM($E247:DP247)&lt;'Summary&amp;Assumptions'!$G$32*$B247,$D247&gt;='Summary&amp;Assumptions'!$D$17,DV$47&gt;=$D247,DV$47&lt;=EDATE($D247,'Summary&amp;Assumptions'!$G$32))*$B247+AND(DV$56&lt;'Summary&amp;Assumptions'!$J$31,DV$47&gt;=$FO247,DV$47&lt;=$FP247)*(('Summary&amp;Assumptions'!$H$25*$C247)*(1+'Summary&amp;Assumptions'!$J$29)^(DV$46-1))+AND(DV$56&lt;'Summary&amp;Assumptions'!$J$31,DV$47&gt;=$FQ247,DV$47&lt;=$FR247)*(('Summary&amp;Assumptions'!$H$25*$C247)*(1+'Summary&amp;Assumptions'!$J$29)^(DV$46-1))</f>
        <v>0</v>
      </c>
      <c r="DR247" s="588">
        <f>AND(DW$55&gt;0,SUM($E247:DQ247)&lt;'Summary&amp;Assumptions'!$G$32*$B247,$D247&gt;='Summary&amp;Assumptions'!$D$17,DW$47&gt;=$D247,DW$47&lt;=EDATE($D247,'Summary&amp;Assumptions'!$G$32))*$B247+AND(DW$56&lt;'Summary&amp;Assumptions'!$J$31,DW$47&gt;=$FO247,DW$47&lt;=$FP247)*(('Summary&amp;Assumptions'!$H$25*$C247)*(1+'Summary&amp;Assumptions'!$J$29)^(DW$46-1))+AND(DW$56&lt;'Summary&amp;Assumptions'!$J$31,DW$47&gt;=$FQ247,DW$47&lt;=$FR247)*(('Summary&amp;Assumptions'!$H$25*$C247)*(1+'Summary&amp;Assumptions'!$J$29)^(DW$46-1))</f>
        <v>0</v>
      </c>
      <c r="DS247" s="588">
        <f>AND(DX$55&gt;0,SUM($E247:DR247)&lt;'Summary&amp;Assumptions'!$G$32*$B247,$D247&gt;='Summary&amp;Assumptions'!$D$17,DX$47&gt;=$D247,DX$47&lt;=EDATE($D247,'Summary&amp;Assumptions'!$G$32))*$B247+AND(DX$56&lt;'Summary&amp;Assumptions'!$J$31,DX$47&gt;=$FO247,DX$47&lt;=$FP247)*(('Summary&amp;Assumptions'!$H$25*$C247)*(1+'Summary&amp;Assumptions'!$J$29)^(DX$46-1))+AND(DX$56&lt;'Summary&amp;Assumptions'!$J$31,DX$47&gt;=$FQ247,DX$47&lt;=$FR247)*(('Summary&amp;Assumptions'!$H$25*$C247)*(1+'Summary&amp;Assumptions'!$J$29)^(DX$46-1))</f>
        <v>0</v>
      </c>
      <c r="DT247" s="588">
        <f>AND(DY$55&gt;0,SUM($E247:DS247)&lt;'Summary&amp;Assumptions'!$G$32*$B247,$D247&gt;='Summary&amp;Assumptions'!$D$17,DY$47&gt;=$D247,DY$47&lt;=EDATE($D247,'Summary&amp;Assumptions'!$G$32))*$B247+AND(DY$56&lt;'Summary&amp;Assumptions'!$J$31,DY$47&gt;=$FO247,DY$47&lt;=$FP247)*(('Summary&amp;Assumptions'!$H$25*$C247)*(1+'Summary&amp;Assumptions'!$J$29)^(DY$46-1))+AND(DY$56&lt;'Summary&amp;Assumptions'!$J$31,DY$47&gt;=$FQ247,DY$47&lt;=$FR247)*(('Summary&amp;Assumptions'!$H$25*$C247)*(1+'Summary&amp;Assumptions'!$J$29)^(DY$46-1))</f>
        <v>0</v>
      </c>
      <c r="DU247" s="588">
        <f>AND(DZ$55&gt;0,SUM($E247:DT247)&lt;'Summary&amp;Assumptions'!$G$32*$B247,$D247&gt;='Summary&amp;Assumptions'!$D$17,DZ$47&gt;=$D247,DZ$47&lt;=EDATE($D247,'Summary&amp;Assumptions'!$G$32))*$B247+AND(DZ$56&lt;'Summary&amp;Assumptions'!$J$31,DZ$47&gt;=$FO247,DZ$47&lt;=$FP247)*(('Summary&amp;Assumptions'!$H$25*$C247)*(1+'Summary&amp;Assumptions'!$J$29)^(DZ$46-1))+AND(DZ$56&lt;'Summary&amp;Assumptions'!$J$31,DZ$47&gt;=$FQ247,DZ$47&lt;=$FR247)*(('Summary&amp;Assumptions'!$H$25*$C247)*(1+'Summary&amp;Assumptions'!$J$29)^(DZ$46-1))</f>
        <v>0</v>
      </c>
      <c r="DV247" s="588">
        <f>AND(EA$55&gt;0,SUM($E247:DU247)&lt;'Summary&amp;Assumptions'!$G$32*$B247,$D247&gt;='Summary&amp;Assumptions'!$D$17,EA$47&gt;=$D247,EA$47&lt;=EDATE($D247,'Summary&amp;Assumptions'!$G$32))*$B247+AND(EA$56&lt;'Summary&amp;Assumptions'!$J$31,EA$47&gt;=$FO247,EA$47&lt;=$FP247)*(('Summary&amp;Assumptions'!$H$25*$C247)*(1+'Summary&amp;Assumptions'!$J$29)^(EA$46-1))+AND(EA$56&lt;'Summary&amp;Assumptions'!$J$31,EA$47&gt;=$FQ247,EA$47&lt;=$FR247)*(('Summary&amp;Assumptions'!$H$25*$C247)*(1+'Summary&amp;Assumptions'!$J$29)^(EA$46-1))</f>
        <v>0</v>
      </c>
      <c r="DW247" s="588">
        <f>AND(EB$55&gt;0,SUM($E247:DV247)&lt;'Summary&amp;Assumptions'!$G$32*$B247,$D247&gt;='Summary&amp;Assumptions'!$D$17,EB$47&gt;=$D247,EB$47&lt;=EDATE($D247,'Summary&amp;Assumptions'!$G$32))*$B247+AND(EB$56&lt;'Summary&amp;Assumptions'!$J$31,EB$47&gt;=$FO247,EB$47&lt;=$FP247)*(('Summary&amp;Assumptions'!$H$25*$C247)*(1+'Summary&amp;Assumptions'!$J$29)^(EB$46-1))+AND(EB$56&lt;'Summary&amp;Assumptions'!$J$31,EB$47&gt;=$FQ247,EB$47&lt;=$FR247)*(('Summary&amp;Assumptions'!$H$25*$C247)*(1+'Summary&amp;Assumptions'!$J$29)^(EB$46-1))</f>
        <v>0</v>
      </c>
      <c r="DX247" s="588">
        <f>AND(EC$55&gt;0,SUM($E247:DW247)&lt;'Summary&amp;Assumptions'!$G$32*$B247,$D247&gt;='Summary&amp;Assumptions'!$D$17,EC$47&gt;=$D247,EC$47&lt;=EDATE($D247,'Summary&amp;Assumptions'!$G$32))*$B247+AND(EC$56&lt;'Summary&amp;Assumptions'!$J$31,EC$47&gt;=$FO247,EC$47&lt;=$FP247)*(('Summary&amp;Assumptions'!$H$25*$C247)*(1+'Summary&amp;Assumptions'!$J$29)^(EC$46-1))+AND(EC$56&lt;'Summary&amp;Assumptions'!$J$31,EC$47&gt;=$FQ247,EC$47&lt;=$FR247)*(('Summary&amp;Assumptions'!$H$25*$C247)*(1+'Summary&amp;Assumptions'!$J$29)^(EC$46-1))</f>
        <v>0</v>
      </c>
      <c r="DY247" s="588">
        <f>AND(ED$55&gt;0,SUM($E247:DX247)&lt;'Summary&amp;Assumptions'!$G$32*$B247,$D247&gt;='Summary&amp;Assumptions'!$D$17,ED$47&gt;=$D247,ED$47&lt;=EDATE($D247,'Summary&amp;Assumptions'!$G$32))*$B247+AND(ED$56&lt;'Summary&amp;Assumptions'!$J$31,ED$47&gt;=$FO247,ED$47&lt;=$FP247)*(('Summary&amp;Assumptions'!$H$25*$C247)*(1+'Summary&amp;Assumptions'!$J$29)^(ED$46-1))+AND(ED$56&lt;'Summary&amp;Assumptions'!$J$31,ED$47&gt;=$FQ247,ED$47&lt;=$FR247)*(('Summary&amp;Assumptions'!$H$25*$C247)*(1+'Summary&amp;Assumptions'!$J$29)^(ED$46-1))</f>
        <v>0</v>
      </c>
      <c r="DZ247" s="588">
        <f>AND(EE$55&gt;0,SUM($E247:DY247)&lt;'Summary&amp;Assumptions'!$G$32*$B247,$D247&gt;='Summary&amp;Assumptions'!$D$17,EE$47&gt;=$D247,EE$47&lt;=EDATE($D247,'Summary&amp;Assumptions'!$G$32))*$B247+AND(EE$56&lt;'Summary&amp;Assumptions'!$J$31,EE$47&gt;=$FO247,EE$47&lt;=$FP247)*(('Summary&amp;Assumptions'!$H$25*$C247)*(1+'Summary&amp;Assumptions'!$J$29)^(EE$46-1))+AND(EE$56&lt;'Summary&amp;Assumptions'!$J$31,EE$47&gt;=$FQ247,EE$47&lt;=$FR247)*(('Summary&amp;Assumptions'!$H$25*$C247)*(1+'Summary&amp;Assumptions'!$J$29)^(EE$46-1))</f>
        <v>0</v>
      </c>
      <c r="EA247" s="588">
        <f>AND(EF$55&gt;0,SUM($E247:DZ247)&lt;'Summary&amp;Assumptions'!$G$32*$B247,$D247&gt;='Summary&amp;Assumptions'!$D$17,EF$47&gt;=$D247,EF$47&lt;=EDATE($D247,'Summary&amp;Assumptions'!$G$32))*$B247+AND(EF$56&lt;'Summary&amp;Assumptions'!$J$31,EF$47&gt;=$FO247,EF$47&lt;=$FP247)*(('Summary&amp;Assumptions'!$H$25*$C247)*(1+'Summary&amp;Assumptions'!$J$29)^(EF$46-1))+AND(EF$56&lt;'Summary&amp;Assumptions'!$J$31,EF$47&gt;=$FQ247,EF$47&lt;=$FR247)*(('Summary&amp;Assumptions'!$H$25*$C247)*(1+'Summary&amp;Assumptions'!$J$29)^(EF$46-1))</f>
        <v>0</v>
      </c>
      <c r="EB247" s="588">
        <f>AND(EG$55&gt;0,SUM($E247:EA247)&lt;'Summary&amp;Assumptions'!$G$32*$B247,$D247&gt;='Summary&amp;Assumptions'!$D$17,EG$47&gt;=$D247,EG$47&lt;=EDATE($D247,'Summary&amp;Assumptions'!$G$32))*$B247+AND(EG$56&lt;'Summary&amp;Assumptions'!$J$31,EG$47&gt;=$FO247,EG$47&lt;=$FP247)*(('Summary&amp;Assumptions'!$H$25*$C247)*(1+'Summary&amp;Assumptions'!$J$29)^(EG$46-1))+AND(EG$56&lt;'Summary&amp;Assumptions'!$J$31,EG$47&gt;=$FQ247,EG$47&lt;=$FR247)*(('Summary&amp;Assumptions'!$H$25*$C247)*(1+'Summary&amp;Assumptions'!$J$29)^(EG$46-1))</f>
        <v>0</v>
      </c>
      <c r="EC247" s="588">
        <f>AND(EH$55&gt;0,SUM($E247:EB247)&lt;'Summary&amp;Assumptions'!$G$32*$B247,$D247&gt;='Summary&amp;Assumptions'!$D$17,EH$47&gt;=$D247,EH$47&lt;=EDATE($D247,'Summary&amp;Assumptions'!$G$32))*$B247+AND(EH$56&lt;'Summary&amp;Assumptions'!$J$31,EH$47&gt;=$FO247,EH$47&lt;=$FP247)*(('Summary&amp;Assumptions'!$H$25*$C247)*(1+'Summary&amp;Assumptions'!$J$29)^(EH$46-1))+AND(EH$56&lt;'Summary&amp;Assumptions'!$J$31,EH$47&gt;=$FQ247,EH$47&lt;=$FR247)*(('Summary&amp;Assumptions'!$H$25*$C247)*(1+'Summary&amp;Assumptions'!$J$29)^(EH$46-1))</f>
        <v>0</v>
      </c>
      <c r="ED247" s="588">
        <f>AND(EI$55&gt;0,SUM($E247:EC247)&lt;'Summary&amp;Assumptions'!$G$32*$B247,$D247&gt;='Summary&amp;Assumptions'!$D$17,EI$47&gt;=$D247,EI$47&lt;=EDATE($D247,'Summary&amp;Assumptions'!$G$32))*$B247+AND(EI$56&lt;'Summary&amp;Assumptions'!$J$31,EI$47&gt;=$FO247,EI$47&lt;=$FP247)*(('Summary&amp;Assumptions'!$H$25*$C247)*(1+'Summary&amp;Assumptions'!$J$29)^(EI$46-1))+AND(EI$56&lt;'Summary&amp;Assumptions'!$J$31,EI$47&gt;=$FQ247,EI$47&lt;=$FR247)*(('Summary&amp;Assumptions'!$H$25*$C247)*(1+'Summary&amp;Assumptions'!$J$29)^(EI$46-1))</f>
        <v>0</v>
      </c>
      <c r="EE247" s="588">
        <f>AND(EJ$55&gt;0,SUM($E247:ED247)&lt;'Summary&amp;Assumptions'!$G$32*$B247,$D247&gt;='Summary&amp;Assumptions'!$D$17,EJ$47&gt;=$D247,EJ$47&lt;=EDATE($D247,'Summary&amp;Assumptions'!$G$32))*$B247+AND(EJ$56&lt;'Summary&amp;Assumptions'!$J$31,EJ$47&gt;=$FO247,EJ$47&lt;=$FP247)*(('Summary&amp;Assumptions'!$H$25*$C247)*(1+'Summary&amp;Assumptions'!$J$29)^(EJ$46-1))+AND(EJ$56&lt;'Summary&amp;Assumptions'!$J$31,EJ$47&gt;=$FQ247,EJ$47&lt;=$FR247)*(('Summary&amp;Assumptions'!$H$25*$C247)*(1+'Summary&amp;Assumptions'!$J$29)^(EJ$46-1))</f>
        <v>0</v>
      </c>
      <c r="EF247" s="588">
        <f>AND(EK$55&gt;0,SUM($E247:EE247)&lt;'Summary&amp;Assumptions'!$G$32*$B247,$D247&gt;='Summary&amp;Assumptions'!$D$17,EK$47&gt;=$D247,EK$47&lt;=EDATE($D247,'Summary&amp;Assumptions'!$G$32))*$B247+AND(EK$56&lt;'Summary&amp;Assumptions'!$J$31,EK$47&gt;=$FO247,EK$47&lt;=$FP247)*(('Summary&amp;Assumptions'!$H$25*$C247)*(1+'Summary&amp;Assumptions'!$J$29)^(EK$46-1))+AND(EK$56&lt;'Summary&amp;Assumptions'!$J$31,EK$47&gt;=$FQ247,EK$47&lt;=$FR247)*(('Summary&amp;Assumptions'!$H$25*$C247)*(1+'Summary&amp;Assumptions'!$J$29)^(EK$46-1))</f>
        <v>0</v>
      </c>
      <c r="EG247" s="588">
        <f>AND(EL$55&gt;0,SUM($E247:EF247)&lt;'Summary&amp;Assumptions'!$G$32*$B247,$D247&gt;='Summary&amp;Assumptions'!$D$17,EL$47&gt;=$D247,EL$47&lt;=EDATE($D247,'Summary&amp;Assumptions'!$G$32))*$B247+AND(EL$56&lt;'Summary&amp;Assumptions'!$J$31,EL$47&gt;=$FO247,EL$47&lt;=$FP247)*(('Summary&amp;Assumptions'!$H$25*$C247)*(1+'Summary&amp;Assumptions'!$J$29)^(EL$46-1))+AND(EL$56&lt;'Summary&amp;Assumptions'!$J$31,EL$47&gt;=$FQ247,EL$47&lt;=$FR247)*(('Summary&amp;Assumptions'!$H$25*$C247)*(1+'Summary&amp;Assumptions'!$J$29)^(EL$46-1))</f>
        <v>0</v>
      </c>
      <c r="EH247" s="588">
        <f>AND(EM$55&gt;0,SUM($E247:EG247)&lt;'Summary&amp;Assumptions'!$G$32*$B247,$D247&gt;='Summary&amp;Assumptions'!$D$17,EM$47&gt;=$D247,EM$47&lt;=EDATE($D247,'Summary&amp;Assumptions'!$G$32))*$B247+AND(EM$56&lt;'Summary&amp;Assumptions'!$J$31,EM$47&gt;=$FO247,EM$47&lt;=$FP247)*(('Summary&amp;Assumptions'!$H$25*$C247)*(1+'Summary&amp;Assumptions'!$J$29)^(EM$46-1))+AND(EM$56&lt;'Summary&amp;Assumptions'!$J$31,EM$47&gt;=$FQ247,EM$47&lt;=$FR247)*(('Summary&amp;Assumptions'!$H$25*$C247)*(1+'Summary&amp;Assumptions'!$J$29)^(EM$46-1))</f>
        <v>0</v>
      </c>
      <c r="EI247" s="588">
        <f>AND(EN$55&gt;0,SUM($E247:EH247)&lt;'Summary&amp;Assumptions'!$G$32*$B247,$D247&gt;='Summary&amp;Assumptions'!$D$17,EN$47&gt;=$D247,EN$47&lt;=EDATE($D247,'Summary&amp;Assumptions'!$G$32))*$B247+AND(EN$56&lt;'Summary&amp;Assumptions'!$J$31,EN$47&gt;=$FO247,EN$47&lt;=$FP247)*(('Summary&amp;Assumptions'!$H$25*$C247)*(1+'Summary&amp;Assumptions'!$J$29)^(EN$46-1))+AND(EN$56&lt;'Summary&amp;Assumptions'!$J$31,EN$47&gt;=$FQ247,EN$47&lt;=$FR247)*(('Summary&amp;Assumptions'!$H$25*$C247)*(1+'Summary&amp;Assumptions'!$J$29)^(EN$46-1))</f>
        <v>0</v>
      </c>
      <c r="EJ247" s="588">
        <f>AND(EO$55&gt;0,SUM($E247:EI247)&lt;'Summary&amp;Assumptions'!$G$32*$B247,$D247&gt;='Summary&amp;Assumptions'!$D$17,EO$47&gt;=$D247,EO$47&lt;=EDATE($D247,'Summary&amp;Assumptions'!$G$32))*$B247+AND(EO$56&lt;'Summary&amp;Assumptions'!$J$31,EO$47&gt;=$FO247,EO$47&lt;=$FP247)*(('Summary&amp;Assumptions'!$H$25*$C247)*(1+'Summary&amp;Assumptions'!$J$29)^(EO$46-1))+AND(EO$56&lt;'Summary&amp;Assumptions'!$J$31,EO$47&gt;=$FQ247,EO$47&lt;=$FR247)*(('Summary&amp;Assumptions'!$H$25*$C247)*(1+'Summary&amp;Assumptions'!$J$29)^(EO$46-1))</f>
        <v>0</v>
      </c>
      <c r="EK247" s="588">
        <f>AND(EP$55&gt;0,SUM($E247:EJ247)&lt;'Summary&amp;Assumptions'!$G$32*$B247,$D247&gt;='Summary&amp;Assumptions'!$D$17,EP$47&gt;=$D247,EP$47&lt;=EDATE($D247,'Summary&amp;Assumptions'!$G$32))*$B247+AND(EP$56&lt;'Summary&amp;Assumptions'!$J$31,EP$47&gt;=$FO247,EP$47&lt;=$FP247)*(('Summary&amp;Assumptions'!$H$25*$C247)*(1+'Summary&amp;Assumptions'!$J$29)^(EP$46-1))+AND(EP$56&lt;'Summary&amp;Assumptions'!$J$31,EP$47&gt;=$FQ247,EP$47&lt;=$FR247)*(('Summary&amp;Assumptions'!$H$25*$C247)*(1+'Summary&amp;Assumptions'!$J$29)^(EP$46-1))</f>
        <v>0</v>
      </c>
      <c r="EL247" s="588">
        <f>AND(EQ$55&gt;0,SUM($E247:EK247)&lt;'Summary&amp;Assumptions'!$G$32*$B247,$D247&gt;='Summary&amp;Assumptions'!$D$17,EQ$47&gt;=$D247,EQ$47&lt;=EDATE($D247,'Summary&amp;Assumptions'!$G$32))*$B247+AND(EQ$56&lt;'Summary&amp;Assumptions'!$J$31,EQ$47&gt;=$FO247,EQ$47&lt;=$FP247)*(('Summary&amp;Assumptions'!$H$25*$C247)*(1+'Summary&amp;Assumptions'!$J$29)^(EQ$46-1))+AND(EQ$56&lt;'Summary&amp;Assumptions'!$J$31,EQ$47&gt;=$FQ247,EQ$47&lt;=$FR247)*(('Summary&amp;Assumptions'!$H$25*$C247)*(1+'Summary&amp;Assumptions'!$J$29)^(EQ$46-1))</f>
        <v>0</v>
      </c>
      <c r="EM247" s="588">
        <f>AND(ER$55&gt;0,SUM($E247:EL247)&lt;'Summary&amp;Assumptions'!$G$32*$B247,$D247&gt;='Summary&amp;Assumptions'!$D$17,ER$47&gt;=$D247,ER$47&lt;=EDATE($D247,'Summary&amp;Assumptions'!$G$32))*$B247+AND(ER$56&lt;'Summary&amp;Assumptions'!$J$31,ER$47&gt;=$FO247,ER$47&lt;=$FP247)*(('Summary&amp;Assumptions'!$H$25*$C247)*(1+'Summary&amp;Assumptions'!$J$29)^(ER$46-1))+AND(ER$56&lt;'Summary&amp;Assumptions'!$J$31,ER$47&gt;=$FQ247,ER$47&lt;=$FR247)*(('Summary&amp;Assumptions'!$H$25*$C247)*(1+'Summary&amp;Assumptions'!$J$29)^(ER$46-1))</f>
        <v>0</v>
      </c>
      <c r="EN247" s="588">
        <f>AND(ES$55&gt;0,SUM($E247:EM247)&lt;'Summary&amp;Assumptions'!$G$32*$B247,$D247&gt;='Summary&amp;Assumptions'!$D$17,ES$47&gt;=$D247,ES$47&lt;=EDATE($D247,'Summary&amp;Assumptions'!$G$32))*$B247+AND(ES$56&lt;'Summary&amp;Assumptions'!$J$31,ES$47&gt;=$FO247,ES$47&lt;=$FP247)*(('Summary&amp;Assumptions'!$H$25*$C247)*(1+'Summary&amp;Assumptions'!$J$29)^(ES$46-1))+AND(ES$56&lt;'Summary&amp;Assumptions'!$J$31,ES$47&gt;=$FQ247,ES$47&lt;=$FR247)*(('Summary&amp;Assumptions'!$H$25*$C247)*(1+'Summary&amp;Assumptions'!$J$29)^(ES$46-1))</f>
        <v>0</v>
      </c>
      <c r="EO247" s="588">
        <f>AND(ET$55&gt;0,SUM($E247:EN247)&lt;'Summary&amp;Assumptions'!$G$32*$B247,$D247&gt;='Summary&amp;Assumptions'!$D$17,ET$47&gt;=$D247,ET$47&lt;=EDATE($D247,'Summary&amp;Assumptions'!$G$32))*$B247+AND(ET$56&lt;'Summary&amp;Assumptions'!$J$31,ET$47&gt;=$FO247,ET$47&lt;=$FP247)*(('Summary&amp;Assumptions'!$H$25*$C247)*(1+'Summary&amp;Assumptions'!$J$29)^(ET$46-1))+AND(ET$56&lt;'Summary&amp;Assumptions'!$J$31,ET$47&gt;=$FQ247,ET$47&lt;=$FR247)*(('Summary&amp;Assumptions'!$H$25*$C247)*(1+'Summary&amp;Assumptions'!$J$29)^(ET$46-1))</f>
        <v>0</v>
      </c>
      <c r="EP247" s="588">
        <f>AND(EU$55&gt;0,SUM($E247:EO247)&lt;'Summary&amp;Assumptions'!$G$32*$B247,$D247&gt;='Summary&amp;Assumptions'!$D$17,EU$47&gt;=$D247,EU$47&lt;=EDATE($D247,'Summary&amp;Assumptions'!$G$32))*$B247+AND(EU$56&lt;'Summary&amp;Assumptions'!$J$31,EU$47&gt;=$FO247,EU$47&lt;=$FP247)*(('Summary&amp;Assumptions'!$H$25*$C247)*(1+'Summary&amp;Assumptions'!$J$29)^(EU$46-1))+AND(EU$56&lt;'Summary&amp;Assumptions'!$J$31,EU$47&gt;=$FQ247,EU$47&lt;=$FR247)*(('Summary&amp;Assumptions'!$H$25*$C247)*(1+'Summary&amp;Assumptions'!$J$29)^(EU$46-1))</f>
        <v>0</v>
      </c>
      <c r="EQ247" s="588">
        <f>AND(EV$55&gt;0,SUM($E247:EP247)&lt;'Summary&amp;Assumptions'!$G$32*$B247,$D247&gt;='Summary&amp;Assumptions'!$D$17,EV$47&gt;=$D247,EV$47&lt;=EDATE($D247,'Summary&amp;Assumptions'!$G$32))*$B247+AND(EV$56&lt;'Summary&amp;Assumptions'!$J$31,EV$47&gt;=$FO247,EV$47&lt;=$FP247)*(('Summary&amp;Assumptions'!$H$25*$C247)*(1+'Summary&amp;Assumptions'!$J$29)^(EV$46-1))+AND(EV$56&lt;'Summary&amp;Assumptions'!$J$31,EV$47&gt;=$FQ247,EV$47&lt;=$FR247)*(('Summary&amp;Assumptions'!$H$25*$C247)*(1+'Summary&amp;Assumptions'!$J$29)^(EV$46-1))</f>
        <v>0</v>
      </c>
      <c r="ER247" s="588">
        <f>AND(EW$55&gt;0,SUM($E247:EQ247)&lt;'Summary&amp;Assumptions'!$G$32*$B247,$D247&gt;='Summary&amp;Assumptions'!$D$17,EW$47&gt;=$D247,EW$47&lt;=EDATE($D247,'Summary&amp;Assumptions'!$G$32))*$B247+AND(EW$56&lt;'Summary&amp;Assumptions'!$J$31,EW$47&gt;=$FO247,EW$47&lt;=$FP247)*(('Summary&amp;Assumptions'!$H$25*$C247)*(1+'Summary&amp;Assumptions'!$J$29)^(EW$46-1))+AND(EW$56&lt;'Summary&amp;Assumptions'!$J$31,EW$47&gt;=$FQ247,EW$47&lt;=$FR247)*(('Summary&amp;Assumptions'!$H$25*$C247)*(1+'Summary&amp;Assumptions'!$J$29)^(EW$46-1))</f>
        <v>0</v>
      </c>
      <c r="ES247" s="588">
        <f>AND(EX$55&gt;0,SUM($E247:ER247)&lt;'Summary&amp;Assumptions'!$G$32*$B247,$D247&gt;='Summary&amp;Assumptions'!$D$17,EX$47&gt;=$D247,EX$47&lt;=EDATE($D247,'Summary&amp;Assumptions'!$G$32))*$B247+AND(EX$56&lt;'Summary&amp;Assumptions'!$J$31,EX$47&gt;=$FO247,EX$47&lt;=$FP247)*(('Summary&amp;Assumptions'!$H$25*$C247)*(1+'Summary&amp;Assumptions'!$J$29)^(EX$46-1))+AND(EX$56&lt;'Summary&amp;Assumptions'!$J$31,EX$47&gt;=$FQ247,EX$47&lt;=$FR247)*(('Summary&amp;Assumptions'!$H$25*$C247)*(1+'Summary&amp;Assumptions'!$J$29)^(EX$46-1))</f>
        <v>0</v>
      </c>
      <c r="ET247" s="588">
        <f>AND(EY$55&gt;0,SUM($E247:ES247)&lt;'Summary&amp;Assumptions'!$G$32*$B247,$D247&gt;='Summary&amp;Assumptions'!$D$17,EY$47&gt;=$D247,EY$47&lt;=EDATE($D247,'Summary&amp;Assumptions'!$G$32))*$B247+AND(EY$56&lt;'Summary&amp;Assumptions'!$J$31,EY$47&gt;=$FO247,EY$47&lt;=$FP247)*(('Summary&amp;Assumptions'!$H$25*$C247)*(1+'Summary&amp;Assumptions'!$J$29)^(EY$46-1))+AND(EY$56&lt;'Summary&amp;Assumptions'!$J$31,EY$47&gt;=$FQ247,EY$47&lt;=$FR247)*(('Summary&amp;Assumptions'!$H$25*$C247)*(1+'Summary&amp;Assumptions'!$J$29)^(EY$46-1))</f>
        <v>0</v>
      </c>
      <c r="EU247" s="588">
        <f>AND(EZ$55&gt;0,SUM($E247:ET247)&lt;'Summary&amp;Assumptions'!$G$32*$B247,$D247&gt;='Summary&amp;Assumptions'!$D$17,EZ$47&gt;=$D247,EZ$47&lt;=EDATE($D247,'Summary&amp;Assumptions'!$G$32))*$B247+AND(EZ$56&lt;'Summary&amp;Assumptions'!$J$31,EZ$47&gt;=$FO247,EZ$47&lt;=$FP247)*(('Summary&amp;Assumptions'!$H$25*$C247)*(1+'Summary&amp;Assumptions'!$J$29)^(EZ$46-1))+AND(EZ$56&lt;'Summary&amp;Assumptions'!$J$31,EZ$47&gt;=$FQ247,EZ$47&lt;=$FR247)*(('Summary&amp;Assumptions'!$H$25*$C247)*(1+'Summary&amp;Assumptions'!$J$29)^(EZ$46-1))</f>
        <v>0</v>
      </c>
      <c r="EV247" s="588">
        <f>AND(FA$55&gt;0,SUM($E247:EU247)&lt;'Summary&amp;Assumptions'!$G$32*$B247,$D247&gt;='Summary&amp;Assumptions'!$D$17,FA$47&gt;=$D247,FA$47&lt;=EDATE($D247,'Summary&amp;Assumptions'!$G$32))*$B247+AND(FA$56&lt;'Summary&amp;Assumptions'!$J$31,FA$47&gt;=$FO247,FA$47&lt;=$FP247)*(('Summary&amp;Assumptions'!$H$25*$C247)*(1+'Summary&amp;Assumptions'!$J$29)^(FA$46-1))+AND(FA$56&lt;'Summary&amp;Assumptions'!$J$31,FA$47&gt;=$FQ247,FA$47&lt;=$FR247)*(('Summary&amp;Assumptions'!$H$25*$C247)*(1+'Summary&amp;Assumptions'!$J$29)^(FA$46-1))</f>
        <v>0</v>
      </c>
      <c r="EW247" s="588">
        <f>AND(FB$55&gt;0,SUM($E247:EV247)&lt;'Summary&amp;Assumptions'!$G$32*$B247,$D247&gt;='Summary&amp;Assumptions'!$D$17,FB$47&gt;=$D247,FB$47&lt;=EDATE($D247,'Summary&amp;Assumptions'!$G$32))*$B247+AND(FB$56&lt;'Summary&amp;Assumptions'!$J$31,FB$47&gt;=$FO247,FB$47&lt;=$FP247)*(('Summary&amp;Assumptions'!$H$25*$C247)*(1+'Summary&amp;Assumptions'!$J$29)^(FB$46-1))+AND(FB$56&lt;'Summary&amp;Assumptions'!$J$31,FB$47&gt;=$FQ247,FB$47&lt;=$FR247)*(('Summary&amp;Assumptions'!$H$25*$C247)*(1+'Summary&amp;Assumptions'!$J$29)^(FB$46-1))</f>
        <v>0</v>
      </c>
      <c r="EX247" s="588">
        <f>AND(FC$55&gt;0,SUM($E247:EW247)&lt;'Summary&amp;Assumptions'!$G$32*$B247,$D247&gt;='Summary&amp;Assumptions'!$D$17,FC$47&gt;=$D247,FC$47&lt;=EDATE($D247,'Summary&amp;Assumptions'!$G$32))*$B247+AND(FC$56&lt;'Summary&amp;Assumptions'!$J$31,FC$47&gt;=$FO247,FC$47&lt;=$FP247)*(('Summary&amp;Assumptions'!$H$25*$C247)*(1+'Summary&amp;Assumptions'!$J$29)^(FC$46-1))+AND(FC$56&lt;'Summary&amp;Assumptions'!$J$31,FC$47&gt;=$FQ247,FC$47&lt;=$FR247)*(('Summary&amp;Assumptions'!$H$25*$C247)*(1+'Summary&amp;Assumptions'!$J$29)^(FC$46-1))</f>
        <v>0</v>
      </c>
      <c r="EY247" s="588">
        <f>AND(FD$55&gt;0,SUM($E247:EX247)&lt;'Summary&amp;Assumptions'!$G$32*$B247,$D247&gt;='Summary&amp;Assumptions'!$D$17,FD$47&gt;=$D247,FD$47&lt;=EDATE($D247,'Summary&amp;Assumptions'!$G$32))*$B247+AND(FD$56&lt;'Summary&amp;Assumptions'!$J$31,FD$47&gt;=$FO247,FD$47&lt;=$FP247)*(('Summary&amp;Assumptions'!$H$25*$C247)*(1+'Summary&amp;Assumptions'!$J$29)^(FD$46-1))+AND(FD$56&lt;'Summary&amp;Assumptions'!$J$31,FD$47&gt;=$FQ247,FD$47&lt;=$FR247)*(('Summary&amp;Assumptions'!$H$25*$C247)*(1+'Summary&amp;Assumptions'!$J$29)^(FD$46-1))</f>
        <v>0</v>
      </c>
      <c r="EZ247" s="588">
        <f>AND(FE$55&gt;0,SUM($E247:EY247)&lt;'Summary&amp;Assumptions'!$G$32*$B247,$D247&gt;='Summary&amp;Assumptions'!$D$17,FE$47&gt;=$D247,FE$47&lt;=EDATE($D247,'Summary&amp;Assumptions'!$G$32))*$B247+AND(FE$56&lt;'Summary&amp;Assumptions'!$J$31,FE$47&gt;=$FO247,FE$47&lt;=$FP247)*(('Summary&amp;Assumptions'!$H$25*$C247)*(1+'Summary&amp;Assumptions'!$J$29)^(FE$46-1))+AND(FE$56&lt;'Summary&amp;Assumptions'!$J$31,FE$47&gt;=$FQ247,FE$47&lt;=$FR247)*(('Summary&amp;Assumptions'!$H$25*$C247)*(1+'Summary&amp;Assumptions'!$J$29)^(FE$46-1))</f>
        <v>0</v>
      </c>
      <c r="FA247" s="588">
        <f>AND(FF$55&gt;0,SUM($E247:EZ247)&lt;'Summary&amp;Assumptions'!$G$32*$B247,$D247&gt;='Summary&amp;Assumptions'!$D$17,FF$47&gt;=$D247,FF$47&lt;=EDATE($D247,'Summary&amp;Assumptions'!$G$32))*$B247+AND(FF$56&lt;'Summary&amp;Assumptions'!$J$31,FF$47&gt;=$FO247,FF$47&lt;=$FP247)*(('Summary&amp;Assumptions'!$H$25*$C247)*(1+'Summary&amp;Assumptions'!$J$29)^(FF$46-1))+AND(FF$56&lt;'Summary&amp;Assumptions'!$J$31,FF$47&gt;=$FQ247,FF$47&lt;=$FR247)*(('Summary&amp;Assumptions'!$H$25*$C247)*(1+'Summary&amp;Assumptions'!$J$29)^(FF$46-1))</f>
        <v>0</v>
      </c>
      <c r="FB247" s="588">
        <f>AND(FG$55&gt;0,SUM($E247:FA247)&lt;'Summary&amp;Assumptions'!$G$32*$B247,$D247&gt;='Summary&amp;Assumptions'!$D$17,FG$47&gt;=$D247,FG$47&lt;=EDATE($D247,'Summary&amp;Assumptions'!$G$32))*$B247+AND(FG$56&lt;'Summary&amp;Assumptions'!$J$31,FG$47&gt;=$FO247,FG$47&lt;=$FP247)*(('Summary&amp;Assumptions'!$H$25*$C247)*(1+'Summary&amp;Assumptions'!$J$29)^(FG$46-1))+AND(FG$56&lt;'Summary&amp;Assumptions'!$J$31,FG$47&gt;=$FQ247,FG$47&lt;=$FR247)*(('Summary&amp;Assumptions'!$H$25*$C247)*(1+'Summary&amp;Assumptions'!$J$29)^(FG$46-1))</f>
        <v>0</v>
      </c>
      <c r="FC247" s="588">
        <f>AND(FH$55&gt;0,SUM($E247:FB247)&lt;'Summary&amp;Assumptions'!$G$32*$B247,$D247&gt;='Summary&amp;Assumptions'!$D$17,FH$47&gt;=$D247,FH$47&lt;=EDATE($D247,'Summary&amp;Assumptions'!$G$32))*$B247+AND(FH$56&lt;'Summary&amp;Assumptions'!$J$31,FH$47&gt;=$FO247,FH$47&lt;=$FP247)*(('Summary&amp;Assumptions'!$H$25*$C247)*(1+'Summary&amp;Assumptions'!$J$29)^(FH$46-1))+AND(FH$56&lt;'Summary&amp;Assumptions'!$J$31,FH$47&gt;=$FQ247,FH$47&lt;=$FR247)*(('Summary&amp;Assumptions'!$H$25*$C247)*(1+'Summary&amp;Assumptions'!$J$29)^(FH$46-1))</f>
        <v>0</v>
      </c>
      <c r="FD247" s="588">
        <f>AND(FI$55&gt;0,SUM($E247:FC247)&lt;'Summary&amp;Assumptions'!$G$32*$B247,$D247&gt;='Summary&amp;Assumptions'!$D$17,FI$47&gt;=$D247,FI$47&lt;=EDATE($D247,'Summary&amp;Assumptions'!$G$32))*$B247+AND(FI$56&lt;'Summary&amp;Assumptions'!$J$31,FI$47&gt;=$FO247,FI$47&lt;=$FP247)*(('Summary&amp;Assumptions'!$H$25*$C247)*(1+'Summary&amp;Assumptions'!$J$29)^(FI$46-1))+AND(FI$56&lt;'Summary&amp;Assumptions'!$J$31,FI$47&gt;=$FQ247,FI$47&lt;=$FR247)*(('Summary&amp;Assumptions'!$H$25*$C247)*(1+'Summary&amp;Assumptions'!$J$29)^(FI$46-1))</f>
        <v>0</v>
      </c>
      <c r="FE247" s="588">
        <f>AND(FJ$55&gt;0,SUM($E247:FD247)&lt;'Summary&amp;Assumptions'!$G$32*$B247,$D247&gt;='Summary&amp;Assumptions'!$D$17,FJ$47&gt;=$D247,FJ$47&lt;=EDATE($D247,'Summary&amp;Assumptions'!$G$32))*$B247+AND(FJ$56&lt;'Summary&amp;Assumptions'!$J$31,FJ$47&gt;=$FO247,FJ$47&lt;=$FP247)*(('Summary&amp;Assumptions'!$H$25*$C247)*(1+'Summary&amp;Assumptions'!$J$29)^(FJ$46-1))+AND(FJ$56&lt;'Summary&amp;Assumptions'!$J$31,FJ$47&gt;=$FQ247,FJ$47&lt;=$FR247)*(('Summary&amp;Assumptions'!$H$25*$C247)*(1+'Summary&amp;Assumptions'!$J$29)^(FJ$46-1))</f>
        <v>0</v>
      </c>
      <c r="FF247" s="588">
        <f>AND(FK$55&gt;0,SUM($E247:FE247)&lt;'Summary&amp;Assumptions'!$G$32*$B247,$D247&gt;='Summary&amp;Assumptions'!$D$17,FK$47&gt;=$D247,FK$47&lt;=EDATE($D247,'Summary&amp;Assumptions'!$G$32))*$B247+AND(FK$56&lt;'Summary&amp;Assumptions'!$J$31,FK$47&gt;=$FO247,FK$47&lt;=$FP247)*(('Summary&amp;Assumptions'!$H$25*$C247)*(1+'Summary&amp;Assumptions'!$J$29)^(FK$46-1))+AND(FK$56&lt;'Summary&amp;Assumptions'!$J$31,FK$47&gt;=$FQ247,FK$47&lt;=$FR247)*(('Summary&amp;Assumptions'!$H$25*$C247)*(1+'Summary&amp;Assumptions'!$J$29)^(FK$46-1))</f>
        <v>0</v>
      </c>
      <c r="FG247" s="588">
        <f>AND(FL$55&gt;0,SUM($E247:FF247)&lt;'Summary&amp;Assumptions'!$G$32*$B247,$D247&gt;='Summary&amp;Assumptions'!$D$17,FL$47&gt;=$D247,FL$47&lt;=EDATE($D247,'Summary&amp;Assumptions'!$G$32))*$B247+AND(FL$56&lt;'Summary&amp;Assumptions'!$J$31,FL$47&gt;=$FO247,FL$47&lt;=$FP247)*(('Summary&amp;Assumptions'!$H$25*$C247)*(1+'Summary&amp;Assumptions'!$J$29)^(FL$46-1))+AND(FL$56&lt;'Summary&amp;Assumptions'!$J$31,FL$47&gt;=$FQ247,FL$47&lt;=$FR247)*(('Summary&amp;Assumptions'!$H$25*$C247)*(1+'Summary&amp;Assumptions'!$J$29)^(FL$46-1))</f>
        <v>0</v>
      </c>
      <c r="FH247" s="588">
        <f>AND(FM$55&gt;0,SUM($E247:FG247)&lt;'Summary&amp;Assumptions'!$G$32*$B247,$D247&gt;='Summary&amp;Assumptions'!$D$17,FM$47&gt;=$D247,FM$47&lt;=EDATE($D247,'Summary&amp;Assumptions'!$G$32))*$B247+AND(FM$56&lt;'Summary&amp;Assumptions'!$J$31,FM$47&gt;=$FO247,FM$47&lt;=$FP247)*(('Summary&amp;Assumptions'!$H$25*$C247)*(1+'Summary&amp;Assumptions'!$J$29)^(FM$46-1))+AND(FM$56&lt;'Summary&amp;Assumptions'!$J$31,FM$47&gt;=$FQ247,FM$47&lt;=$FR247)*(('Summary&amp;Assumptions'!$H$25*$C247)*(1+'Summary&amp;Assumptions'!$J$29)^(FM$46-1))</f>
        <v>0</v>
      </c>
      <c r="FI247" s="588">
        <f>AND(FN$55&gt;0,SUM($E247:FH247)&lt;'Summary&amp;Assumptions'!$G$32*$B247,$D247&gt;='Summary&amp;Assumptions'!$D$17,FN$47&gt;=$D247,FN$47&lt;=EDATE($D247,'Summary&amp;Assumptions'!$G$32))*$B247+AND(FN$56&lt;'Summary&amp;Assumptions'!$J$31,FN$47&gt;=$FO247,FN$47&lt;=$FP247)*(('Summary&amp;Assumptions'!$H$25*$C247)*(1+'Summary&amp;Assumptions'!$J$29)^(FN$46-1))+AND(FN$56&lt;'Summary&amp;Assumptions'!$J$31,FN$47&gt;=$FQ247,FN$47&lt;=$FR247)*(('Summary&amp;Assumptions'!$H$25*$C247)*(1+'Summary&amp;Assumptions'!$J$29)^(FN$46-1))</f>
        <v>0</v>
      </c>
      <c r="FJ247" s="588">
        <f>AND(FO$55&gt;0,SUM($E247:FI247)&lt;'Summary&amp;Assumptions'!$G$32*$B247,$D247&gt;='Summary&amp;Assumptions'!$D$17,FO$47&gt;=$D247,FO$47&lt;=EDATE($D247,'Summary&amp;Assumptions'!$G$32))*$B247+AND(FO$56&lt;'Summary&amp;Assumptions'!$J$31,FO$47&gt;=$FO247,FO$47&lt;=$FP247)*(('Summary&amp;Assumptions'!$H$25*$C247)*(1+'Summary&amp;Assumptions'!$J$29)^(FO$46-1))+AND(FO$56&lt;'Summary&amp;Assumptions'!$J$31,FO$47&gt;=$FQ247,FO$47&lt;=$FR247)*(('Summary&amp;Assumptions'!$H$25*$C247)*(1+'Summary&amp;Assumptions'!$J$29)^(FO$46-1))</f>
        <v>0</v>
      </c>
      <c r="FK247" s="588">
        <f>AND(FP$55&gt;0,SUM($E247:FJ247)&lt;'Summary&amp;Assumptions'!$G$32*$B247,$D247&gt;='Summary&amp;Assumptions'!$D$17,FP$47&gt;=$D247,FP$47&lt;=EDATE($D247,'Summary&amp;Assumptions'!$G$32))*$B247+AND(FP$56&lt;'Summary&amp;Assumptions'!$J$31,FP$47&gt;=$FO247,FP$47&lt;=$FP247)*(('Summary&amp;Assumptions'!$H$25*$C247)*(1+'Summary&amp;Assumptions'!$J$29)^(FP$46-1))+AND(FP$56&lt;'Summary&amp;Assumptions'!$J$31,FP$47&gt;=$FQ247,FP$47&lt;=$FR247)*(('Summary&amp;Assumptions'!$H$25*$C247)*(1+'Summary&amp;Assumptions'!$J$29)^(FP$46-1))</f>
        <v>0</v>
      </c>
      <c r="FL247" s="588">
        <f>AND(FQ$55&gt;0,SUM($E247:FK247)&lt;'Summary&amp;Assumptions'!$G$32*$B247,$D247&gt;='Summary&amp;Assumptions'!$D$17,FQ$47&gt;=$D247,FQ$47&lt;=EDATE($D247,'Summary&amp;Assumptions'!$G$32))*$B247+AND(FQ$56&lt;'Summary&amp;Assumptions'!$J$31,FQ$47&gt;=$FO247,FQ$47&lt;=$FP247)*(('Summary&amp;Assumptions'!$H$25*$C247)*(1+'Summary&amp;Assumptions'!$J$29)^(FQ$46-1))+AND(FQ$56&lt;'Summary&amp;Assumptions'!$J$31,FQ$47&gt;=$FQ247,FQ$47&lt;=$FR247)*(('Summary&amp;Assumptions'!$H$25*$C247)*(1+'Summary&amp;Assumptions'!$J$29)^(FQ$46-1))</f>
        <v>0</v>
      </c>
      <c r="FO247" s="576">
        <f>EDATE(D247,'Summary&amp;Assumptions'!$G$34)</f>
        <v>48305</v>
      </c>
      <c r="FP247" s="576">
        <f>EDATE(FO247,'Summary&amp;Assumptions'!$G$33-1)</f>
        <v>48335</v>
      </c>
      <c r="FQ247" s="576">
        <f>EDATE(FO247,'Summary&amp;Assumptions'!$G$34)</f>
        <v>48670</v>
      </c>
      <c r="FR247" s="576">
        <f>EDATE(FQ247,'Summary&amp;Assumptions'!$G$33-1)</f>
        <v>48700</v>
      </c>
    </row>
    <row r="248" spans="2:174" hidden="1" x14ac:dyDescent="0.2">
      <c r="B248" s="588">
        <v>0</v>
      </c>
      <c r="C248" s="193">
        <v>0</v>
      </c>
      <c r="D248" s="589">
        <v>47969</v>
      </c>
      <c r="F248" s="588">
        <f>AND(K$55&gt;0,SUM($E248:E248)&lt;'Summary&amp;Assumptions'!$G$32*$B248,$D248&gt;='Summary&amp;Assumptions'!$D$17,K$47&gt;=$D248,K$47&lt;=EDATE($D248,'Summary&amp;Assumptions'!$G$32))*$B248+AND(K$56&lt;'Summary&amp;Assumptions'!$J$31,K$47&gt;=$FO248,K$47&lt;=$FP248)*(('Summary&amp;Assumptions'!$H$25*$C248)*(1+'Summary&amp;Assumptions'!$J$29)^(K$46-1))+AND(K$56&lt;'Summary&amp;Assumptions'!$J$31,K$47&gt;=$FQ248,K$47&lt;=$FR248)*(('Summary&amp;Assumptions'!$H$25*$C248)*(1+'Summary&amp;Assumptions'!$J$29)^(K$46-1))</f>
        <v>0</v>
      </c>
      <c r="G248" s="588">
        <f>AND(L$55&gt;0,SUM($E248:F248)&lt;'Summary&amp;Assumptions'!$G$32*$B248,$D248&gt;='Summary&amp;Assumptions'!$D$17,L$47&gt;=$D248,L$47&lt;=EDATE($D248,'Summary&amp;Assumptions'!$G$32))*$B248+AND(L$56&lt;'Summary&amp;Assumptions'!$J$31,L$47&gt;=$FO248,L$47&lt;=$FP248)*(('Summary&amp;Assumptions'!$H$25*$C248)*(1+'Summary&amp;Assumptions'!$J$29)^(L$46-1))+AND(L$56&lt;'Summary&amp;Assumptions'!$J$31,L$47&gt;=$FQ248,L$47&lt;=$FR248)*(('Summary&amp;Assumptions'!$H$25*$C248)*(1+'Summary&amp;Assumptions'!$J$29)^(L$46-1))</f>
        <v>0</v>
      </c>
      <c r="H248" s="588">
        <f>AND(M$55&gt;0,SUM($E248:G248)&lt;'Summary&amp;Assumptions'!$G$32*$B248,$D248&gt;='Summary&amp;Assumptions'!$D$17,M$47&gt;=$D248,M$47&lt;=EDATE($D248,'Summary&amp;Assumptions'!$G$32))*$B248+AND(M$56&lt;'Summary&amp;Assumptions'!$J$31,M$47&gt;=$FO248,M$47&lt;=$FP248)*(('Summary&amp;Assumptions'!$H$25*$C248)*(1+'Summary&amp;Assumptions'!$J$29)^(M$46-1))+AND(M$56&lt;'Summary&amp;Assumptions'!$J$31,M$47&gt;=$FQ248,M$47&lt;=$FR248)*(('Summary&amp;Assumptions'!$H$25*$C248)*(1+'Summary&amp;Assumptions'!$J$29)^(M$46-1))</f>
        <v>0</v>
      </c>
      <c r="I248" s="588">
        <f>AND(N$55&gt;0,SUM($E248:H248)&lt;'Summary&amp;Assumptions'!$G$32*$B248,$D248&gt;='Summary&amp;Assumptions'!$D$17,N$47&gt;=$D248,N$47&lt;=EDATE($D248,'Summary&amp;Assumptions'!$G$32))*$B248+AND(N$56&lt;'Summary&amp;Assumptions'!$J$31,N$47&gt;=$FO248,N$47&lt;=$FP248)*(('Summary&amp;Assumptions'!$H$25*$C248)*(1+'Summary&amp;Assumptions'!$J$29)^(N$46-1))+AND(N$56&lt;'Summary&amp;Assumptions'!$J$31,N$47&gt;=$FQ248,N$47&lt;=$FR248)*(('Summary&amp;Assumptions'!$H$25*$C248)*(1+'Summary&amp;Assumptions'!$J$29)^(N$46-1))</f>
        <v>0</v>
      </c>
      <c r="J248" s="588">
        <f>AND(O$55&gt;0,SUM($E248:I248)&lt;'Summary&amp;Assumptions'!$G$32*$B248,$D248&gt;='Summary&amp;Assumptions'!$D$17,O$47&gt;=$D248,O$47&lt;=EDATE($D248,'Summary&amp;Assumptions'!$G$32))*$B248+AND(O$56&lt;'Summary&amp;Assumptions'!$J$31,O$47&gt;=$FO248,O$47&lt;=$FP248)*(('Summary&amp;Assumptions'!$H$25*$C248)*(1+'Summary&amp;Assumptions'!$J$29)^(O$46-1))+AND(O$56&lt;'Summary&amp;Assumptions'!$J$31,O$47&gt;=$FQ248,O$47&lt;=$FR248)*(('Summary&amp;Assumptions'!$H$25*$C248)*(1+'Summary&amp;Assumptions'!$J$29)^(O$46-1))</f>
        <v>0</v>
      </c>
      <c r="K248" s="588">
        <f>AND(P$55&gt;0,SUM($E248:J248)&lt;'Summary&amp;Assumptions'!$G$32*$B248,$D248&gt;='Summary&amp;Assumptions'!$D$17,P$47&gt;=$D248,P$47&lt;=EDATE($D248,'Summary&amp;Assumptions'!$G$32))*$B248+AND(P$56&lt;'Summary&amp;Assumptions'!$J$31,P$47&gt;=$FO248,P$47&lt;=$FP248)*(('Summary&amp;Assumptions'!$H$25*$C248)*(1+'Summary&amp;Assumptions'!$J$29)^(P$46-1))+AND(P$56&lt;'Summary&amp;Assumptions'!$J$31,P$47&gt;=$FQ248,P$47&lt;=$FR248)*(('Summary&amp;Assumptions'!$H$25*$C248)*(1+'Summary&amp;Assumptions'!$J$29)^(P$46-1))</f>
        <v>0</v>
      </c>
      <c r="L248" s="588">
        <f>AND(Q$55&gt;0,SUM($E248:K248)&lt;'Summary&amp;Assumptions'!$G$32*$B248,$D248&gt;='Summary&amp;Assumptions'!$D$17,Q$47&gt;=$D248,Q$47&lt;=EDATE($D248,'Summary&amp;Assumptions'!$G$32))*$B248+AND(Q$56&lt;'Summary&amp;Assumptions'!$J$31,Q$47&gt;=$FO248,Q$47&lt;=$FP248)*(('Summary&amp;Assumptions'!$H$25*$C248)*(1+'Summary&amp;Assumptions'!$J$29)^(Q$46-1))+AND(Q$56&lt;'Summary&amp;Assumptions'!$J$31,Q$47&gt;=$FQ248,Q$47&lt;=$FR248)*(('Summary&amp;Assumptions'!$H$25*$C248)*(1+'Summary&amp;Assumptions'!$J$29)^(Q$46-1))</f>
        <v>0</v>
      </c>
      <c r="M248" s="588">
        <f>AND(R$55&gt;0,SUM($E248:L248)&lt;'Summary&amp;Assumptions'!$G$32*$B248,$D248&gt;='Summary&amp;Assumptions'!$D$17,R$47&gt;=$D248,R$47&lt;=EDATE($D248,'Summary&amp;Assumptions'!$G$32))*$B248+AND(R$56&lt;'Summary&amp;Assumptions'!$J$31,R$47&gt;=$FO248,R$47&lt;=$FP248)*(('Summary&amp;Assumptions'!$H$25*$C248)*(1+'Summary&amp;Assumptions'!$J$29)^(R$46-1))+AND(R$56&lt;'Summary&amp;Assumptions'!$J$31,R$47&gt;=$FQ248,R$47&lt;=$FR248)*(('Summary&amp;Assumptions'!$H$25*$C248)*(1+'Summary&amp;Assumptions'!$J$29)^(R$46-1))</f>
        <v>0</v>
      </c>
      <c r="N248" s="588">
        <f>AND(S$55&gt;0,SUM($E248:M248)&lt;'Summary&amp;Assumptions'!$G$32*$B248,$D248&gt;='Summary&amp;Assumptions'!$D$17,S$47&gt;=$D248,S$47&lt;=EDATE($D248,'Summary&amp;Assumptions'!$G$32))*$B248+AND(S$56&lt;'Summary&amp;Assumptions'!$J$31,S$47&gt;=$FO248,S$47&lt;=$FP248)*(('Summary&amp;Assumptions'!$H$25*$C248)*(1+'Summary&amp;Assumptions'!$J$29)^(S$46-1))+AND(S$56&lt;'Summary&amp;Assumptions'!$J$31,S$47&gt;=$FQ248,S$47&lt;=$FR248)*(('Summary&amp;Assumptions'!$H$25*$C248)*(1+'Summary&amp;Assumptions'!$J$29)^(S$46-1))</f>
        <v>0</v>
      </c>
      <c r="O248" s="588">
        <f>AND(T$55&gt;0,SUM($E248:N248)&lt;'Summary&amp;Assumptions'!$G$32*$B248,$D248&gt;='Summary&amp;Assumptions'!$D$17,T$47&gt;=$D248,T$47&lt;=EDATE($D248,'Summary&amp;Assumptions'!$G$32))*$B248+AND(T$56&lt;'Summary&amp;Assumptions'!$J$31,T$47&gt;=$FO248,T$47&lt;=$FP248)*(('Summary&amp;Assumptions'!$H$25*$C248)*(1+'Summary&amp;Assumptions'!$J$29)^(T$46-1))+AND(T$56&lt;'Summary&amp;Assumptions'!$J$31,T$47&gt;=$FQ248,T$47&lt;=$FR248)*(('Summary&amp;Assumptions'!$H$25*$C248)*(1+'Summary&amp;Assumptions'!$J$29)^(T$46-1))</f>
        <v>0</v>
      </c>
      <c r="P248" s="588">
        <f>AND(U$55&gt;0,SUM($E248:O248)&lt;'Summary&amp;Assumptions'!$G$32*$B248,$D248&gt;='Summary&amp;Assumptions'!$D$17,U$47&gt;=$D248,U$47&lt;=EDATE($D248,'Summary&amp;Assumptions'!$G$32))*$B248+AND(U$56&lt;'Summary&amp;Assumptions'!$J$31,U$47&gt;=$FO248,U$47&lt;=$FP248)*(('Summary&amp;Assumptions'!$H$25*$C248)*(1+'Summary&amp;Assumptions'!$J$29)^(U$46-1))+AND(U$56&lt;'Summary&amp;Assumptions'!$J$31,U$47&gt;=$FQ248,U$47&lt;=$FR248)*(('Summary&amp;Assumptions'!$H$25*$C248)*(1+'Summary&amp;Assumptions'!$J$29)^(U$46-1))</f>
        <v>0</v>
      </c>
      <c r="Q248" s="588">
        <f>AND(V$55&gt;0,SUM($E248:P248)&lt;'Summary&amp;Assumptions'!$G$32*$B248,$D248&gt;='Summary&amp;Assumptions'!$D$17,V$47&gt;=$D248,V$47&lt;=EDATE($D248,'Summary&amp;Assumptions'!$G$32))*$B248+AND(V$56&lt;'Summary&amp;Assumptions'!$J$31,V$47&gt;=$FO248,V$47&lt;=$FP248)*(('Summary&amp;Assumptions'!$H$25*$C248)*(1+'Summary&amp;Assumptions'!$J$29)^(V$46-1))+AND(V$56&lt;'Summary&amp;Assumptions'!$J$31,V$47&gt;=$FQ248,V$47&lt;=$FR248)*(('Summary&amp;Assumptions'!$H$25*$C248)*(1+'Summary&amp;Assumptions'!$J$29)^(V$46-1))</f>
        <v>0</v>
      </c>
      <c r="R248" s="588">
        <f>AND(W$55&gt;0,SUM($E248:Q248)&lt;'Summary&amp;Assumptions'!$G$32*$B248,$D248&gt;='Summary&amp;Assumptions'!$D$17,W$47&gt;=$D248,W$47&lt;=EDATE($D248,'Summary&amp;Assumptions'!$G$32))*$B248+AND(W$56&lt;'Summary&amp;Assumptions'!$J$31,W$47&gt;=$FO248,W$47&lt;=$FP248)*(('Summary&amp;Assumptions'!$H$25*$C248)*(1+'Summary&amp;Assumptions'!$J$29)^(W$46-1))+AND(W$56&lt;'Summary&amp;Assumptions'!$J$31,W$47&gt;=$FQ248,W$47&lt;=$FR248)*(('Summary&amp;Assumptions'!$H$25*$C248)*(1+'Summary&amp;Assumptions'!$J$29)^(W$46-1))</f>
        <v>0</v>
      </c>
      <c r="S248" s="588">
        <f>AND(X$55&gt;0,SUM($E248:R248)&lt;'Summary&amp;Assumptions'!$G$32*$B248,$D248&gt;='Summary&amp;Assumptions'!$D$17,X$47&gt;=$D248,X$47&lt;=EDATE($D248,'Summary&amp;Assumptions'!$G$32))*$B248+AND(X$56&lt;'Summary&amp;Assumptions'!$J$31,X$47&gt;=$FO248,X$47&lt;=$FP248)*(('Summary&amp;Assumptions'!$H$25*$C248)*(1+'Summary&amp;Assumptions'!$J$29)^(X$46-1))+AND(X$56&lt;'Summary&amp;Assumptions'!$J$31,X$47&gt;=$FQ248,X$47&lt;=$FR248)*(('Summary&amp;Assumptions'!$H$25*$C248)*(1+'Summary&amp;Assumptions'!$J$29)^(X$46-1))</f>
        <v>0</v>
      </c>
      <c r="T248" s="588">
        <f>AND(Y$55&gt;0,SUM($E248:S248)&lt;'Summary&amp;Assumptions'!$G$32*$B248,$D248&gt;='Summary&amp;Assumptions'!$D$17,Y$47&gt;=$D248,Y$47&lt;=EDATE($D248,'Summary&amp;Assumptions'!$G$32))*$B248+AND(Y$56&lt;'Summary&amp;Assumptions'!$J$31,Y$47&gt;=$FO248,Y$47&lt;=$FP248)*(('Summary&amp;Assumptions'!$H$25*$C248)*(1+'Summary&amp;Assumptions'!$J$29)^(Y$46-1))+AND(Y$56&lt;'Summary&amp;Assumptions'!$J$31,Y$47&gt;=$FQ248,Y$47&lt;=$FR248)*(('Summary&amp;Assumptions'!$H$25*$C248)*(1+'Summary&amp;Assumptions'!$J$29)^(Y$46-1))</f>
        <v>0</v>
      </c>
      <c r="U248" s="588">
        <f>AND(Z$55&gt;0,SUM($E248:T248)&lt;'Summary&amp;Assumptions'!$G$32*$B248,$D248&gt;='Summary&amp;Assumptions'!$D$17,Z$47&gt;=$D248,Z$47&lt;=EDATE($D248,'Summary&amp;Assumptions'!$G$32))*$B248+AND(Z$56&lt;'Summary&amp;Assumptions'!$J$31,Z$47&gt;=$FO248,Z$47&lt;=$FP248)*(('Summary&amp;Assumptions'!$H$25*$C248)*(1+'Summary&amp;Assumptions'!$J$29)^(Z$46-1))+AND(Z$56&lt;'Summary&amp;Assumptions'!$J$31,Z$47&gt;=$FQ248,Z$47&lt;=$FR248)*(('Summary&amp;Assumptions'!$H$25*$C248)*(1+'Summary&amp;Assumptions'!$J$29)^(Z$46-1))</f>
        <v>0</v>
      </c>
      <c r="V248" s="588">
        <f>AND(AA$55&gt;0,SUM($E248:U248)&lt;'Summary&amp;Assumptions'!$G$32*$B248,$D248&gt;='Summary&amp;Assumptions'!$D$17,AA$47&gt;=$D248,AA$47&lt;=EDATE($D248,'Summary&amp;Assumptions'!$G$32))*$B248+AND(AA$56&lt;'Summary&amp;Assumptions'!$J$31,AA$47&gt;=$FO248,AA$47&lt;=$FP248)*(('Summary&amp;Assumptions'!$H$25*$C248)*(1+'Summary&amp;Assumptions'!$J$29)^(AA$46-1))+AND(AA$56&lt;'Summary&amp;Assumptions'!$J$31,AA$47&gt;=$FQ248,AA$47&lt;=$FR248)*(('Summary&amp;Assumptions'!$H$25*$C248)*(1+'Summary&amp;Assumptions'!$J$29)^(AA$46-1))</f>
        <v>0</v>
      </c>
      <c r="W248" s="588">
        <f>AND(AB$55&gt;0,SUM($E248:V248)&lt;'Summary&amp;Assumptions'!$G$32*$B248,$D248&gt;='Summary&amp;Assumptions'!$D$17,AB$47&gt;=$D248,AB$47&lt;=EDATE($D248,'Summary&amp;Assumptions'!$G$32))*$B248+AND(AB$56&lt;'Summary&amp;Assumptions'!$J$31,AB$47&gt;=$FO248,AB$47&lt;=$FP248)*(('Summary&amp;Assumptions'!$H$25*$C248)*(1+'Summary&amp;Assumptions'!$J$29)^(AB$46-1))+AND(AB$56&lt;'Summary&amp;Assumptions'!$J$31,AB$47&gt;=$FQ248,AB$47&lt;=$FR248)*(('Summary&amp;Assumptions'!$H$25*$C248)*(1+'Summary&amp;Assumptions'!$J$29)^(AB$46-1))</f>
        <v>0</v>
      </c>
      <c r="X248" s="588">
        <f>AND(AC$55&gt;0,SUM($E248:W248)&lt;'Summary&amp;Assumptions'!$G$32*$B248,$D248&gt;='Summary&amp;Assumptions'!$D$17,AC$47&gt;=$D248,AC$47&lt;=EDATE($D248,'Summary&amp;Assumptions'!$G$32))*$B248+AND(AC$56&lt;'Summary&amp;Assumptions'!$J$31,AC$47&gt;=$FO248,AC$47&lt;=$FP248)*(('Summary&amp;Assumptions'!$H$25*$C248)*(1+'Summary&amp;Assumptions'!$J$29)^(AC$46-1))+AND(AC$56&lt;'Summary&amp;Assumptions'!$J$31,AC$47&gt;=$FQ248,AC$47&lt;=$FR248)*(('Summary&amp;Assumptions'!$H$25*$C248)*(1+'Summary&amp;Assumptions'!$J$29)^(AC$46-1))</f>
        <v>0</v>
      </c>
      <c r="Y248" s="588">
        <f>AND(AD$55&gt;0,SUM($E248:X248)&lt;'Summary&amp;Assumptions'!$G$32*$B248,$D248&gt;='Summary&amp;Assumptions'!$D$17,AD$47&gt;=$D248,AD$47&lt;=EDATE($D248,'Summary&amp;Assumptions'!$G$32))*$B248+AND(AD$56&lt;'Summary&amp;Assumptions'!$J$31,AD$47&gt;=$FO248,AD$47&lt;=$FP248)*(('Summary&amp;Assumptions'!$H$25*$C248)*(1+'Summary&amp;Assumptions'!$J$29)^(AD$46-1))+AND(AD$56&lt;'Summary&amp;Assumptions'!$J$31,AD$47&gt;=$FQ248,AD$47&lt;=$FR248)*(('Summary&amp;Assumptions'!$H$25*$C248)*(1+'Summary&amp;Assumptions'!$J$29)^(AD$46-1))</f>
        <v>0</v>
      </c>
      <c r="Z248" s="588">
        <f>AND(AE$55&gt;0,SUM($E248:Y248)&lt;'Summary&amp;Assumptions'!$G$32*$B248,$D248&gt;='Summary&amp;Assumptions'!$D$17,AE$47&gt;=$D248,AE$47&lt;=EDATE($D248,'Summary&amp;Assumptions'!$G$32))*$B248+AND(AE$56&lt;'Summary&amp;Assumptions'!$J$31,AE$47&gt;=$FO248,AE$47&lt;=$FP248)*(('Summary&amp;Assumptions'!$H$25*$C248)*(1+'Summary&amp;Assumptions'!$J$29)^(AE$46-1))+AND(AE$56&lt;'Summary&amp;Assumptions'!$J$31,AE$47&gt;=$FQ248,AE$47&lt;=$FR248)*(('Summary&amp;Assumptions'!$H$25*$C248)*(1+'Summary&amp;Assumptions'!$J$29)^(AE$46-1))</f>
        <v>0</v>
      </c>
      <c r="AA248" s="588">
        <f>AND(AF$55&gt;0,SUM($E248:Z248)&lt;'Summary&amp;Assumptions'!$G$32*$B248,$D248&gt;='Summary&amp;Assumptions'!$D$17,AF$47&gt;=$D248,AF$47&lt;=EDATE($D248,'Summary&amp;Assumptions'!$G$32))*$B248+AND(AF$56&lt;'Summary&amp;Assumptions'!$J$31,AF$47&gt;=$FO248,AF$47&lt;=$FP248)*(('Summary&amp;Assumptions'!$H$25*$C248)*(1+'Summary&amp;Assumptions'!$J$29)^(AF$46-1))+AND(AF$56&lt;'Summary&amp;Assumptions'!$J$31,AF$47&gt;=$FQ248,AF$47&lt;=$FR248)*(('Summary&amp;Assumptions'!$H$25*$C248)*(1+'Summary&amp;Assumptions'!$J$29)^(AF$46-1))</f>
        <v>0</v>
      </c>
      <c r="AB248" s="588">
        <f>AND(AG$55&gt;0,SUM($E248:AA248)&lt;'Summary&amp;Assumptions'!$G$32*$B248,$D248&gt;='Summary&amp;Assumptions'!$D$17,AG$47&gt;=$D248,AG$47&lt;=EDATE($D248,'Summary&amp;Assumptions'!$G$32))*$B248+AND(AG$56&lt;'Summary&amp;Assumptions'!$J$31,AG$47&gt;=$FO248,AG$47&lt;=$FP248)*(('Summary&amp;Assumptions'!$H$25*$C248)*(1+'Summary&amp;Assumptions'!$J$29)^(AG$46-1))+AND(AG$56&lt;'Summary&amp;Assumptions'!$J$31,AG$47&gt;=$FQ248,AG$47&lt;=$FR248)*(('Summary&amp;Assumptions'!$H$25*$C248)*(1+'Summary&amp;Assumptions'!$J$29)^(AG$46-1))</f>
        <v>0</v>
      </c>
      <c r="AC248" s="588">
        <f>AND(AH$55&gt;0,SUM($E248:AB248)&lt;'Summary&amp;Assumptions'!$G$32*$B248,$D248&gt;='Summary&amp;Assumptions'!$D$17,AH$47&gt;=$D248,AH$47&lt;=EDATE($D248,'Summary&amp;Assumptions'!$G$32))*$B248+AND(AH$56&lt;'Summary&amp;Assumptions'!$J$31,AH$47&gt;=$FO248,AH$47&lt;=$FP248)*(('Summary&amp;Assumptions'!$H$25*$C248)*(1+'Summary&amp;Assumptions'!$J$29)^(AH$46-1))+AND(AH$56&lt;'Summary&amp;Assumptions'!$J$31,AH$47&gt;=$FQ248,AH$47&lt;=$FR248)*(('Summary&amp;Assumptions'!$H$25*$C248)*(1+'Summary&amp;Assumptions'!$J$29)^(AH$46-1))</f>
        <v>0</v>
      </c>
      <c r="AD248" s="588">
        <f>AND(AI$55&gt;0,SUM($E248:AC248)&lt;'Summary&amp;Assumptions'!$G$32*$B248,$D248&gt;='Summary&amp;Assumptions'!$D$17,AI$47&gt;=$D248,AI$47&lt;=EDATE($D248,'Summary&amp;Assumptions'!$G$32))*$B248+AND(AI$56&lt;'Summary&amp;Assumptions'!$J$31,AI$47&gt;=$FO248,AI$47&lt;=$FP248)*(('Summary&amp;Assumptions'!$H$25*$C248)*(1+'Summary&amp;Assumptions'!$J$29)^(AI$46-1))+AND(AI$56&lt;'Summary&amp;Assumptions'!$J$31,AI$47&gt;=$FQ248,AI$47&lt;=$FR248)*(('Summary&amp;Assumptions'!$H$25*$C248)*(1+'Summary&amp;Assumptions'!$J$29)^(AI$46-1))</f>
        <v>0</v>
      </c>
      <c r="AE248" s="588">
        <f>AND(AJ$55&gt;0,SUM($E248:AD248)&lt;'Summary&amp;Assumptions'!$G$32*$B248,$D248&gt;='Summary&amp;Assumptions'!$D$17,AJ$47&gt;=$D248,AJ$47&lt;=EDATE($D248,'Summary&amp;Assumptions'!$G$32))*$B248+AND(AJ$56&lt;'Summary&amp;Assumptions'!$J$31,AJ$47&gt;=$FO248,AJ$47&lt;=$FP248)*(('Summary&amp;Assumptions'!$H$25*$C248)*(1+'Summary&amp;Assumptions'!$J$29)^(AJ$46-1))+AND(AJ$56&lt;'Summary&amp;Assumptions'!$J$31,AJ$47&gt;=$FQ248,AJ$47&lt;=$FR248)*(('Summary&amp;Assumptions'!$H$25*$C248)*(1+'Summary&amp;Assumptions'!$J$29)^(AJ$46-1))</f>
        <v>0</v>
      </c>
      <c r="AF248" s="588">
        <f>AND(AK$55&gt;0,SUM($E248:AE248)&lt;'Summary&amp;Assumptions'!$G$32*$B248,$D248&gt;='Summary&amp;Assumptions'!$D$17,AK$47&gt;=$D248,AK$47&lt;=EDATE($D248,'Summary&amp;Assumptions'!$G$32))*$B248+AND(AK$56&lt;'Summary&amp;Assumptions'!$J$31,AK$47&gt;=$FO248,AK$47&lt;=$FP248)*(('Summary&amp;Assumptions'!$H$25*$C248)*(1+'Summary&amp;Assumptions'!$J$29)^(AK$46-1))+AND(AK$56&lt;'Summary&amp;Assumptions'!$J$31,AK$47&gt;=$FQ248,AK$47&lt;=$FR248)*(('Summary&amp;Assumptions'!$H$25*$C248)*(1+'Summary&amp;Assumptions'!$J$29)^(AK$46-1))</f>
        <v>0</v>
      </c>
      <c r="AG248" s="588">
        <f>AND(AL$55&gt;0,SUM($E248:AF248)&lt;'Summary&amp;Assumptions'!$G$32*$B248,$D248&gt;='Summary&amp;Assumptions'!$D$17,AL$47&gt;=$D248,AL$47&lt;=EDATE($D248,'Summary&amp;Assumptions'!$G$32))*$B248+AND(AL$56&lt;'Summary&amp;Assumptions'!$J$31,AL$47&gt;=$FO248,AL$47&lt;=$FP248)*(('Summary&amp;Assumptions'!$H$25*$C248)*(1+'Summary&amp;Assumptions'!$J$29)^(AL$46-1))+AND(AL$56&lt;'Summary&amp;Assumptions'!$J$31,AL$47&gt;=$FQ248,AL$47&lt;=$FR248)*(('Summary&amp;Assumptions'!$H$25*$C248)*(1+'Summary&amp;Assumptions'!$J$29)^(AL$46-1))</f>
        <v>0</v>
      </c>
      <c r="AH248" s="588">
        <f>AND(AM$55&gt;0,SUM($E248:AG248)&lt;'Summary&amp;Assumptions'!$G$32*$B248,$D248&gt;='Summary&amp;Assumptions'!$D$17,AM$47&gt;=$D248,AM$47&lt;=EDATE($D248,'Summary&amp;Assumptions'!$G$32))*$B248+AND(AM$56&lt;'Summary&amp;Assumptions'!$J$31,AM$47&gt;=$FO248,AM$47&lt;=$FP248)*(('Summary&amp;Assumptions'!$H$25*$C248)*(1+'Summary&amp;Assumptions'!$J$29)^(AM$46-1))+AND(AM$56&lt;'Summary&amp;Assumptions'!$J$31,AM$47&gt;=$FQ248,AM$47&lt;=$FR248)*(('Summary&amp;Assumptions'!$H$25*$C248)*(1+'Summary&amp;Assumptions'!$J$29)^(AM$46-1))</f>
        <v>0</v>
      </c>
      <c r="AI248" s="588">
        <f>AND(AN$55&gt;0,SUM($E248:AH248)&lt;'Summary&amp;Assumptions'!$G$32*$B248,$D248&gt;='Summary&amp;Assumptions'!$D$17,AN$47&gt;=$D248,AN$47&lt;=EDATE($D248,'Summary&amp;Assumptions'!$G$32))*$B248+AND(AN$56&lt;'Summary&amp;Assumptions'!$J$31,AN$47&gt;=$FO248,AN$47&lt;=$FP248)*(('Summary&amp;Assumptions'!$H$25*$C248)*(1+'Summary&amp;Assumptions'!$J$29)^(AN$46-1))+AND(AN$56&lt;'Summary&amp;Assumptions'!$J$31,AN$47&gt;=$FQ248,AN$47&lt;=$FR248)*(('Summary&amp;Assumptions'!$H$25*$C248)*(1+'Summary&amp;Assumptions'!$J$29)^(AN$46-1))</f>
        <v>0</v>
      </c>
      <c r="AJ248" s="588">
        <f>AND(AO$55&gt;0,SUM($E248:AI248)&lt;'Summary&amp;Assumptions'!$G$32*$B248,$D248&gt;='Summary&amp;Assumptions'!$D$17,AO$47&gt;=$D248,AO$47&lt;=EDATE($D248,'Summary&amp;Assumptions'!$G$32))*$B248+AND(AO$56&lt;'Summary&amp;Assumptions'!$J$31,AO$47&gt;=$FO248,AO$47&lt;=$FP248)*(('Summary&amp;Assumptions'!$H$25*$C248)*(1+'Summary&amp;Assumptions'!$J$29)^(AO$46-1))+AND(AO$56&lt;'Summary&amp;Assumptions'!$J$31,AO$47&gt;=$FQ248,AO$47&lt;=$FR248)*(('Summary&amp;Assumptions'!$H$25*$C248)*(1+'Summary&amp;Assumptions'!$J$29)^(AO$46-1))</f>
        <v>0</v>
      </c>
      <c r="AK248" s="588">
        <f>AND(AP$55&gt;0,SUM($E248:AJ248)&lt;'Summary&amp;Assumptions'!$G$32*$B248,$D248&gt;='Summary&amp;Assumptions'!$D$17,AP$47&gt;=$D248,AP$47&lt;=EDATE($D248,'Summary&amp;Assumptions'!$G$32))*$B248+AND(AP$56&lt;'Summary&amp;Assumptions'!$J$31,AP$47&gt;=$FO248,AP$47&lt;=$FP248)*(('Summary&amp;Assumptions'!$H$25*$C248)*(1+'Summary&amp;Assumptions'!$J$29)^(AP$46-1))+AND(AP$56&lt;'Summary&amp;Assumptions'!$J$31,AP$47&gt;=$FQ248,AP$47&lt;=$FR248)*(('Summary&amp;Assumptions'!$H$25*$C248)*(1+'Summary&amp;Assumptions'!$J$29)^(AP$46-1))</f>
        <v>0</v>
      </c>
      <c r="AL248" s="588">
        <f>AND(AQ$55&gt;0,SUM($E248:AK248)&lt;'Summary&amp;Assumptions'!$G$32*$B248,$D248&gt;='Summary&amp;Assumptions'!$D$17,AQ$47&gt;=$D248,AQ$47&lt;=EDATE($D248,'Summary&amp;Assumptions'!$G$32))*$B248+AND(AQ$56&lt;'Summary&amp;Assumptions'!$J$31,AQ$47&gt;=$FO248,AQ$47&lt;=$FP248)*(('Summary&amp;Assumptions'!$H$25*$C248)*(1+'Summary&amp;Assumptions'!$J$29)^(AQ$46-1))+AND(AQ$56&lt;'Summary&amp;Assumptions'!$J$31,AQ$47&gt;=$FQ248,AQ$47&lt;=$FR248)*(('Summary&amp;Assumptions'!$H$25*$C248)*(1+'Summary&amp;Assumptions'!$J$29)^(AQ$46-1))</f>
        <v>0</v>
      </c>
      <c r="AM248" s="588">
        <f>AND(AR$55&gt;0,SUM($E248:AL248)&lt;'Summary&amp;Assumptions'!$G$32*$B248,$D248&gt;='Summary&amp;Assumptions'!$D$17,AR$47&gt;=$D248,AR$47&lt;=EDATE($D248,'Summary&amp;Assumptions'!$G$32))*$B248+AND(AR$56&lt;'Summary&amp;Assumptions'!$J$31,AR$47&gt;=$FO248,AR$47&lt;=$FP248)*(('Summary&amp;Assumptions'!$H$25*$C248)*(1+'Summary&amp;Assumptions'!$J$29)^(AR$46-1))+AND(AR$56&lt;'Summary&amp;Assumptions'!$J$31,AR$47&gt;=$FQ248,AR$47&lt;=$FR248)*(('Summary&amp;Assumptions'!$H$25*$C248)*(1+'Summary&amp;Assumptions'!$J$29)^(AR$46-1))</f>
        <v>0</v>
      </c>
      <c r="AN248" s="588">
        <f>AND(AS$55&gt;0,SUM($E248:AM248)&lt;'Summary&amp;Assumptions'!$G$32*$B248,$D248&gt;='Summary&amp;Assumptions'!$D$17,AS$47&gt;=$D248,AS$47&lt;=EDATE($D248,'Summary&amp;Assumptions'!$G$32))*$B248+AND(AS$56&lt;'Summary&amp;Assumptions'!$J$31,AS$47&gt;=$FO248,AS$47&lt;=$FP248)*(('Summary&amp;Assumptions'!$H$25*$C248)*(1+'Summary&amp;Assumptions'!$J$29)^(AS$46-1))+AND(AS$56&lt;'Summary&amp;Assumptions'!$J$31,AS$47&gt;=$FQ248,AS$47&lt;=$FR248)*(('Summary&amp;Assumptions'!$H$25*$C248)*(1+'Summary&amp;Assumptions'!$J$29)^(AS$46-1))</f>
        <v>0</v>
      </c>
      <c r="AO248" s="588">
        <f>AND(AT$55&gt;0,SUM($E248:AN248)&lt;'Summary&amp;Assumptions'!$G$32*$B248,$D248&gt;='Summary&amp;Assumptions'!$D$17,AT$47&gt;=$D248,AT$47&lt;=EDATE($D248,'Summary&amp;Assumptions'!$G$32))*$B248+AND(AT$56&lt;'Summary&amp;Assumptions'!$J$31,AT$47&gt;=$FO248,AT$47&lt;=$FP248)*(('Summary&amp;Assumptions'!$H$25*$C248)*(1+'Summary&amp;Assumptions'!$J$29)^(AT$46-1))+AND(AT$56&lt;'Summary&amp;Assumptions'!$J$31,AT$47&gt;=$FQ248,AT$47&lt;=$FR248)*(('Summary&amp;Assumptions'!$H$25*$C248)*(1+'Summary&amp;Assumptions'!$J$29)^(AT$46-1))</f>
        <v>0</v>
      </c>
      <c r="AP248" s="588">
        <f>AND(AU$55&gt;0,SUM($E248:AO248)&lt;'Summary&amp;Assumptions'!$G$32*$B248,$D248&gt;='Summary&amp;Assumptions'!$D$17,AU$47&gt;=$D248,AU$47&lt;=EDATE($D248,'Summary&amp;Assumptions'!$G$32))*$B248+AND(AU$56&lt;'Summary&amp;Assumptions'!$J$31,AU$47&gt;=$FO248,AU$47&lt;=$FP248)*(('Summary&amp;Assumptions'!$H$25*$C248)*(1+'Summary&amp;Assumptions'!$J$29)^(AU$46-1))+AND(AU$56&lt;'Summary&amp;Assumptions'!$J$31,AU$47&gt;=$FQ248,AU$47&lt;=$FR248)*(('Summary&amp;Assumptions'!$H$25*$C248)*(1+'Summary&amp;Assumptions'!$J$29)^(AU$46-1))</f>
        <v>0</v>
      </c>
      <c r="AQ248" s="588">
        <f>AND(AV$55&gt;0,SUM($E248:AP248)&lt;'Summary&amp;Assumptions'!$G$32*$B248,$D248&gt;='Summary&amp;Assumptions'!$D$17,AV$47&gt;=$D248,AV$47&lt;=EDATE($D248,'Summary&amp;Assumptions'!$G$32))*$B248+AND(AV$56&lt;'Summary&amp;Assumptions'!$J$31,AV$47&gt;=$FO248,AV$47&lt;=$FP248)*(('Summary&amp;Assumptions'!$H$25*$C248)*(1+'Summary&amp;Assumptions'!$J$29)^(AV$46-1))+AND(AV$56&lt;'Summary&amp;Assumptions'!$J$31,AV$47&gt;=$FQ248,AV$47&lt;=$FR248)*(('Summary&amp;Assumptions'!$H$25*$C248)*(1+'Summary&amp;Assumptions'!$J$29)^(AV$46-1))</f>
        <v>0</v>
      </c>
      <c r="AR248" s="588">
        <f>AND(AW$55&gt;0,SUM($E248:AQ248)&lt;'Summary&amp;Assumptions'!$G$32*$B248,$D248&gt;='Summary&amp;Assumptions'!$D$17,AW$47&gt;=$D248,AW$47&lt;=EDATE($D248,'Summary&amp;Assumptions'!$G$32))*$B248+AND(AW$56&lt;'Summary&amp;Assumptions'!$J$31,AW$47&gt;=$FO248,AW$47&lt;=$FP248)*(('Summary&amp;Assumptions'!$H$25*$C248)*(1+'Summary&amp;Assumptions'!$J$29)^(AW$46-1))+AND(AW$56&lt;'Summary&amp;Assumptions'!$J$31,AW$47&gt;=$FQ248,AW$47&lt;=$FR248)*(('Summary&amp;Assumptions'!$H$25*$C248)*(1+'Summary&amp;Assumptions'!$J$29)^(AW$46-1))</f>
        <v>0</v>
      </c>
      <c r="AS248" s="588">
        <f>AND(AX$55&gt;0,SUM($E248:AR248)&lt;'Summary&amp;Assumptions'!$G$32*$B248,$D248&gt;='Summary&amp;Assumptions'!$D$17,AX$47&gt;=$D248,AX$47&lt;=EDATE($D248,'Summary&amp;Assumptions'!$G$32))*$B248+AND(AX$56&lt;'Summary&amp;Assumptions'!$J$31,AX$47&gt;=$FO248,AX$47&lt;=$FP248)*(('Summary&amp;Assumptions'!$H$25*$C248)*(1+'Summary&amp;Assumptions'!$J$29)^(AX$46-1))+AND(AX$56&lt;'Summary&amp;Assumptions'!$J$31,AX$47&gt;=$FQ248,AX$47&lt;=$FR248)*(('Summary&amp;Assumptions'!$H$25*$C248)*(1+'Summary&amp;Assumptions'!$J$29)^(AX$46-1))</f>
        <v>0</v>
      </c>
      <c r="AT248" s="588">
        <f>AND(AY$55&gt;0,SUM($E248:AS248)&lt;'Summary&amp;Assumptions'!$G$32*$B248,$D248&gt;='Summary&amp;Assumptions'!$D$17,AY$47&gt;=$D248,AY$47&lt;=EDATE($D248,'Summary&amp;Assumptions'!$G$32))*$B248+AND(AY$56&lt;'Summary&amp;Assumptions'!$J$31,AY$47&gt;=$FO248,AY$47&lt;=$FP248)*(('Summary&amp;Assumptions'!$H$25*$C248)*(1+'Summary&amp;Assumptions'!$J$29)^(AY$46-1))+AND(AY$56&lt;'Summary&amp;Assumptions'!$J$31,AY$47&gt;=$FQ248,AY$47&lt;=$FR248)*(('Summary&amp;Assumptions'!$H$25*$C248)*(1+'Summary&amp;Assumptions'!$J$29)^(AY$46-1))</f>
        <v>0</v>
      </c>
      <c r="AU248" s="588">
        <f>AND(AZ$55&gt;0,SUM($E248:AT248)&lt;'Summary&amp;Assumptions'!$G$32*$B248,$D248&gt;='Summary&amp;Assumptions'!$D$17,AZ$47&gt;=$D248,AZ$47&lt;=EDATE($D248,'Summary&amp;Assumptions'!$G$32))*$B248+AND(AZ$56&lt;'Summary&amp;Assumptions'!$J$31,AZ$47&gt;=$FO248,AZ$47&lt;=$FP248)*(('Summary&amp;Assumptions'!$H$25*$C248)*(1+'Summary&amp;Assumptions'!$J$29)^(AZ$46-1))+AND(AZ$56&lt;'Summary&amp;Assumptions'!$J$31,AZ$47&gt;=$FQ248,AZ$47&lt;=$FR248)*(('Summary&amp;Assumptions'!$H$25*$C248)*(1+'Summary&amp;Assumptions'!$J$29)^(AZ$46-1))</f>
        <v>0</v>
      </c>
      <c r="AV248" s="588">
        <f>AND(BA$55&gt;0,SUM($E248:AU248)&lt;'Summary&amp;Assumptions'!$G$32*$B248,$D248&gt;='Summary&amp;Assumptions'!$D$17,BA$47&gt;=$D248,BA$47&lt;=EDATE($D248,'Summary&amp;Assumptions'!$G$32))*$B248+AND(BA$56&lt;'Summary&amp;Assumptions'!$J$31,BA$47&gt;=$FO248,BA$47&lt;=$FP248)*(('Summary&amp;Assumptions'!$H$25*$C248)*(1+'Summary&amp;Assumptions'!$J$29)^(BA$46-1))+AND(BA$56&lt;'Summary&amp;Assumptions'!$J$31,BA$47&gt;=$FQ248,BA$47&lt;=$FR248)*(('Summary&amp;Assumptions'!$H$25*$C248)*(1+'Summary&amp;Assumptions'!$J$29)^(BA$46-1))</f>
        <v>0</v>
      </c>
      <c r="AW248" s="588">
        <f>AND(BB$55&gt;0,SUM($E248:AV248)&lt;'Summary&amp;Assumptions'!$G$32*$B248,$D248&gt;='Summary&amp;Assumptions'!$D$17,BB$47&gt;=$D248,BB$47&lt;=EDATE($D248,'Summary&amp;Assumptions'!$G$32))*$B248+AND(BB$56&lt;'Summary&amp;Assumptions'!$J$31,BB$47&gt;=$FO248,BB$47&lt;=$FP248)*(('Summary&amp;Assumptions'!$H$25*$C248)*(1+'Summary&amp;Assumptions'!$J$29)^(BB$46-1))+AND(BB$56&lt;'Summary&amp;Assumptions'!$J$31,BB$47&gt;=$FQ248,BB$47&lt;=$FR248)*(('Summary&amp;Assumptions'!$H$25*$C248)*(1+'Summary&amp;Assumptions'!$J$29)^(BB$46-1))</f>
        <v>0</v>
      </c>
      <c r="AX248" s="588">
        <f>AND(BC$55&gt;0,SUM($E248:AW248)&lt;'Summary&amp;Assumptions'!$G$32*$B248,$D248&gt;='Summary&amp;Assumptions'!$D$17,BC$47&gt;=$D248,BC$47&lt;=EDATE($D248,'Summary&amp;Assumptions'!$G$32))*$B248+AND(BC$56&lt;'Summary&amp;Assumptions'!$J$31,BC$47&gt;=$FO248,BC$47&lt;=$FP248)*(('Summary&amp;Assumptions'!$H$25*$C248)*(1+'Summary&amp;Assumptions'!$J$29)^(BC$46-1))+AND(BC$56&lt;'Summary&amp;Assumptions'!$J$31,BC$47&gt;=$FQ248,BC$47&lt;=$FR248)*(('Summary&amp;Assumptions'!$H$25*$C248)*(1+'Summary&amp;Assumptions'!$J$29)^(BC$46-1))</f>
        <v>0</v>
      </c>
      <c r="AY248" s="588">
        <f>AND(BD$55&gt;0,SUM($E248:AX248)&lt;'Summary&amp;Assumptions'!$G$32*$B248,$D248&gt;='Summary&amp;Assumptions'!$D$17,BD$47&gt;=$D248,BD$47&lt;=EDATE($D248,'Summary&amp;Assumptions'!$G$32))*$B248+AND(BD$56&lt;'Summary&amp;Assumptions'!$J$31,BD$47&gt;=$FO248,BD$47&lt;=$FP248)*(('Summary&amp;Assumptions'!$H$25*$C248)*(1+'Summary&amp;Assumptions'!$J$29)^(BD$46-1))+AND(BD$56&lt;'Summary&amp;Assumptions'!$J$31,BD$47&gt;=$FQ248,BD$47&lt;=$FR248)*(('Summary&amp;Assumptions'!$H$25*$C248)*(1+'Summary&amp;Assumptions'!$J$29)^(BD$46-1))</f>
        <v>0</v>
      </c>
      <c r="AZ248" s="588">
        <f>AND(BE$55&gt;0,SUM($E248:AY248)&lt;'Summary&amp;Assumptions'!$G$32*$B248,$D248&gt;='Summary&amp;Assumptions'!$D$17,BE$47&gt;=$D248,BE$47&lt;=EDATE($D248,'Summary&amp;Assumptions'!$G$32))*$B248+AND(BE$56&lt;'Summary&amp;Assumptions'!$J$31,BE$47&gt;=$FO248,BE$47&lt;=$FP248)*(('Summary&amp;Assumptions'!$H$25*$C248)*(1+'Summary&amp;Assumptions'!$J$29)^(BE$46-1))+AND(BE$56&lt;'Summary&amp;Assumptions'!$J$31,BE$47&gt;=$FQ248,BE$47&lt;=$FR248)*(('Summary&amp;Assumptions'!$H$25*$C248)*(1+'Summary&amp;Assumptions'!$J$29)^(BE$46-1))</f>
        <v>0</v>
      </c>
      <c r="BA248" s="588">
        <f>AND(BF$55&gt;0,SUM($E248:AZ248)&lt;'Summary&amp;Assumptions'!$G$32*$B248,$D248&gt;='Summary&amp;Assumptions'!$D$17,BF$47&gt;=$D248,BF$47&lt;=EDATE($D248,'Summary&amp;Assumptions'!$G$32))*$B248+AND(BF$56&lt;'Summary&amp;Assumptions'!$J$31,BF$47&gt;=$FO248,BF$47&lt;=$FP248)*(('Summary&amp;Assumptions'!$H$25*$C248)*(1+'Summary&amp;Assumptions'!$J$29)^(BF$46-1))+AND(BF$56&lt;'Summary&amp;Assumptions'!$J$31,BF$47&gt;=$FQ248,BF$47&lt;=$FR248)*(('Summary&amp;Assumptions'!$H$25*$C248)*(1+'Summary&amp;Assumptions'!$J$29)^(BF$46-1))</f>
        <v>0</v>
      </c>
      <c r="BB248" s="588">
        <f>AND(BG$55&gt;0,SUM($E248:BA248)&lt;'Summary&amp;Assumptions'!$G$32*$B248,$D248&gt;='Summary&amp;Assumptions'!$D$17,BG$47&gt;=$D248,BG$47&lt;=EDATE($D248,'Summary&amp;Assumptions'!$G$32))*$B248+AND(BG$56&lt;'Summary&amp;Assumptions'!$J$31,BG$47&gt;=$FO248,BG$47&lt;=$FP248)*(('Summary&amp;Assumptions'!$H$25*$C248)*(1+'Summary&amp;Assumptions'!$J$29)^(BG$46-1))+AND(BG$56&lt;'Summary&amp;Assumptions'!$J$31,BG$47&gt;=$FQ248,BG$47&lt;=$FR248)*(('Summary&amp;Assumptions'!$H$25*$C248)*(1+'Summary&amp;Assumptions'!$J$29)^(BG$46-1))</f>
        <v>0</v>
      </c>
      <c r="BC248" s="588">
        <f>AND(BH$55&gt;0,SUM($E248:BB248)&lt;'Summary&amp;Assumptions'!$G$32*$B248,$D248&gt;='Summary&amp;Assumptions'!$D$17,BH$47&gt;=$D248,BH$47&lt;=EDATE($D248,'Summary&amp;Assumptions'!$G$32))*$B248+AND(BH$56&lt;'Summary&amp;Assumptions'!$J$31,BH$47&gt;=$FO248,BH$47&lt;=$FP248)*(('Summary&amp;Assumptions'!$H$25*$C248)*(1+'Summary&amp;Assumptions'!$J$29)^(BH$46-1))+AND(BH$56&lt;'Summary&amp;Assumptions'!$J$31,BH$47&gt;=$FQ248,BH$47&lt;=$FR248)*(('Summary&amp;Assumptions'!$H$25*$C248)*(1+'Summary&amp;Assumptions'!$J$29)^(BH$46-1))</f>
        <v>0</v>
      </c>
      <c r="BD248" s="588">
        <f>AND(BI$55&gt;0,SUM($E248:BC248)&lt;'Summary&amp;Assumptions'!$G$32*$B248,$D248&gt;='Summary&amp;Assumptions'!$D$17,BI$47&gt;=$D248,BI$47&lt;=EDATE($D248,'Summary&amp;Assumptions'!$G$32))*$B248+AND(BI$56&lt;'Summary&amp;Assumptions'!$J$31,BI$47&gt;=$FO248,BI$47&lt;=$FP248)*(('Summary&amp;Assumptions'!$H$25*$C248)*(1+'Summary&amp;Assumptions'!$J$29)^(BI$46-1))+AND(BI$56&lt;'Summary&amp;Assumptions'!$J$31,BI$47&gt;=$FQ248,BI$47&lt;=$FR248)*(('Summary&amp;Assumptions'!$H$25*$C248)*(1+'Summary&amp;Assumptions'!$J$29)^(BI$46-1))</f>
        <v>0</v>
      </c>
      <c r="BE248" s="588">
        <f>AND(BJ$55&gt;0,SUM($E248:BD248)&lt;'Summary&amp;Assumptions'!$G$32*$B248,$D248&gt;='Summary&amp;Assumptions'!$D$17,BJ$47&gt;=$D248,BJ$47&lt;=EDATE($D248,'Summary&amp;Assumptions'!$G$32))*$B248+AND(BJ$56&lt;'Summary&amp;Assumptions'!$J$31,BJ$47&gt;=$FO248,BJ$47&lt;=$FP248)*(('Summary&amp;Assumptions'!$H$25*$C248)*(1+'Summary&amp;Assumptions'!$J$29)^(BJ$46-1))+AND(BJ$56&lt;'Summary&amp;Assumptions'!$J$31,BJ$47&gt;=$FQ248,BJ$47&lt;=$FR248)*(('Summary&amp;Assumptions'!$H$25*$C248)*(1+'Summary&amp;Assumptions'!$J$29)^(BJ$46-1))</f>
        <v>0</v>
      </c>
      <c r="BF248" s="588">
        <f>AND(BK$55&gt;0,SUM($E248:BE248)&lt;'Summary&amp;Assumptions'!$G$32*$B248,$D248&gt;='Summary&amp;Assumptions'!$D$17,BK$47&gt;=$D248,BK$47&lt;=EDATE($D248,'Summary&amp;Assumptions'!$G$32))*$B248+AND(BK$56&lt;'Summary&amp;Assumptions'!$J$31,BK$47&gt;=$FO248,BK$47&lt;=$FP248)*(('Summary&amp;Assumptions'!$H$25*$C248)*(1+'Summary&amp;Assumptions'!$J$29)^(BK$46-1))+AND(BK$56&lt;'Summary&amp;Assumptions'!$J$31,BK$47&gt;=$FQ248,BK$47&lt;=$FR248)*(('Summary&amp;Assumptions'!$H$25*$C248)*(1+'Summary&amp;Assumptions'!$J$29)^(BK$46-1))</f>
        <v>0</v>
      </c>
      <c r="BG248" s="588">
        <f>AND(BL$55&gt;0,SUM($E248:BF248)&lt;'Summary&amp;Assumptions'!$G$32*$B248,$D248&gt;='Summary&amp;Assumptions'!$D$17,BL$47&gt;=$D248,BL$47&lt;=EDATE($D248,'Summary&amp;Assumptions'!$G$32))*$B248+AND(BL$56&lt;'Summary&amp;Assumptions'!$J$31,BL$47&gt;=$FO248,BL$47&lt;=$FP248)*(('Summary&amp;Assumptions'!$H$25*$C248)*(1+'Summary&amp;Assumptions'!$J$29)^(BL$46-1))+AND(BL$56&lt;'Summary&amp;Assumptions'!$J$31,BL$47&gt;=$FQ248,BL$47&lt;=$FR248)*(('Summary&amp;Assumptions'!$H$25*$C248)*(1+'Summary&amp;Assumptions'!$J$29)^(BL$46-1))</f>
        <v>0</v>
      </c>
      <c r="BH248" s="588">
        <f>AND(BM$55&gt;0,SUM($E248:BG248)&lt;'Summary&amp;Assumptions'!$G$32*$B248,$D248&gt;='Summary&amp;Assumptions'!$D$17,BM$47&gt;=$D248,BM$47&lt;=EDATE($D248,'Summary&amp;Assumptions'!$G$32))*$B248+AND(BM$56&lt;'Summary&amp;Assumptions'!$J$31,BM$47&gt;=$FO248,BM$47&lt;=$FP248)*(('Summary&amp;Assumptions'!$H$25*$C248)*(1+'Summary&amp;Assumptions'!$J$29)^(BM$46-1))+AND(BM$56&lt;'Summary&amp;Assumptions'!$J$31,BM$47&gt;=$FQ248,BM$47&lt;=$FR248)*(('Summary&amp;Assumptions'!$H$25*$C248)*(1+'Summary&amp;Assumptions'!$J$29)^(BM$46-1))</f>
        <v>0</v>
      </c>
      <c r="BI248" s="588">
        <f>AND(BN$55&gt;0,SUM($E248:BH248)&lt;'Summary&amp;Assumptions'!$G$32*$B248,$D248&gt;='Summary&amp;Assumptions'!$D$17,BN$47&gt;=$D248,BN$47&lt;=EDATE($D248,'Summary&amp;Assumptions'!$G$32))*$B248+AND(BN$56&lt;'Summary&amp;Assumptions'!$J$31,BN$47&gt;=$FO248,BN$47&lt;=$FP248)*(('Summary&amp;Assumptions'!$H$25*$C248)*(1+'Summary&amp;Assumptions'!$J$29)^(BN$46-1))+AND(BN$56&lt;'Summary&amp;Assumptions'!$J$31,BN$47&gt;=$FQ248,BN$47&lt;=$FR248)*(('Summary&amp;Assumptions'!$H$25*$C248)*(1+'Summary&amp;Assumptions'!$J$29)^(BN$46-1))</f>
        <v>0</v>
      </c>
      <c r="BJ248" s="588">
        <f>AND(BO$55&gt;0,SUM($E248:BI248)&lt;'Summary&amp;Assumptions'!$G$32*$B248,$D248&gt;='Summary&amp;Assumptions'!$D$17,BO$47&gt;=$D248,BO$47&lt;=EDATE($D248,'Summary&amp;Assumptions'!$G$32))*$B248+AND(BO$56&lt;'Summary&amp;Assumptions'!$J$31,BO$47&gt;=$FO248,BO$47&lt;=$FP248)*(('Summary&amp;Assumptions'!$H$25*$C248)*(1+'Summary&amp;Assumptions'!$J$29)^(BO$46-1))+AND(BO$56&lt;'Summary&amp;Assumptions'!$J$31,BO$47&gt;=$FQ248,BO$47&lt;=$FR248)*(('Summary&amp;Assumptions'!$H$25*$C248)*(1+'Summary&amp;Assumptions'!$J$29)^(BO$46-1))</f>
        <v>0</v>
      </c>
      <c r="BK248" s="588">
        <f>AND(BP$55&gt;0,SUM($E248:BJ248)&lt;'Summary&amp;Assumptions'!$G$32*$B248,$D248&gt;='Summary&amp;Assumptions'!$D$17,BP$47&gt;=$D248,BP$47&lt;=EDATE($D248,'Summary&amp;Assumptions'!$G$32))*$B248+AND(BP$56&lt;'Summary&amp;Assumptions'!$J$31,BP$47&gt;=$FO248,BP$47&lt;=$FP248)*(('Summary&amp;Assumptions'!$H$25*$C248)*(1+'Summary&amp;Assumptions'!$J$29)^(BP$46-1))+AND(BP$56&lt;'Summary&amp;Assumptions'!$J$31,BP$47&gt;=$FQ248,BP$47&lt;=$FR248)*(('Summary&amp;Assumptions'!$H$25*$C248)*(1+'Summary&amp;Assumptions'!$J$29)^(BP$46-1))</f>
        <v>0</v>
      </c>
      <c r="BL248" s="588">
        <f>AND(BQ$55&gt;0,SUM($E248:BK248)&lt;'Summary&amp;Assumptions'!$G$32*$B248,$D248&gt;='Summary&amp;Assumptions'!$D$17,BQ$47&gt;=$D248,BQ$47&lt;=EDATE($D248,'Summary&amp;Assumptions'!$G$32))*$B248+AND(BQ$56&lt;'Summary&amp;Assumptions'!$J$31,BQ$47&gt;=$FO248,BQ$47&lt;=$FP248)*(('Summary&amp;Assumptions'!$H$25*$C248)*(1+'Summary&amp;Assumptions'!$J$29)^(BQ$46-1))+AND(BQ$56&lt;'Summary&amp;Assumptions'!$J$31,BQ$47&gt;=$FQ248,BQ$47&lt;=$FR248)*(('Summary&amp;Assumptions'!$H$25*$C248)*(1+'Summary&amp;Assumptions'!$J$29)^(BQ$46-1))</f>
        <v>0</v>
      </c>
      <c r="BM248" s="588">
        <f>AND(BR$55&gt;0,SUM($E248:BL248)&lt;'Summary&amp;Assumptions'!$G$32*$B248,$D248&gt;='Summary&amp;Assumptions'!$D$17,BR$47&gt;=$D248,BR$47&lt;=EDATE($D248,'Summary&amp;Assumptions'!$G$32))*$B248+AND(BR$56&lt;'Summary&amp;Assumptions'!$J$31,BR$47&gt;=$FO248,BR$47&lt;=$FP248)*(('Summary&amp;Assumptions'!$H$25*$C248)*(1+'Summary&amp;Assumptions'!$J$29)^(BR$46-1))+AND(BR$56&lt;'Summary&amp;Assumptions'!$J$31,BR$47&gt;=$FQ248,BR$47&lt;=$FR248)*(('Summary&amp;Assumptions'!$H$25*$C248)*(1+'Summary&amp;Assumptions'!$J$29)^(BR$46-1))</f>
        <v>0</v>
      </c>
      <c r="BN248" s="588">
        <f>AND(BS$55&gt;0,SUM($E248:BM248)&lt;'Summary&amp;Assumptions'!$G$32*$B248,$D248&gt;='Summary&amp;Assumptions'!$D$17,BS$47&gt;=$D248,BS$47&lt;=EDATE($D248,'Summary&amp;Assumptions'!$G$32))*$B248+AND(BS$56&lt;'Summary&amp;Assumptions'!$J$31,BS$47&gt;=$FO248,BS$47&lt;=$FP248)*(('Summary&amp;Assumptions'!$H$25*$C248)*(1+'Summary&amp;Assumptions'!$J$29)^(BS$46-1))+AND(BS$56&lt;'Summary&amp;Assumptions'!$J$31,BS$47&gt;=$FQ248,BS$47&lt;=$FR248)*(('Summary&amp;Assumptions'!$H$25*$C248)*(1+'Summary&amp;Assumptions'!$J$29)^(BS$46-1))</f>
        <v>0</v>
      </c>
      <c r="BO248" s="588">
        <f>AND(BT$55&gt;0,SUM($E248:BN248)&lt;'Summary&amp;Assumptions'!$G$32*$B248,$D248&gt;='Summary&amp;Assumptions'!$D$17,BT$47&gt;=$D248,BT$47&lt;=EDATE($D248,'Summary&amp;Assumptions'!$G$32))*$B248+AND(BT$56&lt;'Summary&amp;Assumptions'!$J$31,BT$47&gt;=$FO248,BT$47&lt;=$FP248)*(('Summary&amp;Assumptions'!$H$25*$C248)*(1+'Summary&amp;Assumptions'!$J$29)^(BT$46-1))+AND(BT$56&lt;'Summary&amp;Assumptions'!$J$31,BT$47&gt;=$FQ248,BT$47&lt;=$FR248)*(('Summary&amp;Assumptions'!$H$25*$C248)*(1+'Summary&amp;Assumptions'!$J$29)^(BT$46-1))</f>
        <v>0</v>
      </c>
      <c r="BP248" s="588">
        <f>AND(BU$55&gt;0,SUM($E248:BO248)&lt;'Summary&amp;Assumptions'!$G$32*$B248,$D248&gt;='Summary&amp;Assumptions'!$D$17,BU$47&gt;=$D248,BU$47&lt;=EDATE($D248,'Summary&amp;Assumptions'!$G$32))*$B248+AND(BU$56&lt;'Summary&amp;Assumptions'!$J$31,BU$47&gt;=$FO248,BU$47&lt;=$FP248)*(('Summary&amp;Assumptions'!$H$25*$C248)*(1+'Summary&amp;Assumptions'!$J$29)^(BU$46-1))+AND(BU$56&lt;'Summary&amp;Assumptions'!$J$31,BU$47&gt;=$FQ248,BU$47&lt;=$FR248)*(('Summary&amp;Assumptions'!$H$25*$C248)*(1+'Summary&amp;Assumptions'!$J$29)^(BU$46-1))</f>
        <v>0</v>
      </c>
      <c r="BQ248" s="588">
        <f>AND(BV$55&gt;0,SUM($E248:BP248)&lt;'Summary&amp;Assumptions'!$G$32*$B248,$D248&gt;='Summary&amp;Assumptions'!$D$17,BV$47&gt;=$D248,BV$47&lt;=EDATE($D248,'Summary&amp;Assumptions'!$G$32))*$B248+AND(BV$56&lt;'Summary&amp;Assumptions'!$J$31,BV$47&gt;=$FO248,BV$47&lt;=$FP248)*(('Summary&amp;Assumptions'!$H$25*$C248)*(1+'Summary&amp;Assumptions'!$J$29)^(BV$46-1))+AND(BV$56&lt;'Summary&amp;Assumptions'!$J$31,BV$47&gt;=$FQ248,BV$47&lt;=$FR248)*(('Summary&amp;Assumptions'!$H$25*$C248)*(1+'Summary&amp;Assumptions'!$J$29)^(BV$46-1))</f>
        <v>0</v>
      </c>
      <c r="BR248" s="588">
        <f>AND(BW$55&gt;0,SUM($E248:BQ248)&lt;'Summary&amp;Assumptions'!$G$32*$B248,$D248&gt;='Summary&amp;Assumptions'!$D$17,BW$47&gt;=$D248,BW$47&lt;=EDATE($D248,'Summary&amp;Assumptions'!$G$32))*$B248+AND(BW$56&lt;'Summary&amp;Assumptions'!$J$31,BW$47&gt;=$FO248,BW$47&lt;=$FP248)*(('Summary&amp;Assumptions'!$H$25*$C248)*(1+'Summary&amp;Assumptions'!$J$29)^(BW$46-1))+AND(BW$56&lt;'Summary&amp;Assumptions'!$J$31,BW$47&gt;=$FQ248,BW$47&lt;=$FR248)*(('Summary&amp;Assumptions'!$H$25*$C248)*(1+'Summary&amp;Assumptions'!$J$29)^(BW$46-1))</f>
        <v>0</v>
      </c>
      <c r="BS248" s="588">
        <f>AND(BX$55&gt;0,SUM($E248:BR248)&lt;'Summary&amp;Assumptions'!$G$32*$B248,$D248&gt;='Summary&amp;Assumptions'!$D$17,BX$47&gt;=$D248,BX$47&lt;=EDATE($D248,'Summary&amp;Assumptions'!$G$32))*$B248+AND(BX$56&lt;'Summary&amp;Assumptions'!$J$31,BX$47&gt;=$FO248,BX$47&lt;=$FP248)*(('Summary&amp;Assumptions'!$H$25*$C248)*(1+'Summary&amp;Assumptions'!$J$29)^(BX$46-1))+AND(BX$56&lt;'Summary&amp;Assumptions'!$J$31,BX$47&gt;=$FQ248,BX$47&lt;=$FR248)*(('Summary&amp;Assumptions'!$H$25*$C248)*(1+'Summary&amp;Assumptions'!$J$29)^(BX$46-1))</f>
        <v>0</v>
      </c>
      <c r="BT248" s="588">
        <f>AND(BY$55&gt;0,SUM($E248:BS248)&lt;'Summary&amp;Assumptions'!$G$32*$B248,$D248&gt;='Summary&amp;Assumptions'!$D$17,BY$47&gt;=$D248,BY$47&lt;=EDATE($D248,'Summary&amp;Assumptions'!$G$32))*$B248+AND(BY$56&lt;'Summary&amp;Assumptions'!$J$31,BY$47&gt;=$FO248,BY$47&lt;=$FP248)*(('Summary&amp;Assumptions'!$H$25*$C248)*(1+'Summary&amp;Assumptions'!$J$29)^(BY$46-1))+AND(BY$56&lt;'Summary&amp;Assumptions'!$J$31,BY$47&gt;=$FQ248,BY$47&lt;=$FR248)*(('Summary&amp;Assumptions'!$H$25*$C248)*(1+'Summary&amp;Assumptions'!$J$29)^(BY$46-1))</f>
        <v>0</v>
      </c>
      <c r="BU248" s="588">
        <f>AND(BZ$55&gt;0,SUM($E248:BT248)&lt;'Summary&amp;Assumptions'!$G$32*$B248,$D248&gt;='Summary&amp;Assumptions'!$D$17,BZ$47&gt;=$D248,BZ$47&lt;=EDATE($D248,'Summary&amp;Assumptions'!$G$32))*$B248+AND(BZ$56&lt;'Summary&amp;Assumptions'!$J$31,BZ$47&gt;=$FO248,BZ$47&lt;=$FP248)*(('Summary&amp;Assumptions'!$H$25*$C248)*(1+'Summary&amp;Assumptions'!$J$29)^(BZ$46-1))+AND(BZ$56&lt;'Summary&amp;Assumptions'!$J$31,BZ$47&gt;=$FQ248,BZ$47&lt;=$FR248)*(('Summary&amp;Assumptions'!$H$25*$C248)*(1+'Summary&amp;Assumptions'!$J$29)^(BZ$46-1))</f>
        <v>0</v>
      </c>
      <c r="BV248" s="588">
        <f>AND(CA$55&gt;0,SUM($E248:BU248)&lt;'Summary&amp;Assumptions'!$G$32*$B248,$D248&gt;='Summary&amp;Assumptions'!$D$17,CA$47&gt;=$D248,CA$47&lt;=EDATE($D248,'Summary&amp;Assumptions'!$G$32))*$B248+AND(CA$56&lt;'Summary&amp;Assumptions'!$J$31,CA$47&gt;=$FO248,CA$47&lt;=$FP248)*(('Summary&amp;Assumptions'!$H$25*$C248)*(1+'Summary&amp;Assumptions'!$J$29)^(CA$46-1))+AND(CA$56&lt;'Summary&amp;Assumptions'!$J$31,CA$47&gt;=$FQ248,CA$47&lt;=$FR248)*(('Summary&amp;Assumptions'!$H$25*$C248)*(1+'Summary&amp;Assumptions'!$J$29)^(CA$46-1))</f>
        <v>0</v>
      </c>
      <c r="BW248" s="588">
        <f>AND(CB$55&gt;0,SUM($E248:BV248)&lt;'Summary&amp;Assumptions'!$G$32*$B248,$D248&gt;='Summary&amp;Assumptions'!$D$17,CB$47&gt;=$D248,CB$47&lt;=EDATE($D248,'Summary&amp;Assumptions'!$G$32))*$B248+AND(CB$56&lt;'Summary&amp;Assumptions'!$J$31,CB$47&gt;=$FO248,CB$47&lt;=$FP248)*(('Summary&amp;Assumptions'!$H$25*$C248)*(1+'Summary&amp;Assumptions'!$J$29)^(CB$46-1))+AND(CB$56&lt;'Summary&amp;Assumptions'!$J$31,CB$47&gt;=$FQ248,CB$47&lt;=$FR248)*(('Summary&amp;Assumptions'!$H$25*$C248)*(1+'Summary&amp;Assumptions'!$J$29)^(CB$46-1))</f>
        <v>0</v>
      </c>
      <c r="BX248" s="588">
        <f>AND(CC$55&gt;0,SUM($E248:BW248)&lt;'Summary&amp;Assumptions'!$G$32*$B248,$D248&gt;='Summary&amp;Assumptions'!$D$17,CC$47&gt;=$D248,CC$47&lt;=EDATE($D248,'Summary&amp;Assumptions'!$G$32))*$B248+AND(CC$56&lt;'Summary&amp;Assumptions'!$J$31,CC$47&gt;=$FO248,CC$47&lt;=$FP248)*(('Summary&amp;Assumptions'!$H$25*$C248)*(1+'Summary&amp;Assumptions'!$J$29)^(CC$46-1))+AND(CC$56&lt;'Summary&amp;Assumptions'!$J$31,CC$47&gt;=$FQ248,CC$47&lt;=$FR248)*(('Summary&amp;Assumptions'!$H$25*$C248)*(1+'Summary&amp;Assumptions'!$J$29)^(CC$46-1))</f>
        <v>0</v>
      </c>
      <c r="BY248" s="588">
        <f>AND(CD$55&gt;0,SUM($E248:BX248)&lt;'Summary&amp;Assumptions'!$G$32*$B248,$D248&gt;='Summary&amp;Assumptions'!$D$17,CD$47&gt;=$D248,CD$47&lt;=EDATE($D248,'Summary&amp;Assumptions'!$G$32))*$B248+AND(CD$56&lt;'Summary&amp;Assumptions'!$J$31,CD$47&gt;=$FO248,CD$47&lt;=$FP248)*(('Summary&amp;Assumptions'!$H$25*$C248)*(1+'Summary&amp;Assumptions'!$J$29)^(CD$46-1))+AND(CD$56&lt;'Summary&amp;Assumptions'!$J$31,CD$47&gt;=$FQ248,CD$47&lt;=$FR248)*(('Summary&amp;Assumptions'!$H$25*$C248)*(1+'Summary&amp;Assumptions'!$J$29)^(CD$46-1))</f>
        <v>0</v>
      </c>
      <c r="BZ248" s="588">
        <f>AND(CE$55&gt;0,SUM($E248:BY248)&lt;'Summary&amp;Assumptions'!$G$32*$B248,$D248&gt;='Summary&amp;Assumptions'!$D$17,CE$47&gt;=$D248,CE$47&lt;=EDATE($D248,'Summary&amp;Assumptions'!$G$32))*$B248+AND(CE$56&lt;'Summary&amp;Assumptions'!$J$31,CE$47&gt;=$FO248,CE$47&lt;=$FP248)*(('Summary&amp;Assumptions'!$H$25*$C248)*(1+'Summary&amp;Assumptions'!$J$29)^(CE$46-1))+AND(CE$56&lt;'Summary&amp;Assumptions'!$J$31,CE$47&gt;=$FQ248,CE$47&lt;=$FR248)*(('Summary&amp;Assumptions'!$H$25*$C248)*(1+'Summary&amp;Assumptions'!$J$29)^(CE$46-1))</f>
        <v>0</v>
      </c>
      <c r="CA248" s="588">
        <f>AND(CF$55&gt;0,SUM($E248:BZ248)&lt;'Summary&amp;Assumptions'!$G$32*$B248,$D248&gt;='Summary&amp;Assumptions'!$D$17,CF$47&gt;=$D248,CF$47&lt;=EDATE($D248,'Summary&amp;Assumptions'!$G$32))*$B248+AND(CF$56&lt;'Summary&amp;Assumptions'!$J$31,CF$47&gt;=$FO248,CF$47&lt;=$FP248)*(('Summary&amp;Assumptions'!$H$25*$C248)*(1+'Summary&amp;Assumptions'!$J$29)^(CF$46-1))+AND(CF$56&lt;'Summary&amp;Assumptions'!$J$31,CF$47&gt;=$FQ248,CF$47&lt;=$FR248)*(('Summary&amp;Assumptions'!$H$25*$C248)*(1+'Summary&amp;Assumptions'!$J$29)^(CF$46-1))</f>
        <v>0</v>
      </c>
      <c r="CB248" s="588">
        <f>AND(CG$55&gt;0,SUM($E248:CA248)&lt;'Summary&amp;Assumptions'!$G$32*$B248,$D248&gt;='Summary&amp;Assumptions'!$D$17,CG$47&gt;=$D248,CG$47&lt;=EDATE($D248,'Summary&amp;Assumptions'!$G$32))*$B248+AND(CG$56&lt;'Summary&amp;Assumptions'!$J$31,CG$47&gt;=$FO248,CG$47&lt;=$FP248)*(('Summary&amp;Assumptions'!$H$25*$C248)*(1+'Summary&amp;Assumptions'!$J$29)^(CG$46-1))+AND(CG$56&lt;'Summary&amp;Assumptions'!$J$31,CG$47&gt;=$FQ248,CG$47&lt;=$FR248)*(('Summary&amp;Assumptions'!$H$25*$C248)*(1+'Summary&amp;Assumptions'!$J$29)^(CG$46-1))</f>
        <v>0</v>
      </c>
      <c r="CC248" s="588">
        <f>AND(CH$55&gt;0,SUM($E248:CB248)&lt;'Summary&amp;Assumptions'!$G$32*$B248,$D248&gt;='Summary&amp;Assumptions'!$D$17,CH$47&gt;=$D248,CH$47&lt;=EDATE($D248,'Summary&amp;Assumptions'!$G$32))*$B248+AND(CH$56&lt;'Summary&amp;Assumptions'!$J$31,CH$47&gt;=$FO248,CH$47&lt;=$FP248)*(('Summary&amp;Assumptions'!$H$25*$C248)*(1+'Summary&amp;Assumptions'!$J$29)^(CH$46-1))+AND(CH$56&lt;'Summary&amp;Assumptions'!$J$31,CH$47&gt;=$FQ248,CH$47&lt;=$FR248)*(('Summary&amp;Assumptions'!$H$25*$C248)*(1+'Summary&amp;Assumptions'!$J$29)^(CH$46-1))</f>
        <v>0</v>
      </c>
      <c r="CD248" s="588">
        <f>AND(CI$55&gt;0,SUM($E248:CC248)&lt;'Summary&amp;Assumptions'!$G$32*$B248,$D248&gt;='Summary&amp;Assumptions'!$D$17,CI$47&gt;=$D248,CI$47&lt;=EDATE($D248,'Summary&amp;Assumptions'!$G$32))*$B248+AND(CI$56&lt;'Summary&amp;Assumptions'!$J$31,CI$47&gt;=$FO248,CI$47&lt;=$FP248)*(('Summary&amp;Assumptions'!$H$25*$C248)*(1+'Summary&amp;Assumptions'!$J$29)^(CI$46-1))+AND(CI$56&lt;'Summary&amp;Assumptions'!$J$31,CI$47&gt;=$FQ248,CI$47&lt;=$FR248)*(('Summary&amp;Assumptions'!$H$25*$C248)*(1+'Summary&amp;Assumptions'!$J$29)^(CI$46-1))</f>
        <v>0</v>
      </c>
      <c r="CE248" s="588">
        <f>AND(CJ$55&gt;0,SUM($E248:CD248)&lt;'Summary&amp;Assumptions'!$G$32*$B248,$D248&gt;='Summary&amp;Assumptions'!$D$17,CJ$47&gt;=$D248,CJ$47&lt;=EDATE($D248,'Summary&amp;Assumptions'!$G$32))*$B248+AND(CJ$56&lt;'Summary&amp;Assumptions'!$J$31,CJ$47&gt;=$FO248,CJ$47&lt;=$FP248)*(('Summary&amp;Assumptions'!$H$25*$C248)*(1+'Summary&amp;Assumptions'!$J$29)^(CJ$46-1))+AND(CJ$56&lt;'Summary&amp;Assumptions'!$J$31,CJ$47&gt;=$FQ248,CJ$47&lt;=$FR248)*(('Summary&amp;Assumptions'!$H$25*$C248)*(1+'Summary&amp;Assumptions'!$J$29)^(CJ$46-1))</f>
        <v>0</v>
      </c>
      <c r="CF248" s="588">
        <f>AND(CK$55&gt;0,SUM($E248:CE248)&lt;'Summary&amp;Assumptions'!$G$32*$B248,$D248&gt;='Summary&amp;Assumptions'!$D$17,CK$47&gt;=$D248,CK$47&lt;=EDATE($D248,'Summary&amp;Assumptions'!$G$32))*$B248+AND(CK$56&lt;'Summary&amp;Assumptions'!$J$31,CK$47&gt;=$FO248,CK$47&lt;=$FP248)*(('Summary&amp;Assumptions'!$H$25*$C248)*(1+'Summary&amp;Assumptions'!$J$29)^(CK$46-1))+AND(CK$56&lt;'Summary&amp;Assumptions'!$J$31,CK$47&gt;=$FQ248,CK$47&lt;=$FR248)*(('Summary&amp;Assumptions'!$H$25*$C248)*(1+'Summary&amp;Assumptions'!$J$29)^(CK$46-1))</f>
        <v>0</v>
      </c>
      <c r="CG248" s="588">
        <f>AND(CL$55&gt;0,SUM($E248:CF248)&lt;'Summary&amp;Assumptions'!$G$32*$B248,$D248&gt;='Summary&amp;Assumptions'!$D$17,CL$47&gt;=$D248,CL$47&lt;=EDATE($D248,'Summary&amp;Assumptions'!$G$32))*$B248+AND(CL$56&lt;'Summary&amp;Assumptions'!$J$31,CL$47&gt;=$FO248,CL$47&lt;=$FP248)*(('Summary&amp;Assumptions'!$H$25*$C248)*(1+'Summary&amp;Assumptions'!$J$29)^(CL$46-1))+AND(CL$56&lt;'Summary&amp;Assumptions'!$J$31,CL$47&gt;=$FQ248,CL$47&lt;=$FR248)*(('Summary&amp;Assumptions'!$H$25*$C248)*(1+'Summary&amp;Assumptions'!$J$29)^(CL$46-1))</f>
        <v>0</v>
      </c>
      <c r="CH248" s="588">
        <f>AND(CM$55&gt;0,SUM($E248:CG248)&lt;'Summary&amp;Assumptions'!$G$32*$B248,$D248&gt;='Summary&amp;Assumptions'!$D$17,CM$47&gt;=$D248,CM$47&lt;=EDATE($D248,'Summary&amp;Assumptions'!$G$32))*$B248+AND(CM$56&lt;'Summary&amp;Assumptions'!$J$31,CM$47&gt;=$FO248,CM$47&lt;=$FP248)*(('Summary&amp;Assumptions'!$H$25*$C248)*(1+'Summary&amp;Assumptions'!$J$29)^(CM$46-1))+AND(CM$56&lt;'Summary&amp;Assumptions'!$J$31,CM$47&gt;=$FQ248,CM$47&lt;=$FR248)*(('Summary&amp;Assumptions'!$H$25*$C248)*(1+'Summary&amp;Assumptions'!$J$29)^(CM$46-1))</f>
        <v>0</v>
      </c>
      <c r="CI248" s="588">
        <f>AND(CN$55&gt;0,SUM($E248:CH248)&lt;'Summary&amp;Assumptions'!$G$32*$B248,$D248&gt;='Summary&amp;Assumptions'!$D$17,CN$47&gt;=$D248,CN$47&lt;=EDATE($D248,'Summary&amp;Assumptions'!$G$32))*$B248+AND(CN$56&lt;'Summary&amp;Assumptions'!$J$31,CN$47&gt;=$FO248,CN$47&lt;=$FP248)*(('Summary&amp;Assumptions'!$H$25*$C248)*(1+'Summary&amp;Assumptions'!$J$29)^(CN$46-1))+AND(CN$56&lt;'Summary&amp;Assumptions'!$J$31,CN$47&gt;=$FQ248,CN$47&lt;=$FR248)*(('Summary&amp;Assumptions'!$H$25*$C248)*(1+'Summary&amp;Assumptions'!$J$29)^(CN$46-1))</f>
        <v>0</v>
      </c>
      <c r="CJ248" s="588">
        <f>AND(CO$55&gt;0,SUM($E248:CI248)&lt;'Summary&amp;Assumptions'!$G$32*$B248,$D248&gt;='Summary&amp;Assumptions'!$D$17,CO$47&gt;=$D248,CO$47&lt;=EDATE($D248,'Summary&amp;Assumptions'!$G$32))*$B248+AND(CO$56&lt;'Summary&amp;Assumptions'!$J$31,CO$47&gt;=$FO248,CO$47&lt;=$FP248)*(('Summary&amp;Assumptions'!$H$25*$C248)*(1+'Summary&amp;Assumptions'!$J$29)^(CO$46-1))+AND(CO$56&lt;'Summary&amp;Assumptions'!$J$31,CO$47&gt;=$FQ248,CO$47&lt;=$FR248)*(('Summary&amp;Assumptions'!$H$25*$C248)*(1+'Summary&amp;Assumptions'!$J$29)^(CO$46-1))</f>
        <v>0</v>
      </c>
      <c r="CK248" s="588">
        <f>AND(CP$55&gt;0,SUM($E248:CJ248)&lt;'Summary&amp;Assumptions'!$G$32*$B248,$D248&gt;='Summary&amp;Assumptions'!$D$17,CP$47&gt;=$D248,CP$47&lt;=EDATE($D248,'Summary&amp;Assumptions'!$G$32))*$B248+AND(CP$56&lt;'Summary&amp;Assumptions'!$J$31,CP$47&gt;=$FO248,CP$47&lt;=$FP248)*(('Summary&amp;Assumptions'!$H$25*$C248)*(1+'Summary&amp;Assumptions'!$J$29)^(CP$46-1))+AND(CP$56&lt;'Summary&amp;Assumptions'!$J$31,CP$47&gt;=$FQ248,CP$47&lt;=$FR248)*(('Summary&amp;Assumptions'!$H$25*$C248)*(1+'Summary&amp;Assumptions'!$J$29)^(CP$46-1))</f>
        <v>0</v>
      </c>
      <c r="CL248" s="588">
        <f>AND(CQ$55&gt;0,SUM($E248:CK248)&lt;'Summary&amp;Assumptions'!$G$32*$B248,$D248&gt;='Summary&amp;Assumptions'!$D$17,CQ$47&gt;=$D248,CQ$47&lt;=EDATE($D248,'Summary&amp;Assumptions'!$G$32))*$B248+AND(CQ$56&lt;'Summary&amp;Assumptions'!$J$31,CQ$47&gt;=$FO248,CQ$47&lt;=$FP248)*(('Summary&amp;Assumptions'!$H$25*$C248)*(1+'Summary&amp;Assumptions'!$J$29)^(CQ$46-1))+AND(CQ$56&lt;'Summary&amp;Assumptions'!$J$31,CQ$47&gt;=$FQ248,CQ$47&lt;=$FR248)*(('Summary&amp;Assumptions'!$H$25*$C248)*(1+'Summary&amp;Assumptions'!$J$29)^(CQ$46-1))</f>
        <v>0</v>
      </c>
      <c r="CM248" s="588">
        <f>AND(CR$55&gt;0,SUM($E248:CL248)&lt;'Summary&amp;Assumptions'!$G$32*$B248,$D248&gt;='Summary&amp;Assumptions'!$D$17,CR$47&gt;=$D248,CR$47&lt;=EDATE($D248,'Summary&amp;Assumptions'!$G$32))*$B248+AND(CR$56&lt;'Summary&amp;Assumptions'!$J$31,CR$47&gt;=$FO248,CR$47&lt;=$FP248)*(('Summary&amp;Assumptions'!$H$25*$C248)*(1+'Summary&amp;Assumptions'!$J$29)^(CR$46-1))+AND(CR$56&lt;'Summary&amp;Assumptions'!$J$31,CR$47&gt;=$FQ248,CR$47&lt;=$FR248)*(('Summary&amp;Assumptions'!$H$25*$C248)*(1+'Summary&amp;Assumptions'!$J$29)^(CR$46-1))</f>
        <v>0</v>
      </c>
      <c r="CN248" s="588">
        <f>AND(CS$55&gt;0,SUM($E248:CM248)&lt;'Summary&amp;Assumptions'!$G$32*$B248,$D248&gt;='Summary&amp;Assumptions'!$D$17,CS$47&gt;=$D248,CS$47&lt;=EDATE($D248,'Summary&amp;Assumptions'!$G$32))*$B248+AND(CS$56&lt;'Summary&amp;Assumptions'!$J$31,CS$47&gt;=$FO248,CS$47&lt;=$FP248)*(('Summary&amp;Assumptions'!$H$25*$C248)*(1+'Summary&amp;Assumptions'!$J$29)^(CS$46-1))+AND(CS$56&lt;'Summary&amp;Assumptions'!$J$31,CS$47&gt;=$FQ248,CS$47&lt;=$FR248)*(('Summary&amp;Assumptions'!$H$25*$C248)*(1+'Summary&amp;Assumptions'!$J$29)^(CS$46-1))</f>
        <v>0</v>
      </c>
      <c r="CO248" s="588">
        <f>AND(CT$55&gt;0,SUM($E248:CN248)&lt;'Summary&amp;Assumptions'!$G$32*$B248,$D248&gt;='Summary&amp;Assumptions'!$D$17,CT$47&gt;=$D248,CT$47&lt;=EDATE($D248,'Summary&amp;Assumptions'!$G$32))*$B248+AND(CT$56&lt;'Summary&amp;Assumptions'!$J$31,CT$47&gt;=$FO248,CT$47&lt;=$FP248)*(('Summary&amp;Assumptions'!$H$25*$C248)*(1+'Summary&amp;Assumptions'!$J$29)^(CT$46-1))+AND(CT$56&lt;'Summary&amp;Assumptions'!$J$31,CT$47&gt;=$FQ248,CT$47&lt;=$FR248)*(('Summary&amp;Assumptions'!$H$25*$C248)*(1+'Summary&amp;Assumptions'!$J$29)^(CT$46-1))</f>
        <v>0</v>
      </c>
      <c r="CP248" s="588">
        <f>AND(CU$55&gt;0,SUM($E248:CO248)&lt;'Summary&amp;Assumptions'!$G$32*$B248,$D248&gt;='Summary&amp;Assumptions'!$D$17,CU$47&gt;=$D248,CU$47&lt;=EDATE($D248,'Summary&amp;Assumptions'!$G$32))*$B248+AND(CU$56&lt;'Summary&amp;Assumptions'!$J$31,CU$47&gt;=$FO248,CU$47&lt;=$FP248)*(('Summary&amp;Assumptions'!$H$25*$C248)*(1+'Summary&amp;Assumptions'!$J$29)^(CU$46-1))+AND(CU$56&lt;'Summary&amp;Assumptions'!$J$31,CU$47&gt;=$FQ248,CU$47&lt;=$FR248)*(('Summary&amp;Assumptions'!$H$25*$C248)*(1+'Summary&amp;Assumptions'!$J$29)^(CU$46-1))</f>
        <v>0</v>
      </c>
      <c r="CQ248" s="588">
        <f>AND(CV$55&gt;0,SUM($E248:CP248)&lt;'Summary&amp;Assumptions'!$G$32*$B248,$D248&gt;='Summary&amp;Assumptions'!$D$17,CV$47&gt;=$D248,CV$47&lt;=EDATE($D248,'Summary&amp;Assumptions'!$G$32))*$B248+AND(CV$56&lt;'Summary&amp;Assumptions'!$J$31,CV$47&gt;=$FO248,CV$47&lt;=$FP248)*(('Summary&amp;Assumptions'!$H$25*$C248)*(1+'Summary&amp;Assumptions'!$J$29)^(CV$46-1))+AND(CV$56&lt;'Summary&amp;Assumptions'!$J$31,CV$47&gt;=$FQ248,CV$47&lt;=$FR248)*(('Summary&amp;Assumptions'!$H$25*$C248)*(1+'Summary&amp;Assumptions'!$J$29)^(CV$46-1))</f>
        <v>0</v>
      </c>
      <c r="CR248" s="588">
        <f>AND(CW$55&gt;0,SUM($E248:CQ248)&lt;'Summary&amp;Assumptions'!$G$32*$B248,$D248&gt;='Summary&amp;Assumptions'!$D$17,CW$47&gt;=$D248,CW$47&lt;=EDATE($D248,'Summary&amp;Assumptions'!$G$32))*$B248+AND(CW$56&lt;'Summary&amp;Assumptions'!$J$31,CW$47&gt;=$FO248,CW$47&lt;=$FP248)*(('Summary&amp;Assumptions'!$H$25*$C248)*(1+'Summary&amp;Assumptions'!$J$29)^(CW$46-1))+AND(CW$56&lt;'Summary&amp;Assumptions'!$J$31,CW$47&gt;=$FQ248,CW$47&lt;=$FR248)*(('Summary&amp;Assumptions'!$H$25*$C248)*(1+'Summary&amp;Assumptions'!$J$29)^(CW$46-1))</f>
        <v>0</v>
      </c>
      <c r="CS248" s="588">
        <f>AND(CX$55&gt;0,SUM($E248:CR248)&lt;'Summary&amp;Assumptions'!$G$32*$B248,$D248&gt;='Summary&amp;Assumptions'!$D$17,CX$47&gt;=$D248,CX$47&lt;=EDATE($D248,'Summary&amp;Assumptions'!$G$32))*$B248+AND(CX$56&lt;'Summary&amp;Assumptions'!$J$31,CX$47&gt;=$FO248,CX$47&lt;=$FP248)*(('Summary&amp;Assumptions'!$H$25*$C248)*(1+'Summary&amp;Assumptions'!$J$29)^(CX$46-1))+AND(CX$56&lt;'Summary&amp;Assumptions'!$J$31,CX$47&gt;=$FQ248,CX$47&lt;=$FR248)*(('Summary&amp;Assumptions'!$H$25*$C248)*(1+'Summary&amp;Assumptions'!$J$29)^(CX$46-1))</f>
        <v>0</v>
      </c>
      <c r="CT248" s="588">
        <f>AND(CY$55&gt;0,SUM($E248:CS248)&lt;'Summary&amp;Assumptions'!$G$32*$B248,$D248&gt;='Summary&amp;Assumptions'!$D$17,CY$47&gt;=$D248,CY$47&lt;=EDATE($D248,'Summary&amp;Assumptions'!$G$32))*$B248+AND(CY$56&lt;'Summary&amp;Assumptions'!$J$31,CY$47&gt;=$FO248,CY$47&lt;=$FP248)*(('Summary&amp;Assumptions'!$H$25*$C248)*(1+'Summary&amp;Assumptions'!$J$29)^(CY$46-1))+AND(CY$56&lt;'Summary&amp;Assumptions'!$J$31,CY$47&gt;=$FQ248,CY$47&lt;=$FR248)*(('Summary&amp;Assumptions'!$H$25*$C248)*(1+'Summary&amp;Assumptions'!$J$29)^(CY$46-1))</f>
        <v>0</v>
      </c>
      <c r="CU248" s="588">
        <f>AND(CZ$55&gt;0,SUM($E248:CT248)&lt;'Summary&amp;Assumptions'!$G$32*$B248,$D248&gt;='Summary&amp;Assumptions'!$D$17,CZ$47&gt;=$D248,CZ$47&lt;=EDATE($D248,'Summary&amp;Assumptions'!$G$32))*$B248+AND(CZ$56&lt;'Summary&amp;Assumptions'!$J$31,CZ$47&gt;=$FO248,CZ$47&lt;=$FP248)*(('Summary&amp;Assumptions'!$H$25*$C248)*(1+'Summary&amp;Assumptions'!$J$29)^(CZ$46-1))+AND(CZ$56&lt;'Summary&amp;Assumptions'!$J$31,CZ$47&gt;=$FQ248,CZ$47&lt;=$FR248)*(('Summary&amp;Assumptions'!$H$25*$C248)*(1+'Summary&amp;Assumptions'!$J$29)^(CZ$46-1))</f>
        <v>0</v>
      </c>
      <c r="CV248" s="588">
        <f>AND(DA$55&gt;0,SUM($E248:CU248)&lt;'Summary&amp;Assumptions'!$G$32*$B248,$D248&gt;='Summary&amp;Assumptions'!$D$17,DA$47&gt;=$D248,DA$47&lt;=EDATE($D248,'Summary&amp;Assumptions'!$G$32))*$B248+AND(DA$56&lt;'Summary&amp;Assumptions'!$J$31,DA$47&gt;=$FO248,DA$47&lt;=$FP248)*(('Summary&amp;Assumptions'!$H$25*$C248)*(1+'Summary&amp;Assumptions'!$J$29)^(DA$46-1))+AND(DA$56&lt;'Summary&amp;Assumptions'!$J$31,DA$47&gt;=$FQ248,DA$47&lt;=$FR248)*(('Summary&amp;Assumptions'!$H$25*$C248)*(1+'Summary&amp;Assumptions'!$J$29)^(DA$46-1))</f>
        <v>0</v>
      </c>
      <c r="CW248" s="588">
        <f>AND(DB$55&gt;0,SUM($E248:CV248)&lt;'Summary&amp;Assumptions'!$G$32*$B248,$D248&gt;='Summary&amp;Assumptions'!$D$17,DB$47&gt;=$D248,DB$47&lt;=EDATE($D248,'Summary&amp;Assumptions'!$G$32))*$B248+AND(DB$56&lt;'Summary&amp;Assumptions'!$J$31,DB$47&gt;=$FO248,DB$47&lt;=$FP248)*(('Summary&amp;Assumptions'!$H$25*$C248)*(1+'Summary&amp;Assumptions'!$J$29)^(DB$46-1))+AND(DB$56&lt;'Summary&amp;Assumptions'!$J$31,DB$47&gt;=$FQ248,DB$47&lt;=$FR248)*(('Summary&amp;Assumptions'!$H$25*$C248)*(1+'Summary&amp;Assumptions'!$J$29)^(DB$46-1))</f>
        <v>0</v>
      </c>
      <c r="CX248" s="588">
        <f>AND(DC$55&gt;0,SUM($E248:CW248)&lt;'Summary&amp;Assumptions'!$G$32*$B248,$D248&gt;='Summary&amp;Assumptions'!$D$17,DC$47&gt;=$D248,DC$47&lt;=EDATE($D248,'Summary&amp;Assumptions'!$G$32))*$B248+AND(DC$56&lt;'Summary&amp;Assumptions'!$J$31,DC$47&gt;=$FO248,DC$47&lt;=$FP248)*(('Summary&amp;Assumptions'!$H$25*$C248)*(1+'Summary&amp;Assumptions'!$J$29)^(DC$46-1))+AND(DC$56&lt;'Summary&amp;Assumptions'!$J$31,DC$47&gt;=$FQ248,DC$47&lt;=$FR248)*(('Summary&amp;Assumptions'!$H$25*$C248)*(1+'Summary&amp;Assumptions'!$J$29)^(DC$46-1))</f>
        <v>0</v>
      </c>
      <c r="CY248" s="588">
        <f>AND(DD$55&gt;0,SUM($E248:CX248)&lt;'Summary&amp;Assumptions'!$G$32*$B248,$D248&gt;='Summary&amp;Assumptions'!$D$17,DD$47&gt;=$D248,DD$47&lt;=EDATE($D248,'Summary&amp;Assumptions'!$G$32))*$B248+AND(DD$56&lt;'Summary&amp;Assumptions'!$J$31,DD$47&gt;=$FO248,DD$47&lt;=$FP248)*(('Summary&amp;Assumptions'!$H$25*$C248)*(1+'Summary&amp;Assumptions'!$J$29)^(DD$46-1))+AND(DD$56&lt;'Summary&amp;Assumptions'!$J$31,DD$47&gt;=$FQ248,DD$47&lt;=$FR248)*(('Summary&amp;Assumptions'!$H$25*$C248)*(1+'Summary&amp;Assumptions'!$J$29)^(DD$46-1))</f>
        <v>0</v>
      </c>
      <c r="CZ248" s="588">
        <f>AND(DE$55&gt;0,SUM($E248:CY248)&lt;'Summary&amp;Assumptions'!$G$32*$B248,$D248&gt;='Summary&amp;Assumptions'!$D$17,DE$47&gt;=$D248,DE$47&lt;=EDATE($D248,'Summary&amp;Assumptions'!$G$32))*$B248+AND(DE$56&lt;'Summary&amp;Assumptions'!$J$31,DE$47&gt;=$FO248,DE$47&lt;=$FP248)*(('Summary&amp;Assumptions'!$H$25*$C248)*(1+'Summary&amp;Assumptions'!$J$29)^(DE$46-1))+AND(DE$56&lt;'Summary&amp;Assumptions'!$J$31,DE$47&gt;=$FQ248,DE$47&lt;=$FR248)*(('Summary&amp;Assumptions'!$H$25*$C248)*(1+'Summary&amp;Assumptions'!$J$29)^(DE$46-1))</f>
        <v>0</v>
      </c>
      <c r="DA248" s="588">
        <f>AND(DF$55&gt;0,SUM($E248:CZ248)&lt;'Summary&amp;Assumptions'!$G$32*$B248,$D248&gt;='Summary&amp;Assumptions'!$D$17,DF$47&gt;=$D248,DF$47&lt;=EDATE($D248,'Summary&amp;Assumptions'!$G$32))*$B248+AND(DF$56&lt;'Summary&amp;Assumptions'!$J$31,DF$47&gt;=$FO248,DF$47&lt;=$FP248)*(('Summary&amp;Assumptions'!$H$25*$C248)*(1+'Summary&amp;Assumptions'!$J$29)^(DF$46-1))+AND(DF$56&lt;'Summary&amp;Assumptions'!$J$31,DF$47&gt;=$FQ248,DF$47&lt;=$FR248)*(('Summary&amp;Assumptions'!$H$25*$C248)*(1+'Summary&amp;Assumptions'!$J$29)^(DF$46-1))</f>
        <v>0</v>
      </c>
      <c r="DB248" s="588">
        <f>AND(DG$55&gt;0,SUM($E248:DA248)&lt;'Summary&amp;Assumptions'!$G$32*$B248,$D248&gt;='Summary&amp;Assumptions'!$D$17,DG$47&gt;=$D248,DG$47&lt;=EDATE($D248,'Summary&amp;Assumptions'!$G$32))*$B248+AND(DG$56&lt;'Summary&amp;Assumptions'!$J$31,DG$47&gt;=$FO248,DG$47&lt;=$FP248)*(('Summary&amp;Assumptions'!$H$25*$C248)*(1+'Summary&amp;Assumptions'!$J$29)^(DG$46-1))+AND(DG$56&lt;'Summary&amp;Assumptions'!$J$31,DG$47&gt;=$FQ248,DG$47&lt;=$FR248)*(('Summary&amp;Assumptions'!$H$25*$C248)*(1+'Summary&amp;Assumptions'!$J$29)^(DG$46-1))</f>
        <v>0</v>
      </c>
      <c r="DC248" s="588">
        <f>AND(DH$55&gt;0,SUM($E248:DB248)&lt;'Summary&amp;Assumptions'!$G$32*$B248,$D248&gt;='Summary&amp;Assumptions'!$D$17,DH$47&gt;=$D248,DH$47&lt;=EDATE($D248,'Summary&amp;Assumptions'!$G$32))*$B248+AND(DH$56&lt;'Summary&amp;Assumptions'!$J$31,DH$47&gt;=$FO248,DH$47&lt;=$FP248)*(('Summary&amp;Assumptions'!$H$25*$C248)*(1+'Summary&amp;Assumptions'!$J$29)^(DH$46-1))+AND(DH$56&lt;'Summary&amp;Assumptions'!$J$31,DH$47&gt;=$FQ248,DH$47&lt;=$FR248)*(('Summary&amp;Assumptions'!$H$25*$C248)*(1+'Summary&amp;Assumptions'!$J$29)^(DH$46-1))</f>
        <v>0</v>
      </c>
      <c r="DD248" s="588">
        <f>AND(DI$55&gt;0,SUM($E248:DC248)&lt;'Summary&amp;Assumptions'!$G$32*$B248,$D248&gt;='Summary&amp;Assumptions'!$D$17,DI$47&gt;=$D248,DI$47&lt;=EDATE($D248,'Summary&amp;Assumptions'!$G$32))*$B248+AND(DI$56&lt;'Summary&amp;Assumptions'!$J$31,DI$47&gt;=$FO248,DI$47&lt;=$FP248)*(('Summary&amp;Assumptions'!$H$25*$C248)*(1+'Summary&amp;Assumptions'!$J$29)^(DI$46-1))+AND(DI$56&lt;'Summary&amp;Assumptions'!$J$31,DI$47&gt;=$FQ248,DI$47&lt;=$FR248)*(('Summary&amp;Assumptions'!$H$25*$C248)*(1+'Summary&amp;Assumptions'!$J$29)^(DI$46-1))</f>
        <v>0</v>
      </c>
      <c r="DE248" s="588">
        <f>AND(DJ$55&gt;0,SUM($E248:DD248)&lt;'Summary&amp;Assumptions'!$G$32*$B248,$D248&gt;='Summary&amp;Assumptions'!$D$17,DJ$47&gt;=$D248,DJ$47&lt;=EDATE($D248,'Summary&amp;Assumptions'!$G$32))*$B248+AND(DJ$56&lt;'Summary&amp;Assumptions'!$J$31,DJ$47&gt;=$FO248,DJ$47&lt;=$FP248)*(('Summary&amp;Assumptions'!$H$25*$C248)*(1+'Summary&amp;Assumptions'!$J$29)^(DJ$46-1))+AND(DJ$56&lt;'Summary&amp;Assumptions'!$J$31,DJ$47&gt;=$FQ248,DJ$47&lt;=$FR248)*(('Summary&amp;Assumptions'!$H$25*$C248)*(1+'Summary&amp;Assumptions'!$J$29)^(DJ$46-1))</f>
        <v>0</v>
      </c>
      <c r="DF248" s="588">
        <f>AND(DK$55&gt;0,SUM($E248:DE248)&lt;'Summary&amp;Assumptions'!$G$32*$B248,$D248&gt;='Summary&amp;Assumptions'!$D$17,DK$47&gt;=$D248,DK$47&lt;=EDATE($D248,'Summary&amp;Assumptions'!$G$32))*$B248+AND(DK$56&lt;'Summary&amp;Assumptions'!$J$31,DK$47&gt;=$FO248,DK$47&lt;=$FP248)*(('Summary&amp;Assumptions'!$H$25*$C248)*(1+'Summary&amp;Assumptions'!$J$29)^(DK$46-1))+AND(DK$56&lt;'Summary&amp;Assumptions'!$J$31,DK$47&gt;=$FQ248,DK$47&lt;=$FR248)*(('Summary&amp;Assumptions'!$H$25*$C248)*(1+'Summary&amp;Assumptions'!$J$29)^(DK$46-1))</f>
        <v>0</v>
      </c>
      <c r="DG248" s="588">
        <f>AND(DL$55&gt;0,SUM($E248:DF248)&lt;'Summary&amp;Assumptions'!$G$32*$B248,$D248&gt;='Summary&amp;Assumptions'!$D$17,DL$47&gt;=$D248,DL$47&lt;=EDATE($D248,'Summary&amp;Assumptions'!$G$32))*$B248+AND(DL$56&lt;'Summary&amp;Assumptions'!$J$31,DL$47&gt;=$FO248,DL$47&lt;=$FP248)*(('Summary&amp;Assumptions'!$H$25*$C248)*(1+'Summary&amp;Assumptions'!$J$29)^(DL$46-1))+AND(DL$56&lt;'Summary&amp;Assumptions'!$J$31,DL$47&gt;=$FQ248,DL$47&lt;=$FR248)*(('Summary&amp;Assumptions'!$H$25*$C248)*(1+'Summary&amp;Assumptions'!$J$29)^(DL$46-1))</f>
        <v>0</v>
      </c>
      <c r="DH248" s="588">
        <f>AND(DM$55&gt;0,SUM($E248:DG248)&lt;'Summary&amp;Assumptions'!$G$32*$B248,$D248&gt;='Summary&amp;Assumptions'!$D$17,DM$47&gt;=$D248,DM$47&lt;=EDATE($D248,'Summary&amp;Assumptions'!$G$32))*$B248+AND(DM$56&lt;'Summary&amp;Assumptions'!$J$31,DM$47&gt;=$FO248,DM$47&lt;=$FP248)*(('Summary&amp;Assumptions'!$H$25*$C248)*(1+'Summary&amp;Assumptions'!$J$29)^(DM$46-1))+AND(DM$56&lt;'Summary&amp;Assumptions'!$J$31,DM$47&gt;=$FQ248,DM$47&lt;=$FR248)*(('Summary&amp;Assumptions'!$H$25*$C248)*(1+'Summary&amp;Assumptions'!$J$29)^(DM$46-1))</f>
        <v>0</v>
      </c>
      <c r="DI248" s="588">
        <f>AND(DN$55&gt;0,SUM($E248:DH248)&lt;'Summary&amp;Assumptions'!$G$32*$B248,$D248&gt;='Summary&amp;Assumptions'!$D$17,DN$47&gt;=$D248,DN$47&lt;=EDATE($D248,'Summary&amp;Assumptions'!$G$32))*$B248+AND(DN$56&lt;'Summary&amp;Assumptions'!$J$31,DN$47&gt;=$FO248,DN$47&lt;=$FP248)*(('Summary&amp;Assumptions'!$H$25*$C248)*(1+'Summary&amp;Assumptions'!$J$29)^(DN$46-1))+AND(DN$56&lt;'Summary&amp;Assumptions'!$J$31,DN$47&gt;=$FQ248,DN$47&lt;=$FR248)*(('Summary&amp;Assumptions'!$H$25*$C248)*(1+'Summary&amp;Assumptions'!$J$29)^(DN$46-1))</f>
        <v>0</v>
      </c>
      <c r="DJ248" s="588">
        <f>AND(DO$55&gt;0,SUM($E248:DI248)&lt;'Summary&amp;Assumptions'!$G$32*$B248,$D248&gt;='Summary&amp;Assumptions'!$D$17,DO$47&gt;=$D248,DO$47&lt;=EDATE($D248,'Summary&amp;Assumptions'!$G$32))*$B248+AND(DO$56&lt;'Summary&amp;Assumptions'!$J$31,DO$47&gt;=$FO248,DO$47&lt;=$FP248)*(('Summary&amp;Assumptions'!$H$25*$C248)*(1+'Summary&amp;Assumptions'!$J$29)^(DO$46-1))+AND(DO$56&lt;'Summary&amp;Assumptions'!$J$31,DO$47&gt;=$FQ248,DO$47&lt;=$FR248)*(('Summary&amp;Assumptions'!$H$25*$C248)*(1+'Summary&amp;Assumptions'!$J$29)^(DO$46-1))</f>
        <v>0</v>
      </c>
      <c r="DK248" s="588">
        <f>AND(DP$55&gt;0,SUM($E248:DJ248)&lt;'Summary&amp;Assumptions'!$G$32*$B248,$D248&gt;='Summary&amp;Assumptions'!$D$17,DP$47&gt;=$D248,DP$47&lt;=EDATE($D248,'Summary&amp;Assumptions'!$G$32))*$B248+AND(DP$56&lt;'Summary&amp;Assumptions'!$J$31,DP$47&gt;=$FO248,DP$47&lt;=$FP248)*(('Summary&amp;Assumptions'!$H$25*$C248)*(1+'Summary&amp;Assumptions'!$J$29)^(DP$46-1))+AND(DP$56&lt;'Summary&amp;Assumptions'!$J$31,DP$47&gt;=$FQ248,DP$47&lt;=$FR248)*(('Summary&amp;Assumptions'!$H$25*$C248)*(1+'Summary&amp;Assumptions'!$J$29)^(DP$46-1))</f>
        <v>0</v>
      </c>
      <c r="DL248" s="588">
        <f>AND(DQ$55&gt;0,SUM($E248:DK248)&lt;'Summary&amp;Assumptions'!$G$32*$B248,$D248&gt;='Summary&amp;Assumptions'!$D$17,DQ$47&gt;=$D248,DQ$47&lt;=EDATE($D248,'Summary&amp;Assumptions'!$G$32))*$B248+AND(DQ$56&lt;'Summary&amp;Assumptions'!$J$31,DQ$47&gt;=$FO248,DQ$47&lt;=$FP248)*(('Summary&amp;Assumptions'!$H$25*$C248)*(1+'Summary&amp;Assumptions'!$J$29)^(DQ$46-1))+AND(DQ$56&lt;'Summary&amp;Assumptions'!$J$31,DQ$47&gt;=$FQ248,DQ$47&lt;=$FR248)*(('Summary&amp;Assumptions'!$H$25*$C248)*(1+'Summary&amp;Assumptions'!$J$29)^(DQ$46-1))</f>
        <v>0</v>
      </c>
      <c r="DM248" s="588">
        <f>AND(DR$55&gt;0,SUM($E248:DL248)&lt;'Summary&amp;Assumptions'!$G$32*$B248,$D248&gt;='Summary&amp;Assumptions'!$D$17,DR$47&gt;=$D248,DR$47&lt;=EDATE($D248,'Summary&amp;Assumptions'!$G$32))*$B248+AND(DR$56&lt;'Summary&amp;Assumptions'!$J$31,DR$47&gt;=$FO248,DR$47&lt;=$FP248)*(('Summary&amp;Assumptions'!$H$25*$C248)*(1+'Summary&amp;Assumptions'!$J$29)^(DR$46-1))+AND(DR$56&lt;'Summary&amp;Assumptions'!$J$31,DR$47&gt;=$FQ248,DR$47&lt;=$FR248)*(('Summary&amp;Assumptions'!$H$25*$C248)*(1+'Summary&amp;Assumptions'!$J$29)^(DR$46-1))</f>
        <v>0</v>
      </c>
      <c r="DN248" s="588">
        <f>AND(DS$55&gt;0,SUM($E248:DM248)&lt;'Summary&amp;Assumptions'!$G$32*$B248,$D248&gt;='Summary&amp;Assumptions'!$D$17,DS$47&gt;=$D248,DS$47&lt;=EDATE($D248,'Summary&amp;Assumptions'!$G$32))*$B248+AND(DS$56&lt;'Summary&amp;Assumptions'!$J$31,DS$47&gt;=$FO248,DS$47&lt;=$FP248)*(('Summary&amp;Assumptions'!$H$25*$C248)*(1+'Summary&amp;Assumptions'!$J$29)^(DS$46-1))+AND(DS$56&lt;'Summary&amp;Assumptions'!$J$31,DS$47&gt;=$FQ248,DS$47&lt;=$FR248)*(('Summary&amp;Assumptions'!$H$25*$C248)*(1+'Summary&amp;Assumptions'!$J$29)^(DS$46-1))</f>
        <v>0</v>
      </c>
      <c r="DO248" s="588">
        <f>AND(DT$55&gt;0,SUM($E248:DN248)&lt;'Summary&amp;Assumptions'!$G$32*$B248,$D248&gt;='Summary&amp;Assumptions'!$D$17,DT$47&gt;=$D248,DT$47&lt;=EDATE($D248,'Summary&amp;Assumptions'!$G$32))*$B248+AND(DT$56&lt;'Summary&amp;Assumptions'!$J$31,DT$47&gt;=$FO248,DT$47&lt;=$FP248)*(('Summary&amp;Assumptions'!$H$25*$C248)*(1+'Summary&amp;Assumptions'!$J$29)^(DT$46-1))+AND(DT$56&lt;'Summary&amp;Assumptions'!$J$31,DT$47&gt;=$FQ248,DT$47&lt;=$FR248)*(('Summary&amp;Assumptions'!$H$25*$C248)*(1+'Summary&amp;Assumptions'!$J$29)^(DT$46-1))</f>
        <v>0</v>
      </c>
      <c r="DP248" s="588">
        <f>AND(DU$55&gt;0,SUM($E248:DO248)&lt;'Summary&amp;Assumptions'!$G$32*$B248,$D248&gt;='Summary&amp;Assumptions'!$D$17,DU$47&gt;=$D248,DU$47&lt;=EDATE($D248,'Summary&amp;Assumptions'!$G$32))*$B248+AND(DU$56&lt;'Summary&amp;Assumptions'!$J$31,DU$47&gt;=$FO248,DU$47&lt;=$FP248)*(('Summary&amp;Assumptions'!$H$25*$C248)*(1+'Summary&amp;Assumptions'!$J$29)^(DU$46-1))+AND(DU$56&lt;'Summary&amp;Assumptions'!$J$31,DU$47&gt;=$FQ248,DU$47&lt;=$FR248)*(('Summary&amp;Assumptions'!$H$25*$C248)*(1+'Summary&amp;Assumptions'!$J$29)^(DU$46-1))</f>
        <v>0</v>
      </c>
      <c r="DQ248" s="588">
        <f>AND(DV$55&gt;0,SUM($E248:DP248)&lt;'Summary&amp;Assumptions'!$G$32*$B248,$D248&gt;='Summary&amp;Assumptions'!$D$17,DV$47&gt;=$D248,DV$47&lt;=EDATE($D248,'Summary&amp;Assumptions'!$G$32))*$B248+AND(DV$56&lt;'Summary&amp;Assumptions'!$J$31,DV$47&gt;=$FO248,DV$47&lt;=$FP248)*(('Summary&amp;Assumptions'!$H$25*$C248)*(1+'Summary&amp;Assumptions'!$J$29)^(DV$46-1))+AND(DV$56&lt;'Summary&amp;Assumptions'!$J$31,DV$47&gt;=$FQ248,DV$47&lt;=$FR248)*(('Summary&amp;Assumptions'!$H$25*$C248)*(1+'Summary&amp;Assumptions'!$J$29)^(DV$46-1))</f>
        <v>0</v>
      </c>
      <c r="DR248" s="588">
        <f>AND(DW$55&gt;0,SUM($E248:DQ248)&lt;'Summary&amp;Assumptions'!$G$32*$B248,$D248&gt;='Summary&amp;Assumptions'!$D$17,DW$47&gt;=$D248,DW$47&lt;=EDATE($D248,'Summary&amp;Assumptions'!$G$32))*$B248+AND(DW$56&lt;'Summary&amp;Assumptions'!$J$31,DW$47&gt;=$FO248,DW$47&lt;=$FP248)*(('Summary&amp;Assumptions'!$H$25*$C248)*(1+'Summary&amp;Assumptions'!$J$29)^(DW$46-1))+AND(DW$56&lt;'Summary&amp;Assumptions'!$J$31,DW$47&gt;=$FQ248,DW$47&lt;=$FR248)*(('Summary&amp;Assumptions'!$H$25*$C248)*(1+'Summary&amp;Assumptions'!$J$29)^(DW$46-1))</f>
        <v>0</v>
      </c>
      <c r="DS248" s="588">
        <f>AND(DX$55&gt;0,SUM($E248:DR248)&lt;'Summary&amp;Assumptions'!$G$32*$B248,$D248&gt;='Summary&amp;Assumptions'!$D$17,DX$47&gt;=$D248,DX$47&lt;=EDATE($D248,'Summary&amp;Assumptions'!$G$32))*$B248+AND(DX$56&lt;'Summary&amp;Assumptions'!$J$31,DX$47&gt;=$FO248,DX$47&lt;=$FP248)*(('Summary&amp;Assumptions'!$H$25*$C248)*(1+'Summary&amp;Assumptions'!$J$29)^(DX$46-1))+AND(DX$56&lt;'Summary&amp;Assumptions'!$J$31,DX$47&gt;=$FQ248,DX$47&lt;=$FR248)*(('Summary&amp;Assumptions'!$H$25*$C248)*(1+'Summary&amp;Assumptions'!$J$29)^(DX$46-1))</f>
        <v>0</v>
      </c>
      <c r="DT248" s="588">
        <f>AND(DY$55&gt;0,SUM($E248:DS248)&lt;'Summary&amp;Assumptions'!$G$32*$B248,$D248&gt;='Summary&amp;Assumptions'!$D$17,DY$47&gt;=$D248,DY$47&lt;=EDATE($D248,'Summary&amp;Assumptions'!$G$32))*$B248+AND(DY$56&lt;'Summary&amp;Assumptions'!$J$31,DY$47&gt;=$FO248,DY$47&lt;=$FP248)*(('Summary&amp;Assumptions'!$H$25*$C248)*(1+'Summary&amp;Assumptions'!$J$29)^(DY$46-1))+AND(DY$56&lt;'Summary&amp;Assumptions'!$J$31,DY$47&gt;=$FQ248,DY$47&lt;=$FR248)*(('Summary&amp;Assumptions'!$H$25*$C248)*(1+'Summary&amp;Assumptions'!$J$29)^(DY$46-1))</f>
        <v>0</v>
      </c>
      <c r="DU248" s="588">
        <f>AND(DZ$55&gt;0,SUM($E248:DT248)&lt;'Summary&amp;Assumptions'!$G$32*$B248,$D248&gt;='Summary&amp;Assumptions'!$D$17,DZ$47&gt;=$D248,DZ$47&lt;=EDATE($D248,'Summary&amp;Assumptions'!$G$32))*$B248+AND(DZ$56&lt;'Summary&amp;Assumptions'!$J$31,DZ$47&gt;=$FO248,DZ$47&lt;=$FP248)*(('Summary&amp;Assumptions'!$H$25*$C248)*(1+'Summary&amp;Assumptions'!$J$29)^(DZ$46-1))+AND(DZ$56&lt;'Summary&amp;Assumptions'!$J$31,DZ$47&gt;=$FQ248,DZ$47&lt;=$FR248)*(('Summary&amp;Assumptions'!$H$25*$C248)*(1+'Summary&amp;Assumptions'!$J$29)^(DZ$46-1))</f>
        <v>0</v>
      </c>
      <c r="DV248" s="588">
        <f>AND(EA$55&gt;0,SUM($E248:DU248)&lt;'Summary&amp;Assumptions'!$G$32*$B248,$D248&gt;='Summary&amp;Assumptions'!$D$17,EA$47&gt;=$D248,EA$47&lt;=EDATE($D248,'Summary&amp;Assumptions'!$G$32))*$B248+AND(EA$56&lt;'Summary&amp;Assumptions'!$J$31,EA$47&gt;=$FO248,EA$47&lt;=$FP248)*(('Summary&amp;Assumptions'!$H$25*$C248)*(1+'Summary&amp;Assumptions'!$J$29)^(EA$46-1))+AND(EA$56&lt;'Summary&amp;Assumptions'!$J$31,EA$47&gt;=$FQ248,EA$47&lt;=$FR248)*(('Summary&amp;Assumptions'!$H$25*$C248)*(1+'Summary&amp;Assumptions'!$J$29)^(EA$46-1))</f>
        <v>0</v>
      </c>
      <c r="DW248" s="588">
        <f>AND(EB$55&gt;0,SUM($E248:DV248)&lt;'Summary&amp;Assumptions'!$G$32*$B248,$D248&gt;='Summary&amp;Assumptions'!$D$17,EB$47&gt;=$D248,EB$47&lt;=EDATE($D248,'Summary&amp;Assumptions'!$G$32))*$B248+AND(EB$56&lt;'Summary&amp;Assumptions'!$J$31,EB$47&gt;=$FO248,EB$47&lt;=$FP248)*(('Summary&amp;Assumptions'!$H$25*$C248)*(1+'Summary&amp;Assumptions'!$J$29)^(EB$46-1))+AND(EB$56&lt;'Summary&amp;Assumptions'!$J$31,EB$47&gt;=$FQ248,EB$47&lt;=$FR248)*(('Summary&amp;Assumptions'!$H$25*$C248)*(1+'Summary&amp;Assumptions'!$J$29)^(EB$46-1))</f>
        <v>0</v>
      </c>
      <c r="DX248" s="588">
        <f>AND(EC$55&gt;0,SUM($E248:DW248)&lt;'Summary&amp;Assumptions'!$G$32*$B248,$D248&gt;='Summary&amp;Assumptions'!$D$17,EC$47&gt;=$D248,EC$47&lt;=EDATE($D248,'Summary&amp;Assumptions'!$G$32))*$B248+AND(EC$56&lt;'Summary&amp;Assumptions'!$J$31,EC$47&gt;=$FO248,EC$47&lt;=$FP248)*(('Summary&amp;Assumptions'!$H$25*$C248)*(1+'Summary&amp;Assumptions'!$J$29)^(EC$46-1))+AND(EC$56&lt;'Summary&amp;Assumptions'!$J$31,EC$47&gt;=$FQ248,EC$47&lt;=$FR248)*(('Summary&amp;Assumptions'!$H$25*$C248)*(1+'Summary&amp;Assumptions'!$J$29)^(EC$46-1))</f>
        <v>0</v>
      </c>
      <c r="DY248" s="588">
        <f>AND(ED$55&gt;0,SUM($E248:DX248)&lt;'Summary&amp;Assumptions'!$G$32*$B248,$D248&gt;='Summary&amp;Assumptions'!$D$17,ED$47&gt;=$D248,ED$47&lt;=EDATE($D248,'Summary&amp;Assumptions'!$G$32))*$B248+AND(ED$56&lt;'Summary&amp;Assumptions'!$J$31,ED$47&gt;=$FO248,ED$47&lt;=$FP248)*(('Summary&amp;Assumptions'!$H$25*$C248)*(1+'Summary&amp;Assumptions'!$J$29)^(ED$46-1))+AND(ED$56&lt;'Summary&amp;Assumptions'!$J$31,ED$47&gt;=$FQ248,ED$47&lt;=$FR248)*(('Summary&amp;Assumptions'!$H$25*$C248)*(1+'Summary&amp;Assumptions'!$J$29)^(ED$46-1))</f>
        <v>0</v>
      </c>
      <c r="DZ248" s="588">
        <f>AND(EE$55&gt;0,SUM($E248:DY248)&lt;'Summary&amp;Assumptions'!$G$32*$B248,$D248&gt;='Summary&amp;Assumptions'!$D$17,EE$47&gt;=$D248,EE$47&lt;=EDATE($D248,'Summary&amp;Assumptions'!$G$32))*$B248+AND(EE$56&lt;'Summary&amp;Assumptions'!$J$31,EE$47&gt;=$FO248,EE$47&lt;=$FP248)*(('Summary&amp;Assumptions'!$H$25*$C248)*(1+'Summary&amp;Assumptions'!$J$29)^(EE$46-1))+AND(EE$56&lt;'Summary&amp;Assumptions'!$J$31,EE$47&gt;=$FQ248,EE$47&lt;=$FR248)*(('Summary&amp;Assumptions'!$H$25*$C248)*(1+'Summary&amp;Assumptions'!$J$29)^(EE$46-1))</f>
        <v>0</v>
      </c>
      <c r="EA248" s="588">
        <f>AND(EF$55&gt;0,SUM($E248:DZ248)&lt;'Summary&amp;Assumptions'!$G$32*$B248,$D248&gt;='Summary&amp;Assumptions'!$D$17,EF$47&gt;=$D248,EF$47&lt;=EDATE($D248,'Summary&amp;Assumptions'!$G$32))*$B248+AND(EF$56&lt;'Summary&amp;Assumptions'!$J$31,EF$47&gt;=$FO248,EF$47&lt;=$FP248)*(('Summary&amp;Assumptions'!$H$25*$C248)*(1+'Summary&amp;Assumptions'!$J$29)^(EF$46-1))+AND(EF$56&lt;'Summary&amp;Assumptions'!$J$31,EF$47&gt;=$FQ248,EF$47&lt;=$FR248)*(('Summary&amp;Assumptions'!$H$25*$C248)*(1+'Summary&amp;Assumptions'!$J$29)^(EF$46-1))</f>
        <v>0</v>
      </c>
      <c r="EB248" s="588">
        <f>AND(EG$55&gt;0,SUM($E248:EA248)&lt;'Summary&amp;Assumptions'!$G$32*$B248,$D248&gt;='Summary&amp;Assumptions'!$D$17,EG$47&gt;=$D248,EG$47&lt;=EDATE($D248,'Summary&amp;Assumptions'!$G$32))*$B248+AND(EG$56&lt;'Summary&amp;Assumptions'!$J$31,EG$47&gt;=$FO248,EG$47&lt;=$FP248)*(('Summary&amp;Assumptions'!$H$25*$C248)*(1+'Summary&amp;Assumptions'!$J$29)^(EG$46-1))+AND(EG$56&lt;'Summary&amp;Assumptions'!$J$31,EG$47&gt;=$FQ248,EG$47&lt;=$FR248)*(('Summary&amp;Assumptions'!$H$25*$C248)*(1+'Summary&amp;Assumptions'!$J$29)^(EG$46-1))</f>
        <v>0</v>
      </c>
      <c r="EC248" s="588">
        <f>AND(EH$55&gt;0,SUM($E248:EB248)&lt;'Summary&amp;Assumptions'!$G$32*$B248,$D248&gt;='Summary&amp;Assumptions'!$D$17,EH$47&gt;=$D248,EH$47&lt;=EDATE($D248,'Summary&amp;Assumptions'!$G$32))*$B248+AND(EH$56&lt;'Summary&amp;Assumptions'!$J$31,EH$47&gt;=$FO248,EH$47&lt;=$FP248)*(('Summary&amp;Assumptions'!$H$25*$C248)*(1+'Summary&amp;Assumptions'!$J$29)^(EH$46-1))+AND(EH$56&lt;'Summary&amp;Assumptions'!$J$31,EH$47&gt;=$FQ248,EH$47&lt;=$FR248)*(('Summary&amp;Assumptions'!$H$25*$C248)*(1+'Summary&amp;Assumptions'!$J$29)^(EH$46-1))</f>
        <v>0</v>
      </c>
      <c r="ED248" s="588">
        <f>AND(EI$55&gt;0,SUM($E248:EC248)&lt;'Summary&amp;Assumptions'!$G$32*$B248,$D248&gt;='Summary&amp;Assumptions'!$D$17,EI$47&gt;=$D248,EI$47&lt;=EDATE($D248,'Summary&amp;Assumptions'!$G$32))*$B248+AND(EI$56&lt;'Summary&amp;Assumptions'!$J$31,EI$47&gt;=$FO248,EI$47&lt;=$FP248)*(('Summary&amp;Assumptions'!$H$25*$C248)*(1+'Summary&amp;Assumptions'!$J$29)^(EI$46-1))+AND(EI$56&lt;'Summary&amp;Assumptions'!$J$31,EI$47&gt;=$FQ248,EI$47&lt;=$FR248)*(('Summary&amp;Assumptions'!$H$25*$C248)*(1+'Summary&amp;Assumptions'!$J$29)^(EI$46-1))</f>
        <v>0</v>
      </c>
      <c r="EE248" s="588">
        <f>AND(EJ$55&gt;0,SUM($E248:ED248)&lt;'Summary&amp;Assumptions'!$G$32*$B248,$D248&gt;='Summary&amp;Assumptions'!$D$17,EJ$47&gt;=$D248,EJ$47&lt;=EDATE($D248,'Summary&amp;Assumptions'!$G$32))*$B248+AND(EJ$56&lt;'Summary&amp;Assumptions'!$J$31,EJ$47&gt;=$FO248,EJ$47&lt;=$FP248)*(('Summary&amp;Assumptions'!$H$25*$C248)*(1+'Summary&amp;Assumptions'!$J$29)^(EJ$46-1))+AND(EJ$56&lt;'Summary&amp;Assumptions'!$J$31,EJ$47&gt;=$FQ248,EJ$47&lt;=$FR248)*(('Summary&amp;Assumptions'!$H$25*$C248)*(1+'Summary&amp;Assumptions'!$J$29)^(EJ$46-1))</f>
        <v>0</v>
      </c>
      <c r="EF248" s="588">
        <f>AND(EK$55&gt;0,SUM($E248:EE248)&lt;'Summary&amp;Assumptions'!$G$32*$B248,$D248&gt;='Summary&amp;Assumptions'!$D$17,EK$47&gt;=$D248,EK$47&lt;=EDATE($D248,'Summary&amp;Assumptions'!$G$32))*$B248+AND(EK$56&lt;'Summary&amp;Assumptions'!$J$31,EK$47&gt;=$FO248,EK$47&lt;=$FP248)*(('Summary&amp;Assumptions'!$H$25*$C248)*(1+'Summary&amp;Assumptions'!$J$29)^(EK$46-1))+AND(EK$56&lt;'Summary&amp;Assumptions'!$J$31,EK$47&gt;=$FQ248,EK$47&lt;=$FR248)*(('Summary&amp;Assumptions'!$H$25*$C248)*(1+'Summary&amp;Assumptions'!$J$29)^(EK$46-1))</f>
        <v>0</v>
      </c>
      <c r="EG248" s="588">
        <f>AND(EL$55&gt;0,SUM($E248:EF248)&lt;'Summary&amp;Assumptions'!$G$32*$B248,$D248&gt;='Summary&amp;Assumptions'!$D$17,EL$47&gt;=$D248,EL$47&lt;=EDATE($D248,'Summary&amp;Assumptions'!$G$32))*$B248+AND(EL$56&lt;'Summary&amp;Assumptions'!$J$31,EL$47&gt;=$FO248,EL$47&lt;=$FP248)*(('Summary&amp;Assumptions'!$H$25*$C248)*(1+'Summary&amp;Assumptions'!$J$29)^(EL$46-1))+AND(EL$56&lt;'Summary&amp;Assumptions'!$J$31,EL$47&gt;=$FQ248,EL$47&lt;=$FR248)*(('Summary&amp;Assumptions'!$H$25*$C248)*(1+'Summary&amp;Assumptions'!$J$29)^(EL$46-1))</f>
        <v>0</v>
      </c>
      <c r="EH248" s="588">
        <f>AND(EM$55&gt;0,SUM($E248:EG248)&lt;'Summary&amp;Assumptions'!$G$32*$B248,$D248&gt;='Summary&amp;Assumptions'!$D$17,EM$47&gt;=$D248,EM$47&lt;=EDATE($D248,'Summary&amp;Assumptions'!$G$32))*$B248+AND(EM$56&lt;'Summary&amp;Assumptions'!$J$31,EM$47&gt;=$FO248,EM$47&lt;=$FP248)*(('Summary&amp;Assumptions'!$H$25*$C248)*(1+'Summary&amp;Assumptions'!$J$29)^(EM$46-1))+AND(EM$56&lt;'Summary&amp;Assumptions'!$J$31,EM$47&gt;=$FQ248,EM$47&lt;=$FR248)*(('Summary&amp;Assumptions'!$H$25*$C248)*(1+'Summary&amp;Assumptions'!$J$29)^(EM$46-1))</f>
        <v>0</v>
      </c>
      <c r="EI248" s="588">
        <f>AND(EN$55&gt;0,SUM($E248:EH248)&lt;'Summary&amp;Assumptions'!$G$32*$B248,$D248&gt;='Summary&amp;Assumptions'!$D$17,EN$47&gt;=$D248,EN$47&lt;=EDATE($D248,'Summary&amp;Assumptions'!$G$32))*$B248+AND(EN$56&lt;'Summary&amp;Assumptions'!$J$31,EN$47&gt;=$FO248,EN$47&lt;=$FP248)*(('Summary&amp;Assumptions'!$H$25*$C248)*(1+'Summary&amp;Assumptions'!$J$29)^(EN$46-1))+AND(EN$56&lt;'Summary&amp;Assumptions'!$J$31,EN$47&gt;=$FQ248,EN$47&lt;=$FR248)*(('Summary&amp;Assumptions'!$H$25*$C248)*(1+'Summary&amp;Assumptions'!$J$29)^(EN$46-1))</f>
        <v>0</v>
      </c>
      <c r="EJ248" s="588">
        <f>AND(EO$55&gt;0,SUM($E248:EI248)&lt;'Summary&amp;Assumptions'!$G$32*$B248,$D248&gt;='Summary&amp;Assumptions'!$D$17,EO$47&gt;=$D248,EO$47&lt;=EDATE($D248,'Summary&amp;Assumptions'!$G$32))*$B248+AND(EO$56&lt;'Summary&amp;Assumptions'!$J$31,EO$47&gt;=$FO248,EO$47&lt;=$FP248)*(('Summary&amp;Assumptions'!$H$25*$C248)*(1+'Summary&amp;Assumptions'!$J$29)^(EO$46-1))+AND(EO$56&lt;'Summary&amp;Assumptions'!$J$31,EO$47&gt;=$FQ248,EO$47&lt;=$FR248)*(('Summary&amp;Assumptions'!$H$25*$C248)*(1+'Summary&amp;Assumptions'!$J$29)^(EO$46-1))</f>
        <v>0</v>
      </c>
      <c r="EK248" s="588">
        <f>AND(EP$55&gt;0,SUM($E248:EJ248)&lt;'Summary&amp;Assumptions'!$G$32*$B248,$D248&gt;='Summary&amp;Assumptions'!$D$17,EP$47&gt;=$D248,EP$47&lt;=EDATE($D248,'Summary&amp;Assumptions'!$G$32))*$B248+AND(EP$56&lt;'Summary&amp;Assumptions'!$J$31,EP$47&gt;=$FO248,EP$47&lt;=$FP248)*(('Summary&amp;Assumptions'!$H$25*$C248)*(1+'Summary&amp;Assumptions'!$J$29)^(EP$46-1))+AND(EP$56&lt;'Summary&amp;Assumptions'!$J$31,EP$47&gt;=$FQ248,EP$47&lt;=$FR248)*(('Summary&amp;Assumptions'!$H$25*$C248)*(1+'Summary&amp;Assumptions'!$J$29)^(EP$46-1))</f>
        <v>0</v>
      </c>
      <c r="EL248" s="588">
        <f>AND(EQ$55&gt;0,SUM($E248:EK248)&lt;'Summary&amp;Assumptions'!$G$32*$B248,$D248&gt;='Summary&amp;Assumptions'!$D$17,EQ$47&gt;=$D248,EQ$47&lt;=EDATE($D248,'Summary&amp;Assumptions'!$G$32))*$B248+AND(EQ$56&lt;'Summary&amp;Assumptions'!$J$31,EQ$47&gt;=$FO248,EQ$47&lt;=$FP248)*(('Summary&amp;Assumptions'!$H$25*$C248)*(1+'Summary&amp;Assumptions'!$J$29)^(EQ$46-1))+AND(EQ$56&lt;'Summary&amp;Assumptions'!$J$31,EQ$47&gt;=$FQ248,EQ$47&lt;=$FR248)*(('Summary&amp;Assumptions'!$H$25*$C248)*(1+'Summary&amp;Assumptions'!$J$29)^(EQ$46-1))</f>
        <v>0</v>
      </c>
      <c r="EM248" s="588">
        <f>AND(ER$55&gt;0,SUM($E248:EL248)&lt;'Summary&amp;Assumptions'!$G$32*$B248,$D248&gt;='Summary&amp;Assumptions'!$D$17,ER$47&gt;=$D248,ER$47&lt;=EDATE($D248,'Summary&amp;Assumptions'!$G$32))*$B248+AND(ER$56&lt;'Summary&amp;Assumptions'!$J$31,ER$47&gt;=$FO248,ER$47&lt;=$FP248)*(('Summary&amp;Assumptions'!$H$25*$C248)*(1+'Summary&amp;Assumptions'!$J$29)^(ER$46-1))+AND(ER$56&lt;'Summary&amp;Assumptions'!$J$31,ER$47&gt;=$FQ248,ER$47&lt;=$FR248)*(('Summary&amp;Assumptions'!$H$25*$C248)*(1+'Summary&amp;Assumptions'!$J$29)^(ER$46-1))</f>
        <v>0</v>
      </c>
      <c r="EN248" s="588">
        <f>AND(ES$55&gt;0,SUM($E248:EM248)&lt;'Summary&amp;Assumptions'!$G$32*$B248,$D248&gt;='Summary&amp;Assumptions'!$D$17,ES$47&gt;=$D248,ES$47&lt;=EDATE($D248,'Summary&amp;Assumptions'!$G$32))*$B248+AND(ES$56&lt;'Summary&amp;Assumptions'!$J$31,ES$47&gt;=$FO248,ES$47&lt;=$FP248)*(('Summary&amp;Assumptions'!$H$25*$C248)*(1+'Summary&amp;Assumptions'!$J$29)^(ES$46-1))+AND(ES$56&lt;'Summary&amp;Assumptions'!$J$31,ES$47&gt;=$FQ248,ES$47&lt;=$FR248)*(('Summary&amp;Assumptions'!$H$25*$C248)*(1+'Summary&amp;Assumptions'!$J$29)^(ES$46-1))</f>
        <v>0</v>
      </c>
      <c r="EO248" s="588">
        <f>AND(ET$55&gt;0,SUM($E248:EN248)&lt;'Summary&amp;Assumptions'!$G$32*$B248,$D248&gt;='Summary&amp;Assumptions'!$D$17,ET$47&gt;=$D248,ET$47&lt;=EDATE($D248,'Summary&amp;Assumptions'!$G$32))*$B248+AND(ET$56&lt;'Summary&amp;Assumptions'!$J$31,ET$47&gt;=$FO248,ET$47&lt;=$FP248)*(('Summary&amp;Assumptions'!$H$25*$C248)*(1+'Summary&amp;Assumptions'!$J$29)^(ET$46-1))+AND(ET$56&lt;'Summary&amp;Assumptions'!$J$31,ET$47&gt;=$FQ248,ET$47&lt;=$FR248)*(('Summary&amp;Assumptions'!$H$25*$C248)*(1+'Summary&amp;Assumptions'!$J$29)^(ET$46-1))</f>
        <v>0</v>
      </c>
      <c r="EP248" s="588">
        <f>AND(EU$55&gt;0,SUM($E248:EO248)&lt;'Summary&amp;Assumptions'!$G$32*$B248,$D248&gt;='Summary&amp;Assumptions'!$D$17,EU$47&gt;=$D248,EU$47&lt;=EDATE($D248,'Summary&amp;Assumptions'!$G$32))*$B248+AND(EU$56&lt;'Summary&amp;Assumptions'!$J$31,EU$47&gt;=$FO248,EU$47&lt;=$FP248)*(('Summary&amp;Assumptions'!$H$25*$C248)*(1+'Summary&amp;Assumptions'!$J$29)^(EU$46-1))+AND(EU$56&lt;'Summary&amp;Assumptions'!$J$31,EU$47&gt;=$FQ248,EU$47&lt;=$FR248)*(('Summary&amp;Assumptions'!$H$25*$C248)*(1+'Summary&amp;Assumptions'!$J$29)^(EU$46-1))</f>
        <v>0</v>
      </c>
      <c r="EQ248" s="588">
        <f>AND(EV$55&gt;0,SUM($E248:EP248)&lt;'Summary&amp;Assumptions'!$G$32*$B248,$D248&gt;='Summary&amp;Assumptions'!$D$17,EV$47&gt;=$D248,EV$47&lt;=EDATE($D248,'Summary&amp;Assumptions'!$G$32))*$B248+AND(EV$56&lt;'Summary&amp;Assumptions'!$J$31,EV$47&gt;=$FO248,EV$47&lt;=$FP248)*(('Summary&amp;Assumptions'!$H$25*$C248)*(1+'Summary&amp;Assumptions'!$J$29)^(EV$46-1))+AND(EV$56&lt;'Summary&amp;Assumptions'!$J$31,EV$47&gt;=$FQ248,EV$47&lt;=$FR248)*(('Summary&amp;Assumptions'!$H$25*$C248)*(1+'Summary&amp;Assumptions'!$J$29)^(EV$46-1))</f>
        <v>0</v>
      </c>
      <c r="ER248" s="588">
        <f>AND(EW$55&gt;0,SUM($E248:EQ248)&lt;'Summary&amp;Assumptions'!$G$32*$B248,$D248&gt;='Summary&amp;Assumptions'!$D$17,EW$47&gt;=$D248,EW$47&lt;=EDATE($D248,'Summary&amp;Assumptions'!$G$32))*$B248+AND(EW$56&lt;'Summary&amp;Assumptions'!$J$31,EW$47&gt;=$FO248,EW$47&lt;=$FP248)*(('Summary&amp;Assumptions'!$H$25*$C248)*(1+'Summary&amp;Assumptions'!$J$29)^(EW$46-1))+AND(EW$56&lt;'Summary&amp;Assumptions'!$J$31,EW$47&gt;=$FQ248,EW$47&lt;=$FR248)*(('Summary&amp;Assumptions'!$H$25*$C248)*(1+'Summary&amp;Assumptions'!$J$29)^(EW$46-1))</f>
        <v>0</v>
      </c>
      <c r="ES248" s="588">
        <f>AND(EX$55&gt;0,SUM($E248:ER248)&lt;'Summary&amp;Assumptions'!$G$32*$B248,$D248&gt;='Summary&amp;Assumptions'!$D$17,EX$47&gt;=$D248,EX$47&lt;=EDATE($D248,'Summary&amp;Assumptions'!$G$32))*$B248+AND(EX$56&lt;'Summary&amp;Assumptions'!$J$31,EX$47&gt;=$FO248,EX$47&lt;=$FP248)*(('Summary&amp;Assumptions'!$H$25*$C248)*(1+'Summary&amp;Assumptions'!$J$29)^(EX$46-1))+AND(EX$56&lt;'Summary&amp;Assumptions'!$J$31,EX$47&gt;=$FQ248,EX$47&lt;=$FR248)*(('Summary&amp;Assumptions'!$H$25*$C248)*(1+'Summary&amp;Assumptions'!$J$29)^(EX$46-1))</f>
        <v>0</v>
      </c>
      <c r="ET248" s="588">
        <f>AND(EY$55&gt;0,SUM($E248:ES248)&lt;'Summary&amp;Assumptions'!$G$32*$B248,$D248&gt;='Summary&amp;Assumptions'!$D$17,EY$47&gt;=$D248,EY$47&lt;=EDATE($D248,'Summary&amp;Assumptions'!$G$32))*$B248+AND(EY$56&lt;'Summary&amp;Assumptions'!$J$31,EY$47&gt;=$FO248,EY$47&lt;=$FP248)*(('Summary&amp;Assumptions'!$H$25*$C248)*(1+'Summary&amp;Assumptions'!$J$29)^(EY$46-1))+AND(EY$56&lt;'Summary&amp;Assumptions'!$J$31,EY$47&gt;=$FQ248,EY$47&lt;=$FR248)*(('Summary&amp;Assumptions'!$H$25*$C248)*(1+'Summary&amp;Assumptions'!$J$29)^(EY$46-1))</f>
        <v>0</v>
      </c>
      <c r="EU248" s="588">
        <f>AND(EZ$55&gt;0,SUM($E248:ET248)&lt;'Summary&amp;Assumptions'!$G$32*$B248,$D248&gt;='Summary&amp;Assumptions'!$D$17,EZ$47&gt;=$D248,EZ$47&lt;=EDATE($D248,'Summary&amp;Assumptions'!$G$32))*$B248+AND(EZ$56&lt;'Summary&amp;Assumptions'!$J$31,EZ$47&gt;=$FO248,EZ$47&lt;=$FP248)*(('Summary&amp;Assumptions'!$H$25*$C248)*(1+'Summary&amp;Assumptions'!$J$29)^(EZ$46-1))+AND(EZ$56&lt;'Summary&amp;Assumptions'!$J$31,EZ$47&gt;=$FQ248,EZ$47&lt;=$FR248)*(('Summary&amp;Assumptions'!$H$25*$C248)*(1+'Summary&amp;Assumptions'!$J$29)^(EZ$46-1))</f>
        <v>0</v>
      </c>
      <c r="EV248" s="588">
        <f>AND(FA$55&gt;0,SUM($E248:EU248)&lt;'Summary&amp;Assumptions'!$G$32*$B248,$D248&gt;='Summary&amp;Assumptions'!$D$17,FA$47&gt;=$D248,FA$47&lt;=EDATE($D248,'Summary&amp;Assumptions'!$G$32))*$B248+AND(FA$56&lt;'Summary&amp;Assumptions'!$J$31,FA$47&gt;=$FO248,FA$47&lt;=$FP248)*(('Summary&amp;Assumptions'!$H$25*$C248)*(1+'Summary&amp;Assumptions'!$J$29)^(FA$46-1))+AND(FA$56&lt;'Summary&amp;Assumptions'!$J$31,FA$47&gt;=$FQ248,FA$47&lt;=$FR248)*(('Summary&amp;Assumptions'!$H$25*$C248)*(1+'Summary&amp;Assumptions'!$J$29)^(FA$46-1))</f>
        <v>0</v>
      </c>
      <c r="EW248" s="588">
        <f>AND(FB$55&gt;0,SUM($E248:EV248)&lt;'Summary&amp;Assumptions'!$G$32*$B248,$D248&gt;='Summary&amp;Assumptions'!$D$17,FB$47&gt;=$D248,FB$47&lt;=EDATE($D248,'Summary&amp;Assumptions'!$G$32))*$B248+AND(FB$56&lt;'Summary&amp;Assumptions'!$J$31,FB$47&gt;=$FO248,FB$47&lt;=$FP248)*(('Summary&amp;Assumptions'!$H$25*$C248)*(1+'Summary&amp;Assumptions'!$J$29)^(FB$46-1))+AND(FB$56&lt;'Summary&amp;Assumptions'!$J$31,FB$47&gt;=$FQ248,FB$47&lt;=$FR248)*(('Summary&amp;Assumptions'!$H$25*$C248)*(1+'Summary&amp;Assumptions'!$J$29)^(FB$46-1))</f>
        <v>0</v>
      </c>
      <c r="EX248" s="588">
        <f>AND(FC$55&gt;0,SUM($E248:EW248)&lt;'Summary&amp;Assumptions'!$G$32*$B248,$D248&gt;='Summary&amp;Assumptions'!$D$17,FC$47&gt;=$D248,FC$47&lt;=EDATE($D248,'Summary&amp;Assumptions'!$G$32))*$B248+AND(FC$56&lt;'Summary&amp;Assumptions'!$J$31,FC$47&gt;=$FO248,FC$47&lt;=$FP248)*(('Summary&amp;Assumptions'!$H$25*$C248)*(1+'Summary&amp;Assumptions'!$J$29)^(FC$46-1))+AND(FC$56&lt;'Summary&amp;Assumptions'!$J$31,FC$47&gt;=$FQ248,FC$47&lt;=$FR248)*(('Summary&amp;Assumptions'!$H$25*$C248)*(1+'Summary&amp;Assumptions'!$J$29)^(FC$46-1))</f>
        <v>0</v>
      </c>
      <c r="EY248" s="588">
        <f>AND(FD$55&gt;0,SUM($E248:EX248)&lt;'Summary&amp;Assumptions'!$G$32*$B248,$D248&gt;='Summary&amp;Assumptions'!$D$17,FD$47&gt;=$D248,FD$47&lt;=EDATE($D248,'Summary&amp;Assumptions'!$G$32))*$B248+AND(FD$56&lt;'Summary&amp;Assumptions'!$J$31,FD$47&gt;=$FO248,FD$47&lt;=$FP248)*(('Summary&amp;Assumptions'!$H$25*$C248)*(1+'Summary&amp;Assumptions'!$J$29)^(FD$46-1))+AND(FD$56&lt;'Summary&amp;Assumptions'!$J$31,FD$47&gt;=$FQ248,FD$47&lt;=$FR248)*(('Summary&amp;Assumptions'!$H$25*$C248)*(1+'Summary&amp;Assumptions'!$J$29)^(FD$46-1))</f>
        <v>0</v>
      </c>
      <c r="EZ248" s="588">
        <f>AND(FE$55&gt;0,SUM($E248:EY248)&lt;'Summary&amp;Assumptions'!$G$32*$B248,$D248&gt;='Summary&amp;Assumptions'!$D$17,FE$47&gt;=$D248,FE$47&lt;=EDATE($D248,'Summary&amp;Assumptions'!$G$32))*$B248+AND(FE$56&lt;'Summary&amp;Assumptions'!$J$31,FE$47&gt;=$FO248,FE$47&lt;=$FP248)*(('Summary&amp;Assumptions'!$H$25*$C248)*(1+'Summary&amp;Assumptions'!$J$29)^(FE$46-1))+AND(FE$56&lt;'Summary&amp;Assumptions'!$J$31,FE$47&gt;=$FQ248,FE$47&lt;=$FR248)*(('Summary&amp;Assumptions'!$H$25*$C248)*(1+'Summary&amp;Assumptions'!$J$29)^(FE$46-1))</f>
        <v>0</v>
      </c>
      <c r="FA248" s="588">
        <f>AND(FF$55&gt;0,SUM($E248:EZ248)&lt;'Summary&amp;Assumptions'!$G$32*$B248,$D248&gt;='Summary&amp;Assumptions'!$D$17,FF$47&gt;=$D248,FF$47&lt;=EDATE($D248,'Summary&amp;Assumptions'!$G$32))*$B248+AND(FF$56&lt;'Summary&amp;Assumptions'!$J$31,FF$47&gt;=$FO248,FF$47&lt;=$FP248)*(('Summary&amp;Assumptions'!$H$25*$C248)*(1+'Summary&amp;Assumptions'!$J$29)^(FF$46-1))+AND(FF$56&lt;'Summary&amp;Assumptions'!$J$31,FF$47&gt;=$FQ248,FF$47&lt;=$FR248)*(('Summary&amp;Assumptions'!$H$25*$C248)*(1+'Summary&amp;Assumptions'!$J$29)^(FF$46-1))</f>
        <v>0</v>
      </c>
      <c r="FB248" s="588">
        <f>AND(FG$55&gt;0,SUM($E248:FA248)&lt;'Summary&amp;Assumptions'!$G$32*$B248,$D248&gt;='Summary&amp;Assumptions'!$D$17,FG$47&gt;=$D248,FG$47&lt;=EDATE($D248,'Summary&amp;Assumptions'!$G$32))*$B248+AND(FG$56&lt;'Summary&amp;Assumptions'!$J$31,FG$47&gt;=$FO248,FG$47&lt;=$FP248)*(('Summary&amp;Assumptions'!$H$25*$C248)*(1+'Summary&amp;Assumptions'!$J$29)^(FG$46-1))+AND(FG$56&lt;'Summary&amp;Assumptions'!$J$31,FG$47&gt;=$FQ248,FG$47&lt;=$FR248)*(('Summary&amp;Assumptions'!$H$25*$C248)*(1+'Summary&amp;Assumptions'!$J$29)^(FG$46-1))</f>
        <v>0</v>
      </c>
      <c r="FC248" s="588">
        <f>AND(FH$55&gt;0,SUM($E248:FB248)&lt;'Summary&amp;Assumptions'!$G$32*$B248,$D248&gt;='Summary&amp;Assumptions'!$D$17,FH$47&gt;=$D248,FH$47&lt;=EDATE($D248,'Summary&amp;Assumptions'!$G$32))*$B248+AND(FH$56&lt;'Summary&amp;Assumptions'!$J$31,FH$47&gt;=$FO248,FH$47&lt;=$FP248)*(('Summary&amp;Assumptions'!$H$25*$C248)*(1+'Summary&amp;Assumptions'!$J$29)^(FH$46-1))+AND(FH$56&lt;'Summary&amp;Assumptions'!$J$31,FH$47&gt;=$FQ248,FH$47&lt;=$FR248)*(('Summary&amp;Assumptions'!$H$25*$C248)*(1+'Summary&amp;Assumptions'!$J$29)^(FH$46-1))</f>
        <v>0</v>
      </c>
      <c r="FD248" s="588">
        <f>AND(FI$55&gt;0,SUM($E248:FC248)&lt;'Summary&amp;Assumptions'!$G$32*$B248,$D248&gt;='Summary&amp;Assumptions'!$D$17,FI$47&gt;=$D248,FI$47&lt;=EDATE($D248,'Summary&amp;Assumptions'!$G$32))*$B248+AND(FI$56&lt;'Summary&amp;Assumptions'!$J$31,FI$47&gt;=$FO248,FI$47&lt;=$FP248)*(('Summary&amp;Assumptions'!$H$25*$C248)*(1+'Summary&amp;Assumptions'!$J$29)^(FI$46-1))+AND(FI$56&lt;'Summary&amp;Assumptions'!$J$31,FI$47&gt;=$FQ248,FI$47&lt;=$FR248)*(('Summary&amp;Assumptions'!$H$25*$C248)*(1+'Summary&amp;Assumptions'!$J$29)^(FI$46-1))</f>
        <v>0</v>
      </c>
      <c r="FE248" s="588">
        <f>AND(FJ$55&gt;0,SUM($E248:FD248)&lt;'Summary&amp;Assumptions'!$G$32*$B248,$D248&gt;='Summary&amp;Assumptions'!$D$17,FJ$47&gt;=$D248,FJ$47&lt;=EDATE($D248,'Summary&amp;Assumptions'!$G$32))*$B248+AND(FJ$56&lt;'Summary&amp;Assumptions'!$J$31,FJ$47&gt;=$FO248,FJ$47&lt;=$FP248)*(('Summary&amp;Assumptions'!$H$25*$C248)*(1+'Summary&amp;Assumptions'!$J$29)^(FJ$46-1))+AND(FJ$56&lt;'Summary&amp;Assumptions'!$J$31,FJ$47&gt;=$FQ248,FJ$47&lt;=$FR248)*(('Summary&amp;Assumptions'!$H$25*$C248)*(1+'Summary&amp;Assumptions'!$J$29)^(FJ$46-1))</f>
        <v>0</v>
      </c>
      <c r="FF248" s="588">
        <f>AND(FK$55&gt;0,SUM($E248:FE248)&lt;'Summary&amp;Assumptions'!$G$32*$B248,$D248&gt;='Summary&amp;Assumptions'!$D$17,FK$47&gt;=$D248,FK$47&lt;=EDATE($D248,'Summary&amp;Assumptions'!$G$32))*$B248+AND(FK$56&lt;'Summary&amp;Assumptions'!$J$31,FK$47&gt;=$FO248,FK$47&lt;=$FP248)*(('Summary&amp;Assumptions'!$H$25*$C248)*(1+'Summary&amp;Assumptions'!$J$29)^(FK$46-1))+AND(FK$56&lt;'Summary&amp;Assumptions'!$J$31,FK$47&gt;=$FQ248,FK$47&lt;=$FR248)*(('Summary&amp;Assumptions'!$H$25*$C248)*(1+'Summary&amp;Assumptions'!$J$29)^(FK$46-1))</f>
        <v>0</v>
      </c>
      <c r="FG248" s="588">
        <f>AND(FL$55&gt;0,SUM($E248:FF248)&lt;'Summary&amp;Assumptions'!$G$32*$B248,$D248&gt;='Summary&amp;Assumptions'!$D$17,FL$47&gt;=$D248,FL$47&lt;=EDATE($D248,'Summary&amp;Assumptions'!$G$32))*$B248+AND(FL$56&lt;'Summary&amp;Assumptions'!$J$31,FL$47&gt;=$FO248,FL$47&lt;=$FP248)*(('Summary&amp;Assumptions'!$H$25*$C248)*(1+'Summary&amp;Assumptions'!$J$29)^(FL$46-1))+AND(FL$56&lt;'Summary&amp;Assumptions'!$J$31,FL$47&gt;=$FQ248,FL$47&lt;=$FR248)*(('Summary&amp;Assumptions'!$H$25*$C248)*(1+'Summary&amp;Assumptions'!$J$29)^(FL$46-1))</f>
        <v>0</v>
      </c>
      <c r="FH248" s="588">
        <f>AND(FM$55&gt;0,SUM($E248:FG248)&lt;'Summary&amp;Assumptions'!$G$32*$B248,$D248&gt;='Summary&amp;Assumptions'!$D$17,FM$47&gt;=$D248,FM$47&lt;=EDATE($D248,'Summary&amp;Assumptions'!$G$32))*$B248+AND(FM$56&lt;'Summary&amp;Assumptions'!$J$31,FM$47&gt;=$FO248,FM$47&lt;=$FP248)*(('Summary&amp;Assumptions'!$H$25*$C248)*(1+'Summary&amp;Assumptions'!$J$29)^(FM$46-1))+AND(FM$56&lt;'Summary&amp;Assumptions'!$J$31,FM$47&gt;=$FQ248,FM$47&lt;=$FR248)*(('Summary&amp;Assumptions'!$H$25*$C248)*(1+'Summary&amp;Assumptions'!$J$29)^(FM$46-1))</f>
        <v>0</v>
      </c>
      <c r="FI248" s="588">
        <f>AND(FN$55&gt;0,SUM($E248:FH248)&lt;'Summary&amp;Assumptions'!$G$32*$B248,$D248&gt;='Summary&amp;Assumptions'!$D$17,FN$47&gt;=$D248,FN$47&lt;=EDATE($D248,'Summary&amp;Assumptions'!$G$32))*$B248+AND(FN$56&lt;'Summary&amp;Assumptions'!$J$31,FN$47&gt;=$FO248,FN$47&lt;=$FP248)*(('Summary&amp;Assumptions'!$H$25*$C248)*(1+'Summary&amp;Assumptions'!$J$29)^(FN$46-1))+AND(FN$56&lt;'Summary&amp;Assumptions'!$J$31,FN$47&gt;=$FQ248,FN$47&lt;=$FR248)*(('Summary&amp;Assumptions'!$H$25*$C248)*(1+'Summary&amp;Assumptions'!$J$29)^(FN$46-1))</f>
        <v>0</v>
      </c>
      <c r="FJ248" s="588">
        <f>AND(FO$55&gt;0,SUM($E248:FI248)&lt;'Summary&amp;Assumptions'!$G$32*$B248,$D248&gt;='Summary&amp;Assumptions'!$D$17,FO$47&gt;=$D248,FO$47&lt;=EDATE($D248,'Summary&amp;Assumptions'!$G$32))*$B248+AND(FO$56&lt;'Summary&amp;Assumptions'!$J$31,FO$47&gt;=$FO248,FO$47&lt;=$FP248)*(('Summary&amp;Assumptions'!$H$25*$C248)*(1+'Summary&amp;Assumptions'!$J$29)^(FO$46-1))+AND(FO$56&lt;'Summary&amp;Assumptions'!$J$31,FO$47&gt;=$FQ248,FO$47&lt;=$FR248)*(('Summary&amp;Assumptions'!$H$25*$C248)*(1+'Summary&amp;Assumptions'!$J$29)^(FO$46-1))</f>
        <v>0</v>
      </c>
      <c r="FK248" s="588">
        <f>AND(FP$55&gt;0,SUM($E248:FJ248)&lt;'Summary&amp;Assumptions'!$G$32*$B248,$D248&gt;='Summary&amp;Assumptions'!$D$17,FP$47&gt;=$D248,FP$47&lt;=EDATE($D248,'Summary&amp;Assumptions'!$G$32))*$B248+AND(FP$56&lt;'Summary&amp;Assumptions'!$J$31,FP$47&gt;=$FO248,FP$47&lt;=$FP248)*(('Summary&amp;Assumptions'!$H$25*$C248)*(1+'Summary&amp;Assumptions'!$J$29)^(FP$46-1))+AND(FP$56&lt;'Summary&amp;Assumptions'!$J$31,FP$47&gt;=$FQ248,FP$47&lt;=$FR248)*(('Summary&amp;Assumptions'!$H$25*$C248)*(1+'Summary&amp;Assumptions'!$J$29)^(FP$46-1))</f>
        <v>0</v>
      </c>
      <c r="FL248" s="588">
        <f>AND(FQ$55&gt;0,SUM($E248:FK248)&lt;'Summary&amp;Assumptions'!$G$32*$B248,$D248&gt;='Summary&amp;Assumptions'!$D$17,FQ$47&gt;=$D248,FQ$47&lt;=EDATE($D248,'Summary&amp;Assumptions'!$G$32))*$B248+AND(FQ$56&lt;'Summary&amp;Assumptions'!$J$31,FQ$47&gt;=$FO248,FQ$47&lt;=$FP248)*(('Summary&amp;Assumptions'!$H$25*$C248)*(1+'Summary&amp;Assumptions'!$J$29)^(FQ$46-1))+AND(FQ$56&lt;'Summary&amp;Assumptions'!$J$31,FQ$47&gt;=$FQ248,FQ$47&lt;=$FR248)*(('Summary&amp;Assumptions'!$H$25*$C248)*(1+'Summary&amp;Assumptions'!$J$29)^(FQ$46-1))</f>
        <v>0</v>
      </c>
      <c r="FO248" s="576">
        <f>EDATE(D248,'Summary&amp;Assumptions'!$G$34)</f>
        <v>48335</v>
      </c>
      <c r="FP248" s="576">
        <f>EDATE(FO248,'Summary&amp;Assumptions'!$G$33-1)</f>
        <v>48366</v>
      </c>
      <c r="FQ248" s="576">
        <f>EDATE(FO248,'Summary&amp;Assumptions'!$G$34)</f>
        <v>48700</v>
      </c>
      <c r="FR248" s="576">
        <f>EDATE(FQ248,'Summary&amp;Assumptions'!$G$33-1)</f>
        <v>48731</v>
      </c>
    </row>
    <row r="249" spans="2:174" hidden="1" x14ac:dyDescent="0.2">
      <c r="B249" s="588">
        <v>0</v>
      </c>
      <c r="C249" s="193">
        <v>0</v>
      </c>
      <c r="D249" s="589">
        <v>48000</v>
      </c>
      <c r="F249" s="588">
        <f>AND(K$55&gt;0,SUM($E249:E249)&lt;'Summary&amp;Assumptions'!$G$32*$B249,$D249&gt;='Summary&amp;Assumptions'!$D$17,K$47&gt;=$D249,K$47&lt;=EDATE($D249,'Summary&amp;Assumptions'!$G$32))*$B249+AND(K$56&lt;'Summary&amp;Assumptions'!$J$31,K$47&gt;=$FO249,K$47&lt;=$FP249)*(('Summary&amp;Assumptions'!$H$25*$C249)*(1+'Summary&amp;Assumptions'!$J$29)^(K$46-1))+AND(K$56&lt;'Summary&amp;Assumptions'!$J$31,K$47&gt;=$FQ249,K$47&lt;=$FR249)*(('Summary&amp;Assumptions'!$H$25*$C249)*(1+'Summary&amp;Assumptions'!$J$29)^(K$46-1))</f>
        <v>0</v>
      </c>
      <c r="G249" s="588">
        <f>AND(L$55&gt;0,SUM($E249:F249)&lt;'Summary&amp;Assumptions'!$G$32*$B249,$D249&gt;='Summary&amp;Assumptions'!$D$17,L$47&gt;=$D249,L$47&lt;=EDATE($D249,'Summary&amp;Assumptions'!$G$32))*$B249+AND(L$56&lt;'Summary&amp;Assumptions'!$J$31,L$47&gt;=$FO249,L$47&lt;=$FP249)*(('Summary&amp;Assumptions'!$H$25*$C249)*(1+'Summary&amp;Assumptions'!$J$29)^(L$46-1))+AND(L$56&lt;'Summary&amp;Assumptions'!$J$31,L$47&gt;=$FQ249,L$47&lt;=$FR249)*(('Summary&amp;Assumptions'!$H$25*$C249)*(1+'Summary&amp;Assumptions'!$J$29)^(L$46-1))</f>
        <v>0</v>
      </c>
      <c r="H249" s="588">
        <f>AND(M$55&gt;0,SUM($E249:G249)&lt;'Summary&amp;Assumptions'!$G$32*$B249,$D249&gt;='Summary&amp;Assumptions'!$D$17,M$47&gt;=$D249,M$47&lt;=EDATE($D249,'Summary&amp;Assumptions'!$G$32))*$B249+AND(M$56&lt;'Summary&amp;Assumptions'!$J$31,M$47&gt;=$FO249,M$47&lt;=$FP249)*(('Summary&amp;Assumptions'!$H$25*$C249)*(1+'Summary&amp;Assumptions'!$J$29)^(M$46-1))+AND(M$56&lt;'Summary&amp;Assumptions'!$J$31,M$47&gt;=$FQ249,M$47&lt;=$FR249)*(('Summary&amp;Assumptions'!$H$25*$C249)*(1+'Summary&amp;Assumptions'!$J$29)^(M$46-1))</f>
        <v>0</v>
      </c>
      <c r="I249" s="588">
        <f>AND(N$55&gt;0,SUM($E249:H249)&lt;'Summary&amp;Assumptions'!$G$32*$B249,$D249&gt;='Summary&amp;Assumptions'!$D$17,N$47&gt;=$D249,N$47&lt;=EDATE($D249,'Summary&amp;Assumptions'!$G$32))*$B249+AND(N$56&lt;'Summary&amp;Assumptions'!$J$31,N$47&gt;=$FO249,N$47&lt;=$FP249)*(('Summary&amp;Assumptions'!$H$25*$C249)*(1+'Summary&amp;Assumptions'!$J$29)^(N$46-1))+AND(N$56&lt;'Summary&amp;Assumptions'!$J$31,N$47&gt;=$FQ249,N$47&lt;=$FR249)*(('Summary&amp;Assumptions'!$H$25*$C249)*(1+'Summary&amp;Assumptions'!$J$29)^(N$46-1))</f>
        <v>0</v>
      </c>
      <c r="J249" s="588">
        <f>AND(O$55&gt;0,SUM($E249:I249)&lt;'Summary&amp;Assumptions'!$G$32*$B249,$D249&gt;='Summary&amp;Assumptions'!$D$17,O$47&gt;=$D249,O$47&lt;=EDATE($D249,'Summary&amp;Assumptions'!$G$32))*$B249+AND(O$56&lt;'Summary&amp;Assumptions'!$J$31,O$47&gt;=$FO249,O$47&lt;=$FP249)*(('Summary&amp;Assumptions'!$H$25*$C249)*(1+'Summary&amp;Assumptions'!$J$29)^(O$46-1))+AND(O$56&lt;'Summary&amp;Assumptions'!$J$31,O$47&gt;=$FQ249,O$47&lt;=$FR249)*(('Summary&amp;Assumptions'!$H$25*$C249)*(1+'Summary&amp;Assumptions'!$J$29)^(O$46-1))</f>
        <v>0</v>
      </c>
      <c r="K249" s="588">
        <f>AND(P$55&gt;0,SUM($E249:J249)&lt;'Summary&amp;Assumptions'!$G$32*$B249,$D249&gt;='Summary&amp;Assumptions'!$D$17,P$47&gt;=$D249,P$47&lt;=EDATE($D249,'Summary&amp;Assumptions'!$G$32))*$B249+AND(P$56&lt;'Summary&amp;Assumptions'!$J$31,P$47&gt;=$FO249,P$47&lt;=$FP249)*(('Summary&amp;Assumptions'!$H$25*$C249)*(1+'Summary&amp;Assumptions'!$J$29)^(P$46-1))+AND(P$56&lt;'Summary&amp;Assumptions'!$J$31,P$47&gt;=$FQ249,P$47&lt;=$FR249)*(('Summary&amp;Assumptions'!$H$25*$C249)*(1+'Summary&amp;Assumptions'!$J$29)^(P$46-1))</f>
        <v>0</v>
      </c>
      <c r="L249" s="588">
        <f>AND(Q$55&gt;0,SUM($E249:K249)&lt;'Summary&amp;Assumptions'!$G$32*$B249,$D249&gt;='Summary&amp;Assumptions'!$D$17,Q$47&gt;=$D249,Q$47&lt;=EDATE($D249,'Summary&amp;Assumptions'!$G$32))*$B249+AND(Q$56&lt;'Summary&amp;Assumptions'!$J$31,Q$47&gt;=$FO249,Q$47&lt;=$FP249)*(('Summary&amp;Assumptions'!$H$25*$C249)*(1+'Summary&amp;Assumptions'!$J$29)^(Q$46-1))+AND(Q$56&lt;'Summary&amp;Assumptions'!$J$31,Q$47&gt;=$FQ249,Q$47&lt;=$FR249)*(('Summary&amp;Assumptions'!$H$25*$C249)*(1+'Summary&amp;Assumptions'!$J$29)^(Q$46-1))</f>
        <v>0</v>
      </c>
      <c r="M249" s="588">
        <f>AND(R$55&gt;0,SUM($E249:L249)&lt;'Summary&amp;Assumptions'!$G$32*$B249,$D249&gt;='Summary&amp;Assumptions'!$D$17,R$47&gt;=$D249,R$47&lt;=EDATE($D249,'Summary&amp;Assumptions'!$G$32))*$B249+AND(R$56&lt;'Summary&amp;Assumptions'!$J$31,R$47&gt;=$FO249,R$47&lt;=$FP249)*(('Summary&amp;Assumptions'!$H$25*$C249)*(1+'Summary&amp;Assumptions'!$J$29)^(R$46-1))+AND(R$56&lt;'Summary&amp;Assumptions'!$J$31,R$47&gt;=$FQ249,R$47&lt;=$FR249)*(('Summary&amp;Assumptions'!$H$25*$C249)*(1+'Summary&amp;Assumptions'!$J$29)^(R$46-1))</f>
        <v>0</v>
      </c>
      <c r="N249" s="588">
        <f>AND(S$55&gt;0,SUM($E249:M249)&lt;'Summary&amp;Assumptions'!$G$32*$B249,$D249&gt;='Summary&amp;Assumptions'!$D$17,S$47&gt;=$D249,S$47&lt;=EDATE($D249,'Summary&amp;Assumptions'!$G$32))*$B249+AND(S$56&lt;'Summary&amp;Assumptions'!$J$31,S$47&gt;=$FO249,S$47&lt;=$FP249)*(('Summary&amp;Assumptions'!$H$25*$C249)*(1+'Summary&amp;Assumptions'!$J$29)^(S$46-1))+AND(S$56&lt;'Summary&amp;Assumptions'!$J$31,S$47&gt;=$FQ249,S$47&lt;=$FR249)*(('Summary&amp;Assumptions'!$H$25*$C249)*(1+'Summary&amp;Assumptions'!$J$29)^(S$46-1))</f>
        <v>0</v>
      </c>
      <c r="O249" s="588">
        <f>AND(T$55&gt;0,SUM($E249:N249)&lt;'Summary&amp;Assumptions'!$G$32*$B249,$D249&gt;='Summary&amp;Assumptions'!$D$17,T$47&gt;=$D249,T$47&lt;=EDATE($D249,'Summary&amp;Assumptions'!$G$32))*$B249+AND(T$56&lt;'Summary&amp;Assumptions'!$J$31,T$47&gt;=$FO249,T$47&lt;=$FP249)*(('Summary&amp;Assumptions'!$H$25*$C249)*(1+'Summary&amp;Assumptions'!$J$29)^(T$46-1))+AND(T$56&lt;'Summary&amp;Assumptions'!$J$31,T$47&gt;=$FQ249,T$47&lt;=$FR249)*(('Summary&amp;Assumptions'!$H$25*$C249)*(1+'Summary&amp;Assumptions'!$J$29)^(T$46-1))</f>
        <v>0</v>
      </c>
      <c r="P249" s="588">
        <f>AND(U$55&gt;0,SUM($E249:O249)&lt;'Summary&amp;Assumptions'!$G$32*$B249,$D249&gt;='Summary&amp;Assumptions'!$D$17,U$47&gt;=$D249,U$47&lt;=EDATE($D249,'Summary&amp;Assumptions'!$G$32))*$B249+AND(U$56&lt;'Summary&amp;Assumptions'!$J$31,U$47&gt;=$FO249,U$47&lt;=$FP249)*(('Summary&amp;Assumptions'!$H$25*$C249)*(1+'Summary&amp;Assumptions'!$J$29)^(U$46-1))+AND(U$56&lt;'Summary&amp;Assumptions'!$J$31,U$47&gt;=$FQ249,U$47&lt;=$FR249)*(('Summary&amp;Assumptions'!$H$25*$C249)*(1+'Summary&amp;Assumptions'!$J$29)^(U$46-1))</f>
        <v>0</v>
      </c>
      <c r="Q249" s="588">
        <f>AND(V$55&gt;0,SUM($E249:P249)&lt;'Summary&amp;Assumptions'!$G$32*$B249,$D249&gt;='Summary&amp;Assumptions'!$D$17,V$47&gt;=$D249,V$47&lt;=EDATE($D249,'Summary&amp;Assumptions'!$G$32))*$B249+AND(V$56&lt;'Summary&amp;Assumptions'!$J$31,V$47&gt;=$FO249,V$47&lt;=$FP249)*(('Summary&amp;Assumptions'!$H$25*$C249)*(1+'Summary&amp;Assumptions'!$J$29)^(V$46-1))+AND(V$56&lt;'Summary&amp;Assumptions'!$J$31,V$47&gt;=$FQ249,V$47&lt;=$FR249)*(('Summary&amp;Assumptions'!$H$25*$C249)*(1+'Summary&amp;Assumptions'!$J$29)^(V$46-1))</f>
        <v>0</v>
      </c>
      <c r="R249" s="588">
        <f>AND(W$55&gt;0,SUM($E249:Q249)&lt;'Summary&amp;Assumptions'!$G$32*$B249,$D249&gt;='Summary&amp;Assumptions'!$D$17,W$47&gt;=$D249,W$47&lt;=EDATE($D249,'Summary&amp;Assumptions'!$G$32))*$B249+AND(W$56&lt;'Summary&amp;Assumptions'!$J$31,W$47&gt;=$FO249,W$47&lt;=$FP249)*(('Summary&amp;Assumptions'!$H$25*$C249)*(1+'Summary&amp;Assumptions'!$J$29)^(W$46-1))+AND(W$56&lt;'Summary&amp;Assumptions'!$J$31,W$47&gt;=$FQ249,W$47&lt;=$FR249)*(('Summary&amp;Assumptions'!$H$25*$C249)*(1+'Summary&amp;Assumptions'!$J$29)^(W$46-1))</f>
        <v>0</v>
      </c>
      <c r="S249" s="588">
        <f>AND(X$55&gt;0,SUM($E249:R249)&lt;'Summary&amp;Assumptions'!$G$32*$B249,$D249&gt;='Summary&amp;Assumptions'!$D$17,X$47&gt;=$D249,X$47&lt;=EDATE($D249,'Summary&amp;Assumptions'!$G$32))*$B249+AND(X$56&lt;'Summary&amp;Assumptions'!$J$31,X$47&gt;=$FO249,X$47&lt;=$FP249)*(('Summary&amp;Assumptions'!$H$25*$C249)*(1+'Summary&amp;Assumptions'!$J$29)^(X$46-1))+AND(X$56&lt;'Summary&amp;Assumptions'!$J$31,X$47&gt;=$FQ249,X$47&lt;=$FR249)*(('Summary&amp;Assumptions'!$H$25*$C249)*(1+'Summary&amp;Assumptions'!$J$29)^(X$46-1))</f>
        <v>0</v>
      </c>
      <c r="T249" s="588">
        <f>AND(Y$55&gt;0,SUM($E249:S249)&lt;'Summary&amp;Assumptions'!$G$32*$B249,$D249&gt;='Summary&amp;Assumptions'!$D$17,Y$47&gt;=$D249,Y$47&lt;=EDATE($D249,'Summary&amp;Assumptions'!$G$32))*$B249+AND(Y$56&lt;'Summary&amp;Assumptions'!$J$31,Y$47&gt;=$FO249,Y$47&lt;=$FP249)*(('Summary&amp;Assumptions'!$H$25*$C249)*(1+'Summary&amp;Assumptions'!$J$29)^(Y$46-1))+AND(Y$56&lt;'Summary&amp;Assumptions'!$J$31,Y$47&gt;=$FQ249,Y$47&lt;=$FR249)*(('Summary&amp;Assumptions'!$H$25*$C249)*(1+'Summary&amp;Assumptions'!$J$29)^(Y$46-1))</f>
        <v>0</v>
      </c>
      <c r="U249" s="588">
        <f>AND(Z$55&gt;0,SUM($E249:T249)&lt;'Summary&amp;Assumptions'!$G$32*$B249,$D249&gt;='Summary&amp;Assumptions'!$D$17,Z$47&gt;=$D249,Z$47&lt;=EDATE($D249,'Summary&amp;Assumptions'!$G$32))*$B249+AND(Z$56&lt;'Summary&amp;Assumptions'!$J$31,Z$47&gt;=$FO249,Z$47&lt;=$FP249)*(('Summary&amp;Assumptions'!$H$25*$C249)*(1+'Summary&amp;Assumptions'!$J$29)^(Z$46-1))+AND(Z$56&lt;'Summary&amp;Assumptions'!$J$31,Z$47&gt;=$FQ249,Z$47&lt;=$FR249)*(('Summary&amp;Assumptions'!$H$25*$C249)*(1+'Summary&amp;Assumptions'!$J$29)^(Z$46-1))</f>
        <v>0</v>
      </c>
      <c r="V249" s="588">
        <f>AND(AA$55&gt;0,SUM($E249:U249)&lt;'Summary&amp;Assumptions'!$G$32*$B249,$D249&gt;='Summary&amp;Assumptions'!$D$17,AA$47&gt;=$D249,AA$47&lt;=EDATE($D249,'Summary&amp;Assumptions'!$G$32))*$B249+AND(AA$56&lt;'Summary&amp;Assumptions'!$J$31,AA$47&gt;=$FO249,AA$47&lt;=$FP249)*(('Summary&amp;Assumptions'!$H$25*$C249)*(1+'Summary&amp;Assumptions'!$J$29)^(AA$46-1))+AND(AA$56&lt;'Summary&amp;Assumptions'!$J$31,AA$47&gt;=$FQ249,AA$47&lt;=$FR249)*(('Summary&amp;Assumptions'!$H$25*$C249)*(1+'Summary&amp;Assumptions'!$J$29)^(AA$46-1))</f>
        <v>0</v>
      </c>
      <c r="W249" s="588">
        <f>AND(AB$55&gt;0,SUM($E249:V249)&lt;'Summary&amp;Assumptions'!$G$32*$B249,$D249&gt;='Summary&amp;Assumptions'!$D$17,AB$47&gt;=$D249,AB$47&lt;=EDATE($D249,'Summary&amp;Assumptions'!$G$32))*$B249+AND(AB$56&lt;'Summary&amp;Assumptions'!$J$31,AB$47&gt;=$FO249,AB$47&lt;=$FP249)*(('Summary&amp;Assumptions'!$H$25*$C249)*(1+'Summary&amp;Assumptions'!$J$29)^(AB$46-1))+AND(AB$56&lt;'Summary&amp;Assumptions'!$J$31,AB$47&gt;=$FQ249,AB$47&lt;=$FR249)*(('Summary&amp;Assumptions'!$H$25*$C249)*(1+'Summary&amp;Assumptions'!$J$29)^(AB$46-1))</f>
        <v>0</v>
      </c>
      <c r="X249" s="588">
        <f>AND(AC$55&gt;0,SUM($E249:W249)&lt;'Summary&amp;Assumptions'!$G$32*$B249,$D249&gt;='Summary&amp;Assumptions'!$D$17,AC$47&gt;=$D249,AC$47&lt;=EDATE($D249,'Summary&amp;Assumptions'!$G$32))*$B249+AND(AC$56&lt;'Summary&amp;Assumptions'!$J$31,AC$47&gt;=$FO249,AC$47&lt;=$FP249)*(('Summary&amp;Assumptions'!$H$25*$C249)*(1+'Summary&amp;Assumptions'!$J$29)^(AC$46-1))+AND(AC$56&lt;'Summary&amp;Assumptions'!$J$31,AC$47&gt;=$FQ249,AC$47&lt;=$FR249)*(('Summary&amp;Assumptions'!$H$25*$C249)*(1+'Summary&amp;Assumptions'!$J$29)^(AC$46-1))</f>
        <v>0</v>
      </c>
      <c r="Y249" s="588">
        <f>AND(AD$55&gt;0,SUM($E249:X249)&lt;'Summary&amp;Assumptions'!$G$32*$B249,$D249&gt;='Summary&amp;Assumptions'!$D$17,AD$47&gt;=$D249,AD$47&lt;=EDATE($D249,'Summary&amp;Assumptions'!$G$32))*$B249+AND(AD$56&lt;'Summary&amp;Assumptions'!$J$31,AD$47&gt;=$FO249,AD$47&lt;=$FP249)*(('Summary&amp;Assumptions'!$H$25*$C249)*(1+'Summary&amp;Assumptions'!$J$29)^(AD$46-1))+AND(AD$56&lt;'Summary&amp;Assumptions'!$J$31,AD$47&gt;=$FQ249,AD$47&lt;=$FR249)*(('Summary&amp;Assumptions'!$H$25*$C249)*(1+'Summary&amp;Assumptions'!$J$29)^(AD$46-1))</f>
        <v>0</v>
      </c>
      <c r="Z249" s="588">
        <f>AND(AE$55&gt;0,SUM($E249:Y249)&lt;'Summary&amp;Assumptions'!$G$32*$B249,$D249&gt;='Summary&amp;Assumptions'!$D$17,AE$47&gt;=$D249,AE$47&lt;=EDATE($D249,'Summary&amp;Assumptions'!$G$32))*$B249+AND(AE$56&lt;'Summary&amp;Assumptions'!$J$31,AE$47&gt;=$FO249,AE$47&lt;=$FP249)*(('Summary&amp;Assumptions'!$H$25*$C249)*(1+'Summary&amp;Assumptions'!$J$29)^(AE$46-1))+AND(AE$56&lt;'Summary&amp;Assumptions'!$J$31,AE$47&gt;=$FQ249,AE$47&lt;=$FR249)*(('Summary&amp;Assumptions'!$H$25*$C249)*(1+'Summary&amp;Assumptions'!$J$29)^(AE$46-1))</f>
        <v>0</v>
      </c>
      <c r="AA249" s="588">
        <f>AND(AF$55&gt;0,SUM($E249:Z249)&lt;'Summary&amp;Assumptions'!$G$32*$B249,$D249&gt;='Summary&amp;Assumptions'!$D$17,AF$47&gt;=$D249,AF$47&lt;=EDATE($D249,'Summary&amp;Assumptions'!$G$32))*$B249+AND(AF$56&lt;'Summary&amp;Assumptions'!$J$31,AF$47&gt;=$FO249,AF$47&lt;=$FP249)*(('Summary&amp;Assumptions'!$H$25*$C249)*(1+'Summary&amp;Assumptions'!$J$29)^(AF$46-1))+AND(AF$56&lt;'Summary&amp;Assumptions'!$J$31,AF$47&gt;=$FQ249,AF$47&lt;=$FR249)*(('Summary&amp;Assumptions'!$H$25*$C249)*(1+'Summary&amp;Assumptions'!$J$29)^(AF$46-1))</f>
        <v>0</v>
      </c>
      <c r="AB249" s="588">
        <f>AND(AG$55&gt;0,SUM($E249:AA249)&lt;'Summary&amp;Assumptions'!$G$32*$B249,$D249&gt;='Summary&amp;Assumptions'!$D$17,AG$47&gt;=$D249,AG$47&lt;=EDATE($D249,'Summary&amp;Assumptions'!$G$32))*$B249+AND(AG$56&lt;'Summary&amp;Assumptions'!$J$31,AG$47&gt;=$FO249,AG$47&lt;=$FP249)*(('Summary&amp;Assumptions'!$H$25*$C249)*(1+'Summary&amp;Assumptions'!$J$29)^(AG$46-1))+AND(AG$56&lt;'Summary&amp;Assumptions'!$J$31,AG$47&gt;=$FQ249,AG$47&lt;=$FR249)*(('Summary&amp;Assumptions'!$H$25*$C249)*(1+'Summary&amp;Assumptions'!$J$29)^(AG$46-1))</f>
        <v>0</v>
      </c>
      <c r="AC249" s="588">
        <f>AND(AH$55&gt;0,SUM($E249:AB249)&lt;'Summary&amp;Assumptions'!$G$32*$B249,$D249&gt;='Summary&amp;Assumptions'!$D$17,AH$47&gt;=$D249,AH$47&lt;=EDATE($D249,'Summary&amp;Assumptions'!$G$32))*$B249+AND(AH$56&lt;'Summary&amp;Assumptions'!$J$31,AH$47&gt;=$FO249,AH$47&lt;=$FP249)*(('Summary&amp;Assumptions'!$H$25*$C249)*(1+'Summary&amp;Assumptions'!$J$29)^(AH$46-1))+AND(AH$56&lt;'Summary&amp;Assumptions'!$J$31,AH$47&gt;=$FQ249,AH$47&lt;=$FR249)*(('Summary&amp;Assumptions'!$H$25*$C249)*(1+'Summary&amp;Assumptions'!$J$29)^(AH$46-1))</f>
        <v>0</v>
      </c>
      <c r="AD249" s="588">
        <f>AND(AI$55&gt;0,SUM($E249:AC249)&lt;'Summary&amp;Assumptions'!$G$32*$B249,$D249&gt;='Summary&amp;Assumptions'!$D$17,AI$47&gt;=$D249,AI$47&lt;=EDATE($D249,'Summary&amp;Assumptions'!$G$32))*$B249+AND(AI$56&lt;'Summary&amp;Assumptions'!$J$31,AI$47&gt;=$FO249,AI$47&lt;=$FP249)*(('Summary&amp;Assumptions'!$H$25*$C249)*(1+'Summary&amp;Assumptions'!$J$29)^(AI$46-1))+AND(AI$56&lt;'Summary&amp;Assumptions'!$J$31,AI$47&gt;=$FQ249,AI$47&lt;=$FR249)*(('Summary&amp;Assumptions'!$H$25*$C249)*(1+'Summary&amp;Assumptions'!$J$29)^(AI$46-1))</f>
        <v>0</v>
      </c>
      <c r="AE249" s="588">
        <f>AND(AJ$55&gt;0,SUM($E249:AD249)&lt;'Summary&amp;Assumptions'!$G$32*$B249,$D249&gt;='Summary&amp;Assumptions'!$D$17,AJ$47&gt;=$D249,AJ$47&lt;=EDATE($D249,'Summary&amp;Assumptions'!$G$32))*$B249+AND(AJ$56&lt;'Summary&amp;Assumptions'!$J$31,AJ$47&gt;=$FO249,AJ$47&lt;=$FP249)*(('Summary&amp;Assumptions'!$H$25*$C249)*(1+'Summary&amp;Assumptions'!$J$29)^(AJ$46-1))+AND(AJ$56&lt;'Summary&amp;Assumptions'!$J$31,AJ$47&gt;=$FQ249,AJ$47&lt;=$FR249)*(('Summary&amp;Assumptions'!$H$25*$C249)*(1+'Summary&amp;Assumptions'!$J$29)^(AJ$46-1))</f>
        <v>0</v>
      </c>
      <c r="AF249" s="588">
        <f>AND(AK$55&gt;0,SUM($E249:AE249)&lt;'Summary&amp;Assumptions'!$G$32*$B249,$D249&gt;='Summary&amp;Assumptions'!$D$17,AK$47&gt;=$D249,AK$47&lt;=EDATE($D249,'Summary&amp;Assumptions'!$G$32))*$B249+AND(AK$56&lt;'Summary&amp;Assumptions'!$J$31,AK$47&gt;=$FO249,AK$47&lt;=$FP249)*(('Summary&amp;Assumptions'!$H$25*$C249)*(1+'Summary&amp;Assumptions'!$J$29)^(AK$46-1))+AND(AK$56&lt;'Summary&amp;Assumptions'!$J$31,AK$47&gt;=$FQ249,AK$47&lt;=$FR249)*(('Summary&amp;Assumptions'!$H$25*$C249)*(1+'Summary&amp;Assumptions'!$J$29)^(AK$46-1))</f>
        <v>0</v>
      </c>
      <c r="AG249" s="588">
        <f>AND(AL$55&gt;0,SUM($E249:AF249)&lt;'Summary&amp;Assumptions'!$G$32*$B249,$D249&gt;='Summary&amp;Assumptions'!$D$17,AL$47&gt;=$D249,AL$47&lt;=EDATE($D249,'Summary&amp;Assumptions'!$G$32))*$B249+AND(AL$56&lt;'Summary&amp;Assumptions'!$J$31,AL$47&gt;=$FO249,AL$47&lt;=$FP249)*(('Summary&amp;Assumptions'!$H$25*$C249)*(1+'Summary&amp;Assumptions'!$J$29)^(AL$46-1))+AND(AL$56&lt;'Summary&amp;Assumptions'!$J$31,AL$47&gt;=$FQ249,AL$47&lt;=$FR249)*(('Summary&amp;Assumptions'!$H$25*$C249)*(1+'Summary&amp;Assumptions'!$J$29)^(AL$46-1))</f>
        <v>0</v>
      </c>
      <c r="AH249" s="588">
        <f>AND(AM$55&gt;0,SUM($E249:AG249)&lt;'Summary&amp;Assumptions'!$G$32*$B249,$D249&gt;='Summary&amp;Assumptions'!$D$17,AM$47&gt;=$D249,AM$47&lt;=EDATE($D249,'Summary&amp;Assumptions'!$G$32))*$B249+AND(AM$56&lt;'Summary&amp;Assumptions'!$J$31,AM$47&gt;=$FO249,AM$47&lt;=$FP249)*(('Summary&amp;Assumptions'!$H$25*$C249)*(1+'Summary&amp;Assumptions'!$J$29)^(AM$46-1))+AND(AM$56&lt;'Summary&amp;Assumptions'!$J$31,AM$47&gt;=$FQ249,AM$47&lt;=$FR249)*(('Summary&amp;Assumptions'!$H$25*$C249)*(1+'Summary&amp;Assumptions'!$J$29)^(AM$46-1))</f>
        <v>0</v>
      </c>
      <c r="AI249" s="588">
        <f>AND(AN$55&gt;0,SUM($E249:AH249)&lt;'Summary&amp;Assumptions'!$G$32*$B249,$D249&gt;='Summary&amp;Assumptions'!$D$17,AN$47&gt;=$D249,AN$47&lt;=EDATE($D249,'Summary&amp;Assumptions'!$G$32))*$B249+AND(AN$56&lt;'Summary&amp;Assumptions'!$J$31,AN$47&gt;=$FO249,AN$47&lt;=$FP249)*(('Summary&amp;Assumptions'!$H$25*$C249)*(1+'Summary&amp;Assumptions'!$J$29)^(AN$46-1))+AND(AN$56&lt;'Summary&amp;Assumptions'!$J$31,AN$47&gt;=$FQ249,AN$47&lt;=$FR249)*(('Summary&amp;Assumptions'!$H$25*$C249)*(1+'Summary&amp;Assumptions'!$J$29)^(AN$46-1))</f>
        <v>0</v>
      </c>
      <c r="AJ249" s="588">
        <f>AND(AO$55&gt;0,SUM($E249:AI249)&lt;'Summary&amp;Assumptions'!$G$32*$B249,$D249&gt;='Summary&amp;Assumptions'!$D$17,AO$47&gt;=$D249,AO$47&lt;=EDATE($D249,'Summary&amp;Assumptions'!$G$32))*$B249+AND(AO$56&lt;'Summary&amp;Assumptions'!$J$31,AO$47&gt;=$FO249,AO$47&lt;=$FP249)*(('Summary&amp;Assumptions'!$H$25*$C249)*(1+'Summary&amp;Assumptions'!$J$29)^(AO$46-1))+AND(AO$56&lt;'Summary&amp;Assumptions'!$J$31,AO$47&gt;=$FQ249,AO$47&lt;=$FR249)*(('Summary&amp;Assumptions'!$H$25*$C249)*(1+'Summary&amp;Assumptions'!$J$29)^(AO$46-1))</f>
        <v>0</v>
      </c>
      <c r="AK249" s="588">
        <f>AND(AP$55&gt;0,SUM($E249:AJ249)&lt;'Summary&amp;Assumptions'!$G$32*$B249,$D249&gt;='Summary&amp;Assumptions'!$D$17,AP$47&gt;=$D249,AP$47&lt;=EDATE($D249,'Summary&amp;Assumptions'!$G$32))*$B249+AND(AP$56&lt;'Summary&amp;Assumptions'!$J$31,AP$47&gt;=$FO249,AP$47&lt;=$FP249)*(('Summary&amp;Assumptions'!$H$25*$C249)*(1+'Summary&amp;Assumptions'!$J$29)^(AP$46-1))+AND(AP$56&lt;'Summary&amp;Assumptions'!$J$31,AP$47&gt;=$FQ249,AP$47&lt;=$FR249)*(('Summary&amp;Assumptions'!$H$25*$C249)*(1+'Summary&amp;Assumptions'!$J$29)^(AP$46-1))</f>
        <v>0</v>
      </c>
      <c r="AL249" s="588">
        <f>AND(AQ$55&gt;0,SUM($E249:AK249)&lt;'Summary&amp;Assumptions'!$G$32*$B249,$D249&gt;='Summary&amp;Assumptions'!$D$17,AQ$47&gt;=$D249,AQ$47&lt;=EDATE($D249,'Summary&amp;Assumptions'!$G$32))*$B249+AND(AQ$56&lt;'Summary&amp;Assumptions'!$J$31,AQ$47&gt;=$FO249,AQ$47&lt;=$FP249)*(('Summary&amp;Assumptions'!$H$25*$C249)*(1+'Summary&amp;Assumptions'!$J$29)^(AQ$46-1))+AND(AQ$56&lt;'Summary&amp;Assumptions'!$J$31,AQ$47&gt;=$FQ249,AQ$47&lt;=$FR249)*(('Summary&amp;Assumptions'!$H$25*$C249)*(1+'Summary&amp;Assumptions'!$J$29)^(AQ$46-1))</f>
        <v>0</v>
      </c>
      <c r="AM249" s="588">
        <f>AND(AR$55&gt;0,SUM($E249:AL249)&lt;'Summary&amp;Assumptions'!$G$32*$B249,$D249&gt;='Summary&amp;Assumptions'!$D$17,AR$47&gt;=$D249,AR$47&lt;=EDATE($D249,'Summary&amp;Assumptions'!$G$32))*$B249+AND(AR$56&lt;'Summary&amp;Assumptions'!$J$31,AR$47&gt;=$FO249,AR$47&lt;=$FP249)*(('Summary&amp;Assumptions'!$H$25*$C249)*(1+'Summary&amp;Assumptions'!$J$29)^(AR$46-1))+AND(AR$56&lt;'Summary&amp;Assumptions'!$J$31,AR$47&gt;=$FQ249,AR$47&lt;=$FR249)*(('Summary&amp;Assumptions'!$H$25*$C249)*(1+'Summary&amp;Assumptions'!$J$29)^(AR$46-1))</f>
        <v>0</v>
      </c>
      <c r="AN249" s="588">
        <f>AND(AS$55&gt;0,SUM($E249:AM249)&lt;'Summary&amp;Assumptions'!$G$32*$B249,$D249&gt;='Summary&amp;Assumptions'!$D$17,AS$47&gt;=$D249,AS$47&lt;=EDATE($D249,'Summary&amp;Assumptions'!$G$32))*$B249+AND(AS$56&lt;'Summary&amp;Assumptions'!$J$31,AS$47&gt;=$FO249,AS$47&lt;=$FP249)*(('Summary&amp;Assumptions'!$H$25*$C249)*(1+'Summary&amp;Assumptions'!$J$29)^(AS$46-1))+AND(AS$56&lt;'Summary&amp;Assumptions'!$J$31,AS$47&gt;=$FQ249,AS$47&lt;=$FR249)*(('Summary&amp;Assumptions'!$H$25*$C249)*(1+'Summary&amp;Assumptions'!$J$29)^(AS$46-1))</f>
        <v>0</v>
      </c>
      <c r="AO249" s="588">
        <f>AND(AT$55&gt;0,SUM($E249:AN249)&lt;'Summary&amp;Assumptions'!$G$32*$B249,$D249&gt;='Summary&amp;Assumptions'!$D$17,AT$47&gt;=$D249,AT$47&lt;=EDATE($D249,'Summary&amp;Assumptions'!$G$32))*$B249+AND(AT$56&lt;'Summary&amp;Assumptions'!$J$31,AT$47&gt;=$FO249,AT$47&lt;=$FP249)*(('Summary&amp;Assumptions'!$H$25*$C249)*(1+'Summary&amp;Assumptions'!$J$29)^(AT$46-1))+AND(AT$56&lt;'Summary&amp;Assumptions'!$J$31,AT$47&gt;=$FQ249,AT$47&lt;=$FR249)*(('Summary&amp;Assumptions'!$H$25*$C249)*(1+'Summary&amp;Assumptions'!$J$29)^(AT$46-1))</f>
        <v>0</v>
      </c>
      <c r="AP249" s="588">
        <f>AND(AU$55&gt;0,SUM($E249:AO249)&lt;'Summary&amp;Assumptions'!$G$32*$B249,$D249&gt;='Summary&amp;Assumptions'!$D$17,AU$47&gt;=$D249,AU$47&lt;=EDATE($D249,'Summary&amp;Assumptions'!$G$32))*$B249+AND(AU$56&lt;'Summary&amp;Assumptions'!$J$31,AU$47&gt;=$FO249,AU$47&lt;=$FP249)*(('Summary&amp;Assumptions'!$H$25*$C249)*(1+'Summary&amp;Assumptions'!$J$29)^(AU$46-1))+AND(AU$56&lt;'Summary&amp;Assumptions'!$J$31,AU$47&gt;=$FQ249,AU$47&lt;=$FR249)*(('Summary&amp;Assumptions'!$H$25*$C249)*(1+'Summary&amp;Assumptions'!$J$29)^(AU$46-1))</f>
        <v>0</v>
      </c>
      <c r="AQ249" s="588">
        <f>AND(AV$55&gt;0,SUM($E249:AP249)&lt;'Summary&amp;Assumptions'!$G$32*$B249,$D249&gt;='Summary&amp;Assumptions'!$D$17,AV$47&gt;=$D249,AV$47&lt;=EDATE($D249,'Summary&amp;Assumptions'!$G$32))*$B249+AND(AV$56&lt;'Summary&amp;Assumptions'!$J$31,AV$47&gt;=$FO249,AV$47&lt;=$FP249)*(('Summary&amp;Assumptions'!$H$25*$C249)*(1+'Summary&amp;Assumptions'!$J$29)^(AV$46-1))+AND(AV$56&lt;'Summary&amp;Assumptions'!$J$31,AV$47&gt;=$FQ249,AV$47&lt;=$FR249)*(('Summary&amp;Assumptions'!$H$25*$C249)*(1+'Summary&amp;Assumptions'!$J$29)^(AV$46-1))</f>
        <v>0</v>
      </c>
      <c r="AR249" s="588">
        <f>AND(AW$55&gt;0,SUM($E249:AQ249)&lt;'Summary&amp;Assumptions'!$G$32*$B249,$D249&gt;='Summary&amp;Assumptions'!$D$17,AW$47&gt;=$D249,AW$47&lt;=EDATE($D249,'Summary&amp;Assumptions'!$G$32))*$B249+AND(AW$56&lt;'Summary&amp;Assumptions'!$J$31,AW$47&gt;=$FO249,AW$47&lt;=$FP249)*(('Summary&amp;Assumptions'!$H$25*$C249)*(1+'Summary&amp;Assumptions'!$J$29)^(AW$46-1))+AND(AW$56&lt;'Summary&amp;Assumptions'!$J$31,AW$47&gt;=$FQ249,AW$47&lt;=$FR249)*(('Summary&amp;Assumptions'!$H$25*$C249)*(1+'Summary&amp;Assumptions'!$J$29)^(AW$46-1))</f>
        <v>0</v>
      </c>
      <c r="AS249" s="588">
        <f>AND(AX$55&gt;0,SUM($E249:AR249)&lt;'Summary&amp;Assumptions'!$G$32*$B249,$D249&gt;='Summary&amp;Assumptions'!$D$17,AX$47&gt;=$D249,AX$47&lt;=EDATE($D249,'Summary&amp;Assumptions'!$G$32))*$B249+AND(AX$56&lt;'Summary&amp;Assumptions'!$J$31,AX$47&gt;=$FO249,AX$47&lt;=$FP249)*(('Summary&amp;Assumptions'!$H$25*$C249)*(1+'Summary&amp;Assumptions'!$J$29)^(AX$46-1))+AND(AX$56&lt;'Summary&amp;Assumptions'!$J$31,AX$47&gt;=$FQ249,AX$47&lt;=$FR249)*(('Summary&amp;Assumptions'!$H$25*$C249)*(1+'Summary&amp;Assumptions'!$J$29)^(AX$46-1))</f>
        <v>0</v>
      </c>
      <c r="AT249" s="588">
        <f>AND(AY$55&gt;0,SUM($E249:AS249)&lt;'Summary&amp;Assumptions'!$G$32*$B249,$D249&gt;='Summary&amp;Assumptions'!$D$17,AY$47&gt;=$D249,AY$47&lt;=EDATE($D249,'Summary&amp;Assumptions'!$G$32))*$B249+AND(AY$56&lt;'Summary&amp;Assumptions'!$J$31,AY$47&gt;=$FO249,AY$47&lt;=$FP249)*(('Summary&amp;Assumptions'!$H$25*$C249)*(1+'Summary&amp;Assumptions'!$J$29)^(AY$46-1))+AND(AY$56&lt;'Summary&amp;Assumptions'!$J$31,AY$47&gt;=$FQ249,AY$47&lt;=$FR249)*(('Summary&amp;Assumptions'!$H$25*$C249)*(1+'Summary&amp;Assumptions'!$J$29)^(AY$46-1))</f>
        <v>0</v>
      </c>
      <c r="AU249" s="588">
        <f>AND(AZ$55&gt;0,SUM($E249:AT249)&lt;'Summary&amp;Assumptions'!$G$32*$B249,$D249&gt;='Summary&amp;Assumptions'!$D$17,AZ$47&gt;=$D249,AZ$47&lt;=EDATE($D249,'Summary&amp;Assumptions'!$G$32))*$B249+AND(AZ$56&lt;'Summary&amp;Assumptions'!$J$31,AZ$47&gt;=$FO249,AZ$47&lt;=$FP249)*(('Summary&amp;Assumptions'!$H$25*$C249)*(1+'Summary&amp;Assumptions'!$J$29)^(AZ$46-1))+AND(AZ$56&lt;'Summary&amp;Assumptions'!$J$31,AZ$47&gt;=$FQ249,AZ$47&lt;=$FR249)*(('Summary&amp;Assumptions'!$H$25*$C249)*(1+'Summary&amp;Assumptions'!$J$29)^(AZ$46-1))</f>
        <v>0</v>
      </c>
      <c r="AV249" s="588">
        <f>AND(BA$55&gt;0,SUM($E249:AU249)&lt;'Summary&amp;Assumptions'!$G$32*$B249,$D249&gt;='Summary&amp;Assumptions'!$D$17,BA$47&gt;=$D249,BA$47&lt;=EDATE($D249,'Summary&amp;Assumptions'!$G$32))*$B249+AND(BA$56&lt;'Summary&amp;Assumptions'!$J$31,BA$47&gt;=$FO249,BA$47&lt;=$FP249)*(('Summary&amp;Assumptions'!$H$25*$C249)*(1+'Summary&amp;Assumptions'!$J$29)^(BA$46-1))+AND(BA$56&lt;'Summary&amp;Assumptions'!$J$31,BA$47&gt;=$FQ249,BA$47&lt;=$FR249)*(('Summary&amp;Assumptions'!$H$25*$C249)*(1+'Summary&amp;Assumptions'!$J$29)^(BA$46-1))</f>
        <v>0</v>
      </c>
      <c r="AW249" s="588">
        <f>AND(BB$55&gt;0,SUM($E249:AV249)&lt;'Summary&amp;Assumptions'!$G$32*$B249,$D249&gt;='Summary&amp;Assumptions'!$D$17,BB$47&gt;=$D249,BB$47&lt;=EDATE($D249,'Summary&amp;Assumptions'!$G$32))*$B249+AND(BB$56&lt;'Summary&amp;Assumptions'!$J$31,BB$47&gt;=$FO249,BB$47&lt;=$FP249)*(('Summary&amp;Assumptions'!$H$25*$C249)*(1+'Summary&amp;Assumptions'!$J$29)^(BB$46-1))+AND(BB$56&lt;'Summary&amp;Assumptions'!$J$31,BB$47&gt;=$FQ249,BB$47&lt;=$FR249)*(('Summary&amp;Assumptions'!$H$25*$C249)*(1+'Summary&amp;Assumptions'!$J$29)^(BB$46-1))</f>
        <v>0</v>
      </c>
      <c r="AX249" s="588">
        <f>AND(BC$55&gt;0,SUM($E249:AW249)&lt;'Summary&amp;Assumptions'!$G$32*$B249,$D249&gt;='Summary&amp;Assumptions'!$D$17,BC$47&gt;=$D249,BC$47&lt;=EDATE($D249,'Summary&amp;Assumptions'!$G$32))*$B249+AND(BC$56&lt;'Summary&amp;Assumptions'!$J$31,BC$47&gt;=$FO249,BC$47&lt;=$FP249)*(('Summary&amp;Assumptions'!$H$25*$C249)*(1+'Summary&amp;Assumptions'!$J$29)^(BC$46-1))+AND(BC$56&lt;'Summary&amp;Assumptions'!$J$31,BC$47&gt;=$FQ249,BC$47&lt;=$FR249)*(('Summary&amp;Assumptions'!$H$25*$C249)*(1+'Summary&amp;Assumptions'!$J$29)^(BC$46-1))</f>
        <v>0</v>
      </c>
      <c r="AY249" s="588">
        <f>AND(BD$55&gt;0,SUM($E249:AX249)&lt;'Summary&amp;Assumptions'!$G$32*$B249,$D249&gt;='Summary&amp;Assumptions'!$D$17,BD$47&gt;=$D249,BD$47&lt;=EDATE($D249,'Summary&amp;Assumptions'!$G$32))*$B249+AND(BD$56&lt;'Summary&amp;Assumptions'!$J$31,BD$47&gt;=$FO249,BD$47&lt;=$FP249)*(('Summary&amp;Assumptions'!$H$25*$C249)*(1+'Summary&amp;Assumptions'!$J$29)^(BD$46-1))+AND(BD$56&lt;'Summary&amp;Assumptions'!$J$31,BD$47&gt;=$FQ249,BD$47&lt;=$FR249)*(('Summary&amp;Assumptions'!$H$25*$C249)*(1+'Summary&amp;Assumptions'!$J$29)^(BD$46-1))</f>
        <v>0</v>
      </c>
      <c r="AZ249" s="588">
        <f>AND(BE$55&gt;0,SUM($E249:AY249)&lt;'Summary&amp;Assumptions'!$G$32*$B249,$D249&gt;='Summary&amp;Assumptions'!$D$17,BE$47&gt;=$D249,BE$47&lt;=EDATE($D249,'Summary&amp;Assumptions'!$G$32))*$B249+AND(BE$56&lt;'Summary&amp;Assumptions'!$J$31,BE$47&gt;=$FO249,BE$47&lt;=$FP249)*(('Summary&amp;Assumptions'!$H$25*$C249)*(1+'Summary&amp;Assumptions'!$J$29)^(BE$46-1))+AND(BE$56&lt;'Summary&amp;Assumptions'!$J$31,BE$47&gt;=$FQ249,BE$47&lt;=$FR249)*(('Summary&amp;Assumptions'!$H$25*$C249)*(1+'Summary&amp;Assumptions'!$J$29)^(BE$46-1))</f>
        <v>0</v>
      </c>
      <c r="BA249" s="588">
        <f>AND(BF$55&gt;0,SUM($E249:AZ249)&lt;'Summary&amp;Assumptions'!$G$32*$B249,$D249&gt;='Summary&amp;Assumptions'!$D$17,BF$47&gt;=$D249,BF$47&lt;=EDATE($D249,'Summary&amp;Assumptions'!$G$32))*$B249+AND(BF$56&lt;'Summary&amp;Assumptions'!$J$31,BF$47&gt;=$FO249,BF$47&lt;=$FP249)*(('Summary&amp;Assumptions'!$H$25*$C249)*(1+'Summary&amp;Assumptions'!$J$29)^(BF$46-1))+AND(BF$56&lt;'Summary&amp;Assumptions'!$J$31,BF$47&gt;=$FQ249,BF$47&lt;=$FR249)*(('Summary&amp;Assumptions'!$H$25*$C249)*(1+'Summary&amp;Assumptions'!$J$29)^(BF$46-1))</f>
        <v>0</v>
      </c>
      <c r="BB249" s="588">
        <f>AND(BG$55&gt;0,SUM($E249:BA249)&lt;'Summary&amp;Assumptions'!$G$32*$B249,$D249&gt;='Summary&amp;Assumptions'!$D$17,BG$47&gt;=$D249,BG$47&lt;=EDATE($D249,'Summary&amp;Assumptions'!$G$32))*$B249+AND(BG$56&lt;'Summary&amp;Assumptions'!$J$31,BG$47&gt;=$FO249,BG$47&lt;=$FP249)*(('Summary&amp;Assumptions'!$H$25*$C249)*(1+'Summary&amp;Assumptions'!$J$29)^(BG$46-1))+AND(BG$56&lt;'Summary&amp;Assumptions'!$J$31,BG$47&gt;=$FQ249,BG$47&lt;=$FR249)*(('Summary&amp;Assumptions'!$H$25*$C249)*(1+'Summary&amp;Assumptions'!$J$29)^(BG$46-1))</f>
        <v>0</v>
      </c>
      <c r="BC249" s="588">
        <f>AND(BH$55&gt;0,SUM($E249:BB249)&lt;'Summary&amp;Assumptions'!$G$32*$B249,$D249&gt;='Summary&amp;Assumptions'!$D$17,BH$47&gt;=$D249,BH$47&lt;=EDATE($D249,'Summary&amp;Assumptions'!$G$32))*$B249+AND(BH$56&lt;'Summary&amp;Assumptions'!$J$31,BH$47&gt;=$FO249,BH$47&lt;=$FP249)*(('Summary&amp;Assumptions'!$H$25*$C249)*(1+'Summary&amp;Assumptions'!$J$29)^(BH$46-1))+AND(BH$56&lt;'Summary&amp;Assumptions'!$J$31,BH$47&gt;=$FQ249,BH$47&lt;=$FR249)*(('Summary&amp;Assumptions'!$H$25*$C249)*(1+'Summary&amp;Assumptions'!$J$29)^(BH$46-1))</f>
        <v>0</v>
      </c>
      <c r="BD249" s="588">
        <f>AND(BI$55&gt;0,SUM($E249:BC249)&lt;'Summary&amp;Assumptions'!$G$32*$B249,$D249&gt;='Summary&amp;Assumptions'!$D$17,BI$47&gt;=$D249,BI$47&lt;=EDATE($D249,'Summary&amp;Assumptions'!$G$32))*$B249+AND(BI$56&lt;'Summary&amp;Assumptions'!$J$31,BI$47&gt;=$FO249,BI$47&lt;=$FP249)*(('Summary&amp;Assumptions'!$H$25*$C249)*(1+'Summary&amp;Assumptions'!$J$29)^(BI$46-1))+AND(BI$56&lt;'Summary&amp;Assumptions'!$J$31,BI$47&gt;=$FQ249,BI$47&lt;=$FR249)*(('Summary&amp;Assumptions'!$H$25*$C249)*(1+'Summary&amp;Assumptions'!$J$29)^(BI$46-1))</f>
        <v>0</v>
      </c>
      <c r="BE249" s="588">
        <f>AND(BJ$55&gt;0,SUM($E249:BD249)&lt;'Summary&amp;Assumptions'!$G$32*$B249,$D249&gt;='Summary&amp;Assumptions'!$D$17,BJ$47&gt;=$D249,BJ$47&lt;=EDATE($D249,'Summary&amp;Assumptions'!$G$32))*$B249+AND(BJ$56&lt;'Summary&amp;Assumptions'!$J$31,BJ$47&gt;=$FO249,BJ$47&lt;=$FP249)*(('Summary&amp;Assumptions'!$H$25*$C249)*(1+'Summary&amp;Assumptions'!$J$29)^(BJ$46-1))+AND(BJ$56&lt;'Summary&amp;Assumptions'!$J$31,BJ$47&gt;=$FQ249,BJ$47&lt;=$FR249)*(('Summary&amp;Assumptions'!$H$25*$C249)*(1+'Summary&amp;Assumptions'!$J$29)^(BJ$46-1))</f>
        <v>0</v>
      </c>
      <c r="BF249" s="588">
        <f>AND(BK$55&gt;0,SUM($E249:BE249)&lt;'Summary&amp;Assumptions'!$G$32*$B249,$D249&gt;='Summary&amp;Assumptions'!$D$17,BK$47&gt;=$D249,BK$47&lt;=EDATE($D249,'Summary&amp;Assumptions'!$G$32))*$B249+AND(BK$56&lt;'Summary&amp;Assumptions'!$J$31,BK$47&gt;=$FO249,BK$47&lt;=$FP249)*(('Summary&amp;Assumptions'!$H$25*$C249)*(1+'Summary&amp;Assumptions'!$J$29)^(BK$46-1))+AND(BK$56&lt;'Summary&amp;Assumptions'!$J$31,BK$47&gt;=$FQ249,BK$47&lt;=$FR249)*(('Summary&amp;Assumptions'!$H$25*$C249)*(1+'Summary&amp;Assumptions'!$J$29)^(BK$46-1))</f>
        <v>0</v>
      </c>
      <c r="BG249" s="588">
        <f>AND(BL$55&gt;0,SUM($E249:BF249)&lt;'Summary&amp;Assumptions'!$G$32*$B249,$D249&gt;='Summary&amp;Assumptions'!$D$17,BL$47&gt;=$D249,BL$47&lt;=EDATE($D249,'Summary&amp;Assumptions'!$G$32))*$B249+AND(BL$56&lt;'Summary&amp;Assumptions'!$J$31,BL$47&gt;=$FO249,BL$47&lt;=$FP249)*(('Summary&amp;Assumptions'!$H$25*$C249)*(1+'Summary&amp;Assumptions'!$J$29)^(BL$46-1))+AND(BL$56&lt;'Summary&amp;Assumptions'!$J$31,BL$47&gt;=$FQ249,BL$47&lt;=$FR249)*(('Summary&amp;Assumptions'!$H$25*$C249)*(1+'Summary&amp;Assumptions'!$J$29)^(BL$46-1))</f>
        <v>0</v>
      </c>
      <c r="BH249" s="588">
        <f>AND(BM$55&gt;0,SUM($E249:BG249)&lt;'Summary&amp;Assumptions'!$G$32*$B249,$D249&gt;='Summary&amp;Assumptions'!$D$17,BM$47&gt;=$D249,BM$47&lt;=EDATE($D249,'Summary&amp;Assumptions'!$G$32))*$B249+AND(BM$56&lt;'Summary&amp;Assumptions'!$J$31,BM$47&gt;=$FO249,BM$47&lt;=$FP249)*(('Summary&amp;Assumptions'!$H$25*$C249)*(1+'Summary&amp;Assumptions'!$J$29)^(BM$46-1))+AND(BM$56&lt;'Summary&amp;Assumptions'!$J$31,BM$47&gt;=$FQ249,BM$47&lt;=$FR249)*(('Summary&amp;Assumptions'!$H$25*$C249)*(1+'Summary&amp;Assumptions'!$J$29)^(BM$46-1))</f>
        <v>0</v>
      </c>
      <c r="BI249" s="588">
        <f>AND(BN$55&gt;0,SUM($E249:BH249)&lt;'Summary&amp;Assumptions'!$G$32*$B249,$D249&gt;='Summary&amp;Assumptions'!$D$17,BN$47&gt;=$D249,BN$47&lt;=EDATE($D249,'Summary&amp;Assumptions'!$G$32))*$B249+AND(BN$56&lt;'Summary&amp;Assumptions'!$J$31,BN$47&gt;=$FO249,BN$47&lt;=$FP249)*(('Summary&amp;Assumptions'!$H$25*$C249)*(1+'Summary&amp;Assumptions'!$J$29)^(BN$46-1))+AND(BN$56&lt;'Summary&amp;Assumptions'!$J$31,BN$47&gt;=$FQ249,BN$47&lt;=$FR249)*(('Summary&amp;Assumptions'!$H$25*$C249)*(1+'Summary&amp;Assumptions'!$J$29)^(BN$46-1))</f>
        <v>0</v>
      </c>
      <c r="BJ249" s="588">
        <f>AND(BO$55&gt;0,SUM($E249:BI249)&lt;'Summary&amp;Assumptions'!$G$32*$B249,$D249&gt;='Summary&amp;Assumptions'!$D$17,BO$47&gt;=$D249,BO$47&lt;=EDATE($D249,'Summary&amp;Assumptions'!$G$32))*$B249+AND(BO$56&lt;'Summary&amp;Assumptions'!$J$31,BO$47&gt;=$FO249,BO$47&lt;=$FP249)*(('Summary&amp;Assumptions'!$H$25*$C249)*(1+'Summary&amp;Assumptions'!$J$29)^(BO$46-1))+AND(BO$56&lt;'Summary&amp;Assumptions'!$J$31,BO$47&gt;=$FQ249,BO$47&lt;=$FR249)*(('Summary&amp;Assumptions'!$H$25*$C249)*(1+'Summary&amp;Assumptions'!$J$29)^(BO$46-1))</f>
        <v>0</v>
      </c>
      <c r="BK249" s="588">
        <f>AND(BP$55&gt;0,SUM($E249:BJ249)&lt;'Summary&amp;Assumptions'!$G$32*$B249,$D249&gt;='Summary&amp;Assumptions'!$D$17,BP$47&gt;=$D249,BP$47&lt;=EDATE($D249,'Summary&amp;Assumptions'!$G$32))*$B249+AND(BP$56&lt;'Summary&amp;Assumptions'!$J$31,BP$47&gt;=$FO249,BP$47&lt;=$FP249)*(('Summary&amp;Assumptions'!$H$25*$C249)*(1+'Summary&amp;Assumptions'!$J$29)^(BP$46-1))+AND(BP$56&lt;'Summary&amp;Assumptions'!$J$31,BP$47&gt;=$FQ249,BP$47&lt;=$FR249)*(('Summary&amp;Assumptions'!$H$25*$C249)*(1+'Summary&amp;Assumptions'!$J$29)^(BP$46-1))</f>
        <v>0</v>
      </c>
      <c r="BL249" s="588">
        <f>AND(BQ$55&gt;0,SUM($E249:BK249)&lt;'Summary&amp;Assumptions'!$G$32*$B249,$D249&gt;='Summary&amp;Assumptions'!$D$17,BQ$47&gt;=$D249,BQ$47&lt;=EDATE($D249,'Summary&amp;Assumptions'!$G$32))*$B249+AND(BQ$56&lt;'Summary&amp;Assumptions'!$J$31,BQ$47&gt;=$FO249,BQ$47&lt;=$FP249)*(('Summary&amp;Assumptions'!$H$25*$C249)*(1+'Summary&amp;Assumptions'!$J$29)^(BQ$46-1))+AND(BQ$56&lt;'Summary&amp;Assumptions'!$J$31,BQ$47&gt;=$FQ249,BQ$47&lt;=$FR249)*(('Summary&amp;Assumptions'!$H$25*$C249)*(1+'Summary&amp;Assumptions'!$J$29)^(BQ$46-1))</f>
        <v>0</v>
      </c>
      <c r="BM249" s="588">
        <f>AND(BR$55&gt;0,SUM($E249:BL249)&lt;'Summary&amp;Assumptions'!$G$32*$B249,$D249&gt;='Summary&amp;Assumptions'!$D$17,BR$47&gt;=$D249,BR$47&lt;=EDATE($D249,'Summary&amp;Assumptions'!$G$32))*$B249+AND(BR$56&lt;'Summary&amp;Assumptions'!$J$31,BR$47&gt;=$FO249,BR$47&lt;=$FP249)*(('Summary&amp;Assumptions'!$H$25*$C249)*(1+'Summary&amp;Assumptions'!$J$29)^(BR$46-1))+AND(BR$56&lt;'Summary&amp;Assumptions'!$J$31,BR$47&gt;=$FQ249,BR$47&lt;=$FR249)*(('Summary&amp;Assumptions'!$H$25*$C249)*(1+'Summary&amp;Assumptions'!$J$29)^(BR$46-1))</f>
        <v>0</v>
      </c>
      <c r="BN249" s="588">
        <f>AND(BS$55&gt;0,SUM($E249:BM249)&lt;'Summary&amp;Assumptions'!$G$32*$B249,$D249&gt;='Summary&amp;Assumptions'!$D$17,BS$47&gt;=$D249,BS$47&lt;=EDATE($D249,'Summary&amp;Assumptions'!$G$32))*$B249+AND(BS$56&lt;'Summary&amp;Assumptions'!$J$31,BS$47&gt;=$FO249,BS$47&lt;=$FP249)*(('Summary&amp;Assumptions'!$H$25*$C249)*(1+'Summary&amp;Assumptions'!$J$29)^(BS$46-1))+AND(BS$56&lt;'Summary&amp;Assumptions'!$J$31,BS$47&gt;=$FQ249,BS$47&lt;=$FR249)*(('Summary&amp;Assumptions'!$H$25*$C249)*(1+'Summary&amp;Assumptions'!$J$29)^(BS$46-1))</f>
        <v>0</v>
      </c>
      <c r="BO249" s="588">
        <f>AND(BT$55&gt;0,SUM($E249:BN249)&lt;'Summary&amp;Assumptions'!$G$32*$B249,$D249&gt;='Summary&amp;Assumptions'!$D$17,BT$47&gt;=$D249,BT$47&lt;=EDATE($D249,'Summary&amp;Assumptions'!$G$32))*$B249+AND(BT$56&lt;'Summary&amp;Assumptions'!$J$31,BT$47&gt;=$FO249,BT$47&lt;=$FP249)*(('Summary&amp;Assumptions'!$H$25*$C249)*(1+'Summary&amp;Assumptions'!$J$29)^(BT$46-1))+AND(BT$56&lt;'Summary&amp;Assumptions'!$J$31,BT$47&gt;=$FQ249,BT$47&lt;=$FR249)*(('Summary&amp;Assumptions'!$H$25*$C249)*(1+'Summary&amp;Assumptions'!$J$29)^(BT$46-1))</f>
        <v>0</v>
      </c>
      <c r="BP249" s="588">
        <f>AND(BU$55&gt;0,SUM($E249:BO249)&lt;'Summary&amp;Assumptions'!$G$32*$B249,$D249&gt;='Summary&amp;Assumptions'!$D$17,BU$47&gt;=$D249,BU$47&lt;=EDATE($D249,'Summary&amp;Assumptions'!$G$32))*$B249+AND(BU$56&lt;'Summary&amp;Assumptions'!$J$31,BU$47&gt;=$FO249,BU$47&lt;=$FP249)*(('Summary&amp;Assumptions'!$H$25*$C249)*(1+'Summary&amp;Assumptions'!$J$29)^(BU$46-1))+AND(BU$56&lt;'Summary&amp;Assumptions'!$J$31,BU$47&gt;=$FQ249,BU$47&lt;=$FR249)*(('Summary&amp;Assumptions'!$H$25*$C249)*(1+'Summary&amp;Assumptions'!$J$29)^(BU$46-1))</f>
        <v>0</v>
      </c>
      <c r="BQ249" s="588">
        <f>AND(BV$55&gt;0,SUM($E249:BP249)&lt;'Summary&amp;Assumptions'!$G$32*$B249,$D249&gt;='Summary&amp;Assumptions'!$D$17,BV$47&gt;=$D249,BV$47&lt;=EDATE($D249,'Summary&amp;Assumptions'!$G$32))*$B249+AND(BV$56&lt;'Summary&amp;Assumptions'!$J$31,BV$47&gt;=$FO249,BV$47&lt;=$FP249)*(('Summary&amp;Assumptions'!$H$25*$C249)*(1+'Summary&amp;Assumptions'!$J$29)^(BV$46-1))+AND(BV$56&lt;'Summary&amp;Assumptions'!$J$31,BV$47&gt;=$FQ249,BV$47&lt;=$FR249)*(('Summary&amp;Assumptions'!$H$25*$C249)*(1+'Summary&amp;Assumptions'!$J$29)^(BV$46-1))</f>
        <v>0</v>
      </c>
      <c r="BR249" s="588">
        <f>AND(BW$55&gt;0,SUM($E249:BQ249)&lt;'Summary&amp;Assumptions'!$G$32*$B249,$D249&gt;='Summary&amp;Assumptions'!$D$17,BW$47&gt;=$D249,BW$47&lt;=EDATE($D249,'Summary&amp;Assumptions'!$G$32))*$B249+AND(BW$56&lt;'Summary&amp;Assumptions'!$J$31,BW$47&gt;=$FO249,BW$47&lt;=$FP249)*(('Summary&amp;Assumptions'!$H$25*$C249)*(1+'Summary&amp;Assumptions'!$J$29)^(BW$46-1))+AND(BW$56&lt;'Summary&amp;Assumptions'!$J$31,BW$47&gt;=$FQ249,BW$47&lt;=$FR249)*(('Summary&amp;Assumptions'!$H$25*$C249)*(1+'Summary&amp;Assumptions'!$J$29)^(BW$46-1))</f>
        <v>0</v>
      </c>
      <c r="BS249" s="588">
        <f>AND(BX$55&gt;0,SUM($E249:BR249)&lt;'Summary&amp;Assumptions'!$G$32*$B249,$D249&gt;='Summary&amp;Assumptions'!$D$17,BX$47&gt;=$D249,BX$47&lt;=EDATE($D249,'Summary&amp;Assumptions'!$G$32))*$B249+AND(BX$56&lt;'Summary&amp;Assumptions'!$J$31,BX$47&gt;=$FO249,BX$47&lt;=$FP249)*(('Summary&amp;Assumptions'!$H$25*$C249)*(1+'Summary&amp;Assumptions'!$J$29)^(BX$46-1))+AND(BX$56&lt;'Summary&amp;Assumptions'!$J$31,BX$47&gt;=$FQ249,BX$47&lt;=$FR249)*(('Summary&amp;Assumptions'!$H$25*$C249)*(1+'Summary&amp;Assumptions'!$J$29)^(BX$46-1))</f>
        <v>0</v>
      </c>
      <c r="BT249" s="588">
        <f>AND(BY$55&gt;0,SUM($E249:BS249)&lt;'Summary&amp;Assumptions'!$G$32*$B249,$D249&gt;='Summary&amp;Assumptions'!$D$17,BY$47&gt;=$D249,BY$47&lt;=EDATE($D249,'Summary&amp;Assumptions'!$G$32))*$B249+AND(BY$56&lt;'Summary&amp;Assumptions'!$J$31,BY$47&gt;=$FO249,BY$47&lt;=$FP249)*(('Summary&amp;Assumptions'!$H$25*$C249)*(1+'Summary&amp;Assumptions'!$J$29)^(BY$46-1))+AND(BY$56&lt;'Summary&amp;Assumptions'!$J$31,BY$47&gt;=$FQ249,BY$47&lt;=$FR249)*(('Summary&amp;Assumptions'!$H$25*$C249)*(1+'Summary&amp;Assumptions'!$J$29)^(BY$46-1))</f>
        <v>0</v>
      </c>
      <c r="BU249" s="588">
        <f>AND(BZ$55&gt;0,SUM($E249:BT249)&lt;'Summary&amp;Assumptions'!$G$32*$B249,$D249&gt;='Summary&amp;Assumptions'!$D$17,BZ$47&gt;=$D249,BZ$47&lt;=EDATE($D249,'Summary&amp;Assumptions'!$G$32))*$B249+AND(BZ$56&lt;'Summary&amp;Assumptions'!$J$31,BZ$47&gt;=$FO249,BZ$47&lt;=$FP249)*(('Summary&amp;Assumptions'!$H$25*$C249)*(1+'Summary&amp;Assumptions'!$J$29)^(BZ$46-1))+AND(BZ$56&lt;'Summary&amp;Assumptions'!$J$31,BZ$47&gt;=$FQ249,BZ$47&lt;=$FR249)*(('Summary&amp;Assumptions'!$H$25*$C249)*(1+'Summary&amp;Assumptions'!$J$29)^(BZ$46-1))</f>
        <v>0</v>
      </c>
      <c r="BV249" s="588">
        <f>AND(CA$55&gt;0,SUM($E249:BU249)&lt;'Summary&amp;Assumptions'!$G$32*$B249,$D249&gt;='Summary&amp;Assumptions'!$D$17,CA$47&gt;=$D249,CA$47&lt;=EDATE($D249,'Summary&amp;Assumptions'!$G$32))*$B249+AND(CA$56&lt;'Summary&amp;Assumptions'!$J$31,CA$47&gt;=$FO249,CA$47&lt;=$FP249)*(('Summary&amp;Assumptions'!$H$25*$C249)*(1+'Summary&amp;Assumptions'!$J$29)^(CA$46-1))+AND(CA$56&lt;'Summary&amp;Assumptions'!$J$31,CA$47&gt;=$FQ249,CA$47&lt;=$FR249)*(('Summary&amp;Assumptions'!$H$25*$C249)*(1+'Summary&amp;Assumptions'!$J$29)^(CA$46-1))</f>
        <v>0</v>
      </c>
      <c r="BW249" s="588">
        <f>AND(CB$55&gt;0,SUM($E249:BV249)&lt;'Summary&amp;Assumptions'!$G$32*$B249,$D249&gt;='Summary&amp;Assumptions'!$D$17,CB$47&gt;=$D249,CB$47&lt;=EDATE($D249,'Summary&amp;Assumptions'!$G$32))*$B249+AND(CB$56&lt;'Summary&amp;Assumptions'!$J$31,CB$47&gt;=$FO249,CB$47&lt;=$FP249)*(('Summary&amp;Assumptions'!$H$25*$C249)*(1+'Summary&amp;Assumptions'!$J$29)^(CB$46-1))+AND(CB$56&lt;'Summary&amp;Assumptions'!$J$31,CB$47&gt;=$FQ249,CB$47&lt;=$FR249)*(('Summary&amp;Assumptions'!$H$25*$C249)*(1+'Summary&amp;Assumptions'!$J$29)^(CB$46-1))</f>
        <v>0</v>
      </c>
      <c r="BX249" s="588">
        <f>AND(CC$55&gt;0,SUM($E249:BW249)&lt;'Summary&amp;Assumptions'!$G$32*$B249,$D249&gt;='Summary&amp;Assumptions'!$D$17,CC$47&gt;=$D249,CC$47&lt;=EDATE($D249,'Summary&amp;Assumptions'!$G$32))*$B249+AND(CC$56&lt;'Summary&amp;Assumptions'!$J$31,CC$47&gt;=$FO249,CC$47&lt;=$FP249)*(('Summary&amp;Assumptions'!$H$25*$C249)*(1+'Summary&amp;Assumptions'!$J$29)^(CC$46-1))+AND(CC$56&lt;'Summary&amp;Assumptions'!$J$31,CC$47&gt;=$FQ249,CC$47&lt;=$FR249)*(('Summary&amp;Assumptions'!$H$25*$C249)*(1+'Summary&amp;Assumptions'!$J$29)^(CC$46-1))</f>
        <v>0</v>
      </c>
      <c r="BY249" s="588">
        <f>AND(CD$55&gt;0,SUM($E249:BX249)&lt;'Summary&amp;Assumptions'!$G$32*$B249,$D249&gt;='Summary&amp;Assumptions'!$D$17,CD$47&gt;=$D249,CD$47&lt;=EDATE($D249,'Summary&amp;Assumptions'!$G$32))*$B249+AND(CD$56&lt;'Summary&amp;Assumptions'!$J$31,CD$47&gt;=$FO249,CD$47&lt;=$FP249)*(('Summary&amp;Assumptions'!$H$25*$C249)*(1+'Summary&amp;Assumptions'!$J$29)^(CD$46-1))+AND(CD$56&lt;'Summary&amp;Assumptions'!$J$31,CD$47&gt;=$FQ249,CD$47&lt;=$FR249)*(('Summary&amp;Assumptions'!$H$25*$C249)*(1+'Summary&amp;Assumptions'!$J$29)^(CD$46-1))</f>
        <v>0</v>
      </c>
      <c r="BZ249" s="588">
        <f>AND(CE$55&gt;0,SUM($E249:BY249)&lt;'Summary&amp;Assumptions'!$G$32*$B249,$D249&gt;='Summary&amp;Assumptions'!$D$17,CE$47&gt;=$D249,CE$47&lt;=EDATE($D249,'Summary&amp;Assumptions'!$G$32))*$B249+AND(CE$56&lt;'Summary&amp;Assumptions'!$J$31,CE$47&gt;=$FO249,CE$47&lt;=$FP249)*(('Summary&amp;Assumptions'!$H$25*$C249)*(1+'Summary&amp;Assumptions'!$J$29)^(CE$46-1))+AND(CE$56&lt;'Summary&amp;Assumptions'!$J$31,CE$47&gt;=$FQ249,CE$47&lt;=$FR249)*(('Summary&amp;Assumptions'!$H$25*$C249)*(1+'Summary&amp;Assumptions'!$J$29)^(CE$46-1))</f>
        <v>0</v>
      </c>
      <c r="CA249" s="588">
        <f>AND(CF$55&gt;0,SUM($E249:BZ249)&lt;'Summary&amp;Assumptions'!$G$32*$B249,$D249&gt;='Summary&amp;Assumptions'!$D$17,CF$47&gt;=$D249,CF$47&lt;=EDATE($D249,'Summary&amp;Assumptions'!$G$32))*$B249+AND(CF$56&lt;'Summary&amp;Assumptions'!$J$31,CF$47&gt;=$FO249,CF$47&lt;=$FP249)*(('Summary&amp;Assumptions'!$H$25*$C249)*(1+'Summary&amp;Assumptions'!$J$29)^(CF$46-1))+AND(CF$56&lt;'Summary&amp;Assumptions'!$J$31,CF$47&gt;=$FQ249,CF$47&lt;=$FR249)*(('Summary&amp;Assumptions'!$H$25*$C249)*(1+'Summary&amp;Assumptions'!$J$29)^(CF$46-1))</f>
        <v>0</v>
      </c>
      <c r="CB249" s="588">
        <f>AND(CG$55&gt;0,SUM($E249:CA249)&lt;'Summary&amp;Assumptions'!$G$32*$B249,$D249&gt;='Summary&amp;Assumptions'!$D$17,CG$47&gt;=$D249,CG$47&lt;=EDATE($D249,'Summary&amp;Assumptions'!$G$32))*$B249+AND(CG$56&lt;'Summary&amp;Assumptions'!$J$31,CG$47&gt;=$FO249,CG$47&lt;=$FP249)*(('Summary&amp;Assumptions'!$H$25*$C249)*(1+'Summary&amp;Assumptions'!$J$29)^(CG$46-1))+AND(CG$56&lt;'Summary&amp;Assumptions'!$J$31,CG$47&gt;=$FQ249,CG$47&lt;=$FR249)*(('Summary&amp;Assumptions'!$H$25*$C249)*(1+'Summary&amp;Assumptions'!$J$29)^(CG$46-1))</f>
        <v>0</v>
      </c>
      <c r="CC249" s="588">
        <f>AND(CH$55&gt;0,SUM($E249:CB249)&lt;'Summary&amp;Assumptions'!$G$32*$B249,$D249&gt;='Summary&amp;Assumptions'!$D$17,CH$47&gt;=$D249,CH$47&lt;=EDATE($D249,'Summary&amp;Assumptions'!$G$32))*$B249+AND(CH$56&lt;'Summary&amp;Assumptions'!$J$31,CH$47&gt;=$FO249,CH$47&lt;=$FP249)*(('Summary&amp;Assumptions'!$H$25*$C249)*(1+'Summary&amp;Assumptions'!$J$29)^(CH$46-1))+AND(CH$56&lt;'Summary&amp;Assumptions'!$J$31,CH$47&gt;=$FQ249,CH$47&lt;=$FR249)*(('Summary&amp;Assumptions'!$H$25*$C249)*(1+'Summary&amp;Assumptions'!$J$29)^(CH$46-1))</f>
        <v>0</v>
      </c>
      <c r="CD249" s="588">
        <f>AND(CI$55&gt;0,SUM($E249:CC249)&lt;'Summary&amp;Assumptions'!$G$32*$B249,$D249&gt;='Summary&amp;Assumptions'!$D$17,CI$47&gt;=$D249,CI$47&lt;=EDATE($D249,'Summary&amp;Assumptions'!$G$32))*$B249+AND(CI$56&lt;'Summary&amp;Assumptions'!$J$31,CI$47&gt;=$FO249,CI$47&lt;=$FP249)*(('Summary&amp;Assumptions'!$H$25*$C249)*(1+'Summary&amp;Assumptions'!$J$29)^(CI$46-1))+AND(CI$56&lt;'Summary&amp;Assumptions'!$J$31,CI$47&gt;=$FQ249,CI$47&lt;=$FR249)*(('Summary&amp;Assumptions'!$H$25*$C249)*(1+'Summary&amp;Assumptions'!$J$29)^(CI$46-1))</f>
        <v>0</v>
      </c>
      <c r="CE249" s="588">
        <f>AND(CJ$55&gt;0,SUM($E249:CD249)&lt;'Summary&amp;Assumptions'!$G$32*$B249,$D249&gt;='Summary&amp;Assumptions'!$D$17,CJ$47&gt;=$D249,CJ$47&lt;=EDATE($D249,'Summary&amp;Assumptions'!$G$32))*$B249+AND(CJ$56&lt;'Summary&amp;Assumptions'!$J$31,CJ$47&gt;=$FO249,CJ$47&lt;=$FP249)*(('Summary&amp;Assumptions'!$H$25*$C249)*(1+'Summary&amp;Assumptions'!$J$29)^(CJ$46-1))+AND(CJ$56&lt;'Summary&amp;Assumptions'!$J$31,CJ$47&gt;=$FQ249,CJ$47&lt;=$FR249)*(('Summary&amp;Assumptions'!$H$25*$C249)*(1+'Summary&amp;Assumptions'!$J$29)^(CJ$46-1))</f>
        <v>0</v>
      </c>
      <c r="CF249" s="588">
        <f>AND(CK$55&gt;0,SUM($E249:CE249)&lt;'Summary&amp;Assumptions'!$G$32*$B249,$D249&gt;='Summary&amp;Assumptions'!$D$17,CK$47&gt;=$D249,CK$47&lt;=EDATE($D249,'Summary&amp;Assumptions'!$G$32))*$B249+AND(CK$56&lt;'Summary&amp;Assumptions'!$J$31,CK$47&gt;=$FO249,CK$47&lt;=$FP249)*(('Summary&amp;Assumptions'!$H$25*$C249)*(1+'Summary&amp;Assumptions'!$J$29)^(CK$46-1))+AND(CK$56&lt;'Summary&amp;Assumptions'!$J$31,CK$47&gt;=$FQ249,CK$47&lt;=$FR249)*(('Summary&amp;Assumptions'!$H$25*$C249)*(1+'Summary&amp;Assumptions'!$J$29)^(CK$46-1))</f>
        <v>0</v>
      </c>
      <c r="CG249" s="588">
        <f>AND(CL$55&gt;0,SUM($E249:CF249)&lt;'Summary&amp;Assumptions'!$G$32*$B249,$D249&gt;='Summary&amp;Assumptions'!$D$17,CL$47&gt;=$D249,CL$47&lt;=EDATE($D249,'Summary&amp;Assumptions'!$G$32))*$B249+AND(CL$56&lt;'Summary&amp;Assumptions'!$J$31,CL$47&gt;=$FO249,CL$47&lt;=$FP249)*(('Summary&amp;Assumptions'!$H$25*$C249)*(1+'Summary&amp;Assumptions'!$J$29)^(CL$46-1))+AND(CL$56&lt;'Summary&amp;Assumptions'!$J$31,CL$47&gt;=$FQ249,CL$47&lt;=$FR249)*(('Summary&amp;Assumptions'!$H$25*$C249)*(1+'Summary&amp;Assumptions'!$J$29)^(CL$46-1))</f>
        <v>0</v>
      </c>
      <c r="CH249" s="588">
        <f>AND(CM$55&gt;0,SUM($E249:CG249)&lt;'Summary&amp;Assumptions'!$G$32*$B249,$D249&gt;='Summary&amp;Assumptions'!$D$17,CM$47&gt;=$D249,CM$47&lt;=EDATE($D249,'Summary&amp;Assumptions'!$G$32))*$B249+AND(CM$56&lt;'Summary&amp;Assumptions'!$J$31,CM$47&gt;=$FO249,CM$47&lt;=$FP249)*(('Summary&amp;Assumptions'!$H$25*$C249)*(1+'Summary&amp;Assumptions'!$J$29)^(CM$46-1))+AND(CM$56&lt;'Summary&amp;Assumptions'!$J$31,CM$47&gt;=$FQ249,CM$47&lt;=$FR249)*(('Summary&amp;Assumptions'!$H$25*$C249)*(1+'Summary&amp;Assumptions'!$J$29)^(CM$46-1))</f>
        <v>0</v>
      </c>
      <c r="CI249" s="588">
        <f>AND(CN$55&gt;0,SUM($E249:CH249)&lt;'Summary&amp;Assumptions'!$G$32*$B249,$D249&gt;='Summary&amp;Assumptions'!$D$17,CN$47&gt;=$D249,CN$47&lt;=EDATE($D249,'Summary&amp;Assumptions'!$G$32))*$B249+AND(CN$56&lt;'Summary&amp;Assumptions'!$J$31,CN$47&gt;=$FO249,CN$47&lt;=$FP249)*(('Summary&amp;Assumptions'!$H$25*$C249)*(1+'Summary&amp;Assumptions'!$J$29)^(CN$46-1))+AND(CN$56&lt;'Summary&amp;Assumptions'!$J$31,CN$47&gt;=$FQ249,CN$47&lt;=$FR249)*(('Summary&amp;Assumptions'!$H$25*$C249)*(1+'Summary&amp;Assumptions'!$J$29)^(CN$46-1))</f>
        <v>0</v>
      </c>
      <c r="CJ249" s="588">
        <f>AND(CO$55&gt;0,SUM($E249:CI249)&lt;'Summary&amp;Assumptions'!$G$32*$B249,$D249&gt;='Summary&amp;Assumptions'!$D$17,CO$47&gt;=$D249,CO$47&lt;=EDATE($D249,'Summary&amp;Assumptions'!$G$32))*$B249+AND(CO$56&lt;'Summary&amp;Assumptions'!$J$31,CO$47&gt;=$FO249,CO$47&lt;=$FP249)*(('Summary&amp;Assumptions'!$H$25*$C249)*(1+'Summary&amp;Assumptions'!$J$29)^(CO$46-1))+AND(CO$56&lt;'Summary&amp;Assumptions'!$J$31,CO$47&gt;=$FQ249,CO$47&lt;=$FR249)*(('Summary&amp;Assumptions'!$H$25*$C249)*(1+'Summary&amp;Assumptions'!$J$29)^(CO$46-1))</f>
        <v>0</v>
      </c>
      <c r="CK249" s="588">
        <f>AND(CP$55&gt;0,SUM($E249:CJ249)&lt;'Summary&amp;Assumptions'!$G$32*$B249,$D249&gt;='Summary&amp;Assumptions'!$D$17,CP$47&gt;=$D249,CP$47&lt;=EDATE($D249,'Summary&amp;Assumptions'!$G$32))*$B249+AND(CP$56&lt;'Summary&amp;Assumptions'!$J$31,CP$47&gt;=$FO249,CP$47&lt;=$FP249)*(('Summary&amp;Assumptions'!$H$25*$C249)*(1+'Summary&amp;Assumptions'!$J$29)^(CP$46-1))+AND(CP$56&lt;'Summary&amp;Assumptions'!$J$31,CP$47&gt;=$FQ249,CP$47&lt;=$FR249)*(('Summary&amp;Assumptions'!$H$25*$C249)*(1+'Summary&amp;Assumptions'!$J$29)^(CP$46-1))</f>
        <v>0</v>
      </c>
      <c r="CL249" s="588">
        <f>AND(CQ$55&gt;0,SUM($E249:CK249)&lt;'Summary&amp;Assumptions'!$G$32*$B249,$D249&gt;='Summary&amp;Assumptions'!$D$17,CQ$47&gt;=$D249,CQ$47&lt;=EDATE($D249,'Summary&amp;Assumptions'!$G$32))*$B249+AND(CQ$56&lt;'Summary&amp;Assumptions'!$J$31,CQ$47&gt;=$FO249,CQ$47&lt;=$FP249)*(('Summary&amp;Assumptions'!$H$25*$C249)*(1+'Summary&amp;Assumptions'!$J$29)^(CQ$46-1))+AND(CQ$56&lt;'Summary&amp;Assumptions'!$J$31,CQ$47&gt;=$FQ249,CQ$47&lt;=$FR249)*(('Summary&amp;Assumptions'!$H$25*$C249)*(1+'Summary&amp;Assumptions'!$J$29)^(CQ$46-1))</f>
        <v>0</v>
      </c>
      <c r="CM249" s="588">
        <f>AND(CR$55&gt;0,SUM($E249:CL249)&lt;'Summary&amp;Assumptions'!$G$32*$B249,$D249&gt;='Summary&amp;Assumptions'!$D$17,CR$47&gt;=$D249,CR$47&lt;=EDATE($D249,'Summary&amp;Assumptions'!$G$32))*$B249+AND(CR$56&lt;'Summary&amp;Assumptions'!$J$31,CR$47&gt;=$FO249,CR$47&lt;=$FP249)*(('Summary&amp;Assumptions'!$H$25*$C249)*(1+'Summary&amp;Assumptions'!$J$29)^(CR$46-1))+AND(CR$56&lt;'Summary&amp;Assumptions'!$J$31,CR$47&gt;=$FQ249,CR$47&lt;=$FR249)*(('Summary&amp;Assumptions'!$H$25*$C249)*(1+'Summary&amp;Assumptions'!$J$29)^(CR$46-1))</f>
        <v>0</v>
      </c>
      <c r="CN249" s="588">
        <f>AND(CS$55&gt;0,SUM($E249:CM249)&lt;'Summary&amp;Assumptions'!$G$32*$B249,$D249&gt;='Summary&amp;Assumptions'!$D$17,CS$47&gt;=$D249,CS$47&lt;=EDATE($D249,'Summary&amp;Assumptions'!$G$32))*$B249+AND(CS$56&lt;'Summary&amp;Assumptions'!$J$31,CS$47&gt;=$FO249,CS$47&lt;=$FP249)*(('Summary&amp;Assumptions'!$H$25*$C249)*(1+'Summary&amp;Assumptions'!$J$29)^(CS$46-1))+AND(CS$56&lt;'Summary&amp;Assumptions'!$J$31,CS$47&gt;=$FQ249,CS$47&lt;=$FR249)*(('Summary&amp;Assumptions'!$H$25*$C249)*(1+'Summary&amp;Assumptions'!$J$29)^(CS$46-1))</f>
        <v>0</v>
      </c>
      <c r="CO249" s="588">
        <f>AND(CT$55&gt;0,SUM($E249:CN249)&lt;'Summary&amp;Assumptions'!$G$32*$B249,$D249&gt;='Summary&amp;Assumptions'!$D$17,CT$47&gt;=$D249,CT$47&lt;=EDATE($D249,'Summary&amp;Assumptions'!$G$32))*$B249+AND(CT$56&lt;'Summary&amp;Assumptions'!$J$31,CT$47&gt;=$FO249,CT$47&lt;=$FP249)*(('Summary&amp;Assumptions'!$H$25*$C249)*(1+'Summary&amp;Assumptions'!$J$29)^(CT$46-1))+AND(CT$56&lt;'Summary&amp;Assumptions'!$J$31,CT$47&gt;=$FQ249,CT$47&lt;=$FR249)*(('Summary&amp;Assumptions'!$H$25*$C249)*(1+'Summary&amp;Assumptions'!$J$29)^(CT$46-1))</f>
        <v>0</v>
      </c>
      <c r="CP249" s="588">
        <f>AND(CU$55&gt;0,SUM($E249:CO249)&lt;'Summary&amp;Assumptions'!$G$32*$B249,$D249&gt;='Summary&amp;Assumptions'!$D$17,CU$47&gt;=$D249,CU$47&lt;=EDATE($D249,'Summary&amp;Assumptions'!$G$32))*$B249+AND(CU$56&lt;'Summary&amp;Assumptions'!$J$31,CU$47&gt;=$FO249,CU$47&lt;=$FP249)*(('Summary&amp;Assumptions'!$H$25*$C249)*(1+'Summary&amp;Assumptions'!$J$29)^(CU$46-1))+AND(CU$56&lt;'Summary&amp;Assumptions'!$J$31,CU$47&gt;=$FQ249,CU$47&lt;=$FR249)*(('Summary&amp;Assumptions'!$H$25*$C249)*(1+'Summary&amp;Assumptions'!$J$29)^(CU$46-1))</f>
        <v>0</v>
      </c>
      <c r="CQ249" s="588">
        <f>AND(CV$55&gt;0,SUM($E249:CP249)&lt;'Summary&amp;Assumptions'!$G$32*$B249,$D249&gt;='Summary&amp;Assumptions'!$D$17,CV$47&gt;=$D249,CV$47&lt;=EDATE($D249,'Summary&amp;Assumptions'!$G$32))*$B249+AND(CV$56&lt;'Summary&amp;Assumptions'!$J$31,CV$47&gt;=$FO249,CV$47&lt;=$FP249)*(('Summary&amp;Assumptions'!$H$25*$C249)*(1+'Summary&amp;Assumptions'!$J$29)^(CV$46-1))+AND(CV$56&lt;'Summary&amp;Assumptions'!$J$31,CV$47&gt;=$FQ249,CV$47&lt;=$FR249)*(('Summary&amp;Assumptions'!$H$25*$C249)*(1+'Summary&amp;Assumptions'!$J$29)^(CV$46-1))</f>
        <v>0</v>
      </c>
      <c r="CR249" s="588">
        <f>AND(CW$55&gt;0,SUM($E249:CQ249)&lt;'Summary&amp;Assumptions'!$G$32*$B249,$D249&gt;='Summary&amp;Assumptions'!$D$17,CW$47&gt;=$D249,CW$47&lt;=EDATE($D249,'Summary&amp;Assumptions'!$G$32))*$B249+AND(CW$56&lt;'Summary&amp;Assumptions'!$J$31,CW$47&gt;=$FO249,CW$47&lt;=$FP249)*(('Summary&amp;Assumptions'!$H$25*$C249)*(1+'Summary&amp;Assumptions'!$J$29)^(CW$46-1))+AND(CW$56&lt;'Summary&amp;Assumptions'!$J$31,CW$47&gt;=$FQ249,CW$47&lt;=$FR249)*(('Summary&amp;Assumptions'!$H$25*$C249)*(1+'Summary&amp;Assumptions'!$J$29)^(CW$46-1))</f>
        <v>0</v>
      </c>
      <c r="CS249" s="588">
        <f>AND(CX$55&gt;0,SUM($E249:CR249)&lt;'Summary&amp;Assumptions'!$G$32*$B249,$D249&gt;='Summary&amp;Assumptions'!$D$17,CX$47&gt;=$D249,CX$47&lt;=EDATE($D249,'Summary&amp;Assumptions'!$G$32))*$B249+AND(CX$56&lt;'Summary&amp;Assumptions'!$J$31,CX$47&gt;=$FO249,CX$47&lt;=$FP249)*(('Summary&amp;Assumptions'!$H$25*$C249)*(1+'Summary&amp;Assumptions'!$J$29)^(CX$46-1))+AND(CX$56&lt;'Summary&amp;Assumptions'!$J$31,CX$47&gt;=$FQ249,CX$47&lt;=$FR249)*(('Summary&amp;Assumptions'!$H$25*$C249)*(1+'Summary&amp;Assumptions'!$J$29)^(CX$46-1))</f>
        <v>0</v>
      </c>
      <c r="CT249" s="588">
        <f>AND(CY$55&gt;0,SUM($E249:CS249)&lt;'Summary&amp;Assumptions'!$G$32*$B249,$D249&gt;='Summary&amp;Assumptions'!$D$17,CY$47&gt;=$D249,CY$47&lt;=EDATE($D249,'Summary&amp;Assumptions'!$G$32))*$B249+AND(CY$56&lt;'Summary&amp;Assumptions'!$J$31,CY$47&gt;=$FO249,CY$47&lt;=$FP249)*(('Summary&amp;Assumptions'!$H$25*$C249)*(1+'Summary&amp;Assumptions'!$J$29)^(CY$46-1))+AND(CY$56&lt;'Summary&amp;Assumptions'!$J$31,CY$47&gt;=$FQ249,CY$47&lt;=$FR249)*(('Summary&amp;Assumptions'!$H$25*$C249)*(1+'Summary&amp;Assumptions'!$J$29)^(CY$46-1))</f>
        <v>0</v>
      </c>
      <c r="CU249" s="588">
        <f>AND(CZ$55&gt;0,SUM($E249:CT249)&lt;'Summary&amp;Assumptions'!$G$32*$B249,$D249&gt;='Summary&amp;Assumptions'!$D$17,CZ$47&gt;=$D249,CZ$47&lt;=EDATE($D249,'Summary&amp;Assumptions'!$G$32))*$B249+AND(CZ$56&lt;'Summary&amp;Assumptions'!$J$31,CZ$47&gt;=$FO249,CZ$47&lt;=$FP249)*(('Summary&amp;Assumptions'!$H$25*$C249)*(1+'Summary&amp;Assumptions'!$J$29)^(CZ$46-1))+AND(CZ$56&lt;'Summary&amp;Assumptions'!$J$31,CZ$47&gt;=$FQ249,CZ$47&lt;=$FR249)*(('Summary&amp;Assumptions'!$H$25*$C249)*(1+'Summary&amp;Assumptions'!$J$29)^(CZ$46-1))</f>
        <v>0</v>
      </c>
      <c r="CV249" s="588">
        <f>AND(DA$55&gt;0,SUM($E249:CU249)&lt;'Summary&amp;Assumptions'!$G$32*$B249,$D249&gt;='Summary&amp;Assumptions'!$D$17,DA$47&gt;=$D249,DA$47&lt;=EDATE($D249,'Summary&amp;Assumptions'!$G$32))*$B249+AND(DA$56&lt;'Summary&amp;Assumptions'!$J$31,DA$47&gt;=$FO249,DA$47&lt;=$FP249)*(('Summary&amp;Assumptions'!$H$25*$C249)*(1+'Summary&amp;Assumptions'!$J$29)^(DA$46-1))+AND(DA$56&lt;'Summary&amp;Assumptions'!$J$31,DA$47&gt;=$FQ249,DA$47&lt;=$FR249)*(('Summary&amp;Assumptions'!$H$25*$C249)*(1+'Summary&amp;Assumptions'!$J$29)^(DA$46-1))</f>
        <v>0</v>
      </c>
      <c r="CW249" s="588">
        <f>AND(DB$55&gt;0,SUM($E249:CV249)&lt;'Summary&amp;Assumptions'!$G$32*$B249,$D249&gt;='Summary&amp;Assumptions'!$D$17,DB$47&gt;=$D249,DB$47&lt;=EDATE($D249,'Summary&amp;Assumptions'!$G$32))*$B249+AND(DB$56&lt;'Summary&amp;Assumptions'!$J$31,DB$47&gt;=$FO249,DB$47&lt;=$FP249)*(('Summary&amp;Assumptions'!$H$25*$C249)*(1+'Summary&amp;Assumptions'!$J$29)^(DB$46-1))+AND(DB$56&lt;'Summary&amp;Assumptions'!$J$31,DB$47&gt;=$FQ249,DB$47&lt;=$FR249)*(('Summary&amp;Assumptions'!$H$25*$C249)*(1+'Summary&amp;Assumptions'!$J$29)^(DB$46-1))</f>
        <v>0</v>
      </c>
      <c r="CX249" s="588">
        <f>AND(DC$55&gt;0,SUM($E249:CW249)&lt;'Summary&amp;Assumptions'!$G$32*$B249,$D249&gt;='Summary&amp;Assumptions'!$D$17,DC$47&gt;=$D249,DC$47&lt;=EDATE($D249,'Summary&amp;Assumptions'!$G$32))*$B249+AND(DC$56&lt;'Summary&amp;Assumptions'!$J$31,DC$47&gt;=$FO249,DC$47&lt;=$FP249)*(('Summary&amp;Assumptions'!$H$25*$C249)*(1+'Summary&amp;Assumptions'!$J$29)^(DC$46-1))+AND(DC$56&lt;'Summary&amp;Assumptions'!$J$31,DC$47&gt;=$FQ249,DC$47&lt;=$FR249)*(('Summary&amp;Assumptions'!$H$25*$C249)*(1+'Summary&amp;Assumptions'!$J$29)^(DC$46-1))</f>
        <v>0</v>
      </c>
      <c r="CY249" s="588">
        <f>AND(DD$55&gt;0,SUM($E249:CX249)&lt;'Summary&amp;Assumptions'!$G$32*$B249,$D249&gt;='Summary&amp;Assumptions'!$D$17,DD$47&gt;=$D249,DD$47&lt;=EDATE($D249,'Summary&amp;Assumptions'!$G$32))*$B249+AND(DD$56&lt;'Summary&amp;Assumptions'!$J$31,DD$47&gt;=$FO249,DD$47&lt;=$FP249)*(('Summary&amp;Assumptions'!$H$25*$C249)*(1+'Summary&amp;Assumptions'!$J$29)^(DD$46-1))+AND(DD$56&lt;'Summary&amp;Assumptions'!$J$31,DD$47&gt;=$FQ249,DD$47&lt;=$FR249)*(('Summary&amp;Assumptions'!$H$25*$C249)*(1+'Summary&amp;Assumptions'!$J$29)^(DD$46-1))</f>
        <v>0</v>
      </c>
      <c r="CZ249" s="588">
        <f>AND(DE$55&gt;0,SUM($E249:CY249)&lt;'Summary&amp;Assumptions'!$G$32*$B249,$D249&gt;='Summary&amp;Assumptions'!$D$17,DE$47&gt;=$D249,DE$47&lt;=EDATE($D249,'Summary&amp;Assumptions'!$G$32))*$B249+AND(DE$56&lt;'Summary&amp;Assumptions'!$J$31,DE$47&gt;=$FO249,DE$47&lt;=$FP249)*(('Summary&amp;Assumptions'!$H$25*$C249)*(1+'Summary&amp;Assumptions'!$J$29)^(DE$46-1))+AND(DE$56&lt;'Summary&amp;Assumptions'!$J$31,DE$47&gt;=$FQ249,DE$47&lt;=$FR249)*(('Summary&amp;Assumptions'!$H$25*$C249)*(1+'Summary&amp;Assumptions'!$J$29)^(DE$46-1))</f>
        <v>0</v>
      </c>
      <c r="DA249" s="588">
        <f>AND(DF$55&gt;0,SUM($E249:CZ249)&lt;'Summary&amp;Assumptions'!$G$32*$B249,$D249&gt;='Summary&amp;Assumptions'!$D$17,DF$47&gt;=$D249,DF$47&lt;=EDATE($D249,'Summary&amp;Assumptions'!$G$32))*$B249+AND(DF$56&lt;'Summary&amp;Assumptions'!$J$31,DF$47&gt;=$FO249,DF$47&lt;=$FP249)*(('Summary&amp;Assumptions'!$H$25*$C249)*(1+'Summary&amp;Assumptions'!$J$29)^(DF$46-1))+AND(DF$56&lt;'Summary&amp;Assumptions'!$J$31,DF$47&gt;=$FQ249,DF$47&lt;=$FR249)*(('Summary&amp;Assumptions'!$H$25*$C249)*(1+'Summary&amp;Assumptions'!$J$29)^(DF$46-1))</f>
        <v>0</v>
      </c>
      <c r="DB249" s="588">
        <f>AND(DG$55&gt;0,SUM($E249:DA249)&lt;'Summary&amp;Assumptions'!$G$32*$B249,$D249&gt;='Summary&amp;Assumptions'!$D$17,DG$47&gt;=$D249,DG$47&lt;=EDATE($D249,'Summary&amp;Assumptions'!$G$32))*$B249+AND(DG$56&lt;'Summary&amp;Assumptions'!$J$31,DG$47&gt;=$FO249,DG$47&lt;=$FP249)*(('Summary&amp;Assumptions'!$H$25*$C249)*(1+'Summary&amp;Assumptions'!$J$29)^(DG$46-1))+AND(DG$56&lt;'Summary&amp;Assumptions'!$J$31,DG$47&gt;=$FQ249,DG$47&lt;=$FR249)*(('Summary&amp;Assumptions'!$H$25*$C249)*(1+'Summary&amp;Assumptions'!$J$29)^(DG$46-1))</f>
        <v>0</v>
      </c>
      <c r="DC249" s="588">
        <f>AND(DH$55&gt;0,SUM($E249:DB249)&lt;'Summary&amp;Assumptions'!$G$32*$B249,$D249&gt;='Summary&amp;Assumptions'!$D$17,DH$47&gt;=$D249,DH$47&lt;=EDATE($D249,'Summary&amp;Assumptions'!$G$32))*$B249+AND(DH$56&lt;'Summary&amp;Assumptions'!$J$31,DH$47&gt;=$FO249,DH$47&lt;=$FP249)*(('Summary&amp;Assumptions'!$H$25*$C249)*(1+'Summary&amp;Assumptions'!$J$29)^(DH$46-1))+AND(DH$56&lt;'Summary&amp;Assumptions'!$J$31,DH$47&gt;=$FQ249,DH$47&lt;=$FR249)*(('Summary&amp;Assumptions'!$H$25*$C249)*(1+'Summary&amp;Assumptions'!$J$29)^(DH$46-1))</f>
        <v>0</v>
      </c>
      <c r="DD249" s="588">
        <f>AND(DI$55&gt;0,SUM($E249:DC249)&lt;'Summary&amp;Assumptions'!$G$32*$B249,$D249&gt;='Summary&amp;Assumptions'!$D$17,DI$47&gt;=$D249,DI$47&lt;=EDATE($D249,'Summary&amp;Assumptions'!$G$32))*$B249+AND(DI$56&lt;'Summary&amp;Assumptions'!$J$31,DI$47&gt;=$FO249,DI$47&lt;=$FP249)*(('Summary&amp;Assumptions'!$H$25*$C249)*(1+'Summary&amp;Assumptions'!$J$29)^(DI$46-1))+AND(DI$56&lt;'Summary&amp;Assumptions'!$J$31,DI$47&gt;=$FQ249,DI$47&lt;=$FR249)*(('Summary&amp;Assumptions'!$H$25*$C249)*(1+'Summary&amp;Assumptions'!$J$29)^(DI$46-1))</f>
        <v>0</v>
      </c>
      <c r="DE249" s="588">
        <f>AND(DJ$55&gt;0,SUM($E249:DD249)&lt;'Summary&amp;Assumptions'!$G$32*$B249,$D249&gt;='Summary&amp;Assumptions'!$D$17,DJ$47&gt;=$D249,DJ$47&lt;=EDATE($D249,'Summary&amp;Assumptions'!$G$32))*$B249+AND(DJ$56&lt;'Summary&amp;Assumptions'!$J$31,DJ$47&gt;=$FO249,DJ$47&lt;=$FP249)*(('Summary&amp;Assumptions'!$H$25*$C249)*(1+'Summary&amp;Assumptions'!$J$29)^(DJ$46-1))+AND(DJ$56&lt;'Summary&amp;Assumptions'!$J$31,DJ$47&gt;=$FQ249,DJ$47&lt;=$FR249)*(('Summary&amp;Assumptions'!$H$25*$C249)*(1+'Summary&amp;Assumptions'!$J$29)^(DJ$46-1))</f>
        <v>0</v>
      </c>
      <c r="DF249" s="588">
        <f>AND(DK$55&gt;0,SUM($E249:DE249)&lt;'Summary&amp;Assumptions'!$G$32*$B249,$D249&gt;='Summary&amp;Assumptions'!$D$17,DK$47&gt;=$D249,DK$47&lt;=EDATE($D249,'Summary&amp;Assumptions'!$G$32))*$B249+AND(DK$56&lt;'Summary&amp;Assumptions'!$J$31,DK$47&gt;=$FO249,DK$47&lt;=$FP249)*(('Summary&amp;Assumptions'!$H$25*$C249)*(1+'Summary&amp;Assumptions'!$J$29)^(DK$46-1))+AND(DK$56&lt;'Summary&amp;Assumptions'!$J$31,DK$47&gt;=$FQ249,DK$47&lt;=$FR249)*(('Summary&amp;Assumptions'!$H$25*$C249)*(1+'Summary&amp;Assumptions'!$J$29)^(DK$46-1))</f>
        <v>0</v>
      </c>
      <c r="DG249" s="588">
        <f>AND(DL$55&gt;0,SUM($E249:DF249)&lt;'Summary&amp;Assumptions'!$G$32*$B249,$D249&gt;='Summary&amp;Assumptions'!$D$17,DL$47&gt;=$D249,DL$47&lt;=EDATE($D249,'Summary&amp;Assumptions'!$G$32))*$B249+AND(DL$56&lt;'Summary&amp;Assumptions'!$J$31,DL$47&gt;=$FO249,DL$47&lt;=$FP249)*(('Summary&amp;Assumptions'!$H$25*$C249)*(1+'Summary&amp;Assumptions'!$J$29)^(DL$46-1))+AND(DL$56&lt;'Summary&amp;Assumptions'!$J$31,DL$47&gt;=$FQ249,DL$47&lt;=$FR249)*(('Summary&amp;Assumptions'!$H$25*$C249)*(1+'Summary&amp;Assumptions'!$J$29)^(DL$46-1))</f>
        <v>0</v>
      </c>
      <c r="DH249" s="588">
        <f>AND(DM$55&gt;0,SUM($E249:DG249)&lt;'Summary&amp;Assumptions'!$G$32*$B249,$D249&gt;='Summary&amp;Assumptions'!$D$17,DM$47&gt;=$D249,DM$47&lt;=EDATE($D249,'Summary&amp;Assumptions'!$G$32))*$B249+AND(DM$56&lt;'Summary&amp;Assumptions'!$J$31,DM$47&gt;=$FO249,DM$47&lt;=$FP249)*(('Summary&amp;Assumptions'!$H$25*$C249)*(1+'Summary&amp;Assumptions'!$J$29)^(DM$46-1))+AND(DM$56&lt;'Summary&amp;Assumptions'!$J$31,DM$47&gt;=$FQ249,DM$47&lt;=$FR249)*(('Summary&amp;Assumptions'!$H$25*$C249)*(1+'Summary&amp;Assumptions'!$J$29)^(DM$46-1))</f>
        <v>0</v>
      </c>
      <c r="DI249" s="588">
        <f>AND(DN$55&gt;0,SUM($E249:DH249)&lt;'Summary&amp;Assumptions'!$G$32*$B249,$D249&gt;='Summary&amp;Assumptions'!$D$17,DN$47&gt;=$D249,DN$47&lt;=EDATE($D249,'Summary&amp;Assumptions'!$G$32))*$B249+AND(DN$56&lt;'Summary&amp;Assumptions'!$J$31,DN$47&gt;=$FO249,DN$47&lt;=$FP249)*(('Summary&amp;Assumptions'!$H$25*$C249)*(1+'Summary&amp;Assumptions'!$J$29)^(DN$46-1))+AND(DN$56&lt;'Summary&amp;Assumptions'!$J$31,DN$47&gt;=$FQ249,DN$47&lt;=$FR249)*(('Summary&amp;Assumptions'!$H$25*$C249)*(1+'Summary&amp;Assumptions'!$J$29)^(DN$46-1))</f>
        <v>0</v>
      </c>
      <c r="DJ249" s="588">
        <f>AND(DO$55&gt;0,SUM($E249:DI249)&lt;'Summary&amp;Assumptions'!$G$32*$B249,$D249&gt;='Summary&amp;Assumptions'!$D$17,DO$47&gt;=$D249,DO$47&lt;=EDATE($D249,'Summary&amp;Assumptions'!$G$32))*$B249+AND(DO$56&lt;'Summary&amp;Assumptions'!$J$31,DO$47&gt;=$FO249,DO$47&lt;=$FP249)*(('Summary&amp;Assumptions'!$H$25*$C249)*(1+'Summary&amp;Assumptions'!$J$29)^(DO$46-1))+AND(DO$56&lt;'Summary&amp;Assumptions'!$J$31,DO$47&gt;=$FQ249,DO$47&lt;=$FR249)*(('Summary&amp;Assumptions'!$H$25*$C249)*(1+'Summary&amp;Assumptions'!$J$29)^(DO$46-1))</f>
        <v>0</v>
      </c>
      <c r="DK249" s="588">
        <f>AND(DP$55&gt;0,SUM($E249:DJ249)&lt;'Summary&amp;Assumptions'!$G$32*$B249,$D249&gt;='Summary&amp;Assumptions'!$D$17,DP$47&gt;=$D249,DP$47&lt;=EDATE($D249,'Summary&amp;Assumptions'!$G$32))*$B249+AND(DP$56&lt;'Summary&amp;Assumptions'!$J$31,DP$47&gt;=$FO249,DP$47&lt;=$FP249)*(('Summary&amp;Assumptions'!$H$25*$C249)*(1+'Summary&amp;Assumptions'!$J$29)^(DP$46-1))+AND(DP$56&lt;'Summary&amp;Assumptions'!$J$31,DP$47&gt;=$FQ249,DP$47&lt;=$FR249)*(('Summary&amp;Assumptions'!$H$25*$C249)*(1+'Summary&amp;Assumptions'!$J$29)^(DP$46-1))</f>
        <v>0</v>
      </c>
      <c r="DL249" s="588">
        <f>AND(DQ$55&gt;0,SUM($E249:DK249)&lt;'Summary&amp;Assumptions'!$G$32*$B249,$D249&gt;='Summary&amp;Assumptions'!$D$17,DQ$47&gt;=$D249,DQ$47&lt;=EDATE($D249,'Summary&amp;Assumptions'!$G$32))*$B249+AND(DQ$56&lt;'Summary&amp;Assumptions'!$J$31,DQ$47&gt;=$FO249,DQ$47&lt;=$FP249)*(('Summary&amp;Assumptions'!$H$25*$C249)*(1+'Summary&amp;Assumptions'!$J$29)^(DQ$46-1))+AND(DQ$56&lt;'Summary&amp;Assumptions'!$J$31,DQ$47&gt;=$FQ249,DQ$47&lt;=$FR249)*(('Summary&amp;Assumptions'!$H$25*$C249)*(1+'Summary&amp;Assumptions'!$J$29)^(DQ$46-1))</f>
        <v>0</v>
      </c>
      <c r="DM249" s="588">
        <f>AND(DR$55&gt;0,SUM($E249:DL249)&lt;'Summary&amp;Assumptions'!$G$32*$B249,$D249&gt;='Summary&amp;Assumptions'!$D$17,DR$47&gt;=$D249,DR$47&lt;=EDATE($D249,'Summary&amp;Assumptions'!$G$32))*$B249+AND(DR$56&lt;'Summary&amp;Assumptions'!$J$31,DR$47&gt;=$FO249,DR$47&lt;=$FP249)*(('Summary&amp;Assumptions'!$H$25*$C249)*(1+'Summary&amp;Assumptions'!$J$29)^(DR$46-1))+AND(DR$56&lt;'Summary&amp;Assumptions'!$J$31,DR$47&gt;=$FQ249,DR$47&lt;=$FR249)*(('Summary&amp;Assumptions'!$H$25*$C249)*(1+'Summary&amp;Assumptions'!$J$29)^(DR$46-1))</f>
        <v>0</v>
      </c>
      <c r="DN249" s="588">
        <f>AND(DS$55&gt;0,SUM($E249:DM249)&lt;'Summary&amp;Assumptions'!$G$32*$B249,$D249&gt;='Summary&amp;Assumptions'!$D$17,DS$47&gt;=$D249,DS$47&lt;=EDATE($D249,'Summary&amp;Assumptions'!$G$32))*$B249+AND(DS$56&lt;'Summary&amp;Assumptions'!$J$31,DS$47&gt;=$FO249,DS$47&lt;=$FP249)*(('Summary&amp;Assumptions'!$H$25*$C249)*(1+'Summary&amp;Assumptions'!$J$29)^(DS$46-1))+AND(DS$56&lt;'Summary&amp;Assumptions'!$J$31,DS$47&gt;=$FQ249,DS$47&lt;=$FR249)*(('Summary&amp;Assumptions'!$H$25*$C249)*(1+'Summary&amp;Assumptions'!$J$29)^(DS$46-1))</f>
        <v>0</v>
      </c>
      <c r="DO249" s="588">
        <f>AND(DT$55&gt;0,SUM($E249:DN249)&lt;'Summary&amp;Assumptions'!$G$32*$B249,$D249&gt;='Summary&amp;Assumptions'!$D$17,DT$47&gt;=$D249,DT$47&lt;=EDATE($D249,'Summary&amp;Assumptions'!$G$32))*$B249+AND(DT$56&lt;'Summary&amp;Assumptions'!$J$31,DT$47&gt;=$FO249,DT$47&lt;=$FP249)*(('Summary&amp;Assumptions'!$H$25*$C249)*(1+'Summary&amp;Assumptions'!$J$29)^(DT$46-1))+AND(DT$56&lt;'Summary&amp;Assumptions'!$J$31,DT$47&gt;=$FQ249,DT$47&lt;=$FR249)*(('Summary&amp;Assumptions'!$H$25*$C249)*(1+'Summary&amp;Assumptions'!$J$29)^(DT$46-1))</f>
        <v>0</v>
      </c>
      <c r="DP249" s="588">
        <f>AND(DU$55&gt;0,SUM($E249:DO249)&lt;'Summary&amp;Assumptions'!$G$32*$B249,$D249&gt;='Summary&amp;Assumptions'!$D$17,DU$47&gt;=$D249,DU$47&lt;=EDATE($D249,'Summary&amp;Assumptions'!$G$32))*$B249+AND(DU$56&lt;'Summary&amp;Assumptions'!$J$31,DU$47&gt;=$FO249,DU$47&lt;=$FP249)*(('Summary&amp;Assumptions'!$H$25*$C249)*(1+'Summary&amp;Assumptions'!$J$29)^(DU$46-1))+AND(DU$56&lt;'Summary&amp;Assumptions'!$J$31,DU$47&gt;=$FQ249,DU$47&lt;=$FR249)*(('Summary&amp;Assumptions'!$H$25*$C249)*(1+'Summary&amp;Assumptions'!$J$29)^(DU$46-1))</f>
        <v>0</v>
      </c>
      <c r="DQ249" s="588">
        <f>AND(DV$55&gt;0,SUM($E249:DP249)&lt;'Summary&amp;Assumptions'!$G$32*$B249,$D249&gt;='Summary&amp;Assumptions'!$D$17,DV$47&gt;=$D249,DV$47&lt;=EDATE($D249,'Summary&amp;Assumptions'!$G$32))*$B249+AND(DV$56&lt;'Summary&amp;Assumptions'!$J$31,DV$47&gt;=$FO249,DV$47&lt;=$FP249)*(('Summary&amp;Assumptions'!$H$25*$C249)*(1+'Summary&amp;Assumptions'!$J$29)^(DV$46-1))+AND(DV$56&lt;'Summary&amp;Assumptions'!$J$31,DV$47&gt;=$FQ249,DV$47&lt;=$FR249)*(('Summary&amp;Assumptions'!$H$25*$C249)*(1+'Summary&amp;Assumptions'!$J$29)^(DV$46-1))</f>
        <v>0</v>
      </c>
      <c r="DR249" s="588">
        <f>AND(DW$55&gt;0,SUM($E249:DQ249)&lt;'Summary&amp;Assumptions'!$G$32*$B249,$D249&gt;='Summary&amp;Assumptions'!$D$17,DW$47&gt;=$D249,DW$47&lt;=EDATE($D249,'Summary&amp;Assumptions'!$G$32))*$B249+AND(DW$56&lt;'Summary&amp;Assumptions'!$J$31,DW$47&gt;=$FO249,DW$47&lt;=$FP249)*(('Summary&amp;Assumptions'!$H$25*$C249)*(1+'Summary&amp;Assumptions'!$J$29)^(DW$46-1))+AND(DW$56&lt;'Summary&amp;Assumptions'!$J$31,DW$47&gt;=$FQ249,DW$47&lt;=$FR249)*(('Summary&amp;Assumptions'!$H$25*$C249)*(1+'Summary&amp;Assumptions'!$J$29)^(DW$46-1))</f>
        <v>0</v>
      </c>
      <c r="DS249" s="588">
        <f>AND(DX$55&gt;0,SUM($E249:DR249)&lt;'Summary&amp;Assumptions'!$G$32*$B249,$D249&gt;='Summary&amp;Assumptions'!$D$17,DX$47&gt;=$D249,DX$47&lt;=EDATE($D249,'Summary&amp;Assumptions'!$G$32))*$B249+AND(DX$56&lt;'Summary&amp;Assumptions'!$J$31,DX$47&gt;=$FO249,DX$47&lt;=$FP249)*(('Summary&amp;Assumptions'!$H$25*$C249)*(1+'Summary&amp;Assumptions'!$J$29)^(DX$46-1))+AND(DX$56&lt;'Summary&amp;Assumptions'!$J$31,DX$47&gt;=$FQ249,DX$47&lt;=$FR249)*(('Summary&amp;Assumptions'!$H$25*$C249)*(1+'Summary&amp;Assumptions'!$J$29)^(DX$46-1))</f>
        <v>0</v>
      </c>
      <c r="DT249" s="588">
        <f>AND(DY$55&gt;0,SUM($E249:DS249)&lt;'Summary&amp;Assumptions'!$G$32*$B249,$D249&gt;='Summary&amp;Assumptions'!$D$17,DY$47&gt;=$D249,DY$47&lt;=EDATE($D249,'Summary&amp;Assumptions'!$G$32))*$B249+AND(DY$56&lt;'Summary&amp;Assumptions'!$J$31,DY$47&gt;=$FO249,DY$47&lt;=$FP249)*(('Summary&amp;Assumptions'!$H$25*$C249)*(1+'Summary&amp;Assumptions'!$J$29)^(DY$46-1))+AND(DY$56&lt;'Summary&amp;Assumptions'!$J$31,DY$47&gt;=$FQ249,DY$47&lt;=$FR249)*(('Summary&amp;Assumptions'!$H$25*$C249)*(1+'Summary&amp;Assumptions'!$J$29)^(DY$46-1))</f>
        <v>0</v>
      </c>
      <c r="DU249" s="588">
        <f>AND(DZ$55&gt;0,SUM($E249:DT249)&lt;'Summary&amp;Assumptions'!$G$32*$B249,$D249&gt;='Summary&amp;Assumptions'!$D$17,DZ$47&gt;=$D249,DZ$47&lt;=EDATE($D249,'Summary&amp;Assumptions'!$G$32))*$B249+AND(DZ$56&lt;'Summary&amp;Assumptions'!$J$31,DZ$47&gt;=$FO249,DZ$47&lt;=$FP249)*(('Summary&amp;Assumptions'!$H$25*$C249)*(1+'Summary&amp;Assumptions'!$J$29)^(DZ$46-1))+AND(DZ$56&lt;'Summary&amp;Assumptions'!$J$31,DZ$47&gt;=$FQ249,DZ$47&lt;=$FR249)*(('Summary&amp;Assumptions'!$H$25*$C249)*(1+'Summary&amp;Assumptions'!$J$29)^(DZ$46-1))</f>
        <v>0</v>
      </c>
      <c r="DV249" s="588">
        <f>AND(EA$55&gt;0,SUM($E249:DU249)&lt;'Summary&amp;Assumptions'!$G$32*$B249,$D249&gt;='Summary&amp;Assumptions'!$D$17,EA$47&gt;=$D249,EA$47&lt;=EDATE($D249,'Summary&amp;Assumptions'!$G$32))*$B249+AND(EA$56&lt;'Summary&amp;Assumptions'!$J$31,EA$47&gt;=$FO249,EA$47&lt;=$FP249)*(('Summary&amp;Assumptions'!$H$25*$C249)*(1+'Summary&amp;Assumptions'!$J$29)^(EA$46-1))+AND(EA$56&lt;'Summary&amp;Assumptions'!$J$31,EA$47&gt;=$FQ249,EA$47&lt;=$FR249)*(('Summary&amp;Assumptions'!$H$25*$C249)*(1+'Summary&amp;Assumptions'!$J$29)^(EA$46-1))</f>
        <v>0</v>
      </c>
      <c r="DW249" s="588">
        <f>AND(EB$55&gt;0,SUM($E249:DV249)&lt;'Summary&amp;Assumptions'!$G$32*$B249,$D249&gt;='Summary&amp;Assumptions'!$D$17,EB$47&gt;=$D249,EB$47&lt;=EDATE($D249,'Summary&amp;Assumptions'!$G$32))*$B249+AND(EB$56&lt;'Summary&amp;Assumptions'!$J$31,EB$47&gt;=$FO249,EB$47&lt;=$FP249)*(('Summary&amp;Assumptions'!$H$25*$C249)*(1+'Summary&amp;Assumptions'!$J$29)^(EB$46-1))+AND(EB$56&lt;'Summary&amp;Assumptions'!$J$31,EB$47&gt;=$FQ249,EB$47&lt;=$FR249)*(('Summary&amp;Assumptions'!$H$25*$C249)*(1+'Summary&amp;Assumptions'!$J$29)^(EB$46-1))</f>
        <v>0</v>
      </c>
      <c r="DX249" s="588">
        <f>AND(EC$55&gt;0,SUM($E249:DW249)&lt;'Summary&amp;Assumptions'!$G$32*$B249,$D249&gt;='Summary&amp;Assumptions'!$D$17,EC$47&gt;=$D249,EC$47&lt;=EDATE($D249,'Summary&amp;Assumptions'!$G$32))*$B249+AND(EC$56&lt;'Summary&amp;Assumptions'!$J$31,EC$47&gt;=$FO249,EC$47&lt;=$FP249)*(('Summary&amp;Assumptions'!$H$25*$C249)*(1+'Summary&amp;Assumptions'!$J$29)^(EC$46-1))+AND(EC$56&lt;'Summary&amp;Assumptions'!$J$31,EC$47&gt;=$FQ249,EC$47&lt;=$FR249)*(('Summary&amp;Assumptions'!$H$25*$C249)*(1+'Summary&amp;Assumptions'!$J$29)^(EC$46-1))</f>
        <v>0</v>
      </c>
      <c r="DY249" s="588">
        <f>AND(ED$55&gt;0,SUM($E249:DX249)&lt;'Summary&amp;Assumptions'!$G$32*$B249,$D249&gt;='Summary&amp;Assumptions'!$D$17,ED$47&gt;=$D249,ED$47&lt;=EDATE($D249,'Summary&amp;Assumptions'!$G$32))*$B249+AND(ED$56&lt;'Summary&amp;Assumptions'!$J$31,ED$47&gt;=$FO249,ED$47&lt;=$FP249)*(('Summary&amp;Assumptions'!$H$25*$C249)*(1+'Summary&amp;Assumptions'!$J$29)^(ED$46-1))+AND(ED$56&lt;'Summary&amp;Assumptions'!$J$31,ED$47&gt;=$FQ249,ED$47&lt;=$FR249)*(('Summary&amp;Assumptions'!$H$25*$C249)*(1+'Summary&amp;Assumptions'!$J$29)^(ED$46-1))</f>
        <v>0</v>
      </c>
      <c r="DZ249" s="588">
        <f>AND(EE$55&gt;0,SUM($E249:DY249)&lt;'Summary&amp;Assumptions'!$G$32*$B249,$D249&gt;='Summary&amp;Assumptions'!$D$17,EE$47&gt;=$D249,EE$47&lt;=EDATE($D249,'Summary&amp;Assumptions'!$G$32))*$B249+AND(EE$56&lt;'Summary&amp;Assumptions'!$J$31,EE$47&gt;=$FO249,EE$47&lt;=$FP249)*(('Summary&amp;Assumptions'!$H$25*$C249)*(1+'Summary&amp;Assumptions'!$J$29)^(EE$46-1))+AND(EE$56&lt;'Summary&amp;Assumptions'!$J$31,EE$47&gt;=$FQ249,EE$47&lt;=$FR249)*(('Summary&amp;Assumptions'!$H$25*$C249)*(1+'Summary&amp;Assumptions'!$J$29)^(EE$46-1))</f>
        <v>0</v>
      </c>
      <c r="EA249" s="588">
        <f>AND(EF$55&gt;0,SUM($E249:DZ249)&lt;'Summary&amp;Assumptions'!$G$32*$B249,$D249&gt;='Summary&amp;Assumptions'!$D$17,EF$47&gt;=$D249,EF$47&lt;=EDATE($D249,'Summary&amp;Assumptions'!$G$32))*$B249+AND(EF$56&lt;'Summary&amp;Assumptions'!$J$31,EF$47&gt;=$FO249,EF$47&lt;=$FP249)*(('Summary&amp;Assumptions'!$H$25*$C249)*(1+'Summary&amp;Assumptions'!$J$29)^(EF$46-1))+AND(EF$56&lt;'Summary&amp;Assumptions'!$J$31,EF$47&gt;=$FQ249,EF$47&lt;=$FR249)*(('Summary&amp;Assumptions'!$H$25*$C249)*(1+'Summary&amp;Assumptions'!$J$29)^(EF$46-1))</f>
        <v>0</v>
      </c>
      <c r="EB249" s="588">
        <f>AND(EG$55&gt;0,SUM($E249:EA249)&lt;'Summary&amp;Assumptions'!$G$32*$B249,$D249&gt;='Summary&amp;Assumptions'!$D$17,EG$47&gt;=$D249,EG$47&lt;=EDATE($D249,'Summary&amp;Assumptions'!$G$32))*$B249+AND(EG$56&lt;'Summary&amp;Assumptions'!$J$31,EG$47&gt;=$FO249,EG$47&lt;=$FP249)*(('Summary&amp;Assumptions'!$H$25*$C249)*(1+'Summary&amp;Assumptions'!$J$29)^(EG$46-1))+AND(EG$56&lt;'Summary&amp;Assumptions'!$J$31,EG$47&gt;=$FQ249,EG$47&lt;=$FR249)*(('Summary&amp;Assumptions'!$H$25*$C249)*(1+'Summary&amp;Assumptions'!$J$29)^(EG$46-1))</f>
        <v>0</v>
      </c>
      <c r="EC249" s="588">
        <f>AND(EH$55&gt;0,SUM($E249:EB249)&lt;'Summary&amp;Assumptions'!$G$32*$B249,$D249&gt;='Summary&amp;Assumptions'!$D$17,EH$47&gt;=$D249,EH$47&lt;=EDATE($D249,'Summary&amp;Assumptions'!$G$32))*$B249+AND(EH$56&lt;'Summary&amp;Assumptions'!$J$31,EH$47&gt;=$FO249,EH$47&lt;=$FP249)*(('Summary&amp;Assumptions'!$H$25*$C249)*(1+'Summary&amp;Assumptions'!$J$29)^(EH$46-1))+AND(EH$56&lt;'Summary&amp;Assumptions'!$J$31,EH$47&gt;=$FQ249,EH$47&lt;=$FR249)*(('Summary&amp;Assumptions'!$H$25*$C249)*(1+'Summary&amp;Assumptions'!$J$29)^(EH$46-1))</f>
        <v>0</v>
      </c>
      <c r="ED249" s="588">
        <f>AND(EI$55&gt;0,SUM($E249:EC249)&lt;'Summary&amp;Assumptions'!$G$32*$B249,$D249&gt;='Summary&amp;Assumptions'!$D$17,EI$47&gt;=$D249,EI$47&lt;=EDATE($D249,'Summary&amp;Assumptions'!$G$32))*$B249+AND(EI$56&lt;'Summary&amp;Assumptions'!$J$31,EI$47&gt;=$FO249,EI$47&lt;=$FP249)*(('Summary&amp;Assumptions'!$H$25*$C249)*(1+'Summary&amp;Assumptions'!$J$29)^(EI$46-1))+AND(EI$56&lt;'Summary&amp;Assumptions'!$J$31,EI$47&gt;=$FQ249,EI$47&lt;=$FR249)*(('Summary&amp;Assumptions'!$H$25*$C249)*(1+'Summary&amp;Assumptions'!$J$29)^(EI$46-1))</f>
        <v>0</v>
      </c>
      <c r="EE249" s="588">
        <f>AND(EJ$55&gt;0,SUM($E249:ED249)&lt;'Summary&amp;Assumptions'!$G$32*$B249,$D249&gt;='Summary&amp;Assumptions'!$D$17,EJ$47&gt;=$D249,EJ$47&lt;=EDATE($D249,'Summary&amp;Assumptions'!$G$32))*$B249+AND(EJ$56&lt;'Summary&amp;Assumptions'!$J$31,EJ$47&gt;=$FO249,EJ$47&lt;=$FP249)*(('Summary&amp;Assumptions'!$H$25*$C249)*(1+'Summary&amp;Assumptions'!$J$29)^(EJ$46-1))+AND(EJ$56&lt;'Summary&amp;Assumptions'!$J$31,EJ$47&gt;=$FQ249,EJ$47&lt;=$FR249)*(('Summary&amp;Assumptions'!$H$25*$C249)*(1+'Summary&amp;Assumptions'!$J$29)^(EJ$46-1))</f>
        <v>0</v>
      </c>
      <c r="EF249" s="588">
        <f>AND(EK$55&gt;0,SUM($E249:EE249)&lt;'Summary&amp;Assumptions'!$G$32*$B249,$D249&gt;='Summary&amp;Assumptions'!$D$17,EK$47&gt;=$D249,EK$47&lt;=EDATE($D249,'Summary&amp;Assumptions'!$G$32))*$B249+AND(EK$56&lt;'Summary&amp;Assumptions'!$J$31,EK$47&gt;=$FO249,EK$47&lt;=$FP249)*(('Summary&amp;Assumptions'!$H$25*$C249)*(1+'Summary&amp;Assumptions'!$J$29)^(EK$46-1))+AND(EK$56&lt;'Summary&amp;Assumptions'!$J$31,EK$47&gt;=$FQ249,EK$47&lt;=$FR249)*(('Summary&amp;Assumptions'!$H$25*$C249)*(1+'Summary&amp;Assumptions'!$J$29)^(EK$46-1))</f>
        <v>0</v>
      </c>
      <c r="EG249" s="588">
        <f>AND(EL$55&gt;0,SUM($E249:EF249)&lt;'Summary&amp;Assumptions'!$G$32*$B249,$D249&gt;='Summary&amp;Assumptions'!$D$17,EL$47&gt;=$D249,EL$47&lt;=EDATE($D249,'Summary&amp;Assumptions'!$G$32))*$B249+AND(EL$56&lt;'Summary&amp;Assumptions'!$J$31,EL$47&gt;=$FO249,EL$47&lt;=$FP249)*(('Summary&amp;Assumptions'!$H$25*$C249)*(1+'Summary&amp;Assumptions'!$J$29)^(EL$46-1))+AND(EL$56&lt;'Summary&amp;Assumptions'!$J$31,EL$47&gt;=$FQ249,EL$47&lt;=$FR249)*(('Summary&amp;Assumptions'!$H$25*$C249)*(1+'Summary&amp;Assumptions'!$J$29)^(EL$46-1))</f>
        <v>0</v>
      </c>
      <c r="EH249" s="588">
        <f>AND(EM$55&gt;0,SUM($E249:EG249)&lt;'Summary&amp;Assumptions'!$G$32*$B249,$D249&gt;='Summary&amp;Assumptions'!$D$17,EM$47&gt;=$D249,EM$47&lt;=EDATE($D249,'Summary&amp;Assumptions'!$G$32))*$B249+AND(EM$56&lt;'Summary&amp;Assumptions'!$J$31,EM$47&gt;=$FO249,EM$47&lt;=$FP249)*(('Summary&amp;Assumptions'!$H$25*$C249)*(1+'Summary&amp;Assumptions'!$J$29)^(EM$46-1))+AND(EM$56&lt;'Summary&amp;Assumptions'!$J$31,EM$47&gt;=$FQ249,EM$47&lt;=$FR249)*(('Summary&amp;Assumptions'!$H$25*$C249)*(1+'Summary&amp;Assumptions'!$J$29)^(EM$46-1))</f>
        <v>0</v>
      </c>
      <c r="EI249" s="588">
        <f>AND(EN$55&gt;0,SUM($E249:EH249)&lt;'Summary&amp;Assumptions'!$G$32*$B249,$D249&gt;='Summary&amp;Assumptions'!$D$17,EN$47&gt;=$D249,EN$47&lt;=EDATE($D249,'Summary&amp;Assumptions'!$G$32))*$B249+AND(EN$56&lt;'Summary&amp;Assumptions'!$J$31,EN$47&gt;=$FO249,EN$47&lt;=$FP249)*(('Summary&amp;Assumptions'!$H$25*$C249)*(1+'Summary&amp;Assumptions'!$J$29)^(EN$46-1))+AND(EN$56&lt;'Summary&amp;Assumptions'!$J$31,EN$47&gt;=$FQ249,EN$47&lt;=$FR249)*(('Summary&amp;Assumptions'!$H$25*$C249)*(1+'Summary&amp;Assumptions'!$J$29)^(EN$46-1))</f>
        <v>0</v>
      </c>
      <c r="EJ249" s="588">
        <f>AND(EO$55&gt;0,SUM($E249:EI249)&lt;'Summary&amp;Assumptions'!$G$32*$B249,$D249&gt;='Summary&amp;Assumptions'!$D$17,EO$47&gt;=$D249,EO$47&lt;=EDATE($D249,'Summary&amp;Assumptions'!$G$32))*$B249+AND(EO$56&lt;'Summary&amp;Assumptions'!$J$31,EO$47&gt;=$FO249,EO$47&lt;=$FP249)*(('Summary&amp;Assumptions'!$H$25*$C249)*(1+'Summary&amp;Assumptions'!$J$29)^(EO$46-1))+AND(EO$56&lt;'Summary&amp;Assumptions'!$J$31,EO$47&gt;=$FQ249,EO$47&lt;=$FR249)*(('Summary&amp;Assumptions'!$H$25*$C249)*(1+'Summary&amp;Assumptions'!$J$29)^(EO$46-1))</f>
        <v>0</v>
      </c>
      <c r="EK249" s="588">
        <f>AND(EP$55&gt;0,SUM($E249:EJ249)&lt;'Summary&amp;Assumptions'!$G$32*$B249,$D249&gt;='Summary&amp;Assumptions'!$D$17,EP$47&gt;=$D249,EP$47&lt;=EDATE($D249,'Summary&amp;Assumptions'!$G$32))*$B249+AND(EP$56&lt;'Summary&amp;Assumptions'!$J$31,EP$47&gt;=$FO249,EP$47&lt;=$FP249)*(('Summary&amp;Assumptions'!$H$25*$C249)*(1+'Summary&amp;Assumptions'!$J$29)^(EP$46-1))+AND(EP$56&lt;'Summary&amp;Assumptions'!$J$31,EP$47&gt;=$FQ249,EP$47&lt;=$FR249)*(('Summary&amp;Assumptions'!$H$25*$C249)*(1+'Summary&amp;Assumptions'!$J$29)^(EP$46-1))</f>
        <v>0</v>
      </c>
      <c r="EL249" s="588">
        <f>AND(EQ$55&gt;0,SUM($E249:EK249)&lt;'Summary&amp;Assumptions'!$G$32*$B249,$D249&gt;='Summary&amp;Assumptions'!$D$17,EQ$47&gt;=$D249,EQ$47&lt;=EDATE($D249,'Summary&amp;Assumptions'!$G$32))*$B249+AND(EQ$56&lt;'Summary&amp;Assumptions'!$J$31,EQ$47&gt;=$FO249,EQ$47&lt;=$FP249)*(('Summary&amp;Assumptions'!$H$25*$C249)*(1+'Summary&amp;Assumptions'!$J$29)^(EQ$46-1))+AND(EQ$56&lt;'Summary&amp;Assumptions'!$J$31,EQ$47&gt;=$FQ249,EQ$47&lt;=$FR249)*(('Summary&amp;Assumptions'!$H$25*$C249)*(1+'Summary&amp;Assumptions'!$J$29)^(EQ$46-1))</f>
        <v>0</v>
      </c>
      <c r="EM249" s="588">
        <f>AND(ER$55&gt;0,SUM($E249:EL249)&lt;'Summary&amp;Assumptions'!$G$32*$B249,$D249&gt;='Summary&amp;Assumptions'!$D$17,ER$47&gt;=$D249,ER$47&lt;=EDATE($D249,'Summary&amp;Assumptions'!$G$32))*$B249+AND(ER$56&lt;'Summary&amp;Assumptions'!$J$31,ER$47&gt;=$FO249,ER$47&lt;=$FP249)*(('Summary&amp;Assumptions'!$H$25*$C249)*(1+'Summary&amp;Assumptions'!$J$29)^(ER$46-1))+AND(ER$56&lt;'Summary&amp;Assumptions'!$J$31,ER$47&gt;=$FQ249,ER$47&lt;=$FR249)*(('Summary&amp;Assumptions'!$H$25*$C249)*(1+'Summary&amp;Assumptions'!$J$29)^(ER$46-1))</f>
        <v>0</v>
      </c>
      <c r="EN249" s="588">
        <f>AND(ES$55&gt;0,SUM($E249:EM249)&lt;'Summary&amp;Assumptions'!$G$32*$B249,$D249&gt;='Summary&amp;Assumptions'!$D$17,ES$47&gt;=$D249,ES$47&lt;=EDATE($D249,'Summary&amp;Assumptions'!$G$32))*$B249+AND(ES$56&lt;'Summary&amp;Assumptions'!$J$31,ES$47&gt;=$FO249,ES$47&lt;=$FP249)*(('Summary&amp;Assumptions'!$H$25*$C249)*(1+'Summary&amp;Assumptions'!$J$29)^(ES$46-1))+AND(ES$56&lt;'Summary&amp;Assumptions'!$J$31,ES$47&gt;=$FQ249,ES$47&lt;=$FR249)*(('Summary&amp;Assumptions'!$H$25*$C249)*(1+'Summary&amp;Assumptions'!$J$29)^(ES$46-1))</f>
        <v>0</v>
      </c>
      <c r="EO249" s="588">
        <f>AND(ET$55&gt;0,SUM($E249:EN249)&lt;'Summary&amp;Assumptions'!$G$32*$B249,$D249&gt;='Summary&amp;Assumptions'!$D$17,ET$47&gt;=$D249,ET$47&lt;=EDATE($D249,'Summary&amp;Assumptions'!$G$32))*$B249+AND(ET$56&lt;'Summary&amp;Assumptions'!$J$31,ET$47&gt;=$FO249,ET$47&lt;=$FP249)*(('Summary&amp;Assumptions'!$H$25*$C249)*(1+'Summary&amp;Assumptions'!$J$29)^(ET$46-1))+AND(ET$56&lt;'Summary&amp;Assumptions'!$J$31,ET$47&gt;=$FQ249,ET$47&lt;=$FR249)*(('Summary&amp;Assumptions'!$H$25*$C249)*(1+'Summary&amp;Assumptions'!$J$29)^(ET$46-1))</f>
        <v>0</v>
      </c>
      <c r="EP249" s="588">
        <f>AND(EU$55&gt;0,SUM($E249:EO249)&lt;'Summary&amp;Assumptions'!$G$32*$B249,$D249&gt;='Summary&amp;Assumptions'!$D$17,EU$47&gt;=$D249,EU$47&lt;=EDATE($D249,'Summary&amp;Assumptions'!$G$32))*$B249+AND(EU$56&lt;'Summary&amp;Assumptions'!$J$31,EU$47&gt;=$FO249,EU$47&lt;=$FP249)*(('Summary&amp;Assumptions'!$H$25*$C249)*(1+'Summary&amp;Assumptions'!$J$29)^(EU$46-1))+AND(EU$56&lt;'Summary&amp;Assumptions'!$J$31,EU$47&gt;=$FQ249,EU$47&lt;=$FR249)*(('Summary&amp;Assumptions'!$H$25*$C249)*(1+'Summary&amp;Assumptions'!$J$29)^(EU$46-1))</f>
        <v>0</v>
      </c>
      <c r="EQ249" s="588">
        <f>AND(EV$55&gt;0,SUM($E249:EP249)&lt;'Summary&amp;Assumptions'!$G$32*$B249,$D249&gt;='Summary&amp;Assumptions'!$D$17,EV$47&gt;=$D249,EV$47&lt;=EDATE($D249,'Summary&amp;Assumptions'!$G$32))*$B249+AND(EV$56&lt;'Summary&amp;Assumptions'!$J$31,EV$47&gt;=$FO249,EV$47&lt;=$FP249)*(('Summary&amp;Assumptions'!$H$25*$C249)*(1+'Summary&amp;Assumptions'!$J$29)^(EV$46-1))+AND(EV$56&lt;'Summary&amp;Assumptions'!$J$31,EV$47&gt;=$FQ249,EV$47&lt;=$FR249)*(('Summary&amp;Assumptions'!$H$25*$C249)*(1+'Summary&amp;Assumptions'!$J$29)^(EV$46-1))</f>
        <v>0</v>
      </c>
      <c r="ER249" s="588">
        <f>AND(EW$55&gt;0,SUM($E249:EQ249)&lt;'Summary&amp;Assumptions'!$G$32*$B249,$D249&gt;='Summary&amp;Assumptions'!$D$17,EW$47&gt;=$D249,EW$47&lt;=EDATE($D249,'Summary&amp;Assumptions'!$G$32))*$B249+AND(EW$56&lt;'Summary&amp;Assumptions'!$J$31,EW$47&gt;=$FO249,EW$47&lt;=$FP249)*(('Summary&amp;Assumptions'!$H$25*$C249)*(1+'Summary&amp;Assumptions'!$J$29)^(EW$46-1))+AND(EW$56&lt;'Summary&amp;Assumptions'!$J$31,EW$47&gt;=$FQ249,EW$47&lt;=$FR249)*(('Summary&amp;Assumptions'!$H$25*$C249)*(1+'Summary&amp;Assumptions'!$J$29)^(EW$46-1))</f>
        <v>0</v>
      </c>
      <c r="ES249" s="588">
        <f>AND(EX$55&gt;0,SUM($E249:ER249)&lt;'Summary&amp;Assumptions'!$G$32*$B249,$D249&gt;='Summary&amp;Assumptions'!$D$17,EX$47&gt;=$D249,EX$47&lt;=EDATE($D249,'Summary&amp;Assumptions'!$G$32))*$B249+AND(EX$56&lt;'Summary&amp;Assumptions'!$J$31,EX$47&gt;=$FO249,EX$47&lt;=$FP249)*(('Summary&amp;Assumptions'!$H$25*$C249)*(1+'Summary&amp;Assumptions'!$J$29)^(EX$46-1))+AND(EX$56&lt;'Summary&amp;Assumptions'!$J$31,EX$47&gt;=$FQ249,EX$47&lt;=$FR249)*(('Summary&amp;Assumptions'!$H$25*$C249)*(1+'Summary&amp;Assumptions'!$J$29)^(EX$46-1))</f>
        <v>0</v>
      </c>
      <c r="ET249" s="588">
        <f>AND(EY$55&gt;0,SUM($E249:ES249)&lt;'Summary&amp;Assumptions'!$G$32*$B249,$D249&gt;='Summary&amp;Assumptions'!$D$17,EY$47&gt;=$D249,EY$47&lt;=EDATE($D249,'Summary&amp;Assumptions'!$G$32))*$B249+AND(EY$56&lt;'Summary&amp;Assumptions'!$J$31,EY$47&gt;=$FO249,EY$47&lt;=$FP249)*(('Summary&amp;Assumptions'!$H$25*$C249)*(1+'Summary&amp;Assumptions'!$J$29)^(EY$46-1))+AND(EY$56&lt;'Summary&amp;Assumptions'!$J$31,EY$47&gt;=$FQ249,EY$47&lt;=$FR249)*(('Summary&amp;Assumptions'!$H$25*$C249)*(1+'Summary&amp;Assumptions'!$J$29)^(EY$46-1))</f>
        <v>0</v>
      </c>
      <c r="EU249" s="588">
        <f>AND(EZ$55&gt;0,SUM($E249:ET249)&lt;'Summary&amp;Assumptions'!$G$32*$B249,$D249&gt;='Summary&amp;Assumptions'!$D$17,EZ$47&gt;=$D249,EZ$47&lt;=EDATE($D249,'Summary&amp;Assumptions'!$G$32))*$B249+AND(EZ$56&lt;'Summary&amp;Assumptions'!$J$31,EZ$47&gt;=$FO249,EZ$47&lt;=$FP249)*(('Summary&amp;Assumptions'!$H$25*$C249)*(1+'Summary&amp;Assumptions'!$J$29)^(EZ$46-1))+AND(EZ$56&lt;'Summary&amp;Assumptions'!$J$31,EZ$47&gt;=$FQ249,EZ$47&lt;=$FR249)*(('Summary&amp;Assumptions'!$H$25*$C249)*(1+'Summary&amp;Assumptions'!$J$29)^(EZ$46-1))</f>
        <v>0</v>
      </c>
      <c r="EV249" s="588">
        <f>AND(FA$55&gt;0,SUM($E249:EU249)&lt;'Summary&amp;Assumptions'!$G$32*$B249,$D249&gt;='Summary&amp;Assumptions'!$D$17,FA$47&gt;=$D249,FA$47&lt;=EDATE($D249,'Summary&amp;Assumptions'!$G$32))*$B249+AND(FA$56&lt;'Summary&amp;Assumptions'!$J$31,FA$47&gt;=$FO249,FA$47&lt;=$FP249)*(('Summary&amp;Assumptions'!$H$25*$C249)*(1+'Summary&amp;Assumptions'!$J$29)^(FA$46-1))+AND(FA$56&lt;'Summary&amp;Assumptions'!$J$31,FA$47&gt;=$FQ249,FA$47&lt;=$FR249)*(('Summary&amp;Assumptions'!$H$25*$C249)*(1+'Summary&amp;Assumptions'!$J$29)^(FA$46-1))</f>
        <v>0</v>
      </c>
      <c r="EW249" s="588">
        <f>AND(FB$55&gt;0,SUM($E249:EV249)&lt;'Summary&amp;Assumptions'!$G$32*$B249,$D249&gt;='Summary&amp;Assumptions'!$D$17,FB$47&gt;=$D249,FB$47&lt;=EDATE($D249,'Summary&amp;Assumptions'!$G$32))*$B249+AND(FB$56&lt;'Summary&amp;Assumptions'!$J$31,FB$47&gt;=$FO249,FB$47&lt;=$FP249)*(('Summary&amp;Assumptions'!$H$25*$C249)*(1+'Summary&amp;Assumptions'!$J$29)^(FB$46-1))+AND(FB$56&lt;'Summary&amp;Assumptions'!$J$31,FB$47&gt;=$FQ249,FB$47&lt;=$FR249)*(('Summary&amp;Assumptions'!$H$25*$C249)*(1+'Summary&amp;Assumptions'!$J$29)^(FB$46-1))</f>
        <v>0</v>
      </c>
      <c r="EX249" s="588">
        <f>AND(FC$55&gt;0,SUM($E249:EW249)&lt;'Summary&amp;Assumptions'!$G$32*$B249,$D249&gt;='Summary&amp;Assumptions'!$D$17,FC$47&gt;=$D249,FC$47&lt;=EDATE($D249,'Summary&amp;Assumptions'!$G$32))*$B249+AND(FC$56&lt;'Summary&amp;Assumptions'!$J$31,FC$47&gt;=$FO249,FC$47&lt;=$FP249)*(('Summary&amp;Assumptions'!$H$25*$C249)*(1+'Summary&amp;Assumptions'!$J$29)^(FC$46-1))+AND(FC$56&lt;'Summary&amp;Assumptions'!$J$31,FC$47&gt;=$FQ249,FC$47&lt;=$FR249)*(('Summary&amp;Assumptions'!$H$25*$C249)*(1+'Summary&amp;Assumptions'!$J$29)^(FC$46-1))</f>
        <v>0</v>
      </c>
      <c r="EY249" s="588">
        <f>AND(FD$55&gt;0,SUM($E249:EX249)&lt;'Summary&amp;Assumptions'!$G$32*$B249,$D249&gt;='Summary&amp;Assumptions'!$D$17,FD$47&gt;=$D249,FD$47&lt;=EDATE($D249,'Summary&amp;Assumptions'!$G$32))*$B249+AND(FD$56&lt;'Summary&amp;Assumptions'!$J$31,FD$47&gt;=$FO249,FD$47&lt;=$FP249)*(('Summary&amp;Assumptions'!$H$25*$C249)*(1+'Summary&amp;Assumptions'!$J$29)^(FD$46-1))+AND(FD$56&lt;'Summary&amp;Assumptions'!$J$31,FD$47&gt;=$FQ249,FD$47&lt;=$FR249)*(('Summary&amp;Assumptions'!$H$25*$C249)*(1+'Summary&amp;Assumptions'!$J$29)^(FD$46-1))</f>
        <v>0</v>
      </c>
      <c r="EZ249" s="588">
        <f>AND(FE$55&gt;0,SUM($E249:EY249)&lt;'Summary&amp;Assumptions'!$G$32*$B249,$D249&gt;='Summary&amp;Assumptions'!$D$17,FE$47&gt;=$D249,FE$47&lt;=EDATE($D249,'Summary&amp;Assumptions'!$G$32))*$B249+AND(FE$56&lt;'Summary&amp;Assumptions'!$J$31,FE$47&gt;=$FO249,FE$47&lt;=$FP249)*(('Summary&amp;Assumptions'!$H$25*$C249)*(1+'Summary&amp;Assumptions'!$J$29)^(FE$46-1))+AND(FE$56&lt;'Summary&amp;Assumptions'!$J$31,FE$47&gt;=$FQ249,FE$47&lt;=$FR249)*(('Summary&amp;Assumptions'!$H$25*$C249)*(1+'Summary&amp;Assumptions'!$J$29)^(FE$46-1))</f>
        <v>0</v>
      </c>
      <c r="FA249" s="588">
        <f>AND(FF$55&gt;0,SUM($E249:EZ249)&lt;'Summary&amp;Assumptions'!$G$32*$B249,$D249&gt;='Summary&amp;Assumptions'!$D$17,FF$47&gt;=$D249,FF$47&lt;=EDATE($D249,'Summary&amp;Assumptions'!$G$32))*$B249+AND(FF$56&lt;'Summary&amp;Assumptions'!$J$31,FF$47&gt;=$FO249,FF$47&lt;=$FP249)*(('Summary&amp;Assumptions'!$H$25*$C249)*(1+'Summary&amp;Assumptions'!$J$29)^(FF$46-1))+AND(FF$56&lt;'Summary&amp;Assumptions'!$J$31,FF$47&gt;=$FQ249,FF$47&lt;=$FR249)*(('Summary&amp;Assumptions'!$H$25*$C249)*(1+'Summary&amp;Assumptions'!$J$29)^(FF$46-1))</f>
        <v>0</v>
      </c>
      <c r="FB249" s="588">
        <f>AND(FG$55&gt;0,SUM($E249:FA249)&lt;'Summary&amp;Assumptions'!$G$32*$B249,$D249&gt;='Summary&amp;Assumptions'!$D$17,FG$47&gt;=$D249,FG$47&lt;=EDATE($D249,'Summary&amp;Assumptions'!$G$32))*$B249+AND(FG$56&lt;'Summary&amp;Assumptions'!$J$31,FG$47&gt;=$FO249,FG$47&lt;=$FP249)*(('Summary&amp;Assumptions'!$H$25*$C249)*(1+'Summary&amp;Assumptions'!$J$29)^(FG$46-1))+AND(FG$56&lt;'Summary&amp;Assumptions'!$J$31,FG$47&gt;=$FQ249,FG$47&lt;=$FR249)*(('Summary&amp;Assumptions'!$H$25*$C249)*(1+'Summary&amp;Assumptions'!$J$29)^(FG$46-1))</f>
        <v>0</v>
      </c>
      <c r="FC249" s="588">
        <f>AND(FH$55&gt;0,SUM($E249:FB249)&lt;'Summary&amp;Assumptions'!$G$32*$B249,$D249&gt;='Summary&amp;Assumptions'!$D$17,FH$47&gt;=$D249,FH$47&lt;=EDATE($D249,'Summary&amp;Assumptions'!$G$32))*$B249+AND(FH$56&lt;'Summary&amp;Assumptions'!$J$31,FH$47&gt;=$FO249,FH$47&lt;=$FP249)*(('Summary&amp;Assumptions'!$H$25*$C249)*(1+'Summary&amp;Assumptions'!$J$29)^(FH$46-1))+AND(FH$56&lt;'Summary&amp;Assumptions'!$J$31,FH$47&gt;=$FQ249,FH$47&lt;=$FR249)*(('Summary&amp;Assumptions'!$H$25*$C249)*(1+'Summary&amp;Assumptions'!$J$29)^(FH$46-1))</f>
        <v>0</v>
      </c>
      <c r="FD249" s="588">
        <f>AND(FI$55&gt;0,SUM($E249:FC249)&lt;'Summary&amp;Assumptions'!$G$32*$B249,$D249&gt;='Summary&amp;Assumptions'!$D$17,FI$47&gt;=$D249,FI$47&lt;=EDATE($D249,'Summary&amp;Assumptions'!$G$32))*$B249+AND(FI$56&lt;'Summary&amp;Assumptions'!$J$31,FI$47&gt;=$FO249,FI$47&lt;=$FP249)*(('Summary&amp;Assumptions'!$H$25*$C249)*(1+'Summary&amp;Assumptions'!$J$29)^(FI$46-1))+AND(FI$56&lt;'Summary&amp;Assumptions'!$J$31,FI$47&gt;=$FQ249,FI$47&lt;=$FR249)*(('Summary&amp;Assumptions'!$H$25*$C249)*(1+'Summary&amp;Assumptions'!$J$29)^(FI$46-1))</f>
        <v>0</v>
      </c>
      <c r="FE249" s="588">
        <f>AND(FJ$55&gt;0,SUM($E249:FD249)&lt;'Summary&amp;Assumptions'!$G$32*$B249,$D249&gt;='Summary&amp;Assumptions'!$D$17,FJ$47&gt;=$D249,FJ$47&lt;=EDATE($D249,'Summary&amp;Assumptions'!$G$32))*$B249+AND(FJ$56&lt;'Summary&amp;Assumptions'!$J$31,FJ$47&gt;=$FO249,FJ$47&lt;=$FP249)*(('Summary&amp;Assumptions'!$H$25*$C249)*(1+'Summary&amp;Assumptions'!$J$29)^(FJ$46-1))+AND(FJ$56&lt;'Summary&amp;Assumptions'!$J$31,FJ$47&gt;=$FQ249,FJ$47&lt;=$FR249)*(('Summary&amp;Assumptions'!$H$25*$C249)*(1+'Summary&amp;Assumptions'!$J$29)^(FJ$46-1))</f>
        <v>0</v>
      </c>
      <c r="FF249" s="588">
        <f>AND(FK$55&gt;0,SUM($E249:FE249)&lt;'Summary&amp;Assumptions'!$G$32*$B249,$D249&gt;='Summary&amp;Assumptions'!$D$17,FK$47&gt;=$D249,FK$47&lt;=EDATE($D249,'Summary&amp;Assumptions'!$G$32))*$B249+AND(FK$56&lt;'Summary&amp;Assumptions'!$J$31,FK$47&gt;=$FO249,FK$47&lt;=$FP249)*(('Summary&amp;Assumptions'!$H$25*$C249)*(1+'Summary&amp;Assumptions'!$J$29)^(FK$46-1))+AND(FK$56&lt;'Summary&amp;Assumptions'!$J$31,FK$47&gt;=$FQ249,FK$47&lt;=$FR249)*(('Summary&amp;Assumptions'!$H$25*$C249)*(1+'Summary&amp;Assumptions'!$J$29)^(FK$46-1))</f>
        <v>0</v>
      </c>
      <c r="FG249" s="588">
        <f>AND(FL$55&gt;0,SUM($E249:FF249)&lt;'Summary&amp;Assumptions'!$G$32*$B249,$D249&gt;='Summary&amp;Assumptions'!$D$17,FL$47&gt;=$D249,FL$47&lt;=EDATE($D249,'Summary&amp;Assumptions'!$G$32))*$B249+AND(FL$56&lt;'Summary&amp;Assumptions'!$J$31,FL$47&gt;=$FO249,FL$47&lt;=$FP249)*(('Summary&amp;Assumptions'!$H$25*$C249)*(1+'Summary&amp;Assumptions'!$J$29)^(FL$46-1))+AND(FL$56&lt;'Summary&amp;Assumptions'!$J$31,FL$47&gt;=$FQ249,FL$47&lt;=$FR249)*(('Summary&amp;Assumptions'!$H$25*$C249)*(1+'Summary&amp;Assumptions'!$J$29)^(FL$46-1))</f>
        <v>0</v>
      </c>
      <c r="FH249" s="588">
        <f>AND(FM$55&gt;0,SUM($E249:FG249)&lt;'Summary&amp;Assumptions'!$G$32*$B249,$D249&gt;='Summary&amp;Assumptions'!$D$17,FM$47&gt;=$D249,FM$47&lt;=EDATE($D249,'Summary&amp;Assumptions'!$G$32))*$B249+AND(FM$56&lt;'Summary&amp;Assumptions'!$J$31,FM$47&gt;=$FO249,FM$47&lt;=$FP249)*(('Summary&amp;Assumptions'!$H$25*$C249)*(1+'Summary&amp;Assumptions'!$J$29)^(FM$46-1))+AND(FM$56&lt;'Summary&amp;Assumptions'!$J$31,FM$47&gt;=$FQ249,FM$47&lt;=$FR249)*(('Summary&amp;Assumptions'!$H$25*$C249)*(1+'Summary&amp;Assumptions'!$J$29)^(FM$46-1))</f>
        <v>0</v>
      </c>
      <c r="FI249" s="588">
        <f>AND(FN$55&gt;0,SUM($E249:FH249)&lt;'Summary&amp;Assumptions'!$G$32*$B249,$D249&gt;='Summary&amp;Assumptions'!$D$17,FN$47&gt;=$D249,FN$47&lt;=EDATE($D249,'Summary&amp;Assumptions'!$G$32))*$B249+AND(FN$56&lt;'Summary&amp;Assumptions'!$J$31,FN$47&gt;=$FO249,FN$47&lt;=$FP249)*(('Summary&amp;Assumptions'!$H$25*$C249)*(1+'Summary&amp;Assumptions'!$J$29)^(FN$46-1))+AND(FN$56&lt;'Summary&amp;Assumptions'!$J$31,FN$47&gt;=$FQ249,FN$47&lt;=$FR249)*(('Summary&amp;Assumptions'!$H$25*$C249)*(1+'Summary&amp;Assumptions'!$J$29)^(FN$46-1))</f>
        <v>0</v>
      </c>
      <c r="FJ249" s="588">
        <f>AND(FO$55&gt;0,SUM($E249:FI249)&lt;'Summary&amp;Assumptions'!$G$32*$B249,$D249&gt;='Summary&amp;Assumptions'!$D$17,FO$47&gt;=$D249,FO$47&lt;=EDATE($D249,'Summary&amp;Assumptions'!$G$32))*$B249+AND(FO$56&lt;'Summary&amp;Assumptions'!$J$31,FO$47&gt;=$FO249,FO$47&lt;=$FP249)*(('Summary&amp;Assumptions'!$H$25*$C249)*(1+'Summary&amp;Assumptions'!$J$29)^(FO$46-1))+AND(FO$56&lt;'Summary&amp;Assumptions'!$J$31,FO$47&gt;=$FQ249,FO$47&lt;=$FR249)*(('Summary&amp;Assumptions'!$H$25*$C249)*(1+'Summary&amp;Assumptions'!$J$29)^(FO$46-1))</f>
        <v>0</v>
      </c>
      <c r="FK249" s="588">
        <f>AND(FP$55&gt;0,SUM($E249:FJ249)&lt;'Summary&amp;Assumptions'!$G$32*$B249,$D249&gt;='Summary&amp;Assumptions'!$D$17,FP$47&gt;=$D249,FP$47&lt;=EDATE($D249,'Summary&amp;Assumptions'!$G$32))*$B249+AND(FP$56&lt;'Summary&amp;Assumptions'!$J$31,FP$47&gt;=$FO249,FP$47&lt;=$FP249)*(('Summary&amp;Assumptions'!$H$25*$C249)*(1+'Summary&amp;Assumptions'!$J$29)^(FP$46-1))+AND(FP$56&lt;'Summary&amp;Assumptions'!$J$31,FP$47&gt;=$FQ249,FP$47&lt;=$FR249)*(('Summary&amp;Assumptions'!$H$25*$C249)*(1+'Summary&amp;Assumptions'!$J$29)^(FP$46-1))</f>
        <v>0</v>
      </c>
      <c r="FL249" s="588">
        <f>AND(FQ$55&gt;0,SUM($E249:FK249)&lt;'Summary&amp;Assumptions'!$G$32*$B249,$D249&gt;='Summary&amp;Assumptions'!$D$17,FQ$47&gt;=$D249,FQ$47&lt;=EDATE($D249,'Summary&amp;Assumptions'!$G$32))*$B249+AND(FQ$56&lt;'Summary&amp;Assumptions'!$J$31,FQ$47&gt;=$FO249,FQ$47&lt;=$FP249)*(('Summary&amp;Assumptions'!$H$25*$C249)*(1+'Summary&amp;Assumptions'!$J$29)^(FQ$46-1))+AND(FQ$56&lt;'Summary&amp;Assumptions'!$J$31,FQ$47&gt;=$FQ249,FQ$47&lt;=$FR249)*(('Summary&amp;Assumptions'!$H$25*$C249)*(1+'Summary&amp;Assumptions'!$J$29)^(FQ$46-1))</f>
        <v>0</v>
      </c>
      <c r="FO249" s="576">
        <f>EDATE(D249,'Summary&amp;Assumptions'!$G$34)</f>
        <v>48366</v>
      </c>
      <c r="FP249" s="576">
        <f>EDATE(FO249,'Summary&amp;Assumptions'!$G$33-1)</f>
        <v>48396</v>
      </c>
      <c r="FQ249" s="576">
        <f>EDATE(FO249,'Summary&amp;Assumptions'!$G$34)</f>
        <v>48731</v>
      </c>
      <c r="FR249" s="576">
        <f>EDATE(FQ249,'Summary&amp;Assumptions'!$G$33-1)</f>
        <v>48761</v>
      </c>
    </row>
    <row r="250" spans="2:174" hidden="1" x14ac:dyDescent="0.2">
      <c r="B250" s="588">
        <v>0</v>
      </c>
      <c r="C250" s="193">
        <v>0</v>
      </c>
      <c r="D250" s="589">
        <v>48030</v>
      </c>
      <c r="F250" s="588">
        <f>AND(K$55&gt;0,SUM($E250:E250)&lt;'Summary&amp;Assumptions'!$G$32*$B250,$D250&gt;='Summary&amp;Assumptions'!$D$17,K$47&gt;=$D250,K$47&lt;=EDATE($D250,'Summary&amp;Assumptions'!$G$32))*$B250+AND(K$56&lt;'Summary&amp;Assumptions'!$J$31,K$47&gt;=$FO250,K$47&lt;=$FP250)*(('Summary&amp;Assumptions'!$H$25*$C250)*(1+'Summary&amp;Assumptions'!$J$29)^(K$46-1))+AND(K$56&lt;'Summary&amp;Assumptions'!$J$31,K$47&gt;=$FQ250,K$47&lt;=$FR250)*(('Summary&amp;Assumptions'!$H$25*$C250)*(1+'Summary&amp;Assumptions'!$J$29)^(K$46-1))</f>
        <v>0</v>
      </c>
      <c r="G250" s="588">
        <f>AND(L$55&gt;0,SUM($E250:F250)&lt;'Summary&amp;Assumptions'!$G$32*$B250,$D250&gt;='Summary&amp;Assumptions'!$D$17,L$47&gt;=$D250,L$47&lt;=EDATE($D250,'Summary&amp;Assumptions'!$G$32))*$B250+AND(L$56&lt;'Summary&amp;Assumptions'!$J$31,L$47&gt;=$FO250,L$47&lt;=$FP250)*(('Summary&amp;Assumptions'!$H$25*$C250)*(1+'Summary&amp;Assumptions'!$J$29)^(L$46-1))+AND(L$56&lt;'Summary&amp;Assumptions'!$J$31,L$47&gt;=$FQ250,L$47&lt;=$FR250)*(('Summary&amp;Assumptions'!$H$25*$C250)*(1+'Summary&amp;Assumptions'!$J$29)^(L$46-1))</f>
        <v>0</v>
      </c>
      <c r="H250" s="588">
        <f>AND(M$55&gt;0,SUM($E250:G250)&lt;'Summary&amp;Assumptions'!$G$32*$B250,$D250&gt;='Summary&amp;Assumptions'!$D$17,M$47&gt;=$D250,M$47&lt;=EDATE($D250,'Summary&amp;Assumptions'!$G$32))*$B250+AND(M$56&lt;'Summary&amp;Assumptions'!$J$31,M$47&gt;=$FO250,M$47&lt;=$FP250)*(('Summary&amp;Assumptions'!$H$25*$C250)*(1+'Summary&amp;Assumptions'!$J$29)^(M$46-1))+AND(M$56&lt;'Summary&amp;Assumptions'!$J$31,M$47&gt;=$FQ250,M$47&lt;=$FR250)*(('Summary&amp;Assumptions'!$H$25*$C250)*(1+'Summary&amp;Assumptions'!$J$29)^(M$46-1))</f>
        <v>0</v>
      </c>
      <c r="I250" s="588">
        <f>AND(N$55&gt;0,SUM($E250:H250)&lt;'Summary&amp;Assumptions'!$G$32*$B250,$D250&gt;='Summary&amp;Assumptions'!$D$17,N$47&gt;=$D250,N$47&lt;=EDATE($D250,'Summary&amp;Assumptions'!$G$32))*$B250+AND(N$56&lt;'Summary&amp;Assumptions'!$J$31,N$47&gt;=$FO250,N$47&lt;=$FP250)*(('Summary&amp;Assumptions'!$H$25*$C250)*(1+'Summary&amp;Assumptions'!$J$29)^(N$46-1))+AND(N$56&lt;'Summary&amp;Assumptions'!$J$31,N$47&gt;=$FQ250,N$47&lt;=$FR250)*(('Summary&amp;Assumptions'!$H$25*$C250)*(1+'Summary&amp;Assumptions'!$J$29)^(N$46-1))</f>
        <v>0</v>
      </c>
      <c r="J250" s="588">
        <f>AND(O$55&gt;0,SUM($E250:I250)&lt;'Summary&amp;Assumptions'!$G$32*$B250,$D250&gt;='Summary&amp;Assumptions'!$D$17,O$47&gt;=$D250,O$47&lt;=EDATE($D250,'Summary&amp;Assumptions'!$G$32))*$B250+AND(O$56&lt;'Summary&amp;Assumptions'!$J$31,O$47&gt;=$FO250,O$47&lt;=$FP250)*(('Summary&amp;Assumptions'!$H$25*$C250)*(1+'Summary&amp;Assumptions'!$J$29)^(O$46-1))+AND(O$56&lt;'Summary&amp;Assumptions'!$J$31,O$47&gt;=$FQ250,O$47&lt;=$FR250)*(('Summary&amp;Assumptions'!$H$25*$C250)*(1+'Summary&amp;Assumptions'!$J$29)^(O$46-1))</f>
        <v>0</v>
      </c>
      <c r="K250" s="588">
        <f>AND(P$55&gt;0,SUM($E250:J250)&lt;'Summary&amp;Assumptions'!$G$32*$B250,$D250&gt;='Summary&amp;Assumptions'!$D$17,P$47&gt;=$D250,P$47&lt;=EDATE($D250,'Summary&amp;Assumptions'!$G$32))*$B250+AND(P$56&lt;'Summary&amp;Assumptions'!$J$31,P$47&gt;=$FO250,P$47&lt;=$FP250)*(('Summary&amp;Assumptions'!$H$25*$C250)*(1+'Summary&amp;Assumptions'!$J$29)^(P$46-1))+AND(P$56&lt;'Summary&amp;Assumptions'!$J$31,P$47&gt;=$FQ250,P$47&lt;=$FR250)*(('Summary&amp;Assumptions'!$H$25*$C250)*(1+'Summary&amp;Assumptions'!$J$29)^(P$46-1))</f>
        <v>0</v>
      </c>
      <c r="L250" s="588">
        <f>AND(Q$55&gt;0,SUM($E250:K250)&lt;'Summary&amp;Assumptions'!$G$32*$B250,$D250&gt;='Summary&amp;Assumptions'!$D$17,Q$47&gt;=$D250,Q$47&lt;=EDATE($D250,'Summary&amp;Assumptions'!$G$32))*$B250+AND(Q$56&lt;'Summary&amp;Assumptions'!$J$31,Q$47&gt;=$FO250,Q$47&lt;=$FP250)*(('Summary&amp;Assumptions'!$H$25*$C250)*(1+'Summary&amp;Assumptions'!$J$29)^(Q$46-1))+AND(Q$56&lt;'Summary&amp;Assumptions'!$J$31,Q$47&gt;=$FQ250,Q$47&lt;=$FR250)*(('Summary&amp;Assumptions'!$H$25*$C250)*(1+'Summary&amp;Assumptions'!$J$29)^(Q$46-1))</f>
        <v>0</v>
      </c>
      <c r="M250" s="588">
        <f>AND(R$55&gt;0,SUM($E250:L250)&lt;'Summary&amp;Assumptions'!$G$32*$B250,$D250&gt;='Summary&amp;Assumptions'!$D$17,R$47&gt;=$D250,R$47&lt;=EDATE($D250,'Summary&amp;Assumptions'!$G$32))*$B250+AND(R$56&lt;'Summary&amp;Assumptions'!$J$31,R$47&gt;=$FO250,R$47&lt;=$FP250)*(('Summary&amp;Assumptions'!$H$25*$C250)*(1+'Summary&amp;Assumptions'!$J$29)^(R$46-1))+AND(R$56&lt;'Summary&amp;Assumptions'!$J$31,R$47&gt;=$FQ250,R$47&lt;=$FR250)*(('Summary&amp;Assumptions'!$H$25*$C250)*(1+'Summary&amp;Assumptions'!$J$29)^(R$46-1))</f>
        <v>0</v>
      </c>
      <c r="N250" s="588">
        <f>AND(S$55&gt;0,SUM($E250:M250)&lt;'Summary&amp;Assumptions'!$G$32*$B250,$D250&gt;='Summary&amp;Assumptions'!$D$17,S$47&gt;=$D250,S$47&lt;=EDATE($D250,'Summary&amp;Assumptions'!$G$32))*$B250+AND(S$56&lt;'Summary&amp;Assumptions'!$J$31,S$47&gt;=$FO250,S$47&lt;=$FP250)*(('Summary&amp;Assumptions'!$H$25*$C250)*(1+'Summary&amp;Assumptions'!$J$29)^(S$46-1))+AND(S$56&lt;'Summary&amp;Assumptions'!$J$31,S$47&gt;=$FQ250,S$47&lt;=$FR250)*(('Summary&amp;Assumptions'!$H$25*$C250)*(1+'Summary&amp;Assumptions'!$J$29)^(S$46-1))</f>
        <v>0</v>
      </c>
      <c r="O250" s="588">
        <f>AND(T$55&gt;0,SUM($E250:N250)&lt;'Summary&amp;Assumptions'!$G$32*$B250,$D250&gt;='Summary&amp;Assumptions'!$D$17,T$47&gt;=$D250,T$47&lt;=EDATE($D250,'Summary&amp;Assumptions'!$G$32))*$B250+AND(T$56&lt;'Summary&amp;Assumptions'!$J$31,T$47&gt;=$FO250,T$47&lt;=$FP250)*(('Summary&amp;Assumptions'!$H$25*$C250)*(1+'Summary&amp;Assumptions'!$J$29)^(T$46-1))+AND(T$56&lt;'Summary&amp;Assumptions'!$J$31,T$47&gt;=$FQ250,T$47&lt;=$FR250)*(('Summary&amp;Assumptions'!$H$25*$C250)*(1+'Summary&amp;Assumptions'!$J$29)^(T$46-1))</f>
        <v>0</v>
      </c>
      <c r="P250" s="588">
        <f>AND(U$55&gt;0,SUM($E250:O250)&lt;'Summary&amp;Assumptions'!$G$32*$B250,$D250&gt;='Summary&amp;Assumptions'!$D$17,U$47&gt;=$D250,U$47&lt;=EDATE($D250,'Summary&amp;Assumptions'!$G$32))*$B250+AND(U$56&lt;'Summary&amp;Assumptions'!$J$31,U$47&gt;=$FO250,U$47&lt;=$FP250)*(('Summary&amp;Assumptions'!$H$25*$C250)*(1+'Summary&amp;Assumptions'!$J$29)^(U$46-1))+AND(U$56&lt;'Summary&amp;Assumptions'!$J$31,U$47&gt;=$FQ250,U$47&lt;=$FR250)*(('Summary&amp;Assumptions'!$H$25*$C250)*(1+'Summary&amp;Assumptions'!$J$29)^(U$46-1))</f>
        <v>0</v>
      </c>
      <c r="Q250" s="588">
        <f>AND(V$55&gt;0,SUM($E250:P250)&lt;'Summary&amp;Assumptions'!$G$32*$B250,$D250&gt;='Summary&amp;Assumptions'!$D$17,V$47&gt;=$D250,V$47&lt;=EDATE($D250,'Summary&amp;Assumptions'!$G$32))*$B250+AND(V$56&lt;'Summary&amp;Assumptions'!$J$31,V$47&gt;=$FO250,V$47&lt;=$FP250)*(('Summary&amp;Assumptions'!$H$25*$C250)*(1+'Summary&amp;Assumptions'!$J$29)^(V$46-1))+AND(V$56&lt;'Summary&amp;Assumptions'!$J$31,V$47&gt;=$FQ250,V$47&lt;=$FR250)*(('Summary&amp;Assumptions'!$H$25*$C250)*(1+'Summary&amp;Assumptions'!$J$29)^(V$46-1))</f>
        <v>0</v>
      </c>
      <c r="R250" s="588">
        <f>AND(W$55&gt;0,SUM($E250:Q250)&lt;'Summary&amp;Assumptions'!$G$32*$B250,$D250&gt;='Summary&amp;Assumptions'!$D$17,W$47&gt;=$D250,W$47&lt;=EDATE($D250,'Summary&amp;Assumptions'!$G$32))*$B250+AND(W$56&lt;'Summary&amp;Assumptions'!$J$31,W$47&gt;=$FO250,W$47&lt;=$FP250)*(('Summary&amp;Assumptions'!$H$25*$C250)*(1+'Summary&amp;Assumptions'!$J$29)^(W$46-1))+AND(W$56&lt;'Summary&amp;Assumptions'!$J$31,W$47&gt;=$FQ250,W$47&lt;=$FR250)*(('Summary&amp;Assumptions'!$H$25*$C250)*(1+'Summary&amp;Assumptions'!$J$29)^(W$46-1))</f>
        <v>0</v>
      </c>
      <c r="S250" s="588">
        <f>AND(X$55&gt;0,SUM($E250:R250)&lt;'Summary&amp;Assumptions'!$G$32*$B250,$D250&gt;='Summary&amp;Assumptions'!$D$17,X$47&gt;=$D250,X$47&lt;=EDATE($D250,'Summary&amp;Assumptions'!$G$32))*$B250+AND(X$56&lt;'Summary&amp;Assumptions'!$J$31,X$47&gt;=$FO250,X$47&lt;=$FP250)*(('Summary&amp;Assumptions'!$H$25*$C250)*(1+'Summary&amp;Assumptions'!$J$29)^(X$46-1))+AND(X$56&lt;'Summary&amp;Assumptions'!$J$31,X$47&gt;=$FQ250,X$47&lt;=$FR250)*(('Summary&amp;Assumptions'!$H$25*$C250)*(1+'Summary&amp;Assumptions'!$J$29)^(X$46-1))</f>
        <v>0</v>
      </c>
      <c r="T250" s="588">
        <f>AND(Y$55&gt;0,SUM($E250:S250)&lt;'Summary&amp;Assumptions'!$G$32*$B250,$D250&gt;='Summary&amp;Assumptions'!$D$17,Y$47&gt;=$D250,Y$47&lt;=EDATE($D250,'Summary&amp;Assumptions'!$G$32))*$B250+AND(Y$56&lt;'Summary&amp;Assumptions'!$J$31,Y$47&gt;=$FO250,Y$47&lt;=$FP250)*(('Summary&amp;Assumptions'!$H$25*$C250)*(1+'Summary&amp;Assumptions'!$J$29)^(Y$46-1))+AND(Y$56&lt;'Summary&amp;Assumptions'!$J$31,Y$47&gt;=$FQ250,Y$47&lt;=$FR250)*(('Summary&amp;Assumptions'!$H$25*$C250)*(1+'Summary&amp;Assumptions'!$J$29)^(Y$46-1))</f>
        <v>0</v>
      </c>
      <c r="U250" s="588">
        <f>AND(Z$55&gt;0,SUM($E250:T250)&lt;'Summary&amp;Assumptions'!$G$32*$B250,$D250&gt;='Summary&amp;Assumptions'!$D$17,Z$47&gt;=$D250,Z$47&lt;=EDATE($D250,'Summary&amp;Assumptions'!$G$32))*$B250+AND(Z$56&lt;'Summary&amp;Assumptions'!$J$31,Z$47&gt;=$FO250,Z$47&lt;=$FP250)*(('Summary&amp;Assumptions'!$H$25*$C250)*(1+'Summary&amp;Assumptions'!$J$29)^(Z$46-1))+AND(Z$56&lt;'Summary&amp;Assumptions'!$J$31,Z$47&gt;=$FQ250,Z$47&lt;=$FR250)*(('Summary&amp;Assumptions'!$H$25*$C250)*(1+'Summary&amp;Assumptions'!$J$29)^(Z$46-1))</f>
        <v>0</v>
      </c>
      <c r="V250" s="588">
        <f>AND(AA$55&gt;0,SUM($E250:U250)&lt;'Summary&amp;Assumptions'!$G$32*$B250,$D250&gt;='Summary&amp;Assumptions'!$D$17,AA$47&gt;=$D250,AA$47&lt;=EDATE($D250,'Summary&amp;Assumptions'!$G$32))*$B250+AND(AA$56&lt;'Summary&amp;Assumptions'!$J$31,AA$47&gt;=$FO250,AA$47&lt;=$FP250)*(('Summary&amp;Assumptions'!$H$25*$C250)*(1+'Summary&amp;Assumptions'!$J$29)^(AA$46-1))+AND(AA$56&lt;'Summary&amp;Assumptions'!$J$31,AA$47&gt;=$FQ250,AA$47&lt;=$FR250)*(('Summary&amp;Assumptions'!$H$25*$C250)*(1+'Summary&amp;Assumptions'!$J$29)^(AA$46-1))</f>
        <v>0</v>
      </c>
      <c r="W250" s="588">
        <f>AND(AB$55&gt;0,SUM($E250:V250)&lt;'Summary&amp;Assumptions'!$G$32*$B250,$D250&gt;='Summary&amp;Assumptions'!$D$17,AB$47&gt;=$D250,AB$47&lt;=EDATE($D250,'Summary&amp;Assumptions'!$G$32))*$B250+AND(AB$56&lt;'Summary&amp;Assumptions'!$J$31,AB$47&gt;=$FO250,AB$47&lt;=$FP250)*(('Summary&amp;Assumptions'!$H$25*$C250)*(1+'Summary&amp;Assumptions'!$J$29)^(AB$46-1))+AND(AB$56&lt;'Summary&amp;Assumptions'!$J$31,AB$47&gt;=$FQ250,AB$47&lt;=$FR250)*(('Summary&amp;Assumptions'!$H$25*$C250)*(1+'Summary&amp;Assumptions'!$J$29)^(AB$46-1))</f>
        <v>0</v>
      </c>
      <c r="X250" s="588">
        <f>AND(AC$55&gt;0,SUM($E250:W250)&lt;'Summary&amp;Assumptions'!$G$32*$B250,$D250&gt;='Summary&amp;Assumptions'!$D$17,AC$47&gt;=$D250,AC$47&lt;=EDATE($D250,'Summary&amp;Assumptions'!$G$32))*$B250+AND(AC$56&lt;'Summary&amp;Assumptions'!$J$31,AC$47&gt;=$FO250,AC$47&lt;=$FP250)*(('Summary&amp;Assumptions'!$H$25*$C250)*(1+'Summary&amp;Assumptions'!$J$29)^(AC$46-1))+AND(AC$56&lt;'Summary&amp;Assumptions'!$J$31,AC$47&gt;=$FQ250,AC$47&lt;=$FR250)*(('Summary&amp;Assumptions'!$H$25*$C250)*(1+'Summary&amp;Assumptions'!$J$29)^(AC$46-1))</f>
        <v>0</v>
      </c>
      <c r="Y250" s="588">
        <f>AND(AD$55&gt;0,SUM($E250:X250)&lt;'Summary&amp;Assumptions'!$G$32*$B250,$D250&gt;='Summary&amp;Assumptions'!$D$17,AD$47&gt;=$D250,AD$47&lt;=EDATE($D250,'Summary&amp;Assumptions'!$G$32))*$B250+AND(AD$56&lt;'Summary&amp;Assumptions'!$J$31,AD$47&gt;=$FO250,AD$47&lt;=$FP250)*(('Summary&amp;Assumptions'!$H$25*$C250)*(1+'Summary&amp;Assumptions'!$J$29)^(AD$46-1))+AND(AD$56&lt;'Summary&amp;Assumptions'!$J$31,AD$47&gt;=$FQ250,AD$47&lt;=$FR250)*(('Summary&amp;Assumptions'!$H$25*$C250)*(1+'Summary&amp;Assumptions'!$J$29)^(AD$46-1))</f>
        <v>0</v>
      </c>
      <c r="Z250" s="588">
        <f>AND(AE$55&gt;0,SUM($E250:Y250)&lt;'Summary&amp;Assumptions'!$G$32*$B250,$D250&gt;='Summary&amp;Assumptions'!$D$17,AE$47&gt;=$D250,AE$47&lt;=EDATE($D250,'Summary&amp;Assumptions'!$G$32))*$B250+AND(AE$56&lt;'Summary&amp;Assumptions'!$J$31,AE$47&gt;=$FO250,AE$47&lt;=$FP250)*(('Summary&amp;Assumptions'!$H$25*$C250)*(1+'Summary&amp;Assumptions'!$J$29)^(AE$46-1))+AND(AE$56&lt;'Summary&amp;Assumptions'!$J$31,AE$47&gt;=$FQ250,AE$47&lt;=$FR250)*(('Summary&amp;Assumptions'!$H$25*$C250)*(1+'Summary&amp;Assumptions'!$J$29)^(AE$46-1))</f>
        <v>0</v>
      </c>
      <c r="AA250" s="588">
        <f>AND(AF$55&gt;0,SUM($E250:Z250)&lt;'Summary&amp;Assumptions'!$G$32*$B250,$D250&gt;='Summary&amp;Assumptions'!$D$17,AF$47&gt;=$D250,AF$47&lt;=EDATE($D250,'Summary&amp;Assumptions'!$G$32))*$B250+AND(AF$56&lt;'Summary&amp;Assumptions'!$J$31,AF$47&gt;=$FO250,AF$47&lt;=$FP250)*(('Summary&amp;Assumptions'!$H$25*$C250)*(1+'Summary&amp;Assumptions'!$J$29)^(AF$46-1))+AND(AF$56&lt;'Summary&amp;Assumptions'!$J$31,AF$47&gt;=$FQ250,AF$47&lt;=$FR250)*(('Summary&amp;Assumptions'!$H$25*$C250)*(1+'Summary&amp;Assumptions'!$J$29)^(AF$46-1))</f>
        <v>0</v>
      </c>
      <c r="AB250" s="588">
        <f>AND(AG$55&gt;0,SUM($E250:AA250)&lt;'Summary&amp;Assumptions'!$G$32*$B250,$D250&gt;='Summary&amp;Assumptions'!$D$17,AG$47&gt;=$D250,AG$47&lt;=EDATE($D250,'Summary&amp;Assumptions'!$G$32))*$B250+AND(AG$56&lt;'Summary&amp;Assumptions'!$J$31,AG$47&gt;=$FO250,AG$47&lt;=$FP250)*(('Summary&amp;Assumptions'!$H$25*$C250)*(1+'Summary&amp;Assumptions'!$J$29)^(AG$46-1))+AND(AG$56&lt;'Summary&amp;Assumptions'!$J$31,AG$47&gt;=$FQ250,AG$47&lt;=$FR250)*(('Summary&amp;Assumptions'!$H$25*$C250)*(1+'Summary&amp;Assumptions'!$J$29)^(AG$46-1))</f>
        <v>0</v>
      </c>
      <c r="AC250" s="588">
        <f>AND(AH$55&gt;0,SUM($E250:AB250)&lt;'Summary&amp;Assumptions'!$G$32*$B250,$D250&gt;='Summary&amp;Assumptions'!$D$17,AH$47&gt;=$D250,AH$47&lt;=EDATE($D250,'Summary&amp;Assumptions'!$G$32))*$B250+AND(AH$56&lt;'Summary&amp;Assumptions'!$J$31,AH$47&gt;=$FO250,AH$47&lt;=$FP250)*(('Summary&amp;Assumptions'!$H$25*$C250)*(1+'Summary&amp;Assumptions'!$J$29)^(AH$46-1))+AND(AH$56&lt;'Summary&amp;Assumptions'!$J$31,AH$47&gt;=$FQ250,AH$47&lt;=$FR250)*(('Summary&amp;Assumptions'!$H$25*$C250)*(1+'Summary&amp;Assumptions'!$J$29)^(AH$46-1))</f>
        <v>0</v>
      </c>
      <c r="AD250" s="588">
        <f>AND(AI$55&gt;0,SUM($E250:AC250)&lt;'Summary&amp;Assumptions'!$G$32*$B250,$D250&gt;='Summary&amp;Assumptions'!$D$17,AI$47&gt;=$D250,AI$47&lt;=EDATE($D250,'Summary&amp;Assumptions'!$G$32))*$B250+AND(AI$56&lt;'Summary&amp;Assumptions'!$J$31,AI$47&gt;=$FO250,AI$47&lt;=$FP250)*(('Summary&amp;Assumptions'!$H$25*$C250)*(1+'Summary&amp;Assumptions'!$J$29)^(AI$46-1))+AND(AI$56&lt;'Summary&amp;Assumptions'!$J$31,AI$47&gt;=$FQ250,AI$47&lt;=$FR250)*(('Summary&amp;Assumptions'!$H$25*$C250)*(1+'Summary&amp;Assumptions'!$J$29)^(AI$46-1))</f>
        <v>0</v>
      </c>
      <c r="AE250" s="588">
        <f>AND(AJ$55&gt;0,SUM($E250:AD250)&lt;'Summary&amp;Assumptions'!$G$32*$B250,$D250&gt;='Summary&amp;Assumptions'!$D$17,AJ$47&gt;=$D250,AJ$47&lt;=EDATE($D250,'Summary&amp;Assumptions'!$G$32))*$B250+AND(AJ$56&lt;'Summary&amp;Assumptions'!$J$31,AJ$47&gt;=$FO250,AJ$47&lt;=$FP250)*(('Summary&amp;Assumptions'!$H$25*$C250)*(1+'Summary&amp;Assumptions'!$J$29)^(AJ$46-1))+AND(AJ$56&lt;'Summary&amp;Assumptions'!$J$31,AJ$47&gt;=$FQ250,AJ$47&lt;=$FR250)*(('Summary&amp;Assumptions'!$H$25*$C250)*(1+'Summary&amp;Assumptions'!$J$29)^(AJ$46-1))</f>
        <v>0</v>
      </c>
      <c r="AF250" s="588">
        <f>AND(AK$55&gt;0,SUM($E250:AE250)&lt;'Summary&amp;Assumptions'!$G$32*$B250,$D250&gt;='Summary&amp;Assumptions'!$D$17,AK$47&gt;=$D250,AK$47&lt;=EDATE($D250,'Summary&amp;Assumptions'!$G$32))*$B250+AND(AK$56&lt;'Summary&amp;Assumptions'!$J$31,AK$47&gt;=$FO250,AK$47&lt;=$FP250)*(('Summary&amp;Assumptions'!$H$25*$C250)*(1+'Summary&amp;Assumptions'!$J$29)^(AK$46-1))+AND(AK$56&lt;'Summary&amp;Assumptions'!$J$31,AK$47&gt;=$FQ250,AK$47&lt;=$FR250)*(('Summary&amp;Assumptions'!$H$25*$C250)*(1+'Summary&amp;Assumptions'!$J$29)^(AK$46-1))</f>
        <v>0</v>
      </c>
      <c r="AG250" s="588">
        <f>AND(AL$55&gt;0,SUM($E250:AF250)&lt;'Summary&amp;Assumptions'!$G$32*$B250,$D250&gt;='Summary&amp;Assumptions'!$D$17,AL$47&gt;=$D250,AL$47&lt;=EDATE($D250,'Summary&amp;Assumptions'!$G$32))*$B250+AND(AL$56&lt;'Summary&amp;Assumptions'!$J$31,AL$47&gt;=$FO250,AL$47&lt;=$FP250)*(('Summary&amp;Assumptions'!$H$25*$C250)*(1+'Summary&amp;Assumptions'!$J$29)^(AL$46-1))+AND(AL$56&lt;'Summary&amp;Assumptions'!$J$31,AL$47&gt;=$FQ250,AL$47&lt;=$FR250)*(('Summary&amp;Assumptions'!$H$25*$C250)*(1+'Summary&amp;Assumptions'!$J$29)^(AL$46-1))</f>
        <v>0</v>
      </c>
      <c r="AH250" s="588">
        <f>AND(AM$55&gt;0,SUM($E250:AG250)&lt;'Summary&amp;Assumptions'!$G$32*$B250,$D250&gt;='Summary&amp;Assumptions'!$D$17,AM$47&gt;=$D250,AM$47&lt;=EDATE($D250,'Summary&amp;Assumptions'!$G$32))*$B250+AND(AM$56&lt;'Summary&amp;Assumptions'!$J$31,AM$47&gt;=$FO250,AM$47&lt;=$FP250)*(('Summary&amp;Assumptions'!$H$25*$C250)*(1+'Summary&amp;Assumptions'!$J$29)^(AM$46-1))+AND(AM$56&lt;'Summary&amp;Assumptions'!$J$31,AM$47&gt;=$FQ250,AM$47&lt;=$FR250)*(('Summary&amp;Assumptions'!$H$25*$C250)*(1+'Summary&amp;Assumptions'!$J$29)^(AM$46-1))</f>
        <v>0</v>
      </c>
      <c r="AI250" s="588">
        <f>AND(AN$55&gt;0,SUM($E250:AH250)&lt;'Summary&amp;Assumptions'!$G$32*$B250,$D250&gt;='Summary&amp;Assumptions'!$D$17,AN$47&gt;=$D250,AN$47&lt;=EDATE($D250,'Summary&amp;Assumptions'!$G$32))*$B250+AND(AN$56&lt;'Summary&amp;Assumptions'!$J$31,AN$47&gt;=$FO250,AN$47&lt;=$FP250)*(('Summary&amp;Assumptions'!$H$25*$C250)*(1+'Summary&amp;Assumptions'!$J$29)^(AN$46-1))+AND(AN$56&lt;'Summary&amp;Assumptions'!$J$31,AN$47&gt;=$FQ250,AN$47&lt;=$FR250)*(('Summary&amp;Assumptions'!$H$25*$C250)*(1+'Summary&amp;Assumptions'!$J$29)^(AN$46-1))</f>
        <v>0</v>
      </c>
      <c r="AJ250" s="588">
        <f>AND(AO$55&gt;0,SUM($E250:AI250)&lt;'Summary&amp;Assumptions'!$G$32*$B250,$D250&gt;='Summary&amp;Assumptions'!$D$17,AO$47&gt;=$D250,AO$47&lt;=EDATE($D250,'Summary&amp;Assumptions'!$G$32))*$B250+AND(AO$56&lt;'Summary&amp;Assumptions'!$J$31,AO$47&gt;=$FO250,AO$47&lt;=$FP250)*(('Summary&amp;Assumptions'!$H$25*$C250)*(1+'Summary&amp;Assumptions'!$J$29)^(AO$46-1))+AND(AO$56&lt;'Summary&amp;Assumptions'!$J$31,AO$47&gt;=$FQ250,AO$47&lt;=$FR250)*(('Summary&amp;Assumptions'!$H$25*$C250)*(1+'Summary&amp;Assumptions'!$J$29)^(AO$46-1))</f>
        <v>0</v>
      </c>
      <c r="AK250" s="588">
        <f>AND(AP$55&gt;0,SUM($E250:AJ250)&lt;'Summary&amp;Assumptions'!$G$32*$B250,$D250&gt;='Summary&amp;Assumptions'!$D$17,AP$47&gt;=$D250,AP$47&lt;=EDATE($D250,'Summary&amp;Assumptions'!$G$32))*$B250+AND(AP$56&lt;'Summary&amp;Assumptions'!$J$31,AP$47&gt;=$FO250,AP$47&lt;=$FP250)*(('Summary&amp;Assumptions'!$H$25*$C250)*(1+'Summary&amp;Assumptions'!$J$29)^(AP$46-1))+AND(AP$56&lt;'Summary&amp;Assumptions'!$J$31,AP$47&gt;=$FQ250,AP$47&lt;=$FR250)*(('Summary&amp;Assumptions'!$H$25*$C250)*(1+'Summary&amp;Assumptions'!$J$29)^(AP$46-1))</f>
        <v>0</v>
      </c>
      <c r="AL250" s="588">
        <f>AND(AQ$55&gt;0,SUM($E250:AK250)&lt;'Summary&amp;Assumptions'!$G$32*$B250,$D250&gt;='Summary&amp;Assumptions'!$D$17,AQ$47&gt;=$D250,AQ$47&lt;=EDATE($D250,'Summary&amp;Assumptions'!$G$32))*$B250+AND(AQ$56&lt;'Summary&amp;Assumptions'!$J$31,AQ$47&gt;=$FO250,AQ$47&lt;=$FP250)*(('Summary&amp;Assumptions'!$H$25*$C250)*(1+'Summary&amp;Assumptions'!$J$29)^(AQ$46-1))+AND(AQ$56&lt;'Summary&amp;Assumptions'!$J$31,AQ$47&gt;=$FQ250,AQ$47&lt;=$FR250)*(('Summary&amp;Assumptions'!$H$25*$C250)*(1+'Summary&amp;Assumptions'!$J$29)^(AQ$46-1))</f>
        <v>0</v>
      </c>
      <c r="AM250" s="588">
        <f>AND(AR$55&gt;0,SUM($E250:AL250)&lt;'Summary&amp;Assumptions'!$G$32*$B250,$D250&gt;='Summary&amp;Assumptions'!$D$17,AR$47&gt;=$D250,AR$47&lt;=EDATE($D250,'Summary&amp;Assumptions'!$G$32))*$B250+AND(AR$56&lt;'Summary&amp;Assumptions'!$J$31,AR$47&gt;=$FO250,AR$47&lt;=$FP250)*(('Summary&amp;Assumptions'!$H$25*$C250)*(1+'Summary&amp;Assumptions'!$J$29)^(AR$46-1))+AND(AR$56&lt;'Summary&amp;Assumptions'!$J$31,AR$47&gt;=$FQ250,AR$47&lt;=$FR250)*(('Summary&amp;Assumptions'!$H$25*$C250)*(1+'Summary&amp;Assumptions'!$J$29)^(AR$46-1))</f>
        <v>0</v>
      </c>
      <c r="AN250" s="588">
        <f>AND(AS$55&gt;0,SUM($E250:AM250)&lt;'Summary&amp;Assumptions'!$G$32*$B250,$D250&gt;='Summary&amp;Assumptions'!$D$17,AS$47&gt;=$D250,AS$47&lt;=EDATE($D250,'Summary&amp;Assumptions'!$G$32))*$B250+AND(AS$56&lt;'Summary&amp;Assumptions'!$J$31,AS$47&gt;=$FO250,AS$47&lt;=$FP250)*(('Summary&amp;Assumptions'!$H$25*$C250)*(1+'Summary&amp;Assumptions'!$J$29)^(AS$46-1))+AND(AS$56&lt;'Summary&amp;Assumptions'!$J$31,AS$47&gt;=$FQ250,AS$47&lt;=$FR250)*(('Summary&amp;Assumptions'!$H$25*$C250)*(1+'Summary&amp;Assumptions'!$J$29)^(AS$46-1))</f>
        <v>0</v>
      </c>
      <c r="AO250" s="588">
        <f>AND(AT$55&gt;0,SUM($E250:AN250)&lt;'Summary&amp;Assumptions'!$G$32*$B250,$D250&gt;='Summary&amp;Assumptions'!$D$17,AT$47&gt;=$D250,AT$47&lt;=EDATE($D250,'Summary&amp;Assumptions'!$G$32))*$B250+AND(AT$56&lt;'Summary&amp;Assumptions'!$J$31,AT$47&gt;=$FO250,AT$47&lt;=$FP250)*(('Summary&amp;Assumptions'!$H$25*$C250)*(1+'Summary&amp;Assumptions'!$J$29)^(AT$46-1))+AND(AT$56&lt;'Summary&amp;Assumptions'!$J$31,AT$47&gt;=$FQ250,AT$47&lt;=$FR250)*(('Summary&amp;Assumptions'!$H$25*$C250)*(1+'Summary&amp;Assumptions'!$J$29)^(AT$46-1))</f>
        <v>0</v>
      </c>
      <c r="AP250" s="588">
        <f>AND(AU$55&gt;0,SUM($E250:AO250)&lt;'Summary&amp;Assumptions'!$G$32*$B250,$D250&gt;='Summary&amp;Assumptions'!$D$17,AU$47&gt;=$D250,AU$47&lt;=EDATE($D250,'Summary&amp;Assumptions'!$G$32))*$B250+AND(AU$56&lt;'Summary&amp;Assumptions'!$J$31,AU$47&gt;=$FO250,AU$47&lt;=$FP250)*(('Summary&amp;Assumptions'!$H$25*$C250)*(1+'Summary&amp;Assumptions'!$J$29)^(AU$46-1))+AND(AU$56&lt;'Summary&amp;Assumptions'!$J$31,AU$47&gt;=$FQ250,AU$47&lt;=$FR250)*(('Summary&amp;Assumptions'!$H$25*$C250)*(1+'Summary&amp;Assumptions'!$J$29)^(AU$46-1))</f>
        <v>0</v>
      </c>
      <c r="AQ250" s="588">
        <f>AND(AV$55&gt;0,SUM($E250:AP250)&lt;'Summary&amp;Assumptions'!$G$32*$B250,$D250&gt;='Summary&amp;Assumptions'!$D$17,AV$47&gt;=$D250,AV$47&lt;=EDATE($D250,'Summary&amp;Assumptions'!$G$32))*$B250+AND(AV$56&lt;'Summary&amp;Assumptions'!$J$31,AV$47&gt;=$FO250,AV$47&lt;=$FP250)*(('Summary&amp;Assumptions'!$H$25*$C250)*(1+'Summary&amp;Assumptions'!$J$29)^(AV$46-1))+AND(AV$56&lt;'Summary&amp;Assumptions'!$J$31,AV$47&gt;=$FQ250,AV$47&lt;=$FR250)*(('Summary&amp;Assumptions'!$H$25*$C250)*(1+'Summary&amp;Assumptions'!$J$29)^(AV$46-1))</f>
        <v>0</v>
      </c>
      <c r="AR250" s="588">
        <f>AND(AW$55&gt;0,SUM($E250:AQ250)&lt;'Summary&amp;Assumptions'!$G$32*$B250,$D250&gt;='Summary&amp;Assumptions'!$D$17,AW$47&gt;=$D250,AW$47&lt;=EDATE($D250,'Summary&amp;Assumptions'!$G$32))*$B250+AND(AW$56&lt;'Summary&amp;Assumptions'!$J$31,AW$47&gt;=$FO250,AW$47&lt;=$FP250)*(('Summary&amp;Assumptions'!$H$25*$C250)*(1+'Summary&amp;Assumptions'!$J$29)^(AW$46-1))+AND(AW$56&lt;'Summary&amp;Assumptions'!$J$31,AW$47&gt;=$FQ250,AW$47&lt;=$FR250)*(('Summary&amp;Assumptions'!$H$25*$C250)*(1+'Summary&amp;Assumptions'!$J$29)^(AW$46-1))</f>
        <v>0</v>
      </c>
      <c r="AS250" s="588">
        <f>AND(AX$55&gt;0,SUM($E250:AR250)&lt;'Summary&amp;Assumptions'!$G$32*$B250,$D250&gt;='Summary&amp;Assumptions'!$D$17,AX$47&gt;=$D250,AX$47&lt;=EDATE($D250,'Summary&amp;Assumptions'!$G$32))*$B250+AND(AX$56&lt;'Summary&amp;Assumptions'!$J$31,AX$47&gt;=$FO250,AX$47&lt;=$FP250)*(('Summary&amp;Assumptions'!$H$25*$C250)*(1+'Summary&amp;Assumptions'!$J$29)^(AX$46-1))+AND(AX$56&lt;'Summary&amp;Assumptions'!$J$31,AX$47&gt;=$FQ250,AX$47&lt;=$FR250)*(('Summary&amp;Assumptions'!$H$25*$C250)*(1+'Summary&amp;Assumptions'!$J$29)^(AX$46-1))</f>
        <v>0</v>
      </c>
      <c r="AT250" s="588">
        <f>AND(AY$55&gt;0,SUM($E250:AS250)&lt;'Summary&amp;Assumptions'!$G$32*$B250,$D250&gt;='Summary&amp;Assumptions'!$D$17,AY$47&gt;=$D250,AY$47&lt;=EDATE($D250,'Summary&amp;Assumptions'!$G$32))*$B250+AND(AY$56&lt;'Summary&amp;Assumptions'!$J$31,AY$47&gt;=$FO250,AY$47&lt;=$FP250)*(('Summary&amp;Assumptions'!$H$25*$C250)*(1+'Summary&amp;Assumptions'!$J$29)^(AY$46-1))+AND(AY$56&lt;'Summary&amp;Assumptions'!$J$31,AY$47&gt;=$FQ250,AY$47&lt;=$FR250)*(('Summary&amp;Assumptions'!$H$25*$C250)*(1+'Summary&amp;Assumptions'!$J$29)^(AY$46-1))</f>
        <v>0</v>
      </c>
      <c r="AU250" s="588">
        <f>AND(AZ$55&gt;0,SUM($E250:AT250)&lt;'Summary&amp;Assumptions'!$G$32*$B250,$D250&gt;='Summary&amp;Assumptions'!$D$17,AZ$47&gt;=$D250,AZ$47&lt;=EDATE($D250,'Summary&amp;Assumptions'!$G$32))*$B250+AND(AZ$56&lt;'Summary&amp;Assumptions'!$J$31,AZ$47&gt;=$FO250,AZ$47&lt;=$FP250)*(('Summary&amp;Assumptions'!$H$25*$C250)*(1+'Summary&amp;Assumptions'!$J$29)^(AZ$46-1))+AND(AZ$56&lt;'Summary&amp;Assumptions'!$J$31,AZ$47&gt;=$FQ250,AZ$47&lt;=$FR250)*(('Summary&amp;Assumptions'!$H$25*$C250)*(1+'Summary&amp;Assumptions'!$J$29)^(AZ$46-1))</f>
        <v>0</v>
      </c>
      <c r="AV250" s="588">
        <f>AND(BA$55&gt;0,SUM($E250:AU250)&lt;'Summary&amp;Assumptions'!$G$32*$B250,$D250&gt;='Summary&amp;Assumptions'!$D$17,BA$47&gt;=$D250,BA$47&lt;=EDATE($D250,'Summary&amp;Assumptions'!$G$32))*$B250+AND(BA$56&lt;'Summary&amp;Assumptions'!$J$31,BA$47&gt;=$FO250,BA$47&lt;=$FP250)*(('Summary&amp;Assumptions'!$H$25*$C250)*(1+'Summary&amp;Assumptions'!$J$29)^(BA$46-1))+AND(BA$56&lt;'Summary&amp;Assumptions'!$J$31,BA$47&gt;=$FQ250,BA$47&lt;=$FR250)*(('Summary&amp;Assumptions'!$H$25*$C250)*(1+'Summary&amp;Assumptions'!$J$29)^(BA$46-1))</f>
        <v>0</v>
      </c>
      <c r="AW250" s="588">
        <f>AND(BB$55&gt;0,SUM($E250:AV250)&lt;'Summary&amp;Assumptions'!$G$32*$B250,$D250&gt;='Summary&amp;Assumptions'!$D$17,BB$47&gt;=$D250,BB$47&lt;=EDATE($D250,'Summary&amp;Assumptions'!$G$32))*$B250+AND(BB$56&lt;'Summary&amp;Assumptions'!$J$31,BB$47&gt;=$FO250,BB$47&lt;=$FP250)*(('Summary&amp;Assumptions'!$H$25*$C250)*(1+'Summary&amp;Assumptions'!$J$29)^(BB$46-1))+AND(BB$56&lt;'Summary&amp;Assumptions'!$J$31,BB$47&gt;=$FQ250,BB$47&lt;=$FR250)*(('Summary&amp;Assumptions'!$H$25*$C250)*(1+'Summary&amp;Assumptions'!$J$29)^(BB$46-1))</f>
        <v>0</v>
      </c>
      <c r="AX250" s="588">
        <f>AND(BC$55&gt;0,SUM($E250:AW250)&lt;'Summary&amp;Assumptions'!$G$32*$B250,$D250&gt;='Summary&amp;Assumptions'!$D$17,BC$47&gt;=$D250,BC$47&lt;=EDATE($D250,'Summary&amp;Assumptions'!$G$32))*$B250+AND(BC$56&lt;'Summary&amp;Assumptions'!$J$31,BC$47&gt;=$FO250,BC$47&lt;=$FP250)*(('Summary&amp;Assumptions'!$H$25*$C250)*(1+'Summary&amp;Assumptions'!$J$29)^(BC$46-1))+AND(BC$56&lt;'Summary&amp;Assumptions'!$J$31,BC$47&gt;=$FQ250,BC$47&lt;=$FR250)*(('Summary&amp;Assumptions'!$H$25*$C250)*(1+'Summary&amp;Assumptions'!$J$29)^(BC$46-1))</f>
        <v>0</v>
      </c>
      <c r="AY250" s="588">
        <f>AND(BD$55&gt;0,SUM($E250:AX250)&lt;'Summary&amp;Assumptions'!$G$32*$B250,$D250&gt;='Summary&amp;Assumptions'!$D$17,BD$47&gt;=$D250,BD$47&lt;=EDATE($D250,'Summary&amp;Assumptions'!$G$32))*$B250+AND(BD$56&lt;'Summary&amp;Assumptions'!$J$31,BD$47&gt;=$FO250,BD$47&lt;=$FP250)*(('Summary&amp;Assumptions'!$H$25*$C250)*(1+'Summary&amp;Assumptions'!$J$29)^(BD$46-1))+AND(BD$56&lt;'Summary&amp;Assumptions'!$J$31,BD$47&gt;=$FQ250,BD$47&lt;=$FR250)*(('Summary&amp;Assumptions'!$H$25*$C250)*(1+'Summary&amp;Assumptions'!$J$29)^(BD$46-1))</f>
        <v>0</v>
      </c>
      <c r="AZ250" s="588">
        <f>AND(BE$55&gt;0,SUM($E250:AY250)&lt;'Summary&amp;Assumptions'!$G$32*$B250,$D250&gt;='Summary&amp;Assumptions'!$D$17,BE$47&gt;=$D250,BE$47&lt;=EDATE($D250,'Summary&amp;Assumptions'!$G$32))*$B250+AND(BE$56&lt;'Summary&amp;Assumptions'!$J$31,BE$47&gt;=$FO250,BE$47&lt;=$FP250)*(('Summary&amp;Assumptions'!$H$25*$C250)*(1+'Summary&amp;Assumptions'!$J$29)^(BE$46-1))+AND(BE$56&lt;'Summary&amp;Assumptions'!$J$31,BE$47&gt;=$FQ250,BE$47&lt;=$FR250)*(('Summary&amp;Assumptions'!$H$25*$C250)*(1+'Summary&amp;Assumptions'!$J$29)^(BE$46-1))</f>
        <v>0</v>
      </c>
      <c r="BA250" s="588">
        <f>AND(BF$55&gt;0,SUM($E250:AZ250)&lt;'Summary&amp;Assumptions'!$G$32*$B250,$D250&gt;='Summary&amp;Assumptions'!$D$17,BF$47&gt;=$D250,BF$47&lt;=EDATE($D250,'Summary&amp;Assumptions'!$G$32))*$B250+AND(BF$56&lt;'Summary&amp;Assumptions'!$J$31,BF$47&gt;=$FO250,BF$47&lt;=$FP250)*(('Summary&amp;Assumptions'!$H$25*$C250)*(1+'Summary&amp;Assumptions'!$J$29)^(BF$46-1))+AND(BF$56&lt;'Summary&amp;Assumptions'!$J$31,BF$47&gt;=$FQ250,BF$47&lt;=$FR250)*(('Summary&amp;Assumptions'!$H$25*$C250)*(1+'Summary&amp;Assumptions'!$J$29)^(BF$46-1))</f>
        <v>0</v>
      </c>
      <c r="BB250" s="588">
        <f>AND(BG$55&gt;0,SUM($E250:BA250)&lt;'Summary&amp;Assumptions'!$G$32*$B250,$D250&gt;='Summary&amp;Assumptions'!$D$17,BG$47&gt;=$D250,BG$47&lt;=EDATE($D250,'Summary&amp;Assumptions'!$G$32))*$B250+AND(BG$56&lt;'Summary&amp;Assumptions'!$J$31,BG$47&gt;=$FO250,BG$47&lt;=$FP250)*(('Summary&amp;Assumptions'!$H$25*$C250)*(1+'Summary&amp;Assumptions'!$J$29)^(BG$46-1))+AND(BG$56&lt;'Summary&amp;Assumptions'!$J$31,BG$47&gt;=$FQ250,BG$47&lt;=$FR250)*(('Summary&amp;Assumptions'!$H$25*$C250)*(1+'Summary&amp;Assumptions'!$J$29)^(BG$46-1))</f>
        <v>0</v>
      </c>
      <c r="BC250" s="588">
        <f>AND(BH$55&gt;0,SUM($E250:BB250)&lt;'Summary&amp;Assumptions'!$G$32*$B250,$D250&gt;='Summary&amp;Assumptions'!$D$17,BH$47&gt;=$D250,BH$47&lt;=EDATE($D250,'Summary&amp;Assumptions'!$G$32))*$B250+AND(BH$56&lt;'Summary&amp;Assumptions'!$J$31,BH$47&gt;=$FO250,BH$47&lt;=$FP250)*(('Summary&amp;Assumptions'!$H$25*$C250)*(1+'Summary&amp;Assumptions'!$J$29)^(BH$46-1))+AND(BH$56&lt;'Summary&amp;Assumptions'!$J$31,BH$47&gt;=$FQ250,BH$47&lt;=$FR250)*(('Summary&amp;Assumptions'!$H$25*$C250)*(1+'Summary&amp;Assumptions'!$J$29)^(BH$46-1))</f>
        <v>0</v>
      </c>
      <c r="BD250" s="588">
        <f>AND(BI$55&gt;0,SUM($E250:BC250)&lt;'Summary&amp;Assumptions'!$G$32*$B250,$D250&gt;='Summary&amp;Assumptions'!$D$17,BI$47&gt;=$D250,BI$47&lt;=EDATE($D250,'Summary&amp;Assumptions'!$G$32))*$B250+AND(BI$56&lt;'Summary&amp;Assumptions'!$J$31,BI$47&gt;=$FO250,BI$47&lt;=$FP250)*(('Summary&amp;Assumptions'!$H$25*$C250)*(1+'Summary&amp;Assumptions'!$J$29)^(BI$46-1))+AND(BI$56&lt;'Summary&amp;Assumptions'!$J$31,BI$47&gt;=$FQ250,BI$47&lt;=$FR250)*(('Summary&amp;Assumptions'!$H$25*$C250)*(1+'Summary&amp;Assumptions'!$J$29)^(BI$46-1))</f>
        <v>0</v>
      </c>
      <c r="BE250" s="588">
        <f>AND(BJ$55&gt;0,SUM($E250:BD250)&lt;'Summary&amp;Assumptions'!$G$32*$B250,$D250&gt;='Summary&amp;Assumptions'!$D$17,BJ$47&gt;=$D250,BJ$47&lt;=EDATE($D250,'Summary&amp;Assumptions'!$G$32))*$B250+AND(BJ$56&lt;'Summary&amp;Assumptions'!$J$31,BJ$47&gt;=$FO250,BJ$47&lt;=$FP250)*(('Summary&amp;Assumptions'!$H$25*$C250)*(1+'Summary&amp;Assumptions'!$J$29)^(BJ$46-1))+AND(BJ$56&lt;'Summary&amp;Assumptions'!$J$31,BJ$47&gt;=$FQ250,BJ$47&lt;=$FR250)*(('Summary&amp;Assumptions'!$H$25*$C250)*(1+'Summary&amp;Assumptions'!$J$29)^(BJ$46-1))</f>
        <v>0</v>
      </c>
      <c r="BF250" s="588">
        <f>AND(BK$55&gt;0,SUM($E250:BE250)&lt;'Summary&amp;Assumptions'!$G$32*$B250,$D250&gt;='Summary&amp;Assumptions'!$D$17,BK$47&gt;=$D250,BK$47&lt;=EDATE($D250,'Summary&amp;Assumptions'!$G$32))*$B250+AND(BK$56&lt;'Summary&amp;Assumptions'!$J$31,BK$47&gt;=$FO250,BK$47&lt;=$FP250)*(('Summary&amp;Assumptions'!$H$25*$C250)*(1+'Summary&amp;Assumptions'!$J$29)^(BK$46-1))+AND(BK$56&lt;'Summary&amp;Assumptions'!$J$31,BK$47&gt;=$FQ250,BK$47&lt;=$FR250)*(('Summary&amp;Assumptions'!$H$25*$C250)*(1+'Summary&amp;Assumptions'!$J$29)^(BK$46-1))</f>
        <v>0</v>
      </c>
      <c r="BG250" s="588">
        <f>AND(BL$55&gt;0,SUM($E250:BF250)&lt;'Summary&amp;Assumptions'!$G$32*$B250,$D250&gt;='Summary&amp;Assumptions'!$D$17,BL$47&gt;=$D250,BL$47&lt;=EDATE($D250,'Summary&amp;Assumptions'!$G$32))*$B250+AND(BL$56&lt;'Summary&amp;Assumptions'!$J$31,BL$47&gt;=$FO250,BL$47&lt;=$FP250)*(('Summary&amp;Assumptions'!$H$25*$C250)*(1+'Summary&amp;Assumptions'!$J$29)^(BL$46-1))+AND(BL$56&lt;'Summary&amp;Assumptions'!$J$31,BL$47&gt;=$FQ250,BL$47&lt;=$FR250)*(('Summary&amp;Assumptions'!$H$25*$C250)*(1+'Summary&amp;Assumptions'!$J$29)^(BL$46-1))</f>
        <v>0</v>
      </c>
      <c r="BH250" s="588">
        <f>AND(BM$55&gt;0,SUM($E250:BG250)&lt;'Summary&amp;Assumptions'!$G$32*$B250,$D250&gt;='Summary&amp;Assumptions'!$D$17,BM$47&gt;=$D250,BM$47&lt;=EDATE($D250,'Summary&amp;Assumptions'!$G$32))*$B250+AND(BM$56&lt;'Summary&amp;Assumptions'!$J$31,BM$47&gt;=$FO250,BM$47&lt;=$FP250)*(('Summary&amp;Assumptions'!$H$25*$C250)*(1+'Summary&amp;Assumptions'!$J$29)^(BM$46-1))+AND(BM$56&lt;'Summary&amp;Assumptions'!$J$31,BM$47&gt;=$FQ250,BM$47&lt;=$FR250)*(('Summary&amp;Assumptions'!$H$25*$C250)*(1+'Summary&amp;Assumptions'!$J$29)^(BM$46-1))</f>
        <v>0</v>
      </c>
      <c r="BI250" s="588">
        <f>AND(BN$55&gt;0,SUM($E250:BH250)&lt;'Summary&amp;Assumptions'!$G$32*$B250,$D250&gt;='Summary&amp;Assumptions'!$D$17,BN$47&gt;=$D250,BN$47&lt;=EDATE($D250,'Summary&amp;Assumptions'!$G$32))*$B250+AND(BN$56&lt;'Summary&amp;Assumptions'!$J$31,BN$47&gt;=$FO250,BN$47&lt;=$FP250)*(('Summary&amp;Assumptions'!$H$25*$C250)*(1+'Summary&amp;Assumptions'!$J$29)^(BN$46-1))+AND(BN$56&lt;'Summary&amp;Assumptions'!$J$31,BN$47&gt;=$FQ250,BN$47&lt;=$FR250)*(('Summary&amp;Assumptions'!$H$25*$C250)*(1+'Summary&amp;Assumptions'!$J$29)^(BN$46-1))</f>
        <v>0</v>
      </c>
      <c r="BJ250" s="588">
        <f>AND(BO$55&gt;0,SUM($E250:BI250)&lt;'Summary&amp;Assumptions'!$G$32*$B250,$D250&gt;='Summary&amp;Assumptions'!$D$17,BO$47&gt;=$D250,BO$47&lt;=EDATE($D250,'Summary&amp;Assumptions'!$G$32))*$B250+AND(BO$56&lt;'Summary&amp;Assumptions'!$J$31,BO$47&gt;=$FO250,BO$47&lt;=$FP250)*(('Summary&amp;Assumptions'!$H$25*$C250)*(1+'Summary&amp;Assumptions'!$J$29)^(BO$46-1))+AND(BO$56&lt;'Summary&amp;Assumptions'!$J$31,BO$47&gt;=$FQ250,BO$47&lt;=$FR250)*(('Summary&amp;Assumptions'!$H$25*$C250)*(1+'Summary&amp;Assumptions'!$J$29)^(BO$46-1))</f>
        <v>0</v>
      </c>
      <c r="BK250" s="588">
        <f>AND(BP$55&gt;0,SUM($E250:BJ250)&lt;'Summary&amp;Assumptions'!$G$32*$B250,$D250&gt;='Summary&amp;Assumptions'!$D$17,BP$47&gt;=$D250,BP$47&lt;=EDATE($D250,'Summary&amp;Assumptions'!$G$32))*$B250+AND(BP$56&lt;'Summary&amp;Assumptions'!$J$31,BP$47&gt;=$FO250,BP$47&lt;=$FP250)*(('Summary&amp;Assumptions'!$H$25*$C250)*(1+'Summary&amp;Assumptions'!$J$29)^(BP$46-1))+AND(BP$56&lt;'Summary&amp;Assumptions'!$J$31,BP$47&gt;=$FQ250,BP$47&lt;=$FR250)*(('Summary&amp;Assumptions'!$H$25*$C250)*(1+'Summary&amp;Assumptions'!$J$29)^(BP$46-1))</f>
        <v>0</v>
      </c>
      <c r="BL250" s="588">
        <f>AND(BQ$55&gt;0,SUM($E250:BK250)&lt;'Summary&amp;Assumptions'!$G$32*$B250,$D250&gt;='Summary&amp;Assumptions'!$D$17,BQ$47&gt;=$D250,BQ$47&lt;=EDATE($D250,'Summary&amp;Assumptions'!$G$32))*$B250+AND(BQ$56&lt;'Summary&amp;Assumptions'!$J$31,BQ$47&gt;=$FO250,BQ$47&lt;=$FP250)*(('Summary&amp;Assumptions'!$H$25*$C250)*(1+'Summary&amp;Assumptions'!$J$29)^(BQ$46-1))+AND(BQ$56&lt;'Summary&amp;Assumptions'!$J$31,BQ$47&gt;=$FQ250,BQ$47&lt;=$FR250)*(('Summary&amp;Assumptions'!$H$25*$C250)*(1+'Summary&amp;Assumptions'!$J$29)^(BQ$46-1))</f>
        <v>0</v>
      </c>
      <c r="BM250" s="588">
        <f>AND(BR$55&gt;0,SUM($E250:BL250)&lt;'Summary&amp;Assumptions'!$G$32*$B250,$D250&gt;='Summary&amp;Assumptions'!$D$17,BR$47&gt;=$D250,BR$47&lt;=EDATE($D250,'Summary&amp;Assumptions'!$G$32))*$B250+AND(BR$56&lt;'Summary&amp;Assumptions'!$J$31,BR$47&gt;=$FO250,BR$47&lt;=$FP250)*(('Summary&amp;Assumptions'!$H$25*$C250)*(1+'Summary&amp;Assumptions'!$J$29)^(BR$46-1))+AND(BR$56&lt;'Summary&amp;Assumptions'!$J$31,BR$47&gt;=$FQ250,BR$47&lt;=$FR250)*(('Summary&amp;Assumptions'!$H$25*$C250)*(1+'Summary&amp;Assumptions'!$J$29)^(BR$46-1))</f>
        <v>0</v>
      </c>
      <c r="BN250" s="588">
        <f>AND(BS$55&gt;0,SUM($E250:BM250)&lt;'Summary&amp;Assumptions'!$G$32*$B250,$D250&gt;='Summary&amp;Assumptions'!$D$17,BS$47&gt;=$D250,BS$47&lt;=EDATE($D250,'Summary&amp;Assumptions'!$G$32))*$B250+AND(BS$56&lt;'Summary&amp;Assumptions'!$J$31,BS$47&gt;=$FO250,BS$47&lt;=$FP250)*(('Summary&amp;Assumptions'!$H$25*$C250)*(1+'Summary&amp;Assumptions'!$J$29)^(BS$46-1))+AND(BS$56&lt;'Summary&amp;Assumptions'!$J$31,BS$47&gt;=$FQ250,BS$47&lt;=$FR250)*(('Summary&amp;Assumptions'!$H$25*$C250)*(1+'Summary&amp;Assumptions'!$J$29)^(BS$46-1))</f>
        <v>0</v>
      </c>
      <c r="BO250" s="588">
        <f>AND(BT$55&gt;0,SUM($E250:BN250)&lt;'Summary&amp;Assumptions'!$G$32*$B250,$D250&gt;='Summary&amp;Assumptions'!$D$17,BT$47&gt;=$D250,BT$47&lt;=EDATE($D250,'Summary&amp;Assumptions'!$G$32))*$B250+AND(BT$56&lt;'Summary&amp;Assumptions'!$J$31,BT$47&gt;=$FO250,BT$47&lt;=$FP250)*(('Summary&amp;Assumptions'!$H$25*$C250)*(1+'Summary&amp;Assumptions'!$J$29)^(BT$46-1))+AND(BT$56&lt;'Summary&amp;Assumptions'!$J$31,BT$47&gt;=$FQ250,BT$47&lt;=$FR250)*(('Summary&amp;Assumptions'!$H$25*$C250)*(1+'Summary&amp;Assumptions'!$J$29)^(BT$46-1))</f>
        <v>0</v>
      </c>
      <c r="BP250" s="588">
        <f>AND(BU$55&gt;0,SUM($E250:BO250)&lt;'Summary&amp;Assumptions'!$G$32*$B250,$D250&gt;='Summary&amp;Assumptions'!$D$17,BU$47&gt;=$D250,BU$47&lt;=EDATE($D250,'Summary&amp;Assumptions'!$G$32))*$B250+AND(BU$56&lt;'Summary&amp;Assumptions'!$J$31,BU$47&gt;=$FO250,BU$47&lt;=$FP250)*(('Summary&amp;Assumptions'!$H$25*$C250)*(1+'Summary&amp;Assumptions'!$J$29)^(BU$46-1))+AND(BU$56&lt;'Summary&amp;Assumptions'!$J$31,BU$47&gt;=$FQ250,BU$47&lt;=$FR250)*(('Summary&amp;Assumptions'!$H$25*$C250)*(1+'Summary&amp;Assumptions'!$J$29)^(BU$46-1))</f>
        <v>0</v>
      </c>
      <c r="BQ250" s="588">
        <f>AND(BV$55&gt;0,SUM($E250:BP250)&lt;'Summary&amp;Assumptions'!$G$32*$B250,$D250&gt;='Summary&amp;Assumptions'!$D$17,BV$47&gt;=$D250,BV$47&lt;=EDATE($D250,'Summary&amp;Assumptions'!$G$32))*$B250+AND(BV$56&lt;'Summary&amp;Assumptions'!$J$31,BV$47&gt;=$FO250,BV$47&lt;=$FP250)*(('Summary&amp;Assumptions'!$H$25*$C250)*(1+'Summary&amp;Assumptions'!$J$29)^(BV$46-1))+AND(BV$56&lt;'Summary&amp;Assumptions'!$J$31,BV$47&gt;=$FQ250,BV$47&lt;=$FR250)*(('Summary&amp;Assumptions'!$H$25*$C250)*(1+'Summary&amp;Assumptions'!$J$29)^(BV$46-1))</f>
        <v>0</v>
      </c>
      <c r="BR250" s="588">
        <f>AND(BW$55&gt;0,SUM($E250:BQ250)&lt;'Summary&amp;Assumptions'!$G$32*$B250,$D250&gt;='Summary&amp;Assumptions'!$D$17,BW$47&gt;=$D250,BW$47&lt;=EDATE($D250,'Summary&amp;Assumptions'!$G$32))*$B250+AND(BW$56&lt;'Summary&amp;Assumptions'!$J$31,BW$47&gt;=$FO250,BW$47&lt;=$FP250)*(('Summary&amp;Assumptions'!$H$25*$C250)*(1+'Summary&amp;Assumptions'!$J$29)^(BW$46-1))+AND(BW$56&lt;'Summary&amp;Assumptions'!$J$31,BW$47&gt;=$FQ250,BW$47&lt;=$FR250)*(('Summary&amp;Assumptions'!$H$25*$C250)*(1+'Summary&amp;Assumptions'!$J$29)^(BW$46-1))</f>
        <v>0</v>
      </c>
      <c r="BS250" s="588">
        <f>AND(BX$55&gt;0,SUM($E250:BR250)&lt;'Summary&amp;Assumptions'!$G$32*$B250,$D250&gt;='Summary&amp;Assumptions'!$D$17,BX$47&gt;=$D250,BX$47&lt;=EDATE($D250,'Summary&amp;Assumptions'!$G$32))*$B250+AND(BX$56&lt;'Summary&amp;Assumptions'!$J$31,BX$47&gt;=$FO250,BX$47&lt;=$FP250)*(('Summary&amp;Assumptions'!$H$25*$C250)*(1+'Summary&amp;Assumptions'!$J$29)^(BX$46-1))+AND(BX$56&lt;'Summary&amp;Assumptions'!$J$31,BX$47&gt;=$FQ250,BX$47&lt;=$FR250)*(('Summary&amp;Assumptions'!$H$25*$C250)*(1+'Summary&amp;Assumptions'!$J$29)^(BX$46-1))</f>
        <v>0</v>
      </c>
      <c r="BT250" s="588">
        <f>AND(BY$55&gt;0,SUM($E250:BS250)&lt;'Summary&amp;Assumptions'!$G$32*$B250,$D250&gt;='Summary&amp;Assumptions'!$D$17,BY$47&gt;=$D250,BY$47&lt;=EDATE($D250,'Summary&amp;Assumptions'!$G$32))*$B250+AND(BY$56&lt;'Summary&amp;Assumptions'!$J$31,BY$47&gt;=$FO250,BY$47&lt;=$FP250)*(('Summary&amp;Assumptions'!$H$25*$C250)*(1+'Summary&amp;Assumptions'!$J$29)^(BY$46-1))+AND(BY$56&lt;'Summary&amp;Assumptions'!$J$31,BY$47&gt;=$FQ250,BY$47&lt;=$FR250)*(('Summary&amp;Assumptions'!$H$25*$C250)*(1+'Summary&amp;Assumptions'!$J$29)^(BY$46-1))</f>
        <v>0</v>
      </c>
      <c r="BU250" s="588">
        <f>AND(BZ$55&gt;0,SUM($E250:BT250)&lt;'Summary&amp;Assumptions'!$G$32*$B250,$D250&gt;='Summary&amp;Assumptions'!$D$17,BZ$47&gt;=$D250,BZ$47&lt;=EDATE($D250,'Summary&amp;Assumptions'!$G$32))*$B250+AND(BZ$56&lt;'Summary&amp;Assumptions'!$J$31,BZ$47&gt;=$FO250,BZ$47&lt;=$FP250)*(('Summary&amp;Assumptions'!$H$25*$C250)*(1+'Summary&amp;Assumptions'!$J$29)^(BZ$46-1))+AND(BZ$56&lt;'Summary&amp;Assumptions'!$J$31,BZ$47&gt;=$FQ250,BZ$47&lt;=$FR250)*(('Summary&amp;Assumptions'!$H$25*$C250)*(1+'Summary&amp;Assumptions'!$J$29)^(BZ$46-1))</f>
        <v>0</v>
      </c>
      <c r="BV250" s="588">
        <f>AND(CA$55&gt;0,SUM($E250:BU250)&lt;'Summary&amp;Assumptions'!$G$32*$B250,$D250&gt;='Summary&amp;Assumptions'!$D$17,CA$47&gt;=$D250,CA$47&lt;=EDATE($D250,'Summary&amp;Assumptions'!$G$32))*$B250+AND(CA$56&lt;'Summary&amp;Assumptions'!$J$31,CA$47&gt;=$FO250,CA$47&lt;=$FP250)*(('Summary&amp;Assumptions'!$H$25*$C250)*(1+'Summary&amp;Assumptions'!$J$29)^(CA$46-1))+AND(CA$56&lt;'Summary&amp;Assumptions'!$J$31,CA$47&gt;=$FQ250,CA$47&lt;=$FR250)*(('Summary&amp;Assumptions'!$H$25*$C250)*(1+'Summary&amp;Assumptions'!$J$29)^(CA$46-1))</f>
        <v>0</v>
      </c>
      <c r="BW250" s="588">
        <f>AND(CB$55&gt;0,SUM($E250:BV250)&lt;'Summary&amp;Assumptions'!$G$32*$B250,$D250&gt;='Summary&amp;Assumptions'!$D$17,CB$47&gt;=$D250,CB$47&lt;=EDATE($D250,'Summary&amp;Assumptions'!$G$32))*$B250+AND(CB$56&lt;'Summary&amp;Assumptions'!$J$31,CB$47&gt;=$FO250,CB$47&lt;=$FP250)*(('Summary&amp;Assumptions'!$H$25*$C250)*(1+'Summary&amp;Assumptions'!$J$29)^(CB$46-1))+AND(CB$56&lt;'Summary&amp;Assumptions'!$J$31,CB$47&gt;=$FQ250,CB$47&lt;=$FR250)*(('Summary&amp;Assumptions'!$H$25*$C250)*(1+'Summary&amp;Assumptions'!$J$29)^(CB$46-1))</f>
        <v>0</v>
      </c>
      <c r="BX250" s="588">
        <f>AND(CC$55&gt;0,SUM($E250:BW250)&lt;'Summary&amp;Assumptions'!$G$32*$B250,$D250&gt;='Summary&amp;Assumptions'!$D$17,CC$47&gt;=$D250,CC$47&lt;=EDATE($D250,'Summary&amp;Assumptions'!$G$32))*$B250+AND(CC$56&lt;'Summary&amp;Assumptions'!$J$31,CC$47&gt;=$FO250,CC$47&lt;=$FP250)*(('Summary&amp;Assumptions'!$H$25*$C250)*(1+'Summary&amp;Assumptions'!$J$29)^(CC$46-1))+AND(CC$56&lt;'Summary&amp;Assumptions'!$J$31,CC$47&gt;=$FQ250,CC$47&lt;=$FR250)*(('Summary&amp;Assumptions'!$H$25*$C250)*(1+'Summary&amp;Assumptions'!$J$29)^(CC$46-1))</f>
        <v>0</v>
      </c>
      <c r="BY250" s="588">
        <f>AND(CD$55&gt;0,SUM($E250:BX250)&lt;'Summary&amp;Assumptions'!$G$32*$B250,$D250&gt;='Summary&amp;Assumptions'!$D$17,CD$47&gt;=$D250,CD$47&lt;=EDATE($D250,'Summary&amp;Assumptions'!$G$32))*$B250+AND(CD$56&lt;'Summary&amp;Assumptions'!$J$31,CD$47&gt;=$FO250,CD$47&lt;=$FP250)*(('Summary&amp;Assumptions'!$H$25*$C250)*(1+'Summary&amp;Assumptions'!$J$29)^(CD$46-1))+AND(CD$56&lt;'Summary&amp;Assumptions'!$J$31,CD$47&gt;=$FQ250,CD$47&lt;=$FR250)*(('Summary&amp;Assumptions'!$H$25*$C250)*(1+'Summary&amp;Assumptions'!$J$29)^(CD$46-1))</f>
        <v>0</v>
      </c>
      <c r="BZ250" s="588">
        <f>AND(CE$55&gt;0,SUM($E250:BY250)&lt;'Summary&amp;Assumptions'!$G$32*$B250,$D250&gt;='Summary&amp;Assumptions'!$D$17,CE$47&gt;=$D250,CE$47&lt;=EDATE($D250,'Summary&amp;Assumptions'!$G$32))*$B250+AND(CE$56&lt;'Summary&amp;Assumptions'!$J$31,CE$47&gt;=$FO250,CE$47&lt;=$FP250)*(('Summary&amp;Assumptions'!$H$25*$C250)*(1+'Summary&amp;Assumptions'!$J$29)^(CE$46-1))+AND(CE$56&lt;'Summary&amp;Assumptions'!$J$31,CE$47&gt;=$FQ250,CE$47&lt;=$FR250)*(('Summary&amp;Assumptions'!$H$25*$C250)*(1+'Summary&amp;Assumptions'!$J$29)^(CE$46-1))</f>
        <v>0</v>
      </c>
      <c r="CA250" s="588">
        <f>AND(CF$55&gt;0,SUM($E250:BZ250)&lt;'Summary&amp;Assumptions'!$G$32*$B250,$D250&gt;='Summary&amp;Assumptions'!$D$17,CF$47&gt;=$D250,CF$47&lt;=EDATE($D250,'Summary&amp;Assumptions'!$G$32))*$B250+AND(CF$56&lt;'Summary&amp;Assumptions'!$J$31,CF$47&gt;=$FO250,CF$47&lt;=$FP250)*(('Summary&amp;Assumptions'!$H$25*$C250)*(1+'Summary&amp;Assumptions'!$J$29)^(CF$46-1))+AND(CF$56&lt;'Summary&amp;Assumptions'!$J$31,CF$47&gt;=$FQ250,CF$47&lt;=$FR250)*(('Summary&amp;Assumptions'!$H$25*$C250)*(1+'Summary&amp;Assumptions'!$J$29)^(CF$46-1))</f>
        <v>0</v>
      </c>
      <c r="CB250" s="588">
        <f>AND(CG$55&gt;0,SUM($E250:CA250)&lt;'Summary&amp;Assumptions'!$G$32*$B250,$D250&gt;='Summary&amp;Assumptions'!$D$17,CG$47&gt;=$D250,CG$47&lt;=EDATE($D250,'Summary&amp;Assumptions'!$G$32))*$B250+AND(CG$56&lt;'Summary&amp;Assumptions'!$J$31,CG$47&gt;=$FO250,CG$47&lt;=$FP250)*(('Summary&amp;Assumptions'!$H$25*$C250)*(1+'Summary&amp;Assumptions'!$J$29)^(CG$46-1))+AND(CG$56&lt;'Summary&amp;Assumptions'!$J$31,CG$47&gt;=$FQ250,CG$47&lt;=$FR250)*(('Summary&amp;Assumptions'!$H$25*$C250)*(1+'Summary&amp;Assumptions'!$J$29)^(CG$46-1))</f>
        <v>0</v>
      </c>
      <c r="CC250" s="588">
        <f>AND(CH$55&gt;0,SUM($E250:CB250)&lt;'Summary&amp;Assumptions'!$G$32*$B250,$D250&gt;='Summary&amp;Assumptions'!$D$17,CH$47&gt;=$D250,CH$47&lt;=EDATE($D250,'Summary&amp;Assumptions'!$G$32))*$B250+AND(CH$56&lt;'Summary&amp;Assumptions'!$J$31,CH$47&gt;=$FO250,CH$47&lt;=$FP250)*(('Summary&amp;Assumptions'!$H$25*$C250)*(1+'Summary&amp;Assumptions'!$J$29)^(CH$46-1))+AND(CH$56&lt;'Summary&amp;Assumptions'!$J$31,CH$47&gt;=$FQ250,CH$47&lt;=$FR250)*(('Summary&amp;Assumptions'!$H$25*$C250)*(1+'Summary&amp;Assumptions'!$J$29)^(CH$46-1))</f>
        <v>0</v>
      </c>
      <c r="CD250" s="588">
        <f>AND(CI$55&gt;0,SUM($E250:CC250)&lt;'Summary&amp;Assumptions'!$G$32*$B250,$D250&gt;='Summary&amp;Assumptions'!$D$17,CI$47&gt;=$D250,CI$47&lt;=EDATE($D250,'Summary&amp;Assumptions'!$G$32))*$B250+AND(CI$56&lt;'Summary&amp;Assumptions'!$J$31,CI$47&gt;=$FO250,CI$47&lt;=$FP250)*(('Summary&amp;Assumptions'!$H$25*$C250)*(1+'Summary&amp;Assumptions'!$J$29)^(CI$46-1))+AND(CI$56&lt;'Summary&amp;Assumptions'!$J$31,CI$47&gt;=$FQ250,CI$47&lt;=$FR250)*(('Summary&amp;Assumptions'!$H$25*$C250)*(1+'Summary&amp;Assumptions'!$J$29)^(CI$46-1))</f>
        <v>0</v>
      </c>
      <c r="CE250" s="588">
        <f>AND(CJ$55&gt;0,SUM($E250:CD250)&lt;'Summary&amp;Assumptions'!$G$32*$B250,$D250&gt;='Summary&amp;Assumptions'!$D$17,CJ$47&gt;=$D250,CJ$47&lt;=EDATE($D250,'Summary&amp;Assumptions'!$G$32))*$B250+AND(CJ$56&lt;'Summary&amp;Assumptions'!$J$31,CJ$47&gt;=$FO250,CJ$47&lt;=$FP250)*(('Summary&amp;Assumptions'!$H$25*$C250)*(1+'Summary&amp;Assumptions'!$J$29)^(CJ$46-1))+AND(CJ$56&lt;'Summary&amp;Assumptions'!$J$31,CJ$47&gt;=$FQ250,CJ$47&lt;=$FR250)*(('Summary&amp;Assumptions'!$H$25*$C250)*(1+'Summary&amp;Assumptions'!$J$29)^(CJ$46-1))</f>
        <v>0</v>
      </c>
      <c r="CF250" s="588">
        <f>AND(CK$55&gt;0,SUM($E250:CE250)&lt;'Summary&amp;Assumptions'!$G$32*$B250,$D250&gt;='Summary&amp;Assumptions'!$D$17,CK$47&gt;=$D250,CK$47&lt;=EDATE($D250,'Summary&amp;Assumptions'!$G$32))*$B250+AND(CK$56&lt;'Summary&amp;Assumptions'!$J$31,CK$47&gt;=$FO250,CK$47&lt;=$FP250)*(('Summary&amp;Assumptions'!$H$25*$C250)*(1+'Summary&amp;Assumptions'!$J$29)^(CK$46-1))+AND(CK$56&lt;'Summary&amp;Assumptions'!$J$31,CK$47&gt;=$FQ250,CK$47&lt;=$FR250)*(('Summary&amp;Assumptions'!$H$25*$C250)*(1+'Summary&amp;Assumptions'!$J$29)^(CK$46-1))</f>
        <v>0</v>
      </c>
      <c r="CG250" s="588">
        <f>AND(CL$55&gt;0,SUM($E250:CF250)&lt;'Summary&amp;Assumptions'!$G$32*$B250,$D250&gt;='Summary&amp;Assumptions'!$D$17,CL$47&gt;=$D250,CL$47&lt;=EDATE($D250,'Summary&amp;Assumptions'!$G$32))*$B250+AND(CL$56&lt;'Summary&amp;Assumptions'!$J$31,CL$47&gt;=$FO250,CL$47&lt;=$FP250)*(('Summary&amp;Assumptions'!$H$25*$C250)*(1+'Summary&amp;Assumptions'!$J$29)^(CL$46-1))+AND(CL$56&lt;'Summary&amp;Assumptions'!$J$31,CL$47&gt;=$FQ250,CL$47&lt;=$FR250)*(('Summary&amp;Assumptions'!$H$25*$C250)*(1+'Summary&amp;Assumptions'!$J$29)^(CL$46-1))</f>
        <v>0</v>
      </c>
      <c r="CH250" s="588">
        <f>AND(CM$55&gt;0,SUM($E250:CG250)&lt;'Summary&amp;Assumptions'!$G$32*$B250,$D250&gt;='Summary&amp;Assumptions'!$D$17,CM$47&gt;=$D250,CM$47&lt;=EDATE($D250,'Summary&amp;Assumptions'!$G$32))*$B250+AND(CM$56&lt;'Summary&amp;Assumptions'!$J$31,CM$47&gt;=$FO250,CM$47&lt;=$FP250)*(('Summary&amp;Assumptions'!$H$25*$C250)*(1+'Summary&amp;Assumptions'!$J$29)^(CM$46-1))+AND(CM$56&lt;'Summary&amp;Assumptions'!$J$31,CM$47&gt;=$FQ250,CM$47&lt;=$FR250)*(('Summary&amp;Assumptions'!$H$25*$C250)*(1+'Summary&amp;Assumptions'!$J$29)^(CM$46-1))</f>
        <v>0</v>
      </c>
      <c r="CI250" s="588">
        <f>AND(CN$55&gt;0,SUM($E250:CH250)&lt;'Summary&amp;Assumptions'!$G$32*$B250,$D250&gt;='Summary&amp;Assumptions'!$D$17,CN$47&gt;=$D250,CN$47&lt;=EDATE($D250,'Summary&amp;Assumptions'!$G$32))*$B250+AND(CN$56&lt;'Summary&amp;Assumptions'!$J$31,CN$47&gt;=$FO250,CN$47&lt;=$FP250)*(('Summary&amp;Assumptions'!$H$25*$C250)*(1+'Summary&amp;Assumptions'!$J$29)^(CN$46-1))+AND(CN$56&lt;'Summary&amp;Assumptions'!$J$31,CN$47&gt;=$FQ250,CN$47&lt;=$FR250)*(('Summary&amp;Assumptions'!$H$25*$C250)*(1+'Summary&amp;Assumptions'!$J$29)^(CN$46-1))</f>
        <v>0</v>
      </c>
      <c r="CJ250" s="588">
        <f>AND(CO$55&gt;0,SUM($E250:CI250)&lt;'Summary&amp;Assumptions'!$G$32*$B250,$D250&gt;='Summary&amp;Assumptions'!$D$17,CO$47&gt;=$D250,CO$47&lt;=EDATE($D250,'Summary&amp;Assumptions'!$G$32))*$B250+AND(CO$56&lt;'Summary&amp;Assumptions'!$J$31,CO$47&gt;=$FO250,CO$47&lt;=$FP250)*(('Summary&amp;Assumptions'!$H$25*$C250)*(1+'Summary&amp;Assumptions'!$J$29)^(CO$46-1))+AND(CO$56&lt;'Summary&amp;Assumptions'!$J$31,CO$47&gt;=$FQ250,CO$47&lt;=$FR250)*(('Summary&amp;Assumptions'!$H$25*$C250)*(1+'Summary&amp;Assumptions'!$J$29)^(CO$46-1))</f>
        <v>0</v>
      </c>
      <c r="CK250" s="588">
        <f>AND(CP$55&gt;0,SUM($E250:CJ250)&lt;'Summary&amp;Assumptions'!$G$32*$B250,$D250&gt;='Summary&amp;Assumptions'!$D$17,CP$47&gt;=$D250,CP$47&lt;=EDATE($D250,'Summary&amp;Assumptions'!$G$32))*$B250+AND(CP$56&lt;'Summary&amp;Assumptions'!$J$31,CP$47&gt;=$FO250,CP$47&lt;=$FP250)*(('Summary&amp;Assumptions'!$H$25*$C250)*(1+'Summary&amp;Assumptions'!$J$29)^(CP$46-1))+AND(CP$56&lt;'Summary&amp;Assumptions'!$J$31,CP$47&gt;=$FQ250,CP$47&lt;=$FR250)*(('Summary&amp;Assumptions'!$H$25*$C250)*(1+'Summary&amp;Assumptions'!$J$29)^(CP$46-1))</f>
        <v>0</v>
      </c>
      <c r="CL250" s="588">
        <f>AND(CQ$55&gt;0,SUM($E250:CK250)&lt;'Summary&amp;Assumptions'!$G$32*$B250,$D250&gt;='Summary&amp;Assumptions'!$D$17,CQ$47&gt;=$D250,CQ$47&lt;=EDATE($D250,'Summary&amp;Assumptions'!$G$32))*$B250+AND(CQ$56&lt;'Summary&amp;Assumptions'!$J$31,CQ$47&gt;=$FO250,CQ$47&lt;=$FP250)*(('Summary&amp;Assumptions'!$H$25*$C250)*(1+'Summary&amp;Assumptions'!$J$29)^(CQ$46-1))+AND(CQ$56&lt;'Summary&amp;Assumptions'!$J$31,CQ$47&gt;=$FQ250,CQ$47&lt;=$FR250)*(('Summary&amp;Assumptions'!$H$25*$C250)*(1+'Summary&amp;Assumptions'!$J$29)^(CQ$46-1))</f>
        <v>0</v>
      </c>
      <c r="CM250" s="588">
        <f>AND(CR$55&gt;0,SUM($E250:CL250)&lt;'Summary&amp;Assumptions'!$G$32*$B250,$D250&gt;='Summary&amp;Assumptions'!$D$17,CR$47&gt;=$D250,CR$47&lt;=EDATE($D250,'Summary&amp;Assumptions'!$G$32))*$B250+AND(CR$56&lt;'Summary&amp;Assumptions'!$J$31,CR$47&gt;=$FO250,CR$47&lt;=$FP250)*(('Summary&amp;Assumptions'!$H$25*$C250)*(1+'Summary&amp;Assumptions'!$J$29)^(CR$46-1))+AND(CR$56&lt;'Summary&amp;Assumptions'!$J$31,CR$47&gt;=$FQ250,CR$47&lt;=$FR250)*(('Summary&amp;Assumptions'!$H$25*$C250)*(1+'Summary&amp;Assumptions'!$J$29)^(CR$46-1))</f>
        <v>0</v>
      </c>
      <c r="CN250" s="588">
        <f>AND(CS$55&gt;0,SUM($E250:CM250)&lt;'Summary&amp;Assumptions'!$G$32*$B250,$D250&gt;='Summary&amp;Assumptions'!$D$17,CS$47&gt;=$D250,CS$47&lt;=EDATE($D250,'Summary&amp;Assumptions'!$G$32))*$B250+AND(CS$56&lt;'Summary&amp;Assumptions'!$J$31,CS$47&gt;=$FO250,CS$47&lt;=$FP250)*(('Summary&amp;Assumptions'!$H$25*$C250)*(1+'Summary&amp;Assumptions'!$J$29)^(CS$46-1))+AND(CS$56&lt;'Summary&amp;Assumptions'!$J$31,CS$47&gt;=$FQ250,CS$47&lt;=$FR250)*(('Summary&amp;Assumptions'!$H$25*$C250)*(1+'Summary&amp;Assumptions'!$J$29)^(CS$46-1))</f>
        <v>0</v>
      </c>
      <c r="CO250" s="588">
        <f>AND(CT$55&gt;0,SUM($E250:CN250)&lt;'Summary&amp;Assumptions'!$G$32*$B250,$D250&gt;='Summary&amp;Assumptions'!$D$17,CT$47&gt;=$D250,CT$47&lt;=EDATE($D250,'Summary&amp;Assumptions'!$G$32))*$B250+AND(CT$56&lt;'Summary&amp;Assumptions'!$J$31,CT$47&gt;=$FO250,CT$47&lt;=$FP250)*(('Summary&amp;Assumptions'!$H$25*$C250)*(1+'Summary&amp;Assumptions'!$J$29)^(CT$46-1))+AND(CT$56&lt;'Summary&amp;Assumptions'!$J$31,CT$47&gt;=$FQ250,CT$47&lt;=$FR250)*(('Summary&amp;Assumptions'!$H$25*$C250)*(1+'Summary&amp;Assumptions'!$J$29)^(CT$46-1))</f>
        <v>0</v>
      </c>
      <c r="CP250" s="588">
        <f>AND(CU$55&gt;0,SUM($E250:CO250)&lt;'Summary&amp;Assumptions'!$G$32*$B250,$D250&gt;='Summary&amp;Assumptions'!$D$17,CU$47&gt;=$D250,CU$47&lt;=EDATE($D250,'Summary&amp;Assumptions'!$G$32))*$B250+AND(CU$56&lt;'Summary&amp;Assumptions'!$J$31,CU$47&gt;=$FO250,CU$47&lt;=$FP250)*(('Summary&amp;Assumptions'!$H$25*$C250)*(1+'Summary&amp;Assumptions'!$J$29)^(CU$46-1))+AND(CU$56&lt;'Summary&amp;Assumptions'!$J$31,CU$47&gt;=$FQ250,CU$47&lt;=$FR250)*(('Summary&amp;Assumptions'!$H$25*$C250)*(1+'Summary&amp;Assumptions'!$J$29)^(CU$46-1))</f>
        <v>0</v>
      </c>
      <c r="CQ250" s="588">
        <f>AND(CV$55&gt;0,SUM($E250:CP250)&lt;'Summary&amp;Assumptions'!$G$32*$B250,$D250&gt;='Summary&amp;Assumptions'!$D$17,CV$47&gt;=$D250,CV$47&lt;=EDATE($D250,'Summary&amp;Assumptions'!$G$32))*$B250+AND(CV$56&lt;'Summary&amp;Assumptions'!$J$31,CV$47&gt;=$FO250,CV$47&lt;=$FP250)*(('Summary&amp;Assumptions'!$H$25*$C250)*(1+'Summary&amp;Assumptions'!$J$29)^(CV$46-1))+AND(CV$56&lt;'Summary&amp;Assumptions'!$J$31,CV$47&gt;=$FQ250,CV$47&lt;=$FR250)*(('Summary&amp;Assumptions'!$H$25*$C250)*(1+'Summary&amp;Assumptions'!$J$29)^(CV$46-1))</f>
        <v>0</v>
      </c>
      <c r="CR250" s="588">
        <f>AND(CW$55&gt;0,SUM($E250:CQ250)&lt;'Summary&amp;Assumptions'!$G$32*$B250,$D250&gt;='Summary&amp;Assumptions'!$D$17,CW$47&gt;=$D250,CW$47&lt;=EDATE($D250,'Summary&amp;Assumptions'!$G$32))*$B250+AND(CW$56&lt;'Summary&amp;Assumptions'!$J$31,CW$47&gt;=$FO250,CW$47&lt;=$FP250)*(('Summary&amp;Assumptions'!$H$25*$C250)*(1+'Summary&amp;Assumptions'!$J$29)^(CW$46-1))+AND(CW$56&lt;'Summary&amp;Assumptions'!$J$31,CW$47&gt;=$FQ250,CW$47&lt;=$FR250)*(('Summary&amp;Assumptions'!$H$25*$C250)*(1+'Summary&amp;Assumptions'!$J$29)^(CW$46-1))</f>
        <v>0</v>
      </c>
      <c r="CS250" s="588">
        <f>AND(CX$55&gt;0,SUM($E250:CR250)&lt;'Summary&amp;Assumptions'!$G$32*$B250,$D250&gt;='Summary&amp;Assumptions'!$D$17,CX$47&gt;=$D250,CX$47&lt;=EDATE($D250,'Summary&amp;Assumptions'!$G$32))*$B250+AND(CX$56&lt;'Summary&amp;Assumptions'!$J$31,CX$47&gt;=$FO250,CX$47&lt;=$FP250)*(('Summary&amp;Assumptions'!$H$25*$C250)*(1+'Summary&amp;Assumptions'!$J$29)^(CX$46-1))+AND(CX$56&lt;'Summary&amp;Assumptions'!$J$31,CX$47&gt;=$FQ250,CX$47&lt;=$FR250)*(('Summary&amp;Assumptions'!$H$25*$C250)*(1+'Summary&amp;Assumptions'!$J$29)^(CX$46-1))</f>
        <v>0</v>
      </c>
      <c r="CT250" s="588">
        <f>AND(CY$55&gt;0,SUM($E250:CS250)&lt;'Summary&amp;Assumptions'!$G$32*$B250,$D250&gt;='Summary&amp;Assumptions'!$D$17,CY$47&gt;=$D250,CY$47&lt;=EDATE($D250,'Summary&amp;Assumptions'!$G$32))*$B250+AND(CY$56&lt;'Summary&amp;Assumptions'!$J$31,CY$47&gt;=$FO250,CY$47&lt;=$FP250)*(('Summary&amp;Assumptions'!$H$25*$C250)*(1+'Summary&amp;Assumptions'!$J$29)^(CY$46-1))+AND(CY$56&lt;'Summary&amp;Assumptions'!$J$31,CY$47&gt;=$FQ250,CY$47&lt;=$FR250)*(('Summary&amp;Assumptions'!$H$25*$C250)*(1+'Summary&amp;Assumptions'!$J$29)^(CY$46-1))</f>
        <v>0</v>
      </c>
      <c r="CU250" s="588">
        <f>AND(CZ$55&gt;0,SUM($E250:CT250)&lt;'Summary&amp;Assumptions'!$G$32*$B250,$D250&gt;='Summary&amp;Assumptions'!$D$17,CZ$47&gt;=$D250,CZ$47&lt;=EDATE($D250,'Summary&amp;Assumptions'!$G$32))*$B250+AND(CZ$56&lt;'Summary&amp;Assumptions'!$J$31,CZ$47&gt;=$FO250,CZ$47&lt;=$FP250)*(('Summary&amp;Assumptions'!$H$25*$C250)*(1+'Summary&amp;Assumptions'!$J$29)^(CZ$46-1))+AND(CZ$56&lt;'Summary&amp;Assumptions'!$J$31,CZ$47&gt;=$FQ250,CZ$47&lt;=$FR250)*(('Summary&amp;Assumptions'!$H$25*$C250)*(1+'Summary&amp;Assumptions'!$J$29)^(CZ$46-1))</f>
        <v>0</v>
      </c>
      <c r="CV250" s="588">
        <f>AND(DA$55&gt;0,SUM($E250:CU250)&lt;'Summary&amp;Assumptions'!$G$32*$B250,$D250&gt;='Summary&amp;Assumptions'!$D$17,DA$47&gt;=$D250,DA$47&lt;=EDATE($D250,'Summary&amp;Assumptions'!$G$32))*$B250+AND(DA$56&lt;'Summary&amp;Assumptions'!$J$31,DA$47&gt;=$FO250,DA$47&lt;=$FP250)*(('Summary&amp;Assumptions'!$H$25*$C250)*(1+'Summary&amp;Assumptions'!$J$29)^(DA$46-1))+AND(DA$56&lt;'Summary&amp;Assumptions'!$J$31,DA$47&gt;=$FQ250,DA$47&lt;=$FR250)*(('Summary&amp;Assumptions'!$H$25*$C250)*(1+'Summary&amp;Assumptions'!$J$29)^(DA$46-1))</f>
        <v>0</v>
      </c>
      <c r="CW250" s="588">
        <f>AND(DB$55&gt;0,SUM($E250:CV250)&lt;'Summary&amp;Assumptions'!$G$32*$B250,$D250&gt;='Summary&amp;Assumptions'!$D$17,DB$47&gt;=$D250,DB$47&lt;=EDATE($D250,'Summary&amp;Assumptions'!$G$32))*$B250+AND(DB$56&lt;'Summary&amp;Assumptions'!$J$31,DB$47&gt;=$FO250,DB$47&lt;=$FP250)*(('Summary&amp;Assumptions'!$H$25*$C250)*(1+'Summary&amp;Assumptions'!$J$29)^(DB$46-1))+AND(DB$56&lt;'Summary&amp;Assumptions'!$J$31,DB$47&gt;=$FQ250,DB$47&lt;=$FR250)*(('Summary&amp;Assumptions'!$H$25*$C250)*(1+'Summary&amp;Assumptions'!$J$29)^(DB$46-1))</f>
        <v>0</v>
      </c>
      <c r="CX250" s="588">
        <f>AND(DC$55&gt;0,SUM($E250:CW250)&lt;'Summary&amp;Assumptions'!$G$32*$B250,$D250&gt;='Summary&amp;Assumptions'!$D$17,DC$47&gt;=$D250,DC$47&lt;=EDATE($D250,'Summary&amp;Assumptions'!$G$32))*$B250+AND(DC$56&lt;'Summary&amp;Assumptions'!$J$31,DC$47&gt;=$FO250,DC$47&lt;=$FP250)*(('Summary&amp;Assumptions'!$H$25*$C250)*(1+'Summary&amp;Assumptions'!$J$29)^(DC$46-1))+AND(DC$56&lt;'Summary&amp;Assumptions'!$J$31,DC$47&gt;=$FQ250,DC$47&lt;=$FR250)*(('Summary&amp;Assumptions'!$H$25*$C250)*(1+'Summary&amp;Assumptions'!$J$29)^(DC$46-1))</f>
        <v>0</v>
      </c>
      <c r="CY250" s="588">
        <f>AND(DD$55&gt;0,SUM($E250:CX250)&lt;'Summary&amp;Assumptions'!$G$32*$B250,$D250&gt;='Summary&amp;Assumptions'!$D$17,DD$47&gt;=$D250,DD$47&lt;=EDATE($D250,'Summary&amp;Assumptions'!$G$32))*$B250+AND(DD$56&lt;'Summary&amp;Assumptions'!$J$31,DD$47&gt;=$FO250,DD$47&lt;=$FP250)*(('Summary&amp;Assumptions'!$H$25*$C250)*(1+'Summary&amp;Assumptions'!$J$29)^(DD$46-1))+AND(DD$56&lt;'Summary&amp;Assumptions'!$J$31,DD$47&gt;=$FQ250,DD$47&lt;=$FR250)*(('Summary&amp;Assumptions'!$H$25*$C250)*(1+'Summary&amp;Assumptions'!$J$29)^(DD$46-1))</f>
        <v>0</v>
      </c>
      <c r="CZ250" s="588">
        <f>AND(DE$55&gt;0,SUM($E250:CY250)&lt;'Summary&amp;Assumptions'!$G$32*$B250,$D250&gt;='Summary&amp;Assumptions'!$D$17,DE$47&gt;=$D250,DE$47&lt;=EDATE($D250,'Summary&amp;Assumptions'!$G$32))*$B250+AND(DE$56&lt;'Summary&amp;Assumptions'!$J$31,DE$47&gt;=$FO250,DE$47&lt;=$FP250)*(('Summary&amp;Assumptions'!$H$25*$C250)*(1+'Summary&amp;Assumptions'!$J$29)^(DE$46-1))+AND(DE$56&lt;'Summary&amp;Assumptions'!$J$31,DE$47&gt;=$FQ250,DE$47&lt;=$FR250)*(('Summary&amp;Assumptions'!$H$25*$C250)*(1+'Summary&amp;Assumptions'!$J$29)^(DE$46-1))</f>
        <v>0</v>
      </c>
      <c r="DA250" s="588">
        <f>AND(DF$55&gt;0,SUM($E250:CZ250)&lt;'Summary&amp;Assumptions'!$G$32*$B250,$D250&gt;='Summary&amp;Assumptions'!$D$17,DF$47&gt;=$D250,DF$47&lt;=EDATE($D250,'Summary&amp;Assumptions'!$G$32))*$B250+AND(DF$56&lt;'Summary&amp;Assumptions'!$J$31,DF$47&gt;=$FO250,DF$47&lt;=$FP250)*(('Summary&amp;Assumptions'!$H$25*$C250)*(1+'Summary&amp;Assumptions'!$J$29)^(DF$46-1))+AND(DF$56&lt;'Summary&amp;Assumptions'!$J$31,DF$47&gt;=$FQ250,DF$47&lt;=$FR250)*(('Summary&amp;Assumptions'!$H$25*$C250)*(1+'Summary&amp;Assumptions'!$J$29)^(DF$46-1))</f>
        <v>0</v>
      </c>
      <c r="DB250" s="588">
        <f>AND(DG$55&gt;0,SUM($E250:DA250)&lt;'Summary&amp;Assumptions'!$G$32*$B250,$D250&gt;='Summary&amp;Assumptions'!$D$17,DG$47&gt;=$D250,DG$47&lt;=EDATE($D250,'Summary&amp;Assumptions'!$G$32))*$B250+AND(DG$56&lt;'Summary&amp;Assumptions'!$J$31,DG$47&gt;=$FO250,DG$47&lt;=$FP250)*(('Summary&amp;Assumptions'!$H$25*$C250)*(1+'Summary&amp;Assumptions'!$J$29)^(DG$46-1))+AND(DG$56&lt;'Summary&amp;Assumptions'!$J$31,DG$47&gt;=$FQ250,DG$47&lt;=$FR250)*(('Summary&amp;Assumptions'!$H$25*$C250)*(1+'Summary&amp;Assumptions'!$J$29)^(DG$46-1))</f>
        <v>0</v>
      </c>
      <c r="DC250" s="588">
        <f>AND(DH$55&gt;0,SUM($E250:DB250)&lt;'Summary&amp;Assumptions'!$G$32*$B250,$D250&gt;='Summary&amp;Assumptions'!$D$17,DH$47&gt;=$D250,DH$47&lt;=EDATE($D250,'Summary&amp;Assumptions'!$G$32))*$B250+AND(DH$56&lt;'Summary&amp;Assumptions'!$J$31,DH$47&gt;=$FO250,DH$47&lt;=$FP250)*(('Summary&amp;Assumptions'!$H$25*$C250)*(1+'Summary&amp;Assumptions'!$J$29)^(DH$46-1))+AND(DH$56&lt;'Summary&amp;Assumptions'!$J$31,DH$47&gt;=$FQ250,DH$47&lt;=$FR250)*(('Summary&amp;Assumptions'!$H$25*$C250)*(1+'Summary&amp;Assumptions'!$J$29)^(DH$46-1))</f>
        <v>0</v>
      </c>
      <c r="DD250" s="588">
        <f>AND(DI$55&gt;0,SUM($E250:DC250)&lt;'Summary&amp;Assumptions'!$G$32*$B250,$D250&gt;='Summary&amp;Assumptions'!$D$17,DI$47&gt;=$D250,DI$47&lt;=EDATE($D250,'Summary&amp;Assumptions'!$G$32))*$B250+AND(DI$56&lt;'Summary&amp;Assumptions'!$J$31,DI$47&gt;=$FO250,DI$47&lt;=$FP250)*(('Summary&amp;Assumptions'!$H$25*$C250)*(1+'Summary&amp;Assumptions'!$J$29)^(DI$46-1))+AND(DI$56&lt;'Summary&amp;Assumptions'!$J$31,DI$47&gt;=$FQ250,DI$47&lt;=$FR250)*(('Summary&amp;Assumptions'!$H$25*$C250)*(1+'Summary&amp;Assumptions'!$J$29)^(DI$46-1))</f>
        <v>0</v>
      </c>
      <c r="DE250" s="588">
        <f>AND(DJ$55&gt;0,SUM($E250:DD250)&lt;'Summary&amp;Assumptions'!$G$32*$B250,$D250&gt;='Summary&amp;Assumptions'!$D$17,DJ$47&gt;=$D250,DJ$47&lt;=EDATE($D250,'Summary&amp;Assumptions'!$G$32))*$B250+AND(DJ$56&lt;'Summary&amp;Assumptions'!$J$31,DJ$47&gt;=$FO250,DJ$47&lt;=$FP250)*(('Summary&amp;Assumptions'!$H$25*$C250)*(1+'Summary&amp;Assumptions'!$J$29)^(DJ$46-1))+AND(DJ$56&lt;'Summary&amp;Assumptions'!$J$31,DJ$47&gt;=$FQ250,DJ$47&lt;=$FR250)*(('Summary&amp;Assumptions'!$H$25*$C250)*(1+'Summary&amp;Assumptions'!$J$29)^(DJ$46-1))</f>
        <v>0</v>
      </c>
      <c r="DF250" s="588">
        <f>AND(DK$55&gt;0,SUM($E250:DE250)&lt;'Summary&amp;Assumptions'!$G$32*$B250,$D250&gt;='Summary&amp;Assumptions'!$D$17,DK$47&gt;=$D250,DK$47&lt;=EDATE($D250,'Summary&amp;Assumptions'!$G$32))*$B250+AND(DK$56&lt;'Summary&amp;Assumptions'!$J$31,DK$47&gt;=$FO250,DK$47&lt;=$FP250)*(('Summary&amp;Assumptions'!$H$25*$C250)*(1+'Summary&amp;Assumptions'!$J$29)^(DK$46-1))+AND(DK$56&lt;'Summary&amp;Assumptions'!$J$31,DK$47&gt;=$FQ250,DK$47&lt;=$FR250)*(('Summary&amp;Assumptions'!$H$25*$C250)*(1+'Summary&amp;Assumptions'!$J$29)^(DK$46-1))</f>
        <v>0</v>
      </c>
      <c r="DG250" s="588">
        <f>AND(DL$55&gt;0,SUM($E250:DF250)&lt;'Summary&amp;Assumptions'!$G$32*$B250,$D250&gt;='Summary&amp;Assumptions'!$D$17,DL$47&gt;=$D250,DL$47&lt;=EDATE($D250,'Summary&amp;Assumptions'!$G$32))*$B250+AND(DL$56&lt;'Summary&amp;Assumptions'!$J$31,DL$47&gt;=$FO250,DL$47&lt;=$FP250)*(('Summary&amp;Assumptions'!$H$25*$C250)*(1+'Summary&amp;Assumptions'!$J$29)^(DL$46-1))+AND(DL$56&lt;'Summary&amp;Assumptions'!$J$31,DL$47&gt;=$FQ250,DL$47&lt;=$FR250)*(('Summary&amp;Assumptions'!$H$25*$C250)*(1+'Summary&amp;Assumptions'!$J$29)^(DL$46-1))</f>
        <v>0</v>
      </c>
      <c r="DH250" s="588">
        <f>AND(DM$55&gt;0,SUM($E250:DG250)&lt;'Summary&amp;Assumptions'!$G$32*$B250,$D250&gt;='Summary&amp;Assumptions'!$D$17,DM$47&gt;=$D250,DM$47&lt;=EDATE($D250,'Summary&amp;Assumptions'!$G$32))*$B250+AND(DM$56&lt;'Summary&amp;Assumptions'!$J$31,DM$47&gt;=$FO250,DM$47&lt;=$FP250)*(('Summary&amp;Assumptions'!$H$25*$C250)*(1+'Summary&amp;Assumptions'!$J$29)^(DM$46-1))+AND(DM$56&lt;'Summary&amp;Assumptions'!$J$31,DM$47&gt;=$FQ250,DM$47&lt;=$FR250)*(('Summary&amp;Assumptions'!$H$25*$C250)*(1+'Summary&amp;Assumptions'!$J$29)^(DM$46-1))</f>
        <v>0</v>
      </c>
      <c r="DI250" s="588">
        <f>AND(DN$55&gt;0,SUM($E250:DH250)&lt;'Summary&amp;Assumptions'!$G$32*$B250,$D250&gt;='Summary&amp;Assumptions'!$D$17,DN$47&gt;=$D250,DN$47&lt;=EDATE($D250,'Summary&amp;Assumptions'!$G$32))*$B250+AND(DN$56&lt;'Summary&amp;Assumptions'!$J$31,DN$47&gt;=$FO250,DN$47&lt;=$FP250)*(('Summary&amp;Assumptions'!$H$25*$C250)*(1+'Summary&amp;Assumptions'!$J$29)^(DN$46-1))+AND(DN$56&lt;'Summary&amp;Assumptions'!$J$31,DN$47&gt;=$FQ250,DN$47&lt;=$FR250)*(('Summary&amp;Assumptions'!$H$25*$C250)*(1+'Summary&amp;Assumptions'!$J$29)^(DN$46-1))</f>
        <v>0</v>
      </c>
      <c r="DJ250" s="588">
        <f>AND(DO$55&gt;0,SUM($E250:DI250)&lt;'Summary&amp;Assumptions'!$G$32*$B250,$D250&gt;='Summary&amp;Assumptions'!$D$17,DO$47&gt;=$D250,DO$47&lt;=EDATE($D250,'Summary&amp;Assumptions'!$G$32))*$B250+AND(DO$56&lt;'Summary&amp;Assumptions'!$J$31,DO$47&gt;=$FO250,DO$47&lt;=$FP250)*(('Summary&amp;Assumptions'!$H$25*$C250)*(1+'Summary&amp;Assumptions'!$J$29)^(DO$46-1))+AND(DO$56&lt;'Summary&amp;Assumptions'!$J$31,DO$47&gt;=$FQ250,DO$47&lt;=$FR250)*(('Summary&amp;Assumptions'!$H$25*$C250)*(1+'Summary&amp;Assumptions'!$J$29)^(DO$46-1))</f>
        <v>0</v>
      </c>
      <c r="DK250" s="588">
        <f>AND(DP$55&gt;0,SUM($E250:DJ250)&lt;'Summary&amp;Assumptions'!$G$32*$B250,$D250&gt;='Summary&amp;Assumptions'!$D$17,DP$47&gt;=$D250,DP$47&lt;=EDATE($D250,'Summary&amp;Assumptions'!$G$32))*$B250+AND(DP$56&lt;'Summary&amp;Assumptions'!$J$31,DP$47&gt;=$FO250,DP$47&lt;=$FP250)*(('Summary&amp;Assumptions'!$H$25*$C250)*(1+'Summary&amp;Assumptions'!$J$29)^(DP$46-1))+AND(DP$56&lt;'Summary&amp;Assumptions'!$J$31,DP$47&gt;=$FQ250,DP$47&lt;=$FR250)*(('Summary&amp;Assumptions'!$H$25*$C250)*(1+'Summary&amp;Assumptions'!$J$29)^(DP$46-1))</f>
        <v>0</v>
      </c>
      <c r="DL250" s="588">
        <f>AND(DQ$55&gt;0,SUM($E250:DK250)&lt;'Summary&amp;Assumptions'!$G$32*$B250,$D250&gt;='Summary&amp;Assumptions'!$D$17,DQ$47&gt;=$D250,DQ$47&lt;=EDATE($D250,'Summary&amp;Assumptions'!$G$32))*$B250+AND(DQ$56&lt;'Summary&amp;Assumptions'!$J$31,DQ$47&gt;=$FO250,DQ$47&lt;=$FP250)*(('Summary&amp;Assumptions'!$H$25*$C250)*(1+'Summary&amp;Assumptions'!$J$29)^(DQ$46-1))+AND(DQ$56&lt;'Summary&amp;Assumptions'!$J$31,DQ$47&gt;=$FQ250,DQ$47&lt;=$FR250)*(('Summary&amp;Assumptions'!$H$25*$C250)*(1+'Summary&amp;Assumptions'!$J$29)^(DQ$46-1))</f>
        <v>0</v>
      </c>
      <c r="DM250" s="588">
        <f>AND(DR$55&gt;0,SUM($E250:DL250)&lt;'Summary&amp;Assumptions'!$G$32*$B250,$D250&gt;='Summary&amp;Assumptions'!$D$17,DR$47&gt;=$D250,DR$47&lt;=EDATE($D250,'Summary&amp;Assumptions'!$G$32))*$B250+AND(DR$56&lt;'Summary&amp;Assumptions'!$J$31,DR$47&gt;=$FO250,DR$47&lt;=$FP250)*(('Summary&amp;Assumptions'!$H$25*$C250)*(1+'Summary&amp;Assumptions'!$J$29)^(DR$46-1))+AND(DR$56&lt;'Summary&amp;Assumptions'!$J$31,DR$47&gt;=$FQ250,DR$47&lt;=$FR250)*(('Summary&amp;Assumptions'!$H$25*$C250)*(1+'Summary&amp;Assumptions'!$J$29)^(DR$46-1))</f>
        <v>0</v>
      </c>
      <c r="DN250" s="588">
        <f>AND(DS$55&gt;0,SUM($E250:DM250)&lt;'Summary&amp;Assumptions'!$G$32*$B250,$D250&gt;='Summary&amp;Assumptions'!$D$17,DS$47&gt;=$D250,DS$47&lt;=EDATE($D250,'Summary&amp;Assumptions'!$G$32))*$B250+AND(DS$56&lt;'Summary&amp;Assumptions'!$J$31,DS$47&gt;=$FO250,DS$47&lt;=$FP250)*(('Summary&amp;Assumptions'!$H$25*$C250)*(1+'Summary&amp;Assumptions'!$J$29)^(DS$46-1))+AND(DS$56&lt;'Summary&amp;Assumptions'!$J$31,DS$47&gt;=$FQ250,DS$47&lt;=$FR250)*(('Summary&amp;Assumptions'!$H$25*$C250)*(1+'Summary&amp;Assumptions'!$J$29)^(DS$46-1))</f>
        <v>0</v>
      </c>
      <c r="DO250" s="588">
        <f>AND(DT$55&gt;0,SUM($E250:DN250)&lt;'Summary&amp;Assumptions'!$G$32*$B250,$D250&gt;='Summary&amp;Assumptions'!$D$17,DT$47&gt;=$D250,DT$47&lt;=EDATE($D250,'Summary&amp;Assumptions'!$G$32))*$B250+AND(DT$56&lt;'Summary&amp;Assumptions'!$J$31,DT$47&gt;=$FO250,DT$47&lt;=$FP250)*(('Summary&amp;Assumptions'!$H$25*$C250)*(1+'Summary&amp;Assumptions'!$J$29)^(DT$46-1))+AND(DT$56&lt;'Summary&amp;Assumptions'!$J$31,DT$47&gt;=$FQ250,DT$47&lt;=$FR250)*(('Summary&amp;Assumptions'!$H$25*$C250)*(1+'Summary&amp;Assumptions'!$J$29)^(DT$46-1))</f>
        <v>0</v>
      </c>
      <c r="DP250" s="588">
        <f>AND(DU$55&gt;0,SUM($E250:DO250)&lt;'Summary&amp;Assumptions'!$G$32*$B250,$D250&gt;='Summary&amp;Assumptions'!$D$17,DU$47&gt;=$D250,DU$47&lt;=EDATE($D250,'Summary&amp;Assumptions'!$G$32))*$B250+AND(DU$56&lt;'Summary&amp;Assumptions'!$J$31,DU$47&gt;=$FO250,DU$47&lt;=$FP250)*(('Summary&amp;Assumptions'!$H$25*$C250)*(1+'Summary&amp;Assumptions'!$J$29)^(DU$46-1))+AND(DU$56&lt;'Summary&amp;Assumptions'!$J$31,DU$47&gt;=$FQ250,DU$47&lt;=$FR250)*(('Summary&amp;Assumptions'!$H$25*$C250)*(1+'Summary&amp;Assumptions'!$J$29)^(DU$46-1))</f>
        <v>0</v>
      </c>
      <c r="DQ250" s="588">
        <f>AND(DV$55&gt;0,SUM($E250:DP250)&lt;'Summary&amp;Assumptions'!$G$32*$B250,$D250&gt;='Summary&amp;Assumptions'!$D$17,DV$47&gt;=$D250,DV$47&lt;=EDATE($D250,'Summary&amp;Assumptions'!$G$32))*$B250+AND(DV$56&lt;'Summary&amp;Assumptions'!$J$31,DV$47&gt;=$FO250,DV$47&lt;=$FP250)*(('Summary&amp;Assumptions'!$H$25*$C250)*(1+'Summary&amp;Assumptions'!$J$29)^(DV$46-1))+AND(DV$56&lt;'Summary&amp;Assumptions'!$J$31,DV$47&gt;=$FQ250,DV$47&lt;=$FR250)*(('Summary&amp;Assumptions'!$H$25*$C250)*(1+'Summary&amp;Assumptions'!$J$29)^(DV$46-1))</f>
        <v>0</v>
      </c>
      <c r="DR250" s="588">
        <f>AND(DW$55&gt;0,SUM($E250:DQ250)&lt;'Summary&amp;Assumptions'!$G$32*$B250,$D250&gt;='Summary&amp;Assumptions'!$D$17,DW$47&gt;=$D250,DW$47&lt;=EDATE($D250,'Summary&amp;Assumptions'!$G$32))*$B250+AND(DW$56&lt;'Summary&amp;Assumptions'!$J$31,DW$47&gt;=$FO250,DW$47&lt;=$FP250)*(('Summary&amp;Assumptions'!$H$25*$C250)*(1+'Summary&amp;Assumptions'!$J$29)^(DW$46-1))+AND(DW$56&lt;'Summary&amp;Assumptions'!$J$31,DW$47&gt;=$FQ250,DW$47&lt;=$FR250)*(('Summary&amp;Assumptions'!$H$25*$C250)*(1+'Summary&amp;Assumptions'!$J$29)^(DW$46-1))</f>
        <v>0</v>
      </c>
      <c r="DS250" s="588">
        <f>AND(DX$55&gt;0,SUM($E250:DR250)&lt;'Summary&amp;Assumptions'!$G$32*$B250,$D250&gt;='Summary&amp;Assumptions'!$D$17,DX$47&gt;=$D250,DX$47&lt;=EDATE($D250,'Summary&amp;Assumptions'!$G$32))*$B250+AND(DX$56&lt;'Summary&amp;Assumptions'!$J$31,DX$47&gt;=$FO250,DX$47&lt;=$FP250)*(('Summary&amp;Assumptions'!$H$25*$C250)*(1+'Summary&amp;Assumptions'!$J$29)^(DX$46-1))+AND(DX$56&lt;'Summary&amp;Assumptions'!$J$31,DX$47&gt;=$FQ250,DX$47&lt;=$FR250)*(('Summary&amp;Assumptions'!$H$25*$C250)*(1+'Summary&amp;Assumptions'!$J$29)^(DX$46-1))</f>
        <v>0</v>
      </c>
      <c r="DT250" s="588">
        <f>AND(DY$55&gt;0,SUM($E250:DS250)&lt;'Summary&amp;Assumptions'!$G$32*$B250,$D250&gt;='Summary&amp;Assumptions'!$D$17,DY$47&gt;=$D250,DY$47&lt;=EDATE($D250,'Summary&amp;Assumptions'!$G$32))*$B250+AND(DY$56&lt;'Summary&amp;Assumptions'!$J$31,DY$47&gt;=$FO250,DY$47&lt;=$FP250)*(('Summary&amp;Assumptions'!$H$25*$C250)*(1+'Summary&amp;Assumptions'!$J$29)^(DY$46-1))+AND(DY$56&lt;'Summary&amp;Assumptions'!$J$31,DY$47&gt;=$FQ250,DY$47&lt;=$FR250)*(('Summary&amp;Assumptions'!$H$25*$C250)*(1+'Summary&amp;Assumptions'!$J$29)^(DY$46-1))</f>
        <v>0</v>
      </c>
      <c r="DU250" s="588">
        <f>AND(DZ$55&gt;0,SUM($E250:DT250)&lt;'Summary&amp;Assumptions'!$G$32*$B250,$D250&gt;='Summary&amp;Assumptions'!$D$17,DZ$47&gt;=$D250,DZ$47&lt;=EDATE($D250,'Summary&amp;Assumptions'!$G$32))*$B250+AND(DZ$56&lt;'Summary&amp;Assumptions'!$J$31,DZ$47&gt;=$FO250,DZ$47&lt;=$FP250)*(('Summary&amp;Assumptions'!$H$25*$C250)*(1+'Summary&amp;Assumptions'!$J$29)^(DZ$46-1))+AND(DZ$56&lt;'Summary&amp;Assumptions'!$J$31,DZ$47&gt;=$FQ250,DZ$47&lt;=$FR250)*(('Summary&amp;Assumptions'!$H$25*$C250)*(1+'Summary&amp;Assumptions'!$J$29)^(DZ$46-1))</f>
        <v>0</v>
      </c>
      <c r="DV250" s="588">
        <f>AND(EA$55&gt;0,SUM($E250:DU250)&lt;'Summary&amp;Assumptions'!$G$32*$B250,$D250&gt;='Summary&amp;Assumptions'!$D$17,EA$47&gt;=$D250,EA$47&lt;=EDATE($D250,'Summary&amp;Assumptions'!$G$32))*$B250+AND(EA$56&lt;'Summary&amp;Assumptions'!$J$31,EA$47&gt;=$FO250,EA$47&lt;=$FP250)*(('Summary&amp;Assumptions'!$H$25*$C250)*(1+'Summary&amp;Assumptions'!$J$29)^(EA$46-1))+AND(EA$56&lt;'Summary&amp;Assumptions'!$J$31,EA$47&gt;=$FQ250,EA$47&lt;=$FR250)*(('Summary&amp;Assumptions'!$H$25*$C250)*(1+'Summary&amp;Assumptions'!$J$29)^(EA$46-1))</f>
        <v>0</v>
      </c>
      <c r="DW250" s="588">
        <f>AND(EB$55&gt;0,SUM($E250:DV250)&lt;'Summary&amp;Assumptions'!$G$32*$B250,$D250&gt;='Summary&amp;Assumptions'!$D$17,EB$47&gt;=$D250,EB$47&lt;=EDATE($D250,'Summary&amp;Assumptions'!$G$32))*$B250+AND(EB$56&lt;'Summary&amp;Assumptions'!$J$31,EB$47&gt;=$FO250,EB$47&lt;=$FP250)*(('Summary&amp;Assumptions'!$H$25*$C250)*(1+'Summary&amp;Assumptions'!$J$29)^(EB$46-1))+AND(EB$56&lt;'Summary&amp;Assumptions'!$J$31,EB$47&gt;=$FQ250,EB$47&lt;=$FR250)*(('Summary&amp;Assumptions'!$H$25*$C250)*(1+'Summary&amp;Assumptions'!$J$29)^(EB$46-1))</f>
        <v>0</v>
      </c>
      <c r="DX250" s="588">
        <f>AND(EC$55&gt;0,SUM($E250:DW250)&lt;'Summary&amp;Assumptions'!$G$32*$B250,$D250&gt;='Summary&amp;Assumptions'!$D$17,EC$47&gt;=$D250,EC$47&lt;=EDATE($D250,'Summary&amp;Assumptions'!$G$32))*$B250+AND(EC$56&lt;'Summary&amp;Assumptions'!$J$31,EC$47&gt;=$FO250,EC$47&lt;=$FP250)*(('Summary&amp;Assumptions'!$H$25*$C250)*(1+'Summary&amp;Assumptions'!$J$29)^(EC$46-1))+AND(EC$56&lt;'Summary&amp;Assumptions'!$J$31,EC$47&gt;=$FQ250,EC$47&lt;=$FR250)*(('Summary&amp;Assumptions'!$H$25*$C250)*(1+'Summary&amp;Assumptions'!$J$29)^(EC$46-1))</f>
        <v>0</v>
      </c>
      <c r="DY250" s="588">
        <f>AND(ED$55&gt;0,SUM($E250:DX250)&lt;'Summary&amp;Assumptions'!$G$32*$B250,$D250&gt;='Summary&amp;Assumptions'!$D$17,ED$47&gt;=$D250,ED$47&lt;=EDATE($D250,'Summary&amp;Assumptions'!$G$32))*$B250+AND(ED$56&lt;'Summary&amp;Assumptions'!$J$31,ED$47&gt;=$FO250,ED$47&lt;=$FP250)*(('Summary&amp;Assumptions'!$H$25*$C250)*(1+'Summary&amp;Assumptions'!$J$29)^(ED$46-1))+AND(ED$56&lt;'Summary&amp;Assumptions'!$J$31,ED$47&gt;=$FQ250,ED$47&lt;=$FR250)*(('Summary&amp;Assumptions'!$H$25*$C250)*(1+'Summary&amp;Assumptions'!$J$29)^(ED$46-1))</f>
        <v>0</v>
      </c>
      <c r="DZ250" s="588">
        <f>AND(EE$55&gt;0,SUM($E250:DY250)&lt;'Summary&amp;Assumptions'!$G$32*$B250,$D250&gt;='Summary&amp;Assumptions'!$D$17,EE$47&gt;=$D250,EE$47&lt;=EDATE($D250,'Summary&amp;Assumptions'!$G$32))*$B250+AND(EE$56&lt;'Summary&amp;Assumptions'!$J$31,EE$47&gt;=$FO250,EE$47&lt;=$FP250)*(('Summary&amp;Assumptions'!$H$25*$C250)*(1+'Summary&amp;Assumptions'!$J$29)^(EE$46-1))+AND(EE$56&lt;'Summary&amp;Assumptions'!$J$31,EE$47&gt;=$FQ250,EE$47&lt;=$FR250)*(('Summary&amp;Assumptions'!$H$25*$C250)*(1+'Summary&amp;Assumptions'!$J$29)^(EE$46-1))</f>
        <v>0</v>
      </c>
      <c r="EA250" s="588">
        <f>AND(EF$55&gt;0,SUM($E250:DZ250)&lt;'Summary&amp;Assumptions'!$G$32*$B250,$D250&gt;='Summary&amp;Assumptions'!$D$17,EF$47&gt;=$D250,EF$47&lt;=EDATE($D250,'Summary&amp;Assumptions'!$G$32))*$B250+AND(EF$56&lt;'Summary&amp;Assumptions'!$J$31,EF$47&gt;=$FO250,EF$47&lt;=$FP250)*(('Summary&amp;Assumptions'!$H$25*$C250)*(1+'Summary&amp;Assumptions'!$J$29)^(EF$46-1))+AND(EF$56&lt;'Summary&amp;Assumptions'!$J$31,EF$47&gt;=$FQ250,EF$47&lt;=$FR250)*(('Summary&amp;Assumptions'!$H$25*$C250)*(1+'Summary&amp;Assumptions'!$J$29)^(EF$46-1))</f>
        <v>0</v>
      </c>
      <c r="EB250" s="588">
        <f>AND(EG$55&gt;0,SUM($E250:EA250)&lt;'Summary&amp;Assumptions'!$G$32*$B250,$D250&gt;='Summary&amp;Assumptions'!$D$17,EG$47&gt;=$D250,EG$47&lt;=EDATE($D250,'Summary&amp;Assumptions'!$G$32))*$B250+AND(EG$56&lt;'Summary&amp;Assumptions'!$J$31,EG$47&gt;=$FO250,EG$47&lt;=$FP250)*(('Summary&amp;Assumptions'!$H$25*$C250)*(1+'Summary&amp;Assumptions'!$J$29)^(EG$46-1))+AND(EG$56&lt;'Summary&amp;Assumptions'!$J$31,EG$47&gt;=$FQ250,EG$47&lt;=$FR250)*(('Summary&amp;Assumptions'!$H$25*$C250)*(1+'Summary&amp;Assumptions'!$J$29)^(EG$46-1))</f>
        <v>0</v>
      </c>
      <c r="EC250" s="588">
        <f>AND(EH$55&gt;0,SUM($E250:EB250)&lt;'Summary&amp;Assumptions'!$G$32*$B250,$D250&gt;='Summary&amp;Assumptions'!$D$17,EH$47&gt;=$D250,EH$47&lt;=EDATE($D250,'Summary&amp;Assumptions'!$G$32))*$B250+AND(EH$56&lt;'Summary&amp;Assumptions'!$J$31,EH$47&gt;=$FO250,EH$47&lt;=$FP250)*(('Summary&amp;Assumptions'!$H$25*$C250)*(1+'Summary&amp;Assumptions'!$J$29)^(EH$46-1))+AND(EH$56&lt;'Summary&amp;Assumptions'!$J$31,EH$47&gt;=$FQ250,EH$47&lt;=$FR250)*(('Summary&amp;Assumptions'!$H$25*$C250)*(1+'Summary&amp;Assumptions'!$J$29)^(EH$46-1))</f>
        <v>0</v>
      </c>
      <c r="ED250" s="588">
        <f>AND(EI$55&gt;0,SUM($E250:EC250)&lt;'Summary&amp;Assumptions'!$G$32*$B250,$D250&gt;='Summary&amp;Assumptions'!$D$17,EI$47&gt;=$D250,EI$47&lt;=EDATE($D250,'Summary&amp;Assumptions'!$G$32))*$B250+AND(EI$56&lt;'Summary&amp;Assumptions'!$J$31,EI$47&gt;=$FO250,EI$47&lt;=$FP250)*(('Summary&amp;Assumptions'!$H$25*$C250)*(1+'Summary&amp;Assumptions'!$J$29)^(EI$46-1))+AND(EI$56&lt;'Summary&amp;Assumptions'!$J$31,EI$47&gt;=$FQ250,EI$47&lt;=$FR250)*(('Summary&amp;Assumptions'!$H$25*$C250)*(1+'Summary&amp;Assumptions'!$J$29)^(EI$46-1))</f>
        <v>0</v>
      </c>
      <c r="EE250" s="588">
        <f>AND(EJ$55&gt;0,SUM($E250:ED250)&lt;'Summary&amp;Assumptions'!$G$32*$B250,$D250&gt;='Summary&amp;Assumptions'!$D$17,EJ$47&gt;=$D250,EJ$47&lt;=EDATE($D250,'Summary&amp;Assumptions'!$G$32))*$B250+AND(EJ$56&lt;'Summary&amp;Assumptions'!$J$31,EJ$47&gt;=$FO250,EJ$47&lt;=$FP250)*(('Summary&amp;Assumptions'!$H$25*$C250)*(1+'Summary&amp;Assumptions'!$J$29)^(EJ$46-1))+AND(EJ$56&lt;'Summary&amp;Assumptions'!$J$31,EJ$47&gt;=$FQ250,EJ$47&lt;=$FR250)*(('Summary&amp;Assumptions'!$H$25*$C250)*(1+'Summary&amp;Assumptions'!$J$29)^(EJ$46-1))</f>
        <v>0</v>
      </c>
      <c r="EF250" s="588">
        <f>AND(EK$55&gt;0,SUM($E250:EE250)&lt;'Summary&amp;Assumptions'!$G$32*$B250,$D250&gt;='Summary&amp;Assumptions'!$D$17,EK$47&gt;=$D250,EK$47&lt;=EDATE($D250,'Summary&amp;Assumptions'!$G$32))*$B250+AND(EK$56&lt;'Summary&amp;Assumptions'!$J$31,EK$47&gt;=$FO250,EK$47&lt;=$FP250)*(('Summary&amp;Assumptions'!$H$25*$C250)*(1+'Summary&amp;Assumptions'!$J$29)^(EK$46-1))+AND(EK$56&lt;'Summary&amp;Assumptions'!$J$31,EK$47&gt;=$FQ250,EK$47&lt;=$FR250)*(('Summary&amp;Assumptions'!$H$25*$C250)*(1+'Summary&amp;Assumptions'!$J$29)^(EK$46-1))</f>
        <v>0</v>
      </c>
      <c r="EG250" s="588">
        <f>AND(EL$55&gt;0,SUM($E250:EF250)&lt;'Summary&amp;Assumptions'!$G$32*$B250,$D250&gt;='Summary&amp;Assumptions'!$D$17,EL$47&gt;=$D250,EL$47&lt;=EDATE($D250,'Summary&amp;Assumptions'!$G$32))*$B250+AND(EL$56&lt;'Summary&amp;Assumptions'!$J$31,EL$47&gt;=$FO250,EL$47&lt;=$FP250)*(('Summary&amp;Assumptions'!$H$25*$C250)*(1+'Summary&amp;Assumptions'!$J$29)^(EL$46-1))+AND(EL$56&lt;'Summary&amp;Assumptions'!$J$31,EL$47&gt;=$FQ250,EL$47&lt;=$FR250)*(('Summary&amp;Assumptions'!$H$25*$C250)*(1+'Summary&amp;Assumptions'!$J$29)^(EL$46-1))</f>
        <v>0</v>
      </c>
      <c r="EH250" s="588">
        <f>AND(EM$55&gt;0,SUM($E250:EG250)&lt;'Summary&amp;Assumptions'!$G$32*$B250,$D250&gt;='Summary&amp;Assumptions'!$D$17,EM$47&gt;=$D250,EM$47&lt;=EDATE($D250,'Summary&amp;Assumptions'!$G$32))*$B250+AND(EM$56&lt;'Summary&amp;Assumptions'!$J$31,EM$47&gt;=$FO250,EM$47&lt;=$FP250)*(('Summary&amp;Assumptions'!$H$25*$C250)*(1+'Summary&amp;Assumptions'!$J$29)^(EM$46-1))+AND(EM$56&lt;'Summary&amp;Assumptions'!$J$31,EM$47&gt;=$FQ250,EM$47&lt;=$FR250)*(('Summary&amp;Assumptions'!$H$25*$C250)*(1+'Summary&amp;Assumptions'!$J$29)^(EM$46-1))</f>
        <v>0</v>
      </c>
      <c r="EI250" s="588">
        <f>AND(EN$55&gt;0,SUM($E250:EH250)&lt;'Summary&amp;Assumptions'!$G$32*$B250,$D250&gt;='Summary&amp;Assumptions'!$D$17,EN$47&gt;=$D250,EN$47&lt;=EDATE($D250,'Summary&amp;Assumptions'!$G$32))*$B250+AND(EN$56&lt;'Summary&amp;Assumptions'!$J$31,EN$47&gt;=$FO250,EN$47&lt;=$FP250)*(('Summary&amp;Assumptions'!$H$25*$C250)*(1+'Summary&amp;Assumptions'!$J$29)^(EN$46-1))+AND(EN$56&lt;'Summary&amp;Assumptions'!$J$31,EN$47&gt;=$FQ250,EN$47&lt;=$FR250)*(('Summary&amp;Assumptions'!$H$25*$C250)*(1+'Summary&amp;Assumptions'!$J$29)^(EN$46-1))</f>
        <v>0</v>
      </c>
      <c r="EJ250" s="588">
        <f>AND(EO$55&gt;0,SUM($E250:EI250)&lt;'Summary&amp;Assumptions'!$G$32*$B250,$D250&gt;='Summary&amp;Assumptions'!$D$17,EO$47&gt;=$D250,EO$47&lt;=EDATE($D250,'Summary&amp;Assumptions'!$G$32))*$B250+AND(EO$56&lt;'Summary&amp;Assumptions'!$J$31,EO$47&gt;=$FO250,EO$47&lt;=$FP250)*(('Summary&amp;Assumptions'!$H$25*$C250)*(1+'Summary&amp;Assumptions'!$J$29)^(EO$46-1))+AND(EO$56&lt;'Summary&amp;Assumptions'!$J$31,EO$47&gt;=$FQ250,EO$47&lt;=$FR250)*(('Summary&amp;Assumptions'!$H$25*$C250)*(1+'Summary&amp;Assumptions'!$J$29)^(EO$46-1))</f>
        <v>0</v>
      </c>
      <c r="EK250" s="588">
        <f>AND(EP$55&gt;0,SUM($E250:EJ250)&lt;'Summary&amp;Assumptions'!$G$32*$B250,$D250&gt;='Summary&amp;Assumptions'!$D$17,EP$47&gt;=$D250,EP$47&lt;=EDATE($D250,'Summary&amp;Assumptions'!$G$32))*$B250+AND(EP$56&lt;'Summary&amp;Assumptions'!$J$31,EP$47&gt;=$FO250,EP$47&lt;=$FP250)*(('Summary&amp;Assumptions'!$H$25*$C250)*(1+'Summary&amp;Assumptions'!$J$29)^(EP$46-1))+AND(EP$56&lt;'Summary&amp;Assumptions'!$J$31,EP$47&gt;=$FQ250,EP$47&lt;=$FR250)*(('Summary&amp;Assumptions'!$H$25*$C250)*(1+'Summary&amp;Assumptions'!$J$29)^(EP$46-1))</f>
        <v>0</v>
      </c>
      <c r="EL250" s="588">
        <f>AND(EQ$55&gt;0,SUM($E250:EK250)&lt;'Summary&amp;Assumptions'!$G$32*$B250,$D250&gt;='Summary&amp;Assumptions'!$D$17,EQ$47&gt;=$D250,EQ$47&lt;=EDATE($D250,'Summary&amp;Assumptions'!$G$32))*$B250+AND(EQ$56&lt;'Summary&amp;Assumptions'!$J$31,EQ$47&gt;=$FO250,EQ$47&lt;=$FP250)*(('Summary&amp;Assumptions'!$H$25*$C250)*(1+'Summary&amp;Assumptions'!$J$29)^(EQ$46-1))+AND(EQ$56&lt;'Summary&amp;Assumptions'!$J$31,EQ$47&gt;=$FQ250,EQ$47&lt;=$FR250)*(('Summary&amp;Assumptions'!$H$25*$C250)*(1+'Summary&amp;Assumptions'!$J$29)^(EQ$46-1))</f>
        <v>0</v>
      </c>
      <c r="EM250" s="588">
        <f>AND(ER$55&gt;0,SUM($E250:EL250)&lt;'Summary&amp;Assumptions'!$G$32*$B250,$D250&gt;='Summary&amp;Assumptions'!$D$17,ER$47&gt;=$D250,ER$47&lt;=EDATE($D250,'Summary&amp;Assumptions'!$G$32))*$B250+AND(ER$56&lt;'Summary&amp;Assumptions'!$J$31,ER$47&gt;=$FO250,ER$47&lt;=$FP250)*(('Summary&amp;Assumptions'!$H$25*$C250)*(1+'Summary&amp;Assumptions'!$J$29)^(ER$46-1))+AND(ER$56&lt;'Summary&amp;Assumptions'!$J$31,ER$47&gt;=$FQ250,ER$47&lt;=$FR250)*(('Summary&amp;Assumptions'!$H$25*$C250)*(1+'Summary&amp;Assumptions'!$J$29)^(ER$46-1))</f>
        <v>0</v>
      </c>
      <c r="EN250" s="588">
        <f>AND(ES$55&gt;0,SUM($E250:EM250)&lt;'Summary&amp;Assumptions'!$G$32*$B250,$D250&gt;='Summary&amp;Assumptions'!$D$17,ES$47&gt;=$D250,ES$47&lt;=EDATE($D250,'Summary&amp;Assumptions'!$G$32))*$B250+AND(ES$56&lt;'Summary&amp;Assumptions'!$J$31,ES$47&gt;=$FO250,ES$47&lt;=$FP250)*(('Summary&amp;Assumptions'!$H$25*$C250)*(1+'Summary&amp;Assumptions'!$J$29)^(ES$46-1))+AND(ES$56&lt;'Summary&amp;Assumptions'!$J$31,ES$47&gt;=$FQ250,ES$47&lt;=$FR250)*(('Summary&amp;Assumptions'!$H$25*$C250)*(1+'Summary&amp;Assumptions'!$J$29)^(ES$46-1))</f>
        <v>0</v>
      </c>
      <c r="EO250" s="588">
        <f>AND(ET$55&gt;0,SUM($E250:EN250)&lt;'Summary&amp;Assumptions'!$G$32*$B250,$D250&gt;='Summary&amp;Assumptions'!$D$17,ET$47&gt;=$D250,ET$47&lt;=EDATE($D250,'Summary&amp;Assumptions'!$G$32))*$B250+AND(ET$56&lt;'Summary&amp;Assumptions'!$J$31,ET$47&gt;=$FO250,ET$47&lt;=$FP250)*(('Summary&amp;Assumptions'!$H$25*$C250)*(1+'Summary&amp;Assumptions'!$J$29)^(ET$46-1))+AND(ET$56&lt;'Summary&amp;Assumptions'!$J$31,ET$47&gt;=$FQ250,ET$47&lt;=$FR250)*(('Summary&amp;Assumptions'!$H$25*$C250)*(1+'Summary&amp;Assumptions'!$J$29)^(ET$46-1))</f>
        <v>0</v>
      </c>
      <c r="EP250" s="588">
        <f>AND(EU$55&gt;0,SUM($E250:EO250)&lt;'Summary&amp;Assumptions'!$G$32*$B250,$D250&gt;='Summary&amp;Assumptions'!$D$17,EU$47&gt;=$D250,EU$47&lt;=EDATE($D250,'Summary&amp;Assumptions'!$G$32))*$B250+AND(EU$56&lt;'Summary&amp;Assumptions'!$J$31,EU$47&gt;=$FO250,EU$47&lt;=$FP250)*(('Summary&amp;Assumptions'!$H$25*$C250)*(1+'Summary&amp;Assumptions'!$J$29)^(EU$46-1))+AND(EU$56&lt;'Summary&amp;Assumptions'!$J$31,EU$47&gt;=$FQ250,EU$47&lt;=$FR250)*(('Summary&amp;Assumptions'!$H$25*$C250)*(1+'Summary&amp;Assumptions'!$J$29)^(EU$46-1))</f>
        <v>0</v>
      </c>
      <c r="EQ250" s="588">
        <f>AND(EV$55&gt;0,SUM($E250:EP250)&lt;'Summary&amp;Assumptions'!$G$32*$B250,$D250&gt;='Summary&amp;Assumptions'!$D$17,EV$47&gt;=$D250,EV$47&lt;=EDATE($D250,'Summary&amp;Assumptions'!$G$32))*$B250+AND(EV$56&lt;'Summary&amp;Assumptions'!$J$31,EV$47&gt;=$FO250,EV$47&lt;=$FP250)*(('Summary&amp;Assumptions'!$H$25*$C250)*(1+'Summary&amp;Assumptions'!$J$29)^(EV$46-1))+AND(EV$56&lt;'Summary&amp;Assumptions'!$J$31,EV$47&gt;=$FQ250,EV$47&lt;=$FR250)*(('Summary&amp;Assumptions'!$H$25*$C250)*(1+'Summary&amp;Assumptions'!$J$29)^(EV$46-1))</f>
        <v>0</v>
      </c>
      <c r="ER250" s="588">
        <f>AND(EW$55&gt;0,SUM($E250:EQ250)&lt;'Summary&amp;Assumptions'!$G$32*$B250,$D250&gt;='Summary&amp;Assumptions'!$D$17,EW$47&gt;=$D250,EW$47&lt;=EDATE($D250,'Summary&amp;Assumptions'!$G$32))*$B250+AND(EW$56&lt;'Summary&amp;Assumptions'!$J$31,EW$47&gt;=$FO250,EW$47&lt;=$FP250)*(('Summary&amp;Assumptions'!$H$25*$C250)*(1+'Summary&amp;Assumptions'!$J$29)^(EW$46-1))+AND(EW$56&lt;'Summary&amp;Assumptions'!$J$31,EW$47&gt;=$FQ250,EW$47&lt;=$FR250)*(('Summary&amp;Assumptions'!$H$25*$C250)*(1+'Summary&amp;Assumptions'!$J$29)^(EW$46-1))</f>
        <v>0</v>
      </c>
      <c r="ES250" s="588">
        <f>AND(EX$55&gt;0,SUM($E250:ER250)&lt;'Summary&amp;Assumptions'!$G$32*$B250,$D250&gt;='Summary&amp;Assumptions'!$D$17,EX$47&gt;=$D250,EX$47&lt;=EDATE($D250,'Summary&amp;Assumptions'!$G$32))*$B250+AND(EX$56&lt;'Summary&amp;Assumptions'!$J$31,EX$47&gt;=$FO250,EX$47&lt;=$FP250)*(('Summary&amp;Assumptions'!$H$25*$C250)*(1+'Summary&amp;Assumptions'!$J$29)^(EX$46-1))+AND(EX$56&lt;'Summary&amp;Assumptions'!$J$31,EX$47&gt;=$FQ250,EX$47&lt;=$FR250)*(('Summary&amp;Assumptions'!$H$25*$C250)*(1+'Summary&amp;Assumptions'!$J$29)^(EX$46-1))</f>
        <v>0</v>
      </c>
      <c r="ET250" s="588">
        <f>AND(EY$55&gt;0,SUM($E250:ES250)&lt;'Summary&amp;Assumptions'!$G$32*$B250,$D250&gt;='Summary&amp;Assumptions'!$D$17,EY$47&gt;=$D250,EY$47&lt;=EDATE($D250,'Summary&amp;Assumptions'!$G$32))*$B250+AND(EY$56&lt;'Summary&amp;Assumptions'!$J$31,EY$47&gt;=$FO250,EY$47&lt;=$FP250)*(('Summary&amp;Assumptions'!$H$25*$C250)*(1+'Summary&amp;Assumptions'!$J$29)^(EY$46-1))+AND(EY$56&lt;'Summary&amp;Assumptions'!$J$31,EY$47&gt;=$FQ250,EY$47&lt;=$FR250)*(('Summary&amp;Assumptions'!$H$25*$C250)*(1+'Summary&amp;Assumptions'!$J$29)^(EY$46-1))</f>
        <v>0</v>
      </c>
      <c r="EU250" s="588">
        <f>AND(EZ$55&gt;0,SUM($E250:ET250)&lt;'Summary&amp;Assumptions'!$G$32*$B250,$D250&gt;='Summary&amp;Assumptions'!$D$17,EZ$47&gt;=$D250,EZ$47&lt;=EDATE($D250,'Summary&amp;Assumptions'!$G$32))*$B250+AND(EZ$56&lt;'Summary&amp;Assumptions'!$J$31,EZ$47&gt;=$FO250,EZ$47&lt;=$FP250)*(('Summary&amp;Assumptions'!$H$25*$C250)*(1+'Summary&amp;Assumptions'!$J$29)^(EZ$46-1))+AND(EZ$56&lt;'Summary&amp;Assumptions'!$J$31,EZ$47&gt;=$FQ250,EZ$47&lt;=$FR250)*(('Summary&amp;Assumptions'!$H$25*$C250)*(1+'Summary&amp;Assumptions'!$J$29)^(EZ$46-1))</f>
        <v>0</v>
      </c>
      <c r="EV250" s="588">
        <f>AND(FA$55&gt;0,SUM($E250:EU250)&lt;'Summary&amp;Assumptions'!$G$32*$B250,$D250&gt;='Summary&amp;Assumptions'!$D$17,FA$47&gt;=$D250,FA$47&lt;=EDATE($D250,'Summary&amp;Assumptions'!$G$32))*$B250+AND(FA$56&lt;'Summary&amp;Assumptions'!$J$31,FA$47&gt;=$FO250,FA$47&lt;=$FP250)*(('Summary&amp;Assumptions'!$H$25*$C250)*(1+'Summary&amp;Assumptions'!$J$29)^(FA$46-1))+AND(FA$56&lt;'Summary&amp;Assumptions'!$J$31,FA$47&gt;=$FQ250,FA$47&lt;=$FR250)*(('Summary&amp;Assumptions'!$H$25*$C250)*(1+'Summary&amp;Assumptions'!$J$29)^(FA$46-1))</f>
        <v>0</v>
      </c>
      <c r="EW250" s="588">
        <f>AND(FB$55&gt;0,SUM($E250:EV250)&lt;'Summary&amp;Assumptions'!$G$32*$B250,$D250&gt;='Summary&amp;Assumptions'!$D$17,FB$47&gt;=$D250,FB$47&lt;=EDATE($D250,'Summary&amp;Assumptions'!$G$32))*$B250+AND(FB$56&lt;'Summary&amp;Assumptions'!$J$31,FB$47&gt;=$FO250,FB$47&lt;=$FP250)*(('Summary&amp;Assumptions'!$H$25*$C250)*(1+'Summary&amp;Assumptions'!$J$29)^(FB$46-1))+AND(FB$56&lt;'Summary&amp;Assumptions'!$J$31,FB$47&gt;=$FQ250,FB$47&lt;=$FR250)*(('Summary&amp;Assumptions'!$H$25*$C250)*(1+'Summary&amp;Assumptions'!$J$29)^(FB$46-1))</f>
        <v>0</v>
      </c>
      <c r="EX250" s="588">
        <f>AND(FC$55&gt;0,SUM($E250:EW250)&lt;'Summary&amp;Assumptions'!$G$32*$B250,$D250&gt;='Summary&amp;Assumptions'!$D$17,FC$47&gt;=$D250,FC$47&lt;=EDATE($D250,'Summary&amp;Assumptions'!$G$32))*$B250+AND(FC$56&lt;'Summary&amp;Assumptions'!$J$31,FC$47&gt;=$FO250,FC$47&lt;=$FP250)*(('Summary&amp;Assumptions'!$H$25*$C250)*(1+'Summary&amp;Assumptions'!$J$29)^(FC$46-1))+AND(FC$56&lt;'Summary&amp;Assumptions'!$J$31,FC$47&gt;=$FQ250,FC$47&lt;=$FR250)*(('Summary&amp;Assumptions'!$H$25*$C250)*(1+'Summary&amp;Assumptions'!$J$29)^(FC$46-1))</f>
        <v>0</v>
      </c>
      <c r="EY250" s="588">
        <f>AND(FD$55&gt;0,SUM($E250:EX250)&lt;'Summary&amp;Assumptions'!$G$32*$B250,$D250&gt;='Summary&amp;Assumptions'!$D$17,FD$47&gt;=$D250,FD$47&lt;=EDATE($D250,'Summary&amp;Assumptions'!$G$32))*$B250+AND(FD$56&lt;'Summary&amp;Assumptions'!$J$31,FD$47&gt;=$FO250,FD$47&lt;=$FP250)*(('Summary&amp;Assumptions'!$H$25*$C250)*(1+'Summary&amp;Assumptions'!$J$29)^(FD$46-1))+AND(FD$56&lt;'Summary&amp;Assumptions'!$J$31,FD$47&gt;=$FQ250,FD$47&lt;=$FR250)*(('Summary&amp;Assumptions'!$H$25*$C250)*(1+'Summary&amp;Assumptions'!$J$29)^(FD$46-1))</f>
        <v>0</v>
      </c>
      <c r="EZ250" s="588">
        <f>AND(FE$55&gt;0,SUM($E250:EY250)&lt;'Summary&amp;Assumptions'!$G$32*$B250,$D250&gt;='Summary&amp;Assumptions'!$D$17,FE$47&gt;=$D250,FE$47&lt;=EDATE($D250,'Summary&amp;Assumptions'!$G$32))*$B250+AND(FE$56&lt;'Summary&amp;Assumptions'!$J$31,FE$47&gt;=$FO250,FE$47&lt;=$FP250)*(('Summary&amp;Assumptions'!$H$25*$C250)*(1+'Summary&amp;Assumptions'!$J$29)^(FE$46-1))+AND(FE$56&lt;'Summary&amp;Assumptions'!$J$31,FE$47&gt;=$FQ250,FE$47&lt;=$FR250)*(('Summary&amp;Assumptions'!$H$25*$C250)*(1+'Summary&amp;Assumptions'!$J$29)^(FE$46-1))</f>
        <v>0</v>
      </c>
      <c r="FA250" s="588">
        <f>AND(FF$55&gt;0,SUM($E250:EZ250)&lt;'Summary&amp;Assumptions'!$G$32*$B250,$D250&gt;='Summary&amp;Assumptions'!$D$17,FF$47&gt;=$D250,FF$47&lt;=EDATE($D250,'Summary&amp;Assumptions'!$G$32))*$B250+AND(FF$56&lt;'Summary&amp;Assumptions'!$J$31,FF$47&gt;=$FO250,FF$47&lt;=$FP250)*(('Summary&amp;Assumptions'!$H$25*$C250)*(1+'Summary&amp;Assumptions'!$J$29)^(FF$46-1))+AND(FF$56&lt;'Summary&amp;Assumptions'!$J$31,FF$47&gt;=$FQ250,FF$47&lt;=$FR250)*(('Summary&amp;Assumptions'!$H$25*$C250)*(1+'Summary&amp;Assumptions'!$J$29)^(FF$46-1))</f>
        <v>0</v>
      </c>
      <c r="FB250" s="588">
        <f>AND(FG$55&gt;0,SUM($E250:FA250)&lt;'Summary&amp;Assumptions'!$G$32*$B250,$D250&gt;='Summary&amp;Assumptions'!$D$17,FG$47&gt;=$D250,FG$47&lt;=EDATE($D250,'Summary&amp;Assumptions'!$G$32))*$B250+AND(FG$56&lt;'Summary&amp;Assumptions'!$J$31,FG$47&gt;=$FO250,FG$47&lt;=$FP250)*(('Summary&amp;Assumptions'!$H$25*$C250)*(1+'Summary&amp;Assumptions'!$J$29)^(FG$46-1))+AND(FG$56&lt;'Summary&amp;Assumptions'!$J$31,FG$47&gt;=$FQ250,FG$47&lt;=$FR250)*(('Summary&amp;Assumptions'!$H$25*$C250)*(1+'Summary&amp;Assumptions'!$J$29)^(FG$46-1))</f>
        <v>0</v>
      </c>
      <c r="FC250" s="588">
        <f>AND(FH$55&gt;0,SUM($E250:FB250)&lt;'Summary&amp;Assumptions'!$G$32*$B250,$D250&gt;='Summary&amp;Assumptions'!$D$17,FH$47&gt;=$D250,FH$47&lt;=EDATE($D250,'Summary&amp;Assumptions'!$G$32))*$B250+AND(FH$56&lt;'Summary&amp;Assumptions'!$J$31,FH$47&gt;=$FO250,FH$47&lt;=$FP250)*(('Summary&amp;Assumptions'!$H$25*$C250)*(1+'Summary&amp;Assumptions'!$J$29)^(FH$46-1))+AND(FH$56&lt;'Summary&amp;Assumptions'!$J$31,FH$47&gt;=$FQ250,FH$47&lt;=$FR250)*(('Summary&amp;Assumptions'!$H$25*$C250)*(1+'Summary&amp;Assumptions'!$J$29)^(FH$46-1))</f>
        <v>0</v>
      </c>
      <c r="FD250" s="588">
        <f>AND(FI$55&gt;0,SUM($E250:FC250)&lt;'Summary&amp;Assumptions'!$G$32*$B250,$D250&gt;='Summary&amp;Assumptions'!$D$17,FI$47&gt;=$D250,FI$47&lt;=EDATE($D250,'Summary&amp;Assumptions'!$G$32))*$B250+AND(FI$56&lt;'Summary&amp;Assumptions'!$J$31,FI$47&gt;=$FO250,FI$47&lt;=$FP250)*(('Summary&amp;Assumptions'!$H$25*$C250)*(1+'Summary&amp;Assumptions'!$J$29)^(FI$46-1))+AND(FI$56&lt;'Summary&amp;Assumptions'!$J$31,FI$47&gt;=$FQ250,FI$47&lt;=$FR250)*(('Summary&amp;Assumptions'!$H$25*$C250)*(1+'Summary&amp;Assumptions'!$J$29)^(FI$46-1))</f>
        <v>0</v>
      </c>
      <c r="FE250" s="588">
        <f>AND(FJ$55&gt;0,SUM($E250:FD250)&lt;'Summary&amp;Assumptions'!$G$32*$B250,$D250&gt;='Summary&amp;Assumptions'!$D$17,FJ$47&gt;=$D250,FJ$47&lt;=EDATE($D250,'Summary&amp;Assumptions'!$G$32))*$B250+AND(FJ$56&lt;'Summary&amp;Assumptions'!$J$31,FJ$47&gt;=$FO250,FJ$47&lt;=$FP250)*(('Summary&amp;Assumptions'!$H$25*$C250)*(1+'Summary&amp;Assumptions'!$J$29)^(FJ$46-1))+AND(FJ$56&lt;'Summary&amp;Assumptions'!$J$31,FJ$47&gt;=$FQ250,FJ$47&lt;=$FR250)*(('Summary&amp;Assumptions'!$H$25*$C250)*(1+'Summary&amp;Assumptions'!$J$29)^(FJ$46-1))</f>
        <v>0</v>
      </c>
      <c r="FF250" s="588">
        <f>AND(FK$55&gt;0,SUM($E250:FE250)&lt;'Summary&amp;Assumptions'!$G$32*$B250,$D250&gt;='Summary&amp;Assumptions'!$D$17,FK$47&gt;=$D250,FK$47&lt;=EDATE($D250,'Summary&amp;Assumptions'!$G$32))*$B250+AND(FK$56&lt;'Summary&amp;Assumptions'!$J$31,FK$47&gt;=$FO250,FK$47&lt;=$FP250)*(('Summary&amp;Assumptions'!$H$25*$C250)*(1+'Summary&amp;Assumptions'!$J$29)^(FK$46-1))+AND(FK$56&lt;'Summary&amp;Assumptions'!$J$31,FK$47&gt;=$FQ250,FK$47&lt;=$FR250)*(('Summary&amp;Assumptions'!$H$25*$C250)*(1+'Summary&amp;Assumptions'!$J$29)^(FK$46-1))</f>
        <v>0</v>
      </c>
      <c r="FG250" s="588">
        <f>AND(FL$55&gt;0,SUM($E250:FF250)&lt;'Summary&amp;Assumptions'!$G$32*$B250,$D250&gt;='Summary&amp;Assumptions'!$D$17,FL$47&gt;=$D250,FL$47&lt;=EDATE($D250,'Summary&amp;Assumptions'!$G$32))*$B250+AND(FL$56&lt;'Summary&amp;Assumptions'!$J$31,FL$47&gt;=$FO250,FL$47&lt;=$FP250)*(('Summary&amp;Assumptions'!$H$25*$C250)*(1+'Summary&amp;Assumptions'!$J$29)^(FL$46-1))+AND(FL$56&lt;'Summary&amp;Assumptions'!$J$31,FL$47&gt;=$FQ250,FL$47&lt;=$FR250)*(('Summary&amp;Assumptions'!$H$25*$C250)*(1+'Summary&amp;Assumptions'!$J$29)^(FL$46-1))</f>
        <v>0</v>
      </c>
      <c r="FH250" s="588">
        <f>AND(FM$55&gt;0,SUM($E250:FG250)&lt;'Summary&amp;Assumptions'!$G$32*$B250,$D250&gt;='Summary&amp;Assumptions'!$D$17,FM$47&gt;=$D250,FM$47&lt;=EDATE($D250,'Summary&amp;Assumptions'!$G$32))*$B250+AND(FM$56&lt;'Summary&amp;Assumptions'!$J$31,FM$47&gt;=$FO250,FM$47&lt;=$FP250)*(('Summary&amp;Assumptions'!$H$25*$C250)*(1+'Summary&amp;Assumptions'!$J$29)^(FM$46-1))+AND(FM$56&lt;'Summary&amp;Assumptions'!$J$31,FM$47&gt;=$FQ250,FM$47&lt;=$FR250)*(('Summary&amp;Assumptions'!$H$25*$C250)*(1+'Summary&amp;Assumptions'!$J$29)^(FM$46-1))</f>
        <v>0</v>
      </c>
      <c r="FI250" s="588">
        <f>AND(FN$55&gt;0,SUM($E250:FH250)&lt;'Summary&amp;Assumptions'!$G$32*$B250,$D250&gt;='Summary&amp;Assumptions'!$D$17,FN$47&gt;=$D250,FN$47&lt;=EDATE($D250,'Summary&amp;Assumptions'!$G$32))*$B250+AND(FN$56&lt;'Summary&amp;Assumptions'!$J$31,FN$47&gt;=$FO250,FN$47&lt;=$FP250)*(('Summary&amp;Assumptions'!$H$25*$C250)*(1+'Summary&amp;Assumptions'!$J$29)^(FN$46-1))+AND(FN$56&lt;'Summary&amp;Assumptions'!$J$31,FN$47&gt;=$FQ250,FN$47&lt;=$FR250)*(('Summary&amp;Assumptions'!$H$25*$C250)*(1+'Summary&amp;Assumptions'!$J$29)^(FN$46-1))</f>
        <v>0</v>
      </c>
      <c r="FJ250" s="588">
        <f>AND(FO$55&gt;0,SUM($E250:FI250)&lt;'Summary&amp;Assumptions'!$G$32*$B250,$D250&gt;='Summary&amp;Assumptions'!$D$17,FO$47&gt;=$D250,FO$47&lt;=EDATE($D250,'Summary&amp;Assumptions'!$G$32))*$B250+AND(FO$56&lt;'Summary&amp;Assumptions'!$J$31,FO$47&gt;=$FO250,FO$47&lt;=$FP250)*(('Summary&amp;Assumptions'!$H$25*$C250)*(1+'Summary&amp;Assumptions'!$J$29)^(FO$46-1))+AND(FO$56&lt;'Summary&amp;Assumptions'!$J$31,FO$47&gt;=$FQ250,FO$47&lt;=$FR250)*(('Summary&amp;Assumptions'!$H$25*$C250)*(1+'Summary&amp;Assumptions'!$J$29)^(FO$46-1))</f>
        <v>0</v>
      </c>
      <c r="FK250" s="588">
        <f>AND(FP$55&gt;0,SUM($E250:FJ250)&lt;'Summary&amp;Assumptions'!$G$32*$B250,$D250&gt;='Summary&amp;Assumptions'!$D$17,FP$47&gt;=$D250,FP$47&lt;=EDATE($D250,'Summary&amp;Assumptions'!$G$32))*$B250+AND(FP$56&lt;'Summary&amp;Assumptions'!$J$31,FP$47&gt;=$FO250,FP$47&lt;=$FP250)*(('Summary&amp;Assumptions'!$H$25*$C250)*(1+'Summary&amp;Assumptions'!$J$29)^(FP$46-1))+AND(FP$56&lt;'Summary&amp;Assumptions'!$J$31,FP$47&gt;=$FQ250,FP$47&lt;=$FR250)*(('Summary&amp;Assumptions'!$H$25*$C250)*(1+'Summary&amp;Assumptions'!$J$29)^(FP$46-1))</f>
        <v>0</v>
      </c>
      <c r="FL250" s="588">
        <f>AND(FQ$55&gt;0,SUM($E250:FK250)&lt;'Summary&amp;Assumptions'!$G$32*$B250,$D250&gt;='Summary&amp;Assumptions'!$D$17,FQ$47&gt;=$D250,FQ$47&lt;=EDATE($D250,'Summary&amp;Assumptions'!$G$32))*$B250+AND(FQ$56&lt;'Summary&amp;Assumptions'!$J$31,FQ$47&gt;=$FO250,FQ$47&lt;=$FP250)*(('Summary&amp;Assumptions'!$H$25*$C250)*(1+'Summary&amp;Assumptions'!$J$29)^(FQ$46-1))+AND(FQ$56&lt;'Summary&amp;Assumptions'!$J$31,FQ$47&gt;=$FQ250,FQ$47&lt;=$FR250)*(('Summary&amp;Assumptions'!$H$25*$C250)*(1+'Summary&amp;Assumptions'!$J$29)^(FQ$46-1))</f>
        <v>0</v>
      </c>
      <c r="FO250" s="576">
        <f>EDATE(D250,'Summary&amp;Assumptions'!$G$34)</f>
        <v>48396</v>
      </c>
      <c r="FP250" s="576">
        <f>EDATE(FO250,'Summary&amp;Assumptions'!$G$33-1)</f>
        <v>48427</v>
      </c>
      <c r="FQ250" s="576">
        <f>EDATE(FO250,'Summary&amp;Assumptions'!$G$34)</f>
        <v>48761</v>
      </c>
      <c r="FR250" s="576">
        <f>EDATE(FQ250,'Summary&amp;Assumptions'!$G$33-1)</f>
        <v>48792</v>
      </c>
    </row>
    <row r="251" spans="2:174" hidden="1" x14ac:dyDescent="0.2">
      <c r="B251" s="588">
        <v>0</v>
      </c>
      <c r="C251" s="193">
        <v>0</v>
      </c>
      <c r="D251" s="589">
        <v>48061</v>
      </c>
      <c r="F251" s="588">
        <f>AND(K$55&gt;0,SUM($E251:E251)&lt;'Summary&amp;Assumptions'!$G$32*$B251,$D251&gt;='Summary&amp;Assumptions'!$D$17,K$47&gt;=$D251,K$47&lt;=EDATE($D251,'Summary&amp;Assumptions'!$G$32))*$B251+AND(K$56&lt;'Summary&amp;Assumptions'!$J$31,K$47&gt;=$FO251,K$47&lt;=$FP251)*(('Summary&amp;Assumptions'!$H$25*$C251)*(1+'Summary&amp;Assumptions'!$J$29)^(K$46-1))+AND(K$56&lt;'Summary&amp;Assumptions'!$J$31,K$47&gt;=$FQ251,K$47&lt;=$FR251)*(('Summary&amp;Assumptions'!$H$25*$C251)*(1+'Summary&amp;Assumptions'!$J$29)^(K$46-1))</f>
        <v>0</v>
      </c>
      <c r="G251" s="588">
        <f>AND(L$55&gt;0,SUM($E251:F251)&lt;'Summary&amp;Assumptions'!$G$32*$B251,$D251&gt;='Summary&amp;Assumptions'!$D$17,L$47&gt;=$D251,L$47&lt;=EDATE($D251,'Summary&amp;Assumptions'!$G$32))*$B251+AND(L$56&lt;'Summary&amp;Assumptions'!$J$31,L$47&gt;=$FO251,L$47&lt;=$FP251)*(('Summary&amp;Assumptions'!$H$25*$C251)*(1+'Summary&amp;Assumptions'!$J$29)^(L$46-1))+AND(L$56&lt;'Summary&amp;Assumptions'!$J$31,L$47&gt;=$FQ251,L$47&lt;=$FR251)*(('Summary&amp;Assumptions'!$H$25*$C251)*(1+'Summary&amp;Assumptions'!$J$29)^(L$46-1))</f>
        <v>0</v>
      </c>
      <c r="H251" s="588">
        <f>AND(M$55&gt;0,SUM($E251:G251)&lt;'Summary&amp;Assumptions'!$G$32*$B251,$D251&gt;='Summary&amp;Assumptions'!$D$17,M$47&gt;=$D251,M$47&lt;=EDATE($D251,'Summary&amp;Assumptions'!$G$32))*$B251+AND(M$56&lt;'Summary&amp;Assumptions'!$J$31,M$47&gt;=$FO251,M$47&lt;=$FP251)*(('Summary&amp;Assumptions'!$H$25*$C251)*(1+'Summary&amp;Assumptions'!$J$29)^(M$46-1))+AND(M$56&lt;'Summary&amp;Assumptions'!$J$31,M$47&gt;=$FQ251,M$47&lt;=$FR251)*(('Summary&amp;Assumptions'!$H$25*$C251)*(1+'Summary&amp;Assumptions'!$J$29)^(M$46-1))</f>
        <v>0</v>
      </c>
      <c r="I251" s="588">
        <f>AND(N$55&gt;0,SUM($E251:H251)&lt;'Summary&amp;Assumptions'!$G$32*$B251,$D251&gt;='Summary&amp;Assumptions'!$D$17,N$47&gt;=$D251,N$47&lt;=EDATE($D251,'Summary&amp;Assumptions'!$G$32))*$B251+AND(N$56&lt;'Summary&amp;Assumptions'!$J$31,N$47&gt;=$FO251,N$47&lt;=$FP251)*(('Summary&amp;Assumptions'!$H$25*$C251)*(1+'Summary&amp;Assumptions'!$J$29)^(N$46-1))+AND(N$56&lt;'Summary&amp;Assumptions'!$J$31,N$47&gt;=$FQ251,N$47&lt;=$FR251)*(('Summary&amp;Assumptions'!$H$25*$C251)*(1+'Summary&amp;Assumptions'!$J$29)^(N$46-1))</f>
        <v>0</v>
      </c>
      <c r="J251" s="588">
        <f>AND(O$55&gt;0,SUM($E251:I251)&lt;'Summary&amp;Assumptions'!$G$32*$B251,$D251&gt;='Summary&amp;Assumptions'!$D$17,O$47&gt;=$D251,O$47&lt;=EDATE($D251,'Summary&amp;Assumptions'!$G$32))*$B251+AND(O$56&lt;'Summary&amp;Assumptions'!$J$31,O$47&gt;=$FO251,O$47&lt;=$FP251)*(('Summary&amp;Assumptions'!$H$25*$C251)*(1+'Summary&amp;Assumptions'!$J$29)^(O$46-1))+AND(O$56&lt;'Summary&amp;Assumptions'!$J$31,O$47&gt;=$FQ251,O$47&lt;=$FR251)*(('Summary&amp;Assumptions'!$H$25*$C251)*(1+'Summary&amp;Assumptions'!$J$29)^(O$46-1))</f>
        <v>0</v>
      </c>
      <c r="K251" s="588">
        <f>AND(P$55&gt;0,SUM($E251:J251)&lt;'Summary&amp;Assumptions'!$G$32*$B251,$D251&gt;='Summary&amp;Assumptions'!$D$17,P$47&gt;=$D251,P$47&lt;=EDATE($D251,'Summary&amp;Assumptions'!$G$32))*$B251+AND(P$56&lt;'Summary&amp;Assumptions'!$J$31,P$47&gt;=$FO251,P$47&lt;=$FP251)*(('Summary&amp;Assumptions'!$H$25*$C251)*(1+'Summary&amp;Assumptions'!$J$29)^(P$46-1))+AND(P$56&lt;'Summary&amp;Assumptions'!$J$31,P$47&gt;=$FQ251,P$47&lt;=$FR251)*(('Summary&amp;Assumptions'!$H$25*$C251)*(1+'Summary&amp;Assumptions'!$J$29)^(P$46-1))</f>
        <v>0</v>
      </c>
      <c r="L251" s="588">
        <f>AND(Q$55&gt;0,SUM($E251:K251)&lt;'Summary&amp;Assumptions'!$G$32*$B251,$D251&gt;='Summary&amp;Assumptions'!$D$17,Q$47&gt;=$D251,Q$47&lt;=EDATE($D251,'Summary&amp;Assumptions'!$G$32))*$B251+AND(Q$56&lt;'Summary&amp;Assumptions'!$J$31,Q$47&gt;=$FO251,Q$47&lt;=$FP251)*(('Summary&amp;Assumptions'!$H$25*$C251)*(1+'Summary&amp;Assumptions'!$J$29)^(Q$46-1))+AND(Q$56&lt;'Summary&amp;Assumptions'!$J$31,Q$47&gt;=$FQ251,Q$47&lt;=$FR251)*(('Summary&amp;Assumptions'!$H$25*$C251)*(1+'Summary&amp;Assumptions'!$J$29)^(Q$46-1))</f>
        <v>0</v>
      </c>
      <c r="M251" s="588">
        <f>AND(R$55&gt;0,SUM($E251:L251)&lt;'Summary&amp;Assumptions'!$G$32*$B251,$D251&gt;='Summary&amp;Assumptions'!$D$17,R$47&gt;=$D251,R$47&lt;=EDATE($D251,'Summary&amp;Assumptions'!$G$32))*$B251+AND(R$56&lt;'Summary&amp;Assumptions'!$J$31,R$47&gt;=$FO251,R$47&lt;=$FP251)*(('Summary&amp;Assumptions'!$H$25*$C251)*(1+'Summary&amp;Assumptions'!$J$29)^(R$46-1))+AND(R$56&lt;'Summary&amp;Assumptions'!$J$31,R$47&gt;=$FQ251,R$47&lt;=$FR251)*(('Summary&amp;Assumptions'!$H$25*$C251)*(1+'Summary&amp;Assumptions'!$J$29)^(R$46-1))</f>
        <v>0</v>
      </c>
      <c r="N251" s="588">
        <f>AND(S$55&gt;0,SUM($E251:M251)&lt;'Summary&amp;Assumptions'!$G$32*$B251,$D251&gt;='Summary&amp;Assumptions'!$D$17,S$47&gt;=$D251,S$47&lt;=EDATE($D251,'Summary&amp;Assumptions'!$G$32))*$B251+AND(S$56&lt;'Summary&amp;Assumptions'!$J$31,S$47&gt;=$FO251,S$47&lt;=$FP251)*(('Summary&amp;Assumptions'!$H$25*$C251)*(1+'Summary&amp;Assumptions'!$J$29)^(S$46-1))+AND(S$56&lt;'Summary&amp;Assumptions'!$J$31,S$47&gt;=$FQ251,S$47&lt;=$FR251)*(('Summary&amp;Assumptions'!$H$25*$C251)*(1+'Summary&amp;Assumptions'!$J$29)^(S$46-1))</f>
        <v>0</v>
      </c>
      <c r="O251" s="588">
        <f>AND(T$55&gt;0,SUM($E251:N251)&lt;'Summary&amp;Assumptions'!$G$32*$B251,$D251&gt;='Summary&amp;Assumptions'!$D$17,T$47&gt;=$D251,T$47&lt;=EDATE($D251,'Summary&amp;Assumptions'!$G$32))*$B251+AND(T$56&lt;'Summary&amp;Assumptions'!$J$31,T$47&gt;=$FO251,T$47&lt;=$FP251)*(('Summary&amp;Assumptions'!$H$25*$C251)*(1+'Summary&amp;Assumptions'!$J$29)^(T$46-1))+AND(T$56&lt;'Summary&amp;Assumptions'!$J$31,T$47&gt;=$FQ251,T$47&lt;=$FR251)*(('Summary&amp;Assumptions'!$H$25*$C251)*(1+'Summary&amp;Assumptions'!$J$29)^(T$46-1))</f>
        <v>0</v>
      </c>
      <c r="P251" s="588">
        <f>AND(U$55&gt;0,SUM($E251:O251)&lt;'Summary&amp;Assumptions'!$G$32*$B251,$D251&gt;='Summary&amp;Assumptions'!$D$17,U$47&gt;=$D251,U$47&lt;=EDATE($D251,'Summary&amp;Assumptions'!$G$32))*$B251+AND(U$56&lt;'Summary&amp;Assumptions'!$J$31,U$47&gt;=$FO251,U$47&lt;=$FP251)*(('Summary&amp;Assumptions'!$H$25*$C251)*(1+'Summary&amp;Assumptions'!$J$29)^(U$46-1))+AND(U$56&lt;'Summary&amp;Assumptions'!$J$31,U$47&gt;=$FQ251,U$47&lt;=$FR251)*(('Summary&amp;Assumptions'!$H$25*$C251)*(1+'Summary&amp;Assumptions'!$J$29)^(U$46-1))</f>
        <v>0</v>
      </c>
      <c r="Q251" s="588">
        <f>AND(V$55&gt;0,SUM($E251:P251)&lt;'Summary&amp;Assumptions'!$G$32*$B251,$D251&gt;='Summary&amp;Assumptions'!$D$17,V$47&gt;=$D251,V$47&lt;=EDATE($D251,'Summary&amp;Assumptions'!$G$32))*$B251+AND(V$56&lt;'Summary&amp;Assumptions'!$J$31,V$47&gt;=$FO251,V$47&lt;=$FP251)*(('Summary&amp;Assumptions'!$H$25*$C251)*(1+'Summary&amp;Assumptions'!$J$29)^(V$46-1))+AND(V$56&lt;'Summary&amp;Assumptions'!$J$31,V$47&gt;=$FQ251,V$47&lt;=$FR251)*(('Summary&amp;Assumptions'!$H$25*$C251)*(1+'Summary&amp;Assumptions'!$J$29)^(V$46-1))</f>
        <v>0</v>
      </c>
      <c r="R251" s="588">
        <f>AND(W$55&gt;0,SUM($E251:Q251)&lt;'Summary&amp;Assumptions'!$G$32*$B251,$D251&gt;='Summary&amp;Assumptions'!$D$17,W$47&gt;=$D251,W$47&lt;=EDATE($D251,'Summary&amp;Assumptions'!$G$32))*$B251+AND(W$56&lt;'Summary&amp;Assumptions'!$J$31,W$47&gt;=$FO251,W$47&lt;=$FP251)*(('Summary&amp;Assumptions'!$H$25*$C251)*(1+'Summary&amp;Assumptions'!$J$29)^(W$46-1))+AND(W$56&lt;'Summary&amp;Assumptions'!$J$31,W$47&gt;=$FQ251,W$47&lt;=$FR251)*(('Summary&amp;Assumptions'!$H$25*$C251)*(1+'Summary&amp;Assumptions'!$J$29)^(W$46-1))</f>
        <v>0</v>
      </c>
      <c r="S251" s="588">
        <f>AND(X$55&gt;0,SUM($E251:R251)&lt;'Summary&amp;Assumptions'!$G$32*$B251,$D251&gt;='Summary&amp;Assumptions'!$D$17,X$47&gt;=$D251,X$47&lt;=EDATE($D251,'Summary&amp;Assumptions'!$G$32))*$B251+AND(X$56&lt;'Summary&amp;Assumptions'!$J$31,X$47&gt;=$FO251,X$47&lt;=$FP251)*(('Summary&amp;Assumptions'!$H$25*$C251)*(1+'Summary&amp;Assumptions'!$J$29)^(X$46-1))+AND(X$56&lt;'Summary&amp;Assumptions'!$J$31,X$47&gt;=$FQ251,X$47&lt;=$FR251)*(('Summary&amp;Assumptions'!$H$25*$C251)*(1+'Summary&amp;Assumptions'!$J$29)^(X$46-1))</f>
        <v>0</v>
      </c>
      <c r="T251" s="588">
        <f>AND(Y$55&gt;0,SUM($E251:S251)&lt;'Summary&amp;Assumptions'!$G$32*$B251,$D251&gt;='Summary&amp;Assumptions'!$D$17,Y$47&gt;=$D251,Y$47&lt;=EDATE($D251,'Summary&amp;Assumptions'!$G$32))*$B251+AND(Y$56&lt;'Summary&amp;Assumptions'!$J$31,Y$47&gt;=$FO251,Y$47&lt;=$FP251)*(('Summary&amp;Assumptions'!$H$25*$C251)*(1+'Summary&amp;Assumptions'!$J$29)^(Y$46-1))+AND(Y$56&lt;'Summary&amp;Assumptions'!$J$31,Y$47&gt;=$FQ251,Y$47&lt;=$FR251)*(('Summary&amp;Assumptions'!$H$25*$C251)*(1+'Summary&amp;Assumptions'!$J$29)^(Y$46-1))</f>
        <v>0</v>
      </c>
      <c r="U251" s="588">
        <f>AND(Z$55&gt;0,SUM($E251:T251)&lt;'Summary&amp;Assumptions'!$G$32*$B251,$D251&gt;='Summary&amp;Assumptions'!$D$17,Z$47&gt;=$D251,Z$47&lt;=EDATE($D251,'Summary&amp;Assumptions'!$G$32))*$B251+AND(Z$56&lt;'Summary&amp;Assumptions'!$J$31,Z$47&gt;=$FO251,Z$47&lt;=$FP251)*(('Summary&amp;Assumptions'!$H$25*$C251)*(1+'Summary&amp;Assumptions'!$J$29)^(Z$46-1))+AND(Z$56&lt;'Summary&amp;Assumptions'!$J$31,Z$47&gt;=$FQ251,Z$47&lt;=$FR251)*(('Summary&amp;Assumptions'!$H$25*$C251)*(1+'Summary&amp;Assumptions'!$J$29)^(Z$46-1))</f>
        <v>0</v>
      </c>
      <c r="V251" s="588">
        <f>AND(AA$55&gt;0,SUM($E251:U251)&lt;'Summary&amp;Assumptions'!$G$32*$B251,$D251&gt;='Summary&amp;Assumptions'!$D$17,AA$47&gt;=$D251,AA$47&lt;=EDATE($D251,'Summary&amp;Assumptions'!$G$32))*$B251+AND(AA$56&lt;'Summary&amp;Assumptions'!$J$31,AA$47&gt;=$FO251,AA$47&lt;=$FP251)*(('Summary&amp;Assumptions'!$H$25*$C251)*(1+'Summary&amp;Assumptions'!$J$29)^(AA$46-1))+AND(AA$56&lt;'Summary&amp;Assumptions'!$J$31,AA$47&gt;=$FQ251,AA$47&lt;=$FR251)*(('Summary&amp;Assumptions'!$H$25*$C251)*(1+'Summary&amp;Assumptions'!$J$29)^(AA$46-1))</f>
        <v>0</v>
      </c>
      <c r="W251" s="588">
        <f>AND(AB$55&gt;0,SUM($E251:V251)&lt;'Summary&amp;Assumptions'!$G$32*$B251,$D251&gt;='Summary&amp;Assumptions'!$D$17,AB$47&gt;=$D251,AB$47&lt;=EDATE($D251,'Summary&amp;Assumptions'!$G$32))*$B251+AND(AB$56&lt;'Summary&amp;Assumptions'!$J$31,AB$47&gt;=$FO251,AB$47&lt;=$FP251)*(('Summary&amp;Assumptions'!$H$25*$C251)*(1+'Summary&amp;Assumptions'!$J$29)^(AB$46-1))+AND(AB$56&lt;'Summary&amp;Assumptions'!$J$31,AB$47&gt;=$FQ251,AB$47&lt;=$FR251)*(('Summary&amp;Assumptions'!$H$25*$C251)*(1+'Summary&amp;Assumptions'!$J$29)^(AB$46-1))</f>
        <v>0</v>
      </c>
      <c r="X251" s="588">
        <f>AND(AC$55&gt;0,SUM($E251:W251)&lt;'Summary&amp;Assumptions'!$G$32*$B251,$D251&gt;='Summary&amp;Assumptions'!$D$17,AC$47&gt;=$D251,AC$47&lt;=EDATE($D251,'Summary&amp;Assumptions'!$G$32))*$B251+AND(AC$56&lt;'Summary&amp;Assumptions'!$J$31,AC$47&gt;=$FO251,AC$47&lt;=$FP251)*(('Summary&amp;Assumptions'!$H$25*$C251)*(1+'Summary&amp;Assumptions'!$J$29)^(AC$46-1))+AND(AC$56&lt;'Summary&amp;Assumptions'!$J$31,AC$47&gt;=$FQ251,AC$47&lt;=$FR251)*(('Summary&amp;Assumptions'!$H$25*$C251)*(1+'Summary&amp;Assumptions'!$J$29)^(AC$46-1))</f>
        <v>0</v>
      </c>
      <c r="Y251" s="588">
        <f>AND(AD$55&gt;0,SUM($E251:X251)&lt;'Summary&amp;Assumptions'!$G$32*$B251,$D251&gt;='Summary&amp;Assumptions'!$D$17,AD$47&gt;=$D251,AD$47&lt;=EDATE($D251,'Summary&amp;Assumptions'!$G$32))*$B251+AND(AD$56&lt;'Summary&amp;Assumptions'!$J$31,AD$47&gt;=$FO251,AD$47&lt;=$FP251)*(('Summary&amp;Assumptions'!$H$25*$C251)*(1+'Summary&amp;Assumptions'!$J$29)^(AD$46-1))+AND(AD$56&lt;'Summary&amp;Assumptions'!$J$31,AD$47&gt;=$FQ251,AD$47&lt;=$FR251)*(('Summary&amp;Assumptions'!$H$25*$C251)*(1+'Summary&amp;Assumptions'!$J$29)^(AD$46-1))</f>
        <v>0</v>
      </c>
      <c r="Z251" s="588">
        <f>AND(AE$55&gt;0,SUM($E251:Y251)&lt;'Summary&amp;Assumptions'!$G$32*$B251,$D251&gt;='Summary&amp;Assumptions'!$D$17,AE$47&gt;=$D251,AE$47&lt;=EDATE($D251,'Summary&amp;Assumptions'!$G$32))*$B251+AND(AE$56&lt;'Summary&amp;Assumptions'!$J$31,AE$47&gt;=$FO251,AE$47&lt;=$FP251)*(('Summary&amp;Assumptions'!$H$25*$C251)*(1+'Summary&amp;Assumptions'!$J$29)^(AE$46-1))+AND(AE$56&lt;'Summary&amp;Assumptions'!$J$31,AE$47&gt;=$FQ251,AE$47&lt;=$FR251)*(('Summary&amp;Assumptions'!$H$25*$C251)*(1+'Summary&amp;Assumptions'!$J$29)^(AE$46-1))</f>
        <v>0</v>
      </c>
      <c r="AA251" s="588">
        <f>AND(AF$55&gt;0,SUM($E251:Z251)&lt;'Summary&amp;Assumptions'!$G$32*$B251,$D251&gt;='Summary&amp;Assumptions'!$D$17,AF$47&gt;=$D251,AF$47&lt;=EDATE($D251,'Summary&amp;Assumptions'!$G$32))*$B251+AND(AF$56&lt;'Summary&amp;Assumptions'!$J$31,AF$47&gt;=$FO251,AF$47&lt;=$FP251)*(('Summary&amp;Assumptions'!$H$25*$C251)*(1+'Summary&amp;Assumptions'!$J$29)^(AF$46-1))+AND(AF$56&lt;'Summary&amp;Assumptions'!$J$31,AF$47&gt;=$FQ251,AF$47&lt;=$FR251)*(('Summary&amp;Assumptions'!$H$25*$C251)*(1+'Summary&amp;Assumptions'!$J$29)^(AF$46-1))</f>
        <v>0</v>
      </c>
      <c r="AB251" s="588">
        <f>AND(AG$55&gt;0,SUM($E251:AA251)&lt;'Summary&amp;Assumptions'!$G$32*$B251,$D251&gt;='Summary&amp;Assumptions'!$D$17,AG$47&gt;=$D251,AG$47&lt;=EDATE($D251,'Summary&amp;Assumptions'!$G$32))*$B251+AND(AG$56&lt;'Summary&amp;Assumptions'!$J$31,AG$47&gt;=$FO251,AG$47&lt;=$FP251)*(('Summary&amp;Assumptions'!$H$25*$C251)*(1+'Summary&amp;Assumptions'!$J$29)^(AG$46-1))+AND(AG$56&lt;'Summary&amp;Assumptions'!$J$31,AG$47&gt;=$FQ251,AG$47&lt;=$FR251)*(('Summary&amp;Assumptions'!$H$25*$C251)*(1+'Summary&amp;Assumptions'!$J$29)^(AG$46-1))</f>
        <v>0</v>
      </c>
      <c r="AC251" s="588">
        <f>AND(AH$55&gt;0,SUM($E251:AB251)&lt;'Summary&amp;Assumptions'!$G$32*$B251,$D251&gt;='Summary&amp;Assumptions'!$D$17,AH$47&gt;=$D251,AH$47&lt;=EDATE($D251,'Summary&amp;Assumptions'!$G$32))*$B251+AND(AH$56&lt;'Summary&amp;Assumptions'!$J$31,AH$47&gt;=$FO251,AH$47&lt;=$FP251)*(('Summary&amp;Assumptions'!$H$25*$C251)*(1+'Summary&amp;Assumptions'!$J$29)^(AH$46-1))+AND(AH$56&lt;'Summary&amp;Assumptions'!$J$31,AH$47&gt;=$FQ251,AH$47&lt;=$FR251)*(('Summary&amp;Assumptions'!$H$25*$C251)*(1+'Summary&amp;Assumptions'!$J$29)^(AH$46-1))</f>
        <v>0</v>
      </c>
      <c r="AD251" s="588">
        <f>AND(AI$55&gt;0,SUM($E251:AC251)&lt;'Summary&amp;Assumptions'!$G$32*$B251,$D251&gt;='Summary&amp;Assumptions'!$D$17,AI$47&gt;=$D251,AI$47&lt;=EDATE($D251,'Summary&amp;Assumptions'!$G$32))*$B251+AND(AI$56&lt;'Summary&amp;Assumptions'!$J$31,AI$47&gt;=$FO251,AI$47&lt;=$FP251)*(('Summary&amp;Assumptions'!$H$25*$C251)*(1+'Summary&amp;Assumptions'!$J$29)^(AI$46-1))+AND(AI$56&lt;'Summary&amp;Assumptions'!$J$31,AI$47&gt;=$FQ251,AI$47&lt;=$FR251)*(('Summary&amp;Assumptions'!$H$25*$C251)*(1+'Summary&amp;Assumptions'!$J$29)^(AI$46-1))</f>
        <v>0</v>
      </c>
      <c r="AE251" s="588">
        <f>AND(AJ$55&gt;0,SUM($E251:AD251)&lt;'Summary&amp;Assumptions'!$G$32*$B251,$D251&gt;='Summary&amp;Assumptions'!$D$17,AJ$47&gt;=$D251,AJ$47&lt;=EDATE($D251,'Summary&amp;Assumptions'!$G$32))*$B251+AND(AJ$56&lt;'Summary&amp;Assumptions'!$J$31,AJ$47&gt;=$FO251,AJ$47&lt;=$FP251)*(('Summary&amp;Assumptions'!$H$25*$C251)*(1+'Summary&amp;Assumptions'!$J$29)^(AJ$46-1))+AND(AJ$56&lt;'Summary&amp;Assumptions'!$J$31,AJ$47&gt;=$FQ251,AJ$47&lt;=$FR251)*(('Summary&amp;Assumptions'!$H$25*$C251)*(1+'Summary&amp;Assumptions'!$J$29)^(AJ$46-1))</f>
        <v>0</v>
      </c>
      <c r="AF251" s="588">
        <f>AND(AK$55&gt;0,SUM($E251:AE251)&lt;'Summary&amp;Assumptions'!$G$32*$B251,$D251&gt;='Summary&amp;Assumptions'!$D$17,AK$47&gt;=$D251,AK$47&lt;=EDATE($D251,'Summary&amp;Assumptions'!$G$32))*$B251+AND(AK$56&lt;'Summary&amp;Assumptions'!$J$31,AK$47&gt;=$FO251,AK$47&lt;=$FP251)*(('Summary&amp;Assumptions'!$H$25*$C251)*(1+'Summary&amp;Assumptions'!$J$29)^(AK$46-1))+AND(AK$56&lt;'Summary&amp;Assumptions'!$J$31,AK$47&gt;=$FQ251,AK$47&lt;=$FR251)*(('Summary&amp;Assumptions'!$H$25*$C251)*(1+'Summary&amp;Assumptions'!$J$29)^(AK$46-1))</f>
        <v>0</v>
      </c>
      <c r="AG251" s="588">
        <f>AND(AL$55&gt;0,SUM($E251:AF251)&lt;'Summary&amp;Assumptions'!$G$32*$B251,$D251&gt;='Summary&amp;Assumptions'!$D$17,AL$47&gt;=$D251,AL$47&lt;=EDATE($D251,'Summary&amp;Assumptions'!$G$32))*$B251+AND(AL$56&lt;'Summary&amp;Assumptions'!$J$31,AL$47&gt;=$FO251,AL$47&lt;=$FP251)*(('Summary&amp;Assumptions'!$H$25*$C251)*(1+'Summary&amp;Assumptions'!$J$29)^(AL$46-1))+AND(AL$56&lt;'Summary&amp;Assumptions'!$J$31,AL$47&gt;=$FQ251,AL$47&lt;=$FR251)*(('Summary&amp;Assumptions'!$H$25*$C251)*(1+'Summary&amp;Assumptions'!$J$29)^(AL$46-1))</f>
        <v>0</v>
      </c>
      <c r="AH251" s="588">
        <f>AND(AM$55&gt;0,SUM($E251:AG251)&lt;'Summary&amp;Assumptions'!$G$32*$B251,$D251&gt;='Summary&amp;Assumptions'!$D$17,AM$47&gt;=$D251,AM$47&lt;=EDATE($D251,'Summary&amp;Assumptions'!$G$32))*$B251+AND(AM$56&lt;'Summary&amp;Assumptions'!$J$31,AM$47&gt;=$FO251,AM$47&lt;=$FP251)*(('Summary&amp;Assumptions'!$H$25*$C251)*(1+'Summary&amp;Assumptions'!$J$29)^(AM$46-1))+AND(AM$56&lt;'Summary&amp;Assumptions'!$J$31,AM$47&gt;=$FQ251,AM$47&lt;=$FR251)*(('Summary&amp;Assumptions'!$H$25*$C251)*(1+'Summary&amp;Assumptions'!$J$29)^(AM$46-1))</f>
        <v>0</v>
      </c>
      <c r="AI251" s="588">
        <f>AND(AN$55&gt;0,SUM($E251:AH251)&lt;'Summary&amp;Assumptions'!$G$32*$B251,$D251&gt;='Summary&amp;Assumptions'!$D$17,AN$47&gt;=$D251,AN$47&lt;=EDATE($D251,'Summary&amp;Assumptions'!$G$32))*$B251+AND(AN$56&lt;'Summary&amp;Assumptions'!$J$31,AN$47&gt;=$FO251,AN$47&lt;=$FP251)*(('Summary&amp;Assumptions'!$H$25*$C251)*(1+'Summary&amp;Assumptions'!$J$29)^(AN$46-1))+AND(AN$56&lt;'Summary&amp;Assumptions'!$J$31,AN$47&gt;=$FQ251,AN$47&lt;=$FR251)*(('Summary&amp;Assumptions'!$H$25*$C251)*(1+'Summary&amp;Assumptions'!$J$29)^(AN$46-1))</f>
        <v>0</v>
      </c>
      <c r="AJ251" s="588">
        <f>AND(AO$55&gt;0,SUM($E251:AI251)&lt;'Summary&amp;Assumptions'!$G$32*$B251,$D251&gt;='Summary&amp;Assumptions'!$D$17,AO$47&gt;=$D251,AO$47&lt;=EDATE($D251,'Summary&amp;Assumptions'!$G$32))*$B251+AND(AO$56&lt;'Summary&amp;Assumptions'!$J$31,AO$47&gt;=$FO251,AO$47&lt;=$FP251)*(('Summary&amp;Assumptions'!$H$25*$C251)*(1+'Summary&amp;Assumptions'!$J$29)^(AO$46-1))+AND(AO$56&lt;'Summary&amp;Assumptions'!$J$31,AO$47&gt;=$FQ251,AO$47&lt;=$FR251)*(('Summary&amp;Assumptions'!$H$25*$C251)*(1+'Summary&amp;Assumptions'!$J$29)^(AO$46-1))</f>
        <v>0</v>
      </c>
      <c r="AK251" s="588">
        <f>AND(AP$55&gt;0,SUM($E251:AJ251)&lt;'Summary&amp;Assumptions'!$G$32*$B251,$D251&gt;='Summary&amp;Assumptions'!$D$17,AP$47&gt;=$D251,AP$47&lt;=EDATE($D251,'Summary&amp;Assumptions'!$G$32))*$B251+AND(AP$56&lt;'Summary&amp;Assumptions'!$J$31,AP$47&gt;=$FO251,AP$47&lt;=$FP251)*(('Summary&amp;Assumptions'!$H$25*$C251)*(1+'Summary&amp;Assumptions'!$J$29)^(AP$46-1))+AND(AP$56&lt;'Summary&amp;Assumptions'!$J$31,AP$47&gt;=$FQ251,AP$47&lt;=$FR251)*(('Summary&amp;Assumptions'!$H$25*$C251)*(1+'Summary&amp;Assumptions'!$J$29)^(AP$46-1))</f>
        <v>0</v>
      </c>
      <c r="AL251" s="588">
        <f>AND(AQ$55&gt;0,SUM($E251:AK251)&lt;'Summary&amp;Assumptions'!$G$32*$B251,$D251&gt;='Summary&amp;Assumptions'!$D$17,AQ$47&gt;=$D251,AQ$47&lt;=EDATE($D251,'Summary&amp;Assumptions'!$G$32))*$B251+AND(AQ$56&lt;'Summary&amp;Assumptions'!$J$31,AQ$47&gt;=$FO251,AQ$47&lt;=$FP251)*(('Summary&amp;Assumptions'!$H$25*$C251)*(1+'Summary&amp;Assumptions'!$J$29)^(AQ$46-1))+AND(AQ$56&lt;'Summary&amp;Assumptions'!$J$31,AQ$47&gt;=$FQ251,AQ$47&lt;=$FR251)*(('Summary&amp;Assumptions'!$H$25*$C251)*(1+'Summary&amp;Assumptions'!$J$29)^(AQ$46-1))</f>
        <v>0</v>
      </c>
      <c r="AM251" s="588">
        <f>AND(AR$55&gt;0,SUM($E251:AL251)&lt;'Summary&amp;Assumptions'!$G$32*$B251,$D251&gt;='Summary&amp;Assumptions'!$D$17,AR$47&gt;=$D251,AR$47&lt;=EDATE($D251,'Summary&amp;Assumptions'!$G$32))*$B251+AND(AR$56&lt;'Summary&amp;Assumptions'!$J$31,AR$47&gt;=$FO251,AR$47&lt;=$FP251)*(('Summary&amp;Assumptions'!$H$25*$C251)*(1+'Summary&amp;Assumptions'!$J$29)^(AR$46-1))+AND(AR$56&lt;'Summary&amp;Assumptions'!$J$31,AR$47&gt;=$FQ251,AR$47&lt;=$FR251)*(('Summary&amp;Assumptions'!$H$25*$C251)*(1+'Summary&amp;Assumptions'!$J$29)^(AR$46-1))</f>
        <v>0</v>
      </c>
      <c r="AN251" s="588">
        <f>AND(AS$55&gt;0,SUM($E251:AM251)&lt;'Summary&amp;Assumptions'!$G$32*$B251,$D251&gt;='Summary&amp;Assumptions'!$D$17,AS$47&gt;=$D251,AS$47&lt;=EDATE($D251,'Summary&amp;Assumptions'!$G$32))*$B251+AND(AS$56&lt;'Summary&amp;Assumptions'!$J$31,AS$47&gt;=$FO251,AS$47&lt;=$FP251)*(('Summary&amp;Assumptions'!$H$25*$C251)*(1+'Summary&amp;Assumptions'!$J$29)^(AS$46-1))+AND(AS$56&lt;'Summary&amp;Assumptions'!$J$31,AS$47&gt;=$FQ251,AS$47&lt;=$FR251)*(('Summary&amp;Assumptions'!$H$25*$C251)*(1+'Summary&amp;Assumptions'!$J$29)^(AS$46-1))</f>
        <v>0</v>
      </c>
      <c r="AO251" s="588">
        <f>AND(AT$55&gt;0,SUM($E251:AN251)&lt;'Summary&amp;Assumptions'!$G$32*$B251,$D251&gt;='Summary&amp;Assumptions'!$D$17,AT$47&gt;=$D251,AT$47&lt;=EDATE($D251,'Summary&amp;Assumptions'!$G$32))*$B251+AND(AT$56&lt;'Summary&amp;Assumptions'!$J$31,AT$47&gt;=$FO251,AT$47&lt;=$FP251)*(('Summary&amp;Assumptions'!$H$25*$C251)*(1+'Summary&amp;Assumptions'!$J$29)^(AT$46-1))+AND(AT$56&lt;'Summary&amp;Assumptions'!$J$31,AT$47&gt;=$FQ251,AT$47&lt;=$FR251)*(('Summary&amp;Assumptions'!$H$25*$C251)*(1+'Summary&amp;Assumptions'!$J$29)^(AT$46-1))</f>
        <v>0</v>
      </c>
      <c r="AP251" s="588">
        <f>AND(AU$55&gt;0,SUM($E251:AO251)&lt;'Summary&amp;Assumptions'!$G$32*$B251,$D251&gt;='Summary&amp;Assumptions'!$D$17,AU$47&gt;=$D251,AU$47&lt;=EDATE($D251,'Summary&amp;Assumptions'!$G$32))*$B251+AND(AU$56&lt;'Summary&amp;Assumptions'!$J$31,AU$47&gt;=$FO251,AU$47&lt;=$FP251)*(('Summary&amp;Assumptions'!$H$25*$C251)*(1+'Summary&amp;Assumptions'!$J$29)^(AU$46-1))+AND(AU$56&lt;'Summary&amp;Assumptions'!$J$31,AU$47&gt;=$FQ251,AU$47&lt;=$FR251)*(('Summary&amp;Assumptions'!$H$25*$C251)*(1+'Summary&amp;Assumptions'!$J$29)^(AU$46-1))</f>
        <v>0</v>
      </c>
      <c r="AQ251" s="588">
        <f>AND(AV$55&gt;0,SUM($E251:AP251)&lt;'Summary&amp;Assumptions'!$G$32*$B251,$D251&gt;='Summary&amp;Assumptions'!$D$17,AV$47&gt;=$D251,AV$47&lt;=EDATE($D251,'Summary&amp;Assumptions'!$G$32))*$B251+AND(AV$56&lt;'Summary&amp;Assumptions'!$J$31,AV$47&gt;=$FO251,AV$47&lt;=$FP251)*(('Summary&amp;Assumptions'!$H$25*$C251)*(1+'Summary&amp;Assumptions'!$J$29)^(AV$46-1))+AND(AV$56&lt;'Summary&amp;Assumptions'!$J$31,AV$47&gt;=$FQ251,AV$47&lt;=$FR251)*(('Summary&amp;Assumptions'!$H$25*$C251)*(1+'Summary&amp;Assumptions'!$J$29)^(AV$46-1))</f>
        <v>0</v>
      </c>
      <c r="AR251" s="588">
        <f>AND(AW$55&gt;0,SUM($E251:AQ251)&lt;'Summary&amp;Assumptions'!$G$32*$B251,$D251&gt;='Summary&amp;Assumptions'!$D$17,AW$47&gt;=$D251,AW$47&lt;=EDATE($D251,'Summary&amp;Assumptions'!$G$32))*$B251+AND(AW$56&lt;'Summary&amp;Assumptions'!$J$31,AW$47&gt;=$FO251,AW$47&lt;=$FP251)*(('Summary&amp;Assumptions'!$H$25*$C251)*(1+'Summary&amp;Assumptions'!$J$29)^(AW$46-1))+AND(AW$56&lt;'Summary&amp;Assumptions'!$J$31,AW$47&gt;=$FQ251,AW$47&lt;=$FR251)*(('Summary&amp;Assumptions'!$H$25*$C251)*(1+'Summary&amp;Assumptions'!$J$29)^(AW$46-1))</f>
        <v>0</v>
      </c>
      <c r="AS251" s="588">
        <f>AND(AX$55&gt;0,SUM($E251:AR251)&lt;'Summary&amp;Assumptions'!$G$32*$B251,$D251&gt;='Summary&amp;Assumptions'!$D$17,AX$47&gt;=$D251,AX$47&lt;=EDATE($D251,'Summary&amp;Assumptions'!$G$32))*$B251+AND(AX$56&lt;'Summary&amp;Assumptions'!$J$31,AX$47&gt;=$FO251,AX$47&lt;=$FP251)*(('Summary&amp;Assumptions'!$H$25*$C251)*(1+'Summary&amp;Assumptions'!$J$29)^(AX$46-1))+AND(AX$56&lt;'Summary&amp;Assumptions'!$J$31,AX$47&gt;=$FQ251,AX$47&lt;=$FR251)*(('Summary&amp;Assumptions'!$H$25*$C251)*(1+'Summary&amp;Assumptions'!$J$29)^(AX$46-1))</f>
        <v>0</v>
      </c>
      <c r="AT251" s="588">
        <f>AND(AY$55&gt;0,SUM($E251:AS251)&lt;'Summary&amp;Assumptions'!$G$32*$B251,$D251&gt;='Summary&amp;Assumptions'!$D$17,AY$47&gt;=$D251,AY$47&lt;=EDATE($D251,'Summary&amp;Assumptions'!$G$32))*$B251+AND(AY$56&lt;'Summary&amp;Assumptions'!$J$31,AY$47&gt;=$FO251,AY$47&lt;=$FP251)*(('Summary&amp;Assumptions'!$H$25*$C251)*(1+'Summary&amp;Assumptions'!$J$29)^(AY$46-1))+AND(AY$56&lt;'Summary&amp;Assumptions'!$J$31,AY$47&gt;=$FQ251,AY$47&lt;=$FR251)*(('Summary&amp;Assumptions'!$H$25*$C251)*(1+'Summary&amp;Assumptions'!$J$29)^(AY$46-1))</f>
        <v>0</v>
      </c>
      <c r="AU251" s="588">
        <f>AND(AZ$55&gt;0,SUM($E251:AT251)&lt;'Summary&amp;Assumptions'!$G$32*$B251,$D251&gt;='Summary&amp;Assumptions'!$D$17,AZ$47&gt;=$D251,AZ$47&lt;=EDATE($D251,'Summary&amp;Assumptions'!$G$32))*$B251+AND(AZ$56&lt;'Summary&amp;Assumptions'!$J$31,AZ$47&gt;=$FO251,AZ$47&lt;=$FP251)*(('Summary&amp;Assumptions'!$H$25*$C251)*(1+'Summary&amp;Assumptions'!$J$29)^(AZ$46-1))+AND(AZ$56&lt;'Summary&amp;Assumptions'!$J$31,AZ$47&gt;=$FQ251,AZ$47&lt;=$FR251)*(('Summary&amp;Assumptions'!$H$25*$C251)*(1+'Summary&amp;Assumptions'!$J$29)^(AZ$46-1))</f>
        <v>0</v>
      </c>
      <c r="AV251" s="588">
        <f>AND(BA$55&gt;0,SUM($E251:AU251)&lt;'Summary&amp;Assumptions'!$G$32*$B251,$D251&gt;='Summary&amp;Assumptions'!$D$17,BA$47&gt;=$D251,BA$47&lt;=EDATE($D251,'Summary&amp;Assumptions'!$G$32))*$B251+AND(BA$56&lt;'Summary&amp;Assumptions'!$J$31,BA$47&gt;=$FO251,BA$47&lt;=$FP251)*(('Summary&amp;Assumptions'!$H$25*$C251)*(1+'Summary&amp;Assumptions'!$J$29)^(BA$46-1))+AND(BA$56&lt;'Summary&amp;Assumptions'!$J$31,BA$47&gt;=$FQ251,BA$47&lt;=$FR251)*(('Summary&amp;Assumptions'!$H$25*$C251)*(1+'Summary&amp;Assumptions'!$J$29)^(BA$46-1))</f>
        <v>0</v>
      </c>
      <c r="AW251" s="588">
        <f>AND(BB$55&gt;0,SUM($E251:AV251)&lt;'Summary&amp;Assumptions'!$G$32*$B251,$D251&gt;='Summary&amp;Assumptions'!$D$17,BB$47&gt;=$D251,BB$47&lt;=EDATE($D251,'Summary&amp;Assumptions'!$G$32))*$B251+AND(BB$56&lt;'Summary&amp;Assumptions'!$J$31,BB$47&gt;=$FO251,BB$47&lt;=$FP251)*(('Summary&amp;Assumptions'!$H$25*$C251)*(1+'Summary&amp;Assumptions'!$J$29)^(BB$46-1))+AND(BB$56&lt;'Summary&amp;Assumptions'!$J$31,BB$47&gt;=$FQ251,BB$47&lt;=$FR251)*(('Summary&amp;Assumptions'!$H$25*$C251)*(1+'Summary&amp;Assumptions'!$J$29)^(BB$46-1))</f>
        <v>0</v>
      </c>
      <c r="AX251" s="588">
        <f>AND(BC$55&gt;0,SUM($E251:AW251)&lt;'Summary&amp;Assumptions'!$G$32*$B251,$D251&gt;='Summary&amp;Assumptions'!$D$17,BC$47&gt;=$D251,BC$47&lt;=EDATE($D251,'Summary&amp;Assumptions'!$G$32))*$B251+AND(BC$56&lt;'Summary&amp;Assumptions'!$J$31,BC$47&gt;=$FO251,BC$47&lt;=$FP251)*(('Summary&amp;Assumptions'!$H$25*$C251)*(1+'Summary&amp;Assumptions'!$J$29)^(BC$46-1))+AND(BC$56&lt;'Summary&amp;Assumptions'!$J$31,BC$47&gt;=$FQ251,BC$47&lt;=$FR251)*(('Summary&amp;Assumptions'!$H$25*$C251)*(1+'Summary&amp;Assumptions'!$J$29)^(BC$46-1))</f>
        <v>0</v>
      </c>
      <c r="AY251" s="588">
        <f>AND(BD$55&gt;0,SUM($E251:AX251)&lt;'Summary&amp;Assumptions'!$G$32*$B251,$D251&gt;='Summary&amp;Assumptions'!$D$17,BD$47&gt;=$D251,BD$47&lt;=EDATE($D251,'Summary&amp;Assumptions'!$G$32))*$B251+AND(BD$56&lt;'Summary&amp;Assumptions'!$J$31,BD$47&gt;=$FO251,BD$47&lt;=$FP251)*(('Summary&amp;Assumptions'!$H$25*$C251)*(1+'Summary&amp;Assumptions'!$J$29)^(BD$46-1))+AND(BD$56&lt;'Summary&amp;Assumptions'!$J$31,BD$47&gt;=$FQ251,BD$47&lt;=$FR251)*(('Summary&amp;Assumptions'!$H$25*$C251)*(1+'Summary&amp;Assumptions'!$J$29)^(BD$46-1))</f>
        <v>0</v>
      </c>
      <c r="AZ251" s="588">
        <f>AND(BE$55&gt;0,SUM($E251:AY251)&lt;'Summary&amp;Assumptions'!$G$32*$B251,$D251&gt;='Summary&amp;Assumptions'!$D$17,BE$47&gt;=$D251,BE$47&lt;=EDATE($D251,'Summary&amp;Assumptions'!$G$32))*$B251+AND(BE$56&lt;'Summary&amp;Assumptions'!$J$31,BE$47&gt;=$FO251,BE$47&lt;=$FP251)*(('Summary&amp;Assumptions'!$H$25*$C251)*(1+'Summary&amp;Assumptions'!$J$29)^(BE$46-1))+AND(BE$56&lt;'Summary&amp;Assumptions'!$J$31,BE$47&gt;=$FQ251,BE$47&lt;=$FR251)*(('Summary&amp;Assumptions'!$H$25*$C251)*(1+'Summary&amp;Assumptions'!$J$29)^(BE$46-1))</f>
        <v>0</v>
      </c>
      <c r="BA251" s="588">
        <f>AND(BF$55&gt;0,SUM($E251:AZ251)&lt;'Summary&amp;Assumptions'!$G$32*$B251,$D251&gt;='Summary&amp;Assumptions'!$D$17,BF$47&gt;=$D251,BF$47&lt;=EDATE($D251,'Summary&amp;Assumptions'!$G$32))*$B251+AND(BF$56&lt;'Summary&amp;Assumptions'!$J$31,BF$47&gt;=$FO251,BF$47&lt;=$FP251)*(('Summary&amp;Assumptions'!$H$25*$C251)*(1+'Summary&amp;Assumptions'!$J$29)^(BF$46-1))+AND(BF$56&lt;'Summary&amp;Assumptions'!$J$31,BF$47&gt;=$FQ251,BF$47&lt;=$FR251)*(('Summary&amp;Assumptions'!$H$25*$C251)*(1+'Summary&amp;Assumptions'!$J$29)^(BF$46-1))</f>
        <v>0</v>
      </c>
      <c r="BB251" s="588">
        <f>AND(BG$55&gt;0,SUM($E251:BA251)&lt;'Summary&amp;Assumptions'!$G$32*$B251,$D251&gt;='Summary&amp;Assumptions'!$D$17,BG$47&gt;=$D251,BG$47&lt;=EDATE($D251,'Summary&amp;Assumptions'!$G$32))*$B251+AND(BG$56&lt;'Summary&amp;Assumptions'!$J$31,BG$47&gt;=$FO251,BG$47&lt;=$FP251)*(('Summary&amp;Assumptions'!$H$25*$C251)*(1+'Summary&amp;Assumptions'!$J$29)^(BG$46-1))+AND(BG$56&lt;'Summary&amp;Assumptions'!$J$31,BG$47&gt;=$FQ251,BG$47&lt;=$FR251)*(('Summary&amp;Assumptions'!$H$25*$C251)*(1+'Summary&amp;Assumptions'!$J$29)^(BG$46-1))</f>
        <v>0</v>
      </c>
      <c r="BC251" s="588">
        <f>AND(BH$55&gt;0,SUM($E251:BB251)&lt;'Summary&amp;Assumptions'!$G$32*$B251,$D251&gt;='Summary&amp;Assumptions'!$D$17,BH$47&gt;=$D251,BH$47&lt;=EDATE($D251,'Summary&amp;Assumptions'!$G$32))*$B251+AND(BH$56&lt;'Summary&amp;Assumptions'!$J$31,BH$47&gt;=$FO251,BH$47&lt;=$FP251)*(('Summary&amp;Assumptions'!$H$25*$C251)*(1+'Summary&amp;Assumptions'!$J$29)^(BH$46-1))+AND(BH$56&lt;'Summary&amp;Assumptions'!$J$31,BH$47&gt;=$FQ251,BH$47&lt;=$FR251)*(('Summary&amp;Assumptions'!$H$25*$C251)*(1+'Summary&amp;Assumptions'!$J$29)^(BH$46-1))</f>
        <v>0</v>
      </c>
      <c r="BD251" s="588">
        <f>AND(BI$55&gt;0,SUM($E251:BC251)&lt;'Summary&amp;Assumptions'!$G$32*$B251,$D251&gt;='Summary&amp;Assumptions'!$D$17,BI$47&gt;=$D251,BI$47&lt;=EDATE($D251,'Summary&amp;Assumptions'!$G$32))*$B251+AND(BI$56&lt;'Summary&amp;Assumptions'!$J$31,BI$47&gt;=$FO251,BI$47&lt;=$FP251)*(('Summary&amp;Assumptions'!$H$25*$C251)*(1+'Summary&amp;Assumptions'!$J$29)^(BI$46-1))+AND(BI$56&lt;'Summary&amp;Assumptions'!$J$31,BI$47&gt;=$FQ251,BI$47&lt;=$FR251)*(('Summary&amp;Assumptions'!$H$25*$C251)*(1+'Summary&amp;Assumptions'!$J$29)^(BI$46-1))</f>
        <v>0</v>
      </c>
      <c r="BE251" s="588">
        <f>AND(BJ$55&gt;0,SUM($E251:BD251)&lt;'Summary&amp;Assumptions'!$G$32*$B251,$D251&gt;='Summary&amp;Assumptions'!$D$17,BJ$47&gt;=$D251,BJ$47&lt;=EDATE($D251,'Summary&amp;Assumptions'!$G$32))*$B251+AND(BJ$56&lt;'Summary&amp;Assumptions'!$J$31,BJ$47&gt;=$FO251,BJ$47&lt;=$FP251)*(('Summary&amp;Assumptions'!$H$25*$C251)*(1+'Summary&amp;Assumptions'!$J$29)^(BJ$46-1))+AND(BJ$56&lt;'Summary&amp;Assumptions'!$J$31,BJ$47&gt;=$FQ251,BJ$47&lt;=$FR251)*(('Summary&amp;Assumptions'!$H$25*$C251)*(1+'Summary&amp;Assumptions'!$J$29)^(BJ$46-1))</f>
        <v>0</v>
      </c>
      <c r="BF251" s="588">
        <f>AND(BK$55&gt;0,SUM($E251:BE251)&lt;'Summary&amp;Assumptions'!$G$32*$B251,$D251&gt;='Summary&amp;Assumptions'!$D$17,BK$47&gt;=$D251,BK$47&lt;=EDATE($D251,'Summary&amp;Assumptions'!$G$32))*$B251+AND(BK$56&lt;'Summary&amp;Assumptions'!$J$31,BK$47&gt;=$FO251,BK$47&lt;=$FP251)*(('Summary&amp;Assumptions'!$H$25*$C251)*(1+'Summary&amp;Assumptions'!$J$29)^(BK$46-1))+AND(BK$56&lt;'Summary&amp;Assumptions'!$J$31,BK$47&gt;=$FQ251,BK$47&lt;=$FR251)*(('Summary&amp;Assumptions'!$H$25*$C251)*(1+'Summary&amp;Assumptions'!$J$29)^(BK$46-1))</f>
        <v>0</v>
      </c>
      <c r="BG251" s="588">
        <f>AND(BL$55&gt;0,SUM($E251:BF251)&lt;'Summary&amp;Assumptions'!$G$32*$B251,$D251&gt;='Summary&amp;Assumptions'!$D$17,BL$47&gt;=$D251,BL$47&lt;=EDATE($D251,'Summary&amp;Assumptions'!$G$32))*$B251+AND(BL$56&lt;'Summary&amp;Assumptions'!$J$31,BL$47&gt;=$FO251,BL$47&lt;=$FP251)*(('Summary&amp;Assumptions'!$H$25*$C251)*(1+'Summary&amp;Assumptions'!$J$29)^(BL$46-1))+AND(BL$56&lt;'Summary&amp;Assumptions'!$J$31,BL$47&gt;=$FQ251,BL$47&lt;=$FR251)*(('Summary&amp;Assumptions'!$H$25*$C251)*(1+'Summary&amp;Assumptions'!$J$29)^(BL$46-1))</f>
        <v>0</v>
      </c>
      <c r="BH251" s="588">
        <f>AND(BM$55&gt;0,SUM($E251:BG251)&lt;'Summary&amp;Assumptions'!$G$32*$B251,$D251&gt;='Summary&amp;Assumptions'!$D$17,BM$47&gt;=$D251,BM$47&lt;=EDATE($D251,'Summary&amp;Assumptions'!$G$32))*$B251+AND(BM$56&lt;'Summary&amp;Assumptions'!$J$31,BM$47&gt;=$FO251,BM$47&lt;=$FP251)*(('Summary&amp;Assumptions'!$H$25*$C251)*(1+'Summary&amp;Assumptions'!$J$29)^(BM$46-1))+AND(BM$56&lt;'Summary&amp;Assumptions'!$J$31,BM$47&gt;=$FQ251,BM$47&lt;=$FR251)*(('Summary&amp;Assumptions'!$H$25*$C251)*(1+'Summary&amp;Assumptions'!$J$29)^(BM$46-1))</f>
        <v>0</v>
      </c>
      <c r="BI251" s="588">
        <f>AND(BN$55&gt;0,SUM($E251:BH251)&lt;'Summary&amp;Assumptions'!$G$32*$B251,$D251&gt;='Summary&amp;Assumptions'!$D$17,BN$47&gt;=$D251,BN$47&lt;=EDATE($D251,'Summary&amp;Assumptions'!$G$32))*$B251+AND(BN$56&lt;'Summary&amp;Assumptions'!$J$31,BN$47&gt;=$FO251,BN$47&lt;=$FP251)*(('Summary&amp;Assumptions'!$H$25*$C251)*(1+'Summary&amp;Assumptions'!$J$29)^(BN$46-1))+AND(BN$56&lt;'Summary&amp;Assumptions'!$J$31,BN$47&gt;=$FQ251,BN$47&lt;=$FR251)*(('Summary&amp;Assumptions'!$H$25*$C251)*(1+'Summary&amp;Assumptions'!$J$29)^(BN$46-1))</f>
        <v>0</v>
      </c>
      <c r="BJ251" s="588">
        <f>AND(BO$55&gt;0,SUM($E251:BI251)&lt;'Summary&amp;Assumptions'!$G$32*$B251,$D251&gt;='Summary&amp;Assumptions'!$D$17,BO$47&gt;=$D251,BO$47&lt;=EDATE($D251,'Summary&amp;Assumptions'!$G$32))*$B251+AND(BO$56&lt;'Summary&amp;Assumptions'!$J$31,BO$47&gt;=$FO251,BO$47&lt;=$FP251)*(('Summary&amp;Assumptions'!$H$25*$C251)*(1+'Summary&amp;Assumptions'!$J$29)^(BO$46-1))+AND(BO$56&lt;'Summary&amp;Assumptions'!$J$31,BO$47&gt;=$FQ251,BO$47&lt;=$FR251)*(('Summary&amp;Assumptions'!$H$25*$C251)*(1+'Summary&amp;Assumptions'!$J$29)^(BO$46-1))</f>
        <v>0</v>
      </c>
      <c r="BK251" s="588">
        <f>AND(BP$55&gt;0,SUM($E251:BJ251)&lt;'Summary&amp;Assumptions'!$G$32*$B251,$D251&gt;='Summary&amp;Assumptions'!$D$17,BP$47&gt;=$D251,BP$47&lt;=EDATE($D251,'Summary&amp;Assumptions'!$G$32))*$B251+AND(BP$56&lt;'Summary&amp;Assumptions'!$J$31,BP$47&gt;=$FO251,BP$47&lt;=$FP251)*(('Summary&amp;Assumptions'!$H$25*$C251)*(1+'Summary&amp;Assumptions'!$J$29)^(BP$46-1))+AND(BP$56&lt;'Summary&amp;Assumptions'!$J$31,BP$47&gt;=$FQ251,BP$47&lt;=$FR251)*(('Summary&amp;Assumptions'!$H$25*$C251)*(1+'Summary&amp;Assumptions'!$J$29)^(BP$46-1))</f>
        <v>0</v>
      </c>
      <c r="BL251" s="588">
        <f>AND(BQ$55&gt;0,SUM($E251:BK251)&lt;'Summary&amp;Assumptions'!$G$32*$B251,$D251&gt;='Summary&amp;Assumptions'!$D$17,BQ$47&gt;=$D251,BQ$47&lt;=EDATE($D251,'Summary&amp;Assumptions'!$G$32))*$B251+AND(BQ$56&lt;'Summary&amp;Assumptions'!$J$31,BQ$47&gt;=$FO251,BQ$47&lt;=$FP251)*(('Summary&amp;Assumptions'!$H$25*$C251)*(1+'Summary&amp;Assumptions'!$J$29)^(BQ$46-1))+AND(BQ$56&lt;'Summary&amp;Assumptions'!$J$31,BQ$47&gt;=$FQ251,BQ$47&lt;=$FR251)*(('Summary&amp;Assumptions'!$H$25*$C251)*(1+'Summary&amp;Assumptions'!$J$29)^(BQ$46-1))</f>
        <v>0</v>
      </c>
      <c r="BM251" s="588">
        <f>AND(BR$55&gt;0,SUM($E251:BL251)&lt;'Summary&amp;Assumptions'!$G$32*$B251,$D251&gt;='Summary&amp;Assumptions'!$D$17,BR$47&gt;=$D251,BR$47&lt;=EDATE($D251,'Summary&amp;Assumptions'!$G$32))*$B251+AND(BR$56&lt;'Summary&amp;Assumptions'!$J$31,BR$47&gt;=$FO251,BR$47&lt;=$FP251)*(('Summary&amp;Assumptions'!$H$25*$C251)*(1+'Summary&amp;Assumptions'!$J$29)^(BR$46-1))+AND(BR$56&lt;'Summary&amp;Assumptions'!$J$31,BR$47&gt;=$FQ251,BR$47&lt;=$FR251)*(('Summary&amp;Assumptions'!$H$25*$C251)*(1+'Summary&amp;Assumptions'!$J$29)^(BR$46-1))</f>
        <v>0</v>
      </c>
      <c r="BN251" s="588">
        <f>AND(BS$55&gt;0,SUM($E251:BM251)&lt;'Summary&amp;Assumptions'!$G$32*$B251,$D251&gt;='Summary&amp;Assumptions'!$D$17,BS$47&gt;=$D251,BS$47&lt;=EDATE($D251,'Summary&amp;Assumptions'!$G$32))*$B251+AND(BS$56&lt;'Summary&amp;Assumptions'!$J$31,BS$47&gt;=$FO251,BS$47&lt;=$FP251)*(('Summary&amp;Assumptions'!$H$25*$C251)*(1+'Summary&amp;Assumptions'!$J$29)^(BS$46-1))+AND(BS$56&lt;'Summary&amp;Assumptions'!$J$31,BS$47&gt;=$FQ251,BS$47&lt;=$FR251)*(('Summary&amp;Assumptions'!$H$25*$C251)*(1+'Summary&amp;Assumptions'!$J$29)^(BS$46-1))</f>
        <v>0</v>
      </c>
      <c r="BO251" s="588">
        <f>AND(BT$55&gt;0,SUM($E251:BN251)&lt;'Summary&amp;Assumptions'!$G$32*$B251,$D251&gt;='Summary&amp;Assumptions'!$D$17,BT$47&gt;=$D251,BT$47&lt;=EDATE($D251,'Summary&amp;Assumptions'!$G$32))*$B251+AND(BT$56&lt;'Summary&amp;Assumptions'!$J$31,BT$47&gt;=$FO251,BT$47&lt;=$FP251)*(('Summary&amp;Assumptions'!$H$25*$C251)*(1+'Summary&amp;Assumptions'!$J$29)^(BT$46-1))+AND(BT$56&lt;'Summary&amp;Assumptions'!$J$31,BT$47&gt;=$FQ251,BT$47&lt;=$FR251)*(('Summary&amp;Assumptions'!$H$25*$C251)*(1+'Summary&amp;Assumptions'!$J$29)^(BT$46-1))</f>
        <v>0</v>
      </c>
      <c r="BP251" s="588">
        <f>AND(BU$55&gt;0,SUM($E251:BO251)&lt;'Summary&amp;Assumptions'!$G$32*$B251,$D251&gt;='Summary&amp;Assumptions'!$D$17,BU$47&gt;=$D251,BU$47&lt;=EDATE($D251,'Summary&amp;Assumptions'!$G$32))*$B251+AND(BU$56&lt;'Summary&amp;Assumptions'!$J$31,BU$47&gt;=$FO251,BU$47&lt;=$FP251)*(('Summary&amp;Assumptions'!$H$25*$C251)*(1+'Summary&amp;Assumptions'!$J$29)^(BU$46-1))+AND(BU$56&lt;'Summary&amp;Assumptions'!$J$31,BU$47&gt;=$FQ251,BU$47&lt;=$FR251)*(('Summary&amp;Assumptions'!$H$25*$C251)*(1+'Summary&amp;Assumptions'!$J$29)^(BU$46-1))</f>
        <v>0</v>
      </c>
      <c r="BQ251" s="588">
        <f>AND(BV$55&gt;0,SUM($E251:BP251)&lt;'Summary&amp;Assumptions'!$G$32*$B251,$D251&gt;='Summary&amp;Assumptions'!$D$17,BV$47&gt;=$D251,BV$47&lt;=EDATE($D251,'Summary&amp;Assumptions'!$G$32))*$B251+AND(BV$56&lt;'Summary&amp;Assumptions'!$J$31,BV$47&gt;=$FO251,BV$47&lt;=$FP251)*(('Summary&amp;Assumptions'!$H$25*$C251)*(1+'Summary&amp;Assumptions'!$J$29)^(BV$46-1))+AND(BV$56&lt;'Summary&amp;Assumptions'!$J$31,BV$47&gt;=$FQ251,BV$47&lt;=$FR251)*(('Summary&amp;Assumptions'!$H$25*$C251)*(1+'Summary&amp;Assumptions'!$J$29)^(BV$46-1))</f>
        <v>0</v>
      </c>
      <c r="BR251" s="588">
        <f>AND(BW$55&gt;0,SUM($E251:BQ251)&lt;'Summary&amp;Assumptions'!$G$32*$B251,$D251&gt;='Summary&amp;Assumptions'!$D$17,BW$47&gt;=$D251,BW$47&lt;=EDATE($D251,'Summary&amp;Assumptions'!$G$32))*$B251+AND(BW$56&lt;'Summary&amp;Assumptions'!$J$31,BW$47&gt;=$FO251,BW$47&lt;=$FP251)*(('Summary&amp;Assumptions'!$H$25*$C251)*(1+'Summary&amp;Assumptions'!$J$29)^(BW$46-1))+AND(BW$56&lt;'Summary&amp;Assumptions'!$J$31,BW$47&gt;=$FQ251,BW$47&lt;=$FR251)*(('Summary&amp;Assumptions'!$H$25*$C251)*(1+'Summary&amp;Assumptions'!$J$29)^(BW$46-1))</f>
        <v>0</v>
      </c>
      <c r="BS251" s="588">
        <f>AND(BX$55&gt;0,SUM($E251:BR251)&lt;'Summary&amp;Assumptions'!$G$32*$B251,$D251&gt;='Summary&amp;Assumptions'!$D$17,BX$47&gt;=$D251,BX$47&lt;=EDATE($D251,'Summary&amp;Assumptions'!$G$32))*$B251+AND(BX$56&lt;'Summary&amp;Assumptions'!$J$31,BX$47&gt;=$FO251,BX$47&lt;=$FP251)*(('Summary&amp;Assumptions'!$H$25*$C251)*(1+'Summary&amp;Assumptions'!$J$29)^(BX$46-1))+AND(BX$56&lt;'Summary&amp;Assumptions'!$J$31,BX$47&gt;=$FQ251,BX$47&lt;=$FR251)*(('Summary&amp;Assumptions'!$H$25*$C251)*(1+'Summary&amp;Assumptions'!$J$29)^(BX$46-1))</f>
        <v>0</v>
      </c>
      <c r="BT251" s="588">
        <f>AND(BY$55&gt;0,SUM($E251:BS251)&lt;'Summary&amp;Assumptions'!$G$32*$B251,$D251&gt;='Summary&amp;Assumptions'!$D$17,BY$47&gt;=$D251,BY$47&lt;=EDATE($D251,'Summary&amp;Assumptions'!$G$32))*$B251+AND(BY$56&lt;'Summary&amp;Assumptions'!$J$31,BY$47&gt;=$FO251,BY$47&lt;=$FP251)*(('Summary&amp;Assumptions'!$H$25*$C251)*(1+'Summary&amp;Assumptions'!$J$29)^(BY$46-1))+AND(BY$56&lt;'Summary&amp;Assumptions'!$J$31,BY$47&gt;=$FQ251,BY$47&lt;=$FR251)*(('Summary&amp;Assumptions'!$H$25*$C251)*(1+'Summary&amp;Assumptions'!$J$29)^(BY$46-1))</f>
        <v>0</v>
      </c>
      <c r="BU251" s="588">
        <f>AND(BZ$55&gt;0,SUM($E251:BT251)&lt;'Summary&amp;Assumptions'!$G$32*$B251,$D251&gt;='Summary&amp;Assumptions'!$D$17,BZ$47&gt;=$D251,BZ$47&lt;=EDATE($D251,'Summary&amp;Assumptions'!$G$32))*$B251+AND(BZ$56&lt;'Summary&amp;Assumptions'!$J$31,BZ$47&gt;=$FO251,BZ$47&lt;=$FP251)*(('Summary&amp;Assumptions'!$H$25*$C251)*(1+'Summary&amp;Assumptions'!$J$29)^(BZ$46-1))+AND(BZ$56&lt;'Summary&amp;Assumptions'!$J$31,BZ$47&gt;=$FQ251,BZ$47&lt;=$FR251)*(('Summary&amp;Assumptions'!$H$25*$C251)*(1+'Summary&amp;Assumptions'!$J$29)^(BZ$46-1))</f>
        <v>0</v>
      </c>
      <c r="BV251" s="588">
        <f>AND(CA$55&gt;0,SUM($E251:BU251)&lt;'Summary&amp;Assumptions'!$G$32*$B251,$D251&gt;='Summary&amp;Assumptions'!$D$17,CA$47&gt;=$D251,CA$47&lt;=EDATE($D251,'Summary&amp;Assumptions'!$G$32))*$B251+AND(CA$56&lt;'Summary&amp;Assumptions'!$J$31,CA$47&gt;=$FO251,CA$47&lt;=$FP251)*(('Summary&amp;Assumptions'!$H$25*$C251)*(1+'Summary&amp;Assumptions'!$J$29)^(CA$46-1))+AND(CA$56&lt;'Summary&amp;Assumptions'!$J$31,CA$47&gt;=$FQ251,CA$47&lt;=$FR251)*(('Summary&amp;Assumptions'!$H$25*$C251)*(1+'Summary&amp;Assumptions'!$J$29)^(CA$46-1))</f>
        <v>0</v>
      </c>
      <c r="BW251" s="588">
        <f>AND(CB$55&gt;0,SUM($E251:BV251)&lt;'Summary&amp;Assumptions'!$G$32*$B251,$D251&gt;='Summary&amp;Assumptions'!$D$17,CB$47&gt;=$D251,CB$47&lt;=EDATE($D251,'Summary&amp;Assumptions'!$G$32))*$B251+AND(CB$56&lt;'Summary&amp;Assumptions'!$J$31,CB$47&gt;=$FO251,CB$47&lt;=$FP251)*(('Summary&amp;Assumptions'!$H$25*$C251)*(1+'Summary&amp;Assumptions'!$J$29)^(CB$46-1))+AND(CB$56&lt;'Summary&amp;Assumptions'!$J$31,CB$47&gt;=$FQ251,CB$47&lt;=$FR251)*(('Summary&amp;Assumptions'!$H$25*$C251)*(1+'Summary&amp;Assumptions'!$J$29)^(CB$46-1))</f>
        <v>0</v>
      </c>
      <c r="BX251" s="588">
        <f>AND(CC$55&gt;0,SUM($E251:BW251)&lt;'Summary&amp;Assumptions'!$G$32*$B251,$D251&gt;='Summary&amp;Assumptions'!$D$17,CC$47&gt;=$D251,CC$47&lt;=EDATE($D251,'Summary&amp;Assumptions'!$G$32))*$B251+AND(CC$56&lt;'Summary&amp;Assumptions'!$J$31,CC$47&gt;=$FO251,CC$47&lt;=$FP251)*(('Summary&amp;Assumptions'!$H$25*$C251)*(1+'Summary&amp;Assumptions'!$J$29)^(CC$46-1))+AND(CC$56&lt;'Summary&amp;Assumptions'!$J$31,CC$47&gt;=$FQ251,CC$47&lt;=$FR251)*(('Summary&amp;Assumptions'!$H$25*$C251)*(1+'Summary&amp;Assumptions'!$J$29)^(CC$46-1))</f>
        <v>0</v>
      </c>
      <c r="BY251" s="588">
        <f>AND(CD$55&gt;0,SUM($E251:BX251)&lt;'Summary&amp;Assumptions'!$G$32*$B251,$D251&gt;='Summary&amp;Assumptions'!$D$17,CD$47&gt;=$D251,CD$47&lt;=EDATE($D251,'Summary&amp;Assumptions'!$G$32))*$B251+AND(CD$56&lt;'Summary&amp;Assumptions'!$J$31,CD$47&gt;=$FO251,CD$47&lt;=$FP251)*(('Summary&amp;Assumptions'!$H$25*$C251)*(1+'Summary&amp;Assumptions'!$J$29)^(CD$46-1))+AND(CD$56&lt;'Summary&amp;Assumptions'!$J$31,CD$47&gt;=$FQ251,CD$47&lt;=$FR251)*(('Summary&amp;Assumptions'!$H$25*$C251)*(1+'Summary&amp;Assumptions'!$J$29)^(CD$46-1))</f>
        <v>0</v>
      </c>
      <c r="BZ251" s="588">
        <f>AND(CE$55&gt;0,SUM($E251:BY251)&lt;'Summary&amp;Assumptions'!$G$32*$B251,$D251&gt;='Summary&amp;Assumptions'!$D$17,CE$47&gt;=$D251,CE$47&lt;=EDATE($D251,'Summary&amp;Assumptions'!$G$32))*$B251+AND(CE$56&lt;'Summary&amp;Assumptions'!$J$31,CE$47&gt;=$FO251,CE$47&lt;=$FP251)*(('Summary&amp;Assumptions'!$H$25*$C251)*(1+'Summary&amp;Assumptions'!$J$29)^(CE$46-1))+AND(CE$56&lt;'Summary&amp;Assumptions'!$J$31,CE$47&gt;=$FQ251,CE$47&lt;=$FR251)*(('Summary&amp;Assumptions'!$H$25*$C251)*(1+'Summary&amp;Assumptions'!$J$29)^(CE$46-1))</f>
        <v>0</v>
      </c>
      <c r="CA251" s="588">
        <f>AND(CF$55&gt;0,SUM($E251:BZ251)&lt;'Summary&amp;Assumptions'!$G$32*$B251,$D251&gt;='Summary&amp;Assumptions'!$D$17,CF$47&gt;=$D251,CF$47&lt;=EDATE($D251,'Summary&amp;Assumptions'!$G$32))*$B251+AND(CF$56&lt;'Summary&amp;Assumptions'!$J$31,CF$47&gt;=$FO251,CF$47&lt;=$FP251)*(('Summary&amp;Assumptions'!$H$25*$C251)*(1+'Summary&amp;Assumptions'!$J$29)^(CF$46-1))+AND(CF$56&lt;'Summary&amp;Assumptions'!$J$31,CF$47&gt;=$FQ251,CF$47&lt;=$FR251)*(('Summary&amp;Assumptions'!$H$25*$C251)*(1+'Summary&amp;Assumptions'!$J$29)^(CF$46-1))</f>
        <v>0</v>
      </c>
      <c r="CB251" s="588">
        <f>AND(CG$55&gt;0,SUM($E251:CA251)&lt;'Summary&amp;Assumptions'!$G$32*$B251,$D251&gt;='Summary&amp;Assumptions'!$D$17,CG$47&gt;=$D251,CG$47&lt;=EDATE($D251,'Summary&amp;Assumptions'!$G$32))*$B251+AND(CG$56&lt;'Summary&amp;Assumptions'!$J$31,CG$47&gt;=$FO251,CG$47&lt;=$FP251)*(('Summary&amp;Assumptions'!$H$25*$C251)*(1+'Summary&amp;Assumptions'!$J$29)^(CG$46-1))+AND(CG$56&lt;'Summary&amp;Assumptions'!$J$31,CG$47&gt;=$FQ251,CG$47&lt;=$FR251)*(('Summary&amp;Assumptions'!$H$25*$C251)*(1+'Summary&amp;Assumptions'!$J$29)^(CG$46-1))</f>
        <v>0</v>
      </c>
      <c r="CC251" s="588">
        <f>AND(CH$55&gt;0,SUM($E251:CB251)&lt;'Summary&amp;Assumptions'!$G$32*$B251,$D251&gt;='Summary&amp;Assumptions'!$D$17,CH$47&gt;=$D251,CH$47&lt;=EDATE($D251,'Summary&amp;Assumptions'!$G$32))*$B251+AND(CH$56&lt;'Summary&amp;Assumptions'!$J$31,CH$47&gt;=$FO251,CH$47&lt;=$FP251)*(('Summary&amp;Assumptions'!$H$25*$C251)*(1+'Summary&amp;Assumptions'!$J$29)^(CH$46-1))+AND(CH$56&lt;'Summary&amp;Assumptions'!$J$31,CH$47&gt;=$FQ251,CH$47&lt;=$FR251)*(('Summary&amp;Assumptions'!$H$25*$C251)*(1+'Summary&amp;Assumptions'!$J$29)^(CH$46-1))</f>
        <v>0</v>
      </c>
      <c r="CD251" s="588">
        <f>AND(CI$55&gt;0,SUM($E251:CC251)&lt;'Summary&amp;Assumptions'!$G$32*$B251,$D251&gt;='Summary&amp;Assumptions'!$D$17,CI$47&gt;=$D251,CI$47&lt;=EDATE($D251,'Summary&amp;Assumptions'!$G$32))*$B251+AND(CI$56&lt;'Summary&amp;Assumptions'!$J$31,CI$47&gt;=$FO251,CI$47&lt;=$FP251)*(('Summary&amp;Assumptions'!$H$25*$C251)*(1+'Summary&amp;Assumptions'!$J$29)^(CI$46-1))+AND(CI$56&lt;'Summary&amp;Assumptions'!$J$31,CI$47&gt;=$FQ251,CI$47&lt;=$FR251)*(('Summary&amp;Assumptions'!$H$25*$C251)*(1+'Summary&amp;Assumptions'!$J$29)^(CI$46-1))</f>
        <v>0</v>
      </c>
      <c r="CE251" s="588">
        <f>AND(CJ$55&gt;0,SUM($E251:CD251)&lt;'Summary&amp;Assumptions'!$G$32*$B251,$D251&gt;='Summary&amp;Assumptions'!$D$17,CJ$47&gt;=$D251,CJ$47&lt;=EDATE($D251,'Summary&amp;Assumptions'!$G$32))*$B251+AND(CJ$56&lt;'Summary&amp;Assumptions'!$J$31,CJ$47&gt;=$FO251,CJ$47&lt;=$FP251)*(('Summary&amp;Assumptions'!$H$25*$C251)*(1+'Summary&amp;Assumptions'!$J$29)^(CJ$46-1))+AND(CJ$56&lt;'Summary&amp;Assumptions'!$J$31,CJ$47&gt;=$FQ251,CJ$47&lt;=$FR251)*(('Summary&amp;Assumptions'!$H$25*$C251)*(1+'Summary&amp;Assumptions'!$J$29)^(CJ$46-1))</f>
        <v>0</v>
      </c>
      <c r="CF251" s="588">
        <f>AND(CK$55&gt;0,SUM($E251:CE251)&lt;'Summary&amp;Assumptions'!$G$32*$B251,$D251&gt;='Summary&amp;Assumptions'!$D$17,CK$47&gt;=$D251,CK$47&lt;=EDATE($D251,'Summary&amp;Assumptions'!$G$32))*$B251+AND(CK$56&lt;'Summary&amp;Assumptions'!$J$31,CK$47&gt;=$FO251,CK$47&lt;=$FP251)*(('Summary&amp;Assumptions'!$H$25*$C251)*(1+'Summary&amp;Assumptions'!$J$29)^(CK$46-1))+AND(CK$56&lt;'Summary&amp;Assumptions'!$J$31,CK$47&gt;=$FQ251,CK$47&lt;=$FR251)*(('Summary&amp;Assumptions'!$H$25*$C251)*(1+'Summary&amp;Assumptions'!$J$29)^(CK$46-1))</f>
        <v>0</v>
      </c>
      <c r="CG251" s="588">
        <f>AND(CL$55&gt;0,SUM($E251:CF251)&lt;'Summary&amp;Assumptions'!$G$32*$B251,$D251&gt;='Summary&amp;Assumptions'!$D$17,CL$47&gt;=$D251,CL$47&lt;=EDATE($D251,'Summary&amp;Assumptions'!$G$32))*$B251+AND(CL$56&lt;'Summary&amp;Assumptions'!$J$31,CL$47&gt;=$FO251,CL$47&lt;=$FP251)*(('Summary&amp;Assumptions'!$H$25*$C251)*(1+'Summary&amp;Assumptions'!$J$29)^(CL$46-1))+AND(CL$56&lt;'Summary&amp;Assumptions'!$J$31,CL$47&gt;=$FQ251,CL$47&lt;=$FR251)*(('Summary&amp;Assumptions'!$H$25*$C251)*(1+'Summary&amp;Assumptions'!$J$29)^(CL$46-1))</f>
        <v>0</v>
      </c>
      <c r="CH251" s="588">
        <f>AND(CM$55&gt;0,SUM($E251:CG251)&lt;'Summary&amp;Assumptions'!$G$32*$B251,$D251&gt;='Summary&amp;Assumptions'!$D$17,CM$47&gt;=$D251,CM$47&lt;=EDATE($D251,'Summary&amp;Assumptions'!$G$32))*$B251+AND(CM$56&lt;'Summary&amp;Assumptions'!$J$31,CM$47&gt;=$FO251,CM$47&lt;=$FP251)*(('Summary&amp;Assumptions'!$H$25*$C251)*(1+'Summary&amp;Assumptions'!$J$29)^(CM$46-1))+AND(CM$56&lt;'Summary&amp;Assumptions'!$J$31,CM$47&gt;=$FQ251,CM$47&lt;=$FR251)*(('Summary&amp;Assumptions'!$H$25*$C251)*(1+'Summary&amp;Assumptions'!$J$29)^(CM$46-1))</f>
        <v>0</v>
      </c>
      <c r="CI251" s="588">
        <f>AND(CN$55&gt;0,SUM($E251:CH251)&lt;'Summary&amp;Assumptions'!$G$32*$B251,$D251&gt;='Summary&amp;Assumptions'!$D$17,CN$47&gt;=$D251,CN$47&lt;=EDATE($D251,'Summary&amp;Assumptions'!$G$32))*$B251+AND(CN$56&lt;'Summary&amp;Assumptions'!$J$31,CN$47&gt;=$FO251,CN$47&lt;=$FP251)*(('Summary&amp;Assumptions'!$H$25*$C251)*(1+'Summary&amp;Assumptions'!$J$29)^(CN$46-1))+AND(CN$56&lt;'Summary&amp;Assumptions'!$J$31,CN$47&gt;=$FQ251,CN$47&lt;=$FR251)*(('Summary&amp;Assumptions'!$H$25*$C251)*(1+'Summary&amp;Assumptions'!$J$29)^(CN$46-1))</f>
        <v>0</v>
      </c>
      <c r="CJ251" s="588">
        <f>AND(CO$55&gt;0,SUM($E251:CI251)&lt;'Summary&amp;Assumptions'!$G$32*$B251,$D251&gt;='Summary&amp;Assumptions'!$D$17,CO$47&gt;=$D251,CO$47&lt;=EDATE($D251,'Summary&amp;Assumptions'!$G$32))*$B251+AND(CO$56&lt;'Summary&amp;Assumptions'!$J$31,CO$47&gt;=$FO251,CO$47&lt;=$FP251)*(('Summary&amp;Assumptions'!$H$25*$C251)*(1+'Summary&amp;Assumptions'!$J$29)^(CO$46-1))+AND(CO$56&lt;'Summary&amp;Assumptions'!$J$31,CO$47&gt;=$FQ251,CO$47&lt;=$FR251)*(('Summary&amp;Assumptions'!$H$25*$C251)*(1+'Summary&amp;Assumptions'!$J$29)^(CO$46-1))</f>
        <v>0</v>
      </c>
      <c r="CK251" s="588">
        <f>AND(CP$55&gt;0,SUM($E251:CJ251)&lt;'Summary&amp;Assumptions'!$G$32*$B251,$D251&gt;='Summary&amp;Assumptions'!$D$17,CP$47&gt;=$D251,CP$47&lt;=EDATE($D251,'Summary&amp;Assumptions'!$G$32))*$B251+AND(CP$56&lt;'Summary&amp;Assumptions'!$J$31,CP$47&gt;=$FO251,CP$47&lt;=$FP251)*(('Summary&amp;Assumptions'!$H$25*$C251)*(1+'Summary&amp;Assumptions'!$J$29)^(CP$46-1))+AND(CP$56&lt;'Summary&amp;Assumptions'!$J$31,CP$47&gt;=$FQ251,CP$47&lt;=$FR251)*(('Summary&amp;Assumptions'!$H$25*$C251)*(1+'Summary&amp;Assumptions'!$J$29)^(CP$46-1))</f>
        <v>0</v>
      </c>
      <c r="CL251" s="588">
        <f>AND(CQ$55&gt;0,SUM($E251:CK251)&lt;'Summary&amp;Assumptions'!$G$32*$B251,$D251&gt;='Summary&amp;Assumptions'!$D$17,CQ$47&gt;=$D251,CQ$47&lt;=EDATE($D251,'Summary&amp;Assumptions'!$G$32))*$B251+AND(CQ$56&lt;'Summary&amp;Assumptions'!$J$31,CQ$47&gt;=$FO251,CQ$47&lt;=$FP251)*(('Summary&amp;Assumptions'!$H$25*$C251)*(1+'Summary&amp;Assumptions'!$J$29)^(CQ$46-1))+AND(CQ$56&lt;'Summary&amp;Assumptions'!$J$31,CQ$47&gt;=$FQ251,CQ$47&lt;=$FR251)*(('Summary&amp;Assumptions'!$H$25*$C251)*(1+'Summary&amp;Assumptions'!$J$29)^(CQ$46-1))</f>
        <v>0</v>
      </c>
      <c r="CM251" s="588">
        <f>AND(CR$55&gt;0,SUM($E251:CL251)&lt;'Summary&amp;Assumptions'!$G$32*$B251,$D251&gt;='Summary&amp;Assumptions'!$D$17,CR$47&gt;=$D251,CR$47&lt;=EDATE($D251,'Summary&amp;Assumptions'!$G$32))*$B251+AND(CR$56&lt;'Summary&amp;Assumptions'!$J$31,CR$47&gt;=$FO251,CR$47&lt;=$FP251)*(('Summary&amp;Assumptions'!$H$25*$C251)*(1+'Summary&amp;Assumptions'!$J$29)^(CR$46-1))+AND(CR$56&lt;'Summary&amp;Assumptions'!$J$31,CR$47&gt;=$FQ251,CR$47&lt;=$FR251)*(('Summary&amp;Assumptions'!$H$25*$C251)*(1+'Summary&amp;Assumptions'!$J$29)^(CR$46-1))</f>
        <v>0</v>
      </c>
      <c r="CN251" s="588">
        <f>AND(CS$55&gt;0,SUM($E251:CM251)&lt;'Summary&amp;Assumptions'!$G$32*$B251,$D251&gt;='Summary&amp;Assumptions'!$D$17,CS$47&gt;=$D251,CS$47&lt;=EDATE($D251,'Summary&amp;Assumptions'!$G$32))*$B251+AND(CS$56&lt;'Summary&amp;Assumptions'!$J$31,CS$47&gt;=$FO251,CS$47&lt;=$FP251)*(('Summary&amp;Assumptions'!$H$25*$C251)*(1+'Summary&amp;Assumptions'!$J$29)^(CS$46-1))+AND(CS$56&lt;'Summary&amp;Assumptions'!$J$31,CS$47&gt;=$FQ251,CS$47&lt;=$FR251)*(('Summary&amp;Assumptions'!$H$25*$C251)*(1+'Summary&amp;Assumptions'!$J$29)^(CS$46-1))</f>
        <v>0</v>
      </c>
      <c r="CO251" s="588">
        <f>AND(CT$55&gt;0,SUM($E251:CN251)&lt;'Summary&amp;Assumptions'!$G$32*$B251,$D251&gt;='Summary&amp;Assumptions'!$D$17,CT$47&gt;=$D251,CT$47&lt;=EDATE($D251,'Summary&amp;Assumptions'!$G$32))*$B251+AND(CT$56&lt;'Summary&amp;Assumptions'!$J$31,CT$47&gt;=$FO251,CT$47&lt;=$FP251)*(('Summary&amp;Assumptions'!$H$25*$C251)*(1+'Summary&amp;Assumptions'!$J$29)^(CT$46-1))+AND(CT$56&lt;'Summary&amp;Assumptions'!$J$31,CT$47&gt;=$FQ251,CT$47&lt;=$FR251)*(('Summary&amp;Assumptions'!$H$25*$C251)*(1+'Summary&amp;Assumptions'!$J$29)^(CT$46-1))</f>
        <v>0</v>
      </c>
      <c r="CP251" s="588">
        <f>AND(CU$55&gt;0,SUM($E251:CO251)&lt;'Summary&amp;Assumptions'!$G$32*$B251,$D251&gt;='Summary&amp;Assumptions'!$D$17,CU$47&gt;=$D251,CU$47&lt;=EDATE($D251,'Summary&amp;Assumptions'!$G$32))*$B251+AND(CU$56&lt;'Summary&amp;Assumptions'!$J$31,CU$47&gt;=$FO251,CU$47&lt;=$FP251)*(('Summary&amp;Assumptions'!$H$25*$C251)*(1+'Summary&amp;Assumptions'!$J$29)^(CU$46-1))+AND(CU$56&lt;'Summary&amp;Assumptions'!$J$31,CU$47&gt;=$FQ251,CU$47&lt;=$FR251)*(('Summary&amp;Assumptions'!$H$25*$C251)*(1+'Summary&amp;Assumptions'!$J$29)^(CU$46-1))</f>
        <v>0</v>
      </c>
      <c r="CQ251" s="588">
        <f>AND(CV$55&gt;0,SUM($E251:CP251)&lt;'Summary&amp;Assumptions'!$G$32*$B251,$D251&gt;='Summary&amp;Assumptions'!$D$17,CV$47&gt;=$D251,CV$47&lt;=EDATE($D251,'Summary&amp;Assumptions'!$G$32))*$B251+AND(CV$56&lt;'Summary&amp;Assumptions'!$J$31,CV$47&gt;=$FO251,CV$47&lt;=$FP251)*(('Summary&amp;Assumptions'!$H$25*$C251)*(1+'Summary&amp;Assumptions'!$J$29)^(CV$46-1))+AND(CV$56&lt;'Summary&amp;Assumptions'!$J$31,CV$47&gt;=$FQ251,CV$47&lt;=$FR251)*(('Summary&amp;Assumptions'!$H$25*$C251)*(1+'Summary&amp;Assumptions'!$J$29)^(CV$46-1))</f>
        <v>0</v>
      </c>
      <c r="CR251" s="588">
        <f>AND(CW$55&gt;0,SUM($E251:CQ251)&lt;'Summary&amp;Assumptions'!$G$32*$B251,$D251&gt;='Summary&amp;Assumptions'!$D$17,CW$47&gt;=$D251,CW$47&lt;=EDATE($D251,'Summary&amp;Assumptions'!$G$32))*$B251+AND(CW$56&lt;'Summary&amp;Assumptions'!$J$31,CW$47&gt;=$FO251,CW$47&lt;=$FP251)*(('Summary&amp;Assumptions'!$H$25*$C251)*(1+'Summary&amp;Assumptions'!$J$29)^(CW$46-1))+AND(CW$56&lt;'Summary&amp;Assumptions'!$J$31,CW$47&gt;=$FQ251,CW$47&lt;=$FR251)*(('Summary&amp;Assumptions'!$H$25*$C251)*(1+'Summary&amp;Assumptions'!$J$29)^(CW$46-1))</f>
        <v>0</v>
      </c>
      <c r="CS251" s="588">
        <f>AND(CX$55&gt;0,SUM($E251:CR251)&lt;'Summary&amp;Assumptions'!$G$32*$B251,$D251&gt;='Summary&amp;Assumptions'!$D$17,CX$47&gt;=$D251,CX$47&lt;=EDATE($D251,'Summary&amp;Assumptions'!$G$32))*$B251+AND(CX$56&lt;'Summary&amp;Assumptions'!$J$31,CX$47&gt;=$FO251,CX$47&lt;=$FP251)*(('Summary&amp;Assumptions'!$H$25*$C251)*(1+'Summary&amp;Assumptions'!$J$29)^(CX$46-1))+AND(CX$56&lt;'Summary&amp;Assumptions'!$J$31,CX$47&gt;=$FQ251,CX$47&lt;=$FR251)*(('Summary&amp;Assumptions'!$H$25*$C251)*(1+'Summary&amp;Assumptions'!$J$29)^(CX$46-1))</f>
        <v>0</v>
      </c>
      <c r="CT251" s="588">
        <f>AND(CY$55&gt;0,SUM($E251:CS251)&lt;'Summary&amp;Assumptions'!$G$32*$B251,$D251&gt;='Summary&amp;Assumptions'!$D$17,CY$47&gt;=$D251,CY$47&lt;=EDATE($D251,'Summary&amp;Assumptions'!$G$32))*$B251+AND(CY$56&lt;'Summary&amp;Assumptions'!$J$31,CY$47&gt;=$FO251,CY$47&lt;=$FP251)*(('Summary&amp;Assumptions'!$H$25*$C251)*(1+'Summary&amp;Assumptions'!$J$29)^(CY$46-1))+AND(CY$56&lt;'Summary&amp;Assumptions'!$J$31,CY$47&gt;=$FQ251,CY$47&lt;=$FR251)*(('Summary&amp;Assumptions'!$H$25*$C251)*(1+'Summary&amp;Assumptions'!$J$29)^(CY$46-1))</f>
        <v>0</v>
      </c>
      <c r="CU251" s="588">
        <f>AND(CZ$55&gt;0,SUM($E251:CT251)&lt;'Summary&amp;Assumptions'!$G$32*$B251,$D251&gt;='Summary&amp;Assumptions'!$D$17,CZ$47&gt;=$D251,CZ$47&lt;=EDATE($D251,'Summary&amp;Assumptions'!$G$32))*$B251+AND(CZ$56&lt;'Summary&amp;Assumptions'!$J$31,CZ$47&gt;=$FO251,CZ$47&lt;=$FP251)*(('Summary&amp;Assumptions'!$H$25*$C251)*(1+'Summary&amp;Assumptions'!$J$29)^(CZ$46-1))+AND(CZ$56&lt;'Summary&amp;Assumptions'!$J$31,CZ$47&gt;=$FQ251,CZ$47&lt;=$FR251)*(('Summary&amp;Assumptions'!$H$25*$C251)*(1+'Summary&amp;Assumptions'!$J$29)^(CZ$46-1))</f>
        <v>0</v>
      </c>
      <c r="CV251" s="588">
        <f>AND(DA$55&gt;0,SUM($E251:CU251)&lt;'Summary&amp;Assumptions'!$G$32*$B251,$D251&gt;='Summary&amp;Assumptions'!$D$17,DA$47&gt;=$D251,DA$47&lt;=EDATE($D251,'Summary&amp;Assumptions'!$G$32))*$B251+AND(DA$56&lt;'Summary&amp;Assumptions'!$J$31,DA$47&gt;=$FO251,DA$47&lt;=$FP251)*(('Summary&amp;Assumptions'!$H$25*$C251)*(1+'Summary&amp;Assumptions'!$J$29)^(DA$46-1))+AND(DA$56&lt;'Summary&amp;Assumptions'!$J$31,DA$47&gt;=$FQ251,DA$47&lt;=$FR251)*(('Summary&amp;Assumptions'!$H$25*$C251)*(1+'Summary&amp;Assumptions'!$J$29)^(DA$46-1))</f>
        <v>0</v>
      </c>
      <c r="CW251" s="588">
        <f>AND(DB$55&gt;0,SUM($E251:CV251)&lt;'Summary&amp;Assumptions'!$G$32*$B251,$D251&gt;='Summary&amp;Assumptions'!$D$17,DB$47&gt;=$D251,DB$47&lt;=EDATE($D251,'Summary&amp;Assumptions'!$G$32))*$B251+AND(DB$56&lt;'Summary&amp;Assumptions'!$J$31,DB$47&gt;=$FO251,DB$47&lt;=$FP251)*(('Summary&amp;Assumptions'!$H$25*$C251)*(1+'Summary&amp;Assumptions'!$J$29)^(DB$46-1))+AND(DB$56&lt;'Summary&amp;Assumptions'!$J$31,DB$47&gt;=$FQ251,DB$47&lt;=$FR251)*(('Summary&amp;Assumptions'!$H$25*$C251)*(1+'Summary&amp;Assumptions'!$J$29)^(DB$46-1))</f>
        <v>0</v>
      </c>
      <c r="CX251" s="588">
        <f>AND(DC$55&gt;0,SUM($E251:CW251)&lt;'Summary&amp;Assumptions'!$G$32*$B251,$D251&gt;='Summary&amp;Assumptions'!$D$17,DC$47&gt;=$D251,DC$47&lt;=EDATE($D251,'Summary&amp;Assumptions'!$G$32))*$B251+AND(DC$56&lt;'Summary&amp;Assumptions'!$J$31,DC$47&gt;=$FO251,DC$47&lt;=$FP251)*(('Summary&amp;Assumptions'!$H$25*$C251)*(1+'Summary&amp;Assumptions'!$J$29)^(DC$46-1))+AND(DC$56&lt;'Summary&amp;Assumptions'!$J$31,DC$47&gt;=$FQ251,DC$47&lt;=$FR251)*(('Summary&amp;Assumptions'!$H$25*$C251)*(1+'Summary&amp;Assumptions'!$J$29)^(DC$46-1))</f>
        <v>0</v>
      </c>
      <c r="CY251" s="588">
        <f>AND(DD$55&gt;0,SUM($E251:CX251)&lt;'Summary&amp;Assumptions'!$G$32*$B251,$D251&gt;='Summary&amp;Assumptions'!$D$17,DD$47&gt;=$D251,DD$47&lt;=EDATE($D251,'Summary&amp;Assumptions'!$G$32))*$B251+AND(DD$56&lt;'Summary&amp;Assumptions'!$J$31,DD$47&gt;=$FO251,DD$47&lt;=$FP251)*(('Summary&amp;Assumptions'!$H$25*$C251)*(1+'Summary&amp;Assumptions'!$J$29)^(DD$46-1))+AND(DD$56&lt;'Summary&amp;Assumptions'!$J$31,DD$47&gt;=$FQ251,DD$47&lt;=$FR251)*(('Summary&amp;Assumptions'!$H$25*$C251)*(1+'Summary&amp;Assumptions'!$J$29)^(DD$46-1))</f>
        <v>0</v>
      </c>
      <c r="CZ251" s="588">
        <f>AND(DE$55&gt;0,SUM($E251:CY251)&lt;'Summary&amp;Assumptions'!$G$32*$B251,$D251&gt;='Summary&amp;Assumptions'!$D$17,DE$47&gt;=$D251,DE$47&lt;=EDATE($D251,'Summary&amp;Assumptions'!$G$32))*$B251+AND(DE$56&lt;'Summary&amp;Assumptions'!$J$31,DE$47&gt;=$FO251,DE$47&lt;=$FP251)*(('Summary&amp;Assumptions'!$H$25*$C251)*(1+'Summary&amp;Assumptions'!$J$29)^(DE$46-1))+AND(DE$56&lt;'Summary&amp;Assumptions'!$J$31,DE$47&gt;=$FQ251,DE$47&lt;=$FR251)*(('Summary&amp;Assumptions'!$H$25*$C251)*(1+'Summary&amp;Assumptions'!$J$29)^(DE$46-1))</f>
        <v>0</v>
      </c>
      <c r="DA251" s="588">
        <f>AND(DF$55&gt;0,SUM($E251:CZ251)&lt;'Summary&amp;Assumptions'!$G$32*$B251,$D251&gt;='Summary&amp;Assumptions'!$D$17,DF$47&gt;=$D251,DF$47&lt;=EDATE($D251,'Summary&amp;Assumptions'!$G$32))*$B251+AND(DF$56&lt;'Summary&amp;Assumptions'!$J$31,DF$47&gt;=$FO251,DF$47&lt;=$FP251)*(('Summary&amp;Assumptions'!$H$25*$C251)*(1+'Summary&amp;Assumptions'!$J$29)^(DF$46-1))+AND(DF$56&lt;'Summary&amp;Assumptions'!$J$31,DF$47&gt;=$FQ251,DF$47&lt;=$FR251)*(('Summary&amp;Assumptions'!$H$25*$C251)*(1+'Summary&amp;Assumptions'!$J$29)^(DF$46-1))</f>
        <v>0</v>
      </c>
      <c r="DB251" s="588">
        <f>AND(DG$55&gt;0,SUM($E251:DA251)&lt;'Summary&amp;Assumptions'!$G$32*$B251,$D251&gt;='Summary&amp;Assumptions'!$D$17,DG$47&gt;=$D251,DG$47&lt;=EDATE($D251,'Summary&amp;Assumptions'!$G$32))*$B251+AND(DG$56&lt;'Summary&amp;Assumptions'!$J$31,DG$47&gt;=$FO251,DG$47&lt;=$FP251)*(('Summary&amp;Assumptions'!$H$25*$C251)*(1+'Summary&amp;Assumptions'!$J$29)^(DG$46-1))+AND(DG$56&lt;'Summary&amp;Assumptions'!$J$31,DG$47&gt;=$FQ251,DG$47&lt;=$FR251)*(('Summary&amp;Assumptions'!$H$25*$C251)*(1+'Summary&amp;Assumptions'!$J$29)^(DG$46-1))</f>
        <v>0</v>
      </c>
      <c r="DC251" s="588">
        <f>AND(DH$55&gt;0,SUM($E251:DB251)&lt;'Summary&amp;Assumptions'!$G$32*$B251,$D251&gt;='Summary&amp;Assumptions'!$D$17,DH$47&gt;=$D251,DH$47&lt;=EDATE($D251,'Summary&amp;Assumptions'!$G$32))*$B251+AND(DH$56&lt;'Summary&amp;Assumptions'!$J$31,DH$47&gt;=$FO251,DH$47&lt;=$FP251)*(('Summary&amp;Assumptions'!$H$25*$C251)*(1+'Summary&amp;Assumptions'!$J$29)^(DH$46-1))+AND(DH$56&lt;'Summary&amp;Assumptions'!$J$31,DH$47&gt;=$FQ251,DH$47&lt;=$FR251)*(('Summary&amp;Assumptions'!$H$25*$C251)*(1+'Summary&amp;Assumptions'!$J$29)^(DH$46-1))</f>
        <v>0</v>
      </c>
      <c r="DD251" s="588">
        <f>AND(DI$55&gt;0,SUM($E251:DC251)&lt;'Summary&amp;Assumptions'!$G$32*$B251,$D251&gt;='Summary&amp;Assumptions'!$D$17,DI$47&gt;=$D251,DI$47&lt;=EDATE($D251,'Summary&amp;Assumptions'!$G$32))*$B251+AND(DI$56&lt;'Summary&amp;Assumptions'!$J$31,DI$47&gt;=$FO251,DI$47&lt;=$FP251)*(('Summary&amp;Assumptions'!$H$25*$C251)*(1+'Summary&amp;Assumptions'!$J$29)^(DI$46-1))+AND(DI$56&lt;'Summary&amp;Assumptions'!$J$31,DI$47&gt;=$FQ251,DI$47&lt;=$FR251)*(('Summary&amp;Assumptions'!$H$25*$C251)*(1+'Summary&amp;Assumptions'!$J$29)^(DI$46-1))</f>
        <v>0</v>
      </c>
      <c r="DE251" s="588">
        <f>AND(DJ$55&gt;0,SUM($E251:DD251)&lt;'Summary&amp;Assumptions'!$G$32*$B251,$D251&gt;='Summary&amp;Assumptions'!$D$17,DJ$47&gt;=$D251,DJ$47&lt;=EDATE($D251,'Summary&amp;Assumptions'!$G$32))*$B251+AND(DJ$56&lt;'Summary&amp;Assumptions'!$J$31,DJ$47&gt;=$FO251,DJ$47&lt;=$FP251)*(('Summary&amp;Assumptions'!$H$25*$C251)*(1+'Summary&amp;Assumptions'!$J$29)^(DJ$46-1))+AND(DJ$56&lt;'Summary&amp;Assumptions'!$J$31,DJ$47&gt;=$FQ251,DJ$47&lt;=$FR251)*(('Summary&amp;Assumptions'!$H$25*$C251)*(1+'Summary&amp;Assumptions'!$J$29)^(DJ$46-1))</f>
        <v>0</v>
      </c>
      <c r="DF251" s="588">
        <f>AND(DK$55&gt;0,SUM($E251:DE251)&lt;'Summary&amp;Assumptions'!$G$32*$B251,$D251&gt;='Summary&amp;Assumptions'!$D$17,DK$47&gt;=$D251,DK$47&lt;=EDATE($D251,'Summary&amp;Assumptions'!$G$32))*$B251+AND(DK$56&lt;'Summary&amp;Assumptions'!$J$31,DK$47&gt;=$FO251,DK$47&lt;=$FP251)*(('Summary&amp;Assumptions'!$H$25*$C251)*(1+'Summary&amp;Assumptions'!$J$29)^(DK$46-1))+AND(DK$56&lt;'Summary&amp;Assumptions'!$J$31,DK$47&gt;=$FQ251,DK$47&lt;=$FR251)*(('Summary&amp;Assumptions'!$H$25*$C251)*(1+'Summary&amp;Assumptions'!$J$29)^(DK$46-1))</f>
        <v>0</v>
      </c>
      <c r="DG251" s="588">
        <f>AND(DL$55&gt;0,SUM($E251:DF251)&lt;'Summary&amp;Assumptions'!$G$32*$B251,$D251&gt;='Summary&amp;Assumptions'!$D$17,DL$47&gt;=$D251,DL$47&lt;=EDATE($D251,'Summary&amp;Assumptions'!$G$32))*$B251+AND(DL$56&lt;'Summary&amp;Assumptions'!$J$31,DL$47&gt;=$FO251,DL$47&lt;=$FP251)*(('Summary&amp;Assumptions'!$H$25*$C251)*(1+'Summary&amp;Assumptions'!$J$29)^(DL$46-1))+AND(DL$56&lt;'Summary&amp;Assumptions'!$J$31,DL$47&gt;=$FQ251,DL$47&lt;=$FR251)*(('Summary&amp;Assumptions'!$H$25*$C251)*(1+'Summary&amp;Assumptions'!$J$29)^(DL$46-1))</f>
        <v>0</v>
      </c>
      <c r="DH251" s="588">
        <f>AND(DM$55&gt;0,SUM($E251:DG251)&lt;'Summary&amp;Assumptions'!$G$32*$B251,$D251&gt;='Summary&amp;Assumptions'!$D$17,DM$47&gt;=$D251,DM$47&lt;=EDATE($D251,'Summary&amp;Assumptions'!$G$32))*$B251+AND(DM$56&lt;'Summary&amp;Assumptions'!$J$31,DM$47&gt;=$FO251,DM$47&lt;=$FP251)*(('Summary&amp;Assumptions'!$H$25*$C251)*(1+'Summary&amp;Assumptions'!$J$29)^(DM$46-1))+AND(DM$56&lt;'Summary&amp;Assumptions'!$J$31,DM$47&gt;=$FQ251,DM$47&lt;=$FR251)*(('Summary&amp;Assumptions'!$H$25*$C251)*(1+'Summary&amp;Assumptions'!$J$29)^(DM$46-1))</f>
        <v>0</v>
      </c>
      <c r="DI251" s="588">
        <f>AND(DN$55&gt;0,SUM($E251:DH251)&lt;'Summary&amp;Assumptions'!$G$32*$B251,$D251&gt;='Summary&amp;Assumptions'!$D$17,DN$47&gt;=$D251,DN$47&lt;=EDATE($D251,'Summary&amp;Assumptions'!$G$32))*$B251+AND(DN$56&lt;'Summary&amp;Assumptions'!$J$31,DN$47&gt;=$FO251,DN$47&lt;=$FP251)*(('Summary&amp;Assumptions'!$H$25*$C251)*(1+'Summary&amp;Assumptions'!$J$29)^(DN$46-1))+AND(DN$56&lt;'Summary&amp;Assumptions'!$J$31,DN$47&gt;=$FQ251,DN$47&lt;=$FR251)*(('Summary&amp;Assumptions'!$H$25*$C251)*(1+'Summary&amp;Assumptions'!$J$29)^(DN$46-1))</f>
        <v>0</v>
      </c>
      <c r="DJ251" s="588">
        <f>AND(DO$55&gt;0,SUM($E251:DI251)&lt;'Summary&amp;Assumptions'!$G$32*$B251,$D251&gt;='Summary&amp;Assumptions'!$D$17,DO$47&gt;=$D251,DO$47&lt;=EDATE($D251,'Summary&amp;Assumptions'!$G$32))*$B251+AND(DO$56&lt;'Summary&amp;Assumptions'!$J$31,DO$47&gt;=$FO251,DO$47&lt;=$FP251)*(('Summary&amp;Assumptions'!$H$25*$C251)*(1+'Summary&amp;Assumptions'!$J$29)^(DO$46-1))+AND(DO$56&lt;'Summary&amp;Assumptions'!$J$31,DO$47&gt;=$FQ251,DO$47&lt;=$FR251)*(('Summary&amp;Assumptions'!$H$25*$C251)*(1+'Summary&amp;Assumptions'!$J$29)^(DO$46-1))</f>
        <v>0</v>
      </c>
      <c r="DK251" s="588">
        <f>AND(DP$55&gt;0,SUM($E251:DJ251)&lt;'Summary&amp;Assumptions'!$G$32*$B251,$D251&gt;='Summary&amp;Assumptions'!$D$17,DP$47&gt;=$D251,DP$47&lt;=EDATE($D251,'Summary&amp;Assumptions'!$G$32))*$B251+AND(DP$56&lt;'Summary&amp;Assumptions'!$J$31,DP$47&gt;=$FO251,DP$47&lt;=$FP251)*(('Summary&amp;Assumptions'!$H$25*$C251)*(1+'Summary&amp;Assumptions'!$J$29)^(DP$46-1))+AND(DP$56&lt;'Summary&amp;Assumptions'!$J$31,DP$47&gt;=$FQ251,DP$47&lt;=$FR251)*(('Summary&amp;Assumptions'!$H$25*$C251)*(1+'Summary&amp;Assumptions'!$J$29)^(DP$46-1))</f>
        <v>0</v>
      </c>
      <c r="DL251" s="588">
        <f>AND(DQ$55&gt;0,SUM($E251:DK251)&lt;'Summary&amp;Assumptions'!$G$32*$B251,$D251&gt;='Summary&amp;Assumptions'!$D$17,DQ$47&gt;=$D251,DQ$47&lt;=EDATE($D251,'Summary&amp;Assumptions'!$G$32))*$B251+AND(DQ$56&lt;'Summary&amp;Assumptions'!$J$31,DQ$47&gt;=$FO251,DQ$47&lt;=$FP251)*(('Summary&amp;Assumptions'!$H$25*$C251)*(1+'Summary&amp;Assumptions'!$J$29)^(DQ$46-1))+AND(DQ$56&lt;'Summary&amp;Assumptions'!$J$31,DQ$47&gt;=$FQ251,DQ$47&lt;=$FR251)*(('Summary&amp;Assumptions'!$H$25*$C251)*(1+'Summary&amp;Assumptions'!$J$29)^(DQ$46-1))</f>
        <v>0</v>
      </c>
      <c r="DM251" s="588">
        <f>AND(DR$55&gt;0,SUM($E251:DL251)&lt;'Summary&amp;Assumptions'!$G$32*$B251,$D251&gt;='Summary&amp;Assumptions'!$D$17,DR$47&gt;=$D251,DR$47&lt;=EDATE($D251,'Summary&amp;Assumptions'!$G$32))*$B251+AND(DR$56&lt;'Summary&amp;Assumptions'!$J$31,DR$47&gt;=$FO251,DR$47&lt;=$FP251)*(('Summary&amp;Assumptions'!$H$25*$C251)*(1+'Summary&amp;Assumptions'!$J$29)^(DR$46-1))+AND(DR$56&lt;'Summary&amp;Assumptions'!$J$31,DR$47&gt;=$FQ251,DR$47&lt;=$FR251)*(('Summary&amp;Assumptions'!$H$25*$C251)*(1+'Summary&amp;Assumptions'!$J$29)^(DR$46-1))</f>
        <v>0</v>
      </c>
      <c r="DN251" s="588">
        <f>AND(DS$55&gt;0,SUM($E251:DM251)&lt;'Summary&amp;Assumptions'!$G$32*$B251,$D251&gt;='Summary&amp;Assumptions'!$D$17,DS$47&gt;=$D251,DS$47&lt;=EDATE($D251,'Summary&amp;Assumptions'!$G$32))*$B251+AND(DS$56&lt;'Summary&amp;Assumptions'!$J$31,DS$47&gt;=$FO251,DS$47&lt;=$FP251)*(('Summary&amp;Assumptions'!$H$25*$C251)*(1+'Summary&amp;Assumptions'!$J$29)^(DS$46-1))+AND(DS$56&lt;'Summary&amp;Assumptions'!$J$31,DS$47&gt;=$FQ251,DS$47&lt;=$FR251)*(('Summary&amp;Assumptions'!$H$25*$C251)*(1+'Summary&amp;Assumptions'!$J$29)^(DS$46-1))</f>
        <v>0</v>
      </c>
      <c r="DO251" s="588">
        <f>AND(DT$55&gt;0,SUM($E251:DN251)&lt;'Summary&amp;Assumptions'!$G$32*$B251,$D251&gt;='Summary&amp;Assumptions'!$D$17,DT$47&gt;=$D251,DT$47&lt;=EDATE($D251,'Summary&amp;Assumptions'!$G$32))*$B251+AND(DT$56&lt;'Summary&amp;Assumptions'!$J$31,DT$47&gt;=$FO251,DT$47&lt;=$FP251)*(('Summary&amp;Assumptions'!$H$25*$C251)*(1+'Summary&amp;Assumptions'!$J$29)^(DT$46-1))+AND(DT$56&lt;'Summary&amp;Assumptions'!$J$31,DT$47&gt;=$FQ251,DT$47&lt;=$FR251)*(('Summary&amp;Assumptions'!$H$25*$C251)*(1+'Summary&amp;Assumptions'!$J$29)^(DT$46-1))</f>
        <v>0</v>
      </c>
      <c r="DP251" s="588">
        <f>AND(DU$55&gt;0,SUM($E251:DO251)&lt;'Summary&amp;Assumptions'!$G$32*$B251,$D251&gt;='Summary&amp;Assumptions'!$D$17,DU$47&gt;=$D251,DU$47&lt;=EDATE($D251,'Summary&amp;Assumptions'!$G$32))*$B251+AND(DU$56&lt;'Summary&amp;Assumptions'!$J$31,DU$47&gt;=$FO251,DU$47&lt;=$FP251)*(('Summary&amp;Assumptions'!$H$25*$C251)*(1+'Summary&amp;Assumptions'!$J$29)^(DU$46-1))+AND(DU$56&lt;'Summary&amp;Assumptions'!$J$31,DU$47&gt;=$FQ251,DU$47&lt;=$FR251)*(('Summary&amp;Assumptions'!$H$25*$C251)*(1+'Summary&amp;Assumptions'!$J$29)^(DU$46-1))</f>
        <v>0</v>
      </c>
      <c r="DQ251" s="588">
        <f>AND(DV$55&gt;0,SUM($E251:DP251)&lt;'Summary&amp;Assumptions'!$G$32*$B251,$D251&gt;='Summary&amp;Assumptions'!$D$17,DV$47&gt;=$D251,DV$47&lt;=EDATE($D251,'Summary&amp;Assumptions'!$G$32))*$B251+AND(DV$56&lt;'Summary&amp;Assumptions'!$J$31,DV$47&gt;=$FO251,DV$47&lt;=$FP251)*(('Summary&amp;Assumptions'!$H$25*$C251)*(1+'Summary&amp;Assumptions'!$J$29)^(DV$46-1))+AND(DV$56&lt;'Summary&amp;Assumptions'!$J$31,DV$47&gt;=$FQ251,DV$47&lt;=$FR251)*(('Summary&amp;Assumptions'!$H$25*$C251)*(1+'Summary&amp;Assumptions'!$J$29)^(DV$46-1))</f>
        <v>0</v>
      </c>
      <c r="DR251" s="588">
        <f>AND(DW$55&gt;0,SUM($E251:DQ251)&lt;'Summary&amp;Assumptions'!$G$32*$B251,$D251&gt;='Summary&amp;Assumptions'!$D$17,DW$47&gt;=$D251,DW$47&lt;=EDATE($D251,'Summary&amp;Assumptions'!$G$32))*$B251+AND(DW$56&lt;'Summary&amp;Assumptions'!$J$31,DW$47&gt;=$FO251,DW$47&lt;=$FP251)*(('Summary&amp;Assumptions'!$H$25*$C251)*(1+'Summary&amp;Assumptions'!$J$29)^(DW$46-1))+AND(DW$56&lt;'Summary&amp;Assumptions'!$J$31,DW$47&gt;=$FQ251,DW$47&lt;=$FR251)*(('Summary&amp;Assumptions'!$H$25*$C251)*(1+'Summary&amp;Assumptions'!$J$29)^(DW$46-1))</f>
        <v>0</v>
      </c>
      <c r="DS251" s="588">
        <f>AND(DX$55&gt;0,SUM($E251:DR251)&lt;'Summary&amp;Assumptions'!$G$32*$B251,$D251&gt;='Summary&amp;Assumptions'!$D$17,DX$47&gt;=$D251,DX$47&lt;=EDATE($D251,'Summary&amp;Assumptions'!$G$32))*$B251+AND(DX$56&lt;'Summary&amp;Assumptions'!$J$31,DX$47&gt;=$FO251,DX$47&lt;=$FP251)*(('Summary&amp;Assumptions'!$H$25*$C251)*(1+'Summary&amp;Assumptions'!$J$29)^(DX$46-1))+AND(DX$56&lt;'Summary&amp;Assumptions'!$J$31,DX$47&gt;=$FQ251,DX$47&lt;=$FR251)*(('Summary&amp;Assumptions'!$H$25*$C251)*(1+'Summary&amp;Assumptions'!$J$29)^(DX$46-1))</f>
        <v>0</v>
      </c>
      <c r="DT251" s="588">
        <f>AND(DY$55&gt;0,SUM($E251:DS251)&lt;'Summary&amp;Assumptions'!$G$32*$B251,$D251&gt;='Summary&amp;Assumptions'!$D$17,DY$47&gt;=$D251,DY$47&lt;=EDATE($D251,'Summary&amp;Assumptions'!$G$32))*$B251+AND(DY$56&lt;'Summary&amp;Assumptions'!$J$31,DY$47&gt;=$FO251,DY$47&lt;=$FP251)*(('Summary&amp;Assumptions'!$H$25*$C251)*(1+'Summary&amp;Assumptions'!$J$29)^(DY$46-1))+AND(DY$56&lt;'Summary&amp;Assumptions'!$J$31,DY$47&gt;=$FQ251,DY$47&lt;=$FR251)*(('Summary&amp;Assumptions'!$H$25*$C251)*(1+'Summary&amp;Assumptions'!$J$29)^(DY$46-1))</f>
        <v>0</v>
      </c>
      <c r="DU251" s="588">
        <f>AND(DZ$55&gt;0,SUM($E251:DT251)&lt;'Summary&amp;Assumptions'!$G$32*$B251,$D251&gt;='Summary&amp;Assumptions'!$D$17,DZ$47&gt;=$D251,DZ$47&lt;=EDATE($D251,'Summary&amp;Assumptions'!$G$32))*$B251+AND(DZ$56&lt;'Summary&amp;Assumptions'!$J$31,DZ$47&gt;=$FO251,DZ$47&lt;=$FP251)*(('Summary&amp;Assumptions'!$H$25*$C251)*(1+'Summary&amp;Assumptions'!$J$29)^(DZ$46-1))+AND(DZ$56&lt;'Summary&amp;Assumptions'!$J$31,DZ$47&gt;=$FQ251,DZ$47&lt;=$FR251)*(('Summary&amp;Assumptions'!$H$25*$C251)*(1+'Summary&amp;Assumptions'!$J$29)^(DZ$46-1))</f>
        <v>0</v>
      </c>
      <c r="DV251" s="588">
        <f>AND(EA$55&gt;0,SUM($E251:DU251)&lt;'Summary&amp;Assumptions'!$G$32*$B251,$D251&gt;='Summary&amp;Assumptions'!$D$17,EA$47&gt;=$D251,EA$47&lt;=EDATE($D251,'Summary&amp;Assumptions'!$G$32))*$B251+AND(EA$56&lt;'Summary&amp;Assumptions'!$J$31,EA$47&gt;=$FO251,EA$47&lt;=$FP251)*(('Summary&amp;Assumptions'!$H$25*$C251)*(1+'Summary&amp;Assumptions'!$J$29)^(EA$46-1))+AND(EA$56&lt;'Summary&amp;Assumptions'!$J$31,EA$47&gt;=$FQ251,EA$47&lt;=$FR251)*(('Summary&amp;Assumptions'!$H$25*$C251)*(1+'Summary&amp;Assumptions'!$J$29)^(EA$46-1))</f>
        <v>0</v>
      </c>
      <c r="DW251" s="588">
        <f>AND(EB$55&gt;0,SUM($E251:DV251)&lt;'Summary&amp;Assumptions'!$G$32*$B251,$D251&gt;='Summary&amp;Assumptions'!$D$17,EB$47&gt;=$D251,EB$47&lt;=EDATE($D251,'Summary&amp;Assumptions'!$G$32))*$B251+AND(EB$56&lt;'Summary&amp;Assumptions'!$J$31,EB$47&gt;=$FO251,EB$47&lt;=$FP251)*(('Summary&amp;Assumptions'!$H$25*$C251)*(1+'Summary&amp;Assumptions'!$J$29)^(EB$46-1))+AND(EB$56&lt;'Summary&amp;Assumptions'!$J$31,EB$47&gt;=$FQ251,EB$47&lt;=$FR251)*(('Summary&amp;Assumptions'!$H$25*$C251)*(1+'Summary&amp;Assumptions'!$J$29)^(EB$46-1))</f>
        <v>0</v>
      </c>
      <c r="DX251" s="588">
        <f>AND(EC$55&gt;0,SUM($E251:DW251)&lt;'Summary&amp;Assumptions'!$G$32*$B251,$D251&gt;='Summary&amp;Assumptions'!$D$17,EC$47&gt;=$D251,EC$47&lt;=EDATE($D251,'Summary&amp;Assumptions'!$G$32))*$B251+AND(EC$56&lt;'Summary&amp;Assumptions'!$J$31,EC$47&gt;=$FO251,EC$47&lt;=$FP251)*(('Summary&amp;Assumptions'!$H$25*$C251)*(1+'Summary&amp;Assumptions'!$J$29)^(EC$46-1))+AND(EC$56&lt;'Summary&amp;Assumptions'!$J$31,EC$47&gt;=$FQ251,EC$47&lt;=$FR251)*(('Summary&amp;Assumptions'!$H$25*$C251)*(1+'Summary&amp;Assumptions'!$J$29)^(EC$46-1))</f>
        <v>0</v>
      </c>
      <c r="DY251" s="588">
        <f>AND(ED$55&gt;0,SUM($E251:DX251)&lt;'Summary&amp;Assumptions'!$G$32*$B251,$D251&gt;='Summary&amp;Assumptions'!$D$17,ED$47&gt;=$D251,ED$47&lt;=EDATE($D251,'Summary&amp;Assumptions'!$G$32))*$B251+AND(ED$56&lt;'Summary&amp;Assumptions'!$J$31,ED$47&gt;=$FO251,ED$47&lt;=$FP251)*(('Summary&amp;Assumptions'!$H$25*$C251)*(1+'Summary&amp;Assumptions'!$J$29)^(ED$46-1))+AND(ED$56&lt;'Summary&amp;Assumptions'!$J$31,ED$47&gt;=$FQ251,ED$47&lt;=$FR251)*(('Summary&amp;Assumptions'!$H$25*$C251)*(1+'Summary&amp;Assumptions'!$J$29)^(ED$46-1))</f>
        <v>0</v>
      </c>
      <c r="DZ251" s="588">
        <f>AND(EE$55&gt;0,SUM($E251:DY251)&lt;'Summary&amp;Assumptions'!$G$32*$B251,$D251&gt;='Summary&amp;Assumptions'!$D$17,EE$47&gt;=$D251,EE$47&lt;=EDATE($D251,'Summary&amp;Assumptions'!$G$32))*$B251+AND(EE$56&lt;'Summary&amp;Assumptions'!$J$31,EE$47&gt;=$FO251,EE$47&lt;=$FP251)*(('Summary&amp;Assumptions'!$H$25*$C251)*(1+'Summary&amp;Assumptions'!$J$29)^(EE$46-1))+AND(EE$56&lt;'Summary&amp;Assumptions'!$J$31,EE$47&gt;=$FQ251,EE$47&lt;=$FR251)*(('Summary&amp;Assumptions'!$H$25*$C251)*(1+'Summary&amp;Assumptions'!$J$29)^(EE$46-1))</f>
        <v>0</v>
      </c>
      <c r="EA251" s="588">
        <f>AND(EF$55&gt;0,SUM($E251:DZ251)&lt;'Summary&amp;Assumptions'!$G$32*$B251,$D251&gt;='Summary&amp;Assumptions'!$D$17,EF$47&gt;=$D251,EF$47&lt;=EDATE($D251,'Summary&amp;Assumptions'!$G$32))*$B251+AND(EF$56&lt;'Summary&amp;Assumptions'!$J$31,EF$47&gt;=$FO251,EF$47&lt;=$FP251)*(('Summary&amp;Assumptions'!$H$25*$C251)*(1+'Summary&amp;Assumptions'!$J$29)^(EF$46-1))+AND(EF$56&lt;'Summary&amp;Assumptions'!$J$31,EF$47&gt;=$FQ251,EF$47&lt;=$FR251)*(('Summary&amp;Assumptions'!$H$25*$C251)*(1+'Summary&amp;Assumptions'!$J$29)^(EF$46-1))</f>
        <v>0</v>
      </c>
      <c r="EB251" s="588">
        <f>AND(EG$55&gt;0,SUM($E251:EA251)&lt;'Summary&amp;Assumptions'!$G$32*$B251,$D251&gt;='Summary&amp;Assumptions'!$D$17,EG$47&gt;=$D251,EG$47&lt;=EDATE($D251,'Summary&amp;Assumptions'!$G$32))*$B251+AND(EG$56&lt;'Summary&amp;Assumptions'!$J$31,EG$47&gt;=$FO251,EG$47&lt;=$FP251)*(('Summary&amp;Assumptions'!$H$25*$C251)*(1+'Summary&amp;Assumptions'!$J$29)^(EG$46-1))+AND(EG$56&lt;'Summary&amp;Assumptions'!$J$31,EG$47&gt;=$FQ251,EG$47&lt;=$FR251)*(('Summary&amp;Assumptions'!$H$25*$C251)*(1+'Summary&amp;Assumptions'!$J$29)^(EG$46-1))</f>
        <v>0</v>
      </c>
      <c r="EC251" s="588">
        <f>AND(EH$55&gt;0,SUM($E251:EB251)&lt;'Summary&amp;Assumptions'!$G$32*$B251,$D251&gt;='Summary&amp;Assumptions'!$D$17,EH$47&gt;=$D251,EH$47&lt;=EDATE($D251,'Summary&amp;Assumptions'!$G$32))*$B251+AND(EH$56&lt;'Summary&amp;Assumptions'!$J$31,EH$47&gt;=$FO251,EH$47&lt;=$FP251)*(('Summary&amp;Assumptions'!$H$25*$C251)*(1+'Summary&amp;Assumptions'!$J$29)^(EH$46-1))+AND(EH$56&lt;'Summary&amp;Assumptions'!$J$31,EH$47&gt;=$FQ251,EH$47&lt;=$FR251)*(('Summary&amp;Assumptions'!$H$25*$C251)*(1+'Summary&amp;Assumptions'!$J$29)^(EH$46-1))</f>
        <v>0</v>
      </c>
      <c r="ED251" s="588">
        <f>AND(EI$55&gt;0,SUM($E251:EC251)&lt;'Summary&amp;Assumptions'!$G$32*$B251,$D251&gt;='Summary&amp;Assumptions'!$D$17,EI$47&gt;=$D251,EI$47&lt;=EDATE($D251,'Summary&amp;Assumptions'!$G$32))*$B251+AND(EI$56&lt;'Summary&amp;Assumptions'!$J$31,EI$47&gt;=$FO251,EI$47&lt;=$FP251)*(('Summary&amp;Assumptions'!$H$25*$C251)*(1+'Summary&amp;Assumptions'!$J$29)^(EI$46-1))+AND(EI$56&lt;'Summary&amp;Assumptions'!$J$31,EI$47&gt;=$FQ251,EI$47&lt;=$FR251)*(('Summary&amp;Assumptions'!$H$25*$C251)*(1+'Summary&amp;Assumptions'!$J$29)^(EI$46-1))</f>
        <v>0</v>
      </c>
      <c r="EE251" s="588">
        <f>AND(EJ$55&gt;0,SUM($E251:ED251)&lt;'Summary&amp;Assumptions'!$G$32*$B251,$D251&gt;='Summary&amp;Assumptions'!$D$17,EJ$47&gt;=$D251,EJ$47&lt;=EDATE($D251,'Summary&amp;Assumptions'!$G$32))*$B251+AND(EJ$56&lt;'Summary&amp;Assumptions'!$J$31,EJ$47&gt;=$FO251,EJ$47&lt;=$FP251)*(('Summary&amp;Assumptions'!$H$25*$C251)*(1+'Summary&amp;Assumptions'!$J$29)^(EJ$46-1))+AND(EJ$56&lt;'Summary&amp;Assumptions'!$J$31,EJ$47&gt;=$FQ251,EJ$47&lt;=$FR251)*(('Summary&amp;Assumptions'!$H$25*$C251)*(1+'Summary&amp;Assumptions'!$J$29)^(EJ$46-1))</f>
        <v>0</v>
      </c>
      <c r="EF251" s="588">
        <f>AND(EK$55&gt;0,SUM($E251:EE251)&lt;'Summary&amp;Assumptions'!$G$32*$B251,$D251&gt;='Summary&amp;Assumptions'!$D$17,EK$47&gt;=$D251,EK$47&lt;=EDATE($D251,'Summary&amp;Assumptions'!$G$32))*$B251+AND(EK$56&lt;'Summary&amp;Assumptions'!$J$31,EK$47&gt;=$FO251,EK$47&lt;=$FP251)*(('Summary&amp;Assumptions'!$H$25*$C251)*(1+'Summary&amp;Assumptions'!$J$29)^(EK$46-1))+AND(EK$56&lt;'Summary&amp;Assumptions'!$J$31,EK$47&gt;=$FQ251,EK$47&lt;=$FR251)*(('Summary&amp;Assumptions'!$H$25*$C251)*(1+'Summary&amp;Assumptions'!$J$29)^(EK$46-1))</f>
        <v>0</v>
      </c>
      <c r="EG251" s="588">
        <f>AND(EL$55&gt;0,SUM($E251:EF251)&lt;'Summary&amp;Assumptions'!$G$32*$B251,$D251&gt;='Summary&amp;Assumptions'!$D$17,EL$47&gt;=$D251,EL$47&lt;=EDATE($D251,'Summary&amp;Assumptions'!$G$32))*$B251+AND(EL$56&lt;'Summary&amp;Assumptions'!$J$31,EL$47&gt;=$FO251,EL$47&lt;=$FP251)*(('Summary&amp;Assumptions'!$H$25*$C251)*(1+'Summary&amp;Assumptions'!$J$29)^(EL$46-1))+AND(EL$56&lt;'Summary&amp;Assumptions'!$J$31,EL$47&gt;=$FQ251,EL$47&lt;=$FR251)*(('Summary&amp;Assumptions'!$H$25*$C251)*(1+'Summary&amp;Assumptions'!$J$29)^(EL$46-1))</f>
        <v>0</v>
      </c>
      <c r="EH251" s="588">
        <f>AND(EM$55&gt;0,SUM($E251:EG251)&lt;'Summary&amp;Assumptions'!$G$32*$B251,$D251&gt;='Summary&amp;Assumptions'!$D$17,EM$47&gt;=$D251,EM$47&lt;=EDATE($D251,'Summary&amp;Assumptions'!$G$32))*$B251+AND(EM$56&lt;'Summary&amp;Assumptions'!$J$31,EM$47&gt;=$FO251,EM$47&lt;=$FP251)*(('Summary&amp;Assumptions'!$H$25*$C251)*(1+'Summary&amp;Assumptions'!$J$29)^(EM$46-1))+AND(EM$56&lt;'Summary&amp;Assumptions'!$J$31,EM$47&gt;=$FQ251,EM$47&lt;=$FR251)*(('Summary&amp;Assumptions'!$H$25*$C251)*(1+'Summary&amp;Assumptions'!$J$29)^(EM$46-1))</f>
        <v>0</v>
      </c>
      <c r="EI251" s="588">
        <f>AND(EN$55&gt;0,SUM($E251:EH251)&lt;'Summary&amp;Assumptions'!$G$32*$B251,$D251&gt;='Summary&amp;Assumptions'!$D$17,EN$47&gt;=$D251,EN$47&lt;=EDATE($D251,'Summary&amp;Assumptions'!$G$32))*$B251+AND(EN$56&lt;'Summary&amp;Assumptions'!$J$31,EN$47&gt;=$FO251,EN$47&lt;=$FP251)*(('Summary&amp;Assumptions'!$H$25*$C251)*(1+'Summary&amp;Assumptions'!$J$29)^(EN$46-1))+AND(EN$56&lt;'Summary&amp;Assumptions'!$J$31,EN$47&gt;=$FQ251,EN$47&lt;=$FR251)*(('Summary&amp;Assumptions'!$H$25*$C251)*(1+'Summary&amp;Assumptions'!$J$29)^(EN$46-1))</f>
        <v>0</v>
      </c>
      <c r="EJ251" s="588">
        <f>AND(EO$55&gt;0,SUM($E251:EI251)&lt;'Summary&amp;Assumptions'!$G$32*$B251,$D251&gt;='Summary&amp;Assumptions'!$D$17,EO$47&gt;=$D251,EO$47&lt;=EDATE($D251,'Summary&amp;Assumptions'!$G$32))*$B251+AND(EO$56&lt;'Summary&amp;Assumptions'!$J$31,EO$47&gt;=$FO251,EO$47&lt;=$FP251)*(('Summary&amp;Assumptions'!$H$25*$C251)*(1+'Summary&amp;Assumptions'!$J$29)^(EO$46-1))+AND(EO$56&lt;'Summary&amp;Assumptions'!$J$31,EO$47&gt;=$FQ251,EO$47&lt;=$FR251)*(('Summary&amp;Assumptions'!$H$25*$C251)*(1+'Summary&amp;Assumptions'!$J$29)^(EO$46-1))</f>
        <v>0</v>
      </c>
      <c r="EK251" s="588">
        <f>AND(EP$55&gt;0,SUM($E251:EJ251)&lt;'Summary&amp;Assumptions'!$G$32*$B251,$D251&gt;='Summary&amp;Assumptions'!$D$17,EP$47&gt;=$D251,EP$47&lt;=EDATE($D251,'Summary&amp;Assumptions'!$G$32))*$B251+AND(EP$56&lt;'Summary&amp;Assumptions'!$J$31,EP$47&gt;=$FO251,EP$47&lt;=$FP251)*(('Summary&amp;Assumptions'!$H$25*$C251)*(1+'Summary&amp;Assumptions'!$J$29)^(EP$46-1))+AND(EP$56&lt;'Summary&amp;Assumptions'!$J$31,EP$47&gt;=$FQ251,EP$47&lt;=$FR251)*(('Summary&amp;Assumptions'!$H$25*$C251)*(1+'Summary&amp;Assumptions'!$J$29)^(EP$46-1))</f>
        <v>0</v>
      </c>
      <c r="EL251" s="588">
        <f>AND(EQ$55&gt;0,SUM($E251:EK251)&lt;'Summary&amp;Assumptions'!$G$32*$B251,$D251&gt;='Summary&amp;Assumptions'!$D$17,EQ$47&gt;=$D251,EQ$47&lt;=EDATE($D251,'Summary&amp;Assumptions'!$G$32))*$B251+AND(EQ$56&lt;'Summary&amp;Assumptions'!$J$31,EQ$47&gt;=$FO251,EQ$47&lt;=$FP251)*(('Summary&amp;Assumptions'!$H$25*$C251)*(1+'Summary&amp;Assumptions'!$J$29)^(EQ$46-1))+AND(EQ$56&lt;'Summary&amp;Assumptions'!$J$31,EQ$47&gt;=$FQ251,EQ$47&lt;=$FR251)*(('Summary&amp;Assumptions'!$H$25*$C251)*(1+'Summary&amp;Assumptions'!$J$29)^(EQ$46-1))</f>
        <v>0</v>
      </c>
      <c r="EM251" s="588">
        <f>AND(ER$55&gt;0,SUM($E251:EL251)&lt;'Summary&amp;Assumptions'!$G$32*$B251,$D251&gt;='Summary&amp;Assumptions'!$D$17,ER$47&gt;=$D251,ER$47&lt;=EDATE($D251,'Summary&amp;Assumptions'!$G$32))*$B251+AND(ER$56&lt;'Summary&amp;Assumptions'!$J$31,ER$47&gt;=$FO251,ER$47&lt;=$FP251)*(('Summary&amp;Assumptions'!$H$25*$C251)*(1+'Summary&amp;Assumptions'!$J$29)^(ER$46-1))+AND(ER$56&lt;'Summary&amp;Assumptions'!$J$31,ER$47&gt;=$FQ251,ER$47&lt;=$FR251)*(('Summary&amp;Assumptions'!$H$25*$C251)*(1+'Summary&amp;Assumptions'!$J$29)^(ER$46-1))</f>
        <v>0</v>
      </c>
      <c r="EN251" s="588">
        <f>AND(ES$55&gt;0,SUM($E251:EM251)&lt;'Summary&amp;Assumptions'!$G$32*$B251,$D251&gt;='Summary&amp;Assumptions'!$D$17,ES$47&gt;=$D251,ES$47&lt;=EDATE($D251,'Summary&amp;Assumptions'!$G$32))*$B251+AND(ES$56&lt;'Summary&amp;Assumptions'!$J$31,ES$47&gt;=$FO251,ES$47&lt;=$FP251)*(('Summary&amp;Assumptions'!$H$25*$C251)*(1+'Summary&amp;Assumptions'!$J$29)^(ES$46-1))+AND(ES$56&lt;'Summary&amp;Assumptions'!$J$31,ES$47&gt;=$FQ251,ES$47&lt;=$FR251)*(('Summary&amp;Assumptions'!$H$25*$C251)*(1+'Summary&amp;Assumptions'!$J$29)^(ES$46-1))</f>
        <v>0</v>
      </c>
      <c r="EO251" s="588">
        <f>AND(ET$55&gt;0,SUM($E251:EN251)&lt;'Summary&amp;Assumptions'!$G$32*$B251,$D251&gt;='Summary&amp;Assumptions'!$D$17,ET$47&gt;=$D251,ET$47&lt;=EDATE($D251,'Summary&amp;Assumptions'!$G$32))*$B251+AND(ET$56&lt;'Summary&amp;Assumptions'!$J$31,ET$47&gt;=$FO251,ET$47&lt;=$FP251)*(('Summary&amp;Assumptions'!$H$25*$C251)*(1+'Summary&amp;Assumptions'!$J$29)^(ET$46-1))+AND(ET$56&lt;'Summary&amp;Assumptions'!$J$31,ET$47&gt;=$FQ251,ET$47&lt;=$FR251)*(('Summary&amp;Assumptions'!$H$25*$C251)*(1+'Summary&amp;Assumptions'!$J$29)^(ET$46-1))</f>
        <v>0</v>
      </c>
      <c r="EP251" s="588">
        <f>AND(EU$55&gt;0,SUM($E251:EO251)&lt;'Summary&amp;Assumptions'!$G$32*$B251,$D251&gt;='Summary&amp;Assumptions'!$D$17,EU$47&gt;=$D251,EU$47&lt;=EDATE($D251,'Summary&amp;Assumptions'!$G$32))*$B251+AND(EU$56&lt;'Summary&amp;Assumptions'!$J$31,EU$47&gt;=$FO251,EU$47&lt;=$FP251)*(('Summary&amp;Assumptions'!$H$25*$C251)*(1+'Summary&amp;Assumptions'!$J$29)^(EU$46-1))+AND(EU$56&lt;'Summary&amp;Assumptions'!$J$31,EU$47&gt;=$FQ251,EU$47&lt;=$FR251)*(('Summary&amp;Assumptions'!$H$25*$C251)*(1+'Summary&amp;Assumptions'!$J$29)^(EU$46-1))</f>
        <v>0</v>
      </c>
      <c r="EQ251" s="588">
        <f>AND(EV$55&gt;0,SUM($E251:EP251)&lt;'Summary&amp;Assumptions'!$G$32*$B251,$D251&gt;='Summary&amp;Assumptions'!$D$17,EV$47&gt;=$D251,EV$47&lt;=EDATE($D251,'Summary&amp;Assumptions'!$G$32))*$B251+AND(EV$56&lt;'Summary&amp;Assumptions'!$J$31,EV$47&gt;=$FO251,EV$47&lt;=$FP251)*(('Summary&amp;Assumptions'!$H$25*$C251)*(1+'Summary&amp;Assumptions'!$J$29)^(EV$46-1))+AND(EV$56&lt;'Summary&amp;Assumptions'!$J$31,EV$47&gt;=$FQ251,EV$47&lt;=$FR251)*(('Summary&amp;Assumptions'!$H$25*$C251)*(1+'Summary&amp;Assumptions'!$J$29)^(EV$46-1))</f>
        <v>0</v>
      </c>
      <c r="ER251" s="588">
        <f>AND(EW$55&gt;0,SUM($E251:EQ251)&lt;'Summary&amp;Assumptions'!$G$32*$B251,$D251&gt;='Summary&amp;Assumptions'!$D$17,EW$47&gt;=$D251,EW$47&lt;=EDATE($D251,'Summary&amp;Assumptions'!$G$32))*$B251+AND(EW$56&lt;'Summary&amp;Assumptions'!$J$31,EW$47&gt;=$FO251,EW$47&lt;=$FP251)*(('Summary&amp;Assumptions'!$H$25*$C251)*(1+'Summary&amp;Assumptions'!$J$29)^(EW$46-1))+AND(EW$56&lt;'Summary&amp;Assumptions'!$J$31,EW$47&gt;=$FQ251,EW$47&lt;=$FR251)*(('Summary&amp;Assumptions'!$H$25*$C251)*(1+'Summary&amp;Assumptions'!$J$29)^(EW$46-1))</f>
        <v>0</v>
      </c>
      <c r="ES251" s="588">
        <f>AND(EX$55&gt;0,SUM($E251:ER251)&lt;'Summary&amp;Assumptions'!$G$32*$B251,$D251&gt;='Summary&amp;Assumptions'!$D$17,EX$47&gt;=$D251,EX$47&lt;=EDATE($D251,'Summary&amp;Assumptions'!$G$32))*$B251+AND(EX$56&lt;'Summary&amp;Assumptions'!$J$31,EX$47&gt;=$FO251,EX$47&lt;=$FP251)*(('Summary&amp;Assumptions'!$H$25*$C251)*(1+'Summary&amp;Assumptions'!$J$29)^(EX$46-1))+AND(EX$56&lt;'Summary&amp;Assumptions'!$J$31,EX$47&gt;=$FQ251,EX$47&lt;=$FR251)*(('Summary&amp;Assumptions'!$H$25*$C251)*(1+'Summary&amp;Assumptions'!$J$29)^(EX$46-1))</f>
        <v>0</v>
      </c>
      <c r="ET251" s="588">
        <f>AND(EY$55&gt;0,SUM($E251:ES251)&lt;'Summary&amp;Assumptions'!$G$32*$B251,$D251&gt;='Summary&amp;Assumptions'!$D$17,EY$47&gt;=$D251,EY$47&lt;=EDATE($D251,'Summary&amp;Assumptions'!$G$32))*$B251+AND(EY$56&lt;'Summary&amp;Assumptions'!$J$31,EY$47&gt;=$FO251,EY$47&lt;=$FP251)*(('Summary&amp;Assumptions'!$H$25*$C251)*(1+'Summary&amp;Assumptions'!$J$29)^(EY$46-1))+AND(EY$56&lt;'Summary&amp;Assumptions'!$J$31,EY$47&gt;=$FQ251,EY$47&lt;=$FR251)*(('Summary&amp;Assumptions'!$H$25*$C251)*(1+'Summary&amp;Assumptions'!$J$29)^(EY$46-1))</f>
        <v>0</v>
      </c>
      <c r="EU251" s="588">
        <f>AND(EZ$55&gt;0,SUM($E251:ET251)&lt;'Summary&amp;Assumptions'!$G$32*$B251,$D251&gt;='Summary&amp;Assumptions'!$D$17,EZ$47&gt;=$D251,EZ$47&lt;=EDATE($D251,'Summary&amp;Assumptions'!$G$32))*$B251+AND(EZ$56&lt;'Summary&amp;Assumptions'!$J$31,EZ$47&gt;=$FO251,EZ$47&lt;=$FP251)*(('Summary&amp;Assumptions'!$H$25*$C251)*(1+'Summary&amp;Assumptions'!$J$29)^(EZ$46-1))+AND(EZ$56&lt;'Summary&amp;Assumptions'!$J$31,EZ$47&gt;=$FQ251,EZ$47&lt;=$FR251)*(('Summary&amp;Assumptions'!$H$25*$C251)*(1+'Summary&amp;Assumptions'!$J$29)^(EZ$46-1))</f>
        <v>0</v>
      </c>
      <c r="EV251" s="588">
        <f>AND(FA$55&gt;0,SUM($E251:EU251)&lt;'Summary&amp;Assumptions'!$G$32*$B251,$D251&gt;='Summary&amp;Assumptions'!$D$17,FA$47&gt;=$D251,FA$47&lt;=EDATE($D251,'Summary&amp;Assumptions'!$G$32))*$B251+AND(FA$56&lt;'Summary&amp;Assumptions'!$J$31,FA$47&gt;=$FO251,FA$47&lt;=$FP251)*(('Summary&amp;Assumptions'!$H$25*$C251)*(1+'Summary&amp;Assumptions'!$J$29)^(FA$46-1))+AND(FA$56&lt;'Summary&amp;Assumptions'!$J$31,FA$47&gt;=$FQ251,FA$47&lt;=$FR251)*(('Summary&amp;Assumptions'!$H$25*$C251)*(1+'Summary&amp;Assumptions'!$J$29)^(FA$46-1))</f>
        <v>0</v>
      </c>
      <c r="EW251" s="588">
        <f>AND(FB$55&gt;0,SUM($E251:EV251)&lt;'Summary&amp;Assumptions'!$G$32*$B251,$D251&gt;='Summary&amp;Assumptions'!$D$17,FB$47&gt;=$D251,FB$47&lt;=EDATE($D251,'Summary&amp;Assumptions'!$G$32))*$B251+AND(FB$56&lt;'Summary&amp;Assumptions'!$J$31,FB$47&gt;=$FO251,FB$47&lt;=$FP251)*(('Summary&amp;Assumptions'!$H$25*$C251)*(1+'Summary&amp;Assumptions'!$J$29)^(FB$46-1))+AND(FB$56&lt;'Summary&amp;Assumptions'!$J$31,FB$47&gt;=$FQ251,FB$47&lt;=$FR251)*(('Summary&amp;Assumptions'!$H$25*$C251)*(1+'Summary&amp;Assumptions'!$J$29)^(FB$46-1))</f>
        <v>0</v>
      </c>
      <c r="EX251" s="588">
        <f>AND(FC$55&gt;0,SUM($E251:EW251)&lt;'Summary&amp;Assumptions'!$G$32*$B251,$D251&gt;='Summary&amp;Assumptions'!$D$17,FC$47&gt;=$D251,FC$47&lt;=EDATE($D251,'Summary&amp;Assumptions'!$G$32))*$B251+AND(FC$56&lt;'Summary&amp;Assumptions'!$J$31,FC$47&gt;=$FO251,FC$47&lt;=$FP251)*(('Summary&amp;Assumptions'!$H$25*$C251)*(1+'Summary&amp;Assumptions'!$J$29)^(FC$46-1))+AND(FC$56&lt;'Summary&amp;Assumptions'!$J$31,FC$47&gt;=$FQ251,FC$47&lt;=$FR251)*(('Summary&amp;Assumptions'!$H$25*$C251)*(1+'Summary&amp;Assumptions'!$J$29)^(FC$46-1))</f>
        <v>0</v>
      </c>
      <c r="EY251" s="588">
        <f>AND(FD$55&gt;0,SUM($E251:EX251)&lt;'Summary&amp;Assumptions'!$G$32*$B251,$D251&gt;='Summary&amp;Assumptions'!$D$17,FD$47&gt;=$D251,FD$47&lt;=EDATE($D251,'Summary&amp;Assumptions'!$G$32))*$B251+AND(FD$56&lt;'Summary&amp;Assumptions'!$J$31,FD$47&gt;=$FO251,FD$47&lt;=$FP251)*(('Summary&amp;Assumptions'!$H$25*$C251)*(1+'Summary&amp;Assumptions'!$J$29)^(FD$46-1))+AND(FD$56&lt;'Summary&amp;Assumptions'!$J$31,FD$47&gt;=$FQ251,FD$47&lt;=$FR251)*(('Summary&amp;Assumptions'!$H$25*$C251)*(1+'Summary&amp;Assumptions'!$J$29)^(FD$46-1))</f>
        <v>0</v>
      </c>
      <c r="EZ251" s="588">
        <f>AND(FE$55&gt;0,SUM($E251:EY251)&lt;'Summary&amp;Assumptions'!$G$32*$B251,$D251&gt;='Summary&amp;Assumptions'!$D$17,FE$47&gt;=$D251,FE$47&lt;=EDATE($D251,'Summary&amp;Assumptions'!$G$32))*$B251+AND(FE$56&lt;'Summary&amp;Assumptions'!$J$31,FE$47&gt;=$FO251,FE$47&lt;=$FP251)*(('Summary&amp;Assumptions'!$H$25*$C251)*(1+'Summary&amp;Assumptions'!$J$29)^(FE$46-1))+AND(FE$56&lt;'Summary&amp;Assumptions'!$J$31,FE$47&gt;=$FQ251,FE$47&lt;=$FR251)*(('Summary&amp;Assumptions'!$H$25*$C251)*(1+'Summary&amp;Assumptions'!$J$29)^(FE$46-1))</f>
        <v>0</v>
      </c>
      <c r="FA251" s="588">
        <f>AND(FF$55&gt;0,SUM($E251:EZ251)&lt;'Summary&amp;Assumptions'!$G$32*$B251,$D251&gt;='Summary&amp;Assumptions'!$D$17,FF$47&gt;=$D251,FF$47&lt;=EDATE($D251,'Summary&amp;Assumptions'!$G$32))*$B251+AND(FF$56&lt;'Summary&amp;Assumptions'!$J$31,FF$47&gt;=$FO251,FF$47&lt;=$FP251)*(('Summary&amp;Assumptions'!$H$25*$C251)*(1+'Summary&amp;Assumptions'!$J$29)^(FF$46-1))+AND(FF$56&lt;'Summary&amp;Assumptions'!$J$31,FF$47&gt;=$FQ251,FF$47&lt;=$FR251)*(('Summary&amp;Assumptions'!$H$25*$C251)*(1+'Summary&amp;Assumptions'!$J$29)^(FF$46-1))</f>
        <v>0</v>
      </c>
      <c r="FB251" s="588">
        <f>AND(FG$55&gt;0,SUM($E251:FA251)&lt;'Summary&amp;Assumptions'!$G$32*$B251,$D251&gt;='Summary&amp;Assumptions'!$D$17,FG$47&gt;=$D251,FG$47&lt;=EDATE($D251,'Summary&amp;Assumptions'!$G$32))*$B251+AND(FG$56&lt;'Summary&amp;Assumptions'!$J$31,FG$47&gt;=$FO251,FG$47&lt;=$FP251)*(('Summary&amp;Assumptions'!$H$25*$C251)*(1+'Summary&amp;Assumptions'!$J$29)^(FG$46-1))+AND(FG$56&lt;'Summary&amp;Assumptions'!$J$31,FG$47&gt;=$FQ251,FG$47&lt;=$FR251)*(('Summary&amp;Assumptions'!$H$25*$C251)*(1+'Summary&amp;Assumptions'!$J$29)^(FG$46-1))</f>
        <v>0</v>
      </c>
      <c r="FC251" s="588">
        <f>AND(FH$55&gt;0,SUM($E251:FB251)&lt;'Summary&amp;Assumptions'!$G$32*$B251,$D251&gt;='Summary&amp;Assumptions'!$D$17,FH$47&gt;=$D251,FH$47&lt;=EDATE($D251,'Summary&amp;Assumptions'!$G$32))*$B251+AND(FH$56&lt;'Summary&amp;Assumptions'!$J$31,FH$47&gt;=$FO251,FH$47&lt;=$FP251)*(('Summary&amp;Assumptions'!$H$25*$C251)*(1+'Summary&amp;Assumptions'!$J$29)^(FH$46-1))+AND(FH$56&lt;'Summary&amp;Assumptions'!$J$31,FH$47&gt;=$FQ251,FH$47&lt;=$FR251)*(('Summary&amp;Assumptions'!$H$25*$C251)*(1+'Summary&amp;Assumptions'!$J$29)^(FH$46-1))</f>
        <v>0</v>
      </c>
      <c r="FD251" s="588">
        <f>AND(FI$55&gt;0,SUM($E251:FC251)&lt;'Summary&amp;Assumptions'!$G$32*$B251,$D251&gt;='Summary&amp;Assumptions'!$D$17,FI$47&gt;=$D251,FI$47&lt;=EDATE($D251,'Summary&amp;Assumptions'!$G$32))*$B251+AND(FI$56&lt;'Summary&amp;Assumptions'!$J$31,FI$47&gt;=$FO251,FI$47&lt;=$FP251)*(('Summary&amp;Assumptions'!$H$25*$C251)*(1+'Summary&amp;Assumptions'!$J$29)^(FI$46-1))+AND(FI$56&lt;'Summary&amp;Assumptions'!$J$31,FI$47&gt;=$FQ251,FI$47&lt;=$FR251)*(('Summary&amp;Assumptions'!$H$25*$C251)*(1+'Summary&amp;Assumptions'!$J$29)^(FI$46-1))</f>
        <v>0</v>
      </c>
      <c r="FE251" s="588">
        <f>AND(FJ$55&gt;0,SUM($E251:FD251)&lt;'Summary&amp;Assumptions'!$G$32*$B251,$D251&gt;='Summary&amp;Assumptions'!$D$17,FJ$47&gt;=$D251,FJ$47&lt;=EDATE($D251,'Summary&amp;Assumptions'!$G$32))*$B251+AND(FJ$56&lt;'Summary&amp;Assumptions'!$J$31,FJ$47&gt;=$FO251,FJ$47&lt;=$FP251)*(('Summary&amp;Assumptions'!$H$25*$C251)*(1+'Summary&amp;Assumptions'!$J$29)^(FJ$46-1))+AND(FJ$56&lt;'Summary&amp;Assumptions'!$J$31,FJ$47&gt;=$FQ251,FJ$47&lt;=$FR251)*(('Summary&amp;Assumptions'!$H$25*$C251)*(1+'Summary&amp;Assumptions'!$J$29)^(FJ$46-1))</f>
        <v>0</v>
      </c>
      <c r="FF251" s="588">
        <f>AND(FK$55&gt;0,SUM($E251:FE251)&lt;'Summary&amp;Assumptions'!$G$32*$B251,$D251&gt;='Summary&amp;Assumptions'!$D$17,FK$47&gt;=$D251,FK$47&lt;=EDATE($D251,'Summary&amp;Assumptions'!$G$32))*$B251+AND(FK$56&lt;'Summary&amp;Assumptions'!$J$31,FK$47&gt;=$FO251,FK$47&lt;=$FP251)*(('Summary&amp;Assumptions'!$H$25*$C251)*(1+'Summary&amp;Assumptions'!$J$29)^(FK$46-1))+AND(FK$56&lt;'Summary&amp;Assumptions'!$J$31,FK$47&gt;=$FQ251,FK$47&lt;=$FR251)*(('Summary&amp;Assumptions'!$H$25*$C251)*(1+'Summary&amp;Assumptions'!$J$29)^(FK$46-1))</f>
        <v>0</v>
      </c>
      <c r="FG251" s="588">
        <f>AND(FL$55&gt;0,SUM($E251:FF251)&lt;'Summary&amp;Assumptions'!$G$32*$B251,$D251&gt;='Summary&amp;Assumptions'!$D$17,FL$47&gt;=$D251,FL$47&lt;=EDATE($D251,'Summary&amp;Assumptions'!$G$32))*$B251+AND(FL$56&lt;'Summary&amp;Assumptions'!$J$31,FL$47&gt;=$FO251,FL$47&lt;=$FP251)*(('Summary&amp;Assumptions'!$H$25*$C251)*(1+'Summary&amp;Assumptions'!$J$29)^(FL$46-1))+AND(FL$56&lt;'Summary&amp;Assumptions'!$J$31,FL$47&gt;=$FQ251,FL$47&lt;=$FR251)*(('Summary&amp;Assumptions'!$H$25*$C251)*(1+'Summary&amp;Assumptions'!$J$29)^(FL$46-1))</f>
        <v>0</v>
      </c>
      <c r="FH251" s="588">
        <f>AND(FM$55&gt;0,SUM($E251:FG251)&lt;'Summary&amp;Assumptions'!$G$32*$B251,$D251&gt;='Summary&amp;Assumptions'!$D$17,FM$47&gt;=$D251,FM$47&lt;=EDATE($D251,'Summary&amp;Assumptions'!$G$32))*$B251+AND(FM$56&lt;'Summary&amp;Assumptions'!$J$31,FM$47&gt;=$FO251,FM$47&lt;=$FP251)*(('Summary&amp;Assumptions'!$H$25*$C251)*(1+'Summary&amp;Assumptions'!$J$29)^(FM$46-1))+AND(FM$56&lt;'Summary&amp;Assumptions'!$J$31,FM$47&gt;=$FQ251,FM$47&lt;=$FR251)*(('Summary&amp;Assumptions'!$H$25*$C251)*(1+'Summary&amp;Assumptions'!$J$29)^(FM$46-1))</f>
        <v>0</v>
      </c>
      <c r="FI251" s="588">
        <f>AND(FN$55&gt;0,SUM($E251:FH251)&lt;'Summary&amp;Assumptions'!$G$32*$B251,$D251&gt;='Summary&amp;Assumptions'!$D$17,FN$47&gt;=$D251,FN$47&lt;=EDATE($D251,'Summary&amp;Assumptions'!$G$32))*$B251+AND(FN$56&lt;'Summary&amp;Assumptions'!$J$31,FN$47&gt;=$FO251,FN$47&lt;=$FP251)*(('Summary&amp;Assumptions'!$H$25*$C251)*(1+'Summary&amp;Assumptions'!$J$29)^(FN$46-1))+AND(FN$56&lt;'Summary&amp;Assumptions'!$J$31,FN$47&gt;=$FQ251,FN$47&lt;=$FR251)*(('Summary&amp;Assumptions'!$H$25*$C251)*(1+'Summary&amp;Assumptions'!$J$29)^(FN$46-1))</f>
        <v>0</v>
      </c>
      <c r="FJ251" s="588">
        <f>AND(FO$55&gt;0,SUM($E251:FI251)&lt;'Summary&amp;Assumptions'!$G$32*$B251,$D251&gt;='Summary&amp;Assumptions'!$D$17,FO$47&gt;=$D251,FO$47&lt;=EDATE($D251,'Summary&amp;Assumptions'!$G$32))*$B251+AND(FO$56&lt;'Summary&amp;Assumptions'!$J$31,FO$47&gt;=$FO251,FO$47&lt;=$FP251)*(('Summary&amp;Assumptions'!$H$25*$C251)*(1+'Summary&amp;Assumptions'!$J$29)^(FO$46-1))+AND(FO$56&lt;'Summary&amp;Assumptions'!$J$31,FO$47&gt;=$FQ251,FO$47&lt;=$FR251)*(('Summary&amp;Assumptions'!$H$25*$C251)*(1+'Summary&amp;Assumptions'!$J$29)^(FO$46-1))</f>
        <v>0</v>
      </c>
      <c r="FK251" s="588">
        <f>AND(FP$55&gt;0,SUM($E251:FJ251)&lt;'Summary&amp;Assumptions'!$G$32*$B251,$D251&gt;='Summary&amp;Assumptions'!$D$17,FP$47&gt;=$D251,FP$47&lt;=EDATE($D251,'Summary&amp;Assumptions'!$G$32))*$B251+AND(FP$56&lt;'Summary&amp;Assumptions'!$J$31,FP$47&gt;=$FO251,FP$47&lt;=$FP251)*(('Summary&amp;Assumptions'!$H$25*$C251)*(1+'Summary&amp;Assumptions'!$J$29)^(FP$46-1))+AND(FP$56&lt;'Summary&amp;Assumptions'!$J$31,FP$47&gt;=$FQ251,FP$47&lt;=$FR251)*(('Summary&amp;Assumptions'!$H$25*$C251)*(1+'Summary&amp;Assumptions'!$J$29)^(FP$46-1))</f>
        <v>0</v>
      </c>
      <c r="FL251" s="588">
        <f>AND(FQ$55&gt;0,SUM($E251:FK251)&lt;'Summary&amp;Assumptions'!$G$32*$B251,$D251&gt;='Summary&amp;Assumptions'!$D$17,FQ$47&gt;=$D251,FQ$47&lt;=EDATE($D251,'Summary&amp;Assumptions'!$G$32))*$B251+AND(FQ$56&lt;'Summary&amp;Assumptions'!$J$31,FQ$47&gt;=$FO251,FQ$47&lt;=$FP251)*(('Summary&amp;Assumptions'!$H$25*$C251)*(1+'Summary&amp;Assumptions'!$J$29)^(FQ$46-1))+AND(FQ$56&lt;'Summary&amp;Assumptions'!$J$31,FQ$47&gt;=$FQ251,FQ$47&lt;=$FR251)*(('Summary&amp;Assumptions'!$H$25*$C251)*(1+'Summary&amp;Assumptions'!$J$29)^(FQ$46-1))</f>
        <v>0</v>
      </c>
      <c r="FO251" s="576">
        <f>EDATE(D251,'Summary&amp;Assumptions'!$G$34)</f>
        <v>48427</v>
      </c>
      <c r="FP251" s="576">
        <f>EDATE(FO251,'Summary&amp;Assumptions'!$G$33-1)</f>
        <v>48458</v>
      </c>
      <c r="FQ251" s="576">
        <f>EDATE(FO251,'Summary&amp;Assumptions'!$G$34)</f>
        <v>48792</v>
      </c>
      <c r="FR251" s="576">
        <f>EDATE(FQ251,'Summary&amp;Assumptions'!$G$33-1)</f>
        <v>48823</v>
      </c>
    </row>
    <row r="252" spans="2:174" hidden="1" x14ac:dyDescent="0.2">
      <c r="B252" s="588">
        <v>0</v>
      </c>
      <c r="C252" s="193">
        <v>0</v>
      </c>
      <c r="D252" s="589">
        <v>48092</v>
      </c>
      <c r="F252" s="588">
        <f>AND(K$55&gt;0,SUM($E252:E252)&lt;'Summary&amp;Assumptions'!$G$32*$B252,$D252&gt;='Summary&amp;Assumptions'!$D$17,K$47&gt;=$D252,K$47&lt;=EDATE($D252,'Summary&amp;Assumptions'!$G$32))*$B252+AND(K$56&lt;'Summary&amp;Assumptions'!$J$31,K$47&gt;=$FO252,K$47&lt;=$FP252)*(('Summary&amp;Assumptions'!$H$25*$C252)*(1+'Summary&amp;Assumptions'!$J$29)^(K$46-1))+AND(K$56&lt;'Summary&amp;Assumptions'!$J$31,K$47&gt;=$FQ252,K$47&lt;=$FR252)*(('Summary&amp;Assumptions'!$H$25*$C252)*(1+'Summary&amp;Assumptions'!$J$29)^(K$46-1))</f>
        <v>0</v>
      </c>
      <c r="G252" s="588">
        <f>AND(L$55&gt;0,SUM($E252:F252)&lt;'Summary&amp;Assumptions'!$G$32*$B252,$D252&gt;='Summary&amp;Assumptions'!$D$17,L$47&gt;=$D252,L$47&lt;=EDATE($D252,'Summary&amp;Assumptions'!$G$32))*$B252+AND(L$56&lt;'Summary&amp;Assumptions'!$J$31,L$47&gt;=$FO252,L$47&lt;=$FP252)*(('Summary&amp;Assumptions'!$H$25*$C252)*(1+'Summary&amp;Assumptions'!$J$29)^(L$46-1))+AND(L$56&lt;'Summary&amp;Assumptions'!$J$31,L$47&gt;=$FQ252,L$47&lt;=$FR252)*(('Summary&amp;Assumptions'!$H$25*$C252)*(1+'Summary&amp;Assumptions'!$J$29)^(L$46-1))</f>
        <v>0</v>
      </c>
      <c r="H252" s="588">
        <f>AND(M$55&gt;0,SUM($E252:G252)&lt;'Summary&amp;Assumptions'!$G$32*$B252,$D252&gt;='Summary&amp;Assumptions'!$D$17,M$47&gt;=$D252,M$47&lt;=EDATE($D252,'Summary&amp;Assumptions'!$G$32))*$B252+AND(M$56&lt;'Summary&amp;Assumptions'!$J$31,M$47&gt;=$FO252,M$47&lt;=$FP252)*(('Summary&amp;Assumptions'!$H$25*$C252)*(1+'Summary&amp;Assumptions'!$J$29)^(M$46-1))+AND(M$56&lt;'Summary&amp;Assumptions'!$J$31,M$47&gt;=$FQ252,M$47&lt;=$FR252)*(('Summary&amp;Assumptions'!$H$25*$C252)*(1+'Summary&amp;Assumptions'!$J$29)^(M$46-1))</f>
        <v>0</v>
      </c>
      <c r="I252" s="588">
        <f>AND(N$55&gt;0,SUM($E252:H252)&lt;'Summary&amp;Assumptions'!$G$32*$B252,$D252&gt;='Summary&amp;Assumptions'!$D$17,N$47&gt;=$D252,N$47&lt;=EDATE($D252,'Summary&amp;Assumptions'!$G$32))*$B252+AND(N$56&lt;'Summary&amp;Assumptions'!$J$31,N$47&gt;=$FO252,N$47&lt;=$FP252)*(('Summary&amp;Assumptions'!$H$25*$C252)*(1+'Summary&amp;Assumptions'!$J$29)^(N$46-1))+AND(N$56&lt;'Summary&amp;Assumptions'!$J$31,N$47&gt;=$FQ252,N$47&lt;=$FR252)*(('Summary&amp;Assumptions'!$H$25*$C252)*(1+'Summary&amp;Assumptions'!$J$29)^(N$46-1))</f>
        <v>0</v>
      </c>
      <c r="J252" s="588">
        <f>AND(O$55&gt;0,SUM($E252:I252)&lt;'Summary&amp;Assumptions'!$G$32*$B252,$D252&gt;='Summary&amp;Assumptions'!$D$17,O$47&gt;=$D252,O$47&lt;=EDATE($D252,'Summary&amp;Assumptions'!$G$32))*$B252+AND(O$56&lt;'Summary&amp;Assumptions'!$J$31,O$47&gt;=$FO252,O$47&lt;=$FP252)*(('Summary&amp;Assumptions'!$H$25*$C252)*(1+'Summary&amp;Assumptions'!$J$29)^(O$46-1))+AND(O$56&lt;'Summary&amp;Assumptions'!$J$31,O$47&gt;=$FQ252,O$47&lt;=$FR252)*(('Summary&amp;Assumptions'!$H$25*$C252)*(1+'Summary&amp;Assumptions'!$J$29)^(O$46-1))</f>
        <v>0</v>
      </c>
      <c r="K252" s="588">
        <f>AND(P$55&gt;0,SUM($E252:J252)&lt;'Summary&amp;Assumptions'!$G$32*$B252,$D252&gt;='Summary&amp;Assumptions'!$D$17,P$47&gt;=$D252,P$47&lt;=EDATE($D252,'Summary&amp;Assumptions'!$G$32))*$B252+AND(P$56&lt;'Summary&amp;Assumptions'!$J$31,P$47&gt;=$FO252,P$47&lt;=$FP252)*(('Summary&amp;Assumptions'!$H$25*$C252)*(1+'Summary&amp;Assumptions'!$J$29)^(P$46-1))+AND(P$56&lt;'Summary&amp;Assumptions'!$J$31,P$47&gt;=$FQ252,P$47&lt;=$FR252)*(('Summary&amp;Assumptions'!$H$25*$C252)*(1+'Summary&amp;Assumptions'!$J$29)^(P$46-1))</f>
        <v>0</v>
      </c>
      <c r="L252" s="588">
        <f>AND(Q$55&gt;0,SUM($E252:K252)&lt;'Summary&amp;Assumptions'!$G$32*$B252,$D252&gt;='Summary&amp;Assumptions'!$D$17,Q$47&gt;=$D252,Q$47&lt;=EDATE($D252,'Summary&amp;Assumptions'!$G$32))*$B252+AND(Q$56&lt;'Summary&amp;Assumptions'!$J$31,Q$47&gt;=$FO252,Q$47&lt;=$FP252)*(('Summary&amp;Assumptions'!$H$25*$C252)*(1+'Summary&amp;Assumptions'!$J$29)^(Q$46-1))+AND(Q$56&lt;'Summary&amp;Assumptions'!$J$31,Q$47&gt;=$FQ252,Q$47&lt;=$FR252)*(('Summary&amp;Assumptions'!$H$25*$C252)*(1+'Summary&amp;Assumptions'!$J$29)^(Q$46-1))</f>
        <v>0</v>
      </c>
      <c r="M252" s="588">
        <f>AND(R$55&gt;0,SUM($E252:L252)&lt;'Summary&amp;Assumptions'!$G$32*$B252,$D252&gt;='Summary&amp;Assumptions'!$D$17,R$47&gt;=$D252,R$47&lt;=EDATE($D252,'Summary&amp;Assumptions'!$G$32))*$B252+AND(R$56&lt;'Summary&amp;Assumptions'!$J$31,R$47&gt;=$FO252,R$47&lt;=$FP252)*(('Summary&amp;Assumptions'!$H$25*$C252)*(1+'Summary&amp;Assumptions'!$J$29)^(R$46-1))+AND(R$56&lt;'Summary&amp;Assumptions'!$J$31,R$47&gt;=$FQ252,R$47&lt;=$FR252)*(('Summary&amp;Assumptions'!$H$25*$C252)*(1+'Summary&amp;Assumptions'!$J$29)^(R$46-1))</f>
        <v>0</v>
      </c>
      <c r="N252" s="588">
        <f>AND(S$55&gt;0,SUM($E252:M252)&lt;'Summary&amp;Assumptions'!$G$32*$B252,$D252&gt;='Summary&amp;Assumptions'!$D$17,S$47&gt;=$D252,S$47&lt;=EDATE($D252,'Summary&amp;Assumptions'!$G$32))*$B252+AND(S$56&lt;'Summary&amp;Assumptions'!$J$31,S$47&gt;=$FO252,S$47&lt;=$FP252)*(('Summary&amp;Assumptions'!$H$25*$C252)*(1+'Summary&amp;Assumptions'!$J$29)^(S$46-1))+AND(S$56&lt;'Summary&amp;Assumptions'!$J$31,S$47&gt;=$FQ252,S$47&lt;=$FR252)*(('Summary&amp;Assumptions'!$H$25*$C252)*(1+'Summary&amp;Assumptions'!$J$29)^(S$46-1))</f>
        <v>0</v>
      </c>
      <c r="O252" s="588">
        <f>AND(T$55&gt;0,SUM($E252:N252)&lt;'Summary&amp;Assumptions'!$G$32*$B252,$D252&gt;='Summary&amp;Assumptions'!$D$17,T$47&gt;=$D252,T$47&lt;=EDATE($D252,'Summary&amp;Assumptions'!$G$32))*$B252+AND(T$56&lt;'Summary&amp;Assumptions'!$J$31,T$47&gt;=$FO252,T$47&lt;=$FP252)*(('Summary&amp;Assumptions'!$H$25*$C252)*(1+'Summary&amp;Assumptions'!$J$29)^(T$46-1))+AND(T$56&lt;'Summary&amp;Assumptions'!$J$31,T$47&gt;=$FQ252,T$47&lt;=$FR252)*(('Summary&amp;Assumptions'!$H$25*$C252)*(1+'Summary&amp;Assumptions'!$J$29)^(T$46-1))</f>
        <v>0</v>
      </c>
      <c r="P252" s="588">
        <f>AND(U$55&gt;0,SUM($E252:O252)&lt;'Summary&amp;Assumptions'!$G$32*$B252,$D252&gt;='Summary&amp;Assumptions'!$D$17,U$47&gt;=$D252,U$47&lt;=EDATE($D252,'Summary&amp;Assumptions'!$G$32))*$B252+AND(U$56&lt;'Summary&amp;Assumptions'!$J$31,U$47&gt;=$FO252,U$47&lt;=$FP252)*(('Summary&amp;Assumptions'!$H$25*$C252)*(1+'Summary&amp;Assumptions'!$J$29)^(U$46-1))+AND(U$56&lt;'Summary&amp;Assumptions'!$J$31,U$47&gt;=$FQ252,U$47&lt;=$FR252)*(('Summary&amp;Assumptions'!$H$25*$C252)*(1+'Summary&amp;Assumptions'!$J$29)^(U$46-1))</f>
        <v>0</v>
      </c>
      <c r="Q252" s="588">
        <f>AND(V$55&gt;0,SUM($E252:P252)&lt;'Summary&amp;Assumptions'!$G$32*$B252,$D252&gt;='Summary&amp;Assumptions'!$D$17,V$47&gt;=$D252,V$47&lt;=EDATE($D252,'Summary&amp;Assumptions'!$G$32))*$B252+AND(V$56&lt;'Summary&amp;Assumptions'!$J$31,V$47&gt;=$FO252,V$47&lt;=$FP252)*(('Summary&amp;Assumptions'!$H$25*$C252)*(1+'Summary&amp;Assumptions'!$J$29)^(V$46-1))+AND(V$56&lt;'Summary&amp;Assumptions'!$J$31,V$47&gt;=$FQ252,V$47&lt;=$FR252)*(('Summary&amp;Assumptions'!$H$25*$C252)*(1+'Summary&amp;Assumptions'!$J$29)^(V$46-1))</f>
        <v>0</v>
      </c>
      <c r="R252" s="588">
        <f>AND(W$55&gt;0,SUM($E252:Q252)&lt;'Summary&amp;Assumptions'!$G$32*$B252,$D252&gt;='Summary&amp;Assumptions'!$D$17,W$47&gt;=$D252,W$47&lt;=EDATE($D252,'Summary&amp;Assumptions'!$G$32))*$B252+AND(W$56&lt;'Summary&amp;Assumptions'!$J$31,W$47&gt;=$FO252,W$47&lt;=$FP252)*(('Summary&amp;Assumptions'!$H$25*$C252)*(1+'Summary&amp;Assumptions'!$J$29)^(W$46-1))+AND(W$56&lt;'Summary&amp;Assumptions'!$J$31,W$47&gt;=$FQ252,W$47&lt;=$FR252)*(('Summary&amp;Assumptions'!$H$25*$C252)*(1+'Summary&amp;Assumptions'!$J$29)^(W$46-1))</f>
        <v>0</v>
      </c>
      <c r="S252" s="588">
        <f>AND(X$55&gt;0,SUM($E252:R252)&lt;'Summary&amp;Assumptions'!$G$32*$B252,$D252&gt;='Summary&amp;Assumptions'!$D$17,X$47&gt;=$D252,X$47&lt;=EDATE($D252,'Summary&amp;Assumptions'!$G$32))*$B252+AND(X$56&lt;'Summary&amp;Assumptions'!$J$31,X$47&gt;=$FO252,X$47&lt;=$FP252)*(('Summary&amp;Assumptions'!$H$25*$C252)*(1+'Summary&amp;Assumptions'!$J$29)^(X$46-1))+AND(X$56&lt;'Summary&amp;Assumptions'!$J$31,X$47&gt;=$FQ252,X$47&lt;=$FR252)*(('Summary&amp;Assumptions'!$H$25*$C252)*(1+'Summary&amp;Assumptions'!$J$29)^(X$46-1))</f>
        <v>0</v>
      </c>
      <c r="T252" s="588">
        <f>AND(Y$55&gt;0,SUM($E252:S252)&lt;'Summary&amp;Assumptions'!$G$32*$B252,$D252&gt;='Summary&amp;Assumptions'!$D$17,Y$47&gt;=$D252,Y$47&lt;=EDATE($D252,'Summary&amp;Assumptions'!$G$32))*$B252+AND(Y$56&lt;'Summary&amp;Assumptions'!$J$31,Y$47&gt;=$FO252,Y$47&lt;=$FP252)*(('Summary&amp;Assumptions'!$H$25*$C252)*(1+'Summary&amp;Assumptions'!$J$29)^(Y$46-1))+AND(Y$56&lt;'Summary&amp;Assumptions'!$J$31,Y$47&gt;=$FQ252,Y$47&lt;=$FR252)*(('Summary&amp;Assumptions'!$H$25*$C252)*(1+'Summary&amp;Assumptions'!$J$29)^(Y$46-1))</f>
        <v>0</v>
      </c>
      <c r="U252" s="588">
        <f>AND(Z$55&gt;0,SUM($E252:T252)&lt;'Summary&amp;Assumptions'!$G$32*$B252,$D252&gt;='Summary&amp;Assumptions'!$D$17,Z$47&gt;=$D252,Z$47&lt;=EDATE($D252,'Summary&amp;Assumptions'!$G$32))*$B252+AND(Z$56&lt;'Summary&amp;Assumptions'!$J$31,Z$47&gt;=$FO252,Z$47&lt;=$FP252)*(('Summary&amp;Assumptions'!$H$25*$C252)*(1+'Summary&amp;Assumptions'!$J$29)^(Z$46-1))+AND(Z$56&lt;'Summary&amp;Assumptions'!$J$31,Z$47&gt;=$FQ252,Z$47&lt;=$FR252)*(('Summary&amp;Assumptions'!$H$25*$C252)*(1+'Summary&amp;Assumptions'!$J$29)^(Z$46-1))</f>
        <v>0</v>
      </c>
      <c r="V252" s="588">
        <f>AND(AA$55&gt;0,SUM($E252:U252)&lt;'Summary&amp;Assumptions'!$G$32*$B252,$D252&gt;='Summary&amp;Assumptions'!$D$17,AA$47&gt;=$D252,AA$47&lt;=EDATE($D252,'Summary&amp;Assumptions'!$G$32))*$B252+AND(AA$56&lt;'Summary&amp;Assumptions'!$J$31,AA$47&gt;=$FO252,AA$47&lt;=$FP252)*(('Summary&amp;Assumptions'!$H$25*$C252)*(1+'Summary&amp;Assumptions'!$J$29)^(AA$46-1))+AND(AA$56&lt;'Summary&amp;Assumptions'!$J$31,AA$47&gt;=$FQ252,AA$47&lt;=$FR252)*(('Summary&amp;Assumptions'!$H$25*$C252)*(1+'Summary&amp;Assumptions'!$J$29)^(AA$46-1))</f>
        <v>0</v>
      </c>
      <c r="W252" s="588">
        <f>AND(AB$55&gt;0,SUM($E252:V252)&lt;'Summary&amp;Assumptions'!$G$32*$B252,$D252&gt;='Summary&amp;Assumptions'!$D$17,AB$47&gt;=$D252,AB$47&lt;=EDATE($D252,'Summary&amp;Assumptions'!$G$32))*$B252+AND(AB$56&lt;'Summary&amp;Assumptions'!$J$31,AB$47&gt;=$FO252,AB$47&lt;=$FP252)*(('Summary&amp;Assumptions'!$H$25*$C252)*(1+'Summary&amp;Assumptions'!$J$29)^(AB$46-1))+AND(AB$56&lt;'Summary&amp;Assumptions'!$J$31,AB$47&gt;=$FQ252,AB$47&lt;=$FR252)*(('Summary&amp;Assumptions'!$H$25*$C252)*(1+'Summary&amp;Assumptions'!$J$29)^(AB$46-1))</f>
        <v>0</v>
      </c>
      <c r="X252" s="588">
        <f>AND(AC$55&gt;0,SUM($E252:W252)&lt;'Summary&amp;Assumptions'!$G$32*$B252,$D252&gt;='Summary&amp;Assumptions'!$D$17,AC$47&gt;=$D252,AC$47&lt;=EDATE($D252,'Summary&amp;Assumptions'!$G$32))*$B252+AND(AC$56&lt;'Summary&amp;Assumptions'!$J$31,AC$47&gt;=$FO252,AC$47&lt;=$FP252)*(('Summary&amp;Assumptions'!$H$25*$C252)*(1+'Summary&amp;Assumptions'!$J$29)^(AC$46-1))+AND(AC$56&lt;'Summary&amp;Assumptions'!$J$31,AC$47&gt;=$FQ252,AC$47&lt;=$FR252)*(('Summary&amp;Assumptions'!$H$25*$C252)*(1+'Summary&amp;Assumptions'!$J$29)^(AC$46-1))</f>
        <v>0</v>
      </c>
      <c r="Y252" s="588">
        <f>AND(AD$55&gt;0,SUM($E252:X252)&lt;'Summary&amp;Assumptions'!$G$32*$B252,$D252&gt;='Summary&amp;Assumptions'!$D$17,AD$47&gt;=$D252,AD$47&lt;=EDATE($D252,'Summary&amp;Assumptions'!$G$32))*$B252+AND(AD$56&lt;'Summary&amp;Assumptions'!$J$31,AD$47&gt;=$FO252,AD$47&lt;=$FP252)*(('Summary&amp;Assumptions'!$H$25*$C252)*(1+'Summary&amp;Assumptions'!$J$29)^(AD$46-1))+AND(AD$56&lt;'Summary&amp;Assumptions'!$J$31,AD$47&gt;=$FQ252,AD$47&lt;=$FR252)*(('Summary&amp;Assumptions'!$H$25*$C252)*(1+'Summary&amp;Assumptions'!$J$29)^(AD$46-1))</f>
        <v>0</v>
      </c>
      <c r="Z252" s="588">
        <f>AND(AE$55&gt;0,SUM($E252:Y252)&lt;'Summary&amp;Assumptions'!$G$32*$B252,$D252&gt;='Summary&amp;Assumptions'!$D$17,AE$47&gt;=$D252,AE$47&lt;=EDATE($D252,'Summary&amp;Assumptions'!$G$32))*$B252+AND(AE$56&lt;'Summary&amp;Assumptions'!$J$31,AE$47&gt;=$FO252,AE$47&lt;=$FP252)*(('Summary&amp;Assumptions'!$H$25*$C252)*(1+'Summary&amp;Assumptions'!$J$29)^(AE$46-1))+AND(AE$56&lt;'Summary&amp;Assumptions'!$J$31,AE$47&gt;=$FQ252,AE$47&lt;=$FR252)*(('Summary&amp;Assumptions'!$H$25*$C252)*(1+'Summary&amp;Assumptions'!$J$29)^(AE$46-1))</f>
        <v>0</v>
      </c>
      <c r="AA252" s="588">
        <f>AND(AF$55&gt;0,SUM($E252:Z252)&lt;'Summary&amp;Assumptions'!$G$32*$B252,$D252&gt;='Summary&amp;Assumptions'!$D$17,AF$47&gt;=$D252,AF$47&lt;=EDATE($D252,'Summary&amp;Assumptions'!$G$32))*$B252+AND(AF$56&lt;'Summary&amp;Assumptions'!$J$31,AF$47&gt;=$FO252,AF$47&lt;=$FP252)*(('Summary&amp;Assumptions'!$H$25*$C252)*(1+'Summary&amp;Assumptions'!$J$29)^(AF$46-1))+AND(AF$56&lt;'Summary&amp;Assumptions'!$J$31,AF$47&gt;=$FQ252,AF$47&lt;=$FR252)*(('Summary&amp;Assumptions'!$H$25*$C252)*(1+'Summary&amp;Assumptions'!$J$29)^(AF$46-1))</f>
        <v>0</v>
      </c>
      <c r="AB252" s="588">
        <f>AND(AG$55&gt;0,SUM($E252:AA252)&lt;'Summary&amp;Assumptions'!$G$32*$B252,$D252&gt;='Summary&amp;Assumptions'!$D$17,AG$47&gt;=$D252,AG$47&lt;=EDATE($D252,'Summary&amp;Assumptions'!$G$32))*$B252+AND(AG$56&lt;'Summary&amp;Assumptions'!$J$31,AG$47&gt;=$FO252,AG$47&lt;=$FP252)*(('Summary&amp;Assumptions'!$H$25*$C252)*(1+'Summary&amp;Assumptions'!$J$29)^(AG$46-1))+AND(AG$56&lt;'Summary&amp;Assumptions'!$J$31,AG$47&gt;=$FQ252,AG$47&lt;=$FR252)*(('Summary&amp;Assumptions'!$H$25*$C252)*(1+'Summary&amp;Assumptions'!$J$29)^(AG$46-1))</f>
        <v>0</v>
      </c>
      <c r="AC252" s="588">
        <f>AND(AH$55&gt;0,SUM($E252:AB252)&lt;'Summary&amp;Assumptions'!$G$32*$B252,$D252&gt;='Summary&amp;Assumptions'!$D$17,AH$47&gt;=$D252,AH$47&lt;=EDATE($D252,'Summary&amp;Assumptions'!$G$32))*$B252+AND(AH$56&lt;'Summary&amp;Assumptions'!$J$31,AH$47&gt;=$FO252,AH$47&lt;=$FP252)*(('Summary&amp;Assumptions'!$H$25*$C252)*(1+'Summary&amp;Assumptions'!$J$29)^(AH$46-1))+AND(AH$56&lt;'Summary&amp;Assumptions'!$J$31,AH$47&gt;=$FQ252,AH$47&lt;=$FR252)*(('Summary&amp;Assumptions'!$H$25*$C252)*(1+'Summary&amp;Assumptions'!$J$29)^(AH$46-1))</f>
        <v>0</v>
      </c>
      <c r="AD252" s="588">
        <f>AND(AI$55&gt;0,SUM($E252:AC252)&lt;'Summary&amp;Assumptions'!$G$32*$B252,$D252&gt;='Summary&amp;Assumptions'!$D$17,AI$47&gt;=$D252,AI$47&lt;=EDATE($D252,'Summary&amp;Assumptions'!$G$32))*$B252+AND(AI$56&lt;'Summary&amp;Assumptions'!$J$31,AI$47&gt;=$FO252,AI$47&lt;=$FP252)*(('Summary&amp;Assumptions'!$H$25*$C252)*(1+'Summary&amp;Assumptions'!$J$29)^(AI$46-1))+AND(AI$56&lt;'Summary&amp;Assumptions'!$J$31,AI$47&gt;=$FQ252,AI$47&lt;=$FR252)*(('Summary&amp;Assumptions'!$H$25*$C252)*(1+'Summary&amp;Assumptions'!$J$29)^(AI$46-1))</f>
        <v>0</v>
      </c>
      <c r="AE252" s="588">
        <f>AND(AJ$55&gt;0,SUM($E252:AD252)&lt;'Summary&amp;Assumptions'!$G$32*$B252,$D252&gt;='Summary&amp;Assumptions'!$D$17,AJ$47&gt;=$D252,AJ$47&lt;=EDATE($D252,'Summary&amp;Assumptions'!$G$32))*$B252+AND(AJ$56&lt;'Summary&amp;Assumptions'!$J$31,AJ$47&gt;=$FO252,AJ$47&lt;=$FP252)*(('Summary&amp;Assumptions'!$H$25*$C252)*(1+'Summary&amp;Assumptions'!$J$29)^(AJ$46-1))+AND(AJ$56&lt;'Summary&amp;Assumptions'!$J$31,AJ$47&gt;=$FQ252,AJ$47&lt;=$FR252)*(('Summary&amp;Assumptions'!$H$25*$C252)*(1+'Summary&amp;Assumptions'!$J$29)^(AJ$46-1))</f>
        <v>0</v>
      </c>
      <c r="AF252" s="588">
        <f>AND(AK$55&gt;0,SUM($E252:AE252)&lt;'Summary&amp;Assumptions'!$G$32*$B252,$D252&gt;='Summary&amp;Assumptions'!$D$17,AK$47&gt;=$D252,AK$47&lt;=EDATE($D252,'Summary&amp;Assumptions'!$G$32))*$B252+AND(AK$56&lt;'Summary&amp;Assumptions'!$J$31,AK$47&gt;=$FO252,AK$47&lt;=$FP252)*(('Summary&amp;Assumptions'!$H$25*$C252)*(1+'Summary&amp;Assumptions'!$J$29)^(AK$46-1))+AND(AK$56&lt;'Summary&amp;Assumptions'!$J$31,AK$47&gt;=$FQ252,AK$47&lt;=$FR252)*(('Summary&amp;Assumptions'!$H$25*$C252)*(1+'Summary&amp;Assumptions'!$J$29)^(AK$46-1))</f>
        <v>0</v>
      </c>
      <c r="AG252" s="588">
        <f>AND(AL$55&gt;0,SUM($E252:AF252)&lt;'Summary&amp;Assumptions'!$G$32*$B252,$D252&gt;='Summary&amp;Assumptions'!$D$17,AL$47&gt;=$D252,AL$47&lt;=EDATE($D252,'Summary&amp;Assumptions'!$G$32))*$B252+AND(AL$56&lt;'Summary&amp;Assumptions'!$J$31,AL$47&gt;=$FO252,AL$47&lt;=$FP252)*(('Summary&amp;Assumptions'!$H$25*$C252)*(1+'Summary&amp;Assumptions'!$J$29)^(AL$46-1))+AND(AL$56&lt;'Summary&amp;Assumptions'!$J$31,AL$47&gt;=$FQ252,AL$47&lt;=$FR252)*(('Summary&amp;Assumptions'!$H$25*$C252)*(1+'Summary&amp;Assumptions'!$J$29)^(AL$46-1))</f>
        <v>0</v>
      </c>
      <c r="AH252" s="588">
        <f>AND(AM$55&gt;0,SUM($E252:AG252)&lt;'Summary&amp;Assumptions'!$G$32*$B252,$D252&gt;='Summary&amp;Assumptions'!$D$17,AM$47&gt;=$D252,AM$47&lt;=EDATE($D252,'Summary&amp;Assumptions'!$G$32))*$B252+AND(AM$56&lt;'Summary&amp;Assumptions'!$J$31,AM$47&gt;=$FO252,AM$47&lt;=$FP252)*(('Summary&amp;Assumptions'!$H$25*$C252)*(1+'Summary&amp;Assumptions'!$J$29)^(AM$46-1))+AND(AM$56&lt;'Summary&amp;Assumptions'!$J$31,AM$47&gt;=$FQ252,AM$47&lt;=$FR252)*(('Summary&amp;Assumptions'!$H$25*$C252)*(1+'Summary&amp;Assumptions'!$J$29)^(AM$46-1))</f>
        <v>0</v>
      </c>
      <c r="AI252" s="588">
        <f>AND(AN$55&gt;0,SUM($E252:AH252)&lt;'Summary&amp;Assumptions'!$G$32*$B252,$D252&gt;='Summary&amp;Assumptions'!$D$17,AN$47&gt;=$D252,AN$47&lt;=EDATE($D252,'Summary&amp;Assumptions'!$G$32))*$B252+AND(AN$56&lt;'Summary&amp;Assumptions'!$J$31,AN$47&gt;=$FO252,AN$47&lt;=$FP252)*(('Summary&amp;Assumptions'!$H$25*$C252)*(1+'Summary&amp;Assumptions'!$J$29)^(AN$46-1))+AND(AN$56&lt;'Summary&amp;Assumptions'!$J$31,AN$47&gt;=$FQ252,AN$47&lt;=$FR252)*(('Summary&amp;Assumptions'!$H$25*$C252)*(1+'Summary&amp;Assumptions'!$J$29)^(AN$46-1))</f>
        <v>0</v>
      </c>
      <c r="AJ252" s="588">
        <f>AND(AO$55&gt;0,SUM($E252:AI252)&lt;'Summary&amp;Assumptions'!$G$32*$B252,$D252&gt;='Summary&amp;Assumptions'!$D$17,AO$47&gt;=$D252,AO$47&lt;=EDATE($D252,'Summary&amp;Assumptions'!$G$32))*$B252+AND(AO$56&lt;'Summary&amp;Assumptions'!$J$31,AO$47&gt;=$FO252,AO$47&lt;=$FP252)*(('Summary&amp;Assumptions'!$H$25*$C252)*(1+'Summary&amp;Assumptions'!$J$29)^(AO$46-1))+AND(AO$56&lt;'Summary&amp;Assumptions'!$J$31,AO$47&gt;=$FQ252,AO$47&lt;=$FR252)*(('Summary&amp;Assumptions'!$H$25*$C252)*(1+'Summary&amp;Assumptions'!$J$29)^(AO$46-1))</f>
        <v>0</v>
      </c>
      <c r="AK252" s="588">
        <f>AND(AP$55&gt;0,SUM($E252:AJ252)&lt;'Summary&amp;Assumptions'!$G$32*$B252,$D252&gt;='Summary&amp;Assumptions'!$D$17,AP$47&gt;=$D252,AP$47&lt;=EDATE($D252,'Summary&amp;Assumptions'!$G$32))*$B252+AND(AP$56&lt;'Summary&amp;Assumptions'!$J$31,AP$47&gt;=$FO252,AP$47&lt;=$FP252)*(('Summary&amp;Assumptions'!$H$25*$C252)*(1+'Summary&amp;Assumptions'!$J$29)^(AP$46-1))+AND(AP$56&lt;'Summary&amp;Assumptions'!$J$31,AP$47&gt;=$FQ252,AP$47&lt;=$FR252)*(('Summary&amp;Assumptions'!$H$25*$C252)*(1+'Summary&amp;Assumptions'!$J$29)^(AP$46-1))</f>
        <v>0</v>
      </c>
      <c r="AL252" s="588">
        <f>AND(AQ$55&gt;0,SUM($E252:AK252)&lt;'Summary&amp;Assumptions'!$G$32*$B252,$D252&gt;='Summary&amp;Assumptions'!$D$17,AQ$47&gt;=$D252,AQ$47&lt;=EDATE($D252,'Summary&amp;Assumptions'!$G$32))*$B252+AND(AQ$56&lt;'Summary&amp;Assumptions'!$J$31,AQ$47&gt;=$FO252,AQ$47&lt;=$FP252)*(('Summary&amp;Assumptions'!$H$25*$C252)*(1+'Summary&amp;Assumptions'!$J$29)^(AQ$46-1))+AND(AQ$56&lt;'Summary&amp;Assumptions'!$J$31,AQ$47&gt;=$FQ252,AQ$47&lt;=$FR252)*(('Summary&amp;Assumptions'!$H$25*$C252)*(1+'Summary&amp;Assumptions'!$J$29)^(AQ$46-1))</f>
        <v>0</v>
      </c>
      <c r="AM252" s="588">
        <f>AND(AR$55&gt;0,SUM($E252:AL252)&lt;'Summary&amp;Assumptions'!$G$32*$B252,$D252&gt;='Summary&amp;Assumptions'!$D$17,AR$47&gt;=$D252,AR$47&lt;=EDATE($D252,'Summary&amp;Assumptions'!$G$32))*$B252+AND(AR$56&lt;'Summary&amp;Assumptions'!$J$31,AR$47&gt;=$FO252,AR$47&lt;=$FP252)*(('Summary&amp;Assumptions'!$H$25*$C252)*(1+'Summary&amp;Assumptions'!$J$29)^(AR$46-1))+AND(AR$56&lt;'Summary&amp;Assumptions'!$J$31,AR$47&gt;=$FQ252,AR$47&lt;=$FR252)*(('Summary&amp;Assumptions'!$H$25*$C252)*(1+'Summary&amp;Assumptions'!$J$29)^(AR$46-1))</f>
        <v>0</v>
      </c>
      <c r="AN252" s="588">
        <f>AND(AS$55&gt;0,SUM($E252:AM252)&lt;'Summary&amp;Assumptions'!$G$32*$B252,$D252&gt;='Summary&amp;Assumptions'!$D$17,AS$47&gt;=$D252,AS$47&lt;=EDATE($D252,'Summary&amp;Assumptions'!$G$32))*$B252+AND(AS$56&lt;'Summary&amp;Assumptions'!$J$31,AS$47&gt;=$FO252,AS$47&lt;=$FP252)*(('Summary&amp;Assumptions'!$H$25*$C252)*(1+'Summary&amp;Assumptions'!$J$29)^(AS$46-1))+AND(AS$56&lt;'Summary&amp;Assumptions'!$J$31,AS$47&gt;=$FQ252,AS$47&lt;=$FR252)*(('Summary&amp;Assumptions'!$H$25*$C252)*(1+'Summary&amp;Assumptions'!$J$29)^(AS$46-1))</f>
        <v>0</v>
      </c>
      <c r="AO252" s="588">
        <f>AND(AT$55&gt;0,SUM($E252:AN252)&lt;'Summary&amp;Assumptions'!$G$32*$B252,$D252&gt;='Summary&amp;Assumptions'!$D$17,AT$47&gt;=$D252,AT$47&lt;=EDATE($D252,'Summary&amp;Assumptions'!$G$32))*$B252+AND(AT$56&lt;'Summary&amp;Assumptions'!$J$31,AT$47&gt;=$FO252,AT$47&lt;=$FP252)*(('Summary&amp;Assumptions'!$H$25*$C252)*(1+'Summary&amp;Assumptions'!$J$29)^(AT$46-1))+AND(AT$56&lt;'Summary&amp;Assumptions'!$J$31,AT$47&gt;=$FQ252,AT$47&lt;=$FR252)*(('Summary&amp;Assumptions'!$H$25*$C252)*(1+'Summary&amp;Assumptions'!$J$29)^(AT$46-1))</f>
        <v>0</v>
      </c>
      <c r="AP252" s="588">
        <f>AND(AU$55&gt;0,SUM($E252:AO252)&lt;'Summary&amp;Assumptions'!$G$32*$B252,$D252&gt;='Summary&amp;Assumptions'!$D$17,AU$47&gt;=$D252,AU$47&lt;=EDATE($D252,'Summary&amp;Assumptions'!$G$32))*$B252+AND(AU$56&lt;'Summary&amp;Assumptions'!$J$31,AU$47&gt;=$FO252,AU$47&lt;=$FP252)*(('Summary&amp;Assumptions'!$H$25*$C252)*(1+'Summary&amp;Assumptions'!$J$29)^(AU$46-1))+AND(AU$56&lt;'Summary&amp;Assumptions'!$J$31,AU$47&gt;=$FQ252,AU$47&lt;=$FR252)*(('Summary&amp;Assumptions'!$H$25*$C252)*(1+'Summary&amp;Assumptions'!$J$29)^(AU$46-1))</f>
        <v>0</v>
      </c>
      <c r="AQ252" s="588">
        <f>AND(AV$55&gt;0,SUM($E252:AP252)&lt;'Summary&amp;Assumptions'!$G$32*$B252,$D252&gt;='Summary&amp;Assumptions'!$D$17,AV$47&gt;=$D252,AV$47&lt;=EDATE($D252,'Summary&amp;Assumptions'!$G$32))*$B252+AND(AV$56&lt;'Summary&amp;Assumptions'!$J$31,AV$47&gt;=$FO252,AV$47&lt;=$FP252)*(('Summary&amp;Assumptions'!$H$25*$C252)*(1+'Summary&amp;Assumptions'!$J$29)^(AV$46-1))+AND(AV$56&lt;'Summary&amp;Assumptions'!$J$31,AV$47&gt;=$FQ252,AV$47&lt;=$FR252)*(('Summary&amp;Assumptions'!$H$25*$C252)*(1+'Summary&amp;Assumptions'!$J$29)^(AV$46-1))</f>
        <v>0</v>
      </c>
      <c r="AR252" s="588">
        <f>AND(AW$55&gt;0,SUM($E252:AQ252)&lt;'Summary&amp;Assumptions'!$G$32*$B252,$D252&gt;='Summary&amp;Assumptions'!$D$17,AW$47&gt;=$D252,AW$47&lt;=EDATE($D252,'Summary&amp;Assumptions'!$G$32))*$B252+AND(AW$56&lt;'Summary&amp;Assumptions'!$J$31,AW$47&gt;=$FO252,AW$47&lt;=$FP252)*(('Summary&amp;Assumptions'!$H$25*$C252)*(1+'Summary&amp;Assumptions'!$J$29)^(AW$46-1))+AND(AW$56&lt;'Summary&amp;Assumptions'!$J$31,AW$47&gt;=$FQ252,AW$47&lt;=$FR252)*(('Summary&amp;Assumptions'!$H$25*$C252)*(1+'Summary&amp;Assumptions'!$J$29)^(AW$46-1))</f>
        <v>0</v>
      </c>
      <c r="AS252" s="588">
        <f>AND(AX$55&gt;0,SUM($E252:AR252)&lt;'Summary&amp;Assumptions'!$G$32*$B252,$D252&gt;='Summary&amp;Assumptions'!$D$17,AX$47&gt;=$D252,AX$47&lt;=EDATE($D252,'Summary&amp;Assumptions'!$G$32))*$B252+AND(AX$56&lt;'Summary&amp;Assumptions'!$J$31,AX$47&gt;=$FO252,AX$47&lt;=$FP252)*(('Summary&amp;Assumptions'!$H$25*$C252)*(1+'Summary&amp;Assumptions'!$J$29)^(AX$46-1))+AND(AX$56&lt;'Summary&amp;Assumptions'!$J$31,AX$47&gt;=$FQ252,AX$47&lt;=$FR252)*(('Summary&amp;Assumptions'!$H$25*$C252)*(1+'Summary&amp;Assumptions'!$J$29)^(AX$46-1))</f>
        <v>0</v>
      </c>
      <c r="AT252" s="588">
        <f>AND(AY$55&gt;0,SUM($E252:AS252)&lt;'Summary&amp;Assumptions'!$G$32*$B252,$D252&gt;='Summary&amp;Assumptions'!$D$17,AY$47&gt;=$D252,AY$47&lt;=EDATE($D252,'Summary&amp;Assumptions'!$G$32))*$B252+AND(AY$56&lt;'Summary&amp;Assumptions'!$J$31,AY$47&gt;=$FO252,AY$47&lt;=$FP252)*(('Summary&amp;Assumptions'!$H$25*$C252)*(1+'Summary&amp;Assumptions'!$J$29)^(AY$46-1))+AND(AY$56&lt;'Summary&amp;Assumptions'!$J$31,AY$47&gt;=$FQ252,AY$47&lt;=$FR252)*(('Summary&amp;Assumptions'!$H$25*$C252)*(1+'Summary&amp;Assumptions'!$J$29)^(AY$46-1))</f>
        <v>0</v>
      </c>
      <c r="AU252" s="588">
        <f>AND(AZ$55&gt;0,SUM($E252:AT252)&lt;'Summary&amp;Assumptions'!$G$32*$B252,$D252&gt;='Summary&amp;Assumptions'!$D$17,AZ$47&gt;=$D252,AZ$47&lt;=EDATE($D252,'Summary&amp;Assumptions'!$G$32))*$B252+AND(AZ$56&lt;'Summary&amp;Assumptions'!$J$31,AZ$47&gt;=$FO252,AZ$47&lt;=$FP252)*(('Summary&amp;Assumptions'!$H$25*$C252)*(1+'Summary&amp;Assumptions'!$J$29)^(AZ$46-1))+AND(AZ$56&lt;'Summary&amp;Assumptions'!$J$31,AZ$47&gt;=$FQ252,AZ$47&lt;=$FR252)*(('Summary&amp;Assumptions'!$H$25*$C252)*(1+'Summary&amp;Assumptions'!$J$29)^(AZ$46-1))</f>
        <v>0</v>
      </c>
      <c r="AV252" s="588">
        <f>AND(BA$55&gt;0,SUM($E252:AU252)&lt;'Summary&amp;Assumptions'!$G$32*$B252,$D252&gt;='Summary&amp;Assumptions'!$D$17,BA$47&gt;=$D252,BA$47&lt;=EDATE($D252,'Summary&amp;Assumptions'!$G$32))*$B252+AND(BA$56&lt;'Summary&amp;Assumptions'!$J$31,BA$47&gt;=$FO252,BA$47&lt;=$FP252)*(('Summary&amp;Assumptions'!$H$25*$C252)*(1+'Summary&amp;Assumptions'!$J$29)^(BA$46-1))+AND(BA$56&lt;'Summary&amp;Assumptions'!$J$31,BA$47&gt;=$FQ252,BA$47&lt;=$FR252)*(('Summary&amp;Assumptions'!$H$25*$C252)*(1+'Summary&amp;Assumptions'!$J$29)^(BA$46-1))</f>
        <v>0</v>
      </c>
      <c r="AW252" s="588">
        <f>AND(BB$55&gt;0,SUM($E252:AV252)&lt;'Summary&amp;Assumptions'!$G$32*$B252,$D252&gt;='Summary&amp;Assumptions'!$D$17,BB$47&gt;=$D252,BB$47&lt;=EDATE($D252,'Summary&amp;Assumptions'!$G$32))*$B252+AND(BB$56&lt;'Summary&amp;Assumptions'!$J$31,BB$47&gt;=$FO252,BB$47&lt;=$FP252)*(('Summary&amp;Assumptions'!$H$25*$C252)*(1+'Summary&amp;Assumptions'!$J$29)^(BB$46-1))+AND(BB$56&lt;'Summary&amp;Assumptions'!$J$31,BB$47&gt;=$FQ252,BB$47&lt;=$FR252)*(('Summary&amp;Assumptions'!$H$25*$C252)*(1+'Summary&amp;Assumptions'!$J$29)^(BB$46-1))</f>
        <v>0</v>
      </c>
      <c r="AX252" s="588">
        <f>AND(BC$55&gt;0,SUM($E252:AW252)&lt;'Summary&amp;Assumptions'!$G$32*$B252,$D252&gt;='Summary&amp;Assumptions'!$D$17,BC$47&gt;=$D252,BC$47&lt;=EDATE($D252,'Summary&amp;Assumptions'!$G$32))*$B252+AND(BC$56&lt;'Summary&amp;Assumptions'!$J$31,BC$47&gt;=$FO252,BC$47&lt;=$FP252)*(('Summary&amp;Assumptions'!$H$25*$C252)*(1+'Summary&amp;Assumptions'!$J$29)^(BC$46-1))+AND(BC$56&lt;'Summary&amp;Assumptions'!$J$31,BC$47&gt;=$FQ252,BC$47&lt;=$FR252)*(('Summary&amp;Assumptions'!$H$25*$C252)*(1+'Summary&amp;Assumptions'!$J$29)^(BC$46-1))</f>
        <v>0</v>
      </c>
      <c r="AY252" s="588">
        <f>AND(BD$55&gt;0,SUM($E252:AX252)&lt;'Summary&amp;Assumptions'!$G$32*$B252,$D252&gt;='Summary&amp;Assumptions'!$D$17,BD$47&gt;=$D252,BD$47&lt;=EDATE($D252,'Summary&amp;Assumptions'!$G$32))*$B252+AND(BD$56&lt;'Summary&amp;Assumptions'!$J$31,BD$47&gt;=$FO252,BD$47&lt;=$FP252)*(('Summary&amp;Assumptions'!$H$25*$C252)*(1+'Summary&amp;Assumptions'!$J$29)^(BD$46-1))+AND(BD$56&lt;'Summary&amp;Assumptions'!$J$31,BD$47&gt;=$FQ252,BD$47&lt;=$FR252)*(('Summary&amp;Assumptions'!$H$25*$C252)*(1+'Summary&amp;Assumptions'!$J$29)^(BD$46-1))</f>
        <v>0</v>
      </c>
      <c r="AZ252" s="588">
        <f>AND(BE$55&gt;0,SUM($E252:AY252)&lt;'Summary&amp;Assumptions'!$G$32*$B252,$D252&gt;='Summary&amp;Assumptions'!$D$17,BE$47&gt;=$D252,BE$47&lt;=EDATE($D252,'Summary&amp;Assumptions'!$G$32))*$B252+AND(BE$56&lt;'Summary&amp;Assumptions'!$J$31,BE$47&gt;=$FO252,BE$47&lt;=$FP252)*(('Summary&amp;Assumptions'!$H$25*$C252)*(1+'Summary&amp;Assumptions'!$J$29)^(BE$46-1))+AND(BE$56&lt;'Summary&amp;Assumptions'!$J$31,BE$47&gt;=$FQ252,BE$47&lt;=$FR252)*(('Summary&amp;Assumptions'!$H$25*$C252)*(1+'Summary&amp;Assumptions'!$J$29)^(BE$46-1))</f>
        <v>0</v>
      </c>
      <c r="BA252" s="588">
        <f>AND(BF$55&gt;0,SUM($E252:AZ252)&lt;'Summary&amp;Assumptions'!$G$32*$B252,$D252&gt;='Summary&amp;Assumptions'!$D$17,BF$47&gt;=$D252,BF$47&lt;=EDATE($D252,'Summary&amp;Assumptions'!$G$32))*$B252+AND(BF$56&lt;'Summary&amp;Assumptions'!$J$31,BF$47&gt;=$FO252,BF$47&lt;=$FP252)*(('Summary&amp;Assumptions'!$H$25*$C252)*(1+'Summary&amp;Assumptions'!$J$29)^(BF$46-1))+AND(BF$56&lt;'Summary&amp;Assumptions'!$J$31,BF$47&gt;=$FQ252,BF$47&lt;=$FR252)*(('Summary&amp;Assumptions'!$H$25*$C252)*(1+'Summary&amp;Assumptions'!$J$29)^(BF$46-1))</f>
        <v>0</v>
      </c>
      <c r="BB252" s="588">
        <f>AND(BG$55&gt;0,SUM($E252:BA252)&lt;'Summary&amp;Assumptions'!$G$32*$B252,$D252&gt;='Summary&amp;Assumptions'!$D$17,BG$47&gt;=$D252,BG$47&lt;=EDATE($D252,'Summary&amp;Assumptions'!$G$32))*$B252+AND(BG$56&lt;'Summary&amp;Assumptions'!$J$31,BG$47&gt;=$FO252,BG$47&lt;=$FP252)*(('Summary&amp;Assumptions'!$H$25*$C252)*(1+'Summary&amp;Assumptions'!$J$29)^(BG$46-1))+AND(BG$56&lt;'Summary&amp;Assumptions'!$J$31,BG$47&gt;=$FQ252,BG$47&lt;=$FR252)*(('Summary&amp;Assumptions'!$H$25*$C252)*(1+'Summary&amp;Assumptions'!$J$29)^(BG$46-1))</f>
        <v>0</v>
      </c>
      <c r="BC252" s="588">
        <f>AND(BH$55&gt;0,SUM($E252:BB252)&lt;'Summary&amp;Assumptions'!$G$32*$B252,$D252&gt;='Summary&amp;Assumptions'!$D$17,BH$47&gt;=$D252,BH$47&lt;=EDATE($D252,'Summary&amp;Assumptions'!$G$32))*$B252+AND(BH$56&lt;'Summary&amp;Assumptions'!$J$31,BH$47&gt;=$FO252,BH$47&lt;=$FP252)*(('Summary&amp;Assumptions'!$H$25*$C252)*(1+'Summary&amp;Assumptions'!$J$29)^(BH$46-1))+AND(BH$56&lt;'Summary&amp;Assumptions'!$J$31,BH$47&gt;=$FQ252,BH$47&lt;=$FR252)*(('Summary&amp;Assumptions'!$H$25*$C252)*(1+'Summary&amp;Assumptions'!$J$29)^(BH$46-1))</f>
        <v>0</v>
      </c>
      <c r="BD252" s="588">
        <f>AND(BI$55&gt;0,SUM($E252:BC252)&lt;'Summary&amp;Assumptions'!$G$32*$B252,$D252&gt;='Summary&amp;Assumptions'!$D$17,BI$47&gt;=$D252,BI$47&lt;=EDATE($D252,'Summary&amp;Assumptions'!$G$32))*$B252+AND(BI$56&lt;'Summary&amp;Assumptions'!$J$31,BI$47&gt;=$FO252,BI$47&lt;=$FP252)*(('Summary&amp;Assumptions'!$H$25*$C252)*(1+'Summary&amp;Assumptions'!$J$29)^(BI$46-1))+AND(BI$56&lt;'Summary&amp;Assumptions'!$J$31,BI$47&gt;=$FQ252,BI$47&lt;=$FR252)*(('Summary&amp;Assumptions'!$H$25*$C252)*(1+'Summary&amp;Assumptions'!$J$29)^(BI$46-1))</f>
        <v>0</v>
      </c>
      <c r="BE252" s="588">
        <f>AND(BJ$55&gt;0,SUM($E252:BD252)&lt;'Summary&amp;Assumptions'!$G$32*$B252,$D252&gt;='Summary&amp;Assumptions'!$D$17,BJ$47&gt;=$D252,BJ$47&lt;=EDATE($D252,'Summary&amp;Assumptions'!$G$32))*$B252+AND(BJ$56&lt;'Summary&amp;Assumptions'!$J$31,BJ$47&gt;=$FO252,BJ$47&lt;=$FP252)*(('Summary&amp;Assumptions'!$H$25*$C252)*(1+'Summary&amp;Assumptions'!$J$29)^(BJ$46-1))+AND(BJ$56&lt;'Summary&amp;Assumptions'!$J$31,BJ$47&gt;=$FQ252,BJ$47&lt;=$FR252)*(('Summary&amp;Assumptions'!$H$25*$C252)*(1+'Summary&amp;Assumptions'!$J$29)^(BJ$46-1))</f>
        <v>0</v>
      </c>
      <c r="BF252" s="588">
        <f>AND(BK$55&gt;0,SUM($E252:BE252)&lt;'Summary&amp;Assumptions'!$G$32*$B252,$D252&gt;='Summary&amp;Assumptions'!$D$17,BK$47&gt;=$D252,BK$47&lt;=EDATE($D252,'Summary&amp;Assumptions'!$G$32))*$B252+AND(BK$56&lt;'Summary&amp;Assumptions'!$J$31,BK$47&gt;=$FO252,BK$47&lt;=$FP252)*(('Summary&amp;Assumptions'!$H$25*$C252)*(1+'Summary&amp;Assumptions'!$J$29)^(BK$46-1))+AND(BK$56&lt;'Summary&amp;Assumptions'!$J$31,BK$47&gt;=$FQ252,BK$47&lt;=$FR252)*(('Summary&amp;Assumptions'!$H$25*$C252)*(1+'Summary&amp;Assumptions'!$J$29)^(BK$46-1))</f>
        <v>0</v>
      </c>
      <c r="BG252" s="588">
        <f>AND(BL$55&gt;0,SUM($E252:BF252)&lt;'Summary&amp;Assumptions'!$G$32*$B252,$D252&gt;='Summary&amp;Assumptions'!$D$17,BL$47&gt;=$D252,BL$47&lt;=EDATE($D252,'Summary&amp;Assumptions'!$G$32))*$B252+AND(BL$56&lt;'Summary&amp;Assumptions'!$J$31,BL$47&gt;=$FO252,BL$47&lt;=$FP252)*(('Summary&amp;Assumptions'!$H$25*$C252)*(1+'Summary&amp;Assumptions'!$J$29)^(BL$46-1))+AND(BL$56&lt;'Summary&amp;Assumptions'!$J$31,BL$47&gt;=$FQ252,BL$47&lt;=$FR252)*(('Summary&amp;Assumptions'!$H$25*$C252)*(1+'Summary&amp;Assumptions'!$J$29)^(BL$46-1))</f>
        <v>0</v>
      </c>
      <c r="BH252" s="588">
        <f>AND(BM$55&gt;0,SUM($E252:BG252)&lt;'Summary&amp;Assumptions'!$G$32*$B252,$D252&gt;='Summary&amp;Assumptions'!$D$17,BM$47&gt;=$D252,BM$47&lt;=EDATE($D252,'Summary&amp;Assumptions'!$G$32))*$B252+AND(BM$56&lt;'Summary&amp;Assumptions'!$J$31,BM$47&gt;=$FO252,BM$47&lt;=$FP252)*(('Summary&amp;Assumptions'!$H$25*$C252)*(1+'Summary&amp;Assumptions'!$J$29)^(BM$46-1))+AND(BM$56&lt;'Summary&amp;Assumptions'!$J$31,BM$47&gt;=$FQ252,BM$47&lt;=$FR252)*(('Summary&amp;Assumptions'!$H$25*$C252)*(1+'Summary&amp;Assumptions'!$J$29)^(BM$46-1))</f>
        <v>0</v>
      </c>
      <c r="BI252" s="588">
        <f>AND(BN$55&gt;0,SUM($E252:BH252)&lt;'Summary&amp;Assumptions'!$G$32*$B252,$D252&gt;='Summary&amp;Assumptions'!$D$17,BN$47&gt;=$D252,BN$47&lt;=EDATE($D252,'Summary&amp;Assumptions'!$G$32))*$B252+AND(BN$56&lt;'Summary&amp;Assumptions'!$J$31,BN$47&gt;=$FO252,BN$47&lt;=$FP252)*(('Summary&amp;Assumptions'!$H$25*$C252)*(1+'Summary&amp;Assumptions'!$J$29)^(BN$46-1))+AND(BN$56&lt;'Summary&amp;Assumptions'!$J$31,BN$47&gt;=$FQ252,BN$47&lt;=$FR252)*(('Summary&amp;Assumptions'!$H$25*$C252)*(1+'Summary&amp;Assumptions'!$J$29)^(BN$46-1))</f>
        <v>0</v>
      </c>
      <c r="BJ252" s="588">
        <f>AND(BO$55&gt;0,SUM($E252:BI252)&lt;'Summary&amp;Assumptions'!$G$32*$B252,$D252&gt;='Summary&amp;Assumptions'!$D$17,BO$47&gt;=$D252,BO$47&lt;=EDATE($D252,'Summary&amp;Assumptions'!$G$32))*$B252+AND(BO$56&lt;'Summary&amp;Assumptions'!$J$31,BO$47&gt;=$FO252,BO$47&lt;=$FP252)*(('Summary&amp;Assumptions'!$H$25*$C252)*(1+'Summary&amp;Assumptions'!$J$29)^(BO$46-1))+AND(BO$56&lt;'Summary&amp;Assumptions'!$J$31,BO$47&gt;=$FQ252,BO$47&lt;=$FR252)*(('Summary&amp;Assumptions'!$H$25*$C252)*(1+'Summary&amp;Assumptions'!$J$29)^(BO$46-1))</f>
        <v>0</v>
      </c>
      <c r="BK252" s="588">
        <f>AND(BP$55&gt;0,SUM($E252:BJ252)&lt;'Summary&amp;Assumptions'!$G$32*$B252,$D252&gt;='Summary&amp;Assumptions'!$D$17,BP$47&gt;=$D252,BP$47&lt;=EDATE($D252,'Summary&amp;Assumptions'!$G$32))*$B252+AND(BP$56&lt;'Summary&amp;Assumptions'!$J$31,BP$47&gt;=$FO252,BP$47&lt;=$FP252)*(('Summary&amp;Assumptions'!$H$25*$C252)*(1+'Summary&amp;Assumptions'!$J$29)^(BP$46-1))+AND(BP$56&lt;'Summary&amp;Assumptions'!$J$31,BP$47&gt;=$FQ252,BP$47&lt;=$FR252)*(('Summary&amp;Assumptions'!$H$25*$C252)*(1+'Summary&amp;Assumptions'!$J$29)^(BP$46-1))</f>
        <v>0</v>
      </c>
      <c r="BL252" s="588">
        <f>AND(BQ$55&gt;0,SUM($E252:BK252)&lt;'Summary&amp;Assumptions'!$G$32*$B252,$D252&gt;='Summary&amp;Assumptions'!$D$17,BQ$47&gt;=$D252,BQ$47&lt;=EDATE($D252,'Summary&amp;Assumptions'!$G$32))*$B252+AND(BQ$56&lt;'Summary&amp;Assumptions'!$J$31,BQ$47&gt;=$FO252,BQ$47&lt;=$FP252)*(('Summary&amp;Assumptions'!$H$25*$C252)*(1+'Summary&amp;Assumptions'!$J$29)^(BQ$46-1))+AND(BQ$56&lt;'Summary&amp;Assumptions'!$J$31,BQ$47&gt;=$FQ252,BQ$47&lt;=$FR252)*(('Summary&amp;Assumptions'!$H$25*$C252)*(1+'Summary&amp;Assumptions'!$J$29)^(BQ$46-1))</f>
        <v>0</v>
      </c>
      <c r="BM252" s="588">
        <f>AND(BR$55&gt;0,SUM($E252:BL252)&lt;'Summary&amp;Assumptions'!$G$32*$B252,$D252&gt;='Summary&amp;Assumptions'!$D$17,BR$47&gt;=$D252,BR$47&lt;=EDATE($D252,'Summary&amp;Assumptions'!$G$32))*$B252+AND(BR$56&lt;'Summary&amp;Assumptions'!$J$31,BR$47&gt;=$FO252,BR$47&lt;=$FP252)*(('Summary&amp;Assumptions'!$H$25*$C252)*(1+'Summary&amp;Assumptions'!$J$29)^(BR$46-1))+AND(BR$56&lt;'Summary&amp;Assumptions'!$J$31,BR$47&gt;=$FQ252,BR$47&lt;=$FR252)*(('Summary&amp;Assumptions'!$H$25*$C252)*(1+'Summary&amp;Assumptions'!$J$29)^(BR$46-1))</f>
        <v>0</v>
      </c>
      <c r="BN252" s="588">
        <f>AND(BS$55&gt;0,SUM($E252:BM252)&lt;'Summary&amp;Assumptions'!$G$32*$B252,$D252&gt;='Summary&amp;Assumptions'!$D$17,BS$47&gt;=$D252,BS$47&lt;=EDATE($D252,'Summary&amp;Assumptions'!$G$32))*$B252+AND(BS$56&lt;'Summary&amp;Assumptions'!$J$31,BS$47&gt;=$FO252,BS$47&lt;=$FP252)*(('Summary&amp;Assumptions'!$H$25*$C252)*(1+'Summary&amp;Assumptions'!$J$29)^(BS$46-1))+AND(BS$56&lt;'Summary&amp;Assumptions'!$J$31,BS$47&gt;=$FQ252,BS$47&lt;=$FR252)*(('Summary&amp;Assumptions'!$H$25*$C252)*(1+'Summary&amp;Assumptions'!$J$29)^(BS$46-1))</f>
        <v>0</v>
      </c>
      <c r="BO252" s="588">
        <f>AND(BT$55&gt;0,SUM($E252:BN252)&lt;'Summary&amp;Assumptions'!$G$32*$B252,$D252&gt;='Summary&amp;Assumptions'!$D$17,BT$47&gt;=$D252,BT$47&lt;=EDATE($D252,'Summary&amp;Assumptions'!$G$32))*$B252+AND(BT$56&lt;'Summary&amp;Assumptions'!$J$31,BT$47&gt;=$FO252,BT$47&lt;=$FP252)*(('Summary&amp;Assumptions'!$H$25*$C252)*(1+'Summary&amp;Assumptions'!$J$29)^(BT$46-1))+AND(BT$56&lt;'Summary&amp;Assumptions'!$J$31,BT$47&gt;=$FQ252,BT$47&lt;=$FR252)*(('Summary&amp;Assumptions'!$H$25*$C252)*(1+'Summary&amp;Assumptions'!$J$29)^(BT$46-1))</f>
        <v>0</v>
      </c>
      <c r="BP252" s="588">
        <f>AND(BU$55&gt;0,SUM($E252:BO252)&lt;'Summary&amp;Assumptions'!$G$32*$B252,$D252&gt;='Summary&amp;Assumptions'!$D$17,BU$47&gt;=$D252,BU$47&lt;=EDATE($D252,'Summary&amp;Assumptions'!$G$32))*$B252+AND(BU$56&lt;'Summary&amp;Assumptions'!$J$31,BU$47&gt;=$FO252,BU$47&lt;=$FP252)*(('Summary&amp;Assumptions'!$H$25*$C252)*(1+'Summary&amp;Assumptions'!$J$29)^(BU$46-1))+AND(BU$56&lt;'Summary&amp;Assumptions'!$J$31,BU$47&gt;=$FQ252,BU$47&lt;=$FR252)*(('Summary&amp;Assumptions'!$H$25*$C252)*(1+'Summary&amp;Assumptions'!$J$29)^(BU$46-1))</f>
        <v>0</v>
      </c>
      <c r="BQ252" s="588">
        <f>AND(BV$55&gt;0,SUM($E252:BP252)&lt;'Summary&amp;Assumptions'!$G$32*$B252,$D252&gt;='Summary&amp;Assumptions'!$D$17,BV$47&gt;=$D252,BV$47&lt;=EDATE($D252,'Summary&amp;Assumptions'!$G$32))*$B252+AND(BV$56&lt;'Summary&amp;Assumptions'!$J$31,BV$47&gt;=$FO252,BV$47&lt;=$FP252)*(('Summary&amp;Assumptions'!$H$25*$C252)*(1+'Summary&amp;Assumptions'!$J$29)^(BV$46-1))+AND(BV$56&lt;'Summary&amp;Assumptions'!$J$31,BV$47&gt;=$FQ252,BV$47&lt;=$FR252)*(('Summary&amp;Assumptions'!$H$25*$C252)*(1+'Summary&amp;Assumptions'!$J$29)^(BV$46-1))</f>
        <v>0</v>
      </c>
      <c r="BR252" s="588">
        <f>AND(BW$55&gt;0,SUM($E252:BQ252)&lt;'Summary&amp;Assumptions'!$G$32*$B252,$D252&gt;='Summary&amp;Assumptions'!$D$17,BW$47&gt;=$D252,BW$47&lt;=EDATE($D252,'Summary&amp;Assumptions'!$G$32))*$B252+AND(BW$56&lt;'Summary&amp;Assumptions'!$J$31,BW$47&gt;=$FO252,BW$47&lt;=$FP252)*(('Summary&amp;Assumptions'!$H$25*$C252)*(1+'Summary&amp;Assumptions'!$J$29)^(BW$46-1))+AND(BW$56&lt;'Summary&amp;Assumptions'!$J$31,BW$47&gt;=$FQ252,BW$47&lt;=$FR252)*(('Summary&amp;Assumptions'!$H$25*$C252)*(1+'Summary&amp;Assumptions'!$J$29)^(BW$46-1))</f>
        <v>0</v>
      </c>
      <c r="BS252" s="588">
        <f>AND(BX$55&gt;0,SUM($E252:BR252)&lt;'Summary&amp;Assumptions'!$G$32*$B252,$D252&gt;='Summary&amp;Assumptions'!$D$17,BX$47&gt;=$D252,BX$47&lt;=EDATE($D252,'Summary&amp;Assumptions'!$G$32))*$B252+AND(BX$56&lt;'Summary&amp;Assumptions'!$J$31,BX$47&gt;=$FO252,BX$47&lt;=$FP252)*(('Summary&amp;Assumptions'!$H$25*$C252)*(1+'Summary&amp;Assumptions'!$J$29)^(BX$46-1))+AND(BX$56&lt;'Summary&amp;Assumptions'!$J$31,BX$47&gt;=$FQ252,BX$47&lt;=$FR252)*(('Summary&amp;Assumptions'!$H$25*$C252)*(1+'Summary&amp;Assumptions'!$J$29)^(BX$46-1))</f>
        <v>0</v>
      </c>
      <c r="BT252" s="588">
        <f>AND(BY$55&gt;0,SUM($E252:BS252)&lt;'Summary&amp;Assumptions'!$G$32*$B252,$D252&gt;='Summary&amp;Assumptions'!$D$17,BY$47&gt;=$D252,BY$47&lt;=EDATE($D252,'Summary&amp;Assumptions'!$G$32))*$B252+AND(BY$56&lt;'Summary&amp;Assumptions'!$J$31,BY$47&gt;=$FO252,BY$47&lt;=$FP252)*(('Summary&amp;Assumptions'!$H$25*$C252)*(1+'Summary&amp;Assumptions'!$J$29)^(BY$46-1))+AND(BY$56&lt;'Summary&amp;Assumptions'!$J$31,BY$47&gt;=$FQ252,BY$47&lt;=$FR252)*(('Summary&amp;Assumptions'!$H$25*$C252)*(1+'Summary&amp;Assumptions'!$J$29)^(BY$46-1))</f>
        <v>0</v>
      </c>
      <c r="BU252" s="588">
        <f>AND(BZ$55&gt;0,SUM($E252:BT252)&lt;'Summary&amp;Assumptions'!$G$32*$B252,$D252&gt;='Summary&amp;Assumptions'!$D$17,BZ$47&gt;=$D252,BZ$47&lt;=EDATE($D252,'Summary&amp;Assumptions'!$G$32))*$B252+AND(BZ$56&lt;'Summary&amp;Assumptions'!$J$31,BZ$47&gt;=$FO252,BZ$47&lt;=$FP252)*(('Summary&amp;Assumptions'!$H$25*$C252)*(1+'Summary&amp;Assumptions'!$J$29)^(BZ$46-1))+AND(BZ$56&lt;'Summary&amp;Assumptions'!$J$31,BZ$47&gt;=$FQ252,BZ$47&lt;=$FR252)*(('Summary&amp;Assumptions'!$H$25*$C252)*(1+'Summary&amp;Assumptions'!$J$29)^(BZ$46-1))</f>
        <v>0</v>
      </c>
      <c r="BV252" s="588">
        <f>AND(CA$55&gt;0,SUM($E252:BU252)&lt;'Summary&amp;Assumptions'!$G$32*$B252,$D252&gt;='Summary&amp;Assumptions'!$D$17,CA$47&gt;=$D252,CA$47&lt;=EDATE($D252,'Summary&amp;Assumptions'!$G$32))*$B252+AND(CA$56&lt;'Summary&amp;Assumptions'!$J$31,CA$47&gt;=$FO252,CA$47&lt;=$FP252)*(('Summary&amp;Assumptions'!$H$25*$C252)*(1+'Summary&amp;Assumptions'!$J$29)^(CA$46-1))+AND(CA$56&lt;'Summary&amp;Assumptions'!$J$31,CA$47&gt;=$FQ252,CA$47&lt;=$FR252)*(('Summary&amp;Assumptions'!$H$25*$C252)*(1+'Summary&amp;Assumptions'!$J$29)^(CA$46-1))</f>
        <v>0</v>
      </c>
      <c r="BW252" s="588">
        <f>AND(CB$55&gt;0,SUM($E252:BV252)&lt;'Summary&amp;Assumptions'!$G$32*$B252,$D252&gt;='Summary&amp;Assumptions'!$D$17,CB$47&gt;=$D252,CB$47&lt;=EDATE($D252,'Summary&amp;Assumptions'!$G$32))*$B252+AND(CB$56&lt;'Summary&amp;Assumptions'!$J$31,CB$47&gt;=$FO252,CB$47&lt;=$FP252)*(('Summary&amp;Assumptions'!$H$25*$C252)*(1+'Summary&amp;Assumptions'!$J$29)^(CB$46-1))+AND(CB$56&lt;'Summary&amp;Assumptions'!$J$31,CB$47&gt;=$FQ252,CB$47&lt;=$FR252)*(('Summary&amp;Assumptions'!$H$25*$C252)*(1+'Summary&amp;Assumptions'!$J$29)^(CB$46-1))</f>
        <v>0</v>
      </c>
      <c r="BX252" s="588">
        <f>AND(CC$55&gt;0,SUM($E252:BW252)&lt;'Summary&amp;Assumptions'!$G$32*$B252,$D252&gt;='Summary&amp;Assumptions'!$D$17,CC$47&gt;=$D252,CC$47&lt;=EDATE($D252,'Summary&amp;Assumptions'!$G$32))*$B252+AND(CC$56&lt;'Summary&amp;Assumptions'!$J$31,CC$47&gt;=$FO252,CC$47&lt;=$FP252)*(('Summary&amp;Assumptions'!$H$25*$C252)*(1+'Summary&amp;Assumptions'!$J$29)^(CC$46-1))+AND(CC$56&lt;'Summary&amp;Assumptions'!$J$31,CC$47&gt;=$FQ252,CC$47&lt;=$FR252)*(('Summary&amp;Assumptions'!$H$25*$C252)*(1+'Summary&amp;Assumptions'!$J$29)^(CC$46-1))</f>
        <v>0</v>
      </c>
      <c r="BY252" s="588">
        <f>AND(CD$55&gt;0,SUM($E252:BX252)&lt;'Summary&amp;Assumptions'!$G$32*$B252,$D252&gt;='Summary&amp;Assumptions'!$D$17,CD$47&gt;=$D252,CD$47&lt;=EDATE($D252,'Summary&amp;Assumptions'!$G$32))*$B252+AND(CD$56&lt;'Summary&amp;Assumptions'!$J$31,CD$47&gt;=$FO252,CD$47&lt;=$FP252)*(('Summary&amp;Assumptions'!$H$25*$C252)*(1+'Summary&amp;Assumptions'!$J$29)^(CD$46-1))+AND(CD$56&lt;'Summary&amp;Assumptions'!$J$31,CD$47&gt;=$FQ252,CD$47&lt;=$FR252)*(('Summary&amp;Assumptions'!$H$25*$C252)*(1+'Summary&amp;Assumptions'!$J$29)^(CD$46-1))</f>
        <v>0</v>
      </c>
      <c r="BZ252" s="588">
        <f>AND(CE$55&gt;0,SUM($E252:BY252)&lt;'Summary&amp;Assumptions'!$G$32*$B252,$D252&gt;='Summary&amp;Assumptions'!$D$17,CE$47&gt;=$D252,CE$47&lt;=EDATE($D252,'Summary&amp;Assumptions'!$G$32))*$B252+AND(CE$56&lt;'Summary&amp;Assumptions'!$J$31,CE$47&gt;=$FO252,CE$47&lt;=$FP252)*(('Summary&amp;Assumptions'!$H$25*$C252)*(1+'Summary&amp;Assumptions'!$J$29)^(CE$46-1))+AND(CE$56&lt;'Summary&amp;Assumptions'!$J$31,CE$47&gt;=$FQ252,CE$47&lt;=$FR252)*(('Summary&amp;Assumptions'!$H$25*$C252)*(1+'Summary&amp;Assumptions'!$J$29)^(CE$46-1))</f>
        <v>0</v>
      </c>
      <c r="CA252" s="588">
        <f>AND(CF$55&gt;0,SUM($E252:BZ252)&lt;'Summary&amp;Assumptions'!$G$32*$B252,$D252&gt;='Summary&amp;Assumptions'!$D$17,CF$47&gt;=$D252,CF$47&lt;=EDATE($D252,'Summary&amp;Assumptions'!$G$32))*$B252+AND(CF$56&lt;'Summary&amp;Assumptions'!$J$31,CF$47&gt;=$FO252,CF$47&lt;=$FP252)*(('Summary&amp;Assumptions'!$H$25*$C252)*(1+'Summary&amp;Assumptions'!$J$29)^(CF$46-1))+AND(CF$56&lt;'Summary&amp;Assumptions'!$J$31,CF$47&gt;=$FQ252,CF$47&lt;=$FR252)*(('Summary&amp;Assumptions'!$H$25*$C252)*(1+'Summary&amp;Assumptions'!$J$29)^(CF$46-1))</f>
        <v>0</v>
      </c>
      <c r="CB252" s="588">
        <f>AND(CG$55&gt;0,SUM($E252:CA252)&lt;'Summary&amp;Assumptions'!$G$32*$B252,$D252&gt;='Summary&amp;Assumptions'!$D$17,CG$47&gt;=$D252,CG$47&lt;=EDATE($D252,'Summary&amp;Assumptions'!$G$32))*$B252+AND(CG$56&lt;'Summary&amp;Assumptions'!$J$31,CG$47&gt;=$FO252,CG$47&lt;=$FP252)*(('Summary&amp;Assumptions'!$H$25*$C252)*(1+'Summary&amp;Assumptions'!$J$29)^(CG$46-1))+AND(CG$56&lt;'Summary&amp;Assumptions'!$J$31,CG$47&gt;=$FQ252,CG$47&lt;=$FR252)*(('Summary&amp;Assumptions'!$H$25*$C252)*(1+'Summary&amp;Assumptions'!$J$29)^(CG$46-1))</f>
        <v>0</v>
      </c>
      <c r="CC252" s="588">
        <f>AND(CH$55&gt;0,SUM($E252:CB252)&lt;'Summary&amp;Assumptions'!$G$32*$B252,$D252&gt;='Summary&amp;Assumptions'!$D$17,CH$47&gt;=$D252,CH$47&lt;=EDATE($D252,'Summary&amp;Assumptions'!$G$32))*$B252+AND(CH$56&lt;'Summary&amp;Assumptions'!$J$31,CH$47&gt;=$FO252,CH$47&lt;=$FP252)*(('Summary&amp;Assumptions'!$H$25*$C252)*(1+'Summary&amp;Assumptions'!$J$29)^(CH$46-1))+AND(CH$56&lt;'Summary&amp;Assumptions'!$J$31,CH$47&gt;=$FQ252,CH$47&lt;=$FR252)*(('Summary&amp;Assumptions'!$H$25*$C252)*(1+'Summary&amp;Assumptions'!$J$29)^(CH$46-1))</f>
        <v>0</v>
      </c>
      <c r="CD252" s="588">
        <f>AND(CI$55&gt;0,SUM($E252:CC252)&lt;'Summary&amp;Assumptions'!$G$32*$B252,$D252&gt;='Summary&amp;Assumptions'!$D$17,CI$47&gt;=$D252,CI$47&lt;=EDATE($D252,'Summary&amp;Assumptions'!$G$32))*$B252+AND(CI$56&lt;'Summary&amp;Assumptions'!$J$31,CI$47&gt;=$FO252,CI$47&lt;=$FP252)*(('Summary&amp;Assumptions'!$H$25*$C252)*(1+'Summary&amp;Assumptions'!$J$29)^(CI$46-1))+AND(CI$56&lt;'Summary&amp;Assumptions'!$J$31,CI$47&gt;=$FQ252,CI$47&lt;=$FR252)*(('Summary&amp;Assumptions'!$H$25*$C252)*(1+'Summary&amp;Assumptions'!$J$29)^(CI$46-1))</f>
        <v>0</v>
      </c>
      <c r="CE252" s="588">
        <f>AND(CJ$55&gt;0,SUM($E252:CD252)&lt;'Summary&amp;Assumptions'!$G$32*$B252,$D252&gt;='Summary&amp;Assumptions'!$D$17,CJ$47&gt;=$D252,CJ$47&lt;=EDATE($D252,'Summary&amp;Assumptions'!$G$32))*$B252+AND(CJ$56&lt;'Summary&amp;Assumptions'!$J$31,CJ$47&gt;=$FO252,CJ$47&lt;=$FP252)*(('Summary&amp;Assumptions'!$H$25*$C252)*(1+'Summary&amp;Assumptions'!$J$29)^(CJ$46-1))+AND(CJ$56&lt;'Summary&amp;Assumptions'!$J$31,CJ$47&gt;=$FQ252,CJ$47&lt;=$FR252)*(('Summary&amp;Assumptions'!$H$25*$C252)*(1+'Summary&amp;Assumptions'!$J$29)^(CJ$46-1))</f>
        <v>0</v>
      </c>
      <c r="CF252" s="588">
        <f>AND(CK$55&gt;0,SUM($E252:CE252)&lt;'Summary&amp;Assumptions'!$G$32*$B252,$D252&gt;='Summary&amp;Assumptions'!$D$17,CK$47&gt;=$D252,CK$47&lt;=EDATE($D252,'Summary&amp;Assumptions'!$G$32))*$B252+AND(CK$56&lt;'Summary&amp;Assumptions'!$J$31,CK$47&gt;=$FO252,CK$47&lt;=$FP252)*(('Summary&amp;Assumptions'!$H$25*$C252)*(1+'Summary&amp;Assumptions'!$J$29)^(CK$46-1))+AND(CK$56&lt;'Summary&amp;Assumptions'!$J$31,CK$47&gt;=$FQ252,CK$47&lt;=$FR252)*(('Summary&amp;Assumptions'!$H$25*$C252)*(1+'Summary&amp;Assumptions'!$J$29)^(CK$46-1))</f>
        <v>0</v>
      </c>
      <c r="CG252" s="588">
        <f>AND(CL$55&gt;0,SUM($E252:CF252)&lt;'Summary&amp;Assumptions'!$G$32*$B252,$D252&gt;='Summary&amp;Assumptions'!$D$17,CL$47&gt;=$D252,CL$47&lt;=EDATE($D252,'Summary&amp;Assumptions'!$G$32))*$B252+AND(CL$56&lt;'Summary&amp;Assumptions'!$J$31,CL$47&gt;=$FO252,CL$47&lt;=$FP252)*(('Summary&amp;Assumptions'!$H$25*$C252)*(1+'Summary&amp;Assumptions'!$J$29)^(CL$46-1))+AND(CL$56&lt;'Summary&amp;Assumptions'!$J$31,CL$47&gt;=$FQ252,CL$47&lt;=$FR252)*(('Summary&amp;Assumptions'!$H$25*$C252)*(1+'Summary&amp;Assumptions'!$J$29)^(CL$46-1))</f>
        <v>0</v>
      </c>
      <c r="CH252" s="588">
        <f>AND(CM$55&gt;0,SUM($E252:CG252)&lt;'Summary&amp;Assumptions'!$G$32*$B252,$D252&gt;='Summary&amp;Assumptions'!$D$17,CM$47&gt;=$D252,CM$47&lt;=EDATE($D252,'Summary&amp;Assumptions'!$G$32))*$B252+AND(CM$56&lt;'Summary&amp;Assumptions'!$J$31,CM$47&gt;=$FO252,CM$47&lt;=$FP252)*(('Summary&amp;Assumptions'!$H$25*$C252)*(1+'Summary&amp;Assumptions'!$J$29)^(CM$46-1))+AND(CM$56&lt;'Summary&amp;Assumptions'!$J$31,CM$47&gt;=$FQ252,CM$47&lt;=$FR252)*(('Summary&amp;Assumptions'!$H$25*$C252)*(1+'Summary&amp;Assumptions'!$J$29)^(CM$46-1))</f>
        <v>0</v>
      </c>
      <c r="CI252" s="588">
        <f>AND(CN$55&gt;0,SUM($E252:CH252)&lt;'Summary&amp;Assumptions'!$G$32*$B252,$D252&gt;='Summary&amp;Assumptions'!$D$17,CN$47&gt;=$D252,CN$47&lt;=EDATE($D252,'Summary&amp;Assumptions'!$G$32))*$B252+AND(CN$56&lt;'Summary&amp;Assumptions'!$J$31,CN$47&gt;=$FO252,CN$47&lt;=$FP252)*(('Summary&amp;Assumptions'!$H$25*$C252)*(1+'Summary&amp;Assumptions'!$J$29)^(CN$46-1))+AND(CN$56&lt;'Summary&amp;Assumptions'!$J$31,CN$47&gt;=$FQ252,CN$47&lt;=$FR252)*(('Summary&amp;Assumptions'!$H$25*$C252)*(1+'Summary&amp;Assumptions'!$J$29)^(CN$46-1))</f>
        <v>0</v>
      </c>
      <c r="CJ252" s="588">
        <f>AND(CO$55&gt;0,SUM($E252:CI252)&lt;'Summary&amp;Assumptions'!$G$32*$B252,$D252&gt;='Summary&amp;Assumptions'!$D$17,CO$47&gt;=$D252,CO$47&lt;=EDATE($D252,'Summary&amp;Assumptions'!$G$32))*$B252+AND(CO$56&lt;'Summary&amp;Assumptions'!$J$31,CO$47&gt;=$FO252,CO$47&lt;=$FP252)*(('Summary&amp;Assumptions'!$H$25*$C252)*(1+'Summary&amp;Assumptions'!$J$29)^(CO$46-1))+AND(CO$56&lt;'Summary&amp;Assumptions'!$J$31,CO$47&gt;=$FQ252,CO$47&lt;=$FR252)*(('Summary&amp;Assumptions'!$H$25*$C252)*(1+'Summary&amp;Assumptions'!$J$29)^(CO$46-1))</f>
        <v>0</v>
      </c>
      <c r="CK252" s="588">
        <f>AND(CP$55&gt;0,SUM($E252:CJ252)&lt;'Summary&amp;Assumptions'!$G$32*$B252,$D252&gt;='Summary&amp;Assumptions'!$D$17,CP$47&gt;=$D252,CP$47&lt;=EDATE($D252,'Summary&amp;Assumptions'!$G$32))*$B252+AND(CP$56&lt;'Summary&amp;Assumptions'!$J$31,CP$47&gt;=$FO252,CP$47&lt;=$FP252)*(('Summary&amp;Assumptions'!$H$25*$C252)*(1+'Summary&amp;Assumptions'!$J$29)^(CP$46-1))+AND(CP$56&lt;'Summary&amp;Assumptions'!$J$31,CP$47&gt;=$FQ252,CP$47&lt;=$FR252)*(('Summary&amp;Assumptions'!$H$25*$C252)*(1+'Summary&amp;Assumptions'!$J$29)^(CP$46-1))</f>
        <v>0</v>
      </c>
      <c r="CL252" s="588">
        <f>AND(CQ$55&gt;0,SUM($E252:CK252)&lt;'Summary&amp;Assumptions'!$G$32*$B252,$D252&gt;='Summary&amp;Assumptions'!$D$17,CQ$47&gt;=$D252,CQ$47&lt;=EDATE($D252,'Summary&amp;Assumptions'!$G$32))*$B252+AND(CQ$56&lt;'Summary&amp;Assumptions'!$J$31,CQ$47&gt;=$FO252,CQ$47&lt;=$FP252)*(('Summary&amp;Assumptions'!$H$25*$C252)*(1+'Summary&amp;Assumptions'!$J$29)^(CQ$46-1))+AND(CQ$56&lt;'Summary&amp;Assumptions'!$J$31,CQ$47&gt;=$FQ252,CQ$47&lt;=$FR252)*(('Summary&amp;Assumptions'!$H$25*$C252)*(1+'Summary&amp;Assumptions'!$J$29)^(CQ$46-1))</f>
        <v>0</v>
      </c>
      <c r="CM252" s="588">
        <f>AND(CR$55&gt;0,SUM($E252:CL252)&lt;'Summary&amp;Assumptions'!$G$32*$B252,$D252&gt;='Summary&amp;Assumptions'!$D$17,CR$47&gt;=$D252,CR$47&lt;=EDATE($D252,'Summary&amp;Assumptions'!$G$32))*$B252+AND(CR$56&lt;'Summary&amp;Assumptions'!$J$31,CR$47&gt;=$FO252,CR$47&lt;=$FP252)*(('Summary&amp;Assumptions'!$H$25*$C252)*(1+'Summary&amp;Assumptions'!$J$29)^(CR$46-1))+AND(CR$56&lt;'Summary&amp;Assumptions'!$J$31,CR$47&gt;=$FQ252,CR$47&lt;=$FR252)*(('Summary&amp;Assumptions'!$H$25*$C252)*(1+'Summary&amp;Assumptions'!$J$29)^(CR$46-1))</f>
        <v>0</v>
      </c>
      <c r="CN252" s="588">
        <f>AND(CS$55&gt;0,SUM($E252:CM252)&lt;'Summary&amp;Assumptions'!$G$32*$B252,$D252&gt;='Summary&amp;Assumptions'!$D$17,CS$47&gt;=$D252,CS$47&lt;=EDATE($D252,'Summary&amp;Assumptions'!$G$32))*$B252+AND(CS$56&lt;'Summary&amp;Assumptions'!$J$31,CS$47&gt;=$FO252,CS$47&lt;=$FP252)*(('Summary&amp;Assumptions'!$H$25*$C252)*(1+'Summary&amp;Assumptions'!$J$29)^(CS$46-1))+AND(CS$56&lt;'Summary&amp;Assumptions'!$J$31,CS$47&gt;=$FQ252,CS$47&lt;=$FR252)*(('Summary&amp;Assumptions'!$H$25*$C252)*(1+'Summary&amp;Assumptions'!$J$29)^(CS$46-1))</f>
        <v>0</v>
      </c>
      <c r="CO252" s="588">
        <f>AND(CT$55&gt;0,SUM($E252:CN252)&lt;'Summary&amp;Assumptions'!$G$32*$B252,$D252&gt;='Summary&amp;Assumptions'!$D$17,CT$47&gt;=$D252,CT$47&lt;=EDATE($D252,'Summary&amp;Assumptions'!$G$32))*$B252+AND(CT$56&lt;'Summary&amp;Assumptions'!$J$31,CT$47&gt;=$FO252,CT$47&lt;=$FP252)*(('Summary&amp;Assumptions'!$H$25*$C252)*(1+'Summary&amp;Assumptions'!$J$29)^(CT$46-1))+AND(CT$56&lt;'Summary&amp;Assumptions'!$J$31,CT$47&gt;=$FQ252,CT$47&lt;=$FR252)*(('Summary&amp;Assumptions'!$H$25*$C252)*(1+'Summary&amp;Assumptions'!$J$29)^(CT$46-1))</f>
        <v>0</v>
      </c>
      <c r="CP252" s="588">
        <f>AND(CU$55&gt;0,SUM($E252:CO252)&lt;'Summary&amp;Assumptions'!$G$32*$B252,$D252&gt;='Summary&amp;Assumptions'!$D$17,CU$47&gt;=$D252,CU$47&lt;=EDATE($D252,'Summary&amp;Assumptions'!$G$32))*$B252+AND(CU$56&lt;'Summary&amp;Assumptions'!$J$31,CU$47&gt;=$FO252,CU$47&lt;=$FP252)*(('Summary&amp;Assumptions'!$H$25*$C252)*(1+'Summary&amp;Assumptions'!$J$29)^(CU$46-1))+AND(CU$56&lt;'Summary&amp;Assumptions'!$J$31,CU$47&gt;=$FQ252,CU$47&lt;=$FR252)*(('Summary&amp;Assumptions'!$H$25*$C252)*(1+'Summary&amp;Assumptions'!$J$29)^(CU$46-1))</f>
        <v>0</v>
      </c>
      <c r="CQ252" s="588">
        <f>AND(CV$55&gt;0,SUM($E252:CP252)&lt;'Summary&amp;Assumptions'!$G$32*$B252,$D252&gt;='Summary&amp;Assumptions'!$D$17,CV$47&gt;=$D252,CV$47&lt;=EDATE($D252,'Summary&amp;Assumptions'!$G$32))*$B252+AND(CV$56&lt;'Summary&amp;Assumptions'!$J$31,CV$47&gt;=$FO252,CV$47&lt;=$FP252)*(('Summary&amp;Assumptions'!$H$25*$C252)*(1+'Summary&amp;Assumptions'!$J$29)^(CV$46-1))+AND(CV$56&lt;'Summary&amp;Assumptions'!$J$31,CV$47&gt;=$FQ252,CV$47&lt;=$FR252)*(('Summary&amp;Assumptions'!$H$25*$C252)*(1+'Summary&amp;Assumptions'!$J$29)^(CV$46-1))</f>
        <v>0</v>
      </c>
      <c r="CR252" s="588">
        <f>AND(CW$55&gt;0,SUM($E252:CQ252)&lt;'Summary&amp;Assumptions'!$G$32*$B252,$D252&gt;='Summary&amp;Assumptions'!$D$17,CW$47&gt;=$D252,CW$47&lt;=EDATE($D252,'Summary&amp;Assumptions'!$G$32))*$B252+AND(CW$56&lt;'Summary&amp;Assumptions'!$J$31,CW$47&gt;=$FO252,CW$47&lt;=$FP252)*(('Summary&amp;Assumptions'!$H$25*$C252)*(1+'Summary&amp;Assumptions'!$J$29)^(CW$46-1))+AND(CW$56&lt;'Summary&amp;Assumptions'!$J$31,CW$47&gt;=$FQ252,CW$47&lt;=$FR252)*(('Summary&amp;Assumptions'!$H$25*$C252)*(1+'Summary&amp;Assumptions'!$J$29)^(CW$46-1))</f>
        <v>0</v>
      </c>
      <c r="CS252" s="588">
        <f>AND(CX$55&gt;0,SUM($E252:CR252)&lt;'Summary&amp;Assumptions'!$G$32*$B252,$D252&gt;='Summary&amp;Assumptions'!$D$17,CX$47&gt;=$D252,CX$47&lt;=EDATE($D252,'Summary&amp;Assumptions'!$G$32))*$B252+AND(CX$56&lt;'Summary&amp;Assumptions'!$J$31,CX$47&gt;=$FO252,CX$47&lt;=$FP252)*(('Summary&amp;Assumptions'!$H$25*$C252)*(1+'Summary&amp;Assumptions'!$J$29)^(CX$46-1))+AND(CX$56&lt;'Summary&amp;Assumptions'!$J$31,CX$47&gt;=$FQ252,CX$47&lt;=$FR252)*(('Summary&amp;Assumptions'!$H$25*$C252)*(1+'Summary&amp;Assumptions'!$J$29)^(CX$46-1))</f>
        <v>0</v>
      </c>
      <c r="CT252" s="588">
        <f>AND(CY$55&gt;0,SUM($E252:CS252)&lt;'Summary&amp;Assumptions'!$G$32*$B252,$D252&gt;='Summary&amp;Assumptions'!$D$17,CY$47&gt;=$D252,CY$47&lt;=EDATE($D252,'Summary&amp;Assumptions'!$G$32))*$B252+AND(CY$56&lt;'Summary&amp;Assumptions'!$J$31,CY$47&gt;=$FO252,CY$47&lt;=$FP252)*(('Summary&amp;Assumptions'!$H$25*$C252)*(1+'Summary&amp;Assumptions'!$J$29)^(CY$46-1))+AND(CY$56&lt;'Summary&amp;Assumptions'!$J$31,CY$47&gt;=$FQ252,CY$47&lt;=$FR252)*(('Summary&amp;Assumptions'!$H$25*$C252)*(1+'Summary&amp;Assumptions'!$J$29)^(CY$46-1))</f>
        <v>0</v>
      </c>
      <c r="CU252" s="588">
        <f>AND(CZ$55&gt;0,SUM($E252:CT252)&lt;'Summary&amp;Assumptions'!$G$32*$B252,$D252&gt;='Summary&amp;Assumptions'!$D$17,CZ$47&gt;=$D252,CZ$47&lt;=EDATE($D252,'Summary&amp;Assumptions'!$G$32))*$B252+AND(CZ$56&lt;'Summary&amp;Assumptions'!$J$31,CZ$47&gt;=$FO252,CZ$47&lt;=$FP252)*(('Summary&amp;Assumptions'!$H$25*$C252)*(1+'Summary&amp;Assumptions'!$J$29)^(CZ$46-1))+AND(CZ$56&lt;'Summary&amp;Assumptions'!$J$31,CZ$47&gt;=$FQ252,CZ$47&lt;=$FR252)*(('Summary&amp;Assumptions'!$H$25*$C252)*(1+'Summary&amp;Assumptions'!$J$29)^(CZ$46-1))</f>
        <v>0</v>
      </c>
      <c r="CV252" s="588">
        <f>AND(DA$55&gt;0,SUM($E252:CU252)&lt;'Summary&amp;Assumptions'!$G$32*$B252,$D252&gt;='Summary&amp;Assumptions'!$D$17,DA$47&gt;=$D252,DA$47&lt;=EDATE($D252,'Summary&amp;Assumptions'!$G$32))*$B252+AND(DA$56&lt;'Summary&amp;Assumptions'!$J$31,DA$47&gt;=$FO252,DA$47&lt;=$FP252)*(('Summary&amp;Assumptions'!$H$25*$C252)*(1+'Summary&amp;Assumptions'!$J$29)^(DA$46-1))+AND(DA$56&lt;'Summary&amp;Assumptions'!$J$31,DA$47&gt;=$FQ252,DA$47&lt;=$FR252)*(('Summary&amp;Assumptions'!$H$25*$C252)*(1+'Summary&amp;Assumptions'!$J$29)^(DA$46-1))</f>
        <v>0</v>
      </c>
      <c r="CW252" s="588">
        <f>AND(DB$55&gt;0,SUM($E252:CV252)&lt;'Summary&amp;Assumptions'!$G$32*$B252,$D252&gt;='Summary&amp;Assumptions'!$D$17,DB$47&gt;=$D252,DB$47&lt;=EDATE($D252,'Summary&amp;Assumptions'!$G$32))*$B252+AND(DB$56&lt;'Summary&amp;Assumptions'!$J$31,DB$47&gt;=$FO252,DB$47&lt;=$FP252)*(('Summary&amp;Assumptions'!$H$25*$C252)*(1+'Summary&amp;Assumptions'!$J$29)^(DB$46-1))+AND(DB$56&lt;'Summary&amp;Assumptions'!$J$31,DB$47&gt;=$FQ252,DB$47&lt;=$FR252)*(('Summary&amp;Assumptions'!$H$25*$C252)*(1+'Summary&amp;Assumptions'!$J$29)^(DB$46-1))</f>
        <v>0</v>
      </c>
      <c r="CX252" s="588">
        <f>AND(DC$55&gt;0,SUM($E252:CW252)&lt;'Summary&amp;Assumptions'!$G$32*$B252,$D252&gt;='Summary&amp;Assumptions'!$D$17,DC$47&gt;=$D252,DC$47&lt;=EDATE($D252,'Summary&amp;Assumptions'!$G$32))*$B252+AND(DC$56&lt;'Summary&amp;Assumptions'!$J$31,DC$47&gt;=$FO252,DC$47&lt;=$FP252)*(('Summary&amp;Assumptions'!$H$25*$C252)*(1+'Summary&amp;Assumptions'!$J$29)^(DC$46-1))+AND(DC$56&lt;'Summary&amp;Assumptions'!$J$31,DC$47&gt;=$FQ252,DC$47&lt;=$FR252)*(('Summary&amp;Assumptions'!$H$25*$C252)*(1+'Summary&amp;Assumptions'!$J$29)^(DC$46-1))</f>
        <v>0</v>
      </c>
      <c r="CY252" s="588">
        <f>AND(DD$55&gt;0,SUM($E252:CX252)&lt;'Summary&amp;Assumptions'!$G$32*$B252,$D252&gt;='Summary&amp;Assumptions'!$D$17,DD$47&gt;=$D252,DD$47&lt;=EDATE($D252,'Summary&amp;Assumptions'!$G$32))*$B252+AND(DD$56&lt;'Summary&amp;Assumptions'!$J$31,DD$47&gt;=$FO252,DD$47&lt;=$FP252)*(('Summary&amp;Assumptions'!$H$25*$C252)*(1+'Summary&amp;Assumptions'!$J$29)^(DD$46-1))+AND(DD$56&lt;'Summary&amp;Assumptions'!$J$31,DD$47&gt;=$FQ252,DD$47&lt;=$FR252)*(('Summary&amp;Assumptions'!$H$25*$C252)*(1+'Summary&amp;Assumptions'!$J$29)^(DD$46-1))</f>
        <v>0</v>
      </c>
      <c r="CZ252" s="588">
        <f>AND(DE$55&gt;0,SUM($E252:CY252)&lt;'Summary&amp;Assumptions'!$G$32*$B252,$D252&gt;='Summary&amp;Assumptions'!$D$17,DE$47&gt;=$D252,DE$47&lt;=EDATE($D252,'Summary&amp;Assumptions'!$G$32))*$B252+AND(DE$56&lt;'Summary&amp;Assumptions'!$J$31,DE$47&gt;=$FO252,DE$47&lt;=$FP252)*(('Summary&amp;Assumptions'!$H$25*$C252)*(1+'Summary&amp;Assumptions'!$J$29)^(DE$46-1))+AND(DE$56&lt;'Summary&amp;Assumptions'!$J$31,DE$47&gt;=$FQ252,DE$47&lt;=$FR252)*(('Summary&amp;Assumptions'!$H$25*$C252)*(1+'Summary&amp;Assumptions'!$J$29)^(DE$46-1))</f>
        <v>0</v>
      </c>
      <c r="DA252" s="588">
        <f>AND(DF$55&gt;0,SUM($E252:CZ252)&lt;'Summary&amp;Assumptions'!$G$32*$B252,$D252&gt;='Summary&amp;Assumptions'!$D$17,DF$47&gt;=$D252,DF$47&lt;=EDATE($D252,'Summary&amp;Assumptions'!$G$32))*$B252+AND(DF$56&lt;'Summary&amp;Assumptions'!$J$31,DF$47&gt;=$FO252,DF$47&lt;=$FP252)*(('Summary&amp;Assumptions'!$H$25*$C252)*(1+'Summary&amp;Assumptions'!$J$29)^(DF$46-1))+AND(DF$56&lt;'Summary&amp;Assumptions'!$J$31,DF$47&gt;=$FQ252,DF$47&lt;=$FR252)*(('Summary&amp;Assumptions'!$H$25*$C252)*(1+'Summary&amp;Assumptions'!$J$29)^(DF$46-1))</f>
        <v>0</v>
      </c>
      <c r="DB252" s="588">
        <f>AND(DG$55&gt;0,SUM($E252:DA252)&lt;'Summary&amp;Assumptions'!$G$32*$B252,$D252&gt;='Summary&amp;Assumptions'!$D$17,DG$47&gt;=$D252,DG$47&lt;=EDATE($D252,'Summary&amp;Assumptions'!$G$32))*$B252+AND(DG$56&lt;'Summary&amp;Assumptions'!$J$31,DG$47&gt;=$FO252,DG$47&lt;=$FP252)*(('Summary&amp;Assumptions'!$H$25*$C252)*(1+'Summary&amp;Assumptions'!$J$29)^(DG$46-1))+AND(DG$56&lt;'Summary&amp;Assumptions'!$J$31,DG$47&gt;=$FQ252,DG$47&lt;=$FR252)*(('Summary&amp;Assumptions'!$H$25*$C252)*(1+'Summary&amp;Assumptions'!$J$29)^(DG$46-1))</f>
        <v>0</v>
      </c>
      <c r="DC252" s="588">
        <f>AND(DH$55&gt;0,SUM($E252:DB252)&lt;'Summary&amp;Assumptions'!$G$32*$B252,$D252&gt;='Summary&amp;Assumptions'!$D$17,DH$47&gt;=$D252,DH$47&lt;=EDATE($D252,'Summary&amp;Assumptions'!$G$32))*$B252+AND(DH$56&lt;'Summary&amp;Assumptions'!$J$31,DH$47&gt;=$FO252,DH$47&lt;=$FP252)*(('Summary&amp;Assumptions'!$H$25*$C252)*(1+'Summary&amp;Assumptions'!$J$29)^(DH$46-1))+AND(DH$56&lt;'Summary&amp;Assumptions'!$J$31,DH$47&gt;=$FQ252,DH$47&lt;=$FR252)*(('Summary&amp;Assumptions'!$H$25*$C252)*(1+'Summary&amp;Assumptions'!$J$29)^(DH$46-1))</f>
        <v>0</v>
      </c>
      <c r="DD252" s="588">
        <f>AND(DI$55&gt;0,SUM($E252:DC252)&lt;'Summary&amp;Assumptions'!$G$32*$B252,$D252&gt;='Summary&amp;Assumptions'!$D$17,DI$47&gt;=$D252,DI$47&lt;=EDATE($D252,'Summary&amp;Assumptions'!$G$32))*$B252+AND(DI$56&lt;'Summary&amp;Assumptions'!$J$31,DI$47&gt;=$FO252,DI$47&lt;=$FP252)*(('Summary&amp;Assumptions'!$H$25*$C252)*(1+'Summary&amp;Assumptions'!$J$29)^(DI$46-1))+AND(DI$56&lt;'Summary&amp;Assumptions'!$J$31,DI$47&gt;=$FQ252,DI$47&lt;=$FR252)*(('Summary&amp;Assumptions'!$H$25*$C252)*(1+'Summary&amp;Assumptions'!$J$29)^(DI$46-1))</f>
        <v>0</v>
      </c>
      <c r="DE252" s="588">
        <f>AND(DJ$55&gt;0,SUM($E252:DD252)&lt;'Summary&amp;Assumptions'!$G$32*$B252,$D252&gt;='Summary&amp;Assumptions'!$D$17,DJ$47&gt;=$D252,DJ$47&lt;=EDATE($D252,'Summary&amp;Assumptions'!$G$32))*$B252+AND(DJ$56&lt;'Summary&amp;Assumptions'!$J$31,DJ$47&gt;=$FO252,DJ$47&lt;=$FP252)*(('Summary&amp;Assumptions'!$H$25*$C252)*(1+'Summary&amp;Assumptions'!$J$29)^(DJ$46-1))+AND(DJ$56&lt;'Summary&amp;Assumptions'!$J$31,DJ$47&gt;=$FQ252,DJ$47&lt;=$FR252)*(('Summary&amp;Assumptions'!$H$25*$C252)*(1+'Summary&amp;Assumptions'!$J$29)^(DJ$46-1))</f>
        <v>0</v>
      </c>
      <c r="DF252" s="588">
        <f>AND(DK$55&gt;0,SUM($E252:DE252)&lt;'Summary&amp;Assumptions'!$G$32*$B252,$D252&gt;='Summary&amp;Assumptions'!$D$17,DK$47&gt;=$D252,DK$47&lt;=EDATE($D252,'Summary&amp;Assumptions'!$G$32))*$B252+AND(DK$56&lt;'Summary&amp;Assumptions'!$J$31,DK$47&gt;=$FO252,DK$47&lt;=$FP252)*(('Summary&amp;Assumptions'!$H$25*$C252)*(1+'Summary&amp;Assumptions'!$J$29)^(DK$46-1))+AND(DK$56&lt;'Summary&amp;Assumptions'!$J$31,DK$47&gt;=$FQ252,DK$47&lt;=$FR252)*(('Summary&amp;Assumptions'!$H$25*$C252)*(1+'Summary&amp;Assumptions'!$J$29)^(DK$46-1))</f>
        <v>0</v>
      </c>
      <c r="DG252" s="588">
        <f>AND(DL$55&gt;0,SUM($E252:DF252)&lt;'Summary&amp;Assumptions'!$G$32*$B252,$D252&gt;='Summary&amp;Assumptions'!$D$17,DL$47&gt;=$D252,DL$47&lt;=EDATE($D252,'Summary&amp;Assumptions'!$G$32))*$B252+AND(DL$56&lt;'Summary&amp;Assumptions'!$J$31,DL$47&gt;=$FO252,DL$47&lt;=$FP252)*(('Summary&amp;Assumptions'!$H$25*$C252)*(1+'Summary&amp;Assumptions'!$J$29)^(DL$46-1))+AND(DL$56&lt;'Summary&amp;Assumptions'!$J$31,DL$47&gt;=$FQ252,DL$47&lt;=$FR252)*(('Summary&amp;Assumptions'!$H$25*$C252)*(1+'Summary&amp;Assumptions'!$J$29)^(DL$46-1))</f>
        <v>0</v>
      </c>
      <c r="DH252" s="588">
        <f>AND(DM$55&gt;0,SUM($E252:DG252)&lt;'Summary&amp;Assumptions'!$G$32*$B252,$D252&gt;='Summary&amp;Assumptions'!$D$17,DM$47&gt;=$D252,DM$47&lt;=EDATE($D252,'Summary&amp;Assumptions'!$G$32))*$B252+AND(DM$56&lt;'Summary&amp;Assumptions'!$J$31,DM$47&gt;=$FO252,DM$47&lt;=$FP252)*(('Summary&amp;Assumptions'!$H$25*$C252)*(1+'Summary&amp;Assumptions'!$J$29)^(DM$46-1))+AND(DM$56&lt;'Summary&amp;Assumptions'!$J$31,DM$47&gt;=$FQ252,DM$47&lt;=$FR252)*(('Summary&amp;Assumptions'!$H$25*$C252)*(1+'Summary&amp;Assumptions'!$J$29)^(DM$46-1))</f>
        <v>0</v>
      </c>
      <c r="DI252" s="588">
        <f>AND(DN$55&gt;0,SUM($E252:DH252)&lt;'Summary&amp;Assumptions'!$G$32*$B252,$D252&gt;='Summary&amp;Assumptions'!$D$17,DN$47&gt;=$D252,DN$47&lt;=EDATE($D252,'Summary&amp;Assumptions'!$G$32))*$B252+AND(DN$56&lt;'Summary&amp;Assumptions'!$J$31,DN$47&gt;=$FO252,DN$47&lt;=$FP252)*(('Summary&amp;Assumptions'!$H$25*$C252)*(1+'Summary&amp;Assumptions'!$J$29)^(DN$46-1))+AND(DN$56&lt;'Summary&amp;Assumptions'!$J$31,DN$47&gt;=$FQ252,DN$47&lt;=$FR252)*(('Summary&amp;Assumptions'!$H$25*$C252)*(1+'Summary&amp;Assumptions'!$J$29)^(DN$46-1))</f>
        <v>0</v>
      </c>
      <c r="DJ252" s="588">
        <f>AND(DO$55&gt;0,SUM($E252:DI252)&lt;'Summary&amp;Assumptions'!$G$32*$B252,$D252&gt;='Summary&amp;Assumptions'!$D$17,DO$47&gt;=$D252,DO$47&lt;=EDATE($D252,'Summary&amp;Assumptions'!$G$32))*$B252+AND(DO$56&lt;'Summary&amp;Assumptions'!$J$31,DO$47&gt;=$FO252,DO$47&lt;=$FP252)*(('Summary&amp;Assumptions'!$H$25*$C252)*(1+'Summary&amp;Assumptions'!$J$29)^(DO$46-1))+AND(DO$56&lt;'Summary&amp;Assumptions'!$J$31,DO$47&gt;=$FQ252,DO$47&lt;=$FR252)*(('Summary&amp;Assumptions'!$H$25*$C252)*(1+'Summary&amp;Assumptions'!$J$29)^(DO$46-1))</f>
        <v>0</v>
      </c>
      <c r="DK252" s="588">
        <f>AND(DP$55&gt;0,SUM($E252:DJ252)&lt;'Summary&amp;Assumptions'!$G$32*$B252,$D252&gt;='Summary&amp;Assumptions'!$D$17,DP$47&gt;=$D252,DP$47&lt;=EDATE($D252,'Summary&amp;Assumptions'!$G$32))*$B252+AND(DP$56&lt;'Summary&amp;Assumptions'!$J$31,DP$47&gt;=$FO252,DP$47&lt;=$FP252)*(('Summary&amp;Assumptions'!$H$25*$C252)*(1+'Summary&amp;Assumptions'!$J$29)^(DP$46-1))+AND(DP$56&lt;'Summary&amp;Assumptions'!$J$31,DP$47&gt;=$FQ252,DP$47&lt;=$FR252)*(('Summary&amp;Assumptions'!$H$25*$C252)*(1+'Summary&amp;Assumptions'!$J$29)^(DP$46-1))</f>
        <v>0</v>
      </c>
      <c r="DL252" s="588">
        <f>AND(DQ$55&gt;0,SUM($E252:DK252)&lt;'Summary&amp;Assumptions'!$G$32*$B252,$D252&gt;='Summary&amp;Assumptions'!$D$17,DQ$47&gt;=$D252,DQ$47&lt;=EDATE($D252,'Summary&amp;Assumptions'!$G$32))*$B252+AND(DQ$56&lt;'Summary&amp;Assumptions'!$J$31,DQ$47&gt;=$FO252,DQ$47&lt;=$FP252)*(('Summary&amp;Assumptions'!$H$25*$C252)*(1+'Summary&amp;Assumptions'!$J$29)^(DQ$46-1))+AND(DQ$56&lt;'Summary&amp;Assumptions'!$J$31,DQ$47&gt;=$FQ252,DQ$47&lt;=$FR252)*(('Summary&amp;Assumptions'!$H$25*$C252)*(1+'Summary&amp;Assumptions'!$J$29)^(DQ$46-1))</f>
        <v>0</v>
      </c>
      <c r="DM252" s="588">
        <f>AND(DR$55&gt;0,SUM($E252:DL252)&lt;'Summary&amp;Assumptions'!$G$32*$B252,$D252&gt;='Summary&amp;Assumptions'!$D$17,DR$47&gt;=$D252,DR$47&lt;=EDATE($D252,'Summary&amp;Assumptions'!$G$32))*$B252+AND(DR$56&lt;'Summary&amp;Assumptions'!$J$31,DR$47&gt;=$FO252,DR$47&lt;=$FP252)*(('Summary&amp;Assumptions'!$H$25*$C252)*(1+'Summary&amp;Assumptions'!$J$29)^(DR$46-1))+AND(DR$56&lt;'Summary&amp;Assumptions'!$J$31,DR$47&gt;=$FQ252,DR$47&lt;=$FR252)*(('Summary&amp;Assumptions'!$H$25*$C252)*(1+'Summary&amp;Assumptions'!$J$29)^(DR$46-1))</f>
        <v>0</v>
      </c>
      <c r="DN252" s="588">
        <f>AND(DS$55&gt;0,SUM($E252:DM252)&lt;'Summary&amp;Assumptions'!$G$32*$B252,$D252&gt;='Summary&amp;Assumptions'!$D$17,DS$47&gt;=$D252,DS$47&lt;=EDATE($D252,'Summary&amp;Assumptions'!$G$32))*$B252+AND(DS$56&lt;'Summary&amp;Assumptions'!$J$31,DS$47&gt;=$FO252,DS$47&lt;=$FP252)*(('Summary&amp;Assumptions'!$H$25*$C252)*(1+'Summary&amp;Assumptions'!$J$29)^(DS$46-1))+AND(DS$56&lt;'Summary&amp;Assumptions'!$J$31,DS$47&gt;=$FQ252,DS$47&lt;=$FR252)*(('Summary&amp;Assumptions'!$H$25*$C252)*(1+'Summary&amp;Assumptions'!$J$29)^(DS$46-1))</f>
        <v>0</v>
      </c>
      <c r="DO252" s="588">
        <f>AND(DT$55&gt;0,SUM($E252:DN252)&lt;'Summary&amp;Assumptions'!$G$32*$B252,$D252&gt;='Summary&amp;Assumptions'!$D$17,DT$47&gt;=$D252,DT$47&lt;=EDATE($D252,'Summary&amp;Assumptions'!$G$32))*$B252+AND(DT$56&lt;'Summary&amp;Assumptions'!$J$31,DT$47&gt;=$FO252,DT$47&lt;=$FP252)*(('Summary&amp;Assumptions'!$H$25*$C252)*(1+'Summary&amp;Assumptions'!$J$29)^(DT$46-1))+AND(DT$56&lt;'Summary&amp;Assumptions'!$J$31,DT$47&gt;=$FQ252,DT$47&lt;=$FR252)*(('Summary&amp;Assumptions'!$H$25*$C252)*(1+'Summary&amp;Assumptions'!$J$29)^(DT$46-1))</f>
        <v>0</v>
      </c>
      <c r="DP252" s="588">
        <f>AND(DU$55&gt;0,SUM($E252:DO252)&lt;'Summary&amp;Assumptions'!$G$32*$B252,$D252&gt;='Summary&amp;Assumptions'!$D$17,DU$47&gt;=$D252,DU$47&lt;=EDATE($D252,'Summary&amp;Assumptions'!$G$32))*$B252+AND(DU$56&lt;'Summary&amp;Assumptions'!$J$31,DU$47&gt;=$FO252,DU$47&lt;=$FP252)*(('Summary&amp;Assumptions'!$H$25*$C252)*(1+'Summary&amp;Assumptions'!$J$29)^(DU$46-1))+AND(DU$56&lt;'Summary&amp;Assumptions'!$J$31,DU$47&gt;=$FQ252,DU$47&lt;=$FR252)*(('Summary&amp;Assumptions'!$H$25*$C252)*(1+'Summary&amp;Assumptions'!$J$29)^(DU$46-1))</f>
        <v>0</v>
      </c>
      <c r="DQ252" s="588">
        <f>AND(DV$55&gt;0,SUM($E252:DP252)&lt;'Summary&amp;Assumptions'!$G$32*$B252,$D252&gt;='Summary&amp;Assumptions'!$D$17,DV$47&gt;=$D252,DV$47&lt;=EDATE($D252,'Summary&amp;Assumptions'!$G$32))*$B252+AND(DV$56&lt;'Summary&amp;Assumptions'!$J$31,DV$47&gt;=$FO252,DV$47&lt;=$FP252)*(('Summary&amp;Assumptions'!$H$25*$C252)*(1+'Summary&amp;Assumptions'!$J$29)^(DV$46-1))+AND(DV$56&lt;'Summary&amp;Assumptions'!$J$31,DV$47&gt;=$FQ252,DV$47&lt;=$FR252)*(('Summary&amp;Assumptions'!$H$25*$C252)*(1+'Summary&amp;Assumptions'!$J$29)^(DV$46-1))</f>
        <v>0</v>
      </c>
      <c r="DR252" s="588">
        <f>AND(DW$55&gt;0,SUM($E252:DQ252)&lt;'Summary&amp;Assumptions'!$G$32*$B252,$D252&gt;='Summary&amp;Assumptions'!$D$17,DW$47&gt;=$D252,DW$47&lt;=EDATE($D252,'Summary&amp;Assumptions'!$G$32))*$B252+AND(DW$56&lt;'Summary&amp;Assumptions'!$J$31,DW$47&gt;=$FO252,DW$47&lt;=$FP252)*(('Summary&amp;Assumptions'!$H$25*$C252)*(1+'Summary&amp;Assumptions'!$J$29)^(DW$46-1))+AND(DW$56&lt;'Summary&amp;Assumptions'!$J$31,DW$47&gt;=$FQ252,DW$47&lt;=$FR252)*(('Summary&amp;Assumptions'!$H$25*$C252)*(1+'Summary&amp;Assumptions'!$J$29)^(DW$46-1))</f>
        <v>0</v>
      </c>
      <c r="DS252" s="588">
        <f>AND(DX$55&gt;0,SUM($E252:DR252)&lt;'Summary&amp;Assumptions'!$G$32*$B252,$D252&gt;='Summary&amp;Assumptions'!$D$17,DX$47&gt;=$D252,DX$47&lt;=EDATE($D252,'Summary&amp;Assumptions'!$G$32))*$B252+AND(DX$56&lt;'Summary&amp;Assumptions'!$J$31,DX$47&gt;=$FO252,DX$47&lt;=$FP252)*(('Summary&amp;Assumptions'!$H$25*$C252)*(1+'Summary&amp;Assumptions'!$J$29)^(DX$46-1))+AND(DX$56&lt;'Summary&amp;Assumptions'!$J$31,DX$47&gt;=$FQ252,DX$47&lt;=$FR252)*(('Summary&amp;Assumptions'!$H$25*$C252)*(1+'Summary&amp;Assumptions'!$J$29)^(DX$46-1))</f>
        <v>0</v>
      </c>
      <c r="DT252" s="588">
        <f>AND(DY$55&gt;0,SUM($E252:DS252)&lt;'Summary&amp;Assumptions'!$G$32*$B252,$D252&gt;='Summary&amp;Assumptions'!$D$17,DY$47&gt;=$D252,DY$47&lt;=EDATE($D252,'Summary&amp;Assumptions'!$G$32))*$B252+AND(DY$56&lt;'Summary&amp;Assumptions'!$J$31,DY$47&gt;=$FO252,DY$47&lt;=$FP252)*(('Summary&amp;Assumptions'!$H$25*$C252)*(1+'Summary&amp;Assumptions'!$J$29)^(DY$46-1))+AND(DY$56&lt;'Summary&amp;Assumptions'!$J$31,DY$47&gt;=$FQ252,DY$47&lt;=$FR252)*(('Summary&amp;Assumptions'!$H$25*$C252)*(1+'Summary&amp;Assumptions'!$J$29)^(DY$46-1))</f>
        <v>0</v>
      </c>
      <c r="DU252" s="588">
        <f>AND(DZ$55&gt;0,SUM($E252:DT252)&lt;'Summary&amp;Assumptions'!$G$32*$B252,$D252&gt;='Summary&amp;Assumptions'!$D$17,DZ$47&gt;=$D252,DZ$47&lt;=EDATE($D252,'Summary&amp;Assumptions'!$G$32))*$B252+AND(DZ$56&lt;'Summary&amp;Assumptions'!$J$31,DZ$47&gt;=$FO252,DZ$47&lt;=$FP252)*(('Summary&amp;Assumptions'!$H$25*$C252)*(1+'Summary&amp;Assumptions'!$J$29)^(DZ$46-1))+AND(DZ$56&lt;'Summary&amp;Assumptions'!$J$31,DZ$47&gt;=$FQ252,DZ$47&lt;=$FR252)*(('Summary&amp;Assumptions'!$H$25*$C252)*(1+'Summary&amp;Assumptions'!$J$29)^(DZ$46-1))</f>
        <v>0</v>
      </c>
      <c r="DV252" s="588">
        <f>AND(EA$55&gt;0,SUM($E252:DU252)&lt;'Summary&amp;Assumptions'!$G$32*$B252,$D252&gt;='Summary&amp;Assumptions'!$D$17,EA$47&gt;=$D252,EA$47&lt;=EDATE($D252,'Summary&amp;Assumptions'!$G$32))*$B252+AND(EA$56&lt;'Summary&amp;Assumptions'!$J$31,EA$47&gt;=$FO252,EA$47&lt;=$FP252)*(('Summary&amp;Assumptions'!$H$25*$C252)*(1+'Summary&amp;Assumptions'!$J$29)^(EA$46-1))+AND(EA$56&lt;'Summary&amp;Assumptions'!$J$31,EA$47&gt;=$FQ252,EA$47&lt;=$FR252)*(('Summary&amp;Assumptions'!$H$25*$C252)*(1+'Summary&amp;Assumptions'!$J$29)^(EA$46-1))</f>
        <v>0</v>
      </c>
      <c r="DW252" s="588">
        <f>AND(EB$55&gt;0,SUM($E252:DV252)&lt;'Summary&amp;Assumptions'!$G$32*$B252,$D252&gt;='Summary&amp;Assumptions'!$D$17,EB$47&gt;=$D252,EB$47&lt;=EDATE($D252,'Summary&amp;Assumptions'!$G$32))*$B252+AND(EB$56&lt;'Summary&amp;Assumptions'!$J$31,EB$47&gt;=$FO252,EB$47&lt;=$FP252)*(('Summary&amp;Assumptions'!$H$25*$C252)*(1+'Summary&amp;Assumptions'!$J$29)^(EB$46-1))+AND(EB$56&lt;'Summary&amp;Assumptions'!$J$31,EB$47&gt;=$FQ252,EB$47&lt;=$FR252)*(('Summary&amp;Assumptions'!$H$25*$C252)*(1+'Summary&amp;Assumptions'!$J$29)^(EB$46-1))</f>
        <v>0</v>
      </c>
      <c r="DX252" s="588">
        <f>AND(EC$55&gt;0,SUM($E252:DW252)&lt;'Summary&amp;Assumptions'!$G$32*$B252,$D252&gt;='Summary&amp;Assumptions'!$D$17,EC$47&gt;=$D252,EC$47&lt;=EDATE($D252,'Summary&amp;Assumptions'!$G$32))*$B252+AND(EC$56&lt;'Summary&amp;Assumptions'!$J$31,EC$47&gt;=$FO252,EC$47&lt;=$FP252)*(('Summary&amp;Assumptions'!$H$25*$C252)*(1+'Summary&amp;Assumptions'!$J$29)^(EC$46-1))+AND(EC$56&lt;'Summary&amp;Assumptions'!$J$31,EC$47&gt;=$FQ252,EC$47&lt;=$FR252)*(('Summary&amp;Assumptions'!$H$25*$C252)*(1+'Summary&amp;Assumptions'!$J$29)^(EC$46-1))</f>
        <v>0</v>
      </c>
      <c r="DY252" s="588">
        <f>AND(ED$55&gt;0,SUM($E252:DX252)&lt;'Summary&amp;Assumptions'!$G$32*$B252,$D252&gt;='Summary&amp;Assumptions'!$D$17,ED$47&gt;=$D252,ED$47&lt;=EDATE($D252,'Summary&amp;Assumptions'!$G$32))*$B252+AND(ED$56&lt;'Summary&amp;Assumptions'!$J$31,ED$47&gt;=$FO252,ED$47&lt;=$FP252)*(('Summary&amp;Assumptions'!$H$25*$C252)*(1+'Summary&amp;Assumptions'!$J$29)^(ED$46-1))+AND(ED$56&lt;'Summary&amp;Assumptions'!$J$31,ED$47&gt;=$FQ252,ED$47&lt;=$FR252)*(('Summary&amp;Assumptions'!$H$25*$C252)*(1+'Summary&amp;Assumptions'!$J$29)^(ED$46-1))</f>
        <v>0</v>
      </c>
      <c r="DZ252" s="588">
        <f>AND(EE$55&gt;0,SUM($E252:DY252)&lt;'Summary&amp;Assumptions'!$G$32*$B252,$D252&gt;='Summary&amp;Assumptions'!$D$17,EE$47&gt;=$D252,EE$47&lt;=EDATE($D252,'Summary&amp;Assumptions'!$G$32))*$B252+AND(EE$56&lt;'Summary&amp;Assumptions'!$J$31,EE$47&gt;=$FO252,EE$47&lt;=$FP252)*(('Summary&amp;Assumptions'!$H$25*$C252)*(1+'Summary&amp;Assumptions'!$J$29)^(EE$46-1))+AND(EE$56&lt;'Summary&amp;Assumptions'!$J$31,EE$47&gt;=$FQ252,EE$47&lt;=$FR252)*(('Summary&amp;Assumptions'!$H$25*$C252)*(1+'Summary&amp;Assumptions'!$J$29)^(EE$46-1))</f>
        <v>0</v>
      </c>
      <c r="EA252" s="588">
        <f>AND(EF$55&gt;0,SUM($E252:DZ252)&lt;'Summary&amp;Assumptions'!$G$32*$B252,$D252&gt;='Summary&amp;Assumptions'!$D$17,EF$47&gt;=$D252,EF$47&lt;=EDATE($D252,'Summary&amp;Assumptions'!$G$32))*$B252+AND(EF$56&lt;'Summary&amp;Assumptions'!$J$31,EF$47&gt;=$FO252,EF$47&lt;=$FP252)*(('Summary&amp;Assumptions'!$H$25*$C252)*(1+'Summary&amp;Assumptions'!$J$29)^(EF$46-1))+AND(EF$56&lt;'Summary&amp;Assumptions'!$J$31,EF$47&gt;=$FQ252,EF$47&lt;=$FR252)*(('Summary&amp;Assumptions'!$H$25*$C252)*(1+'Summary&amp;Assumptions'!$J$29)^(EF$46-1))</f>
        <v>0</v>
      </c>
      <c r="EB252" s="588">
        <f>AND(EG$55&gt;0,SUM($E252:EA252)&lt;'Summary&amp;Assumptions'!$G$32*$B252,$D252&gt;='Summary&amp;Assumptions'!$D$17,EG$47&gt;=$D252,EG$47&lt;=EDATE($D252,'Summary&amp;Assumptions'!$G$32))*$B252+AND(EG$56&lt;'Summary&amp;Assumptions'!$J$31,EG$47&gt;=$FO252,EG$47&lt;=$FP252)*(('Summary&amp;Assumptions'!$H$25*$C252)*(1+'Summary&amp;Assumptions'!$J$29)^(EG$46-1))+AND(EG$56&lt;'Summary&amp;Assumptions'!$J$31,EG$47&gt;=$FQ252,EG$47&lt;=$FR252)*(('Summary&amp;Assumptions'!$H$25*$C252)*(1+'Summary&amp;Assumptions'!$J$29)^(EG$46-1))</f>
        <v>0</v>
      </c>
      <c r="EC252" s="588">
        <f>AND(EH$55&gt;0,SUM($E252:EB252)&lt;'Summary&amp;Assumptions'!$G$32*$B252,$D252&gt;='Summary&amp;Assumptions'!$D$17,EH$47&gt;=$D252,EH$47&lt;=EDATE($D252,'Summary&amp;Assumptions'!$G$32))*$B252+AND(EH$56&lt;'Summary&amp;Assumptions'!$J$31,EH$47&gt;=$FO252,EH$47&lt;=$FP252)*(('Summary&amp;Assumptions'!$H$25*$C252)*(1+'Summary&amp;Assumptions'!$J$29)^(EH$46-1))+AND(EH$56&lt;'Summary&amp;Assumptions'!$J$31,EH$47&gt;=$FQ252,EH$47&lt;=$FR252)*(('Summary&amp;Assumptions'!$H$25*$C252)*(1+'Summary&amp;Assumptions'!$J$29)^(EH$46-1))</f>
        <v>0</v>
      </c>
      <c r="ED252" s="588">
        <f>AND(EI$55&gt;0,SUM($E252:EC252)&lt;'Summary&amp;Assumptions'!$G$32*$B252,$D252&gt;='Summary&amp;Assumptions'!$D$17,EI$47&gt;=$D252,EI$47&lt;=EDATE($D252,'Summary&amp;Assumptions'!$G$32))*$B252+AND(EI$56&lt;'Summary&amp;Assumptions'!$J$31,EI$47&gt;=$FO252,EI$47&lt;=$FP252)*(('Summary&amp;Assumptions'!$H$25*$C252)*(1+'Summary&amp;Assumptions'!$J$29)^(EI$46-1))+AND(EI$56&lt;'Summary&amp;Assumptions'!$J$31,EI$47&gt;=$FQ252,EI$47&lt;=$FR252)*(('Summary&amp;Assumptions'!$H$25*$C252)*(1+'Summary&amp;Assumptions'!$J$29)^(EI$46-1))</f>
        <v>0</v>
      </c>
      <c r="EE252" s="588">
        <f>AND(EJ$55&gt;0,SUM($E252:ED252)&lt;'Summary&amp;Assumptions'!$G$32*$B252,$D252&gt;='Summary&amp;Assumptions'!$D$17,EJ$47&gt;=$D252,EJ$47&lt;=EDATE($D252,'Summary&amp;Assumptions'!$G$32))*$B252+AND(EJ$56&lt;'Summary&amp;Assumptions'!$J$31,EJ$47&gt;=$FO252,EJ$47&lt;=$FP252)*(('Summary&amp;Assumptions'!$H$25*$C252)*(1+'Summary&amp;Assumptions'!$J$29)^(EJ$46-1))+AND(EJ$56&lt;'Summary&amp;Assumptions'!$J$31,EJ$47&gt;=$FQ252,EJ$47&lt;=$FR252)*(('Summary&amp;Assumptions'!$H$25*$C252)*(1+'Summary&amp;Assumptions'!$J$29)^(EJ$46-1))</f>
        <v>0</v>
      </c>
      <c r="EF252" s="588">
        <f>AND(EK$55&gt;0,SUM($E252:EE252)&lt;'Summary&amp;Assumptions'!$G$32*$B252,$D252&gt;='Summary&amp;Assumptions'!$D$17,EK$47&gt;=$D252,EK$47&lt;=EDATE($D252,'Summary&amp;Assumptions'!$G$32))*$B252+AND(EK$56&lt;'Summary&amp;Assumptions'!$J$31,EK$47&gt;=$FO252,EK$47&lt;=$FP252)*(('Summary&amp;Assumptions'!$H$25*$C252)*(1+'Summary&amp;Assumptions'!$J$29)^(EK$46-1))+AND(EK$56&lt;'Summary&amp;Assumptions'!$J$31,EK$47&gt;=$FQ252,EK$47&lt;=$FR252)*(('Summary&amp;Assumptions'!$H$25*$C252)*(1+'Summary&amp;Assumptions'!$J$29)^(EK$46-1))</f>
        <v>0</v>
      </c>
      <c r="EG252" s="588">
        <f>AND(EL$55&gt;0,SUM($E252:EF252)&lt;'Summary&amp;Assumptions'!$G$32*$B252,$D252&gt;='Summary&amp;Assumptions'!$D$17,EL$47&gt;=$D252,EL$47&lt;=EDATE($D252,'Summary&amp;Assumptions'!$G$32))*$B252+AND(EL$56&lt;'Summary&amp;Assumptions'!$J$31,EL$47&gt;=$FO252,EL$47&lt;=$FP252)*(('Summary&amp;Assumptions'!$H$25*$C252)*(1+'Summary&amp;Assumptions'!$J$29)^(EL$46-1))+AND(EL$56&lt;'Summary&amp;Assumptions'!$J$31,EL$47&gt;=$FQ252,EL$47&lt;=$FR252)*(('Summary&amp;Assumptions'!$H$25*$C252)*(1+'Summary&amp;Assumptions'!$J$29)^(EL$46-1))</f>
        <v>0</v>
      </c>
      <c r="EH252" s="588">
        <f>AND(EM$55&gt;0,SUM($E252:EG252)&lt;'Summary&amp;Assumptions'!$G$32*$B252,$D252&gt;='Summary&amp;Assumptions'!$D$17,EM$47&gt;=$D252,EM$47&lt;=EDATE($D252,'Summary&amp;Assumptions'!$G$32))*$B252+AND(EM$56&lt;'Summary&amp;Assumptions'!$J$31,EM$47&gt;=$FO252,EM$47&lt;=$FP252)*(('Summary&amp;Assumptions'!$H$25*$C252)*(1+'Summary&amp;Assumptions'!$J$29)^(EM$46-1))+AND(EM$56&lt;'Summary&amp;Assumptions'!$J$31,EM$47&gt;=$FQ252,EM$47&lt;=$FR252)*(('Summary&amp;Assumptions'!$H$25*$C252)*(1+'Summary&amp;Assumptions'!$J$29)^(EM$46-1))</f>
        <v>0</v>
      </c>
      <c r="EI252" s="588">
        <f>AND(EN$55&gt;0,SUM($E252:EH252)&lt;'Summary&amp;Assumptions'!$G$32*$B252,$D252&gt;='Summary&amp;Assumptions'!$D$17,EN$47&gt;=$D252,EN$47&lt;=EDATE($D252,'Summary&amp;Assumptions'!$G$32))*$B252+AND(EN$56&lt;'Summary&amp;Assumptions'!$J$31,EN$47&gt;=$FO252,EN$47&lt;=$FP252)*(('Summary&amp;Assumptions'!$H$25*$C252)*(1+'Summary&amp;Assumptions'!$J$29)^(EN$46-1))+AND(EN$56&lt;'Summary&amp;Assumptions'!$J$31,EN$47&gt;=$FQ252,EN$47&lt;=$FR252)*(('Summary&amp;Assumptions'!$H$25*$C252)*(1+'Summary&amp;Assumptions'!$J$29)^(EN$46-1))</f>
        <v>0</v>
      </c>
      <c r="EJ252" s="588">
        <f>AND(EO$55&gt;0,SUM($E252:EI252)&lt;'Summary&amp;Assumptions'!$G$32*$B252,$D252&gt;='Summary&amp;Assumptions'!$D$17,EO$47&gt;=$D252,EO$47&lt;=EDATE($D252,'Summary&amp;Assumptions'!$G$32))*$B252+AND(EO$56&lt;'Summary&amp;Assumptions'!$J$31,EO$47&gt;=$FO252,EO$47&lt;=$FP252)*(('Summary&amp;Assumptions'!$H$25*$C252)*(1+'Summary&amp;Assumptions'!$J$29)^(EO$46-1))+AND(EO$56&lt;'Summary&amp;Assumptions'!$J$31,EO$47&gt;=$FQ252,EO$47&lt;=$FR252)*(('Summary&amp;Assumptions'!$H$25*$C252)*(1+'Summary&amp;Assumptions'!$J$29)^(EO$46-1))</f>
        <v>0</v>
      </c>
      <c r="EK252" s="588">
        <f>AND(EP$55&gt;0,SUM($E252:EJ252)&lt;'Summary&amp;Assumptions'!$G$32*$B252,$D252&gt;='Summary&amp;Assumptions'!$D$17,EP$47&gt;=$D252,EP$47&lt;=EDATE($D252,'Summary&amp;Assumptions'!$G$32))*$B252+AND(EP$56&lt;'Summary&amp;Assumptions'!$J$31,EP$47&gt;=$FO252,EP$47&lt;=$FP252)*(('Summary&amp;Assumptions'!$H$25*$C252)*(1+'Summary&amp;Assumptions'!$J$29)^(EP$46-1))+AND(EP$56&lt;'Summary&amp;Assumptions'!$J$31,EP$47&gt;=$FQ252,EP$47&lt;=$FR252)*(('Summary&amp;Assumptions'!$H$25*$C252)*(1+'Summary&amp;Assumptions'!$J$29)^(EP$46-1))</f>
        <v>0</v>
      </c>
      <c r="EL252" s="588">
        <f>AND(EQ$55&gt;0,SUM($E252:EK252)&lt;'Summary&amp;Assumptions'!$G$32*$B252,$D252&gt;='Summary&amp;Assumptions'!$D$17,EQ$47&gt;=$D252,EQ$47&lt;=EDATE($D252,'Summary&amp;Assumptions'!$G$32))*$B252+AND(EQ$56&lt;'Summary&amp;Assumptions'!$J$31,EQ$47&gt;=$FO252,EQ$47&lt;=$FP252)*(('Summary&amp;Assumptions'!$H$25*$C252)*(1+'Summary&amp;Assumptions'!$J$29)^(EQ$46-1))+AND(EQ$56&lt;'Summary&amp;Assumptions'!$J$31,EQ$47&gt;=$FQ252,EQ$47&lt;=$FR252)*(('Summary&amp;Assumptions'!$H$25*$C252)*(1+'Summary&amp;Assumptions'!$J$29)^(EQ$46-1))</f>
        <v>0</v>
      </c>
      <c r="EM252" s="588">
        <f>AND(ER$55&gt;0,SUM($E252:EL252)&lt;'Summary&amp;Assumptions'!$G$32*$B252,$D252&gt;='Summary&amp;Assumptions'!$D$17,ER$47&gt;=$D252,ER$47&lt;=EDATE($D252,'Summary&amp;Assumptions'!$G$32))*$B252+AND(ER$56&lt;'Summary&amp;Assumptions'!$J$31,ER$47&gt;=$FO252,ER$47&lt;=$FP252)*(('Summary&amp;Assumptions'!$H$25*$C252)*(1+'Summary&amp;Assumptions'!$J$29)^(ER$46-1))+AND(ER$56&lt;'Summary&amp;Assumptions'!$J$31,ER$47&gt;=$FQ252,ER$47&lt;=$FR252)*(('Summary&amp;Assumptions'!$H$25*$C252)*(1+'Summary&amp;Assumptions'!$J$29)^(ER$46-1))</f>
        <v>0</v>
      </c>
      <c r="EN252" s="588">
        <f>AND(ES$55&gt;0,SUM($E252:EM252)&lt;'Summary&amp;Assumptions'!$G$32*$B252,$D252&gt;='Summary&amp;Assumptions'!$D$17,ES$47&gt;=$D252,ES$47&lt;=EDATE($D252,'Summary&amp;Assumptions'!$G$32))*$B252+AND(ES$56&lt;'Summary&amp;Assumptions'!$J$31,ES$47&gt;=$FO252,ES$47&lt;=$FP252)*(('Summary&amp;Assumptions'!$H$25*$C252)*(1+'Summary&amp;Assumptions'!$J$29)^(ES$46-1))+AND(ES$56&lt;'Summary&amp;Assumptions'!$J$31,ES$47&gt;=$FQ252,ES$47&lt;=$FR252)*(('Summary&amp;Assumptions'!$H$25*$C252)*(1+'Summary&amp;Assumptions'!$J$29)^(ES$46-1))</f>
        <v>0</v>
      </c>
      <c r="EO252" s="588">
        <f>AND(ET$55&gt;0,SUM($E252:EN252)&lt;'Summary&amp;Assumptions'!$G$32*$B252,$D252&gt;='Summary&amp;Assumptions'!$D$17,ET$47&gt;=$D252,ET$47&lt;=EDATE($D252,'Summary&amp;Assumptions'!$G$32))*$B252+AND(ET$56&lt;'Summary&amp;Assumptions'!$J$31,ET$47&gt;=$FO252,ET$47&lt;=$FP252)*(('Summary&amp;Assumptions'!$H$25*$C252)*(1+'Summary&amp;Assumptions'!$J$29)^(ET$46-1))+AND(ET$56&lt;'Summary&amp;Assumptions'!$J$31,ET$47&gt;=$FQ252,ET$47&lt;=$FR252)*(('Summary&amp;Assumptions'!$H$25*$C252)*(1+'Summary&amp;Assumptions'!$J$29)^(ET$46-1))</f>
        <v>0</v>
      </c>
      <c r="EP252" s="588">
        <f>AND(EU$55&gt;0,SUM($E252:EO252)&lt;'Summary&amp;Assumptions'!$G$32*$B252,$D252&gt;='Summary&amp;Assumptions'!$D$17,EU$47&gt;=$D252,EU$47&lt;=EDATE($D252,'Summary&amp;Assumptions'!$G$32))*$B252+AND(EU$56&lt;'Summary&amp;Assumptions'!$J$31,EU$47&gt;=$FO252,EU$47&lt;=$FP252)*(('Summary&amp;Assumptions'!$H$25*$C252)*(1+'Summary&amp;Assumptions'!$J$29)^(EU$46-1))+AND(EU$56&lt;'Summary&amp;Assumptions'!$J$31,EU$47&gt;=$FQ252,EU$47&lt;=$FR252)*(('Summary&amp;Assumptions'!$H$25*$C252)*(1+'Summary&amp;Assumptions'!$J$29)^(EU$46-1))</f>
        <v>0</v>
      </c>
      <c r="EQ252" s="588">
        <f>AND(EV$55&gt;0,SUM($E252:EP252)&lt;'Summary&amp;Assumptions'!$G$32*$B252,$D252&gt;='Summary&amp;Assumptions'!$D$17,EV$47&gt;=$D252,EV$47&lt;=EDATE($D252,'Summary&amp;Assumptions'!$G$32))*$B252+AND(EV$56&lt;'Summary&amp;Assumptions'!$J$31,EV$47&gt;=$FO252,EV$47&lt;=$FP252)*(('Summary&amp;Assumptions'!$H$25*$C252)*(1+'Summary&amp;Assumptions'!$J$29)^(EV$46-1))+AND(EV$56&lt;'Summary&amp;Assumptions'!$J$31,EV$47&gt;=$FQ252,EV$47&lt;=$FR252)*(('Summary&amp;Assumptions'!$H$25*$C252)*(1+'Summary&amp;Assumptions'!$J$29)^(EV$46-1))</f>
        <v>0</v>
      </c>
      <c r="ER252" s="588">
        <f>AND(EW$55&gt;0,SUM($E252:EQ252)&lt;'Summary&amp;Assumptions'!$G$32*$B252,$D252&gt;='Summary&amp;Assumptions'!$D$17,EW$47&gt;=$D252,EW$47&lt;=EDATE($D252,'Summary&amp;Assumptions'!$G$32))*$B252+AND(EW$56&lt;'Summary&amp;Assumptions'!$J$31,EW$47&gt;=$FO252,EW$47&lt;=$FP252)*(('Summary&amp;Assumptions'!$H$25*$C252)*(1+'Summary&amp;Assumptions'!$J$29)^(EW$46-1))+AND(EW$56&lt;'Summary&amp;Assumptions'!$J$31,EW$47&gt;=$FQ252,EW$47&lt;=$FR252)*(('Summary&amp;Assumptions'!$H$25*$C252)*(1+'Summary&amp;Assumptions'!$J$29)^(EW$46-1))</f>
        <v>0</v>
      </c>
      <c r="ES252" s="588">
        <f>AND(EX$55&gt;0,SUM($E252:ER252)&lt;'Summary&amp;Assumptions'!$G$32*$B252,$D252&gt;='Summary&amp;Assumptions'!$D$17,EX$47&gt;=$D252,EX$47&lt;=EDATE($D252,'Summary&amp;Assumptions'!$G$32))*$B252+AND(EX$56&lt;'Summary&amp;Assumptions'!$J$31,EX$47&gt;=$FO252,EX$47&lt;=$FP252)*(('Summary&amp;Assumptions'!$H$25*$C252)*(1+'Summary&amp;Assumptions'!$J$29)^(EX$46-1))+AND(EX$56&lt;'Summary&amp;Assumptions'!$J$31,EX$47&gt;=$FQ252,EX$47&lt;=$FR252)*(('Summary&amp;Assumptions'!$H$25*$C252)*(1+'Summary&amp;Assumptions'!$J$29)^(EX$46-1))</f>
        <v>0</v>
      </c>
      <c r="ET252" s="588">
        <f>AND(EY$55&gt;0,SUM($E252:ES252)&lt;'Summary&amp;Assumptions'!$G$32*$B252,$D252&gt;='Summary&amp;Assumptions'!$D$17,EY$47&gt;=$D252,EY$47&lt;=EDATE($D252,'Summary&amp;Assumptions'!$G$32))*$B252+AND(EY$56&lt;'Summary&amp;Assumptions'!$J$31,EY$47&gt;=$FO252,EY$47&lt;=$FP252)*(('Summary&amp;Assumptions'!$H$25*$C252)*(1+'Summary&amp;Assumptions'!$J$29)^(EY$46-1))+AND(EY$56&lt;'Summary&amp;Assumptions'!$J$31,EY$47&gt;=$FQ252,EY$47&lt;=$FR252)*(('Summary&amp;Assumptions'!$H$25*$C252)*(1+'Summary&amp;Assumptions'!$J$29)^(EY$46-1))</f>
        <v>0</v>
      </c>
      <c r="EU252" s="588">
        <f>AND(EZ$55&gt;0,SUM($E252:ET252)&lt;'Summary&amp;Assumptions'!$G$32*$B252,$D252&gt;='Summary&amp;Assumptions'!$D$17,EZ$47&gt;=$D252,EZ$47&lt;=EDATE($D252,'Summary&amp;Assumptions'!$G$32))*$B252+AND(EZ$56&lt;'Summary&amp;Assumptions'!$J$31,EZ$47&gt;=$FO252,EZ$47&lt;=$FP252)*(('Summary&amp;Assumptions'!$H$25*$C252)*(1+'Summary&amp;Assumptions'!$J$29)^(EZ$46-1))+AND(EZ$56&lt;'Summary&amp;Assumptions'!$J$31,EZ$47&gt;=$FQ252,EZ$47&lt;=$FR252)*(('Summary&amp;Assumptions'!$H$25*$C252)*(1+'Summary&amp;Assumptions'!$J$29)^(EZ$46-1))</f>
        <v>0</v>
      </c>
      <c r="EV252" s="588">
        <f>AND(FA$55&gt;0,SUM($E252:EU252)&lt;'Summary&amp;Assumptions'!$G$32*$B252,$D252&gt;='Summary&amp;Assumptions'!$D$17,FA$47&gt;=$D252,FA$47&lt;=EDATE($D252,'Summary&amp;Assumptions'!$G$32))*$B252+AND(FA$56&lt;'Summary&amp;Assumptions'!$J$31,FA$47&gt;=$FO252,FA$47&lt;=$FP252)*(('Summary&amp;Assumptions'!$H$25*$C252)*(1+'Summary&amp;Assumptions'!$J$29)^(FA$46-1))+AND(FA$56&lt;'Summary&amp;Assumptions'!$J$31,FA$47&gt;=$FQ252,FA$47&lt;=$FR252)*(('Summary&amp;Assumptions'!$H$25*$C252)*(1+'Summary&amp;Assumptions'!$J$29)^(FA$46-1))</f>
        <v>0</v>
      </c>
      <c r="EW252" s="588">
        <f>AND(FB$55&gt;0,SUM($E252:EV252)&lt;'Summary&amp;Assumptions'!$G$32*$B252,$D252&gt;='Summary&amp;Assumptions'!$D$17,FB$47&gt;=$D252,FB$47&lt;=EDATE($D252,'Summary&amp;Assumptions'!$G$32))*$B252+AND(FB$56&lt;'Summary&amp;Assumptions'!$J$31,FB$47&gt;=$FO252,FB$47&lt;=$FP252)*(('Summary&amp;Assumptions'!$H$25*$C252)*(1+'Summary&amp;Assumptions'!$J$29)^(FB$46-1))+AND(FB$56&lt;'Summary&amp;Assumptions'!$J$31,FB$47&gt;=$FQ252,FB$47&lt;=$FR252)*(('Summary&amp;Assumptions'!$H$25*$C252)*(1+'Summary&amp;Assumptions'!$J$29)^(FB$46-1))</f>
        <v>0</v>
      </c>
      <c r="EX252" s="588">
        <f>AND(FC$55&gt;0,SUM($E252:EW252)&lt;'Summary&amp;Assumptions'!$G$32*$B252,$D252&gt;='Summary&amp;Assumptions'!$D$17,FC$47&gt;=$D252,FC$47&lt;=EDATE($D252,'Summary&amp;Assumptions'!$G$32))*$B252+AND(FC$56&lt;'Summary&amp;Assumptions'!$J$31,FC$47&gt;=$FO252,FC$47&lt;=$FP252)*(('Summary&amp;Assumptions'!$H$25*$C252)*(1+'Summary&amp;Assumptions'!$J$29)^(FC$46-1))+AND(FC$56&lt;'Summary&amp;Assumptions'!$J$31,FC$47&gt;=$FQ252,FC$47&lt;=$FR252)*(('Summary&amp;Assumptions'!$H$25*$C252)*(1+'Summary&amp;Assumptions'!$J$29)^(FC$46-1))</f>
        <v>0</v>
      </c>
      <c r="EY252" s="588">
        <f>AND(FD$55&gt;0,SUM($E252:EX252)&lt;'Summary&amp;Assumptions'!$G$32*$B252,$D252&gt;='Summary&amp;Assumptions'!$D$17,FD$47&gt;=$D252,FD$47&lt;=EDATE($D252,'Summary&amp;Assumptions'!$G$32))*$B252+AND(FD$56&lt;'Summary&amp;Assumptions'!$J$31,FD$47&gt;=$FO252,FD$47&lt;=$FP252)*(('Summary&amp;Assumptions'!$H$25*$C252)*(1+'Summary&amp;Assumptions'!$J$29)^(FD$46-1))+AND(FD$56&lt;'Summary&amp;Assumptions'!$J$31,FD$47&gt;=$FQ252,FD$47&lt;=$FR252)*(('Summary&amp;Assumptions'!$H$25*$C252)*(1+'Summary&amp;Assumptions'!$J$29)^(FD$46-1))</f>
        <v>0</v>
      </c>
      <c r="EZ252" s="588">
        <f>AND(FE$55&gt;0,SUM($E252:EY252)&lt;'Summary&amp;Assumptions'!$G$32*$B252,$D252&gt;='Summary&amp;Assumptions'!$D$17,FE$47&gt;=$D252,FE$47&lt;=EDATE($D252,'Summary&amp;Assumptions'!$G$32))*$B252+AND(FE$56&lt;'Summary&amp;Assumptions'!$J$31,FE$47&gt;=$FO252,FE$47&lt;=$FP252)*(('Summary&amp;Assumptions'!$H$25*$C252)*(1+'Summary&amp;Assumptions'!$J$29)^(FE$46-1))+AND(FE$56&lt;'Summary&amp;Assumptions'!$J$31,FE$47&gt;=$FQ252,FE$47&lt;=$FR252)*(('Summary&amp;Assumptions'!$H$25*$C252)*(1+'Summary&amp;Assumptions'!$J$29)^(FE$46-1))</f>
        <v>0</v>
      </c>
      <c r="FA252" s="588">
        <f>AND(FF$55&gt;0,SUM($E252:EZ252)&lt;'Summary&amp;Assumptions'!$G$32*$B252,$D252&gt;='Summary&amp;Assumptions'!$D$17,FF$47&gt;=$D252,FF$47&lt;=EDATE($D252,'Summary&amp;Assumptions'!$G$32))*$B252+AND(FF$56&lt;'Summary&amp;Assumptions'!$J$31,FF$47&gt;=$FO252,FF$47&lt;=$FP252)*(('Summary&amp;Assumptions'!$H$25*$C252)*(1+'Summary&amp;Assumptions'!$J$29)^(FF$46-1))+AND(FF$56&lt;'Summary&amp;Assumptions'!$J$31,FF$47&gt;=$FQ252,FF$47&lt;=$FR252)*(('Summary&amp;Assumptions'!$H$25*$C252)*(1+'Summary&amp;Assumptions'!$J$29)^(FF$46-1))</f>
        <v>0</v>
      </c>
      <c r="FB252" s="588">
        <f>AND(FG$55&gt;0,SUM($E252:FA252)&lt;'Summary&amp;Assumptions'!$G$32*$B252,$D252&gt;='Summary&amp;Assumptions'!$D$17,FG$47&gt;=$D252,FG$47&lt;=EDATE($D252,'Summary&amp;Assumptions'!$G$32))*$B252+AND(FG$56&lt;'Summary&amp;Assumptions'!$J$31,FG$47&gt;=$FO252,FG$47&lt;=$FP252)*(('Summary&amp;Assumptions'!$H$25*$C252)*(1+'Summary&amp;Assumptions'!$J$29)^(FG$46-1))+AND(FG$56&lt;'Summary&amp;Assumptions'!$J$31,FG$47&gt;=$FQ252,FG$47&lt;=$FR252)*(('Summary&amp;Assumptions'!$H$25*$C252)*(1+'Summary&amp;Assumptions'!$J$29)^(FG$46-1))</f>
        <v>0</v>
      </c>
      <c r="FC252" s="588">
        <f>AND(FH$55&gt;0,SUM($E252:FB252)&lt;'Summary&amp;Assumptions'!$G$32*$B252,$D252&gt;='Summary&amp;Assumptions'!$D$17,FH$47&gt;=$D252,FH$47&lt;=EDATE($D252,'Summary&amp;Assumptions'!$G$32))*$B252+AND(FH$56&lt;'Summary&amp;Assumptions'!$J$31,FH$47&gt;=$FO252,FH$47&lt;=$FP252)*(('Summary&amp;Assumptions'!$H$25*$C252)*(1+'Summary&amp;Assumptions'!$J$29)^(FH$46-1))+AND(FH$56&lt;'Summary&amp;Assumptions'!$J$31,FH$47&gt;=$FQ252,FH$47&lt;=$FR252)*(('Summary&amp;Assumptions'!$H$25*$C252)*(1+'Summary&amp;Assumptions'!$J$29)^(FH$46-1))</f>
        <v>0</v>
      </c>
      <c r="FD252" s="588">
        <f>AND(FI$55&gt;0,SUM($E252:FC252)&lt;'Summary&amp;Assumptions'!$G$32*$B252,$D252&gt;='Summary&amp;Assumptions'!$D$17,FI$47&gt;=$D252,FI$47&lt;=EDATE($D252,'Summary&amp;Assumptions'!$G$32))*$B252+AND(FI$56&lt;'Summary&amp;Assumptions'!$J$31,FI$47&gt;=$FO252,FI$47&lt;=$FP252)*(('Summary&amp;Assumptions'!$H$25*$C252)*(1+'Summary&amp;Assumptions'!$J$29)^(FI$46-1))+AND(FI$56&lt;'Summary&amp;Assumptions'!$J$31,FI$47&gt;=$FQ252,FI$47&lt;=$FR252)*(('Summary&amp;Assumptions'!$H$25*$C252)*(1+'Summary&amp;Assumptions'!$J$29)^(FI$46-1))</f>
        <v>0</v>
      </c>
      <c r="FE252" s="588">
        <f>AND(FJ$55&gt;0,SUM($E252:FD252)&lt;'Summary&amp;Assumptions'!$G$32*$B252,$D252&gt;='Summary&amp;Assumptions'!$D$17,FJ$47&gt;=$D252,FJ$47&lt;=EDATE($D252,'Summary&amp;Assumptions'!$G$32))*$B252+AND(FJ$56&lt;'Summary&amp;Assumptions'!$J$31,FJ$47&gt;=$FO252,FJ$47&lt;=$FP252)*(('Summary&amp;Assumptions'!$H$25*$C252)*(1+'Summary&amp;Assumptions'!$J$29)^(FJ$46-1))+AND(FJ$56&lt;'Summary&amp;Assumptions'!$J$31,FJ$47&gt;=$FQ252,FJ$47&lt;=$FR252)*(('Summary&amp;Assumptions'!$H$25*$C252)*(1+'Summary&amp;Assumptions'!$J$29)^(FJ$46-1))</f>
        <v>0</v>
      </c>
      <c r="FF252" s="588">
        <f>AND(FK$55&gt;0,SUM($E252:FE252)&lt;'Summary&amp;Assumptions'!$G$32*$B252,$D252&gt;='Summary&amp;Assumptions'!$D$17,FK$47&gt;=$D252,FK$47&lt;=EDATE($D252,'Summary&amp;Assumptions'!$G$32))*$B252+AND(FK$56&lt;'Summary&amp;Assumptions'!$J$31,FK$47&gt;=$FO252,FK$47&lt;=$FP252)*(('Summary&amp;Assumptions'!$H$25*$C252)*(1+'Summary&amp;Assumptions'!$J$29)^(FK$46-1))+AND(FK$56&lt;'Summary&amp;Assumptions'!$J$31,FK$47&gt;=$FQ252,FK$47&lt;=$FR252)*(('Summary&amp;Assumptions'!$H$25*$C252)*(1+'Summary&amp;Assumptions'!$J$29)^(FK$46-1))</f>
        <v>0</v>
      </c>
      <c r="FG252" s="588">
        <f>AND(FL$55&gt;0,SUM($E252:FF252)&lt;'Summary&amp;Assumptions'!$G$32*$B252,$D252&gt;='Summary&amp;Assumptions'!$D$17,FL$47&gt;=$D252,FL$47&lt;=EDATE($D252,'Summary&amp;Assumptions'!$G$32))*$B252+AND(FL$56&lt;'Summary&amp;Assumptions'!$J$31,FL$47&gt;=$FO252,FL$47&lt;=$FP252)*(('Summary&amp;Assumptions'!$H$25*$C252)*(1+'Summary&amp;Assumptions'!$J$29)^(FL$46-1))+AND(FL$56&lt;'Summary&amp;Assumptions'!$J$31,FL$47&gt;=$FQ252,FL$47&lt;=$FR252)*(('Summary&amp;Assumptions'!$H$25*$C252)*(1+'Summary&amp;Assumptions'!$J$29)^(FL$46-1))</f>
        <v>0</v>
      </c>
      <c r="FH252" s="588">
        <f>AND(FM$55&gt;0,SUM($E252:FG252)&lt;'Summary&amp;Assumptions'!$G$32*$B252,$D252&gt;='Summary&amp;Assumptions'!$D$17,FM$47&gt;=$D252,FM$47&lt;=EDATE($D252,'Summary&amp;Assumptions'!$G$32))*$B252+AND(FM$56&lt;'Summary&amp;Assumptions'!$J$31,FM$47&gt;=$FO252,FM$47&lt;=$FP252)*(('Summary&amp;Assumptions'!$H$25*$C252)*(1+'Summary&amp;Assumptions'!$J$29)^(FM$46-1))+AND(FM$56&lt;'Summary&amp;Assumptions'!$J$31,FM$47&gt;=$FQ252,FM$47&lt;=$FR252)*(('Summary&amp;Assumptions'!$H$25*$C252)*(1+'Summary&amp;Assumptions'!$J$29)^(FM$46-1))</f>
        <v>0</v>
      </c>
      <c r="FI252" s="588">
        <f>AND(FN$55&gt;0,SUM($E252:FH252)&lt;'Summary&amp;Assumptions'!$G$32*$B252,$D252&gt;='Summary&amp;Assumptions'!$D$17,FN$47&gt;=$D252,FN$47&lt;=EDATE($D252,'Summary&amp;Assumptions'!$G$32))*$B252+AND(FN$56&lt;'Summary&amp;Assumptions'!$J$31,FN$47&gt;=$FO252,FN$47&lt;=$FP252)*(('Summary&amp;Assumptions'!$H$25*$C252)*(1+'Summary&amp;Assumptions'!$J$29)^(FN$46-1))+AND(FN$56&lt;'Summary&amp;Assumptions'!$J$31,FN$47&gt;=$FQ252,FN$47&lt;=$FR252)*(('Summary&amp;Assumptions'!$H$25*$C252)*(1+'Summary&amp;Assumptions'!$J$29)^(FN$46-1))</f>
        <v>0</v>
      </c>
      <c r="FJ252" s="588">
        <f>AND(FO$55&gt;0,SUM($E252:FI252)&lt;'Summary&amp;Assumptions'!$G$32*$B252,$D252&gt;='Summary&amp;Assumptions'!$D$17,FO$47&gt;=$D252,FO$47&lt;=EDATE($D252,'Summary&amp;Assumptions'!$G$32))*$B252+AND(FO$56&lt;'Summary&amp;Assumptions'!$J$31,FO$47&gt;=$FO252,FO$47&lt;=$FP252)*(('Summary&amp;Assumptions'!$H$25*$C252)*(1+'Summary&amp;Assumptions'!$J$29)^(FO$46-1))+AND(FO$56&lt;'Summary&amp;Assumptions'!$J$31,FO$47&gt;=$FQ252,FO$47&lt;=$FR252)*(('Summary&amp;Assumptions'!$H$25*$C252)*(1+'Summary&amp;Assumptions'!$J$29)^(FO$46-1))</f>
        <v>0</v>
      </c>
      <c r="FK252" s="588">
        <f>AND(FP$55&gt;0,SUM($E252:FJ252)&lt;'Summary&amp;Assumptions'!$G$32*$B252,$D252&gt;='Summary&amp;Assumptions'!$D$17,FP$47&gt;=$D252,FP$47&lt;=EDATE($D252,'Summary&amp;Assumptions'!$G$32))*$B252+AND(FP$56&lt;'Summary&amp;Assumptions'!$J$31,FP$47&gt;=$FO252,FP$47&lt;=$FP252)*(('Summary&amp;Assumptions'!$H$25*$C252)*(1+'Summary&amp;Assumptions'!$J$29)^(FP$46-1))+AND(FP$56&lt;'Summary&amp;Assumptions'!$J$31,FP$47&gt;=$FQ252,FP$47&lt;=$FR252)*(('Summary&amp;Assumptions'!$H$25*$C252)*(1+'Summary&amp;Assumptions'!$J$29)^(FP$46-1))</f>
        <v>0</v>
      </c>
      <c r="FL252" s="588">
        <f>AND(FQ$55&gt;0,SUM($E252:FK252)&lt;'Summary&amp;Assumptions'!$G$32*$B252,$D252&gt;='Summary&amp;Assumptions'!$D$17,FQ$47&gt;=$D252,FQ$47&lt;=EDATE($D252,'Summary&amp;Assumptions'!$G$32))*$B252+AND(FQ$56&lt;'Summary&amp;Assumptions'!$J$31,FQ$47&gt;=$FO252,FQ$47&lt;=$FP252)*(('Summary&amp;Assumptions'!$H$25*$C252)*(1+'Summary&amp;Assumptions'!$J$29)^(FQ$46-1))+AND(FQ$56&lt;'Summary&amp;Assumptions'!$J$31,FQ$47&gt;=$FQ252,FQ$47&lt;=$FR252)*(('Summary&amp;Assumptions'!$H$25*$C252)*(1+'Summary&amp;Assumptions'!$J$29)^(FQ$46-1))</f>
        <v>0</v>
      </c>
      <c r="FO252" s="576">
        <f>EDATE(D252,'Summary&amp;Assumptions'!$G$34)</f>
        <v>48458</v>
      </c>
      <c r="FP252" s="576">
        <f>EDATE(FO252,'Summary&amp;Assumptions'!$G$33-1)</f>
        <v>48488</v>
      </c>
      <c r="FQ252" s="576">
        <f>EDATE(FO252,'Summary&amp;Assumptions'!$G$34)</f>
        <v>48823</v>
      </c>
      <c r="FR252" s="576">
        <f>EDATE(FQ252,'Summary&amp;Assumptions'!$G$33-1)</f>
        <v>48853</v>
      </c>
    </row>
    <row r="253" spans="2:174" hidden="1" x14ac:dyDescent="0.2">
      <c r="B253" s="588">
        <v>0</v>
      </c>
      <c r="C253" s="193">
        <v>0</v>
      </c>
      <c r="D253" s="589">
        <v>48122</v>
      </c>
      <c r="F253" s="588">
        <f>AND(K$55&gt;0,SUM($E253:E253)&lt;'Summary&amp;Assumptions'!$G$32*$B253,$D253&gt;='Summary&amp;Assumptions'!$D$17,K$47&gt;=$D253,K$47&lt;=EDATE($D253,'Summary&amp;Assumptions'!$G$32))*$B253+AND(K$56&lt;'Summary&amp;Assumptions'!$J$31,K$47&gt;=$FO253,K$47&lt;=$FP253)*(('Summary&amp;Assumptions'!$H$25*$C253)*(1+'Summary&amp;Assumptions'!$J$29)^(K$46-1))+AND(K$56&lt;'Summary&amp;Assumptions'!$J$31,K$47&gt;=$FQ253,K$47&lt;=$FR253)*(('Summary&amp;Assumptions'!$H$25*$C253)*(1+'Summary&amp;Assumptions'!$J$29)^(K$46-1))</f>
        <v>0</v>
      </c>
      <c r="G253" s="588">
        <f>AND(L$55&gt;0,SUM($E253:F253)&lt;'Summary&amp;Assumptions'!$G$32*$B253,$D253&gt;='Summary&amp;Assumptions'!$D$17,L$47&gt;=$D253,L$47&lt;=EDATE($D253,'Summary&amp;Assumptions'!$G$32))*$B253+AND(L$56&lt;'Summary&amp;Assumptions'!$J$31,L$47&gt;=$FO253,L$47&lt;=$FP253)*(('Summary&amp;Assumptions'!$H$25*$C253)*(1+'Summary&amp;Assumptions'!$J$29)^(L$46-1))+AND(L$56&lt;'Summary&amp;Assumptions'!$J$31,L$47&gt;=$FQ253,L$47&lt;=$FR253)*(('Summary&amp;Assumptions'!$H$25*$C253)*(1+'Summary&amp;Assumptions'!$J$29)^(L$46-1))</f>
        <v>0</v>
      </c>
      <c r="H253" s="588">
        <f>AND(M$55&gt;0,SUM($E253:G253)&lt;'Summary&amp;Assumptions'!$G$32*$B253,$D253&gt;='Summary&amp;Assumptions'!$D$17,M$47&gt;=$D253,M$47&lt;=EDATE($D253,'Summary&amp;Assumptions'!$G$32))*$B253+AND(M$56&lt;'Summary&amp;Assumptions'!$J$31,M$47&gt;=$FO253,M$47&lt;=$FP253)*(('Summary&amp;Assumptions'!$H$25*$C253)*(1+'Summary&amp;Assumptions'!$J$29)^(M$46-1))+AND(M$56&lt;'Summary&amp;Assumptions'!$J$31,M$47&gt;=$FQ253,M$47&lt;=$FR253)*(('Summary&amp;Assumptions'!$H$25*$C253)*(1+'Summary&amp;Assumptions'!$J$29)^(M$46-1))</f>
        <v>0</v>
      </c>
      <c r="I253" s="588">
        <f>AND(N$55&gt;0,SUM($E253:H253)&lt;'Summary&amp;Assumptions'!$G$32*$B253,$D253&gt;='Summary&amp;Assumptions'!$D$17,N$47&gt;=$D253,N$47&lt;=EDATE($D253,'Summary&amp;Assumptions'!$G$32))*$B253+AND(N$56&lt;'Summary&amp;Assumptions'!$J$31,N$47&gt;=$FO253,N$47&lt;=$FP253)*(('Summary&amp;Assumptions'!$H$25*$C253)*(1+'Summary&amp;Assumptions'!$J$29)^(N$46-1))+AND(N$56&lt;'Summary&amp;Assumptions'!$J$31,N$47&gt;=$FQ253,N$47&lt;=$FR253)*(('Summary&amp;Assumptions'!$H$25*$C253)*(1+'Summary&amp;Assumptions'!$J$29)^(N$46-1))</f>
        <v>0</v>
      </c>
      <c r="J253" s="588">
        <f>AND(O$55&gt;0,SUM($E253:I253)&lt;'Summary&amp;Assumptions'!$G$32*$B253,$D253&gt;='Summary&amp;Assumptions'!$D$17,O$47&gt;=$D253,O$47&lt;=EDATE($D253,'Summary&amp;Assumptions'!$G$32))*$B253+AND(O$56&lt;'Summary&amp;Assumptions'!$J$31,O$47&gt;=$FO253,O$47&lt;=$FP253)*(('Summary&amp;Assumptions'!$H$25*$C253)*(1+'Summary&amp;Assumptions'!$J$29)^(O$46-1))+AND(O$56&lt;'Summary&amp;Assumptions'!$J$31,O$47&gt;=$FQ253,O$47&lt;=$FR253)*(('Summary&amp;Assumptions'!$H$25*$C253)*(1+'Summary&amp;Assumptions'!$J$29)^(O$46-1))</f>
        <v>0</v>
      </c>
      <c r="K253" s="588">
        <f>AND(P$55&gt;0,SUM($E253:J253)&lt;'Summary&amp;Assumptions'!$G$32*$B253,$D253&gt;='Summary&amp;Assumptions'!$D$17,P$47&gt;=$D253,P$47&lt;=EDATE($D253,'Summary&amp;Assumptions'!$G$32))*$B253+AND(P$56&lt;'Summary&amp;Assumptions'!$J$31,P$47&gt;=$FO253,P$47&lt;=$FP253)*(('Summary&amp;Assumptions'!$H$25*$C253)*(1+'Summary&amp;Assumptions'!$J$29)^(P$46-1))+AND(P$56&lt;'Summary&amp;Assumptions'!$J$31,P$47&gt;=$FQ253,P$47&lt;=$FR253)*(('Summary&amp;Assumptions'!$H$25*$C253)*(1+'Summary&amp;Assumptions'!$J$29)^(P$46-1))</f>
        <v>0</v>
      </c>
      <c r="L253" s="588">
        <f>AND(Q$55&gt;0,SUM($E253:K253)&lt;'Summary&amp;Assumptions'!$G$32*$B253,$D253&gt;='Summary&amp;Assumptions'!$D$17,Q$47&gt;=$D253,Q$47&lt;=EDATE($D253,'Summary&amp;Assumptions'!$G$32))*$B253+AND(Q$56&lt;'Summary&amp;Assumptions'!$J$31,Q$47&gt;=$FO253,Q$47&lt;=$FP253)*(('Summary&amp;Assumptions'!$H$25*$C253)*(1+'Summary&amp;Assumptions'!$J$29)^(Q$46-1))+AND(Q$56&lt;'Summary&amp;Assumptions'!$J$31,Q$47&gt;=$FQ253,Q$47&lt;=$FR253)*(('Summary&amp;Assumptions'!$H$25*$C253)*(1+'Summary&amp;Assumptions'!$J$29)^(Q$46-1))</f>
        <v>0</v>
      </c>
      <c r="M253" s="588">
        <f>AND(R$55&gt;0,SUM($E253:L253)&lt;'Summary&amp;Assumptions'!$G$32*$B253,$D253&gt;='Summary&amp;Assumptions'!$D$17,R$47&gt;=$D253,R$47&lt;=EDATE($D253,'Summary&amp;Assumptions'!$G$32))*$B253+AND(R$56&lt;'Summary&amp;Assumptions'!$J$31,R$47&gt;=$FO253,R$47&lt;=$FP253)*(('Summary&amp;Assumptions'!$H$25*$C253)*(1+'Summary&amp;Assumptions'!$J$29)^(R$46-1))+AND(R$56&lt;'Summary&amp;Assumptions'!$J$31,R$47&gt;=$FQ253,R$47&lt;=$FR253)*(('Summary&amp;Assumptions'!$H$25*$C253)*(1+'Summary&amp;Assumptions'!$J$29)^(R$46-1))</f>
        <v>0</v>
      </c>
      <c r="N253" s="588">
        <f>AND(S$55&gt;0,SUM($E253:M253)&lt;'Summary&amp;Assumptions'!$G$32*$B253,$D253&gt;='Summary&amp;Assumptions'!$D$17,S$47&gt;=$D253,S$47&lt;=EDATE($D253,'Summary&amp;Assumptions'!$G$32))*$B253+AND(S$56&lt;'Summary&amp;Assumptions'!$J$31,S$47&gt;=$FO253,S$47&lt;=$FP253)*(('Summary&amp;Assumptions'!$H$25*$C253)*(1+'Summary&amp;Assumptions'!$J$29)^(S$46-1))+AND(S$56&lt;'Summary&amp;Assumptions'!$J$31,S$47&gt;=$FQ253,S$47&lt;=$FR253)*(('Summary&amp;Assumptions'!$H$25*$C253)*(1+'Summary&amp;Assumptions'!$J$29)^(S$46-1))</f>
        <v>0</v>
      </c>
      <c r="O253" s="588">
        <f>AND(T$55&gt;0,SUM($E253:N253)&lt;'Summary&amp;Assumptions'!$G$32*$B253,$D253&gt;='Summary&amp;Assumptions'!$D$17,T$47&gt;=$D253,T$47&lt;=EDATE($D253,'Summary&amp;Assumptions'!$G$32))*$B253+AND(T$56&lt;'Summary&amp;Assumptions'!$J$31,T$47&gt;=$FO253,T$47&lt;=$FP253)*(('Summary&amp;Assumptions'!$H$25*$C253)*(1+'Summary&amp;Assumptions'!$J$29)^(T$46-1))+AND(T$56&lt;'Summary&amp;Assumptions'!$J$31,T$47&gt;=$FQ253,T$47&lt;=$FR253)*(('Summary&amp;Assumptions'!$H$25*$C253)*(1+'Summary&amp;Assumptions'!$J$29)^(T$46-1))</f>
        <v>0</v>
      </c>
      <c r="P253" s="588">
        <f>AND(U$55&gt;0,SUM($E253:O253)&lt;'Summary&amp;Assumptions'!$G$32*$B253,$D253&gt;='Summary&amp;Assumptions'!$D$17,U$47&gt;=$D253,U$47&lt;=EDATE($D253,'Summary&amp;Assumptions'!$G$32))*$B253+AND(U$56&lt;'Summary&amp;Assumptions'!$J$31,U$47&gt;=$FO253,U$47&lt;=$FP253)*(('Summary&amp;Assumptions'!$H$25*$C253)*(1+'Summary&amp;Assumptions'!$J$29)^(U$46-1))+AND(U$56&lt;'Summary&amp;Assumptions'!$J$31,U$47&gt;=$FQ253,U$47&lt;=$FR253)*(('Summary&amp;Assumptions'!$H$25*$C253)*(1+'Summary&amp;Assumptions'!$J$29)^(U$46-1))</f>
        <v>0</v>
      </c>
      <c r="Q253" s="588">
        <f>AND(V$55&gt;0,SUM($E253:P253)&lt;'Summary&amp;Assumptions'!$G$32*$B253,$D253&gt;='Summary&amp;Assumptions'!$D$17,V$47&gt;=$D253,V$47&lt;=EDATE($D253,'Summary&amp;Assumptions'!$G$32))*$B253+AND(V$56&lt;'Summary&amp;Assumptions'!$J$31,V$47&gt;=$FO253,V$47&lt;=$FP253)*(('Summary&amp;Assumptions'!$H$25*$C253)*(1+'Summary&amp;Assumptions'!$J$29)^(V$46-1))+AND(V$56&lt;'Summary&amp;Assumptions'!$J$31,V$47&gt;=$FQ253,V$47&lt;=$FR253)*(('Summary&amp;Assumptions'!$H$25*$C253)*(1+'Summary&amp;Assumptions'!$J$29)^(V$46-1))</f>
        <v>0</v>
      </c>
      <c r="R253" s="588">
        <f>AND(W$55&gt;0,SUM($E253:Q253)&lt;'Summary&amp;Assumptions'!$G$32*$B253,$D253&gt;='Summary&amp;Assumptions'!$D$17,W$47&gt;=$D253,W$47&lt;=EDATE($D253,'Summary&amp;Assumptions'!$G$32))*$B253+AND(W$56&lt;'Summary&amp;Assumptions'!$J$31,W$47&gt;=$FO253,W$47&lt;=$FP253)*(('Summary&amp;Assumptions'!$H$25*$C253)*(1+'Summary&amp;Assumptions'!$J$29)^(W$46-1))+AND(W$56&lt;'Summary&amp;Assumptions'!$J$31,W$47&gt;=$FQ253,W$47&lt;=$FR253)*(('Summary&amp;Assumptions'!$H$25*$C253)*(1+'Summary&amp;Assumptions'!$J$29)^(W$46-1))</f>
        <v>0</v>
      </c>
      <c r="S253" s="588">
        <f>AND(X$55&gt;0,SUM($E253:R253)&lt;'Summary&amp;Assumptions'!$G$32*$B253,$D253&gt;='Summary&amp;Assumptions'!$D$17,X$47&gt;=$D253,X$47&lt;=EDATE($D253,'Summary&amp;Assumptions'!$G$32))*$B253+AND(X$56&lt;'Summary&amp;Assumptions'!$J$31,X$47&gt;=$FO253,X$47&lt;=$FP253)*(('Summary&amp;Assumptions'!$H$25*$C253)*(1+'Summary&amp;Assumptions'!$J$29)^(X$46-1))+AND(X$56&lt;'Summary&amp;Assumptions'!$J$31,X$47&gt;=$FQ253,X$47&lt;=$FR253)*(('Summary&amp;Assumptions'!$H$25*$C253)*(1+'Summary&amp;Assumptions'!$J$29)^(X$46-1))</f>
        <v>0</v>
      </c>
      <c r="T253" s="588">
        <f>AND(Y$55&gt;0,SUM($E253:S253)&lt;'Summary&amp;Assumptions'!$G$32*$B253,$D253&gt;='Summary&amp;Assumptions'!$D$17,Y$47&gt;=$D253,Y$47&lt;=EDATE($D253,'Summary&amp;Assumptions'!$G$32))*$B253+AND(Y$56&lt;'Summary&amp;Assumptions'!$J$31,Y$47&gt;=$FO253,Y$47&lt;=$FP253)*(('Summary&amp;Assumptions'!$H$25*$C253)*(1+'Summary&amp;Assumptions'!$J$29)^(Y$46-1))+AND(Y$56&lt;'Summary&amp;Assumptions'!$J$31,Y$47&gt;=$FQ253,Y$47&lt;=$FR253)*(('Summary&amp;Assumptions'!$H$25*$C253)*(1+'Summary&amp;Assumptions'!$J$29)^(Y$46-1))</f>
        <v>0</v>
      </c>
      <c r="U253" s="588">
        <f>AND(Z$55&gt;0,SUM($E253:T253)&lt;'Summary&amp;Assumptions'!$G$32*$B253,$D253&gt;='Summary&amp;Assumptions'!$D$17,Z$47&gt;=$D253,Z$47&lt;=EDATE($D253,'Summary&amp;Assumptions'!$G$32))*$B253+AND(Z$56&lt;'Summary&amp;Assumptions'!$J$31,Z$47&gt;=$FO253,Z$47&lt;=$FP253)*(('Summary&amp;Assumptions'!$H$25*$C253)*(1+'Summary&amp;Assumptions'!$J$29)^(Z$46-1))+AND(Z$56&lt;'Summary&amp;Assumptions'!$J$31,Z$47&gt;=$FQ253,Z$47&lt;=$FR253)*(('Summary&amp;Assumptions'!$H$25*$C253)*(1+'Summary&amp;Assumptions'!$J$29)^(Z$46-1))</f>
        <v>0</v>
      </c>
      <c r="V253" s="588">
        <f>AND(AA$55&gt;0,SUM($E253:U253)&lt;'Summary&amp;Assumptions'!$G$32*$B253,$D253&gt;='Summary&amp;Assumptions'!$D$17,AA$47&gt;=$D253,AA$47&lt;=EDATE($D253,'Summary&amp;Assumptions'!$G$32))*$B253+AND(AA$56&lt;'Summary&amp;Assumptions'!$J$31,AA$47&gt;=$FO253,AA$47&lt;=$FP253)*(('Summary&amp;Assumptions'!$H$25*$C253)*(1+'Summary&amp;Assumptions'!$J$29)^(AA$46-1))+AND(AA$56&lt;'Summary&amp;Assumptions'!$J$31,AA$47&gt;=$FQ253,AA$47&lt;=$FR253)*(('Summary&amp;Assumptions'!$H$25*$C253)*(1+'Summary&amp;Assumptions'!$J$29)^(AA$46-1))</f>
        <v>0</v>
      </c>
      <c r="W253" s="588">
        <f>AND(AB$55&gt;0,SUM($E253:V253)&lt;'Summary&amp;Assumptions'!$G$32*$B253,$D253&gt;='Summary&amp;Assumptions'!$D$17,AB$47&gt;=$D253,AB$47&lt;=EDATE($D253,'Summary&amp;Assumptions'!$G$32))*$B253+AND(AB$56&lt;'Summary&amp;Assumptions'!$J$31,AB$47&gt;=$FO253,AB$47&lt;=$FP253)*(('Summary&amp;Assumptions'!$H$25*$C253)*(1+'Summary&amp;Assumptions'!$J$29)^(AB$46-1))+AND(AB$56&lt;'Summary&amp;Assumptions'!$J$31,AB$47&gt;=$FQ253,AB$47&lt;=$FR253)*(('Summary&amp;Assumptions'!$H$25*$C253)*(1+'Summary&amp;Assumptions'!$J$29)^(AB$46-1))</f>
        <v>0</v>
      </c>
      <c r="X253" s="588">
        <f>AND(AC$55&gt;0,SUM($E253:W253)&lt;'Summary&amp;Assumptions'!$G$32*$B253,$D253&gt;='Summary&amp;Assumptions'!$D$17,AC$47&gt;=$D253,AC$47&lt;=EDATE($D253,'Summary&amp;Assumptions'!$G$32))*$B253+AND(AC$56&lt;'Summary&amp;Assumptions'!$J$31,AC$47&gt;=$FO253,AC$47&lt;=$FP253)*(('Summary&amp;Assumptions'!$H$25*$C253)*(1+'Summary&amp;Assumptions'!$J$29)^(AC$46-1))+AND(AC$56&lt;'Summary&amp;Assumptions'!$J$31,AC$47&gt;=$FQ253,AC$47&lt;=$FR253)*(('Summary&amp;Assumptions'!$H$25*$C253)*(1+'Summary&amp;Assumptions'!$J$29)^(AC$46-1))</f>
        <v>0</v>
      </c>
      <c r="Y253" s="588">
        <f>AND(AD$55&gt;0,SUM($E253:X253)&lt;'Summary&amp;Assumptions'!$G$32*$B253,$D253&gt;='Summary&amp;Assumptions'!$D$17,AD$47&gt;=$D253,AD$47&lt;=EDATE($D253,'Summary&amp;Assumptions'!$G$32))*$B253+AND(AD$56&lt;'Summary&amp;Assumptions'!$J$31,AD$47&gt;=$FO253,AD$47&lt;=$FP253)*(('Summary&amp;Assumptions'!$H$25*$C253)*(1+'Summary&amp;Assumptions'!$J$29)^(AD$46-1))+AND(AD$56&lt;'Summary&amp;Assumptions'!$J$31,AD$47&gt;=$FQ253,AD$47&lt;=$FR253)*(('Summary&amp;Assumptions'!$H$25*$C253)*(1+'Summary&amp;Assumptions'!$J$29)^(AD$46-1))</f>
        <v>0</v>
      </c>
      <c r="Z253" s="588">
        <f>AND(AE$55&gt;0,SUM($E253:Y253)&lt;'Summary&amp;Assumptions'!$G$32*$B253,$D253&gt;='Summary&amp;Assumptions'!$D$17,AE$47&gt;=$D253,AE$47&lt;=EDATE($D253,'Summary&amp;Assumptions'!$G$32))*$B253+AND(AE$56&lt;'Summary&amp;Assumptions'!$J$31,AE$47&gt;=$FO253,AE$47&lt;=$FP253)*(('Summary&amp;Assumptions'!$H$25*$C253)*(1+'Summary&amp;Assumptions'!$J$29)^(AE$46-1))+AND(AE$56&lt;'Summary&amp;Assumptions'!$J$31,AE$47&gt;=$FQ253,AE$47&lt;=$FR253)*(('Summary&amp;Assumptions'!$H$25*$C253)*(1+'Summary&amp;Assumptions'!$J$29)^(AE$46-1))</f>
        <v>0</v>
      </c>
      <c r="AA253" s="588">
        <f>AND(AF$55&gt;0,SUM($E253:Z253)&lt;'Summary&amp;Assumptions'!$G$32*$B253,$D253&gt;='Summary&amp;Assumptions'!$D$17,AF$47&gt;=$D253,AF$47&lt;=EDATE($D253,'Summary&amp;Assumptions'!$G$32))*$B253+AND(AF$56&lt;'Summary&amp;Assumptions'!$J$31,AF$47&gt;=$FO253,AF$47&lt;=$FP253)*(('Summary&amp;Assumptions'!$H$25*$C253)*(1+'Summary&amp;Assumptions'!$J$29)^(AF$46-1))+AND(AF$56&lt;'Summary&amp;Assumptions'!$J$31,AF$47&gt;=$FQ253,AF$47&lt;=$FR253)*(('Summary&amp;Assumptions'!$H$25*$C253)*(1+'Summary&amp;Assumptions'!$J$29)^(AF$46-1))</f>
        <v>0</v>
      </c>
      <c r="AB253" s="588">
        <f>AND(AG$55&gt;0,SUM($E253:AA253)&lt;'Summary&amp;Assumptions'!$G$32*$B253,$D253&gt;='Summary&amp;Assumptions'!$D$17,AG$47&gt;=$D253,AG$47&lt;=EDATE($D253,'Summary&amp;Assumptions'!$G$32))*$B253+AND(AG$56&lt;'Summary&amp;Assumptions'!$J$31,AG$47&gt;=$FO253,AG$47&lt;=$FP253)*(('Summary&amp;Assumptions'!$H$25*$C253)*(1+'Summary&amp;Assumptions'!$J$29)^(AG$46-1))+AND(AG$56&lt;'Summary&amp;Assumptions'!$J$31,AG$47&gt;=$FQ253,AG$47&lt;=$FR253)*(('Summary&amp;Assumptions'!$H$25*$C253)*(1+'Summary&amp;Assumptions'!$J$29)^(AG$46-1))</f>
        <v>0</v>
      </c>
      <c r="AC253" s="588">
        <f>AND(AH$55&gt;0,SUM($E253:AB253)&lt;'Summary&amp;Assumptions'!$G$32*$B253,$D253&gt;='Summary&amp;Assumptions'!$D$17,AH$47&gt;=$D253,AH$47&lt;=EDATE($D253,'Summary&amp;Assumptions'!$G$32))*$B253+AND(AH$56&lt;'Summary&amp;Assumptions'!$J$31,AH$47&gt;=$FO253,AH$47&lt;=$FP253)*(('Summary&amp;Assumptions'!$H$25*$C253)*(1+'Summary&amp;Assumptions'!$J$29)^(AH$46-1))+AND(AH$56&lt;'Summary&amp;Assumptions'!$J$31,AH$47&gt;=$FQ253,AH$47&lt;=$FR253)*(('Summary&amp;Assumptions'!$H$25*$C253)*(1+'Summary&amp;Assumptions'!$J$29)^(AH$46-1))</f>
        <v>0</v>
      </c>
      <c r="AD253" s="588">
        <f>AND(AI$55&gt;0,SUM($E253:AC253)&lt;'Summary&amp;Assumptions'!$G$32*$B253,$D253&gt;='Summary&amp;Assumptions'!$D$17,AI$47&gt;=$D253,AI$47&lt;=EDATE($D253,'Summary&amp;Assumptions'!$G$32))*$B253+AND(AI$56&lt;'Summary&amp;Assumptions'!$J$31,AI$47&gt;=$FO253,AI$47&lt;=$FP253)*(('Summary&amp;Assumptions'!$H$25*$C253)*(1+'Summary&amp;Assumptions'!$J$29)^(AI$46-1))+AND(AI$56&lt;'Summary&amp;Assumptions'!$J$31,AI$47&gt;=$FQ253,AI$47&lt;=$FR253)*(('Summary&amp;Assumptions'!$H$25*$C253)*(1+'Summary&amp;Assumptions'!$J$29)^(AI$46-1))</f>
        <v>0</v>
      </c>
      <c r="AE253" s="588">
        <f>AND(AJ$55&gt;0,SUM($E253:AD253)&lt;'Summary&amp;Assumptions'!$G$32*$B253,$D253&gt;='Summary&amp;Assumptions'!$D$17,AJ$47&gt;=$D253,AJ$47&lt;=EDATE($D253,'Summary&amp;Assumptions'!$G$32))*$B253+AND(AJ$56&lt;'Summary&amp;Assumptions'!$J$31,AJ$47&gt;=$FO253,AJ$47&lt;=$FP253)*(('Summary&amp;Assumptions'!$H$25*$C253)*(1+'Summary&amp;Assumptions'!$J$29)^(AJ$46-1))+AND(AJ$56&lt;'Summary&amp;Assumptions'!$J$31,AJ$47&gt;=$FQ253,AJ$47&lt;=$FR253)*(('Summary&amp;Assumptions'!$H$25*$C253)*(1+'Summary&amp;Assumptions'!$J$29)^(AJ$46-1))</f>
        <v>0</v>
      </c>
      <c r="AF253" s="588">
        <f>AND(AK$55&gt;0,SUM($E253:AE253)&lt;'Summary&amp;Assumptions'!$G$32*$B253,$D253&gt;='Summary&amp;Assumptions'!$D$17,AK$47&gt;=$D253,AK$47&lt;=EDATE($D253,'Summary&amp;Assumptions'!$G$32))*$B253+AND(AK$56&lt;'Summary&amp;Assumptions'!$J$31,AK$47&gt;=$FO253,AK$47&lt;=$FP253)*(('Summary&amp;Assumptions'!$H$25*$C253)*(1+'Summary&amp;Assumptions'!$J$29)^(AK$46-1))+AND(AK$56&lt;'Summary&amp;Assumptions'!$J$31,AK$47&gt;=$FQ253,AK$47&lt;=$FR253)*(('Summary&amp;Assumptions'!$H$25*$C253)*(1+'Summary&amp;Assumptions'!$J$29)^(AK$46-1))</f>
        <v>0</v>
      </c>
      <c r="AG253" s="588">
        <f>AND(AL$55&gt;0,SUM($E253:AF253)&lt;'Summary&amp;Assumptions'!$G$32*$B253,$D253&gt;='Summary&amp;Assumptions'!$D$17,AL$47&gt;=$D253,AL$47&lt;=EDATE($D253,'Summary&amp;Assumptions'!$G$32))*$B253+AND(AL$56&lt;'Summary&amp;Assumptions'!$J$31,AL$47&gt;=$FO253,AL$47&lt;=$FP253)*(('Summary&amp;Assumptions'!$H$25*$C253)*(1+'Summary&amp;Assumptions'!$J$29)^(AL$46-1))+AND(AL$56&lt;'Summary&amp;Assumptions'!$J$31,AL$47&gt;=$FQ253,AL$47&lt;=$FR253)*(('Summary&amp;Assumptions'!$H$25*$C253)*(1+'Summary&amp;Assumptions'!$J$29)^(AL$46-1))</f>
        <v>0</v>
      </c>
      <c r="AH253" s="588">
        <f>AND(AM$55&gt;0,SUM($E253:AG253)&lt;'Summary&amp;Assumptions'!$G$32*$B253,$D253&gt;='Summary&amp;Assumptions'!$D$17,AM$47&gt;=$D253,AM$47&lt;=EDATE($D253,'Summary&amp;Assumptions'!$G$32))*$B253+AND(AM$56&lt;'Summary&amp;Assumptions'!$J$31,AM$47&gt;=$FO253,AM$47&lt;=$FP253)*(('Summary&amp;Assumptions'!$H$25*$C253)*(1+'Summary&amp;Assumptions'!$J$29)^(AM$46-1))+AND(AM$56&lt;'Summary&amp;Assumptions'!$J$31,AM$47&gt;=$FQ253,AM$47&lt;=$FR253)*(('Summary&amp;Assumptions'!$H$25*$C253)*(1+'Summary&amp;Assumptions'!$J$29)^(AM$46-1))</f>
        <v>0</v>
      </c>
      <c r="AI253" s="588">
        <f>AND(AN$55&gt;0,SUM($E253:AH253)&lt;'Summary&amp;Assumptions'!$G$32*$B253,$D253&gt;='Summary&amp;Assumptions'!$D$17,AN$47&gt;=$D253,AN$47&lt;=EDATE($D253,'Summary&amp;Assumptions'!$G$32))*$B253+AND(AN$56&lt;'Summary&amp;Assumptions'!$J$31,AN$47&gt;=$FO253,AN$47&lt;=$FP253)*(('Summary&amp;Assumptions'!$H$25*$C253)*(1+'Summary&amp;Assumptions'!$J$29)^(AN$46-1))+AND(AN$56&lt;'Summary&amp;Assumptions'!$J$31,AN$47&gt;=$FQ253,AN$47&lt;=$FR253)*(('Summary&amp;Assumptions'!$H$25*$C253)*(1+'Summary&amp;Assumptions'!$J$29)^(AN$46-1))</f>
        <v>0</v>
      </c>
      <c r="AJ253" s="588">
        <f>AND(AO$55&gt;0,SUM($E253:AI253)&lt;'Summary&amp;Assumptions'!$G$32*$B253,$D253&gt;='Summary&amp;Assumptions'!$D$17,AO$47&gt;=$D253,AO$47&lt;=EDATE($D253,'Summary&amp;Assumptions'!$G$32))*$B253+AND(AO$56&lt;'Summary&amp;Assumptions'!$J$31,AO$47&gt;=$FO253,AO$47&lt;=$FP253)*(('Summary&amp;Assumptions'!$H$25*$C253)*(1+'Summary&amp;Assumptions'!$J$29)^(AO$46-1))+AND(AO$56&lt;'Summary&amp;Assumptions'!$J$31,AO$47&gt;=$FQ253,AO$47&lt;=$FR253)*(('Summary&amp;Assumptions'!$H$25*$C253)*(1+'Summary&amp;Assumptions'!$J$29)^(AO$46-1))</f>
        <v>0</v>
      </c>
      <c r="AK253" s="588">
        <f>AND(AP$55&gt;0,SUM($E253:AJ253)&lt;'Summary&amp;Assumptions'!$G$32*$B253,$D253&gt;='Summary&amp;Assumptions'!$D$17,AP$47&gt;=$D253,AP$47&lt;=EDATE($D253,'Summary&amp;Assumptions'!$G$32))*$B253+AND(AP$56&lt;'Summary&amp;Assumptions'!$J$31,AP$47&gt;=$FO253,AP$47&lt;=$FP253)*(('Summary&amp;Assumptions'!$H$25*$C253)*(1+'Summary&amp;Assumptions'!$J$29)^(AP$46-1))+AND(AP$56&lt;'Summary&amp;Assumptions'!$J$31,AP$47&gt;=$FQ253,AP$47&lt;=$FR253)*(('Summary&amp;Assumptions'!$H$25*$C253)*(1+'Summary&amp;Assumptions'!$J$29)^(AP$46-1))</f>
        <v>0</v>
      </c>
      <c r="AL253" s="588">
        <f>AND(AQ$55&gt;0,SUM($E253:AK253)&lt;'Summary&amp;Assumptions'!$G$32*$B253,$D253&gt;='Summary&amp;Assumptions'!$D$17,AQ$47&gt;=$D253,AQ$47&lt;=EDATE($D253,'Summary&amp;Assumptions'!$G$32))*$B253+AND(AQ$56&lt;'Summary&amp;Assumptions'!$J$31,AQ$47&gt;=$FO253,AQ$47&lt;=$FP253)*(('Summary&amp;Assumptions'!$H$25*$C253)*(1+'Summary&amp;Assumptions'!$J$29)^(AQ$46-1))+AND(AQ$56&lt;'Summary&amp;Assumptions'!$J$31,AQ$47&gt;=$FQ253,AQ$47&lt;=$FR253)*(('Summary&amp;Assumptions'!$H$25*$C253)*(1+'Summary&amp;Assumptions'!$J$29)^(AQ$46-1))</f>
        <v>0</v>
      </c>
      <c r="AM253" s="588">
        <f>AND(AR$55&gt;0,SUM($E253:AL253)&lt;'Summary&amp;Assumptions'!$G$32*$B253,$D253&gt;='Summary&amp;Assumptions'!$D$17,AR$47&gt;=$D253,AR$47&lt;=EDATE($D253,'Summary&amp;Assumptions'!$G$32))*$B253+AND(AR$56&lt;'Summary&amp;Assumptions'!$J$31,AR$47&gt;=$FO253,AR$47&lt;=$FP253)*(('Summary&amp;Assumptions'!$H$25*$C253)*(1+'Summary&amp;Assumptions'!$J$29)^(AR$46-1))+AND(AR$56&lt;'Summary&amp;Assumptions'!$J$31,AR$47&gt;=$FQ253,AR$47&lt;=$FR253)*(('Summary&amp;Assumptions'!$H$25*$C253)*(1+'Summary&amp;Assumptions'!$J$29)^(AR$46-1))</f>
        <v>0</v>
      </c>
      <c r="AN253" s="588">
        <f>AND(AS$55&gt;0,SUM($E253:AM253)&lt;'Summary&amp;Assumptions'!$G$32*$B253,$D253&gt;='Summary&amp;Assumptions'!$D$17,AS$47&gt;=$D253,AS$47&lt;=EDATE($D253,'Summary&amp;Assumptions'!$G$32))*$B253+AND(AS$56&lt;'Summary&amp;Assumptions'!$J$31,AS$47&gt;=$FO253,AS$47&lt;=$FP253)*(('Summary&amp;Assumptions'!$H$25*$C253)*(1+'Summary&amp;Assumptions'!$J$29)^(AS$46-1))+AND(AS$56&lt;'Summary&amp;Assumptions'!$J$31,AS$47&gt;=$FQ253,AS$47&lt;=$FR253)*(('Summary&amp;Assumptions'!$H$25*$C253)*(1+'Summary&amp;Assumptions'!$J$29)^(AS$46-1))</f>
        <v>0</v>
      </c>
      <c r="AO253" s="588">
        <f>AND(AT$55&gt;0,SUM($E253:AN253)&lt;'Summary&amp;Assumptions'!$G$32*$B253,$D253&gt;='Summary&amp;Assumptions'!$D$17,AT$47&gt;=$D253,AT$47&lt;=EDATE($D253,'Summary&amp;Assumptions'!$G$32))*$B253+AND(AT$56&lt;'Summary&amp;Assumptions'!$J$31,AT$47&gt;=$FO253,AT$47&lt;=$FP253)*(('Summary&amp;Assumptions'!$H$25*$C253)*(1+'Summary&amp;Assumptions'!$J$29)^(AT$46-1))+AND(AT$56&lt;'Summary&amp;Assumptions'!$J$31,AT$47&gt;=$FQ253,AT$47&lt;=$FR253)*(('Summary&amp;Assumptions'!$H$25*$C253)*(1+'Summary&amp;Assumptions'!$J$29)^(AT$46-1))</f>
        <v>0</v>
      </c>
      <c r="AP253" s="588">
        <f>AND(AU$55&gt;0,SUM($E253:AO253)&lt;'Summary&amp;Assumptions'!$G$32*$B253,$D253&gt;='Summary&amp;Assumptions'!$D$17,AU$47&gt;=$D253,AU$47&lt;=EDATE($D253,'Summary&amp;Assumptions'!$G$32))*$B253+AND(AU$56&lt;'Summary&amp;Assumptions'!$J$31,AU$47&gt;=$FO253,AU$47&lt;=$FP253)*(('Summary&amp;Assumptions'!$H$25*$C253)*(1+'Summary&amp;Assumptions'!$J$29)^(AU$46-1))+AND(AU$56&lt;'Summary&amp;Assumptions'!$J$31,AU$47&gt;=$FQ253,AU$47&lt;=$FR253)*(('Summary&amp;Assumptions'!$H$25*$C253)*(1+'Summary&amp;Assumptions'!$J$29)^(AU$46-1))</f>
        <v>0</v>
      </c>
      <c r="AQ253" s="588">
        <f>AND(AV$55&gt;0,SUM($E253:AP253)&lt;'Summary&amp;Assumptions'!$G$32*$B253,$D253&gt;='Summary&amp;Assumptions'!$D$17,AV$47&gt;=$D253,AV$47&lt;=EDATE($D253,'Summary&amp;Assumptions'!$G$32))*$B253+AND(AV$56&lt;'Summary&amp;Assumptions'!$J$31,AV$47&gt;=$FO253,AV$47&lt;=$FP253)*(('Summary&amp;Assumptions'!$H$25*$C253)*(1+'Summary&amp;Assumptions'!$J$29)^(AV$46-1))+AND(AV$56&lt;'Summary&amp;Assumptions'!$J$31,AV$47&gt;=$FQ253,AV$47&lt;=$FR253)*(('Summary&amp;Assumptions'!$H$25*$C253)*(1+'Summary&amp;Assumptions'!$J$29)^(AV$46-1))</f>
        <v>0</v>
      </c>
      <c r="AR253" s="588">
        <f>AND(AW$55&gt;0,SUM($E253:AQ253)&lt;'Summary&amp;Assumptions'!$G$32*$B253,$D253&gt;='Summary&amp;Assumptions'!$D$17,AW$47&gt;=$D253,AW$47&lt;=EDATE($D253,'Summary&amp;Assumptions'!$G$32))*$B253+AND(AW$56&lt;'Summary&amp;Assumptions'!$J$31,AW$47&gt;=$FO253,AW$47&lt;=$FP253)*(('Summary&amp;Assumptions'!$H$25*$C253)*(1+'Summary&amp;Assumptions'!$J$29)^(AW$46-1))+AND(AW$56&lt;'Summary&amp;Assumptions'!$J$31,AW$47&gt;=$FQ253,AW$47&lt;=$FR253)*(('Summary&amp;Assumptions'!$H$25*$C253)*(1+'Summary&amp;Assumptions'!$J$29)^(AW$46-1))</f>
        <v>0</v>
      </c>
      <c r="AS253" s="588">
        <f>AND(AX$55&gt;0,SUM($E253:AR253)&lt;'Summary&amp;Assumptions'!$G$32*$B253,$D253&gt;='Summary&amp;Assumptions'!$D$17,AX$47&gt;=$D253,AX$47&lt;=EDATE($D253,'Summary&amp;Assumptions'!$G$32))*$B253+AND(AX$56&lt;'Summary&amp;Assumptions'!$J$31,AX$47&gt;=$FO253,AX$47&lt;=$FP253)*(('Summary&amp;Assumptions'!$H$25*$C253)*(1+'Summary&amp;Assumptions'!$J$29)^(AX$46-1))+AND(AX$56&lt;'Summary&amp;Assumptions'!$J$31,AX$47&gt;=$FQ253,AX$47&lt;=$FR253)*(('Summary&amp;Assumptions'!$H$25*$C253)*(1+'Summary&amp;Assumptions'!$J$29)^(AX$46-1))</f>
        <v>0</v>
      </c>
      <c r="AT253" s="588">
        <f>AND(AY$55&gt;0,SUM($E253:AS253)&lt;'Summary&amp;Assumptions'!$G$32*$B253,$D253&gt;='Summary&amp;Assumptions'!$D$17,AY$47&gt;=$D253,AY$47&lt;=EDATE($D253,'Summary&amp;Assumptions'!$G$32))*$B253+AND(AY$56&lt;'Summary&amp;Assumptions'!$J$31,AY$47&gt;=$FO253,AY$47&lt;=$FP253)*(('Summary&amp;Assumptions'!$H$25*$C253)*(1+'Summary&amp;Assumptions'!$J$29)^(AY$46-1))+AND(AY$56&lt;'Summary&amp;Assumptions'!$J$31,AY$47&gt;=$FQ253,AY$47&lt;=$FR253)*(('Summary&amp;Assumptions'!$H$25*$C253)*(1+'Summary&amp;Assumptions'!$J$29)^(AY$46-1))</f>
        <v>0</v>
      </c>
      <c r="AU253" s="588">
        <f>AND(AZ$55&gt;0,SUM($E253:AT253)&lt;'Summary&amp;Assumptions'!$G$32*$B253,$D253&gt;='Summary&amp;Assumptions'!$D$17,AZ$47&gt;=$D253,AZ$47&lt;=EDATE($D253,'Summary&amp;Assumptions'!$G$32))*$B253+AND(AZ$56&lt;'Summary&amp;Assumptions'!$J$31,AZ$47&gt;=$FO253,AZ$47&lt;=$FP253)*(('Summary&amp;Assumptions'!$H$25*$C253)*(1+'Summary&amp;Assumptions'!$J$29)^(AZ$46-1))+AND(AZ$56&lt;'Summary&amp;Assumptions'!$J$31,AZ$47&gt;=$FQ253,AZ$47&lt;=$FR253)*(('Summary&amp;Assumptions'!$H$25*$C253)*(1+'Summary&amp;Assumptions'!$J$29)^(AZ$46-1))</f>
        <v>0</v>
      </c>
      <c r="AV253" s="588">
        <f>AND(BA$55&gt;0,SUM($E253:AU253)&lt;'Summary&amp;Assumptions'!$G$32*$B253,$D253&gt;='Summary&amp;Assumptions'!$D$17,BA$47&gt;=$D253,BA$47&lt;=EDATE($D253,'Summary&amp;Assumptions'!$G$32))*$B253+AND(BA$56&lt;'Summary&amp;Assumptions'!$J$31,BA$47&gt;=$FO253,BA$47&lt;=$FP253)*(('Summary&amp;Assumptions'!$H$25*$C253)*(1+'Summary&amp;Assumptions'!$J$29)^(BA$46-1))+AND(BA$56&lt;'Summary&amp;Assumptions'!$J$31,BA$47&gt;=$FQ253,BA$47&lt;=$FR253)*(('Summary&amp;Assumptions'!$H$25*$C253)*(1+'Summary&amp;Assumptions'!$J$29)^(BA$46-1))</f>
        <v>0</v>
      </c>
      <c r="AW253" s="588">
        <f>AND(BB$55&gt;0,SUM($E253:AV253)&lt;'Summary&amp;Assumptions'!$G$32*$B253,$D253&gt;='Summary&amp;Assumptions'!$D$17,BB$47&gt;=$D253,BB$47&lt;=EDATE($D253,'Summary&amp;Assumptions'!$G$32))*$B253+AND(BB$56&lt;'Summary&amp;Assumptions'!$J$31,BB$47&gt;=$FO253,BB$47&lt;=$FP253)*(('Summary&amp;Assumptions'!$H$25*$C253)*(1+'Summary&amp;Assumptions'!$J$29)^(BB$46-1))+AND(BB$56&lt;'Summary&amp;Assumptions'!$J$31,BB$47&gt;=$FQ253,BB$47&lt;=$FR253)*(('Summary&amp;Assumptions'!$H$25*$C253)*(1+'Summary&amp;Assumptions'!$J$29)^(BB$46-1))</f>
        <v>0</v>
      </c>
      <c r="AX253" s="588">
        <f>AND(BC$55&gt;0,SUM($E253:AW253)&lt;'Summary&amp;Assumptions'!$G$32*$B253,$D253&gt;='Summary&amp;Assumptions'!$D$17,BC$47&gt;=$D253,BC$47&lt;=EDATE($D253,'Summary&amp;Assumptions'!$G$32))*$B253+AND(BC$56&lt;'Summary&amp;Assumptions'!$J$31,BC$47&gt;=$FO253,BC$47&lt;=$FP253)*(('Summary&amp;Assumptions'!$H$25*$C253)*(1+'Summary&amp;Assumptions'!$J$29)^(BC$46-1))+AND(BC$56&lt;'Summary&amp;Assumptions'!$J$31,BC$47&gt;=$FQ253,BC$47&lt;=$FR253)*(('Summary&amp;Assumptions'!$H$25*$C253)*(1+'Summary&amp;Assumptions'!$J$29)^(BC$46-1))</f>
        <v>0</v>
      </c>
      <c r="AY253" s="588">
        <f>AND(BD$55&gt;0,SUM($E253:AX253)&lt;'Summary&amp;Assumptions'!$G$32*$B253,$D253&gt;='Summary&amp;Assumptions'!$D$17,BD$47&gt;=$D253,BD$47&lt;=EDATE($D253,'Summary&amp;Assumptions'!$G$32))*$B253+AND(BD$56&lt;'Summary&amp;Assumptions'!$J$31,BD$47&gt;=$FO253,BD$47&lt;=$FP253)*(('Summary&amp;Assumptions'!$H$25*$C253)*(1+'Summary&amp;Assumptions'!$J$29)^(BD$46-1))+AND(BD$56&lt;'Summary&amp;Assumptions'!$J$31,BD$47&gt;=$FQ253,BD$47&lt;=$FR253)*(('Summary&amp;Assumptions'!$H$25*$C253)*(1+'Summary&amp;Assumptions'!$J$29)^(BD$46-1))</f>
        <v>0</v>
      </c>
      <c r="AZ253" s="588">
        <f>AND(BE$55&gt;0,SUM($E253:AY253)&lt;'Summary&amp;Assumptions'!$G$32*$B253,$D253&gt;='Summary&amp;Assumptions'!$D$17,BE$47&gt;=$D253,BE$47&lt;=EDATE($D253,'Summary&amp;Assumptions'!$G$32))*$B253+AND(BE$56&lt;'Summary&amp;Assumptions'!$J$31,BE$47&gt;=$FO253,BE$47&lt;=$FP253)*(('Summary&amp;Assumptions'!$H$25*$C253)*(1+'Summary&amp;Assumptions'!$J$29)^(BE$46-1))+AND(BE$56&lt;'Summary&amp;Assumptions'!$J$31,BE$47&gt;=$FQ253,BE$47&lt;=$FR253)*(('Summary&amp;Assumptions'!$H$25*$C253)*(1+'Summary&amp;Assumptions'!$J$29)^(BE$46-1))</f>
        <v>0</v>
      </c>
      <c r="BA253" s="588">
        <f>AND(BF$55&gt;0,SUM($E253:AZ253)&lt;'Summary&amp;Assumptions'!$G$32*$B253,$D253&gt;='Summary&amp;Assumptions'!$D$17,BF$47&gt;=$D253,BF$47&lt;=EDATE($D253,'Summary&amp;Assumptions'!$G$32))*$B253+AND(BF$56&lt;'Summary&amp;Assumptions'!$J$31,BF$47&gt;=$FO253,BF$47&lt;=$FP253)*(('Summary&amp;Assumptions'!$H$25*$C253)*(1+'Summary&amp;Assumptions'!$J$29)^(BF$46-1))+AND(BF$56&lt;'Summary&amp;Assumptions'!$J$31,BF$47&gt;=$FQ253,BF$47&lt;=$FR253)*(('Summary&amp;Assumptions'!$H$25*$C253)*(1+'Summary&amp;Assumptions'!$J$29)^(BF$46-1))</f>
        <v>0</v>
      </c>
      <c r="BB253" s="588">
        <f>AND(BG$55&gt;0,SUM($E253:BA253)&lt;'Summary&amp;Assumptions'!$G$32*$B253,$D253&gt;='Summary&amp;Assumptions'!$D$17,BG$47&gt;=$D253,BG$47&lt;=EDATE($D253,'Summary&amp;Assumptions'!$G$32))*$B253+AND(BG$56&lt;'Summary&amp;Assumptions'!$J$31,BG$47&gt;=$FO253,BG$47&lt;=$FP253)*(('Summary&amp;Assumptions'!$H$25*$C253)*(1+'Summary&amp;Assumptions'!$J$29)^(BG$46-1))+AND(BG$56&lt;'Summary&amp;Assumptions'!$J$31,BG$47&gt;=$FQ253,BG$47&lt;=$FR253)*(('Summary&amp;Assumptions'!$H$25*$C253)*(1+'Summary&amp;Assumptions'!$J$29)^(BG$46-1))</f>
        <v>0</v>
      </c>
      <c r="BC253" s="588">
        <f>AND(BH$55&gt;0,SUM($E253:BB253)&lt;'Summary&amp;Assumptions'!$G$32*$B253,$D253&gt;='Summary&amp;Assumptions'!$D$17,BH$47&gt;=$D253,BH$47&lt;=EDATE($D253,'Summary&amp;Assumptions'!$G$32))*$B253+AND(BH$56&lt;'Summary&amp;Assumptions'!$J$31,BH$47&gt;=$FO253,BH$47&lt;=$FP253)*(('Summary&amp;Assumptions'!$H$25*$C253)*(1+'Summary&amp;Assumptions'!$J$29)^(BH$46-1))+AND(BH$56&lt;'Summary&amp;Assumptions'!$J$31,BH$47&gt;=$FQ253,BH$47&lt;=$FR253)*(('Summary&amp;Assumptions'!$H$25*$C253)*(1+'Summary&amp;Assumptions'!$J$29)^(BH$46-1))</f>
        <v>0</v>
      </c>
      <c r="BD253" s="588">
        <f>AND(BI$55&gt;0,SUM($E253:BC253)&lt;'Summary&amp;Assumptions'!$G$32*$B253,$D253&gt;='Summary&amp;Assumptions'!$D$17,BI$47&gt;=$D253,BI$47&lt;=EDATE($D253,'Summary&amp;Assumptions'!$G$32))*$B253+AND(BI$56&lt;'Summary&amp;Assumptions'!$J$31,BI$47&gt;=$FO253,BI$47&lt;=$FP253)*(('Summary&amp;Assumptions'!$H$25*$C253)*(1+'Summary&amp;Assumptions'!$J$29)^(BI$46-1))+AND(BI$56&lt;'Summary&amp;Assumptions'!$J$31,BI$47&gt;=$FQ253,BI$47&lt;=$FR253)*(('Summary&amp;Assumptions'!$H$25*$C253)*(1+'Summary&amp;Assumptions'!$J$29)^(BI$46-1))</f>
        <v>0</v>
      </c>
      <c r="BE253" s="588">
        <f>AND(BJ$55&gt;0,SUM($E253:BD253)&lt;'Summary&amp;Assumptions'!$G$32*$B253,$D253&gt;='Summary&amp;Assumptions'!$D$17,BJ$47&gt;=$D253,BJ$47&lt;=EDATE($D253,'Summary&amp;Assumptions'!$G$32))*$B253+AND(BJ$56&lt;'Summary&amp;Assumptions'!$J$31,BJ$47&gt;=$FO253,BJ$47&lt;=$FP253)*(('Summary&amp;Assumptions'!$H$25*$C253)*(1+'Summary&amp;Assumptions'!$J$29)^(BJ$46-1))+AND(BJ$56&lt;'Summary&amp;Assumptions'!$J$31,BJ$47&gt;=$FQ253,BJ$47&lt;=$FR253)*(('Summary&amp;Assumptions'!$H$25*$C253)*(1+'Summary&amp;Assumptions'!$J$29)^(BJ$46-1))</f>
        <v>0</v>
      </c>
      <c r="BF253" s="588">
        <f>AND(BK$55&gt;0,SUM($E253:BE253)&lt;'Summary&amp;Assumptions'!$G$32*$B253,$D253&gt;='Summary&amp;Assumptions'!$D$17,BK$47&gt;=$D253,BK$47&lt;=EDATE($D253,'Summary&amp;Assumptions'!$G$32))*$B253+AND(BK$56&lt;'Summary&amp;Assumptions'!$J$31,BK$47&gt;=$FO253,BK$47&lt;=$FP253)*(('Summary&amp;Assumptions'!$H$25*$C253)*(1+'Summary&amp;Assumptions'!$J$29)^(BK$46-1))+AND(BK$56&lt;'Summary&amp;Assumptions'!$J$31,BK$47&gt;=$FQ253,BK$47&lt;=$FR253)*(('Summary&amp;Assumptions'!$H$25*$C253)*(1+'Summary&amp;Assumptions'!$J$29)^(BK$46-1))</f>
        <v>0</v>
      </c>
      <c r="BG253" s="588">
        <f>AND(BL$55&gt;0,SUM($E253:BF253)&lt;'Summary&amp;Assumptions'!$G$32*$B253,$D253&gt;='Summary&amp;Assumptions'!$D$17,BL$47&gt;=$D253,BL$47&lt;=EDATE($D253,'Summary&amp;Assumptions'!$G$32))*$B253+AND(BL$56&lt;'Summary&amp;Assumptions'!$J$31,BL$47&gt;=$FO253,BL$47&lt;=$FP253)*(('Summary&amp;Assumptions'!$H$25*$C253)*(1+'Summary&amp;Assumptions'!$J$29)^(BL$46-1))+AND(BL$56&lt;'Summary&amp;Assumptions'!$J$31,BL$47&gt;=$FQ253,BL$47&lt;=$FR253)*(('Summary&amp;Assumptions'!$H$25*$C253)*(1+'Summary&amp;Assumptions'!$J$29)^(BL$46-1))</f>
        <v>0</v>
      </c>
      <c r="BH253" s="588">
        <f>AND(BM$55&gt;0,SUM($E253:BG253)&lt;'Summary&amp;Assumptions'!$G$32*$B253,$D253&gt;='Summary&amp;Assumptions'!$D$17,BM$47&gt;=$D253,BM$47&lt;=EDATE($D253,'Summary&amp;Assumptions'!$G$32))*$B253+AND(BM$56&lt;'Summary&amp;Assumptions'!$J$31,BM$47&gt;=$FO253,BM$47&lt;=$FP253)*(('Summary&amp;Assumptions'!$H$25*$C253)*(1+'Summary&amp;Assumptions'!$J$29)^(BM$46-1))+AND(BM$56&lt;'Summary&amp;Assumptions'!$J$31,BM$47&gt;=$FQ253,BM$47&lt;=$FR253)*(('Summary&amp;Assumptions'!$H$25*$C253)*(1+'Summary&amp;Assumptions'!$J$29)^(BM$46-1))</f>
        <v>0</v>
      </c>
      <c r="BI253" s="588">
        <f>AND(BN$55&gt;0,SUM($E253:BH253)&lt;'Summary&amp;Assumptions'!$G$32*$B253,$D253&gt;='Summary&amp;Assumptions'!$D$17,BN$47&gt;=$D253,BN$47&lt;=EDATE($D253,'Summary&amp;Assumptions'!$G$32))*$B253+AND(BN$56&lt;'Summary&amp;Assumptions'!$J$31,BN$47&gt;=$FO253,BN$47&lt;=$FP253)*(('Summary&amp;Assumptions'!$H$25*$C253)*(1+'Summary&amp;Assumptions'!$J$29)^(BN$46-1))+AND(BN$56&lt;'Summary&amp;Assumptions'!$J$31,BN$47&gt;=$FQ253,BN$47&lt;=$FR253)*(('Summary&amp;Assumptions'!$H$25*$C253)*(1+'Summary&amp;Assumptions'!$J$29)^(BN$46-1))</f>
        <v>0</v>
      </c>
      <c r="BJ253" s="588">
        <f>AND(BO$55&gt;0,SUM($E253:BI253)&lt;'Summary&amp;Assumptions'!$G$32*$B253,$D253&gt;='Summary&amp;Assumptions'!$D$17,BO$47&gt;=$D253,BO$47&lt;=EDATE($D253,'Summary&amp;Assumptions'!$G$32))*$B253+AND(BO$56&lt;'Summary&amp;Assumptions'!$J$31,BO$47&gt;=$FO253,BO$47&lt;=$FP253)*(('Summary&amp;Assumptions'!$H$25*$C253)*(1+'Summary&amp;Assumptions'!$J$29)^(BO$46-1))+AND(BO$56&lt;'Summary&amp;Assumptions'!$J$31,BO$47&gt;=$FQ253,BO$47&lt;=$FR253)*(('Summary&amp;Assumptions'!$H$25*$C253)*(1+'Summary&amp;Assumptions'!$J$29)^(BO$46-1))</f>
        <v>0</v>
      </c>
      <c r="BK253" s="588">
        <f>AND(BP$55&gt;0,SUM($E253:BJ253)&lt;'Summary&amp;Assumptions'!$G$32*$B253,$D253&gt;='Summary&amp;Assumptions'!$D$17,BP$47&gt;=$D253,BP$47&lt;=EDATE($D253,'Summary&amp;Assumptions'!$G$32))*$B253+AND(BP$56&lt;'Summary&amp;Assumptions'!$J$31,BP$47&gt;=$FO253,BP$47&lt;=$FP253)*(('Summary&amp;Assumptions'!$H$25*$C253)*(1+'Summary&amp;Assumptions'!$J$29)^(BP$46-1))+AND(BP$56&lt;'Summary&amp;Assumptions'!$J$31,BP$47&gt;=$FQ253,BP$47&lt;=$FR253)*(('Summary&amp;Assumptions'!$H$25*$C253)*(1+'Summary&amp;Assumptions'!$J$29)^(BP$46-1))</f>
        <v>0</v>
      </c>
      <c r="BL253" s="588">
        <f>AND(BQ$55&gt;0,SUM($E253:BK253)&lt;'Summary&amp;Assumptions'!$G$32*$B253,$D253&gt;='Summary&amp;Assumptions'!$D$17,BQ$47&gt;=$D253,BQ$47&lt;=EDATE($D253,'Summary&amp;Assumptions'!$G$32))*$B253+AND(BQ$56&lt;'Summary&amp;Assumptions'!$J$31,BQ$47&gt;=$FO253,BQ$47&lt;=$FP253)*(('Summary&amp;Assumptions'!$H$25*$C253)*(1+'Summary&amp;Assumptions'!$J$29)^(BQ$46-1))+AND(BQ$56&lt;'Summary&amp;Assumptions'!$J$31,BQ$47&gt;=$FQ253,BQ$47&lt;=$FR253)*(('Summary&amp;Assumptions'!$H$25*$C253)*(1+'Summary&amp;Assumptions'!$J$29)^(BQ$46-1))</f>
        <v>0</v>
      </c>
      <c r="BM253" s="588">
        <f>AND(BR$55&gt;0,SUM($E253:BL253)&lt;'Summary&amp;Assumptions'!$G$32*$B253,$D253&gt;='Summary&amp;Assumptions'!$D$17,BR$47&gt;=$D253,BR$47&lt;=EDATE($D253,'Summary&amp;Assumptions'!$G$32))*$B253+AND(BR$56&lt;'Summary&amp;Assumptions'!$J$31,BR$47&gt;=$FO253,BR$47&lt;=$FP253)*(('Summary&amp;Assumptions'!$H$25*$C253)*(1+'Summary&amp;Assumptions'!$J$29)^(BR$46-1))+AND(BR$56&lt;'Summary&amp;Assumptions'!$J$31,BR$47&gt;=$FQ253,BR$47&lt;=$FR253)*(('Summary&amp;Assumptions'!$H$25*$C253)*(1+'Summary&amp;Assumptions'!$J$29)^(BR$46-1))</f>
        <v>0</v>
      </c>
      <c r="BN253" s="588">
        <f>AND(BS$55&gt;0,SUM($E253:BM253)&lt;'Summary&amp;Assumptions'!$G$32*$B253,$D253&gt;='Summary&amp;Assumptions'!$D$17,BS$47&gt;=$D253,BS$47&lt;=EDATE($D253,'Summary&amp;Assumptions'!$G$32))*$B253+AND(BS$56&lt;'Summary&amp;Assumptions'!$J$31,BS$47&gt;=$FO253,BS$47&lt;=$FP253)*(('Summary&amp;Assumptions'!$H$25*$C253)*(1+'Summary&amp;Assumptions'!$J$29)^(BS$46-1))+AND(BS$56&lt;'Summary&amp;Assumptions'!$J$31,BS$47&gt;=$FQ253,BS$47&lt;=$FR253)*(('Summary&amp;Assumptions'!$H$25*$C253)*(1+'Summary&amp;Assumptions'!$J$29)^(BS$46-1))</f>
        <v>0</v>
      </c>
      <c r="BO253" s="588">
        <f>AND(BT$55&gt;0,SUM($E253:BN253)&lt;'Summary&amp;Assumptions'!$G$32*$B253,$D253&gt;='Summary&amp;Assumptions'!$D$17,BT$47&gt;=$D253,BT$47&lt;=EDATE($D253,'Summary&amp;Assumptions'!$G$32))*$B253+AND(BT$56&lt;'Summary&amp;Assumptions'!$J$31,BT$47&gt;=$FO253,BT$47&lt;=$FP253)*(('Summary&amp;Assumptions'!$H$25*$C253)*(1+'Summary&amp;Assumptions'!$J$29)^(BT$46-1))+AND(BT$56&lt;'Summary&amp;Assumptions'!$J$31,BT$47&gt;=$FQ253,BT$47&lt;=$FR253)*(('Summary&amp;Assumptions'!$H$25*$C253)*(1+'Summary&amp;Assumptions'!$J$29)^(BT$46-1))</f>
        <v>0</v>
      </c>
      <c r="BP253" s="588">
        <f>AND(BU$55&gt;0,SUM($E253:BO253)&lt;'Summary&amp;Assumptions'!$G$32*$B253,$D253&gt;='Summary&amp;Assumptions'!$D$17,BU$47&gt;=$D253,BU$47&lt;=EDATE($D253,'Summary&amp;Assumptions'!$G$32))*$B253+AND(BU$56&lt;'Summary&amp;Assumptions'!$J$31,BU$47&gt;=$FO253,BU$47&lt;=$FP253)*(('Summary&amp;Assumptions'!$H$25*$C253)*(1+'Summary&amp;Assumptions'!$J$29)^(BU$46-1))+AND(BU$56&lt;'Summary&amp;Assumptions'!$J$31,BU$47&gt;=$FQ253,BU$47&lt;=$FR253)*(('Summary&amp;Assumptions'!$H$25*$C253)*(1+'Summary&amp;Assumptions'!$J$29)^(BU$46-1))</f>
        <v>0</v>
      </c>
      <c r="BQ253" s="588">
        <f>AND(BV$55&gt;0,SUM($E253:BP253)&lt;'Summary&amp;Assumptions'!$G$32*$B253,$D253&gt;='Summary&amp;Assumptions'!$D$17,BV$47&gt;=$D253,BV$47&lt;=EDATE($D253,'Summary&amp;Assumptions'!$G$32))*$B253+AND(BV$56&lt;'Summary&amp;Assumptions'!$J$31,BV$47&gt;=$FO253,BV$47&lt;=$FP253)*(('Summary&amp;Assumptions'!$H$25*$C253)*(1+'Summary&amp;Assumptions'!$J$29)^(BV$46-1))+AND(BV$56&lt;'Summary&amp;Assumptions'!$J$31,BV$47&gt;=$FQ253,BV$47&lt;=$FR253)*(('Summary&amp;Assumptions'!$H$25*$C253)*(1+'Summary&amp;Assumptions'!$J$29)^(BV$46-1))</f>
        <v>0</v>
      </c>
      <c r="BR253" s="588">
        <f>AND(BW$55&gt;0,SUM($E253:BQ253)&lt;'Summary&amp;Assumptions'!$G$32*$B253,$D253&gt;='Summary&amp;Assumptions'!$D$17,BW$47&gt;=$D253,BW$47&lt;=EDATE($D253,'Summary&amp;Assumptions'!$G$32))*$B253+AND(BW$56&lt;'Summary&amp;Assumptions'!$J$31,BW$47&gt;=$FO253,BW$47&lt;=$FP253)*(('Summary&amp;Assumptions'!$H$25*$C253)*(1+'Summary&amp;Assumptions'!$J$29)^(BW$46-1))+AND(BW$56&lt;'Summary&amp;Assumptions'!$J$31,BW$47&gt;=$FQ253,BW$47&lt;=$FR253)*(('Summary&amp;Assumptions'!$H$25*$C253)*(1+'Summary&amp;Assumptions'!$J$29)^(BW$46-1))</f>
        <v>0</v>
      </c>
      <c r="BS253" s="588">
        <f>AND(BX$55&gt;0,SUM($E253:BR253)&lt;'Summary&amp;Assumptions'!$G$32*$B253,$D253&gt;='Summary&amp;Assumptions'!$D$17,BX$47&gt;=$D253,BX$47&lt;=EDATE($D253,'Summary&amp;Assumptions'!$G$32))*$B253+AND(BX$56&lt;'Summary&amp;Assumptions'!$J$31,BX$47&gt;=$FO253,BX$47&lt;=$FP253)*(('Summary&amp;Assumptions'!$H$25*$C253)*(1+'Summary&amp;Assumptions'!$J$29)^(BX$46-1))+AND(BX$56&lt;'Summary&amp;Assumptions'!$J$31,BX$47&gt;=$FQ253,BX$47&lt;=$FR253)*(('Summary&amp;Assumptions'!$H$25*$C253)*(1+'Summary&amp;Assumptions'!$J$29)^(BX$46-1))</f>
        <v>0</v>
      </c>
      <c r="BT253" s="588">
        <f>AND(BY$55&gt;0,SUM($E253:BS253)&lt;'Summary&amp;Assumptions'!$G$32*$B253,$D253&gt;='Summary&amp;Assumptions'!$D$17,BY$47&gt;=$D253,BY$47&lt;=EDATE($D253,'Summary&amp;Assumptions'!$G$32))*$B253+AND(BY$56&lt;'Summary&amp;Assumptions'!$J$31,BY$47&gt;=$FO253,BY$47&lt;=$FP253)*(('Summary&amp;Assumptions'!$H$25*$C253)*(1+'Summary&amp;Assumptions'!$J$29)^(BY$46-1))+AND(BY$56&lt;'Summary&amp;Assumptions'!$J$31,BY$47&gt;=$FQ253,BY$47&lt;=$FR253)*(('Summary&amp;Assumptions'!$H$25*$C253)*(1+'Summary&amp;Assumptions'!$J$29)^(BY$46-1))</f>
        <v>0</v>
      </c>
      <c r="BU253" s="588">
        <f>AND(BZ$55&gt;0,SUM($E253:BT253)&lt;'Summary&amp;Assumptions'!$G$32*$B253,$D253&gt;='Summary&amp;Assumptions'!$D$17,BZ$47&gt;=$D253,BZ$47&lt;=EDATE($D253,'Summary&amp;Assumptions'!$G$32))*$B253+AND(BZ$56&lt;'Summary&amp;Assumptions'!$J$31,BZ$47&gt;=$FO253,BZ$47&lt;=$FP253)*(('Summary&amp;Assumptions'!$H$25*$C253)*(1+'Summary&amp;Assumptions'!$J$29)^(BZ$46-1))+AND(BZ$56&lt;'Summary&amp;Assumptions'!$J$31,BZ$47&gt;=$FQ253,BZ$47&lt;=$FR253)*(('Summary&amp;Assumptions'!$H$25*$C253)*(1+'Summary&amp;Assumptions'!$J$29)^(BZ$46-1))</f>
        <v>0</v>
      </c>
      <c r="BV253" s="588">
        <f>AND(CA$55&gt;0,SUM($E253:BU253)&lt;'Summary&amp;Assumptions'!$G$32*$B253,$D253&gt;='Summary&amp;Assumptions'!$D$17,CA$47&gt;=$D253,CA$47&lt;=EDATE($D253,'Summary&amp;Assumptions'!$G$32))*$B253+AND(CA$56&lt;'Summary&amp;Assumptions'!$J$31,CA$47&gt;=$FO253,CA$47&lt;=$FP253)*(('Summary&amp;Assumptions'!$H$25*$C253)*(1+'Summary&amp;Assumptions'!$J$29)^(CA$46-1))+AND(CA$56&lt;'Summary&amp;Assumptions'!$J$31,CA$47&gt;=$FQ253,CA$47&lt;=$FR253)*(('Summary&amp;Assumptions'!$H$25*$C253)*(1+'Summary&amp;Assumptions'!$J$29)^(CA$46-1))</f>
        <v>0</v>
      </c>
      <c r="BW253" s="588">
        <f>AND(CB$55&gt;0,SUM($E253:BV253)&lt;'Summary&amp;Assumptions'!$G$32*$B253,$D253&gt;='Summary&amp;Assumptions'!$D$17,CB$47&gt;=$D253,CB$47&lt;=EDATE($D253,'Summary&amp;Assumptions'!$G$32))*$B253+AND(CB$56&lt;'Summary&amp;Assumptions'!$J$31,CB$47&gt;=$FO253,CB$47&lt;=$FP253)*(('Summary&amp;Assumptions'!$H$25*$C253)*(1+'Summary&amp;Assumptions'!$J$29)^(CB$46-1))+AND(CB$56&lt;'Summary&amp;Assumptions'!$J$31,CB$47&gt;=$FQ253,CB$47&lt;=$FR253)*(('Summary&amp;Assumptions'!$H$25*$C253)*(1+'Summary&amp;Assumptions'!$J$29)^(CB$46-1))</f>
        <v>0</v>
      </c>
      <c r="BX253" s="588">
        <f>AND(CC$55&gt;0,SUM($E253:BW253)&lt;'Summary&amp;Assumptions'!$G$32*$B253,$D253&gt;='Summary&amp;Assumptions'!$D$17,CC$47&gt;=$D253,CC$47&lt;=EDATE($D253,'Summary&amp;Assumptions'!$G$32))*$B253+AND(CC$56&lt;'Summary&amp;Assumptions'!$J$31,CC$47&gt;=$FO253,CC$47&lt;=$FP253)*(('Summary&amp;Assumptions'!$H$25*$C253)*(1+'Summary&amp;Assumptions'!$J$29)^(CC$46-1))+AND(CC$56&lt;'Summary&amp;Assumptions'!$J$31,CC$47&gt;=$FQ253,CC$47&lt;=$FR253)*(('Summary&amp;Assumptions'!$H$25*$C253)*(1+'Summary&amp;Assumptions'!$J$29)^(CC$46-1))</f>
        <v>0</v>
      </c>
      <c r="BY253" s="588">
        <f>AND(CD$55&gt;0,SUM($E253:BX253)&lt;'Summary&amp;Assumptions'!$G$32*$B253,$D253&gt;='Summary&amp;Assumptions'!$D$17,CD$47&gt;=$D253,CD$47&lt;=EDATE($D253,'Summary&amp;Assumptions'!$G$32))*$B253+AND(CD$56&lt;'Summary&amp;Assumptions'!$J$31,CD$47&gt;=$FO253,CD$47&lt;=$FP253)*(('Summary&amp;Assumptions'!$H$25*$C253)*(1+'Summary&amp;Assumptions'!$J$29)^(CD$46-1))+AND(CD$56&lt;'Summary&amp;Assumptions'!$J$31,CD$47&gt;=$FQ253,CD$47&lt;=$FR253)*(('Summary&amp;Assumptions'!$H$25*$C253)*(1+'Summary&amp;Assumptions'!$J$29)^(CD$46-1))</f>
        <v>0</v>
      </c>
      <c r="BZ253" s="588">
        <f>AND(CE$55&gt;0,SUM($E253:BY253)&lt;'Summary&amp;Assumptions'!$G$32*$B253,$D253&gt;='Summary&amp;Assumptions'!$D$17,CE$47&gt;=$D253,CE$47&lt;=EDATE($D253,'Summary&amp;Assumptions'!$G$32))*$B253+AND(CE$56&lt;'Summary&amp;Assumptions'!$J$31,CE$47&gt;=$FO253,CE$47&lt;=$FP253)*(('Summary&amp;Assumptions'!$H$25*$C253)*(1+'Summary&amp;Assumptions'!$J$29)^(CE$46-1))+AND(CE$56&lt;'Summary&amp;Assumptions'!$J$31,CE$47&gt;=$FQ253,CE$47&lt;=$FR253)*(('Summary&amp;Assumptions'!$H$25*$C253)*(1+'Summary&amp;Assumptions'!$J$29)^(CE$46-1))</f>
        <v>0</v>
      </c>
      <c r="CA253" s="588">
        <f>AND(CF$55&gt;0,SUM($E253:BZ253)&lt;'Summary&amp;Assumptions'!$G$32*$B253,$D253&gt;='Summary&amp;Assumptions'!$D$17,CF$47&gt;=$D253,CF$47&lt;=EDATE($D253,'Summary&amp;Assumptions'!$G$32))*$B253+AND(CF$56&lt;'Summary&amp;Assumptions'!$J$31,CF$47&gt;=$FO253,CF$47&lt;=$FP253)*(('Summary&amp;Assumptions'!$H$25*$C253)*(1+'Summary&amp;Assumptions'!$J$29)^(CF$46-1))+AND(CF$56&lt;'Summary&amp;Assumptions'!$J$31,CF$47&gt;=$FQ253,CF$47&lt;=$FR253)*(('Summary&amp;Assumptions'!$H$25*$C253)*(1+'Summary&amp;Assumptions'!$J$29)^(CF$46-1))</f>
        <v>0</v>
      </c>
      <c r="CB253" s="588">
        <f>AND(CG$55&gt;0,SUM($E253:CA253)&lt;'Summary&amp;Assumptions'!$G$32*$B253,$D253&gt;='Summary&amp;Assumptions'!$D$17,CG$47&gt;=$D253,CG$47&lt;=EDATE($D253,'Summary&amp;Assumptions'!$G$32))*$B253+AND(CG$56&lt;'Summary&amp;Assumptions'!$J$31,CG$47&gt;=$FO253,CG$47&lt;=$FP253)*(('Summary&amp;Assumptions'!$H$25*$C253)*(1+'Summary&amp;Assumptions'!$J$29)^(CG$46-1))+AND(CG$56&lt;'Summary&amp;Assumptions'!$J$31,CG$47&gt;=$FQ253,CG$47&lt;=$FR253)*(('Summary&amp;Assumptions'!$H$25*$C253)*(1+'Summary&amp;Assumptions'!$J$29)^(CG$46-1))</f>
        <v>0</v>
      </c>
      <c r="CC253" s="588">
        <f>AND(CH$55&gt;0,SUM($E253:CB253)&lt;'Summary&amp;Assumptions'!$G$32*$B253,$D253&gt;='Summary&amp;Assumptions'!$D$17,CH$47&gt;=$D253,CH$47&lt;=EDATE($D253,'Summary&amp;Assumptions'!$G$32))*$B253+AND(CH$56&lt;'Summary&amp;Assumptions'!$J$31,CH$47&gt;=$FO253,CH$47&lt;=$FP253)*(('Summary&amp;Assumptions'!$H$25*$C253)*(1+'Summary&amp;Assumptions'!$J$29)^(CH$46-1))+AND(CH$56&lt;'Summary&amp;Assumptions'!$J$31,CH$47&gt;=$FQ253,CH$47&lt;=$FR253)*(('Summary&amp;Assumptions'!$H$25*$C253)*(1+'Summary&amp;Assumptions'!$J$29)^(CH$46-1))</f>
        <v>0</v>
      </c>
      <c r="CD253" s="588">
        <f>AND(CI$55&gt;0,SUM($E253:CC253)&lt;'Summary&amp;Assumptions'!$G$32*$B253,$D253&gt;='Summary&amp;Assumptions'!$D$17,CI$47&gt;=$D253,CI$47&lt;=EDATE($D253,'Summary&amp;Assumptions'!$G$32))*$B253+AND(CI$56&lt;'Summary&amp;Assumptions'!$J$31,CI$47&gt;=$FO253,CI$47&lt;=$FP253)*(('Summary&amp;Assumptions'!$H$25*$C253)*(1+'Summary&amp;Assumptions'!$J$29)^(CI$46-1))+AND(CI$56&lt;'Summary&amp;Assumptions'!$J$31,CI$47&gt;=$FQ253,CI$47&lt;=$FR253)*(('Summary&amp;Assumptions'!$H$25*$C253)*(1+'Summary&amp;Assumptions'!$J$29)^(CI$46-1))</f>
        <v>0</v>
      </c>
      <c r="CE253" s="588">
        <f>AND(CJ$55&gt;0,SUM($E253:CD253)&lt;'Summary&amp;Assumptions'!$G$32*$B253,$D253&gt;='Summary&amp;Assumptions'!$D$17,CJ$47&gt;=$D253,CJ$47&lt;=EDATE($D253,'Summary&amp;Assumptions'!$G$32))*$B253+AND(CJ$56&lt;'Summary&amp;Assumptions'!$J$31,CJ$47&gt;=$FO253,CJ$47&lt;=$FP253)*(('Summary&amp;Assumptions'!$H$25*$C253)*(1+'Summary&amp;Assumptions'!$J$29)^(CJ$46-1))+AND(CJ$56&lt;'Summary&amp;Assumptions'!$J$31,CJ$47&gt;=$FQ253,CJ$47&lt;=$FR253)*(('Summary&amp;Assumptions'!$H$25*$C253)*(1+'Summary&amp;Assumptions'!$J$29)^(CJ$46-1))</f>
        <v>0</v>
      </c>
      <c r="CF253" s="588">
        <f>AND(CK$55&gt;0,SUM($E253:CE253)&lt;'Summary&amp;Assumptions'!$G$32*$B253,$D253&gt;='Summary&amp;Assumptions'!$D$17,CK$47&gt;=$D253,CK$47&lt;=EDATE($D253,'Summary&amp;Assumptions'!$G$32))*$B253+AND(CK$56&lt;'Summary&amp;Assumptions'!$J$31,CK$47&gt;=$FO253,CK$47&lt;=$FP253)*(('Summary&amp;Assumptions'!$H$25*$C253)*(1+'Summary&amp;Assumptions'!$J$29)^(CK$46-1))+AND(CK$56&lt;'Summary&amp;Assumptions'!$J$31,CK$47&gt;=$FQ253,CK$47&lt;=$FR253)*(('Summary&amp;Assumptions'!$H$25*$C253)*(1+'Summary&amp;Assumptions'!$J$29)^(CK$46-1))</f>
        <v>0</v>
      </c>
      <c r="CG253" s="588">
        <f>AND(CL$55&gt;0,SUM($E253:CF253)&lt;'Summary&amp;Assumptions'!$G$32*$B253,$D253&gt;='Summary&amp;Assumptions'!$D$17,CL$47&gt;=$D253,CL$47&lt;=EDATE($D253,'Summary&amp;Assumptions'!$G$32))*$B253+AND(CL$56&lt;'Summary&amp;Assumptions'!$J$31,CL$47&gt;=$FO253,CL$47&lt;=$FP253)*(('Summary&amp;Assumptions'!$H$25*$C253)*(1+'Summary&amp;Assumptions'!$J$29)^(CL$46-1))+AND(CL$56&lt;'Summary&amp;Assumptions'!$J$31,CL$47&gt;=$FQ253,CL$47&lt;=$FR253)*(('Summary&amp;Assumptions'!$H$25*$C253)*(1+'Summary&amp;Assumptions'!$J$29)^(CL$46-1))</f>
        <v>0</v>
      </c>
      <c r="CH253" s="588">
        <f>AND(CM$55&gt;0,SUM($E253:CG253)&lt;'Summary&amp;Assumptions'!$G$32*$B253,$D253&gt;='Summary&amp;Assumptions'!$D$17,CM$47&gt;=$D253,CM$47&lt;=EDATE($D253,'Summary&amp;Assumptions'!$G$32))*$B253+AND(CM$56&lt;'Summary&amp;Assumptions'!$J$31,CM$47&gt;=$FO253,CM$47&lt;=$FP253)*(('Summary&amp;Assumptions'!$H$25*$C253)*(1+'Summary&amp;Assumptions'!$J$29)^(CM$46-1))+AND(CM$56&lt;'Summary&amp;Assumptions'!$J$31,CM$47&gt;=$FQ253,CM$47&lt;=$FR253)*(('Summary&amp;Assumptions'!$H$25*$C253)*(1+'Summary&amp;Assumptions'!$J$29)^(CM$46-1))</f>
        <v>0</v>
      </c>
      <c r="CI253" s="588">
        <f>AND(CN$55&gt;0,SUM($E253:CH253)&lt;'Summary&amp;Assumptions'!$G$32*$B253,$D253&gt;='Summary&amp;Assumptions'!$D$17,CN$47&gt;=$D253,CN$47&lt;=EDATE($D253,'Summary&amp;Assumptions'!$G$32))*$B253+AND(CN$56&lt;'Summary&amp;Assumptions'!$J$31,CN$47&gt;=$FO253,CN$47&lt;=$FP253)*(('Summary&amp;Assumptions'!$H$25*$C253)*(1+'Summary&amp;Assumptions'!$J$29)^(CN$46-1))+AND(CN$56&lt;'Summary&amp;Assumptions'!$J$31,CN$47&gt;=$FQ253,CN$47&lt;=$FR253)*(('Summary&amp;Assumptions'!$H$25*$C253)*(1+'Summary&amp;Assumptions'!$J$29)^(CN$46-1))</f>
        <v>0</v>
      </c>
      <c r="CJ253" s="588">
        <f>AND(CO$55&gt;0,SUM($E253:CI253)&lt;'Summary&amp;Assumptions'!$G$32*$B253,$D253&gt;='Summary&amp;Assumptions'!$D$17,CO$47&gt;=$D253,CO$47&lt;=EDATE($D253,'Summary&amp;Assumptions'!$G$32))*$B253+AND(CO$56&lt;'Summary&amp;Assumptions'!$J$31,CO$47&gt;=$FO253,CO$47&lt;=$FP253)*(('Summary&amp;Assumptions'!$H$25*$C253)*(1+'Summary&amp;Assumptions'!$J$29)^(CO$46-1))+AND(CO$56&lt;'Summary&amp;Assumptions'!$J$31,CO$47&gt;=$FQ253,CO$47&lt;=$FR253)*(('Summary&amp;Assumptions'!$H$25*$C253)*(1+'Summary&amp;Assumptions'!$J$29)^(CO$46-1))</f>
        <v>0</v>
      </c>
      <c r="CK253" s="588">
        <f>AND(CP$55&gt;0,SUM($E253:CJ253)&lt;'Summary&amp;Assumptions'!$G$32*$B253,$D253&gt;='Summary&amp;Assumptions'!$D$17,CP$47&gt;=$D253,CP$47&lt;=EDATE($D253,'Summary&amp;Assumptions'!$G$32))*$B253+AND(CP$56&lt;'Summary&amp;Assumptions'!$J$31,CP$47&gt;=$FO253,CP$47&lt;=$FP253)*(('Summary&amp;Assumptions'!$H$25*$C253)*(1+'Summary&amp;Assumptions'!$J$29)^(CP$46-1))+AND(CP$56&lt;'Summary&amp;Assumptions'!$J$31,CP$47&gt;=$FQ253,CP$47&lt;=$FR253)*(('Summary&amp;Assumptions'!$H$25*$C253)*(1+'Summary&amp;Assumptions'!$J$29)^(CP$46-1))</f>
        <v>0</v>
      </c>
      <c r="CL253" s="588">
        <f>AND(CQ$55&gt;0,SUM($E253:CK253)&lt;'Summary&amp;Assumptions'!$G$32*$B253,$D253&gt;='Summary&amp;Assumptions'!$D$17,CQ$47&gt;=$D253,CQ$47&lt;=EDATE($D253,'Summary&amp;Assumptions'!$G$32))*$B253+AND(CQ$56&lt;'Summary&amp;Assumptions'!$J$31,CQ$47&gt;=$FO253,CQ$47&lt;=$FP253)*(('Summary&amp;Assumptions'!$H$25*$C253)*(1+'Summary&amp;Assumptions'!$J$29)^(CQ$46-1))+AND(CQ$56&lt;'Summary&amp;Assumptions'!$J$31,CQ$47&gt;=$FQ253,CQ$47&lt;=$FR253)*(('Summary&amp;Assumptions'!$H$25*$C253)*(1+'Summary&amp;Assumptions'!$J$29)^(CQ$46-1))</f>
        <v>0</v>
      </c>
      <c r="CM253" s="588">
        <f>AND(CR$55&gt;0,SUM($E253:CL253)&lt;'Summary&amp;Assumptions'!$G$32*$B253,$D253&gt;='Summary&amp;Assumptions'!$D$17,CR$47&gt;=$D253,CR$47&lt;=EDATE($D253,'Summary&amp;Assumptions'!$G$32))*$B253+AND(CR$56&lt;'Summary&amp;Assumptions'!$J$31,CR$47&gt;=$FO253,CR$47&lt;=$FP253)*(('Summary&amp;Assumptions'!$H$25*$C253)*(1+'Summary&amp;Assumptions'!$J$29)^(CR$46-1))+AND(CR$56&lt;'Summary&amp;Assumptions'!$J$31,CR$47&gt;=$FQ253,CR$47&lt;=$FR253)*(('Summary&amp;Assumptions'!$H$25*$C253)*(1+'Summary&amp;Assumptions'!$J$29)^(CR$46-1))</f>
        <v>0</v>
      </c>
      <c r="CN253" s="588">
        <f>AND(CS$55&gt;0,SUM($E253:CM253)&lt;'Summary&amp;Assumptions'!$G$32*$B253,$D253&gt;='Summary&amp;Assumptions'!$D$17,CS$47&gt;=$D253,CS$47&lt;=EDATE($D253,'Summary&amp;Assumptions'!$G$32))*$B253+AND(CS$56&lt;'Summary&amp;Assumptions'!$J$31,CS$47&gt;=$FO253,CS$47&lt;=$FP253)*(('Summary&amp;Assumptions'!$H$25*$C253)*(1+'Summary&amp;Assumptions'!$J$29)^(CS$46-1))+AND(CS$56&lt;'Summary&amp;Assumptions'!$J$31,CS$47&gt;=$FQ253,CS$47&lt;=$FR253)*(('Summary&amp;Assumptions'!$H$25*$C253)*(1+'Summary&amp;Assumptions'!$J$29)^(CS$46-1))</f>
        <v>0</v>
      </c>
      <c r="CO253" s="588">
        <f>AND(CT$55&gt;0,SUM($E253:CN253)&lt;'Summary&amp;Assumptions'!$G$32*$B253,$D253&gt;='Summary&amp;Assumptions'!$D$17,CT$47&gt;=$D253,CT$47&lt;=EDATE($D253,'Summary&amp;Assumptions'!$G$32))*$B253+AND(CT$56&lt;'Summary&amp;Assumptions'!$J$31,CT$47&gt;=$FO253,CT$47&lt;=$FP253)*(('Summary&amp;Assumptions'!$H$25*$C253)*(1+'Summary&amp;Assumptions'!$J$29)^(CT$46-1))+AND(CT$56&lt;'Summary&amp;Assumptions'!$J$31,CT$47&gt;=$FQ253,CT$47&lt;=$FR253)*(('Summary&amp;Assumptions'!$H$25*$C253)*(1+'Summary&amp;Assumptions'!$J$29)^(CT$46-1))</f>
        <v>0</v>
      </c>
      <c r="CP253" s="588">
        <f>AND(CU$55&gt;0,SUM($E253:CO253)&lt;'Summary&amp;Assumptions'!$G$32*$B253,$D253&gt;='Summary&amp;Assumptions'!$D$17,CU$47&gt;=$D253,CU$47&lt;=EDATE($D253,'Summary&amp;Assumptions'!$G$32))*$B253+AND(CU$56&lt;'Summary&amp;Assumptions'!$J$31,CU$47&gt;=$FO253,CU$47&lt;=$FP253)*(('Summary&amp;Assumptions'!$H$25*$C253)*(1+'Summary&amp;Assumptions'!$J$29)^(CU$46-1))+AND(CU$56&lt;'Summary&amp;Assumptions'!$J$31,CU$47&gt;=$FQ253,CU$47&lt;=$FR253)*(('Summary&amp;Assumptions'!$H$25*$C253)*(1+'Summary&amp;Assumptions'!$J$29)^(CU$46-1))</f>
        <v>0</v>
      </c>
      <c r="CQ253" s="588">
        <f>AND(CV$55&gt;0,SUM($E253:CP253)&lt;'Summary&amp;Assumptions'!$G$32*$B253,$D253&gt;='Summary&amp;Assumptions'!$D$17,CV$47&gt;=$D253,CV$47&lt;=EDATE($D253,'Summary&amp;Assumptions'!$G$32))*$B253+AND(CV$56&lt;'Summary&amp;Assumptions'!$J$31,CV$47&gt;=$FO253,CV$47&lt;=$FP253)*(('Summary&amp;Assumptions'!$H$25*$C253)*(1+'Summary&amp;Assumptions'!$J$29)^(CV$46-1))+AND(CV$56&lt;'Summary&amp;Assumptions'!$J$31,CV$47&gt;=$FQ253,CV$47&lt;=$FR253)*(('Summary&amp;Assumptions'!$H$25*$C253)*(1+'Summary&amp;Assumptions'!$J$29)^(CV$46-1))</f>
        <v>0</v>
      </c>
      <c r="CR253" s="588">
        <f>AND(CW$55&gt;0,SUM($E253:CQ253)&lt;'Summary&amp;Assumptions'!$G$32*$B253,$D253&gt;='Summary&amp;Assumptions'!$D$17,CW$47&gt;=$D253,CW$47&lt;=EDATE($D253,'Summary&amp;Assumptions'!$G$32))*$B253+AND(CW$56&lt;'Summary&amp;Assumptions'!$J$31,CW$47&gt;=$FO253,CW$47&lt;=$FP253)*(('Summary&amp;Assumptions'!$H$25*$C253)*(1+'Summary&amp;Assumptions'!$J$29)^(CW$46-1))+AND(CW$56&lt;'Summary&amp;Assumptions'!$J$31,CW$47&gt;=$FQ253,CW$47&lt;=$FR253)*(('Summary&amp;Assumptions'!$H$25*$C253)*(1+'Summary&amp;Assumptions'!$J$29)^(CW$46-1))</f>
        <v>0</v>
      </c>
      <c r="CS253" s="588">
        <f>AND(CX$55&gt;0,SUM($E253:CR253)&lt;'Summary&amp;Assumptions'!$G$32*$B253,$D253&gt;='Summary&amp;Assumptions'!$D$17,CX$47&gt;=$D253,CX$47&lt;=EDATE($D253,'Summary&amp;Assumptions'!$G$32))*$B253+AND(CX$56&lt;'Summary&amp;Assumptions'!$J$31,CX$47&gt;=$FO253,CX$47&lt;=$FP253)*(('Summary&amp;Assumptions'!$H$25*$C253)*(1+'Summary&amp;Assumptions'!$J$29)^(CX$46-1))+AND(CX$56&lt;'Summary&amp;Assumptions'!$J$31,CX$47&gt;=$FQ253,CX$47&lt;=$FR253)*(('Summary&amp;Assumptions'!$H$25*$C253)*(1+'Summary&amp;Assumptions'!$J$29)^(CX$46-1))</f>
        <v>0</v>
      </c>
      <c r="CT253" s="588">
        <f>AND(CY$55&gt;0,SUM($E253:CS253)&lt;'Summary&amp;Assumptions'!$G$32*$B253,$D253&gt;='Summary&amp;Assumptions'!$D$17,CY$47&gt;=$D253,CY$47&lt;=EDATE($D253,'Summary&amp;Assumptions'!$G$32))*$B253+AND(CY$56&lt;'Summary&amp;Assumptions'!$J$31,CY$47&gt;=$FO253,CY$47&lt;=$FP253)*(('Summary&amp;Assumptions'!$H$25*$C253)*(1+'Summary&amp;Assumptions'!$J$29)^(CY$46-1))+AND(CY$56&lt;'Summary&amp;Assumptions'!$J$31,CY$47&gt;=$FQ253,CY$47&lt;=$FR253)*(('Summary&amp;Assumptions'!$H$25*$C253)*(1+'Summary&amp;Assumptions'!$J$29)^(CY$46-1))</f>
        <v>0</v>
      </c>
      <c r="CU253" s="588">
        <f>AND(CZ$55&gt;0,SUM($E253:CT253)&lt;'Summary&amp;Assumptions'!$G$32*$B253,$D253&gt;='Summary&amp;Assumptions'!$D$17,CZ$47&gt;=$D253,CZ$47&lt;=EDATE($D253,'Summary&amp;Assumptions'!$G$32))*$B253+AND(CZ$56&lt;'Summary&amp;Assumptions'!$J$31,CZ$47&gt;=$FO253,CZ$47&lt;=$FP253)*(('Summary&amp;Assumptions'!$H$25*$C253)*(1+'Summary&amp;Assumptions'!$J$29)^(CZ$46-1))+AND(CZ$56&lt;'Summary&amp;Assumptions'!$J$31,CZ$47&gt;=$FQ253,CZ$47&lt;=$FR253)*(('Summary&amp;Assumptions'!$H$25*$C253)*(1+'Summary&amp;Assumptions'!$J$29)^(CZ$46-1))</f>
        <v>0</v>
      </c>
      <c r="CV253" s="588">
        <f>AND(DA$55&gt;0,SUM($E253:CU253)&lt;'Summary&amp;Assumptions'!$G$32*$B253,$D253&gt;='Summary&amp;Assumptions'!$D$17,DA$47&gt;=$D253,DA$47&lt;=EDATE($D253,'Summary&amp;Assumptions'!$G$32))*$B253+AND(DA$56&lt;'Summary&amp;Assumptions'!$J$31,DA$47&gt;=$FO253,DA$47&lt;=$FP253)*(('Summary&amp;Assumptions'!$H$25*$C253)*(1+'Summary&amp;Assumptions'!$J$29)^(DA$46-1))+AND(DA$56&lt;'Summary&amp;Assumptions'!$J$31,DA$47&gt;=$FQ253,DA$47&lt;=$FR253)*(('Summary&amp;Assumptions'!$H$25*$C253)*(1+'Summary&amp;Assumptions'!$J$29)^(DA$46-1))</f>
        <v>0</v>
      </c>
      <c r="CW253" s="588">
        <f>AND(DB$55&gt;0,SUM($E253:CV253)&lt;'Summary&amp;Assumptions'!$G$32*$B253,$D253&gt;='Summary&amp;Assumptions'!$D$17,DB$47&gt;=$D253,DB$47&lt;=EDATE($D253,'Summary&amp;Assumptions'!$G$32))*$B253+AND(DB$56&lt;'Summary&amp;Assumptions'!$J$31,DB$47&gt;=$FO253,DB$47&lt;=$FP253)*(('Summary&amp;Assumptions'!$H$25*$C253)*(1+'Summary&amp;Assumptions'!$J$29)^(DB$46-1))+AND(DB$56&lt;'Summary&amp;Assumptions'!$J$31,DB$47&gt;=$FQ253,DB$47&lt;=$FR253)*(('Summary&amp;Assumptions'!$H$25*$C253)*(1+'Summary&amp;Assumptions'!$J$29)^(DB$46-1))</f>
        <v>0</v>
      </c>
      <c r="CX253" s="588">
        <f>AND(DC$55&gt;0,SUM($E253:CW253)&lt;'Summary&amp;Assumptions'!$G$32*$B253,$D253&gt;='Summary&amp;Assumptions'!$D$17,DC$47&gt;=$D253,DC$47&lt;=EDATE($D253,'Summary&amp;Assumptions'!$G$32))*$B253+AND(DC$56&lt;'Summary&amp;Assumptions'!$J$31,DC$47&gt;=$FO253,DC$47&lt;=$FP253)*(('Summary&amp;Assumptions'!$H$25*$C253)*(1+'Summary&amp;Assumptions'!$J$29)^(DC$46-1))+AND(DC$56&lt;'Summary&amp;Assumptions'!$J$31,DC$47&gt;=$FQ253,DC$47&lt;=$FR253)*(('Summary&amp;Assumptions'!$H$25*$C253)*(1+'Summary&amp;Assumptions'!$J$29)^(DC$46-1))</f>
        <v>0</v>
      </c>
      <c r="CY253" s="588">
        <f>AND(DD$55&gt;0,SUM($E253:CX253)&lt;'Summary&amp;Assumptions'!$G$32*$B253,$D253&gt;='Summary&amp;Assumptions'!$D$17,DD$47&gt;=$D253,DD$47&lt;=EDATE($D253,'Summary&amp;Assumptions'!$G$32))*$B253+AND(DD$56&lt;'Summary&amp;Assumptions'!$J$31,DD$47&gt;=$FO253,DD$47&lt;=$FP253)*(('Summary&amp;Assumptions'!$H$25*$C253)*(1+'Summary&amp;Assumptions'!$J$29)^(DD$46-1))+AND(DD$56&lt;'Summary&amp;Assumptions'!$J$31,DD$47&gt;=$FQ253,DD$47&lt;=$FR253)*(('Summary&amp;Assumptions'!$H$25*$C253)*(1+'Summary&amp;Assumptions'!$J$29)^(DD$46-1))</f>
        <v>0</v>
      </c>
      <c r="CZ253" s="588">
        <f>AND(DE$55&gt;0,SUM($E253:CY253)&lt;'Summary&amp;Assumptions'!$G$32*$B253,$D253&gt;='Summary&amp;Assumptions'!$D$17,DE$47&gt;=$D253,DE$47&lt;=EDATE($D253,'Summary&amp;Assumptions'!$G$32))*$B253+AND(DE$56&lt;'Summary&amp;Assumptions'!$J$31,DE$47&gt;=$FO253,DE$47&lt;=$FP253)*(('Summary&amp;Assumptions'!$H$25*$C253)*(1+'Summary&amp;Assumptions'!$J$29)^(DE$46-1))+AND(DE$56&lt;'Summary&amp;Assumptions'!$J$31,DE$47&gt;=$FQ253,DE$47&lt;=$FR253)*(('Summary&amp;Assumptions'!$H$25*$C253)*(1+'Summary&amp;Assumptions'!$J$29)^(DE$46-1))</f>
        <v>0</v>
      </c>
      <c r="DA253" s="588">
        <f>AND(DF$55&gt;0,SUM($E253:CZ253)&lt;'Summary&amp;Assumptions'!$G$32*$B253,$D253&gt;='Summary&amp;Assumptions'!$D$17,DF$47&gt;=$D253,DF$47&lt;=EDATE($D253,'Summary&amp;Assumptions'!$G$32))*$B253+AND(DF$56&lt;'Summary&amp;Assumptions'!$J$31,DF$47&gt;=$FO253,DF$47&lt;=$FP253)*(('Summary&amp;Assumptions'!$H$25*$C253)*(1+'Summary&amp;Assumptions'!$J$29)^(DF$46-1))+AND(DF$56&lt;'Summary&amp;Assumptions'!$J$31,DF$47&gt;=$FQ253,DF$47&lt;=$FR253)*(('Summary&amp;Assumptions'!$H$25*$C253)*(1+'Summary&amp;Assumptions'!$J$29)^(DF$46-1))</f>
        <v>0</v>
      </c>
      <c r="DB253" s="588">
        <f>AND(DG$55&gt;0,SUM($E253:DA253)&lt;'Summary&amp;Assumptions'!$G$32*$B253,$D253&gt;='Summary&amp;Assumptions'!$D$17,DG$47&gt;=$D253,DG$47&lt;=EDATE($D253,'Summary&amp;Assumptions'!$G$32))*$B253+AND(DG$56&lt;'Summary&amp;Assumptions'!$J$31,DG$47&gt;=$FO253,DG$47&lt;=$FP253)*(('Summary&amp;Assumptions'!$H$25*$C253)*(1+'Summary&amp;Assumptions'!$J$29)^(DG$46-1))+AND(DG$56&lt;'Summary&amp;Assumptions'!$J$31,DG$47&gt;=$FQ253,DG$47&lt;=$FR253)*(('Summary&amp;Assumptions'!$H$25*$C253)*(1+'Summary&amp;Assumptions'!$J$29)^(DG$46-1))</f>
        <v>0</v>
      </c>
      <c r="DC253" s="588">
        <f>AND(DH$55&gt;0,SUM($E253:DB253)&lt;'Summary&amp;Assumptions'!$G$32*$B253,$D253&gt;='Summary&amp;Assumptions'!$D$17,DH$47&gt;=$D253,DH$47&lt;=EDATE($D253,'Summary&amp;Assumptions'!$G$32))*$B253+AND(DH$56&lt;'Summary&amp;Assumptions'!$J$31,DH$47&gt;=$FO253,DH$47&lt;=$FP253)*(('Summary&amp;Assumptions'!$H$25*$C253)*(1+'Summary&amp;Assumptions'!$J$29)^(DH$46-1))+AND(DH$56&lt;'Summary&amp;Assumptions'!$J$31,DH$47&gt;=$FQ253,DH$47&lt;=$FR253)*(('Summary&amp;Assumptions'!$H$25*$C253)*(1+'Summary&amp;Assumptions'!$J$29)^(DH$46-1))</f>
        <v>0</v>
      </c>
      <c r="DD253" s="588">
        <f>AND(DI$55&gt;0,SUM($E253:DC253)&lt;'Summary&amp;Assumptions'!$G$32*$B253,$D253&gt;='Summary&amp;Assumptions'!$D$17,DI$47&gt;=$D253,DI$47&lt;=EDATE($D253,'Summary&amp;Assumptions'!$G$32))*$B253+AND(DI$56&lt;'Summary&amp;Assumptions'!$J$31,DI$47&gt;=$FO253,DI$47&lt;=$FP253)*(('Summary&amp;Assumptions'!$H$25*$C253)*(1+'Summary&amp;Assumptions'!$J$29)^(DI$46-1))+AND(DI$56&lt;'Summary&amp;Assumptions'!$J$31,DI$47&gt;=$FQ253,DI$47&lt;=$FR253)*(('Summary&amp;Assumptions'!$H$25*$C253)*(1+'Summary&amp;Assumptions'!$J$29)^(DI$46-1))</f>
        <v>0</v>
      </c>
      <c r="DE253" s="588">
        <f>AND(DJ$55&gt;0,SUM($E253:DD253)&lt;'Summary&amp;Assumptions'!$G$32*$B253,$D253&gt;='Summary&amp;Assumptions'!$D$17,DJ$47&gt;=$D253,DJ$47&lt;=EDATE($D253,'Summary&amp;Assumptions'!$G$32))*$B253+AND(DJ$56&lt;'Summary&amp;Assumptions'!$J$31,DJ$47&gt;=$FO253,DJ$47&lt;=$FP253)*(('Summary&amp;Assumptions'!$H$25*$C253)*(1+'Summary&amp;Assumptions'!$J$29)^(DJ$46-1))+AND(DJ$56&lt;'Summary&amp;Assumptions'!$J$31,DJ$47&gt;=$FQ253,DJ$47&lt;=$FR253)*(('Summary&amp;Assumptions'!$H$25*$C253)*(1+'Summary&amp;Assumptions'!$J$29)^(DJ$46-1))</f>
        <v>0</v>
      </c>
      <c r="DF253" s="588">
        <f>AND(DK$55&gt;0,SUM($E253:DE253)&lt;'Summary&amp;Assumptions'!$G$32*$B253,$D253&gt;='Summary&amp;Assumptions'!$D$17,DK$47&gt;=$D253,DK$47&lt;=EDATE($D253,'Summary&amp;Assumptions'!$G$32))*$B253+AND(DK$56&lt;'Summary&amp;Assumptions'!$J$31,DK$47&gt;=$FO253,DK$47&lt;=$FP253)*(('Summary&amp;Assumptions'!$H$25*$C253)*(1+'Summary&amp;Assumptions'!$J$29)^(DK$46-1))+AND(DK$56&lt;'Summary&amp;Assumptions'!$J$31,DK$47&gt;=$FQ253,DK$47&lt;=$FR253)*(('Summary&amp;Assumptions'!$H$25*$C253)*(1+'Summary&amp;Assumptions'!$J$29)^(DK$46-1))</f>
        <v>0</v>
      </c>
      <c r="DG253" s="588">
        <f>AND(DL$55&gt;0,SUM($E253:DF253)&lt;'Summary&amp;Assumptions'!$G$32*$B253,$D253&gt;='Summary&amp;Assumptions'!$D$17,DL$47&gt;=$D253,DL$47&lt;=EDATE($D253,'Summary&amp;Assumptions'!$G$32))*$B253+AND(DL$56&lt;'Summary&amp;Assumptions'!$J$31,DL$47&gt;=$FO253,DL$47&lt;=$FP253)*(('Summary&amp;Assumptions'!$H$25*$C253)*(1+'Summary&amp;Assumptions'!$J$29)^(DL$46-1))+AND(DL$56&lt;'Summary&amp;Assumptions'!$J$31,DL$47&gt;=$FQ253,DL$47&lt;=$FR253)*(('Summary&amp;Assumptions'!$H$25*$C253)*(1+'Summary&amp;Assumptions'!$J$29)^(DL$46-1))</f>
        <v>0</v>
      </c>
      <c r="DH253" s="588">
        <f>AND(DM$55&gt;0,SUM($E253:DG253)&lt;'Summary&amp;Assumptions'!$G$32*$B253,$D253&gt;='Summary&amp;Assumptions'!$D$17,DM$47&gt;=$D253,DM$47&lt;=EDATE($D253,'Summary&amp;Assumptions'!$G$32))*$B253+AND(DM$56&lt;'Summary&amp;Assumptions'!$J$31,DM$47&gt;=$FO253,DM$47&lt;=$FP253)*(('Summary&amp;Assumptions'!$H$25*$C253)*(1+'Summary&amp;Assumptions'!$J$29)^(DM$46-1))+AND(DM$56&lt;'Summary&amp;Assumptions'!$J$31,DM$47&gt;=$FQ253,DM$47&lt;=$FR253)*(('Summary&amp;Assumptions'!$H$25*$C253)*(1+'Summary&amp;Assumptions'!$J$29)^(DM$46-1))</f>
        <v>0</v>
      </c>
      <c r="DI253" s="588">
        <f>AND(DN$55&gt;0,SUM($E253:DH253)&lt;'Summary&amp;Assumptions'!$G$32*$B253,$D253&gt;='Summary&amp;Assumptions'!$D$17,DN$47&gt;=$D253,DN$47&lt;=EDATE($D253,'Summary&amp;Assumptions'!$G$32))*$B253+AND(DN$56&lt;'Summary&amp;Assumptions'!$J$31,DN$47&gt;=$FO253,DN$47&lt;=$FP253)*(('Summary&amp;Assumptions'!$H$25*$C253)*(1+'Summary&amp;Assumptions'!$J$29)^(DN$46-1))+AND(DN$56&lt;'Summary&amp;Assumptions'!$J$31,DN$47&gt;=$FQ253,DN$47&lt;=$FR253)*(('Summary&amp;Assumptions'!$H$25*$C253)*(1+'Summary&amp;Assumptions'!$J$29)^(DN$46-1))</f>
        <v>0</v>
      </c>
      <c r="DJ253" s="588">
        <f>AND(DO$55&gt;0,SUM($E253:DI253)&lt;'Summary&amp;Assumptions'!$G$32*$B253,$D253&gt;='Summary&amp;Assumptions'!$D$17,DO$47&gt;=$D253,DO$47&lt;=EDATE($D253,'Summary&amp;Assumptions'!$G$32))*$B253+AND(DO$56&lt;'Summary&amp;Assumptions'!$J$31,DO$47&gt;=$FO253,DO$47&lt;=$FP253)*(('Summary&amp;Assumptions'!$H$25*$C253)*(1+'Summary&amp;Assumptions'!$J$29)^(DO$46-1))+AND(DO$56&lt;'Summary&amp;Assumptions'!$J$31,DO$47&gt;=$FQ253,DO$47&lt;=$FR253)*(('Summary&amp;Assumptions'!$H$25*$C253)*(1+'Summary&amp;Assumptions'!$J$29)^(DO$46-1))</f>
        <v>0</v>
      </c>
      <c r="DK253" s="588">
        <f>AND(DP$55&gt;0,SUM($E253:DJ253)&lt;'Summary&amp;Assumptions'!$G$32*$B253,$D253&gt;='Summary&amp;Assumptions'!$D$17,DP$47&gt;=$D253,DP$47&lt;=EDATE($D253,'Summary&amp;Assumptions'!$G$32))*$B253+AND(DP$56&lt;'Summary&amp;Assumptions'!$J$31,DP$47&gt;=$FO253,DP$47&lt;=$FP253)*(('Summary&amp;Assumptions'!$H$25*$C253)*(1+'Summary&amp;Assumptions'!$J$29)^(DP$46-1))+AND(DP$56&lt;'Summary&amp;Assumptions'!$J$31,DP$47&gt;=$FQ253,DP$47&lt;=$FR253)*(('Summary&amp;Assumptions'!$H$25*$C253)*(1+'Summary&amp;Assumptions'!$J$29)^(DP$46-1))</f>
        <v>0</v>
      </c>
      <c r="DL253" s="588">
        <f>AND(DQ$55&gt;0,SUM($E253:DK253)&lt;'Summary&amp;Assumptions'!$G$32*$B253,$D253&gt;='Summary&amp;Assumptions'!$D$17,DQ$47&gt;=$D253,DQ$47&lt;=EDATE($D253,'Summary&amp;Assumptions'!$G$32))*$B253+AND(DQ$56&lt;'Summary&amp;Assumptions'!$J$31,DQ$47&gt;=$FO253,DQ$47&lt;=$FP253)*(('Summary&amp;Assumptions'!$H$25*$C253)*(1+'Summary&amp;Assumptions'!$J$29)^(DQ$46-1))+AND(DQ$56&lt;'Summary&amp;Assumptions'!$J$31,DQ$47&gt;=$FQ253,DQ$47&lt;=$FR253)*(('Summary&amp;Assumptions'!$H$25*$C253)*(1+'Summary&amp;Assumptions'!$J$29)^(DQ$46-1))</f>
        <v>0</v>
      </c>
      <c r="DM253" s="588">
        <f>AND(DR$55&gt;0,SUM($E253:DL253)&lt;'Summary&amp;Assumptions'!$G$32*$B253,$D253&gt;='Summary&amp;Assumptions'!$D$17,DR$47&gt;=$D253,DR$47&lt;=EDATE($D253,'Summary&amp;Assumptions'!$G$32))*$B253+AND(DR$56&lt;'Summary&amp;Assumptions'!$J$31,DR$47&gt;=$FO253,DR$47&lt;=$FP253)*(('Summary&amp;Assumptions'!$H$25*$C253)*(1+'Summary&amp;Assumptions'!$J$29)^(DR$46-1))+AND(DR$56&lt;'Summary&amp;Assumptions'!$J$31,DR$47&gt;=$FQ253,DR$47&lt;=$FR253)*(('Summary&amp;Assumptions'!$H$25*$C253)*(1+'Summary&amp;Assumptions'!$J$29)^(DR$46-1))</f>
        <v>0</v>
      </c>
      <c r="DN253" s="588">
        <f>AND(DS$55&gt;0,SUM($E253:DM253)&lt;'Summary&amp;Assumptions'!$G$32*$B253,$D253&gt;='Summary&amp;Assumptions'!$D$17,DS$47&gt;=$D253,DS$47&lt;=EDATE($D253,'Summary&amp;Assumptions'!$G$32))*$B253+AND(DS$56&lt;'Summary&amp;Assumptions'!$J$31,DS$47&gt;=$FO253,DS$47&lt;=$FP253)*(('Summary&amp;Assumptions'!$H$25*$C253)*(1+'Summary&amp;Assumptions'!$J$29)^(DS$46-1))+AND(DS$56&lt;'Summary&amp;Assumptions'!$J$31,DS$47&gt;=$FQ253,DS$47&lt;=$FR253)*(('Summary&amp;Assumptions'!$H$25*$C253)*(1+'Summary&amp;Assumptions'!$J$29)^(DS$46-1))</f>
        <v>0</v>
      </c>
      <c r="DO253" s="588">
        <f>AND(DT$55&gt;0,SUM($E253:DN253)&lt;'Summary&amp;Assumptions'!$G$32*$B253,$D253&gt;='Summary&amp;Assumptions'!$D$17,DT$47&gt;=$D253,DT$47&lt;=EDATE($D253,'Summary&amp;Assumptions'!$G$32))*$B253+AND(DT$56&lt;'Summary&amp;Assumptions'!$J$31,DT$47&gt;=$FO253,DT$47&lt;=$FP253)*(('Summary&amp;Assumptions'!$H$25*$C253)*(1+'Summary&amp;Assumptions'!$J$29)^(DT$46-1))+AND(DT$56&lt;'Summary&amp;Assumptions'!$J$31,DT$47&gt;=$FQ253,DT$47&lt;=$FR253)*(('Summary&amp;Assumptions'!$H$25*$C253)*(1+'Summary&amp;Assumptions'!$J$29)^(DT$46-1))</f>
        <v>0</v>
      </c>
      <c r="DP253" s="588">
        <f>AND(DU$55&gt;0,SUM($E253:DO253)&lt;'Summary&amp;Assumptions'!$G$32*$B253,$D253&gt;='Summary&amp;Assumptions'!$D$17,DU$47&gt;=$D253,DU$47&lt;=EDATE($D253,'Summary&amp;Assumptions'!$G$32))*$B253+AND(DU$56&lt;'Summary&amp;Assumptions'!$J$31,DU$47&gt;=$FO253,DU$47&lt;=$FP253)*(('Summary&amp;Assumptions'!$H$25*$C253)*(1+'Summary&amp;Assumptions'!$J$29)^(DU$46-1))+AND(DU$56&lt;'Summary&amp;Assumptions'!$J$31,DU$47&gt;=$FQ253,DU$47&lt;=$FR253)*(('Summary&amp;Assumptions'!$H$25*$C253)*(1+'Summary&amp;Assumptions'!$J$29)^(DU$46-1))</f>
        <v>0</v>
      </c>
      <c r="DQ253" s="588">
        <f>AND(DV$55&gt;0,SUM($E253:DP253)&lt;'Summary&amp;Assumptions'!$G$32*$B253,$D253&gt;='Summary&amp;Assumptions'!$D$17,DV$47&gt;=$D253,DV$47&lt;=EDATE($D253,'Summary&amp;Assumptions'!$G$32))*$B253+AND(DV$56&lt;'Summary&amp;Assumptions'!$J$31,DV$47&gt;=$FO253,DV$47&lt;=$FP253)*(('Summary&amp;Assumptions'!$H$25*$C253)*(1+'Summary&amp;Assumptions'!$J$29)^(DV$46-1))+AND(DV$56&lt;'Summary&amp;Assumptions'!$J$31,DV$47&gt;=$FQ253,DV$47&lt;=$FR253)*(('Summary&amp;Assumptions'!$H$25*$C253)*(1+'Summary&amp;Assumptions'!$J$29)^(DV$46-1))</f>
        <v>0</v>
      </c>
      <c r="DR253" s="588">
        <f>AND(DW$55&gt;0,SUM($E253:DQ253)&lt;'Summary&amp;Assumptions'!$G$32*$B253,$D253&gt;='Summary&amp;Assumptions'!$D$17,DW$47&gt;=$D253,DW$47&lt;=EDATE($D253,'Summary&amp;Assumptions'!$G$32))*$B253+AND(DW$56&lt;'Summary&amp;Assumptions'!$J$31,DW$47&gt;=$FO253,DW$47&lt;=$FP253)*(('Summary&amp;Assumptions'!$H$25*$C253)*(1+'Summary&amp;Assumptions'!$J$29)^(DW$46-1))+AND(DW$56&lt;'Summary&amp;Assumptions'!$J$31,DW$47&gt;=$FQ253,DW$47&lt;=$FR253)*(('Summary&amp;Assumptions'!$H$25*$C253)*(1+'Summary&amp;Assumptions'!$J$29)^(DW$46-1))</f>
        <v>0</v>
      </c>
      <c r="DS253" s="588">
        <f>AND(DX$55&gt;0,SUM($E253:DR253)&lt;'Summary&amp;Assumptions'!$G$32*$B253,$D253&gt;='Summary&amp;Assumptions'!$D$17,DX$47&gt;=$D253,DX$47&lt;=EDATE($D253,'Summary&amp;Assumptions'!$G$32))*$B253+AND(DX$56&lt;'Summary&amp;Assumptions'!$J$31,DX$47&gt;=$FO253,DX$47&lt;=$FP253)*(('Summary&amp;Assumptions'!$H$25*$C253)*(1+'Summary&amp;Assumptions'!$J$29)^(DX$46-1))+AND(DX$56&lt;'Summary&amp;Assumptions'!$J$31,DX$47&gt;=$FQ253,DX$47&lt;=$FR253)*(('Summary&amp;Assumptions'!$H$25*$C253)*(1+'Summary&amp;Assumptions'!$J$29)^(DX$46-1))</f>
        <v>0</v>
      </c>
      <c r="DT253" s="588">
        <f>AND(DY$55&gt;0,SUM($E253:DS253)&lt;'Summary&amp;Assumptions'!$G$32*$B253,$D253&gt;='Summary&amp;Assumptions'!$D$17,DY$47&gt;=$D253,DY$47&lt;=EDATE($D253,'Summary&amp;Assumptions'!$G$32))*$B253+AND(DY$56&lt;'Summary&amp;Assumptions'!$J$31,DY$47&gt;=$FO253,DY$47&lt;=$FP253)*(('Summary&amp;Assumptions'!$H$25*$C253)*(1+'Summary&amp;Assumptions'!$J$29)^(DY$46-1))+AND(DY$56&lt;'Summary&amp;Assumptions'!$J$31,DY$47&gt;=$FQ253,DY$47&lt;=$FR253)*(('Summary&amp;Assumptions'!$H$25*$C253)*(1+'Summary&amp;Assumptions'!$J$29)^(DY$46-1))</f>
        <v>0</v>
      </c>
      <c r="DU253" s="588">
        <f>AND(DZ$55&gt;0,SUM($E253:DT253)&lt;'Summary&amp;Assumptions'!$G$32*$B253,$D253&gt;='Summary&amp;Assumptions'!$D$17,DZ$47&gt;=$D253,DZ$47&lt;=EDATE($D253,'Summary&amp;Assumptions'!$G$32))*$B253+AND(DZ$56&lt;'Summary&amp;Assumptions'!$J$31,DZ$47&gt;=$FO253,DZ$47&lt;=$FP253)*(('Summary&amp;Assumptions'!$H$25*$C253)*(1+'Summary&amp;Assumptions'!$J$29)^(DZ$46-1))+AND(DZ$56&lt;'Summary&amp;Assumptions'!$J$31,DZ$47&gt;=$FQ253,DZ$47&lt;=$FR253)*(('Summary&amp;Assumptions'!$H$25*$C253)*(1+'Summary&amp;Assumptions'!$J$29)^(DZ$46-1))</f>
        <v>0</v>
      </c>
      <c r="DV253" s="588">
        <f>AND(EA$55&gt;0,SUM($E253:DU253)&lt;'Summary&amp;Assumptions'!$G$32*$B253,$D253&gt;='Summary&amp;Assumptions'!$D$17,EA$47&gt;=$D253,EA$47&lt;=EDATE($D253,'Summary&amp;Assumptions'!$G$32))*$B253+AND(EA$56&lt;'Summary&amp;Assumptions'!$J$31,EA$47&gt;=$FO253,EA$47&lt;=$FP253)*(('Summary&amp;Assumptions'!$H$25*$C253)*(1+'Summary&amp;Assumptions'!$J$29)^(EA$46-1))+AND(EA$56&lt;'Summary&amp;Assumptions'!$J$31,EA$47&gt;=$FQ253,EA$47&lt;=$FR253)*(('Summary&amp;Assumptions'!$H$25*$C253)*(1+'Summary&amp;Assumptions'!$J$29)^(EA$46-1))</f>
        <v>0</v>
      </c>
      <c r="DW253" s="588">
        <f>AND(EB$55&gt;0,SUM($E253:DV253)&lt;'Summary&amp;Assumptions'!$G$32*$B253,$D253&gt;='Summary&amp;Assumptions'!$D$17,EB$47&gt;=$D253,EB$47&lt;=EDATE($D253,'Summary&amp;Assumptions'!$G$32))*$B253+AND(EB$56&lt;'Summary&amp;Assumptions'!$J$31,EB$47&gt;=$FO253,EB$47&lt;=$FP253)*(('Summary&amp;Assumptions'!$H$25*$C253)*(1+'Summary&amp;Assumptions'!$J$29)^(EB$46-1))+AND(EB$56&lt;'Summary&amp;Assumptions'!$J$31,EB$47&gt;=$FQ253,EB$47&lt;=$FR253)*(('Summary&amp;Assumptions'!$H$25*$C253)*(1+'Summary&amp;Assumptions'!$J$29)^(EB$46-1))</f>
        <v>0</v>
      </c>
      <c r="DX253" s="588">
        <f>AND(EC$55&gt;0,SUM($E253:DW253)&lt;'Summary&amp;Assumptions'!$G$32*$B253,$D253&gt;='Summary&amp;Assumptions'!$D$17,EC$47&gt;=$D253,EC$47&lt;=EDATE($D253,'Summary&amp;Assumptions'!$G$32))*$B253+AND(EC$56&lt;'Summary&amp;Assumptions'!$J$31,EC$47&gt;=$FO253,EC$47&lt;=$FP253)*(('Summary&amp;Assumptions'!$H$25*$C253)*(1+'Summary&amp;Assumptions'!$J$29)^(EC$46-1))+AND(EC$56&lt;'Summary&amp;Assumptions'!$J$31,EC$47&gt;=$FQ253,EC$47&lt;=$FR253)*(('Summary&amp;Assumptions'!$H$25*$C253)*(1+'Summary&amp;Assumptions'!$J$29)^(EC$46-1))</f>
        <v>0</v>
      </c>
      <c r="DY253" s="588">
        <f>AND(ED$55&gt;0,SUM($E253:DX253)&lt;'Summary&amp;Assumptions'!$G$32*$B253,$D253&gt;='Summary&amp;Assumptions'!$D$17,ED$47&gt;=$D253,ED$47&lt;=EDATE($D253,'Summary&amp;Assumptions'!$G$32))*$B253+AND(ED$56&lt;'Summary&amp;Assumptions'!$J$31,ED$47&gt;=$FO253,ED$47&lt;=$FP253)*(('Summary&amp;Assumptions'!$H$25*$C253)*(1+'Summary&amp;Assumptions'!$J$29)^(ED$46-1))+AND(ED$56&lt;'Summary&amp;Assumptions'!$J$31,ED$47&gt;=$FQ253,ED$47&lt;=$FR253)*(('Summary&amp;Assumptions'!$H$25*$C253)*(1+'Summary&amp;Assumptions'!$J$29)^(ED$46-1))</f>
        <v>0</v>
      </c>
      <c r="DZ253" s="588">
        <f>AND(EE$55&gt;0,SUM($E253:DY253)&lt;'Summary&amp;Assumptions'!$G$32*$B253,$D253&gt;='Summary&amp;Assumptions'!$D$17,EE$47&gt;=$D253,EE$47&lt;=EDATE($D253,'Summary&amp;Assumptions'!$G$32))*$B253+AND(EE$56&lt;'Summary&amp;Assumptions'!$J$31,EE$47&gt;=$FO253,EE$47&lt;=$FP253)*(('Summary&amp;Assumptions'!$H$25*$C253)*(1+'Summary&amp;Assumptions'!$J$29)^(EE$46-1))+AND(EE$56&lt;'Summary&amp;Assumptions'!$J$31,EE$47&gt;=$FQ253,EE$47&lt;=$FR253)*(('Summary&amp;Assumptions'!$H$25*$C253)*(1+'Summary&amp;Assumptions'!$J$29)^(EE$46-1))</f>
        <v>0</v>
      </c>
      <c r="EA253" s="588">
        <f>AND(EF$55&gt;0,SUM($E253:DZ253)&lt;'Summary&amp;Assumptions'!$G$32*$B253,$D253&gt;='Summary&amp;Assumptions'!$D$17,EF$47&gt;=$D253,EF$47&lt;=EDATE($D253,'Summary&amp;Assumptions'!$G$32))*$B253+AND(EF$56&lt;'Summary&amp;Assumptions'!$J$31,EF$47&gt;=$FO253,EF$47&lt;=$FP253)*(('Summary&amp;Assumptions'!$H$25*$C253)*(1+'Summary&amp;Assumptions'!$J$29)^(EF$46-1))+AND(EF$56&lt;'Summary&amp;Assumptions'!$J$31,EF$47&gt;=$FQ253,EF$47&lt;=$FR253)*(('Summary&amp;Assumptions'!$H$25*$C253)*(1+'Summary&amp;Assumptions'!$J$29)^(EF$46-1))</f>
        <v>0</v>
      </c>
      <c r="EB253" s="588">
        <f>AND(EG$55&gt;0,SUM($E253:EA253)&lt;'Summary&amp;Assumptions'!$G$32*$B253,$D253&gt;='Summary&amp;Assumptions'!$D$17,EG$47&gt;=$D253,EG$47&lt;=EDATE($D253,'Summary&amp;Assumptions'!$G$32))*$B253+AND(EG$56&lt;'Summary&amp;Assumptions'!$J$31,EG$47&gt;=$FO253,EG$47&lt;=$FP253)*(('Summary&amp;Assumptions'!$H$25*$C253)*(1+'Summary&amp;Assumptions'!$J$29)^(EG$46-1))+AND(EG$56&lt;'Summary&amp;Assumptions'!$J$31,EG$47&gt;=$FQ253,EG$47&lt;=$FR253)*(('Summary&amp;Assumptions'!$H$25*$C253)*(1+'Summary&amp;Assumptions'!$J$29)^(EG$46-1))</f>
        <v>0</v>
      </c>
      <c r="EC253" s="588">
        <f>AND(EH$55&gt;0,SUM($E253:EB253)&lt;'Summary&amp;Assumptions'!$G$32*$B253,$D253&gt;='Summary&amp;Assumptions'!$D$17,EH$47&gt;=$D253,EH$47&lt;=EDATE($D253,'Summary&amp;Assumptions'!$G$32))*$B253+AND(EH$56&lt;'Summary&amp;Assumptions'!$J$31,EH$47&gt;=$FO253,EH$47&lt;=$FP253)*(('Summary&amp;Assumptions'!$H$25*$C253)*(1+'Summary&amp;Assumptions'!$J$29)^(EH$46-1))+AND(EH$56&lt;'Summary&amp;Assumptions'!$J$31,EH$47&gt;=$FQ253,EH$47&lt;=$FR253)*(('Summary&amp;Assumptions'!$H$25*$C253)*(1+'Summary&amp;Assumptions'!$J$29)^(EH$46-1))</f>
        <v>0</v>
      </c>
      <c r="ED253" s="588">
        <f>AND(EI$55&gt;0,SUM($E253:EC253)&lt;'Summary&amp;Assumptions'!$G$32*$B253,$D253&gt;='Summary&amp;Assumptions'!$D$17,EI$47&gt;=$D253,EI$47&lt;=EDATE($D253,'Summary&amp;Assumptions'!$G$32))*$B253+AND(EI$56&lt;'Summary&amp;Assumptions'!$J$31,EI$47&gt;=$FO253,EI$47&lt;=$FP253)*(('Summary&amp;Assumptions'!$H$25*$C253)*(1+'Summary&amp;Assumptions'!$J$29)^(EI$46-1))+AND(EI$56&lt;'Summary&amp;Assumptions'!$J$31,EI$47&gt;=$FQ253,EI$47&lt;=$FR253)*(('Summary&amp;Assumptions'!$H$25*$C253)*(1+'Summary&amp;Assumptions'!$J$29)^(EI$46-1))</f>
        <v>0</v>
      </c>
      <c r="EE253" s="588">
        <f>AND(EJ$55&gt;0,SUM($E253:ED253)&lt;'Summary&amp;Assumptions'!$G$32*$B253,$D253&gt;='Summary&amp;Assumptions'!$D$17,EJ$47&gt;=$D253,EJ$47&lt;=EDATE($D253,'Summary&amp;Assumptions'!$G$32))*$B253+AND(EJ$56&lt;'Summary&amp;Assumptions'!$J$31,EJ$47&gt;=$FO253,EJ$47&lt;=$FP253)*(('Summary&amp;Assumptions'!$H$25*$C253)*(1+'Summary&amp;Assumptions'!$J$29)^(EJ$46-1))+AND(EJ$56&lt;'Summary&amp;Assumptions'!$J$31,EJ$47&gt;=$FQ253,EJ$47&lt;=$FR253)*(('Summary&amp;Assumptions'!$H$25*$C253)*(1+'Summary&amp;Assumptions'!$J$29)^(EJ$46-1))</f>
        <v>0</v>
      </c>
      <c r="EF253" s="588">
        <f>AND(EK$55&gt;0,SUM($E253:EE253)&lt;'Summary&amp;Assumptions'!$G$32*$B253,$D253&gt;='Summary&amp;Assumptions'!$D$17,EK$47&gt;=$D253,EK$47&lt;=EDATE($D253,'Summary&amp;Assumptions'!$G$32))*$B253+AND(EK$56&lt;'Summary&amp;Assumptions'!$J$31,EK$47&gt;=$FO253,EK$47&lt;=$FP253)*(('Summary&amp;Assumptions'!$H$25*$C253)*(1+'Summary&amp;Assumptions'!$J$29)^(EK$46-1))+AND(EK$56&lt;'Summary&amp;Assumptions'!$J$31,EK$47&gt;=$FQ253,EK$47&lt;=$FR253)*(('Summary&amp;Assumptions'!$H$25*$C253)*(1+'Summary&amp;Assumptions'!$J$29)^(EK$46-1))</f>
        <v>0</v>
      </c>
      <c r="EG253" s="588">
        <f>AND(EL$55&gt;0,SUM($E253:EF253)&lt;'Summary&amp;Assumptions'!$G$32*$B253,$D253&gt;='Summary&amp;Assumptions'!$D$17,EL$47&gt;=$D253,EL$47&lt;=EDATE($D253,'Summary&amp;Assumptions'!$G$32))*$B253+AND(EL$56&lt;'Summary&amp;Assumptions'!$J$31,EL$47&gt;=$FO253,EL$47&lt;=$FP253)*(('Summary&amp;Assumptions'!$H$25*$C253)*(1+'Summary&amp;Assumptions'!$J$29)^(EL$46-1))+AND(EL$56&lt;'Summary&amp;Assumptions'!$J$31,EL$47&gt;=$FQ253,EL$47&lt;=$FR253)*(('Summary&amp;Assumptions'!$H$25*$C253)*(1+'Summary&amp;Assumptions'!$J$29)^(EL$46-1))</f>
        <v>0</v>
      </c>
      <c r="EH253" s="588">
        <f>AND(EM$55&gt;0,SUM($E253:EG253)&lt;'Summary&amp;Assumptions'!$G$32*$B253,$D253&gt;='Summary&amp;Assumptions'!$D$17,EM$47&gt;=$D253,EM$47&lt;=EDATE($D253,'Summary&amp;Assumptions'!$G$32))*$B253+AND(EM$56&lt;'Summary&amp;Assumptions'!$J$31,EM$47&gt;=$FO253,EM$47&lt;=$FP253)*(('Summary&amp;Assumptions'!$H$25*$C253)*(1+'Summary&amp;Assumptions'!$J$29)^(EM$46-1))+AND(EM$56&lt;'Summary&amp;Assumptions'!$J$31,EM$47&gt;=$FQ253,EM$47&lt;=$FR253)*(('Summary&amp;Assumptions'!$H$25*$C253)*(1+'Summary&amp;Assumptions'!$J$29)^(EM$46-1))</f>
        <v>0</v>
      </c>
      <c r="EI253" s="588">
        <f>AND(EN$55&gt;0,SUM($E253:EH253)&lt;'Summary&amp;Assumptions'!$G$32*$B253,$D253&gt;='Summary&amp;Assumptions'!$D$17,EN$47&gt;=$D253,EN$47&lt;=EDATE($D253,'Summary&amp;Assumptions'!$G$32))*$B253+AND(EN$56&lt;'Summary&amp;Assumptions'!$J$31,EN$47&gt;=$FO253,EN$47&lt;=$FP253)*(('Summary&amp;Assumptions'!$H$25*$C253)*(1+'Summary&amp;Assumptions'!$J$29)^(EN$46-1))+AND(EN$56&lt;'Summary&amp;Assumptions'!$J$31,EN$47&gt;=$FQ253,EN$47&lt;=$FR253)*(('Summary&amp;Assumptions'!$H$25*$C253)*(1+'Summary&amp;Assumptions'!$J$29)^(EN$46-1))</f>
        <v>0</v>
      </c>
      <c r="EJ253" s="588">
        <f>AND(EO$55&gt;0,SUM($E253:EI253)&lt;'Summary&amp;Assumptions'!$G$32*$B253,$D253&gt;='Summary&amp;Assumptions'!$D$17,EO$47&gt;=$D253,EO$47&lt;=EDATE($D253,'Summary&amp;Assumptions'!$G$32))*$B253+AND(EO$56&lt;'Summary&amp;Assumptions'!$J$31,EO$47&gt;=$FO253,EO$47&lt;=$FP253)*(('Summary&amp;Assumptions'!$H$25*$C253)*(1+'Summary&amp;Assumptions'!$J$29)^(EO$46-1))+AND(EO$56&lt;'Summary&amp;Assumptions'!$J$31,EO$47&gt;=$FQ253,EO$47&lt;=$FR253)*(('Summary&amp;Assumptions'!$H$25*$C253)*(1+'Summary&amp;Assumptions'!$J$29)^(EO$46-1))</f>
        <v>0</v>
      </c>
      <c r="EK253" s="588">
        <f>AND(EP$55&gt;0,SUM($E253:EJ253)&lt;'Summary&amp;Assumptions'!$G$32*$B253,$D253&gt;='Summary&amp;Assumptions'!$D$17,EP$47&gt;=$D253,EP$47&lt;=EDATE($D253,'Summary&amp;Assumptions'!$G$32))*$B253+AND(EP$56&lt;'Summary&amp;Assumptions'!$J$31,EP$47&gt;=$FO253,EP$47&lt;=$FP253)*(('Summary&amp;Assumptions'!$H$25*$C253)*(1+'Summary&amp;Assumptions'!$J$29)^(EP$46-1))+AND(EP$56&lt;'Summary&amp;Assumptions'!$J$31,EP$47&gt;=$FQ253,EP$47&lt;=$FR253)*(('Summary&amp;Assumptions'!$H$25*$C253)*(1+'Summary&amp;Assumptions'!$J$29)^(EP$46-1))</f>
        <v>0</v>
      </c>
      <c r="EL253" s="588">
        <f>AND(EQ$55&gt;0,SUM($E253:EK253)&lt;'Summary&amp;Assumptions'!$G$32*$B253,$D253&gt;='Summary&amp;Assumptions'!$D$17,EQ$47&gt;=$D253,EQ$47&lt;=EDATE($D253,'Summary&amp;Assumptions'!$G$32))*$B253+AND(EQ$56&lt;'Summary&amp;Assumptions'!$J$31,EQ$47&gt;=$FO253,EQ$47&lt;=$FP253)*(('Summary&amp;Assumptions'!$H$25*$C253)*(1+'Summary&amp;Assumptions'!$J$29)^(EQ$46-1))+AND(EQ$56&lt;'Summary&amp;Assumptions'!$J$31,EQ$47&gt;=$FQ253,EQ$47&lt;=$FR253)*(('Summary&amp;Assumptions'!$H$25*$C253)*(1+'Summary&amp;Assumptions'!$J$29)^(EQ$46-1))</f>
        <v>0</v>
      </c>
      <c r="EM253" s="588">
        <f>AND(ER$55&gt;0,SUM($E253:EL253)&lt;'Summary&amp;Assumptions'!$G$32*$B253,$D253&gt;='Summary&amp;Assumptions'!$D$17,ER$47&gt;=$D253,ER$47&lt;=EDATE($D253,'Summary&amp;Assumptions'!$G$32))*$B253+AND(ER$56&lt;'Summary&amp;Assumptions'!$J$31,ER$47&gt;=$FO253,ER$47&lt;=$FP253)*(('Summary&amp;Assumptions'!$H$25*$C253)*(1+'Summary&amp;Assumptions'!$J$29)^(ER$46-1))+AND(ER$56&lt;'Summary&amp;Assumptions'!$J$31,ER$47&gt;=$FQ253,ER$47&lt;=$FR253)*(('Summary&amp;Assumptions'!$H$25*$C253)*(1+'Summary&amp;Assumptions'!$J$29)^(ER$46-1))</f>
        <v>0</v>
      </c>
      <c r="EN253" s="588">
        <f>AND(ES$55&gt;0,SUM($E253:EM253)&lt;'Summary&amp;Assumptions'!$G$32*$B253,$D253&gt;='Summary&amp;Assumptions'!$D$17,ES$47&gt;=$D253,ES$47&lt;=EDATE($D253,'Summary&amp;Assumptions'!$G$32))*$B253+AND(ES$56&lt;'Summary&amp;Assumptions'!$J$31,ES$47&gt;=$FO253,ES$47&lt;=$FP253)*(('Summary&amp;Assumptions'!$H$25*$C253)*(1+'Summary&amp;Assumptions'!$J$29)^(ES$46-1))+AND(ES$56&lt;'Summary&amp;Assumptions'!$J$31,ES$47&gt;=$FQ253,ES$47&lt;=$FR253)*(('Summary&amp;Assumptions'!$H$25*$C253)*(1+'Summary&amp;Assumptions'!$J$29)^(ES$46-1))</f>
        <v>0</v>
      </c>
      <c r="EO253" s="588">
        <f>AND(ET$55&gt;0,SUM($E253:EN253)&lt;'Summary&amp;Assumptions'!$G$32*$B253,$D253&gt;='Summary&amp;Assumptions'!$D$17,ET$47&gt;=$D253,ET$47&lt;=EDATE($D253,'Summary&amp;Assumptions'!$G$32))*$B253+AND(ET$56&lt;'Summary&amp;Assumptions'!$J$31,ET$47&gt;=$FO253,ET$47&lt;=$FP253)*(('Summary&amp;Assumptions'!$H$25*$C253)*(1+'Summary&amp;Assumptions'!$J$29)^(ET$46-1))+AND(ET$56&lt;'Summary&amp;Assumptions'!$J$31,ET$47&gt;=$FQ253,ET$47&lt;=$FR253)*(('Summary&amp;Assumptions'!$H$25*$C253)*(1+'Summary&amp;Assumptions'!$J$29)^(ET$46-1))</f>
        <v>0</v>
      </c>
      <c r="EP253" s="588">
        <f>AND(EU$55&gt;0,SUM($E253:EO253)&lt;'Summary&amp;Assumptions'!$G$32*$B253,$D253&gt;='Summary&amp;Assumptions'!$D$17,EU$47&gt;=$D253,EU$47&lt;=EDATE($D253,'Summary&amp;Assumptions'!$G$32))*$B253+AND(EU$56&lt;'Summary&amp;Assumptions'!$J$31,EU$47&gt;=$FO253,EU$47&lt;=$FP253)*(('Summary&amp;Assumptions'!$H$25*$C253)*(1+'Summary&amp;Assumptions'!$J$29)^(EU$46-1))+AND(EU$56&lt;'Summary&amp;Assumptions'!$J$31,EU$47&gt;=$FQ253,EU$47&lt;=$FR253)*(('Summary&amp;Assumptions'!$H$25*$C253)*(1+'Summary&amp;Assumptions'!$J$29)^(EU$46-1))</f>
        <v>0</v>
      </c>
      <c r="EQ253" s="588">
        <f>AND(EV$55&gt;0,SUM($E253:EP253)&lt;'Summary&amp;Assumptions'!$G$32*$B253,$D253&gt;='Summary&amp;Assumptions'!$D$17,EV$47&gt;=$D253,EV$47&lt;=EDATE($D253,'Summary&amp;Assumptions'!$G$32))*$B253+AND(EV$56&lt;'Summary&amp;Assumptions'!$J$31,EV$47&gt;=$FO253,EV$47&lt;=$FP253)*(('Summary&amp;Assumptions'!$H$25*$C253)*(1+'Summary&amp;Assumptions'!$J$29)^(EV$46-1))+AND(EV$56&lt;'Summary&amp;Assumptions'!$J$31,EV$47&gt;=$FQ253,EV$47&lt;=$FR253)*(('Summary&amp;Assumptions'!$H$25*$C253)*(1+'Summary&amp;Assumptions'!$J$29)^(EV$46-1))</f>
        <v>0</v>
      </c>
      <c r="ER253" s="588">
        <f>AND(EW$55&gt;0,SUM($E253:EQ253)&lt;'Summary&amp;Assumptions'!$G$32*$B253,$D253&gt;='Summary&amp;Assumptions'!$D$17,EW$47&gt;=$D253,EW$47&lt;=EDATE($D253,'Summary&amp;Assumptions'!$G$32))*$B253+AND(EW$56&lt;'Summary&amp;Assumptions'!$J$31,EW$47&gt;=$FO253,EW$47&lt;=$FP253)*(('Summary&amp;Assumptions'!$H$25*$C253)*(1+'Summary&amp;Assumptions'!$J$29)^(EW$46-1))+AND(EW$56&lt;'Summary&amp;Assumptions'!$J$31,EW$47&gt;=$FQ253,EW$47&lt;=$FR253)*(('Summary&amp;Assumptions'!$H$25*$C253)*(1+'Summary&amp;Assumptions'!$J$29)^(EW$46-1))</f>
        <v>0</v>
      </c>
      <c r="ES253" s="588">
        <f>AND(EX$55&gt;0,SUM($E253:ER253)&lt;'Summary&amp;Assumptions'!$G$32*$B253,$D253&gt;='Summary&amp;Assumptions'!$D$17,EX$47&gt;=$D253,EX$47&lt;=EDATE($D253,'Summary&amp;Assumptions'!$G$32))*$B253+AND(EX$56&lt;'Summary&amp;Assumptions'!$J$31,EX$47&gt;=$FO253,EX$47&lt;=$FP253)*(('Summary&amp;Assumptions'!$H$25*$C253)*(1+'Summary&amp;Assumptions'!$J$29)^(EX$46-1))+AND(EX$56&lt;'Summary&amp;Assumptions'!$J$31,EX$47&gt;=$FQ253,EX$47&lt;=$FR253)*(('Summary&amp;Assumptions'!$H$25*$C253)*(1+'Summary&amp;Assumptions'!$J$29)^(EX$46-1))</f>
        <v>0</v>
      </c>
      <c r="ET253" s="588">
        <f>AND(EY$55&gt;0,SUM($E253:ES253)&lt;'Summary&amp;Assumptions'!$G$32*$B253,$D253&gt;='Summary&amp;Assumptions'!$D$17,EY$47&gt;=$D253,EY$47&lt;=EDATE($D253,'Summary&amp;Assumptions'!$G$32))*$B253+AND(EY$56&lt;'Summary&amp;Assumptions'!$J$31,EY$47&gt;=$FO253,EY$47&lt;=$FP253)*(('Summary&amp;Assumptions'!$H$25*$C253)*(1+'Summary&amp;Assumptions'!$J$29)^(EY$46-1))+AND(EY$56&lt;'Summary&amp;Assumptions'!$J$31,EY$47&gt;=$FQ253,EY$47&lt;=$FR253)*(('Summary&amp;Assumptions'!$H$25*$C253)*(1+'Summary&amp;Assumptions'!$J$29)^(EY$46-1))</f>
        <v>0</v>
      </c>
      <c r="EU253" s="588">
        <f>AND(EZ$55&gt;0,SUM($E253:ET253)&lt;'Summary&amp;Assumptions'!$G$32*$B253,$D253&gt;='Summary&amp;Assumptions'!$D$17,EZ$47&gt;=$D253,EZ$47&lt;=EDATE($D253,'Summary&amp;Assumptions'!$G$32))*$B253+AND(EZ$56&lt;'Summary&amp;Assumptions'!$J$31,EZ$47&gt;=$FO253,EZ$47&lt;=$FP253)*(('Summary&amp;Assumptions'!$H$25*$C253)*(1+'Summary&amp;Assumptions'!$J$29)^(EZ$46-1))+AND(EZ$56&lt;'Summary&amp;Assumptions'!$J$31,EZ$47&gt;=$FQ253,EZ$47&lt;=$FR253)*(('Summary&amp;Assumptions'!$H$25*$C253)*(1+'Summary&amp;Assumptions'!$J$29)^(EZ$46-1))</f>
        <v>0</v>
      </c>
      <c r="EV253" s="588">
        <f>AND(FA$55&gt;0,SUM($E253:EU253)&lt;'Summary&amp;Assumptions'!$G$32*$B253,$D253&gt;='Summary&amp;Assumptions'!$D$17,FA$47&gt;=$D253,FA$47&lt;=EDATE($D253,'Summary&amp;Assumptions'!$G$32))*$B253+AND(FA$56&lt;'Summary&amp;Assumptions'!$J$31,FA$47&gt;=$FO253,FA$47&lt;=$FP253)*(('Summary&amp;Assumptions'!$H$25*$C253)*(1+'Summary&amp;Assumptions'!$J$29)^(FA$46-1))+AND(FA$56&lt;'Summary&amp;Assumptions'!$J$31,FA$47&gt;=$FQ253,FA$47&lt;=$FR253)*(('Summary&amp;Assumptions'!$H$25*$C253)*(1+'Summary&amp;Assumptions'!$J$29)^(FA$46-1))</f>
        <v>0</v>
      </c>
      <c r="EW253" s="588">
        <f>AND(FB$55&gt;0,SUM($E253:EV253)&lt;'Summary&amp;Assumptions'!$G$32*$B253,$D253&gt;='Summary&amp;Assumptions'!$D$17,FB$47&gt;=$D253,FB$47&lt;=EDATE($D253,'Summary&amp;Assumptions'!$G$32))*$B253+AND(FB$56&lt;'Summary&amp;Assumptions'!$J$31,FB$47&gt;=$FO253,FB$47&lt;=$FP253)*(('Summary&amp;Assumptions'!$H$25*$C253)*(1+'Summary&amp;Assumptions'!$J$29)^(FB$46-1))+AND(FB$56&lt;'Summary&amp;Assumptions'!$J$31,FB$47&gt;=$FQ253,FB$47&lt;=$FR253)*(('Summary&amp;Assumptions'!$H$25*$C253)*(1+'Summary&amp;Assumptions'!$J$29)^(FB$46-1))</f>
        <v>0</v>
      </c>
      <c r="EX253" s="588">
        <f>AND(FC$55&gt;0,SUM($E253:EW253)&lt;'Summary&amp;Assumptions'!$G$32*$B253,$D253&gt;='Summary&amp;Assumptions'!$D$17,FC$47&gt;=$D253,FC$47&lt;=EDATE($D253,'Summary&amp;Assumptions'!$G$32))*$B253+AND(FC$56&lt;'Summary&amp;Assumptions'!$J$31,FC$47&gt;=$FO253,FC$47&lt;=$FP253)*(('Summary&amp;Assumptions'!$H$25*$C253)*(1+'Summary&amp;Assumptions'!$J$29)^(FC$46-1))+AND(FC$56&lt;'Summary&amp;Assumptions'!$J$31,FC$47&gt;=$FQ253,FC$47&lt;=$FR253)*(('Summary&amp;Assumptions'!$H$25*$C253)*(1+'Summary&amp;Assumptions'!$J$29)^(FC$46-1))</f>
        <v>0</v>
      </c>
      <c r="EY253" s="588">
        <f>AND(FD$55&gt;0,SUM($E253:EX253)&lt;'Summary&amp;Assumptions'!$G$32*$B253,$D253&gt;='Summary&amp;Assumptions'!$D$17,FD$47&gt;=$D253,FD$47&lt;=EDATE($D253,'Summary&amp;Assumptions'!$G$32))*$B253+AND(FD$56&lt;'Summary&amp;Assumptions'!$J$31,FD$47&gt;=$FO253,FD$47&lt;=$FP253)*(('Summary&amp;Assumptions'!$H$25*$C253)*(1+'Summary&amp;Assumptions'!$J$29)^(FD$46-1))+AND(FD$56&lt;'Summary&amp;Assumptions'!$J$31,FD$47&gt;=$FQ253,FD$47&lt;=$FR253)*(('Summary&amp;Assumptions'!$H$25*$C253)*(1+'Summary&amp;Assumptions'!$J$29)^(FD$46-1))</f>
        <v>0</v>
      </c>
      <c r="EZ253" s="588">
        <f>AND(FE$55&gt;0,SUM($E253:EY253)&lt;'Summary&amp;Assumptions'!$G$32*$B253,$D253&gt;='Summary&amp;Assumptions'!$D$17,FE$47&gt;=$D253,FE$47&lt;=EDATE($D253,'Summary&amp;Assumptions'!$G$32))*$B253+AND(FE$56&lt;'Summary&amp;Assumptions'!$J$31,FE$47&gt;=$FO253,FE$47&lt;=$FP253)*(('Summary&amp;Assumptions'!$H$25*$C253)*(1+'Summary&amp;Assumptions'!$J$29)^(FE$46-1))+AND(FE$56&lt;'Summary&amp;Assumptions'!$J$31,FE$47&gt;=$FQ253,FE$47&lt;=$FR253)*(('Summary&amp;Assumptions'!$H$25*$C253)*(1+'Summary&amp;Assumptions'!$J$29)^(FE$46-1))</f>
        <v>0</v>
      </c>
      <c r="FA253" s="588">
        <f>AND(FF$55&gt;0,SUM($E253:EZ253)&lt;'Summary&amp;Assumptions'!$G$32*$B253,$D253&gt;='Summary&amp;Assumptions'!$D$17,FF$47&gt;=$D253,FF$47&lt;=EDATE($D253,'Summary&amp;Assumptions'!$G$32))*$B253+AND(FF$56&lt;'Summary&amp;Assumptions'!$J$31,FF$47&gt;=$FO253,FF$47&lt;=$FP253)*(('Summary&amp;Assumptions'!$H$25*$C253)*(1+'Summary&amp;Assumptions'!$J$29)^(FF$46-1))+AND(FF$56&lt;'Summary&amp;Assumptions'!$J$31,FF$47&gt;=$FQ253,FF$47&lt;=$FR253)*(('Summary&amp;Assumptions'!$H$25*$C253)*(1+'Summary&amp;Assumptions'!$J$29)^(FF$46-1))</f>
        <v>0</v>
      </c>
      <c r="FB253" s="588">
        <f>AND(FG$55&gt;0,SUM($E253:FA253)&lt;'Summary&amp;Assumptions'!$G$32*$B253,$D253&gt;='Summary&amp;Assumptions'!$D$17,FG$47&gt;=$D253,FG$47&lt;=EDATE($D253,'Summary&amp;Assumptions'!$G$32))*$B253+AND(FG$56&lt;'Summary&amp;Assumptions'!$J$31,FG$47&gt;=$FO253,FG$47&lt;=$FP253)*(('Summary&amp;Assumptions'!$H$25*$C253)*(1+'Summary&amp;Assumptions'!$J$29)^(FG$46-1))+AND(FG$56&lt;'Summary&amp;Assumptions'!$J$31,FG$47&gt;=$FQ253,FG$47&lt;=$FR253)*(('Summary&amp;Assumptions'!$H$25*$C253)*(1+'Summary&amp;Assumptions'!$J$29)^(FG$46-1))</f>
        <v>0</v>
      </c>
      <c r="FC253" s="588">
        <f>AND(FH$55&gt;0,SUM($E253:FB253)&lt;'Summary&amp;Assumptions'!$G$32*$B253,$D253&gt;='Summary&amp;Assumptions'!$D$17,FH$47&gt;=$D253,FH$47&lt;=EDATE($D253,'Summary&amp;Assumptions'!$G$32))*$B253+AND(FH$56&lt;'Summary&amp;Assumptions'!$J$31,FH$47&gt;=$FO253,FH$47&lt;=$FP253)*(('Summary&amp;Assumptions'!$H$25*$C253)*(1+'Summary&amp;Assumptions'!$J$29)^(FH$46-1))+AND(FH$56&lt;'Summary&amp;Assumptions'!$J$31,FH$47&gt;=$FQ253,FH$47&lt;=$FR253)*(('Summary&amp;Assumptions'!$H$25*$C253)*(1+'Summary&amp;Assumptions'!$J$29)^(FH$46-1))</f>
        <v>0</v>
      </c>
      <c r="FD253" s="588">
        <f>AND(FI$55&gt;0,SUM($E253:FC253)&lt;'Summary&amp;Assumptions'!$G$32*$B253,$D253&gt;='Summary&amp;Assumptions'!$D$17,FI$47&gt;=$D253,FI$47&lt;=EDATE($D253,'Summary&amp;Assumptions'!$G$32))*$B253+AND(FI$56&lt;'Summary&amp;Assumptions'!$J$31,FI$47&gt;=$FO253,FI$47&lt;=$FP253)*(('Summary&amp;Assumptions'!$H$25*$C253)*(1+'Summary&amp;Assumptions'!$J$29)^(FI$46-1))+AND(FI$56&lt;'Summary&amp;Assumptions'!$J$31,FI$47&gt;=$FQ253,FI$47&lt;=$FR253)*(('Summary&amp;Assumptions'!$H$25*$C253)*(1+'Summary&amp;Assumptions'!$J$29)^(FI$46-1))</f>
        <v>0</v>
      </c>
      <c r="FE253" s="588">
        <f>AND(FJ$55&gt;0,SUM($E253:FD253)&lt;'Summary&amp;Assumptions'!$G$32*$B253,$D253&gt;='Summary&amp;Assumptions'!$D$17,FJ$47&gt;=$D253,FJ$47&lt;=EDATE($D253,'Summary&amp;Assumptions'!$G$32))*$B253+AND(FJ$56&lt;'Summary&amp;Assumptions'!$J$31,FJ$47&gt;=$FO253,FJ$47&lt;=$FP253)*(('Summary&amp;Assumptions'!$H$25*$C253)*(1+'Summary&amp;Assumptions'!$J$29)^(FJ$46-1))+AND(FJ$56&lt;'Summary&amp;Assumptions'!$J$31,FJ$47&gt;=$FQ253,FJ$47&lt;=$FR253)*(('Summary&amp;Assumptions'!$H$25*$C253)*(1+'Summary&amp;Assumptions'!$J$29)^(FJ$46-1))</f>
        <v>0</v>
      </c>
      <c r="FF253" s="588">
        <f>AND(FK$55&gt;0,SUM($E253:FE253)&lt;'Summary&amp;Assumptions'!$G$32*$B253,$D253&gt;='Summary&amp;Assumptions'!$D$17,FK$47&gt;=$D253,FK$47&lt;=EDATE($D253,'Summary&amp;Assumptions'!$G$32))*$B253+AND(FK$56&lt;'Summary&amp;Assumptions'!$J$31,FK$47&gt;=$FO253,FK$47&lt;=$FP253)*(('Summary&amp;Assumptions'!$H$25*$C253)*(1+'Summary&amp;Assumptions'!$J$29)^(FK$46-1))+AND(FK$56&lt;'Summary&amp;Assumptions'!$J$31,FK$47&gt;=$FQ253,FK$47&lt;=$FR253)*(('Summary&amp;Assumptions'!$H$25*$C253)*(1+'Summary&amp;Assumptions'!$J$29)^(FK$46-1))</f>
        <v>0</v>
      </c>
      <c r="FG253" s="588">
        <f>AND(FL$55&gt;0,SUM($E253:FF253)&lt;'Summary&amp;Assumptions'!$G$32*$B253,$D253&gt;='Summary&amp;Assumptions'!$D$17,FL$47&gt;=$D253,FL$47&lt;=EDATE($D253,'Summary&amp;Assumptions'!$G$32))*$B253+AND(FL$56&lt;'Summary&amp;Assumptions'!$J$31,FL$47&gt;=$FO253,FL$47&lt;=$FP253)*(('Summary&amp;Assumptions'!$H$25*$C253)*(1+'Summary&amp;Assumptions'!$J$29)^(FL$46-1))+AND(FL$56&lt;'Summary&amp;Assumptions'!$J$31,FL$47&gt;=$FQ253,FL$47&lt;=$FR253)*(('Summary&amp;Assumptions'!$H$25*$C253)*(1+'Summary&amp;Assumptions'!$J$29)^(FL$46-1))</f>
        <v>0</v>
      </c>
      <c r="FH253" s="588">
        <f>AND(FM$55&gt;0,SUM($E253:FG253)&lt;'Summary&amp;Assumptions'!$G$32*$B253,$D253&gt;='Summary&amp;Assumptions'!$D$17,FM$47&gt;=$D253,FM$47&lt;=EDATE($D253,'Summary&amp;Assumptions'!$G$32))*$B253+AND(FM$56&lt;'Summary&amp;Assumptions'!$J$31,FM$47&gt;=$FO253,FM$47&lt;=$FP253)*(('Summary&amp;Assumptions'!$H$25*$C253)*(1+'Summary&amp;Assumptions'!$J$29)^(FM$46-1))+AND(FM$56&lt;'Summary&amp;Assumptions'!$J$31,FM$47&gt;=$FQ253,FM$47&lt;=$FR253)*(('Summary&amp;Assumptions'!$H$25*$C253)*(1+'Summary&amp;Assumptions'!$J$29)^(FM$46-1))</f>
        <v>0</v>
      </c>
      <c r="FI253" s="588">
        <f>AND(FN$55&gt;0,SUM($E253:FH253)&lt;'Summary&amp;Assumptions'!$G$32*$B253,$D253&gt;='Summary&amp;Assumptions'!$D$17,FN$47&gt;=$D253,FN$47&lt;=EDATE($D253,'Summary&amp;Assumptions'!$G$32))*$B253+AND(FN$56&lt;'Summary&amp;Assumptions'!$J$31,FN$47&gt;=$FO253,FN$47&lt;=$FP253)*(('Summary&amp;Assumptions'!$H$25*$C253)*(1+'Summary&amp;Assumptions'!$J$29)^(FN$46-1))+AND(FN$56&lt;'Summary&amp;Assumptions'!$J$31,FN$47&gt;=$FQ253,FN$47&lt;=$FR253)*(('Summary&amp;Assumptions'!$H$25*$C253)*(1+'Summary&amp;Assumptions'!$J$29)^(FN$46-1))</f>
        <v>0</v>
      </c>
      <c r="FJ253" s="588">
        <f>AND(FO$55&gt;0,SUM($E253:FI253)&lt;'Summary&amp;Assumptions'!$G$32*$B253,$D253&gt;='Summary&amp;Assumptions'!$D$17,FO$47&gt;=$D253,FO$47&lt;=EDATE($D253,'Summary&amp;Assumptions'!$G$32))*$B253+AND(FO$56&lt;'Summary&amp;Assumptions'!$J$31,FO$47&gt;=$FO253,FO$47&lt;=$FP253)*(('Summary&amp;Assumptions'!$H$25*$C253)*(1+'Summary&amp;Assumptions'!$J$29)^(FO$46-1))+AND(FO$56&lt;'Summary&amp;Assumptions'!$J$31,FO$47&gt;=$FQ253,FO$47&lt;=$FR253)*(('Summary&amp;Assumptions'!$H$25*$C253)*(1+'Summary&amp;Assumptions'!$J$29)^(FO$46-1))</f>
        <v>0</v>
      </c>
      <c r="FK253" s="588">
        <f>AND(FP$55&gt;0,SUM($E253:FJ253)&lt;'Summary&amp;Assumptions'!$G$32*$B253,$D253&gt;='Summary&amp;Assumptions'!$D$17,FP$47&gt;=$D253,FP$47&lt;=EDATE($D253,'Summary&amp;Assumptions'!$G$32))*$B253+AND(FP$56&lt;'Summary&amp;Assumptions'!$J$31,FP$47&gt;=$FO253,FP$47&lt;=$FP253)*(('Summary&amp;Assumptions'!$H$25*$C253)*(1+'Summary&amp;Assumptions'!$J$29)^(FP$46-1))+AND(FP$56&lt;'Summary&amp;Assumptions'!$J$31,FP$47&gt;=$FQ253,FP$47&lt;=$FR253)*(('Summary&amp;Assumptions'!$H$25*$C253)*(1+'Summary&amp;Assumptions'!$J$29)^(FP$46-1))</f>
        <v>0</v>
      </c>
      <c r="FL253" s="588">
        <f>AND(FQ$55&gt;0,SUM($E253:FK253)&lt;'Summary&amp;Assumptions'!$G$32*$B253,$D253&gt;='Summary&amp;Assumptions'!$D$17,FQ$47&gt;=$D253,FQ$47&lt;=EDATE($D253,'Summary&amp;Assumptions'!$G$32))*$B253+AND(FQ$56&lt;'Summary&amp;Assumptions'!$J$31,FQ$47&gt;=$FO253,FQ$47&lt;=$FP253)*(('Summary&amp;Assumptions'!$H$25*$C253)*(1+'Summary&amp;Assumptions'!$J$29)^(FQ$46-1))+AND(FQ$56&lt;'Summary&amp;Assumptions'!$J$31,FQ$47&gt;=$FQ253,FQ$47&lt;=$FR253)*(('Summary&amp;Assumptions'!$H$25*$C253)*(1+'Summary&amp;Assumptions'!$J$29)^(FQ$46-1))</f>
        <v>0</v>
      </c>
      <c r="FO253" s="576">
        <f>EDATE(D253,'Summary&amp;Assumptions'!$G$34)</f>
        <v>48488</v>
      </c>
      <c r="FP253" s="576">
        <f>EDATE(FO253,'Summary&amp;Assumptions'!$G$33-1)</f>
        <v>48519</v>
      </c>
      <c r="FQ253" s="576">
        <f>EDATE(FO253,'Summary&amp;Assumptions'!$G$34)</f>
        <v>48853</v>
      </c>
      <c r="FR253" s="576">
        <f>EDATE(FQ253,'Summary&amp;Assumptions'!$G$33-1)</f>
        <v>48884</v>
      </c>
    </row>
    <row r="254" spans="2:174" hidden="1" x14ac:dyDescent="0.2">
      <c r="B254" s="588">
        <v>0</v>
      </c>
      <c r="C254" s="193">
        <v>0</v>
      </c>
      <c r="D254" s="589">
        <v>48153</v>
      </c>
      <c r="F254" s="588">
        <f>AND(K$55&gt;0,SUM($E254:E254)&lt;'Summary&amp;Assumptions'!$G$32*$B254,$D254&gt;='Summary&amp;Assumptions'!$D$17,K$47&gt;=$D254,K$47&lt;=EDATE($D254,'Summary&amp;Assumptions'!$G$32))*$B254+AND(K$56&lt;'Summary&amp;Assumptions'!$J$31,K$47&gt;=$FO254,K$47&lt;=$FP254)*(('Summary&amp;Assumptions'!$H$25*$C254)*(1+'Summary&amp;Assumptions'!$J$29)^(K$46-1))+AND(K$56&lt;'Summary&amp;Assumptions'!$J$31,K$47&gt;=$FQ254,K$47&lt;=$FR254)*(('Summary&amp;Assumptions'!$H$25*$C254)*(1+'Summary&amp;Assumptions'!$J$29)^(K$46-1))</f>
        <v>0</v>
      </c>
      <c r="G254" s="588">
        <f>AND(L$55&gt;0,SUM($E254:F254)&lt;'Summary&amp;Assumptions'!$G$32*$B254,$D254&gt;='Summary&amp;Assumptions'!$D$17,L$47&gt;=$D254,L$47&lt;=EDATE($D254,'Summary&amp;Assumptions'!$G$32))*$B254+AND(L$56&lt;'Summary&amp;Assumptions'!$J$31,L$47&gt;=$FO254,L$47&lt;=$FP254)*(('Summary&amp;Assumptions'!$H$25*$C254)*(1+'Summary&amp;Assumptions'!$J$29)^(L$46-1))+AND(L$56&lt;'Summary&amp;Assumptions'!$J$31,L$47&gt;=$FQ254,L$47&lt;=$FR254)*(('Summary&amp;Assumptions'!$H$25*$C254)*(1+'Summary&amp;Assumptions'!$J$29)^(L$46-1))</f>
        <v>0</v>
      </c>
      <c r="H254" s="588">
        <f>AND(M$55&gt;0,SUM($E254:G254)&lt;'Summary&amp;Assumptions'!$G$32*$B254,$D254&gt;='Summary&amp;Assumptions'!$D$17,M$47&gt;=$D254,M$47&lt;=EDATE($D254,'Summary&amp;Assumptions'!$G$32))*$B254+AND(M$56&lt;'Summary&amp;Assumptions'!$J$31,M$47&gt;=$FO254,M$47&lt;=$FP254)*(('Summary&amp;Assumptions'!$H$25*$C254)*(1+'Summary&amp;Assumptions'!$J$29)^(M$46-1))+AND(M$56&lt;'Summary&amp;Assumptions'!$J$31,M$47&gt;=$FQ254,M$47&lt;=$FR254)*(('Summary&amp;Assumptions'!$H$25*$C254)*(1+'Summary&amp;Assumptions'!$J$29)^(M$46-1))</f>
        <v>0</v>
      </c>
      <c r="I254" s="588">
        <f>AND(N$55&gt;0,SUM($E254:H254)&lt;'Summary&amp;Assumptions'!$G$32*$B254,$D254&gt;='Summary&amp;Assumptions'!$D$17,N$47&gt;=$D254,N$47&lt;=EDATE($D254,'Summary&amp;Assumptions'!$G$32))*$B254+AND(N$56&lt;'Summary&amp;Assumptions'!$J$31,N$47&gt;=$FO254,N$47&lt;=$FP254)*(('Summary&amp;Assumptions'!$H$25*$C254)*(1+'Summary&amp;Assumptions'!$J$29)^(N$46-1))+AND(N$56&lt;'Summary&amp;Assumptions'!$J$31,N$47&gt;=$FQ254,N$47&lt;=$FR254)*(('Summary&amp;Assumptions'!$H$25*$C254)*(1+'Summary&amp;Assumptions'!$J$29)^(N$46-1))</f>
        <v>0</v>
      </c>
      <c r="J254" s="588">
        <f>AND(O$55&gt;0,SUM($E254:I254)&lt;'Summary&amp;Assumptions'!$G$32*$B254,$D254&gt;='Summary&amp;Assumptions'!$D$17,O$47&gt;=$D254,O$47&lt;=EDATE($D254,'Summary&amp;Assumptions'!$G$32))*$B254+AND(O$56&lt;'Summary&amp;Assumptions'!$J$31,O$47&gt;=$FO254,O$47&lt;=$FP254)*(('Summary&amp;Assumptions'!$H$25*$C254)*(1+'Summary&amp;Assumptions'!$J$29)^(O$46-1))+AND(O$56&lt;'Summary&amp;Assumptions'!$J$31,O$47&gt;=$FQ254,O$47&lt;=$FR254)*(('Summary&amp;Assumptions'!$H$25*$C254)*(1+'Summary&amp;Assumptions'!$J$29)^(O$46-1))</f>
        <v>0</v>
      </c>
      <c r="K254" s="588">
        <f>AND(P$55&gt;0,SUM($E254:J254)&lt;'Summary&amp;Assumptions'!$G$32*$B254,$D254&gt;='Summary&amp;Assumptions'!$D$17,P$47&gt;=$D254,P$47&lt;=EDATE($D254,'Summary&amp;Assumptions'!$G$32))*$B254+AND(P$56&lt;'Summary&amp;Assumptions'!$J$31,P$47&gt;=$FO254,P$47&lt;=$FP254)*(('Summary&amp;Assumptions'!$H$25*$C254)*(1+'Summary&amp;Assumptions'!$J$29)^(P$46-1))+AND(P$56&lt;'Summary&amp;Assumptions'!$J$31,P$47&gt;=$FQ254,P$47&lt;=$FR254)*(('Summary&amp;Assumptions'!$H$25*$C254)*(1+'Summary&amp;Assumptions'!$J$29)^(P$46-1))</f>
        <v>0</v>
      </c>
      <c r="L254" s="588">
        <f>AND(Q$55&gt;0,SUM($E254:K254)&lt;'Summary&amp;Assumptions'!$G$32*$B254,$D254&gt;='Summary&amp;Assumptions'!$D$17,Q$47&gt;=$D254,Q$47&lt;=EDATE($D254,'Summary&amp;Assumptions'!$G$32))*$B254+AND(Q$56&lt;'Summary&amp;Assumptions'!$J$31,Q$47&gt;=$FO254,Q$47&lt;=$FP254)*(('Summary&amp;Assumptions'!$H$25*$C254)*(1+'Summary&amp;Assumptions'!$J$29)^(Q$46-1))+AND(Q$56&lt;'Summary&amp;Assumptions'!$J$31,Q$47&gt;=$FQ254,Q$47&lt;=$FR254)*(('Summary&amp;Assumptions'!$H$25*$C254)*(1+'Summary&amp;Assumptions'!$J$29)^(Q$46-1))</f>
        <v>0</v>
      </c>
      <c r="M254" s="588">
        <f>AND(R$55&gt;0,SUM($E254:L254)&lt;'Summary&amp;Assumptions'!$G$32*$B254,$D254&gt;='Summary&amp;Assumptions'!$D$17,R$47&gt;=$D254,R$47&lt;=EDATE($D254,'Summary&amp;Assumptions'!$G$32))*$B254+AND(R$56&lt;'Summary&amp;Assumptions'!$J$31,R$47&gt;=$FO254,R$47&lt;=$FP254)*(('Summary&amp;Assumptions'!$H$25*$C254)*(1+'Summary&amp;Assumptions'!$J$29)^(R$46-1))+AND(R$56&lt;'Summary&amp;Assumptions'!$J$31,R$47&gt;=$FQ254,R$47&lt;=$FR254)*(('Summary&amp;Assumptions'!$H$25*$C254)*(1+'Summary&amp;Assumptions'!$J$29)^(R$46-1))</f>
        <v>0</v>
      </c>
      <c r="N254" s="588">
        <f>AND(S$55&gt;0,SUM($E254:M254)&lt;'Summary&amp;Assumptions'!$G$32*$B254,$D254&gt;='Summary&amp;Assumptions'!$D$17,S$47&gt;=$D254,S$47&lt;=EDATE($D254,'Summary&amp;Assumptions'!$G$32))*$B254+AND(S$56&lt;'Summary&amp;Assumptions'!$J$31,S$47&gt;=$FO254,S$47&lt;=$FP254)*(('Summary&amp;Assumptions'!$H$25*$C254)*(1+'Summary&amp;Assumptions'!$J$29)^(S$46-1))+AND(S$56&lt;'Summary&amp;Assumptions'!$J$31,S$47&gt;=$FQ254,S$47&lt;=$FR254)*(('Summary&amp;Assumptions'!$H$25*$C254)*(1+'Summary&amp;Assumptions'!$J$29)^(S$46-1))</f>
        <v>0</v>
      </c>
      <c r="O254" s="588">
        <f>AND(T$55&gt;0,SUM($E254:N254)&lt;'Summary&amp;Assumptions'!$G$32*$B254,$D254&gt;='Summary&amp;Assumptions'!$D$17,T$47&gt;=$D254,T$47&lt;=EDATE($D254,'Summary&amp;Assumptions'!$G$32))*$B254+AND(T$56&lt;'Summary&amp;Assumptions'!$J$31,T$47&gt;=$FO254,T$47&lt;=$FP254)*(('Summary&amp;Assumptions'!$H$25*$C254)*(1+'Summary&amp;Assumptions'!$J$29)^(T$46-1))+AND(T$56&lt;'Summary&amp;Assumptions'!$J$31,T$47&gt;=$FQ254,T$47&lt;=$FR254)*(('Summary&amp;Assumptions'!$H$25*$C254)*(1+'Summary&amp;Assumptions'!$J$29)^(T$46-1))</f>
        <v>0</v>
      </c>
      <c r="P254" s="588">
        <f>AND(U$55&gt;0,SUM($E254:O254)&lt;'Summary&amp;Assumptions'!$G$32*$B254,$D254&gt;='Summary&amp;Assumptions'!$D$17,U$47&gt;=$D254,U$47&lt;=EDATE($D254,'Summary&amp;Assumptions'!$G$32))*$B254+AND(U$56&lt;'Summary&amp;Assumptions'!$J$31,U$47&gt;=$FO254,U$47&lt;=$FP254)*(('Summary&amp;Assumptions'!$H$25*$C254)*(1+'Summary&amp;Assumptions'!$J$29)^(U$46-1))+AND(U$56&lt;'Summary&amp;Assumptions'!$J$31,U$47&gt;=$FQ254,U$47&lt;=$FR254)*(('Summary&amp;Assumptions'!$H$25*$C254)*(1+'Summary&amp;Assumptions'!$J$29)^(U$46-1))</f>
        <v>0</v>
      </c>
      <c r="Q254" s="588">
        <f>AND(V$55&gt;0,SUM($E254:P254)&lt;'Summary&amp;Assumptions'!$G$32*$B254,$D254&gt;='Summary&amp;Assumptions'!$D$17,V$47&gt;=$D254,V$47&lt;=EDATE($D254,'Summary&amp;Assumptions'!$G$32))*$B254+AND(V$56&lt;'Summary&amp;Assumptions'!$J$31,V$47&gt;=$FO254,V$47&lt;=$FP254)*(('Summary&amp;Assumptions'!$H$25*$C254)*(1+'Summary&amp;Assumptions'!$J$29)^(V$46-1))+AND(V$56&lt;'Summary&amp;Assumptions'!$J$31,V$47&gt;=$FQ254,V$47&lt;=$FR254)*(('Summary&amp;Assumptions'!$H$25*$C254)*(1+'Summary&amp;Assumptions'!$J$29)^(V$46-1))</f>
        <v>0</v>
      </c>
      <c r="R254" s="588">
        <f>AND(W$55&gt;0,SUM($E254:Q254)&lt;'Summary&amp;Assumptions'!$G$32*$B254,$D254&gt;='Summary&amp;Assumptions'!$D$17,W$47&gt;=$D254,W$47&lt;=EDATE($D254,'Summary&amp;Assumptions'!$G$32))*$B254+AND(W$56&lt;'Summary&amp;Assumptions'!$J$31,W$47&gt;=$FO254,W$47&lt;=$FP254)*(('Summary&amp;Assumptions'!$H$25*$C254)*(1+'Summary&amp;Assumptions'!$J$29)^(W$46-1))+AND(W$56&lt;'Summary&amp;Assumptions'!$J$31,W$47&gt;=$FQ254,W$47&lt;=$FR254)*(('Summary&amp;Assumptions'!$H$25*$C254)*(1+'Summary&amp;Assumptions'!$J$29)^(W$46-1))</f>
        <v>0</v>
      </c>
      <c r="S254" s="588">
        <f>AND(X$55&gt;0,SUM($E254:R254)&lt;'Summary&amp;Assumptions'!$G$32*$B254,$D254&gt;='Summary&amp;Assumptions'!$D$17,X$47&gt;=$D254,X$47&lt;=EDATE($D254,'Summary&amp;Assumptions'!$G$32))*$B254+AND(X$56&lt;'Summary&amp;Assumptions'!$J$31,X$47&gt;=$FO254,X$47&lt;=$FP254)*(('Summary&amp;Assumptions'!$H$25*$C254)*(1+'Summary&amp;Assumptions'!$J$29)^(X$46-1))+AND(X$56&lt;'Summary&amp;Assumptions'!$J$31,X$47&gt;=$FQ254,X$47&lt;=$FR254)*(('Summary&amp;Assumptions'!$H$25*$C254)*(1+'Summary&amp;Assumptions'!$J$29)^(X$46-1))</f>
        <v>0</v>
      </c>
      <c r="T254" s="588">
        <f>AND(Y$55&gt;0,SUM($E254:S254)&lt;'Summary&amp;Assumptions'!$G$32*$B254,$D254&gt;='Summary&amp;Assumptions'!$D$17,Y$47&gt;=$D254,Y$47&lt;=EDATE($D254,'Summary&amp;Assumptions'!$G$32))*$B254+AND(Y$56&lt;'Summary&amp;Assumptions'!$J$31,Y$47&gt;=$FO254,Y$47&lt;=$FP254)*(('Summary&amp;Assumptions'!$H$25*$C254)*(1+'Summary&amp;Assumptions'!$J$29)^(Y$46-1))+AND(Y$56&lt;'Summary&amp;Assumptions'!$J$31,Y$47&gt;=$FQ254,Y$47&lt;=$FR254)*(('Summary&amp;Assumptions'!$H$25*$C254)*(1+'Summary&amp;Assumptions'!$J$29)^(Y$46-1))</f>
        <v>0</v>
      </c>
      <c r="U254" s="588">
        <f>AND(Z$55&gt;0,SUM($E254:T254)&lt;'Summary&amp;Assumptions'!$G$32*$B254,$D254&gt;='Summary&amp;Assumptions'!$D$17,Z$47&gt;=$D254,Z$47&lt;=EDATE($D254,'Summary&amp;Assumptions'!$G$32))*$B254+AND(Z$56&lt;'Summary&amp;Assumptions'!$J$31,Z$47&gt;=$FO254,Z$47&lt;=$FP254)*(('Summary&amp;Assumptions'!$H$25*$C254)*(1+'Summary&amp;Assumptions'!$J$29)^(Z$46-1))+AND(Z$56&lt;'Summary&amp;Assumptions'!$J$31,Z$47&gt;=$FQ254,Z$47&lt;=$FR254)*(('Summary&amp;Assumptions'!$H$25*$C254)*(1+'Summary&amp;Assumptions'!$J$29)^(Z$46-1))</f>
        <v>0</v>
      </c>
      <c r="V254" s="588">
        <f>AND(AA$55&gt;0,SUM($E254:U254)&lt;'Summary&amp;Assumptions'!$G$32*$B254,$D254&gt;='Summary&amp;Assumptions'!$D$17,AA$47&gt;=$D254,AA$47&lt;=EDATE($D254,'Summary&amp;Assumptions'!$G$32))*$B254+AND(AA$56&lt;'Summary&amp;Assumptions'!$J$31,AA$47&gt;=$FO254,AA$47&lt;=$FP254)*(('Summary&amp;Assumptions'!$H$25*$C254)*(1+'Summary&amp;Assumptions'!$J$29)^(AA$46-1))+AND(AA$56&lt;'Summary&amp;Assumptions'!$J$31,AA$47&gt;=$FQ254,AA$47&lt;=$FR254)*(('Summary&amp;Assumptions'!$H$25*$C254)*(1+'Summary&amp;Assumptions'!$J$29)^(AA$46-1))</f>
        <v>0</v>
      </c>
      <c r="W254" s="588">
        <f>AND(AB$55&gt;0,SUM($E254:V254)&lt;'Summary&amp;Assumptions'!$G$32*$B254,$D254&gt;='Summary&amp;Assumptions'!$D$17,AB$47&gt;=$D254,AB$47&lt;=EDATE($D254,'Summary&amp;Assumptions'!$G$32))*$B254+AND(AB$56&lt;'Summary&amp;Assumptions'!$J$31,AB$47&gt;=$FO254,AB$47&lt;=$FP254)*(('Summary&amp;Assumptions'!$H$25*$C254)*(1+'Summary&amp;Assumptions'!$J$29)^(AB$46-1))+AND(AB$56&lt;'Summary&amp;Assumptions'!$J$31,AB$47&gt;=$FQ254,AB$47&lt;=$FR254)*(('Summary&amp;Assumptions'!$H$25*$C254)*(1+'Summary&amp;Assumptions'!$J$29)^(AB$46-1))</f>
        <v>0</v>
      </c>
      <c r="X254" s="588">
        <f>AND(AC$55&gt;0,SUM($E254:W254)&lt;'Summary&amp;Assumptions'!$G$32*$B254,$D254&gt;='Summary&amp;Assumptions'!$D$17,AC$47&gt;=$D254,AC$47&lt;=EDATE($D254,'Summary&amp;Assumptions'!$G$32))*$B254+AND(AC$56&lt;'Summary&amp;Assumptions'!$J$31,AC$47&gt;=$FO254,AC$47&lt;=$FP254)*(('Summary&amp;Assumptions'!$H$25*$C254)*(1+'Summary&amp;Assumptions'!$J$29)^(AC$46-1))+AND(AC$56&lt;'Summary&amp;Assumptions'!$J$31,AC$47&gt;=$FQ254,AC$47&lt;=$FR254)*(('Summary&amp;Assumptions'!$H$25*$C254)*(1+'Summary&amp;Assumptions'!$J$29)^(AC$46-1))</f>
        <v>0</v>
      </c>
      <c r="Y254" s="588">
        <f>AND(AD$55&gt;0,SUM($E254:X254)&lt;'Summary&amp;Assumptions'!$G$32*$B254,$D254&gt;='Summary&amp;Assumptions'!$D$17,AD$47&gt;=$D254,AD$47&lt;=EDATE($D254,'Summary&amp;Assumptions'!$G$32))*$B254+AND(AD$56&lt;'Summary&amp;Assumptions'!$J$31,AD$47&gt;=$FO254,AD$47&lt;=$FP254)*(('Summary&amp;Assumptions'!$H$25*$C254)*(1+'Summary&amp;Assumptions'!$J$29)^(AD$46-1))+AND(AD$56&lt;'Summary&amp;Assumptions'!$J$31,AD$47&gt;=$FQ254,AD$47&lt;=$FR254)*(('Summary&amp;Assumptions'!$H$25*$C254)*(1+'Summary&amp;Assumptions'!$J$29)^(AD$46-1))</f>
        <v>0</v>
      </c>
      <c r="Z254" s="588">
        <f>AND(AE$55&gt;0,SUM($E254:Y254)&lt;'Summary&amp;Assumptions'!$G$32*$B254,$D254&gt;='Summary&amp;Assumptions'!$D$17,AE$47&gt;=$D254,AE$47&lt;=EDATE($D254,'Summary&amp;Assumptions'!$G$32))*$B254+AND(AE$56&lt;'Summary&amp;Assumptions'!$J$31,AE$47&gt;=$FO254,AE$47&lt;=$FP254)*(('Summary&amp;Assumptions'!$H$25*$C254)*(1+'Summary&amp;Assumptions'!$J$29)^(AE$46-1))+AND(AE$56&lt;'Summary&amp;Assumptions'!$J$31,AE$47&gt;=$FQ254,AE$47&lt;=$FR254)*(('Summary&amp;Assumptions'!$H$25*$C254)*(1+'Summary&amp;Assumptions'!$J$29)^(AE$46-1))</f>
        <v>0</v>
      </c>
      <c r="AA254" s="588">
        <f>AND(AF$55&gt;0,SUM($E254:Z254)&lt;'Summary&amp;Assumptions'!$G$32*$B254,$D254&gt;='Summary&amp;Assumptions'!$D$17,AF$47&gt;=$D254,AF$47&lt;=EDATE($D254,'Summary&amp;Assumptions'!$G$32))*$B254+AND(AF$56&lt;'Summary&amp;Assumptions'!$J$31,AF$47&gt;=$FO254,AF$47&lt;=$FP254)*(('Summary&amp;Assumptions'!$H$25*$C254)*(1+'Summary&amp;Assumptions'!$J$29)^(AF$46-1))+AND(AF$56&lt;'Summary&amp;Assumptions'!$J$31,AF$47&gt;=$FQ254,AF$47&lt;=$FR254)*(('Summary&amp;Assumptions'!$H$25*$C254)*(1+'Summary&amp;Assumptions'!$J$29)^(AF$46-1))</f>
        <v>0</v>
      </c>
      <c r="AB254" s="588">
        <f>AND(AG$55&gt;0,SUM($E254:AA254)&lt;'Summary&amp;Assumptions'!$G$32*$B254,$D254&gt;='Summary&amp;Assumptions'!$D$17,AG$47&gt;=$D254,AG$47&lt;=EDATE($D254,'Summary&amp;Assumptions'!$G$32))*$B254+AND(AG$56&lt;'Summary&amp;Assumptions'!$J$31,AG$47&gt;=$FO254,AG$47&lt;=$FP254)*(('Summary&amp;Assumptions'!$H$25*$C254)*(1+'Summary&amp;Assumptions'!$J$29)^(AG$46-1))+AND(AG$56&lt;'Summary&amp;Assumptions'!$J$31,AG$47&gt;=$FQ254,AG$47&lt;=$FR254)*(('Summary&amp;Assumptions'!$H$25*$C254)*(1+'Summary&amp;Assumptions'!$J$29)^(AG$46-1))</f>
        <v>0</v>
      </c>
      <c r="AC254" s="588">
        <f>AND(AH$55&gt;0,SUM($E254:AB254)&lt;'Summary&amp;Assumptions'!$G$32*$B254,$D254&gt;='Summary&amp;Assumptions'!$D$17,AH$47&gt;=$D254,AH$47&lt;=EDATE($D254,'Summary&amp;Assumptions'!$G$32))*$B254+AND(AH$56&lt;'Summary&amp;Assumptions'!$J$31,AH$47&gt;=$FO254,AH$47&lt;=$FP254)*(('Summary&amp;Assumptions'!$H$25*$C254)*(1+'Summary&amp;Assumptions'!$J$29)^(AH$46-1))+AND(AH$56&lt;'Summary&amp;Assumptions'!$J$31,AH$47&gt;=$FQ254,AH$47&lt;=$FR254)*(('Summary&amp;Assumptions'!$H$25*$C254)*(1+'Summary&amp;Assumptions'!$J$29)^(AH$46-1))</f>
        <v>0</v>
      </c>
      <c r="AD254" s="588">
        <f>AND(AI$55&gt;0,SUM($E254:AC254)&lt;'Summary&amp;Assumptions'!$G$32*$B254,$D254&gt;='Summary&amp;Assumptions'!$D$17,AI$47&gt;=$D254,AI$47&lt;=EDATE($D254,'Summary&amp;Assumptions'!$G$32))*$B254+AND(AI$56&lt;'Summary&amp;Assumptions'!$J$31,AI$47&gt;=$FO254,AI$47&lt;=$FP254)*(('Summary&amp;Assumptions'!$H$25*$C254)*(1+'Summary&amp;Assumptions'!$J$29)^(AI$46-1))+AND(AI$56&lt;'Summary&amp;Assumptions'!$J$31,AI$47&gt;=$FQ254,AI$47&lt;=$FR254)*(('Summary&amp;Assumptions'!$H$25*$C254)*(1+'Summary&amp;Assumptions'!$J$29)^(AI$46-1))</f>
        <v>0</v>
      </c>
      <c r="AE254" s="588">
        <f>AND(AJ$55&gt;0,SUM($E254:AD254)&lt;'Summary&amp;Assumptions'!$G$32*$B254,$D254&gt;='Summary&amp;Assumptions'!$D$17,AJ$47&gt;=$D254,AJ$47&lt;=EDATE($D254,'Summary&amp;Assumptions'!$G$32))*$B254+AND(AJ$56&lt;'Summary&amp;Assumptions'!$J$31,AJ$47&gt;=$FO254,AJ$47&lt;=$FP254)*(('Summary&amp;Assumptions'!$H$25*$C254)*(1+'Summary&amp;Assumptions'!$J$29)^(AJ$46-1))+AND(AJ$56&lt;'Summary&amp;Assumptions'!$J$31,AJ$47&gt;=$FQ254,AJ$47&lt;=$FR254)*(('Summary&amp;Assumptions'!$H$25*$C254)*(1+'Summary&amp;Assumptions'!$J$29)^(AJ$46-1))</f>
        <v>0</v>
      </c>
      <c r="AF254" s="588">
        <f>AND(AK$55&gt;0,SUM($E254:AE254)&lt;'Summary&amp;Assumptions'!$G$32*$B254,$D254&gt;='Summary&amp;Assumptions'!$D$17,AK$47&gt;=$D254,AK$47&lt;=EDATE($D254,'Summary&amp;Assumptions'!$G$32))*$B254+AND(AK$56&lt;'Summary&amp;Assumptions'!$J$31,AK$47&gt;=$FO254,AK$47&lt;=$FP254)*(('Summary&amp;Assumptions'!$H$25*$C254)*(1+'Summary&amp;Assumptions'!$J$29)^(AK$46-1))+AND(AK$56&lt;'Summary&amp;Assumptions'!$J$31,AK$47&gt;=$FQ254,AK$47&lt;=$FR254)*(('Summary&amp;Assumptions'!$H$25*$C254)*(1+'Summary&amp;Assumptions'!$J$29)^(AK$46-1))</f>
        <v>0</v>
      </c>
      <c r="AG254" s="588">
        <f>AND(AL$55&gt;0,SUM($E254:AF254)&lt;'Summary&amp;Assumptions'!$G$32*$B254,$D254&gt;='Summary&amp;Assumptions'!$D$17,AL$47&gt;=$D254,AL$47&lt;=EDATE($D254,'Summary&amp;Assumptions'!$G$32))*$B254+AND(AL$56&lt;'Summary&amp;Assumptions'!$J$31,AL$47&gt;=$FO254,AL$47&lt;=$FP254)*(('Summary&amp;Assumptions'!$H$25*$C254)*(1+'Summary&amp;Assumptions'!$J$29)^(AL$46-1))+AND(AL$56&lt;'Summary&amp;Assumptions'!$J$31,AL$47&gt;=$FQ254,AL$47&lt;=$FR254)*(('Summary&amp;Assumptions'!$H$25*$C254)*(1+'Summary&amp;Assumptions'!$J$29)^(AL$46-1))</f>
        <v>0</v>
      </c>
      <c r="AH254" s="588">
        <f>AND(AM$55&gt;0,SUM($E254:AG254)&lt;'Summary&amp;Assumptions'!$G$32*$B254,$D254&gt;='Summary&amp;Assumptions'!$D$17,AM$47&gt;=$D254,AM$47&lt;=EDATE($D254,'Summary&amp;Assumptions'!$G$32))*$B254+AND(AM$56&lt;'Summary&amp;Assumptions'!$J$31,AM$47&gt;=$FO254,AM$47&lt;=$FP254)*(('Summary&amp;Assumptions'!$H$25*$C254)*(1+'Summary&amp;Assumptions'!$J$29)^(AM$46-1))+AND(AM$56&lt;'Summary&amp;Assumptions'!$J$31,AM$47&gt;=$FQ254,AM$47&lt;=$FR254)*(('Summary&amp;Assumptions'!$H$25*$C254)*(1+'Summary&amp;Assumptions'!$J$29)^(AM$46-1))</f>
        <v>0</v>
      </c>
      <c r="AI254" s="588">
        <f>AND(AN$55&gt;0,SUM($E254:AH254)&lt;'Summary&amp;Assumptions'!$G$32*$B254,$D254&gt;='Summary&amp;Assumptions'!$D$17,AN$47&gt;=$D254,AN$47&lt;=EDATE($D254,'Summary&amp;Assumptions'!$G$32))*$B254+AND(AN$56&lt;'Summary&amp;Assumptions'!$J$31,AN$47&gt;=$FO254,AN$47&lt;=$FP254)*(('Summary&amp;Assumptions'!$H$25*$C254)*(1+'Summary&amp;Assumptions'!$J$29)^(AN$46-1))+AND(AN$56&lt;'Summary&amp;Assumptions'!$J$31,AN$47&gt;=$FQ254,AN$47&lt;=$FR254)*(('Summary&amp;Assumptions'!$H$25*$C254)*(1+'Summary&amp;Assumptions'!$J$29)^(AN$46-1))</f>
        <v>0</v>
      </c>
      <c r="AJ254" s="588">
        <f>AND(AO$55&gt;0,SUM($E254:AI254)&lt;'Summary&amp;Assumptions'!$G$32*$B254,$D254&gt;='Summary&amp;Assumptions'!$D$17,AO$47&gt;=$D254,AO$47&lt;=EDATE($D254,'Summary&amp;Assumptions'!$G$32))*$B254+AND(AO$56&lt;'Summary&amp;Assumptions'!$J$31,AO$47&gt;=$FO254,AO$47&lt;=$FP254)*(('Summary&amp;Assumptions'!$H$25*$C254)*(1+'Summary&amp;Assumptions'!$J$29)^(AO$46-1))+AND(AO$56&lt;'Summary&amp;Assumptions'!$J$31,AO$47&gt;=$FQ254,AO$47&lt;=$FR254)*(('Summary&amp;Assumptions'!$H$25*$C254)*(1+'Summary&amp;Assumptions'!$J$29)^(AO$46-1))</f>
        <v>0</v>
      </c>
      <c r="AK254" s="588">
        <f>AND(AP$55&gt;0,SUM($E254:AJ254)&lt;'Summary&amp;Assumptions'!$G$32*$B254,$D254&gt;='Summary&amp;Assumptions'!$D$17,AP$47&gt;=$D254,AP$47&lt;=EDATE($D254,'Summary&amp;Assumptions'!$G$32))*$B254+AND(AP$56&lt;'Summary&amp;Assumptions'!$J$31,AP$47&gt;=$FO254,AP$47&lt;=$FP254)*(('Summary&amp;Assumptions'!$H$25*$C254)*(1+'Summary&amp;Assumptions'!$J$29)^(AP$46-1))+AND(AP$56&lt;'Summary&amp;Assumptions'!$J$31,AP$47&gt;=$FQ254,AP$47&lt;=$FR254)*(('Summary&amp;Assumptions'!$H$25*$C254)*(1+'Summary&amp;Assumptions'!$J$29)^(AP$46-1))</f>
        <v>0</v>
      </c>
      <c r="AL254" s="588">
        <f>AND(AQ$55&gt;0,SUM($E254:AK254)&lt;'Summary&amp;Assumptions'!$G$32*$B254,$D254&gt;='Summary&amp;Assumptions'!$D$17,AQ$47&gt;=$D254,AQ$47&lt;=EDATE($D254,'Summary&amp;Assumptions'!$G$32))*$B254+AND(AQ$56&lt;'Summary&amp;Assumptions'!$J$31,AQ$47&gt;=$FO254,AQ$47&lt;=$FP254)*(('Summary&amp;Assumptions'!$H$25*$C254)*(1+'Summary&amp;Assumptions'!$J$29)^(AQ$46-1))+AND(AQ$56&lt;'Summary&amp;Assumptions'!$J$31,AQ$47&gt;=$FQ254,AQ$47&lt;=$FR254)*(('Summary&amp;Assumptions'!$H$25*$C254)*(1+'Summary&amp;Assumptions'!$J$29)^(AQ$46-1))</f>
        <v>0</v>
      </c>
      <c r="AM254" s="588">
        <f>AND(AR$55&gt;0,SUM($E254:AL254)&lt;'Summary&amp;Assumptions'!$G$32*$B254,$D254&gt;='Summary&amp;Assumptions'!$D$17,AR$47&gt;=$D254,AR$47&lt;=EDATE($D254,'Summary&amp;Assumptions'!$G$32))*$B254+AND(AR$56&lt;'Summary&amp;Assumptions'!$J$31,AR$47&gt;=$FO254,AR$47&lt;=$FP254)*(('Summary&amp;Assumptions'!$H$25*$C254)*(1+'Summary&amp;Assumptions'!$J$29)^(AR$46-1))+AND(AR$56&lt;'Summary&amp;Assumptions'!$J$31,AR$47&gt;=$FQ254,AR$47&lt;=$FR254)*(('Summary&amp;Assumptions'!$H$25*$C254)*(1+'Summary&amp;Assumptions'!$J$29)^(AR$46-1))</f>
        <v>0</v>
      </c>
      <c r="AN254" s="588">
        <f>AND(AS$55&gt;0,SUM($E254:AM254)&lt;'Summary&amp;Assumptions'!$G$32*$B254,$D254&gt;='Summary&amp;Assumptions'!$D$17,AS$47&gt;=$D254,AS$47&lt;=EDATE($D254,'Summary&amp;Assumptions'!$G$32))*$B254+AND(AS$56&lt;'Summary&amp;Assumptions'!$J$31,AS$47&gt;=$FO254,AS$47&lt;=$FP254)*(('Summary&amp;Assumptions'!$H$25*$C254)*(1+'Summary&amp;Assumptions'!$J$29)^(AS$46-1))+AND(AS$56&lt;'Summary&amp;Assumptions'!$J$31,AS$47&gt;=$FQ254,AS$47&lt;=$FR254)*(('Summary&amp;Assumptions'!$H$25*$C254)*(1+'Summary&amp;Assumptions'!$J$29)^(AS$46-1))</f>
        <v>0</v>
      </c>
      <c r="AO254" s="588">
        <f>AND(AT$55&gt;0,SUM($E254:AN254)&lt;'Summary&amp;Assumptions'!$G$32*$B254,$D254&gt;='Summary&amp;Assumptions'!$D$17,AT$47&gt;=$D254,AT$47&lt;=EDATE($D254,'Summary&amp;Assumptions'!$G$32))*$B254+AND(AT$56&lt;'Summary&amp;Assumptions'!$J$31,AT$47&gt;=$FO254,AT$47&lt;=$FP254)*(('Summary&amp;Assumptions'!$H$25*$C254)*(1+'Summary&amp;Assumptions'!$J$29)^(AT$46-1))+AND(AT$56&lt;'Summary&amp;Assumptions'!$J$31,AT$47&gt;=$FQ254,AT$47&lt;=$FR254)*(('Summary&amp;Assumptions'!$H$25*$C254)*(1+'Summary&amp;Assumptions'!$J$29)^(AT$46-1))</f>
        <v>0</v>
      </c>
      <c r="AP254" s="588">
        <f>AND(AU$55&gt;0,SUM($E254:AO254)&lt;'Summary&amp;Assumptions'!$G$32*$B254,$D254&gt;='Summary&amp;Assumptions'!$D$17,AU$47&gt;=$D254,AU$47&lt;=EDATE($D254,'Summary&amp;Assumptions'!$G$32))*$B254+AND(AU$56&lt;'Summary&amp;Assumptions'!$J$31,AU$47&gt;=$FO254,AU$47&lt;=$FP254)*(('Summary&amp;Assumptions'!$H$25*$C254)*(1+'Summary&amp;Assumptions'!$J$29)^(AU$46-1))+AND(AU$56&lt;'Summary&amp;Assumptions'!$J$31,AU$47&gt;=$FQ254,AU$47&lt;=$FR254)*(('Summary&amp;Assumptions'!$H$25*$C254)*(1+'Summary&amp;Assumptions'!$J$29)^(AU$46-1))</f>
        <v>0</v>
      </c>
      <c r="AQ254" s="588">
        <f>AND(AV$55&gt;0,SUM($E254:AP254)&lt;'Summary&amp;Assumptions'!$G$32*$B254,$D254&gt;='Summary&amp;Assumptions'!$D$17,AV$47&gt;=$D254,AV$47&lt;=EDATE($D254,'Summary&amp;Assumptions'!$G$32))*$B254+AND(AV$56&lt;'Summary&amp;Assumptions'!$J$31,AV$47&gt;=$FO254,AV$47&lt;=$FP254)*(('Summary&amp;Assumptions'!$H$25*$C254)*(1+'Summary&amp;Assumptions'!$J$29)^(AV$46-1))+AND(AV$56&lt;'Summary&amp;Assumptions'!$J$31,AV$47&gt;=$FQ254,AV$47&lt;=$FR254)*(('Summary&amp;Assumptions'!$H$25*$C254)*(1+'Summary&amp;Assumptions'!$J$29)^(AV$46-1))</f>
        <v>0</v>
      </c>
      <c r="AR254" s="588">
        <f>AND(AW$55&gt;0,SUM($E254:AQ254)&lt;'Summary&amp;Assumptions'!$G$32*$B254,$D254&gt;='Summary&amp;Assumptions'!$D$17,AW$47&gt;=$D254,AW$47&lt;=EDATE($D254,'Summary&amp;Assumptions'!$G$32))*$B254+AND(AW$56&lt;'Summary&amp;Assumptions'!$J$31,AW$47&gt;=$FO254,AW$47&lt;=$FP254)*(('Summary&amp;Assumptions'!$H$25*$C254)*(1+'Summary&amp;Assumptions'!$J$29)^(AW$46-1))+AND(AW$56&lt;'Summary&amp;Assumptions'!$J$31,AW$47&gt;=$FQ254,AW$47&lt;=$FR254)*(('Summary&amp;Assumptions'!$H$25*$C254)*(1+'Summary&amp;Assumptions'!$J$29)^(AW$46-1))</f>
        <v>0</v>
      </c>
      <c r="AS254" s="588">
        <f>AND(AX$55&gt;0,SUM($E254:AR254)&lt;'Summary&amp;Assumptions'!$G$32*$B254,$D254&gt;='Summary&amp;Assumptions'!$D$17,AX$47&gt;=$D254,AX$47&lt;=EDATE($D254,'Summary&amp;Assumptions'!$G$32))*$B254+AND(AX$56&lt;'Summary&amp;Assumptions'!$J$31,AX$47&gt;=$FO254,AX$47&lt;=$FP254)*(('Summary&amp;Assumptions'!$H$25*$C254)*(1+'Summary&amp;Assumptions'!$J$29)^(AX$46-1))+AND(AX$56&lt;'Summary&amp;Assumptions'!$J$31,AX$47&gt;=$FQ254,AX$47&lt;=$FR254)*(('Summary&amp;Assumptions'!$H$25*$C254)*(1+'Summary&amp;Assumptions'!$J$29)^(AX$46-1))</f>
        <v>0</v>
      </c>
      <c r="AT254" s="588">
        <f>AND(AY$55&gt;0,SUM($E254:AS254)&lt;'Summary&amp;Assumptions'!$G$32*$B254,$D254&gt;='Summary&amp;Assumptions'!$D$17,AY$47&gt;=$D254,AY$47&lt;=EDATE($D254,'Summary&amp;Assumptions'!$G$32))*$B254+AND(AY$56&lt;'Summary&amp;Assumptions'!$J$31,AY$47&gt;=$FO254,AY$47&lt;=$FP254)*(('Summary&amp;Assumptions'!$H$25*$C254)*(1+'Summary&amp;Assumptions'!$J$29)^(AY$46-1))+AND(AY$56&lt;'Summary&amp;Assumptions'!$J$31,AY$47&gt;=$FQ254,AY$47&lt;=$FR254)*(('Summary&amp;Assumptions'!$H$25*$C254)*(1+'Summary&amp;Assumptions'!$J$29)^(AY$46-1))</f>
        <v>0</v>
      </c>
      <c r="AU254" s="588">
        <f>AND(AZ$55&gt;0,SUM($E254:AT254)&lt;'Summary&amp;Assumptions'!$G$32*$B254,$D254&gt;='Summary&amp;Assumptions'!$D$17,AZ$47&gt;=$D254,AZ$47&lt;=EDATE($D254,'Summary&amp;Assumptions'!$G$32))*$B254+AND(AZ$56&lt;'Summary&amp;Assumptions'!$J$31,AZ$47&gt;=$FO254,AZ$47&lt;=$FP254)*(('Summary&amp;Assumptions'!$H$25*$C254)*(1+'Summary&amp;Assumptions'!$J$29)^(AZ$46-1))+AND(AZ$56&lt;'Summary&amp;Assumptions'!$J$31,AZ$47&gt;=$FQ254,AZ$47&lt;=$FR254)*(('Summary&amp;Assumptions'!$H$25*$C254)*(1+'Summary&amp;Assumptions'!$J$29)^(AZ$46-1))</f>
        <v>0</v>
      </c>
      <c r="AV254" s="588">
        <f>AND(BA$55&gt;0,SUM($E254:AU254)&lt;'Summary&amp;Assumptions'!$G$32*$B254,$D254&gt;='Summary&amp;Assumptions'!$D$17,BA$47&gt;=$D254,BA$47&lt;=EDATE($D254,'Summary&amp;Assumptions'!$G$32))*$B254+AND(BA$56&lt;'Summary&amp;Assumptions'!$J$31,BA$47&gt;=$FO254,BA$47&lt;=$FP254)*(('Summary&amp;Assumptions'!$H$25*$C254)*(1+'Summary&amp;Assumptions'!$J$29)^(BA$46-1))+AND(BA$56&lt;'Summary&amp;Assumptions'!$J$31,BA$47&gt;=$FQ254,BA$47&lt;=$FR254)*(('Summary&amp;Assumptions'!$H$25*$C254)*(1+'Summary&amp;Assumptions'!$J$29)^(BA$46-1))</f>
        <v>0</v>
      </c>
      <c r="AW254" s="588">
        <f>AND(BB$55&gt;0,SUM($E254:AV254)&lt;'Summary&amp;Assumptions'!$G$32*$B254,$D254&gt;='Summary&amp;Assumptions'!$D$17,BB$47&gt;=$D254,BB$47&lt;=EDATE($D254,'Summary&amp;Assumptions'!$G$32))*$B254+AND(BB$56&lt;'Summary&amp;Assumptions'!$J$31,BB$47&gt;=$FO254,BB$47&lt;=$FP254)*(('Summary&amp;Assumptions'!$H$25*$C254)*(1+'Summary&amp;Assumptions'!$J$29)^(BB$46-1))+AND(BB$56&lt;'Summary&amp;Assumptions'!$J$31,BB$47&gt;=$FQ254,BB$47&lt;=$FR254)*(('Summary&amp;Assumptions'!$H$25*$C254)*(1+'Summary&amp;Assumptions'!$J$29)^(BB$46-1))</f>
        <v>0</v>
      </c>
      <c r="AX254" s="588">
        <f>AND(BC$55&gt;0,SUM($E254:AW254)&lt;'Summary&amp;Assumptions'!$G$32*$B254,$D254&gt;='Summary&amp;Assumptions'!$D$17,BC$47&gt;=$D254,BC$47&lt;=EDATE($D254,'Summary&amp;Assumptions'!$G$32))*$B254+AND(BC$56&lt;'Summary&amp;Assumptions'!$J$31,BC$47&gt;=$FO254,BC$47&lt;=$FP254)*(('Summary&amp;Assumptions'!$H$25*$C254)*(1+'Summary&amp;Assumptions'!$J$29)^(BC$46-1))+AND(BC$56&lt;'Summary&amp;Assumptions'!$J$31,BC$47&gt;=$FQ254,BC$47&lt;=$FR254)*(('Summary&amp;Assumptions'!$H$25*$C254)*(1+'Summary&amp;Assumptions'!$J$29)^(BC$46-1))</f>
        <v>0</v>
      </c>
      <c r="AY254" s="588">
        <f>AND(BD$55&gt;0,SUM($E254:AX254)&lt;'Summary&amp;Assumptions'!$G$32*$B254,$D254&gt;='Summary&amp;Assumptions'!$D$17,BD$47&gt;=$D254,BD$47&lt;=EDATE($D254,'Summary&amp;Assumptions'!$G$32))*$B254+AND(BD$56&lt;'Summary&amp;Assumptions'!$J$31,BD$47&gt;=$FO254,BD$47&lt;=$FP254)*(('Summary&amp;Assumptions'!$H$25*$C254)*(1+'Summary&amp;Assumptions'!$J$29)^(BD$46-1))+AND(BD$56&lt;'Summary&amp;Assumptions'!$J$31,BD$47&gt;=$FQ254,BD$47&lt;=$FR254)*(('Summary&amp;Assumptions'!$H$25*$C254)*(1+'Summary&amp;Assumptions'!$J$29)^(BD$46-1))</f>
        <v>0</v>
      </c>
      <c r="AZ254" s="588">
        <f>AND(BE$55&gt;0,SUM($E254:AY254)&lt;'Summary&amp;Assumptions'!$G$32*$B254,$D254&gt;='Summary&amp;Assumptions'!$D$17,BE$47&gt;=$D254,BE$47&lt;=EDATE($D254,'Summary&amp;Assumptions'!$G$32))*$B254+AND(BE$56&lt;'Summary&amp;Assumptions'!$J$31,BE$47&gt;=$FO254,BE$47&lt;=$FP254)*(('Summary&amp;Assumptions'!$H$25*$C254)*(1+'Summary&amp;Assumptions'!$J$29)^(BE$46-1))+AND(BE$56&lt;'Summary&amp;Assumptions'!$J$31,BE$47&gt;=$FQ254,BE$47&lt;=$FR254)*(('Summary&amp;Assumptions'!$H$25*$C254)*(1+'Summary&amp;Assumptions'!$J$29)^(BE$46-1))</f>
        <v>0</v>
      </c>
      <c r="BA254" s="588">
        <f>AND(BF$55&gt;0,SUM($E254:AZ254)&lt;'Summary&amp;Assumptions'!$G$32*$B254,$D254&gt;='Summary&amp;Assumptions'!$D$17,BF$47&gt;=$D254,BF$47&lt;=EDATE($D254,'Summary&amp;Assumptions'!$G$32))*$B254+AND(BF$56&lt;'Summary&amp;Assumptions'!$J$31,BF$47&gt;=$FO254,BF$47&lt;=$FP254)*(('Summary&amp;Assumptions'!$H$25*$C254)*(1+'Summary&amp;Assumptions'!$J$29)^(BF$46-1))+AND(BF$56&lt;'Summary&amp;Assumptions'!$J$31,BF$47&gt;=$FQ254,BF$47&lt;=$FR254)*(('Summary&amp;Assumptions'!$H$25*$C254)*(1+'Summary&amp;Assumptions'!$J$29)^(BF$46-1))</f>
        <v>0</v>
      </c>
      <c r="BB254" s="588">
        <f>AND(BG$55&gt;0,SUM($E254:BA254)&lt;'Summary&amp;Assumptions'!$G$32*$B254,$D254&gt;='Summary&amp;Assumptions'!$D$17,BG$47&gt;=$D254,BG$47&lt;=EDATE($D254,'Summary&amp;Assumptions'!$G$32))*$B254+AND(BG$56&lt;'Summary&amp;Assumptions'!$J$31,BG$47&gt;=$FO254,BG$47&lt;=$FP254)*(('Summary&amp;Assumptions'!$H$25*$C254)*(1+'Summary&amp;Assumptions'!$J$29)^(BG$46-1))+AND(BG$56&lt;'Summary&amp;Assumptions'!$J$31,BG$47&gt;=$FQ254,BG$47&lt;=$FR254)*(('Summary&amp;Assumptions'!$H$25*$C254)*(1+'Summary&amp;Assumptions'!$J$29)^(BG$46-1))</f>
        <v>0</v>
      </c>
      <c r="BC254" s="588">
        <f>AND(BH$55&gt;0,SUM($E254:BB254)&lt;'Summary&amp;Assumptions'!$G$32*$B254,$D254&gt;='Summary&amp;Assumptions'!$D$17,BH$47&gt;=$D254,BH$47&lt;=EDATE($D254,'Summary&amp;Assumptions'!$G$32))*$B254+AND(BH$56&lt;'Summary&amp;Assumptions'!$J$31,BH$47&gt;=$FO254,BH$47&lt;=$FP254)*(('Summary&amp;Assumptions'!$H$25*$C254)*(1+'Summary&amp;Assumptions'!$J$29)^(BH$46-1))+AND(BH$56&lt;'Summary&amp;Assumptions'!$J$31,BH$47&gt;=$FQ254,BH$47&lt;=$FR254)*(('Summary&amp;Assumptions'!$H$25*$C254)*(1+'Summary&amp;Assumptions'!$J$29)^(BH$46-1))</f>
        <v>0</v>
      </c>
      <c r="BD254" s="588">
        <f>AND(BI$55&gt;0,SUM($E254:BC254)&lt;'Summary&amp;Assumptions'!$G$32*$B254,$D254&gt;='Summary&amp;Assumptions'!$D$17,BI$47&gt;=$D254,BI$47&lt;=EDATE($D254,'Summary&amp;Assumptions'!$G$32))*$B254+AND(BI$56&lt;'Summary&amp;Assumptions'!$J$31,BI$47&gt;=$FO254,BI$47&lt;=$FP254)*(('Summary&amp;Assumptions'!$H$25*$C254)*(1+'Summary&amp;Assumptions'!$J$29)^(BI$46-1))+AND(BI$56&lt;'Summary&amp;Assumptions'!$J$31,BI$47&gt;=$FQ254,BI$47&lt;=$FR254)*(('Summary&amp;Assumptions'!$H$25*$C254)*(1+'Summary&amp;Assumptions'!$J$29)^(BI$46-1))</f>
        <v>0</v>
      </c>
      <c r="BE254" s="588">
        <f>AND(BJ$55&gt;0,SUM($E254:BD254)&lt;'Summary&amp;Assumptions'!$G$32*$B254,$D254&gt;='Summary&amp;Assumptions'!$D$17,BJ$47&gt;=$D254,BJ$47&lt;=EDATE($D254,'Summary&amp;Assumptions'!$G$32))*$B254+AND(BJ$56&lt;'Summary&amp;Assumptions'!$J$31,BJ$47&gt;=$FO254,BJ$47&lt;=$FP254)*(('Summary&amp;Assumptions'!$H$25*$C254)*(1+'Summary&amp;Assumptions'!$J$29)^(BJ$46-1))+AND(BJ$56&lt;'Summary&amp;Assumptions'!$J$31,BJ$47&gt;=$FQ254,BJ$47&lt;=$FR254)*(('Summary&amp;Assumptions'!$H$25*$C254)*(1+'Summary&amp;Assumptions'!$J$29)^(BJ$46-1))</f>
        <v>0</v>
      </c>
      <c r="BF254" s="588">
        <f>AND(BK$55&gt;0,SUM($E254:BE254)&lt;'Summary&amp;Assumptions'!$G$32*$B254,$D254&gt;='Summary&amp;Assumptions'!$D$17,BK$47&gt;=$D254,BK$47&lt;=EDATE($D254,'Summary&amp;Assumptions'!$G$32))*$B254+AND(BK$56&lt;'Summary&amp;Assumptions'!$J$31,BK$47&gt;=$FO254,BK$47&lt;=$FP254)*(('Summary&amp;Assumptions'!$H$25*$C254)*(1+'Summary&amp;Assumptions'!$J$29)^(BK$46-1))+AND(BK$56&lt;'Summary&amp;Assumptions'!$J$31,BK$47&gt;=$FQ254,BK$47&lt;=$FR254)*(('Summary&amp;Assumptions'!$H$25*$C254)*(1+'Summary&amp;Assumptions'!$J$29)^(BK$46-1))</f>
        <v>0</v>
      </c>
      <c r="BG254" s="588">
        <f>AND(BL$55&gt;0,SUM($E254:BF254)&lt;'Summary&amp;Assumptions'!$G$32*$B254,$D254&gt;='Summary&amp;Assumptions'!$D$17,BL$47&gt;=$D254,BL$47&lt;=EDATE($D254,'Summary&amp;Assumptions'!$G$32))*$B254+AND(BL$56&lt;'Summary&amp;Assumptions'!$J$31,BL$47&gt;=$FO254,BL$47&lt;=$FP254)*(('Summary&amp;Assumptions'!$H$25*$C254)*(1+'Summary&amp;Assumptions'!$J$29)^(BL$46-1))+AND(BL$56&lt;'Summary&amp;Assumptions'!$J$31,BL$47&gt;=$FQ254,BL$47&lt;=$FR254)*(('Summary&amp;Assumptions'!$H$25*$C254)*(1+'Summary&amp;Assumptions'!$J$29)^(BL$46-1))</f>
        <v>0</v>
      </c>
      <c r="BH254" s="588">
        <f>AND(BM$55&gt;0,SUM($E254:BG254)&lt;'Summary&amp;Assumptions'!$G$32*$B254,$D254&gt;='Summary&amp;Assumptions'!$D$17,BM$47&gt;=$D254,BM$47&lt;=EDATE($D254,'Summary&amp;Assumptions'!$G$32))*$B254+AND(BM$56&lt;'Summary&amp;Assumptions'!$J$31,BM$47&gt;=$FO254,BM$47&lt;=$FP254)*(('Summary&amp;Assumptions'!$H$25*$C254)*(1+'Summary&amp;Assumptions'!$J$29)^(BM$46-1))+AND(BM$56&lt;'Summary&amp;Assumptions'!$J$31,BM$47&gt;=$FQ254,BM$47&lt;=$FR254)*(('Summary&amp;Assumptions'!$H$25*$C254)*(1+'Summary&amp;Assumptions'!$J$29)^(BM$46-1))</f>
        <v>0</v>
      </c>
      <c r="BI254" s="588">
        <f>AND(BN$55&gt;0,SUM($E254:BH254)&lt;'Summary&amp;Assumptions'!$G$32*$B254,$D254&gt;='Summary&amp;Assumptions'!$D$17,BN$47&gt;=$D254,BN$47&lt;=EDATE($D254,'Summary&amp;Assumptions'!$G$32))*$B254+AND(BN$56&lt;'Summary&amp;Assumptions'!$J$31,BN$47&gt;=$FO254,BN$47&lt;=$FP254)*(('Summary&amp;Assumptions'!$H$25*$C254)*(1+'Summary&amp;Assumptions'!$J$29)^(BN$46-1))+AND(BN$56&lt;'Summary&amp;Assumptions'!$J$31,BN$47&gt;=$FQ254,BN$47&lt;=$FR254)*(('Summary&amp;Assumptions'!$H$25*$C254)*(1+'Summary&amp;Assumptions'!$J$29)^(BN$46-1))</f>
        <v>0</v>
      </c>
      <c r="BJ254" s="588">
        <f>AND(BO$55&gt;0,SUM($E254:BI254)&lt;'Summary&amp;Assumptions'!$G$32*$B254,$D254&gt;='Summary&amp;Assumptions'!$D$17,BO$47&gt;=$D254,BO$47&lt;=EDATE($D254,'Summary&amp;Assumptions'!$G$32))*$B254+AND(BO$56&lt;'Summary&amp;Assumptions'!$J$31,BO$47&gt;=$FO254,BO$47&lt;=$FP254)*(('Summary&amp;Assumptions'!$H$25*$C254)*(1+'Summary&amp;Assumptions'!$J$29)^(BO$46-1))+AND(BO$56&lt;'Summary&amp;Assumptions'!$J$31,BO$47&gt;=$FQ254,BO$47&lt;=$FR254)*(('Summary&amp;Assumptions'!$H$25*$C254)*(1+'Summary&amp;Assumptions'!$J$29)^(BO$46-1))</f>
        <v>0</v>
      </c>
      <c r="BK254" s="588">
        <f>AND(BP$55&gt;0,SUM($E254:BJ254)&lt;'Summary&amp;Assumptions'!$G$32*$B254,$D254&gt;='Summary&amp;Assumptions'!$D$17,BP$47&gt;=$D254,BP$47&lt;=EDATE($D254,'Summary&amp;Assumptions'!$G$32))*$B254+AND(BP$56&lt;'Summary&amp;Assumptions'!$J$31,BP$47&gt;=$FO254,BP$47&lt;=$FP254)*(('Summary&amp;Assumptions'!$H$25*$C254)*(1+'Summary&amp;Assumptions'!$J$29)^(BP$46-1))+AND(BP$56&lt;'Summary&amp;Assumptions'!$J$31,BP$47&gt;=$FQ254,BP$47&lt;=$FR254)*(('Summary&amp;Assumptions'!$H$25*$C254)*(1+'Summary&amp;Assumptions'!$J$29)^(BP$46-1))</f>
        <v>0</v>
      </c>
      <c r="BL254" s="588">
        <f>AND(BQ$55&gt;0,SUM($E254:BK254)&lt;'Summary&amp;Assumptions'!$G$32*$B254,$D254&gt;='Summary&amp;Assumptions'!$D$17,BQ$47&gt;=$D254,BQ$47&lt;=EDATE($D254,'Summary&amp;Assumptions'!$G$32))*$B254+AND(BQ$56&lt;'Summary&amp;Assumptions'!$J$31,BQ$47&gt;=$FO254,BQ$47&lt;=$FP254)*(('Summary&amp;Assumptions'!$H$25*$C254)*(1+'Summary&amp;Assumptions'!$J$29)^(BQ$46-1))+AND(BQ$56&lt;'Summary&amp;Assumptions'!$J$31,BQ$47&gt;=$FQ254,BQ$47&lt;=$FR254)*(('Summary&amp;Assumptions'!$H$25*$C254)*(1+'Summary&amp;Assumptions'!$J$29)^(BQ$46-1))</f>
        <v>0</v>
      </c>
      <c r="BM254" s="588">
        <f>AND(BR$55&gt;0,SUM($E254:BL254)&lt;'Summary&amp;Assumptions'!$G$32*$B254,$D254&gt;='Summary&amp;Assumptions'!$D$17,BR$47&gt;=$D254,BR$47&lt;=EDATE($D254,'Summary&amp;Assumptions'!$G$32))*$B254+AND(BR$56&lt;'Summary&amp;Assumptions'!$J$31,BR$47&gt;=$FO254,BR$47&lt;=$FP254)*(('Summary&amp;Assumptions'!$H$25*$C254)*(1+'Summary&amp;Assumptions'!$J$29)^(BR$46-1))+AND(BR$56&lt;'Summary&amp;Assumptions'!$J$31,BR$47&gt;=$FQ254,BR$47&lt;=$FR254)*(('Summary&amp;Assumptions'!$H$25*$C254)*(1+'Summary&amp;Assumptions'!$J$29)^(BR$46-1))</f>
        <v>0</v>
      </c>
      <c r="BN254" s="588">
        <f>AND(BS$55&gt;0,SUM($E254:BM254)&lt;'Summary&amp;Assumptions'!$G$32*$B254,$D254&gt;='Summary&amp;Assumptions'!$D$17,BS$47&gt;=$D254,BS$47&lt;=EDATE($D254,'Summary&amp;Assumptions'!$G$32))*$B254+AND(BS$56&lt;'Summary&amp;Assumptions'!$J$31,BS$47&gt;=$FO254,BS$47&lt;=$FP254)*(('Summary&amp;Assumptions'!$H$25*$C254)*(1+'Summary&amp;Assumptions'!$J$29)^(BS$46-1))+AND(BS$56&lt;'Summary&amp;Assumptions'!$J$31,BS$47&gt;=$FQ254,BS$47&lt;=$FR254)*(('Summary&amp;Assumptions'!$H$25*$C254)*(1+'Summary&amp;Assumptions'!$J$29)^(BS$46-1))</f>
        <v>0</v>
      </c>
      <c r="BO254" s="588">
        <f>AND(BT$55&gt;0,SUM($E254:BN254)&lt;'Summary&amp;Assumptions'!$G$32*$B254,$D254&gt;='Summary&amp;Assumptions'!$D$17,BT$47&gt;=$D254,BT$47&lt;=EDATE($D254,'Summary&amp;Assumptions'!$G$32))*$B254+AND(BT$56&lt;'Summary&amp;Assumptions'!$J$31,BT$47&gt;=$FO254,BT$47&lt;=$FP254)*(('Summary&amp;Assumptions'!$H$25*$C254)*(1+'Summary&amp;Assumptions'!$J$29)^(BT$46-1))+AND(BT$56&lt;'Summary&amp;Assumptions'!$J$31,BT$47&gt;=$FQ254,BT$47&lt;=$FR254)*(('Summary&amp;Assumptions'!$H$25*$C254)*(1+'Summary&amp;Assumptions'!$J$29)^(BT$46-1))</f>
        <v>0</v>
      </c>
      <c r="BP254" s="588">
        <f>AND(BU$55&gt;0,SUM($E254:BO254)&lt;'Summary&amp;Assumptions'!$G$32*$B254,$D254&gt;='Summary&amp;Assumptions'!$D$17,BU$47&gt;=$D254,BU$47&lt;=EDATE($D254,'Summary&amp;Assumptions'!$G$32))*$B254+AND(BU$56&lt;'Summary&amp;Assumptions'!$J$31,BU$47&gt;=$FO254,BU$47&lt;=$FP254)*(('Summary&amp;Assumptions'!$H$25*$C254)*(1+'Summary&amp;Assumptions'!$J$29)^(BU$46-1))+AND(BU$56&lt;'Summary&amp;Assumptions'!$J$31,BU$47&gt;=$FQ254,BU$47&lt;=$FR254)*(('Summary&amp;Assumptions'!$H$25*$C254)*(1+'Summary&amp;Assumptions'!$J$29)^(BU$46-1))</f>
        <v>0</v>
      </c>
      <c r="BQ254" s="588">
        <f>AND(BV$55&gt;0,SUM($E254:BP254)&lt;'Summary&amp;Assumptions'!$G$32*$B254,$D254&gt;='Summary&amp;Assumptions'!$D$17,BV$47&gt;=$D254,BV$47&lt;=EDATE($D254,'Summary&amp;Assumptions'!$G$32))*$B254+AND(BV$56&lt;'Summary&amp;Assumptions'!$J$31,BV$47&gt;=$FO254,BV$47&lt;=$FP254)*(('Summary&amp;Assumptions'!$H$25*$C254)*(1+'Summary&amp;Assumptions'!$J$29)^(BV$46-1))+AND(BV$56&lt;'Summary&amp;Assumptions'!$J$31,BV$47&gt;=$FQ254,BV$47&lt;=$FR254)*(('Summary&amp;Assumptions'!$H$25*$C254)*(1+'Summary&amp;Assumptions'!$J$29)^(BV$46-1))</f>
        <v>0</v>
      </c>
      <c r="BR254" s="588">
        <f>AND(BW$55&gt;0,SUM($E254:BQ254)&lt;'Summary&amp;Assumptions'!$G$32*$B254,$D254&gt;='Summary&amp;Assumptions'!$D$17,BW$47&gt;=$D254,BW$47&lt;=EDATE($D254,'Summary&amp;Assumptions'!$G$32))*$B254+AND(BW$56&lt;'Summary&amp;Assumptions'!$J$31,BW$47&gt;=$FO254,BW$47&lt;=$FP254)*(('Summary&amp;Assumptions'!$H$25*$C254)*(1+'Summary&amp;Assumptions'!$J$29)^(BW$46-1))+AND(BW$56&lt;'Summary&amp;Assumptions'!$J$31,BW$47&gt;=$FQ254,BW$47&lt;=$FR254)*(('Summary&amp;Assumptions'!$H$25*$C254)*(1+'Summary&amp;Assumptions'!$J$29)^(BW$46-1))</f>
        <v>0</v>
      </c>
      <c r="BS254" s="588">
        <f>AND(BX$55&gt;0,SUM($E254:BR254)&lt;'Summary&amp;Assumptions'!$G$32*$B254,$D254&gt;='Summary&amp;Assumptions'!$D$17,BX$47&gt;=$D254,BX$47&lt;=EDATE($D254,'Summary&amp;Assumptions'!$G$32))*$B254+AND(BX$56&lt;'Summary&amp;Assumptions'!$J$31,BX$47&gt;=$FO254,BX$47&lt;=$FP254)*(('Summary&amp;Assumptions'!$H$25*$C254)*(1+'Summary&amp;Assumptions'!$J$29)^(BX$46-1))+AND(BX$56&lt;'Summary&amp;Assumptions'!$J$31,BX$47&gt;=$FQ254,BX$47&lt;=$FR254)*(('Summary&amp;Assumptions'!$H$25*$C254)*(1+'Summary&amp;Assumptions'!$J$29)^(BX$46-1))</f>
        <v>0</v>
      </c>
      <c r="BT254" s="588">
        <f>AND(BY$55&gt;0,SUM($E254:BS254)&lt;'Summary&amp;Assumptions'!$G$32*$B254,$D254&gt;='Summary&amp;Assumptions'!$D$17,BY$47&gt;=$D254,BY$47&lt;=EDATE($D254,'Summary&amp;Assumptions'!$G$32))*$B254+AND(BY$56&lt;'Summary&amp;Assumptions'!$J$31,BY$47&gt;=$FO254,BY$47&lt;=$FP254)*(('Summary&amp;Assumptions'!$H$25*$C254)*(1+'Summary&amp;Assumptions'!$J$29)^(BY$46-1))+AND(BY$56&lt;'Summary&amp;Assumptions'!$J$31,BY$47&gt;=$FQ254,BY$47&lt;=$FR254)*(('Summary&amp;Assumptions'!$H$25*$C254)*(1+'Summary&amp;Assumptions'!$J$29)^(BY$46-1))</f>
        <v>0</v>
      </c>
      <c r="BU254" s="588">
        <f>AND(BZ$55&gt;0,SUM($E254:BT254)&lt;'Summary&amp;Assumptions'!$G$32*$B254,$D254&gt;='Summary&amp;Assumptions'!$D$17,BZ$47&gt;=$D254,BZ$47&lt;=EDATE($D254,'Summary&amp;Assumptions'!$G$32))*$B254+AND(BZ$56&lt;'Summary&amp;Assumptions'!$J$31,BZ$47&gt;=$FO254,BZ$47&lt;=$FP254)*(('Summary&amp;Assumptions'!$H$25*$C254)*(1+'Summary&amp;Assumptions'!$J$29)^(BZ$46-1))+AND(BZ$56&lt;'Summary&amp;Assumptions'!$J$31,BZ$47&gt;=$FQ254,BZ$47&lt;=$FR254)*(('Summary&amp;Assumptions'!$H$25*$C254)*(1+'Summary&amp;Assumptions'!$J$29)^(BZ$46-1))</f>
        <v>0</v>
      </c>
      <c r="BV254" s="588">
        <f>AND(CA$55&gt;0,SUM($E254:BU254)&lt;'Summary&amp;Assumptions'!$G$32*$B254,$D254&gt;='Summary&amp;Assumptions'!$D$17,CA$47&gt;=$D254,CA$47&lt;=EDATE($D254,'Summary&amp;Assumptions'!$G$32))*$B254+AND(CA$56&lt;'Summary&amp;Assumptions'!$J$31,CA$47&gt;=$FO254,CA$47&lt;=$FP254)*(('Summary&amp;Assumptions'!$H$25*$C254)*(1+'Summary&amp;Assumptions'!$J$29)^(CA$46-1))+AND(CA$56&lt;'Summary&amp;Assumptions'!$J$31,CA$47&gt;=$FQ254,CA$47&lt;=$FR254)*(('Summary&amp;Assumptions'!$H$25*$C254)*(1+'Summary&amp;Assumptions'!$J$29)^(CA$46-1))</f>
        <v>0</v>
      </c>
      <c r="BW254" s="588">
        <f>AND(CB$55&gt;0,SUM($E254:BV254)&lt;'Summary&amp;Assumptions'!$G$32*$B254,$D254&gt;='Summary&amp;Assumptions'!$D$17,CB$47&gt;=$D254,CB$47&lt;=EDATE($D254,'Summary&amp;Assumptions'!$G$32))*$B254+AND(CB$56&lt;'Summary&amp;Assumptions'!$J$31,CB$47&gt;=$FO254,CB$47&lt;=$FP254)*(('Summary&amp;Assumptions'!$H$25*$C254)*(1+'Summary&amp;Assumptions'!$J$29)^(CB$46-1))+AND(CB$56&lt;'Summary&amp;Assumptions'!$J$31,CB$47&gt;=$FQ254,CB$47&lt;=$FR254)*(('Summary&amp;Assumptions'!$H$25*$C254)*(1+'Summary&amp;Assumptions'!$J$29)^(CB$46-1))</f>
        <v>0</v>
      </c>
      <c r="BX254" s="588">
        <f>AND(CC$55&gt;0,SUM($E254:BW254)&lt;'Summary&amp;Assumptions'!$G$32*$B254,$D254&gt;='Summary&amp;Assumptions'!$D$17,CC$47&gt;=$D254,CC$47&lt;=EDATE($D254,'Summary&amp;Assumptions'!$G$32))*$B254+AND(CC$56&lt;'Summary&amp;Assumptions'!$J$31,CC$47&gt;=$FO254,CC$47&lt;=$FP254)*(('Summary&amp;Assumptions'!$H$25*$C254)*(1+'Summary&amp;Assumptions'!$J$29)^(CC$46-1))+AND(CC$56&lt;'Summary&amp;Assumptions'!$J$31,CC$47&gt;=$FQ254,CC$47&lt;=$FR254)*(('Summary&amp;Assumptions'!$H$25*$C254)*(1+'Summary&amp;Assumptions'!$J$29)^(CC$46-1))</f>
        <v>0</v>
      </c>
      <c r="BY254" s="588">
        <f>AND(CD$55&gt;0,SUM($E254:BX254)&lt;'Summary&amp;Assumptions'!$G$32*$B254,$D254&gt;='Summary&amp;Assumptions'!$D$17,CD$47&gt;=$D254,CD$47&lt;=EDATE($D254,'Summary&amp;Assumptions'!$G$32))*$B254+AND(CD$56&lt;'Summary&amp;Assumptions'!$J$31,CD$47&gt;=$FO254,CD$47&lt;=$FP254)*(('Summary&amp;Assumptions'!$H$25*$C254)*(1+'Summary&amp;Assumptions'!$J$29)^(CD$46-1))+AND(CD$56&lt;'Summary&amp;Assumptions'!$J$31,CD$47&gt;=$FQ254,CD$47&lt;=$FR254)*(('Summary&amp;Assumptions'!$H$25*$C254)*(1+'Summary&amp;Assumptions'!$J$29)^(CD$46-1))</f>
        <v>0</v>
      </c>
      <c r="BZ254" s="588">
        <f>AND(CE$55&gt;0,SUM($E254:BY254)&lt;'Summary&amp;Assumptions'!$G$32*$B254,$D254&gt;='Summary&amp;Assumptions'!$D$17,CE$47&gt;=$D254,CE$47&lt;=EDATE($D254,'Summary&amp;Assumptions'!$G$32))*$B254+AND(CE$56&lt;'Summary&amp;Assumptions'!$J$31,CE$47&gt;=$FO254,CE$47&lt;=$FP254)*(('Summary&amp;Assumptions'!$H$25*$C254)*(1+'Summary&amp;Assumptions'!$J$29)^(CE$46-1))+AND(CE$56&lt;'Summary&amp;Assumptions'!$J$31,CE$47&gt;=$FQ254,CE$47&lt;=$FR254)*(('Summary&amp;Assumptions'!$H$25*$C254)*(1+'Summary&amp;Assumptions'!$J$29)^(CE$46-1))</f>
        <v>0</v>
      </c>
      <c r="CA254" s="588">
        <f>AND(CF$55&gt;0,SUM($E254:BZ254)&lt;'Summary&amp;Assumptions'!$G$32*$B254,$D254&gt;='Summary&amp;Assumptions'!$D$17,CF$47&gt;=$D254,CF$47&lt;=EDATE($D254,'Summary&amp;Assumptions'!$G$32))*$B254+AND(CF$56&lt;'Summary&amp;Assumptions'!$J$31,CF$47&gt;=$FO254,CF$47&lt;=$FP254)*(('Summary&amp;Assumptions'!$H$25*$C254)*(1+'Summary&amp;Assumptions'!$J$29)^(CF$46-1))+AND(CF$56&lt;'Summary&amp;Assumptions'!$J$31,CF$47&gt;=$FQ254,CF$47&lt;=$FR254)*(('Summary&amp;Assumptions'!$H$25*$C254)*(1+'Summary&amp;Assumptions'!$J$29)^(CF$46-1))</f>
        <v>0</v>
      </c>
      <c r="CB254" s="588">
        <f>AND(CG$55&gt;0,SUM($E254:CA254)&lt;'Summary&amp;Assumptions'!$G$32*$B254,$D254&gt;='Summary&amp;Assumptions'!$D$17,CG$47&gt;=$D254,CG$47&lt;=EDATE($D254,'Summary&amp;Assumptions'!$G$32))*$B254+AND(CG$56&lt;'Summary&amp;Assumptions'!$J$31,CG$47&gt;=$FO254,CG$47&lt;=$FP254)*(('Summary&amp;Assumptions'!$H$25*$C254)*(1+'Summary&amp;Assumptions'!$J$29)^(CG$46-1))+AND(CG$56&lt;'Summary&amp;Assumptions'!$J$31,CG$47&gt;=$FQ254,CG$47&lt;=$FR254)*(('Summary&amp;Assumptions'!$H$25*$C254)*(1+'Summary&amp;Assumptions'!$J$29)^(CG$46-1))</f>
        <v>0</v>
      </c>
      <c r="CC254" s="588">
        <f>AND(CH$55&gt;0,SUM($E254:CB254)&lt;'Summary&amp;Assumptions'!$G$32*$B254,$D254&gt;='Summary&amp;Assumptions'!$D$17,CH$47&gt;=$D254,CH$47&lt;=EDATE($D254,'Summary&amp;Assumptions'!$G$32))*$B254+AND(CH$56&lt;'Summary&amp;Assumptions'!$J$31,CH$47&gt;=$FO254,CH$47&lt;=$FP254)*(('Summary&amp;Assumptions'!$H$25*$C254)*(1+'Summary&amp;Assumptions'!$J$29)^(CH$46-1))+AND(CH$56&lt;'Summary&amp;Assumptions'!$J$31,CH$47&gt;=$FQ254,CH$47&lt;=$FR254)*(('Summary&amp;Assumptions'!$H$25*$C254)*(1+'Summary&amp;Assumptions'!$J$29)^(CH$46-1))</f>
        <v>0</v>
      </c>
      <c r="CD254" s="588">
        <f>AND(CI$55&gt;0,SUM($E254:CC254)&lt;'Summary&amp;Assumptions'!$G$32*$B254,$D254&gt;='Summary&amp;Assumptions'!$D$17,CI$47&gt;=$D254,CI$47&lt;=EDATE($D254,'Summary&amp;Assumptions'!$G$32))*$B254+AND(CI$56&lt;'Summary&amp;Assumptions'!$J$31,CI$47&gt;=$FO254,CI$47&lt;=$FP254)*(('Summary&amp;Assumptions'!$H$25*$C254)*(1+'Summary&amp;Assumptions'!$J$29)^(CI$46-1))+AND(CI$56&lt;'Summary&amp;Assumptions'!$J$31,CI$47&gt;=$FQ254,CI$47&lt;=$FR254)*(('Summary&amp;Assumptions'!$H$25*$C254)*(1+'Summary&amp;Assumptions'!$J$29)^(CI$46-1))</f>
        <v>0</v>
      </c>
      <c r="CE254" s="588">
        <f>AND(CJ$55&gt;0,SUM($E254:CD254)&lt;'Summary&amp;Assumptions'!$G$32*$B254,$D254&gt;='Summary&amp;Assumptions'!$D$17,CJ$47&gt;=$D254,CJ$47&lt;=EDATE($D254,'Summary&amp;Assumptions'!$G$32))*$B254+AND(CJ$56&lt;'Summary&amp;Assumptions'!$J$31,CJ$47&gt;=$FO254,CJ$47&lt;=$FP254)*(('Summary&amp;Assumptions'!$H$25*$C254)*(1+'Summary&amp;Assumptions'!$J$29)^(CJ$46-1))+AND(CJ$56&lt;'Summary&amp;Assumptions'!$J$31,CJ$47&gt;=$FQ254,CJ$47&lt;=$FR254)*(('Summary&amp;Assumptions'!$H$25*$C254)*(1+'Summary&amp;Assumptions'!$J$29)^(CJ$46-1))</f>
        <v>0</v>
      </c>
      <c r="CF254" s="588">
        <f>AND(CK$55&gt;0,SUM($E254:CE254)&lt;'Summary&amp;Assumptions'!$G$32*$B254,$D254&gt;='Summary&amp;Assumptions'!$D$17,CK$47&gt;=$D254,CK$47&lt;=EDATE($D254,'Summary&amp;Assumptions'!$G$32))*$B254+AND(CK$56&lt;'Summary&amp;Assumptions'!$J$31,CK$47&gt;=$FO254,CK$47&lt;=$FP254)*(('Summary&amp;Assumptions'!$H$25*$C254)*(1+'Summary&amp;Assumptions'!$J$29)^(CK$46-1))+AND(CK$56&lt;'Summary&amp;Assumptions'!$J$31,CK$47&gt;=$FQ254,CK$47&lt;=$FR254)*(('Summary&amp;Assumptions'!$H$25*$C254)*(1+'Summary&amp;Assumptions'!$J$29)^(CK$46-1))</f>
        <v>0</v>
      </c>
      <c r="CG254" s="588">
        <f>AND(CL$55&gt;0,SUM($E254:CF254)&lt;'Summary&amp;Assumptions'!$G$32*$B254,$D254&gt;='Summary&amp;Assumptions'!$D$17,CL$47&gt;=$D254,CL$47&lt;=EDATE($D254,'Summary&amp;Assumptions'!$G$32))*$B254+AND(CL$56&lt;'Summary&amp;Assumptions'!$J$31,CL$47&gt;=$FO254,CL$47&lt;=$FP254)*(('Summary&amp;Assumptions'!$H$25*$C254)*(1+'Summary&amp;Assumptions'!$J$29)^(CL$46-1))+AND(CL$56&lt;'Summary&amp;Assumptions'!$J$31,CL$47&gt;=$FQ254,CL$47&lt;=$FR254)*(('Summary&amp;Assumptions'!$H$25*$C254)*(1+'Summary&amp;Assumptions'!$J$29)^(CL$46-1))</f>
        <v>0</v>
      </c>
      <c r="CH254" s="588">
        <f>AND(CM$55&gt;0,SUM($E254:CG254)&lt;'Summary&amp;Assumptions'!$G$32*$B254,$D254&gt;='Summary&amp;Assumptions'!$D$17,CM$47&gt;=$D254,CM$47&lt;=EDATE($D254,'Summary&amp;Assumptions'!$G$32))*$B254+AND(CM$56&lt;'Summary&amp;Assumptions'!$J$31,CM$47&gt;=$FO254,CM$47&lt;=$FP254)*(('Summary&amp;Assumptions'!$H$25*$C254)*(1+'Summary&amp;Assumptions'!$J$29)^(CM$46-1))+AND(CM$56&lt;'Summary&amp;Assumptions'!$J$31,CM$47&gt;=$FQ254,CM$47&lt;=$FR254)*(('Summary&amp;Assumptions'!$H$25*$C254)*(1+'Summary&amp;Assumptions'!$J$29)^(CM$46-1))</f>
        <v>0</v>
      </c>
      <c r="CI254" s="588">
        <f>AND(CN$55&gt;0,SUM($E254:CH254)&lt;'Summary&amp;Assumptions'!$G$32*$B254,$D254&gt;='Summary&amp;Assumptions'!$D$17,CN$47&gt;=$D254,CN$47&lt;=EDATE($D254,'Summary&amp;Assumptions'!$G$32))*$B254+AND(CN$56&lt;'Summary&amp;Assumptions'!$J$31,CN$47&gt;=$FO254,CN$47&lt;=$FP254)*(('Summary&amp;Assumptions'!$H$25*$C254)*(1+'Summary&amp;Assumptions'!$J$29)^(CN$46-1))+AND(CN$56&lt;'Summary&amp;Assumptions'!$J$31,CN$47&gt;=$FQ254,CN$47&lt;=$FR254)*(('Summary&amp;Assumptions'!$H$25*$C254)*(1+'Summary&amp;Assumptions'!$J$29)^(CN$46-1))</f>
        <v>0</v>
      </c>
      <c r="CJ254" s="588">
        <f>AND(CO$55&gt;0,SUM($E254:CI254)&lt;'Summary&amp;Assumptions'!$G$32*$B254,$D254&gt;='Summary&amp;Assumptions'!$D$17,CO$47&gt;=$D254,CO$47&lt;=EDATE($D254,'Summary&amp;Assumptions'!$G$32))*$B254+AND(CO$56&lt;'Summary&amp;Assumptions'!$J$31,CO$47&gt;=$FO254,CO$47&lt;=$FP254)*(('Summary&amp;Assumptions'!$H$25*$C254)*(1+'Summary&amp;Assumptions'!$J$29)^(CO$46-1))+AND(CO$56&lt;'Summary&amp;Assumptions'!$J$31,CO$47&gt;=$FQ254,CO$47&lt;=$FR254)*(('Summary&amp;Assumptions'!$H$25*$C254)*(1+'Summary&amp;Assumptions'!$J$29)^(CO$46-1))</f>
        <v>0</v>
      </c>
      <c r="CK254" s="588">
        <f>AND(CP$55&gt;0,SUM($E254:CJ254)&lt;'Summary&amp;Assumptions'!$G$32*$B254,$D254&gt;='Summary&amp;Assumptions'!$D$17,CP$47&gt;=$D254,CP$47&lt;=EDATE($D254,'Summary&amp;Assumptions'!$G$32))*$B254+AND(CP$56&lt;'Summary&amp;Assumptions'!$J$31,CP$47&gt;=$FO254,CP$47&lt;=$FP254)*(('Summary&amp;Assumptions'!$H$25*$C254)*(1+'Summary&amp;Assumptions'!$J$29)^(CP$46-1))+AND(CP$56&lt;'Summary&amp;Assumptions'!$J$31,CP$47&gt;=$FQ254,CP$47&lt;=$FR254)*(('Summary&amp;Assumptions'!$H$25*$C254)*(1+'Summary&amp;Assumptions'!$J$29)^(CP$46-1))</f>
        <v>0</v>
      </c>
      <c r="CL254" s="588">
        <f>AND(CQ$55&gt;0,SUM($E254:CK254)&lt;'Summary&amp;Assumptions'!$G$32*$B254,$D254&gt;='Summary&amp;Assumptions'!$D$17,CQ$47&gt;=$D254,CQ$47&lt;=EDATE($D254,'Summary&amp;Assumptions'!$G$32))*$B254+AND(CQ$56&lt;'Summary&amp;Assumptions'!$J$31,CQ$47&gt;=$FO254,CQ$47&lt;=$FP254)*(('Summary&amp;Assumptions'!$H$25*$C254)*(1+'Summary&amp;Assumptions'!$J$29)^(CQ$46-1))+AND(CQ$56&lt;'Summary&amp;Assumptions'!$J$31,CQ$47&gt;=$FQ254,CQ$47&lt;=$FR254)*(('Summary&amp;Assumptions'!$H$25*$C254)*(1+'Summary&amp;Assumptions'!$J$29)^(CQ$46-1))</f>
        <v>0</v>
      </c>
      <c r="CM254" s="588">
        <f>AND(CR$55&gt;0,SUM($E254:CL254)&lt;'Summary&amp;Assumptions'!$G$32*$B254,$D254&gt;='Summary&amp;Assumptions'!$D$17,CR$47&gt;=$D254,CR$47&lt;=EDATE($D254,'Summary&amp;Assumptions'!$G$32))*$B254+AND(CR$56&lt;'Summary&amp;Assumptions'!$J$31,CR$47&gt;=$FO254,CR$47&lt;=$FP254)*(('Summary&amp;Assumptions'!$H$25*$C254)*(1+'Summary&amp;Assumptions'!$J$29)^(CR$46-1))+AND(CR$56&lt;'Summary&amp;Assumptions'!$J$31,CR$47&gt;=$FQ254,CR$47&lt;=$FR254)*(('Summary&amp;Assumptions'!$H$25*$C254)*(1+'Summary&amp;Assumptions'!$J$29)^(CR$46-1))</f>
        <v>0</v>
      </c>
      <c r="CN254" s="588">
        <f>AND(CS$55&gt;0,SUM($E254:CM254)&lt;'Summary&amp;Assumptions'!$G$32*$B254,$D254&gt;='Summary&amp;Assumptions'!$D$17,CS$47&gt;=$D254,CS$47&lt;=EDATE($D254,'Summary&amp;Assumptions'!$G$32))*$B254+AND(CS$56&lt;'Summary&amp;Assumptions'!$J$31,CS$47&gt;=$FO254,CS$47&lt;=$FP254)*(('Summary&amp;Assumptions'!$H$25*$C254)*(1+'Summary&amp;Assumptions'!$J$29)^(CS$46-1))+AND(CS$56&lt;'Summary&amp;Assumptions'!$J$31,CS$47&gt;=$FQ254,CS$47&lt;=$FR254)*(('Summary&amp;Assumptions'!$H$25*$C254)*(1+'Summary&amp;Assumptions'!$J$29)^(CS$46-1))</f>
        <v>0</v>
      </c>
      <c r="CO254" s="588">
        <f>AND(CT$55&gt;0,SUM($E254:CN254)&lt;'Summary&amp;Assumptions'!$G$32*$B254,$D254&gt;='Summary&amp;Assumptions'!$D$17,CT$47&gt;=$D254,CT$47&lt;=EDATE($D254,'Summary&amp;Assumptions'!$G$32))*$B254+AND(CT$56&lt;'Summary&amp;Assumptions'!$J$31,CT$47&gt;=$FO254,CT$47&lt;=$FP254)*(('Summary&amp;Assumptions'!$H$25*$C254)*(1+'Summary&amp;Assumptions'!$J$29)^(CT$46-1))+AND(CT$56&lt;'Summary&amp;Assumptions'!$J$31,CT$47&gt;=$FQ254,CT$47&lt;=$FR254)*(('Summary&amp;Assumptions'!$H$25*$C254)*(1+'Summary&amp;Assumptions'!$J$29)^(CT$46-1))</f>
        <v>0</v>
      </c>
      <c r="CP254" s="588">
        <f>AND(CU$55&gt;0,SUM($E254:CO254)&lt;'Summary&amp;Assumptions'!$G$32*$B254,$D254&gt;='Summary&amp;Assumptions'!$D$17,CU$47&gt;=$D254,CU$47&lt;=EDATE($D254,'Summary&amp;Assumptions'!$G$32))*$B254+AND(CU$56&lt;'Summary&amp;Assumptions'!$J$31,CU$47&gt;=$FO254,CU$47&lt;=$FP254)*(('Summary&amp;Assumptions'!$H$25*$C254)*(1+'Summary&amp;Assumptions'!$J$29)^(CU$46-1))+AND(CU$56&lt;'Summary&amp;Assumptions'!$J$31,CU$47&gt;=$FQ254,CU$47&lt;=$FR254)*(('Summary&amp;Assumptions'!$H$25*$C254)*(1+'Summary&amp;Assumptions'!$J$29)^(CU$46-1))</f>
        <v>0</v>
      </c>
      <c r="CQ254" s="588">
        <f>AND(CV$55&gt;0,SUM($E254:CP254)&lt;'Summary&amp;Assumptions'!$G$32*$B254,$D254&gt;='Summary&amp;Assumptions'!$D$17,CV$47&gt;=$D254,CV$47&lt;=EDATE($D254,'Summary&amp;Assumptions'!$G$32))*$B254+AND(CV$56&lt;'Summary&amp;Assumptions'!$J$31,CV$47&gt;=$FO254,CV$47&lt;=$FP254)*(('Summary&amp;Assumptions'!$H$25*$C254)*(1+'Summary&amp;Assumptions'!$J$29)^(CV$46-1))+AND(CV$56&lt;'Summary&amp;Assumptions'!$J$31,CV$47&gt;=$FQ254,CV$47&lt;=$FR254)*(('Summary&amp;Assumptions'!$H$25*$C254)*(1+'Summary&amp;Assumptions'!$J$29)^(CV$46-1))</f>
        <v>0</v>
      </c>
      <c r="CR254" s="588">
        <f>AND(CW$55&gt;0,SUM($E254:CQ254)&lt;'Summary&amp;Assumptions'!$G$32*$B254,$D254&gt;='Summary&amp;Assumptions'!$D$17,CW$47&gt;=$D254,CW$47&lt;=EDATE($D254,'Summary&amp;Assumptions'!$G$32))*$B254+AND(CW$56&lt;'Summary&amp;Assumptions'!$J$31,CW$47&gt;=$FO254,CW$47&lt;=$FP254)*(('Summary&amp;Assumptions'!$H$25*$C254)*(1+'Summary&amp;Assumptions'!$J$29)^(CW$46-1))+AND(CW$56&lt;'Summary&amp;Assumptions'!$J$31,CW$47&gt;=$FQ254,CW$47&lt;=$FR254)*(('Summary&amp;Assumptions'!$H$25*$C254)*(1+'Summary&amp;Assumptions'!$J$29)^(CW$46-1))</f>
        <v>0</v>
      </c>
      <c r="CS254" s="588">
        <f>AND(CX$55&gt;0,SUM($E254:CR254)&lt;'Summary&amp;Assumptions'!$G$32*$B254,$D254&gt;='Summary&amp;Assumptions'!$D$17,CX$47&gt;=$D254,CX$47&lt;=EDATE($D254,'Summary&amp;Assumptions'!$G$32))*$B254+AND(CX$56&lt;'Summary&amp;Assumptions'!$J$31,CX$47&gt;=$FO254,CX$47&lt;=$FP254)*(('Summary&amp;Assumptions'!$H$25*$C254)*(1+'Summary&amp;Assumptions'!$J$29)^(CX$46-1))+AND(CX$56&lt;'Summary&amp;Assumptions'!$J$31,CX$47&gt;=$FQ254,CX$47&lt;=$FR254)*(('Summary&amp;Assumptions'!$H$25*$C254)*(1+'Summary&amp;Assumptions'!$J$29)^(CX$46-1))</f>
        <v>0</v>
      </c>
      <c r="CT254" s="588">
        <f>AND(CY$55&gt;0,SUM($E254:CS254)&lt;'Summary&amp;Assumptions'!$G$32*$B254,$D254&gt;='Summary&amp;Assumptions'!$D$17,CY$47&gt;=$D254,CY$47&lt;=EDATE($D254,'Summary&amp;Assumptions'!$G$32))*$B254+AND(CY$56&lt;'Summary&amp;Assumptions'!$J$31,CY$47&gt;=$FO254,CY$47&lt;=$FP254)*(('Summary&amp;Assumptions'!$H$25*$C254)*(1+'Summary&amp;Assumptions'!$J$29)^(CY$46-1))+AND(CY$56&lt;'Summary&amp;Assumptions'!$J$31,CY$47&gt;=$FQ254,CY$47&lt;=$FR254)*(('Summary&amp;Assumptions'!$H$25*$C254)*(1+'Summary&amp;Assumptions'!$J$29)^(CY$46-1))</f>
        <v>0</v>
      </c>
      <c r="CU254" s="588">
        <f>AND(CZ$55&gt;0,SUM($E254:CT254)&lt;'Summary&amp;Assumptions'!$G$32*$B254,$D254&gt;='Summary&amp;Assumptions'!$D$17,CZ$47&gt;=$D254,CZ$47&lt;=EDATE($D254,'Summary&amp;Assumptions'!$G$32))*$B254+AND(CZ$56&lt;'Summary&amp;Assumptions'!$J$31,CZ$47&gt;=$FO254,CZ$47&lt;=$FP254)*(('Summary&amp;Assumptions'!$H$25*$C254)*(1+'Summary&amp;Assumptions'!$J$29)^(CZ$46-1))+AND(CZ$56&lt;'Summary&amp;Assumptions'!$J$31,CZ$47&gt;=$FQ254,CZ$47&lt;=$FR254)*(('Summary&amp;Assumptions'!$H$25*$C254)*(1+'Summary&amp;Assumptions'!$J$29)^(CZ$46-1))</f>
        <v>0</v>
      </c>
      <c r="CV254" s="588">
        <f>AND(DA$55&gt;0,SUM($E254:CU254)&lt;'Summary&amp;Assumptions'!$G$32*$B254,$D254&gt;='Summary&amp;Assumptions'!$D$17,DA$47&gt;=$D254,DA$47&lt;=EDATE($D254,'Summary&amp;Assumptions'!$G$32))*$B254+AND(DA$56&lt;'Summary&amp;Assumptions'!$J$31,DA$47&gt;=$FO254,DA$47&lt;=$FP254)*(('Summary&amp;Assumptions'!$H$25*$C254)*(1+'Summary&amp;Assumptions'!$J$29)^(DA$46-1))+AND(DA$56&lt;'Summary&amp;Assumptions'!$J$31,DA$47&gt;=$FQ254,DA$47&lt;=$FR254)*(('Summary&amp;Assumptions'!$H$25*$C254)*(1+'Summary&amp;Assumptions'!$J$29)^(DA$46-1))</f>
        <v>0</v>
      </c>
      <c r="CW254" s="588">
        <f>AND(DB$55&gt;0,SUM($E254:CV254)&lt;'Summary&amp;Assumptions'!$G$32*$B254,$D254&gt;='Summary&amp;Assumptions'!$D$17,DB$47&gt;=$D254,DB$47&lt;=EDATE($D254,'Summary&amp;Assumptions'!$G$32))*$B254+AND(DB$56&lt;'Summary&amp;Assumptions'!$J$31,DB$47&gt;=$FO254,DB$47&lt;=$FP254)*(('Summary&amp;Assumptions'!$H$25*$C254)*(1+'Summary&amp;Assumptions'!$J$29)^(DB$46-1))+AND(DB$56&lt;'Summary&amp;Assumptions'!$J$31,DB$47&gt;=$FQ254,DB$47&lt;=$FR254)*(('Summary&amp;Assumptions'!$H$25*$C254)*(1+'Summary&amp;Assumptions'!$J$29)^(DB$46-1))</f>
        <v>0</v>
      </c>
      <c r="CX254" s="588">
        <f>AND(DC$55&gt;0,SUM($E254:CW254)&lt;'Summary&amp;Assumptions'!$G$32*$B254,$D254&gt;='Summary&amp;Assumptions'!$D$17,DC$47&gt;=$D254,DC$47&lt;=EDATE($D254,'Summary&amp;Assumptions'!$G$32))*$B254+AND(DC$56&lt;'Summary&amp;Assumptions'!$J$31,DC$47&gt;=$FO254,DC$47&lt;=$FP254)*(('Summary&amp;Assumptions'!$H$25*$C254)*(1+'Summary&amp;Assumptions'!$J$29)^(DC$46-1))+AND(DC$56&lt;'Summary&amp;Assumptions'!$J$31,DC$47&gt;=$FQ254,DC$47&lt;=$FR254)*(('Summary&amp;Assumptions'!$H$25*$C254)*(1+'Summary&amp;Assumptions'!$J$29)^(DC$46-1))</f>
        <v>0</v>
      </c>
      <c r="CY254" s="588">
        <f>AND(DD$55&gt;0,SUM($E254:CX254)&lt;'Summary&amp;Assumptions'!$G$32*$B254,$D254&gt;='Summary&amp;Assumptions'!$D$17,DD$47&gt;=$D254,DD$47&lt;=EDATE($D254,'Summary&amp;Assumptions'!$G$32))*$B254+AND(DD$56&lt;'Summary&amp;Assumptions'!$J$31,DD$47&gt;=$FO254,DD$47&lt;=$FP254)*(('Summary&amp;Assumptions'!$H$25*$C254)*(1+'Summary&amp;Assumptions'!$J$29)^(DD$46-1))+AND(DD$56&lt;'Summary&amp;Assumptions'!$J$31,DD$47&gt;=$FQ254,DD$47&lt;=$FR254)*(('Summary&amp;Assumptions'!$H$25*$C254)*(1+'Summary&amp;Assumptions'!$J$29)^(DD$46-1))</f>
        <v>0</v>
      </c>
      <c r="CZ254" s="588">
        <f>AND(DE$55&gt;0,SUM($E254:CY254)&lt;'Summary&amp;Assumptions'!$G$32*$B254,$D254&gt;='Summary&amp;Assumptions'!$D$17,DE$47&gt;=$D254,DE$47&lt;=EDATE($D254,'Summary&amp;Assumptions'!$G$32))*$B254+AND(DE$56&lt;'Summary&amp;Assumptions'!$J$31,DE$47&gt;=$FO254,DE$47&lt;=$FP254)*(('Summary&amp;Assumptions'!$H$25*$C254)*(1+'Summary&amp;Assumptions'!$J$29)^(DE$46-1))+AND(DE$56&lt;'Summary&amp;Assumptions'!$J$31,DE$47&gt;=$FQ254,DE$47&lt;=$FR254)*(('Summary&amp;Assumptions'!$H$25*$C254)*(1+'Summary&amp;Assumptions'!$J$29)^(DE$46-1))</f>
        <v>0</v>
      </c>
      <c r="DA254" s="588">
        <f>AND(DF$55&gt;0,SUM($E254:CZ254)&lt;'Summary&amp;Assumptions'!$G$32*$B254,$D254&gt;='Summary&amp;Assumptions'!$D$17,DF$47&gt;=$D254,DF$47&lt;=EDATE($D254,'Summary&amp;Assumptions'!$G$32))*$B254+AND(DF$56&lt;'Summary&amp;Assumptions'!$J$31,DF$47&gt;=$FO254,DF$47&lt;=$FP254)*(('Summary&amp;Assumptions'!$H$25*$C254)*(1+'Summary&amp;Assumptions'!$J$29)^(DF$46-1))+AND(DF$56&lt;'Summary&amp;Assumptions'!$J$31,DF$47&gt;=$FQ254,DF$47&lt;=$FR254)*(('Summary&amp;Assumptions'!$H$25*$C254)*(1+'Summary&amp;Assumptions'!$J$29)^(DF$46-1))</f>
        <v>0</v>
      </c>
      <c r="DB254" s="588">
        <f>AND(DG$55&gt;0,SUM($E254:DA254)&lt;'Summary&amp;Assumptions'!$G$32*$B254,$D254&gt;='Summary&amp;Assumptions'!$D$17,DG$47&gt;=$D254,DG$47&lt;=EDATE($D254,'Summary&amp;Assumptions'!$G$32))*$B254+AND(DG$56&lt;'Summary&amp;Assumptions'!$J$31,DG$47&gt;=$FO254,DG$47&lt;=$FP254)*(('Summary&amp;Assumptions'!$H$25*$C254)*(1+'Summary&amp;Assumptions'!$J$29)^(DG$46-1))+AND(DG$56&lt;'Summary&amp;Assumptions'!$J$31,DG$47&gt;=$FQ254,DG$47&lt;=$FR254)*(('Summary&amp;Assumptions'!$H$25*$C254)*(1+'Summary&amp;Assumptions'!$J$29)^(DG$46-1))</f>
        <v>0</v>
      </c>
      <c r="DC254" s="588">
        <f>AND(DH$55&gt;0,SUM($E254:DB254)&lt;'Summary&amp;Assumptions'!$G$32*$B254,$D254&gt;='Summary&amp;Assumptions'!$D$17,DH$47&gt;=$D254,DH$47&lt;=EDATE($D254,'Summary&amp;Assumptions'!$G$32))*$B254+AND(DH$56&lt;'Summary&amp;Assumptions'!$J$31,DH$47&gt;=$FO254,DH$47&lt;=$FP254)*(('Summary&amp;Assumptions'!$H$25*$C254)*(1+'Summary&amp;Assumptions'!$J$29)^(DH$46-1))+AND(DH$56&lt;'Summary&amp;Assumptions'!$J$31,DH$47&gt;=$FQ254,DH$47&lt;=$FR254)*(('Summary&amp;Assumptions'!$H$25*$C254)*(1+'Summary&amp;Assumptions'!$J$29)^(DH$46-1))</f>
        <v>0</v>
      </c>
      <c r="DD254" s="588">
        <f>AND(DI$55&gt;0,SUM($E254:DC254)&lt;'Summary&amp;Assumptions'!$G$32*$B254,$D254&gt;='Summary&amp;Assumptions'!$D$17,DI$47&gt;=$D254,DI$47&lt;=EDATE($D254,'Summary&amp;Assumptions'!$G$32))*$B254+AND(DI$56&lt;'Summary&amp;Assumptions'!$J$31,DI$47&gt;=$FO254,DI$47&lt;=$FP254)*(('Summary&amp;Assumptions'!$H$25*$C254)*(1+'Summary&amp;Assumptions'!$J$29)^(DI$46-1))+AND(DI$56&lt;'Summary&amp;Assumptions'!$J$31,DI$47&gt;=$FQ254,DI$47&lt;=$FR254)*(('Summary&amp;Assumptions'!$H$25*$C254)*(1+'Summary&amp;Assumptions'!$J$29)^(DI$46-1))</f>
        <v>0</v>
      </c>
      <c r="DE254" s="588">
        <f>AND(DJ$55&gt;0,SUM($E254:DD254)&lt;'Summary&amp;Assumptions'!$G$32*$B254,$D254&gt;='Summary&amp;Assumptions'!$D$17,DJ$47&gt;=$D254,DJ$47&lt;=EDATE($D254,'Summary&amp;Assumptions'!$G$32))*$B254+AND(DJ$56&lt;'Summary&amp;Assumptions'!$J$31,DJ$47&gt;=$FO254,DJ$47&lt;=$FP254)*(('Summary&amp;Assumptions'!$H$25*$C254)*(1+'Summary&amp;Assumptions'!$J$29)^(DJ$46-1))+AND(DJ$56&lt;'Summary&amp;Assumptions'!$J$31,DJ$47&gt;=$FQ254,DJ$47&lt;=$FR254)*(('Summary&amp;Assumptions'!$H$25*$C254)*(1+'Summary&amp;Assumptions'!$J$29)^(DJ$46-1))</f>
        <v>0</v>
      </c>
      <c r="DF254" s="588">
        <f>AND(DK$55&gt;0,SUM($E254:DE254)&lt;'Summary&amp;Assumptions'!$G$32*$B254,$D254&gt;='Summary&amp;Assumptions'!$D$17,DK$47&gt;=$D254,DK$47&lt;=EDATE($D254,'Summary&amp;Assumptions'!$G$32))*$B254+AND(DK$56&lt;'Summary&amp;Assumptions'!$J$31,DK$47&gt;=$FO254,DK$47&lt;=$FP254)*(('Summary&amp;Assumptions'!$H$25*$C254)*(1+'Summary&amp;Assumptions'!$J$29)^(DK$46-1))+AND(DK$56&lt;'Summary&amp;Assumptions'!$J$31,DK$47&gt;=$FQ254,DK$47&lt;=$FR254)*(('Summary&amp;Assumptions'!$H$25*$C254)*(1+'Summary&amp;Assumptions'!$J$29)^(DK$46-1))</f>
        <v>0</v>
      </c>
      <c r="DG254" s="588">
        <f>AND(DL$55&gt;0,SUM($E254:DF254)&lt;'Summary&amp;Assumptions'!$G$32*$B254,$D254&gt;='Summary&amp;Assumptions'!$D$17,DL$47&gt;=$D254,DL$47&lt;=EDATE($D254,'Summary&amp;Assumptions'!$G$32))*$B254+AND(DL$56&lt;'Summary&amp;Assumptions'!$J$31,DL$47&gt;=$FO254,DL$47&lt;=$FP254)*(('Summary&amp;Assumptions'!$H$25*$C254)*(1+'Summary&amp;Assumptions'!$J$29)^(DL$46-1))+AND(DL$56&lt;'Summary&amp;Assumptions'!$J$31,DL$47&gt;=$FQ254,DL$47&lt;=$FR254)*(('Summary&amp;Assumptions'!$H$25*$C254)*(1+'Summary&amp;Assumptions'!$J$29)^(DL$46-1))</f>
        <v>0</v>
      </c>
      <c r="DH254" s="588">
        <f>AND(DM$55&gt;0,SUM($E254:DG254)&lt;'Summary&amp;Assumptions'!$G$32*$B254,$D254&gt;='Summary&amp;Assumptions'!$D$17,DM$47&gt;=$D254,DM$47&lt;=EDATE($D254,'Summary&amp;Assumptions'!$G$32))*$B254+AND(DM$56&lt;'Summary&amp;Assumptions'!$J$31,DM$47&gt;=$FO254,DM$47&lt;=$FP254)*(('Summary&amp;Assumptions'!$H$25*$C254)*(1+'Summary&amp;Assumptions'!$J$29)^(DM$46-1))+AND(DM$56&lt;'Summary&amp;Assumptions'!$J$31,DM$47&gt;=$FQ254,DM$47&lt;=$FR254)*(('Summary&amp;Assumptions'!$H$25*$C254)*(1+'Summary&amp;Assumptions'!$J$29)^(DM$46-1))</f>
        <v>0</v>
      </c>
      <c r="DI254" s="588">
        <f>AND(DN$55&gt;0,SUM($E254:DH254)&lt;'Summary&amp;Assumptions'!$G$32*$B254,$D254&gt;='Summary&amp;Assumptions'!$D$17,DN$47&gt;=$D254,DN$47&lt;=EDATE($D254,'Summary&amp;Assumptions'!$G$32))*$B254+AND(DN$56&lt;'Summary&amp;Assumptions'!$J$31,DN$47&gt;=$FO254,DN$47&lt;=$FP254)*(('Summary&amp;Assumptions'!$H$25*$C254)*(1+'Summary&amp;Assumptions'!$J$29)^(DN$46-1))+AND(DN$56&lt;'Summary&amp;Assumptions'!$J$31,DN$47&gt;=$FQ254,DN$47&lt;=$FR254)*(('Summary&amp;Assumptions'!$H$25*$C254)*(1+'Summary&amp;Assumptions'!$J$29)^(DN$46-1))</f>
        <v>0</v>
      </c>
      <c r="DJ254" s="588">
        <f>AND(DO$55&gt;0,SUM($E254:DI254)&lt;'Summary&amp;Assumptions'!$G$32*$B254,$D254&gt;='Summary&amp;Assumptions'!$D$17,DO$47&gt;=$D254,DO$47&lt;=EDATE($D254,'Summary&amp;Assumptions'!$G$32))*$B254+AND(DO$56&lt;'Summary&amp;Assumptions'!$J$31,DO$47&gt;=$FO254,DO$47&lt;=$FP254)*(('Summary&amp;Assumptions'!$H$25*$C254)*(1+'Summary&amp;Assumptions'!$J$29)^(DO$46-1))+AND(DO$56&lt;'Summary&amp;Assumptions'!$J$31,DO$47&gt;=$FQ254,DO$47&lt;=$FR254)*(('Summary&amp;Assumptions'!$H$25*$C254)*(1+'Summary&amp;Assumptions'!$J$29)^(DO$46-1))</f>
        <v>0</v>
      </c>
      <c r="DK254" s="588">
        <f>AND(DP$55&gt;0,SUM($E254:DJ254)&lt;'Summary&amp;Assumptions'!$G$32*$B254,$D254&gt;='Summary&amp;Assumptions'!$D$17,DP$47&gt;=$D254,DP$47&lt;=EDATE($D254,'Summary&amp;Assumptions'!$G$32))*$B254+AND(DP$56&lt;'Summary&amp;Assumptions'!$J$31,DP$47&gt;=$FO254,DP$47&lt;=$FP254)*(('Summary&amp;Assumptions'!$H$25*$C254)*(1+'Summary&amp;Assumptions'!$J$29)^(DP$46-1))+AND(DP$56&lt;'Summary&amp;Assumptions'!$J$31,DP$47&gt;=$FQ254,DP$47&lt;=$FR254)*(('Summary&amp;Assumptions'!$H$25*$C254)*(1+'Summary&amp;Assumptions'!$J$29)^(DP$46-1))</f>
        <v>0</v>
      </c>
      <c r="DL254" s="588">
        <f>AND(DQ$55&gt;0,SUM($E254:DK254)&lt;'Summary&amp;Assumptions'!$G$32*$B254,$D254&gt;='Summary&amp;Assumptions'!$D$17,DQ$47&gt;=$D254,DQ$47&lt;=EDATE($D254,'Summary&amp;Assumptions'!$G$32))*$B254+AND(DQ$56&lt;'Summary&amp;Assumptions'!$J$31,DQ$47&gt;=$FO254,DQ$47&lt;=$FP254)*(('Summary&amp;Assumptions'!$H$25*$C254)*(1+'Summary&amp;Assumptions'!$J$29)^(DQ$46-1))+AND(DQ$56&lt;'Summary&amp;Assumptions'!$J$31,DQ$47&gt;=$FQ254,DQ$47&lt;=$FR254)*(('Summary&amp;Assumptions'!$H$25*$C254)*(1+'Summary&amp;Assumptions'!$J$29)^(DQ$46-1))</f>
        <v>0</v>
      </c>
      <c r="DM254" s="588">
        <f>AND(DR$55&gt;0,SUM($E254:DL254)&lt;'Summary&amp;Assumptions'!$G$32*$B254,$D254&gt;='Summary&amp;Assumptions'!$D$17,DR$47&gt;=$D254,DR$47&lt;=EDATE($D254,'Summary&amp;Assumptions'!$G$32))*$B254+AND(DR$56&lt;'Summary&amp;Assumptions'!$J$31,DR$47&gt;=$FO254,DR$47&lt;=$FP254)*(('Summary&amp;Assumptions'!$H$25*$C254)*(1+'Summary&amp;Assumptions'!$J$29)^(DR$46-1))+AND(DR$56&lt;'Summary&amp;Assumptions'!$J$31,DR$47&gt;=$FQ254,DR$47&lt;=$FR254)*(('Summary&amp;Assumptions'!$H$25*$C254)*(1+'Summary&amp;Assumptions'!$J$29)^(DR$46-1))</f>
        <v>0</v>
      </c>
      <c r="DN254" s="588">
        <f>AND(DS$55&gt;0,SUM($E254:DM254)&lt;'Summary&amp;Assumptions'!$G$32*$B254,$D254&gt;='Summary&amp;Assumptions'!$D$17,DS$47&gt;=$D254,DS$47&lt;=EDATE($D254,'Summary&amp;Assumptions'!$G$32))*$B254+AND(DS$56&lt;'Summary&amp;Assumptions'!$J$31,DS$47&gt;=$FO254,DS$47&lt;=$FP254)*(('Summary&amp;Assumptions'!$H$25*$C254)*(1+'Summary&amp;Assumptions'!$J$29)^(DS$46-1))+AND(DS$56&lt;'Summary&amp;Assumptions'!$J$31,DS$47&gt;=$FQ254,DS$47&lt;=$FR254)*(('Summary&amp;Assumptions'!$H$25*$C254)*(1+'Summary&amp;Assumptions'!$J$29)^(DS$46-1))</f>
        <v>0</v>
      </c>
      <c r="DO254" s="588">
        <f>AND(DT$55&gt;0,SUM($E254:DN254)&lt;'Summary&amp;Assumptions'!$G$32*$B254,$D254&gt;='Summary&amp;Assumptions'!$D$17,DT$47&gt;=$D254,DT$47&lt;=EDATE($D254,'Summary&amp;Assumptions'!$G$32))*$B254+AND(DT$56&lt;'Summary&amp;Assumptions'!$J$31,DT$47&gt;=$FO254,DT$47&lt;=$FP254)*(('Summary&amp;Assumptions'!$H$25*$C254)*(1+'Summary&amp;Assumptions'!$J$29)^(DT$46-1))+AND(DT$56&lt;'Summary&amp;Assumptions'!$J$31,DT$47&gt;=$FQ254,DT$47&lt;=$FR254)*(('Summary&amp;Assumptions'!$H$25*$C254)*(1+'Summary&amp;Assumptions'!$J$29)^(DT$46-1))</f>
        <v>0</v>
      </c>
      <c r="DP254" s="588">
        <f>AND(DU$55&gt;0,SUM($E254:DO254)&lt;'Summary&amp;Assumptions'!$G$32*$B254,$D254&gt;='Summary&amp;Assumptions'!$D$17,DU$47&gt;=$D254,DU$47&lt;=EDATE($D254,'Summary&amp;Assumptions'!$G$32))*$B254+AND(DU$56&lt;'Summary&amp;Assumptions'!$J$31,DU$47&gt;=$FO254,DU$47&lt;=$FP254)*(('Summary&amp;Assumptions'!$H$25*$C254)*(1+'Summary&amp;Assumptions'!$J$29)^(DU$46-1))+AND(DU$56&lt;'Summary&amp;Assumptions'!$J$31,DU$47&gt;=$FQ254,DU$47&lt;=$FR254)*(('Summary&amp;Assumptions'!$H$25*$C254)*(1+'Summary&amp;Assumptions'!$J$29)^(DU$46-1))</f>
        <v>0</v>
      </c>
      <c r="DQ254" s="588">
        <f>AND(DV$55&gt;0,SUM($E254:DP254)&lt;'Summary&amp;Assumptions'!$G$32*$B254,$D254&gt;='Summary&amp;Assumptions'!$D$17,DV$47&gt;=$D254,DV$47&lt;=EDATE($D254,'Summary&amp;Assumptions'!$G$32))*$B254+AND(DV$56&lt;'Summary&amp;Assumptions'!$J$31,DV$47&gt;=$FO254,DV$47&lt;=$FP254)*(('Summary&amp;Assumptions'!$H$25*$C254)*(1+'Summary&amp;Assumptions'!$J$29)^(DV$46-1))+AND(DV$56&lt;'Summary&amp;Assumptions'!$J$31,DV$47&gt;=$FQ254,DV$47&lt;=$FR254)*(('Summary&amp;Assumptions'!$H$25*$C254)*(1+'Summary&amp;Assumptions'!$J$29)^(DV$46-1))</f>
        <v>0</v>
      </c>
      <c r="DR254" s="588">
        <f>AND(DW$55&gt;0,SUM($E254:DQ254)&lt;'Summary&amp;Assumptions'!$G$32*$B254,$D254&gt;='Summary&amp;Assumptions'!$D$17,DW$47&gt;=$D254,DW$47&lt;=EDATE($D254,'Summary&amp;Assumptions'!$G$32))*$B254+AND(DW$56&lt;'Summary&amp;Assumptions'!$J$31,DW$47&gt;=$FO254,DW$47&lt;=$FP254)*(('Summary&amp;Assumptions'!$H$25*$C254)*(1+'Summary&amp;Assumptions'!$J$29)^(DW$46-1))+AND(DW$56&lt;'Summary&amp;Assumptions'!$J$31,DW$47&gt;=$FQ254,DW$47&lt;=$FR254)*(('Summary&amp;Assumptions'!$H$25*$C254)*(1+'Summary&amp;Assumptions'!$J$29)^(DW$46-1))</f>
        <v>0</v>
      </c>
      <c r="DS254" s="588">
        <f>AND(DX$55&gt;0,SUM($E254:DR254)&lt;'Summary&amp;Assumptions'!$G$32*$B254,$D254&gt;='Summary&amp;Assumptions'!$D$17,DX$47&gt;=$D254,DX$47&lt;=EDATE($D254,'Summary&amp;Assumptions'!$G$32))*$B254+AND(DX$56&lt;'Summary&amp;Assumptions'!$J$31,DX$47&gt;=$FO254,DX$47&lt;=$FP254)*(('Summary&amp;Assumptions'!$H$25*$C254)*(1+'Summary&amp;Assumptions'!$J$29)^(DX$46-1))+AND(DX$56&lt;'Summary&amp;Assumptions'!$J$31,DX$47&gt;=$FQ254,DX$47&lt;=$FR254)*(('Summary&amp;Assumptions'!$H$25*$C254)*(1+'Summary&amp;Assumptions'!$J$29)^(DX$46-1))</f>
        <v>0</v>
      </c>
      <c r="DT254" s="588">
        <f>AND(DY$55&gt;0,SUM($E254:DS254)&lt;'Summary&amp;Assumptions'!$G$32*$B254,$D254&gt;='Summary&amp;Assumptions'!$D$17,DY$47&gt;=$D254,DY$47&lt;=EDATE($D254,'Summary&amp;Assumptions'!$G$32))*$B254+AND(DY$56&lt;'Summary&amp;Assumptions'!$J$31,DY$47&gt;=$FO254,DY$47&lt;=$FP254)*(('Summary&amp;Assumptions'!$H$25*$C254)*(1+'Summary&amp;Assumptions'!$J$29)^(DY$46-1))+AND(DY$56&lt;'Summary&amp;Assumptions'!$J$31,DY$47&gt;=$FQ254,DY$47&lt;=$FR254)*(('Summary&amp;Assumptions'!$H$25*$C254)*(1+'Summary&amp;Assumptions'!$J$29)^(DY$46-1))</f>
        <v>0</v>
      </c>
      <c r="DU254" s="588">
        <f>AND(DZ$55&gt;0,SUM($E254:DT254)&lt;'Summary&amp;Assumptions'!$G$32*$B254,$D254&gt;='Summary&amp;Assumptions'!$D$17,DZ$47&gt;=$D254,DZ$47&lt;=EDATE($D254,'Summary&amp;Assumptions'!$G$32))*$B254+AND(DZ$56&lt;'Summary&amp;Assumptions'!$J$31,DZ$47&gt;=$FO254,DZ$47&lt;=$FP254)*(('Summary&amp;Assumptions'!$H$25*$C254)*(1+'Summary&amp;Assumptions'!$J$29)^(DZ$46-1))+AND(DZ$56&lt;'Summary&amp;Assumptions'!$J$31,DZ$47&gt;=$FQ254,DZ$47&lt;=$FR254)*(('Summary&amp;Assumptions'!$H$25*$C254)*(1+'Summary&amp;Assumptions'!$J$29)^(DZ$46-1))</f>
        <v>0</v>
      </c>
      <c r="DV254" s="588">
        <f>AND(EA$55&gt;0,SUM($E254:DU254)&lt;'Summary&amp;Assumptions'!$G$32*$B254,$D254&gt;='Summary&amp;Assumptions'!$D$17,EA$47&gt;=$D254,EA$47&lt;=EDATE($D254,'Summary&amp;Assumptions'!$G$32))*$B254+AND(EA$56&lt;'Summary&amp;Assumptions'!$J$31,EA$47&gt;=$FO254,EA$47&lt;=$FP254)*(('Summary&amp;Assumptions'!$H$25*$C254)*(1+'Summary&amp;Assumptions'!$J$29)^(EA$46-1))+AND(EA$56&lt;'Summary&amp;Assumptions'!$J$31,EA$47&gt;=$FQ254,EA$47&lt;=$FR254)*(('Summary&amp;Assumptions'!$H$25*$C254)*(1+'Summary&amp;Assumptions'!$J$29)^(EA$46-1))</f>
        <v>0</v>
      </c>
      <c r="DW254" s="588">
        <f>AND(EB$55&gt;0,SUM($E254:DV254)&lt;'Summary&amp;Assumptions'!$G$32*$B254,$D254&gt;='Summary&amp;Assumptions'!$D$17,EB$47&gt;=$D254,EB$47&lt;=EDATE($D254,'Summary&amp;Assumptions'!$G$32))*$B254+AND(EB$56&lt;'Summary&amp;Assumptions'!$J$31,EB$47&gt;=$FO254,EB$47&lt;=$FP254)*(('Summary&amp;Assumptions'!$H$25*$C254)*(1+'Summary&amp;Assumptions'!$J$29)^(EB$46-1))+AND(EB$56&lt;'Summary&amp;Assumptions'!$J$31,EB$47&gt;=$FQ254,EB$47&lt;=$FR254)*(('Summary&amp;Assumptions'!$H$25*$C254)*(1+'Summary&amp;Assumptions'!$J$29)^(EB$46-1))</f>
        <v>0</v>
      </c>
      <c r="DX254" s="588">
        <f>AND(EC$55&gt;0,SUM($E254:DW254)&lt;'Summary&amp;Assumptions'!$G$32*$B254,$D254&gt;='Summary&amp;Assumptions'!$D$17,EC$47&gt;=$D254,EC$47&lt;=EDATE($D254,'Summary&amp;Assumptions'!$G$32))*$B254+AND(EC$56&lt;'Summary&amp;Assumptions'!$J$31,EC$47&gt;=$FO254,EC$47&lt;=$FP254)*(('Summary&amp;Assumptions'!$H$25*$C254)*(1+'Summary&amp;Assumptions'!$J$29)^(EC$46-1))+AND(EC$56&lt;'Summary&amp;Assumptions'!$J$31,EC$47&gt;=$FQ254,EC$47&lt;=$FR254)*(('Summary&amp;Assumptions'!$H$25*$C254)*(1+'Summary&amp;Assumptions'!$J$29)^(EC$46-1))</f>
        <v>0</v>
      </c>
      <c r="DY254" s="588">
        <f>AND(ED$55&gt;0,SUM($E254:DX254)&lt;'Summary&amp;Assumptions'!$G$32*$B254,$D254&gt;='Summary&amp;Assumptions'!$D$17,ED$47&gt;=$D254,ED$47&lt;=EDATE($D254,'Summary&amp;Assumptions'!$G$32))*$B254+AND(ED$56&lt;'Summary&amp;Assumptions'!$J$31,ED$47&gt;=$FO254,ED$47&lt;=$FP254)*(('Summary&amp;Assumptions'!$H$25*$C254)*(1+'Summary&amp;Assumptions'!$J$29)^(ED$46-1))+AND(ED$56&lt;'Summary&amp;Assumptions'!$J$31,ED$47&gt;=$FQ254,ED$47&lt;=$FR254)*(('Summary&amp;Assumptions'!$H$25*$C254)*(1+'Summary&amp;Assumptions'!$J$29)^(ED$46-1))</f>
        <v>0</v>
      </c>
      <c r="DZ254" s="588">
        <f>AND(EE$55&gt;0,SUM($E254:DY254)&lt;'Summary&amp;Assumptions'!$G$32*$B254,$D254&gt;='Summary&amp;Assumptions'!$D$17,EE$47&gt;=$D254,EE$47&lt;=EDATE($D254,'Summary&amp;Assumptions'!$G$32))*$B254+AND(EE$56&lt;'Summary&amp;Assumptions'!$J$31,EE$47&gt;=$FO254,EE$47&lt;=$FP254)*(('Summary&amp;Assumptions'!$H$25*$C254)*(1+'Summary&amp;Assumptions'!$J$29)^(EE$46-1))+AND(EE$56&lt;'Summary&amp;Assumptions'!$J$31,EE$47&gt;=$FQ254,EE$47&lt;=$FR254)*(('Summary&amp;Assumptions'!$H$25*$C254)*(1+'Summary&amp;Assumptions'!$J$29)^(EE$46-1))</f>
        <v>0</v>
      </c>
      <c r="EA254" s="588">
        <f>AND(EF$55&gt;0,SUM($E254:DZ254)&lt;'Summary&amp;Assumptions'!$G$32*$B254,$D254&gt;='Summary&amp;Assumptions'!$D$17,EF$47&gt;=$D254,EF$47&lt;=EDATE($D254,'Summary&amp;Assumptions'!$G$32))*$B254+AND(EF$56&lt;'Summary&amp;Assumptions'!$J$31,EF$47&gt;=$FO254,EF$47&lt;=$FP254)*(('Summary&amp;Assumptions'!$H$25*$C254)*(1+'Summary&amp;Assumptions'!$J$29)^(EF$46-1))+AND(EF$56&lt;'Summary&amp;Assumptions'!$J$31,EF$47&gt;=$FQ254,EF$47&lt;=$FR254)*(('Summary&amp;Assumptions'!$H$25*$C254)*(1+'Summary&amp;Assumptions'!$J$29)^(EF$46-1))</f>
        <v>0</v>
      </c>
      <c r="EB254" s="588">
        <f>AND(EG$55&gt;0,SUM($E254:EA254)&lt;'Summary&amp;Assumptions'!$G$32*$B254,$D254&gt;='Summary&amp;Assumptions'!$D$17,EG$47&gt;=$D254,EG$47&lt;=EDATE($D254,'Summary&amp;Assumptions'!$G$32))*$B254+AND(EG$56&lt;'Summary&amp;Assumptions'!$J$31,EG$47&gt;=$FO254,EG$47&lt;=$FP254)*(('Summary&amp;Assumptions'!$H$25*$C254)*(1+'Summary&amp;Assumptions'!$J$29)^(EG$46-1))+AND(EG$56&lt;'Summary&amp;Assumptions'!$J$31,EG$47&gt;=$FQ254,EG$47&lt;=$FR254)*(('Summary&amp;Assumptions'!$H$25*$C254)*(1+'Summary&amp;Assumptions'!$J$29)^(EG$46-1))</f>
        <v>0</v>
      </c>
      <c r="EC254" s="588">
        <f>AND(EH$55&gt;0,SUM($E254:EB254)&lt;'Summary&amp;Assumptions'!$G$32*$B254,$D254&gt;='Summary&amp;Assumptions'!$D$17,EH$47&gt;=$D254,EH$47&lt;=EDATE($D254,'Summary&amp;Assumptions'!$G$32))*$B254+AND(EH$56&lt;'Summary&amp;Assumptions'!$J$31,EH$47&gt;=$FO254,EH$47&lt;=$FP254)*(('Summary&amp;Assumptions'!$H$25*$C254)*(1+'Summary&amp;Assumptions'!$J$29)^(EH$46-1))+AND(EH$56&lt;'Summary&amp;Assumptions'!$J$31,EH$47&gt;=$FQ254,EH$47&lt;=$FR254)*(('Summary&amp;Assumptions'!$H$25*$C254)*(1+'Summary&amp;Assumptions'!$J$29)^(EH$46-1))</f>
        <v>0</v>
      </c>
      <c r="ED254" s="588">
        <f>AND(EI$55&gt;0,SUM($E254:EC254)&lt;'Summary&amp;Assumptions'!$G$32*$B254,$D254&gt;='Summary&amp;Assumptions'!$D$17,EI$47&gt;=$D254,EI$47&lt;=EDATE($D254,'Summary&amp;Assumptions'!$G$32))*$B254+AND(EI$56&lt;'Summary&amp;Assumptions'!$J$31,EI$47&gt;=$FO254,EI$47&lt;=$FP254)*(('Summary&amp;Assumptions'!$H$25*$C254)*(1+'Summary&amp;Assumptions'!$J$29)^(EI$46-1))+AND(EI$56&lt;'Summary&amp;Assumptions'!$J$31,EI$47&gt;=$FQ254,EI$47&lt;=$FR254)*(('Summary&amp;Assumptions'!$H$25*$C254)*(1+'Summary&amp;Assumptions'!$J$29)^(EI$46-1))</f>
        <v>0</v>
      </c>
      <c r="EE254" s="588">
        <f>AND(EJ$55&gt;0,SUM($E254:ED254)&lt;'Summary&amp;Assumptions'!$G$32*$B254,$D254&gt;='Summary&amp;Assumptions'!$D$17,EJ$47&gt;=$D254,EJ$47&lt;=EDATE($D254,'Summary&amp;Assumptions'!$G$32))*$B254+AND(EJ$56&lt;'Summary&amp;Assumptions'!$J$31,EJ$47&gt;=$FO254,EJ$47&lt;=$FP254)*(('Summary&amp;Assumptions'!$H$25*$C254)*(1+'Summary&amp;Assumptions'!$J$29)^(EJ$46-1))+AND(EJ$56&lt;'Summary&amp;Assumptions'!$J$31,EJ$47&gt;=$FQ254,EJ$47&lt;=$FR254)*(('Summary&amp;Assumptions'!$H$25*$C254)*(1+'Summary&amp;Assumptions'!$J$29)^(EJ$46-1))</f>
        <v>0</v>
      </c>
      <c r="EF254" s="588">
        <f>AND(EK$55&gt;0,SUM($E254:EE254)&lt;'Summary&amp;Assumptions'!$G$32*$B254,$D254&gt;='Summary&amp;Assumptions'!$D$17,EK$47&gt;=$D254,EK$47&lt;=EDATE($D254,'Summary&amp;Assumptions'!$G$32))*$B254+AND(EK$56&lt;'Summary&amp;Assumptions'!$J$31,EK$47&gt;=$FO254,EK$47&lt;=$FP254)*(('Summary&amp;Assumptions'!$H$25*$C254)*(1+'Summary&amp;Assumptions'!$J$29)^(EK$46-1))+AND(EK$56&lt;'Summary&amp;Assumptions'!$J$31,EK$47&gt;=$FQ254,EK$47&lt;=$FR254)*(('Summary&amp;Assumptions'!$H$25*$C254)*(1+'Summary&amp;Assumptions'!$J$29)^(EK$46-1))</f>
        <v>0</v>
      </c>
      <c r="EG254" s="588">
        <f>AND(EL$55&gt;0,SUM($E254:EF254)&lt;'Summary&amp;Assumptions'!$G$32*$B254,$D254&gt;='Summary&amp;Assumptions'!$D$17,EL$47&gt;=$D254,EL$47&lt;=EDATE($D254,'Summary&amp;Assumptions'!$G$32))*$B254+AND(EL$56&lt;'Summary&amp;Assumptions'!$J$31,EL$47&gt;=$FO254,EL$47&lt;=$FP254)*(('Summary&amp;Assumptions'!$H$25*$C254)*(1+'Summary&amp;Assumptions'!$J$29)^(EL$46-1))+AND(EL$56&lt;'Summary&amp;Assumptions'!$J$31,EL$47&gt;=$FQ254,EL$47&lt;=$FR254)*(('Summary&amp;Assumptions'!$H$25*$C254)*(1+'Summary&amp;Assumptions'!$J$29)^(EL$46-1))</f>
        <v>0</v>
      </c>
      <c r="EH254" s="588">
        <f>AND(EM$55&gt;0,SUM($E254:EG254)&lt;'Summary&amp;Assumptions'!$G$32*$B254,$D254&gt;='Summary&amp;Assumptions'!$D$17,EM$47&gt;=$D254,EM$47&lt;=EDATE($D254,'Summary&amp;Assumptions'!$G$32))*$B254+AND(EM$56&lt;'Summary&amp;Assumptions'!$J$31,EM$47&gt;=$FO254,EM$47&lt;=$FP254)*(('Summary&amp;Assumptions'!$H$25*$C254)*(1+'Summary&amp;Assumptions'!$J$29)^(EM$46-1))+AND(EM$56&lt;'Summary&amp;Assumptions'!$J$31,EM$47&gt;=$FQ254,EM$47&lt;=$FR254)*(('Summary&amp;Assumptions'!$H$25*$C254)*(1+'Summary&amp;Assumptions'!$J$29)^(EM$46-1))</f>
        <v>0</v>
      </c>
      <c r="EI254" s="588">
        <f>AND(EN$55&gt;0,SUM($E254:EH254)&lt;'Summary&amp;Assumptions'!$G$32*$B254,$D254&gt;='Summary&amp;Assumptions'!$D$17,EN$47&gt;=$D254,EN$47&lt;=EDATE($D254,'Summary&amp;Assumptions'!$G$32))*$B254+AND(EN$56&lt;'Summary&amp;Assumptions'!$J$31,EN$47&gt;=$FO254,EN$47&lt;=$FP254)*(('Summary&amp;Assumptions'!$H$25*$C254)*(1+'Summary&amp;Assumptions'!$J$29)^(EN$46-1))+AND(EN$56&lt;'Summary&amp;Assumptions'!$J$31,EN$47&gt;=$FQ254,EN$47&lt;=$FR254)*(('Summary&amp;Assumptions'!$H$25*$C254)*(1+'Summary&amp;Assumptions'!$J$29)^(EN$46-1))</f>
        <v>0</v>
      </c>
      <c r="EJ254" s="588">
        <f>AND(EO$55&gt;0,SUM($E254:EI254)&lt;'Summary&amp;Assumptions'!$G$32*$B254,$D254&gt;='Summary&amp;Assumptions'!$D$17,EO$47&gt;=$D254,EO$47&lt;=EDATE($D254,'Summary&amp;Assumptions'!$G$32))*$B254+AND(EO$56&lt;'Summary&amp;Assumptions'!$J$31,EO$47&gt;=$FO254,EO$47&lt;=$FP254)*(('Summary&amp;Assumptions'!$H$25*$C254)*(1+'Summary&amp;Assumptions'!$J$29)^(EO$46-1))+AND(EO$56&lt;'Summary&amp;Assumptions'!$J$31,EO$47&gt;=$FQ254,EO$47&lt;=$FR254)*(('Summary&amp;Assumptions'!$H$25*$C254)*(1+'Summary&amp;Assumptions'!$J$29)^(EO$46-1))</f>
        <v>0</v>
      </c>
      <c r="EK254" s="588">
        <f>AND(EP$55&gt;0,SUM($E254:EJ254)&lt;'Summary&amp;Assumptions'!$G$32*$B254,$D254&gt;='Summary&amp;Assumptions'!$D$17,EP$47&gt;=$D254,EP$47&lt;=EDATE($D254,'Summary&amp;Assumptions'!$G$32))*$B254+AND(EP$56&lt;'Summary&amp;Assumptions'!$J$31,EP$47&gt;=$FO254,EP$47&lt;=$FP254)*(('Summary&amp;Assumptions'!$H$25*$C254)*(1+'Summary&amp;Assumptions'!$J$29)^(EP$46-1))+AND(EP$56&lt;'Summary&amp;Assumptions'!$J$31,EP$47&gt;=$FQ254,EP$47&lt;=$FR254)*(('Summary&amp;Assumptions'!$H$25*$C254)*(1+'Summary&amp;Assumptions'!$J$29)^(EP$46-1))</f>
        <v>0</v>
      </c>
      <c r="EL254" s="588">
        <f>AND(EQ$55&gt;0,SUM($E254:EK254)&lt;'Summary&amp;Assumptions'!$G$32*$B254,$D254&gt;='Summary&amp;Assumptions'!$D$17,EQ$47&gt;=$D254,EQ$47&lt;=EDATE($D254,'Summary&amp;Assumptions'!$G$32))*$B254+AND(EQ$56&lt;'Summary&amp;Assumptions'!$J$31,EQ$47&gt;=$FO254,EQ$47&lt;=$FP254)*(('Summary&amp;Assumptions'!$H$25*$C254)*(1+'Summary&amp;Assumptions'!$J$29)^(EQ$46-1))+AND(EQ$56&lt;'Summary&amp;Assumptions'!$J$31,EQ$47&gt;=$FQ254,EQ$47&lt;=$FR254)*(('Summary&amp;Assumptions'!$H$25*$C254)*(1+'Summary&amp;Assumptions'!$J$29)^(EQ$46-1))</f>
        <v>0</v>
      </c>
      <c r="EM254" s="588">
        <f>AND(ER$55&gt;0,SUM($E254:EL254)&lt;'Summary&amp;Assumptions'!$G$32*$B254,$D254&gt;='Summary&amp;Assumptions'!$D$17,ER$47&gt;=$D254,ER$47&lt;=EDATE($D254,'Summary&amp;Assumptions'!$G$32))*$B254+AND(ER$56&lt;'Summary&amp;Assumptions'!$J$31,ER$47&gt;=$FO254,ER$47&lt;=$FP254)*(('Summary&amp;Assumptions'!$H$25*$C254)*(1+'Summary&amp;Assumptions'!$J$29)^(ER$46-1))+AND(ER$56&lt;'Summary&amp;Assumptions'!$J$31,ER$47&gt;=$FQ254,ER$47&lt;=$FR254)*(('Summary&amp;Assumptions'!$H$25*$C254)*(1+'Summary&amp;Assumptions'!$J$29)^(ER$46-1))</f>
        <v>0</v>
      </c>
      <c r="EN254" s="588">
        <f>AND(ES$55&gt;0,SUM($E254:EM254)&lt;'Summary&amp;Assumptions'!$G$32*$B254,$D254&gt;='Summary&amp;Assumptions'!$D$17,ES$47&gt;=$D254,ES$47&lt;=EDATE($D254,'Summary&amp;Assumptions'!$G$32))*$B254+AND(ES$56&lt;'Summary&amp;Assumptions'!$J$31,ES$47&gt;=$FO254,ES$47&lt;=$FP254)*(('Summary&amp;Assumptions'!$H$25*$C254)*(1+'Summary&amp;Assumptions'!$J$29)^(ES$46-1))+AND(ES$56&lt;'Summary&amp;Assumptions'!$J$31,ES$47&gt;=$FQ254,ES$47&lt;=$FR254)*(('Summary&amp;Assumptions'!$H$25*$C254)*(1+'Summary&amp;Assumptions'!$J$29)^(ES$46-1))</f>
        <v>0</v>
      </c>
      <c r="EO254" s="588">
        <f>AND(ET$55&gt;0,SUM($E254:EN254)&lt;'Summary&amp;Assumptions'!$G$32*$B254,$D254&gt;='Summary&amp;Assumptions'!$D$17,ET$47&gt;=$D254,ET$47&lt;=EDATE($D254,'Summary&amp;Assumptions'!$G$32))*$B254+AND(ET$56&lt;'Summary&amp;Assumptions'!$J$31,ET$47&gt;=$FO254,ET$47&lt;=$FP254)*(('Summary&amp;Assumptions'!$H$25*$C254)*(1+'Summary&amp;Assumptions'!$J$29)^(ET$46-1))+AND(ET$56&lt;'Summary&amp;Assumptions'!$J$31,ET$47&gt;=$FQ254,ET$47&lt;=$FR254)*(('Summary&amp;Assumptions'!$H$25*$C254)*(1+'Summary&amp;Assumptions'!$J$29)^(ET$46-1))</f>
        <v>0</v>
      </c>
      <c r="EP254" s="588">
        <f>AND(EU$55&gt;0,SUM($E254:EO254)&lt;'Summary&amp;Assumptions'!$G$32*$B254,$D254&gt;='Summary&amp;Assumptions'!$D$17,EU$47&gt;=$D254,EU$47&lt;=EDATE($D254,'Summary&amp;Assumptions'!$G$32))*$B254+AND(EU$56&lt;'Summary&amp;Assumptions'!$J$31,EU$47&gt;=$FO254,EU$47&lt;=$FP254)*(('Summary&amp;Assumptions'!$H$25*$C254)*(1+'Summary&amp;Assumptions'!$J$29)^(EU$46-1))+AND(EU$56&lt;'Summary&amp;Assumptions'!$J$31,EU$47&gt;=$FQ254,EU$47&lt;=$FR254)*(('Summary&amp;Assumptions'!$H$25*$C254)*(1+'Summary&amp;Assumptions'!$J$29)^(EU$46-1))</f>
        <v>0</v>
      </c>
      <c r="EQ254" s="588">
        <f>AND(EV$55&gt;0,SUM($E254:EP254)&lt;'Summary&amp;Assumptions'!$G$32*$B254,$D254&gt;='Summary&amp;Assumptions'!$D$17,EV$47&gt;=$D254,EV$47&lt;=EDATE($D254,'Summary&amp;Assumptions'!$G$32))*$B254+AND(EV$56&lt;'Summary&amp;Assumptions'!$J$31,EV$47&gt;=$FO254,EV$47&lt;=$FP254)*(('Summary&amp;Assumptions'!$H$25*$C254)*(1+'Summary&amp;Assumptions'!$J$29)^(EV$46-1))+AND(EV$56&lt;'Summary&amp;Assumptions'!$J$31,EV$47&gt;=$FQ254,EV$47&lt;=$FR254)*(('Summary&amp;Assumptions'!$H$25*$C254)*(1+'Summary&amp;Assumptions'!$J$29)^(EV$46-1))</f>
        <v>0</v>
      </c>
      <c r="ER254" s="588">
        <f>AND(EW$55&gt;0,SUM($E254:EQ254)&lt;'Summary&amp;Assumptions'!$G$32*$B254,$D254&gt;='Summary&amp;Assumptions'!$D$17,EW$47&gt;=$D254,EW$47&lt;=EDATE($D254,'Summary&amp;Assumptions'!$G$32))*$B254+AND(EW$56&lt;'Summary&amp;Assumptions'!$J$31,EW$47&gt;=$FO254,EW$47&lt;=$FP254)*(('Summary&amp;Assumptions'!$H$25*$C254)*(1+'Summary&amp;Assumptions'!$J$29)^(EW$46-1))+AND(EW$56&lt;'Summary&amp;Assumptions'!$J$31,EW$47&gt;=$FQ254,EW$47&lt;=$FR254)*(('Summary&amp;Assumptions'!$H$25*$C254)*(1+'Summary&amp;Assumptions'!$J$29)^(EW$46-1))</f>
        <v>0</v>
      </c>
      <c r="ES254" s="588">
        <f>AND(EX$55&gt;0,SUM($E254:ER254)&lt;'Summary&amp;Assumptions'!$G$32*$B254,$D254&gt;='Summary&amp;Assumptions'!$D$17,EX$47&gt;=$D254,EX$47&lt;=EDATE($D254,'Summary&amp;Assumptions'!$G$32))*$B254+AND(EX$56&lt;'Summary&amp;Assumptions'!$J$31,EX$47&gt;=$FO254,EX$47&lt;=$FP254)*(('Summary&amp;Assumptions'!$H$25*$C254)*(1+'Summary&amp;Assumptions'!$J$29)^(EX$46-1))+AND(EX$56&lt;'Summary&amp;Assumptions'!$J$31,EX$47&gt;=$FQ254,EX$47&lt;=$FR254)*(('Summary&amp;Assumptions'!$H$25*$C254)*(1+'Summary&amp;Assumptions'!$J$29)^(EX$46-1))</f>
        <v>0</v>
      </c>
      <c r="ET254" s="588">
        <f>AND(EY$55&gt;0,SUM($E254:ES254)&lt;'Summary&amp;Assumptions'!$G$32*$B254,$D254&gt;='Summary&amp;Assumptions'!$D$17,EY$47&gt;=$D254,EY$47&lt;=EDATE($D254,'Summary&amp;Assumptions'!$G$32))*$B254+AND(EY$56&lt;'Summary&amp;Assumptions'!$J$31,EY$47&gt;=$FO254,EY$47&lt;=$FP254)*(('Summary&amp;Assumptions'!$H$25*$C254)*(1+'Summary&amp;Assumptions'!$J$29)^(EY$46-1))+AND(EY$56&lt;'Summary&amp;Assumptions'!$J$31,EY$47&gt;=$FQ254,EY$47&lt;=$FR254)*(('Summary&amp;Assumptions'!$H$25*$C254)*(1+'Summary&amp;Assumptions'!$J$29)^(EY$46-1))</f>
        <v>0</v>
      </c>
      <c r="EU254" s="588">
        <f>AND(EZ$55&gt;0,SUM($E254:ET254)&lt;'Summary&amp;Assumptions'!$G$32*$B254,$D254&gt;='Summary&amp;Assumptions'!$D$17,EZ$47&gt;=$D254,EZ$47&lt;=EDATE($D254,'Summary&amp;Assumptions'!$G$32))*$B254+AND(EZ$56&lt;'Summary&amp;Assumptions'!$J$31,EZ$47&gt;=$FO254,EZ$47&lt;=$FP254)*(('Summary&amp;Assumptions'!$H$25*$C254)*(1+'Summary&amp;Assumptions'!$J$29)^(EZ$46-1))+AND(EZ$56&lt;'Summary&amp;Assumptions'!$J$31,EZ$47&gt;=$FQ254,EZ$47&lt;=$FR254)*(('Summary&amp;Assumptions'!$H$25*$C254)*(1+'Summary&amp;Assumptions'!$J$29)^(EZ$46-1))</f>
        <v>0</v>
      </c>
      <c r="EV254" s="588">
        <f>AND(FA$55&gt;0,SUM($E254:EU254)&lt;'Summary&amp;Assumptions'!$G$32*$B254,$D254&gt;='Summary&amp;Assumptions'!$D$17,FA$47&gt;=$D254,FA$47&lt;=EDATE($D254,'Summary&amp;Assumptions'!$G$32))*$B254+AND(FA$56&lt;'Summary&amp;Assumptions'!$J$31,FA$47&gt;=$FO254,FA$47&lt;=$FP254)*(('Summary&amp;Assumptions'!$H$25*$C254)*(1+'Summary&amp;Assumptions'!$J$29)^(FA$46-1))+AND(FA$56&lt;'Summary&amp;Assumptions'!$J$31,FA$47&gt;=$FQ254,FA$47&lt;=$FR254)*(('Summary&amp;Assumptions'!$H$25*$C254)*(1+'Summary&amp;Assumptions'!$J$29)^(FA$46-1))</f>
        <v>0</v>
      </c>
      <c r="EW254" s="588">
        <f>AND(FB$55&gt;0,SUM($E254:EV254)&lt;'Summary&amp;Assumptions'!$G$32*$B254,$D254&gt;='Summary&amp;Assumptions'!$D$17,FB$47&gt;=$D254,FB$47&lt;=EDATE($D254,'Summary&amp;Assumptions'!$G$32))*$B254+AND(FB$56&lt;'Summary&amp;Assumptions'!$J$31,FB$47&gt;=$FO254,FB$47&lt;=$FP254)*(('Summary&amp;Assumptions'!$H$25*$C254)*(1+'Summary&amp;Assumptions'!$J$29)^(FB$46-1))+AND(FB$56&lt;'Summary&amp;Assumptions'!$J$31,FB$47&gt;=$FQ254,FB$47&lt;=$FR254)*(('Summary&amp;Assumptions'!$H$25*$C254)*(1+'Summary&amp;Assumptions'!$J$29)^(FB$46-1))</f>
        <v>0</v>
      </c>
      <c r="EX254" s="588">
        <f>AND(FC$55&gt;0,SUM($E254:EW254)&lt;'Summary&amp;Assumptions'!$G$32*$B254,$D254&gt;='Summary&amp;Assumptions'!$D$17,FC$47&gt;=$D254,FC$47&lt;=EDATE($D254,'Summary&amp;Assumptions'!$G$32))*$B254+AND(FC$56&lt;'Summary&amp;Assumptions'!$J$31,FC$47&gt;=$FO254,FC$47&lt;=$FP254)*(('Summary&amp;Assumptions'!$H$25*$C254)*(1+'Summary&amp;Assumptions'!$J$29)^(FC$46-1))+AND(FC$56&lt;'Summary&amp;Assumptions'!$J$31,FC$47&gt;=$FQ254,FC$47&lt;=$FR254)*(('Summary&amp;Assumptions'!$H$25*$C254)*(1+'Summary&amp;Assumptions'!$J$29)^(FC$46-1))</f>
        <v>0</v>
      </c>
      <c r="EY254" s="588">
        <f>AND(FD$55&gt;0,SUM($E254:EX254)&lt;'Summary&amp;Assumptions'!$G$32*$B254,$D254&gt;='Summary&amp;Assumptions'!$D$17,FD$47&gt;=$D254,FD$47&lt;=EDATE($D254,'Summary&amp;Assumptions'!$G$32))*$B254+AND(FD$56&lt;'Summary&amp;Assumptions'!$J$31,FD$47&gt;=$FO254,FD$47&lt;=$FP254)*(('Summary&amp;Assumptions'!$H$25*$C254)*(1+'Summary&amp;Assumptions'!$J$29)^(FD$46-1))+AND(FD$56&lt;'Summary&amp;Assumptions'!$J$31,FD$47&gt;=$FQ254,FD$47&lt;=$FR254)*(('Summary&amp;Assumptions'!$H$25*$C254)*(1+'Summary&amp;Assumptions'!$J$29)^(FD$46-1))</f>
        <v>0</v>
      </c>
      <c r="EZ254" s="588">
        <f>AND(FE$55&gt;0,SUM($E254:EY254)&lt;'Summary&amp;Assumptions'!$G$32*$B254,$D254&gt;='Summary&amp;Assumptions'!$D$17,FE$47&gt;=$D254,FE$47&lt;=EDATE($D254,'Summary&amp;Assumptions'!$G$32))*$B254+AND(FE$56&lt;'Summary&amp;Assumptions'!$J$31,FE$47&gt;=$FO254,FE$47&lt;=$FP254)*(('Summary&amp;Assumptions'!$H$25*$C254)*(1+'Summary&amp;Assumptions'!$J$29)^(FE$46-1))+AND(FE$56&lt;'Summary&amp;Assumptions'!$J$31,FE$47&gt;=$FQ254,FE$47&lt;=$FR254)*(('Summary&amp;Assumptions'!$H$25*$C254)*(1+'Summary&amp;Assumptions'!$J$29)^(FE$46-1))</f>
        <v>0</v>
      </c>
      <c r="FA254" s="588">
        <f>AND(FF$55&gt;0,SUM($E254:EZ254)&lt;'Summary&amp;Assumptions'!$G$32*$B254,$D254&gt;='Summary&amp;Assumptions'!$D$17,FF$47&gt;=$D254,FF$47&lt;=EDATE($D254,'Summary&amp;Assumptions'!$G$32))*$B254+AND(FF$56&lt;'Summary&amp;Assumptions'!$J$31,FF$47&gt;=$FO254,FF$47&lt;=$FP254)*(('Summary&amp;Assumptions'!$H$25*$C254)*(1+'Summary&amp;Assumptions'!$J$29)^(FF$46-1))+AND(FF$56&lt;'Summary&amp;Assumptions'!$J$31,FF$47&gt;=$FQ254,FF$47&lt;=$FR254)*(('Summary&amp;Assumptions'!$H$25*$C254)*(1+'Summary&amp;Assumptions'!$J$29)^(FF$46-1))</f>
        <v>0</v>
      </c>
      <c r="FB254" s="588">
        <f>AND(FG$55&gt;0,SUM($E254:FA254)&lt;'Summary&amp;Assumptions'!$G$32*$B254,$D254&gt;='Summary&amp;Assumptions'!$D$17,FG$47&gt;=$D254,FG$47&lt;=EDATE($D254,'Summary&amp;Assumptions'!$G$32))*$B254+AND(FG$56&lt;'Summary&amp;Assumptions'!$J$31,FG$47&gt;=$FO254,FG$47&lt;=$FP254)*(('Summary&amp;Assumptions'!$H$25*$C254)*(1+'Summary&amp;Assumptions'!$J$29)^(FG$46-1))+AND(FG$56&lt;'Summary&amp;Assumptions'!$J$31,FG$47&gt;=$FQ254,FG$47&lt;=$FR254)*(('Summary&amp;Assumptions'!$H$25*$C254)*(1+'Summary&amp;Assumptions'!$J$29)^(FG$46-1))</f>
        <v>0</v>
      </c>
      <c r="FC254" s="588">
        <f>AND(FH$55&gt;0,SUM($E254:FB254)&lt;'Summary&amp;Assumptions'!$G$32*$B254,$D254&gt;='Summary&amp;Assumptions'!$D$17,FH$47&gt;=$D254,FH$47&lt;=EDATE($D254,'Summary&amp;Assumptions'!$G$32))*$B254+AND(FH$56&lt;'Summary&amp;Assumptions'!$J$31,FH$47&gt;=$FO254,FH$47&lt;=$FP254)*(('Summary&amp;Assumptions'!$H$25*$C254)*(1+'Summary&amp;Assumptions'!$J$29)^(FH$46-1))+AND(FH$56&lt;'Summary&amp;Assumptions'!$J$31,FH$47&gt;=$FQ254,FH$47&lt;=$FR254)*(('Summary&amp;Assumptions'!$H$25*$C254)*(1+'Summary&amp;Assumptions'!$J$29)^(FH$46-1))</f>
        <v>0</v>
      </c>
      <c r="FD254" s="588">
        <f>AND(FI$55&gt;0,SUM($E254:FC254)&lt;'Summary&amp;Assumptions'!$G$32*$B254,$D254&gt;='Summary&amp;Assumptions'!$D$17,FI$47&gt;=$D254,FI$47&lt;=EDATE($D254,'Summary&amp;Assumptions'!$G$32))*$B254+AND(FI$56&lt;'Summary&amp;Assumptions'!$J$31,FI$47&gt;=$FO254,FI$47&lt;=$FP254)*(('Summary&amp;Assumptions'!$H$25*$C254)*(1+'Summary&amp;Assumptions'!$J$29)^(FI$46-1))+AND(FI$56&lt;'Summary&amp;Assumptions'!$J$31,FI$47&gt;=$FQ254,FI$47&lt;=$FR254)*(('Summary&amp;Assumptions'!$H$25*$C254)*(1+'Summary&amp;Assumptions'!$J$29)^(FI$46-1))</f>
        <v>0</v>
      </c>
      <c r="FE254" s="588">
        <f>AND(FJ$55&gt;0,SUM($E254:FD254)&lt;'Summary&amp;Assumptions'!$G$32*$B254,$D254&gt;='Summary&amp;Assumptions'!$D$17,FJ$47&gt;=$D254,FJ$47&lt;=EDATE($D254,'Summary&amp;Assumptions'!$G$32))*$B254+AND(FJ$56&lt;'Summary&amp;Assumptions'!$J$31,FJ$47&gt;=$FO254,FJ$47&lt;=$FP254)*(('Summary&amp;Assumptions'!$H$25*$C254)*(1+'Summary&amp;Assumptions'!$J$29)^(FJ$46-1))+AND(FJ$56&lt;'Summary&amp;Assumptions'!$J$31,FJ$47&gt;=$FQ254,FJ$47&lt;=$FR254)*(('Summary&amp;Assumptions'!$H$25*$C254)*(1+'Summary&amp;Assumptions'!$J$29)^(FJ$46-1))</f>
        <v>0</v>
      </c>
      <c r="FF254" s="588">
        <f>AND(FK$55&gt;0,SUM($E254:FE254)&lt;'Summary&amp;Assumptions'!$G$32*$B254,$D254&gt;='Summary&amp;Assumptions'!$D$17,FK$47&gt;=$D254,FK$47&lt;=EDATE($D254,'Summary&amp;Assumptions'!$G$32))*$B254+AND(FK$56&lt;'Summary&amp;Assumptions'!$J$31,FK$47&gt;=$FO254,FK$47&lt;=$FP254)*(('Summary&amp;Assumptions'!$H$25*$C254)*(1+'Summary&amp;Assumptions'!$J$29)^(FK$46-1))+AND(FK$56&lt;'Summary&amp;Assumptions'!$J$31,FK$47&gt;=$FQ254,FK$47&lt;=$FR254)*(('Summary&amp;Assumptions'!$H$25*$C254)*(1+'Summary&amp;Assumptions'!$J$29)^(FK$46-1))</f>
        <v>0</v>
      </c>
      <c r="FG254" s="588">
        <f>AND(FL$55&gt;0,SUM($E254:FF254)&lt;'Summary&amp;Assumptions'!$G$32*$B254,$D254&gt;='Summary&amp;Assumptions'!$D$17,FL$47&gt;=$D254,FL$47&lt;=EDATE($D254,'Summary&amp;Assumptions'!$G$32))*$B254+AND(FL$56&lt;'Summary&amp;Assumptions'!$J$31,FL$47&gt;=$FO254,FL$47&lt;=$FP254)*(('Summary&amp;Assumptions'!$H$25*$C254)*(1+'Summary&amp;Assumptions'!$J$29)^(FL$46-1))+AND(FL$56&lt;'Summary&amp;Assumptions'!$J$31,FL$47&gt;=$FQ254,FL$47&lt;=$FR254)*(('Summary&amp;Assumptions'!$H$25*$C254)*(1+'Summary&amp;Assumptions'!$J$29)^(FL$46-1))</f>
        <v>0</v>
      </c>
      <c r="FH254" s="588">
        <f>AND(FM$55&gt;0,SUM($E254:FG254)&lt;'Summary&amp;Assumptions'!$G$32*$B254,$D254&gt;='Summary&amp;Assumptions'!$D$17,FM$47&gt;=$D254,FM$47&lt;=EDATE($D254,'Summary&amp;Assumptions'!$G$32))*$B254+AND(FM$56&lt;'Summary&amp;Assumptions'!$J$31,FM$47&gt;=$FO254,FM$47&lt;=$FP254)*(('Summary&amp;Assumptions'!$H$25*$C254)*(1+'Summary&amp;Assumptions'!$J$29)^(FM$46-1))+AND(FM$56&lt;'Summary&amp;Assumptions'!$J$31,FM$47&gt;=$FQ254,FM$47&lt;=$FR254)*(('Summary&amp;Assumptions'!$H$25*$C254)*(1+'Summary&amp;Assumptions'!$J$29)^(FM$46-1))</f>
        <v>0</v>
      </c>
      <c r="FI254" s="588">
        <f>AND(FN$55&gt;0,SUM($E254:FH254)&lt;'Summary&amp;Assumptions'!$G$32*$B254,$D254&gt;='Summary&amp;Assumptions'!$D$17,FN$47&gt;=$D254,FN$47&lt;=EDATE($D254,'Summary&amp;Assumptions'!$G$32))*$B254+AND(FN$56&lt;'Summary&amp;Assumptions'!$J$31,FN$47&gt;=$FO254,FN$47&lt;=$FP254)*(('Summary&amp;Assumptions'!$H$25*$C254)*(1+'Summary&amp;Assumptions'!$J$29)^(FN$46-1))+AND(FN$56&lt;'Summary&amp;Assumptions'!$J$31,FN$47&gt;=$FQ254,FN$47&lt;=$FR254)*(('Summary&amp;Assumptions'!$H$25*$C254)*(1+'Summary&amp;Assumptions'!$J$29)^(FN$46-1))</f>
        <v>0</v>
      </c>
      <c r="FJ254" s="588">
        <f>AND(FO$55&gt;0,SUM($E254:FI254)&lt;'Summary&amp;Assumptions'!$G$32*$B254,$D254&gt;='Summary&amp;Assumptions'!$D$17,FO$47&gt;=$D254,FO$47&lt;=EDATE($D254,'Summary&amp;Assumptions'!$G$32))*$B254+AND(FO$56&lt;'Summary&amp;Assumptions'!$J$31,FO$47&gt;=$FO254,FO$47&lt;=$FP254)*(('Summary&amp;Assumptions'!$H$25*$C254)*(1+'Summary&amp;Assumptions'!$J$29)^(FO$46-1))+AND(FO$56&lt;'Summary&amp;Assumptions'!$J$31,FO$47&gt;=$FQ254,FO$47&lt;=$FR254)*(('Summary&amp;Assumptions'!$H$25*$C254)*(1+'Summary&amp;Assumptions'!$J$29)^(FO$46-1))</f>
        <v>0</v>
      </c>
      <c r="FK254" s="588">
        <f>AND(FP$55&gt;0,SUM($E254:FJ254)&lt;'Summary&amp;Assumptions'!$G$32*$B254,$D254&gt;='Summary&amp;Assumptions'!$D$17,FP$47&gt;=$D254,FP$47&lt;=EDATE($D254,'Summary&amp;Assumptions'!$G$32))*$B254+AND(FP$56&lt;'Summary&amp;Assumptions'!$J$31,FP$47&gt;=$FO254,FP$47&lt;=$FP254)*(('Summary&amp;Assumptions'!$H$25*$C254)*(1+'Summary&amp;Assumptions'!$J$29)^(FP$46-1))+AND(FP$56&lt;'Summary&amp;Assumptions'!$J$31,FP$47&gt;=$FQ254,FP$47&lt;=$FR254)*(('Summary&amp;Assumptions'!$H$25*$C254)*(1+'Summary&amp;Assumptions'!$J$29)^(FP$46-1))</f>
        <v>0</v>
      </c>
      <c r="FL254" s="588">
        <f>AND(FQ$55&gt;0,SUM($E254:FK254)&lt;'Summary&amp;Assumptions'!$G$32*$B254,$D254&gt;='Summary&amp;Assumptions'!$D$17,FQ$47&gt;=$D254,FQ$47&lt;=EDATE($D254,'Summary&amp;Assumptions'!$G$32))*$B254+AND(FQ$56&lt;'Summary&amp;Assumptions'!$J$31,FQ$47&gt;=$FO254,FQ$47&lt;=$FP254)*(('Summary&amp;Assumptions'!$H$25*$C254)*(1+'Summary&amp;Assumptions'!$J$29)^(FQ$46-1))+AND(FQ$56&lt;'Summary&amp;Assumptions'!$J$31,FQ$47&gt;=$FQ254,FQ$47&lt;=$FR254)*(('Summary&amp;Assumptions'!$H$25*$C254)*(1+'Summary&amp;Assumptions'!$J$29)^(FQ$46-1))</f>
        <v>0</v>
      </c>
      <c r="FO254" s="576">
        <f>EDATE(D254,'Summary&amp;Assumptions'!$G$34)</f>
        <v>48519</v>
      </c>
      <c r="FP254" s="576">
        <f>EDATE(FO254,'Summary&amp;Assumptions'!$G$33-1)</f>
        <v>48549</v>
      </c>
      <c r="FQ254" s="576">
        <f>EDATE(FO254,'Summary&amp;Assumptions'!$G$34)</f>
        <v>48884</v>
      </c>
      <c r="FR254" s="576">
        <f>EDATE(FQ254,'Summary&amp;Assumptions'!$G$33-1)</f>
        <v>48914</v>
      </c>
    </row>
    <row r="255" spans="2:174" hidden="1" x14ac:dyDescent="0.2">
      <c r="B255" s="588">
        <v>0</v>
      </c>
      <c r="C255" s="193">
        <v>0</v>
      </c>
      <c r="D255" s="589">
        <v>48183</v>
      </c>
      <c r="F255" s="588">
        <f>AND(K$55&gt;0,SUM($E255:E255)&lt;'Summary&amp;Assumptions'!$G$32*$B255,$D255&gt;='Summary&amp;Assumptions'!$D$17,K$47&gt;=$D255,K$47&lt;=EDATE($D255,'Summary&amp;Assumptions'!$G$32))*$B255+AND(K$56&lt;'Summary&amp;Assumptions'!$J$31,K$47&gt;=$FO255,K$47&lt;=$FP255)*(('Summary&amp;Assumptions'!$H$25*$C255)*(1+'Summary&amp;Assumptions'!$J$29)^(K$46-1))+AND(K$56&lt;'Summary&amp;Assumptions'!$J$31,K$47&gt;=$FQ255,K$47&lt;=$FR255)*(('Summary&amp;Assumptions'!$H$25*$C255)*(1+'Summary&amp;Assumptions'!$J$29)^(K$46-1))</f>
        <v>0</v>
      </c>
      <c r="G255" s="588">
        <f>AND(L$55&gt;0,SUM($E255:F255)&lt;'Summary&amp;Assumptions'!$G$32*$B255,$D255&gt;='Summary&amp;Assumptions'!$D$17,L$47&gt;=$D255,L$47&lt;=EDATE($D255,'Summary&amp;Assumptions'!$G$32))*$B255+AND(L$56&lt;'Summary&amp;Assumptions'!$J$31,L$47&gt;=$FO255,L$47&lt;=$FP255)*(('Summary&amp;Assumptions'!$H$25*$C255)*(1+'Summary&amp;Assumptions'!$J$29)^(L$46-1))+AND(L$56&lt;'Summary&amp;Assumptions'!$J$31,L$47&gt;=$FQ255,L$47&lt;=$FR255)*(('Summary&amp;Assumptions'!$H$25*$C255)*(1+'Summary&amp;Assumptions'!$J$29)^(L$46-1))</f>
        <v>0</v>
      </c>
      <c r="H255" s="588">
        <f>AND(M$55&gt;0,SUM($E255:G255)&lt;'Summary&amp;Assumptions'!$G$32*$B255,$D255&gt;='Summary&amp;Assumptions'!$D$17,M$47&gt;=$D255,M$47&lt;=EDATE($D255,'Summary&amp;Assumptions'!$G$32))*$B255+AND(M$56&lt;'Summary&amp;Assumptions'!$J$31,M$47&gt;=$FO255,M$47&lt;=$FP255)*(('Summary&amp;Assumptions'!$H$25*$C255)*(1+'Summary&amp;Assumptions'!$J$29)^(M$46-1))+AND(M$56&lt;'Summary&amp;Assumptions'!$J$31,M$47&gt;=$FQ255,M$47&lt;=$FR255)*(('Summary&amp;Assumptions'!$H$25*$C255)*(1+'Summary&amp;Assumptions'!$J$29)^(M$46-1))</f>
        <v>0</v>
      </c>
      <c r="I255" s="588">
        <f>AND(N$55&gt;0,SUM($E255:H255)&lt;'Summary&amp;Assumptions'!$G$32*$B255,$D255&gt;='Summary&amp;Assumptions'!$D$17,N$47&gt;=$D255,N$47&lt;=EDATE($D255,'Summary&amp;Assumptions'!$G$32))*$B255+AND(N$56&lt;'Summary&amp;Assumptions'!$J$31,N$47&gt;=$FO255,N$47&lt;=$FP255)*(('Summary&amp;Assumptions'!$H$25*$C255)*(1+'Summary&amp;Assumptions'!$J$29)^(N$46-1))+AND(N$56&lt;'Summary&amp;Assumptions'!$J$31,N$47&gt;=$FQ255,N$47&lt;=$FR255)*(('Summary&amp;Assumptions'!$H$25*$C255)*(1+'Summary&amp;Assumptions'!$J$29)^(N$46-1))</f>
        <v>0</v>
      </c>
      <c r="J255" s="588">
        <f>AND(O$55&gt;0,SUM($E255:I255)&lt;'Summary&amp;Assumptions'!$G$32*$B255,$D255&gt;='Summary&amp;Assumptions'!$D$17,O$47&gt;=$D255,O$47&lt;=EDATE($D255,'Summary&amp;Assumptions'!$G$32))*$B255+AND(O$56&lt;'Summary&amp;Assumptions'!$J$31,O$47&gt;=$FO255,O$47&lt;=$FP255)*(('Summary&amp;Assumptions'!$H$25*$C255)*(1+'Summary&amp;Assumptions'!$J$29)^(O$46-1))+AND(O$56&lt;'Summary&amp;Assumptions'!$J$31,O$47&gt;=$FQ255,O$47&lt;=$FR255)*(('Summary&amp;Assumptions'!$H$25*$C255)*(1+'Summary&amp;Assumptions'!$J$29)^(O$46-1))</f>
        <v>0</v>
      </c>
      <c r="K255" s="588">
        <f>AND(P$55&gt;0,SUM($E255:J255)&lt;'Summary&amp;Assumptions'!$G$32*$B255,$D255&gt;='Summary&amp;Assumptions'!$D$17,P$47&gt;=$D255,P$47&lt;=EDATE($D255,'Summary&amp;Assumptions'!$G$32))*$B255+AND(P$56&lt;'Summary&amp;Assumptions'!$J$31,P$47&gt;=$FO255,P$47&lt;=$FP255)*(('Summary&amp;Assumptions'!$H$25*$C255)*(1+'Summary&amp;Assumptions'!$J$29)^(P$46-1))+AND(P$56&lt;'Summary&amp;Assumptions'!$J$31,P$47&gt;=$FQ255,P$47&lt;=$FR255)*(('Summary&amp;Assumptions'!$H$25*$C255)*(1+'Summary&amp;Assumptions'!$J$29)^(P$46-1))</f>
        <v>0</v>
      </c>
      <c r="L255" s="588">
        <f>AND(Q$55&gt;0,SUM($E255:K255)&lt;'Summary&amp;Assumptions'!$G$32*$B255,$D255&gt;='Summary&amp;Assumptions'!$D$17,Q$47&gt;=$D255,Q$47&lt;=EDATE($D255,'Summary&amp;Assumptions'!$G$32))*$B255+AND(Q$56&lt;'Summary&amp;Assumptions'!$J$31,Q$47&gt;=$FO255,Q$47&lt;=$FP255)*(('Summary&amp;Assumptions'!$H$25*$C255)*(1+'Summary&amp;Assumptions'!$J$29)^(Q$46-1))+AND(Q$56&lt;'Summary&amp;Assumptions'!$J$31,Q$47&gt;=$FQ255,Q$47&lt;=$FR255)*(('Summary&amp;Assumptions'!$H$25*$C255)*(1+'Summary&amp;Assumptions'!$J$29)^(Q$46-1))</f>
        <v>0</v>
      </c>
      <c r="M255" s="588">
        <f>AND(R$55&gt;0,SUM($E255:L255)&lt;'Summary&amp;Assumptions'!$G$32*$B255,$D255&gt;='Summary&amp;Assumptions'!$D$17,R$47&gt;=$D255,R$47&lt;=EDATE($D255,'Summary&amp;Assumptions'!$G$32))*$B255+AND(R$56&lt;'Summary&amp;Assumptions'!$J$31,R$47&gt;=$FO255,R$47&lt;=$FP255)*(('Summary&amp;Assumptions'!$H$25*$C255)*(1+'Summary&amp;Assumptions'!$J$29)^(R$46-1))+AND(R$56&lt;'Summary&amp;Assumptions'!$J$31,R$47&gt;=$FQ255,R$47&lt;=$FR255)*(('Summary&amp;Assumptions'!$H$25*$C255)*(1+'Summary&amp;Assumptions'!$J$29)^(R$46-1))</f>
        <v>0</v>
      </c>
      <c r="N255" s="588">
        <f>AND(S$55&gt;0,SUM($E255:M255)&lt;'Summary&amp;Assumptions'!$G$32*$B255,$D255&gt;='Summary&amp;Assumptions'!$D$17,S$47&gt;=$D255,S$47&lt;=EDATE($D255,'Summary&amp;Assumptions'!$G$32))*$B255+AND(S$56&lt;'Summary&amp;Assumptions'!$J$31,S$47&gt;=$FO255,S$47&lt;=$FP255)*(('Summary&amp;Assumptions'!$H$25*$C255)*(1+'Summary&amp;Assumptions'!$J$29)^(S$46-1))+AND(S$56&lt;'Summary&amp;Assumptions'!$J$31,S$47&gt;=$FQ255,S$47&lt;=$FR255)*(('Summary&amp;Assumptions'!$H$25*$C255)*(1+'Summary&amp;Assumptions'!$J$29)^(S$46-1))</f>
        <v>0</v>
      </c>
      <c r="O255" s="588">
        <f>AND(T$55&gt;0,SUM($E255:N255)&lt;'Summary&amp;Assumptions'!$G$32*$B255,$D255&gt;='Summary&amp;Assumptions'!$D$17,T$47&gt;=$D255,T$47&lt;=EDATE($D255,'Summary&amp;Assumptions'!$G$32))*$B255+AND(T$56&lt;'Summary&amp;Assumptions'!$J$31,T$47&gt;=$FO255,T$47&lt;=$FP255)*(('Summary&amp;Assumptions'!$H$25*$C255)*(1+'Summary&amp;Assumptions'!$J$29)^(T$46-1))+AND(T$56&lt;'Summary&amp;Assumptions'!$J$31,T$47&gt;=$FQ255,T$47&lt;=$FR255)*(('Summary&amp;Assumptions'!$H$25*$C255)*(1+'Summary&amp;Assumptions'!$J$29)^(T$46-1))</f>
        <v>0</v>
      </c>
      <c r="P255" s="588">
        <f>AND(U$55&gt;0,SUM($E255:O255)&lt;'Summary&amp;Assumptions'!$G$32*$B255,$D255&gt;='Summary&amp;Assumptions'!$D$17,U$47&gt;=$D255,U$47&lt;=EDATE($D255,'Summary&amp;Assumptions'!$G$32))*$B255+AND(U$56&lt;'Summary&amp;Assumptions'!$J$31,U$47&gt;=$FO255,U$47&lt;=$FP255)*(('Summary&amp;Assumptions'!$H$25*$C255)*(1+'Summary&amp;Assumptions'!$J$29)^(U$46-1))+AND(U$56&lt;'Summary&amp;Assumptions'!$J$31,U$47&gt;=$FQ255,U$47&lt;=$FR255)*(('Summary&amp;Assumptions'!$H$25*$C255)*(1+'Summary&amp;Assumptions'!$J$29)^(U$46-1))</f>
        <v>0</v>
      </c>
      <c r="Q255" s="588">
        <f>AND(V$55&gt;0,SUM($E255:P255)&lt;'Summary&amp;Assumptions'!$G$32*$B255,$D255&gt;='Summary&amp;Assumptions'!$D$17,V$47&gt;=$D255,V$47&lt;=EDATE($D255,'Summary&amp;Assumptions'!$G$32))*$B255+AND(V$56&lt;'Summary&amp;Assumptions'!$J$31,V$47&gt;=$FO255,V$47&lt;=$FP255)*(('Summary&amp;Assumptions'!$H$25*$C255)*(1+'Summary&amp;Assumptions'!$J$29)^(V$46-1))+AND(V$56&lt;'Summary&amp;Assumptions'!$J$31,V$47&gt;=$FQ255,V$47&lt;=$FR255)*(('Summary&amp;Assumptions'!$H$25*$C255)*(1+'Summary&amp;Assumptions'!$J$29)^(V$46-1))</f>
        <v>0</v>
      </c>
      <c r="R255" s="588">
        <f>AND(W$55&gt;0,SUM($E255:Q255)&lt;'Summary&amp;Assumptions'!$G$32*$B255,$D255&gt;='Summary&amp;Assumptions'!$D$17,W$47&gt;=$D255,W$47&lt;=EDATE($D255,'Summary&amp;Assumptions'!$G$32))*$B255+AND(W$56&lt;'Summary&amp;Assumptions'!$J$31,W$47&gt;=$FO255,W$47&lt;=$FP255)*(('Summary&amp;Assumptions'!$H$25*$C255)*(1+'Summary&amp;Assumptions'!$J$29)^(W$46-1))+AND(W$56&lt;'Summary&amp;Assumptions'!$J$31,W$47&gt;=$FQ255,W$47&lt;=$FR255)*(('Summary&amp;Assumptions'!$H$25*$C255)*(1+'Summary&amp;Assumptions'!$J$29)^(W$46-1))</f>
        <v>0</v>
      </c>
      <c r="S255" s="588">
        <f>AND(X$55&gt;0,SUM($E255:R255)&lt;'Summary&amp;Assumptions'!$G$32*$B255,$D255&gt;='Summary&amp;Assumptions'!$D$17,X$47&gt;=$D255,X$47&lt;=EDATE($D255,'Summary&amp;Assumptions'!$G$32))*$B255+AND(X$56&lt;'Summary&amp;Assumptions'!$J$31,X$47&gt;=$FO255,X$47&lt;=$FP255)*(('Summary&amp;Assumptions'!$H$25*$C255)*(1+'Summary&amp;Assumptions'!$J$29)^(X$46-1))+AND(X$56&lt;'Summary&amp;Assumptions'!$J$31,X$47&gt;=$FQ255,X$47&lt;=$FR255)*(('Summary&amp;Assumptions'!$H$25*$C255)*(1+'Summary&amp;Assumptions'!$J$29)^(X$46-1))</f>
        <v>0</v>
      </c>
      <c r="T255" s="588">
        <f>AND(Y$55&gt;0,SUM($E255:S255)&lt;'Summary&amp;Assumptions'!$G$32*$B255,$D255&gt;='Summary&amp;Assumptions'!$D$17,Y$47&gt;=$D255,Y$47&lt;=EDATE($D255,'Summary&amp;Assumptions'!$G$32))*$B255+AND(Y$56&lt;'Summary&amp;Assumptions'!$J$31,Y$47&gt;=$FO255,Y$47&lt;=$FP255)*(('Summary&amp;Assumptions'!$H$25*$C255)*(1+'Summary&amp;Assumptions'!$J$29)^(Y$46-1))+AND(Y$56&lt;'Summary&amp;Assumptions'!$J$31,Y$47&gt;=$FQ255,Y$47&lt;=$FR255)*(('Summary&amp;Assumptions'!$H$25*$C255)*(1+'Summary&amp;Assumptions'!$J$29)^(Y$46-1))</f>
        <v>0</v>
      </c>
      <c r="U255" s="588">
        <f>AND(Z$55&gt;0,SUM($E255:T255)&lt;'Summary&amp;Assumptions'!$G$32*$B255,$D255&gt;='Summary&amp;Assumptions'!$D$17,Z$47&gt;=$D255,Z$47&lt;=EDATE($D255,'Summary&amp;Assumptions'!$G$32))*$B255+AND(Z$56&lt;'Summary&amp;Assumptions'!$J$31,Z$47&gt;=$FO255,Z$47&lt;=$FP255)*(('Summary&amp;Assumptions'!$H$25*$C255)*(1+'Summary&amp;Assumptions'!$J$29)^(Z$46-1))+AND(Z$56&lt;'Summary&amp;Assumptions'!$J$31,Z$47&gt;=$FQ255,Z$47&lt;=$FR255)*(('Summary&amp;Assumptions'!$H$25*$C255)*(1+'Summary&amp;Assumptions'!$J$29)^(Z$46-1))</f>
        <v>0</v>
      </c>
      <c r="V255" s="588">
        <f>AND(AA$55&gt;0,SUM($E255:U255)&lt;'Summary&amp;Assumptions'!$G$32*$B255,$D255&gt;='Summary&amp;Assumptions'!$D$17,AA$47&gt;=$D255,AA$47&lt;=EDATE($D255,'Summary&amp;Assumptions'!$G$32))*$B255+AND(AA$56&lt;'Summary&amp;Assumptions'!$J$31,AA$47&gt;=$FO255,AA$47&lt;=$FP255)*(('Summary&amp;Assumptions'!$H$25*$C255)*(1+'Summary&amp;Assumptions'!$J$29)^(AA$46-1))+AND(AA$56&lt;'Summary&amp;Assumptions'!$J$31,AA$47&gt;=$FQ255,AA$47&lt;=$FR255)*(('Summary&amp;Assumptions'!$H$25*$C255)*(1+'Summary&amp;Assumptions'!$J$29)^(AA$46-1))</f>
        <v>0</v>
      </c>
      <c r="W255" s="588">
        <f>AND(AB$55&gt;0,SUM($E255:V255)&lt;'Summary&amp;Assumptions'!$G$32*$B255,$D255&gt;='Summary&amp;Assumptions'!$D$17,AB$47&gt;=$D255,AB$47&lt;=EDATE($D255,'Summary&amp;Assumptions'!$G$32))*$B255+AND(AB$56&lt;'Summary&amp;Assumptions'!$J$31,AB$47&gt;=$FO255,AB$47&lt;=$FP255)*(('Summary&amp;Assumptions'!$H$25*$C255)*(1+'Summary&amp;Assumptions'!$J$29)^(AB$46-1))+AND(AB$56&lt;'Summary&amp;Assumptions'!$J$31,AB$47&gt;=$FQ255,AB$47&lt;=$FR255)*(('Summary&amp;Assumptions'!$H$25*$C255)*(1+'Summary&amp;Assumptions'!$J$29)^(AB$46-1))</f>
        <v>0</v>
      </c>
      <c r="X255" s="588">
        <f>AND(AC$55&gt;0,SUM($E255:W255)&lt;'Summary&amp;Assumptions'!$G$32*$B255,$D255&gt;='Summary&amp;Assumptions'!$D$17,AC$47&gt;=$D255,AC$47&lt;=EDATE($D255,'Summary&amp;Assumptions'!$G$32))*$B255+AND(AC$56&lt;'Summary&amp;Assumptions'!$J$31,AC$47&gt;=$FO255,AC$47&lt;=$FP255)*(('Summary&amp;Assumptions'!$H$25*$C255)*(1+'Summary&amp;Assumptions'!$J$29)^(AC$46-1))+AND(AC$56&lt;'Summary&amp;Assumptions'!$J$31,AC$47&gt;=$FQ255,AC$47&lt;=$FR255)*(('Summary&amp;Assumptions'!$H$25*$C255)*(1+'Summary&amp;Assumptions'!$J$29)^(AC$46-1))</f>
        <v>0</v>
      </c>
      <c r="Y255" s="588">
        <f>AND(AD$55&gt;0,SUM($E255:X255)&lt;'Summary&amp;Assumptions'!$G$32*$B255,$D255&gt;='Summary&amp;Assumptions'!$D$17,AD$47&gt;=$D255,AD$47&lt;=EDATE($D255,'Summary&amp;Assumptions'!$G$32))*$B255+AND(AD$56&lt;'Summary&amp;Assumptions'!$J$31,AD$47&gt;=$FO255,AD$47&lt;=$FP255)*(('Summary&amp;Assumptions'!$H$25*$C255)*(1+'Summary&amp;Assumptions'!$J$29)^(AD$46-1))+AND(AD$56&lt;'Summary&amp;Assumptions'!$J$31,AD$47&gt;=$FQ255,AD$47&lt;=$FR255)*(('Summary&amp;Assumptions'!$H$25*$C255)*(1+'Summary&amp;Assumptions'!$J$29)^(AD$46-1))</f>
        <v>0</v>
      </c>
      <c r="Z255" s="588">
        <f>AND(AE$55&gt;0,SUM($E255:Y255)&lt;'Summary&amp;Assumptions'!$G$32*$B255,$D255&gt;='Summary&amp;Assumptions'!$D$17,AE$47&gt;=$D255,AE$47&lt;=EDATE($D255,'Summary&amp;Assumptions'!$G$32))*$B255+AND(AE$56&lt;'Summary&amp;Assumptions'!$J$31,AE$47&gt;=$FO255,AE$47&lt;=$FP255)*(('Summary&amp;Assumptions'!$H$25*$C255)*(1+'Summary&amp;Assumptions'!$J$29)^(AE$46-1))+AND(AE$56&lt;'Summary&amp;Assumptions'!$J$31,AE$47&gt;=$FQ255,AE$47&lt;=$FR255)*(('Summary&amp;Assumptions'!$H$25*$C255)*(1+'Summary&amp;Assumptions'!$J$29)^(AE$46-1))</f>
        <v>0</v>
      </c>
      <c r="AA255" s="588">
        <f>AND(AF$55&gt;0,SUM($E255:Z255)&lt;'Summary&amp;Assumptions'!$G$32*$B255,$D255&gt;='Summary&amp;Assumptions'!$D$17,AF$47&gt;=$D255,AF$47&lt;=EDATE($D255,'Summary&amp;Assumptions'!$G$32))*$B255+AND(AF$56&lt;'Summary&amp;Assumptions'!$J$31,AF$47&gt;=$FO255,AF$47&lt;=$FP255)*(('Summary&amp;Assumptions'!$H$25*$C255)*(1+'Summary&amp;Assumptions'!$J$29)^(AF$46-1))+AND(AF$56&lt;'Summary&amp;Assumptions'!$J$31,AF$47&gt;=$FQ255,AF$47&lt;=$FR255)*(('Summary&amp;Assumptions'!$H$25*$C255)*(1+'Summary&amp;Assumptions'!$J$29)^(AF$46-1))</f>
        <v>0</v>
      </c>
      <c r="AB255" s="588">
        <f>AND(AG$55&gt;0,SUM($E255:AA255)&lt;'Summary&amp;Assumptions'!$G$32*$B255,$D255&gt;='Summary&amp;Assumptions'!$D$17,AG$47&gt;=$D255,AG$47&lt;=EDATE($D255,'Summary&amp;Assumptions'!$G$32))*$B255+AND(AG$56&lt;'Summary&amp;Assumptions'!$J$31,AG$47&gt;=$FO255,AG$47&lt;=$FP255)*(('Summary&amp;Assumptions'!$H$25*$C255)*(1+'Summary&amp;Assumptions'!$J$29)^(AG$46-1))+AND(AG$56&lt;'Summary&amp;Assumptions'!$J$31,AG$47&gt;=$FQ255,AG$47&lt;=$FR255)*(('Summary&amp;Assumptions'!$H$25*$C255)*(1+'Summary&amp;Assumptions'!$J$29)^(AG$46-1))</f>
        <v>0</v>
      </c>
      <c r="AC255" s="588">
        <f>AND(AH$55&gt;0,SUM($E255:AB255)&lt;'Summary&amp;Assumptions'!$G$32*$B255,$D255&gt;='Summary&amp;Assumptions'!$D$17,AH$47&gt;=$D255,AH$47&lt;=EDATE($D255,'Summary&amp;Assumptions'!$G$32))*$B255+AND(AH$56&lt;'Summary&amp;Assumptions'!$J$31,AH$47&gt;=$FO255,AH$47&lt;=$FP255)*(('Summary&amp;Assumptions'!$H$25*$C255)*(1+'Summary&amp;Assumptions'!$J$29)^(AH$46-1))+AND(AH$56&lt;'Summary&amp;Assumptions'!$J$31,AH$47&gt;=$FQ255,AH$47&lt;=$FR255)*(('Summary&amp;Assumptions'!$H$25*$C255)*(1+'Summary&amp;Assumptions'!$J$29)^(AH$46-1))</f>
        <v>0</v>
      </c>
      <c r="AD255" s="588">
        <f>AND(AI$55&gt;0,SUM($E255:AC255)&lt;'Summary&amp;Assumptions'!$G$32*$B255,$D255&gt;='Summary&amp;Assumptions'!$D$17,AI$47&gt;=$D255,AI$47&lt;=EDATE($D255,'Summary&amp;Assumptions'!$G$32))*$B255+AND(AI$56&lt;'Summary&amp;Assumptions'!$J$31,AI$47&gt;=$FO255,AI$47&lt;=$FP255)*(('Summary&amp;Assumptions'!$H$25*$C255)*(1+'Summary&amp;Assumptions'!$J$29)^(AI$46-1))+AND(AI$56&lt;'Summary&amp;Assumptions'!$J$31,AI$47&gt;=$FQ255,AI$47&lt;=$FR255)*(('Summary&amp;Assumptions'!$H$25*$C255)*(1+'Summary&amp;Assumptions'!$J$29)^(AI$46-1))</f>
        <v>0</v>
      </c>
      <c r="AE255" s="588">
        <f>AND(AJ$55&gt;0,SUM($E255:AD255)&lt;'Summary&amp;Assumptions'!$G$32*$B255,$D255&gt;='Summary&amp;Assumptions'!$D$17,AJ$47&gt;=$D255,AJ$47&lt;=EDATE($D255,'Summary&amp;Assumptions'!$G$32))*$B255+AND(AJ$56&lt;'Summary&amp;Assumptions'!$J$31,AJ$47&gt;=$FO255,AJ$47&lt;=$FP255)*(('Summary&amp;Assumptions'!$H$25*$C255)*(1+'Summary&amp;Assumptions'!$J$29)^(AJ$46-1))+AND(AJ$56&lt;'Summary&amp;Assumptions'!$J$31,AJ$47&gt;=$FQ255,AJ$47&lt;=$FR255)*(('Summary&amp;Assumptions'!$H$25*$C255)*(1+'Summary&amp;Assumptions'!$J$29)^(AJ$46-1))</f>
        <v>0</v>
      </c>
      <c r="AF255" s="588">
        <f>AND(AK$55&gt;0,SUM($E255:AE255)&lt;'Summary&amp;Assumptions'!$G$32*$B255,$D255&gt;='Summary&amp;Assumptions'!$D$17,AK$47&gt;=$D255,AK$47&lt;=EDATE($D255,'Summary&amp;Assumptions'!$G$32))*$B255+AND(AK$56&lt;'Summary&amp;Assumptions'!$J$31,AK$47&gt;=$FO255,AK$47&lt;=$FP255)*(('Summary&amp;Assumptions'!$H$25*$C255)*(1+'Summary&amp;Assumptions'!$J$29)^(AK$46-1))+AND(AK$56&lt;'Summary&amp;Assumptions'!$J$31,AK$47&gt;=$FQ255,AK$47&lt;=$FR255)*(('Summary&amp;Assumptions'!$H$25*$C255)*(1+'Summary&amp;Assumptions'!$J$29)^(AK$46-1))</f>
        <v>0</v>
      </c>
      <c r="AG255" s="588">
        <f>AND(AL$55&gt;0,SUM($E255:AF255)&lt;'Summary&amp;Assumptions'!$G$32*$B255,$D255&gt;='Summary&amp;Assumptions'!$D$17,AL$47&gt;=$D255,AL$47&lt;=EDATE($D255,'Summary&amp;Assumptions'!$G$32))*$B255+AND(AL$56&lt;'Summary&amp;Assumptions'!$J$31,AL$47&gt;=$FO255,AL$47&lt;=$FP255)*(('Summary&amp;Assumptions'!$H$25*$C255)*(1+'Summary&amp;Assumptions'!$J$29)^(AL$46-1))+AND(AL$56&lt;'Summary&amp;Assumptions'!$J$31,AL$47&gt;=$FQ255,AL$47&lt;=$FR255)*(('Summary&amp;Assumptions'!$H$25*$C255)*(1+'Summary&amp;Assumptions'!$J$29)^(AL$46-1))</f>
        <v>0</v>
      </c>
      <c r="AH255" s="588">
        <f>AND(AM$55&gt;0,SUM($E255:AG255)&lt;'Summary&amp;Assumptions'!$G$32*$B255,$D255&gt;='Summary&amp;Assumptions'!$D$17,AM$47&gt;=$D255,AM$47&lt;=EDATE($D255,'Summary&amp;Assumptions'!$G$32))*$B255+AND(AM$56&lt;'Summary&amp;Assumptions'!$J$31,AM$47&gt;=$FO255,AM$47&lt;=$FP255)*(('Summary&amp;Assumptions'!$H$25*$C255)*(1+'Summary&amp;Assumptions'!$J$29)^(AM$46-1))+AND(AM$56&lt;'Summary&amp;Assumptions'!$J$31,AM$47&gt;=$FQ255,AM$47&lt;=$FR255)*(('Summary&amp;Assumptions'!$H$25*$C255)*(1+'Summary&amp;Assumptions'!$J$29)^(AM$46-1))</f>
        <v>0</v>
      </c>
      <c r="AI255" s="588">
        <f>AND(AN$55&gt;0,SUM($E255:AH255)&lt;'Summary&amp;Assumptions'!$G$32*$B255,$D255&gt;='Summary&amp;Assumptions'!$D$17,AN$47&gt;=$D255,AN$47&lt;=EDATE($D255,'Summary&amp;Assumptions'!$G$32))*$B255+AND(AN$56&lt;'Summary&amp;Assumptions'!$J$31,AN$47&gt;=$FO255,AN$47&lt;=$FP255)*(('Summary&amp;Assumptions'!$H$25*$C255)*(1+'Summary&amp;Assumptions'!$J$29)^(AN$46-1))+AND(AN$56&lt;'Summary&amp;Assumptions'!$J$31,AN$47&gt;=$FQ255,AN$47&lt;=$FR255)*(('Summary&amp;Assumptions'!$H$25*$C255)*(1+'Summary&amp;Assumptions'!$J$29)^(AN$46-1))</f>
        <v>0</v>
      </c>
      <c r="AJ255" s="588">
        <f>AND(AO$55&gt;0,SUM($E255:AI255)&lt;'Summary&amp;Assumptions'!$G$32*$B255,$D255&gt;='Summary&amp;Assumptions'!$D$17,AO$47&gt;=$D255,AO$47&lt;=EDATE($D255,'Summary&amp;Assumptions'!$G$32))*$B255+AND(AO$56&lt;'Summary&amp;Assumptions'!$J$31,AO$47&gt;=$FO255,AO$47&lt;=$FP255)*(('Summary&amp;Assumptions'!$H$25*$C255)*(1+'Summary&amp;Assumptions'!$J$29)^(AO$46-1))+AND(AO$56&lt;'Summary&amp;Assumptions'!$J$31,AO$47&gt;=$FQ255,AO$47&lt;=$FR255)*(('Summary&amp;Assumptions'!$H$25*$C255)*(1+'Summary&amp;Assumptions'!$J$29)^(AO$46-1))</f>
        <v>0</v>
      </c>
      <c r="AK255" s="588">
        <f>AND(AP$55&gt;0,SUM($E255:AJ255)&lt;'Summary&amp;Assumptions'!$G$32*$B255,$D255&gt;='Summary&amp;Assumptions'!$D$17,AP$47&gt;=$D255,AP$47&lt;=EDATE($D255,'Summary&amp;Assumptions'!$G$32))*$B255+AND(AP$56&lt;'Summary&amp;Assumptions'!$J$31,AP$47&gt;=$FO255,AP$47&lt;=$FP255)*(('Summary&amp;Assumptions'!$H$25*$C255)*(1+'Summary&amp;Assumptions'!$J$29)^(AP$46-1))+AND(AP$56&lt;'Summary&amp;Assumptions'!$J$31,AP$47&gt;=$FQ255,AP$47&lt;=$FR255)*(('Summary&amp;Assumptions'!$H$25*$C255)*(1+'Summary&amp;Assumptions'!$J$29)^(AP$46-1))</f>
        <v>0</v>
      </c>
      <c r="AL255" s="588">
        <f>AND(AQ$55&gt;0,SUM($E255:AK255)&lt;'Summary&amp;Assumptions'!$G$32*$B255,$D255&gt;='Summary&amp;Assumptions'!$D$17,AQ$47&gt;=$D255,AQ$47&lt;=EDATE($D255,'Summary&amp;Assumptions'!$G$32))*$B255+AND(AQ$56&lt;'Summary&amp;Assumptions'!$J$31,AQ$47&gt;=$FO255,AQ$47&lt;=$FP255)*(('Summary&amp;Assumptions'!$H$25*$C255)*(1+'Summary&amp;Assumptions'!$J$29)^(AQ$46-1))+AND(AQ$56&lt;'Summary&amp;Assumptions'!$J$31,AQ$47&gt;=$FQ255,AQ$47&lt;=$FR255)*(('Summary&amp;Assumptions'!$H$25*$C255)*(1+'Summary&amp;Assumptions'!$J$29)^(AQ$46-1))</f>
        <v>0</v>
      </c>
      <c r="AM255" s="588">
        <f>AND(AR$55&gt;0,SUM($E255:AL255)&lt;'Summary&amp;Assumptions'!$G$32*$B255,$D255&gt;='Summary&amp;Assumptions'!$D$17,AR$47&gt;=$D255,AR$47&lt;=EDATE($D255,'Summary&amp;Assumptions'!$G$32))*$B255+AND(AR$56&lt;'Summary&amp;Assumptions'!$J$31,AR$47&gt;=$FO255,AR$47&lt;=$FP255)*(('Summary&amp;Assumptions'!$H$25*$C255)*(1+'Summary&amp;Assumptions'!$J$29)^(AR$46-1))+AND(AR$56&lt;'Summary&amp;Assumptions'!$J$31,AR$47&gt;=$FQ255,AR$47&lt;=$FR255)*(('Summary&amp;Assumptions'!$H$25*$C255)*(1+'Summary&amp;Assumptions'!$J$29)^(AR$46-1))</f>
        <v>0</v>
      </c>
      <c r="AN255" s="588">
        <f>AND(AS$55&gt;0,SUM($E255:AM255)&lt;'Summary&amp;Assumptions'!$G$32*$B255,$D255&gt;='Summary&amp;Assumptions'!$D$17,AS$47&gt;=$D255,AS$47&lt;=EDATE($D255,'Summary&amp;Assumptions'!$G$32))*$B255+AND(AS$56&lt;'Summary&amp;Assumptions'!$J$31,AS$47&gt;=$FO255,AS$47&lt;=$FP255)*(('Summary&amp;Assumptions'!$H$25*$C255)*(1+'Summary&amp;Assumptions'!$J$29)^(AS$46-1))+AND(AS$56&lt;'Summary&amp;Assumptions'!$J$31,AS$47&gt;=$FQ255,AS$47&lt;=$FR255)*(('Summary&amp;Assumptions'!$H$25*$C255)*(1+'Summary&amp;Assumptions'!$J$29)^(AS$46-1))</f>
        <v>0</v>
      </c>
      <c r="AO255" s="588">
        <f>AND(AT$55&gt;0,SUM($E255:AN255)&lt;'Summary&amp;Assumptions'!$G$32*$B255,$D255&gt;='Summary&amp;Assumptions'!$D$17,AT$47&gt;=$D255,AT$47&lt;=EDATE($D255,'Summary&amp;Assumptions'!$G$32))*$B255+AND(AT$56&lt;'Summary&amp;Assumptions'!$J$31,AT$47&gt;=$FO255,AT$47&lt;=$FP255)*(('Summary&amp;Assumptions'!$H$25*$C255)*(1+'Summary&amp;Assumptions'!$J$29)^(AT$46-1))+AND(AT$56&lt;'Summary&amp;Assumptions'!$J$31,AT$47&gt;=$FQ255,AT$47&lt;=$FR255)*(('Summary&amp;Assumptions'!$H$25*$C255)*(1+'Summary&amp;Assumptions'!$J$29)^(AT$46-1))</f>
        <v>0</v>
      </c>
      <c r="AP255" s="588">
        <f>AND(AU$55&gt;0,SUM($E255:AO255)&lt;'Summary&amp;Assumptions'!$G$32*$B255,$D255&gt;='Summary&amp;Assumptions'!$D$17,AU$47&gt;=$D255,AU$47&lt;=EDATE($D255,'Summary&amp;Assumptions'!$G$32))*$B255+AND(AU$56&lt;'Summary&amp;Assumptions'!$J$31,AU$47&gt;=$FO255,AU$47&lt;=$FP255)*(('Summary&amp;Assumptions'!$H$25*$C255)*(1+'Summary&amp;Assumptions'!$J$29)^(AU$46-1))+AND(AU$56&lt;'Summary&amp;Assumptions'!$J$31,AU$47&gt;=$FQ255,AU$47&lt;=$FR255)*(('Summary&amp;Assumptions'!$H$25*$C255)*(1+'Summary&amp;Assumptions'!$J$29)^(AU$46-1))</f>
        <v>0</v>
      </c>
      <c r="AQ255" s="588">
        <f>AND(AV$55&gt;0,SUM($E255:AP255)&lt;'Summary&amp;Assumptions'!$G$32*$B255,$D255&gt;='Summary&amp;Assumptions'!$D$17,AV$47&gt;=$D255,AV$47&lt;=EDATE($D255,'Summary&amp;Assumptions'!$G$32))*$B255+AND(AV$56&lt;'Summary&amp;Assumptions'!$J$31,AV$47&gt;=$FO255,AV$47&lt;=$FP255)*(('Summary&amp;Assumptions'!$H$25*$C255)*(1+'Summary&amp;Assumptions'!$J$29)^(AV$46-1))+AND(AV$56&lt;'Summary&amp;Assumptions'!$J$31,AV$47&gt;=$FQ255,AV$47&lt;=$FR255)*(('Summary&amp;Assumptions'!$H$25*$C255)*(1+'Summary&amp;Assumptions'!$J$29)^(AV$46-1))</f>
        <v>0</v>
      </c>
      <c r="AR255" s="588">
        <f>AND(AW$55&gt;0,SUM($E255:AQ255)&lt;'Summary&amp;Assumptions'!$G$32*$B255,$D255&gt;='Summary&amp;Assumptions'!$D$17,AW$47&gt;=$D255,AW$47&lt;=EDATE($D255,'Summary&amp;Assumptions'!$G$32))*$B255+AND(AW$56&lt;'Summary&amp;Assumptions'!$J$31,AW$47&gt;=$FO255,AW$47&lt;=$FP255)*(('Summary&amp;Assumptions'!$H$25*$C255)*(1+'Summary&amp;Assumptions'!$J$29)^(AW$46-1))+AND(AW$56&lt;'Summary&amp;Assumptions'!$J$31,AW$47&gt;=$FQ255,AW$47&lt;=$FR255)*(('Summary&amp;Assumptions'!$H$25*$C255)*(1+'Summary&amp;Assumptions'!$J$29)^(AW$46-1))</f>
        <v>0</v>
      </c>
      <c r="AS255" s="588">
        <f>AND(AX$55&gt;0,SUM($E255:AR255)&lt;'Summary&amp;Assumptions'!$G$32*$B255,$D255&gt;='Summary&amp;Assumptions'!$D$17,AX$47&gt;=$D255,AX$47&lt;=EDATE($D255,'Summary&amp;Assumptions'!$G$32))*$B255+AND(AX$56&lt;'Summary&amp;Assumptions'!$J$31,AX$47&gt;=$FO255,AX$47&lt;=$FP255)*(('Summary&amp;Assumptions'!$H$25*$C255)*(1+'Summary&amp;Assumptions'!$J$29)^(AX$46-1))+AND(AX$56&lt;'Summary&amp;Assumptions'!$J$31,AX$47&gt;=$FQ255,AX$47&lt;=$FR255)*(('Summary&amp;Assumptions'!$H$25*$C255)*(1+'Summary&amp;Assumptions'!$J$29)^(AX$46-1))</f>
        <v>0</v>
      </c>
      <c r="AT255" s="588">
        <f>AND(AY$55&gt;0,SUM($E255:AS255)&lt;'Summary&amp;Assumptions'!$G$32*$B255,$D255&gt;='Summary&amp;Assumptions'!$D$17,AY$47&gt;=$D255,AY$47&lt;=EDATE($D255,'Summary&amp;Assumptions'!$G$32))*$B255+AND(AY$56&lt;'Summary&amp;Assumptions'!$J$31,AY$47&gt;=$FO255,AY$47&lt;=$FP255)*(('Summary&amp;Assumptions'!$H$25*$C255)*(1+'Summary&amp;Assumptions'!$J$29)^(AY$46-1))+AND(AY$56&lt;'Summary&amp;Assumptions'!$J$31,AY$47&gt;=$FQ255,AY$47&lt;=$FR255)*(('Summary&amp;Assumptions'!$H$25*$C255)*(1+'Summary&amp;Assumptions'!$J$29)^(AY$46-1))</f>
        <v>0</v>
      </c>
      <c r="AU255" s="588">
        <f>AND(AZ$55&gt;0,SUM($E255:AT255)&lt;'Summary&amp;Assumptions'!$G$32*$B255,$D255&gt;='Summary&amp;Assumptions'!$D$17,AZ$47&gt;=$D255,AZ$47&lt;=EDATE($D255,'Summary&amp;Assumptions'!$G$32))*$B255+AND(AZ$56&lt;'Summary&amp;Assumptions'!$J$31,AZ$47&gt;=$FO255,AZ$47&lt;=$FP255)*(('Summary&amp;Assumptions'!$H$25*$C255)*(1+'Summary&amp;Assumptions'!$J$29)^(AZ$46-1))+AND(AZ$56&lt;'Summary&amp;Assumptions'!$J$31,AZ$47&gt;=$FQ255,AZ$47&lt;=$FR255)*(('Summary&amp;Assumptions'!$H$25*$C255)*(1+'Summary&amp;Assumptions'!$J$29)^(AZ$46-1))</f>
        <v>0</v>
      </c>
      <c r="AV255" s="588">
        <f>AND(BA$55&gt;0,SUM($E255:AU255)&lt;'Summary&amp;Assumptions'!$G$32*$B255,$D255&gt;='Summary&amp;Assumptions'!$D$17,BA$47&gt;=$D255,BA$47&lt;=EDATE($D255,'Summary&amp;Assumptions'!$G$32))*$B255+AND(BA$56&lt;'Summary&amp;Assumptions'!$J$31,BA$47&gt;=$FO255,BA$47&lt;=$FP255)*(('Summary&amp;Assumptions'!$H$25*$C255)*(1+'Summary&amp;Assumptions'!$J$29)^(BA$46-1))+AND(BA$56&lt;'Summary&amp;Assumptions'!$J$31,BA$47&gt;=$FQ255,BA$47&lt;=$FR255)*(('Summary&amp;Assumptions'!$H$25*$C255)*(1+'Summary&amp;Assumptions'!$J$29)^(BA$46-1))</f>
        <v>0</v>
      </c>
      <c r="AW255" s="588">
        <f>AND(BB$55&gt;0,SUM($E255:AV255)&lt;'Summary&amp;Assumptions'!$G$32*$B255,$D255&gt;='Summary&amp;Assumptions'!$D$17,BB$47&gt;=$D255,BB$47&lt;=EDATE($D255,'Summary&amp;Assumptions'!$G$32))*$B255+AND(BB$56&lt;'Summary&amp;Assumptions'!$J$31,BB$47&gt;=$FO255,BB$47&lt;=$FP255)*(('Summary&amp;Assumptions'!$H$25*$C255)*(1+'Summary&amp;Assumptions'!$J$29)^(BB$46-1))+AND(BB$56&lt;'Summary&amp;Assumptions'!$J$31,BB$47&gt;=$FQ255,BB$47&lt;=$FR255)*(('Summary&amp;Assumptions'!$H$25*$C255)*(1+'Summary&amp;Assumptions'!$J$29)^(BB$46-1))</f>
        <v>0</v>
      </c>
      <c r="AX255" s="588">
        <f>AND(BC$55&gt;0,SUM($E255:AW255)&lt;'Summary&amp;Assumptions'!$G$32*$B255,$D255&gt;='Summary&amp;Assumptions'!$D$17,BC$47&gt;=$D255,BC$47&lt;=EDATE($D255,'Summary&amp;Assumptions'!$G$32))*$B255+AND(BC$56&lt;'Summary&amp;Assumptions'!$J$31,BC$47&gt;=$FO255,BC$47&lt;=$FP255)*(('Summary&amp;Assumptions'!$H$25*$C255)*(1+'Summary&amp;Assumptions'!$J$29)^(BC$46-1))+AND(BC$56&lt;'Summary&amp;Assumptions'!$J$31,BC$47&gt;=$FQ255,BC$47&lt;=$FR255)*(('Summary&amp;Assumptions'!$H$25*$C255)*(1+'Summary&amp;Assumptions'!$J$29)^(BC$46-1))</f>
        <v>0</v>
      </c>
      <c r="AY255" s="588">
        <f>AND(BD$55&gt;0,SUM($E255:AX255)&lt;'Summary&amp;Assumptions'!$G$32*$B255,$D255&gt;='Summary&amp;Assumptions'!$D$17,BD$47&gt;=$D255,BD$47&lt;=EDATE($D255,'Summary&amp;Assumptions'!$G$32))*$B255+AND(BD$56&lt;'Summary&amp;Assumptions'!$J$31,BD$47&gt;=$FO255,BD$47&lt;=$FP255)*(('Summary&amp;Assumptions'!$H$25*$C255)*(1+'Summary&amp;Assumptions'!$J$29)^(BD$46-1))+AND(BD$56&lt;'Summary&amp;Assumptions'!$J$31,BD$47&gt;=$FQ255,BD$47&lt;=$FR255)*(('Summary&amp;Assumptions'!$H$25*$C255)*(1+'Summary&amp;Assumptions'!$J$29)^(BD$46-1))</f>
        <v>0</v>
      </c>
      <c r="AZ255" s="588">
        <f>AND(BE$55&gt;0,SUM($E255:AY255)&lt;'Summary&amp;Assumptions'!$G$32*$B255,$D255&gt;='Summary&amp;Assumptions'!$D$17,BE$47&gt;=$D255,BE$47&lt;=EDATE($D255,'Summary&amp;Assumptions'!$G$32))*$B255+AND(BE$56&lt;'Summary&amp;Assumptions'!$J$31,BE$47&gt;=$FO255,BE$47&lt;=$FP255)*(('Summary&amp;Assumptions'!$H$25*$C255)*(1+'Summary&amp;Assumptions'!$J$29)^(BE$46-1))+AND(BE$56&lt;'Summary&amp;Assumptions'!$J$31,BE$47&gt;=$FQ255,BE$47&lt;=$FR255)*(('Summary&amp;Assumptions'!$H$25*$C255)*(1+'Summary&amp;Assumptions'!$J$29)^(BE$46-1))</f>
        <v>0</v>
      </c>
      <c r="BA255" s="588">
        <f>AND(BF$55&gt;0,SUM($E255:AZ255)&lt;'Summary&amp;Assumptions'!$G$32*$B255,$D255&gt;='Summary&amp;Assumptions'!$D$17,BF$47&gt;=$D255,BF$47&lt;=EDATE($D255,'Summary&amp;Assumptions'!$G$32))*$B255+AND(BF$56&lt;'Summary&amp;Assumptions'!$J$31,BF$47&gt;=$FO255,BF$47&lt;=$FP255)*(('Summary&amp;Assumptions'!$H$25*$C255)*(1+'Summary&amp;Assumptions'!$J$29)^(BF$46-1))+AND(BF$56&lt;'Summary&amp;Assumptions'!$J$31,BF$47&gt;=$FQ255,BF$47&lt;=$FR255)*(('Summary&amp;Assumptions'!$H$25*$C255)*(1+'Summary&amp;Assumptions'!$J$29)^(BF$46-1))</f>
        <v>0</v>
      </c>
      <c r="BB255" s="588">
        <f>AND(BG$55&gt;0,SUM($E255:BA255)&lt;'Summary&amp;Assumptions'!$G$32*$B255,$D255&gt;='Summary&amp;Assumptions'!$D$17,BG$47&gt;=$D255,BG$47&lt;=EDATE($D255,'Summary&amp;Assumptions'!$G$32))*$B255+AND(BG$56&lt;'Summary&amp;Assumptions'!$J$31,BG$47&gt;=$FO255,BG$47&lt;=$FP255)*(('Summary&amp;Assumptions'!$H$25*$C255)*(1+'Summary&amp;Assumptions'!$J$29)^(BG$46-1))+AND(BG$56&lt;'Summary&amp;Assumptions'!$J$31,BG$47&gt;=$FQ255,BG$47&lt;=$FR255)*(('Summary&amp;Assumptions'!$H$25*$C255)*(1+'Summary&amp;Assumptions'!$J$29)^(BG$46-1))</f>
        <v>0</v>
      </c>
      <c r="BC255" s="588">
        <f>AND(BH$55&gt;0,SUM($E255:BB255)&lt;'Summary&amp;Assumptions'!$G$32*$B255,$D255&gt;='Summary&amp;Assumptions'!$D$17,BH$47&gt;=$D255,BH$47&lt;=EDATE($D255,'Summary&amp;Assumptions'!$G$32))*$B255+AND(BH$56&lt;'Summary&amp;Assumptions'!$J$31,BH$47&gt;=$FO255,BH$47&lt;=$FP255)*(('Summary&amp;Assumptions'!$H$25*$C255)*(1+'Summary&amp;Assumptions'!$J$29)^(BH$46-1))+AND(BH$56&lt;'Summary&amp;Assumptions'!$J$31,BH$47&gt;=$FQ255,BH$47&lt;=$FR255)*(('Summary&amp;Assumptions'!$H$25*$C255)*(1+'Summary&amp;Assumptions'!$J$29)^(BH$46-1))</f>
        <v>0</v>
      </c>
      <c r="BD255" s="588">
        <f>AND(BI$55&gt;0,SUM($E255:BC255)&lt;'Summary&amp;Assumptions'!$G$32*$B255,$D255&gt;='Summary&amp;Assumptions'!$D$17,BI$47&gt;=$D255,BI$47&lt;=EDATE($D255,'Summary&amp;Assumptions'!$G$32))*$B255+AND(BI$56&lt;'Summary&amp;Assumptions'!$J$31,BI$47&gt;=$FO255,BI$47&lt;=$FP255)*(('Summary&amp;Assumptions'!$H$25*$C255)*(1+'Summary&amp;Assumptions'!$J$29)^(BI$46-1))+AND(BI$56&lt;'Summary&amp;Assumptions'!$J$31,BI$47&gt;=$FQ255,BI$47&lt;=$FR255)*(('Summary&amp;Assumptions'!$H$25*$C255)*(1+'Summary&amp;Assumptions'!$J$29)^(BI$46-1))</f>
        <v>0</v>
      </c>
      <c r="BE255" s="588">
        <f>AND(BJ$55&gt;0,SUM($E255:BD255)&lt;'Summary&amp;Assumptions'!$G$32*$B255,$D255&gt;='Summary&amp;Assumptions'!$D$17,BJ$47&gt;=$D255,BJ$47&lt;=EDATE($D255,'Summary&amp;Assumptions'!$G$32))*$B255+AND(BJ$56&lt;'Summary&amp;Assumptions'!$J$31,BJ$47&gt;=$FO255,BJ$47&lt;=$FP255)*(('Summary&amp;Assumptions'!$H$25*$C255)*(1+'Summary&amp;Assumptions'!$J$29)^(BJ$46-1))+AND(BJ$56&lt;'Summary&amp;Assumptions'!$J$31,BJ$47&gt;=$FQ255,BJ$47&lt;=$FR255)*(('Summary&amp;Assumptions'!$H$25*$C255)*(1+'Summary&amp;Assumptions'!$J$29)^(BJ$46-1))</f>
        <v>0</v>
      </c>
      <c r="BF255" s="588">
        <f>AND(BK$55&gt;0,SUM($E255:BE255)&lt;'Summary&amp;Assumptions'!$G$32*$B255,$D255&gt;='Summary&amp;Assumptions'!$D$17,BK$47&gt;=$D255,BK$47&lt;=EDATE($D255,'Summary&amp;Assumptions'!$G$32))*$B255+AND(BK$56&lt;'Summary&amp;Assumptions'!$J$31,BK$47&gt;=$FO255,BK$47&lt;=$FP255)*(('Summary&amp;Assumptions'!$H$25*$C255)*(1+'Summary&amp;Assumptions'!$J$29)^(BK$46-1))+AND(BK$56&lt;'Summary&amp;Assumptions'!$J$31,BK$47&gt;=$FQ255,BK$47&lt;=$FR255)*(('Summary&amp;Assumptions'!$H$25*$C255)*(1+'Summary&amp;Assumptions'!$J$29)^(BK$46-1))</f>
        <v>0</v>
      </c>
      <c r="BG255" s="588">
        <f>AND(BL$55&gt;0,SUM($E255:BF255)&lt;'Summary&amp;Assumptions'!$G$32*$B255,$D255&gt;='Summary&amp;Assumptions'!$D$17,BL$47&gt;=$D255,BL$47&lt;=EDATE($D255,'Summary&amp;Assumptions'!$G$32))*$B255+AND(BL$56&lt;'Summary&amp;Assumptions'!$J$31,BL$47&gt;=$FO255,BL$47&lt;=$FP255)*(('Summary&amp;Assumptions'!$H$25*$C255)*(1+'Summary&amp;Assumptions'!$J$29)^(BL$46-1))+AND(BL$56&lt;'Summary&amp;Assumptions'!$J$31,BL$47&gt;=$FQ255,BL$47&lt;=$FR255)*(('Summary&amp;Assumptions'!$H$25*$C255)*(1+'Summary&amp;Assumptions'!$J$29)^(BL$46-1))</f>
        <v>0</v>
      </c>
      <c r="BH255" s="588">
        <f>AND(BM$55&gt;0,SUM($E255:BG255)&lt;'Summary&amp;Assumptions'!$G$32*$B255,$D255&gt;='Summary&amp;Assumptions'!$D$17,BM$47&gt;=$D255,BM$47&lt;=EDATE($D255,'Summary&amp;Assumptions'!$G$32))*$B255+AND(BM$56&lt;'Summary&amp;Assumptions'!$J$31,BM$47&gt;=$FO255,BM$47&lt;=$FP255)*(('Summary&amp;Assumptions'!$H$25*$C255)*(1+'Summary&amp;Assumptions'!$J$29)^(BM$46-1))+AND(BM$56&lt;'Summary&amp;Assumptions'!$J$31,BM$47&gt;=$FQ255,BM$47&lt;=$FR255)*(('Summary&amp;Assumptions'!$H$25*$C255)*(1+'Summary&amp;Assumptions'!$J$29)^(BM$46-1))</f>
        <v>0</v>
      </c>
      <c r="BI255" s="588">
        <f>AND(BN$55&gt;0,SUM($E255:BH255)&lt;'Summary&amp;Assumptions'!$G$32*$B255,$D255&gt;='Summary&amp;Assumptions'!$D$17,BN$47&gt;=$D255,BN$47&lt;=EDATE($D255,'Summary&amp;Assumptions'!$G$32))*$B255+AND(BN$56&lt;'Summary&amp;Assumptions'!$J$31,BN$47&gt;=$FO255,BN$47&lt;=$FP255)*(('Summary&amp;Assumptions'!$H$25*$C255)*(1+'Summary&amp;Assumptions'!$J$29)^(BN$46-1))+AND(BN$56&lt;'Summary&amp;Assumptions'!$J$31,BN$47&gt;=$FQ255,BN$47&lt;=$FR255)*(('Summary&amp;Assumptions'!$H$25*$C255)*(1+'Summary&amp;Assumptions'!$J$29)^(BN$46-1))</f>
        <v>0</v>
      </c>
      <c r="BJ255" s="588">
        <f>AND(BO$55&gt;0,SUM($E255:BI255)&lt;'Summary&amp;Assumptions'!$G$32*$B255,$D255&gt;='Summary&amp;Assumptions'!$D$17,BO$47&gt;=$D255,BO$47&lt;=EDATE($D255,'Summary&amp;Assumptions'!$G$32))*$B255+AND(BO$56&lt;'Summary&amp;Assumptions'!$J$31,BO$47&gt;=$FO255,BO$47&lt;=$FP255)*(('Summary&amp;Assumptions'!$H$25*$C255)*(1+'Summary&amp;Assumptions'!$J$29)^(BO$46-1))+AND(BO$56&lt;'Summary&amp;Assumptions'!$J$31,BO$47&gt;=$FQ255,BO$47&lt;=$FR255)*(('Summary&amp;Assumptions'!$H$25*$C255)*(1+'Summary&amp;Assumptions'!$J$29)^(BO$46-1))</f>
        <v>0</v>
      </c>
      <c r="BK255" s="588">
        <f>AND(BP$55&gt;0,SUM($E255:BJ255)&lt;'Summary&amp;Assumptions'!$G$32*$B255,$D255&gt;='Summary&amp;Assumptions'!$D$17,BP$47&gt;=$D255,BP$47&lt;=EDATE($D255,'Summary&amp;Assumptions'!$G$32))*$B255+AND(BP$56&lt;'Summary&amp;Assumptions'!$J$31,BP$47&gt;=$FO255,BP$47&lt;=$FP255)*(('Summary&amp;Assumptions'!$H$25*$C255)*(1+'Summary&amp;Assumptions'!$J$29)^(BP$46-1))+AND(BP$56&lt;'Summary&amp;Assumptions'!$J$31,BP$47&gt;=$FQ255,BP$47&lt;=$FR255)*(('Summary&amp;Assumptions'!$H$25*$C255)*(1+'Summary&amp;Assumptions'!$J$29)^(BP$46-1))</f>
        <v>0</v>
      </c>
      <c r="BL255" s="588">
        <f>AND(BQ$55&gt;0,SUM($E255:BK255)&lt;'Summary&amp;Assumptions'!$G$32*$B255,$D255&gt;='Summary&amp;Assumptions'!$D$17,BQ$47&gt;=$D255,BQ$47&lt;=EDATE($D255,'Summary&amp;Assumptions'!$G$32))*$B255+AND(BQ$56&lt;'Summary&amp;Assumptions'!$J$31,BQ$47&gt;=$FO255,BQ$47&lt;=$FP255)*(('Summary&amp;Assumptions'!$H$25*$C255)*(1+'Summary&amp;Assumptions'!$J$29)^(BQ$46-1))+AND(BQ$56&lt;'Summary&amp;Assumptions'!$J$31,BQ$47&gt;=$FQ255,BQ$47&lt;=$FR255)*(('Summary&amp;Assumptions'!$H$25*$C255)*(1+'Summary&amp;Assumptions'!$J$29)^(BQ$46-1))</f>
        <v>0</v>
      </c>
      <c r="BM255" s="588">
        <f>AND(BR$55&gt;0,SUM($E255:BL255)&lt;'Summary&amp;Assumptions'!$G$32*$B255,$D255&gt;='Summary&amp;Assumptions'!$D$17,BR$47&gt;=$D255,BR$47&lt;=EDATE($D255,'Summary&amp;Assumptions'!$G$32))*$B255+AND(BR$56&lt;'Summary&amp;Assumptions'!$J$31,BR$47&gt;=$FO255,BR$47&lt;=$FP255)*(('Summary&amp;Assumptions'!$H$25*$C255)*(1+'Summary&amp;Assumptions'!$J$29)^(BR$46-1))+AND(BR$56&lt;'Summary&amp;Assumptions'!$J$31,BR$47&gt;=$FQ255,BR$47&lt;=$FR255)*(('Summary&amp;Assumptions'!$H$25*$C255)*(1+'Summary&amp;Assumptions'!$J$29)^(BR$46-1))</f>
        <v>0</v>
      </c>
      <c r="BN255" s="588">
        <f>AND(BS$55&gt;0,SUM($E255:BM255)&lt;'Summary&amp;Assumptions'!$G$32*$B255,$D255&gt;='Summary&amp;Assumptions'!$D$17,BS$47&gt;=$D255,BS$47&lt;=EDATE($D255,'Summary&amp;Assumptions'!$G$32))*$B255+AND(BS$56&lt;'Summary&amp;Assumptions'!$J$31,BS$47&gt;=$FO255,BS$47&lt;=$FP255)*(('Summary&amp;Assumptions'!$H$25*$C255)*(1+'Summary&amp;Assumptions'!$J$29)^(BS$46-1))+AND(BS$56&lt;'Summary&amp;Assumptions'!$J$31,BS$47&gt;=$FQ255,BS$47&lt;=$FR255)*(('Summary&amp;Assumptions'!$H$25*$C255)*(1+'Summary&amp;Assumptions'!$J$29)^(BS$46-1))</f>
        <v>0</v>
      </c>
      <c r="BO255" s="588">
        <f>AND(BT$55&gt;0,SUM($E255:BN255)&lt;'Summary&amp;Assumptions'!$G$32*$B255,$D255&gt;='Summary&amp;Assumptions'!$D$17,BT$47&gt;=$D255,BT$47&lt;=EDATE($D255,'Summary&amp;Assumptions'!$G$32))*$B255+AND(BT$56&lt;'Summary&amp;Assumptions'!$J$31,BT$47&gt;=$FO255,BT$47&lt;=$FP255)*(('Summary&amp;Assumptions'!$H$25*$C255)*(1+'Summary&amp;Assumptions'!$J$29)^(BT$46-1))+AND(BT$56&lt;'Summary&amp;Assumptions'!$J$31,BT$47&gt;=$FQ255,BT$47&lt;=$FR255)*(('Summary&amp;Assumptions'!$H$25*$C255)*(1+'Summary&amp;Assumptions'!$J$29)^(BT$46-1))</f>
        <v>0</v>
      </c>
      <c r="BP255" s="588">
        <f>AND(BU$55&gt;0,SUM($E255:BO255)&lt;'Summary&amp;Assumptions'!$G$32*$B255,$D255&gt;='Summary&amp;Assumptions'!$D$17,BU$47&gt;=$D255,BU$47&lt;=EDATE($D255,'Summary&amp;Assumptions'!$G$32))*$B255+AND(BU$56&lt;'Summary&amp;Assumptions'!$J$31,BU$47&gt;=$FO255,BU$47&lt;=$FP255)*(('Summary&amp;Assumptions'!$H$25*$C255)*(1+'Summary&amp;Assumptions'!$J$29)^(BU$46-1))+AND(BU$56&lt;'Summary&amp;Assumptions'!$J$31,BU$47&gt;=$FQ255,BU$47&lt;=$FR255)*(('Summary&amp;Assumptions'!$H$25*$C255)*(1+'Summary&amp;Assumptions'!$J$29)^(BU$46-1))</f>
        <v>0</v>
      </c>
      <c r="BQ255" s="588">
        <f>AND(BV$55&gt;0,SUM($E255:BP255)&lt;'Summary&amp;Assumptions'!$G$32*$B255,$D255&gt;='Summary&amp;Assumptions'!$D$17,BV$47&gt;=$D255,BV$47&lt;=EDATE($D255,'Summary&amp;Assumptions'!$G$32))*$B255+AND(BV$56&lt;'Summary&amp;Assumptions'!$J$31,BV$47&gt;=$FO255,BV$47&lt;=$FP255)*(('Summary&amp;Assumptions'!$H$25*$C255)*(1+'Summary&amp;Assumptions'!$J$29)^(BV$46-1))+AND(BV$56&lt;'Summary&amp;Assumptions'!$J$31,BV$47&gt;=$FQ255,BV$47&lt;=$FR255)*(('Summary&amp;Assumptions'!$H$25*$C255)*(1+'Summary&amp;Assumptions'!$J$29)^(BV$46-1))</f>
        <v>0</v>
      </c>
      <c r="BR255" s="588">
        <f>AND(BW$55&gt;0,SUM($E255:BQ255)&lt;'Summary&amp;Assumptions'!$G$32*$B255,$D255&gt;='Summary&amp;Assumptions'!$D$17,BW$47&gt;=$D255,BW$47&lt;=EDATE($D255,'Summary&amp;Assumptions'!$G$32))*$B255+AND(BW$56&lt;'Summary&amp;Assumptions'!$J$31,BW$47&gt;=$FO255,BW$47&lt;=$FP255)*(('Summary&amp;Assumptions'!$H$25*$C255)*(1+'Summary&amp;Assumptions'!$J$29)^(BW$46-1))+AND(BW$56&lt;'Summary&amp;Assumptions'!$J$31,BW$47&gt;=$FQ255,BW$47&lt;=$FR255)*(('Summary&amp;Assumptions'!$H$25*$C255)*(1+'Summary&amp;Assumptions'!$J$29)^(BW$46-1))</f>
        <v>0</v>
      </c>
      <c r="BS255" s="588">
        <f>AND(BX$55&gt;0,SUM($E255:BR255)&lt;'Summary&amp;Assumptions'!$G$32*$B255,$D255&gt;='Summary&amp;Assumptions'!$D$17,BX$47&gt;=$D255,BX$47&lt;=EDATE($D255,'Summary&amp;Assumptions'!$G$32))*$B255+AND(BX$56&lt;'Summary&amp;Assumptions'!$J$31,BX$47&gt;=$FO255,BX$47&lt;=$FP255)*(('Summary&amp;Assumptions'!$H$25*$C255)*(1+'Summary&amp;Assumptions'!$J$29)^(BX$46-1))+AND(BX$56&lt;'Summary&amp;Assumptions'!$J$31,BX$47&gt;=$FQ255,BX$47&lt;=$FR255)*(('Summary&amp;Assumptions'!$H$25*$C255)*(1+'Summary&amp;Assumptions'!$J$29)^(BX$46-1))</f>
        <v>0</v>
      </c>
      <c r="BT255" s="588">
        <f>AND(BY$55&gt;0,SUM($E255:BS255)&lt;'Summary&amp;Assumptions'!$G$32*$B255,$D255&gt;='Summary&amp;Assumptions'!$D$17,BY$47&gt;=$D255,BY$47&lt;=EDATE($D255,'Summary&amp;Assumptions'!$G$32))*$B255+AND(BY$56&lt;'Summary&amp;Assumptions'!$J$31,BY$47&gt;=$FO255,BY$47&lt;=$FP255)*(('Summary&amp;Assumptions'!$H$25*$C255)*(1+'Summary&amp;Assumptions'!$J$29)^(BY$46-1))+AND(BY$56&lt;'Summary&amp;Assumptions'!$J$31,BY$47&gt;=$FQ255,BY$47&lt;=$FR255)*(('Summary&amp;Assumptions'!$H$25*$C255)*(1+'Summary&amp;Assumptions'!$J$29)^(BY$46-1))</f>
        <v>0</v>
      </c>
      <c r="BU255" s="588">
        <f>AND(BZ$55&gt;0,SUM($E255:BT255)&lt;'Summary&amp;Assumptions'!$G$32*$B255,$D255&gt;='Summary&amp;Assumptions'!$D$17,BZ$47&gt;=$D255,BZ$47&lt;=EDATE($D255,'Summary&amp;Assumptions'!$G$32))*$B255+AND(BZ$56&lt;'Summary&amp;Assumptions'!$J$31,BZ$47&gt;=$FO255,BZ$47&lt;=$FP255)*(('Summary&amp;Assumptions'!$H$25*$C255)*(1+'Summary&amp;Assumptions'!$J$29)^(BZ$46-1))+AND(BZ$56&lt;'Summary&amp;Assumptions'!$J$31,BZ$47&gt;=$FQ255,BZ$47&lt;=$FR255)*(('Summary&amp;Assumptions'!$H$25*$C255)*(1+'Summary&amp;Assumptions'!$J$29)^(BZ$46-1))</f>
        <v>0</v>
      </c>
      <c r="BV255" s="588">
        <f>AND(CA$55&gt;0,SUM($E255:BU255)&lt;'Summary&amp;Assumptions'!$G$32*$B255,$D255&gt;='Summary&amp;Assumptions'!$D$17,CA$47&gt;=$D255,CA$47&lt;=EDATE($D255,'Summary&amp;Assumptions'!$G$32))*$B255+AND(CA$56&lt;'Summary&amp;Assumptions'!$J$31,CA$47&gt;=$FO255,CA$47&lt;=$FP255)*(('Summary&amp;Assumptions'!$H$25*$C255)*(1+'Summary&amp;Assumptions'!$J$29)^(CA$46-1))+AND(CA$56&lt;'Summary&amp;Assumptions'!$J$31,CA$47&gt;=$FQ255,CA$47&lt;=$FR255)*(('Summary&amp;Assumptions'!$H$25*$C255)*(1+'Summary&amp;Assumptions'!$J$29)^(CA$46-1))</f>
        <v>0</v>
      </c>
      <c r="BW255" s="588">
        <f>AND(CB$55&gt;0,SUM($E255:BV255)&lt;'Summary&amp;Assumptions'!$G$32*$B255,$D255&gt;='Summary&amp;Assumptions'!$D$17,CB$47&gt;=$D255,CB$47&lt;=EDATE($D255,'Summary&amp;Assumptions'!$G$32))*$B255+AND(CB$56&lt;'Summary&amp;Assumptions'!$J$31,CB$47&gt;=$FO255,CB$47&lt;=$FP255)*(('Summary&amp;Assumptions'!$H$25*$C255)*(1+'Summary&amp;Assumptions'!$J$29)^(CB$46-1))+AND(CB$56&lt;'Summary&amp;Assumptions'!$J$31,CB$47&gt;=$FQ255,CB$47&lt;=$FR255)*(('Summary&amp;Assumptions'!$H$25*$C255)*(1+'Summary&amp;Assumptions'!$J$29)^(CB$46-1))</f>
        <v>0</v>
      </c>
      <c r="BX255" s="588">
        <f>AND(CC$55&gt;0,SUM($E255:BW255)&lt;'Summary&amp;Assumptions'!$G$32*$B255,$D255&gt;='Summary&amp;Assumptions'!$D$17,CC$47&gt;=$D255,CC$47&lt;=EDATE($D255,'Summary&amp;Assumptions'!$G$32))*$B255+AND(CC$56&lt;'Summary&amp;Assumptions'!$J$31,CC$47&gt;=$FO255,CC$47&lt;=$FP255)*(('Summary&amp;Assumptions'!$H$25*$C255)*(1+'Summary&amp;Assumptions'!$J$29)^(CC$46-1))+AND(CC$56&lt;'Summary&amp;Assumptions'!$J$31,CC$47&gt;=$FQ255,CC$47&lt;=$FR255)*(('Summary&amp;Assumptions'!$H$25*$C255)*(1+'Summary&amp;Assumptions'!$J$29)^(CC$46-1))</f>
        <v>0</v>
      </c>
      <c r="BY255" s="588">
        <f>AND(CD$55&gt;0,SUM($E255:BX255)&lt;'Summary&amp;Assumptions'!$G$32*$B255,$D255&gt;='Summary&amp;Assumptions'!$D$17,CD$47&gt;=$D255,CD$47&lt;=EDATE($D255,'Summary&amp;Assumptions'!$G$32))*$B255+AND(CD$56&lt;'Summary&amp;Assumptions'!$J$31,CD$47&gt;=$FO255,CD$47&lt;=$FP255)*(('Summary&amp;Assumptions'!$H$25*$C255)*(1+'Summary&amp;Assumptions'!$J$29)^(CD$46-1))+AND(CD$56&lt;'Summary&amp;Assumptions'!$J$31,CD$47&gt;=$FQ255,CD$47&lt;=$FR255)*(('Summary&amp;Assumptions'!$H$25*$C255)*(1+'Summary&amp;Assumptions'!$J$29)^(CD$46-1))</f>
        <v>0</v>
      </c>
      <c r="BZ255" s="588">
        <f>AND(CE$55&gt;0,SUM($E255:BY255)&lt;'Summary&amp;Assumptions'!$G$32*$B255,$D255&gt;='Summary&amp;Assumptions'!$D$17,CE$47&gt;=$D255,CE$47&lt;=EDATE($D255,'Summary&amp;Assumptions'!$G$32))*$B255+AND(CE$56&lt;'Summary&amp;Assumptions'!$J$31,CE$47&gt;=$FO255,CE$47&lt;=$FP255)*(('Summary&amp;Assumptions'!$H$25*$C255)*(1+'Summary&amp;Assumptions'!$J$29)^(CE$46-1))+AND(CE$56&lt;'Summary&amp;Assumptions'!$J$31,CE$47&gt;=$FQ255,CE$47&lt;=$FR255)*(('Summary&amp;Assumptions'!$H$25*$C255)*(1+'Summary&amp;Assumptions'!$J$29)^(CE$46-1))</f>
        <v>0</v>
      </c>
      <c r="CA255" s="588">
        <f>AND(CF$55&gt;0,SUM($E255:BZ255)&lt;'Summary&amp;Assumptions'!$G$32*$B255,$D255&gt;='Summary&amp;Assumptions'!$D$17,CF$47&gt;=$D255,CF$47&lt;=EDATE($D255,'Summary&amp;Assumptions'!$G$32))*$B255+AND(CF$56&lt;'Summary&amp;Assumptions'!$J$31,CF$47&gt;=$FO255,CF$47&lt;=$FP255)*(('Summary&amp;Assumptions'!$H$25*$C255)*(1+'Summary&amp;Assumptions'!$J$29)^(CF$46-1))+AND(CF$56&lt;'Summary&amp;Assumptions'!$J$31,CF$47&gt;=$FQ255,CF$47&lt;=$FR255)*(('Summary&amp;Assumptions'!$H$25*$C255)*(1+'Summary&amp;Assumptions'!$J$29)^(CF$46-1))</f>
        <v>0</v>
      </c>
      <c r="CB255" s="588">
        <f>AND(CG$55&gt;0,SUM($E255:CA255)&lt;'Summary&amp;Assumptions'!$G$32*$B255,$D255&gt;='Summary&amp;Assumptions'!$D$17,CG$47&gt;=$D255,CG$47&lt;=EDATE($D255,'Summary&amp;Assumptions'!$G$32))*$B255+AND(CG$56&lt;'Summary&amp;Assumptions'!$J$31,CG$47&gt;=$FO255,CG$47&lt;=$FP255)*(('Summary&amp;Assumptions'!$H$25*$C255)*(1+'Summary&amp;Assumptions'!$J$29)^(CG$46-1))+AND(CG$56&lt;'Summary&amp;Assumptions'!$J$31,CG$47&gt;=$FQ255,CG$47&lt;=$FR255)*(('Summary&amp;Assumptions'!$H$25*$C255)*(1+'Summary&amp;Assumptions'!$J$29)^(CG$46-1))</f>
        <v>0</v>
      </c>
      <c r="CC255" s="588">
        <f>AND(CH$55&gt;0,SUM($E255:CB255)&lt;'Summary&amp;Assumptions'!$G$32*$B255,$D255&gt;='Summary&amp;Assumptions'!$D$17,CH$47&gt;=$D255,CH$47&lt;=EDATE($D255,'Summary&amp;Assumptions'!$G$32))*$B255+AND(CH$56&lt;'Summary&amp;Assumptions'!$J$31,CH$47&gt;=$FO255,CH$47&lt;=$FP255)*(('Summary&amp;Assumptions'!$H$25*$C255)*(1+'Summary&amp;Assumptions'!$J$29)^(CH$46-1))+AND(CH$56&lt;'Summary&amp;Assumptions'!$J$31,CH$47&gt;=$FQ255,CH$47&lt;=$FR255)*(('Summary&amp;Assumptions'!$H$25*$C255)*(1+'Summary&amp;Assumptions'!$J$29)^(CH$46-1))</f>
        <v>0</v>
      </c>
      <c r="CD255" s="588">
        <f>AND(CI$55&gt;0,SUM($E255:CC255)&lt;'Summary&amp;Assumptions'!$G$32*$B255,$D255&gt;='Summary&amp;Assumptions'!$D$17,CI$47&gt;=$D255,CI$47&lt;=EDATE($D255,'Summary&amp;Assumptions'!$G$32))*$B255+AND(CI$56&lt;'Summary&amp;Assumptions'!$J$31,CI$47&gt;=$FO255,CI$47&lt;=$FP255)*(('Summary&amp;Assumptions'!$H$25*$C255)*(1+'Summary&amp;Assumptions'!$J$29)^(CI$46-1))+AND(CI$56&lt;'Summary&amp;Assumptions'!$J$31,CI$47&gt;=$FQ255,CI$47&lt;=$FR255)*(('Summary&amp;Assumptions'!$H$25*$C255)*(1+'Summary&amp;Assumptions'!$J$29)^(CI$46-1))</f>
        <v>0</v>
      </c>
      <c r="CE255" s="588">
        <f>AND(CJ$55&gt;0,SUM($E255:CD255)&lt;'Summary&amp;Assumptions'!$G$32*$B255,$D255&gt;='Summary&amp;Assumptions'!$D$17,CJ$47&gt;=$D255,CJ$47&lt;=EDATE($D255,'Summary&amp;Assumptions'!$G$32))*$B255+AND(CJ$56&lt;'Summary&amp;Assumptions'!$J$31,CJ$47&gt;=$FO255,CJ$47&lt;=$FP255)*(('Summary&amp;Assumptions'!$H$25*$C255)*(1+'Summary&amp;Assumptions'!$J$29)^(CJ$46-1))+AND(CJ$56&lt;'Summary&amp;Assumptions'!$J$31,CJ$47&gt;=$FQ255,CJ$47&lt;=$FR255)*(('Summary&amp;Assumptions'!$H$25*$C255)*(1+'Summary&amp;Assumptions'!$J$29)^(CJ$46-1))</f>
        <v>0</v>
      </c>
      <c r="CF255" s="588">
        <f>AND(CK$55&gt;0,SUM($E255:CE255)&lt;'Summary&amp;Assumptions'!$G$32*$B255,$D255&gt;='Summary&amp;Assumptions'!$D$17,CK$47&gt;=$D255,CK$47&lt;=EDATE($D255,'Summary&amp;Assumptions'!$G$32))*$B255+AND(CK$56&lt;'Summary&amp;Assumptions'!$J$31,CK$47&gt;=$FO255,CK$47&lt;=$FP255)*(('Summary&amp;Assumptions'!$H$25*$C255)*(1+'Summary&amp;Assumptions'!$J$29)^(CK$46-1))+AND(CK$56&lt;'Summary&amp;Assumptions'!$J$31,CK$47&gt;=$FQ255,CK$47&lt;=$FR255)*(('Summary&amp;Assumptions'!$H$25*$C255)*(1+'Summary&amp;Assumptions'!$J$29)^(CK$46-1))</f>
        <v>0</v>
      </c>
      <c r="CG255" s="588">
        <f>AND(CL$55&gt;0,SUM($E255:CF255)&lt;'Summary&amp;Assumptions'!$G$32*$B255,$D255&gt;='Summary&amp;Assumptions'!$D$17,CL$47&gt;=$D255,CL$47&lt;=EDATE($D255,'Summary&amp;Assumptions'!$G$32))*$B255+AND(CL$56&lt;'Summary&amp;Assumptions'!$J$31,CL$47&gt;=$FO255,CL$47&lt;=$FP255)*(('Summary&amp;Assumptions'!$H$25*$C255)*(1+'Summary&amp;Assumptions'!$J$29)^(CL$46-1))+AND(CL$56&lt;'Summary&amp;Assumptions'!$J$31,CL$47&gt;=$FQ255,CL$47&lt;=$FR255)*(('Summary&amp;Assumptions'!$H$25*$C255)*(1+'Summary&amp;Assumptions'!$J$29)^(CL$46-1))</f>
        <v>0</v>
      </c>
      <c r="CH255" s="588">
        <f>AND(CM$55&gt;0,SUM($E255:CG255)&lt;'Summary&amp;Assumptions'!$G$32*$B255,$D255&gt;='Summary&amp;Assumptions'!$D$17,CM$47&gt;=$D255,CM$47&lt;=EDATE($D255,'Summary&amp;Assumptions'!$G$32))*$B255+AND(CM$56&lt;'Summary&amp;Assumptions'!$J$31,CM$47&gt;=$FO255,CM$47&lt;=$FP255)*(('Summary&amp;Assumptions'!$H$25*$C255)*(1+'Summary&amp;Assumptions'!$J$29)^(CM$46-1))+AND(CM$56&lt;'Summary&amp;Assumptions'!$J$31,CM$47&gt;=$FQ255,CM$47&lt;=$FR255)*(('Summary&amp;Assumptions'!$H$25*$C255)*(1+'Summary&amp;Assumptions'!$J$29)^(CM$46-1))</f>
        <v>0</v>
      </c>
      <c r="CI255" s="588">
        <f>AND(CN$55&gt;0,SUM($E255:CH255)&lt;'Summary&amp;Assumptions'!$G$32*$B255,$D255&gt;='Summary&amp;Assumptions'!$D$17,CN$47&gt;=$D255,CN$47&lt;=EDATE($D255,'Summary&amp;Assumptions'!$G$32))*$B255+AND(CN$56&lt;'Summary&amp;Assumptions'!$J$31,CN$47&gt;=$FO255,CN$47&lt;=$FP255)*(('Summary&amp;Assumptions'!$H$25*$C255)*(1+'Summary&amp;Assumptions'!$J$29)^(CN$46-1))+AND(CN$56&lt;'Summary&amp;Assumptions'!$J$31,CN$47&gt;=$FQ255,CN$47&lt;=$FR255)*(('Summary&amp;Assumptions'!$H$25*$C255)*(1+'Summary&amp;Assumptions'!$J$29)^(CN$46-1))</f>
        <v>0</v>
      </c>
      <c r="CJ255" s="588">
        <f>AND(CO$55&gt;0,SUM($E255:CI255)&lt;'Summary&amp;Assumptions'!$G$32*$B255,$D255&gt;='Summary&amp;Assumptions'!$D$17,CO$47&gt;=$D255,CO$47&lt;=EDATE($D255,'Summary&amp;Assumptions'!$G$32))*$B255+AND(CO$56&lt;'Summary&amp;Assumptions'!$J$31,CO$47&gt;=$FO255,CO$47&lt;=$FP255)*(('Summary&amp;Assumptions'!$H$25*$C255)*(1+'Summary&amp;Assumptions'!$J$29)^(CO$46-1))+AND(CO$56&lt;'Summary&amp;Assumptions'!$J$31,CO$47&gt;=$FQ255,CO$47&lt;=$FR255)*(('Summary&amp;Assumptions'!$H$25*$C255)*(1+'Summary&amp;Assumptions'!$J$29)^(CO$46-1))</f>
        <v>0</v>
      </c>
      <c r="CK255" s="588">
        <f>AND(CP$55&gt;0,SUM($E255:CJ255)&lt;'Summary&amp;Assumptions'!$G$32*$B255,$D255&gt;='Summary&amp;Assumptions'!$D$17,CP$47&gt;=$D255,CP$47&lt;=EDATE($D255,'Summary&amp;Assumptions'!$G$32))*$B255+AND(CP$56&lt;'Summary&amp;Assumptions'!$J$31,CP$47&gt;=$FO255,CP$47&lt;=$FP255)*(('Summary&amp;Assumptions'!$H$25*$C255)*(1+'Summary&amp;Assumptions'!$J$29)^(CP$46-1))+AND(CP$56&lt;'Summary&amp;Assumptions'!$J$31,CP$47&gt;=$FQ255,CP$47&lt;=$FR255)*(('Summary&amp;Assumptions'!$H$25*$C255)*(1+'Summary&amp;Assumptions'!$J$29)^(CP$46-1))</f>
        <v>0</v>
      </c>
      <c r="CL255" s="588">
        <f>AND(CQ$55&gt;0,SUM($E255:CK255)&lt;'Summary&amp;Assumptions'!$G$32*$B255,$D255&gt;='Summary&amp;Assumptions'!$D$17,CQ$47&gt;=$D255,CQ$47&lt;=EDATE($D255,'Summary&amp;Assumptions'!$G$32))*$B255+AND(CQ$56&lt;'Summary&amp;Assumptions'!$J$31,CQ$47&gt;=$FO255,CQ$47&lt;=$FP255)*(('Summary&amp;Assumptions'!$H$25*$C255)*(1+'Summary&amp;Assumptions'!$J$29)^(CQ$46-1))+AND(CQ$56&lt;'Summary&amp;Assumptions'!$J$31,CQ$47&gt;=$FQ255,CQ$47&lt;=$FR255)*(('Summary&amp;Assumptions'!$H$25*$C255)*(1+'Summary&amp;Assumptions'!$J$29)^(CQ$46-1))</f>
        <v>0</v>
      </c>
      <c r="CM255" s="588">
        <f>AND(CR$55&gt;0,SUM($E255:CL255)&lt;'Summary&amp;Assumptions'!$G$32*$B255,$D255&gt;='Summary&amp;Assumptions'!$D$17,CR$47&gt;=$D255,CR$47&lt;=EDATE($D255,'Summary&amp;Assumptions'!$G$32))*$B255+AND(CR$56&lt;'Summary&amp;Assumptions'!$J$31,CR$47&gt;=$FO255,CR$47&lt;=$FP255)*(('Summary&amp;Assumptions'!$H$25*$C255)*(1+'Summary&amp;Assumptions'!$J$29)^(CR$46-1))+AND(CR$56&lt;'Summary&amp;Assumptions'!$J$31,CR$47&gt;=$FQ255,CR$47&lt;=$FR255)*(('Summary&amp;Assumptions'!$H$25*$C255)*(1+'Summary&amp;Assumptions'!$J$29)^(CR$46-1))</f>
        <v>0</v>
      </c>
      <c r="CN255" s="588">
        <f>AND(CS$55&gt;0,SUM($E255:CM255)&lt;'Summary&amp;Assumptions'!$G$32*$B255,$D255&gt;='Summary&amp;Assumptions'!$D$17,CS$47&gt;=$D255,CS$47&lt;=EDATE($D255,'Summary&amp;Assumptions'!$G$32))*$B255+AND(CS$56&lt;'Summary&amp;Assumptions'!$J$31,CS$47&gt;=$FO255,CS$47&lt;=$FP255)*(('Summary&amp;Assumptions'!$H$25*$C255)*(1+'Summary&amp;Assumptions'!$J$29)^(CS$46-1))+AND(CS$56&lt;'Summary&amp;Assumptions'!$J$31,CS$47&gt;=$FQ255,CS$47&lt;=$FR255)*(('Summary&amp;Assumptions'!$H$25*$C255)*(1+'Summary&amp;Assumptions'!$J$29)^(CS$46-1))</f>
        <v>0</v>
      </c>
      <c r="CO255" s="588">
        <f>AND(CT$55&gt;0,SUM($E255:CN255)&lt;'Summary&amp;Assumptions'!$G$32*$B255,$D255&gt;='Summary&amp;Assumptions'!$D$17,CT$47&gt;=$D255,CT$47&lt;=EDATE($D255,'Summary&amp;Assumptions'!$G$32))*$B255+AND(CT$56&lt;'Summary&amp;Assumptions'!$J$31,CT$47&gt;=$FO255,CT$47&lt;=$FP255)*(('Summary&amp;Assumptions'!$H$25*$C255)*(1+'Summary&amp;Assumptions'!$J$29)^(CT$46-1))+AND(CT$56&lt;'Summary&amp;Assumptions'!$J$31,CT$47&gt;=$FQ255,CT$47&lt;=$FR255)*(('Summary&amp;Assumptions'!$H$25*$C255)*(1+'Summary&amp;Assumptions'!$J$29)^(CT$46-1))</f>
        <v>0</v>
      </c>
      <c r="CP255" s="588">
        <f>AND(CU$55&gt;0,SUM($E255:CO255)&lt;'Summary&amp;Assumptions'!$G$32*$B255,$D255&gt;='Summary&amp;Assumptions'!$D$17,CU$47&gt;=$D255,CU$47&lt;=EDATE($D255,'Summary&amp;Assumptions'!$G$32))*$B255+AND(CU$56&lt;'Summary&amp;Assumptions'!$J$31,CU$47&gt;=$FO255,CU$47&lt;=$FP255)*(('Summary&amp;Assumptions'!$H$25*$C255)*(1+'Summary&amp;Assumptions'!$J$29)^(CU$46-1))+AND(CU$56&lt;'Summary&amp;Assumptions'!$J$31,CU$47&gt;=$FQ255,CU$47&lt;=$FR255)*(('Summary&amp;Assumptions'!$H$25*$C255)*(1+'Summary&amp;Assumptions'!$J$29)^(CU$46-1))</f>
        <v>0</v>
      </c>
      <c r="CQ255" s="588">
        <f>AND(CV$55&gt;0,SUM($E255:CP255)&lt;'Summary&amp;Assumptions'!$G$32*$B255,$D255&gt;='Summary&amp;Assumptions'!$D$17,CV$47&gt;=$D255,CV$47&lt;=EDATE($D255,'Summary&amp;Assumptions'!$G$32))*$B255+AND(CV$56&lt;'Summary&amp;Assumptions'!$J$31,CV$47&gt;=$FO255,CV$47&lt;=$FP255)*(('Summary&amp;Assumptions'!$H$25*$C255)*(1+'Summary&amp;Assumptions'!$J$29)^(CV$46-1))+AND(CV$56&lt;'Summary&amp;Assumptions'!$J$31,CV$47&gt;=$FQ255,CV$47&lt;=$FR255)*(('Summary&amp;Assumptions'!$H$25*$C255)*(1+'Summary&amp;Assumptions'!$J$29)^(CV$46-1))</f>
        <v>0</v>
      </c>
      <c r="CR255" s="588">
        <f>AND(CW$55&gt;0,SUM($E255:CQ255)&lt;'Summary&amp;Assumptions'!$G$32*$B255,$D255&gt;='Summary&amp;Assumptions'!$D$17,CW$47&gt;=$D255,CW$47&lt;=EDATE($D255,'Summary&amp;Assumptions'!$G$32))*$B255+AND(CW$56&lt;'Summary&amp;Assumptions'!$J$31,CW$47&gt;=$FO255,CW$47&lt;=$FP255)*(('Summary&amp;Assumptions'!$H$25*$C255)*(1+'Summary&amp;Assumptions'!$J$29)^(CW$46-1))+AND(CW$56&lt;'Summary&amp;Assumptions'!$J$31,CW$47&gt;=$FQ255,CW$47&lt;=$FR255)*(('Summary&amp;Assumptions'!$H$25*$C255)*(1+'Summary&amp;Assumptions'!$J$29)^(CW$46-1))</f>
        <v>0</v>
      </c>
      <c r="CS255" s="588">
        <f>AND(CX$55&gt;0,SUM($E255:CR255)&lt;'Summary&amp;Assumptions'!$G$32*$B255,$D255&gt;='Summary&amp;Assumptions'!$D$17,CX$47&gt;=$D255,CX$47&lt;=EDATE($D255,'Summary&amp;Assumptions'!$G$32))*$B255+AND(CX$56&lt;'Summary&amp;Assumptions'!$J$31,CX$47&gt;=$FO255,CX$47&lt;=$FP255)*(('Summary&amp;Assumptions'!$H$25*$C255)*(1+'Summary&amp;Assumptions'!$J$29)^(CX$46-1))+AND(CX$56&lt;'Summary&amp;Assumptions'!$J$31,CX$47&gt;=$FQ255,CX$47&lt;=$FR255)*(('Summary&amp;Assumptions'!$H$25*$C255)*(1+'Summary&amp;Assumptions'!$J$29)^(CX$46-1))</f>
        <v>0</v>
      </c>
      <c r="CT255" s="588">
        <f>AND(CY$55&gt;0,SUM($E255:CS255)&lt;'Summary&amp;Assumptions'!$G$32*$B255,$D255&gt;='Summary&amp;Assumptions'!$D$17,CY$47&gt;=$D255,CY$47&lt;=EDATE($D255,'Summary&amp;Assumptions'!$G$32))*$B255+AND(CY$56&lt;'Summary&amp;Assumptions'!$J$31,CY$47&gt;=$FO255,CY$47&lt;=$FP255)*(('Summary&amp;Assumptions'!$H$25*$C255)*(1+'Summary&amp;Assumptions'!$J$29)^(CY$46-1))+AND(CY$56&lt;'Summary&amp;Assumptions'!$J$31,CY$47&gt;=$FQ255,CY$47&lt;=$FR255)*(('Summary&amp;Assumptions'!$H$25*$C255)*(1+'Summary&amp;Assumptions'!$J$29)^(CY$46-1))</f>
        <v>0</v>
      </c>
      <c r="CU255" s="588">
        <f>AND(CZ$55&gt;0,SUM($E255:CT255)&lt;'Summary&amp;Assumptions'!$G$32*$B255,$D255&gt;='Summary&amp;Assumptions'!$D$17,CZ$47&gt;=$D255,CZ$47&lt;=EDATE($D255,'Summary&amp;Assumptions'!$G$32))*$B255+AND(CZ$56&lt;'Summary&amp;Assumptions'!$J$31,CZ$47&gt;=$FO255,CZ$47&lt;=$FP255)*(('Summary&amp;Assumptions'!$H$25*$C255)*(1+'Summary&amp;Assumptions'!$J$29)^(CZ$46-1))+AND(CZ$56&lt;'Summary&amp;Assumptions'!$J$31,CZ$47&gt;=$FQ255,CZ$47&lt;=$FR255)*(('Summary&amp;Assumptions'!$H$25*$C255)*(1+'Summary&amp;Assumptions'!$J$29)^(CZ$46-1))</f>
        <v>0</v>
      </c>
      <c r="CV255" s="588">
        <f>AND(DA$55&gt;0,SUM($E255:CU255)&lt;'Summary&amp;Assumptions'!$G$32*$B255,$D255&gt;='Summary&amp;Assumptions'!$D$17,DA$47&gt;=$D255,DA$47&lt;=EDATE($D255,'Summary&amp;Assumptions'!$G$32))*$B255+AND(DA$56&lt;'Summary&amp;Assumptions'!$J$31,DA$47&gt;=$FO255,DA$47&lt;=$FP255)*(('Summary&amp;Assumptions'!$H$25*$C255)*(1+'Summary&amp;Assumptions'!$J$29)^(DA$46-1))+AND(DA$56&lt;'Summary&amp;Assumptions'!$J$31,DA$47&gt;=$FQ255,DA$47&lt;=$FR255)*(('Summary&amp;Assumptions'!$H$25*$C255)*(1+'Summary&amp;Assumptions'!$J$29)^(DA$46-1))</f>
        <v>0</v>
      </c>
      <c r="CW255" s="588">
        <f>AND(DB$55&gt;0,SUM($E255:CV255)&lt;'Summary&amp;Assumptions'!$G$32*$B255,$D255&gt;='Summary&amp;Assumptions'!$D$17,DB$47&gt;=$D255,DB$47&lt;=EDATE($D255,'Summary&amp;Assumptions'!$G$32))*$B255+AND(DB$56&lt;'Summary&amp;Assumptions'!$J$31,DB$47&gt;=$FO255,DB$47&lt;=$FP255)*(('Summary&amp;Assumptions'!$H$25*$C255)*(1+'Summary&amp;Assumptions'!$J$29)^(DB$46-1))+AND(DB$56&lt;'Summary&amp;Assumptions'!$J$31,DB$47&gt;=$FQ255,DB$47&lt;=$FR255)*(('Summary&amp;Assumptions'!$H$25*$C255)*(1+'Summary&amp;Assumptions'!$J$29)^(DB$46-1))</f>
        <v>0</v>
      </c>
      <c r="CX255" s="588">
        <f>AND(DC$55&gt;0,SUM($E255:CW255)&lt;'Summary&amp;Assumptions'!$G$32*$B255,$D255&gt;='Summary&amp;Assumptions'!$D$17,DC$47&gt;=$D255,DC$47&lt;=EDATE($D255,'Summary&amp;Assumptions'!$G$32))*$B255+AND(DC$56&lt;'Summary&amp;Assumptions'!$J$31,DC$47&gt;=$FO255,DC$47&lt;=$FP255)*(('Summary&amp;Assumptions'!$H$25*$C255)*(1+'Summary&amp;Assumptions'!$J$29)^(DC$46-1))+AND(DC$56&lt;'Summary&amp;Assumptions'!$J$31,DC$47&gt;=$FQ255,DC$47&lt;=$FR255)*(('Summary&amp;Assumptions'!$H$25*$C255)*(1+'Summary&amp;Assumptions'!$J$29)^(DC$46-1))</f>
        <v>0</v>
      </c>
      <c r="CY255" s="588">
        <f>AND(DD$55&gt;0,SUM($E255:CX255)&lt;'Summary&amp;Assumptions'!$G$32*$B255,$D255&gt;='Summary&amp;Assumptions'!$D$17,DD$47&gt;=$D255,DD$47&lt;=EDATE($D255,'Summary&amp;Assumptions'!$G$32))*$B255+AND(DD$56&lt;'Summary&amp;Assumptions'!$J$31,DD$47&gt;=$FO255,DD$47&lt;=$FP255)*(('Summary&amp;Assumptions'!$H$25*$C255)*(1+'Summary&amp;Assumptions'!$J$29)^(DD$46-1))+AND(DD$56&lt;'Summary&amp;Assumptions'!$J$31,DD$47&gt;=$FQ255,DD$47&lt;=$FR255)*(('Summary&amp;Assumptions'!$H$25*$C255)*(1+'Summary&amp;Assumptions'!$J$29)^(DD$46-1))</f>
        <v>0</v>
      </c>
      <c r="CZ255" s="588">
        <f>AND(DE$55&gt;0,SUM($E255:CY255)&lt;'Summary&amp;Assumptions'!$G$32*$B255,$D255&gt;='Summary&amp;Assumptions'!$D$17,DE$47&gt;=$D255,DE$47&lt;=EDATE($D255,'Summary&amp;Assumptions'!$G$32))*$B255+AND(DE$56&lt;'Summary&amp;Assumptions'!$J$31,DE$47&gt;=$FO255,DE$47&lt;=$FP255)*(('Summary&amp;Assumptions'!$H$25*$C255)*(1+'Summary&amp;Assumptions'!$J$29)^(DE$46-1))+AND(DE$56&lt;'Summary&amp;Assumptions'!$J$31,DE$47&gt;=$FQ255,DE$47&lt;=$FR255)*(('Summary&amp;Assumptions'!$H$25*$C255)*(1+'Summary&amp;Assumptions'!$J$29)^(DE$46-1))</f>
        <v>0</v>
      </c>
      <c r="DA255" s="588">
        <f>AND(DF$55&gt;0,SUM($E255:CZ255)&lt;'Summary&amp;Assumptions'!$G$32*$B255,$D255&gt;='Summary&amp;Assumptions'!$D$17,DF$47&gt;=$D255,DF$47&lt;=EDATE($D255,'Summary&amp;Assumptions'!$G$32))*$B255+AND(DF$56&lt;'Summary&amp;Assumptions'!$J$31,DF$47&gt;=$FO255,DF$47&lt;=$FP255)*(('Summary&amp;Assumptions'!$H$25*$C255)*(1+'Summary&amp;Assumptions'!$J$29)^(DF$46-1))+AND(DF$56&lt;'Summary&amp;Assumptions'!$J$31,DF$47&gt;=$FQ255,DF$47&lt;=$FR255)*(('Summary&amp;Assumptions'!$H$25*$C255)*(1+'Summary&amp;Assumptions'!$J$29)^(DF$46-1))</f>
        <v>0</v>
      </c>
      <c r="DB255" s="588">
        <f>AND(DG$55&gt;0,SUM($E255:DA255)&lt;'Summary&amp;Assumptions'!$G$32*$B255,$D255&gt;='Summary&amp;Assumptions'!$D$17,DG$47&gt;=$D255,DG$47&lt;=EDATE($D255,'Summary&amp;Assumptions'!$G$32))*$B255+AND(DG$56&lt;'Summary&amp;Assumptions'!$J$31,DG$47&gt;=$FO255,DG$47&lt;=$FP255)*(('Summary&amp;Assumptions'!$H$25*$C255)*(1+'Summary&amp;Assumptions'!$J$29)^(DG$46-1))+AND(DG$56&lt;'Summary&amp;Assumptions'!$J$31,DG$47&gt;=$FQ255,DG$47&lt;=$FR255)*(('Summary&amp;Assumptions'!$H$25*$C255)*(1+'Summary&amp;Assumptions'!$J$29)^(DG$46-1))</f>
        <v>0</v>
      </c>
      <c r="DC255" s="588">
        <f>AND(DH$55&gt;0,SUM($E255:DB255)&lt;'Summary&amp;Assumptions'!$G$32*$B255,$D255&gt;='Summary&amp;Assumptions'!$D$17,DH$47&gt;=$D255,DH$47&lt;=EDATE($D255,'Summary&amp;Assumptions'!$G$32))*$B255+AND(DH$56&lt;'Summary&amp;Assumptions'!$J$31,DH$47&gt;=$FO255,DH$47&lt;=$FP255)*(('Summary&amp;Assumptions'!$H$25*$C255)*(1+'Summary&amp;Assumptions'!$J$29)^(DH$46-1))+AND(DH$56&lt;'Summary&amp;Assumptions'!$J$31,DH$47&gt;=$FQ255,DH$47&lt;=$FR255)*(('Summary&amp;Assumptions'!$H$25*$C255)*(1+'Summary&amp;Assumptions'!$J$29)^(DH$46-1))</f>
        <v>0</v>
      </c>
      <c r="DD255" s="588">
        <f>AND(DI$55&gt;0,SUM($E255:DC255)&lt;'Summary&amp;Assumptions'!$G$32*$B255,$D255&gt;='Summary&amp;Assumptions'!$D$17,DI$47&gt;=$D255,DI$47&lt;=EDATE($D255,'Summary&amp;Assumptions'!$G$32))*$B255+AND(DI$56&lt;'Summary&amp;Assumptions'!$J$31,DI$47&gt;=$FO255,DI$47&lt;=$FP255)*(('Summary&amp;Assumptions'!$H$25*$C255)*(1+'Summary&amp;Assumptions'!$J$29)^(DI$46-1))+AND(DI$56&lt;'Summary&amp;Assumptions'!$J$31,DI$47&gt;=$FQ255,DI$47&lt;=$FR255)*(('Summary&amp;Assumptions'!$H$25*$C255)*(1+'Summary&amp;Assumptions'!$J$29)^(DI$46-1))</f>
        <v>0</v>
      </c>
      <c r="DE255" s="588">
        <f>AND(DJ$55&gt;0,SUM($E255:DD255)&lt;'Summary&amp;Assumptions'!$G$32*$B255,$D255&gt;='Summary&amp;Assumptions'!$D$17,DJ$47&gt;=$D255,DJ$47&lt;=EDATE($D255,'Summary&amp;Assumptions'!$G$32))*$B255+AND(DJ$56&lt;'Summary&amp;Assumptions'!$J$31,DJ$47&gt;=$FO255,DJ$47&lt;=$FP255)*(('Summary&amp;Assumptions'!$H$25*$C255)*(1+'Summary&amp;Assumptions'!$J$29)^(DJ$46-1))+AND(DJ$56&lt;'Summary&amp;Assumptions'!$J$31,DJ$47&gt;=$FQ255,DJ$47&lt;=$FR255)*(('Summary&amp;Assumptions'!$H$25*$C255)*(1+'Summary&amp;Assumptions'!$J$29)^(DJ$46-1))</f>
        <v>0</v>
      </c>
      <c r="DF255" s="588">
        <f>AND(DK$55&gt;0,SUM($E255:DE255)&lt;'Summary&amp;Assumptions'!$G$32*$B255,$D255&gt;='Summary&amp;Assumptions'!$D$17,DK$47&gt;=$D255,DK$47&lt;=EDATE($D255,'Summary&amp;Assumptions'!$G$32))*$B255+AND(DK$56&lt;'Summary&amp;Assumptions'!$J$31,DK$47&gt;=$FO255,DK$47&lt;=$FP255)*(('Summary&amp;Assumptions'!$H$25*$C255)*(1+'Summary&amp;Assumptions'!$J$29)^(DK$46-1))+AND(DK$56&lt;'Summary&amp;Assumptions'!$J$31,DK$47&gt;=$FQ255,DK$47&lt;=$FR255)*(('Summary&amp;Assumptions'!$H$25*$C255)*(1+'Summary&amp;Assumptions'!$J$29)^(DK$46-1))</f>
        <v>0</v>
      </c>
      <c r="DG255" s="588">
        <f>AND(DL$55&gt;0,SUM($E255:DF255)&lt;'Summary&amp;Assumptions'!$G$32*$B255,$D255&gt;='Summary&amp;Assumptions'!$D$17,DL$47&gt;=$D255,DL$47&lt;=EDATE($D255,'Summary&amp;Assumptions'!$G$32))*$B255+AND(DL$56&lt;'Summary&amp;Assumptions'!$J$31,DL$47&gt;=$FO255,DL$47&lt;=$FP255)*(('Summary&amp;Assumptions'!$H$25*$C255)*(1+'Summary&amp;Assumptions'!$J$29)^(DL$46-1))+AND(DL$56&lt;'Summary&amp;Assumptions'!$J$31,DL$47&gt;=$FQ255,DL$47&lt;=$FR255)*(('Summary&amp;Assumptions'!$H$25*$C255)*(1+'Summary&amp;Assumptions'!$J$29)^(DL$46-1))</f>
        <v>0</v>
      </c>
      <c r="DH255" s="588">
        <f>AND(DM$55&gt;0,SUM($E255:DG255)&lt;'Summary&amp;Assumptions'!$G$32*$B255,$D255&gt;='Summary&amp;Assumptions'!$D$17,DM$47&gt;=$D255,DM$47&lt;=EDATE($D255,'Summary&amp;Assumptions'!$G$32))*$B255+AND(DM$56&lt;'Summary&amp;Assumptions'!$J$31,DM$47&gt;=$FO255,DM$47&lt;=$FP255)*(('Summary&amp;Assumptions'!$H$25*$C255)*(1+'Summary&amp;Assumptions'!$J$29)^(DM$46-1))+AND(DM$56&lt;'Summary&amp;Assumptions'!$J$31,DM$47&gt;=$FQ255,DM$47&lt;=$FR255)*(('Summary&amp;Assumptions'!$H$25*$C255)*(1+'Summary&amp;Assumptions'!$J$29)^(DM$46-1))</f>
        <v>0</v>
      </c>
      <c r="DI255" s="588">
        <f>AND(DN$55&gt;0,SUM($E255:DH255)&lt;'Summary&amp;Assumptions'!$G$32*$B255,$D255&gt;='Summary&amp;Assumptions'!$D$17,DN$47&gt;=$D255,DN$47&lt;=EDATE($D255,'Summary&amp;Assumptions'!$G$32))*$B255+AND(DN$56&lt;'Summary&amp;Assumptions'!$J$31,DN$47&gt;=$FO255,DN$47&lt;=$FP255)*(('Summary&amp;Assumptions'!$H$25*$C255)*(1+'Summary&amp;Assumptions'!$J$29)^(DN$46-1))+AND(DN$56&lt;'Summary&amp;Assumptions'!$J$31,DN$47&gt;=$FQ255,DN$47&lt;=$FR255)*(('Summary&amp;Assumptions'!$H$25*$C255)*(1+'Summary&amp;Assumptions'!$J$29)^(DN$46-1))</f>
        <v>0</v>
      </c>
      <c r="DJ255" s="588">
        <f>AND(DO$55&gt;0,SUM($E255:DI255)&lt;'Summary&amp;Assumptions'!$G$32*$B255,$D255&gt;='Summary&amp;Assumptions'!$D$17,DO$47&gt;=$D255,DO$47&lt;=EDATE($D255,'Summary&amp;Assumptions'!$G$32))*$B255+AND(DO$56&lt;'Summary&amp;Assumptions'!$J$31,DO$47&gt;=$FO255,DO$47&lt;=$FP255)*(('Summary&amp;Assumptions'!$H$25*$C255)*(1+'Summary&amp;Assumptions'!$J$29)^(DO$46-1))+AND(DO$56&lt;'Summary&amp;Assumptions'!$J$31,DO$47&gt;=$FQ255,DO$47&lt;=$FR255)*(('Summary&amp;Assumptions'!$H$25*$C255)*(1+'Summary&amp;Assumptions'!$J$29)^(DO$46-1))</f>
        <v>0</v>
      </c>
      <c r="DK255" s="588">
        <f>AND(DP$55&gt;0,SUM($E255:DJ255)&lt;'Summary&amp;Assumptions'!$G$32*$B255,$D255&gt;='Summary&amp;Assumptions'!$D$17,DP$47&gt;=$D255,DP$47&lt;=EDATE($D255,'Summary&amp;Assumptions'!$G$32))*$B255+AND(DP$56&lt;'Summary&amp;Assumptions'!$J$31,DP$47&gt;=$FO255,DP$47&lt;=$FP255)*(('Summary&amp;Assumptions'!$H$25*$C255)*(1+'Summary&amp;Assumptions'!$J$29)^(DP$46-1))+AND(DP$56&lt;'Summary&amp;Assumptions'!$J$31,DP$47&gt;=$FQ255,DP$47&lt;=$FR255)*(('Summary&amp;Assumptions'!$H$25*$C255)*(1+'Summary&amp;Assumptions'!$J$29)^(DP$46-1))</f>
        <v>0</v>
      </c>
      <c r="DL255" s="588">
        <f>AND(DQ$55&gt;0,SUM($E255:DK255)&lt;'Summary&amp;Assumptions'!$G$32*$B255,$D255&gt;='Summary&amp;Assumptions'!$D$17,DQ$47&gt;=$D255,DQ$47&lt;=EDATE($D255,'Summary&amp;Assumptions'!$G$32))*$B255+AND(DQ$56&lt;'Summary&amp;Assumptions'!$J$31,DQ$47&gt;=$FO255,DQ$47&lt;=$FP255)*(('Summary&amp;Assumptions'!$H$25*$C255)*(1+'Summary&amp;Assumptions'!$J$29)^(DQ$46-1))+AND(DQ$56&lt;'Summary&amp;Assumptions'!$J$31,DQ$47&gt;=$FQ255,DQ$47&lt;=$FR255)*(('Summary&amp;Assumptions'!$H$25*$C255)*(1+'Summary&amp;Assumptions'!$J$29)^(DQ$46-1))</f>
        <v>0</v>
      </c>
      <c r="DM255" s="588">
        <f>AND(DR$55&gt;0,SUM($E255:DL255)&lt;'Summary&amp;Assumptions'!$G$32*$B255,$D255&gt;='Summary&amp;Assumptions'!$D$17,DR$47&gt;=$D255,DR$47&lt;=EDATE($D255,'Summary&amp;Assumptions'!$G$32))*$B255+AND(DR$56&lt;'Summary&amp;Assumptions'!$J$31,DR$47&gt;=$FO255,DR$47&lt;=$FP255)*(('Summary&amp;Assumptions'!$H$25*$C255)*(1+'Summary&amp;Assumptions'!$J$29)^(DR$46-1))+AND(DR$56&lt;'Summary&amp;Assumptions'!$J$31,DR$47&gt;=$FQ255,DR$47&lt;=$FR255)*(('Summary&amp;Assumptions'!$H$25*$C255)*(1+'Summary&amp;Assumptions'!$J$29)^(DR$46-1))</f>
        <v>0</v>
      </c>
      <c r="DN255" s="588">
        <f>AND(DS$55&gt;0,SUM($E255:DM255)&lt;'Summary&amp;Assumptions'!$G$32*$B255,$D255&gt;='Summary&amp;Assumptions'!$D$17,DS$47&gt;=$D255,DS$47&lt;=EDATE($D255,'Summary&amp;Assumptions'!$G$32))*$B255+AND(DS$56&lt;'Summary&amp;Assumptions'!$J$31,DS$47&gt;=$FO255,DS$47&lt;=$FP255)*(('Summary&amp;Assumptions'!$H$25*$C255)*(1+'Summary&amp;Assumptions'!$J$29)^(DS$46-1))+AND(DS$56&lt;'Summary&amp;Assumptions'!$J$31,DS$47&gt;=$FQ255,DS$47&lt;=$FR255)*(('Summary&amp;Assumptions'!$H$25*$C255)*(1+'Summary&amp;Assumptions'!$J$29)^(DS$46-1))</f>
        <v>0</v>
      </c>
      <c r="DO255" s="588">
        <f>AND(DT$55&gt;0,SUM($E255:DN255)&lt;'Summary&amp;Assumptions'!$G$32*$B255,$D255&gt;='Summary&amp;Assumptions'!$D$17,DT$47&gt;=$D255,DT$47&lt;=EDATE($D255,'Summary&amp;Assumptions'!$G$32))*$B255+AND(DT$56&lt;'Summary&amp;Assumptions'!$J$31,DT$47&gt;=$FO255,DT$47&lt;=$FP255)*(('Summary&amp;Assumptions'!$H$25*$C255)*(1+'Summary&amp;Assumptions'!$J$29)^(DT$46-1))+AND(DT$56&lt;'Summary&amp;Assumptions'!$J$31,DT$47&gt;=$FQ255,DT$47&lt;=$FR255)*(('Summary&amp;Assumptions'!$H$25*$C255)*(1+'Summary&amp;Assumptions'!$J$29)^(DT$46-1))</f>
        <v>0</v>
      </c>
      <c r="DP255" s="588">
        <f>AND(DU$55&gt;0,SUM($E255:DO255)&lt;'Summary&amp;Assumptions'!$G$32*$B255,$D255&gt;='Summary&amp;Assumptions'!$D$17,DU$47&gt;=$D255,DU$47&lt;=EDATE($D255,'Summary&amp;Assumptions'!$G$32))*$B255+AND(DU$56&lt;'Summary&amp;Assumptions'!$J$31,DU$47&gt;=$FO255,DU$47&lt;=$FP255)*(('Summary&amp;Assumptions'!$H$25*$C255)*(1+'Summary&amp;Assumptions'!$J$29)^(DU$46-1))+AND(DU$56&lt;'Summary&amp;Assumptions'!$J$31,DU$47&gt;=$FQ255,DU$47&lt;=$FR255)*(('Summary&amp;Assumptions'!$H$25*$C255)*(1+'Summary&amp;Assumptions'!$J$29)^(DU$46-1))</f>
        <v>0</v>
      </c>
      <c r="DQ255" s="588">
        <f>AND(DV$55&gt;0,SUM($E255:DP255)&lt;'Summary&amp;Assumptions'!$G$32*$B255,$D255&gt;='Summary&amp;Assumptions'!$D$17,DV$47&gt;=$D255,DV$47&lt;=EDATE($D255,'Summary&amp;Assumptions'!$G$32))*$B255+AND(DV$56&lt;'Summary&amp;Assumptions'!$J$31,DV$47&gt;=$FO255,DV$47&lt;=$FP255)*(('Summary&amp;Assumptions'!$H$25*$C255)*(1+'Summary&amp;Assumptions'!$J$29)^(DV$46-1))+AND(DV$56&lt;'Summary&amp;Assumptions'!$J$31,DV$47&gt;=$FQ255,DV$47&lt;=$FR255)*(('Summary&amp;Assumptions'!$H$25*$C255)*(1+'Summary&amp;Assumptions'!$J$29)^(DV$46-1))</f>
        <v>0</v>
      </c>
      <c r="DR255" s="588">
        <f>AND(DW$55&gt;0,SUM($E255:DQ255)&lt;'Summary&amp;Assumptions'!$G$32*$B255,$D255&gt;='Summary&amp;Assumptions'!$D$17,DW$47&gt;=$D255,DW$47&lt;=EDATE($D255,'Summary&amp;Assumptions'!$G$32))*$B255+AND(DW$56&lt;'Summary&amp;Assumptions'!$J$31,DW$47&gt;=$FO255,DW$47&lt;=$FP255)*(('Summary&amp;Assumptions'!$H$25*$C255)*(1+'Summary&amp;Assumptions'!$J$29)^(DW$46-1))+AND(DW$56&lt;'Summary&amp;Assumptions'!$J$31,DW$47&gt;=$FQ255,DW$47&lt;=$FR255)*(('Summary&amp;Assumptions'!$H$25*$C255)*(1+'Summary&amp;Assumptions'!$J$29)^(DW$46-1))</f>
        <v>0</v>
      </c>
      <c r="DS255" s="588">
        <f>AND(DX$55&gt;0,SUM($E255:DR255)&lt;'Summary&amp;Assumptions'!$G$32*$B255,$D255&gt;='Summary&amp;Assumptions'!$D$17,DX$47&gt;=$D255,DX$47&lt;=EDATE($D255,'Summary&amp;Assumptions'!$G$32))*$B255+AND(DX$56&lt;'Summary&amp;Assumptions'!$J$31,DX$47&gt;=$FO255,DX$47&lt;=$FP255)*(('Summary&amp;Assumptions'!$H$25*$C255)*(1+'Summary&amp;Assumptions'!$J$29)^(DX$46-1))+AND(DX$56&lt;'Summary&amp;Assumptions'!$J$31,DX$47&gt;=$FQ255,DX$47&lt;=$FR255)*(('Summary&amp;Assumptions'!$H$25*$C255)*(1+'Summary&amp;Assumptions'!$J$29)^(DX$46-1))</f>
        <v>0</v>
      </c>
      <c r="DT255" s="588">
        <f>AND(DY$55&gt;0,SUM($E255:DS255)&lt;'Summary&amp;Assumptions'!$G$32*$B255,$D255&gt;='Summary&amp;Assumptions'!$D$17,DY$47&gt;=$D255,DY$47&lt;=EDATE($D255,'Summary&amp;Assumptions'!$G$32))*$B255+AND(DY$56&lt;'Summary&amp;Assumptions'!$J$31,DY$47&gt;=$FO255,DY$47&lt;=$FP255)*(('Summary&amp;Assumptions'!$H$25*$C255)*(1+'Summary&amp;Assumptions'!$J$29)^(DY$46-1))+AND(DY$56&lt;'Summary&amp;Assumptions'!$J$31,DY$47&gt;=$FQ255,DY$47&lt;=$FR255)*(('Summary&amp;Assumptions'!$H$25*$C255)*(1+'Summary&amp;Assumptions'!$J$29)^(DY$46-1))</f>
        <v>0</v>
      </c>
      <c r="DU255" s="588">
        <f>AND(DZ$55&gt;0,SUM($E255:DT255)&lt;'Summary&amp;Assumptions'!$G$32*$B255,$D255&gt;='Summary&amp;Assumptions'!$D$17,DZ$47&gt;=$D255,DZ$47&lt;=EDATE($D255,'Summary&amp;Assumptions'!$G$32))*$B255+AND(DZ$56&lt;'Summary&amp;Assumptions'!$J$31,DZ$47&gt;=$FO255,DZ$47&lt;=$FP255)*(('Summary&amp;Assumptions'!$H$25*$C255)*(1+'Summary&amp;Assumptions'!$J$29)^(DZ$46-1))+AND(DZ$56&lt;'Summary&amp;Assumptions'!$J$31,DZ$47&gt;=$FQ255,DZ$47&lt;=$FR255)*(('Summary&amp;Assumptions'!$H$25*$C255)*(1+'Summary&amp;Assumptions'!$J$29)^(DZ$46-1))</f>
        <v>0</v>
      </c>
      <c r="DV255" s="588">
        <f>AND(EA$55&gt;0,SUM($E255:DU255)&lt;'Summary&amp;Assumptions'!$G$32*$B255,$D255&gt;='Summary&amp;Assumptions'!$D$17,EA$47&gt;=$D255,EA$47&lt;=EDATE($D255,'Summary&amp;Assumptions'!$G$32))*$B255+AND(EA$56&lt;'Summary&amp;Assumptions'!$J$31,EA$47&gt;=$FO255,EA$47&lt;=$FP255)*(('Summary&amp;Assumptions'!$H$25*$C255)*(1+'Summary&amp;Assumptions'!$J$29)^(EA$46-1))+AND(EA$56&lt;'Summary&amp;Assumptions'!$J$31,EA$47&gt;=$FQ255,EA$47&lt;=$FR255)*(('Summary&amp;Assumptions'!$H$25*$C255)*(1+'Summary&amp;Assumptions'!$J$29)^(EA$46-1))</f>
        <v>0</v>
      </c>
      <c r="DW255" s="588">
        <f>AND(EB$55&gt;0,SUM($E255:DV255)&lt;'Summary&amp;Assumptions'!$G$32*$B255,$D255&gt;='Summary&amp;Assumptions'!$D$17,EB$47&gt;=$D255,EB$47&lt;=EDATE($D255,'Summary&amp;Assumptions'!$G$32))*$B255+AND(EB$56&lt;'Summary&amp;Assumptions'!$J$31,EB$47&gt;=$FO255,EB$47&lt;=$FP255)*(('Summary&amp;Assumptions'!$H$25*$C255)*(1+'Summary&amp;Assumptions'!$J$29)^(EB$46-1))+AND(EB$56&lt;'Summary&amp;Assumptions'!$J$31,EB$47&gt;=$FQ255,EB$47&lt;=$FR255)*(('Summary&amp;Assumptions'!$H$25*$C255)*(1+'Summary&amp;Assumptions'!$J$29)^(EB$46-1))</f>
        <v>0</v>
      </c>
      <c r="DX255" s="588">
        <f>AND(EC$55&gt;0,SUM($E255:DW255)&lt;'Summary&amp;Assumptions'!$G$32*$B255,$D255&gt;='Summary&amp;Assumptions'!$D$17,EC$47&gt;=$D255,EC$47&lt;=EDATE($D255,'Summary&amp;Assumptions'!$G$32))*$B255+AND(EC$56&lt;'Summary&amp;Assumptions'!$J$31,EC$47&gt;=$FO255,EC$47&lt;=$FP255)*(('Summary&amp;Assumptions'!$H$25*$C255)*(1+'Summary&amp;Assumptions'!$J$29)^(EC$46-1))+AND(EC$56&lt;'Summary&amp;Assumptions'!$J$31,EC$47&gt;=$FQ255,EC$47&lt;=$FR255)*(('Summary&amp;Assumptions'!$H$25*$C255)*(1+'Summary&amp;Assumptions'!$J$29)^(EC$46-1))</f>
        <v>0</v>
      </c>
      <c r="DY255" s="588">
        <f>AND(ED$55&gt;0,SUM($E255:DX255)&lt;'Summary&amp;Assumptions'!$G$32*$B255,$D255&gt;='Summary&amp;Assumptions'!$D$17,ED$47&gt;=$D255,ED$47&lt;=EDATE($D255,'Summary&amp;Assumptions'!$G$32))*$B255+AND(ED$56&lt;'Summary&amp;Assumptions'!$J$31,ED$47&gt;=$FO255,ED$47&lt;=$FP255)*(('Summary&amp;Assumptions'!$H$25*$C255)*(1+'Summary&amp;Assumptions'!$J$29)^(ED$46-1))+AND(ED$56&lt;'Summary&amp;Assumptions'!$J$31,ED$47&gt;=$FQ255,ED$47&lt;=$FR255)*(('Summary&amp;Assumptions'!$H$25*$C255)*(1+'Summary&amp;Assumptions'!$J$29)^(ED$46-1))</f>
        <v>0</v>
      </c>
      <c r="DZ255" s="588">
        <f>AND(EE$55&gt;0,SUM($E255:DY255)&lt;'Summary&amp;Assumptions'!$G$32*$B255,$D255&gt;='Summary&amp;Assumptions'!$D$17,EE$47&gt;=$D255,EE$47&lt;=EDATE($D255,'Summary&amp;Assumptions'!$G$32))*$B255+AND(EE$56&lt;'Summary&amp;Assumptions'!$J$31,EE$47&gt;=$FO255,EE$47&lt;=$FP255)*(('Summary&amp;Assumptions'!$H$25*$C255)*(1+'Summary&amp;Assumptions'!$J$29)^(EE$46-1))+AND(EE$56&lt;'Summary&amp;Assumptions'!$J$31,EE$47&gt;=$FQ255,EE$47&lt;=$FR255)*(('Summary&amp;Assumptions'!$H$25*$C255)*(1+'Summary&amp;Assumptions'!$J$29)^(EE$46-1))</f>
        <v>0</v>
      </c>
      <c r="EA255" s="588">
        <f>AND(EF$55&gt;0,SUM($E255:DZ255)&lt;'Summary&amp;Assumptions'!$G$32*$B255,$D255&gt;='Summary&amp;Assumptions'!$D$17,EF$47&gt;=$D255,EF$47&lt;=EDATE($D255,'Summary&amp;Assumptions'!$G$32))*$B255+AND(EF$56&lt;'Summary&amp;Assumptions'!$J$31,EF$47&gt;=$FO255,EF$47&lt;=$FP255)*(('Summary&amp;Assumptions'!$H$25*$C255)*(1+'Summary&amp;Assumptions'!$J$29)^(EF$46-1))+AND(EF$56&lt;'Summary&amp;Assumptions'!$J$31,EF$47&gt;=$FQ255,EF$47&lt;=$FR255)*(('Summary&amp;Assumptions'!$H$25*$C255)*(1+'Summary&amp;Assumptions'!$J$29)^(EF$46-1))</f>
        <v>0</v>
      </c>
      <c r="EB255" s="588">
        <f>AND(EG$55&gt;0,SUM($E255:EA255)&lt;'Summary&amp;Assumptions'!$G$32*$B255,$D255&gt;='Summary&amp;Assumptions'!$D$17,EG$47&gt;=$D255,EG$47&lt;=EDATE($D255,'Summary&amp;Assumptions'!$G$32))*$B255+AND(EG$56&lt;'Summary&amp;Assumptions'!$J$31,EG$47&gt;=$FO255,EG$47&lt;=$FP255)*(('Summary&amp;Assumptions'!$H$25*$C255)*(1+'Summary&amp;Assumptions'!$J$29)^(EG$46-1))+AND(EG$56&lt;'Summary&amp;Assumptions'!$J$31,EG$47&gt;=$FQ255,EG$47&lt;=$FR255)*(('Summary&amp;Assumptions'!$H$25*$C255)*(1+'Summary&amp;Assumptions'!$J$29)^(EG$46-1))</f>
        <v>0</v>
      </c>
      <c r="EC255" s="588">
        <f>AND(EH$55&gt;0,SUM($E255:EB255)&lt;'Summary&amp;Assumptions'!$G$32*$B255,$D255&gt;='Summary&amp;Assumptions'!$D$17,EH$47&gt;=$D255,EH$47&lt;=EDATE($D255,'Summary&amp;Assumptions'!$G$32))*$B255+AND(EH$56&lt;'Summary&amp;Assumptions'!$J$31,EH$47&gt;=$FO255,EH$47&lt;=$FP255)*(('Summary&amp;Assumptions'!$H$25*$C255)*(1+'Summary&amp;Assumptions'!$J$29)^(EH$46-1))+AND(EH$56&lt;'Summary&amp;Assumptions'!$J$31,EH$47&gt;=$FQ255,EH$47&lt;=$FR255)*(('Summary&amp;Assumptions'!$H$25*$C255)*(1+'Summary&amp;Assumptions'!$J$29)^(EH$46-1))</f>
        <v>0</v>
      </c>
      <c r="ED255" s="588">
        <f>AND(EI$55&gt;0,SUM($E255:EC255)&lt;'Summary&amp;Assumptions'!$G$32*$B255,$D255&gt;='Summary&amp;Assumptions'!$D$17,EI$47&gt;=$D255,EI$47&lt;=EDATE($D255,'Summary&amp;Assumptions'!$G$32))*$B255+AND(EI$56&lt;'Summary&amp;Assumptions'!$J$31,EI$47&gt;=$FO255,EI$47&lt;=$FP255)*(('Summary&amp;Assumptions'!$H$25*$C255)*(1+'Summary&amp;Assumptions'!$J$29)^(EI$46-1))+AND(EI$56&lt;'Summary&amp;Assumptions'!$J$31,EI$47&gt;=$FQ255,EI$47&lt;=$FR255)*(('Summary&amp;Assumptions'!$H$25*$C255)*(1+'Summary&amp;Assumptions'!$J$29)^(EI$46-1))</f>
        <v>0</v>
      </c>
      <c r="EE255" s="588">
        <f>AND(EJ$55&gt;0,SUM($E255:ED255)&lt;'Summary&amp;Assumptions'!$G$32*$B255,$D255&gt;='Summary&amp;Assumptions'!$D$17,EJ$47&gt;=$D255,EJ$47&lt;=EDATE($D255,'Summary&amp;Assumptions'!$G$32))*$B255+AND(EJ$56&lt;'Summary&amp;Assumptions'!$J$31,EJ$47&gt;=$FO255,EJ$47&lt;=$FP255)*(('Summary&amp;Assumptions'!$H$25*$C255)*(1+'Summary&amp;Assumptions'!$J$29)^(EJ$46-1))+AND(EJ$56&lt;'Summary&amp;Assumptions'!$J$31,EJ$47&gt;=$FQ255,EJ$47&lt;=$FR255)*(('Summary&amp;Assumptions'!$H$25*$C255)*(1+'Summary&amp;Assumptions'!$J$29)^(EJ$46-1))</f>
        <v>0</v>
      </c>
      <c r="EF255" s="588">
        <f>AND(EK$55&gt;0,SUM($E255:EE255)&lt;'Summary&amp;Assumptions'!$G$32*$B255,$D255&gt;='Summary&amp;Assumptions'!$D$17,EK$47&gt;=$D255,EK$47&lt;=EDATE($D255,'Summary&amp;Assumptions'!$G$32))*$B255+AND(EK$56&lt;'Summary&amp;Assumptions'!$J$31,EK$47&gt;=$FO255,EK$47&lt;=$FP255)*(('Summary&amp;Assumptions'!$H$25*$C255)*(1+'Summary&amp;Assumptions'!$J$29)^(EK$46-1))+AND(EK$56&lt;'Summary&amp;Assumptions'!$J$31,EK$47&gt;=$FQ255,EK$47&lt;=$FR255)*(('Summary&amp;Assumptions'!$H$25*$C255)*(1+'Summary&amp;Assumptions'!$J$29)^(EK$46-1))</f>
        <v>0</v>
      </c>
      <c r="EG255" s="588">
        <f>AND(EL$55&gt;0,SUM($E255:EF255)&lt;'Summary&amp;Assumptions'!$G$32*$B255,$D255&gt;='Summary&amp;Assumptions'!$D$17,EL$47&gt;=$D255,EL$47&lt;=EDATE($D255,'Summary&amp;Assumptions'!$G$32))*$B255+AND(EL$56&lt;'Summary&amp;Assumptions'!$J$31,EL$47&gt;=$FO255,EL$47&lt;=$FP255)*(('Summary&amp;Assumptions'!$H$25*$C255)*(1+'Summary&amp;Assumptions'!$J$29)^(EL$46-1))+AND(EL$56&lt;'Summary&amp;Assumptions'!$J$31,EL$47&gt;=$FQ255,EL$47&lt;=$FR255)*(('Summary&amp;Assumptions'!$H$25*$C255)*(1+'Summary&amp;Assumptions'!$J$29)^(EL$46-1))</f>
        <v>0</v>
      </c>
      <c r="EH255" s="588">
        <f>AND(EM$55&gt;0,SUM($E255:EG255)&lt;'Summary&amp;Assumptions'!$G$32*$B255,$D255&gt;='Summary&amp;Assumptions'!$D$17,EM$47&gt;=$D255,EM$47&lt;=EDATE($D255,'Summary&amp;Assumptions'!$G$32))*$B255+AND(EM$56&lt;'Summary&amp;Assumptions'!$J$31,EM$47&gt;=$FO255,EM$47&lt;=$FP255)*(('Summary&amp;Assumptions'!$H$25*$C255)*(1+'Summary&amp;Assumptions'!$J$29)^(EM$46-1))+AND(EM$56&lt;'Summary&amp;Assumptions'!$J$31,EM$47&gt;=$FQ255,EM$47&lt;=$FR255)*(('Summary&amp;Assumptions'!$H$25*$C255)*(1+'Summary&amp;Assumptions'!$J$29)^(EM$46-1))</f>
        <v>0</v>
      </c>
      <c r="EI255" s="588">
        <f>AND(EN$55&gt;0,SUM($E255:EH255)&lt;'Summary&amp;Assumptions'!$G$32*$B255,$D255&gt;='Summary&amp;Assumptions'!$D$17,EN$47&gt;=$D255,EN$47&lt;=EDATE($D255,'Summary&amp;Assumptions'!$G$32))*$B255+AND(EN$56&lt;'Summary&amp;Assumptions'!$J$31,EN$47&gt;=$FO255,EN$47&lt;=$FP255)*(('Summary&amp;Assumptions'!$H$25*$C255)*(1+'Summary&amp;Assumptions'!$J$29)^(EN$46-1))+AND(EN$56&lt;'Summary&amp;Assumptions'!$J$31,EN$47&gt;=$FQ255,EN$47&lt;=$FR255)*(('Summary&amp;Assumptions'!$H$25*$C255)*(1+'Summary&amp;Assumptions'!$J$29)^(EN$46-1))</f>
        <v>0</v>
      </c>
      <c r="EJ255" s="588">
        <f>AND(EO$55&gt;0,SUM($E255:EI255)&lt;'Summary&amp;Assumptions'!$G$32*$B255,$D255&gt;='Summary&amp;Assumptions'!$D$17,EO$47&gt;=$D255,EO$47&lt;=EDATE($D255,'Summary&amp;Assumptions'!$G$32))*$B255+AND(EO$56&lt;'Summary&amp;Assumptions'!$J$31,EO$47&gt;=$FO255,EO$47&lt;=$FP255)*(('Summary&amp;Assumptions'!$H$25*$C255)*(1+'Summary&amp;Assumptions'!$J$29)^(EO$46-1))+AND(EO$56&lt;'Summary&amp;Assumptions'!$J$31,EO$47&gt;=$FQ255,EO$47&lt;=$FR255)*(('Summary&amp;Assumptions'!$H$25*$C255)*(1+'Summary&amp;Assumptions'!$J$29)^(EO$46-1))</f>
        <v>0</v>
      </c>
      <c r="EK255" s="588">
        <f>AND(EP$55&gt;0,SUM($E255:EJ255)&lt;'Summary&amp;Assumptions'!$G$32*$B255,$D255&gt;='Summary&amp;Assumptions'!$D$17,EP$47&gt;=$D255,EP$47&lt;=EDATE($D255,'Summary&amp;Assumptions'!$G$32))*$B255+AND(EP$56&lt;'Summary&amp;Assumptions'!$J$31,EP$47&gt;=$FO255,EP$47&lt;=$FP255)*(('Summary&amp;Assumptions'!$H$25*$C255)*(1+'Summary&amp;Assumptions'!$J$29)^(EP$46-1))+AND(EP$56&lt;'Summary&amp;Assumptions'!$J$31,EP$47&gt;=$FQ255,EP$47&lt;=$FR255)*(('Summary&amp;Assumptions'!$H$25*$C255)*(1+'Summary&amp;Assumptions'!$J$29)^(EP$46-1))</f>
        <v>0</v>
      </c>
      <c r="EL255" s="588">
        <f>AND(EQ$55&gt;0,SUM($E255:EK255)&lt;'Summary&amp;Assumptions'!$G$32*$B255,$D255&gt;='Summary&amp;Assumptions'!$D$17,EQ$47&gt;=$D255,EQ$47&lt;=EDATE($D255,'Summary&amp;Assumptions'!$G$32))*$B255+AND(EQ$56&lt;'Summary&amp;Assumptions'!$J$31,EQ$47&gt;=$FO255,EQ$47&lt;=$FP255)*(('Summary&amp;Assumptions'!$H$25*$C255)*(1+'Summary&amp;Assumptions'!$J$29)^(EQ$46-1))+AND(EQ$56&lt;'Summary&amp;Assumptions'!$J$31,EQ$47&gt;=$FQ255,EQ$47&lt;=$FR255)*(('Summary&amp;Assumptions'!$H$25*$C255)*(1+'Summary&amp;Assumptions'!$J$29)^(EQ$46-1))</f>
        <v>0</v>
      </c>
      <c r="EM255" s="588">
        <f>AND(ER$55&gt;0,SUM($E255:EL255)&lt;'Summary&amp;Assumptions'!$G$32*$B255,$D255&gt;='Summary&amp;Assumptions'!$D$17,ER$47&gt;=$D255,ER$47&lt;=EDATE($D255,'Summary&amp;Assumptions'!$G$32))*$B255+AND(ER$56&lt;'Summary&amp;Assumptions'!$J$31,ER$47&gt;=$FO255,ER$47&lt;=$FP255)*(('Summary&amp;Assumptions'!$H$25*$C255)*(1+'Summary&amp;Assumptions'!$J$29)^(ER$46-1))+AND(ER$56&lt;'Summary&amp;Assumptions'!$J$31,ER$47&gt;=$FQ255,ER$47&lt;=$FR255)*(('Summary&amp;Assumptions'!$H$25*$C255)*(1+'Summary&amp;Assumptions'!$J$29)^(ER$46-1))</f>
        <v>0</v>
      </c>
      <c r="EN255" s="588">
        <f>AND(ES$55&gt;0,SUM($E255:EM255)&lt;'Summary&amp;Assumptions'!$G$32*$B255,$D255&gt;='Summary&amp;Assumptions'!$D$17,ES$47&gt;=$D255,ES$47&lt;=EDATE($D255,'Summary&amp;Assumptions'!$G$32))*$B255+AND(ES$56&lt;'Summary&amp;Assumptions'!$J$31,ES$47&gt;=$FO255,ES$47&lt;=$FP255)*(('Summary&amp;Assumptions'!$H$25*$C255)*(1+'Summary&amp;Assumptions'!$J$29)^(ES$46-1))+AND(ES$56&lt;'Summary&amp;Assumptions'!$J$31,ES$47&gt;=$FQ255,ES$47&lt;=$FR255)*(('Summary&amp;Assumptions'!$H$25*$C255)*(1+'Summary&amp;Assumptions'!$J$29)^(ES$46-1))</f>
        <v>0</v>
      </c>
      <c r="EO255" s="588">
        <f>AND(ET$55&gt;0,SUM($E255:EN255)&lt;'Summary&amp;Assumptions'!$G$32*$B255,$D255&gt;='Summary&amp;Assumptions'!$D$17,ET$47&gt;=$D255,ET$47&lt;=EDATE($D255,'Summary&amp;Assumptions'!$G$32))*$B255+AND(ET$56&lt;'Summary&amp;Assumptions'!$J$31,ET$47&gt;=$FO255,ET$47&lt;=$FP255)*(('Summary&amp;Assumptions'!$H$25*$C255)*(1+'Summary&amp;Assumptions'!$J$29)^(ET$46-1))+AND(ET$56&lt;'Summary&amp;Assumptions'!$J$31,ET$47&gt;=$FQ255,ET$47&lt;=$FR255)*(('Summary&amp;Assumptions'!$H$25*$C255)*(1+'Summary&amp;Assumptions'!$J$29)^(ET$46-1))</f>
        <v>0</v>
      </c>
      <c r="EP255" s="588">
        <f>AND(EU$55&gt;0,SUM($E255:EO255)&lt;'Summary&amp;Assumptions'!$G$32*$B255,$D255&gt;='Summary&amp;Assumptions'!$D$17,EU$47&gt;=$D255,EU$47&lt;=EDATE($D255,'Summary&amp;Assumptions'!$G$32))*$B255+AND(EU$56&lt;'Summary&amp;Assumptions'!$J$31,EU$47&gt;=$FO255,EU$47&lt;=$FP255)*(('Summary&amp;Assumptions'!$H$25*$C255)*(1+'Summary&amp;Assumptions'!$J$29)^(EU$46-1))+AND(EU$56&lt;'Summary&amp;Assumptions'!$J$31,EU$47&gt;=$FQ255,EU$47&lt;=$FR255)*(('Summary&amp;Assumptions'!$H$25*$C255)*(1+'Summary&amp;Assumptions'!$J$29)^(EU$46-1))</f>
        <v>0</v>
      </c>
      <c r="EQ255" s="588">
        <f>AND(EV$55&gt;0,SUM($E255:EP255)&lt;'Summary&amp;Assumptions'!$G$32*$B255,$D255&gt;='Summary&amp;Assumptions'!$D$17,EV$47&gt;=$D255,EV$47&lt;=EDATE($D255,'Summary&amp;Assumptions'!$G$32))*$B255+AND(EV$56&lt;'Summary&amp;Assumptions'!$J$31,EV$47&gt;=$FO255,EV$47&lt;=$FP255)*(('Summary&amp;Assumptions'!$H$25*$C255)*(1+'Summary&amp;Assumptions'!$J$29)^(EV$46-1))+AND(EV$56&lt;'Summary&amp;Assumptions'!$J$31,EV$47&gt;=$FQ255,EV$47&lt;=$FR255)*(('Summary&amp;Assumptions'!$H$25*$C255)*(1+'Summary&amp;Assumptions'!$J$29)^(EV$46-1))</f>
        <v>0</v>
      </c>
      <c r="ER255" s="588">
        <f>AND(EW$55&gt;0,SUM($E255:EQ255)&lt;'Summary&amp;Assumptions'!$G$32*$B255,$D255&gt;='Summary&amp;Assumptions'!$D$17,EW$47&gt;=$D255,EW$47&lt;=EDATE($D255,'Summary&amp;Assumptions'!$G$32))*$B255+AND(EW$56&lt;'Summary&amp;Assumptions'!$J$31,EW$47&gt;=$FO255,EW$47&lt;=$FP255)*(('Summary&amp;Assumptions'!$H$25*$C255)*(1+'Summary&amp;Assumptions'!$J$29)^(EW$46-1))+AND(EW$56&lt;'Summary&amp;Assumptions'!$J$31,EW$47&gt;=$FQ255,EW$47&lt;=$FR255)*(('Summary&amp;Assumptions'!$H$25*$C255)*(1+'Summary&amp;Assumptions'!$J$29)^(EW$46-1))</f>
        <v>0</v>
      </c>
      <c r="ES255" s="588">
        <f>AND(EX$55&gt;0,SUM($E255:ER255)&lt;'Summary&amp;Assumptions'!$G$32*$B255,$D255&gt;='Summary&amp;Assumptions'!$D$17,EX$47&gt;=$D255,EX$47&lt;=EDATE($D255,'Summary&amp;Assumptions'!$G$32))*$B255+AND(EX$56&lt;'Summary&amp;Assumptions'!$J$31,EX$47&gt;=$FO255,EX$47&lt;=$FP255)*(('Summary&amp;Assumptions'!$H$25*$C255)*(1+'Summary&amp;Assumptions'!$J$29)^(EX$46-1))+AND(EX$56&lt;'Summary&amp;Assumptions'!$J$31,EX$47&gt;=$FQ255,EX$47&lt;=$FR255)*(('Summary&amp;Assumptions'!$H$25*$C255)*(1+'Summary&amp;Assumptions'!$J$29)^(EX$46-1))</f>
        <v>0</v>
      </c>
      <c r="ET255" s="588">
        <f>AND(EY$55&gt;0,SUM($E255:ES255)&lt;'Summary&amp;Assumptions'!$G$32*$B255,$D255&gt;='Summary&amp;Assumptions'!$D$17,EY$47&gt;=$D255,EY$47&lt;=EDATE($D255,'Summary&amp;Assumptions'!$G$32))*$B255+AND(EY$56&lt;'Summary&amp;Assumptions'!$J$31,EY$47&gt;=$FO255,EY$47&lt;=$FP255)*(('Summary&amp;Assumptions'!$H$25*$C255)*(1+'Summary&amp;Assumptions'!$J$29)^(EY$46-1))+AND(EY$56&lt;'Summary&amp;Assumptions'!$J$31,EY$47&gt;=$FQ255,EY$47&lt;=$FR255)*(('Summary&amp;Assumptions'!$H$25*$C255)*(1+'Summary&amp;Assumptions'!$J$29)^(EY$46-1))</f>
        <v>0</v>
      </c>
      <c r="EU255" s="588">
        <f>AND(EZ$55&gt;0,SUM($E255:ET255)&lt;'Summary&amp;Assumptions'!$G$32*$B255,$D255&gt;='Summary&amp;Assumptions'!$D$17,EZ$47&gt;=$D255,EZ$47&lt;=EDATE($D255,'Summary&amp;Assumptions'!$G$32))*$B255+AND(EZ$56&lt;'Summary&amp;Assumptions'!$J$31,EZ$47&gt;=$FO255,EZ$47&lt;=$FP255)*(('Summary&amp;Assumptions'!$H$25*$C255)*(1+'Summary&amp;Assumptions'!$J$29)^(EZ$46-1))+AND(EZ$56&lt;'Summary&amp;Assumptions'!$J$31,EZ$47&gt;=$FQ255,EZ$47&lt;=$FR255)*(('Summary&amp;Assumptions'!$H$25*$C255)*(1+'Summary&amp;Assumptions'!$J$29)^(EZ$46-1))</f>
        <v>0</v>
      </c>
      <c r="EV255" s="588">
        <f>AND(FA$55&gt;0,SUM($E255:EU255)&lt;'Summary&amp;Assumptions'!$G$32*$B255,$D255&gt;='Summary&amp;Assumptions'!$D$17,FA$47&gt;=$D255,FA$47&lt;=EDATE($D255,'Summary&amp;Assumptions'!$G$32))*$B255+AND(FA$56&lt;'Summary&amp;Assumptions'!$J$31,FA$47&gt;=$FO255,FA$47&lt;=$FP255)*(('Summary&amp;Assumptions'!$H$25*$C255)*(1+'Summary&amp;Assumptions'!$J$29)^(FA$46-1))+AND(FA$56&lt;'Summary&amp;Assumptions'!$J$31,FA$47&gt;=$FQ255,FA$47&lt;=$FR255)*(('Summary&amp;Assumptions'!$H$25*$C255)*(1+'Summary&amp;Assumptions'!$J$29)^(FA$46-1))</f>
        <v>0</v>
      </c>
      <c r="EW255" s="588">
        <f>AND(FB$55&gt;0,SUM($E255:EV255)&lt;'Summary&amp;Assumptions'!$G$32*$B255,$D255&gt;='Summary&amp;Assumptions'!$D$17,FB$47&gt;=$D255,FB$47&lt;=EDATE($D255,'Summary&amp;Assumptions'!$G$32))*$B255+AND(FB$56&lt;'Summary&amp;Assumptions'!$J$31,FB$47&gt;=$FO255,FB$47&lt;=$FP255)*(('Summary&amp;Assumptions'!$H$25*$C255)*(1+'Summary&amp;Assumptions'!$J$29)^(FB$46-1))+AND(FB$56&lt;'Summary&amp;Assumptions'!$J$31,FB$47&gt;=$FQ255,FB$47&lt;=$FR255)*(('Summary&amp;Assumptions'!$H$25*$C255)*(1+'Summary&amp;Assumptions'!$J$29)^(FB$46-1))</f>
        <v>0</v>
      </c>
      <c r="EX255" s="588">
        <f>AND(FC$55&gt;0,SUM($E255:EW255)&lt;'Summary&amp;Assumptions'!$G$32*$B255,$D255&gt;='Summary&amp;Assumptions'!$D$17,FC$47&gt;=$D255,FC$47&lt;=EDATE($D255,'Summary&amp;Assumptions'!$G$32))*$B255+AND(FC$56&lt;'Summary&amp;Assumptions'!$J$31,FC$47&gt;=$FO255,FC$47&lt;=$FP255)*(('Summary&amp;Assumptions'!$H$25*$C255)*(1+'Summary&amp;Assumptions'!$J$29)^(FC$46-1))+AND(FC$56&lt;'Summary&amp;Assumptions'!$J$31,FC$47&gt;=$FQ255,FC$47&lt;=$FR255)*(('Summary&amp;Assumptions'!$H$25*$C255)*(1+'Summary&amp;Assumptions'!$J$29)^(FC$46-1))</f>
        <v>0</v>
      </c>
      <c r="EY255" s="588">
        <f>AND(FD$55&gt;0,SUM($E255:EX255)&lt;'Summary&amp;Assumptions'!$G$32*$B255,$D255&gt;='Summary&amp;Assumptions'!$D$17,FD$47&gt;=$D255,FD$47&lt;=EDATE($D255,'Summary&amp;Assumptions'!$G$32))*$B255+AND(FD$56&lt;'Summary&amp;Assumptions'!$J$31,FD$47&gt;=$FO255,FD$47&lt;=$FP255)*(('Summary&amp;Assumptions'!$H$25*$C255)*(1+'Summary&amp;Assumptions'!$J$29)^(FD$46-1))+AND(FD$56&lt;'Summary&amp;Assumptions'!$J$31,FD$47&gt;=$FQ255,FD$47&lt;=$FR255)*(('Summary&amp;Assumptions'!$H$25*$C255)*(1+'Summary&amp;Assumptions'!$J$29)^(FD$46-1))</f>
        <v>0</v>
      </c>
      <c r="EZ255" s="588">
        <f>AND(FE$55&gt;0,SUM($E255:EY255)&lt;'Summary&amp;Assumptions'!$G$32*$B255,$D255&gt;='Summary&amp;Assumptions'!$D$17,FE$47&gt;=$D255,FE$47&lt;=EDATE($D255,'Summary&amp;Assumptions'!$G$32))*$B255+AND(FE$56&lt;'Summary&amp;Assumptions'!$J$31,FE$47&gt;=$FO255,FE$47&lt;=$FP255)*(('Summary&amp;Assumptions'!$H$25*$C255)*(1+'Summary&amp;Assumptions'!$J$29)^(FE$46-1))+AND(FE$56&lt;'Summary&amp;Assumptions'!$J$31,FE$47&gt;=$FQ255,FE$47&lt;=$FR255)*(('Summary&amp;Assumptions'!$H$25*$C255)*(1+'Summary&amp;Assumptions'!$J$29)^(FE$46-1))</f>
        <v>0</v>
      </c>
      <c r="FA255" s="588">
        <f>AND(FF$55&gt;0,SUM($E255:EZ255)&lt;'Summary&amp;Assumptions'!$G$32*$B255,$D255&gt;='Summary&amp;Assumptions'!$D$17,FF$47&gt;=$D255,FF$47&lt;=EDATE($D255,'Summary&amp;Assumptions'!$G$32))*$B255+AND(FF$56&lt;'Summary&amp;Assumptions'!$J$31,FF$47&gt;=$FO255,FF$47&lt;=$FP255)*(('Summary&amp;Assumptions'!$H$25*$C255)*(1+'Summary&amp;Assumptions'!$J$29)^(FF$46-1))+AND(FF$56&lt;'Summary&amp;Assumptions'!$J$31,FF$47&gt;=$FQ255,FF$47&lt;=$FR255)*(('Summary&amp;Assumptions'!$H$25*$C255)*(1+'Summary&amp;Assumptions'!$J$29)^(FF$46-1))</f>
        <v>0</v>
      </c>
      <c r="FB255" s="588">
        <f>AND(FG$55&gt;0,SUM($E255:FA255)&lt;'Summary&amp;Assumptions'!$G$32*$B255,$D255&gt;='Summary&amp;Assumptions'!$D$17,FG$47&gt;=$D255,FG$47&lt;=EDATE($D255,'Summary&amp;Assumptions'!$G$32))*$B255+AND(FG$56&lt;'Summary&amp;Assumptions'!$J$31,FG$47&gt;=$FO255,FG$47&lt;=$FP255)*(('Summary&amp;Assumptions'!$H$25*$C255)*(1+'Summary&amp;Assumptions'!$J$29)^(FG$46-1))+AND(FG$56&lt;'Summary&amp;Assumptions'!$J$31,FG$47&gt;=$FQ255,FG$47&lt;=$FR255)*(('Summary&amp;Assumptions'!$H$25*$C255)*(1+'Summary&amp;Assumptions'!$J$29)^(FG$46-1))</f>
        <v>0</v>
      </c>
      <c r="FC255" s="588">
        <f>AND(FH$55&gt;0,SUM($E255:FB255)&lt;'Summary&amp;Assumptions'!$G$32*$B255,$D255&gt;='Summary&amp;Assumptions'!$D$17,FH$47&gt;=$D255,FH$47&lt;=EDATE($D255,'Summary&amp;Assumptions'!$G$32))*$B255+AND(FH$56&lt;'Summary&amp;Assumptions'!$J$31,FH$47&gt;=$FO255,FH$47&lt;=$FP255)*(('Summary&amp;Assumptions'!$H$25*$C255)*(1+'Summary&amp;Assumptions'!$J$29)^(FH$46-1))+AND(FH$56&lt;'Summary&amp;Assumptions'!$J$31,FH$47&gt;=$FQ255,FH$47&lt;=$FR255)*(('Summary&amp;Assumptions'!$H$25*$C255)*(1+'Summary&amp;Assumptions'!$J$29)^(FH$46-1))</f>
        <v>0</v>
      </c>
      <c r="FD255" s="588">
        <f>AND(FI$55&gt;0,SUM($E255:FC255)&lt;'Summary&amp;Assumptions'!$G$32*$B255,$D255&gt;='Summary&amp;Assumptions'!$D$17,FI$47&gt;=$D255,FI$47&lt;=EDATE($D255,'Summary&amp;Assumptions'!$G$32))*$B255+AND(FI$56&lt;'Summary&amp;Assumptions'!$J$31,FI$47&gt;=$FO255,FI$47&lt;=$FP255)*(('Summary&amp;Assumptions'!$H$25*$C255)*(1+'Summary&amp;Assumptions'!$J$29)^(FI$46-1))+AND(FI$56&lt;'Summary&amp;Assumptions'!$J$31,FI$47&gt;=$FQ255,FI$47&lt;=$FR255)*(('Summary&amp;Assumptions'!$H$25*$C255)*(1+'Summary&amp;Assumptions'!$J$29)^(FI$46-1))</f>
        <v>0</v>
      </c>
      <c r="FE255" s="588">
        <f>AND(FJ$55&gt;0,SUM($E255:FD255)&lt;'Summary&amp;Assumptions'!$G$32*$B255,$D255&gt;='Summary&amp;Assumptions'!$D$17,FJ$47&gt;=$D255,FJ$47&lt;=EDATE($D255,'Summary&amp;Assumptions'!$G$32))*$B255+AND(FJ$56&lt;'Summary&amp;Assumptions'!$J$31,FJ$47&gt;=$FO255,FJ$47&lt;=$FP255)*(('Summary&amp;Assumptions'!$H$25*$C255)*(1+'Summary&amp;Assumptions'!$J$29)^(FJ$46-1))+AND(FJ$56&lt;'Summary&amp;Assumptions'!$J$31,FJ$47&gt;=$FQ255,FJ$47&lt;=$FR255)*(('Summary&amp;Assumptions'!$H$25*$C255)*(1+'Summary&amp;Assumptions'!$J$29)^(FJ$46-1))</f>
        <v>0</v>
      </c>
      <c r="FF255" s="588">
        <f>AND(FK$55&gt;0,SUM($E255:FE255)&lt;'Summary&amp;Assumptions'!$G$32*$B255,$D255&gt;='Summary&amp;Assumptions'!$D$17,FK$47&gt;=$D255,FK$47&lt;=EDATE($D255,'Summary&amp;Assumptions'!$G$32))*$B255+AND(FK$56&lt;'Summary&amp;Assumptions'!$J$31,FK$47&gt;=$FO255,FK$47&lt;=$FP255)*(('Summary&amp;Assumptions'!$H$25*$C255)*(1+'Summary&amp;Assumptions'!$J$29)^(FK$46-1))+AND(FK$56&lt;'Summary&amp;Assumptions'!$J$31,FK$47&gt;=$FQ255,FK$47&lt;=$FR255)*(('Summary&amp;Assumptions'!$H$25*$C255)*(1+'Summary&amp;Assumptions'!$J$29)^(FK$46-1))</f>
        <v>0</v>
      </c>
      <c r="FG255" s="588">
        <f>AND(FL$55&gt;0,SUM($E255:FF255)&lt;'Summary&amp;Assumptions'!$G$32*$B255,$D255&gt;='Summary&amp;Assumptions'!$D$17,FL$47&gt;=$D255,FL$47&lt;=EDATE($D255,'Summary&amp;Assumptions'!$G$32))*$B255+AND(FL$56&lt;'Summary&amp;Assumptions'!$J$31,FL$47&gt;=$FO255,FL$47&lt;=$FP255)*(('Summary&amp;Assumptions'!$H$25*$C255)*(1+'Summary&amp;Assumptions'!$J$29)^(FL$46-1))+AND(FL$56&lt;'Summary&amp;Assumptions'!$J$31,FL$47&gt;=$FQ255,FL$47&lt;=$FR255)*(('Summary&amp;Assumptions'!$H$25*$C255)*(1+'Summary&amp;Assumptions'!$J$29)^(FL$46-1))</f>
        <v>0</v>
      </c>
      <c r="FH255" s="588">
        <f>AND(FM$55&gt;0,SUM($E255:FG255)&lt;'Summary&amp;Assumptions'!$G$32*$B255,$D255&gt;='Summary&amp;Assumptions'!$D$17,FM$47&gt;=$D255,FM$47&lt;=EDATE($D255,'Summary&amp;Assumptions'!$G$32))*$B255+AND(FM$56&lt;'Summary&amp;Assumptions'!$J$31,FM$47&gt;=$FO255,FM$47&lt;=$FP255)*(('Summary&amp;Assumptions'!$H$25*$C255)*(1+'Summary&amp;Assumptions'!$J$29)^(FM$46-1))+AND(FM$56&lt;'Summary&amp;Assumptions'!$J$31,FM$47&gt;=$FQ255,FM$47&lt;=$FR255)*(('Summary&amp;Assumptions'!$H$25*$C255)*(1+'Summary&amp;Assumptions'!$J$29)^(FM$46-1))</f>
        <v>0</v>
      </c>
      <c r="FI255" s="588">
        <f>AND(FN$55&gt;0,SUM($E255:FH255)&lt;'Summary&amp;Assumptions'!$G$32*$B255,$D255&gt;='Summary&amp;Assumptions'!$D$17,FN$47&gt;=$D255,FN$47&lt;=EDATE($D255,'Summary&amp;Assumptions'!$G$32))*$B255+AND(FN$56&lt;'Summary&amp;Assumptions'!$J$31,FN$47&gt;=$FO255,FN$47&lt;=$FP255)*(('Summary&amp;Assumptions'!$H$25*$C255)*(1+'Summary&amp;Assumptions'!$J$29)^(FN$46-1))+AND(FN$56&lt;'Summary&amp;Assumptions'!$J$31,FN$47&gt;=$FQ255,FN$47&lt;=$FR255)*(('Summary&amp;Assumptions'!$H$25*$C255)*(1+'Summary&amp;Assumptions'!$J$29)^(FN$46-1))</f>
        <v>0</v>
      </c>
      <c r="FJ255" s="588">
        <f>AND(FO$55&gt;0,SUM($E255:FI255)&lt;'Summary&amp;Assumptions'!$G$32*$B255,$D255&gt;='Summary&amp;Assumptions'!$D$17,FO$47&gt;=$D255,FO$47&lt;=EDATE($D255,'Summary&amp;Assumptions'!$G$32))*$B255+AND(FO$56&lt;'Summary&amp;Assumptions'!$J$31,FO$47&gt;=$FO255,FO$47&lt;=$FP255)*(('Summary&amp;Assumptions'!$H$25*$C255)*(1+'Summary&amp;Assumptions'!$J$29)^(FO$46-1))+AND(FO$56&lt;'Summary&amp;Assumptions'!$J$31,FO$47&gt;=$FQ255,FO$47&lt;=$FR255)*(('Summary&amp;Assumptions'!$H$25*$C255)*(1+'Summary&amp;Assumptions'!$J$29)^(FO$46-1))</f>
        <v>0</v>
      </c>
      <c r="FK255" s="588">
        <f>AND(FP$55&gt;0,SUM($E255:FJ255)&lt;'Summary&amp;Assumptions'!$G$32*$B255,$D255&gt;='Summary&amp;Assumptions'!$D$17,FP$47&gt;=$D255,FP$47&lt;=EDATE($D255,'Summary&amp;Assumptions'!$G$32))*$B255+AND(FP$56&lt;'Summary&amp;Assumptions'!$J$31,FP$47&gt;=$FO255,FP$47&lt;=$FP255)*(('Summary&amp;Assumptions'!$H$25*$C255)*(1+'Summary&amp;Assumptions'!$J$29)^(FP$46-1))+AND(FP$56&lt;'Summary&amp;Assumptions'!$J$31,FP$47&gt;=$FQ255,FP$47&lt;=$FR255)*(('Summary&amp;Assumptions'!$H$25*$C255)*(1+'Summary&amp;Assumptions'!$J$29)^(FP$46-1))</f>
        <v>0</v>
      </c>
      <c r="FL255" s="588">
        <f>AND(FQ$55&gt;0,SUM($E255:FK255)&lt;'Summary&amp;Assumptions'!$G$32*$B255,$D255&gt;='Summary&amp;Assumptions'!$D$17,FQ$47&gt;=$D255,FQ$47&lt;=EDATE($D255,'Summary&amp;Assumptions'!$G$32))*$B255+AND(FQ$56&lt;'Summary&amp;Assumptions'!$J$31,FQ$47&gt;=$FO255,FQ$47&lt;=$FP255)*(('Summary&amp;Assumptions'!$H$25*$C255)*(1+'Summary&amp;Assumptions'!$J$29)^(FQ$46-1))+AND(FQ$56&lt;'Summary&amp;Assumptions'!$J$31,FQ$47&gt;=$FQ255,FQ$47&lt;=$FR255)*(('Summary&amp;Assumptions'!$H$25*$C255)*(1+'Summary&amp;Assumptions'!$J$29)^(FQ$46-1))</f>
        <v>0</v>
      </c>
      <c r="FO255" s="576">
        <f>EDATE(D255,'Summary&amp;Assumptions'!$G$34)</f>
        <v>48549</v>
      </c>
      <c r="FP255" s="576">
        <f>EDATE(FO255,'Summary&amp;Assumptions'!$G$33-1)</f>
        <v>48580</v>
      </c>
      <c r="FQ255" s="576">
        <f>EDATE(FO255,'Summary&amp;Assumptions'!$G$34)</f>
        <v>48914</v>
      </c>
      <c r="FR255" s="576">
        <f>EDATE(FQ255,'Summary&amp;Assumptions'!$G$33-1)</f>
        <v>48945</v>
      </c>
    </row>
    <row r="256" spans="2:174" hidden="1" x14ac:dyDescent="0.2">
      <c r="B256" s="588">
        <v>0</v>
      </c>
      <c r="C256" s="193">
        <v>0</v>
      </c>
      <c r="D256" s="589">
        <v>48214</v>
      </c>
      <c r="F256" s="588">
        <f>AND(K$55&gt;0,SUM($E256:E256)&lt;'Summary&amp;Assumptions'!$G$32*$B256,$D256&gt;='Summary&amp;Assumptions'!$D$17,K$47&gt;=$D256,K$47&lt;=EDATE($D256,'Summary&amp;Assumptions'!$G$32))*$B256+AND(K$56&lt;'Summary&amp;Assumptions'!$J$31,K$47&gt;=$FO256,K$47&lt;=$FP256)*(('Summary&amp;Assumptions'!$H$25*$C256)*(1+'Summary&amp;Assumptions'!$J$29)^(K$46-1))+AND(K$56&lt;'Summary&amp;Assumptions'!$J$31,K$47&gt;=$FQ256,K$47&lt;=$FR256)*(('Summary&amp;Assumptions'!$H$25*$C256)*(1+'Summary&amp;Assumptions'!$J$29)^(K$46-1))</f>
        <v>0</v>
      </c>
      <c r="G256" s="588">
        <f>AND(L$55&gt;0,SUM($E256:F256)&lt;'Summary&amp;Assumptions'!$G$32*$B256,$D256&gt;='Summary&amp;Assumptions'!$D$17,L$47&gt;=$D256,L$47&lt;=EDATE($D256,'Summary&amp;Assumptions'!$G$32))*$B256+AND(L$56&lt;'Summary&amp;Assumptions'!$J$31,L$47&gt;=$FO256,L$47&lt;=$FP256)*(('Summary&amp;Assumptions'!$H$25*$C256)*(1+'Summary&amp;Assumptions'!$J$29)^(L$46-1))+AND(L$56&lt;'Summary&amp;Assumptions'!$J$31,L$47&gt;=$FQ256,L$47&lt;=$FR256)*(('Summary&amp;Assumptions'!$H$25*$C256)*(1+'Summary&amp;Assumptions'!$J$29)^(L$46-1))</f>
        <v>0</v>
      </c>
      <c r="H256" s="588">
        <f>AND(M$55&gt;0,SUM($E256:G256)&lt;'Summary&amp;Assumptions'!$G$32*$B256,$D256&gt;='Summary&amp;Assumptions'!$D$17,M$47&gt;=$D256,M$47&lt;=EDATE($D256,'Summary&amp;Assumptions'!$G$32))*$B256+AND(M$56&lt;'Summary&amp;Assumptions'!$J$31,M$47&gt;=$FO256,M$47&lt;=$FP256)*(('Summary&amp;Assumptions'!$H$25*$C256)*(1+'Summary&amp;Assumptions'!$J$29)^(M$46-1))+AND(M$56&lt;'Summary&amp;Assumptions'!$J$31,M$47&gt;=$FQ256,M$47&lt;=$FR256)*(('Summary&amp;Assumptions'!$H$25*$C256)*(1+'Summary&amp;Assumptions'!$J$29)^(M$46-1))</f>
        <v>0</v>
      </c>
      <c r="I256" s="588">
        <f>AND(N$55&gt;0,SUM($E256:H256)&lt;'Summary&amp;Assumptions'!$G$32*$B256,$D256&gt;='Summary&amp;Assumptions'!$D$17,N$47&gt;=$D256,N$47&lt;=EDATE($D256,'Summary&amp;Assumptions'!$G$32))*$B256+AND(N$56&lt;'Summary&amp;Assumptions'!$J$31,N$47&gt;=$FO256,N$47&lt;=$FP256)*(('Summary&amp;Assumptions'!$H$25*$C256)*(1+'Summary&amp;Assumptions'!$J$29)^(N$46-1))+AND(N$56&lt;'Summary&amp;Assumptions'!$J$31,N$47&gt;=$FQ256,N$47&lt;=$FR256)*(('Summary&amp;Assumptions'!$H$25*$C256)*(1+'Summary&amp;Assumptions'!$J$29)^(N$46-1))</f>
        <v>0</v>
      </c>
      <c r="J256" s="588">
        <f>AND(O$55&gt;0,SUM($E256:I256)&lt;'Summary&amp;Assumptions'!$G$32*$B256,$D256&gt;='Summary&amp;Assumptions'!$D$17,O$47&gt;=$D256,O$47&lt;=EDATE($D256,'Summary&amp;Assumptions'!$G$32))*$B256+AND(O$56&lt;'Summary&amp;Assumptions'!$J$31,O$47&gt;=$FO256,O$47&lt;=$FP256)*(('Summary&amp;Assumptions'!$H$25*$C256)*(1+'Summary&amp;Assumptions'!$J$29)^(O$46-1))+AND(O$56&lt;'Summary&amp;Assumptions'!$J$31,O$47&gt;=$FQ256,O$47&lt;=$FR256)*(('Summary&amp;Assumptions'!$H$25*$C256)*(1+'Summary&amp;Assumptions'!$J$29)^(O$46-1))</f>
        <v>0</v>
      </c>
      <c r="K256" s="588">
        <f>AND(P$55&gt;0,SUM($E256:J256)&lt;'Summary&amp;Assumptions'!$G$32*$B256,$D256&gt;='Summary&amp;Assumptions'!$D$17,P$47&gt;=$D256,P$47&lt;=EDATE($D256,'Summary&amp;Assumptions'!$G$32))*$B256+AND(P$56&lt;'Summary&amp;Assumptions'!$J$31,P$47&gt;=$FO256,P$47&lt;=$FP256)*(('Summary&amp;Assumptions'!$H$25*$C256)*(1+'Summary&amp;Assumptions'!$J$29)^(P$46-1))+AND(P$56&lt;'Summary&amp;Assumptions'!$J$31,P$47&gt;=$FQ256,P$47&lt;=$FR256)*(('Summary&amp;Assumptions'!$H$25*$C256)*(1+'Summary&amp;Assumptions'!$J$29)^(P$46-1))</f>
        <v>0</v>
      </c>
      <c r="L256" s="588">
        <f>AND(Q$55&gt;0,SUM($E256:K256)&lt;'Summary&amp;Assumptions'!$G$32*$B256,$D256&gt;='Summary&amp;Assumptions'!$D$17,Q$47&gt;=$D256,Q$47&lt;=EDATE($D256,'Summary&amp;Assumptions'!$G$32))*$B256+AND(Q$56&lt;'Summary&amp;Assumptions'!$J$31,Q$47&gt;=$FO256,Q$47&lt;=$FP256)*(('Summary&amp;Assumptions'!$H$25*$C256)*(1+'Summary&amp;Assumptions'!$J$29)^(Q$46-1))+AND(Q$56&lt;'Summary&amp;Assumptions'!$J$31,Q$47&gt;=$FQ256,Q$47&lt;=$FR256)*(('Summary&amp;Assumptions'!$H$25*$C256)*(1+'Summary&amp;Assumptions'!$J$29)^(Q$46-1))</f>
        <v>0</v>
      </c>
      <c r="M256" s="588">
        <f>AND(R$55&gt;0,SUM($E256:L256)&lt;'Summary&amp;Assumptions'!$G$32*$B256,$D256&gt;='Summary&amp;Assumptions'!$D$17,R$47&gt;=$D256,R$47&lt;=EDATE($D256,'Summary&amp;Assumptions'!$G$32))*$B256+AND(R$56&lt;'Summary&amp;Assumptions'!$J$31,R$47&gt;=$FO256,R$47&lt;=$FP256)*(('Summary&amp;Assumptions'!$H$25*$C256)*(1+'Summary&amp;Assumptions'!$J$29)^(R$46-1))+AND(R$56&lt;'Summary&amp;Assumptions'!$J$31,R$47&gt;=$FQ256,R$47&lt;=$FR256)*(('Summary&amp;Assumptions'!$H$25*$C256)*(1+'Summary&amp;Assumptions'!$J$29)^(R$46-1))</f>
        <v>0</v>
      </c>
      <c r="N256" s="588">
        <f>AND(S$55&gt;0,SUM($E256:M256)&lt;'Summary&amp;Assumptions'!$G$32*$B256,$D256&gt;='Summary&amp;Assumptions'!$D$17,S$47&gt;=$D256,S$47&lt;=EDATE($D256,'Summary&amp;Assumptions'!$G$32))*$B256+AND(S$56&lt;'Summary&amp;Assumptions'!$J$31,S$47&gt;=$FO256,S$47&lt;=$FP256)*(('Summary&amp;Assumptions'!$H$25*$C256)*(1+'Summary&amp;Assumptions'!$J$29)^(S$46-1))+AND(S$56&lt;'Summary&amp;Assumptions'!$J$31,S$47&gt;=$FQ256,S$47&lt;=$FR256)*(('Summary&amp;Assumptions'!$H$25*$C256)*(1+'Summary&amp;Assumptions'!$J$29)^(S$46-1))</f>
        <v>0</v>
      </c>
      <c r="O256" s="588">
        <f>AND(T$55&gt;0,SUM($E256:N256)&lt;'Summary&amp;Assumptions'!$G$32*$B256,$D256&gt;='Summary&amp;Assumptions'!$D$17,T$47&gt;=$D256,T$47&lt;=EDATE($D256,'Summary&amp;Assumptions'!$G$32))*$B256+AND(T$56&lt;'Summary&amp;Assumptions'!$J$31,T$47&gt;=$FO256,T$47&lt;=$FP256)*(('Summary&amp;Assumptions'!$H$25*$C256)*(1+'Summary&amp;Assumptions'!$J$29)^(T$46-1))+AND(T$56&lt;'Summary&amp;Assumptions'!$J$31,T$47&gt;=$FQ256,T$47&lt;=$FR256)*(('Summary&amp;Assumptions'!$H$25*$C256)*(1+'Summary&amp;Assumptions'!$J$29)^(T$46-1))</f>
        <v>0</v>
      </c>
      <c r="P256" s="588">
        <f>AND(U$55&gt;0,SUM($E256:O256)&lt;'Summary&amp;Assumptions'!$G$32*$B256,$D256&gt;='Summary&amp;Assumptions'!$D$17,U$47&gt;=$D256,U$47&lt;=EDATE($D256,'Summary&amp;Assumptions'!$G$32))*$B256+AND(U$56&lt;'Summary&amp;Assumptions'!$J$31,U$47&gt;=$FO256,U$47&lt;=$FP256)*(('Summary&amp;Assumptions'!$H$25*$C256)*(1+'Summary&amp;Assumptions'!$J$29)^(U$46-1))+AND(U$56&lt;'Summary&amp;Assumptions'!$J$31,U$47&gt;=$FQ256,U$47&lt;=$FR256)*(('Summary&amp;Assumptions'!$H$25*$C256)*(1+'Summary&amp;Assumptions'!$J$29)^(U$46-1))</f>
        <v>0</v>
      </c>
      <c r="Q256" s="588">
        <f>AND(V$55&gt;0,SUM($E256:P256)&lt;'Summary&amp;Assumptions'!$G$32*$B256,$D256&gt;='Summary&amp;Assumptions'!$D$17,V$47&gt;=$D256,V$47&lt;=EDATE($D256,'Summary&amp;Assumptions'!$G$32))*$B256+AND(V$56&lt;'Summary&amp;Assumptions'!$J$31,V$47&gt;=$FO256,V$47&lt;=$FP256)*(('Summary&amp;Assumptions'!$H$25*$C256)*(1+'Summary&amp;Assumptions'!$J$29)^(V$46-1))+AND(V$56&lt;'Summary&amp;Assumptions'!$J$31,V$47&gt;=$FQ256,V$47&lt;=$FR256)*(('Summary&amp;Assumptions'!$H$25*$C256)*(1+'Summary&amp;Assumptions'!$J$29)^(V$46-1))</f>
        <v>0</v>
      </c>
      <c r="R256" s="588">
        <f>AND(W$55&gt;0,SUM($E256:Q256)&lt;'Summary&amp;Assumptions'!$G$32*$B256,$D256&gt;='Summary&amp;Assumptions'!$D$17,W$47&gt;=$D256,W$47&lt;=EDATE($D256,'Summary&amp;Assumptions'!$G$32))*$B256+AND(W$56&lt;'Summary&amp;Assumptions'!$J$31,W$47&gt;=$FO256,W$47&lt;=$FP256)*(('Summary&amp;Assumptions'!$H$25*$C256)*(1+'Summary&amp;Assumptions'!$J$29)^(W$46-1))+AND(W$56&lt;'Summary&amp;Assumptions'!$J$31,W$47&gt;=$FQ256,W$47&lt;=$FR256)*(('Summary&amp;Assumptions'!$H$25*$C256)*(1+'Summary&amp;Assumptions'!$J$29)^(W$46-1))</f>
        <v>0</v>
      </c>
      <c r="S256" s="588">
        <f>AND(X$55&gt;0,SUM($E256:R256)&lt;'Summary&amp;Assumptions'!$G$32*$B256,$D256&gt;='Summary&amp;Assumptions'!$D$17,X$47&gt;=$D256,X$47&lt;=EDATE($D256,'Summary&amp;Assumptions'!$G$32))*$B256+AND(X$56&lt;'Summary&amp;Assumptions'!$J$31,X$47&gt;=$FO256,X$47&lt;=$FP256)*(('Summary&amp;Assumptions'!$H$25*$C256)*(1+'Summary&amp;Assumptions'!$J$29)^(X$46-1))+AND(X$56&lt;'Summary&amp;Assumptions'!$J$31,X$47&gt;=$FQ256,X$47&lt;=$FR256)*(('Summary&amp;Assumptions'!$H$25*$C256)*(1+'Summary&amp;Assumptions'!$J$29)^(X$46-1))</f>
        <v>0</v>
      </c>
      <c r="T256" s="588">
        <f>AND(Y$55&gt;0,SUM($E256:S256)&lt;'Summary&amp;Assumptions'!$G$32*$B256,$D256&gt;='Summary&amp;Assumptions'!$D$17,Y$47&gt;=$D256,Y$47&lt;=EDATE($D256,'Summary&amp;Assumptions'!$G$32))*$B256+AND(Y$56&lt;'Summary&amp;Assumptions'!$J$31,Y$47&gt;=$FO256,Y$47&lt;=$FP256)*(('Summary&amp;Assumptions'!$H$25*$C256)*(1+'Summary&amp;Assumptions'!$J$29)^(Y$46-1))+AND(Y$56&lt;'Summary&amp;Assumptions'!$J$31,Y$47&gt;=$FQ256,Y$47&lt;=$FR256)*(('Summary&amp;Assumptions'!$H$25*$C256)*(1+'Summary&amp;Assumptions'!$J$29)^(Y$46-1))</f>
        <v>0</v>
      </c>
      <c r="U256" s="588">
        <f>AND(Z$55&gt;0,SUM($E256:T256)&lt;'Summary&amp;Assumptions'!$G$32*$B256,$D256&gt;='Summary&amp;Assumptions'!$D$17,Z$47&gt;=$D256,Z$47&lt;=EDATE($D256,'Summary&amp;Assumptions'!$G$32))*$B256+AND(Z$56&lt;'Summary&amp;Assumptions'!$J$31,Z$47&gt;=$FO256,Z$47&lt;=$FP256)*(('Summary&amp;Assumptions'!$H$25*$C256)*(1+'Summary&amp;Assumptions'!$J$29)^(Z$46-1))+AND(Z$56&lt;'Summary&amp;Assumptions'!$J$31,Z$47&gt;=$FQ256,Z$47&lt;=$FR256)*(('Summary&amp;Assumptions'!$H$25*$C256)*(1+'Summary&amp;Assumptions'!$J$29)^(Z$46-1))</f>
        <v>0</v>
      </c>
      <c r="V256" s="588">
        <f>AND(AA$55&gt;0,SUM($E256:U256)&lt;'Summary&amp;Assumptions'!$G$32*$B256,$D256&gt;='Summary&amp;Assumptions'!$D$17,AA$47&gt;=$D256,AA$47&lt;=EDATE($D256,'Summary&amp;Assumptions'!$G$32))*$B256+AND(AA$56&lt;'Summary&amp;Assumptions'!$J$31,AA$47&gt;=$FO256,AA$47&lt;=$FP256)*(('Summary&amp;Assumptions'!$H$25*$C256)*(1+'Summary&amp;Assumptions'!$J$29)^(AA$46-1))+AND(AA$56&lt;'Summary&amp;Assumptions'!$J$31,AA$47&gt;=$FQ256,AA$47&lt;=$FR256)*(('Summary&amp;Assumptions'!$H$25*$C256)*(1+'Summary&amp;Assumptions'!$J$29)^(AA$46-1))</f>
        <v>0</v>
      </c>
      <c r="W256" s="588">
        <f>AND(AB$55&gt;0,SUM($E256:V256)&lt;'Summary&amp;Assumptions'!$G$32*$B256,$D256&gt;='Summary&amp;Assumptions'!$D$17,AB$47&gt;=$D256,AB$47&lt;=EDATE($D256,'Summary&amp;Assumptions'!$G$32))*$B256+AND(AB$56&lt;'Summary&amp;Assumptions'!$J$31,AB$47&gt;=$FO256,AB$47&lt;=$FP256)*(('Summary&amp;Assumptions'!$H$25*$C256)*(1+'Summary&amp;Assumptions'!$J$29)^(AB$46-1))+AND(AB$56&lt;'Summary&amp;Assumptions'!$J$31,AB$47&gt;=$FQ256,AB$47&lt;=$FR256)*(('Summary&amp;Assumptions'!$H$25*$C256)*(1+'Summary&amp;Assumptions'!$J$29)^(AB$46-1))</f>
        <v>0</v>
      </c>
      <c r="X256" s="588">
        <f>AND(AC$55&gt;0,SUM($E256:W256)&lt;'Summary&amp;Assumptions'!$G$32*$B256,$D256&gt;='Summary&amp;Assumptions'!$D$17,AC$47&gt;=$D256,AC$47&lt;=EDATE($D256,'Summary&amp;Assumptions'!$G$32))*$B256+AND(AC$56&lt;'Summary&amp;Assumptions'!$J$31,AC$47&gt;=$FO256,AC$47&lt;=$FP256)*(('Summary&amp;Assumptions'!$H$25*$C256)*(1+'Summary&amp;Assumptions'!$J$29)^(AC$46-1))+AND(AC$56&lt;'Summary&amp;Assumptions'!$J$31,AC$47&gt;=$FQ256,AC$47&lt;=$FR256)*(('Summary&amp;Assumptions'!$H$25*$C256)*(1+'Summary&amp;Assumptions'!$J$29)^(AC$46-1))</f>
        <v>0</v>
      </c>
      <c r="Y256" s="588">
        <f>AND(AD$55&gt;0,SUM($E256:X256)&lt;'Summary&amp;Assumptions'!$G$32*$B256,$D256&gt;='Summary&amp;Assumptions'!$D$17,AD$47&gt;=$D256,AD$47&lt;=EDATE($D256,'Summary&amp;Assumptions'!$G$32))*$B256+AND(AD$56&lt;'Summary&amp;Assumptions'!$J$31,AD$47&gt;=$FO256,AD$47&lt;=$FP256)*(('Summary&amp;Assumptions'!$H$25*$C256)*(1+'Summary&amp;Assumptions'!$J$29)^(AD$46-1))+AND(AD$56&lt;'Summary&amp;Assumptions'!$J$31,AD$47&gt;=$FQ256,AD$47&lt;=$FR256)*(('Summary&amp;Assumptions'!$H$25*$C256)*(1+'Summary&amp;Assumptions'!$J$29)^(AD$46-1))</f>
        <v>0</v>
      </c>
      <c r="Z256" s="588">
        <f>AND(AE$55&gt;0,SUM($E256:Y256)&lt;'Summary&amp;Assumptions'!$G$32*$B256,$D256&gt;='Summary&amp;Assumptions'!$D$17,AE$47&gt;=$D256,AE$47&lt;=EDATE($D256,'Summary&amp;Assumptions'!$G$32))*$B256+AND(AE$56&lt;'Summary&amp;Assumptions'!$J$31,AE$47&gt;=$FO256,AE$47&lt;=$FP256)*(('Summary&amp;Assumptions'!$H$25*$C256)*(1+'Summary&amp;Assumptions'!$J$29)^(AE$46-1))+AND(AE$56&lt;'Summary&amp;Assumptions'!$J$31,AE$47&gt;=$FQ256,AE$47&lt;=$FR256)*(('Summary&amp;Assumptions'!$H$25*$C256)*(1+'Summary&amp;Assumptions'!$J$29)^(AE$46-1))</f>
        <v>0</v>
      </c>
      <c r="AA256" s="588">
        <f>AND(AF$55&gt;0,SUM($E256:Z256)&lt;'Summary&amp;Assumptions'!$G$32*$B256,$D256&gt;='Summary&amp;Assumptions'!$D$17,AF$47&gt;=$D256,AF$47&lt;=EDATE($D256,'Summary&amp;Assumptions'!$G$32))*$B256+AND(AF$56&lt;'Summary&amp;Assumptions'!$J$31,AF$47&gt;=$FO256,AF$47&lt;=$FP256)*(('Summary&amp;Assumptions'!$H$25*$C256)*(1+'Summary&amp;Assumptions'!$J$29)^(AF$46-1))+AND(AF$56&lt;'Summary&amp;Assumptions'!$J$31,AF$47&gt;=$FQ256,AF$47&lt;=$FR256)*(('Summary&amp;Assumptions'!$H$25*$C256)*(1+'Summary&amp;Assumptions'!$J$29)^(AF$46-1))</f>
        <v>0</v>
      </c>
      <c r="AB256" s="588">
        <f>AND(AG$55&gt;0,SUM($E256:AA256)&lt;'Summary&amp;Assumptions'!$G$32*$B256,$D256&gt;='Summary&amp;Assumptions'!$D$17,AG$47&gt;=$D256,AG$47&lt;=EDATE($D256,'Summary&amp;Assumptions'!$G$32))*$B256+AND(AG$56&lt;'Summary&amp;Assumptions'!$J$31,AG$47&gt;=$FO256,AG$47&lt;=$FP256)*(('Summary&amp;Assumptions'!$H$25*$C256)*(1+'Summary&amp;Assumptions'!$J$29)^(AG$46-1))+AND(AG$56&lt;'Summary&amp;Assumptions'!$J$31,AG$47&gt;=$FQ256,AG$47&lt;=$FR256)*(('Summary&amp;Assumptions'!$H$25*$C256)*(1+'Summary&amp;Assumptions'!$J$29)^(AG$46-1))</f>
        <v>0</v>
      </c>
      <c r="AC256" s="588">
        <f>AND(AH$55&gt;0,SUM($E256:AB256)&lt;'Summary&amp;Assumptions'!$G$32*$B256,$D256&gt;='Summary&amp;Assumptions'!$D$17,AH$47&gt;=$D256,AH$47&lt;=EDATE($D256,'Summary&amp;Assumptions'!$G$32))*$B256+AND(AH$56&lt;'Summary&amp;Assumptions'!$J$31,AH$47&gt;=$FO256,AH$47&lt;=$FP256)*(('Summary&amp;Assumptions'!$H$25*$C256)*(1+'Summary&amp;Assumptions'!$J$29)^(AH$46-1))+AND(AH$56&lt;'Summary&amp;Assumptions'!$J$31,AH$47&gt;=$FQ256,AH$47&lt;=$FR256)*(('Summary&amp;Assumptions'!$H$25*$C256)*(1+'Summary&amp;Assumptions'!$J$29)^(AH$46-1))</f>
        <v>0</v>
      </c>
      <c r="AD256" s="588">
        <f>AND(AI$55&gt;0,SUM($E256:AC256)&lt;'Summary&amp;Assumptions'!$G$32*$B256,$D256&gt;='Summary&amp;Assumptions'!$D$17,AI$47&gt;=$D256,AI$47&lt;=EDATE($D256,'Summary&amp;Assumptions'!$G$32))*$B256+AND(AI$56&lt;'Summary&amp;Assumptions'!$J$31,AI$47&gt;=$FO256,AI$47&lt;=$FP256)*(('Summary&amp;Assumptions'!$H$25*$C256)*(1+'Summary&amp;Assumptions'!$J$29)^(AI$46-1))+AND(AI$56&lt;'Summary&amp;Assumptions'!$J$31,AI$47&gt;=$FQ256,AI$47&lt;=$FR256)*(('Summary&amp;Assumptions'!$H$25*$C256)*(1+'Summary&amp;Assumptions'!$J$29)^(AI$46-1))</f>
        <v>0</v>
      </c>
      <c r="AE256" s="588">
        <f>AND(AJ$55&gt;0,SUM($E256:AD256)&lt;'Summary&amp;Assumptions'!$G$32*$B256,$D256&gt;='Summary&amp;Assumptions'!$D$17,AJ$47&gt;=$D256,AJ$47&lt;=EDATE($D256,'Summary&amp;Assumptions'!$G$32))*$B256+AND(AJ$56&lt;'Summary&amp;Assumptions'!$J$31,AJ$47&gt;=$FO256,AJ$47&lt;=$FP256)*(('Summary&amp;Assumptions'!$H$25*$C256)*(1+'Summary&amp;Assumptions'!$J$29)^(AJ$46-1))+AND(AJ$56&lt;'Summary&amp;Assumptions'!$J$31,AJ$47&gt;=$FQ256,AJ$47&lt;=$FR256)*(('Summary&amp;Assumptions'!$H$25*$C256)*(1+'Summary&amp;Assumptions'!$J$29)^(AJ$46-1))</f>
        <v>0</v>
      </c>
      <c r="AF256" s="588">
        <f>AND(AK$55&gt;0,SUM($E256:AE256)&lt;'Summary&amp;Assumptions'!$G$32*$B256,$D256&gt;='Summary&amp;Assumptions'!$D$17,AK$47&gt;=$D256,AK$47&lt;=EDATE($D256,'Summary&amp;Assumptions'!$G$32))*$B256+AND(AK$56&lt;'Summary&amp;Assumptions'!$J$31,AK$47&gt;=$FO256,AK$47&lt;=$FP256)*(('Summary&amp;Assumptions'!$H$25*$C256)*(1+'Summary&amp;Assumptions'!$J$29)^(AK$46-1))+AND(AK$56&lt;'Summary&amp;Assumptions'!$J$31,AK$47&gt;=$FQ256,AK$47&lt;=$FR256)*(('Summary&amp;Assumptions'!$H$25*$C256)*(1+'Summary&amp;Assumptions'!$J$29)^(AK$46-1))</f>
        <v>0</v>
      </c>
      <c r="AG256" s="588">
        <f>AND(AL$55&gt;0,SUM($E256:AF256)&lt;'Summary&amp;Assumptions'!$G$32*$B256,$D256&gt;='Summary&amp;Assumptions'!$D$17,AL$47&gt;=$D256,AL$47&lt;=EDATE($D256,'Summary&amp;Assumptions'!$G$32))*$B256+AND(AL$56&lt;'Summary&amp;Assumptions'!$J$31,AL$47&gt;=$FO256,AL$47&lt;=$FP256)*(('Summary&amp;Assumptions'!$H$25*$C256)*(1+'Summary&amp;Assumptions'!$J$29)^(AL$46-1))+AND(AL$56&lt;'Summary&amp;Assumptions'!$J$31,AL$47&gt;=$FQ256,AL$47&lt;=$FR256)*(('Summary&amp;Assumptions'!$H$25*$C256)*(1+'Summary&amp;Assumptions'!$J$29)^(AL$46-1))</f>
        <v>0</v>
      </c>
      <c r="AH256" s="588">
        <f>AND(AM$55&gt;0,SUM($E256:AG256)&lt;'Summary&amp;Assumptions'!$G$32*$B256,$D256&gt;='Summary&amp;Assumptions'!$D$17,AM$47&gt;=$D256,AM$47&lt;=EDATE($D256,'Summary&amp;Assumptions'!$G$32))*$B256+AND(AM$56&lt;'Summary&amp;Assumptions'!$J$31,AM$47&gt;=$FO256,AM$47&lt;=$FP256)*(('Summary&amp;Assumptions'!$H$25*$C256)*(1+'Summary&amp;Assumptions'!$J$29)^(AM$46-1))+AND(AM$56&lt;'Summary&amp;Assumptions'!$J$31,AM$47&gt;=$FQ256,AM$47&lt;=$FR256)*(('Summary&amp;Assumptions'!$H$25*$C256)*(1+'Summary&amp;Assumptions'!$J$29)^(AM$46-1))</f>
        <v>0</v>
      </c>
      <c r="AI256" s="588">
        <f>AND(AN$55&gt;0,SUM($E256:AH256)&lt;'Summary&amp;Assumptions'!$G$32*$B256,$D256&gt;='Summary&amp;Assumptions'!$D$17,AN$47&gt;=$D256,AN$47&lt;=EDATE($D256,'Summary&amp;Assumptions'!$G$32))*$B256+AND(AN$56&lt;'Summary&amp;Assumptions'!$J$31,AN$47&gt;=$FO256,AN$47&lt;=$FP256)*(('Summary&amp;Assumptions'!$H$25*$C256)*(1+'Summary&amp;Assumptions'!$J$29)^(AN$46-1))+AND(AN$56&lt;'Summary&amp;Assumptions'!$J$31,AN$47&gt;=$FQ256,AN$47&lt;=$FR256)*(('Summary&amp;Assumptions'!$H$25*$C256)*(1+'Summary&amp;Assumptions'!$J$29)^(AN$46-1))</f>
        <v>0</v>
      </c>
      <c r="AJ256" s="588">
        <f>AND(AO$55&gt;0,SUM($E256:AI256)&lt;'Summary&amp;Assumptions'!$G$32*$B256,$D256&gt;='Summary&amp;Assumptions'!$D$17,AO$47&gt;=$D256,AO$47&lt;=EDATE($D256,'Summary&amp;Assumptions'!$G$32))*$B256+AND(AO$56&lt;'Summary&amp;Assumptions'!$J$31,AO$47&gt;=$FO256,AO$47&lt;=$FP256)*(('Summary&amp;Assumptions'!$H$25*$C256)*(1+'Summary&amp;Assumptions'!$J$29)^(AO$46-1))+AND(AO$56&lt;'Summary&amp;Assumptions'!$J$31,AO$47&gt;=$FQ256,AO$47&lt;=$FR256)*(('Summary&amp;Assumptions'!$H$25*$C256)*(1+'Summary&amp;Assumptions'!$J$29)^(AO$46-1))</f>
        <v>0</v>
      </c>
      <c r="AK256" s="588">
        <f>AND(AP$55&gt;0,SUM($E256:AJ256)&lt;'Summary&amp;Assumptions'!$G$32*$B256,$D256&gt;='Summary&amp;Assumptions'!$D$17,AP$47&gt;=$D256,AP$47&lt;=EDATE($D256,'Summary&amp;Assumptions'!$G$32))*$B256+AND(AP$56&lt;'Summary&amp;Assumptions'!$J$31,AP$47&gt;=$FO256,AP$47&lt;=$FP256)*(('Summary&amp;Assumptions'!$H$25*$C256)*(1+'Summary&amp;Assumptions'!$J$29)^(AP$46-1))+AND(AP$56&lt;'Summary&amp;Assumptions'!$J$31,AP$47&gt;=$FQ256,AP$47&lt;=$FR256)*(('Summary&amp;Assumptions'!$H$25*$C256)*(1+'Summary&amp;Assumptions'!$J$29)^(AP$46-1))</f>
        <v>0</v>
      </c>
      <c r="AL256" s="588">
        <f>AND(AQ$55&gt;0,SUM($E256:AK256)&lt;'Summary&amp;Assumptions'!$G$32*$B256,$D256&gt;='Summary&amp;Assumptions'!$D$17,AQ$47&gt;=$D256,AQ$47&lt;=EDATE($D256,'Summary&amp;Assumptions'!$G$32))*$B256+AND(AQ$56&lt;'Summary&amp;Assumptions'!$J$31,AQ$47&gt;=$FO256,AQ$47&lt;=$FP256)*(('Summary&amp;Assumptions'!$H$25*$C256)*(1+'Summary&amp;Assumptions'!$J$29)^(AQ$46-1))+AND(AQ$56&lt;'Summary&amp;Assumptions'!$J$31,AQ$47&gt;=$FQ256,AQ$47&lt;=$FR256)*(('Summary&amp;Assumptions'!$H$25*$C256)*(1+'Summary&amp;Assumptions'!$J$29)^(AQ$46-1))</f>
        <v>0</v>
      </c>
      <c r="AM256" s="588">
        <f>AND(AR$55&gt;0,SUM($E256:AL256)&lt;'Summary&amp;Assumptions'!$G$32*$B256,$D256&gt;='Summary&amp;Assumptions'!$D$17,AR$47&gt;=$D256,AR$47&lt;=EDATE($D256,'Summary&amp;Assumptions'!$G$32))*$B256+AND(AR$56&lt;'Summary&amp;Assumptions'!$J$31,AR$47&gt;=$FO256,AR$47&lt;=$FP256)*(('Summary&amp;Assumptions'!$H$25*$C256)*(1+'Summary&amp;Assumptions'!$J$29)^(AR$46-1))+AND(AR$56&lt;'Summary&amp;Assumptions'!$J$31,AR$47&gt;=$FQ256,AR$47&lt;=$FR256)*(('Summary&amp;Assumptions'!$H$25*$C256)*(1+'Summary&amp;Assumptions'!$J$29)^(AR$46-1))</f>
        <v>0</v>
      </c>
      <c r="AN256" s="588">
        <f>AND(AS$55&gt;0,SUM($E256:AM256)&lt;'Summary&amp;Assumptions'!$G$32*$B256,$D256&gt;='Summary&amp;Assumptions'!$D$17,AS$47&gt;=$D256,AS$47&lt;=EDATE($D256,'Summary&amp;Assumptions'!$G$32))*$B256+AND(AS$56&lt;'Summary&amp;Assumptions'!$J$31,AS$47&gt;=$FO256,AS$47&lt;=$FP256)*(('Summary&amp;Assumptions'!$H$25*$C256)*(1+'Summary&amp;Assumptions'!$J$29)^(AS$46-1))+AND(AS$56&lt;'Summary&amp;Assumptions'!$J$31,AS$47&gt;=$FQ256,AS$47&lt;=$FR256)*(('Summary&amp;Assumptions'!$H$25*$C256)*(1+'Summary&amp;Assumptions'!$J$29)^(AS$46-1))</f>
        <v>0</v>
      </c>
      <c r="AO256" s="588">
        <f>AND(AT$55&gt;0,SUM($E256:AN256)&lt;'Summary&amp;Assumptions'!$G$32*$B256,$D256&gt;='Summary&amp;Assumptions'!$D$17,AT$47&gt;=$D256,AT$47&lt;=EDATE($D256,'Summary&amp;Assumptions'!$G$32))*$B256+AND(AT$56&lt;'Summary&amp;Assumptions'!$J$31,AT$47&gt;=$FO256,AT$47&lt;=$FP256)*(('Summary&amp;Assumptions'!$H$25*$C256)*(1+'Summary&amp;Assumptions'!$J$29)^(AT$46-1))+AND(AT$56&lt;'Summary&amp;Assumptions'!$J$31,AT$47&gt;=$FQ256,AT$47&lt;=$FR256)*(('Summary&amp;Assumptions'!$H$25*$C256)*(1+'Summary&amp;Assumptions'!$J$29)^(AT$46-1))</f>
        <v>0</v>
      </c>
      <c r="AP256" s="588">
        <f>AND(AU$55&gt;0,SUM($E256:AO256)&lt;'Summary&amp;Assumptions'!$G$32*$B256,$D256&gt;='Summary&amp;Assumptions'!$D$17,AU$47&gt;=$D256,AU$47&lt;=EDATE($D256,'Summary&amp;Assumptions'!$G$32))*$B256+AND(AU$56&lt;'Summary&amp;Assumptions'!$J$31,AU$47&gt;=$FO256,AU$47&lt;=$FP256)*(('Summary&amp;Assumptions'!$H$25*$C256)*(1+'Summary&amp;Assumptions'!$J$29)^(AU$46-1))+AND(AU$56&lt;'Summary&amp;Assumptions'!$J$31,AU$47&gt;=$FQ256,AU$47&lt;=$FR256)*(('Summary&amp;Assumptions'!$H$25*$C256)*(1+'Summary&amp;Assumptions'!$J$29)^(AU$46-1))</f>
        <v>0</v>
      </c>
      <c r="AQ256" s="588">
        <f>AND(AV$55&gt;0,SUM($E256:AP256)&lt;'Summary&amp;Assumptions'!$G$32*$B256,$D256&gt;='Summary&amp;Assumptions'!$D$17,AV$47&gt;=$D256,AV$47&lt;=EDATE($D256,'Summary&amp;Assumptions'!$G$32))*$B256+AND(AV$56&lt;'Summary&amp;Assumptions'!$J$31,AV$47&gt;=$FO256,AV$47&lt;=$FP256)*(('Summary&amp;Assumptions'!$H$25*$C256)*(1+'Summary&amp;Assumptions'!$J$29)^(AV$46-1))+AND(AV$56&lt;'Summary&amp;Assumptions'!$J$31,AV$47&gt;=$FQ256,AV$47&lt;=$FR256)*(('Summary&amp;Assumptions'!$H$25*$C256)*(1+'Summary&amp;Assumptions'!$J$29)^(AV$46-1))</f>
        <v>0</v>
      </c>
      <c r="AR256" s="588">
        <f>AND(AW$55&gt;0,SUM($E256:AQ256)&lt;'Summary&amp;Assumptions'!$G$32*$B256,$D256&gt;='Summary&amp;Assumptions'!$D$17,AW$47&gt;=$D256,AW$47&lt;=EDATE($D256,'Summary&amp;Assumptions'!$G$32))*$B256+AND(AW$56&lt;'Summary&amp;Assumptions'!$J$31,AW$47&gt;=$FO256,AW$47&lt;=$FP256)*(('Summary&amp;Assumptions'!$H$25*$C256)*(1+'Summary&amp;Assumptions'!$J$29)^(AW$46-1))+AND(AW$56&lt;'Summary&amp;Assumptions'!$J$31,AW$47&gt;=$FQ256,AW$47&lt;=$FR256)*(('Summary&amp;Assumptions'!$H$25*$C256)*(1+'Summary&amp;Assumptions'!$J$29)^(AW$46-1))</f>
        <v>0</v>
      </c>
      <c r="AS256" s="588">
        <f>AND(AX$55&gt;0,SUM($E256:AR256)&lt;'Summary&amp;Assumptions'!$G$32*$B256,$D256&gt;='Summary&amp;Assumptions'!$D$17,AX$47&gt;=$D256,AX$47&lt;=EDATE($D256,'Summary&amp;Assumptions'!$G$32))*$B256+AND(AX$56&lt;'Summary&amp;Assumptions'!$J$31,AX$47&gt;=$FO256,AX$47&lt;=$FP256)*(('Summary&amp;Assumptions'!$H$25*$C256)*(1+'Summary&amp;Assumptions'!$J$29)^(AX$46-1))+AND(AX$56&lt;'Summary&amp;Assumptions'!$J$31,AX$47&gt;=$FQ256,AX$47&lt;=$FR256)*(('Summary&amp;Assumptions'!$H$25*$C256)*(1+'Summary&amp;Assumptions'!$J$29)^(AX$46-1))</f>
        <v>0</v>
      </c>
      <c r="AT256" s="588">
        <f>AND(AY$55&gt;0,SUM($E256:AS256)&lt;'Summary&amp;Assumptions'!$G$32*$B256,$D256&gt;='Summary&amp;Assumptions'!$D$17,AY$47&gt;=$D256,AY$47&lt;=EDATE($D256,'Summary&amp;Assumptions'!$G$32))*$B256+AND(AY$56&lt;'Summary&amp;Assumptions'!$J$31,AY$47&gt;=$FO256,AY$47&lt;=$FP256)*(('Summary&amp;Assumptions'!$H$25*$C256)*(1+'Summary&amp;Assumptions'!$J$29)^(AY$46-1))+AND(AY$56&lt;'Summary&amp;Assumptions'!$J$31,AY$47&gt;=$FQ256,AY$47&lt;=$FR256)*(('Summary&amp;Assumptions'!$H$25*$C256)*(1+'Summary&amp;Assumptions'!$J$29)^(AY$46-1))</f>
        <v>0</v>
      </c>
      <c r="AU256" s="588">
        <f>AND(AZ$55&gt;0,SUM($E256:AT256)&lt;'Summary&amp;Assumptions'!$G$32*$B256,$D256&gt;='Summary&amp;Assumptions'!$D$17,AZ$47&gt;=$D256,AZ$47&lt;=EDATE($D256,'Summary&amp;Assumptions'!$G$32))*$B256+AND(AZ$56&lt;'Summary&amp;Assumptions'!$J$31,AZ$47&gt;=$FO256,AZ$47&lt;=$FP256)*(('Summary&amp;Assumptions'!$H$25*$C256)*(1+'Summary&amp;Assumptions'!$J$29)^(AZ$46-1))+AND(AZ$56&lt;'Summary&amp;Assumptions'!$J$31,AZ$47&gt;=$FQ256,AZ$47&lt;=$FR256)*(('Summary&amp;Assumptions'!$H$25*$C256)*(1+'Summary&amp;Assumptions'!$J$29)^(AZ$46-1))</f>
        <v>0</v>
      </c>
      <c r="AV256" s="588">
        <f>AND(BA$55&gt;0,SUM($E256:AU256)&lt;'Summary&amp;Assumptions'!$G$32*$B256,$D256&gt;='Summary&amp;Assumptions'!$D$17,BA$47&gt;=$D256,BA$47&lt;=EDATE($D256,'Summary&amp;Assumptions'!$G$32))*$B256+AND(BA$56&lt;'Summary&amp;Assumptions'!$J$31,BA$47&gt;=$FO256,BA$47&lt;=$FP256)*(('Summary&amp;Assumptions'!$H$25*$C256)*(1+'Summary&amp;Assumptions'!$J$29)^(BA$46-1))+AND(BA$56&lt;'Summary&amp;Assumptions'!$J$31,BA$47&gt;=$FQ256,BA$47&lt;=$FR256)*(('Summary&amp;Assumptions'!$H$25*$C256)*(1+'Summary&amp;Assumptions'!$J$29)^(BA$46-1))</f>
        <v>0</v>
      </c>
      <c r="AW256" s="588">
        <f>AND(BB$55&gt;0,SUM($E256:AV256)&lt;'Summary&amp;Assumptions'!$G$32*$B256,$D256&gt;='Summary&amp;Assumptions'!$D$17,BB$47&gt;=$D256,BB$47&lt;=EDATE($D256,'Summary&amp;Assumptions'!$G$32))*$B256+AND(BB$56&lt;'Summary&amp;Assumptions'!$J$31,BB$47&gt;=$FO256,BB$47&lt;=$FP256)*(('Summary&amp;Assumptions'!$H$25*$C256)*(1+'Summary&amp;Assumptions'!$J$29)^(BB$46-1))+AND(BB$56&lt;'Summary&amp;Assumptions'!$J$31,BB$47&gt;=$FQ256,BB$47&lt;=$FR256)*(('Summary&amp;Assumptions'!$H$25*$C256)*(1+'Summary&amp;Assumptions'!$J$29)^(BB$46-1))</f>
        <v>0</v>
      </c>
      <c r="AX256" s="588">
        <f>AND(BC$55&gt;0,SUM($E256:AW256)&lt;'Summary&amp;Assumptions'!$G$32*$B256,$D256&gt;='Summary&amp;Assumptions'!$D$17,BC$47&gt;=$D256,BC$47&lt;=EDATE($D256,'Summary&amp;Assumptions'!$G$32))*$B256+AND(BC$56&lt;'Summary&amp;Assumptions'!$J$31,BC$47&gt;=$FO256,BC$47&lt;=$FP256)*(('Summary&amp;Assumptions'!$H$25*$C256)*(1+'Summary&amp;Assumptions'!$J$29)^(BC$46-1))+AND(BC$56&lt;'Summary&amp;Assumptions'!$J$31,BC$47&gt;=$FQ256,BC$47&lt;=$FR256)*(('Summary&amp;Assumptions'!$H$25*$C256)*(1+'Summary&amp;Assumptions'!$J$29)^(BC$46-1))</f>
        <v>0</v>
      </c>
      <c r="AY256" s="588">
        <f>AND(BD$55&gt;0,SUM($E256:AX256)&lt;'Summary&amp;Assumptions'!$G$32*$B256,$D256&gt;='Summary&amp;Assumptions'!$D$17,BD$47&gt;=$D256,BD$47&lt;=EDATE($D256,'Summary&amp;Assumptions'!$G$32))*$B256+AND(BD$56&lt;'Summary&amp;Assumptions'!$J$31,BD$47&gt;=$FO256,BD$47&lt;=$FP256)*(('Summary&amp;Assumptions'!$H$25*$C256)*(1+'Summary&amp;Assumptions'!$J$29)^(BD$46-1))+AND(BD$56&lt;'Summary&amp;Assumptions'!$J$31,BD$47&gt;=$FQ256,BD$47&lt;=$FR256)*(('Summary&amp;Assumptions'!$H$25*$C256)*(1+'Summary&amp;Assumptions'!$J$29)^(BD$46-1))</f>
        <v>0</v>
      </c>
      <c r="AZ256" s="588">
        <f>AND(BE$55&gt;0,SUM($E256:AY256)&lt;'Summary&amp;Assumptions'!$G$32*$B256,$D256&gt;='Summary&amp;Assumptions'!$D$17,BE$47&gt;=$D256,BE$47&lt;=EDATE($D256,'Summary&amp;Assumptions'!$G$32))*$B256+AND(BE$56&lt;'Summary&amp;Assumptions'!$J$31,BE$47&gt;=$FO256,BE$47&lt;=$FP256)*(('Summary&amp;Assumptions'!$H$25*$C256)*(1+'Summary&amp;Assumptions'!$J$29)^(BE$46-1))+AND(BE$56&lt;'Summary&amp;Assumptions'!$J$31,BE$47&gt;=$FQ256,BE$47&lt;=$FR256)*(('Summary&amp;Assumptions'!$H$25*$C256)*(1+'Summary&amp;Assumptions'!$J$29)^(BE$46-1))</f>
        <v>0</v>
      </c>
      <c r="BA256" s="588">
        <f>AND(BF$55&gt;0,SUM($E256:AZ256)&lt;'Summary&amp;Assumptions'!$G$32*$B256,$D256&gt;='Summary&amp;Assumptions'!$D$17,BF$47&gt;=$D256,BF$47&lt;=EDATE($D256,'Summary&amp;Assumptions'!$G$32))*$B256+AND(BF$56&lt;'Summary&amp;Assumptions'!$J$31,BF$47&gt;=$FO256,BF$47&lt;=$FP256)*(('Summary&amp;Assumptions'!$H$25*$C256)*(1+'Summary&amp;Assumptions'!$J$29)^(BF$46-1))+AND(BF$56&lt;'Summary&amp;Assumptions'!$J$31,BF$47&gt;=$FQ256,BF$47&lt;=$FR256)*(('Summary&amp;Assumptions'!$H$25*$C256)*(1+'Summary&amp;Assumptions'!$J$29)^(BF$46-1))</f>
        <v>0</v>
      </c>
      <c r="BB256" s="588">
        <f>AND(BG$55&gt;0,SUM($E256:BA256)&lt;'Summary&amp;Assumptions'!$G$32*$B256,$D256&gt;='Summary&amp;Assumptions'!$D$17,BG$47&gt;=$D256,BG$47&lt;=EDATE($D256,'Summary&amp;Assumptions'!$G$32))*$B256+AND(BG$56&lt;'Summary&amp;Assumptions'!$J$31,BG$47&gt;=$FO256,BG$47&lt;=$FP256)*(('Summary&amp;Assumptions'!$H$25*$C256)*(1+'Summary&amp;Assumptions'!$J$29)^(BG$46-1))+AND(BG$56&lt;'Summary&amp;Assumptions'!$J$31,BG$47&gt;=$FQ256,BG$47&lt;=$FR256)*(('Summary&amp;Assumptions'!$H$25*$C256)*(1+'Summary&amp;Assumptions'!$J$29)^(BG$46-1))</f>
        <v>0</v>
      </c>
      <c r="BC256" s="588">
        <f>AND(BH$55&gt;0,SUM($E256:BB256)&lt;'Summary&amp;Assumptions'!$G$32*$B256,$D256&gt;='Summary&amp;Assumptions'!$D$17,BH$47&gt;=$D256,BH$47&lt;=EDATE($D256,'Summary&amp;Assumptions'!$G$32))*$B256+AND(BH$56&lt;'Summary&amp;Assumptions'!$J$31,BH$47&gt;=$FO256,BH$47&lt;=$FP256)*(('Summary&amp;Assumptions'!$H$25*$C256)*(1+'Summary&amp;Assumptions'!$J$29)^(BH$46-1))+AND(BH$56&lt;'Summary&amp;Assumptions'!$J$31,BH$47&gt;=$FQ256,BH$47&lt;=$FR256)*(('Summary&amp;Assumptions'!$H$25*$C256)*(1+'Summary&amp;Assumptions'!$J$29)^(BH$46-1))</f>
        <v>0</v>
      </c>
      <c r="BD256" s="588">
        <f>AND(BI$55&gt;0,SUM($E256:BC256)&lt;'Summary&amp;Assumptions'!$G$32*$B256,$D256&gt;='Summary&amp;Assumptions'!$D$17,BI$47&gt;=$D256,BI$47&lt;=EDATE($D256,'Summary&amp;Assumptions'!$G$32))*$B256+AND(BI$56&lt;'Summary&amp;Assumptions'!$J$31,BI$47&gt;=$FO256,BI$47&lt;=$FP256)*(('Summary&amp;Assumptions'!$H$25*$C256)*(1+'Summary&amp;Assumptions'!$J$29)^(BI$46-1))+AND(BI$56&lt;'Summary&amp;Assumptions'!$J$31,BI$47&gt;=$FQ256,BI$47&lt;=$FR256)*(('Summary&amp;Assumptions'!$H$25*$C256)*(1+'Summary&amp;Assumptions'!$J$29)^(BI$46-1))</f>
        <v>0</v>
      </c>
      <c r="BE256" s="588">
        <f>AND(BJ$55&gt;0,SUM($E256:BD256)&lt;'Summary&amp;Assumptions'!$G$32*$B256,$D256&gt;='Summary&amp;Assumptions'!$D$17,BJ$47&gt;=$D256,BJ$47&lt;=EDATE($D256,'Summary&amp;Assumptions'!$G$32))*$B256+AND(BJ$56&lt;'Summary&amp;Assumptions'!$J$31,BJ$47&gt;=$FO256,BJ$47&lt;=$FP256)*(('Summary&amp;Assumptions'!$H$25*$C256)*(1+'Summary&amp;Assumptions'!$J$29)^(BJ$46-1))+AND(BJ$56&lt;'Summary&amp;Assumptions'!$J$31,BJ$47&gt;=$FQ256,BJ$47&lt;=$FR256)*(('Summary&amp;Assumptions'!$H$25*$C256)*(1+'Summary&amp;Assumptions'!$J$29)^(BJ$46-1))</f>
        <v>0</v>
      </c>
      <c r="BF256" s="588">
        <f>AND(BK$55&gt;0,SUM($E256:BE256)&lt;'Summary&amp;Assumptions'!$G$32*$B256,$D256&gt;='Summary&amp;Assumptions'!$D$17,BK$47&gt;=$D256,BK$47&lt;=EDATE($D256,'Summary&amp;Assumptions'!$G$32))*$B256+AND(BK$56&lt;'Summary&amp;Assumptions'!$J$31,BK$47&gt;=$FO256,BK$47&lt;=$FP256)*(('Summary&amp;Assumptions'!$H$25*$C256)*(1+'Summary&amp;Assumptions'!$J$29)^(BK$46-1))+AND(BK$56&lt;'Summary&amp;Assumptions'!$J$31,BK$47&gt;=$FQ256,BK$47&lt;=$FR256)*(('Summary&amp;Assumptions'!$H$25*$C256)*(1+'Summary&amp;Assumptions'!$J$29)^(BK$46-1))</f>
        <v>0</v>
      </c>
      <c r="BG256" s="588">
        <f>AND(BL$55&gt;0,SUM($E256:BF256)&lt;'Summary&amp;Assumptions'!$G$32*$B256,$D256&gt;='Summary&amp;Assumptions'!$D$17,BL$47&gt;=$D256,BL$47&lt;=EDATE($D256,'Summary&amp;Assumptions'!$G$32))*$B256+AND(BL$56&lt;'Summary&amp;Assumptions'!$J$31,BL$47&gt;=$FO256,BL$47&lt;=$FP256)*(('Summary&amp;Assumptions'!$H$25*$C256)*(1+'Summary&amp;Assumptions'!$J$29)^(BL$46-1))+AND(BL$56&lt;'Summary&amp;Assumptions'!$J$31,BL$47&gt;=$FQ256,BL$47&lt;=$FR256)*(('Summary&amp;Assumptions'!$H$25*$C256)*(1+'Summary&amp;Assumptions'!$J$29)^(BL$46-1))</f>
        <v>0</v>
      </c>
      <c r="BH256" s="588">
        <f>AND(BM$55&gt;0,SUM($E256:BG256)&lt;'Summary&amp;Assumptions'!$G$32*$B256,$D256&gt;='Summary&amp;Assumptions'!$D$17,BM$47&gt;=$D256,BM$47&lt;=EDATE($D256,'Summary&amp;Assumptions'!$G$32))*$B256+AND(BM$56&lt;'Summary&amp;Assumptions'!$J$31,BM$47&gt;=$FO256,BM$47&lt;=$FP256)*(('Summary&amp;Assumptions'!$H$25*$C256)*(1+'Summary&amp;Assumptions'!$J$29)^(BM$46-1))+AND(BM$56&lt;'Summary&amp;Assumptions'!$J$31,BM$47&gt;=$FQ256,BM$47&lt;=$FR256)*(('Summary&amp;Assumptions'!$H$25*$C256)*(1+'Summary&amp;Assumptions'!$J$29)^(BM$46-1))</f>
        <v>0</v>
      </c>
      <c r="BI256" s="588">
        <f>AND(BN$55&gt;0,SUM($E256:BH256)&lt;'Summary&amp;Assumptions'!$G$32*$B256,$D256&gt;='Summary&amp;Assumptions'!$D$17,BN$47&gt;=$D256,BN$47&lt;=EDATE($D256,'Summary&amp;Assumptions'!$G$32))*$B256+AND(BN$56&lt;'Summary&amp;Assumptions'!$J$31,BN$47&gt;=$FO256,BN$47&lt;=$FP256)*(('Summary&amp;Assumptions'!$H$25*$C256)*(1+'Summary&amp;Assumptions'!$J$29)^(BN$46-1))+AND(BN$56&lt;'Summary&amp;Assumptions'!$J$31,BN$47&gt;=$FQ256,BN$47&lt;=$FR256)*(('Summary&amp;Assumptions'!$H$25*$C256)*(1+'Summary&amp;Assumptions'!$J$29)^(BN$46-1))</f>
        <v>0</v>
      </c>
      <c r="BJ256" s="588">
        <f>AND(BO$55&gt;0,SUM($E256:BI256)&lt;'Summary&amp;Assumptions'!$G$32*$B256,$D256&gt;='Summary&amp;Assumptions'!$D$17,BO$47&gt;=$D256,BO$47&lt;=EDATE($D256,'Summary&amp;Assumptions'!$G$32))*$B256+AND(BO$56&lt;'Summary&amp;Assumptions'!$J$31,BO$47&gt;=$FO256,BO$47&lt;=$FP256)*(('Summary&amp;Assumptions'!$H$25*$C256)*(1+'Summary&amp;Assumptions'!$J$29)^(BO$46-1))+AND(BO$56&lt;'Summary&amp;Assumptions'!$J$31,BO$47&gt;=$FQ256,BO$47&lt;=$FR256)*(('Summary&amp;Assumptions'!$H$25*$C256)*(1+'Summary&amp;Assumptions'!$J$29)^(BO$46-1))</f>
        <v>0</v>
      </c>
      <c r="BK256" s="588">
        <f>AND(BP$55&gt;0,SUM($E256:BJ256)&lt;'Summary&amp;Assumptions'!$G$32*$B256,$D256&gt;='Summary&amp;Assumptions'!$D$17,BP$47&gt;=$D256,BP$47&lt;=EDATE($D256,'Summary&amp;Assumptions'!$G$32))*$B256+AND(BP$56&lt;'Summary&amp;Assumptions'!$J$31,BP$47&gt;=$FO256,BP$47&lt;=$FP256)*(('Summary&amp;Assumptions'!$H$25*$C256)*(1+'Summary&amp;Assumptions'!$J$29)^(BP$46-1))+AND(BP$56&lt;'Summary&amp;Assumptions'!$J$31,BP$47&gt;=$FQ256,BP$47&lt;=$FR256)*(('Summary&amp;Assumptions'!$H$25*$C256)*(1+'Summary&amp;Assumptions'!$J$29)^(BP$46-1))</f>
        <v>0</v>
      </c>
      <c r="BL256" s="588">
        <f>AND(BQ$55&gt;0,SUM($E256:BK256)&lt;'Summary&amp;Assumptions'!$G$32*$B256,$D256&gt;='Summary&amp;Assumptions'!$D$17,BQ$47&gt;=$D256,BQ$47&lt;=EDATE($D256,'Summary&amp;Assumptions'!$G$32))*$B256+AND(BQ$56&lt;'Summary&amp;Assumptions'!$J$31,BQ$47&gt;=$FO256,BQ$47&lt;=$FP256)*(('Summary&amp;Assumptions'!$H$25*$C256)*(1+'Summary&amp;Assumptions'!$J$29)^(BQ$46-1))+AND(BQ$56&lt;'Summary&amp;Assumptions'!$J$31,BQ$47&gt;=$FQ256,BQ$47&lt;=$FR256)*(('Summary&amp;Assumptions'!$H$25*$C256)*(1+'Summary&amp;Assumptions'!$J$29)^(BQ$46-1))</f>
        <v>0</v>
      </c>
      <c r="BM256" s="588">
        <f>AND(BR$55&gt;0,SUM($E256:BL256)&lt;'Summary&amp;Assumptions'!$G$32*$B256,$D256&gt;='Summary&amp;Assumptions'!$D$17,BR$47&gt;=$D256,BR$47&lt;=EDATE($D256,'Summary&amp;Assumptions'!$G$32))*$B256+AND(BR$56&lt;'Summary&amp;Assumptions'!$J$31,BR$47&gt;=$FO256,BR$47&lt;=$FP256)*(('Summary&amp;Assumptions'!$H$25*$C256)*(1+'Summary&amp;Assumptions'!$J$29)^(BR$46-1))+AND(BR$56&lt;'Summary&amp;Assumptions'!$J$31,BR$47&gt;=$FQ256,BR$47&lt;=$FR256)*(('Summary&amp;Assumptions'!$H$25*$C256)*(1+'Summary&amp;Assumptions'!$J$29)^(BR$46-1))</f>
        <v>0</v>
      </c>
      <c r="BN256" s="588">
        <f>AND(BS$55&gt;0,SUM($E256:BM256)&lt;'Summary&amp;Assumptions'!$G$32*$B256,$D256&gt;='Summary&amp;Assumptions'!$D$17,BS$47&gt;=$D256,BS$47&lt;=EDATE($D256,'Summary&amp;Assumptions'!$G$32))*$B256+AND(BS$56&lt;'Summary&amp;Assumptions'!$J$31,BS$47&gt;=$FO256,BS$47&lt;=$FP256)*(('Summary&amp;Assumptions'!$H$25*$C256)*(1+'Summary&amp;Assumptions'!$J$29)^(BS$46-1))+AND(BS$56&lt;'Summary&amp;Assumptions'!$J$31,BS$47&gt;=$FQ256,BS$47&lt;=$FR256)*(('Summary&amp;Assumptions'!$H$25*$C256)*(1+'Summary&amp;Assumptions'!$J$29)^(BS$46-1))</f>
        <v>0</v>
      </c>
      <c r="BO256" s="588">
        <f>AND(BT$55&gt;0,SUM($E256:BN256)&lt;'Summary&amp;Assumptions'!$G$32*$B256,$D256&gt;='Summary&amp;Assumptions'!$D$17,BT$47&gt;=$D256,BT$47&lt;=EDATE($D256,'Summary&amp;Assumptions'!$G$32))*$B256+AND(BT$56&lt;'Summary&amp;Assumptions'!$J$31,BT$47&gt;=$FO256,BT$47&lt;=$FP256)*(('Summary&amp;Assumptions'!$H$25*$C256)*(1+'Summary&amp;Assumptions'!$J$29)^(BT$46-1))+AND(BT$56&lt;'Summary&amp;Assumptions'!$J$31,BT$47&gt;=$FQ256,BT$47&lt;=$FR256)*(('Summary&amp;Assumptions'!$H$25*$C256)*(1+'Summary&amp;Assumptions'!$J$29)^(BT$46-1))</f>
        <v>0</v>
      </c>
      <c r="BP256" s="588">
        <f>AND(BU$55&gt;0,SUM($E256:BO256)&lt;'Summary&amp;Assumptions'!$G$32*$B256,$D256&gt;='Summary&amp;Assumptions'!$D$17,BU$47&gt;=$D256,BU$47&lt;=EDATE($D256,'Summary&amp;Assumptions'!$G$32))*$B256+AND(BU$56&lt;'Summary&amp;Assumptions'!$J$31,BU$47&gt;=$FO256,BU$47&lt;=$FP256)*(('Summary&amp;Assumptions'!$H$25*$C256)*(1+'Summary&amp;Assumptions'!$J$29)^(BU$46-1))+AND(BU$56&lt;'Summary&amp;Assumptions'!$J$31,BU$47&gt;=$FQ256,BU$47&lt;=$FR256)*(('Summary&amp;Assumptions'!$H$25*$C256)*(1+'Summary&amp;Assumptions'!$J$29)^(BU$46-1))</f>
        <v>0</v>
      </c>
      <c r="BQ256" s="588">
        <f>AND(BV$55&gt;0,SUM($E256:BP256)&lt;'Summary&amp;Assumptions'!$G$32*$B256,$D256&gt;='Summary&amp;Assumptions'!$D$17,BV$47&gt;=$D256,BV$47&lt;=EDATE($D256,'Summary&amp;Assumptions'!$G$32))*$B256+AND(BV$56&lt;'Summary&amp;Assumptions'!$J$31,BV$47&gt;=$FO256,BV$47&lt;=$FP256)*(('Summary&amp;Assumptions'!$H$25*$C256)*(1+'Summary&amp;Assumptions'!$J$29)^(BV$46-1))+AND(BV$56&lt;'Summary&amp;Assumptions'!$J$31,BV$47&gt;=$FQ256,BV$47&lt;=$FR256)*(('Summary&amp;Assumptions'!$H$25*$C256)*(1+'Summary&amp;Assumptions'!$J$29)^(BV$46-1))</f>
        <v>0</v>
      </c>
      <c r="BR256" s="588">
        <f>AND(BW$55&gt;0,SUM($E256:BQ256)&lt;'Summary&amp;Assumptions'!$G$32*$B256,$D256&gt;='Summary&amp;Assumptions'!$D$17,BW$47&gt;=$D256,BW$47&lt;=EDATE($D256,'Summary&amp;Assumptions'!$G$32))*$B256+AND(BW$56&lt;'Summary&amp;Assumptions'!$J$31,BW$47&gt;=$FO256,BW$47&lt;=$FP256)*(('Summary&amp;Assumptions'!$H$25*$C256)*(1+'Summary&amp;Assumptions'!$J$29)^(BW$46-1))+AND(BW$56&lt;'Summary&amp;Assumptions'!$J$31,BW$47&gt;=$FQ256,BW$47&lt;=$FR256)*(('Summary&amp;Assumptions'!$H$25*$C256)*(1+'Summary&amp;Assumptions'!$J$29)^(BW$46-1))</f>
        <v>0</v>
      </c>
      <c r="BS256" s="588">
        <f>AND(BX$55&gt;0,SUM($E256:BR256)&lt;'Summary&amp;Assumptions'!$G$32*$B256,$D256&gt;='Summary&amp;Assumptions'!$D$17,BX$47&gt;=$D256,BX$47&lt;=EDATE($D256,'Summary&amp;Assumptions'!$G$32))*$B256+AND(BX$56&lt;'Summary&amp;Assumptions'!$J$31,BX$47&gt;=$FO256,BX$47&lt;=$FP256)*(('Summary&amp;Assumptions'!$H$25*$C256)*(1+'Summary&amp;Assumptions'!$J$29)^(BX$46-1))+AND(BX$56&lt;'Summary&amp;Assumptions'!$J$31,BX$47&gt;=$FQ256,BX$47&lt;=$FR256)*(('Summary&amp;Assumptions'!$H$25*$C256)*(1+'Summary&amp;Assumptions'!$J$29)^(BX$46-1))</f>
        <v>0</v>
      </c>
      <c r="BT256" s="588">
        <f>AND(BY$55&gt;0,SUM($E256:BS256)&lt;'Summary&amp;Assumptions'!$G$32*$B256,$D256&gt;='Summary&amp;Assumptions'!$D$17,BY$47&gt;=$D256,BY$47&lt;=EDATE($D256,'Summary&amp;Assumptions'!$G$32))*$B256+AND(BY$56&lt;'Summary&amp;Assumptions'!$J$31,BY$47&gt;=$FO256,BY$47&lt;=$FP256)*(('Summary&amp;Assumptions'!$H$25*$C256)*(1+'Summary&amp;Assumptions'!$J$29)^(BY$46-1))+AND(BY$56&lt;'Summary&amp;Assumptions'!$J$31,BY$47&gt;=$FQ256,BY$47&lt;=$FR256)*(('Summary&amp;Assumptions'!$H$25*$C256)*(1+'Summary&amp;Assumptions'!$J$29)^(BY$46-1))</f>
        <v>0</v>
      </c>
      <c r="BU256" s="588">
        <f>AND(BZ$55&gt;0,SUM($E256:BT256)&lt;'Summary&amp;Assumptions'!$G$32*$B256,$D256&gt;='Summary&amp;Assumptions'!$D$17,BZ$47&gt;=$D256,BZ$47&lt;=EDATE($D256,'Summary&amp;Assumptions'!$G$32))*$B256+AND(BZ$56&lt;'Summary&amp;Assumptions'!$J$31,BZ$47&gt;=$FO256,BZ$47&lt;=$FP256)*(('Summary&amp;Assumptions'!$H$25*$C256)*(1+'Summary&amp;Assumptions'!$J$29)^(BZ$46-1))+AND(BZ$56&lt;'Summary&amp;Assumptions'!$J$31,BZ$47&gt;=$FQ256,BZ$47&lt;=$FR256)*(('Summary&amp;Assumptions'!$H$25*$C256)*(1+'Summary&amp;Assumptions'!$J$29)^(BZ$46-1))</f>
        <v>0</v>
      </c>
      <c r="BV256" s="588">
        <f>AND(CA$55&gt;0,SUM($E256:BU256)&lt;'Summary&amp;Assumptions'!$G$32*$B256,$D256&gt;='Summary&amp;Assumptions'!$D$17,CA$47&gt;=$D256,CA$47&lt;=EDATE($D256,'Summary&amp;Assumptions'!$G$32))*$B256+AND(CA$56&lt;'Summary&amp;Assumptions'!$J$31,CA$47&gt;=$FO256,CA$47&lt;=$FP256)*(('Summary&amp;Assumptions'!$H$25*$C256)*(1+'Summary&amp;Assumptions'!$J$29)^(CA$46-1))+AND(CA$56&lt;'Summary&amp;Assumptions'!$J$31,CA$47&gt;=$FQ256,CA$47&lt;=$FR256)*(('Summary&amp;Assumptions'!$H$25*$C256)*(1+'Summary&amp;Assumptions'!$J$29)^(CA$46-1))</f>
        <v>0</v>
      </c>
      <c r="BW256" s="588">
        <f>AND(CB$55&gt;0,SUM($E256:BV256)&lt;'Summary&amp;Assumptions'!$G$32*$B256,$D256&gt;='Summary&amp;Assumptions'!$D$17,CB$47&gt;=$D256,CB$47&lt;=EDATE($D256,'Summary&amp;Assumptions'!$G$32))*$B256+AND(CB$56&lt;'Summary&amp;Assumptions'!$J$31,CB$47&gt;=$FO256,CB$47&lt;=$FP256)*(('Summary&amp;Assumptions'!$H$25*$C256)*(1+'Summary&amp;Assumptions'!$J$29)^(CB$46-1))+AND(CB$56&lt;'Summary&amp;Assumptions'!$J$31,CB$47&gt;=$FQ256,CB$47&lt;=$FR256)*(('Summary&amp;Assumptions'!$H$25*$C256)*(1+'Summary&amp;Assumptions'!$J$29)^(CB$46-1))</f>
        <v>0</v>
      </c>
      <c r="BX256" s="588">
        <f>AND(CC$55&gt;0,SUM($E256:BW256)&lt;'Summary&amp;Assumptions'!$G$32*$B256,$D256&gt;='Summary&amp;Assumptions'!$D$17,CC$47&gt;=$D256,CC$47&lt;=EDATE($D256,'Summary&amp;Assumptions'!$G$32))*$B256+AND(CC$56&lt;'Summary&amp;Assumptions'!$J$31,CC$47&gt;=$FO256,CC$47&lt;=$FP256)*(('Summary&amp;Assumptions'!$H$25*$C256)*(1+'Summary&amp;Assumptions'!$J$29)^(CC$46-1))+AND(CC$56&lt;'Summary&amp;Assumptions'!$J$31,CC$47&gt;=$FQ256,CC$47&lt;=$FR256)*(('Summary&amp;Assumptions'!$H$25*$C256)*(1+'Summary&amp;Assumptions'!$J$29)^(CC$46-1))</f>
        <v>0</v>
      </c>
      <c r="BY256" s="588">
        <f>AND(CD$55&gt;0,SUM($E256:BX256)&lt;'Summary&amp;Assumptions'!$G$32*$B256,$D256&gt;='Summary&amp;Assumptions'!$D$17,CD$47&gt;=$D256,CD$47&lt;=EDATE($D256,'Summary&amp;Assumptions'!$G$32))*$B256+AND(CD$56&lt;'Summary&amp;Assumptions'!$J$31,CD$47&gt;=$FO256,CD$47&lt;=$FP256)*(('Summary&amp;Assumptions'!$H$25*$C256)*(1+'Summary&amp;Assumptions'!$J$29)^(CD$46-1))+AND(CD$56&lt;'Summary&amp;Assumptions'!$J$31,CD$47&gt;=$FQ256,CD$47&lt;=$FR256)*(('Summary&amp;Assumptions'!$H$25*$C256)*(1+'Summary&amp;Assumptions'!$J$29)^(CD$46-1))</f>
        <v>0</v>
      </c>
      <c r="BZ256" s="588">
        <f>AND(CE$55&gt;0,SUM($E256:BY256)&lt;'Summary&amp;Assumptions'!$G$32*$B256,$D256&gt;='Summary&amp;Assumptions'!$D$17,CE$47&gt;=$D256,CE$47&lt;=EDATE($D256,'Summary&amp;Assumptions'!$G$32))*$B256+AND(CE$56&lt;'Summary&amp;Assumptions'!$J$31,CE$47&gt;=$FO256,CE$47&lt;=$FP256)*(('Summary&amp;Assumptions'!$H$25*$C256)*(1+'Summary&amp;Assumptions'!$J$29)^(CE$46-1))+AND(CE$56&lt;'Summary&amp;Assumptions'!$J$31,CE$47&gt;=$FQ256,CE$47&lt;=$FR256)*(('Summary&amp;Assumptions'!$H$25*$C256)*(1+'Summary&amp;Assumptions'!$J$29)^(CE$46-1))</f>
        <v>0</v>
      </c>
      <c r="CA256" s="588">
        <f>AND(CF$55&gt;0,SUM($E256:BZ256)&lt;'Summary&amp;Assumptions'!$G$32*$B256,$D256&gt;='Summary&amp;Assumptions'!$D$17,CF$47&gt;=$D256,CF$47&lt;=EDATE($D256,'Summary&amp;Assumptions'!$G$32))*$B256+AND(CF$56&lt;'Summary&amp;Assumptions'!$J$31,CF$47&gt;=$FO256,CF$47&lt;=$FP256)*(('Summary&amp;Assumptions'!$H$25*$C256)*(1+'Summary&amp;Assumptions'!$J$29)^(CF$46-1))+AND(CF$56&lt;'Summary&amp;Assumptions'!$J$31,CF$47&gt;=$FQ256,CF$47&lt;=$FR256)*(('Summary&amp;Assumptions'!$H$25*$C256)*(1+'Summary&amp;Assumptions'!$J$29)^(CF$46-1))</f>
        <v>0</v>
      </c>
      <c r="CB256" s="588">
        <f>AND(CG$55&gt;0,SUM($E256:CA256)&lt;'Summary&amp;Assumptions'!$G$32*$B256,$D256&gt;='Summary&amp;Assumptions'!$D$17,CG$47&gt;=$D256,CG$47&lt;=EDATE($D256,'Summary&amp;Assumptions'!$G$32))*$B256+AND(CG$56&lt;'Summary&amp;Assumptions'!$J$31,CG$47&gt;=$FO256,CG$47&lt;=$FP256)*(('Summary&amp;Assumptions'!$H$25*$C256)*(1+'Summary&amp;Assumptions'!$J$29)^(CG$46-1))+AND(CG$56&lt;'Summary&amp;Assumptions'!$J$31,CG$47&gt;=$FQ256,CG$47&lt;=$FR256)*(('Summary&amp;Assumptions'!$H$25*$C256)*(1+'Summary&amp;Assumptions'!$J$29)^(CG$46-1))</f>
        <v>0</v>
      </c>
      <c r="CC256" s="588">
        <f>AND(CH$55&gt;0,SUM($E256:CB256)&lt;'Summary&amp;Assumptions'!$G$32*$B256,$D256&gt;='Summary&amp;Assumptions'!$D$17,CH$47&gt;=$D256,CH$47&lt;=EDATE($D256,'Summary&amp;Assumptions'!$G$32))*$B256+AND(CH$56&lt;'Summary&amp;Assumptions'!$J$31,CH$47&gt;=$FO256,CH$47&lt;=$FP256)*(('Summary&amp;Assumptions'!$H$25*$C256)*(1+'Summary&amp;Assumptions'!$J$29)^(CH$46-1))+AND(CH$56&lt;'Summary&amp;Assumptions'!$J$31,CH$47&gt;=$FQ256,CH$47&lt;=$FR256)*(('Summary&amp;Assumptions'!$H$25*$C256)*(1+'Summary&amp;Assumptions'!$J$29)^(CH$46-1))</f>
        <v>0</v>
      </c>
      <c r="CD256" s="588">
        <f>AND(CI$55&gt;0,SUM($E256:CC256)&lt;'Summary&amp;Assumptions'!$G$32*$B256,$D256&gt;='Summary&amp;Assumptions'!$D$17,CI$47&gt;=$D256,CI$47&lt;=EDATE($D256,'Summary&amp;Assumptions'!$G$32))*$B256+AND(CI$56&lt;'Summary&amp;Assumptions'!$J$31,CI$47&gt;=$FO256,CI$47&lt;=$FP256)*(('Summary&amp;Assumptions'!$H$25*$C256)*(1+'Summary&amp;Assumptions'!$J$29)^(CI$46-1))+AND(CI$56&lt;'Summary&amp;Assumptions'!$J$31,CI$47&gt;=$FQ256,CI$47&lt;=$FR256)*(('Summary&amp;Assumptions'!$H$25*$C256)*(1+'Summary&amp;Assumptions'!$J$29)^(CI$46-1))</f>
        <v>0</v>
      </c>
      <c r="CE256" s="588">
        <f>AND(CJ$55&gt;0,SUM($E256:CD256)&lt;'Summary&amp;Assumptions'!$G$32*$B256,$D256&gt;='Summary&amp;Assumptions'!$D$17,CJ$47&gt;=$D256,CJ$47&lt;=EDATE($D256,'Summary&amp;Assumptions'!$G$32))*$B256+AND(CJ$56&lt;'Summary&amp;Assumptions'!$J$31,CJ$47&gt;=$FO256,CJ$47&lt;=$FP256)*(('Summary&amp;Assumptions'!$H$25*$C256)*(1+'Summary&amp;Assumptions'!$J$29)^(CJ$46-1))+AND(CJ$56&lt;'Summary&amp;Assumptions'!$J$31,CJ$47&gt;=$FQ256,CJ$47&lt;=$FR256)*(('Summary&amp;Assumptions'!$H$25*$C256)*(1+'Summary&amp;Assumptions'!$J$29)^(CJ$46-1))</f>
        <v>0</v>
      </c>
      <c r="CF256" s="588">
        <f>AND(CK$55&gt;0,SUM($E256:CE256)&lt;'Summary&amp;Assumptions'!$G$32*$B256,$D256&gt;='Summary&amp;Assumptions'!$D$17,CK$47&gt;=$D256,CK$47&lt;=EDATE($D256,'Summary&amp;Assumptions'!$G$32))*$B256+AND(CK$56&lt;'Summary&amp;Assumptions'!$J$31,CK$47&gt;=$FO256,CK$47&lt;=$FP256)*(('Summary&amp;Assumptions'!$H$25*$C256)*(1+'Summary&amp;Assumptions'!$J$29)^(CK$46-1))+AND(CK$56&lt;'Summary&amp;Assumptions'!$J$31,CK$47&gt;=$FQ256,CK$47&lt;=$FR256)*(('Summary&amp;Assumptions'!$H$25*$C256)*(1+'Summary&amp;Assumptions'!$J$29)^(CK$46-1))</f>
        <v>0</v>
      </c>
      <c r="CG256" s="588">
        <f>AND(CL$55&gt;0,SUM($E256:CF256)&lt;'Summary&amp;Assumptions'!$G$32*$B256,$D256&gt;='Summary&amp;Assumptions'!$D$17,CL$47&gt;=$D256,CL$47&lt;=EDATE($D256,'Summary&amp;Assumptions'!$G$32))*$B256+AND(CL$56&lt;'Summary&amp;Assumptions'!$J$31,CL$47&gt;=$FO256,CL$47&lt;=$FP256)*(('Summary&amp;Assumptions'!$H$25*$C256)*(1+'Summary&amp;Assumptions'!$J$29)^(CL$46-1))+AND(CL$56&lt;'Summary&amp;Assumptions'!$J$31,CL$47&gt;=$FQ256,CL$47&lt;=$FR256)*(('Summary&amp;Assumptions'!$H$25*$C256)*(1+'Summary&amp;Assumptions'!$J$29)^(CL$46-1))</f>
        <v>0</v>
      </c>
      <c r="CH256" s="588">
        <f>AND(CM$55&gt;0,SUM($E256:CG256)&lt;'Summary&amp;Assumptions'!$G$32*$B256,$D256&gt;='Summary&amp;Assumptions'!$D$17,CM$47&gt;=$D256,CM$47&lt;=EDATE($D256,'Summary&amp;Assumptions'!$G$32))*$B256+AND(CM$56&lt;'Summary&amp;Assumptions'!$J$31,CM$47&gt;=$FO256,CM$47&lt;=$FP256)*(('Summary&amp;Assumptions'!$H$25*$C256)*(1+'Summary&amp;Assumptions'!$J$29)^(CM$46-1))+AND(CM$56&lt;'Summary&amp;Assumptions'!$J$31,CM$47&gt;=$FQ256,CM$47&lt;=$FR256)*(('Summary&amp;Assumptions'!$H$25*$C256)*(1+'Summary&amp;Assumptions'!$J$29)^(CM$46-1))</f>
        <v>0</v>
      </c>
      <c r="CI256" s="588">
        <f>AND(CN$55&gt;0,SUM($E256:CH256)&lt;'Summary&amp;Assumptions'!$G$32*$B256,$D256&gt;='Summary&amp;Assumptions'!$D$17,CN$47&gt;=$D256,CN$47&lt;=EDATE($D256,'Summary&amp;Assumptions'!$G$32))*$B256+AND(CN$56&lt;'Summary&amp;Assumptions'!$J$31,CN$47&gt;=$FO256,CN$47&lt;=$FP256)*(('Summary&amp;Assumptions'!$H$25*$C256)*(1+'Summary&amp;Assumptions'!$J$29)^(CN$46-1))+AND(CN$56&lt;'Summary&amp;Assumptions'!$J$31,CN$47&gt;=$FQ256,CN$47&lt;=$FR256)*(('Summary&amp;Assumptions'!$H$25*$C256)*(1+'Summary&amp;Assumptions'!$J$29)^(CN$46-1))</f>
        <v>0</v>
      </c>
      <c r="CJ256" s="588">
        <f>AND(CO$55&gt;0,SUM($E256:CI256)&lt;'Summary&amp;Assumptions'!$G$32*$B256,$D256&gt;='Summary&amp;Assumptions'!$D$17,CO$47&gt;=$D256,CO$47&lt;=EDATE($D256,'Summary&amp;Assumptions'!$G$32))*$B256+AND(CO$56&lt;'Summary&amp;Assumptions'!$J$31,CO$47&gt;=$FO256,CO$47&lt;=$FP256)*(('Summary&amp;Assumptions'!$H$25*$C256)*(1+'Summary&amp;Assumptions'!$J$29)^(CO$46-1))+AND(CO$56&lt;'Summary&amp;Assumptions'!$J$31,CO$47&gt;=$FQ256,CO$47&lt;=$FR256)*(('Summary&amp;Assumptions'!$H$25*$C256)*(1+'Summary&amp;Assumptions'!$J$29)^(CO$46-1))</f>
        <v>0</v>
      </c>
      <c r="CK256" s="588">
        <f>AND(CP$55&gt;0,SUM($E256:CJ256)&lt;'Summary&amp;Assumptions'!$G$32*$B256,$D256&gt;='Summary&amp;Assumptions'!$D$17,CP$47&gt;=$D256,CP$47&lt;=EDATE($D256,'Summary&amp;Assumptions'!$G$32))*$B256+AND(CP$56&lt;'Summary&amp;Assumptions'!$J$31,CP$47&gt;=$FO256,CP$47&lt;=$FP256)*(('Summary&amp;Assumptions'!$H$25*$C256)*(1+'Summary&amp;Assumptions'!$J$29)^(CP$46-1))+AND(CP$56&lt;'Summary&amp;Assumptions'!$J$31,CP$47&gt;=$FQ256,CP$47&lt;=$FR256)*(('Summary&amp;Assumptions'!$H$25*$C256)*(1+'Summary&amp;Assumptions'!$J$29)^(CP$46-1))</f>
        <v>0</v>
      </c>
      <c r="CL256" s="588">
        <f>AND(CQ$55&gt;0,SUM($E256:CK256)&lt;'Summary&amp;Assumptions'!$G$32*$B256,$D256&gt;='Summary&amp;Assumptions'!$D$17,CQ$47&gt;=$D256,CQ$47&lt;=EDATE($D256,'Summary&amp;Assumptions'!$G$32))*$B256+AND(CQ$56&lt;'Summary&amp;Assumptions'!$J$31,CQ$47&gt;=$FO256,CQ$47&lt;=$FP256)*(('Summary&amp;Assumptions'!$H$25*$C256)*(1+'Summary&amp;Assumptions'!$J$29)^(CQ$46-1))+AND(CQ$56&lt;'Summary&amp;Assumptions'!$J$31,CQ$47&gt;=$FQ256,CQ$47&lt;=$FR256)*(('Summary&amp;Assumptions'!$H$25*$C256)*(1+'Summary&amp;Assumptions'!$J$29)^(CQ$46-1))</f>
        <v>0</v>
      </c>
      <c r="CM256" s="588">
        <f>AND(CR$55&gt;0,SUM($E256:CL256)&lt;'Summary&amp;Assumptions'!$G$32*$B256,$D256&gt;='Summary&amp;Assumptions'!$D$17,CR$47&gt;=$D256,CR$47&lt;=EDATE($D256,'Summary&amp;Assumptions'!$G$32))*$B256+AND(CR$56&lt;'Summary&amp;Assumptions'!$J$31,CR$47&gt;=$FO256,CR$47&lt;=$FP256)*(('Summary&amp;Assumptions'!$H$25*$C256)*(1+'Summary&amp;Assumptions'!$J$29)^(CR$46-1))+AND(CR$56&lt;'Summary&amp;Assumptions'!$J$31,CR$47&gt;=$FQ256,CR$47&lt;=$FR256)*(('Summary&amp;Assumptions'!$H$25*$C256)*(1+'Summary&amp;Assumptions'!$J$29)^(CR$46-1))</f>
        <v>0</v>
      </c>
      <c r="CN256" s="588">
        <f>AND(CS$55&gt;0,SUM($E256:CM256)&lt;'Summary&amp;Assumptions'!$G$32*$B256,$D256&gt;='Summary&amp;Assumptions'!$D$17,CS$47&gt;=$D256,CS$47&lt;=EDATE($D256,'Summary&amp;Assumptions'!$G$32))*$B256+AND(CS$56&lt;'Summary&amp;Assumptions'!$J$31,CS$47&gt;=$FO256,CS$47&lt;=$FP256)*(('Summary&amp;Assumptions'!$H$25*$C256)*(1+'Summary&amp;Assumptions'!$J$29)^(CS$46-1))+AND(CS$56&lt;'Summary&amp;Assumptions'!$J$31,CS$47&gt;=$FQ256,CS$47&lt;=$FR256)*(('Summary&amp;Assumptions'!$H$25*$C256)*(1+'Summary&amp;Assumptions'!$J$29)^(CS$46-1))</f>
        <v>0</v>
      </c>
      <c r="CO256" s="588">
        <f>AND(CT$55&gt;0,SUM($E256:CN256)&lt;'Summary&amp;Assumptions'!$G$32*$B256,$D256&gt;='Summary&amp;Assumptions'!$D$17,CT$47&gt;=$D256,CT$47&lt;=EDATE($D256,'Summary&amp;Assumptions'!$G$32))*$B256+AND(CT$56&lt;'Summary&amp;Assumptions'!$J$31,CT$47&gt;=$FO256,CT$47&lt;=$FP256)*(('Summary&amp;Assumptions'!$H$25*$C256)*(1+'Summary&amp;Assumptions'!$J$29)^(CT$46-1))+AND(CT$56&lt;'Summary&amp;Assumptions'!$J$31,CT$47&gt;=$FQ256,CT$47&lt;=$FR256)*(('Summary&amp;Assumptions'!$H$25*$C256)*(1+'Summary&amp;Assumptions'!$J$29)^(CT$46-1))</f>
        <v>0</v>
      </c>
      <c r="CP256" s="588">
        <f>AND(CU$55&gt;0,SUM($E256:CO256)&lt;'Summary&amp;Assumptions'!$G$32*$B256,$D256&gt;='Summary&amp;Assumptions'!$D$17,CU$47&gt;=$D256,CU$47&lt;=EDATE($D256,'Summary&amp;Assumptions'!$G$32))*$B256+AND(CU$56&lt;'Summary&amp;Assumptions'!$J$31,CU$47&gt;=$FO256,CU$47&lt;=$FP256)*(('Summary&amp;Assumptions'!$H$25*$C256)*(1+'Summary&amp;Assumptions'!$J$29)^(CU$46-1))+AND(CU$56&lt;'Summary&amp;Assumptions'!$J$31,CU$47&gt;=$FQ256,CU$47&lt;=$FR256)*(('Summary&amp;Assumptions'!$H$25*$C256)*(1+'Summary&amp;Assumptions'!$J$29)^(CU$46-1))</f>
        <v>0</v>
      </c>
      <c r="CQ256" s="588">
        <f>AND(CV$55&gt;0,SUM($E256:CP256)&lt;'Summary&amp;Assumptions'!$G$32*$B256,$D256&gt;='Summary&amp;Assumptions'!$D$17,CV$47&gt;=$D256,CV$47&lt;=EDATE($D256,'Summary&amp;Assumptions'!$G$32))*$B256+AND(CV$56&lt;'Summary&amp;Assumptions'!$J$31,CV$47&gt;=$FO256,CV$47&lt;=$FP256)*(('Summary&amp;Assumptions'!$H$25*$C256)*(1+'Summary&amp;Assumptions'!$J$29)^(CV$46-1))+AND(CV$56&lt;'Summary&amp;Assumptions'!$J$31,CV$47&gt;=$FQ256,CV$47&lt;=$FR256)*(('Summary&amp;Assumptions'!$H$25*$C256)*(1+'Summary&amp;Assumptions'!$J$29)^(CV$46-1))</f>
        <v>0</v>
      </c>
      <c r="CR256" s="588">
        <f>AND(CW$55&gt;0,SUM($E256:CQ256)&lt;'Summary&amp;Assumptions'!$G$32*$B256,$D256&gt;='Summary&amp;Assumptions'!$D$17,CW$47&gt;=$D256,CW$47&lt;=EDATE($D256,'Summary&amp;Assumptions'!$G$32))*$B256+AND(CW$56&lt;'Summary&amp;Assumptions'!$J$31,CW$47&gt;=$FO256,CW$47&lt;=$FP256)*(('Summary&amp;Assumptions'!$H$25*$C256)*(1+'Summary&amp;Assumptions'!$J$29)^(CW$46-1))+AND(CW$56&lt;'Summary&amp;Assumptions'!$J$31,CW$47&gt;=$FQ256,CW$47&lt;=$FR256)*(('Summary&amp;Assumptions'!$H$25*$C256)*(1+'Summary&amp;Assumptions'!$J$29)^(CW$46-1))</f>
        <v>0</v>
      </c>
      <c r="CS256" s="588">
        <f>AND(CX$55&gt;0,SUM($E256:CR256)&lt;'Summary&amp;Assumptions'!$G$32*$B256,$D256&gt;='Summary&amp;Assumptions'!$D$17,CX$47&gt;=$D256,CX$47&lt;=EDATE($D256,'Summary&amp;Assumptions'!$G$32))*$B256+AND(CX$56&lt;'Summary&amp;Assumptions'!$J$31,CX$47&gt;=$FO256,CX$47&lt;=$FP256)*(('Summary&amp;Assumptions'!$H$25*$C256)*(1+'Summary&amp;Assumptions'!$J$29)^(CX$46-1))+AND(CX$56&lt;'Summary&amp;Assumptions'!$J$31,CX$47&gt;=$FQ256,CX$47&lt;=$FR256)*(('Summary&amp;Assumptions'!$H$25*$C256)*(1+'Summary&amp;Assumptions'!$J$29)^(CX$46-1))</f>
        <v>0</v>
      </c>
      <c r="CT256" s="588">
        <f>AND(CY$55&gt;0,SUM($E256:CS256)&lt;'Summary&amp;Assumptions'!$G$32*$B256,$D256&gt;='Summary&amp;Assumptions'!$D$17,CY$47&gt;=$D256,CY$47&lt;=EDATE($D256,'Summary&amp;Assumptions'!$G$32))*$B256+AND(CY$56&lt;'Summary&amp;Assumptions'!$J$31,CY$47&gt;=$FO256,CY$47&lt;=$FP256)*(('Summary&amp;Assumptions'!$H$25*$C256)*(1+'Summary&amp;Assumptions'!$J$29)^(CY$46-1))+AND(CY$56&lt;'Summary&amp;Assumptions'!$J$31,CY$47&gt;=$FQ256,CY$47&lt;=$FR256)*(('Summary&amp;Assumptions'!$H$25*$C256)*(1+'Summary&amp;Assumptions'!$J$29)^(CY$46-1))</f>
        <v>0</v>
      </c>
      <c r="CU256" s="588">
        <f>AND(CZ$55&gt;0,SUM($E256:CT256)&lt;'Summary&amp;Assumptions'!$G$32*$B256,$D256&gt;='Summary&amp;Assumptions'!$D$17,CZ$47&gt;=$D256,CZ$47&lt;=EDATE($D256,'Summary&amp;Assumptions'!$G$32))*$B256+AND(CZ$56&lt;'Summary&amp;Assumptions'!$J$31,CZ$47&gt;=$FO256,CZ$47&lt;=$FP256)*(('Summary&amp;Assumptions'!$H$25*$C256)*(1+'Summary&amp;Assumptions'!$J$29)^(CZ$46-1))+AND(CZ$56&lt;'Summary&amp;Assumptions'!$J$31,CZ$47&gt;=$FQ256,CZ$47&lt;=$FR256)*(('Summary&amp;Assumptions'!$H$25*$C256)*(1+'Summary&amp;Assumptions'!$J$29)^(CZ$46-1))</f>
        <v>0</v>
      </c>
      <c r="CV256" s="588">
        <f>AND(DA$55&gt;0,SUM($E256:CU256)&lt;'Summary&amp;Assumptions'!$G$32*$B256,$D256&gt;='Summary&amp;Assumptions'!$D$17,DA$47&gt;=$D256,DA$47&lt;=EDATE($D256,'Summary&amp;Assumptions'!$G$32))*$B256+AND(DA$56&lt;'Summary&amp;Assumptions'!$J$31,DA$47&gt;=$FO256,DA$47&lt;=$FP256)*(('Summary&amp;Assumptions'!$H$25*$C256)*(1+'Summary&amp;Assumptions'!$J$29)^(DA$46-1))+AND(DA$56&lt;'Summary&amp;Assumptions'!$J$31,DA$47&gt;=$FQ256,DA$47&lt;=$FR256)*(('Summary&amp;Assumptions'!$H$25*$C256)*(1+'Summary&amp;Assumptions'!$J$29)^(DA$46-1))</f>
        <v>0</v>
      </c>
      <c r="CW256" s="588">
        <f>AND(DB$55&gt;0,SUM($E256:CV256)&lt;'Summary&amp;Assumptions'!$G$32*$B256,$D256&gt;='Summary&amp;Assumptions'!$D$17,DB$47&gt;=$D256,DB$47&lt;=EDATE($D256,'Summary&amp;Assumptions'!$G$32))*$B256+AND(DB$56&lt;'Summary&amp;Assumptions'!$J$31,DB$47&gt;=$FO256,DB$47&lt;=$FP256)*(('Summary&amp;Assumptions'!$H$25*$C256)*(1+'Summary&amp;Assumptions'!$J$29)^(DB$46-1))+AND(DB$56&lt;'Summary&amp;Assumptions'!$J$31,DB$47&gt;=$FQ256,DB$47&lt;=$FR256)*(('Summary&amp;Assumptions'!$H$25*$C256)*(1+'Summary&amp;Assumptions'!$J$29)^(DB$46-1))</f>
        <v>0</v>
      </c>
      <c r="CX256" s="588">
        <f>AND(DC$55&gt;0,SUM($E256:CW256)&lt;'Summary&amp;Assumptions'!$G$32*$B256,$D256&gt;='Summary&amp;Assumptions'!$D$17,DC$47&gt;=$D256,DC$47&lt;=EDATE($D256,'Summary&amp;Assumptions'!$G$32))*$B256+AND(DC$56&lt;'Summary&amp;Assumptions'!$J$31,DC$47&gt;=$FO256,DC$47&lt;=$FP256)*(('Summary&amp;Assumptions'!$H$25*$C256)*(1+'Summary&amp;Assumptions'!$J$29)^(DC$46-1))+AND(DC$56&lt;'Summary&amp;Assumptions'!$J$31,DC$47&gt;=$FQ256,DC$47&lt;=$FR256)*(('Summary&amp;Assumptions'!$H$25*$C256)*(1+'Summary&amp;Assumptions'!$J$29)^(DC$46-1))</f>
        <v>0</v>
      </c>
      <c r="CY256" s="588">
        <f>AND(DD$55&gt;0,SUM($E256:CX256)&lt;'Summary&amp;Assumptions'!$G$32*$B256,$D256&gt;='Summary&amp;Assumptions'!$D$17,DD$47&gt;=$D256,DD$47&lt;=EDATE($D256,'Summary&amp;Assumptions'!$G$32))*$B256+AND(DD$56&lt;'Summary&amp;Assumptions'!$J$31,DD$47&gt;=$FO256,DD$47&lt;=$FP256)*(('Summary&amp;Assumptions'!$H$25*$C256)*(1+'Summary&amp;Assumptions'!$J$29)^(DD$46-1))+AND(DD$56&lt;'Summary&amp;Assumptions'!$J$31,DD$47&gt;=$FQ256,DD$47&lt;=$FR256)*(('Summary&amp;Assumptions'!$H$25*$C256)*(1+'Summary&amp;Assumptions'!$J$29)^(DD$46-1))</f>
        <v>0</v>
      </c>
      <c r="CZ256" s="588">
        <f>AND(DE$55&gt;0,SUM($E256:CY256)&lt;'Summary&amp;Assumptions'!$G$32*$B256,$D256&gt;='Summary&amp;Assumptions'!$D$17,DE$47&gt;=$D256,DE$47&lt;=EDATE($D256,'Summary&amp;Assumptions'!$G$32))*$B256+AND(DE$56&lt;'Summary&amp;Assumptions'!$J$31,DE$47&gt;=$FO256,DE$47&lt;=$FP256)*(('Summary&amp;Assumptions'!$H$25*$C256)*(1+'Summary&amp;Assumptions'!$J$29)^(DE$46-1))+AND(DE$56&lt;'Summary&amp;Assumptions'!$J$31,DE$47&gt;=$FQ256,DE$47&lt;=$FR256)*(('Summary&amp;Assumptions'!$H$25*$C256)*(1+'Summary&amp;Assumptions'!$J$29)^(DE$46-1))</f>
        <v>0</v>
      </c>
      <c r="DA256" s="588">
        <f>AND(DF$55&gt;0,SUM($E256:CZ256)&lt;'Summary&amp;Assumptions'!$G$32*$B256,$D256&gt;='Summary&amp;Assumptions'!$D$17,DF$47&gt;=$D256,DF$47&lt;=EDATE($D256,'Summary&amp;Assumptions'!$G$32))*$B256+AND(DF$56&lt;'Summary&amp;Assumptions'!$J$31,DF$47&gt;=$FO256,DF$47&lt;=$FP256)*(('Summary&amp;Assumptions'!$H$25*$C256)*(1+'Summary&amp;Assumptions'!$J$29)^(DF$46-1))+AND(DF$56&lt;'Summary&amp;Assumptions'!$J$31,DF$47&gt;=$FQ256,DF$47&lt;=$FR256)*(('Summary&amp;Assumptions'!$H$25*$C256)*(1+'Summary&amp;Assumptions'!$J$29)^(DF$46-1))</f>
        <v>0</v>
      </c>
      <c r="DB256" s="588">
        <f>AND(DG$55&gt;0,SUM($E256:DA256)&lt;'Summary&amp;Assumptions'!$G$32*$B256,$D256&gt;='Summary&amp;Assumptions'!$D$17,DG$47&gt;=$D256,DG$47&lt;=EDATE($D256,'Summary&amp;Assumptions'!$G$32))*$B256+AND(DG$56&lt;'Summary&amp;Assumptions'!$J$31,DG$47&gt;=$FO256,DG$47&lt;=$FP256)*(('Summary&amp;Assumptions'!$H$25*$C256)*(1+'Summary&amp;Assumptions'!$J$29)^(DG$46-1))+AND(DG$56&lt;'Summary&amp;Assumptions'!$J$31,DG$47&gt;=$FQ256,DG$47&lt;=$FR256)*(('Summary&amp;Assumptions'!$H$25*$C256)*(1+'Summary&amp;Assumptions'!$J$29)^(DG$46-1))</f>
        <v>0</v>
      </c>
      <c r="DC256" s="588">
        <f>AND(DH$55&gt;0,SUM($E256:DB256)&lt;'Summary&amp;Assumptions'!$G$32*$B256,$D256&gt;='Summary&amp;Assumptions'!$D$17,DH$47&gt;=$D256,DH$47&lt;=EDATE($D256,'Summary&amp;Assumptions'!$G$32))*$B256+AND(DH$56&lt;'Summary&amp;Assumptions'!$J$31,DH$47&gt;=$FO256,DH$47&lt;=$FP256)*(('Summary&amp;Assumptions'!$H$25*$C256)*(1+'Summary&amp;Assumptions'!$J$29)^(DH$46-1))+AND(DH$56&lt;'Summary&amp;Assumptions'!$J$31,DH$47&gt;=$FQ256,DH$47&lt;=$FR256)*(('Summary&amp;Assumptions'!$H$25*$C256)*(1+'Summary&amp;Assumptions'!$J$29)^(DH$46-1))</f>
        <v>0</v>
      </c>
      <c r="DD256" s="588">
        <f>AND(DI$55&gt;0,SUM($E256:DC256)&lt;'Summary&amp;Assumptions'!$G$32*$B256,$D256&gt;='Summary&amp;Assumptions'!$D$17,DI$47&gt;=$D256,DI$47&lt;=EDATE($D256,'Summary&amp;Assumptions'!$G$32))*$B256+AND(DI$56&lt;'Summary&amp;Assumptions'!$J$31,DI$47&gt;=$FO256,DI$47&lt;=$FP256)*(('Summary&amp;Assumptions'!$H$25*$C256)*(1+'Summary&amp;Assumptions'!$J$29)^(DI$46-1))+AND(DI$56&lt;'Summary&amp;Assumptions'!$J$31,DI$47&gt;=$FQ256,DI$47&lt;=$FR256)*(('Summary&amp;Assumptions'!$H$25*$C256)*(1+'Summary&amp;Assumptions'!$J$29)^(DI$46-1))</f>
        <v>0</v>
      </c>
      <c r="DE256" s="588">
        <f>AND(DJ$55&gt;0,SUM($E256:DD256)&lt;'Summary&amp;Assumptions'!$G$32*$B256,$D256&gt;='Summary&amp;Assumptions'!$D$17,DJ$47&gt;=$D256,DJ$47&lt;=EDATE($D256,'Summary&amp;Assumptions'!$G$32))*$B256+AND(DJ$56&lt;'Summary&amp;Assumptions'!$J$31,DJ$47&gt;=$FO256,DJ$47&lt;=$FP256)*(('Summary&amp;Assumptions'!$H$25*$C256)*(1+'Summary&amp;Assumptions'!$J$29)^(DJ$46-1))+AND(DJ$56&lt;'Summary&amp;Assumptions'!$J$31,DJ$47&gt;=$FQ256,DJ$47&lt;=$FR256)*(('Summary&amp;Assumptions'!$H$25*$C256)*(1+'Summary&amp;Assumptions'!$J$29)^(DJ$46-1))</f>
        <v>0</v>
      </c>
      <c r="DF256" s="588">
        <f>AND(DK$55&gt;0,SUM($E256:DE256)&lt;'Summary&amp;Assumptions'!$G$32*$B256,$D256&gt;='Summary&amp;Assumptions'!$D$17,DK$47&gt;=$D256,DK$47&lt;=EDATE($D256,'Summary&amp;Assumptions'!$G$32))*$B256+AND(DK$56&lt;'Summary&amp;Assumptions'!$J$31,DK$47&gt;=$FO256,DK$47&lt;=$FP256)*(('Summary&amp;Assumptions'!$H$25*$C256)*(1+'Summary&amp;Assumptions'!$J$29)^(DK$46-1))+AND(DK$56&lt;'Summary&amp;Assumptions'!$J$31,DK$47&gt;=$FQ256,DK$47&lt;=$FR256)*(('Summary&amp;Assumptions'!$H$25*$C256)*(1+'Summary&amp;Assumptions'!$J$29)^(DK$46-1))</f>
        <v>0</v>
      </c>
      <c r="DG256" s="588">
        <f>AND(DL$55&gt;0,SUM($E256:DF256)&lt;'Summary&amp;Assumptions'!$G$32*$B256,$D256&gt;='Summary&amp;Assumptions'!$D$17,DL$47&gt;=$D256,DL$47&lt;=EDATE($D256,'Summary&amp;Assumptions'!$G$32))*$B256+AND(DL$56&lt;'Summary&amp;Assumptions'!$J$31,DL$47&gt;=$FO256,DL$47&lt;=$FP256)*(('Summary&amp;Assumptions'!$H$25*$C256)*(1+'Summary&amp;Assumptions'!$J$29)^(DL$46-1))+AND(DL$56&lt;'Summary&amp;Assumptions'!$J$31,DL$47&gt;=$FQ256,DL$47&lt;=$FR256)*(('Summary&amp;Assumptions'!$H$25*$C256)*(1+'Summary&amp;Assumptions'!$J$29)^(DL$46-1))</f>
        <v>0</v>
      </c>
      <c r="DH256" s="588">
        <f>AND(DM$55&gt;0,SUM($E256:DG256)&lt;'Summary&amp;Assumptions'!$G$32*$B256,$D256&gt;='Summary&amp;Assumptions'!$D$17,DM$47&gt;=$D256,DM$47&lt;=EDATE($D256,'Summary&amp;Assumptions'!$G$32))*$B256+AND(DM$56&lt;'Summary&amp;Assumptions'!$J$31,DM$47&gt;=$FO256,DM$47&lt;=$FP256)*(('Summary&amp;Assumptions'!$H$25*$C256)*(1+'Summary&amp;Assumptions'!$J$29)^(DM$46-1))+AND(DM$56&lt;'Summary&amp;Assumptions'!$J$31,DM$47&gt;=$FQ256,DM$47&lt;=$FR256)*(('Summary&amp;Assumptions'!$H$25*$C256)*(1+'Summary&amp;Assumptions'!$J$29)^(DM$46-1))</f>
        <v>0</v>
      </c>
      <c r="DI256" s="588">
        <f>AND(DN$55&gt;0,SUM($E256:DH256)&lt;'Summary&amp;Assumptions'!$G$32*$B256,$D256&gt;='Summary&amp;Assumptions'!$D$17,DN$47&gt;=$D256,DN$47&lt;=EDATE($D256,'Summary&amp;Assumptions'!$G$32))*$B256+AND(DN$56&lt;'Summary&amp;Assumptions'!$J$31,DN$47&gt;=$FO256,DN$47&lt;=$FP256)*(('Summary&amp;Assumptions'!$H$25*$C256)*(1+'Summary&amp;Assumptions'!$J$29)^(DN$46-1))+AND(DN$56&lt;'Summary&amp;Assumptions'!$J$31,DN$47&gt;=$FQ256,DN$47&lt;=$FR256)*(('Summary&amp;Assumptions'!$H$25*$C256)*(1+'Summary&amp;Assumptions'!$J$29)^(DN$46-1))</f>
        <v>0</v>
      </c>
      <c r="DJ256" s="588">
        <f>AND(DO$55&gt;0,SUM($E256:DI256)&lt;'Summary&amp;Assumptions'!$G$32*$B256,$D256&gt;='Summary&amp;Assumptions'!$D$17,DO$47&gt;=$D256,DO$47&lt;=EDATE($D256,'Summary&amp;Assumptions'!$G$32))*$B256+AND(DO$56&lt;'Summary&amp;Assumptions'!$J$31,DO$47&gt;=$FO256,DO$47&lt;=$FP256)*(('Summary&amp;Assumptions'!$H$25*$C256)*(1+'Summary&amp;Assumptions'!$J$29)^(DO$46-1))+AND(DO$56&lt;'Summary&amp;Assumptions'!$J$31,DO$47&gt;=$FQ256,DO$47&lt;=$FR256)*(('Summary&amp;Assumptions'!$H$25*$C256)*(1+'Summary&amp;Assumptions'!$J$29)^(DO$46-1))</f>
        <v>0</v>
      </c>
      <c r="DK256" s="588">
        <f>AND(DP$55&gt;0,SUM($E256:DJ256)&lt;'Summary&amp;Assumptions'!$G$32*$B256,$D256&gt;='Summary&amp;Assumptions'!$D$17,DP$47&gt;=$D256,DP$47&lt;=EDATE($D256,'Summary&amp;Assumptions'!$G$32))*$B256+AND(DP$56&lt;'Summary&amp;Assumptions'!$J$31,DP$47&gt;=$FO256,DP$47&lt;=$FP256)*(('Summary&amp;Assumptions'!$H$25*$C256)*(1+'Summary&amp;Assumptions'!$J$29)^(DP$46-1))+AND(DP$56&lt;'Summary&amp;Assumptions'!$J$31,DP$47&gt;=$FQ256,DP$47&lt;=$FR256)*(('Summary&amp;Assumptions'!$H$25*$C256)*(1+'Summary&amp;Assumptions'!$J$29)^(DP$46-1))</f>
        <v>0</v>
      </c>
      <c r="DL256" s="588">
        <f>AND(DQ$55&gt;0,SUM($E256:DK256)&lt;'Summary&amp;Assumptions'!$G$32*$B256,$D256&gt;='Summary&amp;Assumptions'!$D$17,DQ$47&gt;=$D256,DQ$47&lt;=EDATE($D256,'Summary&amp;Assumptions'!$G$32))*$B256+AND(DQ$56&lt;'Summary&amp;Assumptions'!$J$31,DQ$47&gt;=$FO256,DQ$47&lt;=$FP256)*(('Summary&amp;Assumptions'!$H$25*$C256)*(1+'Summary&amp;Assumptions'!$J$29)^(DQ$46-1))+AND(DQ$56&lt;'Summary&amp;Assumptions'!$J$31,DQ$47&gt;=$FQ256,DQ$47&lt;=$FR256)*(('Summary&amp;Assumptions'!$H$25*$C256)*(1+'Summary&amp;Assumptions'!$J$29)^(DQ$46-1))</f>
        <v>0</v>
      </c>
      <c r="DM256" s="588">
        <f>AND(DR$55&gt;0,SUM($E256:DL256)&lt;'Summary&amp;Assumptions'!$G$32*$B256,$D256&gt;='Summary&amp;Assumptions'!$D$17,DR$47&gt;=$D256,DR$47&lt;=EDATE($D256,'Summary&amp;Assumptions'!$G$32))*$B256+AND(DR$56&lt;'Summary&amp;Assumptions'!$J$31,DR$47&gt;=$FO256,DR$47&lt;=$FP256)*(('Summary&amp;Assumptions'!$H$25*$C256)*(1+'Summary&amp;Assumptions'!$J$29)^(DR$46-1))+AND(DR$56&lt;'Summary&amp;Assumptions'!$J$31,DR$47&gt;=$FQ256,DR$47&lt;=$FR256)*(('Summary&amp;Assumptions'!$H$25*$C256)*(1+'Summary&amp;Assumptions'!$J$29)^(DR$46-1))</f>
        <v>0</v>
      </c>
      <c r="DN256" s="588">
        <f>AND(DS$55&gt;0,SUM($E256:DM256)&lt;'Summary&amp;Assumptions'!$G$32*$B256,$D256&gt;='Summary&amp;Assumptions'!$D$17,DS$47&gt;=$D256,DS$47&lt;=EDATE($D256,'Summary&amp;Assumptions'!$G$32))*$B256+AND(DS$56&lt;'Summary&amp;Assumptions'!$J$31,DS$47&gt;=$FO256,DS$47&lt;=$FP256)*(('Summary&amp;Assumptions'!$H$25*$C256)*(1+'Summary&amp;Assumptions'!$J$29)^(DS$46-1))+AND(DS$56&lt;'Summary&amp;Assumptions'!$J$31,DS$47&gt;=$FQ256,DS$47&lt;=$FR256)*(('Summary&amp;Assumptions'!$H$25*$C256)*(1+'Summary&amp;Assumptions'!$J$29)^(DS$46-1))</f>
        <v>0</v>
      </c>
      <c r="DO256" s="588">
        <f>AND(DT$55&gt;0,SUM($E256:DN256)&lt;'Summary&amp;Assumptions'!$G$32*$B256,$D256&gt;='Summary&amp;Assumptions'!$D$17,DT$47&gt;=$D256,DT$47&lt;=EDATE($D256,'Summary&amp;Assumptions'!$G$32))*$B256+AND(DT$56&lt;'Summary&amp;Assumptions'!$J$31,DT$47&gt;=$FO256,DT$47&lt;=$FP256)*(('Summary&amp;Assumptions'!$H$25*$C256)*(1+'Summary&amp;Assumptions'!$J$29)^(DT$46-1))+AND(DT$56&lt;'Summary&amp;Assumptions'!$J$31,DT$47&gt;=$FQ256,DT$47&lt;=$FR256)*(('Summary&amp;Assumptions'!$H$25*$C256)*(1+'Summary&amp;Assumptions'!$J$29)^(DT$46-1))</f>
        <v>0</v>
      </c>
      <c r="DP256" s="588">
        <f>AND(DU$55&gt;0,SUM($E256:DO256)&lt;'Summary&amp;Assumptions'!$G$32*$B256,$D256&gt;='Summary&amp;Assumptions'!$D$17,DU$47&gt;=$D256,DU$47&lt;=EDATE($D256,'Summary&amp;Assumptions'!$G$32))*$B256+AND(DU$56&lt;'Summary&amp;Assumptions'!$J$31,DU$47&gt;=$FO256,DU$47&lt;=$FP256)*(('Summary&amp;Assumptions'!$H$25*$C256)*(1+'Summary&amp;Assumptions'!$J$29)^(DU$46-1))+AND(DU$56&lt;'Summary&amp;Assumptions'!$J$31,DU$47&gt;=$FQ256,DU$47&lt;=$FR256)*(('Summary&amp;Assumptions'!$H$25*$C256)*(1+'Summary&amp;Assumptions'!$J$29)^(DU$46-1))</f>
        <v>0</v>
      </c>
      <c r="DQ256" s="588">
        <f>AND(DV$55&gt;0,SUM($E256:DP256)&lt;'Summary&amp;Assumptions'!$G$32*$B256,$D256&gt;='Summary&amp;Assumptions'!$D$17,DV$47&gt;=$D256,DV$47&lt;=EDATE($D256,'Summary&amp;Assumptions'!$G$32))*$B256+AND(DV$56&lt;'Summary&amp;Assumptions'!$J$31,DV$47&gt;=$FO256,DV$47&lt;=$FP256)*(('Summary&amp;Assumptions'!$H$25*$C256)*(1+'Summary&amp;Assumptions'!$J$29)^(DV$46-1))+AND(DV$56&lt;'Summary&amp;Assumptions'!$J$31,DV$47&gt;=$FQ256,DV$47&lt;=$FR256)*(('Summary&amp;Assumptions'!$H$25*$C256)*(1+'Summary&amp;Assumptions'!$J$29)^(DV$46-1))</f>
        <v>0</v>
      </c>
      <c r="DR256" s="588">
        <f>AND(DW$55&gt;0,SUM($E256:DQ256)&lt;'Summary&amp;Assumptions'!$G$32*$B256,$D256&gt;='Summary&amp;Assumptions'!$D$17,DW$47&gt;=$D256,DW$47&lt;=EDATE($D256,'Summary&amp;Assumptions'!$G$32))*$B256+AND(DW$56&lt;'Summary&amp;Assumptions'!$J$31,DW$47&gt;=$FO256,DW$47&lt;=$FP256)*(('Summary&amp;Assumptions'!$H$25*$C256)*(1+'Summary&amp;Assumptions'!$J$29)^(DW$46-1))+AND(DW$56&lt;'Summary&amp;Assumptions'!$J$31,DW$47&gt;=$FQ256,DW$47&lt;=$FR256)*(('Summary&amp;Assumptions'!$H$25*$C256)*(1+'Summary&amp;Assumptions'!$J$29)^(DW$46-1))</f>
        <v>0</v>
      </c>
      <c r="DS256" s="588">
        <f>AND(DX$55&gt;0,SUM($E256:DR256)&lt;'Summary&amp;Assumptions'!$G$32*$B256,$D256&gt;='Summary&amp;Assumptions'!$D$17,DX$47&gt;=$D256,DX$47&lt;=EDATE($D256,'Summary&amp;Assumptions'!$G$32))*$B256+AND(DX$56&lt;'Summary&amp;Assumptions'!$J$31,DX$47&gt;=$FO256,DX$47&lt;=$FP256)*(('Summary&amp;Assumptions'!$H$25*$C256)*(1+'Summary&amp;Assumptions'!$J$29)^(DX$46-1))+AND(DX$56&lt;'Summary&amp;Assumptions'!$J$31,DX$47&gt;=$FQ256,DX$47&lt;=$FR256)*(('Summary&amp;Assumptions'!$H$25*$C256)*(1+'Summary&amp;Assumptions'!$J$29)^(DX$46-1))</f>
        <v>0</v>
      </c>
      <c r="DT256" s="588">
        <f>AND(DY$55&gt;0,SUM($E256:DS256)&lt;'Summary&amp;Assumptions'!$G$32*$B256,$D256&gt;='Summary&amp;Assumptions'!$D$17,DY$47&gt;=$D256,DY$47&lt;=EDATE($D256,'Summary&amp;Assumptions'!$G$32))*$B256+AND(DY$56&lt;'Summary&amp;Assumptions'!$J$31,DY$47&gt;=$FO256,DY$47&lt;=$FP256)*(('Summary&amp;Assumptions'!$H$25*$C256)*(1+'Summary&amp;Assumptions'!$J$29)^(DY$46-1))+AND(DY$56&lt;'Summary&amp;Assumptions'!$J$31,DY$47&gt;=$FQ256,DY$47&lt;=$FR256)*(('Summary&amp;Assumptions'!$H$25*$C256)*(1+'Summary&amp;Assumptions'!$J$29)^(DY$46-1))</f>
        <v>0</v>
      </c>
      <c r="DU256" s="588">
        <f>AND(DZ$55&gt;0,SUM($E256:DT256)&lt;'Summary&amp;Assumptions'!$G$32*$B256,$D256&gt;='Summary&amp;Assumptions'!$D$17,DZ$47&gt;=$D256,DZ$47&lt;=EDATE($D256,'Summary&amp;Assumptions'!$G$32))*$B256+AND(DZ$56&lt;'Summary&amp;Assumptions'!$J$31,DZ$47&gt;=$FO256,DZ$47&lt;=$FP256)*(('Summary&amp;Assumptions'!$H$25*$C256)*(1+'Summary&amp;Assumptions'!$J$29)^(DZ$46-1))+AND(DZ$56&lt;'Summary&amp;Assumptions'!$J$31,DZ$47&gt;=$FQ256,DZ$47&lt;=$FR256)*(('Summary&amp;Assumptions'!$H$25*$C256)*(1+'Summary&amp;Assumptions'!$J$29)^(DZ$46-1))</f>
        <v>0</v>
      </c>
      <c r="DV256" s="588">
        <f>AND(EA$55&gt;0,SUM($E256:DU256)&lt;'Summary&amp;Assumptions'!$G$32*$B256,$D256&gt;='Summary&amp;Assumptions'!$D$17,EA$47&gt;=$D256,EA$47&lt;=EDATE($D256,'Summary&amp;Assumptions'!$G$32))*$B256+AND(EA$56&lt;'Summary&amp;Assumptions'!$J$31,EA$47&gt;=$FO256,EA$47&lt;=$FP256)*(('Summary&amp;Assumptions'!$H$25*$C256)*(1+'Summary&amp;Assumptions'!$J$29)^(EA$46-1))+AND(EA$56&lt;'Summary&amp;Assumptions'!$J$31,EA$47&gt;=$FQ256,EA$47&lt;=$FR256)*(('Summary&amp;Assumptions'!$H$25*$C256)*(1+'Summary&amp;Assumptions'!$J$29)^(EA$46-1))</f>
        <v>0</v>
      </c>
      <c r="DW256" s="588">
        <f>AND(EB$55&gt;0,SUM($E256:DV256)&lt;'Summary&amp;Assumptions'!$G$32*$B256,$D256&gt;='Summary&amp;Assumptions'!$D$17,EB$47&gt;=$D256,EB$47&lt;=EDATE($D256,'Summary&amp;Assumptions'!$G$32))*$B256+AND(EB$56&lt;'Summary&amp;Assumptions'!$J$31,EB$47&gt;=$FO256,EB$47&lt;=$FP256)*(('Summary&amp;Assumptions'!$H$25*$C256)*(1+'Summary&amp;Assumptions'!$J$29)^(EB$46-1))+AND(EB$56&lt;'Summary&amp;Assumptions'!$J$31,EB$47&gt;=$FQ256,EB$47&lt;=$FR256)*(('Summary&amp;Assumptions'!$H$25*$C256)*(1+'Summary&amp;Assumptions'!$J$29)^(EB$46-1))</f>
        <v>0</v>
      </c>
      <c r="DX256" s="588">
        <f>AND(EC$55&gt;0,SUM($E256:DW256)&lt;'Summary&amp;Assumptions'!$G$32*$B256,$D256&gt;='Summary&amp;Assumptions'!$D$17,EC$47&gt;=$D256,EC$47&lt;=EDATE($D256,'Summary&amp;Assumptions'!$G$32))*$B256+AND(EC$56&lt;'Summary&amp;Assumptions'!$J$31,EC$47&gt;=$FO256,EC$47&lt;=$FP256)*(('Summary&amp;Assumptions'!$H$25*$C256)*(1+'Summary&amp;Assumptions'!$J$29)^(EC$46-1))+AND(EC$56&lt;'Summary&amp;Assumptions'!$J$31,EC$47&gt;=$FQ256,EC$47&lt;=$FR256)*(('Summary&amp;Assumptions'!$H$25*$C256)*(1+'Summary&amp;Assumptions'!$J$29)^(EC$46-1))</f>
        <v>0</v>
      </c>
      <c r="DY256" s="588">
        <f>AND(ED$55&gt;0,SUM($E256:DX256)&lt;'Summary&amp;Assumptions'!$G$32*$B256,$D256&gt;='Summary&amp;Assumptions'!$D$17,ED$47&gt;=$D256,ED$47&lt;=EDATE($D256,'Summary&amp;Assumptions'!$G$32))*$B256+AND(ED$56&lt;'Summary&amp;Assumptions'!$J$31,ED$47&gt;=$FO256,ED$47&lt;=$FP256)*(('Summary&amp;Assumptions'!$H$25*$C256)*(1+'Summary&amp;Assumptions'!$J$29)^(ED$46-1))+AND(ED$56&lt;'Summary&amp;Assumptions'!$J$31,ED$47&gt;=$FQ256,ED$47&lt;=$FR256)*(('Summary&amp;Assumptions'!$H$25*$C256)*(1+'Summary&amp;Assumptions'!$J$29)^(ED$46-1))</f>
        <v>0</v>
      </c>
      <c r="DZ256" s="588">
        <f>AND(EE$55&gt;0,SUM($E256:DY256)&lt;'Summary&amp;Assumptions'!$G$32*$B256,$D256&gt;='Summary&amp;Assumptions'!$D$17,EE$47&gt;=$D256,EE$47&lt;=EDATE($D256,'Summary&amp;Assumptions'!$G$32))*$B256+AND(EE$56&lt;'Summary&amp;Assumptions'!$J$31,EE$47&gt;=$FO256,EE$47&lt;=$FP256)*(('Summary&amp;Assumptions'!$H$25*$C256)*(1+'Summary&amp;Assumptions'!$J$29)^(EE$46-1))+AND(EE$56&lt;'Summary&amp;Assumptions'!$J$31,EE$47&gt;=$FQ256,EE$47&lt;=$FR256)*(('Summary&amp;Assumptions'!$H$25*$C256)*(1+'Summary&amp;Assumptions'!$J$29)^(EE$46-1))</f>
        <v>0</v>
      </c>
      <c r="EA256" s="588">
        <f>AND(EF$55&gt;0,SUM($E256:DZ256)&lt;'Summary&amp;Assumptions'!$G$32*$B256,$D256&gt;='Summary&amp;Assumptions'!$D$17,EF$47&gt;=$D256,EF$47&lt;=EDATE($D256,'Summary&amp;Assumptions'!$G$32))*$B256+AND(EF$56&lt;'Summary&amp;Assumptions'!$J$31,EF$47&gt;=$FO256,EF$47&lt;=$FP256)*(('Summary&amp;Assumptions'!$H$25*$C256)*(1+'Summary&amp;Assumptions'!$J$29)^(EF$46-1))+AND(EF$56&lt;'Summary&amp;Assumptions'!$J$31,EF$47&gt;=$FQ256,EF$47&lt;=$FR256)*(('Summary&amp;Assumptions'!$H$25*$C256)*(1+'Summary&amp;Assumptions'!$J$29)^(EF$46-1))</f>
        <v>0</v>
      </c>
      <c r="EB256" s="588">
        <f>AND(EG$55&gt;0,SUM($E256:EA256)&lt;'Summary&amp;Assumptions'!$G$32*$B256,$D256&gt;='Summary&amp;Assumptions'!$D$17,EG$47&gt;=$D256,EG$47&lt;=EDATE($D256,'Summary&amp;Assumptions'!$G$32))*$B256+AND(EG$56&lt;'Summary&amp;Assumptions'!$J$31,EG$47&gt;=$FO256,EG$47&lt;=$FP256)*(('Summary&amp;Assumptions'!$H$25*$C256)*(1+'Summary&amp;Assumptions'!$J$29)^(EG$46-1))+AND(EG$56&lt;'Summary&amp;Assumptions'!$J$31,EG$47&gt;=$FQ256,EG$47&lt;=$FR256)*(('Summary&amp;Assumptions'!$H$25*$C256)*(1+'Summary&amp;Assumptions'!$J$29)^(EG$46-1))</f>
        <v>0</v>
      </c>
      <c r="EC256" s="588">
        <f>AND(EH$55&gt;0,SUM($E256:EB256)&lt;'Summary&amp;Assumptions'!$G$32*$B256,$D256&gt;='Summary&amp;Assumptions'!$D$17,EH$47&gt;=$D256,EH$47&lt;=EDATE($D256,'Summary&amp;Assumptions'!$G$32))*$B256+AND(EH$56&lt;'Summary&amp;Assumptions'!$J$31,EH$47&gt;=$FO256,EH$47&lt;=$FP256)*(('Summary&amp;Assumptions'!$H$25*$C256)*(1+'Summary&amp;Assumptions'!$J$29)^(EH$46-1))+AND(EH$56&lt;'Summary&amp;Assumptions'!$J$31,EH$47&gt;=$FQ256,EH$47&lt;=$FR256)*(('Summary&amp;Assumptions'!$H$25*$C256)*(1+'Summary&amp;Assumptions'!$J$29)^(EH$46-1))</f>
        <v>0</v>
      </c>
      <c r="ED256" s="588">
        <f>AND(EI$55&gt;0,SUM($E256:EC256)&lt;'Summary&amp;Assumptions'!$G$32*$B256,$D256&gt;='Summary&amp;Assumptions'!$D$17,EI$47&gt;=$D256,EI$47&lt;=EDATE($D256,'Summary&amp;Assumptions'!$G$32))*$B256+AND(EI$56&lt;'Summary&amp;Assumptions'!$J$31,EI$47&gt;=$FO256,EI$47&lt;=$FP256)*(('Summary&amp;Assumptions'!$H$25*$C256)*(1+'Summary&amp;Assumptions'!$J$29)^(EI$46-1))+AND(EI$56&lt;'Summary&amp;Assumptions'!$J$31,EI$47&gt;=$FQ256,EI$47&lt;=$FR256)*(('Summary&amp;Assumptions'!$H$25*$C256)*(1+'Summary&amp;Assumptions'!$J$29)^(EI$46-1))</f>
        <v>0</v>
      </c>
      <c r="EE256" s="588">
        <f>AND(EJ$55&gt;0,SUM($E256:ED256)&lt;'Summary&amp;Assumptions'!$G$32*$B256,$D256&gt;='Summary&amp;Assumptions'!$D$17,EJ$47&gt;=$D256,EJ$47&lt;=EDATE($D256,'Summary&amp;Assumptions'!$G$32))*$B256+AND(EJ$56&lt;'Summary&amp;Assumptions'!$J$31,EJ$47&gt;=$FO256,EJ$47&lt;=$FP256)*(('Summary&amp;Assumptions'!$H$25*$C256)*(1+'Summary&amp;Assumptions'!$J$29)^(EJ$46-1))+AND(EJ$56&lt;'Summary&amp;Assumptions'!$J$31,EJ$47&gt;=$FQ256,EJ$47&lt;=$FR256)*(('Summary&amp;Assumptions'!$H$25*$C256)*(1+'Summary&amp;Assumptions'!$J$29)^(EJ$46-1))</f>
        <v>0</v>
      </c>
      <c r="EF256" s="588">
        <f>AND(EK$55&gt;0,SUM($E256:EE256)&lt;'Summary&amp;Assumptions'!$G$32*$B256,$D256&gt;='Summary&amp;Assumptions'!$D$17,EK$47&gt;=$D256,EK$47&lt;=EDATE($D256,'Summary&amp;Assumptions'!$G$32))*$B256+AND(EK$56&lt;'Summary&amp;Assumptions'!$J$31,EK$47&gt;=$FO256,EK$47&lt;=$FP256)*(('Summary&amp;Assumptions'!$H$25*$C256)*(1+'Summary&amp;Assumptions'!$J$29)^(EK$46-1))+AND(EK$56&lt;'Summary&amp;Assumptions'!$J$31,EK$47&gt;=$FQ256,EK$47&lt;=$FR256)*(('Summary&amp;Assumptions'!$H$25*$C256)*(1+'Summary&amp;Assumptions'!$J$29)^(EK$46-1))</f>
        <v>0</v>
      </c>
      <c r="EG256" s="588">
        <f>AND(EL$55&gt;0,SUM($E256:EF256)&lt;'Summary&amp;Assumptions'!$G$32*$B256,$D256&gt;='Summary&amp;Assumptions'!$D$17,EL$47&gt;=$D256,EL$47&lt;=EDATE($D256,'Summary&amp;Assumptions'!$G$32))*$B256+AND(EL$56&lt;'Summary&amp;Assumptions'!$J$31,EL$47&gt;=$FO256,EL$47&lt;=$FP256)*(('Summary&amp;Assumptions'!$H$25*$C256)*(1+'Summary&amp;Assumptions'!$J$29)^(EL$46-1))+AND(EL$56&lt;'Summary&amp;Assumptions'!$J$31,EL$47&gt;=$FQ256,EL$47&lt;=$FR256)*(('Summary&amp;Assumptions'!$H$25*$C256)*(1+'Summary&amp;Assumptions'!$J$29)^(EL$46-1))</f>
        <v>0</v>
      </c>
      <c r="EH256" s="588">
        <f>AND(EM$55&gt;0,SUM($E256:EG256)&lt;'Summary&amp;Assumptions'!$G$32*$B256,$D256&gt;='Summary&amp;Assumptions'!$D$17,EM$47&gt;=$D256,EM$47&lt;=EDATE($D256,'Summary&amp;Assumptions'!$G$32))*$B256+AND(EM$56&lt;'Summary&amp;Assumptions'!$J$31,EM$47&gt;=$FO256,EM$47&lt;=$FP256)*(('Summary&amp;Assumptions'!$H$25*$C256)*(1+'Summary&amp;Assumptions'!$J$29)^(EM$46-1))+AND(EM$56&lt;'Summary&amp;Assumptions'!$J$31,EM$47&gt;=$FQ256,EM$47&lt;=$FR256)*(('Summary&amp;Assumptions'!$H$25*$C256)*(1+'Summary&amp;Assumptions'!$J$29)^(EM$46-1))</f>
        <v>0</v>
      </c>
      <c r="EI256" s="588">
        <f>AND(EN$55&gt;0,SUM($E256:EH256)&lt;'Summary&amp;Assumptions'!$G$32*$B256,$D256&gt;='Summary&amp;Assumptions'!$D$17,EN$47&gt;=$D256,EN$47&lt;=EDATE($D256,'Summary&amp;Assumptions'!$G$32))*$B256+AND(EN$56&lt;'Summary&amp;Assumptions'!$J$31,EN$47&gt;=$FO256,EN$47&lt;=$FP256)*(('Summary&amp;Assumptions'!$H$25*$C256)*(1+'Summary&amp;Assumptions'!$J$29)^(EN$46-1))+AND(EN$56&lt;'Summary&amp;Assumptions'!$J$31,EN$47&gt;=$FQ256,EN$47&lt;=$FR256)*(('Summary&amp;Assumptions'!$H$25*$C256)*(1+'Summary&amp;Assumptions'!$J$29)^(EN$46-1))</f>
        <v>0</v>
      </c>
      <c r="EJ256" s="588">
        <f>AND(EO$55&gt;0,SUM($E256:EI256)&lt;'Summary&amp;Assumptions'!$G$32*$B256,$D256&gt;='Summary&amp;Assumptions'!$D$17,EO$47&gt;=$D256,EO$47&lt;=EDATE($D256,'Summary&amp;Assumptions'!$G$32))*$B256+AND(EO$56&lt;'Summary&amp;Assumptions'!$J$31,EO$47&gt;=$FO256,EO$47&lt;=$FP256)*(('Summary&amp;Assumptions'!$H$25*$C256)*(1+'Summary&amp;Assumptions'!$J$29)^(EO$46-1))+AND(EO$56&lt;'Summary&amp;Assumptions'!$J$31,EO$47&gt;=$FQ256,EO$47&lt;=$FR256)*(('Summary&amp;Assumptions'!$H$25*$C256)*(1+'Summary&amp;Assumptions'!$J$29)^(EO$46-1))</f>
        <v>0</v>
      </c>
      <c r="EK256" s="588">
        <f>AND(EP$55&gt;0,SUM($E256:EJ256)&lt;'Summary&amp;Assumptions'!$G$32*$B256,$D256&gt;='Summary&amp;Assumptions'!$D$17,EP$47&gt;=$D256,EP$47&lt;=EDATE($D256,'Summary&amp;Assumptions'!$G$32))*$B256+AND(EP$56&lt;'Summary&amp;Assumptions'!$J$31,EP$47&gt;=$FO256,EP$47&lt;=$FP256)*(('Summary&amp;Assumptions'!$H$25*$C256)*(1+'Summary&amp;Assumptions'!$J$29)^(EP$46-1))+AND(EP$56&lt;'Summary&amp;Assumptions'!$J$31,EP$47&gt;=$FQ256,EP$47&lt;=$FR256)*(('Summary&amp;Assumptions'!$H$25*$C256)*(1+'Summary&amp;Assumptions'!$J$29)^(EP$46-1))</f>
        <v>0</v>
      </c>
      <c r="EL256" s="588">
        <f>AND(EQ$55&gt;0,SUM($E256:EK256)&lt;'Summary&amp;Assumptions'!$G$32*$B256,$D256&gt;='Summary&amp;Assumptions'!$D$17,EQ$47&gt;=$D256,EQ$47&lt;=EDATE($D256,'Summary&amp;Assumptions'!$G$32))*$B256+AND(EQ$56&lt;'Summary&amp;Assumptions'!$J$31,EQ$47&gt;=$FO256,EQ$47&lt;=$FP256)*(('Summary&amp;Assumptions'!$H$25*$C256)*(1+'Summary&amp;Assumptions'!$J$29)^(EQ$46-1))+AND(EQ$56&lt;'Summary&amp;Assumptions'!$J$31,EQ$47&gt;=$FQ256,EQ$47&lt;=$FR256)*(('Summary&amp;Assumptions'!$H$25*$C256)*(1+'Summary&amp;Assumptions'!$J$29)^(EQ$46-1))</f>
        <v>0</v>
      </c>
      <c r="EM256" s="588">
        <f>AND(ER$55&gt;0,SUM($E256:EL256)&lt;'Summary&amp;Assumptions'!$G$32*$B256,$D256&gt;='Summary&amp;Assumptions'!$D$17,ER$47&gt;=$D256,ER$47&lt;=EDATE($D256,'Summary&amp;Assumptions'!$G$32))*$B256+AND(ER$56&lt;'Summary&amp;Assumptions'!$J$31,ER$47&gt;=$FO256,ER$47&lt;=$FP256)*(('Summary&amp;Assumptions'!$H$25*$C256)*(1+'Summary&amp;Assumptions'!$J$29)^(ER$46-1))+AND(ER$56&lt;'Summary&amp;Assumptions'!$J$31,ER$47&gt;=$FQ256,ER$47&lt;=$FR256)*(('Summary&amp;Assumptions'!$H$25*$C256)*(1+'Summary&amp;Assumptions'!$J$29)^(ER$46-1))</f>
        <v>0</v>
      </c>
      <c r="EN256" s="588">
        <f>AND(ES$55&gt;0,SUM($E256:EM256)&lt;'Summary&amp;Assumptions'!$G$32*$B256,$D256&gt;='Summary&amp;Assumptions'!$D$17,ES$47&gt;=$D256,ES$47&lt;=EDATE($D256,'Summary&amp;Assumptions'!$G$32))*$B256+AND(ES$56&lt;'Summary&amp;Assumptions'!$J$31,ES$47&gt;=$FO256,ES$47&lt;=$FP256)*(('Summary&amp;Assumptions'!$H$25*$C256)*(1+'Summary&amp;Assumptions'!$J$29)^(ES$46-1))+AND(ES$56&lt;'Summary&amp;Assumptions'!$J$31,ES$47&gt;=$FQ256,ES$47&lt;=$FR256)*(('Summary&amp;Assumptions'!$H$25*$C256)*(1+'Summary&amp;Assumptions'!$J$29)^(ES$46-1))</f>
        <v>0</v>
      </c>
      <c r="EO256" s="588">
        <f>AND(ET$55&gt;0,SUM($E256:EN256)&lt;'Summary&amp;Assumptions'!$G$32*$B256,$D256&gt;='Summary&amp;Assumptions'!$D$17,ET$47&gt;=$D256,ET$47&lt;=EDATE($D256,'Summary&amp;Assumptions'!$G$32))*$B256+AND(ET$56&lt;'Summary&amp;Assumptions'!$J$31,ET$47&gt;=$FO256,ET$47&lt;=$FP256)*(('Summary&amp;Assumptions'!$H$25*$C256)*(1+'Summary&amp;Assumptions'!$J$29)^(ET$46-1))+AND(ET$56&lt;'Summary&amp;Assumptions'!$J$31,ET$47&gt;=$FQ256,ET$47&lt;=$FR256)*(('Summary&amp;Assumptions'!$H$25*$C256)*(1+'Summary&amp;Assumptions'!$J$29)^(ET$46-1))</f>
        <v>0</v>
      </c>
      <c r="EP256" s="588">
        <f>AND(EU$55&gt;0,SUM($E256:EO256)&lt;'Summary&amp;Assumptions'!$G$32*$B256,$D256&gt;='Summary&amp;Assumptions'!$D$17,EU$47&gt;=$D256,EU$47&lt;=EDATE($D256,'Summary&amp;Assumptions'!$G$32))*$B256+AND(EU$56&lt;'Summary&amp;Assumptions'!$J$31,EU$47&gt;=$FO256,EU$47&lt;=$FP256)*(('Summary&amp;Assumptions'!$H$25*$C256)*(1+'Summary&amp;Assumptions'!$J$29)^(EU$46-1))+AND(EU$56&lt;'Summary&amp;Assumptions'!$J$31,EU$47&gt;=$FQ256,EU$47&lt;=$FR256)*(('Summary&amp;Assumptions'!$H$25*$C256)*(1+'Summary&amp;Assumptions'!$J$29)^(EU$46-1))</f>
        <v>0</v>
      </c>
      <c r="EQ256" s="588">
        <f>AND(EV$55&gt;0,SUM($E256:EP256)&lt;'Summary&amp;Assumptions'!$G$32*$B256,$D256&gt;='Summary&amp;Assumptions'!$D$17,EV$47&gt;=$D256,EV$47&lt;=EDATE($D256,'Summary&amp;Assumptions'!$G$32))*$B256+AND(EV$56&lt;'Summary&amp;Assumptions'!$J$31,EV$47&gt;=$FO256,EV$47&lt;=$FP256)*(('Summary&amp;Assumptions'!$H$25*$C256)*(1+'Summary&amp;Assumptions'!$J$29)^(EV$46-1))+AND(EV$56&lt;'Summary&amp;Assumptions'!$J$31,EV$47&gt;=$FQ256,EV$47&lt;=$FR256)*(('Summary&amp;Assumptions'!$H$25*$C256)*(1+'Summary&amp;Assumptions'!$J$29)^(EV$46-1))</f>
        <v>0</v>
      </c>
      <c r="ER256" s="588">
        <f>AND(EW$55&gt;0,SUM($E256:EQ256)&lt;'Summary&amp;Assumptions'!$G$32*$B256,$D256&gt;='Summary&amp;Assumptions'!$D$17,EW$47&gt;=$D256,EW$47&lt;=EDATE($D256,'Summary&amp;Assumptions'!$G$32))*$B256+AND(EW$56&lt;'Summary&amp;Assumptions'!$J$31,EW$47&gt;=$FO256,EW$47&lt;=$FP256)*(('Summary&amp;Assumptions'!$H$25*$C256)*(1+'Summary&amp;Assumptions'!$J$29)^(EW$46-1))+AND(EW$56&lt;'Summary&amp;Assumptions'!$J$31,EW$47&gt;=$FQ256,EW$47&lt;=$FR256)*(('Summary&amp;Assumptions'!$H$25*$C256)*(1+'Summary&amp;Assumptions'!$J$29)^(EW$46-1))</f>
        <v>0</v>
      </c>
      <c r="ES256" s="588">
        <f>AND(EX$55&gt;0,SUM($E256:ER256)&lt;'Summary&amp;Assumptions'!$G$32*$B256,$D256&gt;='Summary&amp;Assumptions'!$D$17,EX$47&gt;=$D256,EX$47&lt;=EDATE($D256,'Summary&amp;Assumptions'!$G$32))*$B256+AND(EX$56&lt;'Summary&amp;Assumptions'!$J$31,EX$47&gt;=$FO256,EX$47&lt;=$FP256)*(('Summary&amp;Assumptions'!$H$25*$C256)*(1+'Summary&amp;Assumptions'!$J$29)^(EX$46-1))+AND(EX$56&lt;'Summary&amp;Assumptions'!$J$31,EX$47&gt;=$FQ256,EX$47&lt;=$FR256)*(('Summary&amp;Assumptions'!$H$25*$C256)*(1+'Summary&amp;Assumptions'!$J$29)^(EX$46-1))</f>
        <v>0</v>
      </c>
      <c r="ET256" s="588">
        <f>AND(EY$55&gt;0,SUM($E256:ES256)&lt;'Summary&amp;Assumptions'!$G$32*$B256,$D256&gt;='Summary&amp;Assumptions'!$D$17,EY$47&gt;=$D256,EY$47&lt;=EDATE($D256,'Summary&amp;Assumptions'!$G$32))*$B256+AND(EY$56&lt;'Summary&amp;Assumptions'!$J$31,EY$47&gt;=$FO256,EY$47&lt;=$FP256)*(('Summary&amp;Assumptions'!$H$25*$C256)*(1+'Summary&amp;Assumptions'!$J$29)^(EY$46-1))+AND(EY$56&lt;'Summary&amp;Assumptions'!$J$31,EY$47&gt;=$FQ256,EY$47&lt;=$FR256)*(('Summary&amp;Assumptions'!$H$25*$C256)*(1+'Summary&amp;Assumptions'!$J$29)^(EY$46-1))</f>
        <v>0</v>
      </c>
      <c r="EU256" s="588">
        <f>AND(EZ$55&gt;0,SUM($E256:ET256)&lt;'Summary&amp;Assumptions'!$G$32*$B256,$D256&gt;='Summary&amp;Assumptions'!$D$17,EZ$47&gt;=$D256,EZ$47&lt;=EDATE($D256,'Summary&amp;Assumptions'!$G$32))*$B256+AND(EZ$56&lt;'Summary&amp;Assumptions'!$J$31,EZ$47&gt;=$FO256,EZ$47&lt;=$FP256)*(('Summary&amp;Assumptions'!$H$25*$C256)*(1+'Summary&amp;Assumptions'!$J$29)^(EZ$46-1))+AND(EZ$56&lt;'Summary&amp;Assumptions'!$J$31,EZ$47&gt;=$FQ256,EZ$47&lt;=$FR256)*(('Summary&amp;Assumptions'!$H$25*$C256)*(1+'Summary&amp;Assumptions'!$J$29)^(EZ$46-1))</f>
        <v>0</v>
      </c>
      <c r="EV256" s="588">
        <f>AND(FA$55&gt;0,SUM($E256:EU256)&lt;'Summary&amp;Assumptions'!$G$32*$B256,$D256&gt;='Summary&amp;Assumptions'!$D$17,FA$47&gt;=$D256,FA$47&lt;=EDATE($D256,'Summary&amp;Assumptions'!$G$32))*$B256+AND(FA$56&lt;'Summary&amp;Assumptions'!$J$31,FA$47&gt;=$FO256,FA$47&lt;=$FP256)*(('Summary&amp;Assumptions'!$H$25*$C256)*(1+'Summary&amp;Assumptions'!$J$29)^(FA$46-1))+AND(FA$56&lt;'Summary&amp;Assumptions'!$J$31,FA$47&gt;=$FQ256,FA$47&lt;=$FR256)*(('Summary&amp;Assumptions'!$H$25*$C256)*(1+'Summary&amp;Assumptions'!$J$29)^(FA$46-1))</f>
        <v>0</v>
      </c>
      <c r="EW256" s="588">
        <f>AND(FB$55&gt;0,SUM($E256:EV256)&lt;'Summary&amp;Assumptions'!$G$32*$B256,$D256&gt;='Summary&amp;Assumptions'!$D$17,FB$47&gt;=$D256,FB$47&lt;=EDATE($D256,'Summary&amp;Assumptions'!$G$32))*$B256+AND(FB$56&lt;'Summary&amp;Assumptions'!$J$31,FB$47&gt;=$FO256,FB$47&lt;=$FP256)*(('Summary&amp;Assumptions'!$H$25*$C256)*(1+'Summary&amp;Assumptions'!$J$29)^(FB$46-1))+AND(FB$56&lt;'Summary&amp;Assumptions'!$J$31,FB$47&gt;=$FQ256,FB$47&lt;=$FR256)*(('Summary&amp;Assumptions'!$H$25*$C256)*(1+'Summary&amp;Assumptions'!$J$29)^(FB$46-1))</f>
        <v>0</v>
      </c>
      <c r="EX256" s="588">
        <f>AND(FC$55&gt;0,SUM($E256:EW256)&lt;'Summary&amp;Assumptions'!$G$32*$B256,$D256&gt;='Summary&amp;Assumptions'!$D$17,FC$47&gt;=$D256,FC$47&lt;=EDATE($D256,'Summary&amp;Assumptions'!$G$32))*$B256+AND(FC$56&lt;'Summary&amp;Assumptions'!$J$31,FC$47&gt;=$FO256,FC$47&lt;=$FP256)*(('Summary&amp;Assumptions'!$H$25*$C256)*(1+'Summary&amp;Assumptions'!$J$29)^(FC$46-1))+AND(FC$56&lt;'Summary&amp;Assumptions'!$J$31,FC$47&gt;=$FQ256,FC$47&lt;=$FR256)*(('Summary&amp;Assumptions'!$H$25*$C256)*(1+'Summary&amp;Assumptions'!$J$29)^(FC$46-1))</f>
        <v>0</v>
      </c>
      <c r="EY256" s="588">
        <f>AND(FD$55&gt;0,SUM($E256:EX256)&lt;'Summary&amp;Assumptions'!$G$32*$B256,$D256&gt;='Summary&amp;Assumptions'!$D$17,FD$47&gt;=$D256,FD$47&lt;=EDATE($D256,'Summary&amp;Assumptions'!$G$32))*$B256+AND(FD$56&lt;'Summary&amp;Assumptions'!$J$31,FD$47&gt;=$FO256,FD$47&lt;=$FP256)*(('Summary&amp;Assumptions'!$H$25*$C256)*(1+'Summary&amp;Assumptions'!$J$29)^(FD$46-1))+AND(FD$56&lt;'Summary&amp;Assumptions'!$J$31,FD$47&gt;=$FQ256,FD$47&lt;=$FR256)*(('Summary&amp;Assumptions'!$H$25*$C256)*(1+'Summary&amp;Assumptions'!$J$29)^(FD$46-1))</f>
        <v>0</v>
      </c>
      <c r="EZ256" s="588">
        <f>AND(FE$55&gt;0,SUM($E256:EY256)&lt;'Summary&amp;Assumptions'!$G$32*$B256,$D256&gt;='Summary&amp;Assumptions'!$D$17,FE$47&gt;=$D256,FE$47&lt;=EDATE($D256,'Summary&amp;Assumptions'!$G$32))*$B256+AND(FE$56&lt;'Summary&amp;Assumptions'!$J$31,FE$47&gt;=$FO256,FE$47&lt;=$FP256)*(('Summary&amp;Assumptions'!$H$25*$C256)*(1+'Summary&amp;Assumptions'!$J$29)^(FE$46-1))+AND(FE$56&lt;'Summary&amp;Assumptions'!$J$31,FE$47&gt;=$FQ256,FE$47&lt;=$FR256)*(('Summary&amp;Assumptions'!$H$25*$C256)*(1+'Summary&amp;Assumptions'!$J$29)^(FE$46-1))</f>
        <v>0</v>
      </c>
      <c r="FA256" s="588">
        <f>AND(FF$55&gt;0,SUM($E256:EZ256)&lt;'Summary&amp;Assumptions'!$G$32*$B256,$D256&gt;='Summary&amp;Assumptions'!$D$17,FF$47&gt;=$D256,FF$47&lt;=EDATE($D256,'Summary&amp;Assumptions'!$G$32))*$B256+AND(FF$56&lt;'Summary&amp;Assumptions'!$J$31,FF$47&gt;=$FO256,FF$47&lt;=$FP256)*(('Summary&amp;Assumptions'!$H$25*$C256)*(1+'Summary&amp;Assumptions'!$J$29)^(FF$46-1))+AND(FF$56&lt;'Summary&amp;Assumptions'!$J$31,FF$47&gt;=$FQ256,FF$47&lt;=$FR256)*(('Summary&amp;Assumptions'!$H$25*$C256)*(1+'Summary&amp;Assumptions'!$J$29)^(FF$46-1))</f>
        <v>0</v>
      </c>
      <c r="FB256" s="588">
        <f>AND(FG$55&gt;0,SUM($E256:FA256)&lt;'Summary&amp;Assumptions'!$G$32*$B256,$D256&gt;='Summary&amp;Assumptions'!$D$17,FG$47&gt;=$D256,FG$47&lt;=EDATE($D256,'Summary&amp;Assumptions'!$G$32))*$B256+AND(FG$56&lt;'Summary&amp;Assumptions'!$J$31,FG$47&gt;=$FO256,FG$47&lt;=$FP256)*(('Summary&amp;Assumptions'!$H$25*$C256)*(1+'Summary&amp;Assumptions'!$J$29)^(FG$46-1))+AND(FG$56&lt;'Summary&amp;Assumptions'!$J$31,FG$47&gt;=$FQ256,FG$47&lt;=$FR256)*(('Summary&amp;Assumptions'!$H$25*$C256)*(1+'Summary&amp;Assumptions'!$J$29)^(FG$46-1))</f>
        <v>0</v>
      </c>
      <c r="FC256" s="588">
        <f>AND(FH$55&gt;0,SUM($E256:FB256)&lt;'Summary&amp;Assumptions'!$G$32*$B256,$D256&gt;='Summary&amp;Assumptions'!$D$17,FH$47&gt;=$D256,FH$47&lt;=EDATE($D256,'Summary&amp;Assumptions'!$G$32))*$B256+AND(FH$56&lt;'Summary&amp;Assumptions'!$J$31,FH$47&gt;=$FO256,FH$47&lt;=$FP256)*(('Summary&amp;Assumptions'!$H$25*$C256)*(1+'Summary&amp;Assumptions'!$J$29)^(FH$46-1))+AND(FH$56&lt;'Summary&amp;Assumptions'!$J$31,FH$47&gt;=$FQ256,FH$47&lt;=$FR256)*(('Summary&amp;Assumptions'!$H$25*$C256)*(1+'Summary&amp;Assumptions'!$J$29)^(FH$46-1))</f>
        <v>0</v>
      </c>
      <c r="FD256" s="588">
        <f>AND(FI$55&gt;0,SUM($E256:FC256)&lt;'Summary&amp;Assumptions'!$G$32*$B256,$D256&gt;='Summary&amp;Assumptions'!$D$17,FI$47&gt;=$D256,FI$47&lt;=EDATE($D256,'Summary&amp;Assumptions'!$G$32))*$B256+AND(FI$56&lt;'Summary&amp;Assumptions'!$J$31,FI$47&gt;=$FO256,FI$47&lt;=$FP256)*(('Summary&amp;Assumptions'!$H$25*$C256)*(1+'Summary&amp;Assumptions'!$J$29)^(FI$46-1))+AND(FI$56&lt;'Summary&amp;Assumptions'!$J$31,FI$47&gt;=$FQ256,FI$47&lt;=$FR256)*(('Summary&amp;Assumptions'!$H$25*$C256)*(1+'Summary&amp;Assumptions'!$J$29)^(FI$46-1))</f>
        <v>0</v>
      </c>
      <c r="FE256" s="588">
        <f>AND(FJ$55&gt;0,SUM($E256:FD256)&lt;'Summary&amp;Assumptions'!$G$32*$B256,$D256&gt;='Summary&amp;Assumptions'!$D$17,FJ$47&gt;=$D256,FJ$47&lt;=EDATE($D256,'Summary&amp;Assumptions'!$G$32))*$B256+AND(FJ$56&lt;'Summary&amp;Assumptions'!$J$31,FJ$47&gt;=$FO256,FJ$47&lt;=$FP256)*(('Summary&amp;Assumptions'!$H$25*$C256)*(1+'Summary&amp;Assumptions'!$J$29)^(FJ$46-1))+AND(FJ$56&lt;'Summary&amp;Assumptions'!$J$31,FJ$47&gt;=$FQ256,FJ$47&lt;=$FR256)*(('Summary&amp;Assumptions'!$H$25*$C256)*(1+'Summary&amp;Assumptions'!$J$29)^(FJ$46-1))</f>
        <v>0</v>
      </c>
      <c r="FF256" s="588">
        <f>AND(FK$55&gt;0,SUM($E256:FE256)&lt;'Summary&amp;Assumptions'!$G$32*$B256,$D256&gt;='Summary&amp;Assumptions'!$D$17,FK$47&gt;=$D256,FK$47&lt;=EDATE($D256,'Summary&amp;Assumptions'!$G$32))*$B256+AND(FK$56&lt;'Summary&amp;Assumptions'!$J$31,FK$47&gt;=$FO256,FK$47&lt;=$FP256)*(('Summary&amp;Assumptions'!$H$25*$C256)*(1+'Summary&amp;Assumptions'!$J$29)^(FK$46-1))+AND(FK$56&lt;'Summary&amp;Assumptions'!$J$31,FK$47&gt;=$FQ256,FK$47&lt;=$FR256)*(('Summary&amp;Assumptions'!$H$25*$C256)*(1+'Summary&amp;Assumptions'!$J$29)^(FK$46-1))</f>
        <v>0</v>
      </c>
      <c r="FG256" s="588">
        <f>AND(FL$55&gt;0,SUM($E256:FF256)&lt;'Summary&amp;Assumptions'!$G$32*$B256,$D256&gt;='Summary&amp;Assumptions'!$D$17,FL$47&gt;=$D256,FL$47&lt;=EDATE($D256,'Summary&amp;Assumptions'!$G$32))*$B256+AND(FL$56&lt;'Summary&amp;Assumptions'!$J$31,FL$47&gt;=$FO256,FL$47&lt;=$FP256)*(('Summary&amp;Assumptions'!$H$25*$C256)*(1+'Summary&amp;Assumptions'!$J$29)^(FL$46-1))+AND(FL$56&lt;'Summary&amp;Assumptions'!$J$31,FL$47&gt;=$FQ256,FL$47&lt;=$FR256)*(('Summary&amp;Assumptions'!$H$25*$C256)*(1+'Summary&amp;Assumptions'!$J$29)^(FL$46-1))</f>
        <v>0</v>
      </c>
      <c r="FH256" s="588">
        <f>AND(FM$55&gt;0,SUM($E256:FG256)&lt;'Summary&amp;Assumptions'!$G$32*$B256,$D256&gt;='Summary&amp;Assumptions'!$D$17,FM$47&gt;=$D256,FM$47&lt;=EDATE($D256,'Summary&amp;Assumptions'!$G$32))*$B256+AND(FM$56&lt;'Summary&amp;Assumptions'!$J$31,FM$47&gt;=$FO256,FM$47&lt;=$FP256)*(('Summary&amp;Assumptions'!$H$25*$C256)*(1+'Summary&amp;Assumptions'!$J$29)^(FM$46-1))+AND(FM$56&lt;'Summary&amp;Assumptions'!$J$31,FM$47&gt;=$FQ256,FM$47&lt;=$FR256)*(('Summary&amp;Assumptions'!$H$25*$C256)*(1+'Summary&amp;Assumptions'!$J$29)^(FM$46-1))</f>
        <v>0</v>
      </c>
      <c r="FI256" s="588">
        <f>AND(FN$55&gt;0,SUM($E256:FH256)&lt;'Summary&amp;Assumptions'!$G$32*$B256,$D256&gt;='Summary&amp;Assumptions'!$D$17,FN$47&gt;=$D256,FN$47&lt;=EDATE($D256,'Summary&amp;Assumptions'!$G$32))*$B256+AND(FN$56&lt;'Summary&amp;Assumptions'!$J$31,FN$47&gt;=$FO256,FN$47&lt;=$FP256)*(('Summary&amp;Assumptions'!$H$25*$C256)*(1+'Summary&amp;Assumptions'!$J$29)^(FN$46-1))+AND(FN$56&lt;'Summary&amp;Assumptions'!$J$31,FN$47&gt;=$FQ256,FN$47&lt;=$FR256)*(('Summary&amp;Assumptions'!$H$25*$C256)*(1+'Summary&amp;Assumptions'!$J$29)^(FN$46-1))</f>
        <v>0</v>
      </c>
      <c r="FJ256" s="588">
        <f>AND(FO$55&gt;0,SUM($E256:FI256)&lt;'Summary&amp;Assumptions'!$G$32*$B256,$D256&gt;='Summary&amp;Assumptions'!$D$17,FO$47&gt;=$D256,FO$47&lt;=EDATE($D256,'Summary&amp;Assumptions'!$G$32))*$B256+AND(FO$56&lt;'Summary&amp;Assumptions'!$J$31,FO$47&gt;=$FO256,FO$47&lt;=$FP256)*(('Summary&amp;Assumptions'!$H$25*$C256)*(1+'Summary&amp;Assumptions'!$J$29)^(FO$46-1))+AND(FO$56&lt;'Summary&amp;Assumptions'!$J$31,FO$47&gt;=$FQ256,FO$47&lt;=$FR256)*(('Summary&amp;Assumptions'!$H$25*$C256)*(1+'Summary&amp;Assumptions'!$J$29)^(FO$46-1))</f>
        <v>0</v>
      </c>
      <c r="FK256" s="588">
        <f>AND(FP$55&gt;0,SUM($E256:FJ256)&lt;'Summary&amp;Assumptions'!$G$32*$B256,$D256&gt;='Summary&amp;Assumptions'!$D$17,FP$47&gt;=$D256,FP$47&lt;=EDATE($D256,'Summary&amp;Assumptions'!$G$32))*$B256+AND(FP$56&lt;'Summary&amp;Assumptions'!$J$31,FP$47&gt;=$FO256,FP$47&lt;=$FP256)*(('Summary&amp;Assumptions'!$H$25*$C256)*(1+'Summary&amp;Assumptions'!$J$29)^(FP$46-1))+AND(FP$56&lt;'Summary&amp;Assumptions'!$J$31,FP$47&gt;=$FQ256,FP$47&lt;=$FR256)*(('Summary&amp;Assumptions'!$H$25*$C256)*(1+'Summary&amp;Assumptions'!$J$29)^(FP$46-1))</f>
        <v>0</v>
      </c>
      <c r="FL256" s="588">
        <f>AND(FQ$55&gt;0,SUM($E256:FK256)&lt;'Summary&amp;Assumptions'!$G$32*$B256,$D256&gt;='Summary&amp;Assumptions'!$D$17,FQ$47&gt;=$D256,FQ$47&lt;=EDATE($D256,'Summary&amp;Assumptions'!$G$32))*$B256+AND(FQ$56&lt;'Summary&amp;Assumptions'!$J$31,FQ$47&gt;=$FO256,FQ$47&lt;=$FP256)*(('Summary&amp;Assumptions'!$H$25*$C256)*(1+'Summary&amp;Assumptions'!$J$29)^(FQ$46-1))+AND(FQ$56&lt;'Summary&amp;Assumptions'!$J$31,FQ$47&gt;=$FQ256,FQ$47&lt;=$FR256)*(('Summary&amp;Assumptions'!$H$25*$C256)*(1+'Summary&amp;Assumptions'!$J$29)^(FQ$46-1))</f>
        <v>0</v>
      </c>
      <c r="FO256" s="576">
        <f>EDATE(D256,'Summary&amp;Assumptions'!$G$34)</f>
        <v>48580</v>
      </c>
      <c r="FP256" s="576">
        <f>EDATE(FO256,'Summary&amp;Assumptions'!$G$33-1)</f>
        <v>48611</v>
      </c>
      <c r="FQ256" s="576">
        <f>EDATE(FO256,'Summary&amp;Assumptions'!$G$34)</f>
        <v>48945</v>
      </c>
      <c r="FR256" s="576">
        <f>EDATE(FQ256,'Summary&amp;Assumptions'!$G$33-1)</f>
        <v>48976</v>
      </c>
    </row>
    <row r="257" spans="2:174" hidden="1" x14ac:dyDescent="0.2">
      <c r="B257" s="588">
        <v>0</v>
      </c>
      <c r="C257" s="193">
        <v>0</v>
      </c>
      <c r="D257" s="589">
        <v>48245</v>
      </c>
      <c r="F257" s="588">
        <f>AND(K$55&gt;0,SUM($E257:E257)&lt;'Summary&amp;Assumptions'!$G$32*$B257,$D257&gt;='Summary&amp;Assumptions'!$D$17,K$47&gt;=$D257,K$47&lt;=EDATE($D257,'Summary&amp;Assumptions'!$G$32))*$B257+AND(K$56&lt;'Summary&amp;Assumptions'!$J$31,K$47&gt;=$FO257,K$47&lt;=$FP257)*(('Summary&amp;Assumptions'!$H$25*$C257)*(1+'Summary&amp;Assumptions'!$J$29)^(K$46-1))+AND(K$56&lt;'Summary&amp;Assumptions'!$J$31,K$47&gt;=$FQ257,K$47&lt;=$FR257)*(('Summary&amp;Assumptions'!$H$25*$C257)*(1+'Summary&amp;Assumptions'!$J$29)^(K$46-1))</f>
        <v>0</v>
      </c>
      <c r="G257" s="588">
        <f>AND(L$55&gt;0,SUM($E257:F257)&lt;'Summary&amp;Assumptions'!$G$32*$B257,$D257&gt;='Summary&amp;Assumptions'!$D$17,L$47&gt;=$D257,L$47&lt;=EDATE($D257,'Summary&amp;Assumptions'!$G$32))*$B257+AND(L$56&lt;'Summary&amp;Assumptions'!$J$31,L$47&gt;=$FO257,L$47&lt;=$FP257)*(('Summary&amp;Assumptions'!$H$25*$C257)*(1+'Summary&amp;Assumptions'!$J$29)^(L$46-1))+AND(L$56&lt;'Summary&amp;Assumptions'!$J$31,L$47&gt;=$FQ257,L$47&lt;=$FR257)*(('Summary&amp;Assumptions'!$H$25*$C257)*(1+'Summary&amp;Assumptions'!$J$29)^(L$46-1))</f>
        <v>0</v>
      </c>
      <c r="H257" s="588">
        <f>AND(M$55&gt;0,SUM($E257:G257)&lt;'Summary&amp;Assumptions'!$G$32*$B257,$D257&gt;='Summary&amp;Assumptions'!$D$17,M$47&gt;=$D257,M$47&lt;=EDATE($D257,'Summary&amp;Assumptions'!$G$32))*$B257+AND(M$56&lt;'Summary&amp;Assumptions'!$J$31,M$47&gt;=$FO257,M$47&lt;=$FP257)*(('Summary&amp;Assumptions'!$H$25*$C257)*(1+'Summary&amp;Assumptions'!$J$29)^(M$46-1))+AND(M$56&lt;'Summary&amp;Assumptions'!$J$31,M$47&gt;=$FQ257,M$47&lt;=$FR257)*(('Summary&amp;Assumptions'!$H$25*$C257)*(1+'Summary&amp;Assumptions'!$J$29)^(M$46-1))</f>
        <v>0</v>
      </c>
      <c r="I257" s="588">
        <f>AND(N$55&gt;0,SUM($E257:H257)&lt;'Summary&amp;Assumptions'!$G$32*$B257,$D257&gt;='Summary&amp;Assumptions'!$D$17,N$47&gt;=$D257,N$47&lt;=EDATE($D257,'Summary&amp;Assumptions'!$G$32))*$B257+AND(N$56&lt;'Summary&amp;Assumptions'!$J$31,N$47&gt;=$FO257,N$47&lt;=$FP257)*(('Summary&amp;Assumptions'!$H$25*$C257)*(1+'Summary&amp;Assumptions'!$J$29)^(N$46-1))+AND(N$56&lt;'Summary&amp;Assumptions'!$J$31,N$47&gt;=$FQ257,N$47&lt;=$FR257)*(('Summary&amp;Assumptions'!$H$25*$C257)*(1+'Summary&amp;Assumptions'!$J$29)^(N$46-1))</f>
        <v>0</v>
      </c>
      <c r="J257" s="588">
        <f>AND(O$55&gt;0,SUM($E257:I257)&lt;'Summary&amp;Assumptions'!$G$32*$B257,$D257&gt;='Summary&amp;Assumptions'!$D$17,O$47&gt;=$D257,O$47&lt;=EDATE($D257,'Summary&amp;Assumptions'!$G$32))*$B257+AND(O$56&lt;'Summary&amp;Assumptions'!$J$31,O$47&gt;=$FO257,O$47&lt;=$FP257)*(('Summary&amp;Assumptions'!$H$25*$C257)*(1+'Summary&amp;Assumptions'!$J$29)^(O$46-1))+AND(O$56&lt;'Summary&amp;Assumptions'!$J$31,O$47&gt;=$FQ257,O$47&lt;=$FR257)*(('Summary&amp;Assumptions'!$H$25*$C257)*(1+'Summary&amp;Assumptions'!$J$29)^(O$46-1))</f>
        <v>0</v>
      </c>
      <c r="K257" s="588">
        <f>AND(P$55&gt;0,SUM($E257:J257)&lt;'Summary&amp;Assumptions'!$G$32*$B257,$D257&gt;='Summary&amp;Assumptions'!$D$17,P$47&gt;=$D257,P$47&lt;=EDATE($D257,'Summary&amp;Assumptions'!$G$32))*$B257+AND(P$56&lt;'Summary&amp;Assumptions'!$J$31,P$47&gt;=$FO257,P$47&lt;=$FP257)*(('Summary&amp;Assumptions'!$H$25*$C257)*(1+'Summary&amp;Assumptions'!$J$29)^(P$46-1))+AND(P$56&lt;'Summary&amp;Assumptions'!$J$31,P$47&gt;=$FQ257,P$47&lt;=$FR257)*(('Summary&amp;Assumptions'!$H$25*$C257)*(1+'Summary&amp;Assumptions'!$J$29)^(P$46-1))</f>
        <v>0</v>
      </c>
      <c r="L257" s="588">
        <f>AND(Q$55&gt;0,SUM($E257:K257)&lt;'Summary&amp;Assumptions'!$G$32*$B257,$D257&gt;='Summary&amp;Assumptions'!$D$17,Q$47&gt;=$D257,Q$47&lt;=EDATE($D257,'Summary&amp;Assumptions'!$G$32))*$B257+AND(Q$56&lt;'Summary&amp;Assumptions'!$J$31,Q$47&gt;=$FO257,Q$47&lt;=$FP257)*(('Summary&amp;Assumptions'!$H$25*$C257)*(1+'Summary&amp;Assumptions'!$J$29)^(Q$46-1))+AND(Q$56&lt;'Summary&amp;Assumptions'!$J$31,Q$47&gt;=$FQ257,Q$47&lt;=$FR257)*(('Summary&amp;Assumptions'!$H$25*$C257)*(1+'Summary&amp;Assumptions'!$J$29)^(Q$46-1))</f>
        <v>0</v>
      </c>
      <c r="M257" s="588">
        <f>AND(R$55&gt;0,SUM($E257:L257)&lt;'Summary&amp;Assumptions'!$G$32*$B257,$D257&gt;='Summary&amp;Assumptions'!$D$17,R$47&gt;=$D257,R$47&lt;=EDATE($D257,'Summary&amp;Assumptions'!$G$32))*$B257+AND(R$56&lt;'Summary&amp;Assumptions'!$J$31,R$47&gt;=$FO257,R$47&lt;=$FP257)*(('Summary&amp;Assumptions'!$H$25*$C257)*(1+'Summary&amp;Assumptions'!$J$29)^(R$46-1))+AND(R$56&lt;'Summary&amp;Assumptions'!$J$31,R$47&gt;=$FQ257,R$47&lt;=$FR257)*(('Summary&amp;Assumptions'!$H$25*$C257)*(1+'Summary&amp;Assumptions'!$J$29)^(R$46-1))</f>
        <v>0</v>
      </c>
      <c r="N257" s="588">
        <f>AND(S$55&gt;0,SUM($E257:M257)&lt;'Summary&amp;Assumptions'!$G$32*$B257,$D257&gt;='Summary&amp;Assumptions'!$D$17,S$47&gt;=$D257,S$47&lt;=EDATE($D257,'Summary&amp;Assumptions'!$G$32))*$B257+AND(S$56&lt;'Summary&amp;Assumptions'!$J$31,S$47&gt;=$FO257,S$47&lt;=$FP257)*(('Summary&amp;Assumptions'!$H$25*$C257)*(1+'Summary&amp;Assumptions'!$J$29)^(S$46-1))+AND(S$56&lt;'Summary&amp;Assumptions'!$J$31,S$47&gt;=$FQ257,S$47&lt;=$FR257)*(('Summary&amp;Assumptions'!$H$25*$C257)*(1+'Summary&amp;Assumptions'!$J$29)^(S$46-1))</f>
        <v>0</v>
      </c>
      <c r="O257" s="588">
        <f>AND(T$55&gt;0,SUM($E257:N257)&lt;'Summary&amp;Assumptions'!$G$32*$B257,$D257&gt;='Summary&amp;Assumptions'!$D$17,T$47&gt;=$D257,T$47&lt;=EDATE($D257,'Summary&amp;Assumptions'!$G$32))*$B257+AND(T$56&lt;'Summary&amp;Assumptions'!$J$31,T$47&gt;=$FO257,T$47&lt;=$FP257)*(('Summary&amp;Assumptions'!$H$25*$C257)*(1+'Summary&amp;Assumptions'!$J$29)^(T$46-1))+AND(T$56&lt;'Summary&amp;Assumptions'!$J$31,T$47&gt;=$FQ257,T$47&lt;=$FR257)*(('Summary&amp;Assumptions'!$H$25*$C257)*(1+'Summary&amp;Assumptions'!$J$29)^(T$46-1))</f>
        <v>0</v>
      </c>
      <c r="P257" s="588">
        <f>AND(U$55&gt;0,SUM($E257:O257)&lt;'Summary&amp;Assumptions'!$G$32*$B257,$D257&gt;='Summary&amp;Assumptions'!$D$17,U$47&gt;=$D257,U$47&lt;=EDATE($D257,'Summary&amp;Assumptions'!$G$32))*$B257+AND(U$56&lt;'Summary&amp;Assumptions'!$J$31,U$47&gt;=$FO257,U$47&lt;=$FP257)*(('Summary&amp;Assumptions'!$H$25*$C257)*(1+'Summary&amp;Assumptions'!$J$29)^(U$46-1))+AND(U$56&lt;'Summary&amp;Assumptions'!$J$31,U$47&gt;=$FQ257,U$47&lt;=$FR257)*(('Summary&amp;Assumptions'!$H$25*$C257)*(1+'Summary&amp;Assumptions'!$J$29)^(U$46-1))</f>
        <v>0</v>
      </c>
      <c r="Q257" s="588">
        <f>AND(V$55&gt;0,SUM($E257:P257)&lt;'Summary&amp;Assumptions'!$G$32*$B257,$D257&gt;='Summary&amp;Assumptions'!$D$17,V$47&gt;=$D257,V$47&lt;=EDATE($D257,'Summary&amp;Assumptions'!$G$32))*$B257+AND(V$56&lt;'Summary&amp;Assumptions'!$J$31,V$47&gt;=$FO257,V$47&lt;=$FP257)*(('Summary&amp;Assumptions'!$H$25*$C257)*(1+'Summary&amp;Assumptions'!$J$29)^(V$46-1))+AND(V$56&lt;'Summary&amp;Assumptions'!$J$31,V$47&gt;=$FQ257,V$47&lt;=$FR257)*(('Summary&amp;Assumptions'!$H$25*$C257)*(1+'Summary&amp;Assumptions'!$J$29)^(V$46-1))</f>
        <v>0</v>
      </c>
      <c r="R257" s="588">
        <f>AND(W$55&gt;0,SUM($E257:Q257)&lt;'Summary&amp;Assumptions'!$G$32*$B257,$D257&gt;='Summary&amp;Assumptions'!$D$17,W$47&gt;=$D257,W$47&lt;=EDATE($D257,'Summary&amp;Assumptions'!$G$32))*$B257+AND(W$56&lt;'Summary&amp;Assumptions'!$J$31,W$47&gt;=$FO257,W$47&lt;=$FP257)*(('Summary&amp;Assumptions'!$H$25*$C257)*(1+'Summary&amp;Assumptions'!$J$29)^(W$46-1))+AND(W$56&lt;'Summary&amp;Assumptions'!$J$31,W$47&gt;=$FQ257,W$47&lt;=$FR257)*(('Summary&amp;Assumptions'!$H$25*$C257)*(1+'Summary&amp;Assumptions'!$J$29)^(W$46-1))</f>
        <v>0</v>
      </c>
      <c r="S257" s="588">
        <f>AND(X$55&gt;0,SUM($E257:R257)&lt;'Summary&amp;Assumptions'!$G$32*$B257,$D257&gt;='Summary&amp;Assumptions'!$D$17,X$47&gt;=$D257,X$47&lt;=EDATE($D257,'Summary&amp;Assumptions'!$G$32))*$B257+AND(X$56&lt;'Summary&amp;Assumptions'!$J$31,X$47&gt;=$FO257,X$47&lt;=$FP257)*(('Summary&amp;Assumptions'!$H$25*$C257)*(1+'Summary&amp;Assumptions'!$J$29)^(X$46-1))+AND(X$56&lt;'Summary&amp;Assumptions'!$J$31,X$47&gt;=$FQ257,X$47&lt;=$FR257)*(('Summary&amp;Assumptions'!$H$25*$C257)*(1+'Summary&amp;Assumptions'!$J$29)^(X$46-1))</f>
        <v>0</v>
      </c>
      <c r="T257" s="588">
        <f>AND(Y$55&gt;0,SUM($E257:S257)&lt;'Summary&amp;Assumptions'!$G$32*$B257,$D257&gt;='Summary&amp;Assumptions'!$D$17,Y$47&gt;=$D257,Y$47&lt;=EDATE($D257,'Summary&amp;Assumptions'!$G$32))*$B257+AND(Y$56&lt;'Summary&amp;Assumptions'!$J$31,Y$47&gt;=$FO257,Y$47&lt;=$FP257)*(('Summary&amp;Assumptions'!$H$25*$C257)*(1+'Summary&amp;Assumptions'!$J$29)^(Y$46-1))+AND(Y$56&lt;'Summary&amp;Assumptions'!$J$31,Y$47&gt;=$FQ257,Y$47&lt;=$FR257)*(('Summary&amp;Assumptions'!$H$25*$C257)*(1+'Summary&amp;Assumptions'!$J$29)^(Y$46-1))</f>
        <v>0</v>
      </c>
      <c r="U257" s="588">
        <f>AND(Z$55&gt;0,SUM($E257:T257)&lt;'Summary&amp;Assumptions'!$G$32*$B257,$D257&gt;='Summary&amp;Assumptions'!$D$17,Z$47&gt;=$D257,Z$47&lt;=EDATE($D257,'Summary&amp;Assumptions'!$G$32))*$B257+AND(Z$56&lt;'Summary&amp;Assumptions'!$J$31,Z$47&gt;=$FO257,Z$47&lt;=$FP257)*(('Summary&amp;Assumptions'!$H$25*$C257)*(1+'Summary&amp;Assumptions'!$J$29)^(Z$46-1))+AND(Z$56&lt;'Summary&amp;Assumptions'!$J$31,Z$47&gt;=$FQ257,Z$47&lt;=$FR257)*(('Summary&amp;Assumptions'!$H$25*$C257)*(1+'Summary&amp;Assumptions'!$J$29)^(Z$46-1))</f>
        <v>0</v>
      </c>
      <c r="V257" s="588">
        <f>AND(AA$55&gt;0,SUM($E257:U257)&lt;'Summary&amp;Assumptions'!$G$32*$B257,$D257&gt;='Summary&amp;Assumptions'!$D$17,AA$47&gt;=$D257,AA$47&lt;=EDATE($D257,'Summary&amp;Assumptions'!$G$32))*$B257+AND(AA$56&lt;'Summary&amp;Assumptions'!$J$31,AA$47&gt;=$FO257,AA$47&lt;=$FP257)*(('Summary&amp;Assumptions'!$H$25*$C257)*(1+'Summary&amp;Assumptions'!$J$29)^(AA$46-1))+AND(AA$56&lt;'Summary&amp;Assumptions'!$J$31,AA$47&gt;=$FQ257,AA$47&lt;=$FR257)*(('Summary&amp;Assumptions'!$H$25*$C257)*(1+'Summary&amp;Assumptions'!$J$29)^(AA$46-1))</f>
        <v>0</v>
      </c>
      <c r="W257" s="588">
        <f>AND(AB$55&gt;0,SUM($E257:V257)&lt;'Summary&amp;Assumptions'!$G$32*$B257,$D257&gt;='Summary&amp;Assumptions'!$D$17,AB$47&gt;=$D257,AB$47&lt;=EDATE($D257,'Summary&amp;Assumptions'!$G$32))*$B257+AND(AB$56&lt;'Summary&amp;Assumptions'!$J$31,AB$47&gt;=$FO257,AB$47&lt;=$FP257)*(('Summary&amp;Assumptions'!$H$25*$C257)*(1+'Summary&amp;Assumptions'!$J$29)^(AB$46-1))+AND(AB$56&lt;'Summary&amp;Assumptions'!$J$31,AB$47&gt;=$FQ257,AB$47&lt;=$FR257)*(('Summary&amp;Assumptions'!$H$25*$C257)*(1+'Summary&amp;Assumptions'!$J$29)^(AB$46-1))</f>
        <v>0</v>
      </c>
      <c r="X257" s="588">
        <f>AND(AC$55&gt;0,SUM($E257:W257)&lt;'Summary&amp;Assumptions'!$G$32*$B257,$D257&gt;='Summary&amp;Assumptions'!$D$17,AC$47&gt;=$D257,AC$47&lt;=EDATE($D257,'Summary&amp;Assumptions'!$G$32))*$B257+AND(AC$56&lt;'Summary&amp;Assumptions'!$J$31,AC$47&gt;=$FO257,AC$47&lt;=$FP257)*(('Summary&amp;Assumptions'!$H$25*$C257)*(1+'Summary&amp;Assumptions'!$J$29)^(AC$46-1))+AND(AC$56&lt;'Summary&amp;Assumptions'!$J$31,AC$47&gt;=$FQ257,AC$47&lt;=$FR257)*(('Summary&amp;Assumptions'!$H$25*$C257)*(1+'Summary&amp;Assumptions'!$J$29)^(AC$46-1))</f>
        <v>0</v>
      </c>
      <c r="Y257" s="588">
        <f>AND(AD$55&gt;0,SUM($E257:X257)&lt;'Summary&amp;Assumptions'!$G$32*$B257,$D257&gt;='Summary&amp;Assumptions'!$D$17,AD$47&gt;=$D257,AD$47&lt;=EDATE($D257,'Summary&amp;Assumptions'!$G$32))*$B257+AND(AD$56&lt;'Summary&amp;Assumptions'!$J$31,AD$47&gt;=$FO257,AD$47&lt;=$FP257)*(('Summary&amp;Assumptions'!$H$25*$C257)*(1+'Summary&amp;Assumptions'!$J$29)^(AD$46-1))+AND(AD$56&lt;'Summary&amp;Assumptions'!$J$31,AD$47&gt;=$FQ257,AD$47&lt;=$FR257)*(('Summary&amp;Assumptions'!$H$25*$C257)*(1+'Summary&amp;Assumptions'!$J$29)^(AD$46-1))</f>
        <v>0</v>
      </c>
      <c r="Z257" s="588">
        <f>AND(AE$55&gt;0,SUM($E257:Y257)&lt;'Summary&amp;Assumptions'!$G$32*$B257,$D257&gt;='Summary&amp;Assumptions'!$D$17,AE$47&gt;=$D257,AE$47&lt;=EDATE($D257,'Summary&amp;Assumptions'!$G$32))*$B257+AND(AE$56&lt;'Summary&amp;Assumptions'!$J$31,AE$47&gt;=$FO257,AE$47&lt;=$FP257)*(('Summary&amp;Assumptions'!$H$25*$C257)*(1+'Summary&amp;Assumptions'!$J$29)^(AE$46-1))+AND(AE$56&lt;'Summary&amp;Assumptions'!$J$31,AE$47&gt;=$FQ257,AE$47&lt;=$FR257)*(('Summary&amp;Assumptions'!$H$25*$C257)*(1+'Summary&amp;Assumptions'!$J$29)^(AE$46-1))</f>
        <v>0</v>
      </c>
      <c r="AA257" s="588">
        <f>AND(AF$55&gt;0,SUM($E257:Z257)&lt;'Summary&amp;Assumptions'!$G$32*$B257,$D257&gt;='Summary&amp;Assumptions'!$D$17,AF$47&gt;=$D257,AF$47&lt;=EDATE($D257,'Summary&amp;Assumptions'!$G$32))*$B257+AND(AF$56&lt;'Summary&amp;Assumptions'!$J$31,AF$47&gt;=$FO257,AF$47&lt;=$FP257)*(('Summary&amp;Assumptions'!$H$25*$C257)*(1+'Summary&amp;Assumptions'!$J$29)^(AF$46-1))+AND(AF$56&lt;'Summary&amp;Assumptions'!$J$31,AF$47&gt;=$FQ257,AF$47&lt;=$FR257)*(('Summary&amp;Assumptions'!$H$25*$C257)*(1+'Summary&amp;Assumptions'!$J$29)^(AF$46-1))</f>
        <v>0</v>
      </c>
      <c r="AB257" s="588">
        <f>AND(AG$55&gt;0,SUM($E257:AA257)&lt;'Summary&amp;Assumptions'!$G$32*$B257,$D257&gt;='Summary&amp;Assumptions'!$D$17,AG$47&gt;=$D257,AG$47&lt;=EDATE($D257,'Summary&amp;Assumptions'!$G$32))*$B257+AND(AG$56&lt;'Summary&amp;Assumptions'!$J$31,AG$47&gt;=$FO257,AG$47&lt;=$FP257)*(('Summary&amp;Assumptions'!$H$25*$C257)*(1+'Summary&amp;Assumptions'!$J$29)^(AG$46-1))+AND(AG$56&lt;'Summary&amp;Assumptions'!$J$31,AG$47&gt;=$FQ257,AG$47&lt;=$FR257)*(('Summary&amp;Assumptions'!$H$25*$C257)*(1+'Summary&amp;Assumptions'!$J$29)^(AG$46-1))</f>
        <v>0</v>
      </c>
      <c r="AC257" s="588">
        <f>AND(AH$55&gt;0,SUM($E257:AB257)&lt;'Summary&amp;Assumptions'!$G$32*$B257,$D257&gt;='Summary&amp;Assumptions'!$D$17,AH$47&gt;=$D257,AH$47&lt;=EDATE($D257,'Summary&amp;Assumptions'!$G$32))*$B257+AND(AH$56&lt;'Summary&amp;Assumptions'!$J$31,AH$47&gt;=$FO257,AH$47&lt;=$FP257)*(('Summary&amp;Assumptions'!$H$25*$C257)*(1+'Summary&amp;Assumptions'!$J$29)^(AH$46-1))+AND(AH$56&lt;'Summary&amp;Assumptions'!$J$31,AH$47&gt;=$FQ257,AH$47&lt;=$FR257)*(('Summary&amp;Assumptions'!$H$25*$C257)*(1+'Summary&amp;Assumptions'!$J$29)^(AH$46-1))</f>
        <v>0</v>
      </c>
      <c r="AD257" s="588">
        <f>AND(AI$55&gt;0,SUM($E257:AC257)&lt;'Summary&amp;Assumptions'!$G$32*$B257,$D257&gt;='Summary&amp;Assumptions'!$D$17,AI$47&gt;=$D257,AI$47&lt;=EDATE($D257,'Summary&amp;Assumptions'!$G$32))*$B257+AND(AI$56&lt;'Summary&amp;Assumptions'!$J$31,AI$47&gt;=$FO257,AI$47&lt;=$FP257)*(('Summary&amp;Assumptions'!$H$25*$C257)*(1+'Summary&amp;Assumptions'!$J$29)^(AI$46-1))+AND(AI$56&lt;'Summary&amp;Assumptions'!$J$31,AI$47&gt;=$FQ257,AI$47&lt;=$FR257)*(('Summary&amp;Assumptions'!$H$25*$C257)*(1+'Summary&amp;Assumptions'!$J$29)^(AI$46-1))</f>
        <v>0</v>
      </c>
      <c r="AE257" s="588">
        <f>AND(AJ$55&gt;0,SUM($E257:AD257)&lt;'Summary&amp;Assumptions'!$G$32*$B257,$D257&gt;='Summary&amp;Assumptions'!$D$17,AJ$47&gt;=$D257,AJ$47&lt;=EDATE($D257,'Summary&amp;Assumptions'!$G$32))*$B257+AND(AJ$56&lt;'Summary&amp;Assumptions'!$J$31,AJ$47&gt;=$FO257,AJ$47&lt;=$FP257)*(('Summary&amp;Assumptions'!$H$25*$C257)*(1+'Summary&amp;Assumptions'!$J$29)^(AJ$46-1))+AND(AJ$56&lt;'Summary&amp;Assumptions'!$J$31,AJ$47&gt;=$FQ257,AJ$47&lt;=$FR257)*(('Summary&amp;Assumptions'!$H$25*$C257)*(1+'Summary&amp;Assumptions'!$J$29)^(AJ$46-1))</f>
        <v>0</v>
      </c>
      <c r="AF257" s="588">
        <f>AND(AK$55&gt;0,SUM($E257:AE257)&lt;'Summary&amp;Assumptions'!$G$32*$B257,$D257&gt;='Summary&amp;Assumptions'!$D$17,AK$47&gt;=$D257,AK$47&lt;=EDATE($D257,'Summary&amp;Assumptions'!$G$32))*$B257+AND(AK$56&lt;'Summary&amp;Assumptions'!$J$31,AK$47&gt;=$FO257,AK$47&lt;=$FP257)*(('Summary&amp;Assumptions'!$H$25*$C257)*(1+'Summary&amp;Assumptions'!$J$29)^(AK$46-1))+AND(AK$56&lt;'Summary&amp;Assumptions'!$J$31,AK$47&gt;=$FQ257,AK$47&lt;=$FR257)*(('Summary&amp;Assumptions'!$H$25*$C257)*(1+'Summary&amp;Assumptions'!$J$29)^(AK$46-1))</f>
        <v>0</v>
      </c>
      <c r="AG257" s="588">
        <f>AND(AL$55&gt;0,SUM($E257:AF257)&lt;'Summary&amp;Assumptions'!$G$32*$B257,$D257&gt;='Summary&amp;Assumptions'!$D$17,AL$47&gt;=$D257,AL$47&lt;=EDATE($D257,'Summary&amp;Assumptions'!$G$32))*$B257+AND(AL$56&lt;'Summary&amp;Assumptions'!$J$31,AL$47&gt;=$FO257,AL$47&lt;=$FP257)*(('Summary&amp;Assumptions'!$H$25*$C257)*(1+'Summary&amp;Assumptions'!$J$29)^(AL$46-1))+AND(AL$56&lt;'Summary&amp;Assumptions'!$J$31,AL$47&gt;=$FQ257,AL$47&lt;=$FR257)*(('Summary&amp;Assumptions'!$H$25*$C257)*(1+'Summary&amp;Assumptions'!$J$29)^(AL$46-1))</f>
        <v>0</v>
      </c>
      <c r="AH257" s="588">
        <f>AND(AM$55&gt;0,SUM($E257:AG257)&lt;'Summary&amp;Assumptions'!$G$32*$B257,$D257&gt;='Summary&amp;Assumptions'!$D$17,AM$47&gt;=$D257,AM$47&lt;=EDATE($D257,'Summary&amp;Assumptions'!$G$32))*$B257+AND(AM$56&lt;'Summary&amp;Assumptions'!$J$31,AM$47&gt;=$FO257,AM$47&lt;=$FP257)*(('Summary&amp;Assumptions'!$H$25*$C257)*(1+'Summary&amp;Assumptions'!$J$29)^(AM$46-1))+AND(AM$56&lt;'Summary&amp;Assumptions'!$J$31,AM$47&gt;=$FQ257,AM$47&lt;=$FR257)*(('Summary&amp;Assumptions'!$H$25*$C257)*(1+'Summary&amp;Assumptions'!$J$29)^(AM$46-1))</f>
        <v>0</v>
      </c>
      <c r="AI257" s="588">
        <f>AND(AN$55&gt;0,SUM($E257:AH257)&lt;'Summary&amp;Assumptions'!$G$32*$B257,$D257&gt;='Summary&amp;Assumptions'!$D$17,AN$47&gt;=$D257,AN$47&lt;=EDATE($D257,'Summary&amp;Assumptions'!$G$32))*$B257+AND(AN$56&lt;'Summary&amp;Assumptions'!$J$31,AN$47&gt;=$FO257,AN$47&lt;=$FP257)*(('Summary&amp;Assumptions'!$H$25*$C257)*(1+'Summary&amp;Assumptions'!$J$29)^(AN$46-1))+AND(AN$56&lt;'Summary&amp;Assumptions'!$J$31,AN$47&gt;=$FQ257,AN$47&lt;=$FR257)*(('Summary&amp;Assumptions'!$H$25*$C257)*(1+'Summary&amp;Assumptions'!$J$29)^(AN$46-1))</f>
        <v>0</v>
      </c>
      <c r="AJ257" s="588">
        <f>AND(AO$55&gt;0,SUM($E257:AI257)&lt;'Summary&amp;Assumptions'!$G$32*$B257,$D257&gt;='Summary&amp;Assumptions'!$D$17,AO$47&gt;=$D257,AO$47&lt;=EDATE($D257,'Summary&amp;Assumptions'!$G$32))*$B257+AND(AO$56&lt;'Summary&amp;Assumptions'!$J$31,AO$47&gt;=$FO257,AO$47&lt;=$FP257)*(('Summary&amp;Assumptions'!$H$25*$C257)*(1+'Summary&amp;Assumptions'!$J$29)^(AO$46-1))+AND(AO$56&lt;'Summary&amp;Assumptions'!$J$31,AO$47&gt;=$FQ257,AO$47&lt;=$FR257)*(('Summary&amp;Assumptions'!$H$25*$C257)*(1+'Summary&amp;Assumptions'!$J$29)^(AO$46-1))</f>
        <v>0</v>
      </c>
      <c r="AK257" s="588">
        <f>AND(AP$55&gt;0,SUM($E257:AJ257)&lt;'Summary&amp;Assumptions'!$G$32*$B257,$D257&gt;='Summary&amp;Assumptions'!$D$17,AP$47&gt;=$D257,AP$47&lt;=EDATE($D257,'Summary&amp;Assumptions'!$G$32))*$B257+AND(AP$56&lt;'Summary&amp;Assumptions'!$J$31,AP$47&gt;=$FO257,AP$47&lt;=$FP257)*(('Summary&amp;Assumptions'!$H$25*$C257)*(1+'Summary&amp;Assumptions'!$J$29)^(AP$46-1))+AND(AP$56&lt;'Summary&amp;Assumptions'!$J$31,AP$47&gt;=$FQ257,AP$47&lt;=$FR257)*(('Summary&amp;Assumptions'!$H$25*$C257)*(1+'Summary&amp;Assumptions'!$J$29)^(AP$46-1))</f>
        <v>0</v>
      </c>
      <c r="AL257" s="588">
        <f>AND(AQ$55&gt;0,SUM($E257:AK257)&lt;'Summary&amp;Assumptions'!$G$32*$B257,$D257&gt;='Summary&amp;Assumptions'!$D$17,AQ$47&gt;=$D257,AQ$47&lt;=EDATE($D257,'Summary&amp;Assumptions'!$G$32))*$B257+AND(AQ$56&lt;'Summary&amp;Assumptions'!$J$31,AQ$47&gt;=$FO257,AQ$47&lt;=$FP257)*(('Summary&amp;Assumptions'!$H$25*$C257)*(1+'Summary&amp;Assumptions'!$J$29)^(AQ$46-1))+AND(AQ$56&lt;'Summary&amp;Assumptions'!$J$31,AQ$47&gt;=$FQ257,AQ$47&lt;=$FR257)*(('Summary&amp;Assumptions'!$H$25*$C257)*(1+'Summary&amp;Assumptions'!$J$29)^(AQ$46-1))</f>
        <v>0</v>
      </c>
      <c r="AM257" s="588">
        <f>AND(AR$55&gt;0,SUM($E257:AL257)&lt;'Summary&amp;Assumptions'!$G$32*$B257,$D257&gt;='Summary&amp;Assumptions'!$D$17,AR$47&gt;=$D257,AR$47&lt;=EDATE($D257,'Summary&amp;Assumptions'!$G$32))*$B257+AND(AR$56&lt;'Summary&amp;Assumptions'!$J$31,AR$47&gt;=$FO257,AR$47&lt;=$FP257)*(('Summary&amp;Assumptions'!$H$25*$C257)*(1+'Summary&amp;Assumptions'!$J$29)^(AR$46-1))+AND(AR$56&lt;'Summary&amp;Assumptions'!$J$31,AR$47&gt;=$FQ257,AR$47&lt;=$FR257)*(('Summary&amp;Assumptions'!$H$25*$C257)*(1+'Summary&amp;Assumptions'!$J$29)^(AR$46-1))</f>
        <v>0</v>
      </c>
      <c r="AN257" s="588">
        <f>AND(AS$55&gt;0,SUM($E257:AM257)&lt;'Summary&amp;Assumptions'!$G$32*$B257,$D257&gt;='Summary&amp;Assumptions'!$D$17,AS$47&gt;=$D257,AS$47&lt;=EDATE($D257,'Summary&amp;Assumptions'!$G$32))*$B257+AND(AS$56&lt;'Summary&amp;Assumptions'!$J$31,AS$47&gt;=$FO257,AS$47&lt;=$FP257)*(('Summary&amp;Assumptions'!$H$25*$C257)*(1+'Summary&amp;Assumptions'!$J$29)^(AS$46-1))+AND(AS$56&lt;'Summary&amp;Assumptions'!$J$31,AS$47&gt;=$FQ257,AS$47&lt;=$FR257)*(('Summary&amp;Assumptions'!$H$25*$C257)*(1+'Summary&amp;Assumptions'!$J$29)^(AS$46-1))</f>
        <v>0</v>
      </c>
      <c r="AO257" s="588">
        <f>AND(AT$55&gt;0,SUM($E257:AN257)&lt;'Summary&amp;Assumptions'!$G$32*$B257,$D257&gt;='Summary&amp;Assumptions'!$D$17,AT$47&gt;=$D257,AT$47&lt;=EDATE($D257,'Summary&amp;Assumptions'!$G$32))*$B257+AND(AT$56&lt;'Summary&amp;Assumptions'!$J$31,AT$47&gt;=$FO257,AT$47&lt;=$FP257)*(('Summary&amp;Assumptions'!$H$25*$C257)*(1+'Summary&amp;Assumptions'!$J$29)^(AT$46-1))+AND(AT$56&lt;'Summary&amp;Assumptions'!$J$31,AT$47&gt;=$FQ257,AT$47&lt;=$FR257)*(('Summary&amp;Assumptions'!$H$25*$C257)*(1+'Summary&amp;Assumptions'!$J$29)^(AT$46-1))</f>
        <v>0</v>
      </c>
      <c r="AP257" s="588">
        <f>AND(AU$55&gt;0,SUM($E257:AO257)&lt;'Summary&amp;Assumptions'!$G$32*$B257,$D257&gt;='Summary&amp;Assumptions'!$D$17,AU$47&gt;=$D257,AU$47&lt;=EDATE($D257,'Summary&amp;Assumptions'!$G$32))*$B257+AND(AU$56&lt;'Summary&amp;Assumptions'!$J$31,AU$47&gt;=$FO257,AU$47&lt;=$FP257)*(('Summary&amp;Assumptions'!$H$25*$C257)*(1+'Summary&amp;Assumptions'!$J$29)^(AU$46-1))+AND(AU$56&lt;'Summary&amp;Assumptions'!$J$31,AU$47&gt;=$FQ257,AU$47&lt;=$FR257)*(('Summary&amp;Assumptions'!$H$25*$C257)*(1+'Summary&amp;Assumptions'!$J$29)^(AU$46-1))</f>
        <v>0</v>
      </c>
      <c r="AQ257" s="588">
        <f>AND(AV$55&gt;0,SUM($E257:AP257)&lt;'Summary&amp;Assumptions'!$G$32*$B257,$D257&gt;='Summary&amp;Assumptions'!$D$17,AV$47&gt;=$D257,AV$47&lt;=EDATE($D257,'Summary&amp;Assumptions'!$G$32))*$B257+AND(AV$56&lt;'Summary&amp;Assumptions'!$J$31,AV$47&gt;=$FO257,AV$47&lt;=$FP257)*(('Summary&amp;Assumptions'!$H$25*$C257)*(1+'Summary&amp;Assumptions'!$J$29)^(AV$46-1))+AND(AV$56&lt;'Summary&amp;Assumptions'!$J$31,AV$47&gt;=$FQ257,AV$47&lt;=$FR257)*(('Summary&amp;Assumptions'!$H$25*$C257)*(1+'Summary&amp;Assumptions'!$J$29)^(AV$46-1))</f>
        <v>0</v>
      </c>
      <c r="AR257" s="588">
        <f>AND(AW$55&gt;0,SUM($E257:AQ257)&lt;'Summary&amp;Assumptions'!$G$32*$B257,$D257&gt;='Summary&amp;Assumptions'!$D$17,AW$47&gt;=$D257,AW$47&lt;=EDATE($D257,'Summary&amp;Assumptions'!$G$32))*$B257+AND(AW$56&lt;'Summary&amp;Assumptions'!$J$31,AW$47&gt;=$FO257,AW$47&lt;=$FP257)*(('Summary&amp;Assumptions'!$H$25*$C257)*(1+'Summary&amp;Assumptions'!$J$29)^(AW$46-1))+AND(AW$56&lt;'Summary&amp;Assumptions'!$J$31,AW$47&gt;=$FQ257,AW$47&lt;=$FR257)*(('Summary&amp;Assumptions'!$H$25*$C257)*(1+'Summary&amp;Assumptions'!$J$29)^(AW$46-1))</f>
        <v>0</v>
      </c>
      <c r="AS257" s="588">
        <f>AND(AX$55&gt;0,SUM($E257:AR257)&lt;'Summary&amp;Assumptions'!$G$32*$B257,$D257&gt;='Summary&amp;Assumptions'!$D$17,AX$47&gt;=$D257,AX$47&lt;=EDATE($D257,'Summary&amp;Assumptions'!$G$32))*$B257+AND(AX$56&lt;'Summary&amp;Assumptions'!$J$31,AX$47&gt;=$FO257,AX$47&lt;=$FP257)*(('Summary&amp;Assumptions'!$H$25*$C257)*(1+'Summary&amp;Assumptions'!$J$29)^(AX$46-1))+AND(AX$56&lt;'Summary&amp;Assumptions'!$J$31,AX$47&gt;=$FQ257,AX$47&lt;=$FR257)*(('Summary&amp;Assumptions'!$H$25*$C257)*(1+'Summary&amp;Assumptions'!$J$29)^(AX$46-1))</f>
        <v>0</v>
      </c>
      <c r="AT257" s="588">
        <f>AND(AY$55&gt;0,SUM($E257:AS257)&lt;'Summary&amp;Assumptions'!$G$32*$B257,$D257&gt;='Summary&amp;Assumptions'!$D$17,AY$47&gt;=$D257,AY$47&lt;=EDATE($D257,'Summary&amp;Assumptions'!$G$32))*$B257+AND(AY$56&lt;'Summary&amp;Assumptions'!$J$31,AY$47&gt;=$FO257,AY$47&lt;=$FP257)*(('Summary&amp;Assumptions'!$H$25*$C257)*(1+'Summary&amp;Assumptions'!$J$29)^(AY$46-1))+AND(AY$56&lt;'Summary&amp;Assumptions'!$J$31,AY$47&gt;=$FQ257,AY$47&lt;=$FR257)*(('Summary&amp;Assumptions'!$H$25*$C257)*(1+'Summary&amp;Assumptions'!$J$29)^(AY$46-1))</f>
        <v>0</v>
      </c>
      <c r="AU257" s="588">
        <f>AND(AZ$55&gt;0,SUM($E257:AT257)&lt;'Summary&amp;Assumptions'!$G$32*$B257,$D257&gt;='Summary&amp;Assumptions'!$D$17,AZ$47&gt;=$D257,AZ$47&lt;=EDATE($D257,'Summary&amp;Assumptions'!$G$32))*$B257+AND(AZ$56&lt;'Summary&amp;Assumptions'!$J$31,AZ$47&gt;=$FO257,AZ$47&lt;=$FP257)*(('Summary&amp;Assumptions'!$H$25*$C257)*(1+'Summary&amp;Assumptions'!$J$29)^(AZ$46-1))+AND(AZ$56&lt;'Summary&amp;Assumptions'!$J$31,AZ$47&gt;=$FQ257,AZ$47&lt;=$FR257)*(('Summary&amp;Assumptions'!$H$25*$C257)*(1+'Summary&amp;Assumptions'!$J$29)^(AZ$46-1))</f>
        <v>0</v>
      </c>
      <c r="AV257" s="588">
        <f>AND(BA$55&gt;0,SUM($E257:AU257)&lt;'Summary&amp;Assumptions'!$G$32*$B257,$D257&gt;='Summary&amp;Assumptions'!$D$17,BA$47&gt;=$D257,BA$47&lt;=EDATE($D257,'Summary&amp;Assumptions'!$G$32))*$B257+AND(BA$56&lt;'Summary&amp;Assumptions'!$J$31,BA$47&gt;=$FO257,BA$47&lt;=$FP257)*(('Summary&amp;Assumptions'!$H$25*$C257)*(1+'Summary&amp;Assumptions'!$J$29)^(BA$46-1))+AND(BA$56&lt;'Summary&amp;Assumptions'!$J$31,BA$47&gt;=$FQ257,BA$47&lt;=$FR257)*(('Summary&amp;Assumptions'!$H$25*$C257)*(1+'Summary&amp;Assumptions'!$J$29)^(BA$46-1))</f>
        <v>0</v>
      </c>
      <c r="AW257" s="588">
        <f>AND(BB$55&gt;0,SUM($E257:AV257)&lt;'Summary&amp;Assumptions'!$G$32*$B257,$D257&gt;='Summary&amp;Assumptions'!$D$17,BB$47&gt;=$D257,BB$47&lt;=EDATE($D257,'Summary&amp;Assumptions'!$G$32))*$B257+AND(BB$56&lt;'Summary&amp;Assumptions'!$J$31,BB$47&gt;=$FO257,BB$47&lt;=$FP257)*(('Summary&amp;Assumptions'!$H$25*$C257)*(1+'Summary&amp;Assumptions'!$J$29)^(BB$46-1))+AND(BB$56&lt;'Summary&amp;Assumptions'!$J$31,BB$47&gt;=$FQ257,BB$47&lt;=$FR257)*(('Summary&amp;Assumptions'!$H$25*$C257)*(1+'Summary&amp;Assumptions'!$J$29)^(BB$46-1))</f>
        <v>0</v>
      </c>
      <c r="AX257" s="588">
        <f>AND(BC$55&gt;0,SUM($E257:AW257)&lt;'Summary&amp;Assumptions'!$G$32*$B257,$D257&gt;='Summary&amp;Assumptions'!$D$17,BC$47&gt;=$D257,BC$47&lt;=EDATE($D257,'Summary&amp;Assumptions'!$G$32))*$B257+AND(BC$56&lt;'Summary&amp;Assumptions'!$J$31,BC$47&gt;=$FO257,BC$47&lt;=$FP257)*(('Summary&amp;Assumptions'!$H$25*$C257)*(1+'Summary&amp;Assumptions'!$J$29)^(BC$46-1))+AND(BC$56&lt;'Summary&amp;Assumptions'!$J$31,BC$47&gt;=$FQ257,BC$47&lt;=$FR257)*(('Summary&amp;Assumptions'!$H$25*$C257)*(1+'Summary&amp;Assumptions'!$J$29)^(BC$46-1))</f>
        <v>0</v>
      </c>
      <c r="AY257" s="588">
        <f>AND(BD$55&gt;0,SUM($E257:AX257)&lt;'Summary&amp;Assumptions'!$G$32*$B257,$D257&gt;='Summary&amp;Assumptions'!$D$17,BD$47&gt;=$D257,BD$47&lt;=EDATE($D257,'Summary&amp;Assumptions'!$G$32))*$B257+AND(BD$56&lt;'Summary&amp;Assumptions'!$J$31,BD$47&gt;=$FO257,BD$47&lt;=$FP257)*(('Summary&amp;Assumptions'!$H$25*$C257)*(1+'Summary&amp;Assumptions'!$J$29)^(BD$46-1))+AND(BD$56&lt;'Summary&amp;Assumptions'!$J$31,BD$47&gt;=$FQ257,BD$47&lt;=$FR257)*(('Summary&amp;Assumptions'!$H$25*$C257)*(1+'Summary&amp;Assumptions'!$J$29)^(BD$46-1))</f>
        <v>0</v>
      </c>
      <c r="AZ257" s="588">
        <f>AND(BE$55&gt;0,SUM($E257:AY257)&lt;'Summary&amp;Assumptions'!$G$32*$B257,$D257&gt;='Summary&amp;Assumptions'!$D$17,BE$47&gt;=$D257,BE$47&lt;=EDATE($D257,'Summary&amp;Assumptions'!$G$32))*$B257+AND(BE$56&lt;'Summary&amp;Assumptions'!$J$31,BE$47&gt;=$FO257,BE$47&lt;=$FP257)*(('Summary&amp;Assumptions'!$H$25*$C257)*(1+'Summary&amp;Assumptions'!$J$29)^(BE$46-1))+AND(BE$56&lt;'Summary&amp;Assumptions'!$J$31,BE$47&gt;=$FQ257,BE$47&lt;=$FR257)*(('Summary&amp;Assumptions'!$H$25*$C257)*(1+'Summary&amp;Assumptions'!$J$29)^(BE$46-1))</f>
        <v>0</v>
      </c>
      <c r="BA257" s="588">
        <f>AND(BF$55&gt;0,SUM($E257:AZ257)&lt;'Summary&amp;Assumptions'!$G$32*$B257,$D257&gt;='Summary&amp;Assumptions'!$D$17,BF$47&gt;=$D257,BF$47&lt;=EDATE($D257,'Summary&amp;Assumptions'!$G$32))*$B257+AND(BF$56&lt;'Summary&amp;Assumptions'!$J$31,BF$47&gt;=$FO257,BF$47&lt;=$FP257)*(('Summary&amp;Assumptions'!$H$25*$C257)*(1+'Summary&amp;Assumptions'!$J$29)^(BF$46-1))+AND(BF$56&lt;'Summary&amp;Assumptions'!$J$31,BF$47&gt;=$FQ257,BF$47&lt;=$FR257)*(('Summary&amp;Assumptions'!$H$25*$C257)*(1+'Summary&amp;Assumptions'!$J$29)^(BF$46-1))</f>
        <v>0</v>
      </c>
      <c r="BB257" s="588">
        <f>AND(BG$55&gt;0,SUM($E257:BA257)&lt;'Summary&amp;Assumptions'!$G$32*$B257,$D257&gt;='Summary&amp;Assumptions'!$D$17,BG$47&gt;=$D257,BG$47&lt;=EDATE($D257,'Summary&amp;Assumptions'!$G$32))*$B257+AND(BG$56&lt;'Summary&amp;Assumptions'!$J$31,BG$47&gt;=$FO257,BG$47&lt;=$FP257)*(('Summary&amp;Assumptions'!$H$25*$C257)*(1+'Summary&amp;Assumptions'!$J$29)^(BG$46-1))+AND(BG$56&lt;'Summary&amp;Assumptions'!$J$31,BG$47&gt;=$FQ257,BG$47&lt;=$FR257)*(('Summary&amp;Assumptions'!$H$25*$C257)*(1+'Summary&amp;Assumptions'!$J$29)^(BG$46-1))</f>
        <v>0</v>
      </c>
      <c r="BC257" s="588">
        <f>AND(BH$55&gt;0,SUM($E257:BB257)&lt;'Summary&amp;Assumptions'!$G$32*$B257,$D257&gt;='Summary&amp;Assumptions'!$D$17,BH$47&gt;=$D257,BH$47&lt;=EDATE($D257,'Summary&amp;Assumptions'!$G$32))*$B257+AND(BH$56&lt;'Summary&amp;Assumptions'!$J$31,BH$47&gt;=$FO257,BH$47&lt;=$FP257)*(('Summary&amp;Assumptions'!$H$25*$C257)*(1+'Summary&amp;Assumptions'!$J$29)^(BH$46-1))+AND(BH$56&lt;'Summary&amp;Assumptions'!$J$31,BH$47&gt;=$FQ257,BH$47&lt;=$FR257)*(('Summary&amp;Assumptions'!$H$25*$C257)*(1+'Summary&amp;Assumptions'!$J$29)^(BH$46-1))</f>
        <v>0</v>
      </c>
      <c r="BD257" s="588">
        <f>AND(BI$55&gt;0,SUM($E257:BC257)&lt;'Summary&amp;Assumptions'!$G$32*$B257,$D257&gt;='Summary&amp;Assumptions'!$D$17,BI$47&gt;=$D257,BI$47&lt;=EDATE($D257,'Summary&amp;Assumptions'!$G$32))*$B257+AND(BI$56&lt;'Summary&amp;Assumptions'!$J$31,BI$47&gt;=$FO257,BI$47&lt;=$FP257)*(('Summary&amp;Assumptions'!$H$25*$C257)*(1+'Summary&amp;Assumptions'!$J$29)^(BI$46-1))+AND(BI$56&lt;'Summary&amp;Assumptions'!$J$31,BI$47&gt;=$FQ257,BI$47&lt;=$FR257)*(('Summary&amp;Assumptions'!$H$25*$C257)*(1+'Summary&amp;Assumptions'!$J$29)^(BI$46-1))</f>
        <v>0</v>
      </c>
      <c r="BE257" s="588">
        <f>AND(BJ$55&gt;0,SUM($E257:BD257)&lt;'Summary&amp;Assumptions'!$G$32*$B257,$D257&gt;='Summary&amp;Assumptions'!$D$17,BJ$47&gt;=$D257,BJ$47&lt;=EDATE($D257,'Summary&amp;Assumptions'!$G$32))*$B257+AND(BJ$56&lt;'Summary&amp;Assumptions'!$J$31,BJ$47&gt;=$FO257,BJ$47&lt;=$FP257)*(('Summary&amp;Assumptions'!$H$25*$C257)*(1+'Summary&amp;Assumptions'!$J$29)^(BJ$46-1))+AND(BJ$56&lt;'Summary&amp;Assumptions'!$J$31,BJ$47&gt;=$FQ257,BJ$47&lt;=$FR257)*(('Summary&amp;Assumptions'!$H$25*$C257)*(1+'Summary&amp;Assumptions'!$J$29)^(BJ$46-1))</f>
        <v>0</v>
      </c>
      <c r="BF257" s="588">
        <f>AND(BK$55&gt;0,SUM($E257:BE257)&lt;'Summary&amp;Assumptions'!$G$32*$B257,$D257&gt;='Summary&amp;Assumptions'!$D$17,BK$47&gt;=$D257,BK$47&lt;=EDATE($D257,'Summary&amp;Assumptions'!$G$32))*$B257+AND(BK$56&lt;'Summary&amp;Assumptions'!$J$31,BK$47&gt;=$FO257,BK$47&lt;=$FP257)*(('Summary&amp;Assumptions'!$H$25*$C257)*(1+'Summary&amp;Assumptions'!$J$29)^(BK$46-1))+AND(BK$56&lt;'Summary&amp;Assumptions'!$J$31,BK$47&gt;=$FQ257,BK$47&lt;=$FR257)*(('Summary&amp;Assumptions'!$H$25*$C257)*(1+'Summary&amp;Assumptions'!$J$29)^(BK$46-1))</f>
        <v>0</v>
      </c>
      <c r="BG257" s="588">
        <f>AND(BL$55&gt;0,SUM($E257:BF257)&lt;'Summary&amp;Assumptions'!$G$32*$B257,$D257&gt;='Summary&amp;Assumptions'!$D$17,BL$47&gt;=$D257,BL$47&lt;=EDATE($D257,'Summary&amp;Assumptions'!$G$32))*$B257+AND(BL$56&lt;'Summary&amp;Assumptions'!$J$31,BL$47&gt;=$FO257,BL$47&lt;=$FP257)*(('Summary&amp;Assumptions'!$H$25*$C257)*(1+'Summary&amp;Assumptions'!$J$29)^(BL$46-1))+AND(BL$56&lt;'Summary&amp;Assumptions'!$J$31,BL$47&gt;=$FQ257,BL$47&lt;=$FR257)*(('Summary&amp;Assumptions'!$H$25*$C257)*(1+'Summary&amp;Assumptions'!$J$29)^(BL$46-1))</f>
        <v>0</v>
      </c>
      <c r="BH257" s="588">
        <f>AND(BM$55&gt;0,SUM($E257:BG257)&lt;'Summary&amp;Assumptions'!$G$32*$B257,$D257&gt;='Summary&amp;Assumptions'!$D$17,BM$47&gt;=$D257,BM$47&lt;=EDATE($D257,'Summary&amp;Assumptions'!$G$32))*$B257+AND(BM$56&lt;'Summary&amp;Assumptions'!$J$31,BM$47&gt;=$FO257,BM$47&lt;=$FP257)*(('Summary&amp;Assumptions'!$H$25*$C257)*(1+'Summary&amp;Assumptions'!$J$29)^(BM$46-1))+AND(BM$56&lt;'Summary&amp;Assumptions'!$J$31,BM$47&gt;=$FQ257,BM$47&lt;=$FR257)*(('Summary&amp;Assumptions'!$H$25*$C257)*(1+'Summary&amp;Assumptions'!$J$29)^(BM$46-1))</f>
        <v>0</v>
      </c>
      <c r="BI257" s="588">
        <f>AND(BN$55&gt;0,SUM($E257:BH257)&lt;'Summary&amp;Assumptions'!$G$32*$B257,$D257&gt;='Summary&amp;Assumptions'!$D$17,BN$47&gt;=$D257,BN$47&lt;=EDATE($D257,'Summary&amp;Assumptions'!$G$32))*$B257+AND(BN$56&lt;'Summary&amp;Assumptions'!$J$31,BN$47&gt;=$FO257,BN$47&lt;=$FP257)*(('Summary&amp;Assumptions'!$H$25*$C257)*(1+'Summary&amp;Assumptions'!$J$29)^(BN$46-1))+AND(BN$56&lt;'Summary&amp;Assumptions'!$J$31,BN$47&gt;=$FQ257,BN$47&lt;=$FR257)*(('Summary&amp;Assumptions'!$H$25*$C257)*(1+'Summary&amp;Assumptions'!$J$29)^(BN$46-1))</f>
        <v>0</v>
      </c>
      <c r="BJ257" s="588">
        <f>AND(BO$55&gt;0,SUM($E257:BI257)&lt;'Summary&amp;Assumptions'!$G$32*$B257,$D257&gt;='Summary&amp;Assumptions'!$D$17,BO$47&gt;=$D257,BO$47&lt;=EDATE($D257,'Summary&amp;Assumptions'!$G$32))*$B257+AND(BO$56&lt;'Summary&amp;Assumptions'!$J$31,BO$47&gt;=$FO257,BO$47&lt;=$FP257)*(('Summary&amp;Assumptions'!$H$25*$C257)*(1+'Summary&amp;Assumptions'!$J$29)^(BO$46-1))+AND(BO$56&lt;'Summary&amp;Assumptions'!$J$31,BO$47&gt;=$FQ257,BO$47&lt;=$FR257)*(('Summary&amp;Assumptions'!$H$25*$C257)*(1+'Summary&amp;Assumptions'!$J$29)^(BO$46-1))</f>
        <v>0</v>
      </c>
      <c r="BK257" s="588">
        <f>AND(BP$55&gt;0,SUM($E257:BJ257)&lt;'Summary&amp;Assumptions'!$G$32*$B257,$D257&gt;='Summary&amp;Assumptions'!$D$17,BP$47&gt;=$D257,BP$47&lt;=EDATE($D257,'Summary&amp;Assumptions'!$G$32))*$B257+AND(BP$56&lt;'Summary&amp;Assumptions'!$J$31,BP$47&gt;=$FO257,BP$47&lt;=$FP257)*(('Summary&amp;Assumptions'!$H$25*$C257)*(1+'Summary&amp;Assumptions'!$J$29)^(BP$46-1))+AND(BP$56&lt;'Summary&amp;Assumptions'!$J$31,BP$47&gt;=$FQ257,BP$47&lt;=$FR257)*(('Summary&amp;Assumptions'!$H$25*$C257)*(1+'Summary&amp;Assumptions'!$J$29)^(BP$46-1))</f>
        <v>0</v>
      </c>
      <c r="BL257" s="588">
        <f>AND(BQ$55&gt;0,SUM($E257:BK257)&lt;'Summary&amp;Assumptions'!$G$32*$B257,$D257&gt;='Summary&amp;Assumptions'!$D$17,BQ$47&gt;=$D257,BQ$47&lt;=EDATE($D257,'Summary&amp;Assumptions'!$G$32))*$B257+AND(BQ$56&lt;'Summary&amp;Assumptions'!$J$31,BQ$47&gt;=$FO257,BQ$47&lt;=$FP257)*(('Summary&amp;Assumptions'!$H$25*$C257)*(1+'Summary&amp;Assumptions'!$J$29)^(BQ$46-1))+AND(BQ$56&lt;'Summary&amp;Assumptions'!$J$31,BQ$47&gt;=$FQ257,BQ$47&lt;=$FR257)*(('Summary&amp;Assumptions'!$H$25*$C257)*(1+'Summary&amp;Assumptions'!$J$29)^(BQ$46-1))</f>
        <v>0</v>
      </c>
      <c r="BM257" s="588">
        <f>AND(BR$55&gt;0,SUM($E257:BL257)&lt;'Summary&amp;Assumptions'!$G$32*$B257,$D257&gt;='Summary&amp;Assumptions'!$D$17,BR$47&gt;=$D257,BR$47&lt;=EDATE($D257,'Summary&amp;Assumptions'!$G$32))*$B257+AND(BR$56&lt;'Summary&amp;Assumptions'!$J$31,BR$47&gt;=$FO257,BR$47&lt;=$FP257)*(('Summary&amp;Assumptions'!$H$25*$C257)*(1+'Summary&amp;Assumptions'!$J$29)^(BR$46-1))+AND(BR$56&lt;'Summary&amp;Assumptions'!$J$31,BR$47&gt;=$FQ257,BR$47&lt;=$FR257)*(('Summary&amp;Assumptions'!$H$25*$C257)*(1+'Summary&amp;Assumptions'!$J$29)^(BR$46-1))</f>
        <v>0</v>
      </c>
      <c r="BN257" s="588">
        <f>AND(BS$55&gt;0,SUM($E257:BM257)&lt;'Summary&amp;Assumptions'!$G$32*$B257,$D257&gt;='Summary&amp;Assumptions'!$D$17,BS$47&gt;=$D257,BS$47&lt;=EDATE($D257,'Summary&amp;Assumptions'!$G$32))*$B257+AND(BS$56&lt;'Summary&amp;Assumptions'!$J$31,BS$47&gt;=$FO257,BS$47&lt;=$FP257)*(('Summary&amp;Assumptions'!$H$25*$C257)*(1+'Summary&amp;Assumptions'!$J$29)^(BS$46-1))+AND(BS$56&lt;'Summary&amp;Assumptions'!$J$31,BS$47&gt;=$FQ257,BS$47&lt;=$FR257)*(('Summary&amp;Assumptions'!$H$25*$C257)*(1+'Summary&amp;Assumptions'!$J$29)^(BS$46-1))</f>
        <v>0</v>
      </c>
      <c r="BO257" s="588">
        <f>AND(BT$55&gt;0,SUM($E257:BN257)&lt;'Summary&amp;Assumptions'!$G$32*$B257,$D257&gt;='Summary&amp;Assumptions'!$D$17,BT$47&gt;=$D257,BT$47&lt;=EDATE($D257,'Summary&amp;Assumptions'!$G$32))*$B257+AND(BT$56&lt;'Summary&amp;Assumptions'!$J$31,BT$47&gt;=$FO257,BT$47&lt;=$FP257)*(('Summary&amp;Assumptions'!$H$25*$C257)*(1+'Summary&amp;Assumptions'!$J$29)^(BT$46-1))+AND(BT$56&lt;'Summary&amp;Assumptions'!$J$31,BT$47&gt;=$FQ257,BT$47&lt;=$FR257)*(('Summary&amp;Assumptions'!$H$25*$C257)*(1+'Summary&amp;Assumptions'!$J$29)^(BT$46-1))</f>
        <v>0</v>
      </c>
      <c r="BP257" s="588">
        <f>AND(BU$55&gt;0,SUM($E257:BO257)&lt;'Summary&amp;Assumptions'!$G$32*$B257,$D257&gt;='Summary&amp;Assumptions'!$D$17,BU$47&gt;=$D257,BU$47&lt;=EDATE($D257,'Summary&amp;Assumptions'!$G$32))*$B257+AND(BU$56&lt;'Summary&amp;Assumptions'!$J$31,BU$47&gt;=$FO257,BU$47&lt;=$FP257)*(('Summary&amp;Assumptions'!$H$25*$C257)*(1+'Summary&amp;Assumptions'!$J$29)^(BU$46-1))+AND(BU$56&lt;'Summary&amp;Assumptions'!$J$31,BU$47&gt;=$FQ257,BU$47&lt;=$FR257)*(('Summary&amp;Assumptions'!$H$25*$C257)*(1+'Summary&amp;Assumptions'!$J$29)^(BU$46-1))</f>
        <v>0</v>
      </c>
      <c r="BQ257" s="588">
        <f>AND(BV$55&gt;0,SUM($E257:BP257)&lt;'Summary&amp;Assumptions'!$G$32*$B257,$D257&gt;='Summary&amp;Assumptions'!$D$17,BV$47&gt;=$D257,BV$47&lt;=EDATE($D257,'Summary&amp;Assumptions'!$G$32))*$B257+AND(BV$56&lt;'Summary&amp;Assumptions'!$J$31,BV$47&gt;=$FO257,BV$47&lt;=$FP257)*(('Summary&amp;Assumptions'!$H$25*$C257)*(1+'Summary&amp;Assumptions'!$J$29)^(BV$46-1))+AND(BV$56&lt;'Summary&amp;Assumptions'!$J$31,BV$47&gt;=$FQ257,BV$47&lt;=$FR257)*(('Summary&amp;Assumptions'!$H$25*$C257)*(1+'Summary&amp;Assumptions'!$J$29)^(BV$46-1))</f>
        <v>0</v>
      </c>
      <c r="BR257" s="588">
        <f>AND(BW$55&gt;0,SUM($E257:BQ257)&lt;'Summary&amp;Assumptions'!$G$32*$B257,$D257&gt;='Summary&amp;Assumptions'!$D$17,BW$47&gt;=$D257,BW$47&lt;=EDATE($D257,'Summary&amp;Assumptions'!$G$32))*$B257+AND(BW$56&lt;'Summary&amp;Assumptions'!$J$31,BW$47&gt;=$FO257,BW$47&lt;=$FP257)*(('Summary&amp;Assumptions'!$H$25*$C257)*(1+'Summary&amp;Assumptions'!$J$29)^(BW$46-1))+AND(BW$56&lt;'Summary&amp;Assumptions'!$J$31,BW$47&gt;=$FQ257,BW$47&lt;=$FR257)*(('Summary&amp;Assumptions'!$H$25*$C257)*(1+'Summary&amp;Assumptions'!$J$29)^(BW$46-1))</f>
        <v>0</v>
      </c>
      <c r="BS257" s="588">
        <f>AND(BX$55&gt;0,SUM($E257:BR257)&lt;'Summary&amp;Assumptions'!$G$32*$B257,$D257&gt;='Summary&amp;Assumptions'!$D$17,BX$47&gt;=$D257,BX$47&lt;=EDATE($D257,'Summary&amp;Assumptions'!$G$32))*$B257+AND(BX$56&lt;'Summary&amp;Assumptions'!$J$31,BX$47&gt;=$FO257,BX$47&lt;=$FP257)*(('Summary&amp;Assumptions'!$H$25*$C257)*(1+'Summary&amp;Assumptions'!$J$29)^(BX$46-1))+AND(BX$56&lt;'Summary&amp;Assumptions'!$J$31,BX$47&gt;=$FQ257,BX$47&lt;=$FR257)*(('Summary&amp;Assumptions'!$H$25*$C257)*(1+'Summary&amp;Assumptions'!$J$29)^(BX$46-1))</f>
        <v>0</v>
      </c>
      <c r="BT257" s="588">
        <f>AND(BY$55&gt;0,SUM($E257:BS257)&lt;'Summary&amp;Assumptions'!$G$32*$B257,$D257&gt;='Summary&amp;Assumptions'!$D$17,BY$47&gt;=$D257,BY$47&lt;=EDATE($D257,'Summary&amp;Assumptions'!$G$32))*$B257+AND(BY$56&lt;'Summary&amp;Assumptions'!$J$31,BY$47&gt;=$FO257,BY$47&lt;=$FP257)*(('Summary&amp;Assumptions'!$H$25*$C257)*(1+'Summary&amp;Assumptions'!$J$29)^(BY$46-1))+AND(BY$56&lt;'Summary&amp;Assumptions'!$J$31,BY$47&gt;=$FQ257,BY$47&lt;=$FR257)*(('Summary&amp;Assumptions'!$H$25*$C257)*(1+'Summary&amp;Assumptions'!$J$29)^(BY$46-1))</f>
        <v>0</v>
      </c>
      <c r="BU257" s="588">
        <f>AND(BZ$55&gt;0,SUM($E257:BT257)&lt;'Summary&amp;Assumptions'!$G$32*$B257,$D257&gt;='Summary&amp;Assumptions'!$D$17,BZ$47&gt;=$D257,BZ$47&lt;=EDATE($D257,'Summary&amp;Assumptions'!$G$32))*$B257+AND(BZ$56&lt;'Summary&amp;Assumptions'!$J$31,BZ$47&gt;=$FO257,BZ$47&lt;=$FP257)*(('Summary&amp;Assumptions'!$H$25*$C257)*(1+'Summary&amp;Assumptions'!$J$29)^(BZ$46-1))+AND(BZ$56&lt;'Summary&amp;Assumptions'!$J$31,BZ$47&gt;=$FQ257,BZ$47&lt;=$FR257)*(('Summary&amp;Assumptions'!$H$25*$C257)*(1+'Summary&amp;Assumptions'!$J$29)^(BZ$46-1))</f>
        <v>0</v>
      </c>
      <c r="BV257" s="588">
        <f>AND(CA$55&gt;0,SUM($E257:BU257)&lt;'Summary&amp;Assumptions'!$G$32*$B257,$D257&gt;='Summary&amp;Assumptions'!$D$17,CA$47&gt;=$D257,CA$47&lt;=EDATE($D257,'Summary&amp;Assumptions'!$G$32))*$B257+AND(CA$56&lt;'Summary&amp;Assumptions'!$J$31,CA$47&gt;=$FO257,CA$47&lt;=$FP257)*(('Summary&amp;Assumptions'!$H$25*$C257)*(1+'Summary&amp;Assumptions'!$J$29)^(CA$46-1))+AND(CA$56&lt;'Summary&amp;Assumptions'!$J$31,CA$47&gt;=$FQ257,CA$47&lt;=$FR257)*(('Summary&amp;Assumptions'!$H$25*$C257)*(1+'Summary&amp;Assumptions'!$J$29)^(CA$46-1))</f>
        <v>0</v>
      </c>
      <c r="BW257" s="588">
        <f>AND(CB$55&gt;0,SUM($E257:BV257)&lt;'Summary&amp;Assumptions'!$G$32*$B257,$D257&gt;='Summary&amp;Assumptions'!$D$17,CB$47&gt;=$D257,CB$47&lt;=EDATE($D257,'Summary&amp;Assumptions'!$G$32))*$B257+AND(CB$56&lt;'Summary&amp;Assumptions'!$J$31,CB$47&gt;=$FO257,CB$47&lt;=$FP257)*(('Summary&amp;Assumptions'!$H$25*$C257)*(1+'Summary&amp;Assumptions'!$J$29)^(CB$46-1))+AND(CB$56&lt;'Summary&amp;Assumptions'!$J$31,CB$47&gt;=$FQ257,CB$47&lt;=$FR257)*(('Summary&amp;Assumptions'!$H$25*$C257)*(1+'Summary&amp;Assumptions'!$J$29)^(CB$46-1))</f>
        <v>0</v>
      </c>
      <c r="BX257" s="588">
        <f>AND(CC$55&gt;0,SUM($E257:BW257)&lt;'Summary&amp;Assumptions'!$G$32*$B257,$D257&gt;='Summary&amp;Assumptions'!$D$17,CC$47&gt;=$D257,CC$47&lt;=EDATE($D257,'Summary&amp;Assumptions'!$G$32))*$B257+AND(CC$56&lt;'Summary&amp;Assumptions'!$J$31,CC$47&gt;=$FO257,CC$47&lt;=$FP257)*(('Summary&amp;Assumptions'!$H$25*$C257)*(1+'Summary&amp;Assumptions'!$J$29)^(CC$46-1))+AND(CC$56&lt;'Summary&amp;Assumptions'!$J$31,CC$47&gt;=$FQ257,CC$47&lt;=$FR257)*(('Summary&amp;Assumptions'!$H$25*$C257)*(1+'Summary&amp;Assumptions'!$J$29)^(CC$46-1))</f>
        <v>0</v>
      </c>
      <c r="BY257" s="588">
        <f>AND(CD$55&gt;0,SUM($E257:BX257)&lt;'Summary&amp;Assumptions'!$G$32*$B257,$D257&gt;='Summary&amp;Assumptions'!$D$17,CD$47&gt;=$D257,CD$47&lt;=EDATE($D257,'Summary&amp;Assumptions'!$G$32))*$B257+AND(CD$56&lt;'Summary&amp;Assumptions'!$J$31,CD$47&gt;=$FO257,CD$47&lt;=$FP257)*(('Summary&amp;Assumptions'!$H$25*$C257)*(1+'Summary&amp;Assumptions'!$J$29)^(CD$46-1))+AND(CD$56&lt;'Summary&amp;Assumptions'!$J$31,CD$47&gt;=$FQ257,CD$47&lt;=$FR257)*(('Summary&amp;Assumptions'!$H$25*$C257)*(1+'Summary&amp;Assumptions'!$J$29)^(CD$46-1))</f>
        <v>0</v>
      </c>
      <c r="BZ257" s="588">
        <f>AND(CE$55&gt;0,SUM($E257:BY257)&lt;'Summary&amp;Assumptions'!$G$32*$B257,$D257&gt;='Summary&amp;Assumptions'!$D$17,CE$47&gt;=$D257,CE$47&lt;=EDATE($D257,'Summary&amp;Assumptions'!$G$32))*$B257+AND(CE$56&lt;'Summary&amp;Assumptions'!$J$31,CE$47&gt;=$FO257,CE$47&lt;=$FP257)*(('Summary&amp;Assumptions'!$H$25*$C257)*(1+'Summary&amp;Assumptions'!$J$29)^(CE$46-1))+AND(CE$56&lt;'Summary&amp;Assumptions'!$J$31,CE$47&gt;=$FQ257,CE$47&lt;=$FR257)*(('Summary&amp;Assumptions'!$H$25*$C257)*(1+'Summary&amp;Assumptions'!$J$29)^(CE$46-1))</f>
        <v>0</v>
      </c>
      <c r="CA257" s="588">
        <f>AND(CF$55&gt;0,SUM($E257:BZ257)&lt;'Summary&amp;Assumptions'!$G$32*$B257,$D257&gt;='Summary&amp;Assumptions'!$D$17,CF$47&gt;=$D257,CF$47&lt;=EDATE($D257,'Summary&amp;Assumptions'!$G$32))*$B257+AND(CF$56&lt;'Summary&amp;Assumptions'!$J$31,CF$47&gt;=$FO257,CF$47&lt;=$FP257)*(('Summary&amp;Assumptions'!$H$25*$C257)*(1+'Summary&amp;Assumptions'!$J$29)^(CF$46-1))+AND(CF$56&lt;'Summary&amp;Assumptions'!$J$31,CF$47&gt;=$FQ257,CF$47&lt;=$FR257)*(('Summary&amp;Assumptions'!$H$25*$C257)*(1+'Summary&amp;Assumptions'!$J$29)^(CF$46-1))</f>
        <v>0</v>
      </c>
      <c r="CB257" s="588">
        <f>AND(CG$55&gt;0,SUM($E257:CA257)&lt;'Summary&amp;Assumptions'!$G$32*$B257,$D257&gt;='Summary&amp;Assumptions'!$D$17,CG$47&gt;=$D257,CG$47&lt;=EDATE($D257,'Summary&amp;Assumptions'!$G$32))*$B257+AND(CG$56&lt;'Summary&amp;Assumptions'!$J$31,CG$47&gt;=$FO257,CG$47&lt;=$FP257)*(('Summary&amp;Assumptions'!$H$25*$C257)*(1+'Summary&amp;Assumptions'!$J$29)^(CG$46-1))+AND(CG$56&lt;'Summary&amp;Assumptions'!$J$31,CG$47&gt;=$FQ257,CG$47&lt;=$FR257)*(('Summary&amp;Assumptions'!$H$25*$C257)*(1+'Summary&amp;Assumptions'!$J$29)^(CG$46-1))</f>
        <v>0</v>
      </c>
      <c r="CC257" s="588">
        <f>AND(CH$55&gt;0,SUM($E257:CB257)&lt;'Summary&amp;Assumptions'!$G$32*$B257,$D257&gt;='Summary&amp;Assumptions'!$D$17,CH$47&gt;=$D257,CH$47&lt;=EDATE($D257,'Summary&amp;Assumptions'!$G$32))*$B257+AND(CH$56&lt;'Summary&amp;Assumptions'!$J$31,CH$47&gt;=$FO257,CH$47&lt;=$FP257)*(('Summary&amp;Assumptions'!$H$25*$C257)*(1+'Summary&amp;Assumptions'!$J$29)^(CH$46-1))+AND(CH$56&lt;'Summary&amp;Assumptions'!$J$31,CH$47&gt;=$FQ257,CH$47&lt;=$FR257)*(('Summary&amp;Assumptions'!$H$25*$C257)*(1+'Summary&amp;Assumptions'!$J$29)^(CH$46-1))</f>
        <v>0</v>
      </c>
      <c r="CD257" s="588">
        <f>AND(CI$55&gt;0,SUM($E257:CC257)&lt;'Summary&amp;Assumptions'!$G$32*$B257,$D257&gt;='Summary&amp;Assumptions'!$D$17,CI$47&gt;=$D257,CI$47&lt;=EDATE($D257,'Summary&amp;Assumptions'!$G$32))*$B257+AND(CI$56&lt;'Summary&amp;Assumptions'!$J$31,CI$47&gt;=$FO257,CI$47&lt;=$FP257)*(('Summary&amp;Assumptions'!$H$25*$C257)*(1+'Summary&amp;Assumptions'!$J$29)^(CI$46-1))+AND(CI$56&lt;'Summary&amp;Assumptions'!$J$31,CI$47&gt;=$FQ257,CI$47&lt;=$FR257)*(('Summary&amp;Assumptions'!$H$25*$C257)*(1+'Summary&amp;Assumptions'!$J$29)^(CI$46-1))</f>
        <v>0</v>
      </c>
      <c r="CE257" s="588">
        <f>AND(CJ$55&gt;0,SUM($E257:CD257)&lt;'Summary&amp;Assumptions'!$G$32*$B257,$D257&gt;='Summary&amp;Assumptions'!$D$17,CJ$47&gt;=$D257,CJ$47&lt;=EDATE($D257,'Summary&amp;Assumptions'!$G$32))*$B257+AND(CJ$56&lt;'Summary&amp;Assumptions'!$J$31,CJ$47&gt;=$FO257,CJ$47&lt;=$FP257)*(('Summary&amp;Assumptions'!$H$25*$C257)*(1+'Summary&amp;Assumptions'!$J$29)^(CJ$46-1))+AND(CJ$56&lt;'Summary&amp;Assumptions'!$J$31,CJ$47&gt;=$FQ257,CJ$47&lt;=$FR257)*(('Summary&amp;Assumptions'!$H$25*$C257)*(1+'Summary&amp;Assumptions'!$J$29)^(CJ$46-1))</f>
        <v>0</v>
      </c>
      <c r="CF257" s="588">
        <f>AND(CK$55&gt;0,SUM($E257:CE257)&lt;'Summary&amp;Assumptions'!$G$32*$B257,$D257&gt;='Summary&amp;Assumptions'!$D$17,CK$47&gt;=$D257,CK$47&lt;=EDATE($D257,'Summary&amp;Assumptions'!$G$32))*$B257+AND(CK$56&lt;'Summary&amp;Assumptions'!$J$31,CK$47&gt;=$FO257,CK$47&lt;=$FP257)*(('Summary&amp;Assumptions'!$H$25*$C257)*(1+'Summary&amp;Assumptions'!$J$29)^(CK$46-1))+AND(CK$56&lt;'Summary&amp;Assumptions'!$J$31,CK$47&gt;=$FQ257,CK$47&lt;=$FR257)*(('Summary&amp;Assumptions'!$H$25*$C257)*(1+'Summary&amp;Assumptions'!$J$29)^(CK$46-1))</f>
        <v>0</v>
      </c>
      <c r="CG257" s="588">
        <f>AND(CL$55&gt;0,SUM($E257:CF257)&lt;'Summary&amp;Assumptions'!$G$32*$B257,$D257&gt;='Summary&amp;Assumptions'!$D$17,CL$47&gt;=$D257,CL$47&lt;=EDATE($D257,'Summary&amp;Assumptions'!$G$32))*$B257+AND(CL$56&lt;'Summary&amp;Assumptions'!$J$31,CL$47&gt;=$FO257,CL$47&lt;=$FP257)*(('Summary&amp;Assumptions'!$H$25*$C257)*(1+'Summary&amp;Assumptions'!$J$29)^(CL$46-1))+AND(CL$56&lt;'Summary&amp;Assumptions'!$J$31,CL$47&gt;=$FQ257,CL$47&lt;=$FR257)*(('Summary&amp;Assumptions'!$H$25*$C257)*(1+'Summary&amp;Assumptions'!$J$29)^(CL$46-1))</f>
        <v>0</v>
      </c>
      <c r="CH257" s="588">
        <f>AND(CM$55&gt;0,SUM($E257:CG257)&lt;'Summary&amp;Assumptions'!$G$32*$B257,$D257&gt;='Summary&amp;Assumptions'!$D$17,CM$47&gt;=$D257,CM$47&lt;=EDATE($D257,'Summary&amp;Assumptions'!$G$32))*$B257+AND(CM$56&lt;'Summary&amp;Assumptions'!$J$31,CM$47&gt;=$FO257,CM$47&lt;=$FP257)*(('Summary&amp;Assumptions'!$H$25*$C257)*(1+'Summary&amp;Assumptions'!$J$29)^(CM$46-1))+AND(CM$56&lt;'Summary&amp;Assumptions'!$J$31,CM$47&gt;=$FQ257,CM$47&lt;=$FR257)*(('Summary&amp;Assumptions'!$H$25*$C257)*(1+'Summary&amp;Assumptions'!$J$29)^(CM$46-1))</f>
        <v>0</v>
      </c>
      <c r="CI257" s="588">
        <f>AND(CN$55&gt;0,SUM($E257:CH257)&lt;'Summary&amp;Assumptions'!$G$32*$B257,$D257&gt;='Summary&amp;Assumptions'!$D$17,CN$47&gt;=$D257,CN$47&lt;=EDATE($D257,'Summary&amp;Assumptions'!$G$32))*$B257+AND(CN$56&lt;'Summary&amp;Assumptions'!$J$31,CN$47&gt;=$FO257,CN$47&lt;=$FP257)*(('Summary&amp;Assumptions'!$H$25*$C257)*(1+'Summary&amp;Assumptions'!$J$29)^(CN$46-1))+AND(CN$56&lt;'Summary&amp;Assumptions'!$J$31,CN$47&gt;=$FQ257,CN$47&lt;=$FR257)*(('Summary&amp;Assumptions'!$H$25*$C257)*(1+'Summary&amp;Assumptions'!$J$29)^(CN$46-1))</f>
        <v>0</v>
      </c>
      <c r="CJ257" s="588">
        <f>AND(CO$55&gt;0,SUM($E257:CI257)&lt;'Summary&amp;Assumptions'!$G$32*$B257,$D257&gt;='Summary&amp;Assumptions'!$D$17,CO$47&gt;=$D257,CO$47&lt;=EDATE($D257,'Summary&amp;Assumptions'!$G$32))*$B257+AND(CO$56&lt;'Summary&amp;Assumptions'!$J$31,CO$47&gt;=$FO257,CO$47&lt;=$FP257)*(('Summary&amp;Assumptions'!$H$25*$C257)*(1+'Summary&amp;Assumptions'!$J$29)^(CO$46-1))+AND(CO$56&lt;'Summary&amp;Assumptions'!$J$31,CO$47&gt;=$FQ257,CO$47&lt;=$FR257)*(('Summary&amp;Assumptions'!$H$25*$C257)*(1+'Summary&amp;Assumptions'!$J$29)^(CO$46-1))</f>
        <v>0</v>
      </c>
      <c r="CK257" s="588">
        <f>AND(CP$55&gt;0,SUM($E257:CJ257)&lt;'Summary&amp;Assumptions'!$G$32*$B257,$D257&gt;='Summary&amp;Assumptions'!$D$17,CP$47&gt;=$D257,CP$47&lt;=EDATE($D257,'Summary&amp;Assumptions'!$G$32))*$B257+AND(CP$56&lt;'Summary&amp;Assumptions'!$J$31,CP$47&gt;=$FO257,CP$47&lt;=$FP257)*(('Summary&amp;Assumptions'!$H$25*$C257)*(1+'Summary&amp;Assumptions'!$J$29)^(CP$46-1))+AND(CP$56&lt;'Summary&amp;Assumptions'!$J$31,CP$47&gt;=$FQ257,CP$47&lt;=$FR257)*(('Summary&amp;Assumptions'!$H$25*$C257)*(1+'Summary&amp;Assumptions'!$J$29)^(CP$46-1))</f>
        <v>0</v>
      </c>
      <c r="CL257" s="588">
        <f>AND(CQ$55&gt;0,SUM($E257:CK257)&lt;'Summary&amp;Assumptions'!$G$32*$B257,$D257&gt;='Summary&amp;Assumptions'!$D$17,CQ$47&gt;=$D257,CQ$47&lt;=EDATE($D257,'Summary&amp;Assumptions'!$G$32))*$B257+AND(CQ$56&lt;'Summary&amp;Assumptions'!$J$31,CQ$47&gt;=$FO257,CQ$47&lt;=$FP257)*(('Summary&amp;Assumptions'!$H$25*$C257)*(1+'Summary&amp;Assumptions'!$J$29)^(CQ$46-1))+AND(CQ$56&lt;'Summary&amp;Assumptions'!$J$31,CQ$47&gt;=$FQ257,CQ$47&lt;=$FR257)*(('Summary&amp;Assumptions'!$H$25*$C257)*(1+'Summary&amp;Assumptions'!$J$29)^(CQ$46-1))</f>
        <v>0</v>
      </c>
      <c r="CM257" s="588">
        <f>AND(CR$55&gt;0,SUM($E257:CL257)&lt;'Summary&amp;Assumptions'!$G$32*$B257,$D257&gt;='Summary&amp;Assumptions'!$D$17,CR$47&gt;=$D257,CR$47&lt;=EDATE($D257,'Summary&amp;Assumptions'!$G$32))*$B257+AND(CR$56&lt;'Summary&amp;Assumptions'!$J$31,CR$47&gt;=$FO257,CR$47&lt;=$FP257)*(('Summary&amp;Assumptions'!$H$25*$C257)*(1+'Summary&amp;Assumptions'!$J$29)^(CR$46-1))+AND(CR$56&lt;'Summary&amp;Assumptions'!$J$31,CR$47&gt;=$FQ257,CR$47&lt;=$FR257)*(('Summary&amp;Assumptions'!$H$25*$C257)*(1+'Summary&amp;Assumptions'!$J$29)^(CR$46-1))</f>
        <v>0</v>
      </c>
      <c r="CN257" s="588">
        <f>AND(CS$55&gt;0,SUM($E257:CM257)&lt;'Summary&amp;Assumptions'!$G$32*$B257,$D257&gt;='Summary&amp;Assumptions'!$D$17,CS$47&gt;=$D257,CS$47&lt;=EDATE($D257,'Summary&amp;Assumptions'!$G$32))*$B257+AND(CS$56&lt;'Summary&amp;Assumptions'!$J$31,CS$47&gt;=$FO257,CS$47&lt;=$FP257)*(('Summary&amp;Assumptions'!$H$25*$C257)*(1+'Summary&amp;Assumptions'!$J$29)^(CS$46-1))+AND(CS$56&lt;'Summary&amp;Assumptions'!$J$31,CS$47&gt;=$FQ257,CS$47&lt;=$FR257)*(('Summary&amp;Assumptions'!$H$25*$C257)*(1+'Summary&amp;Assumptions'!$J$29)^(CS$46-1))</f>
        <v>0</v>
      </c>
      <c r="CO257" s="588">
        <f>AND(CT$55&gt;0,SUM($E257:CN257)&lt;'Summary&amp;Assumptions'!$G$32*$B257,$D257&gt;='Summary&amp;Assumptions'!$D$17,CT$47&gt;=$D257,CT$47&lt;=EDATE($D257,'Summary&amp;Assumptions'!$G$32))*$B257+AND(CT$56&lt;'Summary&amp;Assumptions'!$J$31,CT$47&gt;=$FO257,CT$47&lt;=$FP257)*(('Summary&amp;Assumptions'!$H$25*$C257)*(1+'Summary&amp;Assumptions'!$J$29)^(CT$46-1))+AND(CT$56&lt;'Summary&amp;Assumptions'!$J$31,CT$47&gt;=$FQ257,CT$47&lt;=$FR257)*(('Summary&amp;Assumptions'!$H$25*$C257)*(1+'Summary&amp;Assumptions'!$J$29)^(CT$46-1))</f>
        <v>0</v>
      </c>
      <c r="CP257" s="588">
        <f>AND(CU$55&gt;0,SUM($E257:CO257)&lt;'Summary&amp;Assumptions'!$G$32*$B257,$D257&gt;='Summary&amp;Assumptions'!$D$17,CU$47&gt;=$D257,CU$47&lt;=EDATE($D257,'Summary&amp;Assumptions'!$G$32))*$B257+AND(CU$56&lt;'Summary&amp;Assumptions'!$J$31,CU$47&gt;=$FO257,CU$47&lt;=$FP257)*(('Summary&amp;Assumptions'!$H$25*$C257)*(1+'Summary&amp;Assumptions'!$J$29)^(CU$46-1))+AND(CU$56&lt;'Summary&amp;Assumptions'!$J$31,CU$47&gt;=$FQ257,CU$47&lt;=$FR257)*(('Summary&amp;Assumptions'!$H$25*$C257)*(1+'Summary&amp;Assumptions'!$J$29)^(CU$46-1))</f>
        <v>0</v>
      </c>
      <c r="CQ257" s="588">
        <f>AND(CV$55&gt;0,SUM($E257:CP257)&lt;'Summary&amp;Assumptions'!$G$32*$B257,$D257&gt;='Summary&amp;Assumptions'!$D$17,CV$47&gt;=$D257,CV$47&lt;=EDATE($D257,'Summary&amp;Assumptions'!$G$32))*$B257+AND(CV$56&lt;'Summary&amp;Assumptions'!$J$31,CV$47&gt;=$FO257,CV$47&lt;=$FP257)*(('Summary&amp;Assumptions'!$H$25*$C257)*(1+'Summary&amp;Assumptions'!$J$29)^(CV$46-1))+AND(CV$56&lt;'Summary&amp;Assumptions'!$J$31,CV$47&gt;=$FQ257,CV$47&lt;=$FR257)*(('Summary&amp;Assumptions'!$H$25*$C257)*(1+'Summary&amp;Assumptions'!$J$29)^(CV$46-1))</f>
        <v>0</v>
      </c>
      <c r="CR257" s="588">
        <f>AND(CW$55&gt;0,SUM($E257:CQ257)&lt;'Summary&amp;Assumptions'!$G$32*$B257,$D257&gt;='Summary&amp;Assumptions'!$D$17,CW$47&gt;=$D257,CW$47&lt;=EDATE($D257,'Summary&amp;Assumptions'!$G$32))*$B257+AND(CW$56&lt;'Summary&amp;Assumptions'!$J$31,CW$47&gt;=$FO257,CW$47&lt;=$FP257)*(('Summary&amp;Assumptions'!$H$25*$C257)*(1+'Summary&amp;Assumptions'!$J$29)^(CW$46-1))+AND(CW$56&lt;'Summary&amp;Assumptions'!$J$31,CW$47&gt;=$FQ257,CW$47&lt;=$FR257)*(('Summary&amp;Assumptions'!$H$25*$C257)*(1+'Summary&amp;Assumptions'!$J$29)^(CW$46-1))</f>
        <v>0</v>
      </c>
      <c r="CS257" s="588">
        <f>AND(CX$55&gt;0,SUM($E257:CR257)&lt;'Summary&amp;Assumptions'!$G$32*$B257,$D257&gt;='Summary&amp;Assumptions'!$D$17,CX$47&gt;=$D257,CX$47&lt;=EDATE($D257,'Summary&amp;Assumptions'!$G$32))*$B257+AND(CX$56&lt;'Summary&amp;Assumptions'!$J$31,CX$47&gt;=$FO257,CX$47&lt;=$FP257)*(('Summary&amp;Assumptions'!$H$25*$C257)*(1+'Summary&amp;Assumptions'!$J$29)^(CX$46-1))+AND(CX$56&lt;'Summary&amp;Assumptions'!$J$31,CX$47&gt;=$FQ257,CX$47&lt;=$FR257)*(('Summary&amp;Assumptions'!$H$25*$C257)*(1+'Summary&amp;Assumptions'!$J$29)^(CX$46-1))</f>
        <v>0</v>
      </c>
      <c r="CT257" s="588">
        <f>AND(CY$55&gt;0,SUM($E257:CS257)&lt;'Summary&amp;Assumptions'!$G$32*$B257,$D257&gt;='Summary&amp;Assumptions'!$D$17,CY$47&gt;=$D257,CY$47&lt;=EDATE($D257,'Summary&amp;Assumptions'!$G$32))*$B257+AND(CY$56&lt;'Summary&amp;Assumptions'!$J$31,CY$47&gt;=$FO257,CY$47&lt;=$FP257)*(('Summary&amp;Assumptions'!$H$25*$C257)*(1+'Summary&amp;Assumptions'!$J$29)^(CY$46-1))+AND(CY$56&lt;'Summary&amp;Assumptions'!$J$31,CY$47&gt;=$FQ257,CY$47&lt;=$FR257)*(('Summary&amp;Assumptions'!$H$25*$C257)*(1+'Summary&amp;Assumptions'!$J$29)^(CY$46-1))</f>
        <v>0</v>
      </c>
      <c r="CU257" s="588">
        <f>AND(CZ$55&gt;0,SUM($E257:CT257)&lt;'Summary&amp;Assumptions'!$G$32*$B257,$D257&gt;='Summary&amp;Assumptions'!$D$17,CZ$47&gt;=$D257,CZ$47&lt;=EDATE($D257,'Summary&amp;Assumptions'!$G$32))*$B257+AND(CZ$56&lt;'Summary&amp;Assumptions'!$J$31,CZ$47&gt;=$FO257,CZ$47&lt;=$FP257)*(('Summary&amp;Assumptions'!$H$25*$C257)*(1+'Summary&amp;Assumptions'!$J$29)^(CZ$46-1))+AND(CZ$56&lt;'Summary&amp;Assumptions'!$J$31,CZ$47&gt;=$FQ257,CZ$47&lt;=$FR257)*(('Summary&amp;Assumptions'!$H$25*$C257)*(1+'Summary&amp;Assumptions'!$J$29)^(CZ$46-1))</f>
        <v>0</v>
      </c>
      <c r="CV257" s="588">
        <f>AND(DA$55&gt;0,SUM($E257:CU257)&lt;'Summary&amp;Assumptions'!$G$32*$B257,$D257&gt;='Summary&amp;Assumptions'!$D$17,DA$47&gt;=$D257,DA$47&lt;=EDATE($D257,'Summary&amp;Assumptions'!$G$32))*$B257+AND(DA$56&lt;'Summary&amp;Assumptions'!$J$31,DA$47&gt;=$FO257,DA$47&lt;=$FP257)*(('Summary&amp;Assumptions'!$H$25*$C257)*(1+'Summary&amp;Assumptions'!$J$29)^(DA$46-1))+AND(DA$56&lt;'Summary&amp;Assumptions'!$J$31,DA$47&gt;=$FQ257,DA$47&lt;=$FR257)*(('Summary&amp;Assumptions'!$H$25*$C257)*(1+'Summary&amp;Assumptions'!$J$29)^(DA$46-1))</f>
        <v>0</v>
      </c>
      <c r="CW257" s="588">
        <f>AND(DB$55&gt;0,SUM($E257:CV257)&lt;'Summary&amp;Assumptions'!$G$32*$B257,$D257&gt;='Summary&amp;Assumptions'!$D$17,DB$47&gt;=$D257,DB$47&lt;=EDATE($D257,'Summary&amp;Assumptions'!$G$32))*$B257+AND(DB$56&lt;'Summary&amp;Assumptions'!$J$31,DB$47&gt;=$FO257,DB$47&lt;=$FP257)*(('Summary&amp;Assumptions'!$H$25*$C257)*(1+'Summary&amp;Assumptions'!$J$29)^(DB$46-1))+AND(DB$56&lt;'Summary&amp;Assumptions'!$J$31,DB$47&gt;=$FQ257,DB$47&lt;=$FR257)*(('Summary&amp;Assumptions'!$H$25*$C257)*(1+'Summary&amp;Assumptions'!$J$29)^(DB$46-1))</f>
        <v>0</v>
      </c>
      <c r="CX257" s="588">
        <f>AND(DC$55&gt;0,SUM($E257:CW257)&lt;'Summary&amp;Assumptions'!$G$32*$B257,$D257&gt;='Summary&amp;Assumptions'!$D$17,DC$47&gt;=$D257,DC$47&lt;=EDATE($D257,'Summary&amp;Assumptions'!$G$32))*$B257+AND(DC$56&lt;'Summary&amp;Assumptions'!$J$31,DC$47&gt;=$FO257,DC$47&lt;=$FP257)*(('Summary&amp;Assumptions'!$H$25*$C257)*(1+'Summary&amp;Assumptions'!$J$29)^(DC$46-1))+AND(DC$56&lt;'Summary&amp;Assumptions'!$J$31,DC$47&gt;=$FQ257,DC$47&lt;=$FR257)*(('Summary&amp;Assumptions'!$H$25*$C257)*(1+'Summary&amp;Assumptions'!$J$29)^(DC$46-1))</f>
        <v>0</v>
      </c>
      <c r="CY257" s="588">
        <f>AND(DD$55&gt;0,SUM($E257:CX257)&lt;'Summary&amp;Assumptions'!$G$32*$B257,$D257&gt;='Summary&amp;Assumptions'!$D$17,DD$47&gt;=$D257,DD$47&lt;=EDATE($D257,'Summary&amp;Assumptions'!$G$32))*$B257+AND(DD$56&lt;'Summary&amp;Assumptions'!$J$31,DD$47&gt;=$FO257,DD$47&lt;=$FP257)*(('Summary&amp;Assumptions'!$H$25*$C257)*(1+'Summary&amp;Assumptions'!$J$29)^(DD$46-1))+AND(DD$56&lt;'Summary&amp;Assumptions'!$J$31,DD$47&gt;=$FQ257,DD$47&lt;=$FR257)*(('Summary&amp;Assumptions'!$H$25*$C257)*(1+'Summary&amp;Assumptions'!$J$29)^(DD$46-1))</f>
        <v>0</v>
      </c>
      <c r="CZ257" s="588">
        <f>AND(DE$55&gt;0,SUM($E257:CY257)&lt;'Summary&amp;Assumptions'!$G$32*$B257,$D257&gt;='Summary&amp;Assumptions'!$D$17,DE$47&gt;=$D257,DE$47&lt;=EDATE($D257,'Summary&amp;Assumptions'!$G$32))*$B257+AND(DE$56&lt;'Summary&amp;Assumptions'!$J$31,DE$47&gt;=$FO257,DE$47&lt;=$FP257)*(('Summary&amp;Assumptions'!$H$25*$C257)*(1+'Summary&amp;Assumptions'!$J$29)^(DE$46-1))+AND(DE$56&lt;'Summary&amp;Assumptions'!$J$31,DE$47&gt;=$FQ257,DE$47&lt;=$FR257)*(('Summary&amp;Assumptions'!$H$25*$C257)*(1+'Summary&amp;Assumptions'!$J$29)^(DE$46-1))</f>
        <v>0</v>
      </c>
      <c r="DA257" s="588">
        <f>AND(DF$55&gt;0,SUM($E257:CZ257)&lt;'Summary&amp;Assumptions'!$G$32*$B257,$D257&gt;='Summary&amp;Assumptions'!$D$17,DF$47&gt;=$D257,DF$47&lt;=EDATE($D257,'Summary&amp;Assumptions'!$G$32))*$B257+AND(DF$56&lt;'Summary&amp;Assumptions'!$J$31,DF$47&gt;=$FO257,DF$47&lt;=$FP257)*(('Summary&amp;Assumptions'!$H$25*$C257)*(1+'Summary&amp;Assumptions'!$J$29)^(DF$46-1))+AND(DF$56&lt;'Summary&amp;Assumptions'!$J$31,DF$47&gt;=$FQ257,DF$47&lt;=$FR257)*(('Summary&amp;Assumptions'!$H$25*$C257)*(1+'Summary&amp;Assumptions'!$J$29)^(DF$46-1))</f>
        <v>0</v>
      </c>
      <c r="DB257" s="588">
        <f>AND(DG$55&gt;0,SUM($E257:DA257)&lt;'Summary&amp;Assumptions'!$G$32*$B257,$D257&gt;='Summary&amp;Assumptions'!$D$17,DG$47&gt;=$D257,DG$47&lt;=EDATE($D257,'Summary&amp;Assumptions'!$G$32))*$B257+AND(DG$56&lt;'Summary&amp;Assumptions'!$J$31,DG$47&gt;=$FO257,DG$47&lt;=$FP257)*(('Summary&amp;Assumptions'!$H$25*$C257)*(1+'Summary&amp;Assumptions'!$J$29)^(DG$46-1))+AND(DG$56&lt;'Summary&amp;Assumptions'!$J$31,DG$47&gt;=$FQ257,DG$47&lt;=$FR257)*(('Summary&amp;Assumptions'!$H$25*$C257)*(1+'Summary&amp;Assumptions'!$J$29)^(DG$46-1))</f>
        <v>0</v>
      </c>
      <c r="DC257" s="588">
        <f>AND(DH$55&gt;0,SUM($E257:DB257)&lt;'Summary&amp;Assumptions'!$G$32*$B257,$D257&gt;='Summary&amp;Assumptions'!$D$17,DH$47&gt;=$D257,DH$47&lt;=EDATE($D257,'Summary&amp;Assumptions'!$G$32))*$B257+AND(DH$56&lt;'Summary&amp;Assumptions'!$J$31,DH$47&gt;=$FO257,DH$47&lt;=$FP257)*(('Summary&amp;Assumptions'!$H$25*$C257)*(1+'Summary&amp;Assumptions'!$J$29)^(DH$46-1))+AND(DH$56&lt;'Summary&amp;Assumptions'!$J$31,DH$47&gt;=$FQ257,DH$47&lt;=$FR257)*(('Summary&amp;Assumptions'!$H$25*$C257)*(1+'Summary&amp;Assumptions'!$J$29)^(DH$46-1))</f>
        <v>0</v>
      </c>
      <c r="DD257" s="588">
        <f>AND(DI$55&gt;0,SUM($E257:DC257)&lt;'Summary&amp;Assumptions'!$G$32*$B257,$D257&gt;='Summary&amp;Assumptions'!$D$17,DI$47&gt;=$D257,DI$47&lt;=EDATE($D257,'Summary&amp;Assumptions'!$G$32))*$B257+AND(DI$56&lt;'Summary&amp;Assumptions'!$J$31,DI$47&gt;=$FO257,DI$47&lt;=$FP257)*(('Summary&amp;Assumptions'!$H$25*$C257)*(1+'Summary&amp;Assumptions'!$J$29)^(DI$46-1))+AND(DI$56&lt;'Summary&amp;Assumptions'!$J$31,DI$47&gt;=$FQ257,DI$47&lt;=$FR257)*(('Summary&amp;Assumptions'!$H$25*$C257)*(1+'Summary&amp;Assumptions'!$J$29)^(DI$46-1))</f>
        <v>0</v>
      </c>
      <c r="DE257" s="588">
        <f>AND(DJ$55&gt;0,SUM($E257:DD257)&lt;'Summary&amp;Assumptions'!$G$32*$B257,$D257&gt;='Summary&amp;Assumptions'!$D$17,DJ$47&gt;=$D257,DJ$47&lt;=EDATE($D257,'Summary&amp;Assumptions'!$G$32))*$B257+AND(DJ$56&lt;'Summary&amp;Assumptions'!$J$31,DJ$47&gt;=$FO257,DJ$47&lt;=$FP257)*(('Summary&amp;Assumptions'!$H$25*$C257)*(1+'Summary&amp;Assumptions'!$J$29)^(DJ$46-1))+AND(DJ$56&lt;'Summary&amp;Assumptions'!$J$31,DJ$47&gt;=$FQ257,DJ$47&lt;=$FR257)*(('Summary&amp;Assumptions'!$H$25*$C257)*(1+'Summary&amp;Assumptions'!$J$29)^(DJ$46-1))</f>
        <v>0</v>
      </c>
      <c r="DF257" s="588">
        <f>AND(DK$55&gt;0,SUM($E257:DE257)&lt;'Summary&amp;Assumptions'!$G$32*$B257,$D257&gt;='Summary&amp;Assumptions'!$D$17,DK$47&gt;=$D257,DK$47&lt;=EDATE($D257,'Summary&amp;Assumptions'!$G$32))*$B257+AND(DK$56&lt;'Summary&amp;Assumptions'!$J$31,DK$47&gt;=$FO257,DK$47&lt;=$FP257)*(('Summary&amp;Assumptions'!$H$25*$C257)*(1+'Summary&amp;Assumptions'!$J$29)^(DK$46-1))+AND(DK$56&lt;'Summary&amp;Assumptions'!$J$31,DK$47&gt;=$FQ257,DK$47&lt;=$FR257)*(('Summary&amp;Assumptions'!$H$25*$C257)*(1+'Summary&amp;Assumptions'!$J$29)^(DK$46-1))</f>
        <v>0</v>
      </c>
      <c r="DG257" s="588">
        <f>AND(DL$55&gt;0,SUM($E257:DF257)&lt;'Summary&amp;Assumptions'!$G$32*$B257,$D257&gt;='Summary&amp;Assumptions'!$D$17,DL$47&gt;=$D257,DL$47&lt;=EDATE($D257,'Summary&amp;Assumptions'!$G$32))*$B257+AND(DL$56&lt;'Summary&amp;Assumptions'!$J$31,DL$47&gt;=$FO257,DL$47&lt;=$FP257)*(('Summary&amp;Assumptions'!$H$25*$C257)*(1+'Summary&amp;Assumptions'!$J$29)^(DL$46-1))+AND(DL$56&lt;'Summary&amp;Assumptions'!$J$31,DL$47&gt;=$FQ257,DL$47&lt;=$FR257)*(('Summary&amp;Assumptions'!$H$25*$C257)*(1+'Summary&amp;Assumptions'!$J$29)^(DL$46-1))</f>
        <v>0</v>
      </c>
      <c r="DH257" s="588">
        <f>AND(DM$55&gt;0,SUM($E257:DG257)&lt;'Summary&amp;Assumptions'!$G$32*$B257,$D257&gt;='Summary&amp;Assumptions'!$D$17,DM$47&gt;=$D257,DM$47&lt;=EDATE($D257,'Summary&amp;Assumptions'!$G$32))*$B257+AND(DM$56&lt;'Summary&amp;Assumptions'!$J$31,DM$47&gt;=$FO257,DM$47&lt;=$FP257)*(('Summary&amp;Assumptions'!$H$25*$C257)*(1+'Summary&amp;Assumptions'!$J$29)^(DM$46-1))+AND(DM$56&lt;'Summary&amp;Assumptions'!$J$31,DM$47&gt;=$FQ257,DM$47&lt;=$FR257)*(('Summary&amp;Assumptions'!$H$25*$C257)*(1+'Summary&amp;Assumptions'!$J$29)^(DM$46-1))</f>
        <v>0</v>
      </c>
      <c r="DI257" s="588">
        <f>AND(DN$55&gt;0,SUM($E257:DH257)&lt;'Summary&amp;Assumptions'!$G$32*$B257,$D257&gt;='Summary&amp;Assumptions'!$D$17,DN$47&gt;=$D257,DN$47&lt;=EDATE($D257,'Summary&amp;Assumptions'!$G$32))*$B257+AND(DN$56&lt;'Summary&amp;Assumptions'!$J$31,DN$47&gt;=$FO257,DN$47&lt;=$FP257)*(('Summary&amp;Assumptions'!$H$25*$C257)*(1+'Summary&amp;Assumptions'!$J$29)^(DN$46-1))+AND(DN$56&lt;'Summary&amp;Assumptions'!$J$31,DN$47&gt;=$FQ257,DN$47&lt;=$FR257)*(('Summary&amp;Assumptions'!$H$25*$C257)*(1+'Summary&amp;Assumptions'!$J$29)^(DN$46-1))</f>
        <v>0</v>
      </c>
      <c r="DJ257" s="588">
        <f>AND(DO$55&gt;0,SUM($E257:DI257)&lt;'Summary&amp;Assumptions'!$G$32*$B257,$D257&gt;='Summary&amp;Assumptions'!$D$17,DO$47&gt;=$D257,DO$47&lt;=EDATE($D257,'Summary&amp;Assumptions'!$G$32))*$B257+AND(DO$56&lt;'Summary&amp;Assumptions'!$J$31,DO$47&gt;=$FO257,DO$47&lt;=$FP257)*(('Summary&amp;Assumptions'!$H$25*$C257)*(1+'Summary&amp;Assumptions'!$J$29)^(DO$46-1))+AND(DO$56&lt;'Summary&amp;Assumptions'!$J$31,DO$47&gt;=$FQ257,DO$47&lt;=$FR257)*(('Summary&amp;Assumptions'!$H$25*$C257)*(1+'Summary&amp;Assumptions'!$J$29)^(DO$46-1))</f>
        <v>0</v>
      </c>
      <c r="DK257" s="588">
        <f>AND(DP$55&gt;0,SUM($E257:DJ257)&lt;'Summary&amp;Assumptions'!$G$32*$B257,$D257&gt;='Summary&amp;Assumptions'!$D$17,DP$47&gt;=$D257,DP$47&lt;=EDATE($D257,'Summary&amp;Assumptions'!$G$32))*$B257+AND(DP$56&lt;'Summary&amp;Assumptions'!$J$31,DP$47&gt;=$FO257,DP$47&lt;=$FP257)*(('Summary&amp;Assumptions'!$H$25*$C257)*(1+'Summary&amp;Assumptions'!$J$29)^(DP$46-1))+AND(DP$56&lt;'Summary&amp;Assumptions'!$J$31,DP$47&gt;=$FQ257,DP$47&lt;=$FR257)*(('Summary&amp;Assumptions'!$H$25*$C257)*(1+'Summary&amp;Assumptions'!$J$29)^(DP$46-1))</f>
        <v>0</v>
      </c>
      <c r="DL257" s="588">
        <f>AND(DQ$55&gt;0,SUM($E257:DK257)&lt;'Summary&amp;Assumptions'!$G$32*$B257,$D257&gt;='Summary&amp;Assumptions'!$D$17,DQ$47&gt;=$D257,DQ$47&lt;=EDATE($D257,'Summary&amp;Assumptions'!$G$32))*$B257+AND(DQ$56&lt;'Summary&amp;Assumptions'!$J$31,DQ$47&gt;=$FO257,DQ$47&lt;=$FP257)*(('Summary&amp;Assumptions'!$H$25*$C257)*(1+'Summary&amp;Assumptions'!$J$29)^(DQ$46-1))+AND(DQ$56&lt;'Summary&amp;Assumptions'!$J$31,DQ$47&gt;=$FQ257,DQ$47&lt;=$FR257)*(('Summary&amp;Assumptions'!$H$25*$C257)*(1+'Summary&amp;Assumptions'!$J$29)^(DQ$46-1))</f>
        <v>0</v>
      </c>
      <c r="DM257" s="588">
        <f>AND(DR$55&gt;0,SUM($E257:DL257)&lt;'Summary&amp;Assumptions'!$G$32*$B257,$D257&gt;='Summary&amp;Assumptions'!$D$17,DR$47&gt;=$D257,DR$47&lt;=EDATE($D257,'Summary&amp;Assumptions'!$G$32))*$B257+AND(DR$56&lt;'Summary&amp;Assumptions'!$J$31,DR$47&gt;=$FO257,DR$47&lt;=$FP257)*(('Summary&amp;Assumptions'!$H$25*$C257)*(1+'Summary&amp;Assumptions'!$J$29)^(DR$46-1))+AND(DR$56&lt;'Summary&amp;Assumptions'!$J$31,DR$47&gt;=$FQ257,DR$47&lt;=$FR257)*(('Summary&amp;Assumptions'!$H$25*$C257)*(1+'Summary&amp;Assumptions'!$J$29)^(DR$46-1))</f>
        <v>0</v>
      </c>
      <c r="DN257" s="588">
        <f>AND(DS$55&gt;0,SUM($E257:DM257)&lt;'Summary&amp;Assumptions'!$G$32*$B257,$D257&gt;='Summary&amp;Assumptions'!$D$17,DS$47&gt;=$D257,DS$47&lt;=EDATE($D257,'Summary&amp;Assumptions'!$G$32))*$B257+AND(DS$56&lt;'Summary&amp;Assumptions'!$J$31,DS$47&gt;=$FO257,DS$47&lt;=$FP257)*(('Summary&amp;Assumptions'!$H$25*$C257)*(1+'Summary&amp;Assumptions'!$J$29)^(DS$46-1))+AND(DS$56&lt;'Summary&amp;Assumptions'!$J$31,DS$47&gt;=$FQ257,DS$47&lt;=$FR257)*(('Summary&amp;Assumptions'!$H$25*$C257)*(1+'Summary&amp;Assumptions'!$J$29)^(DS$46-1))</f>
        <v>0</v>
      </c>
      <c r="DO257" s="588">
        <f>AND(DT$55&gt;0,SUM($E257:DN257)&lt;'Summary&amp;Assumptions'!$G$32*$B257,$D257&gt;='Summary&amp;Assumptions'!$D$17,DT$47&gt;=$D257,DT$47&lt;=EDATE($D257,'Summary&amp;Assumptions'!$G$32))*$B257+AND(DT$56&lt;'Summary&amp;Assumptions'!$J$31,DT$47&gt;=$FO257,DT$47&lt;=$FP257)*(('Summary&amp;Assumptions'!$H$25*$C257)*(1+'Summary&amp;Assumptions'!$J$29)^(DT$46-1))+AND(DT$56&lt;'Summary&amp;Assumptions'!$J$31,DT$47&gt;=$FQ257,DT$47&lt;=$FR257)*(('Summary&amp;Assumptions'!$H$25*$C257)*(1+'Summary&amp;Assumptions'!$J$29)^(DT$46-1))</f>
        <v>0</v>
      </c>
      <c r="DP257" s="588">
        <f>AND(DU$55&gt;0,SUM($E257:DO257)&lt;'Summary&amp;Assumptions'!$G$32*$B257,$D257&gt;='Summary&amp;Assumptions'!$D$17,DU$47&gt;=$D257,DU$47&lt;=EDATE($D257,'Summary&amp;Assumptions'!$G$32))*$B257+AND(DU$56&lt;'Summary&amp;Assumptions'!$J$31,DU$47&gt;=$FO257,DU$47&lt;=$FP257)*(('Summary&amp;Assumptions'!$H$25*$C257)*(1+'Summary&amp;Assumptions'!$J$29)^(DU$46-1))+AND(DU$56&lt;'Summary&amp;Assumptions'!$J$31,DU$47&gt;=$FQ257,DU$47&lt;=$FR257)*(('Summary&amp;Assumptions'!$H$25*$C257)*(1+'Summary&amp;Assumptions'!$J$29)^(DU$46-1))</f>
        <v>0</v>
      </c>
      <c r="DQ257" s="588">
        <f>AND(DV$55&gt;0,SUM($E257:DP257)&lt;'Summary&amp;Assumptions'!$G$32*$B257,$D257&gt;='Summary&amp;Assumptions'!$D$17,DV$47&gt;=$D257,DV$47&lt;=EDATE($D257,'Summary&amp;Assumptions'!$G$32))*$B257+AND(DV$56&lt;'Summary&amp;Assumptions'!$J$31,DV$47&gt;=$FO257,DV$47&lt;=$FP257)*(('Summary&amp;Assumptions'!$H$25*$C257)*(1+'Summary&amp;Assumptions'!$J$29)^(DV$46-1))+AND(DV$56&lt;'Summary&amp;Assumptions'!$J$31,DV$47&gt;=$FQ257,DV$47&lt;=$FR257)*(('Summary&amp;Assumptions'!$H$25*$C257)*(1+'Summary&amp;Assumptions'!$J$29)^(DV$46-1))</f>
        <v>0</v>
      </c>
      <c r="DR257" s="588">
        <f>AND(DW$55&gt;0,SUM($E257:DQ257)&lt;'Summary&amp;Assumptions'!$G$32*$B257,$D257&gt;='Summary&amp;Assumptions'!$D$17,DW$47&gt;=$D257,DW$47&lt;=EDATE($D257,'Summary&amp;Assumptions'!$G$32))*$B257+AND(DW$56&lt;'Summary&amp;Assumptions'!$J$31,DW$47&gt;=$FO257,DW$47&lt;=$FP257)*(('Summary&amp;Assumptions'!$H$25*$C257)*(1+'Summary&amp;Assumptions'!$J$29)^(DW$46-1))+AND(DW$56&lt;'Summary&amp;Assumptions'!$J$31,DW$47&gt;=$FQ257,DW$47&lt;=$FR257)*(('Summary&amp;Assumptions'!$H$25*$C257)*(1+'Summary&amp;Assumptions'!$J$29)^(DW$46-1))</f>
        <v>0</v>
      </c>
      <c r="DS257" s="588">
        <f>AND(DX$55&gt;0,SUM($E257:DR257)&lt;'Summary&amp;Assumptions'!$G$32*$B257,$D257&gt;='Summary&amp;Assumptions'!$D$17,DX$47&gt;=$D257,DX$47&lt;=EDATE($D257,'Summary&amp;Assumptions'!$G$32))*$B257+AND(DX$56&lt;'Summary&amp;Assumptions'!$J$31,DX$47&gt;=$FO257,DX$47&lt;=$FP257)*(('Summary&amp;Assumptions'!$H$25*$C257)*(1+'Summary&amp;Assumptions'!$J$29)^(DX$46-1))+AND(DX$56&lt;'Summary&amp;Assumptions'!$J$31,DX$47&gt;=$FQ257,DX$47&lt;=$FR257)*(('Summary&amp;Assumptions'!$H$25*$C257)*(1+'Summary&amp;Assumptions'!$J$29)^(DX$46-1))</f>
        <v>0</v>
      </c>
      <c r="DT257" s="588">
        <f>AND(DY$55&gt;0,SUM($E257:DS257)&lt;'Summary&amp;Assumptions'!$G$32*$B257,$D257&gt;='Summary&amp;Assumptions'!$D$17,DY$47&gt;=$D257,DY$47&lt;=EDATE($D257,'Summary&amp;Assumptions'!$G$32))*$B257+AND(DY$56&lt;'Summary&amp;Assumptions'!$J$31,DY$47&gt;=$FO257,DY$47&lt;=$FP257)*(('Summary&amp;Assumptions'!$H$25*$C257)*(1+'Summary&amp;Assumptions'!$J$29)^(DY$46-1))+AND(DY$56&lt;'Summary&amp;Assumptions'!$J$31,DY$47&gt;=$FQ257,DY$47&lt;=$FR257)*(('Summary&amp;Assumptions'!$H$25*$C257)*(1+'Summary&amp;Assumptions'!$J$29)^(DY$46-1))</f>
        <v>0</v>
      </c>
      <c r="DU257" s="588">
        <f>AND(DZ$55&gt;0,SUM($E257:DT257)&lt;'Summary&amp;Assumptions'!$G$32*$B257,$D257&gt;='Summary&amp;Assumptions'!$D$17,DZ$47&gt;=$D257,DZ$47&lt;=EDATE($D257,'Summary&amp;Assumptions'!$G$32))*$B257+AND(DZ$56&lt;'Summary&amp;Assumptions'!$J$31,DZ$47&gt;=$FO257,DZ$47&lt;=$FP257)*(('Summary&amp;Assumptions'!$H$25*$C257)*(1+'Summary&amp;Assumptions'!$J$29)^(DZ$46-1))+AND(DZ$56&lt;'Summary&amp;Assumptions'!$J$31,DZ$47&gt;=$FQ257,DZ$47&lt;=$FR257)*(('Summary&amp;Assumptions'!$H$25*$C257)*(1+'Summary&amp;Assumptions'!$J$29)^(DZ$46-1))</f>
        <v>0</v>
      </c>
      <c r="DV257" s="588">
        <f>AND(EA$55&gt;0,SUM($E257:DU257)&lt;'Summary&amp;Assumptions'!$G$32*$B257,$D257&gt;='Summary&amp;Assumptions'!$D$17,EA$47&gt;=$D257,EA$47&lt;=EDATE($D257,'Summary&amp;Assumptions'!$G$32))*$B257+AND(EA$56&lt;'Summary&amp;Assumptions'!$J$31,EA$47&gt;=$FO257,EA$47&lt;=$FP257)*(('Summary&amp;Assumptions'!$H$25*$C257)*(1+'Summary&amp;Assumptions'!$J$29)^(EA$46-1))+AND(EA$56&lt;'Summary&amp;Assumptions'!$J$31,EA$47&gt;=$FQ257,EA$47&lt;=$FR257)*(('Summary&amp;Assumptions'!$H$25*$C257)*(1+'Summary&amp;Assumptions'!$J$29)^(EA$46-1))</f>
        <v>0</v>
      </c>
      <c r="DW257" s="588">
        <f>AND(EB$55&gt;0,SUM($E257:DV257)&lt;'Summary&amp;Assumptions'!$G$32*$B257,$D257&gt;='Summary&amp;Assumptions'!$D$17,EB$47&gt;=$D257,EB$47&lt;=EDATE($D257,'Summary&amp;Assumptions'!$G$32))*$B257+AND(EB$56&lt;'Summary&amp;Assumptions'!$J$31,EB$47&gt;=$FO257,EB$47&lt;=$FP257)*(('Summary&amp;Assumptions'!$H$25*$C257)*(1+'Summary&amp;Assumptions'!$J$29)^(EB$46-1))+AND(EB$56&lt;'Summary&amp;Assumptions'!$J$31,EB$47&gt;=$FQ257,EB$47&lt;=$FR257)*(('Summary&amp;Assumptions'!$H$25*$C257)*(1+'Summary&amp;Assumptions'!$J$29)^(EB$46-1))</f>
        <v>0</v>
      </c>
      <c r="DX257" s="588">
        <f>AND(EC$55&gt;0,SUM($E257:DW257)&lt;'Summary&amp;Assumptions'!$G$32*$B257,$D257&gt;='Summary&amp;Assumptions'!$D$17,EC$47&gt;=$D257,EC$47&lt;=EDATE($D257,'Summary&amp;Assumptions'!$G$32))*$B257+AND(EC$56&lt;'Summary&amp;Assumptions'!$J$31,EC$47&gt;=$FO257,EC$47&lt;=$FP257)*(('Summary&amp;Assumptions'!$H$25*$C257)*(1+'Summary&amp;Assumptions'!$J$29)^(EC$46-1))+AND(EC$56&lt;'Summary&amp;Assumptions'!$J$31,EC$47&gt;=$FQ257,EC$47&lt;=$FR257)*(('Summary&amp;Assumptions'!$H$25*$C257)*(1+'Summary&amp;Assumptions'!$J$29)^(EC$46-1))</f>
        <v>0</v>
      </c>
      <c r="DY257" s="588">
        <f>AND(ED$55&gt;0,SUM($E257:DX257)&lt;'Summary&amp;Assumptions'!$G$32*$B257,$D257&gt;='Summary&amp;Assumptions'!$D$17,ED$47&gt;=$D257,ED$47&lt;=EDATE($D257,'Summary&amp;Assumptions'!$G$32))*$B257+AND(ED$56&lt;'Summary&amp;Assumptions'!$J$31,ED$47&gt;=$FO257,ED$47&lt;=$FP257)*(('Summary&amp;Assumptions'!$H$25*$C257)*(1+'Summary&amp;Assumptions'!$J$29)^(ED$46-1))+AND(ED$56&lt;'Summary&amp;Assumptions'!$J$31,ED$47&gt;=$FQ257,ED$47&lt;=$FR257)*(('Summary&amp;Assumptions'!$H$25*$C257)*(1+'Summary&amp;Assumptions'!$J$29)^(ED$46-1))</f>
        <v>0</v>
      </c>
      <c r="DZ257" s="588">
        <f>AND(EE$55&gt;0,SUM($E257:DY257)&lt;'Summary&amp;Assumptions'!$G$32*$B257,$D257&gt;='Summary&amp;Assumptions'!$D$17,EE$47&gt;=$D257,EE$47&lt;=EDATE($D257,'Summary&amp;Assumptions'!$G$32))*$B257+AND(EE$56&lt;'Summary&amp;Assumptions'!$J$31,EE$47&gt;=$FO257,EE$47&lt;=$FP257)*(('Summary&amp;Assumptions'!$H$25*$C257)*(1+'Summary&amp;Assumptions'!$J$29)^(EE$46-1))+AND(EE$56&lt;'Summary&amp;Assumptions'!$J$31,EE$47&gt;=$FQ257,EE$47&lt;=$FR257)*(('Summary&amp;Assumptions'!$H$25*$C257)*(1+'Summary&amp;Assumptions'!$J$29)^(EE$46-1))</f>
        <v>0</v>
      </c>
      <c r="EA257" s="588">
        <f>AND(EF$55&gt;0,SUM($E257:DZ257)&lt;'Summary&amp;Assumptions'!$G$32*$B257,$D257&gt;='Summary&amp;Assumptions'!$D$17,EF$47&gt;=$D257,EF$47&lt;=EDATE($D257,'Summary&amp;Assumptions'!$G$32))*$B257+AND(EF$56&lt;'Summary&amp;Assumptions'!$J$31,EF$47&gt;=$FO257,EF$47&lt;=$FP257)*(('Summary&amp;Assumptions'!$H$25*$C257)*(1+'Summary&amp;Assumptions'!$J$29)^(EF$46-1))+AND(EF$56&lt;'Summary&amp;Assumptions'!$J$31,EF$47&gt;=$FQ257,EF$47&lt;=$FR257)*(('Summary&amp;Assumptions'!$H$25*$C257)*(1+'Summary&amp;Assumptions'!$J$29)^(EF$46-1))</f>
        <v>0</v>
      </c>
      <c r="EB257" s="588">
        <f>AND(EG$55&gt;0,SUM($E257:EA257)&lt;'Summary&amp;Assumptions'!$G$32*$B257,$D257&gt;='Summary&amp;Assumptions'!$D$17,EG$47&gt;=$D257,EG$47&lt;=EDATE($D257,'Summary&amp;Assumptions'!$G$32))*$B257+AND(EG$56&lt;'Summary&amp;Assumptions'!$J$31,EG$47&gt;=$FO257,EG$47&lt;=$FP257)*(('Summary&amp;Assumptions'!$H$25*$C257)*(1+'Summary&amp;Assumptions'!$J$29)^(EG$46-1))+AND(EG$56&lt;'Summary&amp;Assumptions'!$J$31,EG$47&gt;=$FQ257,EG$47&lt;=$FR257)*(('Summary&amp;Assumptions'!$H$25*$C257)*(1+'Summary&amp;Assumptions'!$J$29)^(EG$46-1))</f>
        <v>0</v>
      </c>
      <c r="EC257" s="588">
        <f>AND(EH$55&gt;0,SUM($E257:EB257)&lt;'Summary&amp;Assumptions'!$G$32*$B257,$D257&gt;='Summary&amp;Assumptions'!$D$17,EH$47&gt;=$D257,EH$47&lt;=EDATE($D257,'Summary&amp;Assumptions'!$G$32))*$B257+AND(EH$56&lt;'Summary&amp;Assumptions'!$J$31,EH$47&gt;=$FO257,EH$47&lt;=$FP257)*(('Summary&amp;Assumptions'!$H$25*$C257)*(1+'Summary&amp;Assumptions'!$J$29)^(EH$46-1))+AND(EH$56&lt;'Summary&amp;Assumptions'!$J$31,EH$47&gt;=$FQ257,EH$47&lt;=$FR257)*(('Summary&amp;Assumptions'!$H$25*$C257)*(1+'Summary&amp;Assumptions'!$J$29)^(EH$46-1))</f>
        <v>0</v>
      </c>
      <c r="ED257" s="588">
        <f>AND(EI$55&gt;0,SUM($E257:EC257)&lt;'Summary&amp;Assumptions'!$G$32*$B257,$D257&gt;='Summary&amp;Assumptions'!$D$17,EI$47&gt;=$D257,EI$47&lt;=EDATE($D257,'Summary&amp;Assumptions'!$G$32))*$B257+AND(EI$56&lt;'Summary&amp;Assumptions'!$J$31,EI$47&gt;=$FO257,EI$47&lt;=$FP257)*(('Summary&amp;Assumptions'!$H$25*$C257)*(1+'Summary&amp;Assumptions'!$J$29)^(EI$46-1))+AND(EI$56&lt;'Summary&amp;Assumptions'!$J$31,EI$47&gt;=$FQ257,EI$47&lt;=$FR257)*(('Summary&amp;Assumptions'!$H$25*$C257)*(1+'Summary&amp;Assumptions'!$J$29)^(EI$46-1))</f>
        <v>0</v>
      </c>
      <c r="EE257" s="588">
        <f>AND(EJ$55&gt;0,SUM($E257:ED257)&lt;'Summary&amp;Assumptions'!$G$32*$B257,$D257&gt;='Summary&amp;Assumptions'!$D$17,EJ$47&gt;=$D257,EJ$47&lt;=EDATE($D257,'Summary&amp;Assumptions'!$G$32))*$B257+AND(EJ$56&lt;'Summary&amp;Assumptions'!$J$31,EJ$47&gt;=$FO257,EJ$47&lt;=$FP257)*(('Summary&amp;Assumptions'!$H$25*$C257)*(1+'Summary&amp;Assumptions'!$J$29)^(EJ$46-1))+AND(EJ$56&lt;'Summary&amp;Assumptions'!$J$31,EJ$47&gt;=$FQ257,EJ$47&lt;=$FR257)*(('Summary&amp;Assumptions'!$H$25*$C257)*(1+'Summary&amp;Assumptions'!$J$29)^(EJ$46-1))</f>
        <v>0</v>
      </c>
      <c r="EF257" s="588">
        <f>AND(EK$55&gt;0,SUM($E257:EE257)&lt;'Summary&amp;Assumptions'!$G$32*$B257,$D257&gt;='Summary&amp;Assumptions'!$D$17,EK$47&gt;=$D257,EK$47&lt;=EDATE($D257,'Summary&amp;Assumptions'!$G$32))*$B257+AND(EK$56&lt;'Summary&amp;Assumptions'!$J$31,EK$47&gt;=$FO257,EK$47&lt;=$FP257)*(('Summary&amp;Assumptions'!$H$25*$C257)*(1+'Summary&amp;Assumptions'!$J$29)^(EK$46-1))+AND(EK$56&lt;'Summary&amp;Assumptions'!$J$31,EK$47&gt;=$FQ257,EK$47&lt;=$FR257)*(('Summary&amp;Assumptions'!$H$25*$C257)*(1+'Summary&amp;Assumptions'!$J$29)^(EK$46-1))</f>
        <v>0</v>
      </c>
      <c r="EG257" s="588">
        <f>AND(EL$55&gt;0,SUM($E257:EF257)&lt;'Summary&amp;Assumptions'!$G$32*$B257,$D257&gt;='Summary&amp;Assumptions'!$D$17,EL$47&gt;=$D257,EL$47&lt;=EDATE($D257,'Summary&amp;Assumptions'!$G$32))*$B257+AND(EL$56&lt;'Summary&amp;Assumptions'!$J$31,EL$47&gt;=$FO257,EL$47&lt;=$FP257)*(('Summary&amp;Assumptions'!$H$25*$C257)*(1+'Summary&amp;Assumptions'!$J$29)^(EL$46-1))+AND(EL$56&lt;'Summary&amp;Assumptions'!$J$31,EL$47&gt;=$FQ257,EL$47&lt;=$FR257)*(('Summary&amp;Assumptions'!$H$25*$C257)*(1+'Summary&amp;Assumptions'!$J$29)^(EL$46-1))</f>
        <v>0</v>
      </c>
      <c r="EH257" s="588">
        <f>AND(EM$55&gt;0,SUM($E257:EG257)&lt;'Summary&amp;Assumptions'!$G$32*$B257,$D257&gt;='Summary&amp;Assumptions'!$D$17,EM$47&gt;=$D257,EM$47&lt;=EDATE($D257,'Summary&amp;Assumptions'!$G$32))*$B257+AND(EM$56&lt;'Summary&amp;Assumptions'!$J$31,EM$47&gt;=$FO257,EM$47&lt;=$FP257)*(('Summary&amp;Assumptions'!$H$25*$C257)*(1+'Summary&amp;Assumptions'!$J$29)^(EM$46-1))+AND(EM$56&lt;'Summary&amp;Assumptions'!$J$31,EM$47&gt;=$FQ257,EM$47&lt;=$FR257)*(('Summary&amp;Assumptions'!$H$25*$C257)*(1+'Summary&amp;Assumptions'!$J$29)^(EM$46-1))</f>
        <v>0</v>
      </c>
      <c r="EI257" s="588">
        <f>AND(EN$55&gt;0,SUM($E257:EH257)&lt;'Summary&amp;Assumptions'!$G$32*$B257,$D257&gt;='Summary&amp;Assumptions'!$D$17,EN$47&gt;=$D257,EN$47&lt;=EDATE($D257,'Summary&amp;Assumptions'!$G$32))*$B257+AND(EN$56&lt;'Summary&amp;Assumptions'!$J$31,EN$47&gt;=$FO257,EN$47&lt;=$FP257)*(('Summary&amp;Assumptions'!$H$25*$C257)*(1+'Summary&amp;Assumptions'!$J$29)^(EN$46-1))+AND(EN$56&lt;'Summary&amp;Assumptions'!$J$31,EN$47&gt;=$FQ257,EN$47&lt;=$FR257)*(('Summary&amp;Assumptions'!$H$25*$C257)*(1+'Summary&amp;Assumptions'!$J$29)^(EN$46-1))</f>
        <v>0</v>
      </c>
      <c r="EJ257" s="588">
        <f>AND(EO$55&gt;0,SUM($E257:EI257)&lt;'Summary&amp;Assumptions'!$G$32*$B257,$D257&gt;='Summary&amp;Assumptions'!$D$17,EO$47&gt;=$D257,EO$47&lt;=EDATE($D257,'Summary&amp;Assumptions'!$G$32))*$B257+AND(EO$56&lt;'Summary&amp;Assumptions'!$J$31,EO$47&gt;=$FO257,EO$47&lt;=$FP257)*(('Summary&amp;Assumptions'!$H$25*$C257)*(1+'Summary&amp;Assumptions'!$J$29)^(EO$46-1))+AND(EO$56&lt;'Summary&amp;Assumptions'!$J$31,EO$47&gt;=$FQ257,EO$47&lt;=$FR257)*(('Summary&amp;Assumptions'!$H$25*$C257)*(1+'Summary&amp;Assumptions'!$J$29)^(EO$46-1))</f>
        <v>0</v>
      </c>
      <c r="EK257" s="588">
        <f>AND(EP$55&gt;0,SUM($E257:EJ257)&lt;'Summary&amp;Assumptions'!$G$32*$B257,$D257&gt;='Summary&amp;Assumptions'!$D$17,EP$47&gt;=$D257,EP$47&lt;=EDATE($D257,'Summary&amp;Assumptions'!$G$32))*$B257+AND(EP$56&lt;'Summary&amp;Assumptions'!$J$31,EP$47&gt;=$FO257,EP$47&lt;=$FP257)*(('Summary&amp;Assumptions'!$H$25*$C257)*(1+'Summary&amp;Assumptions'!$J$29)^(EP$46-1))+AND(EP$56&lt;'Summary&amp;Assumptions'!$J$31,EP$47&gt;=$FQ257,EP$47&lt;=$FR257)*(('Summary&amp;Assumptions'!$H$25*$C257)*(1+'Summary&amp;Assumptions'!$J$29)^(EP$46-1))</f>
        <v>0</v>
      </c>
      <c r="EL257" s="588">
        <f>AND(EQ$55&gt;0,SUM($E257:EK257)&lt;'Summary&amp;Assumptions'!$G$32*$B257,$D257&gt;='Summary&amp;Assumptions'!$D$17,EQ$47&gt;=$D257,EQ$47&lt;=EDATE($D257,'Summary&amp;Assumptions'!$G$32))*$B257+AND(EQ$56&lt;'Summary&amp;Assumptions'!$J$31,EQ$47&gt;=$FO257,EQ$47&lt;=$FP257)*(('Summary&amp;Assumptions'!$H$25*$C257)*(1+'Summary&amp;Assumptions'!$J$29)^(EQ$46-1))+AND(EQ$56&lt;'Summary&amp;Assumptions'!$J$31,EQ$47&gt;=$FQ257,EQ$47&lt;=$FR257)*(('Summary&amp;Assumptions'!$H$25*$C257)*(1+'Summary&amp;Assumptions'!$J$29)^(EQ$46-1))</f>
        <v>0</v>
      </c>
      <c r="EM257" s="588">
        <f>AND(ER$55&gt;0,SUM($E257:EL257)&lt;'Summary&amp;Assumptions'!$G$32*$B257,$D257&gt;='Summary&amp;Assumptions'!$D$17,ER$47&gt;=$D257,ER$47&lt;=EDATE($D257,'Summary&amp;Assumptions'!$G$32))*$B257+AND(ER$56&lt;'Summary&amp;Assumptions'!$J$31,ER$47&gt;=$FO257,ER$47&lt;=$FP257)*(('Summary&amp;Assumptions'!$H$25*$C257)*(1+'Summary&amp;Assumptions'!$J$29)^(ER$46-1))+AND(ER$56&lt;'Summary&amp;Assumptions'!$J$31,ER$47&gt;=$FQ257,ER$47&lt;=$FR257)*(('Summary&amp;Assumptions'!$H$25*$C257)*(1+'Summary&amp;Assumptions'!$J$29)^(ER$46-1))</f>
        <v>0</v>
      </c>
      <c r="EN257" s="588">
        <f>AND(ES$55&gt;0,SUM($E257:EM257)&lt;'Summary&amp;Assumptions'!$G$32*$B257,$D257&gt;='Summary&amp;Assumptions'!$D$17,ES$47&gt;=$D257,ES$47&lt;=EDATE($D257,'Summary&amp;Assumptions'!$G$32))*$B257+AND(ES$56&lt;'Summary&amp;Assumptions'!$J$31,ES$47&gt;=$FO257,ES$47&lt;=$FP257)*(('Summary&amp;Assumptions'!$H$25*$C257)*(1+'Summary&amp;Assumptions'!$J$29)^(ES$46-1))+AND(ES$56&lt;'Summary&amp;Assumptions'!$J$31,ES$47&gt;=$FQ257,ES$47&lt;=$FR257)*(('Summary&amp;Assumptions'!$H$25*$C257)*(1+'Summary&amp;Assumptions'!$J$29)^(ES$46-1))</f>
        <v>0</v>
      </c>
      <c r="EO257" s="588">
        <f>AND(ET$55&gt;0,SUM($E257:EN257)&lt;'Summary&amp;Assumptions'!$G$32*$B257,$D257&gt;='Summary&amp;Assumptions'!$D$17,ET$47&gt;=$D257,ET$47&lt;=EDATE($D257,'Summary&amp;Assumptions'!$G$32))*$B257+AND(ET$56&lt;'Summary&amp;Assumptions'!$J$31,ET$47&gt;=$FO257,ET$47&lt;=$FP257)*(('Summary&amp;Assumptions'!$H$25*$C257)*(1+'Summary&amp;Assumptions'!$J$29)^(ET$46-1))+AND(ET$56&lt;'Summary&amp;Assumptions'!$J$31,ET$47&gt;=$FQ257,ET$47&lt;=$FR257)*(('Summary&amp;Assumptions'!$H$25*$C257)*(1+'Summary&amp;Assumptions'!$J$29)^(ET$46-1))</f>
        <v>0</v>
      </c>
      <c r="EP257" s="588">
        <f>AND(EU$55&gt;0,SUM($E257:EO257)&lt;'Summary&amp;Assumptions'!$G$32*$B257,$D257&gt;='Summary&amp;Assumptions'!$D$17,EU$47&gt;=$D257,EU$47&lt;=EDATE($D257,'Summary&amp;Assumptions'!$G$32))*$B257+AND(EU$56&lt;'Summary&amp;Assumptions'!$J$31,EU$47&gt;=$FO257,EU$47&lt;=$FP257)*(('Summary&amp;Assumptions'!$H$25*$C257)*(1+'Summary&amp;Assumptions'!$J$29)^(EU$46-1))+AND(EU$56&lt;'Summary&amp;Assumptions'!$J$31,EU$47&gt;=$FQ257,EU$47&lt;=$FR257)*(('Summary&amp;Assumptions'!$H$25*$C257)*(1+'Summary&amp;Assumptions'!$J$29)^(EU$46-1))</f>
        <v>0</v>
      </c>
      <c r="EQ257" s="588">
        <f>AND(EV$55&gt;0,SUM($E257:EP257)&lt;'Summary&amp;Assumptions'!$G$32*$B257,$D257&gt;='Summary&amp;Assumptions'!$D$17,EV$47&gt;=$D257,EV$47&lt;=EDATE($D257,'Summary&amp;Assumptions'!$G$32))*$B257+AND(EV$56&lt;'Summary&amp;Assumptions'!$J$31,EV$47&gt;=$FO257,EV$47&lt;=$FP257)*(('Summary&amp;Assumptions'!$H$25*$C257)*(1+'Summary&amp;Assumptions'!$J$29)^(EV$46-1))+AND(EV$56&lt;'Summary&amp;Assumptions'!$J$31,EV$47&gt;=$FQ257,EV$47&lt;=$FR257)*(('Summary&amp;Assumptions'!$H$25*$C257)*(1+'Summary&amp;Assumptions'!$J$29)^(EV$46-1))</f>
        <v>0</v>
      </c>
      <c r="ER257" s="588">
        <f>AND(EW$55&gt;0,SUM($E257:EQ257)&lt;'Summary&amp;Assumptions'!$G$32*$B257,$D257&gt;='Summary&amp;Assumptions'!$D$17,EW$47&gt;=$D257,EW$47&lt;=EDATE($D257,'Summary&amp;Assumptions'!$G$32))*$B257+AND(EW$56&lt;'Summary&amp;Assumptions'!$J$31,EW$47&gt;=$FO257,EW$47&lt;=$FP257)*(('Summary&amp;Assumptions'!$H$25*$C257)*(1+'Summary&amp;Assumptions'!$J$29)^(EW$46-1))+AND(EW$56&lt;'Summary&amp;Assumptions'!$J$31,EW$47&gt;=$FQ257,EW$47&lt;=$FR257)*(('Summary&amp;Assumptions'!$H$25*$C257)*(1+'Summary&amp;Assumptions'!$J$29)^(EW$46-1))</f>
        <v>0</v>
      </c>
      <c r="ES257" s="588">
        <f>AND(EX$55&gt;0,SUM($E257:ER257)&lt;'Summary&amp;Assumptions'!$G$32*$B257,$D257&gt;='Summary&amp;Assumptions'!$D$17,EX$47&gt;=$D257,EX$47&lt;=EDATE($D257,'Summary&amp;Assumptions'!$G$32))*$B257+AND(EX$56&lt;'Summary&amp;Assumptions'!$J$31,EX$47&gt;=$FO257,EX$47&lt;=$FP257)*(('Summary&amp;Assumptions'!$H$25*$C257)*(1+'Summary&amp;Assumptions'!$J$29)^(EX$46-1))+AND(EX$56&lt;'Summary&amp;Assumptions'!$J$31,EX$47&gt;=$FQ257,EX$47&lt;=$FR257)*(('Summary&amp;Assumptions'!$H$25*$C257)*(1+'Summary&amp;Assumptions'!$J$29)^(EX$46-1))</f>
        <v>0</v>
      </c>
      <c r="ET257" s="588">
        <f>AND(EY$55&gt;0,SUM($E257:ES257)&lt;'Summary&amp;Assumptions'!$G$32*$B257,$D257&gt;='Summary&amp;Assumptions'!$D$17,EY$47&gt;=$D257,EY$47&lt;=EDATE($D257,'Summary&amp;Assumptions'!$G$32))*$B257+AND(EY$56&lt;'Summary&amp;Assumptions'!$J$31,EY$47&gt;=$FO257,EY$47&lt;=$FP257)*(('Summary&amp;Assumptions'!$H$25*$C257)*(1+'Summary&amp;Assumptions'!$J$29)^(EY$46-1))+AND(EY$56&lt;'Summary&amp;Assumptions'!$J$31,EY$47&gt;=$FQ257,EY$47&lt;=$FR257)*(('Summary&amp;Assumptions'!$H$25*$C257)*(1+'Summary&amp;Assumptions'!$J$29)^(EY$46-1))</f>
        <v>0</v>
      </c>
      <c r="EU257" s="588">
        <f>AND(EZ$55&gt;0,SUM($E257:ET257)&lt;'Summary&amp;Assumptions'!$G$32*$B257,$D257&gt;='Summary&amp;Assumptions'!$D$17,EZ$47&gt;=$D257,EZ$47&lt;=EDATE($D257,'Summary&amp;Assumptions'!$G$32))*$B257+AND(EZ$56&lt;'Summary&amp;Assumptions'!$J$31,EZ$47&gt;=$FO257,EZ$47&lt;=$FP257)*(('Summary&amp;Assumptions'!$H$25*$C257)*(1+'Summary&amp;Assumptions'!$J$29)^(EZ$46-1))+AND(EZ$56&lt;'Summary&amp;Assumptions'!$J$31,EZ$47&gt;=$FQ257,EZ$47&lt;=$FR257)*(('Summary&amp;Assumptions'!$H$25*$C257)*(1+'Summary&amp;Assumptions'!$J$29)^(EZ$46-1))</f>
        <v>0</v>
      </c>
      <c r="EV257" s="588">
        <f>AND(FA$55&gt;0,SUM($E257:EU257)&lt;'Summary&amp;Assumptions'!$G$32*$B257,$D257&gt;='Summary&amp;Assumptions'!$D$17,FA$47&gt;=$D257,FA$47&lt;=EDATE($D257,'Summary&amp;Assumptions'!$G$32))*$B257+AND(FA$56&lt;'Summary&amp;Assumptions'!$J$31,FA$47&gt;=$FO257,FA$47&lt;=$FP257)*(('Summary&amp;Assumptions'!$H$25*$C257)*(1+'Summary&amp;Assumptions'!$J$29)^(FA$46-1))+AND(FA$56&lt;'Summary&amp;Assumptions'!$J$31,FA$47&gt;=$FQ257,FA$47&lt;=$FR257)*(('Summary&amp;Assumptions'!$H$25*$C257)*(1+'Summary&amp;Assumptions'!$J$29)^(FA$46-1))</f>
        <v>0</v>
      </c>
      <c r="EW257" s="588">
        <f>AND(FB$55&gt;0,SUM($E257:EV257)&lt;'Summary&amp;Assumptions'!$G$32*$B257,$D257&gt;='Summary&amp;Assumptions'!$D$17,FB$47&gt;=$D257,FB$47&lt;=EDATE($D257,'Summary&amp;Assumptions'!$G$32))*$B257+AND(FB$56&lt;'Summary&amp;Assumptions'!$J$31,FB$47&gt;=$FO257,FB$47&lt;=$FP257)*(('Summary&amp;Assumptions'!$H$25*$C257)*(1+'Summary&amp;Assumptions'!$J$29)^(FB$46-1))+AND(FB$56&lt;'Summary&amp;Assumptions'!$J$31,FB$47&gt;=$FQ257,FB$47&lt;=$FR257)*(('Summary&amp;Assumptions'!$H$25*$C257)*(1+'Summary&amp;Assumptions'!$J$29)^(FB$46-1))</f>
        <v>0</v>
      </c>
      <c r="EX257" s="588">
        <f>AND(FC$55&gt;0,SUM($E257:EW257)&lt;'Summary&amp;Assumptions'!$G$32*$B257,$D257&gt;='Summary&amp;Assumptions'!$D$17,FC$47&gt;=$D257,FC$47&lt;=EDATE($D257,'Summary&amp;Assumptions'!$G$32))*$B257+AND(FC$56&lt;'Summary&amp;Assumptions'!$J$31,FC$47&gt;=$FO257,FC$47&lt;=$FP257)*(('Summary&amp;Assumptions'!$H$25*$C257)*(1+'Summary&amp;Assumptions'!$J$29)^(FC$46-1))+AND(FC$56&lt;'Summary&amp;Assumptions'!$J$31,FC$47&gt;=$FQ257,FC$47&lt;=$FR257)*(('Summary&amp;Assumptions'!$H$25*$C257)*(1+'Summary&amp;Assumptions'!$J$29)^(FC$46-1))</f>
        <v>0</v>
      </c>
      <c r="EY257" s="588">
        <f>AND(FD$55&gt;0,SUM($E257:EX257)&lt;'Summary&amp;Assumptions'!$G$32*$B257,$D257&gt;='Summary&amp;Assumptions'!$D$17,FD$47&gt;=$D257,FD$47&lt;=EDATE($D257,'Summary&amp;Assumptions'!$G$32))*$B257+AND(FD$56&lt;'Summary&amp;Assumptions'!$J$31,FD$47&gt;=$FO257,FD$47&lt;=$FP257)*(('Summary&amp;Assumptions'!$H$25*$C257)*(1+'Summary&amp;Assumptions'!$J$29)^(FD$46-1))+AND(FD$56&lt;'Summary&amp;Assumptions'!$J$31,FD$47&gt;=$FQ257,FD$47&lt;=$FR257)*(('Summary&amp;Assumptions'!$H$25*$C257)*(1+'Summary&amp;Assumptions'!$J$29)^(FD$46-1))</f>
        <v>0</v>
      </c>
      <c r="EZ257" s="588">
        <f>AND(FE$55&gt;0,SUM($E257:EY257)&lt;'Summary&amp;Assumptions'!$G$32*$B257,$D257&gt;='Summary&amp;Assumptions'!$D$17,FE$47&gt;=$D257,FE$47&lt;=EDATE($D257,'Summary&amp;Assumptions'!$G$32))*$B257+AND(FE$56&lt;'Summary&amp;Assumptions'!$J$31,FE$47&gt;=$FO257,FE$47&lt;=$FP257)*(('Summary&amp;Assumptions'!$H$25*$C257)*(1+'Summary&amp;Assumptions'!$J$29)^(FE$46-1))+AND(FE$56&lt;'Summary&amp;Assumptions'!$J$31,FE$47&gt;=$FQ257,FE$47&lt;=$FR257)*(('Summary&amp;Assumptions'!$H$25*$C257)*(1+'Summary&amp;Assumptions'!$J$29)^(FE$46-1))</f>
        <v>0</v>
      </c>
      <c r="FA257" s="588">
        <f>AND(FF$55&gt;0,SUM($E257:EZ257)&lt;'Summary&amp;Assumptions'!$G$32*$B257,$D257&gt;='Summary&amp;Assumptions'!$D$17,FF$47&gt;=$D257,FF$47&lt;=EDATE($D257,'Summary&amp;Assumptions'!$G$32))*$B257+AND(FF$56&lt;'Summary&amp;Assumptions'!$J$31,FF$47&gt;=$FO257,FF$47&lt;=$FP257)*(('Summary&amp;Assumptions'!$H$25*$C257)*(1+'Summary&amp;Assumptions'!$J$29)^(FF$46-1))+AND(FF$56&lt;'Summary&amp;Assumptions'!$J$31,FF$47&gt;=$FQ257,FF$47&lt;=$FR257)*(('Summary&amp;Assumptions'!$H$25*$C257)*(1+'Summary&amp;Assumptions'!$J$29)^(FF$46-1))</f>
        <v>0</v>
      </c>
      <c r="FB257" s="588">
        <f>AND(FG$55&gt;0,SUM($E257:FA257)&lt;'Summary&amp;Assumptions'!$G$32*$B257,$D257&gt;='Summary&amp;Assumptions'!$D$17,FG$47&gt;=$D257,FG$47&lt;=EDATE($D257,'Summary&amp;Assumptions'!$G$32))*$B257+AND(FG$56&lt;'Summary&amp;Assumptions'!$J$31,FG$47&gt;=$FO257,FG$47&lt;=$FP257)*(('Summary&amp;Assumptions'!$H$25*$C257)*(1+'Summary&amp;Assumptions'!$J$29)^(FG$46-1))+AND(FG$56&lt;'Summary&amp;Assumptions'!$J$31,FG$47&gt;=$FQ257,FG$47&lt;=$FR257)*(('Summary&amp;Assumptions'!$H$25*$C257)*(1+'Summary&amp;Assumptions'!$J$29)^(FG$46-1))</f>
        <v>0</v>
      </c>
      <c r="FC257" s="588">
        <f>AND(FH$55&gt;0,SUM($E257:FB257)&lt;'Summary&amp;Assumptions'!$G$32*$B257,$D257&gt;='Summary&amp;Assumptions'!$D$17,FH$47&gt;=$D257,FH$47&lt;=EDATE($D257,'Summary&amp;Assumptions'!$G$32))*$B257+AND(FH$56&lt;'Summary&amp;Assumptions'!$J$31,FH$47&gt;=$FO257,FH$47&lt;=$FP257)*(('Summary&amp;Assumptions'!$H$25*$C257)*(1+'Summary&amp;Assumptions'!$J$29)^(FH$46-1))+AND(FH$56&lt;'Summary&amp;Assumptions'!$J$31,FH$47&gt;=$FQ257,FH$47&lt;=$FR257)*(('Summary&amp;Assumptions'!$H$25*$C257)*(1+'Summary&amp;Assumptions'!$J$29)^(FH$46-1))</f>
        <v>0</v>
      </c>
      <c r="FD257" s="588">
        <f>AND(FI$55&gt;0,SUM($E257:FC257)&lt;'Summary&amp;Assumptions'!$G$32*$B257,$D257&gt;='Summary&amp;Assumptions'!$D$17,FI$47&gt;=$D257,FI$47&lt;=EDATE($D257,'Summary&amp;Assumptions'!$G$32))*$B257+AND(FI$56&lt;'Summary&amp;Assumptions'!$J$31,FI$47&gt;=$FO257,FI$47&lt;=$FP257)*(('Summary&amp;Assumptions'!$H$25*$C257)*(1+'Summary&amp;Assumptions'!$J$29)^(FI$46-1))+AND(FI$56&lt;'Summary&amp;Assumptions'!$J$31,FI$47&gt;=$FQ257,FI$47&lt;=$FR257)*(('Summary&amp;Assumptions'!$H$25*$C257)*(1+'Summary&amp;Assumptions'!$J$29)^(FI$46-1))</f>
        <v>0</v>
      </c>
      <c r="FE257" s="588">
        <f>AND(FJ$55&gt;0,SUM($E257:FD257)&lt;'Summary&amp;Assumptions'!$G$32*$B257,$D257&gt;='Summary&amp;Assumptions'!$D$17,FJ$47&gt;=$D257,FJ$47&lt;=EDATE($D257,'Summary&amp;Assumptions'!$G$32))*$B257+AND(FJ$56&lt;'Summary&amp;Assumptions'!$J$31,FJ$47&gt;=$FO257,FJ$47&lt;=$FP257)*(('Summary&amp;Assumptions'!$H$25*$C257)*(1+'Summary&amp;Assumptions'!$J$29)^(FJ$46-1))+AND(FJ$56&lt;'Summary&amp;Assumptions'!$J$31,FJ$47&gt;=$FQ257,FJ$47&lt;=$FR257)*(('Summary&amp;Assumptions'!$H$25*$C257)*(1+'Summary&amp;Assumptions'!$J$29)^(FJ$46-1))</f>
        <v>0</v>
      </c>
      <c r="FF257" s="588">
        <f>AND(FK$55&gt;0,SUM($E257:FE257)&lt;'Summary&amp;Assumptions'!$G$32*$B257,$D257&gt;='Summary&amp;Assumptions'!$D$17,FK$47&gt;=$D257,FK$47&lt;=EDATE($D257,'Summary&amp;Assumptions'!$G$32))*$B257+AND(FK$56&lt;'Summary&amp;Assumptions'!$J$31,FK$47&gt;=$FO257,FK$47&lt;=$FP257)*(('Summary&amp;Assumptions'!$H$25*$C257)*(1+'Summary&amp;Assumptions'!$J$29)^(FK$46-1))+AND(FK$56&lt;'Summary&amp;Assumptions'!$J$31,FK$47&gt;=$FQ257,FK$47&lt;=$FR257)*(('Summary&amp;Assumptions'!$H$25*$C257)*(1+'Summary&amp;Assumptions'!$J$29)^(FK$46-1))</f>
        <v>0</v>
      </c>
      <c r="FG257" s="588">
        <f>AND(FL$55&gt;0,SUM($E257:FF257)&lt;'Summary&amp;Assumptions'!$G$32*$B257,$D257&gt;='Summary&amp;Assumptions'!$D$17,FL$47&gt;=$D257,FL$47&lt;=EDATE($D257,'Summary&amp;Assumptions'!$G$32))*$B257+AND(FL$56&lt;'Summary&amp;Assumptions'!$J$31,FL$47&gt;=$FO257,FL$47&lt;=$FP257)*(('Summary&amp;Assumptions'!$H$25*$C257)*(1+'Summary&amp;Assumptions'!$J$29)^(FL$46-1))+AND(FL$56&lt;'Summary&amp;Assumptions'!$J$31,FL$47&gt;=$FQ257,FL$47&lt;=$FR257)*(('Summary&amp;Assumptions'!$H$25*$C257)*(1+'Summary&amp;Assumptions'!$J$29)^(FL$46-1))</f>
        <v>0</v>
      </c>
      <c r="FH257" s="588">
        <f>AND(FM$55&gt;0,SUM($E257:FG257)&lt;'Summary&amp;Assumptions'!$G$32*$B257,$D257&gt;='Summary&amp;Assumptions'!$D$17,FM$47&gt;=$D257,FM$47&lt;=EDATE($D257,'Summary&amp;Assumptions'!$G$32))*$B257+AND(FM$56&lt;'Summary&amp;Assumptions'!$J$31,FM$47&gt;=$FO257,FM$47&lt;=$FP257)*(('Summary&amp;Assumptions'!$H$25*$C257)*(1+'Summary&amp;Assumptions'!$J$29)^(FM$46-1))+AND(FM$56&lt;'Summary&amp;Assumptions'!$J$31,FM$47&gt;=$FQ257,FM$47&lt;=$FR257)*(('Summary&amp;Assumptions'!$H$25*$C257)*(1+'Summary&amp;Assumptions'!$J$29)^(FM$46-1))</f>
        <v>0</v>
      </c>
      <c r="FI257" s="588">
        <f>AND(FN$55&gt;0,SUM($E257:FH257)&lt;'Summary&amp;Assumptions'!$G$32*$B257,$D257&gt;='Summary&amp;Assumptions'!$D$17,FN$47&gt;=$D257,FN$47&lt;=EDATE($D257,'Summary&amp;Assumptions'!$G$32))*$B257+AND(FN$56&lt;'Summary&amp;Assumptions'!$J$31,FN$47&gt;=$FO257,FN$47&lt;=$FP257)*(('Summary&amp;Assumptions'!$H$25*$C257)*(1+'Summary&amp;Assumptions'!$J$29)^(FN$46-1))+AND(FN$56&lt;'Summary&amp;Assumptions'!$J$31,FN$47&gt;=$FQ257,FN$47&lt;=$FR257)*(('Summary&amp;Assumptions'!$H$25*$C257)*(1+'Summary&amp;Assumptions'!$J$29)^(FN$46-1))</f>
        <v>0</v>
      </c>
      <c r="FJ257" s="588">
        <f>AND(FO$55&gt;0,SUM($E257:FI257)&lt;'Summary&amp;Assumptions'!$G$32*$B257,$D257&gt;='Summary&amp;Assumptions'!$D$17,FO$47&gt;=$D257,FO$47&lt;=EDATE($D257,'Summary&amp;Assumptions'!$G$32))*$B257+AND(FO$56&lt;'Summary&amp;Assumptions'!$J$31,FO$47&gt;=$FO257,FO$47&lt;=$FP257)*(('Summary&amp;Assumptions'!$H$25*$C257)*(1+'Summary&amp;Assumptions'!$J$29)^(FO$46-1))+AND(FO$56&lt;'Summary&amp;Assumptions'!$J$31,FO$47&gt;=$FQ257,FO$47&lt;=$FR257)*(('Summary&amp;Assumptions'!$H$25*$C257)*(1+'Summary&amp;Assumptions'!$J$29)^(FO$46-1))</f>
        <v>0</v>
      </c>
      <c r="FK257" s="588">
        <f>AND(FP$55&gt;0,SUM($E257:FJ257)&lt;'Summary&amp;Assumptions'!$G$32*$B257,$D257&gt;='Summary&amp;Assumptions'!$D$17,FP$47&gt;=$D257,FP$47&lt;=EDATE($D257,'Summary&amp;Assumptions'!$G$32))*$B257+AND(FP$56&lt;'Summary&amp;Assumptions'!$J$31,FP$47&gt;=$FO257,FP$47&lt;=$FP257)*(('Summary&amp;Assumptions'!$H$25*$C257)*(1+'Summary&amp;Assumptions'!$J$29)^(FP$46-1))+AND(FP$56&lt;'Summary&amp;Assumptions'!$J$31,FP$47&gt;=$FQ257,FP$47&lt;=$FR257)*(('Summary&amp;Assumptions'!$H$25*$C257)*(1+'Summary&amp;Assumptions'!$J$29)^(FP$46-1))</f>
        <v>0</v>
      </c>
      <c r="FL257" s="588">
        <f>AND(FQ$55&gt;0,SUM($E257:FK257)&lt;'Summary&amp;Assumptions'!$G$32*$B257,$D257&gt;='Summary&amp;Assumptions'!$D$17,FQ$47&gt;=$D257,FQ$47&lt;=EDATE($D257,'Summary&amp;Assumptions'!$G$32))*$B257+AND(FQ$56&lt;'Summary&amp;Assumptions'!$J$31,FQ$47&gt;=$FO257,FQ$47&lt;=$FP257)*(('Summary&amp;Assumptions'!$H$25*$C257)*(1+'Summary&amp;Assumptions'!$J$29)^(FQ$46-1))+AND(FQ$56&lt;'Summary&amp;Assumptions'!$J$31,FQ$47&gt;=$FQ257,FQ$47&lt;=$FR257)*(('Summary&amp;Assumptions'!$H$25*$C257)*(1+'Summary&amp;Assumptions'!$J$29)^(FQ$46-1))</f>
        <v>0</v>
      </c>
      <c r="FO257" s="576">
        <f>EDATE(D257,'Summary&amp;Assumptions'!$G$34)</f>
        <v>48611</v>
      </c>
      <c r="FP257" s="576">
        <f>EDATE(FO257,'Summary&amp;Assumptions'!$G$33-1)</f>
        <v>48639</v>
      </c>
      <c r="FQ257" s="576">
        <f>EDATE(FO257,'Summary&amp;Assumptions'!$G$34)</f>
        <v>48976</v>
      </c>
      <c r="FR257" s="576">
        <f>EDATE(FQ257,'Summary&amp;Assumptions'!$G$33-1)</f>
        <v>49004</v>
      </c>
    </row>
    <row r="258" spans="2:174" hidden="1" x14ac:dyDescent="0.2">
      <c r="B258" s="588">
        <v>0</v>
      </c>
      <c r="C258" s="193">
        <v>0</v>
      </c>
      <c r="D258" s="589">
        <v>48274</v>
      </c>
      <c r="F258" s="588">
        <f>AND(K$55&gt;0,SUM($E258:E258)&lt;'Summary&amp;Assumptions'!$G$32*$B258,$D258&gt;='Summary&amp;Assumptions'!$D$17,K$47&gt;=$D258,K$47&lt;=EDATE($D258,'Summary&amp;Assumptions'!$G$32))*$B258+AND(K$56&lt;'Summary&amp;Assumptions'!$J$31,K$47&gt;=$FO258,K$47&lt;=$FP258)*(('Summary&amp;Assumptions'!$H$25*$C258)*(1+'Summary&amp;Assumptions'!$J$29)^(K$46-1))+AND(K$56&lt;'Summary&amp;Assumptions'!$J$31,K$47&gt;=$FQ258,K$47&lt;=$FR258)*(('Summary&amp;Assumptions'!$H$25*$C258)*(1+'Summary&amp;Assumptions'!$J$29)^(K$46-1))</f>
        <v>0</v>
      </c>
      <c r="G258" s="588">
        <f>AND(L$55&gt;0,SUM($E258:F258)&lt;'Summary&amp;Assumptions'!$G$32*$B258,$D258&gt;='Summary&amp;Assumptions'!$D$17,L$47&gt;=$D258,L$47&lt;=EDATE($D258,'Summary&amp;Assumptions'!$G$32))*$B258+AND(L$56&lt;'Summary&amp;Assumptions'!$J$31,L$47&gt;=$FO258,L$47&lt;=$FP258)*(('Summary&amp;Assumptions'!$H$25*$C258)*(1+'Summary&amp;Assumptions'!$J$29)^(L$46-1))+AND(L$56&lt;'Summary&amp;Assumptions'!$J$31,L$47&gt;=$FQ258,L$47&lt;=$FR258)*(('Summary&amp;Assumptions'!$H$25*$C258)*(1+'Summary&amp;Assumptions'!$J$29)^(L$46-1))</f>
        <v>0</v>
      </c>
      <c r="H258" s="588">
        <f>AND(M$55&gt;0,SUM($E258:G258)&lt;'Summary&amp;Assumptions'!$G$32*$B258,$D258&gt;='Summary&amp;Assumptions'!$D$17,M$47&gt;=$D258,M$47&lt;=EDATE($D258,'Summary&amp;Assumptions'!$G$32))*$B258+AND(M$56&lt;'Summary&amp;Assumptions'!$J$31,M$47&gt;=$FO258,M$47&lt;=$FP258)*(('Summary&amp;Assumptions'!$H$25*$C258)*(1+'Summary&amp;Assumptions'!$J$29)^(M$46-1))+AND(M$56&lt;'Summary&amp;Assumptions'!$J$31,M$47&gt;=$FQ258,M$47&lt;=$FR258)*(('Summary&amp;Assumptions'!$H$25*$C258)*(1+'Summary&amp;Assumptions'!$J$29)^(M$46-1))</f>
        <v>0</v>
      </c>
      <c r="I258" s="588">
        <f>AND(N$55&gt;0,SUM($E258:H258)&lt;'Summary&amp;Assumptions'!$G$32*$B258,$D258&gt;='Summary&amp;Assumptions'!$D$17,N$47&gt;=$D258,N$47&lt;=EDATE($D258,'Summary&amp;Assumptions'!$G$32))*$B258+AND(N$56&lt;'Summary&amp;Assumptions'!$J$31,N$47&gt;=$FO258,N$47&lt;=$FP258)*(('Summary&amp;Assumptions'!$H$25*$C258)*(1+'Summary&amp;Assumptions'!$J$29)^(N$46-1))+AND(N$56&lt;'Summary&amp;Assumptions'!$J$31,N$47&gt;=$FQ258,N$47&lt;=$FR258)*(('Summary&amp;Assumptions'!$H$25*$C258)*(1+'Summary&amp;Assumptions'!$J$29)^(N$46-1))</f>
        <v>0</v>
      </c>
      <c r="J258" s="588">
        <f>AND(O$55&gt;0,SUM($E258:I258)&lt;'Summary&amp;Assumptions'!$G$32*$B258,$D258&gt;='Summary&amp;Assumptions'!$D$17,O$47&gt;=$D258,O$47&lt;=EDATE($D258,'Summary&amp;Assumptions'!$G$32))*$B258+AND(O$56&lt;'Summary&amp;Assumptions'!$J$31,O$47&gt;=$FO258,O$47&lt;=$FP258)*(('Summary&amp;Assumptions'!$H$25*$C258)*(1+'Summary&amp;Assumptions'!$J$29)^(O$46-1))+AND(O$56&lt;'Summary&amp;Assumptions'!$J$31,O$47&gt;=$FQ258,O$47&lt;=$FR258)*(('Summary&amp;Assumptions'!$H$25*$C258)*(1+'Summary&amp;Assumptions'!$J$29)^(O$46-1))</f>
        <v>0</v>
      </c>
      <c r="K258" s="588">
        <f>AND(P$55&gt;0,SUM($E258:J258)&lt;'Summary&amp;Assumptions'!$G$32*$B258,$D258&gt;='Summary&amp;Assumptions'!$D$17,P$47&gt;=$D258,P$47&lt;=EDATE($D258,'Summary&amp;Assumptions'!$G$32))*$B258+AND(P$56&lt;'Summary&amp;Assumptions'!$J$31,P$47&gt;=$FO258,P$47&lt;=$FP258)*(('Summary&amp;Assumptions'!$H$25*$C258)*(1+'Summary&amp;Assumptions'!$J$29)^(P$46-1))+AND(P$56&lt;'Summary&amp;Assumptions'!$J$31,P$47&gt;=$FQ258,P$47&lt;=$FR258)*(('Summary&amp;Assumptions'!$H$25*$C258)*(1+'Summary&amp;Assumptions'!$J$29)^(P$46-1))</f>
        <v>0</v>
      </c>
      <c r="L258" s="588">
        <f>AND(Q$55&gt;0,SUM($E258:K258)&lt;'Summary&amp;Assumptions'!$G$32*$B258,$D258&gt;='Summary&amp;Assumptions'!$D$17,Q$47&gt;=$D258,Q$47&lt;=EDATE($D258,'Summary&amp;Assumptions'!$G$32))*$B258+AND(Q$56&lt;'Summary&amp;Assumptions'!$J$31,Q$47&gt;=$FO258,Q$47&lt;=$FP258)*(('Summary&amp;Assumptions'!$H$25*$C258)*(1+'Summary&amp;Assumptions'!$J$29)^(Q$46-1))+AND(Q$56&lt;'Summary&amp;Assumptions'!$J$31,Q$47&gt;=$FQ258,Q$47&lt;=$FR258)*(('Summary&amp;Assumptions'!$H$25*$C258)*(1+'Summary&amp;Assumptions'!$J$29)^(Q$46-1))</f>
        <v>0</v>
      </c>
      <c r="M258" s="588">
        <f>AND(R$55&gt;0,SUM($E258:L258)&lt;'Summary&amp;Assumptions'!$G$32*$B258,$D258&gt;='Summary&amp;Assumptions'!$D$17,R$47&gt;=$D258,R$47&lt;=EDATE($D258,'Summary&amp;Assumptions'!$G$32))*$B258+AND(R$56&lt;'Summary&amp;Assumptions'!$J$31,R$47&gt;=$FO258,R$47&lt;=$FP258)*(('Summary&amp;Assumptions'!$H$25*$C258)*(1+'Summary&amp;Assumptions'!$J$29)^(R$46-1))+AND(R$56&lt;'Summary&amp;Assumptions'!$J$31,R$47&gt;=$FQ258,R$47&lt;=$FR258)*(('Summary&amp;Assumptions'!$H$25*$C258)*(1+'Summary&amp;Assumptions'!$J$29)^(R$46-1))</f>
        <v>0</v>
      </c>
      <c r="N258" s="588">
        <f>AND(S$55&gt;0,SUM($E258:M258)&lt;'Summary&amp;Assumptions'!$G$32*$B258,$D258&gt;='Summary&amp;Assumptions'!$D$17,S$47&gt;=$D258,S$47&lt;=EDATE($D258,'Summary&amp;Assumptions'!$G$32))*$B258+AND(S$56&lt;'Summary&amp;Assumptions'!$J$31,S$47&gt;=$FO258,S$47&lt;=$FP258)*(('Summary&amp;Assumptions'!$H$25*$C258)*(1+'Summary&amp;Assumptions'!$J$29)^(S$46-1))+AND(S$56&lt;'Summary&amp;Assumptions'!$J$31,S$47&gt;=$FQ258,S$47&lt;=$FR258)*(('Summary&amp;Assumptions'!$H$25*$C258)*(1+'Summary&amp;Assumptions'!$J$29)^(S$46-1))</f>
        <v>0</v>
      </c>
      <c r="O258" s="588">
        <f>AND(T$55&gt;0,SUM($E258:N258)&lt;'Summary&amp;Assumptions'!$G$32*$B258,$D258&gt;='Summary&amp;Assumptions'!$D$17,T$47&gt;=$D258,T$47&lt;=EDATE($D258,'Summary&amp;Assumptions'!$G$32))*$B258+AND(T$56&lt;'Summary&amp;Assumptions'!$J$31,T$47&gt;=$FO258,T$47&lt;=$FP258)*(('Summary&amp;Assumptions'!$H$25*$C258)*(1+'Summary&amp;Assumptions'!$J$29)^(T$46-1))+AND(T$56&lt;'Summary&amp;Assumptions'!$J$31,T$47&gt;=$FQ258,T$47&lt;=$FR258)*(('Summary&amp;Assumptions'!$H$25*$C258)*(1+'Summary&amp;Assumptions'!$J$29)^(T$46-1))</f>
        <v>0</v>
      </c>
      <c r="P258" s="588">
        <f>AND(U$55&gt;0,SUM($E258:O258)&lt;'Summary&amp;Assumptions'!$G$32*$B258,$D258&gt;='Summary&amp;Assumptions'!$D$17,U$47&gt;=$D258,U$47&lt;=EDATE($D258,'Summary&amp;Assumptions'!$G$32))*$B258+AND(U$56&lt;'Summary&amp;Assumptions'!$J$31,U$47&gt;=$FO258,U$47&lt;=$FP258)*(('Summary&amp;Assumptions'!$H$25*$C258)*(1+'Summary&amp;Assumptions'!$J$29)^(U$46-1))+AND(U$56&lt;'Summary&amp;Assumptions'!$J$31,U$47&gt;=$FQ258,U$47&lt;=$FR258)*(('Summary&amp;Assumptions'!$H$25*$C258)*(1+'Summary&amp;Assumptions'!$J$29)^(U$46-1))</f>
        <v>0</v>
      </c>
      <c r="Q258" s="588">
        <f>AND(V$55&gt;0,SUM($E258:P258)&lt;'Summary&amp;Assumptions'!$G$32*$B258,$D258&gt;='Summary&amp;Assumptions'!$D$17,V$47&gt;=$D258,V$47&lt;=EDATE($D258,'Summary&amp;Assumptions'!$G$32))*$B258+AND(V$56&lt;'Summary&amp;Assumptions'!$J$31,V$47&gt;=$FO258,V$47&lt;=$FP258)*(('Summary&amp;Assumptions'!$H$25*$C258)*(1+'Summary&amp;Assumptions'!$J$29)^(V$46-1))+AND(V$56&lt;'Summary&amp;Assumptions'!$J$31,V$47&gt;=$FQ258,V$47&lt;=$FR258)*(('Summary&amp;Assumptions'!$H$25*$C258)*(1+'Summary&amp;Assumptions'!$J$29)^(V$46-1))</f>
        <v>0</v>
      </c>
      <c r="R258" s="588">
        <f>AND(W$55&gt;0,SUM($E258:Q258)&lt;'Summary&amp;Assumptions'!$G$32*$B258,$D258&gt;='Summary&amp;Assumptions'!$D$17,W$47&gt;=$D258,W$47&lt;=EDATE($D258,'Summary&amp;Assumptions'!$G$32))*$B258+AND(W$56&lt;'Summary&amp;Assumptions'!$J$31,W$47&gt;=$FO258,W$47&lt;=$FP258)*(('Summary&amp;Assumptions'!$H$25*$C258)*(1+'Summary&amp;Assumptions'!$J$29)^(W$46-1))+AND(W$56&lt;'Summary&amp;Assumptions'!$J$31,W$47&gt;=$FQ258,W$47&lt;=$FR258)*(('Summary&amp;Assumptions'!$H$25*$C258)*(1+'Summary&amp;Assumptions'!$J$29)^(W$46-1))</f>
        <v>0</v>
      </c>
      <c r="S258" s="588">
        <f>AND(X$55&gt;0,SUM($E258:R258)&lt;'Summary&amp;Assumptions'!$G$32*$B258,$D258&gt;='Summary&amp;Assumptions'!$D$17,X$47&gt;=$D258,X$47&lt;=EDATE($D258,'Summary&amp;Assumptions'!$G$32))*$B258+AND(X$56&lt;'Summary&amp;Assumptions'!$J$31,X$47&gt;=$FO258,X$47&lt;=$FP258)*(('Summary&amp;Assumptions'!$H$25*$C258)*(1+'Summary&amp;Assumptions'!$J$29)^(X$46-1))+AND(X$56&lt;'Summary&amp;Assumptions'!$J$31,X$47&gt;=$FQ258,X$47&lt;=$FR258)*(('Summary&amp;Assumptions'!$H$25*$C258)*(1+'Summary&amp;Assumptions'!$J$29)^(X$46-1))</f>
        <v>0</v>
      </c>
      <c r="T258" s="588">
        <f>AND(Y$55&gt;0,SUM($E258:S258)&lt;'Summary&amp;Assumptions'!$G$32*$B258,$D258&gt;='Summary&amp;Assumptions'!$D$17,Y$47&gt;=$D258,Y$47&lt;=EDATE($D258,'Summary&amp;Assumptions'!$G$32))*$B258+AND(Y$56&lt;'Summary&amp;Assumptions'!$J$31,Y$47&gt;=$FO258,Y$47&lt;=$FP258)*(('Summary&amp;Assumptions'!$H$25*$C258)*(1+'Summary&amp;Assumptions'!$J$29)^(Y$46-1))+AND(Y$56&lt;'Summary&amp;Assumptions'!$J$31,Y$47&gt;=$FQ258,Y$47&lt;=$FR258)*(('Summary&amp;Assumptions'!$H$25*$C258)*(1+'Summary&amp;Assumptions'!$J$29)^(Y$46-1))</f>
        <v>0</v>
      </c>
      <c r="U258" s="588">
        <f>AND(Z$55&gt;0,SUM($E258:T258)&lt;'Summary&amp;Assumptions'!$G$32*$B258,$D258&gt;='Summary&amp;Assumptions'!$D$17,Z$47&gt;=$D258,Z$47&lt;=EDATE($D258,'Summary&amp;Assumptions'!$G$32))*$B258+AND(Z$56&lt;'Summary&amp;Assumptions'!$J$31,Z$47&gt;=$FO258,Z$47&lt;=$FP258)*(('Summary&amp;Assumptions'!$H$25*$C258)*(1+'Summary&amp;Assumptions'!$J$29)^(Z$46-1))+AND(Z$56&lt;'Summary&amp;Assumptions'!$J$31,Z$47&gt;=$FQ258,Z$47&lt;=$FR258)*(('Summary&amp;Assumptions'!$H$25*$C258)*(1+'Summary&amp;Assumptions'!$J$29)^(Z$46-1))</f>
        <v>0</v>
      </c>
      <c r="V258" s="588">
        <f>AND(AA$55&gt;0,SUM($E258:U258)&lt;'Summary&amp;Assumptions'!$G$32*$B258,$D258&gt;='Summary&amp;Assumptions'!$D$17,AA$47&gt;=$D258,AA$47&lt;=EDATE($D258,'Summary&amp;Assumptions'!$G$32))*$B258+AND(AA$56&lt;'Summary&amp;Assumptions'!$J$31,AA$47&gt;=$FO258,AA$47&lt;=$FP258)*(('Summary&amp;Assumptions'!$H$25*$C258)*(1+'Summary&amp;Assumptions'!$J$29)^(AA$46-1))+AND(AA$56&lt;'Summary&amp;Assumptions'!$J$31,AA$47&gt;=$FQ258,AA$47&lt;=$FR258)*(('Summary&amp;Assumptions'!$H$25*$C258)*(1+'Summary&amp;Assumptions'!$J$29)^(AA$46-1))</f>
        <v>0</v>
      </c>
      <c r="W258" s="588">
        <f>AND(AB$55&gt;0,SUM($E258:V258)&lt;'Summary&amp;Assumptions'!$G$32*$B258,$D258&gt;='Summary&amp;Assumptions'!$D$17,AB$47&gt;=$D258,AB$47&lt;=EDATE($D258,'Summary&amp;Assumptions'!$G$32))*$B258+AND(AB$56&lt;'Summary&amp;Assumptions'!$J$31,AB$47&gt;=$FO258,AB$47&lt;=$FP258)*(('Summary&amp;Assumptions'!$H$25*$C258)*(1+'Summary&amp;Assumptions'!$J$29)^(AB$46-1))+AND(AB$56&lt;'Summary&amp;Assumptions'!$J$31,AB$47&gt;=$FQ258,AB$47&lt;=$FR258)*(('Summary&amp;Assumptions'!$H$25*$C258)*(1+'Summary&amp;Assumptions'!$J$29)^(AB$46-1))</f>
        <v>0</v>
      </c>
      <c r="X258" s="588">
        <f>AND(AC$55&gt;0,SUM($E258:W258)&lt;'Summary&amp;Assumptions'!$G$32*$B258,$D258&gt;='Summary&amp;Assumptions'!$D$17,AC$47&gt;=$D258,AC$47&lt;=EDATE($D258,'Summary&amp;Assumptions'!$G$32))*$B258+AND(AC$56&lt;'Summary&amp;Assumptions'!$J$31,AC$47&gt;=$FO258,AC$47&lt;=$FP258)*(('Summary&amp;Assumptions'!$H$25*$C258)*(1+'Summary&amp;Assumptions'!$J$29)^(AC$46-1))+AND(AC$56&lt;'Summary&amp;Assumptions'!$J$31,AC$47&gt;=$FQ258,AC$47&lt;=$FR258)*(('Summary&amp;Assumptions'!$H$25*$C258)*(1+'Summary&amp;Assumptions'!$J$29)^(AC$46-1))</f>
        <v>0</v>
      </c>
      <c r="Y258" s="588">
        <f>AND(AD$55&gt;0,SUM($E258:X258)&lt;'Summary&amp;Assumptions'!$G$32*$B258,$D258&gt;='Summary&amp;Assumptions'!$D$17,AD$47&gt;=$D258,AD$47&lt;=EDATE($D258,'Summary&amp;Assumptions'!$G$32))*$B258+AND(AD$56&lt;'Summary&amp;Assumptions'!$J$31,AD$47&gt;=$FO258,AD$47&lt;=$FP258)*(('Summary&amp;Assumptions'!$H$25*$C258)*(1+'Summary&amp;Assumptions'!$J$29)^(AD$46-1))+AND(AD$56&lt;'Summary&amp;Assumptions'!$J$31,AD$47&gt;=$FQ258,AD$47&lt;=$FR258)*(('Summary&amp;Assumptions'!$H$25*$C258)*(1+'Summary&amp;Assumptions'!$J$29)^(AD$46-1))</f>
        <v>0</v>
      </c>
      <c r="Z258" s="588">
        <f>AND(AE$55&gt;0,SUM($E258:Y258)&lt;'Summary&amp;Assumptions'!$G$32*$B258,$D258&gt;='Summary&amp;Assumptions'!$D$17,AE$47&gt;=$D258,AE$47&lt;=EDATE($D258,'Summary&amp;Assumptions'!$G$32))*$B258+AND(AE$56&lt;'Summary&amp;Assumptions'!$J$31,AE$47&gt;=$FO258,AE$47&lt;=$FP258)*(('Summary&amp;Assumptions'!$H$25*$C258)*(1+'Summary&amp;Assumptions'!$J$29)^(AE$46-1))+AND(AE$56&lt;'Summary&amp;Assumptions'!$J$31,AE$47&gt;=$FQ258,AE$47&lt;=$FR258)*(('Summary&amp;Assumptions'!$H$25*$C258)*(1+'Summary&amp;Assumptions'!$J$29)^(AE$46-1))</f>
        <v>0</v>
      </c>
      <c r="AA258" s="588">
        <f>AND(AF$55&gt;0,SUM($E258:Z258)&lt;'Summary&amp;Assumptions'!$G$32*$B258,$D258&gt;='Summary&amp;Assumptions'!$D$17,AF$47&gt;=$D258,AF$47&lt;=EDATE($D258,'Summary&amp;Assumptions'!$G$32))*$B258+AND(AF$56&lt;'Summary&amp;Assumptions'!$J$31,AF$47&gt;=$FO258,AF$47&lt;=$FP258)*(('Summary&amp;Assumptions'!$H$25*$C258)*(1+'Summary&amp;Assumptions'!$J$29)^(AF$46-1))+AND(AF$56&lt;'Summary&amp;Assumptions'!$J$31,AF$47&gt;=$FQ258,AF$47&lt;=$FR258)*(('Summary&amp;Assumptions'!$H$25*$C258)*(1+'Summary&amp;Assumptions'!$J$29)^(AF$46-1))</f>
        <v>0</v>
      </c>
      <c r="AB258" s="588">
        <f>AND(AG$55&gt;0,SUM($E258:AA258)&lt;'Summary&amp;Assumptions'!$G$32*$B258,$D258&gt;='Summary&amp;Assumptions'!$D$17,AG$47&gt;=$D258,AG$47&lt;=EDATE($D258,'Summary&amp;Assumptions'!$G$32))*$B258+AND(AG$56&lt;'Summary&amp;Assumptions'!$J$31,AG$47&gt;=$FO258,AG$47&lt;=$FP258)*(('Summary&amp;Assumptions'!$H$25*$C258)*(1+'Summary&amp;Assumptions'!$J$29)^(AG$46-1))+AND(AG$56&lt;'Summary&amp;Assumptions'!$J$31,AG$47&gt;=$FQ258,AG$47&lt;=$FR258)*(('Summary&amp;Assumptions'!$H$25*$C258)*(1+'Summary&amp;Assumptions'!$J$29)^(AG$46-1))</f>
        <v>0</v>
      </c>
      <c r="AC258" s="588">
        <f>AND(AH$55&gt;0,SUM($E258:AB258)&lt;'Summary&amp;Assumptions'!$G$32*$B258,$D258&gt;='Summary&amp;Assumptions'!$D$17,AH$47&gt;=$D258,AH$47&lt;=EDATE($D258,'Summary&amp;Assumptions'!$G$32))*$B258+AND(AH$56&lt;'Summary&amp;Assumptions'!$J$31,AH$47&gt;=$FO258,AH$47&lt;=$FP258)*(('Summary&amp;Assumptions'!$H$25*$C258)*(1+'Summary&amp;Assumptions'!$J$29)^(AH$46-1))+AND(AH$56&lt;'Summary&amp;Assumptions'!$J$31,AH$47&gt;=$FQ258,AH$47&lt;=$FR258)*(('Summary&amp;Assumptions'!$H$25*$C258)*(1+'Summary&amp;Assumptions'!$J$29)^(AH$46-1))</f>
        <v>0</v>
      </c>
      <c r="AD258" s="588">
        <f>AND(AI$55&gt;0,SUM($E258:AC258)&lt;'Summary&amp;Assumptions'!$G$32*$B258,$D258&gt;='Summary&amp;Assumptions'!$D$17,AI$47&gt;=$D258,AI$47&lt;=EDATE($D258,'Summary&amp;Assumptions'!$G$32))*$B258+AND(AI$56&lt;'Summary&amp;Assumptions'!$J$31,AI$47&gt;=$FO258,AI$47&lt;=$FP258)*(('Summary&amp;Assumptions'!$H$25*$C258)*(1+'Summary&amp;Assumptions'!$J$29)^(AI$46-1))+AND(AI$56&lt;'Summary&amp;Assumptions'!$J$31,AI$47&gt;=$FQ258,AI$47&lt;=$FR258)*(('Summary&amp;Assumptions'!$H$25*$C258)*(1+'Summary&amp;Assumptions'!$J$29)^(AI$46-1))</f>
        <v>0</v>
      </c>
      <c r="AE258" s="588">
        <f>AND(AJ$55&gt;0,SUM($E258:AD258)&lt;'Summary&amp;Assumptions'!$G$32*$B258,$D258&gt;='Summary&amp;Assumptions'!$D$17,AJ$47&gt;=$D258,AJ$47&lt;=EDATE($D258,'Summary&amp;Assumptions'!$G$32))*$B258+AND(AJ$56&lt;'Summary&amp;Assumptions'!$J$31,AJ$47&gt;=$FO258,AJ$47&lt;=$FP258)*(('Summary&amp;Assumptions'!$H$25*$C258)*(1+'Summary&amp;Assumptions'!$J$29)^(AJ$46-1))+AND(AJ$56&lt;'Summary&amp;Assumptions'!$J$31,AJ$47&gt;=$FQ258,AJ$47&lt;=$FR258)*(('Summary&amp;Assumptions'!$H$25*$C258)*(1+'Summary&amp;Assumptions'!$J$29)^(AJ$46-1))</f>
        <v>0</v>
      </c>
      <c r="AF258" s="588">
        <f>AND(AK$55&gt;0,SUM($E258:AE258)&lt;'Summary&amp;Assumptions'!$G$32*$B258,$D258&gt;='Summary&amp;Assumptions'!$D$17,AK$47&gt;=$D258,AK$47&lt;=EDATE($D258,'Summary&amp;Assumptions'!$G$32))*$B258+AND(AK$56&lt;'Summary&amp;Assumptions'!$J$31,AK$47&gt;=$FO258,AK$47&lt;=$FP258)*(('Summary&amp;Assumptions'!$H$25*$C258)*(1+'Summary&amp;Assumptions'!$J$29)^(AK$46-1))+AND(AK$56&lt;'Summary&amp;Assumptions'!$J$31,AK$47&gt;=$FQ258,AK$47&lt;=$FR258)*(('Summary&amp;Assumptions'!$H$25*$C258)*(1+'Summary&amp;Assumptions'!$J$29)^(AK$46-1))</f>
        <v>0</v>
      </c>
      <c r="AG258" s="588">
        <f>AND(AL$55&gt;0,SUM($E258:AF258)&lt;'Summary&amp;Assumptions'!$G$32*$B258,$D258&gt;='Summary&amp;Assumptions'!$D$17,AL$47&gt;=$D258,AL$47&lt;=EDATE($D258,'Summary&amp;Assumptions'!$G$32))*$B258+AND(AL$56&lt;'Summary&amp;Assumptions'!$J$31,AL$47&gt;=$FO258,AL$47&lt;=$FP258)*(('Summary&amp;Assumptions'!$H$25*$C258)*(1+'Summary&amp;Assumptions'!$J$29)^(AL$46-1))+AND(AL$56&lt;'Summary&amp;Assumptions'!$J$31,AL$47&gt;=$FQ258,AL$47&lt;=$FR258)*(('Summary&amp;Assumptions'!$H$25*$C258)*(1+'Summary&amp;Assumptions'!$J$29)^(AL$46-1))</f>
        <v>0</v>
      </c>
      <c r="AH258" s="588">
        <f>AND(AM$55&gt;0,SUM($E258:AG258)&lt;'Summary&amp;Assumptions'!$G$32*$B258,$D258&gt;='Summary&amp;Assumptions'!$D$17,AM$47&gt;=$D258,AM$47&lt;=EDATE($D258,'Summary&amp;Assumptions'!$G$32))*$B258+AND(AM$56&lt;'Summary&amp;Assumptions'!$J$31,AM$47&gt;=$FO258,AM$47&lt;=$FP258)*(('Summary&amp;Assumptions'!$H$25*$C258)*(1+'Summary&amp;Assumptions'!$J$29)^(AM$46-1))+AND(AM$56&lt;'Summary&amp;Assumptions'!$J$31,AM$47&gt;=$FQ258,AM$47&lt;=$FR258)*(('Summary&amp;Assumptions'!$H$25*$C258)*(1+'Summary&amp;Assumptions'!$J$29)^(AM$46-1))</f>
        <v>0</v>
      </c>
      <c r="AI258" s="588">
        <f>AND(AN$55&gt;0,SUM($E258:AH258)&lt;'Summary&amp;Assumptions'!$G$32*$B258,$D258&gt;='Summary&amp;Assumptions'!$D$17,AN$47&gt;=$D258,AN$47&lt;=EDATE($D258,'Summary&amp;Assumptions'!$G$32))*$B258+AND(AN$56&lt;'Summary&amp;Assumptions'!$J$31,AN$47&gt;=$FO258,AN$47&lt;=$FP258)*(('Summary&amp;Assumptions'!$H$25*$C258)*(1+'Summary&amp;Assumptions'!$J$29)^(AN$46-1))+AND(AN$56&lt;'Summary&amp;Assumptions'!$J$31,AN$47&gt;=$FQ258,AN$47&lt;=$FR258)*(('Summary&amp;Assumptions'!$H$25*$C258)*(1+'Summary&amp;Assumptions'!$J$29)^(AN$46-1))</f>
        <v>0</v>
      </c>
      <c r="AJ258" s="588">
        <f>AND(AO$55&gt;0,SUM($E258:AI258)&lt;'Summary&amp;Assumptions'!$G$32*$B258,$D258&gt;='Summary&amp;Assumptions'!$D$17,AO$47&gt;=$D258,AO$47&lt;=EDATE($D258,'Summary&amp;Assumptions'!$G$32))*$B258+AND(AO$56&lt;'Summary&amp;Assumptions'!$J$31,AO$47&gt;=$FO258,AO$47&lt;=$FP258)*(('Summary&amp;Assumptions'!$H$25*$C258)*(1+'Summary&amp;Assumptions'!$J$29)^(AO$46-1))+AND(AO$56&lt;'Summary&amp;Assumptions'!$J$31,AO$47&gt;=$FQ258,AO$47&lt;=$FR258)*(('Summary&amp;Assumptions'!$H$25*$C258)*(1+'Summary&amp;Assumptions'!$J$29)^(AO$46-1))</f>
        <v>0</v>
      </c>
      <c r="AK258" s="588">
        <f>AND(AP$55&gt;0,SUM($E258:AJ258)&lt;'Summary&amp;Assumptions'!$G$32*$B258,$D258&gt;='Summary&amp;Assumptions'!$D$17,AP$47&gt;=$D258,AP$47&lt;=EDATE($D258,'Summary&amp;Assumptions'!$G$32))*$B258+AND(AP$56&lt;'Summary&amp;Assumptions'!$J$31,AP$47&gt;=$FO258,AP$47&lt;=$FP258)*(('Summary&amp;Assumptions'!$H$25*$C258)*(1+'Summary&amp;Assumptions'!$J$29)^(AP$46-1))+AND(AP$56&lt;'Summary&amp;Assumptions'!$J$31,AP$47&gt;=$FQ258,AP$47&lt;=$FR258)*(('Summary&amp;Assumptions'!$H$25*$C258)*(1+'Summary&amp;Assumptions'!$J$29)^(AP$46-1))</f>
        <v>0</v>
      </c>
      <c r="AL258" s="588">
        <f>AND(AQ$55&gt;0,SUM($E258:AK258)&lt;'Summary&amp;Assumptions'!$G$32*$B258,$D258&gt;='Summary&amp;Assumptions'!$D$17,AQ$47&gt;=$D258,AQ$47&lt;=EDATE($D258,'Summary&amp;Assumptions'!$G$32))*$B258+AND(AQ$56&lt;'Summary&amp;Assumptions'!$J$31,AQ$47&gt;=$FO258,AQ$47&lt;=$FP258)*(('Summary&amp;Assumptions'!$H$25*$C258)*(1+'Summary&amp;Assumptions'!$J$29)^(AQ$46-1))+AND(AQ$56&lt;'Summary&amp;Assumptions'!$J$31,AQ$47&gt;=$FQ258,AQ$47&lt;=$FR258)*(('Summary&amp;Assumptions'!$H$25*$C258)*(1+'Summary&amp;Assumptions'!$J$29)^(AQ$46-1))</f>
        <v>0</v>
      </c>
      <c r="AM258" s="588">
        <f>AND(AR$55&gt;0,SUM($E258:AL258)&lt;'Summary&amp;Assumptions'!$G$32*$B258,$D258&gt;='Summary&amp;Assumptions'!$D$17,AR$47&gt;=$D258,AR$47&lt;=EDATE($D258,'Summary&amp;Assumptions'!$G$32))*$B258+AND(AR$56&lt;'Summary&amp;Assumptions'!$J$31,AR$47&gt;=$FO258,AR$47&lt;=$FP258)*(('Summary&amp;Assumptions'!$H$25*$C258)*(1+'Summary&amp;Assumptions'!$J$29)^(AR$46-1))+AND(AR$56&lt;'Summary&amp;Assumptions'!$J$31,AR$47&gt;=$FQ258,AR$47&lt;=$FR258)*(('Summary&amp;Assumptions'!$H$25*$C258)*(1+'Summary&amp;Assumptions'!$J$29)^(AR$46-1))</f>
        <v>0</v>
      </c>
      <c r="AN258" s="588">
        <f>AND(AS$55&gt;0,SUM($E258:AM258)&lt;'Summary&amp;Assumptions'!$G$32*$B258,$D258&gt;='Summary&amp;Assumptions'!$D$17,AS$47&gt;=$D258,AS$47&lt;=EDATE($D258,'Summary&amp;Assumptions'!$G$32))*$B258+AND(AS$56&lt;'Summary&amp;Assumptions'!$J$31,AS$47&gt;=$FO258,AS$47&lt;=$FP258)*(('Summary&amp;Assumptions'!$H$25*$C258)*(1+'Summary&amp;Assumptions'!$J$29)^(AS$46-1))+AND(AS$56&lt;'Summary&amp;Assumptions'!$J$31,AS$47&gt;=$FQ258,AS$47&lt;=$FR258)*(('Summary&amp;Assumptions'!$H$25*$C258)*(1+'Summary&amp;Assumptions'!$J$29)^(AS$46-1))</f>
        <v>0</v>
      </c>
      <c r="AO258" s="588">
        <f>AND(AT$55&gt;0,SUM($E258:AN258)&lt;'Summary&amp;Assumptions'!$G$32*$B258,$D258&gt;='Summary&amp;Assumptions'!$D$17,AT$47&gt;=$D258,AT$47&lt;=EDATE($D258,'Summary&amp;Assumptions'!$G$32))*$B258+AND(AT$56&lt;'Summary&amp;Assumptions'!$J$31,AT$47&gt;=$FO258,AT$47&lt;=$FP258)*(('Summary&amp;Assumptions'!$H$25*$C258)*(1+'Summary&amp;Assumptions'!$J$29)^(AT$46-1))+AND(AT$56&lt;'Summary&amp;Assumptions'!$J$31,AT$47&gt;=$FQ258,AT$47&lt;=$FR258)*(('Summary&amp;Assumptions'!$H$25*$C258)*(1+'Summary&amp;Assumptions'!$J$29)^(AT$46-1))</f>
        <v>0</v>
      </c>
      <c r="AP258" s="588">
        <f>AND(AU$55&gt;0,SUM($E258:AO258)&lt;'Summary&amp;Assumptions'!$G$32*$B258,$D258&gt;='Summary&amp;Assumptions'!$D$17,AU$47&gt;=$D258,AU$47&lt;=EDATE($D258,'Summary&amp;Assumptions'!$G$32))*$B258+AND(AU$56&lt;'Summary&amp;Assumptions'!$J$31,AU$47&gt;=$FO258,AU$47&lt;=$FP258)*(('Summary&amp;Assumptions'!$H$25*$C258)*(1+'Summary&amp;Assumptions'!$J$29)^(AU$46-1))+AND(AU$56&lt;'Summary&amp;Assumptions'!$J$31,AU$47&gt;=$FQ258,AU$47&lt;=$FR258)*(('Summary&amp;Assumptions'!$H$25*$C258)*(1+'Summary&amp;Assumptions'!$J$29)^(AU$46-1))</f>
        <v>0</v>
      </c>
      <c r="AQ258" s="588">
        <f>AND(AV$55&gt;0,SUM($E258:AP258)&lt;'Summary&amp;Assumptions'!$G$32*$B258,$D258&gt;='Summary&amp;Assumptions'!$D$17,AV$47&gt;=$D258,AV$47&lt;=EDATE($D258,'Summary&amp;Assumptions'!$G$32))*$B258+AND(AV$56&lt;'Summary&amp;Assumptions'!$J$31,AV$47&gt;=$FO258,AV$47&lt;=$FP258)*(('Summary&amp;Assumptions'!$H$25*$C258)*(1+'Summary&amp;Assumptions'!$J$29)^(AV$46-1))+AND(AV$56&lt;'Summary&amp;Assumptions'!$J$31,AV$47&gt;=$FQ258,AV$47&lt;=$FR258)*(('Summary&amp;Assumptions'!$H$25*$C258)*(1+'Summary&amp;Assumptions'!$J$29)^(AV$46-1))</f>
        <v>0</v>
      </c>
      <c r="AR258" s="588">
        <f>AND(AW$55&gt;0,SUM($E258:AQ258)&lt;'Summary&amp;Assumptions'!$G$32*$B258,$D258&gt;='Summary&amp;Assumptions'!$D$17,AW$47&gt;=$D258,AW$47&lt;=EDATE($D258,'Summary&amp;Assumptions'!$G$32))*$B258+AND(AW$56&lt;'Summary&amp;Assumptions'!$J$31,AW$47&gt;=$FO258,AW$47&lt;=$FP258)*(('Summary&amp;Assumptions'!$H$25*$C258)*(1+'Summary&amp;Assumptions'!$J$29)^(AW$46-1))+AND(AW$56&lt;'Summary&amp;Assumptions'!$J$31,AW$47&gt;=$FQ258,AW$47&lt;=$FR258)*(('Summary&amp;Assumptions'!$H$25*$C258)*(1+'Summary&amp;Assumptions'!$J$29)^(AW$46-1))</f>
        <v>0</v>
      </c>
      <c r="AS258" s="588">
        <f>AND(AX$55&gt;0,SUM($E258:AR258)&lt;'Summary&amp;Assumptions'!$G$32*$B258,$D258&gt;='Summary&amp;Assumptions'!$D$17,AX$47&gt;=$D258,AX$47&lt;=EDATE($D258,'Summary&amp;Assumptions'!$G$32))*$B258+AND(AX$56&lt;'Summary&amp;Assumptions'!$J$31,AX$47&gt;=$FO258,AX$47&lt;=$FP258)*(('Summary&amp;Assumptions'!$H$25*$C258)*(1+'Summary&amp;Assumptions'!$J$29)^(AX$46-1))+AND(AX$56&lt;'Summary&amp;Assumptions'!$J$31,AX$47&gt;=$FQ258,AX$47&lt;=$FR258)*(('Summary&amp;Assumptions'!$H$25*$C258)*(1+'Summary&amp;Assumptions'!$J$29)^(AX$46-1))</f>
        <v>0</v>
      </c>
      <c r="AT258" s="588">
        <f>AND(AY$55&gt;0,SUM($E258:AS258)&lt;'Summary&amp;Assumptions'!$G$32*$B258,$D258&gt;='Summary&amp;Assumptions'!$D$17,AY$47&gt;=$D258,AY$47&lt;=EDATE($D258,'Summary&amp;Assumptions'!$G$32))*$B258+AND(AY$56&lt;'Summary&amp;Assumptions'!$J$31,AY$47&gt;=$FO258,AY$47&lt;=$FP258)*(('Summary&amp;Assumptions'!$H$25*$C258)*(1+'Summary&amp;Assumptions'!$J$29)^(AY$46-1))+AND(AY$56&lt;'Summary&amp;Assumptions'!$J$31,AY$47&gt;=$FQ258,AY$47&lt;=$FR258)*(('Summary&amp;Assumptions'!$H$25*$C258)*(1+'Summary&amp;Assumptions'!$J$29)^(AY$46-1))</f>
        <v>0</v>
      </c>
      <c r="AU258" s="588">
        <f>AND(AZ$55&gt;0,SUM($E258:AT258)&lt;'Summary&amp;Assumptions'!$G$32*$B258,$D258&gt;='Summary&amp;Assumptions'!$D$17,AZ$47&gt;=$D258,AZ$47&lt;=EDATE($D258,'Summary&amp;Assumptions'!$G$32))*$B258+AND(AZ$56&lt;'Summary&amp;Assumptions'!$J$31,AZ$47&gt;=$FO258,AZ$47&lt;=$FP258)*(('Summary&amp;Assumptions'!$H$25*$C258)*(1+'Summary&amp;Assumptions'!$J$29)^(AZ$46-1))+AND(AZ$56&lt;'Summary&amp;Assumptions'!$J$31,AZ$47&gt;=$FQ258,AZ$47&lt;=$FR258)*(('Summary&amp;Assumptions'!$H$25*$C258)*(1+'Summary&amp;Assumptions'!$J$29)^(AZ$46-1))</f>
        <v>0</v>
      </c>
      <c r="AV258" s="588">
        <f>AND(BA$55&gt;0,SUM($E258:AU258)&lt;'Summary&amp;Assumptions'!$G$32*$B258,$D258&gt;='Summary&amp;Assumptions'!$D$17,BA$47&gt;=$D258,BA$47&lt;=EDATE($D258,'Summary&amp;Assumptions'!$G$32))*$B258+AND(BA$56&lt;'Summary&amp;Assumptions'!$J$31,BA$47&gt;=$FO258,BA$47&lt;=$FP258)*(('Summary&amp;Assumptions'!$H$25*$C258)*(1+'Summary&amp;Assumptions'!$J$29)^(BA$46-1))+AND(BA$56&lt;'Summary&amp;Assumptions'!$J$31,BA$47&gt;=$FQ258,BA$47&lt;=$FR258)*(('Summary&amp;Assumptions'!$H$25*$C258)*(1+'Summary&amp;Assumptions'!$J$29)^(BA$46-1))</f>
        <v>0</v>
      </c>
      <c r="AW258" s="588">
        <f>AND(BB$55&gt;0,SUM($E258:AV258)&lt;'Summary&amp;Assumptions'!$G$32*$B258,$D258&gt;='Summary&amp;Assumptions'!$D$17,BB$47&gt;=$D258,BB$47&lt;=EDATE($D258,'Summary&amp;Assumptions'!$G$32))*$B258+AND(BB$56&lt;'Summary&amp;Assumptions'!$J$31,BB$47&gt;=$FO258,BB$47&lt;=$FP258)*(('Summary&amp;Assumptions'!$H$25*$C258)*(1+'Summary&amp;Assumptions'!$J$29)^(BB$46-1))+AND(BB$56&lt;'Summary&amp;Assumptions'!$J$31,BB$47&gt;=$FQ258,BB$47&lt;=$FR258)*(('Summary&amp;Assumptions'!$H$25*$C258)*(1+'Summary&amp;Assumptions'!$J$29)^(BB$46-1))</f>
        <v>0</v>
      </c>
      <c r="AX258" s="588">
        <f>AND(BC$55&gt;0,SUM($E258:AW258)&lt;'Summary&amp;Assumptions'!$G$32*$B258,$D258&gt;='Summary&amp;Assumptions'!$D$17,BC$47&gt;=$D258,BC$47&lt;=EDATE($D258,'Summary&amp;Assumptions'!$G$32))*$B258+AND(BC$56&lt;'Summary&amp;Assumptions'!$J$31,BC$47&gt;=$FO258,BC$47&lt;=$FP258)*(('Summary&amp;Assumptions'!$H$25*$C258)*(1+'Summary&amp;Assumptions'!$J$29)^(BC$46-1))+AND(BC$56&lt;'Summary&amp;Assumptions'!$J$31,BC$47&gt;=$FQ258,BC$47&lt;=$FR258)*(('Summary&amp;Assumptions'!$H$25*$C258)*(1+'Summary&amp;Assumptions'!$J$29)^(BC$46-1))</f>
        <v>0</v>
      </c>
      <c r="AY258" s="588">
        <f>AND(BD$55&gt;0,SUM($E258:AX258)&lt;'Summary&amp;Assumptions'!$G$32*$B258,$D258&gt;='Summary&amp;Assumptions'!$D$17,BD$47&gt;=$D258,BD$47&lt;=EDATE($D258,'Summary&amp;Assumptions'!$G$32))*$B258+AND(BD$56&lt;'Summary&amp;Assumptions'!$J$31,BD$47&gt;=$FO258,BD$47&lt;=$FP258)*(('Summary&amp;Assumptions'!$H$25*$C258)*(1+'Summary&amp;Assumptions'!$J$29)^(BD$46-1))+AND(BD$56&lt;'Summary&amp;Assumptions'!$J$31,BD$47&gt;=$FQ258,BD$47&lt;=$FR258)*(('Summary&amp;Assumptions'!$H$25*$C258)*(1+'Summary&amp;Assumptions'!$J$29)^(BD$46-1))</f>
        <v>0</v>
      </c>
      <c r="AZ258" s="588">
        <f>AND(BE$55&gt;0,SUM($E258:AY258)&lt;'Summary&amp;Assumptions'!$G$32*$B258,$D258&gt;='Summary&amp;Assumptions'!$D$17,BE$47&gt;=$D258,BE$47&lt;=EDATE($D258,'Summary&amp;Assumptions'!$G$32))*$B258+AND(BE$56&lt;'Summary&amp;Assumptions'!$J$31,BE$47&gt;=$FO258,BE$47&lt;=$FP258)*(('Summary&amp;Assumptions'!$H$25*$C258)*(1+'Summary&amp;Assumptions'!$J$29)^(BE$46-1))+AND(BE$56&lt;'Summary&amp;Assumptions'!$J$31,BE$47&gt;=$FQ258,BE$47&lt;=$FR258)*(('Summary&amp;Assumptions'!$H$25*$C258)*(1+'Summary&amp;Assumptions'!$J$29)^(BE$46-1))</f>
        <v>0</v>
      </c>
      <c r="BA258" s="588">
        <f>AND(BF$55&gt;0,SUM($E258:AZ258)&lt;'Summary&amp;Assumptions'!$G$32*$B258,$D258&gt;='Summary&amp;Assumptions'!$D$17,BF$47&gt;=$D258,BF$47&lt;=EDATE($D258,'Summary&amp;Assumptions'!$G$32))*$B258+AND(BF$56&lt;'Summary&amp;Assumptions'!$J$31,BF$47&gt;=$FO258,BF$47&lt;=$FP258)*(('Summary&amp;Assumptions'!$H$25*$C258)*(1+'Summary&amp;Assumptions'!$J$29)^(BF$46-1))+AND(BF$56&lt;'Summary&amp;Assumptions'!$J$31,BF$47&gt;=$FQ258,BF$47&lt;=$FR258)*(('Summary&amp;Assumptions'!$H$25*$C258)*(1+'Summary&amp;Assumptions'!$J$29)^(BF$46-1))</f>
        <v>0</v>
      </c>
      <c r="BB258" s="588">
        <f>AND(BG$55&gt;0,SUM($E258:BA258)&lt;'Summary&amp;Assumptions'!$G$32*$B258,$D258&gt;='Summary&amp;Assumptions'!$D$17,BG$47&gt;=$D258,BG$47&lt;=EDATE($D258,'Summary&amp;Assumptions'!$G$32))*$B258+AND(BG$56&lt;'Summary&amp;Assumptions'!$J$31,BG$47&gt;=$FO258,BG$47&lt;=$FP258)*(('Summary&amp;Assumptions'!$H$25*$C258)*(1+'Summary&amp;Assumptions'!$J$29)^(BG$46-1))+AND(BG$56&lt;'Summary&amp;Assumptions'!$J$31,BG$47&gt;=$FQ258,BG$47&lt;=$FR258)*(('Summary&amp;Assumptions'!$H$25*$C258)*(1+'Summary&amp;Assumptions'!$J$29)^(BG$46-1))</f>
        <v>0</v>
      </c>
      <c r="BC258" s="588">
        <f>AND(BH$55&gt;0,SUM($E258:BB258)&lt;'Summary&amp;Assumptions'!$G$32*$B258,$D258&gt;='Summary&amp;Assumptions'!$D$17,BH$47&gt;=$D258,BH$47&lt;=EDATE($D258,'Summary&amp;Assumptions'!$G$32))*$B258+AND(BH$56&lt;'Summary&amp;Assumptions'!$J$31,BH$47&gt;=$FO258,BH$47&lt;=$FP258)*(('Summary&amp;Assumptions'!$H$25*$C258)*(1+'Summary&amp;Assumptions'!$J$29)^(BH$46-1))+AND(BH$56&lt;'Summary&amp;Assumptions'!$J$31,BH$47&gt;=$FQ258,BH$47&lt;=$FR258)*(('Summary&amp;Assumptions'!$H$25*$C258)*(1+'Summary&amp;Assumptions'!$J$29)^(BH$46-1))</f>
        <v>0</v>
      </c>
      <c r="BD258" s="588">
        <f>AND(BI$55&gt;0,SUM($E258:BC258)&lt;'Summary&amp;Assumptions'!$G$32*$B258,$D258&gt;='Summary&amp;Assumptions'!$D$17,BI$47&gt;=$D258,BI$47&lt;=EDATE($D258,'Summary&amp;Assumptions'!$G$32))*$B258+AND(BI$56&lt;'Summary&amp;Assumptions'!$J$31,BI$47&gt;=$FO258,BI$47&lt;=$FP258)*(('Summary&amp;Assumptions'!$H$25*$C258)*(1+'Summary&amp;Assumptions'!$J$29)^(BI$46-1))+AND(BI$56&lt;'Summary&amp;Assumptions'!$J$31,BI$47&gt;=$FQ258,BI$47&lt;=$FR258)*(('Summary&amp;Assumptions'!$H$25*$C258)*(1+'Summary&amp;Assumptions'!$J$29)^(BI$46-1))</f>
        <v>0</v>
      </c>
      <c r="BE258" s="588">
        <f>AND(BJ$55&gt;0,SUM($E258:BD258)&lt;'Summary&amp;Assumptions'!$G$32*$B258,$D258&gt;='Summary&amp;Assumptions'!$D$17,BJ$47&gt;=$D258,BJ$47&lt;=EDATE($D258,'Summary&amp;Assumptions'!$G$32))*$B258+AND(BJ$56&lt;'Summary&amp;Assumptions'!$J$31,BJ$47&gt;=$FO258,BJ$47&lt;=$FP258)*(('Summary&amp;Assumptions'!$H$25*$C258)*(1+'Summary&amp;Assumptions'!$J$29)^(BJ$46-1))+AND(BJ$56&lt;'Summary&amp;Assumptions'!$J$31,BJ$47&gt;=$FQ258,BJ$47&lt;=$FR258)*(('Summary&amp;Assumptions'!$H$25*$C258)*(1+'Summary&amp;Assumptions'!$J$29)^(BJ$46-1))</f>
        <v>0</v>
      </c>
      <c r="BF258" s="588">
        <f>AND(BK$55&gt;0,SUM($E258:BE258)&lt;'Summary&amp;Assumptions'!$G$32*$B258,$D258&gt;='Summary&amp;Assumptions'!$D$17,BK$47&gt;=$D258,BK$47&lt;=EDATE($D258,'Summary&amp;Assumptions'!$G$32))*$B258+AND(BK$56&lt;'Summary&amp;Assumptions'!$J$31,BK$47&gt;=$FO258,BK$47&lt;=$FP258)*(('Summary&amp;Assumptions'!$H$25*$C258)*(1+'Summary&amp;Assumptions'!$J$29)^(BK$46-1))+AND(BK$56&lt;'Summary&amp;Assumptions'!$J$31,BK$47&gt;=$FQ258,BK$47&lt;=$FR258)*(('Summary&amp;Assumptions'!$H$25*$C258)*(1+'Summary&amp;Assumptions'!$J$29)^(BK$46-1))</f>
        <v>0</v>
      </c>
      <c r="BG258" s="588">
        <f>AND(BL$55&gt;0,SUM($E258:BF258)&lt;'Summary&amp;Assumptions'!$G$32*$B258,$D258&gt;='Summary&amp;Assumptions'!$D$17,BL$47&gt;=$D258,BL$47&lt;=EDATE($D258,'Summary&amp;Assumptions'!$G$32))*$B258+AND(BL$56&lt;'Summary&amp;Assumptions'!$J$31,BL$47&gt;=$FO258,BL$47&lt;=$FP258)*(('Summary&amp;Assumptions'!$H$25*$C258)*(1+'Summary&amp;Assumptions'!$J$29)^(BL$46-1))+AND(BL$56&lt;'Summary&amp;Assumptions'!$J$31,BL$47&gt;=$FQ258,BL$47&lt;=$FR258)*(('Summary&amp;Assumptions'!$H$25*$C258)*(1+'Summary&amp;Assumptions'!$J$29)^(BL$46-1))</f>
        <v>0</v>
      </c>
      <c r="BH258" s="588">
        <f>AND(BM$55&gt;0,SUM($E258:BG258)&lt;'Summary&amp;Assumptions'!$G$32*$B258,$D258&gt;='Summary&amp;Assumptions'!$D$17,BM$47&gt;=$D258,BM$47&lt;=EDATE($D258,'Summary&amp;Assumptions'!$G$32))*$B258+AND(BM$56&lt;'Summary&amp;Assumptions'!$J$31,BM$47&gt;=$FO258,BM$47&lt;=$FP258)*(('Summary&amp;Assumptions'!$H$25*$C258)*(1+'Summary&amp;Assumptions'!$J$29)^(BM$46-1))+AND(BM$56&lt;'Summary&amp;Assumptions'!$J$31,BM$47&gt;=$FQ258,BM$47&lt;=$FR258)*(('Summary&amp;Assumptions'!$H$25*$C258)*(1+'Summary&amp;Assumptions'!$J$29)^(BM$46-1))</f>
        <v>0</v>
      </c>
      <c r="BI258" s="588">
        <f>AND(BN$55&gt;0,SUM($E258:BH258)&lt;'Summary&amp;Assumptions'!$G$32*$B258,$D258&gt;='Summary&amp;Assumptions'!$D$17,BN$47&gt;=$D258,BN$47&lt;=EDATE($D258,'Summary&amp;Assumptions'!$G$32))*$B258+AND(BN$56&lt;'Summary&amp;Assumptions'!$J$31,BN$47&gt;=$FO258,BN$47&lt;=$FP258)*(('Summary&amp;Assumptions'!$H$25*$C258)*(1+'Summary&amp;Assumptions'!$J$29)^(BN$46-1))+AND(BN$56&lt;'Summary&amp;Assumptions'!$J$31,BN$47&gt;=$FQ258,BN$47&lt;=$FR258)*(('Summary&amp;Assumptions'!$H$25*$C258)*(1+'Summary&amp;Assumptions'!$J$29)^(BN$46-1))</f>
        <v>0</v>
      </c>
      <c r="BJ258" s="588">
        <f>AND(BO$55&gt;0,SUM($E258:BI258)&lt;'Summary&amp;Assumptions'!$G$32*$B258,$D258&gt;='Summary&amp;Assumptions'!$D$17,BO$47&gt;=$D258,BO$47&lt;=EDATE($D258,'Summary&amp;Assumptions'!$G$32))*$B258+AND(BO$56&lt;'Summary&amp;Assumptions'!$J$31,BO$47&gt;=$FO258,BO$47&lt;=$FP258)*(('Summary&amp;Assumptions'!$H$25*$C258)*(1+'Summary&amp;Assumptions'!$J$29)^(BO$46-1))+AND(BO$56&lt;'Summary&amp;Assumptions'!$J$31,BO$47&gt;=$FQ258,BO$47&lt;=$FR258)*(('Summary&amp;Assumptions'!$H$25*$C258)*(1+'Summary&amp;Assumptions'!$J$29)^(BO$46-1))</f>
        <v>0</v>
      </c>
      <c r="BK258" s="588">
        <f>AND(BP$55&gt;0,SUM($E258:BJ258)&lt;'Summary&amp;Assumptions'!$G$32*$B258,$D258&gt;='Summary&amp;Assumptions'!$D$17,BP$47&gt;=$D258,BP$47&lt;=EDATE($D258,'Summary&amp;Assumptions'!$G$32))*$B258+AND(BP$56&lt;'Summary&amp;Assumptions'!$J$31,BP$47&gt;=$FO258,BP$47&lt;=$FP258)*(('Summary&amp;Assumptions'!$H$25*$C258)*(1+'Summary&amp;Assumptions'!$J$29)^(BP$46-1))+AND(BP$56&lt;'Summary&amp;Assumptions'!$J$31,BP$47&gt;=$FQ258,BP$47&lt;=$FR258)*(('Summary&amp;Assumptions'!$H$25*$C258)*(1+'Summary&amp;Assumptions'!$J$29)^(BP$46-1))</f>
        <v>0</v>
      </c>
      <c r="BL258" s="588">
        <f>AND(BQ$55&gt;0,SUM($E258:BK258)&lt;'Summary&amp;Assumptions'!$G$32*$B258,$D258&gt;='Summary&amp;Assumptions'!$D$17,BQ$47&gt;=$D258,BQ$47&lt;=EDATE($D258,'Summary&amp;Assumptions'!$G$32))*$B258+AND(BQ$56&lt;'Summary&amp;Assumptions'!$J$31,BQ$47&gt;=$FO258,BQ$47&lt;=$FP258)*(('Summary&amp;Assumptions'!$H$25*$C258)*(1+'Summary&amp;Assumptions'!$J$29)^(BQ$46-1))+AND(BQ$56&lt;'Summary&amp;Assumptions'!$J$31,BQ$47&gt;=$FQ258,BQ$47&lt;=$FR258)*(('Summary&amp;Assumptions'!$H$25*$C258)*(1+'Summary&amp;Assumptions'!$J$29)^(BQ$46-1))</f>
        <v>0</v>
      </c>
      <c r="BM258" s="588">
        <f>AND(BR$55&gt;0,SUM($E258:BL258)&lt;'Summary&amp;Assumptions'!$G$32*$B258,$D258&gt;='Summary&amp;Assumptions'!$D$17,BR$47&gt;=$D258,BR$47&lt;=EDATE($D258,'Summary&amp;Assumptions'!$G$32))*$B258+AND(BR$56&lt;'Summary&amp;Assumptions'!$J$31,BR$47&gt;=$FO258,BR$47&lt;=$FP258)*(('Summary&amp;Assumptions'!$H$25*$C258)*(1+'Summary&amp;Assumptions'!$J$29)^(BR$46-1))+AND(BR$56&lt;'Summary&amp;Assumptions'!$J$31,BR$47&gt;=$FQ258,BR$47&lt;=$FR258)*(('Summary&amp;Assumptions'!$H$25*$C258)*(1+'Summary&amp;Assumptions'!$J$29)^(BR$46-1))</f>
        <v>0</v>
      </c>
      <c r="BN258" s="588">
        <f>AND(BS$55&gt;0,SUM($E258:BM258)&lt;'Summary&amp;Assumptions'!$G$32*$B258,$D258&gt;='Summary&amp;Assumptions'!$D$17,BS$47&gt;=$D258,BS$47&lt;=EDATE($D258,'Summary&amp;Assumptions'!$G$32))*$B258+AND(BS$56&lt;'Summary&amp;Assumptions'!$J$31,BS$47&gt;=$FO258,BS$47&lt;=$FP258)*(('Summary&amp;Assumptions'!$H$25*$C258)*(1+'Summary&amp;Assumptions'!$J$29)^(BS$46-1))+AND(BS$56&lt;'Summary&amp;Assumptions'!$J$31,BS$47&gt;=$FQ258,BS$47&lt;=$FR258)*(('Summary&amp;Assumptions'!$H$25*$C258)*(1+'Summary&amp;Assumptions'!$J$29)^(BS$46-1))</f>
        <v>0</v>
      </c>
      <c r="BO258" s="588">
        <f>AND(BT$55&gt;0,SUM($E258:BN258)&lt;'Summary&amp;Assumptions'!$G$32*$B258,$D258&gt;='Summary&amp;Assumptions'!$D$17,BT$47&gt;=$D258,BT$47&lt;=EDATE($D258,'Summary&amp;Assumptions'!$G$32))*$B258+AND(BT$56&lt;'Summary&amp;Assumptions'!$J$31,BT$47&gt;=$FO258,BT$47&lt;=$FP258)*(('Summary&amp;Assumptions'!$H$25*$C258)*(1+'Summary&amp;Assumptions'!$J$29)^(BT$46-1))+AND(BT$56&lt;'Summary&amp;Assumptions'!$J$31,BT$47&gt;=$FQ258,BT$47&lt;=$FR258)*(('Summary&amp;Assumptions'!$H$25*$C258)*(1+'Summary&amp;Assumptions'!$J$29)^(BT$46-1))</f>
        <v>0</v>
      </c>
      <c r="BP258" s="588">
        <f>AND(BU$55&gt;0,SUM($E258:BO258)&lt;'Summary&amp;Assumptions'!$G$32*$B258,$D258&gt;='Summary&amp;Assumptions'!$D$17,BU$47&gt;=$D258,BU$47&lt;=EDATE($D258,'Summary&amp;Assumptions'!$G$32))*$B258+AND(BU$56&lt;'Summary&amp;Assumptions'!$J$31,BU$47&gt;=$FO258,BU$47&lt;=$FP258)*(('Summary&amp;Assumptions'!$H$25*$C258)*(1+'Summary&amp;Assumptions'!$J$29)^(BU$46-1))+AND(BU$56&lt;'Summary&amp;Assumptions'!$J$31,BU$47&gt;=$FQ258,BU$47&lt;=$FR258)*(('Summary&amp;Assumptions'!$H$25*$C258)*(1+'Summary&amp;Assumptions'!$J$29)^(BU$46-1))</f>
        <v>0</v>
      </c>
      <c r="BQ258" s="588">
        <f>AND(BV$55&gt;0,SUM($E258:BP258)&lt;'Summary&amp;Assumptions'!$G$32*$B258,$D258&gt;='Summary&amp;Assumptions'!$D$17,BV$47&gt;=$D258,BV$47&lt;=EDATE($D258,'Summary&amp;Assumptions'!$G$32))*$B258+AND(BV$56&lt;'Summary&amp;Assumptions'!$J$31,BV$47&gt;=$FO258,BV$47&lt;=$FP258)*(('Summary&amp;Assumptions'!$H$25*$C258)*(1+'Summary&amp;Assumptions'!$J$29)^(BV$46-1))+AND(BV$56&lt;'Summary&amp;Assumptions'!$J$31,BV$47&gt;=$FQ258,BV$47&lt;=$FR258)*(('Summary&amp;Assumptions'!$H$25*$C258)*(1+'Summary&amp;Assumptions'!$J$29)^(BV$46-1))</f>
        <v>0</v>
      </c>
      <c r="BR258" s="588">
        <f>AND(BW$55&gt;0,SUM($E258:BQ258)&lt;'Summary&amp;Assumptions'!$G$32*$B258,$D258&gt;='Summary&amp;Assumptions'!$D$17,BW$47&gt;=$D258,BW$47&lt;=EDATE($D258,'Summary&amp;Assumptions'!$G$32))*$B258+AND(BW$56&lt;'Summary&amp;Assumptions'!$J$31,BW$47&gt;=$FO258,BW$47&lt;=$FP258)*(('Summary&amp;Assumptions'!$H$25*$C258)*(1+'Summary&amp;Assumptions'!$J$29)^(BW$46-1))+AND(BW$56&lt;'Summary&amp;Assumptions'!$J$31,BW$47&gt;=$FQ258,BW$47&lt;=$FR258)*(('Summary&amp;Assumptions'!$H$25*$C258)*(1+'Summary&amp;Assumptions'!$J$29)^(BW$46-1))</f>
        <v>0</v>
      </c>
      <c r="BS258" s="588">
        <f>AND(BX$55&gt;0,SUM($E258:BR258)&lt;'Summary&amp;Assumptions'!$G$32*$B258,$D258&gt;='Summary&amp;Assumptions'!$D$17,BX$47&gt;=$D258,BX$47&lt;=EDATE($D258,'Summary&amp;Assumptions'!$G$32))*$B258+AND(BX$56&lt;'Summary&amp;Assumptions'!$J$31,BX$47&gt;=$FO258,BX$47&lt;=$FP258)*(('Summary&amp;Assumptions'!$H$25*$C258)*(1+'Summary&amp;Assumptions'!$J$29)^(BX$46-1))+AND(BX$56&lt;'Summary&amp;Assumptions'!$J$31,BX$47&gt;=$FQ258,BX$47&lt;=$FR258)*(('Summary&amp;Assumptions'!$H$25*$C258)*(1+'Summary&amp;Assumptions'!$J$29)^(BX$46-1))</f>
        <v>0</v>
      </c>
      <c r="BT258" s="588">
        <f>AND(BY$55&gt;0,SUM($E258:BS258)&lt;'Summary&amp;Assumptions'!$G$32*$B258,$D258&gt;='Summary&amp;Assumptions'!$D$17,BY$47&gt;=$D258,BY$47&lt;=EDATE($D258,'Summary&amp;Assumptions'!$G$32))*$B258+AND(BY$56&lt;'Summary&amp;Assumptions'!$J$31,BY$47&gt;=$FO258,BY$47&lt;=$FP258)*(('Summary&amp;Assumptions'!$H$25*$C258)*(1+'Summary&amp;Assumptions'!$J$29)^(BY$46-1))+AND(BY$56&lt;'Summary&amp;Assumptions'!$J$31,BY$47&gt;=$FQ258,BY$47&lt;=$FR258)*(('Summary&amp;Assumptions'!$H$25*$C258)*(1+'Summary&amp;Assumptions'!$J$29)^(BY$46-1))</f>
        <v>0</v>
      </c>
      <c r="BU258" s="588">
        <f>AND(BZ$55&gt;0,SUM($E258:BT258)&lt;'Summary&amp;Assumptions'!$G$32*$B258,$D258&gt;='Summary&amp;Assumptions'!$D$17,BZ$47&gt;=$D258,BZ$47&lt;=EDATE($D258,'Summary&amp;Assumptions'!$G$32))*$B258+AND(BZ$56&lt;'Summary&amp;Assumptions'!$J$31,BZ$47&gt;=$FO258,BZ$47&lt;=$FP258)*(('Summary&amp;Assumptions'!$H$25*$C258)*(1+'Summary&amp;Assumptions'!$J$29)^(BZ$46-1))+AND(BZ$56&lt;'Summary&amp;Assumptions'!$J$31,BZ$47&gt;=$FQ258,BZ$47&lt;=$FR258)*(('Summary&amp;Assumptions'!$H$25*$C258)*(1+'Summary&amp;Assumptions'!$J$29)^(BZ$46-1))</f>
        <v>0</v>
      </c>
      <c r="BV258" s="588">
        <f>AND(CA$55&gt;0,SUM($E258:BU258)&lt;'Summary&amp;Assumptions'!$G$32*$B258,$D258&gt;='Summary&amp;Assumptions'!$D$17,CA$47&gt;=$D258,CA$47&lt;=EDATE($D258,'Summary&amp;Assumptions'!$G$32))*$B258+AND(CA$56&lt;'Summary&amp;Assumptions'!$J$31,CA$47&gt;=$FO258,CA$47&lt;=$FP258)*(('Summary&amp;Assumptions'!$H$25*$C258)*(1+'Summary&amp;Assumptions'!$J$29)^(CA$46-1))+AND(CA$56&lt;'Summary&amp;Assumptions'!$J$31,CA$47&gt;=$FQ258,CA$47&lt;=$FR258)*(('Summary&amp;Assumptions'!$H$25*$C258)*(1+'Summary&amp;Assumptions'!$J$29)^(CA$46-1))</f>
        <v>0</v>
      </c>
      <c r="BW258" s="588">
        <f>AND(CB$55&gt;0,SUM($E258:BV258)&lt;'Summary&amp;Assumptions'!$G$32*$B258,$D258&gt;='Summary&amp;Assumptions'!$D$17,CB$47&gt;=$D258,CB$47&lt;=EDATE($D258,'Summary&amp;Assumptions'!$G$32))*$B258+AND(CB$56&lt;'Summary&amp;Assumptions'!$J$31,CB$47&gt;=$FO258,CB$47&lt;=$FP258)*(('Summary&amp;Assumptions'!$H$25*$C258)*(1+'Summary&amp;Assumptions'!$J$29)^(CB$46-1))+AND(CB$56&lt;'Summary&amp;Assumptions'!$J$31,CB$47&gt;=$FQ258,CB$47&lt;=$FR258)*(('Summary&amp;Assumptions'!$H$25*$C258)*(1+'Summary&amp;Assumptions'!$J$29)^(CB$46-1))</f>
        <v>0</v>
      </c>
      <c r="BX258" s="588">
        <f>AND(CC$55&gt;0,SUM($E258:BW258)&lt;'Summary&amp;Assumptions'!$G$32*$B258,$D258&gt;='Summary&amp;Assumptions'!$D$17,CC$47&gt;=$D258,CC$47&lt;=EDATE($D258,'Summary&amp;Assumptions'!$G$32))*$B258+AND(CC$56&lt;'Summary&amp;Assumptions'!$J$31,CC$47&gt;=$FO258,CC$47&lt;=$FP258)*(('Summary&amp;Assumptions'!$H$25*$C258)*(1+'Summary&amp;Assumptions'!$J$29)^(CC$46-1))+AND(CC$56&lt;'Summary&amp;Assumptions'!$J$31,CC$47&gt;=$FQ258,CC$47&lt;=$FR258)*(('Summary&amp;Assumptions'!$H$25*$C258)*(1+'Summary&amp;Assumptions'!$J$29)^(CC$46-1))</f>
        <v>0</v>
      </c>
      <c r="BY258" s="588">
        <f>AND(CD$55&gt;0,SUM($E258:BX258)&lt;'Summary&amp;Assumptions'!$G$32*$B258,$D258&gt;='Summary&amp;Assumptions'!$D$17,CD$47&gt;=$D258,CD$47&lt;=EDATE($D258,'Summary&amp;Assumptions'!$G$32))*$B258+AND(CD$56&lt;'Summary&amp;Assumptions'!$J$31,CD$47&gt;=$FO258,CD$47&lt;=$FP258)*(('Summary&amp;Assumptions'!$H$25*$C258)*(1+'Summary&amp;Assumptions'!$J$29)^(CD$46-1))+AND(CD$56&lt;'Summary&amp;Assumptions'!$J$31,CD$47&gt;=$FQ258,CD$47&lt;=$FR258)*(('Summary&amp;Assumptions'!$H$25*$C258)*(1+'Summary&amp;Assumptions'!$J$29)^(CD$46-1))</f>
        <v>0</v>
      </c>
      <c r="BZ258" s="588">
        <f>AND(CE$55&gt;0,SUM($E258:BY258)&lt;'Summary&amp;Assumptions'!$G$32*$B258,$D258&gt;='Summary&amp;Assumptions'!$D$17,CE$47&gt;=$D258,CE$47&lt;=EDATE($D258,'Summary&amp;Assumptions'!$G$32))*$B258+AND(CE$56&lt;'Summary&amp;Assumptions'!$J$31,CE$47&gt;=$FO258,CE$47&lt;=$FP258)*(('Summary&amp;Assumptions'!$H$25*$C258)*(1+'Summary&amp;Assumptions'!$J$29)^(CE$46-1))+AND(CE$56&lt;'Summary&amp;Assumptions'!$J$31,CE$47&gt;=$FQ258,CE$47&lt;=$FR258)*(('Summary&amp;Assumptions'!$H$25*$C258)*(1+'Summary&amp;Assumptions'!$J$29)^(CE$46-1))</f>
        <v>0</v>
      </c>
      <c r="CA258" s="588">
        <f>AND(CF$55&gt;0,SUM($E258:BZ258)&lt;'Summary&amp;Assumptions'!$G$32*$B258,$D258&gt;='Summary&amp;Assumptions'!$D$17,CF$47&gt;=$D258,CF$47&lt;=EDATE($D258,'Summary&amp;Assumptions'!$G$32))*$B258+AND(CF$56&lt;'Summary&amp;Assumptions'!$J$31,CF$47&gt;=$FO258,CF$47&lt;=$FP258)*(('Summary&amp;Assumptions'!$H$25*$C258)*(1+'Summary&amp;Assumptions'!$J$29)^(CF$46-1))+AND(CF$56&lt;'Summary&amp;Assumptions'!$J$31,CF$47&gt;=$FQ258,CF$47&lt;=$FR258)*(('Summary&amp;Assumptions'!$H$25*$C258)*(1+'Summary&amp;Assumptions'!$J$29)^(CF$46-1))</f>
        <v>0</v>
      </c>
      <c r="CB258" s="588">
        <f>AND(CG$55&gt;0,SUM($E258:CA258)&lt;'Summary&amp;Assumptions'!$G$32*$B258,$D258&gt;='Summary&amp;Assumptions'!$D$17,CG$47&gt;=$D258,CG$47&lt;=EDATE($D258,'Summary&amp;Assumptions'!$G$32))*$B258+AND(CG$56&lt;'Summary&amp;Assumptions'!$J$31,CG$47&gt;=$FO258,CG$47&lt;=$FP258)*(('Summary&amp;Assumptions'!$H$25*$C258)*(1+'Summary&amp;Assumptions'!$J$29)^(CG$46-1))+AND(CG$56&lt;'Summary&amp;Assumptions'!$J$31,CG$47&gt;=$FQ258,CG$47&lt;=$FR258)*(('Summary&amp;Assumptions'!$H$25*$C258)*(1+'Summary&amp;Assumptions'!$J$29)^(CG$46-1))</f>
        <v>0</v>
      </c>
      <c r="CC258" s="588">
        <f>AND(CH$55&gt;0,SUM($E258:CB258)&lt;'Summary&amp;Assumptions'!$G$32*$B258,$D258&gt;='Summary&amp;Assumptions'!$D$17,CH$47&gt;=$D258,CH$47&lt;=EDATE($D258,'Summary&amp;Assumptions'!$G$32))*$B258+AND(CH$56&lt;'Summary&amp;Assumptions'!$J$31,CH$47&gt;=$FO258,CH$47&lt;=$FP258)*(('Summary&amp;Assumptions'!$H$25*$C258)*(1+'Summary&amp;Assumptions'!$J$29)^(CH$46-1))+AND(CH$56&lt;'Summary&amp;Assumptions'!$J$31,CH$47&gt;=$FQ258,CH$47&lt;=$FR258)*(('Summary&amp;Assumptions'!$H$25*$C258)*(1+'Summary&amp;Assumptions'!$J$29)^(CH$46-1))</f>
        <v>0</v>
      </c>
      <c r="CD258" s="588">
        <f>AND(CI$55&gt;0,SUM($E258:CC258)&lt;'Summary&amp;Assumptions'!$G$32*$B258,$D258&gt;='Summary&amp;Assumptions'!$D$17,CI$47&gt;=$D258,CI$47&lt;=EDATE($D258,'Summary&amp;Assumptions'!$G$32))*$B258+AND(CI$56&lt;'Summary&amp;Assumptions'!$J$31,CI$47&gt;=$FO258,CI$47&lt;=$FP258)*(('Summary&amp;Assumptions'!$H$25*$C258)*(1+'Summary&amp;Assumptions'!$J$29)^(CI$46-1))+AND(CI$56&lt;'Summary&amp;Assumptions'!$J$31,CI$47&gt;=$FQ258,CI$47&lt;=$FR258)*(('Summary&amp;Assumptions'!$H$25*$C258)*(1+'Summary&amp;Assumptions'!$J$29)^(CI$46-1))</f>
        <v>0</v>
      </c>
      <c r="CE258" s="588">
        <f>AND(CJ$55&gt;0,SUM($E258:CD258)&lt;'Summary&amp;Assumptions'!$G$32*$B258,$D258&gt;='Summary&amp;Assumptions'!$D$17,CJ$47&gt;=$D258,CJ$47&lt;=EDATE($D258,'Summary&amp;Assumptions'!$G$32))*$B258+AND(CJ$56&lt;'Summary&amp;Assumptions'!$J$31,CJ$47&gt;=$FO258,CJ$47&lt;=$FP258)*(('Summary&amp;Assumptions'!$H$25*$C258)*(1+'Summary&amp;Assumptions'!$J$29)^(CJ$46-1))+AND(CJ$56&lt;'Summary&amp;Assumptions'!$J$31,CJ$47&gt;=$FQ258,CJ$47&lt;=$FR258)*(('Summary&amp;Assumptions'!$H$25*$C258)*(1+'Summary&amp;Assumptions'!$J$29)^(CJ$46-1))</f>
        <v>0</v>
      </c>
      <c r="CF258" s="588">
        <f>AND(CK$55&gt;0,SUM($E258:CE258)&lt;'Summary&amp;Assumptions'!$G$32*$B258,$D258&gt;='Summary&amp;Assumptions'!$D$17,CK$47&gt;=$D258,CK$47&lt;=EDATE($D258,'Summary&amp;Assumptions'!$G$32))*$B258+AND(CK$56&lt;'Summary&amp;Assumptions'!$J$31,CK$47&gt;=$FO258,CK$47&lt;=$FP258)*(('Summary&amp;Assumptions'!$H$25*$C258)*(1+'Summary&amp;Assumptions'!$J$29)^(CK$46-1))+AND(CK$56&lt;'Summary&amp;Assumptions'!$J$31,CK$47&gt;=$FQ258,CK$47&lt;=$FR258)*(('Summary&amp;Assumptions'!$H$25*$C258)*(1+'Summary&amp;Assumptions'!$J$29)^(CK$46-1))</f>
        <v>0</v>
      </c>
      <c r="CG258" s="588">
        <f>AND(CL$55&gt;0,SUM($E258:CF258)&lt;'Summary&amp;Assumptions'!$G$32*$B258,$D258&gt;='Summary&amp;Assumptions'!$D$17,CL$47&gt;=$D258,CL$47&lt;=EDATE($D258,'Summary&amp;Assumptions'!$G$32))*$B258+AND(CL$56&lt;'Summary&amp;Assumptions'!$J$31,CL$47&gt;=$FO258,CL$47&lt;=$FP258)*(('Summary&amp;Assumptions'!$H$25*$C258)*(1+'Summary&amp;Assumptions'!$J$29)^(CL$46-1))+AND(CL$56&lt;'Summary&amp;Assumptions'!$J$31,CL$47&gt;=$FQ258,CL$47&lt;=$FR258)*(('Summary&amp;Assumptions'!$H$25*$C258)*(1+'Summary&amp;Assumptions'!$J$29)^(CL$46-1))</f>
        <v>0</v>
      </c>
      <c r="CH258" s="588">
        <f>AND(CM$55&gt;0,SUM($E258:CG258)&lt;'Summary&amp;Assumptions'!$G$32*$B258,$D258&gt;='Summary&amp;Assumptions'!$D$17,CM$47&gt;=$D258,CM$47&lt;=EDATE($D258,'Summary&amp;Assumptions'!$G$32))*$B258+AND(CM$56&lt;'Summary&amp;Assumptions'!$J$31,CM$47&gt;=$FO258,CM$47&lt;=$FP258)*(('Summary&amp;Assumptions'!$H$25*$C258)*(1+'Summary&amp;Assumptions'!$J$29)^(CM$46-1))+AND(CM$56&lt;'Summary&amp;Assumptions'!$J$31,CM$47&gt;=$FQ258,CM$47&lt;=$FR258)*(('Summary&amp;Assumptions'!$H$25*$C258)*(1+'Summary&amp;Assumptions'!$J$29)^(CM$46-1))</f>
        <v>0</v>
      </c>
      <c r="CI258" s="588">
        <f>AND(CN$55&gt;0,SUM($E258:CH258)&lt;'Summary&amp;Assumptions'!$G$32*$B258,$D258&gt;='Summary&amp;Assumptions'!$D$17,CN$47&gt;=$D258,CN$47&lt;=EDATE($D258,'Summary&amp;Assumptions'!$G$32))*$B258+AND(CN$56&lt;'Summary&amp;Assumptions'!$J$31,CN$47&gt;=$FO258,CN$47&lt;=$FP258)*(('Summary&amp;Assumptions'!$H$25*$C258)*(1+'Summary&amp;Assumptions'!$J$29)^(CN$46-1))+AND(CN$56&lt;'Summary&amp;Assumptions'!$J$31,CN$47&gt;=$FQ258,CN$47&lt;=$FR258)*(('Summary&amp;Assumptions'!$H$25*$C258)*(1+'Summary&amp;Assumptions'!$J$29)^(CN$46-1))</f>
        <v>0</v>
      </c>
      <c r="CJ258" s="588">
        <f>AND(CO$55&gt;0,SUM($E258:CI258)&lt;'Summary&amp;Assumptions'!$G$32*$B258,$D258&gt;='Summary&amp;Assumptions'!$D$17,CO$47&gt;=$D258,CO$47&lt;=EDATE($D258,'Summary&amp;Assumptions'!$G$32))*$B258+AND(CO$56&lt;'Summary&amp;Assumptions'!$J$31,CO$47&gt;=$FO258,CO$47&lt;=$FP258)*(('Summary&amp;Assumptions'!$H$25*$C258)*(1+'Summary&amp;Assumptions'!$J$29)^(CO$46-1))+AND(CO$56&lt;'Summary&amp;Assumptions'!$J$31,CO$47&gt;=$FQ258,CO$47&lt;=$FR258)*(('Summary&amp;Assumptions'!$H$25*$C258)*(1+'Summary&amp;Assumptions'!$J$29)^(CO$46-1))</f>
        <v>0</v>
      </c>
      <c r="CK258" s="588">
        <f>AND(CP$55&gt;0,SUM($E258:CJ258)&lt;'Summary&amp;Assumptions'!$G$32*$B258,$D258&gt;='Summary&amp;Assumptions'!$D$17,CP$47&gt;=$D258,CP$47&lt;=EDATE($D258,'Summary&amp;Assumptions'!$G$32))*$B258+AND(CP$56&lt;'Summary&amp;Assumptions'!$J$31,CP$47&gt;=$FO258,CP$47&lt;=$FP258)*(('Summary&amp;Assumptions'!$H$25*$C258)*(1+'Summary&amp;Assumptions'!$J$29)^(CP$46-1))+AND(CP$56&lt;'Summary&amp;Assumptions'!$J$31,CP$47&gt;=$FQ258,CP$47&lt;=$FR258)*(('Summary&amp;Assumptions'!$H$25*$C258)*(1+'Summary&amp;Assumptions'!$J$29)^(CP$46-1))</f>
        <v>0</v>
      </c>
      <c r="CL258" s="588">
        <f>AND(CQ$55&gt;0,SUM($E258:CK258)&lt;'Summary&amp;Assumptions'!$G$32*$B258,$D258&gt;='Summary&amp;Assumptions'!$D$17,CQ$47&gt;=$D258,CQ$47&lt;=EDATE($D258,'Summary&amp;Assumptions'!$G$32))*$B258+AND(CQ$56&lt;'Summary&amp;Assumptions'!$J$31,CQ$47&gt;=$FO258,CQ$47&lt;=$FP258)*(('Summary&amp;Assumptions'!$H$25*$C258)*(1+'Summary&amp;Assumptions'!$J$29)^(CQ$46-1))+AND(CQ$56&lt;'Summary&amp;Assumptions'!$J$31,CQ$47&gt;=$FQ258,CQ$47&lt;=$FR258)*(('Summary&amp;Assumptions'!$H$25*$C258)*(1+'Summary&amp;Assumptions'!$J$29)^(CQ$46-1))</f>
        <v>0</v>
      </c>
      <c r="CM258" s="588">
        <f>AND(CR$55&gt;0,SUM($E258:CL258)&lt;'Summary&amp;Assumptions'!$G$32*$B258,$D258&gt;='Summary&amp;Assumptions'!$D$17,CR$47&gt;=$D258,CR$47&lt;=EDATE($D258,'Summary&amp;Assumptions'!$G$32))*$B258+AND(CR$56&lt;'Summary&amp;Assumptions'!$J$31,CR$47&gt;=$FO258,CR$47&lt;=$FP258)*(('Summary&amp;Assumptions'!$H$25*$C258)*(1+'Summary&amp;Assumptions'!$J$29)^(CR$46-1))+AND(CR$56&lt;'Summary&amp;Assumptions'!$J$31,CR$47&gt;=$FQ258,CR$47&lt;=$FR258)*(('Summary&amp;Assumptions'!$H$25*$C258)*(1+'Summary&amp;Assumptions'!$J$29)^(CR$46-1))</f>
        <v>0</v>
      </c>
      <c r="CN258" s="588">
        <f>AND(CS$55&gt;0,SUM($E258:CM258)&lt;'Summary&amp;Assumptions'!$G$32*$B258,$D258&gt;='Summary&amp;Assumptions'!$D$17,CS$47&gt;=$D258,CS$47&lt;=EDATE($D258,'Summary&amp;Assumptions'!$G$32))*$B258+AND(CS$56&lt;'Summary&amp;Assumptions'!$J$31,CS$47&gt;=$FO258,CS$47&lt;=$FP258)*(('Summary&amp;Assumptions'!$H$25*$C258)*(1+'Summary&amp;Assumptions'!$J$29)^(CS$46-1))+AND(CS$56&lt;'Summary&amp;Assumptions'!$J$31,CS$47&gt;=$FQ258,CS$47&lt;=$FR258)*(('Summary&amp;Assumptions'!$H$25*$C258)*(1+'Summary&amp;Assumptions'!$J$29)^(CS$46-1))</f>
        <v>0</v>
      </c>
      <c r="CO258" s="588">
        <f>AND(CT$55&gt;0,SUM($E258:CN258)&lt;'Summary&amp;Assumptions'!$G$32*$B258,$D258&gt;='Summary&amp;Assumptions'!$D$17,CT$47&gt;=$D258,CT$47&lt;=EDATE($D258,'Summary&amp;Assumptions'!$G$32))*$B258+AND(CT$56&lt;'Summary&amp;Assumptions'!$J$31,CT$47&gt;=$FO258,CT$47&lt;=$FP258)*(('Summary&amp;Assumptions'!$H$25*$C258)*(1+'Summary&amp;Assumptions'!$J$29)^(CT$46-1))+AND(CT$56&lt;'Summary&amp;Assumptions'!$J$31,CT$47&gt;=$FQ258,CT$47&lt;=$FR258)*(('Summary&amp;Assumptions'!$H$25*$C258)*(1+'Summary&amp;Assumptions'!$J$29)^(CT$46-1))</f>
        <v>0</v>
      </c>
      <c r="CP258" s="588">
        <f>AND(CU$55&gt;0,SUM($E258:CO258)&lt;'Summary&amp;Assumptions'!$G$32*$B258,$D258&gt;='Summary&amp;Assumptions'!$D$17,CU$47&gt;=$D258,CU$47&lt;=EDATE($D258,'Summary&amp;Assumptions'!$G$32))*$B258+AND(CU$56&lt;'Summary&amp;Assumptions'!$J$31,CU$47&gt;=$FO258,CU$47&lt;=$FP258)*(('Summary&amp;Assumptions'!$H$25*$C258)*(1+'Summary&amp;Assumptions'!$J$29)^(CU$46-1))+AND(CU$56&lt;'Summary&amp;Assumptions'!$J$31,CU$47&gt;=$FQ258,CU$47&lt;=$FR258)*(('Summary&amp;Assumptions'!$H$25*$C258)*(1+'Summary&amp;Assumptions'!$J$29)^(CU$46-1))</f>
        <v>0</v>
      </c>
      <c r="CQ258" s="588">
        <f>AND(CV$55&gt;0,SUM($E258:CP258)&lt;'Summary&amp;Assumptions'!$G$32*$B258,$D258&gt;='Summary&amp;Assumptions'!$D$17,CV$47&gt;=$D258,CV$47&lt;=EDATE($D258,'Summary&amp;Assumptions'!$G$32))*$B258+AND(CV$56&lt;'Summary&amp;Assumptions'!$J$31,CV$47&gt;=$FO258,CV$47&lt;=$FP258)*(('Summary&amp;Assumptions'!$H$25*$C258)*(1+'Summary&amp;Assumptions'!$J$29)^(CV$46-1))+AND(CV$56&lt;'Summary&amp;Assumptions'!$J$31,CV$47&gt;=$FQ258,CV$47&lt;=$FR258)*(('Summary&amp;Assumptions'!$H$25*$C258)*(1+'Summary&amp;Assumptions'!$J$29)^(CV$46-1))</f>
        <v>0</v>
      </c>
      <c r="CR258" s="588">
        <f>AND(CW$55&gt;0,SUM($E258:CQ258)&lt;'Summary&amp;Assumptions'!$G$32*$B258,$D258&gt;='Summary&amp;Assumptions'!$D$17,CW$47&gt;=$D258,CW$47&lt;=EDATE($D258,'Summary&amp;Assumptions'!$G$32))*$B258+AND(CW$56&lt;'Summary&amp;Assumptions'!$J$31,CW$47&gt;=$FO258,CW$47&lt;=$FP258)*(('Summary&amp;Assumptions'!$H$25*$C258)*(1+'Summary&amp;Assumptions'!$J$29)^(CW$46-1))+AND(CW$56&lt;'Summary&amp;Assumptions'!$J$31,CW$47&gt;=$FQ258,CW$47&lt;=$FR258)*(('Summary&amp;Assumptions'!$H$25*$C258)*(1+'Summary&amp;Assumptions'!$J$29)^(CW$46-1))</f>
        <v>0</v>
      </c>
      <c r="CS258" s="588">
        <f>AND(CX$55&gt;0,SUM($E258:CR258)&lt;'Summary&amp;Assumptions'!$G$32*$B258,$D258&gt;='Summary&amp;Assumptions'!$D$17,CX$47&gt;=$D258,CX$47&lt;=EDATE($D258,'Summary&amp;Assumptions'!$G$32))*$B258+AND(CX$56&lt;'Summary&amp;Assumptions'!$J$31,CX$47&gt;=$FO258,CX$47&lt;=$FP258)*(('Summary&amp;Assumptions'!$H$25*$C258)*(1+'Summary&amp;Assumptions'!$J$29)^(CX$46-1))+AND(CX$56&lt;'Summary&amp;Assumptions'!$J$31,CX$47&gt;=$FQ258,CX$47&lt;=$FR258)*(('Summary&amp;Assumptions'!$H$25*$C258)*(1+'Summary&amp;Assumptions'!$J$29)^(CX$46-1))</f>
        <v>0</v>
      </c>
      <c r="CT258" s="588">
        <f>AND(CY$55&gt;0,SUM($E258:CS258)&lt;'Summary&amp;Assumptions'!$G$32*$B258,$D258&gt;='Summary&amp;Assumptions'!$D$17,CY$47&gt;=$D258,CY$47&lt;=EDATE($D258,'Summary&amp;Assumptions'!$G$32))*$B258+AND(CY$56&lt;'Summary&amp;Assumptions'!$J$31,CY$47&gt;=$FO258,CY$47&lt;=$FP258)*(('Summary&amp;Assumptions'!$H$25*$C258)*(1+'Summary&amp;Assumptions'!$J$29)^(CY$46-1))+AND(CY$56&lt;'Summary&amp;Assumptions'!$J$31,CY$47&gt;=$FQ258,CY$47&lt;=$FR258)*(('Summary&amp;Assumptions'!$H$25*$C258)*(1+'Summary&amp;Assumptions'!$J$29)^(CY$46-1))</f>
        <v>0</v>
      </c>
      <c r="CU258" s="588">
        <f>AND(CZ$55&gt;0,SUM($E258:CT258)&lt;'Summary&amp;Assumptions'!$G$32*$B258,$D258&gt;='Summary&amp;Assumptions'!$D$17,CZ$47&gt;=$D258,CZ$47&lt;=EDATE($D258,'Summary&amp;Assumptions'!$G$32))*$B258+AND(CZ$56&lt;'Summary&amp;Assumptions'!$J$31,CZ$47&gt;=$FO258,CZ$47&lt;=$FP258)*(('Summary&amp;Assumptions'!$H$25*$C258)*(1+'Summary&amp;Assumptions'!$J$29)^(CZ$46-1))+AND(CZ$56&lt;'Summary&amp;Assumptions'!$J$31,CZ$47&gt;=$FQ258,CZ$47&lt;=$FR258)*(('Summary&amp;Assumptions'!$H$25*$C258)*(1+'Summary&amp;Assumptions'!$J$29)^(CZ$46-1))</f>
        <v>0</v>
      </c>
      <c r="CV258" s="588">
        <f>AND(DA$55&gt;0,SUM($E258:CU258)&lt;'Summary&amp;Assumptions'!$G$32*$B258,$D258&gt;='Summary&amp;Assumptions'!$D$17,DA$47&gt;=$D258,DA$47&lt;=EDATE($D258,'Summary&amp;Assumptions'!$G$32))*$B258+AND(DA$56&lt;'Summary&amp;Assumptions'!$J$31,DA$47&gt;=$FO258,DA$47&lt;=$FP258)*(('Summary&amp;Assumptions'!$H$25*$C258)*(1+'Summary&amp;Assumptions'!$J$29)^(DA$46-1))+AND(DA$56&lt;'Summary&amp;Assumptions'!$J$31,DA$47&gt;=$FQ258,DA$47&lt;=$FR258)*(('Summary&amp;Assumptions'!$H$25*$C258)*(1+'Summary&amp;Assumptions'!$J$29)^(DA$46-1))</f>
        <v>0</v>
      </c>
      <c r="CW258" s="588">
        <f>AND(DB$55&gt;0,SUM($E258:CV258)&lt;'Summary&amp;Assumptions'!$G$32*$B258,$D258&gt;='Summary&amp;Assumptions'!$D$17,DB$47&gt;=$D258,DB$47&lt;=EDATE($D258,'Summary&amp;Assumptions'!$G$32))*$B258+AND(DB$56&lt;'Summary&amp;Assumptions'!$J$31,DB$47&gt;=$FO258,DB$47&lt;=$FP258)*(('Summary&amp;Assumptions'!$H$25*$C258)*(1+'Summary&amp;Assumptions'!$J$29)^(DB$46-1))+AND(DB$56&lt;'Summary&amp;Assumptions'!$J$31,DB$47&gt;=$FQ258,DB$47&lt;=$FR258)*(('Summary&amp;Assumptions'!$H$25*$C258)*(1+'Summary&amp;Assumptions'!$J$29)^(DB$46-1))</f>
        <v>0</v>
      </c>
      <c r="CX258" s="588">
        <f>AND(DC$55&gt;0,SUM($E258:CW258)&lt;'Summary&amp;Assumptions'!$G$32*$B258,$D258&gt;='Summary&amp;Assumptions'!$D$17,DC$47&gt;=$D258,DC$47&lt;=EDATE($D258,'Summary&amp;Assumptions'!$G$32))*$B258+AND(DC$56&lt;'Summary&amp;Assumptions'!$J$31,DC$47&gt;=$FO258,DC$47&lt;=$FP258)*(('Summary&amp;Assumptions'!$H$25*$C258)*(1+'Summary&amp;Assumptions'!$J$29)^(DC$46-1))+AND(DC$56&lt;'Summary&amp;Assumptions'!$J$31,DC$47&gt;=$FQ258,DC$47&lt;=$FR258)*(('Summary&amp;Assumptions'!$H$25*$C258)*(1+'Summary&amp;Assumptions'!$J$29)^(DC$46-1))</f>
        <v>0</v>
      </c>
      <c r="CY258" s="588">
        <f>AND(DD$55&gt;0,SUM($E258:CX258)&lt;'Summary&amp;Assumptions'!$G$32*$B258,$D258&gt;='Summary&amp;Assumptions'!$D$17,DD$47&gt;=$D258,DD$47&lt;=EDATE($D258,'Summary&amp;Assumptions'!$G$32))*$B258+AND(DD$56&lt;'Summary&amp;Assumptions'!$J$31,DD$47&gt;=$FO258,DD$47&lt;=$FP258)*(('Summary&amp;Assumptions'!$H$25*$C258)*(1+'Summary&amp;Assumptions'!$J$29)^(DD$46-1))+AND(DD$56&lt;'Summary&amp;Assumptions'!$J$31,DD$47&gt;=$FQ258,DD$47&lt;=$FR258)*(('Summary&amp;Assumptions'!$H$25*$C258)*(1+'Summary&amp;Assumptions'!$J$29)^(DD$46-1))</f>
        <v>0</v>
      </c>
      <c r="CZ258" s="588">
        <f>AND(DE$55&gt;0,SUM($E258:CY258)&lt;'Summary&amp;Assumptions'!$G$32*$B258,$D258&gt;='Summary&amp;Assumptions'!$D$17,DE$47&gt;=$D258,DE$47&lt;=EDATE($D258,'Summary&amp;Assumptions'!$G$32))*$B258+AND(DE$56&lt;'Summary&amp;Assumptions'!$J$31,DE$47&gt;=$FO258,DE$47&lt;=$FP258)*(('Summary&amp;Assumptions'!$H$25*$C258)*(1+'Summary&amp;Assumptions'!$J$29)^(DE$46-1))+AND(DE$56&lt;'Summary&amp;Assumptions'!$J$31,DE$47&gt;=$FQ258,DE$47&lt;=$FR258)*(('Summary&amp;Assumptions'!$H$25*$C258)*(1+'Summary&amp;Assumptions'!$J$29)^(DE$46-1))</f>
        <v>0</v>
      </c>
      <c r="DA258" s="588">
        <f>AND(DF$55&gt;0,SUM($E258:CZ258)&lt;'Summary&amp;Assumptions'!$G$32*$B258,$D258&gt;='Summary&amp;Assumptions'!$D$17,DF$47&gt;=$D258,DF$47&lt;=EDATE($D258,'Summary&amp;Assumptions'!$G$32))*$B258+AND(DF$56&lt;'Summary&amp;Assumptions'!$J$31,DF$47&gt;=$FO258,DF$47&lt;=$FP258)*(('Summary&amp;Assumptions'!$H$25*$C258)*(1+'Summary&amp;Assumptions'!$J$29)^(DF$46-1))+AND(DF$56&lt;'Summary&amp;Assumptions'!$J$31,DF$47&gt;=$FQ258,DF$47&lt;=$FR258)*(('Summary&amp;Assumptions'!$H$25*$C258)*(1+'Summary&amp;Assumptions'!$J$29)^(DF$46-1))</f>
        <v>0</v>
      </c>
      <c r="DB258" s="588">
        <f>AND(DG$55&gt;0,SUM($E258:DA258)&lt;'Summary&amp;Assumptions'!$G$32*$B258,$D258&gt;='Summary&amp;Assumptions'!$D$17,DG$47&gt;=$D258,DG$47&lt;=EDATE($D258,'Summary&amp;Assumptions'!$G$32))*$B258+AND(DG$56&lt;'Summary&amp;Assumptions'!$J$31,DG$47&gt;=$FO258,DG$47&lt;=$FP258)*(('Summary&amp;Assumptions'!$H$25*$C258)*(1+'Summary&amp;Assumptions'!$J$29)^(DG$46-1))+AND(DG$56&lt;'Summary&amp;Assumptions'!$J$31,DG$47&gt;=$FQ258,DG$47&lt;=$FR258)*(('Summary&amp;Assumptions'!$H$25*$C258)*(1+'Summary&amp;Assumptions'!$J$29)^(DG$46-1))</f>
        <v>0</v>
      </c>
      <c r="DC258" s="588">
        <f>AND(DH$55&gt;0,SUM($E258:DB258)&lt;'Summary&amp;Assumptions'!$G$32*$B258,$D258&gt;='Summary&amp;Assumptions'!$D$17,DH$47&gt;=$D258,DH$47&lt;=EDATE($D258,'Summary&amp;Assumptions'!$G$32))*$B258+AND(DH$56&lt;'Summary&amp;Assumptions'!$J$31,DH$47&gt;=$FO258,DH$47&lt;=$FP258)*(('Summary&amp;Assumptions'!$H$25*$C258)*(1+'Summary&amp;Assumptions'!$J$29)^(DH$46-1))+AND(DH$56&lt;'Summary&amp;Assumptions'!$J$31,DH$47&gt;=$FQ258,DH$47&lt;=$FR258)*(('Summary&amp;Assumptions'!$H$25*$C258)*(1+'Summary&amp;Assumptions'!$J$29)^(DH$46-1))</f>
        <v>0</v>
      </c>
      <c r="DD258" s="588">
        <f>AND(DI$55&gt;0,SUM($E258:DC258)&lt;'Summary&amp;Assumptions'!$G$32*$B258,$D258&gt;='Summary&amp;Assumptions'!$D$17,DI$47&gt;=$D258,DI$47&lt;=EDATE($D258,'Summary&amp;Assumptions'!$G$32))*$B258+AND(DI$56&lt;'Summary&amp;Assumptions'!$J$31,DI$47&gt;=$FO258,DI$47&lt;=$FP258)*(('Summary&amp;Assumptions'!$H$25*$C258)*(1+'Summary&amp;Assumptions'!$J$29)^(DI$46-1))+AND(DI$56&lt;'Summary&amp;Assumptions'!$J$31,DI$47&gt;=$FQ258,DI$47&lt;=$FR258)*(('Summary&amp;Assumptions'!$H$25*$C258)*(1+'Summary&amp;Assumptions'!$J$29)^(DI$46-1))</f>
        <v>0</v>
      </c>
      <c r="DE258" s="588">
        <f>AND(DJ$55&gt;0,SUM($E258:DD258)&lt;'Summary&amp;Assumptions'!$G$32*$B258,$D258&gt;='Summary&amp;Assumptions'!$D$17,DJ$47&gt;=$D258,DJ$47&lt;=EDATE($D258,'Summary&amp;Assumptions'!$G$32))*$B258+AND(DJ$56&lt;'Summary&amp;Assumptions'!$J$31,DJ$47&gt;=$FO258,DJ$47&lt;=$FP258)*(('Summary&amp;Assumptions'!$H$25*$C258)*(1+'Summary&amp;Assumptions'!$J$29)^(DJ$46-1))+AND(DJ$56&lt;'Summary&amp;Assumptions'!$J$31,DJ$47&gt;=$FQ258,DJ$47&lt;=$FR258)*(('Summary&amp;Assumptions'!$H$25*$C258)*(1+'Summary&amp;Assumptions'!$J$29)^(DJ$46-1))</f>
        <v>0</v>
      </c>
      <c r="DF258" s="588">
        <f>AND(DK$55&gt;0,SUM($E258:DE258)&lt;'Summary&amp;Assumptions'!$G$32*$B258,$D258&gt;='Summary&amp;Assumptions'!$D$17,DK$47&gt;=$D258,DK$47&lt;=EDATE($D258,'Summary&amp;Assumptions'!$G$32))*$B258+AND(DK$56&lt;'Summary&amp;Assumptions'!$J$31,DK$47&gt;=$FO258,DK$47&lt;=$FP258)*(('Summary&amp;Assumptions'!$H$25*$C258)*(1+'Summary&amp;Assumptions'!$J$29)^(DK$46-1))+AND(DK$56&lt;'Summary&amp;Assumptions'!$J$31,DK$47&gt;=$FQ258,DK$47&lt;=$FR258)*(('Summary&amp;Assumptions'!$H$25*$C258)*(1+'Summary&amp;Assumptions'!$J$29)^(DK$46-1))</f>
        <v>0</v>
      </c>
      <c r="DG258" s="588">
        <f>AND(DL$55&gt;0,SUM($E258:DF258)&lt;'Summary&amp;Assumptions'!$G$32*$B258,$D258&gt;='Summary&amp;Assumptions'!$D$17,DL$47&gt;=$D258,DL$47&lt;=EDATE($D258,'Summary&amp;Assumptions'!$G$32))*$B258+AND(DL$56&lt;'Summary&amp;Assumptions'!$J$31,DL$47&gt;=$FO258,DL$47&lt;=$FP258)*(('Summary&amp;Assumptions'!$H$25*$C258)*(1+'Summary&amp;Assumptions'!$J$29)^(DL$46-1))+AND(DL$56&lt;'Summary&amp;Assumptions'!$J$31,DL$47&gt;=$FQ258,DL$47&lt;=$FR258)*(('Summary&amp;Assumptions'!$H$25*$C258)*(1+'Summary&amp;Assumptions'!$J$29)^(DL$46-1))</f>
        <v>0</v>
      </c>
      <c r="DH258" s="588">
        <f>AND(DM$55&gt;0,SUM($E258:DG258)&lt;'Summary&amp;Assumptions'!$G$32*$B258,$D258&gt;='Summary&amp;Assumptions'!$D$17,DM$47&gt;=$D258,DM$47&lt;=EDATE($D258,'Summary&amp;Assumptions'!$G$32))*$B258+AND(DM$56&lt;'Summary&amp;Assumptions'!$J$31,DM$47&gt;=$FO258,DM$47&lt;=$FP258)*(('Summary&amp;Assumptions'!$H$25*$C258)*(1+'Summary&amp;Assumptions'!$J$29)^(DM$46-1))+AND(DM$56&lt;'Summary&amp;Assumptions'!$J$31,DM$47&gt;=$FQ258,DM$47&lt;=$FR258)*(('Summary&amp;Assumptions'!$H$25*$C258)*(1+'Summary&amp;Assumptions'!$J$29)^(DM$46-1))</f>
        <v>0</v>
      </c>
      <c r="DI258" s="588">
        <f>AND(DN$55&gt;0,SUM($E258:DH258)&lt;'Summary&amp;Assumptions'!$G$32*$B258,$D258&gt;='Summary&amp;Assumptions'!$D$17,DN$47&gt;=$D258,DN$47&lt;=EDATE($D258,'Summary&amp;Assumptions'!$G$32))*$B258+AND(DN$56&lt;'Summary&amp;Assumptions'!$J$31,DN$47&gt;=$FO258,DN$47&lt;=$FP258)*(('Summary&amp;Assumptions'!$H$25*$C258)*(1+'Summary&amp;Assumptions'!$J$29)^(DN$46-1))+AND(DN$56&lt;'Summary&amp;Assumptions'!$J$31,DN$47&gt;=$FQ258,DN$47&lt;=$FR258)*(('Summary&amp;Assumptions'!$H$25*$C258)*(1+'Summary&amp;Assumptions'!$J$29)^(DN$46-1))</f>
        <v>0</v>
      </c>
      <c r="DJ258" s="588">
        <f>AND(DO$55&gt;0,SUM($E258:DI258)&lt;'Summary&amp;Assumptions'!$G$32*$B258,$D258&gt;='Summary&amp;Assumptions'!$D$17,DO$47&gt;=$D258,DO$47&lt;=EDATE($D258,'Summary&amp;Assumptions'!$G$32))*$B258+AND(DO$56&lt;'Summary&amp;Assumptions'!$J$31,DO$47&gt;=$FO258,DO$47&lt;=$FP258)*(('Summary&amp;Assumptions'!$H$25*$C258)*(1+'Summary&amp;Assumptions'!$J$29)^(DO$46-1))+AND(DO$56&lt;'Summary&amp;Assumptions'!$J$31,DO$47&gt;=$FQ258,DO$47&lt;=$FR258)*(('Summary&amp;Assumptions'!$H$25*$C258)*(1+'Summary&amp;Assumptions'!$J$29)^(DO$46-1))</f>
        <v>0</v>
      </c>
      <c r="DK258" s="588">
        <f>AND(DP$55&gt;0,SUM($E258:DJ258)&lt;'Summary&amp;Assumptions'!$G$32*$B258,$D258&gt;='Summary&amp;Assumptions'!$D$17,DP$47&gt;=$D258,DP$47&lt;=EDATE($D258,'Summary&amp;Assumptions'!$G$32))*$B258+AND(DP$56&lt;'Summary&amp;Assumptions'!$J$31,DP$47&gt;=$FO258,DP$47&lt;=$FP258)*(('Summary&amp;Assumptions'!$H$25*$C258)*(1+'Summary&amp;Assumptions'!$J$29)^(DP$46-1))+AND(DP$56&lt;'Summary&amp;Assumptions'!$J$31,DP$47&gt;=$FQ258,DP$47&lt;=$FR258)*(('Summary&amp;Assumptions'!$H$25*$C258)*(1+'Summary&amp;Assumptions'!$J$29)^(DP$46-1))</f>
        <v>0</v>
      </c>
      <c r="DL258" s="588">
        <f>AND(DQ$55&gt;0,SUM($E258:DK258)&lt;'Summary&amp;Assumptions'!$G$32*$B258,$D258&gt;='Summary&amp;Assumptions'!$D$17,DQ$47&gt;=$D258,DQ$47&lt;=EDATE($D258,'Summary&amp;Assumptions'!$G$32))*$B258+AND(DQ$56&lt;'Summary&amp;Assumptions'!$J$31,DQ$47&gt;=$FO258,DQ$47&lt;=$FP258)*(('Summary&amp;Assumptions'!$H$25*$C258)*(1+'Summary&amp;Assumptions'!$J$29)^(DQ$46-1))+AND(DQ$56&lt;'Summary&amp;Assumptions'!$J$31,DQ$47&gt;=$FQ258,DQ$47&lt;=$FR258)*(('Summary&amp;Assumptions'!$H$25*$C258)*(1+'Summary&amp;Assumptions'!$J$29)^(DQ$46-1))</f>
        <v>0</v>
      </c>
      <c r="DM258" s="588">
        <f>AND(DR$55&gt;0,SUM($E258:DL258)&lt;'Summary&amp;Assumptions'!$G$32*$B258,$D258&gt;='Summary&amp;Assumptions'!$D$17,DR$47&gt;=$D258,DR$47&lt;=EDATE($D258,'Summary&amp;Assumptions'!$G$32))*$B258+AND(DR$56&lt;'Summary&amp;Assumptions'!$J$31,DR$47&gt;=$FO258,DR$47&lt;=$FP258)*(('Summary&amp;Assumptions'!$H$25*$C258)*(1+'Summary&amp;Assumptions'!$J$29)^(DR$46-1))+AND(DR$56&lt;'Summary&amp;Assumptions'!$J$31,DR$47&gt;=$FQ258,DR$47&lt;=$FR258)*(('Summary&amp;Assumptions'!$H$25*$C258)*(1+'Summary&amp;Assumptions'!$J$29)^(DR$46-1))</f>
        <v>0</v>
      </c>
      <c r="DN258" s="588">
        <f>AND(DS$55&gt;0,SUM($E258:DM258)&lt;'Summary&amp;Assumptions'!$G$32*$B258,$D258&gt;='Summary&amp;Assumptions'!$D$17,DS$47&gt;=$D258,DS$47&lt;=EDATE($D258,'Summary&amp;Assumptions'!$G$32))*$B258+AND(DS$56&lt;'Summary&amp;Assumptions'!$J$31,DS$47&gt;=$FO258,DS$47&lt;=$FP258)*(('Summary&amp;Assumptions'!$H$25*$C258)*(1+'Summary&amp;Assumptions'!$J$29)^(DS$46-1))+AND(DS$56&lt;'Summary&amp;Assumptions'!$J$31,DS$47&gt;=$FQ258,DS$47&lt;=$FR258)*(('Summary&amp;Assumptions'!$H$25*$C258)*(1+'Summary&amp;Assumptions'!$J$29)^(DS$46-1))</f>
        <v>0</v>
      </c>
      <c r="DO258" s="588">
        <f>AND(DT$55&gt;0,SUM($E258:DN258)&lt;'Summary&amp;Assumptions'!$G$32*$B258,$D258&gt;='Summary&amp;Assumptions'!$D$17,DT$47&gt;=$D258,DT$47&lt;=EDATE($D258,'Summary&amp;Assumptions'!$G$32))*$B258+AND(DT$56&lt;'Summary&amp;Assumptions'!$J$31,DT$47&gt;=$FO258,DT$47&lt;=$FP258)*(('Summary&amp;Assumptions'!$H$25*$C258)*(1+'Summary&amp;Assumptions'!$J$29)^(DT$46-1))+AND(DT$56&lt;'Summary&amp;Assumptions'!$J$31,DT$47&gt;=$FQ258,DT$47&lt;=$FR258)*(('Summary&amp;Assumptions'!$H$25*$C258)*(1+'Summary&amp;Assumptions'!$J$29)^(DT$46-1))</f>
        <v>0</v>
      </c>
      <c r="DP258" s="588">
        <f>AND(DU$55&gt;0,SUM($E258:DO258)&lt;'Summary&amp;Assumptions'!$G$32*$B258,$D258&gt;='Summary&amp;Assumptions'!$D$17,DU$47&gt;=$D258,DU$47&lt;=EDATE($D258,'Summary&amp;Assumptions'!$G$32))*$B258+AND(DU$56&lt;'Summary&amp;Assumptions'!$J$31,DU$47&gt;=$FO258,DU$47&lt;=$FP258)*(('Summary&amp;Assumptions'!$H$25*$C258)*(1+'Summary&amp;Assumptions'!$J$29)^(DU$46-1))+AND(DU$56&lt;'Summary&amp;Assumptions'!$J$31,DU$47&gt;=$FQ258,DU$47&lt;=$FR258)*(('Summary&amp;Assumptions'!$H$25*$C258)*(1+'Summary&amp;Assumptions'!$J$29)^(DU$46-1))</f>
        <v>0</v>
      </c>
      <c r="DQ258" s="588">
        <f>AND(DV$55&gt;0,SUM($E258:DP258)&lt;'Summary&amp;Assumptions'!$G$32*$B258,$D258&gt;='Summary&amp;Assumptions'!$D$17,DV$47&gt;=$D258,DV$47&lt;=EDATE($D258,'Summary&amp;Assumptions'!$G$32))*$B258+AND(DV$56&lt;'Summary&amp;Assumptions'!$J$31,DV$47&gt;=$FO258,DV$47&lt;=$FP258)*(('Summary&amp;Assumptions'!$H$25*$C258)*(1+'Summary&amp;Assumptions'!$J$29)^(DV$46-1))+AND(DV$56&lt;'Summary&amp;Assumptions'!$J$31,DV$47&gt;=$FQ258,DV$47&lt;=$FR258)*(('Summary&amp;Assumptions'!$H$25*$C258)*(1+'Summary&amp;Assumptions'!$J$29)^(DV$46-1))</f>
        <v>0</v>
      </c>
      <c r="DR258" s="588">
        <f>AND(DW$55&gt;0,SUM($E258:DQ258)&lt;'Summary&amp;Assumptions'!$G$32*$B258,$D258&gt;='Summary&amp;Assumptions'!$D$17,DW$47&gt;=$D258,DW$47&lt;=EDATE($D258,'Summary&amp;Assumptions'!$G$32))*$B258+AND(DW$56&lt;'Summary&amp;Assumptions'!$J$31,DW$47&gt;=$FO258,DW$47&lt;=$FP258)*(('Summary&amp;Assumptions'!$H$25*$C258)*(1+'Summary&amp;Assumptions'!$J$29)^(DW$46-1))+AND(DW$56&lt;'Summary&amp;Assumptions'!$J$31,DW$47&gt;=$FQ258,DW$47&lt;=$FR258)*(('Summary&amp;Assumptions'!$H$25*$C258)*(1+'Summary&amp;Assumptions'!$J$29)^(DW$46-1))</f>
        <v>0</v>
      </c>
      <c r="DS258" s="588">
        <f>AND(DX$55&gt;0,SUM($E258:DR258)&lt;'Summary&amp;Assumptions'!$G$32*$B258,$D258&gt;='Summary&amp;Assumptions'!$D$17,DX$47&gt;=$D258,DX$47&lt;=EDATE($D258,'Summary&amp;Assumptions'!$G$32))*$B258+AND(DX$56&lt;'Summary&amp;Assumptions'!$J$31,DX$47&gt;=$FO258,DX$47&lt;=$FP258)*(('Summary&amp;Assumptions'!$H$25*$C258)*(1+'Summary&amp;Assumptions'!$J$29)^(DX$46-1))+AND(DX$56&lt;'Summary&amp;Assumptions'!$J$31,DX$47&gt;=$FQ258,DX$47&lt;=$FR258)*(('Summary&amp;Assumptions'!$H$25*$C258)*(1+'Summary&amp;Assumptions'!$J$29)^(DX$46-1))</f>
        <v>0</v>
      </c>
      <c r="DT258" s="588">
        <f>AND(DY$55&gt;0,SUM($E258:DS258)&lt;'Summary&amp;Assumptions'!$G$32*$B258,$D258&gt;='Summary&amp;Assumptions'!$D$17,DY$47&gt;=$D258,DY$47&lt;=EDATE($D258,'Summary&amp;Assumptions'!$G$32))*$B258+AND(DY$56&lt;'Summary&amp;Assumptions'!$J$31,DY$47&gt;=$FO258,DY$47&lt;=$FP258)*(('Summary&amp;Assumptions'!$H$25*$C258)*(1+'Summary&amp;Assumptions'!$J$29)^(DY$46-1))+AND(DY$56&lt;'Summary&amp;Assumptions'!$J$31,DY$47&gt;=$FQ258,DY$47&lt;=$FR258)*(('Summary&amp;Assumptions'!$H$25*$C258)*(1+'Summary&amp;Assumptions'!$J$29)^(DY$46-1))</f>
        <v>0</v>
      </c>
      <c r="DU258" s="588">
        <f>AND(DZ$55&gt;0,SUM($E258:DT258)&lt;'Summary&amp;Assumptions'!$G$32*$B258,$D258&gt;='Summary&amp;Assumptions'!$D$17,DZ$47&gt;=$D258,DZ$47&lt;=EDATE($D258,'Summary&amp;Assumptions'!$G$32))*$B258+AND(DZ$56&lt;'Summary&amp;Assumptions'!$J$31,DZ$47&gt;=$FO258,DZ$47&lt;=$FP258)*(('Summary&amp;Assumptions'!$H$25*$C258)*(1+'Summary&amp;Assumptions'!$J$29)^(DZ$46-1))+AND(DZ$56&lt;'Summary&amp;Assumptions'!$J$31,DZ$47&gt;=$FQ258,DZ$47&lt;=$FR258)*(('Summary&amp;Assumptions'!$H$25*$C258)*(1+'Summary&amp;Assumptions'!$J$29)^(DZ$46-1))</f>
        <v>0</v>
      </c>
      <c r="DV258" s="588">
        <f>AND(EA$55&gt;0,SUM($E258:DU258)&lt;'Summary&amp;Assumptions'!$G$32*$B258,$D258&gt;='Summary&amp;Assumptions'!$D$17,EA$47&gt;=$D258,EA$47&lt;=EDATE($D258,'Summary&amp;Assumptions'!$G$32))*$B258+AND(EA$56&lt;'Summary&amp;Assumptions'!$J$31,EA$47&gt;=$FO258,EA$47&lt;=$FP258)*(('Summary&amp;Assumptions'!$H$25*$C258)*(1+'Summary&amp;Assumptions'!$J$29)^(EA$46-1))+AND(EA$56&lt;'Summary&amp;Assumptions'!$J$31,EA$47&gt;=$FQ258,EA$47&lt;=$FR258)*(('Summary&amp;Assumptions'!$H$25*$C258)*(1+'Summary&amp;Assumptions'!$J$29)^(EA$46-1))</f>
        <v>0</v>
      </c>
      <c r="DW258" s="588">
        <f>AND(EB$55&gt;0,SUM($E258:DV258)&lt;'Summary&amp;Assumptions'!$G$32*$B258,$D258&gt;='Summary&amp;Assumptions'!$D$17,EB$47&gt;=$D258,EB$47&lt;=EDATE($D258,'Summary&amp;Assumptions'!$G$32))*$B258+AND(EB$56&lt;'Summary&amp;Assumptions'!$J$31,EB$47&gt;=$FO258,EB$47&lt;=$FP258)*(('Summary&amp;Assumptions'!$H$25*$C258)*(1+'Summary&amp;Assumptions'!$J$29)^(EB$46-1))+AND(EB$56&lt;'Summary&amp;Assumptions'!$J$31,EB$47&gt;=$FQ258,EB$47&lt;=$FR258)*(('Summary&amp;Assumptions'!$H$25*$C258)*(1+'Summary&amp;Assumptions'!$J$29)^(EB$46-1))</f>
        <v>0</v>
      </c>
      <c r="DX258" s="588">
        <f>AND(EC$55&gt;0,SUM($E258:DW258)&lt;'Summary&amp;Assumptions'!$G$32*$B258,$D258&gt;='Summary&amp;Assumptions'!$D$17,EC$47&gt;=$D258,EC$47&lt;=EDATE($D258,'Summary&amp;Assumptions'!$G$32))*$B258+AND(EC$56&lt;'Summary&amp;Assumptions'!$J$31,EC$47&gt;=$FO258,EC$47&lt;=$FP258)*(('Summary&amp;Assumptions'!$H$25*$C258)*(1+'Summary&amp;Assumptions'!$J$29)^(EC$46-1))+AND(EC$56&lt;'Summary&amp;Assumptions'!$J$31,EC$47&gt;=$FQ258,EC$47&lt;=$FR258)*(('Summary&amp;Assumptions'!$H$25*$C258)*(1+'Summary&amp;Assumptions'!$J$29)^(EC$46-1))</f>
        <v>0</v>
      </c>
      <c r="DY258" s="588">
        <f>AND(ED$55&gt;0,SUM($E258:DX258)&lt;'Summary&amp;Assumptions'!$G$32*$B258,$D258&gt;='Summary&amp;Assumptions'!$D$17,ED$47&gt;=$D258,ED$47&lt;=EDATE($D258,'Summary&amp;Assumptions'!$G$32))*$B258+AND(ED$56&lt;'Summary&amp;Assumptions'!$J$31,ED$47&gt;=$FO258,ED$47&lt;=$FP258)*(('Summary&amp;Assumptions'!$H$25*$C258)*(1+'Summary&amp;Assumptions'!$J$29)^(ED$46-1))+AND(ED$56&lt;'Summary&amp;Assumptions'!$J$31,ED$47&gt;=$FQ258,ED$47&lt;=$FR258)*(('Summary&amp;Assumptions'!$H$25*$C258)*(1+'Summary&amp;Assumptions'!$J$29)^(ED$46-1))</f>
        <v>0</v>
      </c>
      <c r="DZ258" s="588">
        <f>AND(EE$55&gt;0,SUM($E258:DY258)&lt;'Summary&amp;Assumptions'!$G$32*$B258,$D258&gt;='Summary&amp;Assumptions'!$D$17,EE$47&gt;=$D258,EE$47&lt;=EDATE($D258,'Summary&amp;Assumptions'!$G$32))*$B258+AND(EE$56&lt;'Summary&amp;Assumptions'!$J$31,EE$47&gt;=$FO258,EE$47&lt;=$FP258)*(('Summary&amp;Assumptions'!$H$25*$C258)*(1+'Summary&amp;Assumptions'!$J$29)^(EE$46-1))+AND(EE$56&lt;'Summary&amp;Assumptions'!$J$31,EE$47&gt;=$FQ258,EE$47&lt;=$FR258)*(('Summary&amp;Assumptions'!$H$25*$C258)*(1+'Summary&amp;Assumptions'!$J$29)^(EE$46-1))</f>
        <v>0</v>
      </c>
      <c r="EA258" s="588">
        <f>AND(EF$55&gt;0,SUM($E258:DZ258)&lt;'Summary&amp;Assumptions'!$G$32*$B258,$D258&gt;='Summary&amp;Assumptions'!$D$17,EF$47&gt;=$D258,EF$47&lt;=EDATE($D258,'Summary&amp;Assumptions'!$G$32))*$B258+AND(EF$56&lt;'Summary&amp;Assumptions'!$J$31,EF$47&gt;=$FO258,EF$47&lt;=$FP258)*(('Summary&amp;Assumptions'!$H$25*$C258)*(1+'Summary&amp;Assumptions'!$J$29)^(EF$46-1))+AND(EF$56&lt;'Summary&amp;Assumptions'!$J$31,EF$47&gt;=$FQ258,EF$47&lt;=$FR258)*(('Summary&amp;Assumptions'!$H$25*$C258)*(1+'Summary&amp;Assumptions'!$J$29)^(EF$46-1))</f>
        <v>0</v>
      </c>
      <c r="EB258" s="588">
        <f>AND(EG$55&gt;0,SUM($E258:EA258)&lt;'Summary&amp;Assumptions'!$G$32*$B258,$D258&gt;='Summary&amp;Assumptions'!$D$17,EG$47&gt;=$D258,EG$47&lt;=EDATE($D258,'Summary&amp;Assumptions'!$G$32))*$B258+AND(EG$56&lt;'Summary&amp;Assumptions'!$J$31,EG$47&gt;=$FO258,EG$47&lt;=$FP258)*(('Summary&amp;Assumptions'!$H$25*$C258)*(1+'Summary&amp;Assumptions'!$J$29)^(EG$46-1))+AND(EG$56&lt;'Summary&amp;Assumptions'!$J$31,EG$47&gt;=$FQ258,EG$47&lt;=$FR258)*(('Summary&amp;Assumptions'!$H$25*$C258)*(1+'Summary&amp;Assumptions'!$J$29)^(EG$46-1))</f>
        <v>0</v>
      </c>
      <c r="EC258" s="588">
        <f>AND(EH$55&gt;0,SUM($E258:EB258)&lt;'Summary&amp;Assumptions'!$G$32*$B258,$D258&gt;='Summary&amp;Assumptions'!$D$17,EH$47&gt;=$D258,EH$47&lt;=EDATE($D258,'Summary&amp;Assumptions'!$G$32))*$B258+AND(EH$56&lt;'Summary&amp;Assumptions'!$J$31,EH$47&gt;=$FO258,EH$47&lt;=$FP258)*(('Summary&amp;Assumptions'!$H$25*$C258)*(1+'Summary&amp;Assumptions'!$J$29)^(EH$46-1))+AND(EH$56&lt;'Summary&amp;Assumptions'!$J$31,EH$47&gt;=$FQ258,EH$47&lt;=$FR258)*(('Summary&amp;Assumptions'!$H$25*$C258)*(1+'Summary&amp;Assumptions'!$J$29)^(EH$46-1))</f>
        <v>0</v>
      </c>
      <c r="ED258" s="588">
        <f>AND(EI$55&gt;0,SUM($E258:EC258)&lt;'Summary&amp;Assumptions'!$G$32*$B258,$D258&gt;='Summary&amp;Assumptions'!$D$17,EI$47&gt;=$D258,EI$47&lt;=EDATE($D258,'Summary&amp;Assumptions'!$G$32))*$B258+AND(EI$56&lt;'Summary&amp;Assumptions'!$J$31,EI$47&gt;=$FO258,EI$47&lt;=$FP258)*(('Summary&amp;Assumptions'!$H$25*$C258)*(1+'Summary&amp;Assumptions'!$J$29)^(EI$46-1))+AND(EI$56&lt;'Summary&amp;Assumptions'!$J$31,EI$47&gt;=$FQ258,EI$47&lt;=$FR258)*(('Summary&amp;Assumptions'!$H$25*$C258)*(1+'Summary&amp;Assumptions'!$J$29)^(EI$46-1))</f>
        <v>0</v>
      </c>
      <c r="EE258" s="588">
        <f>AND(EJ$55&gt;0,SUM($E258:ED258)&lt;'Summary&amp;Assumptions'!$G$32*$B258,$D258&gt;='Summary&amp;Assumptions'!$D$17,EJ$47&gt;=$D258,EJ$47&lt;=EDATE($D258,'Summary&amp;Assumptions'!$G$32))*$B258+AND(EJ$56&lt;'Summary&amp;Assumptions'!$J$31,EJ$47&gt;=$FO258,EJ$47&lt;=$FP258)*(('Summary&amp;Assumptions'!$H$25*$C258)*(1+'Summary&amp;Assumptions'!$J$29)^(EJ$46-1))+AND(EJ$56&lt;'Summary&amp;Assumptions'!$J$31,EJ$47&gt;=$FQ258,EJ$47&lt;=$FR258)*(('Summary&amp;Assumptions'!$H$25*$C258)*(1+'Summary&amp;Assumptions'!$J$29)^(EJ$46-1))</f>
        <v>0</v>
      </c>
      <c r="EF258" s="588">
        <f>AND(EK$55&gt;0,SUM($E258:EE258)&lt;'Summary&amp;Assumptions'!$G$32*$B258,$D258&gt;='Summary&amp;Assumptions'!$D$17,EK$47&gt;=$D258,EK$47&lt;=EDATE($D258,'Summary&amp;Assumptions'!$G$32))*$B258+AND(EK$56&lt;'Summary&amp;Assumptions'!$J$31,EK$47&gt;=$FO258,EK$47&lt;=$FP258)*(('Summary&amp;Assumptions'!$H$25*$C258)*(1+'Summary&amp;Assumptions'!$J$29)^(EK$46-1))+AND(EK$56&lt;'Summary&amp;Assumptions'!$J$31,EK$47&gt;=$FQ258,EK$47&lt;=$FR258)*(('Summary&amp;Assumptions'!$H$25*$C258)*(1+'Summary&amp;Assumptions'!$J$29)^(EK$46-1))</f>
        <v>0</v>
      </c>
      <c r="EG258" s="588">
        <f>AND(EL$55&gt;0,SUM($E258:EF258)&lt;'Summary&amp;Assumptions'!$G$32*$B258,$D258&gt;='Summary&amp;Assumptions'!$D$17,EL$47&gt;=$D258,EL$47&lt;=EDATE($D258,'Summary&amp;Assumptions'!$G$32))*$B258+AND(EL$56&lt;'Summary&amp;Assumptions'!$J$31,EL$47&gt;=$FO258,EL$47&lt;=$FP258)*(('Summary&amp;Assumptions'!$H$25*$C258)*(1+'Summary&amp;Assumptions'!$J$29)^(EL$46-1))+AND(EL$56&lt;'Summary&amp;Assumptions'!$J$31,EL$47&gt;=$FQ258,EL$47&lt;=$FR258)*(('Summary&amp;Assumptions'!$H$25*$C258)*(1+'Summary&amp;Assumptions'!$J$29)^(EL$46-1))</f>
        <v>0</v>
      </c>
      <c r="EH258" s="588">
        <f>AND(EM$55&gt;0,SUM($E258:EG258)&lt;'Summary&amp;Assumptions'!$G$32*$B258,$D258&gt;='Summary&amp;Assumptions'!$D$17,EM$47&gt;=$D258,EM$47&lt;=EDATE($D258,'Summary&amp;Assumptions'!$G$32))*$B258+AND(EM$56&lt;'Summary&amp;Assumptions'!$J$31,EM$47&gt;=$FO258,EM$47&lt;=$FP258)*(('Summary&amp;Assumptions'!$H$25*$C258)*(1+'Summary&amp;Assumptions'!$J$29)^(EM$46-1))+AND(EM$56&lt;'Summary&amp;Assumptions'!$J$31,EM$47&gt;=$FQ258,EM$47&lt;=$FR258)*(('Summary&amp;Assumptions'!$H$25*$C258)*(1+'Summary&amp;Assumptions'!$J$29)^(EM$46-1))</f>
        <v>0</v>
      </c>
      <c r="EI258" s="588">
        <f>AND(EN$55&gt;0,SUM($E258:EH258)&lt;'Summary&amp;Assumptions'!$G$32*$B258,$D258&gt;='Summary&amp;Assumptions'!$D$17,EN$47&gt;=$D258,EN$47&lt;=EDATE($D258,'Summary&amp;Assumptions'!$G$32))*$B258+AND(EN$56&lt;'Summary&amp;Assumptions'!$J$31,EN$47&gt;=$FO258,EN$47&lt;=$FP258)*(('Summary&amp;Assumptions'!$H$25*$C258)*(1+'Summary&amp;Assumptions'!$J$29)^(EN$46-1))+AND(EN$56&lt;'Summary&amp;Assumptions'!$J$31,EN$47&gt;=$FQ258,EN$47&lt;=$FR258)*(('Summary&amp;Assumptions'!$H$25*$C258)*(1+'Summary&amp;Assumptions'!$J$29)^(EN$46-1))</f>
        <v>0</v>
      </c>
      <c r="EJ258" s="588">
        <f>AND(EO$55&gt;0,SUM($E258:EI258)&lt;'Summary&amp;Assumptions'!$G$32*$B258,$D258&gt;='Summary&amp;Assumptions'!$D$17,EO$47&gt;=$D258,EO$47&lt;=EDATE($D258,'Summary&amp;Assumptions'!$G$32))*$B258+AND(EO$56&lt;'Summary&amp;Assumptions'!$J$31,EO$47&gt;=$FO258,EO$47&lt;=$FP258)*(('Summary&amp;Assumptions'!$H$25*$C258)*(1+'Summary&amp;Assumptions'!$J$29)^(EO$46-1))+AND(EO$56&lt;'Summary&amp;Assumptions'!$J$31,EO$47&gt;=$FQ258,EO$47&lt;=$FR258)*(('Summary&amp;Assumptions'!$H$25*$C258)*(1+'Summary&amp;Assumptions'!$J$29)^(EO$46-1))</f>
        <v>0</v>
      </c>
      <c r="EK258" s="588">
        <f>AND(EP$55&gt;0,SUM($E258:EJ258)&lt;'Summary&amp;Assumptions'!$G$32*$B258,$D258&gt;='Summary&amp;Assumptions'!$D$17,EP$47&gt;=$D258,EP$47&lt;=EDATE($D258,'Summary&amp;Assumptions'!$G$32))*$B258+AND(EP$56&lt;'Summary&amp;Assumptions'!$J$31,EP$47&gt;=$FO258,EP$47&lt;=$FP258)*(('Summary&amp;Assumptions'!$H$25*$C258)*(1+'Summary&amp;Assumptions'!$J$29)^(EP$46-1))+AND(EP$56&lt;'Summary&amp;Assumptions'!$J$31,EP$47&gt;=$FQ258,EP$47&lt;=$FR258)*(('Summary&amp;Assumptions'!$H$25*$C258)*(1+'Summary&amp;Assumptions'!$J$29)^(EP$46-1))</f>
        <v>0</v>
      </c>
      <c r="EL258" s="588">
        <f>AND(EQ$55&gt;0,SUM($E258:EK258)&lt;'Summary&amp;Assumptions'!$G$32*$B258,$D258&gt;='Summary&amp;Assumptions'!$D$17,EQ$47&gt;=$D258,EQ$47&lt;=EDATE($D258,'Summary&amp;Assumptions'!$G$32))*$B258+AND(EQ$56&lt;'Summary&amp;Assumptions'!$J$31,EQ$47&gt;=$FO258,EQ$47&lt;=$FP258)*(('Summary&amp;Assumptions'!$H$25*$C258)*(1+'Summary&amp;Assumptions'!$J$29)^(EQ$46-1))+AND(EQ$56&lt;'Summary&amp;Assumptions'!$J$31,EQ$47&gt;=$FQ258,EQ$47&lt;=$FR258)*(('Summary&amp;Assumptions'!$H$25*$C258)*(1+'Summary&amp;Assumptions'!$J$29)^(EQ$46-1))</f>
        <v>0</v>
      </c>
      <c r="EM258" s="588">
        <f>AND(ER$55&gt;0,SUM($E258:EL258)&lt;'Summary&amp;Assumptions'!$G$32*$B258,$D258&gt;='Summary&amp;Assumptions'!$D$17,ER$47&gt;=$D258,ER$47&lt;=EDATE($D258,'Summary&amp;Assumptions'!$G$32))*$B258+AND(ER$56&lt;'Summary&amp;Assumptions'!$J$31,ER$47&gt;=$FO258,ER$47&lt;=$FP258)*(('Summary&amp;Assumptions'!$H$25*$C258)*(1+'Summary&amp;Assumptions'!$J$29)^(ER$46-1))+AND(ER$56&lt;'Summary&amp;Assumptions'!$J$31,ER$47&gt;=$FQ258,ER$47&lt;=$FR258)*(('Summary&amp;Assumptions'!$H$25*$C258)*(1+'Summary&amp;Assumptions'!$J$29)^(ER$46-1))</f>
        <v>0</v>
      </c>
      <c r="EN258" s="588">
        <f>AND(ES$55&gt;0,SUM($E258:EM258)&lt;'Summary&amp;Assumptions'!$G$32*$B258,$D258&gt;='Summary&amp;Assumptions'!$D$17,ES$47&gt;=$D258,ES$47&lt;=EDATE($D258,'Summary&amp;Assumptions'!$G$32))*$B258+AND(ES$56&lt;'Summary&amp;Assumptions'!$J$31,ES$47&gt;=$FO258,ES$47&lt;=$FP258)*(('Summary&amp;Assumptions'!$H$25*$C258)*(1+'Summary&amp;Assumptions'!$J$29)^(ES$46-1))+AND(ES$56&lt;'Summary&amp;Assumptions'!$J$31,ES$47&gt;=$FQ258,ES$47&lt;=$FR258)*(('Summary&amp;Assumptions'!$H$25*$C258)*(1+'Summary&amp;Assumptions'!$J$29)^(ES$46-1))</f>
        <v>0</v>
      </c>
      <c r="EO258" s="588">
        <f>AND(ET$55&gt;0,SUM($E258:EN258)&lt;'Summary&amp;Assumptions'!$G$32*$B258,$D258&gt;='Summary&amp;Assumptions'!$D$17,ET$47&gt;=$D258,ET$47&lt;=EDATE($D258,'Summary&amp;Assumptions'!$G$32))*$B258+AND(ET$56&lt;'Summary&amp;Assumptions'!$J$31,ET$47&gt;=$FO258,ET$47&lt;=$FP258)*(('Summary&amp;Assumptions'!$H$25*$C258)*(1+'Summary&amp;Assumptions'!$J$29)^(ET$46-1))+AND(ET$56&lt;'Summary&amp;Assumptions'!$J$31,ET$47&gt;=$FQ258,ET$47&lt;=$FR258)*(('Summary&amp;Assumptions'!$H$25*$C258)*(1+'Summary&amp;Assumptions'!$J$29)^(ET$46-1))</f>
        <v>0</v>
      </c>
      <c r="EP258" s="588">
        <f>AND(EU$55&gt;0,SUM($E258:EO258)&lt;'Summary&amp;Assumptions'!$G$32*$B258,$D258&gt;='Summary&amp;Assumptions'!$D$17,EU$47&gt;=$D258,EU$47&lt;=EDATE($D258,'Summary&amp;Assumptions'!$G$32))*$B258+AND(EU$56&lt;'Summary&amp;Assumptions'!$J$31,EU$47&gt;=$FO258,EU$47&lt;=$FP258)*(('Summary&amp;Assumptions'!$H$25*$C258)*(1+'Summary&amp;Assumptions'!$J$29)^(EU$46-1))+AND(EU$56&lt;'Summary&amp;Assumptions'!$J$31,EU$47&gt;=$FQ258,EU$47&lt;=$FR258)*(('Summary&amp;Assumptions'!$H$25*$C258)*(1+'Summary&amp;Assumptions'!$J$29)^(EU$46-1))</f>
        <v>0</v>
      </c>
      <c r="EQ258" s="588">
        <f>AND(EV$55&gt;0,SUM($E258:EP258)&lt;'Summary&amp;Assumptions'!$G$32*$B258,$D258&gt;='Summary&amp;Assumptions'!$D$17,EV$47&gt;=$D258,EV$47&lt;=EDATE($D258,'Summary&amp;Assumptions'!$G$32))*$B258+AND(EV$56&lt;'Summary&amp;Assumptions'!$J$31,EV$47&gt;=$FO258,EV$47&lt;=$FP258)*(('Summary&amp;Assumptions'!$H$25*$C258)*(1+'Summary&amp;Assumptions'!$J$29)^(EV$46-1))+AND(EV$56&lt;'Summary&amp;Assumptions'!$J$31,EV$47&gt;=$FQ258,EV$47&lt;=$FR258)*(('Summary&amp;Assumptions'!$H$25*$C258)*(1+'Summary&amp;Assumptions'!$J$29)^(EV$46-1))</f>
        <v>0</v>
      </c>
      <c r="ER258" s="588">
        <f>AND(EW$55&gt;0,SUM($E258:EQ258)&lt;'Summary&amp;Assumptions'!$G$32*$B258,$D258&gt;='Summary&amp;Assumptions'!$D$17,EW$47&gt;=$D258,EW$47&lt;=EDATE($D258,'Summary&amp;Assumptions'!$G$32))*$B258+AND(EW$56&lt;'Summary&amp;Assumptions'!$J$31,EW$47&gt;=$FO258,EW$47&lt;=$FP258)*(('Summary&amp;Assumptions'!$H$25*$C258)*(1+'Summary&amp;Assumptions'!$J$29)^(EW$46-1))+AND(EW$56&lt;'Summary&amp;Assumptions'!$J$31,EW$47&gt;=$FQ258,EW$47&lt;=$FR258)*(('Summary&amp;Assumptions'!$H$25*$C258)*(1+'Summary&amp;Assumptions'!$J$29)^(EW$46-1))</f>
        <v>0</v>
      </c>
      <c r="ES258" s="588">
        <f>AND(EX$55&gt;0,SUM($E258:ER258)&lt;'Summary&amp;Assumptions'!$G$32*$B258,$D258&gt;='Summary&amp;Assumptions'!$D$17,EX$47&gt;=$D258,EX$47&lt;=EDATE($D258,'Summary&amp;Assumptions'!$G$32))*$B258+AND(EX$56&lt;'Summary&amp;Assumptions'!$J$31,EX$47&gt;=$FO258,EX$47&lt;=$FP258)*(('Summary&amp;Assumptions'!$H$25*$C258)*(1+'Summary&amp;Assumptions'!$J$29)^(EX$46-1))+AND(EX$56&lt;'Summary&amp;Assumptions'!$J$31,EX$47&gt;=$FQ258,EX$47&lt;=$FR258)*(('Summary&amp;Assumptions'!$H$25*$C258)*(1+'Summary&amp;Assumptions'!$J$29)^(EX$46-1))</f>
        <v>0</v>
      </c>
      <c r="ET258" s="588">
        <f>AND(EY$55&gt;0,SUM($E258:ES258)&lt;'Summary&amp;Assumptions'!$G$32*$B258,$D258&gt;='Summary&amp;Assumptions'!$D$17,EY$47&gt;=$D258,EY$47&lt;=EDATE($D258,'Summary&amp;Assumptions'!$G$32))*$B258+AND(EY$56&lt;'Summary&amp;Assumptions'!$J$31,EY$47&gt;=$FO258,EY$47&lt;=$FP258)*(('Summary&amp;Assumptions'!$H$25*$C258)*(1+'Summary&amp;Assumptions'!$J$29)^(EY$46-1))+AND(EY$56&lt;'Summary&amp;Assumptions'!$J$31,EY$47&gt;=$FQ258,EY$47&lt;=$FR258)*(('Summary&amp;Assumptions'!$H$25*$C258)*(1+'Summary&amp;Assumptions'!$J$29)^(EY$46-1))</f>
        <v>0</v>
      </c>
      <c r="EU258" s="588">
        <f>AND(EZ$55&gt;0,SUM($E258:ET258)&lt;'Summary&amp;Assumptions'!$G$32*$B258,$D258&gt;='Summary&amp;Assumptions'!$D$17,EZ$47&gt;=$D258,EZ$47&lt;=EDATE($D258,'Summary&amp;Assumptions'!$G$32))*$B258+AND(EZ$56&lt;'Summary&amp;Assumptions'!$J$31,EZ$47&gt;=$FO258,EZ$47&lt;=$FP258)*(('Summary&amp;Assumptions'!$H$25*$C258)*(1+'Summary&amp;Assumptions'!$J$29)^(EZ$46-1))+AND(EZ$56&lt;'Summary&amp;Assumptions'!$J$31,EZ$47&gt;=$FQ258,EZ$47&lt;=$FR258)*(('Summary&amp;Assumptions'!$H$25*$C258)*(1+'Summary&amp;Assumptions'!$J$29)^(EZ$46-1))</f>
        <v>0</v>
      </c>
      <c r="EV258" s="588">
        <f>AND(FA$55&gt;0,SUM($E258:EU258)&lt;'Summary&amp;Assumptions'!$G$32*$B258,$D258&gt;='Summary&amp;Assumptions'!$D$17,FA$47&gt;=$D258,FA$47&lt;=EDATE($D258,'Summary&amp;Assumptions'!$G$32))*$B258+AND(FA$56&lt;'Summary&amp;Assumptions'!$J$31,FA$47&gt;=$FO258,FA$47&lt;=$FP258)*(('Summary&amp;Assumptions'!$H$25*$C258)*(1+'Summary&amp;Assumptions'!$J$29)^(FA$46-1))+AND(FA$56&lt;'Summary&amp;Assumptions'!$J$31,FA$47&gt;=$FQ258,FA$47&lt;=$FR258)*(('Summary&amp;Assumptions'!$H$25*$C258)*(1+'Summary&amp;Assumptions'!$J$29)^(FA$46-1))</f>
        <v>0</v>
      </c>
      <c r="EW258" s="588">
        <f>AND(FB$55&gt;0,SUM($E258:EV258)&lt;'Summary&amp;Assumptions'!$G$32*$B258,$D258&gt;='Summary&amp;Assumptions'!$D$17,FB$47&gt;=$D258,FB$47&lt;=EDATE($D258,'Summary&amp;Assumptions'!$G$32))*$B258+AND(FB$56&lt;'Summary&amp;Assumptions'!$J$31,FB$47&gt;=$FO258,FB$47&lt;=$FP258)*(('Summary&amp;Assumptions'!$H$25*$C258)*(1+'Summary&amp;Assumptions'!$J$29)^(FB$46-1))+AND(FB$56&lt;'Summary&amp;Assumptions'!$J$31,FB$47&gt;=$FQ258,FB$47&lt;=$FR258)*(('Summary&amp;Assumptions'!$H$25*$C258)*(1+'Summary&amp;Assumptions'!$J$29)^(FB$46-1))</f>
        <v>0</v>
      </c>
      <c r="EX258" s="588">
        <f>AND(FC$55&gt;0,SUM($E258:EW258)&lt;'Summary&amp;Assumptions'!$G$32*$B258,$D258&gt;='Summary&amp;Assumptions'!$D$17,FC$47&gt;=$D258,FC$47&lt;=EDATE($D258,'Summary&amp;Assumptions'!$G$32))*$B258+AND(FC$56&lt;'Summary&amp;Assumptions'!$J$31,FC$47&gt;=$FO258,FC$47&lt;=$FP258)*(('Summary&amp;Assumptions'!$H$25*$C258)*(1+'Summary&amp;Assumptions'!$J$29)^(FC$46-1))+AND(FC$56&lt;'Summary&amp;Assumptions'!$J$31,FC$47&gt;=$FQ258,FC$47&lt;=$FR258)*(('Summary&amp;Assumptions'!$H$25*$C258)*(1+'Summary&amp;Assumptions'!$J$29)^(FC$46-1))</f>
        <v>0</v>
      </c>
      <c r="EY258" s="588">
        <f>AND(FD$55&gt;0,SUM($E258:EX258)&lt;'Summary&amp;Assumptions'!$G$32*$B258,$D258&gt;='Summary&amp;Assumptions'!$D$17,FD$47&gt;=$D258,FD$47&lt;=EDATE($D258,'Summary&amp;Assumptions'!$G$32))*$B258+AND(FD$56&lt;'Summary&amp;Assumptions'!$J$31,FD$47&gt;=$FO258,FD$47&lt;=$FP258)*(('Summary&amp;Assumptions'!$H$25*$C258)*(1+'Summary&amp;Assumptions'!$J$29)^(FD$46-1))+AND(FD$56&lt;'Summary&amp;Assumptions'!$J$31,FD$47&gt;=$FQ258,FD$47&lt;=$FR258)*(('Summary&amp;Assumptions'!$H$25*$C258)*(1+'Summary&amp;Assumptions'!$J$29)^(FD$46-1))</f>
        <v>0</v>
      </c>
      <c r="EZ258" s="588">
        <f>AND(FE$55&gt;0,SUM($E258:EY258)&lt;'Summary&amp;Assumptions'!$G$32*$B258,$D258&gt;='Summary&amp;Assumptions'!$D$17,FE$47&gt;=$D258,FE$47&lt;=EDATE($D258,'Summary&amp;Assumptions'!$G$32))*$B258+AND(FE$56&lt;'Summary&amp;Assumptions'!$J$31,FE$47&gt;=$FO258,FE$47&lt;=$FP258)*(('Summary&amp;Assumptions'!$H$25*$C258)*(1+'Summary&amp;Assumptions'!$J$29)^(FE$46-1))+AND(FE$56&lt;'Summary&amp;Assumptions'!$J$31,FE$47&gt;=$FQ258,FE$47&lt;=$FR258)*(('Summary&amp;Assumptions'!$H$25*$C258)*(1+'Summary&amp;Assumptions'!$J$29)^(FE$46-1))</f>
        <v>0</v>
      </c>
      <c r="FA258" s="588">
        <f>AND(FF$55&gt;0,SUM($E258:EZ258)&lt;'Summary&amp;Assumptions'!$G$32*$B258,$D258&gt;='Summary&amp;Assumptions'!$D$17,FF$47&gt;=$D258,FF$47&lt;=EDATE($D258,'Summary&amp;Assumptions'!$G$32))*$B258+AND(FF$56&lt;'Summary&amp;Assumptions'!$J$31,FF$47&gt;=$FO258,FF$47&lt;=$FP258)*(('Summary&amp;Assumptions'!$H$25*$C258)*(1+'Summary&amp;Assumptions'!$J$29)^(FF$46-1))+AND(FF$56&lt;'Summary&amp;Assumptions'!$J$31,FF$47&gt;=$FQ258,FF$47&lt;=$FR258)*(('Summary&amp;Assumptions'!$H$25*$C258)*(1+'Summary&amp;Assumptions'!$J$29)^(FF$46-1))</f>
        <v>0</v>
      </c>
      <c r="FB258" s="588">
        <f>AND(FG$55&gt;0,SUM($E258:FA258)&lt;'Summary&amp;Assumptions'!$G$32*$B258,$D258&gt;='Summary&amp;Assumptions'!$D$17,FG$47&gt;=$D258,FG$47&lt;=EDATE($D258,'Summary&amp;Assumptions'!$G$32))*$B258+AND(FG$56&lt;'Summary&amp;Assumptions'!$J$31,FG$47&gt;=$FO258,FG$47&lt;=$FP258)*(('Summary&amp;Assumptions'!$H$25*$C258)*(1+'Summary&amp;Assumptions'!$J$29)^(FG$46-1))+AND(FG$56&lt;'Summary&amp;Assumptions'!$J$31,FG$47&gt;=$FQ258,FG$47&lt;=$FR258)*(('Summary&amp;Assumptions'!$H$25*$C258)*(1+'Summary&amp;Assumptions'!$J$29)^(FG$46-1))</f>
        <v>0</v>
      </c>
      <c r="FC258" s="588">
        <f>AND(FH$55&gt;0,SUM($E258:FB258)&lt;'Summary&amp;Assumptions'!$G$32*$B258,$D258&gt;='Summary&amp;Assumptions'!$D$17,FH$47&gt;=$D258,FH$47&lt;=EDATE($D258,'Summary&amp;Assumptions'!$G$32))*$B258+AND(FH$56&lt;'Summary&amp;Assumptions'!$J$31,FH$47&gt;=$FO258,FH$47&lt;=$FP258)*(('Summary&amp;Assumptions'!$H$25*$C258)*(1+'Summary&amp;Assumptions'!$J$29)^(FH$46-1))+AND(FH$56&lt;'Summary&amp;Assumptions'!$J$31,FH$47&gt;=$FQ258,FH$47&lt;=$FR258)*(('Summary&amp;Assumptions'!$H$25*$C258)*(1+'Summary&amp;Assumptions'!$J$29)^(FH$46-1))</f>
        <v>0</v>
      </c>
      <c r="FD258" s="588">
        <f>AND(FI$55&gt;0,SUM($E258:FC258)&lt;'Summary&amp;Assumptions'!$G$32*$B258,$D258&gt;='Summary&amp;Assumptions'!$D$17,FI$47&gt;=$D258,FI$47&lt;=EDATE($D258,'Summary&amp;Assumptions'!$G$32))*$B258+AND(FI$56&lt;'Summary&amp;Assumptions'!$J$31,FI$47&gt;=$FO258,FI$47&lt;=$FP258)*(('Summary&amp;Assumptions'!$H$25*$C258)*(1+'Summary&amp;Assumptions'!$J$29)^(FI$46-1))+AND(FI$56&lt;'Summary&amp;Assumptions'!$J$31,FI$47&gt;=$FQ258,FI$47&lt;=$FR258)*(('Summary&amp;Assumptions'!$H$25*$C258)*(1+'Summary&amp;Assumptions'!$J$29)^(FI$46-1))</f>
        <v>0</v>
      </c>
      <c r="FE258" s="588">
        <f>AND(FJ$55&gt;0,SUM($E258:FD258)&lt;'Summary&amp;Assumptions'!$G$32*$B258,$D258&gt;='Summary&amp;Assumptions'!$D$17,FJ$47&gt;=$D258,FJ$47&lt;=EDATE($D258,'Summary&amp;Assumptions'!$G$32))*$B258+AND(FJ$56&lt;'Summary&amp;Assumptions'!$J$31,FJ$47&gt;=$FO258,FJ$47&lt;=$FP258)*(('Summary&amp;Assumptions'!$H$25*$C258)*(1+'Summary&amp;Assumptions'!$J$29)^(FJ$46-1))+AND(FJ$56&lt;'Summary&amp;Assumptions'!$J$31,FJ$47&gt;=$FQ258,FJ$47&lt;=$FR258)*(('Summary&amp;Assumptions'!$H$25*$C258)*(1+'Summary&amp;Assumptions'!$J$29)^(FJ$46-1))</f>
        <v>0</v>
      </c>
      <c r="FF258" s="588">
        <f>AND(FK$55&gt;0,SUM($E258:FE258)&lt;'Summary&amp;Assumptions'!$G$32*$B258,$D258&gt;='Summary&amp;Assumptions'!$D$17,FK$47&gt;=$D258,FK$47&lt;=EDATE($D258,'Summary&amp;Assumptions'!$G$32))*$B258+AND(FK$56&lt;'Summary&amp;Assumptions'!$J$31,FK$47&gt;=$FO258,FK$47&lt;=$FP258)*(('Summary&amp;Assumptions'!$H$25*$C258)*(1+'Summary&amp;Assumptions'!$J$29)^(FK$46-1))+AND(FK$56&lt;'Summary&amp;Assumptions'!$J$31,FK$47&gt;=$FQ258,FK$47&lt;=$FR258)*(('Summary&amp;Assumptions'!$H$25*$C258)*(1+'Summary&amp;Assumptions'!$J$29)^(FK$46-1))</f>
        <v>0</v>
      </c>
      <c r="FG258" s="588">
        <f>AND(FL$55&gt;0,SUM($E258:FF258)&lt;'Summary&amp;Assumptions'!$G$32*$B258,$D258&gt;='Summary&amp;Assumptions'!$D$17,FL$47&gt;=$D258,FL$47&lt;=EDATE($D258,'Summary&amp;Assumptions'!$G$32))*$B258+AND(FL$56&lt;'Summary&amp;Assumptions'!$J$31,FL$47&gt;=$FO258,FL$47&lt;=$FP258)*(('Summary&amp;Assumptions'!$H$25*$C258)*(1+'Summary&amp;Assumptions'!$J$29)^(FL$46-1))+AND(FL$56&lt;'Summary&amp;Assumptions'!$J$31,FL$47&gt;=$FQ258,FL$47&lt;=$FR258)*(('Summary&amp;Assumptions'!$H$25*$C258)*(1+'Summary&amp;Assumptions'!$J$29)^(FL$46-1))</f>
        <v>0</v>
      </c>
      <c r="FH258" s="588">
        <f>AND(FM$55&gt;0,SUM($E258:FG258)&lt;'Summary&amp;Assumptions'!$G$32*$B258,$D258&gt;='Summary&amp;Assumptions'!$D$17,FM$47&gt;=$D258,FM$47&lt;=EDATE($D258,'Summary&amp;Assumptions'!$G$32))*$B258+AND(FM$56&lt;'Summary&amp;Assumptions'!$J$31,FM$47&gt;=$FO258,FM$47&lt;=$FP258)*(('Summary&amp;Assumptions'!$H$25*$C258)*(1+'Summary&amp;Assumptions'!$J$29)^(FM$46-1))+AND(FM$56&lt;'Summary&amp;Assumptions'!$J$31,FM$47&gt;=$FQ258,FM$47&lt;=$FR258)*(('Summary&amp;Assumptions'!$H$25*$C258)*(1+'Summary&amp;Assumptions'!$J$29)^(FM$46-1))</f>
        <v>0</v>
      </c>
      <c r="FI258" s="588">
        <f>AND(FN$55&gt;0,SUM($E258:FH258)&lt;'Summary&amp;Assumptions'!$G$32*$B258,$D258&gt;='Summary&amp;Assumptions'!$D$17,FN$47&gt;=$D258,FN$47&lt;=EDATE($D258,'Summary&amp;Assumptions'!$G$32))*$B258+AND(FN$56&lt;'Summary&amp;Assumptions'!$J$31,FN$47&gt;=$FO258,FN$47&lt;=$FP258)*(('Summary&amp;Assumptions'!$H$25*$C258)*(1+'Summary&amp;Assumptions'!$J$29)^(FN$46-1))+AND(FN$56&lt;'Summary&amp;Assumptions'!$J$31,FN$47&gt;=$FQ258,FN$47&lt;=$FR258)*(('Summary&amp;Assumptions'!$H$25*$C258)*(1+'Summary&amp;Assumptions'!$J$29)^(FN$46-1))</f>
        <v>0</v>
      </c>
      <c r="FJ258" s="588">
        <f>AND(FO$55&gt;0,SUM($E258:FI258)&lt;'Summary&amp;Assumptions'!$G$32*$B258,$D258&gt;='Summary&amp;Assumptions'!$D$17,FO$47&gt;=$D258,FO$47&lt;=EDATE($D258,'Summary&amp;Assumptions'!$G$32))*$B258+AND(FO$56&lt;'Summary&amp;Assumptions'!$J$31,FO$47&gt;=$FO258,FO$47&lt;=$FP258)*(('Summary&amp;Assumptions'!$H$25*$C258)*(1+'Summary&amp;Assumptions'!$J$29)^(FO$46-1))+AND(FO$56&lt;'Summary&amp;Assumptions'!$J$31,FO$47&gt;=$FQ258,FO$47&lt;=$FR258)*(('Summary&amp;Assumptions'!$H$25*$C258)*(1+'Summary&amp;Assumptions'!$J$29)^(FO$46-1))</f>
        <v>0</v>
      </c>
      <c r="FK258" s="588">
        <f>AND(FP$55&gt;0,SUM($E258:FJ258)&lt;'Summary&amp;Assumptions'!$G$32*$B258,$D258&gt;='Summary&amp;Assumptions'!$D$17,FP$47&gt;=$D258,FP$47&lt;=EDATE($D258,'Summary&amp;Assumptions'!$G$32))*$B258+AND(FP$56&lt;'Summary&amp;Assumptions'!$J$31,FP$47&gt;=$FO258,FP$47&lt;=$FP258)*(('Summary&amp;Assumptions'!$H$25*$C258)*(1+'Summary&amp;Assumptions'!$J$29)^(FP$46-1))+AND(FP$56&lt;'Summary&amp;Assumptions'!$J$31,FP$47&gt;=$FQ258,FP$47&lt;=$FR258)*(('Summary&amp;Assumptions'!$H$25*$C258)*(1+'Summary&amp;Assumptions'!$J$29)^(FP$46-1))</f>
        <v>0</v>
      </c>
      <c r="FL258" s="588">
        <f>AND(FQ$55&gt;0,SUM($E258:FK258)&lt;'Summary&amp;Assumptions'!$G$32*$B258,$D258&gt;='Summary&amp;Assumptions'!$D$17,FQ$47&gt;=$D258,FQ$47&lt;=EDATE($D258,'Summary&amp;Assumptions'!$G$32))*$B258+AND(FQ$56&lt;'Summary&amp;Assumptions'!$J$31,FQ$47&gt;=$FO258,FQ$47&lt;=$FP258)*(('Summary&amp;Assumptions'!$H$25*$C258)*(1+'Summary&amp;Assumptions'!$J$29)^(FQ$46-1))+AND(FQ$56&lt;'Summary&amp;Assumptions'!$J$31,FQ$47&gt;=$FQ258,FQ$47&lt;=$FR258)*(('Summary&amp;Assumptions'!$H$25*$C258)*(1+'Summary&amp;Assumptions'!$J$29)^(FQ$46-1))</f>
        <v>0</v>
      </c>
      <c r="FO258" s="576">
        <f>EDATE(D258,'Summary&amp;Assumptions'!$G$34)</f>
        <v>48639</v>
      </c>
      <c r="FP258" s="576">
        <f>EDATE(FO258,'Summary&amp;Assumptions'!$G$33-1)</f>
        <v>48670</v>
      </c>
      <c r="FQ258" s="576">
        <f>EDATE(FO258,'Summary&amp;Assumptions'!$G$34)</f>
        <v>49004</v>
      </c>
      <c r="FR258" s="576">
        <f>EDATE(FQ258,'Summary&amp;Assumptions'!$G$33-1)</f>
        <v>49035</v>
      </c>
    </row>
    <row r="259" spans="2:174" hidden="1" x14ac:dyDescent="0.2">
      <c r="B259" s="588">
        <v>0</v>
      </c>
      <c r="C259" s="193">
        <v>0</v>
      </c>
      <c r="D259" s="589">
        <v>48305</v>
      </c>
      <c r="F259" s="588">
        <f>AND(K$55&gt;0,SUM($E259:E259)&lt;'Summary&amp;Assumptions'!$G$32*$B259,$D259&gt;='Summary&amp;Assumptions'!$D$17,K$47&gt;=$D259,K$47&lt;=EDATE($D259,'Summary&amp;Assumptions'!$G$32))*$B259+AND(K$56&lt;'Summary&amp;Assumptions'!$J$31,K$47&gt;=$FO259,K$47&lt;=$FP259)*(('Summary&amp;Assumptions'!$H$25*$C259)*(1+'Summary&amp;Assumptions'!$J$29)^(K$46-1))+AND(K$56&lt;'Summary&amp;Assumptions'!$J$31,K$47&gt;=$FQ259,K$47&lt;=$FR259)*(('Summary&amp;Assumptions'!$H$25*$C259)*(1+'Summary&amp;Assumptions'!$J$29)^(K$46-1))</f>
        <v>0</v>
      </c>
      <c r="G259" s="588">
        <f>AND(L$55&gt;0,SUM($E259:F259)&lt;'Summary&amp;Assumptions'!$G$32*$B259,$D259&gt;='Summary&amp;Assumptions'!$D$17,L$47&gt;=$D259,L$47&lt;=EDATE($D259,'Summary&amp;Assumptions'!$G$32))*$B259+AND(L$56&lt;'Summary&amp;Assumptions'!$J$31,L$47&gt;=$FO259,L$47&lt;=$FP259)*(('Summary&amp;Assumptions'!$H$25*$C259)*(1+'Summary&amp;Assumptions'!$J$29)^(L$46-1))+AND(L$56&lt;'Summary&amp;Assumptions'!$J$31,L$47&gt;=$FQ259,L$47&lt;=$FR259)*(('Summary&amp;Assumptions'!$H$25*$C259)*(1+'Summary&amp;Assumptions'!$J$29)^(L$46-1))</f>
        <v>0</v>
      </c>
      <c r="H259" s="588">
        <f>AND(M$55&gt;0,SUM($E259:G259)&lt;'Summary&amp;Assumptions'!$G$32*$B259,$D259&gt;='Summary&amp;Assumptions'!$D$17,M$47&gt;=$D259,M$47&lt;=EDATE($D259,'Summary&amp;Assumptions'!$G$32))*$B259+AND(M$56&lt;'Summary&amp;Assumptions'!$J$31,M$47&gt;=$FO259,M$47&lt;=$FP259)*(('Summary&amp;Assumptions'!$H$25*$C259)*(1+'Summary&amp;Assumptions'!$J$29)^(M$46-1))+AND(M$56&lt;'Summary&amp;Assumptions'!$J$31,M$47&gt;=$FQ259,M$47&lt;=$FR259)*(('Summary&amp;Assumptions'!$H$25*$C259)*(1+'Summary&amp;Assumptions'!$J$29)^(M$46-1))</f>
        <v>0</v>
      </c>
      <c r="I259" s="588">
        <f>AND(N$55&gt;0,SUM($E259:H259)&lt;'Summary&amp;Assumptions'!$G$32*$B259,$D259&gt;='Summary&amp;Assumptions'!$D$17,N$47&gt;=$D259,N$47&lt;=EDATE($D259,'Summary&amp;Assumptions'!$G$32))*$B259+AND(N$56&lt;'Summary&amp;Assumptions'!$J$31,N$47&gt;=$FO259,N$47&lt;=$FP259)*(('Summary&amp;Assumptions'!$H$25*$C259)*(1+'Summary&amp;Assumptions'!$J$29)^(N$46-1))+AND(N$56&lt;'Summary&amp;Assumptions'!$J$31,N$47&gt;=$FQ259,N$47&lt;=$FR259)*(('Summary&amp;Assumptions'!$H$25*$C259)*(1+'Summary&amp;Assumptions'!$J$29)^(N$46-1))</f>
        <v>0</v>
      </c>
      <c r="J259" s="588">
        <f>AND(O$55&gt;0,SUM($E259:I259)&lt;'Summary&amp;Assumptions'!$G$32*$B259,$D259&gt;='Summary&amp;Assumptions'!$D$17,O$47&gt;=$D259,O$47&lt;=EDATE($D259,'Summary&amp;Assumptions'!$G$32))*$B259+AND(O$56&lt;'Summary&amp;Assumptions'!$J$31,O$47&gt;=$FO259,O$47&lt;=$FP259)*(('Summary&amp;Assumptions'!$H$25*$C259)*(1+'Summary&amp;Assumptions'!$J$29)^(O$46-1))+AND(O$56&lt;'Summary&amp;Assumptions'!$J$31,O$47&gt;=$FQ259,O$47&lt;=$FR259)*(('Summary&amp;Assumptions'!$H$25*$C259)*(1+'Summary&amp;Assumptions'!$J$29)^(O$46-1))</f>
        <v>0</v>
      </c>
      <c r="K259" s="588">
        <f>AND(P$55&gt;0,SUM($E259:J259)&lt;'Summary&amp;Assumptions'!$G$32*$B259,$D259&gt;='Summary&amp;Assumptions'!$D$17,P$47&gt;=$D259,P$47&lt;=EDATE($D259,'Summary&amp;Assumptions'!$G$32))*$B259+AND(P$56&lt;'Summary&amp;Assumptions'!$J$31,P$47&gt;=$FO259,P$47&lt;=$FP259)*(('Summary&amp;Assumptions'!$H$25*$C259)*(1+'Summary&amp;Assumptions'!$J$29)^(P$46-1))+AND(P$56&lt;'Summary&amp;Assumptions'!$J$31,P$47&gt;=$FQ259,P$47&lt;=$FR259)*(('Summary&amp;Assumptions'!$H$25*$C259)*(1+'Summary&amp;Assumptions'!$J$29)^(P$46-1))</f>
        <v>0</v>
      </c>
      <c r="L259" s="588">
        <f>AND(Q$55&gt;0,SUM($E259:K259)&lt;'Summary&amp;Assumptions'!$G$32*$B259,$D259&gt;='Summary&amp;Assumptions'!$D$17,Q$47&gt;=$D259,Q$47&lt;=EDATE($D259,'Summary&amp;Assumptions'!$G$32))*$B259+AND(Q$56&lt;'Summary&amp;Assumptions'!$J$31,Q$47&gt;=$FO259,Q$47&lt;=$FP259)*(('Summary&amp;Assumptions'!$H$25*$C259)*(1+'Summary&amp;Assumptions'!$J$29)^(Q$46-1))+AND(Q$56&lt;'Summary&amp;Assumptions'!$J$31,Q$47&gt;=$FQ259,Q$47&lt;=$FR259)*(('Summary&amp;Assumptions'!$H$25*$C259)*(1+'Summary&amp;Assumptions'!$J$29)^(Q$46-1))</f>
        <v>0</v>
      </c>
      <c r="M259" s="588">
        <f>AND(R$55&gt;0,SUM($E259:L259)&lt;'Summary&amp;Assumptions'!$G$32*$B259,$D259&gt;='Summary&amp;Assumptions'!$D$17,R$47&gt;=$D259,R$47&lt;=EDATE($D259,'Summary&amp;Assumptions'!$G$32))*$B259+AND(R$56&lt;'Summary&amp;Assumptions'!$J$31,R$47&gt;=$FO259,R$47&lt;=$FP259)*(('Summary&amp;Assumptions'!$H$25*$C259)*(1+'Summary&amp;Assumptions'!$J$29)^(R$46-1))+AND(R$56&lt;'Summary&amp;Assumptions'!$J$31,R$47&gt;=$FQ259,R$47&lt;=$FR259)*(('Summary&amp;Assumptions'!$H$25*$C259)*(1+'Summary&amp;Assumptions'!$J$29)^(R$46-1))</f>
        <v>0</v>
      </c>
      <c r="N259" s="588">
        <f>AND(S$55&gt;0,SUM($E259:M259)&lt;'Summary&amp;Assumptions'!$G$32*$B259,$D259&gt;='Summary&amp;Assumptions'!$D$17,S$47&gt;=$D259,S$47&lt;=EDATE($D259,'Summary&amp;Assumptions'!$G$32))*$B259+AND(S$56&lt;'Summary&amp;Assumptions'!$J$31,S$47&gt;=$FO259,S$47&lt;=$FP259)*(('Summary&amp;Assumptions'!$H$25*$C259)*(1+'Summary&amp;Assumptions'!$J$29)^(S$46-1))+AND(S$56&lt;'Summary&amp;Assumptions'!$J$31,S$47&gt;=$FQ259,S$47&lt;=$FR259)*(('Summary&amp;Assumptions'!$H$25*$C259)*(1+'Summary&amp;Assumptions'!$J$29)^(S$46-1))</f>
        <v>0</v>
      </c>
      <c r="O259" s="588">
        <f>AND(T$55&gt;0,SUM($E259:N259)&lt;'Summary&amp;Assumptions'!$G$32*$B259,$D259&gt;='Summary&amp;Assumptions'!$D$17,T$47&gt;=$D259,T$47&lt;=EDATE($D259,'Summary&amp;Assumptions'!$G$32))*$B259+AND(T$56&lt;'Summary&amp;Assumptions'!$J$31,T$47&gt;=$FO259,T$47&lt;=$FP259)*(('Summary&amp;Assumptions'!$H$25*$C259)*(1+'Summary&amp;Assumptions'!$J$29)^(T$46-1))+AND(T$56&lt;'Summary&amp;Assumptions'!$J$31,T$47&gt;=$FQ259,T$47&lt;=$FR259)*(('Summary&amp;Assumptions'!$H$25*$C259)*(1+'Summary&amp;Assumptions'!$J$29)^(T$46-1))</f>
        <v>0</v>
      </c>
      <c r="P259" s="588">
        <f>AND(U$55&gt;0,SUM($E259:O259)&lt;'Summary&amp;Assumptions'!$G$32*$B259,$D259&gt;='Summary&amp;Assumptions'!$D$17,U$47&gt;=$D259,U$47&lt;=EDATE($D259,'Summary&amp;Assumptions'!$G$32))*$B259+AND(U$56&lt;'Summary&amp;Assumptions'!$J$31,U$47&gt;=$FO259,U$47&lt;=$FP259)*(('Summary&amp;Assumptions'!$H$25*$C259)*(1+'Summary&amp;Assumptions'!$J$29)^(U$46-1))+AND(U$56&lt;'Summary&amp;Assumptions'!$J$31,U$47&gt;=$FQ259,U$47&lt;=$FR259)*(('Summary&amp;Assumptions'!$H$25*$C259)*(1+'Summary&amp;Assumptions'!$J$29)^(U$46-1))</f>
        <v>0</v>
      </c>
      <c r="Q259" s="588">
        <f>AND(V$55&gt;0,SUM($E259:P259)&lt;'Summary&amp;Assumptions'!$G$32*$B259,$D259&gt;='Summary&amp;Assumptions'!$D$17,V$47&gt;=$D259,V$47&lt;=EDATE($D259,'Summary&amp;Assumptions'!$G$32))*$B259+AND(V$56&lt;'Summary&amp;Assumptions'!$J$31,V$47&gt;=$FO259,V$47&lt;=$FP259)*(('Summary&amp;Assumptions'!$H$25*$C259)*(1+'Summary&amp;Assumptions'!$J$29)^(V$46-1))+AND(V$56&lt;'Summary&amp;Assumptions'!$J$31,V$47&gt;=$FQ259,V$47&lt;=$FR259)*(('Summary&amp;Assumptions'!$H$25*$C259)*(1+'Summary&amp;Assumptions'!$J$29)^(V$46-1))</f>
        <v>0</v>
      </c>
      <c r="R259" s="588">
        <f>AND(W$55&gt;0,SUM($E259:Q259)&lt;'Summary&amp;Assumptions'!$G$32*$B259,$D259&gt;='Summary&amp;Assumptions'!$D$17,W$47&gt;=$D259,W$47&lt;=EDATE($D259,'Summary&amp;Assumptions'!$G$32))*$B259+AND(W$56&lt;'Summary&amp;Assumptions'!$J$31,W$47&gt;=$FO259,W$47&lt;=$FP259)*(('Summary&amp;Assumptions'!$H$25*$C259)*(1+'Summary&amp;Assumptions'!$J$29)^(W$46-1))+AND(W$56&lt;'Summary&amp;Assumptions'!$J$31,W$47&gt;=$FQ259,W$47&lt;=$FR259)*(('Summary&amp;Assumptions'!$H$25*$C259)*(1+'Summary&amp;Assumptions'!$J$29)^(W$46-1))</f>
        <v>0</v>
      </c>
      <c r="S259" s="588">
        <f>AND(X$55&gt;0,SUM($E259:R259)&lt;'Summary&amp;Assumptions'!$G$32*$B259,$D259&gt;='Summary&amp;Assumptions'!$D$17,X$47&gt;=$D259,X$47&lt;=EDATE($D259,'Summary&amp;Assumptions'!$G$32))*$B259+AND(X$56&lt;'Summary&amp;Assumptions'!$J$31,X$47&gt;=$FO259,X$47&lt;=$FP259)*(('Summary&amp;Assumptions'!$H$25*$C259)*(1+'Summary&amp;Assumptions'!$J$29)^(X$46-1))+AND(X$56&lt;'Summary&amp;Assumptions'!$J$31,X$47&gt;=$FQ259,X$47&lt;=$FR259)*(('Summary&amp;Assumptions'!$H$25*$C259)*(1+'Summary&amp;Assumptions'!$J$29)^(X$46-1))</f>
        <v>0</v>
      </c>
      <c r="T259" s="588">
        <f>AND(Y$55&gt;0,SUM($E259:S259)&lt;'Summary&amp;Assumptions'!$G$32*$B259,$D259&gt;='Summary&amp;Assumptions'!$D$17,Y$47&gt;=$D259,Y$47&lt;=EDATE($D259,'Summary&amp;Assumptions'!$G$32))*$B259+AND(Y$56&lt;'Summary&amp;Assumptions'!$J$31,Y$47&gt;=$FO259,Y$47&lt;=$FP259)*(('Summary&amp;Assumptions'!$H$25*$C259)*(1+'Summary&amp;Assumptions'!$J$29)^(Y$46-1))+AND(Y$56&lt;'Summary&amp;Assumptions'!$J$31,Y$47&gt;=$FQ259,Y$47&lt;=$FR259)*(('Summary&amp;Assumptions'!$H$25*$C259)*(1+'Summary&amp;Assumptions'!$J$29)^(Y$46-1))</f>
        <v>0</v>
      </c>
      <c r="U259" s="588">
        <f>AND(Z$55&gt;0,SUM($E259:T259)&lt;'Summary&amp;Assumptions'!$G$32*$B259,$D259&gt;='Summary&amp;Assumptions'!$D$17,Z$47&gt;=$D259,Z$47&lt;=EDATE($D259,'Summary&amp;Assumptions'!$G$32))*$B259+AND(Z$56&lt;'Summary&amp;Assumptions'!$J$31,Z$47&gt;=$FO259,Z$47&lt;=$FP259)*(('Summary&amp;Assumptions'!$H$25*$C259)*(1+'Summary&amp;Assumptions'!$J$29)^(Z$46-1))+AND(Z$56&lt;'Summary&amp;Assumptions'!$J$31,Z$47&gt;=$FQ259,Z$47&lt;=$FR259)*(('Summary&amp;Assumptions'!$H$25*$C259)*(1+'Summary&amp;Assumptions'!$J$29)^(Z$46-1))</f>
        <v>0</v>
      </c>
      <c r="V259" s="588">
        <f>AND(AA$55&gt;0,SUM($E259:U259)&lt;'Summary&amp;Assumptions'!$G$32*$B259,$D259&gt;='Summary&amp;Assumptions'!$D$17,AA$47&gt;=$D259,AA$47&lt;=EDATE($D259,'Summary&amp;Assumptions'!$G$32))*$B259+AND(AA$56&lt;'Summary&amp;Assumptions'!$J$31,AA$47&gt;=$FO259,AA$47&lt;=$FP259)*(('Summary&amp;Assumptions'!$H$25*$C259)*(1+'Summary&amp;Assumptions'!$J$29)^(AA$46-1))+AND(AA$56&lt;'Summary&amp;Assumptions'!$J$31,AA$47&gt;=$FQ259,AA$47&lt;=$FR259)*(('Summary&amp;Assumptions'!$H$25*$C259)*(1+'Summary&amp;Assumptions'!$J$29)^(AA$46-1))</f>
        <v>0</v>
      </c>
      <c r="W259" s="588">
        <f>AND(AB$55&gt;0,SUM($E259:V259)&lt;'Summary&amp;Assumptions'!$G$32*$B259,$D259&gt;='Summary&amp;Assumptions'!$D$17,AB$47&gt;=$D259,AB$47&lt;=EDATE($D259,'Summary&amp;Assumptions'!$G$32))*$B259+AND(AB$56&lt;'Summary&amp;Assumptions'!$J$31,AB$47&gt;=$FO259,AB$47&lt;=$FP259)*(('Summary&amp;Assumptions'!$H$25*$C259)*(1+'Summary&amp;Assumptions'!$J$29)^(AB$46-1))+AND(AB$56&lt;'Summary&amp;Assumptions'!$J$31,AB$47&gt;=$FQ259,AB$47&lt;=$FR259)*(('Summary&amp;Assumptions'!$H$25*$C259)*(1+'Summary&amp;Assumptions'!$J$29)^(AB$46-1))</f>
        <v>0</v>
      </c>
      <c r="X259" s="588">
        <f>AND(AC$55&gt;0,SUM($E259:W259)&lt;'Summary&amp;Assumptions'!$G$32*$B259,$D259&gt;='Summary&amp;Assumptions'!$D$17,AC$47&gt;=$D259,AC$47&lt;=EDATE($D259,'Summary&amp;Assumptions'!$G$32))*$B259+AND(AC$56&lt;'Summary&amp;Assumptions'!$J$31,AC$47&gt;=$FO259,AC$47&lt;=$FP259)*(('Summary&amp;Assumptions'!$H$25*$C259)*(1+'Summary&amp;Assumptions'!$J$29)^(AC$46-1))+AND(AC$56&lt;'Summary&amp;Assumptions'!$J$31,AC$47&gt;=$FQ259,AC$47&lt;=$FR259)*(('Summary&amp;Assumptions'!$H$25*$C259)*(1+'Summary&amp;Assumptions'!$J$29)^(AC$46-1))</f>
        <v>0</v>
      </c>
      <c r="Y259" s="588">
        <f>AND(AD$55&gt;0,SUM($E259:X259)&lt;'Summary&amp;Assumptions'!$G$32*$B259,$D259&gt;='Summary&amp;Assumptions'!$D$17,AD$47&gt;=$D259,AD$47&lt;=EDATE($D259,'Summary&amp;Assumptions'!$G$32))*$B259+AND(AD$56&lt;'Summary&amp;Assumptions'!$J$31,AD$47&gt;=$FO259,AD$47&lt;=$FP259)*(('Summary&amp;Assumptions'!$H$25*$C259)*(1+'Summary&amp;Assumptions'!$J$29)^(AD$46-1))+AND(AD$56&lt;'Summary&amp;Assumptions'!$J$31,AD$47&gt;=$FQ259,AD$47&lt;=$FR259)*(('Summary&amp;Assumptions'!$H$25*$C259)*(1+'Summary&amp;Assumptions'!$J$29)^(AD$46-1))</f>
        <v>0</v>
      </c>
      <c r="Z259" s="588">
        <f>AND(AE$55&gt;0,SUM($E259:Y259)&lt;'Summary&amp;Assumptions'!$G$32*$B259,$D259&gt;='Summary&amp;Assumptions'!$D$17,AE$47&gt;=$D259,AE$47&lt;=EDATE($D259,'Summary&amp;Assumptions'!$G$32))*$B259+AND(AE$56&lt;'Summary&amp;Assumptions'!$J$31,AE$47&gt;=$FO259,AE$47&lt;=$FP259)*(('Summary&amp;Assumptions'!$H$25*$C259)*(1+'Summary&amp;Assumptions'!$J$29)^(AE$46-1))+AND(AE$56&lt;'Summary&amp;Assumptions'!$J$31,AE$47&gt;=$FQ259,AE$47&lt;=$FR259)*(('Summary&amp;Assumptions'!$H$25*$C259)*(1+'Summary&amp;Assumptions'!$J$29)^(AE$46-1))</f>
        <v>0</v>
      </c>
      <c r="AA259" s="588">
        <f>AND(AF$55&gt;0,SUM($E259:Z259)&lt;'Summary&amp;Assumptions'!$G$32*$B259,$D259&gt;='Summary&amp;Assumptions'!$D$17,AF$47&gt;=$D259,AF$47&lt;=EDATE($D259,'Summary&amp;Assumptions'!$G$32))*$B259+AND(AF$56&lt;'Summary&amp;Assumptions'!$J$31,AF$47&gt;=$FO259,AF$47&lt;=$FP259)*(('Summary&amp;Assumptions'!$H$25*$C259)*(1+'Summary&amp;Assumptions'!$J$29)^(AF$46-1))+AND(AF$56&lt;'Summary&amp;Assumptions'!$J$31,AF$47&gt;=$FQ259,AF$47&lt;=$FR259)*(('Summary&amp;Assumptions'!$H$25*$C259)*(1+'Summary&amp;Assumptions'!$J$29)^(AF$46-1))</f>
        <v>0</v>
      </c>
      <c r="AB259" s="588">
        <f>AND(AG$55&gt;0,SUM($E259:AA259)&lt;'Summary&amp;Assumptions'!$G$32*$B259,$D259&gt;='Summary&amp;Assumptions'!$D$17,AG$47&gt;=$D259,AG$47&lt;=EDATE($D259,'Summary&amp;Assumptions'!$G$32))*$B259+AND(AG$56&lt;'Summary&amp;Assumptions'!$J$31,AG$47&gt;=$FO259,AG$47&lt;=$FP259)*(('Summary&amp;Assumptions'!$H$25*$C259)*(1+'Summary&amp;Assumptions'!$J$29)^(AG$46-1))+AND(AG$56&lt;'Summary&amp;Assumptions'!$J$31,AG$47&gt;=$FQ259,AG$47&lt;=$FR259)*(('Summary&amp;Assumptions'!$H$25*$C259)*(1+'Summary&amp;Assumptions'!$J$29)^(AG$46-1))</f>
        <v>0</v>
      </c>
      <c r="AC259" s="588">
        <f>AND(AH$55&gt;0,SUM($E259:AB259)&lt;'Summary&amp;Assumptions'!$G$32*$B259,$D259&gt;='Summary&amp;Assumptions'!$D$17,AH$47&gt;=$D259,AH$47&lt;=EDATE($D259,'Summary&amp;Assumptions'!$G$32))*$B259+AND(AH$56&lt;'Summary&amp;Assumptions'!$J$31,AH$47&gt;=$FO259,AH$47&lt;=$FP259)*(('Summary&amp;Assumptions'!$H$25*$C259)*(1+'Summary&amp;Assumptions'!$J$29)^(AH$46-1))+AND(AH$56&lt;'Summary&amp;Assumptions'!$J$31,AH$47&gt;=$FQ259,AH$47&lt;=$FR259)*(('Summary&amp;Assumptions'!$H$25*$C259)*(1+'Summary&amp;Assumptions'!$J$29)^(AH$46-1))</f>
        <v>0</v>
      </c>
      <c r="AD259" s="588">
        <f>AND(AI$55&gt;0,SUM($E259:AC259)&lt;'Summary&amp;Assumptions'!$G$32*$B259,$D259&gt;='Summary&amp;Assumptions'!$D$17,AI$47&gt;=$D259,AI$47&lt;=EDATE($D259,'Summary&amp;Assumptions'!$G$32))*$B259+AND(AI$56&lt;'Summary&amp;Assumptions'!$J$31,AI$47&gt;=$FO259,AI$47&lt;=$FP259)*(('Summary&amp;Assumptions'!$H$25*$C259)*(1+'Summary&amp;Assumptions'!$J$29)^(AI$46-1))+AND(AI$56&lt;'Summary&amp;Assumptions'!$J$31,AI$47&gt;=$FQ259,AI$47&lt;=$FR259)*(('Summary&amp;Assumptions'!$H$25*$C259)*(1+'Summary&amp;Assumptions'!$J$29)^(AI$46-1))</f>
        <v>0</v>
      </c>
      <c r="AE259" s="588">
        <f>AND(AJ$55&gt;0,SUM($E259:AD259)&lt;'Summary&amp;Assumptions'!$G$32*$B259,$D259&gt;='Summary&amp;Assumptions'!$D$17,AJ$47&gt;=$D259,AJ$47&lt;=EDATE($D259,'Summary&amp;Assumptions'!$G$32))*$B259+AND(AJ$56&lt;'Summary&amp;Assumptions'!$J$31,AJ$47&gt;=$FO259,AJ$47&lt;=$FP259)*(('Summary&amp;Assumptions'!$H$25*$C259)*(1+'Summary&amp;Assumptions'!$J$29)^(AJ$46-1))+AND(AJ$56&lt;'Summary&amp;Assumptions'!$J$31,AJ$47&gt;=$FQ259,AJ$47&lt;=$FR259)*(('Summary&amp;Assumptions'!$H$25*$C259)*(1+'Summary&amp;Assumptions'!$J$29)^(AJ$46-1))</f>
        <v>0</v>
      </c>
      <c r="AF259" s="588">
        <f>AND(AK$55&gt;0,SUM($E259:AE259)&lt;'Summary&amp;Assumptions'!$G$32*$B259,$D259&gt;='Summary&amp;Assumptions'!$D$17,AK$47&gt;=$D259,AK$47&lt;=EDATE($D259,'Summary&amp;Assumptions'!$G$32))*$B259+AND(AK$56&lt;'Summary&amp;Assumptions'!$J$31,AK$47&gt;=$FO259,AK$47&lt;=$FP259)*(('Summary&amp;Assumptions'!$H$25*$C259)*(1+'Summary&amp;Assumptions'!$J$29)^(AK$46-1))+AND(AK$56&lt;'Summary&amp;Assumptions'!$J$31,AK$47&gt;=$FQ259,AK$47&lt;=$FR259)*(('Summary&amp;Assumptions'!$H$25*$C259)*(1+'Summary&amp;Assumptions'!$J$29)^(AK$46-1))</f>
        <v>0</v>
      </c>
      <c r="AG259" s="588">
        <f>AND(AL$55&gt;0,SUM($E259:AF259)&lt;'Summary&amp;Assumptions'!$G$32*$B259,$D259&gt;='Summary&amp;Assumptions'!$D$17,AL$47&gt;=$D259,AL$47&lt;=EDATE($D259,'Summary&amp;Assumptions'!$G$32))*$B259+AND(AL$56&lt;'Summary&amp;Assumptions'!$J$31,AL$47&gt;=$FO259,AL$47&lt;=$FP259)*(('Summary&amp;Assumptions'!$H$25*$C259)*(1+'Summary&amp;Assumptions'!$J$29)^(AL$46-1))+AND(AL$56&lt;'Summary&amp;Assumptions'!$J$31,AL$47&gt;=$FQ259,AL$47&lt;=$FR259)*(('Summary&amp;Assumptions'!$H$25*$C259)*(1+'Summary&amp;Assumptions'!$J$29)^(AL$46-1))</f>
        <v>0</v>
      </c>
      <c r="AH259" s="588">
        <f>AND(AM$55&gt;0,SUM($E259:AG259)&lt;'Summary&amp;Assumptions'!$G$32*$B259,$D259&gt;='Summary&amp;Assumptions'!$D$17,AM$47&gt;=$D259,AM$47&lt;=EDATE($D259,'Summary&amp;Assumptions'!$G$32))*$B259+AND(AM$56&lt;'Summary&amp;Assumptions'!$J$31,AM$47&gt;=$FO259,AM$47&lt;=$FP259)*(('Summary&amp;Assumptions'!$H$25*$C259)*(1+'Summary&amp;Assumptions'!$J$29)^(AM$46-1))+AND(AM$56&lt;'Summary&amp;Assumptions'!$J$31,AM$47&gt;=$FQ259,AM$47&lt;=$FR259)*(('Summary&amp;Assumptions'!$H$25*$C259)*(1+'Summary&amp;Assumptions'!$J$29)^(AM$46-1))</f>
        <v>0</v>
      </c>
      <c r="AI259" s="588">
        <f>AND(AN$55&gt;0,SUM($E259:AH259)&lt;'Summary&amp;Assumptions'!$G$32*$B259,$D259&gt;='Summary&amp;Assumptions'!$D$17,AN$47&gt;=$D259,AN$47&lt;=EDATE($D259,'Summary&amp;Assumptions'!$G$32))*$B259+AND(AN$56&lt;'Summary&amp;Assumptions'!$J$31,AN$47&gt;=$FO259,AN$47&lt;=$FP259)*(('Summary&amp;Assumptions'!$H$25*$C259)*(1+'Summary&amp;Assumptions'!$J$29)^(AN$46-1))+AND(AN$56&lt;'Summary&amp;Assumptions'!$J$31,AN$47&gt;=$FQ259,AN$47&lt;=$FR259)*(('Summary&amp;Assumptions'!$H$25*$C259)*(1+'Summary&amp;Assumptions'!$J$29)^(AN$46-1))</f>
        <v>0</v>
      </c>
      <c r="AJ259" s="588">
        <f>AND(AO$55&gt;0,SUM($E259:AI259)&lt;'Summary&amp;Assumptions'!$G$32*$B259,$D259&gt;='Summary&amp;Assumptions'!$D$17,AO$47&gt;=$D259,AO$47&lt;=EDATE($D259,'Summary&amp;Assumptions'!$G$32))*$B259+AND(AO$56&lt;'Summary&amp;Assumptions'!$J$31,AO$47&gt;=$FO259,AO$47&lt;=$FP259)*(('Summary&amp;Assumptions'!$H$25*$C259)*(1+'Summary&amp;Assumptions'!$J$29)^(AO$46-1))+AND(AO$56&lt;'Summary&amp;Assumptions'!$J$31,AO$47&gt;=$FQ259,AO$47&lt;=$FR259)*(('Summary&amp;Assumptions'!$H$25*$C259)*(1+'Summary&amp;Assumptions'!$J$29)^(AO$46-1))</f>
        <v>0</v>
      </c>
      <c r="AK259" s="588">
        <f>AND(AP$55&gt;0,SUM($E259:AJ259)&lt;'Summary&amp;Assumptions'!$G$32*$B259,$D259&gt;='Summary&amp;Assumptions'!$D$17,AP$47&gt;=$D259,AP$47&lt;=EDATE($D259,'Summary&amp;Assumptions'!$G$32))*$B259+AND(AP$56&lt;'Summary&amp;Assumptions'!$J$31,AP$47&gt;=$FO259,AP$47&lt;=$FP259)*(('Summary&amp;Assumptions'!$H$25*$C259)*(1+'Summary&amp;Assumptions'!$J$29)^(AP$46-1))+AND(AP$56&lt;'Summary&amp;Assumptions'!$J$31,AP$47&gt;=$FQ259,AP$47&lt;=$FR259)*(('Summary&amp;Assumptions'!$H$25*$C259)*(1+'Summary&amp;Assumptions'!$J$29)^(AP$46-1))</f>
        <v>0</v>
      </c>
      <c r="AL259" s="588">
        <f>AND(AQ$55&gt;0,SUM($E259:AK259)&lt;'Summary&amp;Assumptions'!$G$32*$B259,$D259&gt;='Summary&amp;Assumptions'!$D$17,AQ$47&gt;=$D259,AQ$47&lt;=EDATE($D259,'Summary&amp;Assumptions'!$G$32))*$B259+AND(AQ$56&lt;'Summary&amp;Assumptions'!$J$31,AQ$47&gt;=$FO259,AQ$47&lt;=$FP259)*(('Summary&amp;Assumptions'!$H$25*$C259)*(1+'Summary&amp;Assumptions'!$J$29)^(AQ$46-1))+AND(AQ$56&lt;'Summary&amp;Assumptions'!$J$31,AQ$47&gt;=$FQ259,AQ$47&lt;=$FR259)*(('Summary&amp;Assumptions'!$H$25*$C259)*(1+'Summary&amp;Assumptions'!$J$29)^(AQ$46-1))</f>
        <v>0</v>
      </c>
      <c r="AM259" s="588">
        <f>AND(AR$55&gt;0,SUM($E259:AL259)&lt;'Summary&amp;Assumptions'!$G$32*$B259,$D259&gt;='Summary&amp;Assumptions'!$D$17,AR$47&gt;=$D259,AR$47&lt;=EDATE($D259,'Summary&amp;Assumptions'!$G$32))*$B259+AND(AR$56&lt;'Summary&amp;Assumptions'!$J$31,AR$47&gt;=$FO259,AR$47&lt;=$FP259)*(('Summary&amp;Assumptions'!$H$25*$C259)*(1+'Summary&amp;Assumptions'!$J$29)^(AR$46-1))+AND(AR$56&lt;'Summary&amp;Assumptions'!$J$31,AR$47&gt;=$FQ259,AR$47&lt;=$FR259)*(('Summary&amp;Assumptions'!$H$25*$C259)*(1+'Summary&amp;Assumptions'!$J$29)^(AR$46-1))</f>
        <v>0</v>
      </c>
      <c r="AN259" s="588">
        <f>AND(AS$55&gt;0,SUM($E259:AM259)&lt;'Summary&amp;Assumptions'!$G$32*$B259,$D259&gt;='Summary&amp;Assumptions'!$D$17,AS$47&gt;=$D259,AS$47&lt;=EDATE($D259,'Summary&amp;Assumptions'!$G$32))*$B259+AND(AS$56&lt;'Summary&amp;Assumptions'!$J$31,AS$47&gt;=$FO259,AS$47&lt;=$FP259)*(('Summary&amp;Assumptions'!$H$25*$C259)*(1+'Summary&amp;Assumptions'!$J$29)^(AS$46-1))+AND(AS$56&lt;'Summary&amp;Assumptions'!$J$31,AS$47&gt;=$FQ259,AS$47&lt;=$FR259)*(('Summary&amp;Assumptions'!$H$25*$C259)*(1+'Summary&amp;Assumptions'!$J$29)^(AS$46-1))</f>
        <v>0</v>
      </c>
      <c r="AO259" s="588">
        <f>AND(AT$55&gt;0,SUM($E259:AN259)&lt;'Summary&amp;Assumptions'!$G$32*$B259,$D259&gt;='Summary&amp;Assumptions'!$D$17,AT$47&gt;=$D259,AT$47&lt;=EDATE($D259,'Summary&amp;Assumptions'!$G$32))*$B259+AND(AT$56&lt;'Summary&amp;Assumptions'!$J$31,AT$47&gt;=$FO259,AT$47&lt;=$FP259)*(('Summary&amp;Assumptions'!$H$25*$C259)*(1+'Summary&amp;Assumptions'!$J$29)^(AT$46-1))+AND(AT$56&lt;'Summary&amp;Assumptions'!$J$31,AT$47&gt;=$FQ259,AT$47&lt;=$FR259)*(('Summary&amp;Assumptions'!$H$25*$C259)*(1+'Summary&amp;Assumptions'!$J$29)^(AT$46-1))</f>
        <v>0</v>
      </c>
      <c r="AP259" s="588">
        <f>AND(AU$55&gt;0,SUM($E259:AO259)&lt;'Summary&amp;Assumptions'!$G$32*$B259,$D259&gt;='Summary&amp;Assumptions'!$D$17,AU$47&gt;=$D259,AU$47&lt;=EDATE($D259,'Summary&amp;Assumptions'!$G$32))*$B259+AND(AU$56&lt;'Summary&amp;Assumptions'!$J$31,AU$47&gt;=$FO259,AU$47&lt;=$FP259)*(('Summary&amp;Assumptions'!$H$25*$C259)*(1+'Summary&amp;Assumptions'!$J$29)^(AU$46-1))+AND(AU$56&lt;'Summary&amp;Assumptions'!$J$31,AU$47&gt;=$FQ259,AU$47&lt;=$FR259)*(('Summary&amp;Assumptions'!$H$25*$C259)*(1+'Summary&amp;Assumptions'!$J$29)^(AU$46-1))</f>
        <v>0</v>
      </c>
      <c r="AQ259" s="588">
        <f>AND(AV$55&gt;0,SUM($E259:AP259)&lt;'Summary&amp;Assumptions'!$G$32*$B259,$D259&gt;='Summary&amp;Assumptions'!$D$17,AV$47&gt;=$D259,AV$47&lt;=EDATE($D259,'Summary&amp;Assumptions'!$G$32))*$B259+AND(AV$56&lt;'Summary&amp;Assumptions'!$J$31,AV$47&gt;=$FO259,AV$47&lt;=$FP259)*(('Summary&amp;Assumptions'!$H$25*$C259)*(1+'Summary&amp;Assumptions'!$J$29)^(AV$46-1))+AND(AV$56&lt;'Summary&amp;Assumptions'!$J$31,AV$47&gt;=$FQ259,AV$47&lt;=$FR259)*(('Summary&amp;Assumptions'!$H$25*$C259)*(1+'Summary&amp;Assumptions'!$J$29)^(AV$46-1))</f>
        <v>0</v>
      </c>
      <c r="AR259" s="588">
        <f>AND(AW$55&gt;0,SUM($E259:AQ259)&lt;'Summary&amp;Assumptions'!$G$32*$B259,$D259&gt;='Summary&amp;Assumptions'!$D$17,AW$47&gt;=$D259,AW$47&lt;=EDATE($D259,'Summary&amp;Assumptions'!$G$32))*$B259+AND(AW$56&lt;'Summary&amp;Assumptions'!$J$31,AW$47&gt;=$FO259,AW$47&lt;=$FP259)*(('Summary&amp;Assumptions'!$H$25*$C259)*(1+'Summary&amp;Assumptions'!$J$29)^(AW$46-1))+AND(AW$56&lt;'Summary&amp;Assumptions'!$J$31,AW$47&gt;=$FQ259,AW$47&lt;=$FR259)*(('Summary&amp;Assumptions'!$H$25*$C259)*(1+'Summary&amp;Assumptions'!$J$29)^(AW$46-1))</f>
        <v>0</v>
      </c>
      <c r="AS259" s="588">
        <f>AND(AX$55&gt;0,SUM($E259:AR259)&lt;'Summary&amp;Assumptions'!$G$32*$B259,$D259&gt;='Summary&amp;Assumptions'!$D$17,AX$47&gt;=$D259,AX$47&lt;=EDATE($D259,'Summary&amp;Assumptions'!$G$32))*$B259+AND(AX$56&lt;'Summary&amp;Assumptions'!$J$31,AX$47&gt;=$FO259,AX$47&lt;=$FP259)*(('Summary&amp;Assumptions'!$H$25*$C259)*(1+'Summary&amp;Assumptions'!$J$29)^(AX$46-1))+AND(AX$56&lt;'Summary&amp;Assumptions'!$J$31,AX$47&gt;=$FQ259,AX$47&lt;=$FR259)*(('Summary&amp;Assumptions'!$H$25*$C259)*(1+'Summary&amp;Assumptions'!$J$29)^(AX$46-1))</f>
        <v>0</v>
      </c>
      <c r="AT259" s="588">
        <f>AND(AY$55&gt;0,SUM($E259:AS259)&lt;'Summary&amp;Assumptions'!$G$32*$B259,$D259&gt;='Summary&amp;Assumptions'!$D$17,AY$47&gt;=$D259,AY$47&lt;=EDATE($D259,'Summary&amp;Assumptions'!$G$32))*$B259+AND(AY$56&lt;'Summary&amp;Assumptions'!$J$31,AY$47&gt;=$FO259,AY$47&lt;=$FP259)*(('Summary&amp;Assumptions'!$H$25*$C259)*(1+'Summary&amp;Assumptions'!$J$29)^(AY$46-1))+AND(AY$56&lt;'Summary&amp;Assumptions'!$J$31,AY$47&gt;=$FQ259,AY$47&lt;=$FR259)*(('Summary&amp;Assumptions'!$H$25*$C259)*(1+'Summary&amp;Assumptions'!$J$29)^(AY$46-1))</f>
        <v>0</v>
      </c>
      <c r="AU259" s="588">
        <f>AND(AZ$55&gt;0,SUM($E259:AT259)&lt;'Summary&amp;Assumptions'!$G$32*$B259,$D259&gt;='Summary&amp;Assumptions'!$D$17,AZ$47&gt;=$D259,AZ$47&lt;=EDATE($D259,'Summary&amp;Assumptions'!$G$32))*$B259+AND(AZ$56&lt;'Summary&amp;Assumptions'!$J$31,AZ$47&gt;=$FO259,AZ$47&lt;=$FP259)*(('Summary&amp;Assumptions'!$H$25*$C259)*(1+'Summary&amp;Assumptions'!$J$29)^(AZ$46-1))+AND(AZ$56&lt;'Summary&amp;Assumptions'!$J$31,AZ$47&gt;=$FQ259,AZ$47&lt;=$FR259)*(('Summary&amp;Assumptions'!$H$25*$C259)*(1+'Summary&amp;Assumptions'!$J$29)^(AZ$46-1))</f>
        <v>0</v>
      </c>
      <c r="AV259" s="588">
        <f>AND(BA$55&gt;0,SUM($E259:AU259)&lt;'Summary&amp;Assumptions'!$G$32*$B259,$D259&gt;='Summary&amp;Assumptions'!$D$17,BA$47&gt;=$D259,BA$47&lt;=EDATE($D259,'Summary&amp;Assumptions'!$G$32))*$B259+AND(BA$56&lt;'Summary&amp;Assumptions'!$J$31,BA$47&gt;=$FO259,BA$47&lt;=$FP259)*(('Summary&amp;Assumptions'!$H$25*$C259)*(1+'Summary&amp;Assumptions'!$J$29)^(BA$46-1))+AND(BA$56&lt;'Summary&amp;Assumptions'!$J$31,BA$47&gt;=$FQ259,BA$47&lt;=$FR259)*(('Summary&amp;Assumptions'!$H$25*$C259)*(1+'Summary&amp;Assumptions'!$J$29)^(BA$46-1))</f>
        <v>0</v>
      </c>
      <c r="AW259" s="588">
        <f>AND(BB$55&gt;0,SUM($E259:AV259)&lt;'Summary&amp;Assumptions'!$G$32*$B259,$D259&gt;='Summary&amp;Assumptions'!$D$17,BB$47&gt;=$D259,BB$47&lt;=EDATE($D259,'Summary&amp;Assumptions'!$G$32))*$B259+AND(BB$56&lt;'Summary&amp;Assumptions'!$J$31,BB$47&gt;=$FO259,BB$47&lt;=$FP259)*(('Summary&amp;Assumptions'!$H$25*$C259)*(1+'Summary&amp;Assumptions'!$J$29)^(BB$46-1))+AND(BB$56&lt;'Summary&amp;Assumptions'!$J$31,BB$47&gt;=$FQ259,BB$47&lt;=$FR259)*(('Summary&amp;Assumptions'!$H$25*$C259)*(1+'Summary&amp;Assumptions'!$J$29)^(BB$46-1))</f>
        <v>0</v>
      </c>
      <c r="AX259" s="588">
        <f>AND(BC$55&gt;0,SUM($E259:AW259)&lt;'Summary&amp;Assumptions'!$G$32*$B259,$D259&gt;='Summary&amp;Assumptions'!$D$17,BC$47&gt;=$D259,BC$47&lt;=EDATE($D259,'Summary&amp;Assumptions'!$G$32))*$B259+AND(BC$56&lt;'Summary&amp;Assumptions'!$J$31,BC$47&gt;=$FO259,BC$47&lt;=$FP259)*(('Summary&amp;Assumptions'!$H$25*$C259)*(1+'Summary&amp;Assumptions'!$J$29)^(BC$46-1))+AND(BC$56&lt;'Summary&amp;Assumptions'!$J$31,BC$47&gt;=$FQ259,BC$47&lt;=$FR259)*(('Summary&amp;Assumptions'!$H$25*$C259)*(1+'Summary&amp;Assumptions'!$J$29)^(BC$46-1))</f>
        <v>0</v>
      </c>
      <c r="AY259" s="588">
        <f>AND(BD$55&gt;0,SUM($E259:AX259)&lt;'Summary&amp;Assumptions'!$G$32*$B259,$D259&gt;='Summary&amp;Assumptions'!$D$17,BD$47&gt;=$D259,BD$47&lt;=EDATE($D259,'Summary&amp;Assumptions'!$G$32))*$B259+AND(BD$56&lt;'Summary&amp;Assumptions'!$J$31,BD$47&gt;=$FO259,BD$47&lt;=$FP259)*(('Summary&amp;Assumptions'!$H$25*$C259)*(1+'Summary&amp;Assumptions'!$J$29)^(BD$46-1))+AND(BD$56&lt;'Summary&amp;Assumptions'!$J$31,BD$47&gt;=$FQ259,BD$47&lt;=$FR259)*(('Summary&amp;Assumptions'!$H$25*$C259)*(1+'Summary&amp;Assumptions'!$J$29)^(BD$46-1))</f>
        <v>0</v>
      </c>
      <c r="AZ259" s="588">
        <f>AND(BE$55&gt;0,SUM($E259:AY259)&lt;'Summary&amp;Assumptions'!$G$32*$B259,$D259&gt;='Summary&amp;Assumptions'!$D$17,BE$47&gt;=$D259,BE$47&lt;=EDATE($D259,'Summary&amp;Assumptions'!$G$32))*$B259+AND(BE$56&lt;'Summary&amp;Assumptions'!$J$31,BE$47&gt;=$FO259,BE$47&lt;=$FP259)*(('Summary&amp;Assumptions'!$H$25*$C259)*(1+'Summary&amp;Assumptions'!$J$29)^(BE$46-1))+AND(BE$56&lt;'Summary&amp;Assumptions'!$J$31,BE$47&gt;=$FQ259,BE$47&lt;=$FR259)*(('Summary&amp;Assumptions'!$H$25*$C259)*(1+'Summary&amp;Assumptions'!$J$29)^(BE$46-1))</f>
        <v>0</v>
      </c>
      <c r="BA259" s="588">
        <f>AND(BF$55&gt;0,SUM($E259:AZ259)&lt;'Summary&amp;Assumptions'!$G$32*$B259,$D259&gt;='Summary&amp;Assumptions'!$D$17,BF$47&gt;=$D259,BF$47&lt;=EDATE($D259,'Summary&amp;Assumptions'!$G$32))*$B259+AND(BF$56&lt;'Summary&amp;Assumptions'!$J$31,BF$47&gt;=$FO259,BF$47&lt;=$FP259)*(('Summary&amp;Assumptions'!$H$25*$C259)*(1+'Summary&amp;Assumptions'!$J$29)^(BF$46-1))+AND(BF$56&lt;'Summary&amp;Assumptions'!$J$31,BF$47&gt;=$FQ259,BF$47&lt;=$FR259)*(('Summary&amp;Assumptions'!$H$25*$C259)*(1+'Summary&amp;Assumptions'!$J$29)^(BF$46-1))</f>
        <v>0</v>
      </c>
      <c r="BB259" s="588">
        <f>AND(BG$55&gt;0,SUM($E259:BA259)&lt;'Summary&amp;Assumptions'!$G$32*$B259,$D259&gt;='Summary&amp;Assumptions'!$D$17,BG$47&gt;=$D259,BG$47&lt;=EDATE($D259,'Summary&amp;Assumptions'!$G$32))*$B259+AND(BG$56&lt;'Summary&amp;Assumptions'!$J$31,BG$47&gt;=$FO259,BG$47&lt;=$FP259)*(('Summary&amp;Assumptions'!$H$25*$C259)*(1+'Summary&amp;Assumptions'!$J$29)^(BG$46-1))+AND(BG$56&lt;'Summary&amp;Assumptions'!$J$31,BG$47&gt;=$FQ259,BG$47&lt;=$FR259)*(('Summary&amp;Assumptions'!$H$25*$C259)*(1+'Summary&amp;Assumptions'!$J$29)^(BG$46-1))</f>
        <v>0</v>
      </c>
      <c r="BC259" s="588">
        <f>AND(BH$55&gt;0,SUM($E259:BB259)&lt;'Summary&amp;Assumptions'!$G$32*$B259,$D259&gt;='Summary&amp;Assumptions'!$D$17,BH$47&gt;=$D259,BH$47&lt;=EDATE($D259,'Summary&amp;Assumptions'!$G$32))*$B259+AND(BH$56&lt;'Summary&amp;Assumptions'!$J$31,BH$47&gt;=$FO259,BH$47&lt;=$FP259)*(('Summary&amp;Assumptions'!$H$25*$C259)*(1+'Summary&amp;Assumptions'!$J$29)^(BH$46-1))+AND(BH$56&lt;'Summary&amp;Assumptions'!$J$31,BH$47&gt;=$FQ259,BH$47&lt;=$FR259)*(('Summary&amp;Assumptions'!$H$25*$C259)*(1+'Summary&amp;Assumptions'!$J$29)^(BH$46-1))</f>
        <v>0</v>
      </c>
      <c r="BD259" s="588">
        <f>AND(BI$55&gt;0,SUM($E259:BC259)&lt;'Summary&amp;Assumptions'!$G$32*$B259,$D259&gt;='Summary&amp;Assumptions'!$D$17,BI$47&gt;=$D259,BI$47&lt;=EDATE($D259,'Summary&amp;Assumptions'!$G$32))*$B259+AND(BI$56&lt;'Summary&amp;Assumptions'!$J$31,BI$47&gt;=$FO259,BI$47&lt;=$FP259)*(('Summary&amp;Assumptions'!$H$25*$C259)*(1+'Summary&amp;Assumptions'!$J$29)^(BI$46-1))+AND(BI$56&lt;'Summary&amp;Assumptions'!$J$31,BI$47&gt;=$FQ259,BI$47&lt;=$FR259)*(('Summary&amp;Assumptions'!$H$25*$C259)*(1+'Summary&amp;Assumptions'!$J$29)^(BI$46-1))</f>
        <v>0</v>
      </c>
      <c r="BE259" s="588">
        <f>AND(BJ$55&gt;0,SUM($E259:BD259)&lt;'Summary&amp;Assumptions'!$G$32*$B259,$D259&gt;='Summary&amp;Assumptions'!$D$17,BJ$47&gt;=$D259,BJ$47&lt;=EDATE($D259,'Summary&amp;Assumptions'!$G$32))*$B259+AND(BJ$56&lt;'Summary&amp;Assumptions'!$J$31,BJ$47&gt;=$FO259,BJ$47&lt;=$FP259)*(('Summary&amp;Assumptions'!$H$25*$C259)*(1+'Summary&amp;Assumptions'!$J$29)^(BJ$46-1))+AND(BJ$56&lt;'Summary&amp;Assumptions'!$J$31,BJ$47&gt;=$FQ259,BJ$47&lt;=$FR259)*(('Summary&amp;Assumptions'!$H$25*$C259)*(1+'Summary&amp;Assumptions'!$J$29)^(BJ$46-1))</f>
        <v>0</v>
      </c>
      <c r="BF259" s="588">
        <f>AND(BK$55&gt;0,SUM($E259:BE259)&lt;'Summary&amp;Assumptions'!$G$32*$B259,$D259&gt;='Summary&amp;Assumptions'!$D$17,BK$47&gt;=$D259,BK$47&lt;=EDATE($D259,'Summary&amp;Assumptions'!$G$32))*$B259+AND(BK$56&lt;'Summary&amp;Assumptions'!$J$31,BK$47&gt;=$FO259,BK$47&lt;=$FP259)*(('Summary&amp;Assumptions'!$H$25*$C259)*(1+'Summary&amp;Assumptions'!$J$29)^(BK$46-1))+AND(BK$56&lt;'Summary&amp;Assumptions'!$J$31,BK$47&gt;=$FQ259,BK$47&lt;=$FR259)*(('Summary&amp;Assumptions'!$H$25*$C259)*(1+'Summary&amp;Assumptions'!$J$29)^(BK$46-1))</f>
        <v>0</v>
      </c>
      <c r="BG259" s="588">
        <f>AND(BL$55&gt;0,SUM($E259:BF259)&lt;'Summary&amp;Assumptions'!$G$32*$B259,$D259&gt;='Summary&amp;Assumptions'!$D$17,BL$47&gt;=$D259,BL$47&lt;=EDATE($D259,'Summary&amp;Assumptions'!$G$32))*$B259+AND(BL$56&lt;'Summary&amp;Assumptions'!$J$31,BL$47&gt;=$FO259,BL$47&lt;=$FP259)*(('Summary&amp;Assumptions'!$H$25*$C259)*(1+'Summary&amp;Assumptions'!$J$29)^(BL$46-1))+AND(BL$56&lt;'Summary&amp;Assumptions'!$J$31,BL$47&gt;=$FQ259,BL$47&lt;=$FR259)*(('Summary&amp;Assumptions'!$H$25*$C259)*(1+'Summary&amp;Assumptions'!$J$29)^(BL$46-1))</f>
        <v>0</v>
      </c>
      <c r="BH259" s="588">
        <f>AND(BM$55&gt;0,SUM($E259:BG259)&lt;'Summary&amp;Assumptions'!$G$32*$B259,$D259&gt;='Summary&amp;Assumptions'!$D$17,BM$47&gt;=$D259,BM$47&lt;=EDATE($D259,'Summary&amp;Assumptions'!$G$32))*$B259+AND(BM$56&lt;'Summary&amp;Assumptions'!$J$31,BM$47&gt;=$FO259,BM$47&lt;=$FP259)*(('Summary&amp;Assumptions'!$H$25*$C259)*(1+'Summary&amp;Assumptions'!$J$29)^(BM$46-1))+AND(BM$56&lt;'Summary&amp;Assumptions'!$J$31,BM$47&gt;=$FQ259,BM$47&lt;=$FR259)*(('Summary&amp;Assumptions'!$H$25*$C259)*(1+'Summary&amp;Assumptions'!$J$29)^(BM$46-1))</f>
        <v>0</v>
      </c>
      <c r="BI259" s="588">
        <f>AND(BN$55&gt;0,SUM($E259:BH259)&lt;'Summary&amp;Assumptions'!$G$32*$B259,$D259&gt;='Summary&amp;Assumptions'!$D$17,BN$47&gt;=$D259,BN$47&lt;=EDATE($D259,'Summary&amp;Assumptions'!$G$32))*$B259+AND(BN$56&lt;'Summary&amp;Assumptions'!$J$31,BN$47&gt;=$FO259,BN$47&lt;=$FP259)*(('Summary&amp;Assumptions'!$H$25*$C259)*(1+'Summary&amp;Assumptions'!$J$29)^(BN$46-1))+AND(BN$56&lt;'Summary&amp;Assumptions'!$J$31,BN$47&gt;=$FQ259,BN$47&lt;=$FR259)*(('Summary&amp;Assumptions'!$H$25*$C259)*(1+'Summary&amp;Assumptions'!$J$29)^(BN$46-1))</f>
        <v>0</v>
      </c>
      <c r="BJ259" s="588">
        <f>AND(BO$55&gt;0,SUM($E259:BI259)&lt;'Summary&amp;Assumptions'!$G$32*$B259,$D259&gt;='Summary&amp;Assumptions'!$D$17,BO$47&gt;=$D259,BO$47&lt;=EDATE($D259,'Summary&amp;Assumptions'!$G$32))*$B259+AND(BO$56&lt;'Summary&amp;Assumptions'!$J$31,BO$47&gt;=$FO259,BO$47&lt;=$FP259)*(('Summary&amp;Assumptions'!$H$25*$C259)*(1+'Summary&amp;Assumptions'!$J$29)^(BO$46-1))+AND(BO$56&lt;'Summary&amp;Assumptions'!$J$31,BO$47&gt;=$FQ259,BO$47&lt;=$FR259)*(('Summary&amp;Assumptions'!$H$25*$C259)*(1+'Summary&amp;Assumptions'!$J$29)^(BO$46-1))</f>
        <v>0</v>
      </c>
      <c r="BK259" s="588">
        <f>AND(BP$55&gt;0,SUM($E259:BJ259)&lt;'Summary&amp;Assumptions'!$G$32*$B259,$D259&gt;='Summary&amp;Assumptions'!$D$17,BP$47&gt;=$D259,BP$47&lt;=EDATE($D259,'Summary&amp;Assumptions'!$G$32))*$B259+AND(BP$56&lt;'Summary&amp;Assumptions'!$J$31,BP$47&gt;=$FO259,BP$47&lt;=$FP259)*(('Summary&amp;Assumptions'!$H$25*$C259)*(1+'Summary&amp;Assumptions'!$J$29)^(BP$46-1))+AND(BP$56&lt;'Summary&amp;Assumptions'!$J$31,BP$47&gt;=$FQ259,BP$47&lt;=$FR259)*(('Summary&amp;Assumptions'!$H$25*$C259)*(1+'Summary&amp;Assumptions'!$J$29)^(BP$46-1))</f>
        <v>0</v>
      </c>
      <c r="BL259" s="588">
        <f>AND(BQ$55&gt;0,SUM($E259:BK259)&lt;'Summary&amp;Assumptions'!$G$32*$B259,$D259&gt;='Summary&amp;Assumptions'!$D$17,BQ$47&gt;=$D259,BQ$47&lt;=EDATE($D259,'Summary&amp;Assumptions'!$G$32))*$B259+AND(BQ$56&lt;'Summary&amp;Assumptions'!$J$31,BQ$47&gt;=$FO259,BQ$47&lt;=$FP259)*(('Summary&amp;Assumptions'!$H$25*$C259)*(1+'Summary&amp;Assumptions'!$J$29)^(BQ$46-1))+AND(BQ$56&lt;'Summary&amp;Assumptions'!$J$31,BQ$47&gt;=$FQ259,BQ$47&lt;=$FR259)*(('Summary&amp;Assumptions'!$H$25*$C259)*(1+'Summary&amp;Assumptions'!$J$29)^(BQ$46-1))</f>
        <v>0</v>
      </c>
      <c r="BM259" s="588">
        <f>AND(BR$55&gt;0,SUM($E259:BL259)&lt;'Summary&amp;Assumptions'!$G$32*$B259,$D259&gt;='Summary&amp;Assumptions'!$D$17,BR$47&gt;=$D259,BR$47&lt;=EDATE($D259,'Summary&amp;Assumptions'!$G$32))*$B259+AND(BR$56&lt;'Summary&amp;Assumptions'!$J$31,BR$47&gt;=$FO259,BR$47&lt;=$FP259)*(('Summary&amp;Assumptions'!$H$25*$C259)*(1+'Summary&amp;Assumptions'!$J$29)^(BR$46-1))+AND(BR$56&lt;'Summary&amp;Assumptions'!$J$31,BR$47&gt;=$FQ259,BR$47&lt;=$FR259)*(('Summary&amp;Assumptions'!$H$25*$C259)*(1+'Summary&amp;Assumptions'!$J$29)^(BR$46-1))</f>
        <v>0</v>
      </c>
      <c r="BN259" s="588">
        <f>AND(BS$55&gt;0,SUM($E259:BM259)&lt;'Summary&amp;Assumptions'!$G$32*$B259,$D259&gt;='Summary&amp;Assumptions'!$D$17,BS$47&gt;=$D259,BS$47&lt;=EDATE($D259,'Summary&amp;Assumptions'!$G$32))*$B259+AND(BS$56&lt;'Summary&amp;Assumptions'!$J$31,BS$47&gt;=$FO259,BS$47&lt;=$FP259)*(('Summary&amp;Assumptions'!$H$25*$C259)*(1+'Summary&amp;Assumptions'!$J$29)^(BS$46-1))+AND(BS$56&lt;'Summary&amp;Assumptions'!$J$31,BS$47&gt;=$FQ259,BS$47&lt;=$FR259)*(('Summary&amp;Assumptions'!$H$25*$C259)*(1+'Summary&amp;Assumptions'!$J$29)^(BS$46-1))</f>
        <v>0</v>
      </c>
      <c r="BO259" s="588">
        <f>AND(BT$55&gt;0,SUM($E259:BN259)&lt;'Summary&amp;Assumptions'!$G$32*$B259,$D259&gt;='Summary&amp;Assumptions'!$D$17,BT$47&gt;=$D259,BT$47&lt;=EDATE($D259,'Summary&amp;Assumptions'!$G$32))*$B259+AND(BT$56&lt;'Summary&amp;Assumptions'!$J$31,BT$47&gt;=$FO259,BT$47&lt;=$FP259)*(('Summary&amp;Assumptions'!$H$25*$C259)*(1+'Summary&amp;Assumptions'!$J$29)^(BT$46-1))+AND(BT$56&lt;'Summary&amp;Assumptions'!$J$31,BT$47&gt;=$FQ259,BT$47&lt;=$FR259)*(('Summary&amp;Assumptions'!$H$25*$C259)*(1+'Summary&amp;Assumptions'!$J$29)^(BT$46-1))</f>
        <v>0</v>
      </c>
      <c r="BP259" s="588">
        <f>AND(BU$55&gt;0,SUM($E259:BO259)&lt;'Summary&amp;Assumptions'!$G$32*$B259,$D259&gt;='Summary&amp;Assumptions'!$D$17,BU$47&gt;=$D259,BU$47&lt;=EDATE($D259,'Summary&amp;Assumptions'!$G$32))*$B259+AND(BU$56&lt;'Summary&amp;Assumptions'!$J$31,BU$47&gt;=$FO259,BU$47&lt;=$FP259)*(('Summary&amp;Assumptions'!$H$25*$C259)*(1+'Summary&amp;Assumptions'!$J$29)^(BU$46-1))+AND(BU$56&lt;'Summary&amp;Assumptions'!$J$31,BU$47&gt;=$FQ259,BU$47&lt;=$FR259)*(('Summary&amp;Assumptions'!$H$25*$C259)*(1+'Summary&amp;Assumptions'!$J$29)^(BU$46-1))</f>
        <v>0</v>
      </c>
      <c r="BQ259" s="588">
        <f>AND(BV$55&gt;0,SUM($E259:BP259)&lt;'Summary&amp;Assumptions'!$G$32*$B259,$D259&gt;='Summary&amp;Assumptions'!$D$17,BV$47&gt;=$D259,BV$47&lt;=EDATE($D259,'Summary&amp;Assumptions'!$G$32))*$B259+AND(BV$56&lt;'Summary&amp;Assumptions'!$J$31,BV$47&gt;=$FO259,BV$47&lt;=$FP259)*(('Summary&amp;Assumptions'!$H$25*$C259)*(1+'Summary&amp;Assumptions'!$J$29)^(BV$46-1))+AND(BV$56&lt;'Summary&amp;Assumptions'!$J$31,BV$47&gt;=$FQ259,BV$47&lt;=$FR259)*(('Summary&amp;Assumptions'!$H$25*$C259)*(1+'Summary&amp;Assumptions'!$J$29)^(BV$46-1))</f>
        <v>0</v>
      </c>
      <c r="BR259" s="588">
        <f>AND(BW$55&gt;0,SUM($E259:BQ259)&lt;'Summary&amp;Assumptions'!$G$32*$B259,$D259&gt;='Summary&amp;Assumptions'!$D$17,BW$47&gt;=$D259,BW$47&lt;=EDATE($D259,'Summary&amp;Assumptions'!$G$32))*$B259+AND(BW$56&lt;'Summary&amp;Assumptions'!$J$31,BW$47&gt;=$FO259,BW$47&lt;=$FP259)*(('Summary&amp;Assumptions'!$H$25*$C259)*(1+'Summary&amp;Assumptions'!$J$29)^(BW$46-1))+AND(BW$56&lt;'Summary&amp;Assumptions'!$J$31,BW$47&gt;=$FQ259,BW$47&lt;=$FR259)*(('Summary&amp;Assumptions'!$H$25*$C259)*(1+'Summary&amp;Assumptions'!$J$29)^(BW$46-1))</f>
        <v>0</v>
      </c>
      <c r="BS259" s="588">
        <f>AND(BX$55&gt;0,SUM($E259:BR259)&lt;'Summary&amp;Assumptions'!$G$32*$B259,$D259&gt;='Summary&amp;Assumptions'!$D$17,BX$47&gt;=$D259,BX$47&lt;=EDATE($D259,'Summary&amp;Assumptions'!$G$32))*$B259+AND(BX$56&lt;'Summary&amp;Assumptions'!$J$31,BX$47&gt;=$FO259,BX$47&lt;=$FP259)*(('Summary&amp;Assumptions'!$H$25*$C259)*(1+'Summary&amp;Assumptions'!$J$29)^(BX$46-1))+AND(BX$56&lt;'Summary&amp;Assumptions'!$J$31,BX$47&gt;=$FQ259,BX$47&lt;=$FR259)*(('Summary&amp;Assumptions'!$H$25*$C259)*(1+'Summary&amp;Assumptions'!$J$29)^(BX$46-1))</f>
        <v>0</v>
      </c>
      <c r="BT259" s="588">
        <f>AND(BY$55&gt;0,SUM($E259:BS259)&lt;'Summary&amp;Assumptions'!$G$32*$B259,$D259&gt;='Summary&amp;Assumptions'!$D$17,BY$47&gt;=$D259,BY$47&lt;=EDATE($D259,'Summary&amp;Assumptions'!$G$32))*$B259+AND(BY$56&lt;'Summary&amp;Assumptions'!$J$31,BY$47&gt;=$FO259,BY$47&lt;=$FP259)*(('Summary&amp;Assumptions'!$H$25*$C259)*(1+'Summary&amp;Assumptions'!$J$29)^(BY$46-1))+AND(BY$56&lt;'Summary&amp;Assumptions'!$J$31,BY$47&gt;=$FQ259,BY$47&lt;=$FR259)*(('Summary&amp;Assumptions'!$H$25*$C259)*(1+'Summary&amp;Assumptions'!$J$29)^(BY$46-1))</f>
        <v>0</v>
      </c>
      <c r="BU259" s="588">
        <f>AND(BZ$55&gt;0,SUM($E259:BT259)&lt;'Summary&amp;Assumptions'!$G$32*$B259,$D259&gt;='Summary&amp;Assumptions'!$D$17,BZ$47&gt;=$D259,BZ$47&lt;=EDATE($D259,'Summary&amp;Assumptions'!$G$32))*$B259+AND(BZ$56&lt;'Summary&amp;Assumptions'!$J$31,BZ$47&gt;=$FO259,BZ$47&lt;=$FP259)*(('Summary&amp;Assumptions'!$H$25*$C259)*(1+'Summary&amp;Assumptions'!$J$29)^(BZ$46-1))+AND(BZ$56&lt;'Summary&amp;Assumptions'!$J$31,BZ$47&gt;=$FQ259,BZ$47&lt;=$FR259)*(('Summary&amp;Assumptions'!$H$25*$C259)*(1+'Summary&amp;Assumptions'!$J$29)^(BZ$46-1))</f>
        <v>0</v>
      </c>
      <c r="BV259" s="588">
        <f>AND(CA$55&gt;0,SUM($E259:BU259)&lt;'Summary&amp;Assumptions'!$G$32*$B259,$D259&gt;='Summary&amp;Assumptions'!$D$17,CA$47&gt;=$D259,CA$47&lt;=EDATE($D259,'Summary&amp;Assumptions'!$G$32))*$B259+AND(CA$56&lt;'Summary&amp;Assumptions'!$J$31,CA$47&gt;=$FO259,CA$47&lt;=$FP259)*(('Summary&amp;Assumptions'!$H$25*$C259)*(1+'Summary&amp;Assumptions'!$J$29)^(CA$46-1))+AND(CA$56&lt;'Summary&amp;Assumptions'!$J$31,CA$47&gt;=$FQ259,CA$47&lt;=$FR259)*(('Summary&amp;Assumptions'!$H$25*$C259)*(1+'Summary&amp;Assumptions'!$J$29)^(CA$46-1))</f>
        <v>0</v>
      </c>
      <c r="BW259" s="588">
        <f>AND(CB$55&gt;0,SUM($E259:BV259)&lt;'Summary&amp;Assumptions'!$G$32*$B259,$D259&gt;='Summary&amp;Assumptions'!$D$17,CB$47&gt;=$D259,CB$47&lt;=EDATE($D259,'Summary&amp;Assumptions'!$G$32))*$B259+AND(CB$56&lt;'Summary&amp;Assumptions'!$J$31,CB$47&gt;=$FO259,CB$47&lt;=$FP259)*(('Summary&amp;Assumptions'!$H$25*$C259)*(1+'Summary&amp;Assumptions'!$J$29)^(CB$46-1))+AND(CB$56&lt;'Summary&amp;Assumptions'!$J$31,CB$47&gt;=$FQ259,CB$47&lt;=$FR259)*(('Summary&amp;Assumptions'!$H$25*$C259)*(1+'Summary&amp;Assumptions'!$J$29)^(CB$46-1))</f>
        <v>0</v>
      </c>
      <c r="BX259" s="588">
        <f>AND(CC$55&gt;0,SUM($E259:BW259)&lt;'Summary&amp;Assumptions'!$G$32*$B259,$D259&gt;='Summary&amp;Assumptions'!$D$17,CC$47&gt;=$D259,CC$47&lt;=EDATE($D259,'Summary&amp;Assumptions'!$G$32))*$B259+AND(CC$56&lt;'Summary&amp;Assumptions'!$J$31,CC$47&gt;=$FO259,CC$47&lt;=$FP259)*(('Summary&amp;Assumptions'!$H$25*$C259)*(1+'Summary&amp;Assumptions'!$J$29)^(CC$46-1))+AND(CC$56&lt;'Summary&amp;Assumptions'!$J$31,CC$47&gt;=$FQ259,CC$47&lt;=$FR259)*(('Summary&amp;Assumptions'!$H$25*$C259)*(1+'Summary&amp;Assumptions'!$J$29)^(CC$46-1))</f>
        <v>0</v>
      </c>
      <c r="BY259" s="588">
        <f>AND(CD$55&gt;0,SUM($E259:BX259)&lt;'Summary&amp;Assumptions'!$G$32*$B259,$D259&gt;='Summary&amp;Assumptions'!$D$17,CD$47&gt;=$D259,CD$47&lt;=EDATE($D259,'Summary&amp;Assumptions'!$G$32))*$B259+AND(CD$56&lt;'Summary&amp;Assumptions'!$J$31,CD$47&gt;=$FO259,CD$47&lt;=$FP259)*(('Summary&amp;Assumptions'!$H$25*$C259)*(1+'Summary&amp;Assumptions'!$J$29)^(CD$46-1))+AND(CD$56&lt;'Summary&amp;Assumptions'!$J$31,CD$47&gt;=$FQ259,CD$47&lt;=$FR259)*(('Summary&amp;Assumptions'!$H$25*$C259)*(1+'Summary&amp;Assumptions'!$J$29)^(CD$46-1))</f>
        <v>0</v>
      </c>
      <c r="BZ259" s="588">
        <f>AND(CE$55&gt;0,SUM($E259:BY259)&lt;'Summary&amp;Assumptions'!$G$32*$B259,$D259&gt;='Summary&amp;Assumptions'!$D$17,CE$47&gt;=$D259,CE$47&lt;=EDATE($D259,'Summary&amp;Assumptions'!$G$32))*$B259+AND(CE$56&lt;'Summary&amp;Assumptions'!$J$31,CE$47&gt;=$FO259,CE$47&lt;=$FP259)*(('Summary&amp;Assumptions'!$H$25*$C259)*(1+'Summary&amp;Assumptions'!$J$29)^(CE$46-1))+AND(CE$56&lt;'Summary&amp;Assumptions'!$J$31,CE$47&gt;=$FQ259,CE$47&lt;=$FR259)*(('Summary&amp;Assumptions'!$H$25*$C259)*(1+'Summary&amp;Assumptions'!$J$29)^(CE$46-1))</f>
        <v>0</v>
      </c>
      <c r="CA259" s="588">
        <f>AND(CF$55&gt;0,SUM($E259:BZ259)&lt;'Summary&amp;Assumptions'!$G$32*$B259,$D259&gt;='Summary&amp;Assumptions'!$D$17,CF$47&gt;=$D259,CF$47&lt;=EDATE($D259,'Summary&amp;Assumptions'!$G$32))*$B259+AND(CF$56&lt;'Summary&amp;Assumptions'!$J$31,CF$47&gt;=$FO259,CF$47&lt;=$FP259)*(('Summary&amp;Assumptions'!$H$25*$C259)*(1+'Summary&amp;Assumptions'!$J$29)^(CF$46-1))+AND(CF$56&lt;'Summary&amp;Assumptions'!$J$31,CF$47&gt;=$FQ259,CF$47&lt;=$FR259)*(('Summary&amp;Assumptions'!$H$25*$C259)*(1+'Summary&amp;Assumptions'!$J$29)^(CF$46-1))</f>
        <v>0</v>
      </c>
      <c r="CB259" s="588">
        <f>AND(CG$55&gt;0,SUM($E259:CA259)&lt;'Summary&amp;Assumptions'!$G$32*$B259,$D259&gt;='Summary&amp;Assumptions'!$D$17,CG$47&gt;=$D259,CG$47&lt;=EDATE($D259,'Summary&amp;Assumptions'!$G$32))*$B259+AND(CG$56&lt;'Summary&amp;Assumptions'!$J$31,CG$47&gt;=$FO259,CG$47&lt;=$FP259)*(('Summary&amp;Assumptions'!$H$25*$C259)*(1+'Summary&amp;Assumptions'!$J$29)^(CG$46-1))+AND(CG$56&lt;'Summary&amp;Assumptions'!$J$31,CG$47&gt;=$FQ259,CG$47&lt;=$FR259)*(('Summary&amp;Assumptions'!$H$25*$C259)*(1+'Summary&amp;Assumptions'!$J$29)^(CG$46-1))</f>
        <v>0</v>
      </c>
      <c r="CC259" s="588">
        <f>AND(CH$55&gt;0,SUM($E259:CB259)&lt;'Summary&amp;Assumptions'!$G$32*$B259,$D259&gt;='Summary&amp;Assumptions'!$D$17,CH$47&gt;=$D259,CH$47&lt;=EDATE($D259,'Summary&amp;Assumptions'!$G$32))*$B259+AND(CH$56&lt;'Summary&amp;Assumptions'!$J$31,CH$47&gt;=$FO259,CH$47&lt;=$FP259)*(('Summary&amp;Assumptions'!$H$25*$C259)*(1+'Summary&amp;Assumptions'!$J$29)^(CH$46-1))+AND(CH$56&lt;'Summary&amp;Assumptions'!$J$31,CH$47&gt;=$FQ259,CH$47&lt;=$FR259)*(('Summary&amp;Assumptions'!$H$25*$C259)*(1+'Summary&amp;Assumptions'!$J$29)^(CH$46-1))</f>
        <v>0</v>
      </c>
      <c r="CD259" s="588">
        <f>AND(CI$55&gt;0,SUM($E259:CC259)&lt;'Summary&amp;Assumptions'!$G$32*$B259,$D259&gt;='Summary&amp;Assumptions'!$D$17,CI$47&gt;=$D259,CI$47&lt;=EDATE($D259,'Summary&amp;Assumptions'!$G$32))*$B259+AND(CI$56&lt;'Summary&amp;Assumptions'!$J$31,CI$47&gt;=$FO259,CI$47&lt;=$FP259)*(('Summary&amp;Assumptions'!$H$25*$C259)*(1+'Summary&amp;Assumptions'!$J$29)^(CI$46-1))+AND(CI$56&lt;'Summary&amp;Assumptions'!$J$31,CI$47&gt;=$FQ259,CI$47&lt;=$FR259)*(('Summary&amp;Assumptions'!$H$25*$C259)*(1+'Summary&amp;Assumptions'!$J$29)^(CI$46-1))</f>
        <v>0</v>
      </c>
      <c r="CE259" s="588">
        <f>AND(CJ$55&gt;0,SUM($E259:CD259)&lt;'Summary&amp;Assumptions'!$G$32*$B259,$D259&gt;='Summary&amp;Assumptions'!$D$17,CJ$47&gt;=$D259,CJ$47&lt;=EDATE($D259,'Summary&amp;Assumptions'!$G$32))*$B259+AND(CJ$56&lt;'Summary&amp;Assumptions'!$J$31,CJ$47&gt;=$FO259,CJ$47&lt;=$FP259)*(('Summary&amp;Assumptions'!$H$25*$C259)*(1+'Summary&amp;Assumptions'!$J$29)^(CJ$46-1))+AND(CJ$56&lt;'Summary&amp;Assumptions'!$J$31,CJ$47&gt;=$FQ259,CJ$47&lt;=$FR259)*(('Summary&amp;Assumptions'!$H$25*$C259)*(1+'Summary&amp;Assumptions'!$J$29)^(CJ$46-1))</f>
        <v>0</v>
      </c>
      <c r="CF259" s="588">
        <f>AND(CK$55&gt;0,SUM($E259:CE259)&lt;'Summary&amp;Assumptions'!$G$32*$B259,$D259&gt;='Summary&amp;Assumptions'!$D$17,CK$47&gt;=$D259,CK$47&lt;=EDATE($D259,'Summary&amp;Assumptions'!$G$32))*$B259+AND(CK$56&lt;'Summary&amp;Assumptions'!$J$31,CK$47&gt;=$FO259,CK$47&lt;=$FP259)*(('Summary&amp;Assumptions'!$H$25*$C259)*(1+'Summary&amp;Assumptions'!$J$29)^(CK$46-1))+AND(CK$56&lt;'Summary&amp;Assumptions'!$J$31,CK$47&gt;=$FQ259,CK$47&lt;=$FR259)*(('Summary&amp;Assumptions'!$H$25*$C259)*(1+'Summary&amp;Assumptions'!$J$29)^(CK$46-1))</f>
        <v>0</v>
      </c>
      <c r="CG259" s="588">
        <f>AND(CL$55&gt;0,SUM($E259:CF259)&lt;'Summary&amp;Assumptions'!$G$32*$B259,$D259&gt;='Summary&amp;Assumptions'!$D$17,CL$47&gt;=$D259,CL$47&lt;=EDATE($D259,'Summary&amp;Assumptions'!$G$32))*$B259+AND(CL$56&lt;'Summary&amp;Assumptions'!$J$31,CL$47&gt;=$FO259,CL$47&lt;=$FP259)*(('Summary&amp;Assumptions'!$H$25*$C259)*(1+'Summary&amp;Assumptions'!$J$29)^(CL$46-1))+AND(CL$56&lt;'Summary&amp;Assumptions'!$J$31,CL$47&gt;=$FQ259,CL$47&lt;=$FR259)*(('Summary&amp;Assumptions'!$H$25*$C259)*(1+'Summary&amp;Assumptions'!$J$29)^(CL$46-1))</f>
        <v>0</v>
      </c>
      <c r="CH259" s="588">
        <f>AND(CM$55&gt;0,SUM($E259:CG259)&lt;'Summary&amp;Assumptions'!$G$32*$B259,$D259&gt;='Summary&amp;Assumptions'!$D$17,CM$47&gt;=$D259,CM$47&lt;=EDATE($D259,'Summary&amp;Assumptions'!$G$32))*$B259+AND(CM$56&lt;'Summary&amp;Assumptions'!$J$31,CM$47&gt;=$FO259,CM$47&lt;=$FP259)*(('Summary&amp;Assumptions'!$H$25*$C259)*(1+'Summary&amp;Assumptions'!$J$29)^(CM$46-1))+AND(CM$56&lt;'Summary&amp;Assumptions'!$J$31,CM$47&gt;=$FQ259,CM$47&lt;=$FR259)*(('Summary&amp;Assumptions'!$H$25*$C259)*(1+'Summary&amp;Assumptions'!$J$29)^(CM$46-1))</f>
        <v>0</v>
      </c>
      <c r="CI259" s="588">
        <f>AND(CN$55&gt;0,SUM($E259:CH259)&lt;'Summary&amp;Assumptions'!$G$32*$B259,$D259&gt;='Summary&amp;Assumptions'!$D$17,CN$47&gt;=$D259,CN$47&lt;=EDATE($D259,'Summary&amp;Assumptions'!$G$32))*$B259+AND(CN$56&lt;'Summary&amp;Assumptions'!$J$31,CN$47&gt;=$FO259,CN$47&lt;=$FP259)*(('Summary&amp;Assumptions'!$H$25*$C259)*(1+'Summary&amp;Assumptions'!$J$29)^(CN$46-1))+AND(CN$56&lt;'Summary&amp;Assumptions'!$J$31,CN$47&gt;=$FQ259,CN$47&lt;=$FR259)*(('Summary&amp;Assumptions'!$H$25*$C259)*(1+'Summary&amp;Assumptions'!$J$29)^(CN$46-1))</f>
        <v>0</v>
      </c>
      <c r="CJ259" s="588">
        <f>AND(CO$55&gt;0,SUM($E259:CI259)&lt;'Summary&amp;Assumptions'!$G$32*$B259,$D259&gt;='Summary&amp;Assumptions'!$D$17,CO$47&gt;=$D259,CO$47&lt;=EDATE($D259,'Summary&amp;Assumptions'!$G$32))*$B259+AND(CO$56&lt;'Summary&amp;Assumptions'!$J$31,CO$47&gt;=$FO259,CO$47&lt;=$FP259)*(('Summary&amp;Assumptions'!$H$25*$C259)*(1+'Summary&amp;Assumptions'!$J$29)^(CO$46-1))+AND(CO$56&lt;'Summary&amp;Assumptions'!$J$31,CO$47&gt;=$FQ259,CO$47&lt;=$FR259)*(('Summary&amp;Assumptions'!$H$25*$C259)*(1+'Summary&amp;Assumptions'!$J$29)^(CO$46-1))</f>
        <v>0</v>
      </c>
      <c r="CK259" s="588">
        <f>AND(CP$55&gt;0,SUM($E259:CJ259)&lt;'Summary&amp;Assumptions'!$G$32*$B259,$D259&gt;='Summary&amp;Assumptions'!$D$17,CP$47&gt;=$D259,CP$47&lt;=EDATE($D259,'Summary&amp;Assumptions'!$G$32))*$B259+AND(CP$56&lt;'Summary&amp;Assumptions'!$J$31,CP$47&gt;=$FO259,CP$47&lt;=$FP259)*(('Summary&amp;Assumptions'!$H$25*$C259)*(1+'Summary&amp;Assumptions'!$J$29)^(CP$46-1))+AND(CP$56&lt;'Summary&amp;Assumptions'!$J$31,CP$47&gt;=$FQ259,CP$47&lt;=$FR259)*(('Summary&amp;Assumptions'!$H$25*$C259)*(1+'Summary&amp;Assumptions'!$J$29)^(CP$46-1))</f>
        <v>0</v>
      </c>
      <c r="CL259" s="588">
        <f>AND(CQ$55&gt;0,SUM($E259:CK259)&lt;'Summary&amp;Assumptions'!$G$32*$B259,$D259&gt;='Summary&amp;Assumptions'!$D$17,CQ$47&gt;=$D259,CQ$47&lt;=EDATE($D259,'Summary&amp;Assumptions'!$G$32))*$B259+AND(CQ$56&lt;'Summary&amp;Assumptions'!$J$31,CQ$47&gt;=$FO259,CQ$47&lt;=$FP259)*(('Summary&amp;Assumptions'!$H$25*$C259)*(1+'Summary&amp;Assumptions'!$J$29)^(CQ$46-1))+AND(CQ$56&lt;'Summary&amp;Assumptions'!$J$31,CQ$47&gt;=$FQ259,CQ$47&lt;=$FR259)*(('Summary&amp;Assumptions'!$H$25*$C259)*(1+'Summary&amp;Assumptions'!$J$29)^(CQ$46-1))</f>
        <v>0</v>
      </c>
      <c r="CM259" s="588">
        <f>AND(CR$55&gt;0,SUM($E259:CL259)&lt;'Summary&amp;Assumptions'!$G$32*$B259,$D259&gt;='Summary&amp;Assumptions'!$D$17,CR$47&gt;=$D259,CR$47&lt;=EDATE($D259,'Summary&amp;Assumptions'!$G$32))*$B259+AND(CR$56&lt;'Summary&amp;Assumptions'!$J$31,CR$47&gt;=$FO259,CR$47&lt;=$FP259)*(('Summary&amp;Assumptions'!$H$25*$C259)*(1+'Summary&amp;Assumptions'!$J$29)^(CR$46-1))+AND(CR$56&lt;'Summary&amp;Assumptions'!$J$31,CR$47&gt;=$FQ259,CR$47&lt;=$FR259)*(('Summary&amp;Assumptions'!$H$25*$C259)*(1+'Summary&amp;Assumptions'!$J$29)^(CR$46-1))</f>
        <v>0</v>
      </c>
      <c r="CN259" s="588">
        <f>AND(CS$55&gt;0,SUM($E259:CM259)&lt;'Summary&amp;Assumptions'!$G$32*$B259,$D259&gt;='Summary&amp;Assumptions'!$D$17,CS$47&gt;=$D259,CS$47&lt;=EDATE($D259,'Summary&amp;Assumptions'!$G$32))*$B259+AND(CS$56&lt;'Summary&amp;Assumptions'!$J$31,CS$47&gt;=$FO259,CS$47&lt;=$FP259)*(('Summary&amp;Assumptions'!$H$25*$C259)*(1+'Summary&amp;Assumptions'!$J$29)^(CS$46-1))+AND(CS$56&lt;'Summary&amp;Assumptions'!$J$31,CS$47&gt;=$FQ259,CS$47&lt;=$FR259)*(('Summary&amp;Assumptions'!$H$25*$C259)*(1+'Summary&amp;Assumptions'!$J$29)^(CS$46-1))</f>
        <v>0</v>
      </c>
      <c r="CO259" s="588">
        <f>AND(CT$55&gt;0,SUM($E259:CN259)&lt;'Summary&amp;Assumptions'!$G$32*$B259,$D259&gt;='Summary&amp;Assumptions'!$D$17,CT$47&gt;=$D259,CT$47&lt;=EDATE($D259,'Summary&amp;Assumptions'!$G$32))*$B259+AND(CT$56&lt;'Summary&amp;Assumptions'!$J$31,CT$47&gt;=$FO259,CT$47&lt;=$FP259)*(('Summary&amp;Assumptions'!$H$25*$C259)*(1+'Summary&amp;Assumptions'!$J$29)^(CT$46-1))+AND(CT$56&lt;'Summary&amp;Assumptions'!$J$31,CT$47&gt;=$FQ259,CT$47&lt;=$FR259)*(('Summary&amp;Assumptions'!$H$25*$C259)*(1+'Summary&amp;Assumptions'!$J$29)^(CT$46-1))</f>
        <v>0</v>
      </c>
      <c r="CP259" s="588">
        <f>AND(CU$55&gt;0,SUM($E259:CO259)&lt;'Summary&amp;Assumptions'!$G$32*$B259,$D259&gt;='Summary&amp;Assumptions'!$D$17,CU$47&gt;=$D259,CU$47&lt;=EDATE($D259,'Summary&amp;Assumptions'!$G$32))*$B259+AND(CU$56&lt;'Summary&amp;Assumptions'!$J$31,CU$47&gt;=$FO259,CU$47&lt;=$FP259)*(('Summary&amp;Assumptions'!$H$25*$C259)*(1+'Summary&amp;Assumptions'!$J$29)^(CU$46-1))+AND(CU$56&lt;'Summary&amp;Assumptions'!$J$31,CU$47&gt;=$FQ259,CU$47&lt;=$FR259)*(('Summary&amp;Assumptions'!$H$25*$C259)*(1+'Summary&amp;Assumptions'!$J$29)^(CU$46-1))</f>
        <v>0</v>
      </c>
      <c r="CQ259" s="588">
        <f>AND(CV$55&gt;0,SUM($E259:CP259)&lt;'Summary&amp;Assumptions'!$G$32*$B259,$D259&gt;='Summary&amp;Assumptions'!$D$17,CV$47&gt;=$D259,CV$47&lt;=EDATE($D259,'Summary&amp;Assumptions'!$G$32))*$B259+AND(CV$56&lt;'Summary&amp;Assumptions'!$J$31,CV$47&gt;=$FO259,CV$47&lt;=$FP259)*(('Summary&amp;Assumptions'!$H$25*$C259)*(1+'Summary&amp;Assumptions'!$J$29)^(CV$46-1))+AND(CV$56&lt;'Summary&amp;Assumptions'!$J$31,CV$47&gt;=$FQ259,CV$47&lt;=$FR259)*(('Summary&amp;Assumptions'!$H$25*$C259)*(1+'Summary&amp;Assumptions'!$J$29)^(CV$46-1))</f>
        <v>0</v>
      </c>
      <c r="CR259" s="588">
        <f>AND(CW$55&gt;0,SUM($E259:CQ259)&lt;'Summary&amp;Assumptions'!$G$32*$B259,$D259&gt;='Summary&amp;Assumptions'!$D$17,CW$47&gt;=$D259,CW$47&lt;=EDATE($D259,'Summary&amp;Assumptions'!$G$32))*$B259+AND(CW$56&lt;'Summary&amp;Assumptions'!$J$31,CW$47&gt;=$FO259,CW$47&lt;=$FP259)*(('Summary&amp;Assumptions'!$H$25*$C259)*(1+'Summary&amp;Assumptions'!$J$29)^(CW$46-1))+AND(CW$56&lt;'Summary&amp;Assumptions'!$J$31,CW$47&gt;=$FQ259,CW$47&lt;=$FR259)*(('Summary&amp;Assumptions'!$H$25*$C259)*(1+'Summary&amp;Assumptions'!$J$29)^(CW$46-1))</f>
        <v>0</v>
      </c>
      <c r="CS259" s="588">
        <f>AND(CX$55&gt;0,SUM($E259:CR259)&lt;'Summary&amp;Assumptions'!$G$32*$B259,$D259&gt;='Summary&amp;Assumptions'!$D$17,CX$47&gt;=$D259,CX$47&lt;=EDATE($D259,'Summary&amp;Assumptions'!$G$32))*$B259+AND(CX$56&lt;'Summary&amp;Assumptions'!$J$31,CX$47&gt;=$FO259,CX$47&lt;=$FP259)*(('Summary&amp;Assumptions'!$H$25*$C259)*(1+'Summary&amp;Assumptions'!$J$29)^(CX$46-1))+AND(CX$56&lt;'Summary&amp;Assumptions'!$J$31,CX$47&gt;=$FQ259,CX$47&lt;=$FR259)*(('Summary&amp;Assumptions'!$H$25*$C259)*(1+'Summary&amp;Assumptions'!$J$29)^(CX$46-1))</f>
        <v>0</v>
      </c>
      <c r="CT259" s="588">
        <f>AND(CY$55&gt;0,SUM($E259:CS259)&lt;'Summary&amp;Assumptions'!$G$32*$B259,$D259&gt;='Summary&amp;Assumptions'!$D$17,CY$47&gt;=$D259,CY$47&lt;=EDATE($D259,'Summary&amp;Assumptions'!$G$32))*$B259+AND(CY$56&lt;'Summary&amp;Assumptions'!$J$31,CY$47&gt;=$FO259,CY$47&lt;=$FP259)*(('Summary&amp;Assumptions'!$H$25*$C259)*(1+'Summary&amp;Assumptions'!$J$29)^(CY$46-1))+AND(CY$56&lt;'Summary&amp;Assumptions'!$J$31,CY$47&gt;=$FQ259,CY$47&lt;=$FR259)*(('Summary&amp;Assumptions'!$H$25*$C259)*(1+'Summary&amp;Assumptions'!$J$29)^(CY$46-1))</f>
        <v>0</v>
      </c>
      <c r="CU259" s="588">
        <f>AND(CZ$55&gt;0,SUM($E259:CT259)&lt;'Summary&amp;Assumptions'!$G$32*$B259,$D259&gt;='Summary&amp;Assumptions'!$D$17,CZ$47&gt;=$D259,CZ$47&lt;=EDATE($D259,'Summary&amp;Assumptions'!$G$32))*$B259+AND(CZ$56&lt;'Summary&amp;Assumptions'!$J$31,CZ$47&gt;=$FO259,CZ$47&lt;=$FP259)*(('Summary&amp;Assumptions'!$H$25*$C259)*(1+'Summary&amp;Assumptions'!$J$29)^(CZ$46-1))+AND(CZ$56&lt;'Summary&amp;Assumptions'!$J$31,CZ$47&gt;=$FQ259,CZ$47&lt;=$FR259)*(('Summary&amp;Assumptions'!$H$25*$C259)*(1+'Summary&amp;Assumptions'!$J$29)^(CZ$46-1))</f>
        <v>0</v>
      </c>
      <c r="CV259" s="588">
        <f>AND(DA$55&gt;0,SUM($E259:CU259)&lt;'Summary&amp;Assumptions'!$G$32*$B259,$D259&gt;='Summary&amp;Assumptions'!$D$17,DA$47&gt;=$D259,DA$47&lt;=EDATE($D259,'Summary&amp;Assumptions'!$G$32))*$B259+AND(DA$56&lt;'Summary&amp;Assumptions'!$J$31,DA$47&gt;=$FO259,DA$47&lt;=$FP259)*(('Summary&amp;Assumptions'!$H$25*$C259)*(1+'Summary&amp;Assumptions'!$J$29)^(DA$46-1))+AND(DA$56&lt;'Summary&amp;Assumptions'!$J$31,DA$47&gt;=$FQ259,DA$47&lt;=$FR259)*(('Summary&amp;Assumptions'!$H$25*$C259)*(1+'Summary&amp;Assumptions'!$J$29)^(DA$46-1))</f>
        <v>0</v>
      </c>
      <c r="CW259" s="588">
        <f>AND(DB$55&gt;0,SUM($E259:CV259)&lt;'Summary&amp;Assumptions'!$G$32*$B259,$D259&gt;='Summary&amp;Assumptions'!$D$17,DB$47&gt;=$D259,DB$47&lt;=EDATE($D259,'Summary&amp;Assumptions'!$G$32))*$B259+AND(DB$56&lt;'Summary&amp;Assumptions'!$J$31,DB$47&gt;=$FO259,DB$47&lt;=$FP259)*(('Summary&amp;Assumptions'!$H$25*$C259)*(1+'Summary&amp;Assumptions'!$J$29)^(DB$46-1))+AND(DB$56&lt;'Summary&amp;Assumptions'!$J$31,DB$47&gt;=$FQ259,DB$47&lt;=$FR259)*(('Summary&amp;Assumptions'!$H$25*$C259)*(1+'Summary&amp;Assumptions'!$J$29)^(DB$46-1))</f>
        <v>0</v>
      </c>
      <c r="CX259" s="588">
        <f>AND(DC$55&gt;0,SUM($E259:CW259)&lt;'Summary&amp;Assumptions'!$G$32*$B259,$D259&gt;='Summary&amp;Assumptions'!$D$17,DC$47&gt;=$D259,DC$47&lt;=EDATE($D259,'Summary&amp;Assumptions'!$G$32))*$B259+AND(DC$56&lt;'Summary&amp;Assumptions'!$J$31,DC$47&gt;=$FO259,DC$47&lt;=$FP259)*(('Summary&amp;Assumptions'!$H$25*$C259)*(1+'Summary&amp;Assumptions'!$J$29)^(DC$46-1))+AND(DC$56&lt;'Summary&amp;Assumptions'!$J$31,DC$47&gt;=$FQ259,DC$47&lt;=$FR259)*(('Summary&amp;Assumptions'!$H$25*$C259)*(1+'Summary&amp;Assumptions'!$J$29)^(DC$46-1))</f>
        <v>0</v>
      </c>
      <c r="CY259" s="588">
        <f>AND(DD$55&gt;0,SUM($E259:CX259)&lt;'Summary&amp;Assumptions'!$G$32*$B259,$D259&gt;='Summary&amp;Assumptions'!$D$17,DD$47&gt;=$D259,DD$47&lt;=EDATE($D259,'Summary&amp;Assumptions'!$G$32))*$B259+AND(DD$56&lt;'Summary&amp;Assumptions'!$J$31,DD$47&gt;=$FO259,DD$47&lt;=$FP259)*(('Summary&amp;Assumptions'!$H$25*$C259)*(1+'Summary&amp;Assumptions'!$J$29)^(DD$46-1))+AND(DD$56&lt;'Summary&amp;Assumptions'!$J$31,DD$47&gt;=$FQ259,DD$47&lt;=$FR259)*(('Summary&amp;Assumptions'!$H$25*$C259)*(1+'Summary&amp;Assumptions'!$J$29)^(DD$46-1))</f>
        <v>0</v>
      </c>
      <c r="CZ259" s="588">
        <f>AND(DE$55&gt;0,SUM($E259:CY259)&lt;'Summary&amp;Assumptions'!$G$32*$B259,$D259&gt;='Summary&amp;Assumptions'!$D$17,DE$47&gt;=$D259,DE$47&lt;=EDATE($D259,'Summary&amp;Assumptions'!$G$32))*$B259+AND(DE$56&lt;'Summary&amp;Assumptions'!$J$31,DE$47&gt;=$FO259,DE$47&lt;=$FP259)*(('Summary&amp;Assumptions'!$H$25*$C259)*(1+'Summary&amp;Assumptions'!$J$29)^(DE$46-1))+AND(DE$56&lt;'Summary&amp;Assumptions'!$J$31,DE$47&gt;=$FQ259,DE$47&lt;=$FR259)*(('Summary&amp;Assumptions'!$H$25*$C259)*(1+'Summary&amp;Assumptions'!$J$29)^(DE$46-1))</f>
        <v>0</v>
      </c>
      <c r="DA259" s="588">
        <f>AND(DF$55&gt;0,SUM($E259:CZ259)&lt;'Summary&amp;Assumptions'!$G$32*$B259,$D259&gt;='Summary&amp;Assumptions'!$D$17,DF$47&gt;=$D259,DF$47&lt;=EDATE($D259,'Summary&amp;Assumptions'!$G$32))*$B259+AND(DF$56&lt;'Summary&amp;Assumptions'!$J$31,DF$47&gt;=$FO259,DF$47&lt;=$FP259)*(('Summary&amp;Assumptions'!$H$25*$C259)*(1+'Summary&amp;Assumptions'!$J$29)^(DF$46-1))+AND(DF$56&lt;'Summary&amp;Assumptions'!$J$31,DF$47&gt;=$FQ259,DF$47&lt;=$FR259)*(('Summary&amp;Assumptions'!$H$25*$C259)*(1+'Summary&amp;Assumptions'!$J$29)^(DF$46-1))</f>
        <v>0</v>
      </c>
      <c r="DB259" s="588">
        <f>AND(DG$55&gt;0,SUM($E259:DA259)&lt;'Summary&amp;Assumptions'!$G$32*$B259,$D259&gt;='Summary&amp;Assumptions'!$D$17,DG$47&gt;=$D259,DG$47&lt;=EDATE($D259,'Summary&amp;Assumptions'!$G$32))*$B259+AND(DG$56&lt;'Summary&amp;Assumptions'!$J$31,DG$47&gt;=$FO259,DG$47&lt;=$FP259)*(('Summary&amp;Assumptions'!$H$25*$C259)*(1+'Summary&amp;Assumptions'!$J$29)^(DG$46-1))+AND(DG$56&lt;'Summary&amp;Assumptions'!$J$31,DG$47&gt;=$FQ259,DG$47&lt;=$FR259)*(('Summary&amp;Assumptions'!$H$25*$C259)*(1+'Summary&amp;Assumptions'!$J$29)^(DG$46-1))</f>
        <v>0</v>
      </c>
      <c r="DC259" s="588">
        <f>AND(DH$55&gt;0,SUM($E259:DB259)&lt;'Summary&amp;Assumptions'!$G$32*$B259,$D259&gt;='Summary&amp;Assumptions'!$D$17,DH$47&gt;=$D259,DH$47&lt;=EDATE($D259,'Summary&amp;Assumptions'!$G$32))*$B259+AND(DH$56&lt;'Summary&amp;Assumptions'!$J$31,DH$47&gt;=$FO259,DH$47&lt;=$FP259)*(('Summary&amp;Assumptions'!$H$25*$C259)*(1+'Summary&amp;Assumptions'!$J$29)^(DH$46-1))+AND(DH$56&lt;'Summary&amp;Assumptions'!$J$31,DH$47&gt;=$FQ259,DH$47&lt;=$FR259)*(('Summary&amp;Assumptions'!$H$25*$C259)*(1+'Summary&amp;Assumptions'!$J$29)^(DH$46-1))</f>
        <v>0</v>
      </c>
      <c r="DD259" s="588">
        <f>AND(DI$55&gt;0,SUM($E259:DC259)&lt;'Summary&amp;Assumptions'!$G$32*$B259,$D259&gt;='Summary&amp;Assumptions'!$D$17,DI$47&gt;=$D259,DI$47&lt;=EDATE($D259,'Summary&amp;Assumptions'!$G$32))*$B259+AND(DI$56&lt;'Summary&amp;Assumptions'!$J$31,DI$47&gt;=$FO259,DI$47&lt;=$FP259)*(('Summary&amp;Assumptions'!$H$25*$C259)*(1+'Summary&amp;Assumptions'!$J$29)^(DI$46-1))+AND(DI$56&lt;'Summary&amp;Assumptions'!$J$31,DI$47&gt;=$FQ259,DI$47&lt;=$FR259)*(('Summary&amp;Assumptions'!$H$25*$C259)*(1+'Summary&amp;Assumptions'!$J$29)^(DI$46-1))</f>
        <v>0</v>
      </c>
      <c r="DE259" s="588">
        <f>AND(DJ$55&gt;0,SUM($E259:DD259)&lt;'Summary&amp;Assumptions'!$G$32*$B259,$D259&gt;='Summary&amp;Assumptions'!$D$17,DJ$47&gt;=$D259,DJ$47&lt;=EDATE($D259,'Summary&amp;Assumptions'!$G$32))*$B259+AND(DJ$56&lt;'Summary&amp;Assumptions'!$J$31,DJ$47&gt;=$FO259,DJ$47&lt;=$FP259)*(('Summary&amp;Assumptions'!$H$25*$C259)*(1+'Summary&amp;Assumptions'!$J$29)^(DJ$46-1))+AND(DJ$56&lt;'Summary&amp;Assumptions'!$J$31,DJ$47&gt;=$FQ259,DJ$47&lt;=$FR259)*(('Summary&amp;Assumptions'!$H$25*$C259)*(1+'Summary&amp;Assumptions'!$J$29)^(DJ$46-1))</f>
        <v>0</v>
      </c>
      <c r="DF259" s="588">
        <f>AND(DK$55&gt;0,SUM($E259:DE259)&lt;'Summary&amp;Assumptions'!$G$32*$B259,$D259&gt;='Summary&amp;Assumptions'!$D$17,DK$47&gt;=$D259,DK$47&lt;=EDATE($D259,'Summary&amp;Assumptions'!$G$32))*$B259+AND(DK$56&lt;'Summary&amp;Assumptions'!$J$31,DK$47&gt;=$FO259,DK$47&lt;=$FP259)*(('Summary&amp;Assumptions'!$H$25*$C259)*(1+'Summary&amp;Assumptions'!$J$29)^(DK$46-1))+AND(DK$56&lt;'Summary&amp;Assumptions'!$J$31,DK$47&gt;=$FQ259,DK$47&lt;=$FR259)*(('Summary&amp;Assumptions'!$H$25*$C259)*(1+'Summary&amp;Assumptions'!$J$29)^(DK$46-1))</f>
        <v>0</v>
      </c>
      <c r="DG259" s="588">
        <f>AND(DL$55&gt;0,SUM($E259:DF259)&lt;'Summary&amp;Assumptions'!$G$32*$B259,$D259&gt;='Summary&amp;Assumptions'!$D$17,DL$47&gt;=$D259,DL$47&lt;=EDATE($D259,'Summary&amp;Assumptions'!$G$32))*$B259+AND(DL$56&lt;'Summary&amp;Assumptions'!$J$31,DL$47&gt;=$FO259,DL$47&lt;=$FP259)*(('Summary&amp;Assumptions'!$H$25*$C259)*(1+'Summary&amp;Assumptions'!$J$29)^(DL$46-1))+AND(DL$56&lt;'Summary&amp;Assumptions'!$J$31,DL$47&gt;=$FQ259,DL$47&lt;=$FR259)*(('Summary&amp;Assumptions'!$H$25*$C259)*(1+'Summary&amp;Assumptions'!$J$29)^(DL$46-1))</f>
        <v>0</v>
      </c>
      <c r="DH259" s="588">
        <f>AND(DM$55&gt;0,SUM($E259:DG259)&lt;'Summary&amp;Assumptions'!$G$32*$B259,$D259&gt;='Summary&amp;Assumptions'!$D$17,DM$47&gt;=$D259,DM$47&lt;=EDATE($D259,'Summary&amp;Assumptions'!$G$32))*$B259+AND(DM$56&lt;'Summary&amp;Assumptions'!$J$31,DM$47&gt;=$FO259,DM$47&lt;=$FP259)*(('Summary&amp;Assumptions'!$H$25*$C259)*(1+'Summary&amp;Assumptions'!$J$29)^(DM$46-1))+AND(DM$56&lt;'Summary&amp;Assumptions'!$J$31,DM$47&gt;=$FQ259,DM$47&lt;=$FR259)*(('Summary&amp;Assumptions'!$H$25*$C259)*(1+'Summary&amp;Assumptions'!$J$29)^(DM$46-1))</f>
        <v>0</v>
      </c>
      <c r="DI259" s="588">
        <f>AND(DN$55&gt;0,SUM($E259:DH259)&lt;'Summary&amp;Assumptions'!$G$32*$B259,$D259&gt;='Summary&amp;Assumptions'!$D$17,DN$47&gt;=$D259,DN$47&lt;=EDATE($D259,'Summary&amp;Assumptions'!$G$32))*$B259+AND(DN$56&lt;'Summary&amp;Assumptions'!$J$31,DN$47&gt;=$FO259,DN$47&lt;=$FP259)*(('Summary&amp;Assumptions'!$H$25*$C259)*(1+'Summary&amp;Assumptions'!$J$29)^(DN$46-1))+AND(DN$56&lt;'Summary&amp;Assumptions'!$J$31,DN$47&gt;=$FQ259,DN$47&lt;=$FR259)*(('Summary&amp;Assumptions'!$H$25*$C259)*(1+'Summary&amp;Assumptions'!$J$29)^(DN$46-1))</f>
        <v>0</v>
      </c>
      <c r="DJ259" s="588">
        <f>AND(DO$55&gt;0,SUM($E259:DI259)&lt;'Summary&amp;Assumptions'!$G$32*$B259,$D259&gt;='Summary&amp;Assumptions'!$D$17,DO$47&gt;=$D259,DO$47&lt;=EDATE($D259,'Summary&amp;Assumptions'!$G$32))*$B259+AND(DO$56&lt;'Summary&amp;Assumptions'!$J$31,DO$47&gt;=$FO259,DO$47&lt;=$FP259)*(('Summary&amp;Assumptions'!$H$25*$C259)*(1+'Summary&amp;Assumptions'!$J$29)^(DO$46-1))+AND(DO$56&lt;'Summary&amp;Assumptions'!$J$31,DO$47&gt;=$FQ259,DO$47&lt;=$FR259)*(('Summary&amp;Assumptions'!$H$25*$C259)*(1+'Summary&amp;Assumptions'!$J$29)^(DO$46-1))</f>
        <v>0</v>
      </c>
      <c r="DK259" s="588">
        <f>AND(DP$55&gt;0,SUM($E259:DJ259)&lt;'Summary&amp;Assumptions'!$G$32*$B259,$D259&gt;='Summary&amp;Assumptions'!$D$17,DP$47&gt;=$D259,DP$47&lt;=EDATE($D259,'Summary&amp;Assumptions'!$G$32))*$B259+AND(DP$56&lt;'Summary&amp;Assumptions'!$J$31,DP$47&gt;=$FO259,DP$47&lt;=$FP259)*(('Summary&amp;Assumptions'!$H$25*$C259)*(1+'Summary&amp;Assumptions'!$J$29)^(DP$46-1))+AND(DP$56&lt;'Summary&amp;Assumptions'!$J$31,DP$47&gt;=$FQ259,DP$47&lt;=$FR259)*(('Summary&amp;Assumptions'!$H$25*$C259)*(1+'Summary&amp;Assumptions'!$J$29)^(DP$46-1))</f>
        <v>0</v>
      </c>
      <c r="DL259" s="588">
        <f>AND(DQ$55&gt;0,SUM($E259:DK259)&lt;'Summary&amp;Assumptions'!$G$32*$B259,$D259&gt;='Summary&amp;Assumptions'!$D$17,DQ$47&gt;=$D259,DQ$47&lt;=EDATE($D259,'Summary&amp;Assumptions'!$G$32))*$B259+AND(DQ$56&lt;'Summary&amp;Assumptions'!$J$31,DQ$47&gt;=$FO259,DQ$47&lt;=$FP259)*(('Summary&amp;Assumptions'!$H$25*$C259)*(1+'Summary&amp;Assumptions'!$J$29)^(DQ$46-1))+AND(DQ$56&lt;'Summary&amp;Assumptions'!$J$31,DQ$47&gt;=$FQ259,DQ$47&lt;=$FR259)*(('Summary&amp;Assumptions'!$H$25*$C259)*(1+'Summary&amp;Assumptions'!$J$29)^(DQ$46-1))</f>
        <v>0</v>
      </c>
      <c r="DM259" s="588">
        <f>AND(DR$55&gt;0,SUM($E259:DL259)&lt;'Summary&amp;Assumptions'!$G$32*$B259,$D259&gt;='Summary&amp;Assumptions'!$D$17,DR$47&gt;=$D259,DR$47&lt;=EDATE($D259,'Summary&amp;Assumptions'!$G$32))*$B259+AND(DR$56&lt;'Summary&amp;Assumptions'!$J$31,DR$47&gt;=$FO259,DR$47&lt;=$FP259)*(('Summary&amp;Assumptions'!$H$25*$C259)*(1+'Summary&amp;Assumptions'!$J$29)^(DR$46-1))+AND(DR$56&lt;'Summary&amp;Assumptions'!$J$31,DR$47&gt;=$FQ259,DR$47&lt;=$FR259)*(('Summary&amp;Assumptions'!$H$25*$C259)*(1+'Summary&amp;Assumptions'!$J$29)^(DR$46-1))</f>
        <v>0</v>
      </c>
      <c r="DN259" s="588">
        <f>AND(DS$55&gt;0,SUM($E259:DM259)&lt;'Summary&amp;Assumptions'!$G$32*$B259,$D259&gt;='Summary&amp;Assumptions'!$D$17,DS$47&gt;=$D259,DS$47&lt;=EDATE($D259,'Summary&amp;Assumptions'!$G$32))*$B259+AND(DS$56&lt;'Summary&amp;Assumptions'!$J$31,DS$47&gt;=$FO259,DS$47&lt;=$FP259)*(('Summary&amp;Assumptions'!$H$25*$C259)*(1+'Summary&amp;Assumptions'!$J$29)^(DS$46-1))+AND(DS$56&lt;'Summary&amp;Assumptions'!$J$31,DS$47&gt;=$FQ259,DS$47&lt;=$FR259)*(('Summary&amp;Assumptions'!$H$25*$C259)*(1+'Summary&amp;Assumptions'!$J$29)^(DS$46-1))</f>
        <v>0</v>
      </c>
      <c r="DO259" s="588">
        <f>AND(DT$55&gt;0,SUM($E259:DN259)&lt;'Summary&amp;Assumptions'!$G$32*$B259,$D259&gt;='Summary&amp;Assumptions'!$D$17,DT$47&gt;=$D259,DT$47&lt;=EDATE($D259,'Summary&amp;Assumptions'!$G$32))*$B259+AND(DT$56&lt;'Summary&amp;Assumptions'!$J$31,DT$47&gt;=$FO259,DT$47&lt;=$FP259)*(('Summary&amp;Assumptions'!$H$25*$C259)*(1+'Summary&amp;Assumptions'!$J$29)^(DT$46-1))+AND(DT$56&lt;'Summary&amp;Assumptions'!$J$31,DT$47&gt;=$FQ259,DT$47&lt;=$FR259)*(('Summary&amp;Assumptions'!$H$25*$C259)*(1+'Summary&amp;Assumptions'!$J$29)^(DT$46-1))</f>
        <v>0</v>
      </c>
      <c r="DP259" s="588">
        <f>AND(DU$55&gt;0,SUM($E259:DO259)&lt;'Summary&amp;Assumptions'!$G$32*$B259,$D259&gt;='Summary&amp;Assumptions'!$D$17,DU$47&gt;=$D259,DU$47&lt;=EDATE($D259,'Summary&amp;Assumptions'!$G$32))*$B259+AND(DU$56&lt;'Summary&amp;Assumptions'!$J$31,DU$47&gt;=$FO259,DU$47&lt;=$FP259)*(('Summary&amp;Assumptions'!$H$25*$C259)*(1+'Summary&amp;Assumptions'!$J$29)^(DU$46-1))+AND(DU$56&lt;'Summary&amp;Assumptions'!$J$31,DU$47&gt;=$FQ259,DU$47&lt;=$FR259)*(('Summary&amp;Assumptions'!$H$25*$C259)*(1+'Summary&amp;Assumptions'!$J$29)^(DU$46-1))</f>
        <v>0</v>
      </c>
      <c r="DQ259" s="588">
        <f>AND(DV$55&gt;0,SUM($E259:DP259)&lt;'Summary&amp;Assumptions'!$G$32*$B259,$D259&gt;='Summary&amp;Assumptions'!$D$17,DV$47&gt;=$D259,DV$47&lt;=EDATE($D259,'Summary&amp;Assumptions'!$G$32))*$B259+AND(DV$56&lt;'Summary&amp;Assumptions'!$J$31,DV$47&gt;=$FO259,DV$47&lt;=$FP259)*(('Summary&amp;Assumptions'!$H$25*$C259)*(1+'Summary&amp;Assumptions'!$J$29)^(DV$46-1))+AND(DV$56&lt;'Summary&amp;Assumptions'!$J$31,DV$47&gt;=$FQ259,DV$47&lt;=$FR259)*(('Summary&amp;Assumptions'!$H$25*$C259)*(1+'Summary&amp;Assumptions'!$J$29)^(DV$46-1))</f>
        <v>0</v>
      </c>
      <c r="DR259" s="588">
        <f>AND(DW$55&gt;0,SUM($E259:DQ259)&lt;'Summary&amp;Assumptions'!$G$32*$B259,$D259&gt;='Summary&amp;Assumptions'!$D$17,DW$47&gt;=$D259,DW$47&lt;=EDATE($D259,'Summary&amp;Assumptions'!$G$32))*$B259+AND(DW$56&lt;'Summary&amp;Assumptions'!$J$31,DW$47&gt;=$FO259,DW$47&lt;=$FP259)*(('Summary&amp;Assumptions'!$H$25*$C259)*(1+'Summary&amp;Assumptions'!$J$29)^(DW$46-1))+AND(DW$56&lt;'Summary&amp;Assumptions'!$J$31,DW$47&gt;=$FQ259,DW$47&lt;=$FR259)*(('Summary&amp;Assumptions'!$H$25*$C259)*(1+'Summary&amp;Assumptions'!$J$29)^(DW$46-1))</f>
        <v>0</v>
      </c>
      <c r="DS259" s="588">
        <f>AND(DX$55&gt;0,SUM($E259:DR259)&lt;'Summary&amp;Assumptions'!$G$32*$B259,$D259&gt;='Summary&amp;Assumptions'!$D$17,DX$47&gt;=$D259,DX$47&lt;=EDATE($D259,'Summary&amp;Assumptions'!$G$32))*$B259+AND(DX$56&lt;'Summary&amp;Assumptions'!$J$31,DX$47&gt;=$FO259,DX$47&lt;=$FP259)*(('Summary&amp;Assumptions'!$H$25*$C259)*(1+'Summary&amp;Assumptions'!$J$29)^(DX$46-1))+AND(DX$56&lt;'Summary&amp;Assumptions'!$J$31,DX$47&gt;=$FQ259,DX$47&lt;=$FR259)*(('Summary&amp;Assumptions'!$H$25*$C259)*(1+'Summary&amp;Assumptions'!$J$29)^(DX$46-1))</f>
        <v>0</v>
      </c>
      <c r="DT259" s="588">
        <f>AND(DY$55&gt;0,SUM($E259:DS259)&lt;'Summary&amp;Assumptions'!$G$32*$B259,$D259&gt;='Summary&amp;Assumptions'!$D$17,DY$47&gt;=$D259,DY$47&lt;=EDATE($D259,'Summary&amp;Assumptions'!$G$32))*$B259+AND(DY$56&lt;'Summary&amp;Assumptions'!$J$31,DY$47&gt;=$FO259,DY$47&lt;=$FP259)*(('Summary&amp;Assumptions'!$H$25*$C259)*(1+'Summary&amp;Assumptions'!$J$29)^(DY$46-1))+AND(DY$56&lt;'Summary&amp;Assumptions'!$J$31,DY$47&gt;=$FQ259,DY$47&lt;=$FR259)*(('Summary&amp;Assumptions'!$H$25*$C259)*(1+'Summary&amp;Assumptions'!$J$29)^(DY$46-1))</f>
        <v>0</v>
      </c>
      <c r="DU259" s="588">
        <f>AND(DZ$55&gt;0,SUM($E259:DT259)&lt;'Summary&amp;Assumptions'!$G$32*$B259,$D259&gt;='Summary&amp;Assumptions'!$D$17,DZ$47&gt;=$D259,DZ$47&lt;=EDATE($D259,'Summary&amp;Assumptions'!$G$32))*$B259+AND(DZ$56&lt;'Summary&amp;Assumptions'!$J$31,DZ$47&gt;=$FO259,DZ$47&lt;=$FP259)*(('Summary&amp;Assumptions'!$H$25*$C259)*(1+'Summary&amp;Assumptions'!$J$29)^(DZ$46-1))+AND(DZ$56&lt;'Summary&amp;Assumptions'!$J$31,DZ$47&gt;=$FQ259,DZ$47&lt;=$FR259)*(('Summary&amp;Assumptions'!$H$25*$C259)*(1+'Summary&amp;Assumptions'!$J$29)^(DZ$46-1))</f>
        <v>0</v>
      </c>
      <c r="DV259" s="588">
        <f>AND(EA$55&gt;0,SUM($E259:DU259)&lt;'Summary&amp;Assumptions'!$G$32*$B259,$D259&gt;='Summary&amp;Assumptions'!$D$17,EA$47&gt;=$D259,EA$47&lt;=EDATE($D259,'Summary&amp;Assumptions'!$G$32))*$B259+AND(EA$56&lt;'Summary&amp;Assumptions'!$J$31,EA$47&gt;=$FO259,EA$47&lt;=$FP259)*(('Summary&amp;Assumptions'!$H$25*$C259)*(1+'Summary&amp;Assumptions'!$J$29)^(EA$46-1))+AND(EA$56&lt;'Summary&amp;Assumptions'!$J$31,EA$47&gt;=$FQ259,EA$47&lt;=$FR259)*(('Summary&amp;Assumptions'!$H$25*$C259)*(1+'Summary&amp;Assumptions'!$J$29)^(EA$46-1))</f>
        <v>0</v>
      </c>
      <c r="DW259" s="588">
        <f>AND(EB$55&gt;0,SUM($E259:DV259)&lt;'Summary&amp;Assumptions'!$G$32*$B259,$D259&gt;='Summary&amp;Assumptions'!$D$17,EB$47&gt;=$D259,EB$47&lt;=EDATE($D259,'Summary&amp;Assumptions'!$G$32))*$B259+AND(EB$56&lt;'Summary&amp;Assumptions'!$J$31,EB$47&gt;=$FO259,EB$47&lt;=$FP259)*(('Summary&amp;Assumptions'!$H$25*$C259)*(1+'Summary&amp;Assumptions'!$J$29)^(EB$46-1))+AND(EB$56&lt;'Summary&amp;Assumptions'!$J$31,EB$47&gt;=$FQ259,EB$47&lt;=$FR259)*(('Summary&amp;Assumptions'!$H$25*$C259)*(1+'Summary&amp;Assumptions'!$J$29)^(EB$46-1))</f>
        <v>0</v>
      </c>
      <c r="DX259" s="588">
        <f>AND(EC$55&gt;0,SUM($E259:DW259)&lt;'Summary&amp;Assumptions'!$G$32*$B259,$D259&gt;='Summary&amp;Assumptions'!$D$17,EC$47&gt;=$D259,EC$47&lt;=EDATE($D259,'Summary&amp;Assumptions'!$G$32))*$B259+AND(EC$56&lt;'Summary&amp;Assumptions'!$J$31,EC$47&gt;=$FO259,EC$47&lt;=$FP259)*(('Summary&amp;Assumptions'!$H$25*$C259)*(1+'Summary&amp;Assumptions'!$J$29)^(EC$46-1))+AND(EC$56&lt;'Summary&amp;Assumptions'!$J$31,EC$47&gt;=$FQ259,EC$47&lt;=$FR259)*(('Summary&amp;Assumptions'!$H$25*$C259)*(1+'Summary&amp;Assumptions'!$J$29)^(EC$46-1))</f>
        <v>0</v>
      </c>
      <c r="DY259" s="588">
        <f>AND(ED$55&gt;0,SUM($E259:DX259)&lt;'Summary&amp;Assumptions'!$G$32*$B259,$D259&gt;='Summary&amp;Assumptions'!$D$17,ED$47&gt;=$D259,ED$47&lt;=EDATE($D259,'Summary&amp;Assumptions'!$G$32))*$B259+AND(ED$56&lt;'Summary&amp;Assumptions'!$J$31,ED$47&gt;=$FO259,ED$47&lt;=$FP259)*(('Summary&amp;Assumptions'!$H$25*$C259)*(1+'Summary&amp;Assumptions'!$J$29)^(ED$46-1))+AND(ED$56&lt;'Summary&amp;Assumptions'!$J$31,ED$47&gt;=$FQ259,ED$47&lt;=$FR259)*(('Summary&amp;Assumptions'!$H$25*$C259)*(1+'Summary&amp;Assumptions'!$J$29)^(ED$46-1))</f>
        <v>0</v>
      </c>
      <c r="DZ259" s="588">
        <f>AND(EE$55&gt;0,SUM($E259:DY259)&lt;'Summary&amp;Assumptions'!$G$32*$B259,$D259&gt;='Summary&amp;Assumptions'!$D$17,EE$47&gt;=$D259,EE$47&lt;=EDATE($D259,'Summary&amp;Assumptions'!$G$32))*$B259+AND(EE$56&lt;'Summary&amp;Assumptions'!$J$31,EE$47&gt;=$FO259,EE$47&lt;=$FP259)*(('Summary&amp;Assumptions'!$H$25*$C259)*(1+'Summary&amp;Assumptions'!$J$29)^(EE$46-1))+AND(EE$56&lt;'Summary&amp;Assumptions'!$J$31,EE$47&gt;=$FQ259,EE$47&lt;=$FR259)*(('Summary&amp;Assumptions'!$H$25*$C259)*(1+'Summary&amp;Assumptions'!$J$29)^(EE$46-1))</f>
        <v>0</v>
      </c>
      <c r="EA259" s="588">
        <f>AND(EF$55&gt;0,SUM($E259:DZ259)&lt;'Summary&amp;Assumptions'!$G$32*$B259,$D259&gt;='Summary&amp;Assumptions'!$D$17,EF$47&gt;=$D259,EF$47&lt;=EDATE($D259,'Summary&amp;Assumptions'!$G$32))*$B259+AND(EF$56&lt;'Summary&amp;Assumptions'!$J$31,EF$47&gt;=$FO259,EF$47&lt;=$FP259)*(('Summary&amp;Assumptions'!$H$25*$C259)*(1+'Summary&amp;Assumptions'!$J$29)^(EF$46-1))+AND(EF$56&lt;'Summary&amp;Assumptions'!$J$31,EF$47&gt;=$FQ259,EF$47&lt;=$FR259)*(('Summary&amp;Assumptions'!$H$25*$C259)*(1+'Summary&amp;Assumptions'!$J$29)^(EF$46-1))</f>
        <v>0</v>
      </c>
      <c r="EB259" s="588">
        <f>AND(EG$55&gt;0,SUM($E259:EA259)&lt;'Summary&amp;Assumptions'!$G$32*$B259,$D259&gt;='Summary&amp;Assumptions'!$D$17,EG$47&gt;=$D259,EG$47&lt;=EDATE($D259,'Summary&amp;Assumptions'!$G$32))*$B259+AND(EG$56&lt;'Summary&amp;Assumptions'!$J$31,EG$47&gt;=$FO259,EG$47&lt;=$FP259)*(('Summary&amp;Assumptions'!$H$25*$C259)*(1+'Summary&amp;Assumptions'!$J$29)^(EG$46-1))+AND(EG$56&lt;'Summary&amp;Assumptions'!$J$31,EG$47&gt;=$FQ259,EG$47&lt;=$FR259)*(('Summary&amp;Assumptions'!$H$25*$C259)*(1+'Summary&amp;Assumptions'!$J$29)^(EG$46-1))</f>
        <v>0</v>
      </c>
      <c r="EC259" s="588">
        <f>AND(EH$55&gt;0,SUM($E259:EB259)&lt;'Summary&amp;Assumptions'!$G$32*$B259,$D259&gt;='Summary&amp;Assumptions'!$D$17,EH$47&gt;=$D259,EH$47&lt;=EDATE($D259,'Summary&amp;Assumptions'!$G$32))*$B259+AND(EH$56&lt;'Summary&amp;Assumptions'!$J$31,EH$47&gt;=$FO259,EH$47&lt;=$FP259)*(('Summary&amp;Assumptions'!$H$25*$C259)*(1+'Summary&amp;Assumptions'!$J$29)^(EH$46-1))+AND(EH$56&lt;'Summary&amp;Assumptions'!$J$31,EH$47&gt;=$FQ259,EH$47&lt;=$FR259)*(('Summary&amp;Assumptions'!$H$25*$C259)*(1+'Summary&amp;Assumptions'!$J$29)^(EH$46-1))</f>
        <v>0</v>
      </c>
      <c r="ED259" s="588">
        <f>AND(EI$55&gt;0,SUM($E259:EC259)&lt;'Summary&amp;Assumptions'!$G$32*$B259,$D259&gt;='Summary&amp;Assumptions'!$D$17,EI$47&gt;=$D259,EI$47&lt;=EDATE($D259,'Summary&amp;Assumptions'!$G$32))*$B259+AND(EI$56&lt;'Summary&amp;Assumptions'!$J$31,EI$47&gt;=$FO259,EI$47&lt;=$FP259)*(('Summary&amp;Assumptions'!$H$25*$C259)*(1+'Summary&amp;Assumptions'!$J$29)^(EI$46-1))+AND(EI$56&lt;'Summary&amp;Assumptions'!$J$31,EI$47&gt;=$FQ259,EI$47&lt;=$FR259)*(('Summary&amp;Assumptions'!$H$25*$C259)*(1+'Summary&amp;Assumptions'!$J$29)^(EI$46-1))</f>
        <v>0</v>
      </c>
      <c r="EE259" s="588">
        <f>AND(EJ$55&gt;0,SUM($E259:ED259)&lt;'Summary&amp;Assumptions'!$G$32*$B259,$D259&gt;='Summary&amp;Assumptions'!$D$17,EJ$47&gt;=$D259,EJ$47&lt;=EDATE($D259,'Summary&amp;Assumptions'!$G$32))*$B259+AND(EJ$56&lt;'Summary&amp;Assumptions'!$J$31,EJ$47&gt;=$FO259,EJ$47&lt;=$FP259)*(('Summary&amp;Assumptions'!$H$25*$C259)*(1+'Summary&amp;Assumptions'!$J$29)^(EJ$46-1))+AND(EJ$56&lt;'Summary&amp;Assumptions'!$J$31,EJ$47&gt;=$FQ259,EJ$47&lt;=$FR259)*(('Summary&amp;Assumptions'!$H$25*$C259)*(1+'Summary&amp;Assumptions'!$J$29)^(EJ$46-1))</f>
        <v>0</v>
      </c>
      <c r="EF259" s="588">
        <f>AND(EK$55&gt;0,SUM($E259:EE259)&lt;'Summary&amp;Assumptions'!$G$32*$B259,$D259&gt;='Summary&amp;Assumptions'!$D$17,EK$47&gt;=$D259,EK$47&lt;=EDATE($D259,'Summary&amp;Assumptions'!$G$32))*$B259+AND(EK$56&lt;'Summary&amp;Assumptions'!$J$31,EK$47&gt;=$FO259,EK$47&lt;=$FP259)*(('Summary&amp;Assumptions'!$H$25*$C259)*(1+'Summary&amp;Assumptions'!$J$29)^(EK$46-1))+AND(EK$56&lt;'Summary&amp;Assumptions'!$J$31,EK$47&gt;=$FQ259,EK$47&lt;=$FR259)*(('Summary&amp;Assumptions'!$H$25*$C259)*(1+'Summary&amp;Assumptions'!$J$29)^(EK$46-1))</f>
        <v>0</v>
      </c>
      <c r="EG259" s="588">
        <f>AND(EL$55&gt;0,SUM($E259:EF259)&lt;'Summary&amp;Assumptions'!$G$32*$B259,$D259&gt;='Summary&amp;Assumptions'!$D$17,EL$47&gt;=$D259,EL$47&lt;=EDATE($D259,'Summary&amp;Assumptions'!$G$32))*$B259+AND(EL$56&lt;'Summary&amp;Assumptions'!$J$31,EL$47&gt;=$FO259,EL$47&lt;=$FP259)*(('Summary&amp;Assumptions'!$H$25*$C259)*(1+'Summary&amp;Assumptions'!$J$29)^(EL$46-1))+AND(EL$56&lt;'Summary&amp;Assumptions'!$J$31,EL$47&gt;=$FQ259,EL$47&lt;=$FR259)*(('Summary&amp;Assumptions'!$H$25*$C259)*(1+'Summary&amp;Assumptions'!$J$29)^(EL$46-1))</f>
        <v>0</v>
      </c>
      <c r="EH259" s="588">
        <f>AND(EM$55&gt;0,SUM($E259:EG259)&lt;'Summary&amp;Assumptions'!$G$32*$B259,$D259&gt;='Summary&amp;Assumptions'!$D$17,EM$47&gt;=$D259,EM$47&lt;=EDATE($D259,'Summary&amp;Assumptions'!$G$32))*$B259+AND(EM$56&lt;'Summary&amp;Assumptions'!$J$31,EM$47&gt;=$FO259,EM$47&lt;=$FP259)*(('Summary&amp;Assumptions'!$H$25*$C259)*(1+'Summary&amp;Assumptions'!$J$29)^(EM$46-1))+AND(EM$56&lt;'Summary&amp;Assumptions'!$J$31,EM$47&gt;=$FQ259,EM$47&lt;=$FR259)*(('Summary&amp;Assumptions'!$H$25*$C259)*(1+'Summary&amp;Assumptions'!$J$29)^(EM$46-1))</f>
        <v>0</v>
      </c>
      <c r="EI259" s="588">
        <f>AND(EN$55&gt;0,SUM($E259:EH259)&lt;'Summary&amp;Assumptions'!$G$32*$B259,$D259&gt;='Summary&amp;Assumptions'!$D$17,EN$47&gt;=$D259,EN$47&lt;=EDATE($D259,'Summary&amp;Assumptions'!$G$32))*$B259+AND(EN$56&lt;'Summary&amp;Assumptions'!$J$31,EN$47&gt;=$FO259,EN$47&lt;=$FP259)*(('Summary&amp;Assumptions'!$H$25*$C259)*(1+'Summary&amp;Assumptions'!$J$29)^(EN$46-1))+AND(EN$56&lt;'Summary&amp;Assumptions'!$J$31,EN$47&gt;=$FQ259,EN$47&lt;=$FR259)*(('Summary&amp;Assumptions'!$H$25*$C259)*(1+'Summary&amp;Assumptions'!$J$29)^(EN$46-1))</f>
        <v>0</v>
      </c>
      <c r="EJ259" s="588">
        <f>AND(EO$55&gt;0,SUM($E259:EI259)&lt;'Summary&amp;Assumptions'!$G$32*$B259,$D259&gt;='Summary&amp;Assumptions'!$D$17,EO$47&gt;=$D259,EO$47&lt;=EDATE($D259,'Summary&amp;Assumptions'!$G$32))*$B259+AND(EO$56&lt;'Summary&amp;Assumptions'!$J$31,EO$47&gt;=$FO259,EO$47&lt;=$FP259)*(('Summary&amp;Assumptions'!$H$25*$C259)*(1+'Summary&amp;Assumptions'!$J$29)^(EO$46-1))+AND(EO$56&lt;'Summary&amp;Assumptions'!$J$31,EO$47&gt;=$FQ259,EO$47&lt;=$FR259)*(('Summary&amp;Assumptions'!$H$25*$C259)*(1+'Summary&amp;Assumptions'!$J$29)^(EO$46-1))</f>
        <v>0</v>
      </c>
      <c r="EK259" s="588">
        <f>AND(EP$55&gt;0,SUM($E259:EJ259)&lt;'Summary&amp;Assumptions'!$G$32*$B259,$D259&gt;='Summary&amp;Assumptions'!$D$17,EP$47&gt;=$D259,EP$47&lt;=EDATE($D259,'Summary&amp;Assumptions'!$G$32))*$B259+AND(EP$56&lt;'Summary&amp;Assumptions'!$J$31,EP$47&gt;=$FO259,EP$47&lt;=$FP259)*(('Summary&amp;Assumptions'!$H$25*$C259)*(1+'Summary&amp;Assumptions'!$J$29)^(EP$46-1))+AND(EP$56&lt;'Summary&amp;Assumptions'!$J$31,EP$47&gt;=$FQ259,EP$47&lt;=$FR259)*(('Summary&amp;Assumptions'!$H$25*$C259)*(1+'Summary&amp;Assumptions'!$J$29)^(EP$46-1))</f>
        <v>0</v>
      </c>
      <c r="EL259" s="588">
        <f>AND(EQ$55&gt;0,SUM($E259:EK259)&lt;'Summary&amp;Assumptions'!$G$32*$B259,$D259&gt;='Summary&amp;Assumptions'!$D$17,EQ$47&gt;=$D259,EQ$47&lt;=EDATE($D259,'Summary&amp;Assumptions'!$G$32))*$B259+AND(EQ$56&lt;'Summary&amp;Assumptions'!$J$31,EQ$47&gt;=$FO259,EQ$47&lt;=$FP259)*(('Summary&amp;Assumptions'!$H$25*$C259)*(1+'Summary&amp;Assumptions'!$J$29)^(EQ$46-1))+AND(EQ$56&lt;'Summary&amp;Assumptions'!$J$31,EQ$47&gt;=$FQ259,EQ$47&lt;=$FR259)*(('Summary&amp;Assumptions'!$H$25*$C259)*(1+'Summary&amp;Assumptions'!$J$29)^(EQ$46-1))</f>
        <v>0</v>
      </c>
      <c r="EM259" s="588">
        <f>AND(ER$55&gt;0,SUM($E259:EL259)&lt;'Summary&amp;Assumptions'!$G$32*$B259,$D259&gt;='Summary&amp;Assumptions'!$D$17,ER$47&gt;=$D259,ER$47&lt;=EDATE($D259,'Summary&amp;Assumptions'!$G$32))*$B259+AND(ER$56&lt;'Summary&amp;Assumptions'!$J$31,ER$47&gt;=$FO259,ER$47&lt;=$FP259)*(('Summary&amp;Assumptions'!$H$25*$C259)*(1+'Summary&amp;Assumptions'!$J$29)^(ER$46-1))+AND(ER$56&lt;'Summary&amp;Assumptions'!$J$31,ER$47&gt;=$FQ259,ER$47&lt;=$FR259)*(('Summary&amp;Assumptions'!$H$25*$C259)*(1+'Summary&amp;Assumptions'!$J$29)^(ER$46-1))</f>
        <v>0</v>
      </c>
      <c r="EN259" s="588">
        <f>AND(ES$55&gt;0,SUM($E259:EM259)&lt;'Summary&amp;Assumptions'!$G$32*$B259,$D259&gt;='Summary&amp;Assumptions'!$D$17,ES$47&gt;=$D259,ES$47&lt;=EDATE($D259,'Summary&amp;Assumptions'!$G$32))*$B259+AND(ES$56&lt;'Summary&amp;Assumptions'!$J$31,ES$47&gt;=$FO259,ES$47&lt;=$FP259)*(('Summary&amp;Assumptions'!$H$25*$C259)*(1+'Summary&amp;Assumptions'!$J$29)^(ES$46-1))+AND(ES$56&lt;'Summary&amp;Assumptions'!$J$31,ES$47&gt;=$FQ259,ES$47&lt;=$FR259)*(('Summary&amp;Assumptions'!$H$25*$C259)*(1+'Summary&amp;Assumptions'!$J$29)^(ES$46-1))</f>
        <v>0</v>
      </c>
      <c r="EO259" s="588">
        <f>AND(ET$55&gt;0,SUM($E259:EN259)&lt;'Summary&amp;Assumptions'!$G$32*$B259,$D259&gt;='Summary&amp;Assumptions'!$D$17,ET$47&gt;=$D259,ET$47&lt;=EDATE($D259,'Summary&amp;Assumptions'!$G$32))*$B259+AND(ET$56&lt;'Summary&amp;Assumptions'!$J$31,ET$47&gt;=$FO259,ET$47&lt;=$FP259)*(('Summary&amp;Assumptions'!$H$25*$C259)*(1+'Summary&amp;Assumptions'!$J$29)^(ET$46-1))+AND(ET$56&lt;'Summary&amp;Assumptions'!$J$31,ET$47&gt;=$FQ259,ET$47&lt;=$FR259)*(('Summary&amp;Assumptions'!$H$25*$C259)*(1+'Summary&amp;Assumptions'!$J$29)^(ET$46-1))</f>
        <v>0</v>
      </c>
      <c r="EP259" s="588">
        <f>AND(EU$55&gt;0,SUM($E259:EO259)&lt;'Summary&amp;Assumptions'!$G$32*$B259,$D259&gt;='Summary&amp;Assumptions'!$D$17,EU$47&gt;=$D259,EU$47&lt;=EDATE($D259,'Summary&amp;Assumptions'!$G$32))*$B259+AND(EU$56&lt;'Summary&amp;Assumptions'!$J$31,EU$47&gt;=$FO259,EU$47&lt;=$FP259)*(('Summary&amp;Assumptions'!$H$25*$C259)*(1+'Summary&amp;Assumptions'!$J$29)^(EU$46-1))+AND(EU$56&lt;'Summary&amp;Assumptions'!$J$31,EU$47&gt;=$FQ259,EU$47&lt;=$FR259)*(('Summary&amp;Assumptions'!$H$25*$C259)*(1+'Summary&amp;Assumptions'!$J$29)^(EU$46-1))</f>
        <v>0</v>
      </c>
      <c r="EQ259" s="588">
        <f>AND(EV$55&gt;0,SUM($E259:EP259)&lt;'Summary&amp;Assumptions'!$G$32*$B259,$D259&gt;='Summary&amp;Assumptions'!$D$17,EV$47&gt;=$D259,EV$47&lt;=EDATE($D259,'Summary&amp;Assumptions'!$G$32))*$B259+AND(EV$56&lt;'Summary&amp;Assumptions'!$J$31,EV$47&gt;=$FO259,EV$47&lt;=$FP259)*(('Summary&amp;Assumptions'!$H$25*$C259)*(1+'Summary&amp;Assumptions'!$J$29)^(EV$46-1))+AND(EV$56&lt;'Summary&amp;Assumptions'!$J$31,EV$47&gt;=$FQ259,EV$47&lt;=$FR259)*(('Summary&amp;Assumptions'!$H$25*$C259)*(1+'Summary&amp;Assumptions'!$J$29)^(EV$46-1))</f>
        <v>0</v>
      </c>
      <c r="ER259" s="588">
        <f>AND(EW$55&gt;0,SUM($E259:EQ259)&lt;'Summary&amp;Assumptions'!$G$32*$B259,$D259&gt;='Summary&amp;Assumptions'!$D$17,EW$47&gt;=$D259,EW$47&lt;=EDATE($D259,'Summary&amp;Assumptions'!$G$32))*$B259+AND(EW$56&lt;'Summary&amp;Assumptions'!$J$31,EW$47&gt;=$FO259,EW$47&lt;=$FP259)*(('Summary&amp;Assumptions'!$H$25*$C259)*(1+'Summary&amp;Assumptions'!$J$29)^(EW$46-1))+AND(EW$56&lt;'Summary&amp;Assumptions'!$J$31,EW$47&gt;=$FQ259,EW$47&lt;=$FR259)*(('Summary&amp;Assumptions'!$H$25*$C259)*(1+'Summary&amp;Assumptions'!$J$29)^(EW$46-1))</f>
        <v>0</v>
      </c>
      <c r="ES259" s="588">
        <f>AND(EX$55&gt;0,SUM($E259:ER259)&lt;'Summary&amp;Assumptions'!$G$32*$B259,$D259&gt;='Summary&amp;Assumptions'!$D$17,EX$47&gt;=$D259,EX$47&lt;=EDATE($D259,'Summary&amp;Assumptions'!$G$32))*$B259+AND(EX$56&lt;'Summary&amp;Assumptions'!$J$31,EX$47&gt;=$FO259,EX$47&lt;=$FP259)*(('Summary&amp;Assumptions'!$H$25*$C259)*(1+'Summary&amp;Assumptions'!$J$29)^(EX$46-1))+AND(EX$56&lt;'Summary&amp;Assumptions'!$J$31,EX$47&gt;=$FQ259,EX$47&lt;=$FR259)*(('Summary&amp;Assumptions'!$H$25*$C259)*(1+'Summary&amp;Assumptions'!$J$29)^(EX$46-1))</f>
        <v>0</v>
      </c>
      <c r="ET259" s="588">
        <f>AND(EY$55&gt;0,SUM($E259:ES259)&lt;'Summary&amp;Assumptions'!$G$32*$B259,$D259&gt;='Summary&amp;Assumptions'!$D$17,EY$47&gt;=$D259,EY$47&lt;=EDATE($D259,'Summary&amp;Assumptions'!$G$32))*$B259+AND(EY$56&lt;'Summary&amp;Assumptions'!$J$31,EY$47&gt;=$FO259,EY$47&lt;=$FP259)*(('Summary&amp;Assumptions'!$H$25*$C259)*(1+'Summary&amp;Assumptions'!$J$29)^(EY$46-1))+AND(EY$56&lt;'Summary&amp;Assumptions'!$J$31,EY$47&gt;=$FQ259,EY$47&lt;=$FR259)*(('Summary&amp;Assumptions'!$H$25*$C259)*(1+'Summary&amp;Assumptions'!$J$29)^(EY$46-1))</f>
        <v>0</v>
      </c>
      <c r="EU259" s="588">
        <f>AND(EZ$55&gt;0,SUM($E259:ET259)&lt;'Summary&amp;Assumptions'!$G$32*$B259,$D259&gt;='Summary&amp;Assumptions'!$D$17,EZ$47&gt;=$D259,EZ$47&lt;=EDATE($D259,'Summary&amp;Assumptions'!$G$32))*$B259+AND(EZ$56&lt;'Summary&amp;Assumptions'!$J$31,EZ$47&gt;=$FO259,EZ$47&lt;=$FP259)*(('Summary&amp;Assumptions'!$H$25*$C259)*(1+'Summary&amp;Assumptions'!$J$29)^(EZ$46-1))+AND(EZ$56&lt;'Summary&amp;Assumptions'!$J$31,EZ$47&gt;=$FQ259,EZ$47&lt;=$FR259)*(('Summary&amp;Assumptions'!$H$25*$C259)*(1+'Summary&amp;Assumptions'!$J$29)^(EZ$46-1))</f>
        <v>0</v>
      </c>
      <c r="EV259" s="588">
        <f>AND(FA$55&gt;0,SUM($E259:EU259)&lt;'Summary&amp;Assumptions'!$G$32*$B259,$D259&gt;='Summary&amp;Assumptions'!$D$17,FA$47&gt;=$D259,FA$47&lt;=EDATE($D259,'Summary&amp;Assumptions'!$G$32))*$B259+AND(FA$56&lt;'Summary&amp;Assumptions'!$J$31,FA$47&gt;=$FO259,FA$47&lt;=$FP259)*(('Summary&amp;Assumptions'!$H$25*$C259)*(1+'Summary&amp;Assumptions'!$J$29)^(FA$46-1))+AND(FA$56&lt;'Summary&amp;Assumptions'!$J$31,FA$47&gt;=$FQ259,FA$47&lt;=$FR259)*(('Summary&amp;Assumptions'!$H$25*$C259)*(1+'Summary&amp;Assumptions'!$J$29)^(FA$46-1))</f>
        <v>0</v>
      </c>
      <c r="EW259" s="588">
        <f>AND(FB$55&gt;0,SUM($E259:EV259)&lt;'Summary&amp;Assumptions'!$G$32*$B259,$D259&gt;='Summary&amp;Assumptions'!$D$17,FB$47&gt;=$D259,FB$47&lt;=EDATE($D259,'Summary&amp;Assumptions'!$G$32))*$B259+AND(FB$56&lt;'Summary&amp;Assumptions'!$J$31,FB$47&gt;=$FO259,FB$47&lt;=$FP259)*(('Summary&amp;Assumptions'!$H$25*$C259)*(1+'Summary&amp;Assumptions'!$J$29)^(FB$46-1))+AND(FB$56&lt;'Summary&amp;Assumptions'!$J$31,FB$47&gt;=$FQ259,FB$47&lt;=$FR259)*(('Summary&amp;Assumptions'!$H$25*$C259)*(1+'Summary&amp;Assumptions'!$J$29)^(FB$46-1))</f>
        <v>0</v>
      </c>
      <c r="EX259" s="588">
        <f>AND(FC$55&gt;0,SUM($E259:EW259)&lt;'Summary&amp;Assumptions'!$G$32*$B259,$D259&gt;='Summary&amp;Assumptions'!$D$17,FC$47&gt;=$D259,FC$47&lt;=EDATE($D259,'Summary&amp;Assumptions'!$G$32))*$B259+AND(FC$56&lt;'Summary&amp;Assumptions'!$J$31,FC$47&gt;=$FO259,FC$47&lt;=$FP259)*(('Summary&amp;Assumptions'!$H$25*$C259)*(1+'Summary&amp;Assumptions'!$J$29)^(FC$46-1))+AND(FC$56&lt;'Summary&amp;Assumptions'!$J$31,FC$47&gt;=$FQ259,FC$47&lt;=$FR259)*(('Summary&amp;Assumptions'!$H$25*$C259)*(1+'Summary&amp;Assumptions'!$J$29)^(FC$46-1))</f>
        <v>0</v>
      </c>
      <c r="EY259" s="588">
        <f>AND(FD$55&gt;0,SUM($E259:EX259)&lt;'Summary&amp;Assumptions'!$G$32*$B259,$D259&gt;='Summary&amp;Assumptions'!$D$17,FD$47&gt;=$D259,FD$47&lt;=EDATE($D259,'Summary&amp;Assumptions'!$G$32))*$B259+AND(FD$56&lt;'Summary&amp;Assumptions'!$J$31,FD$47&gt;=$FO259,FD$47&lt;=$FP259)*(('Summary&amp;Assumptions'!$H$25*$C259)*(1+'Summary&amp;Assumptions'!$J$29)^(FD$46-1))+AND(FD$56&lt;'Summary&amp;Assumptions'!$J$31,FD$47&gt;=$FQ259,FD$47&lt;=$FR259)*(('Summary&amp;Assumptions'!$H$25*$C259)*(1+'Summary&amp;Assumptions'!$J$29)^(FD$46-1))</f>
        <v>0</v>
      </c>
      <c r="EZ259" s="588">
        <f>AND(FE$55&gt;0,SUM($E259:EY259)&lt;'Summary&amp;Assumptions'!$G$32*$B259,$D259&gt;='Summary&amp;Assumptions'!$D$17,FE$47&gt;=$D259,FE$47&lt;=EDATE($D259,'Summary&amp;Assumptions'!$G$32))*$B259+AND(FE$56&lt;'Summary&amp;Assumptions'!$J$31,FE$47&gt;=$FO259,FE$47&lt;=$FP259)*(('Summary&amp;Assumptions'!$H$25*$C259)*(1+'Summary&amp;Assumptions'!$J$29)^(FE$46-1))+AND(FE$56&lt;'Summary&amp;Assumptions'!$J$31,FE$47&gt;=$FQ259,FE$47&lt;=$FR259)*(('Summary&amp;Assumptions'!$H$25*$C259)*(1+'Summary&amp;Assumptions'!$J$29)^(FE$46-1))</f>
        <v>0</v>
      </c>
      <c r="FA259" s="588">
        <f>AND(FF$55&gt;0,SUM($E259:EZ259)&lt;'Summary&amp;Assumptions'!$G$32*$B259,$D259&gt;='Summary&amp;Assumptions'!$D$17,FF$47&gt;=$D259,FF$47&lt;=EDATE($D259,'Summary&amp;Assumptions'!$G$32))*$B259+AND(FF$56&lt;'Summary&amp;Assumptions'!$J$31,FF$47&gt;=$FO259,FF$47&lt;=$FP259)*(('Summary&amp;Assumptions'!$H$25*$C259)*(1+'Summary&amp;Assumptions'!$J$29)^(FF$46-1))+AND(FF$56&lt;'Summary&amp;Assumptions'!$J$31,FF$47&gt;=$FQ259,FF$47&lt;=$FR259)*(('Summary&amp;Assumptions'!$H$25*$C259)*(1+'Summary&amp;Assumptions'!$J$29)^(FF$46-1))</f>
        <v>0</v>
      </c>
      <c r="FB259" s="588">
        <f>AND(FG$55&gt;0,SUM($E259:FA259)&lt;'Summary&amp;Assumptions'!$G$32*$B259,$D259&gt;='Summary&amp;Assumptions'!$D$17,FG$47&gt;=$D259,FG$47&lt;=EDATE($D259,'Summary&amp;Assumptions'!$G$32))*$B259+AND(FG$56&lt;'Summary&amp;Assumptions'!$J$31,FG$47&gt;=$FO259,FG$47&lt;=$FP259)*(('Summary&amp;Assumptions'!$H$25*$C259)*(1+'Summary&amp;Assumptions'!$J$29)^(FG$46-1))+AND(FG$56&lt;'Summary&amp;Assumptions'!$J$31,FG$47&gt;=$FQ259,FG$47&lt;=$FR259)*(('Summary&amp;Assumptions'!$H$25*$C259)*(1+'Summary&amp;Assumptions'!$J$29)^(FG$46-1))</f>
        <v>0</v>
      </c>
      <c r="FC259" s="588">
        <f>AND(FH$55&gt;0,SUM($E259:FB259)&lt;'Summary&amp;Assumptions'!$G$32*$B259,$D259&gt;='Summary&amp;Assumptions'!$D$17,FH$47&gt;=$D259,FH$47&lt;=EDATE($D259,'Summary&amp;Assumptions'!$G$32))*$B259+AND(FH$56&lt;'Summary&amp;Assumptions'!$J$31,FH$47&gt;=$FO259,FH$47&lt;=$FP259)*(('Summary&amp;Assumptions'!$H$25*$C259)*(1+'Summary&amp;Assumptions'!$J$29)^(FH$46-1))+AND(FH$56&lt;'Summary&amp;Assumptions'!$J$31,FH$47&gt;=$FQ259,FH$47&lt;=$FR259)*(('Summary&amp;Assumptions'!$H$25*$C259)*(1+'Summary&amp;Assumptions'!$J$29)^(FH$46-1))</f>
        <v>0</v>
      </c>
      <c r="FD259" s="588">
        <f>AND(FI$55&gt;0,SUM($E259:FC259)&lt;'Summary&amp;Assumptions'!$G$32*$B259,$D259&gt;='Summary&amp;Assumptions'!$D$17,FI$47&gt;=$D259,FI$47&lt;=EDATE($D259,'Summary&amp;Assumptions'!$G$32))*$B259+AND(FI$56&lt;'Summary&amp;Assumptions'!$J$31,FI$47&gt;=$FO259,FI$47&lt;=$FP259)*(('Summary&amp;Assumptions'!$H$25*$C259)*(1+'Summary&amp;Assumptions'!$J$29)^(FI$46-1))+AND(FI$56&lt;'Summary&amp;Assumptions'!$J$31,FI$47&gt;=$FQ259,FI$47&lt;=$FR259)*(('Summary&amp;Assumptions'!$H$25*$C259)*(1+'Summary&amp;Assumptions'!$J$29)^(FI$46-1))</f>
        <v>0</v>
      </c>
      <c r="FE259" s="588">
        <f>AND(FJ$55&gt;0,SUM($E259:FD259)&lt;'Summary&amp;Assumptions'!$G$32*$B259,$D259&gt;='Summary&amp;Assumptions'!$D$17,FJ$47&gt;=$D259,FJ$47&lt;=EDATE($D259,'Summary&amp;Assumptions'!$G$32))*$B259+AND(FJ$56&lt;'Summary&amp;Assumptions'!$J$31,FJ$47&gt;=$FO259,FJ$47&lt;=$FP259)*(('Summary&amp;Assumptions'!$H$25*$C259)*(1+'Summary&amp;Assumptions'!$J$29)^(FJ$46-1))+AND(FJ$56&lt;'Summary&amp;Assumptions'!$J$31,FJ$47&gt;=$FQ259,FJ$47&lt;=$FR259)*(('Summary&amp;Assumptions'!$H$25*$C259)*(1+'Summary&amp;Assumptions'!$J$29)^(FJ$46-1))</f>
        <v>0</v>
      </c>
      <c r="FF259" s="588">
        <f>AND(FK$55&gt;0,SUM($E259:FE259)&lt;'Summary&amp;Assumptions'!$G$32*$B259,$D259&gt;='Summary&amp;Assumptions'!$D$17,FK$47&gt;=$D259,FK$47&lt;=EDATE($D259,'Summary&amp;Assumptions'!$G$32))*$B259+AND(FK$56&lt;'Summary&amp;Assumptions'!$J$31,FK$47&gt;=$FO259,FK$47&lt;=$FP259)*(('Summary&amp;Assumptions'!$H$25*$C259)*(1+'Summary&amp;Assumptions'!$J$29)^(FK$46-1))+AND(FK$56&lt;'Summary&amp;Assumptions'!$J$31,FK$47&gt;=$FQ259,FK$47&lt;=$FR259)*(('Summary&amp;Assumptions'!$H$25*$C259)*(1+'Summary&amp;Assumptions'!$J$29)^(FK$46-1))</f>
        <v>0</v>
      </c>
      <c r="FG259" s="588">
        <f>AND(FL$55&gt;0,SUM($E259:FF259)&lt;'Summary&amp;Assumptions'!$G$32*$B259,$D259&gt;='Summary&amp;Assumptions'!$D$17,FL$47&gt;=$D259,FL$47&lt;=EDATE($D259,'Summary&amp;Assumptions'!$G$32))*$B259+AND(FL$56&lt;'Summary&amp;Assumptions'!$J$31,FL$47&gt;=$FO259,FL$47&lt;=$FP259)*(('Summary&amp;Assumptions'!$H$25*$C259)*(1+'Summary&amp;Assumptions'!$J$29)^(FL$46-1))+AND(FL$56&lt;'Summary&amp;Assumptions'!$J$31,FL$47&gt;=$FQ259,FL$47&lt;=$FR259)*(('Summary&amp;Assumptions'!$H$25*$C259)*(1+'Summary&amp;Assumptions'!$J$29)^(FL$46-1))</f>
        <v>0</v>
      </c>
      <c r="FH259" s="588">
        <f>AND(FM$55&gt;0,SUM($E259:FG259)&lt;'Summary&amp;Assumptions'!$G$32*$B259,$D259&gt;='Summary&amp;Assumptions'!$D$17,FM$47&gt;=$D259,FM$47&lt;=EDATE($D259,'Summary&amp;Assumptions'!$G$32))*$B259+AND(FM$56&lt;'Summary&amp;Assumptions'!$J$31,FM$47&gt;=$FO259,FM$47&lt;=$FP259)*(('Summary&amp;Assumptions'!$H$25*$C259)*(1+'Summary&amp;Assumptions'!$J$29)^(FM$46-1))+AND(FM$56&lt;'Summary&amp;Assumptions'!$J$31,FM$47&gt;=$FQ259,FM$47&lt;=$FR259)*(('Summary&amp;Assumptions'!$H$25*$C259)*(1+'Summary&amp;Assumptions'!$J$29)^(FM$46-1))</f>
        <v>0</v>
      </c>
      <c r="FI259" s="588">
        <f>AND(FN$55&gt;0,SUM($E259:FH259)&lt;'Summary&amp;Assumptions'!$G$32*$B259,$D259&gt;='Summary&amp;Assumptions'!$D$17,FN$47&gt;=$D259,FN$47&lt;=EDATE($D259,'Summary&amp;Assumptions'!$G$32))*$B259+AND(FN$56&lt;'Summary&amp;Assumptions'!$J$31,FN$47&gt;=$FO259,FN$47&lt;=$FP259)*(('Summary&amp;Assumptions'!$H$25*$C259)*(1+'Summary&amp;Assumptions'!$J$29)^(FN$46-1))+AND(FN$56&lt;'Summary&amp;Assumptions'!$J$31,FN$47&gt;=$FQ259,FN$47&lt;=$FR259)*(('Summary&amp;Assumptions'!$H$25*$C259)*(1+'Summary&amp;Assumptions'!$J$29)^(FN$46-1))</f>
        <v>0</v>
      </c>
      <c r="FJ259" s="588">
        <f>AND(FO$55&gt;0,SUM($E259:FI259)&lt;'Summary&amp;Assumptions'!$G$32*$B259,$D259&gt;='Summary&amp;Assumptions'!$D$17,FO$47&gt;=$D259,FO$47&lt;=EDATE($D259,'Summary&amp;Assumptions'!$G$32))*$B259+AND(FO$56&lt;'Summary&amp;Assumptions'!$J$31,FO$47&gt;=$FO259,FO$47&lt;=$FP259)*(('Summary&amp;Assumptions'!$H$25*$C259)*(1+'Summary&amp;Assumptions'!$J$29)^(FO$46-1))+AND(FO$56&lt;'Summary&amp;Assumptions'!$J$31,FO$47&gt;=$FQ259,FO$47&lt;=$FR259)*(('Summary&amp;Assumptions'!$H$25*$C259)*(1+'Summary&amp;Assumptions'!$J$29)^(FO$46-1))</f>
        <v>0</v>
      </c>
      <c r="FK259" s="588">
        <f>AND(FP$55&gt;0,SUM($E259:FJ259)&lt;'Summary&amp;Assumptions'!$G$32*$B259,$D259&gt;='Summary&amp;Assumptions'!$D$17,FP$47&gt;=$D259,FP$47&lt;=EDATE($D259,'Summary&amp;Assumptions'!$G$32))*$B259+AND(FP$56&lt;'Summary&amp;Assumptions'!$J$31,FP$47&gt;=$FO259,FP$47&lt;=$FP259)*(('Summary&amp;Assumptions'!$H$25*$C259)*(1+'Summary&amp;Assumptions'!$J$29)^(FP$46-1))+AND(FP$56&lt;'Summary&amp;Assumptions'!$J$31,FP$47&gt;=$FQ259,FP$47&lt;=$FR259)*(('Summary&amp;Assumptions'!$H$25*$C259)*(1+'Summary&amp;Assumptions'!$J$29)^(FP$46-1))</f>
        <v>0</v>
      </c>
      <c r="FL259" s="588">
        <f>AND(FQ$55&gt;0,SUM($E259:FK259)&lt;'Summary&amp;Assumptions'!$G$32*$B259,$D259&gt;='Summary&amp;Assumptions'!$D$17,FQ$47&gt;=$D259,FQ$47&lt;=EDATE($D259,'Summary&amp;Assumptions'!$G$32))*$B259+AND(FQ$56&lt;'Summary&amp;Assumptions'!$J$31,FQ$47&gt;=$FO259,FQ$47&lt;=$FP259)*(('Summary&amp;Assumptions'!$H$25*$C259)*(1+'Summary&amp;Assumptions'!$J$29)^(FQ$46-1))+AND(FQ$56&lt;'Summary&amp;Assumptions'!$J$31,FQ$47&gt;=$FQ259,FQ$47&lt;=$FR259)*(('Summary&amp;Assumptions'!$H$25*$C259)*(1+'Summary&amp;Assumptions'!$J$29)^(FQ$46-1))</f>
        <v>0</v>
      </c>
      <c r="FO259" s="576">
        <f>EDATE(D259,'Summary&amp;Assumptions'!$G$34)</f>
        <v>48670</v>
      </c>
      <c r="FP259" s="576">
        <f>EDATE(FO259,'Summary&amp;Assumptions'!$G$33-1)</f>
        <v>48700</v>
      </c>
      <c r="FQ259" s="576">
        <f>EDATE(FO259,'Summary&amp;Assumptions'!$G$34)</f>
        <v>49035</v>
      </c>
      <c r="FR259" s="576">
        <f>EDATE(FQ259,'Summary&amp;Assumptions'!$G$33-1)</f>
        <v>49065</v>
      </c>
    </row>
    <row r="260" spans="2:174" hidden="1" x14ac:dyDescent="0.2">
      <c r="B260" s="588">
        <v>0</v>
      </c>
      <c r="C260" s="193">
        <v>0</v>
      </c>
      <c r="D260" s="589">
        <v>48335</v>
      </c>
      <c r="F260" s="588">
        <f>AND(K$55&gt;0,SUM($E260:E260)&lt;'Summary&amp;Assumptions'!$G$32*$B260,$D260&gt;='Summary&amp;Assumptions'!$D$17,K$47&gt;=$D260,K$47&lt;=EDATE($D260,'Summary&amp;Assumptions'!$G$32))*$B260+AND(K$56&lt;'Summary&amp;Assumptions'!$J$31,K$47&gt;=$FO260,K$47&lt;=$FP260)*(('Summary&amp;Assumptions'!$H$25*$C260)*(1+'Summary&amp;Assumptions'!$J$29)^(K$46-1))+AND(K$56&lt;'Summary&amp;Assumptions'!$J$31,K$47&gt;=$FQ260,K$47&lt;=$FR260)*(('Summary&amp;Assumptions'!$H$25*$C260)*(1+'Summary&amp;Assumptions'!$J$29)^(K$46-1))</f>
        <v>0</v>
      </c>
      <c r="G260" s="588">
        <f>AND(L$55&gt;0,SUM($E260:F260)&lt;'Summary&amp;Assumptions'!$G$32*$B260,$D260&gt;='Summary&amp;Assumptions'!$D$17,L$47&gt;=$D260,L$47&lt;=EDATE($D260,'Summary&amp;Assumptions'!$G$32))*$B260+AND(L$56&lt;'Summary&amp;Assumptions'!$J$31,L$47&gt;=$FO260,L$47&lt;=$FP260)*(('Summary&amp;Assumptions'!$H$25*$C260)*(1+'Summary&amp;Assumptions'!$J$29)^(L$46-1))+AND(L$56&lt;'Summary&amp;Assumptions'!$J$31,L$47&gt;=$FQ260,L$47&lt;=$FR260)*(('Summary&amp;Assumptions'!$H$25*$C260)*(1+'Summary&amp;Assumptions'!$J$29)^(L$46-1))</f>
        <v>0</v>
      </c>
      <c r="H260" s="588">
        <f>AND(M$55&gt;0,SUM($E260:G260)&lt;'Summary&amp;Assumptions'!$G$32*$B260,$D260&gt;='Summary&amp;Assumptions'!$D$17,M$47&gt;=$D260,M$47&lt;=EDATE($D260,'Summary&amp;Assumptions'!$G$32))*$B260+AND(M$56&lt;'Summary&amp;Assumptions'!$J$31,M$47&gt;=$FO260,M$47&lt;=$FP260)*(('Summary&amp;Assumptions'!$H$25*$C260)*(1+'Summary&amp;Assumptions'!$J$29)^(M$46-1))+AND(M$56&lt;'Summary&amp;Assumptions'!$J$31,M$47&gt;=$FQ260,M$47&lt;=$FR260)*(('Summary&amp;Assumptions'!$H$25*$C260)*(1+'Summary&amp;Assumptions'!$J$29)^(M$46-1))</f>
        <v>0</v>
      </c>
      <c r="I260" s="588">
        <f>AND(N$55&gt;0,SUM($E260:H260)&lt;'Summary&amp;Assumptions'!$G$32*$B260,$D260&gt;='Summary&amp;Assumptions'!$D$17,N$47&gt;=$D260,N$47&lt;=EDATE($D260,'Summary&amp;Assumptions'!$G$32))*$B260+AND(N$56&lt;'Summary&amp;Assumptions'!$J$31,N$47&gt;=$FO260,N$47&lt;=$FP260)*(('Summary&amp;Assumptions'!$H$25*$C260)*(1+'Summary&amp;Assumptions'!$J$29)^(N$46-1))+AND(N$56&lt;'Summary&amp;Assumptions'!$J$31,N$47&gt;=$FQ260,N$47&lt;=$FR260)*(('Summary&amp;Assumptions'!$H$25*$C260)*(1+'Summary&amp;Assumptions'!$J$29)^(N$46-1))</f>
        <v>0</v>
      </c>
      <c r="J260" s="588">
        <f>AND(O$55&gt;0,SUM($E260:I260)&lt;'Summary&amp;Assumptions'!$G$32*$B260,$D260&gt;='Summary&amp;Assumptions'!$D$17,O$47&gt;=$D260,O$47&lt;=EDATE($D260,'Summary&amp;Assumptions'!$G$32))*$B260+AND(O$56&lt;'Summary&amp;Assumptions'!$J$31,O$47&gt;=$FO260,O$47&lt;=$FP260)*(('Summary&amp;Assumptions'!$H$25*$C260)*(1+'Summary&amp;Assumptions'!$J$29)^(O$46-1))+AND(O$56&lt;'Summary&amp;Assumptions'!$J$31,O$47&gt;=$FQ260,O$47&lt;=$FR260)*(('Summary&amp;Assumptions'!$H$25*$C260)*(1+'Summary&amp;Assumptions'!$J$29)^(O$46-1))</f>
        <v>0</v>
      </c>
      <c r="K260" s="588">
        <f>AND(P$55&gt;0,SUM($E260:J260)&lt;'Summary&amp;Assumptions'!$G$32*$B260,$D260&gt;='Summary&amp;Assumptions'!$D$17,P$47&gt;=$D260,P$47&lt;=EDATE($D260,'Summary&amp;Assumptions'!$G$32))*$B260+AND(P$56&lt;'Summary&amp;Assumptions'!$J$31,P$47&gt;=$FO260,P$47&lt;=$FP260)*(('Summary&amp;Assumptions'!$H$25*$C260)*(1+'Summary&amp;Assumptions'!$J$29)^(P$46-1))+AND(P$56&lt;'Summary&amp;Assumptions'!$J$31,P$47&gt;=$FQ260,P$47&lt;=$FR260)*(('Summary&amp;Assumptions'!$H$25*$C260)*(1+'Summary&amp;Assumptions'!$J$29)^(P$46-1))</f>
        <v>0</v>
      </c>
      <c r="L260" s="588">
        <f>AND(Q$55&gt;0,SUM($E260:K260)&lt;'Summary&amp;Assumptions'!$G$32*$B260,$D260&gt;='Summary&amp;Assumptions'!$D$17,Q$47&gt;=$D260,Q$47&lt;=EDATE($D260,'Summary&amp;Assumptions'!$G$32))*$B260+AND(Q$56&lt;'Summary&amp;Assumptions'!$J$31,Q$47&gt;=$FO260,Q$47&lt;=$FP260)*(('Summary&amp;Assumptions'!$H$25*$C260)*(1+'Summary&amp;Assumptions'!$J$29)^(Q$46-1))+AND(Q$56&lt;'Summary&amp;Assumptions'!$J$31,Q$47&gt;=$FQ260,Q$47&lt;=$FR260)*(('Summary&amp;Assumptions'!$H$25*$C260)*(1+'Summary&amp;Assumptions'!$J$29)^(Q$46-1))</f>
        <v>0</v>
      </c>
      <c r="M260" s="588">
        <f>AND(R$55&gt;0,SUM($E260:L260)&lt;'Summary&amp;Assumptions'!$G$32*$B260,$D260&gt;='Summary&amp;Assumptions'!$D$17,R$47&gt;=$D260,R$47&lt;=EDATE($D260,'Summary&amp;Assumptions'!$G$32))*$B260+AND(R$56&lt;'Summary&amp;Assumptions'!$J$31,R$47&gt;=$FO260,R$47&lt;=$FP260)*(('Summary&amp;Assumptions'!$H$25*$C260)*(1+'Summary&amp;Assumptions'!$J$29)^(R$46-1))+AND(R$56&lt;'Summary&amp;Assumptions'!$J$31,R$47&gt;=$FQ260,R$47&lt;=$FR260)*(('Summary&amp;Assumptions'!$H$25*$C260)*(1+'Summary&amp;Assumptions'!$J$29)^(R$46-1))</f>
        <v>0</v>
      </c>
      <c r="N260" s="588">
        <f>AND(S$55&gt;0,SUM($E260:M260)&lt;'Summary&amp;Assumptions'!$G$32*$B260,$D260&gt;='Summary&amp;Assumptions'!$D$17,S$47&gt;=$D260,S$47&lt;=EDATE($D260,'Summary&amp;Assumptions'!$G$32))*$B260+AND(S$56&lt;'Summary&amp;Assumptions'!$J$31,S$47&gt;=$FO260,S$47&lt;=$FP260)*(('Summary&amp;Assumptions'!$H$25*$C260)*(1+'Summary&amp;Assumptions'!$J$29)^(S$46-1))+AND(S$56&lt;'Summary&amp;Assumptions'!$J$31,S$47&gt;=$FQ260,S$47&lt;=$FR260)*(('Summary&amp;Assumptions'!$H$25*$C260)*(1+'Summary&amp;Assumptions'!$J$29)^(S$46-1))</f>
        <v>0</v>
      </c>
      <c r="O260" s="588">
        <f>AND(T$55&gt;0,SUM($E260:N260)&lt;'Summary&amp;Assumptions'!$G$32*$B260,$D260&gt;='Summary&amp;Assumptions'!$D$17,T$47&gt;=$D260,T$47&lt;=EDATE($D260,'Summary&amp;Assumptions'!$G$32))*$B260+AND(T$56&lt;'Summary&amp;Assumptions'!$J$31,T$47&gt;=$FO260,T$47&lt;=$FP260)*(('Summary&amp;Assumptions'!$H$25*$C260)*(1+'Summary&amp;Assumptions'!$J$29)^(T$46-1))+AND(T$56&lt;'Summary&amp;Assumptions'!$J$31,T$47&gt;=$FQ260,T$47&lt;=$FR260)*(('Summary&amp;Assumptions'!$H$25*$C260)*(1+'Summary&amp;Assumptions'!$J$29)^(T$46-1))</f>
        <v>0</v>
      </c>
      <c r="P260" s="588">
        <f>AND(U$55&gt;0,SUM($E260:O260)&lt;'Summary&amp;Assumptions'!$G$32*$B260,$D260&gt;='Summary&amp;Assumptions'!$D$17,U$47&gt;=$D260,U$47&lt;=EDATE($D260,'Summary&amp;Assumptions'!$G$32))*$B260+AND(U$56&lt;'Summary&amp;Assumptions'!$J$31,U$47&gt;=$FO260,U$47&lt;=$FP260)*(('Summary&amp;Assumptions'!$H$25*$C260)*(1+'Summary&amp;Assumptions'!$J$29)^(U$46-1))+AND(U$56&lt;'Summary&amp;Assumptions'!$J$31,U$47&gt;=$FQ260,U$47&lt;=$FR260)*(('Summary&amp;Assumptions'!$H$25*$C260)*(1+'Summary&amp;Assumptions'!$J$29)^(U$46-1))</f>
        <v>0</v>
      </c>
      <c r="Q260" s="588">
        <f>AND(V$55&gt;0,SUM($E260:P260)&lt;'Summary&amp;Assumptions'!$G$32*$B260,$D260&gt;='Summary&amp;Assumptions'!$D$17,V$47&gt;=$D260,V$47&lt;=EDATE($D260,'Summary&amp;Assumptions'!$G$32))*$B260+AND(V$56&lt;'Summary&amp;Assumptions'!$J$31,V$47&gt;=$FO260,V$47&lt;=$FP260)*(('Summary&amp;Assumptions'!$H$25*$C260)*(1+'Summary&amp;Assumptions'!$J$29)^(V$46-1))+AND(V$56&lt;'Summary&amp;Assumptions'!$J$31,V$47&gt;=$FQ260,V$47&lt;=$FR260)*(('Summary&amp;Assumptions'!$H$25*$C260)*(1+'Summary&amp;Assumptions'!$J$29)^(V$46-1))</f>
        <v>0</v>
      </c>
      <c r="R260" s="588">
        <f>AND(W$55&gt;0,SUM($E260:Q260)&lt;'Summary&amp;Assumptions'!$G$32*$B260,$D260&gt;='Summary&amp;Assumptions'!$D$17,W$47&gt;=$D260,W$47&lt;=EDATE($D260,'Summary&amp;Assumptions'!$G$32))*$B260+AND(W$56&lt;'Summary&amp;Assumptions'!$J$31,W$47&gt;=$FO260,W$47&lt;=$FP260)*(('Summary&amp;Assumptions'!$H$25*$C260)*(1+'Summary&amp;Assumptions'!$J$29)^(W$46-1))+AND(W$56&lt;'Summary&amp;Assumptions'!$J$31,W$47&gt;=$FQ260,W$47&lt;=$FR260)*(('Summary&amp;Assumptions'!$H$25*$C260)*(1+'Summary&amp;Assumptions'!$J$29)^(W$46-1))</f>
        <v>0</v>
      </c>
      <c r="S260" s="588">
        <f>AND(X$55&gt;0,SUM($E260:R260)&lt;'Summary&amp;Assumptions'!$G$32*$B260,$D260&gt;='Summary&amp;Assumptions'!$D$17,X$47&gt;=$D260,X$47&lt;=EDATE($D260,'Summary&amp;Assumptions'!$G$32))*$B260+AND(X$56&lt;'Summary&amp;Assumptions'!$J$31,X$47&gt;=$FO260,X$47&lt;=$FP260)*(('Summary&amp;Assumptions'!$H$25*$C260)*(1+'Summary&amp;Assumptions'!$J$29)^(X$46-1))+AND(X$56&lt;'Summary&amp;Assumptions'!$J$31,X$47&gt;=$FQ260,X$47&lt;=$FR260)*(('Summary&amp;Assumptions'!$H$25*$C260)*(1+'Summary&amp;Assumptions'!$J$29)^(X$46-1))</f>
        <v>0</v>
      </c>
      <c r="T260" s="588">
        <f>AND(Y$55&gt;0,SUM($E260:S260)&lt;'Summary&amp;Assumptions'!$G$32*$B260,$D260&gt;='Summary&amp;Assumptions'!$D$17,Y$47&gt;=$D260,Y$47&lt;=EDATE($D260,'Summary&amp;Assumptions'!$G$32))*$B260+AND(Y$56&lt;'Summary&amp;Assumptions'!$J$31,Y$47&gt;=$FO260,Y$47&lt;=$FP260)*(('Summary&amp;Assumptions'!$H$25*$C260)*(1+'Summary&amp;Assumptions'!$J$29)^(Y$46-1))+AND(Y$56&lt;'Summary&amp;Assumptions'!$J$31,Y$47&gt;=$FQ260,Y$47&lt;=$FR260)*(('Summary&amp;Assumptions'!$H$25*$C260)*(1+'Summary&amp;Assumptions'!$J$29)^(Y$46-1))</f>
        <v>0</v>
      </c>
      <c r="U260" s="588">
        <f>AND(Z$55&gt;0,SUM($E260:T260)&lt;'Summary&amp;Assumptions'!$G$32*$B260,$D260&gt;='Summary&amp;Assumptions'!$D$17,Z$47&gt;=$D260,Z$47&lt;=EDATE($D260,'Summary&amp;Assumptions'!$G$32))*$B260+AND(Z$56&lt;'Summary&amp;Assumptions'!$J$31,Z$47&gt;=$FO260,Z$47&lt;=$FP260)*(('Summary&amp;Assumptions'!$H$25*$C260)*(1+'Summary&amp;Assumptions'!$J$29)^(Z$46-1))+AND(Z$56&lt;'Summary&amp;Assumptions'!$J$31,Z$47&gt;=$FQ260,Z$47&lt;=$FR260)*(('Summary&amp;Assumptions'!$H$25*$C260)*(1+'Summary&amp;Assumptions'!$J$29)^(Z$46-1))</f>
        <v>0</v>
      </c>
      <c r="V260" s="588">
        <f>AND(AA$55&gt;0,SUM($E260:U260)&lt;'Summary&amp;Assumptions'!$G$32*$B260,$D260&gt;='Summary&amp;Assumptions'!$D$17,AA$47&gt;=$D260,AA$47&lt;=EDATE($D260,'Summary&amp;Assumptions'!$G$32))*$B260+AND(AA$56&lt;'Summary&amp;Assumptions'!$J$31,AA$47&gt;=$FO260,AA$47&lt;=$FP260)*(('Summary&amp;Assumptions'!$H$25*$C260)*(1+'Summary&amp;Assumptions'!$J$29)^(AA$46-1))+AND(AA$56&lt;'Summary&amp;Assumptions'!$J$31,AA$47&gt;=$FQ260,AA$47&lt;=$FR260)*(('Summary&amp;Assumptions'!$H$25*$C260)*(1+'Summary&amp;Assumptions'!$J$29)^(AA$46-1))</f>
        <v>0</v>
      </c>
      <c r="W260" s="588">
        <f>AND(AB$55&gt;0,SUM($E260:V260)&lt;'Summary&amp;Assumptions'!$G$32*$B260,$D260&gt;='Summary&amp;Assumptions'!$D$17,AB$47&gt;=$D260,AB$47&lt;=EDATE($D260,'Summary&amp;Assumptions'!$G$32))*$B260+AND(AB$56&lt;'Summary&amp;Assumptions'!$J$31,AB$47&gt;=$FO260,AB$47&lt;=$FP260)*(('Summary&amp;Assumptions'!$H$25*$C260)*(1+'Summary&amp;Assumptions'!$J$29)^(AB$46-1))+AND(AB$56&lt;'Summary&amp;Assumptions'!$J$31,AB$47&gt;=$FQ260,AB$47&lt;=$FR260)*(('Summary&amp;Assumptions'!$H$25*$C260)*(1+'Summary&amp;Assumptions'!$J$29)^(AB$46-1))</f>
        <v>0</v>
      </c>
      <c r="X260" s="588">
        <f>AND(AC$55&gt;0,SUM($E260:W260)&lt;'Summary&amp;Assumptions'!$G$32*$B260,$D260&gt;='Summary&amp;Assumptions'!$D$17,AC$47&gt;=$D260,AC$47&lt;=EDATE($D260,'Summary&amp;Assumptions'!$G$32))*$B260+AND(AC$56&lt;'Summary&amp;Assumptions'!$J$31,AC$47&gt;=$FO260,AC$47&lt;=$FP260)*(('Summary&amp;Assumptions'!$H$25*$C260)*(1+'Summary&amp;Assumptions'!$J$29)^(AC$46-1))+AND(AC$56&lt;'Summary&amp;Assumptions'!$J$31,AC$47&gt;=$FQ260,AC$47&lt;=$FR260)*(('Summary&amp;Assumptions'!$H$25*$C260)*(1+'Summary&amp;Assumptions'!$J$29)^(AC$46-1))</f>
        <v>0</v>
      </c>
      <c r="Y260" s="588">
        <f>AND(AD$55&gt;0,SUM($E260:X260)&lt;'Summary&amp;Assumptions'!$G$32*$B260,$D260&gt;='Summary&amp;Assumptions'!$D$17,AD$47&gt;=$D260,AD$47&lt;=EDATE($D260,'Summary&amp;Assumptions'!$G$32))*$B260+AND(AD$56&lt;'Summary&amp;Assumptions'!$J$31,AD$47&gt;=$FO260,AD$47&lt;=$FP260)*(('Summary&amp;Assumptions'!$H$25*$C260)*(1+'Summary&amp;Assumptions'!$J$29)^(AD$46-1))+AND(AD$56&lt;'Summary&amp;Assumptions'!$J$31,AD$47&gt;=$FQ260,AD$47&lt;=$FR260)*(('Summary&amp;Assumptions'!$H$25*$C260)*(1+'Summary&amp;Assumptions'!$J$29)^(AD$46-1))</f>
        <v>0</v>
      </c>
      <c r="Z260" s="588">
        <f>AND(AE$55&gt;0,SUM($E260:Y260)&lt;'Summary&amp;Assumptions'!$G$32*$B260,$D260&gt;='Summary&amp;Assumptions'!$D$17,AE$47&gt;=$D260,AE$47&lt;=EDATE($D260,'Summary&amp;Assumptions'!$G$32))*$B260+AND(AE$56&lt;'Summary&amp;Assumptions'!$J$31,AE$47&gt;=$FO260,AE$47&lt;=$FP260)*(('Summary&amp;Assumptions'!$H$25*$C260)*(1+'Summary&amp;Assumptions'!$J$29)^(AE$46-1))+AND(AE$56&lt;'Summary&amp;Assumptions'!$J$31,AE$47&gt;=$FQ260,AE$47&lt;=$FR260)*(('Summary&amp;Assumptions'!$H$25*$C260)*(1+'Summary&amp;Assumptions'!$J$29)^(AE$46-1))</f>
        <v>0</v>
      </c>
      <c r="AA260" s="588">
        <f>AND(AF$55&gt;0,SUM($E260:Z260)&lt;'Summary&amp;Assumptions'!$G$32*$B260,$D260&gt;='Summary&amp;Assumptions'!$D$17,AF$47&gt;=$D260,AF$47&lt;=EDATE($D260,'Summary&amp;Assumptions'!$G$32))*$B260+AND(AF$56&lt;'Summary&amp;Assumptions'!$J$31,AF$47&gt;=$FO260,AF$47&lt;=$FP260)*(('Summary&amp;Assumptions'!$H$25*$C260)*(1+'Summary&amp;Assumptions'!$J$29)^(AF$46-1))+AND(AF$56&lt;'Summary&amp;Assumptions'!$J$31,AF$47&gt;=$FQ260,AF$47&lt;=$FR260)*(('Summary&amp;Assumptions'!$H$25*$C260)*(1+'Summary&amp;Assumptions'!$J$29)^(AF$46-1))</f>
        <v>0</v>
      </c>
      <c r="AB260" s="588">
        <f>AND(AG$55&gt;0,SUM($E260:AA260)&lt;'Summary&amp;Assumptions'!$G$32*$B260,$D260&gt;='Summary&amp;Assumptions'!$D$17,AG$47&gt;=$D260,AG$47&lt;=EDATE($D260,'Summary&amp;Assumptions'!$G$32))*$B260+AND(AG$56&lt;'Summary&amp;Assumptions'!$J$31,AG$47&gt;=$FO260,AG$47&lt;=$FP260)*(('Summary&amp;Assumptions'!$H$25*$C260)*(1+'Summary&amp;Assumptions'!$J$29)^(AG$46-1))+AND(AG$56&lt;'Summary&amp;Assumptions'!$J$31,AG$47&gt;=$FQ260,AG$47&lt;=$FR260)*(('Summary&amp;Assumptions'!$H$25*$C260)*(1+'Summary&amp;Assumptions'!$J$29)^(AG$46-1))</f>
        <v>0</v>
      </c>
      <c r="AC260" s="588">
        <f>AND(AH$55&gt;0,SUM($E260:AB260)&lt;'Summary&amp;Assumptions'!$G$32*$B260,$D260&gt;='Summary&amp;Assumptions'!$D$17,AH$47&gt;=$D260,AH$47&lt;=EDATE($D260,'Summary&amp;Assumptions'!$G$32))*$B260+AND(AH$56&lt;'Summary&amp;Assumptions'!$J$31,AH$47&gt;=$FO260,AH$47&lt;=$FP260)*(('Summary&amp;Assumptions'!$H$25*$C260)*(1+'Summary&amp;Assumptions'!$J$29)^(AH$46-1))+AND(AH$56&lt;'Summary&amp;Assumptions'!$J$31,AH$47&gt;=$FQ260,AH$47&lt;=$FR260)*(('Summary&amp;Assumptions'!$H$25*$C260)*(1+'Summary&amp;Assumptions'!$J$29)^(AH$46-1))</f>
        <v>0</v>
      </c>
      <c r="AD260" s="588">
        <f>AND(AI$55&gt;0,SUM($E260:AC260)&lt;'Summary&amp;Assumptions'!$G$32*$B260,$D260&gt;='Summary&amp;Assumptions'!$D$17,AI$47&gt;=$D260,AI$47&lt;=EDATE($D260,'Summary&amp;Assumptions'!$G$32))*$B260+AND(AI$56&lt;'Summary&amp;Assumptions'!$J$31,AI$47&gt;=$FO260,AI$47&lt;=$FP260)*(('Summary&amp;Assumptions'!$H$25*$C260)*(1+'Summary&amp;Assumptions'!$J$29)^(AI$46-1))+AND(AI$56&lt;'Summary&amp;Assumptions'!$J$31,AI$47&gt;=$FQ260,AI$47&lt;=$FR260)*(('Summary&amp;Assumptions'!$H$25*$C260)*(1+'Summary&amp;Assumptions'!$J$29)^(AI$46-1))</f>
        <v>0</v>
      </c>
      <c r="AE260" s="588">
        <f>AND(AJ$55&gt;0,SUM($E260:AD260)&lt;'Summary&amp;Assumptions'!$G$32*$B260,$D260&gt;='Summary&amp;Assumptions'!$D$17,AJ$47&gt;=$D260,AJ$47&lt;=EDATE($D260,'Summary&amp;Assumptions'!$G$32))*$B260+AND(AJ$56&lt;'Summary&amp;Assumptions'!$J$31,AJ$47&gt;=$FO260,AJ$47&lt;=$FP260)*(('Summary&amp;Assumptions'!$H$25*$C260)*(1+'Summary&amp;Assumptions'!$J$29)^(AJ$46-1))+AND(AJ$56&lt;'Summary&amp;Assumptions'!$J$31,AJ$47&gt;=$FQ260,AJ$47&lt;=$FR260)*(('Summary&amp;Assumptions'!$H$25*$C260)*(1+'Summary&amp;Assumptions'!$J$29)^(AJ$46-1))</f>
        <v>0</v>
      </c>
      <c r="AF260" s="588">
        <f>AND(AK$55&gt;0,SUM($E260:AE260)&lt;'Summary&amp;Assumptions'!$G$32*$B260,$D260&gt;='Summary&amp;Assumptions'!$D$17,AK$47&gt;=$D260,AK$47&lt;=EDATE($D260,'Summary&amp;Assumptions'!$G$32))*$B260+AND(AK$56&lt;'Summary&amp;Assumptions'!$J$31,AK$47&gt;=$FO260,AK$47&lt;=$FP260)*(('Summary&amp;Assumptions'!$H$25*$C260)*(1+'Summary&amp;Assumptions'!$J$29)^(AK$46-1))+AND(AK$56&lt;'Summary&amp;Assumptions'!$J$31,AK$47&gt;=$FQ260,AK$47&lt;=$FR260)*(('Summary&amp;Assumptions'!$H$25*$C260)*(1+'Summary&amp;Assumptions'!$J$29)^(AK$46-1))</f>
        <v>0</v>
      </c>
      <c r="AG260" s="588">
        <f>AND(AL$55&gt;0,SUM($E260:AF260)&lt;'Summary&amp;Assumptions'!$G$32*$B260,$D260&gt;='Summary&amp;Assumptions'!$D$17,AL$47&gt;=$D260,AL$47&lt;=EDATE($D260,'Summary&amp;Assumptions'!$G$32))*$B260+AND(AL$56&lt;'Summary&amp;Assumptions'!$J$31,AL$47&gt;=$FO260,AL$47&lt;=$FP260)*(('Summary&amp;Assumptions'!$H$25*$C260)*(1+'Summary&amp;Assumptions'!$J$29)^(AL$46-1))+AND(AL$56&lt;'Summary&amp;Assumptions'!$J$31,AL$47&gt;=$FQ260,AL$47&lt;=$FR260)*(('Summary&amp;Assumptions'!$H$25*$C260)*(1+'Summary&amp;Assumptions'!$J$29)^(AL$46-1))</f>
        <v>0</v>
      </c>
      <c r="AH260" s="588">
        <f>AND(AM$55&gt;0,SUM($E260:AG260)&lt;'Summary&amp;Assumptions'!$G$32*$B260,$D260&gt;='Summary&amp;Assumptions'!$D$17,AM$47&gt;=$D260,AM$47&lt;=EDATE($D260,'Summary&amp;Assumptions'!$G$32))*$B260+AND(AM$56&lt;'Summary&amp;Assumptions'!$J$31,AM$47&gt;=$FO260,AM$47&lt;=$FP260)*(('Summary&amp;Assumptions'!$H$25*$C260)*(1+'Summary&amp;Assumptions'!$J$29)^(AM$46-1))+AND(AM$56&lt;'Summary&amp;Assumptions'!$J$31,AM$47&gt;=$FQ260,AM$47&lt;=$FR260)*(('Summary&amp;Assumptions'!$H$25*$C260)*(1+'Summary&amp;Assumptions'!$J$29)^(AM$46-1))</f>
        <v>0</v>
      </c>
      <c r="AI260" s="588">
        <f>AND(AN$55&gt;0,SUM($E260:AH260)&lt;'Summary&amp;Assumptions'!$G$32*$B260,$D260&gt;='Summary&amp;Assumptions'!$D$17,AN$47&gt;=$D260,AN$47&lt;=EDATE($D260,'Summary&amp;Assumptions'!$G$32))*$B260+AND(AN$56&lt;'Summary&amp;Assumptions'!$J$31,AN$47&gt;=$FO260,AN$47&lt;=$FP260)*(('Summary&amp;Assumptions'!$H$25*$C260)*(1+'Summary&amp;Assumptions'!$J$29)^(AN$46-1))+AND(AN$56&lt;'Summary&amp;Assumptions'!$J$31,AN$47&gt;=$FQ260,AN$47&lt;=$FR260)*(('Summary&amp;Assumptions'!$H$25*$C260)*(1+'Summary&amp;Assumptions'!$J$29)^(AN$46-1))</f>
        <v>0</v>
      </c>
      <c r="AJ260" s="588">
        <f>AND(AO$55&gt;0,SUM($E260:AI260)&lt;'Summary&amp;Assumptions'!$G$32*$B260,$D260&gt;='Summary&amp;Assumptions'!$D$17,AO$47&gt;=$D260,AO$47&lt;=EDATE($D260,'Summary&amp;Assumptions'!$G$32))*$B260+AND(AO$56&lt;'Summary&amp;Assumptions'!$J$31,AO$47&gt;=$FO260,AO$47&lt;=$FP260)*(('Summary&amp;Assumptions'!$H$25*$C260)*(1+'Summary&amp;Assumptions'!$J$29)^(AO$46-1))+AND(AO$56&lt;'Summary&amp;Assumptions'!$J$31,AO$47&gt;=$FQ260,AO$47&lt;=$FR260)*(('Summary&amp;Assumptions'!$H$25*$C260)*(1+'Summary&amp;Assumptions'!$J$29)^(AO$46-1))</f>
        <v>0</v>
      </c>
      <c r="AK260" s="588">
        <f>AND(AP$55&gt;0,SUM($E260:AJ260)&lt;'Summary&amp;Assumptions'!$G$32*$B260,$D260&gt;='Summary&amp;Assumptions'!$D$17,AP$47&gt;=$D260,AP$47&lt;=EDATE($D260,'Summary&amp;Assumptions'!$G$32))*$B260+AND(AP$56&lt;'Summary&amp;Assumptions'!$J$31,AP$47&gt;=$FO260,AP$47&lt;=$FP260)*(('Summary&amp;Assumptions'!$H$25*$C260)*(1+'Summary&amp;Assumptions'!$J$29)^(AP$46-1))+AND(AP$56&lt;'Summary&amp;Assumptions'!$J$31,AP$47&gt;=$FQ260,AP$47&lt;=$FR260)*(('Summary&amp;Assumptions'!$H$25*$C260)*(1+'Summary&amp;Assumptions'!$J$29)^(AP$46-1))</f>
        <v>0</v>
      </c>
      <c r="AL260" s="588">
        <f>AND(AQ$55&gt;0,SUM($E260:AK260)&lt;'Summary&amp;Assumptions'!$G$32*$B260,$D260&gt;='Summary&amp;Assumptions'!$D$17,AQ$47&gt;=$D260,AQ$47&lt;=EDATE($D260,'Summary&amp;Assumptions'!$G$32))*$B260+AND(AQ$56&lt;'Summary&amp;Assumptions'!$J$31,AQ$47&gt;=$FO260,AQ$47&lt;=$FP260)*(('Summary&amp;Assumptions'!$H$25*$C260)*(1+'Summary&amp;Assumptions'!$J$29)^(AQ$46-1))+AND(AQ$56&lt;'Summary&amp;Assumptions'!$J$31,AQ$47&gt;=$FQ260,AQ$47&lt;=$FR260)*(('Summary&amp;Assumptions'!$H$25*$C260)*(1+'Summary&amp;Assumptions'!$J$29)^(AQ$46-1))</f>
        <v>0</v>
      </c>
      <c r="AM260" s="588">
        <f>AND(AR$55&gt;0,SUM($E260:AL260)&lt;'Summary&amp;Assumptions'!$G$32*$B260,$D260&gt;='Summary&amp;Assumptions'!$D$17,AR$47&gt;=$D260,AR$47&lt;=EDATE($D260,'Summary&amp;Assumptions'!$G$32))*$B260+AND(AR$56&lt;'Summary&amp;Assumptions'!$J$31,AR$47&gt;=$FO260,AR$47&lt;=$FP260)*(('Summary&amp;Assumptions'!$H$25*$C260)*(1+'Summary&amp;Assumptions'!$J$29)^(AR$46-1))+AND(AR$56&lt;'Summary&amp;Assumptions'!$J$31,AR$47&gt;=$FQ260,AR$47&lt;=$FR260)*(('Summary&amp;Assumptions'!$H$25*$C260)*(1+'Summary&amp;Assumptions'!$J$29)^(AR$46-1))</f>
        <v>0</v>
      </c>
      <c r="AN260" s="588">
        <f>AND(AS$55&gt;0,SUM($E260:AM260)&lt;'Summary&amp;Assumptions'!$G$32*$B260,$D260&gt;='Summary&amp;Assumptions'!$D$17,AS$47&gt;=$D260,AS$47&lt;=EDATE($D260,'Summary&amp;Assumptions'!$G$32))*$B260+AND(AS$56&lt;'Summary&amp;Assumptions'!$J$31,AS$47&gt;=$FO260,AS$47&lt;=$FP260)*(('Summary&amp;Assumptions'!$H$25*$C260)*(1+'Summary&amp;Assumptions'!$J$29)^(AS$46-1))+AND(AS$56&lt;'Summary&amp;Assumptions'!$J$31,AS$47&gt;=$FQ260,AS$47&lt;=$FR260)*(('Summary&amp;Assumptions'!$H$25*$C260)*(1+'Summary&amp;Assumptions'!$J$29)^(AS$46-1))</f>
        <v>0</v>
      </c>
      <c r="AO260" s="588">
        <f>AND(AT$55&gt;0,SUM($E260:AN260)&lt;'Summary&amp;Assumptions'!$G$32*$B260,$D260&gt;='Summary&amp;Assumptions'!$D$17,AT$47&gt;=$D260,AT$47&lt;=EDATE($D260,'Summary&amp;Assumptions'!$G$32))*$B260+AND(AT$56&lt;'Summary&amp;Assumptions'!$J$31,AT$47&gt;=$FO260,AT$47&lt;=$FP260)*(('Summary&amp;Assumptions'!$H$25*$C260)*(1+'Summary&amp;Assumptions'!$J$29)^(AT$46-1))+AND(AT$56&lt;'Summary&amp;Assumptions'!$J$31,AT$47&gt;=$FQ260,AT$47&lt;=$FR260)*(('Summary&amp;Assumptions'!$H$25*$C260)*(1+'Summary&amp;Assumptions'!$J$29)^(AT$46-1))</f>
        <v>0</v>
      </c>
      <c r="AP260" s="588">
        <f>AND(AU$55&gt;0,SUM($E260:AO260)&lt;'Summary&amp;Assumptions'!$G$32*$B260,$D260&gt;='Summary&amp;Assumptions'!$D$17,AU$47&gt;=$D260,AU$47&lt;=EDATE($D260,'Summary&amp;Assumptions'!$G$32))*$B260+AND(AU$56&lt;'Summary&amp;Assumptions'!$J$31,AU$47&gt;=$FO260,AU$47&lt;=$FP260)*(('Summary&amp;Assumptions'!$H$25*$C260)*(1+'Summary&amp;Assumptions'!$J$29)^(AU$46-1))+AND(AU$56&lt;'Summary&amp;Assumptions'!$J$31,AU$47&gt;=$FQ260,AU$47&lt;=$FR260)*(('Summary&amp;Assumptions'!$H$25*$C260)*(1+'Summary&amp;Assumptions'!$J$29)^(AU$46-1))</f>
        <v>0</v>
      </c>
      <c r="AQ260" s="588">
        <f>AND(AV$55&gt;0,SUM($E260:AP260)&lt;'Summary&amp;Assumptions'!$G$32*$B260,$D260&gt;='Summary&amp;Assumptions'!$D$17,AV$47&gt;=$D260,AV$47&lt;=EDATE($D260,'Summary&amp;Assumptions'!$G$32))*$B260+AND(AV$56&lt;'Summary&amp;Assumptions'!$J$31,AV$47&gt;=$FO260,AV$47&lt;=$FP260)*(('Summary&amp;Assumptions'!$H$25*$C260)*(1+'Summary&amp;Assumptions'!$J$29)^(AV$46-1))+AND(AV$56&lt;'Summary&amp;Assumptions'!$J$31,AV$47&gt;=$FQ260,AV$47&lt;=$FR260)*(('Summary&amp;Assumptions'!$H$25*$C260)*(1+'Summary&amp;Assumptions'!$J$29)^(AV$46-1))</f>
        <v>0</v>
      </c>
      <c r="AR260" s="588">
        <f>AND(AW$55&gt;0,SUM($E260:AQ260)&lt;'Summary&amp;Assumptions'!$G$32*$B260,$D260&gt;='Summary&amp;Assumptions'!$D$17,AW$47&gt;=$D260,AW$47&lt;=EDATE($D260,'Summary&amp;Assumptions'!$G$32))*$B260+AND(AW$56&lt;'Summary&amp;Assumptions'!$J$31,AW$47&gt;=$FO260,AW$47&lt;=$FP260)*(('Summary&amp;Assumptions'!$H$25*$C260)*(1+'Summary&amp;Assumptions'!$J$29)^(AW$46-1))+AND(AW$56&lt;'Summary&amp;Assumptions'!$J$31,AW$47&gt;=$FQ260,AW$47&lt;=$FR260)*(('Summary&amp;Assumptions'!$H$25*$C260)*(1+'Summary&amp;Assumptions'!$J$29)^(AW$46-1))</f>
        <v>0</v>
      </c>
      <c r="AS260" s="588">
        <f>AND(AX$55&gt;0,SUM($E260:AR260)&lt;'Summary&amp;Assumptions'!$G$32*$B260,$D260&gt;='Summary&amp;Assumptions'!$D$17,AX$47&gt;=$D260,AX$47&lt;=EDATE($D260,'Summary&amp;Assumptions'!$G$32))*$B260+AND(AX$56&lt;'Summary&amp;Assumptions'!$J$31,AX$47&gt;=$FO260,AX$47&lt;=$FP260)*(('Summary&amp;Assumptions'!$H$25*$C260)*(1+'Summary&amp;Assumptions'!$J$29)^(AX$46-1))+AND(AX$56&lt;'Summary&amp;Assumptions'!$J$31,AX$47&gt;=$FQ260,AX$47&lt;=$FR260)*(('Summary&amp;Assumptions'!$H$25*$C260)*(1+'Summary&amp;Assumptions'!$J$29)^(AX$46-1))</f>
        <v>0</v>
      </c>
      <c r="AT260" s="588">
        <f>AND(AY$55&gt;0,SUM($E260:AS260)&lt;'Summary&amp;Assumptions'!$G$32*$B260,$D260&gt;='Summary&amp;Assumptions'!$D$17,AY$47&gt;=$D260,AY$47&lt;=EDATE($D260,'Summary&amp;Assumptions'!$G$32))*$B260+AND(AY$56&lt;'Summary&amp;Assumptions'!$J$31,AY$47&gt;=$FO260,AY$47&lt;=$FP260)*(('Summary&amp;Assumptions'!$H$25*$C260)*(1+'Summary&amp;Assumptions'!$J$29)^(AY$46-1))+AND(AY$56&lt;'Summary&amp;Assumptions'!$J$31,AY$47&gt;=$FQ260,AY$47&lt;=$FR260)*(('Summary&amp;Assumptions'!$H$25*$C260)*(1+'Summary&amp;Assumptions'!$J$29)^(AY$46-1))</f>
        <v>0</v>
      </c>
      <c r="AU260" s="588">
        <f>AND(AZ$55&gt;0,SUM($E260:AT260)&lt;'Summary&amp;Assumptions'!$G$32*$B260,$D260&gt;='Summary&amp;Assumptions'!$D$17,AZ$47&gt;=$D260,AZ$47&lt;=EDATE($D260,'Summary&amp;Assumptions'!$G$32))*$B260+AND(AZ$56&lt;'Summary&amp;Assumptions'!$J$31,AZ$47&gt;=$FO260,AZ$47&lt;=$FP260)*(('Summary&amp;Assumptions'!$H$25*$C260)*(1+'Summary&amp;Assumptions'!$J$29)^(AZ$46-1))+AND(AZ$56&lt;'Summary&amp;Assumptions'!$J$31,AZ$47&gt;=$FQ260,AZ$47&lt;=$FR260)*(('Summary&amp;Assumptions'!$H$25*$C260)*(1+'Summary&amp;Assumptions'!$J$29)^(AZ$46-1))</f>
        <v>0</v>
      </c>
      <c r="AV260" s="588">
        <f>AND(BA$55&gt;0,SUM($E260:AU260)&lt;'Summary&amp;Assumptions'!$G$32*$B260,$D260&gt;='Summary&amp;Assumptions'!$D$17,BA$47&gt;=$D260,BA$47&lt;=EDATE($D260,'Summary&amp;Assumptions'!$G$32))*$B260+AND(BA$56&lt;'Summary&amp;Assumptions'!$J$31,BA$47&gt;=$FO260,BA$47&lt;=$FP260)*(('Summary&amp;Assumptions'!$H$25*$C260)*(1+'Summary&amp;Assumptions'!$J$29)^(BA$46-1))+AND(BA$56&lt;'Summary&amp;Assumptions'!$J$31,BA$47&gt;=$FQ260,BA$47&lt;=$FR260)*(('Summary&amp;Assumptions'!$H$25*$C260)*(1+'Summary&amp;Assumptions'!$J$29)^(BA$46-1))</f>
        <v>0</v>
      </c>
      <c r="AW260" s="588">
        <f>AND(BB$55&gt;0,SUM($E260:AV260)&lt;'Summary&amp;Assumptions'!$G$32*$B260,$D260&gt;='Summary&amp;Assumptions'!$D$17,BB$47&gt;=$D260,BB$47&lt;=EDATE($D260,'Summary&amp;Assumptions'!$G$32))*$B260+AND(BB$56&lt;'Summary&amp;Assumptions'!$J$31,BB$47&gt;=$FO260,BB$47&lt;=$FP260)*(('Summary&amp;Assumptions'!$H$25*$C260)*(1+'Summary&amp;Assumptions'!$J$29)^(BB$46-1))+AND(BB$56&lt;'Summary&amp;Assumptions'!$J$31,BB$47&gt;=$FQ260,BB$47&lt;=$FR260)*(('Summary&amp;Assumptions'!$H$25*$C260)*(1+'Summary&amp;Assumptions'!$J$29)^(BB$46-1))</f>
        <v>0</v>
      </c>
      <c r="AX260" s="588">
        <f>AND(BC$55&gt;0,SUM($E260:AW260)&lt;'Summary&amp;Assumptions'!$G$32*$B260,$D260&gt;='Summary&amp;Assumptions'!$D$17,BC$47&gt;=$D260,BC$47&lt;=EDATE($D260,'Summary&amp;Assumptions'!$G$32))*$B260+AND(BC$56&lt;'Summary&amp;Assumptions'!$J$31,BC$47&gt;=$FO260,BC$47&lt;=$FP260)*(('Summary&amp;Assumptions'!$H$25*$C260)*(1+'Summary&amp;Assumptions'!$J$29)^(BC$46-1))+AND(BC$56&lt;'Summary&amp;Assumptions'!$J$31,BC$47&gt;=$FQ260,BC$47&lt;=$FR260)*(('Summary&amp;Assumptions'!$H$25*$C260)*(1+'Summary&amp;Assumptions'!$J$29)^(BC$46-1))</f>
        <v>0</v>
      </c>
      <c r="AY260" s="588">
        <f>AND(BD$55&gt;0,SUM($E260:AX260)&lt;'Summary&amp;Assumptions'!$G$32*$B260,$D260&gt;='Summary&amp;Assumptions'!$D$17,BD$47&gt;=$D260,BD$47&lt;=EDATE($D260,'Summary&amp;Assumptions'!$G$32))*$B260+AND(BD$56&lt;'Summary&amp;Assumptions'!$J$31,BD$47&gt;=$FO260,BD$47&lt;=$FP260)*(('Summary&amp;Assumptions'!$H$25*$C260)*(1+'Summary&amp;Assumptions'!$J$29)^(BD$46-1))+AND(BD$56&lt;'Summary&amp;Assumptions'!$J$31,BD$47&gt;=$FQ260,BD$47&lt;=$FR260)*(('Summary&amp;Assumptions'!$H$25*$C260)*(1+'Summary&amp;Assumptions'!$J$29)^(BD$46-1))</f>
        <v>0</v>
      </c>
      <c r="AZ260" s="588">
        <f>AND(BE$55&gt;0,SUM($E260:AY260)&lt;'Summary&amp;Assumptions'!$G$32*$B260,$D260&gt;='Summary&amp;Assumptions'!$D$17,BE$47&gt;=$D260,BE$47&lt;=EDATE($D260,'Summary&amp;Assumptions'!$G$32))*$B260+AND(BE$56&lt;'Summary&amp;Assumptions'!$J$31,BE$47&gt;=$FO260,BE$47&lt;=$FP260)*(('Summary&amp;Assumptions'!$H$25*$C260)*(1+'Summary&amp;Assumptions'!$J$29)^(BE$46-1))+AND(BE$56&lt;'Summary&amp;Assumptions'!$J$31,BE$47&gt;=$FQ260,BE$47&lt;=$FR260)*(('Summary&amp;Assumptions'!$H$25*$C260)*(1+'Summary&amp;Assumptions'!$J$29)^(BE$46-1))</f>
        <v>0</v>
      </c>
      <c r="BA260" s="588">
        <f>AND(BF$55&gt;0,SUM($E260:AZ260)&lt;'Summary&amp;Assumptions'!$G$32*$B260,$D260&gt;='Summary&amp;Assumptions'!$D$17,BF$47&gt;=$D260,BF$47&lt;=EDATE($D260,'Summary&amp;Assumptions'!$G$32))*$B260+AND(BF$56&lt;'Summary&amp;Assumptions'!$J$31,BF$47&gt;=$FO260,BF$47&lt;=$FP260)*(('Summary&amp;Assumptions'!$H$25*$C260)*(1+'Summary&amp;Assumptions'!$J$29)^(BF$46-1))+AND(BF$56&lt;'Summary&amp;Assumptions'!$J$31,BF$47&gt;=$FQ260,BF$47&lt;=$FR260)*(('Summary&amp;Assumptions'!$H$25*$C260)*(1+'Summary&amp;Assumptions'!$J$29)^(BF$46-1))</f>
        <v>0</v>
      </c>
      <c r="BB260" s="588">
        <f>AND(BG$55&gt;0,SUM($E260:BA260)&lt;'Summary&amp;Assumptions'!$G$32*$B260,$D260&gt;='Summary&amp;Assumptions'!$D$17,BG$47&gt;=$D260,BG$47&lt;=EDATE($D260,'Summary&amp;Assumptions'!$G$32))*$B260+AND(BG$56&lt;'Summary&amp;Assumptions'!$J$31,BG$47&gt;=$FO260,BG$47&lt;=$FP260)*(('Summary&amp;Assumptions'!$H$25*$C260)*(1+'Summary&amp;Assumptions'!$J$29)^(BG$46-1))+AND(BG$56&lt;'Summary&amp;Assumptions'!$J$31,BG$47&gt;=$FQ260,BG$47&lt;=$FR260)*(('Summary&amp;Assumptions'!$H$25*$C260)*(1+'Summary&amp;Assumptions'!$J$29)^(BG$46-1))</f>
        <v>0</v>
      </c>
      <c r="BC260" s="588">
        <f>AND(BH$55&gt;0,SUM($E260:BB260)&lt;'Summary&amp;Assumptions'!$G$32*$B260,$D260&gt;='Summary&amp;Assumptions'!$D$17,BH$47&gt;=$D260,BH$47&lt;=EDATE($D260,'Summary&amp;Assumptions'!$G$32))*$B260+AND(BH$56&lt;'Summary&amp;Assumptions'!$J$31,BH$47&gt;=$FO260,BH$47&lt;=$FP260)*(('Summary&amp;Assumptions'!$H$25*$C260)*(1+'Summary&amp;Assumptions'!$J$29)^(BH$46-1))+AND(BH$56&lt;'Summary&amp;Assumptions'!$J$31,BH$47&gt;=$FQ260,BH$47&lt;=$FR260)*(('Summary&amp;Assumptions'!$H$25*$C260)*(1+'Summary&amp;Assumptions'!$J$29)^(BH$46-1))</f>
        <v>0</v>
      </c>
      <c r="BD260" s="588">
        <f>AND(BI$55&gt;0,SUM($E260:BC260)&lt;'Summary&amp;Assumptions'!$G$32*$B260,$D260&gt;='Summary&amp;Assumptions'!$D$17,BI$47&gt;=$D260,BI$47&lt;=EDATE($D260,'Summary&amp;Assumptions'!$G$32))*$B260+AND(BI$56&lt;'Summary&amp;Assumptions'!$J$31,BI$47&gt;=$FO260,BI$47&lt;=$FP260)*(('Summary&amp;Assumptions'!$H$25*$C260)*(1+'Summary&amp;Assumptions'!$J$29)^(BI$46-1))+AND(BI$56&lt;'Summary&amp;Assumptions'!$J$31,BI$47&gt;=$FQ260,BI$47&lt;=$FR260)*(('Summary&amp;Assumptions'!$H$25*$C260)*(1+'Summary&amp;Assumptions'!$J$29)^(BI$46-1))</f>
        <v>0</v>
      </c>
      <c r="BE260" s="588">
        <f>AND(BJ$55&gt;0,SUM($E260:BD260)&lt;'Summary&amp;Assumptions'!$G$32*$B260,$D260&gt;='Summary&amp;Assumptions'!$D$17,BJ$47&gt;=$D260,BJ$47&lt;=EDATE($D260,'Summary&amp;Assumptions'!$G$32))*$B260+AND(BJ$56&lt;'Summary&amp;Assumptions'!$J$31,BJ$47&gt;=$FO260,BJ$47&lt;=$FP260)*(('Summary&amp;Assumptions'!$H$25*$C260)*(1+'Summary&amp;Assumptions'!$J$29)^(BJ$46-1))+AND(BJ$56&lt;'Summary&amp;Assumptions'!$J$31,BJ$47&gt;=$FQ260,BJ$47&lt;=$FR260)*(('Summary&amp;Assumptions'!$H$25*$C260)*(1+'Summary&amp;Assumptions'!$J$29)^(BJ$46-1))</f>
        <v>0</v>
      </c>
      <c r="BF260" s="588">
        <f>AND(BK$55&gt;0,SUM($E260:BE260)&lt;'Summary&amp;Assumptions'!$G$32*$B260,$D260&gt;='Summary&amp;Assumptions'!$D$17,BK$47&gt;=$D260,BK$47&lt;=EDATE($D260,'Summary&amp;Assumptions'!$G$32))*$B260+AND(BK$56&lt;'Summary&amp;Assumptions'!$J$31,BK$47&gt;=$FO260,BK$47&lt;=$FP260)*(('Summary&amp;Assumptions'!$H$25*$C260)*(1+'Summary&amp;Assumptions'!$J$29)^(BK$46-1))+AND(BK$56&lt;'Summary&amp;Assumptions'!$J$31,BK$47&gt;=$FQ260,BK$47&lt;=$FR260)*(('Summary&amp;Assumptions'!$H$25*$C260)*(1+'Summary&amp;Assumptions'!$J$29)^(BK$46-1))</f>
        <v>0</v>
      </c>
      <c r="BG260" s="588">
        <f>AND(BL$55&gt;0,SUM($E260:BF260)&lt;'Summary&amp;Assumptions'!$G$32*$B260,$D260&gt;='Summary&amp;Assumptions'!$D$17,BL$47&gt;=$D260,BL$47&lt;=EDATE($D260,'Summary&amp;Assumptions'!$G$32))*$B260+AND(BL$56&lt;'Summary&amp;Assumptions'!$J$31,BL$47&gt;=$FO260,BL$47&lt;=$FP260)*(('Summary&amp;Assumptions'!$H$25*$C260)*(1+'Summary&amp;Assumptions'!$J$29)^(BL$46-1))+AND(BL$56&lt;'Summary&amp;Assumptions'!$J$31,BL$47&gt;=$FQ260,BL$47&lt;=$FR260)*(('Summary&amp;Assumptions'!$H$25*$C260)*(1+'Summary&amp;Assumptions'!$J$29)^(BL$46-1))</f>
        <v>0</v>
      </c>
      <c r="BH260" s="588">
        <f>AND(BM$55&gt;0,SUM($E260:BG260)&lt;'Summary&amp;Assumptions'!$G$32*$B260,$D260&gt;='Summary&amp;Assumptions'!$D$17,BM$47&gt;=$D260,BM$47&lt;=EDATE($D260,'Summary&amp;Assumptions'!$G$32))*$B260+AND(BM$56&lt;'Summary&amp;Assumptions'!$J$31,BM$47&gt;=$FO260,BM$47&lt;=$FP260)*(('Summary&amp;Assumptions'!$H$25*$C260)*(1+'Summary&amp;Assumptions'!$J$29)^(BM$46-1))+AND(BM$56&lt;'Summary&amp;Assumptions'!$J$31,BM$47&gt;=$FQ260,BM$47&lt;=$FR260)*(('Summary&amp;Assumptions'!$H$25*$C260)*(1+'Summary&amp;Assumptions'!$J$29)^(BM$46-1))</f>
        <v>0</v>
      </c>
      <c r="BI260" s="588">
        <f>AND(BN$55&gt;0,SUM($E260:BH260)&lt;'Summary&amp;Assumptions'!$G$32*$B260,$D260&gt;='Summary&amp;Assumptions'!$D$17,BN$47&gt;=$D260,BN$47&lt;=EDATE($D260,'Summary&amp;Assumptions'!$G$32))*$B260+AND(BN$56&lt;'Summary&amp;Assumptions'!$J$31,BN$47&gt;=$FO260,BN$47&lt;=$FP260)*(('Summary&amp;Assumptions'!$H$25*$C260)*(1+'Summary&amp;Assumptions'!$J$29)^(BN$46-1))+AND(BN$56&lt;'Summary&amp;Assumptions'!$J$31,BN$47&gt;=$FQ260,BN$47&lt;=$FR260)*(('Summary&amp;Assumptions'!$H$25*$C260)*(1+'Summary&amp;Assumptions'!$J$29)^(BN$46-1))</f>
        <v>0</v>
      </c>
      <c r="BJ260" s="588">
        <f>AND(BO$55&gt;0,SUM($E260:BI260)&lt;'Summary&amp;Assumptions'!$G$32*$B260,$D260&gt;='Summary&amp;Assumptions'!$D$17,BO$47&gt;=$D260,BO$47&lt;=EDATE($D260,'Summary&amp;Assumptions'!$G$32))*$B260+AND(BO$56&lt;'Summary&amp;Assumptions'!$J$31,BO$47&gt;=$FO260,BO$47&lt;=$FP260)*(('Summary&amp;Assumptions'!$H$25*$C260)*(1+'Summary&amp;Assumptions'!$J$29)^(BO$46-1))+AND(BO$56&lt;'Summary&amp;Assumptions'!$J$31,BO$47&gt;=$FQ260,BO$47&lt;=$FR260)*(('Summary&amp;Assumptions'!$H$25*$C260)*(1+'Summary&amp;Assumptions'!$J$29)^(BO$46-1))</f>
        <v>0</v>
      </c>
      <c r="BK260" s="588">
        <f>AND(BP$55&gt;0,SUM($E260:BJ260)&lt;'Summary&amp;Assumptions'!$G$32*$B260,$D260&gt;='Summary&amp;Assumptions'!$D$17,BP$47&gt;=$D260,BP$47&lt;=EDATE($D260,'Summary&amp;Assumptions'!$G$32))*$B260+AND(BP$56&lt;'Summary&amp;Assumptions'!$J$31,BP$47&gt;=$FO260,BP$47&lt;=$FP260)*(('Summary&amp;Assumptions'!$H$25*$C260)*(1+'Summary&amp;Assumptions'!$J$29)^(BP$46-1))+AND(BP$56&lt;'Summary&amp;Assumptions'!$J$31,BP$47&gt;=$FQ260,BP$47&lt;=$FR260)*(('Summary&amp;Assumptions'!$H$25*$C260)*(1+'Summary&amp;Assumptions'!$J$29)^(BP$46-1))</f>
        <v>0</v>
      </c>
      <c r="BL260" s="588">
        <f>AND(BQ$55&gt;0,SUM($E260:BK260)&lt;'Summary&amp;Assumptions'!$G$32*$B260,$D260&gt;='Summary&amp;Assumptions'!$D$17,BQ$47&gt;=$D260,BQ$47&lt;=EDATE($D260,'Summary&amp;Assumptions'!$G$32))*$B260+AND(BQ$56&lt;'Summary&amp;Assumptions'!$J$31,BQ$47&gt;=$FO260,BQ$47&lt;=$FP260)*(('Summary&amp;Assumptions'!$H$25*$C260)*(1+'Summary&amp;Assumptions'!$J$29)^(BQ$46-1))+AND(BQ$56&lt;'Summary&amp;Assumptions'!$J$31,BQ$47&gt;=$FQ260,BQ$47&lt;=$FR260)*(('Summary&amp;Assumptions'!$H$25*$C260)*(1+'Summary&amp;Assumptions'!$J$29)^(BQ$46-1))</f>
        <v>0</v>
      </c>
      <c r="BM260" s="588">
        <f>AND(BR$55&gt;0,SUM($E260:BL260)&lt;'Summary&amp;Assumptions'!$G$32*$B260,$D260&gt;='Summary&amp;Assumptions'!$D$17,BR$47&gt;=$D260,BR$47&lt;=EDATE($D260,'Summary&amp;Assumptions'!$G$32))*$B260+AND(BR$56&lt;'Summary&amp;Assumptions'!$J$31,BR$47&gt;=$FO260,BR$47&lt;=$FP260)*(('Summary&amp;Assumptions'!$H$25*$C260)*(1+'Summary&amp;Assumptions'!$J$29)^(BR$46-1))+AND(BR$56&lt;'Summary&amp;Assumptions'!$J$31,BR$47&gt;=$FQ260,BR$47&lt;=$FR260)*(('Summary&amp;Assumptions'!$H$25*$C260)*(1+'Summary&amp;Assumptions'!$J$29)^(BR$46-1))</f>
        <v>0</v>
      </c>
      <c r="BN260" s="588">
        <f>AND(BS$55&gt;0,SUM($E260:BM260)&lt;'Summary&amp;Assumptions'!$G$32*$B260,$D260&gt;='Summary&amp;Assumptions'!$D$17,BS$47&gt;=$D260,BS$47&lt;=EDATE($D260,'Summary&amp;Assumptions'!$G$32))*$B260+AND(BS$56&lt;'Summary&amp;Assumptions'!$J$31,BS$47&gt;=$FO260,BS$47&lt;=$FP260)*(('Summary&amp;Assumptions'!$H$25*$C260)*(1+'Summary&amp;Assumptions'!$J$29)^(BS$46-1))+AND(BS$56&lt;'Summary&amp;Assumptions'!$J$31,BS$47&gt;=$FQ260,BS$47&lt;=$FR260)*(('Summary&amp;Assumptions'!$H$25*$C260)*(1+'Summary&amp;Assumptions'!$J$29)^(BS$46-1))</f>
        <v>0</v>
      </c>
      <c r="BO260" s="588">
        <f>AND(BT$55&gt;0,SUM($E260:BN260)&lt;'Summary&amp;Assumptions'!$G$32*$B260,$D260&gt;='Summary&amp;Assumptions'!$D$17,BT$47&gt;=$D260,BT$47&lt;=EDATE($D260,'Summary&amp;Assumptions'!$G$32))*$B260+AND(BT$56&lt;'Summary&amp;Assumptions'!$J$31,BT$47&gt;=$FO260,BT$47&lt;=$FP260)*(('Summary&amp;Assumptions'!$H$25*$C260)*(1+'Summary&amp;Assumptions'!$J$29)^(BT$46-1))+AND(BT$56&lt;'Summary&amp;Assumptions'!$J$31,BT$47&gt;=$FQ260,BT$47&lt;=$FR260)*(('Summary&amp;Assumptions'!$H$25*$C260)*(1+'Summary&amp;Assumptions'!$J$29)^(BT$46-1))</f>
        <v>0</v>
      </c>
      <c r="BP260" s="588">
        <f>AND(BU$55&gt;0,SUM($E260:BO260)&lt;'Summary&amp;Assumptions'!$G$32*$B260,$D260&gt;='Summary&amp;Assumptions'!$D$17,BU$47&gt;=$D260,BU$47&lt;=EDATE($D260,'Summary&amp;Assumptions'!$G$32))*$B260+AND(BU$56&lt;'Summary&amp;Assumptions'!$J$31,BU$47&gt;=$FO260,BU$47&lt;=$FP260)*(('Summary&amp;Assumptions'!$H$25*$C260)*(1+'Summary&amp;Assumptions'!$J$29)^(BU$46-1))+AND(BU$56&lt;'Summary&amp;Assumptions'!$J$31,BU$47&gt;=$FQ260,BU$47&lt;=$FR260)*(('Summary&amp;Assumptions'!$H$25*$C260)*(1+'Summary&amp;Assumptions'!$J$29)^(BU$46-1))</f>
        <v>0</v>
      </c>
      <c r="BQ260" s="588">
        <f>AND(BV$55&gt;0,SUM($E260:BP260)&lt;'Summary&amp;Assumptions'!$G$32*$B260,$D260&gt;='Summary&amp;Assumptions'!$D$17,BV$47&gt;=$D260,BV$47&lt;=EDATE($D260,'Summary&amp;Assumptions'!$G$32))*$B260+AND(BV$56&lt;'Summary&amp;Assumptions'!$J$31,BV$47&gt;=$FO260,BV$47&lt;=$FP260)*(('Summary&amp;Assumptions'!$H$25*$C260)*(1+'Summary&amp;Assumptions'!$J$29)^(BV$46-1))+AND(BV$56&lt;'Summary&amp;Assumptions'!$J$31,BV$47&gt;=$FQ260,BV$47&lt;=$FR260)*(('Summary&amp;Assumptions'!$H$25*$C260)*(1+'Summary&amp;Assumptions'!$J$29)^(BV$46-1))</f>
        <v>0</v>
      </c>
      <c r="BR260" s="588">
        <f>AND(BW$55&gt;0,SUM($E260:BQ260)&lt;'Summary&amp;Assumptions'!$G$32*$B260,$D260&gt;='Summary&amp;Assumptions'!$D$17,BW$47&gt;=$D260,BW$47&lt;=EDATE($D260,'Summary&amp;Assumptions'!$G$32))*$B260+AND(BW$56&lt;'Summary&amp;Assumptions'!$J$31,BW$47&gt;=$FO260,BW$47&lt;=$FP260)*(('Summary&amp;Assumptions'!$H$25*$C260)*(1+'Summary&amp;Assumptions'!$J$29)^(BW$46-1))+AND(BW$56&lt;'Summary&amp;Assumptions'!$J$31,BW$47&gt;=$FQ260,BW$47&lt;=$FR260)*(('Summary&amp;Assumptions'!$H$25*$C260)*(1+'Summary&amp;Assumptions'!$J$29)^(BW$46-1))</f>
        <v>0</v>
      </c>
      <c r="BS260" s="588">
        <f>AND(BX$55&gt;0,SUM($E260:BR260)&lt;'Summary&amp;Assumptions'!$G$32*$B260,$D260&gt;='Summary&amp;Assumptions'!$D$17,BX$47&gt;=$D260,BX$47&lt;=EDATE($D260,'Summary&amp;Assumptions'!$G$32))*$B260+AND(BX$56&lt;'Summary&amp;Assumptions'!$J$31,BX$47&gt;=$FO260,BX$47&lt;=$FP260)*(('Summary&amp;Assumptions'!$H$25*$C260)*(1+'Summary&amp;Assumptions'!$J$29)^(BX$46-1))+AND(BX$56&lt;'Summary&amp;Assumptions'!$J$31,BX$47&gt;=$FQ260,BX$47&lt;=$FR260)*(('Summary&amp;Assumptions'!$H$25*$C260)*(1+'Summary&amp;Assumptions'!$J$29)^(BX$46-1))</f>
        <v>0</v>
      </c>
      <c r="BT260" s="588">
        <f>AND(BY$55&gt;0,SUM($E260:BS260)&lt;'Summary&amp;Assumptions'!$G$32*$B260,$D260&gt;='Summary&amp;Assumptions'!$D$17,BY$47&gt;=$D260,BY$47&lt;=EDATE($D260,'Summary&amp;Assumptions'!$G$32))*$B260+AND(BY$56&lt;'Summary&amp;Assumptions'!$J$31,BY$47&gt;=$FO260,BY$47&lt;=$FP260)*(('Summary&amp;Assumptions'!$H$25*$C260)*(1+'Summary&amp;Assumptions'!$J$29)^(BY$46-1))+AND(BY$56&lt;'Summary&amp;Assumptions'!$J$31,BY$47&gt;=$FQ260,BY$47&lt;=$FR260)*(('Summary&amp;Assumptions'!$H$25*$C260)*(1+'Summary&amp;Assumptions'!$J$29)^(BY$46-1))</f>
        <v>0</v>
      </c>
      <c r="BU260" s="588">
        <f>AND(BZ$55&gt;0,SUM($E260:BT260)&lt;'Summary&amp;Assumptions'!$G$32*$B260,$D260&gt;='Summary&amp;Assumptions'!$D$17,BZ$47&gt;=$D260,BZ$47&lt;=EDATE($D260,'Summary&amp;Assumptions'!$G$32))*$B260+AND(BZ$56&lt;'Summary&amp;Assumptions'!$J$31,BZ$47&gt;=$FO260,BZ$47&lt;=$FP260)*(('Summary&amp;Assumptions'!$H$25*$C260)*(1+'Summary&amp;Assumptions'!$J$29)^(BZ$46-1))+AND(BZ$56&lt;'Summary&amp;Assumptions'!$J$31,BZ$47&gt;=$FQ260,BZ$47&lt;=$FR260)*(('Summary&amp;Assumptions'!$H$25*$C260)*(1+'Summary&amp;Assumptions'!$J$29)^(BZ$46-1))</f>
        <v>0</v>
      </c>
      <c r="BV260" s="588">
        <f>AND(CA$55&gt;0,SUM($E260:BU260)&lt;'Summary&amp;Assumptions'!$G$32*$B260,$D260&gt;='Summary&amp;Assumptions'!$D$17,CA$47&gt;=$D260,CA$47&lt;=EDATE($D260,'Summary&amp;Assumptions'!$G$32))*$B260+AND(CA$56&lt;'Summary&amp;Assumptions'!$J$31,CA$47&gt;=$FO260,CA$47&lt;=$FP260)*(('Summary&amp;Assumptions'!$H$25*$C260)*(1+'Summary&amp;Assumptions'!$J$29)^(CA$46-1))+AND(CA$56&lt;'Summary&amp;Assumptions'!$J$31,CA$47&gt;=$FQ260,CA$47&lt;=$FR260)*(('Summary&amp;Assumptions'!$H$25*$C260)*(1+'Summary&amp;Assumptions'!$J$29)^(CA$46-1))</f>
        <v>0</v>
      </c>
      <c r="BW260" s="588">
        <f>AND(CB$55&gt;0,SUM($E260:BV260)&lt;'Summary&amp;Assumptions'!$G$32*$B260,$D260&gt;='Summary&amp;Assumptions'!$D$17,CB$47&gt;=$D260,CB$47&lt;=EDATE($D260,'Summary&amp;Assumptions'!$G$32))*$B260+AND(CB$56&lt;'Summary&amp;Assumptions'!$J$31,CB$47&gt;=$FO260,CB$47&lt;=$FP260)*(('Summary&amp;Assumptions'!$H$25*$C260)*(1+'Summary&amp;Assumptions'!$J$29)^(CB$46-1))+AND(CB$56&lt;'Summary&amp;Assumptions'!$J$31,CB$47&gt;=$FQ260,CB$47&lt;=$FR260)*(('Summary&amp;Assumptions'!$H$25*$C260)*(1+'Summary&amp;Assumptions'!$J$29)^(CB$46-1))</f>
        <v>0</v>
      </c>
      <c r="BX260" s="588">
        <f>AND(CC$55&gt;0,SUM($E260:BW260)&lt;'Summary&amp;Assumptions'!$G$32*$B260,$D260&gt;='Summary&amp;Assumptions'!$D$17,CC$47&gt;=$D260,CC$47&lt;=EDATE($D260,'Summary&amp;Assumptions'!$G$32))*$B260+AND(CC$56&lt;'Summary&amp;Assumptions'!$J$31,CC$47&gt;=$FO260,CC$47&lt;=$FP260)*(('Summary&amp;Assumptions'!$H$25*$C260)*(1+'Summary&amp;Assumptions'!$J$29)^(CC$46-1))+AND(CC$56&lt;'Summary&amp;Assumptions'!$J$31,CC$47&gt;=$FQ260,CC$47&lt;=$FR260)*(('Summary&amp;Assumptions'!$H$25*$C260)*(1+'Summary&amp;Assumptions'!$J$29)^(CC$46-1))</f>
        <v>0</v>
      </c>
      <c r="BY260" s="588">
        <f>AND(CD$55&gt;0,SUM($E260:BX260)&lt;'Summary&amp;Assumptions'!$G$32*$B260,$D260&gt;='Summary&amp;Assumptions'!$D$17,CD$47&gt;=$D260,CD$47&lt;=EDATE($D260,'Summary&amp;Assumptions'!$G$32))*$B260+AND(CD$56&lt;'Summary&amp;Assumptions'!$J$31,CD$47&gt;=$FO260,CD$47&lt;=$FP260)*(('Summary&amp;Assumptions'!$H$25*$C260)*(1+'Summary&amp;Assumptions'!$J$29)^(CD$46-1))+AND(CD$56&lt;'Summary&amp;Assumptions'!$J$31,CD$47&gt;=$FQ260,CD$47&lt;=$FR260)*(('Summary&amp;Assumptions'!$H$25*$C260)*(1+'Summary&amp;Assumptions'!$J$29)^(CD$46-1))</f>
        <v>0</v>
      </c>
      <c r="BZ260" s="588">
        <f>AND(CE$55&gt;0,SUM($E260:BY260)&lt;'Summary&amp;Assumptions'!$G$32*$B260,$D260&gt;='Summary&amp;Assumptions'!$D$17,CE$47&gt;=$D260,CE$47&lt;=EDATE($D260,'Summary&amp;Assumptions'!$G$32))*$B260+AND(CE$56&lt;'Summary&amp;Assumptions'!$J$31,CE$47&gt;=$FO260,CE$47&lt;=$FP260)*(('Summary&amp;Assumptions'!$H$25*$C260)*(1+'Summary&amp;Assumptions'!$J$29)^(CE$46-1))+AND(CE$56&lt;'Summary&amp;Assumptions'!$J$31,CE$47&gt;=$FQ260,CE$47&lt;=$FR260)*(('Summary&amp;Assumptions'!$H$25*$C260)*(1+'Summary&amp;Assumptions'!$J$29)^(CE$46-1))</f>
        <v>0</v>
      </c>
      <c r="CA260" s="588">
        <f>AND(CF$55&gt;0,SUM($E260:BZ260)&lt;'Summary&amp;Assumptions'!$G$32*$B260,$D260&gt;='Summary&amp;Assumptions'!$D$17,CF$47&gt;=$D260,CF$47&lt;=EDATE($D260,'Summary&amp;Assumptions'!$G$32))*$B260+AND(CF$56&lt;'Summary&amp;Assumptions'!$J$31,CF$47&gt;=$FO260,CF$47&lt;=$FP260)*(('Summary&amp;Assumptions'!$H$25*$C260)*(1+'Summary&amp;Assumptions'!$J$29)^(CF$46-1))+AND(CF$56&lt;'Summary&amp;Assumptions'!$J$31,CF$47&gt;=$FQ260,CF$47&lt;=$FR260)*(('Summary&amp;Assumptions'!$H$25*$C260)*(1+'Summary&amp;Assumptions'!$J$29)^(CF$46-1))</f>
        <v>0</v>
      </c>
      <c r="CB260" s="588">
        <f>AND(CG$55&gt;0,SUM($E260:CA260)&lt;'Summary&amp;Assumptions'!$G$32*$B260,$D260&gt;='Summary&amp;Assumptions'!$D$17,CG$47&gt;=$D260,CG$47&lt;=EDATE($D260,'Summary&amp;Assumptions'!$G$32))*$B260+AND(CG$56&lt;'Summary&amp;Assumptions'!$J$31,CG$47&gt;=$FO260,CG$47&lt;=$FP260)*(('Summary&amp;Assumptions'!$H$25*$C260)*(1+'Summary&amp;Assumptions'!$J$29)^(CG$46-1))+AND(CG$56&lt;'Summary&amp;Assumptions'!$J$31,CG$47&gt;=$FQ260,CG$47&lt;=$FR260)*(('Summary&amp;Assumptions'!$H$25*$C260)*(1+'Summary&amp;Assumptions'!$J$29)^(CG$46-1))</f>
        <v>0</v>
      </c>
      <c r="CC260" s="588">
        <f>AND(CH$55&gt;0,SUM($E260:CB260)&lt;'Summary&amp;Assumptions'!$G$32*$B260,$D260&gt;='Summary&amp;Assumptions'!$D$17,CH$47&gt;=$D260,CH$47&lt;=EDATE($D260,'Summary&amp;Assumptions'!$G$32))*$B260+AND(CH$56&lt;'Summary&amp;Assumptions'!$J$31,CH$47&gt;=$FO260,CH$47&lt;=$FP260)*(('Summary&amp;Assumptions'!$H$25*$C260)*(1+'Summary&amp;Assumptions'!$J$29)^(CH$46-1))+AND(CH$56&lt;'Summary&amp;Assumptions'!$J$31,CH$47&gt;=$FQ260,CH$47&lt;=$FR260)*(('Summary&amp;Assumptions'!$H$25*$C260)*(1+'Summary&amp;Assumptions'!$J$29)^(CH$46-1))</f>
        <v>0</v>
      </c>
      <c r="CD260" s="588">
        <f>AND(CI$55&gt;0,SUM($E260:CC260)&lt;'Summary&amp;Assumptions'!$G$32*$B260,$D260&gt;='Summary&amp;Assumptions'!$D$17,CI$47&gt;=$D260,CI$47&lt;=EDATE($D260,'Summary&amp;Assumptions'!$G$32))*$B260+AND(CI$56&lt;'Summary&amp;Assumptions'!$J$31,CI$47&gt;=$FO260,CI$47&lt;=$FP260)*(('Summary&amp;Assumptions'!$H$25*$C260)*(1+'Summary&amp;Assumptions'!$J$29)^(CI$46-1))+AND(CI$56&lt;'Summary&amp;Assumptions'!$J$31,CI$47&gt;=$FQ260,CI$47&lt;=$FR260)*(('Summary&amp;Assumptions'!$H$25*$C260)*(1+'Summary&amp;Assumptions'!$J$29)^(CI$46-1))</f>
        <v>0</v>
      </c>
      <c r="CE260" s="588">
        <f>AND(CJ$55&gt;0,SUM($E260:CD260)&lt;'Summary&amp;Assumptions'!$G$32*$B260,$D260&gt;='Summary&amp;Assumptions'!$D$17,CJ$47&gt;=$D260,CJ$47&lt;=EDATE($D260,'Summary&amp;Assumptions'!$G$32))*$B260+AND(CJ$56&lt;'Summary&amp;Assumptions'!$J$31,CJ$47&gt;=$FO260,CJ$47&lt;=$FP260)*(('Summary&amp;Assumptions'!$H$25*$C260)*(1+'Summary&amp;Assumptions'!$J$29)^(CJ$46-1))+AND(CJ$56&lt;'Summary&amp;Assumptions'!$J$31,CJ$47&gt;=$FQ260,CJ$47&lt;=$FR260)*(('Summary&amp;Assumptions'!$H$25*$C260)*(1+'Summary&amp;Assumptions'!$J$29)^(CJ$46-1))</f>
        <v>0</v>
      </c>
      <c r="CF260" s="588">
        <f>AND(CK$55&gt;0,SUM($E260:CE260)&lt;'Summary&amp;Assumptions'!$G$32*$B260,$D260&gt;='Summary&amp;Assumptions'!$D$17,CK$47&gt;=$D260,CK$47&lt;=EDATE($D260,'Summary&amp;Assumptions'!$G$32))*$B260+AND(CK$56&lt;'Summary&amp;Assumptions'!$J$31,CK$47&gt;=$FO260,CK$47&lt;=$FP260)*(('Summary&amp;Assumptions'!$H$25*$C260)*(1+'Summary&amp;Assumptions'!$J$29)^(CK$46-1))+AND(CK$56&lt;'Summary&amp;Assumptions'!$J$31,CK$47&gt;=$FQ260,CK$47&lt;=$FR260)*(('Summary&amp;Assumptions'!$H$25*$C260)*(1+'Summary&amp;Assumptions'!$J$29)^(CK$46-1))</f>
        <v>0</v>
      </c>
      <c r="CG260" s="588">
        <f>AND(CL$55&gt;0,SUM($E260:CF260)&lt;'Summary&amp;Assumptions'!$G$32*$B260,$D260&gt;='Summary&amp;Assumptions'!$D$17,CL$47&gt;=$D260,CL$47&lt;=EDATE($D260,'Summary&amp;Assumptions'!$G$32))*$B260+AND(CL$56&lt;'Summary&amp;Assumptions'!$J$31,CL$47&gt;=$FO260,CL$47&lt;=$FP260)*(('Summary&amp;Assumptions'!$H$25*$C260)*(1+'Summary&amp;Assumptions'!$J$29)^(CL$46-1))+AND(CL$56&lt;'Summary&amp;Assumptions'!$J$31,CL$47&gt;=$FQ260,CL$47&lt;=$FR260)*(('Summary&amp;Assumptions'!$H$25*$C260)*(1+'Summary&amp;Assumptions'!$J$29)^(CL$46-1))</f>
        <v>0</v>
      </c>
      <c r="CH260" s="588">
        <f>AND(CM$55&gt;0,SUM($E260:CG260)&lt;'Summary&amp;Assumptions'!$G$32*$B260,$D260&gt;='Summary&amp;Assumptions'!$D$17,CM$47&gt;=$D260,CM$47&lt;=EDATE($D260,'Summary&amp;Assumptions'!$G$32))*$B260+AND(CM$56&lt;'Summary&amp;Assumptions'!$J$31,CM$47&gt;=$FO260,CM$47&lt;=$FP260)*(('Summary&amp;Assumptions'!$H$25*$C260)*(1+'Summary&amp;Assumptions'!$J$29)^(CM$46-1))+AND(CM$56&lt;'Summary&amp;Assumptions'!$J$31,CM$47&gt;=$FQ260,CM$47&lt;=$FR260)*(('Summary&amp;Assumptions'!$H$25*$C260)*(1+'Summary&amp;Assumptions'!$J$29)^(CM$46-1))</f>
        <v>0</v>
      </c>
      <c r="CI260" s="588">
        <f>AND(CN$55&gt;0,SUM($E260:CH260)&lt;'Summary&amp;Assumptions'!$G$32*$B260,$D260&gt;='Summary&amp;Assumptions'!$D$17,CN$47&gt;=$D260,CN$47&lt;=EDATE($D260,'Summary&amp;Assumptions'!$G$32))*$B260+AND(CN$56&lt;'Summary&amp;Assumptions'!$J$31,CN$47&gt;=$FO260,CN$47&lt;=$FP260)*(('Summary&amp;Assumptions'!$H$25*$C260)*(1+'Summary&amp;Assumptions'!$J$29)^(CN$46-1))+AND(CN$56&lt;'Summary&amp;Assumptions'!$J$31,CN$47&gt;=$FQ260,CN$47&lt;=$FR260)*(('Summary&amp;Assumptions'!$H$25*$C260)*(1+'Summary&amp;Assumptions'!$J$29)^(CN$46-1))</f>
        <v>0</v>
      </c>
      <c r="CJ260" s="588">
        <f>AND(CO$55&gt;0,SUM($E260:CI260)&lt;'Summary&amp;Assumptions'!$G$32*$B260,$D260&gt;='Summary&amp;Assumptions'!$D$17,CO$47&gt;=$D260,CO$47&lt;=EDATE($D260,'Summary&amp;Assumptions'!$G$32))*$B260+AND(CO$56&lt;'Summary&amp;Assumptions'!$J$31,CO$47&gt;=$FO260,CO$47&lt;=$FP260)*(('Summary&amp;Assumptions'!$H$25*$C260)*(1+'Summary&amp;Assumptions'!$J$29)^(CO$46-1))+AND(CO$56&lt;'Summary&amp;Assumptions'!$J$31,CO$47&gt;=$FQ260,CO$47&lt;=$FR260)*(('Summary&amp;Assumptions'!$H$25*$C260)*(1+'Summary&amp;Assumptions'!$J$29)^(CO$46-1))</f>
        <v>0</v>
      </c>
      <c r="CK260" s="588">
        <f>AND(CP$55&gt;0,SUM($E260:CJ260)&lt;'Summary&amp;Assumptions'!$G$32*$B260,$D260&gt;='Summary&amp;Assumptions'!$D$17,CP$47&gt;=$D260,CP$47&lt;=EDATE($D260,'Summary&amp;Assumptions'!$G$32))*$B260+AND(CP$56&lt;'Summary&amp;Assumptions'!$J$31,CP$47&gt;=$FO260,CP$47&lt;=$FP260)*(('Summary&amp;Assumptions'!$H$25*$C260)*(1+'Summary&amp;Assumptions'!$J$29)^(CP$46-1))+AND(CP$56&lt;'Summary&amp;Assumptions'!$J$31,CP$47&gt;=$FQ260,CP$47&lt;=$FR260)*(('Summary&amp;Assumptions'!$H$25*$C260)*(1+'Summary&amp;Assumptions'!$J$29)^(CP$46-1))</f>
        <v>0</v>
      </c>
      <c r="CL260" s="588">
        <f>AND(CQ$55&gt;0,SUM($E260:CK260)&lt;'Summary&amp;Assumptions'!$G$32*$B260,$D260&gt;='Summary&amp;Assumptions'!$D$17,CQ$47&gt;=$D260,CQ$47&lt;=EDATE($D260,'Summary&amp;Assumptions'!$G$32))*$B260+AND(CQ$56&lt;'Summary&amp;Assumptions'!$J$31,CQ$47&gt;=$FO260,CQ$47&lt;=$FP260)*(('Summary&amp;Assumptions'!$H$25*$C260)*(1+'Summary&amp;Assumptions'!$J$29)^(CQ$46-1))+AND(CQ$56&lt;'Summary&amp;Assumptions'!$J$31,CQ$47&gt;=$FQ260,CQ$47&lt;=$FR260)*(('Summary&amp;Assumptions'!$H$25*$C260)*(1+'Summary&amp;Assumptions'!$J$29)^(CQ$46-1))</f>
        <v>0</v>
      </c>
      <c r="CM260" s="588">
        <f>AND(CR$55&gt;0,SUM($E260:CL260)&lt;'Summary&amp;Assumptions'!$G$32*$B260,$D260&gt;='Summary&amp;Assumptions'!$D$17,CR$47&gt;=$D260,CR$47&lt;=EDATE($D260,'Summary&amp;Assumptions'!$G$32))*$B260+AND(CR$56&lt;'Summary&amp;Assumptions'!$J$31,CR$47&gt;=$FO260,CR$47&lt;=$FP260)*(('Summary&amp;Assumptions'!$H$25*$C260)*(1+'Summary&amp;Assumptions'!$J$29)^(CR$46-1))+AND(CR$56&lt;'Summary&amp;Assumptions'!$J$31,CR$47&gt;=$FQ260,CR$47&lt;=$FR260)*(('Summary&amp;Assumptions'!$H$25*$C260)*(1+'Summary&amp;Assumptions'!$J$29)^(CR$46-1))</f>
        <v>0</v>
      </c>
      <c r="CN260" s="588">
        <f>AND(CS$55&gt;0,SUM($E260:CM260)&lt;'Summary&amp;Assumptions'!$G$32*$B260,$D260&gt;='Summary&amp;Assumptions'!$D$17,CS$47&gt;=$D260,CS$47&lt;=EDATE($D260,'Summary&amp;Assumptions'!$G$32))*$B260+AND(CS$56&lt;'Summary&amp;Assumptions'!$J$31,CS$47&gt;=$FO260,CS$47&lt;=$FP260)*(('Summary&amp;Assumptions'!$H$25*$C260)*(1+'Summary&amp;Assumptions'!$J$29)^(CS$46-1))+AND(CS$56&lt;'Summary&amp;Assumptions'!$J$31,CS$47&gt;=$FQ260,CS$47&lt;=$FR260)*(('Summary&amp;Assumptions'!$H$25*$C260)*(1+'Summary&amp;Assumptions'!$J$29)^(CS$46-1))</f>
        <v>0</v>
      </c>
      <c r="CO260" s="588">
        <f>AND(CT$55&gt;0,SUM($E260:CN260)&lt;'Summary&amp;Assumptions'!$G$32*$B260,$D260&gt;='Summary&amp;Assumptions'!$D$17,CT$47&gt;=$D260,CT$47&lt;=EDATE($D260,'Summary&amp;Assumptions'!$G$32))*$B260+AND(CT$56&lt;'Summary&amp;Assumptions'!$J$31,CT$47&gt;=$FO260,CT$47&lt;=$FP260)*(('Summary&amp;Assumptions'!$H$25*$C260)*(1+'Summary&amp;Assumptions'!$J$29)^(CT$46-1))+AND(CT$56&lt;'Summary&amp;Assumptions'!$J$31,CT$47&gt;=$FQ260,CT$47&lt;=$FR260)*(('Summary&amp;Assumptions'!$H$25*$C260)*(1+'Summary&amp;Assumptions'!$J$29)^(CT$46-1))</f>
        <v>0</v>
      </c>
      <c r="CP260" s="588">
        <f>AND(CU$55&gt;0,SUM($E260:CO260)&lt;'Summary&amp;Assumptions'!$G$32*$B260,$D260&gt;='Summary&amp;Assumptions'!$D$17,CU$47&gt;=$D260,CU$47&lt;=EDATE($D260,'Summary&amp;Assumptions'!$G$32))*$B260+AND(CU$56&lt;'Summary&amp;Assumptions'!$J$31,CU$47&gt;=$FO260,CU$47&lt;=$FP260)*(('Summary&amp;Assumptions'!$H$25*$C260)*(1+'Summary&amp;Assumptions'!$J$29)^(CU$46-1))+AND(CU$56&lt;'Summary&amp;Assumptions'!$J$31,CU$47&gt;=$FQ260,CU$47&lt;=$FR260)*(('Summary&amp;Assumptions'!$H$25*$C260)*(1+'Summary&amp;Assumptions'!$J$29)^(CU$46-1))</f>
        <v>0</v>
      </c>
      <c r="CQ260" s="588">
        <f>AND(CV$55&gt;0,SUM($E260:CP260)&lt;'Summary&amp;Assumptions'!$G$32*$B260,$D260&gt;='Summary&amp;Assumptions'!$D$17,CV$47&gt;=$D260,CV$47&lt;=EDATE($D260,'Summary&amp;Assumptions'!$G$32))*$B260+AND(CV$56&lt;'Summary&amp;Assumptions'!$J$31,CV$47&gt;=$FO260,CV$47&lt;=$FP260)*(('Summary&amp;Assumptions'!$H$25*$C260)*(1+'Summary&amp;Assumptions'!$J$29)^(CV$46-1))+AND(CV$56&lt;'Summary&amp;Assumptions'!$J$31,CV$47&gt;=$FQ260,CV$47&lt;=$FR260)*(('Summary&amp;Assumptions'!$H$25*$C260)*(1+'Summary&amp;Assumptions'!$J$29)^(CV$46-1))</f>
        <v>0</v>
      </c>
      <c r="CR260" s="588">
        <f>AND(CW$55&gt;0,SUM($E260:CQ260)&lt;'Summary&amp;Assumptions'!$G$32*$B260,$D260&gt;='Summary&amp;Assumptions'!$D$17,CW$47&gt;=$D260,CW$47&lt;=EDATE($D260,'Summary&amp;Assumptions'!$G$32))*$B260+AND(CW$56&lt;'Summary&amp;Assumptions'!$J$31,CW$47&gt;=$FO260,CW$47&lt;=$FP260)*(('Summary&amp;Assumptions'!$H$25*$C260)*(1+'Summary&amp;Assumptions'!$J$29)^(CW$46-1))+AND(CW$56&lt;'Summary&amp;Assumptions'!$J$31,CW$47&gt;=$FQ260,CW$47&lt;=$FR260)*(('Summary&amp;Assumptions'!$H$25*$C260)*(1+'Summary&amp;Assumptions'!$J$29)^(CW$46-1))</f>
        <v>0</v>
      </c>
      <c r="CS260" s="588">
        <f>AND(CX$55&gt;0,SUM($E260:CR260)&lt;'Summary&amp;Assumptions'!$G$32*$B260,$D260&gt;='Summary&amp;Assumptions'!$D$17,CX$47&gt;=$D260,CX$47&lt;=EDATE($D260,'Summary&amp;Assumptions'!$G$32))*$B260+AND(CX$56&lt;'Summary&amp;Assumptions'!$J$31,CX$47&gt;=$FO260,CX$47&lt;=$FP260)*(('Summary&amp;Assumptions'!$H$25*$C260)*(1+'Summary&amp;Assumptions'!$J$29)^(CX$46-1))+AND(CX$56&lt;'Summary&amp;Assumptions'!$J$31,CX$47&gt;=$FQ260,CX$47&lt;=$FR260)*(('Summary&amp;Assumptions'!$H$25*$C260)*(1+'Summary&amp;Assumptions'!$J$29)^(CX$46-1))</f>
        <v>0</v>
      </c>
      <c r="CT260" s="588">
        <f>AND(CY$55&gt;0,SUM($E260:CS260)&lt;'Summary&amp;Assumptions'!$G$32*$B260,$D260&gt;='Summary&amp;Assumptions'!$D$17,CY$47&gt;=$D260,CY$47&lt;=EDATE($D260,'Summary&amp;Assumptions'!$G$32))*$B260+AND(CY$56&lt;'Summary&amp;Assumptions'!$J$31,CY$47&gt;=$FO260,CY$47&lt;=$FP260)*(('Summary&amp;Assumptions'!$H$25*$C260)*(1+'Summary&amp;Assumptions'!$J$29)^(CY$46-1))+AND(CY$56&lt;'Summary&amp;Assumptions'!$J$31,CY$47&gt;=$FQ260,CY$47&lt;=$FR260)*(('Summary&amp;Assumptions'!$H$25*$C260)*(1+'Summary&amp;Assumptions'!$J$29)^(CY$46-1))</f>
        <v>0</v>
      </c>
      <c r="CU260" s="588">
        <f>AND(CZ$55&gt;0,SUM($E260:CT260)&lt;'Summary&amp;Assumptions'!$G$32*$B260,$D260&gt;='Summary&amp;Assumptions'!$D$17,CZ$47&gt;=$D260,CZ$47&lt;=EDATE($D260,'Summary&amp;Assumptions'!$G$32))*$B260+AND(CZ$56&lt;'Summary&amp;Assumptions'!$J$31,CZ$47&gt;=$FO260,CZ$47&lt;=$FP260)*(('Summary&amp;Assumptions'!$H$25*$C260)*(1+'Summary&amp;Assumptions'!$J$29)^(CZ$46-1))+AND(CZ$56&lt;'Summary&amp;Assumptions'!$J$31,CZ$47&gt;=$FQ260,CZ$47&lt;=$FR260)*(('Summary&amp;Assumptions'!$H$25*$C260)*(1+'Summary&amp;Assumptions'!$J$29)^(CZ$46-1))</f>
        <v>0</v>
      </c>
      <c r="CV260" s="588">
        <f>AND(DA$55&gt;0,SUM($E260:CU260)&lt;'Summary&amp;Assumptions'!$G$32*$B260,$D260&gt;='Summary&amp;Assumptions'!$D$17,DA$47&gt;=$D260,DA$47&lt;=EDATE($D260,'Summary&amp;Assumptions'!$G$32))*$B260+AND(DA$56&lt;'Summary&amp;Assumptions'!$J$31,DA$47&gt;=$FO260,DA$47&lt;=$FP260)*(('Summary&amp;Assumptions'!$H$25*$C260)*(1+'Summary&amp;Assumptions'!$J$29)^(DA$46-1))+AND(DA$56&lt;'Summary&amp;Assumptions'!$J$31,DA$47&gt;=$FQ260,DA$47&lt;=$FR260)*(('Summary&amp;Assumptions'!$H$25*$C260)*(1+'Summary&amp;Assumptions'!$J$29)^(DA$46-1))</f>
        <v>0</v>
      </c>
      <c r="CW260" s="588">
        <f>AND(DB$55&gt;0,SUM($E260:CV260)&lt;'Summary&amp;Assumptions'!$G$32*$B260,$D260&gt;='Summary&amp;Assumptions'!$D$17,DB$47&gt;=$D260,DB$47&lt;=EDATE($D260,'Summary&amp;Assumptions'!$G$32))*$B260+AND(DB$56&lt;'Summary&amp;Assumptions'!$J$31,DB$47&gt;=$FO260,DB$47&lt;=$FP260)*(('Summary&amp;Assumptions'!$H$25*$C260)*(1+'Summary&amp;Assumptions'!$J$29)^(DB$46-1))+AND(DB$56&lt;'Summary&amp;Assumptions'!$J$31,DB$47&gt;=$FQ260,DB$47&lt;=$FR260)*(('Summary&amp;Assumptions'!$H$25*$C260)*(1+'Summary&amp;Assumptions'!$J$29)^(DB$46-1))</f>
        <v>0</v>
      </c>
      <c r="CX260" s="588">
        <f>AND(DC$55&gt;0,SUM($E260:CW260)&lt;'Summary&amp;Assumptions'!$G$32*$B260,$D260&gt;='Summary&amp;Assumptions'!$D$17,DC$47&gt;=$D260,DC$47&lt;=EDATE($D260,'Summary&amp;Assumptions'!$G$32))*$B260+AND(DC$56&lt;'Summary&amp;Assumptions'!$J$31,DC$47&gt;=$FO260,DC$47&lt;=$FP260)*(('Summary&amp;Assumptions'!$H$25*$C260)*(1+'Summary&amp;Assumptions'!$J$29)^(DC$46-1))+AND(DC$56&lt;'Summary&amp;Assumptions'!$J$31,DC$47&gt;=$FQ260,DC$47&lt;=$FR260)*(('Summary&amp;Assumptions'!$H$25*$C260)*(1+'Summary&amp;Assumptions'!$J$29)^(DC$46-1))</f>
        <v>0</v>
      </c>
      <c r="CY260" s="588">
        <f>AND(DD$55&gt;0,SUM($E260:CX260)&lt;'Summary&amp;Assumptions'!$G$32*$B260,$D260&gt;='Summary&amp;Assumptions'!$D$17,DD$47&gt;=$D260,DD$47&lt;=EDATE($D260,'Summary&amp;Assumptions'!$G$32))*$B260+AND(DD$56&lt;'Summary&amp;Assumptions'!$J$31,DD$47&gt;=$FO260,DD$47&lt;=$FP260)*(('Summary&amp;Assumptions'!$H$25*$C260)*(1+'Summary&amp;Assumptions'!$J$29)^(DD$46-1))+AND(DD$56&lt;'Summary&amp;Assumptions'!$J$31,DD$47&gt;=$FQ260,DD$47&lt;=$FR260)*(('Summary&amp;Assumptions'!$H$25*$C260)*(1+'Summary&amp;Assumptions'!$J$29)^(DD$46-1))</f>
        <v>0</v>
      </c>
      <c r="CZ260" s="588">
        <f>AND(DE$55&gt;0,SUM($E260:CY260)&lt;'Summary&amp;Assumptions'!$G$32*$B260,$D260&gt;='Summary&amp;Assumptions'!$D$17,DE$47&gt;=$D260,DE$47&lt;=EDATE($D260,'Summary&amp;Assumptions'!$G$32))*$B260+AND(DE$56&lt;'Summary&amp;Assumptions'!$J$31,DE$47&gt;=$FO260,DE$47&lt;=$FP260)*(('Summary&amp;Assumptions'!$H$25*$C260)*(1+'Summary&amp;Assumptions'!$J$29)^(DE$46-1))+AND(DE$56&lt;'Summary&amp;Assumptions'!$J$31,DE$47&gt;=$FQ260,DE$47&lt;=$FR260)*(('Summary&amp;Assumptions'!$H$25*$C260)*(1+'Summary&amp;Assumptions'!$J$29)^(DE$46-1))</f>
        <v>0</v>
      </c>
      <c r="DA260" s="588">
        <f>AND(DF$55&gt;0,SUM($E260:CZ260)&lt;'Summary&amp;Assumptions'!$G$32*$B260,$D260&gt;='Summary&amp;Assumptions'!$D$17,DF$47&gt;=$D260,DF$47&lt;=EDATE($D260,'Summary&amp;Assumptions'!$G$32))*$B260+AND(DF$56&lt;'Summary&amp;Assumptions'!$J$31,DF$47&gt;=$FO260,DF$47&lt;=$FP260)*(('Summary&amp;Assumptions'!$H$25*$C260)*(1+'Summary&amp;Assumptions'!$J$29)^(DF$46-1))+AND(DF$56&lt;'Summary&amp;Assumptions'!$J$31,DF$47&gt;=$FQ260,DF$47&lt;=$FR260)*(('Summary&amp;Assumptions'!$H$25*$C260)*(1+'Summary&amp;Assumptions'!$J$29)^(DF$46-1))</f>
        <v>0</v>
      </c>
      <c r="DB260" s="588">
        <f>AND(DG$55&gt;0,SUM($E260:DA260)&lt;'Summary&amp;Assumptions'!$G$32*$B260,$D260&gt;='Summary&amp;Assumptions'!$D$17,DG$47&gt;=$D260,DG$47&lt;=EDATE($D260,'Summary&amp;Assumptions'!$G$32))*$B260+AND(DG$56&lt;'Summary&amp;Assumptions'!$J$31,DG$47&gt;=$FO260,DG$47&lt;=$FP260)*(('Summary&amp;Assumptions'!$H$25*$C260)*(1+'Summary&amp;Assumptions'!$J$29)^(DG$46-1))+AND(DG$56&lt;'Summary&amp;Assumptions'!$J$31,DG$47&gt;=$FQ260,DG$47&lt;=$FR260)*(('Summary&amp;Assumptions'!$H$25*$C260)*(1+'Summary&amp;Assumptions'!$J$29)^(DG$46-1))</f>
        <v>0</v>
      </c>
      <c r="DC260" s="588">
        <f>AND(DH$55&gt;0,SUM($E260:DB260)&lt;'Summary&amp;Assumptions'!$G$32*$B260,$D260&gt;='Summary&amp;Assumptions'!$D$17,DH$47&gt;=$D260,DH$47&lt;=EDATE($D260,'Summary&amp;Assumptions'!$G$32))*$B260+AND(DH$56&lt;'Summary&amp;Assumptions'!$J$31,DH$47&gt;=$FO260,DH$47&lt;=$FP260)*(('Summary&amp;Assumptions'!$H$25*$C260)*(1+'Summary&amp;Assumptions'!$J$29)^(DH$46-1))+AND(DH$56&lt;'Summary&amp;Assumptions'!$J$31,DH$47&gt;=$FQ260,DH$47&lt;=$FR260)*(('Summary&amp;Assumptions'!$H$25*$C260)*(1+'Summary&amp;Assumptions'!$J$29)^(DH$46-1))</f>
        <v>0</v>
      </c>
      <c r="DD260" s="588">
        <f>AND(DI$55&gt;0,SUM($E260:DC260)&lt;'Summary&amp;Assumptions'!$G$32*$B260,$D260&gt;='Summary&amp;Assumptions'!$D$17,DI$47&gt;=$D260,DI$47&lt;=EDATE($D260,'Summary&amp;Assumptions'!$G$32))*$B260+AND(DI$56&lt;'Summary&amp;Assumptions'!$J$31,DI$47&gt;=$FO260,DI$47&lt;=$FP260)*(('Summary&amp;Assumptions'!$H$25*$C260)*(1+'Summary&amp;Assumptions'!$J$29)^(DI$46-1))+AND(DI$56&lt;'Summary&amp;Assumptions'!$J$31,DI$47&gt;=$FQ260,DI$47&lt;=$FR260)*(('Summary&amp;Assumptions'!$H$25*$C260)*(1+'Summary&amp;Assumptions'!$J$29)^(DI$46-1))</f>
        <v>0</v>
      </c>
      <c r="DE260" s="588">
        <f>AND(DJ$55&gt;0,SUM($E260:DD260)&lt;'Summary&amp;Assumptions'!$G$32*$B260,$D260&gt;='Summary&amp;Assumptions'!$D$17,DJ$47&gt;=$D260,DJ$47&lt;=EDATE($D260,'Summary&amp;Assumptions'!$G$32))*$B260+AND(DJ$56&lt;'Summary&amp;Assumptions'!$J$31,DJ$47&gt;=$FO260,DJ$47&lt;=$FP260)*(('Summary&amp;Assumptions'!$H$25*$C260)*(1+'Summary&amp;Assumptions'!$J$29)^(DJ$46-1))+AND(DJ$56&lt;'Summary&amp;Assumptions'!$J$31,DJ$47&gt;=$FQ260,DJ$47&lt;=$FR260)*(('Summary&amp;Assumptions'!$H$25*$C260)*(1+'Summary&amp;Assumptions'!$J$29)^(DJ$46-1))</f>
        <v>0</v>
      </c>
      <c r="DF260" s="588">
        <f>AND(DK$55&gt;0,SUM($E260:DE260)&lt;'Summary&amp;Assumptions'!$G$32*$B260,$D260&gt;='Summary&amp;Assumptions'!$D$17,DK$47&gt;=$D260,DK$47&lt;=EDATE($D260,'Summary&amp;Assumptions'!$G$32))*$B260+AND(DK$56&lt;'Summary&amp;Assumptions'!$J$31,DK$47&gt;=$FO260,DK$47&lt;=$FP260)*(('Summary&amp;Assumptions'!$H$25*$C260)*(1+'Summary&amp;Assumptions'!$J$29)^(DK$46-1))+AND(DK$56&lt;'Summary&amp;Assumptions'!$J$31,DK$47&gt;=$FQ260,DK$47&lt;=$FR260)*(('Summary&amp;Assumptions'!$H$25*$C260)*(1+'Summary&amp;Assumptions'!$J$29)^(DK$46-1))</f>
        <v>0</v>
      </c>
      <c r="DG260" s="588">
        <f>AND(DL$55&gt;0,SUM($E260:DF260)&lt;'Summary&amp;Assumptions'!$G$32*$B260,$D260&gt;='Summary&amp;Assumptions'!$D$17,DL$47&gt;=$D260,DL$47&lt;=EDATE($D260,'Summary&amp;Assumptions'!$G$32))*$B260+AND(DL$56&lt;'Summary&amp;Assumptions'!$J$31,DL$47&gt;=$FO260,DL$47&lt;=$FP260)*(('Summary&amp;Assumptions'!$H$25*$C260)*(1+'Summary&amp;Assumptions'!$J$29)^(DL$46-1))+AND(DL$56&lt;'Summary&amp;Assumptions'!$J$31,DL$47&gt;=$FQ260,DL$47&lt;=$FR260)*(('Summary&amp;Assumptions'!$H$25*$C260)*(1+'Summary&amp;Assumptions'!$J$29)^(DL$46-1))</f>
        <v>0</v>
      </c>
      <c r="DH260" s="588">
        <f>AND(DM$55&gt;0,SUM($E260:DG260)&lt;'Summary&amp;Assumptions'!$G$32*$B260,$D260&gt;='Summary&amp;Assumptions'!$D$17,DM$47&gt;=$D260,DM$47&lt;=EDATE($D260,'Summary&amp;Assumptions'!$G$32))*$B260+AND(DM$56&lt;'Summary&amp;Assumptions'!$J$31,DM$47&gt;=$FO260,DM$47&lt;=$FP260)*(('Summary&amp;Assumptions'!$H$25*$C260)*(1+'Summary&amp;Assumptions'!$J$29)^(DM$46-1))+AND(DM$56&lt;'Summary&amp;Assumptions'!$J$31,DM$47&gt;=$FQ260,DM$47&lt;=$FR260)*(('Summary&amp;Assumptions'!$H$25*$C260)*(1+'Summary&amp;Assumptions'!$J$29)^(DM$46-1))</f>
        <v>0</v>
      </c>
      <c r="DI260" s="588">
        <f>AND(DN$55&gt;0,SUM($E260:DH260)&lt;'Summary&amp;Assumptions'!$G$32*$B260,$D260&gt;='Summary&amp;Assumptions'!$D$17,DN$47&gt;=$D260,DN$47&lt;=EDATE($D260,'Summary&amp;Assumptions'!$G$32))*$B260+AND(DN$56&lt;'Summary&amp;Assumptions'!$J$31,DN$47&gt;=$FO260,DN$47&lt;=$FP260)*(('Summary&amp;Assumptions'!$H$25*$C260)*(1+'Summary&amp;Assumptions'!$J$29)^(DN$46-1))+AND(DN$56&lt;'Summary&amp;Assumptions'!$J$31,DN$47&gt;=$FQ260,DN$47&lt;=$FR260)*(('Summary&amp;Assumptions'!$H$25*$C260)*(1+'Summary&amp;Assumptions'!$J$29)^(DN$46-1))</f>
        <v>0</v>
      </c>
      <c r="DJ260" s="588">
        <f>AND(DO$55&gt;0,SUM($E260:DI260)&lt;'Summary&amp;Assumptions'!$G$32*$B260,$D260&gt;='Summary&amp;Assumptions'!$D$17,DO$47&gt;=$D260,DO$47&lt;=EDATE($D260,'Summary&amp;Assumptions'!$G$32))*$B260+AND(DO$56&lt;'Summary&amp;Assumptions'!$J$31,DO$47&gt;=$FO260,DO$47&lt;=$FP260)*(('Summary&amp;Assumptions'!$H$25*$C260)*(1+'Summary&amp;Assumptions'!$J$29)^(DO$46-1))+AND(DO$56&lt;'Summary&amp;Assumptions'!$J$31,DO$47&gt;=$FQ260,DO$47&lt;=$FR260)*(('Summary&amp;Assumptions'!$H$25*$C260)*(1+'Summary&amp;Assumptions'!$J$29)^(DO$46-1))</f>
        <v>0</v>
      </c>
      <c r="DK260" s="588">
        <f>AND(DP$55&gt;0,SUM($E260:DJ260)&lt;'Summary&amp;Assumptions'!$G$32*$B260,$D260&gt;='Summary&amp;Assumptions'!$D$17,DP$47&gt;=$D260,DP$47&lt;=EDATE($D260,'Summary&amp;Assumptions'!$G$32))*$B260+AND(DP$56&lt;'Summary&amp;Assumptions'!$J$31,DP$47&gt;=$FO260,DP$47&lt;=$FP260)*(('Summary&amp;Assumptions'!$H$25*$C260)*(1+'Summary&amp;Assumptions'!$J$29)^(DP$46-1))+AND(DP$56&lt;'Summary&amp;Assumptions'!$J$31,DP$47&gt;=$FQ260,DP$47&lt;=$FR260)*(('Summary&amp;Assumptions'!$H$25*$C260)*(1+'Summary&amp;Assumptions'!$J$29)^(DP$46-1))</f>
        <v>0</v>
      </c>
      <c r="DL260" s="588">
        <f>AND(DQ$55&gt;0,SUM($E260:DK260)&lt;'Summary&amp;Assumptions'!$G$32*$B260,$D260&gt;='Summary&amp;Assumptions'!$D$17,DQ$47&gt;=$D260,DQ$47&lt;=EDATE($D260,'Summary&amp;Assumptions'!$G$32))*$B260+AND(DQ$56&lt;'Summary&amp;Assumptions'!$J$31,DQ$47&gt;=$FO260,DQ$47&lt;=$FP260)*(('Summary&amp;Assumptions'!$H$25*$C260)*(1+'Summary&amp;Assumptions'!$J$29)^(DQ$46-1))+AND(DQ$56&lt;'Summary&amp;Assumptions'!$J$31,DQ$47&gt;=$FQ260,DQ$47&lt;=$FR260)*(('Summary&amp;Assumptions'!$H$25*$C260)*(1+'Summary&amp;Assumptions'!$J$29)^(DQ$46-1))</f>
        <v>0</v>
      </c>
      <c r="DM260" s="588">
        <f>AND(DR$55&gt;0,SUM($E260:DL260)&lt;'Summary&amp;Assumptions'!$G$32*$B260,$D260&gt;='Summary&amp;Assumptions'!$D$17,DR$47&gt;=$D260,DR$47&lt;=EDATE($D260,'Summary&amp;Assumptions'!$G$32))*$B260+AND(DR$56&lt;'Summary&amp;Assumptions'!$J$31,DR$47&gt;=$FO260,DR$47&lt;=$FP260)*(('Summary&amp;Assumptions'!$H$25*$C260)*(1+'Summary&amp;Assumptions'!$J$29)^(DR$46-1))+AND(DR$56&lt;'Summary&amp;Assumptions'!$J$31,DR$47&gt;=$FQ260,DR$47&lt;=$FR260)*(('Summary&amp;Assumptions'!$H$25*$C260)*(1+'Summary&amp;Assumptions'!$J$29)^(DR$46-1))</f>
        <v>0</v>
      </c>
      <c r="DN260" s="588">
        <f>AND(DS$55&gt;0,SUM($E260:DM260)&lt;'Summary&amp;Assumptions'!$G$32*$B260,$D260&gt;='Summary&amp;Assumptions'!$D$17,DS$47&gt;=$D260,DS$47&lt;=EDATE($D260,'Summary&amp;Assumptions'!$G$32))*$B260+AND(DS$56&lt;'Summary&amp;Assumptions'!$J$31,DS$47&gt;=$FO260,DS$47&lt;=$FP260)*(('Summary&amp;Assumptions'!$H$25*$C260)*(1+'Summary&amp;Assumptions'!$J$29)^(DS$46-1))+AND(DS$56&lt;'Summary&amp;Assumptions'!$J$31,DS$47&gt;=$FQ260,DS$47&lt;=$FR260)*(('Summary&amp;Assumptions'!$H$25*$C260)*(1+'Summary&amp;Assumptions'!$J$29)^(DS$46-1))</f>
        <v>0</v>
      </c>
      <c r="DO260" s="588">
        <f>AND(DT$55&gt;0,SUM($E260:DN260)&lt;'Summary&amp;Assumptions'!$G$32*$B260,$D260&gt;='Summary&amp;Assumptions'!$D$17,DT$47&gt;=$D260,DT$47&lt;=EDATE($D260,'Summary&amp;Assumptions'!$G$32))*$B260+AND(DT$56&lt;'Summary&amp;Assumptions'!$J$31,DT$47&gt;=$FO260,DT$47&lt;=$FP260)*(('Summary&amp;Assumptions'!$H$25*$C260)*(1+'Summary&amp;Assumptions'!$J$29)^(DT$46-1))+AND(DT$56&lt;'Summary&amp;Assumptions'!$J$31,DT$47&gt;=$FQ260,DT$47&lt;=$FR260)*(('Summary&amp;Assumptions'!$H$25*$C260)*(1+'Summary&amp;Assumptions'!$J$29)^(DT$46-1))</f>
        <v>0</v>
      </c>
      <c r="DP260" s="588">
        <f>AND(DU$55&gt;0,SUM($E260:DO260)&lt;'Summary&amp;Assumptions'!$G$32*$B260,$D260&gt;='Summary&amp;Assumptions'!$D$17,DU$47&gt;=$D260,DU$47&lt;=EDATE($D260,'Summary&amp;Assumptions'!$G$32))*$B260+AND(DU$56&lt;'Summary&amp;Assumptions'!$J$31,DU$47&gt;=$FO260,DU$47&lt;=$FP260)*(('Summary&amp;Assumptions'!$H$25*$C260)*(1+'Summary&amp;Assumptions'!$J$29)^(DU$46-1))+AND(DU$56&lt;'Summary&amp;Assumptions'!$J$31,DU$47&gt;=$FQ260,DU$47&lt;=$FR260)*(('Summary&amp;Assumptions'!$H$25*$C260)*(1+'Summary&amp;Assumptions'!$J$29)^(DU$46-1))</f>
        <v>0</v>
      </c>
      <c r="DQ260" s="588">
        <f>AND(DV$55&gt;0,SUM($E260:DP260)&lt;'Summary&amp;Assumptions'!$G$32*$B260,$D260&gt;='Summary&amp;Assumptions'!$D$17,DV$47&gt;=$D260,DV$47&lt;=EDATE($D260,'Summary&amp;Assumptions'!$G$32))*$B260+AND(DV$56&lt;'Summary&amp;Assumptions'!$J$31,DV$47&gt;=$FO260,DV$47&lt;=$FP260)*(('Summary&amp;Assumptions'!$H$25*$C260)*(1+'Summary&amp;Assumptions'!$J$29)^(DV$46-1))+AND(DV$56&lt;'Summary&amp;Assumptions'!$J$31,DV$47&gt;=$FQ260,DV$47&lt;=$FR260)*(('Summary&amp;Assumptions'!$H$25*$C260)*(1+'Summary&amp;Assumptions'!$J$29)^(DV$46-1))</f>
        <v>0</v>
      </c>
      <c r="DR260" s="588">
        <f>AND(DW$55&gt;0,SUM($E260:DQ260)&lt;'Summary&amp;Assumptions'!$G$32*$B260,$D260&gt;='Summary&amp;Assumptions'!$D$17,DW$47&gt;=$D260,DW$47&lt;=EDATE($D260,'Summary&amp;Assumptions'!$G$32))*$B260+AND(DW$56&lt;'Summary&amp;Assumptions'!$J$31,DW$47&gt;=$FO260,DW$47&lt;=$FP260)*(('Summary&amp;Assumptions'!$H$25*$C260)*(1+'Summary&amp;Assumptions'!$J$29)^(DW$46-1))+AND(DW$56&lt;'Summary&amp;Assumptions'!$J$31,DW$47&gt;=$FQ260,DW$47&lt;=$FR260)*(('Summary&amp;Assumptions'!$H$25*$C260)*(1+'Summary&amp;Assumptions'!$J$29)^(DW$46-1))</f>
        <v>0</v>
      </c>
      <c r="DS260" s="588">
        <f>AND(DX$55&gt;0,SUM($E260:DR260)&lt;'Summary&amp;Assumptions'!$G$32*$B260,$D260&gt;='Summary&amp;Assumptions'!$D$17,DX$47&gt;=$D260,DX$47&lt;=EDATE($D260,'Summary&amp;Assumptions'!$G$32))*$B260+AND(DX$56&lt;'Summary&amp;Assumptions'!$J$31,DX$47&gt;=$FO260,DX$47&lt;=$FP260)*(('Summary&amp;Assumptions'!$H$25*$C260)*(1+'Summary&amp;Assumptions'!$J$29)^(DX$46-1))+AND(DX$56&lt;'Summary&amp;Assumptions'!$J$31,DX$47&gt;=$FQ260,DX$47&lt;=$FR260)*(('Summary&amp;Assumptions'!$H$25*$C260)*(1+'Summary&amp;Assumptions'!$J$29)^(DX$46-1))</f>
        <v>0</v>
      </c>
      <c r="DT260" s="588">
        <f>AND(DY$55&gt;0,SUM($E260:DS260)&lt;'Summary&amp;Assumptions'!$G$32*$B260,$D260&gt;='Summary&amp;Assumptions'!$D$17,DY$47&gt;=$D260,DY$47&lt;=EDATE($D260,'Summary&amp;Assumptions'!$G$32))*$B260+AND(DY$56&lt;'Summary&amp;Assumptions'!$J$31,DY$47&gt;=$FO260,DY$47&lt;=$FP260)*(('Summary&amp;Assumptions'!$H$25*$C260)*(1+'Summary&amp;Assumptions'!$J$29)^(DY$46-1))+AND(DY$56&lt;'Summary&amp;Assumptions'!$J$31,DY$47&gt;=$FQ260,DY$47&lt;=$FR260)*(('Summary&amp;Assumptions'!$H$25*$C260)*(1+'Summary&amp;Assumptions'!$J$29)^(DY$46-1))</f>
        <v>0</v>
      </c>
      <c r="DU260" s="588">
        <f>AND(DZ$55&gt;0,SUM($E260:DT260)&lt;'Summary&amp;Assumptions'!$G$32*$B260,$D260&gt;='Summary&amp;Assumptions'!$D$17,DZ$47&gt;=$D260,DZ$47&lt;=EDATE($D260,'Summary&amp;Assumptions'!$G$32))*$B260+AND(DZ$56&lt;'Summary&amp;Assumptions'!$J$31,DZ$47&gt;=$FO260,DZ$47&lt;=$FP260)*(('Summary&amp;Assumptions'!$H$25*$C260)*(1+'Summary&amp;Assumptions'!$J$29)^(DZ$46-1))+AND(DZ$56&lt;'Summary&amp;Assumptions'!$J$31,DZ$47&gt;=$FQ260,DZ$47&lt;=$FR260)*(('Summary&amp;Assumptions'!$H$25*$C260)*(1+'Summary&amp;Assumptions'!$J$29)^(DZ$46-1))</f>
        <v>0</v>
      </c>
      <c r="DV260" s="588">
        <f>AND(EA$55&gt;0,SUM($E260:DU260)&lt;'Summary&amp;Assumptions'!$G$32*$B260,$D260&gt;='Summary&amp;Assumptions'!$D$17,EA$47&gt;=$D260,EA$47&lt;=EDATE($D260,'Summary&amp;Assumptions'!$G$32))*$B260+AND(EA$56&lt;'Summary&amp;Assumptions'!$J$31,EA$47&gt;=$FO260,EA$47&lt;=$FP260)*(('Summary&amp;Assumptions'!$H$25*$C260)*(1+'Summary&amp;Assumptions'!$J$29)^(EA$46-1))+AND(EA$56&lt;'Summary&amp;Assumptions'!$J$31,EA$47&gt;=$FQ260,EA$47&lt;=$FR260)*(('Summary&amp;Assumptions'!$H$25*$C260)*(1+'Summary&amp;Assumptions'!$J$29)^(EA$46-1))</f>
        <v>0</v>
      </c>
      <c r="DW260" s="588">
        <f>AND(EB$55&gt;0,SUM($E260:DV260)&lt;'Summary&amp;Assumptions'!$G$32*$B260,$D260&gt;='Summary&amp;Assumptions'!$D$17,EB$47&gt;=$D260,EB$47&lt;=EDATE($D260,'Summary&amp;Assumptions'!$G$32))*$B260+AND(EB$56&lt;'Summary&amp;Assumptions'!$J$31,EB$47&gt;=$FO260,EB$47&lt;=$FP260)*(('Summary&amp;Assumptions'!$H$25*$C260)*(1+'Summary&amp;Assumptions'!$J$29)^(EB$46-1))+AND(EB$56&lt;'Summary&amp;Assumptions'!$J$31,EB$47&gt;=$FQ260,EB$47&lt;=$FR260)*(('Summary&amp;Assumptions'!$H$25*$C260)*(1+'Summary&amp;Assumptions'!$J$29)^(EB$46-1))</f>
        <v>0</v>
      </c>
      <c r="DX260" s="588">
        <f>AND(EC$55&gt;0,SUM($E260:DW260)&lt;'Summary&amp;Assumptions'!$G$32*$B260,$D260&gt;='Summary&amp;Assumptions'!$D$17,EC$47&gt;=$D260,EC$47&lt;=EDATE($D260,'Summary&amp;Assumptions'!$G$32))*$B260+AND(EC$56&lt;'Summary&amp;Assumptions'!$J$31,EC$47&gt;=$FO260,EC$47&lt;=$FP260)*(('Summary&amp;Assumptions'!$H$25*$C260)*(1+'Summary&amp;Assumptions'!$J$29)^(EC$46-1))+AND(EC$56&lt;'Summary&amp;Assumptions'!$J$31,EC$47&gt;=$FQ260,EC$47&lt;=$FR260)*(('Summary&amp;Assumptions'!$H$25*$C260)*(1+'Summary&amp;Assumptions'!$J$29)^(EC$46-1))</f>
        <v>0</v>
      </c>
      <c r="DY260" s="588">
        <f>AND(ED$55&gt;0,SUM($E260:DX260)&lt;'Summary&amp;Assumptions'!$G$32*$B260,$D260&gt;='Summary&amp;Assumptions'!$D$17,ED$47&gt;=$D260,ED$47&lt;=EDATE($D260,'Summary&amp;Assumptions'!$G$32))*$B260+AND(ED$56&lt;'Summary&amp;Assumptions'!$J$31,ED$47&gt;=$FO260,ED$47&lt;=$FP260)*(('Summary&amp;Assumptions'!$H$25*$C260)*(1+'Summary&amp;Assumptions'!$J$29)^(ED$46-1))+AND(ED$56&lt;'Summary&amp;Assumptions'!$J$31,ED$47&gt;=$FQ260,ED$47&lt;=$FR260)*(('Summary&amp;Assumptions'!$H$25*$C260)*(1+'Summary&amp;Assumptions'!$J$29)^(ED$46-1))</f>
        <v>0</v>
      </c>
      <c r="DZ260" s="588">
        <f>AND(EE$55&gt;0,SUM($E260:DY260)&lt;'Summary&amp;Assumptions'!$G$32*$B260,$D260&gt;='Summary&amp;Assumptions'!$D$17,EE$47&gt;=$D260,EE$47&lt;=EDATE($D260,'Summary&amp;Assumptions'!$G$32))*$B260+AND(EE$56&lt;'Summary&amp;Assumptions'!$J$31,EE$47&gt;=$FO260,EE$47&lt;=$FP260)*(('Summary&amp;Assumptions'!$H$25*$C260)*(1+'Summary&amp;Assumptions'!$J$29)^(EE$46-1))+AND(EE$56&lt;'Summary&amp;Assumptions'!$J$31,EE$47&gt;=$FQ260,EE$47&lt;=$FR260)*(('Summary&amp;Assumptions'!$H$25*$C260)*(1+'Summary&amp;Assumptions'!$J$29)^(EE$46-1))</f>
        <v>0</v>
      </c>
      <c r="EA260" s="588">
        <f>AND(EF$55&gt;0,SUM($E260:DZ260)&lt;'Summary&amp;Assumptions'!$G$32*$B260,$D260&gt;='Summary&amp;Assumptions'!$D$17,EF$47&gt;=$D260,EF$47&lt;=EDATE($D260,'Summary&amp;Assumptions'!$G$32))*$B260+AND(EF$56&lt;'Summary&amp;Assumptions'!$J$31,EF$47&gt;=$FO260,EF$47&lt;=$FP260)*(('Summary&amp;Assumptions'!$H$25*$C260)*(1+'Summary&amp;Assumptions'!$J$29)^(EF$46-1))+AND(EF$56&lt;'Summary&amp;Assumptions'!$J$31,EF$47&gt;=$FQ260,EF$47&lt;=$FR260)*(('Summary&amp;Assumptions'!$H$25*$C260)*(1+'Summary&amp;Assumptions'!$J$29)^(EF$46-1))</f>
        <v>0</v>
      </c>
      <c r="EB260" s="588">
        <f>AND(EG$55&gt;0,SUM($E260:EA260)&lt;'Summary&amp;Assumptions'!$G$32*$B260,$D260&gt;='Summary&amp;Assumptions'!$D$17,EG$47&gt;=$D260,EG$47&lt;=EDATE($D260,'Summary&amp;Assumptions'!$G$32))*$B260+AND(EG$56&lt;'Summary&amp;Assumptions'!$J$31,EG$47&gt;=$FO260,EG$47&lt;=$FP260)*(('Summary&amp;Assumptions'!$H$25*$C260)*(1+'Summary&amp;Assumptions'!$J$29)^(EG$46-1))+AND(EG$56&lt;'Summary&amp;Assumptions'!$J$31,EG$47&gt;=$FQ260,EG$47&lt;=$FR260)*(('Summary&amp;Assumptions'!$H$25*$C260)*(1+'Summary&amp;Assumptions'!$J$29)^(EG$46-1))</f>
        <v>0</v>
      </c>
      <c r="EC260" s="588">
        <f>AND(EH$55&gt;0,SUM($E260:EB260)&lt;'Summary&amp;Assumptions'!$G$32*$B260,$D260&gt;='Summary&amp;Assumptions'!$D$17,EH$47&gt;=$D260,EH$47&lt;=EDATE($D260,'Summary&amp;Assumptions'!$G$32))*$B260+AND(EH$56&lt;'Summary&amp;Assumptions'!$J$31,EH$47&gt;=$FO260,EH$47&lt;=$FP260)*(('Summary&amp;Assumptions'!$H$25*$C260)*(1+'Summary&amp;Assumptions'!$J$29)^(EH$46-1))+AND(EH$56&lt;'Summary&amp;Assumptions'!$J$31,EH$47&gt;=$FQ260,EH$47&lt;=$FR260)*(('Summary&amp;Assumptions'!$H$25*$C260)*(1+'Summary&amp;Assumptions'!$J$29)^(EH$46-1))</f>
        <v>0</v>
      </c>
      <c r="ED260" s="588">
        <f>AND(EI$55&gt;0,SUM($E260:EC260)&lt;'Summary&amp;Assumptions'!$G$32*$B260,$D260&gt;='Summary&amp;Assumptions'!$D$17,EI$47&gt;=$D260,EI$47&lt;=EDATE($D260,'Summary&amp;Assumptions'!$G$32))*$B260+AND(EI$56&lt;'Summary&amp;Assumptions'!$J$31,EI$47&gt;=$FO260,EI$47&lt;=$FP260)*(('Summary&amp;Assumptions'!$H$25*$C260)*(1+'Summary&amp;Assumptions'!$J$29)^(EI$46-1))+AND(EI$56&lt;'Summary&amp;Assumptions'!$J$31,EI$47&gt;=$FQ260,EI$47&lt;=$FR260)*(('Summary&amp;Assumptions'!$H$25*$C260)*(1+'Summary&amp;Assumptions'!$J$29)^(EI$46-1))</f>
        <v>0</v>
      </c>
      <c r="EE260" s="588">
        <f>AND(EJ$55&gt;0,SUM($E260:ED260)&lt;'Summary&amp;Assumptions'!$G$32*$B260,$D260&gt;='Summary&amp;Assumptions'!$D$17,EJ$47&gt;=$D260,EJ$47&lt;=EDATE($D260,'Summary&amp;Assumptions'!$G$32))*$B260+AND(EJ$56&lt;'Summary&amp;Assumptions'!$J$31,EJ$47&gt;=$FO260,EJ$47&lt;=$FP260)*(('Summary&amp;Assumptions'!$H$25*$C260)*(1+'Summary&amp;Assumptions'!$J$29)^(EJ$46-1))+AND(EJ$56&lt;'Summary&amp;Assumptions'!$J$31,EJ$47&gt;=$FQ260,EJ$47&lt;=$FR260)*(('Summary&amp;Assumptions'!$H$25*$C260)*(1+'Summary&amp;Assumptions'!$J$29)^(EJ$46-1))</f>
        <v>0</v>
      </c>
      <c r="EF260" s="588">
        <f>AND(EK$55&gt;0,SUM($E260:EE260)&lt;'Summary&amp;Assumptions'!$G$32*$B260,$D260&gt;='Summary&amp;Assumptions'!$D$17,EK$47&gt;=$D260,EK$47&lt;=EDATE($D260,'Summary&amp;Assumptions'!$G$32))*$B260+AND(EK$56&lt;'Summary&amp;Assumptions'!$J$31,EK$47&gt;=$FO260,EK$47&lt;=$FP260)*(('Summary&amp;Assumptions'!$H$25*$C260)*(1+'Summary&amp;Assumptions'!$J$29)^(EK$46-1))+AND(EK$56&lt;'Summary&amp;Assumptions'!$J$31,EK$47&gt;=$FQ260,EK$47&lt;=$FR260)*(('Summary&amp;Assumptions'!$H$25*$C260)*(1+'Summary&amp;Assumptions'!$J$29)^(EK$46-1))</f>
        <v>0</v>
      </c>
      <c r="EG260" s="588">
        <f>AND(EL$55&gt;0,SUM($E260:EF260)&lt;'Summary&amp;Assumptions'!$G$32*$B260,$D260&gt;='Summary&amp;Assumptions'!$D$17,EL$47&gt;=$D260,EL$47&lt;=EDATE($D260,'Summary&amp;Assumptions'!$G$32))*$B260+AND(EL$56&lt;'Summary&amp;Assumptions'!$J$31,EL$47&gt;=$FO260,EL$47&lt;=$FP260)*(('Summary&amp;Assumptions'!$H$25*$C260)*(1+'Summary&amp;Assumptions'!$J$29)^(EL$46-1))+AND(EL$56&lt;'Summary&amp;Assumptions'!$J$31,EL$47&gt;=$FQ260,EL$47&lt;=$FR260)*(('Summary&amp;Assumptions'!$H$25*$C260)*(1+'Summary&amp;Assumptions'!$J$29)^(EL$46-1))</f>
        <v>0</v>
      </c>
      <c r="EH260" s="588">
        <f>AND(EM$55&gt;0,SUM($E260:EG260)&lt;'Summary&amp;Assumptions'!$G$32*$B260,$D260&gt;='Summary&amp;Assumptions'!$D$17,EM$47&gt;=$D260,EM$47&lt;=EDATE($D260,'Summary&amp;Assumptions'!$G$32))*$B260+AND(EM$56&lt;'Summary&amp;Assumptions'!$J$31,EM$47&gt;=$FO260,EM$47&lt;=$FP260)*(('Summary&amp;Assumptions'!$H$25*$C260)*(1+'Summary&amp;Assumptions'!$J$29)^(EM$46-1))+AND(EM$56&lt;'Summary&amp;Assumptions'!$J$31,EM$47&gt;=$FQ260,EM$47&lt;=$FR260)*(('Summary&amp;Assumptions'!$H$25*$C260)*(1+'Summary&amp;Assumptions'!$J$29)^(EM$46-1))</f>
        <v>0</v>
      </c>
      <c r="EI260" s="588">
        <f>AND(EN$55&gt;0,SUM($E260:EH260)&lt;'Summary&amp;Assumptions'!$G$32*$B260,$D260&gt;='Summary&amp;Assumptions'!$D$17,EN$47&gt;=$D260,EN$47&lt;=EDATE($D260,'Summary&amp;Assumptions'!$G$32))*$B260+AND(EN$56&lt;'Summary&amp;Assumptions'!$J$31,EN$47&gt;=$FO260,EN$47&lt;=$FP260)*(('Summary&amp;Assumptions'!$H$25*$C260)*(1+'Summary&amp;Assumptions'!$J$29)^(EN$46-1))+AND(EN$56&lt;'Summary&amp;Assumptions'!$J$31,EN$47&gt;=$FQ260,EN$47&lt;=$FR260)*(('Summary&amp;Assumptions'!$H$25*$C260)*(1+'Summary&amp;Assumptions'!$J$29)^(EN$46-1))</f>
        <v>0</v>
      </c>
      <c r="EJ260" s="588">
        <f>AND(EO$55&gt;0,SUM($E260:EI260)&lt;'Summary&amp;Assumptions'!$G$32*$B260,$D260&gt;='Summary&amp;Assumptions'!$D$17,EO$47&gt;=$D260,EO$47&lt;=EDATE($D260,'Summary&amp;Assumptions'!$G$32))*$B260+AND(EO$56&lt;'Summary&amp;Assumptions'!$J$31,EO$47&gt;=$FO260,EO$47&lt;=$FP260)*(('Summary&amp;Assumptions'!$H$25*$C260)*(1+'Summary&amp;Assumptions'!$J$29)^(EO$46-1))+AND(EO$56&lt;'Summary&amp;Assumptions'!$J$31,EO$47&gt;=$FQ260,EO$47&lt;=$FR260)*(('Summary&amp;Assumptions'!$H$25*$C260)*(1+'Summary&amp;Assumptions'!$J$29)^(EO$46-1))</f>
        <v>0</v>
      </c>
      <c r="EK260" s="588">
        <f>AND(EP$55&gt;0,SUM($E260:EJ260)&lt;'Summary&amp;Assumptions'!$G$32*$B260,$D260&gt;='Summary&amp;Assumptions'!$D$17,EP$47&gt;=$D260,EP$47&lt;=EDATE($D260,'Summary&amp;Assumptions'!$G$32))*$B260+AND(EP$56&lt;'Summary&amp;Assumptions'!$J$31,EP$47&gt;=$FO260,EP$47&lt;=$FP260)*(('Summary&amp;Assumptions'!$H$25*$C260)*(1+'Summary&amp;Assumptions'!$J$29)^(EP$46-1))+AND(EP$56&lt;'Summary&amp;Assumptions'!$J$31,EP$47&gt;=$FQ260,EP$47&lt;=$FR260)*(('Summary&amp;Assumptions'!$H$25*$C260)*(1+'Summary&amp;Assumptions'!$J$29)^(EP$46-1))</f>
        <v>0</v>
      </c>
      <c r="EL260" s="588">
        <f>AND(EQ$55&gt;0,SUM($E260:EK260)&lt;'Summary&amp;Assumptions'!$G$32*$B260,$D260&gt;='Summary&amp;Assumptions'!$D$17,EQ$47&gt;=$D260,EQ$47&lt;=EDATE($D260,'Summary&amp;Assumptions'!$G$32))*$B260+AND(EQ$56&lt;'Summary&amp;Assumptions'!$J$31,EQ$47&gt;=$FO260,EQ$47&lt;=$FP260)*(('Summary&amp;Assumptions'!$H$25*$C260)*(1+'Summary&amp;Assumptions'!$J$29)^(EQ$46-1))+AND(EQ$56&lt;'Summary&amp;Assumptions'!$J$31,EQ$47&gt;=$FQ260,EQ$47&lt;=$FR260)*(('Summary&amp;Assumptions'!$H$25*$C260)*(1+'Summary&amp;Assumptions'!$J$29)^(EQ$46-1))</f>
        <v>0</v>
      </c>
      <c r="EM260" s="588">
        <f>AND(ER$55&gt;0,SUM($E260:EL260)&lt;'Summary&amp;Assumptions'!$G$32*$B260,$D260&gt;='Summary&amp;Assumptions'!$D$17,ER$47&gt;=$D260,ER$47&lt;=EDATE($D260,'Summary&amp;Assumptions'!$G$32))*$B260+AND(ER$56&lt;'Summary&amp;Assumptions'!$J$31,ER$47&gt;=$FO260,ER$47&lt;=$FP260)*(('Summary&amp;Assumptions'!$H$25*$C260)*(1+'Summary&amp;Assumptions'!$J$29)^(ER$46-1))+AND(ER$56&lt;'Summary&amp;Assumptions'!$J$31,ER$47&gt;=$FQ260,ER$47&lt;=$FR260)*(('Summary&amp;Assumptions'!$H$25*$C260)*(1+'Summary&amp;Assumptions'!$J$29)^(ER$46-1))</f>
        <v>0</v>
      </c>
      <c r="EN260" s="588">
        <f>AND(ES$55&gt;0,SUM($E260:EM260)&lt;'Summary&amp;Assumptions'!$G$32*$B260,$D260&gt;='Summary&amp;Assumptions'!$D$17,ES$47&gt;=$D260,ES$47&lt;=EDATE($D260,'Summary&amp;Assumptions'!$G$32))*$B260+AND(ES$56&lt;'Summary&amp;Assumptions'!$J$31,ES$47&gt;=$FO260,ES$47&lt;=$FP260)*(('Summary&amp;Assumptions'!$H$25*$C260)*(1+'Summary&amp;Assumptions'!$J$29)^(ES$46-1))+AND(ES$56&lt;'Summary&amp;Assumptions'!$J$31,ES$47&gt;=$FQ260,ES$47&lt;=$FR260)*(('Summary&amp;Assumptions'!$H$25*$C260)*(1+'Summary&amp;Assumptions'!$J$29)^(ES$46-1))</f>
        <v>0</v>
      </c>
      <c r="EO260" s="588">
        <f>AND(ET$55&gt;0,SUM($E260:EN260)&lt;'Summary&amp;Assumptions'!$G$32*$B260,$D260&gt;='Summary&amp;Assumptions'!$D$17,ET$47&gt;=$D260,ET$47&lt;=EDATE($D260,'Summary&amp;Assumptions'!$G$32))*$B260+AND(ET$56&lt;'Summary&amp;Assumptions'!$J$31,ET$47&gt;=$FO260,ET$47&lt;=$FP260)*(('Summary&amp;Assumptions'!$H$25*$C260)*(1+'Summary&amp;Assumptions'!$J$29)^(ET$46-1))+AND(ET$56&lt;'Summary&amp;Assumptions'!$J$31,ET$47&gt;=$FQ260,ET$47&lt;=$FR260)*(('Summary&amp;Assumptions'!$H$25*$C260)*(1+'Summary&amp;Assumptions'!$J$29)^(ET$46-1))</f>
        <v>0</v>
      </c>
      <c r="EP260" s="588">
        <f>AND(EU$55&gt;0,SUM($E260:EO260)&lt;'Summary&amp;Assumptions'!$G$32*$B260,$D260&gt;='Summary&amp;Assumptions'!$D$17,EU$47&gt;=$D260,EU$47&lt;=EDATE($D260,'Summary&amp;Assumptions'!$G$32))*$B260+AND(EU$56&lt;'Summary&amp;Assumptions'!$J$31,EU$47&gt;=$FO260,EU$47&lt;=$FP260)*(('Summary&amp;Assumptions'!$H$25*$C260)*(1+'Summary&amp;Assumptions'!$J$29)^(EU$46-1))+AND(EU$56&lt;'Summary&amp;Assumptions'!$J$31,EU$47&gt;=$FQ260,EU$47&lt;=$FR260)*(('Summary&amp;Assumptions'!$H$25*$C260)*(1+'Summary&amp;Assumptions'!$J$29)^(EU$46-1))</f>
        <v>0</v>
      </c>
      <c r="EQ260" s="588">
        <f>AND(EV$55&gt;0,SUM($E260:EP260)&lt;'Summary&amp;Assumptions'!$G$32*$B260,$D260&gt;='Summary&amp;Assumptions'!$D$17,EV$47&gt;=$D260,EV$47&lt;=EDATE($D260,'Summary&amp;Assumptions'!$G$32))*$B260+AND(EV$56&lt;'Summary&amp;Assumptions'!$J$31,EV$47&gt;=$FO260,EV$47&lt;=$FP260)*(('Summary&amp;Assumptions'!$H$25*$C260)*(1+'Summary&amp;Assumptions'!$J$29)^(EV$46-1))+AND(EV$56&lt;'Summary&amp;Assumptions'!$J$31,EV$47&gt;=$FQ260,EV$47&lt;=$FR260)*(('Summary&amp;Assumptions'!$H$25*$C260)*(1+'Summary&amp;Assumptions'!$J$29)^(EV$46-1))</f>
        <v>0</v>
      </c>
      <c r="ER260" s="588">
        <f>AND(EW$55&gt;0,SUM($E260:EQ260)&lt;'Summary&amp;Assumptions'!$G$32*$B260,$D260&gt;='Summary&amp;Assumptions'!$D$17,EW$47&gt;=$D260,EW$47&lt;=EDATE($D260,'Summary&amp;Assumptions'!$G$32))*$B260+AND(EW$56&lt;'Summary&amp;Assumptions'!$J$31,EW$47&gt;=$FO260,EW$47&lt;=$FP260)*(('Summary&amp;Assumptions'!$H$25*$C260)*(1+'Summary&amp;Assumptions'!$J$29)^(EW$46-1))+AND(EW$56&lt;'Summary&amp;Assumptions'!$J$31,EW$47&gt;=$FQ260,EW$47&lt;=$FR260)*(('Summary&amp;Assumptions'!$H$25*$C260)*(1+'Summary&amp;Assumptions'!$J$29)^(EW$46-1))</f>
        <v>0</v>
      </c>
      <c r="ES260" s="588">
        <f>AND(EX$55&gt;0,SUM($E260:ER260)&lt;'Summary&amp;Assumptions'!$G$32*$B260,$D260&gt;='Summary&amp;Assumptions'!$D$17,EX$47&gt;=$D260,EX$47&lt;=EDATE($D260,'Summary&amp;Assumptions'!$G$32))*$B260+AND(EX$56&lt;'Summary&amp;Assumptions'!$J$31,EX$47&gt;=$FO260,EX$47&lt;=$FP260)*(('Summary&amp;Assumptions'!$H$25*$C260)*(1+'Summary&amp;Assumptions'!$J$29)^(EX$46-1))+AND(EX$56&lt;'Summary&amp;Assumptions'!$J$31,EX$47&gt;=$FQ260,EX$47&lt;=$FR260)*(('Summary&amp;Assumptions'!$H$25*$C260)*(1+'Summary&amp;Assumptions'!$J$29)^(EX$46-1))</f>
        <v>0</v>
      </c>
      <c r="ET260" s="588">
        <f>AND(EY$55&gt;0,SUM($E260:ES260)&lt;'Summary&amp;Assumptions'!$G$32*$B260,$D260&gt;='Summary&amp;Assumptions'!$D$17,EY$47&gt;=$D260,EY$47&lt;=EDATE($D260,'Summary&amp;Assumptions'!$G$32))*$B260+AND(EY$56&lt;'Summary&amp;Assumptions'!$J$31,EY$47&gt;=$FO260,EY$47&lt;=$FP260)*(('Summary&amp;Assumptions'!$H$25*$C260)*(1+'Summary&amp;Assumptions'!$J$29)^(EY$46-1))+AND(EY$56&lt;'Summary&amp;Assumptions'!$J$31,EY$47&gt;=$FQ260,EY$47&lt;=$FR260)*(('Summary&amp;Assumptions'!$H$25*$C260)*(1+'Summary&amp;Assumptions'!$J$29)^(EY$46-1))</f>
        <v>0</v>
      </c>
      <c r="EU260" s="588">
        <f>AND(EZ$55&gt;0,SUM($E260:ET260)&lt;'Summary&amp;Assumptions'!$G$32*$B260,$D260&gt;='Summary&amp;Assumptions'!$D$17,EZ$47&gt;=$D260,EZ$47&lt;=EDATE($D260,'Summary&amp;Assumptions'!$G$32))*$B260+AND(EZ$56&lt;'Summary&amp;Assumptions'!$J$31,EZ$47&gt;=$FO260,EZ$47&lt;=$FP260)*(('Summary&amp;Assumptions'!$H$25*$C260)*(1+'Summary&amp;Assumptions'!$J$29)^(EZ$46-1))+AND(EZ$56&lt;'Summary&amp;Assumptions'!$J$31,EZ$47&gt;=$FQ260,EZ$47&lt;=$FR260)*(('Summary&amp;Assumptions'!$H$25*$C260)*(1+'Summary&amp;Assumptions'!$J$29)^(EZ$46-1))</f>
        <v>0</v>
      </c>
      <c r="EV260" s="588">
        <f>AND(FA$55&gt;0,SUM($E260:EU260)&lt;'Summary&amp;Assumptions'!$G$32*$B260,$D260&gt;='Summary&amp;Assumptions'!$D$17,FA$47&gt;=$D260,FA$47&lt;=EDATE($D260,'Summary&amp;Assumptions'!$G$32))*$B260+AND(FA$56&lt;'Summary&amp;Assumptions'!$J$31,FA$47&gt;=$FO260,FA$47&lt;=$FP260)*(('Summary&amp;Assumptions'!$H$25*$C260)*(1+'Summary&amp;Assumptions'!$J$29)^(FA$46-1))+AND(FA$56&lt;'Summary&amp;Assumptions'!$J$31,FA$47&gt;=$FQ260,FA$47&lt;=$FR260)*(('Summary&amp;Assumptions'!$H$25*$C260)*(1+'Summary&amp;Assumptions'!$J$29)^(FA$46-1))</f>
        <v>0</v>
      </c>
      <c r="EW260" s="588">
        <f>AND(FB$55&gt;0,SUM($E260:EV260)&lt;'Summary&amp;Assumptions'!$G$32*$B260,$D260&gt;='Summary&amp;Assumptions'!$D$17,FB$47&gt;=$D260,FB$47&lt;=EDATE($D260,'Summary&amp;Assumptions'!$G$32))*$B260+AND(FB$56&lt;'Summary&amp;Assumptions'!$J$31,FB$47&gt;=$FO260,FB$47&lt;=$FP260)*(('Summary&amp;Assumptions'!$H$25*$C260)*(1+'Summary&amp;Assumptions'!$J$29)^(FB$46-1))+AND(FB$56&lt;'Summary&amp;Assumptions'!$J$31,FB$47&gt;=$FQ260,FB$47&lt;=$FR260)*(('Summary&amp;Assumptions'!$H$25*$C260)*(1+'Summary&amp;Assumptions'!$J$29)^(FB$46-1))</f>
        <v>0</v>
      </c>
      <c r="EX260" s="588">
        <f>AND(FC$55&gt;0,SUM($E260:EW260)&lt;'Summary&amp;Assumptions'!$G$32*$B260,$D260&gt;='Summary&amp;Assumptions'!$D$17,FC$47&gt;=$D260,FC$47&lt;=EDATE($D260,'Summary&amp;Assumptions'!$G$32))*$B260+AND(FC$56&lt;'Summary&amp;Assumptions'!$J$31,FC$47&gt;=$FO260,FC$47&lt;=$FP260)*(('Summary&amp;Assumptions'!$H$25*$C260)*(1+'Summary&amp;Assumptions'!$J$29)^(FC$46-1))+AND(FC$56&lt;'Summary&amp;Assumptions'!$J$31,FC$47&gt;=$FQ260,FC$47&lt;=$FR260)*(('Summary&amp;Assumptions'!$H$25*$C260)*(1+'Summary&amp;Assumptions'!$J$29)^(FC$46-1))</f>
        <v>0</v>
      </c>
      <c r="EY260" s="588">
        <f>AND(FD$55&gt;0,SUM($E260:EX260)&lt;'Summary&amp;Assumptions'!$G$32*$B260,$D260&gt;='Summary&amp;Assumptions'!$D$17,FD$47&gt;=$D260,FD$47&lt;=EDATE($D260,'Summary&amp;Assumptions'!$G$32))*$B260+AND(FD$56&lt;'Summary&amp;Assumptions'!$J$31,FD$47&gt;=$FO260,FD$47&lt;=$FP260)*(('Summary&amp;Assumptions'!$H$25*$C260)*(1+'Summary&amp;Assumptions'!$J$29)^(FD$46-1))+AND(FD$56&lt;'Summary&amp;Assumptions'!$J$31,FD$47&gt;=$FQ260,FD$47&lt;=$FR260)*(('Summary&amp;Assumptions'!$H$25*$C260)*(1+'Summary&amp;Assumptions'!$J$29)^(FD$46-1))</f>
        <v>0</v>
      </c>
      <c r="EZ260" s="588">
        <f>AND(FE$55&gt;0,SUM($E260:EY260)&lt;'Summary&amp;Assumptions'!$G$32*$B260,$D260&gt;='Summary&amp;Assumptions'!$D$17,FE$47&gt;=$D260,FE$47&lt;=EDATE($D260,'Summary&amp;Assumptions'!$G$32))*$B260+AND(FE$56&lt;'Summary&amp;Assumptions'!$J$31,FE$47&gt;=$FO260,FE$47&lt;=$FP260)*(('Summary&amp;Assumptions'!$H$25*$C260)*(1+'Summary&amp;Assumptions'!$J$29)^(FE$46-1))+AND(FE$56&lt;'Summary&amp;Assumptions'!$J$31,FE$47&gt;=$FQ260,FE$47&lt;=$FR260)*(('Summary&amp;Assumptions'!$H$25*$C260)*(1+'Summary&amp;Assumptions'!$J$29)^(FE$46-1))</f>
        <v>0</v>
      </c>
      <c r="FA260" s="588">
        <f>AND(FF$55&gt;0,SUM($E260:EZ260)&lt;'Summary&amp;Assumptions'!$G$32*$B260,$D260&gt;='Summary&amp;Assumptions'!$D$17,FF$47&gt;=$D260,FF$47&lt;=EDATE($D260,'Summary&amp;Assumptions'!$G$32))*$B260+AND(FF$56&lt;'Summary&amp;Assumptions'!$J$31,FF$47&gt;=$FO260,FF$47&lt;=$FP260)*(('Summary&amp;Assumptions'!$H$25*$C260)*(1+'Summary&amp;Assumptions'!$J$29)^(FF$46-1))+AND(FF$56&lt;'Summary&amp;Assumptions'!$J$31,FF$47&gt;=$FQ260,FF$47&lt;=$FR260)*(('Summary&amp;Assumptions'!$H$25*$C260)*(1+'Summary&amp;Assumptions'!$J$29)^(FF$46-1))</f>
        <v>0</v>
      </c>
      <c r="FB260" s="588">
        <f>AND(FG$55&gt;0,SUM($E260:FA260)&lt;'Summary&amp;Assumptions'!$G$32*$B260,$D260&gt;='Summary&amp;Assumptions'!$D$17,FG$47&gt;=$D260,FG$47&lt;=EDATE($D260,'Summary&amp;Assumptions'!$G$32))*$B260+AND(FG$56&lt;'Summary&amp;Assumptions'!$J$31,FG$47&gt;=$FO260,FG$47&lt;=$FP260)*(('Summary&amp;Assumptions'!$H$25*$C260)*(1+'Summary&amp;Assumptions'!$J$29)^(FG$46-1))+AND(FG$56&lt;'Summary&amp;Assumptions'!$J$31,FG$47&gt;=$FQ260,FG$47&lt;=$FR260)*(('Summary&amp;Assumptions'!$H$25*$C260)*(1+'Summary&amp;Assumptions'!$J$29)^(FG$46-1))</f>
        <v>0</v>
      </c>
      <c r="FC260" s="588">
        <f>AND(FH$55&gt;0,SUM($E260:FB260)&lt;'Summary&amp;Assumptions'!$G$32*$B260,$D260&gt;='Summary&amp;Assumptions'!$D$17,FH$47&gt;=$D260,FH$47&lt;=EDATE($D260,'Summary&amp;Assumptions'!$G$32))*$B260+AND(FH$56&lt;'Summary&amp;Assumptions'!$J$31,FH$47&gt;=$FO260,FH$47&lt;=$FP260)*(('Summary&amp;Assumptions'!$H$25*$C260)*(1+'Summary&amp;Assumptions'!$J$29)^(FH$46-1))+AND(FH$56&lt;'Summary&amp;Assumptions'!$J$31,FH$47&gt;=$FQ260,FH$47&lt;=$FR260)*(('Summary&amp;Assumptions'!$H$25*$C260)*(1+'Summary&amp;Assumptions'!$J$29)^(FH$46-1))</f>
        <v>0</v>
      </c>
      <c r="FD260" s="588">
        <f>AND(FI$55&gt;0,SUM($E260:FC260)&lt;'Summary&amp;Assumptions'!$G$32*$B260,$D260&gt;='Summary&amp;Assumptions'!$D$17,FI$47&gt;=$D260,FI$47&lt;=EDATE($D260,'Summary&amp;Assumptions'!$G$32))*$B260+AND(FI$56&lt;'Summary&amp;Assumptions'!$J$31,FI$47&gt;=$FO260,FI$47&lt;=$FP260)*(('Summary&amp;Assumptions'!$H$25*$C260)*(1+'Summary&amp;Assumptions'!$J$29)^(FI$46-1))+AND(FI$56&lt;'Summary&amp;Assumptions'!$J$31,FI$47&gt;=$FQ260,FI$47&lt;=$FR260)*(('Summary&amp;Assumptions'!$H$25*$C260)*(1+'Summary&amp;Assumptions'!$J$29)^(FI$46-1))</f>
        <v>0</v>
      </c>
      <c r="FE260" s="588">
        <f>AND(FJ$55&gt;0,SUM($E260:FD260)&lt;'Summary&amp;Assumptions'!$G$32*$B260,$D260&gt;='Summary&amp;Assumptions'!$D$17,FJ$47&gt;=$D260,FJ$47&lt;=EDATE($D260,'Summary&amp;Assumptions'!$G$32))*$B260+AND(FJ$56&lt;'Summary&amp;Assumptions'!$J$31,FJ$47&gt;=$FO260,FJ$47&lt;=$FP260)*(('Summary&amp;Assumptions'!$H$25*$C260)*(1+'Summary&amp;Assumptions'!$J$29)^(FJ$46-1))+AND(FJ$56&lt;'Summary&amp;Assumptions'!$J$31,FJ$47&gt;=$FQ260,FJ$47&lt;=$FR260)*(('Summary&amp;Assumptions'!$H$25*$C260)*(1+'Summary&amp;Assumptions'!$J$29)^(FJ$46-1))</f>
        <v>0</v>
      </c>
      <c r="FF260" s="588">
        <f>AND(FK$55&gt;0,SUM($E260:FE260)&lt;'Summary&amp;Assumptions'!$G$32*$B260,$D260&gt;='Summary&amp;Assumptions'!$D$17,FK$47&gt;=$D260,FK$47&lt;=EDATE($D260,'Summary&amp;Assumptions'!$G$32))*$B260+AND(FK$56&lt;'Summary&amp;Assumptions'!$J$31,FK$47&gt;=$FO260,FK$47&lt;=$FP260)*(('Summary&amp;Assumptions'!$H$25*$C260)*(1+'Summary&amp;Assumptions'!$J$29)^(FK$46-1))+AND(FK$56&lt;'Summary&amp;Assumptions'!$J$31,FK$47&gt;=$FQ260,FK$47&lt;=$FR260)*(('Summary&amp;Assumptions'!$H$25*$C260)*(1+'Summary&amp;Assumptions'!$J$29)^(FK$46-1))</f>
        <v>0</v>
      </c>
      <c r="FG260" s="588">
        <f>AND(FL$55&gt;0,SUM($E260:FF260)&lt;'Summary&amp;Assumptions'!$G$32*$B260,$D260&gt;='Summary&amp;Assumptions'!$D$17,FL$47&gt;=$D260,FL$47&lt;=EDATE($D260,'Summary&amp;Assumptions'!$G$32))*$B260+AND(FL$56&lt;'Summary&amp;Assumptions'!$J$31,FL$47&gt;=$FO260,FL$47&lt;=$FP260)*(('Summary&amp;Assumptions'!$H$25*$C260)*(1+'Summary&amp;Assumptions'!$J$29)^(FL$46-1))+AND(FL$56&lt;'Summary&amp;Assumptions'!$J$31,FL$47&gt;=$FQ260,FL$47&lt;=$FR260)*(('Summary&amp;Assumptions'!$H$25*$C260)*(1+'Summary&amp;Assumptions'!$J$29)^(FL$46-1))</f>
        <v>0</v>
      </c>
      <c r="FH260" s="588">
        <f>AND(FM$55&gt;0,SUM($E260:FG260)&lt;'Summary&amp;Assumptions'!$G$32*$B260,$D260&gt;='Summary&amp;Assumptions'!$D$17,FM$47&gt;=$D260,FM$47&lt;=EDATE($D260,'Summary&amp;Assumptions'!$G$32))*$B260+AND(FM$56&lt;'Summary&amp;Assumptions'!$J$31,FM$47&gt;=$FO260,FM$47&lt;=$FP260)*(('Summary&amp;Assumptions'!$H$25*$C260)*(1+'Summary&amp;Assumptions'!$J$29)^(FM$46-1))+AND(FM$56&lt;'Summary&amp;Assumptions'!$J$31,FM$47&gt;=$FQ260,FM$47&lt;=$FR260)*(('Summary&amp;Assumptions'!$H$25*$C260)*(1+'Summary&amp;Assumptions'!$J$29)^(FM$46-1))</f>
        <v>0</v>
      </c>
      <c r="FI260" s="588">
        <f>AND(FN$55&gt;0,SUM($E260:FH260)&lt;'Summary&amp;Assumptions'!$G$32*$B260,$D260&gt;='Summary&amp;Assumptions'!$D$17,FN$47&gt;=$D260,FN$47&lt;=EDATE($D260,'Summary&amp;Assumptions'!$G$32))*$B260+AND(FN$56&lt;'Summary&amp;Assumptions'!$J$31,FN$47&gt;=$FO260,FN$47&lt;=$FP260)*(('Summary&amp;Assumptions'!$H$25*$C260)*(1+'Summary&amp;Assumptions'!$J$29)^(FN$46-1))+AND(FN$56&lt;'Summary&amp;Assumptions'!$J$31,FN$47&gt;=$FQ260,FN$47&lt;=$FR260)*(('Summary&amp;Assumptions'!$H$25*$C260)*(1+'Summary&amp;Assumptions'!$J$29)^(FN$46-1))</f>
        <v>0</v>
      </c>
      <c r="FJ260" s="588">
        <f>AND(FO$55&gt;0,SUM($E260:FI260)&lt;'Summary&amp;Assumptions'!$G$32*$B260,$D260&gt;='Summary&amp;Assumptions'!$D$17,FO$47&gt;=$D260,FO$47&lt;=EDATE($D260,'Summary&amp;Assumptions'!$G$32))*$B260+AND(FO$56&lt;'Summary&amp;Assumptions'!$J$31,FO$47&gt;=$FO260,FO$47&lt;=$FP260)*(('Summary&amp;Assumptions'!$H$25*$C260)*(1+'Summary&amp;Assumptions'!$J$29)^(FO$46-1))+AND(FO$56&lt;'Summary&amp;Assumptions'!$J$31,FO$47&gt;=$FQ260,FO$47&lt;=$FR260)*(('Summary&amp;Assumptions'!$H$25*$C260)*(1+'Summary&amp;Assumptions'!$J$29)^(FO$46-1))</f>
        <v>0</v>
      </c>
      <c r="FK260" s="588">
        <f>AND(FP$55&gt;0,SUM($E260:FJ260)&lt;'Summary&amp;Assumptions'!$G$32*$B260,$D260&gt;='Summary&amp;Assumptions'!$D$17,FP$47&gt;=$D260,FP$47&lt;=EDATE($D260,'Summary&amp;Assumptions'!$G$32))*$B260+AND(FP$56&lt;'Summary&amp;Assumptions'!$J$31,FP$47&gt;=$FO260,FP$47&lt;=$FP260)*(('Summary&amp;Assumptions'!$H$25*$C260)*(1+'Summary&amp;Assumptions'!$J$29)^(FP$46-1))+AND(FP$56&lt;'Summary&amp;Assumptions'!$J$31,FP$47&gt;=$FQ260,FP$47&lt;=$FR260)*(('Summary&amp;Assumptions'!$H$25*$C260)*(1+'Summary&amp;Assumptions'!$J$29)^(FP$46-1))</f>
        <v>0</v>
      </c>
      <c r="FL260" s="588">
        <f>AND(FQ$55&gt;0,SUM($E260:FK260)&lt;'Summary&amp;Assumptions'!$G$32*$B260,$D260&gt;='Summary&amp;Assumptions'!$D$17,FQ$47&gt;=$D260,FQ$47&lt;=EDATE($D260,'Summary&amp;Assumptions'!$G$32))*$B260+AND(FQ$56&lt;'Summary&amp;Assumptions'!$J$31,FQ$47&gt;=$FO260,FQ$47&lt;=$FP260)*(('Summary&amp;Assumptions'!$H$25*$C260)*(1+'Summary&amp;Assumptions'!$J$29)^(FQ$46-1))+AND(FQ$56&lt;'Summary&amp;Assumptions'!$J$31,FQ$47&gt;=$FQ260,FQ$47&lt;=$FR260)*(('Summary&amp;Assumptions'!$H$25*$C260)*(1+'Summary&amp;Assumptions'!$J$29)^(FQ$46-1))</f>
        <v>0</v>
      </c>
      <c r="FO260" s="576">
        <f>EDATE(D260,'Summary&amp;Assumptions'!$G$34)</f>
        <v>48700</v>
      </c>
      <c r="FP260" s="576">
        <f>EDATE(FO260,'Summary&amp;Assumptions'!$G$33-1)</f>
        <v>48731</v>
      </c>
      <c r="FQ260" s="576">
        <f>EDATE(FO260,'Summary&amp;Assumptions'!$G$34)</f>
        <v>49065</v>
      </c>
      <c r="FR260" s="576">
        <f>EDATE(FQ260,'Summary&amp;Assumptions'!$G$33-1)</f>
        <v>49096</v>
      </c>
    </row>
    <row r="261" spans="2:174" hidden="1" x14ac:dyDescent="0.2">
      <c r="B261" s="588">
        <v>0</v>
      </c>
      <c r="C261" s="193">
        <v>0</v>
      </c>
      <c r="D261" s="589">
        <v>48366</v>
      </c>
      <c r="F261" s="588">
        <f>AND(K$55&gt;0,SUM($E261:E261)&lt;'Summary&amp;Assumptions'!$G$32*$B261,$D261&gt;='Summary&amp;Assumptions'!$D$17,K$47&gt;=$D261,K$47&lt;=EDATE($D261,'Summary&amp;Assumptions'!$G$32))*$B261+AND(K$56&lt;'Summary&amp;Assumptions'!$J$31,K$47&gt;=$FO261,K$47&lt;=$FP261)*(('Summary&amp;Assumptions'!$H$25*$C261)*(1+'Summary&amp;Assumptions'!$J$29)^(K$46-1))+AND(K$56&lt;'Summary&amp;Assumptions'!$J$31,K$47&gt;=$FQ261,K$47&lt;=$FR261)*(('Summary&amp;Assumptions'!$H$25*$C261)*(1+'Summary&amp;Assumptions'!$J$29)^(K$46-1))</f>
        <v>0</v>
      </c>
      <c r="G261" s="588">
        <f>AND(L$55&gt;0,SUM($E261:F261)&lt;'Summary&amp;Assumptions'!$G$32*$B261,$D261&gt;='Summary&amp;Assumptions'!$D$17,L$47&gt;=$D261,L$47&lt;=EDATE($D261,'Summary&amp;Assumptions'!$G$32))*$B261+AND(L$56&lt;'Summary&amp;Assumptions'!$J$31,L$47&gt;=$FO261,L$47&lt;=$FP261)*(('Summary&amp;Assumptions'!$H$25*$C261)*(1+'Summary&amp;Assumptions'!$J$29)^(L$46-1))+AND(L$56&lt;'Summary&amp;Assumptions'!$J$31,L$47&gt;=$FQ261,L$47&lt;=$FR261)*(('Summary&amp;Assumptions'!$H$25*$C261)*(1+'Summary&amp;Assumptions'!$J$29)^(L$46-1))</f>
        <v>0</v>
      </c>
      <c r="H261" s="588">
        <f>AND(M$55&gt;0,SUM($E261:G261)&lt;'Summary&amp;Assumptions'!$G$32*$B261,$D261&gt;='Summary&amp;Assumptions'!$D$17,M$47&gt;=$D261,M$47&lt;=EDATE($D261,'Summary&amp;Assumptions'!$G$32))*$B261+AND(M$56&lt;'Summary&amp;Assumptions'!$J$31,M$47&gt;=$FO261,M$47&lt;=$FP261)*(('Summary&amp;Assumptions'!$H$25*$C261)*(1+'Summary&amp;Assumptions'!$J$29)^(M$46-1))+AND(M$56&lt;'Summary&amp;Assumptions'!$J$31,M$47&gt;=$FQ261,M$47&lt;=$FR261)*(('Summary&amp;Assumptions'!$H$25*$C261)*(1+'Summary&amp;Assumptions'!$J$29)^(M$46-1))</f>
        <v>0</v>
      </c>
      <c r="I261" s="588">
        <f>AND(N$55&gt;0,SUM($E261:H261)&lt;'Summary&amp;Assumptions'!$G$32*$B261,$D261&gt;='Summary&amp;Assumptions'!$D$17,N$47&gt;=$D261,N$47&lt;=EDATE($D261,'Summary&amp;Assumptions'!$G$32))*$B261+AND(N$56&lt;'Summary&amp;Assumptions'!$J$31,N$47&gt;=$FO261,N$47&lt;=$FP261)*(('Summary&amp;Assumptions'!$H$25*$C261)*(1+'Summary&amp;Assumptions'!$J$29)^(N$46-1))+AND(N$56&lt;'Summary&amp;Assumptions'!$J$31,N$47&gt;=$FQ261,N$47&lt;=$FR261)*(('Summary&amp;Assumptions'!$H$25*$C261)*(1+'Summary&amp;Assumptions'!$J$29)^(N$46-1))</f>
        <v>0</v>
      </c>
      <c r="J261" s="588">
        <f>AND(O$55&gt;0,SUM($E261:I261)&lt;'Summary&amp;Assumptions'!$G$32*$B261,$D261&gt;='Summary&amp;Assumptions'!$D$17,O$47&gt;=$D261,O$47&lt;=EDATE($D261,'Summary&amp;Assumptions'!$G$32))*$B261+AND(O$56&lt;'Summary&amp;Assumptions'!$J$31,O$47&gt;=$FO261,O$47&lt;=$FP261)*(('Summary&amp;Assumptions'!$H$25*$C261)*(1+'Summary&amp;Assumptions'!$J$29)^(O$46-1))+AND(O$56&lt;'Summary&amp;Assumptions'!$J$31,O$47&gt;=$FQ261,O$47&lt;=$FR261)*(('Summary&amp;Assumptions'!$H$25*$C261)*(1+'Summary&amp;Assumptions'!$J$29)^(O$46-1))</f>
        <v>0</v>
      </c>
      <c r="K261" s="588">
        <f>AND(P$55&gt;0,SUM($E261:J261)&lt;'Summary&amp;Assumptions'!$G$32*$B261,$D261&gt;='Summary&amp;Assumptions'!$D$17,P$47&gt;=$D261,P$47&lt;=EDATE($D261,'Summary&amp;Assumptions'!$G$32))*$B261+AND(P$56&lt;'Summary&amp;Assumptions'!$J$31,P$47&gt;=$FO261,P$47&lt;=$FP261)*(('Summary&amp;Assumptions'!$H$25*$C261)*(1+'Summary&amp;Assumptions'!$J$29)^(P$46-1))+AND(P$56&lt;'Summary&amp;Assumptions'!$J$31,P$47&gt;=$FQ261,P$47&lt;=$FR261)*(('Summary&amp;Assumptions'!$H$25*$C261)*(1+'Summary&amp;Assumptions'!$J$29)^(P$46-1))</f>
        <v>0</v>
      </c>
      <c r="L261" s="588">
        <f>AND(Q$55&gt;0,SUM($E261:K261)&lt;'Summary&amp;Assumptions'!$G$32*$B261,$D261&gt;='Summary&amp;Assumptions'!$D$17,Q$47&gt;=$D261,Q$47&lt;=EDATE($D261,'Summary&amp;Assumptions'!$G$32))*$B261+AND(Q$56&lt;'Summary&amp;Assumptions'!$J$31,Q$47&gt;=$FO261,Q$47&lt;=$FP261)*(('Summary&amp;Assumptions'!$H$25*$C261)*(1+'Summary&amp;Assumptions'!$J$29)^(Q$46-1))+AND(Q$56&lt;'Summary&amp;Assumptions'!$J$31,Q$47&gt;=$FQ261,Q$47&lt;=$FR261)*(('Summary&amp;Assumptions'!$H$25*$C261)*(1+'Summary&amp;Assumptions'!$J$29)^(Q$46-1))</f>
        <v>0</v>
      </c>
      <c r="M261" s="588">
        <f>AND(R$55&gt;0,SUM($E261:L261)&lt;'Summary&amp;Assumptions'!$G$32*$B261,$D261&gt;='Summary&amp;Assumptions'!$D$17,R$47&gt;=$D261,R$47&lt;=EDATE($D261,'Summary&amp;Assumptions'!$G$32))*$B261+AND(R$56&lt;'Summary&amp;Assumptions'!$J$31,R$47&gt;=$FO261,R$47&lt;=$FP261)*(('Summary&amp;Assumptions'!$H$25*$C261)*(1+'Summary&amp;Assumptions'!$J$29)^(R$46-1))+AND(R$56&lt;'Summary&amp;Assumptions'!$J$31,R$47&gt;=$FQ261,R$47&lt;=$FR261)*(('Summary&amp;Assumptions'!$H$25*$C261)*(1+'Summary&amp;Assumptions'!$J$29)^(R$46-1))</f>
        <v>0</v>
      </c>
      <c r="N261" s="588">
        <f>AND(S$55&gt;0,SUM($E261:M261)&lt;'Summary&amp;Assumptions'!$G$32*$B261,$D261&gt;='Summary&amp;Assumptions'!$D$17,S$47&gt;=$D261,S$47&lt;=EDATE($D261,'Summary&amp;Assumptions'!$G$32))*$B261+AND(S$56&lt;'Summary&amp;Assumptions'!$J$31,S$47&gt;=$FO261,S$47&lt;=$FP261)*(('Summary&amp;Assumptions'!$H$25*$C261)*(1+'Summary&amp;Assumptions'!$J$29)^(S$46-1))+AND(S$56&lt;'Summary&amp;Assumptions'!$J$31,S$47&gt;=$FQ261,S$47&lt;=$FR261)*(('Summary&amp;Assumptions'!$H$25*$C261)*(1+'Summary&amp;Assumptions'!$J$29)^(S$46-1))</f>
        <v>0</v>
      </c>
      <c r="O261" s="588">
        <f>AND(T$55&gt;0,SUM($E261:N261)&lt;'Summary&amp;Assumptions'!$G$32*$B261,$D261&gt;='Summary&amp;Assumptions'!$D$17,T$47&gt;=$D261,T$47&lt;=EDATE($D261,'Summary&amp;Assumptions'!$G$32))*$B261+AND(T$56&lt;'Summary&amp;Assumptions'!$J$31,T$47&gt;=$FO261,T$47&lt;=$FP261)*(('Summary&amp;Assumptions'!$H$25*$C261)*(1+'Summary&amp;Assumptions'!$J$29)^(T$46-1))+AND(T$56&lt;'Summary&amp;Assumptions'!$J$31,T$47&gt;=$FQ261,T$47&lt;=$FR261)*(('Summary&amp;Assumptions'!$H$25*$C261)*(1+'Summary&amp;Assumptions'!$J$29)^(T$46-1))</f>
        <v>0</v>
      </c>
      <c r="P261" s="588">
        <f>AND(U$55&gt;0,SUM($E261:O261)&lt;'Summary&amp;Assumptions'!$G$32*$B261,$D261&gt;='Summary&amp;Assumptions'!$D$17,U$47&gt;=$D261,U$47&lt;=EDATE($D261,'Summary&amp;Assumptions'!$G$32))*$B261+AND(U$56&lt;'Summary&amp;Assumptions'!$J$31,U$47&gt;=$FO261,U$47&lt;=$FP261)*(('Summary&amp;Assumptions'!$H$25*$C261)*(1+'Summary&amp;Assumptions'!$J$29)^(U$46-1))+AND(U$56&lt;'Summary&amp;Assumptions'!$J$31,U$47&gt;=$FQ261,U$47&lt;=$FR261)*(('Summary&amp;Assumptions'!$H$25*$C261)*(1+'Summary&amp;Assumptions'!$J$29)^(U$46-1))</f>
        <v>0</v>
      </c>
      <c r="Q261" s="588">
        <f>AND(V$55&gt;0,SUM($E261:P261)&lt;'Summary&amp;Assumptions'!$G$32*$B261,$D261&gt;='Summary&amp;Assumptions'!$D$17,V$47&gt;=$D261,V$47&lt;=EDATE($D261,'Summary&amp;Assumptions'!$G$32))*$B261+AND(V$56&lt;'Summary&amp;Assumptions'!$J$31,V$47&gt;=$FO261,V$47&lt;=$FP261)*(('Summary&amp;Assumptions'!$H$25*$C261)*(1+'Summary&amp;Assumptions'!$J$29)^(V$46-1))+AND(V$56&lt;'Summary&amp;Assumptions'!$J$31,V$47&gt;=$FQ261,V$47&lt;=$FR261)*(('Summary&amp;Assumptions'!$H$25*$C261)*(1+'Summary&amp;Assumptions'!$J$29)^(V$46-1))</f>
        <v>0</v>
      </c>
      <c r="R261" s="588">
        <f>AND(W$55&gt;0,SUM($E261:Q261)&lt;'Summary&amp;Assumptions'!$G$32*$B261,$D261&gt;='Summary&amp;Assumptions'!$D$17,W$47&gt;=$D261,W$47&lt;=EDATE($D261,'Summary&amp;Assumptions'!$G$32))*$B261+AND(W$56&lt;'Summary&amp;Assumptions'!$J$31,W$47&gt;=$FO261,W$47&lt;=$FP261)*(('Summary&amp;Assumptions'!$H$25*$C261)*(1+'Summary&amp;Assumptions'!$J$29)^(W$46-1))+AND(W$56&lt;'Summary&amp;Assumptions'!$J$31,W$47&gt;=$FQ261,W$47&lt;=$FR261)*(('Summary&amp;Assumptions'!$H$25*$C261)*(1+'Summary&amp;Assumptions'!$J$29)^(W$46-1))</f>
        <v>0</v>
      </c>
      <c r="S261" s="588">
        <f>AND(X$55&gt;0,SUM($E261:R261)&lt;'Summary&amp;Assumptions'!$G$32*$B261,$D261&gt;='Summary&amp;Assumptions'!$D$17,X$47&gt;=$D261,X$47&lt;=EDATE($D261,'Summary&amp;Assumptions'!$G$32))*$B261+AND(X$56&lt;'Summary&amp;Assumptions'!$J$31,X$47&gt;=$FO261,X$47&lt;=$FP261)*(('Summary&amp;Assumptions'!$H$25*$C261)*(1+'Summary&amp;Assumptions'!$J$29)^(X$46-1))+AND(X$56&lt;'Summary&amp;Assumptions'!$J$31,X$47&gt;=$FQ261,X$47&lt;=$FR261)*(('Summary&amp;Assumptions'!$H$25*$C261)*(1+'Summary&amp;Assumptions'!$J$29)^(X$46-1))</f>
        <v>0</v>
      </c>
      <c r="T261" s="588">
        <f>AND(Y$55&gt;0,SUM($E261:S261)&lt;'Summary&amp;Assumptions'!$G$32*$B261,$D261&gt;='Summary&amp;Assumptions'!$D$17,Y$47&gt;=$D261,Y$47&lt;=EDATE($D261,'Summary&amp;Assumptions'!$G$32))*$B261+AND(Y$56&lt;'Summary&amp;Assumptions'!$J$31,Y$47&gt;=$FO261,Y$47&lt;=$FP261)*(('Summary&amp;Assumptions'!$H$25*$C261)*(1+'Summary&amp;Assumptions'!$J$29)^(Y$46-1))+AND(Y$56&lt;'Summary&amp;Assumptions'!$J$31,Y$47&gt;=$FQ261,Y$47&lt;=$FR261)*(('Summary&amp;Assumptions'!$H$25*$C261)*(1+'Summary&amp;Assumptions'!$J$29)^(Y$46-1))</f>
        <v>0</v>
      </c>
      <c r="U261" s="588">
        <f>AND(Z$55&gt;0,SUM($E261:T261)&lt;'Summary&amp;Assumptions'!$G$32*$B261,$D261&gt;='Summary&amp;Assumptions'!$D$17,Z$47&gt;=$D261,Z$47&lt;=EDATE($D261,'Summary&amp;Assumptions'!$G$32))*$B261+AND(Z$56&lt;'Summary&amp;Assumptions'!$J$31,Z$47&gt;=$FO261,Z$47&lt;=$FP261)*(('Summary&amp;Assumptions'!$H$25*$C261)*(1+'Summary&amp;Assumptions'!$J$29)^(Z$46-1))+AND(Z$56&lt;'Summary&amp;Assumptions'!$J$31,Z$47&gt;=$FQ261,Z$47&lt;=$FR261)*(('Summary&amp;Assumptions'!$H$25*$C261)*(1+'Summary&amp;Assumptions'!$J$29)^(Z$46-1))</f>
        <v>0</v>
      </c>
      <c r="V261" s="588">
        <f>AND(AA$55&gt;0,SUM($E261:U261)&lt;'Summary&amp;Assumptions'!$G$32*$B261,$D261&gt;='Summary&amp;Assumptions'!$D$17,AA$47&gt;=$D261,AA$47&lt;=EDATE($D261,'Summary&amp;Assumptions'!$G$32))*$B261+AND(AA$56&lt;'Summary&amp;Assumptions'!$J$31,AA$47&gt;=$FO261,AA$47&lt;=$FP261)*(('Summary&amp;Assumptions'!$H$25*$C261)*(1+'Summary&amp;Assumptions'!$J$29)^(AA$46-1))+AND(AA$56&lt;'Summary&amp;Assumptions'!$J$31,AA$47&gt;=$FQ261,AA$47&lt;=$FR261)*(('Summary&amp;Assumptions'!$H$25*$C261)*(1+'Summary&amp;Assumptions'!$J$29)^(AA$46-1))</f>
        <v>0</v>
      </c>
      <c r="W261" s="588">
        <f>AND(AB$55&gt;0,SUM($E261:V261)&lt;'Summary&amp;Assumptions'!$G$32*$B261,$D261&gt;='Summary&amp;Assumptions'!$D$17,AB$47&gt;=$D261,AB$47&lt;=EDATE($D261,'Summary&amp;Assumptions'!$G$32))*$B261+AND(AB$56&lt;'Summary&amp;Assumptions'!$J$31,AB$47&gt;=$FO261,AB$47&lt;=$FP261)*(('Summary&amp;Assumptions'!$H$25*$C261)*(1+'Summary&amp;Assumptions'!$J$29)^(AB$46-1))+AND(AB$56&lt;'Summary&amp;Assumptions'!$J$31,AB$47&gt;=$FQ261,AB$47&lt;=$FR261)*(('Summary&amp;Assumptions'!$H$25*$C261)*(1+'Summary&amp;Assumptions'!$J$29)^(AB$46-1))</f>
        <v>0</v>
      </c>
      <c r="X261" s="588">
        <f>AND(AC$55&gt;0,SUM($E261:W261)&lt;'Summary&amp;Assumptions'!$G$32*$B261,$D261&gt;='Summary&amp;Assumptions'!$D$17,AC$47&gt;=$D261,AC$47&lt;=EDATE($D261,'Summary&amp;Assumptions'!$G$32))*$B261+AND(AC$56&lt;'Summary&amp;Assumptions'!$J$31,AC$47&gt;=$FO261,AC$47&lt;=$FP261)*(('Summary&amp;Assumptions'!$H$25*$C261)*(1+'Summary&amp;Assumptions'!$J$29)^(AC$46-1))+AND(AC$56&lt;'Summary&amp;Assumptions'!$J$31,AC$47&gt;=$FQ261,AC$47&lt;=$FR261)*(('Summary&amp;Assumptions'!$H$25*$C261)*(1+'Summary&amp;Assumptions'!$J$29)^(AC$46-1))</f>
        <v>0</v>
      </c>
      <c r="Y261" s="588">
        <f>AND(AD$55&gt;0,SUM($E261:X261)&lt;'Summary&amp;Assumptions'!$G$32*$B261,$D261&gt;='Summary&amp;Assumptions'!$D$17,AD$47&gt;=$D261,AD$47&lt;=EDATE($D261,'Summary&amp;Assumptions'!$G$32))*$B261+AND(AD$56&lt;'Summary&amp;Assumptions'!$J$31,AD$47&gt;=$FO261,AD$47&lt;=$FP261)*(('Summary&amp;Assumptions'!$H$25*$C261)*(1+'Summary&amp;Assumptions'!$J$29)^(AD$46-1))+AND(AD$56&lt;'Summary&amp;Assumptions'!$J$31,AD$47&gt;=$FQ261,AD$47&lt;=$FR261)*(('Summary&amp;Assumptions'!$H$25*$C261)*(1+'Summary&amp;Assumptions'!$J$29)^(AD$46-1))</f>
        <v>0</v>
      </c>
      <c r="Z261" s="588">
        <f>AND(AE$55&gt;0,SUM($E261:Y261)&lt;'Summary&amp;Assumptions'!$G$32*$B261,$D261&gt;='Summary&amp;Assumptions'!$D$17,AE$47&gt;=$D261,AE$47&lt;=EDATE($D261,'Summary&amp;Assumptions'!$G$32))*$B261+AND(AE$56&lt;'Summary&amp;Assumptions'!$J$31,AE$47&gt;=$FO261,AE$47&lt;=$FP261)*(('Summary&amp;Assumptions'!$H$25*$C261)*(1+'Summary&amp;Assumptions'!$J$29)^(AE$46-1))+AND(AE$56&lt;'Summary&amp;Assumptions'!$J$31,AE$47&gt;=$FQ261,AE$47&lt;=$FR261)*(('Summary&amp;Assumptions'!$H$25*$C261)*(1+'Summary&amp;Assumptions'!$J$29)^(AE$46-1))</f>
        <v>0</v>
      </c>
      <c r="AA261" s="588">
        <f>AND(AF$55&gt;0,SUM($E261:Z261)&lt;'Summary&amp;Assumptions'!$G$32*$B261,$D261&gt;='Summary&amp;Assumptions'!$D$17,AF$47&gt;=$D261,AF$47&lt;=EDATE($D261,'Summary&amp;Assumptions'!$G$32))*$B261+AND(AF$56&lt;'Summary&amp;Assumptions'!$J$31,AF$47&gt;=$FO261,AF$47&lt;=$FP261)*(('Summary&amp;Assumptions'!$H$25*$C261)*(1+'Summary&amp;Assumptions'!$J$29)^(AF$46-1))+AND(AF$56&lt;'Summary&amp;Assumptions'!$J$31,AF$47&gt;=$FQ261,AF$47&lt;=$FR261)*(('Summary&amp;Assumptions'!$H$25*$C261)*(1+'Summary&amp;Assumptions'!$J$29)^(AF$46-1))</f>
        <v>0</v>
      </c>
      <c r="AB261" s="588">
        <f>AND(AG$55&gt;0,SUM($E261:AA261)&lt;'Summary&amp;Assumptions'!$G$32*$B261,$D261&gt;='Summary&amp;Assumptions'!$D$17,AG$47&gt;=$D261,AG$47&lt;=EDATE($D261,'Summary&amp;Assumptions'!$G$32))*$B261+AND(AG$56&lt;'Summary&amp;Assumptions'!$J$31,AG$47&gt;=$FO261,AG$47&lt;=$FP261)*(('Summary&amp;Assumptions'!$H$25*$C261)*(1+'Summary&amp;Assumptions'!$J$29)^(AG$46-1))+AND(AG$56&lt;'Summary&amp;Assumptions'!$J$31,AG$47&gt;=$FQ261,AG$47&lt;=$FR261)*(('Summary&amp;Assumptions'!$H$25*$C261)*(1+'Summary&amp;Assumptions'!$J$29)^(AG$46-1))</f>
        <v>0</v>
      </c>
      <c r="AC261" s="588">
        <f>AND(AH$55&gt;0,SUM($E261:AB261)&lt;'Summary&amp;Assumptions'!$G$32*$B261,$D261&gt;='Summary&amp;Assumptions'!$D$17,AH$47&gt;=$D261,AH$47&lt;=EDATE($D261,'Summary&amp;Assumptions'!$G$32))*$B261+AND(AH$56&lt;'Summary&amp;Assumptions'!$J$31,AH$47&gt;=$FO261,AH$47&lt;=$FP261)*(('Summary&amp;Assumptions'!$H$25*$C261)*(1+'Summary&amp;Assumptions'!$J$29)^(AH$46-1))+AND(AH$56&lt;'Summary&amp;Assumptions'!$J$31,AH$47&gt;=$FQ261,AH$47&lt;=$FR261)*(('Summary&amp;Assumptions'!$H$25*$C261)*(1+'Summary&amp;Assumptions'!$J$29)^(AH$46-1))</f>
        <v>0</v>
      </c>
      <c r="AD261" s="588">
        <f>AND(AI$55&gt;0,SUM($E261:AC261)&lt;'Summary&amp;Assumptions'!$G$32*$B261,$D261&gt;='Summary&amp;Assumptions'!$D$17,AI$47&gt;=$D261,AI$47&lt;=EDATE($D261,'Summary&amp;Assumptions'!$G$32))*$B261+AND(AI$56&lt;'Summary&amp;Assumptions'!$J$31,AI$47&gt;=$FO261,AI$47&lt;=$FP261)*(('Summary&amp;Assumptions'!$H$25*$C261)*(1+'Summary&amp;Assumptions'!$J$29)^(AI$46-1))+AND(AI$56&lt;'Summary&amp;Assumptions'!$J$31,AI$47&gt;=$FQ261,AI$47&lt;=$FR261)*(('Summary&amp;Assumptions'!$H$25*$C261)*(1+'Summary&amp;Assumptions'!$J$29)^(AI$46-1))</f>
        <v>0</v>
      </c>
      <c r="AE261" s="588">
        <f>AND(AJ$55&gt;0,SUM($E261:AD261)&lt;'Summary&amp;Assumptions'!$G$32*$B261,$D261&gt;='Summary&amp;Assumptions'!$D$17,AJ$47&gt;=$D261,AJ$47&lt;=EDATE($D261,'Summary&amp;Assumptions'!$G$32))*$B261+AND(AJ$56&lt;'Summary&amp;Assumptions'!$J$31,AJ$47&gt;=$FO261,AJ$47&lt;=$FP261)*(('Summary&amp;Assumptions'!$H$25*$C261)*(1+'Summary&amp;Assumptions'!$J$29)^(AJ$46-1))+AND(AJ$56&lt;'Summary&amp;Assumptions'!$J$31,AJ$47&gt;=$FQ261,AJ$47&lt;=$FR261)*(('Summary&amp;Assumptions'!$H$25*$C261)*(1+'Summary&amp;Assumptions'!$J$29)^(AJ$46-1))</f>
        <v>0</v>
      </c>
      <c r="AF261" s="588">
        <f>AND(AK$55&gt;0,SUM($E261:AE261)&lt;'Summary&amp;Assumptions'!$G$32*$B261,$D261&gt;='Summary&amp;Assumptions'!$D$17,AK$47&gt;=$D261,AK$47&lt;=EDATE($D261,'Summary&amp;Assumptions'!$G$32))*$B261+AND(AK$56&lt;'Summary&amp;Assumptions'!$J$31,AK$47&gt;=$FO261,AK$47&lt;=$FP261)*(('Summary&amp;Assumptions'!$H$25*$C261)*(1+'Summary&amp;Assumptions'!$J$29)^(AK$46-1))+AND(AK$56&lt;'Summary&amp;Assumptions'!$J$31,AK$47&gt;=$FQ261,AK$47&lt;=$FR261)*(('Summary&amp;Assumptions'!$H$25*$C261)*(1+'Summary&amp;Assumptions'!$J$29)^(AK$46-1))</f>
        <v>0</v>
      </c>
      <c r="AG261" s="588">
        <f>AND(AL$55&gt;0,SUM($E261:AF261)&lt;'Summary&amp;Assumptions'!$G$32*$B261,$D261&gt;='Summary&amp;Assumptions'!$D$17,AL$47&gt;=$D261,AL$47&lt;=EDATE($D261,'Summary&amp;Assumptions'!$G$32))*$B261+AND(AL$56&lt;'Summary&amp;Assumptions'!$J$31,AL$47&gt;=$FO261,AL$47&lt;=$FP261)*(('Summary&amp;Assumptions'!$H$25*$C261)*(1+'Summary&amp;Assumptions'!$J$29)^(AL$46-1))+AND(AL$56&lt;'Summary&amp;Assumptions'!$J$31,AL$47&gt;=$FQ261,AL$47&lt;=$FR261)*(('Summary&amp;Assumptions'!$H$25*$C261)*(1+'Summary&amp;Assumptions'!$J$29)^(AL$46-1))</f>
        <v>0</v>
      </c>
      <c r="AH261" s="588">
        <f>AND(AM$55&gt;0,SUM($E261:AG261)&lt;'Summary&amp;Assumptions'!$G$32*$B261,$D261&gt;='Summary&amp;Assumptions'!$D$17,AM$47&gt;=$D261,AM$47&lt;=EDATE($D261,'Summary&amp;Assumptions'!$G$32))*$B261+AND(AM$56&lt;'Summary&amp;Assumptions'!$J$31,AM$47&gt;=$FO261,AM$47&lt;=$FP261)*(('Summary&amp;Assumptions'!$H$25*$C261)*(1+'Summary&amp;Assumptions'!$J$29)^(AM$46-1))+AND(AM$56&lt;'Summary&amp;Assumptions'!$J$31,AM$47&gt;=$FQ261,AM$47&lt;=$FR261)*(('Summary&amp;Assumptions'!$H$25*$C261)*(1+'Summary&amp;Assumptions'!$J$29)^(AM$46-1))</f>
        <v>0</v>
      </c>
      <c r="AI261" s="588">
        <f>AND(AN$55&gt;0,SUM($E261:AH261)&lt;'Summary&amp;Assumptions'!$G$32*$B261,$D261&gt;='Summary&amp;Assumptions'!$D$17,AN$47&gt;=$D261,AN$47&lt;=EDATE($D261,'Summary&amp;Assumptions'!$G$32))*$B261+AND(AN$56&lt;'Summary&amp;Assumptions'!$J$31,AN$47&gt;=$FO261,AN$47&lt;=$FP261)*(('Summary&amp;Assumptions'!$H$25*$C261)*(1+'Summary&amp;Assumptions'!$J$29)^(AN$46-1))+AND(AN$56&lt;'Summary&amp;Assumptions'!$J$31,AN$47&gt;=$FQ261,AN$47&lt;=$FR261)*(('Summary&amp;Assumptions'!$H$25*$C261)*(1+'Summary&amp;Assumptions'!$J$29)^(AN$46-1))</f>
        <v>0</v>
      </c>
      <c r="AJ261" s="588">
        <f>AND(AO$55&gt;0,SUM($E261:AI261)&lt;'Summary&amp;Assumptions'!$G$32*$B261,$D261&gt;='Summary&amp;Assumptions'!$D$17,AO$47&gt;=$D261,AO$47&lt;=EDATE($D261,'Summary&amp;Assumptions'!$G$32))*$B261+AND(AO$56&lt;'Summary&amp;Assumptions'!$J$31,AO$47&gt;=$FO261,AO$47&lt;=$FP261)*(('Summary&amp;Assumptions'!$H$25*$C261)*(1+'Summary&amp;Assumptions'!$J$29)^(AO$46-1))+AND(AO$56&lt;'Summary&amp;Assumptions'!$J$31,AO$47&gt;=$FQ261,AO$47&lt;=$FR261)*(('Summary&amp;Assumptions'!$H$25*$C261)*(1+'Summary&amp;Assumptions'!$J$29)^(AO$46-1))</f>
        <v>0</v>
      </c>
      <c r="AK261" s="588">
        <f>AND(AP$55&gt;0,SUM($E261:AJ261)&lt;'Summary&amp;Assumptions'!$G$32*$B261,$D261&gt;='Summary&amp;Assumptions'!$D$17,AP$47&gt;=$D261,AP$47&lt;=EDATE($D261,'Summary&amp;Assumptions'!$G$32))*$B261+AND(AP$56&lt;'Summary&amp;Assumptions'!$J$31,AP$47&gt;=$FO261,AP$47&lt;=$FP261)*(('Summary&amp;Assumptions'!$H$25*$C261)*(1+'Summary&amp;Assumptions'!$J$29)^(AP$46-1))+AND(AP$56&lt;'Summary&amp;Assumptions'!$J$31,AP$47&gt;=$FQ261,AP$47&lt;=$FR261)*(('Summary&amp;Assumptions'!$H$25*$C261)*(1+'Summary&amp;Assumptions'!$J$29)^(AP$46-1))</f>
        <v>0</v>
      </c>
      <c r="AL261" s="588">
        <f>AND(AQ$55&gt;0,SUM($E261:AK261)&lt;'Summary&amp;Assumptions'!$G$32*$B261,$D261&gt;='Summary&amp;Assumptions'!$D$17,AQ$47&gt;=$D261,AQ$47&lt;=EDATE($D261,'Summary&amp;Assumptions'!$G$32))*$B261+AND(AQ$56&lt;'Summary&amp;Assumptions'!$J$31,AQ$47&gt;=$FO261,AQ$47&lt;=$FP261)*(('Summary&amp;Assumptions'!$H$25*$C261)*(1+'Summary&amp;Assumptions'!$J$29)^(AQ$46-1))+AND(AQ$56&lt;'Summary&amp;Assumptions'!$J$31,AQ$47&gt;=$FQ261,AQ$47&lt;=$FR261)*(('Summary&amp;Assumptions'!$H$25*$C261)*(1+'Summary&amp;Assumptions'!$J$29)^(AQ$46-1))</f>
        <v>0</v>
      </c>
      <c r="AM261" s="588">
        <f>AND(AR$55&gt;0,SUM($E261:AL261)&lt;'Summary&amp;Assumptions'!$G$32*$B261,$D261&gt;='Summary&amp;Assumptions'!$D$17,AR$47&gt;=$D261,AR$47&lt;=EDATE($D261,'Summary&amp;Assumptions'!$G$32))*$B261+AND(AR$56&lt;'Summary&amp;Assumptions'!$J$31,AR$47&gt;=$FO261,AR$47&lt;=$FP261)*(('Summary&amp;Assumptions'!$H$25*$C261)*(1+'Summary&amp;Assumptions'!$J$29)^(AR$46-1))+AND(AR$56&lt;'Summary&amp;Assumptions'!$J$31,AR$47&gt;=$FQ261,AR$47&lt;=$FR261)*(('Summary&amp;Assumptions'!$H$25*$C261)*(1+'Summary&amp;Assumptions'!$J$29)^(AR$46-1))</f>
        <v>0</v>
      </c>
      <c r="AN261" s="588">
        <f>AND(AS$55&gt;0,SUM($E261:AM261)&lt;'Summary&amp;Assumptions'!$G$32*$B261,$D261&gt;='Summary&amp;Assumptions'!$D$17,AS$47&gt;=$D261,AS$47&lt;=EDATE($D261,'Summary&amp;Assumptions'!$G$32))*$B261+AND(AS$56&lt;'Summary&amp;Assumptions'!$J$31,AS$47&gt;=$FO261,AS$47&lt;=$FP261)*(('Summary&amp;Assumptions'!$H$25*$C261)*(1+'Summary&amp;Assumptions'!$J$29)^(AS$46-1))+AND(AS$56&lt;'Summary&amp;Assumptions'!$J$31,AS$47&gt;=$FQ261,AS$47&lt;=$FR261)*(('Summary&amp;Assumptions'!$H$25*$C261)*(1+'Summary&amp;Assumptions'!$J$29)^(AS$46-1))</f>
        <v>0</v>
      </c>
      <c r="AO261" s="588">
        <f>AND(AT$55&gt;0,SUM($E261:AN261)&lt;'Summary&amp;Assumptions'!$G$32*$B261,$D261&gt;='Summary&amp;Assumptions'!$D$17,AT$47&gt;=$D261,AT$47&lt;=EDATE($D261,'Summary&amp;Assumptions'!$G$32))*$B261+AND(AT$56&lt;'Summary&amp;Assumptions'!$J$31,AT$47&gt;=$FO261,AT$47&lt;=$FP261)*(('Summary&amp;Assumptions'!$H$25*$C261)*(1+'Summary&amp;Assumptions'!$J$29)^(AT$46-1))+AND(AT$56&lt;'Summary&amp;Assumptions'!$J$31,AT$47&gt;=$FQ261,AT$47&lt;=$FR261)*(('Summary&amp;Assumptions'!$H$25*$C261)*(1+'Summary&amp;Assumptions'!$J$29)^(AT$46-1))</f>
        <v>0</v>
      </c>
      <c r="AP261" s="588">
        <f>AND(AU$55&gt;0,SUM($E261:AO261)&lt;'Summary&amp;Assumptions'!$G$32*$B261,$D261&gt;='Summary&amp;Assumptions'!$D$17,AU$47&gt;=$D261,AU$47&lt;=EDATE($D261,'Summary&amp;Assumptions'!$G$32))*$B261+AND(AU$56&lt;'Summary&amp;Assumptions'!$J$31,AU$47&gt;=$FO261,AU$47&lt;=$FP261)*(('Summary&amp;Assumptions'!$H$25*$C261)*(1+'Summary&amp;Assumptions'!$J$29)^(AU$46-1))+AND(AU$56&lt;'Summary&amp;Assumptions'!$J$31,AU$47&gt;=$FQ261,AU$47&lt;=$FR261)*(('Summary&amp;Assumptions'!$H$25*$C261)*(1+'Summary&amp;Assumptions'!$J$29)^(AU$46-1))</f>
        <v>0</v>
      </c>
      <c r="AQ261" s="588">
        <f>AND(AV$55&gt;0,SUM($E261:AP261)&lt;'Summary&amp;Assumptions'!$G$32*$B261,$D261&gt;='Summary&amp;Assumptions'!$D$17,AV$47&gt;=$D261,AV$47&lt;=EDATE($D261,'Summary&amp;Assumptions'!$G$32))*$B261+AND(AV$56&lt;'Summary&amp;Assumptions'!$J$31,AV$47&gt;=$FO261,AV$47&lt;=$FP261)*(('Summary&amp;Assumptions'!$H$25*$C261)*(1+'Summary&amp;Assumptions'!$J$29)^(AV$46-1))+AND(AV$56&lt;'Summary&amp;Assumptions'!$J$31,AV$47&gt;=$FQ261,AV$47&lt;=$FR261)*(('Summary&amp;Assumptions'!$H$25*$C261)*(1+'Summary&amp;Assumptions'!$J$29)^(AV$46-1))</f>
        <v>0</v>
      </c>
      <c r="AR261" s="588">
        <f>AND(AW$55&gt;0,SUM($E261:AQ261)&lt;'Summary&amp;Assumptions'!$G$32*$B261,$D261&gt;='Summary&amp;Assumptions'!$D$17,AW$47&gt;=$D261,AW$47&lt;=EDATE($D261,'Summary&amp;Assumptions'!$G$32))*$B261+AND(AW$56&lt;'Summary&amp;Assumptions'!$J$31,AW$47&gt;=$FO261,AW$47&lt;=$FP261)*(('Summary&amp;Assumptions'!$H$25*$C261)*(1+'Summary&amp;Assumptions'!$J$29)^(AW$46-1))+AND(AW$56&lt;'Summary&amp;Assumptions'!$J$31,AW$47&gt;=$FQ261,AW$47&lt;=$FR261)*(('Summary&amp;Assumptions'!$H$25*$C261)*(1+'Summary&amp;Assumptions'!$J$29)^(AW$46-1))</f>
        <v>0</v>
      </c>
      <c r="AS261" s="588">
        <f>AND(AX$55&gt;0,SUM($E261:AR261)&lt;'Summary&amp;Assumptions'!$G$32*$B261,$D261&gt;='Summary&amp;Assumptions'!$D$17,AX$47&gt;=$D261,AX$47&lt;=EDATE($D261,'Summary&amp;Assumptions'!$G$32))*$B261+AND(AX$56&lt;'Summary&amp;Assumptions'!$J$31,AX$47&gt;=$FO261,AX$47&lt;=$FP261)*(('Summary&amp;Assumptions'!$H$25*$C261)*(1+'Summary&amp;Assumptions'!$J$29)^(AX$46-1))+AND(AX$56&lt;'Summary&amp;Assumptions'!$J$31,AX$47&gt;=$FQ261,AX$47&lt;=$FR261)*(('Summary&amp;Assumptions'!$H$25*$C261)*(1+'Summary&amp;Assumptions'!$J$29)^(AX$46-1))</f>
        <v>0</v>
      </c>
      <c r="AT261" s="588">
        <f>AND(AY$55&gt;0,SUM($E261:AS261)&lt;'Summary&amp;Assumptions'!$G$32*$B261,$D261&gt;='Summary&amp;Assumptions'!$D$17,AY$47&gt;=$D261,AY$47&lt;=EDATE($D261,'Summary&amp;Assumptions'!$G$32))*$B261+AND(AY$56&lt;'Summary&amp;Assumptions'!$J$31,AY$47&gt;=$FO261,AY$47&lt;=$FP261)*(('Summary&amp;Assumptions'!$H$25*$C261)*(1+'Summary&amp;Assumptions'!$J$29)^(AY$46-1))+AND(AY$56&lt;'Summary&amp;Assumptions'!$J$31,AY$47&gt;=$FQ261,AY$47&lt;=$FR261)*(('Summary&amp;Assumptions'!$H$25*$C261)*(1+'Summary&amp;Assumptions'!$J$29)^(AY$46-1))</f>
        <v>0</v>
      </c>
      <c r="AU261" s="588">
        <f>AND(AZ$55&gt;0,SUM($E261:AT261)&lt;'Summary&amp;Assumptions'!$G$32*$B261,$D261&gt;='Summary&amp;Assumptions'!$D$17,AZ$47&gt;=$D261,AZ$47&lt;=EDATE($D261,'Summary&amp;Assumptions'!$G$32))*$B261+AND(AZ$56&lt;'Summary&amp;Assumptions'!$J$31,AZ$47&gt;=$FO261,AZ$47&lt;=$FP261)*(('Summary&amp;Assumptions'!$H$25*$C261)*(1+'Summary&amp;Assumptions'!$J$29)^(AZ$46-1))+AND(AZ$56&lt;'Summary&amp;Assumptions'!$J$31,AZ$47&gt;=$FQ261,AZ$47&lt;=$FR261)*(('Summary&amp;Assumptions'!$H$25*$C261)*(1+'Summary&amp;Assumptions'!$J$29)^(AZ$46-1))</f>
        <v>0</v>
      </c>
      <c r="AV261" s="588">
        <f>AND(BA$55&gt;0,SUM($E261:AU261)&lt;'Summary&amp;Assumptions'!$G$32*$B261,$D261&gt;='Summary&amp;Assumptions'!$D$17,BA$47&gt;=$D261,BA$47&lt;=EDATE($D261,'Summary&amp;Assumptions'!$G$32))*$B261+AND(BA$56&lt;'Summary&amp;Assumptions'!$J$31,BA$47&gt;=$FO261,BA$47&lt;=$FP261)*(('Summary&amp;Assumptions'!$H$25*$C261)*(1+'Summary&amp;Assumptions'!$J$29)^(BA$46-1))+AND(BA$56&lt;'Summary&amp;Assumptions'!$J$31,BA$47&gt;=$FQ261,BA$47&lt;=$FR261)*(('Summary&amp;Assumptions'!$H$25*$C261)*(1+'Summary&amp;Assumptions'!$J$29)^(BA$46-1))</f>
        <v>0</v>
      </c>
      <c r="AW261" s="588">
        <f>AND(BB$55&gt;0,SUM($E261:AV261)&lt;'Summary&amp;Assumptions'!$G$32*$B261,$D261&gt;='Summary&amp;Assumptions'!$D$17,BB$47&gt;=$D261,BB$47&lt;=EDATE($D261,'Summary&amp;Assumptions'!$G$32))*$B261+AND(BB$56&lt;'Summary&amp;Assumptions'!$J$31,BB$47&gt;=$FO261,BB$47&lt;=$FP261)*(('Summary&amp;Assumptions'!$H$25*$C261)*(1+'Summary&amp;Assumptions'!$J$29)^(BB$46-1))+AND(BB$56&lt;'Summary&amp;Assumptions'!$J$31,BB$47&gt;=$FQ261,BB$47&lt;=$FR261)*(('Summary&amp;Assumptions'!$H$25*$C261)*(1+'Summary&amp;Assumptions'!$J$29)^(BB$46-1))</f>
        <v>0</v>
      </c>
      <c r="AX261" s="588">
        <f>AND(BC$55&gt;0,SUM($E261:AW261)&lt;'Summary&amp;Assumptions'!$G$32*$B261,$D261&gt;='Summary&amp;Assumptions'!$D$17,BC$47&gt;=$D261,BC$47&lt;=EDATE($D261,'Summary&amp;Assumptions'!$G$32))*$B261+AND(BC$56&lt;'Summary&amp;Assumptions'!$J$31,BC$47&gt;=$FO261,BC$47&lt;=$FP261)*(('Summary&amp;Assumptions'!$H$25*$C261)*(1+'Summary&amp;Assumptions'!$J$29)^(BC$46-1))+AND(BC$56&lt;'Summary&amp;Assumptions'!$J$31,BC$47&gt;=$FQ261,BC$47&lt;=$FR261)*(('Summary&amp;Assumptions'!$H$25*$C261)*(1+'Summary&amp;Assumptions'!$J$29)^(BC$46-1))</f>
        <v>0</v>
      </c>
      <c r="AY261" s="588">
        <f>AND(BD$55&gt;0,SUM($E261:AX261)&lt;'Summary&amp;Assumptions'!$G$32*$B261,$D261&gt;='Summary&amp;Assumptions'!$D$17,BD$47&gt;=$D261,BD$47&lt;=EDATE($D261,'Summary&amp;Assumptions'!$G$32))*$B261+AND(BD$56&lt;'Summary&amp;Assumptions'!$J$31,BD$47&gt;=$FO261,BD$47&lt;=$FP261)*(('Summary&amp;Assumptions'!$H$25*$C261)*(1+'Summary&amp;Assumptions'!$J$29)^(BD$46-1))+AND(BD$56&lt;'Summary&amp;Assumptions'!$J$31,BD$47&gt;=$FQ261,BD$47&lt;=$FR261)*(('Summary&amp;Assumptions'!$H$25*$C261)*(1+'Summary&amp;Assumptions'!$J$29)^(BD$46-1))</f>
        <v>0</v>
      </c>
      <c r="AZ261" s="588">
        <f>AND(BE$55&gt;0,SUM($E261:AY261)&lt;'Summary&amp;Assumptions'!$G$32*$B261,$D261&gt;='Summary&amp;Assumptions'!$D$17,BE$47&gt;=$D261,BE$47&lt;=EDATE($D261,'Summary&amp;Assumptions'!$G$32))*$B261+AND(BE$56&lt;'Summary&amp;Assumptions'!$J$31,BE$47&gt;=$FO261,BE$47&lt;=$FP261)*(('Summary&amp;Assumptions'!$H$25*$C261)*(1+'Summary&amp;Assumptions'!$J$29)^(BE$46-1))+AND(BE$56&lt;'Summary&amp;Assumptions'!$J$31,BE$47&gt;=$FQ261,BE$47&lt;=$FR261)*(('Summary&amp;Assumptions'!$H$25*$C261)*(1+'Summary&amp;Assumptions'!$J$29)^(BE$46-1))</f>
        <v>0</v>
      </c>
      <c r="BA261" s="588">
        <f>AND(BF$55&gt;0,SUM($E261:AZ261)&lt;'Summary&amp;Assumptions'!$G$32*$B261,$D261&gt;='Summary&amp;Assumptions'!$D$17,BF$47&gt;=$D261,BF$47&lt;=EDATE($D261,'Summary&amp;Assumptions'!$G$32))*$B261+AND(BF$56&lt;'Summary&amp;Assumptions'!$J$31,BF$47&gt;=$FO261,BF$47&lt;=$FP261)*(('Summary&amp;Assumptions'!$H$25*$C261)*(1+'Summary&amp;Assumptions'!$J$29)^(BF$46-1))+AND(BF$56&lt;'Summary&amp;Assumptions'!$J$31,BF$47&gt;=$FQ261,BF$47&lt;=$FR261)*(('Summary&amp;Assumptions'!$H$25*$C261)*(1+'Summary&amp;Assumptions'!$J$29)^(BF$46-1))</f>
        <v>0</v>
      </c>
      <c r="BB261" s="588">
        <f>AND(BG$55&gt;0,SUM($E261:BA261)&lt;'Summary&amp;Assumptions'!$G$32*$B261,$D261&gt;='Summary&amp;Assumptions'!$D$17,BG$47&gt;=$D261,BG$47&lt;=EDATE($D261,'Summary&amp;Assumptions'!$G$32))*$B261+AND(BG$56&lt;'Summary&amp;Assumptions'!$J$31,BG$47&gt;=$FO261,BG$47&lt;=$FP261)*(('Summary&amp;Assumptions'!$H$25*$C261)*(1+'Summary&amp;Assumptions'!$J$29)^(BG$46-1))+AND(BG$56&lt;'Summary&amp;Assumptions'!$J$31,BG$47&gt;=$FQ261,BG$47&lt;=$FR261)*(('Summary&amp;Assumptions'!$H$25*$C261)*(1+'Summary&amp;Assumptions'!$J$29)^(BG$46-1))</f>
        <v>0</v>
      </c>
      <c r="BC261" s="588">
        <f>AND(BH$55&gt;0,SUM($E261:BB261)&lt;'Summary&amp;Assumptions'!$G$32*$B261,$D261&gt;='Summary&amp;Assumptions'!$D$17,BH$47&gt;=$D261,BH$47&lt;=EDATE($D261,'Summary&amp;Assumptions'!$G$32))*$B261+AND(BH$56&lt;'Summary&amp;Assumptions'!$J$31,BH$47&gt;=$FO261,BH$47&lt;=$FP261)*(('Summary&amp;Assumptions'!$H$25*$C261)*(1+'Summary&amp;Assumptions'!$J$29)^(BH$46-1))+AND(BH$56&lt;'Summary&amp;Assumptions'!$J$31,BH$47&gt;=$FQ261,BH$47&lt;=$FR261)*(('Summary&amp;Assumptions'!$H$25*$C261)*(1+'Summary&amp;Assumptions'!$J$29)^(BH$46-1))</f>
        <v>0</v>
      </c>
      <c r="BD261" s="588">
        <f>AND(BI$55&gt;0,SUM($E261:BC261)&lt;'Summary&amp;Assumptions'!$G$32*$B261,$D261&gt;='Summary&amp;Assumptions'!$D$17,BI$47&gt;=$D261,BI$47&lt;=EDATE($D261,'Summary&amp;Assumptions'!$G$32))*$B261+AND(BI$56&lt;'Summary&amp;Assumptions'!$J$31,BI$47&gt;=$FO261,BI$47&lt;=$FP261)*(('Summary&amp;Assumptions'!$H$25*$C261)*(1+'Summary&amp;Assumptions'!$J$29)^(BI$46-1))+AND(BI$56&lt;'Summary&amp;Assumptions'!$J$31,BI$47&gt;=$FQ261,BI$47&lt;=$FR261)*(('Summary&amp;Assumptions'!$H$25*$C261)*(1+'Summary&amp;Assumptions'!$J$29)^(BI$46-1))</f>
        <v>0</v>
      </c>
      <c r="BE261" s="588">
        <f>AND(BJ$55&gt;0,SUM($E261:BD261)&lt;'Summary&amp;Assumptions'!$G$32*$B261,$D261&gt;='Summary&amp;Assumptions'!$D$17,BJ$47&gt;=$D261,BJ$47&lt;=EDATE($D261,'Summary&amp;Assumptions'!$G$32))*$B261+AND(BJ$56&lt;'Summary&amp;Assumptions'!$J$31,BJ$47&gt;=$FO261,BJ$47&lt;=$FP261)*(('Summary&amp;Assumptions'!$H$25*$C261)*(1+'Summary&amp;Assumptions'!$J$29)^(BJ$46-1))+AND(BJ$56&lt;'Summary&amp;Assumptions'!$J$31,BJ$47&gt;=$FQ261,BJ$47&lt;=$FR261)*(('Summary&amp;Assumptions'!$H$25*$C261)*(1+'Summary&amp;Assumptions'!$J$29)^(BJ$46-1))</f>
        <v>0</v>
      </c>
      <c r="BF261" s="588">
        <f>AND(BK$55&gt;0,SUM($E261:BE261)&lt;'Summary&amp;Assumptions'!$G$32*$B261,$D261&gt;='Summary&amp;Assumptions'!$D$17,BK$47&gt;=$D261,BK$47&lt;=EDATE($D261,'Summary&amp;Assumptions'!$G$32))*$B261+AND(BK$56&lt;'Summary&amp;Assumptions'!$J$31,BK$47&gt;=$FO261,BK$47&lt;=$FP261)*(('Summary&amp;Assumptions'!$H$25*$C261)*(1+'Summary&amp;Assumptions'!$J$29)^(BK$46-1))+AND(BK$56&lt;'Summary&amp;Assumptions'!$J$31,BK$47&gt;=$FQ261,BK$47&lt;=$FR261)*(('Summary&amp;Assumptions'!$H$25*$C261)*(1+'Summary&amp;Assumptions'!$J$29)^(BK$46-1))</f>
        <v>0</v>
      </c>
      <c r="BG261" s="588">
        <f>AND(BL$55&gt;0,SUM($E261:BF261)&lt;'Summary&amp;Assumptions'!$G$32*$B261,$D261&gt;='Summary&amp;Assumptions'!$D$17,BL$47&gt;=$D261,BL$47&lt;=EDATE($D261,'Summary&amp;Assumptions'!$G$32))*$B261+AND(BL$56&lt;'Summary&amp;Assumptions'!$J$31,BL$47&gt;=$FO261,BL$47&lt;=$FP261)*(('Summary&amp;Assumptions'!$H$25*$C261)*(1+'Summary&amp;Assumptions'!$J$29)^(BL$46-1))+AND(BL$56&lt;'Summary&amp;Assumptions'!$J$31,BL$47&gt;=$FQ261,BL$47&lt;=$FR261)*(('Summary&amp;Assumptions'!$H$25*$C261)*(1+'Summary&amp;Assumptions'!$J$29)^(BL$46-1))</f>
        <v>0</v>
      </c>
      <c r="BH261" s="588">
        <f>AND(BM$55&gt;0,SUM($E261:BG261)&lt;'Summary&amp;Assumptions'!$G$32*$B261,$D261&gt;='Summary&amp;Assumptions'!$D$17,BM$47&gt;=$D261,BM$47&lt;=EDATE($D261,'Summary&amp;Assumptions'!$G$32))*$B261+AND(BM$56&lt;'Summary&amp;Assumptions'!$J$31,BM$47&gt;=$FO261,BM$47&lt;=$FP261)*(('Summary&amp;Assumptions'!$H$25*$C261)*(1+'Summary&amp;Assumptions'!$J$29)^(BM$46-1))+AND(BM$56&lt;'Summary&amp;Assumptions'!$J$31,BM$47&gt;=$FQ261,BM$47&lt;=$FR261)*(('Summary&amp;Assumptions'!$H$25*$C261)*(1+'Summary&amp;Assumptions'!$J$29)^(BM$46-1))</f>
        <v>0</v>
      </c>
      <c r="BI261" s="588">
        <f>AND(BN$55&gt;0,SUM($E261:BH261)&lt;'Summary&amp;Assumptions'!$G$32*$B261,$D261&gt;='Summary&amp;Assumptions'!$D$17,BN$47&gt;=$D261,BN$47&lt;=EDATE($D261,'Summary&amp;Assumptions'!$G$32))*$B261+AND(BN$56&lt;'Summary&amp;Assumptions'!$J$31,BN$47&gt;=$FO261,BN$47&lt;=$FP261)*(('Summary&amp;Assumptions'!$H$25*$C261)*(1+'Summary&amp;Assumptions'!$J$29)^(BN$46-1))+AND(BN$56&lt;'Summary&amp;Assumptions'!$J$31,BN$47&gt;=$FQ261,BN$47&lt;=$FR261)*(('Summary&amp;Assumptions'!$H$25*$C261)*(1+'Summary&amp;Assumptions'!$J$29)^(BN$46-1))</f>
        <v>0</v>
      </c>
      <c r="BJ261" s="588">
        <f>AND(BO$55&gt;0,SUM($E261:BI261)&lt;'Summary&amp;Assumptions'!$G$32*$B261,$D261&gt;='Summary&amp;Assumptions'!$D$17,BO$47&gt;=$D261,BO$47&lt;=EDATE($D261,'Summary&amp;Assumptions'!$G$32))*$B261+AND(BO$56&lt;'Summary&amp;Assumptions'!$J$31,BO$47&gt;=$FO261,BO$47&lt;=$FP261)*(('Summary&amp;Assumptions'!$H$25*$C261)*(1+'Summary&amp;Assumptions'!$J$29)^(BO$46-1))+AND(BO$56&lt;'Summary&amp;Assumptions'!$J$31,BO$47&gt;=$FQ261,BO$47&lt;=$FR261)*(('Summary&amp;Assumptions'!$H$25*$C261)*(1+'Summary&amp;Assumptions'!$J$29)^(BO$46-1))</f>
        <v>0</v>
      </c>
      <c r="BK261" s="588">
        <f>AND(BP$55&gt;0,SUM($E261:BJ261)&lt;'Summary&amp;Assumptions'!$G$32*$B261,$D261&gt;='Summary&amp;Assumptions'!$D$17,BP$47&gt;=$D261,BP$47&lt;=EDATE($D261,'Summary&amp;Assumptions'!$G$32))*$B261+AND(BP$56&lt;'Summary&amp;Assumptions'!$J$31,BP$47&gt;=$FO261,BP$47&lt;=$FP261)*(('Summary&amp;Assumptions'!$H$25*$C261)*(1+'Summary&amp;Assumptions'!$J$29)^(BP$46-1))+AND(BP$56&lt;'Summary&amp;Assumptions'!$J$31,BP$47&gt;=$FQ261,BP$47&lt;=$FR261)*(('Summary&amp;Assumptions'!$H$25*$C261)*(1+'Summary&amp;Assumptions'!$J$29)^(BP$46-1))</f>
        <v>0</v>
      </c>
      <c r="BL261" s="588">
        <f>AND(BQ$55&gt;0,SUM($E261:BK261)&lt;'Summary&amp;Assumptions'!$G$32*$B261,$D261&gt;='Summary&amp;Assumptions'!$D$17,BQ$47&gt;=$D261,BQ$47&lt;=EDATE($D261,'Summary&amp;Assumptions'!$G$32))*$B261+AND(BQ$56&lt;'Summary&amp;Assumptions'!$J$31,BQ$47&gt;=$FO261,BQ$47&lt;=$FP261)*(('Summary&amp;Assumptions'!$H$25*$C261)*(1+'Summary&amp;Assumptions'!$J$29)^(BQ$46-1))+AND(BQ$56&lt;'Summary&amp;Assumptions'!$J$31,BQ$47&gt;=$FQ261,BQ$47&lt;=$FR261)*(('Summary&amp;Assumptions'!$H$25*$C261)*(1+'Summary&amp;Assumptions'!$J$29)^(BQ$46-1))</f>
        <v>0</v>
      </c>
      <c r="BM261" s="588">
        <f>AND(BR$55&gt;0,SUM($E261:BL261)&lt;'Summary&amp;Assumptions'!$G$32*$B261,$D261&gt;='Summary&amp;Assumptions'!$D$17,BR$47&gt;=$D261,BR$47&lt;=EDATE($D261,'Summary&amp;Assumptions'!$G$32))*$B261+AND(BR$56&lt;'Summary&amp;Assumptions'!$J$31,BR$47&gt;=$FO261,BR$47&lt;=$FP261)*(('Summary&amp;Assumptions'!$H$25*$C261)*(1+'Summary&amp;Assumptions'!$J$29)^(BR$46-1))+AND(BR$56&lt;'Summary&amp;Assumptions'!$J$31,BR$47&gt;=$FQ261,BR$47&lt;=$FR261)*(('Summary&amp;Assumptions'!$H$25*$C261)*(1+'Summary&amp;Assumptions'!$J$29)^(BR$46-1))</f>
        <v>0</v>
      </c>
      <c r="BN261" s="588">
        <f>AND(BS$55&gt;0,SUM($E261:BM261)&lt;'Summary&amp;Assumptions'!$G$32*$B261,$D261&gt;='Summary&amp;Assumptions'!$D$17,BS$47&gt;=$D261,BS$47&lt;=EDATE($D261,'Summary&amp;Assumptions'!$G$32))*$B261+AND(BS$56&lt;'Summary&amp;Assumptions'!$J$31,BS$47&gt;=$FO261,BS$47&lt;=$FP261)*(('Summary&amp;Assumptions'!$H$25*$C261)*(1+'Summary&amp;Assumptions'!$J$29)^(BS$46-1))+AND(BS$56&lt;'Summary&amp;Assumptions'!$J$31,BS$47&gt;=$FQ261,BS$47&lt;=$FR261)*(('Summary&amp;Assumptions'!$H$25*$C261)*(1+'Summary&amp;Assumptions'!$J$29)^(BS$46-1))</f>
        <v>0</v>
      </c>
      <c r="BO261" s="588">
        <f>AND(BT$55&gt;0,SUM($E261:BN261)&lt;'Summary&amp;Assumptions'!$G$32*$B261,$D261&gt;='Summary&amp;Assumptions'!$D$17,BT$47&gt;=$D261,BT$47&lt;=EDATE($D261,'Summary&amp;Assumptions'!$G$32))*$B261+AND(BT$56&lt;'Summary&amp;Assumptions'!$J$31,BT$47&gt;=$FO261,BT$47&lt;=$FP261)*(('Summary&amp;Assumptions'!$H$25*$C261)*(1+'Summary&amp;Assumptions'!$J$29)^(BT$46-1))+AND(BT$56&lt;'Summary&amp;Assumptions'!$J$31,BT$47&gt;=$FQ261,BT$47&lt;=$FR261)*(('Summary&amp;Assumptions'!$H$25*$C261)*(1+'Summary&amp;Assumptions'!$J$29)^(BT$46-1))</f>
        <v>0</v>
      </c>
      <c r="BP261" s="588">
        <f>AND(BU$55&gt;0,SUM($E261:BO261)&lt;'Summary&amp;Assumptions'!$G$32*$B261,$D261&gt;='Summary&amp;Assumptions'!$D$17,BU$47&gt;=$D261,BU$47&lt;=EDATE($D261,'Summary&amp;Assumptions'!$G$32))*$B261+AND(BU$56&lt;'Summary&amp;Assumptions'!$J$31,BU$47&gt;=$FO261,BU$47&lt;=$FP261)*(('Summary&amp;Assumptions'!$H$25*$C261)*(1+'Summary&amp;Assumptions'!$J$29)^(BU$46-1))+AND(BU$56&lt;'Summary&amp;Assumptions'!$J$31,BU$47&gt;=$FQ261,BU$47&lt;=$FR261)*(('Summary&amp;Assumptions'!$H$25*$C261)*(1+'Summary&amp;Assumptions'!$J$29)^(BU$46-1))</f>
        <v>0</v>
      </c>
      <c r="BQ261" s="588">
        <f>AND(BV$55&gt;0,SUM($E261:BP261)&lt;'Summary&amp;Assumptions'!$G$32*$B261,$D261&gt;='Summary&amp;Assumptions'!$D$17,BV$47&gt;=$D261,BV$47&lt;=EDATE($D261,'Summary&amp;Assumptions'!$G$32))*$B261+AND(BV$56&lt;'Summary&amp;Assumptions'!$J$31,BV$47&gt;=$FO261,BV$47&lt;=$FP261)*(('Summary&amp;Assumptions'!$H$25*$C261)*(1+'Summary&amp;Assumptions'!$J$29)^(BV$46-1))+AND(BV$56&lt;'Summary&amp;Assumptions'!$J$31,BV$47&gt;=$FQ261,BV$47&lt;=$FR261)*(('Summary&amp;Assumptions'!$H$25*$C261)*(1+'Summary&amp;Assumptions'!$J$29)^(BV$46-1))</f>
        <v>0</v>
      </c>
      <c r="BR261" s="588">
        <f>AND(BW$55&gt;0,SUM($E261:BQ261)&lt;'Summary&amp;Assumptions'!$G$32*$B261,$D261&gt;='Summary&amp;Assumptions'!$D$17,BW$47&gt;=$D261,BW$47&lt;=EDATE($D261,'Summary&amp;Assumptions'!$G$32))*$B261+AND(BW$56&lt;'Summary&amp;Assumptions'!$J$31,BW$47&gt;=$FO261,BW$47&lt;=$FP261)*(('Summary&amp;Assumptions'!$H$25*$C261)*(1+'Summary&amp;Assumptions'!$J$29)^(BW$46-1))+AND(BW$56&lt;'Summary&amp;Assumptions'!$J$31,BW$47&gt;=$FQ261,BW$47&lt;=$FR261)*(('Summary&amp;Assumptions'!$H$25*$C261)*(1+'Summary&amp;Assumptions'!$J$29)^(BW$46-1))</f>
        <v>0</v>
      </c>
      <c r="BS261" s="588">
        <f>AND(BX$55&gt;0,SUM($E261:BR261)&lt;'Summary&amp;Assumptions'!$G$32*$B261,$D261&gt;='Summary&amp;Assumptions'!$D$17,BX$47&gt;=$D261,BX$47&lt;=EDATE($D261,'Summary&amp;Assumptions'!$G$32))*$B261+AND(BX$56&lt;'Summary&amp;Assumptions'!$J$31,BX$47&gt;=$FO261,BX$47&lt;=$FP261)*(('Summary&amp;Assumptions'!$H$25*$C261)*(1+'Summary&amp;Assumptions'!$J$29)^(BX$46-1))+AND(BX$56&lt;'Summary&amp;Assumptions'!$J$31,BX$47&gt;=$FQ261,BX$47&lt;=$FR261)*(('Summary&amp;Assumptions'!$H$25*$C261)*(1+'Summary&amp;Assumptions'!$J$29)^(BX$46-1))</f>
        <v>0</v>
      </c>
      <c r="BT261" s="588">
        <f>AND(BY$55&gt;0,SUM($E261:BS261)&lt;'Summary&amp;Assumptions'!$G$32*$B261,$D261&gt;='Summary&amp;Assumptions'!$D$17,BY$47&gt;=$D261,BY$47&lt;=EDATE($D261,'Summary&amp;Assumptions'!$G$32))*$B261+AND(BY$56&lt;'Summary&amp;Assumptions'!$J$31,BY$47&gt;=$FO261,BY$47&lt;=$FP261)*(('Summary&amp;Assumptions'!$H$25*$C261)*(1+'Summary&amp;Assumptions'!$J$29)^(BY$46-1))+AND(BY$56&lt;'Summary&amp;Assumptions'!$J$31,BY$47&gt;=$FQ261,BY$47&lt;=$FR261)*(('Summary&amp;Assumptions'!$H$25*$C261)*(1+'Summary&amp;Assumptions'!$J$29)^(BY$46-1))</f>
        <v>0</v>
      </c>
      <c r="BU261" s="588">
        <f>AND(BZ$55&gt;0,SUM($E261:BT261)&lt;'Summary&amp;Assumptions'!$G$32*$B261,$D261&gt;='Summary&amp;Assumptions'!$D$17,BZ$47&gt;=$D261,BZ$47&lt;=EDATE($D261,'Summary&amp;Assumptions'!$G$32))*$B261+AND(BZ$56&lt;'Summary&amp;Assumptions'!$J$31,BZ$47&gt;=$FO261,BZ$47&lt;=$FP261)*(('Summary&amp;Assumptions'!$H$25*$C261)*(1+'Summary&amp;Assumptions'!$J$29)^(BZ$46-1))+AND(BZ$56&lt;'Summary&amp;Assumptions'!$J$31,BZ$47&gt;=$FQ261,BZ$47&lt;=$FR261)*(('Summary&amp;Assumptions'!$H$25*$C261)*(1+'Summary&amp;Assumptions'!$J$29)^(BZ$46-1))</f>
        <v>0</v>
      </c>
      <c r="BV261" s="588">
        <f>AND(CA$55&gt;0,SUM($E261:BU261)&lt;'Summary&amp;Assumptions'!$G$32*$B261,$D261&gt;='Summary&amp;Assumptions'!$D$17,CA$47&gt;=$D261,CA$47&lt;=EDATE($D261,'Summary&amp;Assumptions'!$G$32))*$B261+AND(CA$56&lt;'Summary&amp;Assumptions'!$J$31,CA$47&gt;=$FO261,CA$47&lt;=$FP261)*(('Summary&amp;Assumptions'!$H$25*$C261)*(1+'Summary&amp;Assumptions'!$J$29)^(CA$46-1))+AND(CA$56&lt;'Summary&amp;Assumptions'!$J$31,CA$47&gt;=$FQ261,CA$47&lt;=$FR261)*(('Summary&amp;Assumptions'!$H$25*$C261)*(1+'Summary&amp;Assumptions'!$J$29)^(CA$46-1))</f>
        <v>0</v>
      </c>
      <c r="BW261" s="588">
        <f>AND(CB$55&gt;0,SUM($E261:BV261)&lt;'Summary&amp;Assumptions'!$G$32*$B261,$D261&gt;='Summary&amp;Assumptions'!$D$17,CB$47&gt;=$D261,CB$47&lt;=EDATE($D261,'Summary&amp;Assumptions'!$G$32))*$B261+AND(CB$56&lt;'Summary&amp;Assumptions'!$J$31,CB$47&gt;=$FO261,CB$47&lt;=$FP261)*(('Summary&amp;Assumptions'!$H$25*$C261)*(1+'Summary&amp;Assumptions'!$J$29)^(CB$46-1))+AND(CB$56&lt;'Summary&amp;Assumptions'!$J$31,CB$47&gt;=$FQ261,CB$47&lt;=$FR261)*(('Summary&amp;Assumptions'!$H$25*$C261)*(1+'Summary&amp;Assumptions'!$J$29)^(CB$46-1))</f>
        <v>0</v>
      </c>
      <c r="BX261" s="588">
        <f>AND(CC$55&gt;0,SUM($E261:BW261)&lt;'Summary&amp;Assumptions'!$G$32*$B261,$D261&gt;='Summary&amp;Assumptions'!$D$17,CC$47&gt;=$D261,CC$47&lt;=EDATE($D261,'Summary&amp;Assumptions'!$G$32))*$B261+AND(CC$56&lt;'Summary&amp;Assumptions'!$J$31,CC$47&gt;=$FO261,CC$47&lt;=$FP261)*(('Summary&amp;Assumptions'!$H$25*$C261)*(1+'Summary&amp;Assumptions'!$J$29)^(CC$46-1))+AND(CC$56&lt;'Summary&amp;Assumptions'!$J$31,CC$47&gt;=$FQ261,CC$47&lt;=$FR261)*(('Summary&amp;Assumptions'!$H$25*$C261)*(1+'Summary&amp;Assumptions'!$J$29)^(CC$46-1))</f>
        <v>0</v>
      </c>
      <c r="BY261" s="588">
        <f>AND(CD$55&gt;0,SUM($E261:BX261)&lt;'Summary&amp;Assumptions'!$G$32*$B261,$D261&gt;='Summary&amp;Assumptions'!$D$17,CD$47&gt;=$D261,CD$47&lt;=EDATE($D261,'Summary&amp;Assumptions'!$G$32))*$B261+AND(CD$56&lt;'Summary&amp;Assumptions'!$J$31,CD$47&gt;=$FO261,CD$47&lt;=$FP261)*(('Summary&amp;Assumptions'!$H$25*$C261)*(1+'Summary&amp;Assumptions'!$J$29)^(CD$46-1))+AND(CD$56&lt;'Summary&amp;Assumptions'!$J$31,CD$47&gt;=$FQ261,CD$47&lt;=$FR261)*(('Summary&amp;Assumptions'!$H$25*$C261)*(1+'Summary&amp;Assumptions'!$J$29)^(CD$46-1))</f>
        <v>0</v>
      </c>
      <c r="BZ261" s="588">
        <f>AND(CE$55&gt;0,SUM($E261:BY261)&lt;'Summary&amp;Assumptions'!$G$32*$B261,$D261&gt;='Summary&amp;Assumptions'!$D$17,CE$47&gt;=$D261,CE$47&lt;=EDATE($D261,'Summary&amp;Assumptions'!$G$32))*$B261+AND(CE$56&lt;'Summary&amp;Assumptions'!$J$31,CE$47&gt;=$FO261,CE$47&lt;=$FP261)*(('Summary&amp;Assumptions'!$H$25*$C261)*(1+'Summary&amp;Assumptions'!$J$29)^(CE$46-1))+AND(CE$56&lt;'Summary&amp;Assumptions'!$J$31,CE$47&gt;=$FQ261,CE$47&lt;=$FR261)*(('Summary&amp;Assumptions'!$H$25*$C261)*(1+'Summary&amp;Assumptions'!$J$29)^(CE$46-1))</f>
        <v>0</v>
      </c>
      <c r="CA261" s="588">
        <f>AND(CF$55&gt;0,SUM($E261:BZ261)&lt;'Summary&amp;Assumptions'!$G$32*$B261,$D261&gt;='Summary&amp;Assumptions'!$D$17,CF$47&gt;=$D261,CF$47&lt;=EDATE($D261,'Summary&amp;Assumptions'!$G$32))*$B261+AND(CF$56&lt;'Summary&amp;Assumptions'!$J$31,CF$47&gt;=$FO261,CF$47&lt;=$FP261)*(('Summary&amp;Assumptions'!$H$25*$C261)*(1+'Summary&amp;Assumptions'!$J$29)^(CF$46-1))+AND(CF$56&lt;'Summary&amp;Assumptions'!$J$31,CF$47&gt;=$FQ261,CF$47&lt;=$FR261)*(('Summary&amp;Assumptions'!$H$25*$C261)*(1+'Summary&amp;Assumptions'!$J$29)^(CF$46-1))</f>
        <v>0</v>
      </c>
      <c r="CB261" s="588">
        <f>AND(CG$55&gt;0,SUM($E261:CA261)&lt;'Summary&amp;Assumptions'!$G$32*$B261,$D261&gt;='Summary&amp;Assumptions'!$D$17,CG$47&gt;=$D261,CG$47&lt;=EDATE($D261,'Summary&amp;Assumptions'!$G$32))*$B261+AND(CG$56&lt;'Summary&amp;Assumptions'!$J$31,CG$47&gt;=$FO261,CG$47&lt;=$FP261)*(('Summary&amp;Assumptions'!$H$25*$C261)*(1+'Summary&amp;Assumptions'!$J$29)^(CG$46-1))+AND(CG$56&lt;'Summary&amp;Assumptions'!$J$31,CG$47&gt;=$FQ261,CG$47&lt;=$FR261)*(('Summary&amp;Assumptions'!$H$25*$C261)*(1+'Summary&amp;Assumptions'!$J$29)^(CG$46-1))</f>
        <v>0</v>
      </c>
      <c r="CC261" s="588">
        <f>AND(CH$55&gt;0,SUM($E261:CB261)&lt;'Summary&amp;Assumptions'!$G$32*$B261,$D261&gt;='Summary&amp;Assumptions'!$D$17,CH$47&gt;=$D261,CH$47&lt;=EDATE($D261,'Summary&amp;Assumptions'!$G$32))*$B261+AND(CH$56&lt;'Summary&amp;Assumptions'!$J$31,CH$47&gt;=$FO261,CH$47&lt;=$FP261)*(('Summary&amp;Assumptions'!$H$25*$C261)*(1+'Summary&amp;Assumptions'!$J$29)^(CH$46-1))+AND(CH$56&lt;'Summary&amp;Assumptions'!$J$31,CH$47&gt;=$FQ261,CH$47&lt;=$FR261)*(('Summary&amp;Assumptions'!$H$25*$C261)*(1+'Summary&amp;Assumptions'!$J$29)^(CH$46-1))</f>
        <v>0</v>
      </c>
      <c r="CD261" s="588">
        <f>AND(CI$55&gt;0,SUM($E261:CC261)&lt;'Summary&amp;Assumptions'!$G$32*$B261,$D261&gt;='Summary&amp;Assumptions'!$D$17,CI$47&gt;=$D261,CI$47&lt;=EDATE($D261,'Summary&amp;Assumptions'!$G$32))*$B261+AND(CI$56&lt;'Summary&amp;Assumptions'!$J$31,CI$47&gt;=$FO261,CI$47&lt;=$FP261)*(('Summary&amp;Assumptions'!$H$25*$C261)*(1+'Summary&amp;Assumptions'!$J$29)^(CI$46-1))+AND(CI$56&lt;'Summary&amp;Assumptions'!$J$31,CI$47&gt;=$FQ261,CI$47&lt;=$FR261)*(('Summary&amp;Assumptions'!$H$25*$C261)*(1+'Summary&amp;Assumptions'!$J$29)^(CI$46-1))</f>
        <v>0</v>
      </c>
      <c r="CE261" s="588">
        <f>AND(CJ$55&gt;0,SUM($E261:CD261)&lt;'Summary&amp;Assumptions'!$G$32*$B261,$D261&gt;='Summary&amp;Assumptions'!$D$17,CJ$47&gt;=$D261,CJ$47&lt;=EDATE($D261,'Summary&amp;Assumptions'!$G$32))*$B261+AND(CJ$56&lt;'Summary&amp;Assumptions'!$J$31,CJ$47&gt;=$FO261,CJ$47&lt;=$FP261)*(('Summary&amp;Assumptions'!$H$25*$C261)*(1+'Summary&amp;Assumptions'!$J$29)^(CJ$46-1))+AND(CJ$56&lt;'Summary&amp;Assumptions'!$J$31,CJ$47&gt;=$FQ261,CJ$47&lt;=$FR261)*(('Summary&amp;Assumptions'!$H$25*$C261)*(1+'Summary&amp;Assumptions'!$J$29)^(CJ$46-1))</f>
        <v>0</v>
      </c>
      <c r="CF261" s="588">
        <f>AND(CK$55&gt;0,SUM($E261:CE261)&lt;'Summary&amp;Assumptions'!$G$32*$B261,$D261&gt;='Summary&amp;Assumptions'!$D$17,CK$47&gt;=$D261,CK$47&lt;=EDATE($D261,'Summary&amp;Assumptions'!$G$32))*$B261+AND(CK$56&lt;'Summary&amp;Assumptions'!$J$31,CK$47&gt;=$FO261,CK$47&lt;=$FP261)*(('Summary&amp;Assumptions'!$H$25*$C261)*(1+'Summary&amp;Assumptions'!$J$29)^(CK$46-1))+AND(CK$56&lt;'Summary&amp;Assumptions'!$J$31,CK$47&gt;=$FQ261,CK$47&lt;=$FR261)*(('Summary&amp;Assumptions'!$H$25*$C261)*(1+'Summary&amp;Assumptions'!$J$29)^(CK$46-1))</f>
        <v>0</v>
      </c>
      <c r="CG261" s="588">
        <f>AND(CL$55&gt;0,SUM($E261:CF261)&lt;'Summary&amp;Assumptions'!$G$32*$B261,$D261&gt;='Summary&amp;Assumptions'!$D$17,CL$47&gt;=$D261,CL$47&lt;=EDATE($D261,'Summary&amp;Assumptions'!$G$32))*$B261+AND(CL$56&lt;'Summary&amp;Assumptions'!$J$31,CL$47&gt;=$FO261,CL$47&lt;=$FP261)*(('Summary&amp;Assumptions'!$H$25*$C261)*(1+'Summary&amp;Assumptions'!$J$29)^(CL$46-1))+AND(CL$56&lt;'Summary&amp;Assumptions'!$J$31,CL$47&gt;=$FQ261,CL$47&lt;=$FR261)*(('Summary&amp;Assumptions'!$H$25*$C261)*(1+'Summary&amp;Assumptions'!$J$29)^(CL$46-1))</f>
        <v>0</v>
      </c>
      <c r="CH261" s="588">
        <f>AND(CM$55&gt;0,SUM($E261:CG261)&lt;'Summary&amp;Assumptions'!$G$32*$B261,$D261&gt;='Summary&amp;Assumptions'!$D$17,CM$47&gt;=$D261,CM$47&lt;=EDATE($D261,'Summary&amp;Assumptions'!$G$32))*$B261+AND(CM$56&lt;'Summary&amp;Assumptions'!$J$31,CM$47&gt;=$FO261,CM$47&lt;=$FP261)*(('Summary&amp;Assumptions'!$H$25*$C261)*(1+'Summary&amp;Assumptions'!$J$29)^(CM$46-1))+AND(CM$56&lt;'Summary&amp;Assumptions'!$J$31,CM$47&gt;=$FQ261,CM$47&lt;=$FR261)*(('Summary&amp;Assumptions'!$H$25*$C261)*(1+'Summary&amp;Assumptions'!$J$29)^(CM$46-1))</f>
        <v>0</v>
      </c>
      <c r="CI261" s="588">
        <f>AND(CN$55&gt;0,SUM($E261:CH261)&lt;'Summary&amp;Assumptions'!$G$32*$B261,$D261&gt;='Summary&amp;Assumptions'!$D$17,CN$47&gt;=$D261,CN$47&lt;=EDATE($D261,'Summary&amp;Assumptions'!$G$32))*$B261+AND(CN$56&lt;'Summary&amp;Assumptions'!$J$31,CN$47&gt;=$FO261,CN$47&lt;=$FP261)*(('Summary&amp;Assumptions'!$H$25*$C261)*(1+'Summary&amp;Assumptions'!$J$29)^(CN$46-1))+AND(CN$56&lt;'Summary&amp;Assumptions'!$J$31,CN$47&gt;=$FQ261,CN$47&lt;=$FR261)*(('Summary&amp;Assumptions'!$H$25*$C261)*(1+'Summary&amp;Assumptions'!$J$29)^(CN$46-1))</f>
        <v>0</v>
      </c>
      <c r="CJ261" s="588">
        <f>AND(CO$55&gt;0,SUM($E261:CI261)&lt;'Summary&amp;Assumptions'!$G$32*$B261,$D261&gt;='Summary&amp;Assumptions'!$D$17,CO$47&gt;=$D261,CO$47&lt;=EDATE($D261,'Summary&amp;Assumptions'!$G$32))*$B261+AND(CO$56&lt;'Summary&amp;Assumptions'!$J$31,CO$47&gt;=$FO261,CO$47&lt;=$FP261)*(('Summary&amp;Assumptions'!$H$25*$C261)*(1+'Summary&amp;Assumptions'!$J$29)^(CO$46-1))+AND(CO$56&lt;'Summary&amp;Assumptions'!$J$31,CO$47&gt;=$FQ261,CO$47&lt;=$FR261)*(('Summary&amp;Assumptions'!$H$25*$C261)*(1+'Summary&amp;Assumptions'!$J$29)^(CO$46-1))</f>
        <v>0</v>
      </c>
      <c r="CK261" s="588">
        <f>AND(CP$55&gt;0,SUM($E261:CJ261)&lt;'Summary&amp;Assumptions'!$G$32*$B261,$D261&gt;='Summary&amp;Assumptions'!$D$17,CP$47&gt;=$D261,CP$47&lt;=EDATE($D261,'Summary&amp;Assumptions'!$G$32))*$B261+AND(CP$56&lt;'Summary&amp;Assumptions'!$J$31,CP$47&gt;=$FO261,CP$47&lt;=$FP261)*(('Summary&amp;Assumptions'!$H$25*$C261)*(1+'Summary&amp;Assumptions'!$J$29)^(CP$46-1))+AND(CP$56&lt;'Summary&amp;Assumptions'!$J$31,CP$47&gt;=$FQ261,CP$47&lt;=$FR261)*(('Summary&amp;Assumptions'!$H$25*$C261)*(1+'Summary&amp;Assumptions'!$J$29)^(CP$46-1))</f>
        <v>0</v>
      </c>
      <c r="CL261" s="588">
        <f>AND(CQ$55&gt;0,SUM($E261:CK261)&lt;'Summary&amp;Assumptions'!$G$32*$B261,$D261&gt;='Summary&amp;Assumptions'!$D$17,CQ$47&gt;=$D261,CQ$47&lt;=EDATE($D261,'Summary&amp;Assumptions'!$G$32))*$B261+AND(CQ$56&lt;'Summary&amp;Assumptions'!$J$31,CQ$47&gt;=$FO261,CQ$47&lt;=$FP261)*(('Summary&amp;Assumptions'!$H$25*$C261)*(1+'Summary&amp;Assumptions'!$J$29)^(CQ$46-1))+AND(CQ$56&lt;'Summary&amp;Assumptions'!$J$31,CQ$47&gt;=$FQ261,CQ$47&lt;=$FR261)*(('Summary&amp;Assumptions'!$H$25*$C261)*(1+'Summary&amp;Assumptions'!$J$29)^(CQ$46-1))</f>
        <v>0</v>
      </c>
      <c r="CM261" s="588">
        <f>AND(CR$55&gt;0,SUM($E261:CL261)&lt;'Summary&amp;Assumptions'!$G$32*$B261,$D261&gt;='Summary&amp;Assumptions'!$D$17,CR$47&gt;=$D261,CR$47&lt;=EDATE($D261,'Summary&amp;Assumptions'!$G$32))*$B261+AND(CR$56&lt;'Summary&amp;Assumptions'!$J$31,CR$47&gt;=$FO261,CR$47&lt;=$FP261)*(('Summary&amp;Assumptions'!$H$25*$C261)*(1+'Summary&amp;Assumptions'!$J$29)^(CR$46-1))+AND(CR$56&lt;'Summary&amp;Assumptions'!$J$31,CR$47&gt;=$FQ261,CR$47&lt;=$FR261)*(('Summary&amp;Assumptions'!$H$25*$C261)*(1+'Summary&amp;Assumptions'!$J$29)^(CR$46-1))</f>
        <v>0</v>
      </c>
      <c r="CN261" s="588">
        <f>AND(CS$55&gt;0,SUM($E261:CM261)&lt;'Summary&amp;Assumptions'!$G$32*$B261,$D261&gt;='Summary&amp;Assumptions'!$D$17,CS$47&gt;=$D261,CS$47&lt;=EDATE($D261,'Summary&amp;Assumptions'!$G$32))*$B261+AND(CS$56&lt;'Summary&amp;Assumptions'!$J$31,CS$47&gt;=$FO261,CS$47&lt;=$FP261)*(('Summary&amp;Assumptions'!$H$25*$C261)*(1+'Summary&amp;Assumptions'!$J$29)^(CS$46-1))+AND(CS$56&lt;'Summary&amp;Assumptions'!$J$31,CS$47&gt;=$FQ261,CS$47&lt;=$FR261)*(('Summary&amp;Assumptions'!$H$25*$C261)*(1+'Summary&amp;Assumptions'!$J$29)^(CS$46-1))</f>
        <v>0</v>
      </c>
      <c r="CO261" s="588">
        <f>AND(CT$55&gt;0,SUM($E261:CN261)&lt;'Summary&amp;Assumptions'!$G$32*$B261,$D261&gt;='Summary&amp;Assumptions'!$D$17,CT$47&gt;=$D261,CT$47&lt;=EDATE($D261,'Summary&amp;Assumptions'!$G$32))*$B261+AND(CT$56&lt;'Summary&amp;Assumptions'!$J$31,CT$47&gt;=$FO261,CT$47&lt;=$FP261)*(('Summary&amp;Assumptions'!$H$25*$C261)*(1+'Summary&amp;Assumptions'!$J$29)^(CT$46-1))+AND(CT$56&lt;'Summary&amp;Assumptions'!$J$31,CT$47&gt;=$FQ261,CT$47&lt;=$FR261)*(('Summary&amp;Assumptions'!$H$25*$C261)*(1+'Summary&amp;Assumptions'!$J$29)^(CT$46-1))</f>
        <v>0</v>
      </c>
      <c r="CP261" s="588">
        <f>AND(CU$55&gt;0,SUM($E261:CO261)&lt;'Summary&amp;Assumptions'!$G$32*$B261,$D261&gt;='Summary&amp;Assumptions'!$D$17,CU$47&gt;=$D261,CU$47&lt;=EDATE($D261,'Summary&amp;Assumptions'!$G$32))*$B261+AND(CU$56&lt;'Summary&amp;Assumptions'!$J$31,CU$47&gt;=$FO261,CU$47&lt;=$FP261)*(('Summary&amp;Assumptions'!$H$25*$C261)*(1+'Summary&amp;Assumptions'!$J$29)^(CU$46-1))+AND(CU$56&lt;'Summary&amp;Assumptions'!$J$31,CU$47&gt;=$FQ261,CU$47&lt;=$FR261)*(('Summary&amp;Assumptions'!$H$25*$C261)*(1+'Summary&amp;Assumptions'!$J$29)^(CU$46-1))</f>
        <v>0</v>
      </c>
      <c r="CQ261" s="588">
        <f>AND(CV$55&gt;0,SUM($E261:CP261)&lt;'Summary&amp;Assumptions'!$G$32*$B261,$D261&gt;='Summary&amp;Assumptions'!$D$17,CV$47&gt;=$D261,CV$47&lt;=EDATE($D261,'Summary&amp;Assumptions'!$G$32))*$B261+AND(CV$56&lt;'Summary&amp;Assumptions'!$J$31,CV$47&gt;=$FO261,CV$47&lt;=$FP261)*(('Summary&amp;Assumptions'!$H$25*$C261)*(1+'Summary&amp;Assumptions'!$J$29)^(CV$46-1))+AND(CV$56&lt;'Summary&amp;Assumptions'!$J$31,CV$47&gt;=$FQ261,CV$47&lt;=$FR261)*(('Summary&amp;Assumptions'!$H$25*$C261)*(1+'Summary&amp;Assumptions'!$J$29)^(CV$46-1))</f>
        <v>0</v>
      </c>
      <c r="CR261" s="588">
        <f>AND(CW$55&gt;0,SUM($E261:CQ261)&lt;'Summary&amp;Assumptions'!$G$32*$B261,$D261&gt;='Summary&amp;Assumptions'!$D$17,CW$47&gt;=$D261,CW$47&lt;=EDATE($D261,'Summary&amp;Assumptions'!$G$32))*$B261+AND(CW$56&lt;'Summary&amp;Assumptions'!$J$31,CW$47&gt;=$FO261,CW$47&lt;=$FP261)*(('Summary&amp;Assumptions'!$H$25*$C261)*(1+'Summary&amp;Assumptions'!$J$29)^(CW$46-1))+AND(CW$56&lt;'Summary&amp;Assumptions'!$J$31,CW$47&gt;=$FQ261,CW$47&lt;=$FR261)*(('Summary&amp;Assumptions'!$H$25*$C261)*(1+'Summary&amp;Assumptions'!$J$29)^(CW$46-1))</f>
        <v>0</v>
      </c>
      <c r="CS261" s="588">
        <f>AND(CX$55&gt;0,SUM($E261:CR261)&lt;'Summary&amp;Assumptions'!$G$32*$B261,$D261&gt;='Summary&amp;Assumptions'!$D$17,CX$47&gt;=$D261,CX$47&lt;=EDATE($D261,'Summary&amp;Assumptions'!$G$32))*$B261+AND(CX$56&lt;'Summary&amp;Assumptions'!$J$31,CX$47&gt;=$FO261,CX$47&lt;=$FP261)*(('Summary&amp;Assumptions'!$H$25*$C261)*(1+'Summary&amp;Assumptions'!$J$29)^(CX$46-1))+AND(CX$56&lt;'Summary&amp;Assumptions'!$J$31,CX$47&gt;=$FQ261,CX$47&lt;=$FR261)*(('Summary&amp;Assumptions'!$H$25*$C261)*(1+'Summary&amp;Assumptions'!$J$29)^(CX$46-1))</f>
        <v>0</v>
      </c>
      <c r="CT261" s="588">
        <f>AND(CY$55&gt;0,SUM($E261:CS261)&lt;'Summary&amp;Assumptions'!$G$32*$B261,$D261&gt;='Summary&amp;Assumptions'!$D$17,CY$47&gt;=$D261,CY$47&lt;=EDATE($D261,'Summary&amp;Assumptions'!$G$32))*$B261+AND(CY$56&lt;'Summary&amp;Assumptions'!$J$31,CY$47&gt;=$FO261,CY$47&lt;=$FP261)*(('Summary&amp;Assumptions'!$H$25*$C261)*(1+'Summary&amp;Assumptions'!$J$29)^(CY$46-1))+AND(CY$56&lt;'Summary&amp;Assumptions'!$J$31,CY$47&gt;=$FQ261,CY$47&lt;=$FR261)*(('Summary&amp;Assumptions'!$H$25*$C261)*(1+'Summary&amp;Assumptions'!$J$29)^(CY$46-1))</f>
        <v>0</v>
      </c>
      <c r="CU261" s="588">
        <f>AND(CZ$55&gt;0,SUM($E261:CT261)&lt;'Summary&amp;Assumptions'!$G$32*$B261,$D261&gt;='Summary&amp;Assumptions'!$D$17,CZ$47&gt;=$D261,CZ$47&lt;=EDATE($D261,'Summary&amp;Assumptions'!$G$32))*$B261+AND(CZ$56&lt;'Summary&amp;Assumptions'!$J$31,CZ$47&gt;=$FO261,CZ$47&lt;=$FP261)*(('Summary&amp;Assumptions'!$H$25*$C261)*(1+'Summary&amp;Assumptions'!$J$29)^(CZ$46-1))+AND(CZ$56&lt;'Summary&amp;Assumptions'!$J$31,CZ$47&gt;=$FQ261,CZ$47&lt;=$FR261)*(('Summary&amp;Assumptions'!$H$25*$C261)*(1+'Summary&amp;Assumptions'!$J$29)^(CZ$46-1))</f>
        <v>0</v>
      </c>
      <c r="CV261" s="588">
        <f>AND(DA$55&gt;0,SUM($E261:CU261)&lt;'Summary&amp;Assumptions'!$G$32*$B261,$D261&gt;='Summary&amp;Assumptions'!$D$17,DA$47&gt;=$D261,DA$47&lt;=EDATE($D261,'Summary&amp;Assumptions'!$G$32))*$B261+AND(DA$56&lt;'Summary&amp;Assumptions'!$J$31,DA$47&gt;=$FO261,DA$47&lt;=$FP261)*(('Summary&amp;Assumptions'!$H$25*$C261)*(1+'Summary&amp;Assumptions'!$J$29)^(DA$46-1))+AND(DA$56&lt;'Summary&amp;Assumptions'!$J$31,DA$47&gt;=$FQ261,DA$47&lt;=$FR261)*(('Summary&amp;Assumptions'!$H$25*$C261)*(1+'Summary&amp;Assumptions'!$J$29)^(DA$46-1))</f>
        <v>0</v>
      </c>
      <c r="CW261" s="588">
        <f>AND(DB$55&gt;0,SUM($E261:CV261)&lt;'Summary&amp;Assumptions'!$G$32*$B261,$D261&gt;='Summary&amp;Assumptions'!$D$17,DB$47&gt;=$D261,DB$47&lt;=EDATE($D261,'Summary&amp;Assumptions'!$G$32))*$B261+AND(DB$56&lt;'Summary&amp;Assumptions'!$J$31,DB$47&gt;=$FO261,DB$47&lt;=$FP261)*(('Summary&amp;Assumptions'!$H$25*$C261)*(1+'Summary&amp;Assumptions'!$J$29)^(DB$46-1))+AND(DB$56&lt;'Summary&amp;Assumptions'!$J$31,DB$47&gt;=$FQ261,DB$47&lt;=$FR261)*(('Summary&amp;Assumptions'!$H$25*$C261)*(1+'Summary&amp;Assumptions'!$J$29)^(DB$46-1))</f>
        <v>0</v>
      </c>
      <c r="CX261" s="588">
        <f>AND(DC$55&gt;0,SUM($E261:CW261)&lt;'Summary&amp;Assumptions'!$G$32*$B261,$D261&gt;='Summary&amp;Assumptions'!$D$17,DC$47&gt;=$D261,DC$47&lt;=EDATE($D261,'Summary&amp;Assumptions'!$G$32))*$B261+AND(DC$56&lt;'Summary&amp;Assumptions'!$J$31,DC$47&gt;=$FO261,DC$47&lt;=$FP261)*(('Summary&amp;Assumptions'!$H$25*$C261)*(1+'Summary&amp;Assumptions'!$J$29)^(DC$46-1))+AND(DC$56&lt;'Summary&amp;Assumptions'!$J$31,DC$47&gt;=$FQ261,DC$47&lt;=$FR261)*(('Summary&amp;Assumptions'!$H$25*$C261)*(1+'Summary&amp;Assumptions'!$J$29)^(DC$46-1))</f>
        <v>0</v>
      </c>
      <c r="CY261" s="588">
        <f>AND(DD$55&gt;0,SUM($E261:CX261)&lt;'Summary&amp;Assumptions'!$G$32*$B261,$D261&gt;='Summary&amp;Assumptions'!$D$17,DD$47&gt;=$D261,DD$47&lt;=EDATE($D261,'Summary&amp;Assumptions'!$G$32))*$B261+AND(DD$56&lt;'Summary&amp;Assumptions'!$J$31,DD$47&gt;=$FO261,DD$47&lt;=$FP261)*(('Summary&amp;Assumptions'!$H$25*$C261)*(1+'Summary&amp;Assumptions'!$J$29)^(DD$46-1))+AND(DD$56&lt;'Summary&amp;Assumptions'!$J$31,DD$47&gt;=$FQ261,DD$47&lt;=$FR261)*(('Summary&amp;Assumptions'!$H$25*$C261)*(1+'Summary&amp;Assumptions'!$J$29)^(DD$46-1))</f>
        <v>0</v>
      </c>
      <c r="CZ261" s="588">
        <f>AND(DE$55&gt;0,SUM($E261:CY261)&lt;'Summary&amp;Assumptions'!$G$32*$B261,$D261&gt;='Summary&amp;Assumptions'!$D$17,DE$47&gt;=$D261,DE$47&lt;=EDATE($D261,'Summary&amp;Assumptions'!$G$32))*$B261+AND(DE$56&lt;'Summary&amp;Assumptions'!$J$31,DE$47&gt;=$FO261,DE$47&lt;=$FP261)*(('Summary&amp;Assumptions'!$H$25*$C261)*(1+'Summary&amp;Assumptions'!$J$29)^(DE$46-1))+AND(DE$56&lt;'Summary&amp;Assumptions'!$J$31,DE$47&gt;=$FQ261,DE$47&lt;=$FR261)*(('Summary&amp;Assumptions'!$H$25*$C261)*(1+'Summary&amp;Assumptions'!$J$29)^(DE$46-1))</f>
        <v>0</v>
      </c>
      <c r="DA261" s="588">
        <f>AND(DF$55&gt;0,SUM($E261:CZ261)&lt;'Summary&amp;Assumptions'!$G$32*$B261,$D261&gt;='Summary&amp;Assumptions'!$D$17,DF$47&gt;=$D261,DF$47&lt;=EDATE($D261,'Summary&amp;Assumptions'!$G$32))*$B261+AND(DF$56&lt;'Summary&amp;Assumptions'!$J$31,DF$47&gt;=$FO261,DF$47&lt;=$FP261)*(('Summary&amp;Assumptions'!$H$25*$C261)*(1+'Summary&amp;Assumptions'!$J$29)^(DF$46-1))+AND(DF$56&lt;'Summary&amp;Assumptions'!$J$31,DF$47&gt;=$FQ261,DF$47&lt;=$FR261)*(('Summary&amp;Assumptions'!$H$25*$C261)*(1+'Summary&amp;Assumptions'!$J$29)^(DF$46-1))</f>
        <v>0</v>
      </c>
      <c r="DB261" s="588">
        <f>AND(DG$55&gt;0,SUM($E261:DA261)&lt;'Summary&amp;Assumptions'!$G$32*$B261,$D261&gt;='Summary&amp;Assumptions'!$D$17,DG$47&gt;=$D261,DG$47&lt;=EDATE($D261,'Summary&amp;Assumptions'!$G$32))*$B261+AND(DG$56&lt;'Summary&amp;Assumptions'!$J$31,DG$47&gt;=$FO261,DG$47&lt;=$FP261)*(('Summary&amp;Assumptions'!$H$25*$C261)*(1+'Summary&amp;Assumptions'!$J$29)^(DG$46-1))+AND(DG$56&lt;'Summary&amp;Assumptions'!$J$31,DG$47&gt;=$FQ261,DG$47&lt;=$FR261)*(('Summary&amp;Assumptions'!$H$25*$C261)*(1+'Summary&amp;Assumptions'!$J$29)^(DG$46-1))</f>
        <v>0</v>
      </c>
      <c r="DC261" s="588">
        <f>AND(DH$55&gt;0,SUM($E261:DB261)&lt;'Summary&amp;Assumptions'!$G$32*$B261,$D261&gt;='Summary&amp;Assumptions'!$D$17,DH$47&gt;=$D261,DH$47&lt;=EDATE($D261,'Summary&amp;Assumptions'!$G$32))*$B261+AND(DH$56&lt;'Summary&amp;Assumptions'!$J$31,DH$47&gt;=$FO261,DH$47&lt;=$FP261)*(('Summary&amp;Assumptions'!$H$25*$C261)*(1+'Summary&amp;Assumptions'!$J$29)^(DH$46-1))+AND(DH$56&lt;'Summary&amp;Assumptions'!$J$31,DH$47&gt;=$FQ261,DH$47&lt;=$FR261)*(('Summary&amp;Assumptions'!$H$25*$C261)*(1+'Summary&amp;Assumptions'!$J$29)^(DH$46-1))</f>
        <v>0</v>
      </c>
      <c r="DD261" s="588">
        <f>AND(DI$55&gt;0,SUM($E261:DC261)&lt;'Summary&amp;Assumptions'!$G$32*$B261,$D261&gt;='Summary&amp;Assumptions'!$D$17,DI$47&gt;=$D261,DI$47&lt;=EDATE($D261,'Summary&amp;Assumptions'!$G$32))*$B261+AND(DI$56&lt;'Summary&amp;Assumptions'!$J$31,DI$47&gt;=$FO261,DI$47&lt;=$FP261)*(('Summary&amp;Assumptions'!$H$25*$C261)*(1+'Summary&amp;Assumptions'!$J$29)^(DI$46-1))+AND(DI$56&lt;'Summary&amp;Assumptions'!$J$31,DI$47&gt;=$FQ261,DI$47&lt;=$FR261)*(('Summary&amp;Assumptions'!$H$25*$C261)*(1+'Summary&amp;Assumptions'!$J$29)^(DI$46-1))</f>
        <v>0</v>
      </c>
      <c r="DE261" s="588">
        <f>AND(DJ$55&gt;0,SUM($E261:DD261)&lt;'Summary&amp;Assumptions'!$G$32*$B261,$D261&gt;='Summary&amp;Assumptions'!$D$17,DJ$47&gt;=$D261,DJ$47&lt;=EDATE($D261,'Summary&amp;Assumptions'!$G$32))*$B261+AND(DJ$56&lt;'Summary&amp;Assumptions'!$J$31,DJ$47&gt;=$FO261,DJ$47&lt;=$FP261)*(('Summary&amp;Assumptions'!$H$25*$C261)*(1+'Summary&amp;Assumptions'!$J$29)^(DJ$46-1))+AND(DJ$56&lt;'Summary&amp;Assumptions'!$J$31,DJ$47&gt;=$FQ261,DJ$47&lt;=$FR261)*(('Summary&amp;Assumptions'!$H$25*$C261)*(1+'Summary&amp;Assumptions'!$J$29)^(DJ$46-1))</f>
        <v>0</v>
      </c>
      <c r="DF261" s="588">
        <f>AND(DK$55&gt;0,SUM($E261:DE261)&lt;'Summary&amp;Assumptions'!$G$32*$B261,$D261&gt;='Summary&amp;Assumptions'!$D$17,DK$47&gt;=$D261,DK$47&lt;=EDATE($D261,'Summary&amp;Assumptions'!$G$32))*$B261+AND(DK$56&lt;'Summary&amp;Assumptions'!$J$31,DK$47&gt;=$FO261,DK$47&lt;=$FP261)*(('Summary&amp;Assumptions'!$H$25*$C261)*(1+'Summary&amp;Assumptions'!$J$29)^(DK$46-1))+AND(DK$56&lt;'Summary&amp;Assumptions'!$J$31,DK$47&gt;=$FQ261,DK$47&lt;=$FR261)*(('Summary&amp;Assumptions'!$H$25*$C261)*(1+'Summary&amp;Assumptions'!$J$29)^(DK$46-1))</f>
        <v>0</v>
      </c>
      <c r="DG261" s="588">
        <f>AND(DL$55&gt;0,SUM($E261:DF261)&lt;'Summary&amp;Assumptions'!$G$32*$B261,$D261&gt;='Summary&amp;Assumptions'!$D$17,DL$47&gt;=$D261,DL$47&lt;=EDATE($D261,'Summary&amp;Assumptions'!$G$32))*$B261+AND(DL$56&lt;'Summary&amp;Assumptions'!$J$31,DL$47&gt;=$FO261,DL$47&lt;=$FP261)*(('Summary&amp;Assumptions'!$H$25*$C261)*(1+'Summary&amp;Assumptions'!$J$29)^(DL$46-1))+AND(DL$56&lt;'Summary&amp;Assumptions'!$J$31,DL$47&gt;=$FQ261,DL$47&lt;=$FR261)*(('Summary&amp;Assumptions'!$H$25*$C261)*(1+'Summary&amp;Assumptions'!$J$29)^(DL$46-1))</f>
        <v>0</v>
      </c>
      <c r="DH261" s="588">
        <f>AND(DM$55&gt;0,SUM($E261:DG261)&lt;'Summary&amp;Assumptions'!$G$32*$B261,$D261&gt;='Summary&amp;Assumptions'!$D$17,DM$47&gt;=$D261,DM$47&lt;=EDATE($D261,'Summary&amp;Assumptions'!$G$32))*$B261+AND(DM$56&lt;'Summary&amp;Assumptions'!$J$31,DM$47&gt;=$FO261,DM$47&lt;=$FP261)*(('Summary&amp;Assumptions'!$H$25*$C261)*(1+'Summary&amp;Assumptions'!$J$29)^(DM$46-1))+AND(DM$56&lt;'Summary&amp;Assumptions'!$J$31,DM$47&gt;=$FQ261,DM$47&lt;=$FR261)*(('Summary&amp;Assumptions'!$H$25*$C261)*(1+'Summary&amp;Assumptions'!$J$29)^(DM$46-1))</f>
        <v>0</v>
      </c>
      <c r="DI261" s="588">
        <f>AND(DN$55&gt;0,SUM($E261:DH261)&lt;'Summary&amp;Assumptions'!$G$32*$B261,$D261&gt;='Summary&amp;Assumptions'!$D$17,DN$47&gt;=$D261,DN$47&lt;=EDATE($D261,'Summary&amp;Assumptions'!$G$32))*$B261+AND(DN$56&lt;'Summary&amp;Assumptions'!$J$31,DN$47&gt;=$FO261,DN$47&lt;=$FP261)*(('Summary&amp;Assumptions'!$H$25*$C261)*(1+'Summary&amp;Assumptions'!$J$29)^(DN$46-1))+AND(DN$56&lt;'Summary&amp;Assumptions'!$J$31,DN$47&gt;=$FQ261,DN$47&lt;=$FR261)*(('Summary&amp;Assumptions'!$H$25*$C261)*(1+'Summary&amp;Assumptions'!$J$29)^(DN$46-1))</f>
        <v>0</v>
      </c>
      <c r="DJ261" s="588">
        <f>AND(DO$55&gt;0,SUM($E261:DI261)&lt;'Summary&amp;Assumptions'!$G$32*$B261,$D261&gt;='Summary&amp;Assumptions'!$D$17,DO$47&gt;=$D261,DO$47&lt;=EDATE($D261,'Summary&amp;Assumptions'!$G$32))*$B261+AND(DO$56&lt;'Summary&amp;Assumptions'!$J$31,DO$47&gt;=$FO261,DO$47&lt;=$FP261)*(('Summary&amp;Assumptions'!$H$25*$C261)*(1+'Summary&amp;Assumptions'!$J$29)^(DO$46-1))+AND(DO$56&lt;'Summary&amp;Assumptions'!$J$31,DO$47&gt;=$FQ261,DO$47&lt;=$FR261)*(('Summary&amp;Assumptions'!$H$25*$C261)*(1+'Summary&amp;Assumptions'!$J$29)^(DO$46-1))</f>
        <v>0</v>
      </c>
      <c r="DK261" s="588">
        <f>AND(DP$55&gt;0,SUM($E261:DJ261)&lt;'Summary&amp;Assumptions'!$G$32*$B261,$D261&gt;='Summary&amp;Assumptions'!$D$17,DP$47&gt;=$D261,DP$47&lt;=EDATE($D261,'Summary&amp;Assumptions'!$G$32))*$B261+AND(DP$56&lt;'Summary&amp;Assumptions'!$J$31,DP$47&gt;=$FO261,DP$47&lt;=$FP261)*(('Summary&amp;Assumptions'!$H$25*$C261)*(1+'Summary&amp;Assumptions'!$J$29)^(DP$46-1))+AND(DP$56&lt;'Summary&amp;Assumptions'!$J$31,DP$47&gt;=$FQ261,DP$47&lt;=$FR261)*(('Summary&amp;Assumptions'!$H$25*$C261)*(1+'Summary&amp;Assumptions'!$J$29)^(DP$46-1))</f>
        <v>0</v>
      </c>
      <c r="DL261" s="588">
        <f>AND(DQ$55&gt;0,SUM($E261:DK261)&lt;'Summary&amp;Assumptions'!$G$32*$B261,$D261&gt;='Summary&amp;Assumptions'!$D$17,DQ$47&gt;=$D261,DQ$47&lt;=EDATE($D261,'Summary&amp;Assumptions'!$G$32))*$B261+AND(DQ$56&lt;'Summary&amp;Assumptions'!$J$31,DQ$47&gt;=$FO261,DQ$47&lt;=$FP261)*(('Summary&amp;Assumptions'!$H$25*$C261)*(1+'Summary&amp;Assumptions'!$J$29)^(DQ$46-1))+AND(DQ$56&lt;'Summary&amp;Assumptions'!$J$31,DQ$47&gt;=$FQ261,DQ$47&lt;=$FR261)*(('Summary&amp;Assumptions'!$H$25*$C261)*(1+'Summary&amp;Assumptions'!$J$29)^(DQ$46-1))</f>
        <v>0</v>
      </c>
      <c r="DM261" s="588">
        <f>AND(DR$55&gt;0,SUM($E261:DL261)&lt;'Summary&amp;Assumptions'!$G$32*$B261,$D261&gt;='Summary&amp;Assumptions'!$D$17,DR$47&gt;=$D261,DR$47&lt;=EDATE($D261,'Summary&amp;Assumptions'!$G$32))*$B261+AND(DR$56&lt;'Summary&amp;Assumptions'!$J$31,DR$47&gt;=$FO261,DR$47&lt;=$FP261)*(('Summary&amp;Assumptions'!$H$25*$C261)*(1+'Summary&amp;Assumptions'!$J$29)^(DR$46-1))+AND(DR$56&lt;'Summary&amp;Assumptions'!$J$31,DR$47&gt;=$FQ261,DR$47&lt;=$FR261)*(('Summary&amp;Assumptions'!$H$25*$C261)*(1+'Summary&amp;Assumptions'!$J$29)^(DR$46-1))</f>
        <v>0</v>
      </c>
      <c r="DN261" s="588">
        <f>AND(DS$55&gt;0,SUM($E261:DM261)&lt;'Summary&amp;Assumptions'!$G$32*$B261,$D261&gt;='Summary&amp;Assumptions'!$D$17,DS$47&gt;=$D261,DS$47&lt;=EDATE($D261,'Summary&amp;Assumptions'!$G$32))*$B261+AND(DS$56&lt;'Summary&amp;Assumptions'!$J$31,DS$47&gt;=$FO261,DS$47&lt;=$FP261)*(('Summary&amp;Assumptions'!$H$25*$C261)*(1+'Summary&amp;Assumptions'!$J$29)^(DS$46-1))+AND(DS$56&lt;'Summary&amp;Assumptions'!$J$31,DS$47&gt;=$FQ261,DS$47&lt;=$FR261)*(('Summary&amp;Assumptions'!$H$25*$C261)*(1+'Summary&amp;Assumptions'!$J$29)^(DS$46-1))</f>
        <v>0</v>
      </c>
      <c r="DO261" s="588">
        <f>AND(DT$55&gt;0,SUM($E261:DN261)&lt;'Summary&amp;Assumptions'!$G$32*$B261,$D261&gt;='Summary&amp;Assumptions'!$D$17,DT$47&gt;=$D261,DT$47&lt;=EDATE($D261,'Summary&amp;Assumptions'!$G$32))*$B261+AND(DT$56&lt;'Summary&amp;Assumptions'!$J$31,DT$47&gt;=$FO261,DT$47&lt;=$FP261)*(('Summary&amp;Assumptions'!$H$25*$C261)*(1+'Summary&amp;Assumptions'!$J$29)^(DT$46-1))+AND(DT$56&lt;'Summary&amp;Assumptions'!$J$31,DT$47&gt;=$FQ261,DT$47&lt;=$FR261)*(('Summary&amp;Assumptions'!$H$25*$C261)*(1+'Summary&amp;Assumptions'!$J$29)^(DT$46-1))</f>
        <v>0</v>
      </c>
      <c r="DP261" s="588">
        <f>AND(DU$55&gt;0,SUM($E261:DO261)&lt;'Summary&amp;Assumptions'!$G$32*$B261,$D261&gt;='Summary&amp;Assumptions'!$D$17,DU$47&gt;=$D261,DU$47&lt;=EDATE($D261,'Summary&amp;Assumptions'!$G$32))*$B261+AND(DU$56&lt;'Summary&amp;Assumptions'!$J$31,DU$47&gt;=$FO261,DU$47&lt;=$FP261)*(('Summary&amp;Assumptions'!$H$25*$C261)*(1+'Summary&amp;Assumptions'!$J$29)^(DU$46-1))+AND(DU$56&lt;'Summary&amp;Assumptions'!$J$31,DU$47&gt;=$FQ261,DU$47&lt;=$FR261)*(('Summary&amp;Assumptions'!$H$25*$C261)*(1+'Summary&amp;Assumptions'!$J$29)^(DU$46-1))</f>
        <v>0</v>
      </c>
      <c r="DQ261" s="588">
        <f>AND(DV$55&gt;0,SUM($E261:DP261)&lt;'Summary&amp;Assumptions'!$G$32*$B261,$D261&gt;='Summary&amp;Assumptions'!$D$17,DV$47&gt;=$D261,DV$47&lt;=EDATE($D261,'Summary&amp;Assumptions'!$G$32))*$B261+AND(DV$56&lt;'Summary&amp;Assumptions'!$J$31,DV$47&gt;=$FO261,DV$47&lt;=$FP261)*(('Summary&amp;Assumptions'!$H$25*$C261)*(1+'Summary&amp;Assumptions'!$J$29)^(DV$46-1))+AND(DV$56&lt;'Summary&amp;Assumptions'!$J$31,DV$47&gt;=$FQ261,DV$47&lt;=$FR261)*(('Summary&amp;Assumptions'!$H$25*$C261)*(1+'Summary&amp;Assumptions'!$J$29)^(DV$46-1))</f>
        <v>0</v>
      </c>
      <c r="DR261" s="588">
        <f>AND(DW$55&gt;0,SUM($E261:DQ261)&lt;'Summary&amp;Assumptions'!$G$32*$B261,$D261&gt;='Summary&amp;Assumptions'!$D$17,DW$47&gt;=$D261,DW$47&lt;=EDATE($D261,'Summary&amp;Assumptions'!$G$32))*$B261+AND(DW$56&lt;'Summary&amp;Assumptions'!$J$31,DW$47&gt;=$FO261,DW$47&lt;=$FP261)*(('Summary&amp;Assumptions'!$H$25*$C261)*(1+'Summary&amp;Assumptions'!$J$29)^(DW$46-1))+AND(DW$56&lt;'Summary&amp;Assumptions'!$J$31,DW$47&gt;=$FQ261,DW$47&lt;=$FR261)*(('Summary&amp;Assumptions'!$H$25*$C261)*(1+'Summary&amp;Assumptions'!$J$29)^(DW$46-1))</f>
        <v>0</v>
      </c>
      <c r="DS261" s="588">
        <f>AND(DX$55&gt;0,SUM($E261:DR261)&lt;'Summary&amp;Assumptions'!$G$32*$B261,$D261&gt;='Summary&amp;Assumptions'!$D$17,DX$47&gt;=$D261,DX$47&lt;=EDATE($D261,'Summary&amp;Assumptions'!$G$32))*$B261+AND(DX$56&lt;'Summary&amp;Assumptions'!$J$31,DX$47&gt;=$FO261,DX$47&lt;=$FP261)*(('Summary&amp;Assumptions'!$H$25*$C261)*(1+'Summary&amp;Assumptions'!$J$29)^(DX$46-1))+AND(DX$56&lt;'Summary&amp;Assumptions'!$J$31,DX$47&gt;=$FQ261,DX$47&lt;=$FR261)*(('Summary&amp;Assumptions'!$H$25*$C261)*(1+'Summary&amp;Assumptions'!$J$29)^(DX$46-1))</f>
        <v>0</v>
      </c>
      <c r="DT261" s="588">
        <f>AND(DY$55&gt;0,SUM($E261:DS261)&lt;'Summary&amp;Assumptions'!$G$32*$B261,$D261&gt;='Summary&amp;Assumptions'!$D$17,DY$47&gt;=$D261,DY$47&lt;=EDATE($D261,'Summary&amp;Assumptions'!$G$32))*$B261+AND(DY$56&lt;'Summary&amp;Assumptions'!$J$31,DY$47&gt;=$FO261,DY$47&lt;=$FP261)*(('Summary&amp;Assumptions'!$H$25*$C261)*(1+'Summary&amp;Assumptions'!$J$29)^(DY$46-1))+AND(DY$56&lt;'Summary&amp;Assumptions'!$J$31,DY$47&gt;=$FQ261,DY$47&lt;=$FR261)*(('Summary&amp;Assumptions'!$H$25*$C261)*(1+'Summary&amp;Assumptions'!$J$29)^(DY$46-1))</f>
        <v>0</v>
      </c>
      <c r="DU261" s="588">
        <f>AND(DZ$55&gt;0,SUM($E261:DT261)&lt;'Summary&amp;Assumptions'!$G$32*$B261,$D261&gt;='Summary&amp;Assumptions'!$D$17,DZ$47&gt;=$D261,DZ$47&lt;=EDATE($D261,'Summary&amp;Assumptions'!$G$32))*$B261+AND(DZ$56&lt;'Summary&amp;Assumptions'!$J$31,DZ$47&gt;=$FO261,DZ$47&lt;=$FP261)*(('Summary&amp;Assumptions'!$H$25*$C261)*(1+'Summary&amp;Assumptions'!$J$29)^(DZ$46-1))+AND(DZ$56&lt;'Summary&amp;Assumptions'!$J$31,DZ$47&gt;=$FQ261,DZ$47&lt;=$FR261)*(('Summary&amp;Assumptions'!$H$25*$C261)*(1+'Summary&amp;Assumptions'!$J$29)^(DZ$46-1))</f>
        <v>0</v>
      </c>
      <c r="DV261" s="588">
        <f>AND(EA$55&gt;0,SUM($E261:DU261)&lt;'Summary&amp;Assumptions'!$G$32*$B261,$D261&gt;='Summary&amp;Assumptions'!$D$17,EA$47&gt;=$D261,EA$47&lt;=EDATE($D261,'Summary&amp;Assumptions'!$G$32))*$B261+AND(EA$56&lt;'Summary&amp;Assumptions'!$J$31,EA$47&gt;=$FO261,EA$47&lt;=$FP261)*(('Summary&amp;Assumptions'!$H$25*$C261)*(1+'Summary&amp;Assumptions'!$J$29)^(EA$46-1))+AND(EA$56&lt;'Summary&amp;Assumptions'!$J$31,EA$47&gt;=$FQ261,EA$47&lt;=$FR261)*(('Summary&amp;Assumptions'!$H$25*$C261)*(1+'Summary&amp;Assumptions'!$J$29)^(EA$46-1))</f>
        <v>0</v>
      </c>
      <c r="DW261" s="588">
        <f>AND(EB$55&gt;0,SUM($E261:DV261)&lt;'Summary&amp;Assumptions'!$G$32*$B261,$D261&gt;='Summary&amp;Assumptions'!$D$17,EB$47&gt;=$D261,EB$47&lt;=EDATE($D261,'Summary&amp;Assumptions'!$G$32))*$B261+AND(EB$56&lt;'Summary&amp;Assumptions'!$J$31,EB$47&gt;=$FO261,EB$47&lt;=$FP261)*(('Summary&amp;Assumptions'!$H$25*$C261)*(1+'Summary&amp;Assumptions'!$J$29)^(EB$46-1))+AND(EB$56&lt;'Summary&amp;Assumptions'!$J$31,EB$47&gt;=$FQ261,EB$47&lt;=$FR261)*(('Summary&amp;Assumptions'!$H$25*$C261)*(1+'Summary&amp;Assumptions'!$J$29)^(EB$46-1))</f>
        <v>0</v>
      </c>
      <c r="DX261" s="588">
        <f>AND(EC$55&gt;0,SUM($E261:DW261)&lt;'Summary&amp;Assumptions'!$G$32*$B261,$D261&gt;='Summary&amp;Assumptions'!$D$17,EC$47&gt;=$D261,EC$47&lt;=EDATE($D261,'Summary&amp;Assumptions'!$G$32))*$B261+AND(EC$56&lt;'Summary&amp;Assumptions'!$J$31,EC$47&gt;=$FO261,EC$47&lt;=$FP261)*(('Summary&amp;Assumptions'!$H$25*$C261)*(1+'Summary&amp;Assumptions'!$J$29)^(EC$46-1))+AND(EC$56&lt;'Summary&amp;Assumptions'!$J$31,EC$47&gt;=$FQ261,EC$47&lt;=$FR261)*(('Summary&amp;Assumptions'!$H$25*$C261)*(1+'Summary&amp;Assumptions'!$J$29)^(EC$46-1))</f>
        <v>0</v>
      </c>
      <c r="DY261" s="588">
        <f>AND(ED$55&gt;0,SUM($E261:DX261)&lt;'Summary&amp;Assumptions'!$G$32*$B261,$D261&gt;='Summary&amp;Assumptions'!$D$17,ED$47&gt;=$D261,ED$47&lt;=EDATE($D261,'Summary&amp;Assumptions'!$G$32))*$B261+AND(ED$56&lt;'Summary&amp;Assumptions'!$J$31,ED$47&gt;=$FO261,ED$47&lt;=$FP261)*(('Summary&amp;Assumptions'!$H$25*$C261)*(1+'Summary&amp;Assumptions'!$J$29)^(ED$46-1))+AND(ED$56&lt;'Summary&amp;Assumptions'!$J$31,ED$47&gt;=$FQ261,ED$47&lt;=$FR261)*(('Summary&amp;Assumptions'!$H$25*$C261)*(1+'Summary&amp;Assumptions'!$J$29)^(ED$46-1))</f>
        <v>0</v>
      </c>
      <c r="DZ261" s="588">
        <f>AND(EE$55&gt;0,SUM($E261:DY261)&lt;'Summary&amp;Assumptions'!$G$32*$B261,$D261&gt;='Summary&amp;Assumptions'!$D$17,EE$47&gt;=$D261,EE$47&lt;=EDATE($D261,'Summary&amp;Assumptions'!$G$32))*$B261+AND(EE$56&lt;'Summary&amp;Assumptions'!$J$31,EE$47&gt;=$FO261,EE$47&lt;=$FP261)*(('Summary&amp;Assumptions'!$H$25*$C261)*(1+'Summary&amp;Assumptions'!$J$29)^(EE$46-1))+AND(EE$56&lt;'Summary&amp;Assumptions'!$J$31,EE$47&gt;=$FQ261,EE$47&lt;=$FR261)*(('Summary&amp;Assumptions'!$H$25*$C261)*(1+'Summary&amp;Assumptions'!$J$29)^(EE$46-1))</f>
        <v>0</v>
      </c>
      <c r="EA261" s="588">
        <f>AND(EF$55&gt;0,SUM($E261:DZ261)&lt;'Summary&amp;Assumptions'!$G$32*$B261,$D261&gt;='Summary&amp;Assumptions'!$D$17,EF$47&gt;=$D261,EF$47&lt;=EDATE($D261,'Summary&amp;Assumptions'!$G$32))*$B261+AND(EF$56&lt;'Summary&amp;Assumptions'!$J$31,EF$47&gt;=$FO261,EF$47&lt;=$FP261)*(('Summary&amp;Assumptions'!$H$25*$C261)*(1+'Summary&amp;Assumptions'!$J$29)^(EF$46-1))+AND(EF$56&lt;'Summary&amp;Assumptions'!$J$31,EF$47&gt;=$FQ261,EF$47&lt;=$FR261)*(('Summary&amp;Assumptions'!$H$25*$C261)*(1+'Summary&amp;Assumptions'!$J$29)^(EF$46-1))</f>
        <v>0</v>
      </c>
      <c r="EB261" s="588">
        <f>AND(EG$55&gt;0,SUM($E261:EA261)&lt;'Summary&amp;Assumptions'!$G$32*$B261,$D261&gt;='Summary&amp;Assumptions'!$D$17,EG$47&gt;=$D261,EG$47&lt;=EDATE($D261,'Summary&amp;Assumptions'!$G$32))*$B261+AND(EG$56&lt;'Summary&amp;Assumptions'!$J$31,EG$47&gt;=$FO261,EG$47&lt;=$FP261)*(('Summary&amp;Assumptions'!$H$25*$C261)*(1+'Summary&amp;Assumptions'!$J$29)^(EG$46-1))+AND(EG$56&lt;'Summary&amp;Assumptions'!$J$31,EG$47&gt;=$FQ261,EG$47&lt;=$FR261)*(('Summary&amp;Assumptions'!$H$25*$C261)*(1+'Summary&amp;Assumptions'!$J$29)^(EG$46-1))</f>
        <v>0</v>
      </c>
      <c r="EC261" s="588">
        <f>AND(EH$55&gt;0,SUM($E261:EB261)&lt;'Summary&amp;Assumptions'!$G$32*$B261,$D261&gt;='Summary&amp;Assumptions'!$D$17,EH$47&gt;=$D261,EH$47&lt;=EDATE($D261,'Summary&amp;Assumptions'!$G$32))*$B261+AND(EH$56&lt;'Summary&amp;Assumptions'!$J$31,EH$47&gt;=$FO261,EH$47&lt;=$FP261)*(('Summary&amp;Assumptions'!$H$25*$C261)*(1+'Summary&amp;Assumptions'!$J$29)^(EH$46-1))+AND(EH$56&lt;'Summary&amp;Assumptions'!$J$31,EH$47&gt;=$FQ261,EH$47&lt;=$FR261)*(('Summary&amp;Assumptions'!$H$25*$C261)*(1+'Summary&amp;Assumptions'!$J$29)^(EH$46-1))</f>
        <v>0</v>
      </c>
      <c r="ED261" s="588">
        <f>AND(EI$55&gt;0,SUM($E261:EC261)&lt;'Summary&amp;Assumptions'!$G$32*$B261,$D261&gt;='Summary&amp;Assumptions'!$D$17,EI$47&gt;=$D261,EI$47&lt;=EDATE($D261,'Summary&amp;Assumptions'!$G$32))*$B261+AND(EI$56&lt;'Summary&amp;Assumptions'!$J$31,EI$47&gt;=$FO261,EI$47&lt;=$FP261)*(('Summary&amp;Assumptions'!$H$25*$C261)*(1+'Summary&amp;Assumptions'!$J$29)^(EI$46-1))+AND(EI$56&lt;'Summary&amp;Assumptions'!$J$31,EI$47&gt;=$FQ261,EI$47&lt;=$FR261)*(('Summary&amp;Assumptions'!$H$25*$C261)*(1+'Summary&amp;Assumptions'!$J$29)^(EI$46-1))</f>
        <v>0</v>
      </c>
      <c r="EE261" s="588">
        <f>AND(EJ$55&gt;0,SUM($E261:ED261)&lt;'Summary&amp;Assumptions'!$G$32*$B261,$D261&gt;='Summary&amp;Assumptions'!$D$17,EJ$47&gt;=$D261,EJ$47&lt;=EDATE($D261,'Summary&amp;Assumptions'!$G$32))*$B261+AND(EJ$56&lt;'Summary&amp;Assumptions'!$J$31,EJ$47&gt;=$FO261,EJ$47&lt;=$FP261)*(('Summary&amp;Assumptions'!$H$25*$C261)*(1+'Summary&amp;Assumptions'!$J$29)^(EJ$46-1))+AND(EJ$56&lt;'Summary&amp;Assumptions'!$J$31,EJ$47&gt;=$FQ261,EJ$47&lt;=$FR261)*(('Summary&amp;Assumptions'!$H$25*$C261)*(1+'Summary&amp;Assumptions'!$J$29)^(EJ$46-1))</f>
        <v>0</v>
      </c>
      <c r="EF261" s="588">
        <f>AND(EK$55&gt;0,SUM($E261:EE261)&lt;'Summary&amp;Assumptions'!$G$32*$B261,$D261&gt;='Summary&amp;Assumptions'!$D$17,EK$47&gt;=$D261,EK$47&lt;=EDATE($D261,'Summary&amp;Assumptions'!$G$32))*$B261+AND(EK$56&lt;'Summary&amp;Assumptions'!$J$31,EK$47&gt;=$FO261,EK$47&lt;=$FP261)*(('Summary&amp;Assumptions'!$H$25*$C261)*(1+'Summary&amp;Assumptions'!$J$29)^(EK$46-1))+AND(EK$56&lt;'Summary&amp;Assumptions'!$J$31,EK$47&gt;=$FQ261,EK$47&lt;=$FR261)*(('Summary&amp;Assumptions'!$H$25*$C261)*(1+'Summary&amp;Assumptions'!$J$29)^(EK$46-1))</f>
        <v>0</v>
      </c>
      <c r="EG261" s="588">
        <f>AND(EL$55&gt;0,SUM($E261:EF261)&lt;'Summary&amp;Assumptions'!$G$32*$B261,$D261&gt;='Summary&amp;Assumptions'!$D$17,EL$47&gt;=$D261,EL$47&lt;=EDATE($D261,'Summary&amp;Assumptions'!$G$32))*$B261+AND(EL$56&lt;'Summary&amp;Assumptions'!$J$31,EL$47&gt;=$FO261,EL$47&lt;=$FP261)*(('Summary&amp;Assumptions'!$H$25*$C261)*(1+'Summary&amp;Assumptions'!$J$29)^(EL$46-1))+AND(EL$56&lt;'Summary&amp;Assumptions'!$J$31,EL$47&gt;=$FQ261,EL$47&lt;=$FR261)*(('Summary&amp;Assumptions'!$H$25*$C261)*(1+'Summary&amp;Assumptions'!$J$29)^(EL$46-1))</f>
        <v>0</v>
      </c>
      <c r="EH261" s="588">
        <f>AND(EM$55&gt;0,SUM($E261:EG261)&lt;'Summary&amp;Assumptions'!$G$32*$B261,$D261&gt;='Summary&amp;Assumptions'!$D$17,EM$47&gt;=$D261,EM$47&lt;=EDATE($D261,'Summary&amp;Assumptions'!$G$32))*$B261+AND(EM$56&lt;'Summary&amp;Assumptions'!$J$31,EM$47&gt;=$FO261,EM$47&lt;=$FP261)*(('Summary&amp;Assumptions'!$H$25*$C261)*(1+'Summary&amp;Assumptions'!$J$29)^(EM$46-1))+AND(EM$56&lt;'Summary&amp;Assumptions'!$J$31,EM$47&gt;=$FQ261,EM$47&lt;=$FR261)*(('Summary&amp;Assumptions'!$H$25*$C261)*(1+'Summary&amp;Assumptions'!$J$29)^(EM$46-1))</f>
        <v>0</v>
      </c>
      <c r="EI261" s="588">
        <f>AND(EN$55&gt;0,SUM($E261:EH261)&lt;'Summary&amp;Assumptions'!$G$32*$B261,$D261&gt;='Summary&amp;Assumptions'!$D$17,EN$47&gt;=$D261,EN$47&lt;=EDATE($D261,'Summary&amp;Assumptions'!$G$32))*$B261+AND(EN$56&lt;'Summary&amp;Assumptions'!$J$31,EN$47&gt;=$FO261,EN$47&lt;=$FP261)*(('Summary&amp;Assumptions'!$H$25*$C261)*(1+'Summary&amp;Assumptions'!$J$29)^(EN$46-1))+AND(EN$56&lt;'Summary&amp;Assumptions'!$J$31,EN$47&gt;=$FQ261,EN$47&lt;=$FR261)*(('Summary&amp;Assumptions'!$H$25*$C261)*(1+'Summary&amp;Assumptions'!$J$29)^(EN$46-1))</f>
        <v>0</v>
      </c>
      <c r="EJ261" s="588">
        <f>AND(EO$55&gt;0,SUM($E261:EI261)&lt;'Summary&amp;Assumptions'!$G$32*$B261,$D261&gt;='Summary&amp;Assumptions'!$D$17,EO$47&gt;=$D261,EO$47&lt;=EDATE($D261,'Summary&amp;Assumptions'!$G$32))*$B261+AND(EO$56&lt;'Summary&amp;Assumptions'!$J$31,EO$47&gt;=$FO261,EO$47&lt;=$FP261)*(('Summary&amp;Assumptions'!$H$25*$C261)*(1+'Summary&amp;Assumptions'!$J$29)^(EO$46-1))+AND(EO$56&lt;'Summary&amp;Assumptions'!$J$31,EO$47&gt;=$FQ261,EO$47&lt;=$FR261)*(('Summary&amp;Assumptions'!$H$25*$C261)*(1+'Summary&amp;Assumptions'!$J$29)^(EO$46-1))</f>
        <v>0</v>
      </c>
      <c r="EK261" s="588">
        <f>AND(EP$55&gt;0,SUM($E261:EJ261)&lt;'Summary&amp;Assumptions'!$G$32*$B261,$D261&gt;='Summary&amp;Assumptions'!$D$17,EP$47&gt;=$D261,EP$47&lt;=EDATE($D261,'Summary&amp;Assumptions'!$G$32))*$B261+AND(EP$56&lt;'Summary&amp;Assumptions'!$J$31,EP$47&gt;=$FO261,EP$47&lt;=$FP261)*(('Summary&amp;Assumptions'!$H$25*$C261)*(1+'Summary&amp;Assumptions'!$J$29)^(EP$46-1))+AND(EP$56&lt;'Summary&amp;Assumptions'!$J$31,EP$47&gt;=$FQ261,EP$47&lt;=$FR261)*(('Summary&amp;Assumptions'!$H$25*$C261)*(1+'Summary&amp;Assumptions'!$J$29)^(EP$46-1))</f>
        <v>0</v>
      </c>
      <c r="EL261" s="588">
        <f>AND(EQ$55&gt;0,SUM($E261:EK261)&lt;'Summary&amp;Assumptions'!$G$32*$B261,$D261&gt;='Summary&amp;Assumptions'!$D$17,EQ$47&gt;=$D261,EQ$47&lt;=EDATE($D261,'Summary&amp;Assumptions'!$G$32))*$B261+AND(EQ$56&lt;'Summary&amp;Assumptions'!$J$31,EQ$47&gt;=$FO261,EQ$47&lt;=$FP261)*(('Summary&amp;Assumptions'!$H$25*$C261)*(1+'Summary&amp;Assumptions'!$J$29)^(EQ$46-1))+AND(EQ$56&lt;'Summary&amp;Assumptions'!$J$31,EQ$47&gt;=$FQ261,EQ$47&lt;=$FR261)*(('Summary&amp;Assumptions'!$H$25*$C261)*(1+'Summary&amp;Assumptions'!$J$29)^(EQ$46-1))</f>
        <v>0</v>
      </c>
      <c r="EM261" s="588">
        <f>AND(ER$55&gt;0,SUM($E261:EL261)&lt;'Summary&amp;Assumptions'!$G$32*$B261,$D261&gt;='Summary&amp;Assumptions'!$D$17,ER$47&gt;=$D261,ER$47&lt;=EDATE($D261,'Summary&amp;Assumptions'!$G$32))*$B261+AND(ER$56&lt;'Summary&amp;Assumptions'!$J$31,ER$47&gt;=$FO261,ER$47&lt;=$FP261)*(('Summary&amp;Assumptions'!$H$25*$C261)*(1+'Summary&amp;Assumptions'!$J$29)^(ER$46-1))+AND(ER$56&lt;'Summary&amp;Assumptions'!$J$31,ER$47&gt;=$FQ261,ER$47&lt;=$FR261)*(('Summary&amp;Assumptions'!$H$25*$C261)*(1+'Summary&amp;Assumptions'!$J$29)^(ER$46-1))</f>
        <v>0</v>
      </c>
      <c r="EN261" s="588">
        <f>AND(ES$55&gt;0,SUM($E261:EM261)&lt;'Summary&amp;Assumptions'!$G$32*$B261,$D261&gt;='Summary&amp;Assumptions'!$D$17,ES$47&gt;=$D261,ES$47&lt;=EDATE($D261,'Summary&amp;Assumptions'!$G$32))*$B261+AND(ES$56&lt;'Summary&amp;Assumptions'!$J$31,ES$47&gt;=$FO261,ES$47&lt;=$FP261)*(('Summary&amp;Assumptions'!$H$25*$C261)*(1+'Summary&amp;Assumptions'!$J$29)^(ES$46-1))+AND(ES$56&lt;'Summary&amp;Assumptions'!$J$31,ES$47&gt;=$FQ261,ES$47&lt;=$FR261)*(('Summary&amp;Assumptions'!$H$25*$C261)*(1+'Summary&amp;Assumptions'!$J$29)^(ES$46-1))</f>
        <v>0</v>
      </c>
      <c r="EO261" s="588">
        <f>AND(ET$55&gt;0,SUM($E261:EN261)&lt;'Summary&amp;Assumptions'!$G$32*$B261,$D261&gt;='Summary&amp;Assumptions'!$D$17,ET$47&gt;=$D261,ET$47&lt;=EDATE($D261,'Summary&amp;Assumptions'!$G$32))*$B261+AND(ET$56&lt;'Summary&amp;Assumptions'!$J$31,ET$47&gt;=$FO261,ET$47&lt;=$FP261)*(('Summary&amp;Assumptions'!$H$25*$C261)*(1+'Summary&amp;Assumptions'!$J$29)^(ET$46-1))+AND(ET$56&lt;'Summary&amp;Assumptions'!$J$31,ET$47&gt;=$FQ261,ET$47&lt;=$FR261)*(('Summary&amp;Assumptions'!$H$25*$C261)*(1+'Summary&amp;Assumptions'!$J$29)^(ET$46-1))</f>
        <v>0</v>
      </c>
      <c r="EP261" s="588">
        <f>AND(EU$55&gt;0,SUM($E261:EO261)&lt;'Summary&amp;Assumptions'!$G$32*$B261,$D261&gt;='Summary&amp;Assumptions'!$D$17,EU$47&gt;=$D261,EU$47&lt;=EDATE($D261,'Summary&amp;Assumptions'!$G$32))*$B261+AND(EU$56&lt;'Summary&amp;Assumptions'!$J$31,EU$47&gt;=$FO261,EU$47&lt;=$FP261)*(('Summary&amp;Assumptions'!$H$25*$C261)*(1+'Summary&amp;Assumptions'!$J$29)^(EU$46-1))+AND(EU$56&lt;'Summary&amp;Assumptions'!$J$31,EU$47&gt;=$FQ261,EU$47&lt;=$FR261)*(('Summary&amp;Assumptions'!$H$25*$C261)*(1+'Summary&amp;Assumptions'!$J$29)^(EU$46-1))</f>
        <v>0</v>
      </c>
      <c r="EQ261" s="588">
        <f>AND(EV$55&gt;0,SUM($E261:EP261)&lt;'Summary&amp;Assumptions'!$G$32*$B261,$D261&gt;='Summary&amp;Assumptions'!$D$17,EV$47&gt;=$D261,EV$47&lt;=EDATE($D261,'Summary&amp;Assumptions'!$G$32))*$B261+AND(EV$56&lt;'Summary&amp;Assumptions'!$J$31,EV$47&gt;=$FO261,EV$47&lt;=$FP261)*(('Summary&amp;Assumptions'!$H$25*$C261)*(1+'Summary&amp;Assumptions'!$J$29)^(EV$46-1))+AND(EV$56&lt;'Summary&amp;Assumptions'!$J$31,EV$47&gt;=$FQ261,EV$47&lt;=$FR261)*(('Summary&amp;Assumptions'!$H$25*$C261)*(1+'Summary&amp;Assumptions'!$J$29)^(EV$46-1))</f>
        <v>0</v>
      </c>
      <c r="ER261" s="588">
        <f>AND(EW$55&gt;0,SUM($E261:EQ261)&lt;'Summary&amp;Assumptions'!$G$32*$B261,$D261&gt;='Summary&amp;Assumptions'!$D$17,EW$47&gt;=$D261,EW$47&lt;=EDATE($D261,'Summary&amp;Assumptions'!$G$32))*$B261+AND(EW$56&lt;'Summary&amp;Assumptions'!$J$31,EW$47&gt;=$FO261,EW$47&lt;=$FP261)*(('Summary&amp;Assumptions'!$H$25*$C261)*(1+'Summary&amp;Assumptions'!$J$29)^(EW$46-1))+AND(EW$56&lt;'Summary&amp;Assumptions'!$J$31,EW$47&gt;=$FQ261,EW$47&lt;=$FR261)*(('Summary&amp;Assumptions'!$H$25*$C261)*(1+'Summary&amp;Assumptions'!$J$29)^(EW$46-1))</f>
        <v>0</v>
      </c>
      <c r="ES261" s="588">
        <f>AND(EX$55&gt;0,SUM($E261:ER261)&lt;'Summary&amp;Assumptions'!$G$32*$B261,$D261&gt;='Summary&amp;Assumptions'!$D$17,EX$47&gt;=$D261,EX$47&lt;=EDATE($D261,'Summary&amp;Assumptions'!$G$32))*$B261+AND(EX$56&lt;'Summary&amp;Assumptions'!$J$31,EX$47&gt;=$FO261,EX$47&lt;=$FP261)*(('Summary&amp;Assumptions'!$H$25*$C261)*(1+'Summary&amp;Assumptions'!$J$29)^(EX$46-1))+AND(EX$56&lt;'Summary&amp;Assumptions'!$J$31,EX$47&gt;=$FQ261,EX$47&lt;=$FR261)*(('Summary&amp;Assumptions'!$H$25*$C261)*(1+'Summary&amp;Assumptions'!$J$29)^(EX$46-1))</f>
        <v>0</v>
      </c>
      <c r="ET261" s="588">
        <f>AND(EY$55&gt;0,SUM($E261:ES261)&lt;'Summary&amp;Assumptions'!$G$32*$B261,$D261&gt;='Summary&amp;Assumptions'!$D$17,EY$47&gt;=$D261,EY$47&lt;=EDATE($D261,'Summary&amp;Assumptions'!$G$32))*$B261+AND(EY$56&lt;'Summary&amp;Assumptions'!$J$31,EY$47&gt;=$FO261,EY$47&lt;=$FP261)*(('Summary&amp;Assumptions'!$H$25*$C261)*(1+'Summary&amp;Assumptions'!$J$29)^(EY$46-1))+AND(EY$56&lt;'Summary&amp;Assumptions'!$J$31,EY$47&gt;=$FQ261,EY$47&lt;=$FR261)*(('Summary&amp;Assumptions'!$H$25*$C261)*(1+'Summary&amp;Assumptions'!$J$29)^(EY$46-1))</f>
        <v>0</v>
      </c>
      <c r="EU261" s="588">
        <f>AND(EZ$55&gt;0,SUM($E261:ET261)&lt;'Summary&amp;Assumptions'!$G$32*$B261,$D261&gt;='Summary&amp;Assumptions'!$D$17,EZ$47&gt;=$D261,EZ$47&lt;=EDATE($D261,'Summary&amp;Assumptions'!$G$32))*$B261+AND(EZ$56&lt;'Summary&amp;Assumptions'!$J$31,EZ$47&gt;=$FO261,EZ$47&lt;=$FP261)*(('Summary&amp;Assumptions'!$H$25*$C261)*(1+'Summary&amp;Assumptions'!$J$29)^(EZ$46-1))+AND(EZ$56&lt;'Summary&amp;Assumptions'!$J$31,EZ$47&gt;=$FQ261,EZ$47&lt;=$FR261)*(('Summary&amp;Assumptions'!$H$25*$C261)*(1+'Summary&amp;Assumptions'!$J$29)^(EZ$46-1))</f>
        <v>0</v>
      </c>
      <c r="EV261" s="588">
        <f>AND(FA$55&gt;0,SUM($E261:EU261)&lt;'Summary&amp;Assumptions'!$G$32*$B261,$D261&gt;='Summary&amp;Assumptions'!$D$17,FA$47&gt;=$D261,FA$47&lt;=EDATE($D261,'Summary&amp;Assumptions'!$G$32))*$B261+AND(FA$56&lt;'Summary&amp;Assumptions'!$J$31,FA$47&gt;=$FO261,FA$47&lt;=$FP261)*(('Summary&amp;Assumptions'!$H$25*$C261)*(1+'Summary&amp;Assumptions'!$J$29)^(FA$46-1))+AND(FA$56&lt;'Summary&amp;Assumptions'!$J$31,FA$47&gt;=$FQ261,FA$47&lt;=$FR261)*(('Summary&amp;Assumptions'!$H$25*$C261)*(1+'Summary&amp;Assumptions'!$J$29)^(FA$46-1))</f>
        <v>0</v>
      </c>
      <c r="EW261" s="588">
        <f>AND(FB$55&gt;0,SUM($E261:EV261)&lt;'Summary&amp;Assumptions'!$G$32*$B261,$D261&gt;='Summary&amp;Assumptions'!$D$17,FB$47&gt;=$D261,FB$47&lt;=EDATE($D261,'Summary&amp;Assumptions'!$G$32))*$B261+AND(FB$56&lt;'Summary&amp;Assumptions'!$J$31,FB$47&gt;=$FO261,FB$47&lt;=$FP261)*(('Summary&amp;Assumptions'!$H$25*$C261)*(1+'Summary&amp;Assumptions'!$J$29)^(FB$46-1))+AND(FB$56&lt;'Summary&amp;Assumptions'!$J$31,FB$47&gt;=$FQ261,FB$47&lt;=$FR261)*(('Summary&amp;Assumptions'!$H$25*$C261)*(1+'Summary&amp;Assumptions'!$J$29)^(FB$46-1))</f>
        <v>0</v>
      </c>
      <c r="EX261" s="588">
        <f>AND(FC$55&gt;0,SUM($E261:EW261)&lt;'Summary&amp;Assumptions'!$G$32*$B261,$D261&gt;='Summary&amp;Assumptions'!$D$17,FC$47&gt;=$D261,FC$47&lt;=EDATE($D261,'Summary&amp;Assumptions'!$G$32))*$B261+AND(FC$56&lt;'Summary&amp;Assumptions'!$J$31,FC$47&gt;=$FO261,FC$47&lt;=$FP261)*(('Summary&amp;Assumptions'!$H$25*$C261)*(1+'Summary&amp;Assumptions'!$J$29)^(FC$46-1))+AND(FC$56&lt;'Summary&amp;Assumptions'!$J$31,FC$47&gt;=$FQ261,FC$47&lt;=$FR261)*(('Summary&amp;Assumptions'!$H$25*$C261)*(1+'Summary&amp;Assumptions'!$J$29)^(FC$46-1))</f>
        <v>0</v>
      </c>
      <c r="EY261" s="588">
        <f>AND(FD$55&gt;0,SUM($E261:EX261)&lt;'Summary&amp;Assumptions'!$G$32*$B261,$D261&gt;='Summary&amp;Assumptions'!$D$17,FD$47&gt;=$D261,FD$47&lt;=EDATE($D261,'Summary&amp;Assumptions'!$G$32))*$B261+AND(FD$56&lt;'Summary&amp;Assumptions'!$J$31,FD$47&gt;=$FO261,FD$47&lt;=$FP261)*(('Summary&amp;Assumptions'!$H$25*$C261)*(1+'Summary&amp;Assumptions'!$J$29)^(FD$46-1))+AND(FD$56&lt;'Summary&amp;Assumptions'!$J$31,FD$47&gt;=$FQ261,FD$47&lt;=$FR261)*(('Summary&amp;Assumptions'!$H$25*$C261)*(1+'Summary&amp;Assumptions'!$J$29)^(FD$46-1))</f>
        <v>0</v>
      </c>
      <c r="EZ261" s="588">
        <f>AND(FE$55&gt;0,SUM($E261:EY261)&lt;'Summary&amp;Assumptions'!$G$32*$B261,$D261&gt;='Summary&amp;Assumptions'!$D$17,FE$47&gt;=$D261,FE$47&lt;=EDATE($D261,'Summary&amp;Assumptions'!$G$32))*$B261+AND(FE$56&lt;'Summary&amp;Assumptions'!$J$31,FE$47&gt;=$FO261,FE$47&lt;=$FP261)*(('Summary&amp;Assumptions'!$H$25*$C261)*(1+'Summary&amp;Assumptions'!$J$29)^(FE$46-1))+AND(FE$56&lt;'Summary&amp;Assumptions'!$J$31,FE$47&gt;=$FQ261,FE$47&lt;=$FR261)*(('Summary&amp;Assumptions'!$H$25*$C261)*(1+'Summary&amp;Assumptions'!$J$29)^(FE$46-1))</f>
        <v>0</v>
      </c>
      <c r="FA261" s="588">
        <f>AND(FF$55&gt;0,SUM($E261:EZ261)&lt;'Summary&amp;Assumptions'!$G$32*$B261,$D261&gt;='Summary&amp;Assumptions'!$D$17,FF$47&gt;=$D261,FF$47&lt;=EDATE($D261,'Summary&amp;Assumptions'!$G$32))*$B261+AND(FF$56&lt;'Summary&amp;Assumptions'!$J$31,FF$47&gt;=$FO261,FF$47&lt;=$FP261)*(('Summary&amp;Assumptions'!$H$25*$C261)*(1+'Summary&amp;Assumptions'!$J$29)^(FF$46-1))+AND(FF$56&lt;'Summary&amp;Assumptions'!$J$31,FF$47&gt;=$FQ261,FF$47&lt;=$FR261)*(('Summary&amp;Assumptions'!$H$25*$C261)*(1+'Summary&amp;Assumptions'!$J$29)^(FF$46-1))</f>
        <v>0</v>
      </c>
      <c r="FB261" s="588">
        <f>AND(FG$55&gt;0,SUM($E261:FA261)&lt;'Summary&amp;Assumptions'!$G$32*$B261,$D261&gt;='Summary&amp;Assumptions'!$D$17,FG$47&gt;=$D261,FG$47&lt;=EDATE($D261,'Summary&amp;Assumptions'!$G$32))*$B261+AND(FG$56&lt;'Summary&amp;Assumptions'!$J$31,FG$47&gt;=$FO261,FG$47&lt;=$FP261)*(('Summary&amp;Assumptions'!$H$25*$C261)*(1+'Summary&amp;Assumptions'!$J$29)^(FG$46-1))+AND(FG$56&lt;'Summary&amp;Assumptions'!$J$31,FG$47&gt;=$FQ261,FG$47&lt;=$FR261)*(('Summary&amp;Assumptions'!$H$25*$C261)*(1+'Summary&amp;Assumptions'!$J$29)^(FG$46-1))</f>
        <v>0</v>
      </c>
      <c r="FC261" s="588">
        <f>AND(FH$55&gt;0,SUM($E261:FB261)&lt;'Summary&amp;Assumptions'!$G$32*$B261,$D261&gt;='Summary&amp;Assumptions'!$D$17,FH$47&gt;=$D261,FH$47&lt;=EDATE($D261,'Summary&amp;Assumptions'!$G$32))*$B261+AND(FH$56&lt;'Summary&amp;Assumptions'!$J$31,FH$47&gt;=$FO261,FH$47&lt;=$FP261)*(('Summary&amp;Assumptions'!$H$25*$C261)*(1+'Summary&amp;Assumptions'!$J$29)^(FH$46-1))+AND(FH$56&lt;'Summary&amp;Assumptions'!$J$31,FH$47&gt;=$FQ261,FH$47&lt;=$FR261)*(('Summary&amp;Assumptions'!$H$25*$C261)*(1+'Summary&amp;Assumptions'!$J$29)^(FH$46-1))</f>
        <v>0</v>
      </c>
      <c r="FD261" s="588">
        <f>AND(FI$55&gt;0,SUM($E261:FC261)&lt;'Summary&amp;Assumptions'!$G$32*$B261,$D261&gt;='Summary&amp;Assumptions'!$D$17,FI$47&gt;=$D261,FI$47&lt;=EDATE($D261,'Summary&amp;Assumptions'!$G$32))*$B261+AND(FI$56&lt;'Summary&amp;Assumptions'!$J$31,FI$47&gt;=$FO261,FI$47&lt;=$FP261)*(('Summary&amp;Assumptions'!$H$25*$C261)*(1+'Summary&amp;Assumptions'!$J$29)^(FI$46-1))+AND(FI$56&lt;'Summary&amp;Assumptions'!$J$31,FI$47&gt;=$FQ261,FI$47&lt;=$FR261)*(('Summary&amp;Assumptions'!$H$25*$C261)*(1+'Summary&amp;Assumptions'!$J$29)^(FI$46-1))</f>
        <v>0</v>
      </c>
      <c r="FE261" s="588">
        <f>AND(FJ$55&gt;0,SUM($E261:FD261)&lt;'Summary&amp;Assumptions'!$G$32*$B261,$D261&gt;='Summary&amp;Assumptions'!$D$17,FJ$47&gt;=$D261,FJ$47&lt;=EDATE($D261,'Summary&amp;Assumptions'!$G$32))*$B261+AND(FJ$56&lt;'Summary&amp;Assumptions'!$J$31,FJ$47&gt;=$FO261,FJ$47&lt;=$FP261)*(('Summary&amp;Assumptions'!$H$25*$C261)*(1+'Summary&amp;Assumptions'!$J$29)^(FJ$46-1))+AND(FJ$56&lt;'Summary&amp;Assumptions'!$J$31,FJ$47&gt;=$FQ261,FJ$47&lt;=$FR261)*(('Summary&amp;Assumptions'!$H$25*$C261)*(1+'Summary&amp;Assumptions'!$J$29)^(FJ$46-1))</f>
        <v>0</v>
      </c>
      <c r="FF261" s="588">
        <f>AND(FK$55&gt;0,SUM($E261:FE261)&lt;'Summary&amp;Assumptions'!$G$32*$B261,$D261&gt;='Summary&amp;Assumptions'!$D$17,FK$47&gt;=$D261,FK$47&lt;=EDATE($D261,'Summary&amp;Assumptions'!$G$32))*$B261+AND(FK$56&lt;'Summary&amp;Assumptions'!$J$31,FK$47&gt;=$FO261,FK$47&lt;=$FP261)*(('Summary&amp;Assumptions'!$H$25*$C261)*(1+'Summary&amp;Assumptions'!$J$29)^(FK$46-1))+AND(FK$56&lt;'Summary&amp;Assumptions'!$J$31,FK$47&gt;=$FQ261,FK$47&lt;=$FR261)*(('Summary&amp;Assumptions'!$H$25*$C261)*(1+'Summary&amp;Assumptions'!$J$29)^(FK$46-1))</f>
        <v>0</v>
      </c>
      <c r="FG261" s="588">
        <f>AND(FL$55&gt;0,SUM($E261:FF261)&lt;'Summary&amp;Assumptions'!$G$32*$B261,$D261&gt;='Summary&amp;Assumptions'!$D$17,FL$47&gt;=$D261,FL$47&lt;=EDATE($D261,'Summary&amp;Assumptions'!$G$32))*$B261+AND(FL$56&lt;'Summary&amp;Assumptions'!$J$31,FL$47&gt;=$FO261,FL$47&lt;=$FP261)*(('Summary&amp;Assumptions'!$H$25*$C261)*(1+'Summary&amp;Assumptions'!$J$29)^(FL$46-1))+AND(FL$56&lt;'Summary&amp;Assumptions'!$J$31,FL$47&gt;=$FQ261,FL$47&lt;=$FR261)*(('Summary&amp;Assumptions'!$H$25*$C261)*(1+'Summary&amp;Assumptions'!$J$29)^(FL$46-1))</f>
        <v>0</v>
      </c>
      <c r="FH261" s="588">
        <f>AND(FM$55&gt;0,SUM($E261:FG261)&lt;'Summary&amp;Assumptions'!$G$32*$B261,$D261&gt;='Summary&amp;Assumptions'!$D$17,FM$47&gt;=$D261,FM$47&lt;=EDATE($D261,'Summary&amp;Assumptions'!$G$32))*$B261+AND(FM$56&lt;'Summary&amp;Assumptions'!$J$31,FM$47&gt;=$FO261,FM$47&lt;=$FP261)*(('Summary&amp;Assumptions'!$H$25*$C261)*(1+'Summary&amp;Assumptions'!$J$29)^(FM$46-1))+AND(FM$56&lt;'Summary&amp;Assumptions'!$J$31,FM$47&gt;=$FQ261,FM$47&lt;=$FR261)*(('Summary&amp;Assumptions'!$H$25*$C261)*(1+'Summary&amp;Assumptions'!$J$29)^(FM$46-1))</f>
        <v>0</v>
      </c>
      <c r="FI261" s="588">
        <f>AND(FN$55&gt;0,SUM($E261:FH261)&lt;'Summary&amp;Assumptions'!$G$32*$B261,$D261&gt;='Summary&amp;Assumptions'!$D$17,FN$47&gt;=$D261,FN$47&lt;=EDATE($D261,'Summary&amp;Assumptions'!$G$32))*$B261+AND(FN$56&lt;'Summary&amp;Assumptions'!$J$31,FN$47&gt;=$FO261,FN$47&lt;=$FP261)*(('Summary&amp;Assumptions'!$H$25*$C261)*(1+'Summary&amp;Assumptions'!$J$29)^(FN$46-1))+AND(FN$56&lt;'Summary&amp;Assumptions'!$J$31,FN$47&gt;=$FQ261,FN$47&lt;=$FR261)*(('Summary&amp;Assumptions'!$H$25*$C261)*(1+'Summary&amp;Assumptions'!$J$29)^(FN$46-1))</f>
        <v>0</v>
      </c>
      <c r="FJ261" s="588">
        <f>AND(FO$55&gt;0,SUM($E261:FI261)&lt;'Summary&amp;Assumptions'!$G$32*$B261,$D261&gt;='Summary&amp;Assumptions'!$D$17,FO$47&gt;=$D261,FO$47&lt;=EDATE($D261,'Summary&amp;Assumptions'!$G$32))*$B261+AND(FO$56&lt;'Summary&amp;Assumptions'!$J$31,FO$47&gt;=$FO261,FO$47&lt;=$FP261)*(('Summary&amp;Assumptions'!$H$25*$C261)*(1+'Summary&amp;Assumptions'!$J$29)^(FO$46-1))+AND(FO$56&lt;'Summary&amp;Assumptions'!$J$31,FO$47&gt;=$FQ261,FO$47&lt;=$FR261)*(('Summary&amp;Assumptions'!$H$25*$C261)*(1+'Summary&amp;Assumptions'!$J$29)^(FO$46-1))</f>
        <v>0</v>
      </c>
      <c r="FK261" s="588">
        <f>AND(FP$55&gt;0,SUM($E261:FJ261)&lt;'Summary&amp;Assumptions'!$G$32*$B261,$D261&gt;='Summary&amp;Assumptions'!$D$17,FP$47&gt;=$D261,FP$47&lt;=EDATE($D261,'Summary&amp;Assumptions'!$G$32))*$B261+AND(FP$56&lt;'Summary&amp;Assumptions'!$J$31,FP$47&gt;=$FO261,FP$47&lt;=$FP261)*(('Summary&amp;Assumptions'!$H$25*$C261)*(1+'Summary&amp;Assumptions'!$J$29)^(FP$46-1))+AND(FP$56&lt;'Summary&amp;Assumptions'!$J$31,FP$47&gt;=$FQ261,FP$47&lt;=$FR261)*(('Summary&amp;Assumptions'!$H$25*$C261)*(1+'Summary&amp;Assumptions'!$J$29)^(FP$46-1))</f>
        <v>0</v>
      </c>
      <c r="FL261" s="588">
        <f>AND(FQ$55&gt;0,SUM($E261:FK261)&lt;'Summary&amp;Assumptions'!$G$32*$B261,$D261&gt;='Summary&amp;Assumptions'!$D$17,FQ$47&gt;=$D261,FQ$47&lt;=EDATE($D261,'Summary&amp;Assumptions'!$G$32))*$B261+AND(FQ$56&lt;'Summary&amp;Assumptions'!$J$31,FQ$47&gt;=$FO261,FQ$47&lt;=$FP261)*(('Summary&amp;Assumptions'!$H$25*$C261)*(1+'Summary&amp;Assumptions'!$J$29)^(FQ$46-1))+AND(FQ$56&lt;'Summary&amp;Assumptions'!$J$31,FQ$47&gt;=$FQ261,FQ$47&lt;=$FR261)*(('Summary&amp;Assumptions'!$H$25*$C261)*(1+'Summary&amp;Assumptions'!$J$29)^(FQ$46-1))</f>
        <v>0</v>
      </c>
      <c r="FO261" s="576">
        <f>EDATE(D261,'Summary&amp;Assumptions'!$G$34)</f>
        <v>48731</v>
      </c>
      <c r="FP261" s="576">
        <f>EDATE(FO261,'Summary&amp;Assumptions'!$G$33-1)</f>
        <v>48761</v>
      </c>
      <c r="FQ261" s="576">
        <f>EDATE(FO261,'Summary&amp;Assumptions'!$G$34)</f>
        <v>49096</v>
      </c>
      <c r="FR261" s="576">
        <f>EDATE(FQ261,'Summary&amp;Assumptions'!$G$33-1)</f>
        <v>49126</v>
      </c>
    </row>
    <row r="262" spans="2:174" hidden="1" x14ac:dyDescent="0.2">
      <c r="B262" s="588">
        <v>0</v>
      </c>
      <c r="C262" s="193">
        <v>0</v>
      </c>
      <c r="D262" s="589">
        <v>48396</v>
      </c>
      <c r="F262" s="588">
        <f>AND(K$55&gt;0,SUM($E262:E262)&lt;'Summary&amp;Assumptions'!$G$32*$B262,$D262&gt;='Summary&amp;Assumptions'!$D$17,K$47&gt;=$D262,K$47&lt;=EDATE($D262,'Summary&amp;Assumptions'!$G$32))*$B262+AND(K$56&lt;'Summary&amp;Assumptions'!$J$31,K$47&gt;=$FO262,K$47&lt;=$FP262)*(('Summary&amp;Assumptions'!$H$25*$C262)*(1+'Summary&amp;Assumptions'!$J$29)^(K$46-1))+AND(K$56&lt;'Summary&amp;Assumptions'!$J$31,K$47&gt;=$FQ262,K$47&lt;=$FR262)*(('Summary&amp;Assumptions'!$H$25*$C262)*(1+'Summary&amp;Assumptions'!$J$29)^(K$46-1))</f>
        <v>0</v>
      </c>
      <c r="G262" s="588">
        <f>AND(L$55&gt;0,SUM($E262:F262)&lt;'Summary&amp;Assumptions'!$G$32*$B262,$D262&gt;='Summary&amp;Assumptions'!$D$17,L$47&gt;=$D262,L$47&lt;=EDATE($D262,'Summary&amp;Assumptions'!$G$32))*$B262+AND(L$56&lt;'Summary&amp;Assumptions'!$J$31,L$47&gt;=$FO262,L$47&lt;=$FP262)*(('Summary&amp;Assumptions'!$H$25*$C262)*(1+'Summary&amp;Assumptions'!$J$29)^(L$46-1))+AND(L$56&lt;'Summary&amp;Assumptions'!$J$31,L$47&gt;=$FQ262,L$47&lt;=$FR262)*(('Summary&amp;Assumptions'!$H$25*$C262)*(1+'Summary&amp;Assumptions'!$J$29)^(L$46-1))</f>
        <v>0</v>
      </c>
      <c r="H262" s="588">
        <f>AND(M$55&gt;0,SUM($E262:G262)&lt;'Summary&amp;Assumptions'!$G$32*$B262,$D262&gt;='Summary&amp;Assumptions'!$D$17,M$47&gt;=$D262,M$47&lt;=EDATE($D262,'Summary&amp;Assumptions'!$G$32))*$B262+AND(M$56&lt;'Summary&amp;Assumptions'!$J$31,M$47&gt;=$FO262,M$47&lt;=$FP262)*(('Summary&amp;Assumptions'!$H$25*$C262)*(1+'Summary&amp;Assumptions'!$J$29)^(M$46-1))+AND(M$56&lt;'Summary&amp;Assumptions'!$J$31,M$47&gt;=$FQ262,M$47&lt;=$FR262)*(('Summary&amp;Assumptions'!$H$25*$C262)*(1+'Summary&amp;Assumptions'!$J$29)^(M$46-1))</f>
        <v>0</v>
      </c>
      <c r="I262" s="588">
        <f>AND(N$55&gt;0,SUM($E262:H262)&lt;'Summary&amp;Assumptions'!$G$32*$B262,$D262&gt;='Summary&amp;Assumptions'!$D$17,N$47&gt;=$D262,N$47&lt;=EDATE($D262,'Summary&amp;Assumptions'!$G$32))*$B262+AND(N$56&lt;'Summary&amp;Assumptions'!$J$31,N$47&gt;=$FO262,N$47&lt;=$FP262)*(('Summary&amp;Assumptions'!$H$25*$C262)*(1+'Summary&amp;Assumptions'!$J$29)^(N$46-1))+AND(N$56&lt;'Summary&amp;Assumptions'!$J$31,N$47&gt;=$FQ262,N$47&lt;=$FR262)*(('Summary&amp;Assumptions'!$H$25*$C262)*(1+'Summary&amp;Assumptions'!$J$29)^(N$46-1))</f>
        <v>0</v>
      </c>
      <c r="J262" s="588">
        <f>AND(O$55&gt;0,SUM($E262:I262)&lt;'Summary&amp;Assumptions'!$G$32*$B262,$D262&gt;='Summary&amp;Assumptions'!$D$17,O$47&gt;=$D262,O$47&lt;=EDATE($D262,'Summary&amp;Assumptions'!$G$32))*$B262+AND(O$56&lt;'Summary&amp;Assumptions'!$J$31,O$47&gt;=$FO262,O$47&lt;=$FP262)*(('Summary&amp;Assumptions'!$H$25*$C262)*(1+'Summary&amp;Assumptions'!$J$29)^(O$46-1))+AND(O$56&lt;'Summary&amp;Assumptions'!$J$31,O$47&gt;=$FQ262,O$47&lt;=$FR262)*(('Summary&amp;Assumptions'!$H$25*$C262)*(1+'Summary&amp;Assumptions'!$J$29)^(O$46-1))</f>
        <v>0</v>
      </c>
      <c r="K262" s="588">
        <f>AND(P$55&gt;0,SUM($E262:J262)&lt;'Summary&amp;Assumptions'!$G$32*$B262,$D262&gt;='Summary&amp;Assumptions'!$D$17,P$47&gt;=$D262,P$47&lt;=EDATE($D262,'Summary&amp;Assumptions'!$G$32))*$B262+AND(P$56&lt;'Summary&amp;Assumptions'!$J$31,P$47&gt;=$FO262,P$47&lt;=$FP262)*(('Summary&amp;Assumptions'!$H$25*$C262)*(1+'Summary&amp;Assumptions'!$J$29)^(P$46-1))+AND(P$56&lt;'Summary&amp;Assumptions'!$J$31,P$47&gt;=$FQ262,P$47&lt;=$FR262)*(('Summary&amp;Assumptions'!$H$25*$C262)*(1+'Summary&amp;Assumptions'!$J$29)^(P$46-1))</f>
        <v>0</v>
      </c>
      <c r="L262" s="588">
        <f>AND(Q$55&gt;0,SUM($E262:K262)&lt;'Summary&amp;Assumptions'!$G$32*$B262,$D262&gt;='Summary&amp;Assumptions'!$D$17,Q$47&gt;=$D262,Q$47&lt;=EDATE($D262,'Summary&amp;Assumptions'!$G$32))*$B262+AND(Q$56&lt;'Summary&amp;Assumptions'!$J$31,Q$47&gt;=$FO262,Q$47&lt;=$FP262)*(('Summary&amp;Assumptions'!$H$25*$C262)*(1+'Summary&amp;Assumptions'!$J$29)^(Q$46-1))+AND(Q$56&lt;'Summary&amp;Assumptions'!$J$31,Q$47&gt;=$FQ262,Q$47&lt;=$FR262)*(('Summary&amp;Assumptions'!$H$25*$C262)*(1+'Summary&amp;Assumptions'!$J$29)^(Q$46-1))</f>
        <v>0</v>
      </c>
      <c r="M262" s="588">
        <f>AND(R$55&gt;0,SUM($E262:L262)&lt;'Summary&amp;Assumptions'!$G$32*$B262,$D262&gt;='Summary&amp;Assumptions'!$D$17,R$47&gt;=$D262,R$47&lt;=EDATE($D262,'Summary&amp;Assumptions'!$G$32))*$B262+AND(R$56&lt;'Summary&amp;Assumptions'!$J$31,R$47&gt;=$FO262,R$47&lt;=$FP262)*(('Summary&amp;Assumptions'!$H$25*$C262)*(1+'Summary&amp;Assumptions'!$J$29)^(R$46-1))+AND(R$56&lt;'Summary&amp;Assumptions'!$J$31,R$47&gt;=$FQ262,R$47&lt;=$FR262)*(('Summary&amp;Assumptions'!$H$25*$C262)*(1+'Summary&amp;Assumptions'!$J$29)^(R$46-1))</f>
        <v>0</v>
      </c>
      <c r="N262" s="588">
        <f>AND(S$55&gt;0,SUM($E262:M262)&lt;'Summary&amp;Assumptions'!$G$32*$B262,$D262&gt;='Summary&amp;Assumptions'!$D$17,S$47&gt;=$D262,S$47&lt;=EDATE($D262,'Summary&amp;Assumptions'!$G$32))*$B262+AND(S$56&lt;'Summary&amp;Assumptions'!$J$31,S$47&gt;=$FO262,S$47&lt;=$FP262)*(('Summary&amp;Assumptions'!$H$25*$C262)*(1+'Summary&amp;Assumptions'!$J$29)^(S$46-1))+AND(S$56&lt;'Summary&amp;Assumptions'!$J$31,S$47&gt;=$FQ262,S$47&lt;=$FR262)*(('Summary&amp;Assumptions'!$H$25*$C262)*(1+'Summary&amp;Assumptions'!$J$29)^(S$46-1))</f>
        <v>0</v>
      </c>
      <c r="O262" s="588">
        <f>AND(T$55&gt;0,SUM($E262:N262)&lt;'Summary&amp;Assumptions'!$G$32*$B262,$D262&gt;='Summary&amp;Assumptions'!$D$17,T$47&gt;=$D262,T$47&lt;=EDATE($D262,'Summary&amp;Assumptions'!$G$32))*$B262+AND(T$56&lt;'Summary&amp;Assumptions'!$J$31,T$47&gt;=$FO262,T$47&lt;=$FP262)*(('Summary&amp;Assumptions'!$H$25*$C262)*(1+'Summary&amp;Assumptions'!$J$29)^(T$46-1))+AND(T$56&lt;'Summary&amp;Assumptions'!$J$31,T$47&gt;=$FQ262,T$47&lt;=$FR262)*(('Summary&amp;Assumptions'!$H$25*$C262)*(1+'Summary&amp;Assumptions'!$J$29)^(T$46-1))</f>
        <v>0</v>
      </c>
      <c r="P262" s="588">
        <f>AND(U$55&gt;0,SUM($E262:O262)&lt;'Summary&amp;Assumptions'!$G$32*$B262,$D262&gt;='Summary&amp;Assumptions'!$D$17,U$47&gt;=$D262,U$47&lt;=EDATE($D262,'Summary&amp;Assumptions'!$G$32))*$B262+AND(U$56&lt;'Summary&amp;Assumptions'!$J$31,U$47&gt;=$FO262,U$47&lt;=$FP262)*(('Summary&amp;Assumptions'!$H$25*$C262)*(1+'Summary&amp;Assumptions'!$J$29)^(U$46-1))+AND(U$56&lt;'Summary&amp;Assumptions'!$J$31,U$47&gt;=$FQ262,U$47&lt;=$FR262)*(('Summary&amp;Assumptions'!$H$25*$C262)*(1+'Summary&amp;Assumptions'!$J$29)^(U$46-1))</f>
        <v>0</v>
      </c>
      <c r="Q262" s="588">
        <f>AND(V$55&gt;0,SUM($E262:P262)&lt;'Summary&amp;Assumptions'!$G$32*$B262,$D262&gt;='Summary&amp;Assumptions'!$D$17,V$47&gt;=$D262,V$47&lt;=EDATE($D262,'Summary&amp;Assumptions'!$G$32))*$B262+AND(V$56&lt;'Summary&amp;Assumptions'!$J$31,V$47&gt;=$FO262,V$47&lt;=$FP262)*(('Summary&amp;Assumptions'!$H$25*$C262)*(1+'Summary&amp;Assumptions'!$J$29)^(V$46-1))+AND(V$56&lt;'Summary&amp;Assumptions'!$J$31,V$47&gt;=$FQ262,V$47&lt;=$FR262)*(('Summary&amp;Assumptions'!$H$25*$C262)*(1+'Summary&amp;Assumptions'!$J$29)^(V$46-1))</f>
        <v>0</v>
      </c>
      <c r="R262" s="588">
        <f>AND(W$55&gt;0,SUM($E262:Q262)&lt;'Summary&amp;Assumptions'!$G$32*$B262,$D262&gt;='Summary&amp;Assumptions'!$D$17,W$47&gt;=$D262,W$47&lt;=EDATE($D262,'Summary&amp;Assumptions'!$G$32))*$B262+AND(W$56&lt;'Summary&amp;Assumptions'!$J$31,W$47&gt;=$FO262,W$47&lt;=$FP262)*(('Summary&amp;Assumptions'!$H$25*$C262)*(1+'Summary&amp;Assumptions'!$J$29)^(W$46-1))+AND(W$56&lt;'Summary&amp;Assumptions'!$J$31,W$47&gt;=$FQ262,W$47&lt;=$FR262)*(('Summary&amp;Assumptions'!$H$25*$C262)*(1+'Summary&amp;Assumptions'!$J$29)^(W$46-1))</f>
        <v>0</v>
      </c>
      <c r="S262" s="588">
        <f>AND(X$55&gt;0,SUM($E262:R262)&lt;'Summary&amp;Assumptions'!$G$32*$B262,$D262&gt;='Summary&amp;Assumptions'!$D$17,X$47&gt;=$D262,X$47&lt;=EDATE($D262,'Summary&amp;Assumptions'!$G$32))*$B262+AND(X$56&lt;'Summary&amp;Assumptions'!$J$31,X$47&gt;=$FO262,X$47&lt;=$FP262)*(('Summary&amp;Assumptions'!$H$25*$C262)*(1+'Summary&amp;Assumptions'!$J$29)^(X$46-1))+AND(X$56&lt;'Summary&amp;Assumptions'!$J$31,X$47&gt;=$FQ262,X$47&lt;=$FR262)*(('Summary&amp;Assumptions'!$H$25*$C262)*(1+'Summary&amp;Assumptions'!$J$29)^(X$46-1))</f>
        <v>0</v>
      </c>
      <c r="T262" s="588">
        <f>AND(Y$55&gt;0,SUM($E262:S262)&lt;'Summary&amp;Assumptions'!$G$32*$B262,$D262&gt;='Summary&amp;Assumptions'!$D$17,Y$47&gt;=$D262,Y$47&lt;=EDATE($D262,'Summary&amp;Assumptions'!$G$32))*$B262+AND(Y$56&lt;'Summary&amp;Assumptions'!$J$31,Y$47&gt;=$FO262,Y$47&lt;=$FP262)*(('Summary&amp;Assumptions'!$H$25*$C262)*(1+'Summary&amp;Assumptions'!$J$29)^(Y$46-1))+AND(Y$56&lt;'Summary&amp;Assumptions'!$J$31,Y$47&gt;=$FQ262,Y$47&lt;=$FR262)*(('Summary&amp;Assumptions'!$H$25*$C262)*(1+'Summary&amp;Assumptions'!$J$29)^(Y$46-1))</f>
        <v>0</v>
      </c>
      <c r="U262" s="588">
        <f>AND(Z$55&gt;0,SUM($E262:T262)&lt;'Summary&amp;Assumptions'!$G$32*$B262,$D262&gt;='Summary&amp;Assumptions'!$D$17,Z$47&gt;=$D262,Z$47&lt;=EDATE($D262,'Summary&amp;Assumptions'!$G$32))*$B262+AND(Z$56&lt;'Summary&amp;Assumptions'!$J$31,Z$47&gt;=$FO262,Z$47&lt;=$FP262)*(('Summary&amp;Assumptions'!$H$25*$C262)*(1+'Summary&amp;Assumptions'!$J$29)^(Z$46-1))+AND(Z$56&lt;'Summary&amp;Assumptions'!$J$31,Z$47&gt;=$FQ262,Z$47&lt;=$FR262)*(('Summary&amp;Assumptions'!$H$25*$C262)*(1+'Summary&amp;Assumptions'!$J$29)^(Z$46-1))</f>
        <v>0</v>
      </c>
      <c r="V262" s="588">
        <f>AND(AA$55&gt;0,SUM($E262:U262)&lt;'Summary&amp;Assumptions'!$G$32*$B262,$D262&gt;='Summary&amp;Assumptions'!$D$17,AA$47&gt;=$D262,AA$47&lt;=EDATE($D262,'Summary&amp;Assumptions'!$G$32))*$B262+AND(AA$56&lt;'Summary&amp;Assumptions'!$J$31,AA$47&gt;=$FO262,AA$47&lt;=$FP262)*(('Summary&amp;Assumptions'!$H$25*$C262)*(1+'Summary&amp;Assumptions'!$J$29)^(AA$46-1))+AND(AA$56&lt;'Summary&amp;Assumptions'!$J$31,AA$47&gt;=$FQ262,AA$47&lt;=$FR262)*(('Summary&amp;Assumptions'!$H$25*$C262)*(1+'Summary&amp;Assumptions'!$J$29)^(AA$46-1))</f>
        <v>0</v>
      </c>
      <c r="W262" s="588">
        <f>AND(AB$55&gt;0,SUM($E262:V262)&lt;'Summary&amp;Assumptions'!$G$32*$B262,$D262&gt;='Summary&amp;Assumptions'!$D$17,AB$47&gt;=$D262,AB$47&lt;=EDATE($D262,'Summary&amp;Assumptions'!$G$32))*$B262+AND(AB$56&lt;'Summary&amp;Assumptions'!$J$31,AB$47&gt;=$FO262,AB$47&lt;=$FP262)*(('Summary&amp;Assumptions'!$H$25*$C262)*(1+'Summary&amp;Assumptions'!$J$29)^(AB$46-1))+AND(AB$56&lt;'Summary&amp;Assumptions'!$J$31,AB$47&gt;=$FQ262,AB$47&lt;=$FR262)*(('Summary&amp;Assumptions'!$H$25*$C262)*(1+'Summary&amp;Assumptions'!$J$29)^(AB$46-1))</f>
        <v>0</v>
      </c>
      <c r="X262" s="588">
        <f>AND(AC$55&gt;0,SUM($E262:W262)&lt;'Summary&amp;Assumptions'!$G$32*$B262,$D262&gt;='Summary&amp;Assumptions'!$D$17,AC$47&gt;=$D262,AC$47&lt;=EDATE($D262,'Summary&amp;Assumptions'!$G$32))*$B262+AND(AC$56&lt;'Summary&amp;Assumptions'!$J$31,AC$47&gt;=$FO262,AC$47&lt;=$FP262)*(('Summary&amp;Assumptions'!$H$25*$C262)*(1+'Summary&amp;Assumptions'!$J$29)^(AC$46-1))+AND(AC$56&lt;'Summary&amp;Assumptions'!$J$31,AC$47&gt;=$FQ262,AC$47&lt;=$FR262)*(('Summary&amp;Assumptions'!$H$25*$C262)*(1+'Summary&amp;Assumptions'!$J$29)^(AC$46-1))</f>
        <v>0</v>
      </c>
      <c r="Y262" s="588">
        <f>AND(AD$55&gt;0,SUM($E262:X262)&lt;'Summary&amp;Assumptions'!$G$32*$B262,$D262&gt;='Summary&amp;Assumptions'!$D$17,AD$47&gt;=$D262,AD$47&lt;=EDATE($D262,'Summary&amp;Assumptions'!$G$32))*$B262+AND(AD$56&lt;'Summary&amp;Assumptions'!$J$31,AD$47&gt;=$FO262,AD$47&lt;=$FP262)*(('Summary&amp;Assumptions'!$H$25*$C262)*(1+'Summary&amp;Assumptions'!$J$29)^(AD$46-1))+AND(AD$56&lt;'Summary&amp;Assumptions'!$J$31,AD$47&gt;=$FQ262,AD$47&lt;=$FR262)*(('Summary&amp;Assumptions'!$H$25*$C262)*(1+'Summary&amp;Assumptions'!$J$29)^(AD$46-1))</f>
        <v>0</v>
      </c>
      <c r="Z262" s="588">
        <f>AND(AE$55&gt;0,SUM($E262:Y262)&lt;'Summary&amp;Assumptions'!$G$32*$B262,$D262&gt;='Summary&amp;Assumptions'!$D$17,AE$47&gt;=$D262,AE$47&lt;=EDATE($D262,'Summary&amp;Assumptions'!$G$32))*$B262+AND(AE$56&lt;'Summary&amp;Assumptions'!$J$31,AE$47&gt;=$FO262,AE$47&lt;=$FP262)*(('Summary&amp;Assumptions'!$H$25*$C262)*(1+'Summary&amp;Assumptions'!$J$29)^(AE$46-1))+AND(AE$56&lt;'Summary&amp;Assumptions'!$J$31,AE$47&gt;=$FQ262,AE$47&lt;=$FR262)*(('Summary&amp;Assumptions'!$H$25*$C262)*(1+'Summary&amp;Assumptions'!$J$29)^(AE$46-1))</f>
        <v>0</v>
      </c>
      <c r="AA262" s="588">
        <f>AND(AF$55&gt;0,SUM($E262:Z262)&lt;'Summary&amp;Assumptions'!$G$32*$B262,$D262&gt;='Summary&amp;Assumptions'!$D$17,AF$47&gt;=$D262,AF$47&lt;=EDATE($D262,'Summary&amp;Assumptions'!$G$32))*$B262+AND(AF$56&lt;'Summary&amp;Assumptions'!$J$31,AF$47&gt;=$FO262,AF$47&lt;=$FP262)*(('Summary&amp;Assumptions'!$H$25*$C262)*(1+'Summary&amp;Assumptions'!$J$29)^(AF$46-1))+AND(AF$56&lt;'Summary&amp;Assumptions'!$J$31,AF$47&gt;=$FQ262,AF$47&lt;=$FR262)*(('Summary&amp;Assumptions'!$H$25*$C262)*(1+'Summary&amp;Assumptions'!$J$29)^(AF$46-1))</f>
        <v>0</v>
      </c>
      <c r="AB262" s="588">
        <f>AND(AG$55&gt;0,SUM($E262:AA262)&lt;'Summary&amp;Assumptions'!$G$32*$B262,$D262&gt;='Summary&amp;Assumptions'!$D$17,AG$47&gt;=$D262,AG$47&lt;=EDATE($D262,'Summary&amp;Assumptions'!$G$32))*$B262+AND(AG$56&lt;'Summary&amp;Assumptions'!$J$31,AG$47&gt;=$FO262,AG$47&lt;=$FP262)*(('Summary&amp;Assumptions'!$H$25*$C262)*(1+'Summary&amp;Assumptions'!$J$29)^(AG$46-1))+AND(AG$56&lt;'Summary&amp;Assumptions'!$J$31,AG$47&gt;=$FQ262,AG$47&lt;=$FR262)*(('Summary&amp;Assumptions'!$H$25*$C262)*(1+'Summary&amp;Assumptions'!$J$29)^(AG$46-1))</f>
        <v>0</v>
      </c>
      <c r="AC262" s="588">
        <f>AND(AH$55&gt;0,SUM($E262:AB262)&lt;'Summary&amp;Assumptions'!$G$32*$B262,$D262&gt;='Summary&amp;Assumptions'!$D$17,AH$47&gt;=$D262,AH$47&lt;=EDATE($D262,'Summary&amp;Assumptions'!$G$32))*$B262+AND(AH$56&lt;'Summary&amp;Assumptions'!$J$31,AH$47&gt;=$FO262,AH$47&lt;=$FP262)*(('Summary&amp;Assumptions'!$H$25*$C262)*(1+'Summary&amp;Assumptions'!$J$29)^(AH$46-1))+AND(AH$56&lt;'Summary&amp;Assumptions'!$J$31,AH$47&gt;=$FQ262,AH$47&lt;=$FR262)*(('Summary&amp;Assumptions'!$H$25*$C262)*(1+'Summary&amp;Assumptions'!$J$29)^(AH$46-1))</f>
        <v>0</v>
      </c>
      <c r="AD262" s="588">
        <f>AND(AI$55&gt;0,SUM($E262:AC262)&lt;'Summary&amp;Assumptions'!$G$32*$B262,$D262&gt;='Summary&amp;Assumptions'!$D$17,AI$47&gt;=$D262,AI$47&lt;=EDATE($D262,'Summary&amp;Assumptions'!$G$32))*$B262+AND(AI$56&lt;'Summary&amp;Assumptions'!$J$31,AI$47&gt;=$FO262,AI$47&lt;=$FP262)*(('Summary&amp;Assumptions'!$H$25*$C262)*(1+'Summary&amp;Assumptions'!$J$29)^(AI$46-1))+AND(AI$56&lt;'Summary&amp;Assumptions'!$J$31,AI$47&gt;=$FQ262,AI$47&lt;=$FR262)*(('Summary&amp;Assumptions'!$H$25*$C262)*(1+'Summary&amp;Assumptions'!$J$29)^(AI$46-1))</f>
        <v>0</v>
      </c>
      <c r="AE262" s="588">
        <f>AND(AJ$55&gt;0,SUM($E262:AD262)&lt;'Summary&amp;Assumptions'!$G$32*$B262,$D262&gt;='Summary&amp;Assumptions'!$D$17,AJ$47&gt;=$D262,AJ$47&lt;=EDATE($D262,'Summary&amp;Assumptions'!$G$32))*$B262+AND(AJ$56&lt;'Summary&amp;Assumptions'!$J$31,AJ$47&gt;=$FO262,AJ$47&lt;=$FP262)*(('Summary&amp;Assumptions'!$H$25*$C262)*(1+'Summary&amp;Assumptions'!$J$29)^(AJ$46-1))+AND(AJ$56&lt;'Summary&amp;Assumptions'!$J$31,AJ$47&gt;=$FQ262,AJ$47&lt;=$FR262)*(('Summary&amp;Assumptions'!$H$25*$C262)*(1+'Summary&amp;Assumptions'!$J$29)^(AJ$46-1))</f>
        <v>0</v>
      </c>
      <c r="AF262" s="588">
        <f>AND(AK$55&gt;0,SUM($E262:AE262)&lt;'Summary&amp;Assumptions'!$G$32*$B262,$D262&gt;='Summary&amp;Assumptions'!$D$17,AK$47&gt;=$D262,AK$47&lt;=EDATE($D262,'Summary&amp;Assumptions'!$G$32))*$B262+AND(AK$56&lt;'Summary&amp;Assumptions'!$J$31,AK$47&gt;=$FO262,AK$47&lt;=$FP262)*(('Summary&amp;Assumptions'!$H$25*$C262)*(1+'Summary&amp;Assumptions'!$J$29)^(AK$46-1))+AND(AK$56&lt;'Summary&amp;Assumptions'!$J$31,AK$47&gt;=$FQ262,AK$47&lt;=$FR262)*(('Summary&amp;Assumptions'!$H$25*$C262)*(1+'Summary&amp;Assumptions'!$J$29)^(AK$46-1))</f>
        <v>0</v>
      </c>
      <c r="AG262" s="588">
        <f>AND(AL$55&gt;0,SUM($E262:AF262)&lt;'Summary&amp;Assumptions'!$G$32*$B262,$D262&gt;='Summary&amp;Assumptions'!$D$17,AL$47&gt;=$D262,AL$47&lt;=EDATE($D262,'Summary&amp;Assumptions'!$G$32))*$B262+AND(AL$56&lt;'Summary&amp;Assumptions'!$J$31,AL$47&gt;=$FO262,AL$47&lt;=$FP262)*(('Summary&amp;Assumptions'!$H$25*$C262)*(1+'Summary&amp;Assumptions'!$J$29)^(AL$46-1))+AND(AL$56&lt;'Summary&amp;Assumptions'!$J$31,AL$47&gt;=$FQ262,AL$47&lt;=$FR262)*(('Summary&amp;Assumptions'!$H$25*$C262)*(1+'Summary&amp;Assumptions'!$J$29)^(AL$46-1))</f>
        <v>0</v>
      </c>
      <c r="AH262" s="588">
        <f>AND(AM$55&gt;0,SUM($E262:AG262)&lt;'Summary&amp;Assumptions'!$G$32*$B262,$D262&gt;='Summary&amp;Assumptions'!$D$17,AM$47&gt;=$D262,AM$47&lt;=EDATE($D262,'Summary&amp;Assumptions'!$G$32))*$B262+AND(AM$56&lt;'Summary&amp;Assumptions'!$J$31,AM$47&gt;=$FO262,AM$47&lt;=$FP262)*(('Summary&amp;Assumptions'!$H$25*$C262)*(1+'Summary&amp;Assumptions'!$J$29)^(AM$46-1))+AND(AM$56&lt;'Summary&amp;Assumptions'!$J$31,AM$47&gt;=$FQ262,AM$47&lt;=$FR262)*(('Summary&amp;Assumptions'!$H$25*$C262)*(1+'Summary&amp;Assumptions'!$J$29)^(AM$46-1))</f>
        <v>0</v>
      </c>
      <c r="AI262" s="588">
        <f>AND(AN$55&gt;0,SUM($E262:AH262)&lt;'Summary&amp;Assumptions'!$G$32*$B262,$D262&gt;='Summary&amp;Assumptions'!$D$17,AN$47&gt;=$D262,AN$47&lt;=EDATE($D262,'Summary&amp;Assumptions'!$G$32))*$B262+AND(AN$56&lt;'Summary&amp;Assumptions'!$J$31,AN$47&gt;=$FO262,AN$47&lt;=$FP262)*(('Summary&amp;Assumptions'!$H$25*$C262)*(1+'Summary&amp;Assumptions'!$J$29)^(AN$46-1))+AND(AN$56&lt;'Summary&amp;Assumptions'!$J$31,AN$47&gt;=$FQ262,AN$47&lt;=$FR262)*(('Summary&amp;Assumptions'!$H$25*$C262)*(1+'Summary&amp;Assumptions'!$J$29)^(AN$46-1))</f>
        <v>0</v>
      </c>
      <c r="AJ262" s="588">
        <f>AND(AO$55&gt;0,SUM($E262:AI262)&lt;'Summary&amp;Assumptions'!$G$32*$B262,$D262&gt;='Summary&amp;Assumptions'!$D$17,AO$47&gt;=$D262,AO$47&lt;=EDATE($D262,'Summary&amp;Assumptions'!$G$32))*$B262+AND(AO$56&lt;'Summary&amp;Assumptions'!$J$31,AO$47&gt;=$FO262,AO$47&lt;=$FP262)*(('Summary&amp;Assumptions'!$H$25*$C262)*(1+'Summary&amp;Assumptions'!$J$29)^(AO$46-1))+AND(AO$56&lt;'Summary&amp;Assumptions'!$J$31,AO$47&gt;=$FQ262,AO$47&lt;=$FR262)*(('Summary&amp;Assumptions'!$H$25*$C262)*(1+'Summary&amp;Assumptions'!$J$29)^(AO$46-1))</f>
        <v>0</v>
      </c>
      <c r="AK262" s="588">
        <f>AND(AP$55&gt;0,SUM($E262:AJ262)&lt;'Summary&amp;Assumptions'!$G$32*$B262,$D262&gt;='Summary&amp;Assumptions'!$D$17,AP$47&gt;=$D262,AP$47&lt;=EDATE($D262,'Summary&amp;Assumptions'!$G$32))*$B262+AND(AP$56&lt;'Summary&amp;Assumptions'!$J$31,AP$47&gt;=$FO262,AP$47&lt;=$FP262)*(('Summary&amp;Assumptions'!$H$25*$C262)*(1+'Summary&amp;Assumptions'!$J$29)^(AP$46-1))+AND(AP$56&lt;'Summary&amp;Assumptions'!$J$31,AP$47&gt;=$FQ262,AP$47&lt;=$FR262)*(('Summary&amp;Assumptions'!$H$25*$C262)*(1+'Summary&amp;Assumptions'!$J$29)^(AP$46-1))</f>
        <v>0</v>
      </c>
      <c r="AL262" s="588">
        <f>AND(AQ$55&gt;0,SUM($E262:AK262)&lt;'Summary&amp;Assumptions'!$G$32*$B262,$D262&gt;='Summary&amp;Assumptions'!$D$17,AQ$47&gt;=$D262,AQ$47&lt;=EDATE($D262,'Summary&amp;Assumptions'!$G$32))*$B262+AND(AQ$56&lt;'Summary&amp;Assumptions'!$J$31,AQ$47&gt;=$FO262,AQ$47&lt;=$FP262)*(('Summary&amp;Assumptions'!$H$25*$C262)*(1+'Summary&amp;Assumptions'!$J$29)^(AQ$46-1))+AND(AQ$56&lt;'Summary&amp;Assumptions'!$J$31,AQ$47&gt;=$FQ262,AQ$47&lt;=$FR262)*(('Summary&amp;Assumptions'!$H$25*$C262)*(1+'Summary&amp;Assumptions'!$J$29)^(AQ$46-1))</f>
        <v>0</v>
      </c>
      <c r="AM262" s="588">
        <f>AND(AR$55&gt;0,SUM($E262:AL262)&lt;'Summary&amp;Assumptions'!$G$32*$B262,$D262&gt;='Summary&amp;Assumptions'!$D$17,AR$47&gt;=$D262,AR$47&lt;=EDATE($D262,'Summary&amp;Assumptions'!$G$32))*$B262+AND(AR$56&lt;'Summary&amp;Assumptions'!$J$31,AR$47&gt;=$FO262,AR$47&lt;=$FP262)*(('Summary&amp;Assumptions'!$H$25*$C262)*(1+'Summary&amp;Assumptions'!$J$29)^(AR$46-1))+AND(AR$56&lt;'Summary&amp;Assumptions'!$J$31,AR$47&gt;=$FQ262,AR$47&lt;=$FR262)*(('Summary&amp;Assumptions'!$H$25*$C262)*(1+'Summary&amp;Assumptions'!$J$29)^(AR$46-1))</f>
        <v>0</v>
      </c>
      <c r="AN262" s="588">
        <f>AND(AS$55&gt;0,SUM($E262:AM262)&lt;'Summary&amp;Assumptions'!$G$32*$B262,$D262&gt;='Summary&amp;Assumptions'!$D$17,AS$47&gt;=$D262,AS$47&lt;=EDATE($D262,'Summary&amp;Assumptions'!$G$32))*$B262+AND(AS$56&lt;'Summary&amp;Assumptions'!$J$31,AS$47&gt;=$FO262,AS$47&lt;=$FP262)*(('Summary&amp;Assumptions'!$H$25*$C262)*(1+'Summary&amp;Assumptions'!$J$29)^(AS$46-1))+AND(AS$56&lt;'Summary&amp;Assumptions'!$J$31,AS$47&gt;=$FQ262,AS$47&lt;=$FR262)*(('Summary&amp;Assumptions'!$H$25*$C262)*(1+'Summary&amp;Assumptions'!$J$29)^(AS$46-1))</f>
        <v>0</v>
      </c>
      <c r="AO262" s="588">
        <f>AND(AT$55&gt;0,SUM($E262:AN262)&lt;'Summary&amp;Assumptions'!$G$32*$B262,$D262&gt;='Summary&amp;Assumptions'!$D$17,AT$47&gt;=$D262,AT$47&lt;=EDATE($D262,'Summary&amp;Assumptions'!$G$32))*$B262+AND(AT$56&lt;'Summary&amp;Assumptions'!$J$31,AT$47&gt;=$FO262,AT$47&lt;=$FP262)*(('Summary&amp;Assumptions'!$H$25*$C262)*(1+'Summary&amp;Assumptions'!$J$29)^(AT$46-1))+AND(AT$56&lt;'Summary&amp;Assumptions'!$J$31,AT$47&gt;=$FQ262,AT$47&lt;=$FR262)*(('Summary&amp;Assumptions'!$H$25*$C262)*(1+'Summary&amp;Assumptions'!$J$29)^(AT$46-1))</f>
        <v>0</v>
      </c>
      <c r="AP262" s="588">
        <f>AND(AU$55&gt;0,SUM($E262:AO262)&lt;'Summary&amp;Assumptions'!$G$32*$B262,$D262&gt;='Summary&amp;Assumptions'!$D$17,AU$47&gt;=$D262,AU$47&lt;=EDATE($D262,'Summary&amp;Assumptions'!$G$32))*$B262+AND(AU$56&lt;'Summary&amp;Assumptions'!$J$31,AU$47&gt;=$FO262,AU$47&lt;=$FP262)*(('Summary&amp;Assumptions'!$H$25*$C262)*(1+'Summary&amp;Assumptions'!$J$29)^(AU$46-1))+AND(AU$56&lt;'Summary&amp;Assumptions'!$J$31,AU$47&gt;=$FQ262,AU$47&lt;=$FR262)*(('Summary&amp;Assumptions'!$H$25*$C262)*(1+'Summary&amp;Assumptions'!$J$29)^(AU$46-1))</f>
        <v>0</v>
      </c>
      <c r="AQ262" s="588">
        <f>AND(AV$55&gt;0,SUM($E262:AP262)&lt;'Summary&amp;Assumptions'!$G$32*$B262,$D262&gt;='Summary&amp;Assumptions'!$D$17,AV$47&gt;=$D262,AV$47&lt;=EDATE($D262,'Summary&amp;Assumptions'!$G$32))*$B262+AND(AV$56&lt;'Summary&amp;Assumptions'!$J$31,AV$47&gt;=$FO262,AV$47&lt;=$FP262)*(('Summary&amp;Assumptions'!$H$25*$C262)*(1+'Summary&amp;Assumptions'!$J$29)^(AV$46-1))+AND(AV$56&lt;'Summary&amp;Assumptions'!$J$31,AV$47&gt;=$FQ262,AV$47&lt;=$FR262)*(('Summary&amp;Assumptions'!$H$25*$C262)*(1+'Summary&amp;Assumptions'!$J$29)^(AV$46-1))</f>
        <v>0</v>
      </c>
      <c r="AR262" s="588">
        <f>AND(AW$55&gt;0,SUM($E262:AQ262)&lt;'Summary&amp;Assumptions'!$G$32*$B262,$D262&gt;='Summary&amp;Assumptions'!$D$17,AW$47&gt;=$D262,AW$47&lt;=EDATE($D262,'Summary&amp;Assumptions'!$G$32))*$B262+AND(AW$56&lt;'Summary&amp;Assumptions'!$J$31,AW$47&gt;=$FO262,AW$47&lt;=$FP262)*(('Summary&amp;Assumptions'!$H$25*$C262)*(1+'Summary&amp;Assumptions'!$J$29)^(AW$46-1))+AND(AW$56&lt;'Summary&amp;Assumptions'!$J$31,AW$47&gt;=$FQ262,AW$47&lt;=$FR262)*(('Summary&amp;Assumptions'!$H$25*$C262)*(1+'Summary&amp;Assumptions'!$J$29)^(AW$46-1))</f>
        <v>0</v>
      </c>
      <c r="AS262" s="588">
        <f>AND(AX$55&gt;0,SUM($E262:AR262)&lt;'Summary&amp;Assumptions'!$G$32*$B262,$D262&gt;='Summary&amp;Assumptions'!$D$17,AX$47&gt;=$D262,AX$47&lt;=EDATE($D262,'Summary&amp;Assumptions'!$G$32))*$B262+AND(AX$56&lt;'Summary&amp;Assumptions'!$J$31,AX$47&gt;=$FO262,AX$47&lt;=$FP262)*(('Summary&amp;Assumptions'!$H$25*$C262)*(1+'Summary&amp;Assumptions'!$J$29)^(AX$46-1))+AND(AX$56&lt;'Summary&amp;Assumptions'!$J$31,AX$47&gt;=$FQ262,AX$47&lt;=$FR262)*(('Summary&amp;Assumptions'!$H$25*$C262)*(1+'Summary&amp;Assumptions'!$J$29)^(AX$46-1))</f>
        <v>0</v>
      </c>
      <c r="AT262" s="588">
        <f>AND(AY$55&gt;0,SUM($E262:AS262)&lt;'Summary&amp;Assumptions'!$G$32*$B262,$D262&gt;='Summary&amp;Assumptions'!$D$17,AY$47&gt;=$D262,AY$47&lt;=EDATE($D262,'Summary&amp;Assumptions'!$G$32))*$B262+AND(AY$56&lt;'Summary&amp;Assumptions'!$J$31,AY$47&gt;=$FO262,AY$47&lt;=$FP262)*(('Summary&amp;Assumptions'!$H$25*$C262)*(1+'Summary&amp;Assumptions'!$J$29)^(AY$46-1))+AND(AY$56&lt;'Summary&amp;Assumptions'!$J$31,AY$47&gt;=$FQ262,AY$47&lt;=$FR262)*(('Summary&amp;Assumptions'!$H$25*$C262)*(1+'Summary&amp;Assumptions'!$J$29)^(AY$46-1))</f>
        <v>0</v>
      </c>
      <c r="AU262" s="588">
        <f>AND(AZ$55&gt;0,SUM($E262:AT262)&lt;'Summary&amp;Assumptions'!$G$32*$B262,$D262&gt;='Summary&amp;Assumptions'!$D$17,AZ$47&gt;=$D262,AZ$47&lt;=EDATE($D262,'Summary&amp;Assumptions'!$G$32))*$B262+AND(AZ$56&lt;'Summary&amp;Assumptions'!$J$31,AZ$47&gt;=$FO262,AZ$47&lt;=$FP262)*(('Summary&amp;Assumptions'!$H$25*$C262)*(1+'Summary&amp;Assumptions'!$J$29)^(AZ$46-1))+AND(AZ$56&lt;'Summary&amp;Assumptions'!$J$31,AZ$47&gt;=$FQ262,AZ$47&lt;=$FR262)*(('Summary&amp;Assumptions'!$H$25*$C262)*(1+'Summary&amp;Assumptions'!$J$29)^(AZ$46-1))</f>
        <v>0</v>
      </c>
      <c r="AV262" s="588">
        <f>AND(BA$55&gt;0,SUM($E262:AU262)&lt;'Summary&amp;Assumptions'!$G$32*$B262,$D262&gt;='Summary&amp;Assumptions'!$D$17,BA$47&gt;=$D262,BA$47&lt;=EDATE($D262,'Summary&amp;Assumptions'!$G$32))*$B262+AND(BA$56&lt;'Summary&amp;Assumptions'!$J$31,BA$47&gt;=$FO262,BA$47&lt;=$FP262)*(('Summary&amp;Assumptions'!$H$25*$C262)*(1+'Summary&amp;Assumptions'!$J$29)^(BA$46-1))+AND(BA$56&lt;'Summary&amp;Assumptions'!$J$31,BA$47&gt;=$FQ262,BA$47&lt;=$FR262)*(('Summary&amp;Assumptions'!$H$25*$C262)*(1+'Summary&amp;Assumptions'!$J$29)^(BA$46-1))</f>
        <v>0</v>
      </c>
      <c r="AW262" s="588">
        <f>AND(BB$55&gt;0,SUM($E262:AV262)&lt;'Summary&amp;Assumptions'!$G$32*$B262,$D262&gt;='Summary&amp;Assumptions'!$D$17,BB$47&gt;=$D262,BB$47&lt;=EDATE($D262,'Summary&amp;Assumptions'!$G$32))*$B262+AND(BB$56&lt;'Summary&amp;Assumptions'!$J$31,BB$47&gt;=$FO262,BB$47&lt;=$FP262)*(('Summary&amp;Assumptions'!$H$25*$C262)*(1+'Summary&amp;Assumptions'!$J$29)^(BB$46-1))+AND(BB$56&lt;'Summary&amp;Assumptions'!$J$31,BB$47&gt;=$FQ262,BB$47&lt;=$FR262)*(('Summary&amp;Assumptions'!$H$25*$C262)*(1+'Summary&amp;Assumptions'!$J$29)^(BB$46-1))</f>
        <v>0</v>
      </c>
      <c r="AX262" s="588">
        <f>AND(BC$55&gt;0,SUM($E262:AW262)&lt;'Summary&amp;Assumptions'!$G$32*$B262,$D262&gt;='Summary&amp;Assumptions'!$D$17,BC$47&gt;=$D262,BC$47&lt;=EDATE($D262,'Summary&amp;Assumptions'!$G$32))*$B262+AND(BC$56&lt;'Summary&amp;Assumptions'!$J$31,BC$47&gt;=$FO262,BC$47&lt;=$FP262)*(('Summary&amp;Assumptions'!$H$25*$C262)*(1+'Summary&amp;Assumptions'!$J$29)^(BC$46-1))+AND(BC$56&lt;'Summary&amp;Assumptions'!$J$31,BC$47&gt;=$FQ262,BC$47&lt;=$FR262)*(('Summary&amp;Assumptions'!$H$25*$C262)*(1+'Summary&amp;Assumptions'!$J$29)^(BC$46-1))</f>
        <v>0</v>
      </c>
      <c r="AY262" s="588">
        <f>AND(BD$55&gt;0,SUM($E262:AX262)&lt;'Summary&amp;Assumptions'!$G$32*$B262,$D262&gt;='Summary&amp;Assumptions'!$D$17,BD$47&gt;=$D262,BD$47&lt;=EDATE($D262,'Summary&amp;Assumptions'!$G$32))*$B262+AND(BD$56&lt;'Summary&amp;Assumptions'!$J$31,BD$47&gt;=$FO262,BD$47&lt;=$FP262)*(('Summary&amp;Assumptions'!$H$25*$C262)*(1+'Summary&amp;Assumptions'!$J$29)^(BD$46-1))+AND(BD$56&lt;'Summary&amp;Assumptions'!$J$31,BD$47&gt;=$FQ262,BD$47&lt;=$FR262)*(('Summary&amp;Assumptions'!$H$25*$C262)*(1+'Summary&amp;Assumptions'!$J$29)^(BD$46-1))</f>
        <v>0</v>
      </c>
      <c r="AZ262" s="588">
        <f>AND(BE$55&gt;0,SUM($E262:AY262)&lt;'Summary&amp;Assumptions'!$G$32*$B262,$D262&gt;='Summary&amp;Assumptions'!$D$17,BE$47&gt;=$D262,BE$47&lt;=EDATE($D262,'Summary&amp;Assumptions'!$G$32))*$B262+AND(BE$56&lt;'Summary&amp;Assumptions'!$J$31,BE$47&gt;=$FO262,BE$47&lt;=$FP262)*(('Summary&amp;Assumptions'!$H$25*$C262)*(1+'Summary&amp;Assumptions'!$J$29)^(BE$46-1))+AND(BE$56&lt;'Summary&amp;Assumptions'!$J$31,BE$47&gt;=$FQ262,BE$47&lt;=$FR262)*(('Summary&amp;Assumptions'!$H$25*$C262)*(1+'Summary&amp;Assumptions'!$J$29)^(BE$46-1))</f>
        <v>0</v>
      </c>
      <c r="BA262" s="588">
        <f>AND(BF$55&gt;0,SUM($E262:AZ262)&lt;'Summary&amp;Assumptions'!$G$32*$B262,$D262&gt;='Summary&amp;Assumptions'!$D$17,BF$47&gt;=$D262,BF$47&lt;=EDATE($D262,'Summary&amp;Assumptions'!$G$32))*$B262+AND(BF$56&lt;'Summary&amp;Assumptions'!$J$31,BF$47&gt;=$FO262,BF$47&lt;=$FP262)*(('Summary&amp;Assumptions'!$H$25*$C262)*(1+'Summary&amp;Assumptions'!$J$29)^(BF$46-1))+AND(BF$56&lt;'Summary&amp;Assumptions'!$J$31,BF$47&gt;=$FQ262,BF$47&lt;=$FR262)*(('Summary&amp;Assumptions'!$H$25*$C262)*(1+'Summary&amp;Assumptions'!$J$29)^(BF$46-1))</f>
        <v>0</v>
      </c>
      <c r="BB262" s="588">
        <f>AND(BG$55&gt;0,SUM($E262:BA262)&lt;'Summary&amp;Assumptions'!$G$32*$B262,$D262&gt;='Summary&amp;Assumptions'!$D$17,BG$47&gt;=$D262,BG$47&lt;=EDATE($D262,'Summary&amp;Assumptions'!$G$32))*$B262+AND(BG$56&lt;'Summary&amp;Assumptions'!$J$31,BG$47&gt;=$FO262,BG$47&lt;=$FP262)*(('Summary&amp;Assumptions'!$H$25*$C262)*(1+'Summary&amp;Assumptions'!$J$29)^(BG$46-1))+AND(BG$56&lt;'Summary&amp;Assumptions'!$J$31,BG$47&gt;=$FQ262,BG$47&lt;=$FR262)*(('Summary&amp;Assumptions'!$H$25*$C262)*(1+'Summary&amp;Assumptions'!$J$29)^(BG$46-1))</f>
        <v>0</v>
      </c>
      <c r="BC262" s="588">
        <f>AND(BH$55&gt;0,SUM($E262:BB262)&lt;'Summary&amp;Assumptions'!$G$32*$B262,$D262&gt;='Summary&amp;Assumptions'!$D$17,BH$47&gt;=$D262,BH$47&lt;=EDATE($D262,'Summary&amp;Assumptions'!$G$32))*$B262+AND(BH$56&lt;'Summary&amp;Assumptions'!$J$31,BH$47&gt;=$FO262,BH$47&lt;=$FP262)*(('Summary&amp;Assumptions'!$H$25*$C262)*(1+'Summary&amp;Assumptions'!$J$29)^(BH$46-1))+AND(BH$56&lt;'Summary&amp;Assumptions'!$J$31,BH$47&gt;=$FQ262,BH$47&lt;=$FR262)*(('Summary&amp;Assumptions'!$H$25*$C262)*(1+'Summary&amp;Assumptions'!$J$29)^(BH$46-1))</f>
        <v>0</v>
      </c>
      <c r="BD262" s="588">
        <f>AND(BI$55&gt;0,SUM($E262:BC262)&lt;'Summary&amp;Assumptions'!$G$32*$B262,$D262&gt;='Summary&amp;Assumptions'!$D$17,BI$47&gt;=$D262,BI$47&lt;=EDATE($D262,'Summary&amp;Assumptions'!$G$32))*$B262+AND(BI$56&lt;'Summary&amp;Assumptions'!$J$31,BI$47&gt;=$FO262,BI$47&lt;=$FP262)*(('Summary&amp;Assumptions'!$H$25*$C262)*(1+'Summary&amp;Assumptions'!$J$29)^(BI$46-1))+AND(BI$56&lt;'Summary&amp;Assumptions'!$J$31,BI$47&gt;=$FQ262,BI$47&lt;=$FR262)*(('Summary&amp;Assumptions'!$H$25*$C262)*(1+'Summary&amp;Assumptions'!$J$29)^(BI$46-1))</f>
        <v>0</v>
      </c>
      <c r="BE262" s="588">
        <f>AND(BJ$55&gt;0,SUM($E262:BD262)&lt;'Summary&amp;Assumptions'!$G$32*$B262,$D262&gt;='Summary&amp;Assumptions'!$D$17,BJ$47&gt;=$D262,BJ$47&lt;=EDATE($D262,'Summary&amp;Assumptions'!$G$32))*$B262+AND(BJ$56&lt;'Summary&amp;Assumptions'!$J$31,BJ$47&gt;=$FO262,BJ$47&lt;=$FP262)*(('Summary&amp;Assumptions'!$H$25*$C262)*(1+'Summary&amp;Assumptions'!$J$29)^(BJ$46-1))+AND(BJ$56&lt;'Summary&amp;Assumptions'!$J$31,BJ$47&gt;=$FQ262,BJ$47&lt;=$FR262)*(('Summary&amp;Assumptions'!$H$25*$C262)*(1+'Summary&amp;Assumptions'!$J$29)^(BJ$46-1))</f>
        <v>0</v>
      </c>
      <c r="BF262" s="588">
        <f>AND(BK$55&gt;0,SUM($E262:BE262)&lt;'Summary&amp;Assumptions'!$G$32*$B262,$D262&gt;='Summary&amp;Assumptions'!$D$17,BK$47&gt;=$D262,BK$47&lt;=EDATE($D262,'Summary&amp;Assumptions'!$G$32))*$B262+AND(BK$56&lt;'Summary&amp;Assumptions'!$J$31,BK$47&gt;=$FO262,BK$47&lt;=$FP262)*(('Summary&amp;Assumptions'!$H$25*$C262)*(1+'Summary&amp;Assumptions'!$J$29)^(BK$46-1))+AND(BK$56&lt;'Summary&amp;Assumptions'!$J$31,BK$47&gt;=$FQ262,BK$47&lt;=$FR262)*(('Summary&amp;Assumptions'!$H$25*$C262)*(1+'Summary&amp;Assumptions'!$J$29)^(BK$46-1))</f>
        <v>0</v>
      </c>
      <c r="BG262" s="588">
        <f>AND(BL$55&gt;0,SUM($E262:BF262)&lt;'Summary&amp;Assumptions'!$G$32*$B262,$D262&gt;='Summary&amp;Assumptions'!$D$17,BL$47&gt;=$D262,BL$47&lt;=EDATE($D262,'Summary&amp;Assumptions'!$G$32))*$B262+AND(BL$56&lt;'Summary&amp;Assumptions'!$J$31,BL$47&gt;=$FO262,BL$47&lt;=$FP262)*(('Summary&amp;Assumptions'!$H$25*$C262)*(1+'Summary&amp;Assumptions'!$J$29)^(BL$46-1))+AND(BL$56&lt;'Summary&amp;Assumptions'!$J$31,BL$47&gt;=$FQ262,BL$47&lt;=$FR262)*(('Summary&amp;Assumptions'!$H$25*$C262)*(1+'Summary&amp;Assumptions'!$J$29)^(BL$46-1))</f>
        <v>0</v>
      </c>
      <c r="BH262" s="588">
        <f>AND(BM$55&gt;0,SUM($E262:BG262)&lt;'Summary&amp;Assumptions'!$G$32*$B262,$D262&gt;='Summary&amp;Assumptions'!$D$17,BM$47&gt;=$D262,BM$47&lt;=EDATE($D262,'Summary&amp;Assumptions'!$G$32))*$B262+AND(BM$56&lt;'Summary&amp;Assumptions'!$J$31,BM$47&gt;=$FO262,BM$47&lt;=$FP262)*(('Summary&amp;Assumptions'!$H$25*$C262)*(1+'Summary&amp;Assumptions'!$J$29)^(BM$46-1))+AND(BM$56&lt;'Summary&amp;Assumptions'!$J$31,BM$47&gt;=$FQ262,BM$47&lt;=$FR262)*(('Summary&amp;Assumptions'!$H$25*$C262)*(1+'Summary&amp;Assumptions'!$J$29)^(BM$46-1))</f>
        <v>0</v>
      </c>
      <c r="BI262" s="588">
        <f>AND(BN$55&gt;0,SUM($E262:BH262)&lt;'Summary&amp;Assumptions'!$G$32*$B262,$D262&gt;='Summary&amp;Assumptions'!$D$17,BN$47&gt;=$D262,BN$47&lt;=EDATE($D262,'Summary&amp;Assumptions'!$G$32))*$B262+AND(BN$56&lt;'Summary&amp;Assumptions'!$J$31,BN$47&gt;=$FO262,BN$47&lt;=$FP262)*(('Summary&amp;Assumptions'!$H$25*$C262)*(1+'Summary&amp;Assumptions'!$J$29)^(BN$46-1))+AND(BN$56&lt;'Summary&amp;Assumptions'!$J$31,BN$47&gt;=$FQ262,BN$47&lt;=$FR262)*(('Summary&amp;Assumptions'!$H$25*$C262)*(1+'Summary&amp;Assumptions'!$J$29)^(BN$46-1))</f>
        <v>0</v>
      </c>
      <c r="BJ262" s="588">
        <f>AND(BO$55&gt;0,SUM($E262:BI262)&lt;'Summary&amp;Assumptions'!$G$32*$B262,$D262&gt;='Summary&amp;Assumptions'!$D$17,BO$47&gt;=$D262,BO$47&lt;=EDATE($D262,'Summary&amp;Assumptions'!$G$32))*$B262+AND(BO$56&lt;'Summary&amp;Assumptions'!$J$31,BO$47&gt;=$FO262,BO$47&lt;=$FP262)*(('Summary&amp;Assumptions'!$H$25*$C262)*(1+'Summary&amp;Assumptions'!$J$29)^(BO$46-1))+AND(BO$56&lt;'Summary&amp;Assumptions'!$J$31,BO$47&gt;=$FQ262,BO$47&lt;=$FR262)*(('Summary&amp;Assumptions'!$H$25*$C262)*(1+'Summary&amp;Assumptions'!$J$29)^(BO$46-1))</f>
        <v>0</v>
      </c>
      <c r="BK262" s="588">
        <f>AND(BP$55&gt;0,SUM($E262:BJ262)&lt;'Summary&amp;Assumptions'!$G$32*$B262,$D262&gt;='Summary&amp;Assumptions'!$D$17,BP$47&gt;=$D262,BP$47&lt;=EDATE($D262,'Summary&amp;Assumptions'!$G$32))*$B262+AND(BP$56&lt;'Summary&amp;Assumptions'!$J$31,BP$47&gt;=$FO262,BP$47&lt;=$FP262)*(('Summary&amp;Assumptions'!$H$25*$C262)*(1+'Summary&amp;Assumptions'!$J$29)^(BP$46-1))+AND(BP$56&lt;'Summary&amp;Assumptions'!$J$31,BP$47&gt;=$FQ262,BP$47&lt;=$FR262)*(('Summary&amp;Assumptions'!$H$25*$C262)*(1+'Summary&amp;Assumptions'!$J$29)^(BP$46-1))</f>
        <v>0</v>
      </c>
      <c r="BL262" s="588">
        <f>AND(BQ$55&gt;0,SUM($E262:BK262)&lt;'Summary&amp;Assumptions'!$G$32*$B262,$D262&gt;='Summary&amp;Assumptions'!$D$17,BQ$47&gt;=$D262,BQ$47&lt;=EDATE($D262,'Summary&amp;Assumptions'!$G$32))*$B262+AND(BQ$56&lt;'Summary&amp;Assumptions'!$J$31,BQ$47&gt;=$FO262,BQ$47&lt;=$FP262)*(('Summary&amp;Assumptions'!$H$25*$C262)*(1+'Summary&amp;Assumptions'!$J$29)^(BQ$46-1))+AND(BQ$56&lt;'Summary&amp;Assumptions'!$J$31,BQ$47&gt;=$FQ262,BQ$47&lt;=$FR262)*(('Summary&amp;Assumptions'!$H$25*$C262)*(1+'Summary&amp;Assumptions'!$J$29)^(BQ$46-1))</f>
        <v>0</v>
      </c>
      <c r="BM262" s="588">
        <f>AND(BR$55&gt;0,SUM($E262:BL262)&lt;'Summary&amp;Assumptions'!$G$32*$B262,$D262&gt;='Summary&amp;Assumptions'!$D$17,BR$47&gt;=$D262,BR$47&lt;=EDATE($D262,'Summary&amp;Assumptions'!$G$32))*$B262+AND(BR$56&lt;'Summary&amp;Assumptions'!$J$31,BR$47&gt;=$FO262,BR$47&lt;=$FP262)*(('Summary&amp;Assumptions'!$H$25*$C262)*(1+'Summary&amp;Assumptions'!$J$29)^(BR$46-1))+AND(BR$56&lt;'Summary&amp;Assumptions'!$J$31,BR$47&gt;=$FQ262,BR$47&lt;=$FR262)*(('Summary&amp;Assumptions'!$H$25*$C262)*(1+'Summary&amp;Assumptions'!$J$29)^(BR$46-1))</f>
        <v>0</v>
      </c>
      <c r="BN262" s="588">
        <f>AND(BS$55&gt;0,SUM($E262:BM262)&lt;'Summary&amp;Assumptions'!$G$32*$B262,$D262&gt;='Summary&amp;Assumptions'!$D$17,BS$47&gt;=$D262,BS$47&lt;=EDATE($D262,'Summary&amp;Assumptions'!$G$32))*$B262+AND(BS$56&lt;'Summary&amp;Assumptions'!$J$31,BS$47&gt;=$FO262,BS$47&lt;=$FP262)*(('Summary&amp;Assumptions'!$H$25*$C262)*(1+'Summary&amp;Assumptions'!$J$29)^(BS$46-1))+AND(BS$56&lt;'Summary&amp;Assumptions'!$J$31,BS$47&gt;=$FQ262,BS$47&lt;=$FR262)*(('Summary&amp;Assumptions'!$H$25*$C262)*(1+'Summary&amp;Assumptions'!$J$29)^(BS$46-1))</f>
        <v>0</v>
      </c>
      <c r="BO262" s="588">
        <f>AND(BT$55&gt;0,SUM($E262:BN262)&lt;'Summary&amp;Assumptions'!$G$32*$B262,$D262&gt;='Summary&amp;Assumptions'!$D$17,BT$47&gt;=$D262,BT$47&lt;=EDATE($D262,'Summary&amp;Assumptions'!$G$32))*$B262+AND(BT$56&lt;'Summary&amp;Assumptions'!$J$31,BT$47&gt;=$FO262,BT$47&lt;=$FP262)*(('Summary&amp;Assumptions'!$H$25*$C262)*(1+'Summary&amp;Assumptions'!$J$29)^(BT$46-1))+AND(BT$56&lt;'Summary&amp;Assumptions'!$J$31,BT$47&gt;=$FQ262,BT$47&lt;=$FR262)*(('Summary&amp;Assumptions'!$H$25*$C262)*(1+'Summary&amp;Assumptions'!$J$29)^(BT$46-1))</f>
        <v>0</v>
      </c>
      <c r="BP262" s="588">
        <f>AND(BU$55&gt;0,SUM($E262:BO262)&lt;'Summary&amp;Assumptions'!$G$32*$B262,$D262&gt;='Summary&amp;Assumptions'!$D$17,BU$47&gt;=$D262,BU$47&lt;=EDATE($D262,'Summary&amp;Assumptions'!$G$32))*$B262+AND(BU$56&lt;'Summary&amp;Assumptions'!$J$31,BU$47&gt;=$FO262,BU$47&lt;=$FP262)*(('Summary&amp;Assumptions'!$H$25*$C262)*(1+'Summary&amp;Assumptions'!$J$29)^(BU$46-1))+AND(BU$56&lt;'Summary&amp;Assumptions'!$J$31,BU$47&gt;=$FQ262,BU$47&lt;=$FR262)*(('Summary&amp;Assumptions'!$H$25*$C262)*(1+'Summary&amp;Assumptions'!$J$29)^(BU$46-1))</f>
        <v>0</v>
      </c>
      <c r="BQ262" s="588">
        <f>AND(BV$55&gt;0,SUM($E262:BP262)&lt;'Summary&amp;Assumptions'!$G$32*$B262,$D262&gt;='Summary&amp;Assumptions'!$D$17,BV$47&gt;=$D262,BV$47&lt;=EDATE($D262,'Summary&amp;Assumptions'!$G$32))*$B262+AND(BV$56&lt;'Summary&amp;Assumptions'!$J$31,BV$47&gt;=$FO262,BV$47&lt;=$FP262)*(('Summary&amp;Assumptions'!$H$25*$C262)*(1+'Summary&amp;Assumptions'!$J$29)^(BV$46-1))+AND(BV$56&lt;'Summary&amp;Assumptions'!$J$31,BV$47&gt;=$FQ262,BV$47&lt;=$FR262)*(('Summary&amp;Assumptions'!$H$25*$C262)*(1+'Summary&amp;Assumptions'!$J$29)^(BV$46-1))</f>
        <v>0</v>
      </c>
      <c r="BR262" s="588">
        <f>AND(BW$55&gt;0,SUM($E262:BQ262)&lt;'Summary&amp;Assumptions'!$G$32*$B262,$D262&gt;='Summary&amp;Assumptions'!$D$17,BW$47&gt;=$D262,BW$47&lt;=EDATE($D262,'Summary&amp;Assumptions'!$G$32))*$B262+AND(BW$56&lt;'Summary&amp;Assumptions'!$J$31,BW$47&gt;=$FO262,BW$47&lt;=$FP262)*(('Summary&amp;Assumptions'!$H$25*$C262)*(1+'Summary&amp;Assumptions'!$J$29)^(BW$46-1))+AND(BW$56&lt;'Summary&amp;Assumptions'!$J$31,BW$47&gt;=$FQ262,BW$47&lt;=$FR262)*(('Summary&amp;Assumptions'!$H$25*$C262)*(1+'Summary&amp;Assumptions'!$J$29)^(BW$46-1))</f>
        <v>0</v>
      </c>
      <c r="BS262" s="588">
        <f>AND(BX$55&gt;0,SUM($E262:BR262)&lt;'Summary&amp;Assumptions'!$G$32*$B262,$D262&gt;='Summary&amp;Assumptions'!$D$17,BX$47&gt;=$D262,BX$47&lt;=EDATE($D262,'Summary&amp;Assumptions'!$G$32))*$B262+AND(BX$56&lt;'Summary&amp;Assumptions'!$J$31,BX$47&gt;=$FO262,BX$47&lt;=$FP262)*(('Summary&amp;Assumptions'!$H$25*$C262)*(1+'Summary&amp;Assumptions'!$J$29)^(BX$46-1))+AND(BX$56&lt;'Summary&amp;Assumptions'!$J$31,BX$47&gt;=$FQ262,BX$47&lt;=$FR262)*(('Summary&amp;Assumptions'!$H$25*$C262)*(1+'Summary&amp;Assumptions'!$J$29)^(BX$46-1))</f>
        <v>0</v>
      </c>
      <c r="BT262" s="588">
        <f>AND(BY$55&gt;0,SUM($E262:BS262)&lt;'Summary&amp;Assumptions'!$G$32*$B262,$D262&gt;='Summary&amp;Assumptions'!$D$17,BY$47&gt;=$D262,BY$47&lt;=EDATE($D262,'Summary&amp;Assumptions'!$G$32))*$B262+AND(BY$56&lt;'Summary&amp;Assumptions'!$J$31,BY$47&gt;=$FO262,BY$47&lt;=$FP262)*(('Summary&amp;Assumptions'!$H$25*$C262)*(1+'Summary&amp;Assumptions'!$J$29)^(BY$46-1))+AND(BY$56&lt;'Summary&amp;Assumptions'!$J$31,BY$47&gt;=$FQ262,BY$47&lt;=$FR262)*(('Summary&amp;Assumptions'!$H$25*$C262)*(1+'Summary&amp;Assumptions'!$J$29)^(BY$46-1))</f>
        <v>0</v>
      </c>
      <c r="BU262" s="588">
        <f>AND(BZ$55&gt;0,SUM($E262:BT262)&lt;'Summary&amp;Assumptions'!$G$32*$B262,$D262&gt;='Summary&amp;Assumptions'!$D$17,BZ$47&gt;=$D262,BZ$47&lt;=EDATE($D262,'Summary&amp;Assumptions'!$G$32))*$B262+AND(BZ$56&lt;'Summary&amp;Assumptions'!$J$31,BZ$47&gt;=$FO262,BZ$47&lt;=$FP262)*(('Summary&amp;Assumptions'!$H$25*$C262)*(1+'Summary&amp;Assumptions'!$J$29)^(BZ$46-1))+AND(BZ$56&lt;'Summary&amp;Assumptions'!$J$31,BZ$47&gt;=$FQ262,BZ$47&lt;=$FR262)*(('Summary&amp;Assumptions'!$H$25*$C262)*(1+'Summary&amp;Assumptions'!$J$29)^(BZ$46-1))</f>
        <v>0</v>
      </c>
      <c r="BV262" s="588">
        <f>AND(CA$55&gt;0,SUM($E262:BU262)&lt;'Summary&amp;Assumptions'!$G$32*$B262,$D262&gt;='Summary&amp;Assumptions'!$D$17,CA$47&gt;=$D262,CA$47&lt;=EDATE($D262,'Summary&amp;Assumptions'!$G$32))*$B262+AND(CA$56&lt;'Summary&amp;Assumptions'!$J$31,CA$47&gt;=$FO262,CA$47&lt;=$FP262)*(('Summary&amp;Assumptions'!$H$25*$C262)*(1+'Summary&amp;Assumptions'!$J$29)^(CA$46-1))+AND(CA$56&lt;'Summary&amp;Assumptions'!$J$31,CA$47&gt;=$FQ262,CA$47&lt;=$FR262)*(('Summary&amp;Assumptions'!$H$25*$C262)*(1+'Summary&amp;Assumptions'!$J$29)^(CA$46-1))</f>
        <v>0</v>
      </c>
      <c r="BW262" s="588">
        <f>AND(CB$55&gt;0,SUM($E262:BV262)&lt;'Summary&amp;Assumptions'!$G$32*$B262,$D262&gt;='Summary&amp;Assumptions'!$D$17,CB$47&gt;=$D262,CB$47&lt;=EDATE($D262,'Summary&amp;Assumptions'!$G$32))*$B262+AND(CB$56&lt;'Summary&amp;Assumptions'!$J$31,CB$47&gt;=$FO262,CB$47&lt;=$FP262)*(('Summary&amp;Assumptions'!$H$25*$C262)*(1+'Summary&amp;Assumptions'!$J$29)^(CB$46-1))+AND(CB$56&lt;'Summary&amp;Assumptions'!$J$31,CB$47&gt;=$FQ262,CB$47&lt;=$FR262)*(('Summary&amp;Assumptions'!$H$25*$C262)*(1+'Summary&amp;Assumptions'!$J$29)^(CB$46-1))</f>
        <v>0</v>
      </c>
      <c r="BX262" s="588">
        <f>AND(CC$55&gt;0,SUM($E262:BW262)&lt;'Summary&amp;Assumptions'!$G$32*$B262,$D262&gt;='Summary&amp;Assumptions'!$D$17,CC$47&gt;=$D262,CC$47&lt;=EDATE($D262,'Summary&amp;Assumptions'!$G$32))*$B262+AND(CC$56&lt;'Summary&amp;Assumptions'!$J$31,CC$47&gt;=$FO262,CC$47&lt;=$FP262)*(('Summary&amp;Assumptions'!$H$25*$C262)*(1+'Summary&amp;Assumptions'!$J$29)^(CC$46-1))+AND(CC$56&lt;'Summary&amp;Assumptions'!$J$31,CC$47&gt;=$FQ262,CC$47&lt;=$FR262)*(('Summary&amp;Assumptions'!$H$25*$C262)*(1+'Summary&amp;Assumptions'!$J$29)^(CC$46-1))</f>
        <v>0</v>
      </c>
      <c r="BY262" s="588">
        <f>AND(CD$55&gt;0,SUM($E262:BX262)&lt;'Summary&amp;Assumptions'!$G$32*$B262,$D262&gt;='Summary&amp;Assumptions'!$D$17,CD$47&gt;=$D262,CD$47&lt;=EDATE($D262,'Summary&amp;Assumptions'!$G$32))*$B262+AND(CD$56&lt;'Summary&amp;Assumptions'!$J$31,CD$47&gt;=$FO262,CD$47&lt;=$FP262)*(('Summary&amp;Assumptions'!$H$25*$C262)*(1+'Summary&amp;Assumptions'!$J$29)^(CD$46-1))+AND(CD$56&lt;'Summary&amp;Assumptions'!$J$31,CD$47&gt;=$FQ262,CD$47&lt;=$FR262)*(('Summary&amp;Assumptions'!$H$25*$C262)*(1+'Summary&amp;Assumptions'!$J$29)^(CD$46-1))</f>
        <v>0</v>
      </c>
      <c r="BZ262" s="588">
        <f>AND(CE$55&gt;0,SUM($E262:BY262)&lt;'Summary&amp;Assumptions'!$G$32*$B262,$D262&gt;='Summary&amp;Assumptions'!$D$17,CE$47&gt;=$D262,CE$47&lt;=EDATE($D262,'Summary&amp;Assumptions'!$G$32))*$B262+AND(CE$56&lt;'Summary&amp;Assumptions'!$J$31,CE$47&gt;=$FO262,CE$47&lt;=$FP262)*(('Summary&amp;Assumptions'!$H$25*$C262)*(1+'Summary&amp;Assumptions'!$J$29)^(CE$46-1))+AND(CE$56&lt;'Summary&amp;Assumptions'!$J$31,CE$47&gt;=$FQ262,CE$47&lt;=$FR262)*(('Summary&amp;Assumptions'!$H$25*$C262)*(1+'Summary&amp;Assumptions'!$J$29)^(CE$46-1))</f>
        <v>0</v>
      </c>
      <c r="CA262" s="588">
        <f>AND(CF$55&gt;0,SUM($E262:BZ262)&lt;'Summary&amp;Assumptions'!$G$32*$B262,$D262&gt;='Summary&amp;Assumptions'!$D$17,CF$47&gt;=$D262,CF$47&lt;=EDATE($D262,'Summary&amp;Assumptions'!$G$32))*$B262+AND(CF$56&lt;'Summary&amp;Assumptions'!$J$31,CF$47&gt;=$FO262,CF$47&lt;=$FP262)*(('Summary&amp;Assumptions'!$H$25*$C262)*(1+'Summary&amp;Assumptions'!$J$29)^(CF$46-1))+AND(CF$56&lt;'Summary&amp;Assumptions'!$J$31,CF$47&gt;=$FQ262,CF$47&lt;=$FR262)*(('Summary&amp;Assumptions'!$H$25*$C262)*(1+'Summary&amp;Assumptions'!$J$29)^(CF$46-1))</f>
        <v>0</v>
      </c>
      <c r="CB262" s="588">
        <f>AND(CG$55&gt;0,SUM($E262:CA262)&lt;'Summary&amp;Assumptions'!$G$32*$B262,$D262&gt;='Summary&amp;Assumptions'!$D$17,CG$47&gt;=$D262,CG$47&lt;=EDATE($D262,'Summary&amp;Assumptions'!$G$32))*$B262+AND(CG$56&lt;'Summary&amp;Assumptions'!$J$31,CG$47&gt;=$FO262,CG$47&lt;=$FP262)*(('Summary&amp;Assumptions'!$H$25*$C262)*(1+'Summary&amp;Assumptions'!$J$29)^(CG$46-1))+AND(CG$56&lt;'Summary&amp;Assumptions'!$J$31,CG$47&gt;=$FQ262,CG$47&lt;=$FR262)*(('Summary&amp;Assumptions'!$H$25*$C262)*(1+'Summary&amp;Assumptions'!$J$29)^(CG$46-1))</f>
        <v>0</v>
      </c>
      <c r="CC262" s="588">
        <f>AND(CH$55&gt;0,SUM($E262:CB262)&lt;'Summary&amp;Assumptions'!$G$32*$B262,$D262&gt;='Summary&amp;Assumptions'!$D$17,CH$47&gt;=$D262,CH$47&lt;=EDATE($D262,'Summary&amp;Assumptions'!$G$32))*$B262+AND(CH$56&lt;'Summary&amp;Assumptions'!$J$31,CH$47&gt;=$FO262,CH$47&lt;=$FP262)*(('Summary&amp;Assumptions'!$H$25*$C262)*(1+'Summary&amp;Assumptions'!$J$29)^(CH$46-1))+AND(CH$56&lt;'Summary&amp;Assumptions'!$J$31,CH$47&gt;=$FQ262,CH$47&lt;=$FR262)*(('Summary&amp;Assumptions'!$H$25*$C262)*(1+'Summary&amp;Assumptions'!$J$29)^(CH$46-1))</f>
        <v>0</v>
      </c>
      <c r="CD262" s="588">
        <f>AND(CI$55&gt;0,SUM($E262:CC262)&lt;'Summary&amp;Assumptions'!$G$32*$B262,$D262&gt;='Summary&amp;Assumptions'!$D$17,CI$47&gt;=$D262,CI$47&lt;=EDATE($D262,'Summary&amp;Assumptions'!$G$32))*$B262+AND(CI$56&lt;'Summary&amp;Assumptions'!$J$31,CI$47&gt;=$FO262,CI$47&lt;=$FP262)*(('Summary&amp;Assumptions'!$H$25*$C262)*(1+'Summary&amp;Assumptions'!$J$29)^(CI$46-1))+AND(CI$56&lt;'Summary&amp;Assumptions'!$J$31,CI$47&gt;=$FQ262,CI$47&lt;=$FR262)*(('Summary&amp;Assumptions'!$H$25*$C262)*(1+'Summary&amp;Assumptions'!$J$29)^(CI$46-1))</f>
        <v>0</v>
      </c>
      <c r="CE262" s="588">
        <f>AND(CJ$55&gt;0,SUM($E262:CD262)&lt;'Summary&amp;Assumptions'!$G$32*$B262,$D262&gt;='Summary&amp;Assumptions'!$D$17,CJ$47&gt;=$D262,CJ$47&lt;=EDATE($D262,'Summary&amp;Assumptions'!$G$32))*$B262+AND(CJ$56&lt;'Summary&amp;Assumptions'!$J$31,CJ$47&gt;=$FO262,CJ$47&lt;=$FP262)*(('Summary&amp;Assumptions'!$H$25*$C262)*(1+'Summary&amp;Assumptions'!$J$29)^(CJ$46-1))+AND(CJ$56&lt;'Summary&amp;Assumptions'!$J$31,CJ$47&gt;=$FQ262,CJ$47&lt;=$FR262)*(('Summary&amp;Assumptions'!$H$25*$C262)*(1+'Summary&amp;Assumptions'!$J$29)^(CJ$46-1))</f>
        <v>0</v>
      </c>
      <c r="CF262" s="588">
        <f>AND(CK$55&gt;0,SUM($E262:CE262)&lt;'Summary&amp;Assumptions'!$G$32*$B262,$D262&gt;='Summary&amp;Assumptions'!$D$17,CK$47&gt;=$D262,CK$47&lt;=EDATE($D262,'Summary&amp;Assumptions'!$G$32))*$B262+AND(CK$56&lt;'Summary&amp;Assumptions'!$J$31,CK$47&gt;=$FO262,CK$47&lt;=$FP262)*(('Summary&amp;Assumptions'!$H$25*$C262)*(1+'Summary&amp;Assumptions'!$J$29)^(CK$46-1))+AND(CK$56&lt;'Summary&amp;Assumptions'!$J$31,CK$47&gt;=$FQ262,CK$47&lt;=$FR262)*(('Summary&amp;Assumptions'!$H$25*$C262)*(1+'Summary&amp;Assumptions'!$J$29)^(CK$46-1))</f>
        <v>0</v>
      </c>
      <c r="CG262" s="588">
        <f>AND(CL$55&gt;0,SUM($E262:CF262)&lt;'Summary&amp;Assumptions'!$G$32*$B262,$D262&gt;='Summary&amp;Assumptions'!$D$17,CL$47&gt;=$D262,CL$47&lt;=EDATE($D262,'Summary&amp;Assumptions'!$G$32))*$B262+AND(CL$56&lt;'Summary&amp;Assumptions'!$J$31,CL$47&gt;=$FO262,CL$47&lt;=$FP262)*(('Summary&amp;Assumptions'!$H$25*$C262)*(1+'Summary&amp;Assumptions'!$J$29)^(CL$46-1))+AND(CL$56&lt;'Summary&amp;Assumptions'!$J$31,CL$47&gt;=$FQ262,CL$47&lt;=$FR262)*(('Summary&amp;Assumptions'!$H$25*$C262)*(1+'Summary&amp;Assumptions'!$J$29)^(CL$46-1))</f>
        <v>0</v>
      </c>
      <c r="CH262" s="588">
        <f>AND(CM$55&gt;0,SUM($E262:CG262)&lt;'Summary&amp;Assumptions'!$G$32*$B262,$D262&gt;='Summary&amp;Assumptions'!$D$17,CM$47&gt;=$D262,CM$47&lt;=EDATE($D262,'Summary&amp;Assumptions'!$G$32))*$B262+AND(CM$56&lt;'Summary&amp;Assumptions'!$J$31,CM$47&gt;=$FO262,CM$47&lt;=$FP262)*(('Summary&amp;Assumptions'!$H$25*$C262)*(1+'Summary&amp;Assumptions'!$J$29)^(CM$46-1))+AND(CM$56&lt;'Summary&amp;Assumptions'!$J$31,CM$47&gt;=$FQ262,CM$47&lt;=$FR262)*(('Summary&amp;Assumptions'!$H$25*$C262)*(1+'Summary&amp;Assumptions'!$J$29)^(CM$46-1))</f>
        <v>0</v>
      </c>
      <c r="CI262" s="588">
        <f>AND(CN$55&gt;0,SUM($E262:CH262)&lt;'Summary&amp;Assumptions'!$G$32*$B262,$D262&gt;='Summary&amp;Assumptions'!$D$17,CN$47&gt;=$D262,CN$47&lt;=EDATE($D262,'Summary&amp;Assumptions'!$G$32))*$B262+AND(CN$56&lt;'Summary&amp;Assumptions'!$J$31,CN$47&gt;=$FO262,CN$47&lt;=$FP262)*(('Summary&amp;Assumptions'!$H$25*$C262)*(1+'Summary&amp;Assumptions'!$J$29)^(CN$46-1))+AND(CN$56&lt;'Summary&amp;Assumptions'!$J$31,CN$47&gt;=$FQ262,CN$47&lt;=$FR262)*(('Summary&amp;Assumptions'!$H$25*$C262)*(1+'Summary&amp;Assumptions'!$J$29)^(CN$46-1))</f>
        <v>0</v>
      </c>
      <c r="CJ262" s="588">
        <f>AND(CO$55&gt;0,SUM($E262:CI262)&lt;'Summary&amp;Assumptions'!$G$32*$B262,$D262&gt;='Summary&amp;Assumptions'!$D$17,CO$47&gt;=$D262,CO$47&lt;=EDATE($D262,'Summary&amp;Assumptions'!$G$32))*$B262+AND(CO$56&lt;'Summary&amp;Assumptions'!$J$31,CO$47&gt;=$FO262,CO$47&lt;=$FP262)*(('Summary&amp;Assumptions'!$H$25*$C262)*(1+'Summary&amp;Assumptions'!$J$29)^(CO$46-1))+AND(CO$56&lt;'Summary&amp;Assumptions'!$J$31,CO$47&gt;=$FQ262,CO$47&lt;=$FR262)*(('Summary&amp;Assumptions'!$H$25*$C262)*(1+'Summary&amp;Assumptions'!$J$29)^(CO$46-1))</f>
        <v>0</v>
      </c>
      <c r="CK262" s="588">
        <f>AND(CP$55&gt;0,SUM($E262:CJ262)&lt;'Summary&amp;Assumptions'!$G$32*$B262,$D262&gt;='Summary&amp;Assumptions'!$D$17,CP$47&gt;=$D262,CP$47&lt;=EDATE($D262,'Summary&amp;Assumptions'!$G$32))*$B262+AND(CP$56&lt;'Summary&amp;Assumptions'!$J$31,CP$47&gt;=$FO262,CP$47&lt;=$FP262)*(('Summary&amp;Assumptions'!$H$25*$C262)*(1+'Summary&amp;Assumptions'!$J$29)^(CP$46-1))+AND(CP$56&lt;'Summary&amp;Assumptions'!$J$31,CP$47&gt;=$FQ262,CP$47&lt;=$FR262)*(('Summary&amp;Assumptions'!$H$25*$C262)*(1+'Summary&amp;Assumptions'!$J$29)^(CP$46-1))</f>
        <v>0</v>
      </c>
      <c r="CL262" s="588">
        <f>AND(CQ$55&gt;0,SUM($E262:CK262)&lt;'Summary&amp;Assumptions'!$G$32*$B262,$D262&gt;='Summary&amp;Assumptions'!$D$17,CQ$47&gt;=$D262,CQ$47&lt;=EDATE($D262,'Summary&amp;Assumptions'!$G$32))*$B262+AND(CQ$56&lt;'Summary&amp;Assumptions'!$J$31,CQ$47&gt;=$FO262,CQ$47&lt;=$FP262)*(('Summary&amp;Assumptions'!$H$25*$C262)*(1+'Summary&amp;Assumptions'!$J$29)^(CQ$46-1))+AND(CQ$56&lt;'Summary&amp;Assumptions'!$J$31,CQ$47&gt;=$FQ262,CQ$47&lt;=$FR262)*(('Summary&amp;Assumptions'!$H$25*$C262)*(1+'Summary&amp;Assumptions'!$J$29)^(CQ$46-1))</f>
        <v>0</v>
      </c>
      <c r="CM262" s="588">
        <f>AND(CR$55&gt;0,SUM($E262:CL262)&lt;'Summary&amp;Assumptions'!$G$32*$B262,$D262&gt;='Summary&amp;Assumptions'!$D$17,CR$47&gt;=$D262,CR$47&lt;=EDATE($D262,'Summary&amp;Assumptions'!$G$32))*$B262+AND(CR$56&lt;'Summary&amp;Assumptions'!$J$31,CR$47&gt;=$FO262,CR$47&lt;=$FP262)*(('Summary&amp;Assumptions'!$H$25*$C262)*(1+'Summary&amp;Assumptions'!$J$29)^(CR$46-1))+AND(CR$56&lt;'Summary&amp;Assumptions'!$J$31,CR$47&gt;=$FQ262,CR$47&lt;=$FR262)*(('Summary&amp;Assumptions'!$H$25*$C262)*(1+'Summary&amp;Assumptions'!$J$29)^(CR$46-1))</f>
        <v>0</v>
      </c>
      <c r="CN262" s="588">
        <f>AND(CS$55&gt;0,SUM($E262:CM262)&lt;'Summary&amp;Assumptions'!$G$32*$B262,$D262&gt;='Summary&amp;Assumptions'!$D$17,CS$47&gt;=$D262,CS$47&lt;=EDATE($D262,'Summary&amp;Assumptions'!$G$32))*$B262+AND(CS$56&lt;'Summary&amp;Assumptions'!$J$31,CS$47&gt;=$FO262,CS$47&lt;=$FP262)*(('Summary&amp;Assumptions'!$H$25*$C262)*(1+'Summary&amp;Assumptions'!$J$29)^(CS$46-1))+AND(CS$56&lt;'Summary&amp;Assumptions'!$J$31,CS$47&gt;=$FQ262,CS$47&lt;=$FR262)*(('Summary&amp;Assumptions'!$H$25*$C262)*(1+'Summary&amp;Assumptions'!$J$29)^(CS$46-1))</f>
        <v>0</v>
      </c>
      <c r="CO262" s="588">
        <f>AND(CT$55&gt;0,SUM($E262:CN262)&lt;'Summary&amp;Assumptions'!$G$32*$B262,$D262&gt;='Summary&amp;Assumptions'!$D$17,CT$47&gt;=$D262,CT$47&lt;=EDATE($D262,'Summary&amp;Assumptions'!$G$32))*$B262+AND(CT$56&lt;'Summary&amp;Assumptions'!$J$31,CT$47&gt;=$FO262,CT$47&lt;=$FP262)*(('Summary&amp;Assumptions'!$H$25*$C262)*(1+'Summary&amp;Assumptions'!$J$29)^(CT$46-1))+AND(CT$56&lt;'Summary&amp;Assumptions'!$J$31,CT$47&gt;=$FQ262,CT$47&lt;=$FR262)*(('Summary&amp;Assumptions'!$H$25*$C262)*(1+'Summary&amp;Assumptions'!$J$29)^(CT$46-1))</f>
        <v>0</v>
      </c>
      <c r="CP262" s="588">
        <f>AND(CU$55&gt;0,SUM($E262:CO262)&lt;'Summary&amp;Assumptions'!$G$32*$B262,$D262&gt;='Summary&amp;Assumptions'!$D$17,CU$47&gt;=$D262,CU$47&lt;=EDATE($D262,'Summary&amp;Assumptions'!$G$32))*$B262+AND(CU$56&lt;'Summary&amp;Assumptions'!$J$31,CU$47&gt;=$FO262,CU$47&lt;=$FP262)*(('Summary&amp;Assumptions'!$H$25*$C262)*(1+'Summary&amp;Assumptions'!$J$29)^(CU$46-1))+AND(CU$56&lt;'Summary&amp;Assumptions'!$J$31,CU$47&gt;=$FQ262,CU$47&lt;=$FR262)*(('Summary&amp;Assumptions'!$H$25*$C262)*(1+'Summary&amp;Assumptions'!$J$29)^(CU$46-1))</f>
        <v>0</v>
      </c>
      <c r="CQ262" s="588">
        <f>AND(CV$55&gt;0,SUM($E262:CP262)&lt;'Summary&amp;Assumptions'!$G$32*$B262,$D262&gt;='Summary&amp;Assumptions'!$D$17,CV$47&gt;=$D262,CV$47&lt;=EDATE($D262,'Summary&amp;Assumptions'!$G$32))*$B262+AND(CV$56&lt;'Summary&amp;Assumptions'!$J$31,CV$47&gt;=$FO262,CV$47&lt;=$FP262)*(('Summary&amp;Assumptions'!$H$25*$C262)*(1+'Summary&amp;Assumptions'!$J$29)^(CV$46-1))+AND(CV$56&lt;'Summary&amp;Assumptions'!$J$31,CV$47&gt;=$FQ262,CV$47&lt;=$FR262)*(('Summary&amp;Assumptions'!$H$25*$C262)*(1+'Summary&amp;Assumptions'!$J$29)^(CV$46-1))</f>
        <v>0</v>
      </c>
      <c r="CR262" s="588">
        <f>AND(CW$55&gt;0,SUM($E262:CQ262)&lt;'Summary&amp;Assumptions'!$G$32*$B262,$D262&gt;='Summary&amp;Assumptions'!$D$17,CW$47&gt;=$D262,CW$47&lt;=EDATE($D262,'Summary&amp;Assumptions'!$G$32))*$B262+AND(CW$56&lt;'Summary&amp;Assumptions'!$J$31,CW$47&gt;=$FO262,CW$47&lt;=$FP262)*(('Summary&amp;Assumptions'!$H$25*$C262)*(1+'Summary&amp;Assumptions'!$J$29)^(CW$46-1))+AND(CW$56&lt;'Summary&amp;Assumptions'!$J$31,CW$47&gt;=$FQ262,CW$47&lt;=$FR262)*(('Summary&amp;Assumptions'!$H$25*$C262)*(1+'Summary&amp;Assumptions'!$J$29)^(CW$46-1))</f>
        <v>0</v>
      </c>
      <c r="CS262" s="588">
        <f>AND(CX$55&gt;0,SUM($E262:CR262)&lt;'Summary&amp;Assumptions'!$G$32*$B262,$D262&gt;='Summary&amp;Assumptions'!$D$17,CX$47&gt;=$D262,CX$47&lt;=EDATE($D262,'Summary&amp;Assumptions'!$G$32))*$B262+AND(CX$56&lt;'Summary&amp;Assumptions'!$J$31,CX$47&gt;=$FO262,CX$47&lt;=$FP262)*(('Summary&amp;Assumptions'!$H$25*$C262)*(1+'Summary&amp;Assumptions'!$J$29)^(CX$46-1))+AND(CX$56&lt;'Summary&amp;Assumptions'!$J$31,CX$47&gt;=$FQ262,CX$47&lt;=$FR262)*(('Summary&amp;Assumptions'!$H$25*$C262)*(1+'Summary&amp;Assumptions'!$J$29)^(CX$46-1))</f>
        <v>0</v>
      </c>
      <c r="CT262" s="588">
        <f>AND(CY$55&gt;0,SUM($E262:CS262)&lt;'Summary&amp;Assumptions'!$G$32*$B262,$D262&gt;='Summary&amp;Assumptions'!$D$17,CY$47&gt;=$D262,CY$47&lt;=EDATE($D262,'Summary&amp;Assumptions'!$G$32))*$B262+AND(CY$56&lt;'Summary&amp;Assumptions'!$J$31,CY$47&gt;=$FO262,CY$47&lt;=$FP262)*(('Summary&amp;Assumptions'!$H$25*$C262)*(1+'Summary&amp;Assumptions'!$J$29)^(CY$46-1))+AND(CY$56&lt;'Summary&amp;Assumptions'!$J$31,CY$47&gt;=$FQ262,CY$47&lt;=$FR262)*(('Summary&amp;Assumptions'!$H$25*$C262)*(1+'Summary&amp;Assumptions'!$J$29)^(CY$46-1))</f>
        <v>0</v>
      </c>
      <c r="CU262" s="588">
        <f>AND(CZ$55&gt;0,SUM($E262:CT262)&lt;'Summary&amp;Assumptions'!$G$32*$B262,$D262&gt;='Summary&amp;Assumptions'!$D$17,CZ$47&gt;=$D262,CZ$47&lt;=EDATE($D262,'Summary&amp;Assumptions'!$G$32))*$B262+AND(CZ$56&lt;'Summary&amp;Assumptions'!$J$31,CZ$47&gt;=$FO262,CZ$47&lt;=$FP262)*(('Summary&amp;Assumptions'!$H$25*$C262)*(1+'Summary&amp;Assumptions'!$J$29)^(CZ$46-1))+AND(CZ$56&lt;'Summary&amp;Assumptions'!$J$31,CZ$47&gt;=$FQ262,CZ$47&lt;=$FR262)*(('Summary&amp;Assumptions'!$H$25*$C262)*(1+'Summary&amp;Assumptions'!$J$29)^(CZ$46-1))</f>
        <v>0</v>
      </c>
      <c r="CV262" s="588">
        <f>AND(DA$55&gt;0,SUM($E262:CU262)&lt;'Summary&amp;Assumptions'!$G$32*$B262,$D262&gt;='Summary&amp;Assumptions'!$D$17,DA$47&gt;=$D262,DA$47&lt;=EDATE($D262,'Summary&amp;Assumptions'!$G$32))*$B262+AND(DA$56&lt;'Summary&amp;Assumptions'!$J$31,DA$47&gt;=$FO262,DA$47&lt;=$FP262)*(('Summary&amp;Assumptions'!$H$25*$C262)*(1+'Summary&amp;Assumptions'!$J$29)^(DA$46-1))+AND(DA$56&lt;'Summary&amp;Assumptions'!$J$31,DA$47&gt;=$FQ262,DA$47&lt;=$FR262)*(('Summary&amp;Assumptions'!$H$25*$C262)*(1+'Summary&amp;Assumptions'!$J$29)^(DA$46-1))</f>
        <v>0</v>
      </c>
      <c r="CW262" s="588">
        <f>AND(DB$55&gt;0,SUM($E262:CV262)&lt;'Summary&amp;Assumptions'!$G$32*$B262,$D262&gt;='Summary&amp;Assumptions'!$D$17,DB$47&gt;=$D262,DB$47&lt;=EDATE($D262,'Summary&amp;Assumptions'!$G$32))*$B262+AND(DB$56&lt;'Summary&amp;Assumptions'!$J$31,DB$47&gt;=$FO262,DB$47&lt;=$FP262)*(('Summary&amp;Assumptions'!$H$25*$C262)*(1+'Summary&amp;Assumptions'!$J$29)^(DB$46-1))+AND(DB$56&lt;'Summary&amp;Assumptions'!$J$31,DB$47&gt;=$FQ262,DB$47&lt;=$FR262)*(('Summary&amp;Assumptions'!$H$25*$C262)*(1+'Summary&amp;Assumptions'!$J$29)^(DB$46-1))</f>
        <v>0</v>
      </c>
      <c r="CX262" s="588">
        <f>AND(DC$55&gt;0,SUM($E262:CW262)&lt;'Summary&amp;Assumptions'!$G$32*$B262,$D262&gt;='Summary&amp;Assumptions'!$D$17,DC$47&gt;=$D262,DC$47&lt;=EDATE($D262,'Summary&amp;Assumptions'!$G$32))*$B262+AND(DC$56&lt;'Summary&amp;Assumptions'!$J$31,DC$47&gt;=$FO262,DC$47&lt;=$FP262)*(('Summary&amp;Assumptions'!$H$25*$C262)*(1+'Summary&amp;Assumptions'!$J$29)^(DC$46-1))+AND(DC$56&lt;'Summary&amp;Assumptions'!$J$31,DC$47&gt;=$FQ262,DC$47&lt;=$FR262)*(('Summary&amp;Assumptions'!$H$25*$C262)*(1+'Summary&amp;Assumptions'!$J$29)^(DC$46-1))</f>
        <v>0</v>
      </c>
      <c r="CY262" s="588">
        <f>AND(DD$55&gt;0,SUM($E262:CX262)&lt;'Summary&amp;Assumptions'!$G$32*$B262,$D262&gt;='Summary&amp;Assumptions'!$D$17,DD$47&gt;=$D262,DD$47&lt;=EDATE($D262,'Summary&amp;Assumptions'!$G$32))*$B262+AND(DD$56&lt;'Summary&amp;Assumptions'!$J$31,DD$47&gt;=$FO262,DD$47&lt;=$FP262)*(('Summary&amp;Assumptions'!$H$25*$C262)*(1+'Summary&amp;Assumptions'!$J$29)^(DD$46-1))+AND(DD$56&lt;'Summary&amp;Assumptions'!$J$31,DD$47&gt;=$FQ262,DD$47&lt;=$FR262)*(('Summary&amp;Assumptions'!$H$25*$C262)*(1+'Summary&amp;Assumptions'!$J$29)^(DD$46-1))</f>
        <v>0</v>
      </c>
      <c r="CZ262" s="588">
        <f>AND(DE$55&gt;0,SUM($E262:CY262)&lt;'Summary&amp;Assumptions'!$G$32*$B262,$D262&gt;='Summary&amp;Assumptions'!$D$17,DE$47&gt;=$D262,DE$47&lt;=EDATE($D262,'Summary&amp;Assumptions'!$G$32))*$B262+AND(DE$56&lt;'Summary&amp;Assumptions'!$J$31,DE$47&gt;=$FO262,DE$47&lt;=$FP262)*(('Summary&amp;Assumptions'!$H$25*$C262)*(1+'Summary&amp;Assumptions'!$J$29)^(DE$46-1))+AND(DE$56&lt;'Summary&amp;Assumptions'!$J$31,DE$47&gt;=$FQ262,DE$47&lt;=$FR262)*(('Summary&amp;Assumptions'!$H$25*$C262)*(1+'Summary&amp;Assumptions'!$J$29)^(DE$46-1))</f>
        <v>0</v>
      </c>
      <c r="DA262" s="588">
        <f>AND(DF$55&gt;0,SUM($E262:CZ262)&lt;'Summary&amp;Assumptions'!$G$32*$B262,$D262&gt;='Summary&amp;Assumptions'!$D$17,DF$47&gt;=$D262,DF$47&lt;=EDATE($D262,'Summary&amp;Assumptions'!$G$32))*$B262+AND(DF$56&lt;'Summary&amp;Assumptions'!$J$31,DF$47&gt;=$FO262,DF$47&lt;=$FP262)*(('Summary&amp;Assumptions'!$H$25*$C262)*(1+'Summary&amp;Assumptions'!$J$29)^(DF$46-1))+AND(DF$56&lt;'Summary&amp;Assumptions'!$J$31,DF$47&gt;=$FQ262,DF$47&lt;=$FR262)*(('Summary&amp;Assumptions'!$H$25*$C262)*(1+'Summary&amp;Assumptions'!$J$29)^(DF$46-1))</f>
        <v>0</v>
      </c>
      <c r="DB262" s="588">
        <f>AND(DG$55&gt;0,SUM($E262:DA262)&lt;'Summary&amp;Assumptions'!$G$32*$B262,$D262&gt;='Summary&amp;Assumptions'!$D$17,DG$47&gt;=$D262,DG$47&lt;=EDATE($D262,'Summary&amp;Assumptions'!$G$32))*$B262+AND(DG$56&lt;'Summary&amp;Assumptions'!$J$31,DG$47&gt;=$FO262,DG$47&lt;=$FP262)*(('Summary&amp;Assumptions'!$H$25*$C262)*(1+'Summary&amp;Assumptions'!$J$29)^(DG$46-1))+AND(DG$56&lt;'Summary&amp;Assumptions'!$J$31,DG$47&gt;=$FQ262,DG$47&lt;=$FR262)*(('Summary&amp;Assumptions'!$H$25*$C262)*(1+'Summary&amp;Assumptions'!$J$29)^(DG$46-1))</f>
        <v>0</v>
      </c>
      <c r="DC262" s="588">
        <f>AND(DH$55&gt;0,SUM($E262:DB262)&lt;'Summary&amp;Assumptions'!$G$32*$B262,$D262&gt;='Summary&amp;Assumptions'!$D$17,DH$47&gt;=$D262,DH$47&lt;=EDATE($D262,'Summary&amp;Assumptions'!$G$32))*$B262+AND(DH$56&lt;'Summary&amp;Assumptions'!$J$31,DH$47&gt;=$FO262,DH$47&lt;=$FP262)*(('Summary&amp;Assumptions'!$H$25*$C262)*(1+'Summary&amp;Assumptions'!$J$29)^(DH$46-1))+AND(DH$56&lt;'Summary&amp;Assumptions'!$J$31,DH$47&gt;=$FQ262,DH$47&lt;=$FR262)*(('Summary&amp;Assumptions'!$H$25*$C262)*(1+'Summary&amp;Assumptions'!$J$29)^(DH$46-1))</f>
        <v>0</v>
      </c>
      <c r="DD262" s="588">
        <f>AND(DI$55&gt;0,SUM($E262:DC262)&lt;'Summary&amp;Assumptions'!$G$32*$B262,$D262&gt;='Summary&amp;Assumptions'!$D$17,DI$47&gt;=$D262,DI$47&lt;=EDATE($D262,'Summary&amp;Assumptions'!$G$32))*$B262+AND(DI$56&lt;'Summary&amp;Assumptions'!$J$31,DI$47&gt;=$FO262,DI$47&lt;=$FP262)*(('Summary&amp;Assumptions'!$H$25*$C262)*(1+'Summary&amp;Assumptions'!$J$29)^(DI$46-1))+AND(DI$56&lt;'Summary&amp;Assumptions'!$J$31,DI$47&gt;=$FQ262,DI$47&lt;=$FR262)*(('Summary&amp;Assumptions'!$H$25*$C262)*(1+'Summary&amp;Assumptions'!$J$29)^(DI$46-1))</f>
        <v>0</v>
      </c>
      <c r="DE262" s="588">
        <f>AND(DJ$55&gt;0,SUM($E262:DD262)&lt;'Summary&amp;Assumptions'!$G$32*$B262,$D262&gt;='Summary&amp;Assumptions'!$D$17,DJ$47&gt;=$D262,DJ$47&lt;=EDATE($D262,'Summary&amp;Assumptions'!$G$32))*$B262+AND(DJ$56&lt;'Summary&amp;Assumptions'!$J$31,DJ$47&gt;=$FO262,DJ$47&lt;=$FP262)*(('Summary&amp;Assumptions'!$H$25*$C262)*(1+'Summary&amp;Assumptions'!$J$29)^(DJ$46-1))+AND(DJ$56&lt;'Summary&amp;Assumptions'!$J$31,DJ$47&gt;=$FQ262,DJ$47&lt;=$FR262)*(('Summary&amp;Assumptions'!$H$25*$C262)*(1+'Summary&amp;Assumptions'!$J$29)^(DJ$46-1))</f>
        <v>0</v>
      </c>
      <c r="DF262" s="588">
        <f>AND(DK$55&gt;0,SUM($E262:DE262)&lt;'Summary&amp;Assumptions'!$G$32*$B262,$D262&gt;='Summary&amp;Assumptions'!$D$17,DK$47&gt;=$D262,DK$47&lt;=EDATE($D262,'Summary&amp;Assumptions'!$G$32))*$B262+AND(DK$56&lt;'Summary&amp;Assumptions'!$J$31,DK$47&gt;=$FO262,DK$47&lt;=$FP262)*(('Summary&amp;Assumptions'!$H$25*$C262)*(1+'Summary&amp;Assumptions'!$J$29)^(DK$46-1))+AND(DK$56&lt;'Summary&amp;Assumptions'!$J$31,DK$47&gt;=$FQ262,DK$47&lt;=$FR262)*(('Summary&amp;Assumptions'!$H$25*$C262)*(1+'Summary&amp;Assumptions'!$J$29)^(DK$46-1))</f>
        <v>0</v>
      </c>
      <c r="DG262" s="588">
        <f>AND(DL$55&gt;0,SUM($E262:DF262)&lt;'Summary&amp;Assumptions'!$G$32*$B262,$D262&gt;='Summary&amp;Assumptions'!$D$17,DL$47&gt;=$D262,DL$47&lt;=EDATE($D262,'Summary&amp;Assumptions'!$G$32))*$B262+AND(DL$56&lt;'Summary&amp;Assumptions'!$J$31,DL$47&gt;=$FO262,DL$47&lt;=$FP262)*(('Summary&amp;Assumptions'!$H$25*$C262)*(1+'Summary&amp;Assumptions'!$J$29)^(DL$46-1))+AND(DL$56&lt;'Summary&amp;Assumptions'!$J$31,DL$47&gt;=$FQ262,DL$47&lt;=$FR262)*(('Summary&amp;Assumptions'!$H$25*$C262)*(1+'Summary&amp;Assumptions'!$J$29)^(DL$46-1))</f>
        <v>0</v>
      </c>
      <c r="DH262" s="588">
        <f>AND(DM$55&gt;0,SUM($E262:DG262)&lt;'Summary&amp;Assumptions'!$G$32*$B262,$D262&gt;='Summary&amp;Assumptions'!$D$17,DM$47&gt;=$D262,DM$47&lt;=EDATE($D262,'Summary&amp;Assumptions'!$G$32))*$B262+AND(DM$56&lt;'Summary&amp;Assumptions'!$J$31,DM$47&gt;=$FO262,DM$47&lt;=$FP262)*(('Summary&amp;Assumptions'!$H$25*$C262)*(1+'Summary&amp;Assumptions'!$J$29)^(DM$46-1))+AND(DM$56&lt;'Summary&amp;Assumptions'!$J$31,DM$47&gt;=$FQ262,DM$47&lt;=$FR262)*(('Summary&amp;Assumptions'!$H$25*$C262)*(1+'Summary&amp;Assumptions'!$J$29)^(DM$46-1))</f>
        <v>0</v>
      </c>
      <c r="DI262" s="588">
        <f>AND(DN$55&gt;0,SUM($E262:DH262)&lt;'Summary&amp;Assumptions'!$G$32*$B262,$D262&gt;='Summary&amp;Assumptions'!$D$17,DN$47&gt;=$D262,DN$47&lt;=EDATE($D262,'Summary&amp;Assumptions'!$G$32))*$B262+AND(DN$56&lt;'Summary&amp;Assumptions'!$J$31,DN$47&gt;=$FO262,DN$47&lt;=$FP262)*(('Summary&amp;Assumptions'!$H$25*$C262)*(1+'Summary&amp;Assumptions'!$J$29)^(DN$46-1))+AND(DN$56&lt;'Summary&amp;Assumptions'!$J$31,DN$47&gt;=$FQ262,DN$47&lt;=$FR262)*(('Summary&amp;Assumptions'!$H$25*$C262)*(1+'Summary&amp;Assumptions'!$J$29)^(DN$46-1))</f>
        <v>0</v>
      </c>
      <c r="DJ262" s="588">
        <f>AND(DO$55&gt;0,SUM($E262:DI262)&lt;'Summary&amp;Assumptions'!$G$32*$B262,$D262&gt;='Summary&amp;Assumptions'!$D$17,DO$47&gt;=$D262,DO$47&lt;=EDATE($D262,'Summary&amp;Assumptions'!$G$32))*$B262+AND(DO$56&lt;'Summary&amp;Assumptions'!$J$31,DO$47&gt;=$FO262,DO$47&lt;=$FP262)*(('Summary&amp;Assumptions'!$H$25*$C262)*(1+'Summary&amp;Assumptions'!$J$29)^(DO$46-1))+AND(DO$56&lt;'Summary&amp;Assumptions'!$J$31,DO$47&gt;=$FQ262,DO$47&lt;=$FR262)*(('Summary&amp;Assumptions'!$H$25*$C262)*(1+'Summary&amp;Assumptions'!$J$29)^(DO$46-1))</f>
        <v>0</v>
      </c>
      <c r="DK262" s="588">
        <f>AND(DP$55&gt;0,SUM($E262:DJ262)&lt;'Summary&amp;Assumptions'!$G$32*$B262,$D262&gt;='Summary&amp;Assumptions'!$D$17,DP$47&gt;=$D262,DP$47&lt;=EDATE($D262,'Summary&amp;Assumptions'!$G$32))*$B262+AND(DP$56&lt;'Summary&amp;Assumptions'!$J$31,DP$47&gt;=$FO262,DP$47&lt;=$FP262)*(('Summary&amp;Assumptions'!$H$25*$C262)*(1+'Summary&amp;Assumptions'!$J$29)^(DP$46-1))+AND(DP$56&lt;'Summary&amp;Assumptions'!$J$31,DP$47&gt;=$FQ262,DP$47&lt;=$FR262)*(('Summary&amp;Assumptions'!$H$25*$C262)*(1+'Summary&amp;Assumptions'!$J$29)^(DP$46-1))</f>
        <v>0</v>
      </c>
      <c r="DL262" s="588">
        <f>AND(DQ$55&gt;0,SUM($E262:DK262)&lt;'Summary&amp;Assumptions'!$G$32*$B262,$D262&gt;='Summary&amp;Assumptions'!$D$17,DQ$47&gt;=$D262,DQ$47&lt;=EDATE($D262,'Summary&amp;Assumptions'!$G$32))*$B262+AND(DQ$56&lt;'Summary&amp;Assumptions'!$J$31,DQ$47&gt;=$FO262,DQ$47&lt;=$FP262)*(('Summary&amp;Assumptions'!$H$25*$C262)*(1+'Summary&amp;Assumptions'!$J$29)^(DQ$46-1))+AND(DQ$56&lt;'Summary&amp;Assumptions'!$J$31,DQ$47&gt;=$FQ262,DQ$47&lt;=$FR262)*(('Summary&amp;Assumptions'!$H$25*$C262)*(1+'Summary&amp;Assumptions'!$J$29)^(DQ$46-1))</f>
        <v>0</v>
      </c>
      <c r="DM262" s="588">
        <f>AND(DR$55&gt;0,SUM($E262:DL262)&lt;'Summary&amp;Assumptions'!$G$32*$B262,$D262&gt;='Summary&amp;Assumptions'!$D$17,DR$47&gt;=$D262,DR$47&lt;=EDATE($D262,'Summary&amp;Assumptions'!$G$32))*$B262+AND(DR$56&lt;'Summary&amp;Assumptions'!$J$31,DR$47&gt;=$FO262,DR$47&lt;=$FP262)*(('Summary&amp;Assumptions'!$H$25*$C262)*(1+'Summary&amp;Assumptions'!$J$29)^(DR$46-1))+AND(DR$56&lt;'Summary&amp;Assumptions'!$J$31,DR$47&gt;=$FQ262,DR$47&lt;=$FR262)*(('Summary&amp;Assumptions'!$H$25*$C262)*(1+'Summary&amp;Assumptions'!$J$29)^(DR$46-1))</f>
        <v>0</v>
      </c>
      <c r="DN262" s="588">
        <f>AND(DS$55&gt;0,SUM($E262:DM262)&lt;'Summary&amp;Assumptions'!$G$32*$B262,$D262&gt;='Summary&amp;Assumptions'!$D$17,DS$47&gt;=$D262,DS$47&lt;=EDATE($D262,'Summary&amp;Assumptions'!$G$32))*$B262+AND(DS$56&lt;'Summary&amp;Assumptions'!$J$31,DS$47&gt;=$FO262,DS$47&lt;=$FP262)*(('Summary&amp;Assumptions'!$H$25*$C262)*(1+'Summary&amp;Assumptions'!$J$29)^(DS$46-1))+AND(DS$56&lt;'Summary&amp;Assumptions'!$J$31,DS$47&gt;=$FQ262,DS$47&lt;=$FR262)*(('Summary&amp;Assumptions'!$H$25*$C262)*(1+'Summary&amp;Assumptions'!$J$29)^(DS$46-1))</f>
        <v>0</v>
      </c>
      <c r="DO262" s="588">
        <f>AND(DT$55&gt;0,SUM($E262:DN262)&lt;'Summary&amp;Assumptions'!$G$32*$B262,$D262&gt;='Summary&amp;Assumptions'!$D$17,DT$47&gt;=$D262,DT$47&lt;=EDATE($D262,'Summary&amp;Assumptions'!$G$32))*$B262+AND(DT$56&lt;'Summary&amp;Assumptions'!$J$31,DT$47&gt;=$FO262,DT$47&lt;=$FP262)*(('Summary&amp;Assumptions'!$H$25*$C262)*(1+'Summary&amp;Assumptions'!$J$29)^(DT$46-1))+AND(DT$56&lt;'Summary&amp;Assumptions'!$J$31,DT$47&gt;=$FQ262,DT$47&lt;=$FR262)*(('Summary&amp;Assumptions'!$H$25*$C262)*(1+'Summary&amp;Assumptions'!$J$29)^(DT$46-1))</f>
        <v>0</v>
      </c>
      <c r="DP262" s="588">
        <f>AND(DU$55&gt;0,SUM($E262:DO262)&lt;'Summary&amp;Assumptions'!$G$32*$B262,$D262&gt;='Summary&amp;Assumptions'!$D$17,DU$47&gt;=$D262,DU$47&lt;=EDATE($D262,'Summary&amp;Assumptions'!$G$32))*$B262+AND(DU$56&lt;'Summary&amp;Assumptions'!$J$31,DU$47&gt;=$FO262,DU$47&lt;=$FP262)*(('Summary&amp;Assumptions'!$H$25*$C262)*(1+'Summary&amp;Assumptions'!$J$29)^(DU$46-1))+AND(DU$56&lt;'Summary&amp;Assumptions'!$J$31,DU$47&gt;=$FQ262,DU$47&lt;=$FR262)*(('Summary&amp;Assumptions'!$H$25*$C262)*(1+'Summary&amp;Assumptions'!$J$29)^(DU$46-1))</f>
        <v>0</v>
      </c>
      <c r="DQ262" s="588">
        <f>AND(DV$55&gt;0,SUM($E262:DP262)&lt;'Summary&amp;Assumptions'!$G$32*$B262,$D262&gt;='Summary&amp;Assumptions'!$D$17,DV$47&gt;=$D262,DV$47&lt;=EDATE($D262,'Summary&amp;Assumptions'!$G$32))*$B262+AND(DV$56&lt;'Summary&amp;Assumptions'!$J$31,DV$47&gt;=$FO262,DV$47&lt;=$FP262)*(('Summary&amp;Assumptions'!$H$25*$C262)*(1+'Summary&amp;Assumptions'!$J$29)^(DV$46-1))+AND(DV$56&lt;'Summary&amp;Assumptions'!$J$31,DV$47&gt;=$FQ262,DV$47&lt;=$FR262)*(('Summary&amp;Assumptions'!$H$25*$C262)*(1+'Summary&amp;Assumptions'!$J$29)^(DV$46-1))</f>
        <v>0</v>
      </c>
      <c r="DR262" s="588">
        <f>AND(DW$55&gt;0,SUM($E262:DQ262)&lt;'Summary&amp;Assumptions'!$G$32*$B262,$D262&gt;='Summary&amp;Assumptions'!$D$17,DW$47&gt;=$D262,DW$47&lt;=EDATE($D262,'Summary&amp;Assumptions'!$G$32))*$B262+AND(DW$56&lt;'Summary&amp;Assumptions'!$J$31,DW$47&gt;=$FO262,DW$47&lt;=$FP262)*(('Summary&amp;Assumptions'!$H$25*$C262)*(1+'Summary&amp;Assumptions'!$J$29)^(DW$46-1))+AND(DW$56&lt;'Summary&amp;Assumptions'!$J$31,DW$47&gt;=$FQ262,DW$47&lt;=$FR262)*(('Summary&amp;Assumptions'!$H$25*$C262)*(1+'Summary&amp;Assumptions'!$J$29)^(DW$46-1))</f>
        <v>0</v>
      </c>
      <c r="DS262" s="588">
        <f>AND(DX$55&gt;0,SUM($E262:DR262)&lt;'Summary&amp;Assumptions'!$G$32*$B262,$D262&gt;='Summary&amp;Assumptions'!$D$17,DX$47&gt;=$D262,DX$47&lt;=EDATE($D262,'Summary&amp;Assumptions'!$G$32))*$B262+AND(DX$56&lt;'Summary&amp;Assumptions'!$J$31,DX$47&gt;=$FO262,DX$47&lt;=$FP262)*(('Summary&amp;Assumptions'!$H$25*$C262)*(1+'Summary&amp;Assumptions'!$J$29)^(DX$46-1))+AND(DX$56&lt;'Summary&amp;Assumptions'!$J$31,DX$47&gt;=$FQ262,DX$47&lt;=$FR262)*(('Summary&amp;Assumptions'!$H$25*$C262)*(1+'Summary&amp;Assumptions'!$J$29)^(DX$46-1))</f>
        <v>0</v>
      </c>
      <c r="DT262" s="588">
        <f>AND(DY$55&gt;0,SUM($E262:DS262)&lt;'Summary&amp;Assumptions'!$G$32*$B262,$D262&gt;='Summary&amp;Assumptions'!$D$17,DY$47&gt;=$D262,DY$47&lt;=EDATE($D262,'Summary&amp;Assumptions'!$G$32))*$B262+AND(DY$56&lt;'Summary&amp;Assumptions'!$J$31,DY$47&gt;=$FO262,DY$47&lt;=$FP262)*(('Summary&amp;Assumptions'!$H$25*$C262)*(1+'Summary&amp;Assumptions'!$J$29)^(DY$46-1))+AND(DY$56&lt;'Summary&amp;Assumptions'!$J$31,DY$47&gt;=$FQ262,DY$47&lt;=$FR262)*(('Summary&amp;Assumptions'!$H$25*$C262)*(1+'Summary&amp;Assumptions'!$J$29)^(DY$46-1))</f>
        <v>0</v>
      </c>
      <c r="DU262" s="588">
        <f>AND(DZ$55&gt;0,SUM($E262:DT262)&lt;'Summary&amp;Assumptions'!$G$32*$B262,$D262&gt;='Summary&amp;Assumptions'!$D$17,DZ$47&gt;=$D262,DZ$47&lt;=EDATE($D262,'Summary&amp;Assumptions'!$G$32))*$B262+AND(DZ$56&lt;'Summary&amp;Assumptions'!$J$31,DZ$47&gt;=$FO262,DZ$47&lt;=$FP262)*(('Summary&amp;Assumptions'!$H$25*$C262)*(1+'Summary&amp;Assumptions'!$J$29)^(DZ$46-1))+AND(DZ$56&lt;'Summary&amp;Assumptions'!$J$31,DZ$47&gt;=$FQ262,DZ$47&lt;=$FR262)*(('Summary&amp;Assumptions'!$H$25*$C262)*(1+'Summary&amp;Assumptions'!$J$29)^(DZ$46-1))</f>
        <v>0</v>
      </c>
      <c r="DV262" s="588">
        <f>AND(EA$55&gt;0,SUM($E262:DU262)&lt;'Summary&amp;Assumptions'!$G$32*$B262,$D262&gt;='Summary&amp;Assumptions'!$D$17,EA$47&gt;=$D262,EA$47&lt;=EDATE($D262,'Summary&amp;Assumptions'!$G$32))*$B262+AND(EA$56&lt;'Summary&amp;Assumptions'!$J$31,EA$47&gt;=$FO262,EA$47&lt;=$FP262)*(('Summary&amp;Assumptions'!$H$25*$C262)*(1+'Summary&amp;Assumptions'!$J$29)^(EA$46-1))+AND(EA$56&lt;'Summary&amp;Assumptions'!$J$31,EA$47&gt;=$FQ262,EA$47&lt;=$FR262)*(('Summary&amp;Assumptions'!$H$25*$C262)*(1+'Summary&amp;Assumptions'!$J$29)^(EA$46-1))</f>
        <v>0</v>
      </c>
      <c r="DW262" s="588">
        <f>AND(EB$55&gt;0,SUM($E262:DV262)&lt;'Summary&amp;Assumptions'!$G$32*$B262,$D262&gt;='Summary&amp;Assumptions'!$D$17,EB$47&gt;=$D262,EB$47&lt;=EDATE($D262,'Summary&amp;Assumptions'!$G$32))*$B262+AND(EB$56&lt;'Summary&amp;Assumptions'!$J$31,EB$47&gt;=$FO262,EB$47&lt;=$FP262)*(('Summary&amp;Assumptions'!$H$25*$C262)*(1+'Summary&amp;Assumptions'!$J$29)^(EB$46-1))+AND(EB$56&lt;'Summary&amp;Assumptions'!$J$31,EB$47&gt;=$FQ262,EB$47&lt;=$FR262)*(('Summary&amp;Assumptions'!$H$25*$C262)*(1+'Summary&amp;Assumptions'!$J$29)^(EB$46-1))</f>
        <v>0</v>
      </c>
      <c r="DX262" s="588">
        <f>AND(EC$55&gt;0,SUM($E262:DW262)&lt;'Summary&amp;Assumptions'!$G$32*$B262,$D262&gt;='Summary&amp;Assumptions'!$D$17,EC$47&gt;=$D262,EC$47&lt;=EDATE($D262,'Summary&amp;Assumptions'!$G$32))*$B262+AND(EC$56&lt;'Summary&amp;Assumptions'!$J$31,EC$47&gt;=$FO262,EC$47&lt;=$FP262)*(('Summary&amp;Assumptions'!$H$25*$C262)*(1+'Summary&amp;Assumptions'!$J$29)^(EC$46-1))+AND(EC$56&lt;'Summary&amp;Assumptions'!$J$31,EC$47&gt;=$FQ262,EC$47&lt;=$FR262)*(('Summary&amp;Assumptions'!$H$25*$C262)*(1+'Summary&amp;Assumptions'!$J$29)^(EC$46-1))</f>
        <v>0</v>
      </c>
      <c r="DY262" s="588">
        <f>AND(ED$55&gt;0,SUM($E262:DX262)&lt;'Summary&amp;Assumptions'!$G$32*$B262,$D262&gt;='Summary&amp;Assumptions'!$D$17,ED$47&gt;=$D262,ED$47&lt;=EDATE($D262,'Summary&amp;Assumptions'!$G$32))*$B262+AND(ED$56&lt;'Summary&amp;Assumptions'!$J$31,ED$47&gt;=$FO262,ED$47&lt;=$FP262)*(('Summary&amp;Assumptions'!$H$25*$C262)*(1+'Summary&amp;Assumptions'!$J$29)^(ED$46-1))+AND(ED$56&lt;'Summary&amp;Assumptions'!$J$31,ED$47&gt;=$FQ262,ED$47&lt;=$FR262)*(('Summary&amp;Assumptions'!$H$25*$C262)*(1+'Summary&amp;Assumptions'!$J$29)^(ED$46-1))</f>
        <v>0</v>
      </c>
      <c r="DZ262" s="588">
        <f>AND(EE$55&gt;0,SUM($E262:DY262)&lt;'Summary&amp;Assumptions'!$G$32*$B262,$D262&gt;='Summary&amp;Assumptions'!$D$17,EE$47&gt;=$D262,EE$47&lt;=EDATE($D262,'Summary&amp;Assumptions'!$G$32))*$B262+AND(EE$56&lt;'Summary&amp;Assumptions'!$J$31,EE$47&gt;=$FO262,EE$47&lt;=$FP262)*(('Summary&amp;Assumptions'!$H$25*$C262)*(1+'Summary&amp;Assumptions'!$J$29)^(EE$46-1))+AND(EE$56&lt;'Summary&amp;Assumptions'!$J$31,EE$47&gt;=$FQ262,EE$47&lt;=$FR262)*(('Summary&amp;Assumptions'!$H$25*$C262)*(1+'Summary&amp;Assumptions'!$J$29)^(EE$46-1))</f>
        <v>0</v>
      </c>
      <c r="EA262" s="588">
        <f>AND(EF$55&gt;0,SUM($E262:DZ262)&lt;'Summary&amp;Assumptions'!$G$32*$B262,$D262&gt;='Summary&amp;Assumptions'!$D$17,EF$47&gt;=$D262,EF$47&lt;=EDATE($D262,'Summary&amp;Assumptions'!$G$32))*$B262+AND(EF$56&lt;'Summary&amp;Assumptions'!$J$31,EF$47&gt;=$FO262,EF$47&lt;=$FP262)*(('Summary&amp;Assumptions'!$H$25*$C262)*(1+'Summary&amp;Assumptions'!$J$29)^(EF$46-1))+AND(EF$56&lt;'Summary&amp;Assumptions'!$J$31,EF$47&gt;=$FQ262,EF$47&lt;=$FR262)*(('Summary&amp;Assumptions'!$H$25*$C262)*(1+'Summary&amp;Assumptions'!$J$29)^(EF$46-1))</f>
        <v>0</v>
      </c>
      <c r="EB262" s="588">
        <f>AND(EG$55&gt;0,SUM($E262:EA262)&lt;'Summary&amp;Assumptions'!$G$32*$B262,$D262&gt;='Summary&amp;Assumptions'!$D$17,EG$47&gt;=$D262,EG$47&lt;=EDATE($D262,'Summary&amp;Assumptions'!$G$32))*$B262+AND(EG$56&lt;'Summary&amp;Assumptions'!$J$31,EG$47&gt;=$FO262,EG$47&lt;=$FP262)*(('Summary&amp;Assumptions'!$H$25*$C262)*(1+'Summary&amp;Assumptions'!$J$29)^(EG$46-1))+AND(EG$56&lt;'Summary&amp;Assumptions'!$J$31,EG$47&gt;=$FQ262,EG$47&lt;=$FR262)*(('Summary&amp;Assumptions'!$H$25*$C262)*(1+'Summary&amp;Assumptions'!$J$29)^(EG$46-1))</f>
        <v>0</v>
      </c>
      <c r="EC262" s="588">
        <f>AND(EH$55&gt;0,SUM($E262:EB262)&lt;'Summary&amp;Assumptions'!$G$32*$B262,$D262&gt;='Summary&amp;Assumptions'!$D$17,EH$47&gt;=$D262,EH$47&lt;=EDATE($D262,'Summary&amp;Assumptions'!$G$32))*$B262+AND(EH$56&lt;'Summary&amp;Assumptions'!$J$31,EH$47&gt;=$FO262,EH$47&lt;=$FP262)*(('Summary&amp;Assumptions'!$H$25*$C262)*(1+'Summary&amp;Assumptions'!$J$29)^(EH$46-1))+AND(EH$56&lt;'Summary&amp;Assumptions'!$J$31,EH$47&gt;=$FQ262,EH$47&lt;=$FR262)*(('Summary&amp;Assumptions'!$H$25*$C262)*(1+'Summary&amp;Assumptions'!$J$29)^(EH$46-1))</f>
        <v>0</v>
      </c>
      <c r="ED262" s="588">
        <f>AND(EI$55&gt;0,SUM($E262:EC262)&lt;'Summary&amp;Assumptions'!$G$32*$B262,$D262&gt;='Summary&amp;Assumptions'!$D$17,EI$47&gt;=$D262,EI$47&lt;=EDATE($D262,'Summary&amp;Assumptions'!$G$32))*$B262+AND(EI$56&lt;'Summary&amp;Assumptions'!$J$31,EI$47&gt;=$FO262,EI$47&lt;=$FP262)*(('Summary&amp;Assumptions'!$H$25*$C262)*(1+'Summary&amp;Assumptions'!$J$29)^(EI$46-1))+AND(EI$56&lt;'Summary&amp;Assumptions'!$J$31,EI$47&gt;=$FQ262,EI$47&lt;=$FR262)*(('Summary&amp;Assumptions'!$H$25*$C262)*(1+'Summary&amp;Assumptions'!$J$29)^(EI$46-1))</f>
        <v>0</v>
      </c>
      <c r="EE262" s="588">
        <f>AND(EJ$55&gt;0,SUM($E262:ED262)&lt;'Summary&amp;Assumptions'!$G$32*$B262,$D262&gt;='Summary&amp;Assumptions'!$D$17,EJ$47&gt;=$D262,EJ$47&lt;=EDATE($D262,'Summary&amp;Assumptions'!$G$32))*$B262+AND(EJ$56&lt;'Summary&amp;Assumptions'!$J$31,EJ$47&gt;=$FO262,EJ$47&lt;=$FP262)*(('Summary&amp;Assumptions'!$H$25*$C262)*(1+'Summary&amp;Assumptions'!$J$29)^(EJ$46-1))+AND(EJ$56&lt;'Summary&amp;Assumptions'!$J$31,EJ$47&gt;=$FQ262,EJ$47&lt;=$FR262)*(('Summary&amp;Assumptions'!$H$25*$C262)*(1+'Summary&amp;Assumptions'!$J$29)^(EJ$46-1))</f>
        <v>0</v>
      </c>
      <c r="EF262" s="588">
        <f>AND(EK$55&gt;0,SUM($E262:EE262)&lt;'Summary&amp;Assumptions'!$G$32*$B262,$D262&gt;='Summary&amp;Assumptions'!$D$17,EK$47&gt;=$D262,EK$47&lt;=EDATE($D262,'Summary&amp;Assumptions'!$G$32))*$B262+AND(EK$56&lt;'Summary&amp;Assumptions'!$J$31,EK$47&gt;=$FO262,EK$47&lt;=$FP262)*(('Summary&amp;Assumptions'!$H$25*$C262)*(1+'Summary&amp;Assumptions'!$J$29)^(EK$46-1))+AND(EK$56&lt;'Summary&amp;Assumptions'!$J$31,EK$47&gt;=$FQ262,EK$47&lt;=$FR262)*(('Summary&amp;Assumptions'!$H$25*$C262)*(1+'Summary&amp;Assumptions'!$J$29)^(EK$46-1))</f>
        <v>0</v>
      </c>
      <c r="EG262" s="588">
        <f>AND(EL$55&gt;0,SUM($E262:EF262)&lt;'Summary&amp;Assumptions'!$G$32*$B262,$D262&gt;='Summary&amp;Assumptions'!$D$17,EL$47&gt;=$D262,EL$47&lt;=EDATE($D262,'Summary&amp;Assumptions'!$G$32))*$B262+AND(EL$56&lt;'Summary&amp;Assumptions'!$J$31,EL$47&gt;=$FO262,EL$47&lt;=$FP262)*(('Summary&amp;Assumptions'!$H$25*$C262)*(1+'Summary&amp;Assumptions'!$J$29)^(EL$46-1))+AND(EL$56&lt;'Summary&amp;Assumptions'!$J$31,EL$47&gt;=$FQ262,EL$47&lt;=$FR262)*(('Summary&amp;Assumptions'!$H$25*$C262)*(1+'Summary&amp;Assumptions'!$J$29)^(EL$46-1))</f>
        <v>0</v>
      </c>
      <c r="EH262" s="588">
        <f>AND(EM$55&gt;0,SUM($E262:EG262)&lt;'Summary&amp;Assumptions'!$G$32*$B262,$D262&gt;='Summary&amp;Assumptions'!$D$17,EM$47&gt;=$D262,EM$47&lt;=EDATE($D262,'Summary&amp;Assumptions'!$G$32))*$B262+AND(EM$56&lt;'Summary&amp;Assumptions'!$J$31,EM$47&gt;=$FO262,EM$47&lt;=$FP262)*(('Summary&amp;Assumptions'!$H$25*$C262)*(1+'Summary&amp;Assumptions'!$J$29)^(EM$46-1))+AND(EM$56&lt;'Summary&amp;Assumptions'!$J$31,EM$47&gt;=$FQ262,EM$47&lt;=$FR262)*(('Summary&amp;Assumptions'!$H$25*$C262)*(1+'Summary&amp;Assumptions'!$J$29)^(EM$46-1))</f>
        <v>0</v>
      </c>
      <c r="EI262" s="588">
        <f>AND(EN$55&gt;0,SUM($E262:EH262)&lt;'Summary&amp;Assumptions'!$G$32*$B262,$D262&gt;='Summary&amp;Assumptions'!$D$17,EN$47&gt;=$D262,EN$47&lt;=EDATE($D262,'Summary&amp;Assumptions'!$G$32))*$B262+AND(EN$56&lt;'Summary&amp;Assumptions'!$J$31,EN$47&gt;=$FO262,EN$47&lt;=$FP262)*(('Summary&amp;Assumptions'!$H$25*$C262)*(1+'Summary&amp;Assumptions'!$J$29)^(EN$46-1))+AND(EN$56&lt;'Summary&amp;Assumptions'!$J$31,EN$47&gt;=$FQ262,EN$47&lt;=$FR262)*(('Summary&amp;Assumptions'!$H$25*$C262)*(1+'Summary&amp;Assumptions'!$J$29)^(EN$46-1))</f>
        <v>0</v>
      </c>
      <c r="EJ262" s="588">
        <f>AND(EO$55&gt;0,SUM($E262:EI262)&lt;'Summary&amp;Assumptions'!$G$32*$B262,$D262&gt;='Summary&amp;Assumptions'!$D$17,EO$47&gt;=$D262,EO$47&lt;=EDATE($D262,'Summary&amp;Assumptions'!$G$32))*$B262+AND(EO$56&lt;'Summary&amp;Assumptions'!$J$31,EO$47&gt;=$FO262,EO$47&lt;=$FP262)*(('Summary&amp;Assumptions'!$H$25*$C262)*(1+'Summary&amp;Assumptions'!$J$29)^(EO$46-1))+AND(EO$56&lt;'Summary&amp;Assumptions'!$J$31,EO$47&gt;=$FQ262,EO$47&lt;=$FR262)*(('Summary&amp;Assumptions'!$H$25*$C262)*(1+'Summary&amp;Assumptions'!$J$29)^(EO$46-1))</f>
        <v>0</v>
      </c>
      <c r="EK262" s="588">
        <f>AND(EP$55&gt;0,SUM($E262:EJ262)&lt;'Summary&amp;Assumptions'!$G$32*$B262,$D262&gt;='Summary&amp;Assumptions'!$D$17,EP$47&gt;=$D262,EP$47&lt;=EDATE($D262,'Summary&amp;Assumptions'!$G$32))*$B262+AND(EP$56&lt;'Summary&amp;Assumptions'!$J$31,EP$47&gt;=$FO262,EP$47&lt;=$FP262)*(('Summary&amp;Assumptions'!$H$25*$C262)*(1+'Summary&amp;Assumptions'!$J$29)^(EP$46-1))+AND(EP$56&lt;'Summary&amp;Assumptions'!$J$31,EP$47&gt;=$FQ262,EP$47&lt;=$FR262)*(('Summary&amp;Assumptions'!$H$25*$C262)*(1+'Summary&amp;Assumptions'!$J$29)^(EP$46-1))</f>
        <v>0</v>
      </c>
      <c r="EL262" s="588">
        <f>AND(EQ$55&gt;0,SUM($E262:EK262)&lt;'Summary&amp;Assumptions'!$G$32*$B262,$D262&gt;='Summary&amp;Assumptions'!$D$17,EQ$47&gt;=$D262,EQ$47&lt;=EDATE($D262,'Summary&amp;Assumptions'!$G$32))*$B262+AND(EQ$56&lt;'Summary&amp;Assumptions'!$J$31,EQ$47&gt;=$FO262,EQ$47&lt;=$FP262)*(('Summary&amp;Assumptions'!$H$25*$C262)*(1+'Summary&amp;Assumptions'!$J$29)^(EQ$46-1))+AND(EQ$56&lt;'Summary&amp;Assumptions'!$J$31,EQ$47&gt;=$FQ262,EQ$47&lt;=$FR262)*(('Summary&amp;Assumptions'!$H$25*$C262)*(1+'Summary&amp;Assumptions'!$J$29)^(EQ$46-1))</f>
        <v>0</v>
      </c>
      <c r="EM262" s="588">
        <f>AND(ER$55&gt;0,SUM($E262:EL262)&lt;'Summary&amp;Assumptions'!$G$32*$B262,$D262&gt;='Summary&amp;Assumptions'!$D$17,ER$47&gt;=$D262,ER$47&lt;=EDATE($D262,'Summary&amp;Assumptions'!$G$32))*$B262+AND(ER$56&lt;'Summary&amp;Assumptions'!$J$31,ER$47&gt;=$FO262,ER$47&lt;=$FP262)*(('Summary&amp;Assumptions'!$H$25*$C262)*(1+'Summary&amp;Assumptions'!$J$29)^(ER$46-1))+AND(ER$56&lt;'Summary&amp;Assumptions'!$J$31,ER$47&gt;=$FQ262,ER$47&lt;=$FR262)*(('Summary&amp;Assumptions'!$H$25*$C262)*(1+'Summary&amp;Assumptions'!$J$29)^(ER$46-1))</f>
        <v>0</v>
      </c>
      <c r="EN262" s="588">
        <f>AND(ES$55&gt;0,SUM($E262:EM262)&lt;'Summary&amp;Assumptions'!$G$32*$B262,$D262&gt;='Summary&amp;Assumptions'!$D$17,ES$47&gt;=$D262,ES$47&lt;=EDATE($D262,'Summary&amp;Assumptions'!$G$32))*$B262+AND(ES$56&lt;'Summary&amp;Assumptions'!$J$31,ES$47&gt;=$FO262,ES$47&lt;=$FP262)*(('Summary&amp;Assumptions'!$H$25*$C262)*(1+'Summary&amp;Assumptions'!$J$29)^(ES$46-1))+AND(ES$56&lt;'Summary&amp;Assumptions'!$J$31,ES$47&gt;=$FQ262,ES$47&lt;=$FR262)*(('Summary&amp;Assumptions'!$H$25*$C262)*(1+'Summary&amp;Assumptions'!$J$29)^(ES$46-1))</f>
        <v>0</v>
      </c>
      <c r="EO262" s="588">
        <f>AND(ET$55&gt;0,SUM($E262:EN262)&lt;'Summary&amp;Assumptions'!$G$32*$B262,$D262&gt;='Summary&amp;Assumptions'!$D$17,ET$47&gt;=$D262,ET$47&lt;=EDATE($D262,'Summary&amp;Assumptions'!$G$32))*$B262+AND(ET$56&lt;'Summary&amp;Assumptions'!$J$31,ET$47&gt;=$FO262,ET$47&lt;=$FP262)*(('Summary&amp;Assumptions'!$H$25*$C262)*(1+'Summary&amp;Assumptions'!$J$29)^(ET$46-1))+AND(ET$56&lt;'Summary&amp;Assumptions'!$J$31,ET$47&gt;=$FQ262,ET$47&lt;=$FR262)*(('Summary&amp;Assumptions'!$H$25*$C262)*(1+'Summary&amp;Assumptions'!$J$29)^(ET$46-1))</f>
        <v>0</v>
      </c>
      <c r="EP262" s="588">
        <f>AND(EU$55&gt;0,SUM($E262:EO262)&lt;'Summary&amp;Assumptions'!$G$32*$B262,$D262&gt;='Summary&amp;Assumptions'!$D$17,EU$47&gt;=$D262,EU$47&lt;=EDATE($D262,'Summary&amp;Assumptions'!$G$32))*$B262+AND(EU$56&lt;'Summary&amp;Assumptions'!$J$31,EU$47&gt;=$FO262,EU$47&lt;=$FP262)*(('Summary&amp;Assumptions'!$H$25*$C262)*(1+'Summary&amp;Assumptions'!$J$29)^(EU$46-1))+AND(EU$56&lt;'Summary&amp;Assumptions'!$J$31,EU$47&gt;=$FQ262,EU$47&lt;=$FR262)*(('Summary&amp;Assumptions'!$H$25*$C262)*(1+'Summary&amp;Assumptions'!$J$29)^(EU$46-1))</f>
        <v>0</v>
      </c>
      <c r="EQ262" s="588">
        <f>AND(EV$55&gt;0,SUM($E262:EP262)&lt;'Summary&amp;Assumptions'!$G$32*$B262,$D262&gt;='Summary&amp;Assumptions'!$D$17,EV$47&gt;=$D262,EV$47&lt;=EDATE($D262,'Summary&amp;Assumptions'!$G$32))*$B262+AND(EV$56&lt;'Summary&amp;Assumptions'!$J$31,EV$47&gt;=$FO262,EV$47&lt;=$FP262)*(('Summary&amp;Assumptions'!$H$25*$C262)*(1+'Summary&amp;Assumptions'!$J$29)^(EV$46-1))+AND(EV$56&lt;'Summary&amp;Assumptions'!$J$31,EV$47&gt;=$FQ262,EV$47&lt;=$FR262)*(('Summary&amp;Assumptions'!$H$25*$C262)*(1+'Summary&amp;Assumptions'!$J$29)^(EV$46-1))</f>
        <v>0</v>
      </c>
      <c r="ER262" s="588">
        <f>AND(EW$55&gt;0,SUM($E262:EQ262)&lt;'Summary&amp;Assumptions'!$G$32*$B262,$D262&gt;='Summary&amp;Assumptions'!$D$17,EW$47&gt;=$D262,EW$47&lt;=EDATE($D262,'Summary&amp;Assumptions'!$G$32))*$B262+AND(EW$56&lt;'Summary&amp;Assumptions'!$J$31,EW$47&gt;=$FO262,EW$47&lt;=$FP262)*(('Summary&amp;Assumptions'!$H$25*$C262)*(1+'Summary&amp;Assumptions'!$J$29)^(EW$46-1))+AND(EW$56&lt;'Summary&amp;Assumptions'!$J$31,EW$47&gt;=$FQ262,EW$47&lt;=$FR262)*(('Summary&amp;Assumptions'!$H$25*$C262)*(1+'Summary&amp;Assumptions'!$J$29)^(EW$46-1))</f>
        <v>0</v>
      </c>
      <c r="ES262" s="588">
        <f>AND(EX$55&gt;0,SUM($E262:ER262)&lt;'Summary&amp;Assumptions'!$G$32*$B262,$D262&gt;='Summary&amp;Assumptions'!$D$17,EX$47&gt;=$D262,EX$47&lt;=EDATE($D262,'Summary&amp;Assumptions'!$G$32))*$B262+AND(EX$56&lt;'Summary&amp;Assumptions'!$J$31,EX$47&gt;=$FO262,EX$47&lt;=$FP262)*(('Summary&amp;Assumptions'!$H$25*$C262)*(1+'Summary&amp;Assumptions'!$J$29)^(EX$46-1))+AND(EX$56&lt;'Summary&amp;Assumptions'!$J$31,EX$47&gt;=$FQ262,EX$47&lt;=$FR262)*(('Summary&amp;Assumptions'!$H$25*$C262)*(1+'Summary&amp;Assumptions'!$J$29)^(EX$46-1))</f>
        <v>0</v>
      </c>
      <c r="ET262" s="588">
        <f>AND(EY$55&gt;0,SUM($E262:ES262)&lt;'Summary&amp;Assumptions'!$G$32*$B262,$D262&gt;='Summary&amp;Assumptions'!$D$17,EY$47&gt;=$D262,EY$47&lt;=EDATE($D262,'Summary&amp;Assumptions'!$G$32))*$B262+AND(EY$56&lt;'Summary&amp;Assumptions'!$J$31,EY$47&gt;=$FO262,EY$47&lt;=$FP262)*(('Summary&amp;Assumptions'!$H$25*$C262)*(1+'Summary&amp;Assumptions'!$J$29)^(EY$46-1))+AND(EY$56&lt;'Summary&amp;Assumptions'!$J$31,EY$47&gt;=$FQ262,EY$47&lt;=$FR262)*(('Summary&amp;Assumptions'!$H$25*$C262)*(1+'Summary&amp;Assumptions'!$J$29)^(EY$46-1))</f>
        <v>0</v>
      </c>
      <c r="EU262" s="588">
        <f>AND(EZ$55&gt;0,SUM($E262:ET262)&lt;'Summary&amp;Assumptions'!$G$32*$B262,$D262&gt;='Summary&amp;Assumptions'!$D$17,EZ$47&gt;=$D262,EZ$47&lt;=EDATE($D262,'Summary&amp;Assumptions'!$G$32))*$B262+AND(EZ$56&lt;'Summary&amp;Assumptions'!$J$31,EZ$47&gt;=$FO262,EZ$47&lt;=$FP262)*(('Summary&amp;Assumptions'!$H$25*$C262)*(1+'Summary&amp;Assumptions'!$J$29)^(EZ$46-1))+AND(EZ$56&lt;'Summary&amp;Assumptions'!$J$31,EZ$47&gt;=$FQ262,EZ$47&lt;=$FR262)*(('Summary&amp;Assumptions'!$H$25*$C262)*(1+'Summary&amp;Assumptions'!$J$29)^(EZ$46-1))</f>
        <v>0</v>
      </c>
      <c r="EV262" s="588">
        <f>AND(FA$55&gt;0,SUM($E262:EU262)&lt;'Summary&amp;Assumptions'!$G$32*$B262,$D262&gt;='Summary&amp;Assumptions'!$D$17,FA$47&gt;=$D262,FA$47&lt;=EDATE($D262,'Summary&amp;Assumptions'!$G$32))*$B262+AND(FA$56&lt;'Summary&amp;Assumptions'!$J$31,FA$47&gt;=$FO262,FA$47&lt;=$FP262)*(('Summary&amp;Assumptions'!$H$25*$C262)*(1+'Summary&amp;Assumptions'!$J$29)^(FA$46-1))+AND(FA$56&lt;'Summary&amp;Assumptions'!$J$31,FA$47&gt;=$FQ262,FA$47&lt;=$FR262)*(('Summary&amp;Assumptions'!$H$25*$C262)*(1+'Summary&amp;Assumptions'!$J$29)^(FA$46-1))</f>
        <v>0</v>
      </c>
      <c r="EW262" s="588">
        <f>AND(FB$55&gt;0,SUM($E262:EV262)&lt;'Summary&amp;Assumptions'!$G$32*$B262,$D262&gt;='Summary&amp;Assumptions'!$D$17,FB$47&gt;=$D262,FB$47&lt;=EDATE($D262,'Summary&amp;Assumptions'!$G$32))*$B262+AND(FB$56&lt;'Summary&amp;Assumptions'!$J$31,FB$47&gt;=$FO262,FB$47&lt;=$FP262)*(('Summary&amp;Assumptions'!$H$25*$C262)*(1+'Summary&amp;Assumptions'!$J$29)^(FB$46-1))+AND(FB$56&lt;'Summary&amp;Assumptions'!$J$31,FB$47&gt;=$FQ262,FB$47&lt;=$FR262)*(('Summary&amp;Assumptions'!$H$25*$C262)*(1+'Summary&amp;Assumptions'!$J$29)^(FB$46-1))</f>
        <v>0</v>
      </c>
      <c r="EX262" s="588">
        <f>AND(FC$55&gt;0,SUM($E262:EW262)&lt;'Summary&amp;Assumptions'!$G$32*$B262,$D262&gt;='Summary&amp;Assumptions'!$D$17,FC$47&gt;=$D262,FC$47&lt;=EDATE($D262,'Summary&amp;Assumptions'!$G$32))*$B262+AND(FC$56&lt;'Summary&amp;Assumptions'!$J$31,FC$47&gt;=$FO262,FC$47&lt;=$FP262)*(('Summary&amp;Assumptions'!$H$25*$C262)*(1+'Summary&amp;Assumptions'!$J$29)^(FC$46-1))+AND(FC$56&lt;'Summary&amp;Assumptions'!$J$31,FC$47&gt;=$FQ262,FC$47&lt;=$FR262)*(('Summary&amp;Assumptions'!$H$25*$C262)*(1+'Summary&amp;Assumptions'!$J$29)^(FC$46-1))</f>
        <v>0</v>
      </c>
      <c r="EY262" s="588">
        <f>AND(FD$55&gt;0,SUM($E262:EX262)&lt;'Summary&amp;Assumptions'!$G$32*$B262,$D262&gt;='Summary&amp;Assumptions'!$D$17,FD$47&gt;=$D262,FD$47&lt;=EDATE($D262,'Summary&amp;Assumptions'!$G$32))*$B262+AND(FD$56&lt;'Summary&amp;Assumptions'!$J$31,FD$47&gt;=$FO262,FD$47&lt;=$FP262)*(('Summary&amp;Assumptions'!$H$25*$C262)*(1+'Summary&amp;Assumptions'!$J$29)^(FD$46-1))+AND(FD$56&lt;'Summary&amp;Assumptions'!$J$31,FD$47&gt;=$FQ262,FD$47&lt;=$FR262)*(('Summary&amp;Assumptions'!$H$25*$C262)*(1+'Summary&amp;Assumptions'!$J$29)^(FD$46-1))</f>
        <v>0</v>
      </c>
      <c r="EZ262" s="588">
        <f>AND(FE$55&gt;0,SUM($E262:EY262)&lt;'Summary&amp;Assumptions'!$G$32*$B262,$D262&gt;='Summary&amp;Assumptions'!$D$17,FE$47&gt;=$D262,FE$47&lt;=EDATE($D262,'Summary&amp;Assumptions'!$G$32))*$B262+AND(FE$56&lt;'Summary&amp;Assumptions'!$J$31,FE$47&gt;=$FO262,FE$47&lt;=$FP262)*(('Summary&amp;Assumptions'!$H$25*$C262)*(1+'Summary&amp;Assumptions'!$J$29)^(FE$46-1))+AND(FE$56&lt;'Summary&amp;Assumptions'!$J$31,FE$47&gt;=$FQ262,FE$47&lt;=$FR262)*(('Summary&amp;Assumptions'!$H$25*$C262)*(1+'Summary&amp;Assumptions'!$J$29)^(FE$46-1))</f>
        <v>0</v>
      </c>
      <c r="FA262" s="588">
        <f>AND(FF$55&gt;0,SUM($E262:EZ262)&lt;'Summary&amp;Assumptions'!$G$32*$B262,$D262&gt;='Summary&amp;Assumptions'!$D$17,FF$47&gt;=$D262,FF$47&lt;=EDATE($D262,'Summary&amp;Assumptions'!$G$32))*$B262+AND(FF$56&lt;'Summary&amp;Assumptions'!$J$31,FF$47&gt;=$FO262,FF$47&lt;=$FP262)*(('Summary&amp;Assumptions'!$H$25*$C262)*(1+'Summary&amp;Assumptions'!$J$29)^(FF$46-1))+AND(FF$56&lt;'Summary&amp;Assumptions'!$J$31,FF$47&gt;=$FQ262,FF$47&lt;=$FR262)*(('Summary&amp;Assumptions'!$H$25*$C262)*(1+'Summary&amp;Assumptions'!$J$29)^(FF$46-1))</f>
        <v>0</v>
      </c>
      <c r="FB262" s="588">
        <f>AND(FG$55&gt;0,SUM($E262:FA262)&lt;'Summary&amp;Assumptions'!$G$32*$B262,$D262&gt;='Summary&amp;Assumptions'!$D$17,FG$47&gt;=$D262,FG$47&lt;=EDATE($D262,'Summary&amp;Assumptions'!$G$32))*$B262+AND(FG$56&lt;'Summary&amp;Assumptions'!$J$31,FG$47&gt;=$FO262,FG$47&lt;=$FP262)*(('Summary&amp;Assumptions'!$H$25*$C262)*(1+'Summary&amp;Assumptions'!$J$29)^(FG$46-1))+AND(FG$56&lt;'Summary&amp;Assumptions'!$J$31,FG$47&gt;=$FQ262,FG$47&lt;=$FR262)*(('Summary&amp;Assumptions'!$H$25*$C262)*(1+'Summary&amp;Assumptions'!$J$29)^(FG$46-1))</f>
        <v>0</v>
      </c>
      <c r="FC262" s="588">
        <f>AND(FH$55&gt;0,SUM($E262:FB262)&lt;'Summary&amp;Assumptions'!$G$32*$B262,$D262&gt;='Summary&amp;Assumptions'!$D$17,FH$47&gt;=$D262,FH$47&lt;=EDATE($D262,'Summary&amp;Assumptions'!$G$32))*$B262+AND(FH$56&lt;'Summary&amp;Assumptions'!$J$31,FH$47&gt;=$FO262,FH$47&lt;=$FP262)*(('Summary&amp;Assumptions'!$H$25*$C262)*(1+'Summary&amp;Assumptions'!$J$29)^(FH$46-1))+AND(FH$56&lt;'Summary&amp;Assumptions'!$J$31,FH$47&gt;=$FQ262,FH$47&lt;=$FR262)*(('Summary&amp;Assumptions'!$H$25*$C262)*(1+'Summary&amp;Assumptions'!$J$29)^(FH$46-1))</f>
        <v>0</v>
      </c>
      <c r="FD262" s="588">
        <f>AND(FI$55&gt;0,SUM($E262:FC262)&lt;'Summary&amp;Assumptions'!$G$32*$B262,$D262&gt;='Summary&amp;Assumptions'!$D$17,FI$47&gt;=$D262,FI$47&lt;=EDATE($D262,'Summary&amp;Assumptions'!$G$32))*$B262+AND(FI$56&lt;'Summary&amp;Assumptions'!$J$31,FI$47&gt;=$FO262,FI$47&lt;=$FP262)*(('Summary&amp;Assumptions'!$H$25*$C262)*(1+'Summary&amp;Assumptions'!$J$29)^(FI$46-1))+AND(FI$56&lt;'Summary&amp;Assumptions'!$J$31,FI$47&gt;=$FQ262,FI$47&lt;=$FR262)*(('Summary&amp;Assumptions'!$H$25*$C262)*(1+'Summary&amp;Assumptions'!$J$29)^(FI$46-1))</f>
        <v>0</v>
      </c>
      <c r="FE262" s="588">
        <f>AND(FJ$55&gt;0,SUM($E262:FD262)&lt;'Summary&amp;Assumptions'!$G$32*$B262,$D262&gt;='Summary&amp;Assumptions'!$D$17,FJ$47&gt;=$D262,FJ$47&lt;=EDATE($D262,'Summary&amp;Assumptions'!$G$32))*$B262+AND(FJ$56&lt;'Summary&amp;Assumptions'!$J$31,FJ$47&gt;=$FO262,FJ$47&lt;=$FP262)*(('Summary&amp;Assumptions'!$H$25*$C262)*(1+'Summary&amp;Assumptions'!$J$29)^(FJ$46-1))+AND(FJ$56&lt;'Summary&amp;Assumptions'!$J$31,FJ$47&gt;=$FQ262,FJ$47&lt;=$FR262)*(('Summary&amp;Assumptions'!$H$25*$C262)*(1+'Summary&amp;Assumptions'!$J$29)^(FJ$46-1))</f>
        <v>0</v>
      </c>
      <c r="FF262" s="588">
        <f>AND(FK$55&gt;0,SUM($E262:FE262)&lt;'Summary&amp;Assumptions'!$G$32*$B262,$D262&gt;='Summary&amp;Assumptions'!$D$17,FK$47&gt;=$D262,FK$47&lt;=EDATE($D262,'Summary&amp;Assumptions'!$G$32))*$B262+AND(FK$56&lt;'Summary&amp;Assumptions'!$J$31,FK$47&gt;=$FO262,FK$47&lt;=$FP262)*(('Summary&amp;Assumptions'!$H$25*$C262)*(1+'Summary&amp;Assumptions'!$J$29)^(FK$46-1))+AND(FK$56&lt;'Summary&amp;Assumptions'!$J$31,FK$47&gt;=$FQ262,FK$47&lt;=$FR262)*(('Summary&amp;Assumptions'!$H$25*$C262)*(1+'Summary&amp;Assumptions'!$J$29)^(FK$46-1))</f>
        <v>0</v>
      </c>
      <c r="FG262" s="588">
        <f>AND(FL$55&gt;0,SUM($E262:FF262)&lt;'Summary&amp;Assumptions'!$G$32*$B262,$D262&gt;='Summary&amp;Assumptions'!$D$17,FL$47&gt;=$D262,FL$47&lt;=EDATE($D262,'Summary&amp;Assumptions'!$G$32))*$B262+AND(FL$56&lt;'Summary&amp;Assumptions'!$J$31,FL$47&gt;=$FO262,FL$47&lt;=$FP262)*(('Summary&amp;Assumptions'!$H$25*$C262)*(1+'Summary&amp;Assumptions'!$J$29)^(FL$46-1))+AND(FL$56&lt;'Summary&amp;Assumptions'!$J$31,FL$47&gt;=$FQ262,FL$47&lt;=$FR262)*(('Summary&amp;Assumptions'!$H$25*$C262)*(1+'Summary&amp;Assumptions'!$J$29)^(FL$46-1))</f>
        <v>0</v>
      </c>
      <c r="FH262" s="588">
        <f>AND(FM$55&gt;0,SUM($E262:FG262)&lt;'Summary&amp;Assumptions'!$G$32*$B262,$D262&gt;='Summary&amp;Assumptions'!$D$17,FM$47&gt;=$D262,FM$47&lt;=EDATE($D262,'Summary&amp;Assumptions'!$G$32))*$B262+AND(FM$56&lt;'Summary&amp;Assumptions'!$J$31,FM$47&gt;=$FO262,FM$47&lt;=$FP262)*(('Summary&amp;Assumptions'!$H$25*$C262)*(1+'Summary&amp;Assumptions'!$J$29)^(FM$46-1))+AND(FM$56&lt;'Summary&amp;Assumptions'!$J$31,FM$47&gt;=$FQ262,FM$47&lt;=$FR262)*(('Summary&amp;Assumptions'!$H$25*$C262)*(1+'Summary&amp;Assumptions'!$J$29)^(FM$46-1))</f>
        <v>0</v>
      </c>
      <c r="FI262" s="588">
        <f>AND(FN$55&gt;0,SUM($E262:FH262)&lt;'Summary&amp;Assumptions'!$G$32*$B262,$D262&gt;='Summary&amp;Assumptions'!$D$17,FN$47&gt;=$D262,FN$47&lt;=EDATE($D262,'Summary&amp;Assumptions'!$G$32))*$B262+AND(FN$56&lt;'Summary&amp;Assumptions'!$J$31,FN$47&gt;=$FO262,FN$47&lt;=$FP262)*(('Summary&amp;Assumptions'!$H$25*$C262)*(1+'Summary&amp;Assumptions'!$J$29)^(FN$46-1))+AND(FN$56&lt;'Summary&amp;Assumptions'!$J$31,FN$47&gt;=$FQ262,FN$47&lt;=$FR262)*(('Summary&amp;Assumptions'!$H$25*$C262)*(1+'Summary&amp;Assumptions'!$J$29)^(FN$46-1))</f>
        <v>0</v>
      </c>
      <c r="FJ262" s="588">
        <f>AND(FO$55&gt;0,SUM($E262:FI262)&lt;'Summary&amp;Assumptions'!$G$32*$B262,$D262&gt;='Summary&amp;Assumptions'!$D$17,FO$47&gt;=$D262,FO$47&lt;=EDATE($D262,'Summary&amp;Assumptions'!$G$32))*$B262+AND(FO$56&lt;'Summary&amp;Assumptions'!$J$31,FO$47&gt;=$FO262,FO$47&lt;=$FP262)*(('Summary&amp;Assumptions'!$H$25*$C262)*(1+'Summary&amp;Assumptions'!$J$29)^(FO$46-1))+AND(FO$56&lt;'Summary&amp;Assumptions'!$J$31,FO$47&gt;=$FQ262,FO$47&lt;=$FR262)*(('Summary&amp;Assumptions'!$H$25*$C262)*(1+'Summary&amp;Assumptions'!$J$29)^(FO$46-1))</f>
        <v>0</v>
      </c>
      <c r="FK262" s="588">
        <f>AND(FP$55&gt;0,SUM($E262:FJ262)&lt;'Summary&amp;Assumptions'!$G$32*$B262,$D262&gt;='Summary&amp;Assumptions'!$D$17,FP$47&gt;=$D262,FP$47&lt;=EDATE($D262,'Summary&amp;Assumptions'!$G$32))*$B262+AND(FP$56&lt;'Summary&amp;Assumptions'!$J$31,FP$47&gt;=$FO262,FP$47&lt;=$FP262)*(('Summary&amp;Assumptions'!$H$25*$C262)*(1+'Summary&amp;Assumptions'!$J$29)^(FP$46-1))+AND(FP$56&lt;'Summary&amp;Assumptions'!$J$31,FP$47&gt;=$FQ262,FP$47&lt;=$FR262)*(('Summary&amp;Assumptions'!$H$25*$C262)*(1+'Summary&amp;Assumptions'!$J$29)^(FP$46-1))</f>
        <v>0</v>
      </c>
      <c r="FL262" s="588">
        <f>AND(FQ$55&gt;0,SUM($E262:FK262)&lt;'Summary&amp;Assumptions'!$G$32*$B262,$D262&gt;='Summary&amp;Assumptions'!$D$17,FQ$47&gt;=$D262,FQ$47&lt;=EDATE($D262,'Summary&amp;Assumptions'!$G$32))*$B262+AND(FQ$56&lt;'Summary&amp;Assumptions'!$J$31,FQ$47&gt;=$FO262,FQ$47&lt;=$FP262)*(('Summary&amp;Assumptions'!$H$25*$C262)*(1+'Summary&amp;Assumptions'!$J$29)^(FQ$46-1))+AND(FQ$56&lt;'Summary&amp;Assumptions'!$J$31,FQ$47&gt;=$FQ262,FQ$47&lt;=$FR262)*(('Summary&amp;Assumptions'!$H$25*$C262)*(1+'Summary&amp;Assumptions'!$J$29)^(FQ$46-1))</f>
        <v>0</v>
      </c>
      <c r="FO262" s="576">
        <f>EDATE(D262,'Summary&amp;Assumptions'!$G$34)</f>
        <v>48761</v>
      </c>
      <c r="FP262" s="576">
        <f>EDATE(FO262,'Summary&amp;Assumptions'!$G$33-1)</f>
        <v>48792</v>
      </c>
      <c r="FQ262" s="576">
        <f>EDATE(FO262,'Summary&amp;Assumptions'!$G$34)</f>
        <v>49126</v>
      </c>
      <c r="FR262" s="576">
        <f>EDATE(FQ262,'Summary&amp;Assumptions'!$G$33-1)</f>
        <v>49157</v>
      </c>
    </row>
    <row r="263" spans="2:174" hidden="1" x14ac:dyDescent="0.2">
      <c r="B263" s="588">
        <v>0</v>
      </c>
      <c r="C263" s="193">
        <v>0</v>
      </c>
      <c r="D263" s="589">
        <v>48427</v>
      </c>
      <c r="F263" s="588">
        <f>AND(K$55&gt;0,SUM($E263:E263)&lt;'Summary&amp;Assumptions'!$G$32*$B263,$D263&gt;='Summary&amp;Assumptions'!$D$17,K$47&gt;=$D263,K$47&lt;=EDATE($D263,'Summary&amp;Assumptions'!$G$32))*$B263+AND(K$56&lt;'Summary&amp;Assumptions'!$J$31,K$47&gt;=$FO263,K$47&lt;=$FP263)*(('Summary&amp;Assumptions'!$H$25*$C263)*(1+'Summary&amp;Assumptions'!$J$29)^(K$46-1))+AND(K$56&lt;'Summary&amp;Assumptions'!$J$31,K$47&gt;=$FQ263,K$47&lt;=$FR263)*(('Summary&amp;Assumptions'!$H$25*$C263)*(1+'Summary&amp;Assumptions'!$J$29)^(K$46-1))</f>
        <v>0</v>
      </c>
      <c r="G263" s="588">
        <f>AND(L$55&gt;0,SUM($E263:F263)&lt;'Summary&amp;Assumptions'!$G$32*$B263,$D263&gt;='Summary&amp;Assumptions'!$D$17,L$47&gt;=$D263,L$47&lt;=EDATE($D263,'Summary&amp;Assumptions'!$G$32))*$B263+AND(L$56&lt;'Summary&amp;Assumptions'!$J$31,L$47&gt;=$FO263,L$47&lt;=$FP263)*(('Summary&amp;Assumptions'!$H$25*$C263)*(1+'Summary&amp;Assumptions'!$J$29)^(L$46-1))+AND(L$56&lt;'Summary&amp;Assumptions'!$J$31,L$47&gt;=$FQ263,L$47&lt;=$FR263)*(('Summary&amp;Assumptions'!$H$25*$C263)*(1+'Summary&amp;Assumptions'!$J$29)^(L$46-1))</f>
        <v>0</v>
      </c>
      <c r="H263" s="588">
        <f>AND(M$55&gt;0,SUM($E263:G263)&lt;'Summary&amp;Assumptions'!$G$32*$B263,$D263&gt;='Summary&amp;Assumptions'!$D$17,M$47&gt;=$D263,M$47&lt;=EDATE($D263,'Summary&amp;Assumptions'!$G$32))*$B263+AND(M$56&lt;'Summary&amp;Assumptions'!$J$31,M$47&gt;=$FO263,M$47&lt;=$FP263)*(('Summary&amp;Assumptions'!$H$25*$C263)*(1+'Summary&amp;Assumptions'!$J$29)^(M$46-1))+AND(M$56&lt;'Summary&amp;Assumptions'!$J$31,M$47&gt;=$FQ263,M$47&lt;=$FR263)*(('Summary&amp;Assumptions'!$H$25*$C263)*(1+'Summary&amp;Assumptions'!$J$29)^(M$46-1))</f>
        <v>0</v>
      </c>
      <c r="I263" s="588">
        <f>AND(N$55&gt;0,SUM($E263:H263)&lt;'Summary&amp;Assumptions'!$G$32*$B263,$D263&gt;='Summary&amp;Assumptions'!$D$17,N$47&gt;=$D263,N$47&lt;=EDATE($D263,'Summary&amp;Assumptions'!$G$32))*$B263+AND(N$56&lt;'Summary&amp;Assumptions'!$J$31,N$47&gt;=$FO263,N$47&lt;=$FP263)*(('Summary&amp;Assumptions'!$H$25*$C263)*(1+'Summary&amp;Assumptions'!$J$29)^(N$46-1))+AND(N$56&lt;'Summary&amp;Assumptions'!$J$31,N$47&gt;=$FQ263,N$47&lt;=$FR263)*(('Summary&amp;Assumptions'!$H$25*$C263)*(1+'Summary&amp;Assumptions'!$J$29)^(N$46-1))</f>
        <v>0</v>
      </c>
      <c r="J263" s="588">
        <f>AND(O$55&gt;0,SUM($E263:I263)&lt;'Summary&amp;Assumptions'!$G$32*$B263,$D263&gt;='Summary&amp;Assumptions'!$D$17,O$47&gt;=$D263,O$47&lt;=EDATE($D263,'Summary&amp;Assumptions'!$G$32))*$B263+AND(O$56&lt;'Summary&amp;Assumptions'!$J$31,O$47&gt;=$FO263,O$47&lt;=$FP263)*(('Summary&amp;Assumptions'!$H$25*$C263)*(1+'Summary&amp;Assumptions'!$J$29)^(O$46-1))+AND(O$56&lt;'Summary&amp;Assumptions'!$J$31,O$47&gt;=$FQ263,O$47&lt;=$FR263)*(('Summary&amp;Assumptions'!$H$25*$C263)*(1+'Summary&amp;Assumptions'!$J$29)^(O$46-1))</f>
        <v>0</v>
      </c>
      <c r="K263" s="588">
        <f>AND(P$55&gt;0,SUM($E263:J263)&lt;'Summary&amp;Assumptions'!$G$32*$B263,$D263&gt;='Summary&amp;Assumptions'!$D$17,P$47&gt;=$D263,P$47&lt;=EDATE($D263,'Summary&amp;Assumptions'!$G$32))*$B263+AND(P$56&lt;'Summary&amp;Assumptions'!$J$31,P$47&gt;=$FO263,P$47&lt;=$FP263)*(('Summary&amp;Assumptions'!$H$25*$C263)*(1+'Summary&amp;Assumptions'!$J$29)^(P$46-1))+AND(P$56&lt;'Summary&amp;Assumptions'!$J$31,P$47&gt;=$FQ263,P$47&lt;=$FR263)*(('Summary&amp;Assumptions'!$H$25*$C263)*(1+'Summary&amp;Assumptions'!$J$29)^(P$46-1))</f>
        <v>0</v>
      </c>
      <c r="L263" s="588">
        <f>AND(Q$55&gt;0,SUM($E263:K263)&lt;'Summary&amp;Assumptions'!$G$32*$B263,$D263&gt;='Summary&amp;Assumptions'!$D$17,Q$47&gt;=$D263,Q$47&lt;=EDATE($D263,'Summary&amp;Assumptions'!$G$32))*$B263+AND(Q$56&lt;'Summary&amp;Assumptions'!$J$31,Q$47&gt;=$FO263,Q$47&lt;=$FP263)*(('Summary&amp;Assumptions'!$H$25*$C263)*(1+'Summary&amp;Assumptions'!$J$29)^(Q$46-1))+AND(Q$56&lt;'Summary&amp;Assumptions'!$J$31,Q$47&gt;=$FQ263,Q$47&lt;=$FR263)*(('Summary&amp;Assumptions'!$H$25*$C263)*(1+'Summary&amp;Assumptions'!$J$29)^(Q$46-1))</f>
        <v>0</v>
      </c>
      <c r="M263" s="588">
        <f>AND(R$55&gt;0,SUM($E263:L263)&lt;'Summary&amp;Assumptions'!$G$32*$B263,$D263&gt;='Summary&amp;Assumptions'!$D$17,R$47&gt;=$D263,R$47&lt;=EDATE($D263,'Summary&amp;Assumptions'!$G$32))*$B263+AND(R$56&lt;'Summary&amp;Assumptions'!$J$31,R$47&gt;=$FO263,R$47&lt;=$FP263)*(('Summary&amp;Assumptions'!$H$25*$C263)*(1+'Summary&amp;Assumptions'!$J$29)^(R$46-1))+AND(R$56&lt;'Summary&amp;Assumptions'!$J$31,R$47&gt;=$FQ263,R$47&lt;=$FR263)*(('Summary&amp;Assumptions'!$H$25*$C263)*(1+'Summary&amp;Assumptions'!$J$29)^(R$46-1))</f>
        <v>0</v>
      </c>
      <c r="N263" s="588">
        <f>AND(S$55&gt;0,SUM($E263:M263)&lt;'Summary&amp;Assumptions'!$G$32*$B263,$D263&gt;='Summary&amp;Assumptions'!$D$17,S$47&gt;=$D263,S$47&lt;=EDATE($D263,'Summary&amp;Assumptions'!$G$32))*$B263+AND(S$56&lt;'Summary&amp;Assumptions'!$J$31,S$47&gt;=$FO263,S$47&lt;=$FP263)*(('Summary&amp;Assumptions'!$H$25*$C263)*(1+'Summary&amp;Assumptions'!$J$29)^(S$46-1))+AND(S$56&lt;'Summary&amp;Assumptions'!$J$31,S$47&gt;=$FQ263,S$47&lt;=$FR263)*(('Summary&amp;Assumptions'!$H$25*$C263)*(1+'Summary&amp;Assumptions'!$J$29)^(S$46-1))</f>
        <v>0</v>
      </c>
      <c r="O263" s="588">
        <f>AND(T$55&gt;0,SUM($E263:N263)&lt;'Summary&amp;Assumptions'!$G$32*$B263,$D263&gt;='Summary&amp;Assumptions'!$D$17,T$47&gt;=$D263,T$47&lt;=EDATE($D263,'Summary&amp;Assumptions'!$G$32))*$B263+AND(T$56&lt;'Summary&amp;Assumptions'!$J$31,T$47&gt;=$FO263,T$47&lt;=$FP263)*(('Summary&amp;Assumptions'!$H$25*$C263)*(1+'Summary&amp;Assumptions'!$J$29)^(T$46-1))+AND(T$56&lt;'Summary&amp;Assumptions'!$J$31,T$47&gt;=$FQ263,T$47&lt;=$FR263)*(('Summary&amp;Assumptions'!$H$25*$C263)*(1+'Summary&amp;Assumptions'!$J$29)^(T$46-1))</f>
        <v>0</v>
      </c>
      <c r="P263" s="588">
        <f>AND(U$55&gt;0,SUM($E263:O263)&lt;'Summary&amp;Assumptions'!$G$32*$B263,$D263&gt;='Summary&amp;Assumptions'!$D$17,U$47&gt;=$D263,U$47&lt;=EDATE($D263,'Summary&amp;Assumptions'!$G$32))*$B263+AND(U$56&lt;'Summary&amp;Assumptions'!$J$31,U$47&gt;=$FO263,U$47&lt;=$FP263)*(('Summary&amp;Assumptions'!$H$25*$C263)*(1+'Summary&amp;Assumptions'!$J$29)^(U$46-1))+AND(U$56&lt;'Summary&amp;Assumptions'!$J$31,U$47&gt;=$FQ263,U$47&lt;=$FR263)*(('Summary&amp;Assumptions'!$H$25*$C263)*(1+'Summary&amp;Assumptions'!$J$29)^(U$46-1))</f>
        <v>0</v>
      </c>
      <c r="Q263" s="588">
        <f>AND(V$55&gt;0,SUM($E263:P263)&lt;'Summary&amp;Assumptions'!$G$32*$B263,$D263&gt;='Summary&amp;Assumptions'!$D$17,V$47&gt;=$D263,V$47&lt;=EDATE($D263,'Summary&amp;Assumptions'!$G$32))*$B263+AND(V$56&lt;'Summary&amp;Assumptions'!$J$31,V$47&gt;=$FO263,V$47&lt;=$FP263)*(('Summary&amp;Assumptions'!$H$25*$C263)*(1+'Summary&amp;Assumptions'!$J$29)^(V$46-1))+AND(V$56&lt;'Summary&amp;Assumptions'!$J$31,V$47&gt;=$FQ263,V$47&lt;=$FR263)*(('Summary&amp;Assumptions'!$H$25*$C263)*(1+'Summary&amp;Assumptions'!$J$29)^(V$46-1))</f>
        <v>0</v>
      </c>
      <c r="R263" s="588">
        <f>AND(W$55&gt;0,SUM($E263:Q263)&lt;'Summary&amp;Assumptions'!$G$32*$B263,$D263&gt;='Summary&amp;Assumptions'!$D$17,W$47&gt;=$D263,W$47&lt;=EDATE($D263,'Summary&amp;Assumptions'!$G$32))*$B263+AND(W$56&lt;'Summary&amp;Assumptions'!$J$31,W$47&gt;=$FO263,W$47&lt;=$FP263)*(('Summary&amp;Assumptions'!$H$25*$C263)*(1+'Summary&amp;Assumptions'!$J$29)^(W$46-1))+AND(W$56&lt;'Summary&amp;Assumptions'!$J$31,W$47&gt;=$FQ263,W$47&lt;=$FR263)*(('Summary&amp;Assumptions'!$H$25*$C263)*(1+'Summary&amp;Assumptions'!$J$29)^(W$46-1))</f>
        <v>0</v>
      </c>
      <c r="S263" s="588">
        <f>AND(X$55&gt;0,SUM($E263:R263)&lt;'Summary&amp;Assumptions'!$G$32*$B263,$D263&gt;='Summary&amp;Assumptions'!$D$17,X$47&gt;=$D263,X$47&lt;=EDATE($D263,'Summary&amp;Assumptions'!$G$32))*$B263+AND(X$56&lt;'Summary&amp;Assumptions'!$J$31,X$47&gt;=$FO263,X$47&lt;=$FP263)*(('Summary&amp;Assumptions'!$H$25*$C263)*(1+'Summary&amp;Assumptions'!$J$29)^(X$46-1))+AND(X$56&lt;'Summary&amp;Assumptions'!$J$31,X$47&gt;=$FQ263,X$47&lt;=$FR263)*(('Summary&amp;Assumptions'!$H$25*$C263)*(1+'Summary&amp;Assumptions'!$J$29)^(X$46-1))</f>
        <v>0</v>
      </c>
      <c r="T263" s="588">
        <f>AND(Y$55&gt;0,SUM($E263:S263)&lt;'Summary&amp;Assumptions'!$G$32*$B263,$D263&gt;='Summary&amp;Assumptions'!$D$17,Y$47&gt;=$D263,Y$47&lt;=EDATE($D263,'Summary&amp;Assumptions'!$G$32))*$B263+AND(Y$56&lt;'Summary&amp;Assumptions'!$J$31,Y$47&gt;=$FO263,Y$47&lt;=$FP263)*(('Summary&amp;Assumptions'!$H$25*$C263)*(1+'Summary&amp;Assumptions'!$J$29)^(Y$46-1))+AND(Y$56&lt;'Summary&amp;Assumptions'!$J$31,Y$47&gt;=$FQ263,Y$47&lt;=$FR263)*(('Summary&amp;Assumptions'!$H$25*$C263)*(1+'Summary&amp;Assumptions'!$J$29)^(Y$46-1))</f>
        <v>0</v>
      </c>
      <c r="U263" s="588">
        <f>AND(Z$55&gt;0,SUM($E263:T263)&lt;'Summary&amp;Assumptions'!$G$32*$B263,$D263&gt;='Summary&amp;Assumptions'!$D$17,Z$47&gt;=$D263,Z$47&lt;=EDATE($D263,'Summary&amp;Assumptions'!$G$32))*$B263+AND(Z$56&lt;'Summary&amp;Assumptions'!$J$31,Z$47&gt;=$FO263,Z$47&lt;=$FP263)*(('Summary&amp;Assumptions'!$H$25*$C263)*(1+'Summary&amp;Assumptions'!$J$29)^(Z$46-1))+AND(Z$56&lt;'Summary&amp;Assumptions'!$J$31,Z$47&gt;=$FQ263,Z$47&lt;=$FR263)*(('Summary&amp;Assumptions'!$H$25*$C263)*(1+'Summary&amp;Assumptions'!$J$29)^(Z$46-1))</f>
        <v>0</v>
      </c>
      <c r="V263" s="588">
        <f>AND(AA$55&gt;0,SUM($E263:U263)&lt;'Summary&amp;Assumptions'!$G$32*$B263,$D263&gt;='Summary&amp;Assumptions'!$D$17,AA$47&gt;=$D263,AA$47&lt;=EDATE($D263,'Summary&amp;Assumptions'!$G$32))*$B263+AND(AA$56&lt;'Summary&amp;Assumptions'!$J$31,AA$47&gt;=$FO263,AA$47&lt;=$FP263)*(('Summary&amp;Assumptions'!$H$25*$C263)*(1+'Summary&amp;Assumptions'!$J$29)^(AA$46-1))+AND(AA$56&lt;'Summary&amp;Assumptions'!$J$31,AA$47&gt;=$FQ263,AA$47&lt;=$FR263)*(('Summary&amp;Assumptions'!$H$25*$C263)*(1+'Summary&amp;Assumptions'!$J$29)^(AA$46-1))</f>
        <v>0</v>
      </c>
      <c r="W263" s="588">
        <f>AND(AB$55&gt;0,SUM($E263:V263)&lt;'Summary&amp;Assumptions'!$G$32*$B263,$D263&gt;='Summary&amp;Assumptions'!$D$17,AB$47&gt;=$D263,AB$47&lt;=EDATE($D263,'Summary&amp;Assumptions'!$G$32))*$B263+AND(AB$56&lt;'Summary&amp;Assumptions'!$J$31,AB$47&gt;=$FO263,AB$47&lt;=$FP263)*(('Summary&amp;Assumptions'!$H$25*$C263)*(1+'Summary&amp;Assumptions'!$J$29)^(AB$46-1))+AND(AB$56&lt;'Summary&amp;Assumptions'!$J$31,AB$47&gt;=$FQ263,AB$47&lt;=$FR263)*(('Summary&amp;Assumptions'!$H$25*$C263)*(1+'Summary&amp;Assumptions'!$J$29)^(AB$46-1))</f>
        <v>0</v>
      </c>
      <c r="X263" s="588">
        <f>AND(AC$55&gt;0,SUM($E263:W263)&lt;'Summary&amp;Assumptions'!$G$32*$B263,$D263&gt;='Summary&amp;Assumptions'!$D$17,AC$47&gt;=$D263,AC$47&lt;=EDATE($D263,'Summary&amp;Assumptions'!$G$32))*$B263+AND(AC$56&lt;'Summary&amp;Assumptions'!$J$31,AC$47&gt;=$FO263,AC$47&lt;=$FP263)*(('Summary&amp;Assumptions'!$H$25*$C263)*(1+'Summary&amp;Assumptions'!$J$29)^(AC$46-1))+AND(AC$56&lt;'Summary&amp;Assumptions'!$J$31,AC$47&gt;=$FQ263,AC$47&lt;=$FR263)*(('Summary&amp;Assumptions'!$H$25*$C263)*(1+'Summary&amp;Assumptions'!$J$29)^(AC$46-1))</f>
        <v>0</v>
      </c>
      <c r="Y263" s="588">
        <f>AND(AD$55&gt;0,SUM($E263:X263)&lt;'Summary&amp;Assumptions'!$G$32*$B263,$D263&gt;='Summary&amp;Assumptions'!$D$17,AD$47&gt;=$D263,AD$47&lt;=EDATE($D263,'Summary&amp;Assumptions'!$G$32))*$B263+AND(AD$56&lt;'Summary&amp;Assumptions'!$J$31,AD$47&gt;=$FO263,AD$47&lt;=$FP263)*(('Summary&amp;Assumptions'!$H$25*$C263)*(1+'Summary&amp;Assumptions'!$J$29)^(AD$46-1))+AND(AD$56&lt;'Summary&amp;Assumptions'!$J$31,AD$47&gt;=$FQ263,AD$47&lt;=$FR263)*(('Summary&amp;Assumptions'!$H$25*$C263)*(1+'Summary&amp;Assumptions'!$J$29)^(AD$46-1))</f>
        <v>0</v>
      </c>
      <c r="Z263" s="588">
        <f>AND(AE$55&gt;0,SUM($E263:Y263)&lt;'Summary&amp;Assumptions'!$G$32*$B263,$D263&gt;='Summary&amp;Assumptions'!$D$17,AE$47&gt;=$D263,AE$47&lt;=EDATE($D263,'Summary&amp;Assumptions'!$G$32))*$B263+AND(AE$56&lt;'Summary&amp;Assumptions'!$J$31,AE$47&gt;=$FO263,AE$47&lt;=$FP263)*(('Summary&amp;Assumptions'!$H$25*$C263)*(1+'Summary&amp;Assumptions'!$J$29)^(AE$46-1))+AND(AE$56&lt;'Summary&amp;Assumptions'!$J$31,AE$47&gt;=$FQ263,AE$47&lt;=$FR263)*(('Summary&amp;Assumptions'!$H$25*$C263)*(1+'Summary&amp;Assumptions'!$J$29)^(AE$46-1))</f>
        <v>0</v>
      </c>
      <c r="AA263" s="588">
        <f>AND(AF$55&gt;0,SUM($E263:Z263)&lt;'Summary&amp;Assumptions'!$G$32*$B263,$D263&gt;='Summary&amp;Assumptions'!$D$17,AF$47&gt;=$D263,AF$47&lt;=EDATE($D263,'Summary&amp;Assumptions'!$G$32))*$B263+AND(AF$56&lt;'Summary&amp;Assumptions'!$J$31,AF$47&gt;=$FO263,AF$47&lt;=$FP263)*(('Summary&amp;Assumptions'!$H$25*$C263)*(1+'Summary&amp;Assumptions'!$J$29)^(AF$46-1))+AND(AF$56&lt;'Summary&amp;Assumptions'!$J$31,AF$47&gt;=$FQ263,AF$47&lt;=$FR263)*(('Summary&amp;Assumptions'!$H$25*$C263)*(1+'Summary&amp;Assumptions'!$J$29)^(AF$46-1))</f>
        <v>0</v>
      </c>
      <c r="AB263" s="588">
        <f>AND(AG$55&gt;0,SUM($E263:AA263)&lt;'Summary&amp;Assumptions'!$G$32*$B263,$D263&gt;='Summary&amp;Assumptions'!$D$17,AG$47&gt;=$D263,AG$47&lt;=EDATE($D263,'Summary&amp;Assumptions'!$G$32))*$B263+AND(AG$56&lt;'Summary&amp;Assumptions'!$J$31,AG$47&gt;=$FO263,AG$47&lt;=$FP263)*(('Summary&amp;Assumptions'!$H$25*$C263)*(1+'Summary&amp;Assumptions'!$J$29)^(AG$46-1))+AND(AG$56&lt;'Summary&amp;Assumptions'!$J$31,AG$47&gt;=$FQ263,AG$47&lt;=$FR263)*(('Summary&amp;Assumptions'!$H$25*$C263)*(1+'Summary&amp;Assumptions'!$J$29)^(AG$46-1))</f>
        <v>0</v>
      </c>
      <c r="AC263" s="588">
        <f>AND(AH$55&gt;0,SUM($E263:AB263)&lt;'Summary&amp;Assumptions'!$G$32*$B263,$D263&gt;='Summary&amp;Assumptions'!$D$17,AH$47&gt;=$D263,AH$47&lt;=EDATE($D263,'Summary&amp;Assumptions'!$G$32))*$B263+AND(AH$56&lt;'Summary&amp;Assumptions'!$J$31,AH$47&gt;=$FO263,AH$47&lt;=$FP263)*(('Summary&amp;Assumptions'!$H$25*$C263)*(1+'Summary&amp;Assumptions'!$J$29)^(AH$46-1))+AND(AH$56&lt;'Summary&amp;Assumptions'!$J$31,AH$47&gt;=$FQ263,AH$47&lt;=$FR263)*(('Summary&amp;Assumptions'!$H$25*$C263)*(1+'Summary&amp;Assumptions'!$J$29)^(AH$46-1))</f>
        <v>0</v>
      </c>
      <c r="AD263" s="588">
        <f>AND(AI$55&gt;0,SUM($E263:AC263)&lt;'Summary&amp;Assumptions'!$G$32*$B263,$D263&gt;='Summary&amp;Assumptions'!$D$17,AI$47&gt;=$D263,AI$47&lt;=EDATE($D263,'Summary&amp;Assumptions'!$G$32))*$B263+AND(AI$56&lt;'Summary&amp;Assumptions'!$J$31,AI$47&gt;=$FO263,AI$47&lt;=$FP263)*(('Summary&amp;Assumptions'!$H$25*$C263)*(1+'Summary&amp;Assumptions'!$J$29)^(AI$46-1))+AND(AI$56&lt;'Summary&amp;Assumptions'!$J$31,AI$47&gt;=$FQ263,AI$47&lt;=$FR263)*(('Summary&amp;Assumptions'!$H$25*$C263)*(1+'Summary&amp;Assumptions'!$J$29)^(AI$46-1))</f>
        <v>0</v>
      </c>
      <c r="AE263" s="588">
        <f>AND(AJ$55&gt;0,SUM($E263:AD263)&lt;'Summary&amp;Assumptions'!$G$32*$B263,$D263&gt;='Summary&amp;Assumptions'!$D$17,AJ$47&gt;=$D263,AJ$47&lt;=EDATE($D263,'Summary&amp;Assumptions'!$G$32))*$B263+AND(AJ$56&lt;'Summary&amp;Assumptions'!$J$31,AJ$47&gt;=$FO263,AJ$47&lt;=$FP263)*(('Summary&amp;Assumptions'!$H$25*$C263)*(1+'Summary&amp;Assumptions'!$J$29)^(AJ$46-1))+AND(AJ$56&lt;'Summary&amp;Assumptions'!$J$31,AJ$47&gt;=$FQ263,AJ$47&lt;=$FR263)*(('Summary&amp;Assumptions'!$H$25*$C263)*(1+'Summary&amp;Assumptions'!$J$29)^(AJ$46-1))</f>
        <v>0</v>
      </c>
      <c r="AF263" s="588">
        <f>AND(AK$55&gt;0,SUM($E263:AE263)&lt;'Summary&amp;Assumptions'!$G$32*$B263,$D263&gt;='Summary&amp;Assumptions'!$D$17,AK$47&gt;=$D263,AK$47&lt;=EDATE($D263,'Summary&amp;Assumptions'!$G$32))*$B263+AND(AK$56&lt;'Summary&amp;Assumptions'!$J$31,AK$47&gt;=$FO263,AK$47&lt;=$FP263)*(('Summary&amp;Assumptions'!$H$25*$C263)*(1+'Summary&amp;Assumptions'!$J$29)^(AK$46-1))+AND(AK$56&lt;'Summary&amp;Assumptions'!$J$31,AK$47&gt;=$FQ263,AK$47&lt;=$FR263)*(('Summary&amp;Assumptions'!$H$25*$C263)*(1+'Summary&amp;Assumptions'!$J$29)^(AK$46-1))</f>
        <v>0</v>
      </c>
      <c r="AG263" s="588">
        <f>AND(AL$55&gt;0,SUM($E263:AF263)&lt;'Summary&amp;Assumptions'!$G$32*$B263,$D263&gt;='Summary&amp;Assumptions'!$D$17,AL$47&gt;=$D263,AL$47&lt;=EDATE($D263,'Summary&amp;Assumptions'!$G$32))*$B263+AND(AL$56&lt;'Summary&amp;Assumptions'!$J$31,AL$47&gt;=$FO263,AL$47&lt;=$FP263)*(('Summary&amp;Assumptions'!$H$25*$C263)*(1+'Summary&amp;Assumptions'!$J$29)^(AL$46-1))+AND(AL$56&lt;'Summary&amp;Assumptions'!$J$31,AL$47&gt;=$FQ263,AL$47&lt;=$FR263)*(('Summary&amp;Assumptions'!$H$25*$C263)*(1+'Summary&amp;Assumptions'!$J$29)^(AL$46-1))</f>
        <v>0</v>
      </c>
      <c r="AH263" s="588">
        <f>AND(AM$55&gt;0,SUM($E263:AG263)&lt;'Summary&amp;Assumptions'!$G$32*$B263,$D263&gt;='Summary&amp;Assumptions'!$D$17,AM$47&gt;=$D263,AM$47&lt;=EDATE($D263,'Summary&amp;Assumptions'!$G$32))*$B263+AND(AM$56&lt;'Summary&amp;Assumptions'!$J$31,AM$47&gt;=$FO263,AM$47&lt;=$FP263)*(('Summary&amp;Assumptions'!$H$25*$C263)*(1+'Summary&amp;Assumptions'!$J$29)^(AM$46-1))+AND(AM$56&lt;'Summary&amp;Assumptions'!$J$31,AM$47&gt;=$FQ263,AM$47&lt;=$FR263)*(('Summary&amp;Assumptions'!$H$25*$C263)*(1+'Summary&amp;Assumptions'!$J$29)^(AM$46-1))</f>
        <v>0</v>
      </c>
      <c r="AI263" s="588">
        <f>AND(AN$55&gt;0,SUM($E263:AH263)&lt;'Summary&amp;Assumptions'!$G$32*$B263,$D263&gt;='Summary&amp;Assumptions'!$D$17,AN$47&gt;=$D263,AN$47&lt;=EDATE($D263,'Summary&amp;Assumptions'!$G$32))*$B263+AND(AN$56&lt;'Summary&amp;Assumptions'!$J$31,AN$47&gt;=$FO263,AN$47&lt;=$FP263)*(('Summary&amp;Assumptions'!$H$25*$C263)*(1+'Summary&amp;Assumptions'!$J$29)^(AN$46-1))+AND(AN$56&lt;'Summary&amp;Assumptions'!$J$31,AN$47&gt;=$FQ263,AN$47&lt;=$FR263)*(('Summary&amp;Assumptions'!$H$25*$C263)*(1+'Summary&amp;Assumptions'!$J$29)^(AN$46-1))</f>
        <v>0</v>
      </c>
      <c r="AJ263" s="588">
        <f>AND(AO$55&gt;0,SUM($E263:AI263)&lt;'Summary&amp;Assumptions'!$G$32*$B263,$D263&gt;='Summary&amp;Assumptions'!$D$17,AO$47&gt;=$D263,AO$47&lt;=EDATE($D263,'Summary&amp;Assumptions'!$G$32))*$B263+AND(AO$56&lt;'Summary&amp;Assumptions'!$J$31,AO$47&gt;=$FO263,AO$47&lt;=$FP263)*(('Summary&amp;Assumptions'!$H$25*$C263)*(1+'Summary&amp;Assumptions'!$J$29)^(AO$46-1))+AND(AO$56&lt;'Summary&amp;Assumptions'!$J$31,AO$47&gt;=$FQ263,AO$47&lt;=$FR263)*(('Summary&amp;Assumptions'!$H$25*$C263)*(1+'Summary&amp;Assumptions'!$J$29)^(AO$46-1))</f>
        <v>0</v>
      </c>
      <c r="AK263" s="588">
        <f>AND(AP$55&gt;0,SUM($E263:AJ263)&lt;'Summary&amp;Assumptions'!$G$32*$B263,$D263&gt;='Summary&amp;Assumptions'!$D$17,AP$47&gt;=$D263,AP$47&lt;=EDATE($D263,'Summary&amp;Assumptions'!$G$32))*$B263+AND(AP$56&lt;'Summary&amp;Assumptions'!$J$31,AP$47&gt;=$FO263,AP$47&lt;=$FP263)*(('Summary&amp;Assumptions'!$H$25*$C263)*(1+'Summary&amp;Assumptions'!$J$29)^(AP$46-1))+AND(AP$56&lt;'Summary&amp;Assumptions'!$J$31,AP$47&gt;=$FQ263,AP$47&lt;=$FR263)*(('Summary&amp;Assumptions'!$H$25*$C263)*(1+'Summary&amp;Assumptions'!$J$29)^(AP$46-1))</f>
        <v>0</v>
      </c>
      <c r="AL263" s="588">
        <f>AND(AQ$55&gt;0,SUM($E263:AK263)&lt;'Summary&amp;Assumptions'!$G$32*$B263,$D263&gt;='Summary&amp;Assumptions'!$D$17,AQ$47&gt;=$D263,AQ$47&lt;=EDATE($D263,'Summary&amp;Assumptions'!$G$32))*$B263+AND(AQ$56&lt;'Summary&amp;Assumptions'!$J$31,AQ$47&gt;=$FO263,AQ$47&lt;=$FP263)*(('Summary&amp;Assumptions'!$H$25*$C263)*(1+'Summary&amp;Assumptions'!$J$29)^(AQ$46-1))+AND(AQ$56&lt;'Summary&amp;Assumptions'!$J$31,AQ$47&gt;=$FQ263,AQ$47&lt;=$FR263)*(('Summary&amp;Assumptions'!$H$25*$C263)*(1+'Summary&amp;Assumptions'!$J$29)^(AQ$46-1))</f>
        <v>0</v>
      </c>
      <c r="AM263" s="588">
        <f>AND(AR$55&gt;0,SUM($E263:AL263)&lt;'Summary&amp;Assumptions'!$G$32*$B263,$D263&gt;='Summary&amp;Assumptions'!$D$17,AR$47&gt;=$D263,AR$47&lt;=EDATE($D263,'Summary&amp;Assumptions'!$G$32))*$B263+AND(AR$56&lt;'Summary&amp;Assumptions'!$J$31,AR$47&gt;=$FO263,AR$47&lt;=$FP263)*(('Summary&amp;Assumptions'!$H$25*$C263)*(1+'Summary&amp;Assumptions'!$J$29)^(AR$46-1))+AND(AR$56&lt;'Summary&amp;Assumptions'!$J$31,AR$47&gt;=$FQ263,AR$47&lt;=$FR263)*(('Summary&amp;Assumptions'!$H$25*$C263)*(1+'Summary&amp;Assumptions'!$J$29)^(AR$46-1))</f>
        <v>0</v>
      </c>
      <c r="AN263" s="588">
        <f>AND(AS$55&gt;0,SUM($E263:AM263)&lt;'Summary&amp;Assumptions'!$G$32*$B263,$D263&gt;='Summary&amp;Assumptions'!$D$17,AS$47&gt;=$D263,AS$47&lt;=EDATE($D263,'Summary&amp;Assumptions'!$G$32))*$B263+AND(AS$56&lt;'Summary&amp;Assumptions'!$J$31,AS$47&gt;=$FO263,AS$47&lt;=$FP263)*(('Summary&amp;Assumptions'!$H$25*$C263)*(1+'Summary&amp;Assumptions'!$J$29)^(AS$46-1))+AND(AS$56&lt;'Summary&amp;Assumptions'!$J$31,AS$47&gt;=$FQ263,AS$47&lt;=$FR263)*(('Summary&amp;Assumptions'!$H$25*$C263)*(1+'Summary&amp;Assumptions'!$J$29)^(AS$46-1))</f>
        <v>0</v>
      </c>
      <c r="AO263" s="588">
        <f>AND(AT$55&gt;0,SUM($E263:AN263)&lt;'Summary&amp;Assumptions'!$G$32*$B263,$D263&gt;='Summary&amp;Assumptions'!$D$17,AT$47&gt;=$D263,AT$47&lt;=EDATE($D263,'Summary&amp;Assumptions'!$G$32))*$B263+AND(AT$56&lt;'Summary&amp;Assumptions'!$J$31,AT$47&gt;=$FO263,AT$47&lt;=$FP263)*(('Summary&amp;Assumptions'!$H$25*$C263)*(1+'Summary&amp;Assumptions'!$J$29)^(AT$46-1))+AND(AT$56&lt;'Summary&amp;Assumptions'!$J$31,AT$47&gt;=$FQ263,AT$47&lt;=$FR263)*(('Summary&amp;Assumptions'!$H$25*$C263)*(1+'Summary&amp;Assumptions'!$J$29)^(AT$46-1))</f>
        <v>0</v>
      </c>
      <c r="AP263" s="588">
        <f>AND(AU$55&gt;0,SUM($E263:AO263)&lt;'Summary&amp;Assumptions'!$G$32*$B263,$D263&gt;='Summary&amp;Assumptions'!$D$17,AU$47&gt;=$D263,AU$47&lt;=EDATE($D263,'Summary&amp;Assumptions'!$G$32))*$B263+AND(AU$56&lt;'Summary&amp;Assumptions'!$J$31,AU$47&gt;=$FO263,AU$47&lt;=$FP263)*(('Summary&amp;Assumptions'!$H$25*$C263)*(1+'Summary&amp;Assumptions'!$J$29)^(AU$46-1))+AND(AU$56&lt;'Summary&amp;Assumptions'!$J$31,AU$47&gt;=$FQ263,AU$47&lt;=$FR263)*(('Summary&amp;Assumptions'!$H$25*$C263)*(1+'Summary&amp;Assumptions'!$J$29)^(AU$46-1))</f>
        <v>0</v>
      </c>
      <c r="AQ263" s="588">
        <f>AND(AV$55&gt;0,SUM($E263:AP263)&lt;'Summary&amp;Assumptions'!$G$32*$B263,$D263&gt;='Summary&amp;Assumptions'!$D$17,AV$47&gt;=$D263,AV$47&lt;=EDATE($D263,'Summary&amp;Assumptions'!$G$32))*$B263+AND(AV$56&lt;'Summary&amp;Assumptions'!$J$31,AV$47&gt;=$FO263,AV$47&lt;=$FP263)*(('Summary&amp;Assumptions'!$H$25*$C263)*(1+'Summary&amp;Assumptions'!$J$29)^(AV$46-1))+AND(AV$56&lt;'Summary&amp;Assumptions'!$J$31,AV$47&gt;=$FQ263,AV$47&lt;=$FR263)*(('Summary&amp;Assumptions'!$H$25*$C263)*(1+'Summary&amp;Assumptions'!$J$29)^(AV$46-1))</f>
        <v>0</v>
      </c>
      <c r="AR263" s="588">
        <f>AND(AW$55&gt;0,SUM($E263:AQ263)&lt;'Summary&amp;Assumptions'!$G$32*$B263,$D263&gt;='Summary&amp;Assumptions'!$D$17,AW$47&gt;=$D263,AW$47&lt;=EDATE($D263,'Summary&amp;Assumptions'!$G$32))*$B263+AND(AW$56&lt;'Summary&amp;Assumptions'!$J$31,AW$47&gt;=$FO263,AW$47&lt;=$FP263)*(('Summary&amp;Assumptions'!$H$25*$C263)*(1+'Summary&amp;Assumptions'!$J$29)^(AW$46-1))+AND(AW$56&lt;'Summary&amp;Assumptions'!$J$31,AW$47&gt;=$FQ263,AW$47&lt;=$FR263)*(('Summary&amp;Assumptions'!$H$25*$C263)*(1+'Summary&amp;Assumptions'!$J$29)^(AW$46-1))</f>
        <v>0</v>
      </c>
      <c r="AS263" s="588">
        <f>AND(AX$55&gt;0,SUM($E263:AR263)&lt;'Summary&amp;Assumptions'!$G$32*$B263,$D263&gt;='Summary&amp;Assumptions'!$D$17,AX$47&gt;=$D263,AX$47&lt;=EDATE($D263,'Summary&amp;Assumptions'!$G$32))*$B263+AND(AX$56&lt;'Summary&amp;Assumptions'!$J$31,AX$47&gt;=$FO263,AX$47&lt;=$FP263)*(('Summary&amp;Assumptions'!$H$25*$C263)*(1+'Summary&amp;Assumptions'!$J$29)^(AX$46-1))+AND(AX$56&lt;'Summary&amp;Assumptions'!$J$31,AX$47&gt;=$FQ263,AX$47&lt;=$FR263)*(('Summary&amp;Assumptions'!$H$25*$C263)*(1+'Summary&amp;Assumptions'!$J$29)^(AX$46-1))</f>
        <v>0</v>
      </c>
      <c r="AT263" s="588">
        <f>AND(AY$55&gt;0,SUM($E263:AS263)&lt;'Summary&amp;Assumptions'!$G$32*$B263,$D263&gt;='Summary&amp;Assumptions'!$D$17,AY$47&gt;=$D263,AY$47&lt;=EDATE($D263,'Summary&amp;Assumptions'!$G$32))*$B263+AND(AY$56&lt;'Summary&amp;Assumptions'!$J$31,AY$47&gt;=$FO263,AY$47&lt;=$FP263)*(('Summary&amp;Assumptions'!$H$25*$C263)*(1+'Summary&amp;Assumptions'!$J$29)^(AY$46-1))+AND(AY$56&lt;'Summary&amp;Assumptions'!$J$31,AY$47&gt;=$FQ263,AY$47&lt;=$FR263)*(('Summary&amp;Assumptions'!$H$25*$C263)*(1+'Summary&amp;Assumptions'!$J$29)^(AY$46-1))</f>
        <v>0</v>
      </c>
      <c r="AU263" s="588">
        <f>AND(AZ$55&gt;0,SUM($E263:AT263)&lt;'Summary&amp;Assumptions'!$G$32*$B263,$D263&gt;='Summary&amp;Assumptions'!$D$17,AZ$47&gt;=$D263,AZ$47&lt;=EDATE($D263,'Summary&amp;Assumptions'!$G$32))*$B263+AND(AZ$56&lt;'Summary&amp;Assumptions'!$J$31,AZ$47&gt;=$FO263,AZ$47&lt;=$FP263)*(('Summary&amp;Assumptions'!$H$25*$C263)*(1+'Summary&amp;Assumptions'!$J$29)^(AZ$46-1))+AND(AZ$56&lt;'Summary&amp;Assumptions'!$J$31,AZ$47&gt;=$FQ263,AZ$47&lt;=$FR263)*(('Summary&amp;Assumptions'!$H$25*$C263)*(1+'Summary&amp;Assumptions'!$J$29)^(AZ$46-1))</f>
        <v>0</v>
      </c>
      <c r="AV263" s="588">
        <f>AND(BA$55&gt;0,SUM($E263:AU263)&lt;'Summary&amp;Assumptions'!$G$32*$B263,$D263&gt;='Summary&amp;Assumptions'!$D$17,BA$47&gt;=$D263,BA$47&lt;=EDATE($D263,'Summary&amp;Assumptions'!$G$32))*$B263+AND(BA$56&lt;'Summary&amp;Assumptions'!$J$31,BA$47&gt;=$FO263,BA$47&lt;=$FP263)*(('Summary&amp;Assumptions'!$H$25*$C263)*(1+'Summary&amp;Assumptions'!$J$29)^(BA$46-1))+AND(BA$56&lt;'Summary&amp;Assumptions'!$J$31,BA$47&gt;=$FQ263,BA$47&lt;=$FR263)*(('Summary&amp;Assumptions'!$H$25*$C263)*(1+'Summary&amp;Assumptions'!$J$29)^(BA$46-1))</f>
        <v>0</v>
      </c>
      <c r="AW263" s="588">
        <f>AND(BB$55&gt;0,SUM($E263:AV263)&lt;'Summary&amp;Assumptions'!$G$32*$B263,$D263&gt;='Summary&amp;Assumptions'!$D$17,BB$47&gt;=$D263,BB$47&lt;=EDATE($D263,'Summary&amp;Assumptions'!$G$32))*$B263+AND(BB$56&lt;'Summary&amp;Assumptions'!$J$31,BB$47&gt;=$FO263,BB$47&lt;=$FP263)*(('Summary&amp;Assumptions'!$H$25*$C263)*(1+'Summary&amp;Assumptions'!$J$29)^(BB$46-1))+AND(BB$56&lt;'Summary&amp;Assumptions'!$J$31,BB$47&gt;=$FQ263,BB$47&lt;=$FR263)*(('Summary&amp;Assumptions'!$H$25*$C263)*(1+'Summary&amp;Assumptions'!$J$29)^(BB$46-1))</f>
        <v>0</v>
      </c>
      <c r="AX263" s="588">
        <f>AND(BC$55&gt;0,SUM($E263:AW263)&lt;'Summary&amp;Assumptions'!$G$32*$B263,$D263&gt;='Summary&amp;Assumptions'!$D$17,BC$47&gt;=$D263,BC$47&lt;=EDATE($D263,'Summary&amp;Assumptions'!$G$32))*$B263+AND(BC$56&lt;'Summary&amp;Assumptions'!$J$31,BC$47&gt;=$FO263,BC$47&lt;=$FP263)*(('Summary&amp;Assumptions'!$H$25*$C263)*(1+'Summary&amp;Assumptions'!$J$29)^(BC$46-1))+AND(BC$56&lt;'Summary&amp;Assumptions'!$J$31,BC$47&gt;=$FQ263,BC$47&lt;=$FR263)*(('Summary&amp;Assumptions'!$H$25*$C263)*(1+'Summary&amp;Assumptions'!$J$29)^(BC$46-1))</f>
        <v>0</v>
      </c>
      <c r="AY263" s="588">
        <f>AND(BD$55&gt;0,SUM($E263:AX263)&lt;'Summary&amp;Assumptions'!$G$32*$B263,$D263&gt;='Summary&amp;Assumptions'!$D$17,BD$47&gt;=$D263,BD$47&lt;=EDATE($D263,'Summary&amp;Assumptions'!$G$32))*$B263+AND(BD$56&lt;'Summary&amp;Assumptions'!$J$31,BD$47&gt;=$FO263,BD$47&lt;=$FP263)*(('Summary&amp;Assumptions'!$H$25*$C263)*(1+'Summary&amp;Assumptions'!$J$29)^(BD$46-1))+AND(BD$56&lt;'Summary&amp;Assumptions'!$J$31,BD$47&gt;=$FQ263,BD$47&lt;=$FR263)*(('Summary&amp;Assumptions'!$H$25*$C263)*(1+'Summary&amp;Assumptions'!$J$29)^(BD$46-1))</f>
        <v>0</v>
      </c>
      <c r="AZ263" s="588">
        <f>AND(BE$55&gt;0,SUM($E263:AY263)&lt;'Summary&amp;Assumptions'!$G$32*$B263,$D263&gt;='Summary&amp;Assumptions'!$D$17,BE$47&gt;=$D263,BE$47&lt;=EDATE($D263,'Summary&amp;Assumptions'!$G$32))*$B263+AND(BE$56&lt;'Summary&amp;Assumptions'!$J$31,BE$47&gt;=$FO263,BE$47&lt;=$FP263)*(('Summary&amp;Assumptions'!$H$25*$C263)*(1+'Summary&amp;Assumptions'!$J$29)^(BE$46-1))+AND(BE$56&lt;'Summary&amp;Assumptions'!$J$31,BE$47&gt;=$FQ263,BE$47&lt;=$FR263)*(('Summary&amp;Assumptions'!$H$25*$C263)*(1+'Summary&amp;Assumptions'!$J$29)^(BE$46-1))</f>
        <v>0</v>
      </c>
      <c r="BA263" s="588">
        <f>AND(BF$55&gt;0,SUM($E263:AZ263)&lt;'Summary&amp;Assumptions'!$G$32*$B263,$D263&gt;='Summary&amp;Assumptions'!$D$17,BF$47&gt;=$D263,BF$47&lt;=EDATE($D263,'Summary&amp;Assumptions'!$G$32))*$B263+AND(BF$56&lt;'Summary&amp;Assumptions'!$J$31,BF$47&gt;=$FO263,BF$47&lt;=$FP263)*(('Summary&amp;Assumptions'!$H$25*$C263)*(1+'Summary&amp;Assumptions'!$J$29)^(BF$46-1))+AND(BF$56&lt;'Summary&amp;Assumptions'!$J$31,BF$47&gt;=$FQ263,BF$47&lt;=$FR263)*(('Summary&amp;Assumptions'!$H$25*$C263)*(1+'Summary&amp;Assumptions'!$J$29)^(BF$46-1))</f>
        <v>0</v>
      </c>
      <c r="BB263" s="588">
        <f>AND(BG$55&gt;0,SUM($E263:BA263)&lt;'Summary&amp;Assumptions'!$G$32*$B263,$D263&gt;='Summary&amp;Assumptions'!$D$17,BG$47&gt;=$D263,BG$47&lt;=EDATE($D263,'Summary&amp;Assumptions'!$G$32))*$B263+AND(BG$56&lt;'Summary&amp;Assumptions'!$J$31,BG$47&gt;=$FO263,BG$47&lt;=$FP263)*(('Summary&amp;Assumptions'!$H$25*$C263)*(1+'Summary&amp;Assumptions'!$J$29)^(BG$46-1))+AND(BG$56&lt;'Summary&amp;Assumptions'!$J$31,BG$47&gt;=$FQ263,BG$47&lt;=$FR263)*(('Summary&amp;Assumptions'!$H$25*$C263)*(1+'Summary&amp;Assumptions'!$J$29)^(BG$46-1))</f>
        <v>0</v>
      </c>
      <c r="BC263" s="588">
        <f>AND(BH$55&gt;0,SUM($E263:BB263)&lt;'Summary&amp;Assumptions'!$G$32*$B263,$D263&gt;='Summary&amp;Assumptions'!$D$17,BH$47&gt;=$D263,BH$47&lt;=EDATE($D263,'Summary&amp;Assumptions'!$G$32))*$B263+AND(BH$56&lt;'Summary&amp;Assumptions'!$J$31,BH$47&gt;=$FO263,BH$47&lt;=$FP263)*(('Summary&amp;Assumptions'!$H$25*$C263)*(1+'Summary&amp;Assumptions'!$J$29)^(BH$46-1))+AND(BH$56&lt;'Summary&amp;Assumptions'!$J$31,BH$47&gt;=$FQ263,BH$47&lt;=$FR263)*(('Summary&amp;Assumptions'!$H$25*$C263)*(1+'Summary&amp;Assumptions'!$J$29)^(BH$46-1))</f>
        <v>0</v>
      </c>
      <c r="BD263" s="588">
        <f>AND(BI$55&gt;0,SUM($E263:BC263)&lt;'Summary&amp;Assumptions'!$G$32*$B263,$D263&gt;='Summary&amp;Assumptions'!$D$17,BI$47&gt;=$D263,BI$47&lt;=EDATE($D263,'Summary&amp;Assumptions'!$G$32))*$B263+AND(BI$56&lt;'Summary&amp;Assumptions'!$J$31,BI$47&gt;=$FO263,BI$47&lt;=$FP263)*(('Summary&amp;Assumptions'!$H$25*$C263)*(1+'Summary&amp;Assumptions'!$J$29)^(BI$46-1))+AND(BI$56&lt;'Summary&amp;Assumptions'!$J$31,BI$47&gt;=$FQ263,BI$47&lt;=$FR263)*(('Summary&amp;Assumptions'!$H$25*$C263)*(1+'Summary&amp;Assumptions'!$J$29)^(BI$46-1))</f>
        <v>0</v>
      </c>
      <c r="BE263" s="588">
        <f>AND(BJ$55&gt;0,SUM($E263:BD263)&lt;'Summary&amp;Assumptions'!$G$32*$B263,$D263&gt;='Summary&amp;Assumptions'!$D$17,BJ$47&gt;=$D263,BJ$47&lt;=EDATE($D263,'Summary&amp;Assumptions'!$G$32))*$B263+AND(BJ$56&lt;'Summary&amp;Assumptions'!$J$31,BJ$47&gt;=$FO263,BJ$47&lt;=$FP263)*(('Summary&amp;Assumptions'!$H$25*$C263)*(1+'Summary&amp;Assumptions'!$J$29)^(BJ$46-1))+AND(BJ$56&lt;'Summary&amp;Assumptions'!$J$31,BJ$47&gt;=$FQ263,BJ$47&lt;=$FR263)*(('Summary&amp;Assumptions'!$H$25*$C263)*(1+'Summary&amp;Assumptions'!$J$29)^(BJ$46-1))</f>
        <v>0</v>
      </c>
      <c r="BF263" s="588">
        <f>AND(BK$55&gt;0,SUM($E263:BE263)&lt;'Summary&amp;Assumptions'!$G$32*$B263,$D263&gt;='Summary&amp;Assumptions'!$D$17,BK$47&gt;=$D263,BK$47&lt;=EDATE($D263,'Summary&amp;Assumptions'!$G$32))*$B263+AND(BK$56&lt;'Summary&amp;Assumptions'!$J$31,BK$47&gt;=$FO263,BK$47&lt;=$FP263)*(('Summary&amp;Assumptions'!$H$25*$C263)*(1+'Summary&amp;Assumptions'!$J$29)^(BK$46-1))+AND(BK$56&lt;'Summary&amp;Assumptions'!$J$31,BK$47&gt;=$FQ263,BK$47&lt;=$FR263)*(('Summary&amp;Assumptions'!$H$25*$C263)*(1+'Summary&amp;Assumptions'!$J$29)^(BK$46-1))</f>
        <v>0</v>
      </c>
      <c r="BG263" s="588">
        <f>AND(BL$55&gt;0,SUM($E263:BF263)&lt;'Summary&amp;Assumptions'!$G$32*$B263,$D263&gt;='Summary&amp;Assumptions'!$D$17,BL$47&gt;=$D263,BL$47&lt;=EDATE($D263,'Summary&amp;Assumptions'!$G$32))*$B263+AND(BL$56&lt;'Summary&amp;Assumptions'!$J$31,BL$47&gt;=$FO263,BL$47&lt;=$FP263)*(('Summary&amp;Assumptions'!$H$25*$C263)*(1+'Summary&amp;Assumptions'!$J$29)^(BL$46-1))+AND(BL$56&lt;'Summary&amp;Assumptions'!$J$31,BL$47&gt;=$FQ263,BL$47&lt;=$FR263)*(('Summary&amp;Assumptions'!$H$25*$C263)*(1+'Summary&amp;Assumptions'!$J$29)^(BL$46-1))</f>
        <v>0</v>
      </c>
      <c r="BH263" s="588">
        <f>AND(BM$55&gt;0,SUM($E263:BG263)&lt;'Summary&amp;Assumptions'!$G$32*$B263,$D263&gt;='Summary&amp;Assumptions'!$D$17,BM$47&gt;=$D263,BM$47&lt;=EDATE($D263,'Summary&amp;Assumptions'!$G$32))*$B263+AND(BM$56&lt;'Summary&amp;Assumptions'!$J$31,BM$47&gt;=$FO263,BM$47&lt;=$FP263)*(('Summary&amp;Assumptions'!$H$25*$C263)*(1+'Summary&amp;Assumptions'!$J$29)^(BM$46-1))+AND(BM$56&lt;'Summary&amp;Assumptions'!$J$31,BM$47&gt;=$FQ263,BM$47&lt;=$FR263)*(('Summary&amp;Assumptions'!$H$25*$C263)*(1+'Summary&amp;Assumptions'!$J$29)^(BM$46-1))</f>
        <v>0</v>
      </c>
      <c r="BI263" s="588">
        <f>AND(BN$55&gt;0,SUM($E263:BH263)&lt;'Summary&amp;Assumptions'!$G$32*$B263,$D263&gt;='Summary&amp;Assumptions'!$D$17,BN$47&gt;=$D263,BN$47&lt;=EDATE($D263,'Summary&amp;Assumptions'!$G$32))*$B263+AND(BN$56&lt;'Summary&amp;Assumptions'!$J$31,BN$47&gt;=$FO263,BN$47&lt;=$FP263)*(('Summary&amp;Assumptions'!$H$25*$C263)*(1+'Summary&amp;Assumptions'!$J$29)^(BN$46-1))+AND(BN$56&lt;'Summary&amp;Assumptions'!$J$31,BN$47&gt;=$FQ263,BN$47&lt;=$FR263)*(('Summary&amp;Assumptions'!$H$25*$C263)*(1+'Summary&amp;Assumptions'!$J$29)^(BN$46-1))</f>
        <v>0</v>
      </c>
      <c r="BJ263" s="588">
        <f>AND(BO$55&gt;0,SUM($E263:BI263)&lt;'Summary&amp;Assumptions'!$G$32*$B263,$D263&gt;='Summary&amp;Assumptions'!$D$17,BO$47&gt;=$D263,BO$47&lt;=EDATE($D263,'Summary&amp;Assumptions'!$G$32))*$B263+AND(BO$56&lt;'Summary&amp;Assumptions'!$J$31,BO$47&gt;=$FO263,BO$47&lt;=$FP263)*(('Summary&amp;Assumptions'!$H$25*$C263)*(1+'Summary&amp;Assumptions'!$J$29)^(BO$46-1))+AND(BO$56&lt;'Summary&amp;Assumptions'!$J$31,BO$47&gt;=$FQ263,BO$47&lt;=$FR263)*(('Summary&amp;Assumptions'!$H$25*$C263)*(1+'Summary&amp;Assumptions'!$J$29)^(BO$46-1))</f>
        <v>0</v>
      </c>
      <c r="BK263" s="588">
        <f>AND(BP$55&gt;0,SUM($E263:BJ263)&lt;'Summary&amp;Assumptions'!$G$32*$B263,$D263&gt;='Summary&amp;Assumptions'!$D$17,BP$47&gt;=$D263,BP$47&lt;=EDATE($D263,'Summary&amp;Assumptions'!$G$32))*$B263+AND(BP$56&lt;'Summary&amp;Assumptions'!$J$31,BP$47&gt;=$FO263,BP$47&lt;=$FP263)*(('Summary&amp;Assumptions'!$H$25*$C263)*(1+'Summary&amp;Assumptions'!$J$29)^(BP$46-1))+AND(BP$56&lt;'Summary&amp;Assumptions'!$J$31,BP$47&gt;=$FQ263,BP$47&lt;=$FR263)*(('Summary&amp;Assumptions'!$H$25*$C263)*(1+'Summary&amp;Assumptions'!$J$29)^(BP$46-1))</f>
        <v>0</v>
      </c>
      <c r="BL263" s="588">
        <f>AND(BQ$55&gt;0,SUM($E263:BK263)&lt;'Summary&amp;Assumptions'!$G$32*$B263,$D263&gt;='Summary&amp;Assumptions'!$D$17,BQ$47&gt;=$D263,BQ$47&lt;=EDATE($D263,'Summary&amp;Assumptions'!$G$32))*$B263+AND(BQ$56&lt;'Summary&amp;Assumptions'!$J$31,BQ$47&gt;=$FO263,BQ$47&lt;=$FP263)*(('Summary&amp;Assumptions'!$H$25*$C263)*(1+'Summary&amp;Assumptions'!$J$29)^(BQ$46-1))+AND(BQ$56&lt;'Summary&amp;Assumptions'!$J$31,BQ$47&gt;=$FQ263,BQ$47&lt;=$FR263)*(('Summary&amp;Assumptions'!$H$25*$C263)*(1+'Summary&amp;Assumptions'!$J$29)^(BQ$46-1))</f>
        <v>0</v>
      </c>
      <c r="BM263" s="588">
        <f>AND(BR$55&gt;0,SUM($E263:BL263)&lt;'Summary&amp;Assumptions'!$G$32*$B263,$D263&gt;='Summary&amp;Assumptions'!$D$17,BR$47&gt;=$D263,BR$47&lt;=EDATE($D263,'Summary&amp;Assumptions'!$G$32))*$B263+AND(BR$56&lt;'Summary&amp;Assumptions'!$J$31,BR$47&gt;=$FO263,BR$47&lt;=$FP263)*(('Summary&amp;Assumptions'!$H$25*$C263)*(1+'Summary&amp;Assumptions'!$J$29)^(BR$46-1))+AND(BR$56&lt;'Summary&amp;Assumptions'!$J$31,BR$47&gt;=$FQ263,BR$47&lt;=$FR263)*(('Summary&amp;Assumptions'!$H$25*$C263)*(1+'Summary&amp;Assumptions'!$J$29)^(BR$46-1))</f>
        <v>0</v>
      </c>
      <c r="BN263" s="588">
        <f>AND(BS$55&gt;0,SUM($E263:BM263)&lt;'Summary&amp;Assumptions'!$G$32*$B263,$D263&gt;='Summary&amp;Assumptions'!$D$17,BS$47&gt;=$D263,BS$47&lt;=EDATE($D263,'Summary&amp;Assumptions'!$G$32))*$B263+AND(BS$56&lt;'Summary&amp;Assumptions'!$J$31,BS$47&gt;=$FO263,BS$47&lt;=$FP263)*(('Summary&amp;Assumptions'!$H$25*$C263)*(1+'Summary&amp;Assumptions'!$J$29)^(BS$46-1))+AND(BS$56&lt;'Summary&amp;Assumptions'!$J$31,BS$47&gt;=$FQ263,BS$47&lt;=$FR263)*(('Summary&amp;Assumptions'!$H$25*$C263)*(1+'Summary&amp;Assumptions'!$J$29)^(BS$46-1))</f>
        <v>0</v>
      </c>
      <c r="BO263" s="588">
        <f>AND(BT$55&gt;0,SUM($E263:BN263)&lt;'Summary&amp;Assumptions'!$G$32*$B263,$D263&gt;='Summary&amp;Assumptions'!$D$17,BT$47&gt;=$D263,BT$47&lt;=EDATE($D263,'Summary&amp;Assumptions'!$G$32))*$B263+AND(BT$56&lt;'Summary&amp;Assumptions'!$J$31,BT$47&gt;=$FO263,BT$47&lt;=$FP263)*(('Summary&amp;Assumptions'!$H$25*$C263)*(1+'Summary&amp;Assumptions'!$J$29)^(BT$46-1))+AND(BT$56&lt;'Summary&amp;Assumptions'!$J$31,BT$47&gt;=$FQ263,BT$47&lt;=$FR263)*(('Summary&amp;Assumptions'!$H$25*$C263)*(1+'Summary&amp;Assumptions'!$J$29)^(BT$46-1))</f>
        <v>0</v>
      </c>
      <c r="BP263" s="588">
        <f>AND(BU$55&gt;0,SUM($E263:BO263)&lt;'Summary&amp;Assumptions'!$G$32*$B263,$D263&gt;='Summary&amp;Assumptions'!$D$17,BU$47&gt;=$D263,BU$47&lt;=EDATE($D263,'Summary&amp;Assumptions'!$G$32))*$B263+AND(BU$56&lt;'Summary&amp;Assumptions'!$J$31,BU$47&gt;=$FO263,BU$47&lt;=$FP263)*(('Summary&amp;Assumptions'!$H$25*$C263)*(1+'Summary&amp;Assumptions'!$J$29)^(BU$46-1))+AND(BU$56&lt;'Summary&amp;Assumptions'!$J$31,BU$47&gt;=$FQ263,BU$47&lt;=$FR263)*(('Summary&amp;Assumptions'!$H$25*$C263)*(1+'Summary&amp;Assumptions'!$J$29)^(BU$46-1))</f>
        <v>0</v>
      </c>
      <c r="BQ263" s="588">
        <f>AND(BV$55&gt;0,SUM($E263:BP263)&lt;'Summary&amp;Assumptions'!$G$32*$B263,$D263&gt;='Summary&amp;Assumptions'!$D$17,BV$47&gt;=$D263,BV$47&lt;=EDATE($D263,'Summary&amp;Assumptions'!$G$32))*$B263+AND(BV$56&lt;'Summary&amp;Assumptions'!$J$31,BV$47&gt;=$FO263,BV$47&lt;=$FP263)*(('Summary&amp;Assumptions'!$H$25*$C263)*(1+'Summary&amp;Assumptions'!$J$29)^(BV$46-1))+AND(BV$56&lt;'Summary&amp;Assumptions'!$J$31,BV$47&gt;=$FQ263,BV$47&lt;=$FR263)*(('Summary&amp;Assumptions'!$H$25*$C263)*(1+'Summary&amp;Assumptions'!$J$29)^(BV$46-1))</f>
        <v>0</v>
      </c>
      <c r="BR263" s="588">
        <f>AND(BW$55&gt;0,SUM($E263:BQ263)&lt;'Summary&amp;Assumptions'!$G$32*$B263,$D263&gt;='Summary&amp;Assumptions'!$D$17,BW$47&gt;=$D263,BW$47&lt;=EDATE($D263,'Summary&amp;Assumptions'!$G$32))*$B263+AND(BW$56&lt;'Summary&amp;Assumptions'!$J$31,BW$47&gt;=$FO263,BW$47&lt;=$FP263)*(('Summary&amp;Assumptions'!$H$25*$C263)*(1+'Summary&amp;Assumptions'!$J$29)^(BW$46-1))+AND(BW$56&lt;'Summary&amp;Assumptions'!$J$31,BW$47&gt;=$FQ263,BW$47&lt;=$FR263)*(('Summary&amp;Assumptions'!$H$25*$C263)*(1+'Summary&amp;Assumptions'!$J$29)^(BW$46-1))</f>
        <v>0</v>
      </c>
      <c r="BS263" s="588">
        <f>AND(BX$55&gt;0,SUM($E263:BR263)&lt;'Summary&amp;Assumptions'!$G$32*$B263,$D263&gt;='Summary&amp;Assumptions'!$D$17,BX$47&gt;=$D263,BX$47&lt;=EDATE($D263,'Summary&amp;Assumptions'!$G$32))*$B263+AND(BX$56&lt;'Summary&amp;Assumptions'!$J$31,BX$47&gt;=$FO263,BX$47&lt;=$FP263)*(('Summary&amp;Assumptions'!$H$25*$C263)*(1+'Summary&amp;Assumptions'!$J$29)^(BX$46-1))+AND(BX$56&lt;'Summary&amp;Assumptions'!$J$31,BX$47&gt;=$FQ263,BX$47&lt;=$FR263)*(('Summary&amp;Assumptions'!$H$25*$C263)*(1+'Summary&amp;Assumptions'!$J$29)^(BX$46-1))</f>
        <v>0</v>
      </c>
      <c r="BT263" s="588">
        <f>AND(BY$55&gt;0,SUM($E263:BS263)&lt;'Summary&amp;Assumptions'!$G$32*$B263,$D263&gt;='Summary&amp;Assumptions'!$D$17,BY$47&gt;=$D263,BY$47&lt;=EDATE($D263,'Summary&amp;Assumptions'!$G$32))*$B263+AND(BY$56&lt;'Summary&amp;Assumptions'!$J$31,BY$47&gt;=$FO263,BY$47&lt;=$FP263)*(('Summary&amp;Assumptions'!$H$25*$C263)*(1+'Summary&amp;Assumptions'!$J$29)^(BY$46-1))+AND(BY$56&lt;'Summary&amp;Assumptions'!$J$31,BY$47&gt;=$FQ263,BY$47&lt;=$FR263)*(('Summary&amp;Assumptions'!$H$25*$C263)*(1+'Summary&amp;Assumptions'!$J$29)^(BY$46-1))</f>
        <v>0</v>
      </c>
      <c r="BU263" s="588">
        <f>AND(BZ$55&gt;0,SUM($E263:BT263)&lt;'Summary&amp;Assumptions'!$G$32*$B263,$D263&gt;='Summary&amp;Assumptions'!$D$17,BZ$47&gt;=$D263,BZ$47&lt;=EDATE($D263,'Summary&amp;Assumptions'!$G$32))*$B263+AND(BZ$56&lt;'Summary&amp;Assumptions'!$J$31,BZ$47&gt;=$FO263,BZ$47&lt;=$FP263)*(('Summary&amp;Assumptions'!$H$25*$C263)*(1+'Summary&amp;Assumptions'!$J$29)^(BZ$46-1))+AND(BZ$56&lt;'Summary&amp;Assumptions'!$J$31,BZ$47&gt;=$FQ263,BZ$47&lt;=$FR263)*(('Summary&amp;Assumptions'!$H$25*$C263)*(1+'Summary&amp;Assumptions'!$J$29)^(BZ$46-1))</f>
        <v>0</v>
      </c>
      <c r="BV263" s="588">
        <f>AND(CA$55&gt;0,SUM($E263:BU263)&lt;'Summary&amp;Assumptions'!$G$32*$B263,$D263&gt;='Summary&amp;Assumptions'!$D$17,CA$47&gt;=$D263,CA$47&lt;=EDATE($D263,'Summary&amp;Assumptions'!$G$32))*$B263+AND(CA$56&lt;'Summary&amp;Assumptions'!$J$31,CA$47&gt;=$FO263,CA$47&lt;=$FP263)*(('Summary&amp;Assumptions'!$H$25*$C263)*(1+'Summary&amp;Assumptions'!$J$29)^(CA$46-1))+AND(CA$56&lt;'Summary&amp;Assumptions'!$J$31,CA$47&gt;=$FQ263,CA$47&lt;=$FR263)*(('Summary&amp;Assumptions'!$H$25*$C263)*(1+'Summary&amp;Assumptions'!$J$29)^(CA$46-1))</f>
        <v>0</v>
      </c>
      <c r="BW263" s="588">
        <f>AND(CB$55&gt;0,SUM($E263:BV263)&lt;'Summary&amp;Assumptions'!$G$32*$B263,$D263&gt;='Summary&amp;Assumptions'!$D$17,CB$47&gt;=$D263,CB$47&lt;=EDATE($D263,'Summary&amp;Assumptions'!$G$32))*$B263+AND(CB$56&lt;'Summary&amp;Assumptions'!$J$31,CB$47&gt;=$FO263,CB$47&lt;=$FP263)*(('Summary&amp;Assumptions'!$H$25*$C263)*(1+'Summary&amp;Assumptions'!$J$29)^(CB$46-1))+AND(CB$56&lt;'Summary&amp;Assumptions'!$J$31,CB$47&gt;=$FQ263,CB$47&lt;=$FR263)*(('Summary&amp;Assumptions'!$H$25*$C263)*(1+'Summary&amp;Assumptions'!$J$29)^(CB$46-1))</f>
        <v>0</v>
      </c>
      <c r="BX263" s="588">
        <f>AND(CC$55&gt;0,SUM($E263:BW263)&lt;'Summary&amp;Assumptions'!$G$32*$B263,$D263&gt;='Summary&amp;Assumptions'!$D$17,CC$47&gt;=$D263,CC$47&lt;=EDATE($D263,'Summary&amp;Assumptions'!$G$32))*$B263+AND(CC$56&lt;'Summary&amp;Assumptions'!$J$31,CC$47&gt;=$FO263,CC$47&lt;=$FP263)*(('Summary&amp;Assumptions'!$H$25*$C263)*(1+'Summary&amp;Assumptions'!$J$29)^(CC$46-1))+AND(CC$56&lt;'Summary&amp;Assumptions'!$J$31,CC$47&gt;=$FQ263,CC$47&lt;=$FR263)*(('Summary&amp;Assumptions'!$H$25*$C263)*(1+'Summary&amp;Assumptions'!$J$29)^(CC$46-1))</f>
        <v>0</v>
      </c>
      <c r="BY263" s="588">
        <f>AND(CD$55&gt;0,SUM($E263:BX263)&lt;'Summary&amp;Assumptions'!$G$32*$B263,$D263&gt;='Summary&amp;Assumptions'!$D$17,CD$47&gt;=$D263,CD$47&lt;=EDATE($D263,'Summary&amp;Assumptions'!$G$32))*$B263+AND(CD$56&lt;'Summary&amp;Assumptions'!$J$31,CD$47&gt;=$FO263,CD$47&lt;=$FP263)*(('Summary&amp;Assumptions'!$H$25*$C263)*(1+'Summary&amp;Assumptions'!$J$29)^(CD$46-1))+AND(CD$56&lt;'Summary&amp;Assumptions'!$J$31,CD$47&gt;=$FQ263,CD$47&lt;=$FR263)*(('Summary&amp;Assumptions'!$H$25*$C263)*(1+'Summary&amp;Assumptions'!$J$29)^(CD$46-1))</f>
        <v>0</v>
      </c>
      <c r="BZ263" s="588">
        <f>AND(CE$55&gt;0,SUM($E263:BY263)&lt;'Summary&amp;Assumptions'!$G$32*$B263,$D263&gt;='Summary&amp;Assumptions'!$D$17,CE$47&gt;=$D263,CE$47&lt;=EDATE($D263,'Summary&amp;Assumptions'!$G$32))*$B263+AND(CE$56&lt;'Summary&amp;Assumptions'!$J$31,CE$47&gt;=$FO263,CE$47&lt;=$FP263)*(('Summary&amp;Assumptions'!$H$25*$C263)*(1+'Summary&amp;Assumptions'!$J$29)^(CE$46-1))+AND(CE$56&lt;'Summary&amp;Assumptions'!$J$31,CE$47&gt;=$FQ263,CE$47&lt;=$FR263)*(('Summary&amp;Assumptions'!$H$25*$C263)*(1+'Summary&amp;Assumptions'!$J$29)^(CE$46-1))</f>
        <v>0</v>
      </c>
      <c r="CA263" s="588">
        <f>AND(CF$55&gt;0,SUM($E263:BZ263)&lt;'Summary&amp;Assumptions'!$G$32*$B263,$D263&gt;='Summary&amp;Assumptions'!$D$17,CF$47&gt;=$D263,CF$47&lt;=EDATE($D263,'Summary&amp;Assumptions'!$G$32))*$B263+AND(CF$56&lt;'Summary&amp;Assumptions'!$J$31,CF$47&gt;=$FO263,CF$47&lt;=$FP263)*(('Summary&amp;Assumptions'!$H$25*$C263)*(1+'Summary&amp;Assumptions'!$J$29)^(CF$46-1))+AND(CF$56&lt;'Summary&amp;Assumptions'!$J$31,CF$47&gt;=$FQ263,CF$47&lt;=$FR263)*(('Summary&amp;Assumptions'!$H$25*$C263)*(1+'Summary&amp;Assumptions'!$J$29)^(CF$46-1))</f>
        <v>0</v>
      </c>
      <c r="CB263" s="588">
        <f>AND(CG$55&gt;0,SUM($E263:CA263)&lt;'Summary&amp;Assumptions'!$G$32*$B263,$D263&gt;='Summary&amp;Assumptions'!$D$17,CG$47&gt;=$D263,CG$47&lt;=EDATE($D263,'Summary&amp;Assumptions'!$G$32))*$B263+AND(CG$56&lt;'Summary&amp;Assumptions'!$J$31,CG$47&gt;=$FO263,CG$47&lt;=$FP263)*(('Summary&amp;Assumptions'!$H$25*$C263)*(1+'Summary&amp;Assumptions'!$J$29)^(CG$46-1))+AND(CG$56&lt;'Summary&amp;Assumptions'!$J$31,CG$47&gt;=$FQ263,CG$47&lt;=$FR263)*(('Summary&amp;Assumptions'!$H$25*$C263)*(1+'Summary&amp;Assumptions'!$J$29)^(CG$46-1))</f>
        <v>0</v>
      </c>
      <c r="CC263" s="588">
        <f>AND(CH$55&gt;0,SUM($E263:CB263)&lt;'Summary&amp;Assumptions'!$G$32*$B263,$D263&gt;='Summary&amp;Assumptions'!$D$17,CH$47&gt;=$D263,CH$47&lt;=EDATE($D263,'Summary&amp;Assumptions'!$G$32))*$B263+AND(CH$56&lt;'Summary&amp;Assumptions'!$J$31,CH$47&gt;=$FO263,CH$47&lt;=$FP263)*(('Summary&amp;Assumptions'!$H$25*$C263)*(1+'Summary&amp;Assumptions'!$J$29)^(CH$46-1))+AND(CH$56&lt;'Summary&amp;Assumptions'!$J$31,CH$47&gt;=$FQ263,CH$47&lt;=$FR263)*(('Summary&amp;Assumptions'!$H$25*$C263)*(1+'Summary&amp;Assumptions'!$J$29)^(CH$46-1))</f>
        <v>0</v>
      </c>
      <c r="CD263" s="588">
        <f>AND(CI$55&gt;0,SUM($E263:CC263)&lt;'Summary&amp;Assumptions'!$G$32*$B263,$D263&gt;='Summary&amp;Assumptions'!$D$17,CI$47&gt;=$D263,CI$47&lt;=EDATE($D263,'Summary&amp;Assumptions'!$G$32))*$B263+AND(CI$56&lt;'Summary&amp;Assumptions'!$J$31,CI$47&gt;=$FO263,CI$47&lt;=$FP263)*(('Summary&amp;Assumptions'!$H$25*$C263)*(1+'Summary&amp;Assumptions'!$J$29)^(CI$46-1))+AND(CI$56&lt;'Summary&amp;Assumptions'!$J$31,CI$47&gt;=$FQ263,CI$47&lt;=$FR263)*(('Summary&amp;Assumptions'!$H$25*$C263)*(1+'Summary&amp;Assumptions'!$J$29)^(CI$46-1))</f>
        <v>0</v>
      </c>
      <c r="CE263" s="588">
        <f>AND(CJ$55&gt;0,SUM($E263:CD263)&lt;'Summary&amp;Assumptions'!$G$32*$B263,$D263&gt;='Summary&amp;Assumptions'!$D$17,CJ$47&gt;=$D263,CJ$47&lt;=EDATE($D263,'Summary&amp;Assumptions'!$G$32))*$B263+AND(CJ$56&lt;'Summary&amp;Assumptions'!$J$31,CJ$47&gt;=$FO263,CJ$47&lt;=$FP263)*(('Summary&amp;Assumptions'!$H$25*$C263)*(1+'Summary&amp;Assumptions'!$J$29)^(CJ$46-1))+AND(CJ$56&lt;'Summary&amp;Assumptions'!$J$31,CJ$47&gt;=$FQ263,CJ$47&lt;=$FR263)*(('Summary&amp;Assumptions'!$H$25*$C263)*(1+'Summary&amp;Assumptions'!$J$29)^(CJ$46-1))</f>
        <v>0</v>
      </c>
      <c r="CF263" s="588">
        <f>AND(CK$55&gt;0,SUM($E263:CE263)&lt;'Summary&amp;Assumptions'!$G$32*$B263,$D263&gt;='Summary&amp;Assumptions'!$D$17,CK$47&gt;=$D263,CK$47&lt;=EDATE($D263,'Summary&amp;Assumptions'!$G$32))*$B263+AND(CK$56&lt;'Summary&amp;Assumptions'!$J$31,CK$47&gt;=$FO263,CK$47&lt;=$FP263)*(('Summary&amp;Assumptions'!$H$25*$C263)*(1+'Summary&amp;Assumptions'!$J$29)^(CK$46-1))+AND(CK$56&lt;'Summary&amp;Assumptions'!$J$31,CK$47&gt;=$FQ263,CK$47&lt;=$FR263)*(('Summary&amp;Assumptions'!$H$25*$C263)*(1+'Summary&amp;Assumptions'!$J$29)^(CK$46-1))</f>
        <v>0</v>
      </c>
      <c r="CG263" s="588">
        <f>AND(CL$55&gt;0,SUM($E263:CF263)&lt;'Summary&amp;Assumptions'!$G$32*$B263,$D263&gt;='Summary&amp;Assumptions'!$D$17,CL$47&gt;=$D263,CL$47&lt;=EDATE($D263,'Summary&amp;Assumptions'!$G$32))*$B263+AND(CL$56&lt;'Summary&amp;Assumptions'!$J$31,CL$47&gt;=$FO263,CL$47&lt;=$FP263)*(('Summary&amp;Assumptions'!$H$25*$C263)*(1+'Summary&amp;Assumptions'!$J$29)^(CL$46-1))+AND(CL$56&lt;'Summary&amp;Assumptions'!$J$31,CL$47&gt;=$FQ263,CL$47&lt;=$FR263)*(('Summary&amp;Assumptions'!$H$25*$C263)*(1+'Summary&amp;Assumptions'!$J$29)^(CL$46-1))</f>
        <v>0</v>
      </c>
      <c r="CH263" s="588">
        <f>AND(CM$55&gt;0,SUM($E263:CG263)&lt;'Summary&amp;Assumptions'!$G$32*$B263,$D263&gt;='Summary&amp;Assumptions'!$D$17,CM$47&gt;=$D263,CM$47&lt;=EDATE($D263,'Summary&amp;Assumptions'!$G$32))*$B263+AND(CM$56&lt;'Summary&amp;Assumptions'!$J$31,CM$47&gt;=$FO263,CM$47&lt;=$FP263)*(('Summary&amp;Assumptions'!$H$25*$C263)*(1+'Summary&amp;Assumptions'!$J$29)^(CM$46-1))+AND(CM$56&lt;'Summary&amp;Assumptions'!$J$31,CM$47&gt;=$FQ263,CM$47&lt;=$FR263)*(('Summary&amp;Assumptions'!$H$25*$C263)*(1+'Summary&amp;Assumptions'!$J$29)^(CM$46-1))</f>
        <v>0</v>
      </c>
      <c r="CI263" s="588">
        <f>AND(CN$55&gt;0,SUM($E263:CH263)&lt;'Summary&amp;Assumptions'!$G$32*$B263,$D263&gt;='Summary&amp;Assumptions'!$D$17,CN$47&gt;=$D263,CN$47&lt;=EDATE($D263,'Summary&amp;Assumptions'!$G$32))*$B263+AND(CN$56&lt;'Summary&amp;Assumptions'!$J$31,CN$47&gt;=$FO263,CN$47&lt;=$FP263)*(('Summary&amp;Assumptions'!$H$25*$C263)*(1+'Summary&amp;Assumptions'!$J$29)^(CN$46-1))+AND(CN$56&lt;'Summary&amp;Assumptions'!$J$31,CN$47&gt;=$FQ263,CN$47&lt;=$FR263)*(('Summary&amp;Assumptions'!$H$25*$C263)*(1+'Summary&amp;Assumptions'!$J$29)^(CN$46-1))</f>
        <v>0</v>
      </c>
      <c r="CJ263" s="588">
        <f>AND(CO$55&gt;0,SUM($E263:CI263)&lt;'Summary&amp;Assumptions'!$G$32*$B263,$D263&gt;='Summary&amp;Assumptions'!$D$17,CO$47&gt;=$D263,CO$47&lt;=EDATE($D263,'Summary&amp;Assumptions'!$G$32))*$B263+AND(CO$56&lt;'Summary&amp;Assumptions'!$J$31,CO$47&gt;=$FO263,CO$47&lt;=$FP263)*(('Summary&amp;Assumptions'!$H$25*$C263)*(1+'Summary&amp;Assumptions'!$J$29)^(CO$46-1))+AND(CO$56&lt;'Summary&amp;Assumptions'!$J$31,CO$47&gt;=$FQ263,CO$47&lt;=$FR263)*(('Summary&amp;Assumptions'!$H$25*$C263)*(1+'Summary&amp;Assumptions'!$J$29)^(CO$46-1))</f>
        <v>0</v>
      </c>
      <c r="CK263" s="588">
        <f>AND(CP$55&gt;0,SUM($E263:CJ263)&lt;'Summary&amp;Assumptions'!$G$32*$B263,$D263&gt;='Summary&amp;Assumptions'!$D$17,CP$47&gt;=$D263,CP$47&lt;=EDATE($D263,'Summary&amp;Assumptions'!$G$32))*$B263+AND(CP$56&lt;'Summary&amp;Assumptions'!$J$31,CP$47&gt;=$FO263,CP$47&lt;=$FP263)*(('Summary&amp;Assumptions'!$H$25*$C263)*(1+'Summary&amp;Assumptions'!$J$29)^(CP$46-1))+AND(CP$56&lt;'Summary&amp;Assumptions'!$J$31,CP$47&gt;=$FQ263,CP$47&lt;=$FR263)*(('Summary&amp;Assumptions'!$H$25*$C263)*(1+'Summary&amp;Assumptions'!$J$29)^(CP$46-1))</f>
        <v>0</v>
      </c>
      <c r="CL263" s="588">
        <f>AND(CQ$55&gt;0,SUM($E263:CK263)&lt;'Summary&amp;Assumptions'!$G$32*$B263,$D263&gt;='Summary&amp;Assumptions'!$D$17,CQ$47&gt;=$D263,CQ$47&lt;=EDATE($D263,'Summary&amp;Assumptions'!$G$32))*$B263+AND(CQ$56&lt;'Summary&amp;Assumptions'!$J$31,CQ$47&gt;=$FO263,CQ$47&lt;=$FP263)*(('Summary&amp;Assumptions'!$H$25*$C263)*(1+'Summary&amp;Assumptions'!$J$29)^(CQ$46-1))+AND(CQ$56&lt;'Summary&amp;Assumptions'!$J$31,CQ$47&gt;=$FQ263,CQ$47&lt;=$FR263)*(('Summary&amp;Assumptions'!$H$25*$C263)*(1+'Summary&amp;Assumptions'!$J$29)^(CQ$46-1))</f>
        <v>0</v>
      </c>
      <c r="CM263" s="588">
        <f>AND(CR$55&gt;0,SUM($E263:CL263)&lt;'Summary&amp;Assumptions'!$G$32*$B263,$D263&gt;='Summary&amp;Assumptions'!$D$17,CR$47&gt;=$D263,CR$47&lt;=EDATE($D263,'Summary&amp;Assumptions'!$G$32))*$B263+AND(CR$56&lt;'Summary&amp;Assumptions'!$J$31,CR$47&gt;=$FO263,CR$47&lt;=$FP263)*(('Summary&amp;Assumptions'!$H$25*$C263)*(1+'Summary&amp;Assumptions'!$J$29)^(CR$46-1))+AND(CR$56&lt;'Summary&amp;Assumptions'!$J$31,CR$47&gt;=$FQ263,CR$47&lt;=$FR263)*(('Summary&amp;Assumptions'!$H$25*$C263)*(1+'Summary&amp;Assumptions'!$J$29)^(CR$46-1))</f>
        <v>0</v>
      </c>
      <c r="CN263" s="588">
        <f>AND(CS$55&gt;0,SUM($E263:CM263)&lt;'Summary&amp;Assumptions'!$G$32*$B263,$D263&gt;='Summary&amp;Assumptions'!$D$17,CS$47&gt;=$D263,CS$47&lt;=EDATE($D263,'Summary&amp;Assumptions'!$G$32))*$B263+AND(CS$56&lt;'Summary&amp;Assumptions'!$J$31,CS$47&gt;=$FO263,CS$47&lt;=$FP263)*(('Summary&amp;Assumptions'!$H$25*$C263)*(1+'Summary&amp;Assumptions'!$J$29)^(CS$46-1))+AND(CS$56&lt;'Summary&amp;Assumptions'!$J$31,CS$47&gt;=$FQ263,CS$47&lt;=$FR263)*(('Summary&amp;Assumptions'!$H$25*$C263)*(1+'Summary&amp;Assumptions'!$J$29)^(CS$46-1))</f>
        <v>0</v>
      </c>
      <c r="CO263" s="588">
        <f>AND(CT$55&gt;0,SUM($E263:CN263)&lt;'Summary&amp;Assumptions'!$G$32*$B263,$D263&gt;='Summary&amp;Assumptions'!$D$17,CT$47&gt;=$D263,CT$47&lt;=EDATE($D263,'Summary&amp;Assumptions'!$G$32))*$B263+AND(CT$56&lt;'Summary&amp;Assumptions'!$J$31,CT$47&gt;=$FO263,CT$47&lt;=$FP263)*(('Summary&amp;Assumptions'!$H$25*$C263)*(1+'Summary&amp;Assumptions'!$J$29)^(CT$46-1))+AND(CT$56&lt;'Summary&amp;Assumptions'!$J$31,CT$47&gt;=$FQ263,CT$47&lt;=$FR263)*(('Summary&amp;Assumptions'!$H$25*$C263)*(1+'Summary&amp;Assumptions'!$J$29)^(CT$46-1))</f>
        <v>0</v>
      </c>
      <c r="CP263" s="588">
        <f>AND(CU$55&gt;0,SUM($E263:CO263)&lt;'Summary&amp;Assumptions'!$G$32*$B263,$D263&gt;='Summary&amp;Assumptions'!$D$17,CU$47&gt;=$D263,CU$47&lt;=EDATE($D263,'Summary&amp;Assumptions'!$G$32))*$B263+AND(CU$56&lt;'Summary&amp;Assumptions'!$J$31,CU$47&gt;=$FO263,CU$47&lt;=$FP263)*(('Summary&amp;Assumptions'!$H$25*$C263)*(1+'Summary&amp;Assumptions'!$J$29)^(CU$46-1))+AND(CU$56&lt;'Summary&amp;Assumptions'!$J$31,CU$47&gt;=$FQ263,CU$47&lt;=$FR263)*(('Summary&amp;Assumptions'!$H$25*$C263)*(1+'Summary&amp;Assumptions'!$J$29)^(CU$46-1))</f>
        <v>0</v>
      </c>
      <c r="CQ263" s="588">
        <f>AND(CV$55&gt;0,SUM($E263:CP263)&lt;'Summary&amp;Assumptions'!$G$32*$B263,$D263&gt;='Summary&amp;Assumptions'!$D$17,CV$47&gt;=$D263,CV$47&lt;=EDATE($D263,'Summary&amp;Assumptions'!$G$32))*$B263+AND(CV$56&lt;'Summary&amp;Assumptions'!$J$31,CV$47&gt;=$FO263,CV$47&lt;=$FP263)*(('Summary&amp;Assumptions'!$H$25*$C263)*(1+'Summary&amp;Assumptions'!$J$29)^(CV$46-1))+AND(CV$56&lt;'Summary&amp;Assumptions'!$J$31,CV$47&gt;=$FQ263,CV$47&lt;=$FR263)*(('Summary&amp;Assumptions'!$H$25*$C263)*(1+'Summary&amp;Assumptions'!$J$29)^(CV$46-1))</f>
        <v>0</v>
      </c>
      <c r="CR263" s="588">
        <f>AND(CW$55&gt;0,SUM($E263:CQ263)&lt;'Summary&amp;Assumptions'!$G$32*$B263,$D263&gt;='Summary&amp;Assumptions'!$D$17,CW$47&gt;=$D263,CW$47&lt;=EDATE($D263,'Summary&amp;Assumptions'!$G$32))*$B263+AND(CW$56&lt;'Summary&amp;Assumptions'!$J$31,CW$47&gt;=$FO263,CW$47&lt;=$FP263)*(('Summary&amp;Assumptions'!$H$25*$C263)*(1+'Summary&amp;Assumptions'!$J$29)^(CW$46-1))+AND(CW$56&lt;'Summary&amp;Assumptions'!$J$31,CW$47&gt;=$FQ263,CW$47&lt;=$FR263)*(('Summary&amp;Assumptions'!$H$25*$C263)*(1+'Summary&amp;Assumptions'!$J$29)^(CW$46-1))</f>
        <v>0</v>
      </c>
      <c r="CS263" s="588">
        <f>AND(CX$55&gt;0,SUM($E263:CR263)&lt;'Summary&amp;Assumptions'!$G$32*$B263,$D263&gt;='Summary&amp;Assumptions'!$D$17,CX$47&gt;=$D263,CX$47&lt;=EDATE($D263,'Summary&amp;Assumptions'!$G$32))*$B263+AND(CX$56&lt;'Summary&amp;Assumptions'!$J$31,CX$47&gt;=$FO263,CX$47&lt;=$FP263)*(('Summary&amp;Assumptions'!$H$25*$C263)*(1+'Summary&amp;Assumptions'!$J$29)^(CX$46-1))+AND(CX$56&lt;'Summary&amp;Assumptions'!$J$31,CX$47&gt;=$FQ263,CX$47&lt;=$FR263)*(('Summary&amp;Assumptions'!$H$25*$C263)*(1+'Summary&amp;Assumptions'!$J$29)^(CX$46-1))</f>
        <v>0</v>
      </c>
      <c r="CT263" s="588">
        <f>AND(CY$55&gt;0,SUM($E263:CS263)&lt;'Summary&amp;Assumptions'!$G$32*$B263,$D263&gt;='Summary&amp;Assumptions'!$D$17,CY$47&gt;=$D263,CY$47&lt;=EDATE($D263,'Summary&amp;Assumptions'!$G$32))*$B263+AND(CY$56&lt;'Summary&amp;Assumptions'!$J$31,CY$47&gt;=$FO263,CY$47&lt;=$FP263)*(('Summary&amp;Assumptions'!$H$25*$C263)*(1+'Summary&amp;Assumptions'!$J$29)^(CY$46-1))+AND(CY$56&lt;'Summary&amp;Assumptions'!$J$31,CY$47&gt;=$FQ263,CY$47&lt;=$FR263)*(('Summary&amp;Assumptions'!$H$25*$C263)*(1+'Summary&amp;Assumptions'!$J$29)^(CY$46-1))</f>
        <v>0</v>
      </c>
      <c r="CU263" s="588">
        <f>AND(CZ$55&gt;0,SUM($E263:CT263)&lt;'Summary&amp;Assumptions'!$G$32*$B263,$D263&gt;='Summary&amp;Assumptions'!$D$17,CZ$47&gt;=$D263,CZ$47&lt;=EDATE($D263,'Summary&amp;Assumptions'!$G$32))*$B263+AND(CZ$56&lt;'Summary&amp;Assumptions'!$J$31,CZ$47&gt;=$FO263,CZ$47&lt;=$FP263)*(('Summary&amp;Assumptions'!$H$25*$C263)*(1+'Summary&amp;Assumptions'!$J$29)^(CZ$46-1))+AND(CZ$56&lt;'Summary&amp;Assumptions'!$J$31,CZ$47&gt;=$FQ263,CZ$47&lt;=$FR263)*(('Summary&amp;Assumptions'!$H$25*$C263)*(1+'Summary&amp;Assumptions'!$J$29)^(CZ$46-1))</f>
        <v>0</v>
      </c>
      <c r="CV263" s="588">
        <f>AND(DA$55&gt;0,SUM($E263:CU263)&lt;'Summary&amp;Assumptions'!$G$32*$B263,$D263&gt;='Summary&amp;Assumptions'!$D$17,DA$47&gt;=$D263,DA$47&lt;=EDATE($D263,'Summary&amp;Assumptions'!$G$32))*$B263+AND(DA$56&lt;'Summary&amp;Assumptions'!$J$31,DA$47&gt;=$FO263,DA$47&lt;=$FP263)*(('Summary&amp;Assumptions'!$H$25*$C263)*(1+'Summary&amp;Assumptions'!$J$29)^(DA$46-1))+AND(DA$56&lt;'Summary&amp;Assumptions'!$J$31,DA$47&gt;=$FQ263,DA$47&lt;=$FR263)*(('Summary&amp;Assumptions'!$H$25*$C263)*(1+'Summary&amp;Assumptions'!$J$29)^(DA$46-1))</f>
        <v>0</v>
      </c>
      <c r="CW263" s="588">
        <f>AND(DB$55&gt;0,SUM($E263:CV263)&lt;'Summary&amp;Assumptions'!$G$32*$B263,$D263&gt;='Summary&amp;Assumptions'!$D$17,DB$47&gt;=$D263,DB$47&lt;=EDATE($D263,'Summary&amp;Assumptions'!$G$32))*$B263+AND(DB$56&lt;'Summary&amp;Assumptions'!$J$31,DB$47&gt;=$FO263,DB$47&lt;=$FP263)*(('Summary&amp;Assumptions'!$H$25*$C263)*(1+'Summary&amp;Assumptions'!$J$29)^(DB$46-1))+AND(DB$56&lt;'Summary&amp;Assumptions'!$J$31,DB$47&gt;=$FQ263,DB$47&lt;=$FR263)*(('Summary&amp;Assumptions'!$H$25*$C263)*(1+'Summary&amp;Assumptions'!$J$29)^(DB$46-1))</f>
        <v>0</v>
      </c>
      <c r="CX263" s="588">
        <f>AND(DC$55&gt;0,SUM($E263:CW263)&lt;'Summary&amp;Assumptions'!$G$32*$B263,$D263&gt;='Summary&amp;Assumptions'!$D$17,DC$47&gt;=$D263,DC$47&lt;=EDATE($D263,'Summary&amp;Assumptions'!$G$32))*$B263+AND(DC$56&lt;'Summary&amp;Assumptions'!$J$31,DC$47&gt;=$FO263,DC$47&lt;=$FP263)*(('Summary&amp;Assumptions'!$H$25*$C263)*(1+'Summary&amp;Assumptions'!$J$29)^(DC$46-1))+AND(DC$56&lt;'Summary&amp;Assumptions'!$J$31,DC$47&gt;=$FQ263,DC$47&lt;=$FR263)*(('Summary&amp;Assumptions'!$H$25*$C263)*(1+'Summary&amp;Assumptions'!$J$29)^(DC$46-1))</f>
        <v>0</v>
      </c>
      <c r="CY263" s="588">
        <f>AND(DD$55&gt;0,SUM($E263:CX263)&lt;'Summary&amp;Assumptions'!$G$32*$B263,$D263&gt;='Summary&amp;Assumptions'!$D$17,DD$47&gt;=$D263,DD$47&lt;=EDATE($D263,'Summary&amp;Assumptions'!$G$32))*$B263+AND(DD$56&lt;'Summary&amp;Assumptions'!$J$31,DD$47&gt;=$FO263,DD$47&lt;=$FP263)*(('Summary&amp;Assumptions'!$H$25*$C263)*(1+'Summary&amp;Assumptions'!$J$29)^(DD$46-1))+AND(DD$56&lt;'Summary&amp;Assumptions'!$J$31,DD$47&gt;=$FQ263,DD$47&lt;=$FR263)*(('Summary&amp;Assumptions'!$H$25*$C263)*(1+'Summary&amp;Assumptions'!$J$29)^(DD$46-1))</f>
        <v>0</v>
      </c>
      <c r="CZ263" s="588">
        <f>AND(DE$55&gt;0,SUM($E263:CY263)&lt;'Summary&amp;Assumptions'!$G$32*$B263,$D263&gt;='Summary&amp;Assumptions'!$D$17,DE$47&gt;=$D263,DE$47&lt;=EDATE($D263,'Summary&amp;Assumptions'!$G$32))*$B263+AND(DE$56&lt;'Summary&amp;Assumptions'!$J$31,DE$47&gt;=$FO263,DE$47&lt;=$FP263)*(('Summary&amp;Assumptions'!$H$25*$C263)*(1+'Summary&amp;Assumptions'!$J$29)^(DE$46-1))+AND(DE$56&lt;'Summary&amp;Assumptions'!$J$31,DE$47&gt;=$FQ263,DE$47&lt;=$FR263)*(('Summary&amp;Assumptions'!$H$25*$C263)*(1+'Summary&amp;Assumptions'!$J$29)^(DE$46-1))</f>
        <v>0</v>
      </c>
      <c r="DA263" s="588">
        <f>AND(DF$55&gt;0,SUM($E263:CZ263)&lt;'Summary&amp;Assumptions'!$G$32*$B263,$D263&gt;='Summary&amp;Assumptions'!$D$17,DF$47&gt;=$D263,DF$47&lt;=EDATE($D263,'Summary&amp;Assumptions'!$G$32))*$B263+AND(DF$56&lt;'Summary&amp;Assumptions'!$J$31,DF$47&gt;=$FO263,DF$47&lt;=$FP263)*(('Summary&amp;Assumptions'!$H$25*$C263)*(1+'Summary&amp;Assumptions'!$J$29)^(DF$46-1))+AND(DF$56&lt;'Summary&amp;Assumptions'!$J$31,DF$47&gt;=$FQ263,DF$47&lt;=$FR263)*(('Summary&amp;Assumptions'!$H$25*$C263)*(1+'Summary&amp;Assumptions'!$J$29)^(DF$46-1))</f>
        <v>0</v>
      </c>
      <c r="DB263" s="588">
        <f>AND(DG$55&gt;0,SUM($E263:DA263)&lt;'Summary&amp;Assumptions'!$G$32*$B263,$D263&gt;='Summary&amp;Assumptions'!$D$17,DG$47&gt;=$D263,DG$47&lt;=EDATE($D263,'Summary&amp;Assumptions'!$G$32))*$B263+AND(DG$56&lt;'Summary&amp;Assumptions'!$J$31,DG$47&gt;=$FO263,DG$47&lt;=$FP263)*(('Summary&amp;Assumptions'!$H$25*$C263)*(1+'Summary&amp;Assumptions'!$J$29)^(DG$46-1))+AND(DG$56&lt;'Summary&amp;Assumptions'!$J$31,DG$47&gt;=$FQ263,DG$47&lt;=$FR263)*(('Summary&amp;Assumptions'!$H$25*$C263)*(1+'Summary&amp;Assumptions'!$J$29)^(DG$46-1))</f>
        <v>0</v>
      </c>
      <c r="DC263" s="588">
        <f>AND(DH$55&gt;0,SUM($E263:DB263)&lt;'Summary&amp;Assumptions'!$G$32*$B263,$D263&gt;='Summary&amp;Assumptions'!$D$17,DH$47&gt;=$D263,DH$47&lt;=EDATE($D263,'Summary&amp;Assumptions'!$G$32))*$B263+AND(DH$56&lt;'Summary&amp;Assumptions'!$J$31,DH$47&gt;=$FO263,DH$47&lt;=$FP263)*(('Summary&amp;Assumptions'!$H$25*$C263)*(1+'Summary&amp;Assumptions'!$J$29)^(DH$46-1))+AND(DH$56&lt;'Summary&amp;Assumptions'!$J$31,DH$47&gt;=$FQ263,DH$47&lt;=$FR263)*(('Summary&amp;Assumptions'!$H$25*$C263)*(1+'Summary&amp;Assumptions'!$J$29)^(DH$46-1))</f>
        <v>0</v>
      </c>
      <c r="DD263" s="588">
        <f>AND(DI$55&gt;0,SUM($E263:DC263)&lt;'Summary&amp;Assumptions'!$G$32*$B263,$D263&gt;='Summary&amp;Assumptions'!$D$17,DI$47&gt;=$D263,DI$47&lt;=EDATE($D263,'Summary&amp;Assumptions'!$G$32))*$B263+AND(DI$56&lt;'Summary&amp;Assumptions'!$J$31,DI$47&gt;=$FO263,DI$47&lt;=$FP263)*(('Summary&amp;Assumptions'!$H$25*$C263)*(1+'Summary&amp;Assumptions'!$J$29)^(DI$46-1))+AND(DI$56&lt;'Summary&amp;Assumptions'!$J$31,DI$47&gt;=$FQ263,DI$47&lt;=$FR263)*(('Summary&amp;Assumptions'!$H$25*$C263)*(1+'Summary&amp;Assumptions'!$J$29)^(DI$46-1))</f>
        <v>0</v>
      </c>
      <c r="DE263" s="588">
        <f>AND(DJ$55&gt;0,SUM($E263:DD263)&lt;'Summary&amp;Assumptions'!$G$32*$B263,$D263&gt;='Summary&amp;Assumptions'!$D$17,DJ$47&gt;=$D263,DJ$47&lt;=EDATE($D263,'Summary&amp;Assumptions'!$G$32))*$B263+AND(DJ$56&lt;'Summary&amp;Assumptions'!$J$31,DJ$47&gt;=$FO263,DJ$47&lt;=$FP263)*(('Summary&amp;Assumptions'!$H$25*$C263)*(1+'Summary&amp;Assumptions'!$J$29)^(DJ$46-1))+AND(DJ$56&lt;'Summary&amp;Assumptions'!$J$31,DJ$47&gt;=$FQ263,DJ$47&lt;=$FR263)*(('Summary&amp;Assumptions'!$H$25*$C263)*(1+'Summary&amp;Assumptions'!$J$29)^(DJ$46-1))</f>
        <v>0</v>
      </c>
      <c r="DF263" s="588">
        <f>AND(DK$55&gt;0,SUM($E263:DE263)&lt;'Summary&amp;Assumptions'!$G$32*$B263,$D263&gt;='Summary&amp;Assumptions'!$D$17,DK$47&gt;=$D263,DK$47&lt;=EDATE($D263,'Summary&amp;Assumptions'!$G$32))*$B263+AND(DK$56&lt;'Summary&amp;Assumptions'!$J$31,DK$47&gt;=$FO263,DK$47&lt;=$FP263)*(('Summary&amp;Assumptions'!$H$25*$C263)*(1+'Summary&amp;Assumptions'!$J$29)^(DK$46-1))+AND(DK$56&lt;'Summary&amp;Assumptions'!$J$31,DK$47&gt;=$FQ263,DK$47&lt;=$FR263)*(('Summary&amp;Assumptions'!$H$25*$C263)*(1+'Summary&amp;Assumptions'!$J$29)^(DK$46-1))</f>
        <v>0</v>
      </c>
      <c r="DG263" s="588">
        <f>AND(DL$55&gt;0,SUM($E263:DF263)&lt;'Summary&amp;Assumptions'!$G$32*$B263,$D263&gt;='Summary&amp;Assumptions'!$D$17,DL$47&gt;=$D263,DL$47&lt;=EDATE($D263,'Summary&amp;Assumptions'!$G$32))*$B263+AND(DL$56&lt;'Summary&amp;Assumptions'!$J$31,DL$47&gt;=$FO263,DL$47&lt;=$FP263)*(('Summary&amp;Assumptions'!$H$25*$C263)*(1+'Summary&amp;Assumptions'!$J$29)^(DL$46-1))+AND(DL$56&lt;'Summary&amp;Assumptions'!$J$31,DL$47&gt;=$FQ263,DL$47&lt;=$FR263)*(('Summary&amp;Assumptions'!$H$25*$C263)*(1+'Summary&amp;Assumptions'!$J$29)^(DL$46-1))</f>
        <v>0</v>
      </c>
      <c r="DH263" s="588">
        <f>AND(DM$55&gt;0,SUM($E263:DG263)&lt;'Summary&amp;Assumptions'!$G$32*$B263,$D263&gt;='Summary&amp;Assumptions'!$D$17,DM$47&gt;=$D263,DM$47&lt;=EDATE($D263,'Summary&amp;Assumptions'!$G$32))*$B263+AND(DM$56&lt;'Summary&amp;Assumptions'!$J$31,DM$47&gt;=$FO263,DM$47&lt;=$FP263)*(('Summary&amp;Assumptions'!$H$25*$C263)*(1+'Summary&amp;Assumptions'!$J$29)^(DM$46-1))+AND(DM$56&lt;'Summary&amp;Assumptions'!$J$31,DM$47&gt;=$FQ263,DM$47&lt;=$FR263)*(('Summary&amp;Assumptions'!$H$25*$C263)*(1+'Summary&amp;Assumptions'!$J$29)^(DM$46-1))</f>
        <v>0</v>
      </c>
      <c r="DI263" s="588">
        <f>AND(DN$55&gt;0,SUM($E263:DH263)&lt;'Summary&amp;Assumptions'!$G$32*$B263,$D263&gt;='Summary&amp;Assumptions'!$D$17,DN$47&gt;=$D263,DN$47&lt;=EDATE($D263,'Summary&amp;Assumptions'!$G$32))*$B263+AND(DN$56&lt;'Summary&amp;Assumptions'!$J$31,DN$47&gt;=$FO263,DN$47&lt;=$FP263)*(('Summary&amp;Assumptions'!$H$25*$C263)*(1+'Summary&amp;Assumptions'!$J$29)^(DN$46-1))+AND(DN$56&lt;'Summary&amp;Assumptions'!$J$31,DN$47&gt;=$FQ263,DN$47&lt;=$FR263)*(('Summary&amp;Assumptions'!$H$25*$C263)*(1+'Summary&amp;Assumptions'!$J$29)^(DN$46-1))</f>
        <v>0</v>
      </c>
      <c r="DJ263" s="588">
        <f>AND(DO$55&gt;0,SUM($E263:DI263)&lt;'Summary&amp;Assumptions'!$G$32*$B263,$D263&gt;='Summary&amp;Assumptions'!$D$17,DO$47&gt;=$D263,DO$47&lt;=EDATE($D263,'Summary&amp;Assumptions'!$G$32))*$B263+AND(DO$56&lt;'Summary&amp;Assumptions'!$J$31,DO$47&gt;=$FO263,DO$47&lt;=$FP263)*(('Summary&amp;Assumptions'!$H$25*$C263)*(1+'Summary&amp;Assumptions'!$J$29)^(DO$46-1))+AND(DO$56&lt;'Summary&amp;Assumptions'!$J$31,DO$47&gt;=$FQ263,DO$47&lt;=$FR263)*(('Summary&amp;Assumptions'!$H$25*$C263)*(1+'Summary&amp;Assumptions'!$J$29)^(DO$46-1))</f>
        <v>0</v>
      </c>
      <c r="DK263" s="588">
        <f>AND(DP$55&gt;0,SUM($E263:DJ263)&lt;'Summary&amp;Assumptions'!$G$32*$B263,$D263&gt;='Summary&amp;Assumptions'!$D$17,DP$47&gt;=$D263,DP$47&lt;=EDATE($D263,'Summary&amp;Assumptions'!$G$32))*$B263+AND(DP$56&lt;'Summary&amp;Assumptions'!$J$31,DP$47&gt;=$FO263,DP$47&lt;=$FP263)*(('Summary&amp;Assumptions'!$H$25*$C263)*(1+'Summary&amp;Assumptions'!$J$29)^(DP$46-1))+AND(DP$56&lt;'Summary&amp;Assumptions'!$J$31,DP$47&gt;=$FQ263,DP$47&lt;=$FR263)*(('Summary&amp;Assumptions'!$H$25*$C263)*(1+'Summary&amp;Assumptions'!$J$29)^(DP$46-1))</f>
        <v>0</v>
      </c>
      <c r="DL263" s="588">
        <f>AND(DQ$55&gt;0,SUM($E263:DK263)&lt;'Summary&amp;Assumptions'!$G$32*$B263,$D263&gt;='Summary&amp;Assumptions'!$D$17,DQ$47&gt;=$D263,DQ$47&lt;=EDATE($D263,'Summary&amp;Assumptions'!$G$32))*$B263+AND(DQ$56&lt;'Summary&amp;Assumptions'!$J$31,DQ$47&gt;=$FO263,DQ$47&lt;=$FP263)*(('Summary&amp;Assumptions'!$H$25*$C263)*(1+'Summary&amp;Assumptions'!$J$29)^(DQ$46-1))+AND(DQ$56&lt;'Summary&amp;Assumptions'!$J$31,DQ$47&gt;=$FQ263,DQ$47&lt;=$FR263)*(('Summary&amp;Assumptions'!$H$25*$C263)*(1+'Summary&amp;Assumptions'!$J$29)^(DQ$46-1))</f>
        <v>0</v>
      </c>
      <c r="DM263" s="588">
        <f>AND(DR$55&gt;0,SUM($E263:DL263)&lt;'Summary&amp;Assumptions'!$G$32*$B263,$D263&gt;='Summary&amp;Assumptions'!$D$17,DR$47&gt;=$D263,DR$47&lt;=EDATE($D263,'Summary&amp;Assumptions'!$G$32))*$B263+AND(DR$56&lt;'Summary&amp;Assumptions'!$J$31,DR$47&gt;=$FO263,DR$47&lt;=$FP263)*(('Summary&amp;Assumptions'!$H$25*$C263)*(1+'Summary&amp;Assumptions'!$J$29)^(DR$46-1))+AND(DR$56&lt;'Summary&amp;Assumptions'!$J$31,DR$47&gt;=$FQ263,DR$47&lt;=$FR263)*(('Summary&amp;Assumptions'!$H$25*$C263)*(1+'Summary&amp;Assumptions'!$J$29)^(DR$46-1))</f>
        <v>0</v>
      </c>
      <c r="DN263" s="588">
        <f>AND(DS$55&gt;0,SUM($E263:DM263)&lt;'Summary&amp;Assumptions'!$G$32*$B263,$D263&gt;='Summary&amp;Assumptions'!$D$17,DS$47&gt;=$D263,DS$47&lt;=EDATE($D263,'Summary&amp;Assumptions'!$G$32))*$B263+AND(DS$56&lt;'Summary&amp;Assumptions'!$J$31,DS$47&gt;=$FO263,DS$47&lt;=$FP263)*(('Summary&amp;Assumptions'!$H$25*$C263)*(1+'Summary&amp;Assumptions'!$J$29)^(DS$46-1))+AND(DS$56&lt;'Summary&amp;Assumptions'!$J$31,DS$47&gt;=$FQ263,DS$47&lt;=$FR263)*(('Summary&amp;Assumptions'!$H$25*$C263)*(1+'Summary&amp;Assumptions'!$J$29)^(DS$46-1))</f>
        <v>0</v>
      </c>
      <c r="DO263" s="588">
        <f>AND(DT$55&gt;0,SUM($E263:DN263)&lt;'Summary&amp;Assumptions'!$G$32*$B263,$D263&gt;='Summary&amp;Assumptions'!$D$17,DT$47&gt;=$D263,DT$47&lt;=EDATE($D263,'Summary&amp;Assumptions'!$G$32))*$B263+AND(DT$56&lt;'Summary&amp;Assumptions'!$J$31,DT$47&gt;=$FO263,DT$47&lt;=$FP263)*(('Summary&amp;Assumptions'!$H$25*$C263)*(1+'Summary&amp;Assumptions'!$J$29)^(DT$46-1))+AND(DT$56&lt;'Summary&amp;Assumptions'!$J$31,DT$47&gt;=$FQ263,DT$47&lt;=$FR263)*(('Summary&amp;Assumptions'!$H$25*$C263)*(1+'Summary&amp;Assumptions'!$J$29)^(DT$46-1))</f>
        <v>0</v>
      </c>
      <c r="DP263" s="588">
        <f>AND(DU$55&gt;0,SUM($E263:DO263)&lt;'Summary&amp;Assumptions'!$G$32*$B263,$D263&gt;='Summary&amp;Assumptions'!$D$17,DU$47&gt;=$D263,DU$47&lt;=EDATE($D263,'Summary&amp;Assumptions'!$G$32))*$B263+AND(DU$56&lt;'Summary&amp;Assumptions'!$J$31,DU$47&gt;=$FO263,DU$47&lt;=$FP263)*(('Summary&amp;Assumptions'!$H$25*$C263)*(1+'Summary&amp;Assumptions'!$J$29)^(DU$46-1))+AND(DU$56&lt;'Summary&amp;Assumptions'!$J$31,DU$47&gt;=$FQ263,DU$47&lt;=$FR263)*(('Summary&amp;Assumptions'!$H$25*$C263)*(1+'Summary&amp;Assumptions'!$J$29)^(DU$46-1))</f>
        <v>0</v>
      </c>
      <c r="DQ263" s="588">
        <f>AND(DV$55&gt;0,SUM($E263:DP263)&lt;'Summary&amp;Assumptions'!$G$32*$B263,$D263&gt;='Summary&amp;Assumptions'!$D$17,DV$47&gt;=$D263,DV$47&lt;=EDATE($D263,'Summary&amp;Assumptions'!$G$32))*$B263+AND(DV$56&lt;'Summary&amp;Assumptions'!$J$31,DV$47&gt;=$FO263,DV$47&lt;=$FP263)*(('Summary&amp;Assumptions'!$H$25*$C263)*(1+'Summary&amp;Assumptions'!$J$29)^(DV$46-1))+AND(DV$56&lt;'Summary&amp;Assumptions'!$J$31,DV$47&gt;=$FQ263,DV$47&lt;=$FR263)*(('Summary&amp;Assumptions'!$H$25*$C263)*(1+'Summary&amp;Assumptions'!$J$29)^(DV$46-1))</f>
        <v>0</v>
      </c>
      <c r="DR263" s="588">
        <f>AND(DW$55&gt;0,SUM($E263:DQ263)&lt;'Summary&amp;Assumptions'!$G$32*$B263,$D263&gt;='Summary&amp;Assumptions'!$D$17,DW$47&gt;=$D263,DW$47&lt;=EDATE($D263,'Summary&amp;Assumptions'!$G$32))*$B263+AND(DW$56&lt;'Summary&amp;Assumptions'!$J$31,DW$47&gt;=$FO263,DW$47&lt;=$FP263)*(('Summary&amp;Assumptions'!$H$25*$C263)*(1+'Summary&amp;Assumptions'!$J$29)^(DW$46-1))+AND(DW$56&lt;'Summary&amp;Assumptions'!$J$31,DW$47&gt;=$FQ263,DW$47&lt;=$FR263)*(('Summary&amp;Assumptions'!$H$25*$C263)*(1+'Summary&amp;Assumptions'!$J$29)^(DW$46-1))</f>
        <v>0</v>
      </c>
      <c r="DS263" s="588">
        <f>AND(DX$55&gt;0,SUM($E263:DR263)&lt;'Summary&amp;Assumptions'!$G$32*$B263,$D263&gt;='Summary&amp;Assumptions'!$D$17,DX$47&gt;=$D263,DX$47&lt;=EDATE($D263,'Summary&amp;Assumptions'!$G$32))*$B263+AND(DX$56&lt;'Summary&amp;Assumptions'!$J$31,DX$47&gt;=$FO263,DX$47&lt;=$FP263)*(('Summary&amp;Assumptions'!$H$25*$C263)*(1+'Summary&amp;Assumptions'!$J$29)^(DX$46-1))+AND(DX$56&lt;'Summary&amp;Assumptions'!$J$31,DX$47&gt;=$FQ263,DX$47&lt;=$FR263)*(('Summary&amp;Assumptions'!$H$25*$C263)*(1+'Summary&amp;Assumptions'!$J$29)^(DX$46-1))</f>
        <v>0</v>
      </c>
      <c r="DT263" s="588">
        <f>AND(DY$55&gt;0,SUM($E263:DS263)&lt;'Summary&amp;Assumptions'!$G$32*$B263,$D263&gt;='Summary&amp;Assumptions'!$D$17,DY$47&gt;=$D263,DY$47&lt;=EDATE($D263,'Summary&amp;Assumptions'!$G$32))*$B263+AND(DY$56&lt;'Summary&amp;Assumptions'!$J$31,DY$47&gt;=$FO263,DY$47&lt;=$FP263)*(('Summary&amp;Assumptions'!$H$25*$C263)*(1+'Summary&amp;Assumptions'!$J$29)^(DY$46-1))+AND(DY$56&lt;'Summary&amp;Assumptions'!$J$31,DY$47&gt;=$FQ263,DY$47&lt;=$FR263)*(('Summary&amp;Assumptions'!$H$25*$C263)*(1+'Summary&amp;Assumptions'!$J$29)^(DY$46-1))</f>
        <v>0</v>
      </c>
      <c r="DU263" s="588">
        <f>AND(DZ$55&gt;0,SUM($E263:DT263)&lt;'Summary&amp;Assumptions'!$G$32*$B263,$D263&gt;='Summary&amp;Assumptions'!$D$17,DZ$47&gt;=$D263,DZ$47&lt;=EDATE($D263,'Summary&amp;Assumptions'!$G$32))*$B263+AND(DZ$56&lt;'Summary&amp;Assumptions'!$J$31,DZ$47&gt;=$FO263,DZ$47&lt;=$FP263)*(('Summary&amp;Assumptions'!$H$25*$C263)*(1+'Summary&amp;Assumptions'!$J$29)^(DZ$46-1))+AND(DZ$56&lt;'Summary&amp;Assumptions'!$J$31,DZ$47&gt;=$FQ263,DZ$47&lt;=$FR263)*(('Summary&amp;Assumptions'!$H$25*$C263)*(1+'Summary&amp;Assumptions'!$J$29)^(DZ$46-1))</f>
        <v>0</v>
      </c>
      <c r="DV263" s="588">
        <f>AND(EA$55&gt;0,SUM($E263:DU263)&lt;'Summary&amp;Assumptions'!$G$32*$B263,$D263&gt;='Summary&amp;Assumptions'!$D$17,EA$47&gt;=$D263,EA$47&lt;=EDATE($D263,'Summary&amp;Assumptions'!$G$32))*$B263+AND(EA$56&lt;'Summary&amp;Assumptions'!$J$31,EA$47&gt;=$FO263,EA$47&lt;=$FP263)*(('Summary&amp;Assumptions'!$H$25*$C263)*(1+'Summary&amp;Assumptions'!$J$29)^(EA$46-1))+AND(EA$56&lt;'Summary&amp;Assumptions'!$J$31,EA$47&gt;=$FQ263,EA$47&lt;=$FR263)*(('Summary&amp;Assumptions'!$H$25*$C263)*(1+'Summary&amp;Assumptions'!$J$29)^(EA$46-1))</f>
        <v>0</v>
      </c>
      <c r="DW263" s="588">
        <f>AND(EB$55&gt;0,SUM($E263:DV263)&lt;'Summary&amp;Assumptions'!$G$32*$B263,$D263&gt;='Summary&amp;Assumptions'!$D$17,EB$47&gt;=$D263,EB$47&lt;=EDATE($D263,'Summary&amp;Assumptions'!$G$32))*$B263+AND(EB$56&lt;'Summary&amp;Assumptions'!$J$31,EB$47&gt;=$FO263,EB$47&lt;=$FP263)*(('Summary&amp;Assumptions'!$H$25*$C263)*(1+'Summary&amp;Assumptions'!$J$29)^(EB$46-1))+AND(EB$56&lt;'Summary&amp;Assumptions'!$J$31,EB$47&gt;=$FQ263,EB$47&lt;=$FR263)*(('Summary&amp;Assumptions'!$H$25*$C263)*(1+'Summary&amp;Assumptions'!$J$29)^(EB$46-1))</f>
        <v>0</v>
      </c>
      <c r="DX263" s="588">
        <f>AND(EC$55&gt;0,SUM($E263:DW263)&lt;'Summary&amp;Assumptions'!$G$32*$B263,$D263&gt;='Summary&amp;Assumptions'!$D$17,EC$47&gt;=$D263,EC$47&lt;=EDATE($D263,'Summary&amp;Assumptions'!$G$32))*$B263+AND(EC$56&lt;'Summary&amp;Assumptions'!$J$31,EC$47&gt;=$FO263,EC$47&lt;=$FP263)*(('Summary&amp;Assumptions'!$H$25*$C263)*(1+'Summary&amp;Assumptions'!$J$29)^(EC$46-1))+AND(EC$56&lt;'Summary&amp;Assumptions'!$J$31,EC$47&gt;=$FQ263,EC$47&lt;=$FR263)*(('Summary&amp;Assumptions'!$H$25*$C263)*(1+'Summary&amp;Assumptions'!$J$29)^(EC$46-1))</f>
        <v>0</v>
      </c>
      <c r="DY263" s="588">
        <f>AND(ED$55&gt;0,SUM($E263:DX263)&lt;'Summary&amp;Assumptions'!$G$32*$B263,$D263&gt;='Summary&amp;Assumptions'!$D$17,ED$47&gt;=$D263,ED$47&lt;=EDATE($D263,'Summary&amp;Assumptions'!$G$32))*$B263+AND(ED$56&lt;'Summary&amp;Assumptions'!$J$31,ED$47&gt;=$FO263,ED$47&lt;=$FP263)*(('Summary&amp;Assumptions'!$H$25*$C263)*(1+'Summary&amp;Assumptions'!$J$29)^(ED$46-1))+AND(ED$56&lt;'Summary&amp;Assumptions'!$J$31,ED$47&gt;=$FQ263,ED$47&lt;=$FR263)*(('Summary&amp;Assumptions'!$H$25*$C263)*(1+'Summary&amp;Assumptions'!$J$29)^(ED$46-1))</f>
        <v>0</v>
      </c>
      <c r="DZ263" s="588">
        <f>AND(EE$55&gt;0,SUM($E263:DY263)&lt;'Summary&amp;Assumptions'!$G$32*$B263,$D263&gt;='Summary&amp;Assumptions'!$D$17,EE$47&gt;=$D263,EE$47&lt;=EDATE($D263,'Summary&amp;Assumptions'!$G$32))*$B263+AND(EE$56&lt;'Summary&amp;Assumptions'!$J$31,EE$47&gt;=$FO263,EE$47&lt;=$FP263)*(('Summary&amp;Assumptions'!$H$25*$C263)*(1+'Summary&amp;Assumptions'!$J$29)^(EE$46-1))+AND(EE$56&lt;'Summary&amp;Assumptions'!$J$31,EE$47&gt;=$FQ263,EE$47&lt;=$FR263)*(('Summary&amp;Assumptions'!$H$25*$C263)*(1+'Summary&amp;Assumptions'!$J$29)^(EE$46-1))</f>
        <v>0</v>
      </c>
      <c r="EA263" s="588">
        <f>AND(EF$55&gt;0,SUM($E263:DZ263)&lt;'Summary&amp;Assumptions'!$G$32*$B263,$D263&gt;='Summary&amp;Assumptions'!$D$17,EF$47&gt;=$D263,EF$47&lt;=EDATE($D263,'Summary&amp;Assumptions'!$G$32))*$B263+AND(EF$56&lt;'Summary&amp;Assumptions'!$J$31,EF$47&gt;=$FO263,EF$47&lt;=$FP263)*(('Summary&amp;Assumptions'!$H$25*$C263)*(1+'Summary&amp;Assumptions'!$J$29)^(EF$46-1))+AND(EF$56&lt;'Summary&amp;Assumptions'!$J$31,EF$47&gt;=$FQ263,EF$47&lt;=$FR263)*(('Summary&amp;Assumptions'!$H$25*$C263)*(1+'Summary&amp;Assumptions'!$J$29)^(EF$46-1))</f>
        <v>0</v>
      </c>
      <c r="EB263" s="588">
        <f>AND(EG$55&gt;0,SUM($E263:EA263)&lt;'Summary&amp;Assumptions'!$G$32*$B263,$D263&gt;='Summary&amp;Assumptions'!$D$17,EG$47&gt;=$D263,EG$47&lt;=EDATE($D263,'Summary&amp;Assumptions'!$G$32))*$B263+AND(EG$56&lt;'Summary&amp;Assumptions'!$J$31,EG$47&gt;=$FO263,EG$47&lt;=$FP263)*(('Summary&amp;Assumptions'!$H$25*$C263)*(1+'Summary&amp;Assumptions'!$J$29)^(EG$46-1))+AND(EG$56&lt;'Summary&amp;Assumptions'!$J$31,EG$47&gt;=$FQ263,EG$47&lt;=$FR263)*(('Summary&amp;Assumptions'!$H$25*$C263)*(1+'Summary&amp;Assumptions'!$J$29)^(EG$46-1))</f>
        <v>0</v>
      </c>
      <c r="EC263" s="588">
        <f>AND(EH$55&gt;0,SUM($E263:EB263)&lt;'Summary&amp;Assumptions'!$G$32*$B263,$D263&gt;='Summary&amp;Assumptions'!$D$17,EH$47&gt;=$D263,EH$47&lt;=EDATE($D263,'Summary&amp;Assumptions'!$G$32))*$B263+AND(EH$56&lt;'Summary&amp;Assumptions'!$J$31,EH$47&gt;=$FO263,EH$47&lt;=$FP263)*(('Summary&amp;Assumptions'!$H$25*$C263)*(1+'Summary&amp;Assumptions'!$J$29)^(EH$46-1))+AND(EH$56&lt;'Summary&amp;Assumptions'!$J$31,EH$47&gt;=$FQ263,EH$47&lt;=$FR263)*(('Summary&amp;Assumptions'!$H$25*$C263)*(1+'Summary&amp;Assumptions'!$J$29)^(EH$46-1))</f>
        <v>0</v>
      </c>
      <c r="ED263" s="588">
        <f>AND(EI$55&gt;0,SUM($E263:EC263)&lt;'Summary&amp;Assumptions'!$G$32*$B263,$D263&gt;='Summary&amp;Assumptions'!$D$17,EI$47&gt;=$D263,EI$47&lt;=EDATE($D263,'Summary&amp;Assumptions'!$G$32))*$B263+AND(EI$56&lt;'Summary&amp;Assumptions'!$J$31,EI$47&gt;=$FO263,EI$47&lt;=$FP263)*(('Summary&amp;Assumptions'!$H$25*$C263)*(1+'Summary&amp;Assumptions'!$J$29)^(EI$46-1))+AND(EI$56&lt;'Summary&amp;Assumptions'!$J$31,EI$47&gt;=$FQ263,EI$47&lt;=$FR263)*(('Summary&amp;Assumptions'!$H$25*$C263)*(1+'Summary&amp;Assumptions'!$J$29)^(EI$46-1))</f>
        <v>0</v>
      </c>
      <c r="EE263" s="588">
        <f>AND(EJ$55&gt;0,SUM($E263:ED263)&lt;'Summary&amp;Assumptions'!$G$32*$B263,$D263&gt;='Summary&amp;Assumptions'!$D$17,EJ$47&gt;=$D263,EJ$47&lt;=EDATE($D263,'Summary&amp;Assumptions'!$G$32))*$B263+AND(EJ$56&lt;'Summary&amp;Assumptions'!$J$31,EJ$47&gt;=$FO263,EJ$47&lt;=$FP263)*(('Summary&amp;Assumptions'!$H$25*$C263)*(1+'Summary&amp;Assumptions'!$J$29)^(EJ$46-1))+AND(EJ$56&lt;'Summary&amp;Assumptions'!$J$31,EJ$47&gt;=$FQ263,EJ$47&lt;=$FR263)*(('Summary&amp;Assumptions'!$H$25*$C263)*(1+'Summary&amp;Assumptions'!$J$29)^(EJ$46-1))</f>
        <v>0</v>
      </c>
      <c r="EF263" s="588">
        <f>AND(EK$55&gt;0,SUM($E263:EE263)&lt;'Summary&amp;Assumptions'!$G$32*$B263,$D263&gt;='Summary&amp;Assumptions'!$D$17,EK$47&gt;=$D263,EK$47&lt;=EDATE($D263,'Summary&amp;Assumptions'!$G$32))*$B263+AND(EK$56&lt;'Summary&amp;Assumptions'!$J$31,EK$47&gt;=$FO263,EK$47&lt;=$FP263)*(('Summary&amp;Assumptions'!$H$25*$C263)*(1+'Summary&amp;Assumptions'!$J$29)^(EK$46-1))+AND(EK$56&lt;'Summary&amp;Assumptions'!$J$31,EK$47&gt;=$FQ263,EK$47&lt;=$FR263)*(('Summary&amp;Assumptions'!$H$25*$C263)*(1+'Summary&amp;Assumptions'!$J$29)^(EK$46-1))</f>
        <v>0</v>
      </c>
      <c r="EG263" s="588">
        <f>AND(EL$55&gt;0,SUM($E263:EF263)&lt;'Summary&amp;Assumptions'!$G$32*$B263,$D263&gt;='Summary&amp;Assumptions'!$D$17,EL$47&gt;=$D263,EL$47&lt;=EDATE($D263,'Summary&amp;Assumptions'!$G$32))*$B263+AND(EL$56&lt;'Summary&amp;Assumptions'!$J$31,EL$47&gt;=$FO263,EL$47&lt;=$FP263)*(('Summary&amp;Assumptions'!$H$25*$C263)*(1+'Summary&amp;Assumptions'!$J$29)^(EL$46-1))+AND(EL$56&lt;'Summary&amp;Assumptions'!$J$31,EL$47&gt;=$FQ263,EL$47&lt;=$FR263)*(('Summary&amp;Assumptions'!$H$25*$C263)*(1+'Summary&amp;Assumptions'!$J$29)^(EL$46-1))</f>
        <v>0</v>
      </c>
      <c r="EH263" s="588">
        <f>AND(EM$55&gt;0,SUM($E263:EG263)&lt;'Summary&amp;Assumptions'!$G$32*$B263,$D263&gt;='Summary&amp;Assumptions'!$D$17,EM$47&gt;=$D263,EM$47&lt;=EDATE($D263,'Summary&amp;Assumptions'!$G$32))*$B263+AND(EM$56&lt;'Summary&amp;Assumptions'!$J$31,EM$47&gt;=$FO263,EM$47&lt;=$FP263)*(('Summary&amp;Assumptions'!$H$25*$C263)*(1+'Summary&amp;Assumptions'!$J$29)^(EM$46-1))+AND(EM$56&lt;'Summary&amp;Assumptions'!$J$31,EM$47&gt;=$FQ263,EM$47&lt;=$FR263)*(('Summary&amp;Assumptions'!$H$25*$C263)*(1+'Summary&amp;Assumptions'!$J$29)^(EM$46-1))</f>
        <v>0</v>
      </c>
      <c r="EI263" s="588">
        <f>AND(EN$55&gt;0,SUM($E263:EH263)&lt;'Summary&amp;Assumptions'!$G$32*$B263,$D263&gt;='Summary&amp;Assumptions'!$D$17,EN$47&gt;=$D263,EN$47&lt;=EDATE($D263,'Summary&amp;Assumptions'!$G$32))*$B263+AND(EN$56&lt;'Summary&amp;Assumptions'!$J$31,EN$47&gt;=$FO263,EN$47&lt;=$FP263)*(('Summary&amp;Assumptions'!$H$25*$C263)*(1+'Summary&amp;Assumptions'!$J$29)^(EN$46-1))+AND(EN$56&lt;'Summary&amp;Assumptions'!$J$31,EN$47&gt;=$FQ263,EN$47&lt;=$FR263)*(('Summary&amp;Assumptions'!$H$25*$C263)*(1+'Summary&amp;Assumptions'!$J$29)^(EN$46-1))</f>
        <v>0</v>
      </c>
      <c r="EJ263" s="588">
        <f>AND(EO$55&gt;0,SUM($E263:EI263)&lt;'Summary&amp;Assumptions'!$G$32*$B263,$D263&gt;='Summary&amp;Assumptions'!$D$17,EO$47&gt;=$D263,EO$47&lt;=EDATE($D263,'Summary&amp;Assumptions'!$G$32))*$B263+AND(EO$56&lt;'Summary&amp;Assumptions'!$J$31,EO$47&gt;=$FO263,EO$47&lt;=$FP263)*(('Summary&amp;Assumptions'!$H$25*$C263)*(1+'Summary&amp;Assumptions'!$J$29)^(EO$46-1))+AND(EO$56&lt;'Summary&amp;Assumptions'!$J$31,EO$47&gt;=$FQ263,EO$47&lt;=$FR263)*(('Summary&amp;Assumptions'!$H$25*$C263)*(1+'Summary&amp;Assumptions'!$J$29)^(EO$46-1))</f>
        <v>0</v>
      </c>
      <c r="EK263" s="588">
        <f>AND(EP$55&gt;0,SUM($E263:EJ263)&lt;'Summary&amp;Assumptions'!$G$32*$B263,$D263&gt;='Summary&amp;Assumptions'!$D$17,EP$47&gt;=$D263,EP$47&lt;=EDATE($D263,'Summary&amp;Assumptions'!$G$32))*$B263+AND(EP$56&lt;'Summary&amp;Assumptions'!$J$31,EP$47&gt;=$FO263,EP$47&lt;=$FP263)*(('Summary&amp;Assumptions'!$H$25*$C263)*(1+'Summary&amp;Assumptions'!$J$29)^(EP$46-1))+AND(EP$56&lt;'Summary&amp;Assumptions'!$J$31,EP$47&gt;=$FQ263,EP$47&lt;=$FR263)*(('Summary&amp;Assumptions'!$H$25*$C263)*(1+'Summary&amp;Assumptions'!$J$29)^(EP$46-1))</f>
        <v>0</v>
      </c>
      <c r="EL263" s="588">
        <f>AND(EQ$55&gt;0,SUM($E263:EK263)&lt;'Summary&amp;Assumptions'!$G$32*$B263,$D263&gt;='Summary&amp;Assumptions'!$D$17,EQ$47&gt;=$D263,EQ$47&lt;=EDATE($D263,'Summary&amp;Assumptions'!$G$32))*$B263+AND(EQ$56&lt;'Summary&amp;Assumptions'!$J$31,EQ$47&gt;=$FO263,EQ$47&lt;=$FP263)*(('Summary&amp;Assumptions'!$H$25*$C263)*(1+'Summary&amp;Assumptions'!$J$29)^(EQ$46-1))+AND(EQ$56&lt;'Summary&amp;Assumptions'!$J$31,EQ$47&gt;=$FQ263,EQ$47&lt;=$FR263)*(('Summary&amp;Assumptions'!$H$25*$C263)*(1+'Summary&amp;Assumptions'!$J$29)^(EQ$46-1))</f>
        <v>0</v>
      </c>
      <c r="EM263" s="588">
        <f>AND(ER$55&gt;0,SUM($E263:EL263)&lt;'Summary&amp;Assumptions'!$G$32*$B263,$D263&gt;='Summary&amp;Assumptions'!$D$17,ER$47&gt;=$D263,ER$47&lt;=EDATE($D263,'Summary&amp;Assumptions'!$G$32))*$B263+AND(ER$56&lt;'Summary&amp;Assumptions'!$J$31,ER$47&gt;=$FO263,ER$47&lt;=$FP263)*(('Summary&amp;Assumptions'!$H$25*$C263)*(1+'Summary&amp;Assumptions'!$J$29)^(ER$46-1))+AND(ER$56&lt;'Summary&amp;Assumptions'!$J$31,ER$47&gt;=$FQ263,ER$47&lt;=$FR263)*(('Summary&amp;Assumptions'!$H$25*$C263)*(1+'Summary&amp;Assumptions'!$J$29)^(ER$46-1))</f>
        <v>0</v>
      </c>
      <c r="EN263" s="588">
        <f>AND(ES$55&gt;0,SUM($E263:EM263)&lt;'Summary&amp;Assumptions'!$G$32*$B263,$D263&gt;='Summary&amp;Assumptions'!$D$17,ES$47&gt;=$D263,ES$47&lt;=EDATE($D263,'Summary&amp;Assumptions'!$G$32))*$B263+AND(ES$56&lt;'Summary&amp;Assumptions'!$J$31,ES$47&gt;=$FO263,ES$47&lt;=$FP263)*(('Summary&amp;Assumptions'!$H$25*$C263)*(1+'Summary&amp;Assumptions'!$J$29)^(ES$46-1))+AND(ES$56&lt;'Summary&amp;Assumptions'!$J$31,ES$47&gt;=$FQ263,ES$47&lt;=$FR263)*(('Summary&amp;Assumptions'!$H$25*$C263)*(1+'Summary&amp;Assumptions'!$J$29)^(ES$46-1))</f>
        <v>0</v>
      </c>
      <c r="EO263" s="588">
        <f>AND(ET$55&gt;0,SUM($E263:EN263)&lt;'Summary&amp;Assumptions'!$G$32*$B263,$D263&gt;='Summary&amp;Assumptions'!$D$17,ET$47&gt;=$D263,ET$47&lt;=EDATE($D263,'Summary&amp;Assumptions'!$G$32))*$B263+AND(ET$56&lt;'Summary&amp;Assumptions'!$J$31,ET$47&gt;=$FO263,ET$47&lt;=$FP263)*(('Summary&amp;Assumptions'!$H$25*$C263)*(1+'Summary&amp;Assumptions'!$J$29)^(ET$46-1))+AND(ET$56&lt;'Summary&amp;Assumptions'!$J$31,ET$47&gt;=$FQ263,ET$47&lt;=$FR263)*(('Summary&amp;Assumptions'!$H$25*$C263)*(1+'Summary&amp;Assumptions'!$J$29)^(ET$46-1))</f>
        <v>0</v>
      </c>
      <c r="EP263" s="588">
        <f>AND(EU$55&gt;0,SUM($E263:EO263)&lt;'Summary&amp;Assumptions'!$G$32*$B263,$D263&gt;='Summary&amp;Assumptions'!$D$17,EU$47&gt;=$D263,EU$47&lt;=EDATE($D263,'Summary&amp;Assumptions'!$G$32))*$B263+AND(EU$56&lt;'Summary&amp;Assumptions'!$J$31,EU$47&gt;=$FO263,EU$47&lt;=$FP263)*(('Summary&amp;Assumptions'!$H$25*$C263)*(1+'Summary&amp;Assumptions'!$J$29)^(EU$46-1))+AND(EU$56&lt;'Summary&amp;Assumptions'!$J$31,EU$47&gt;=$FQ263,EU$47&lt;=$FR263)*(('Summary&amp;Assumptions'!$H$25*$C263)*(1+'Summary&amp;Assumptions'!$J$29)^(EU$46-1))</f>
        <v>0</v>
      </c>
      <c r="EQ263" s="588">
        <f>AND(EV$55&gt;0,SUM($E263:EP263)&lt;'Summary&amp;Assumptions'!$G$32*$B263,$D263&gt;='Summary&amp;Assumptions'!$D$17,EV$47&gt;=$D263,EV$47&lt;=EDATE($D263,'Summary&amp;Assumptions'!$G$32))*$B263+AND(EV$56&lt;'Summary&amp;Assumptions'!$J$31,EV$47&gt;=$FO263,EV$47&lt;=$FP263)*(('Summary&amp;Assumptions'!$H$25*$C263)*(1+'Summary&amp;Assumptions'!$J$29)^(EV$46-1))+AND(EV$56&lt;'Summary&amp;Assumptions'!$J$31,EV$47&gt;=$FQ263,EV$47&lt;=$FR263)*(('Summary&amp;Assumptions'!$H$25*$C263)*(1+'Summary&amp;Assumptions'!$J$29)^(EV$46-1))</f>
        <v>0</v>
      </c>
      <c r="ER263" s="588">
        <f>AND(EW$55&gt;0,SUM($E263:EQ263)&lt;'Summary&amp;Assumptions'!$G$32*$B263,$D263&gt;='Summary&amp;Assumptions'!$D$17,EW$47&gt;=$D263,EW$47&lt;=EDATE($D263,'Summary&amp;Assumptions'!$G$32))*$B263+AND(EW$56&lt;'Summary&amp;Assumptions'!$J$31,EW$47&gt;=$FO263,EW$47&lt;=$FP263)*(('Summary&amp;Assumptions'!$H$25*$C263)*(1+'Summary&amp;Assumptions'!$J$29)^(EW$46-1))+AND(EW$56&lt;'Summary&amp;Assumptions'!$J$31,EW$47&gt;=$FQ263,EW$47&lt;=$FR263)*(('Summary&amp;Assumptions'!$H$25*$C263)*(1+'Summary&amp;Assumptions'!$J$29)^(EW$46-1))</f>
        <v>0</v>
      </c>
      <c r="ES263" s="588">
        <f>AND(EX$55&gt;0,SUM($E263:ER263)&lt;'Summary&amp;Assumptions'!$G$32*$B263,$D263&gt;='Summary&amp;Assumptions'!$D$17,EX$47&gt;=$D263,EX$47&lt;=EDATE($D263,'Summary&amp;Assumptions'!$G$32))*$B263+AND(EX$56&lt;'Summary&amp;Assumptions'!$J$31,EX$47&gt;=$FO263,EX$47&lt;=$FP263)*(('Summary&amp;Assumptions'!$H$25*$C263)*(1+'Summary&amp;Assumptions'!$J$29)^(EX$46-1))+AND(EX$56&lt;'Summary&amp;Assumptions'!$J$31,EX$47&gt;=$FQ263,EX$47&lt;=$FR263)*(('Summary&amp;Assumptions'!$H$25*$C263)*(1+'Summary&amp;Assumptions'!$J$29)^(EX$46-1))</f>
        <v>0</v>
      </c>
      <c r="ET263" s="588">
        <f>AND(EY$55&gt;0,SUM($E263:ES263)&lt;'Summary&amp;Assumptions'!$G$32*$B263,$D263&gt;='Summary&amp;Assumptions'!$D$17,EY$47&gt;=$D263,EY$47&lt;=EDATE($D263,'Summary&amp;Assumptions'!$G$32))*$B263+AND(EY$56&lt;'Summary&amp;Assumptions'!$J$31,EY$47&gt;=$FO263,EY$47&lt;=$FP263)*(('Summary&amp;Assumptions'!$H$25*$C263)*(1+'Summary&amp;Assumptions'!$J$29)^(EY$46-1))+AND(EY$56&lt;'Summary&amp;Assumptions'!$J$31,EY$47&gt;=$FQ263,EY$47&lt;=$FR263)*(('Summary&amp;Assumptions'!$H$25*$C263)*(1+'Summary&amp;Assumptions'!$J$29)^(EY$46-1))</f>
        <v>0</v>
      </c>
      <c r="EU263" s="588">
        <f>AND(EZ$55&gt;0,SUM($E263:ET263)&lt;'Summary&amp;Assumptions'!$G$32*$B263,$D263&gt;='Summary&amp;Assumptions'!$D$17,EZ$47&gt;=$D263,EZ$47&lt;=EDATE($D263,'Summary&amp;Assumptions'!$G$32))*$B263+AND(EZ$56&lt;'Summary&amp;Assumptions'!$J$31,EZ$47&gt;=$FO263,EZ$47&lt;=$FP263)*(('Summary&amp;Assumptions'!$H$25*$C263)*(1+'Summary&amp;Assumptions'!$J$29)^(EZ$46-1))+AND(EZ$56&lt;'Summary&amp;Assumptions'!$J$31,EZ$47&gt;=$FQ263,EZ$47&lt;=$FR263)*(('Summary&amp;Assumptions'!$H$25*$C263)*(1+'Summary&amp;Assumptions'!$J$29)^(EZ$46-1))</f>
        <v>0</v>
      </c>
      <c r="EV263" s="588">
        <f>AND(FA$55&gt;0,SUM($E263:EU263)&lt;'Summary&amp;Assumptions'!$G$32*$B263,$D263&gt;='Summary&amp;Assumptions'!$D$17,FA$47&gt;=$D263,FA$47&lt;=EDATE($D263,'Summary&amp;Assumptions'!$G$32))*$B263+AND(FA$56&lt;'Summary&amp;Assumptions'!$J$31,FA$47&gt;=$FO263,FA$47&lt;=$FP263)*(('Summary&amp;Assumptions'!$H$25*$C263)*(1+'Summary&amp;Assumptions'!$J$29)^(FA$46-1))+AND(FA$56&lt;'Summary&amp;Assumptions'!$J$31,FA$47&gt;=$FQ263,FA$47&lt;=$FR263)*(('Summary&amp;Assumptions'!$H$25*$C263)*(1+'Summary&amp;Assumptions'!$J$29)^(FA$46-1))</f>
        <v>0</v>
      </c>
      <c r="EW263" s="588">
        <f>AND(FB$55&gt;0,SUM($E263:EV263)&lt;'Summary&amp;Assumptions'!$G$32*$B263,$D263&gt;='Summary&amp;Assumptions'!$D$17,FB$47&gt;=$D263,FB$47&lt;=EDATE($D263,'Summary&amp;Assumptions'!$G$32))*$B263+AND(FB$56&lt;'Summary&amp;Assumptions'!$J$31,FB$47&gt;=$FO263,FB$47&lt;=$FP263)*(('Summary&amp;Assumptions'!$H$25*$C263)*(1+'Summary&amp;Assumptions'!$J$29)^(FB$46-1))+AND(FB$56&lt;'Summary&amp;Assumptions'!$J$31,FB$47&gt;=$FQ263,FB$47&lt;=$FR263)*(('Summary&amp;Assumptions'!$H$25*$C263)*(1+'Summary&amp;Assumptions'!$J$29)^(FB$46-1))</f>
        <v>0</v>
      </c>
      <c r="EX263" s="588">
        <f>AND(FC$55&gt;0,SUM($E263:EW263)&lt;'Summary&amp;Assumptions'!$G$32*$B263,$D263&gt;='Summary&amp;Assumptions'!$D$17,FC$47&gt;=$D263,FC$47&lt;=EDATE($D263,'Summary&amp;Assumptions'!$G$32))*$B263+AND(FC$56&lt;'Summary&amp;Assumptions'!$J$31,FC$47&gt;=$FO263,FC$47&lt;=$FP263)*(('Summary&amp;Assumptions'!$H$25*$C263)*(1+'Summary&amp;Assumptions'!$J$29)^(FC$46-1))+AND(FC$56&lt;'Summary&amp;Assumptions'!$J$31,FC$47&gt;=$FQ263,FC$47&lt;=$FR263)*(('Summary&amp;Assumptions'!$H$25*$C263)*(1+'Summary&amp;Assumptions'!$J$29)^(FC$46-1))</f>
        <v>0</v>
      </c>
      <c r="EY263" s="588">
        <f>AND(FD$55&gt;0,SUM($E263:EX263)&lt;'Summary&amp;Assumptions'!$G$32*$B263,$D263&gt;='Summary&amp;Assumptions'!$D$17,FD$47&gt;=$D263,FD$47&lt;=EDATE($D263,'Summary&amp;Assumptions'!$G$32))*$B263+AND(FD$56&lt;'Summary&amp;Assumptions'!$J$31,FD$47&gt;=$FO263,FD$47&lt;=$FP263)*(('Summary&amp;Assumptions'!$H$25*$C263)*(1+'Summary&amp;Assumptions'!$J$29)^(FD$46-1))+AND(FD$56&lt;'Summary&amp;Assumptions'!$J$31,FD$47&gt;=$FQ263,FD$47&lt;=$FR263)*(('Summary&amp;Assumptions'!$H$25*$C263)*(1+'Summary&amp;Assumptions'!$J$29)^(FD$46-1))</f>
        <v>0</v>
      </c>
      <c r="EZ263" s="588">
        <f>AND(FE$55&gt;0,SUM($E263:EY263)&lt;'Summary&amp;Assumptions'!$G$32*$B263,$D263&gt;='Summary&amp;Assumptions'!$D$17,FE$47&gt;=$D263,FE$47&lt;=EDATE($D263,'Summary&amp;Assumptions'!$G$32))*$B263+AND(FE$56&lt;'Summary&amp;Assumptions'!$J$31,FE$47&gt;=$FO263,FE$47&lt;=$FP263)*(('Summary&amp;Assumptions'!$H$25*$C263)*(1+'Summary&amp;Assumptions'!$J$29)^(FE$46-1))+AND(FE$56&lt;'Summary&amp;Assumptions'!$J$31,FE$47&gt;=$FQ263,FE$47&lt;=$FR263)*(('Summary&amp;Assumptions'!$H$25*$C263)*(1+'Summary&amp;Assumptions'!$J$29)^(FE$46-1))</f>
        <v>0</v>
      </c>
      <c r="FA263" s="588">
        <f>AND(FF$55&gt;0,SUM($E263:EZ263)&lt;'Summary&amp;Assumptions'!$G$32*$B263,$D263&gt;='Summary&amp;Assumptions'!$D$17,FF$47&gt;=$D263,FF$47&lt;=EDATE($D263,'Summary&amp;Assumptions'!$G$32))*$B263+AND(FF$56&lt;'Summary&amp;Assumptions'!$J$31,FF$47&gt;=$FO263,FF$47&lt;=$FP263)*(('Summary&amp;Assumptions'!$H$25*$C263)*(1+'Summary&amp;Assumptions'!$J$29)^(FF$46-1))+AND(FF$56&lt;'Summary&amp;Assumptions'!$J$31,FF$47&gt;=$FQ263,FF$47&lt;=$FR263)*(('Summary&amp;Assumptions'!$H$25*$C263)*(1+'Summary&amp;Assumptions'!$J$29)^(FF$46-1))</f>
        <v>0</v>
      </c>
      <c r="FB263" s="588">
        <f>AND(FG$55&gt;0,SUM($E263:FA263)&lt;'Summary&amp;Assumptions'!$G$32*$B263,$D263&gt;='Summary&amp;Assumptions'!$D$17,FG$47&gt;=$D263,FG$47&lt;=EDATE($D263,'Summary&amp;Assumptions'!$G$32))*$B263+AND(FG$56&lt;'Summary&amp;Assumptions'!$J$31,FG$47&gt;=$FO263,FG$47&lt;=$FP263)*(('Summary&amp;Assumptions'!$H$25*$C263)*(1+'Summary&amp;Assumptions'!$J$29)^(FG$46-1))+AND(FG$56&lt;'Summary&amp;Assumptions'!$J$31,FG$47&gt;=$FQ263,FG$47&lt;=$FR263)*(('Summary&amp;Assumptions'!$H$25*$C263)*(1+'Summary&amp;Assumptions'!$J$29)^(FG$46-1))</f>
        <v>0</v>
      </c>
      <c r="FC263" s="588">
        <f>AND(FH$55&gt;0,SUM($E263:FB263)&lt;'Summary&amp;Assumptions'!$G$32*$B263,$D263&gt;='Summary&amp;Assumptions'!$D$17,FH$47&gt;=$D263,FH$47&lt;=EDATE($D263,'Summary&amp;Assumptions'!$G$32))*$B263+AND(FH$56&lt;'Summary&amp;Assumptions'!$J$31,FH$47&gt;=$FO263,FH$47&lt;=$FP263)*(('Summary&amp;Assumptions'!$H$25*$C263)*(1+'Summary&amp;Assumptions'!$J$29)^(FH$46-1))+AND(FH$56&lt;'Summary&amp;Assumptions'!$J$31,FH$47&gt;=$FQ263,FH$47&lt;=$FR263)*(('Summary&amp;Assumptions'!$H$25*$C263)*(1+'Summary&amp;Assumptions'!$J$29)^(FH$46-1))</f>
        <v>0</v>
      </c>
      <c r="FD263" s="588">
        <f>AND(FI$55&gt;0,SUM($E263:FC263)&lt;'Summary&amp;Assumptions'!$G$32*$B263,$D263&gt;='Summary&amp;Assumptions'!$D$17,FI$47&gt;=$D263,FI$47&lt;=EDATE($D263,'Summary&amp;Assumptions'!$G$32))*$B263+AND(FI$56&lt;'Summary&amp;Assumptions'!$J$31,FI$47&gt;=$FO263,FI$47&lt;=$FP263)*(('Summary&amp;Assumptions'!$H$25*$C263)*(1+'Summary&amp;Assumptions'!$J$29)^(FI$46-1))+AND(FI$56&lt;'Summary&amp;Assumptions'!$J$31,FI$47&gt;=$FQ263,FI$47&lt;=$FR263)*(('Summary&amp;Assumptions'!$H$25*$C263)*(1+'Summary&amp;Assumptions'!$J$29)^(FI$46-1))</f>
        <v>0</v>
      </c>
      <c r="FE263" s="588">
        <f>AND(FJ$55&gt;0,SUM($E263:FD263)&lt;'Summary&amp;Assumptions'!$G$32*$B263,$D263&gt;='Summary&amp;Assumptions'!$D$17,FJ$47&gt;=$D263,FJ$47&lt;=EDATE($D263,'Summary&amp;Assumptions'!$G$32))*$B263+AND(FJ$56&lt;'Summary&amp;Assumptions'!$J$31,FJ$47&gt;=$FO263,FJ$47&lt;=$FP263)*(('Summary&amp;Assumptions'!$H$25*$C263)*(1+'Summary&amp;Assumptions'!$J$29)^(FJ$46-1))+AND(FJ$56&lt;'Summary&amp;Assumptions'!$J$31,FJ$47&gt;=$FQ263,FJ$47&lt;=$FR263)*(('Summary&amp;Assumptions'!$H$25*$C263)*(1+'Summary&amp;Assumptions'!$J$29)^(FJ$46-1))</f>
        <v>0</v>
      </c>
      <c r="FF263" s="588">
        <f>AND(FK$55&gt;0,SUM($E263:FE263)&lt;'Summary&amp;Assumptions'!$G$32*$B263,$D263&gt;='Summary&amp;Assumptions'!$D$17,FK$47&gt;=$D263,FK$47&lt;=EDATE($D263,'Summary&amp;Assumptions'!$G$32))*$B263+AND(FK$56&lt;'Summary&amp;Assumptions'!$J$31,FK$47&gt;=$FO263,FK$47&lt;=$FP263)*(('Summary&amp;Assumptions'!$H$25*$C263)*(1+'Summary&amp;Assumptions'!$J$29)^(FK$46-1))+AND(FK$56&lt;'Summary&amp;Assumptions'!$J$31,FK$47&gt;=$FQ263,FK$47&lt;=$FR263)*(('Summary&amp;Assumptions'!$H$25*$C263)*(1+'Summary&amp;Assumptions'!$J$29)^(FK$46-1))</f>
        <v>0</v>
      </c>
      <c r="FG263" s="588">
        <f>AND(FL$55&gt;0,SUM($E263:FF263)&lt;'Summary&amp;Assumptions'!$G$32*$B263,$D263&gt;='Summary&amp;Assumptions'!$D$17,FL$47&gt;=$D263,FL$47&lt;=EDATE($D263,'Summary&amp;Assumptions'!$G$32))*$B263+AND(FL$56&lt;'Summary&amp;Assumptions'!$J$31,FL$47&gt;=$FO263,FL$47&lt;=$FP263)*(('Summary&amp;Assumptions'!$H$25*$C263)*(1+'Summary&amp;Assumptions'!$J$29)^(FL$46-1))+AND(FL$56&lt;'Summary&amp;Assumptions'!$J$31,FL$47&gt;=$FQ263,FL$47&lt;=$FR263)*(('Summary&amp;Assumptions'!$H$25*$C263)*(1+'Summary&amp;Assumptions'!$J$29)^(FL$46-1))</f>
        <v>0</v>
      </c>
      <c r="FH263" s="588">
        <f>AND(FM$55&gt;0,SUM($E263:FG263)&lt;'Summary&amp;Assumptions'!$G$32*$B263,$D263&gt;='Summary&amp;Assumptions'!$D$17,FM$47&gt;=$D263,FM$47&lt;=EDATE($D263,'Summary&amp;Assumptions'!$G$32))*$B263+AND(FM$56&lt;'Summary&amp;Assumptions'!$J$31,FM$47&gt;=$FO263,FM$47&lt;=$FP263)*(('Summary&amp;Assumptions'!$H$25*$C263)*(1+'Summary&amp;Assumptions'!$J$29)^(FM$46-1))+AND(FM$56&lt;'Summary&amp;Assumptions'!$J$31,FM$47&gt;=$FQ263,FM$47&lt;=$FR263)*(('Summary&amp;Assumptions'!$H$25*$C263)*(1+'Summary&amp;Assumptions'!$J$29)^(FM$46-1))</f>
        <v>0</v>
      </c>
      <c r="FI263" s="588">
        <f>AND(FN$55&gt;0,SUM($E263:FH263)&lt;'Summary&amp;Assumptions'!$G$32*$B263,$D263&gt;='Summary&amp;Assumptions'!$D$17,FN$47&gt;=$D263,FN$47&lt;=EDATE($D263,'Summary&amp;Assumptions'!$G$32))*$B263+AND(FN$56&lt;'Summary&amp;Assumptions'!$J$31,FN$47&gt;=$FO263,FN$47&lt;=$FP263)*(('Summary&amp;Assumptions'!$H$25*$C263)*(1+'Summary&amp;Assumptions'!$J$29)^(FN$46-1))+AND(FN$56&lt;'Summary&amp;Assumptions'!$J$31,FN$47&gt;=$FQ263,FN$47&lt;=$FR263)*(('Summary&amp;Assumptions'!$H$25*$C263)*(1+'Summary&amp;Assumptions'!$J$29)^(FN$46-1))</f>
        <v>0</v>
      </c>
      <c r="FJ263" s="588">
        <f>AND(FO$55&gt;0,SUM($E263:FI263)&lt;'Summary&amp;Assumptions'!$G$32*$B263,$D263&gt;='Summary&amp;Assumptions'!$D$17,FO$47&gt;=$D263,FO$47&lt;=EDATE($D263,'Summary&amp;Assumptions'!$G$32))*$B263+AND(FO$56&lt;'Summary&amp;Assumptions'!$J$31,FO$47&gt;=$FO263,FO$47&lt;=$FP263)*(('Summary&amp;Assumptions'!$H$25*$C263)*(1+'Summary&amp;Assumptions'!$J$29)^(FO$46-1))+AND(FO$56&lt;'Summary&amp;Assumptions'!$J$31,FO$47&gt;=$FQ263,FO$47&lt;=$FR263)*(('Summary&amp;Assumptions'!$H$25*$C263)*(1+'Summary&amp;Assumptions'!$J$29)^(FO$46-1))</f>
        <v>0</v>
      </c>
      <c r="FK263" s="588">
        <f>AND(FP$55&gt;0,SUM($E263:FJ263)&lt;'Summary&amp;Assumptions'!$G$32*$B263,$D263&gt;='Summary&amp;Assumptions'!$D$17,FP$47&gt;=$D263,FP$47&lt;=EDATE($D263,'Summary&amp;Assumptions'!$G$32))*$B263+AND(FP$56&lt;'Summary&amp;Assumptions'!$J$31,FP$47&gt;=$FO263,FP$47&lt;=$FP263)*(('Summary&amp;Assumptions'!$H$25*$C263)*(1+'Summary&amp;Assumptions'!$J$29)^(FP$46-1))+AND(FP$56&lt;'Summary&amp;Assumptions'!$J$31,FP$47&gt;=$FQ263,FP$47&lt;=$FR263)*(('Summary&amp;Assumptions'!$H$25*$C263)*(1+'Summary&amp;Assumptions'!$J$29)^(FP$46-1))</f>
        <v>0</v>
      </c>
      <c r="FL263" s="588">
        <f>AND(FQ$55&gt;0,SUM($E263:FK263)&lt;'Summary&amp;Assumptions'!$G$32*$B263,$D263&gt;='Summary&amp;Assumptions'!$D$17,FQ$47&gt;=$D263,FQ$47&lt;=EDATE($D263,'Summary&amp;Assumptions'!$G$32))*$B263+AND(FQ$56&lt;'Summary&amp;Assumptions'!$J$31,FQ$47&gt;=$FO263,FQ$47&lt;=$FP263)*(('Summary&amp;Assumptions'!$H$25*$C263)*(1+'Summary&amp;Assumptions'!$J$29)^(FQ$46-1))+AND(FQ$56&lt;'Summary&amp;Assumptions'!$J$31,FQ$47&gt;=$FQ263,FQ$47&lt;=$FR263)*(('Summary&amp;Assumptions'!$H$25*$C263)*(1+'Summary&amp;Assumptions'!$J$29)^(FQ$46-1))</f>
        <v>0</v>
      </c>
      <c r="FO263" s="576">
        <f>EDATE(D263,'Summary&amp;Assumptions'!$G$34)</f>
        <v>48792</v>
      </c>
      <c r="FP263" s="576">
        <f>EDATE(FO263,'Summary&amp;Assumptions'!$G$33-1)</f>
        <v>48823</v>
      </c>
      <c r="FQ263" s="576">
        <f>EDATE(FO263,'Summary&amp;Assumptions'!$G$34)</f>
        <v>49157</v>
      </c>
      <c r="FR263" s="576">
        <f>EDATE(FQ263,'Summary&amp;Assumptions'!$G$33-1)</f>
        <v>49188</v>
      </c>
    </row>
    <row r="264" spans="2:174" hidden="1" x14ac:dyDescent="0.2">
      <c r="B264" s="588">
        <v>0</v>
      </c>
      <c r="C264" s="193">
        <v>0</v>
      </c>
      <c r="D264" s="589">
        <v>48458</v>
      </c>
      <c r="F264" s="588">
        <f>AND(K$55&gt;0,SUM($E264:E264)&lt;'Summary&amp;Assumptions'!$G$32*$B264,$D264&gt;='Summary&amp;Assumptions'!$D$17,K$47&gt;=$D264,K$47&lt;=EDATE($D264,'Summary&amp;Assumptions'!$G$32))*$B264+AND(K$56&lt;'Summary&amp;Assumptions'!$J$31,K$47&gt;=$FO264,K$47&lt;=$FP264)*(('Summary&amp;Assumptions'!$H$25*$C264)*(1+'Summary&amp;Assumptions'!$J$29)^(K$46-1))+AND(K$56&lt;'Summary&amp;Assumptions'!$J$31,K$47&gt;=$FQ264,K$47&lt;=$FR264)*(('Summary&amp;Assumptions'!$H$25*$C264)*(1+'Summary&amp;Assumptions'!$J$29)^(K$46-1))</f>
        <v>0</v>
      </c>
      <c r="G264" s="588">
        <f>AND(L$55&gt;0,SUM($E264:F264)&lt;'Summary&amp;Assumptions'!$G$32*$B264,$D264&gt;='Summary&amp;Assumptions'!$D$17,L$47&gt;=$D264,L$47&lt;=EDATE($D264,'Summary&amp;Assumptions'!$G$32))*$B264+AND(L$56&lt;'Summary&amp;Assumptions'!$J$31,L$47&gt;=$FO264,L$47&lt;=$FP264)*(('Summary&amp;Assumptions'!$H$25*$C264)*(1+'Summary&amp;Assumptions'!$J$29)^(L$46-1))+AND(L$56&lt;'Summary&amp;Assumptions'!$J$31,L$47&gt;=$FQ264,L$47&lt;=$FR264)*(('Summary&amp;Assumptions'!$H$25*$C264)*(1+'Summary&amp;Assumptions'!$J$29)^(L$46-1))</f>
        <v>0</v>
      </c>
      <c r="H264" s="588">
        <f>AND(M$55&gt;0,SUM($E264:G264)&lt;'Summary&amp;Assumptions'!$G$32*$B264,$D264&gt;='Summary&amp;Assumptions'!$D$17,M$47&gt;=$D264,M$47&lt;=EDATE($D264,'Summary&amp;Assumptions'!$G$32))*$B264+AND(M$56&lt;'Summary&amp;Assumptions'!$J$31,M$47&gt;=$FO264,M$47&lt;=$FP264)*(('Summary&amp;Assumptions'!$H$25*$C264)*(1+'Summary&amp;Assumptions'!$J$29)^(M$46-1))+AND(M$56&lt;'Summary&amp;Assumptions'!$J$31,M$47&gt;=$FQ264,M$47&lt;=$FR264)*(('Summary&amp;Assumptions'!$H$25*$C264)*(1+'Summary&amp;Assumptions'!$J$29)^(M$46-1))</f>
        <v>0</v>
      </c>
      <c r="I264" s="588">
        <f>AND(N$55&gt;0,SUM($E264:H264)&lt;'Summary&amp;Assumptions'!$G$32*$B264,$D264&gt;='Summary&amp;Assumptions'!$D$17,N$47&gt;=$D264,N$47&lt;=EDATE($D264,'Summary&amp;Assumptions'!$G$32))*$B264+AND(N$56&lt;'Summary&amp;Assumptions'!$J$31,N$47&gt;=$FO264,N$47&lt;=$FP264)*(('Summary&amp;Assumptions'!$H$25*$C264)*(1+'Summary&amp;Assumptions'!$J$29)^(N$46-1))+AND(N$56&lt;'Summary&amp;Assumptions'!$J$31,N$47&gt;=$FQ264,N$47&lt;=$FR264)*(('Summary&amp;Assumptions'!$H$25*$C264)*(1+'Summary&amp;Assumptions'!$J$29)^(N$46-1))</f>
        <v>0</v>
      </c>
      <c r="J264" s="588">
        <f>AND(O$55&gt;0,SUM($E264:I264)&lt;'Summary&amp;Assumptions'!$G$32*$B264,$D264&gt;='Summary&amp;Assumptions'!$D$17,O$47&gt;=$D264,O$47&lt;=EDATE($D264,'Summary&amp;Assumptions'!$G$32))*$B264+AND(O$56&lt;'Summary&amp;Assumptions'!$J$31,O$47&gt;=$FO264,O$47&lt;=$FP264)*(('Summary&amp;Assumptions'!$H$25*$C264)*(1+'Summary&amp;Assumptions'!$J$29)^(O$46-1))+AND(O$56&lt;'Summary&amp;Assumptions'!$J$31,O$47&gt;=$FQ264,O$47&lt;=$FR264)*(('Summary&amp;Assumptions'!$H$25*$C264)*(1+'Summary&amp;Assumptions'!$J$29)^(O$46-1))</f>
        <v>0</v>
      </c>
      <c r="K264" s="588">
        <f>AND(P$55&gt;0,SUM($E264:J264)&lt;'Summary&amp;Assumptions'!$G$32*$B264,$D264&gt;='Summary&amp;Assumptions'!$D$17,P$47&gt;=$D264,P$47&lt;=EDATE($D264,'Summary&amp;Assumptions'!$G$32))*$B264+AND(P$56&lt;'Summary&amp;Assumptions'!$J$31,P$47&gt;=$FO264,P$47&lt;=$FP264)*(('Summary&amp;Assumptions'!$H$25*$C264)*(1+'Summary&amp;Assumptions'!$J$29)^(P$46-1))+AND(P$56&lt;'Summary&amp;Assumptions'!$J$31,P$47&gt;=$FQ264,P$47&lt;=$FR264)*(('Summary&amp;Assumptions'!$H$25*$C264)*(1+'Summary&amp;Assumptions'!$J$29)^(P$46-1))</f>
        <v>0</v>
      </c>
      <c r="L264" s="588">
        <f>AND(Q$55&gt;0,SUM($E264:K264)&lt;'Summary&amp;Assumptions'!$G$32*$B264,$D264&gt;='Summary&amp;Assumptions'!$D$17,Q$47&gt;=$D264,Q$47&lt;=EDATE($D264,'Summary&amp;Assumptions'!$G$32))*$B264+AND(Q$56&lt;'Summary&amp;Assumptions'!$J$31,Q$47&gt;=$FO264,Q$47&lt;=$FP264)*(('Summary&amp;Assumptions'!$H$25*$C264)*(1+'Summary&amp;Assumptions'!$J$29)^(Q$46-1))+AND(Q$56&lt;'Summary&amp;Assumptions'!$J$31,Q$47&gt;=$FQ264,Q$47&lt;=$FR264)*(('Summary&amp;Assumptions'!$H$25*$C264)*(1+'Summary&amp;Assumptions'!$J$29)^(Q$46-1))</f>
        <v>0</v>
      </c>
      <c r="M264" s="588">
        <f>AND(R$55&gt;0,SUM($E264:L264)&lt;'Summary&amp;Assumptions'!$G$32*$B264,$D264&gt;='Summary&amp;Assumptions'!$D$17,R$47&gt;=$D264,R$47&lt;=EDATE($D264,'Summary&amp;Assumptions'!$G$32))*$B264+AND(R$56&lt;'Summary&amp;Assumptions'!$J$31,R$47&gt;=$FO264,R$47&lt;=$FP264)*(('Summary&amp;Assumptions'!$H$25*$C264)*(1+'Summary&amp;Assumptions'!$J$29)^(R$46-1))+AND(R$56&lt;'Summary&amp;Assumptions'!$J$31,R$47&gt;=$FQ264,R$47&lt;=$FR264)*(('Summary&amp;Assumptions'!$H$25*$C264)*(1+'Summary&amp;Assumptions'!$J$29)^(R$46-1))</f>
        <v>0</v>
      </c>
      <c r="N264" s="588">
        <f>AND(S$55&gt;0,SUM($E264:M264)&lt;'Summary&amp;Assumptions'!$G$32*$B264,$D264&gt;='Summary&amp;Assumptions'!$D$17,S$47&gt;=$D264,S$47&lt;=EDATE($D264,'Summary&amp;Assumptions'!$G$32))*$B264+AND(S$56&lt;'Summary&amp;Assumptions'!$J$31,S$47&gt;=$FO264,S$47&lt;=$FP264)*(('Summary&amp;Assumptions'!$H$25*$C264)*(1+'Summary&amp;Assumptions'!$J$29)^(S$46-1))+AND(S$56&lt;'Summary&amp;Assumptions'!$J$31,S$47&gt;=$FQ264,S$47&lt;=$FR264)*(('Summary&amp;Assumptions'!$H$25*$C264)*(1+'Summary&amp;Assumptions'!$J$29)^(S$46-1))</f>
        <v>0</v>
      </c>
      <c r="O264" s="588">
        <f>AND(T$55&gt;0,SUM($E264:N264)&lt;'Summary&amp;Assumptions'!$G$32*$B264,$D264&gt;='Summary&amp;Assumptions'!$D$17,T$47&gt;=$D264,T$47&lt;=EDATE($D264,'Summary&amp;Assumptions'!$G$32))*$B264+AND(T$56&lt;'Summary&amp;Assumptions'!$J$31,T$47&gt;=$FO264,T$47&lt;=$FP264)*(('Summary&amp;Assumptions'!$H$25*$C264)*(1+'Summary&amp;Assumptions'!$J$29)^(T$46-1))+AND(T$56&lt;'Summary&amp;Assumptions'!$J$31,T$47&gt;=$FQ264,T$47&lt;=$FR264)*(('Summary&amp;Assumptions'!$H$25*$C264)*(1+'Summary&amp;Assumptions'!$J$29)^(T$46-1))</f>
        <v>0</v>
      </c>
      <c r="P264" s="588">
        <f>AND(U$55&gt;0,SUM($E264:O264)&lt;'Summary&amp;Assumptions'!$G$32*$B264,$D264&gt;='Summary&amp;Assumptions'!$D$17,U$47&gt;=$D264,U$47&lt;=EDATE($D264,'Summary&amp;Assumptions'!$G$32))*$B264+AND(U$56&lt;'Summary&amp;Assumptions'!$J$31,U$47&gt;=$FO264,U$47&lt;=$FP264)*(('Summary&amp;Assumptions'!$H$25*$C264)*(1+'Summary&amp;Assumptions'!$J$29)^(U$46-1))+AND(U$56&lt;'Summary&amp;Assumptions'!$J$31,U$47&gt;=$FQ264,U$47&lt;=$FR264)*(('Summary&amp;Assumptions'!$H$25*$C264)*(1+'Summary&amp;Assumptions'!$J$29)^(U$46-1))</f>
        <v>0</v>
      </c>
      <c r="Q264" s="588">
        <f>AND(V$55&gt;0,SUM($E264:P264)&lt;'Summary&amp;Assumptions'!$G$32*$B264,$D264&gt;='Summary&amp;Assumptions'!$D$17,V$47&gt;=$D264,V$47&lt;=EDATE($D264,'Summary&amp;Assumptions'!$G$32))*$B264+AND(V$56&lt;'Summary&amp;Assumptions'!$J$31,V$47&gt;=$FO264,V$47&lt;=$FP264)*(('Summary&amp;Assumptions'!$H$25*$C264)*(1+'Summary&amp;Assumptions'!$J$29)^(V$46-1))+AND(V$56&lt;'Summary&amp;Assumptions'!$J$31,V$47&gt;=$FQ264,V$47&lt;=$FR264)*(('Summary&amp;Assumptions'!$H$25*$C264)*(1+'Summary&amp;Assumptions'!$J$29)^(V$46-1))</f>
        <v>0</v>
      </c>
      <c r="R264" s="588">
        <f>AND(W$55&gt;0,SUM($E264:Q264)&lt;'Summary&amp;Assumptions'!$G$32*$B264,$D264&gt;='Summary&amp;Assumptions'!$D$17,W$47&gt;=$D264,W$47&lt;=EDATE($D264,'Summary&amp;Assumptions'!$G$32))*$B264+AND(W$56&lt;'Summary&amp;Assumptions'!$J$31,W$47&gt;=$FO264,W$47&lt;=$FP264)*(('Summary&amp;Assumptions'!$H$25*$C264)*(1+'Summary&amp;Assumptions'!$J$29)^(W$46-1))+AND(W$56&lt;'Summary&amp;Assumptions'!$J$31,W$47&gt;=$FQ264,W$47&lt;=$FR264)*(('Summary&amp;Assumptions'!$H$25*$C264)*(1+'Summary&amp;Assumptions'!$J$29)^(W$46-1))</f>
        <v>0</v>
      </c>
      <c r="S264" s="588">
        <f>AND(X$55&gt;0,SUM($E264:R264)&lt;'Summary&amp;Assumptions'!$G$32*$B264,$D264&gt;='Summary&amp;Assumptions'!$D$17,X$47&gt;=$D264,X$47&lt;=EDATE($D264,'Summary&amp;Assumptions'!$G$32))*$B264+AND(X$56&lt;'Summary&amp;Assumptions'!$J$31,X$47&gt;=$FO264,X$47&lt;=$FP264)*(('Summary&amp;Assumptions'!$H$25*$C264)*(1+'Summary&amp;Assumptions'!$J$29)^(X$46-1))+AND(X$56&lt;'Summary&amp;Assumptions'!$J$31,X$47&gt;=$FQ264,X$47&lt;=$FR264)*(('Summary&amp;Assumptions'!$H$25*$C264)*(1+'Summary&amp;Assumptions'!$J$29)^(X$46-1))</f>
        <v>0</v>
      </c>
      <c r="T264" s="588">
        <f>AND(Y$55&gt;0,SUM($E264:S264)&lt;'Summary&amp;Assumptions'!$G$32*$B264,$D264&gt;='Summary&amp;Assumptions'!$D$17,Y$47&gt;=$D264,Y$47&lt;=EDATE($D264,'Summary&amp;Assumptions'!$G$32))*$B264+AND(Y$56&lt;'Summary&amp;Assumptions'!$J$31,Y$47&gt;=$FO264,Y$47&lt;=$FP264)*(('Summary&amp;Assumptions'!$H$25*$C264)*(1+'Summary&amp;Assumptions'!$J$29)^(Y$46-1))+AND(Y$56&lt;'Summary&amp;Assumptions'!$J$31,Y$47&gt;=$FQ264,Y$47&lt;=$FR264)*(('Summary&amp;Assumptions'!$H$25*$C264)*(1+'Summary&amp;Assumptions'!$J$29)^(Y$46-1))</f>
        <v>0</v>
      </c>
      <c r="U264" s="588">
        <f>AND(Z$55&gt;0,SUM($E264:T264)&lt;'Summary&amp;Assumptions'!$G$32*$B264,$D264&gt;='Summary&amp;Assumptions'!$D$17,Z$47&gt;=$D264,Z$47&lt;=EDATE($D264,'Summary&amp;Assumptions'!$G$32))*$B264+AND(Z$56&lt;'Summary&amp;Assumptions'!$J$31,Z$47&gt;=$FO264,Z$47&lt;=$FP264)*(('Summary&amp;Assumptions'!$H$25*$C264)*(1+'Summary&amp;Assumptions'!$J$29)^(Z$46-1))+AND(Z$56&lt;'Summary&amp;Assumptions'!$J$31,Z$47&gt;=$FQ264,Z$47&lt;=$FR264)*(('Summary&amp;Assumptions'!$H$25*$C264)*(1+'Summary&amp;Assumptions'!$J$29)^(Z$46-1))</f>
        <v>0</v>
      </c>
      <c r="V264" s="588">
        <f>AND(AA$55&gt;0,SUM($E264:U264)&lt;'Summary&amp;Assumptions'!$G$32*$B264,$D264&gt;='Summary&amp;Assumptions'!$D$17,AA$47&gt;=$D264,AA$47&lt;=EDATE($D264,'Summary&amp;Assumptions'!$G$32))*$B264+AND(AA$56&lt;'Summary&amp;Assumptions'!$J$31,AA$47&gt;=$FO264,AA$47&lt;=$FP264)*(('Summary&amp;Assumptions'!$H$25*$C264)*(1+'Summary&amp;Assumptions'!$J$29)^(AA$46-1))+AND(AA$56&lt;'Summary&amp;Assumptions'!$J$31,AA$47&gt;=$FQ264,AA$47&lt;=$FR264)*(('Summary&amp;Assumptions'!$H$25*$C264)*(1+'Summary&amp;Assumptions'!$J$29)^(AA$46-1))</f>
        <v>0</v>
      </c>
      <c r="W264" s="588">
        <f>AND(AB$55&gt;0,SUM($E264:V264)&lt;'Summary&amp;Assumptions'!$G$32*$B264,$D264&gt;='Summary&amp;Assumptions'!$D$17,AB$47&gt;=$D264,AB$47&lt;=EDATE($D264,'Summary&amp;Assumptions'!$G$32))*$B264+AND(AB$56&lt;'Summary&amp;Assumptions'!$J$31,AB$47&gt;=$FO264,AB$47&lt;=$FP264)*(('Summary&amp;Assumptions'!$H$25*$C264)*(1+'Summary&amp;Assumptions'!$J$29)^(AB$46-1))+AND(AB$56&lt;'Summary&amp;Assumptions'!$J$31,AB$47&gt;=$FQ264,AB$47&lt;=$FR264)*(('Summary&amp;Assumptions'!$H$25*$C264)*(1+'Summary&amp;Assumptions'!$J$29)^(AB$46-1))</f>
        <v>0</v>
      </c>
      <c r="X264" s="588">
        <f>AND(AC$55&gt;0,SUM($E264:W264)&lt;'Summary&amp;Assumptions'!$G$32*$B264,$D264&gt;='Summary&amp;Assumptions'!$D$17,AC$47&gt;=$D264,AC$47&lt;=EDATE($D264,'Summary&amp;Assumptions'!$G$32))*$B264+AND(AC$56&lt;'Summary&amp;Assumptions'!$J$31,AC$47&gt;=$FO264,AC$47&lt;=$FP264)*(('Summary&amp;Assumptions'!$H$25*$C264)*(1+'Summary&amp;Assumptions'!$J$29)^(AC$46-1))+AND(AC$56&lt;'Summary&amp;Assumptions'!$J$31,AC$47&gt;=$FQ264,AC$47&lt;=$FR264)*(('Summary&amp;Assumptions'!$H$25*$C264)*(1+'Summary&amp;Assumptions'!$J$29)^(AC$46-1))</f>
        <v>0</v>
      </c>
      <c r="Y264" s="588">
        <f>AND(AD$55&gt;0,SUM($E264:X264)&lt;'Summary&amp;Assumptions'!$G$32*$B264,$D264&gt;='Summary&amp;Assumptions'!$D$17,AD$47&gt;=$D264,AD$47&lt;=EDATE($D264,'Summary&amp;Assumptions'!$G$32))*$B264+AND(AD$56&lt;'Summary&amp;Assumptions'!$J$31,AD$47&gt;=$FO264,AD$47&lt;=$FP264)*(('Summary&amp;Assumptions'!$H$25*$C264)*(1+'Summary&amp;Assumptions'!$J$29)^(AD$46-1))+AND(AD$56&lt;'Summary&amp;Assumptions'!$J$31,AD$47&gt;=$FQ264,AD$47&lt;=$FR264)*(('Summary&amp;Assumptions'!$H$25*$C264)*(1+'Summary&amp;Assumptions'!$J$29)^(AD$46-1))</f>
        <v>0</v>
      </c>
      <c r="Z264" s="588">
        <f>AND(AE$55&gt;0,SUM($E264:Y264)&lt;'Summary&amp;Assumptions'!$G$32*$B264,$D264&gt;='Summary&amp;Assumptions'!$D$17,AE$47&gt;=$D264,AE$47&lt;=EDATE($D264,'Summary&amp;Assumptions'!$G$32))*$B264+AND(AE$56&lt;'Summary&amp;Assumptions'!$J$31,AE$47&gt;=$FO264,AE$47&lt;=$FP264)*(('Summary&amp;Assumptions'!$H$25*$C264)*(1+'Summary&amp;Assumptions'!$J$29)^(AE$46-1))+AND(AE$56&lt;'Summary&amp;Assumptions'!$J$31,AE$47&gt;=$FQ264,AE$47&lt;=$FR264)*(('Summary&amp;Assumptions'!$H$25*$C264)*(1+'Summary&amp;Assumptions'!$J$29)^(AE$46-1))</f>
        <v>0</v>
      </c>
      <c r="AA264" s="588">
        <f>AND(AF$55&gt;0,SUM($E264:Z264)&lt;'Summary&amp;Assumptions'!$G$32*$B264,$D264&gt;='Summary&amp;Assumptions'!$D$17,AF$47&gt;=$D264,AF$47&lt;=EDATE($D264,'Summary&amp;Assumptions'!$G$32))*$B264+AND(AF$56&lt;'Summary&amp;Assumptions'!$J$31,AF$47&gt;=$FO264,AF$47&lt;=$FP264)*(('Summary&amp;Assumptions'!$H$25*$C264)*(1+'Summary&amp;Assumptions'!$J$29)^(AF$46-1))+AND(AF$56&lt;'Summary&amp;Assumptions'!$J$31,AF$47&gt;=$FQ264,AF$47&lt;=$FR264)*(('Summary&amp;Assumptions'!$H$25*$C264)*(1+'Summary&amp;Assumptions'!$J$29)^(AF$46-1))</f>
        <v>0</v>
      </c>
      <c r="AB264" s="588">
        <f>AND(AG$55&gt;0,SUM($E264:AA264)&lt;'Summary&amp;Assumptions'!$G$32*$B264,$D264&gt;='Summary&amp;Assumptions'!$D$17,AG$47&gt;=$D264,AG$47&lt;=EDATE($D264,'Summary&amp;Assumptions'!$G$32))*$B264+AND(AG$56&lt;'Summary&amp;Assumptions'!$J$31,AG$47&gt;=$FO264,AG$47&lt;=$FP264)*(('Summary&amp;Assumptions'!$H$25*$C264)*(1+'Summary&amp;Assumptions'!$J$29)^(AG$46-1))+AND(AG$56&lt;'Summary&amp;Assumptions'!$J$31,AG$47&gt;=$FQ264,AG$47&lt;=$FR264)*(('Summary&amp;Assumptions'!$H$25*$C264)*(1+'Summary&amp;Assumptions'!$J$29)^(AG$46-1))</f>
        <v>0</v>
      </c>
      <c r="AC264" s="588">
        <f>AND(AH$55&gt;0,SUM($E264:AB264)&lt;'Summary&amp;Assumptions'!$G$32*$B264,$D264&gt;='Summary&amp;Assumptions'!$D$17,AH$47&gt;=$D264,AH$47&lt;=EDATE($D264,'Summary&amp;Assumptions'!$G$32))*$B264+AND(AH$56&lt;'Summary&amp;Assumptions'!$J$31,AH$47&gt;=$FO264,AH$47&lt;=$FP264)*(('Summary&amp;Assumptions'!$H$25*$C264)*(1+'Summary&amp;Assumptions'!$J$29)^(AH$46-1))+AND(AH$56&lt;'Summary&amp;Assumptions'!$J$31,AH$47&gt;=$FQ264,AH$47&lt;=$FR264)*(('Summary&amp;Assumptions'!$H$25*$C264)*(1+'Summary&amp;Assumptions'!$J$29)^(AH$46-1))</f>
        <v>0</v>
      </c>
      <c r="AD264" s="588">
        <f>AND(AI$55&gt;0,SUM($E264:AC264)&lt;'Summary&amp;Assumptions'!$G$32*$B264,$D264&gt;='Summary&amp;Assumptions'!$D$17,AI$47&gt;=$D264,AI$47&lt;=EDATE($D264,'Summary&amp;Assumptions'!$G$32))*$B264+AND(AI$56&lt;'Summary&amp;Assumptions'!$J$31,AI$47&gt;=$FO264,AI$47&lt;=$FP264)*(('Summary&amp;Assumptions'!$H$25*$C264)*(1+'Summary&amp;Assumptions'!$J$29)^(AI$46-1))+AND(AI$56&lt;'Summary&amp;Assumptions'!$J$31,AI$47&gt;=$FQ264,AI$47&lt;=$FR264)*(('Summary&amp;Assumptions'!$H$25*$C264)*(1+'Summary&amp;Assumptions'!$J$29)^(AI$46-1))</f>
        <v>0</v>
      </c>
      <c r="AE264" s="588">
        <f>AND(AJ$55&gt;0,SUM($E264:AD264)&lt;'Summary&amp;Assumptions'!$G$32*$B264,$D264&gt;='Summary&amp;Assumptions'!$D$17,AJ$47&gt;=$D264,AJ$47&lt;=EDATE($D264,'Summary&amp;Assumptions'!$G$32))*$B264+AND(AJ$56&lt;'Summary&amp;Assumptions'!$J$31,AJ$47&gt;=$FO264,AJ$47&lt;=$FP264)*(('Summary&amp;Assumptions'!$H$25*$C264)*(1+'Summary&amp;Assumptions'!$J$29)^(AJ$46-1))+AND(AJ$56&lt;'Summary&amp;Assumptions'!$J$31,AJ$47&gt;=$FQ264,AJ$47&lt;=$FR264)*(('Summary&amp;Assumptions'!$H$25*$C264)*(1+'Summary&amp;Assumptions'!$J$29)^(AJ$46-1))</f>
        <v>0</v>
      </c>
      <c r="AF264" s="588">
        <f>AND(AK$55&gt;0,SUM($E264:AE264)&lt;'Summary&amp;Assumptions'!$G$32*$B264,$D264&gt;='Summary&amp;Assumptions'!$D$17,AK$47&gt;=$D264,AK$47&lt;=EDATE($D264,'Summary&amp;Assumptions'!$G$32))*$B264+AND(AK$56&lt;'Summary&amp;Assumptions'!$J$31,AK$47&gt;=$FO264,AK$47&lt;=$FP264)*(('Summary&amp;Assumptions'!$H$25*$C264)*(1+'Summary&amp;Assumptions'!$J$29)^(AK$46-1))+AND(AK$56&lt;'Summary&amp;Assumptions'!$J$31,AK$47&gt;=$FQ264,AK$47&lt;=$FR264)*(('Summary&amp;Assumptions'!$H$25*$C264)*(1+'Summary&amp;Assumptions'!$J$29)^(AK$46-1))</f>
        <v>0</v>
      </c>
      <c r="AG264" s="588">
        <f>AND(AL$55&gt;0,SUM($E264:AF264)&lt;'Summary&amp;Assumptions'!$G$32*$B264,$D264&gt;='Summary&amp;Assumptions'!$D$17,AL$47&gt;=$D264,AL$47&lt;=EDATE($D264,'Summary&amp;Assumptions'!$G$32))*$B264+AND(AL$56&lt;'Summary&amp;Assumptions'!$J$31,AL$47&gt;=$FO264,AL$47&lt;=$FP264)*(('Summary&amp;Assumptions'!$H$25*$C264)*(1+'Summary&amp;Assumptions'!$J$29)^(AL$46-1))+AND(AL$56&lt;'Summary&amp;Assumptions'!$J$31,AL$47&gt;=$FQ264,AL$47&lt;=$FR264)*(('Summary&amp;Assumptions'!$H$25*$C264)*(1+'Summary&amp;Assumptions'!$J$29)^(AL$46-1))</f>
        <v>0</v>
      </c>
      <c r="AH264" s="588">
        <f>AND(AM$55&gt;0,SUM($E264:AG264)&lt;'Summary&amp;Assumptions'!$G$32*$B264,$D264&gt;='Summary&amp;Assumptions'!$D$17,AM$47&gt;=$D264,AM$47&lt;=EDATE($D264,'Summary&amp;Assumptions'!$G$32))*$B264+AND(AM$56&lt;'Summary&amp;Assumptions'!$J$31,AM$47&gt;=$FO264,AM$47&lt;=$FP264)*(('Summary&amp;Assumptions'!$H$25*$C264)*(1+'Summary&amp;Assumptions'!$J$29)^(AM$46-1))+AND(AM$56&lt;'Summary&amp;Assumptions'!$J$31,AM$47&gt;=$FQ264,AM$47&lt;=$FR264)*(('Summary&amp;Assumptions'!$H$25*$C264)*(1+'Summary&amp;Assumptions'!$J$29)^(AM$46-1))</f>
        <v>0</v>
      </c>
      <c r="AI264" s="588">
        <f>AND(AN$55&gt;0,SUM($E264:AH264)&lt;'Summary&amp;Assumptions'!$G$32*$B264,$D264&gt;='Summary&amp;Assumptions'!$D$17,AN$47&gt;=$D264,AN$47&lt;=EDATE($D264,'Summary&amp;Assumptions'!$G$32))*$B264+AND(AN$56&lt;'Summary&amp;Assumptions'!$J$31,AN$47&gt;=$FO264,AN$47&lt;=$FP264)*(('Summary&amp;Assumptions'!$H$25*$C264)*(1+'Summary&amp;Assumptions'!$J$29)^(AN$46-1))+AND(AN$56&lt;'Summary&amp;Assumptions'!$J$31,AN$47&gt;=$FQ264,AN$47&lt;=$FR264)*(('Summary&amp;Assumptions'!$H$25*$C264)*(1+'Summary&amp;Assumptions'!$J$29)^(AN$46-1))</f>
        <v>0</v>
      </c>
      <c r="AJ264" s="588">
        <f>AND(AO$55&gt;0,SUM($E264:AI264)&lt;'Summary&amp;Assumptions'!$G$32*$B264,$D264&gt;='Summary&amp;Assumptions'!$D$17,AO$47&gt;=$D264,AO$47&lt;=EDATE($D264,'Summary&amp;Assumptions'!$G$32))*$B264+AND(AO$56&lt;'Summary&amp;Assumptions'!$J$31,AO$47&gt;=$FO264,AO$47&lt;=$FP264)*(('Summary&amp;Assumptions'!$H$25*$C264)*(1+'Summary&amp;Assumptions'!$J$29)^(AO$46-1))+AND(AO$56&lt;'Summary&amp;Assumptions'!$J$31,AO$47&gt;=$FQ264,AO$47&lt;=$FR264)*(('Summary&amp;Assumptions'!$H$25*$C264)*(1+'Summary&amp;Assumptions'!$J$29)^(AO$46-1))</f>
        <v>0</v>
      </c>
      <c r="AK264" s="588">
        <f>AND(AP$55&gt;0,SUM($E264:AJ264)&lt;'Summary&amp;Assumptions'!$G$32*$B264,$D264&gt;='Summary&amp;Assumptions'!$D$17,AP$47&gt;=$D264,AP$47&lt;=EDATE($D264,'Summary&amp;Assumptions'!$G$32))*$B264+AND(AP$56&lt;'Summary&amp;Assumptions'!$J$31,AP$47&gt;=$FO264,AP$47&lt;=$FP264)*(('Summary&amp;Assumptions'!$H$25*$C264)*(1+'Summary&amp;Assumptions'!$J$29)^(AP$46-1))+AND(AP$56&lt;'Summary&amp;Assumptions'!$J$31,AP$47&gt;=$FQ264,AP$47&lt;=$FR264)*(('Summary&amp;Assumptions'!$H$25*$C264)*(1+'Summary&amp;Assumptions'!$J$29)^(AP$46-1))</f>
        <v>0</v>
      </c>
      <c r="AL264" s="588">
        <f>AND(AQ$55&gt;0,SUM($E264:AK264)&lt;'Summary&amp;Assumptions'!$G$32*$B264,$D264&gt;='Summary&amp;Assumptions'!$D$17,AQ$47&gt;=$D264,AQ$47&lt;=EDATE($D264,'Summary&amp;Assumptions'!$G$32))*$B264+AND(AQ$56&lt;'Summary&amp;Assumptions'!$J$31,AQ$47&gt;=$FO264,AQ$47&lt;=$FP264)*(('Summary&amp;Assumptions'!$H$25*$C264)*(1+'Summary&amp;Assumptions'!$J$29)^(AQ$46-1))+AND(AQ$56&lt;'Summary&amp;Assumptions'!$J$31,AQ$47&gt;=$FQ264,AQ$47&lt;=$FR264)*(('Summary&amp;Assumptions'!$H$25*$C264)*(1+'Summary&amp;Assumptions'!$J$29)^(AQ$46-1))</f>
        <v>0</v>
      </c>
      <c r="AM264" s="588">
        <f>AND(AR$55&gt;0,SUM($E264:AL264)&lt;'Summary&amp;Assumptions'!$G$32*$B264,$D264&gt;='Summary&amp;Assumptions'!$D$17,AR$47&gt;=$D264,AR$47&lt;=EDATE($D264,'Summary&amp;Assumptions'!$G$32))*$B264+AND(AR$56&lt;'Summary&amp;Assumptions'!$J$31,AR$47&gt;=$FO264,AR$47&lt;=$FP264)*(('Summary&amp;Assumptions'!$H$25*$C264)*(1+'Summary&amp;Assumptions'!$J$29)^(AR$46-1))+AND(AR$56&lt;'Summary&amp;Assumptions'!$J$31,AR$47&gt;=$FQ264,AR$47&lt;=$FR264)*(('Summary&amp;Assumptions'!$H$25*$C264)*(1+'Summary&amp;Assumptions'!$J$29)^(AR$46-1))</f>
        <v>0</v>
      </c>
      <c r="AN264" s="588">
        <f>AND(AS$55&gt;0,SUM($E264:AM264)&lt;'Summary&amp;Assumptions'!$G$32*$B264,$D264&gt;='Summary&amp;Assumptions'!$D$17,AS$47&gt;=$D264,AS$47&lt;=EDATE($D264,'Summary&amp;Assumptions'!$G$32))*$B264+AND(AS$56&lt;'Summary&amp;Assumptions'!$J$31,AS$47&gt;=$FO264,AS$47&lt;=$FP264)*(('Summary&amp;Assumptions'!$H$25*$C264)*(1+'Summary&amp;Assumptions'!$J$29)^(AS$46-1))+AND(AS$56&lt;'Summary&amp;Assumptions'!$J$31,AS$47&gt;=$FQ264,AS$47&lt;=$FR264)*(('Summary&amp;Assumptions'!$H$25*$C264)*(1+'Summary&amp;Assumptions'!$J$29)^(AS$46-1))</f>
        <v>0</v>
      </c>
      <c r="AO264" s="588">
        <f>AND(AT$55&gt;0,SUM($E264:AN264)&lt;'Summary&amp;Assumptions'!$G$32*$B264,$D264&gt;='Summary&amp;Assumptions'!$D$17,AT$47&gt;=$D264,AT$47&lt;=EDATE($D264,'Summary&amp;Assumptions'!$G$32))*$B264+AND(AT$56&lt;'Summary&amp;Assumptions'!$J$31,AT$47&gt;=$FO264,AT$47&lt;=$FP264)*(('Summary&amp;Assumptions'!$H$25*$C264)*(1+'Summary&amp;Assumptions'!$J$29)^(AT$46-1))+AND(AT$56&lt;'Summary&amp;Assumptions'!$J$31,AT$47&gt;=$FQ264,AT$47&lt;=$FR264)*(('Summary&amp;Assumptions'!$H$25*$C264)*(1+'Summary&amp;Assumptions'!$J$29)^(AT$46-1))</f>
        <v>0</v>
      </c>
      <c r="AP264" s="588">
        <f>AND(AU$55&gt;0,SUM($E264:AO264)&lt;'Summary&amp;Assumptions'!$G$32*$B264,$D264&gt;='Summary&amp;Assumptions'!$D$17,AU$47&gt;=$D264,AU$47&lt;=EDATE($D264,'Summary&amp;Assumptions'!$G$32))*$B264+AND(AU$56&lt;'Summary&amp;Assumptions'!$J$31,AU$47&gt;=$FO264,AU$47&lt;=$FP264)*(('Summary&amp;Assumptions'!$H$25*$C264)*(1+'Summary&amp;Assumptions'!$J$29)^(AU$46-1))+AND(AU$56&lt;'Summary&amp;Assumptions'!$J$31,AU$47&gt;=$FQ264,AU$47&lt;=$FR264)*(('Summary&amp;Assumptions'!$H$25*$C264)*(1+'Summary&amp;Assumptions'!$J$29)^(AU$46-1))</f>
        <v>0</v>
      </c>
      <c r="AQ264" s="588">
        <f>AND(AV$55&gt;0,SUM($E264:AP264)&lt;'Summary&amp;Assumptions'!$G$32*$B264,$D264&gt;='Summary&amp;Assumptions'!$D$17,AV$47&gt;=$D264,AV$47&lt;=EDATE($D264,'Summary&amp;Assumptions'!$G$32))*$B264+AND(AV$56&lt;'Summary&amp;Assumptions'!$J$31,AV$47&gt;=$FO264,AV$47&lt;=$FP264)*(('Summary&amp;Assumptions'!$H$25*$C264)*(1+'Summary&amp;Assumptions'!$J$29)^(AV$46-1))+AND(AV$56&lt;'Summary&amp;Assumptions'!$J$31,AV$47&gt;=$FQ264,AV$47&lt;=$FR264)*(('Summary&amp;Assumptions'!$H$25*$C264)*(1+'Summary&amp;Assumptions'!$J$29)^(AV$46-1))</f>
        <v>0</v>
      </c>
      <c r="AR264" s="588">
        <f>AND(AW$55&gt;0,SUM($E264:AQ264)&lt;'Summary&amp;Assumptions'!$G$32*$B264,$D264&gt;='Summary&amp;Assumptions'!$D$17,AW$47&gt;=$D264,AW$47&lt;=EDATE($D264,'Summary&amp;Assumptions'!$G$32))*$B264+AND(AW$56&lt;'Summary&amp;Assumptions'!$J$31,AW$47&gt;=$FO264,AW$47&lt;=$FP264)*(('Summary&amp;Assumptions'!$H$25*$C264)*(1+'Summary&amp;Assumptions'!$J$29)^(AW$46-1))+AND(AW$56&lt;'Summary&amp;Assumptions'!$J$31,AW$47&gt;=$FQ264,AW$47&lt;=$FR264)*(('Summary&amp;Assumptions'!$H$25*$C264)*(1+'Summary&amp;Assumptions'!$J$29)^(AW$46-1))</f>
        <v>0</v>
      </c>
      <c r="AS264" s="588">
        <f>AND(AX$55&gt;0,SUM($E264:AR264)&lt;'Summary&amp;Assumptions'!$G$32*$B264,$D264&gt;='Summary&amp;Assumptions'!$D$17,AX$47&gt;=$D264,AX$47&lt;=EDATE($D264,'Summary&amp;Assumptions'!$G$32))*$B264+AND(AX$56&lt;'Summary&amp;Assumptions'!$J$31,AX$47&gt;=$FO264,AX$47&lt;=$FP264)*(('Summary&amp;Assumptions'!$H$25*$C264)*(1+'Summary&amp;Assumptions'!$J$29)^(AX$46-1))+AND(AX$56&lt;'Summary&amp;Assumptions'!$J$31,AX$47&gt;=$FQ264,AX$47&lt;=$FR264)*(('Summary&amp;Assumptions'!$H$25*$C264)*(1+'Summary&amp;Assumptions'!$J$29)^(AX$46-1))</f>
        <v>0</v>
      </c>
      <c r="AT264" s="588">
        <f>AND(AY$55&gt;0,SUM($E264:AS264)&lt;'Summary&amp;Assumptions'!$G$32*$B264,$D264&gt;='Summary&amp;Assumptions'!$D$17,AY$47&gt;=$D264,AY$47&lt;=EDATE($D264,'Summary&amp;Assumptions'!$G$32))*$B264+AND(AY$56&lt;'Summary&amp;Assumptions'!$J$31,AY$47&gt;=$FO264,AY$47&lt;=$FP264)*(('Summary&amp;Assumptions'!$H$25*$C264)*(1+'Summary&amp;Assumptions'!$J$29)^(AY$46-1))+AND(AY$56&lt;'Summary&amp;Assumptions'!$J$31,AY$47&gt;=$FQ264,AY$47&lt;=$FR264)*(('Summary&amp;Assumptions'!$H$25*$C264)*(1+'Summary&amp;Assumptions'!$J$29)^(AY$46-1))</f>
        <v>0</v>
      </c>
      <c r="AU264" s="588">
        <f>AND(AZ$55&gt;0,SUM($E264:AT264)&lt;'Summary&amp;Assumptions'!$G$32*$B264,$D264&gt;='Summary&amp;Assumptions'!$D$17,AZ$47&gt;=$D264,AZ$47&lt;=EDATE($D264,'Summary&amp;Assumptions'!$G$32))*$B264+AND(AZ$56&lt;'Summary&amp;Assumptions'!$J$31,AZ$47&gt;=$FO264,AZ$47&lt;=$FP264)*(('Summary&amp;Assumptions'!$H$25*$C264)*(1+'Summary&amp;Assumptions'!$J$29)^(AZ$46-1))+AND(AZ$56&lt;'Summary&amp;Assumptions'!$J$31,AZ$47&gt;=$FQ264,AZ$47&lt;=$FR264)*(('Summary&amp;Assumptions'!$H$25*$C264)*(1+'Summary&amp;Assumptions'!$J$29)^(AZ$46-1))</f>
        <v>0</v>
      </c>
      <c r="AV264" s="588">
        <f>AND(BA$55&gt;0,SUM($E264:AU264)&lt;'Summary&amp;Assumptions'!$G$32*$B264,$D264&gt;='Summary&amp;Assumptions'!$D$17,BA$47&gt;=$D264,BA$47&lt;=EDATE($D264,'Summary&amp;Assumptions'!$G$32))*$B264+AND(BA$56&lt;'Summary&amp;Assumptions'!$J$31,BA$47&gt;=$FO264,BA$47&lt;=$FP264)*(('Summary&amp;Assumptions'!$H$25*$C264)*(1+'Summary&amp;Assumptions'!$J$29)^(BA$46-1))+AND(BA$56&lt;'Summary&amp;Assumptions'!$J$31,BA$47&gt;=$FQ264,BA$47&lt;=$FR264)*(('Summary&amp;Assumptions'!$H$25*$C264)*(1+'Summary&amp;Assumptions'!$J$29)^(BA$46-1))</f>
        <v>0</v>
      </c>
      <c r="AW264" s="588">
        <f>AND(BB$55&gt;0,SUM($E264:AV264)&lt;'Summary&amp;Assumptions'!$G$32*$B264,$D264&gt;='Summary&amp;Assumptions'!$D$17,BB$47&gt;=$D264,BB$47&lt;=EDATE($D264,'Summary&amp;Assumptions'!$G$32))*$B264+AND(BB$56&lt;'Summary&amp;Assumptions'!$J$31,BB$47&gt;=$FO264,BB$47&lt;=$FP264)*(('Summary&amp;Assumptions'!$H$25*$C264)*(1+'Summary&amp;Assumptions'!$J$29)^(BB$46-1))+AND(BB$56&lt;'Summary&amp;Assumptions'!$J$31,BB$47&gt;=$FQ264,BB$47&lt;=$FR264)*(('Summary&amp;Assumptions'!$H$25*$C264)*(1+'Summary&amp;Assumptions'!$J$29)^(BB$46-1))</f>
        <v>0</v>
      </c>
      <c r="AX264" s="588">
        <f>AND(BC$55&gt;0,SUM($E264:AW264)&lt;'Summary&amp;Assumptions'!$G$32*$B264,$D264&gt;='Summary&amp;Assumptions'!$D$17,BC$47&gt;=$D264,BC$47&lt;=EDATE($D264,'Summary&amp;Assumptions'!$G$32))*$B264+AND(BC$56&lt;'Summary&amp;Assumptions'!$J$31,BC$47&gt;=$FO264,BC$47&lt;=$FP264)*(('Summary&amp;Assumptions'!$H$25*$C264)*(1+'Summary&amp;Assumptions'!$J$29)^(BC$46-1))+AND(BC$56&lt;'Summary&amp;Assumptions'!$J$31,BC$47&gt;=$FQ264,BC$47&lt;=$FR264)*(('Summary&amp;Assumptions'!$H$25*$C264)*(1+'Summary&amp;Assumptions'!$J$29)^(BC$46-1))</f>
        <v>0</v>
      </c>
      <c r="AY264" s="588">
        <f>AND(BD$55&gt;0,SUM($E264:AX264)&lt;'Summary&amp;Assumptions'!$G$32*$B264,$D264&gt;='Summary&amp;Assumptions'!$D$17,BD$47&gt;=$D264,BD$47&lt;=EDATE($D264,'Summary&amp;Assumptions'!$G$32))*$B264+AND(BD$56&lt;'Summary&amp;Assumptions'!$J$31,BD$47&gt;=$FO264,BD$47&lt;=$FP264)*(('Summary&amp;Assumptions'!$H$25*$C264)*(1+'Summary&amp;Assumptions'!$J$29)^(BD$46-1))+AND(BD$56&lt;'Summary&amp;Assumptions'!$J$31,BD$47&gt;=$FQ264,BD$47&lt;=$FR264)*(('Summary&amp;Assumptions'!$H$25*$C264)*(1+'Summary&amp;Assumptions'!$J$29)^(BD$46-1))</f>
        <v>0</v>
      </c>
      <c r="AZ264" s="588">
        <f>AND(BE$55&gt;0,SUM($E264:AY264)&lt;'Summary&amp;Assumptions'!$G$32*$B264,$D264&gt;='Summary&amp;Assumptions'!$D$17,BE$47&gt;=$D264,BE$47&lt;=EDATE($D264,'Summary&amp;Assumptions'!$G$32))*$B264+AND(BE$56&lt;'Summary&amp;Assumptions'!$J$31,BE$47&gt;=$FO264,BE$47&lt;=$FP264)*(('Summary&amp;Assumptions'!$H$25*$C264)*(1+'Summary&amp;Assumptions'!$J$29)^(BE$46-1))+AND(BE$56&lt;'Summary&amp;Assumptions'!$J$31,BE$47&gt;=$FQ264,BE$47&lt;=$FR264)*(('Summary&amp;Assumptions'!$H$25*$C264)*(1+'Summary&amp;Assumptions'!$J$29)^(BE$46-1))</f>
        <v>0</v>
      </c>
      <c r="BA264" s="588">
        <f>AND(BF$55&gt;0,SUM($E264:AZ264)&lt;'Summary&amp;Assumptions'!$G$32*$B264,$D264&gt;='Summary&amp;Assumptions'!$D$17,BF$47&gt;=$D264,BF$47&lt;=EDATE($D264,'Summary&amp;Assumptions'!$G$32))*$B264+AND(BF$56&lt;'Summary&amp;Assumptions'!$J$31,BF$47&gt;=$FO264,BF$47&lt;=$FP264)*(('Summary&amp;Assumptions'!$H$25*$C264)*(1+'Summary&amp;Assumptions'!$J$29)^(BF$46-1))+AND(BF$56&lt;'Summary&amp;Assumptions'!$J$31,BF$47&gt;=$FQ264,BF$47&lt;=$FR264)*(('Summary&amp;Assumptions'!$H$25*$C264)*(1+'Summary&amp;Assumptions'!$J$29)^(BF$46-1))</f>
        <v>0</v>
      </c>
      <c r="BB264" s="588">
        <f>AND(BG$55&gt;0,SUM($E264:BA264)&lt;'Summary&amp;Assumptions'!$G$32*$B264,$D264&gt;='Summary&amp;Assumptions'!$D$17,BG$47&gt;=$D264,BG$47&lt;=EDATE($D264,'Summary&amp;Assumptions'!$G$32))*$B264+AND(BG$56&lt;'Summary&amp;Assumptions'!$J$31,BG$47&gt;=$FO264,BG$47&lt;=$FP264)*(('Summary&amp;Assumptions'!$H$25*$C264)*(1+'Summary&amp;Assumptions'!$J$29)^(BG$46-1))+AND(BG$56&lt;'Summary&amp;Assumptions'!$J$31,BG$47&gt;=$FQ264,BG$47&lt;=$FR264)*(('Summary&amp;Assumptions'!$H$25*$C264)*(1+'Summary&amp;Assumptions'!$J$29)^(BG$46-1))</f>
        <v>0</v>
      </c>
      <c r="BC264" s="588">
        <f>AND(BH$55&gt;0,SUM($E264:BB264)&lt;'Summary&amp;Assumptions'!$G$32*$B264,$D264&gt;='Summary&amp;Assumptions'!$D$17,BH$47&gt;=$D264,BH$47&lt;=EDATE($D264,'Summary&amp;Assumptions'!$G$32))*$B264+AND(BH$56&lt;'Summary&amp;Assumptions'!$J$31,BH$47&gt;=$FO264,BH$47&lt;=$FP264)*(('Summary&amp;Assumptions'!$H$25*$C264)*(1+'Summary&amp;Assumptions'!$J$29)^(BH$46-1))+AND(BH$56&lt;'Summary&amp;Assumptions'!$J$31,BH$47&gt;=$FQ264,BH$47&lt;=$FR264)*(('Summary&amp;Assumptions'!$H$25*$C264)*(1+'Summary&amp;Assumptions'!$J$29)^(BH$46-1))</f>
        <v>0</v>
      </c>
      <c r="BD264" s="588">
        <f>AND(BI$55&gt;0,SUM($E264:BC264)&lt;'Summary&amp;Assumptions'!$G$32*$B264,$D264&gt;='Summary&amp;Assumptions'!$D$17,BI$47&gt;=$D264,BI$47&lt;=EDATE($D264,'Summary&amp;Assumptions'!$G$32))*$B264+AND(BI$56&lt;'Summary&amp;Assumptions'!$J$31,BI$47&gt;=$FO264,BI$47&lt;=$FP264)*(('Summary&amp;Assumptions'!$H$25*$C264)*(1+'Summary&amp;Assumptions'!$J$29)^(BI$46-1))+AND(BI$56&lt;'Summary&amp;Assumptions'!$J$31,BI$47&gt;=$FQ264,BI$47&lt;=$FR264)*(('Summary&amp;Assumptions'!$H$25*$C264)*(1+'Summary&amp;Assumptions'!$J$29)^(BI$46-1))</f>
        <v>0</v>
      </c>
      <c r="BE264" s="588">
        <f>AND(BJ$55&gt;0,SUM($E264:BD264)&lt;'Summary&amp;Assumptions'!$G$32*$B264,$D264&gt;='Summary&amp;Assumptions'!$D$17,BJ$47&gt;=$D264,BJ$47&lt;=EDATE($D264,'Summary&amp;Assumptions'!$G$32))*$B264+AND(BJ$56&lt;'Summary&amp;Assumptions'!$J$31,BJ$47&gt;=$FO264,BJ$47&lt;=$FP264)*(('Summary&amp;Assumptions'!$H$25*$C264)*(1+'Summary&amp;Assumptions'!$J$29)^(BJ$46-1))+AND(BJ$56&lt;'Summary&amp;Assumptions'!$J$31,BJ$47&gt;=$FQ264,BJ$47&lt;=$FR264)*(('Summary&amp;Assumptions'!$H$25*$C264)*(1+'Summary&amp;Assumptions'!$J$29)^(BJ$46-1))</f>
        <v>0</v>
      </c>
      <c r="BF264" s="588">
        <f>AND(BK$55&gt;0,SUM($E264:BE264)&lt;'Summary&amp;Assumptions'!$G$32*$B264,$D264&gt;='Summary&amp;Assumptions'!$D$17,BK$47&gt;=$D264,BK$47&lt;=EDATE($D264,'Summary&amp;Assumptions'!$G$32))*$B264+AND(BK$56&lt;'Summary&amp;Assumptions'!$J$31,BK$47&gt;=$FO264,BK$47&lt;=$FP264)*(('Summary&amp;Assumptions'!$H$25*$C264)*(1+'Summary&amp;Assumptions'!$J$29)^(BK$46-1))+AND(BK$56&lt;'Summary&amp;Assumptions'!$J$31,BK$47&gt;=$FQ264,BK$47&lt;=$FR264)*(('Summary&amp;Assumptions'!$H$25*$C264)*(1+'Summary&amp;Assumptions'!$J$29)^(BK$46-1))</f>
        <v>0</v>
      </c>
      <c r="BG264" s="588">
        <f>AND(BL$55&gt;0,SUM($E264:BF264)&lt;'Summary&amp;Assumptions'!$G$32*$B264,$D264&gt;='Summary&amp;Assumptions'!$D$17,BL$47&gt;=$D264,BL$47&lt;=EDATE($D264,'Summary&amp;Assumptions'!$G$32))*$B264+AND(BL$56&lt;'Summary&amp;Assumptions'!$J$31,BL$47&gt;=$FO264,BL$47&lt;=$FP264)*(('Summary&amp;Assumptions'!$H$25*$C264)*(1+'Summary&amp;Assumptions'!$J$29)^(BL$46-1))+AND(BL$56&lt;'Summary&amp;Assumptions'!$J$31,BL$47&gt;=$FQ264,BL$47&lt;=$FR264)*(('Summary&amp;Assumptions'!$H$25*$C264)*(1+'Summary&amp;Assumptions'!$J$29)^(BL$46-1))</f>
        <v>0</v>
      </c>
      <c r="BH264" s="588">
        <f>AND(BM$55&gt;0,SUM($E264:BG264)&lt;'Summary&amp;Assumptions'!$G$32*$B264,$D264&gt;='Summary&amp;Assumptions'!$D$17,BM$47&gt;=$D264,BM$47&lt;=EDATE($D264,'Summary&amp;Assumptions'!$G$32))*$B264+AND(BM$56&lt;'Summary&amp;Assumptions'!$J$31,BM$47&gt;=$FO264,BM$47&lt;=$FP264)*(('Summary&amp;Assumptions'!$H$25*$C264)*(1+'Summary&amp;Assumptions'!$J$29)^(BM$46-1))+AND(BM$56&lt;'Summary&amp;Assumptions'!$J$31,BM$47&gt;=$FQ264,BM$47&lt;=$FR264)*(('Summary&amp;Assumptions'!$H$25*$C264)*(1+'Summary&amp;Assumptions'!$J$29)^(BM$46-1))</f>
        <v>0</v>
      </c>
      <c r="BI264" s="588">
        <f>AND(BN$55&gt;0,SUM($E264:BH264)&lt;'Summary&amp;Assumptions'!$G$32*$B264,$D264&gt;='Summary&amp;Assumptions'!$D$17,BN$47&gt;=$D264,BN$47&lt;=EDATE($D264,'Summary&amp;Assumptions'!$G$32))*$B264+AND(BN$56&lt;'Summary&amp;Assumptions'!$J$31,BN$47&gt;=$FO264,BN$47&lt;=$FP264)*(('Summary&amp;Assumptions'!$H$25*$C264)*(1+'Summary&amp;Assumptions'!$J$29)^(BN$46-1))+AND(BN$56&lt;'Summary&amp;Assumptions'!$J$31,BN$47&gt;=$FQ264,BN$47&lt;=$FR264)*(('Summary&amp;Assumptions'!$H$25*$C264)*(1+'Summary&amp;Assumptions'!$J$29)^(BN$46-1))</f>
        <v>0</v>
      </c>
      <c r="BJ264" s="588">
        <f>AND(BO$55&gt;0,SUM($E264:BI264)&lt;'Summary&amp;Assumptions'!$G$32*$B264,$D264&gt;='Summary&amp;Assumptions'!$D$17,BO$47&gt;=$D264,BO$47&lt;=EDATE($D264,'Summary&amp;Assumptions'!$G$32))*$B264+AND(BO$56&lt;'Summary&amp;Assumptions'!$J$31,BO$47&gt;=$FO264,BO$47&lt;=$FP264)*(('Summary&amp;Assumptions'!$H$25*$C264)*(1+'Summary&amp;Assumptions'!$J$29)^(BO$46-1))+AND(BO$56&lt;'Summary&amp;Assumptions'!$J$31,BO$47&gt;=$FQ264,BO$47&lt;=$FR264)*(('Summary&amp;Assumptions'!$H$25*$C264)*(1+'Summary&amp;Assumptions'!$J$29)^(BO$46-1))</f>
        <v>0</v>
      </c>
      <c r="BK264" s="588">
        <f>AND(BP$55&gt;0,SUM($E264:BJ264)&lt;'Summary&amp;Assumptions'!$G$32*$B264,$D264&gt;='Summary&amp;Assumptions'!$D$17,BP$47&gt;=$D264,BP$47&lt;=EDATE($D264,'Summary&amp;Assumptions'!$G$32))*$B264+AND(BP$56&lt;'Summary&amp;Assumptions'!$J$31,BP$47&gt;=$FO264,BP$47&lt;=$FP264)*(('Summary&amp;Assumptions'!$H$25*$C264)*(1+'Summary&amp;Assumptions'!$J$29)^(BP$46-1))+AND(BP$56&lt;'Summary&amp;Assumptions'!$J$31,BP$47&gt;=$FQ264,BP$47&lt;=$FR264)*(('Summary&amp;Assumptions'!$H$25*$C264)*(1+'Summary&amp;Assumptions'!$J$29)^(BP$46-1))</f>
        <v>0</v>
      </c>
      <c r="BL264" s="588">
        <f>AND(BQ$55&gt;0,SUM($E264:BK264)&lt;'Summary&amp;Assumptions'!$G$32*$B264,$D264&gt;='Summary&amp;Assumptions'!$D$17,BQ$47&gt;=$D264,BQ$47&lt;=EDATE($D264,'Summary&amp;Assumptions'!$G$32))*$B264+AND(BQ$56&lt;'Summary&amp;Assumptions'!$J$31,BQ$47&gt;=$FO264,BQ$47&lt;=$FP264)*(('Summary&amp;Assumptions'!$H$25*$C264)*(1+'Summary&amp;Assumptions'!$J$29)^(BQ$46-1))+AND(BQ$56&lt;'Summary&amp;Assumptions'!$J$31,BQ$47&gt;=$FQ264,BQ$47&lt;=$FR264)*(('Summary&amp;Assumptions'!$H$25*$C264)*(1+'Summary&amp;Assumptions'!$J$29)^(BQ$46-1))</f>
        <v>0</v>
      </c>
      <c r="BM264" s="588">
        <f>AND(BR$55&gt;0,SUM($E264:BL264)&lt;'Summary&amp;Assumptions'!$G$32*$B264,$D264&gt;='Summary&amp;Assumptions'!$D$17,BR$47&gt;=$D264,BR$47&lt;=EDATE($D264,'Summary&amp;Assumptions'!$G$32))*$B264+AND(BR$56&lt;'Summary&amp;Assumptions'!$J$31,BR$47&gt;=$FO264,BR$47&lt;=$FP264)*(('Summary&amp;Assumptions'!$H$25*$C264)*(1+'Summary&amp;Assumptions'!$J$29)^(BR$46-1))+AND(BR$56&lt;'Summary&amp;Assumptions'!$J$31,BR$47&gt;=$FQ264,BR$47&lt;=$FR264)*(('Summary&amp;Assumptions'!$H$25*$C264)*(1+'Summary&amp;Assumptions'!$J$29)^(BR$46-1))</f>
        <v>0</v>
      </c>
      <c r="BN264" s="588">
        <f>AND(BS$55&gt;0,SUM($E264:BM264)&lt;'Summary&amp;Assumptions'!$G$32*$B264,$D264&gt;='Summary&amp;Assumptions'!$D$17,BS$47&gt;=$D264,BS$47&lt;=EDATE($D264,'Summary&amp;Assumptions'!$G$32))*$B264+AND(BS$56&lt;'Summary&amp;Assumptions'!$J$31,BS$47&gt;=$FO264,BS$47&lt;=$FP264)*(('Summary&amp;Assumptions'!$H$25*$C264)*(1+'Summary&amp;Assumptions'!$J$29)^(BS$46-1))+AND(BS$56&lt;'Summary&amp;Assumptions'!$J$31,BS$47&gt;=$FQ264,BS$47&lt;=$FR264)*(('Summary&amp;Assumptions'!$H$25*$C264)*(1+'Summary&amp;Assumptions'!$J$29)^(BS$46-1))</f>
        <v>0</v>
      </c>
      <c r="BO264" s="588">
        <f>AND(BT$55&gt;0,SUM($E264:BN264)&lt;'Summary&amp;Assumptions'!$G$32*$B264,$D264&gt;='Summary&amp;Assumptions'!$D$17,BT$47&gt;=$D264,BT$47&lt;=EDATE($D264,'Summary&amp;Assumptions'!$G$32))*$B264+AND(BT$56&lt;'Summary&amp;Assumptions'!$J$31,BT$47&gt;=$FO264,BT$47&lt;=$FP264)*(('Summary&amp;Assumptions'!$H$25*$C264)*(1+'Summary&amp;Assumptions'!$J$29)^(BT$46-1))+AND(BT$56&lt;'Summary&amp;Assumptions'!$J$31,BT$47&gt;=$FQ264,BT$47&lt;=$FR264)*(('Summary&amp;Assumptions'!$H$25*$C264)*(1+'Summary&amp;Assumptions'!$J$29)^(BT$46-1))</f>
        <v>0</v>
      </c>
      <c r="BP264" s="588">
        <f>AND(BU$55&gt;0,SUM($E264:BO264)&lt;'Summary&amp;Assumptions'!$G$32*$B264,$D264&gt;='Summary&amp;Assumptions'!$D$17,BU$47&gt;=$D264,BU$47&lt;=EDATE($D264,'Summary&amp;Assumptions'!$G$32))*$B264+AND(BU$56&lt;'Summary&amp;Assumptions'!$J$31,BU$47&gt;=$FO264,BU$47&lt;=$FP264)*(('Summary&amp;Assumptions'!$H$25*$C264)*(1+'Summary&amp;Assumptions'!$J$29)^(BU$46-1))+AND(BU$56&lt;'Summary&amp;Assumptions'!$J$31,BU$47&gt;=$FQ264,BU$47&lt;=$FR264)*(('Summary&amp;Assumptions'!$H$25*$C264)*(1+'Summary&amp;Assumptions'!$J$29)^(BU$46-1))</f>
        <v>0</v>
      </c>
      <c r="BQ264" s="588">
        <f>AND(BV$55&gt;0,SUM($E264:BP264)&lt;'Summary&amp;Assumptions'!$G$32*$B264,$D264&gt;='Summary&amp;Assumptions'!$D$17,BV$47&gt;=$D264,BV$47&lt;=EDATE($D264,'Summary&amp;Assumptions'!$G$32))*$B264+AND(BV$56&lt;'Summary&amp;Assumptions'!$J$31,BV$47&gt;=$FO264,BV$47&lt;=$FP264)*(('Summary&amp;Assumptions'!$H$25*$C264)*(1+'Summary&amp;Assumptions'!$J$29)^(BV$46-1))+AND(BV$56&lt;'Summary&amp;Assumptions'!$J$31,BV$47&gt;=$FQ264,BV$47&lt;=$FR264)*(('Summary&amp;Assumptions'!$H$25*$C264)*(1+'Summary&amp;Assumptions'!$J$29)^(BV$46-1))</f>
        <v>0</v>
      </c>
      <c r="BR264" s="588">
        <f>AND(BW$55&gt;0,SUM($E264:BQ264)&lt;'Summary&amp;Assumptions'!$G$32*$B264,$D264&gt;='Summary&amp;Assumptions'!$D$17,BW$47&gt;=$D264,BW$47&lt;=EDATE($D264,'Summary&amp;Assumptions'!$G$32))*$B264+AND(BW$56&lt;'Summary&amp;Assumptions'!$J$31,BW$47&gt;=$FO264,BW$47&lt;=$FP264)*(('Summary&amp;Assumptions'!$H$25*$C264)*(1+'Summary&amp;Assumptions'!$J$29)^(BW$46-1))+AND(BW$56&lt;'Summary&amp;Assumptions'!$J$31,BW$47&gt;=$FQ264,BW$47&lt;=$FR264)*(('Summary&amp;Assumptions'!$H$25*$C264)*(1+'Summary&amp;Assumptions'!$J$29)^(BW$46-1))</f>
        <v>0</v>
      </c>
      <c r="BS264" s="588">
        <f>AND(BX$55&gt;0,SUM($E264:BR264)&lt;'Summary&amp;Assumptions'!$G$32*$B264,$D264&gt;='Summary&amp;Assumptions'!$D$17,BX$47&gt;=$D264,BX$47&lt;=EDATE($D264,'Summary&amp;Assumptions'!$G$32))*$B264+AND(BX$56&lt;'Summary&amp;Assumptions'!$J$31,BX$47&gt;=$FO264,BX$47&lt;=$FP264)*(('Summary&amp;Assumptions'!$H$25*$C264)*(1+'Summary&amp;Assumptions'!$J$29)^(BX$46-1))+AND(BX$56&lt;'Summary&amp;Assumptions'!$J$31,BX$47&gt;=$FQ264,BX$47&lt;=$FR264)*(('Summary&amp;Assumptions'!$H$25*$C264)*(1+'Summary&amp;Assumptions'!$J$29)^(BX$46-1))</f>
        <v>0</v>
      </c>
      <c r="BT264" s="588">
        <f>AND(BY$55&gt;0,SUM($E264:BS264)&lt;'Summary&amp;Assumptions'!$G$32*$B264,$D264&gt;='Summary&amp;Assumptions'!$D$17,BY$47&gt;=$D264,BY$47&lt;=EDATE($D264,'Summary&amp;Assumptions'!$G$32))*$B264+AND(BY$56&lt;'Summary&amp;Assumptions'!$J$31,BY$47&gt;=$FO264,BY$47&lt;=$FP264)*(('Summary&amp;Assumptions'!$H$25*$C264)*(1+'Summary&amp;Assumptions'!$J$29)^(BY$46-1))+AND(BY$56&lt;'Summary&amp;Assumptions'!$J$31,BY$47&gt;=$FQ264,BY$47&lt;=$FR264)*(('Summary&amp;Assumptions'!$H$25*$C264)*(1+'Summary&amp;Assumptions'!$J$29)^(BY$46-1))</f>
        <v>0</v>
      </c>
      <c r="BU264" s="588">
        <f>AND(BZ$55&gt;0,SUM($E264:BT264)&lt;'Summary&amp;Assumptions'!$G$32*$B264,$D264&gt;='Summary&amp;Assumptions'!$D$17,BZ$47&gt;=$D264,BZ$47&lt;=EDATE($D264,'Summary&amp;Assumptions'!$G$32))*$B264+AND(BZ$56&lt;'Summary&amp;Assumptions'!$J$31,BZ$47&gt;=$FO264,BZ$47&lt;=$FP264)*(('Summary&amp;Assumptions'!$H$25*$C264)*(1+'Summary&amp;Assumptions'!$J$29)^(BZ$46-1))+AND(BZ$56&lt;'Summary&amp;Assumptions'!$J$31,BZ$47&gt;=$FQ264,BZ$47&lt;=$FR264)*(('Summary&amp;Assumptions'!$H$25*$C264)*(1+'Summary&amp;Assumptions'!$J$29)^(BZ$46-1))</f>
        <v>0</v>
      </c>
      <c r="BV264" s="588">
        <f>AND(CA$55&gt;0,SUM($E264:BU264)&lt;'Summary&amp;Assumptions'!$G$32*$B264,$D264&gt;='Summary&amp;Assumptions'!$D$17,CA$47&gt;=$D264,CA$47&lt;=EDATE($D264,'Summary&amp;Assumptions'!$G$32))*$B264+AND(CA$56&lt;'Summary&amp;Assumptions'!$J$31,CA$47&gt;=$FO264,CA$47&lt;=$FP264)*(('Summary&amp;Assumptions'!$H$25*$C264)*(1+'Summary&amp;Assumptions'!$J$29)^(CA$46-1))+AND(CA$56&lt;'Summary&amp;Assumptions'!$J$31,CA$47&gt;=$FQ264,CA$47&lt;=$FR264)*(('Summary&amp;Assumptions'!$H$25*$C264)*(1+'Summary&amp;Assumptions'!$J$29)^(CA$46-1))</f>
        <v>0</v>
      </c>
      <c r="BW264" s="588">
        <f>AND(CB$55&gt;0,SUM($E264:BV264)&lt;'Summary&amp;Assumptions'!$G$32*$B264,$D264&gt;='Summary&amp;Assumptions'!$D$17,CB$47&gt;=$D264,CB$47&lt;=EDATE($D264,'Summary&amp;Assumptions'!$G$32))*$B264+AND(CB$56&lt;'Summary&amp;Assumptions'!$J$31,CB$47&gt;=$FO264,CB$47&lt;=$FP264)*(('Summary&amp;Assumptions'!$H$25*$C264)*(1+'Summary&amp;Assumptions'!$J$29)^(CB$46-1))+AND(CB$56&lt;'Summary&amp;Assumptions'!$J$31,CB$47&gt;=$FQ264,CB$47&lt;=$FR264)*(('Summary&amp;Assumptions'!$H$25*$C264)*(1+'Summary&amp;Assumptions'!$J$29)^(CB$46-1))</f>
        <v>0</v>
      </c>
      <c r="BX264" s="588">
        <f>AND(CC$55&gt;0,SUM($E264:BW264)&lt;'Summary&amp;Assumptions'!$G$32*$B264,$D264&gt;='Summary&amp;Assumptions'!$D$17,CC$47&gt;=$D264,CC$47&lt;=EDATE($D264,'Summary&amp;Assumptions'!$G$32))*$B264+AND(CC$56&lt;'Summary&amp;Assumptions'!$J$31,CC$47&gt;=$FO264,CC$47&lt;=$FP264)*(('Summary&amp;Assumptions'!$H$25*$C264)*(1+'Summary&amp;Assumptions'!$J$29)^(CC$46-1))+AND(CC$56&lt;'Summary&amp;Assumptions'!$J$31,CC$47&gt;=$FQ264,CC$47&lt;=$FR264)*(('Summary&amp;Assumptions'!$H$25*$C264)*(1+'Summary&amp;Assumptions'!$J$29)^(CC$46-1))</f>
        <v>0</v>
      </c>
      <c r="BY264" s="588">
        <f>AND(CD$55&gt;0,SUM($E264:BX264)&lt;'Summary&amp;Assumptions'!$G$32*$B264,$D264&gt;='Summary&amp;Assumptions'!$D$17,CD$47&gt;=$D264,CD$47&lt;=EDATE($D264,'Summary&amp;Assumptions'!$G$32))*$B264+AND(CD$56&lt;'Summary&amp;Assumptions'!$J$31,CD$47&gt;=$FO264,CD$47&lt;=$FP264)*(('Summary&amp;Assumptions'!$H$25*$C264)*(1+'Summary&amp;Assumptions'!$J$29)^(CD$46-1))+AND(CD$56&lt;'Summary&amp;Assumptions'!$J$31,CD$47&gt;=$FQ264,CD$47&lt;=$FR264)*(('Summary&amp;Assumptions'!$H$25*$C264)*(1+'Summary&amp;Assumptions'!$J$29)^(CD$46-1))</f>
        <v>0</v>
      </c>
      <c r="BZ264" s="588">
        <f>AND(CE$55&gt;0,SUM($E264:BY264)&lt;'Summary&amp;Assumptions'!$G$32*$B264,$D264&gt;='Summary&amp;Assumptions'!$D$17,CE$47&gt;=$D264,CE$47&lt;=EDATE($D264,'Summary&amp;Assumptions'!$G$32))*$B264+AND(CE$56&lt;'Summary&amp;Assumptions'!$J$31,CE$47&gt;=$FO264,CE$47&lt;=$FP264)*(('Summary&amp;Assumptions'!$H$25*$C264)*(1+'Summary&amp;Assumptions'!$J$29)^(CE$46-1))+AND(CE$56&lt;'Summary&amp;Assumptions'!$J$31,CE$47&gt;=$FQ264,CE$47&lt;=$FR264)*(('Summary&amp;Assumptions'!$H$25*$C264)*(1+'Summary&amp;Assumptions'!$J$29)^(CE$46-1))</f>
        <v>0</v>
      </c>
      <c r="CA264" s="588">
        <f>AND(CF$55&gt;0,SUM($E264:BZ264)&lt;'Summary&amp;Assumptions'!$G$32*$B264,$D264&gt;='Summary&amp;Assumptions'!$D$17,CF$47&gt;=$D264,CF$47&lt;=EDATE($D264,'Summary&amp;Assumptions'!$G$32))*$B264+AND(CF$56&lt;'Summary&amp;Assumptions'!$J$31,CF$47&gt;=$FO264,CF$47&lt;=$FP264)*(('Summary&amp;Assumptions'!$H$25*$C264)*(1+'Summary&amp;Assumptions'!$J$29)^(CF$46-1))+AND(CF$56&lt;'Summary&amp;Assumptions'!$J$31,CF$47&gt;=$FQ264,CF$47&lt;=$FR264)*(('Summary&amp;Assumptions'!$H$25*$C264)*(1+'Summary&amp;Assumptions'!$J$29)^(CF$46-1))</f>
        <v>0</v>
      </c>
      <c r="CB264" s="588">
        <f>AND(CG$55&gt;0,SUM($E264:CA264)&lt;'Summary&amp;Assumptions'!$G$32*$B264,$D264&gt;='Summary&amp;Assumptions'!$D$17,CG$47&gt;=$D264,CG$47&lt;=EDATE($D264,'Summary&amp;Assumptions'!$G$32))*$B264+AND(CG$56&lt;'Summary&amp;Assumptions'!$J$31,CG$47&gt;=$FO264,CG$47&lt;=$FP264)*(('Summary&amp;Assumptions'!$H$25*$C264)*(1+'Summary&amp;Assumptions'!$J$29)^(CG$46-1))+AND(CG$56&lt;'Summary&amp;Assumptions'!$J$31,CG$47&gt;=$FQ264,CG$47&lt;=$FR264)*(('Summary&amp;Assumptions'!$H$25*$C264)*(1+'Summary&amp;Assumptions'!$J$29)^(CG$46-1))</f>
        <v>0</v>
      </c>
      <c r="CC264" s="588">
        <f>AND(CH$55&gt;0,SUM($E264:CB264)&lt;'Summary&amp;Assumptions'!$G$32*$B264,$D264&gt;='Summary&amp;Assumptions'!$D$17,CH$47&gt;=$D264,CH$47&lt;=EDATE($D264,'Summary&amp;Assumptions'!$G$32))*$B264+AND(CH$56&lt;'Summary&amp;Assumptions'!$J$31,CH$47&gt;=$FO264,CH$47&lt;=$FP264)*(('Summary&amp;Assumptions'!$H$25*$C264)*(1+'Summary&amp;Assumptions'!$J$29)^(CH$46-1))+AND(CH$56&lt;'Summary&amp;Assumptions'!$J$31,CH$47&gt;=$FQ264,CH$47&lt;=$FR264)*(('Summary&amp;Assumptions'!$H$25*$C264)*(1+'Summary&amp;Assumptions'!$J$29)^(CH$46-1))</f>
        <v>0</v>
      </c>
      <c r="CD264" s="588">
        <f>AND(CI$55&gt;0,SUM($E264:CC264)&lt;'Summary&amp;Assumptions'!$G$32*$B264,$D264&gt;='Summary&amp;Assumptions'!$D$17,CI$47&gt;=$D264,CI$47&lt;=EDATE($D264,'Summary&amp;Assumptions'!$G$32))*$B264+AND(CI$56&lt;'Summary&amp;Assumptions'!$J$31,CI$47&gt;=$FO264,CI$47&lt;=$FP264)*(('Summary&amp;Assumptions'!$H$25*$C264)*(1+'Summary&amp;Assumptions'!$J$29)^(CI$46-1))+AND(CI$56&lt;'Summary&amp;Assumptions'!$J$31,CI$47&gt;=$FQ264,CI$47&lt;=$FR264)*(('Summary&amp;Assumptions'!$H$25*$C264)*(1+'Summary&amp;Assumptions'!$J$29)^(CI$46-1))</f>
        <v>0</v>
      </c>
      <c r="CE264" s="588">
        <f>AND(CJ$55&gt;0,SUM($E264:CD264)&lt;'Summary&amp;Assumptions'!$G$32*$B264,$D264&gt;='Summary&amp;Assumptions'!$D$17,CJ$47&gt;=$D264,CJ$47&lt;=EDATE($D264,'Summary&amp;Assumptions'!$G$32))*$B264+AND(CJ$56&lt;'Summary&amp;Assumptions'!$J$31,CJ$47&gt;=$FO264,CJ$47&lt;=$FP264)*(('Summary&amp;Assumptions'!$H$25*$C264)*(1+'Summary&amp;Assumptions'!$J$29)^(CJ$46-1))+AND(CJ$56&lt;'Summary&amp;Assumptions'!$J$31,CJ$47&gt;=$FQ264,CJ$47&lt;=$FR264)*(('Summary&amp;Assumptions'!$H$25*$C264)*(1+'Summary&amp;Assumptions'!$J$29)^(CJ$46-1))</f>
        <v>0</v>
      </c>
      <c r="CF264" s="588">
        <f>AND(CK$55&gt;0,SUM($E264:CE264)&lt;'Summary&amp;Assumptions'!$G$32*$B264,$D264&gt;='Summary&amp;Assumptions'!$D$17,CK$47&gt;=$D264,CK$47&lt;=EDATE($D264,'Summary&amp;Assumptions'!$G$32))*$B264+AND(CK$56&lt;'Summary&amp;Assumptions'!$J$31,CK$47&gt;=$FO264,CK$47&lt;=$FP264)*(('Summary&amp;Assumptions'!$H$25*$C264)*(1+'Summary&amp;Assumptions'!$J$29)^(CK$46-1))+AND(CK$56&lt;'Summary&amp;Assumptions'!$J$31,CK$47&gt;=$FQ264,CK$47&lt;=$FR264)*(('Summary&amp;Assumptions'!$H$25*$C264)*(1+'Summary&amp;Assumptions'!$J$29)^(CK$46-1))</f>
        <v>0</v>
      </c>
      <c r="CG264" s="588">
        <f>AND(CL$55&gt;0,SUM($E264:CF264)&lt;'Summary&amp;Assumptions'!$G$32*$B264,$D264&gt;='Summary&amp;Assumptions'!$D$17,CL$47&gt;=$D264,CL$47&lt;=EDATE($D264,'Summary&amp;Assumptions'!$G$32))*$B264+AND(CL$56&lt;'Summary&amp;Assumptions'!$J$31,CL$47&gt;=$FO264,CL$47&lt;=$FP264)*(('Summary&amp;Assumptions'!$H$25*$C264)*(1+'Summary&amp;Assumptions'!$J$29)^(CL$46-1))+AND(CL$56&lt;'Summary&amp;Assumptions'!$J$31,CL$47&gt;=$FQ264,CL$47&lt;=$FR264)*(('Summary&amp;Assumptions'!$H$25*$C264)*(1+'Summary&amp;Assumptions'!$J$29)^(CL$46-1))</f>
        <v>0</v>
      </c>
      <c r="CH264" s="588">
        <f>AND(CM$55&gt;0,SUM($E264:CG264)&lt;'Summary&amp;Assumptions'!$G$32*$B264,$D264&gt;='Summary&amp;Assumptions'!$D$17,CM$47&gt;=$D264,CM$47&lt;=EDATE($D264,'Summary&amp;Assumptions'!$G$32))*$B264+AND(CM$56&lt;'Summary&amp;Assumptions'!$J$31,CM$47&gt;=$FO264,CM$47&lt;=$FP264)*(('Summary&amp;Assumptions'!$H$25*$C264)*(1+'Summary&amp;Assumptions'!$J$29)^(CM$46-1))+AND(CM$56&lt;'Summary&amp;Assumptions'!$J$31,CM$47&gt;=$FQ264,CM$47&lt;=$FR264)*(('Summary&amp;Assumptions'!$H$25*$C264)*(1+'Summary&amp;Assumptions'!$J$29)^(CM$46-1))</f>
        <v>0</v>
      </c>
      <c r="CI264" s="588">
        <f>AND(CN$55&gt;0,SUM($E264:CH264)&lt;'Summary&amp;Assumptions'!$G$32*$B264,$D264&gt;='Summary&amp;Assumptions'!$D$17,CN$47&gt;=$D264,CN$47&lt;=EDATE($D264,'Summary&amp;Assumptions'!$G$32))*$B264+AND(CN$56&lt;'Summary&amp;Assumptions'!$J$31,CN$47&gt;=$FO264,CN$47&lt;=$FP264)*(('Summary&amp;Assumptions'!$H$25*$C264)*(1+'Summary&amp;Assumptions'!$J$29)^(CN$46-1))+AND(CN$56&lt;'Summary&amp;Assumptions'!$J$31,CN$47&gt;=$FQ264,CN$47&lt;=$FR264)*(('Summary&amp;Assumptions'!$H$25*$C264)*(1+'Summary&amp;Assumptions'!$J$29)^(CN$46-1))</f>
        <v>0</v>
      </c>
      <c r="CJ264" s="588">
        <f>AND(CO$55&gt;0,SUM($E264:CI264)&lt;'Summary&amp;Assumptions'!$G$32*$B264,$D264&gt;='Summary&amp;Assumptions'!$D$17,CO$47&gt;=$D264,CO$47&lt;=EDATE($D264,'Summary&amp;Assumptions'!$G$32))*$B264+AND(CO$56&lt;'Summary&amp;Assumptions'!$J$31,CO$47&gt;=$FO264,CO$47&lt;=$FP264)*(('Summary&amp;Assumptions'!$H$25*$C264)*(1+'Summary&amp;Assumptions'!$J$29)^(CO$46-1))+AND(CO$56&lt;'Summary&amp;Assumptions'!$J$31,CO$47&gt;=$FQ264,CO$47&lt;=$FR264)*(('Summary&amp;Assumptions'!$H$25*$C264)*(1+'Summary&amp;Assumptions'!$J$29)^(CO$46-1))</f>
        <v>0</v>
      </c>
      <c r="CK264" s="588">
        <f>AND(CP$55&gt;0,SUM($E264:CJ264)&lt;'Summary&amp;Assumptions'!$G$32*$B264,$D264&gt;='Summary&amp;Assumptions'!$D$17,CP$47&gt;=$D264,CP$47&lt;=EDATE($D264,'Summary&amp;Assumptions'!$G$32))*$B264+AND(CP$56&lt;'Summary&amp;Assumptions'!$J$31,CP$47&gt;=$FO264,CP$47&lt;=$FP264)*(('Summary&amp;Assumptions'!$H$25*$C264)*(1+'Summary&amp;Assumptions'!$J$29)^(CP$46-1))+AND(CP$56&lt;'Summary&amp;Assumptions'!$J$31,CP$47&gt;=$FQ264,CP$47&lt;=$FR264)*(('Summary&amp;Assumptions'!$H$25*$C264)*(1+'Summary&amp;Assumptions'!$J$29)^(CP$46-1))</f>
        <v>0</v>
      </c>
      <c r="CL264" s="588">
        <f>AND(CQ$55&gt;0,SUM($E264:CK264)&lt;'Summary&amp;Assumptions'!$G$32*$B264,$D264&gt;='Summary&amp;Assumptions'!$D$17,CQ$47&gt;=$D264,CQ$47&lt;=EDATE($D264,'Summary&amp;Assumptions'!$G$32))*$B264+AND(CQ$56&lt;'Summary&amp;Assumptions'!$J$31,CQ$47&gt;=$FO264,CQ$47&lt;=$FP264)*(('Summary&amp;Assumptions'!$H$25*$C264)*(1+'Summary&amp;Assumptions'!$J$29)^(CQ$46-1))+AND(CQ$56&lt;'Summary&amp;Assumptions'!$J$31,CQ$47&gt;=$FQ264,CQ$47&lt;=$FR264)*(('Summary&amp;Assumptions'!$H$25*$C264)*(1+'Summary&amp;Assumptions'!$J$29)^(CQ$46-1))</f>
        <v>0</v>
      </c>
      <c r="CM264" s="588">
        <f>AND(CR$55&gt;0,SUM($E264:CL264)&lt;'Summary&amp;Assumptions'!$G$32*$B264,$D264&gt;='Summary&amp;Assumptions'!$D$17,CR$47&gt;=$D264,CR$47&lt;=EDATE($D264,'Summary&amp;Assumptions'!$G$32))*$B264+AND(CR$56&lt;'Summary&amp;Assumptions'!$J$31,CR$47&gt;=$FO264,CR$47&lt;=$FP264)*(('Summary&amp;Assumptions'!$H$25*$C264)*(1+'Summary&amp;Assumptions'!$J$29)^(CR$46-1))+AND(CR$56&lt;'Summary&amp;Assumptions'!$J$31,CR$47&gt;=$FQ264,CR$47&lt;=$FR264)*(('Summary&amp;Assumptions'!$H$25*$C264)*(1+'Summary&amp;Assumptions'!$J$29)^(CR$46-1))</f>
        <v>0</v>
      </c>
      <c r="CN264" s="588">
        <f>AND(CS$55&gt;0,SUM($E264:CM264)&lt;'Summary&amp;Assumptions'!$G$32*$B264,$D264&gt;='Summary&amp;Assumptions'!$D$17,CS$47&gt;=$D264,CS$47&lt;=EDATE($D264,'Summary&amp;Assumptions'!$G$32))*$B264+AND(CS$56&lt;'Summary&amp;Assumptions'!$J$31,CS$47&gt;=$FO264,CS$47&lt;=$FP264)*(('Summary&amp;Assumptions'!$H$25*$C264)*(1+'Summary&amp;Assumptions'!$J$29)^(CS$46-1))+AND(CS$56&lt;'Summary&amp;Assumptions'!$J$31,CS$47&gt;=$FQ264,CS$47&lt;=$FR264)*(('Summary&amp;Assumptions'!$H$25*$C264)*(1+'Summary&amp;Assumptions'!$J$29)^(CS$46-1))</f>
        <v>0</v>
      </c>
      <c r="CO264" s="588">
        <f>AND(CT$55&gt;0,SUM($E264:CN264)&lt;'Summary&amp;Assumptions'!$G$32*$B264,$D264&gt;='Summary&amp;Assumptions'!$D$17,CT$47&gt;=$D264,CT$47&lt;=EDATE($D264,'Summary&amp;Assumptions'!$G$32))*$B264+AND(CT$56&lt;'Summary&amp;Assumptions'!$J$31,CT$47&gt;=$FO264,CT$47&lt;=$FP264)*(('Summary&amp;Assumptions'!$H$25*$C264)*(1+'Summary&amp;Assumptions'!$J$29)^(CT$46-1))+AND(CT$56&lt;'Summary&amp;Assumptions'!$J$31,CT$47&gt;=$FQ264,CT$47&lt;=$FR264)*(('Summary&amp;Assumptions'!$H$25*$C264)*(1+'Summary&amp;Assumptions'!$J$29)^(CT$46-1))</f>
        <v>0</v>
      </c>
      <c r="CP264" s="588">
        <f>AND(CU$55&gt;0,SUM($E264:CO264)&lt;'Summary&amp;Assumptions'!$G$32*$B264,$D264&gt;='Summary&amp;Assumptions'!$D$17,CU$47&gt;=$D264,CU$47&lt;=EDATE($D264,'Summary&amp;Assumptions'!$G$32))*$B264+AND(CU$56&lt;'Summary&amp;Assumptions'!$J$31,CU$47&gt;=$FO264,CU$47&lt;=$FP264)*(('Summary&amp;Assumptions'!$H$25*$C264)*(1+'Summary&amp;Assumptions'!$J$29)^(CU$46-1))+AND(CU$56&lt;'Summary&amp;Assumptions'!$J$31,CU$47&gt;=$FQ264,CU$47&lt;=$FR264)*(('Summary&amp;Assumptions'!$H$25*$C264)*(1+'Summary&amp;Assumptions'!$J$29)^(CU$46-1))</f>
        <v>0</v>
      </c>
      <c r="CQ264" s="588">
        <f>AND(CV$55&gt;0,SUM($E264:CP264)&lt;'Summary&amp;Assumptions'!$G$32*$B264,$D264&gt;='Summary&amp;Assumptions'!$D$17,CV$47&gt;=$D264,CV$47&lt;=EDATE($D264,'Summary&amp;Assumptions'!$G$32))*$B264+AND(CV$56&lt;'Summary&amp;Assumptions'!$J$31,CV$47&gt;=$FO264,CV$47&lt;=$FP264)*(('Summary&amp;Assumptions'!$H$25*$C264)*(1+'Summary&amp;Assumptions'!$J$29)^(CV$46-1))+AND(CV$56&lt;'Summary&amp;Assumptions'!$J$31,CV$47&gt;=$FQ264,CV$47&lt;=$FR264)*(('Summary&amp;Assumptions'!$H$25*$C264)*(1+'Summary&amp;Assumptions'!$J$29)^(CV$46-1))</f>
        <v>0</v>
      </c>
      <c r="CR264" s="588">
        <f>AND(CW$55&gt;0,SUM($E264:CQ264)&lt;'Summary&amp;Assumptions'!$G$32*$B264,$D264&gt;='Summary&amp;Assumptions'!$D$17,CW$47&gt;=$D264,CW$47&lt;=EDATE($D264,'Summary&amp;Assumptions'!$G$32))*$B264+AND(CW$56&lt;'Summary&amp;Assumptions'!$J$31,CW$47&gt;=$FO264,CW$47&lt;=$FP264)*(('Summary&amp;Assumptions'!$H$25*$C264)*(1+'Summary&amp;Assumptions'!$J$29)^(CW$46-1))+AND(CW$56&lt;'Summary&amp;Assumptions'!$J$31,CW$47&gt;=$FQ264,CW$47&lt;=$FR264)*(('Summary&amp;Assumptions'!$H$25*$C264)*(1+'Summary&amp;Assumptions'!$J$29)^(CW$46-1))</f>
        <v>0</v>
      </c>
      <c r="CS264" s="588">
        <f>AND(CX$55&gt;0,SUM($E264:CR264)&lt;'Summary&amp;Assumptions'!$G$32*$B264,$D264&gt;='Summary&amp;Assumptions'!$D$17,CX$47&gt;=$D264,CX$47&lt;=EDATE($D264,'Summary&amp;Assumptions'!$G$32))*$B264+AND(CX$56&lt;'Summary&amp;Assumptions'!$J$31,CX$47&gt;=$FO264,CX$47&lt;=$FP264)*(('Summary&amp;Assumptions'!$H$25*$C264)*(1+'Summary&amp;Assumptions'!$J$29)^(CX$46-1))+AND(CX$56&lt;'Summary&amp;Assumptions'!$J$31,CX$47&gt;=$FQ264,CX$47&lt;=$FR264)*(('Summary&amp;Assumptions'!$H$25*$C264)*(1+'Summary&amp;Assumptions'!$J$29)^(CX$46-1))</f>
        <v>0</v>
      </c>
      <c r="CT264" s="588">
        <f>AND(CY$55&gt;0,SUM($E264:CS264)&lt;'Summary&amp;Assumptions'!$G$32*$B264,$D264&gt;='Summary&amp;Assumptions'!$D$17,CY$47&gt;=$D264,CY$47&lt;=EDATE($D264,'Summary&amp;Assumptions'!$G$32))*$B264+AND(CY$56&lt;'Summary&amp;Assumptions'!$J$31,CY$47&gt;=$FO264,CY$47&lt;=$FP264)*(('Summary&amp;Assumptions'!$H$25*$C264)*(1+'Summary&amp;Assumptions'!$J$29)^(CY$46-1))+AND(CY$56&lt;'Summary&amp;Assumptions'!$J$31,CY$47&gt;=$FQ264,CY$47&lt;=$FR264)*(('Summary&amp;Assumptions'!$H$25*$C264)*(1+'Summary&amp;Assumptions'!$J$29)^(CY$46-1))</f>
        <v>0</v>
      </c>
      <c r="CU264" s="588">
        <f>AND(CZ$55&gt;0,SUM($E264:CT264)&lt;'Summary&amp;Assumptions'!$G$32*$B264,$D264&gt;='Summary&amp;Assumptions'!$D$17,CZ$47&gt;=$D264,CZ$47&lt;=EDATE($D264,'Summary&amp;Assumptions'!$G$32))*$B264+AND(CZ$56&lt;'Summary&amp;Assumptions'!$J$31,CZ$47&gt;=$FO264,CZ$47&lt;=$FP264)*(('Summary&amp;Assumptions'!$H$25*$C264)*(1+'Summary&amp;Assumptions'!$J$29)^(CZ$46-1))+AND(CZ$56&lt;'Summary&amp;Assumptions'!$J$31,CZ$47&gt;=$FQ264,CZ$47&lt;=$FR264)*(('Summary&amp;Assumptions'!$H$25*$C264)*(1+'Summary&amp;Assumptions'!$J$29)^(CZ$46-1))</f>
        <v>0</v>
      </c>
      <c r="CV264" s="588">
        <f>AND(DA$55&gt;0,SUM($E264:CU264)&lt;'Summary&amp;Assumptions'!$G$32*$B264,$D264&gt;='Summary&amp;Assumptions'!$D$17,DA$47&gt;=$D264,DA$47&lt;=EDATE($D264,'Summary&amp;Assumptions'!$G$32))*$B264+AND(DA$56&lt;'Summary&amp;Assumptions'!$J$31,DA$47&gt;=$FO264,DA$47&lt;=$FP264)*(('Summary&amp;Assumptions'!$H$25*$C264)*(1+'Summary&amp;Assumptions'!$J$29)^(DA$46-1))+AND(DA$56&lt;'Summary&amp;Assumptions'!$J$31,DA$47&gt;=$FQ264,DA$47&lt;=$FR264)*(('Summary&amp;Assumptions'!$H$25*$C264)*(1+'Summary&amp;Assumptions'!$J$29)^(DA$46-1))</f>
        <v>0</v>
      </c>
      <c r="CW264" s="588">
        <f>AND(DB$55&gt;0,SUM($E264:CV264)&lt;'Summary&amp;Assumptions'!$G$32*$B264,$D264&gt;='Summary&amp;Assumptions'!$D$17,DB$47&gt;=$D264,DB$47&lt;=EDATE($D264,'Summary&amp;Assumptions'!$G$32))*$B264+AND(DB$56&lt;'Summary&amp;Assumptions'!$J$31,DB$47&gt;=$FO264,DB$47&lt;=$FP264)*(('Summary&amp;Assumptions'!$H$25*$C264)*(1+'Summary&amp;Assumptions'!$J$29)^(DB$46-1))+AND(DB$56&lt;'Summary&amp;Assumptions'!$J$31,DB$47&gt;=$FQ264,DB$47&lt;=$FR264)*(('Summary&amp;Assumptions'!$H$25*$C264)*(1+'Summary&amp;Assumptions'!$J$29)^(DB$46-1))</f>
        <v>0</v>
      </c>
      <c r="CX264" s="588">
        <f>AND(DC$55&gt;0,SUM($E264:CW264)&lt;'Summary&amp;Assumptions'!$G$32*$B264,$D264&gt;='Summary&amp;Assumptions'!$D$17,DC$47&gt;=$D264,DC$47&lt;=EDATE($D264,'Summary&amp;Assumptions'!$G$32))*$B264+AND(DC$56&lt;'Summary&amp;Assumptions'!$J$31,DC$47&gt;=$FO264,DC$47&lt;=$FP264)*(('Summary&amp;Assumptions'!$H$25*$C264)*(1+'Summary&amp;Assumptions'!$J$29)^(DC$46-1))+AND(DC$56&lt;'Summary&amp;Assumptions'!$J$31,DC$47&gt;=$FQ264,DC$47&lt;=$FR264)*(('Summary&amp;Assumptions'!$H$25*$C264)*(1+'Summary&amp;Assumptions'!$J$29)^(DC$46-1))</f>
        <v>0</v>
      </c>
      <c r="CY264" s="588">
        <f>AND(DD$55&gt;0,SUM($E264:CX264)&lt;'Summary&amp;Assumptions'!$G$32*$B264,$D264&gt;='Summary&amp;Assumptions'!$D$17,DD$47&gt;=$D264,DD$47&lt;=EDATE($D264,'Summary&amp;Assumptions'!$G$32))*$B264+AND(DD$56&lt;'Summary&amp;Assumptions'!$J$31,DD$47&gt;=$FO264,DD$47&lt;=$FP264)*(('Summary&amp;Assumptions'!$H$25*$C264)*(1+'Summary&amp;Assumptions'!$J$29)^(DD$46-1))+AND(DD$56&lt;'Summary&amp;Assumptions'!$J$31,DD$47&gt;=$FQ264,DD$47&lt;=$FR264)*(('Summary&amp;Assumptions'!$H$25*$C264)*(1+'Summary&amp;Assumptions'!$J$29)^(DD$46-1))</f>
        <v>0</v>
      </c>
      <c r="CZ264" s="588">
        <f>AND(DE$55&gt;0,SUM($E264:CY264)&lt;'Summary&amp;Assumptions'!$G$32*$B264,$D264&gt;='Summary&amp;Assumptions'!$D$17,DE$47&gt;=$D264,DE$47&lt;=EDATE($D264,'Summary&amp;Assumptions'!$G$32))*$B264+AND(DE$56&lt;'Summary&amp;Assumptions'!$J$31,DE$47&gt;=$FO264,DE$47&lt;=$FP264)*(('Summary&amp;Assumptions'!$H$25*$C264)*(1+'Summary&amp;Assumptions'!$J$29)^(DE$46-1))+AND(DE$56&lt;'Summary&amp;Assumptions'!$J$31,DE$47&gt;=$FQ264,DE$47&lt;=$FR264)*(('Summary&amp;Assumptions'!$H$25*$C264)*(1+'Summary&amp;Assumptions'!$J$29)^(DE$46-1))</f>
        <v>0</v>
      </c>
      <c r="DA264" s="588">
        <f>AND(DF$55&gt;0,SUM($E264:CZ264)&lt;'Summary&amp;Assumptions'!$G$32*$B264,$D264&gt;='Summary&amp;Assumptions'!$D$17,DF$47&gt;=$D264,DF$47&lt;=EDATE($D264,'Summary&amp;Assumptions'!$G$32))*$B264+AND(DF$56&lt;'Summary&amp;Assumptions'!$J$31,DF$47&gt;=$FO264,DF$47&lt;=$FP264)*(('Summary&amp;Assumptions'!$H$25*$C264)*(1+'Summary&amp;Assumptions'!$J$29)^(DF$46-1))+AND(DF$56&lt;'Summary&amp;Assumptions'!$J$31,DF$47&gt;=$FQ264,DF$47&lt;=$FR264)*(('Summary&amp;Assumptions'!$H$25*$C264)*(1+'Summary&amp;Assumptions'!$J$29)^(DF$46-1))</f>
        <v>0</v>
      </c>
      <c r="DB264" s="588">
        <f>AND(DG$55&gt;0,SUM($E264:DA264)&lt;'Summary&amp;Assumptions'!$G$32*$B264,$D264&gt;='Summary&amp;Assumptions'!$D$17,DG$47&gt;=$D264,DG$47&lt;=EDATE($D264,'Summary&amp;Assumptions'!$G$32))*$B264+AND(DG$56&lt;'Summary&amp;Assumptions'!$J$31,DG$47&gt;=$FO264,DG$47&lt;=$FP264)*(('Summary&amp;Assumptions'!$H$25*$C264)*(1+'Summary&amp;Assumptions'!$J$29)^(DG$46-1))+AND(DG$56&lt;'Summary&amp;Assumptions'!$J$31,DG$47&gt;=$FQ264,DG$47&lt;=$FR264)*(('Summary&amp;Assumptions'!$H$25*$C264)*(1+'Summary&amp;Assumptions'!$J$29)^(DG$46-1))</f>
        <v>0</v>
      </c>
      <c r="DC264" s="588">
        <f>AND(DH$55&gt;0,SUM($E264:DB264)&lt;'Summary&amp;Assumptions'!$G$32*$B264,$D264&gt;='Summary&amp;Assumptions'!$D$17,DH$47&gt;=$D264,DH$47&lt;=EDATE($D264,'Summary&amp;Assumptions'!$G$32))*$B264+AND(DH$56&lt;'Summary&amp;Assumptions'!$J$31,DH$47&gt;=$FO264,DH$47&lt;=$FP264)*(('Summary&amp;Assumptions'!$H$25*$C264)*(1+'Summary&amp;Assumptions'!$J$29)^(DH$46-1))+AND(DH$56&lt;'Summary&amp;Assumptions'!$J$31,DH$47&gt;=$FQ264,DH$47&lt;=$FR264)*(('Summary&amp;Assumptions'!$H$25*$C264)*(1+'Summary&amp;Assumptions'!$J$29)^(DH$46-1))</f>
        <v>0</v>
      </c>
      <c r="DD264" s="588">
        <f>AND(DI$55&gt;0,SUM($E264:DC264)&lt;'Summary&amp;Assumptions'!$G$32*$B264,$D264&gt;='Summary&amp;Assumptions'!$D$17,DI$47&gt;=$D264,DI$47&lt;=EDATE($D264,'Summary&amp;Assumptions'!$G$32))*$B264+AND(DI$56&lt;'Summary&amp;Assumptions'!$J$31,DI$47&gt;=$FO264,DI$47&lt;=$FP264)*(('Summary&amp;Assumptions'!$H$25*$C264)*(1+'Summary&amp;Assumptions'!$J$29)^(DI$46-1))+AND(DI$56&lt;'Summary&amp;Assumptions'!$J$31,DI$47&gt;=$FQ264,DI$47&lt;=$FR264)*(('Summary&amp;Assumptions'!$H$25*$C264)*(1+'Summary&amp;Assumptions'!$J$29)^(DI$46-1))</f>
        <v>0</v>
      </c>
      <c r="DE264" s="588">
        <f>AND(DJ$55&gt;0,SUM($E264:DD264)&lt;'Summary&amp;Assumptions'!$G$32*$B264,$D264&gt;='Summary&amp;Assumptions'!$D$17,DJ$47&gt;=$D264,DJ$47&lt;=EDATE($D264,'Summary&amp;Assumptions'!$G$32))*$B264+AND(DJ$56&lt;'Summary&amp;Assumptions'!$J$31,DJ$47&gt;=$FO264,DJ$47&lt;=$FP264)*(('Summary&amp;Assumptions'!$H$25*$C264)*(1+'Summary&amp;Assumptions'!$J$29)^(DJ$46-1))+AND(DJ$56&lt;'Summary&amp;Assumptions'!$J$31,DJ$47&gt;=$FQ264,DJ$47&lt;=$FR264)*(('Summary&amp;Assumptions'!$H$25*$C264)*(1+'Summary&amp;Assumptions'!$J$29)^(DJ$46-1))</f>
        <v>0</v>
      </c>
      <c r="DF264" s="588">
        <f>AND(DK$55&gt;0,SUM($E264:DE264)&lt;'Summary&amp;Assumptions'!$G$32*$B264,$D264&gt;='Summary&amp;Assumptions'!$D$17,DK$47&gt;=$D264,DK$47&lt;=EDATE($D264,'Summary&amp;Assumptions'!$G$32))*$B264+AND(DK$56&lt;'Summary&amp;Assumptions'!$J$31,DK$47&gt;=$FO264,DK$47&lt;=$FP264)*(('Summary&amp;Assumptions'!$H$25*$C264)*(1+'Summary&amp;Assumptions'!$J$29)^(DK$46-1))+AND(DK$56&lt;'Summary&amp;Assumptions'!$J$31,DK$47&gt;=$FQ264,DK$47&lt;=$FR264)*(('Summary&amp;Assumptions'!$H$25*$C264)*(1+'Summary&amp;Assumptions'!$J$29)^(DK$46-1))</f>
        <v>0</v>
      </c>
      <c r="DG264" s="588">
        <f>AND(DL$55&gt;0,SUM($E264:DF264)&lt;'Summary&amp;Assumptions'!$G$32*$B264,$D264&gt;='Summary&amp;Assumptions'!$D$17,DL$47&gt;=$D264,DL$47&lt;=EDATE($D264,'Summary&amp;Assumptions'!$G$32))*$B264+AND(DL$56&lt;'Summary&amp;Assumptions'!$J$31,DL$47&gt;=$FO264,DL$47&lt;=$FP264)*(('Summary&amp;Assumptions'!$H$25*$C264)*(1+'Summary&amp;Assumptions'!$J$29)^(DL$46-1))+AND(DL$56&lt;'Summary&amp;Assumptions'!$J$31,DL$47&gt;=$FQ264,DL$47&lt;=$FR264)*(('Summary&amp;Assumptions'!$H$25*$C264)*(1+'Summary&amp;Assumptions'!$J$29)^(DL$46-1))</f>
        <v>0</v>
      </c>
      <c r="DH264" s="588">
        <f>AND(DM$55&gt;0,SUM($E264:DG264)&lt;'Summary&amp;Assumptions'!$G$32*$B264,$D264&gt;='Summary&amp;Assumptions'!$D$17,DM$47&gt;=$D264,DM$47&lt;=EDATE($D264,'Summary&amp;Assumptions'!$G$32))*$B264+AND(DM$56&lt;'Summary&amp;Assumptions'!$J$31,DM$47&gt;=$FO264,DM$47&lt;=$FP264)*(('Summary&amp;Assumptions'!$H$25*$C264)*(1+'Summary&amp;Assumptions'!$J$29)^(DM$46-1))+AND(DM$56&lt;'Summary&amp;Assumptions'!$J$31,DM$47&gt;=$FQ264,DM$47&lt;=$FR264)*(('Summary&amp;Assumptions'!$H$25*$C264)*(1+'Summary&amp;Assumptions'!$J$29)^(DM$46-1))</f>
        <v>0</v>
      </c>
      <c r="DI264" s="588">
        <f>AND(DN$55&gt;0,SUM($E264:DH264)&lt;'Summary&amp;Assumptions'!$G$32*$B264,$D264&gt;='Summary&amp;Assumptions'!$D$17,DN$47&gt;=$D264,DN$47&lt;=EDATE($D264,'Summary&amp;Assumptions'!$G$32))*$B264+AND(DN$56&lt;'Summary&amp;Assumptions'!$J$31,DN$47&gt;=$FO264,DN$47&lt;=$FP264)*(('Summary&amp;Assumptions'!$H$25*$C264)*(1+'Summary&amp;Assumptions'!$J$29)^(DN$46-1))+AND(DN$56&lt;'Summary&amp;Assumptions'!$J$31,DN$47&gt;=$FQ264,DN$47&lt;=$FR264)*(('Summary&amp;Assumptions'!$H$25*$C264)*(1+'Summary&amp;Assumptions'!$J$29)^(DN$46-1))</f>
        <v>0</v>
      </c>
      <c r="DJ264" s="588">
        <f>AND(DO$55&gt;0,SUM($E264:DI264)&lt;'Summary&amp;Assumptions'!$G$32*$B264,$D264&gt;='Summary&amp;Assumptions'!$D$17,DO$47&gt;=$D264,DO$47&lt;=EDATE($D264,'Summary&amp;Assumptions'!$G$32))*$B264+AND(DO$56&lt;'Summary&amp;Assumptions'!$J$31,DO$47&gt;=$FO264,DO$47&lt;=$FP264)*(('Summary&amp;Assumptions'!$H$25*$C264)*(1+'Summary&amp;Assumptions'!$J$29)^(DO$46-1))+AND(DO$56&lt;'Summary&amp;Assumptions'!$J$31,DO$47&gt;=$FQ264,DO$47&lt;=$FR264)*(('Summary&amp;Assumptions'!$H$25*$C264)*(1+'Summary&amp;Assumptions'!$J$29)^(DO$46-1))</f>
        <v>0</v>
      </c>
      <c r="DK264" s="588">
        <f>AND(DP$55&gt;0,SUM($E264:DJ264)&lt;'Summary&amp;Assumptions'!$G$32*$B264,$D264&gt;='Summary&amp;Assumptions'!$D$17,DP$47&gt;=$D264,DP$47&lt;=EDATE($D264,'Summary&amp;Assumptions'!$G$32))*$B264+AND(DP$56&lt;'Summary&amp;Assumptions'!$J$31,DP$47&gt;=$FO264,DP$47&lt;=$FP264)*(('Summary&amp;Assumptions'!$H$25*$C264)*(1+'Summary&amp;Assumptions'!$J$29)^(DP$46-1))+AND(DP$56&lt;'Summary&amp;Assumptions'!$J$31,DP$47&gt;=$FQ264,DP$47&lt;=$FR264)*(('Summary&amp;Assumptions'!$H$25*$C264)*(1+'Summary&amp;Assumptions'!$J$29)^(DP$46-1))</f>
        <v>0</v>
      </c>
      <c r="DL264" s="588">
        <f>AND(DQ$55&gt;0,SUM($E264:DK264)&lt;'Summary&amp;Assumptions'!$G$32*$B264,$D264&gt;='Summary&amp;Assumptions'!$D$17,DQ$47&gt;=$D264,DQ$47&lt;=EDATE($D264,'Summary&amp;Assumptions'!$G$32))*$B264+AND(DQ$56&lt;'Summary&amp;Assumptions'!$J$31,DQ$47&gt;=$FO264,DQ$47&lt;=$FP264)*(('Summary&amp;Assumptions'!$H$25*$C264)*(1+'Summary&amp;Assumptions'!$J$29)^(DQ$46-1))+AND(DQ$56&lt;'Summary&amp;Assumptions'!$J$31,DQ$47&gt;=$FQ264,DQ$47&lt;=$FR264)*(('Summary&amp;Assumptions'!$H$25*$C264)*(1+'Summary&amp;Assumptions'!$J$29)^(DQ$46-1))</f>
        <v>0</v>
      </c>
      <c r="DM264" s="588">
        <f>AND(DR$55&gt;0,SUM($E264:DL264)&lt;'Summary&amp;Assumptions'!$G$32*$B264,$D264&gt;='Summary&amp;Assumptions'!$D$17,DR$47&gt;=$D264,DR$47&lt;=EDATE($D264,'Summary&amp;Assumptions'!$G$32))*$B264+AND(DR$56&lt;'Summary&amp;Assumptions'!$J$31,DR$47&gt;=$FO264,DR$47&lt;=$FP264)*(('Summary&amp;Assumptions'!$H$25*$C264)*(1+'Summary&amp;Assumptions'!$J$29)^(DR$46-1))+AND(DR$56&lt;'Summary&amp;Assumptions'!$J$31,DR$47&gt;=$FQ264,DR$47&lt;=$FR264)*(('Summary&amp;Assumptions'!$H$25*$C264)*(1+'Summary&amp;Assumptions'!$J$29)^(DR$46-1))</f>
        <v>0</v>
      </c>
      <c r="DN264" s="588">
        <f>AND(DS$55&gt;0,SUM($E264:DM264)&lt;'Summary&amp;Assumptions'!$G$32*$B264,$D264&gt;='Summary&amp;Assumptions'!$D$17,DS$47&gt;=$D264,DS$47&lt;=EDATE($D264,'Summary&amp;Assumptions'!$G$32))*$B264+AND(DS$56&lt;'Summary&amp;Assumptions'!$J$31,DS$47&gt;=$FO264,DS$47&lt;=$FP264)*(('Summary&amp;Assumptions'!$H$25*$C264)*(1+'Summary&amp;Assumptions'!$J$29)^(DS$46-1))+AND(DS$56&lt;'Summary&amp;Assumptions'!$J$31,DS$47&gt;=$FQ264,DS$47&lt;=$FR264)*(('Summary&amp;Assumptions'!$H$25*$C264)*(1+'Summary&amp;Assumptions'!$J$29)^(DS$46-1))</f>
        <v>0</v>
      </c>
      <c r="DO264" s="588">
        <f>AND(DT$55&gt;0,SUM($E264:DN264)&lt;'Summary&amp;Assumptions'!$G$32*$B264,$D264&gt;='Summary&amp;Assumptions'!$D$17,DT$47&gt;=$D264,DT$47&lt;=EDATE($D264,'Summary&amp;Assumptions'!$G$32))*$B264+AND(DT$56&lt;'Summary&amp;Assumptions'!$J$31,DT$47&gt;=$FO264,DT$47&lt;=$FP264)*(('Summary&amp;Assumptions'!$H$25*$C264)*(1+'Summary&amp;Assumptions'!$J$29)^(DT$46-1))+AND(DT$56&lt;'Summary&amp;Assumptions'!$J$31,DT$47&gt;=$FQ264,DT$47&lt;=$FR264)*(('Summary&amp;Assumptions'!$H$25*$C264)*(1+'Summary&amp;Assumptions'!$J$29)^(DT$46-1))</f>
        <v>0</v>
      </c>
      <c r="DP264" s="588">
        <f>AND(DU$55&gt;0,SUM($E264:DO264)&lt;'Summary&amp;Assumptions'!$G$32*$B264,$D264&gt;='Summary&amp;Assumptions'!$D$17,DU$47&gt;=$D264,DU$47&lt;=EDATE($D264,'Summary&amp;Assumptions'!$G$32))*$B264+AND(DU$56&lt;'Summary&amp;Assumptions'!$J$31,DU$47&gt;=$FO264,DU$47&lt;=$FP264)*(('Summary&amp;Assumptions'!$H$25*$C264)*(1+'Summary&amp;Assumptions'!$J$29)^(DU$46-1))+AND(DU$56&lt;'Summary&amp;Assumptions'!$J$31,DU$47&gt;=$FQ264,DU$47&lt;=$FR264)*(('Summary&amp;Assumptions'!$H$25*$C264)*(1+'Summary&amp;Assumptions'!$J$29)^(DU$46-1))</f>
        <v>0</v>
      </c>
      <c r="DQ264" s="588">
        <f>AND(DV$55&gt;0,SUM($E264:DP264)&lt;'Summary&amp;Assumptions'!$G$32*$B264,$D264&gt;='Summary&amp;Assumptions'!$D$17,DV$47&gt;=$D264,DV$47&lt;=EDATE($D264,'Summary&amp;Assumptions'!$G$32))*$B264+AND(DV$56&lt;'Summary&amp;Assumptions'!$J$31,DV$47&gt;=$FO264,DV$47&lt;=$FP264)*(('Summary&amp;Assumptions'!$H$25*$C264)*(1+'Summary&amp;Assumptions'!$J$29)^(DV$46-1))+AND(DV$56&lt;'Summary&amp;Assumptions'!$J$31,DV$47&gt;=$FQ264,DV$47&lt;=$FR264)*(('Summary&amp;Assumptions'!$H$25*$C264)*(1+'Summary&amp;Assumptions'!$J$29)^(DV$46-1))</f>
        <v>0</v>
      </c>
      <c r="DR264" s="588">
        <f>AND(DW$55&gt;0,SUM($E264:DQ264)&lt;'Summary&amp;Assumptions'!$G$32*$B264,$D264&gt;='Summary&amp;Assumptions'!$D$17,DW$47&gt;=$D264,DW$47&lt;=EDATE($D264,'Summary&amp;Assumptions'!$G$32))*$B264+AND(DW$56&lt;'Summary&amp;Assumptions'!$J$31,DW$47&gt;=$FO264,DW$47&lt;=$FP264)*(('Summary&amp;Assumptions'!$H$25*$C264)*(1+'Summary&amp;Assumptions'!$J$29)^(DW$46-1))+AND(DW$56&lt;'Summary&amp;Assumptions'!$J$31,DW$47&gt;=$FQ264,DW$47&lt;=$FR264)*(('Summary&amp;Assumptions'!$H$25*$C264)*(1+'Summary&amp;Assumptions'!$J$29)^(DW$46-1))</f>
        <v>0</v>
      </c>
      <c r="DS264" s="588">
        <f>AND(DX$55&gt;0,SUM($E264:DR264)&lt;'Summary&amp;Assumptions'!$G$32*$B264,$D264&gt;='Summary&amp;Assumptions'!$D$17,DX$47&gt;=$D264,DX$47&lt;=EDATE($D264,'Summary&amp;Assumptions'!$G$32))*$B264+AND(DX$56&lt;'Summary&amp;Assumptions'!$J$31,DX$47&gt;=$FO264,DX$47&lt;=$FP264)*(('Summary&amp;Assumptions'!$H$25*$C264)*(1+'Summary&amp;Assumptions'!$J$29)^(DX$46-1))+AND(DX$56&lt;'Summary&amp;Assumptions'!$J$31,DX$47&gt;=$FQ264,DX$47&lt;=$FR264)*(('Summary&amp;Assumptions'!$H$25*$C264)*(1+'Summary&amp;Assumptions'!$J$29)^(DX$46-1))</f>
        <v>0</v>
      </c>
      <c r="DT264" s="588">
        <f>AND(DY$55&gt;0,SUM($E264:DS264)&lt;'Summary&amp;Assumptions'!$G$32*$B264,$D264&gt;='Summary&amp;Assumptions'!$D$17,DY$47&gt;=$D264,DY$47&lt;=EDATE($D264,'Summary&amp;Assumptions'!$G$32))*$B264+AND(DY$56&lt;'Summary&amp;Assumptions'!$J$31,DY$47&gt;=$FO264,DY$47&lt;=$FP264)*(('Summary&amp;Assumptions'!$H$25*$C264)*(1+'Summary&amp;Assumptions'!$J$29)^(DY$46-1))+AND(DY$56&lt;'Summary&amp;Assumptions'!$J$31,DY$47&gt;=$FQ264,DY$47&lt;=$FR264)*(('Summary&amp;Assumptions'!$H$25*$C264)*(1+'Summary&amp;Assumptions'!$J$29)^(DY$46-1))</f>
        <v>0</v>
      </c>
      <c r="DU264" s="588">
        <f>AND(DZ$55&gt;0,SUM($E264:DT264)&lt;'Summary&amp;Assumptions'!$G$32*$B264,$D264&gt;='Summary&amp;Assumptions'!$D$17,DZ$47&gt;=$D264,DZ$47&lt;=EDATE($D264,'Summary&amp;Assumptions'!$G$32))*$B264+AND(DZ$56&lt;'Summary&amp;Assumptions'!$J$31,DZ$47&gt;=$FO264,DZ$47&lt;=$FP264)*(('Summary&amp;Assumptions'!$H$25*$C264)*(1+'Summary&amp;Assumptions'!$J$29)^(DZ$46-1))+AND(DZ$56&lt;'Summary&amp;Assumptions'!$J$31,DZ$47&gt;=$FQ264,DZ$47&lt;=$FR264)*(('Summary&amp;Assumptions'!$H$25*$C264)*(1+'Summary&amp;Assumptions'!$J$29)^(DZ$46-1))</f>
        <v>0</v>
      </c>
      <c r="DV264" s="588">
        <f>AND(EA$55&gt;0,SUM($E264:DU264)&lt;'Summary&amp;Assumptions'!$G$32*$B264,$D264&gt;='Summary&amp;Assumptions'!$D$17,EA$47&gt;=$D264,EA$47&lt;=EDATE($D264,'Summary&amp;Assumptions'!$G$32))*$B264+AND(EA$56&lt;'Summary&amp;Assumptions'!$J$31,EA$47&gt;=$FO264,EA$47&lt;=$FP264)*(('Summary&amp;Assumptions'!$H$25*$C264)*(1+'Summary&amp;Assumptions'!$J$29)^(EA$46-1))+AND(EA$56&lt;'Summary&amp;Assumptions'!$J$31,EA$47&gt;=$FQ264,EA$47&lt;=$FR264)*(('Summary&amp;Assumptions'!$H$25*$C264)*(1+'Summary&amp;Assumptions'!$J$29)^(EA$46-1))</f>
        <v>0</v>
      </c>
      <c r="DW264" s="588">
        <f>AND(EB$55&gt;0,SUM($E264:DV264)&lt;'Summary&amp;Assumptions'!$G$32*$B264,$D264&gt;='Summary&amp;Assumptions'!$D$17,EB$47&gt;=$D264,EB$47&lt;=EDATE($D264,'Summary&amp;Assumptions'!$G$32))*$B264+AND(EB$56&lt;'Summary&amp;Assumptions'!$J$31,EB$47&gt;=$FO264,EB$47&lt;=$FP264)*(('Summary&amp;Assumptions'!$H$25*$C264)*(1+'Summary&amp;Assumptions'!$J$29)^(EB$46-1))+AND(EB$56&lt;'Summary&amp;Assumptions'!$J$31,EB$47&gt;=$FQ264,EB$47&lt;=$FR264)*(('Summary&amp;Assumptions'!$H$25*$C264)*(1+'Summary&amp;Assumptions'!$J$29)^(EB$46-1))</f>
        <v>0</v>
      </c>
      <c r="DX264" s="588">
        <f>AND(EC$55&gt;0,SUM($E264:DW264)&lt;'Summary&amp;Assumptions'!$G$32*$B264,$D264&gt;='Summary&amp;Assumptions'!$D$17,EC$47&gt;=$D264,EC$47&lt;=EDATE($D264,'Summary&amp;Assumptions'!$G$32))*$B264+AND(EC$56&lt;'Summary&amp;Assumptions'!$J$31,EC$47&gt;=$FO264,EC$47&lt;=$FP264)*(('Summary&amp;Assumptions'!$H$25*$C264)*(1+'Summary&amp;Assumptions'!$J$29)^(EC$46-1))+AND(EC$56&lt;'Summary&amp;Assumptions'!$J$31,EC$47&gt;=$FQ264,EC$47&lt;=$FR264)*(('Summary&amp;Assumptions'!$H$25*$C264)*(1+'Summary&amp;Assumptions'!$J$29)^(EC$46-1))</f>
        <v>0</v>
      </c>
      <c r="DY264" s="588">
        <f>AND(ED$55&gt;0,SUM($E264:DX264)&lt;'Summary&amp;Assumptions'!$G$32*$B264,$D264&gt;='Summary&amp;Assumptions'!$D$17,ED$47&gt;=$D264,ED$47&lt;=EDATE($D264,'Summary&amp;Assumptions'!$G$32))*$B264+AND(ED$56&lt;'Summary&amp;Assumptions'!$J$31,ED$47&gt;=$FO264,ED$47&lt;=$FP264)*(('Summary&amp;Assumptions'!$H$25*$C264)*(1+'Summary&amp;Assumptions'!$J$29)^(ED$46-1))+AND(ED$56&lt;'Summary&amp;Assumptions'!$J$31,ED$47&gt;=$FQ264,ED$47&lt;=$FR264)*(('Summary&amp;Assumptions'!$H$25*$C264)*(1+'Summary&amp;Assumptions'!$J$29)^(ED$46-1))</f>
        <v>0</v>
      </c>
      <c r="DZ264" s="588">
        <f>AND(EE$55&gt;0,SUM($E264:DY264)&lt;'Summary&amp;Assumptions'!$G$32*$B264,$D264&gt;='Summary&amp;Assumptions'!$D$17,EE$47&gt;=$D264,EE$47&lt;=EDATE($D264,'Summary&amp;Assumptions'!$G$32))*$B264+AND(EE$56&lt;'Summary&amp;Assumptions'!$J$31,EE$47&gt;=$FO264,EE$47&lt;=$FP264)*(('Summary&amp;Assumptions'!$H$25*$C264)*(1+'Summary&amp;Assumptions'!$J$29)^(EE$46-1))+AND(EE$56&lt;'Summary&amp;Assumptions'!$J$31,EE$47&gt;=$FQ264,EE$47&lt;=$FR264)*(('Summary&amp;Assumptions'!$H$25*$C264)*(1+'Summary&amp;Assumptions'!$J$29)^(EE$46-1))</f>
        <v>0</v>
      </c>
      <c r="EA264" s="588">
        <f>AND(EF$55&gt;0,SUM($E264:DZ264)&lt;'Summary&amp;Assumptions'!$G$32*$B264,$D264&gt;='Summary&amp;Assumptions'!$D$17,EF$47&gt;=$D264,EF$47&lt;=EDATE($D264,'Summary&amp;Assumptions'!$G$32))*$B264+AND(EF$56&lt;'Summary&amp;Assumptions'!$J$31,EF$47&gt;=$FO264,EF$47&lt;=$FP264)*(('Summary&amp;Assumptions'!$H$25*$C264)*(1+'Summary&amp;Assumptions'!$J$29)^(EF$46-1))+AND(EF$56&lt;'Summary&amp;Assumptions'!$J$31,EF$47&gt;=$FQ264,EF$47&lt;=$FR264)*(('Summary&amp;Assumptions'!$H$25*$C264)*(1+'Summary&amp;Assumptions'!$J$29)^(EF$46-1))</f>
        <v>0</v>
      </c>
      <c r="EB264" s="588">
        <f>AND(EG$55&gt;0,SUM($E264:EA264)&lt;'Summary&amp;Assumptions'!$G$32*$B264,$D264&gt;='Summary&amp;Assumptions'!$D$17,EG$47&gt;=$D264,EG$47&lt;=EDATE($D264,'Summary&amp;Assumptions'!$G$32))*$B264+AND(EG$56&lt;'Summary&amp;Assumptions'!$J$31,EG$47&gt;=$FO264,EG$47&lt;=$FP264)*(('Summary&amp;Assumptions'!$H$25*$C264)*(1+'Summary&amp;Assumptions'!$J$29)^(EG$46-1))+AND(EG$56&lt;'Summary&amp;Assumptions'!$J$31,EG$47&gt;=$FQ264,EG$47&lt;=$FR264)*(('Summary&amp;Assumptions'!$H$25*$C264)*(1+'Summary&amp;Assumptions'!$J$29)^(EG$46-1))</f>
        <v>0</v>
      </c>
      <c r="EC264" s="588">
        <f>AND(EH$55&gt;0,SUM($E264:EB264)&lt;'Summary&amp;Assumptions'!$G$32*$B264,$D264&gt;='Summary&amp;Assumptions'!$D$17,EH$47&gt;=$D264,EH$47&lt;=EDATE($D264,'Summary&amp;Assumptions'!$G$32))*$B264+AND(EH$56&lt;'Summary&amp;Assumptions'!$J$31,EH$47&gt;=$FO264,EH$47&lt;=$FP264)*(('Summary&amp;Assumptions'!$H$25*$C264)*(1+'Summary&amp;Assumptions'!$J$29)^(EH$46-1))+AND(EH$56&lt;'Summary&amp;Assumptions'!$J$31,EH$47&gt;=$FQ264,EH$47&lt;=$FR264)*(('Summary&amp;Assumptions'!$H$25*$C264)*(1+'Summary&amp;Assumptions'!$J$29)^(EH$46-1))</f>
        <v>0</v>
      </c>
      <c r="ED264" s="588">
        <f>AND(EI$55&gt;0,SUM($E264:EC264)&lt;'Summary&amp;Assumptions'!$G$32*$B264,$D264&gt;='Summary&amp;Assumptions'!$D$17,EI$47&gt;=$D264,EI$47&lt;=EDATE($D264,'Summary&amp;Assumptions'!$G$32))*$B264+AND(EI$56&lt;'Summary&amp;Assumptions'!$J$31,EI$47&gt;=$FO264,EI$47&lt;=$FP264)*(('Summary&amp;Assumptions'!$H$25*$C264)*(1+'Summary&amp;Assumptions'!$J$29)^(EI$46-1))+AND(EI$56&lt;'Summary&amp;Assumptions'!$J$31,EI$47&gt;=$FQ264,EI$47&lt;=$FR264)*(('Summary&amp;Assumptions'!$H$25*$C264)*(1+'Summary&amp;Assumptions'!$J$29)^(EI$46-1))</f>
        <v>0</v>
      </c>
      <c r="EE264" s="588">
        <f>AND(EJ$55&gt;0,SUM($E264:ED264)&lt;'Summary&amp;Assumptions'!$G$32*$B264,$D264&gt;='Summary&amp;Assumptions'!$D$17,EJ$47&gt;=$D264,EJ$47&lt;=EDATE($D264,'Summary&amp;Assumptions'!$G$32))*$B264+AND(EJ$56&lt;'Summary&amp;Assumptions'!$J$31,EJ$47&gt;=$FO264,EJ$47&lt;=$FP264)*(('Summary&amp;Assumptions'!$H$25*$C264)*(1+'Summary&amp;Assumptions'!$J$29)^(EJ$46-1))+AND(EJ$56&lt;'Summary&amp;Assumptions'!$J$31,EJ$47&gt;=$FQ264,EJ$47&lt;=$FR264)*(('Summary&amp;Assumptions'!$H$25*$C264)*(1+'Summary&amp;Assumptions'!$J$29)^(EJ$46-1))</f>
        <v>0</v>
      </c>
      <c r="EF264" s="588">
        <f>AND(EK$55&gt;0,SUM($E264:EE264)&lt;'Summary&amp;Assumptions'!$G$32*$B264,$D264&gt;='Summary&amp;Assumptions'!$D$17,EK$47&gt;=$D264,EK$47&lt;=EDATE($D264,'Summary&amp;Assumptions'!$G$32))*$B264+AND(EK$56&lt;'Summary&amp;Assumptions'!$J$31,EK$47&gt;=$FO264,EK$47&lt;=$FP264)*(('Summary&amp;Assumptions'!$H$25*$C264)*(1+'Summary&amp;Assumptions'!$J$29)^(EK$46-1))+AND(EK$56&lt;'Summary&amp;Assumptions'!$J$31,EK$47&gt;=$FQ264,EK$47&lt;=$FR264)*(('Summary&amp;Assumptions'!$H$25*$C264)*(1+'Summary&amp;Assumptions'!$J$29)^(EK$46-1))</f>
        <v>0</v>
      </c>
      <c r="EG264" s="588">
        <f>AND(EL$55&gt;0,SUM($E264:EF264)&lt;'Summary&amp;Assumptions'!$G$32*$B264,$D264&gt;='Summary&amp;Assumptions'!$D$17,EL$47&gt;=$D264,EL$47&lt;=EDATE($D264,'Summary&amp;Assumptions'!$G$32))*$B264+AND(EL$56&lt;'Summary&amp;Assumptions'!$J$31,EL$47&gt;=$FO264,EL$47&lt;=$FP264)*(('Summary&amp;Assumptions'!$H$25*$C264)*(1+'Summary&amp;Assumptions'!$J$29)^(EL$46-1))+AND(EL$56&lt;'Summary&amp;Assumptions'!$J$31,EL$47&gt;=$FQ264,EL$47&lt;=$FR264)*(('Summary&amp;Assumptions'!$H$25*$C264)*(1+'Summary&amp;Assumptions'!$J$29)^(EL$46-1))</f>
        <v>0</v>
      </c>
      <c r="EH264" s="588">
        <f>AND(EM$55&gt;0,SUM($E264:EG264)&lt;'Summary&amp;Assumptions'!$G$32*$B264,$D264&gt;='Summary&amp;Assumptions'!$D$17,EM$47&gt;=$D264,EM$47&lt;=EDATE($D264,'Summary&amp;Assumptions'!$G$32))*$B264+AND(EM$56&lt;'Summary&amp;Assumptions'!$J$31,EM$47&gt;=$FO264,EM$47&lt;=$FP264)*(('Summary&amp;Assumptions'!$H$25*$C264)*(1+'Summary&amp;Assumptions'!$J$29)^(EM$46-1))+AND(EM$56&lt;'Summary&amp;Assumptions'!$J$31,EM$47&gt;=$FQ264,EM$47&lt;=$FR264)*(('Summary&amp;Assumptions'!$H$25*$C264)*(1+'Summary&amp;Assumptions'!$J$29)^(EM$46-1))</f>
        <v>0</v>
      </c>
      <c r="EI264" s="588">
        <f>AND(EN$55&gt;0,SUM($E264:EH264)&lt;'Summary&amp;Assumptions'!$G$32*$B264,$D264&gt;='Summary&amp;Assumptions'!$D$17,EN$47&gt;=$D264,EN$47&lt;=EDATE($D264,'Summary&amp;Assumptions'!$G$32))*$B264+AND(EN$56&lt;'Summary&amp;Assumptions'!$J$31,EN$47&gt;=$FO264,EN$47&lt;=$FP264)*(('Summary&amp;Assumptions'!$H$25*$C264)*(1+'Summary&amp;Assumptions'!$J$29)^(EN$46-1))+AND(EN$56&lt;'Summary&amp;Assumptions'!$J$31,EN$47&gt;=$FQ264,EN$47&lt;=$FR264)*(('Summary&amp;Assumptions'!$H$25*$C264)*(1+'Summary&amp;Assumptions'!$J$29)^(EN$46-1))</f>
        <v>0</v>
      </c>
      <c r="EJ264" s="588">
        <f>AND(EO$55&gt;0,SUM($E264:EI264)&lt;'Summary&amp;Assumptions'!$G$32*$B264,$D264&gt;='Summary&amp;Assumptions'!$D$17,EO$47&gt;=$D264,EO$47&lt;=EDATE($D264,'Summary&amp;Assumptions'!$G$32))*$B264+AND(EO$56&lt;'Summary&amp;Assumptions'!$J$31,EO$47&gt;=$FO264,EO$47&lt;=$FP264)*(('Summary&amp;Assumptions'!$H$25*$C264)*(1+'Summary&amp;Assumptions'!$J$29)^(EO$46-1))+AND(EO$56&lt;'Summary&amp;Assumptions'!$J$31,EO$47&gt;=$FQ264,EO$47&lt;=$FR264)*(('Summary&amp;Assumptions'!$H$25*$C264)*(1+'Summary&amp;Assumptions'!$J$29)^(EO$46-1))</f>
        <v>0</v>
      </c>
      <c r="EK264" s="588">
        <f>AND(EP$55&gt;0,SUM($E264:EJ264)&lt;'Summary&amp;Assumptions'!$G$32*$B264,$D264&gt;='Summary&amp;Assumptions'!$D$17,EP$47&gt;=$D264,EP$47&lt;=EDATE($D264,'Summary&amp;Assumptions'!$G$32))*$B264+AND(EP$56&lt;'Summary&amp;Assumptions'!$J$31,EP$47&gt;=$FO264,EP$47&lt;=$FP264)*(('Summary&amp;Assumptions'!$H$25*$C264)*(1+'Summary&amp;Assumptions'!$J$29)^(EP$46-1))+AND(EP$56&lt;'Summary&amp;Assumptions'!$J$31,EP$47&gt;=$FQ264,EP$47&lt;=$FR264)*(('Summary&amp;Assumptions'!$H$25*$C264)*(1+'Summary&amp;Assumptions'!$J$29)^(EP$46-1))</f>
        <v>0</v>
      </c>
      <c r="EL264" s="588">
        <f>AND(EQ$55&gt;0,SUM($E264:EK264)&lt;'Summary&amp;Assumptions'!$G$32*$B264,$D264&gt;='Summary&amp;Assumptions'!$D$17,EQ$47&gt;=$D264,EQ$47&lt;=EDATE($D264,'Summary&amp;Assumptions'!$G$32))*$B264+AND(EQ$56&lt;'Summary&amp;Assumptions'!$J$31,EQ$47&gt;=$FO264,EQ$47&lt;=$FP264)*(('Summary&amp;Assumptions'!$H$25*$C264)*(1+'Summary&amp;Assumptions'!$J$29)^(EQ$46-1))+AND(EQ$56&lt;'Summary&amp;Assumptions'!$J$31,EQ$47&gt;=$FQ264,EQ$47&lt;=$FR264)*(('Summary&amp;Assumptions'!$H$25*$C264)*(1+'Summary&amp;Assumptions'!$J$29)^(EQ$46-1))</f>
        <v>0</v>
      </c>
      <c r="EM264" s="588">
        <f>AND(ER$55&gt;0,SUM($E264:EL264)&lt;'Summary&amp;Assumptions'!$G$32*$B264,$D264&gt;='Summary&amp;Assumptions'!$D$17,ER$47&gt;=$D264,ER$47&lt;=EDATE($D264,'Summary&amp;Assumptions'!$G$32))*$B264+AND(ER$56&lt;'Summary&amp;Assumptions'!$J$31,ER$47&gt;=$FO264,ER$47&lt;=$FP264)*(('Summary&amp;Assumptions'!$H$25*$C264)*(1+'Summary&amp;Assumptions'!$J$29)^(ER$46-1))+AND(ER$56&lt;'Summary&amp;Assumptions'!$J$31,ER$47&gt;=$FQ264,ER$47&lt;=$FR264)*(('Summary&amp;Assumptions'!$H$25*$C264)*(1+'Summary&amp;Assumptions'!$J$29)^(ER$46-1))</f>
        <v>0</v>
      </c>
      <c r="EN264" s="588">
        <f>AND(ES$55&gt;0,SUM($E264:EM264)&lt;'Summary&amp;Assumptions'!$G$32*$B264,$D264&gt;='Summary&amp;Assumptions'!$D$17,ES$47&gt;=$D264,ES$47&lt;=EDATE($D264,'Summary&amp;Assumptions'!$G$32))*$B264+AND(ES$56&lt;'Summary&amp;Assumptions'!$J$31,ES$47&gt;=$FO264,ES$47&lt;=$FP264)*(('Summary&amp;Assumptions'!$H$25*$C264)*(1+'Summary&amp;Assumptions'!$J$29)^(ES$46-1))+AND(ES$56&lt;'Summary&amp;Assumptions'!$J$31,ES$47&gt;=$FQ264,ES$47&lt;=$FR264)*(('Summary&amp;Assumptions'!$H$25*$C264)*(1+'Summary&amp;Assumptions'!$J$29)^(ES$46-1))</f>
        <v>0</v>
      </c>
      <c r="EO264" s="588">
        <f>AND(ET$55&gt;0,SUM($E264:EN264)&lt;'Summary&amp;Assumptions'!$G$32*$B264,$D264&gt;='Summary&amp;Assumptions'!$D$17,ET$47&gt;=$D264,ET$47&lt;=EDATE($D264,'Summary&amp;Assumptions'!$G$32))*$B264+AND(ET$56&lt;'Summary&amp;Assumptions'!$J$31,ET$47&gt;=$FO264,ET$47&lt;=$FP264)*(('Summary&amp;Assumptions'!$H$25*$C264)*(1+'Summary&amp;Assumptions'!$J$29)^(ET$46-1))+AND(ET$56&lt;'Summary&amp;Assumptions'!$J$31,ET$47&gt;=$FQ264,ET$47&lt;=$FR264)*(('Summary&amp;Assumptions'!$H$25*$C264)*(1+'Summary&amp;Assumptions'!$J$29)^(ET$46-1))</f>
        <v>0</v>
      </c>
      <c r="EP264" s="588">
        <f>AND(EU$55&gt;0,SUM($E264:EO264)&lt;'Summary&amp;Assumptions'!$G$32*$B264,$D264&gt;='Summary&amp;Assumptions'!$D$17,EU$47&gt;=$D264,EU$47&lt;=EDATE($D264,'Summary&amp;Assumptions'!$G$32))*$B264+AND(EU$56&lt;'Summary&amp;Assumptions'!$J$31,EU$47&gt;=$FO264,EU$47&lt;=$FP264)*(('Summary&amp;Assumptions'!$H$25*$C264)*(1+'Summary&amp;Assumptions'!$J$29)^(EU$46-1))+AND(EU$56&lt;'Summary&amp;Assumptions'!$J$31,EU$47&gt;=$FQ264,EU$47&lt;=$FR264)*(('Summary&amp;Assumptions'!$H$25*$C264)*(1+'Summary&amp;Assumptions'!$J$29)^(EU$46-1))</f>
        <v>0</v>
      </c>
      <c r="EQ264" s="588">
        <f>AND(EV$55&gt;0,SUM($E264:EP264)&lt;'Summary&amp;Assumptions'!$G$32*$B264,$D264&gt;='Summary&amp;Assumptions'!$D$17,EV$47&gt;=$D264,EV$47&lt;=EDATE($D264,'Summary&amp;Assumptions'!$G$32))*$B264+AND(EV$56&lt;'Summary&amp;Assumptions'!$J$31,EV$47&gt;=$FO264,EV$47&lt;=$FP264)*(('Summary&amp;Assumptions'!$H$25*$C264)*(1+'Summary&amp;Assumptions'!$J$29)^(EV$46-1))+AND(EV$56&lt;'Summary&amp;Assumptions'!$J$31,EV$47&gt;=$FQ264,EV$47&lt;=$FR264)*(('Summary&amp;Assumptions'!$H$25*$C264)*(1+'Summary&amp;Assumptions'!$J$29)^(EV$46-1))</f>
        <v>0</v>
      </c>
      <c r="ER264" s="588">
        <f>AND(EW$55&gt;0,SUM($E264:EQ264)&lt;'Summary&amp;Assumptions'!$G$32*$B264,$D264&gt;='Summary&amp;Assumptions'!$D$17,EW$47&gt;=$D264,EW$47&lt;=EDATE($D264,'Summary&amp;Assumptions'!$G$32))*$B264+AND(EW$56&lt;'Summary&amp;Assumptions'!$J$31,EW$47&gt;=$FO264,EW$47&lt;=$FP264)*(('Summary&amp;Assumptions'!$H$25*$C264)*(1+'Summary&amp;Assumptions'!$J$29)^(EW$46-1))+AND(EW$56&lt;'Summary&amp;Assumptions'!$J$31,EW$47&gt;=$FQ264,EW$47&lt;=$FR264)*(('Summary&amp;Assumptions'!$H$25*$C264)*(1+'Summary&amp;Assumptions'!$J$29)^(EW$46-1))</f>
        <v>0</v>
      </c>
      <c r="ES264" s="588">
        <f>AND(EX$55&gt;0,SUM($E264:ER264)&lt;'Summary&amp;Assumptions'!$G$32*$B264,$D264&gt;='Summary&amp;Assumptions'!$D$17,EX$47&gt;=$D264,EX$47&lt;=EDATE($D264,'Summary&amp;Assumptions'!$G$32))*$B264+AND(EX$56&lt;'Summary&amp;Assumptions'!$J$31,EX$47&gt;=$FO264,EX$47&lt;=$FP264)*(('Summary&amp;Assumptions'!$H$25*$C264)*(1+'Summary&amp;Assumptions'!$J$29)^(EX$46-1))+AND(EX$56&lt;'Summary&amp;Assumptions'!$J$31,EX$47&gt;=$FQ264,EX$47&lt;=$FR264)*(('Summary&amp;Assumptions'!$H$25*$C264)*(1+'Summary&amp;Assumptions'!$J$29)^(EX$46-1))</f>
        <v>0</v>
      </c>
      <c r="ET264" s="588">
        <f>AND(EY$55&gt;0,SUM($E264:ES264)&lt;'Summary&amp;Assumptions'!$G$32*$B264,$D264&gt;='Summary&amp;Assumptions'!$D$17,EY$47&gt;=$D264,EY$47&lt;=EDATE($D264,'Summary&amp;Assumptions'!$G$32))*$B264+AND(EY$56&lt;'Summary&amp;Assumptions'!$J$31,EY$47&gt;=$FO264,EY$47&lt;=$FP264)*(('Summary&amp;Assumptions'!$H$25*$C264)*(1+'Summary&amp;Assumptions'!$J$29)^(EY$46-1))+AND(EY$56&lt;'Summary&amp;Assumptions'!$J$31,EY$47&gt;=$FQ264,EY$47&lt;=$FR264)*(('Summary&amp;Assumptions'!$H$25*$C264)*(1+'Summary&amp;Assumptions'!$J$29)^(EY$46-1))</f>
        <v>0</v>
      </c>
      <c r="EU264" s="588">
        <f>AND(EZ$55&gt;0,SUM($E264:ET264)&lt;'Summary&amp;Assumptions'!$G$32*$B264,$D264&gt;='Summary&amp;Assumptions'!$D$17,EZ$47&gt;=$D264,EZ$47&lt;=EDATE($D264,'Summary&amp;Assumptions'!$G$32))*$B264+AND(EZ$56&lt;'Summary&amp;Assumptions'!$J$31,EZ$47&gt;=$FO264,EZ$47&lt;=$FP264)*(('Summary&amp;Assumptions'!$H$25*$C264)*(1+'Summary&amp;Assumptions'!$J$29)^(EZ$46-1))+AND(EZ$56&lt;'Summary&amp;Assumptions'!$J$31,EZ$47&gt;=$FQ264,EZ$47&lt;=$FR264)*(('Summary&amp;Assumptions'!$H$25*$C264)*(1+'Summary&amp;Assumptions'!$J$29)^(EZ$46-1))</f>
        <v>0</v>
      </c>
      <c r="EV264" s="588">
        <f>AND(FA$55&gt;0,SUM($E264:EU264)&lt;'Summary&amp;Assumptions'!$G$32*$B264,$D264&gt;='Summary&amp;Assumptions'!$D$17,FA$47&gt;=$D264,FA$47&lt;=EDATE($D264,'Summary&amp;Assumptions'!$G$32))*$B264+AND(FA$56&lt;'Summary&amp;Assumptions'!$J$31,FA$47&gt;=$FO264,FA$47&lt;=$FP264)*(('Summary&amp;Assumptions'!$H$25*$C264)*(1+'Summary&amp;Assumptions'!$J$29)^(FA$46-1))+AND(FA$56&lt;'Summary&amp;Assumptions'!$J$31,FA$47&gt;=$FQ264,FA$47&lt;=$FR264)*(('Summary&amp;Assumptions'!$H$25*$C264)*(1+'Summary&amp;Assumptions'!$J$29)^(FA$46-1))</f>
        <v>0</v>
      </c>
      <c r="EW264" s="588">
        <f>AND(FB$55&gt;0,SUM($E264:EV264)&lt;'Summary&amp;Assumptions'!$G$32*$B264,$D264&gt;='Summary&amp;Assumptions'!$D$17,FB$47&gt;=$D264,FB$47&lt;=EDATE($D264,'Summary&amp;Assumptions'!$G$32))*$B264+AND(FB$56&lt;'Summary&amp;Assumptions'!$J$31,FB$47&gt;=$FO264,FB$47&lt;=$FP264)*(('Summary&amp;Assumptions'!$H$25*$C264)*(1+'Summary&amp;Assumptions'!$J$29)^(FB$46-1))+AND(FB$56&lt;'Summary&amp;Assumptions'!$J$31,FB$47&gt;=$FQ264,FB$47&lt;=$FR264)*(('Summary&amp;Assumptions'!$H$25*$C264)*(1+'Summary&amp;Assumptions'!$J$29)^(FB$46-1))</f>
        <v>0</v>
      </c>
      <c r="EX264" s="588">
        <f>AND(FC$55&gt;0,SUM($E264:EW264)&lt;'Summary&amp;Assumptions'!$G$32*$B264,$D264&gt;='Summary&amp;Assumptions'!$D$17,FC$47&gt;=$D264,FC$47&lt;=EDATE($D264,'Summary&amp;Assumptions'!$G$32))*$B264+AND(FC$56&lt;'Summary&amp;Assumptions'!$J$31,FC$47&gt;=$FO264,FC$47&lt;=$FP264)*(('Summary&amp;Assumptions'!$H$25*$C264)*(1+'Summary&amp;Assumptions'!$J$29)^(FC$46-1))+AND(FC$56&lt;'Summary&amp;Assumptions'!$J$31,FC$47&gt;=$FQ264,FC$47&lt;=$FR264)*(('Summary&amp;Assumptions'!$H$25*$C264)*(1+'Summary&amp;Assumptions'!$J$29)^(FC$46-1))</f>
        <v>0</v>
      </c>
      <c r="EY264" s="588">
        <f>AND(FD$55&gt;0,SUM($E264:EX264)&lt;'Summary&amp;Assumptions'!$G$32*$B264,$D264&gt;='Summary&amp;Assumptions'!$D$17,FD$47&gt;=$D264,FD$47&lt;=EDATE($D264,'Summary&amp;Assumptions'!$G$32))*$B264+AND(FD$56&lt;'Summary&amp;Assumptions'!$J$31,FD$47&gt;=$FO264,FD$47&lt;=$FP264)*(('Summary&amp;Assumptions'!$H$25*$C264)*(1+'Summary&amp;Assumptions'!$J$29)^(FD$46-1))+AND(FD$56&lt;'Summary&amp;Assumptions'!$J$31,FD$47&gt;=$FQ264,FD$47&lt;=$FR264)*(('Summary&amp;Assumptions'!$H$25*$C264)*(1+'Summary&amp;Assumptions'!$J$29)^(FD$46-1))</f>
        <v>0</v>
      </c>
      <c r="EZ264" s="588">
        <f>AND(FE$55&gt;0,SUM($E264:EY264)&lt;'Summary&amp;Assumptions'!$G$32*$B264,$D264&gt;='Summary&amp;Assumptions'!$D$17,FE$47&gt;=$D264,FE$47&lt;=EDATE($D264,'Summary&amp;Assumptions'!$G$32))*$B264+AND(FE$56&lt;'Summary&amp;Assumptions'!$J$31,FE$47&gt;=$FO264,FE$47&lt;=$FP264)*(('Summary&amp;Assumptions'!$H$25*$C264)*(1+'Summary&amp;Assumptions'!$J$29)^(FE$46-1))+AND(FE$56&lt;'Summary&amp;Assumptions'!$J$31,FE$47&gt;=$FQ264,FE$47&lt;=$FR264)*(('Summary&amp;Assumptions'!$H$25*$C264)*(1+'Summary&amp;Assumptions'!$J$29)^(FE$46-1))</f>
        <v>0</v>
      </c>
      <c r="FA264" s="588">
        <f>AND(FF$55&gt;0,SUM($E264:EZ264)&lt;'Summary&amp;Assumptions'!$G$32*$B264,$D264&gt;='Summary&amp;Assumptions'!$D$17,FF$47&gt;=$D264,FF$47&lt;=EDATE($D264,'Summary&amp;Assumptions'!$G$32))*$B264+AND(FF$56&lt;'Summary&amp;Assumptions'!$J$31,FF$47&gt;=$FO264,FF$47&lt;=$FP264)*(('Summary&amp;Assumptions'!$H$25*$C264)*(1+'Summary&amp;Assumptions'!$J$29)^(FF$46-1))+AND(FF$56&lt;'Summary&amp;Assumptions'!$J$31,FF$47&gt;=$FQ264,FF$47&lt;=$FR264)*(('Summary&amp;Assumptions'!$H$25*$C264)*(1+'Summary&amp;Assumptions'!$J$29)^(FF$46-1))</f>
        <v>0</v>
      </c>
      <c r="FB264" s="588">
        <f>AND(FG$55&gt;0,SUM($E264:FA264)&lt;'Summary&amp;Assumptions'!$G$32*$B264,$D264&gt;='Summary&amp;Assumptions'!$D$17,FG$47&gt;=$D264,FG$47&lt;=EDATE($D264,'Summary&amp;Assumptions'!$G$32))*$B264+AND(FG$56&lt;'Summary&amp;Assumptions'!$J$31,FG$47&gt;=$FO264,FG$47&lt;=$FP264)*(('Summary&amp;Assumptions'!$H$25*$C264)*(1+'Summary&amp;Assumptions'!$J$29)^(FG$46-1))+AND(FG$56&lt;'Summary&amp;Assumptions'!$J$31,FG$47&gt;=$FQ264,FG$47&lt;=$FR264)*(('Summary&amp;Assumptions'!$H$25*$C264)*(1+'Summary&amp;Assumptions'!$J$29)^(FG$46-1))</f>
        <v>0</v>
      </c>
      <c r="FC264" s="588">
        <f>AND(FH$55&gt;0,SUM($E264:FB264)&lt;'Summary&amp;Assumptions'!$G$32*$B264,$D264&gt;='Summary&amp;Assumptions'!$D$17,FH$47&gt;=$D264,FH$47&lt;=EDATE($D264,'Summary&amp;Assumptions'!$G$32))*$B264+AND(FH$56&lt;'Summary&amp;Assumptions'!$J$31,FH$47&gt;=$FO264,FH$47&lt;=$FP264)*(('Summary&amp;Assumptions'!$H$25*$C264)*(1+'Summary&amp;Assumptions'!$J$29)^(FH$46-1))+AND(FH$56&lt;'Summary&amp;Assumptions'!$J$31,FH$47&gt;=$FQ264,FH$47&lt;=$FR264)*(('Summary&amp;Assumptions'!$H$25*$C264)*(1+'Summary&amp;Assumptions'!$J$29)^(FH$46-1))</f>
        <v>0</v>
      </c>
      <c r="FD264" s="588">
        <f>AND(FI$55&gt;0,SUM($E264:FC264)&lt;'Summary&amp;Assumptions'!$G$32*$B264,$D264&gt;='Summary&amp;Assumptions'!$D$17,FI$47&gt;=$D264,FI$47&lt;=EDATE($D264,'Summary&amp;Assumptions'!$G$32))*$B264+AND(FI$56&lt;'Summary&amp;Assumptions'!$J$31,FI$47&gt;=$FO264,FI$47&lt;=$FP264)*(('Summary&amp;Assumptions'!$H$25*$C264)*(1+'Summary&amp;Assumptions'!$J$29)^(FI$46-1))+AND(FI$56&lt;'Summary&amp;Assumptions'!$J$31,FI$47&gt;=$FQ264,FI$47&lt;=$FR264)*(('Summary&amp;Assumptions'!$H$25*$C264)*(1+'Summary&amp;Assumptions'!$J$29)^(FI$46-1))</f>
        <v>0</v>
      </c>
      <c r="FE264" s="588">
        <f>AND(FJ$55&gt;0,SUM($E264:FD264)&lt;'Summary&amp;Assumptions'!$G$32*$B264,$D264&gt;='Summary&amp;Assumptions'!$D$17,FJ$47&gt;=$D264,FJ$47&lt;=EDATE($D264,'Summary&amp;Assumptions'!$G$32))*$B264+AND(FJ$56&lt;'Summary&amp;Assumptions'!$J$31,FJ$47&gt;=$FO264,FJ$47&lt;=$FP264)*(('Summary&amp;Assumptions'!$H$25*$C264)*(1+'Summary&amp;Assumptions'!$J$29)^(FJ$46-1))+AND(FJ$56&lt;'Summary&amp;Assumptions'!$J$31,FJ$47&gt;=$FQ264,FJ$47&lt;=$FR264)*(('Summary&amp;Assumptions'!$H$25*$C264)*(1+'Summary&amp;Assumptions'!$J$29)^(FJ$46-1))</f>
        <v>0</v>
      </c>
      <c r="FF264" s="588">
        <f>AND(FK$55&gt;0,SUM($E264:FE264)&lt;'Summary&amp;Assumptions'!$G$32*$B264,$D264&gt;='Summary&amp;Assumptions'!$D$17,FK$47&gt;=$D264,FK$47&lt;=EDATE($D264,'Summary&amp;Assumptions'!$G$32))*$B264+AND(FK$56&lt;'Summary&amp;Assumptions'!$J$31,FK$47&gt;=$FO264,FK$47&lt;=$FP264)*(('Summary&amp;Assumptions'!$H$25*$C264)*(1+'Summary&amp;Assumptions'!$J$29)^(FK$46-1))+AND(FK$56&lt;'Summary&amp;Assumptions'!$J$31,FK$47&gt;=$FQ264,FK$47&lt;=$FR264)*(('Summary&amp;Assumptions'!$H$25*$C264)*(1+'Summary&amp;Assumptions'!$J$29)^(FK$46-1))</f>
        <v>0</v>
      </c>
      <c r="FG264" s="588">
        <f>AND(FL$55&gt;0,SUM($E264:FF264)&lt;'Summary&amp;Assumptions'!$G$32*$B264,$D264&gt;='Summary&amp;Assumptions'!$D$17,FL$47&gt;=$D264,FL$47&lt;=EDATE($D264,'Summary&amp;Assumptions'!$G$32))*$B264+AND(FL$56&lt;'Summary&amp;Assumptions'!$J$31,FL$47&gt;=$FO264,FL$47&lt;=$FP264)*(('Summary&amp;Assumptions'!$H$25*$C264)*(1+'Summary&amp;Assumptions'!$J$29)^(FL$46-1))+AND(FL$56&lt;'Summary&amp;Assumptions'!$J$31,FL$47&gt;=$FQ264,FL$47&lt;=$FR264)*(('Summary&amp;Assumptions'!$H$25*$C264)*(1+'Summary&amp;Assumptions'!$J$29)^(FL$46-1))</f>
        <v>0</v>
      </c>
      <c r="FH264" s="588">
        <f>AND(FM$55&gt;0,SUM($E264:FG264)&lt;'Summary&amp;Assumptions'!$G$32*$B264,$D264&gt;='Summary&amp;Assumptions'!$D$17,FM$47&gt;=$D264,FM$47&lt;=EDATE($D264,'Summary&amp;Assumptions'!$G$32))*$B264+AND(FM$56&lt;'Summary&amp;Assumptions'!$J$31,FM$47&gt;=$FO264,FM$47&lt;=$FP264)*(('Summary&amp;Assumptions'!$H$25*$C264)*(1+'Summary&amp;Assumptions'!$J$29)^(FM$46-1))+AND(FM$56&lt;'Summary&amp;Assumptions'!$J$31,FM$47&gt;=$FQ264,FM$47&lt;=$FR264)*(('Summary&amp;Assumptions'!$H$25*$C264)*(1+'Summary&amp;Assumptions'!$J$29)^(FM$46-1))</f>
        <v>0</v>
      </c>
      <c r="FI264" s="588">
        <f>AND(FN$55&gt;0,SUM($E264:FH264)&lt;'Summary&amp;Assumptions'!$G$32*$B264,$D264&gt;='Summary&amp;Assumptions'!$D$17,FN$47&gt;=$D264,FN$47&lt;=EDATE($D264,'Summary&amp;Assumptions'!$G$32))*$B264+AND(FN$56&lt;'Summary&amp;Assumptions'!$J$31,FN$47&gt;=$FO264,FN$47&lt;=$FP264)*(('Summary&amp;Assumptions'!$H$25*$C264)*(1+'Summary&amp;Assumptions'!$J$29)^(FN$46-1))+AND(FN$56&lt;'Summary&amp;Assumptions'!$J$31,FN$47&gt;=$FQ264,FN$47&lt;=$FR264)*(('Summary&amp;Assumptions'!$H$25*$C264)*(1+'Summary&amp;Assumptions'!$J$29)^(FN$46-1))</f>
        <v>0</v>
      </c>
      <c r="FJ264" s="588">
        <f>AND(FO$55&gt;0,SUM($E264:FI264)&lt;'Summary&amp;Assumptions'!$G$32*$B264,$D264&gt;='Summary&amp;Assumptions'!$D$17,FO$47&gt;=$D264,FO$47&lt;=EDATE($D264,'Summary&amp;Assumptions'!$G$32))*$B264+AND(FO$56&lt;'Summary&amp;Assumptions'!$J$31,FO$47&gt;=$FO264,FO$47&lt;=$FP264)*(('Summary&amp;Assumptions'!$H$25*$C264)*(1+'Summary&amp;Assumptions'!$J$29)^(FO$46-1))+AND(FO$56&lt;'Summary&amp;Assumptions'!$J$31,FO$47&gt;=$FQ264,FO$47&lt;=$FR264)*(('Summary&amp;Assumptions'!$H$25*$C264)*(1+'Summary&amp;Assumptions'!$J$29)^(FO$46-1))</f>
        <v>0</v>
      </c>
      <c r="FK264" s="588">
        <f>AND(FP$55&gt;0,SUM($E264:FJ264)&lt;'Summary&amp;Assumptions'!$G$32*$B264,$D264&gt;='Summary&amp;Assumptions'!$D$17,FP$47&gt;=$D264,FP$47&lt;=EDATE($D264,'Summary&amp;Assumptions'!$G$32))*$B264+AND(FP$56&lt;'Summary&amp;Assumptions'!$J$31,FP$47&gt;=$FO264,FP$47&lt;=$FP264)*(('Summary&amp;Assumptions'!$H$25*$C264)*(1+'Summary&amp;Assumptions'!$J$29)^(FP$46-1))+AND(FP$56&lt;'Summary&amp;Assumptions'!$J$31,FP$47&gt;=$FQ264,FP$47&lt;=$FR264)*(('Summary&amp;Assumptions'!$H$25*$C264)*(1+'Summary&amp;Assumptions'!$J$29)^(FP$46-1))</f>
        <v>0</v>
      </c>
      <c r="FL264" s="588">
        <f>AND(FQ$55&gt;0,SUM($E264:FK264)&lt;'Summary&amp;Assumptions'!$G$32*$B264,$D264&gt;='Summary&amp;Assumptions'!$D$17,FQ$47&gt;=$D264,FQ$47&lt;=EDATE($D264,'Summary&amp;Assumptions'!$G$32))*$B264+AND(FQ$56&lt;'Summary&amp;Assumptions'!$J$31,FQ$47&gt;=$FO264,FQ$47&lt;=$FP264)*(('Summary&amp;Assumptions'!$H$25*$C264)*(1+'Summary&amp;Assumptions'!$J$29)^(FQ$46-1))+AND(FQ$56&lt;'Summary&amp;Assumptions'!$J$31,FQ$47&gt;=$FQ264,FQ$47&lt;=$FR264)*(('Summary&amp;Assumptions'!$H$25*$C264)*(1+'Summary&amp;Assumptions'!$J$29)^(FQ$46-1))</f>
        <v>0</v>
      </c>
      <c r="FO264" s="576">
        <f>EDATE(D264,'Summary&amp;Assumptions'!$G$34)</f>
        <v>48823</v>
      </c>
      <c r="FP264" s="576">
        <f>EDATE(FO264,'Summary&amp;Assumptions'!$G$33-1)</f>
        <v>48853</v>
      </c>
      <c r="FQ264" s="576">
        <f>EDATE(FO264,'Summary&amp;Assumptions'!$G$34)</f>
        <v>49188</v>
      </c>
      <c r="FR264" s="576">
        <f>EDATE(FQ264,'Summary&amp;Assumptions'!$G$33-1)</f>
        <v>49218</v>
      </c>
    </row>
    <row r="265" spans="2:174" hidden="1" x14ac:dyDescent="0.2">
      <c r="B265" s="588">
        <v>0</v>
      </c>
      <c r="C265" s="193">
        <v>0</v>
      </c>
      <c r="D265" s="589">
        <v>48488</v>
      </c>
      <c r="F265" s="588">
        <f>AND(K$55&gt;0,SUM($E265:E265)&lt;'Summary&amp;Assumptions'!$G$32*$B265,$D265&gt;='Summary&amp;Assumptions'!$D$17,K$47&gt;=$D265,K$47&lt;=EDATE($D265,'Summary&amp;Assumptions'!$G$32))*$B265+AND(K$56&lt;'Summary&amp;Assumptions'!$J$31,K$47&gt;=$FO265,K$47&lt;=$FP265)*(('Summary&amp;Assumptions'!$H$25*$C265)*(1+'Summary&amp;Assumptions'!$J$29)^(K$46-1))+AND(K$56&lt;'Summary&amp;Assumptions'!$J$31,K$47&gt;=$FQ265,K$47&lt;=$FR265)*(('Summary&amp;Assumptions'!$H$25*$C265)*(1+'Summary&amp;Assumptions'!$J$29)^(K$46-1))</f>
        <v>0</v>
      </c>
      <c r="G265" s="588">
        <f>AND(L$55&gt;0,SUM($E265:F265)&lt;'Summary&amp;Assumptions'!$G$32*$B265,$D265&gt;='Summary&amp;Assumptions'!$D$17,L$47&gt;=$D265,L$47&lt;=EDATE($D265,'Summary&amp;Assumptions'!$G$32))*$B265+AND(L$56&lt;'Summary&amp;Assumptions'!$J$31,L$47&gt;=$FO265,L$47&lt;=$FP265)*(('Summary&amp;Assumptions'!$H$25*$C265)*(1+'Summary&amp;Assumptions'!$J$29)^(L$46-1))+AND(L$56&lt;'Summary&amp;Assumptions'!$J$31,L$47&gt;=$FQ265,L$47&lt;=$FR265)*(('Summary&amp;Assumptions'!$H$25*$C265)*(1+'Summary&amp;Assumptions'!$J$29)^(L$46-1))</f>
        <v>0</v>
      </c>
      <c r="H265" s="588">
        <f>AND(M$55&gt;0,SUM($E265:G265)&lt;'Summary&amp;Assumptions'!$G$32*$B265,$D265&gt;='Summary&amp;Assumptions'!$D$17,M$47&gt;=$D265,M$47&lt;=EDATE($D265,'Summary&amp;Assumptions'!$G$32))*$B265+AND(M$56&lt;'Summary&amp;Assumptions'!$J$31,M$47&gt;=$FO265,M$47&lt;=$FP265)*(('Summary&amp;Assumptions'!$H$25*$C265)*(1+'Summary&amp;Assumptions'!$J$29)^(M$46-1))+AND(M$56&lt;'Summary&amp;Assumptions'!$J$31,M$47&gt;=$FQ265,M$47&lt;=$FR265)*(('Summary&amp;Assumptions'!$H$25*$C265)*(1+'Summary&amp;Assumptions'!$J$29)^(M$46-1))</f>
        <v>0</v>
      </c>
      <c r="I265" s="588">
        <f>AND(N$55&gt;0,SUM($E265:H265)&lt;'Summary&amp;Assumptions'!$G$32*$B265,$D265&gt;='Summary&amp;Assumptions'!$D$17,N$47&gt;=$D265,N$47&lt;=EDATE($D265,'Summary&amp;Assumptions'!$G$32))*$B265+AND(N$56&lt;'Summary&amp;Assumptions'!$J$31,N$47&gt;=$FO265,N$47&lt;=$FP265)*(('Summary&amp;Assumptions'!$H$25*$C265)*(1+'Summary&amp;Assumptions'!$J$29)^(N$46-1))+AND(N$56&lt;'Summary&amp;Assumptions'!$J$31,N$47&gt;=$FQ265,N$47&lt;=$FR265)*(('Summary&amp;Assumptions'!$H$25*$C265)*(1+'Summary&amp;Assumptions'!$J$29)^(N$46-1))</f>
        <v>0</v>
      </c>
      <c r="J265" s="588">
        <f>AND(O$55&gt;0,SUM($E265:I265)&lt;'Summary&amp;Assumptions'!$G$32*$B265,$D265&gt;='Summary&amp;Assumptions'!$D$17,O$47&gt;=$D265,O$47&lt;=EDATE($D265,'Summary&amp;Assumptions'!$G$32))*$B265+AND(O$56&lt;'Summary&amp;Assumptions'!$J$31,O$47&gt;=$FO265,O$47&lt;=$FP265)*(('Summary&amp;Assumptions'!$H$25*$C265)*(1+'Summary&amp;Assumptions'!$J$29)^(O$46-1))+AND(O$56&lt;'Summary&amp;Assumptions'!$J$31,O$47&gt;=$FQ265,O$47&lt;=$FR265)*(('Summary&amp;Assumptions'!$H$25*$C265)*(1+'Summary&amp;Assumptions'!$J$29)^(O$46-1))</f>
        <v>0</v>
      </c>
      <c r="K265" s="588">
        <f>AND(P$55&gt;0,SUM($E265:J265)&lt;'Summary&amp;Assumptions'!$G$32*$B265,$D265&gt;='Summary&amp;Assumptions'!$D$17,P$47&gt;=$D265,P$47&lt;=EDATE($D265,'Summary&amp;Assumptions'!$G$32))*$B265+AND(P$56&lt;'Summary&amp;Assumptions'!$J$31,P$47&gt;=$FO265,P$47&lt;=$FP265)*(('Summary&amp;Assumptions'!$H$25*$C265)*(1+'Summary&amp;Assumptions'!$J$29)^(P$46-1))+AND(P$56&lt;'Summary&amp;Assumptions'!$J$31,P$47&gt;=$FQ265,P$47&lt;=$FR265)*(('Summary&amp;Assumptions'!$H$25*$C265)*(1+'Summary&amp;Assumptions'!$J$29)^(P$46-1))</f>
        <v>0</v>
      </c>
      <c r="L265" s="588">
        <f>AND(Q$55&gt;0,SUM($E265:K265)&lt;'Summary&amp;Assumptions'!$G$32*$B265,$D265&gt;='Summary&amp;Assumptions'!$D$17,Q$47&gt;=$D265,Q$47&lt;=EDATE($D265,'Summary&amp;Assumptions'!$G$32))*$B265+AND(Q$56&lt;'Summary&amp;Assumptions'!$J$31,Q$47&gt;=$FO265,Q$47&lt;=$FP265)*(('Summary&amp;Assumptions'!$H$25*$C265)*(1+'Summary&amp;Assumptions'!$J$29)^(Q$46-1))+AND(Q$56&lt;'Summary&amp;Assumptions'!$J$31,Q$47&gt;=$FQ265,Q$47&lt;=$FR265)*(('Summary&amp;Assumptions'!$H$25*$C265)*(1+'Summary&amp;Assumptions'!$J$29)^(Q$46-1))</f>
        <v>0</v>
      </c>
      <c r="M265" s="588">
        <f>AND(R$55&gt;0,SUM($E265:L265)&lt;'Summary&amp;Assumptions'!$G$32*$B265,$D265&gt;='Summary&amp;Assumptions'!$D$17,R$47&gt;=$D265,R$47&lt;=EDATE($D265,'Summary&amp;Assumptions'!$G$32))*$B265+AND(R$56&lt;'Summary&amp;Assumptions'!$J$31,R$47&gt;=$FO265,R$47&lt;=$FP265)*(('Summary&amp;Assumptions'!$H$25*$C265)*(1+'Summary&amp;Assumptions'!$J$29)^(R$46-1))+AND(R$56&lt;'Summary&amp;Assumptions'!$J$31,R$47&gt;=$FQ265,R$47&lt;=$FR265)*(('Summary&amp;Assumptions'!$H$25*$C265)*(1+'Summary&amp;Assumptions'!$J$29)^(R$46-1))</f>
        <v>0</v>
      </c>
      <c r="N265" s="588">
        <f>AND(S$55&gt;0,SUM($E265:M265)&lt;'Summary&amp;Assumptions'!$G$32*$B265,$D265&gt;='Summary&amp;Assumptions'!$D$17,S$47&gt;=$D265,S$47&lt;=EDATE($D265,'Summary&amp;Assumptions'!$G$32))*$B265+AND(S$56&lt;'Summary&amp;Assumptions'!$J$31,S$47&gt;=$FO265,S$47&lt;=$FP265)*(('Summary&amp;Assumptions'!$H$25*$C265)*(1+'Summary&amp;Assumptions'!$J$29)^(S$46-1))+AND(S$56&lt;'Summary&amp;Assumptions'!$J$31,S$47&gt;=$FQ265,S$47&lt;=$FR265)*(('Summary&amp;Assumptions'!$H$25*$C265)*(1+'Summary&amp;Assumptions'!$J$29)^(S$46-1))</f>
        <v>0</v>
      </c>
      <c r="O265" s="588">
        <f>AND(T$55&gt;0,SUM($E265:N265)&lt;'Summary&amp;Assumptions'!$G$32*$B265,$D265&gt;='Summary&amp;Assumptions'!$D$17,T$47&gt;=$D265,T$47&lt;=EDATE($D265,'Summary&amp;Assumptions'!$G$32))*$B265+AND(T$56&lt;'Summary&amp;Assumptions'!$J$31,T$47&gt;=$FO265,T$47&lt;=$FP265)*(('Summary&amp;Assumptions'!$H$25*$C265)*(1+'Summary&amp;Assumptions'!$J$29)^(T$46-1))+AND(T$56&lt;'Summary&amp;Assumptions'!$J$31,T$47&gt;=$FQ265,T$47&lt;=$FR265)*(('Summary&amp;Assumptions'!$H$25*$C265)*(1+'Summary&amp;Assumptions'!$J$29)^(T$46-1))</f>
        <v>0</v>
      </c>
      <c r="P265" s="588">
        <f>AND(U$55&gt;0,SUM($E265:O265)&lt;'Summary&amp;Assumptions'!$G$32*$B265,$D265&gt;='Summary&amp;Assumptions'!$D$17,U$47&gt;=$D265,U$47&lt;=EDATE($D265,'Summary&amp;Assumptions'!$G$32))*$B265+AND(U$56&lt;'Summary&amp;Assumptions'!$J$31,U$47&gt;=$FO265,U$47&lt;=$FP265)*(('Summary&amp;Assumptions'!$H$25*$C265)*(1+'Summary&amp;Assumptions'!$J$29)^(U$46-1))+AND(U$56&lt;'Summary&amp;Assumptions'!$J$31,U$47&gt;=$FQ265,U$47&lt;=$FR265)*(('Summary&amp;Assumptions'!$H$25*$C265)*(1+'Summary&amp;Assumptions'!$J$29)^(U$46-1))</f>
        <v>0</v>
      </c>
      <c r="Q265" s="588">
        <f>AND(V$55&gt;0,SUM($E265:P265)&lt;'Summary&amp;Assumptions'!$G$32*$B265,$D265&gt;='Summary&amp;Assumptions'!$D$17,V$47&gt;=$D265,V$47&lt;=EDATE($D265,'Summary&amp;Assumptions'!$G$32))*$B265+AND(V$56&lt;'Summary&amp;Assumptions'!$J$31,V$47&gt;=$FO265,V$47&lt;=$FP265)*(('Summary&amp;Assumptions'!$H$25*$C265)*(1+'Summary&amp;Assumptions'!$J$29)^(V$46-1))+AND(V$56&lt;'Summary&amp;Assumptions'!$J$31,V$47&gt;=$FQ265,V$47&lt;=$FR265)*(('Summary&amp;Assumptions'!$H$25*$C265)*(1+'Summary&amp;Assumptions'!$J$29)^(V$46-1))</f>
        <v>0</v>
      </c>
      <c r="R265" s="588">
        <f>AND(W$55&gt;0,SUM($E265:Q265)&lt;'Summary&amp;Assumptions'!$G$32*$B265,$D265&gt;='Summary&amp;Assumptions'!$D$17,W$47&gt;=$D265,W$47&lt;=EDATE($D265,'Summary&amp;Assumptions'!$G$32))*$B265+AND(W$56&lt;'Summary&amp;Assumptions'!$J$31,W$47&gt;=$FO265,W$47&lt;=$FP265)*(('Summary&amp;Assumptions'!$H$25*$C265)*(1+'Summary&amp;Assumptions'!$J$29)^(W$46-1))+AND(W$56&lt;'Summary&amp;Assumptions'!$J$31,W$47&gt;=$FQ265,W$47&lt;=$FR265)*(('Summary&amp;Assumptions'!$H$25*$C265)*(1+'Summary&amp;Assumptions'!$J$29)^(W$46-1))</f>
        <v>0</v>
      </c>
      <c r="S265" s="588">
        <f>AND(X$55&gt;0,SUM($E265:R265)&lt;'Summary&amp;Assumptions'!$G$32*$B265,$D265&gt;='Summary&amp;Assumptions'!$D$17,X$47&gt;=$D265,X$47&lt;=EDATE($D265,'Summary&amp;Assumptions'!$G$32))*$B265+AND(X$56&lt;'Summary&amp;Assumptions'!$J$31,X$47&gt;=$FO265,X$47&lt;=$FP265)*(('Summary&amp;Assumptions'!$H$25*$C265)*(1+'Summary&amp;Assumptions'!$J$29)^(X$46-1))+AND(X$56&lt;'Summary&amp;Assumptions'!$J$31,X$47&gt;=$FQ265,X$47&lt;=$FR265)*(('Summary&amp;Assumptions'!$H$25*$C265)*(1+'Summary&amp;Assumptions'!$J$29)^(X$46-1))</f>
        <v>0</v>
      </c>
      <c r="T265" s="588">
        <f>AND(Y$55&gt;0,SUM($E265:S265)&lt;'Summary&amp;Assumptions'!$G$32*$B265,$D265&gt;='Summary&amp;Assumptions'!$D$17,Y$47&gt;=$D265,Y$47&lt;=EDATE($D265,'Summary&amp;Assumptions'!$G$32))*$B265+AND(Y$56&lt;'Summary&amp;Assumptions'!$J$31,Y$47&gt;=$FO265,Y$47&lt;=$FP265)*(('Summary&amp;Assumptions'!$H$25*$C265)*(1+'Summary&amp;Assumptions'!$J$29)^(Y$46-1))+AND(Y$56&lt;'Summary&amp;Assumptions'!$J$31,Y$47&gt;=$FQ265,Y$47&lt;=$FR265)*(('Summary&amp;Assumptions'!$H$25*$C265)*(1+'Summary&amp;Assumptions'!$J$29)^(Y$46-1))</f>
        <v>0</v>
      </c>
      <c r="U265" s="588">
        <f>AND(Z$55&gt;0,SUM($E265:T265)&lt;'Summary&amp;Assumptions'!$G$32*$B265,$D265&gt;='Summary&amp;Assumptions'!$D$17,Z$47&gt;=$D265,Z$47&lt;=EDATE($D265,'Summary&amp;Assumptions'!$G$32))*$B265+AND(Z$56&lt;'Summary&amp;Assumptions'!$J$31,Z$47&gt;=$FO265,Z$47&lt;=$FP265)*(('Summary&amp;Assumptions'!$H$25*$C265)*(1+'Summary&amp;Assumptions'!$J$29)^(Z$46-1))+AND(Z$56&lt;'Summary&amp;Assumptions'!$J$31,Z$47&gt;=$FQ265,Z$47&lt;=$FR265)*(('Summary&amp;Assumptions'!$H$25*$C265)*(1+'Summary&amp;Assumptions'!$J$29)^(Z$46-1))</f>
        <v>0</v>
      </c>
      <c r="V265" s="588">
        <f>AND(AA$55&gt;0,SUM($E265:U265)&lt;'Summary&amp;Assumptions'!$G$32*$B265,$D265&gt;='Summary&amp;Assumptions'!$D$17,AA$47&gt;=$D265,AA$47&lt;=EDATE($D265,'Summary&amp;Assumptions'!$G$32))*$B265+AND(AA$56&lt;'Summary&amp;Assumptions'!$J$31,AA$47&gt;=$FO265,AA$47&lt;=$FP265)*(('Summary&amp;Assumptions'!$H$25*$C265)*(1+'Summary&amp;Assumptions'!$J$29)^(AA$46-1))+AND(AA$56&lt;'Summary&amp;Assumptions'!$J$31,AA$47&gt;=$FQ265,AA$47&lt;=$FR265)*(('Summary&amp;Assumptions'!$H$25*$C265)*(1+'Summary&amp;Assumptions'!$J$29)^(AA$46-1))</f>
        <v>0</v>
      </c>
      <c r="W265" s="588">
        <f>AND(AB$55&gt;0,SUM($E265:V265)&lt;'Summary&amp;Assumptions'!$G$32*$B265,$D265&gt;='Summary&amp;Assumptions'!$D$17,AB$47&gt;=$D265,AB$47&lt;=EDATE($D265,'Summary&amp;Assumptions'!$G$32))*$B265+AND(AB$56&lt;'Summary&amp;Assumptions'!$J$31,AB$47&gt;=$FO265,AB$47&lt;=$FP265)*(('Summary&amp;Assumptions'!$H$25*$C265)*(1+'Summary&amp;Assumptions'!$J$29)^(AB$46-1))+AND(AB$56&lt;'Summary&amp;Assumptions'!$J$31,AB$47&gt;=$FQ265,AB$47&lt;=$FR265)*(('Summary&amp;Assumptions'!$H$25*$C265)*(1+'Summary&amp;Assumptions'!$J$29)^(AB$46-1))</f>
        <v>0</v>
      </c>
      <c r="X265" s="588">
        <f>AND(AC$55&gt;0,SUM($E265:W265)&lt;'Summary&amp;Assumptions'!$G$32*$B265,$D265&gt;='Summary&amp;Assumptions'!$D$17,AC$47&gt;=$D265,AC$47&lt;=EDATE($D265,'Summary&amp;Assumptions'!$G$32))*$B265+AND(AC$56&lt;'Summary&amp;Assumptions'!$J$31,AC$47&gt;=$FO265,AC$47&lt;=$FP265)*(('Summary&amp;Assumptions'!$H$25*$C265)*(1+'Summary&amp;Assumptions'!$J$29)^(AC$46-1))+AND(AC$56&lt;'Summary&amp;Assumptions'!$J$31,AC$47&gt;=$FQ265,AC$47&lt;=$FR265)*(('Summary&amp;Assumptions'!$H$25*$C265)*(1+'Summary&amp;Assumptions'!$J$29)^(AC$46-1))</f>
        <v>0</v>
      </c>
      <c r="Y265" s="588">
        <f>AND(AD$55&gt;0,SUM($E265:X265)&lt;'Summary&amp;Assumptions'!$G$32*$B265,$D265&gt;='Summary&amp;Assumptions'!$D$17,AD$47&gt;=$D265,AD$47&lt;=EDATE($D265,'Summary&amp;Assumptions'!$G$32))*$B265+AND(AD$56&lt;'Summary&amp;Assumptions'!$J$31,AD$47&gt;=$FO265,AD$47&lt;=$FP265)*(('Summary&amp;Assumptions'!$H$25*$C265)*(1+'Summary&amp;Assumptions'!$J$29)^(AD$46-1))+AND(AD$56&lt;'Summary&amp;Assumptions'!$J$31,AD$47&gt;=$FQ265,AD$47&lt;=$FR265)*(('Summary&amp;Assumptions'!$H$25*$C265)*(1+'Summary&amp;Assumptions'!$J$29)^(AD$46-1))</f>
        <v>0</v>
      </c>
      <c r="Z265" s="588">
        <f>AND(AE$55&gt;0,SUM($E265:Y265)&lt;'Summary&amp;Assumptions'!$G$32*$B265,$D265&gt;='Summary&amp;Assumptions'!$D$17,AE$47&gt;=$D265,AE$47&lt;=EDATE($D265,'Summary&amp;Assumptions'!$G$32))*$B265+AND(AE$56&lt;'Summary&amp;Assumptions'!$J$31,AE$47&gt;=$FO265,AE$47&lt;=$FP265)*(('Summary&amp;Assumptions'!$H$25*$C265)*(1+'Summary&amp;Assumptions'!$J$29)^(AE$46-1))+AND(AE$56&lt;'Summary&amp;Assumptions'!$J$31,AE$47&gt;=$FQ265,AE$47&lt;=$FR265)*(('Summary&amp;Assumptions'!$H$25*$C265)*(1+'Summary&amp;Assumptions'!$J$29)^(AE$46-1))</f>
        <v>0</v>
      </c>
      <c r="AA265" s="588">
        <f>AND(AF$55&gt;0,SUM($E265:Z265)&lt;'Summary&amp;Assumptions'!$G$32*$B265,$D265&gt;='Summary&amp;Assumptions'!$D$17,AF$47&gt;=$D265,AF$47&lt;=EDATE($D265,'Summary&amp;Assumptions'!$G$32))*$B265+AND(AF$56&lt;'Summary&amp;Assumptions'!$J$31,AF$47&gt;=$FO265,AF$47&lt;=$FP265)*(('Summary&amp;Assumptions'!$H$25*$C265)*(1+'Summary&amp;Assumptions'!$J$29)^(AF$46-1))+AND(AF$56&lt;'Summary&amp;Assumptions'!$J$31,AF$47&gt;=$FQ265,AF$47&lt;=$FR265)*(('Summary&amp;Assumptions'!$H$25*$C265)*(1+'Summary&amp;Assumptions'!$J$29)^(AF$46-1))</f>
        <v>0</v>
      </c>
      <c r="AB265" s="588">
        <f>AND(AG$55&gt;0,SUM($E265:AA265)&lt;'Summary&amp;Assumptions'!$G$32*$B265,$D265&gt;='Summary&amp;Assumptions'!$D$17,AG$47&gt;=$D265,AG$47&lt;=EDATE($D265,'Summary&amp;Assumptions'!$G$32))*$B265+AND(AG$56&lt;'Summary&amp;Assumptions'!$J$31,AG$47&gt;=$FO265,AG$47&lt;=$FP265)*(('Summary&amp;Assumptions'!$H$25*$C265)*(1+'Summary&amp;Assumptions'!$J$29)^(AG$46-1))+AND(AG$56&lt;'Summary&amp;Assumptions'!$J$31,AG$47&gt;=$FQ265,AG$47&lt;=$FR265)*(('Summary&amp;Assumptions'!$H$25*$C265)*(1+'Summary&amp;Assumptions'!$J$29)^(AG$46-1))</f>
        <v>0</v>
      </c>
      <c r="AC265" s="588">
        <f>AND(AH$55&gt;0,SUM($E265:AB265)&lt;'Summary&amp;Assumptions'!$G$32*$B265,$D265&gt;='Summary&amp;Assumptions'!$D$17,AH$47&gt;=$D265,AH$47&lt;=EDATE($D265,'Summary&amp;Assumptions'!$G$32))*$B265+AND(AH$56&lt;'Summary&amp;Assumptions'!$J$31,AH$47&gt;=$FO265,AH$47&lt;=$FP265)*(('Summary&amp;Assumptions'!$H$25*$C265)*(1+'Summary&amp;Assumptions'!$J$29)^(AH$46-1))+AND(AH$56&lt;'Summary&amp;Assumptions'!$J$31,AH$47&gt;=$FQ265,AH$47&lt;=$FR265)*(('Summary&amp;Assumptions'!$H$25*$C265)*(1+'Summary&amp;Assumptions'!$J$29)^(AH$46-1))</f>
        <v>0</v>
      </c>
      <c r="AD265" s="588">
        <f>AND(AI$55&gt;0,SUM($E265:AC265)&lt;'Summary&amp;Assumptions'!$G$32*$B265,$D265&gt;='Summary&amp;Assumptions'!$D$17,AI$47&gt;=$D265,AI$47&lt;=EDATE($D265,'Summary&amp;Assumptions'!$G$32))*$B265+AND(AI$56&lt;'Summary&amp;Assumptions'!$J$31,AI$47&gt;=$FO265,AI$47&lt;=$FP265)*(('Summary&amp;Assumptions'!$H$25*$C265)*(1+'Summary&amp;Assumptions'!$J$29)^(AI$46-1))+AND(AI$56&lt;'Summary&amp;Assumptions'!$J$31,AI$47&gt;=$FQ265,AI$47&lt;=$FR265)*(('Summary&amp;Assumptions'!$H$25*$C265)*(1+'Summary&amp;Assumptions'!$J$29)^(AI$46-1))</f>
        <v>0</v>
      </c>
      <c r="AE265" s="588">
        <f>AND(AJ$55&gt;0,SUM($E265:AD265)&lt;'Summary&amp;Assumptions'!$G$32*$B265,$D265&gt;='Summary&amp;Assumptions'!$D$17,AJ$47&gt;=$D265,AJ$47&lt;=EDATE($D265,'Summary&amp;Assumptions'!$G$32))*$B265+AND(AJ$56&lt;'Summary&amp;Assumptions'!$J$31,AJ$47&gt;=$FO265,AJ$47&lt;=$FP265)*(('Summary&amp;Assumptions'!$H$25*$C265)*(1+'Summary&amp;Assumptions'!$J$29)^(AJ$46-1))+AND(AJ$56&lt;'Summary&amp;Assumptions'!$J$31,AJ$47&gt;=$FQ265,AJ$47&lt;=$FR265)*(('Summary&amp;Assumptions'!$H$25*$C265)*(1+'Summary&amp;Assumptions'!$J$29)^(AJ$46-1))</f>
        <v>0</v>
      </c>
      <c r="AF265" s="588">
        <f>AND(AK$55&gt;0,SUM($E265:AE265)&lt;'Summary&amp;Assumptions'!$G$32*$B265,$D265&gt;='Summary&amp;Assumptions'!$D$17,AK$47&gt;=$D265,AK$47&lt;=EDATE($D265,'Summary&amp;Assumptions'!$G$32))*$B265+AND(AK$56&lt;'Summary&amp;Assumptions'!$J$31,AK$47&gt;=$FO265,AK$47&lt;=$FP265)*(('Summary&amp;Assumptions'!$H$25*$C265)*(1+'Summary&amp;Assumptions'!$J$29)^(AK$46-1))+AND(AK$56&lt;'Summary&amp;Assumptions'!$J$31,AK$47&gt;=$FQ265,AK$47&lt;=$FR265)*(('Summary&amp;Assumptions'!$H$25*$C265)*(1+'Summary&amp;Assumptions'!$J$29)^(AK$46-1))</f>
        <v>0</v>
      </c>
      <c r="AG265" s="588">
        <f>AND(AL$55&gt;0,SUM($E265:AF265)&lt;'Summary&amp;Assumptions'!$G$32*$B265,$D265&gt;='Summary&amp;Assumptions'!$D$17,AL$47&gt;=$D265,AL$47&lt;=EDATE($D265,'Summary&amp;Assumptions'!$G$32))*$B265+AND(AL$56&lt;'Summary&amp;Assumptions'!$J$31,AL$47&gt;=$FO265,AL$47&lt;=$FP265)*(('Summary&amp;Assumptions'!$H$25*$C265)*(1+'Summary&amp;Assumptions'!$J$29)^(AL$46-1))+AND(AL$56&lt;'Summary&amp;Assumptions'!$J$31,AL$47&gt;=$FQ265,AL$47&lt;=$FR265)*(('Summary&amp;Assumptions'!$H$25*$C265)*(1+'Summary&amp;Assumptions'!$J$29)^(AL$46-1))</f>
        <v>0</v>
      </c>
      <c r="AH265" s="588">
        <f>AND(AM$55&gt;0,SUM($E265:AG265)&lt;'Summary&amp;Assumptions'!$G$32*$B265,$D265&gt;='Summary&amp;Assumptions'!$D$17,AM$47&gt;=$D265,AM$47&lt;=EDATE($D265,'Summary&amp;Assumptions'!$G$32))*$B265+AND(AM$56&lt;'Summary&amp;Assumptions'!$J$31,AM$47&gt;=$FO265,AM$47&lt;=$FP265)*(('Summary&amp;Assumptions'!$H$25*$C265)*(1+'Summary&amp;Assumptions'!$J$29)^(AM$46-1))+AND(AM$56&lt;'Summary&amp;Assumptions'!$J$31,AM$47&gt;=$FQ265,AM$47&lt;=$FR265)*(('Summary&amp;Assumptions'!$H$25*$C265)*(1+'Summary&amp;Assumptions'!$J$29)^(AM$46-1))</f>
        <v>0</v>
      </c>
      <c r="AI265" s="588">
        <f>AND(AN$55&gt;0,SUM($E265:AH265)&lt;'Summary&amp;Assumptions'!$G$32*$B265,$D265&gt;='Summary&amp;Assumptions'!$D$17,AN$47&gt;=$D265,AN$47&lt;=EDATE($D265,'Summary&amp;Assumptions'!$G$32))*$B265+AND(AN$56&lt;'Summary&amp;Assumptions'!$J$31,AN$47&gt;=$FO265,AN$47&lt;=$FP265)*(('Summary&amp;Assumptions'!$H$25*$C265)*(1+'Summary&amp;Assumptions'!$J$29)^(AN$46-1))+AND(AN$56&lt;'Summary&amp;Assumptions'!$J$31,AN$47&gt;=$FQ265,AN$47&lt;=$FR265)*(('Summary&amp;Assumptions'!$H$25*$C265)*(1+'Summary&amp;Assumptions'!$J$29)^(AN$46-1))</f>
        <v>0</v>
      </c>
      <c r="AJ265" s="588">
        <f>AND(AO$55&gt;0,SUM($E265:AI265)&lt;'Summary&amp;Assumptions'!$G$32*$B265,$D265&gt;='Summary&amp;Assumptions'!$D$17,AO$47&gt;=$D265,AO$47&lt;=EDATE($D265,'Summary&amp;Assumptions'!$G$32))*$B265+AND(AO$56&lt;'Summary&amp;Assumptions'!$J$31,AO$47&gt;=$FO265,AO$47&lt;=$FP265)*(('Summary&amp;Assumptions'!$H$25*$C265)*(1+'Summary&amp;Assumptions'!$J$29)^(AO$46-1))+AND(AO$56&lt;'Summary&amp;Assumptions'!$J$31,AO$47&gt;=$FQ265,AO$47&lt;=$FR265)*(('Summary&amp;Assumptions'!$H$25*$C265)*(1+'Summary&amp;Assumptions'!$J$29)^(AO$46-1))</f>
        <v>0</v>
      </c>
      <c r="AK265" s="588">
        <f>AND(AP$55&gt;0,SUM($E265:AJ265)&lt;'Summary&amp;Assumptions'!$G$32*$B265,$D265&gt;='Summary&amp;Assumptions'!$D$17,AP$47&gt;=$D265,AP$47&lt;=EDATE($D265,'Summary&amp;Assumptions'!$G$32))*$B265+AND(AP$56&lt;'Summary&amp;Assumptions'!$J$31,AP$47&gt;=$FO265,AP$47&lt;=$FP265)*(('Summary&amp;Assumptions'!$H$25*$C265)*(1+'Summary&amp;Assumptions'!$J$29)^(AP$46-1))+AND(AP$56&lt;'Summary&amp;Assumptions'!$J$31,AP$47&gt;=$FQ265,AP$47&lt;=$FR265)*(('Summary&amp;Assumptions'!$H$25*$C265)*(1+'Summary&amp;Assumptions'!$J$29)^(AP$46-1))</f>
        <v>0</v>
      </c>
      <c r="AL265" s="588">
        <f>AND(AQ$55&gt;0,SUM($E265:AK265)&lt;'Summary&amp;Assumptions'!$G$32*$B265,$D265&gt;='Summary&amp;Assumptions'!$D$17,AQ$47&gt;=$D265,AQ$47&lt;=EDATE($D265,'Summary&amp;Assumptions'!$G$32))*$B265+AND(AQ$56&lt;'Summary&amp;Assumptions'!$J$31,AQ$47&gt;=$FO265,AQ$47&lt;=$FP265)*(('Summary&amp;Assumptions'!$H$25*$C265)*(1+'Summary&amp;Assumptions'!$J$29)^(AQ$46-1))+AND(AQ$56&lt;'Summary&amp;Assumptions'!$J$31,AQ$47&gt;=$FQ265,AQ$47&lt;=$FR265)*(('Summary&amp;Assumptions'!$H$25*$C265)*(1+'Summary&amp;Assumptions'!$J$29)^(AQ$46-1))</f>
        <v>0</v>
      </c>
      <c r="AM265" s="588">
        <f>AND(AR$55&gt;0,SUM($E265:AL265)&lt;'Summary&amp;Assumptions'!$G$32*$B265,$D265&gt;='Summary&amp;Assumptions'!$D$17,AR$47&gt;=$D265,AR$47&lt;=EDATE($D265,'Summary&amp;Assumptions'!$G$32))*$B265+AND(AR$56&lt;'Summary&amp;Assumptions'!$J$31,AR$47&gt;=$FO265,AR$47&lt;=$FP265)*(('Summary&amp;Assumptions'!$H$25*$C265)*(1+'Summary&amp;Assumptions'!$J$29)^(AR$46-1))+AND(AR$56&lt;'Summary&amp;Assumptions'!$J$31,AR$47&gt;=$FQ265,AR$47&lt;=$FR265)*(('Summary&amp;Assumptions'!$H$25*$C265)*(1+'Summary&amp;Assumptions'!$J$29)^(AR$46-1))</f>
        <v>0</v>
      </c>
      <c r="AN265" s="588">
        <f>AND(AS$55&gt;0,SUM($E265:AM265)&lt;'Summary&amp;Assumptions'!$G$32*$B265,$D265&gt;='Summary&amp;Assumptions'!$D$17,AS$47&gt;=$D265,AS$47&lt;=EDATE($D265,'Summary&amp;Assumptions'!$G$32))*$B265+AND(AS$56&lt;'Summary&amp;Assumptions'!$J$31,AS$47&gt;=$FO265,AS$47&lt;=$FP265)*(('Summary&amp;Assumptions'!$H$25*$C265)*(1+'Summary&amp;Assumptions'!$J$29)^(AS$46-1))+AND(AS$56&lt;'Summary&amp;Assumptions'!$J$31,AS$47&gt;=$FQ265,AS$47&lt;=$FR265)*(('Summary&amp;Assumptions'!$H$25*$C265)*(1+'Summary&amp;Assumptions'!$J$29)^(AS$46-1))</f>
        <v>0</v>
      </c>
      <c r="AO265" s="588">
        <f>AND(AT$55&gt;0,SUM($E265:AN265)&lt;'Summary&amp;Assumptions'!$G$32*$B265,$D265&gt;='Summary&amp;Assumptions'!$D$17,AT$47&gt;=$D265,AT$47&lt;=EDATE($D265,'Summary&amp;Assumptions'!$G$32))*$B265+AND(AT$56&lt;'Summary&amp;Assumptions'!$J$31,AT$47&gt;=$FO265,AT$47&lt;=$FP265)*(('Summary&amp;Assumptions'!$H$25*$C265)*(1+'Summary&amp;Assumptions'!$J$29)^(AT$46-1))+AND(AT$56&lt;'Summary&amp;Assumptions'!$J$31,AT$47&gt;=$FQ265,AT$47&lt;=$FR265)*(('Summary&amp;Assumptions'!$H$25*$C265)*(1+'Summary&amp;Assumptions'!$J$29)^(AT$46-1))</f>
        <v>0</v>
      </c>
      <c r="AP265" s="588">
        <f>AND(AU$55&gt;0,SUM($E265:AO265)&lt;'Summary&amp;Assumptions'!$G$32*$B265,$D265&gt;='Summary&amp;Assumptions'!$D$17,AU$47&gt;=$D265,AU$47&lt;=EDATE($D265,'Summary&amp;Assumptions'!$G$32))*$B265+AND(AU$56&lt;'Summary&amp;Assumptions'!$J$31,AU$47&gt;=$FO265,AU$47&lt;=$FP265)*(('Summary&amp;Assumptions'!$H$25*$C265)*(1+'Summary&amp;Assumptions'!$J$29)^(AU$46-1))+AND(AU$56&lt;'Summary&amp;Assumptions'!$J$31,AU$47&gt;=$FQ265,AU$47&lt;=$FR265)*(('Summary&amp;Assumptions'!$H$25*$C265)*(1+'Summary&amp;Assumptions'!$J$29)^(AU$46-1))</f>
        <v>0</v>
      </c>
      <c r="AQ265" s="588">
        <f>AND(AV$55&gt;0,SUM($E265:AP265)&lt;'Summary&amp;Assumptions'!$G$32*$B265,$D265&gt;='Summary&amp;Assumptions'!$D$17,AV$47&gt;=$D265,AV$47&lt;=EDATE($D265,'Summary&amp;Assumptions'!$G$32))*$B265+AND(AV$56&lt;'Summary&amp;Assumptions'!$J$31,AV$47&gt;=$FO265,AV$47&lt;=$FP265)*(('Summary&amp;Assumptions'!$H$25*$C265)*(1+'Summary&amp;Assumptions'!$J$29)^(AV$46-1))+AND(AV$56&lt;'Summary&amp;Assumptions'!$J$31,AV$47&gt;=$FQ265,AV$47&lt;=$FR265)*(('Summary&amp;Assumptions'!$H$25*$C265)*(1+'Summary&amp;Assumptions'!$J$29)^(AV$46-1))</f>
        <v>0</v>
      </c>
      <c r="AR265" s="588">
        <f>AND(AW$55&gt;0,SUM($E265:AQ265)&lt;'Summary&amp;Assumptions'!$G$32*$B265,$D265&gt;='Summary&amp;Assumptions'!$D$17,AW$47&gt;=$D265,AW$47&lt;=EDATE($D265,'Summary&amp;Assumptions'!$G$32))*$B265+AND(AW$56&lt;'Summary&amp;Assumptions'!$J$31,AW$47&gt;=$FO265,AW$47&lt;=$FP265)*(('Summary&amp;Assumptions'!$H$25*$C265)*(1+'Summary&amp;Assumptions'!$J$29)^(AW$46-1))+AND(AW$56&lt;'Summary&amp;Assumptions'!$J$31,AW$47&gt;=$FQ265,AW$47&lt;=$FR265)*(('Summary&amp;Assumptions'!$H$25*$C265)*(1+'Summary&amp;Assumptions'!$J$29)^(AW$46-1))</f>
        <v>0</v>
      </c>
      <c r="AS265" s="588">
        <f>AND(AX$55&gt;0,SUM($E265:AR265)&lt;'Summary&amp;Assumptions'!$G$32*$B265,$D265&gt;='Summary&amp;Assumptions'!$D$17,AX$47&gt;=$D265,AX$47&lt;=EDATE($D265,'Summary&amp;Assumptions'!$G$32))*$B265+AND(AX$56&lt;'Summary&amp;Assumptions'!$J$31,AX$47&gt;=$FO265,AX$47&lt;=$FP265)*(('Summary&amp;Assumptions'!$H$25*$C265)*(1+'Summary&amp;Assumptions'!$J$29)^(AX$46-1))+AND(AX$56&lt;'Summary&amp;Assumptions'!$J$31,AX$47&gt;=$FQ265,AX$47&lt;=$FR265)*(('Summary&amp;Assumptions'!$H$25*$C265)*(1+'Summary&amp;Assumptions'!$J$29)^(AX$46-1))</f>
        <v>0</v>
      </c>
      <c r="AT265" s="588">
        <f>AND(AY$55&gt;0,SUM($E265:AS265)&lt;'Summary&amp;Assumptions'!$G$32*$B265,$D265&gt;='Summary&amp;Assumptions'!$D$17,AY$47&gt;=$D265,AY$47&lt;=EDATE($D265,'Summary&amp;Assumptions'!$G$32))*$B265+AND(AY$56&lt;'Summary&amp;Assumptions'!$J$31,AY$47&gt;=$FO265,AY$47&lt;=$FP265)*(('Summary&amp;Assumptions'!$H$25*$C265)*(1+'Summary&amp;Assumptions'!$J$29)^(AY$46-1))+AND(AY$56&lt;'Summary&amp;Assumptions'!$J$31,AY$47&gt;=$FQ265,AY$47&lt;=$FR265)*(('Summary&amp;Assumptions'!$H$25*$C265)*(1+'Summary&amp;Assumptions'!$J$29)^(AY$46-1))</f>
        <v>0</v>
      </c>
      <c r="AU265" s="588">
        <f>AND(AZ$55&gt;0,SUM($E265:AT265)&lt;'Summary&amp;Assumptions'!$G$32*$B265,$D265&gt;='Summary&amp;Assumptions'!$D$17,AZ$47&gt;=$D265,AZ$47&lt;=EDATE($D265,'Summary&amp;Assumptions'!$G$32))*$B265+AND(AZ$56&lt;'Summary&amp;Assumptions'!$J$31,AZ$47&gt;=$FO265,AZ$47&lt;=$FP265)*(('Summary&amp;Assumptions'!$H$25*$C265)*(1+'Summary&amp;Assumptions'!$J$29)^(AZ$46-1))+AND(AZ$56&lt;'Summary&amp;Assumptions'!$J$31,AZ$47&gt;=$FQ265,AZ$47&lt;=$FR265)*(('Summary&amp;Assumptions'!$H$25*$C265)*(1+'Summary&amp;Assumptions'!$J$29)^(AZ$46-1))</f>
        <v>0</v>
      </c>
      <c r="AV265" s="588">
        <f>AND(BA$55&gt;0,SUM($E265:AU265)&lt;'Summary&amp;Assumptions'!$G$32*$B265,$D265&gt;='Summary&amp;Assumptions'!$D$17,BA$47&gt;=$D265,BA$47&lt;=EDATE($D265,'Summary&amp;Assumptions'!$G$32))*$B265+AND(BA$56&lt;'Summary&amp;Assumptions'!$J$31,BA$47&gt;=$FO265,BA$47&lt;=$FP265)*(('Summary&amp;Assumptions'!$H$25*$C265)*(1+'Summary&amp;Assumptions'!$J$29)^(BA$46-1))+AND(BA$56&lt;'Summary&amp;Assumptions'!$J$31,BA$47&gt;=$FQ265,BA$47&lt;=$FR265)*(('Summary&amp;Assumptions'!$H$25*$C265)*(1+'Summary&amp;Assumptions'!$J$29)^(BA$46-1))</f>
        <v>0</v>
      </c>
      <c r="AW265" s="588">
        <f>AND(BB$55&gt;0,SUM($E265:AV265)&lt;'Summary&amp;Assumptions'!$G$32*$B265,$D265&gt;='Summary&amp;Assumptions'!$D$17,BB$47&gt;=$D265,BB$47&lt;=EDATE($D265,'Summary&amp;Assumptions'!$G$32))*$B265+AND(BB$56&lt;'Summary&amp;Assumptions'!$J$31,BB$47&gt;=$FO265,BB$47&lt;=$FP265)*(('Summary&amp;Assumptions'!$H$25*$C265)*(1+'Summary&amp;Assumptions'!$J$29)^(BB$46-1))+AND(BB$56&lt;'Summary&amp;Assumptions'!$J$31,BB$47&gt;=$FQ265,BB$47&lt;=$FR265)*(('Summary&amp;Assumptions'!$H$25*$C265)*(1+'Summary&amp;Assumptions'!$J$29)^(BB$46-1))</f>
        <v>0</v>
      </c>
      <c r="AX265" s="588">
        <f>AND(BC$55&gt;0,SUM($E265:AW265)&lt;'Summary&amp;Assumptions'!$G$32*$B265,$D265&gt;='Summary&amp;Assumptions'!$D$17,BC$47&gt;=$D265,BC$47&lt;=EDATE($D265,'Summary&amp;Assumptions'!$G$32))*$B265+AND(BC$56&lt;'Summary&amp;Assumptions'!$J$31,BC$47&gt;=$FO265,BC$47&lt;=$FP265)*(('Summary&amp;Assumptions'!$H$25*$C265)*(1+'Summary&amp;Assumptions'!$J$29)^(BC$46-1))+AND(BC$56&lt;'Summary&amp;Assumptions'!$J$31,BC$47&gt;=$FQ265,BC$47&lt;=$FR265)*(('Summary&amp;Assumptions'!$H$25*$C265)*(1+'Summary&amp;Assumptions'!$J$29)^(BC$46-1))</f>
        <v>0</v>
      </c>
      <c r="AY265" s="588">
        <f>AND(BD$55&gt;0,SUM($E265:AX265)&lt;'Summary&amp;Assumptions'!$G$32*$B265,$D265&gt;='Summary&amp;Assumptions'!$D$17,BD$47&gt;=$D265,BD$47&lt;=EDATE($D265,'Summary&amp;Assumptions'!$G$32))*$B265+AND(BD$56&lt;'Summary&amp;Assumptions'!$J$31,BD$47&gt;=$FO265,BD$47&lt;=$FP265)*(('Summary&amp;Assumptions'!$H$25*$C265)*(1+'Summary&amp;Assumptions'!$J$29)^(BD$46-1))+AND(BD$56&lt;'Summary&amp;Assumptions'!$J$31,BD$47&gt;=$FQ265,BD$47&lt;=$FR265)*(('Summary&amp;Assumptions'!$H$25*$C265)*(1+'Summary&amp;Assumptions'!$J$29)^(BD$46-1))</f>
        <v>0</v>
      </c>
      <c r="AZ265" s="588">
        <f>AND(BE$55&gt;0,SUM($E265:AY265)&lt;'Summary&amp;Assumptions'!$G$32*$B265,$D265&gt;='Summary&amp;Assumptions'!$D$17,BE$47&gt;=$D265,BE$47&lt;=EDATE($D265,'Summary&amp;Assumptions'!$G$32))*$B265+AND(BE$56&lt;'Summary&amp;Assumptions'!$J$31,BE$47&gt;=$FO265,BE$47&lt;=$FP265)*(('Summary&amp;Assumptions'!$H$25*$C265)*(1+'Summary&amp;Assumptions'!$J$29)^(BE$46-1))+AND(BE$56&lt;'Summary&amp;Assumptions'!$J$31,BE$47&gt;=$FQ265,BE$47&lt;=$FR265)*(('Summary&amp;Assumptions'!$H$25*$C265)*(1+'Summary&amp;Assumptions'!$J$29)^(BE$46-1))</f>
        <v>0</v>
      </c>
      <c r="BA265" s="588">
        <f>AND(BF$55&gt;0,SUM($E265:AZ265)&lt;'Summary&amp;Assumptions'!$G$32*$B265,$D265&gt;='Summary&amp;Assumptions'!$D$17,BF$47&gt;=$D265,BF$47&lt;=EDATE($D265,'Summary&amp;Assumptions'!$G$32))*$B265+AND(BF$56&lt;'Summary&amp;Assumptions'!$J$31,BF$47&gt;=$FO265,BF$47&lt;=$FP265)*(('Summary&amp;Assumptions'!$H$25*$C265)*(1+'Summary&amp;Assumptions'!$J$29)^(BF$46-1))+AND(BF$56&lt;'Summary&amp;Assumptions'!$J$31,BF$47&gt;=$FQ265,BF$47&lt;=$FR265)*(('Summary&amp;Assumptions'!$H$25*$C265)*(1+'Summary&amp;Assumptions'!$J$29)^(BF$46-1))</f>
        <v>0</v>
      </c>
      <c r="BB265" s="588">
        <f>AND(BG$55&gt;0,SUM($E265:BA265)&lt;'Summary&amp;Assumptions'!$G$32*$B265,$D265&gt;='Summary&amp;Assumptions'!$D$17,BG$47&gt;=$D265,BG$47&lt;=EDATE($D265,'Summary&amp;Assumptions'!$G$32))*$B265+AND(BG$56&lt;'Summary&amp;Assumptions'!$J$31,BG$47&gt;=$FO265,BG$47&lt;=$FP265)*(('Summary&amp;Assumptions'!$H$25*$C265)*(1+'Summary&amp;Assumptions'!$J$29)^(BG$46-1))+AND(BG$56&lt;'Summary&amp;Assumptions'!$J$31,BG$47&gt;=$FQ265,BG$47&lt;=$FR265)*(('Summary&amp;Assumptions'!$H$25*$C265)*(1+'Summary&amp;Assumptions'!$J$29)^(BG$46-1))</f>
        <v>0</v>
      </c>
      <c r="BC265" s="588">
        <f>AND(BH$55&gt;0,SUM($E265:BB265)&lt;'Summary&amp;Assumptions'!$G$32*$B265,$D265&gt;='Summary&amp;Assumptions'!$D$17,BH$47&gt;=$D265,BH$47&lt;=EDATE($D265,'Summary&amp;Assumptions'!$G$32))*$B265+AND(BH$56&lt;'Summary&amp;Assumptions'!$J$31,BH$47&gt;=$FO265,BH$47&lt;=$FP265)*(('Summary&amp;Assumptions'!$H$25*$C265)*(1+'Summary&amp;Assumptions'!$J$29)^(BH$46-1))+AND(BH$56&lt;'Summary&amp;Assumptions'!$J$31,BH$47&gt;=$FQ265,BH$47&lt;=$FR265)*(('Summary&amp;Assumptions'!$H$25*$C265)*(1+'Summary&amp;Assumptions'!$J$29)^(BH$46-1))</f>
        <v>0</v>
      </c>
      <c r="BD265" s="588">
        <f>AND(BI$55&gt;0,SUM($E265:BC265)&lt;'Summary&amp;Assumptions'!$G$32*$B265,$D265&gt;='Summary&amp;Assumptions'!$D$17,BI$47&gt;=$D265,BI$47&lt;=EDATE($D265,'Summary&amp;Assumptions'!$G$32))*$B265+AND(BI$56&lt;'Summary&amp;Assumptions'!$J$31,BI$47&gt;=$FO265,BI$47&lt;=$FP265)*(('Summary&amp;Assumptions'!$H$25*$C265)*(1+'Summary&amp;Assumptions'!$J$29)^(BI$46-1))+AND(BI$56&lt;'Summary&amp;Assumptions'!$J$31,BI$47&gt;=$FQ265,BI$47&lt;=$FR265)*(('Summary&amp;Assumptions'!$H$25*$C265)*(1+'Summary&amp;Assumptions'!$J$29)^(BI$46-1))</f>
        <v>0</v>
      </c>
      <c r="BE265" s="588">
        <f>AND(BJ$55&gt;0,SUM($E265:BD265)&lt;'Summary&amp;Assumptions'!$G$32*$B265,$D265&gt;='Summary&amp;Assumptions'!$D$17,BJ$47&gt;=$D265,BJ$47&lt;=EDATE($D265,'Summary&amp;Assumptions'!$G$32))*$B265+AND(BJ$56&lt;'Summary&amp;Assumptions'!$J$31,BJ$47&gt;=$FO265,BJ$47&lt;=$FP265)*(('Summary&amp;Assumptions'!$H$25*$C265)*(1+'Summary&amp;Assumptions'!$J$29)^(BJ$46-1))+AND(BJ$56&lt;'Summary&amp;Assumptions'!$J$31,BJ$47&gt;=$FQ265,BJ$47&lt;=$FR265)*(('Summary&amp;Assumptions'!$H$25*$C265)*(1+'Summary&amp;Assumptions'!$J$29)^(BJ$46-1))</f>
        <v>0</v>
      </c>
      <c r="BF265" s="588">
        <f>AND(BK$55&gt;0,SUM($E265:BE265)&lt;'Summary&amp;Assumptions'!$G$32*$B265,$D265&gt;='Summary&amp;Assumptions'!$D$17,BK$47&gt;=$D265,BK$47&lt;=EDATE($D265,'Summary&amp;Assumptions'!$G$32))*$B265+AND(BK$56&lt;'Summary&amp;Assumptions'!$J$31,BK$47&gt;=$FO265,BK$47&lt;=$FP265)*(('Summary&amp;Assumptions'!$H$25*$C265)*(1+'Summary&amp;Assumptions'!$J$29)^(BK$46-1))+AND(BK$56&lt;'Summary&amp;Assumptions'!$J$31,BK$47&gt;=$FQ265,BK$47&lt;=$FR265)*(('Summary&amp;Assumptions'!$H$25*$C265)*(1+'Summary&amp;Assumptions'!$J$29)^(BK$46-1))</f>
        <v>0</v>
      </c>
      <c r="BG265" s="588">
        <f>AND(BL$55&gt;0,SUM($E265:BF265)&lt;'Summary&amp;Assumptions'!$G$32*$B265,$D265&gt;='Summary&amp;Assumptions'!$D$17,BL$47&gt;=$D265,BL$47&lt;=EDATE($D265,'Summary&amp;Assumptions'!$G$32))*$B265+AND(BL$56&lt;'Summary&amp;Assumptions'!$J$31,BL$47&gt;=$FO265,BL$47&lt;=$FP265)*(('Summary&amp;Assumptions'!$H$25*$C265)*(1+'Summary&amp;Assumptions'!$J$29)^(BL$46-1))+AND(BL$56&lt;'Summary&amp;Assumptions'!$J$31,BL$47&gt;=$FQ265,BL$47&lt;=$FR265)*(('Summary&amp;Assumptions'!$H$25*$C265)*(1+'Summary&amp;Assumptions'!$J$29)^(BL$46-1))</f>
        <v>0</v>
      </c>
      <c r="BH265" s="588">
        <f>AND(BM$55&gt;0,SUM($E265:BG265)&lt;'Summary&amp;Assumptions'!$G$32*$B265,$D265&gt;='Summary&amp;Assumptions'!$D$17,BM$47&gt;=$D265,BM$47&lt;=EDATE($D265,'Summary&amp;Assumptions'!$G$32))*$B265+AND(BM$56&lt;'Summary&amp;Assumptions'!$J$31,BM$47&gt;=$FO265,BM$47&lt;=$FP265)*(('Summary&amp;Assumptions'!$H$25*$C265)*(1+'Summary&amp;Assumptions'!$J$29)^(BM$46-1))+AND(BM$56&lt;'Summary&amp;Assumptions'!$J$31,BM$47&gt;=$FQ265,BM$47&lt;=$FR265)*(('Summary&amp;Assumptions'!$H$25*$C265)*(1+'Summary&amp;Assumptions'!$J$29)^(BM$46-1))</f>
        <v>0</v>
      </c>
      <c r="BI265" s="588">
        <f>AND(BN$55&gt;0,SUM($E265:BH265)&lt;'Summary&amp;Assumptions'!$G$32*$B265,$D265&gt;='Summary&amp;Assumptions'!$D$17,BN$47&gt;=$D265,BN$47&lt;=EDATE($D265,'Summary&amp;Assumptions'!$G$32))*$B265+AND(BN$56&lt;'Summary&amp;Assumptions'!$J$31,BN$47&gt;=$FO265,BN$47&lt;=$FP265)*(('Summary&amp;Assumptions'!$H$25*$C265)*(1+'Summary&amp;Assumptions'!$J$29)^(BN$46-1))+AND(BN$56&lt;'Summary&amp;Assumptions'!$J$31,BN$47&gt;=$FQ265,BN$47&lt;=$FR265)*(('Summary&amp;Assumptions'!$H$25*$C265)*(1+'Summary&amp;Assumptions'!$J$29)^(BN$46-1))</f>
        <v>0</v>
      </c>
      <c r="BJ265" s="588">
        <f>AND(BO$55&gt;0,SUM($E265:BI265)&lt;'Summary&amp;Assumptions'!$G$32*$B265,$D265&gt;='Summary&amp;Assumptions'!$D$17,BO$47&gt;=$D265,BO$47&lt;=EDATE($D265,'Summary&amp;Assumptions'!$G$32))*$B265+AND(BO$56&lt;'Summary&amp;Assumptions'!$J$31,BO$47&gt;=$FO265,BO$47&lt;=$FP265)*(('Summary&amp;Assumptions'!$H$25*$C265)*(1+'Summary&amp;Assumptions'!$J$29)^(BO$46-1))+AND(BO$56&lt;'Summary&amp;Assumptions'!$J$31,BO$47&gt;=$FQ265,BO$47&lt;=$FR265)*(('Summary&amp;Assumptions'!$H$25*$C265)*(1+'Summary&amp;Assumptions'!$J$29)^(BO$46-1))</f>
        <v>0</v>
      </c>
      <c r="BK265" s="588">
        <f>AND(BP$55&gt;0,SUM($E265:BJ265)&lt;'Summary&amp;Assumptions'!$G$32*$B265,$D265&gt;='Summary&amp;Assumptions'!$D$17,BP$47&gt;=$D265,BP$47&lt;=EDATE($D265,'Summary&amp;Assumptions'!$G$32))*$B265+AND(BP$56&lt;'Summary&amp;Assumptions'!$J$31,BP$47&gt;=$FO265,BP$47&lt;=$FP265)*(('Summary&amp;Assumptions'!$H$25*$C265)*(1+'Summary&amp;Assumptions'!$J$29)^(BP$46-1))+AND(BP$56&lt;'Summary&amp;Assumptions'!$J$31,BP$47&gt;=$FQ265,BP$47&lt;=$FR265)*(('Summary&amp;Assumptions'!$H$25*$C265)*(1+'Summary&amp;Assumptions'!$J$29)^(BP$46-1))</f>
        <v>0</v>
      </c>
      <c r="BL265" s="588">
        <f>AND(BQ$55&gt;0,SUM($E265:BK265)&lt;'Summary&amp;Assumptions'!$G$32*$B265,$D265&gt;='Summary&amp;Assumptions'!$D$17,BQ$47&gt;=$D265,BQ$47&lt;=EDATE($D265,'Summary&amp;Assumptions'!$G$32))*$B265+AND(BQ$56&lt;'Summary&amp;Assumptions'!$J$31,BQ$47&gt;=$FO265,BQ$47&lt;=$FP265)*(('Summary&amp;Assumptions'!$H$25*$C265)*(1+'Summary&amp;Assumptions'!$J$29)^(BQ$46-1))+AND(BQ$56&lt;'Summary&amp;Assumptions'!$J$31,BQ$47&gt;=$FQ265,BQ$47&lt;=$FR265)*(('Summary&amp;Assumptions'!$H$25*$C265)*(1+'Summary&amp;Assumptions'!$J$29)^(BQ$46-1))</f>
        <v>0</v>
      </c>
      <c r="BM265" s="588">
        <f>AND(BR$55&gt;0,SUM($E265:BL265)&lt;'Summary&amp;Assumptions'!$G$32*$B265,$D265&gt;='Summary&amp;Assumptions'!$D$17,BR$47&gt;=$D265,BR$47&lt;=EDATE($D265,'Summary&amp;Assumptions'!$G$32))*$B265+AND(BR$56&lt;'Summary&amp;Assumptions'!$J$31,BR$47&gt;=$FO265,BR$47&lt;=$FP265)*(('Summary&amp;Assumptions'!$H$25*$C265)*(1+'Summary&amp;Assumptions'!$J$29)^(BR$46-1))+AND(BR$56&lt;'Summary&amp;Assumptions'!$J$31,BR$47&gt;=$FQ265,BR$47&lt;=$FR265)*(('Summary&amp;Assumptions'!$H$25*$C265)*(1+'Summary&amp;Assumptions'!$J$29)^(BR$46-1))</f>
        <v>0</v>
      </c>
      <c r="BN265" s="588">
        <f>AND(BS$55&gt;0,SUM($E265:BM265)&lt;'Summary&amp;Assumptions'!$G$32*$B265,$D265&gt;='Summary&amp;Assumptions'!$D$17,BS$47&gt;=$D265,BS$47&lt;=EDATE($D265,'Summary&amp;Assumptions'!$G$32))*$B265+AND(BS$56&lt;'Summary&amp;Assumptions'!$J$31,BS$47&gt;=$FO265,BS$47&lt;=$FP265)*(('Summary&amp;Assumptions'!$H$25*$C265)*(1+'Summary&amp;Assumptions'!$J$29)^(BS$46-1))+AND(BS$56&lt;'Summary&amp;Assumptions'!$J$31,BS$47&gt;=$FQ265,BS$47&lt;=$FR265)*(('Summary&amp;Assumptions'!$H$25*$C265)*(1+'Summary&amp;Assumptions'!$J$29)^(BS$46-1))</f>
        <v>0</v>
      </c>
      <c r="BO265" s="588">
        <f>AND(BT$55&gt;0,SUM($E265:BN265)&lt;'Summary&amp;Assumptions'!$G$32*$B265,$D265&gt;='Summary&amp;Assumptions'!$D$17,BT$47&gt;=$D265,BT$47&lt;=EDATE($D265,'Summary&amp;Assumptions'!$G$32))*$B265+AND(BT$56&lt;'Summary&amp;Assumptions'!$J$31,BT$47&gt;=$FO265,BT$47&lt;=$FP265)*(('Summary&amp;Assumptions'!$H$25*$C265)*(1+'Summary&amp;Assumptions'!$J$29)^(BT$46-1))+AND(BT$56&lt;'Summary&amp;Assumptions'!$J$31,BT$47&gt;=$FQ265,BT$47&lt;=$FR265)*(('Summary&amp;Assumptions'!$H$25*$C265)*(1+'Summary&amp;Assumptions'!$J$29)^(BT$46-1))</f>
        <v>0</v>
      </c>
      <c r="BP265" s="588">
        <f>AND(BU$55&gt;0,SUM($E265:BO265)&lt;'Summary&amp;Assumptions'!$G$32*$B265,$D265&gt;='Summary&amp;Assumptions'!$D$17,BU$47&gt;=$D265,BU$47&lt;=EDATE($D265,'Summary&amp;Assumptions'!$G$32))*$B265+AND(BU$56&lt;'Summary&amp;Assumptions'!$J$31,BU$47&gt;=$FO265,BU$47&lt;=$FP265)*(('Summary&amp;Assumptions'!$H$25*$C265)*(1+'Summary&amp;Assumptions'!$J$29)^(BU$46-1))+AND(BU$56&lt;'Summary&amp;Assumptions'!$J$31,BU$47&gt;=$FQ265,BU$47&lt;=$FR265)*(('Summary&amp;Assumptions'!$H$25*$C265)*(1+'Summary&amp;Assumptions'!$J$29)^(BU$46-1))</f>
        <v>0</v>
      </c>
      <c r="BQ265" s="588">
        <f>AND(BV$55&gt;0,SUM($E265:BP265)&lt;'Summary&amp;Assumptions'!$G$32*$B265,$D265&gt;='Summary&amp;Assumptions'!$D$17,BV$47&gt;=$D265,BV$47&lt;=EDATE($D265,'Summary&amp;Assumptions'!$G$32))*$B265+AND(BV$56&lt;'Summary&amp;Assumptions'!$J$31,BV$47&gt;=$FO265,BV$47&lt;=$FP265)*(('Summary&amp;Assumptions'!$H$25*$C265)*(1+'Summary&amp;Assumptions'!$J$29)^(BV$46-1))+AND(BV$56&lt;'Summary&amp;Assumptions'!$J$31,BV$47&gt;=$FQ265,BV$47&lt;=$FR265)*(('Summary&amp;Assumptions'!$H$25*$C265)*(1+'Summary&amp;Assumptions'!$J$29)^(BV$46-1))</f>
        <v>0</v>
      </c>
      <c r="BR265" s="588">
        <f>AND(BW$55&gt;0,SUM($E265:BQ265)&lt;'Summary&amp;Assumptions'!$G$32*$B265,$D265&gt;='Summary&amp;Assumptions'!$D$17,BW$47&gt;=$D265,BW$47&lt;=EDATE($D265,'Summary&amp;Assumptions'!$G$32))*$B265+AND(BW$56&lt;'Summary&amp;Assumptions'!$J$31,BW$47&gt;=$FO265,BW$47&lt;=$FP265)*(('Summary&amp;Assumptions'!$H$25*$C265)*(1+'Summary&amp;Assumptions'!$J$29)^(BW$46-1))+AND(BW$56&lt;'Summary&amp;Assumptions'!$J$31,BW$47&gt;=$FQ265,BW$47&lt;=$FR265)*(('Summary&amp;Assumptions'!$H$25*$C265)*(1+'Summary&amp;Assumptions'!$J$29)^(BW$46-1))</f>
        <v>0</v>
      </c>
      <c r="BS265" s="588">
        <f>AND(BX$55&gt;0,SUM($E265:BR265)&lt;'Summary&amp;Assumptions'!$G$32*$B265,$D265&gt;='Summary&amp;Assumptions'!$D$17,BX$47&gt;=$D265,BX$47&lt;=EDATE($D265,'Summary&amp;Assumptions'!$G$32))*$B265+AND(BX$56&lt;'Summary&amp;Assumptions'!$J$31,BX$47&gt;=$FO265,BX$47&lt;=$FP265)*(('Summary&amp;Assumptions'!$H$25*$C265)*(1+'Summary&amp;Assumptions'!$J$29)^(BX$46-1))+AND(BX$56&lt;'Summary&amp;Assumptions'!$J$31,BX$47&gt;=$FQ265,BX$47&lt;=$FR265)*(('Summary&amp;Assumptions'!$H$25*$C265)*(1+'Summary&amp;Assumptions'!$J$29)^(BX$46-1))</f>
        <v>0</v>
      </c>
      <c r="BT265" s="588">
        <f>AND(BY$55&gt;0,SUM($E265:BS265)&lt;'Summary&amp;Assumptions'!$G$32*$B265,$D265&gt;='Summary&amp;Assumptions'!$D$17,BY$47&gt;=$D265,BY$47&lt;=EDATE($D265,'Summary&amp;Assumptions'!$G$32))*$B265+AND(BY$56&lt;'Summary&amp;Assumptions'!$J$31,BY$47&gt;=$FO265,BY$47&lt;=$FP265)*(('Summary&amp;Assumptions'!$H$25*$C265)*(1+'Summary&amp;Assumptions'!$J$29)^(BY$46-1))+AND(BY$56&lt;'Summary&amp;Assumptions'!$J$31,BY$47&gt;=$FQ265,BY$47&lt;=$FR265)*(('Summary&amp;Assumptions'!$H$25*$C265)*(1+'Summary&amp;Assumptions'!$J$29)^(BY$46-1))</f>
        <v>0</v>
      </c>
      <c r="BU265" s="588">
        <f>AND(BZ$55&gt;0,SUM($E265:BT265)&lt;'Summary&amp;Assumptions'!$G$32*$B265,$D265&gt;='Summary&amp;Assumptions'!$D$17,BZ$47&gt;=$D265,BZ$47&lt;=EDATE($D265,'Summary&amp;Assumptions'!$G$32))*$B265+AND(BZ$56&lt;'Summary&amp;Assumptions'!$J$31,BZ$47&gt;=$FO265,BZ$47&lt;=$FP265)*(('Summary&amp;Assumptions'!$H$25*$C265)*(1+'Summary&amp;Assumptions'!$J$29)^(BZ$46-1))+AND(BZ$56&lt;'Summary&amp;Assumptions'!$J$31,BZ$47&gt;=$FQ265,BZ$47&lt;=$FR265)*(('Summary&amp;Assumptions'!$H$25*$C265)*(1+'Summary&amp;Assumptions'!$J$29)^(BZ$46-1))</f>
        <v>0</v>
      </c>
      <c r="BV265" s="588">
        <f>AND(CA$55&gt;0,SUM($E265:BU265)&lt;'Summary&amp;Assumptions'!$G$32*$B265,$D265&gt;='Summary&amp;Assumptions'!$D$17,CA$47&gt;=$D265,CA$47&lt;=EDATE($D265,'Summary&amp;Assumptions'!$G$32))*$B265+AND(CA$56&lt;'Summary&amp;Assumptions'!$J$31,CA$47&gt;=$FO265,CA$47&lt;=$FP265)*(('Summary&amp;Assumptions'!$H$25*$C265)*(1+'Summary&amp;Assumptions'!$J$29)^(CA$46-1))+AND(CA$56&lt;'Summary&amp;Assumptions'!$J$31,CA$47&gt;=$FQ265,CA$47&lt;=$FR265)*(('Summary&amp;Assumptions'!$H$25*$C265)*(1+'Summary&amp;Assumptions'!$J$29)^(CA$46-1))</f>
        <v>0</v>
      </c>
      <c r="BW265" s="588">
        <f>AND(CB$55&gt;0,SUM($E265:BV265)&lt;'Summary&amp;Assumptions'!$G$32*$B265,$D265&gt;='Summary&amp;Assumptions'!$D$17,CB$47&gt;=$D265,CB$47&lt;=EDATE($D265,'Summary&amp;Assumptions'!$G$32))*$B265+AND(CB$56&lt;'Summary&amp;Assumptions'!$J$31,CB$47&gt;=$FO265,CB$47&lt;=$FP265)*(('Summary&amp;Assumptions'!$H$25*$C265)*(1+'Summary&amp;Assumptions'!$J$29)^(CB$46-1))+AND(CB$56&lt;'Summary&amp;Assumptions'!$J$31,CB$47&gt;=$FQ265,CB$47&lt;=$FR265)*(('Summary&amp;Assumptions'!$H$25*$C265)*(1+'Summary&amp;Assumptions'!$J$29)^(CB$46-1))</f>
        <v>0</v>
      </c>
      <c r="BX265" s="588">
        <f>AND(CC$55&gt;0,SUM($E265:BW265)&lt;'Summary&amp;Assumptions'!$G$32*$B265,$D265&gt;='Summary&amp;Assumptions'!$D$17,CC$47&gt;=$D265,CC$47&lt;=EDATE($D265,'Summary&amp;Assumptions'!$G$32))*$B265+AND(CC$56&lt;'Summary&amp;Assumptions'!$J$31,CC$47&gt;=$FO265,CC$47&lt;=$FP265)*(('Summary&amp;Assumptions'!$H$25*$C265)*(1+'Summary&amp;Assumptions'!$J$29)^(CC$46-1))+AND(CC$56&lt;'Summary&amp;Assumptions'!$J$31,CC$47&gt;=$FQ265,CC$47&lt;=$FR265)*(('Summary&amp;Assumptions'!$H$25*$C265)*(1+'Summary&amp;Assumptions'!$J$29)^(CC$46-1))</f>
        <v>0</v>
      </c>
      <c r="BY265" s="588">
        <f>AND(CD$55&gt;0,SUM($E265:BX265)&lt;'Summary&amp;Assumptions'!$G$32*$B265,$D265&gt;='Summary&amp;Assumptions'!$D$17,CD$47&gt;=$D265,CD$47&lt;=EDATE($D265,'Summary&amp;Assumptions'!$G$32))*$B265+AND(CD$56&lt;'Summary&amp;Assumptions'!$J$31,CD$47&gt;=$FO265,CD$47&lt;=$FP265)*(('Summary&amp;Assumptions'!$H$25*$C265)*(1+'Summary&amp;Assumptions'!$J$29)^(CD$46-1))+AND(CD$56&lt;'Summary&amp;Assumptions'!$J$31,CD$47&gt;=$FQ265,CD$47&lt;=$FR265)*(('Summary&amp;Assumptions'!$H$25*$C265)*(1+'Summary&amp;Assumptions'!$J$29)^(CD$46-1))</f>
        <v>0</v>
      </c>
      <c r="BZ265" s="588">
        <f>AND(CE$55&gt;0,SUM($E265:BY265)&lt;'Summary&amp;Assumptions'!$G$32*$B265,$D265&gt;='Summary&amp;Assumptions'!$D$17,CE$47&gt;=$D265,CE$47&lt;=EDATE($D265,'Summary&amp;Assumptions'!$G$32))*$B265+AND(CE$56&lt;'Summary&amp;Assumptions'!$J$31,CE$47&gt;=$FO265,CE$47&lt;=$FP265)*(('Summary&amp;Assumptions'!$H$25*$C265)*(1+'Summary&amp;Assumptions'!$J$29)^(CE$46-1))+AND(CE$56&lt;'Summary&amp;Assumptions'!$J$31,CE$47&gt;=$FQ265,CE$47&lt;=$FR265)*(('Summary&amp;Assumptions'!$H$25*$C265)*(1+'Summary&amp;Assumptions'!$J$29)^(CE$46-1))</f>
        <v>0</v>
      </c>
      <c r="CA265" s="588">
        <f>AND(CF$55&gt;0,SUM($E265:BZ265)&lt;'Summary&amp;Assumptions'!$G$32*$B265,$D265&gt;='Summary&amp;Assumptions'!$D$17,CF$47&gt;=$D265,CF$47&lt;=EDATE($D265,'Summary&amp;Assumptions'!$G$32))*$B265+AND(CF$56&lt;'Summary&amp;Assumptions'!$J$31,CF$47&gt;=$FO265,CF$47&lt;=$FP265)*(('Summary&amp;Assumptions'!$H$25*$C265)*(1+'Summary&amp;Assumptions'!$J$29)^(CF$46-1))+AND(CF$56&lt;'Summary&amp;Assumptions'!$J$31,CF$47&gt;=$FQ265,CF$47&lt;=$FR265)*(('Summary&amp;Assumptions'!$H$25*$C265)*(1+'Summary&amp;Assumptions'!$J$29)^(CF$46-1))</f>
        <v>0</v>
      </c>
      <c r="CB265" s="588">
        <f>AND(CG$55&gt;0,SUM($E265:CA265)&lt;'Summary&amp;Assumptions'!$G$32*$B265,$D265&gt;='Summary&amp;Assumptions'!$D$17,CG$47&gt;=$D265,CG$47&lt;=EDATE($D265,'Summary&amp;Assumptions'!$G$32))*$B265+AND(CG$56&lt;'Summary&amp;Assumptions'!$J$31,CG$47&gt;=$FO265,CG$47&lt;=$FP265)*(('Summary&amp;Assumptions'!$H$25*$C265)*(1+'Summary&amp;Assumptions'!$J$29)^(CG$46-1))+AND(CG$56&lt;'Summary&amp;Assumptions'!$J$31,CG$47&gt;=$FQ265,CG$47&lt;=$FR265)*(('Summary&amp;Assumptions'!$H$25*$C265)*(1+'Summary&amp;Assumptions'!$J$29)^(CG$46-1))</f>
        <v>0</v>
      </c>
      <c r="CC265" s="588">
        <f>AND(CH$55&gt;0,SUM($E265:CB265)&lt;'Summary&amp;Assumptions'!$G$32*$B265,$D265&gt;='Summary&amp;Assumptions'!$D$17,CH$47&gt;=$D265,CH$47&lt;=EDATE($D265,'Summary&amp;Assumptions'!$G$32))*$B265+AND(CH$56&lt;'Summary&amp;Assumptions'!$J$31,CH$47&gt;=$FO265,CH$47&lt;=$FP265)*(('Summary&amp;Assumptions'!$H$25*$C265)*(1+'Summary&amp;Assumptions'!$J$29)^(CH$46-1))+AND(CH$56&lt;'Summary&amp;Assumptions'!$J$31,CH$47&gt;=$FQ265,CH$47&lt;=$FR265)*(('Summary&amp;Assumptions'!$H$25*$C265)*(1+'Summary&amp;Assumptions'!$J$29)^(CH$46-1))</f>
        <v>0</v>
      </c>
      <c r="CD265" s="588">
        <f>AND(CI$55&gt;0,SUM($E265:CC265)&lt;'Summary&amp;Assumptions'!$G$32*$B265,$D265&gt;='Summary&amp;Assumptions'!$D$17,CI$47&gt;=$D265,CI$47&lt;=EDATE($D265,'Summary&amp;Assumptions'!$G$32))*$B265+AND(CI$56&lt;'Summary&amp;Assumptions'!$J$31,CI$47&gt;=$FO265,CI$47&lt;=$FP265)*(('Summary&amp;Assumptions'!$H$25*$C265)*(1+'Summary&amp;Assumptions'!$J$29)^(CI$46-1))+AND(CI$56&lt;'Summary&amp;Assumptions'!$J$31,CI$47&gt;=$FQ265,CI$47&lt;=$FR265)*(('Summary&amp;Assumptions'!$H$25*$C265)*(1+'Summary&amp;Assumptions'!$J$29)^(CI$46-1))</f>
        <v>0</v>
      </c>
      <c r="CE265" s="588">
        <f>AND(CJ$55&gt;0,SUM($E265:CD265)&lt;'Summary&amp;Assumptions'!$G$32*$B265,$D265&gt;='Summary&amp;Assumptions'!$D$17,CJ$47&gt;=$D265,CJ$47&lt;=EDATE($D265,'Summary&amp;Assumptions'!$G$32))*$B265+AND(CJ$56&lt;'Summary&amp;Assumptions'!$J$31,CJ$47&gt;=$FO265,CJ$47&lt;=$FP265)*(('Summary&amp;Assumptions'!$H$25*$C265)*(1+'Summary&amp;Assumptions'!$J$29)^(CJ$46-1))+AND(CJ$56&lt;'Summary&amp;Assumptions'!$J$31,CJ$47&gt;=$FQ265,CJ$47&lt;=$FR265)*(('Summary&amp;Assumptions'!$H$25*$C265)*(1+'Summary&amp;Assumptions'!$J$29)^(CJ$46-1))</f>
        <v>0</v>
      </c>
      <c r="CF265" s="588">
        <f>AND(CK$55&gt;0,SUM($E265:CE265)&lt;'Summary&amp;Assumptions'!$G$32*$B265,$D265&gt;='Summary&amp;Assumptions'!$D$17,CK$47&gt;=$D265,CK$47&lt;=EDATE($D265,'Summary&amp;Assumptions'!$G$32))*$B265+AND(CK$56&lt;'Summary&amp;Assumptions'!$J$31,CK$47&gt;=$FO265,CK$47&lt;=$FP265)*(('Summary&amp;Assumptions'!$H$25*$C265)*(1+'Summary&amp;Assumptions'!$J$29)^(CK$46-1))+AND(CK$56&lt;'Summary&amp;Assumptions'!$J$31,CK$47&gt;=$FQ265,CK$47&lt;=$FR265)*(('Summary&amp;Assumptions'!$H$25*$C265)*(1+'Summary&amp;Assumptions'!$J$29)^(CK$46-1))</f>
        <v>0</v>
      </c>
      <c r="CG265" s="588">
        <f>AND(CL$55&gt;0,SUM($E265:CF265)&lt;'Summary&amp;Assumptions'!$G$32*$B265,$D265&gt;='Summary&amp;Assumptions'!$D$17,CL$47&gt;=$D265,CL$47&lt;=EDATE($D265,'Summary&amp;Assumptions'!$G$32))*$B265+AND(CL$56&lt;'Summary&amp;Assumptions'!$J$31,CL$47&gt;=$FO265,CL$47&lt;=$FP265)*(('Summary&amp;Assumptions'!$H$25*$C265)*(1+'Summary&amp;Assumptions'!$J$29)^(CL$46-1))+AND(CL$56&lt;'Summary&amp;Assumptions'!$J$31,CL$47&gt;=$FQ265,CL$47&lt;=$FR265)*(('Summary&amp;Assumptions'!$H$25*$C265)*(1+'Summary&amp;Assumptions'!$J$29)^(CL$46-1))</f>
        <v>0</v>
      </c>
      <c r="CH265" s="588">
        <f>AND(CM$55&gt;0,SUM($E265:CG265)&lt;'Summary&amp;Assumptions'!$G$32*$B265,$D265&gt;='Summary&amp;Assumptions'!$D$17,CM$47&gt;=$D265,CM$47&lt;=EDATE($D265,'Summary&amp;Assumptions'!$G$32))*$B265+AND(CM$56&lt;'Summary&amp;Assumptions'!$J$31,CM$47&gt;=$FO265,CM$47&lt;=$FP265)*(('Summary&amp;Assumptions'!$H$25*$C265)*(1+'Summary&amp;Assumptions'!$J$29)^(CM$46-1))+AND(CM$56&lt;'Summary&amp;Assumptions'!$J$31,CM$47&gt;=$FQ265,CM$47&lt;=$FR265)*(('Summary&amp;Assumptions'!$H$25*$C265)*(1+'Summary&amp;Assumptions'!$J$29)^(CM$46-1))</f>
        <v>0</v>
      </c>
      <c r="CI265" s="588">
        <f>AND(CN$55&gt;0,SUM($E265:CH265)&lt;'Summary&amp;Assumptions'!$G$32*$B265,$D265&gt;='Summary&amp;Assumptions'!$D$17,CN$47&gt;=$D265,CN$47&lt;=EDATE($D265,'Summary&amp;Assumptions'!$G$32))*$B265+AND(CN$56&lt;'Summary&amp;Assumptions'!$J$31,CN$47&gt;=$FO265,CN$47&lt;=$FP265)*(('Summary&amp;Assumptions'!$H$25*$C265)*(1+'Summary&amp;Assumptions'!$J$29)^(CN$46-1))+AND(CN$56&lt;'Summary&amp;Assumptions'!$J$31,CN$47&gt;=$FQ265,CN$47&lt;=$FR265)*(('Summary&amp;Assumptions'!$H$25*$C265)*(1+'Summary&amp;Assumptions'!$J$29)^(CN$46-1))</f>
        <v>0</v>
      </c>
      <c r="CJ265" s="588">
        <f>AND(CO$55&gt;0,SUM($E265:CI265)&lt;'Summary&amp;Assumptions'!$G$32*$B265,$D265&gt;='Summary&amp;Assumptions'!$D$17,CO$47&gt;=$D265,CO$47&lt;=EDATE($D265,'Summary&amp;Assumptions'!$G$32))*$B265+AND(CO$56&lt;'Summary&amp;Assumptions'!$J$31,CO$47&gt;=$FO265,CO$47&lt;=$FP265)*(('Summary&amp;Assumptions'!$H$25*$C265)*(1+'Summary&amp;Assumptions'!$J$29)^(CO$46-1))+AND(CO$56&lt;'Summary&amp;Assumptions'!$J$31,CO$47&gt;=$FQ265,CO$47&lt;=$FR265)*(('Summary&amp;Assumptions'!$H$25*$C265)*(1+'Summary&amp;Assumptions'!$J$29)^(CO$46-1))</f>
        <v>0</v>
      </c>
      <c r="CK265" s="588">
        <f>AND(CP$55&gt;0,SUM($E265:CJ265)&lt;'Summary&amp;Assumptions'!$G$32*$B265,$D265&gt;='Summary&amp;Assumptions'!$D$17,CP$47&gt;=$D265,CP$47&lt;=EDATE($D265,'Summary&amp;Assumptions'!$G$32))*$B265+AND(CP$56&lt;'Summary&amp;Assumptions'!$J$31,CP$47&gt;=$FO265,CP$47&lt;=$FP265)*(('Summary&amp;Assumptions'!$H$25*$C265)*(1+'Summary&amp;Assumptions'!$J$29)^(CP$46-1))+AND(CP$56&lt;'Summary&amp;Assumptions'!$J$31,CP$47&gt;=$FQ265,CP$47&lt;=$FR265)*(('Summary&amp;Assumptions'!$H$25*$C265)*(1+'Summary&amp;Assumptions'!$J$29)^(CP$46-1))</f>
        <v>0</v>
      </c>
      <c r="CL265" s="588">
        <f>AND(CQ$55&gt;0,SUM($E265:CK265)&lt;'Summary&amp;Assumptions'!$G$32*$B265,$D265&gt;='Summary&amp;Assumptions'!$D$17,CQ$47&gt;=$D265,CQ$47&lt;=EDATE($D265,'Summary&amp;Assumptions'!$G$32))*$B265+AND(CQ$56&lt;'Summary&amp;Assumptions'!$J$31,CQ$47&gt;=$FO265,CQ$47&lt;=$FP265)*(('Summary&amp;Assumptions'!$H$25*$C265)*(1+'Summary&amp;Assumptions'!$J$29)^(CQ$46-1))+AND(CQ$56&lt;'Summary&amp;Assumptions'!$J$31,CQ$47&gt;=$FQ265,CQ$47&lt;=$FR265)*(('Summary&amp;Assumptions'!$H$25*$C265)*(1+'Summary&amp;Assumptions'!$J$29)^(CQ$46-1))</f>
        <v>0</v>
      </c>
      <c r="CM265" s="588">
        <f>AND(CR$55&gt;0,SUM($E265:CL265)&lt;'Summary&amp;Assumptions'!$G$32*$B265,$D265&gt;='Summary&amp;Assumptions'!$D$17,CR$47&gt;=$D265,CR$47&lt;=EDATE($D265,'Summary&amp;Assumptions'!$G$32))*$B265+AND(CR$56&lt;'Summary&amp;Assumptions'!$J$31,CR$47&gt;=$FO265,CR$47&lt;=$FP265)*(('Summary&amp;Assumptions'!$H$25*$C265)*(1+'Summary&amp;Assumptions'!$J$29)^(CR$46-1))+AND(CR$56&lt;'Summary&amp;Assumptions'!$J$31,CR$47&gt;=$FQ265,CR$47&lt;=$FR265)*(('Summary&amp;Assumptions'!$H$25*$C265)*(1+'Summary&amp;Assumptions'!$J$29)^(CR$46-1))</f>
        <v>0</v>
      </c>
      <c r="CN265" s="588">
        <f>AND(CS$55&gt;0,SUM($E265:CM265)&lt;'Summary&amp;Assumptions'!$G$32*$B265,$D265&gt;='Summary&amp;Assumptions'!$D$17,CS$47&gt;=$D265,CS$47&lt;=EDATE($D265,'Summary&amp;Assumptions'!$G$32))*$B265+AND(CS$56&lt;'Summary&amp;Assumptions'!$J$31,CS$47&gt;=$FO265,CS$47&lt;=$FP265)*(('Summary&amp;Assumptions'!$H$25*$C265)*(1+'Summary&amp;Assumptions'!$J$29)^(CS$46-1))+AND(CS$56&lt;'Summary&amp;Assumptions'!$J$31,CS$47&gt;=$FQ265,CS$47&lt;=$FR265)*(('Summary&amp;Assumptions'!$H$25*$C265)*(1+'Summary&amp;Assumptions'!$J$29)^(CS$46-1))</f>
        <v>0</v>
      </c>
      <c r="CO265" s="588">
        <f>AND(CT$55&gt;0,SUM($E265:CN265)&lt;'Summary&amp;Assumptions'!$G$32*$B265,$D265&gt;='Summary&amp;Assumptions'!$D$17,CT$47&gt;=$D265,CT$47&lt;=EDATE($D265,'Summary&amp;Assumptions'!$G$32))*$B265+AND(CT$56&lt;'Summary&amp;Assumptions'!$J$31,CT$47&gt;=$FO265,CT$47&lt;=$FP265)*(('Summary&amp;Assumptions'!$H$25*$C265)*(1+'Summary&amp;Assumptions'!$J$29)^(CT$46-1))+AND(CT$56&lt;'Summary&amp;Assumptions'!$J$31,CT$47&gt;=$FQ265,CT$47&lt;=$FR265)*(('Summary&amp;Assumptions'!$H$25*$C265)*(1+'Summary&amp;Assumptions'!$J$29)^(CT$46-1))</f>
        <v>0</v>
      </c>
      <c r="CP265" s="588">
        <f>AND(CU$55&gt;0,SUM($E265:CO265)&lt;'Summary&amp;Assumptions'!$G$32*$B265,$D265&gt;='Summary&amp;Assumptions'!$D$17,CU$47&gt;=$D265,CU$47&lt;=EDATE($D265,'Summary&amp;Assumptions'!$G$32))*$B265+AND(CU$56&lt;'Summary&amp;Assumptions'!$J$31,CU$47&gt;=$FO265,CU$47&lt;=$FP265)*(('Summary&amp;Assumptions'!$H$25*$C265)*(1+'Summary&amp;Assumptions'!$J$29)^(CU$46-1))+AND(CU$56&lt;'Summary&amp;Assumptions'!$J$31,CU$47&gt;=$FQ265,CU$47&lt;=$FR265)*(('Summary&amp;Assumptions'!$H$25*$C265)*(1+'Summary&amp;Assumptions'!$J$29)^(CU$46-1))</f>
        <v>0</v>
      </c>
      <c r="CQ265" s="588">
        <f>AND(CV$55&gt;0,SUM($E265:CP265)&lt;'Summary&amp;Assumptions'!$G$32*$B265,$D265&gt;='Summary&amp;Assumptions'!$D$17,CV$47&gt;=$D265,CV$47&lt;=EDATE($D265,'Summary&amp;Assumptions'!$G$32))*$B265+AND(CV$56&lt;'Summary&amp;Assumptions'!$J$31,CV$47&gt;=$FO265,CV$47&lt;=$FP265)*(('Summary&amp;Assumptions'!$H$25*$C265)*(1+'Summary&amp;Assumptions'!$J$29)^(CV$46-1))+AND(CV$56&lt;'Summary&amp;Assumptions'!$J$31,CV$47&gt;=$FQ265,CV$47&lt;=$FR265)*(('Summary&amp;Assumptions'!$H$25*$C265)*(1+'Summary&amp;Assumptions'!$J$29)^(CV$46-1))</f>
        <v>0</v>
      </c>
      <c r="CR265" s="588">
        <f>AND(CW$55&gt;0,SUM($E265:CQ265)&lt;'Summary&amp;Assumptions'!$G$32*$B265,$D265&gt;='Summary&amp;Assumptions'!$D$17,CW$47&gt;=$D265,CW$47&lt;=EDATE($D265,'Summary&amp;Assumptions'!$G$32))*$B265+AND(CW$56&lt;'Summary&amp;Assumptions'!$J$31,CW$47&gt;=$FO265,CW$47&lt;=$FP265)*(('Summary&amp;Assumptions'!$H$25*$C265)*(1+'Summary&amp;Assumptions'!$J$29)^(CW$46-1))+AND(CW$56&lt;'Summary&amp;Assumptions'!$J$31,CW$47&gt;=$FQ265,CW$47&lt;=$FR265)*(('Summary&amp;Assumptions'!$H$25*$C265)*(1+'Summary&amp;Assumptions'!$J$29)^(CW$46-1))</f>
        <v>0</v>
      </c>
      <c r="CS265" s="588">
        <f>AND(CX$55&gt;0,SUM($E265:CR265)&lt;'Summary&amp;Assumptions'!$G$32*$B265,$D265&gt;='Summary&amp;Assumptions'!$D$17,CX$47&gt;=$D265,CX$47&lt;=EDATE($D265,'Summary&amp;Assumptions'!$G$32))*$B265+AND(CX$56&lt;'Summary&amp;Assumptions'!$J$31,CX$47&gt;=$FO265,CX$47&lt;=$FP265)*(('Summary&amp;Assumptions'!$H$25*$C265)*(1+'Summary&amp;Assumptions'!$J$29)^(CX$46-1))+AND(CX$56&lt;'Summary&amp;Assumptions'!$J$31,CX$47&gt;=$FQ265,CX$47&lt;=$FR265)*(('Summary&amp;Assumptions'!$H$25*$C265)*(1+'Summary&amp;Assumptions'!$J$29)^(CX$46-1))</f>
        <v>0</v>
      </c>
      <c r="CT265" s="588">
        <f>AND(CY$55&gt;0,SUM($E265:CS265)&lt;'Summary&amp;Assumptions'!$G$32*$B265,$D265&gt;='Summary&amp;Assumptions'!$D$17,CY$47&gt;=$D265,CY$47&lt;=EDATE($D265,'Summary&amp;Assumptions'!$G$32))*$B265+AND(CY$56&lt;'Summary&amp;Assumptions'!$J$31,CY$47&gt;=$FO265,CY$47&lt;=$FP265)*(('Summary&amp;Assumptions'!$H$25*$C265)*(1+'Summary&amp;Assumptions'!$J$29)^(CY$46-1))+AND(CY$56&lt;'Summary&amp;Assumptions'!$J$31,CY$47&gt;=$FQ265,CY$47&lt;=$FR265)*(('Summary&amp;Assumptions'!$H$25*$C265)*(1+'Summary&amp;Assumptions'!$J$29)^(CY$46-1))</f>
        <v>0</v>
      </c>
      <c r="CU265" s="588">
        <f>AND(CZ$55&gt;0,SUM($E265:CT265)&lt;'Summary&amp;Assumptions'!$G$32*$B265,$D265&gt;='Summary&amp;Assumptions'!$D$17,CZ$47&gt;=$D265,CZ$47&lt;=EDATE($D265,'Summary&amp;Assumptions'!$G$32))*$B265+AND(CZ$56&lt;'Summary&amp;Assumptions'!$J$31,CZ$47&gt;=$FO265,CZ$47&lt;=$FP265)*(('Summary&amp;Assumptions'!$H$25*$C265)*(1+'Summary&amp;Assumptions'!$J$29)^(CZ$46-1))+AND(CZ$56&lt;'Summary&amp;Assumptions'!$J$31,CZ$47&gt;=$FQ265,CZ$47&lt;=$FR265)*(('Summary&amp;Assumptions'!$H$25*$C265)*(1+'Summary&amp;Assumptions'!$J$29)^(CZ$46-1))</f>
        <v>0</v>
      </c>
      <c r="CV265" s="588">
        <f>AND(DA$55&gt;0,SUM($E265:CU265)&lt;'Summary&amp;Assumptions'!$G$32*$B265,$D265&gt;='Summary&amp;Assumptions'!$D$17,DA$47&gt;=$D265,DA$47&lt;=EDATE($D265,'Summary&amp;Assumptions'!$G$32))*$B265+AND(DA$56&lt;'Summary&amp;Assumptions'!$J$31,DA$47&gt;=$FO265,DA$47&lt;=$FP265)*(('Summary&amp;Assumptions'!$H$25*$C265)*(1+'Summary&amp;Assumptions'!$J$29)^(DA$46-1))+AND(DA$56&lt;'Summary&amp;Assumptions'!$J$31,DA$47&gt;=$FQ265,DA$47&lt;=$FR265)*(('Summary&amp;Assumptions'!$H$25*$C265)*(1+'Summary&amp;Assumptions'!$J$29)^(DA$46-1))</f>
        <v>0</v>
      </c>
      <c r="CW265" s="588">
        <f>AND(DB$55&gt;0,SUM($E265:CV265)&lt;'Summary&amp;Assumptions'!$G$32*$B265,$D265&gt;='Summary&amp;Assumptions'!$D$17,DB$47&gt;=$D265,DB$47&lt;=EDATE($D265,'Summary&amp;Assumptions'!$G$32))*$B265+AND(DB$56&lt;'Summary&amp;Assumptions'!$J$31,DB$47&gt;=$FO265,DB$47&lt;=$FP265)*(('Summary&amp;Assumptions'!$H$25*$C265)*(1+'Summary&amp;Assumptions'!$J$29)^(DB$46-1))+AND(DB$56&lt;'Summary&amp;Assumptions'!$J$31,DB$47&gt;=$FQ265,DB$47&lt;=$FR265)*(('Summary&amp;Assumptions'!$H$25*$C265)*(1+'Summary&amp;Assumptions'!$J$29)^(DB$46-1))</f>
        <v>0</v>
      </c>
      <c r="CX265" s="588">
        <f>AND(DC$55&gt;0,SUM($E265:CW265)&lt;'Summary&amp;Assumptions'!$G$32*$B265,$D265&gt;='Summary&amp;Assumptions'!$D$17,DC$47&gt;=$D265,DC$47&lt;=EDATE($D265,'Summary&amp;Assumptions'!$G$32))*$B265+AND(DC$56&lt;'Summary&amp;Assumptions'!$J$31,DC$47&gt;=$FO265,DC$47&lt;=$FP265)*(('Summary&amp;Assumptions'!$H$25*$C265)*(1+'Summary&amp;Assumptions'!$J$29)^(DC$46-1))+AND(DC$56&lt;'Summary&amp;Assumptions'!$J$31,DC$47&gt;=$FQ265,DC$47&lt;=$FR265)*(('Summary&amp;Assumptions'!$H$25*$C265)*(1+'Summary&amp;Assumptions'!$J$29)^(DC$46-1))</f>
        <v>0</v>
      </c>
      <c r="CY265" s="588">
        <f>AND(DD$55&gt;0,SUM($E265:CX265)&lt;'Summary&amp;Assumptions'!$G$32*$B265,$D265&gt;='Summary&amp;Assumptions'!$D$17,DD$47&gt;=$D265,DD$47&lt;=EDATE($D265,'Summary&amp;Assumptions'!$G$32))*$B265+AND(DD$56&lt;'Summary&amp;Assumptions'!$J$31,DD$47&gt;=$FO265,DD$47&lt;=$FP265)*(('Summary&amp;Assumptions'!$H$25*$C265)*(1+'Summary&amp;Assumptions'!$J$29)^(DD$46-1))+AND(DD$56&lt;'Summary&amp;Assumptions'!$J$31,DD$47&gt;=$FQ265,DD$47&lt;=$FR265)*(('Summary&amp;Assumptions'!$H$25*$C265)*(1+'Summary&amp;Assumptions'!$J$29)^(DD$46-1))</f>
        <v>0</v>
      </c>
      <c r="CZ265" s="588">
        <f>AND(DE$55&gt;0,SUM($E265:CY265)&lt;'Summary&amp;Assumptions'!$G$32*$B265,$D265&gt;='Summary&amp;Assumptions'!$D$17,DE$47&gt;=$D265,DE$47&lt;=EDATE($D265,'Summary&amp;Assumptions'!$G$32))*$B265+AND(DE$56&lt;'Summary&amp;Assumptions'!$J$31,DE$47&gt;=$FO265,DE$47&lt;=$FP265)*(('Summary&amp;Assumptions'!$H$25*$C265)*(1+'Summary&amp;Assumptions'!$J$29)^(DE$46-1))+AND(DE$56&lt;'Summary&amp;Assumptions'!$J$31,DE$47&gt;=$FQ265,DE$47&lt;=$FR265)*(('Summary&amp;Assumptions'!$H$25*$C265)*(1+'Summary&amp;Assumptions'!$J$29)^(DE$46-1))</f>
        <v>0</v>
      </c>
      <c r="DA265" s="588">
        <f>AND(DF$55&gt;0,SUM($E265:CZ265)&lt;'Summary&amp;Assumptions'!$G$32*$B265,$D265&gt;='Summary&amp;Assumptions'!$D$17,DF$47&gt;=$D265,DF$47&lt;=EDATE($D265,'Summary&amp;Assumptions'!$G$32))*$B265+AND(DF$56&lt;'Summary&amp;Assumptions'!$J$31,DF$47&gt;=$FO265,DF$47&lt;=$FP265)*(('Summary&amp;Assumptions'!$H$25*$C265)*(1+'Summary&amp;Assumptions'!$J$29)^(DF$46-1))+AND(DF$56&lt;'Summary&amp;Assumptions'!$J$31,DF$47&gt;=$FQ265,DF$47&lt;=$FR265)*(('Summary&amp;Assumptions'!$H$25*$C265)*(1+'Summary&amp;Assumptions'!$J$29)^(DF$46-1))</f>
        <v>0</v>
      </c>
      <c r="DB265" s="588">
        <f>AND(DG$55&gt;0,SUM($E265:DA265)&lt;'Summary&amp;Assumptions'!$G$32*$B265,$D265&gt;='Summary&amp;Assumptions'!$D$17,DG$47&gt;=$D265,DG$47&lt;=EDATE($D265,'Summary&amp;Assumptions'!$G$32))*$B265+AND(DG$56&lt;'Summary&amp;Assumptions'!$J$31,DG$47&gt;=$FO265,DG$47&lt;=$FP265)*(('Summary&amp;Assumptions'!$H$25*$C265)*(1+'Summary&amp;Assumptions'!$J$29)^(DG$46-1))+AND(DG$56&lt;'Summary&amp;Assumptions'!$J$31,DG$47&gt;=$FQ265,DG$47&lt;=$FR265)*(('Summary&amp;Assumptions'!$H$25*$C265)*(1+'Summary&amp;Assumptions'!$J$29)^(DG$46-1))</f>
        <v>0</v>
      </c>
      <c r="DC265" s="588">
        <f>AND(DH$55&gt;0,SUM($E265:DB265)&lt;'Summary&amp;Assumptions'!$G$32*$B265,$D265&gt;='Summary&amp;Assumptions'!$D$17,DH$47&gt;=$D265,DH$47&lt;=EDATE($D265,'Summary&amp;Assumptions'!$G$32))*$B265+AND(DH$56&lt;'Summary&amp;Assumptions'!$J$31,DH$47&gt;=$FO265,DH$47&lt;=$FP265)*(('Summary&amp;Assumptions'!$H$25*$C265)*(1+'Summary&amp;Assumptions'!$J$29)^(DH$46-1))+AND(DH$56&lt;'Summary&amp;Assumptions'!$J$31,DH$47&gt;=$FQ265,DH$47&lt;=$FR265)*(('Summary&amp;Assumptions'!$H$25*$C265)*(1+'Summary&amp;Assumptions'!$J$29)^(DH$46-1))</f>
        <v>0</v>
      </c>
      <c r="DD265" s="588">
        <f>AND(DI$55&gt;0,SUM($E265:DC265)&lt;'Summary&amp;Assumptions'!$G$32*$B265,$D265&gt;='Summary&amp;Assumptions'!$D$17,DI$47&gt;=$D265,DI$47&lt;=EDATE($D265,'Summary&amp;Assumptions'!$G$32))*$B265+AND(DI$56&lt;'Summary&amp;Assumptions'!$J$31,DI$47&gt;=$FO265,DI$47&lt;=$FP265)*(('Summary&amp;Assumptions'!$H$25*$C265)*(1+'Summary&amp;Assumptions'!$J$29)^(DI$46-1))+AND(DI$56&lt;'Summary&amp;Assumptions'!$J$31,DI$47&gt;=$FQ265,DI$47&lt;=$FR265)*(('Summary&amp;Assumptions'!$H$25*$C265)*(1+'Summary&amp;Assumptions'!$J$29)^(DI$46-1))</f>
        <v>0</v>
      </c>
      <c r="DE265" s="588">
        <f>AND(DJ$55&gt;0,SUM($E265:DD265)&lt;'Summary&amp;Assumptions'!$G$32*$B265,$D265&gt;='Summary&amp;Assumptions'!$D$17,DJ$47&gt;=$D265,DJ$47&lt;=EDATE($D265,'Summary&amp;Assumptions'!$G$32))*$B265+AND(DJ$56&lt;'Summary&amp;Assumptions'!$J$31,DJ$47&gt;=$FO265,DJ$47&lt;=$FP265)*(('Summary&amp;Assumptions'!$H$25*$C265)*(1+'Summary&amp;Assumptions'!$J$29)^(DJ$46-1))+AND(DJ$56&lt;'Summary&amp;Assumptions'!$J$31,DJ$47&gt;=$FQ265,DJ$47&lt;=$FR265)*(('Summary&amp;Assumptions'!$H$25*$C265)*(1+'Summary&amp;Assumptions'!$J$29)^(DJ$46-1))</f>
        <v>0</v>
      </c>
      <c r="DF265" s="588">
        <f>AND(DK$55&gt;0,SUM($E265:DE265)&lt;'Summary&amp;Assumptions'!$G$32*$B265,$D265&gt;='Summary&amp;Assumptions'!$D$17,DK$47&gt;=$D265,DK$47&lt;=EDATE($D265,'Summary&amp;Assumptions'!$G$32))*$B265+AND(DK$56&lt;'Summary&amp;Assumptions'!$J$31,DK$47&gt;=$FO265,DK$47&lt;=$FP265)*(('Summary&amp;Assumptions'!$H$25*$C265)*(1+'Summary&amp;Assumptions'!$J$29)^(DK$46-1))+AND(DK$56&lt;'Summary&amp;Assumptions'!$J$31,DK$47&gt;=$FQ265,DK$47&lt;=$FR265)*(('Summary&amp;Assumptions'!$H$25*$C265)*(1+'Summary&amp;Assumptions'!$J$29)^(DK$46-1))</f>
        <v>0</v>
      </c>
      <c r="DG265" s="588">
        <f>AND(DL$55&gt;0,SUM($E265:DF265)&lt;'Summary&amp;Assumptions'!$G$32*$B265,$D265&gt;='Summary&amp;Assumptions'!$D$17,DL$47&gt;=$D265,DL$47&lt;=EDATE($D265,'Summary&amp;Assumptions'!$G$32))*$B265+AND(DL$56&lt;'Summary&amp;Assumptions'!$J$31,DL$47&gt;=$FO265,DL$47&lt;=$FP265)*(('Summary&amp;Assumptions'!$H$25*$C265)*(1+'Summary&amp;Assumptions'!$J$29)^(DL$46-1))+AND(DL$56&lt;'Summary&amp;Assumptions'!$J$31,DL$47&gt;=$FQ265,DL$47&lt;=$FR265)*(('Summary&amp;Assumptions'!$H$25*$C265)*(1+'Summary&amp;Assumptions'!$J$29)^(DL$46-1))</f>
        <v>0</v>
      </c>
      <c r="DH265" s="588">
        <f>AND(DM$55&gt;0,SUM($E265:DG265)&lt;'Summary&amp;Assumptions'!$G$32*$B265,$D265&gt;='Summary&amp;Assumptions'!$D$17,DM$47&gt;=$D265,DM$47&lt;=EDATE($D265,'Summary&amp;Assumptions'!$G$32))*$B265+AND(DM$56&lt;'Summary&amp;Assumptions'!$J$31,DM$47&gt;=$FO265,DM$47&lt;=$FP265)*(('Summary&amp;Assumptions'!$H$25*$C265)*(1+'Summary&amp;Assumptions'!$J$29)^(DM$46-1))+AND(DM$56&lt;'Summary&amp;Assumptions'!$J$31,DM$47&gt;=$FQ265,DM$47&lt;=$FR265)*(('Summary&amp;Assumptions'!$H$25*$C265)*(1+'Summary&amp;Assumptions'!$J$29)^(DM$46-1))</f>
        <v>0</v>
      </c>
      <c r="DI265" s="588">
        <f>AND(DN$55&gt;0,SUM($E265:DH265)&lt;'Summary&amp;Assumptions'!$G$32*$B265,$D265&gt;='Summary&amp;Assumptions'!$D$17,DN$47&gt;=$D265,DN$47&lt;=EDATE($D265,'Summary&amp;Assumptions'!$G$32))*$B265+AND(DN$56&lt;'Summary&amp;Assumptions'!$J$31,DN$47&gt;=$FO265,DN$47&lt;=$FP265)*(('Summary&amp;Assumptions'!$H$25*$C265)*(1+'Summary&amp;Assumptions'!$J$29)^(DN$46-1))+AND(DN$56&lt;'Summary&amp;Assumptions'!$J$31,DN$47&gt;=$FQ265,DN$47&lt;=$FR265)*(('Summary&amp;Assumptions'!$H$25*$C265)*(1+'Summary&amp;Assumptions'!$J$29)^(DN$46-1))</f>
        <v>0</v>
      </c>
      <c r="DJ265" s="588">
        <f>AND(DO$55&gt;0,SUM($E265:DI265)&lt;'Summary&amp;Assumptions'!$G$32*$B265,$D265&gt;='Summary&amp;Assumptions'!$D$17,DO$47&gt;=$D265,DO$47&lt;=EDATE($D265,'Summary&amp;Assumptions'!$G$32))*$B265+AND(DO$56&lt;'Summary&amp;Assumptions'!$J$31,DO$47&gt;=$FO265,DO$47&lt;=$FP265)*(('Summary&amp;Assumptions'!$H$25*$C265)*(1+'Summary&amp;Assumptions'!$J$29)^(DO$46-1))+AND(DO$56&lt;'Summary&amp;Assumptions'!$J$31,DO$47&gt;=$FQ265,DO$47&lt;=$FR265)*(('Summary&amp;Assumptions'!$H$25*$C265)*(1+'Summary&amp;Assumptions'!$J$29)^(DO$46-1))</f>
        <v>0</v>
      </c>
      <c r="DK265" s="588">
        <f>AND(DP$55&gt;0,SUM($E265:DJ265)&lt;'Summary&amp;Assumptions'!$G$32*$B265,$D265&gt;='Summary&amp;Assumptions'!$D$17,DP$47&gt;=$D265,DP$47&lt;=EDATE($D265,'Summary&amp;Assumptions'!$G$32))*$B265+AND(DP$56&lt;'Summary&amp;Assumptions'!$J$31,DP$47&gt;=$FO265,DP$47&lt;=$FP265)*(('Summary&amp;Assumptions'!$H$25*$C265)*(1+'Summary&amp;Assumptions'!$J$29)^(DP$46-1))+AND(DP$56&lt;'Summary&amp;Assumptions'!$J$31,DP$47&gt;=$FQ265,DP$47&lt;=$FR265)*(('Summary&amp;Assumptions'!$H$25*$C265)*(1+'Summary&amp;Assumptions'!$J$29)^(DP$46-1))</f>
        <v>0</v>
      </c>
      <c r="DL265" s="588">
        <f>AND(DQ$55&gt;0,SUM($E265:DK265)&lt;'Summary&amp;Assumptions'!$G$32*$B265,$D265&gt;='Summary&amp;Assumptions'!$D$17,DQ$47&gt;=$D265,DQ$47&lt;=EDATE($D265,'Summary&amp;Assumptions'!$G$32))*$B265+AND(DQ$56&lt;'Summary&amp;Assumptions'!$J$31,DQ$47&gt;=$FO265,DQ$47&lt;=$FP265)*(('Summary&amp;Assumptions'!$H$25*$C265)*(1+'Summary&amp;Assumptions'!$J$29)^(DQ$46-1))+AND(DQ$56&lt;'Summary&amp;Assumptions'!$J$31,DQ$47&gt;=$FQ265,DQ$47&lt;=$FR265)*(('Summary&amp;Assumptions'!$H$25*$C265)*(1+'Summary&amp;Assumptions'!$J$29)^(DQ$46-1))</f>
        <v>0</v>
      </c>
      <c r="DM265" s="588">
        <f>AND(DR$55&gt;0,SUM($E265:DL265)&lt;'Summary&amp;Assumptions'!$G$32*$B265,$D265&gt;='Summary&amp;Assumptions'!$D$17,DR$47&gt;=$D265,DR$47&lt;=EDATE($D265,'Summary&amp;Assumptions'!$G$32))*$B265+AND(DR$56&lt;'Summary&amp;Assumptions'!$J$31,DR$47&gt;=$FO265,DR$47&lt;=$FP265)*(('Summary&amp;Assumptions'!$H$25*$C265)*(1+'Summary&amp;Assumptions'!$J$29)^(DR$46-1))+AND(DR$56&lt;'Summary&amp;Assumptions'!$J$31,DR$47&gt;=$FQ265,DR$47&lt;=$FR265)*(('Summary&amp;Assumptions'!$H$25*$C265)*(1+'Summary&amp;Assumptions'!$J$29)^(DR$46-1))</f>
        <v>0</v>
      </c>
      <c r="DN265" s="588">
        <f>AND(DS$55&gt;0,SUM($E265:DM265)&lt;'Summary&amp;Assumptions'!$G$32*$B265,$D265&gt;='Summary&amp;Assumptions'!$D$17,DS$47&gt;=$D265,DS$47&lt;=EDATE($D265,'Summary&amp;Assumptions'!$G$32))*$B265+AND(DS$56&lt;'Summary&amp;Assumptions'!$J$31,DS$47&gt;=$FO265,DS$47&lt;=$FP265)*(('Summary&amp;Assumptions'!$H$25*$C265)*(1+'Summary&amp;Assumptions'!$J$29)^(DS$46-1))+AND(DS$56&lt;'Summary&amp;Assumptions'!$J$31,DS$47&gt;=$FQ265,DS$47&lt;=$FR265)*(('Summary&amp;Assumptions'!$H$25*$C265)*(1+'Summary&amp;Assumptions'!$J$29)^(DS$46-1))</f>
        <v>0</v>
      </c>
      <c r="DO265" s="588">
        <f>AND(DT$55&gt;0,SUM($E265:DN265)&lt;'Summary&amp;Assumptions'!$G$32*$B265,$D265&gt;='Summary&amp;Assumptions'!$D$17,DT$47&gt;=$D265,DT$47&lt;=EDATE($D265,'Summary&amp;Assumptions'!$G$32))*$B265+AND(DT$56&lt;'Summary&amp;Assumptions'!$J$31,DT$47&gt;=$FO265,DT$47&lt;=$FP265)*(('Summary&amp;Assumptions'!$H$25*$C265)*(1+'Summary&amp;Assumptions'!$J$29)^(DT$46-1))+AND(DT$56&lt;'Summary&amp;Assumptions'!$J$31,DT$47&gt;=$FQ265,DT$47&lt;=$FR265)*(('Summary&amp;Assumptions'!$H$25*$C265)*(1+'Summary&amp;Assumptions'!$J$29)^(DT$46-1))</f>
        <v>0</v>
      </c>
      <c r="DP265" s="588">
        <f>AND(DU$55&gt;0,SUM($E265:DO265)&lt;'Summary&amp;Assumptions'!$G$32*$B265,$D265&gt;='Summary&amp;Assumptions'!$D$17,DU$47&gt;=$D265,DU$47&lt;=EDATE($D265,'Summary&amp;Assumptions'!$G$32))*$B265+AND(DU$56&lt;'Summary&amp;Assumptions'!$J$31,DU$47&gt;=$FO265,DU$47&lt;=$FP265)*(('Summary&amp;Assumptions'!$H$25*$C265)*(1+'Summary&amp;Assumptions'!$J$29)^(DU$46-1))+AND(DU$56&lt;'Summary&amp;Assumptions'!$J$31,DU$47&gt;=$FQ265,DU$47&lt;=$FR265)*(('Summary&amp;Assumptions'!$H$25*$C265)*(1+'Summary&amp;Assumptions'!$J$29)^(DU$46-1))</f>
        <v>0</v>
      </c>
      <c r="DQ265" s="588">
        <f>AND(DV$55&gt;0,SUM($E265:DP265)&lt;'Summary&amp;Assumptions'!$G$32*$B265,$D265&gt;='Summary&amp;Assumptions'!$D$17,DV$47&gt;=$D265,DV$47&lt;=EDATE($D265,'Summary&amp;Assumptions'!$G$32))*$B265+AND(DV$56&lt;'Summary&amp;Assumptions'!$J$31,DV$47&gt;=$FO265,DV$47&lt;=$FP265)*(('Summary&amp;Assumptions'!$H$25*$C265)*(1+'Summary&amp;Assumptions'!$J$29)^(DV$46-1))+AND(DV$56&lt;'Summary&amp;Assumptions'!$J$31,DV$47&gt;=$FQ265,DV$47&lt;=$FR265)*(('Summary&amp;Assumptions'!$H$25*$C265)*(1+'Summary&amp;Assumptions'!$J$29)^(DV$46-1))</f>
        <v>0</v>
      </c>
      <c r="DR265" s="588">
        <f>AND(DW$55&gt;0,SUM($E265:DQ265)&lt;'Summary&amp;Assumptions'!$G$32*$B265,$D265&gt;='Summary&amp;Assumptions'!$D$17,DW$47&gt;=$D265,DW$47&lt;=EDATE($D265,'Summary&amp;Assumptions'!$G$32))*$B265+AND(DW$56&lt;'Summary&amp;Assumptions'!$J$31,DW$47&gt;=$FO265,DW$47&lt;=$FP265)*(('Summary&amp;Assumptions'!$H$25*$C265)*(1+'Summary&amp;Assumptions'!$J$29)^(DW$46-1))+AND(DW$56&lt;'Summary&amp;Assumptions'!$J$31,DW$47&gt;=$FQ265,DW$47&lt;=$FR265)*(('Summary&amp;Assumptions'!$H$25*$C265)*(1+'Summary&amp;Assumptions'!$J$29)^(DW$46-1))</f>
        <v>0</v>
      </c>
      <c r="DS265" s="588">
        <f>AND(DX$55&gt;0,SUM($E265:DR265)&lt;'Summary&amp;Assumptions'!$G$32*$B265,$D265&gt;='Summary&amp;Assumptions'!$D$17,DX$47&gt;=$D265,DX$47&lt;=EDATE($D265,'Summary&amp;Assumptions'!$G$32))*$B265+AND(DX$56&lt;'Summary&amp;Assumptions'!$J$31,DX$47&gt;=$FO265,DX$47&lt;=$FP265)*(('Summary&amp;Assumptions'!$H$25*$C265)*(1+'Summary&amp;Assumptions'!$J$29)^(DX$46-1))+AND(DX$56&lt;'Summary&amp;Assumptions'!$J$31,DX$47&gt;=$FQ265,DX$47&lt;=$FR265)*(('Summary&amp;Assumptions'!$H$25*$C265)*(1+'Summary&amp;Assumptions'!$J$29)^(DX$46-1))</f>
        <v>0</v>
      </c>
      <c r="DT265" s="588">
        <f>AND(DY$55&gt;0,SUM($E265:DS265)&lt;'Summary&amp;Assumptions'!$G$32*$B265,$D265&gt;='Summary&amp;Assumptions'!$D$17,DY$47&gt;=$D265,DY$47&lt;=EDATE($D265,'Summary&amp;Assumptions'!$G$32))*$B265+AND(DY$56&lt;'Summary&amp;Assumptions'!$J$31,DY$47&gt;=$FO265,DY$47&lt;=$FP265)*(('Summary&amp;Assumptions'!$H$25*$C265)*(1+'Summary&amp;Assumptions'!$J$29)^(DY$46-1))+AND(DY$56&lt;'Summary&amp;Assumptions'!$J$31,DY$47&gt;=$FQ265,DY$47&lt;=$FR265)*(('Summary&amp;Assumptions'!$H$25*$C265)*(1+'Summary&amp;Assumptions'!$J$29)^(DY$46-1))</f>
        <v>0</v>
      </c>
      <c r="DU265" s="588">
        <f>AND(DZ$55&gt;0,SUM($E265:DT265)&lt;'Summary&amp;Assumptions'!$G$32*$B265,$D265&gt;='Summary&amp;Assumptions'!$D$17,DZ$47&gt;=$D265,DZ$47&lt;=EDATE($D265,'Summary&amp;Assumptions'!$G$32))*$B265+AND(DZ$56&lt;'Summary&amp;Assumptions'!$J$31,DZ$47&gt;=$FO265,DZ$47&lt;=$FP265)*(('Summary&amp;Assumptions'!$H$25*$C265)*(1+'Summary&amp;Assumptions'!$J$29)^(DZ$46-1))+AND(DZ$56&lt;'Summary&amp;Assumptions'!$J$31,DZ$47&gt;=$FQ265,DZ$47&lt;=$FR265)*(('Summary&amp;Assumptions'!$H$25*$C265)*(1+'Summary&amp;Assumptions'!$J$29)^(DZ$46-1))</f>
        <v>0</v>
      </c>
      <c r="DV265" s="588">
        <f>AND(EA$55&gt;0,SUM($E265:DU265)&lt;'Summary&amp;Assumptions'!$G$32*$B265,$D265&gt;='Summary&amp;Assumptions'!$D$17,EA$47&gt;=$D265,EA$47&lt;=EDATE($D265,'Summary&amp;Assumptions'!$G$32))*$B265+AND(EA$56&lt;'Summary&amp;Assumptions'!$J$31,EA$47&gt;=$FO265,EA$47&lt;=$FP265)*(('Summary&amp;Assumptions'!$H$25*$C265)*(1+'Summary&amp;Assumptions'!$J$29)^(EA$46-1))+AND(EA$56&lt;'Summary&amp;Assumptions'!$J$31,EA$47&gt;=$FQ265,EA$47&lt;=$FR265)*(('Summary&amp;Assumptions'!$H$25*$C265)*(1+'Summary&amp;Assumptions'!$J$29)^(EA$46-1))</f>
        <v>0</v>
      </c>
      <c r="DW265" s="588">
        <f>AND(EB$55&gt;0,SUM($E265:DV265)&lt;'Summary&amp;Assumptions'!$G$32*$B265,$D265&gt;='Summary&amp;Assumptions'!$D$17,EB$47&gt;=$D265,EB$47&lt;=EDATE($D265,'Summary&amp;Assumptions'!$G$32))*$B265+AND(EB$56&lt;'Summary&amp;Assumptions'!$J$31,EB$47&gt;=$FO265,EB$47&lt;=$FP265)*(('Summary&amp;Assumptions'!$H$25*$C265)*(1+'Summary&amp;Assumptions'!$J$29)^(EB$46-1))+AND(EB$56&lt;'Summary&amp;Assumptions'!$J$31,EB$47&gt;=$FQ265,EB$47&lt;=$FR265)*(('Summary&amp;Assumptions'!$H$25*$C265)*(1+'Summary&amp;Assumptions'!$J$29)^(EB$46-1))</f>
        <v>0</v>
      </c>
      <c r="DX265" s="588">
        <f>AND(EC$55&gt;0,SUM($E265:DW265)&lt;'Summary&amp;Assumptions'!$G$32*$B265,$D265&gt;='Summary&amp;Assumptions'!$D$17,EC$47&gt;=$D265,EC$47&lt;=EDATE($D265,'Summary&amp;Assumptions'!$G$32))*$B265+AND(EC$56&lt;'Summary&amp;Assumptions'!$J$31,EC$47&gt;=$FO265,EC$47&lt;=$FP265)*(('Summary&amp;Assumptions'!$H$25*$C265)*(1+'Summary&amp;Assumptions'!$J$29)^(EC$46-1))+AND(EC$56&lt;'Summary&amp;Assumptions'!$J$31,EC$47&gt;=$FQ265,EC$47&lt;=$FR265)*(('Summary&amp;Assumptions'!$H$25*$C265)*(1+'Summary&amp;Assumptions'!$J$29)^(EC$46-1))</f>
        <v>0</v>
      </c>
      <c r="DY265" s="588">
        <f>AND(ED$55&gt;0,SUM($E265:DX265)&lt;'Summary&amp;Assumptions'!$G$32*$B265,$D265&gt;='Summary&amp;Assumptions'!$D$17,ED$47&gt;=$D265,ED$47&lt;=EDATE($D265,'Summary&amp;Assumptions'!$G$32))*$B265+AND(ED$56&lt;'Summary&amp;Assumptions'!$J$31,ED$47&gt;=$FO265,ED$47&lt;=$FP265)*(('Summary&amp;Assumptions'!$H$25*$C265)*(1+'Summary&amp;Assumptions'!$J$29)^(ED$46-1))+AND(ED$56&lt;'Summary&amp;Assumptions'!$J$31,ED$47&gt;=$FQ265,ED$47&lt;=$FR265)*(('Summary&amp;Assumptions'!$H$25*$C265)*(1+'Summary&amp;Assumptions'!$J$29)^(ED$46-1))</f>
        <v>0</v>
      </c>
      <c r="DZ265" s="588">
        <f>AND(EE$55&gt;0,SUM($E265:DY265)&lt;'Summary&amp;Assumptions'!$G$32*$B265,$D265&gt;='Summary&amp;Assumptions'!$D$17,EE$47&gt;=$D265,EE$47&lt;=EDATE($D265,'Summary&amp;Assumptions'!$G$32))*$B265+AND(EE$56&lt;'Summary&amp;Assumptions'!$J$31,EE$47&gt;=$FO265,EE$47&lt;=$FP265)*(('Summary&amp;Assumptions'!$H$25*$C265)*(1+'Summary&amp;Assumptions'!$J$29)^(EE$46-1))+AND(EE$56&lt;'Summary&amp;Assumptions'!$J$31,EE$47&gt;=$FQ265,EE$47&lt;=$FR265)*(('Summary&amp;Assumptions'!$H$25*$C265)*(1+'Summary&amp;Assumptions'!$J$29)^(EE$46-1))</f>
        <v>0</v>
      </c>
      <c r="EA265" s="588">
        <f>AND(EF$55&gt;0,SUM($E265:DZ265)&lt;'Summary&amp;Assumptions'!$G$32*$B265,$D265&gt;='Summary&amp;Assumptions'!$D$17,EF$47&gt;=$D265,EF$47&lt;=EDATE($D265,'Summary&amp;Assumptions'!$G$32))*$B265+AND(EF$56&lt;'Summary&amp;Assumptions'!$J$31,EF$47&gt;=$FO265,EF$47&lt;=$FP265)*(('Summary&amp;Assumptions'!$H$25*$C265)*(1+'Summary&amp;Assumptions'!$J$29)^(EF$46-1))+AND(EF$56&lt;'Summary&amp;Assumptions'!$J$31,EF$47&gt;=$FQ265,EF$47&lt;=$FR265)*(('Summary&amp;Assumptions'!$H$25*$C265)*(1+'Summary&amp;Assumptions'!$J$29)^(EF$46-1))</f>
        <v>0</v>
      </c>
      <c r="EB265" s="588">
        <f>AND(EG$55&gt;0,SUM($E265:EA265)&lt;'Summary&amp;Assumptions'!$G$32*$B265,$D265&gt;='Summary&amp;Assumptions'!$D$17,EG$47&gt;=$D265,EG$47&lt;=EDATE($D265,'Summary&amp;Assumptions'!$G$32))*$B265+AND(EG$56&lt;'Summary&amp;Assumptions'!$J$31,EG$47&gt;=$FO265,EG$47&lt;=$FP265)*(('Summary&amp;Assumptions'!$H$25*$C265)*(1+'Summary&amp;Assumptions'!$J$29)^(EG$46-1))+AND(EG$56&lt;'Summary&amp;Assumptions'!$J$31,EG$47&gt;=$FQ265,EG$47&lt;=$FR265)*(('Summary&amp;Assumptions'!$H$25*$C265)*(1+'Summary&amp;Assumptions'!$J$29)^(EG$46-1))</f>
        <v>0</v>
      </c>
      <c r="EC265" s="588">
        <f>AND(EH$55&gt;0,SUM($E265:EB265)&lt;'Summary&amp;Assumptions'!$G$32*$B265,$D265&gt;='Summary&amp;Assumptions'!$D$17,EH$47&gt;=$D265,EH$47&lt;=EDATE($D265,'Summary&amp;Assumptions'!$G$32))*$B265+AND(EH$56&lt;'Summary&amp;Assumptions'!$J$31,EH$47&gt;=$FO265,EH$47&lt;=$FP265)*(('Summary&amp;Assumptions'!$H$25*$C265)*(1+'Summary&amp;Assumptions'!$J$29)^(EH$46-1))+AND(EH$56&lt;'Summary&amp;Assumptions'!$J$31,EH$47&gt;=$FQ265,EH$47&lt;=$FR265)*(('Summary&amp;Assumptions'!$H$25*$C265)*(1+'Summary&amp;Assumptions'!$J$29)^(EH$46-1))</f>
        <v>0</v>
      </c>
      <c r="ED265" s="588">
        <f>AND(EI$55&gt;0,SUM($E265:EC265)&lt;'Summary&amp;Assumptions'!$G$32*$B265,$D265&gt;='Summary&amp;Assumptions'!$D$17,EI$47&gt;=$D265,EI$47&lt;=EDATE($D265,'Summary&amp;Assumptions'!$G$32))*$B265+AND(EI$56&lt;'Summary&amp;Assumptions'!$J$31,EI$47&gt;=$FO265,EI$47&lt;=$FP265)*(('Summary&amp;Assumptions'!$H$25*$C265)*(1+'Summary&amp;Assumptions'!$J$29)^(EI$46-1))+AND(EI$56&lt;'Summary&amp;Assumptions'!$J$31,EI$47&gt;=$FQ265,EI$47&lt;=$FR265)*(('Summary&amp;Assumptions'!$H$25*$C265)*(1+'Summary&amp;Assumptions'!$J$29)^(EI$46-1))</f>
        <v>0</v>
      </c>
      <c r="EE265" s="588">
        <f>AND(EJ$55&gt;0,SUM($E265:ED265)&lt;'Summary&amp;Assumptions'!$G$32*$B265,$D265&gt;='Summary&amp;Assumptions'!$D$17,EJ$47&gt;=$D265,EJ$47&lt;=EDATE($D265,'Summary&amp;Assumptions'!$G$32))*$B265+AND(EJ$56&lt;'Summary&amp;Assumptions'!$J$31,EJ$47&gt;=$FO265,EJ$47&lt;=$FP265)*(('Summary&amp;Assumptions'!$H$25*$C265)*(1+'Summary&amp;Assumptions'!$J$29)^(EJ$46-1))+AND(EJ$56&lt;'Summary&amp;Assumptions'!$J$31,EJ$47&gt;=$FQ265,EJ$47&lt;=$FR265)*(('Summary&amp;Assumptions'!$H$25*$C265)*(1+'Summary&amp;Assumptions'!$J$29)^(EJ$46-1))</f>
        <v>0</v>
      </c>
      <c r="EF265" s="588">
        <f>AND(EK$55&gt;0,SUM($E265:EE265)&lt;'Summary&amp;Assumptions'!$G$32*$B265,$D265&gt;='Summary&amp;Assumptions'!$D$17,EK$47&gt;=$D265,EK$47&lt;=EDATE($D265,'Summary&amp;Assumptions'!$G$32))*$B265+AND(EK$56&lt;'Summary&amp;Assumptions'!$J$31,EK$47&gt;=$FO265,EK$47&lt;=$FP265)*(('Summary&amp;Assumptions'!$H$25*$C265)*(1+'Summary&amp;Assumptions'!$J$29)^(EK$46-1))+AND(EK$56&lt;'Summary&amp;Assumptions'!$J$31,EK$47&gt;=$FQ265,EK$47&lt;=$FR265)*(('Summary&amp;Assumptions'!$H$25*$C265)*(1+'Summary&amp;Assumptions'!$J$29)^(EK$46-1))</f>
        <v>0</v>
      </c>
      <c r="EG265" s="588">
        <f>AND(EL$55&gt;0,SUM($E265:EF265)&lt;'Summary&amp;Assumptions'!$G$32*$B265,$D265&gt;='Summary&amp;Assumptions'!$D$17,EL$47&gt;=$D265,EL$47&lt;=EDATE($D265,'Summary&amp;Assumptions'!$G$32))*$B265+AND(EL$56&lt;'Summary&amp;Assumptions'!$J$31,EL$47&gt;=$FO265,EL$47&lt;=$FP265)*(('Summary&amp;Assumptions'!$H$25*$C265)*(1+'Summary&amp;Assumptions'!$J$29)^(EL$46-1))+AND(EL$56&lt;'Summary&amp;Assumptions'!$J$31,EL$47&gt;=$FQ265,EL$47&lt;=$FR265)*(('Summary&amp;Assumptions'!$H$25*$C265)*(1+'Summary&amp;Assumptions'!$J$29)^(EL$46-1))</f>
        <v>0</v>
      </c>
      <c r="EH265" s="588">
        <f>AND(EM$55&gt;0,SUM($E265:EG265)&lt;'Summary&amp;Assumptions'!$G$32*$B265,$D265&gt;='Summary&amp;Assumptions'!$D$17,EM$47&gt;=$D265,EM$47&lt;=EDATE($D265,'Summary&amp;Assumptions'!$G$32))*$B265+AND(EM$56&lt;'Summary&amp;Assumptions'!$J$31,EM$47&gt;=$FO265,EM$47&lt;=$FP265)*(('Summary&amp;Assumptions'!$H$25*$C265)*(1+'Summary&amp;Assumptions'!$J$29)^(EM$46-1))+AND(EM$56&lt;'Summary&amp;Assumptions'!$J$31,EM$47&gt;=$FQ265,EM$47&lt;=$FR265)*(('Summary&amp;Assumptions'!$H$25*$C265)*(1+'Summary&amp;Assumptions'!$J$29)^(EM$46-1))</f>
        <v>0</v>
      </c>
      <c r="EI265" s="588">
        <f>AND(EN$55&gt;0,SUM($E265:EH265)&lt;'Summary&amp;Assumptions'!$G$32*$B265,$D265&gt;='Summary&amp;Assumptions'!$D$17,EN$47&gt;=$D265,EN$47&lt;=EDATE($D265,'Summary&amp;Assumptions'!$G$32))*$B265+AND(EN$56&lt;'Summary&amp;Assumptions'!$J$31,EN$47&gt;=$FO265,EN$47&lt;=$FP265)*(('Summary&amp;Assumptions'!$H$25*$C265)*(1+'Summary&amp;Assumptions'!$J$29)^(EN$46-1))+AND(EN$56&lt;'Summary&amp;Assumptions'!$J$31,EN$47&gt;=$FQ265,EN$47&lt;=$FR265)*(('Summary&amp;Assumptions'!$H$25*$C265)*(1+'Summary&amp;Assumptions'!$J$29)^(EN$46-1))</f>
        <v>0</v>
      </c>
      <c r="EJ265" s="588">
        <f>AND(EO$55&gt;0,SUM($E265:EI265)&lt;'Summary&amp;Assumptions'!$G$32*$B265,$D265&gt;='Summary&amp;Assumptions'!$D$17,EO$47&gt;=$D265,EO$47&lt;=EDATE($D265,'Summary&amp;Assumptions'!$G$32))*$B265+AND(EO$56&lt;'Summary&amp;Assumptions'!$J$31,EO$47&gt;=$FO265,EO$47&lt;=$FP265)*(('Summary&amp;Assumptions'!$H$25*$C265)*(1+'Summary&amp;Assumptions'!$J$29)^(EO$46-1))+AND(EO$56&lt;'Summary&amp;Assumptions'!$J$31,EO$47&gt;=$FQ265,EO$47&lt;=$FR265)*(('Summary&amp;Assumptions'!$H$25*$C265)*(1+'Summary&amp;Assumptions'!$J$29)^(EO$46-1))</f>
        <v>0</v>
      </c>
      <c r="EK265" s="588">
        <f>AND(EP$55&gt;0,SUM($E265:EJ265)&lt;'Summary&amp;Assumptions'!$G$32*$B265,$D265&gt;='Summary&amp;Assumptions'!$D$17,EP$47&gt;=$D265,EP$47&lt;=EDATE($D265,'Summary&amp;Assumptions'!$G$32))*$B265+AND(EP$56&lt;'Summary&amp;Assumptions'!$J$31,EP$47&gt;=$FO265,EP$47&lt;=$FP265)*(('Summary&amp;Assumptions'!$H$25*$C265)*(1+'Summary&amp;Assumptions'!$J$29)^(EP$46-1))+AND(EP$56&lt;'Summary&amp;Assumptions'!$J$31,EP$47&gt;=$FQ265,EP$47&lt;=$FR265)*(('Summary&amp;Assumptions'!$H$25*$C265)*(1+'Summary&amp;Assumptions'!$J$29)^(EP$46-1))</f>
        <v>0</v>
      </c>
      <c r="EL265" s="588">
        <f>AND(EQ$55&gt;0,SUM($E265:EK265)&lt;'Summary&amp;Assumptions'!$G$32*$B265,$D265&gt;='Summary&amp;Assumptions'!$D$17,EQ$47&gt;=$D265,EQ$47&lt;=EDATE($D265,'Summary&amp;Assumptions'!$G$32))*$B265+AND(EQ$56&lt;'Summary&amp;Assumptions'!$J$31,EQ$47&gt;=$FO265,EQ$47&lt;=$FP265)*(('Summary&amp;Assumptions'!$H$25*$C265)*(1+'Summary&amp;Assumptions'!$J$29)^(EQ$46-1))+AND(EQ$56&lt;'Summary&amp;Assumptions'!$J$31,EQ$47&gt;=$FQ265,EQ$47&lt;=$FR265)*(('Summary&amp;Assumptions'!$H$25*$C265)*(1+'Summary&amp;Assumptions'!$J$29)^(EQ$46-1))</f>
        <v>0</v>
      </c>
      <c r="EM265" s="588">
        <f>AND(ER$55&gt;0,SUM($E265:EL265)&lt;'Summary&amp;Assumptions'!$G$32*$B265,$D265&gt;='Summary&amp;Assumptions'!$D$17,ER$47&gt;=$D265,ER$47&lt;=EDATE($D265,'Summary&amp;Assumptions'!$G$32))*$B265+AND(ER$56&lt;'Summary&amp;Assumptions'!$J$31,ER$47&gt;=$FO265,ER$47&lt;=$FP265)*(('Summary&amp;Assumptions'!$H$25*$C265)*(1+'Summary&amp;Assumptions'!$J$29)^(ER$46-1))+AND(ER$56&lt;'Summary&amp;Assumptions'!$J$31,ER$47&gt;=$FQ265,ER$47&lt;=$FR265)*(('Summary&amp;Assumptions'!$H$25*$C265)*(1+'Summary&amp;Assumptions'!$J$29)^(ER$46-1))</f>
        <v>0</v>
      </c>
      <c r="EN265" s="588">
        <f>AND(ES$55&gt;0,SUM($E265:EM265)&lt;'Summary&amp;Assumptions'!$G$32*$B265,$D265&gt;='Summary&amp;Assumptions'!$D$17,ES$47&gt;=$D265,ES$47&lt;=EDATE($D265,'Summary&amp;Assumptions'!$G$32))*$B265+AND(ES$56&lt;'Summary&amp;Assumptions'!$J$31,ES$47&gt;=$FO265,ES$47&lt;=$FP265)*(('Summary&amp;Assumptions'!$H$25*$C265)*(1+'Summary&amp;Assumptions'!$J$29)^(ES$46-1))+AND(ES$56&lt;'Summary&amp;Assumptions'!$J$31,ES$47&gt;=$FQ265,ES$47&lt;=$FR265)*(('Summary&amp;Assumptions'!$H$25*$C265)*(1+'Summary&amp;Assumptions'!$J$29)^(ES$46-1))</f>
        <v>0</v>
      </c>
      <c r="EO265" s="588">
        <f>AND(ET$55&gt;0,SUM($E265:EN265)&lt;'Summary&amp;Assumptions'!$G$32*$B265,$D265&gt;='Summary&amp;Assumptions'!$D$17,ET$47&gt;=$D265,ET$47&lt;=EDATE($D265,'Summary&amp;Assumptions'!$G$32))*$B265+AND(ET$56&lt;'Summary&amp;Assumptions'!$J$31,ET$47&gt;=$FO265,ET$47&lt;=$FP265)*(('Summary&amp;Assumptions'!$H$25*$C265)*(1+'Summary&amp;Assumptions'!$J$29)^(ET$46-1))+AND(ET$56&lt;'Summary&amp;Assumptions'!$J$31,ET$47&gt;=$FQ265,ET$47&lt;=$FR265)*(('Summary&amp;Assumptions'!$H$25*$C265)*(1+'Summary&amp;Assumptions'!$J$29)^(ET$46-1))</f>
        <v>0</v>
      </c>
      <c r="EP265" s="588">
        <f>AND(EU$55&gt;0,SUM($E265:EO265)&lt;'Summary&amp;Assumptions'!$G$32*$B265,$D265&gt;='Summary&amp;Assumptions'!$D$17,EU$47&gt;=$D265,EU$47&lt;=EDATE($D265,'Summary&amp;Assumptions'!$G$32))*$B265+AND(EU$56&lt;'Summary&amp;Assumptions'!$J$31,EU$47&gt;=$FO265,EU$47&lt;=$FP265)*(('Summary&amp;Assumptions'!$H$25*$C265)*(1+'Summary&amp;Assumptions'!$J$29)^(EU$46-1))+AND(EU$56&lt;'Summary&amp;Assumptions'!$J$31,EU$47&gt;=$FQ265,EU$47&lt;=$FR265)*(('Summary&amp;Assumptions'!$H$25*$C265)*(1+'Summary&amp;Assumptions'!$J$29)^(EU$46-1))</f>
        <v>0</v>
      </c>
      <c r="EQ265" s="588">
        <f>AND(EV$55&gt;0,SUM($E265:EP265)&lt;'Summary&amp;Assumptions'!$G$32*$B265,$D265&gt;='Summary&amp;Assumptions'!$D$17,EV$47&gt;=$D265,EV$47&lt;=EDATE($D265,'Summary&amp;Assumptions'!$G$32))*$B265+AND(EV$56&lt;'Summary&amp;Assumptions'!$J$31,EV$47&gt;=$FO265,EV$47&lt;=$FP265)*(('Summary&amp;Assumptions'!$H$25*$C265)*(1+'Summary&amp;Assumptions'!$J$29)^(EV$46-1))+AND(EV$56&lt;'Summary&amp;Assumptions'!$J$31,EV$47&gt;=$FQ265,EV$47&lt;=$FR265)*(('Summary&amp;Assumptions'!$H$25*$C265)*(1+'Summary&amp;Assumptions'!$J$29)^(EV$46-1))</f>
        <v>0</v>
      </c>
      <c r="ER265" s="588">
        <f>AND(EW$55&gt;0,SUM($E265:EQ265)&lt;'Summary&amp;Assumptions'!$G$32*$B265,$D265&gt;='Summary&amp;Assumptions'!$D$17,EW$47&gt;=$D265,EW$47&lt;=EDATE($D265,'Summary&amp;Assumptions'!$G$32))*$B265+AND(EW$56&lt;'Summary&amp;Assumptions'!$J$31,EW$47&gt;=$FO265,EW$47&lt;=$FP265)*(('Summary&amp;Assumptions'!$H$25*$C265)*(1+'Summary&amp;Assumptions'!$J$29)^(EW$46-1))+AND(EW$56&lt;'Summary&amp;Assumptions'!$J$31,EW$47&gt;=$FQ265,EW$47&lt;=$FR265)*(('Summary&amp;Assumptions'!$H$25*$C265)*(1+'Summary&amp;Assumptions'!$J$29)^(EW$46-1))</f>
        <v>0</v>
      </c>
      <c r="ES265" s="588">
        <f>AND(EX$55&gt;0,SUM($E265:ER265)&lt;'Summary&amp;Assumptions'!$G$32*$B265,$D265&gt;='Summary&amp;Assumptions'!$D$17,EX$47&gt;=$D265,EX$47&lt;=EDATE($D265,'Summary&amp;Assumptions'!$G$32))*$B265+AND(EX$56&lt;'Summary&amp;Assumptions'!$J$31,EX$47&gt;=$FO265,EX$47&lt;=$FP265)*(('Summary&amp;Assumptions'!$H$25*$C265)*(1+'Summary&amp;Assumptions'!$J$29)^(EX$46-1))+AND(EX$56&lt;'Summary&amp;Assumptions'!$J$31,EX$47&gt;=$FQ265,EX$47&lt;=$FR265)*(('Summary&amp;Assumptions'!$H$25*$C265)*(1+'Summary&amp;Assumptions'!$J$29)^(EX$46-1))</f>
        <v>0</v>
      </c>
      <c r="ET265" s="588">
        <f>AND(EY$55&gt;0,SUM($E265:ES265)&lt;'Summary&amp;Assumptions'!$G$32*$B265,$D265&gt;='Summary&amp;Assumptions'!$D$17,EY$47&gt;=$D265,EY$47&lt;=EDATE($D265,'Summary&amp;Assumptions'!$G$32))*$B265+AND(EY$56&lt;'Summary&amp;Assumptions'!$J$31,EY$47&gt;=$FO265,EY$47&lt;=$FP265)*(('Summary&amp;Assumptions'!$H$25*$C265)*(1+'Summary&amp;Assumptions'!$J$29)^(EY$46-1))+AND(EY$56&lt;'Summary&amp;Assumptions'!$J$31,EY$47&gt;=$FQ265,EY$47&lt;=$FR265)*(('Summary&amp;Assumptions'!$H$25*$C265)*(1+'Summary&amp;Assumptions'!$J$29)^(EY$46-1))</f>
        <v>0</v>
      </c>
      <c r="EU265" s="588">
        <f>AND(EZ$55&gt;0,SUM($E265:ET265)&lt;'Summary&amp;Assumptions'!$G$32*$B265,$D265&gt;='Summary&amp;Assumptions'!$D$17,EZ$47&gt;=$D265,EZ$47&lt;=EDATE($D265,'Summary&amp;Assumptions'!$G$32))*$B265+AND(EZ$56&lt;'Summary&amp;Assumptions'!$J$31,EZ$47&gt;=$FO265,EZ$47&lt;=$FP265)*(('Summary&amp;Assumptions'!$H$25*$C265)*(1+'Summary&amp;Assumptions'!$J$29)^(EZ$46-1))+AND(EZ$56&lt;'Summary&amp;Assumptions'!$J$31,EZ$47&gt;=$FQ265,EZ$47&lt;=$FR265)*(('Summary&amp;Assumptions'!$H$25*$C265)*(1+'Summary&amp;Assumptions'!$J$29)^(EZ$46-1))</f>
        <v>0</v>
      </c>
      <c r="EV265" s="588">
        <f>AND(FA$55&gt;0,SUM($E265:EU265)&lt;'Summary&amp;Assumptions'!$G$32*$B265,$D265&gt;='Summary&amp;Assumptions'!$D$17,FA$47&gt;=$D265,FA$47&lt;=EDATE($D265,'Summary&amp;Assumptions'!$G$32))*$B265+AND(FA$56&lt;'Summary&amp;Assumptions'!$J$31,FA$47&gt;=$FO265,FA$47&lt;=$FP265)*(('Summary&amp;Assumptions'!$H$25*$C265)*(1+'Summary&amp;Assumptions'!$J$29)^(FA$46-1))+AND(FA$56&lt;'Summary&amp;Assumptions'!$J$31,FA$47&gt;=$FQ265,FA$47&lt;=$FR265)*(('Summary&amp;Assumptions'!$H$25*$C265)*(1+'Summary&amp;Assumptions'!$J$29)^(FA$46-1))</f>
        <v>0</v>
      </c>
      <c r="EW265" s="588">
        <f>AND(FB$55&gt;0,SUM($E265:EV265)&lt;'Summary&amp;Assumptions'!$G$32*$B265,$D265&gt;='Summary&amp;Assumptions'!$D$17,FB$47&gt;=$D265,FB$47&lt;=EDATE($D265,'Summary&amp;Assumptions'!$G$32))*$B265+AND(FB$56&lt;'Summary&amp;Assumptions'!$J$31,FB$47&gt;=$FO265,FB$47&lt;=$FP265)*(('Summary&amp;Assumptions'!$H$25*$C265)*(1+'Summary&amp;Assumptions'!$J$29)^(FB$46-1))+AND(FB$56&lt;'Summary&amp;Assumptions'!$J$31,FB$47&gt;=$FQ265,FB$47&lt;=$FR265)*(('Summary&amp;Assumptions'!$H$25*$C265)*(1+'Summary&amp;Assumptions'!$J$29)^(FB$46-1))</f>
        <v>0</v>
      </c>
      <c r="EX265" s="588">
        <f>AND(FC$55&gt;0,SUM($E265:EW265)&lt;'Summary&amp;Assumptions'!$G$32*$B265,$D265&gt;='Summary&amp;Assumptions'!$D$17,FC$47&gt;=$D265,FC$47&lt;=EDATE($D265,'Summary&amp;Assumptions'!$G$32))*$B265+AND(FC$56&lt;'Summary&amp;Assumptions'!$J$31,FC$47&gt;=$FO265,FC$47&lt;=$FP265)*(('Summary&amp;Assumptions'!$H$25*$C265)*(1+'Summary&amp;Assumptions'!$J$29)^(FC$46-1))+AND(FC$56&lt;'Summary&amp;Assumptions'!$J$31,FC$47&gt;=$FQ265,FC$47&lt;=$FR265)*(('Summary&amp;Assumptions'!$H$25*$C265)*(1+'Summary&amp;Assumptions'!$J$29)^(FC$46-1))</f>
        <v>0</v>
      </c>
      <c r="EY265" s="588">
        <f>AND(FD$55&gt;0,SUM($E265:EX265)&lt;'Summary&amp;Assumptions'!$G$32*$B265,$D265&gt;='Summary&amp;Assumptions'!$D$17,FD$47&gt;=$D265,FD$47&lt;=EDATE($D265,'Summary&amp;Assumptions'!$G$32))*$B265+AND(FD$56&lt;'Summary&amp;Assumptions'!$J$31,FD$47&gt;=$FO265,FD$47&lt;=$FP265)*(('Summary&amp;Assumptions'!$H$25*$C265)*(1+'Summary&amp;Assumptions'!$J$29)^(FD$46-1))+AND(FD$56&lt;'Summary&amp;Assumptions'!$J$31,FD$47&gt;=$FQ265,FD$47&lt;=$FR265)*(('Summary&amp;Assumptions'!$H$25*$C265)*(1+'Summary&amp;Assumptions'!$J$29)^(FD$46-1))</f>
        <v>0</v>
      </c>
      <c r="EZ265" s="588">
        <f>AND(FE$55&gt;0,SUM($E265:EY265)&lt;'Summary&amp;Assumptions'!$G$32*$B265,$D265&gt;='Summary&amp;Assumptions'!$D$17,FE$47&gt;=$D265,FE$47&lt;=EDATE($D265,'Summary&amp;Assumptions'!$G$32))*$B265+AND(FE$56&lt;'Summary&amp;Assumptions'!$J$31,FE$47&gt;=$FO265,FE$47&lt;=$FP265)*(('Summary&amp;Assumptions'!$H$25*$C265)*(1+'Summary&amp;Assumptions'!$J$29)^(FE$46-1))+AND(FE$56&lt;'Summary&amp;Assumptions'!$J$31,FE$47&gt;=$FQ265,FE$47&lt;=$FR265)*(('Summary&amp;Assumptions'!$H$25*$C265)*(1+'Summary&amp;Assumptions'!$J$29)^(FE$46-1))</f>
        <v>0</v>
      </c>
      <c r="FA265" s="588">
        <f>AND(FF$55&gt;0,SUM($E265:EZ265)&lt;'Summary&amp;Assumptions'!$G$32*$B265,$D265&gt;='Summary&amp;Assumptions'!$D$17,FF$47&gt;=$D265,FF$47&lt;=EDATE($D265,'Summary&amp;Assumptions'!$G$32))*$B265+AND(FF$56&lt;'Summary&amp;Assumptions'!$J$31,FF$47&gt;=$FO265,FF$47&lt;=$FP265)*(('Summary&amp;Assumptions'!$H$25*$C265)*(1+'Summary&amp;Assumptions'!$J$29)^(FF$46-1))+AND(FF$56&lt;'Summary&amp;Assumptions'!$J$31,FF$47&gt;=$FQ265,FF$47&lt;=$FR265)*(('Summary&amp;Assumptions'!$H$25*$C265)*(1+'Summary&amp;Assumptions'!$J$29)^(FF$46-1))</f>
        <v>0</v>
      </c>
      <c r="FB265" s="588">
        <f>AND(FG$55&gt;0,SUM($E265:FA265)&lt;'Summary&amp;Assumptions'!$G$32*$B265,$D265&gt;='Summary&amp;Assumptions'!$D$17,FG$47&gt;=$D265,FG$47&lt;=EDATE($D265,'Summary&amp;Assumptions'!$G$32))*$B265+AND(FG$56&lt;'Summary&amp;Assumptions'!$J$31,FG$47&gt;=$FO265,FG$47&lt;=$FP265)*(('Summary&amp;Assumptions'!$H$25*$C265)*(1+'Summary&amp;Assumptions'!$J$29)^(FG$46-1))+AND(FG$56&lt;'Summary&amp;Assumptions'!$J$31,FG$47&gt;=$FQ265,FG$47&lt;=$FR265)*(('Summary&amp;Assumptions'!$H$25*$C265)*(1+'Summary&amp;Assumptions'!$J$29)^(FG$46-1))</f>
        <v>0</v>
      </c>
      <c r="FC265" s="588">
        <f>AND(FH$55&gt;0,SUM($E265:FB265)&lt;'Summary&amp;Assumptions'!$G$32*$B265,$D265&gt;='Summary&amp;Assumptions'!$D$17,FH$47&gt;=$D265,FH$47&lt;=EDATE($D265,'Summary&amp;Assumptions'!$G$32))*$B265+AND(FH$56&lt;'Summary&amp;Assumptions'!$J$31,FH$47&gt;=$FO265,FH$47&lt;=$FP265)*(('Summary&amp;Assumptions'!$H$25*$C265)*(1+'Summary&amp;Assumptions'!$J$29)^(FH$46-1))+AND(FH$56&lt;'Summary&amp;Assumptions'!$J$31,FH$47&gt;=$FQ265,FH$47&lt;=$FR265)*(('Summary&amp;Assumptions'!$H$25*$C265)*(1+'Summary&amp;Assumptions'!$J$29)^(FH$46-1))</f>
        <v>0</v>
      </c>
      <c r="FD265" s="588">
        <f>AND(FI$55&gt;0,SUM($E265:FC265)&lt;'Summary&amp;Assumptions'!$G$32*$B265,$D265&gt;='Summary&amp;Assumptions'!$D$17,FI$47&gt;=$D265,FI$47&lt;=EDATE($D265,'Summary&amp;Assumptions'!$G$32))*$B265+AND(FI$56&lt;'Summary&amp;Assumptions'!$J$31,FI$47&gt;=$FO265,FI$47&lt;=$FP265)*(('Summary&amp;Assumptions'!$H$25*$C265)*(1+'Summary&amp;Assumptions'!$J$29)^(FI$46-1))+AND(FI$56&lt;'Summary&amp;Assumptions'!$J$31,FI$47&gt;=$FQ265,FI$47&lt;=$FR265)*(('Summary&amp;Assumptions'!$H$25*$C265)*(1+'Summary&amp;Assumptions'!$J$29)^(FI$46-1))</f>
        <v>0</v>
      </c>
      <c r="FE265" s="588">
        <f>AND(FJ$55&gt;0,SUM($E265:FD265)&lt;'Summary&amp;Assumptions'!$G$32*$B265,$D265&gt;='Summary&amp;Assumptions'!$D$17,FJ$47&gt;=$D265,FJ$47&lt;=EDATE($D265,'Summary&amp;Assumptions'!$G$32))*$B265+AND(FJ$56&lt;'Summary&amp;Assumptions'!$J$31,FJ$47&gt;=$FO265,FJ$47&lt;=$FP265)*(('Summary&amp;Assumptions'!$H$25*$C265)*(1+'Summary&amp;Assumptions'!$J$29)^(FJ$46-1))+AND(FJ$56&lt;'Summary&amp;Assumptions'!$J$31,FJ$47&gt;=$FQ265,FJ$47&lt;=$FR265)*(('Summary&amp;Assumptions'!$H$25*$C265)*(1+'Summary&amp;Assumptions'!$J$29)^(FJ$46-1))</f>
        <v>0</v>
      </c>
      <c r="FF265" s="588">
        <f>AND(FK$55&gt;0,SUM($E265:FE265)&lt;'Summary&amp;Assumptions'!$G$32*$B265,$D265&gt;='Summary&amp;Assumptions'!$D$17,FK$47&gt;=$D265,FK$47&lt;=EDATE($D265,'Summary&amp;Assumptions'!$G$32))*$B265+AND(FK$56&lt;'Summary&amp;Assumptions'!$J$31,FK$47&gt;=$FO265,FK$47&lt;=$FP265)*(('Summary&amp;Assumptions'!$H$25*$C265)*(1+'Summary&amp;Assumptions'!$J$29)^(FK$46-1))+AND(FK$56&lt;'Summary&amp;Assumptions'!$J$31,FK$47&gt;=$FQ265,FK$47&lt;=$FR265)*(('Summary&amp;Assumptions'!$H$25*$C265)*(1+'Summary&amp;Assumptions'!$J$29)^(FK$46-1))</f>
        <v>0</v>
      </c>
      <c r="FG265" s="588">
        <f>AND(FL$55&gt;0,SUM($E265:FF265)&lt;'Summary&amp;Assumptions'!$G$32*$B265,$D265&gt;='Summary&amp;Assumptions'!$D$17,FL$47&gt;=$D265,FL$47&lt;=EDATE($D265,'Summary&amp;Assumptions'!$G$32))*$B265+AND(FL$56&lt;'Summary&amp;Assumptions'!$J$31,FL$47&gt;=$FO265,FL$47&lt;=$FP265)*(('Summary&amp;Assumptions'!$H$25*$C265)*(1+'Summary&amp;Assumptions'!$J$29)^(FL$46-1))+AND(FL$56&lt;'Summary&amp;Assumptions'!$J$31,FL$47&gt;=$FQ265,FL$47&lt;=$FR265)*(('Summary&amp;Assumptions'!$H$25*$C265)*(1+'Summary&amp;Assumptions'!$J$29)^(FL$46-1))</f>
        <v>0</v>
      </c>
      <c r="FH265" s="588">
        <f>AND(FM$55&gt;0,SUM($E265:FG265)&lt;'Summary&amp;Assumptions'!$G$32*$B265,$D265&gt;='Summary&amp;Assumptions'!$D$17,FM$47&gt;=$D265,FM$47&lt;=EDATE($D265,'Summary&amp;Assumptions'!$G$32))*$B265+AND(FM$56&lt;'Summary&amp;Assumptions'!$J$31,FM$47&gt;=$FO265,FM$47&lt;=$FP265)*(('Summary&amp;Assumptions'!$H$25*$C265)*(1+'Summary&amp;Assumptions'!$J$29)^(FM$46-1))+AND(FM$56&lt;'Summary&amp;Assumptions'!$J$31,FM$47&gt;=$FQ265,FM$47&lt;=$FR265)*(('Summary&amp;Assumptions'!$H$25*$C265)*(1+'Summary&amp;Assumptions'!$J$29)^(FM$46-1))</f>
        <v>0</v>
      </c>
      <c r="FI265" s="588">
        <f>AND(FN$55&gt;0,SUM($E265:FH265)&lt;'Summary&amp;Assumptions'!$G$32*$B265,$D265&gt;='Summary&amp;Assumptions'!$D$17,FN$47&gt;=$D265,FN$47&lt;=EDATE($D265,'Summary&amp;Assumptions'!$G$32))*$B265+AND(FN$56&lt;'Summary&amp;Assumptions'!$J$31,FN$47&gt;=$FO265,FN$47&lt;=$FP265)*(('Summary&amp;Assumptions'!$H$25*$C265)*(1+'Summary&amp;Assumptions'!$J$29)^(FN$46-1))+AND(FN$56&lt;'Summary&amp;Assumptions'!$J$31,FN$47&gt;=$FQ265,FN$47&lt;=$FR265)*(('Summary&amp;Assumptions'!$H$25*$C265)*(1+'Summary&amp;Assumptions'!$J$29)^(FN$46-1))</f>
        <v>0</v>
      </c>
      <c r="FJ265" s="588">
        <f>AND(FO$55&gt;0,SUM($E265:FI265)&lt;'Summary&amp;Assumptions'!$G$32*$B265,$D265&gt;='Summary&amp;Assumptions'!$D$17,FO$47&gt;=$D265,FO$47&lt;=EDATE($D265,'Summary&amp;Assumptions'!$G$32))*$B265+AND(FO$56&lt;'Summary&amp;Assumptions'!$J$31,FO$47&gt;=$FO265,FO$47&lt;=$FP265)*(('Summary&amp;Assumptions'!$H$25*$C265)*(1+'Summary&amp;Assumptions'!$J$29)^(FO$46-1))+AND(FO$56&lt;'Summary&amp;Assumptions'!$J$31,FO$47&gt;=$FQ265,FO$47&lt;=$FR265)*(('Summary&amp;Assumptions'!$H$25*$C265)*(1+'Summary&amp;Assumptions'!$J$29)^(FO$46-1))</f>
        <v>0</v>
      </c>
      <c r="FK265" s="588">
        <f>AND(FP$55&gt;0,SUM($E265:FJ265)&lt;'Summary&amp;Assumptions'!$G$32*$B265,$D265&gt;='Summary&amp;Assumptions'!$D$17,FP$47&gt;=$D265,FP$47&lt;=EDATE($D265,'Summary&amp;Assumptions'!$G$32))*$B265+AND(FP$56&lt;'Summary&amp;Assumptions'!$J$31,FP$47&gt;=$FO265,FP$47&lt;=$FP265)*(('Summary&amp;Assumptions'!$H$25*$C265)*(1+'Summary&amp;Assumptions'!$J$29)^(FP$46-1))+AND(FP$56&lt;'Summary&amp;Assumptions'!$J$31,FP$47&gt;=$FQ265,FP$47&lt;=$FR265)*(('Summary&amp;Assumptions'!$H$25*$C265)*(1+'Summary&amp;Assumptions'!$J$29)^(FP$46-1))</f>
        <v>0</v>
      </c>
      <c r="FL265" s="588">
        <f>AND(FQ$55&gt;0,SUM($E265:FK265)&lt;'Summary&amp;Assumptions'!$G$32*$B265,$D265&gt;='Summary&amp;Assumptions'!$D$17,FQ$47&gt;=$D265,FQ$47&lt;=EDATE($D265,'Summary&amp;Assumptions'!$G$32))*$B265+AND(FQ$56&lt;'Summary&amp;Assumptions'!$J$31,FQ$47&gt;=$FO265,FQ$47&lt;=$FP265)*(('Summary&amp;Assumptions'!$H$25*$C265)*(1+'Summary&amp;Assumptions'!$J$29)^(FQ$46-1))+AND(FQ$56&lt;'Summary&amp;Assumptions'!$J$31,FQ$47&gt;=$FQ265,FQ$47&lt;=$FR265)*(('Summary&amp;Assumptions'!$H$25*$C265)*(1+'Summary&amp;Assumptions'!$J$29)^(FQ$46-1))</f>
        <v>0</v>
      </c>
      <c r="FO265" s="576">
        <f>EDATE(D265,'Summary&amp;Assumptions'!$G$34)</f>
        <v>48853</v>
      </c>
      <c r="FP265" s="576">
        <f>EDATE(FO265,'Summary&amp;Assumptions'!$G$33-1)</f>
        <v>48884</v>
      </c>
      <c r="FQ265" s="576">
        <f>EDATE(FO265,'Summary&amp;Assumptions'!$G$34)</f>
        <v>49218</v>
      </c>
      <c r="FR265" s="576">
        <f>EDATE(FQ265,'Summary&amp;Assumptions'!$G$33-1)</f>
        <v>49249</v>
      </c>
    </row>
    <row r="266" spans="2:174" hidden="1" x14ac:dyDescent="0.2">
      <c r="B266" s="588">
        <v>0</v>
      </c>
      <c r="C266" s="193">
        <v>0</v>
      </c>
      <c r="D266" s="589">
        <v>48519</v>
      </c>
      <c r="F266" s="588">
        <f>AND(K$55&gt;0,SUM($E266:E266)&lt;'Summary&amp;Assumptions'!$G$32*$B266,$D266&gt;='Summary&amp;Assumptions'!$D$17,K$47&gt;=$D266,K$47&lt;=EDATE($D266,'Summary&amp;Assumptions'!$G$32))*$B266+AND(K$56&lt;'Summary&amp;Assumptions'!$J$31,K$47&gt;=$FO266,K$47&lt;=$FP266)*(('Summary&amp;Assumptions'!$H$25*$C266)*(1+'Summary&amp;Assumptions'!$J$29)^(K$46-1))+AND(K$56&lt;'Summary&amp;Assumptions'!$J$31,K$47&gt;=$FQ266,K$47&lt;=$FR266)*(('Summary&amp;Assumptions'!$H$25*$C266)*(1+'Summary&amp;Assumptions'!$J$29)^(K$46-1))</f>
        <v>0</v>
      </c>
      <c r="G266" s="588">
        <f>AND(L$55&gt;0,SUM($E266:F266)&lt;'Summary&amp;Assumptions'!$G$32*$B266,$D266&gt;='Summary&amp;Assumptions'!$D$17,L$47&gt;=$D266,L$47&lt;=EDATE($D266,'Summary&amp;Assumptions'!$G$32))*$B266+AND(L$56&lt;'Summary&amp;Assumptions'!$J$31,L$47&gt;=$FO266,L$47&lt;=$FP266)*(('Summary&amp;Assumptions'!$H$25*$C266)*(1+'Summary&amp;Assumptions'!$J$29)^(L$46-1))+AND(L$56&lt;'Summary&amp;Assumptions'!$J$31,L$47&gt;=$FQ266,L$47&lt;=$FR266)*(('Summary&amp;Assumptions'!$H$25*$C266)*(1+'Summary&amp;Assumptions'!$J$29)^(L$46-1))</f>
        <v>0</v>
      </c>
      <c r="H266" s="588">
        <f>AND(M$55&gt;0,SUM($E266:G266)&lt;'Summary&amp;Assumptions'!$G$32*$B266,$D266&gt;='Summary&amp;Assumptions'!$D$17,M$47&gt;=$D266,M$47&lt;=EDATE($D266,'Summary&amp;Assumptions'!$G$32))*$B266+AND(M$56&lt;'Summary&amp;Assumptions'!$J$31,M$47&gt;=$FO266,M$47&lt;=$FP266)*(('Summary&amp;Assumptions'!$H$25*$C266)*(1+'Summary&amp;Assumptions'!$J$29)^(M$46-1))+AND(M$56&lt;'Summary&amp;Assumptions'!$J$31,M$47&gt;=$FQ266,M$47&lt;=$FR266)*(('Summary&amp;Assumptions'!$H$25*$C266)*(1+'Summary&amp;Assumptions'!$J$29)^(M$46-1))</f>
        <v>0</v>
      </c>
      <c r="I266" s="588">
        <f>AND(N$55&gt;0,SUM($E266:H266)&lt;'Summary&amp;Assumptions'!$G$32*$B266,$D266&gt;='Summary&amp;Assumptions'!$D$17,N$47&gt;=$D266,N$47&lt;=EDATE($D266,'Summary&amp;Assumptions'!$G$32))*$B266+AND(N$56&lt;'Summary&amp;Assumptions'!$J$31,N$47&gt;=$FO266,N$47&lt;=$FP266)*(('Summary&amp;Assumptions'!$H$25*$C266)*(1+'Summary&amp;Assumptions'!$J$29)^(N$46-1))+AND(N$56&lt;'Summary&amp;Assumptions'!$J$31,N$47&gt;=$FQ266,N$47&lt;=$FR266)*(('Summary&amp;Assumptions'!$H$25*$C266)*(1+'Summary&amp;Assumptions'!$J$29)^(N$46-1))</f>
        <v>0</v>
      </c>
      <c r="J266" s="588">
        <f>AND(O$55&gt;0,SUM($E266:I266)&lt;'Summary&amp;Assumptions'!$G$32*$B266,$D266&gt;='Summary&amp;Assumptions'!$D$17,O$47&gt;=$D266,O$47&lt;=EDATE($D266,'Summary&amp;Assumptions'!$G$32))*$B266+AND(O$56&lt;'Summary&amp;Assumptions'!$J$31,O$47&gt;=$FO266,O$47&lt;=$FP266)*(('Summary&amp;Assumptions'!$H$25*$C266)*(1+'Summary&amp;Assumptions'!$J$29)^(O$46-1))+AND(O$56&lt;'Summary&amp;Assumptions'!$J$31,O$47&gt;=$FQ266,O$47&lt;=$FR266)*(('Summary&amp;Assumptions'!$H$25*$C266)*(1+'Summary&amp;Assumptions'!$J$29)^(O$46-1))</f>
        <v>0</v>
      </c>
      <c r="K266" s="588">
        <f>AND(P$55&gt;0,SUM($E266:J266)&lt;'Summary&amp;Assumptions'!$G$32*$B266,$D266&gt;='Summary&amp;Assumptions'!$D$17,P$47&gt;=$D266,P$47&lt;=EDATE($D266,'Summary&amp;Assumptions'!$G$32))*$B266+AND(P$56&lt;'Summary&amp;Assumptions'!$J$31,P$47&gt;=$FO266,P$47&lt;=$FP266)*(('Summary&amp;Assumptions'!$H$25*$C266)*(1+'Summary&amp;Assumptions'!$J$29)^(P$46-1))+AND(P$56&lt;'Summary&amp;Assumptions'!$J$31,P$47&gt;=$FQ266,P$47&lt;=$FR266)*(('Summary&amp;Assumptions'!$H$25*$C266)*(1+'Summary&amp;Assumptions'!$J$29)^(P$46-1))</f>
        <v>0</v>
      </c>
      <c r="L266" s="588">
        <f>AND(Q$55&gt;0,SUM($E266:K266)&lt;'Summary&amp;Assumptions'!$G$32*$B266,$D266&gt;='Summary&amp;Assumptions'!$D$17,Q$47&gt;=$D266,Q$47&lt;=EDATE($D266,'Summary&amp;Assumptions'!$G$32))*$B266+AND(Q$56&lt;'Summary&amp;Assumptions'!$J$31,Q$47&gt;=$FO266,Q$47&lt;=$FP266)*(('Summary&amp;Assumptions'!$H$25*$C266)*(1+'Summary&amp;Assumptions'!$J$29)^(Q$46-1))+AND(Q$56&lt;'Summary&amp;Assumptions'!$J$31,Q$47&gt;=$FQ266,Q$47&lt;=$FR266)*(('Summary&amp;Assumptions'!$H$25*$C266)*(1+'Summary&amp;Assumptions'!$J$29)^(Q$46-1))</f>
        <v>0</v>
      </c>
      <c r="M266" s="588">
        <f>AND(R$55&gt;0,SUM($E266:L266)&lt;'Summary&amp;Assumptions'!$G$32*$B266,$D266&gt;='Summary&amp;Assumptions'!$D$17,R$47&gt;=$D266,R$47&lt;=EDATE($D266,'Summary&amp;Assumptions'!$G$32))*$B266+AND(R$56&lt;'Summary&amp;Assumptions'!$J$31,R$47&gt;=$FO266,R$47&lt;=$FP266)*(('Summary&amp;Assumptions'!$H$25*$C266)*(1+'Summary&amp;Assumptions'!$J$29)^(R$46-1))+AND(R$56&lt;'Summary&amp;Assumptions'!$J$31,R$47&gt;=$FQ266,R$47&lt;=$FR266)*(('Summary&amp;Assumptions'!$H$25*$C266)*(1+'Summary&amp;Assumptions'!$J$29)^(R$46-1))</f>
        <v>0</v>
      </c>
      <c r="N266" s="588">
        <f>AND(S$55&gt;0,SUM($E266:M266)&lt;'Summary&amp;Assumptions'!$G$32*$B266,$D266&gt;='Summary&amp;Assumptions'!$D$17,S$47&gt;=$D266,S$47&lt;=EDATE($D266,'Summary&amp;Assumptions'!$G$32))*$B266+AND(S$56&lt;'Summary&amp;Assumptions'!$J$31,S$47&gt;=$FO266,S$47&lt;=$FP266)*(('Summary&amp;Assumptions'!$H$25*$C266)*(1+'Summary&amp;Assumptions'!$J$29)^(S$46-1))+AND(S$56&lt;'Summary&amp;Assumptions'!$J$31,S$47&gt;=$FQ266,S$47&lt;=$FR266)*(('Summary&amp;Assumptions'!$H$25*$C266)*(1+'Summary&amp;Assumptions'!$J$29)^(S$46-1))</f>
        <v>0</v>
      </c>
      <c r="O266" s="588">
        <f>AND(T$55&gt;0,SUM($E266:N266)&lt;'Summary&amp;Assumptions'!$G$32*$B266,$D266&gt;='Summary&amp;Assumptions'!$D$17,T$47&gt;=$D266,T$47&lt;=EDATE($D266,'Summary&amp;Assumptions'!$G$32))*$B266+AND(T$56&lt;'Summary&amp;Assumptions'!$J$31,T$47&gt;=$FO266,T$47&lt;=$FP266)*(('Summary&amp;Assumptions'!$H$25*$C266)*(1+'Summary&amp;Assumptions'!$J$29)^(T$46-1))+AND(T$56&lt;'Summary&amp;Assumptions'!$J$31,T$47&gt;=$FQ266,T$47&lt;=$FR266)*(('Summary&amp;Assumptions'!$H$25*$C266)*(1+'Summary&amp;Assumptions'!$J$29)^(T$46-1))</f>
        <v>0</v>
      </c>
      <c r="P266" s="588">
        <f>AND(U$55&gt;0,SUM($E266:O266)&lt;'Summary&amp;Assumptions'!$G$32*$B266,$D266&gt;='Summary&amp;Assumptions'!$D$17,U$47&gt;=$D266,U$47&lt;=EDATE($D266,'Summary&amp;Assumptions'!$G$32))*$B266+AND(U$56&lt;'Summary&amp;Assumptions'!$J$31,U$47&gt;=$FO266,U$47&lt;=$FP266)*(('Summary&amp;Assumptions'!$H$25*$C266)*(1+'Summary&amp;Assumptions'!$J$29)^(U$46-1))+AND(U$56&lt;'Summary&amp;Assumptions'!$J$31,U$47&gt;=$FQ266,U$47&lt;=$FR266)*(('Summary&amp;Assumptions'!$H$25*$C266)*(1+'Summary&amp;Assumptions'!$J$29)^(U$46-1))</f>
        <v>0</v>
      </c>
      <c r="Q266" s="588">
        <f>AND(V$55&gt;0,SUM($E266:P266)&lt;'Summary&amp;Assumptions'!$G$32*$B266,$D266&gt;='Summary&amp;Assumptions'!$D$17,V$47&gt;=$D266,V$47&lt;=EDATE($D266,'Summary&amp;Assumptions'!$G$32))*$B266+AND(V$56&lt;'Summary&amp;Assumptions'!$J$31,V$47&gt;=$FO266,V$47&lt;=$FP266)*(('Summary&amp;Assumptions'!$H$25*$C266)*(1+'Summary&amp;Assumptions'!$J$29)^(V$46-1))+AND(V$56&lt;'Summary&amp;Assumptions'!$J$31,V$47&gt;=$FQ266,V$47&lt;=$FR266)*(('Summary&amp;Assumptions'!$H$25*$C266)*(1+'Summary&amp;Assumptions'!$J$29)^(V$46-1))</f>
        <v>0</v>
      </c>
      <c r="R266" s="588">
        <f>AND(W$55&gt;0,SUM($E266:Q266)&lt;'Summary&amp;Assumptions'!$G$32*$B266,$D266&gt;='Summary&amp;Assumptions'!$D$17,W$47&gt;=$D266,W$47&lt;=EDATE($D266,'Summary&amp;Assumptions'!$G$32))*$B266+AND(W$56&lt;'Summary&amp;Assumptions'!$J$31,W$47&gt;=$FO266,W$47&lt;=$FP266)*(('Summary&amp;Assumptions'!$H$25*$C266)*(1+'Summary&amp;Assumptions'!$J$29)^(W$46-1))+AND(W$56&lt;'Summary&amp;Assumptions'!$J$31,W$47&gt;=$FQ266,W$47&lt;=$FR266)*(('Summary&amp;Assumptions'!$H$25*$C266)*(1+'Summary&amp;Assumptions'!$J$29)^(W$46-1))</f>
        <v>0</v>
      </c>
      <c r="S266" s="588">
        <f>AND(X$55&gt;0,SUM($E266:R266)&lt;'Summary&amp;Assumptions'!$G$32*$B266,$D266&gt;='Summary&amp;Assumptions'!$D$17,X$47&gt;=$D266,X$47&lt;=EDATE($D266,'Summary&amp;Assumptions'!$G$32))*$B266+AND(X$56&lt;'Summary&amp;Assumptions'!$J$31,X$47&gt;=$FO266,X$47&lt;=$FP266)*(('Summary&amp;Assumptions'!$H$25*$C266)*(1+'Summary&amp;Assumptions'!$J$29)^(X$46-1))+AND(X$56&lt;'Summary&amp;Assumptions'!$J$31,X$47&gt;=$FQ266,X$47&lt;=$FR266)*(('Summary&amp;Assumptions'!$H$25*$C266)*(1+'Summary&amp;Assumptions'!$J$29)^(X$46-1))</f>
        <v>0</v>
      </c>
      <c r="T266" s="588">
        <f>AND(Y$55&gt;0,SUM($E266:S266)&lt;'Summary&amp;Assumptions'!$G$32*$B266,$D266&gt;='Summary&amp;Assumptions'!$D$17,Y$47&gt;=$D266,Y$47&lt;=EDATE($D266,'Summary&amp;Assumptions'!$G$32))*$B266+AND(Y$56&lt;'Summary&amp;Assumptions'!$J$31,Y$47&gt;=$FO266,Y$47&lt;=$FP266)*(('Summary&amp;Assumptions'!$H$25*$C266)*(1+'Summary&amp;Assumptions'!$J$29)^(Y$46-1))+AND(Y$56&lt;'Summary&amp;Assumptions'!$J$31,Y$47&gt;=$FQ266,Y$47&lt;=$FR266)*(('Summary&amp;Assumptions'!$H$25*$C266)*(1+'Summary&amp;Assumptions'!$J$29)^(Y$46-1))</f>
        <v>0</v>
      </c>
      <c r="U266" s="588">
        <f>AND(Z$55&gt;0,SUM($E266:T266)&lt;'Summary&amp;Assumptions'!$G$32*$B266,$D266&gt;='Summary&amp;Assumptions'!$D$17,Z$47&gt;=$D266,Z$47&lt;=EDATE($D266,'Summary&amp;Assumptions'!$G$32))*$B266+AND(Z$56&lt;'Summary&amp;Assumptions'!$J$31,Z$47&gt;=$FO266,Z$47&lt;=$FP266)*(('Summary&amp;Assumptions'!$H$25*$C266)*(1+'Summary&amp;Assumptions'!$J$29)^(Z$46-1))+AND(Z$56&lt;'Summary&amp;Assumptions'!$J$31,Z$47&gt;=$FQ266,Z$47&lt;=$FR266)*(('Summary&amp;Assumptions'!$H$25*$C266)*(1+'Summary&amp;Assumptions'!$J$29)^(Z$46-1))</f>
        <v>0</v>
      </c>
      <c r="V266" s="588">
        <f>AND(AA$55&gt;0,SUM($E266:U266)&lt;'Summary&amp;Assumptions'!$G$32*$B266,$D266&gt;='Summary&amp;Assumptions'!$D$17,AA$47&gt;=$D266,AA$47&lt;=EDATE($D266,'Summary&amp;Assumptions'!$G$32))*$B266+AND(AA$56&lt;'Summary&amp;Assumptions'!$J$31,AA$47&gt;=$FO266,AA$47&lt;=$FP266)*(('Summary&amp;Assumptions'!$H$25*$C266)*(1+'Summary&amp;Assumptions'!$J$29)^(AA$46-1))+AND(AA$56&lt;'Summary&amp;Assumptions'!$J$31,AA$47&gt;=$FQ266,AA$47&lt;=$FR266)*(('Summary&amp;Assumptions'!$H$25*$C266)*(1+'Summary&amp;Assumptions'!$J$29)^(AA$46-1))</f>
        <v>0</v>
      </c>
      <c r="W266" s="588">
        <f>AND(AB$55&gt;0,SUM($E266:V266)&lt;'Summary&amp;Assumptions'!$G$32*$B266,$D266&gt;='Summary&amp;Assumptions'!$D$17,AB$47&gt;=$D266,AB$47&lt;=EDATE($D266,'Summary&amp;Assumptions'!$G$32))*$B266+AND(AB$56&lt;'Summary&amp;Assumptions'!$J$31,AB$47&gt;=$FO266,AB$47&lt;=$FP266)*(('Summary&amp;Assumptions'!$H$25*$C266)*(1+'Summary&amp;Assumptions'!$J$29)^(AB$46-1))+AND(AB$56&lt;'Summary&amp;Assumptions'!$J$31,AB$47&gt;=$FQ266,AB$47&lt;=$FR266)*(('Summary&amp;Assumptions'!$H$25*$C266)*(1+'Summary&amp;Assumptions'!$J$29)^(AB$46-1))</f>
        <v>0</v>
      </c>
      <c r="X266" s="588">
        <f>AND(AC$55&gt;0,SUM($E266:W266)&lt;'Summary&amp;Assumptions'!$G$32*$B266,$D266&gt;='Summary&amp;Assumptions'!$D$17,AC$47&gt;=$D266,AC$47&lt;=EDATE($D266,'Summary&amp;Assumptions'!$G$32))*$B266+AND(AC$56&lt;'Summary&amp;Assumptions'!$J$31,AC$47&gt;=$FO266,AC$47&lt;=$FP266)*(('Summary&amp;Assumptions'!$H$25*$C266)*(1+'Summary&amp;Assumptions'!$J$29)^(AC$46-1))+AND(AC$56&lt;'Summary&amp;Assumptions'!$J$31,AC$47&gt;=$FQ266,AC$47&lt;=$FR266)*(('Summary&amp;Assumptions'!$H$25*$C266)*(1+'Summary&amp;Assumptions'!$J$29)^(AC$46-1))</f>
        <v>0</v>
      </c>
      <c r="Y266" s="588">
        <f>AND(AD$55&gt;0,SUM($E266:X266)&lt;'Summary&amp;Assumptions'!$G$32*$B266,$D266&gt;='Summary&amp;Assumptions'!$D$17,AD$47&gt;=$D266,AD$47&lt;=EDATE($D266,'Summary&amp;Assumptions'!$G$32))*$B266+AND(AD$56&lt;'Summary&amp;Assumptions'!$J$31,AD$47&gt;=$FO266,AD$47&lt;=$FP266)*(('Summary&amp;Assumptions'!$H$25*$C266)*(1+'Summary&amp;Assumptions'!$J$29)^(AD$46-1))+AND(AD$56&lt;'Summary&amp;Assumptions'!$J$31,AD$47&gt;=$FQ266,AD$47&lt;=$FR266)*(('Summary&amp;Assumptions'!$H$25*$C266)*(1+'Summary&amp;Assumptions'!$J$29)^(AD$46-1))</f>
        <v>0</v>
      </c>
      <c r="Z266" s="588">
        <f>AND(AE$55&gt;0,SUM($E266:Y266)&lt;'Summary&amp;Assumptions'!$G$32*$B266,$D266&gt;='Summary&amp;Assumptions'!$D$17,AE$47&gt;=$D266,AE$47&lt;=EDATE($D266,'Summary&amp;Assumptions'!$G$32))*$B266+AND(AE$56&lt;'Summary&amp;Assumptions'!$J$31,AE$47&gt;=$FO266,AE$47&lt;=$FP266)*(('Summary&amp;Assumptions'!$H$25*$C266)*(1+'Summary&amp;Assumptions'!$J$29)^(AE$46-1))+AND(AE$56&lt;'Summary&amp;Assumptions'!$J$31,AE$47&gt;=$FQ266,AE$47&lt;=$FR266)*(('Summary&amp;Assumptions'!$H$25*$C266)*(1+'Summary&amp;Assumptions'!$J$29)^(AE$46-1))</f>
        <v>0</v>
      </c>
      <c r="AA266" s="588">
        <f>AND(AF$55&gt;0,SUM($E266:Z266)&lt;'Summary&amp;Assumptions'!$G$32*$B266,$D266&gt;='Summary&amp;Assumptions'!$D$17,AF$47&gt;=$D266,AF$47&lt;=EDATE($D266,'Summary&amp;Assumptions'!$G$32))*$B266+AND(AF$56&lt;'Summary&amp;Assumptions'!$J$31,AF$47&gt;=$FO266,AF$47&lt;=$FP266)*(('Summary&amp;Assumptions'!$H$25*$C266)*(1+'Summary&amp;Assumptions'!$J$29)^(AF$46-1))+AND(AF$56&lt;'Summary&amp;Assumptions'!$J$31,AF$47&gt;=$FQ266,AF$47&lt;=$FR266)*(('Summary&amp;Assumptions'!$H$25*$C266)*(1+'Summary&amp;Assumptions'!$J$29)^(AF$46-1))</f>
        <v>0</v>
      </c>
      <c r="AB266" s="588">
        <f>AND(AG$55&gt;0,SUM($E266:AA266)&lt;'Summary&amp;Assumptions'!$G$32*$B266,$D266&gt;='Summary&amp;Assumptions'!$D$17,AG$47&gt;=$D266,AG$47&lt;=EDATE($D266,'Summary&amp;Assumptions'!$G$32))*$B266+AND(AG$56&lt;'Summary&amp;Assumptions'!$J$31,AG$47&gt;=$FO266,AG$47&lt;=$FP266)*(('Summary&amp;Assumptions'!$H$25*$C266)*(1+'Summary&amp;Assumptions'!$J$29)^(AG$46-1))+AND(AG$56&lt;'Summary&amp;Assumptions'!$J$31,AG$47&gt;=$FQ266,AG$47&lt;=$FR266)*(('Summary&amp;Assumptions'!$H$25*$C266)*(1+'Summary&amp;Assumptions'!$J$29)^(AG$46-1))</f>
        <v>0</v>
      </c>
      <c r="AC266" s="588">
        <f>AND(AH$55&gt;0,SUM($E266:AB266)&lt;'Summary&amp;Assumptions'!$G$32*$B266,$D266&gt;='Summary&amp;Assumptions'!$D$17,AH$47&gt;=$D266,AH$47&lt;=EDATE($D266,'Summary&amp;Assumptions'!$G$32))*$B266+AND(AH$56&lt;'Summary&amp;Assumptions'!$J$31,AH$47&gt;=$FO266,AH$47&lt;=$FP266)*(('Summary&amp;Assumptions'!$H$25*$C266)*(1+'Summary&amp;Assumptions'!$J$29)^(AH$46-1))+AND(AH$56&lt;'Summary&amp;Assumptions'!$J$31,AH$47&gt;=$FQ266,AH$47&lt;=$FR266)*(('Summary&amp;Assumptions'!$H$25*$C266)*(1+'Summary&amp;Assumptions'!$J$29)^(AH$46-1))</f>
        <v>0</v>
      </c>
      <c r="AD266" s="588">
        <f>AND(AI$55&gt;0,SUM($E266:AC266)&lt;'Summary&amp;Assumptions'!$G$32*$B266,$D266&gt;='Summary&amp;Assumptions'!$D$17,AI$47&gt;=$D266,AI$47&lt;=EDATE($D266,'Summary&amp;Assumptions'!$G$32))*$B266+AND(AI$56&lt;'Summary&amp;Assumptions'!$J$31,AI$47&gt;=$FO266,AI$47&lt;=$FP266)*(('Summary&amp;Assumptions'!$H$25*$C266)*(1+'Summary&amp;Assumptions'!$J$29)^(AI$46-1))+AND(AI$56&lt;'Summary&amp;Assumptions'!$J$31,AI$47&gt;=$FQ266,AI$47&lt;=$FR266)*(('Summary&amp;Assumptions'!$H$25*$C266)*(1+'Summary&amp;Assumptions'!$J$29)^(AI$46-1))</f>
        <v>0</v>
      </c>
      <c r="AE266" s="588">
        <f>AND(AJ$55&gt;0,SUM($E266:AD266)&lt;'Summary&amp;Assumptions'!$G$32*$B266,$D266&gt;='Summary&amp;Assumptions'!$D$17,AJ$47&gt;=$D266,AJ$47&lt;=EDATE($D266,'Summary&amp;Assumptions'!$G$32))*$B266+AND(AJ$56&lt;'Summary&amp;Assumptions'!$J$31,AJ$47&gt;=$FO266,AJ$47&lt;=$FP266)*(('Summary&amp;Assumptions'!$H$25*$C266)*(1+'Summary&amp;Assumptions'!$J$29)^(AJ$46-1))+AND(AJ$56&lt;'Summary&amp;Assumptions'!$J$31,AJ$47&gt;=$FQ266,AJ$47&lt;=$FR266)*(('Summary&amp;Assumptions'!$H$25*$C266)*(1+'Summary&amp;Assumptions'!$J$29)^(AJ$46-1))</f>
        <v>0</v>
      </c>
      <c r="AF266" s="588">
        <f>AND(AK$55&gt;0,SUM($E266:AE266)&lt;'Summary&amp;Assumptions'!$G$32*$B266,$D266&gt;='Summary&amp;Assumptions'!$D$17,AK$47&gt;=$D266,AK$47&lt;=EDATE($D266,'Summary&amp;Assumptions'!$G$32))*$B266+AND(AK$56&lt;'Summary&amp;Assumptions'!$J$31,AK$47&gt;=$FO266,AK$47&lt;=$FP266)*(('Summary&amp;Assumptions'!$H$25*$C266)*(1+'Summary&amp;Assumptions'!$J$29)^(AK$46-1))+AND(AK$56&lt;'Summary&amp;Assumptions'!$J$31,AK$47&gt;=$FQ266,AK$47&lt;=$FR266)*(('Summary&amp;Assumptions'!$H$25*$C266)*(1+'Summary&amp;Assumptions'!$J$29)^(AK$46-1))</f>
        <v>0</v>
      </c>
      <c r="AG266" s="588">
        <f>AND(AL$55&gt;0,SUM($E266:AF266)&lt;'Summary&amp;Assumptions'!$G$32*$B266,$D266&gt;='Summary&amp;Assumptions'!$D$17,AL$47&gt;=$D266,AL$47&lt;=EDATE($D266,'Summary&amp;Assumptions'!$G$32))*$B266+AND(AL$56&lt;'Summary&amp;Assumptions'!$J$31,AL$47&gt;=$FO266,AL$47&lt;=$FP266)*(('Summary&amp;Assumptions'!$H$25*$C266)*(1+'Summary&amp;Assumptions'!$J$29)^(AL$46-1))+AND(AL$56&lt;'Summary&amp;Assumptions'!$J$31,AL$47&gt;=$FQ266,AL$47&lt;=$FR266)*(('Summary&amp;Assumptions'!$H$25*$C266)*(1+'Summary&amp;Assumptions'!$J$29)^(AL$46-1))</f>
        <v>0</v>
      </c>
      <c r="AH266" s="588">
        <f>AND(AM$55&gt;0,SUM($E266:AG266)&lt;'Summary&amp;Assumptions'!$G$32*$B266,$D266&gt;='Summary&amp;Assumptions'!$D$17,AM$47&gt;=$D266,AM$47&lt;=EDATE($D266,'Summary&amp;Assumptions'!$G$32))*$B266+AND(AM$56&lt;'Summary&amp;Assumptions'!$J$31,AM$47&gt;=$FO266,AM$47&lt;=$FP266)*(('Summary&amp;Assumptions'!$H$25*$C266)*(1+'Summary&amp;Assumptions'!$J$29)^(AM$46-1))+AND(AM$56&lt;'Summary&amp;Assumptions'!$J$31,AM$47&gt;=$FQ266,AM$47&lt;=$FR266)*(('Summary&amp;Assumptions'!$H$25*$C266)*(1+'Summary&amp;Assumptions'!$J$29)^(AM$46-1))</f>
        <v>0</v>
      </c>
      <c r="AI266" s="588">
        <f>AND(AN$55&gt;0,SUM($E266:AH266)&lt;'Summary&amp;Assumptions'!$G$32*$B266,$D266&gt;='Summary&amp;Assumptions'!$D$17,AN$47&gt;=$D266,AN$47&lt;=EDATE($D266,'Summary&amp;Assumptions'!$G$32))*$B266+AND(AN$56&lt;'Summary&amp;Assumptions'!$J$31,AN$47&gt;=$FO266,AN$47&lt;=$FP266)*(('Summary&amp;Assumptions'!$H$25*$C266)*(1+'Summary&amp;Assumptions'!$J$29)^(AN$46-1))+AND(AN$56&lt;'Summary&amp;Assumptions'!$J$31,AN$47&gt;=$FQ266,AN$47&lt;=$FR266)*(('Summary&amp;Assumptions'!$H$25*$C266)*(1+'Summary&amp;Assumptions'!$J$29)^(AN$46-1))</f>
        <v>0</v>
      </c>
      <c r="AJ266" s="588">
        <f>AND(AO$55&gt;0,SUM($E266:AI266)&lt;'Summary&amp;Assumptions'!$G$32*$B266,$D266&gt;='Summary&amp;Assumptions'!$D$17,AO$47&gt;=$D266,AO$47&lt;=EDATE($D266,'Summary&amp;Assumptions'!$G$32))*$B266+AND(AO$56&lt;'Summary&amp;Assumptions'!$J$31,AO$47&gt;=$FO266,AO$47&lt;=$FP266)*(('Summary&amp;Assumptions'!$H$25*$C266)*(1+'Summary&amp;Assumptions'!$J$29)^(AO$46-1))+AND(AO$56&lt;'Summary&amp;Assumptions'!$J$31,AO$47&gt;=$FQ266,AO$47&lt;=$FR266)*(('Summary&amp;Assumptions'!$H$25*$C266)*(1+'Summary&amp;Assumptions'!$J$29)^(AO$46-1))</f>
        <v>0</v>
      </c>
      <c r="AK266" s="588">
        <f>AND(AP$55&gt;0,SUM($E266:AJ266)&lt;'Summary&amp;Assumptions'!$G$32*$B266,$D266&gt;='Summary&amp;Assumptions'!$D$17,AP$47&gt;=$D266,AP$47&lt;=EDATE($D266,'Summary&amp;Assumptions'!$G$32))*$B266+AND(AP$56&lt;'Summary&amp;Assumptions'!$J$31,AP$47&gt;=$FO266,AP$47&lt;=$FP266)*(('Summary&amp;Assumptions'!$H$25*$C266)*(1+'Summary&amp;Assumptions'!$J$29)^(AP$46-1))+AND(AP$56&lt;'Summary&amp;Assumptions'!$J$31,AP$47&gt;=$FQ266,AP$47&lt;=$FR266)*(('Summary&amp;Assumptions'!$H$25*$C266)*(1+'Summary&amp;Assumptions'!$J$29)^(AP$46-1))</f>
        <v>0</v>
      </c>
      <c r="AL266" s="588">
        <f>AND(AQ$55&gt;0,SUM($E266:AK266)&lt;'Summary&amp;Assumptions'!$G$32*$B266,$D266&gt;='Summary&amp;Assumptions'!$D$17,AQ$47&gt;=$D266,AQ$47&lt;=EDATE($D266,'Summary&amp;Assumptions'!$G$32))*$B266+AND(AQ$56&lt;'Summary&amp;Assumptions'!$J$31,AQ$47&gt;=$FO266,AQ$47&lt;=$FP266)*(('Summary&amp;Assumptions'!$H$25*$C266)*(1+'Summary&amp;Assumptions'!$J$29)^(AQ$46-1))+AND(AQ$56&lt;'Summary&amp;Assumptions'!$J$31,AQ$47&gt;=$FQ266,AQ$47&lt;=$FR266)*(('Summary&amp;Assumptions'!$H$25*$C266)*(1+'Summary&amp;Assumptions'!$J$29)^(AQ$46-1))</f>
        <v>0</v>
      </c>
      <c r="AM266" s="588">
        <f>AND(AR$55&gt;0,SUM($E266:AL266)&lt;'Summary&amp;Assumptions'!$G$32*$B266,$D266&gt;='Summary&amp;Assumptions'!$D$17,AR$47&gt;=$D266,AR$47&lt;=EDATE($D266,'Summary&amp;Assumptions'!$G$32))*$B266+AND(AR$56&lt;'Summary&amp;Assumptions'!$J$31,AR$47&gt;=$FO266,AR$47&lt;=$FP266)*(('Summary&amp;Assumptions'!$H$25*$C266)*(1+'Summary&amp;Assumptions'!$J$29)^(AR$46-1))+AND(AR$56&lt;'Summary&amp;Assumptions'!$J$31,AR$47&gt;=$FQ266,AR$47&lt;=$FR266)*(('Summary&amp;Assumptions'!$H$25*$C266)*(1+'Summary&amp;Assumptions'!$J$29)^(AR$46-1))</f>
        <v>0</v>
      </c>
      <c r="AN266" s="588">
        <f>AND(AS$55&gt;0,SUM($E266:AM266)&lt;'Summary&amp;Assumptions'!$G$32*$B266,$D266&gt;='Summary&amp;Assumptions'!$D$17,AS$47&gt;=$D266,AS$47&lt;=EDATE($D266,'Summary&amp;Assumptions'!$G$32))*$B266+AND(AS$56&lt;'Summary&amp;Assumptions'!$J$31,AS$47&gt;=$FO266,AS$47&lt;=$FP266)*(('Summary&amp;Assumptions'!$H$25*$C266)*(1+'Summary&amp;Assumptions'!$J$29)^(AS$46-1))+AND(AS$56&lt;'Summary&amp;Assumptions'!$J$31,AS$47&gt;=$FQ266,AS$47&lt;=$FR266)*(('Summary&amp;Assumptions'!$H$25*$C266)*(1+'Summary&amp;Assumptions'!$J$29)^(AS$46-1))</f>
        <v>0</v>
      </c>
      <c r="AO266" s="588">
        <f>AND(AT$55&gt;0,SUM($E266:AN266)&lt;'Summary&amp;Assumptions'!$G$32*$B266,$D266&gt;='Summary&amp;Assumptions'!$D$17,AT$47&gt;=$D266,AT$47&lt;=EDATE($D266,'Summary&amp;Assumptions'!$G$32))*$B266+AND(AT$56&lt;'Summary&amp;Assumptions'!$J$31,AT$47&gt;=$FO266,AT$47&lt;=$FP266)*(('Summary&amp;Assumptions'!$H$25*$C266)*(1+'Summary&amp;Assumptions'!$J$29)^(AT$46-1))+AND(AT$56&lt;'Summary&amp;Assumptions'!$J$31,AT$47&gt;=$FQ266,AT$47&lt;=$FR266)*(('Summary&amp;Assumptions'!$H$25*$C266)*(1+'Summary&amp;Assumptions'!$J$29)^(AT$46-1))</f>
        <v>0</v>
      </c>
      <c r="AP266" s="588">
        <f>AND(AU$55&gt;0,SUM($E266:AO266)&lt;'Summary&amp;Assumptions'!$G$32*$B266,$D266&gt;='Summary&amp;Assumptions'!$D$17,AU$47&gt;=$D266,AU$47&lt;=EDATE($D266,'Summary&amp;Assumptions'!$G$32))*$B266+AND(AU$56&lt;'Summary&amp;Assumptions'!$J$31,AU$47&gt;=$FO266,AU$47&lt;=$FP266)*(('Summary&amp;Assumptions'!$H$25*$C266)*(1+'Summary&amp;Assumptions'!$J$29)^(AU$46-1))+AND(AU$56&lt;'Summary&amp;Assumptions'!$J$31,AU$47&gt;=$FQ266,AU$47&lt;=$FR266)*(('Summary&amp;Assumptions'!$H$25*$C266)*(1+'Summary&amp;Assumptions'!$J$29)^(AU$46-1))</f>
        <v>0</v>
      </c>
      <c r="AQ266" s="588">
        <f>AND(AV$55&gt;0,SUM($E266:AP266)&lt;'Summary&amp;Assumptions'!$G$32*$B266,$D266&gt;='Summary&amp;Assumptions'!$D$17,AV$47&gt;=$D266,AV$47&lt;=EDATE($D266,'Summary&amp;Assumptions'!$G$32))*$B266+AND(AV$56&lt;'Summary&amp;Assumptions'!$J$31,AV$47&gt;=$FO266,AV$47&lt;=$FP266)*(('Summary&amp;Assumptions'!$H$25*$C266)*(1+'Summary&amp;Assumptions'!$J$29)^(AV$46-1))+AND(AV$56&lt;'Summary&amp;Assumptions'!$J$31,AV$47&gt;=$FQ266,AV$47&lt;=$FR266)*(('Summary&amp;Assumptions'!$H$25*$C266)*(1+'Summary&amp;Assumptions'!$J$29)^(AV$46-1))</f>
        <v>0</v>
      </c>
      <c r="AR266" s="588">
        <f>AND(AW$55&gt;0,SUM($E266:AQ266)&lt;'Summary&amp;Assumptions'!$G$32*$B266,$D266&gt;='Summary&amp;Assumptions'!$D$17,AW$47&gt;=$D266,AW$47&lt;=EDATE($D266,'Summary&amp;Assumptions'!$G$32))*$B266+AND(AW$56&lt;'Summary&amp;Assumptions'!$J$31,AW$47&gt;=$FO266,AW$47&lt;=$FP266)*(('Summary&amp;Assumptions'!$H$25*$C266)*(1+'Summary&amp;Assumptions'!$J$29)^(AW$46-1))+AND(AW$56&lt;'Summary&amp;Assumptions'!$J$31,AW$47&gt;=$FQ266,AW$47&lt;=$FR266)*(('Summary&amp;Assumptions'!$H$25*$C266)*(1+'Summary&amp;Assumptions'!$J$29)^(AW$46-1))</f>
        <v>0</v>
      </c>
      <c r="AS266" s="588">
        <f>AND(AX$55&gt;0,SUM($E266:AR266)&lt;'Summary&amp;Assumptions'!$G$32*$B266,$D266&gt;='Summary&amp;Assumptions'!$D$17,AX$47&gt;=$D266,AX$47&lt;=EDATE($D266,'Summary&amp;Assumptions'!$G$32))*$B266+AND(AX$56&lt;'Summary&amp;Assumptions'!$J$31,AX$47&gt;=$FO266,AX$47&lt;=$FP266)*(('Summary&amp;Assumptions'!$H$25*$C266)*(1+'Summary&amp;Assumptions'!$J$29)^(AX$46-1))+AND(AX$56&lt;'Summary&amp;Assumptions'!$J$31,AX$47&gt;=$FQ266,AX$47&lt;=$FR266)*(('Summary&amp;Assumptions'!$H$25*$C266)*(1+'Summary&amp;Assumptions'!$J$29)^(AX$46-1))</f>
        <v>0</v>
      </c>
      <c r="AT266" s="588">
        <f>AND(AY$55&gt;0,SUM($E266:AS266)&lt;'Summary&amp;Assumptions'!$G$32*$B266,$D266&gt;='Summary&amp;Assumptions'!$D$17,AY$47&gt;=$D266,AY$47&lt;=EDATE($D266,'Summary&amp;Assumptions'!$G$32))*$B266+AND(AY$56&lt;'Summary&amp;Assumptions'!$J$31,AY$47&gt;=$FO266,AY$47&lt;=$FP266)*(('Summary&amp;Assumptions'!$H$25*$C266)*(1+'Summary&amp;Assumptions'!$J$29)^(AY$46-1))+AND(AY$56&lt;'Summary&amp;Assumptions'!$J$31,AY$47&gt;=$FQ266,AY$47&lt;=$FR266)*(('Summary&amp;Assumptions'!$H$25*$C266)*(1+'Summary&amp;Assumptions'!$J$29)^(AY$46-1))</f>
        <v>0</v>
      </c>
      <c r="AU266" s="588">
        <f>AND(AZ$55&gt;0,SUM($E266:AT266)&lt;'Summary&amp;Assumptions'!$G$32*$B266,$D266&gt;='Summary&amp;Assumptions'!$D$17,AZ$47&gt;=$D266,AZ$47&lt;=EDATE($D266,'Summary&amp;Assumptions'!$G$32))*$B266+AND(AZ$56&lt;'Summary&amp;Assumptions'!$J$31,AZ$47&gt;=$FO266,AZ$47&lt;=$FP266)*(('Summary&amp;Assumptions'!$H$25*$C266)*(1+'Summary&amp;Assumptions'!$J$29)^(AZ$46-1))+AND(AZ$56&lt;'Summary&amp;Assumptions'!$J$31,AZ$47&gt;=$FQ266,AZ$47&lt;=$FR266)*(('Summary&amp;Assumptions'!$H$25*$C266)*(1+'Summary&amp;Assumptions'!$J$29)^(AZ$46-1))</f>
        <v>0</v>
      </c>
      <c r="AV266" s="588">
        <f>AND(BA$55&gt;0,SUM($E266:AU266)&lt;'Summary&amp;Assumptions'!$G$32*$B266,$D266&gt;='Summary&amp;Assumptions'!$D$17,BA$47&gt;=$D266,BA$47&lt;=EDATE($D266,'Summary&amp;Assumptions'!$G$32))*$B266+AND(BA$56&lt;'Summary&amp;Assumptions'!$J$31,BA$47&gt;=$FO266,BA$47&lt;=$FP266)*(('Summary&amp;Assumptions'!$H$25*$C266)*(1+'Summary&amp;Assumptions'!$J$29)^(BA$46-1))+AND(BA$56&lt;'Summary&amp;Assumptions'!$J$31,BA$47&gt;=$FQ266,BA$47&lt;=$FR266)*(('Summary&amp;Assumptions'!$H$25*$C266)*(1+'Summary&amp;Assumptions'!$J$29)^(BA$46-1))</f>
        <v>0</v>
      </c>
      <c r="AW266" s="588">
        <f>AND(BB$55&gt;0,SUM($E266:AV266)&lt;'Summary&amp;Assumptions'!$G$32*$B266,$D266&gt;='Summary&amp;Assumptions'!$D$17,BB$47&gt;=$D266,BB$47&lt;=EDATE($D266,'Summary&amp;Assumptions'!$G$32))*$B266+AND(BB$56&lt;'Summary&amp;Assumptions'!$J$31,BB$47&gt;=$FO266,BB$47&lt;=$FP266)*(('Summary&amp;Assumptions'!$H$25*$C266)*(1+'Summary&amp;Assumptions'!$J$29)^(BB$46-1))+AND(BB$56&lt;'Summary&amp;Assumptions'!$J$31,BB$47&gt;=$FQ266,BB$47&lt;=$FR266)*(('Summary&amp;Assumptions'!$H$25*$C266)*(1+'Summary&amp;Assumptions'!$J$29)^(BB$46-1))</f>
        <v>0</v>
      </c>
      <c r="AX266" s="588">
        <f>AND(BC$55&gt;0,SUM($E266:AW266)&lt;'Summary&amp;Assumptions'!$G$32*$B266,$D266&gt;='Summary&amp;Assumptions'!$D$17,BC$47&gt;=$D266,BC$47&lt;=EDATE($D266,'Summary&amp;Assumptions'!$G$32))*$B266+AND(BC$56&lt;'Summary&amp;Assumptions'!$J$31,BC$47&gt;=$FO266,BC$47&lt;=$FP266)*(('Summary&amp;Assumptions'!$H$25*$C266)*(1+'Summary&amp;Assumptions'!$J$29)^(BC$46-1))+AND(BC$56&lt;'Summary&amp;Assumptions'!$J$31,BC$47&gt;=$FQ266,BC$47&lt;=$FR266)*(('Summary&amp;Assumptions'!$H$25*$C266)*(1+'Summary&amp;Assumptions'!$J$29)^(BC$46-1))</f>
        <v>0</v>
      </c>
      <c r="AY266" s="588">
        <f>AND(BD$55&gt;0,SUM($E266:AX266)&lt;'Summary&amp;Assumptions'!$G$32*$B266,$D266&gt;='Summary&amp;Assumptions'!$D$17,BD$47&gt;=$D266,BD$47&lt;=EDATE($D266,'Summary&amp;Assumptions'!$G$32))*$B266+AND(BD$56&lt;'Summary&amp;Assumptions'!$J$31,BD$47&gt;=$FO266,BD$47&lt;=$FP266)*(('Summary&amp;Assumptions'!$H$25*$C266)*(1+'Summary&amp;Assumptions'!$J$29)^(BD$46-1))+AND(BD$56&lt;'Summary&amp;Assumptions'!$J$31,BD$47&gt;=$FQ266,BD$47&lt;=$FR266)*(('Summary&amp;Assumptions'!$H$25*$C266)*(1+'Summary&amp;Assumptions'!$J$29)^(BD$46-1))</f>
        <v>0</v>
      </c>
      <c r="AZ266" s="588">
        <f>AND(BE$55&gt;0,SUM($E266:AY266)&lt;'Summary&amp;Assumptions'!$G$32*$B266,$D266&gt;='Summary&amp;Assumptions'!$D$17,BE$47&gt;=$D266,BE$47&lt;=EDATE($D266,'Summary&amp;Assumptions'!$G$32))*$B266+AND(BE$56&lt;'Summary&amp;Assumptions'!$J$31,BE$47&gt;=$FO266,BE$47&lt;=$FP266)*(('Summary&amp;Assumptions'!$H$25*$C266)*(1+'Summary&amp;Assumptions'!$J$29)^(BE$46-1))+AND(BE$56&lt;'Summary&amp;Assumptions'!$J$31,BE$47&gt;=$FQ266,BE$47&lt;=$FR266)*(('Summary&amp;Assumptions'!$H$25*$C266)*(1+'Summary&amp;Assumptions'!$J$29)^(BE$46-1))</f>
        <v>0</v>
      </c>
      <c r="BA266" s="588">
        <f>AND(BF$55&gt;0,SUM($E266:AZ266)&lt;'Summary&amp;Assumptions'!$G$32*$B266,$D266&gt;='Summary&amp;Assumptions'!$D$17,BF$47&gt;=$D266,BF$47&lt;=EDATE($D266,'Summary&amp;Assumptions'!$G$32))*$B266+AND(BF$56&lt;'Summary&amp;Assumptions'!$J$31,BF$47&gt;=$FO266,BF$47&lt;=$FP266)*(('Summary&amp;Assumptions'!$H$25*$C266)*(1+'Summary&amp;Assumptions'!$J$29)^(BF$46-1))+AND(BF$56&lt;'Summary&amp;Assumptions'!$J$31,BF$47&gt;=$FQ266,BF$47&lt;=$FR266)*(('Summary&amp;Assumptions'!$H$25*$C266)*(1+'Summary&amp;Assumptions'!$J$29)^(BF$46-1))</f>
        <v>0</v>
      </c>
      <c r="BB266" s="588">
        <f>AND(BG$55&gt;0,SUM($E266:BA266)&lt;'Summary&amp;Assumptions'!$G$32*$B266,$D266&gt;='Summary&amp;Assumptions'!$D$17,BG$47&gt;=$D266,BG$47&lt;=EDATE($D266,'Summary&amp;Assumptions'!$G$32))*$B266+AND(BG$56&lt;'Summary&amp;Assumptions'!$J$31,BG$47&gt;=$FO266,BG$47&lt;=$FP266)*(('Summary&amp;Assumptions'!$H$25*$C266)*(1+'Summary&amp;Assumptions'!$J$29)^(BG$46-1))+AND(BG$56&lt;'Summary&amp;Assumptions'!$J$31,BG$47&gt;=$FQ266,BG$47&lt;=$FR266)*(('Summary&amp;Assumptions'!$H$25*$C266)*(1+'Summary&amp;Assumptions'!$J$29)^(BG$46-1))</f>
        <v>0</v>
      </c>
      <c r="BC266" s="588">
        <f>AND(BH$55&gt;0,SUM($E266:BB266)&lt;'Summary&amp;Assumptions'!$G$32*$B266,$D266&gt;='Summary&amp;Assumptions'!$D$17,BH$47&gt;=$D266,BH$47&lt;=EDATE($D266,'Summary&amp;Assumptions'!$G$32))*$B266+AND(BH$56&lt;'Summary&amp;Assumptions'!$J$31,BH$47&gt;=$FO266,BH$47&lt;=$FP266)*(('Summary&amp;Assumptions'!$H$25*$C266)*(1+'Summary&amp;Assumptions'!$J$29)^(BH$46-1))+AND(BH$56&lt;'Summary&amp;Assumptions'!$J$31,BH$47&gt;=$FQ266,BH$47&lt;=$FR266)*(('Summary&amp;Assumptions'!$H$25*$C266)*(1+'Summary&amp;Assumptions'!$J$29)^(BH$46-1))</f>
        <v>0</v>
      </c>
      <c r="BD266" s="588">
        <f>AND(BI$55&gt;0,SUM($E266:BC266)&lt;'Summary&amp;Assumptions'!$G$32*$B266,$D266&gt;='Summary&amp;Assumptions'!$D$17,BI$47&gt;=$D266,BI$47&lt;=EDATE($D266,'Summary&amp;Assumptions'!$G$32))*$B266+AND(BI$56&lt;'Summary&amp;Assumptions'!$J$31,BI$47&gt;=$FO266,BI$47&lt;=$FP266)*(('Summary&amp;Assumptions'!$H$25*$C266)*(1+'Summary&amp;Assumptions'!$J$29)^(BI$46-1))+AND(BI$56&lt;'Summary&amp;Assumptions'!$J$31,BI$47&gt;=$FQ266,BI$47&lt;=$FR266)*(('Summary&amp;Assumptions'!$H$25*$C266)*(1+'Summary&amp;Assumptions'!$J$29)^(BI$46-1))</f>
        <v>0</v>
      </c>
      <c r="BE266" s="588">
        <f>AND(BJ$55&gt;0,SUM($E266:BD266)&lt;'Summary&amp;Assumptions'!$G$32*$B266,$D266&gt;='Summary&amp;Assumptions'!$D$17,BJ$47&gt;=$D266,BJ$47&lt;=EDATE($D266,'Summary&amp;Assumptions'!$G$32))*$B266+AND(BJ$56&lt;'Summary&amp;Assumptions'!$J$31,BJ$47&gt;=$FO266,BJ$47&lt;=$FP266)*(('Summary&amp;Assumptions'!$H$25*$C266)*(1+'Summary&amp;Assumptions'!$J$29)^(BJ$46-1))+AND(BJ$56&lt;'Summary&amp;Assumptions'!$J$31,BJ$47&gt;=$FQ266,BJ$47&lt;=$FR266)*(('Summary&amp;Assumptions'!$H$25*$C266)*(1+'Summary&amp;Assumptions'!$J$29)^(BJ$46-1))</f>
        <v>0</v>
      </c>
      <c r="BF266" s="588">
        <f>AND(BK$55&gt;0,SUM($E266:BE266)&lt;'Summary&amp;Assumptions'!$G$32*$B266,$D266&gt;='Summary&amp;Assumptions'!$D$17,BK$47&gt;=$D266,BK$47&lt;=EDATE($D266,'Summary&amp;Assumptions'!$G$32))*$B266+AND(BK$56&lt;'Summary&amp;Assumptions'!$J$31,BK$47&gt;=$FO266,BK$47&lt;=$FP266)*(('Summary&amp;Assumptions'!$H$25*$C266)*(1+'Summary&amp;Assumptions'!$J$29)^(BK$46-1))+AND(BK$56&lt;'Summary&amp;Assumptions'!$J$31,BK$47&gt;=$FQ266,BK$47&lt;=$FR266)*(('Summary&amp;Assumptions'!$H$25*$C266)*(1+'Summary&amp;Assumptions'!$J$29)^(BK$46-1))</f>
        <v>0</v>
      </c>
      <c r="BG266" s="588">
        <f>AND(BL$55&gt;0,SUM($E266:BF266)&lt;'Summary&amp;Assumptions'!$G$32*$B266,$D266&gt;='Summary&amp;Assumptions'!$D$17,BL$47&gt;=$D266,BL$47&lt;=EDATE($D266,'Summary&amp;Assumptions'!$G$32))*$B266+AND(BL$56&lt;'Summary&amp;Assumptions'!$J$31,BL$47&gt;=$FO266,BL$47&lt;=$FP266)*(('Summary&amp;Assumptions'!$H$25*$C266)*(1+'Summary&amp;Assumptions'!$J$29)^(BL$46-1))+AND(BL$56&lt;'Summary&amp;Assumptions'!$J$31,BL$47&gt;=$FQ266,BL$47&lt;=$FR266)*(('Summary&amp;Assumptions'!$H$25*$C266)*(1+'Summary&amp;Assumptions'!$J$29)^(BL$46-1))</f>
        <v>0</v>
      </c>
      <c r="BH266" s="588">
        <f>AND(BM$55&gt;0,SUM($E266:BG266)&lt;'Summary&amp;Assumptions'!$G$32*$B266,$D266&gt;='Summary&amp;Assumptions'!$D$17,BM$47&gt;=$D266,BM$47&lt;=EDATE($D266,'Summary&amp;Assumptions'!$G$32))*$B266+AND(BM$56&lt;'Summary&amp;Assumptions'!$J$31,BM$47&gt;=$FO266,BM$47&lt;=$FP266)*(('Summary&amp;Assumptions'!$H$25*$C266)*(1+'Summary&amp;Assumptions'!$J$29)^(BM$46-1))+AND(BM$56&lt;'Summary&amp;Assumptions'!$J$31,BM$47&gt;=$FQ266,BM$47&lt;=$FR266)*(('Summary&amp;Assumptions'!$H$25*$C266)*(1+'Summary&amp;Assumptions'!$J$29)^(BM$46-1))</f>
        <v>0</v>
      </c>
      <c r="BI266" s="588">
        <f>AND(BN$55&gt;0,SUM($E266:BH266)&lt;'Summary&amp;Assumptions'!$G$32*$B266,$D266&gt;='Summary&amp;Assumptions'!$D$17,BN$47&gt;=$D266,BN$47&lt;=EDATE($D266,'Summary&amp;Assumptions'!$G$32))*$B266+AND(BN$56&lt;'Summary&amp;Assumptions'!$J$31,BN$47&gt;=$FO266,BN$47&lt;=$FP266)*(('Summary&amp;Assumptions'!$H$25*$C266)*(1+'Summary&amp;Assumptions'!$J$29)^(BN$46-1))+AND(BN$56&lt;'Summary&amp;Assumptions'!$J$31,BN$47&gt;=$FQ266,BN$47&lt;=$FR266)*(('Summary&amp;Assumptions'!$H$25*$C266)*(1+'Summary&amp;Assumptions'!$J$29)^(BN$46-1))</f>
        <v>0</v>
      </c>
      <c r="BJ266" s="588">
        <f>AND(BO$55&gt;0,SUM($E266:BI266)&lt;'Summary&amp;Assumptions'!$G$32*$B266,$D266&gt;='Summary&amp;Assumptions'!$D$17,BO$47&gt;=$D266,BO$47&lt;=EDATE($D266,'Summary&amp;Assumptions'!$G$32))*$B266+AND(BO$56&lt;'Summary&amp;Assumptions'!$J$31,BO$47&gt;=$FO266,BO$47&lt;=$FP266)*(('Summary&amp;Assumptions'!$H$25*$C266)*(1+'Summary&amp;Assumptions'!$J$29)^(BO$46-1))+AND(BO$56&lt;'Summary&amp;Assumptions'!$J$31,BO$47&gt;=$FQ266,BO$47&lt;=$FR266)*(('Summary&amp;Assumptions'!$H$25*$C266)*(1+'Summary&amp;Assumptions'!$J$29)^(BO$46-1))</f>
        <v>0</v>
      </c>
      <c r="BK266" s="588">
        <f>AND(BP$55&gt;0,SUM($E266:BJ266)&lt;'Summary&amp;Assumptions'!$G$32*$B266,$D266&gt;='Summary&amp;Assumptions'!$D$17,BP$47&gt;=$D266,BP$47&lt;=EDATE($D266,'Summary&amp;Assumptions'!$G$32))*$B266+AND(BP$56&lt;'Summary&amp;Assumptions'!$J$31,BP$47&gt;=$FO266,BP$47&lt;=$FP266)*(('Summary&amp;Assumptions'!$H$25*$C266)*(1+'Summary&amp;Assumptions'!$J$29)^(BP$46-1))+AND(BP$56&lt;'Summary&amp;Assumptions'!$J$31,BP$47&gt;=$FQ266,BP$47&lt;=$FR266)*(('Summary&amp;Assumptions'!$H$25*$C266)*(1+'Summary&amp;Assumptions'!$J$29)^(BP$46-1))</f>
        <v>0</v>
      </c>
      <c r="BL266" s="588">
        <f>AND(BQ$55&gt;0,SUM($E266:BK266)&lt;'Summary&amp;Assumptions'!$G$32*$B266,$D266&gt;='Summary&amp;Assumptions'!$D$17,BQ$47&gt;=$D266,BQ$47&lt;=EDATE($D266,'Summary&amp;Assumptions'!$G$32))*$B266+AND(BQ$56&lt;'Summary&amp;Assumptions'!$J$31,BQ$47&gt;=$FO266,BQ$47&lt;=$FP266)*(('Summary&amp;Assumptions'!$H$25*$C266)*(1+'Summary&amp;Assumptions'!$J$29)^(BQ$46-1))+AND(BQ$56&lt;'Summary&amp;Assumptions'!$J$31,BQ$47&gt;=$FQ266,BQ$47&lt;=$FR266)*(('Summary&amp;Assumptions'!$H$25*$C266)*(1+'Summary&amp;Assumptions'!$J$29)^(BQ$46-1))</f>
        <v>0</v>
      </c>
      <c r="BM266" s="588">
        <f>AND(BR$55&gt;0,SUM($E266:BL266)&lt;'Summary&amp;Assumptions'!$G$32*$B266,$D266&gt;='Summary&amp;Assumptions'!$D$17,BR$47&gt;=$D266,BR$47&lt;=EDATE($D266,'Summary&amp;Assumptions'!$G$32))*$B266+AND(BR$56&lt;'Summary&amp;Assumptions'!$J$31,BR$47&gt;=$FO266,BR$47&lt;=$FP266)*(('Summary&amp;Assumptions'!$H$25*$C266)*(1+'Summary&amp;Assumptions'!$J$29)^(BR$46-1))+AND(BR$56&lt;'Summary&amp;Assumptions'!$J$31,BR$47&gt;=$FQ266,BR$47&lt;=$FR266)*(('Summary&amp;Assumptions'!$H$25*$C266)*(1+'Summary&amp;Assumptions'!$J$29)^(BR$46-1))</f>
        <v>0</v>
      </c>
      <c r="BN266" s="588">
        <f>AND(BS$55&gt;0,SUM($E266:BM266)&lt;'Summary&amp;Assumptions'!$G$32*$B266,$D266&gt;='Summary&amp;Assumptions'!$D$17,BS$47&gt;=$D266,BS$47&lt;=EDATE($D266,'Summary&amp;Assumptions'!$G$32))*$B266+AND(BS$56&lt;'Summary&amp;Assumptions'!$J$31,BS$47&gt;=$FO266,BS$47&lt;=$FP266)*(('Summary&amp;Assumptions'!$H$25*$C266)*(1+'Summary&amp;Assumptions'!$J$29)^(BS$46-1))+AND(BS$56&lt;'Summary&amp;Assumptions'!$J$31,BS$47&gt;=$FQ266,BS$47&lt;=$FR266)*(('Summary&amp;Assumptions'!$H$25*$C266)*(1+'Summary&amp;Assumptions'!$J$29)^(BS$46-1))</f>
        <v>0</v>
      </c>
      <c r="BO266" s="588">
        <f>AND(BT$55&gt;0,SUM($E266:BN266)&lt;'Summary&amp;Assumptions'!$G$32*$B266,$D266&gt;='Summary&amp;Assumptions'!$D$17,BT$47&gt;=$D266,BT$47&lt;=EDATE($D266,'Summary&amp;Assumptions'!$G$32))*$B266+AND(BT$56&lt;'Summary&amp;Assumptions'!$J$31,BT$47&gt;=$FO266,BT$47&lt;=$FP266)*(('Summary&amp;Assumptions'!$H$25*$C266)*(1+'Summary&amp;Assumptions'!$J$29)^(BT$46-1))+AND(BT$56&lt;'Summary&amp;Assumptions'!$J$31,BT$47&gt;=$FQ266,BT$47&lt;=$FR266)*(('Summary&amp;Assumptions'!$H$25*$C266)*(1+'Summary&amp;Assumptions'!$J$29)^(BT$46-1))</f>
        <v>0</v>
      </c>
      <c r="BP266" s="588">
        <f>AND(BU$55&gt;0,SUM($E266:BO266)&lt;'Summary&amp;Assumptions'!$G$32*$B266,$D266&gt;='Summary&amp;Assumptions'!$D$17,BU$47&gt;=$D266,BU$47&lt;=EDATE($D266,'Summary&amp;Assumptions'!$G$32))*$B266+AND(BU$56&lt;'Summary&amp;Assumptions'!$J$31,BU$47&gt;=$FO266,BU$47&lt;=$FP266)*(('Summary&amp;Assumptions'!$H$25*$C266)*(1+'Summary&amp;Assumptions'!$J$29)^(BU$46-1))+AND(BU$56&lt;'Summary&amp;Assumptions'!$J$31,BU$47&gt;=$FQ266,BU$47&lt;=$FR266)*(('Summary&amp;Assumptions'!$H$25*$C266)*(1+'Summary&amp;Assumptions'!$J$29)^(BU$46-1))</f>
        <v>0</v>
      </c>
      <c r="BQ266" s="588">
        <f>AND(BV$55&gt;0,SUM($E266:BP266)&lt;'Summary&amp;Assumptions'!$G$32*$B266,$D266&gt;='Summary&amp;Assumptions'!$D$17,BV$47&gt;=$D266,BV$47&lt;=EDATE($D266,'Summary&amp;Assumptions'!$G$32))*$B266+AND(BV$56&lt;'Summary&amp;Assumptions'!$J$31,BV$47&gt;=$FO266,BV$47&lt;=$FP266)*(('Summary&amp;Assumptions'!$H$25*$C266)*(1+'Summary&amp;Assumptions'!$J$29)^(BV$46-1))+AND(BV$56&lt;'Summary&amp;Assumptions'!$J$31,BV$47&gt;=$FQ266,BV$47&lt;=$FR266)*(('Summary&amp;Assumptions'!$H$25*$C266)*(1+'Summary&amp;Assumptions'!$J$29)^(BV$46-1))</f>
        <v>0</v>
      </c>
      <c r="BR266" s="588">
        <f>AND(BW$55&gt;0,SUM($E266:BQ266)&lt;'Summary&amp;Assumptions'!$G$32*$B266,$D266&gt;='Summary&amp;Assumptions'!$D$17,BW$47&gt;=$D266,BW$47&lt;=EDATE($D266,'Summary&amp;Assumptions'!$G$32))*$B266+AND(BW$56&lt;'Summary&amp;Assumptions'!$J$31,BW$47&gt;=$FO266,BW$47&lt;=$FP266)*(('Summary&amp;Assumptions'!$H$25*$C266)*(1+'Summary&amp;Assumptions'!$J$29)^(BW$46-1))+AND(BW$56&lt;'Summary&amp;Assumptions'!$J$31,BW$47&gt;=$FQ266,BW$47&lt;=$FR266)*(('Summary&amp;Assumptions'!$H$25*$C266)*(1+'Summary&amp;Assumptions'!$J$29)^(BW$46-1))</f>
        <v>0</v>
      </c>
      <c r="BS266" s="588">
        <f>AND(BX$55&gt;0,SUM($E266:BR266)&lt;'Summary&amp;Assumptions'!$G$32*$B266,$D266&gt;='Summary&amp;Assumptions'!$D$17,BX$47&gt;=$D266,BX$47&lt;=EDATE($D266,'Summary&amp;Assumptions'!$G$32))*$B266+AND(BX$56&lt;'Summary&amp;Assumptions'!$J$31,BX$47&gt;=$FO266,BX$47&lt;=$FP266)*(('Summary&amp;Assumptions'!$H$25*$C266)*(1+'Summary&amp;Assumptions'!$J$29)^(BX$46-1))+AND(BX$56&lt;'Summary&amp;Assumptions'!$J$31,BX$47&gt;=$FQ266,BX$47&lt;=$FR266)*(('Summary&amp;Assumptions'!$H$25*$C266)*(1+'Summary&amp;Assumptions'!$J$29)^(BX$46-1))</f>
        <v>0</v>
      </c>
      <c r="BT266" s="588">
        <f>AND(BY$55&gt;0,SUM($E266:BS266)&lt;'Summary&amp;Assumptions'!$G$32*$B266,$D266&gt;='Summary&amp;Assumptions'!$D$17,BY$47&gt;=$D266,BY$47&lt;=EDATE($D266,'Summary&amp;Assumptions'!$G$32))*$B266+AND(BY$56&lt;'Summary&amp;Assumptions'!$J$31,BY$47&gt;=$FO266,BY$47&lt;=$FP266)*(('Summary&amp;Assumptions'!$H$25*$C266)*(1+'Summary&amp;Assumptions'!$J$29)^(BY$46-1))+AND(BY$56&lt;'Summary&amp;Assumptions'!$J$31,BY$47&gt;=$FQ266,BY$47&lt;=$FR266)*(('Summary&amp;Assumptions'!$H$25*$C266)*(1+'Summary&amp;Assumptions'!$J$29)^(BY$46-1))</f>
        <v>0</v>
      </c>
      <c r="BU266" s="588">
        <f>AND(BZ$55&gt;0,SUM($E266:BT266)&lt;'Summary&amp;Assumptions'!$G$32*$B266,$D266&gt;='Summary&amp;Assumptions'!$D$17,BZ$47&gt;=$D266,BZ$47&lt;=EDATE($D266,'Summary&amp;Assumptions'!$G$32))*$B266+AND(BZ$56&lt;'Summary&amp;Assumptions'!$J$31,BZ$47&gt;=$FO266,BZ$47&lt;=$FP266)*(('Summary&amp;Assumptions'!$H$25*$C266)*(1+'Summary&amp;Assumptions'!$J$29)^(BZ$46-1))+AND(BZ$56&lt;'Summary&amp;Assumptions'!$J$31,BZ$47&gt;=$FQ266,BZ$47&lt;=$FR266)*(('Summary&amp;Assumptions'!$H$25*$C266)*(1+'Summary&amp;Assumptions'!$J$29)^(BZ$46-1))</f>
        <v>0</v>
      </c>
      <c r="BV266" s="588">
        <f>AND(CA$55&gt;0,SUM($E266:BU266)&lt;'Summary&amp;Assumptions'!$G$32*$B266,$D266&gt;='Summary&amp;Assumptions'!$D$17,CA$47&gt;=$D266,CA$47&lt;=EDATE($D266,'Summary&amp;Assumptions'!$G$32))*$B266+AND(CA$56&lt;'Summary&amp;Assumptions'!$J$31,CA$47&gt;=$FO266,CA$47&lt;=$FP266)*(('Summary&amp;Assumptions'!$H$25*$C266)*(1+'Summary&amp;Assumptions'!$J$29)^(CA$46-1))+AND(CA$56&lt;'Summary&amp;Assumptions'!$J$31,CA$47&gt;=$FQ266,CA$47&lt;=$FR266)*(('Summary&amp;Assumptions'!$H$25*$C266)*(1+'Summary&amp;Assumptions'!$J$29)^(CA$46-1))</f>
        <v>0</v>
      </c>
      <c r="BW266" s="588">
        <f>AND(CB$55&gt;0,SUM($E266:BV266)&lt;'Summary&amp;Assumptions'!$G$32*$B266,$D266&gt;='Summary&amp;Assumptions'!$D$17,CB$47&gt;=$D266,CB$47&lt;=EDATE($D266,'Summary&amp;Assumptions'!$G$32))*$B266+AND(CB$56&lt;'Summary&amp;Assumptions'!$J$31,CB$47&gt;=$FO266,CB$47&lt;=$FP266)*(('Summary&amp;Assumptions'!$H$25*$C266)*(1+'Summary&amp;Assumptions'!$J$29)^(CB$46-1))+AND(CB$56&lt;'Summary&amp;Assumptions'!$J$31,CB$47&gt;=$FQ266,CB$47&lt;=$FR266)*(('Summary&amp;Assumptions'!$H$25*$C266)*(1+'Summary&amp;Assumptions'!$J$29)^(CB$46-1))</f>
        <v>0</v>
      </c>
      <c r="BX266" s="588">
        <f>AND(CC$55&gt;0,SUM($E266:BW266)&lt;'Summary&amp;Assumptions'!$G$32*$B266,$D266&gt;='Summary&amp;Assumptions'!$D$17,CC$47&gt;=$D266,CC$47&lt;=EDATE($D266,'Summary&amp;Assumptions'!$G$32))*$B266+AND(CC$56&lt;'Summary&amp;Assumptions'!$J$31,CC$47&gt;=$FO266,CC$47&lt;=$FP266)*(('Summary&amp;Assumptions'!$H$25*$C266)*(1+'Summary&amp;Assumptions'!$J$29)^(CC$46-1))+AND(CC$56&lt;'Summary&amp;Assumptions'!$J$31,CC$47&gt;=$FQ266,CC$47&lt;=$FR266)*(('Summary&amp;Assumptions'!$H$25*$C266)*(1+'Summary&amp;Assumptions'!$J$29)^(CC$46-1))</f>
        <v>0</v>
      </c>
      <c r="BY266" s="588">
        <f>AND(CD$55&gt;0,SUM($E266:BX266)&lt;'Summary&amp;Assumptions'!$G$32*$B266,$D266&gt;='Summary&amp;Assumptions'!$D$17,CD$47&gt;=$D266,CD$47&lt;=EDATE($D266,'Summary&amp;Assumptions'!$G$32))*$B266+AND(CD$56&lt;'Summary&amp;Assumptions'!$J$31,CD$47&gt;=$FO266,CD$47&lt;=$FP266)*(('Summary&amp;Assumptions'!$H$25*$C266)*(1+'Summary&amp;Assumptions'!$J$29)^(CD$46-1))+AND(CD$56&lt;'Summary&amp;Assumptions'!$J$31,CD$47&gt;=$FQ266,CD$47&lt;=$FR266)*(('Summary&amp;Assumptions'!$H$25*$C266)*(1+'Summary&amp;Assumptions'!$J$29)^(CD$46-1))</f>
        <v>0</v>
      </c>
      <c r="BZ266" s="588">
        <f>AND(CE$55&gt;0,SUM($E266:BY266)&lt;'Summary&amp;Assumptions'!$G$32*$B266,$D266&gt;='Summary&amp;Assumptions'!$D$17,CE$47&gt;=$D266,CE$47&lt;=EDATE($D266,'Summary&amp;Assumptions'!$G$32))*$B266+AND(CE$56&lt;'Summary&amp;Assumptions'!$J$31,CE$47&gt;=$FO266,CE$47&lt;=$FP266)*(('Summary&amp;Assumptions'!$H$25*$C266)*(1+'Summary&amp;Assumptions'!$J$29)^(CE$46-1))+AND(CE$56&lt;'Summary&amp;Assumptions'!$J$31,CE$47&gt;=$FQ266,CE$47&lt;=$FR266)*(('Summary&amp;Assumptions'!$H$25*$C266)*(1+'Summary&amp;Assumptions'!$J$29)^(CE$46-1))</f>
        <v>0</v>
      </c>
      <c r="CA266" s="588">
        <f>AND(CF$55&gt;0,SUM($E266:BZ266)&lt;'Summary&amp;Assumptions'!$G$32*$B266,$D266&gt;='Summary&amp;Assumptions'!$D$17,CF$47&gt;=$D266,CF$47&lt;=EDATE($D266,'Summary&amp;Assumptions'!$G$32))*$B266+AND(CF$56&lt;'Summary&amp;Assumptions'!$J$31,CF$47&gt;=$FO266,CF$47&lt;=$FP266)*(('Summary&amp;Assumptions'!$H$25*$C266)*(1+'Summary&amp;Assumptions'!$J$29)^(CF$46-1))+AND(CF$56&lt;'Summary&amp;Assumptions'!$J$31,CF$47&gt;=$FQ266,CF$47&lt;=$FR266)*(('Summary&amp;Assumptions'!$H$25*$C266)*(1+'Summary&amp;Assumptions'!$J$29)^(CF$46-1))</f>
        <v>0</v>
      </c>
      <c r="CB266" s="588">
        <f>AND(CG$55&gt;0,SUM($E266:CA266)&lt;'Summary&amp;Assumptions'!$G$32*$B266,$D266&gt;='Summary&amp;Assumptions'!$D$17,CG$47&gt;=$D266,CG$47&lt;=EDATE($D266,'Summary&amp;Assumptions'!$G$32))*$B266+AND(CG$56&lt;'Summary&amp;Assumptions'!$J$31,CG$47&gt;=$FO266,CG$47&lt;=$FP266)*(('Summary&amp;Assumptions'!$H$25*$C266)*(1+'Summary&amp;Assumptions'!$J$29)^(CG$46-1))+AND(CG$56&lt;'Summary&amp;Assumptions'!$J$31,CG$47&gt;=$FQ266,CG$47&lt;=$FR266)*(('Summary&amp;Assumptions'!$H$25*$C266)*(1+'Summary&amp;Assumptions'!$J$29)^(CG$46-1))</f>
        <v>0</v>
      </c>
      <c r="CC266" s="588">
        <f>AND(CH$55&gt;0,SUM($E266:CB266)&lt;'Summary&amp;Assumptions'!$G$32*$B266,$D266&gt;='Summary&amp;Assumptions'!$D$17,CH$47&gt;=$D266,CH$47&lt;=EDATE($D266,'Summary&amp;Assumptions'!$G$32))*$B266+AND(CH$56&lt;'Summary&amp;Assumptions'!$J$31,CH$47&gt;=$FO266,CH$47&lt;=$FP266)*(('Summary&amp;Assumptions'!$H$25*$C266)*(1+'Summary&amp;Assumptions'!$J$29)^(CH$46-1))+AND(CH$56&lt;'Summary&amp;Assumptions'!$J$31,CH$47&gt;=$FQ266,CH$47&lt;=$FR266)*(('Summary&amp;Assumptions'!$H$25*$C266)*(1+'Summary&amp;Assumptions'!$J$29)^(CH$46-1))</f>
        <v>0</v>
      </c>
      <c r="CD266" s="588">
        <f>AND(CI$55&gt;0,SUM($E266:CC266)&lt;'Summary&amp;Assumptions'!$G$32*$B266,$D266&gt;='Summary&amp;Assumptions'!$D$17,CI$47&gt;=$D266,CI$47&lt;=EDATE($D266,'Summary&amp;Assumptions'!$G$32))*$B266+AND(CI$56&lt;'Summary&amp;Assumptions'!$J$31,CI$47&gt;=$FO266,CI$47&lt;=$FP266)*(('Summary&amp;Assumptions'!$H$25*$C266)*(1+'Summary&amp;Assumptions'!$J$29)^(CI$46-1))+AND(CI$56&lt;'Summary&amp;Assumptions'!$J$31,CI$47&gt;=$FQ266,CI$47&lt;=$FR266)*(('Summary&amp;Assumptions'!$H$25*$C266)*(1+'Summary&amp;Assumptions'!$J$29)^(CI$46-1))</f>
        <v>0</v>
      </c>
      <c r="CE266" s="588">
        <f>AND(CJ$55&gt;0,SUM($E266:CD266)&lt;'Summary&amp;Assumptions'!$G$32*$B266,$D266&gt;='Summary&amp;Assumptions'!$D$17,CJ$47&gt;=$D266,CJ$47&lt;=EDATE($D266,'Summary&amp;Assumptions'!$G$32))*$B266+AND(CJ$56&lt;'Summary&amp;Assumptions'!$J$31,CJ$47&gt;=$FO266,CJ$47&lt;=$FP266)*(('Summary&amp;Assumptions'!$H$25*$C266)*(1+'Summary&amp;Assumptions'!$J$29)^(CJ$46-1))+AND(CJ$56&lt;'Summary&amp;Assumptions'!$J$31,CJ$47&gt;=$FQ266,CJ$47&lt;=$FR266)*(('Summary&amp;Assumptions'!$H$25*$C266)*(1+'Summary&amp;Assumptions'!$J$29)^(CJ$46-1))</f>
        <v>0</v>
      </c>
      <c r="CF266" s="588">
        <f>AND(CK$55&gt;0,SUM($E266:CE266)&lt;'Summary&amp;Assumptions'!$G$32*$B266,$D266&gt;='Summary&amp;Assumptions'!$D$17,CK$47&gt;=$D266,CK$47&lt;=EDATE($D266,'Summary&amp;Assumptions'!$G$32))*$B266+AND(CK$56&lt;'Summary&amp;Assumptions'!$J$31,CK$47&gt;=$FO266,CK$47&lt;=$FP266)*(('Summary&amp;Assumptions'!$H$25*$C266)*(1+'Summary&amp;Assumptions'!$J$29)^(CK$46-1))+AND(CK$56&lt;'Summary&amp;Assumptions'!$J$31,CK$47&gt;=$FQ266,CK$47&lt;=$FR266)*(('Summary&amp;Assumptions'!$H$25*$C266)*(1+'Summary&amp;Assumptions'!$J$29)^(CK$46-1))</f>
        <v>0</v>
      </c>
      <c r="CG266" s="588">
        <f>AND(CL$55&gt;0,SUM($E266:CF266)&lt;'Summary&amp;Assumptions'!$G$32*$B266,$D266&gt;='Summary&amp;Assumptions'!$D$17,CL$47&gt;=$D266,CL$47&lt;=EDATE($D266,'Summary&amp;Assumptions'!$G$32))*$B266+AND(CL$56&lt;'Summary&amp;Assumptions'!$J$31,CL$47&gt;=$FO266,CL$47&lt;=$FP266)*(('Summary&amp;Assumptions'!$H$25*$C266)*(1+'Summary&amp;Assumptions'!$J$29)^(CL$46-1))+AND(CL$56&lt;'Summary&amp;Assumptions'!$J$31,CL$47&gt;=$FQ266,CL$47&lt;=$FR266)*(('Summary&amp;Assumptions'!$H$25*$C266)*(1+'Summary&amp;Assumptions'!$J$29)^(CL$46-1))</f>
        <v>0</v>
      </c>
      <c r="CH266" s="588">
        <f>AND(CM$55&gt;0,SUM($E266:CG266)&lt;'Summary&amp;Assumptions'!$G$32*$B266,$D266&gt;='Summary&amp;Assumptions'!$D$17,CM$47&gt;=$D266,CM$47&lt;=EDATE($D266,'Summary&amp;Assumptions'!$G$32))*$B266+AND(CM$56&lt;'Summary&amp;Assumptions'!$J$31,CM$47&gt;=$FO266,CM$47&lt;=$FP266)*(('Summary&amp;Assumptions'!$H$25*$C266)*(1+'Summary&amp;Assumptions'!$J$29)^(CM$46-1))+AND(CM$56&lt;'Summary&amp;Assumptions'!$J$31,CM$47&gt;=$FQ266,CM$47&lt;=$FR266)*(('Summary&amp;Assumptions'!$H$25*$C266)*(1+'Summary&amp;Assumptions'!$J$29)^(CM$46-1))</f>
        <v>0</v>
      </c>
      <c r="CI266" s="588">
        <f>AND(CN$55&gt;0,SUM($E266:CH266)&lt;'Summary&amp;Assumptions'!$G$32*$B266,$D266&gt;='Summary&amp;Assumptions'!$D$17,CN$47&gt;=$D266,CN$47&lt;=EDATE($D266,'Summary&amp;Assumptions'!$G$32))*$B266+AND(CN$56&lt;'Summary&amp;Assumptions'!$J$31,CN$47&gt;=$FO266,CN$47&lt;=$FP266)*(('Summary&amp;Assumptions'!$H$25*$C266)*(1+'Summary&amp;Assumptions'!$J$29)^(CN$46-1))+AND(CN$56&lt;'Summary&amp;Assumptions'!$J$31,CN$47&gt;=$FQ266,CN$47&lt;=$FR266)*(('Summary&amp;Assumptions'!$H$25*$C266)*(1+'Summary&amp;Assumptions'!$J$29)^(CN$46-1))</f>
        <v>0</v>
      </c>
      <c r="CJ266" s="588">
        <f>AND(CO$55&gt;0,SUM($E266:CI266)&lt;'Summary&amp;Assumptions'!$G$32*$B266,$D266&gt;='Summary&amp;Assumptions'!$D$17,CO$47&gt;=$D266,CO$47&lt;=EDATE($D266,'Summary&amp;Assumptions'!$G$32))*$B266+AND(CO$56&lt;'Summary&amp;Assumptions'!$J$31,CO$47&gt;=$FO266,CO$47&lt;=$FP266)*(('Summary&amp;Assumptions'!$H$25*$C266)*(1+'Summary&amp;Assumptions'!$J$29)^(CO$46-1))+AND(CO$56&lt;'Summary&amp;Assumptions'!$J$31,CO$47&gt;=$FQ266,CO$47&lt;=$FR266)*(('Summary&amp;Assumptions'!$H$25*$C266)*(1+'Summary&amp;Assumptions'!$J$29)^(CO$46-1))</f>
        <v>0</v>
      </c>
      <c r="CK266" s="588">
        <f>AND(CP$55&gt;0,SUM($E266:CJ266)&lt;'Summary&amp;Assumptions'!$G$32*$B266,$D266&gt;='Summary&amp;Assumptions'!$D$17,CP$47&gt;=$D266,CP$47&lt;=EDATE($D266,'Summary&amp;Assumptions'!$G$32))*$B266+AND(CP$56&lt;'Summary&amp;Assumptions'!$J$31,CP$47&gt;=$FO266,CP$47&lt;=$FP266)*(('Summary&amp;Assumptions'!$H$25*$C266)*(1+'Summary&amp;Assumptions'!$J$29)^(CP$46-1))+AND(CP$56&lt;'Summary&amp;Assumptions'!$J$31,CP$47&gt;=$FQ266,CP$47&lt;=$FR266)*(('Summary&amp;Assumptions'!$H$25*$C266)*(1+'Summary&amp;Assumptions'!$J$29)^(CP$46-1))</f>
        <v>0</v>
      </c>
      <c r="CL266" s="588">
        <f>AND(CQ$55&gt;0,SUM($E266:CK266)&lt;'Summary&amp;Assumptions'!$G$32*$B266,$D266&gt;='Summary&amp;Assumptions'!$D$17,CQ$47&gt;=$D266,CQ$47&lt;=EDATE($D266,'Summary&amp;Assumptions'!$G$32))*$B266+AND(CQ$56&lt;'Summary&amp;Assumptions'!$J$31,CQ$47&gt;=$FO266,CQ$47&lt;=$FP266)*(('Summary&amp;Assumptions'!$H$25*$C266)*(1+'Summary&amp;Assumptions'!$J$29)^(CQ$46-1))+AND(CQ$56&lt;'Summary&amp;Assumptions'!$J$31,CQ$47&gt;=$FQ266,CQ$47&lt;=$FR266)*(('Summary&amp;Assumptions'!$H$25*$C266)*(1+'Summary&amp;Assumptions'!$J$29)^(CQ$46-1))</f>
        <v>0</v>
      </c>
      <c r="CM266" s="588">
        <f>AND(CR$55&gt;0,SUM($E266:CL266)&lt;'Summary&amp;Assumptions'!$G$32*$B266,$D266&gt;='Summary&amp;Assumptions'!$D$17,CR$47&gt;=$D266,CR$47&lt;=EDATE($D266,'Summary&amp;Assumptions'!$G$32))*$B266+AND(CR$56&lt;'Summary&amp;Assumptions'!$J$31,CR$47&gt;=$FO266,CR$47&lt;=$FP266)*(('Summary&amp;Assumptions'!$H$25*$C266)*(1+'Summary&amp;Assumptions'!$J$29)^(CR$46-1))+AND(CR$56&lt;'Summary&amp;Assumptions'!$J$31,CR$47&gt;=$FQ266,CR$47&lt;=$FR266)*(('Summary&amp;Assumptions'!$H$25*$C266)*(1+'Summary&amp;Assumptions'!$J$29)^(CR$46-1))</f>
        <v>0</v>
      </c>
      <c r="CN266" s="588">
        <f>AND(CS$55&gt;0,SUM($E266:CM266)&lt;'Summary&amp;Assumptions'!$G$32*$B266,$D266&gt;='Summary&amp;Assumptions'!$D$17,CS$47&gt;=$D266,CS$47&lt;=EDATE($D266,'Summary&amp;Assumptions'!$G$32))*$B266+AND(CS$56&lt;'Summary&amp;Assumptions'!$J$31,CS$47&gt;=$FO266,CS$47&lt;=$FP266)*(('Summary&amp;Assumptions'!$H$25*$C266)*(1+'Summary&amp;Assumptions'!$J$29)^(CS$46-1))+AND(CS$56&lt;'Summary&amp;Assumptions'!$J$31,CS$47&gt;=$FQ266,CS$47&lt;=$FR266)*(('Summary&amp;Assumptions'!$H$25*$C266)*(1+'Summary&amp;Assumptions'!$J$29)^(CS$46-1))</f>
        <v>0</v>
      </c>
      <c r="CO266" s="588">
        <f>AND(CT$55&gt;0,SUM($E266:CN266)&lt;'Summary&amp;Assumptions'!$G$32*$B266,$D266&gt;='Summary&amp;Assumptions'!$D$17,CT$47&gt;=$D266,CT$47&lt;=EDATE($D266,'Summary&amp;Assumptions'!$G$32))*$B266+AND(CT$56&lt;'Summary&amp;Assumptions'!$J$31,CT$47&gt;=$FO266,CT$47&lt;=$FP266)*(('Summary&amp;Assumptions'!$H$25*$C266)*(1+'Summary&amp;Assumptions'!$J$29)^(CT$46-1))+AND(CT$56&lt;'Summary&amp;Assumptions'!$J$31,CT$47&gt;=$FQ266,CT$47&lt;=$FR266)*(('Summary&amp;Assumptions'!$H$25*$C266)*(1+'Summary&amp;Assumptions'!$J$29)^(CT$46-1))</f>
        <v>0</v>
      </c>
      <c r="CP266" s="588">
        <f>AND(CU$55&gt;0,SUM($E266:CO266)&lt;'Summary&amp;Assumptions'!$G$32*$B266,$D266&gt;='Summary&amp;Assumptions'!$D$17,CU$47&gt;=$D266,CU$47&lt;=EDATE($D266,'Summary&amp;Assumptions'!$G$32))*$B266+AND(CU$56&lt;'Summary&amp;Assumptions'!$J$31,CU$47&gt;=$FO266,CU$47&lt;=$FP266)*(('Summary&amp;Assumptions'!$H$25*$C266)*(1+'Summary&amp;Assumptions'!$J$29)^(CU$46-1))+AND(CU$56&lt;'Summary&amp;Assumptions'!$J$31,CU$47&gt;=$FQ266,CU$47&lt;=$FR266)*(('Summary&amp;Assumptions'!$H$25*$C266)*(1+'Summary&amp;Assumptions'!$J$29)^(CU$46-1))</f>
        <v>0</v>
      </c>
      <c r="CQ266" s="588">
        <f>AND(CV$55&gt;0,SUM($E266:CP266)&lt;'Summary&amp;Assumptions'!$G$32*$B266,$D266&gt;='Summary&amp;Assumptions'!$D$17,CV$47&gt;=$D266,CV$47&lt;=EDATE($D266,'Summary&amp;Assumptions'!$G$32))*$B266+AND(CV$56&lt;'Summary&amp;Assumptions'!$J$31,CV$47&gt;=$FO266,CV$47&lt;=$FP266)*(('Summary&amp;Assumptions'!$H$25*$C266)*(1+'Summary&amp;Assumptions'!$J$29)^(CV$46-1))+AND(CV$56&lt;'Summary&amp;Assumptions'!$J$31,CV$47&gt;=$FQ266,CV$47&lt;=$FR266)*(('Summary&amp;Assumptions'!$H$25*$C266)*(1+'Summary&amp;Assumptions'!$J$29)^(CV$46-1))</f>
        <v>0</v>
      </c>
      <c r="CR266" s="588">
        <f>AND(CW$55&gt;0,SUM($E266:CQ266)&lt;'Summary&amp;Assumptions'!$G$32*$B266,$D266&gt;='Summary&amp;Assumptions'!$D$17,CW$47&gt;=$D266,CW$47&lt;=EDATE($D266,'Summary&amp;Assumptions'!$G$32))*$B266+AND(CW$56&lt;'Summary&amp;Assumptions'!$J$31,CW$47&gt;=$FO266,CW$47&lt;=$FP266)*(('Summary&amp;Assumptions'!$H$25*$C266)*(1+'Summary&amp;Assumptions'!$J$29)^(CW$46-1))+AND(CW$56&lt;'Summary&amp;Assumptions'!$J$31,CW$47&gt;=$FQ266,CW$47&lt;=$FR266)*(('Summary&amp;Assumptions'!$H$25*$C266)*(1+'Summary&amp;Assumptions'!$J$29)^(CW$46-1))</f>
        <v>0</v>
      </c>
      <c r="CS266" s="588">
        <f>AND(CX$55&gt;0,SUM($E266:CR266)&lt;'Summary&amp;Assumptions'!$G$32*$B266,$D266&gt;='Summary&amp;Assumptions'!$D$17,CX$47&gt;=$D266,CX$47&lt;=EDATE($D266,'Summary&amp;Assumptions'!$G$32))*$B266+AND(CX$56&lt;'Summary&amp;Assumptions'!$J$31,CX$47&gt;=$FO266,CX$47&lt;=$FP266)*(('Summary&amp;Assumptions'!$H$25*$C266)*(1+'Summary&amp;Assumptions'!$J$29)^(CX$46-1))+AND(CX$56&lt;'Summary&amp;Assumptions'!$J$31,CX$47&gt;=$FQ266,CX$47&lt;=$FR266)*(('Summary&amp;Assumptions'!$H$25*$C266)*(1+'Summary&amp;Assumptions'!$J$29)^(CX$46-1))</f>
        <v>0</v>
      </c>
      <c r="CT266" s="588">
        <f>AND(CY$55&gt;0,SUM($E266:CS266)&lt;'Summary&amp;Assumptions'!$G$32*$B266,$D266&gt;='Summary&amp;Assumptions'!$D$17,CY$47&gt;=$D266,CY$47&lt;=EDATE($D266,'Summary&amp;Assumptions'!$G$32))*$B266+AND(CY$56&lt;'Summary&amp;Assumptions'!$J$31,CY$47&gt;=$FO266,CY$47&lt;=$FP266)*(('Summary&amp;Assumptions'!$H$25*$C266)*(1+'Summary&amp;Assumptions'!$J$29)^(CY$46-1))+AND(CY$56&lt;'Summary&amp;Assumptions'!$J$31,CY$47&gt;=$FQ266,CY$47&lt;=$FR266)*(('Summary&amp;Assumptions'!$H$25*$C266)*(1+'Summary&amp;Assumptions'!$J$29)^(CY$46-1))</f>
        <v>0</v>
      </c>
      <c r="CU266" s="588">
        <f>AND(CZ$55&gt;0,SUM($E266:CT266)&lt;'Summary&amp;Assumptions'!$G$32*$B266,$D266&gt;='Summary&amp;Assumptions'!$D$17,CZ$47&gt;=$D266,CZ$47&lt;=EDATE($D266,'Summary&amp;Assumptions'!$G$32))*$B266+AND(CZ$56&lt;'Summary&amp;Assumptions'!$J$31,CZ$47&gt;=$FO266,CZ$47&lt;=$FP266)*(('Summary&amp;Assumptions'!$H$25*$C266)*(1+'Summary&amp;Assumptions'!$J$29)^(CZ$46-1))+AND(CZ$56&lt;'Summary&amp;Assumptions'!$J$31,CZ$47&gt;=$FQ266,CZ$47&lt;=$FR266)*(('Summary&amp;Assumptions'!$H$25*$C266)*(1+'Summary&amp;Assumptions'!$J$29)^(CZ$46-1))</f>
        <v>0</v>
      </c>
      <c r="CV266" s="588">
        <f>AND(DA$55&gt;0,SUM($E266:CU266)&lt;'Summary&amp;Assumptions'!$G$32*$B266,$D266&gt;='Summary&amp;Assumptions'!$D$17,DA$47&gt;=$D266,DA$47&lt;=EDATE($D266,'Summary&amp;Assumptions'!$G$32))*$B266+AND(DA$56&lt;'Summary&amp;Assumptions'!$J$31,DA$47&gt;=$FO266,DA$47&lt;=$FP266)*(('Summary&amp;Assumptions'!$H$25*$C266)*(1+'Summary&amp;Assumptions'!$J$29)^(DA$46-1))+AND(DA$56&lt;'Summary&amp;Assumptions'!$J$31,DA$47&gt;=$FQ266,DA$47&lt;=$FR266)*(('Summary&amp;Assumptions'!$H$25*$C266)*(1+'Summary&amp;Assumptions'!$J$29)^(DA$46-1))</f>
        <v>0</v>
      </c>
      <c r="CW266" s="588">
        <f>AND(DB$55&gt;0,SUM($E266:CV266)&lt;'Summary&amp;Assumptions'!$G$32*$B266,$D266&gt;='Summary&amp;Assumptions'!$D$17,DB$47&gt;=$D266,DB$47&lt;=EDATE($D266,'Summary&amp;Assumptions'!$G$32))*$B266+AND(DB$56&lt;'Summary&amp;Assumptions'!$J$31,DB$47&gt;=$FO266,DB$47&lt;=$FP266)*(('Summary&amp;Assumptions'!$H$25*$C266)*(1+'Summary&amp;Assumptions'!$J$29)^(DB$46-1))+AND(DB$56&lt;'Summary&amp;Assumptions'!$J$31,DB$47&gt;=$FQ266,DB$47&lt;=$FR266)*(('Summary&amp;Assumptions'!$H$25*$C266)*(1+'Summary&amp;Assumptions'!$J$29)^(DB$46-1))</f>
        <v>0</v>
      </c>
      <c r="CX266" s="588">
        <f>AND(DC$55&gt;0,SUM($E266:CW266)&lt;'Summary&amp;Assumptions'!$G$32*$B266,$D266&gt;='Summary&amp;Assumptions'!$D$17,DC$47&gt;=$D266,DC$47&lt;=EDATE($D266,'Summary&amp;Assumptions'!$G$32))*$B266+AND(DC$56&lt;'Summary&amp;Assumptions'!$J$31,DC$47&gt;=$FO266,DC$47&lt;=$FP266)*(('Summary&amp;Assumptions'!$H$25*$C266)*(1+'Summary&amp;Assumptions'!$J$29)^(DC$46-1))+AND(DC$56&lt;'Summary&amp;Assumptions'!$J$31,DC$47&gt;=$FQ266,DC$47&lt;=$FR266)*(('Summary&amp;Assumptions'!$H$25*$C266)*(1+'Summary&amp;Assumptions'!$J$29)^(DC$46-1))</f>
        <v>0</v>
      </c>
      <c r="CY266" s="588">
        <f>AND(DD$55&gt;0,SUM($E266:CX266)&lt;'Summary&amp;Assumptions'!$G$32*$B266,$D266&gt;='Summary&amp;Assumptions'!$D$17,DD$47&gt;=$D266,DD$47&lt;=EDATE($D266,'Summary&amp;Assumptions'!$G$32))*$B266+AND(DD$56&lt;'Summary&amp;Assumptions'!$J$31,DD$47&gt;=$FO266,DD$47&lt;=$FP266)*(('Summary&amp;Assumptions'!$H$25*$C266)*(1+'Summary&amp;Assumptions'!$J$29)^(DD$46-1))+AND(DD$56&lt;'Summary&amp;Assumptions'!$J$31,DD$47&gt;=$FQ266,DD$47&lt;=$FR266)*(('Summary&amp;Assumptions'!$H$25*$C266)*(1+'Summary&amp;Assumptions'!$J$29)^(DD$46-1))</f>
        <v>0</v>
      </c>
      <c r="CZ266" s="588">
        <f>AND(DE$55&gt;0,SUM($E266:CY266)&lt;'Summary&amp;Assumptions'!$G$32*$B266,$D266&gt;='Summary&amp;Assumptions'!$D$17,DE$47&gt;=$D266,DE$47&lt;=EDATE($D266,'Summary&amp;Assumptions'!$G$32))*$B266+AND(DE$56&lt;'Summary&amp;Assumptions'!$J$31,DE$47&gt;=$FO266,DE$47&lt;=$FP266)*(('Summary&amp;Assumptions'!$H$25*$C266)*(1+'Summary&amp;Assumptions'!$J$29)^(DE$46-1))+AND(DE$56&lt;'Summary&amp;Assumptions'!$J$31,DE$47&gt;=$FQ266,DE$47&lt;=$FR266)*(('Summary&amp;Assumptions'!$H$25*$C266)*(1+'Summary&amp;Assumptions'!$J$29)^(DE$46-1))</f>
        <v>0</v>
      </c>
      <c r="DA266" s="588">
        <f>AND(DF$55&gt;0,SUM($E266:CZ266)&lt;'Summary&amp;Assumptions'!$G$32*$B266,$D266&gt;='Summary&amp;Assumptions'!$D$17,DF$47&gt;=$D266,DF$47&lt;=EDATE($D266,'Summary&amp;Assumptions'!$G$32))*$B266+AND(DF$56&lt;'Summary&amp;Assumptions'!$J$31,DF$47&gt;=$FO266,DF$47&lt;=$FP266)*(('Summary&amp;Assumptions'!$H$25*$C266)*(1+'Summary&amp;Assumptions'!$J$29)^(DF$46-1))+AND(DF$56&lt;'Summary&amp;Assumptions'!$J$31,DF$47&gt;=$FQ266,DF$47&lt;=$FR266)*(('Summary&amp;Assumptions'!$H$25*$C266)*(1+'Summary&amp;Assumptions'!$J$29)^(DF$46-1))</f>
        <v>0</v>
      </c>
      <c r="DB266" s="588">
        <f>AND(DG$55&gt;0,SUM($E266:DA266)&lt;'Summary&amp;Assumptions'!$G$32*$B266,$D266&gt;='Summary&amp;Assumptions'!$D$17,DG$47&gt;=$D266,DG$47&lt;=EDATE($D266,'Summary&amp;Assumptions'!$G$32))*$B266+AND(DG$56&lt;'Summary&amp;Assumptions'!$J$31,DG$47&gt;=$FO266,DG$47&lt;=$FP266)*(('Summary&amp;Assumptions'!$H$25*$C266)*(1+'Summary&amp;Assumptions'!$J$29)^(DG$46-1))+AND(DG$56&lt;'Summary&amp;Assumptions'!$J$31,DG$47&gt;=$FQ266,DG$47&lt;=$FR266)*(('Summary&amp;Assumptions'!$H$25*$C266)*(1+'Summary&amp;Assumptions'!$J$29)^(DG$46-1))</f>
        <v>0</v>
      </c>
      <c r="DC266" s="588">
        <f>AND(DH$55&gt;0,SUM($E266:DB266)&lt;'Summary&amp;Assumptions'!$G$32*$B266,$D266&gt;='Summary&amp;Assumptions'!$D$17,DH$47&gt;=$D266,DH$47&lt;=EDATE($D266,'Summary&amp;Assumptions'!$G$32))*$B266+AND(DH$56&lt;'Summary&amp;Assumptions'!$J$31,DH$47&gt;=$FO266,DH$47&lt;=$FP266)*(('Summary&amp;Assumptions'!$H$25*$C266)*(1+'Summary&amp;Assumptions'!$J$29)^(DH$46-1))+AND(DH$56&lt;'Summary&amp;Assumptions'!$J$31,DH$47&gt;=$FQ266,DH$47&lt;=$FR266)*(('Summary&amp;Assumptions'!$H$25*$C266)*(1+'Summary&amp;Assumptions'!$J$29)^(DH$46-1))</f>
        <v>0</v>
      </c>
      <c r="DD266" s="588">
        <f>AND(DI$55&gt;0,SUM($E266:DC266)&lt;'Summary&amp;Assumptions'!$G$32*$B266,$D266&gt;='Summary&amp;Assumptions'!$D$17,DI$47&gt;=$D266,DI$47&lt;=EDATE($D266,'Summary&amp;Assumptions'!$G$32))*$B266+AND(DI$56&lt;'Summary&amp;Assumptions'!$J$31,DI$47&gt;=$FO266,DI$47&lt;=$FP266)*(('Summary&amp;Assumptions'!$H$25*$C266)*(1+'Summary&amp;Assumptions'!$J$29)^(DI$46-1))+AND(DI$56&lt;'Summary&amp;Assumptions'!$J$31,DI$47&gt;=$FQ266,DI$47&lt;=$FR266)*(('Summary&amp;Assumptions'!$H$25*$C266)*(1+'Summary&amp;Assumptions'!$J$29)^(DI$46-1))</f>
        <v>0</v>
      </c>
      <c r="DE266" s="588">
        <f>AND(DJ$55&gt;0,SUM($E266:DD266)&lt;'Summary&amp;Assumptions'!$G$32*$B266,$D266&gt;='Summary&amp;Assumptions'!$D$17,DJ$47&gt;=$D266,DJ$47&lt;=EDATE($D266,'Summary&amp;Assumptions'!$G$32))*$B266+AND(DJ$56&lt;'Summary&amp;Assumptions'!$J$31,DJ$47&gt;=$FO266,DJ$47&lt;=$FP266)*(('Summary&amp;Assumptions'!$H$25*$C266)*(1+'Summary&amp;Assumptions'!$J$29)^(DJ$46-1))+AND(DJ$56&lt;'Summary&amp;Assumptions'!$J$31,DJ$47&gt;=$FQ266,DJ$47&lt;=$FR266)*(('Summary&amp;Assumptions'!$H$25*$C266)*(1+'Summary&amp;Assumptions'!$J$29)^(DJ$46-1))</f>
        <v>0</v>
      </c>
      <c r="DF266" s="588">
        <f>AND(DK$55&gt;0,SUM($E266:DE266)&lt;'Summary&amp;Assumptions'!$G$32*$B266,$D266&gt;='Summary&amp;Assumptions'!$D$17,DK$47&gt;=$D266,DK$47&lt;=EDATE($D266,'Summary&amp;Assumptions'!$G$32))*$B266+AND(DK$56&lt;'Summary&amp;Assumptions'!$J$31,DK$47&gt;=$FO266,DK$47&lt;=$FP266)*(('Summary&amp;Assumptions'!$H$25*$C266)*(1+'Summary&amp;Assumptions'!$J$29)^(DK$46-1))+AND(DK$56&lt;'Summary&amp;Assumptions'!$J$31,DK$47&gt;=$FQ266,DK$47&lt;=$FR266)*(('Summary&amp;Assumptions'!$H$25*$C266)*(1+'Summary&amp;Assumptions'!$J$29)^(DK$46-1))</f>
        <v>0</v>
      </c>
      <c r="DG266" s="588">
        <f>AND(DL$55&gt;0,SUM($E266:DF266)&lt;'Summary&amp;Assumptions'!$G$32*$B266,$D266&gt;='Summary&amp;Assumptions'!$D$17,DL$47&gt;=$D266,DL$47&lt;=EDATE($D266,'Summary&amp;Assumptions'!$G$32))*$B266+AND(DL$56&lt;'Summary&amp;Assumptions'!$J$31,DL$47&gt;=$FO266,DL$47&lt;=$FP266)*(('Summary&amp;Assumptions'!$H$25*$C266)*(1+'Summary&amp;Assumptions'!$J$29)^(DL$46-1))+AND(DL$56&lt;'Summary&amp;Assumptions'!$J$31,DL$47&gt;=$FQ266,DL$47&lt;=$FR266)*(('Summary&amp;Assumptions'!$H$25*$C266)*(1+'Summary&amp;Assumptions'!$J$29)^(DL$46-1))</f>
        <v>0</v>
      </c>
      <c r="DH266" s="588">
        <f>AND(DM$55&gt;0,SUM($E266:DG266)&lt;'Summary&amp;Assumptions'!$G$32*$B266,$D266&gt;='Summary&amp;Assumptions'!$D$17,DM$47&gt;=$D266,DM$47&lt;=EDATE($D266,'Summary&amp;Assumptions'!$G$32))*$B266+AND(DM$56&lt;'Summary&amp;Assumptions'!$J$31,DM$47&gt;=$FO266,DM$47&lt;=$FP266)*(('Summary&amp;Assumptions'!$H$25*$C266)*(1+'Summary&amp;Assumptions'!$J$29)^(DM$46-1))+AND(DM$56&lt;'Summary&amp;Assumptions'!$J$31,DM$47&gt;=$FQ266,DM$47&lt;=$FR266)*(('Summary&amp;Assumptions'!$H$25*$C266)*(1+'Summary&amp;Assumptions'!$J$29)^(DM$46-1))</f>
        <v>0</v>
      </c>
      <c r="DI266" s="588">
        <f>AND(DN$55&gt;0,SUM($E266:DH266)&lt;'Summary&amp;Assumptions'!$G$32*$B266,$D266&gt;='Summary&amp;Assumptions'!$D$17,DN$47&gt;=$D266,DN$47&lt;=EDATE($D266,'Summary&amp;Assumptions'!$G$32))*$B266+AND(DN$56&lt;'Summary&amp;Assumptions'!$J$31,DN$47&gt;=$FO266,DN$47&lt;=$FP266)*(('Summary&amp;Assumptions'!$H$25*$C266)*(1+'Summary&amp;Assumptions'!$J$29)^(DN$46-1))+AND(DN$56&lt;'Summary&amp;Assumptions'!$J$31,DN$47&gt;=$FQ266,DN$47&lt;=$FR266)*(('Summary&amp;Assumptions'!$H$25*$C266)*(1+'Summary&amp;Assumptions'!$J$29)^(DN$46-1))</f>
        <v>0</v>
      </c>
      <c r="DJ266" s="588">
        <f>AND(DO$55&gt;0,SUM($E266:DI266)&lt;'Summary&amp;Assumptions'!$G$32*$B266,$D266&gt;='Summary&amp;Assumptions'!$D$17,DO$47&gt;=$D266,DO$47&lt;=EDATE($D266,'Summary&amp;Assumptions'!$G$32))*$B266+AND(DO$56&lt;'Summary&amp;Assumptions'!$J$31,DO$47&gt;=$FO266,DO$47&lt;=$FP266)*(('Summary&amp;Assumptions'!$H$25*$C266)*(1+'Summary&amp;Assumptions'!$J$29)^(DO$46-1))+AND(DO$56&lt;'Summary&amp;Assumptions'!$J$31,DO$47&gt;=$FQ266,DO$47&lt;=$FR266)*(('Summary&amp;Assumptions'!$H$25*$C266)*(1+'Summary&amp;Assumptions'!$J$29)^(DO$46-1))</f>
        <v>0</v>
      </c>
      <c r="DK266" s="588">
        <f>AND(DP$55&gt;0,SUM($E266:DJ266)&lt;'Summary&amp;Assumptions'!$G$32*$B266,$D266&gt;='Summary&amp;Assumptions'!$D$17,DP$47&gt;=$D266,DP$47&lt;=EDATE($D266,'Summary&amp;Assumptions'!$G$32))*$B266+AND(DP$56&lt;'Summary&amp;Assumptions'!$J$31,DP$47&gt;=$FO266,DP$47&lt;=$FP266)*(('Summary&amp;Assumptions'!$H$25*$C266)*(1+'Summary&amp;Assumptions'!$J$29)^(DP$46-1))+AND(DP$56&lt;'Summary&amp;Assumptions'!$J$31,DP$47&gt;=$FQ266,DP$47&lt;=$FR266)*(('Summary&amp;Assumptions'!$H$25*$C266)*(1+'Summary&amp;Assumptions'!$J$29)^(DP$46-1))</f>
        <v>0</v>
      </c>
      <c r="DL266" s="588">
        <f>AND(DQ$55&gt;0,SUM($E266:DK266)&lt;'Summary&amp;Assumptions'!$G$32*$B266,$D266&gt;='Summary&amp;Assumptions'!$D$17,DQ$47&gt;=$D266,DQ$47&lt;=EDATE($D266,'Summary&amp;Assumptions'!$G$32))*$B266+AND(DQ$56&lt;'Summary&amp;Assumptions'!$J$31,DQ$47&gt;=$FO266,DQ$47&lt;=$FP266)*(('Summary&amp;Assumptions'!$H$25*$C266)*(1+'Summary&amp;Assumptions'!$J$29)^(DQ$46-1))+AND(DQ$56&lt;'Summary&amp;Assumptions'!$J$31,DQ$47&gt;=$FQ266,DQ$47&lt;=$FR266)*(('Summary&amp;Assumptions'!$H$25*$C266)*(1+'Summary&amp;Assumptions'!$J$29)^(DQ$46-1))</f>
        <v>0</v>
      </c>
      <c r="DM266" s="588">
        <f>AND(DR$55&gt;0,SUM($E266:DL266)&lt;'Summary&amp;Assumptions'!$G$32*$B266,$D266&gt;='Summary&amp;Assumptions'!$D$17,DR$47&gt;=$D266,DR$47&lt;=EDATE($D266,'Summary&amp;Assumptions'!$G$32))*$B266+AND(DR$56&lt;'Summary&amp;Assumptions'!$J$31,DR$47&gt;=$FO266,DR$47&lt;=$FP266)*(('Summary&amp;Assumptions'!$H$25*$C266)*(1+'Summary&amp;Assumptions'!$J$29)^(DR$46-1))+AND(DR$56&lt;'Summary&amp;Assumptions'!$J$31,DR$47&gt;=$FQ266,DR$47&lt;=$FR266)*(('Summary&amp;Assumptions'!$H$25*$C266)*(1+'Summary&amp;Assumptions'!$J$29)^(DR$46-1))</f>
        <v>0</v>
      </c>
      <c r="DN266" s="588">
        <f>AND(DS$55&gt;0,SUM($E266:DM266)&lt;'Summary&amp;Assumptions'!$G$32*$B266,$D266&gt;='Summary&amp;Assumptions'!$D$17,DS$47&gt;=$D266,DS$47&lt;=EDATE($D266,'Summary&amp;Assumptions'!$G$32))*$B266+AND(DS$56&lt;'Summary&amp;Assumptions'!$J$31,DS$47&gt;=$FO266,DS$47&lt;=$FP266)*(('Summary&amp;Assumptions'!$H$25*$C266)*(1+'Summary&amp;Assumptions'!$J$29)^(DS$46-1))+AND(DS$56&lt;'Summary&amp;Assumptions'!$J$31,DS$47&gt;=$FQ266,DS$47&lt;=$FR266)*(('Summary&amp;Assumptions'!$H$25*$C266)*(1+'Summary&amp;Assumptions'!$J$29)^(DS$46-1))</f>
        <v>0</v>
      </c>
      <c r="DO266" s="588">
        <f>AND(DT$55&gt;0,SUM($E266:DN266)&lt;'Summary&amp;Assumptions'!$G$32*$B266,$D266&gt;='Summary&amp;Assumptions'!$D$17,DT$47&gt;=$D266,DT$47&lt;=EDATE($D266,'Summary&amp;Assumptions'!$G$32))*$B266+AND(DT$56&lt;'Summary&amp;Assumptions'!$J$31,DT$47&gt;=$FO266,DT$47&lt;=$FP266)*(('Summary&amp;Assumptions'!$H$25*$C266)*(1+'Summary&amp;Assumptions'!$J$29)^(DT$46-1))+AND(DT$56&lt;'Summary&amp;Assumptions'!$J$31,DT$47&gt;=$FQ266,DT$47&lt;=$FR266)*(('Summary&amp;Assumptions'!$H$25*$C266)*(1+'Summary&amp;Assumptions'!$J$29)^(DT$46-1))</f>
        <v>0</v>
      </c>
      <c r="DP266" s="588">
        <f>AND(DU$55&gt;0,SUM($E266:DO266)&lt;'Summary&amp;Assumptions'!$G$32*$B266,$D266&gt;='Summary&amp;Assumptions'!$D$17,DU$47&gt;=$D266,DU$47&lt;=EDATE($D266,'Summary&amp;Assumptions'!$G$32))*$B266+AND(DU$56&lt;'Summary&amp;Assumptions'!$J$31,DU$47&gt;=$FO266,DU$47&lt;=$FP266)*(('Summary&amp;Assumptions'!$H$25*$C266)*(1+'Summary&amp;Assumptions'!$J$29)^(DU$46-1))+AND(DU$56&lt;'Summary&amp;Assumptions'!$J$31,DU$47&gt;=$FQ266,DU$47&lt;=$FR266)*(('Summary&amp;Assumptions'!$H$25*$C266)*(1+'Summary&amp;Assumptions'!$J$29)^(DU$46-1))</f>
        <v>0</v>
      </c>
      <c r="DQ266" s="588">
        <f>AND(DV$55&gt;0,SUM($E266:DP266)&lt;'Summary&amp;Assumptions'!$G$32*$B266,$D266&gt;='Summary&amp;Assumptions'!$D$17,DV$47&gt;=$D266,DV$47&lt;=EDATE($D266,'Summary&amp;Assumptions'!$G$32))*$B266+AND(DV$56&lt;'Summary&amp;Assumptions'!$J$31,DV$47&gt;=$FO266,DV$47&lt;=$FP266)*(('Summary&amp;Assumptions'!$H$25*$C266)*(1+'Summary&amp;Assumptions'!$J$29)^(DV$46-1))+AND(DV$56&lt;'Summary&amp;Assumptions'!$J$31,DV$47&gt;=$FQ266,DV$47&lt;=$FR266)*(('Summary&amp;Assumptions'!$H$25*$C266)*(1+'Summary&amp;Assumptions'!$J$29)^(DV$46-1))</f>
        <v>0</v>
      </c>
      <c r="DR266" s="588">
        <f>AND(DW$55&gt;0,SUM($E266:DQ266)&lt;'Summary&amp;Assumptions'!$G$32*$B266,$D266&gt;='Summary&amp;Assumptions'!$D$17,DW$47&gt;=$D266,DW$47&lt;=EDATE($D266,'Summary&amp;Assumptions'!$G$32))*$B266+AND(DW$56&lt;'Summary&amp;Assumptions'!$J$31,DW$47&gt;=$FO266,DW$47&lt;=$FP266)*(('Summary&amp;Assumptions'!$H$25*$C266)*(1+'Summary&amp;Assumptions'!$J$29)^(DW$46-1))+AND(DW$56&lt;'Summary&amp;Assumptions'!$J$31,DW$47&gt;=$FQ266,DW$47&lt;=$FR266)*(('Summary&amp;Assumptions'!$H$25*$C266)*(1+'Summary&amp;Assumptions'!$J$29)^(DW$46-1))</f>
        <v>0</v>
      </c>
      <c r="DS266" s="588">
        <f>AND(DX$55&gt;0,SUM($E266:DR266)&lt;'Summary&amp;Assumptions'!$G$32*$B266,$D266&gt;='Summary&amp;Assumptions'!$D$17,DX$47&gt;=$D266,DX$47&lt;=EDATE($D266,'Summary&amp;Assumptions'!$G$32))*$B266+AND(DX$56&lt;'Summary&amp;Assumptions'!$J$31,DX$47&gt;=$FO266,DX$47&lt;=$FP266)*(('Summary&amp;Assumptions'!$H$25*$C266)*(1+'Summary&amp;Assumptions'!$J$29)^(DX$46-1))+AND(DX$56&lt;'Summary&amp;Assumptions'!$J$31,DX$47&gt;=$FQ266,DX$47&lt;=$FR266)*(('Summary&amp;Assumptions'!$H$25*$C266)*(1+'Summary&amp;Assumptions'!$J$29)^(DX$46-1))</f>
        <v>0</v>
      </c>
      <c r="DT266" s="588">
        <f>AND(DY$55&gt;0,SUM($E266:DS266)&lt;'Summary&amp;Assumptions'!$G$32*$B266,$D266&gt;='Summary&amp;Assumptions'!$D$17,DY$47&gt;=$D266,DY$47&lt;=EDATE($D266,'Summary&amp;Assumptions'!$G$32))*$B266+AND(DY$56&lt;'Summary&amp;Assumptions'!$J$31,DY$47&gt;=$FO266,DY$47&lt;=$FP266)*(('Summary&amp;Assumptions'!$H$25*$C266)*(1+'Summary&amp;Assumptions'!$J$29)^(DY$46-1))+AND(DY$56&lt;'Summary&amp;Assumptions'!$J$31,DY$47&gt;=$FQ266,DY$47&lt;=$FR266)*(('Summary&amp;Assumptions'!$H$25*$C266)*(1+'Summary&amp;Assumptions'!$J$29)^(DY$46-1))</f>
        <v>0</v>
      </c>
      <c r="DU266" s="588">
        <f>AND(DZ$55&gt;0,SUM($E266:DT266)&lt;'Summary&amp;Assumptions'!$G$32*$B266,$D266&gt;='Summary&amp;Assumptions'!$D$17,DZ$47&gt;=$D266,DZ$47&lt;=EDATE($D266,'Summary&amp;Assumptions'!$G$32))*$B266+AND(DZ$56&lt;'Summary&amp;Assumptions'!$J$31,DZ$47&gt;=$FO266,DZ$47&lt;=$FP266)*(('Summary&amp;Assumptions'!$H$25*$C266)*(1+'Summary&amp;Assumptions'!$J$29)^(DZ$46-1))+AND(DZ$56&lt;'Summary&amp;Assumptions'!$J$31,DZ$47&gt;=$FQ266,DZ$47&lt;=$FR266)*(('Summary&amp;Assumptions'!$H$25*$C266)*(1+'Summary&amp;Assumptions'!$J$29)^(DZ$46-1))</f>
        <v>0</v>
      </c>
      <c r="DV266" s="588">
        <f>AND(EA$55&gt;0,SUM($E266:DU266)&lt;'Summary&amp;Assumptions'!$G$32*$B266,$D266&gt;='Summary&amp;Assumptions'!$D$17,EA$47&gt;=$D266,EA$47&lt;=EDATE($D266,'Summary&amp;Assumptions'!$G$32))*$B266+AND(EA$56&lt;'Summary&amp;Assumptions'!$J$31,EA$47&gt;=$FO266,EA$47&lt;=$FP266)*(('Summary&amp;Assumptions'!$H$25*$C266)*(1+'Summary&amp;Assumptions'!$J$29)^(EA$46-1))+AND(EA$56&lt;'Summary&amp;Assumptions'!$J$31,EA$47&gt;=$FQ266,EA$47&lt;=$FR266)*(('Summary&amp;Assumptions'!$H$25*$C266)*(1+'Summary&amp;Assumptions'!$J$29)^(EA$46-1))</f>
        <v>0</v>
      </c>
      <c r="DW266" s="588">
        <f>AND(EB$55&gt;0,SUM($E266:DV266)&lt;'Summary&amp;Assumptions'!$G$32*$B266,$D266&gt;='Summary&amp;Assumptions'!$D$17,EB$47&gt;=$D266,EB$47&lt;=EDATE($D266,'Summary&amp;Assumptions'!$G$32))*$B266+AND(EB$56&lt;'Summary&amp;Assumptions'!$J$31,EB$47&gt;=$FO266,EB$47&lt;=$FP266)*(('Summary&amp;Assumptions'!$H$25*$C266)*(1+'Summary&amp;Assumptions'!$J$29)^(EB$46-1))+AND(EB$56&lt;'Summary&amp;Assumptions'!$J$31,EB$47&gt;=$FQ266,EB$47&lt;=$FR266)*(('Summary&amp;Assumptions'!$H$25*$C266)*(1+'Summary&amp;Assumptions'!$J$29)^(EB$46-1))</f>
        <v>0</v>
      </c>
      <c r="DX266" s="588">
        <f>AND(EC$55&gt;0,SUM($E266:DW266)&lt;'Summary&amp;Assumptions'!$G$32*$B266,$D266&gt;='Summary&amp;Assumptions'!$D$17,EC$47&gt;=$D266,EC$47&lt;=EDATE($D266,'Summary&amp;Assumptions'!$G$32))*$B266+AND(EC$56&lt;'Summary&amp;Assumptions'!$J$31,EC$47&gt;=$FO266,EC$47&lt;=$FP266)*(('Summary&amp;Assumptions'!$H$25*$C266)*(1+'Summary&amp;Assumptions'!$J$29)^(EC$46-1))+AND(EC$56&lt;'Summary&amp;Assumptions'!$J$31,EC$47&gt;=$FQ266,EC$47&lt;=$FR266)*(('Summary&amp;Assumptions'!$H$25*$C266)*(1+'Summary&amp;Assumptions'!$J$29)^(EC$46-1))</f>
        <v>0</v>
      </c>
      <c r="DY266" s="588">
        <f>AND(ED$55&gt;0,SUM($E266:DX266)&lt;'Summary&amp;Assumptions'!$G$32*$B266,$D266&gt;='Summary&amp;Assumptions'!$D$17,ED$47&gt;=$D266,ED$47&lt;=EDATE($D266,'Summary&amp;Assumptions'!$G$32))*$B266+AND(ED$56&lt;'Summary&amp;Assumptions'!$J$31,ED$47&gt;=$FO266,ED$47&lt;=$FP266)*(('Summary&amp;Assumptions'!$H$25*$C266)*(1+'Summary&amp;Assumptions'!$J$29)^(ED$46-1))+AND(ED$56&lt;'Summary&amp;Assumptions'!$J$31,ED$47&gt;=$FQ266,ED$47&lt;=$FR266)*(('Summary&amp;Assumptions'!$H$25*$C266)*(1+'Summary&amp;Assumptions'!$J$29)^(ED$46-1))</f>
        <v>0</v>
      </c>
      <c r="DZ266" s="588">
        <f>AND(EE$55&gt;0,SUM($E266:DY266)&lt;'Summary&amp;Assumptions'!$G$32*$B266,$D266&gt;='Summary&amp;Assumptions'!$D$17,EE$47&gt;=$D266,EE$47&lt;=EDATE($D266,'Summary&amp;Assumptions'!$G$32))*$B266+AND(EE$56&lt;'Summary&amp;Assumptions'!$J$31,EE$47&gt;=$FO266,EE$47&lt;=$FP266)*(('Summary&amp;Assumptions'!$H$25*$C266)*(1+'Summary&amp;Assumptions'!$J$29)^(EE$46-1))+AND(EE$56&lt;'Summary&amp;Assumptions'!$J$31,EE$47&gt;=$FQ266,EE$47&lt;=$FR266)*(('Summary&amp;Assumptions'!$H$25*$C266)*(1+'Summary&amp;Assumptions'!$J$29)^(EE$46-1))</f>
        <v>0</v>
      </c>
      <c r="EA266" s="588">
        <f>AND(EF$55&gt;0,SUM($E266:DZ266)&lt;'Summary&amp;Assumptions'!$G$32*$B266,$D266&gt;='Summary&amp;Assumptions'!$D$17,EF$47&gt;=$D266,EF$47&lt;=EDATE($D266,'Summary&amp;Assumptions'!$G$32))*$B266+AND(EF$56&lt;'Summary&amp;Assumptions'!$J$31,EF$47&gt;=$FO266,EF$47&lt;=$FP266)*(('Summary&amp;Assumptions'!$H$25*$C266)*(1+'Summary&amp;Assumptions'!$J$29)^(EF$46-1))+AND(EF$56&lt;'Summary&amp;Assumptions'!$J$31,EF$47&gt;=$FQ266,EF$47&lt;=$FR266)*(('Summary&amp;Assumptions'!$H$25*$C266)*(1+'Summary&amp;Assumptions'!$J$29)^(EF$46-1))</f>
        <v>0</v>
      </c>
      <c r="EB266" s="588">
        <f>AND(EG$55&gt;0,SUM($E266:EA266)&lt;'Summary&amp;Assumptions'!$G$32*$B266,$D266&gt;='Summary&amp;Assumptions'!$D$17,EG$47&gt;=$D266,EG$47&lt;=EDATE($D266,'Summary&amp;Assumptions'!$G$32))*$B266+AND(EG$56&lt;'Summary&amp;Assumptions'!$J$31,EG$47&gt;=$FO266,EG$47&lt;=$FP266)*(('Summary&amp;Assumptions'!$H$25*$C266)*(1+'Summary&amp;Assumptions'!$J$29)^(EG$46-1))+AND(EG$56&lt;'Summary&amp;Assumptions'!$J$31,EG$47&gt;=$FQ266,EG$47&lt;=$FR266)*(('Summary&amp;Assumptions'!$H$25*$C266)*(1+'Summary&amp;Assumptions'!$J$29)^(EG$46-1))</f>
        <v>0</v>
      </c>
      <c r="EC266" s="588">
        <f>AND(EH$55&gt;0,SUM($E266:EB266)&lt;'Summary&amp;Assumptions'!$G$32*$B266,$D266&gt;='Summary&amp;Assumptions'!$D$17,EH$47&gt;=$D266,EH$47&lt;=EDATE($D266,'Summary&amp;Assumptions'!$G$32))*$B266+AND(EH$56&lt;'Summary&amp;Assumptions'!$J$31,EH$47&gt;=$FO266,EH$47&lt;=$FP266)*(('Summary&amp;Assumptions'!$H$25*$C266)*(1+'Summary&amp;Assumptions'!$J$29)^(EH$46-1))+AND(EH$56&lt;'Summary&amp;Assumptions'!$J$31,EH$47&gt;=$FQ266,EH$47&lt;=$FR266)*(('Summary&amp;Assumptions'!$H$25*$C266)*(1+'Summary&amp;Assumptions'!$J$29)^(EH$46-1))</f>
        <v>0</v>
      </c>
      <c r="ED266" s="588">
        <f>AND(EI$55&gt;0,SUM($E266:EC266)&lt;'Summary&amp;Assumptions'!$G$32*$B266,$D266&gt;='Summary&amp;Assumptions'!$D$17,EI$47&gt;=$D266,EI$47&lt;=EDATE($D266,'Summary&amp;Assumptions'!$G$32))*$B266+AND(EI$56&lt;'Summary&amp;Assumptions'!$J$31,EI$47&gt;=$FO266,EI$47&lt;=$FP266)*(('Summary&amp;Assumptions'!$H$25*$C266)*(1+'Summary&amp;Assumptions'!$J$29)^(EI$46-1))+AND(EI$56&lt;'Summary&amp;Assumptions'!$J$31,EI$47&gt;=$FQ266,EI$47&lt;=$FR266)*(('Summary&amp;Assumptions'!$H$25*$C266)*(1+'Summary&amp;Assumptions'!$J$29)^(EI$46-1))</f>
        <v>0</v>
      </c>
      <c r="EE266" s="588">
        <f>AND(EJ$55&gt;0,SUM($E266:ED266)&lt;'Summary&amp;Assumptions'!$G$32*$B266,$D266&gt;='Summary&amp;Assumptions'!$D$17,EJ$47&gt;=$D266,EJ$47&lt;=EDATE($D266,'Summary&amp;Assumptions'!$G$32))*$B266+AND(EJ$56&lt;'Summary&amp;Assumptions'!$J$31,EJ$47&gt;=$FO266,EJ$47&lt;=$FP266)*(('Summary&amp;Assumptions'!$H$25*$C266)*(1+'Summary&amp;Assumptions'!$J$29)^(EJ$46-1))+AND(EJ$56&lt;'Summary&amp;Assumptions'!$J$31,EJ$47&gt;=$FQ266,EJ$47&lt;=$FR266)*(('Summary&amp;Assumptions'!$H$25*$C266)*(1+'Summary&amp;Assumptions'!$J$29)^(EJ$46-1))</f>
        <v>0</v>
      </c>
      <c r="EF266" s="588">
        <f>AND(EK$55&gt;0,SUM($E266:EE266)&lt;'Summary&amp;Assumptions'!$G$32*$B266,$D266&gt;='Summary&amp;Assumptions'!$D$17,EK$47&gt;=$D266,EK$47&lt;=EDATE($D266,'Summary&amp;Assumptions'!$G$32))*$B266+AND(EK$56&lt;'Summary&amp;Assumptions'!$J$31,EK$47&gt;=$FO266,EK$47&lt;=$FP266)*(('Summary&amp;Assumptions'!$H$25*$C266)*(1+'Summary&amp;Assumptions'!$J$29)^(EK$46-1))+AND(EK$56&lt;'Summary&amp;Assumptions'!$J$31,EK$47&gt;=$FQ266,EK$47&lt;=$FR266)*(('Summary&amp;Assumptions'!$H$25*$C266)*(1+'Summary&amp;Assumptions'!$J$29)^(EK$46-1))</f>
        <v>0</v>
      </c>
      <c r="EG266" s="588">
        <f>AND(EL$55&gt;0,SUM($E266:EF266)&lt;'Summary&amp;Assumptions'!$G$32*$B266,$D266&gt;='Summary&amp;Assumptions'!$D$17,EL$47&gt;=$D266,EL$47&lt;=EDATE($D266,'Summary&amp;Assumptions'!$G$32))*$B266+AND(EL$56&lt;'Summary&amp;Assumptions'!$J$31,EL$47&gt;=$FO266,EL$47&lt;=$FP266)*(('Summary&amp;Assumptions'!$H$25*$C266)*(1+'Summary&amp;Assumptions'!$J$29)^(EL$46-1))+AND(EL$56&lt;'Summary&amp;Assumptions'!$J$31,EL$47&gt;=$FQ266,EL$47&lt;=$FR266)*(('Summary&amp;Assumptions'!$H$25*$C266)*(1+'Summary&amp;Assumptions'!$J$29)^(EL$46-1))</f>
        <v>0</v>
      </c>
      <c r="EH266" s="588">
        <f>AND(EM$55&gt;0,SUM($E266:EG266)&lt;'Summary&amp;Assumptions'!$G$32*$B266,$D266&gt;='Summary&amp;Assumptions'!$D$17,EM$47&gt;=$D266,EM$47&lt;=EDATE($D266,'Summary&amp;Assumptions'!$G$32))*$B266+AND(EM$56&lt;'Summary&amp;Assumptions'!$J$31,EM$47&gt;=$FO266,EM$47&lt;=$FP266)*(('Summary&amp;Assumptions'!$H$25*$C266)*(1+'Summary&amp;Assumptions'!$J$29)^(EM$46-1))+AND(EM$56&lt;'Summary&amp;Assumptions'!$J$31,EM$47&gt;=$FQ266,EM$47&lt;=$FR266)*(('Summary&amp;Assumptions'!$H$25*$C266)*(1+'Summary&amp;Assumptions'!$J$29)^(EM$46-1))</f>
        <v>0</v>
      </c>
      <c r="EI266" s="588">
        <f>AND(EN$55&gt;0,SUM($E266:EH266)&lt;'Summary&amp;Assumptions'!$G$32*$B266,$D266&gt;='Summary&amp;Assumptions'!$D$17,EN$47&gt;=$D266,EN$47&lt;=EDATE($D266,'Summary&amp;Assumptions'!$G$32))*$B266+AND(EN$56&lt;'Summary&amp;Assumptions'!$J$31,EN$47&gt;=$FO266,EN$47&lt;=$FP266)*(('Summary&amp;Assumptions'!$H$25*$C266)*(1+'Summary&amp;Assumptions'!$J$29)^(EN$46-1))+AND(EN$56&lt;'Summary&amp;Assumptions'!$J$31,EN$47&gt;=$FQ266,EN$47&lt;=$FR266)*(('Summary&amp;Assumptions'!$H$25*$C266)*(1+'Summary&amp;Assumptions'!$J$29)^(EN$46-1))</f>
        <v>0</v>
      </c>
      <c r="EJ266" s="588">
        <f>AND(EO$55&gt;0,SUM($E266:EI266)&lt;'Summary&amp;Assumptions'!$G$32*$B266,$D266&gt;='Summary&amp;Assumptions'!$D$17,EO$47&gt;=$D266,EO$47&lt;=EDATE($D266,'Summary&amp;Assumptions'!$G$32))*$B266+AND(EO$56&lt;'Summary&amp;Assumptions'!$J$31,EO$47&gt;=$FO266,EO$47&lt;=$FP266)*(('Summary&amp;Assumptions'!$H$25*$C266)*(1+'Summary&amp;Assumptions'!$J$29)^(EO$46-1))+AND(EO$56&lt;'Summary&amp;Assumptions'!$J$31,EO$47&gt;=$FQ266,EO$47&lt;=$FR266)*(('Summary&amp;Assumptions'!$H$25*$C266)*(1+'Summary&amp;Assumptions'!$J$29)^(EO$46-1))</f>
        <v>0</v>
      </c>
      <c r="EK266" s="588">
        <f>AND(EP$55&gt;0,SUM($E266:EJ266)&lt;'Summary&amp;Assumptions'!$G$32*$B266,$D266&gt;='Summary&amp;Assumptions'!$D$17,EP$47&gt;=$D266,EP$47&lt;=EDATE($D266,'Summary&amp;Assumptions'!$G$32))*$B266+AND(EP$56&lt;'Summary&amp;Assumptions'!$J$31,EP$47&gt;=$FO266,EP$47&lt;=$FP266)*(('Summary&amp;Assumptions'!$H$25*$C266)*(1+'Summary&amp;Assumptions'!$J$29)^(EP$46-1))+AND(EP$56&lt;'Summary&amp;Assumptions'!$J$31,EP$47&gt;=$FQ266,EP$47&lt;=$FR266)*(('Summary&amp;Assumptions'!$H$25*$C266)*(1+'Summary&amp;Assumptions'!$J$29)^(EP$46-1))</f>
        <v>0</v>
      </c>
      <c r="EL266" s="588">
        <f>AND(EQ$55&gt;0,SUM($E266:EK266)&lt;'Summary&amp;Assumptions'!$G$32*$B266,$D266&gt;='Summary&amp;Assumptions'!$D$17,EQ$47&gt;=$D266,EQ$47&lt;=EDATE($D266,'Summary&amp;Assumptions'!$G$32))*$B266+AND(EQ$56&lt;'Summary&amp;Assumptions'!$J$31,EQ$47&gt;=$FO266,EQ$47&lt;=$FP266)*(('Summary&amp;Assumptions'!$H$25*$C266)*(1+'Summary&amp;Assumptions'!$J$29)^(EQ$46-1))+AND(EQ$56&lt;'Summary&amp;Assumptions'!$J$31,EQ$47&gt;=$FQ266,EQ$47&lt;=$FR266)*(('Summary&amp;Assumptions'!$H$25*$C266)*(1+'Summary&amp;Assumptions'!$J$29)^(EQ$46-1))</f>
        <v>0</v>
      </c>
      <c r="EM266" s="588">
        <f>AND(ER$55&gt;0,SUM($E266:EL266)&lt;'Summary&amp;Assumptions'!$G$32*$B266,$D266&gt;='Summary&amp;Assumptions'!$D$17,ER$47&gt;=$D266,ER$47&lt;=EDATE($D266,'Summary&amp;Assumptions'!$G$32))*$B266+AND(ER$56&lt;'Summary&amp;Assumptions'!$J$31,ER$47&gt;=$FO266,ER$47&lt;=$FP266)*(('Summary&amp;Assumptions'!$H$25*$C266)*(1+'Summary&amp;Assumptions'!$J$29)^(ER$46-1))+AND(ER$56&lt;'Summary&amp;Assumptions'!$J$31,ER$47&gt;=$FQ266,ER$47&lt;=$FR266)*(('Summary&amp;Assumptions'!$H$25*$C266)*(1+'Summary&amp;Assumptions'!$J$29)^(ER$46-1))</f>
        <v>0</v>
      </c>
      <c r="EN266" s="588">
        <f>AND(ES$55&gt;0,SUM($E266:EM266)&lt;'Summary&amp;Assumptions'!$G$32*$B266,$D266&gt;='Summary&amp;Assumptions'!$D$17,ES$47&gt;=$D266,ES$47&lt;=EDATE($D266,'Summary&amp;Assumptions'!$G$32))*$B266+AND(ES$56&lt;'Summary&amp;Assumptions'!$J$31,ES$47&gt;=$FO266,ES$47&lt;=$FP266)*(('Summary&amp;Assumptions'!$H$25*$C266)*(1+'Summary&amp;Assumptions'!$J$29)^(ES$46-1))+AND(ES$56&lt;'Summary&amp;Assumptions'!$J$31,ES$47&gt;=$FQ266,ES$47&lt;=$FR266)*(('Summary&amp;Assumptions'!$H$25*$C266)*(1+'Summary&amp;Assumptions'!$J$29)^(ES$46-1))</f>
        <v>0</v>
      </c>
      <c r="EO266" s="588">
        <f>AND(ET$55&gt;0,SUM($E266:EN266)&lt;'Summary&amp;Assumptions'!$G$32*$B266,$D266&gt;='Summary&amp;Assumptions'!$D$17,ET$47&gt;=$D266,ET$47&lt;=EDATE($D266,'Summary&amp;Assumptions'!$G$32))*$B266+AND(ET$56&lt;'Summary&amp;Assumptions'!$J$31,ET$47&gt;=$FO266,ET$47&lt;=$FP266)*(('Summary&amp;Assumptions'!$H$25*$C266)*(1+'Summary&amp;Assumptions'!$J$29)^(ET$46-1))+AND(ET$56&lt;'Summary&amp;Assumptions'!$J$31,ET$47&gt;=$FQ266,ET$47&lt;=$FR266)*(('Summary&amp;Assumptions'!$H$25*$C266)*(1+'Summary&amp;Assumptions'!$J$29)^(ET$46-1))</f>
        <v>0</v>
      </c>
      <c r="EP266" s="588">
        <f>AND(EU$55&gt;0,SUM($E266:EO266)&lt;'Summary&amp;Assumptions'!$G$32*$B266,$D266&gt;='Summary&amp;Assumptions'!$D$17,EU$47&gt;=$D266,EU$47&lt;=EDATE($D266,'Summary&amp;Assumptions'!$G$32))*$B266+AND(EU$56&lt;'Summary&amp;Assumptions'!$J$31,EU$47&gt;=$FO266,EU$47&lt;=$FP266)*(('Summary&amp;Assumptions'!$H$25*$C266)*(1+'Summary&amp;Assumptions'!$J$29)^(EU$46-1))+AND(EU$56&lt;'Summary&amp;Assumptions'!$J$31,EU$47&gt;=$FQ266,EU$47&lt;=$FR266)*(('Summary&amp;Assumptions'!$H$25*$C266)*(1+'Summary&amp;Assumptions'!$J$29)^(EU$46-1))</f>
        <v>0</v>
      </c>
      <c r="EQ266" s="588">
        <f>AND(EV$55&gt;0,SUM($E266:EP266)&lt;'Summary&amp;Assumptions'!$G$32*$B266,$D266&gt;='Summary&amp;Assumptions'!$D$17,EV$47&gt;=$D266,EV$47&lt;=EDATE($D266,'Summary&amp;Assumptions'!$G$32))*$B266+AND(EV$56&lt;'Summary&amp;Assumptions'!$J$31,EV$47&gt;=$FO266,EV$47&lt;=$FP266)*(('Summary&amp;Assumptions'!$H$25*$C266)*(1+'Summary&amp;Assumptions'!$J$29)^(EV$46-1))+AND(EV$56&lt;'Summary&amp;Assumptions'!$J$31,EV$47&gt;=$FQ266,EV$47&lt;=$FR266)*(('Summary&amp;Assumptions'!$H$25*$C266)*(1+'Summary&amp;Assumptions'!$J$29)^(EV$46-1))</f>
        <v>0</v>
      </c>
      <c r="ER266" s="588">
        <f>AND(EW$55&gt;0,SUM($E266:EQ266)&lt;'Summary&amp;Assumptions'!$G$32*$B266,$D266&gt;='Summary&amp;Assumptions'!$D$17,EW$47&gt;=$D266,EW$47&lt;=EDATE($D266,'Summary&amp;Assumptions'!$G$32))*$B266+AND(EW$56&lt;'Summary&amp;Assumptions'!$J$31,EW$47&gt;=$FO266,EW$47&lt;=$FP266)*(('Summary&amp;Assumptions'!$H$25*$C266)*(1+'Summary&amp;Assumptions'!$J$29)^(EW$46-1))+AND(EW$56&lt;'Summary&amp;Assumptions'!$J$31,EW$47&gt;=$FQ266,EW$47&lt;=$FR266)*(('Summary&amp;Assumptions'!$H$25*$C266)*(1+'Summary&amp;Assumptions'!$J$29)^(EW$46-1))</f>
        <v>0</v>
      </c>
      <c r="ES266" s="588">
        <f>AND(EX$55&gt;0,SUM($E266:ER266)&lt;'Summary&amp;Assumptions'!$G$32*$B266,$D266&gt;='Summary&amp;Assumptions'!$D$17,EX$47&gt;=$D266,EX$47&lt;=EDATE($D266,'Summary&amp;Assumptions'!$G$32))*$B266+AND(EX$56&lt;'Summary&amp;Assumptions'!$J$31,EX$47&gt;=$FO266,EX$47&lt;=$FP266)*(('Summary&amp;Assumptions'!$H$25*$C266)*(1+'Summary&amp;Assumptions'!$J$29)^(EX$46-1))+AND(EX$56&lt;'Summary&amp;Assumptions'!$J$31,EX$47&gt;=$FQ266,EX$47&lt;=$FR266)*(('Summary&amp;Assumptions'!$H$25*$C266)*(1+'Summary&amp;Assumptions'!$J$29)^(EX$46-1))</f>
        <v>0</v>
      </c>
      <c r="ET266" s="588">
        <f>AND(EY$55&gt;0,SUM($E266:ES266)&lt;'Summary&amp;Assumptions'!$G$32*$B266,$D266&gt;='Summary&amp;Assumptions'!$D$17,EY$47&gt;=$D266,EY$47&lt;=EDATE($D266,'Summary&amp;Assumptions'!$G$32))*$B266+AND(EY$56&lt;'Summary&amp;Assumptions'!$J$31,EY$47&gt;=$FO266,EY$47&lt;=$FP266)*(('Summary&amp;Assumptions'!$H$25*$C266)*(1+'Summary&amp;Assumptions'!$J$29)^(EY$46-1))+AND(EY$56&lt;'Summary&amp;Assumptions'!$J$31,EY$47&gt;=$FQ266,EY$47&lt;=$FR266)*(('Summary&amp;Assumptions'!$H$25*$C266)*(1+'Summary&amp;Assumptions'!$J$29)^(EY$46-1))</f>
        <v>0</v>
      </c>
      <c r="EU266" s="588">
        <f>AND(EZ$55&gt;0,SUM($E266:ET266)&lt;'Summary&amp;Assumptions'!$G$32*$B266,$D266&gt;='Summary&amp;Assumptions'!$D$17,EZ$47&gt;=$D266,EZ$47&lt;=EDATE($D266,'Summary&amp;Assumptions'!$G$32))*$B266+AND(EZ$56&lt;'Summary&amp;Assumptions'!$J$31,EZ$47&gt;=$FO266,EZ$47&lt;=$FP266)*(('Summary&amp;Assumptions'!$H$25*$C266)*(1+'Summary&amp;Assumptions'!$J$29)^(EZ$46-1))+AND(EZ$56&lt;'Summary&amp;Assumptions'!$J$31,EZ$47&gt;=$FQ266,EZ$47&lt;=$FR266)*(('Summary&amp;Assumptions'!$H$25*$C266)*(1+'Summary&amp;Assumptions'!$J$29)^(EZ$46-1))</f>
        <v>0</v>
      </c>
      <c r="EV266" s="588">
        <f>AND(FA$55&gt;0,SUM($E266:EU266)&lt;'Summary&amp;Assumptions'!$G$32*$B266,$D266&gt;='Summary&amp;Assumptions'!$D$17,FA$47&gt;=$D266,FA$47&lt;=EDATE($D266,'Summary&amp;Assumptions'!$G$32))*$B266+AND(FA$56&lt;'Summary&amp;Assumptions'!$J$31,FA$47&gt;=$FO266,FA$47&lt;=$FP266)*(('Summary&amp;Assumptions'!$H$25*$C266)*(1+'Summary&amp;Assumptions'!$J$29)^(FA$46-1))+AND(FA$56&lt;'Summary&amp;Assumptions'!$J$31,FA$47&gt;=$FQ266,FA$47&lt;=$FR266)*(('Summary&amp;Assumptions'!$H$25*$C266)*(1+'Summary&amp;Assumptions'!$J$29)^(FA$46-1))</f>
        <v>0</v>
      </c>
      <c r="EW266" s="588">
        <f>AND(FB$55&gt;0,SUM($E266:EV266)&lt;'Summary&amp;Assumptions'!$G$32*$B266,$D266&gt;='Summary&amp;Assumptions'!$D$17,FB$47&gt;=$D266,FB$47&lt;=EDATE($D266,'Summary&amp;Assumptions'!$G$32))*$B266+AND(FB$56&lt;'Summary&amp;Assumptions'!$J$31,FB$47&gt;=$FO266,FB$47&lt;=$FP266)*(('Summary&amp;Assumptions'!$H$25*$C266)*(1+'Summary&amp;Assumptions'!$J$29)^(FB$46-1))+AND(FB$56&lt;'Summary&amp;Assumptions'!$J$31,FB$47&gt;=$FQ266,FB$47&lt;=$FR266)*(('Summary&amp;Assumptions'!$H$25*$C266)*(1+'Summary&amp;Assumptions'!$J$29)^(FB$46-1))</f>
        <v>0</v>
      </c>
      <c r="EX266" s="588">
        <f>AND(FC$55&gt;0,SUM($E266:EW266)&lt;'Summary&amp;Assumptions'!$G$32*$B266,$D266&gt;='Summary&amp;Assumptions'!$D$17,FC$47&gt;=$D266,FC$47&lt;=EDATE($D266,'Summary&amp;Assumptions'!$G$32))*$B266+AND(FC$56&lt;'Summary&amp;Assumptions'!$J$31,FC$47&gt;=$FO266,FC$47&lt;=$FP266)*(('Summary&amp;Assumptions'!$H$25*$C266)*(1+'Summary&amp;Assumptions'!$J$29)^(FC$46-1))+AND(FC$56&lt;'Summary&amp;Assumptions'!$J$31,FC$47&gt;=$FQ266,FC$47&lt;=$FR266)*(('Summary&amp;Assumptions'!$H$25*$C266)*(1+'Summary&amp;Assumptions'!$J$29)^(FC$46-1))</f>
        <v>0</v>
      </c>
      <c r="EY266" s="588">
        <f>AND(FD$55&gt;0,SUM($E266:EX266)&lt;'Summary&amp;Assumptions'!$G$32*$B266,$D266&gt;='Summary&amp;Assumptions'!$D$17,FD$47&gt;=$D266,FD$47&lt;=EDATE($D266,'Summary&amp;Assumptions'!$G$32))*$B266+AND(FD$56&lt;'Summary&amp;Assumptions'!$J$31,FD$47&gt;=$FO266,FD$47&lt;=$FP266)*(('Summary&amp;Assumptions'!$H$25*$C266)*(1+'Summary&amp;Assumptions'!$J$29)^(FD$46-1))+AND(FD$56&lt;'Summary&amp;Assumptions'!$J$31,FD$47&gt;=$FQ266,FD$47&lt;=$FR266)*(('Summary&amp;Assumptions'!$H$25*$C266)*(1+'Summary&amp;Assumptions'!$J$29)^(FD$46-1))</f>
        <v>0</v>
      </c>
      <c r="EZ266" s="588">
        <f>AND(FE$55&gt;0,SUM($E266:EY266)&lt;'Summary&amp;Assumptions'!$G$32*$B266,$D266&gt;='Summary&amp;Assumptions'!$D$17,FE$47&gt;=$D266,FE$47&lt;=EDATE($D266,'Summary&amp;Assumptions'!$G$32))*$B266+AND(FE$56&lt;'Summary&amp;Assumptions'!$J$31,FE$47&gt;=$FO266,FE$47&lt;=$FP266)*(('Summary&amp;Assumptions'!$H$25*$C266)*(1+'Summary&amp;Assumptions'!$J$29)^(FE$46-1))+AND(FE$56&lt;'Summary&amp;Assumptions'!$J$31,FE$47&gt;=$FQ266,FE$47&lt;=$FR266)*(('Summary&amp;Assumptions'!$H$25*$C266)*(1+'Summary&amp;Assumptions'!$J$29)^(FE$46-1))</f>
        <v>0</v>
      </c>
      <c r="FA266" s="588">
        <f>AND(FF$55&gt;0,SUM($E266:EZ266)&lt;'Summary&amp;Assumptions'!$G$32*$B266,$D266&gt;='Summary&amp;Assumptions'!$D$17,FF$47&gt;=$D266,FF$47&lt;=EDATE($D266,'Summary&amp;Assumptions'!$G$32))*$B266+AND(FF$56&lt;'Summary&amp;Assumptions'!$J$31,FF$47&gt;=$FO266,FF$47&lt;=$FP266)*(('Summary&amp;Assumptions'!$H$25*$C266)*(1+'Summary&amp;Assumptions'!$J$29)^(FF$46-1))+AND(FF$56&lt;'Summary&amp;Assumptions'!$J$31,FF$47&gt;=$FQ266,FF$47&lt;=$FR266)*(('Summary&amp;Assumptions'!$H$25*$C266)*(1+'Summary&amp;Assumptions'!$J$29)^(FF$46-1))</f>
        <v>0</v>
      </c>
      <c r="FB266" s="588">
        <f>AND(FG$55&gt;0,SUM($E266:FA266)&lt;'Summary&amp;Assumptions'!$G$32*$B266,$D266&gt;='Summary&amp;Assumptions'!$D$17,FG$47&gt;=$D266,FG$47&lt;=EDATE($D266,'Summary&amp;Assumptions'!$G$32))*$B266+AND(FG$56&lt;'Summary&amp;Assumptions'!$J$31,FG$47&gt;=$FO266,FG$47&lt;=$FP266)*(('Summary&amp;Assumptions'!$H$25*$C266)*(1+'Summary&amp;Assumptions'!$J$29)^(FG$46-1))+AND(FG$56&lt;'Summary&amp;Assumptions'!$J$31,FG$47&gt;=$FQ266,FG$47&lt;=$FR266)*(('Summary&amp;Assumptions'!$H$25*$C266)*(1+'Summary&amp;Assumptions'!$J$29)^(FG$46-1))</f>
        <v>0</v>
      </c>
      <c r="FC266" s="588">
        <f>AND(FH$55&gt;0,SUM($E266:FB266)&lt;'Summary&amp;Assumptions'!$G$32*$B266,$D266&gt;='Summary&amp;Assumptions'!$D$17,FH$47&gt;=$D266,FH$47&lt;=EDATE($D266,'Summary&amp;Assumptions'!$G$32))*$B266+AND(FH$56&lt;'Summary&amp;Assumptions'!$J$31,FH$47&gt;=$FO266,FH$47&lt;=$FP266)*(('Summary&amp;Assumptions'!$H$25*$C266)*(1+'Summary&amp;Assumptions'!$J$29)^(FH$46-1))+AND(FH$56&lt;'Summary&amp;Assumptions'!$J$31,FH$47&gt;=$FQ266,FH$47&lt;=$FR266)*(('Summary&amp;Assumptions'!$H$25*$C266)*(1+'Summary&amp;Assumptions'!$J$29)^(FH$46-1))</f>
        <v>0</v>
      </c>
      <c r="FD266" s="588">
        <f>AND(FI$55&gt;0,SUM($E266:FC266)&lt;'Summary&amp;Assumptions'!$G$32*$B266,$D266&gt;='Summary&amp;Assumptions'!$D$17,FI$47&gt;=$D266,FI$47&lt;=EDATE($D266,'Summary&amp;Assumptions'!$G$32))*$B266+AND(FI$56&lt;'Summary&amp;Assumptions'!$J$31,FI$47&gt;=$FO266,FI$47&lt;=$FP266)*(('Summary&amp;Assumptions'!$H$25*$C266)*(1+'Summary&amp;Assumptions'!$J$29)^(FI$46-1))+AND(FI$56&lt;'Summary&amp;Assumptions'!$J$31,FI$47&gt;=$FQ266,FI$47&lt;=$FR266)*(('Summary&amp;Assumptions'!$H$25*$C266)*(1+'Summary&amp;Assumptions'!$J$29)^(FI$46-1))</f>
        <v>0</v>
      </c>
      <c r="FE266" s="588">
        <f>AND(FJ$55&gt;0,SUM($E266:FD266)&lt;'Summary&amp;Assumptions'!$G$32*$B266,$D266&gt;='Summary&amp;Assumptions'!$D$17,FJ$47&gt;=$D266,FJ$47&lt;=EDATE($D266,'Summary&amp;Assumptions'!$G$32))*$B266+AND(FJ$56&lt;'Summary&amp;Assumptions'!$J$31,FJ$47&gt;=$FO266,FJ$47&lt;=$FP266)*(('Summary&amp;Assumptions'!$H$25*$C266)*(1+'Summary&amp;Assumptions'!$J$29)^(FJ$46-1))+AND(FJ$56&lt;'Summary&amp;Assumptions'!$J$31,FJ$47&gt;=$FQ266,FJ$47&lt;=$FR266)*(('Summary&amp;Assumptions'!$H$25*$C266)*(1+'Summary&amp;Assumptions'!$J$29)^(FJ$46-1))</f>
        <v>0</v>
      </c>
      <c r="FF266" s="588">
        <f>AND(FK$55&gt;0,SUM($E266:FE266)&lt;'Summary&amp;Assumptions'!$G$32*$B266,$D266&gt;='Summary&amp;Assumptions'!$D$17,FK$47&gt;=$D266,FK$47&lt;=EDATE($D266,'Summary&amp;Assumptions'!$G$32))*$B266+AND(FK$56&lt;'Summary&amp;Assumptions'!$J$31,FK$47&gt;=$FO266,FK$47&lt;=$FP266)*(('Summary&amp;Assumptions'!$H$25*$C266)*(1+'Summary&amp;Assumptions'!$J$29)^(FK$46-1))+AND(FK$56&lt;'Summary&amp;Assumptions'!$J$31,FK$47&gt;=$FQ266,FK$47&lt;=$FR266)*(('Summary&amp;Assumptions'!$H$25*$C266)*(1+'Summary&amp;Assumptions'!$J$29)^(FK$46-1))</f>
        <v>0</v>
      </c>
      <c r="FG266" s="588">
        <f>AND(FL$55&gt;0,SUM($E266:FF266)&lt;'Summary&amp;Assumptions'!$G$32*$B266,$D266&gt;='Summary&amp;Assumptions'!$D$17,FL$47&gt;=$D266,FL$47&lt;=EDATE($D266,'Summary&amp;Assumptions'!$G$32))*$B266+AND(FL$56&lt;'Summary&amp;Assumptions'!$J$31,FL$47&gt;=$FO266,FL$47&lt;=$FP266)*(('Summary&amp;Assumptions'!$H$25*$C266)*(1+'Summary&amp;Assumptions'!$J$29)^(FL$46-1))+AND(FL$56&lt;'Summary&amp;Assumptions'!$J$31,FL$47&gt;=$FQ266,FL$47&lt;=$FR266)*(('Summary&amp;Assumptions'!$H$25*$C266)*(1+'Summary&amp;Assumptions'!$J$29)^(FL$46-1))</f>
        <v>0</v>
      </c>
      <c r="FH266" s="588">
        <f>AND(FM$55&gt;0,SUM($E266:FG266)&lt;'Summary&amp;Assumptions'!$G$32*$B266,$D266&gt;='Summary&amp;Assumptions'!$D$17,FM$47&gt;=$D266,FM$47&lt;=EDATE($D266,'Summary&amp;Assumptions'!$G$32))*$B266+AND(FM$56&lt;'Summary&amp;Assumptions'!$J$31,FM$47&gt;=$FO266,FM$47&lt;=$FP266)*(('Summary&amp;Assumptions'!$H$25*$C266)*(1+'Summary&amp;Assumptions'!$J$29)^(FM$46-1))+AND(FM$56&lt;'Summary&amp;Assumptions'!$J$31,FM$47&gt;=$FQ266,FM$47&lt;=$FR266)*(('Summary&amp;Assumptions'!$H$25*$C266)*(1+'Summary&amp;Assumptions'!$J$29)^(FM$46-1))</f>
        <v>0</v>
      </c>
      <c r="FI266" s="588">
        <f>AND(FN$55&gt;0,SUM($E266:FH266)&lt;'Summary&amp;Assumptions'!$G$32*$B266,$D266&gt;='Summary&amp;Assumptions'!$D$17,FN$47&gt;=$D266,FN$47&lt;=EDATE($D266,'Summary&amp;Assumptions'!$G$32))*$B266+AND(FN$56&lt;'Summary&amp;Assumptions'!$J$31,FN$47&gt;=$FO266,FN$47&lt;=$FP266)*(('Summary&amp;Assumptions'!$H$25*$C266)*(1+'Summary&amp;Assumptions'!$J$29)^(FN$46-1))+AND(FN$56&lt;'Summary&amp;Assumptions'!$J$31,FN$47&gt;=$FQ266,FN$47&lt;=$FR266)*(('Summary&amp;Assumptions'!$H$25*$C266)*(1+'Summary&amp;Assumptions'!$J$29)^(FN$46-1))</f>
        <v>0</v>
      </c>
      <c r="FJ266" s="588">
        <f>AND(FO$55&gt;0,SUM($E266:FI266)&lt;'Summary&amp;Assumptions'!$G$32*$B266,$D266&gt;='Summary&amp;Assumptions'!$D$17,FO$47&gt;=$D266,FO$47&lt;=EDATE($D266,'Summary&amp;Assumptions'!$G$32))*$B266+AND(FO$56&lt;'Summary&amp;Assumptions'!$J$31,FO$47&gt;=$FO266,FO$47&lt;=$FP266)*(('Summary&amp;Assumptions'!$H$25*$C266)*(1+'Summary&amp;Assumptions'!$J$29)^(FO$46-1))+AND(FO$56&lt;'Summary&amp;Assumptions'!$J$31,FO$47&gt;=$FQ266,FO$47&lt;=$FR266)*(('Summary&amp;Assumptions'!$H$25*$C266)*(1+'Summary&amp;Assumptions'!$J$29)^(FO$46-1))</f>
        <v>0</v>
      </c>
      <c r="FK266" s="588">
        <f>AND(FP$55&gt;0,SUM($E266:FJ266)&lt;'Summary&amp;Assumptions'!$G$32*$B266,$D266&gt;='Summary&amp;Assumptions'!$D$17,FP$47&gt;=$D266,FP$47&lt;=EDATE($D266,'Summary&amp;Assumptions'!$G$32))*$B266+AND(FP$56&lt;'Summary&amp;Assumptions'!$J$31,FP$47&gt;=$FO266,FP$47&lt;=$FP266)*(('Summary&amp;Assumptions'!$H$25*$C266)*(1+'Summary&amp;Assumptions'!$J$29)^(FP$46-1))+AND(FP$56&lt;'Summary&amp;Assumptions'!$J$31,FP$47&gt;=$FQ266,FP$47&lt;=$FR266)*(('Summary&amp;Assumptions'!$H$25*$C266)*(1+'Summary&amp;Assumptions'!$J$29)^(FP$46-1))</f>
        <v>0</v>
      </c>
      <c r="FL266" s="588">
        <f>AND(FQ$55&gt;0,SUM($E266:FK266)&lt;'Summary&amp;Assumptions'!$G$32*$B266,$D266&gt;='Summary&amp;Assumptions'!$D$17,FQ$47&gt;=$D266,FQ$47&lt;=EDATE($D266,'Summary&amp;Assumptions'!$G$32))*$B266+AND(FQ$56&lt;'Summary&amp;Assumptions'!$J$31,FQ$47&gt;=$FO266,FQ$47&lt;=$FP266)*(('Summary&amp;Assumptions'!$H$25*$C266)*(1+'Summary&amp;Assumptions'!$J$29)^(FQ$46-1))+AND(FQ$56&lt;'Summary&amp;Assumptions'!$J$31,FQ$47&gt;=$FQ266,FQ$47&lt;=$FR266)*(('Summary&amp;Assumptions'!$H$25*$C266)*(1+'Summary&amp;Assumptions'!$J$29)^(FQ$46-1))</f>
        <v>0</v>
      </c>
      <c r="FO266" s="576">
        <f>EDATE(D266,'Summary&amp;Assumptions'!$G$34)</f>
        <v>48884</v>
      </c>
      <c r="FP266" s="576">
        <f>EDATE(FO266,'Summary&amp;Assumptions'!$G$33-1)</f>
        <v>48914</v>
      </c>
      <c r="FQ266" s="576">
        <f>EDATE(FO266,'Summary&amp;Assumptions'!$G$34)</f>
        <v>49249</v>
      </c>
      <c r="FR266" s="576">
        <f>EDATE(FQ266,'Summary&amp;Assumptions'!$G$33-1)</f>
        <v>49279</v>
      </c>
    </row>
    <row r="267" spans="2:174" hidden="1" x14ac:dyDescent="0.2">
      <c r="B267" s="588">
        <v>0</v>
      </c>
      <c r="C267" s="193">
        <v>0</v>
      </c>
      <c r="D267" s="589">
        <v>48549</v>
      </c>
      <c r="F267" s="588">
        <f>AND(K$55&gt;0,SUM($E267:E267)&lt;'Summary&amp;Assumptions'!$G$32*$B267,$D267&gt;='Summary&amp;Assumptions'!$D$17,K$47&gt;=$D267,K$47&lt;=EDATE($D267,'Summary&amp;Assumptions'!$G$32))*$B267+AND(K$56&lt;'Summary&amp;Assumptions'!$J$31,K$47&gt;=$FO267,K$47&lt;=$FP267)*(('Summary&amp;Assumptions'!$H$25*$C267)*(1+'Summary&amp;Assumptions'!$J$29)^(K$46-1))+AND(K$56&lt;'Summary&amp;Assumptions'!$J$31,K$47&gt;=$FQ267,K$47&lt;=$FR267)*(('Summary&amp;Assumptions'!$H$25*$C267)*(1+'Summary&amp;Assumptions'!$J$29)^(K$46-1))</f>
        <v>0</v>
      </c>
      <c r="G267" s="588">
        <f>AND(L$55&gt;0,SUM($E267:F267)&lt;'Summary&amp;Assumptions'!$G$32*$B267,$D267&gt;='Summary&amp;Assumptions'!$D$17,L$47&gt;=$D267,L$47&lt;=EDATE($D267,'Summary&amp;Assumptions'!$G$32))*$B267+AND(L$56&lt;'Summary&amp;Assumptions'!$J$31,L$47&gt;=$FO267,L$47&lt;=$FP267)*(('Summary&amp;Assumptions'!$H$25*$C267)*(1+'Summary&amp;Assumptions'!$J$29)^(L$46-1))+AND(L$56&lt;'Summary&amp;Assumptions'!$J$31,L$47&gt;=$FQ267,L$47&lt;=$FR267)*(('Summary&amp;Assumptions'!$H$25*$C267)*(1+'Summary&amp;Assumptions'!$J$29)^(L$46-1))</f>
        <v>0</v>
      </c>
      <c r="H267" s="588">
        <f>AND(M$55&gt;0,SUM($E267:G267)&lt;'Summary&amp;Assumptions'!$G$32*$B267,$D267&gt;='Summary&amp;Assumptions'!$D$17,M$47&gt;=$D267,M$47&lt;=EDATE($D267,'Summary&amp;Assumptions'!$G$32))*$B267+AND(M$56&lt;'Summary&amp;Assumptions'!$J$31,M$47&gt;=$FO267,M$47&lt;=$FP267)*(('Summary&amp;Assumptions'!$H$25*$C267)*(1+'Summary&amp;Assumptions'!$J$29)^(M$46-1))+AND(M$56&lt;'Summary&amp;Assumptions'!$J$31,M$47&gt;=$FQ267,M$47&lt;=$FR267)*(('Summary&amp;Assumptions'!$H$25*$C267)*(1+'Summary&amp;Assumptions'!$J$29)^(M$46-1))</f>
        <v>0</v>
      </c>
      <c r="I267" s="588">
        <f>AND(N$55&gt;0,SUM($E267:H267)&lt;'Summary&amp;Assumptions'!$G$32*$B267,$D267&gt;='Summary&amp;Assumptions'!$D$17,N$47&gt;=$D267,N$47&lt;=EDATE($D267,'Summary&amp;Assumptions'!$G$32))*$B267+AND(N$56&lt;'Summary&amp;Assumptions'!$J$31,N$47&gt;=$FO267,N$47&lt;=$FP267)*(('Summary&amp;Assumptions'!$H$25*$C267)*(1+'Summary&amp;Assumptions'!$J$29)^(N$46-1))+AND(N$56&lt;'Summary&amp;Assumptions'!$J$31,N$47&gt;=$FQ267,N$47&lt;=$FR267)*(('Summary&amp;Assumptions'!$H$25*$C267)*(1+'Summary&amp;Assumptions'!$J$29)^(N$46-1))</f>
        <v>0</v>
      </c>
      <c r="J267" s="588">
        <f>AND(O$55&gt;0,SUM($E267:I267)&lt;'Summary&amp;Assumptions'!$G$32*$B267,$D267&gt;='Summary&amp;Assumptions'!$D$17,O$47&gt;=$D267,O$47&lt;=EDATE($D267,'Summary&amp;Assumptions'!$G$32))*$B267+AND(O$56&lt;'Summary&amp;Assumptions'!$J$31,O$47&gt;=$FO267,O$47&lt;=$FP267)*(('Summary&amp;Assumptions'!$H$25*$C267)*(1+'Summary&amp;Assumptions'!$J$29)^(O$46-1))+AND(O$56&lt;'Summary&amp;Assumptions'!$J$31,O$47&gt;=$FQ267,O$47&lt;=$FR267)*(('Summary&amp;Assumptions'!$H$25*$C267)*(1+'Summary&amp;Assumptions'!$J$29)^(O$46-1))</f>
        <v>0</v>
      </c>
      <c r="K267" s="588">
        <f>AND(P$55&gt;0,SUM($E267:J267)&lt;'Summary&amp;Assumptions'!$G$32*$B267,$D267&gt;='Summary&amp;Assumptions'!$D$17,P$47&gt;=$D267,P$47&lt;=EDATE($D267,'Summary&amp;Assumptions'!$G$32))*$B267+AND(P$56&lt;'Summary&amp;Assumptions'!$J$31,P$47&gt;=$FO267,P$47&lt;=$FP267)*(('Summary&amp;Assumptions'!$H$25*$C267)*(1+'Summary&amp;Assumptions'!$J$29)^(P$46-1))+AND(P$56&lt;'Summary&amp;Assumptions'!$J$31,P$47&gt;=$FQ267,P$47&lt;=$FR267)*(('Summary&amp;Assumptions'!$H$25*$C267)*(1+'Summary&amp;Assumptions'!$J$29)^(P$46-1))</f>
        <v>0</v>
      </c>
      <c r="L267" s="588">
        <f>AND(Q$55&gt;0,SUM($E267:K267)&lt;'Summary&amp;Assumptions'!$G$32*$B267,$D267&gt;='Summary&amp;Assumptions'!$D$17,Q$47&gt;=$D267,Q$47&lt;=EDATE($D267,'Summary&amp;Assumptions'!$G$32))*$B267+AND(Q$56&lt;'Summary&amp;Assumptions'!$J$31,Q$47&gt;=$FO267,Q$47&lt;=$FP267)*(('Summary&amp;Assumptions'!$H$25*$C267)*(1+'Summary&amp;Assumptions'!$J$29)^(Q$46-1))+AND(Q$56&lt;'Summary&amp;Assumptions'!$J$31,Q$47&gt;=$FQ267,Q$47&lt;=$FR267)*(('Summary&amp;Assumptions'!$H$25*$C267)*(1+'Summary&amp;Assumptions'!$J$29)^(Q$46-1))</f>
        <v>0</v>
      </c>
      <c r="M267" s="588">
        <f>AND(R$55&gt;0,SUM($E267:L267)&lt;'Summary&amp;Assumptions'!$G$32*$B267,$D267&gt;='Summary&amp;Assumptions'!$D$17,R$47&gt;=$D267,R$47&lt;=EDATE($D267,'Summary&amp;Assumptions'!$G$32))*$B267+AND(R$56&lt;'Summary&amp;Assumptions'!$J$31,R$47&gt;=$FO267,R$47&lt;=$FP267)*(('Summary&amp;Assumptions'!$H$25*$C267)*(1+'Summary&amp;Assumptions'!$J$29)^(R$46-1))+AND(R$56&lt;'Summary&amp;Assumptions'!$J$31,R$47&gt;=$FQ267,R$47&lt;=$FR267)*(('Summary&amp;Assumptions'!$H$25*$C267)*(1+'Summary&amp;Assumptions'!$J$29)^(R$46-1))</f>
        <v>0</v>
      </c>
      <c r="N267" s="588">
        <f>AND(S$55&gt;0,SUM($E267:M267)&lt;'Summary&amp;Assumptions'!$G$32*$B267,$D267&gt;='Summary&amp;Assumptions'!$D$17,S$47&gt;=$D267,S$47&lt;=EDATE($D267,'Summary&amp;Assumptions'!$G$32))*$B267+AND(S$56&lt;'Summary&amp;Assumptions'!$J$31,S$47&gt;=$FO267,S$47&lt;=$FP267)*(('Summary&amp;Assumptions'!$H$25*$C267)*(1+'Summary&amp;Assumptions'!$J$29)^(S$46-1))+AND(S$56&lt;'Summary&amp;Assumptions'!$J$31,S$47&gt;=$FQ267,S$47&lt;=$FR267)*(('Summary&amp;Assumptions'!$H$25*$C267)*(1+'Summary&amp;Assumptions'!$J$29)^(S$46-1))</f>
        <v>0</v>
      </c>
      <c r="O267" s="588">
        <f>AND(T$55&gt;0,SUM($E267:N267)&lt;'Summary&amp;Assumptions'!$G$32*$B267,$D267&gt;='Summary&amp;Assumptions'!$D$17,T$47&gt;=$D267,T$47&lt;=EDATE($D267,'Summary&amp;Assumptions'!$G$32))*$B267+AND(T$56&lt;'Summary&amp;Assumptions'!$J$31,T$47&gt;=$FO267,T$47&lt;=$FP267)*(('Summary&amp;Assumptions'!$H$25*$C267)*(1+'Summary&amp;Assumptions'!$J$29)^(T$46-1))+AND(T$56&lt;'Summary&amp;Assumptions'!$J$31,T$47&gt;=$FQ267,T$47&lt;=$FR267)*(('Summary&amp;Assumptions'!$H$25*$C267)*(1+'Summary&amp;Assumptions'!$J$29)^(T$46-1))</f>
        <v>0</v>
      </c>
      <c r="P267" s="588">
        <f>AND(U$55&gt;0,SUM($E267:O267)&lt;'Summary&amp;Assumptions'!$G$32*$B267,$D267&gt;='Summary&amp;Assumptions'!$D$17,U$47&gt;=$D267,U$47&lt;=EDATE($D267,'Summary&amp;Assumptions'!$G$32))*$B267+AND(U$56&lt;'Summary&amp;Assumptions'!$J$31,U$47&gt;=$FO267,U$47&lt;=$FP267)*(('Summary&amp;Assumptions'!$H$25*$C267)*(1+'Summary&amp;Assumptions'!$J$29)^(U$46-1))+AND(U$56&lt;'Summary&amp;Assumptions'!$J$31,U$47&gt;=$FQ267,U$47&lt;=$FR267)*(('Summary&amp;Assumptions'!$H$25*$C267)*(1+'Summary&amp;Assumptions'!$J$29)^(U$46-1))</f>
        <v>0</v>
      </c>
      <c r="Q267" s="588">
        <f>AND(V$55&gt;0,SUM($E267:P267)&lt;'Summary&amp;Assumptions'!$G$32*$B267,$D267&gt;='Summary&amp;Assumptions'!$D$17,V$47&gt;=$D267,V$47&lt;=EDATE($D267,'Summary&amp;Assumptions'!$G$32))*$B267+AND(V$56&lt;'Summary&amp;Assumptions'!$J$31,V$47&gt;=$FO267,V$47&lt;=$FP267)*(('Summary&amp;Assumptions'!$H$25*$C267)*(1+'Summary&amp;Assumptions'!$J$29)^(V$46-1))+AND(V$56&lt;'Summary&amp;Assumptions'!$J$31,V$47&gt;=$FQ267,V$47&lt;=$FR267)*(('Summary&amp;Assumptions'!$H$25*$C267)*(1+'Summary&amp;Assumptions'!$J$29)^(V$46-1))</f>
        <v>0</v>
      </c>
      <c r="R267" s="588">
        <f>AND(W$55&gt;0,SUM($E267:Q267)&lt;'Summary&amp;Assumptions'!$G$32*$B267,$D267&gt;='Summary&amp;Assumptions'!$D$17,W$47&gt;=$D267,W$47&lt;=EDATE($D267,'Summary&amp;Assumptions'!$G$32))*$B267+AND(W$56&lt;'Summary&amp;Assumptions'!$J$31,W$47&gt;=$FO267,W$47&lt;=$FP267)*(('Summary&amp;Assumptions'!$H$25*$C267)*(1+'Summary&amp;Assumptions'!$J$29)^(W$46-1))+AND(W$56&lt;'Summary&amp;Assumptions'!$J$31,W$47&gt;=$FQ267,W$47&lt;=$FR267)*(('Summary&amp;Assumptions'!$H$25*$C267)*(1+'Summary&amp;Assumptions'!$J$29)^(W$46-1))</f>
        <v>0</v>
      </c>
      <c r="S267" s="588">
        <f>AND(X$55&gt;0,SUM($E267:R267)&lt;'Summary&amp;Assumptions'!$G$32*$B267,$D267&gt;='Summary&amp;Assumptions'!$D$17,X$47&gt;=$D267,X$47&lt;=EDATE($D267,'Summary&amp;Assumptions'!$G$32))*$B267+AND(X$56&lt;'Summary&amp;Assumptions'!$J$31,X$47&gt;=$FO267,X$47&lt;=$FP267)*(('Summary&amp;Assumptions'!$H$25*$C267)*(1+'Summary&amp;Assumptions'!$J$29)^(X$46-1))+AND(X$56&lt;'Summary&amp;Assumptions'!$J$31,X$47&gt;=$FQ267,X$47&lt;=$FR267)*(('Summary&amp;Assumptions'!$H$25*$C267)*(1+'Summary&amp;Assumptions'!$J$29)^(X$46-1))</f>
        <v>0</v>
      </c>
      <c r="T267" s="588">
        <f>AND(Y$55&gt;0,SUM($E267:S267)&lt;'Summary&amp;Assumptions'!$G$32*$B267,$D267&gt;='Summary&amp;Assumptions'!$D$17,Y$47&gt;=$D267,Y$47&lt;=EDATE($D267,'Summary&amp;Assumptions'!$G$32))*$B267+AND(Y$56&lt;'Summary&amp;Assumptions'!$J$31,Y$47&gt;=$FO267,Y$47&lt;=$FP267)*(('Summary&amp;Assumptions'!$H$25*$C267)*(1+'Summary&amp;Assumptions'!$J$29)^(Y$46-1))+AND(Y$56&lt;'Summary&amp;Assumptions'!$J$31,Y$47&gt;=$FQ267,Y$47&lt;=$FR267)*(('Summary&amp;Assumptions'!$H$25*$C267)*(1+'Summary&amp;Assumptions'!$J$29)^(Y$46-1))</f>
        <v>0</v>
      </c>
      <c r="U267" s="588">
        <f>AND(Z$55&gt;0,SUM($E267:T267)&lt;'Summary&amp;Assumptions'!$G$32*$B267,$D267&gt;='Summary&amp;Assumptions'!$D$17,Z$47&gt;=$D267,Z$47&lt;=EDATE($D267,'Summary&amp;Assumptions'!$G$32))*$B267+AND(Z$56&lt;'Summary&amp;Assumptions'!$J$31,Z$47&gt;=$FO267,Z$47&lt;=$FP267)*(('Summary&amp;Assumptions'!$H$25*$C267)*(1+'Summary&amp;Assumptions'!$J$29)^(Z$46-1))+AND(Z$56&lt;'Summary&amp;Assumptions'!$J$31,Z$47&gt;=$FQ267,Z$47&lt;=$FR267)*(('Summary&amp;Assumptions'!$H$25*$C267)*(1+'Summary&amp;Assumptions'!$J$29)^(Z$46-1))</f>
        <v>0</v>
      </c>
      <c r="V267" s="588">
        <f>AND(AA$55&gt;0,SUM($E267:U267)&lt;'Summary&amp;Assumptions'!$G$32*$B267,$D267&gt;='Summary&amp;Assumptions'!$D$17,AA$47&gt;=$D267,AA$47&lt;=EDATE($D267,'Summary&amp;Assumptions'!$G$32))*$B267+AND(AA$56&lt;'Summary&amp;Assumptions'!$J$31,AA$47&gt;=$FO267,AA$47&lt;=$FP267)*(('Summary&amp;Assumptions'!$H$25*$C267)*(1+'Summary&amp;Assumptions'!$J$29)^(AA$46-1))+AND(AA$56&lt;'Summary&amp;Assumptions'!$J$31,AA$47&gt;=$FQ267,AA$47&lt;=$FR267)*(('Summary&amp;Assumptions'!$H$25*$C267)*(1+'Summary&amp;Assumptions'!$J$29)^(AA$46-1))</f>
        <v>0</v>
      </c>
      <c r="W267" s="588">
        <f>AND(AB$55&gt;0,SUM($E267:V267)&lt;'Summary&amp;Assumptions'!$G$32*$B267,$D267&gt;='Summary&amp;Assumptions'!$D$17,AB$47&gt;=$D267,AB$47&lt;=EDATE($D267,'Summary&amp;Assumptions'!$G$32))*$B267+AND(AB$56&lt;'Summary&amp;Assumptions'!$J$31,AB$47&gt;=$FO267,AB$47&lt;=$FP267)*(('Summary&amp;Assumptions'!$H$25*$C267)*(1+'Summary&amp;Assumptions'!$J$29)^(AB$46-1))+AND(AB$56&lt;'Summary&amp;Assumptions'!$J$31,AB$47&gt;=$FQ267,AB$47&lt;=$FR267)*(('Summary&amp;Assumptions'!$H$25*$C267)*(1+'Summary&amp;Assumptions'!$J$29)^(AB$46-1))</f>
        <v>0</v>
      </c>
      <c r="X267" s="588">
        <f>AND(AC$55&gt;0,SUM($E267:W267)&lt;'Summary&amp;Assumptions'!$G$32*$B267,$D267&gt;='Summary&amp;Assumptions'!$D$17,AC$47&gt;=$D267,AC$47&lt;=EDATE($D267,'Summary&amp;Assumptions'!$G$32))*$B267+AND(AC$56&lt;'Summary&amp;Assumptions'!$J$31,AC$47&gt;=$FO267,AC$47&lt;=$FP267)*(('Summary&amp;Assumptions'!$H$25*$C267)*(1+'Summary&amp;Assumptions'!$J$29)^(AC$46-1))+AND(AC$56&lt;'Summary&amp;Assumptions'!$J$31,AC$47&gt;=$FQ267,AC$47&lt;=$FR267)*(('Summary&amp;Assumptions'!$H$25*$C267)*(1+'Summary&amp;Assumptions'!$J$29)^(AC$46-1))</f>
        <v>0</v>
      </c>
      <c r="Y267" s="588">
        <f>AND(AD$55&gt;0,SUM($E267:X267)&lt;'Summary&amp;Assumptions'!$G$32*$B267,$D267&gt;='Summary&amp;Assumptions'!$D$17,AD$47&gt;=$D267,AD$47&lt;=EDATE($D267,'Summary&amp;Assumptions'!$G$32))*$B267+AND(AD$56&lt;'Summary&amp;Assumptions'!$J$31,AD$47&gt;=$FO267,AD$47&lt;=$FP267)*(('Summary&amp;Assumptions'!$H$25*$C267)*(1+'Summary&amp;Assumptions'!$J$29)^(AD$46-1))+AND(AD$56&lt;'Summary&amp;Assumptions'!$J$31,AD$47&gt;=$FQ267,AD$47&lt;=$FR267)*(('Summary&amp;Assumptions'!$H$25*$C267)*(1+'Summary&amp;Assumptions'!$J$29)^(AD$46-1))</f>
        <v>0</v>
      </c>
      <c r="Z267" s="588">
        <f>AND(AE$55&gt;0,SUM($E267:Y267)&lt;'Summary&amp;Assumptions'!$G$32*$B267,$D267&gt;='Summary&amp;Assumptions'!$D$17,AE$47&gt;=$D267,AE$47&lt;=EDATE($D267,'Summary&amp;Assumptions'!$G$32))*$B267+AND(AE$56&lt;'Summary&amp;Assumptions'!$J$31,AE$47&gt;=$FO267,AE$47&lt;=$FP267)*(('Summary&amp;Assumptions'!$H$25*$C267)*(1+'Summary&amp;Assumptions'!$J$29)^(AE$46-1))+AND(AE$56&lt;'Summary&amp;Assumptions'!$J$31,AE$47&gt;=$FQ267,AE$47&lt;=$FR267)*(('Summary&amp;Assumptions'!$H$25*$C267)*(1+'Summary&amp;Assumptions'!$J$29)^(AE$46-1))</f>
        <v>0</v>
      </c>
      <c r="AA267" s="588">
        <f>AND(AF$55&gt;0,SUM($E267:Z267)&lt;'Summary&amp;Assumptions'!$G$32*$B267,$D267&gt;='Summary&amp;Assumptions'!$D$17,AF$47&gt;=$D267,AF$47&lt;=EDATE($D267,'Summary&amp;Assumptions'!$G$32))*$B267+AND(AF$56&lt;'Summary&amp;Assumptions'!$J$31,AF$47&gt;=$FO267,AF$47&lt;=$FP267)*(('Summary&amp;Assumptions'!$H$25*$C267)*(1+'Summary&amp;Assumptions'!$J$29)^(AF$46-1))+AND(AF$56&lt;'Summary&amp;Assumptions'!$J$31,AF$47&gt;=$FQ267,AF$47&lt;=$FR267)*(('Summary&amp;Assumptions'!$H$25*$C267)*(1+'Summary&amp;Assumptions'!$J$29)^(AF$46-1))</f>
        <v>0</v>
      </c>
      <c r="AB267" s="588">
        <f>AND(AG$55&gt;0,SUM($E267:AA267)&lt;'Summary&amp;Assumptions'!$G$32*$B267,$D267&gt;='Summary&amp;Assumptions'!$D$17,AG$47&gt;=$D267,AG$47&lt;=EDATE($D267,'Summary&amp;Assumptions'!$G$32))*$B267+AND(AG$56&lt;'Summary&amp;Assumptions'!$J$31,AG$47&gt;=$FO267,AG$47&lt;=$FP267)*(('Summary&amp;Assumptions'!$H$25*$C267)*(1+'Summary&amp;Assumptions'!$J$29)^(AG$46-1))+AND(AG$56&lt;'Summary&amp;Assumptions'!$J$31,AG$47&gt;=$FQ267,AG$47&lt;=$FR267)*(('Summary&amp;Assumptions'!$H$25*$C267)*(1+'Summary&amp;Assumptions'!$J$29)^(AG$46-1))</f>
        <v>0</v>
      </c>
      <c r="AC267" s="588">
        <f>AND(AH$55&gt;0,SUM($E267:AB267)&lt;'Summary&amp;Assumptions'!$G$32*$B267,$D267&gt;='Summary&amp;Assumptions'!$D$17,AH$47&gt;=$D267,AH$47&lt;=EDATE($D267,'Summary&amp;Assumptions'!$G$32))*$B267+AND(AH$56&lt;'Summary&amp;Assumptions'!$J$31,AH$47&gt;=$FO267,AH$47&lt;=$FP267)*(('Summary&amp;Assumptions'!$H$25*$C267)*(1+'Summary&amp;Assumptions'!$J$29)^(AH$46-1))+AND(AH$56&lt;'Summary&amp;Assumptions'!$J$31,AH$47&gt;=$FQ267,AH$47&lt;=$FR267)*(('Summary&amp;Assumptions'!$H$25*$C267)*(1+'Summary&amp;Assumptions'!$J$29)^(AH$46-1))</f>
        <v>0</v>
      </c>
      <c r="AD267" s="588">
        <f>AND(AI$55&gt;0,SUM($E267:AC267)&lt;'Summary&amp;Assumptions'!$G$32*$B267,$D267&gt;='Summary&amp;Assumptions'!$D$17,AI$47&gt;=$D267,AI$47&lt;=EDATE($D267,'Summary&amp;Assumptions'!$G$32))*$B267+AND(AI$56&lt;'Summary&amp;Assumptions'!$J$31,AI$47&gt;=$FO267,AI$47&lt;=$FP267)*(('Summary&amp;Assumptions'!$H$25*$C267)*(1+'Summary&amp;Assumptions'!$J$29)^(AI$46-1))+AND(AI$56&lt;'Summary&amp;Assumptions'!$J$31,AI$47&gt;=$FQ267,AI$47&lt;=$FR267)*(('Summary&amp;Assumptions'!$H$25*$C267)*(1+'Summary&amp;Assumptions'!$J$29)^(AI$46-1))</f>
        <v>0</v>
      </c>
      <c r="AE267" s="588">
        <f>AND(AJ$55&gt;0,SUM($E267:AD267)&lt;'Summary&amp;Assumptions'!$G$32*$B267,$D267&gt;='Summary&amp;Assumptions'!$D$17,AJ$47&gt;=$D267,AJ$47&lt;=EDATE($D267,'Summary&amp;Assumptions'!$G$32))*$B267+AND(AJ$56&lt;'Summary&amp;Assumptions'!$J$31,AJ$47&gt;=$FO267,AJ$47&lt;=$FP267)*(('Summary&amp;Assumptions'!$H$25*$C267)*(1+'Summary&amp;Assumptions'!$J$29)^(AJ$46-1))+AND(AJ$56&lt;'Summary&amp;Assumptions'!$J$31,AJ$47&gt;=$FQ267,AJ$47&lt;=$FR267)*(('Summary&amp;Assumptions'!$H$25*$C267)*(1+'Summary&amp;Assumptions'!$J$29)^(AJ$46-1))</f>
        <v>0</v>
      </c>
      <c r="AF267" s="588">
        <f>AND(AK$55&gt;0,SUM($E267:AE267)&lt;'Summary&amp;Assumptions'!$G$32*$B267,$D267&gt;='Summary&amp;Assumptions'!$D$17,AK$47&gt;=$D267,AK$47&lt;=EDATE($D267,'Summary&amp;Assumptions'!$G$32))*$B267+AND(AK$56&lt;'Summary&amp;Assumptions'!$J$31,AK$47&gt;=$FO267,AK$47&lt;=$FP267)*(('Summary&amp;Assumptions'!$H$25*$C267)*(1+'Summary&amp;Assumptions'!$J$29)^(AK$46-1))+AND(AK$56&lt;'Summary&amp;Assumptions'!$J$31,AK$47&gt;=$FQ267,AK$47&lt;=$FR267)*(('Summary&amp;Assumptions'!$H$25*$C267)*(1+'Summary&amp;Assumptions'!$J$29)^(AK$46-1))</f>
        <v>0</v>
      </c>
      <c r="AG267" s="588">
        <f>AND(AL$55&gt;0,SUM($E267:AF267)&lt;'Summary&amp;Assumptions'!$G$32*$B267,$D267&gt;='Summary&amp;Assumptions'!$D$17,AL$47&gt;=$D267,AL$47&lt;=EDATE($D267,'Summary&amp;Assumptions'!$G$32))*$B267+AND(AL$56&lt;'Summary&amp;Assumptions'!$J$31,AL$47&gt;=$FO267,AL$47&lt;=$FP267)*(('Summary&amp;Assumptions'!$H$25*$C267)*(1+'Summary&amp;Assumptions'!$J$29)^(AL$46-1))+AND(AL$56&lt;'Summary&amp;Assumptions'!$J$31,AL$47&gt;=$FQ267,AL$47&lt;=$FR267)*(('Summary&amp;Assumptions'!$H$25*$C267)*(1+'Summary&amp;Assumptions'!$J$29)^(AL$46-1))</f>
        <v>0</v>
      </c>
      <c r="AH267" s="588">
        <f>AND(AM$55&gt;0,SUM($E267:AG267)&lt;'Summary&amp;Assumptions'!$G$32*$B267,$D267&gt;='Summary&amp;Assumptions'!$D$17,AM$47&gt;=$D267,AM$47&lt;=EDATE($D267,'Summary&amp;Assumptions'!$G$32))*$B267+AND(AM$56&lt;'Summary&amp;Assumptions'!$J$31,AM$47&gt;=$FO267,AM$47&lt;=$FP267)*(('Summary&amp;Assumptions'!$H$25*$C267)*(1+'Summary&amp;Assumptions'!$J$29)^(AM$46-1))+AND(AM$56&lt;'Summary&amp;Assumptions'!$J$31,AM$47&gt;=$FQ267,AM$47&lt;=$FR267)*(('Summary&amp;Assumptions'!$H$25*$C267)*(1+'Summary&amp;Assumptions'!$J$29)^(AM$46-1))</f>
        <v>0</v>
      </c>
      <c r="AI267" s="588">
        <f>AND(AN$55&gt;0,SUM($E267:AH267)&lt;'Summary&amp;Assumptions'!$G$32*$B267,$D267&gt;='Summary&amp;Assumptions'!$D$17,AN$47&gt;=$D267,AN$47&lt;=EDATE($D267,'Summary&amp;Assumptions'!$G$32))*$B267+AND(AN$56&lt;'Summary&amp;Assumptions'!$J$31,AN$47&gt;=$FO267,AN$47&lt;=$FP267)*(('Summary&amp;Assumptions'!$H$25*$C267)*(1+'Summary&amp;Assumptions'!$J$29)^(AN$46-1))+AND(AN$56&lt;'Summary&amp;Assumptions'!$J$31,AN$47&gt;=$FQ267,AN$47&lt;=$FR267)*(('Summary&amp;Assumptions'!$H$25*$C267)*(1+'Summary&amp;Assumptions'!$J$29)^(AN$46-1))</f>
        <v>0</v>
      </c>
      <c r="AJ267" s="588">
        <f>AND(AO$55&gt;0,SUM($E267:AI267)&lt;'Summary&amp;Assumptions'!$G$32*$B267,$D267&gt;='Summary&amp;Assumptions'!$D$17,AO$47&gt;=$D267,AO$47&lt;=EDATE($D267,'Summary&amp;Assumptions'!$G$32))*$B267+AND(AO$56&lt;'Summary&amp;Assumptions'!$J$31,AO$47&gt;=$FO267,AO$47&lt;=$FP267)*(('Summary&amp;Assumptions'!$H$25*$C267)*(1+'Summary&amp;Assumptions'!$J$29)^(AO$46-1))+AND(AO$56&lt;'Summary&amp;Assumptions'!$J$31,AO$47&gt;=$FQ267,AO$47&lt;=$FR267)*(('Summary&amp;Assumptions'!$H$25*$C267)*(1+'Summary&amp;Assumptions'!$J$29)^(AO$46-1))</f>
        <v>0</v>
      </c>
      <c r="AK267" s="588">
        <f>AND(AP$55&gt;0,SUM($E267:AJ267)&lt;'Summary&amp;Assumptions'!$G$32*$B267,$D267&gt;='Summary&amp;Assumptions'!$D$17,AP$47&gt;=$D267,AP$47&lt;=EDATE($D267,'Summary&amp;Assumptions'!$G$32))*$B267+AND(AP$56&lt;'Summary&amp;Assumptions'!$J$31,AP$47&gt;=$FO267,AP$47&lt;=$FP267)*(('Summary&amp;Assumptions'!$H$25*$C267)*(1+'Summary&amp;Assumptions'!$J$29)^(AP$46-1))+AND(AP$56&lt;'Summary&amp;Assumptions'!$J$31,AP$47&gt;=$FQ267,AP$47&lt;=$FR267)*(('Summary&amp;Assumptions'!$H$25*$C267)*(1+'Summary&amp;Assumptions'!$J$29)^(AP$46-1))</f>
        <v>0</v>
      </c>
      <c r="AL267" s="588">
        <f>AND(AQ$55&gt;0,SUM($E267:AK267)&lt;'Summary&amp;Assumptions'!$G$32*$B267,$D267&gt;='Summary&amp;Assumptions'!$D$17,AQ$47&gt;=$D267,AQ$47&lt;=EDATE($D267,'Summary&amp;Assumptions'!$G$32))*$B267+AND(AQ$56&lt;'Summary&amp;Assumptions'!$J$31,AQ$47&gt;=$FO267,AQ$47&lt;=$FP267)*(('Summary&amp;Assumptions'!$H$25*$C267)*(1+'Summary&amp;Assumptions'!$J$29)^(AQ$46-1))+AND(AQ$56&lt;'Summary&amp;Assumptions'!$J$31,AQ$47&gt;=$FQ267,AQ$47&lt;=$FR267)*(('Summary&amp;Assumptions'!$H$25*$C267)*(1+'Summary&amp;Assumptions'!$J$29)^(AQ$46-1))</f>
        <v>0</v>
      </c>
      <c r="AM267" s="588">
        <f>AND(AR$55&gt;0,SUM($E267:AL267)&lt;'Summary&amp;Assumptions'!$G$32*$B267,$D267&gt;='Summary&amp;Assumptions'!$D$17,AR$47&gt;=$D267,AR$47&lt;=EDATE($D267,'Summary&amp;Assumptions'!$G$32))*$B267+AND(AR$56&lt;'Summary&amp;Assumptions'!$J$31,AR$47&gt;=$FO267,AR$47&lt;=$FP267)*(('Summary&amp;Assumptions'!$H$25*$C267)*(1+'Summary&amp;Assumptions'!$J$29)^(AR$46-1))+AND(AR$56&lt;'Summary&amp;Assumptions'!$J$31,AR$47&gt;=$FQ267,AR$47&lt;=$FR267)*(('Summary&amp;Assumptions'!$H$25*$C267)*(1+'Summary&amp;Assumptions'!$J$29)^(AR$46-1))</f>
        <v>0</v>
      </c>
      <c r="AN267" s="588">
        <f>AND(AS$55&gt;0,SUM($E267:AM267)&lt;'Summary&amp;Assumptions'!$G$32*$B267,$D267&gt;='Summary&amp;Assumptions'!$D$17,AS$47&gt;=$D267,AS$47&lt;=EDATE($D267,'Summary&amp;Assumptions'!$G$32))*$B267+AND(AS$56&lt;'Summary&amp;Assumptions'!$J$31,AS$47&gt;=$FO267,AS$47&lt;=$FP267)*(('Summary&amp;Assumptions'!$H$25*$C267)*(1+'Summary&amp;Assumptions'!$J$29)^(AS$46-1))+AND(AS$56&lt;'Summary&amp;Assumptions'!$J$31,AS$47&gt;=$FQ267,AS$47&lt;=$FR267)*(('Summary&amp;Assumptions'!$H$25*$C267)*(1+'Summary&amp;Assumptions'!$J$29)^(AS$46-1))</f>
        <v>0</v>
      </c>
      <c r="AO267" s="588">
        <f>AND(AT$55&gt;0,SUM($E267:AN267)&lt;'Summary&amp;Assumptions'!$G$32*$B267,$D267&gt;='Summary&amp;Assumptions'!$D$17,AT$47&gt;=$D267,AT$47&lt;=EDATE($D267,'Summary&amp;Assumptions'!$G$32))*$B267+AND(AT$56&lt;'Summary&amp;Assumptions'!$J$31,AT$47&gt;=$FO267,AT$47&lt;=$FP267)*(('Summary&amp;Assumptions'!$H$25*$C267)*(1+'Summary&amp;Assumptions'!$J$29)^(AT$46-1))+AND(AT$56&lt;'Summary&amp;Assumptions'!$J$31,AT$47&gt;=$FQ267,AT$47&lt;=$FR267)*(('Summary&amp;Assumptions'!$H$25*$C267)*(1+'Summary&amp;Assumptions'!$J$29)^(AT$46-1))</f>
        <v>0</v>
      </c>
      <c r="AP267" s="588">
        <f>AND(AU$55&gt;0,SUM($E267:AO267)&lt;'Summary&amp;Assumptions'!$G$32*$B267,$D267&gt;='Summary&amp;Assumptions'!$D$17,AU$47&gt;=$D267,AU$47&lt;=EDATE($D267,'Summary&amp;Assumptions'!$G$32))*$B267+AND(AU$56&lt;'Summary&amp;Assumptions'!$J$31,AU$47&gt;=$FO267,AU$47&lt;=$FP267)*(('Summary&amp;Assumptions'!$H$25*$C267)*(1+'Summary&amp;Assumptions'!$J$29)^(AU$46-1))+AND(AU$56&lt;'Summary&amp;Assumptions'!$J$31,AU$47&gt;=$FQ267,AU$47&lt;=$FR267)*(('Summary&amp;Assumptions'!$H$25*$C267)*(1+'Summary&amp;Assumptions'!$J$29)^(AU$46-1))</f>
        <v>0</v>
      </c>
      <c r="AQ267" s="588">
        <f>AND(AV$55&gt;0,SUM($E267:AP267)&lt;'Summary&amp;Assumptions'!$G$32*$B267,$D267&gt;='Summary&amp;Assumptions'!$D$17,AV$47&gt;=$D267,AV$47&lt;=EDATE($D267,'Summary&amp;Assumptions'!$G$32))*$B267+AND(AV$56&lt;'Summary&amp;Assumptions'!$J$31,AV$47&gt;=$FO267,AV$47&lt;=$FP267)*(('Summary&amp;Assumptions'!$H$25*$C267)*(1+'Summary&amp;Assumptions'!$J$29)^(AV$46-1))+AND(AV$56&lt;'Summary&amp;Assumptions'!$J$31,AV$47&gt;=$FQ267,AV$47&lt;=$FR267)*(('Summary&amp;Assumptions'!$H$25*$C267)*(1+'Summary&amp;Assumptions'!$J$29)^(AV$46-1))</f>
        <v>0</v>
      </c>
      <c r="AR267" s="588">
        <f>AND(AW$55&gt;0,SUM($E267:AQ267)&lt;'Summary&amp;Assumptions'!$G$32*$B267,$D267&gt;='Summary&amp;Assumptions'!$D$17,AW$47&gt;=$D267,AW$47&lt;=EDATE($D267,'Summary&amp;Assumptions'!$G$32))*$B267+AND(AW$56&lt;'Summary&amp;Assumptions'!$J$31,AW$47&gt;=$FO267,AW$47&lt;=$FP267)*(('Summary&amp;Assumptions'!$H$25*$C267)*(1+'Summary&amp;Assumptions'!$J$29)^(AW$46-1))+AND(AW$56&lt;'Summary&amp;Assumptions'!$J$31,AW$47&gt;=$FQ267,AW$47&lt;=$FR267)*(('Summary&amp;Assumptions'!$H$25*$C267)*(1+'Summary&amp;Assumptions'!$J$29)^(AW$46-1))</f>
        <v>0</v>
      </c>
      <c r="AS267" s="588">
        <f>AND(AX$55&gt;0,SUM($E267:AR267)&lt;'Summary&amp;Assumptions'!$G$32*$B267,$D267&gt;='Summary&amp;Assumptions'!$D$17,AX$47&gt;=$D267,AX$47&lt;=EDATE($D267,'Summary&amp;Assumptions'!$G$32))*$B267+AND(AX$56&lt;'Summary&amp;Assumptions'!$J$31,AX$47&gt;=$FO267,AX$47&lt;=$FP267)*(('Summary&amp;Assumptions'!$H$25*$C267)*(1+'Summary&amp;Assumptions'!$J$29)^(AX$46-1))+AND(AX$56&lt;'Summary&amp;Assumptions'!$J$31,AX$47&gt;=$FQ267,AX$47&lt;=$FR267)*(('Summary&amp;Assumptions'!$H$25*$C267)*(1+'Summary&amp;Assumptions'!$J$29)^(AX$46-1))</f>
        <v>0</v>
      </c>
      <c r="AT267" s="588">
        <f>AND(AY$55&gt;0,SUM($E267:AS267)&lt;'Summary&amp;Assumptions'!$G$32*$B267,$D267&gt;='Summary&amp;Assumptions'!$D$17,AY$47&gt;=$D267,AY$47&lt;=EDATE($D267,'Summary&amp;Assumptions'!$G$32))*$B267+AND(AY$56&lt;'Summary&amp;Assumptions'!$J$31,AY$47&gt;=$FO267,AY$47&lt;=$FP267)*(('Summary&amp;Assumptions'!$H$25*$C267)*(1+'Summary&amp;Assumptions'!$J$29)^(AY$46-1))+AND(AY$56&lt;'Summary&amp;Assumptions'!$J$31,AY$47&gt;=$FQ267,AY$47&lt;=$FR267)*(('Summary&amp;Assumptions'!$H$25*$C267)*(1+'Summary&amp;Assumptions'!$J$29)^(AY$46-1))</f>
        <v>0</v>
      </c>
      <c r="AU267" s="588">
        <f>AND(AZ$55&gt;0,SUM($E267:AT267)&lt;'Summary&amp;Assumptions'!$G$32*$B267,$D267&gt;='Summary&amp;Assumptions'!$D$17,AZ$47&gt;=$D267,AZ$47&lt;=EDATE($D267,'Summary&amp;Assumptions'!$G$32))*$B267+AND(AZ$56&lt;'Summary&amp;Assumptions'!$J$31,AZ$47&gt;=$FO267,AZ$47&lt;=$FP267)*(('Summary&amp;Assumptions'!$H$25*$C267)*(1+'Summary&amp;Assumptions'!$J$29)^(AZ$46-1))+AND(AZ$56&lt;'Summary&amp;Assumptions'!$J$31,AZ$47&gt;=$FQ267,AZ$47&lt;=$FR267)*(('Summary&amp;Assumptions'!$H$25*$C267)*(1+'Summary&amp;Assumptions'!$J$29)^(AZ$46-1))</f>
        <v>0</v>
      </c>
      <c r="AV267" s="588">
        <f>AND(BA$55&gt;0,SUM($E267:AU267)&lt;'Summary&amp;Assumptions'!$G$32*$B267,$D267&gt;='Summary&amp;Assumptions'!$D$17,BA$47&gt;=$D267,BA$47&lt;=EDATE($D267,'Summary&amp;Assumptions'!$G$32))*$B267+AND(BA$56&lt;'Summary&amp;Assumptions'!$J$31,BA$47&gt;=$FO267,BA$47&lt;=$FP267)*(('Summary&amp;Assumptions'!$H$25*$C267)*(1+'Summary&amp;Assumptions'!$J$29)^(BA$46-1))+AND(BA$56&lt;'Summary&amp;Assumptions'!$J$31,BA$47&gt;=$FQ267,BA$47&lt;=$FR267)*(('Summary&amp;Assumptions'!$H$25*$C267)*(1+'Summary&amp;Assumptions'!$J$29)^(BA$46-1))</f>
        <v>0</v>
      </c>
      <c r="AW267" s="588">
        <f>AND(BB$55&gt;0,SUM($E267:AV267)&lt;'Summary&amp;Assumptions'!$G$32*$B267,$D267&gt;='Summary&amp;Assumptions'!$D$17,BB$47&gt;=$D267,BB$47&lt;=EDATE($D267,'Summary&amp;Assumptions'!$G$32))*$B267+AND(BB$56&lt;'Summary&amp;Assumptions'!$J$31,BB$47&gt;=$FO267,BB$47&lt;=$FP267)*(('Summary&amp;Assumptions'!$H$25*$C267)*(1+'Summary&amp;Assumptions'!$J$29)^(BB$46-1))+AND(BB$56&lt;'Summary&amp;Assumptions'!$J$31,BB$47&gt;=$FQ267,BB$47&lt;=$FR267)*(('Summary&amp;Assumptions'!$H$25*$C267)*(1+'Summary&amp;Assumptions'!$J$29)^(BB$46-1))</f>
        <v>0</v>
      </c>
      <c r="AX267" s="588">
        <f>AND(BC$55&gt;0,SUM($E267:AW267)&lt;'Summary&amp;Assumptions'!$G$32*$B267,$D267&gt;='Summary&amp;Assumptions'!$D$17,BC$47&gt;=$D267,BC$47&lt;=EDATE($D267,'Summary&amp;Assumptions'!$G$32))*$B267+AND(BC$56&lt;'Summary&amp;Assumptions'!$J$31,BC$47&gt;=$FO267,BC$47&lt;=$FP267)*(('Summary&amp;Assumptions'!$H$25*$C267)*(1+'Summary&amp;Assumptions'!$J$29)^(BC$46-1))+AND(BC$56&lt;'Summary&amp;Assumptions'!$J$31,BC$47&gt;=$FQ267,BC$47&lt;=$FR267)*(('Summary&amp;Assumptions'!$H$25*$C267)*(1+'Summary&amp;Assumptions'!$J$29)^(BC$46-1))</f>
        <v>0</v>
      </c>
      <c r="AY267" s="588">
        <f>AND(BD$55&gt;0,SUM($E267:AX267)&lt;'Summary&amp;Assumptions'!$G$32*$B267,$D267&gt;='Summary&amp;Assumptions'!$D$17,BD$47&gt;=$D267,BD$47&lt;=EDATE($D267,'Summary&amp;Assumptions'!$G$32))*$B267+AND(BD$56&lt;'Summary&amp;Assumptions'!$J$31,BD$47&gt;=$FO267,BD$47&lt;=$FP267)*(('Summary&amp;Assumptions'!$H$25*$C267)*(1+'Summary&amp;Assumptions'!$J$29)^(BD$46-1))+AND(BD$56&lt;'Summary&amp;Assumptions'!$J$31,BD$47&gt;=$FQ267,BD$47&lt;=$FR267)*(('Summary&amp;Assumptions'!$H$25*$C267)*(1+'Summary&amp;Assumptions'!$J$29)^(BD$46-1))</f>
        <v>0</v>
      </c>
      <c r="AZ267" s="588">
        <f>AND(BE$55&gt;0,SUM($E267:AY267)&lt;'Summary&amp;Assumptions'!$G$32*$B267,$D267&gt;='Summary&amp;Assumptions'!$D$17,BE$47&gt;=$D267,BE$47&lt;=EDATE($D267,'Summary&amp;Assumptions'!$G$32))*$B267+AND(BE$56&lt;'Summary&amp;Assumptions'!$J$31,BE$47&gt;=$FO267,BE$47&lt;=$FP267)*(('Summary&amp;Assumptions'!$H$25*$C267)*(1+'Summary&amp;Assumptions'!$J$29)^(BE$46-1))+AND(BE$56&lt;'Summary&amp;Assumptions'!$J$31,BE$47&gt;=$FQ267,BE$47&lt;=$FR267)*(('Summary&amp;Assumptions'!$H$25*$C267)*(1+'Summary&amp;Assumptions'!$J$29)^(BE$46-1))</f>
        <v>0</v>
      </c>
      <c r="BA267" s="588">
        <f>AND(BF$55&gt;0,SUM($E267:AZ267)&lt;'Summary&amp;Assumptions'!$G$32*$B267,$D267&gt;='Summary&amp;Assumptions'!$D$17,BF$47&gt;=$D267,BF$47&lt;=EDATE($D267,'Summary&amp;Assumptions'!$G$32))*$B267+AND(BF$56&lt;'Summary&amp;Assumptions'!$J$31,BF$47&gt;=$FO267,BF$47&lt;=$FP267)*(('Summary&amp;Assumptions'!$H$25*$C267)*(1+'Summary&amp;Assumptions'!$J$29)^(BF$46-1))+AND(BF$56&lt;'Summary&amp;Assumptions'!$J$31,BF$47&gt;=$FQ267,BF$47&lt;=$FR267)*(('Summary&amp;Assumptions'!$H$25*$C267)*(1+'Summary&amp;Assumptions'!$J$29)^(BF$46-1))</f>
        <v>0</v>
      </c>
      <c r="BB267" s="588">
        <f>AND(BG$55&gt;0,SUM($E267:BA267)&lt;'Summary&amp;Assumptions'!$G$32*$B267,$D267&gt;='Summary&amp;Assumptions'!$D$17,BG$47&gt;=$D267,BG$47&lt;=EDATE($D267,'Summary&amp;Assumptions'!$G$32))*$B267+AND(BG$56&lt;'Summary&amp;Assumptions'!$J$31,BG$47&gt;=$FO267,BG$47&lt;=$FP267)*(('Summary&amp;Assumptions'!$H$25*$C267)*(1+'Summary&amp;Assumptions'!$J$29)^(BG$46-1))+AND(BG$56&lt;'Summary&amp;Assumptions'!$J$31,BG$47&gt;=$FQ267,BG$47&lt;=$FR267)*(('Summary&amp;Assumptions'!$H$25*$C267)*(1+'Summary&amp;Assumptions'!$J$29)^(BG$46-1))</f>
        <v>0</v>
      </c>
      <c r="BC267" s="588">
        <f>AND(BH$55&gt;0,SUM($E267:BB267)&lt;'Summary&amp;Assumptions'!$G$32*$B267,$D267&gt;='Summary&amp;Assumptions'!$D$17,BH$47&gt;=$D267,BH$47&lt;=EDATE($D267,'Summary&amp;Assumptions'!$G$32))*$B267+AND(BH$56&lt;'Summary&amp;Assumptions'!$J$31,BH$47&gt;=$FO267,BH$47&lt;=$FP267)*(('Summary&amp;Assumptions'!$H$25*$C267)*(1+'Summary&amp;Assumptions'!$J$29)^(BH$46-1))+AND(BH$56&lt;'Summary&amp;Assumptions'!$J$31,BH$47&gt;=$FQ267,BH$47&lt;=$FR267)*(('Summary&amp;Assumptions'!$H$25*$C267)*(1+'Summary&amp;Assumptions'!$J$29)^(BH$46-1))</f>
        <v>0</v>
      </c>
      <c r="BD267" s="588">
        <f>AND(BI$55&gt;0,SUM($E267:BC267)&lt;'Summary&amp;Assumptions'!$G$32*$B267,$D267&gt;='Summary&amp;Assumptions'!$D$17,BI$47&gt;=$D267,BI$47&lt;=EDATE($D267,'Summary&amp;Assumptions'!$G$32))*$B267+AND(BI$56&lt;'Summary&amp;Assumptions'!$J$31,BI$47&gt;=$FO267,BI$47&lt;=$FP267)*(('Summary&amp;Assumptions'!$H$25*$C267)*(1+'Summary&amp;Assumptions'!$J$29)^(BI$46-1))+AND(BI$56&lt;'Summary&amp;Assumptions'!$J$31,BI$47&gt;=$FQ267,BI$47&lt;=$FR267)*(('Summary&amp;Assumptions'!$H$25*$C267)*(1+'Summary&amp;Assumptions'!$J$29)^(BI$46-1))</f>
        <v>0</v>
      </c>
      <c r="BE267" s="588">
        <f>AND(BJ$55&gt;0,SUM($E267:BD267)&lt;'Summary&amp;Assumptions'!$G$32*$B267,$D267&gt;='Summary&amp;Assumptions'!$D$17,BJ$47&gt;=$D267,BJ$47&lt;=EDATE($D267,'Summary&amp;Assumptions'!$G$32))*$B267+AND(BJ$56&lt;'Summary&amp;Assumptions'!$J$31,BJ$47&gt;=$FO267,BJ$47&lt;=$FP267)*(('Summary&amp;Assumptions'!$H$25*$C267)*(1+'Summary&amp;Assumptions'!$J$29)^(BJ$46-1))+AND(BJ$56&lt;'Summary&amp;Assumptions'!$J$31,BJ$47&gt;=$FQ267,BJ$47&lt;=$FR267)*(('Summary&amp;Assumptions'!$H$25*$C267)*(1+'Summary&amp;Assumptions'!$J$29)^(BJ$46-1))</f>
        <v>0</v>
      </c>
      <c r="BF267" s="588">
        <f>AND(BK$55&gt;0,SUM($E267:BE267)&lt;'Summary&amp;Assumptions'!$G$32*$B267,$D267&gt;='Summary&amp;Assumptions'!$D$17,BK$47&gt;=$D267,BK$47&lt;=EDATE($D267,'Summary&amp;Assumptions'!$G$32))*$B267+AND(BK$56&lt;'Summary&amp;Assumptions'!$J$31,BK$47&gt;=$FO267,BK$47&lt;=$FP267)*(('Summary&amp;Assumptions'!$H$25*$C267)*(1+'Summary&amp;Assumptions'!$J$29)^(BK$46-1))+AND(BK$56&lt;'Summary&amp;Assumptions'!$J$31,BK$47&gt;=$FQ267,BK$47&lt;=$FR267)*(('Summary&amp;Assumptions'!$H$25*$C267)*(1+'Summary&amp;Assumptions'!$J$29)^(BK$46-1))</f>
        <v>0</v>
      </c>
      <c r="BG267" s="588">
        <f>AND(BL$55&gt;0,SUM($E267:BF267)&lt;'Summary&amp;Assumptions'!$G$32*$B267,$D267&gt;='Summary&amp;Assumptions'!$D$17,BL$47&gt;=$D267,BL$47&lt;=EDATE($D267,'Summary&amp;Assumptions'!$G$32))*$B267+AND(BL$56&lt;'Summary&amp;Assumptions'!$J$31,BL$47&gt;=$FO267,BL$47&lt;=$FP267)*(('Summary&amp;Assumptions'!$H$25*$C267)*(1+'Summary&amp;Assumptions'!$J$29)^(BL$46-1))+AND(BL$56&lt;'Summary&amp;Assumptions'!$J$31,BL$47&gt;=$FQ267,BL$47&lt;=$FR267)*(('Summary&amp;Assumptions'!$H$25*$C267)*(1+'Summary&amp;Assumptions'!$J$29)^(BL$46-1))</f>
        <v>0</v>
      </c>
      <c r="BH267" s="588">
        <f>AND(BM$55&gt;0,SUM($E267:BG267)&lt;'Summary&amp;Assumptions'!$G$32*$B267,$D267&gt;='Summary&amp;Assumptions'!$D$17,BM$47&gt;=$D267,BM$47&lt;=EDATE($D267,'Summary&amp;Assumptions'!$G$32))*$B267+AND(BM$56&lt;'Summary&amp;Assumptions'!$J$31,BM$47&gt;=$FO267,BM$47&lt;=$FP267)*(('Summary&amp;Assumptions'!$H$25*$C267)*(1+'Summary&amp;Assumptions'!$J$29)^(BM$46-1))+AND(BM$56&lt;'Summary&amp;Assumptions'!$J$31,BM$47&gt;=$FQ267,BM$47&lt;=$FR267)*(('Summary&amp;Assumptions'!$H$25*$C267)*(1+'Summary&amp;Assumptions'!$J$29)^(BM$46-1))</f>
        <v>0</v>
      </c>
      <c r="BI267" s="588">
        <f>AND(BN$55&gt;0,SUM($E267:BH267)&lt;'Summary&amp;Assumptions'!$G$32*$B267,$D267&gt;='Summary&amp;Assumptions'!$D$17,BN$47&gt;=$D267,BN$47&lt;=EDATE($D267,'Summary&amp;Assumptions'!$G$32))*$B267+AND(BN$56&lt;'Summary&amp;Assumptions'!$J$31,BN$47&gt;=$FO267,BN$47&lt;=$FP267)*(('Summary&amp;Assumptions'!$H$25*$C267)*(1+'Summary&amp;Assumptions'!$J$29)^(BN$46-1))+AND(BN$56&lt;'Summary&amp;Assumptions'!$J$31,BN$47&gt;=$FQ267,BN$47&lt;=$FR267)*(('Summary&amp;Assumptions'!$H$25*$C267)*(1+'Summary&amp;Assumptions'!$J$29)^(BN$46-1))</f>
        <v>0</v>
      </c>
      <c r="BJ267" s="588">
        <f>AND(BO$55&gt;0,SUM($E267:BI267)&lt;'Summary&amp;Assumptions'!$G$32*$B267,$D267&gt;='Summary&amp;Assumptions'!$D$17,BO$47&gt;=$D267,BO$47&lt;=EDATE($D267,'Summary&amp;Assumptions'!$G$32))*$B267+AND(BO$56&lt;'Summary&amp;Assumptions'!$J$31,BO$47&gt;=$FO267,BO$47&lt;=$FP267)*(('Summary&amp;Assumptions'!$H$25*$C267)*(1+'Summary&amp;Assumptions'!$J$29)^(BO$46-1))+AND(BO$56&lt;'Summary&amp;Assumptions'!$J$31,BO$47&gt;=$FQ267,BO$47&lt;=$FR267)*(('Summary&amp;Assumptions'!$H$25*$C267)*(1+'Summary&amp;Assumptions'!$J$29)^(BO$46-1))</f>
        <v>0</v>
      </c>
      <c r="BK267" s="588">
        <f>AND(BP$55&gt;0,SUM($E267:BJ267)&lt;'Summary&amp;Assumptions'!$G$32*$B267,$D267&gt;='Summary&amp;Assumptions'!$D$17,BP$47&gt;=$D267,BP$47&lt;=EDATE($D267,'Summary&amp;Assumptions'!$G$32))*$B267+AND(BP$56&lt;'Summary&amp;Assumptions'!$J$31,BP$47&gt;=$FO267,BP$47&lt;=$FP267)*(('Summary&amp;Assumptions'!$H$25*$C267)*(1+'Summary&amp;Assumptions'!$J$29)^(BP$46-1))+AND(BP$56&lt;'Summary&amp;Assumptions'!$J$31,BP$47&gt;=$FQ267,BP$47&lt;=$FR267)*(('Summary&amp;Assumptions'!$H$25*$C267)*(1+'Summary&amp;Assumptions'!$J$29)^(BP$46-1))</f>
        <v>0</v>
      </c>
      <c r="BL267" s="588">
        <f>AND(BQ$55&gt;0,SUM($E267:BK267)&lt;'Summary&amp;Assumptions'!$G$32*$B267,$D267&gt;='Summary&amp;Assumptions'!$D$17,BQ$47&gt;=$D267,BQ$47&lt;=EDATE($D267,'Summary&amp;Assumptions'!$G$32))*$B267+AND(BQ$56&lt;'Summary&amp;Assumptions'!$J$31,BQ$47&gt;=$FO267,BQ$47&lt;=$FP267)*(('Summary&amp;Assumptions'!$H$25*$C267)*(1+'Summary&amp;Assumptions'!$J$29)^(BQ$46-1))+AND(BQ$56&lt;'Summary&amp;Assumptions'!$J$31,BQ$47&gt;=$FQ267,BQ$47&lt;=$FR267)*(('Summary&amp;Assumptions'!$H$25*$C267)*(1+'Summary&amp;Assumptions'!$J$29)^(BQ$46-1))</f>
        <v>0</v>
      </c>
      <c r="BM267" s="588">
        <f>AND(BR$55&gt;0,SUM($E267:BL267)&lt;'Summary&amp;Assumptions'!$G$32*$B267,$D267&gt;='Summary&amp;Assumptions'!$D$17,BR$47&gt;=$D267,BR$47&lt;=EDATE($D267,'Summary&amp;Assumptions'!$G$32))*$B267+AND(BR$56&lt;'Summary&amp;Assumptions'!$J$31,BR$47&gt;=$FO267,BR$47&lt;=$FP267)*(('Summary&amp;Assumptions'!$H$25*$C267)*(1+'Summary&amp;Assumptions'!$J$29)^(BR$46-1))+AND(BR$56&lt;'Summary&amp;Assumptions'!$J$31,BR$47&gt;=$FQ267,BR$47&lt;=$FR267)*(('Summary&amp;Assumptions'!$H$25*$C267)*(1+'Summary&amp;Assumptions'!$J$29)^(BR$46-1))</f>
        <v>0</v>
      </c>
      <c r="BN267" s="588">
        <f>AND(BS$55&gt;0,SUM($E267:BM267)&lt;'Summary&amp;Assumptions'!$G$32*$B267,$D267&gt;='Summary&amp;Assumptions'!$D$17,BS$47&gt;=$D267,BS$47&lt;=EDATE($D267,'Summary&amp;Assumptions'!$G$32))*$B267+AND(BS$56&lt;'Summary&amp;Assumptions'!$J$31,BS$47&gt;=$FO267,BS$47&lt;=$FP267)*(('Summary&amp;Assumptions'!$H$25*$C267)*(1+'Summary&amp;Assumptions'!$J$29)^(BS$46-1))+AND(BS$56&lt;'Summary&amp;Assumptions'!$J$31,BS$47&gt;=$FQ267,BS$47&lt;=$FR267)*(('Summary&amp;Assumptions'!$H$25*$C267)*(1+'Summary&amp;Assumptions'!$J$29)^(BS$46-1))</f>
        <v>0</v>
      </c>
      <c r="BO267" s="588">
        <f>AND(BT$55&gt;0,SUM($E267:BN267)&lt;'Summary&amp;Assumptions'!$G$32*$B267,$D267&gt;='Summary&amp;Assumptions'!$D$17,BT$47&gt;=$D267,BT$47&lt;=EDATE($D267,'Summary&amp;Assumptions'!$G$32))*$B267+AND(BT$56&lt;'Summary&amp;Assumptions'!$J$31,BT$47&gt;=$FO267,BT$47&lt;=$FP267)*(('Summary&amp;Assumptions'!$H$25*$C267)*(1+'Summary&amp;Assumptions'!$J$29)^(BT$46-1))+AND(BT$56&lt;'Summary&amp;Assumptions'!$J$31,BT$47&gt;=$FQ267,BT$47&lt;=$FR267)*(('Summary&amp;Assumptions'!$H$25*$C267)*(1+'Summary&amp;Assumptions'!$J$29)^(BT$46-1))</f>
        <v>0</v>
      </c>
      <c r="BP267" s="588">
        <f>AND(BU$55&gt;0,SUM($E267:BO267)&lt;'Summary&amp;Assumptions'!$G$32*$B267,$D267&gt;='Summary&amp;Assumptions'!$D$17,BU$47&gt;=$D267,BU$47&lt;=EDATE($D267,'Summary&amp;Assumptions'!$G$32))*$B267+AND(BU$56&lt;'Summary&amp;Assumptions'!$J$31,BU$47&gt;=$FO267,BU$47&lt;=$FP267)*(('Summary&amp;Assumptions'!$H$25*$C267)*(1+'Summary&amp;Assumptions'!$J$29)^(BU$46-1))+AND(BU$56&lt;'Summary&amp;Assumptions'!$J$31,BU$47&gt;=$FQ267,BU$47&lt;=$FR267)*(('Summary&amp;Assumptions'!$H$25*$C267)*(1+'Summary&amp;Assumptions'!$J$29)^(BU$46-1))</f>
        <v>0</v>
      </c>
      <c r="BQ267" s="588">
        <f>AND(BV$55&gt;0,SUM($E267:BP267)&lt;'Summary&amp;Assumptions'!$G$32*$B267,$D267&gt;='Summary&amp;Assumptions'!$D$17,BV$47&gt;=$D267,BV$47&lt;=EDATE($D267,'Summary&amp;Assumptions'!$G$32))*$B267+AND(BV$56&lt;'Summary&amp;Assumptions'!$J$31,BV$47&gt;=$FO267,BV$47&lt;=$FP267)*(('Summary&amp;Assumptions'!$H$25*$C267)*(1+'Summary&amp;Assumptions'!$J$29)^(BV$46-1))+AND(BV$56&lt;'Summary&amp;Assumptions'!$J$31,BV$47&gt;=$FQ267,BV$47&lt;=$FR267)*(('Summary&amp;Assumptions'!$H$25*$C267)*(1+'Summary&amp;Assumptions'!$J$29)^(BV$46-1))</f>
        <v>0</v>
      </c>
      <c r="BR267" s="588">
        <f>AND(BW$55&gt;0,SUM($E267:BQ267)&lt;'Summary&amp;Assumptions'!$G$32*$B267,$D267&gt;='Summary&amp;Assumptions'!$D$17,BW$47&gt;=$D267,BW$47&lt;=EDATE($D267,'Summary&amp;Assumptions'!$G$32))*$B267+AND(BW$56&lt;'Summary&amp;Assumptions'!$J$31,BW$47&gt;=$FO267,BW$47&lt;=$FP267)*(('Summary&amp;Assumptions'!$H$25*$C267)*(1+'Summary&amp;Assumptions'!$J$29)^(BW$46-1))+AND(BW$56&lt;'Summary&amp;Assumptions'!$J$31,BW$47&gt;=$FQ267,BW$47&lt;=$FR267)*(('Summary&amp;Assumptions'!$H$25*$C267)*(1+'Summary&amp;Assumptions'!$J$29)^(BW$46-1))</f>
        <v>0</v>
      </c>
      <c r="BS267" s="588">
        <f>AND(BX$55&gt;0,SUM($E267:BR267)&lt;'Summary&amp;Assumptions'!$G$32*$B267,$D267&gt;='Summary&amp;Assumptions'!$D$17,BX$47&gt;=$D267,BX$47&lt;=EDATE($D267,'Summary&amp;Assumptions'!$G$32))*$B267+AND(BX$56&lt;'Summary&amp;Assumptions'!$J$31,BX$47&gt;=$FO267,BX$47&lt;=$FP267)*(('Summary&amp;Assumptions'!$H$25*$C267)*(1+'Summary&amp;Assumptions'!$J$29)^(BX$46-1))+AND(BX$56&lt;'Summary&amp;Assumptions'!$J$31,BX$47&gt;=$FQ267,BX$47&lt;=$FR267)*(('Summary&amp;Assumptions'!$H$25*$C267)*(1+'Summary&amp;Assumptions'!$J$29)^(BX$46-1))</f>
        <v>0</v>
      </c>
      <c r="BT267" s="588">
        <f>AND(BY$55&gt;0,SUM($E267:BS267)&lt;'Summary&amp;Assumptions'!$G$32*$B267,$D267&gt;='Summary&amp;Assumptions'!$D$17,BY$47&gt;=$D267,BY$47&lt;=EDATE($D267,'Summary&amp;Assumptions'!$G$32))*$B267+AND(BY$56&lt;'Summary&amp;Assumptions'!$J$31,BY$47&gt;=$FO267,BY$47&lt;=$FP267)*(('Summary&amp;Assumptions'!$H$25*$C267)*(1+'Summary&amp;Assumptions'!$J$29)^(BY$46-1))+AND(BY$56&lt;'Summary&amp;Assumptions'!$J$31,BY$47&gt;=$FQ267,BY$47&lt;=$FR267)*(('Summary&amp;Assumptions'!$H$25*$C267)*(1+'Summary&amp;Assumptions'!$J$29)^(BY$46-1))</f>
        <v>0</v>
      </c>
      <c r="BU267" s="588">
        <f>AND(BZ$55&gt;0,SUM($E267:BT267)&lt;'Summary&amp;Assumptions'!$G$32*$B267,$D267&gt;='Summary&amp;Assumptions'!$D$17,BZ$47&gt;=$D267,BZ$47&lt;=EDATE($D267,'Summary&amp;Assumptions'!$G$32))*$B267+AND(BZ$56&lt;'Summary&amp;Assumptions'!$J$31,BZ$47&gt;=$FO267,BZ$47&lt;=$FP267)*(('Summary&amp;Assumptions'!$H$25*$C267)*(1+'Summary&amp;Assumptions'!$J$29)^(BZ$46-1))+AND(BZ$56&lt;'Summary&amp;Assumptions'!$J$31,BZ$47&gt;=$FQ267,BZ$47&lt;=$FR267)*(('Summary&amp;Assumptions'!$H$25*$C267)*(1+'Summary&amp;Assumptions'!$J$29)^(BZ$46-1))</f>
        <v>0</v>
      </c>
      <c r="BV267" s="588">
        <f>AND(CA$55&gt;0,SUM($E267:BU267)&lt;'Summary&amp;Assumptions'!$G$32*$B267,$D267&gt;='Summary&amp;Assumptions'!$D$17,CA$47&gt;=$D267,CA$47&lt;=EDATE($D267,'Summary&amp;Assumptions'!$G$32))*$B267+AND(CA$56&lt;'Summary&amp;Assumptions'!$J$31,CA$47&gt;=$FO267,CA$47&lt;=$FP267)*(('Summary&amp;Assumptions'!$H$25*$C267)*(1+'Summary&amp;Assumptions'!$J$29)^(CA$46-1))+AND(CA$56&lt;'Summary&amp;Assumptions'!$J$31,CA$47&gt;=$FQ267,CA$47&lt;=$FR267)*(('Summary&amp;Assumptions'!$H$25*$C267)*(1+'Summary&amp;Assumptions'!$J$29)^(CA$46-1))</f>
        <v>0</v>
      </c>
      <c r="BW267" s="588">
        <f>AND(CB$55&gt;0,SUM($E267:BV267)&lt;'Summary&amp;Assumptions'!$G$32*$B267,$D267&gt;='Summary&amp;Assumptions'!$D$17,CB$47&gt;=$D267,CB$47&lt;=EDATE($D267,'Summary&amp;Assumptions'!$G$32))*$B267+AND(CB$56&lt;'Summary&amp;Assumptions'!$J$31,CB$47&gt;=$FO267,CB$47&lt;=$FP267)*(('Summary&amp;Assumptions'!$H$25*$C267)*(1+'Summary&amp;Assumptions'!$J$29)^(CB$46-1))+AND(CB$56&lt;'Summary&amp;Assumptions'!$J$31,CB$47&gt;=$FQ267,CB$47&lt;=$FR267)*(('Summary&amp;Assumptions'!$H$25*$C267)*(1+'Summary&amp;Assumptions'!$J$29)^(CB$46-1))</f>
        <v>0</v>
      </c>
      <c r="BX267" s="588">
        <f>AND(CC$55&gt;0,SUM($E267:BW267)&lt;'Summary&amp;Assumptions'!$G$32*$B267,$D267&gt;='Summary&amp;Assumptions'!$D$17,CC$47&gt;=$D267,CC$47&lt;=EDATE($D267,'Summary&amp;Assumptions'!$G$32))*$B267+AND(CC$56&lt;'Summary&amp;Assumptions'!$J$31,CC$47&gt;=$FO267,CC$47&lt;=$FP267)*(('Summary&amp;Assumptions'!$H$25*$C267)*(1+'Summary&amp;Assumptions'!$J$29)^(CC$46-1))+AND(CC$56&lt;'Summary&amp;Assumptions'!$J$31,CC$47&gt;=$FQ267,CC$47&lt;=$FR267)*(('Summary&amp;Assumptions'!$H$25*$C267)*(1+'Summary&amp;Assumptions'!$J$29)^(CC$46-1))</f>
        <v>0</v>
      </c>
      <c r="BY267" s="588">
        <f>AND(CD$55&gt;0,SUM($E267:BX267)&lt;'Summary&amp;Assumptions'!$G$32*$B267,$D267&gt;='Summary&amp;Assumptions'!$D$17,CD$47&gt;=$D267,CD$47&lt;=EDATE($D267,'Summary&amp;Assumptions'!$G$32))*$B267+AND(CD$56&lt;'Summary&amp;Assumptions'!$J$31,CD$47&gt;=$FO267,CD$47&lt;=$FP267)*(('Summary&amp;Assumptions'!$H$25*$C267)*(1+'Summary&amp;Assumptions'!$J$29)^(CD$46-1))+AND(CD$56&lt;'Summary&amp;Assumptions'!$J$31,CD$47&gt;=$FQ267,CD$47&lt;=$FR267)*(('Summary&amp;Assumptions'!$H$25*$C267)*(1+'Summary&amp;Assumptions'!$J$29)^(CD$46-1))</f>
        <v>0</v>
      </c>
      <c r="BZ267" s="588">
        <f>AND(CE$55&gt;0,SUM($E267:BY267)&lt;'Summary&amp;Assumptions'!$G$32*$B267,$D267&gt;='Summary&amp;Assumptions'!$D$17,CE$47&gt;=$D267,CE$47&lt;=EDATE($D267,'Summary&amp;Assumptions'!$G$32))*$B267+AND(CE$56&lt;'Summary&amp;Assumptions'!$J$31,CE$47&gt;=$FO267,CE$47&lt;=$FP267)*(('Summary&amp;Assumptions'!$H$25*$C267)*(1+'Summary&amp;Assumptions'!$J$29)^(CE$46-1))+AND(CE$56&lt;'Summary&amp;Assumptions'!$J$31,CE$47&gt;=$FQ267,CE$47&lt;=$FR267)*(('Summary&amp;Assumptions'!$H$25*$C267)*(1+'Summary&amp;Assumptions'!$J$29)^(CE$46-1))</f>
        <v>0</v>
      </c>
      <c r="CA267" s="588">
        <f>AND(CF$55&gt;0,SUM($E267:BZ267)&lt;'Summary&amp;Assumptions'!$G$32*$B267,$D267&gt;='Summary&amp;Assumptions'!$D$17,CF$47&gt;=$D267,CF$47&lt;=EDATE($D267,'Summary&amp;Assumptions'!$G$32))*$B267+AND(CF$56&lt;'Summary&amp;Assumptions'!$J$31,CF$47&gt;=$FO267,CF$47&lt;=$FP267)*(('Summary&amp;Assumptions'!$H$25*$C267)*(1+'Summary&amp;Assumptions'!$J$29)^(CF$46-1))+AND(CF$56&lt;'Summary&amp;Assumptions'!$J$31,CF$47&gt;=$FQ267,CF$47&lt;=$FR267)*(('Summary&amp;Assumptions'!$H$25*$C267)*(1+'Summary&amp;Assumptions'!$J$29)^(CF$46-1))</f>
        <v>0</v>
      </c>
      <c r="CB267" s="588">
        <f>AND(CG$55&gt;0,SUM($E267:CA267)&lt;'Summary&amp;Assumptions'!$G$32*$B267,$D267&gt;='Summary&amp;Assumptions'!$D$17,CG$47&gt;=$D267,CG$47&lt;=EDATE($D267,'Summary&amp;Assumptions'!$G$32))*$B267+AND(CG$56&lt;'Summary&amp;Assumptions'!$J$31,CG$47&gt;=$FO267,CG$47&lt;=$FP267)*(('Summary&amp;Assumptions'!$H$25*$C267)*(1+'Summary&amp;Assumptions'!$J$29)^(CG$46-1))+AND(CG$56&lt;'Summary&amp;Assumptions'!$J$31,CG$47&gt;=$FQ267,CG$47&lt;=$FR267)*(('Summary&amp;Assumptions'!$H$25*$C267)*(1+'Summary&amp;Assumptions'!$J$29)^(CG$46-1))</f>
        <v>0</v>
      </c>
      <c r="CC267" s="588">
        <f>AND(CH$55&gt;0,SUM($E267:CB267)&lt;'Summary&amp;Assumptions'!$G$32*$B267,$D267&gt;='Summary&amp;Assumptions'!$D$17,CH$47&gt;=$D267,CH$47&lt;=EDATE($D267,'Summary&amp;Assumptions'!$G$32))*$B267+AND(CH$56&lt;'Summary&amp;Assumptions'!$J$31,CH$47&gt;=$FO267,CH$47&lt;=$FP267)*(('Summary&amp;Assumptions'!$H$25*$C267)*(1+'Summary&amp;Assumptions'!$J$29)^(CH$46-1))+AND(CH$56&lt;'Summary&amp;Assumptions'!$J$31,CH$47&gt;=$FQ267,CH$47&lt;=$FR267)*(('Summary&amp;Assumptions'!$H$25*$C267)*(1+'Summary&amp;Assumptions'!$J$29)^(CH$46-1))</f>
        <v>0</v>
      </c>
      <c r="CD267" s="588">
        <f>AND(CI$55&gt;0,SUM($E267:CC267)&lt;'Summary&amp;Assumptions'!$G$32*$B267,$D267&gt;='Summary&amp;Assumptions'!$D$17,CI$47&gt;=$D267,CI$47&lt;=EDATE($D267,'Summary&amp;Assumptions'!$G$32))*$B267+AND(CI$56&lt;'Summary&amp;Assumptions'!$J$31,CI$47&gt;=$FO267,CI$47&lt;=$FP267)*(('Summary&amp;Assumptions'!$H$25*$C267)*(1+'Summary&amp;Assumptions'!$J$29)^(CI$46-1))+AND(CI$56&lt;'Summary&amp;Assumptions'!$J$31,CI$47&gt;=$FQ267,CI$47&lt;=$FR267)*(('Summary&amp;Assumptions'!$H$25*$C267)*(1+'Summary&amp;Assumptions'!$J$29)^(CI$46-1))</f>
        <v>0</v>
      </c>
      <c r="CE267" s="588">
        <f>AND(CJ$55&gt;0,SUM($E267:CD267)&lt;'Summary&amp;Assumptions'!$G$32*$B267,$D267&gt;='Summary&amp;Assumptions'!$D$17,CJ$47&gt;=$D267,CJ$47&lt;=EDATE($D267,'Summary&amp;Assumptions'!$G$32))*$B267+AND(CJ$56&lt;'Summary&amp;Assumptions'!$J$31,CJ$47&gt;=$FO267,CJ$47&lt;=$FP267)*(('Summary&amp;Assumptions'!$H$25*$C267)*(1+'Summary&amp;Assumptions'!$J$29)^(CJ$46-1))+AND(CJ$56&lt;'Summary&amp;Assumptions'!$J$31,CJ$47&gt;=$FQ267,CJ$47&lt;=$FR267)*(('Summary&amp;Assumptions'!$H$25*$C267)*(1+'Summary&amp;Assumptions'!$J$29)^(CJ$46-1))</f>
        <v>0</v>
      </c>
      <c r="CF267" s="588">
        <f>AND(CK$55&gt;0,SUM($E267:CE267)&lt;'Summary&amp;Assumptions'!$G$32*$B267,$D267&gt;='Summary&amp;Assumptions'!$D$17,CK$47&gt;=$D267,CK$47&lt;=EDATE($D267,'Summary&amp;Assumptions'!$G$32))*$B267+AND(CK$56&lt;'Summary&amp;Assumptions'!$J$31,CK$47&gt;=$FO267,CK$47&lt;=$FP267)*(('Summary&amp;Assumptions'!$H$25*$C267)*(1+'Summary&amp;Assumptions'!$J$29)^(CK$46-1))+AND(CK$56&lt;'Summary&amp;Assumptions'!$J$31,CK$47&gt;=$FQ267,CK$47&lt;=$FR267)*(('Summary&amp;Assumptions'!$H$25*$C267)*(1+'Summary&amp;Assumptions'!$J$29)^(CK$46-1))</f>
        <v>0</v>
      </c>
      <c r="CG267" s="588">
        <f>AND(CL$55&gt;0,SUM($E267:CF267)&lt;'Summary&amp;Assumptions'!$G$32*$B267,$D267&gt;='Summary&amp;Assumptions'!$D$17,CL$47&gt;=$D267,CL$47&lt;=EDATE($D267,'Summary&amp;Assumptions'!$G$32))*$B267+AND(CL$56&lt;'Summary&amp;Assumptions'!$J$31,CL$47&gt;=$FO267,CL$47&lt;=$FP267)*(('Summary&amp;Assumptions'!$H$25*$C267)*(1+'Summary&amp;Assumptions'!$J$29)^(CL$46-1))+AND(CL$56&lt;'Summary&amp;Assumptions'!$J$31,CL$47&gt;=$FQ267,CL$47&lt;=$FR267)*(('Summary&amp;Assumptions'!$H$25*$C267)*(1+'Summary&amp;Assumptions'!$J$29)^(CL$46-1))</f>
        <v>0</v>
      </c>
      <c r="CH267" s="588">
        <f>AND(CM$55&gt;0,SUM($E267:CG267)&lt;'Summary&amp;Assumptions'!$G$32*$B267,$D267&gt;='Summary&amp;Assumptions'!$D$17,CM$47&gt;=$D267,CM$47&lt;=EDATE($D267,'Summary&amp;Assumptions'!$G$32))*$B267+AND(CM$56&lt;'Summary&amp;Assumptions'!$J$31,CM$47&gt;=$FO267,CM$47&lt;=$FP267)*(('Summary&amp;Assumptions'!$H$25*$C267)*(1+'Summary&amp;Assumptions'!$J$29)^(CM$46-1))+AND(CM$56&lt;'Summary&amp;Assumptions'!$J$31,CM$47&gt;=$FQ267,CM$47&lt;=$FR267)*(('Summary&amp;Assumptions'!$H$25*$C267)*(1+'Summary&amp;Assumptions'!$J$29)^(CM$46-1))</f>
        <v>0</v>
      </c>
      <c r="CI267" s="588">
        <f>AND(CN$55&gt;0,SUM($E267:CH267)&lt;'Summary&amp;Assumptions'!$G$32*$B267,$D267&gt;='Summary&amp;Assumptions'!$D$17,CN$47&gt;=$D267,CN$47&lt;=EDATE($D267,'Summary&amp;Assumptions'!$G$32))*$B267+AND(CN$56&lt;'Summary&amp;Assumptions'!$J$31,CN$47&gt;=$FO267,CN$47&lt;=$FP267)*(('Summary&amp;Assumptions'!$H$25*$C267)*(1+'Summary&amp;Assumptions'!$J$29)^(CN$46-1))+AND(CN$56&lt;'Summary&amp;Assumptions'!$J$31,CN$47&gt;=$FQ267,CN$47&lt;=$FR267)*(('Summary&amp;Assumptions'!$H$25*$C267)*(1+'Summary&amp;Assumptions'!$J$29)^(CN$46-1))</f>
        <v>0</v>
      </c>
      <c r="CJ267" s="588">
        <f>AND(CO$55&gt;0,SUM($E267:CI267)&lt;'Summary&amp;Assumptions'!$G$32*$B267,$D267&gt;='Summary&amp;Assumptions'!$D$17,CO$47&gt;=$D267,CO$47&lt;=EDATE($D267,'Summary&amp;Assumptions'!$G$32))*$B267+AND(CO$56&lt;'Summary&amp;Assumptions'!$J$31,CO$47&gt;=$FO267,CO$47&lt;=$FP267)*(('Summary&amp;Assumptions'!$H$25*$C267)*(1+'Summary&amp;Assumptions'!$J$29)^(CO$46-1))+AND(CO$56&lt;'Summary&amp;Assumptions'!$J$31,CO$47&gt;=$FQ267,CO$47&lt;=$FR267)*(('Summary&amp;Assumptions'!$H$25*$C267)*(1+'Summary&amp;Assumptions'!$J$29)^(CO$46-1))</f>
        <v>0</v>
      </c>
      <c r="CK267" s="588">
        <f>AND(CP$55&gt;0,SUM($E267:CJ267)&lt;'Summary&amp;Assumptions'!$G$32*$B267,$D267&gt;='Summary&amp;Assumptions'!$D$17,CP$47&gt;=$D267,CP$47&lt;=EDATE($D267,'Summary&amp;Assumptions'!$G$32))*$B267+AND(CP$56&lt;'Summary&amp;Assumptions'!$J$31,CP$47&gt;=$FO267,CP$47&lt;=$FP267)*(('Summary&amp;Assumptions'!$H$25*$C267)*(1+'Summary&amp;Assumptions'!$J$29)^(CP$46-1))+AND(CP$56&lt;'Summary&amp;Assumptions'!$J$31,CP$47&gt;=$FQ267,CP$47&lt;=$FR267)*(('Summary&amp;Assumptions'!$H$25*$C267)*(1+'Summary&amp;Assumptions'!$J$29)^(CP$46-1))</f>
        <v>0</v>
      </c>
      <c r="CL267" s="588">
        <f>AND(CQ$55&gt;0,SUM($E267:CK267)&lt;'Summary&amp;Assumptions'!$G$32*$B267,$D267&gt;='Summary&amp;Assumptions'!$D$17,CQ$47&gt;=$D267,CQ$47&lt;=EDATE($D267,'Summary&amp;Assumptions'!$G$32))*$B267+AND(CQ$56&lt;'Summary&amp;Assumptions'!$J$31,CQ$47&gt;=$FO267,CQ$47&lt;=$FP267)*(('Summary&amp;Assumptions'!$H$25*$C267)*(1+'Summary&amp;Assumptions'!$J$29)^(CQ$46-1))+AND(CQ$56&lt;'Summary&amp;Assumptions'!$J$31,CQ$47&gt;=$FQ267,CQ$47&lt;=$FR267)*(('Summary&amp;Assumptions'!$H$25*$C267)*(1+'Summary&amp;Assumptions'!$J$29)^(CQ$46-1))</f>
        <v>0</v>
      </c>
      <c r="CM267" s="588">
        <f>AND(CR$55&gt;0,SUM($E267:CL267)&lt;'Summary&amp;Assumptions'!$G$32*$B267,$D267&gt;='Summary&amp;Assumptions'!$D$17,CR$47&gt;=$D267,CR$47&lt;=EDATE($D267,'Summary&amp;Assumptions'!$G$32))*$B267+AND(CR$56&lt;'Summary&amp;Assumptions'!$J$31,CR$47&gt;=$FO267,CR$47&lt;=$FP267)*(('Summary&amp;Assumptions'!$H$25*$C267)*(1+'Summary&amp;Assumptions'!$J$29)^(CR$46-1))+AND(CR$56&lt;'Summary&amp;Assumptions'!$J$31,CR$47&gt;=$FQ267,CR$47&lt;=$FR267)*(('Summary&amp;Assumptions'!$H$25*$C267)*(1+'Summary&amp;Assumptions'!$J$29)^(CR$46-1))</f>
        <v>0</v>
      </c>
      <c r="CN267" s="588">
        <f>AND(CS$55&gt;0,SUM($E267:CM267)&lt;'Summary&amp;Assumptions'!$G$32*$B267,$D267&gt;='Summary&amp;Assumptions'!$D$17,CS$47&gt;=$D267,CS$47&lt;=EDATE($D267,'Summary&amp;Assumptions'!$G$32))*$B267+AND(CS$56&lt;'Summary&amp;Assumptions'!$J$31,CS$47&gt;=$FO267,CS$47&lt;=$FP267)*(('Summary&amp;Assumptions'!$H$25*$C267)*(1+'Summary&amp;Assumptions'!$J$29)^(CS$46-1))+AND(CS$56&lt;'Summary&amp;Assumptions'!$J$31,CS$47&gt;=$FQ267,CS$47&lt;=$FR267)*(('Summary&amp;Assumptions'!$H$25*$C267)*(1+'Summary&amp;Assumptions'!$J$29)^(CS$46-1))</f>
        <v>0</v>
      </c>
      <c r="CO267" s="588">
        <f>AND(CT$55&gt;0,SUM($E267:CN267)&lt;'Summary&amp;Assumptions'!$G$32*$B267,$D267&gt;='Summary&amp;Assumptions'!$D$17,CT$47&gt;=$D267,CT$47&lt;=EDATE($D267,'Summary&amp;Assumptions'!$G$32))*$B267+AND(CT$56&lt;'Summary&amp;Assumptions'!$J$31,CT$47&gt;=$FO267,CT$47&lt;=$FP267)*(('Summary&amp;Assumptions'!$H$25*$C267)*(1+'Summary&amp;Assumptions'!$J$29)^(CT$46-1))+AND(CT$56&lt;'Summary&amp;Assumptions'!$J$31,CT$47&gt;=$FQ267,CT$47&lt;=$FR267)*(('Summary&amp;Assumptions'!$H$25*$C267)*(1+'Summary&amp;Assumptions'!$J$29)^(CT$46-1))</f>
        <v>0</v>
      </c>
      <c r="CP267" s="588">
        <f>AND(CU$55&gt;0,SUM($E267:CO267)&lt;'Summary&amp;Assumptions'!$G$32*$B267,$D267&gt;='Summary&amp;Assumptions'!$D$17,CU$47&gt;=$D267,CU$47&lt;=EDATE($D267,'Summary&amp;Assumptions'!$G$32))*$B267+AND(CU$56&lt;'Summary&amp;Assumptions'!$J$31,CU$47&gt;=$FO267,CU$47&lt;=$FP267)*(('Summary&amp;Assumptions'!$H$25*$C267)*(1+'Summary&amp;Assumptions'!$J$29)^(CU$46-1))+AND(CU$56&lt;'Summary&amp;Assumptions'!$J$31,CU$47&gt;=$FQ267,CU$47&lt;=$FR267)*(('Summary&amp;Assumptions'!$H$25*$C267)*(1+'Summary&amp;Assumptions'!$J$29)^(CU$46-1))</f>
        <v>0</v>
      </c>
      <c r="CQ267" s="588">
        <f>AND(CV$55&gt;0,SUM($E267:CP267)&lt;'Summary&amp;Assumptions'!$G$32*$B267,$D267&gt;='Summary&amp;Assumptions'!$D$17,CV$47&gt;=$D267,CV$47&lt;=EDATE($D267,'Summary&amp;Assumptions'!$G$32))*$B267+AND(CV$56&lt;'Summary&amp;Assumptions'!$J$31,CV$47&gt;=$FO267,CV$47&lt;=$FP267)*(('Summary&amp;Assumptions'!$H$25*$C267)*(1+'Summary&amp;Assumptions'!$J$29)^(CV$46-1))+AND(CV$56&lt;'Summary&amp;Assumptions'!$J$31,CV$47&gt;=$FQ267,CV$47&lt;=$FR267)*(('Summary&amp;Assumptions'!$H$25*$C267)*(1+'Summary&amp;Assumptions'!$J$29)^(CV$46-1))</f>
        <v>0</v>
      </c>
      <c r="CR267" s="588">
        <f>AND(CW$55&gt;0,SUM($E267:CQ267)&lt;'Summary&amp;Assumptions'!$G$32*$B267,$D267&gt;='Summary&amp;Assumptions'!$D$17,CW$47&gt;=$D267,CW$47&lt;=EDATE($D267,'Summary&amp;Assumptions'!$G$32))*$B267+AND(CW$56&lt;'Summary&amp;Assumptions'!$J$31,CW$47&gt;=$FO267,CW$47&lt;=$FP267)*(('Summary&amp;Assumptions'!$H$25*$C267)*(1+'Summary&amp;Assumptions'!$J$29)^(CW$46-1))+AND(CW$56&lt;'Summary&amp;Assumptions'!$J$31,CW$47&gt;=$FQ267,CW$47&lt;=$FR267)*(('Summary&amp;Assumptions'!$H$25*$C267)*(1+'Summary&amp;Assumptions'!$J$29)^(CW$46-1))</f>
        <v>0</v>
      </c>
      <c r="CS267" s="588">
        <f>AND(CX$55&gt;0,SUM($E267:CR267)&lt;'Summary&amp;Assumptions'!$G$32*$B267,$D267&gt;='Summary&amp;Assumptions'!$D$17,CX$47&gt;=$D267,CX$47&lt;=EDATE($D267,'Summary&amp;Assumptions'!$G$32))*$B267+AND(CX$56&lt;'Summary&amp;Assumptions'!$J$31,CX$47&gt;=$FO267,CX$47&lt;=$FP267)*(('Summary&amp;Assumptions'!$H$25*$C267)*(1+'Summary&amp;Assumptions'!$J$29)^(CX$46-1))+AND(CX$56&lt;'Summary&amp;Assumptions'!$J$31,CX$47&gt;=$FQ267,CX$47&lt;=$FR267)*(('Summary&amp;Assumptions'!$H$25*$C267)*(1+'Summary&amp;Assumptions'!$J$29)^(CX$46-1))</f>
        <v>0</v>
      </c>
      <c r="CT267" s="588">
        <f>AND(CY$55&gt;0,SUM($E267:CS267)&lt;'Summary&amp;Assumptions'!$G$32*$B267,$D267&gt;='Summary&amp;Assumptions'!$D$17,CY$47&gt;=$D267,CY$47&lt;=EDATE($D267,'Summary&amp;Assumptions'!$G$32))*$B267+AND(CY$56&lt;'Summary&amp;Assumptions'!$J$31,CY$47&gt;=$FO267,CY$47&lt;=$FP267)*(('Summary&amp;Assumptions'!$H$25*$C267)*(1+'Summary&amp;Assumptions'!$J$29)^(CY$46-1))+AND(CY$56&lt;'Summary&amp;Assumptions'!$J$31,CY$47&gt;=$FQ267,CY$47&lt;=$FR267)*(('Summary&amp;Assumptions'!$H$25*$C267)*(1+'Summary&amp;Assumptions'!$J$29)^(CY$46-1))</f>
        <v>0</v>
      </c>
      <c r="CU267" s="588">
        <f>AND(CZ$55&gt;0,SUM($E267:CT267)&lt;'Summary&amp;Assumptions'!$G$32*$B267,$D267&gt;='Summary&amp;Assumptions'!$D$17,CZ$47&gt;=$D267,CZ$47&lt;=EDATE($D267,'Summary&amp;Assumptions'!$G$32))*$B267+AND(CZ$56&lt;'Summary&amp;Assumptions'!$J$31,CZ$47&gt;=$FO267,CZ$47&lt;=$FP267)*(('Summary&amp;Assumptions'!$H$25*$C267)*(1+'Summary&amp;Assumptions'!$J$29)^(CZ$46-1))+AND(CZ$56&lt;'Summary&amp;Assumptions'!$J$31,CZ$47&gt;=$FQ267,CZ$47&lt;=$FR267)*(('Summary&amp;Assumptions'!$H$25*$C267)*(1+'Summary&amp;Assumptions'!$J$29)^(CZ$46-1))</f>
        <v>0</v>
      </c>
      <c r="CV267" s="588">
        <f>AND(DA$55&gt;0,SUM($E267:CU267)&lt;'Summary&amp;Assumptions'!$G$32*$B267,$D267&gt;='Summary&amp;Assumptions'!$D$17,DA$47&gt;=$D267,DA$47&lt;=EDATE($D267,'Summary&amp;Assumptions'!$G$32))*$B267+AND(DA$56&lt;'Summary&amp;Assumptions'!$J$31,DA$47&gt;=$FO267,DA$47&lt;=$FP267)*(('Summary&amp;Assumptions'!$H$25*$C267)*(1+'Summary&amp;Assumptions'!$J$29)^(DA$46-1))+AND(DA$56&lt;'Summary&amp;Assumptions'!$J$31,DA$47&gt;=$FQ267,DA$47&lt;=$FR267)*(('Summary&amp;Assumptions'!$H$25*$C267)*(1+'Summary&amp;Assumptions'!$J$29)^(DA$46-1))</f>
        <v>0</v>
      </c>
      <c r="CW267" s="588">
        <f>AND(DB$55&gt;0,SUM($E267:CV267)&lt;'Summary&amp;Assumptions'!$G$32*$B267,$D267&gt;='Summary&amp;Assumptions'!$D$17,DB$47&gt;=$D267,DB$47&lt;=EDATE($D267,'Summary&amp;Assumptions'!$G$32))*$B267+AND(DB$56&lt;'Summary&amp;Assumptions'!$J$31,DB$47&gt;=$FO267,DB$47&lt;=$FP267)*(('Summary&amp;Assumptions'!$H$25*$C267)*(1+'Summary&amp;Assumptions'!$J$29)^(DB$46-1))+AND(DB$56&lt;'Summary&amp;Assumptions'!$J$31,DB$47&gt;=$FQ267,DB$47&lt;=$FR267)*(('Summary&amp;Assumptions'!$H$25*$C267)*(1+'Summary&amp;Assumptions'!$J$29)^(DB$46-1))</f>
        <v>0</v>
      </c>
      <c r="CX267" s="588">
        <f>AND(DC$55&gt;0,SUM($E267:CW267)&lt;'Summary&amp;Assumptions'!$G$32*$B267,$D267&gt;='Summary&amp;Assumptions'!$D$17,DC$47&gt;=$D267,DC$47&lt;=EDATE($D267,'Summary&amp;Assumptions'!$G$32))*$B267+AND(DC$56&lt;'Summary&amp;Assumptions'!$J$31,DC$47&gt;=$FO267,DC$47&lt;=$FP267)*(('Summary&amp;Assumptions'!$H$25*$C267)*(1+'Summary&amp;Assumptions'!$J$29)^(DC$46-1))+AND(DC$56&lt;'Summary&amp;Assumptions'!$J$31,DC$47&gt;=$FQ267,DC$47&lt;=$FR267)*(('Summary&amp;Assumptions'!$H$25*$C267)*(1+'Summary&amp;Assumptions'!$J$29)^(DC$46-1))</f>
        <v>0</v>
      </c>
      <c r="CY267" s="588">
        <f>AND(DD$55&gt;0,SUM($E267:CX267)&lt;'Summary&amp;Assumptions'!$G$32*$B267,$D267&gt;='Summary&amp;Assumptions'!$D$17,DD$47&gt;=$D267,DD$47&lt;=EDATE($D267,'Summary&amp;Assumptions'!$G$32))*$B267+AND(DD$56&lt;'Summary&amp;Assumptions'!$J$31,DD$47&gt;=$FO267,DD$47&lt;=$FP267)*(('Summary&amp;Assumptions'!$H$25*$C267)*(1+'Summary&amp;Assumptions'!$J$29)^(DD$46-1))+AND(DD$56&lt;'Summary&amp;Assumptions'!$J$31,DD$47&gt;=$FQ267,DD$47&lt;=$FR267)*(('Summary&amp;Assumptions'!$H$25*$C267)*(1+'Summary&amp;Assumptions'!$J$29)^(DD$46-1))</f>
        <v>0</v>
      </c>
      <c r="CZ267" s="588">
        <f>AND(DE$55&gt;0,SUM($E267:CY267)&lt;'Summary&amp;Assumptions'!$G$32*$B267,$D267&gt;='Summary&amp;Assumptions'!$D$17,DE$47&gt;=$D267,DE$47&lt;=EDATE($D267,'Summary&amp;Assumptions'!$G$32))*$B267+AND(DE$56&lt;'Summary&amp;Assumptions'!$J$31,DE$47&gt;=$FO267,DE$47&lt;=$FP267)*(('Summary&amp;Assumptions'!$H$25*$C267)*(1+'Summary&amp;Assumptions'!$J$29)^(DE$46-1))+AND(DE$56&lt;'Summary&amp;Assumptions'!$J$31,DE$47&gt;=$FQ267,DE$47&lt;=$FR267)*(('Summary&amp;Assumptions'!$H$25*$C267)*(1+'Summary&amp;Assumptions'!$J$29)^(DE$46-1))</f>
        <v>0</v>
      </c>
      <c r="DA267" s="588">
        <f>AND(DF$55&gt;0,SUM($E267:CZ267)&lt;'Summary&amp;Assumptions'!$G$32*$B267,$D267&gt;='Summary&amp;Assumptions'!$D$17,DF$47&gt;=$D267,DF$47&lt;=EDATE($D267,'Summary&amp;Assumptions'!$G$32))*$B267+AND(DF$56&lt;'Summary&amp;Assumptions'!$J$31,DF$47&gt;=$FO267,DF$47&lt;=$FP267)*(('Summary&amp;Assumptions'!$H$25*$C267)*(1+'Summary&amp;Assumptions'!$J$29)^(DF$46-1))+AND(DF$56&lt;'Summary&amp;Assumptions'!$J$31,DF$47&gt;=$FQ267,DF$47&lt;=$FR267)*(('Summary&amp;Assumptions'!$H$25*$C267)*(1+'Summary&amp;Assumptions'!$J$29)^(DF$46-1))</f>
        <v>0</v>
      </c>
      <c r="DB267" s="588">
        <f>AND(DG$55&gt;0,SUM($E267:DA267)&lt;'Summary&amp;Assumptions'!$G$32*$B267,$D267&gt;='Summary&amp;Assumptions'!$D$17,DG$47&gt;=$D267,DG$47&lt;=EDATE($D267,'Summary&amp;Assumptions'!$G$32))*$B267+AND(DG$56&lt;'Summary&amp;Assumptions'!$J$31,DG$47&gt;=$FO267,DG$47&lt;=$FP267)*(('Summary&amp;Assumptions'!$H$25*$C267)*(1+'Summary&amp;Assumptions'!$J$29)^(DG$46-1))+AND(DG$56&lt;'Summary&amp;Assumptions'!$J$31,DG$47&gt;=$FQ267,DG$47&lt;=$FR267)*(('Summary&amp;Assumptions'!$H$25*$C267)*(1+'Summary&amp;Assumptions'!$J$29)^(DG$46-1))</f>
        <v>0</v>
      </c>
      <c r="DC267" s="588">
        <f>AND(DH$55&gt;0,SUM($E267:DB267)&lt;'Summary&amp;Assumptions'!$G$32*$B267,$D267&gt;='Summary&amp;Assumptions'!$D$17,DH$47&gt;=$D267,DH$47&lt;=EDATE($D267,'Summary&amp;Assumptions'!$G$32))*$B267+AND(DH$56&lt;'Summary&amp;Assumptions'!$J$31,DH$47&gt;=$FO267,DH$47&lt;=$FP267)*(('Summary&amp;Assumptions'!$H$25*$C267)*(1+'Summary&amp;Assumptions'!$J$29)^(DH$46-1))+AND(DH$56&lt;'Summary&amp;Assumptions'!$J$31,DH$47&gt;=$FQ267,DH$47&lt;=$FR267)*(('Summary&amp;Assumptions'!$H$25*$C267)*(1+'Summary&amp;Assumptions'!$J$29)^(DH$46-1))</f>
        <v>0</v>
      </c>
      <c r="DD267" s="588">
        <f>AND(DI$55&gt;0,SUM($E267:DC267)&lt;'Summary&amp;Assumptions'!$G$32*$B267,$D267&gt;='Summary&amp;Assumptions'!$D$17,DI$47&gt;=$D267,DI$47&lt;=EDATE($D267,'Summary&amp;Assumptions'!$G$32))*$B267+AND(DI$56&lt;'Summary&amp;Assumptions'!$J$31,DI$47&gt;=$FO267,DI$47&lt;=$FP267)*(('Summary&amp;Assumptions'!$H$25*$C267)*(1+'Summary&amp;Assumptions'!$J$29)^(DI$46-1))+AND(DI$56&lt;'Summary&amp;Assumptions'!$J$31,DI$47&gt;=$FQ267,DI$47&lt;=$FR267)*(('Summary&amp;Assumptions'!$H$25*$C267)*(1+'Summary&amp;Assumptions'!$J$29)^(DI$46-1))</f>
        <v>0</v>
      </c>
      <c r="DE267" s="588">
        <f>AND(DJ$55&gt;0,SUM($E267:DD267)&lt;'Summary&amp;Assumptions'!$G$32*$B267,$D267&gt;='Summary&amp;Assumptions'!$D$17,DJ$47&gt;=$D267,DJ$47&lt;=EDATE($D267,'Summary&amp;Assumptions'!$G$32))*$B267+AND(DJ$56&lt;'Summary&amp;Assumptions'!$J$31,DJ$47&gt;=$FO267,DJ$47&lt;=$FP267)*(('Summary&amp;Assumptions'!$H$25*$C267)*(1+'Summary&amp;Assumptions'!$J$29)^(DJ$46-1))+AND(DJ$56&lt;'Summary&amp;Assumptions'!$J$31,DJ$47&gt;=$FQ267,DJ$47&lt;=$FR267)*(('Summary&amp;Assumptions'!$H$25*$C267)*(1+'Summary&amp;Assumptions'!$J$29)^(DJ$46-1))</f>
        <v>0</v>
      </c>
      <c r="DF267" s="588">
        <f>AND(DK$55&gt;0,SUM($E267:DE267)&lt;'Summary&amp;Assumptions'!$G$32*$B267,$D267&gt;='Summary&amp;Assumptions'!$D$17,DK$47&gt;=$D267,DK$47&lt;=EDATE($D267,'Summary&amp;Assumptions'!$G$32))*$B267+AND(DK$56&lt;'Summary&amp;Assumptions'!$J$31,DK$47&gt;=$FO267,DK$47&lt;=$FP267)*(('Summary&amp;Assumptions'!$H$25*$C267)*(1+'Summary&amp;Assumptions'!$J$29)^(DK$46-1))+AND(DK$56&lt;'Summary&amp;Assumptions'!$J$31,DK$47&gt;=$FQ267,DK$47&lt;=$FR267)*(('Summary&amp;Assumptions'!$H$25*$C267)*(1+'Summary&amp;Assumptions'!$J$29)^(DK$46-1))</f>
        <v>0</v>
      </c>
      <c r="DG267" s="588">
        <f>AND(DL$55&gt;0,SUM($E267:DF267)&lt;'Summary&amp;Assumptions'!$G$32*$B267,$D267&gt;='Summary&amp;Assumptions'!$D$17,DL$47&gt;=$D267,DL$47&lt;=EDATE($D267,'Summary&amp;Assumptions'!$G$32))*$B267+AND(DL$56&lt;'Summary&amp;Assumptions'!$J$31,DL$47&gt;=$FO267,DL$47&lt;=$FP267)*(('Summary&amp;Assumptions'!$H$25*$C267)*(1+'Summary&amp;Assumptions'!$J$29)^(DL$46-1))+AND(DL$56&lt;'Summary&amp;Assumptions'!$J$31,DL$47&gt;=$FQ267,DL$47&lt;=$FR267)*(('Summary&amp;Assumptions'!$H$25*$C267)*(1+'Summary&amp;Assumptions'!$J$29)^(DL$46-1))</f>
        <v>0</v>
      </c>
      <c r="DH267" s="588">
        <f>AND(DM$55&gt;0,SUM($E267:DG267)&lt;'Summary&amp;Assumptions'!$G$32*$B267,$D267&gt;='Summary&amp;Assumptions'!$D$17,DM$47&gt;=$D267,DM$47&lt;=EDATE($D267,'Summary&amp;Assumptions'!$G$32))*$B267+AND(DM$56&lt;'Summary&amp;Assumptions'!$J$31,DM$47&gt;=$FO267,DM$47&lt;=$FP267)*(('Summary&amp;Assumptions'!$H$25*$C267)*(1+'Summary&amp;Assumptions'!$J$29)^(DM$46-1))+AND(DM$56&lt;'Summary&amp;Assumptions'!$J$31,DM$47&gt;=$FQ267,DM$47&lt;=$FR267)*(('Summary&amp;Assumptions'!$H$25*$C267)*(1+'Summary&amp;Assumptions'!$J$29)^(DM$46-1))</f>
        <v>0</v>
      </c>
      <c r="DI267" s="588">
        <f>AND(DN$55&gt;0,SUM($E267:DH267)&lt;'Summary&amp;Assumptions'!$G$32*$B267,$D267&gt;='Summary&amp;Assumptions'!$D$17,DN$47&gt;=$D267,DN$47&lt;=EDATE($D267,'Summary&amp;Assumptions'!$G$32))*$B267+AND(DN$56&lt;'Summary&amp;Assumptions'!$J$31,DN$47&gt;=$FO267,DN$47&lt;=$FP267)*(('Summary&amp;Assumptions'!$H$25*$C267)*(1+'Summary&amp;Assumptions'!$J$29)^(DN$46-1))+AND(DN$56&lt;'Summary&amp;Assumptions'!$J$31,DN$47&gt;=$FQ267,DN$47&lt;=$FR267)*(('Summary&amp;Assumptions'!$H$25*$C267)*(1+'Summary&amp;Assumptions'!$J$29)^(DN$46-1))</f>
        <v>0</v>
      </c>
      <c r="DJ267" s="588">
        <f>AND(DO$55&gt;0,SUM($E267:DI267)&lt;'Summary&amp;Assumptions'!$G$32*$B267,$D267&gt;='Summary&amp;Assumptions'!$D$17,DO$47&gt;=$D267,DO$47&lt;=EDATE($D267,'Summary&amp;Assumptions'!$G$32))*$B267+AND(DO$56&lt;'Summary&amp;Assumptions'!$J$31,DO$47&gt;=$FO267,DO$47&lt;=$FP267)*(('Summary&amp;Assumptions'!$H$25*$C267)*(1+'Summary&amp;Assumptions'!$J$29)^(DO$46-1))+AND(DO$56&lt;'Summary&amp;Assumptions'!$J$31,DO$47&gt;=$FQ267,DO$47&lt;=$FR267)*(('Summary&amp;Assumptions'!$H$25*$C267)*(1+'Summary&amp;Assumptions'!$J$29)^(DO$46-1))</f>
        <v>0</v>
      </c>
      <c r="DK267" s="588">
        <f>AND(DP$55&gt;0,SUM($E267:DJ267)&lt;'Summary&amp;Assumptions'!$G$32*$B267,$D267&gt;='Summary&amp;Assumptions'!$D$17,DP$47&gt;=$D267,DP$47&lt;=EDATE($D267,'Summary&amp;Assumptions'!$G$32))*$B267+AND(DP$56&lt;'Summary&amp;Assumptions'!$J$31,DP$47&gt;=$FO267,DP$47&lt;=$FP267)*(('Summary&amp;Assumptions'!$H$25*$C267)*(1+'Summary&amp;Assumptions'!$J$29)^(DP$46-1))+AND(DP$56&lt;'Summary&amp;Assumptions'!$J$31,DP$47&gt;=$FQ267,DP$47&lt;=$FR267)*(('Summary&amp;Assumptions'!$H$25*$C267)*(1+'Summary&amp;Assumptions'!$J$29)^(DP$46-1))</f>
        <v>0</v>
      </c>
      <c r="DL267" s="588">
        <f>AND(DQ$55&gt;0,SUM($E267:DK267)&lt;'Summary&amp;Assumptions'!$G$32*$B267,$D267&gt;='Summary&amp;Assumptions'!$D$17,DQ$47&gt;=$D267,DQ$47&lt;=EDATE($D267,'Summary&amp;Assumptions'!$G$32))*$B267+AND(DQ$56&lt;'Summary&amp;Assumptions'!$J$31,DQ$47&gt;=$FO267,DQ$47&lt;=$FP267)*(('Summary&amp;Assumptions'!$H$25*$C267)*(1+'Summary&amp;Assumptions'!$J$29)^(DQ$46-1))+AND(DQ$56&lt;'Summary&amp;Assumptions'!$J$31,DQ$47&gt;=$FQ267,DQ$47&lt;=$FR267)*(('Summary&amp;Assumptions'!$H$25*$C267)*(1+'Summary&amp;Assumptions'!$J$29)^(DQ$46-1))</f>
        <v>0</v>
      </c>
      <c r="DM267" s="588">
        <f>AND(DR$55&gt;0,SUM($E267:DL267)&lt;'Summary&amp;Assumptions'!$G$32*$B267,$D267&gt;='Summary&amp;Assumptions'!$D$17,DR$47&gt;=$D267,DR$47&lt;=EDATE($D267,'Summary&amp;Assumptions'!$G$32))*$B267+AND(DR$56&lt;'Summary&amp;Assumptions'!$J$31,DR$47&gt;=$FO267,DR$47&lt;=$FP267)*(('Summary&amp;Assumptions'!$H$25*$C267)*(1+'Summary&amp;Assumptions'!$J$29)^(DR$46-1))+AND(DR$56&lt;'Summary&amp;Assumptions'!$J$31,DR$47&gt;=$FQ267,DR$47&lt;=$FR267)*(('Summary&amp;Assumptions'!$H$25*$C267)*(1+'Summary&amp;Assumptions'!$J$29)^(DR$46-1))</f>
        <v>0</v>
      </c>
      <c r="DN267" s="588">
        <f>AND(DS$55&gt;0,SUM($E267:DM267)&lt;'Summary&amp;Assumptions'!$G$32*$B267,$D267&gt;='Summary&amp;Assumptions'!$D$17,DS$47&gt;=$D267,DS$47&lt;=EDATE($D267,'Summary&amp;Assumptions'!$G$32))*$B267+AND(DS$56&lt;'Summary&amp;Assumptions'!$J$31,DS$47&gt;=$FO267,DS$47&lt;=$FP267)*(('Summary&amp;Assumptions'!$H$25*$C267)*(1+'Summary&amp;Assumptions'!$J$29)^(DS$46-1))+AND(DS$56&lt;'Summary&amp;Assumptions'!$J$31,DS$47&gt;=$FQ267,DS$47&lt;=$FR267)*(('Summary&amp;Assumptions'!$H$25*$C267)*(1+'Summary&amp;Assumptions'!$J$29)^(DS$46-1))</f>
        <v>0</v>
      </c>
      <c r="DO267" s="588">
        <f>AND(DT$55&gt;0,SUM($E267:DN267)&lt;'Summary&amp;Assumptions'!$G$32*$B267,$D267&gt;='Summary&amp;Assumptions'!$D$17,DT$47&gt;=$D267,DT$47&lt;=EDATE($D267,'Summary&amp;Assumptions'!$G$32))*$B267+AND(DT$56&lt;'Summary&amp;Assumptions'!$J$31,DT$47&gt;=$FO267,DT$47&lt;=$FP267)*(('Summary&amp;Assumptions'!$H$25*$C267)*(1+'Summary&amp;Assumptions'!$J$29)^(DT$46-1))+AND(DT$56&lt;'Summary&amp;Assumptions'!$J$31,DT$47&gt;=$FQ267,DT$47&lt;=$FR267)*(('Summary&amp;Assumptions'!$H$25*$C267)*(1+'Summary&amp;Assumptions'!$J$29)^(DT$46-1))</f>
        <v>0</v>
      </c>
      <c r="DP267" s="588">
        <f>AND(DU$55&gt;0,SUM($E267:DO267)&lt;'Summary&amp;Assumptions'!$G$32*$B267,$D267&gt;='Summary&amp;Assumptions'!$D$17,DU$47&gt;=$D267,DU$47&lt;=EDATE($D267,'Summary&amp;Assumptions'!$G$32))*$B267+AND(DU$56&lt;'Summary&amp;Assumptions'!$J$31,DU$47&gt;=$FO267,DU$47&lt;=$FP267)*(('Summary&amp;Assumptions'!$H$25*$C267)*(1+'Summary&amp;Assumptions'!$J$29)^(DU$46-1))+AND(DU$56&lt;'Summary&amp;Assumptions'!$J$31,DU$47&gt;=$FQ267,DU$47&lt;=$FR267)*(('Summary&amp;Assumptions'!$H$25*$C267)*(1+'Summary&amp;Assumptions'!$J$29)^(DU$46-1))</f>
        <v>0</v>
      </c>
      <c r="DQ267" s="588">
        <f>AND(DV$55&gt;0,SUM($E267:DP267)&lt;'Summary&amp;Assumptions'!$G$32*$B267,$D267&gt;='Summary&amp;Assumptions'!$D$17,DV$47&gt;=$D267,DV$47&lt;=EDATE($D267,'Summary&amp;Assumptions'!$G$32))*$B267+AND(DV$56&lt;'Summary&amp;Assumptions'!$J$31,DV$47&gt;=$FO267,DV$47&lt;=$FP267)*(('Summary&amp;Assumptions'!$H$25*$C267)*(1+'Summary&amp;Assumptions'!$J$29)^(DV$46-1))+AND(DV$56&lt;'Summary&amp;Assumptions'!$J$31,DV$47&gt;=$FQ267,DV$47&lt;=$FR267)*(('Summary&amp;Assumptions'!$H$25*$C267)*(1+'Summary&amp;Assumptions'!$J$29)^(DV$46-1))</f>
        <v>0</v>
      </c>
      <c r="DR267" s="588">
        <f>AND(DW$55&gt;0,SUM($E267:DQ267)&lt;'Summary&amp;Assumptions'!$G$32*$B267,$D267&gt;='Summary&amp;Assumptions'!$D$17,DW$47&gt;=$D267,DW$47&lt;=EDATE($D267,'Summary&amp;Assumptions'!$G$32))*$B267+AND(DW$56&lt;'Summary&amp;Assumptions'!$J$31,DW$47&gt;=$FO267,DW$47&lt;=$FP267)*(('Summary&amp;Assumptions'!$H$25*$C267)*(1+'Summary&amp;Assumptions'!$J$29)^(DW$46-1))+AND(DW$56&lt;'Summary&amp;Assumptions'!$J$31,DW$47&gt;=$FQ267,DW$47&lt;=$FR267)*(('Summary&amp;Assumptions'!$H$25*$C267)*(1+'Summary&amp;Assumptions'!$J$29)^(DW$46-1))</f>
        <v>0</v>
      </c>
      <c r="DS267" s="588">
        <f>AND(DX$55&gt;0,SUM($E267:DR267)&lt;'Summary&amp;Assumptions'!$G$32*$B267,$D267&gt;='Summary&amp;Assumptions'!$D$17,DX$47&gt;=$D267,DX$47&lt;=EDATE($D267,'Summary&amp;Assumptions'!$G$32))*$B267+AND(DX$56&lt;'Summary&amp;Assumptions'!$J$31,DX$47&gt;=$FO267,DX$47&lt;=$FP267)*(('Summary&amp;Assumptions'!$H$25*$C267)*(1+'Summary&amp;Assumptions'!$J$29)^(DX$46-1))+AND(DX$56&lt;'Summary&amp;Assumptions'!$J$31,DX$47&gt;=$FQ267,DX$47&lt;=$FR267)*(('Summary&amp;Assumptions'!$H$25*$C267)*(1+'Summary&amp;Assumptions'!$J$29)^(DX$46-1))</f>
        <v>0</v>
      </c>
      <c r="DT267" s="588">
        <f>AND(DY$55&gt;0,SUM($E267:DS267)&lt;'Summary&amp;Assumptions'!$G$32*$B267,$D267&gt;='Summary&amp;Assumptions'!$D$17,DY$47&gt;=$D267,DY$47&lt;=EDATE($D267,'Summary&amp;Assumptions'!$G$32))*$B267+AND(DY$56&lt;'Summary&amp;Assumptions'!$J$31,DY$47&gt;=$FO267,DY$47&lt;=$FP267)*(('Summary&amp;Assumptions'!$H$25*$C267)*(1+'Summary&amp;Assumptions'!$J$29)^(DY$46-1))+AND(DY$56&lt;'Summary&amp;Assumptions'!$J$31,DY$47&gt;=$FQ267,DY$47&lt;=$FR267)*(('Summary&amp;Assumptions'!$H$25*$C267)*(1+'Summary&amp;Assumptions'!$J$29)^(DY$46-1))</f>
        <v>0</v>
      </c>
      <c r="DU267" s="588">
        <f>AND(DZ$55&gt;0,SUM($E267:DT267)&lt;'Summary&amp;Assumptions'!$G$32*$B267,$D267&gt;='Summary&amp;Assumptions'!$D$17,DZ$47&gt;=$D267,DZ$47&lt;=EDATE($D267,'Summary&amp;Assumptions'!$G$32))*$B267+AND(DZ$56&lt;'Summary&amp;Assumptions'!$J$31,DZ$47&gt;=$FO267,DZ$47&lt;=$FP267)*(('Summary&amp;Assumptions'!$H$25*$C267)*(1+'Summary&amp;Assumptions'!$J$29)^(DZ$46-1))+AND(DZ$56&lt;'Summary&amp;Assumptions'!$J$31,DZ$47&gt;=$FQ267,DZ$47&lt;=$FR267)*(('Summary&amp;Assumptions'!$H$25*$C267)*(1+'Summary&amp;Assumptions'!$J$29)^(DZ$46-1))</f>
        <v>0</v>
      </c>
      <c r="DV267" s="588">
        <f>AND(EA$55&gt;0,SUM($E267:DU267)&lt;'Summary&amp;Assumptions'!$G$32*$B267,$D267&gt;='Summary&amp;Assumptions'!$D$17,EA$47&gt;=$D267,EA$47&lt;=EDATE($D267,'Summary&amp;Assumptions'!$G$32))*$B267+AND(EA$56&lt;'Summary&amp;Assumptions'!$J$31,EA$47&gt;=$FO267,EA$47&lt;=$FP267)*(('Summary&amp;Assumptions'!$H$25*$C267)*(1+'Summary&amp;Assumptions'!$J$29)^(EA$46-1))+AND(EA$56&lt;'Summary&amp;Assumptions'!$J$31,EA$47&gt;=$FQ267,EA$47&lt;=$FR267)*(('Summary&amp;Assumptions'!$H$25*$C267)*(1+'Summary&amp;Assumptions'!$J$29)^(EA$46-1))</f>
        <v>0</v>
      </c>
      <c r="DW267" s="588">
        <f>AND(EB$55&gt;0,SUM($E267:DV267)&lt;'Summary&amp;Assumptions'!$G$32*$B267,$D267&gt;='Summary&amp;Assumptions'!$D$17,EB$47&gt;=$D267,EB$47&lt;=EDATE($D267,'Summary&amp;Assumptions'!$G$32))*$B267+AND(EB$56&lt;'Summary&amp;Assumptions'!$J$31,EB$47&gt;=$FO267,EB$47&lt;=$FP267)*(('Summary&amp;Assumptions'!$H$25*$C267)*(1+'Summary&amp;Assumptions'!$J$29)^(EB$46-1))+AND(EB$56&lt;'Summary&amp;Assumptions'!$J$31,EB$47&gt;=$FQ267,EB$47&lt;=$FR267)*(('Summary&amp;Assumptions'!$H$25*$C267)*(1+'Summary&amp;Assumptions'!$J$29)^(EB$46-1))</f>
        <v>0</v>
      </c>
      <c r="DX267" s="588">
        <f>AND(EC$55&gt;0,SUM($E267:DW267)&lt;'Summary&amp;Assumptions'!$G$32*$B267,$D267&gt;='Summary&amp;Assumptions'!$D$17,EC$47&gt;=$D267,EC$47&lt;=EDATE($D267,'Summary&amp;Assumptions'!$G$32))*$B267+AND(EC$56&lt;'Summary&amp;Assumptions'!$J$31,EC$47&gt;=$FO267,EC$47&lt;=$FP267)*(('Summary&amp;Assumptions'!$H$25*$C267)*(1+'Summary&amp;Assumptions'!$J$29)^(EC$46-1))+AND(EC$56&lt;'Summary&amp;Assumptions'!$J$31,EC$47&gt;=$FQ267,EC$47&lt;=$FR267)*(('Summary&amp;Assumptions'!$H$25*$C267)*(1+'Summary&amp;Assumptions'!$J$29)^(EC$46-1))</f>
        <v>0</v>
      </c>
      <c r="DY267" s="588">
        <f>AND(ED$55&gt;0,SUM($E267:DX267)&lt;'Summary&amp;Assumptions'!$G$32*$B267,$D267&gt;='Summary&amp;Assumptions'!$D$17,ED$47&gt;=$D267,ED$47&lt;=EDATE($D267,'Summary&amp;Assumptions'!$G$32))*$B267+AND(ED$56&lt;'Summary&amp;Assumptions'!$J$31,ED$47&gt;=$FO267,ED$47&lt;=$FP267)*(('Summary&amp;Assumptions'!$H$25*$C267)*(1+'Summary&amp;Assumptions'!$J$29)^(ED$46-1))+AND(ED$56&lt;'Summary&amp;Assumptions'!$J$31,ED$47&gt;=$FQ267,ED$47&lt;=$FR267)*(('Summary&amp;Assumptions'!$H$25*$C267)*(1+'Summary&amp;Assumptions'!$J$29)^(ED$46-1))</f>
        <v>0</v>
      </c>
      <c r="DZ267" s="588">
        <f>AND(EE$55&gt;0,SUM($E267:DY267)&lt;'Summary&amp;Assumptions'!$G$32*$B267,$D267&gt;='Summary&amp;Assumptions'!$D$17,EE$47&gt;=$D267,EE$47&lt;=EDATE($D267,'Summary&amp;Assumptions'!$G$32))*$B267+AND(EE$56&lt;'Summary&amp;Assumptions'!$J$31,EE$47&gt;=$FO267,EE$47&lt;=$FP267)*(('Summary&amp;Assumptions'!$H$25*$C267)*(1+'Summary&amp;Assumptions'!$J$29)^(EE$46-1))+AND(EE$56&lt;'Summary&amp;Assumptions'!$J$31,EE$47&gt;=$FQ267,EE$47&lt;=$FR267)*(('Summary&amp;Assumptions'!$H$25*$C267)*(1+'Summary&amp;Assumptions'!$J$29)^(EE$46-1))</f>
        <v>0</v>
      </c>
      <c r="EA267" s="588">
        <f>AND(EF$55&gt;0,SUM($E267:DZ267)&lt;'Summary&amp;Assumptions'!$G$32*$B267,$D267&gt;='Summary&amp;Assumptions'!$D$17,EF$47&gt;=$D267,EF$47&lt;=EDATE($D267,'Summary&amp;Assumptions'!$G$32))*$B267+AND(EF$56&lt;'Summary&amp;Assumptions'!$J$31,EF$47&gt;=$FO267,EF$47&lt;=$FP267)*(('Summary&amp;Assumptions'!$H$25*$C267)*(1+'Summary&amp;Assumptions'!$J$29)^(EF$46-1))+AND(EF$56&lt;'Summary&amp;Assumptions'!$J$31,EF$47&gt;=$FQ267,EF$47&lt;=$FR267)*(('Summary&amp;Assumptions'!$H$25*$C267)*(1+'Summary&amp;Assumptions'!$J$29)^(EF$46-1))</f>
        <v>0</v>
      </c>
      <c r="EB267" s="588">
        <f>AND(EG$55&gt;0,SUM($E267:EA267)&lt;'Summary&amp;Assumptions'!$G$32*$B267,$D267&gt;='Summary&amp;Assumptions'!$D$17,EG$47&gt;=$D267,EG$47&lt;=EDATE($D267,'Summary&amp;Assumptions'!$G$32))*$B267+AND(EG$56&lt;'Summary&amp;Assumptions'!$J$31,EG$47&gt;=$FO267,EG$47&lt;=$FP267)*(('Summary&amp;Assumptions'!$H$25*$C267)*(1+'Summary&amp;Assumptions'!$J$29)^(EG$46-1))+AND(EG$56&lt;'Summary&amp;Assumptions'!$J$31,EG$47&gt;=$FQ267,EG$47&lt;=$FR267)*(('Summary&amp;Assumptions'!$H$25*$C267)*(1+'Summary&amp;Assumptions'!$J$29)^(EG$46-1))</f>
        <v>0</v>
      </c>
      <c r="EC267" s="588">
        <f>AND(EH$55&gt;0,SUM($E267:EB267)&lt;'Summary&amp;Assumptions'!$G$32*$B267,$D267&gt;='Summary&amp;Assumptions'!$D$17,EH$47&gt;=$D267,EH$47&lt;=EDATE($D267,'Summary&amp;Assumptions'!$G$32))*$B267+AND(EH$56&lt;'Summary&amp;Assumptions'!$J$31,EH$47&gt;=$FO267,EH$47&lt;=$FP267)*(('Summary&amp;Assumptions'!$H$25*$C267)*(1+'Summary&amp;Assumptions'!$J$29)^(EH$46-1))+AND(EH$56&lt;'Summary&amp;Assumptions'!$J$31,EH$47&gt;=$FQ267,EH$47&lt;=$FR267)*(('Summary&amp;Assumptions'!$H$25*$C267)*(1+'Summary&amp;Assumptions'!$J$29)^(EH$46-1))</f>
        <v>0</v>
      </c>
      <c r="ED267" s="588">
        <f>AND(EI$55&gt;0,SUM($E267:EC267)&lt;'Summary&amp;Assumptions'!$G$32*$B267,$D267&gt;='Summary&amp;Assumptions'!$D$17,EI$47&gt;=$D267,EI$47&lt;=EDATE($D267,'Summary&amp;Assumptions'!$G$32))*$B267+AND(EI$56&lt;'Summary&amp;Assumptions'!$J$31,EI$47&gt;=$FO267,EI$47&lt;=$FP267)*(('Summary&amp;Assumptions'!$H$25*$C267)*(1+'Summary&amp;Assumptions'!$J$29)^(EI$46-1))+AND(EI$56&lt;'Summary&amp;Assumptions'!$J$31,EI$47&gt;=$FQ267,EI$47&lt;=$FR267)*(('Summary&amp;Assumptions'!$H$25*$C267)*(1+'Summary&amp;Assumptions'!$J$29)^(EI$46-1))</f>
        <v>0</v>
      </c>
      <c r="EE267" s="588">
        <f>AND(EJ$55&gt;0,SUM($E267:ED267)&lt;'Summary&amp;Assumptions'!$G$32*$B267,$D267&gt;='Summary&amp;Assumptions'!$D$17,EJ$47&gt;=$D267,EJ$47&lt;=EDATE($D267,'Summary&amp;Assumptions'!$G$32))*$B267+AND(EJ$56&lt;'Summary&amp;Assumptions'!$J$31,EJ$47&gt;=$FO267,EJ$47&lt;=$FP267)*(('Summary&amp;Assumptions'!$H$25*$C267)*(1+'Summary&amp;Assumptions'!$J$29)^(EJ$46-1))+AND(EJ$56&lt;'Summary&amp;Assumptions'!$J$31,EJ$47&gt;=$FQ267,EJ$47&lt;=$FR267)*(('Summary&amp;Assumptions'!$H$25*$C267)*(1+'Summary&amp;Assumptions'!$J$29)^(EJ$46-1))</f>
        <v>0</v>
      </c>
      <c r="EF267" s="588">
        <f>AND(EK$55&gt;0,SUM($E267:EE267)&lt;'Summary&amp;Assumptions'!$G$32*$B267,$D267&gt;='Summary&amp;Assumptions'!$D$17,EK$47&gt;=$D267,EK$47&lt;=EDATE($D267,'Summary&amp;Assumptions'!$G$32))*$B267+AND(EK$56&lt;'Summary&amp;Assumptions'!$J$31,EK$47&gt;=$FO267,EK$47&lt;=$FP267)*(('Summary&amp;Assumptions'!$H$25*$C267)*(1+'Summary&amp;Assumptions'!$J$29)^(EK$46-1))+AND(EK$56&lt;'Summary&amp;Assumptions'!$J$31,EK$47&gt;=$FQ267,EK$47&lt;=$FR267)*(('Summary&amp;Assumptions'!$H$25*$C267)*(1+'Summary&amp;Assumptions'!$J$29)^(EK$46-1))</f>
        <v>0</v>
      </c>
      <c r="EG267" s="588">
        <f>AND(EL$55&gt;0,SUM($E267:EF267)&lt;'Summary&amp;Assumptions'!$G$32*$B267,$D267&gt;='Summary&amp;Assumptions'!$D$17,EL$47&gt;=$D267,EL$47&lt;=EDATE($D267,'Summary&amp;Assumptions'!$G$32))*$B267+AND(EL$56&lt;'Summary&amp;Assumptions'!$J$31,EL$47&gt;=$FO267,EL$47&lt;=$FP267)*(('Summary&amp;Assumptions'!$H$25*$C267)*(1+'Summary&amp;Assumptions'!$J$29)^(EL$46-1))+AND(EL$56&lt;'Summary&amp;Assumptions'!$J$31,EL$47&gt;=$FQ267,EL$47&lt;=$FR267)*(('Summary&amp;Assumptions'!$H$25*$C267)*(1+'Summary&amp;Assumptions'!$J$29)^(EL$46-1))</f>
        <v>0</v>
      </c>
      <c r="EH267" s="588">
        <f>AND(EM$55&gt;0,SUM($E267:EG267)&lt;'Summary&amp;Assumptions'!$G$32*$B267,$D267&gt;='Summary&amp;Assumptions'!$D$17,EM$47&gt;=$D267,EM$47&lt;=EDATE($D267,'Summary&amp;Assumptions'!$G$32))*$B267+AND(EM$56&lt;'Summary&amp;Assumptions'!$J$31,EM$47&gt;=$FO267,EM$47&lt;=$FP267)*(('Summary&amp;Assumptions'!$H$25*$C267)*(1+'Summary&amp;Assumptions'!$J$29)^(EM$46-1))+AND(EM$56&lt;'Summary&amp;Assumptions'!$J$31,EM$47&gt;=$FQ267,EM$47&lt;=$FR267)*(('Summary&amp;Assumptions'!$H$25*$C267)*(1+'Summary&amp;Assumptions'!$J$29)^(EM$46-1))</f>
        <v>0</v>
      </c>
      <c r="EI267" s="588">
        <f>AND(EN$55&gt;0,SUM($E267:EH267)&lt;'Summary&amp;Assumptions'!$G$32*$B267,$D267&gt;='Summary&amp;Assumptions'!$D$17,EN$47&gt;=$D267,EN$47&lt;=EDATE($D267,'Summary&amp;Assumptions'!$G$32))*$B267+AND(EN$56&lt;'Summary&amp;Assumptions'!$J$31,EN$47&gt;=$FO267,EN$47&lt;=$FP267)*(('Summary&amp;Assumptions'!$H$25*$C267)*(1+'Summary&amp;Assumptions'!$J$29)^(EN$46-1))+AND(EN$56&lt;'Summary&amp;Assumptions'!$J$31,EN$47&gt;=$FQ267,EN$47&lt;=$FR267)*(('Summary&amp;Assumptions'!$H$25*$C267)*(1+'Summary&amp;Assumptions'!$J$29)^(EN$46-1))</f>
        <v>0</v>
      </c>
      <c r="EJ267" s="588">
        <f>AND(EO$55&gt;0,SUM($E267:EI267)&lt;'Summary&amp;Assumptions'!$G$32*$B267,$D267&gt;='Summary&amp;Assumptions'!$D$17,EO$47&gt;=$D267,EO$47&lt;=EDATE($D267,'Summary&amp;Assumptions'!$G$32))*$B267+AND(EO$56&lt;'Summary&amp;Assumptions'!$J$31,EO$47&gt;=$FO267,EO$47&lt;=$FP267)*(('Summary&amp;Assumptions'!$H$25*$C267)*(1+'Summary&amp;Assumptions'!$J$29)^(EO$46-1))+AND(EO$56&lt;'Summary&amp;Assumptions'!$J$31,EO$47&gt;=$FQ267,EO$47&lt;=$FR267)*(('Summary&amp;Assumptions'!$H$25*$C267)*(1+'Summary&amp;Assumptions'!$J$29)^(EO$46-1))</f>
        <v>0</v>
      </c>
      <c r="EK267" s="588">
        <f>AND(EP$55&gt;0,SUM($E267:EJ267)&lt;'Summary&amp;Assumptions'!$G$32*$B267,$D267&gt;='Summary&amp;Assumptions'!$D$17,EP$47&gt;=$D267,EP$47&lt;=EDATE($D267,'Summary&amp;Assumptions'!$G$32))*$B267+AND(EP$56&lt;'Summary&amp;Assumptions'!$J$31,EP$47&gt;=$FO267,EP$47&lt;=$FP267)*(('Summary&amp;Assumptions'!$H$25*$C267)*(1+'Summary&amp;Assumptions'!$J$29)^(EP$46-1))+AND(EP$56&lt;'Summary&amp;Assumptions'!$J$31,EP$47&gt;=$FQ267,EP$47&lt;=$FR267)*(('Summary&amp;Assumptions'!$H$25*$C267)*(1+'Summary&amp;Assumptions'!$J$29)^(EP$46-1))</f>
        <v>0</v>
      </c>
      <c r="EL267" s="588">
        <f>AND(EQ$55&gt;0,SUM($E267:EK267)&lt;'Summary&amp;Assumptions'!$G$32*$B267,$D267&gt;='Summary&amp;Assumptions'!$D$17,EQ$47&gt;=$D267,EQ$47&lt;=EDATE($D267,'Summary&amp;Assumptions'!$G$32))*$B267+AND(EQ$56&lt;'Summary&amp;Assumptions'!$J$31,EQ$47&gt;=$FO267,EQ$47&lt;=$FP267)*(('Summary&amp;Assumptions'!$H$25*$C267)*(1+'Summary&amp;Assumptions'!$J$29)^(EQ$46-1))+AND(EQ$56&lt;'Summary&amp;Assumptions'!$J$31,EQ$47&gt;=$FQ267,EQ$47&lt;=$FR267)*(('Summary&amp;Assumptions'!$H$25*$C267)*(1+'Summary&amp;Assumptions'!$J$29)^(EQ$46-1))</f>
        <v>0</v>
      </c>
      <c r="EM267" s="588">
        <f>AND(ER$55&gt;0,SUM($E267:EL267)&lt;'Summary&amp;Assumptions'!$G$32*$B267,$D267&gt;='Summary&amp;Assumptions'!$D$17,ER$47&gt;=$D267,ER$47&lt;=EDATE($D267,'Summary&amp;Assumptions'!$G$32))*$B267+AND(ER$56&lt;'Summary&amp;Assumptions'!$J$31,ER$47&gt;=$FO267,ER$47&lt;=$FP267)*(('Summary&amp;Assumptions'!$H$25*$C267)*(1+'Summary&amp;Assumptions'!$J$29)^(ER$46-1))+AND(ER$56&lt;'Summary&amp;Assumptions'!$J$31,ER$47&gt;=$FQ267,ER$47&lt;=$FR267)*(('Summary&amp;Assumptions'!$H$25*$C267)*(1+'Summary&amp;Assumptions'!$J$29)^(ER$46-1))</f>
        <v>0</v>
      </c>
      <c r="EN267" s="588">
        <f>AND(ES$55&gt;0,SUM($E267:EM267)&lt;'Summary&amp;Assumptions'!$G$32*$B267,$D267&gt;='Summary&amp;Assumptions'!$D$17,ES$47&gt;=$D267,ES$47&lt;=EDATE($D267,'Summary&amp;Assumptions'!$G$32))*$B267+AND(ES$56&lt;'Summary&amp;Assumptions'!$J$31,ES$47&gt;=$FO267,ES$47&lt;=$FP267)*(('Summary&amp;Assumptions'!$H$25*$C267)*(1+'Summary&amp;Assumptions'!$J$29)^(ES$46-1))+AND(ES$56&lt;'Summary&amp;Assumptions'!$J$31,ES$47&gt;=$FQ267,ES$47&lt;=$FR267)*(('Summary&amp;Assumptions'!$H$25*$C267)*(1+'Summary&amp;Assumptions'!$J$29)^(ES$46-1))</f>
        <v>0</v>
      </c>
      <c r="EO267" s="588">
        <f>AND(ET$55&gt;0,SUM($E267:EN267)&lt;'Summary&amp;Assumptions'!$G$32*$B267,$D267&gt;='Summary&amp;Assumptions'!$D$17,ET$47&gt;=$D267,ET$47&lt;=EDATE($D267,'Summary&amp;Assumptions'!$G$32))*$B267+AND(ET$56&lt;'Summary&amp;Assumptions'!$J$31,ET$47&gt;=$FO267,ET$47&lt;=$FP267)*(('Summary&amp;Assumptions'!$H$25*$C267)*(1+'Summary&amp;Assumptions'!$J$29)^(ET$46-1))+AND(ET$56&lt;'Summary&amp;Assumptions'!$J$31,ET$47&gt;=$FQ267,ET$47&lt;=$FR267)*(('Summary&amp;Assumptions'!$H$25*$C267)*(1+'Summary&amp;Assumptions'!$J$29)^(ET$46-1))</f>
        <v>0</v>
      </c>
      <c r="EP267" s="588">
        <f>AND(EU$55&gt;0,SUM($E267:EO267)&lt;'Summary&amp;Assumptions'!$G$32*$B267,$D267&gt;='Summary&amp;Assumptions'!$D$17,EU$47&gt;=$D267,EU$47&lt;=EDATE($D267,'Summary&amp;Assumptions'!$G$32))*$B267+AND(EU$56&lt;'Summary&amp;Assumptions'!$J$31,EU$47&gt;=$FO267,EU$47&lt;=$FP267)*(('Summary&amp;Assumptions'!$H$25*$C267)*(1+'Summary&amp;Assumptions'!$J$29)^(EU$46-1))+AND(EU$56&lt;'Summary&amp;Assumptions'!$J$31,EU$47&gt;=$FQ267,EU$47&lt;=$FR267)*(('Summary&amp;Assumptions'!$H$25*$C267)*(1+'Summary&amp;Assumptions'!$J$29)^(EU$46-1))</f>
        <v>0</v>
      </c>
      <c r="EQ267" s="588">
        <f>AND(EV$55&gt;0,SUM($E267:EP267)&lt;'Summary&amp;Assumptions'!$G$32*$B267,$D267&gt;='Summary&amp;Assumptions'!$D$17,EV$47&gt;=$D267,EV$47&lt;=EDATE($D267,'Summary&amp;Assumptions'!$G$32))*$B267+AND(EV$56&lt;'Summary&amp;Assumptions'!$J$31,EV$47&gt;=$FO267,EV$47&lt;=$FP267)*(('Summary&amp;Assumptions'!$H$25*$C267)*(1+'Summary&amp;Assumptions'!$J$29)^(EV$46-1))+AND(EV$56&lt;'Summary&amp;Assumptions'!$J$31,EV$47&gt;=$FQ267,EV$47&lt;=$FR267)*(('Summary&amp;Assumptions'!$H$25*$C267)*(1+'Summary&amp;Assumptions'!$J$29)^(EV$46-1))</f>
        <v>0</v>
      </c>
      <c r="ER267" s="588">
        <f>AND(EW$55&gt;0,SUM($E267:EQ267)&lt;'Summary&amp;Assumptions'!$G$32*$B267,$D267&gt;='Summary&amp;Assumptions'!$D$17,EW$47&gt;=$D267,EW$47&lt;=EDATE($D267,'Summary&amp;Assumptions'!$G$32))*$B267+AND(EW$56&lt;'Summary&amp;Assumptions'!$J$31,EW$47&gt;=$FO267,EW$47&lt;=$FP267)*(('Summary&amp;Assumptions'!$H$25*$C267)*(1+'Summary&amp;Assumptions'!$J$29)^(EW$46-1))+AND(EW$56&lt;'Summary&amp;Assumptions'!$J$31,EW$47&gt;=$FQ267,EW$47&lt;=$FR267)*(('Summary&amp;Assumptions'!$H$25*$C267)*(1+'Summary&amp;Assumptions'!$J$29)^(EW$46-1))</f>
        <v>0</v>
      </c>
      <c r="ES267" s="588">
        <f>AND(EX$55&gt;0,SUM($E267:ER267)&lt;'Summary&amp;Assumptions'!$G$32*$B267,$D267&gt;='Summary&amp;Assumptions'!$D$17,EX$47&gt;=$D267,EX$47&lt;=EDATE($D267,'Summary&amp;Assumptions'!$G$32))*$B267+AND(EX$56&lt;'Summary&amp;Assumptions'!$J$31,EX$47&gt;=$FO267,EX$47&lt;=$FP267)*(('Summary&amp;Assumptions'!$H$25*$C267)*(1+'Summary&amp;Assumptions'!$J$29)^(EX$46-1))+AND(EX$56&lt;'Summary&amp;Assumptions'!$J$31,EX$47&gt;=$FQ267,EX$47&lt;=$FR267)*(('Summary&amp;Assumptions'!$H$25*$C267)*(1+'Summary&amp;Assumptions'!$J$29)^(EX$46-1))</f>
        <v>0</v>
      </c>
      <c r="ET267" s="588">
        <f>AND(EY$55&gt;0,SUM($E267:ES267)&lt;'Summary&amp;Assumptions'!$G$32*$B267,$D267&gt;='Summary&amp;Assumptions'!$D$17,EY$47&gt;=$D267,EY$47&lt;=EDATE($D267,'Summary&amp;Assumptions'!$G$32))*$B267+AND(EY$56&lt;'Summary&amp;Assumptions'!$J$31,EY$47&gt;=$FO267,EY$47&lt;=$FP267)*(('Summary&amp;Assumptions'!$H$25*$C267)*(1+'Summary&amp;Assumptions'!$J$29)^(EY$46-1))+AND(EY$56&lt;'Summary&amp;Assumptions'!$J$31,EY$47&gt;=$FQ267,EY$47&lt;=$FR267)*(('Summary&amp;Assumptions'!$H$25*$C267)*(1+'Summary&amp;Assumptions'!$J$29)^(EY$46-1))</f>
        <v>0</v>
      </c>
      <c r="EU267" s="588">
        <f>AND(EZ$55&gt;0,SUM($E267:ET267)&lt;'Summary&amp;Assumptions'!$G$32*$B267,$D267&gt;='Summary&amp;Assumptions'!$D$17,EZ$47&gt;=$D267,EZ$47&lt;=EDATE($D267,'Summary&amp;Assumptions'!$G$32))*$B267+AND(EZ$56&lt;'Summary&amp;Assumptions'!$J$31,EZ$47&gt;=$FO267,EZ$47&lt;=$FP267)*(('Summary&amp;Assumptions'!$H$25*$C267)*(1+'Summary&amp;Assumptions'!$J$29)^(EZ$46-1))+AND(EZ$56&lt;'Summary&amp;Assumptions'!$J$31,EZ$47&gt;=$FQ267,EZ$47&lt;=$FR267)*(('Summary&amp;Assumptions'!$H$25*$C267)*(1+'Summary&amp;Assumptions'!$J$29)^(EZ$46-1))</f>
        <v>0</v>
      </c>
      <c r="EV267" s="588">
        <f>AND(FA$55&gt;0,SUM($E267:EU267)&lt;'Summary&amp;Assumptions'!$G$32*$B267,$D267&gt;='Summary&amp;Assumptions'!$D$17,FA$47&gt;=$D267,FA$47&lt;=EDATE($D267,'Summary&amp;Assumptions'!$G$32))*$B267+AND(FA$56&lt;'Summary&amp;Assumptions'!$J$31,FA$47&gt;=$FO267,FA$47&lt;=$FP267)*(('Summary&amp;Assumptions'!$H$25*$C267)*(1+'Summary&amp;Assumptions'!$J$29)^(FA$46-1))+AND(FA$56&lt;'Summary&amp;Assumptions'!$J$31,FA$47&gt;=$FQ267,FA$47&lt;=$FR267)*(('Summary&amp;Assumptions'!$H$25*$C267)*(1+'Summary&amp;Assumptions'!$J$29)^(FA$46-1))</f>
        <v>0</v>
      </c>
      <c r="EW267" s="588">
        <f>AND(FB$55&gt;0,SUM($E267:EV267)&lt;'Summary&amp;Assumptions'!$G$32*$B267,$D267&gt;='Summary&amp;Assumptions'!$D$17,FB$47&gt;=$D267,FB$47&lt;=EDATE($D267,'Summary&amp;Assumptions'!$G$32))*$B267+AND(FB$56&lt;'Summary&amp;Assumptions'!$J$31,FB$47&gt;=$FO267,FB$47&lt;=$FP267)*(('Summary&amp;Assumptions'!$H$25*$C267)*(1+'Summary&amp;Assumptions'!$J$29)^(FB$46-1))+AND(FB$56&lt;'Summary&amp;Assumptions'!$J$31,FB$47&gt;=$FQ267,FB$47&lt;=$FR267)*(('Summary&amp;Assumptions'!$H$25*$C267)*(1+'Summary&amp;Assumptions'!$J$29)^(FB$46-1))</f>
        <v>0</v>
      </c>
      <c r="EX267" s="588">
        <f>AND(FC$55&gt;0,SUM($E267:EW267)&lt;'Summary&amp;Assumptions'!$G$32*$B267,$D267&gt;='Summary&amp;Assumptions'!$D$17,FC$47&gt;=$D267,FC$47&lt;=EDATE($D267,'Summary&amp;Assumptions'!$G$32))*$B267+AND(FC$56&lt;'Summary&amp;Assumptions'!$J$31,FC$47&gt;=$FO267,FC$47&lt;=$FP267)*(('Summary&amp;Assumptions'!$H$25*$C267)*(1+'Summary&amp;Assumptions'!$J$29)^(FC$46-1))+AND(FC$56&lt;'Summary&amp;Assumptions'!$J$31,FC$47&gt;=$FQ267,FC$47&lt;=$FR267)*(('Summary&amp;Assumptions'!$H$25*$C267)*(1+'Summary&amp;Assumptions'!$J$29)^(FC$46-1))</f>
        <v>0</v>
      </c>
      <c r="EY267" s="588">
        <f>AND(FD$55&gt;0,SUM($E267:EX267)&lt;'Summary&amp;Assumptions'!$G$32*$B267,$D267&gt;='Summary&amp;Assumptions'!$D$17,FD$47&gt;=$D267,FD$47&lt;=EDATE($D267,'Summary&amp;Assumptions'!$G$32))*$B267+AND(FD$56&lt;'Summary&amp;Assumptions'!$J$31,FD$47&gt;=$FO267,FD$47&lt;=$FP267)*(('Summary&amp;Assumptions'!$H$25*$C267)*(1+'Summary&amp;Assumptions'!$J$29)^(FD$46-1))+AND(FD$56&lt;'Summary&amp;Assumptions'!$J$31,FD$47&gt;=$FQ267,FD$47&lt;=$FR267)*(('Summary&amp;Assumptions'!$H$25*$C267)*(1+'Summary&amp;Assumptions'!$J$29)^(FD$46-1))</f>
        <v>0</v>
      </c>
      <c r="EZ267" s="588">
        <f>AND(FE$55&gt;0,SUM($E267:EY267)&lt;'Summary&amp;Assumptions'!$G$32*$B267,$D267&gt;='Summary&amp;Assumptions'!$D$17,FE$47&gt;=$D267,FE$47&lt;=EDATE($D267,'Summary&amp;Assumptions'!$G$32))*$B267+AND(FE$56&lt;'Summary&amp;Assumptions'!$J$31,FE$47&gt;=$FO267,FE$47&lt;=$FP267)*(('Summary&amp;Assumptions'!$H$25*$C267)*(1+'Summary&amp;Assumptions'!$J$29)^(FE$46-1))+AND(FE$56&lt;'Summary&amp;Assumptions'!$J$31,FE$47&gt;=$FQ267,FE$47&lt;=$FR267)*(('Summary&amp;Assumptions'!$H$25*$C267)*(1+'Summary&amp;Assumptions'!$J$29)^(FE$46-1))</f>
        <v>0</v>
      </c>
      <c r="FA267" s="588">
        <f>AND(FF$55&gt;0,SUM($E267:EZ267)&lt;'Summary&amp;Assumptions'!$G$32*$B267,$D267&gt;='Summary&amp;Assumptions'!$D$17,FF$47&gt;=$D267,FF$47&lt;=EDATE($D267,'Summary&amp;Assumptions'!$G$32))*$B267+AND(FF$56&lt;'Summary&amp;Assumptions'!$J$31,FF$47&gt;=$FO267,FF$47&lt;=$FP267)*(('Summary&amp;Assumptions'!$H$25*$C267)*(1+'Summary&amp;Assumptions'!$J$29)^(FF$46-1))+AND(FF$56&lt;'Summary&amp;Assumptions'!$J$31,FF$47&gt;=$FQ267,FF$47&lt;=$FR267)*(('Summary&amp;Assumptions'!$H$25*$C267)*(1+'Summary&amp;Assumptions'!$J$29)^(FF$46-1))</f>
        <v>0</v>
      </c>
      <c r="FB267" s="588">
        <f>AND(FG$55&gt;0,SUM($E267:FA267)&lt;'Summary&amp;Assumptions'!$G$32*$B267,$D267&gt;='Summary&amp;Assumptions'!$D$17,FG$47&gt;=$D267,FG$47&lt;=EDATE($D267,'Summary&amp;Assumptions'!$G$32))*$B267+AND(FG$56&lt;'Summary&amp;Assumptions'!$J$31,FG$47&gt;=$FO267,FG$47&lt;=$FP267)*(('Summary&amp;Assumptions'!$H$25*$C267)*(1+'Summary&amp;Assumptions'!$J$29)^(FG$46-1))+AND(FG$56&lt;'Summary&amp;Assumptions'!$J$31,FG$47&gt;=$FQ267,FG$47&lt;=$FR267)*(('Summary&amp;Assumptions'!$H$25*$C267)*(1+'Summary&amp;Assumptions'!$J$29)^(FG$46-1))</f>
        <v>0</v>
      </c>
      <c r="FC267" s="588">
        <f>AND(FH$55&gt;0,SUM($E267:FB267)&lt;'Summary&amp;Assumptions'!$G$32*$B267,$D267&gt;='Summary&amp;Assumptions'!$D$17,FH$47&gt;=$D267,FH$47&lt;=EDATE($D267,'Summary&amp;Assumptions'!$G$32))*$B267+AND(FH$56&lt;'Summary&amp;Assumptions'!$J$31,FH$47&gt;=$FO267,FH$47&lt;=$FP267)*(('Summary&amp;Assumptions'!$H$25*$C267)*(1+'Summary&amp;Assumptions'!$J$29)^(FH$46-1))+AND(FH$56&lt;'Summary&amp;Assumptions'!$J$31,FH$47&gt;=$FQ267,FH$47&lt;=$FR267)*(('Summary&amp;Assumptions'!$H$25*$C267)*(1+'Summary&amp;Assumptions'!$J$29)^(FH$46-1))</f>
        <v>0</v>
      </c>
      <c r="FD267" s="588">
        <f>AND(FI$55&gt;0,SUM($E267:FC267)&lt;'Summary&amp;Assumptions'!$G$32*$B267,$D267&gt;='Summary&amp;Assumptions'!$D$17,FI$47&gt;=$D267,FI$47&lt;=EDATE($D267,'Summary&amp;Assumptions'!$G$32))*$B267+AND(FI$56&lt;'Summary&amp;Assumptions'!$J$31,FI$47&gt;=$FO267,FI$47&lt;=$FP267)*(('Summary&amp;Assumptions'!$H$25*$C267)*(1+'Summary&amp;Assumptions'!$J$29)^(FI$46-1))+AND(FI$56&lt;'Summary&amp;Assumptions'!$J$31,FI$47&gt;=$FQ267,FI$47&lt;=$FR267)*(('Summary&amp;Assumptions'!$H$25*$C267)*(1+'Summary&amp;Assumptions'!$J$29)^(FI$46-1))</f>
        <v>0</v>
      </c>
      <c r="FE267" s="588">
        <f>AND(FJ$55&gt;0,SUM($E267:FD267)&lt;'Summary&amp;Assumptions'!$G$32*$B267,$D267&gt;='Summary&amp;Assumptions'!$D$17,FJ$47&gt;=$D267,FJ$47&lt;=EDATE($D267,'Summary&amp;Assumptions'!$G$32))*$B267+AND(FJ$56&lt;'Summary&amp;Assumptions'!$J$31,FJ$47&gt;=$FO267,FJ$47&lt;=$FP267)*(('Summary&amp;Assumptions'!$H$25*$C267)*(1+'Summary&amp;Assumptions'!$J$29)^(FJ$46-1))+AND(FJ$56&lt;'Summary&amp;Assumptions'!$J$31,FJ$47&gt;=$FQ267,FJ$47&lt;=$FR267)*(('Summary&amp;Assumptions'!$H$25*$C267)*(1+'Summary&amp;Assumptions'!$J$29)^(FJ$46-1))</f>
        <v>0</v>
      </c>
      <c r="FF267" s="588">
        <f>AND(FK$55&gt;0,SUM($E267:FE267)&lt;'Summary&amp;Assumptions'!$G$32*$B267,$D267&gt;='Summary&amp;Assumptions'!$D$17,FK$47&gt;=$D267,FK$47&lt;=EDATE($D267,'Summary&amp;Assumptions'!$G$32))*$B267+AND(FK$56&lt;'Summary&amp;Assumptions'!$J$31,FK$47&gt;=$FO267,FK$47&lt;=$FP267)*(('Summary&amp;Assumptions'!$H$25*$C267)*(1+'Summary&amp;Assumptions'!$J$29)^(FK$46-1))+AND(FK$56&lt;'Summary&amp;Assumptions'!$J$31,FK$47&gt;=$FQ267,FK$47&lt;=$FR267)*(('Summary&amp;Assumptions'!$H$25*$C267)*(1+'Summary&amp;Assumptions'!$J$29)^(FK$46-1))</f>
        <v>0</v>
      </c>
      <c r="FG267" s="588">
        <f>AND(FL$55&gt;0,SUM($E267:FF267)&lt;'Summary&amp;Assumptions'!$G$32*$B267,$D267&gt;='Summary&amp;Assumptions'!$D$17,FL$47&gt;=$D267,FL$47&lt;=EDATE($D267,'Summary&amp;Assumptions'!$G$32))*$B267+AND(FL$56&lt;'Summary&amp;Assumptions'!$J$31,FL$47&gt;=$FO267,FL$47&lt;=$FP267)*(('Summary&amp;Assumptions'!$H$25*$C267)*(1+'Summary&amp;Assumptions'!$J$29)^(FL$46-1))+AND(FL$56&lt;'Summary&amp;Assumptions'!$J$31,FL$47&gt;=$FQ267,FL$47&lt;=$FR267)*(('Summary&amp;Assumptions'!$H$25*$C267)*(1+'Summary&amp;Assumptions'!$J$29)^(FL$46-1))</f>
        <v>0</v>
      </c>
      <c r="FH267" s="588">
        <f>AND(FM$55&gt;0,SUM($E267:FG267)&lt;'Summary&amp;Assumptions'!$G$32*$B267,$D267&gt;='Summary&amp;Assumptions'!$D$17,FM$47&gt;=$D267,FM$47&lt;=EDATE($D267,'Summary&amp;Assumptions'!$G$32))*$B267+AND(FM$56&lt;'Summary&amp;Assumptions'!$J$31,FM$47&gt;=$FO267,FM$47&lt;=$FP267)*(('Summary&amp;Assumptions'!$H$25*$C267)*(1+'Summary&amp;Assumptions'!$J$29)^(FM$46-1))+AND(FM$56&lt;'Summary&amp;Assumptions'!$J$31,FM$47&gt;=$FQ267,FM$47&lt;=$FR267)*(('Summary&amp;Assumptions'!$H$25*$C267)*(1+'Summary&amp;Assumptions'!$J$29)^(FM$46-1))</f>
        <v>0</v>
      </c>
      <c r="FI267" s="588">
        <f>AND(FN$55&gt;0,SUM($E267:FH267)&lt;'Summary&amp;Assumptions'!$G$32*$B267,$D267&gt;='Summary&amp;Assumptions'!$D$17,FN$47&gt;=$D267,FN$47&lt;=EDATE($D267,'Summary&amp;Assumptions'!$G$32))*$B267+AND(FN$56&lt;'Summary&amp;Assumptions'!$J$31,FN$47&gt;=$FO267,FN$47&lt;=$FP267)*(('Summary&amp;Assumptions'!$H$25*$C267)*(1+'Summary&amp;Assumptions'!$J$29)^(FN$46-1))+AND(FN$56&lt;'Summary&amp;Assumptions'!$J$31,FN$47&gt;=$FQ267,FN$47&lt;=$FR267)*(('Summary&amp;Assumptions'!$H$25*$C267)*(1+'Summary&amp;Assumptions'!$J$29)^(FN$46-1))</f>
        <v>0</v>
      </c>
      <c r="FJ267" s="588">
        <f>AND(FO$55&gt;0,SUM($E267:FI267)&lt;'Summary&amp;Assumptions'!$G$32*$B267,$D267&gt;='Summary&amp;Assumptions'!$D$17,FO$47&gt;=$D267,FO$47&lt;=EDATE($D267,'Summary&amp;Assumptions'!$G$32))*$B267+AND(FO$56&lt;'Summary&amp;Assumptions'!$J$31,FO$47&gt;=$FO267,FO$47&lt;=$FP267)*(('Summary&amp;Assumptions'!$H$25*$C267)*(1+'Summary&amp;Assumptions'!$J$29)^(FO$46-1))+AND(FO$56&lt;'Summary&amp;Assumptions'!$J$31,FO$47&gt;=$FQ267,FO$47&lt;=$FR267)*(('Summary&amp;Assumptions'!$H$25*$C267)*(1+'Summary&amp;Assumptions'!$J$29)^(FO$46-1))</f>
        <v>0</v>
      </c>
      <c r="FK267" s="588">
        <f>AND(FP$55&gt;0,SUM($E267:FJ267)&lt;'Summary&amp;Assumptions'!$G$32*$B267,$D267&gt;='Summary&amp;Assumptions'!$D$17,FP$47&gt;=$D267,FP$47&lt;=EDATE($D267,'Summary&amp;Assumptions'!$G$32))*$B267+AND(FP$56&lt;'Summary&amp;Assumptions'!$J$31,FP$47&gt;=$FO267,FP$47&lt;=$FP267)*(('Summary&amp;Assumptions'!$H$25*$C267)*(1+'Summary&amp;Assumptions'!$J$29)^(FP$46-1))+AND(FP$56&lt;'Summary&amp;Assumptions'!$J$31,FP$47&gt;=$FQ267,FP$47&lt;=$FR267)*(('Summary&amp;Assumptions'!$H$25*$C267)*(1+'Summary&amp;Assumptions'!$J$29)^(FP$46-1))</f>
        <v>0</v>
      </c>
      <c r="FL267" s="588">
        <f>AND(FQ$55&gt;0,SUM($E267:FK267)&lt;'Summary&amp;Assumptions'!$G$32*$B267,$D267&gt;='Summary&amp;Assumptions'!$D$17,FQ$47&gt;=$D267,FQ$47&lt;=EDATE($D267,'Summary&amp;Assumptions'!$G$32))*$B267+AND(FQ$56&lt;'Summary&amp;Assumptions'!$J$31,FQ$47&gt;=$FO267,FQ$47&lt;=$FP267)*(('Summary&amp;Assumptions'!$H$25*$C267)*(1+'Summary&amp;Assumptions'!$J$29)^(FQ$46-1))+AND(FQ$56&lt;'Summary&amp;Assumptions'!$J$31,FQ$47&gt;=$FQ267,FQ$47&lt;=$FR267)*(('Summary&amp;Assumptions'!$H$25*$C267)*(1+'Summary&amp;Assumptions'!$J$29)^(FQ$46-1))</f>
        <v>0</v>
      </c>
      <c r="FO267" s="576">
        <f>EDATE(D267,'Summary&amp;Assumptions'!$G$34)</f>
        <v>48914</v>
      </c>
      <c r="FP267" s="576">
        <f>EDATE(FO267,'Summary&amp;Assumptions'!$G$33-1)</f>
        <v>48945</v>
      </c>
      <c r="FQ267" s="576">
        <f>EDATE(FO267,'Summary&amp;Assumptions'!$G$34)</f>
        <v>49279</v>
      </c>
      <c r="FR267" s="576">
        <f>EDATE(FQ267,'Summary&amp;Assumptions'!$G$33-1)</f>
        <v>49310</v>
      </c>
    </row>
    <row r="268" spans="2:174" hidden="1" x14ac:dyDescent="0.2">
      <c r="B268" s="588">
        <v>0</v>
      </c>
      <c r="C268" s="193">
        <v>0</v>
      </c>
      <c r="D268" s="589">
        <v>48580</v>
      </c>
      <c r="F268" s="588">
        <f>AND(K$55&gt;0,SUM($E268:E268)&lt;'Summary&amp;Assumptions'!$G$32*$B268,$D268&gt;='Summary&amp;Assumptions'!$D$17,K$47&gt;=$D268,K$47&lt;=EDATE($D268,'Summary&amp;Assumptions'!$G$32))*$B268+AND(K$56&lt;'Summary&amp;Assumptions'!$J$31,K$47&gt;=$FO268,K$47&lt;=$FP268)*(('Summary&amp;Assumptions'!$H$25*$C268)*(1+'Summary&amp;Assumptions'!$J$29)^(K$46-1))+AND(K$56&lt;'Summary&amp;Assumptions'!$J$31,K$47&gt;=$FQ268,K$47&lt;=$FR268)*(('Summary&amp;Assumptions'!$H$25*$C268)*(1+'Summary&amp;Assumptions'!$J$29)^(K$46-1))</f>
        <v>0</v>
      </c>
      <c r="G268" s="588">
        <f>AND(L$55&gt;0,SUM($E268:F268)&lt;'Summary&amp;Assumptions'!$G$32*$B268,$D268&gt;='Summary&amp;Assumptions'!$D$17,L$47&gt;=$D268,L$47&lt;=EDATE($D268,'Summary&amp;Assumptions'!$G$32))*$B268+AND(L$56&lt;'Summary&amp;Assumptions'!$J$31,L$47&gt;=$FO268,L$47&lt;=$FP268)*(('Summary&amp;Assumptions'!$H$25*$C268)*(1+'Summary&amp;Assumptions'!$J$29)^(L$46-1))+AND(L$56&lt;'Summary&amp;Assumptions'!$J$31,L$47&gt;=$FQ268,L$47&lt;=$FR268)*(('Summary&amp;Assumptions'!$H$25*$C268)*(1+'Summary&amp;Assumptions'!$J$29)^(L$46-1))</f>
        <v>0</v>
      </c>
      <c r="H268" s="588">
        <f>AND(M$55&gt;0,SUM($E268:G268)&lt;'Summary&amp;Assumptions'!$G$32*$B268,$D268&gt;='Summary&amp;Assumptions'!$D$17,M$47&gt;=$D268,M$47&lt;=EDATE($D268,'Summary&amp;Assumptions'!$G$32))*$B268+AND(M$56&lt;'Summary&amp;Assumptions'!$J$31,M$47&gt;=$FO268,M$47&lt;=$FP268)*(('Summary&amp;Assumptions'!$H$25*$C268)*(1+'Summary&amp;Assumptions'!$J$29)^(M$46-1))+AND(M$56&lt;'Summary&amp;Assumptions'!$J$31,M$47&gt;=$FQ268,M$47&lt;=$FR268)*(('Summary&amp;Assumptions'!$H$25*$C268)*(1+'Summary&amp;Assumptions'!$J$29)^(M$46-1))</f>
        <v>0</v>
      </c>
      <c r="I268" s="588">
        <f>AND(N$55&gt;0,SUM($E268:H268)&lt;'Summary&amp;Assumptions'!$G$32*$B268,$D268&gt;='Summary&amp;Assumptions'!$D$17,N$47&gt;=$D268,N$47&lt;=EDATE($D268,'Summary&amp;Assumptions'!$G$32))*$B268+AND(N$56&lt;'Summary&amp;Assumptions'!$J$31,N$47&gt;=$FO268,N$47&lt;=$FP268)*(('Summary&amp;Assumptions'!$H$25*$C268)*(1+'Summary&amp;Assumptions'!$J$29)^(N$46-1))+AND(N$56&lt;'Summary&amp;Assumptions'!$J$31,N$47&gt;=$FQ268,N$47&lt;=$FR268)*(('Summary&amp;Assumptions'!$H$25*$C268)*(1+'Summary&amp;Assumptions'!$J$29)^(N$46-1))</f>
        <v>0</v>
      </c>
      <c r="J268" s="588">
        <f>AND(O$55&gt;0,SUM($E268:I268)&lt;'Summary&amp;Assumptions'!$G$32*$B268,$D268&gt;='Summary&amp;Assumptions'!$D$17,O$47&gt;=$D268,O$47&lt;=EDATE($D268,'Summary&amp;Assumptions'!$G$32))*$B268+AND(O$56&lt;'Summary&amp;Assumptions'!$J$31,O$47&gt;=$FO268,O$47&lt;=$FP268)*(('Summary&amp;Assumptions'!$H$25*$C268)*(1+'Summary&amp;Assumptions'!$J$29)^(O$46-1))+AND(O$56&lt;'Summary&amp;Assumptions'!$J$31,O$47&gt;=$FQ268,O$47&lt;=$FR268)*(('Summary&amp;Assumptions'!$H$25*$C268)*(1+'Summary&amp;Assumptions'!$J$29)^(O$46-1))</f>
        <v>0</v>
      </c>
      <c r="K268" s="588">
        <f>AND(P$55&gt;0,SUM($E268:J268)&lt;'Summary&amp;Assumptions'!$G$32*$B268,$D268&gt;='Summary&amp;Assumptions'!$D$17,P$47&gt;=$D268,P$47&lt;=EDATE($D268,'Summary&amp;Assumptions'!$G$32))*$B268+AND(P$56&lt;'Summary&amp;Assumptions'!$J$31,P$47&gt;=$FO268,P$47&lt;=$FP268)*(('Summary&amp;Assumptions'!$H$25*$C268)*(1+'Summary&amp;Assumptions'!$J$29)^(P$46-1))+AND(P$56&lt;'Summary&amp;Assumptions'!$J$31,P$47&gt;=$FQ268,P$47&lt;=$FR268)*(('Summary&amp;Assumptions'!$H$25*$C268)*(1+'Summary&amp;Assumptions'!$J$29)^(P$46-1))</f>
        <v>0</v>
      </c>
      <c r="L268" s="588">
        <f>AND(Q$55&gt;0,SUM($E268:K268)&lt;'Summary&amp;Assumptions'!$G$32*$B268,$D268&gt;='Summary&amp;Assumptions'!$D$17,Q$47&gt;=$D268,Q$47&lt;=EDATE($D268,'Summary&amp;Assumptions'!$G$32))*$B268+AND(Q$56&lt;'Summary&amp;Assumptions'!$J$31,Q$47&gt;=$FO268,Q$47&lt;=$FP268)*(('Summary&amp;Assumptions'!$H$25*$C268)*(1+'Summary&amp;Assumptions'!$J$29)^(Q$46-1))+AND(Q$56&lt;'Summary&amp;Assumptions'!$J$31,Q$47&gt;=$FQ268,Q$47&lt;=$FR268)*(('Summary&amp;Assumptions'!$H$25*$C268)*(1+'Summary&amp;Assumptions'!$J$29)^(Q$46-1))</f>
        <v>0</v>
      </c>
      <c r="M268" s="588">
        <f>AND(R$55&gt;0,SUM($E268:L268)&lt;'Summary&amp;Assumptions'!$G$32*$B268,$D268&gt;='Summary&amp;Assumptions'!$D$17,R$47&gt;=$D268,R$47&lt;=EDATE($D268,'Summary&amp;Assumptions'!$G$32))*$B268+AND(R$56&lt;'Summary&amp;Assumptions'!$J$31,R$47&gt;=$FO268,R$47&lt;=$FP268)*(('Summary&amp;Assumptions'!$H$25*$C268)*(1+'Summary&amp;Assumptions'!$J$29)^(R$46-1))+AND(R$56&lt;'Summary&amp;Assumptions'!$J$31,R$47&gt;=$FQ268,R$47&lt;=$FR268)*(('Summary&amp;Assumptions'!$H$25*$C268)*(1+'Summary&amp;Assumptions'!$J$29)^(R$46-1))</f>
        <v>0</v>
      </c>
      <c r="N268" s="588">
        <f>AND(S$55&gt;0,SUM($E268:M268)&lt;'Summary&amp;Assumptions'!$G$32*$B268,$D268&gt;='Summary&amp;Assumptions'!$D$17,S$47&gt;=$D268,S$47&lt;=EDATE($D268,'Summary&amp;Assumptions'!$G$32))*$B268+AND(S$56&lt;'Summary&amp;Assumptions'!$J$31,S$47&gt;=$FO268,S$47&lt;=$FP268)*(('Summary&amp;Assumptions'!$H$25*$C268)*(1+'Summary&amp;Assumptions'!$J$29)^(S$46-1))+AND(S$56&lt;'Summary&amp;Assumptions'!$J$31,S$47&gt;=$FQ268,S$47&lt;=$FR268)*(('Summary&amp;Assumptions'!$H$25*$C268)*(1+'Summary&amp;Assumptions'!$J$29)^(S$46-1))</f>
        <v>0</v>
      </c>
      <c r="O268" s="588">
        <f>AND(T$55&gt;0,SUM($E268:N268)&lt;'Summary&amp;Assumptions'!$G$32*$B268,$D268&gt;='Summary&amp;Assumptions'!$D$17,T$47&gt;=$D268,T$47&lt;=EDATE($D268,'Summary&amp;Assumptions'!$G$32))*$B268+AND(T$56&lt;'Summary&amp;Assumptions'!$J$31,T$47&gt;=$FO268,T$47&lt;=$FP268)*(('Summary&amp;Assumptions'!$H$25*$C268)*(1+'Summary&amp;Assumptions'!$J$29)^(T$46-1))+AND(T$56&lt;'Summary&amp;Assumptions'!$J$31,T$47&gt;=$FQ268,T$47&lt;=$FR268)*(('Summary&amp;Assumptions'!$H$25*$C268)*(1+'Summary&amp;Assumptions'!$J$29)^(T$46-1))</f>
        <v>0</v>
      </c>
      <c r="P268" s="588">
        <f>AND(U$55&gt;0,SUM($E268:O268)&lt;'Summary&amp;Assumptions'!$G$32*$B268,$D268&gt;='Summary&amp;Assumptions'!$D$17,U$47&gt;=$D268,U$47&lt;=EDATE($D268,'Summary&amp;Assumptions'!$G$32))*$B268+AND(U$56&lt;'Summary&amp;Assumptions'!$J$31,U$47&gt;=$FO268,U$47&lt;=$FP268)*(('Summary&amp;Assumptions'!$H$25*$C268)*(1+'Summary&amp;Assumptions'!$J$29)^(U$46-1))+AND(U$56&lt;'Summary&amp;Assumptions'!$J$31,U$47&gt;=$FQ268,U$47&lt;=$FR268)*(('Summary&amp;Assumptions'!$H$25*$C268)*(1+'Summary&amp;Assumptions'!$J$29)^(U$46-1))</f>
        <v>0</v>
      </c>
      <c r="Q268" s="588">
        <f>AND(V$55&gt;0,SUM($E268:P268)&lt;'Summary&amp;Assumptions'!$G$32*$B268,$D268&gt;='Summary&amp;Assumptions'!$D$17,V$47&gt;=$D268,V$47&lt;=EDATE($D268,'Summary&amp;Assumptions'!$G$32))*$B268+AND(V$56&lt;'Summary&amp;Assumptions'!$J$31,V$47&gt;=$FO268,V$47&lt;=$FP268)*(('Summary&amp;Assumptions'!$H$25*$C268)*(1+'Summary&amp;Assumptions'!$J$29)^(V$46-1))+AND(V$56&lt;'Summary&amp;Assumptions'!$J$31,V$47&gt;=$FQ268,V$47&lt;=$FR268)*(('Summary&amp;Assumptions'!$H$25*$C268)*(1+'Summary&amp;Assumptions'!$J$29)^(V$46-1))</f>
        <v>0</v>
      </c>
      <c r="R268" s="588">
        <f>AND(W$55&gt;0,SUM($E268:Q268)&lt;'Summary&amp;Assumptions'!$G$32*$B268,$D268&gt;='Summary&amp;Assumptions'!$D$17,W$47&gt;=$D268,W$47&lt;=EDATE($D268,'Summary&amp;Assumptions'!$G$32))*$B268+AND(W$56&lt;'Summary&amp;Assumptions'!$J$31,W$47&gt;=$FO268,W$47&lt;=$FP268)*(('Summary&amp;Assumptions'!$H$25*$C268)*(1+'Summary&amp;Assumptions'!$J$29)^(W$46-1))+AND(W$56&lt;'Summary&amp;Assumptions'!$J$31,W$47&gt;=$FQ268,W$47&lt;=$FR268)*(('Summary&amp;Assumptions'!$H$25*$C268)*(1+'Summary&amp;Assumptions'!$J$29)^(W$46-1))</f>
        <v>0</v>
      </c>
      <c r="S268" s="588">
        <f>AND(X$55&gt;0,SUM($E268:R268)&lt;'Summary&amp;Assumptions'!$G$32*$B268,$D268&gt;='Summary&amp;Assumptions'!$D$17,X$47&gt;=$D268,X$47&lt;=EDATE($D268,'Summary&amp;Assumptions'!$G$32))*$B268+AND(X$56&lt;'Summary&amp;Assumptions'!$J$31,X$47&gt;=$FO268,X$47&lt;=$FP268)*(('Summary&amp;Assumptions'!$H$25*$C268)*(1+'Summary&amp;Assumptions'!$J$29)^(X$46-1))+AND(X$56&lt;'Summary&amp;Assumptions'!$J$31,X$47&gt;=$FQ268,X$47&lt;=$FR268)*(('Summary&amp;Assumptions'!$H$25*$C268)*(1+'Summary&amp;Assumptions'!$J$29)^(X$46-1))</f>
        <v>0</v>
      </c>
      <c r="T268" s="588">
        <f>AND(Y$55&gt;0,SUM($E268:S268)&lt;'Summary&amp;Assumptions'!$G$32*$B268,$D268&gt;='Summary&amp;Assumptions'!$D$17,Y$47&gt;=$D268,Y$47&lt;=EDATE($D268,'Summary&amp;Assumptions'!$G$32))*$B268+AND(Y$56&lt;'Summary&amp;Assumptions'!$J$31,Y$47&gt;=$FO268,Y$47&lt;=$FP268)*(('Summary&amp;Assumptions'!$H$25*$C268)*(1+'Summary&amp;Assumptions'!$J$29)^(Y$46-1))+AND(Y$56&lt;'Summary&amp;Assumptions'!$J$31,Y$47&gt;=$FQ268,Y$47&lt;=$FR268)*(('Summary&amp;Assumptions'!$H$25*$C268)*(1+'Summary&amp;Assumptions'!$J$29)^(Y$46-1))</f>
        <v>0</v>
      </c>
      <c r="U268" s="588">
        <f>AND(Z$55&gt;0,SUM($E268:T268)&lt;'Summary&amp;Assumptions'!$G$32*$B268,$D268&gt;='Summary&amp;Assumptions'!$D$17,Z$47&gt;=$D268,Z$47&lt;=EDATE($D268,'Summary&amp;Assumptions'!$G$32))*$B268+AND(Z$56&lt;'Summary&amp;Assumptions'!$J$31,Z$47&gt;=$FO268,Z$47&lt;=$FP268)*(('Summary&amp;Assumptions'!$H$25*$C268)*(1+'Summary&amp;Assumptions'!$J$29)^(Z$46-1))+AND(Z$56&lt;'Summary&amp;Assumptions'!$J$31,Z$47&gt;=$FQ268,Z$47&lt;=$FR268)*(('Summary&amp;Assumptions'!$H$25*$C268)*(1+'Summary&amp;Assumptions'!$J$29)^(Z$46-1))</f>
        <v>0</v>
      </c>
      <c r="V268" s="588">
        <f>AND(AA$55&gt;0,SUM($E268:U268)&lt;'Summary&amp;Assumptions'!$G$32*$B268,$D268&gt;='Summary&amp;Assumptions'!$D$17,AA$47&gt;=$D268,AA$47&lt;=EDATE($D268,'Summary&amp;Assumptions'!$G$32))*$B268+AND(AA$56&lt;'Summary&amp;Assumptions'!$J$31,AA$47&gt;=$FO268,AA$47&lt;=$FP268)*(('Summary&amp;Assumptions'!$H$25*$C268)*(1+'Summary&amp;Assumptions'!$J$29)^(AA$46-1))+AND(AA$56&lt;'Summary&amp;Assumptions'!$J$31,AA$47&gt;=$FQ268,AA$47&lt;=$FR268)*(('Summary&amp;Assumptions'!$H$25*$C268)*(1+'Summary&amp;Assumptions'!$J$29)^(AA$46-1))</f>
        <v>0</v>
      </c>
      <c r="W268" s="588">
        <f>AND(AB$55&gt;0,SUM($E268:V268)&lt;'Summary&amp;Assumptions'!$G$32*$B268,$D268&gt;='Summary&amp;Assumptions'!$D$17,AB$47&gt;=$D268,AB$47&lt;=EDATE($D268,'Summary&amp;Assumptions'!$G$32))*$B268+AND(AB$56&lt;'Summary&amp;Assumptions'!$J$31,AB$47&gt;=$FO268,AB$47&lt;=$FP268)*(('Summary&amp;Assumptions'!$H$25*$C268)*(1+'Summary&amp;Assumptions'!$J$29)^(AB$46-1))+AND(AB$56&lt;'Summary&amp;Assumptions'!$J$31,AB$47&gt;=$FQ268,AB$47&lt;=$FR268)*(('Summary&amp;Assumptions'!$H$25*$C268)*(1+'Summary&amp;Assumptions'!$J$29)^(AB$46-1))</f>
        <v>0</v>
      </c>
      <c r="X268" s="588">
        <f>AND(AC$55&gt;0,SUM($E268:W268)&lt;'Summary&amp;Assumptions'!$G$32*$B268,$D268&gt;='Summary&amp;Assumptions'!$D$17,AC$47&gt;=$D268,AC$47&lt;=EDATE($D268,'Summary&amp;Assumptions'!$G$32))*$B268+AND(AC$56&lt;'Summary&amp;Assumptions'!$J$31,AC$47&gt;=$FO268,AC$47&lt;=$FP268)*(('Summary&amp;Assumptions'!$H$25*$C268)*(1+'Summary&amp;Assumptions'!$J$29)^(AC$46-1))+AND(AC$56&lt;'Summary&amp;Assumptions'!$J$31,AC$47&gt;=$FQ268,AC$47&lt;=$FR268)*(('Summary&amp;Assumptions'!$H$25*$C268)*(1+'Summary&amp;Assumptions'!$J$29)^(AC$46-1))</f>
        <v>0</v>
      </c>
      <c r="Y268" s="588">
        <f>AND(AD$55&gt;0,SUM($E268:X268)&lt;'Summary&amp;Assumptions'!$G$32*$B268,$D268&gt;='Summary&amp;Assumptions'!$D$17,AD$47&gt;=$D268,AD$47&lt;=EDATE($D268,'Summary&amp;Assumptions'!$G$32))*$B268+AND(AD$56&lt;'Summary&amp;Assumptions'!$J$31,AD$47&gt;=$FO268,AD$47&lt;=$FP268)*(('Summary&amp;Assumptions'!$H$25*$C268)*(1+'Summary&amp;Assumptions'!$J$29)^(AD$46-1))+AND(AD$56&lt;'Summary&amp;Assumptions'!$J$31,AD$47&gt;=$FQ268,AD$47&lt;=$FR268)*(('Summary&amp;Assumptions'!$H$25*$C268)*(1+'Summary&amp;Assumptions'!$J$29)^(AD$46-1))</f>
        <v>0</v>
      </c>
      <c r="Z268" s="588">
        <f>AND(AE$55&gt;0,SUM($E268:Y268)&lt;'Summary&amp;Assumptions'!$G$32*$B268,$D268&gt;='Summary&amp;Assumptions'!$D$17,AE$47&gt;=$D268,AE$47&lt;=EDATE($D268,'Summary&amp;Assumptions'!$G$32))*$B268+AND(AE$56&lt;'Summary&amp;Assumptions'!$J$31,AE$47&gt;=$FO268,AE$47&lt;=$FP268)*(('Summary&amp;Assumptions'!$H$25*$C268)*(1+'Summary&amp;Assumptions'!$J$29)^(AE$46-1))+AND(AE$56&lt;'Summary&amp;Assumptions'!$J$31,AE$47&gt;=$FQ268,AE$47&lt;=$FR268)*(('Summary&amp;Assumptions'!$H$25*$C268)*(1+'Summary&amp;Assumptions'!$J$29)^(AE$46-1))</f>
        <v>0</v>
      </c>
      <c r="AA268" s="588">
        <f>AND(AF$55&gt;0,SUM($E268:Z268)&lt;'Summary&amp;Assumptions'!$G$32*$B268,$D268&gt;='Summary&amp;Assumptions'!$D$17,AF$47&gt;=$D268,AF$47&lt;=EDATE($D268,'Summary&amp;Assumptions'!$G$32))*$B268+AND(AF$56&lt;'Summary&amp;Assumptions'!$J$31,AF$47&gt;=$FO268,AF$47&lt;=$FP268)*(('Summary&amp;Assumptions'!$H$25*$C268)*(1+'Summary&amp;Assumptions'!$J$29)^(AF$46-1))+AND(AF$56&lt;'Summary&amp;Assumptions'!$J$31,AF$47&gt;=$FQ268,AF$47&lt;=$FR268)*(('Summary&amp;Assumptions'!$H$25*$C268)*(1+'Summary&amp;Assumptions'!$J$29)^(AF$46-1))</f>
        <v>0</v>
      </c>
      <c r="AB268" s="588">
        <f>AND(AG$55&gt;0,SUM($E268:AA268)&lt;'Summary&amp;Assumptions'!$G$32*$B268,$D268&gt;='Summary&amp;Assumptions'!$D$17,AG$47&gt;=$D268,AG$47&lt;=EDATE($D268,'Summary&amp;Assumptions'!$G$32))*$B268+AND(AG$56&lt;'Summary&amp;Assumptions'!$J$31,AG$47&gt;=$FO268,AG$47&lt;=$FP268)*(('Summary&amp;Assumptions'!$H$25*$C268)*(1+'Summary&amp;Assumptions'!$J$29)^(AG$46-1))+AND(AG$56&lt;'Summary&amp;Assumptions'!$J$31,AG$47&gt;=$FQ268,AG$47&lt;=$FR268)*(('Summary&amp;Assumptions'!$H$25*$C268)*(1+'Summary&amp;Assumptions'!$J$29)^(AG$46-1))</f>
        <v>0</v>
      </c>
      <c r="AC268" s="588">
        <f>AND(AH$55&gt;0,SUM($E268:AB268)&lt;'Summary&amp;Assumptions'!$G$32*$B268,$D268&gt;='Summary&amp;Assumptions'!$D$17,AH$47&gt;=$D268,AH$47&lt;=EDATE($D268,'Summary&amp;Assumptions'!$G$32))*$B268+AND(AH$56&lt;'Summary&amp;Assumptions'!$J$31,AH$47&gt;=$FO268,AH$47&lt;=$FP268)*(('Summary&amp;Assumptions'!$H$25*$C268)*(1+'Summary&amp;Assumptions'!$J$29)^(AH$46-1))+AND(AH$56&lt;'Summary&amp;Assumptions'!$J$31,AH$47&gt;=$FQ268,AH$47&lt;=$FR268)*(('Summary&amp;Assumptions'!$H$25*$C268)*(1+'Summary&amp;Assumptions'!$J$29)^(AH$46-1))</f>
        <v>0</v>
      </c>
      <c r="AD268" s="588">
        <f>AND(AI$55&gt;0,SUM($E268:AC268)&lt;'Summary&amp;Assumptions'!$G$32*$B268,$D268&gt;='Summary&amp;Assumptions'!$D$17,AI$47&gt;=$D268,AI$47&lt;=EDATE($D268,'Summary&amp;Assumptions'!$G$32))*$B268+AND(AI$56&lt;'Summary&amp;Assumptions'!$J$31,AI$47&gt;=$FO268,AI$47&lt;=$FP268)*(('Summary&amp;Assumptions'!$H$25*$C268)*(1+'Summary&amp;Assumptions'!$J$29)^(AI$46-1))+AND(AI$56&lt;'Summary&amp;Assumptions'!$J$31,AI$47&gt;=$FQ268,AI$47&lt;=$FR268)*(('Summary&amp;Assumptions'!$H$25*$C268)*(1+'Summary&amp;Assumptions'!$J$29)^(AI$46-1))</f>
        <v>0</v>
      </c>
      <c r="AE268" s="588">
        <f>AND(AJ$55&gt;0,SUM($E268:AD268)&lt;'Summary&amp;Assumptions'!$G$32*$B268,$D268&gt;='Summary&amp;Assumptions'!$D$17,AJ$47&gt;=$D268,AJ$47&lt;=EDATE($D268,'Summary&amp;Assumptions'!$G$32))*$B268+AND(AJ$56&lt;'Summary&amp;Assumptions'!$J$31,AJ$47&gt;=$FO268,AJ$47&lt;=$FP268)*(('Summary&amp;Assumptions'!$H$25*$C268)*(1+'Summary&amp;Assumptions'!$J$29)^(AJ$46-1))+AND(AJ$56&lt;'Summary&amp;Assumptions'!$J$31,AJ$47&gt;=$FQ268,AJ$47&lt;=$FR268)*(('Summary&amp;Assumptions'!$H$25*$C268)*(1+'Summary&amp;Assumptions'!$J$29)^(AJ$46-1))</f>
        <v>0</v>
      </c>
      <c r="AF268" s="588">
        <f>AND(AK$55&gt;0,SUM($E268:AE268)&lt;'Summary&amp;Assumptions'!$G$32*$B268,$D268&gt;='Summary&amp;Assumptions'!$D$17,AK$47&gt;=$D268,AK$47&lt;=EDATE($D268,'Summary&amp;Assumptions'!$G$32))*$B268+AND(AK$56&lt;'Summary&amp;Assumptions'!$J$31,AK$47&gt;=$FO268,AK$47&lt;=$FP268)*(('Summary&amp;Assumptions'!$H$25*$C268)*(1+'Summary&amp;Assumptions'!$J$29)^(AK$46-1))+AND(AK$56&lt;'Summary&amp;Assumptions'!$J$31,AK$47&gt;=$FQ268,AK$47&lt;=$FR268)*(('Summary&amp;Assumptions'!$H$25*$C268)*(1+'Summary&amp;Assumptions'!$J$29)^(AK$46-1))</f>
        <v>0</v>
      </c>
      <c r="AG268" s="588">
        <f>AND(AL$55&gt;0,SUM($E268:AF268)&lt;'Summary&amp;Assumptions'!$G$32*$B268,$D268&gt;='Summary&amp;Assumptions'!$D$17,AL$47&gt;=$D268,AL$47&lt;=EDATE($D268,'Summary&amp;Assumptions'!$G$32))*$B268+AND(AL$56&lt;'Summary&amp;Assumptions'!$J$31,AL$47&gt;=$FO268,AL$47&lt;=$FP268)*(('Summary&amp;Assumptions'!$H$25*$C268)*(1+'Summary&amp;Assumptions'!$J$29)^(AL$46-1))+AND(AL$56&lt;'Summary&amp;Assumptions'!$J$31,AL$47&gt;=$FQ268,AL$47&lt;=$FR268)*(('Summary&amp;Assumptions'!$H$25*$C268)*(1+'Summary&amp;Assumptions'!$J$29)^(AL$46-1))</f>
        <v>0</v>
      </c>
      <c r="AH268" s="588">
        <f>AND(AM$55&gt;0,SUM($E268:AG268)&lt;'Summary&amp;Assumptions'!$G$32*$B268,$D268&gt;='Summary&amp;Assumptions'!$D$17,AM$47&gt;=$D268,AM$47&lt;=EDATE($D268,'Summary&amp;Assumptions'!$G$32))*$B268+AND(AM$56&lt;'Summary&amp;Assumptions'!$J$31,AM$47&gt;=$FO268,AM$47&lt;=$FP268)*(('Summary&amp;Assumptions'!$H$25*$C268)*(1+'Summary&amp;Assumptions'!$J$29)^(AM$46-1))+AND(AM$56&lt;'Summary&amp;Assumptions'!$J$31,AM$47&gt;=$FQ268,AM$47&lt;=$FR268)*(('Summary&amp;Assumptions'!$H$25*$C268)*(1+'Summary&amp;Assumptions'!$J$29)^(AM$46-1))</f>
        <v>0</v>
      </c>
      <c r="AI268" s="588">
        <f>AND(AN$55&gt;0,SUM($E268:AH268)&lt;'Summary&amp;Assumptions'!$G$32*$B268,$D268&gt;='Summary&amp;Assumptions'!$D$17,AN$47&gt;=$D268,AN$47&lt;=EDATE($D268,'Summary&amp;Assumptions'!$G$32))*$B268+AND(AN$56&lt;'Summary&amp;Assumptions'!$J$31,AN$47&gt;=$FO268,AN$47&lt;=$FP268)*(('Summary&amp;Assumptions'!$H$25*$C268)*(1+'Summary&amp;Assumptions'!$J$29)^(AN$46-1))+AND(AN$56&lt;'Summary&amp;Assumptions'!$J$31,AN$47&gt;=$FQ268,AN$47&lt;=$FR268)*(('Summary&amp;Assumptions'!$H$25*$C268)*(1+'Summary&amp;Assumptions'!$J$29)^(AN$46-1))</f>
        <v>0</v>
      </c>
      <c r="AJ268" s="588">
        <f>AND(AO$55&gt;0,SUM($E268:AI268)&lt;'Summary&amp;Assumptions'!$G$32*$B268,$D268&gt;='Summary&amp;Assumptions'!$D$17,AO$47&gt;=$D268,AO$47&lt;=EDATE($D268,'Summary&amp;Assumptions'!$G$32))*$B268+AND(AO$56&lt;'Summary&amp;Assumptions'!$J$31,AO$47&gt;=$FO268,AO$47&lt;=$FP268)*(('Summary&amp;Assumptions'!$H$25*$C268)*(1+'Summary&amp;Assumptions'!$J$29)^(AO$46-1))+AND(AO$56&lt;'Summary&amp;Assumptions'!$J$31,AO$47&gt;=$FQ268,AO$47&lt;=$FR268)*(('Summary&amp;Assumptions'!$H$25*$C268)*(1+'Summary&amp;Assumptions'!$J$29)^(AO$46-1))</f>
        <v>0</v>
      </c>
      <c r="AK268" s="588">
        <f>AND(AP$55&gt;0,SUM($E268:AJ268)&lt;'Summary&amp;Assumptions'!$G$32*$B268,$D268&gt;='Summary&amp;Assumptions'!$D$17,AP$47&gt;=$D268,AP$47&lt;=EDATE($D268,'Summary&amp;Assumptions'!$G$32))*$B268+AND(AP$56&lt;'Summary&amp;Assumptions'!$J$31,AP$47&gt;=$FO268,AP$47&lt;=$FP268)*(('Summary&amp;Assumptions'!$H$25*$C268)*(1+'Summary&amp;Assumptions'!$J$29)^(AP$46-1))+AND(AP$56&lt;'Summary&amp;Assumptions'!$J$31,AP$47&gt;=$FQ268,AP$47&lt;=$FR268)*(('Summary&amp;Assumptions'!$H$25*$C268)*(1+'Summary&amp;Assumptions'!$J$29)^(AP$46-1))</f>
        <v>0</v>
      </c>
      <c r="AL268" s="588">
        <f>AND(AQ$55&gt;0,SUM($E268:AK268)&lt;'Summary&amp;Assumptions'!$G$32*$B268,$D268&gt;='Summary&amp;Assumptions'!$D$17,AQ$47&gt;=$D268,AQ$47&lt;=EDATE($D268,'Summary&amp;Assumptions'!$G$32))*$B268+AND(AQ$56&lt;'Summary&amp;Assumptions'!$J$31,AQ$47&gt;=$FO268,AQ$47&lt;=$FP268)*(('Summary&amp;Assumptions'!$H$25*$C268)*(1+'Summary&amp;Assumptions'!$J$29)^(AQ$46-1))+AND(AQ$56&lt;'Summary&amp;Assumptions'!$J$31,AQ$47&gt;=$FQ268,AQ$47&lt;=$FR268)*(('Summary&amp;Assumptions'!$H$25*$C268)*(1+'Summary&amp;Assumptions'!$J$29)^(AQ$46-1))</f>
        <v>0</v>
      </c>
      <c r="AM268" s="588">
        <f>AND(AR$55&gt;0,SUM($E268:AL268)&lt;'Summary&amp;Assumptions'!$G$32*$B268,$D268&gt;='Summary&amp;Assumptions'!$D$17,AR$47&gt;=$D268,AR$47&lt;=EDATE($D268,'Summary&amp;Assumptions'!$G$32))*$B268+AND(AR$56&lt;'Summary&amp;Assumptions'!$J$31,AR$47&gt;=$FO268,AR$47&lt;=$FP268)*(('Summary&amp;Assumptions'!$H$25*$C268)*(1+'Summary&amp;Assumptions'!$J$29)^(AR$46-1))+AND(AR$56&lt;'Summary&amp;Assumptions'!$J$31,AR$47&gt;=$FQ268,AR$47&lt;=$FR268)*(('Summary&amp;Assumptions'!$H$25*$C268)*(1+'Summary&amp;Assumptions'!$J$29)^(AR$46-1))</f>
        <v>0</v>
      </c>
      <c r="AN268" s="588">
        <f>AND(AS$55&gt;0,SUM($E268:AM268)&lt;'Summary&amp;Assumptions'!$G$32*$B268,$D268&gt;='Summary&amp;Assumptions'!$D$17,AS$47&gt;=$D268,AS$47&lt;=EDATE($D268,'Summary&amp;Assumptions'!$G$32))*$B268+AND(AS$56&lt;'Summary&amp;Assumptions'!$J$31,AS$47&gt;=$FO268,AS$47&lt;=$FP268)*(('Summary&amp;Assumptions'!$H$25*$C268)*(1+'Summary&amp;Assumptions'!$J$29)^(AS$46-1))+AND(AS$56&lt;'Summary&amp;Assumptions'!$J$31,AS$47&gt;=$FQ268,AS$47&lt;=$FR268)*(('Summary&amp;Assumptions'!$H$25*$C268)*(1+'Summary&amp;Assumptions'!$J$29)^(AS$46-1))</f>
        <v>0</v>
      </c>
      <c r="AO268" s="588">
        <f>AND(AT$55&gt;0,SUM($E268:AN268)&lt;'Summary&amp;Assumptions'!$G$32*$B268,$D268&gt;='Summary&amp;Assumptions'!$D$17,AT$47&gt;=$D268,AT$47&lt;=EDATE($D268,'Summary&amp;Assumptions'!$G$32))*$B268+AND(AT$56&lt;'Summary&amp;Assumptions'!$J$31,AT$47&gt;=$FO268,AT$47&lt;=$FP268)*(('Summary&amp;Assumptions'!$H$25*$C268)*(1+'Summary&amp;Assumptions'!$J$29)^(AT$46-1))+AND(AT$56&lt;'Summary&amp;Assumptions'!$J$31,AT$47&gt;=$FQ268,AT$47&lt;=$FR268)*(('Summary&amp;Assumptions'!$H$25*$C268)*(1+'Summary&amp;Assumptions'!$J$29)^(AT$46-1))</f>
        <v>0</v>
      </c>
      <c r="AP268" s="588">
        <f>AND(AU$55&gt;0,SUM($E268:AO268)&lt;'Summary&amp;Assumptions'!$G$32*$B268,$D268&gt;='Summary&amp;Assumptions'!$D$17,AU$47&gt;=$D268,AU$47&lt;=EDATE($D268,'Summary&amp;Assumptions'!$G$32))*$B268+AND(AU$56&lt;'Summary&amp;Assumptions'!$J$31,AU$47&gt;=$FO268,AU$47&lt;=$FP268)*(('Summary&amp;Assumptions'!$H$25*$C268)*(1+'Summary&amp;Assumptions'!$J$29)^(AU$46-1))+AND(AU$56&lt;'Summary&amp;Assumptions'!$J$31,AU$47&gt;=$FQ268,AU$47&lt;=$FR268)*(('Summary&amp;Assumptions'!$H$25*$C268)*(1+'Summary&amp;Assumptions'!$J$29)^(AU$46-1))</f>
        <v>0</v>
      </c>
      <c r="AQ268" s="588">
        <f>AND(AV$55&gt;0,SUM($E268:AP268)&lt;'Summary&amp;Assumptions'!$G$32*$B268,$D268&gt;='Summary&amp;Assumptions'!$D$17,AV$47&gt;=$D268,AV$47&lt;=EDATE($D268,'Summary&amp;Assumptions'!$G$32))*$B268+AND(AV$56&lt;'Summary&amp;Assumptions'!$J$31,AV$47&gt;=$FO268,AV$47&lt;=$FP268)*(('Summary&amp;Assumptions'!$H$25*$C268)*(1+'Summary&amp;Assumptions'!$J$29)^(AV$46-1))+AND(AV$56&lt;'Summary&amp;Assumptions'!$J$31,AV$47&gt;=$FQ268,AV$47&lt;=$FR268)*(('Summary&amp;Assumptions'!$H$25*$C268)*(1+'Summary&amp;Assumptions'!$J$29)^(AV$46-1))</f>
        <v>0</v>
      </c>
      <c r="AR268" s="588">
        <f>AND(AW$55&gt;0,SUM($E268:AQ268)&lt;'Summary&amp;Assumptions'!$G$32*$B268,$D268&gt;='Summary&amp;Assumptions'!$D$17,AW$47&gt;=$D268,AW$47&lt;=EDATE($D268,'Summary&amp;Assumptions'!$G$32))*$B268+AND(AW$56&lt;'Summary&amp;Assumptions'!$J$31,AW$47&gt;=$FO268,AW$47&lt;=$FP268)*(('Summary&amp;Assumptions'!$H$25*$C268)*(1+'Summary&amp;Assumptions'!$J$29)^(AW$46-1))+AND(AW$56&lt;'Summary&amp;Assumptions'!$J$31,AW$47&gt;=$FQ268,AW$47&lt;=$FR268)*(('Summary&amp;Assumptions'!$H$25*$C268)*(1+'Summary&amp;Assumptions'!$J$29)^(AW$46-1))</f>
        <v>0</v>
      </c>
      <c r="AS268" s="588">
        <f>AND(AX$55&gt;0,SUM($E268:AR268)&lt;'Summary&amp;Assumptions'!$G$32*$B268,$D268&gt;='Summary&amp;Assumptions'!$D$17,AX$47&gt;=$D268,AX$47&lt;=EDATE($D268,'Summary&amp;Assumptions'!$G$32))*$B268+AND(AX$56&lt;'Summary&amp;Assumptions'!$J$31,AX$47&gt;=$FO268,AX$47&lt;=$FP268)*(('Summary&amp;Assumptions'!$H$25*$C268)*(1+'Summary&amp;Assumptions'!$J$29)^(AX$46-1))+AND(AX$56&lt;'Summary&amp;Assumptions'!$J$31,AX$47&gt;=$FQ268,AX$47&lt;=$FR268)*(('Summary&amp;Assumptions'!$H$25*$C268)*(1+'Summary&amp;Assumptions'!$J$29)^(AX$46-1))</f>
        <v>0</v>
      </c>
      <c r="AT268" s="588">
        <f>AND(AY$55&gt;0,SUM($E268:AS268)&lt;'Summary&amp;Assumptions'!$G$32*$B268,$D268&gt;='Summary&amp;Assumptions'!$D$17,AY$47&gt;=$D268,AY$47&lt;=EDATE($D268,'Summary&amp;Assumptions'!$G$32))*$B268+AND(AY$56&lt;'Summary&amp;Assumptions'!$J$31,AY$47&gt;=$FO268,AY$47&lt;=$FP268)*(('Summary&amp;Assumptions'!$H$25*$C268)*(1+'Summary&amp;Assumptions'!$J$29)^(AY$46-1))+AND(AY$56&lt;'Summary&amp;Assumptions'!$J$31,AY$47&gt;=$FQ268,AY$47&lt;=$FR268)*(('Summary&amp;Assumptions'!$H$25*$C268)*(1+'Summary&amp;Assumptions'!$J$29)^(AY$46-1))</f>
        <v>0</v>
      </c>
      <c r="AU268" s="588">
        <f>AND(AZ$55&gt;0,SUM($E268:AT268)&lt;'Summary&amp;Assumptions'!$G$32*$B268,$D268&gt;='Summary&amp;Assumptions'!$D$17,AZ$47&gt;=$D268,AZ$47&lt;=EDATE($D268,'Summary&amp;Assumptions'!$G$32))*$B268+AND(AZ$56&lt;'Summary&amp;Assumptions'!$J$31,AZ$47&gt;=$FO268,AZ$47&lt;=$FP268)*(('Summary&amp;Assumptions'!$H$25*$C268)*(1+'Summary&amp;Assumptions'!$J$29)^(AZ$46-1))+AND(AZ$56&lt;'Summary&amp;Assumptions'!$J$31,AZ$47&gt;=$FQ268,AZ$47&lt;=$FR268)*(('Summary&amp;Assumptions'!$H$25*$C268)*(1+'Summary&amp;Assumptions'!$J$29)^(AZ$46-1))</f>
        <v>0</v>
      </c>
      <c r="AV268" s="588">
        <f>AND(BA$55&gt;0,SUM($E268:AU268)&lt;'Summary&amp;Assumptions'!$G$32*$B268,$D268&gt;='Summary&amp;Assumptions'!$D$17,BA$47&gt;=$D268,BA$47&lt;=EDATE($D268,'Summary&amp;Assumptions'!$G$32))*$B268+AND(BA$56&lt;'Summary&amp;Assumptions'!$J$31,BA$47&gt;=$FO268,BA$47&lt;=$FP268)*(('Summary&amp;Assumptions'!$H$25*$C268)*(1+'Summary&amp;Assumptions'!$J$29)^(BA$46-1))+AND(BA$56&lt;'Summary&amp;Assumptions'!$J$31,BA$47&gt;=$FQ268,BA$47&lt;=$FR268)*(('Summary&amp;Assumptions'!$H$25*$C268)*(1+'Summary&amp;Assumptions'!$J$29)^(BA$46-1))</f>
        <v>0</v>
      </c>
      <c r="AW268" s="588">
        <f>AND(BB$55&gt;0,SUM($E268:AV268)&lt;'Summary&amp;Assumptions'!$G$32*$B268,$D268&gt;='Summary&amp;Assumptions'!$D$17,BB$47&gt;=$D268,BB$47&lt;=EDATE($D268,'Summary&amp;Assumptions'!$G$32))*$B268+AND(BB$56&lt;'Summary&amp;Assumptions'!$J$31,BB$47&gt;=$FO268,BB$47&lt;=$FP268)*(('Summary&amp;Assumptions'!$H$25*$C268)*(1+'Summary&amp;Assumptions'!$J$29)^(BB$46-1))+AND(BB$56&lt;'Summary&amp;Assumptions'!$J$31,BB$47&gt;=$FQ268,BB$47&lt;=$FR268)*(('Summary&amp;Assumptions'!$H$25*$C268)*(1+'Summary&amp;Assumptions'!$J$29)^(BB$46-1))</f>
        <v>0</v>
      </c>
      <c r="AX268" s="588">
        <f>AND(BC$55&gt;0,SUM($E268:AW268)&lt;'Summary&amp;Assumptions'!$G$32*$B268,$D268&gt;='Summary&amp;Assumptions'!$D$17,BC$47&gt;=$D268,BC$47&lt;=EDATE($D268,'Summary&amp;Assumptions'!$G$32))*$B268+AND(BC$56&lt;'Summary&amp;Assumptions'!$J$31,BC$47&gt;=$FO268,BC$47&lt;=$FP268)*(('Summary&amp;Assumptions'!$H$25*$C268)*(1+'Summary&amp;Assumptions'!$J$29)^(BC$46-1))+AND(BC$56&lt;'Summary&amp;Assumptions'!$J$31,BC$47&gt;=$FQ268,BC$47&lt;=$FR268)*(('Summary&amp;Assumptions'!$H$25*$C268)*(1+'Summary&amp;Assumptions'!$J$29)^(BC$46-1))</f>
        <v>0</v>
      </c>
      <c r="AY268" s="588">
        <f>AND(BD$55&gt;0,SUM($E268:AX268)&lt;'Summary&amp;Assumptions'!$G$32*$B268,$D268&gt;='Summary&amp;Assumptions'!$D$17,BD$47&gt;=$D268,BD$47&lt;=EDATE($D268,'Summary&amp;Assumptions'!$G$32))*$B268+AND(BD$56&lt;'Summary&amp;Assumptions'!$J$31,BD$47&gt;=$FO268,BD$47&lt;=$FP268)*(('Summary&amp;Assumptions'!$H$25*$C268)*(1+'Summary&amp;Assumptions'!$J$29)^(BD$46-1))+AND(BD$56&lt;'Summary&amp;Assumptions'!$J$31,BD$47&gt;=$FQ268,BD$47&lt;=$FR268)*(('Summary&amp;Assumptions'!$H$25*$C268)*(1+'Summary&amp;Assumptions'!$J$29)^(BD$46-1))</f>
        <v>0</v>
      </c>
      <c r="AZ268" s="588">
        <f>AND(BE$55&gt;0,SUM($E268:AY268)&lt;'Summary&amp;Assumptions'!$G$32*$B268,$D268&gt;='Summary&amp;Assumptions'!$D$17,BE$47&gt;=$D268,BE$47&lt;=EDATE($D268,'Summary&amp;Assumptions'!$G$32))*$B268+AND(BE$56&lt;'Summary&amp;Assumptions'!$J$31,BE$47&gt;=$FO268,BE$47&lt;=$FP268)*(('Summary&amp;Assumptions'!$H$25*$C268)*(1+'Summary&amp;Assumptions'!$J$29)^(BE$46-1))+AND(BE$56&lt;'Summary&amp;Assumptions'!$J$31,BE$47&gt;=$FQ268,BE$47&lt;=$FR268)*(('Summary&amp;Assumptions'!$H$25*$C268)*(1+'Summary&amp;Assumptions'!$J$29)^(BE$46-1))</f>
        <v>0</v>
      </c>
      <c r="BA268" s="588">
        <f>AND(BF$55&gt;0,SUM($E268:AZ268)&lt;'Summary&amp;Assumptions'!$G$32*$B268,$D268&gt;='Summary&amp;Assumptions'!$D$17,BF$47&gt;=$D268,BF$47&lt;=EDATE($D268,'Summary&amp;Assumptions'!$G$32))*$B268+AND(BF$56&lt;'Summary&amp;Assumptions'!$J$31,BF$47&gt;=$FO268,BF$47&lt;=$FP268)*(('Summary&amp;Assumptions'!$H$25*$C268)*(1+'Summary&amp;Assumptions'!$J$29)^(BF$46-1))+AND(BF$56&lt;'Summary&amp;Assumptions'!$J$31,BF$47&gt;=$FQ268,BF$47&lt;=$FR268)*(('Summary&amp;Assumptions'!$H$25*$C268)*(1+'Summary&amp;Assumptions'!$J$29)^(BF$46-1))</f>
        <v>0</v>
      </c>
      <c r="BB268" s="588">
        <f>AND(BG$55&gt;0,SUM($E268:BA268)&lt;'Summary&amp;Assumptions'!$G$32*$B268,$D268&gt;='Summary&amp;Assumptions'!$D$17,BG$47&gt;=$D268,BG$47&lt;=EDATE($D268,'Summary&amp;Assumptions'!$G$32))*$B268+AND(BG$56&lt;'Summary&amp;Assumptions'!$J$31,BG$47&gt;=$FO268,BG$47&lt;=$FP268)*(('Summary&amp;Assumptions'!$H$25*$C268)*(1+'Summary&amp;Assumptions'!$J$29)^(BG$46-1))+AND(BG$56&lt;'Summary&amp;Assumptions'!$J$31,BG$47&gt;=$FQ268,BG$47&lt;=$FR268)*(('Summary&amp;Assumptions'!$H$25*$C268)*(1+'Summary&amp;Assumptions'!$J$29)^(BG$46-1))</f>
        <v>0</v>
      </c>
      <c r="BC268" s="588">
        <f>AND(BH$55&gt;0,SUM($E268:BB268)&lt;'Summary&amp;Assumptions'!$G$32*$B268,$D268&gt;='Summary&amp;Assumptions'!$D$17,BH$47&gt;=$D268,BH$47&lt;=EDATE($D268,'Summary&amp;Assumptions'!$G$32))*$B268+AND(BH$56&lt;'Summary&amp;Assumptions'!$J$31,BH$47&gt;=$FO268,BH$47&lt;=$FP268)*(('Summary&amp;Assumptions'!$H$25*$C268)*(1+'Summary&amp;Assumptions'!$J$29)^(BH$46-1))+AND(BH$56&lt;'Summary&amp;Assumptions'!$J$31,BH$47&gt;=$FQ268,BH$47&lt;=$FR268)*(('Summary&amp;Assumptions'!$H$25*$C268)*(1+'Summary&amp;Assumptions'!$J$29)^(BH$46-1))</f>
        <v>0</v>
      </c>
      <c r="BD268" s="588">
        <f>AND(BI$55&gt;0,SUM($E268:BC268)&lt;'Summary&amp;Assumptions'!$G$32*$B268,$D268&gt;='Summary&amp;Assumptions'!$D$17,BI$47&gt;=$D268,BI$47&lt;=EDATE($D268,'Summary&amp;Assumptions'!$G$32))*$B268+AND(BI$56&lt;'Summary&amp;Assumptions'!$J$31,BI$47&gt;=$FO268,BI$47&lt;=$FP268)*(('Summary&amp;Assumptions'!$H$25*$C268)*(1+'Summary&amp;Assumptions'!$J$29)^(BI$46-1))+AND(BI$56&lt;'Summary&amp;Assumptions'!$J$31,BI$47&gt;=$FQ268,BI$47&lt;=$FR268)*(('Summary&amp;Assumptions'!$H$25*$C268)*(1+'Summary&amp;Assumptions'!$J$29)^(BI$46-1))</f>
        <v>0</v>
      </c>
      <c r="BE268" s="588">
        <f>AND(BJ$55&gt;0,SUM($E268:BD268)&lt;'Summary&amp;Assumptions'!$G$32*$B268,$D268&gt;='Summary&amp;Assumptions'!$D$17,BJ$47&gt;=$D268,BJ$47&lt;=EDATE($D268,'Summary&amp;Assumptions'!$G$32))*$B268+AND(BJ$56&lt;'Summary&amp;Assumptions'!$J$31,BJ$47&gt;=$FO268,BJ$47&lt;=$FP268)*(('Summary&amp;Assumptions'!$H$25*$C268)*(1+'Summary&amp;Assumptions'!$J$29)^(BJ$46-1))+AND(BJ$56&lt;'Summary&amp;Assumptions'!$J$31,BJ$47&gt;=$FQ268,BJ$47&lt;=$FR268)*(('Summary&amp;Assumptions'!$H$25*$C268)*(1+'Summary&amp;Assumptions'!$J$29)^(BJ$46-1))</f>
        <v>0</v>
      </c>
      <c r="BF268" s="588">
        <f>AND(BK$55&gt;0,SUM($E268:BE268)&lt;'Summary&amp;Assumptions'!$G$32*$B268,$D268&gt;='Summary&amp;Assumptions'!$D$17,BK$47&gt;=$D268,BK$47&lt;=EDATE($D268,'Summary&amp;Assumptions'!$G$32))*$B268+AND(BK$56&lt;'Summary&amp;Assumptions'!$J$31,BK$47&gt;=$FO268,BK$47&lt;=$FP268)*(('Summary&amp;Assumptions'!$H$25*$C268)*(1+'Summary&amp;Assumptions'!$J$29)^(BK$46-1))+AND(BK$56&lt;'Summary&amp;Assumptions'!$J$31,BK$47&gt;=$FQ268,BK$47&lt;=$FR268)*(('Summary&amp;Assumptions'!$H$25*$C268)*(1+'Summary&amp;Assumptions'!$J$29)^(BK$46-1))</f>
        <v>0</v>
      </c>
      <c r="BG268" s="588">
        <f>AND(BL$55&gt;0,SUM($E268:BF268)&lt;'Summary&amp;Assumptions'!$G$32*$B268,$D268&gt;='Summary&amp;Assumptions'!$D$17,BL$47&gt;=$D268,BL$47&lt;=EDATE($D268,'Summary&amp;Assumptions'!$G$32))*$B268+AND(BL$56&lt;'Summary&amp;Assumptions'!$J$31,BL$47&gt;=$FO268,BL$47&lt;=$FP268)*(('Summary&amp;Assumptions'!$H$25*$C268)*(1+'Summary&amp;Assumptions'!$J$29)^(BL$46-1))+AND(BL$56&lt;'Summary&amp;Assumptions'!$J$31,BL$47&gt;=$FQ268,BL$47&lt;=$FR268)*(('Summary&amp;Assumptions'!$H$25*$C268)*(1+'Summary&amp;Assumptions'!$J$29)^(BL$46-1))</f>
        <v>0</v>
      </c>
      <c r="BH268" s="588">
        <f>AND(BM$55&gt;0,SUM($E268:BG268)&lt;'Summary&amp;Assumptions'!$G$32*$B268,$D268&gt;='Summary&amp;Assumptions'!$D$17,BM$47&gt;=$D268,BM$47&lt;=EDATE($D268,'Summary&amp;Assumptions'!$G$32))*$B268+AND(BM$56&lt;'Summary&amp;Assumptions'!$J$31,BM$47&gt;=$FO268,BM$47&lt;=$FP268)*(('Summary&amp;Assumptions'!$H$25*$C268)*(1+'Summary&amp;Assumptions'!$J$29)^(BM$46-1))+AND(BM$56&lt;'Summary&amp;Assumptions'!$J$31,BM$47&gt;=$FQ268,BM$47&lt;=$FR268)*(('Summary&amp;Assumptions'!$H$25*$C268)*(1+'Summary&amp;Assumptions'!$J$29)^(BM$46-1))</f>
        <v>0</v>
      </c>
      <c r="BI268" s="588">
        <f>AND(BN$55&gt;0,SUM($E268:BH268)&lt;'Summary&amp;Assumptions'!$G$32*$B268,$D268&gt;='Summary&amp;Assumptions'!$D$17,BN$47&gt;=$D268,BN$47&lt;=EDATE($D268,'Summary&amp;Assumptions'!$G$32))*$B268+AND(BN$56&lt;'Summary&amp;Assumptions'!$J$31,BN$47&gt;=$FO268,BN$47&lt;=$FP268)*(('Summary&amp;Assumptions'!$H$25*$C268)*(1+'Summary&amp;Assumptions'!$J$29)^(BN$46-1))+AND(BN$56&lt;'Summary&amp;Assumptions'!$J$31,BN$47&gt;=$FQ268,BN$47&lt;=$FR268)*(('Summary&amp;Assumptions'!$H$25*$C268)*(1+'Summary&amp;Assumptions'!$J$29)^(BN$46-1))</f>
        <v>0</v>
      </c>
      <c r="BJ268" s="588">
        <f>AND(BO$55&gt;0,SUM($E268:BI268)&lt;'Summary&amp;Assumptions'!$G$32*$B268,$D268&gt;='Summary&amp;Assumptions'!$D$17,BO$47&gt;=$D268,BO$47&lt;=EDATE($D268,'Summary&amp;Assumptions'!$G$32))*$B268+AND(BO$56&lt;'Summary&amp;Assumptions'!$J$31,BO$47&gt;=$FO268,BO$47&lt;=$FP268)*(('Summary&amp;Assumptions'!$H$25*$C268)*(1+'Summary&amp;Assumptions'!$J$29)^(BO$46-1))+AND(BO$56&lt;'Summary&amp;Assumptions'!$J$31,BO$47&gt;=$FQ268,BO$47&lt;=$FR268)*(('Summary&amp;Assumptions'!$H$25*$C268)*(1+'Summary&amp;Assumptions'!$J$29)^(BO$46-1))</f>
        <v>0</v>
      </c>
      <c r="BK268" s="588">
        <f>AND(BP$55&gt;0,SUM($E268:BJ268)&lt;'Summary&amp;Assumptions'!$G$32*$B268,$D268&gt;='Summary&amp;Assumptions'!$D$17,BP$47&gt;=$D268,BP$47&lt;=EDATE($D268,'Summary&amp;Assumptions'!$G$32))*$B268+AND(BP$56&lt;'Summary&amp;Assumptions'!$J$31,BP$47&gt;=$FO268,BP$47&lt;=$FP268)*(('Summary&amp;Assumptions'!$H$25*$C268)*(1+'Summary&amp;Assumptions'!$J$29)^(BP$46-1))+AND(BP$56&lt;'Summary&amp;Assumptions'!$J$31,BP$47&gt;=$FQ268,BP$47&lt;=$FR268)*(('Summary&amp;Assumptions'!$H$25*$C268)*(1+'Summary&amp;Assumptions'!$J$29)^(BP$46-1))</f>
        <v>0</v>
      </c>
      <c r="BL268" s="588">
        <f>AND(BQ$55&gt;0,SUM($E268:BK268)&lt;'Summary&amp;Assumptions'!$G$32*$B268,$D268&gt;='Summary&amp;Assumptions'!$D$17,BQ$47&gt;=$D268,BQ$47&lt;=EDATE($D268,'Summary&amp;Assumptions'!$G$32))*$B268+AND(BQ$56&lt;'Summary&amp;Assumptions'!$J$31,BQ$47&gt;=$FO268,BQ$47&lt;=$FP268)*(('Summary&amp;Assumptions'!$H$25*$C268)*(1+'Summary&amp;Assumptions'!$J$29)^(BQ$46-1))+AND(BQ$56&lt;'Summary&amp;Assumptions'!$J$31,BQ$47&gt;=$FQ268,BQ$47&lt;=$FR268)*(('Summary&amp;Assumptions'!$H$25*$C268)*(1+'Summary&amp;Assumptions'!$J$29)^(BQ$46-1))</f>
        <v>0</v>
      </c>
      <c r="BM268" s="588">
        <f>AND(BR$55&gt;0,SUM($E268:BL268)&lt;'Summary&amp;Assumptions'!$G$32*$B268,$D268&gt;='Summary&amp;Assumptions'!$D$17,BR$47&gt;=$D268,BR$47&lt;=EDATE($D268,'Summary&amp;Assumptions'!$G$32))*$B268+AND(BR$56&lt;'Summary&amp;Assumptions'!$J$31,BR$47&gt;=$FO268,BR$47&lt;=$FP268)*(('Summary&amp;Assumptions'!$H$25*$C268)*(1+'Summary&amp;Assumptions'!$J$29)^(BR$46-1))+AND(BR$56&lt;'Summary&amp;Assumptions'!$J$31,BR$47&gt;=$FQ268,BR$47&lt;=$FR268)*(('Summary&amp;Assumptions'!$H$25*$C268)*(1+'Summary&amp;Assumptions'!$J$29)^(BR$46-1))</f>
        <v>0</v>
      </c>
      <c r="BN268" s="588">
        <f>AND(BS$55&gt;0,SUM($E268:BM268)&lt;'Summary&amp;Assumptions'!$G$32*$B268,$D268&gt;='Summary&amp;Assumptions'!$D$17,BS$47&gt;=$D268,BS$47&lt;=EDATE($D268,'Summary&amp;Assumptions'!$G$32))*$B268+AND(BS$56&lt;'Summary&amp;Assumptions'!$J$31,BS$47&gt;=$FO268,BS$47&lt;=$FP268)*(('Summary&amp;Assumptions'!$H$25*$C268)*(1+'Summary&amp;Assumptions'!$J$29)^(BS$46-1))+AND(BS$56&lt;'Summary&amp;Assumptions'!$J$31,BS$47&gt;=$FQ268,BS$47&lt;=$FR268)*(('Summary&amp;Assumptions'!$H$25*$C268)*(1+'Summary&amp;Assumptions'!$J$29)^(BS$46-1))</f>
        <v>0</v>
      </c>
      <c r="BO268" s="588">
        <f>AND(BT$55&gt;0,SUM($E268:BN268)&lt;'Summary&amp;Assumptions'!$G$32*$B268,$D268&gt;='Summary&amp;Assumptions'!$D$17,BT$47&gt;=$D268,BT$47&lt;=EDATE($D268,'Summary&amp;Assumptions'!$G$32))*$B268+AND(BT$56&lt;'Summary&amp;Assumptions'!$J$31,BT$47&gt;=$FO268,BT$47&lt;=$FP268)*(('Summary&amp;Assumptions'!$H$25*$C268)*(1+'Summary&amp;Assumptions'!$J$29)^(BT$46-1))+AND(BT$56&lt;'Summary&amp;Assumptions'!$J$31,BT$47&gt;=$FQ268,BT$47&lt;=$FR268)*(('Summary&amp;Assumptions'!$H$25*$C268)*(1+'Summary&amp;Assumptions'!$J$29)^(BT$46-1))</f>
        <v>0</v>
      </c>
      <c r="BP268" s="588">
        <f>AND(BU$55&gt;0,SUM($E268:BO268)&lt;'Summary&amp;Assumptions'!$G$32*$B268,$D268&gt;='Summary&amp;Assumptions'!$D$17,BU$47&gt;=$D268,BU$47&lt;=EDATE($D268,'Summary&amp;Assumptions'!$G$32))*$B268+AND(BU$56&lt;'Summary&amp;Assumptions'!$J$31,BU$47&gt;=$FO268,BU$47&lt;=$FP268)*(('Summary&amp;Assumptions'!$H$25*$C268)*(1+'Summary&amp;Assumptions'!$J$29)^(BU$46-1))+AND(BU$56&lt;'Summary&amp;Assumptions'!$J$31,BU$47&gt;=$FQ268,BU$47&lt;=$FR268)*(('Summary&amp;Assumptions'!$H$25*$C268)*(1+'Summary&amp;Assumptions'!$J$29)^(BU$46-1))</f>
        <v>0</v>
      </c>
      <c r="BQ268" s="588">
        <f>AND(BV$55&gt;0,SUM($E268:BP268)&lt;'Summary&amp;Assumptions'!$G$32*$B268,$D268&gt;='Summary&amp;Assumptions'!$D$17,BV$47&gt;=$D268,BV$47&lt;=EDATE($D268,'Summary&amp;Assumptions'!$G$32))*$B268+AND(BV$56&lt;'Summary&amp;Assumptions'!$J$31,BV$47&gt;=$FO268,BV$47&lt;=$FP268)*(('Summary&amp;Assumptions'!$H$25*$C268)*(1+'Summary&amp;Assumptions'!$J$29)^(BV$46-1))+AND(BV$56&lt;'Summary&amp;Assumptions'!$J$31,BV$47&gt;=$FQ268,BV$47&lt;=$FR268)*(('Summary&amp;Assumptions'!$H$25*$C268)*(1+'Summary&amp;Assumptions'!$J$29)^(BV$46-1))</f>
        <v>0</v>
      </c>
      <c r="BR268" s="588">
        <f>AND(BW$55&gt;0,SUM($E268:BQ268)&lt;'Summary&amp;Assumptions'!$G$32*$B268,$D268&gt;='Summary&amp;Assumptions'!$D$17,BW$47&gt;=$D268,BW$47&lt;=EDATE($D268,'Summary&amp;Assumptions'!$G$32))*$B268+AND(BW$56&lt;'Summary&amp;Assumptions'!$J$31,BW$47&gt;=$FO268,BW$47&lt;=$FP268)*(('Summary&amp;Assumptions'!$H$25*$C268)*(1+'Summary&amp;Assumptions'!$J$29)^(BW$46-1))+AND(BW$56&lt;'Summary&amp;Assumptions'!$J$31,BW$47&gt;=$FQ268,BW$47&lt;=$FR268)*(('Summary&amp;Assumptions'!$H$25*$C268)*(1+'Summary&amp;Assumptions'!$J$29)^(BW$46-1))</f>
        <v>0</v>
      </c>
      <c r="BS268" s="588">
        <f>AND(BX$55&gt;0,SUM($E268:BR268)&lt;'Summary&amp;Assumptions'!$G$32*$B268,$D268&gt;='Summary&amp;Assumptions'!$D$17,BX$47&gt;=$D268,BX$47&lt;=EDATE($D268,'Summary&amp;Assumptions'!$G$32))*$B268+AND(BX$56&lt;'Summary&amp;Assumptions'!$J$31,BX$47&gt;=$FO268,BX$47&lt;=$FP268)*(('Summary&amp;Assumptions'!$H$25*$C268)*(1+'Summary&amp;Assumptions'!$J$29)^(BX$46-1))+AND(BX$56&lt;'Summary&amp;Assumptions'!$J$31,BX$47&gt;=$FQ268,BX$47&lt;=$FR268)*(('Summary&amp;Assumptions'!$H$25*$C268)*(1+'Summary&amp;Assumptions'!$J$29)^(BX$46-1))</f>
        <v>0</v>
      </c>
      <c r="BT268" s="588">
        <f>AND(BY$55&gt;0,SUM($E268:BS268)&lt;'Summary&amp;Assumptions'!$G$32*$B268,$D268&gt;='Summary&amp;Assumptions'!$D$17,BY$47&gt;=$D268,BY$47&lt;=EDATE($D268,'Summary&amp;Assumptions'!$G$32))*$B268+AND(BY$56&lt;'Summary&amp;Assumptions'!$J$31,BY$47&gt;=$FO268,BY$47&lt;=$FP268)*(('Summary&amp;Assumptions'!$H$25*$C268)*(1+'Summary&amp;Assumptions'!$J$29)^(BY$46-1))+AND(BY$56&lt;'Summary&amp;Assumptions'!$J$31,BY$47&gt;=$FQ268,BY$47&lt;=$FR268)*(('Summary&amp;Assumptions'!$H$25*$C268)*(1+'Summary&amp;Assumptions'!$J$29)^(BY$46-1))</f>
        <v>0</v>
      </c>
      <c r="BU268" s="588">
        <f>AND(BZ$55&gt;0,SUM($E268:BT268)&lt;'Summary&amp;Assumptions'!$G$32*$B268,$D268&gt;='Summary&amp;Assumptions'!$D$17,BZ$47&gt;=$D268,BZ$47&lt;=EDATE($D268,'Summary&amp;Assumptions'!$G$32))*$B268+AND(BZ$56&lt;'Summary&amp;Assumptions'!$J$31,BZ$47&gt;=$FO268,BZ$47&lt;=$FP268)*(('Summary&amp;Assumptions'!$H$25*$C268)*(1+'Summary&amp;Assumptions'!$J$29)^(BZ$46-1))+AND(BZ$56&lt;'Summary&amp;Assumptions'!$J$31,BZ$47&gt;=$FQ268,BZ$47&lt;=$FR268)*(('Summary&amp;Assumptions'!$H$25*$C268)*(1+'Summary&amp;Assumptions'!$J$29)^(BZ$46-1))</f>
        <v>0</v>
      </c>
      <c r="BV268" s="588">
        <f>AND(CA$55&gt;0,SUM($E268:BU268)&lt;'Summary&amp;Assumptions'!$G$32*$B268,$D268&gt;='Summary&amp;Assumptions'!$D$17,CA$47&gt;=$D268,CA$47&lt;=EDATE($D268,'Summary&amp;Assumptions'!$G$32))*$B268+AND(CA$56&lt;'Summary&amp;Assumptions'!$J$31,CA$47&gt;=$FO268,CA$47&lt;=$FP268)*(('Summary&amp;Assumptions'!$H$25*$C268)*(1+'Summary&amp;Assumptions'!$J$29)^(CA$46-1))+AND(CA$56&lt;'Summary&amp;Assumptions'!$J$31,CA$47&gt;=$FQ268,CA$47&lt;=$FR268)*(('Summary&amp;Assumptions'!$H$25*$C268)*(1+'Summary&amp;Assumptions'!$J$29)^(CA$46-1))</f>
        <v>0</v>
      </c>
      <c r="BW268" s="588">
        <f>AND(CB$55&gt;0,SUM($E268:BV268)&lt;'Summary&amp;Assumptions'!$G$32*$B268,$D268&gt;='Summary&amp;Assumptions'!$D$17,CB$47&gt;=$D268,CB$47&lt;=EDATE($D268,'Summary&amp;Assumptions'!$G$32))*$B268+AND(CB$56&lt;'Summary&amp;Assumptions'!$J$31,CB$47&gt;=$FO268,CB$47&lt;=$FP268)*(('Summary&amp;Assumptions'!$H$25*$C268)*(1+'Summary&amp;Assumptions'!$J$29)^(CB$46-1))+AND(CB$56&lt;'Summary&amp;Assumptions'!$J$31,CB$47&gt;=$FQ268,CB$47&lt;=$FR268)*(('Summary&amp;Assumptions'!$H$25*$C268)*(1+'Summary&amp;Assumptions'!$J$29)^(CB$46-1))</f>
        <v>0</v>
      </c>
      <c r="BX268" s="588">
        <f>AND(CC$55&gt;0,SUM($E268:BW268)&lt;'Summary&amp;Assumptions'!$G$32*$B268,$D268&gt;='Summary&amp;Assumptions'!$D$17,CC$47&gt;=$D268,CC$47&lt;=EDATE($D268,'Summary&amp;Assumptions'!$G$32))*$B268+AND(CC$56&lt;'Summary&amp;Assumptions'!$J$31,CC$47&gt;=$FO268,CC$47&lt;=$FP268)*(('Summary&amp;Assumptions'!$H$25*$C268)*(1+'Summary&amp;Assumptions'!$J$29)^(CC$46-1))+AND(CC$56&lt;'Summary&amp;Assumptions'!$J$31,CC$47&gt;=$FQ268,CC$47&lt;=$FR268)*(('Summary&amp;Assumptions'!$H$25*$C268)*(1+'Summary&amp;Assumptions'!$J$29)^(CC$46-1))</f>
        <v>0</v>
      </c>
      <c r="BY268" s="588">
        <f>AND(CD$55&gt;0,SUM($E268:BX268)&lt;'Summary&amp;Assumptions'!$G$32*$B268,$D268&gt;='Summary&amp;Assumptions'!$D$17,CD$47&gt;=$D268,CD$47&lt;=EDATE($D268,'Summary&amp;Assumptions'!$G$32))*$B268+AND(CD$56&lt;'Summary&amp;Assumptions'!$J$31,CD$47&gt;=$FO268,CD$47&lt;=$FP268)*(('Summary&amp;Assumptions'!$H$25*$C268)*(1+'Summary&amp;Assumptions'!$J$29)^(CD$46-1))+AND(CD$56&lt;'Summary&amp;Assumptions'!$J$31,CD$47&gt;=$FQ268,CD$47&lt;=$FR268)*(('Summary&amp;Assumptions'!$H$25*$C268)*(1+'Summary&amp;Assumptions'!$J$29)^(CD$46-1))</f>
        <v>0</v>
      </c>
      <c r="BZ268" s="588">
        <f>AND(CE$55&gt;0,SUM($E268:BY268)&lt;'Summary&amp;Assumptions'!$G$32*$B268,$D268&gt;='Summary&amp;Assumptions'!$D$17,CE$47&gt;=$D268,CE$47&lt;=EDATE($D268,'Summary&amp;Assumptions'!$G$32))*$B268+AND(CE$56&lt;'Summary&amp;Assumptions'!$J$31,CE$47&gt;=$FO268,CE$47&lt;=$FP268)*(('Summary&amp;Assumptions'!$H$25*$C268)*(1+'Summary&amp;Assumptions'!$J$29)^(CE$46-1))+AND(CE$56&lt;'Summary&amp;Assumptions'!$J$31,CE$47&gt;=$FQ268,CE$47&lt;=$FR268)*(('Summary&amp;Assumptions'!$H$25*$C268)*(1+'Summary&amp;Assumptions'!$J$29)^(CE$46-1))</f>
        <v>0</v>
      </c>
      <c r="CA268" s="588">
        <f>AND(CF$55&gt;0,SUM($E268:BZ268)&lt;'Summary&amp;Assumptions'!$G$32*$B268,$D268&gt;='Summary&amp;Assumptions'!$D$17,CF$47&gt;=$D268,CF$47&lt;=EDATE($D268,'Summary&amp;Assumptions'!$G$32))*$B268+AND(CF$56&lt;'Summary&amp;Assumptions'!$J$31,CF$47&gt;=$FO268,CF$47&lt;=$FP268)*(('Summary&amp;Assumptions'!$H$25*$C268)*(1+'Summary&amp;Assumptions'!$J$29)^(CF$46-1))+AND(CF$56&lt;'Summary&amp;Assumptions'!$J$31,CF$47&gt;=$FQ268,CF$47&lt;=$FR268)*(('Summary&amp;Assumptions'!$H$25*$C268)*(1+'Summary&amp;Assumptions'!$J$29)^(CF$46-1))</f>
        <v>0</v>
      </c>
      <c r="CB268" s="588">
        <f>AND(CG$55&gt;0,SUM($E268:CA268)&lt;'Summary&amp;Assumptions'!$G$32*$B268,$D268&gt;='Summary&amp;Assumptions'!$D$17,CG$47&gt;=$D268,CG$47&lt;=EDATE($D268,'Summary&amp;Assumptions'!$G$32))*$B268+AND(CG$56&lt;'Summary&amp;Assumptions'!$J$31,CG$47&gt;=$FO268,CG$47&lt;=$FP268)*(('Summary&amp;Assumptions'!$H$25*$C268)*(1+'Summary&amp;Assumptions'!$J$29)^(CG$46-1))+AND(CG$56&lt;'Summary&amp;Assumptions'!$J$31,CG$47&gt;=$FQ268,CG$47&lt;=$FR268)*(('Summary&amp;Assumptions'!$H$25*$C268)*(1+'Summary&amp;Assumptions'!$J$29)^(CG$46-1))</f>
        <v>0</v>
      </c>
      <c r="CC268" s="588">
        <f>AND(CH$55&gt;0,SUM($E268:CB268)&lt;'Summary&amp;Assumptions'!$G$32*$B268,$D268&gt;='Summary&amp;Assumptions'!$D$17,CH$47&gt;=$D268,CH$47&lt;=EDATE($D268,'Summary&amp;Assumptions'!$G$32))*$B268+AND(CH$56&lt;'Summary&amp;Assumptions'!$J$31,CH$47&gt;=$FO268,CH$47&lt;=$FP268)*(('Summary&amp;Assumptions'!$H$25*$C268)*(1+'Summary&amp;Assumptions'!$J$29)^(CH$46-1))+AND(CH$56&lt;'Summary&amp;Assumptions'!$J$31,CH$47&gt;=$FQ268,CH$47&lt;=$FR268)*(('Summary&amp;Assumptions'!$H$25*$C268)*(1+'Summary&amp;Assumptions'!$J$29)^(CH$46-1))</f>
        <v>0</v>
      </c>
      <c r="CD268" s="588">
        <f>AND(CI$55&gt;0,SUM($E268:CC268)&lt;'Summary&amp;Assumptions'!$G$32*$B268,$D268&gt;='Summary&amp;Assumptions'!$D$17,CI$47&gt;=$D268,CI$47&lt;=EDATE($D268,'Summary&amp;Assumptions'!$G$32))*$B268+AND(CI$56&lt;'Summary&amp;Assumptions'!$J$31,CI$47&gt;=$FO268,CI$47&lt;=$FP268)*(('Summary&amp;Assumptions'!$H$25*$C268)*(1+'Summary&amp;Assumptions'!$J$29)^(CI$46-1))+AND(CI$56&lt;'Summary&amp;Assumptions'!$J$31,CI$47&gt;=$FQ268,CI$47&lt;=$FR268)*(('Summary&amp;Assumptions'!$H$25*$C268)*(1+'Summary&amp;Assumptions'!$J$29)^(CI$46-1))</f>
        <v>0</v>
      </c>
      <c r="CE268" s="588">
        <f>AND(CJ$55&gt;0,SUM($E268:CD268)&lt;'Summary&amp;Assumptions'!$G$32*$B268,$D268&gt;='Summary&amp;Assumptions'!$D$17,CJ$47&gt;=$D268,CJ$47&lt;=EDATE($D268,'Summary&amp;Assumptions'!$G$32))*$B268+AND(CJ$56&lt;'Summary&amp;Assumptions'!$J$31,CJ$47&gt;=$FO268,CJ$47&lt;=$FP268)*(('Summary&amp;Assumptions'!$H$25*$C268)*(1+'Summary&amp;Assumptions'!$J$29)^(CJ$46-1))+AND(CJ$56&lt;'Summary&amp;Assumptions'!$J$31,CJ$47&gt;=$FQ268,CJ$47&lt;=$FR268)*(('Summary&amp;Assumptions'!$H$25*$C268)*(1+'Summary&amp;Assumptions'!$J$29)^(CJ$46-1))</f>
        <v>0</v>
      </c>
      <c r="CF268" s="588">
        <f>AND(CK$55&gt;0,SUM($E268:CE268)&lt;'Summary&amp;Assumptions'!$G$32*$B268,$D268&gt;='Summary&amp;Assumptions'!$D$17,CK$47&gt;=$D268,CK$47&lt;=EDATE($D268,'Summary&amp;Assumptions'!$G$32))*$B268+AND(CK$56&lt;'Summary&amp;Assumptions'!$J$31,CK$47&gt;=$FO268,CK$47&lt;=$FP268)*(('Summary&amp;Assumptions'!$H$25*$C268)*(1+'Summary&amp;Assumptions'!$J$29)^(CK$46-1))+AND(CK$56&lt;'Summary&amp;Assumptions'!$J$31,CK$47&gt;=$FQ268,CK$47&lt;=$FR268)*(('Summary&amp;Assumptions'!$H$25*$C268)*(1+'Summary&amp;Assumptions'!$J$29)^(CK$46-1))</f>
        <v>0</v>
      </c>
      <c r="CG268" s="588">
        <f>AND(CL$55&gt;0,SUM($E268:CF268)&lt;'Summary&amp;Assumptions'!$G$32*$B268,$D268&gt;='Summary&amp;Assumptions'!$D$17,CL$47&gt;=$D268,CL$47&lt;=EDATE($D268,'Summary&amp;Assumptions'!$G$32))*$B268+AND(CL$56&lt;'Summary&amp;Assumptions'!$J$31,CL$47&gt;=$FO268,CL$47&lt;=$FP268)*(('Summary&amp;Assumptions'!$H$25*$C268)*(1+'Summary&amp;Assumptions'!$J$29)^(CL$46-1))+AND(CL$56&lt;'Summary&amp;Assumptions'!$J$31,CL$47&gt;=$FQ268,CL$47&lt;=$FR268)*(('Summary&amp;Assumptions'!$H$25*$C268)*(1+'Summary&amp;Assumptions'!$J$29)^(CL$46-1))</f>
        <v>0</v>
      </c>
      <c r="CH268" s="588">
        <f>AND(CM$55&gt;0,SUM($E268:CG268)&lt;'Summary&amp;Assumptions'!$G$32*$B268,$D268&gt;='Summary&amp;Assumptions'!$D$17,CM$47&gt;=$D268,CM$47&lt;=EDATE($D268,'Summary&amp;Assumptions'!$G$32))*$B268+AND(CM$56&lt;'Summary&amp;Assumptions'!$J$31,CM$47&gt;=$FO268,CM$47&lt;=$FP268)*(('Summary&amp;Assumptions'!$H$25*$C268)*(1+'Summary&amp;Assumptions'!$J$29)^(CM$46-1))+AND(CM$56&lt;'Summary&amp;Assumptions'!$J$31,CM$47&gt;=$FQ268,CM$47&lt;=$FR268)*(('Summary&amp;Assumptions'!$H$25*$C268)*(1+'Summary&amp;Assumptions'!$J$29)^(CM$46-1))</f>
        <v>0</v>
      </c>
      <c r="CI268" s="588">
        <f>AND(CN$55&gt;0,SUM($E268:CH268)&lt;'Summary&amp;Assumptions'!$G$32*$B268,$D268&gt;='Summary&amp;Assumptions'!$D$17,CN$47&gt;=$D268,CN$47&lt;=EDATE($D268,'Summary&amp;Assumptions'!$G$32))*$B268+AND(CN$56&lt;'Summary&amp;Assumptions'!$J$31,CN$47&gt;=$FO268,CN$47&lt;=$FP268)*(('Summary&amp;Assumptions'!$H$25*$C268)*(1+'Summary&amp;Assumptions'!$J$29)^(CN$46-1))+AND(CN$56&lt;'Summary&amp;Assumptions'!$J$31,CN$47&gt;=$FQ268,CN$47&lt;=$FR268)*(('Summary&amp;Assumptions'!$H$25*$C268)*(1+'Summary&amp;Assumptions'!$J$29)^(CN$46-1))</f>
        <v>0</v>
      </c>
      <c r="CJ268" s="588">
        <f>AND(CO$55&gt;0,SUM($E268:CI268)&lt;'Summary&amp;Assumptions'!$G$32*$B268,$D268&gt;='Summary&amp;Assumptions'!$D$17,CO$47&gt;=$D268,CO$47&lt;=EDATE($D268,'Summary&amp;Assumptions'!$G$32))*$B268+AND(CO$56&lt;'Summary&amp;Assumptions'!$J$31,CO$47&gt;=$FO268,CO$47&lt;=$FP268)*(('Summary&amp;Assumptions'!$H$25*$C268)*(1+'Summary&amp;Assumptions'!$J$29)^(CO$46-1))+AND(CO$56&lt;'Summary&amp;Assumptions'!$J$31,CO$47&gt;=$FQ268,CO$47&lt;=$FR268)*(('Summary&amp;Assumptions'!$H$25*$C268)*(1+'Summary&amp;Assumptions'!$J$29)^(CO$46-1))</f>
        <v>0</v>
      </c>
      <c r="CK268" s="588">
        <f>AND(CP$55&gt;0,SUM($E268:CJ268)&lt;'Summary&amp;Assumptions'!$G$32*$B268,$D268&gt;='Summary&amp;Assumptions'!$D$17,CP$47&gt;=$D268,CP$47&lt;=EDATE($D268,'Summary&amp;Assumptions'!$G$32))*$B268+AND(CP$56&lt;'Summary&amp;Assumptions'!$J$31,CP$47&gt;=$FO268,CP$47&lt;=$FP268)*(('Summary&amp;Assumptions'!$H$25*$C268)*(1+'Summary&amp;Assumptions'!$J$29)^(CP$46-1))+AND(CP$56&lt;'Summary&amp;Assumptions'!$J$31,CP$47&gt;=$FQ268,CP$47&lt;=$FR268)*(('Summary&amp;Assumptions'!$H$25*$C268)*(1+'Summary&amp;Assumptions'!$J$29)^(CP$46-1))</f>
        <v>0</v>
      </c>
      <c r="CL268" s="588">
        <f>AND(CQ$55&gt;0,SUM($E268:CK268)&lt;'Summary&amp;Assumptions'!$G$32*$B268,$D268&gt;='Summary&amp;Assumptions'!$D$17,CQ$47&gt;=$D268,CQ$47&lt;=EDATE($D268,'Summary&amp;Assumptions'!$G$32))*$B268+AND(CQ$56&lt;'Summary&amp;Assumptions'!$J$31,CQ$47&gt;=$FO268,CQ$47&lt;=$FP268)*(('Summary&amp;Assumptions'!$H$25*$C268)*(1+'Summary&amp;Assumptions'!$J$29)^(CQ$46-1))+AND(CQ$56&lt;'Summary&amp;Assumptions'!$J$31,CQ$47&gt;=$FQ268,CQ$47&lt;=$FR268)*(('Summary&amp;Assumptions'!$H$25*$C268)*(1+'Summary&amp;Assumptions'!$J$29)^(CQ$46-1))</f>
        <v>0</v>
      </c>
      <c r="CM268" s="588">
        <f>AND(CR$55&gt;0,SUM($E268:CL268)&lt;'Summary&amp;Assumptions'!$G$32*$B268,$D268&gt;='Summary&amp;Assumptions'!$D$17,CR$47&gt;=$D268,CR$47&lt;=EDATE($D268,'Summary&amp;Assumptions'!$G$32))*$B268+AND(CR$56&lt;'Summary&amp;Assumptions'!$J$31,CR$47&gt;=$FO268,CR$47&lt;=$FP268)*(('Summary&amp;Assumptions'!$H$25*$C268)*(1+'Summary&amp;Assumptions'!$J$29)^(CR$46-1))+AND(CR$56&lt;'Summary&amp;Assumptions'!$J$31,CR$47&gt;=$FQ268,CR$47&lt;=$FR268)*(('Summary&amp;Assumptions'!$H$25*$C268)*(1+'Summary&amp;Assumptions'!$J$29)^(CR$46-1))</f>
        <v>0</v>
      </c>
      <c r="CN268" s="588">
        <f>AND(CS$55&gt;0,SUM($E268:CM268)&lt;'Summary&amp;Assumptions'!$G$32*$B268,$D268&gt;='Summary&amp;Assumptions'!$D$17,CS$47&gt;=$D268,CS$47&lt;=EDATE($D268,'Summary&amp;Assumptions'!$G$32))*$B268+AND(CS$56&lt;'Summary&amp;Assumptions'!$J$31,CS$47&gt;=$FO268,CS$47&lt;=$FP268)*(('Summary&amp;Assumptions'!$H$25*$C268)*(1+'Summary&amp;Assumptions'!$J$29)^(CS$46-1))+AND(CS$56&lt;'Summary&amp;Assumptions'!$J$31,CS$47&gt;=$FQ268,CS$47&lt;=$FR268)*(('Summary&amp;Assumptions'!$H$25*$C268)*(1+'Summary&amp;Assumptions'!$J$29)^(CS$46-1))</f>
        <v>0</v>
      </c>
      <c r="CO268" s="588">
        <f>AND(CT$55&gt;0,SUM($E268:CN268)&lt;'Summary&amp;Assumptions'!$G$32*$B268,$D268&gt;='Summary&amp;Assumptions'!$D$17,CT$47&gt;=$D268,CT$47&lt;=EDATE($D268,'Summary&amp;Assumptions'!$G$32))*$B268+AND(CT$56&lt;'Summary&amp;Assumptions'!$J$31,CT$47&gt;=$FO268,CT$47&lt;=$FP268)*(('Summary&amp;Assumptions'!$H$25*$C268)*(1+'Summary&amp;Assumptions'!$J$29)^(CT$46-1))+AND(CT$56&lt;'Summary&amp;Assumptions'!$J$31,CT$47&gt;=$FQ268,CT$47&lt;=$FR268)*(('Summary&amp;Assumptions'!$H$25*$C268)*(1+'Summary&amp;Assumptions'!$J$29)^(CT$46-1))</f>
        <v>0</v>
      </c>
      <c r="CP268" s="588">
        <f>AND(CU$55&gt;0,SUM($E268:CO268)&lt;'Summary&amp;Assumptions'!$G$32*$B268,$D268&gt;='Summary&amp;Assumptions'!$D$17,CU$47&gt;=$D268,CU$47&lt;=EDATE($D268,'Summary&amp;Assumptions'!$G$32))*$B268+AND(CU$56&lt;'Summary&amp;Assumptions'!$J$31,CU$47&gt;=$FO268,CU$47&lt;=$FP268)*(('Summary&amp;Assumptions'!$H$25*$C268)*(1+'Summary&amp;Assumptions'!$J$29)^(CU$46-1))+AND(CU$56&lt;'Summary&amp;Assumptions'!$J$31,CU$47&gt;=$FQ268,CU$47&lt;=$FR268)*(('Summary&amp;Assumptions'!$H$25*$C268)*(1+'Summary&amp;Assumptions'!$J$29)^(CU$46-1))</f>
        <v>0</v>
      </c>
      <c r="CQ268" s="588">
        <f>AND(CV$55&gt;0,SUM($E268:CP268)&lt;'Summary&amp;Assumptions'!$G$32*$B268,$D268&gt;='Summary&amp;Assumptions'!$D$17,CV$47&gt;=$D268,CV$47&lt;=EDATE($D268,'Summary&amp;Assumptions'!$G$32))*$B268+AND(CV$56&lt;'Summary&amp;Assumptions'!$J$31,CV$47&gt;=$FO268,CV$47&lt;=$FP268)*(('Summary&amp;Assumptions'!$H$25*$C268)*(1+'Summary&amp;Assumptions'!$J$29)^(CV$46-1))+AND(CV$56&lt;'Summary&amp;Assumptions'!$J$31,CV$47&gt;=$FQ268,CV$47&lt;=$FR268)*(('Summary&amp;Assumptions'!$H$25*$C268)*(1+'Summary&amp;Assumptions'!$J$29)^(CV$46-1))</f>
        <v>0</v>
      </c>
      <c r="CR268" s="588">
        <f>AND(CW$55&gt;0,SUM($E268:CQ268)&lt;'Summary&amp;Assumptions'!$G$32*$B268,$D268&gt;='Summary&amp;Assumptions'!$D$17,CW$47&gt;=$D268,CW$47&lt;=EDATE($D268,'Summary&amp;Assumptions'!$G$32))*$B268+AND(CW$56&lt;'Summary&amp;Assumptions'!$J$31,CW$47&gt;=$FO268,CW$47&lt;=$FP268)*(('Summary&amp;Assumptions'!$H$25*$C268)*(1+'Summary&amp;Assumptions'!$J$29)^(CW$46-1))+AND(CW$56&lt;'Summary&amp;Assumptions'!$J$31,CW$47&gt;=$FQ268,CW$47&lt;=$FR268)*(('Summary&amp;Assumptions'!$H$25*$C268)*(1+'Summary&amp;Assumptions'!$J$29)^(CW$46-1))</f>
        <v>0</v>
      </c>
      <c r="CS268" s="588">
        <f>AND(CX$55&gt;0,SUM($E268:CR268)&lt;'Summary&amp;Assumptions'!$G$32*$B268,$D268&gt;='Summary&amp;Assumptions'!$D$17,CX$47&gt;=$D268,CX$47&lt;=EDATE($D268,'Summary&amp;Assumptions'!$G$32))*$B268+AND(CX$56&lt;'Summary&amp;Assumptions'!$J$31,CX$47&gt;=$FO268,CX$47&lt;=$FP268)*(('Summary&amp;Assumptions'!$H$25*$C268)*(1+'Summary&amp;Assumptions'!$J$29)^(CX$46-1))+AND(CX$56&lt;'Summary&amp;Assumptions'!$J$31,CX$47&gt;=$FQ268,CX$47&lt;=$FR268)*(('Summary&amp;Assumptions'!$H$25*$C268)*(1+'Summary&amp;Assumptions'!$J$29)^(CX$46-1))</f>
        <v>0</v>
      </c>
      <c r="CT268" s="588">
        <f>AND(CY$55&gt;0,SUM($E268:CS268)&lt;'Summary&amp;Assumptions'!$G$32*$B268,$D268&gt;='Summary&amp;Assumptions'!$D$17,CY$47&gt;=$D268,CY$47&lt;=EDATE($D268,'Summary&amp;Assumptions'!$G$32))*$B268+AND(CY$56&lt;'Summary&amp;Assumptions'!$J$31,CY$47&gt;=$FO268,CY$47&lt;=$FP268)*(('Summary&amp;Assumptions'!$H$25*$C268)*(1+'Summary&amp;Assumptions'!$J$29)^(CY$46-1))+AND(CY$56&lt;'Summary&amp;Assumptions'!$J$31,CY$47&gt;=$FQ268,CY$47&lt;=$FR268)*(('Summary&amp;Assumptions'!$H$25*$C268)*(1+'Summary&amp;Assumptions'!$J$29)^(CY$46-1))</f>
        <v>0</v>
      </c>
      <c r="CU268" s="588">
        <f>AND(CZ$55&gt;0,SUM($E268:CT268)&lt;'Summary&amp;Assumptions'!$G$32*$B268,$D268&gt;='Summary&amp;Assumptions'!$D$17,CZ$47&gt;=$D268,CZ$47&lt;=EDATE($D268,'Summary&amp;Assumptions'!$G$32))*$B268+AND(CZ$56&lt;'Summary&amp;Assumptions'!$J$31,CZ$47&gt;=$FO268,CZ$47&lt;=$FP268)*(('Summary&amp;Assumptions'!$H$25*$C268)*(1+'Summary&amp;Assumptions'!$J$29)^(CZ$46-1))+AND(CZ$56&lt;'Summary&amp;Assumptions'!$J$31,CZ$47&gt;=$FQ268,CZ$47&lt;=$FR268)*(('Summary&amp;Assumptions'!$H$25*$C268)*(1+'Summary&amp;Assumptions'!$J$29)^(CZ$46-1))</f>
        <v>0</v>
      </c>
      <c r="CV268" s="588">
        <f>AND(DA$55&gt;0,SUM($E268:CU268)&lt;'Summary&amp;Assumptions'!$G$32*$B268,$D268&gt;='Summary&amp;Assumptions'!$D$17,DA$47&gt;=$D268,DA$47&lt;=EDATE($D268,'Summary&amp;Assumptions'!$G$32))*$B268+AND(DA$56&lt;'Summary&amp;Assumptions'!$J$31,DA$47&gt;=$FO268,DA$47&lt;=$FP268)*(('Summary&amp;Assumptions'!$H$25*$C268)*(1+'Summary&amp;Assumptions'!$J$29)^(DA$46-1))+AND(DA$56&lt;'Summary&amp;Assumptions'!$J$31,DA$47&gt;=$FQ268,DA$47&lt;=$FR268)*(('Summary&amp;Assumptions'!$H$25*$C268)*(1+'Summary&amp;Assumptions'!$J$29)^(DA$46-1))</f>
        <v>0</v>
      </c>
      <c r="CW268" s="588">
        <f>AND(DB$55&gt;0,SUM($E268:CV268)&lt;'Summary&amp;Assumptions'!$G$32*$B268,$D268&gt;='Summary&amp;Assumptions'!$D$17,DB$47&gt;=$D268,DB$47&lt;=EDATE($D268,'Summary&amp;Assumptions'!$G$32))*$B268+AND(DB$56&lt;'Summary&amp;Assumptions'!$J$31,DB$47&gt;=$FO268,DB$47&lt;=$FP268)*(('Summary&amp;Assumptions'!$H$25*$C268)*(1+'Summary&amp;Assumptions'!$J$29)^(DB$46-1))+AND(DB$56&lt;'Summary&amp;Assumptions'!$J$31,DB$47&gt;=$FQ268,DB$47&lt;=$FR268)*(('Summary&amp;Assumptions'!$H$25*$C268)*(1+'Summary&amp;Assumptions'!$J$29)^(DB$46-1))</f>
        <v>0</v>
      </c>
      <c r="CX268" s="588">
        <f>AND(DC$55&gt;0,SUM($E268:CW268)&lt;'Summary&amp;Assumptions'!$G$32*$B268,$D268&gt;='Summary&amp;Assumptions'!$D$17,DC$47&gt;=$D268,DC$47&lt;=EDATE($D268,'Summary&amp;Assumptions'!$G$32))*$B268+AND(DC$56&lt;'Summary&amp;Assumptions'!$J$31,DC$47&gt;=$FO268,DC$47&lt;=$FP268)*(('Summary&amp;Assumptions'!$H$25*$C268)*(1+'Summary&amp;Assumptions'!$J$29)^(DC$46-1))+AND(DC$56&lt;'Summary&amp;Assumptions'!$J$31,DC$47&gt;=$FQ268,DC$47&lt;=$FR268)*(('Summary&amp;Assumptions'!$H$25*$C268)*(1+'Summary&amp;Assumptions'!$J$29)^(DC$46-1))</f>
        <v>0</v>
      </c>
      <c r="CY268" s="588">
        <f>AND(DD$55&gt;0,SUM($E268:CX268)&lt;'Summary&amp;Assumptions'!$G$32*$B268,$D268&gt;='Summary&amp;Assumptions'!$D$17,DD$47&gt;=$D268,DD$47&lt;=EDATE($D268,'Summary&amp;Assumptions'!$G$32))*$B268+AND(DD$56&lt;'Summary&amp;Assumptions'!$J$31,DD$47&gt;=$FO268,DD$47&lt;=$FP268)*(('Summary&amp;Assumptions'!$H$25*$C268)*(1+'Summary&amp;Assumptions'!$J$29)^(DD$46-1))+AND(DD$56&lt;'Summary&amp;Assumptions'!$J$31,DD$47&gt;=$FQ268,DD$47&lt;=$FR268)*(('Summary&amp;Assumptions'!$H$25*$C268)*(1+'Summary&amp;Assumptions'!$J$29)^(DD$46-1))</f>
        <v>0</v>
      </c>
      <c r="CZ268" s="588">
        <f>AND(DE$55&gt;0,SUM($E268:CY268)&lt;'Summary&amp;Assumptions'!$G$32*$B268,$D268&gt;='Summary&amp;Assumptions'!$D$17,DE$47&gt;=$D268,DE$47&lt;=EDATE($D268,'Summary&amp;Assumptions'!$G$32))*$B268+AND(DE$56&lt;'Summary&amp;Assumptions'!$J$31,DE$47&gt;=$FO268,DE$47&lt;=$FP268)*(('Summary&amp;Assumptions'!$H$25*$C268)*(1+'Summary&amp;Assumptions'!$J$29)^(DE$46-1))+AND(DE$56&lt;'Summary&amp;Assumptions'!$J$31,DE$47&gt;=$FQ268,DE$47&lt;=$FR268)*(('Summary&amp;Assumptions'!$H$25*$C268)*(1+'Summary&amp;Assumptions'!$J$29)^(DE$46-1))</f>
        <v>0</v>
      </c>
      <c r="DA268" s="588">
        <f>AND(DF$55&gt;0,SUM($E268:CZ268)&lt;'Summary&amp;Assumptions'!$G$32*$B268,$D268&gt;='Summary&amp;Assumptions'!$D$17,DF$47&gt;=$D268,DF$47&lt;=EDATE($D268,'Summary&amp;Assumptions'!$G$32))*$B268+AND(DF$56&lt;'Summary&amp;Assumptions'!$J$31,DF$47&gt;=$FO268,DF$47&lt;=$FP268)*(('Summary&amp;Assumptions'!$H$25*$C268)*(1+'Summary&amp;Assumptions'!$J$29)^(DF$46-1))+AND(DF$56&lt;'Summary&amp;Assumptions'!$J$31,DF$47&gt;=$FQ268,DF$47&lt;=$FR268)*(('Summary&amp;Assumptions'!$H$25*$C268)*(1+'Summary&amp;Assumptions'!$J$29)^(DF$46-1))</f>
        <v>0</v>
      </c>
      <c r="DB268" s="588">
        <f>AND(DG$55&gt;0,SUM($E268:DA268)&lt;'Summary&amp;Assumptions'!$G$32*$B268,$D268&gt;='Summary&amp;Assumptions'!$D$17,DG$47&gt;=$D268,DG$47&lt;=EDATE($D268,'Summary&amp;Assumptions'!$G$32))*$B268+AND(DG$56&lt;'Summary&amp;Assumptions'!$J$31,DG$47&gt;=$FO268,DG$47&lt;=$FP268)*(('Summary&amp;Assumptions'!$H$25*$C268)*(1+'Summary&amp;Assumptions'!$J$29)^(DG$46-1))+AND(DG$56&lt;'Summary&amp;Assumptions'!$J$31,DG$47&gt;=$FQ268,DG$47&lt;=$FR268)*(('Summary&amp;Assumptions'!$H$25*$C268)*(1+'Summary&amp;Assumptions'!$J$29)^(DG$46-1))</f>
        <v>0</v>
      </c>
      <c r="DC268" s="588">
        <f>AND(DH$55&gt;0,SUM($E268:DB268)&lt;'Summary&amp;Assumptions'!$G$32*$B268,$D268&gt;='Summary&amp;Assumptions'!$D$17,DH$47&gt;=$D268,DH$47&lt;=EDATE($D268,'Summary&amp;Assumptions'!$G$32))*$B268+AND(DH$56&lt;'Summary&amp;Assumptions'!$J$31,DH$47&gt;=$FO268,DH$47&lt;=$FP268)*(('Summary&amp;Assumptions'!$H$25*$C268)*(1+'Summary&amp;Assumptions'!$J$29)^(DH$46-1))+AND(DH$56&lt;'Summary&amp;Assumptions'!$J$31,DH$47&gt;=$FQ268,DH$47&lt;=$FR268)*(('Summary&amp;Assumptions'!$H$25*$C268)*(1+'Summary&amp;Assumptions'!$J$29)^(DH$46-1))</f>
        <v>0</v>
      </c>
      <c r="DD268" s="588">
        <f>AND(DI$55&gt;0,SUM($E268:DC268)&lt;'Summary&amp;Assumptions'!$G$32*$B268,$D268&gt;='Summary&amp;Assumptions'!$D$17,DI$47&gt;=$D268,DI$47&lt;=EDATE($D268,'Summary&amp;Assumptions'!$G$32))*$B268+AND(DI$56&lt;'Summary&amp;Assumptions'!$J$31,DI$47&gt;=$FO268,DI$47&lt;=$FP268)*(('Summary&amp;Assumptions'!$H$25*$C268)*(1+'Summary&amp;Assumptions'!$J$29)^(DI$46-1))+AND(DI$56&lt;'Summary&amp;Assumptions'!$J$31,DI$47&gt;=$FQ268,DI$47&lt;=$FR268)*(('Summary&amp;Assumptions'!$H$25*$C268)*(1+'Summary&amp;Assumptions'!$J$29)^(DI$46-1))</f>
        <v>0</v>
      </c>
      <c r="DE268" s="588">
        <f>AND(DJ$55&gt;0,SUM($E268:DD268)&lt;'Summary&amp;Assumptions'!$G$32*$B268,$D268&gt;='Summary&amp;Assumptions'!$D$17,DJ$47&gt;=$D268,DJ$47&lt;=EDATE($D268,'Summary&amp;Assumptions'!$G$32))*$B268+AND(DJ$56&lt;'Summary&amp;Assumptions'!$J$31,DJ$47&gt;=$FO268,DJ$47&lt;=$FP268)*(('Summary&amp;Assumptions'!$H$25*$C268)*(1+'Summary&amp;Assumptions'!$J$29)^(DJ$46-1))+AND(DJ$56&lt;'Summary&amp;Assumptions'!$J$31,DJ$47&gt;=$FQ268,DJ$47&lt;=$FR268)*(('Summary&amp;Assumptions'!$H$25*$C268)*(1+'Summary&amp;Assumptions'!$J$29)^(DJ$46-1))</f>
        <v>0</v>
      </c>
      <c r="DF268" s="588">
        <f>AND(DK$55&gt;0,SUM($E268:DE268)&lt;'Summary&amp;Assumptions'!$G$32*$B268,$D268&gt;='Summary&amp;Assumptions'!$D$17,DK$47&gt;=$D268,DK$47&lt;=EDATE($D268,'Summary&amp;Assumptions'!$G$32))*$B268+AND(DK$56&lt;'Summary&amp;Assumptions'!$J$31,DK$47&gt;=$FO268,DK$47&lt;=$FP268)*(('Summary&amp;Assumptions'!$H$25*$C268)*(1+'Summary&amp;Assumptions'!$J$29)^(DK$46-1))+AND(DK$56&lt;'Summary&amp;Assumptions'!$J$31,DK$47&gt;=$FQ268,DK$47&lt;=$FR268)*(('Summary&amp;Assumptions'!$H$25*$C268)*(1+'Summary&amp;Assumptions'!$J$29)^(DK$46-1))</f>
        <v>0</v>
      </c>
      <c r="DG268" s="588">
        <f>AND(DL$55&gt;0,SUM($E268:DF268)&lt;'Summary&amp;Assumptions'!$G$32*$B268,$D268&gt;='Summary&amp;Assumptions'!$D$17,DL$47&gt;=$D268,DL$47&lt;=EDATE($D268,'Summary&amp;Assumptions'!$G$32))*$B268+AND(DL$56&lt;'Summary&amp;Assumptions'!$J$31,DL$47&gt;=$FO268,DL$47&lt;=$FP268)*(('Summary&amp;Assumptions'!$H$25*$C268)*(1+'Summary&amp;Assumptions'!$J$29)^(DL$46-1))+AND(DL$56&lt;'Summary&amp;Assumptions'!$J$31,DL$47&gt;=$FQ268,DL$47&lt;=$FR268)*(('Summary&amp;Assumptions'!$H$25*$C268)*(1+'Summary&amp;Assumptions'!$J$29)^(DL$46-1))</f>
        <v>0</v>
      </c>
      <c r="DH268" s="588">
        <f>AND(DM$55&gt;0,SUM($E268:DG268)&lt;'Summary&amp;Assumptions'!$G$32*$B268,$D268&gt;='Summary&amp;Assumptions'!$D$17,DM$47&gt;=$D268,DM$47&lt;=EDATE($D268,'Summary&amp;Assumptions'!$G$32))*$B268+AND(DM$56&lt;'Summary&amp;Assumptions'!$J$31,DM$47&gt;=$FO268,DM$47&lt;=$FP268)*(('Summary&amp;Assumptions'!$H$25*$C268)*(1+'Summary&amp;Assumptions'!$J$29)^(DM$46-1))+AND(DM$56&lt;'Summary&amp;Assumptions'!$J$31,DM$47&gt;=$FQ268,DM$47&lt;=$FR268)*(('Summary&amp;Assumptions'!$H$25*$C268)*(1+'Summary&amp;Assumptions'!$J$29)^(DM$46-1))</f>
        <v>0</v>
      </c>
      <c r="DI268" s="588">
        <f>AND(DN$55&gt;0,SUM($E268:DH268)&lt;'Summary&amp;Assumptions'!$G$32*$B268,$D268&gt;='Summary&amp;Assumptions'!$D$17,DN$47&gt;=$D268,DN$47&lt;=EDATE($D268,'Summary&amp;Assumptions'!$G$32))*$B268+AND(DN$56&lt;'Summary&amp;Assumptions'!$J$31,DN$47&gt;=$FO268,DN$47&lt;=$FP268)*(('Summary&amp;Assumptions'!$H$25*$C268)*(1+'Summary&amp;Assumptions'!$J$29)^(DN$46-1))+AND(DN$56&lt;'Summary&amp;Assumptions'!$J$31,DN$47&gt;=$FQ268,DN$47&lt;=$FR268)*(('Summary&amp;Assumptions'!$H$25*$C268)*(1+'Summary&amp;Assumptions'!$J$29)^(DN$46-1))</f>
        <v>0</v>
      </c>
      <c r="DJ268" s="588">
        <f>AND(DO$55&gt;0,SUM($E268:DI268)&lt;'Summary&amp;Assumptions'!$G$32*$B268,$D268&gt;='Summary&amp;Assumptions'!$D$17,DO$47&gt;=$D268,DO$47&lt;=EDATE($D268,'Summary&amp;Assumptions'!$G$32))*$B268+AND(DO$56&lt;'Summary&amp;Assumptions'!$J$31,DO$47&gt;=$FO268,DO$47&lt;=$FP268)*(('Summary&amp;Assumptions'!$H$25*$C268)*(1+'Summary&amp;Assumptions'!$J$29)^(DO$46-1))+AND(DO$56&lt;'Summary&amp;Assumptions'!$J$31,DO$47&gt;=$FQ268,DO$47&lt;=$FR268)*(('Summary&amp;Assumptions'!$H$25*$C268)*(1+'Summary&amp;Assumptions'!$J$29)^(DO$46-1))</f>
        <v>0</v>
      </c>
      <c r="DK268" s="588">
        <f>AND(DP$55&gt;0,SUM($E268:DJ268)&lt;'Summary&amp;Assumptions'!$G$32*$B268,$D268&gt;='Summary&amp;Assumptions'!$D$17,DP$47&gt;=$D268,DP$47&lt;=EDATE($D268,'Summary&amp;Assumptions'!$G$32))*$B268+AND(DP$56&lt;'Summary&amp;Assumptions'!$J$31,DP$47&gt;=$FO268,DP$47&lt;=$FP268)*(('Summary&amp;Assumptions'!$H$25*$C268)*(1+'Summary&amp;Assumptions'!$J$29)^(DP$46-1))+AND(DP$56&lt;'Summary&amp;Assumptions'!$J$31,DP$47&gt;=$FQ268,DP$47&lt;=$FR268)*(('Summary&amp;Assumptions'!$H$25*$C268)*(1+'Summary&amp;Assumptions'!$J$29)^(DP$46-1))</f>
        <v>0</v>
      </c>
      <c r="DL268" s="588">
        <f>AND(DQ$55&gt;0,SUM($E268:DK268)&lt;'Summary&amp;Assumptions'!$G$32*$B268,$D268&gt;='Summary&amp;Assumptions'!$D$17,DQ$47&gt;=$D268,DQ$47&lt;=EDATE($D268,'Summary&amp;Assumptions'!$G$32))*$B268+AND(DQ$56&lt;'Summary&amp;Assumptions'!$J$31,DQ$47&gt;=$FO268,DQ$47&lt;=$FP268)*(('Summary&amp;Assumptions'!$H$25*$C268)*(1+'Summary&amp;Assumptions'!$J$29)^(DQ$46-1))+AND(DQ$56&lt;'Summary&amp;Assumptions'!$J$31,DQ$47&gt;=$FQ268,DQ$47&lt;=$FR268)*(('Summary&amp;Assumptions'!$H$25*$C268)*(1+'Summary&amp;Assumptions'!$J$29)^(DQ$46-1))</f>
        <v>0</v>
      </c>
      <c r="DM268" s="588">
        <f>AND(DR$55&gt;0,SUM($E268:DL268)&lt;'Summary&amp;Assumptions'!$G$32*$B268,$D268&gt;='Summary&amp;Assumptions'!$D$17,DR$47&gt;=$D268,DR$47&lt;=EDATE($D268,'Summary&amp;Assumptions'!$G$32))*$B268+AND(DR$56&lt;'Summary&amp;Assumptions'!$J$31,DR$47&gt;=$FO268,DR$47&lt;=$FP268)*(('Summary&amp;Assumptions'!$H$25*$C268)*(1+'Summary&amp;Assumptions'!$J$29)^(DR$46-1))+AND(DR$56&lt;'Summary&amp;Assumptions'!$J$31,DR$47&gt;=$FQ268,DR$47&lt;=$FR268)*(('Summary&amp;Assumptions'!$H$25*$C268)*(1+'Summary&amp;Assumptions'!$J$29)^(DR$46-1))</f>
        <v>0</v>
      </c>
      <c r="DN268" s="588">
        <f>AND(DS$55&gt;0,SUM($E268:DM268)&lt;'Summary&amp;Assumptions'!$G$32*$B268,$D268&gt;='Summary&amp;Assumptions'!$D$17,DS$47&gt;=$D268,DS$47&lt;=EDATE($D268,'Summary&amp;Assumptions'!$G$32))*$B268+AND(DS$56&lt;'Summary&amp;Assumptions'!$J$31,DS$47&gt;=$FO268,DS$47&lt;=$FP268)*(('Summary&amp;Assumptions'!$H$25*$C268)*(1+'Summary&amp;Assumptions'!$J$29)^(DS$46-1))+AND(DS$56&lt;'Summary&amp;Assumptions'!$J$31,DS$47&gt;=$FQ268,DS$47&lt;=$FR268)*(('Summary&amp;Assumptions'!$H$25*$C268)*(1+'Summary&amp;Assumptions'!$J$29)^(DS$46-1))</f>
        <v>0</v>
      </c>
      <c r="DO268" s="588">
        <f>AND(DT$55&gt;0,SUM($E268:DN268)&lt;'Summary&amp;Assumptions'!$G$32*$B268,$D268&gt;='Summary&amp;Assumptions'!$D$17,DT$47&gt;=$D268,DT$47&lt;=EDATE($D268,'Summary&amp;Assumptions'!$G$32))*$B268+AND(DT$56&lt;'Summary&amp;Assumptions'!$J$31,DT$47&gt;=$FO268,DT$47&lt;=$FP268)*(('Summary&amp;Assumptions'!$H$25*$C268)*(1+'Summary&amp;Assumptions'!$J$29)^(DT$46-1))+AND(DT$56&lt;'Summary&amp;Assumptions'!$J$31,DT$47&gt;=$FQ268,DT$47&lt;=$FR268)*(('Summary&amp;Assumptions'!$H$25*$C268)*(1+'Summary&amp;Assumptions'!$J$29)^(DT$46-1))</f>
        <v>0</v>
      </c>
      <c r="DP268" s="588">
        <f>AND(DU$55&gt;0,SUM($E268:DO268)&lt;'Summary&amp;Assumptions'!$G$32*$B268,$D268&gt;='Summary&amp;Assumptions'!$D$17,DU$47&gt;=$D268,DU$47&lt;=EDATE($D268,'Summary&amp;Assumptions'!$G$32))*$B268+AND(DU$56&lt;'Summary&amp;Assumptions'!$J$31,DU$47&gt;=$FO268,DU$47&lt;=$FP268)*(('Summary&amp;Assumptions'!$H$25*$C268)*(1+'Summary&amp;Assumptions'!$J$29)^(DU$46-1))+AND(DU$56&lt;'Summary&amp;Assumptions'!$J$31,DU$47&gt;=$FQ268,DU$47&lt;=$FR268)*(('Summary&amp;Assumptions'!$H$25*$C268)*(1+'Summary&amp;Assumptions'!$J$29)^(DU$46-1))</f>
        <v>0</v>
      </c>
      <c r="DQ268" s="588">
        <f>AND(DV$55&gt;0,SUM($E268:DP268)&lt;'Summary&amp;Assumptions'!$G$32*$B268,$D268&gt;='Summary&amp;Assumptions'!$D$17,DV$47&gt;=$D268,DV$47&lt;=EDATE($D268,'Summary&amp;Assumptions'!$G$32))*$B268+AND(DV$56&lt;'Summary&amp;Assumptions'!$J$31,DV$47&gt;=$FO268,DV$47&lt;=$FP268)*(('Summary&amp;Assumptions'!$H$25*$C268)*(1+'Summary&amp;Assumptions'!$J$29)^(DV$46-1))+AND(DV$56&lt;'Summary&amp;Assumptions'!$J$31,DV$47&gt;=$FQ268,DV$47&lt;=$FR268)*(('Summary&amp;Assumptions'!$H$25*$C268)*(1+'Summary&amp;Assumptions'!$J$29)^(DV$46-1))</f>
        <v>0</v>
      </c>
      <c r="DR268" s="588">
        <f>AND(DW$55&gt;0,SUM($E268:DQ268)&lt;'Summary&amp;Assumptions'!$G$32*$B268,$D268&gt;='Summary&amp;Assumptions'!$D$17,DW$47&gt;=$D268,DW$47&lt;=EDATE($D268,'Summary&amp;Assumptions'!$G$32))*$B268+AND(DW$56&lt;'Summary&amp;Assumptions'!$J$31,DW$47&gt;=$FO268,DW$47&lt;=$FP268)*(('Summary&amp;Assumptions'!$H$25*$C268)*(1+'Summary&amp;Assumptions'!$J$29)^(DW$46-1))+AND(DW$56&lt;'Summary&amp;Assumptions'!$J$31,DW$47&gt;=$FQ268,DW$47&lt;=$FR268)*(('Summary&amp;Assumptions'!$H$25*$C268)*(1+'Summary&amp;Assumptions'!$J$29)^(DW$46-1))</f>
        <v>0</v>
      </c>
      <c r="DS268" s="588">
        <f>AND(DX$55&gt;0,SUM($E268:DR268)&lt;'Summary&amp;Assumptions'!$G$32*$B268,$D268&gt;='Summary&amp;Assumptions'!$D$17,DX$47&gt;=$D268,DX$47&lt;=EDATE($D268,'Summary&amp;Assumptions'!$G$32))*$B268+AND(DX$56&lt;'Summary&amp;Assumptions'!$J$31,DX$47&gt;=$FO268,DX$47&lt;=$FP268)*(('Summary&amp;Assumptions'!$H$25*$C268)*(1+'Summary&amp;Assumptions'!$J$29)^(DX$46-1))+AND(DX$56&lt;'Summary&amp;Assumptions'!$J$31,DX$47&gt;=$FQ268,DX$47&lt;=$FR268)*(('Summary&amp;Assumptions'!$H$25*$C268)*(1+'Summary&amp;Assumptions'!$J$29)^(DX$46-1))</f>
        <v>0</v>
      </c>
      <c r="DT268" s="588">
        <f>AND(DY$55&gt;0,SUM($E268:DS268)&lt;'Summary&amp;Assumptions'!$G$32*$B268,$D268&gt;='Summary&amp;Assumptions'!$D$17,DY$47&gt;=$D268,DY$47&lt;=EDATE($D268,'Summary&amp;Assumptions'!$G$32))*$B268+AND(DY$56&lt;'Summary&amp;Assumptions'!$J$31,DY$47&gt;=$FO268,DY$47&lt;=$FP268)*(('Summary&amp;Assumptions'!$H$25*$C268)*(1+'Summary&amp;Assumptions'!$J$29)^(DY$46-1))+AND(DY$56&lt;'Summary&amp;Assumptions'!$J$31,DY$47&gt;=$FQ268,DY$47&lt;=$FR268)*(('Summary&amp;Assumptions'!$H$25*$C268)*(1+'Summary&amp;Assumptions'!$J$29)^(DY$46-1))</f>
        <v>0</v>
      </c>
      <c r="DU268" s="588">
        <f>AND(DZ$55&gt;0,SUM($E268:DT268)&lt;'Summary&amp;Assumptions'!$G$32*$B268,$D268&gt;='Summary&amp;Assumptions'!$D$17,DZ$47&gt;=$D268,DZ$47&lt;=EDATE($D268,'Summary&amp;Assumptions'!$G$32))*$B268+AND(DZ$56&lt;'Summary&amp;Assumptions'!$J$31,DZ$47&gt;=$FO268,DZ$47&lt;=$FP268)*(('Summary&amp;Assumptions'!$H$25*$C268)*(1+'Summary&amp;Assumptions'!$J$29)^(DZ$46-1))+AND(DZ$56&lt;'Summary&amp;Assumptions'!$J$31,DZ$47&gt;=$FQ268,DZ$47&lt;=$FR268)*(('Summary&amp;Assumptions'!$H$25*$C268)*(1+'Summary&amp;Assumptions'!$J$29)^(DZ$46-1))</f>
        <v>0</v>
      </c>
      <c r="DV268" s="588">
        <f>AND(EA$55&gt;0,SUM($E268:DU268)&lt;'Summary&amp;Assumptions'!$G$32*$B268,$D268&gt;='Summary&amp;Assumptions'!$D$17,EA$47&gt;=$D268,EA$47&lt;=EDATE($D268,'Summary&amp;Assumptions'!$G$32))*$B268+AND(EA$56&lt;'Summary&amp;Assumptions'!$J$31,EA$47&gt;=$FO268,EA$47&lt;=$FP268)*(('Summary&amp;Assumptions'!$H$25*$C268)*(1+'Summary&amp;Assumptions'!$J$29)^(EA$46-1))+AND(EA$56&lt;'Summary&amp;Assumptions'!$J$31,EA$47&gt;=$FQ268,EA$47&lt;=$FR268)*(('Summary&amp;Assumptions'!$H$25*$C268)*(1+'Summary&amp;Assumptions'!$J$29)^(EA$46-1))</f>
        <v>0</v>
      </c>
      <c r="DW268" s="588">
        <f>AND(EB$55&gt;0,SUM($E268:DV268)&lt;'Summary&amp;Assumptions'!$G$32*$B268,$D268&gt;='Summary&amp;Assumptions'!$D$17,EB$47&gt;=$D268,EB$47&lt;=EDATE($D268,'Summary&amp;Assumptions'!$G$32))*$B268+AND(EB$56&lt;'Summary&amp;Assumptions'!$J$31,EB$47&gt;=$FO268,EB$47&lt;=$FP268)*(('Summary&amp;Assumptions'!$H$25*$C268)*(1+'Summary&amp;Assumptions'!$J$29)^(EB$46-1))+AND(EB$56&lt;'Summary&amp;Assumptions'!$J$31,EB$47&gt;=$FQ268,EB$47&lt;=$FR268)*(('Summary&amp;Assumptions'!$H$25*$C268)*(1+'Summary&amp;Assumptions'!$J$29)^(EB$46-1))</f>
        <v>0</v>
      </c>
      <c r="DX268" s="588">
        <f>AND(EC$55&gt;0,SUM($E268:DW268)&lt;'Summary&amp;Assumptions'!$G$32*$B268,$D268&gt;='Summary&amp;Assumptions'!$D$17,EC$47&gt;=$D268,EC$47&lt;=EDATE($D268,'Summary&amp;Assumptions'!$G$32))*$B268+AND(EC$56&lt;'Summary&amp;Assumptions'!$J$31,EC$47&gt;=$FO268,EC$47&lt;=$FP268)*(('Summary&amp;Assumptions'!$H$25*$C268)*(1+'Summary&amp;Assumptions'!$J$29)^(EC$46-1))+AND(EC$56&lt;'Summary&amp;Assumptions'!$J$31,EC$47&gt;=$FQ268,EC$47&lt;=$FR268)*(('Summary&amp;Assumptions'!$H$25*$C268)*(1+'Summary&amp;Assumptions'!$J$29)^(EC$46-1))</f>
        <v>0</v>
      </c>
      <c r="DY268" s="588">
        <f>AND(ED$55&gt;0,SUM($E268:DX268)&lt;'Summary&amp;Assumptions'!$G$32*$B268,$D268&gt;='Summary&amp;Assumptions'!$D$17,ED$47&gt;=$D268,ED$47&lt;=EDATE($D268,'Summary&amp;Assumptions'!$G$32))*$B268+AND(ED$56&lt;'Summary&amp;Assumptions'!$J$31,ED$47&gt;=$FO268,ED$47&lt;=$FP268)*(('Summary&amp;Assumptions'!$H$25*$C268)*(1+'Summary&amp;Assumptions'!$J$29)^(ED$46-1))+AND(ED$56&lt;'Summary&amp;Assumptions'!$J$31,ED$47&gt;=$FQ268,ED$47&lt;=$FR268)*(('Summary&amp;Assumptions'!$H$25*$C268)*(1+'Summary&amp;Assumptions'!$J$29)^(ED$46-1))</f>
        <v>0</v>
      </c>
      <c r="DZ268" s="588">
        <f>AND(EE$55&gt;0,SUM($E268:DY268)&lt;'Summary&amp;Assumptions'!$G$32*$B268,$D268&gt;='Summary&amp;Assumptions'!$D$17,EE$47&gt;=$D268,EE$47&lt;=EDATE($D268,'Summary&amp;Assumptions'!$G$32))*$B268+AND(EE$56&lt;'Summary&amp;Assumptions'!$J$31,EE$47&gt;=$FO268,EE$47&lt;=$FP268)*(('Summary&amp;Assumptions'!$H$25*$C268)*(1+'Summary&amp;Assumptions'!$J$29)^(EE$46-1))+AND(EE$56&lt;'Summary&amp;Assumptions'!$J$31,EE$47&gt;=$FQ268,EE$47&lt;=$FR268)*(('Summary&amp;Assumptions'!$H$25*$C268)*(1+'Summary&amp;Assumptions'!$J$29)^(EE$46-1))</f>
        <v>0</v>
      </c>
      <c r="EA268" s="588">
        <f>AND(EF$55&gt;0,SUM($E268:DZ268)&lt;'Summary&amp;Assumptions'!$G$32*$B268,$D268&gt;='Summary&amp;Assumptions'!$D$17,EF$47&gt;=$D268,EF$47&lt;=EDATE($D268,'Summary&amp;Assumptions'!$G$32))*$B268+AND(EF$56&lt;'Summary&amp;Assumptions'!$J$31,EF$47&gt;=$FO268,EF$47&lt;=$FP268)*(('Summary&amp;Assumptions'!$H$25*$C268)*(1+'Summary&amp;Assumptions'!$J$29)^(EF$46-1))+AND(EF$56&lt;'Summary&amp;Assumptions'!$J$31,EF$47&gt;=$FQ268,EF$47&lt;=$FR268)*(('Summary&amp;Assumptions'!$H$25*$C268)*(1+'Summary&amp;Assumptions'!$J$29)^(EF$46-1))</f>
        <v>0</v>
      </c>
      <c r="EB268" s="588">
        <f>AND(EG$55&gt;0,SUM($E268:EA268)&lt;'Summary&amp;Assumptions'!$G$32*$B268,$D268&gt;='Summary&amp;Assumptions'!$D$17,EG$47&gt;=$D268,EG$47&lt;=EDATE($D268,'Summary&amp;Assumptions'!$G$32))*$B268+AND(EG$56&lt;'Summary&amp;Assumptions'!$J$31,EG$47&gt;=$FO268,EG$47&lt;=$FP268)*(('Summary&amp;Assumptions'!$H$25*$C268)*(1+'Summary&amp;Assumptions'!$J$29)^(EG$46-1))+AND(EG$56&lt;'Summary&amp;Assumptions'!$J$31,EG$47&gt;=$FQ268,EG$47&lt;=$FR268)*(('Summary&amp;Assumptions'!$H$25*$C268)*(1+'Summary&amp;Assumptions'!$J$29)^(EG$46-1))</f>
        <v>0</v>
      </c>
      <c r="EC268" s="588">
        <f>AND(EH$55&gt;0,SUM($E268:EB268)&lt;'Summary&amp;Assumptions'!$G$32*$B268,$D268&gt;='Summary&amp;Assumptions'!$D$17,EH$47&gt;=$D268,EH$47&lt;=EDATE($D268,'Summary&amp;Assumptions'!$G$32))*$B268+AND(EH$56&lt;'Summary&amp;Assumptions'!$J$31,EH$47&gt;=$FO268,EH$47&lt;=$FP268)*(('Summary&amp;Assumptions'!$H$25*$C268)*(1+'Summary&amp;Assumptions'!$J$29)^(EH$46-1))+AND(EH$56&lt;'Summary&amp;Assumptions'!$J$31,EH$47&gt;=$FQ268,EH$47&lt;=$FR268)*(('Summary&amp;Assumptions'!$H$25*$C268)*(1+'Summary&amp;Assumptions'!$J$29)^(EH$46-1))</f>
        <v>0</v>
      </c>
      <c r="ED268" s="588">
        <f>AND(EI$55&gt;0,SUM($E268:EC268)&lt;'Summary&amp;Assumptions'!$G$32*$B268,$D268&gt;='Summary&amp;Assumptions'!$D$17,EI$47&gt;=$D268,EI$47&lt;=EDATE($D268,'Summary&amp;Assumptions'!$G$32))*$B268+AND(EI$56&lt;'Summary&amp;Assumptions'!$J$31,EI$47&gt;=$FO268,EI$47&lt;=$FP268)*(('Summary&amp;Assumptions'!$H$25*$C268)*(1+'Summary&amp;Assumptions'!$J$29)^(EI$46-1))+AND(EI$56&lt;'Summary&amp;Assumptions'!$J$31,EI$47&gt;=$FQ268,EI$47&lt;=$FR268)*(('Summary&amp;Assumptions'!$H$25*$C268)*(1+'Summary&amp;Assumptions'!$J$29)^(EI$46-1))</f>
        <v>0</v>
      </c>
      <c r="EE268" s="588">
        <f>AND(EJ$55&gt;0,SUM($E268:ED268)&lt;'Summary&amp;Assumptions'!$G$32*$B268,$D268&gt;='Summary&amp;Assumptions'!$D$17,EJ$47&gt;=$D268,EJ$47&lt;=EDATE($D268,'Summary&amp;Assumptions'!$G$32))*$B268+AND(EJ$56&lt;'Summary&amp;Assumptions'!$J$31,EJ$47&gt;=$FO268,EJ$47&lt;=$FP268)*(('Summary&amp;Assumptions'!$H$25*$C268)*(1+'Summary&amp;Assumptions'!$J$29)^(EJ$46-1))+AND(EJ$56&lt;'Summary&amp;Assumptions'!$J$31,EJ$47&gt;=$FQ268,EJ$47&lt;=$FR268)*(('Summary&amp;Assumptions'!$H$25*$C268)*(1+'Summary&amp;Assumptions'!$J$29)^(EJ$46-1))</f>
        <v>0</v>
      </c>
      <c r="EF268" s="588">
        <f>AND(EK$55&gt;0,SUM($E268:EE268)&lt;'Summary&amp;Assumptions'!$G$32*$B268,$D268&gt;='Summary&amp;Assumptions'!$D$17,EK$47&gt;=$D268,EK$47&lt;=EDATE($D268,'Summary&amp;Assumptions'!$G$32))*$B268+AND(EK$56&lt;'Summary&amp;Assumptions'!$J$31,EK$47&gt;=$FO268,EK$47&lt;=$FP268)*(('Summary&amp;Assumptions'!$H$25*$C268)*(1+'Summary&amp;Assumptions'!$J$29)^(EK$46-1))+AND(EK$56&lt;'Summary&amp;Assumptions'!$J$31,EK$47&gt;=$FQ268,EK$47&lt;=$FR268)*(('Summary&amp;Assumptions'!$H$25*$C268)*(1+'Summary&amp;Assumptions'!$J$29)^(EK$46-1))</f>
        <v>0</v>
      </c>
      <c r="EG268" s="588">
        <f>AND(EL$55&gt;0,SUM($E268:EF268)&lt;'Summary&amp;Assumptions'!$G$32*$B268,$D268&gt;='Summary&amp;Assumptions'!$D$17,EL$47&gt;=$D268,EL$47&lt;=EDATE($D268,'Summary&amp;Assumptions'!$G$32))*$B268+AND(EL$56&lt;'Summary&amp;Assumptions'!$J$31,EL$47&gt;=$FO268,EL$47&lt;=$FP268)*(('Summary&amp;Assumptions'!$H$25*$C268)*(1+'Summary&amp;Assumptions'!$J$29)^(EL$46-1))+AND(EL$56&lt;'Summary&amp;Assumptions'!$J$31,EL$47&gt;=$FQ268,EL$47&lt;=$FR268)*(('Summary&amp;Assumptions'!$H$25*$C268)*(1+'Summary&amp;Assumptions'!$J$29)^(EL$46-1))</f>
        <v>0</v>
      </c>
      <c r="EH268" s="588">
        <f>AND(EM$55&gt;0,SUM($E268:EG268)&lt;'Summary&amp;Assumptions'!$G$32*$B268,$D268&gt;='Summary&amp;Assumptions'!$D$17,EM$47&gt;=$D268,EM$47&lt;=EDATE($D268,'Summary&amp;Assumptions'!$G$32))*$B268+AND(EM$56&lt;'Summary&amp;Assumptions'!$J$31,EM$47&gt;=$FO268,EM$47&lt;=$FP268)*(('Summary&amp;Assumptions'!$H$25*$C268)*(1+'Summary&amp;Assumptions'!$J$29)^(EM$46-1))+AND(EM$56&lt;'Summary&amp;Assumptions'!$J$31,EM$47&gt;=$FQ268,EM$47&lt;=$FR268)*(('Summary&amp;Assumptions'!$H$25*$C268)*(1+'Summary&amp;Assumptions'!$J$29)^(EM$46-1))</f>
        <v>0</v>
      </c>
      <c r="EI268" s="588">
        <f>AND(EN$55&gt;0,SUM($E268:EH268)&lt;'Summary&amp;Assumptions'!$G$32*$B268,$D268&gt;='Summary&amp;Assumptions'!$D$17,EN$47&gt;=$D268,EN$47&lt;=EDATE($D268,'Summary&amp;Assumptions'!$G$32))*$B268+AND(EN$56&lt;'Summary&amp;Assumptions'!$J$31,EN$47&gt;=$FO268,EN$47&lt;=$FP268)*(('Summary&amp;Assumptions'!$H$25*$C268)*(1+'Summary&amp;Assumptions'!$J$29)^(EN$46-1))+AND(EN$56&lt;'Summary&amp;Assumptions'!$J$31,EN$47&gt;=$FQ268,EN$47&lt;=$FR268)*(('Summary&amp;Assumptions'!$H$25*$C268)*(1+'Summary&amp;Assumptions'!$J$29)^(EN$46-1))</f>
        <v>0</v>
      </c>
      <c r="EJ268" s="588">
        <f>AND(EO$55&gt;0,SUM($E268:EI268)&lt;'Summary&amp;Assumptions'!$G$32*$B268,$D268&gt;='Summary&amp;Assumptions'!$D$17,EO$47&gt;=$D268,EO$47&lt;=EDATE($D268,'Summary&amp;Assumptions'!$G$32))*$B268+AND(EO$56&lt;'Summary&amp;Assumptions'!$J$31,EO$47&gt;=$FO268,EO$47&lt;=$FP268)*(('Summary&amp;Assumptions'!$H$25*$C268)*(1+'Summary&amp;Assumptions'!$J$29)^(EO$46-1))+AND(EO$56&lt;'Summary&amp;Assumptions'!$J$31,EO$47&gt;=$FQ268,EO$47&lt;=$FR268)*(('Summary&amp;Assumptions'!$H$25*$C268)*(1+'Summary&amp;Assumptions'!$J$29)^(EO$46-1))</f>
        <v>0</v>
      </c>
      <c r="EK268" s="588">
        <f>AND(EP$55&gt;0,SUM($E268:EJ268)&lt;'Summary&amp;Assumptions'!$G$32*$B268,$D268&gt;='Summary&amp;Assumptions'!$D$17,EP$47&gt;=$D268,EP$47&lt;=EDATE($D268,'Summary&amp;Assumptions'!$G$32))*$B268+AND(EP$56&lt;'Summary&amp;Assumptions'!$J$31,EP$47&gt;=$FO268,EP$47&lt;=$FP268)*(('Summary&amp;Assumptions'!$H$25*$C268)*(1+'Summary&amp;Assumptions'!$J$29)^(EP$46-1))+AND(EP$56&lt;'Summary&amp;Assumptions'!$J$31,EP$47&gt;=$FQ268,EP$47&lt;=$FR268)*(('Summary&amp;Assumptions'!$H$25*$C268)*(1+'Summary&amp;Assumptions'!$J$29)^(EP$46-1))</f>
        <v>0</v>
      </c>
      <c r="EL268" s="588">
        <f>AND(EQ$55&gt;0,SUM($E268:EK268)&lt;'Summary&amp;Assumptions'!$G$32*$B268,$D268&gt;='Summary&amp;Assumptions'!$D$17,EQ$47&gt;=$D268,EQ$47&lt;=EDATE($D268,'Summary&amp;Assumptions'!$G$32))*$B268+AND(EQ$56&lt;'Summary&amp;Assumptions'!$J$31,EQ$47&gt;=$FO268,EQ$47&lt;=$FP268)*(('Summary&amp;Assumptions'!$H$25*$C268)*(1+'Summary&amp;Assumptions'!$J$29)^(EQ$46-1))+AND(EQ$56&lt;'Summary&amp;Assumptions'!$J$31,EQ$47&gt;=$FQ268,EQ$47&lt;=$FR268)*(('Summary&amp;Assumptions'!$H$25*$C268)*(1+'Summary&amp;Assumptions'!$J$29)^(EQ$46-1))</f>
        <v>0</v>
      </c>
      <c r="EM268" s="588">
        <f>AND(ER$55&gt;0,SUM($E268:EL268)&lt;'Summary&amp;Assumptions'!$G$32*$B268,$D268&gt;='Summary&amp;Assumptions'!$D$17,ER$47&gt;=$D268,ER$47&lt;=EDATE($D268,'Summary&amp;Assumptions'!$G$32))*$B268+AND(ER$56&lt;'Summary&amp;Assumptions'!$J$31,ER$47&gt;=$FO268,ER$47&lt;=$FP268)*(('Summary&amp;Assumptions'!$H$25*$C268)*(1+'Summary&amp;Assumptions'!$J$29)^(ER$46-1))+AND(ER$56&lt;'Summary&amp;Assumptions'!$J$31,ER$47&gt;=$FQ268,ER$47&lt;=$FR268)*(('Summary&amp;Assumptions'!$H$25*$C268)*(1+'Summary&amp;Assumptions'!$J$29)^(ER$46-1))</f>
        <v>0</v>
      </c>
      <c r="EN268" s="588">
        <f>AND(ES$55&gt;0,SUM($E268:EM268)&lt;'Summary&amp;Assumptions'!$G$32*$B268,$D268&gt;='Summary&amp;Assumptions'!$D$17,ES$47&gt;=$D268,ES$47&lt;=EDATE($D268,'Summary&amp;Assumptions'!$G$32))*$B268+AND(ES$56&lt;'Summary&amp;Assumptions'!$J$31,ES$47&gt;=$FO268,ES$47&lt;=$FP268)*(('Summary&amp;Assumptions'!$H$25*$C268)*(1+'Summary&amp;Assumptions'!$J$29)^(ES$46-1))+AND(ES$56&lt;'Summary&amp;Assumptions'!$J$31,ES$47&gt;=$FQ268,ES$47&lt;=$FR268)*(('Summary&amp;Assumptions'!$H$25*$C268)*(1+'Summary&amp;Assumptions'!$J$29)^(ES$46-1))</f>
        <v>0</v>
      </c>
      <c r="EO268" s="588">
        <f>AND(ET$55&gt;0,SUM($E268:EN268)&lt;'Summary&amp;Assumptions'!$G$32*$B268,$D268&gt;='Summary&amp;Assumptions'!$D$17,ET$47&gt;=$D268,ET$47&lt;=EDATE($D268,'Summary&amp;Assumptions'!$G$32))*$B268+AND(ET$56&lt;'Summary&amp;Assumptions'!$J$31,ET$47&gt;=$FO268,ET$47&lt;=$FP268)*(('Summary&amp;Assumptions'!$H$25*$C268)*(1+'Summary&amp;Assumptions'!$J$29)^(ET$46-1))+AND(ET$56&lt;'Summary&amp;Assumptions'!$J$31,ET$47&gt;=$FQ268,ET$47&lt;=$FR268)*(('Summary&amp;Assumptions'!$H$25*$C268)*(1+'Summary&amp;Assumptions'!$J$29)^(ET$46-1))</f>
        <v>0</v>
      </c>
      <c r="EP268" s="588">
        <f>AND(EU$55&gt;0,SUM($E268:EO268)&lt;'Summary&amp;Assumptions'!$G$32*$B268,$D268&gt;='Summary&amp;Assumptions'!$D$17,EU$47&gt;=$D268,EU$47&lt;=EDATE($D268,'Summary&amp;Assumptions'!$G$32))*$B268+AND(EU$56&lt;'Summary&amp;Assumptions'!$J$31,EU$47&gt;=$FO268,EU$47&lt;=$FP268)*(('Summary&amp;Assumptions'!$H$25*$C268)*(1+'Summary&amp;Assumptions'!$J$29)^(EU$46-1))+AND(EU$56&lt;'Summary&amp;Assumptions'!$J$31,EU$47&gt;=$FQ268,EU$47&lt;=$FR268)*(('Summary&amp;Assumptions'!$H$25*$C268)*(1+'Summary&amp;Assumptions'!$J$29)^(EU$46-1))</f>
        <v>0</v>
      </c>
      <c r="EQ268" s="588">
        <f>AND(EV$55&gt;0,SUM($E268:EP268)&lt;'Summary&amp;Assumptions'!$G$32*$B268,$D268&gt;='Summary&amp;Assumptions'!$D$17,EV$47&gt;=$D268,EV$47&lt;=EDATE($D268,'Summary&amp;Assumptions'!$G$32))*$B268+AND(EV$56&lt;'Summary&amp;Assumptions'!$J$31,EV$47&gt;=$FO268,EV$47&lt;=$FP268)*(('Summary&amp;Assumptions'!$H$25*$C268)*(1+'Summary&amp;Assumptions'!$J$29)^(EV$46-1))+AND(EV$56&lt;'Summary&amp;Assumptions'!$J$31,EV$47&gt;=$FQ268,EV$47&lt;=$FR268)*(('Summary&amp;Assumptions'!$H$25*$C268)*(1+'Summary&amp;Assumptions'!$J$29)^(EV$46-1))</f>
        <v>0</v>
      </c>
      <c r="ER268" s="588">
        <f>AND(EW$55&gt;0,SUM($E268:EQ268)&lt;'Summary&amp;Assumptions'!$G$32*$B268,$D268&gt;='Summary&amp;Assumptions'!$D$17,EW$47&gt;=$D268,EW$47&lt;=EDATE($D268,'Summary&amp;Assumptions'!$G$32))*$B268+AND(EW$56&lt;'Summary&amp;Assumptions'!$J$31,EW$47&gt;=$FO268,EW$47&lt;=$FP268)*(('Summary&amp;Assumptions'!$H$25*$C268)*(1+'Summary&amp;Assumptions'!$J$29)^(EW$46-1))+AND(EW$56&lt;'Summary&amp;Assumptions'!$J$31,EW$47&gt;=$FQ268,EW$47&lt;=$FR268)*(('Summary&amp;Assumptions'!$H$25*$C268)*(1+'Summary&amp;Assumptions'!$J$29)^(EW$46-1))</f>
        <v>0</v>
      </c>
      <c r="ES268" s="588">
        <f>AND(EX$55&gt;0,SUM($E268:ER268)&lt;'Summary&amp;Assumptions'!$G$32*$B268,$D268&gt;='Summary&amp;Assumptions'!$D$17,EX$47&gt;=$D268,EX$47&lt;=EDATE($D268,'Summary&amp;Assumptions'!$G$32))*$B268+AND(EX$56&lt;'Summary&amp;Assumptions'!$J$31,EX$47&gt;=$FO268,EX$47&lt;=$FP268)*(('Summary&amp;Assumptions'!$H$25*$C268)*(1+'Summary&amp;Assumptions'!$J$29)^(EX$46-1))+AND(EX$56&lt;'Summary&amp;Assumptions'!$J$31,EX$47&gt;=$FQ268,EX$47&lt;=$FR268)*(('Summary&amp;Assumptions'!$H$25*$C268)*(1+'Summary&amp;Assumptions'!$J$29)^(EX$46-1))</f>
        <v>0</v>
      </c>
      <c r="ET268" s="588">
        <f>AND(EY$55&gt;0,SUM($E268:ES268)&lt;'Summary&amp;Assumptions'!$G$32*$B268,$D268&gt;='Summary&amp;Assumptions'!$D$17,EY$47&gt;=$D268,EY$47&lt;=EDATE($D268,'Summary&amp;Assumptions'!$G$32))*$B268+AND(EY$56&lt;'Summary&amp;Assumptions'!$J$31,EY$47&gt;=$FO268,EY$47&lt;=$FP268)*(('Summary&amp;Assumptions'!$H$25*$C268)*(1+'Summary&amp;Assumptions'!$J$29)^(EY$46-1))+AND(EY$56&lt;'Summary&amp;Assumptions'!$J$31,EY$47&gt;=$FQ268,EY$47&lt;=$FR268)*(('Summary&amp;Assumptions'!$H$25*$C268)*(1+'Summary&amp;Assumptions'!$J$29)^(EY$46-1))</f>
        <v>0</v>
      </c>
      <c r="EU268" s="588">
        <f>AND(EZ$55&gt;0,SUM($E268:ET268)&lt;'Summary&amp;Assumptions'!$G$32*$B268,$D268&gt;='Summary&amp;Assumptions'!$D$17,EZ$47&gt;=$D268,EZ$47&lt;=EDATE($D268,'Summary&amp;Assumptions'!$G$32))*$B268+AND(EZ$56&lt;'Summary&amp;Assumptions'!$J$31,EZ$47&gt;=$FO268,EZ$47&lt;=$FP268)*(('Summary&amp;Assumptions'!$H$25*$C268)*(1+'Summary&amp;Assumptions'!$J$29)^(EZ$46-1))+AND(EZ$56&lt;'Summary&amp;Assumptions'!$J$31,EZ$47&gt;=$FQ268,EZ$47&lt;=$FR268)*(('Summary&amp;Assumptions'!$H$25*$C268)*(1+'Summary&amp;Assumptions'!$J$29)^(EZ$46-1))</f>
        <v>0</v>
      </c>
      <c r="EV268" s="588">
        <f>AND(FA$55&gt;0,SUM($E268:EU268)&lt;'Summary&amp;Assumptions'!$G$32*$B268,$D268&gt;='Summary&amp;Assumptions'!$D$17,FA$47&gt;=$D268,FA$47&lt;=EDATE($D268,'Summary&amp;Assumptions'!$G$32))*$B268+AND(FA$56&lt;'Summary&amp;Assumptions'!$J$31,FA$47&gt;=$FO268,FA$47&lt;=$FP268)*(('Summary&amp;Assumptions'!$H$25*$C268)*(1+'Summary&amp;Assumptions'!$J$29)^(FA$46-1))+AND(FA$56&lt;'Summary&amp;Assumptions'!$J$31,FA$47&gt;=$FQ268,FA$47&lt;=$FR268)*(('Summary&amp;Assumptions'!$H$25*$C268)*(1+'Summary&amp;Assumptions'!$J$29)^(FA$46-1))</f>
        <v>0</v>
      </c>
      <c r="EW268" s="588">
        <f>AND(FB$55&gt;0,SUM($E268:EV268)&lt;'Summary&amp;Assumptions'!$G$32*$B268,$D268&gt;='Summary&amp;Assumptions'!$D$17,FB$47&gt;=$D268,FB$47&lt;=EDATE($D268,'Summary&amp;Assumptions'!$G$32))*$B268+AND(FB$56&lt;'Summary&amp;Assumptions'!$J$31,FB$47&gt;=$FO268,FB$47&lt;=$FP268)*(('Summary&amp;Assumptions'!$H$25*$C268)*(1+'Summary&amp;Assumptions'!$J$29)^(FB$46-1))+AND(FB$56&lt;'Summary&amp;Assumptions'!$J$31,FB$47&gt;=$FQ268,FB$47&lt;=$FR268)*(('Summary&amp;Assumptions'!$H$25*$C268)*(1+'Summary&amp;Assumptions'!$J$29)^(FB$46-1))</f>
        <v>0</v>
      </c>
      <c r="EX268" s="588">
        <f>AND(FC$55&gt;0,SUM($E268:EW268)&lt;'Summary&amp;Assumptions'!$G$32*$B268,$D268&gt;='Summary&amp;Assumptions'!$D$17,FC$47&gt;=$D268,FC$47&lt;=EDATE($D268,'Summary&amp;Assumptions'!$G$32))*$B268+AND(FC$56&lt;'Summary&amp;Assumptions'!$J$31,FC$47&gt;=$FO268,FC$47&lt;=$FP268)*(('Summary&amp;Assumptions'!$H$25*$C268)*(1+'Summary&amp;Assumptions'!$J$29)^(FC$46-1))+AND(FC$56&lt;'Summary&amp;Assumptions'!$J$31,FC$47&gt;=$FQ268,FC$47&lt;=$FR268)*(('Summary&amp;Assumptions'!$H$25*$C268)*(1+'Summary&amp;Assumptions'!$J$29)^(FC$46-1))</f>
        <v>0</v>
      </c>
      <c r="EY268" s="588">
        <f>AND(FD$55&gt;0,SUM($E268:EX268)&lt;'Summary&amp;Assumptions'!$G$32*$B268,$D268&gt;='Summary&amp;Assumptions'!$D$17,FD$47&gt;=$D268,FD$47&lt;=EDATE($D268,'Summary&amp;Assumptions'!$G$32))*$B268+AND(FD$56&lt;'Summary&amp;Assumptions'!$J$31,FD$47&gt;=$FO268,FD$47&lt;=$FP268)*(('Summary&amp;Assumptions'!$H$25*$C268)*(1+'Summary&amp;Assumptions'!$J$29)^(FD$46-1))+AND(FD$56&lt;'Summary&amp;Assumptions'!$J$31,FD$47&gt;=$FQ268,FD$47&lt;=$FR268)*(('Summary&amp;Assumptions'!$H$25*$C268)*(1+'Summary&amp;Assumptions'!$J$29)^(FD$46-1))</f>
        <v>0</v>
      </c>
      <c r="EZ268" s="588">
        <f>AND(FE$55&gt;0,SUM($E268:EY268)&lt;'Summary&amp;Assumptions'!$G$32*$B268,$D268&gt;='Summary&amp;Assumptions'!$D$17,FE$47&gt;=$D268,FE$47&lt;=EDATE($D268,'Summary&amp;Assumptions'!$G$32))*$B268+AND(FE$56&lt;'Summary&amp;Assumptions'!$J$31,FE$47&gt;=$FO268,FE$47&lt;=$FP268)*(('Summary&amp;Assumptions'!$H$25*$C268)*(1+'Summary&amp;Assumptions'!$J$29)^(FE$46-1))+AND(FE$56&lt;'Summary&amp;Assumptions'!$J$31,FE$47&gt;=$FQ268,FE$47&lt;=$FR268)*(('Summary&amp;Assumptions'!$H$25*$C268)*(1+'Summary&amp;Assumptions'!$J$29)^(FE$46-1))</f>
        <v>0</v>
      </c>
      <c r="FA268" s="588">
        <f>AND(FF$55&gt;0,SUM($E268:EZ268)&lt;'Summary&amp;Assumptions'!$G$32*$B268,$D268&gt;='Summary&amp;Assumptions'!$D$17,FF$47&gt;=$D268,FF$47&lt;=EDATE($D268,'Summary&amp;Assumptions'!$G$32))*$B268+AND(FF$56&lt;'Summary&amp;Assumptions'!$J$31,FF$47&gt;=$FO268,FF$47&lt;=$FP268)*(('Summary&amp;Assumptions'!$H$25*$C268)*(1+'Summary&amp;Assumptions'!$J$29)^(FF$46-1))+AND(FF$56&lt;'Summary&amp;Assumptions'!$J$31,FF$47&gt;=$FQ268,FF$47&lt;=$FR268)*(('Summary&amp;Assumptions'!$H$25*$C268)*(1+'Summary&amp;Assumptions'!$J$29)^(FF$46-1))</f>
        <v>0</v>
      </c>
      <c r="FB268" s="588">
        <f>AND(FG$55&gt;0,SUM($E268:FA268)&lt;'Summary&amp;Assumptions'!$G$32*$B268,$D268&gt;='Summary&amp;Assumptions'!$D$17,FG$47&gt;=$D268,FG$47&lt;=EDATE($D268,'Summary&amp;Assumptions'!$G$32))*$B268+AND(FG$56&lt;'Summary&amp;Assumptions'!$J$31,FG$47&gt;=$FO268,FG$47&lt;=$FP268)*(('Summary&amp;Assumptions'!$H$25*$C268)*(1+'Summary&amp;Assumptions'!$J$29)^(FG$46-1))+AND(FG$56&lt;'Summary&amp;Assumptions'!$J$31,FG$47&gt;=$FQ268,FG$47&lt;=$FR268)*(('Summary&amp;Assumptions'!$H$25*$C268)*(1+'Summary&amp;Assumptions'!$J$29)^(FG$46-1))</f>
        <v>0</v>
      </c>
      <c r="FC268" s="588">
        <f>AND(FH$55&gt;0,SUM($E268:FB268)&lt;'Summary&amp;Assumptions'!$G$32*$B268,$D268&gt;='Summary&amp;Assumptions'!$D$17,FH$47&gt;=$D268,FH$47&lt;=EDATE($D268,'Summary&amp;Assumptions'!$G$32))*$B268+AND(FH$56&lt;'Summary&amp;Assumptions'!$J$31,FH$47&gt;=$FO268,FH$47&lt;=$FP268)*(('Summary&amp;Assumptions'!$H$25*$C268)*(1+'Summary&amp;Assumptions'!$J$29)^(FH$46-1))+AND(FH$56&lt;'Summary&amp;Assumptions'!$J$31,FH$47&gt;=$FQ268,FH$47&lt;=$FR268)*(('Summary&amp;Assumptions'!$H$25*$C268)*(1+'Summary&amp;Assumptions'!$J$29)^(FH$46-1))</f>
        <v>0</v>
      </c>
      <c r="FD268" s="588">
        <f>AND(FI$55&gt;0,SUM($E268:FC268)&lt;'Summary&amp;Assumptions'!$G$32*$B268,$D268&gt;='Summary&amp;Assumptions'!$D$17,FI$47&gt;=$D268,FI$47&lt;=EDATE($D268,'Summary&amp;Assumptions'!$G$32))*$B268+AND(FI$56&lt;'Summary&amp;Assumptions'!$J$31,FI$47&gt;=$FO268,FI$47&lt;=$FP268)*(('Summary&amp;Assumptions'!$H$25*$C268)*(1+'Summary&amp;Assumptions'!$J$29)^(FI$46-1))+AND(FI$56&lt;'Summary&amp;Assumptions'!$J$31,FI$47&gt;=$FQ268,FI$47&lt;=$FR268)*(('Summary&amp;Assumptions'!$H$25*$C268)*(1+'Summary&amp;Assumptions'!$J$29)^(FI$46-1))</f>
        <v>0</v>
      </c>
      <c r="FE268" s="588">
        <f>AND(FJ$55&gt;0,SUM($E268:FD268)&lt;'Summary&amp;Assumptions'!$G$32*$B268,$D268&gt;='Summary&amp;Assumptions'!$D$17,FJ$47&gt;=$D268,FJ$47&lt;=EDATE($D268,'Summary&amp;Assumptions'!$G$32))*$B268+AND(FJ$56&lt;'Summary&amp;Assumptions'!$J$31,FJ$47&gt;=$FO268,FJ$47&lt;=$FP268)*(('Summary&amp;Assumptions'!$H$25*$C268)*(1+'Summary&amp;Assumptions'!$J$29)^(FJ$46-1))+AND(FJ$56&lt;'Summary&amp;Assumptions'!$J$31,FJ$47&gt;=$FQ268,FJ$47&lt;=$FR268)*(('Summary&amp;Assumptions'!$H$25*$C268)*(1+'Summary&amp;Assumptions'!$J$29)^(FJ$46-1))</f>
        <v>0</v>
      </c>
      <c r="FF268" s="588">
        <f>AND(FK$55&gt;0,SUM($E268:FE268)&lt;'Summary&amp;Assumptions'!$G$32*$B268,$D268&gt;='Summary&amp;Assumptions'!$D$17,FK$47&gt;=$D268,FK$47&lt;=EDATE($D268,'Summary&amp;Assumptions'!$G$32))*$B268+AND(FK$56&lt;'Summary&amp;Assumptions'!$J$31,FK$47&gt;=$FO268,FK$47&lt;=$FP268)*(('Summary&amp;Assumptions'!$H$25*$C268)*(1+'Summary&amp;Assumptions'!$J$29)^(FK$46-1))+AND(FK$56&lt;'Summary&amp;Assumptions'!$J$31,FK$47&gt;=$FQ268,FK$47&lt;=$FR268)*(('Summary&amp;Assumptions'!$H$25*$C268)*(1+'Summary&amp;Assumptions'!$J$29)^(FK$46-1))</f>
        <v>0</v>
      </c>
      <c r="FG268" s="588">
        <f>AND(FL$55&gt;0,SUM($E268:FF268)&lt;'Summary&amp;Assumptions'!$G$32*$B268,$D268&gt;='Summary&amp;Assumptions'!$D$17,FL$47&gt;=$D268,FL$47&lt;=EDATE($D268,'Summary&amp;Assumptions'!$G$32))*$B268+AND(FL$56&lt;'Summary&amp;Assumptions'!$J$31,FL$47&gt;=$FO268,FL$47&lt;=$FP268)*(('Summary&amp;Assumptions'!$H$25*$C268)*(1+'Summary&amp;Assumptions'!$J$29)^(FL$46-1))+AND(FL$56&lt;'Summary&amp;Assumptions'!$J$31,FL$47&gt;=$FQ268,FL$47&lt;=$FR268)*(('Summary&amp;Assumptions'!$H$25*$C268)*(1+'Summary&amp;Assumptions'!$J$29)^(FL$46-1))</f>
        <v>0</v>
      </c>
      <c r="FH268" s="588">
        <f>AND(FM$55&gt;0,SUM($E268:FG268)&lt;'Summary&amp;Assumptions'!$G$32*$B268,$D268&gt;='Summary&amp;Assumptions'!$D$17,FM$47&gt;=$D268,FM$47&lt;=EDATE($D268,'Summary&amp;Assumptions'!$G$32))*$B268+AND(FM$56&lt;'Summary&amp;Assumptions'!$J$31,FM$47&gt;=$FO268,FM$47&lt;=$FP268)*(('Summary&amp;Assumptions'!$H$25*$C268)*(1+'Summary&amp;Assumptions'!$J$29)^(FM$46-1))+AND(FM$56&lt;'Summary&amp;Assumptions'!$J$31,FM$47&gt;=$FQ268,FM$47&lt;=$FR268)*(('Summary&amp;Assumptions'!$H$25*$C268)*(1+'Summary&amp;Assumptions'!$J$29)^(FM$46-1))</f>
        <v>0</v>
      </c>
      <c r="FI268" s="588">
        <f>AND(FN$55&gt;0,SUM($E268:FH268)&lt;'Summary&amp;Assumptions'!$G$32*$B268,$D268&gt;='Summary&amp;Assumptions'!$D$17,FN$47&gt;=$D268,FN$47&lt;=EDATE($D268,'Summary&amp;Assumptions'!$G$32))*$B268+AND(FN$56&lt;'Summary&amp;Assumptions'!$J$31,FN$47&gt;=$FO268,FN$47&lt;=$FP268)*(('Summary&amp;Assumptions'!$H$25*$C268)*(1+'Summary&amp;Assumptions'!$J$29)^(FN$46-1))+AND(FN$56&lt;'Summary&amp;Assumptions'!$J$31,FN$47&gt;=$FQ268,FN$47&lt;=$FR268)*(('Summary&amp;Assumptions'!$H$25*$C268)*(1+'Summary&amp;Assumptions'!$J$29)^(FN$46-1))</f>
        <v>0</v>
      </c>
      <c r="FJ268" s="588">
        <f>AND(FO$55&gt;0,SUM($E268:FI268)&lt;'Summary&amp;Assumptions'!$G$32*$B268,$D268&gt;='Summary&amp;Assumptions'!$D$17,FO$47&gt;=$D268,FO$47&lt;=EDATE($D268,'Summary&amp;Assumptions'!$G$32))*$B268+AND(FO$56&lt;'Summary&amp;Assumptions'!$J$31,FO$47&gt;=$FO268,FO$47&lt;=$FP268)*(('Summary&amp;Assumptions'!$H$25*$C268)*(1+'Summary&amp;Assumptions'!$J$29)^(FO$46-1))+AND(FO$56&lt;'Summary&amp;Assumptions'!$J$31,FO$47&gt;=$FQ268,FO$47&lt;=$FR268)*(('Summary&amp;Assumptions'!$H$25*$C268)*(1+'Summary&amp;Assumptions'!$J$29)^(FO$46-1))</f>
        <v>0</v>
      </c>
      <c r="FK268" s="588">
        <f>AND(FP$55&gt;0,SUM($E268:FJ268)&lt;'Summary&amp;Assumptions'!$G$32*$B268,$D268&gt;='Summary&amp;Assumptions'!$D$17,FP$47&gt;=$D268,FP$47&lt;=EDATE($D268,'Summary&amp;Assumptions'!$G$32))*$B268+AND(FP$56&lt;'Summary&amp;Assumptions'!$J$31,FP$47&gt;=$FO268,FP$47&lt;=$FP268)*(('Summary&amp;Assumptions'!$H$25*$C268)*(1+'Summary&amp;Assumptions'!$J$29)^(FP$46-1))+AND(FP$56&lt;'Summary&amp;Assumptions'!$J$31,FP$47&gt;=$FQ268,FP$47&lt;=$FR268)*(('Summary&amp;Assumptions'!$H$25*$C268)*(1+'Summary&amp;Assumptions'!$J$29)^(FP$46-1))</f>
        <v>0</v>
      </c>
      <c r="FL268" s="588">
        <f>AND(FQ$55&gt;0,SUM($E268:FK268)&lt;'Summary&amp;Assumptions'!$G$32*$B268,$D268&gt;='Summary&amp;Assumptions'!$D$17,FQ$47&gt;=$D268,FQ$47&lt;=EDATE($D268,'Summary&amp;Assumptions'!$G$32))*$B268+AND(FQ$56&lt;'Summary&amp;Assumptions'!$J$31,FQ$47&gt;=$FO268,FQ$47&lt;=$FP268)*(('Summary&amp;Assumptions'!$H$25*$C268)*(1+'Summary&amp;Assumptions'!$J$29)^(FQ$46-1))+AND(FQ$56&lt;'Summary&amp;Assumptions'!$J$31,FQ$47&gt;=$FQ268,FQ$47&lt;=$FR268)*(('Summary&amp;Assumptions'!$H$25*$C268)*(1+'Summary&amp;Assumptions'!$J$29)^(FQ$46-1))</f>
        <v>0</v>
      </c>
      <c r="FO268" s="576">
        <f>EDATE(D268,'Summary&amp;Assumptions'!$G$34)</f>
        <v>48945</v>
      </c>
      <c r="FP268" s="576">
        <f>EDATE(FO268,'Summary&amp;Assumptions'!$G$33-1)</f>
        <v>48976</v>
      </c>
      <c r="FQ268" s="576">
        <f>EDATE(FO268,'Summary&amp;Assumptions'!$G$34)</f>
        <v>49310</v>
      </c>
      <c r="FR268" s="576">
        <f>EDATE(FQ268,'Summary&amp;Assumptions'!$G$33-1)</f>
        <v>49341</v>
      </c>
    </row>
    <row r="269" spans="2:174" hidden="1" x14ac:dyDescent="0.2">
      <c r="B269" s="588">
        <v>0</v>
      </c>
      <c r="C269" s="193">
        <v>0</v>
      </c>
      <c r="D269" s="589">
        <v>48611</v>
      </c>
      <c r="F269" s="588">
        <f>AND(K$55&gt;0,SUM($E269:E269)&lt;'Summary&amp;Assumptions'!$G$32*$B269,$D269&gt;='Summary&amp;Assumptions'!$D$17,K$47&gt;=$D269,K$47&lt;=EDATE($D269,'Summary&amp;Assumptions'!$G$32))*$B269+AND(K$56&lt;'Summary&amp;Assumptions'!$J$31,K$47&gt;=$FO269,K$47&lt;=$FP269)*(('Summary&amp;Assumptions'!$H$25*$C269)*(1+'Summary&amp;Assumptions'!$J$29)^(K$46-1))+AND(K$56&lt;'Summary&amp;Assumptions'!$J$31,K$47&gt;=$FQ269,K$47&lt;=$FR269)*(('Summary&amp;Assumptions'!$H$25*$C269)*(1+'Summary&amp;Assumptions'!$J$29)^(K$46-1))</f>
        <v>0</v>
      </c>
      <c r="G269" s="588">
        <f>AND(L$55&gt;0,SUM($E269:F269)&lt;'Summary&amp;Assumptions'!$G$32*$B269,$D269&gt;='Summary&amp;Assumptions'!$D$17,L$47&gt;=$D269,L$47&lt;=EDATE($D269,'Summary&amp;Assumptions'!$G$32))*$B269+AND(L$56&lt;'Summary&amp;Assumptions'!$J$31,L$47&gt;=$FO269,L$47&lt;=$FP269)*(('Summary&amp;Assumptions'!$H$25*$C269)*(1+'Summary&amp;Assumptions'!$J$29)^(L$46-1))+AND(L$56&lt;'Summary&amp;Assumptions'!$J$31,L$47&gt;=$FQ269,L$47&lt;=$FR269)*(('Summary&amp;Assumptions'!$H$25*$C269)*(1+'Summary&amp;Assumptions'!$J$29)^(L$46-1))</f>
        <v>0</v>
      </c>
      <c r="H269" s="588">
        <f>AND(M$55&gt;0,SUM($E269:G269)&lt;'Summary&amp;Assumptions'!$G$32*$B269,$D269&gt;='Summary&amp;Assumptions'!$D$17,M$47&gt;=$D269,M$47&lt;=EDATE($D269,'Summary&amp;Assumptions'!$G$32))*$B269+AND(M$56&lt;'Summary&amp;Assumptions'!$J$31,M$47&gt;=$FO269,M$47&lt;=$FP269)*(('Summary&amp;Assumptions'!$H$25*$C269)*(1+'Summary&amp;Assumptions'!$J$29)^(M$46-1))+AND(M$56&lt;'Summary&amp;Assumptions'!$J$31,M$47&gt;=$FQ269,M$47&lt;=$FR269)*(('Summary&amp;Assumptions'!$H$25*$C269)*(1+'Summary&amp;Assumptions'!$J$29)^(M$46-1))</f>
        <v>0</v>
      </c>
      <c r="I269" s="588">
        <f>AND(N$55&gt;0,SUM($E269:H269)&lt;'Summary&amp;Assumptions'!$G$32*$B269,$D269&gt;='Summary&amp;Assumptions'!$D$17,N$47&gt;=$D269,N$47&lt;=EDATE($D269,'Summary&amp;Assumptions'!$G$32))*$B269+AND(N$56&lt;'Summary&amp;Assumptions'!$J$31,N$47&gt;=$FO269,N$47&lt;=$FP269)*(('Summary&amp;Assumptions'!$H$25*$C269)*(1+'Summary&amp;Assumptions'!$J$29)^(N$46-1))+AND(N$56&lt;'Summary&amp;Assumptions'!$J$31,N$47&gt;=$FQ269,N$47&lt;=$FR269)*(('Summary&amp;Assumptions'!$H$25*$C269)*(1+'Summary&amp;Assumptions'!$J$29)^(N$46-1))</f>
        <v>0</v>
      </c>
      <c r="J269" s="588">
        <f>AND(O$55&gt;0,SUM($E269:I269)&lt;'Summary&amp;Assumptions'!$G$32*$B269,$D269&gt;='Summary&amp;Assumptions'!$D$17,O$47&gt;=$D269,O$47&lt;=EDATE($D269,'Summary&amp;Assumptions'!$G$32))*$B269+AND(O$56&lt;'Summary&amp;Assumptions'!$J$31,O$47&gt;=$FO269,O$47&lt;=$FP269)*(('Summary&amp;Assumptions'!$H$25*$C269)*(1+'Summary&amp;Assumptions'!$J$29)^(O$46-1))+AND(O$56&lt;'Summary&amp;Assumptions'!$J$31,O$47&gt;=$FQ269,O$47&lt;=$FR269)*(('Summary&amp;Assumptions'!$H$25*$C269)*(1+'Summary&amp;Assumptions'!$J$29)^(O$46-1))</f>
        <v>0</v>
      </c>
      <c r="K269" s="588">
        <f>AND(P$55&gt;0,SUM($E269:J269)&lt;'Summary&amp;Assumptions'!$G$32*$B269,$D269&gt;='Summary&amp;Assumptions'!$D$17,P$47&gt;=$D269,P$47&lt;=EDATE($D269,'Summary&amp;Assumptions'!$G$32))*$B269+AND(P$56&lt;'Summary&amp;Assumptions'!$J$31,P$47&gt;=$FO269,P$47&lt;=$FP269)*(('Summary&amp;Assumptions'!$H$25*$C269)*(1+'Summary&amp;Assumptions'!$J$29)^(P$46-1))+AND(P$56&lt;'Summary&amp;Assumptions'!$J$31,P$47&gt;=$FQ269,P$47&lt;=$FR269)*(('Summary&amp;Assumptions'!$H$25*$C269)*(1+'Summary&amp;Assumptions'!$J$29)^(P$46-1))</f>
        <v>0</v>
      </c>
      <c r="L269" s="588">
        <f>AND(Q$55&gt;0,SUM($E269:K269)&lt;'Summary&amp;Assumptions'!$G$32*$B269,$D269&gt;='Summary&amp;Assumptions'!$D$17,Q$47&gt;=$D269,Q$47&lt;=EDATE($D269,'Summary&amp;Assumptions'!$G$32))*$B269+AND(Q$56&lt;'Summary&amp;Assumptions'!$J$31,Q$47&gt;=$FO269,Q$47&lt;=$FP269)*(('Summary&amp;Assumptions'!$H$25*$C269)*(1+'Summary&amp;Assumptions'!$J$29)^(Q$46-1))+AND(Q$56&lt;'Summary&amp;Assumptions'!$J$31,Q$47&gt;=$FQ269,Q$47&lt;=$FR269)*(('Summary&amp;Assumptions'!$H$25*$C269)*(1+'Summary&amp;Assumptions'!$J$29)^(Q$46-1))</f>
        <v>0</v>
      </c>
      <c r="M269" s="588">
        <f>AND(R$55&gt;0,SUM($E269:L269)&lt;'Summary&amp;Assumptions'!$G$32*$B269,$D269&gt;='Summary&amp;Assumptions'!$D$17,R$47&gt;=$D269,R$47&lt;=EDATE($D269,'Summary&amp;Assumptions'!$G$32))*$B269+AND(R$56&lt;'Summary&amp;Assumptions'!$J$31,R$47&gt;=$FO269,R$47&lt;=$FP269)*(('Summary&amp;Assumptions'!$H$25*$C269)*(1+'Summary&amp;Assumptions'!$J$29)^(R$46-1))+AND(R$56&lt;'Summary&amp;Assumptions'!$J$31,R$47&gt;=$FQ269,R$47&lt;=$FR269)*(('Summary&amp;Assumptions'!$H$25*$C269)*(1+'Summary&amp;Assumptions'!$J$29)^(R$46-1))</f>
        <v>0</v>
      </c>
      <c r="N269" s="588">
        <f>AND(S$55&gt;0,SUM($E269:M269)&lt;'Summary&amp;Assumptions'!$G$32*$B269,$D269&gt;='Summary&amp;Assumptions'!$D$17,S$47&gt;=$D269,S$47&lt;=EDATE($D269,'Summary&amp;Assumptions'!$G$32))*$B269+AND(S$56&lt;'Summary&amp;Assumptions'!$J$31,S$47&gt;=$FO269,S$47&lt;=$FP269)*(('Summary&amp;Assumptions'!$H$25*$C269)*(1+'Summary&amp;Assumptions'!$J$29)^(S$46-1))+AND(S$56&lt;'Summary&amp;Assumptions'!$J$31,S$47&gt;=$FQ269,S$47&lt;=$FR269)*(('Summary&amp;Assumptions'!$H$25*$C269)*(1+'Summary&amp;Assumptions'!$J$29)^(S$46-1))</f>
        <v>0</v>
      </c>
      <c r="O269" s="588">
        <f>AND(T$55&gt;0,SUM($E269:N269)&lt;'Summary&amp;Assumptions'!$G$32*$B269,$D269&gt;='Summary&amp;Assumptions'!$D$17,T$47&gt;=$D269,T$47&lt;=EDATE($D269,'Summary&amp;Assumptions'!$G$32))*$B269+AND(T$56&lt;'Summary&amp;Assumptions'!$J$31,T$47&gt;=$FO269,T$47&lt;=$FP269)*(('Summary&amp;Assumptions'!$H$25*$C269)*(1+'Summary&amp;Assumptions'!$J$29)^(T$46-1))+AND(T$56&lt;'Summary&amp;Assumptions'!$J$31,T$47&gt;=$FQ269,T$47&lt;=$FR269)*(('Summary&amp;Assumptions'!$H$25*$C269)*(1+'Summary&amp;Assumptions'!$J$29)^(T$46-1))</f>
        <v>0</v>
      </c>
      <c r="P269" s="588">
        <f>AND(U$55&gt;0,SUM($E269:O269)&lt;'Summary&amp;Assumptions'!$G$32*$B269,$D269&gt;='Summary&amp;Assumptions'!$D$17,U$47&gt;=$D269,U$47&lt;=EDATE($D269,'Summary&amp;Assumptions'!$G$32))*$B269+AND(U$56&lt;'Summary&amp;Assumptions'!$J$31,U$47&gt;=$FO269,U$47&lt;=$FP269)*(('Summary&amp;Assumptions'!$H$25*$C269)*(1+'Summary&amp;Assumptions'!$J$29)^(U$46-1))+AND(U$56&lt;'Summary&amp;Assumptions'!$J$31,U$47&gt;=$FQ269,U$47&lt;=$FR269)*(('Summary&amp;Assumptions'!$H$25*$C269)*(1+'Summary&amp;Assumptions'!$J$29)^(U$46-1))</f>
        <v>0</v>
      </c>
      <c r="Q269" s="588">
        <f>AND(V$55&gt;0,SUM($E269:P269)&lt;'Summary&amp;Assumptions'!$G$32*$B269,$D269&gt;='Summary&amp;Assumptions'!$D$17,V$47&gt;=$D269,V$47&lt;=EDATE($D269,'Summary&amp;Assumptions'!$G$32))*$B269+AND(V$56&lt;'Summary&amp;Assumptions'!$J$31,V$47&gt;=$FO269,V$47&lt;=$FP269)*(('Summary&amp;Assumptions'!$H$25*$C269)*(1+'Summary&amp;Assumptions'!$J$29)^(V$46-1))+AND(V$56&lt;'Summary&amp;Assumptions'!$J$31,V$47&gt;=$FQ269,V$47&lt;=$FR269)*(('Summary&amp;Assumptions'!$H$25*$C269)*(1+'Summary&amp;Assumptions'!$J$29)^(V$46-1))</f>
        <v>0</v>
      </c>
      <c r="R269" s="588">
        <f>AND(W$55&gt;0,SUM($E269:Q269)&lt;'Summary&amp;Assumptions'!$G$32*$B269,$D269&gt;='Summary&amp;Assumptions'!$D$17,W$47&gt;=$D269,W$47&lt;=EDATE($D269,'Summary&amp;Assumptions'!$G$32))*$B269+AND(W$56&lt;'Summary&amp;Assumptions'!$J$31,W$47&gt;=$FO269,W$47&lt;=$FP269)*(('Summary&amp;Assumptions'!$H$25*$C269)*(1+'Summary&amp;Assumptions'!$J$29)^(W$46-1))+AND(W$56&lt;'Summary&amp;Assumptions'!$J$31,W$47&gt;=$FQ269,W$47&lt;=$FR269)*(('Summary&amp;Assumptions'!$H$25*$C269)*(1+'Summary&amp;Assumptions'!$J$29)^(W$46-1))</f>
        <v>0</v>
      </c>
      <c r="S269" s="588">
        <f>AND(X$55&gt;0,SUM($E269:R269)&lt;'Summary&amp;Assumptions'!$G$32*$B269,$D269&gt;='Summary&amp;Assumptions'!$D$17,X$47&gt;=$D269,X$47&lt;=EDATE($D269,'Summary&amp;Assumptions'!$G$32))*$B269+AND(X$56&lt;'Summary&amp;Assumptions'!$J$31,X$47&gt;=$FO269,X$47&lt;=$FP269)*(('Summary&amp;Assumptions'!$H$25*$C269)*(1+'Summary&amp;Assumptions'!$J$29)^(X$46-1))+AND(X$56&lt;'Summary&amp;Assumptions'!$J$31,X$47&gt;=$FQ269,X$47&lt;=$FR269)*(('Summary&amp;Assumptions'!$H$25*$C269)*(1+'Summary&amp;Assumptions'!$J$29)^(X$46-1))</f>
        <v>0</v>
      </c>
      <c r="T269" s="588">
        <f>AND(Y$55&gt;0,SUM($E269:S269)&lt;'Summary&amp;Assumptions'!$G$32*$B269,$D269&gt;='Summary&amp;Assumptions'!$D$17,Y$47&gt;=$D269,Y$47&lt;=EDATE($D269,'Summary&amp;Assumptions'!$G$32))*$B269+AND(Y$56&lt;'Summary&amp;Assumptions'!$J$31,Y$47&gt;=$FO269,Y$47&lt;=$FP269)*(('Summary&amp;Assumptions'!$H$25*$C269)*(1+'Summary&amp;Assumptions'!$J$29)^(Y$46-1))+AND(Y$56&lt;'Summary&amp;Assumptions'!$J$31,Y$47&gt;=$FQ269,Y$47&lt;=$FR269)*(('Summary&amp;Assumptions'!$H$25*$C269)*(1+'Summary&amp;Assumptions'!$J$29)^(Y$46-1))</f>
        <v>0</v>
      </c>
      <c r="U269" s="588">
        <f>AND(Z$55&gt;0,SUM($E269:T269)&lt;'Summary&amp;Assumptions'!$G$32*$B269,$D269&gt;='Summary&amp;Assumptions'!$D$17,Z$47&gt;=$D269,Z$47&lt;=EDATE($D269,'Summary&amp;Assumptions'!$G$32))*$B269+AND(Z$56&lt;'Summary&amp;Assumptions'!$J$31,Z$47&gt;=$FO269,Z$47&lt;=$FP269)*(('Summary&amp;Assumptions'!$H$25*$C269)*(1+'Summary&amp;Assumptions'!$J$29)^(Z$46-1))+AND(Z$56&lt;'Summary&amp;Assumptions'!$J$31,Z$47&gt;=$FQ269,Z$47&lt;=$FR269)*(('Summary&amp;Assumptions'!$H$25*$C269)*(1+'Summary&amp;Assumptions'!$J$29)^(Z$46-1))</f>
        <v>0</v>
      </c>
      <c r="V269" s="588">
        <f>AND(AA$55&gt;0,SUM($E269:U269)&lt;'Summary&amp;Assumptions'!$G$32*$B269,$D269&gt;='Summary&amp;Assumptions'!$D$17,AA$47&gt;=$D269,AA$47&lt;=EDATE($D269,'Summary&amp;Assumptions'!$G$32))*$B269+AND(AA$56&lt;'Summary&amp;Assumptions'!$J$31,AA$47&gt;=$FO269,AA$47&lt;=$FP269)*(('Summary&amp;Assumptions'!$H$25*$C269)*(1+'Summary&amp;Assumptions'!$J$29)^(AA$46-1))+AND(AA$56&lt;'Summary&amp;Assumptions'!$J$31,AA$47&gt;=$FQ269,AA$47&lt;=$FR269)*(('Summary&amp;Assumptions'!$H$25*$C269)*(1+'Summary&amp;Assumptions'!$J$29)^(AA$46-1))</f>
        <v>0</v>
      </c>
      <c r="W269" s="588">
        <f>AND(AB$55&gt;0,SUM($E269:V269)&lt;'Summary&amp;Assumptions'!$G$32*$B269,$D269&gt;='Summary&amp;Assumptions'!$D$17,AB$47&gt;=$D269,AB$47&lt;=EDATE($D269,'Summary&amp;Assumptions'!$G$32))*$B269+AND(AB$56&lt;'Summary&amp;Assumptions'!$J$31,AB$47&gt;=$FO269,AB$47&lt;=$FP269)*(('Summary&amp;Assumptions'!$H$25*$C269)*(1+'Summary&amp;Assumptions'!$J$29)^(AB$46-1))+AND(AB$56&lt;'Summary&amp;Assumptions'!$J$31,AB$47&gt;=$FQ269,AB$47&lt;=$FR269)*(('Summary&amp;Assumptions'!$H$25*$C269)*(1+'Summary&amp;Assumptions'!$J$29)^(AB$46-1))</f>
        <v>0</v>
      </c>
      <c r="X269" s="588">
        <f>AND(AC$55&gt;0,SUM($E269:W269)&lt;'Summary&amp;Assumptions'!$G$32*$B269,$D269&gt;='Summary&amp;Assumptions'!$D$17,AC$47&gt;=$D269,AC$47&lt;=EDATE($D269,'Summary&amp;Assumptions'!$G$32))*$B269+AND(AC$56&lt;'Summary&amp;Assumptions'!$J$31,AC$47&gt;=$FO269,AC$47&lt;=$FP269)*(('Summary&amp;Assumptions'!$H$25*$C269)*(1+'Summary&amp;Assumptions'!$J$29)^(AC$46-1))+AND(AC$56&lt;'Summary&amp;Assumptions'!$J$31,AC$47&gt;=$FQ269,AC$47&lt;=$FR269)*(('Summary&amp;Assumptions'!$H$25*$C269)*(1+'Summary&amp;Assumptions'!$J$29)^(AC$46-1))</f>
        <v>0</v>
      </c>
      <c r="Y269" s="588">
        <f>AND(AD$55&gt;0,SUM($E269:X269)&lt;'Summary&amp;Assumptions'!$G$32*$B269,$D269&gt;='Summary&amp;Assumptions'!$D$17,AD$47&gt;=$D269,AD$47&lt;=EDATE($D269,'Summary&amp;Assumptions'!$G$32))*$B269+AND(AD$56&lt;'Summary&amp;Assumptions'!$J$31,AD$47&gt;=$FO269,AD$47&lt;=$FP269)*(('Summary&amp;Assumptions'!$H$25*$C269)*(1+'Summary&amp;Assumptions'!$J$29)^(AD$46-1))+AND(AD$56&lt;'Summary&amp;Assumptions'!$J$31,AD$47&gt;=$FQ269,AD$47&lt;=$FR269)*(('Summary&amp;Assumptions'!$H$25*$C269)*(1+'Summary&amp;Assumptions'!$J$29)^(AD$46-1))</f>
        <v>0</v>
      </c>
      <c r="Z269" s="588">
        <f>AND(AE$55&gt;0,SUM($E269:Y269)&lt;'Summary&amp;Assumptions'!$G$32*$B269,$D269&gt;='Summary&amp;Assumptions'!$D$17,AE$47&gt;=$D269,AE$47&lt;=EDATE($D269,'Summary&amp;Assumptions'!$G$32))*$B269+AND(AE$56&lt;'Summary&amp;Assumptions'!$J$31,AE$47&gt;=$FO269,AE$47&lt;=$FP269)*(('Summary&amp;Assumptions'!$H$25*$C269)*(1+'Summary&amp;Assumptions'!$J$29)^(AE$46-1))+AND(AE$56&lt;'Summary&amp;Assumptions'!$J$31,AE$47&gt;=$FQ269,AE$47&lt;=$FR269)*(('Summary&amp;Assumptions'!$H$25*$C269)*(1+'Summary&amp;Assumptions'!$J$29)^(AE$46-1))</f>
        <v>0</v>
      </c>
      <c r="AA269" s="588">
        <f>AND(AF$55&gt;0,SUM($E269:Z269)&lt;'Summary&amp;Assumptions'!$G$32*$B269,$D269&gt;='Summary&amp;Assumptions'!$D$17,AF$47&gt;=$D269,AF$47&lt;=EDATE($D269,'Summary&amp;Assumptions'!$G$32))*$B269+AND(AF$56&lt;'Summary&amp;Assumptions'!$J$31,AF$47&gt;=$FO269,AF$47&lt;=$FP269)*(('Summary&amp;Assumptions'!$H$25*$C269)*(1+'Summary&amp;Assumptions'!$J$29)^(AF$46-1))+AND(AF$56&lt;'Summary&amp;Assumptions'!$J$31,AF$47&gt;=$FQ269,AF$47&lt;=$FR269)*(('Summary&amp;Assumptions'!$H$25*$C269)*(1+'Summary&amp;Assumptions'!$J$29)^(AF$46-1))</f>
        <v>0</v>
      </c>
      <c r="AB269" s="588">
        <f>AND(AG$55&gt;0,SUM($E269:AA269)&lt;'Summary&amp;Assumptions'!$G$32*$B269,$D269&gt;='Summary&amp;Assumptions'!$D$17,AG$47&gt;=$D269,AG$47&lt;=EDATE($D269,'Summary&amp;Assumptions'!$G$32))*$B269+AND(AG$56&lt;'Summary&amp;Assumptions'!$J$31,AG$47&gt;=$FO269,AG$47&lt;=$FP269)*(('Summary&amp;Assumptions'!$H$25*$C269)*(1+'Summary&amp;Assumptions'!$J$29)^(AG$46-1))+AND(AG$56&lt;'Summary&amp;Assumptions'!$J$31,AG$47&gt;=$FQ269,AG$47&lt;=$FR269)*(('Summary&amp;Assumptions'!$H$25*$C269)*(1+'Summary&amp;Assumptions'!$J$29)^(AG$46-1))</f>
        <v>0</v>
      </c>
      <c r="AC269" s="588">
        <f>AND(AH$55&gt;0,SUM($E269:AB269)&lt;'Summary&amp;Assumptions'!$G$32*$B269,$D269&gt;='Summary&amp;Assumptions'!$D$17,AH$47&gt;=$D269,AH$47&lt;=EDATE($D269,'Summary&amp;Assumptions'!$G$32))*$B269+AND(AH$56&lt;'Summary&amp;Assumptions'!$J$31,AH$47&gt;=$FO269,AH$47&lt;=$FP269)*(('Summary&amp;Assumptions'!$H$25*$C269)*(1+'Summary&amp;Assumptions'!$J$29)^(AH$46-1))+AND(AH$56&lt;'Summary&amp;Assumptions'!$J$31,AH$47&gt;=$FQ269,AH$47&lt;=$FR269)*(('Summary&amp;Assumptions'!$H$25*$C269)*(1+'Summary&amp;Assumptions'!$J$29)^(AH$46-1))</f>
        <v>0</v>
      </c>
      <c r="AD269" s="588">
        <f>AND(AI$55&gt;0,SUM($E269:AC269)&lt;'Summary&amp;Assumptions'!$G$32*$B269,$D269&gt;='Summary&amp;Assumptions'!$D$17,AI$47&gt;=$D269,AI$47&lt;=EDATE($D269,'Summary&amp;Assumptions'!$G$32))*$B269+AND(AI$56&lt;'Summary&amp;Assumptions'!$J$31,AI$47&gt;=$FO269,AI$47&lt;=$FP269)*(('Summary&amp;Assumptions'!$H$25*$C269)*(1+'Summary&amp;Assumptions'!$J$29)^(AI$46-1))+AND(AI$56&lt;'Summary&amp;Assumptions'!$J$31,AI$47&gt;=$FQ269,AI$47&lt;=$FR269)*(('Summary&amp;Assumptions'!$H$25*$C269)*(1+'Summary&amp;Assumptions'!$J$29)^(AI$46-1))</f>
        <v>0</v>
      </c>
      <c r="AE269" s="588">
        <f>AND(AJ$55&gt;0,SUM($E269:AD269)&lt;'Summary&amp;Assumptions'!$G$32*$B269,$D269&gt;='Summary&amp;Assumptions'!$D$17,AJ$47&gt;=$D269,AJ$47&lt;=EDATE($D269,'Summary&amp;Assumptions'!$G$32))*$B269+AND(AJ$56&lt;'Summary&amp;Assumptions'!$J$31,AJ$47&gt;=$FO269,AJ$47&lt;=$FP269)*(('Summary&amp;Assumptions'!$H$25*$C269)*(1+'Summary&amp;Assumptions'!$J$29)^(AJ$46-1))+AND(AJ$56&lt;'Summary&amp;Assumptions'!$J$31,AJ$47&gt;=$FQ269,AJ$47&lt;=$FR269)*(('Summary&amp;Assumptions'!$H$25*$C269)*(1+'Summary&amp;Assumptions'!$J$29)^(AJ$46-1))</f>
        <v>0</v>
      </c>
      <c r="AF269" s="588">
        <f>AND(AK$55&gt;0,SUM($E269:AE269)&lt;'Summary&amp;Assumptions'!$G$32*$B269,$D269&gt;='Summary&amp;Assumptions'!$D$17,AK$47&gt;=$D269,AK$47&lt;=EDATE($D269,'Summary&amp;Assumptions'!$G$32))*$B269+AND(AK$56&lt;'Summary&amp;Assumptions'!$J$31,AK$47&gt;=$FO269,AK$47&lt;=$FP269)*(('Summary&amp;Assumptions'!$H$25*$C269)*(1+'Summary&amp;Assumptions'!$J$29)^(AK$46-1))+AND(AK$56&lt;'Summary&amp;Assumptions'!$J$31,AK$47&gt;=$FQ269,AK$47&lt;=$FR269)*(('Summary&amp;Assumptions'!$H$25*$C269)*(1+'Summary&amp;Assumptions'!$J$29)^(AK$46-1))</f>
        <v>0</v>
      </c>
      <c r="AG269" s="588">
        <f>AND(AL$55&gt;0,SUM($E269:AF269)&lt;'Summary&amp;Assumptions'!$G$32*$B269,$D269&gt;='Summary&amp;Assumptions'!$D$17,AL$47&gt;=$D269,AL$47&lt;=EDATE($D269,'Summary&amp;Assumptions'!$G$32))*$B269+AND(AL$56&lt;'Summary&amp;Assumptions'!$J$31,AL$47&gt;=$FO269,AL$47&lt;=$FP269)*(('Summary&amp;Assumptions'!$H$25*$C269)*(1+'Summary&amp;Assumptions'!$J$29)^(AL$46-1))+AND(AL$56&lt;'Summary&amp;Assumptions'!$J$31,AL$47&gt;=$FQ269,AL$47&lt;=$FR269)*(('Summary&amp;Assumptions'!$H$25*$C269)*(1+'Summary&amp;Assumptions'!$J$29)^(AL$46-1))</f>
        <v>0</v>
      </c>
      <c r="AH269" s="588">
        <f>AND(AM$55&gt;0,SUM($E269:AG269)&lt;'Summary&amp;Assumptions'!$G$32*$B269,$D269&gt;='Summary&amp;Assumptions'!$D$17,AM$47&gt;=$D269,AM$47&lt;=EDATE($D269,'Summary&amp;Assumptions'!$G$32))*$B269+AND(AM$56&lt;'Summary&amp;Assumptions'!$J$31,AM$47&gt;=$FO269,AM$47&lt;=$FP269)*(('Summary&amp;Assumptions'!$H$25*$C269)*(1+'Summary&amp;Assumptions'!$J$29)^(AM$46-1))+AND(AM$56&lt;'Summary&amp;Assumptions'!$J$31,AM$47&gt;=$FQ269,AM$47&lt;=$FR269)*(('Summary&amp;Assumptions'!$H$25*$C269)*(1+'Summary&amp;Assumptions'!$J$29)^(AM$46-1))</f>
        <v>0</v>
      </c>
      <c r="AI269" s="588">
        <f>AND(AN$55&gt;0,SUM($E269:AH269)&lt;'Summary&amp;Assumptions'!$G$32*$B269,$D269&gt;='Summary&amp;Assumptions'!$D$17,AN$47&gt;=$D269,AN$47&lt;=EDATE($D269,'Summary&amp;Assumptions'!$G$32))*$B269+AND(AN$56&lt;'Summary&amp;Assumptions'!$J$31,AN$47&gt;=$FO269,AN$47&lt;=$FP269)*(('Summary&amp;Assumptions'!$H$25*$C269)*(1+'Summary&amp;Assumptions'!$J$29)^(AN$46-1))+AND(AN$56&lt;'Summary&amp;Assumptions'!$J$31,AN$47&gt;=$FQ269,AN$47&lt;=$FR269)*(('Summary&amp;Assumptions'!$H$25*$C269)*(1+'Summary&amp;Assumptions'!$J$29)^(AN$46-1))</f>
        <v>0</v>
      </c>
      <c r="AJ269" s="588">
        <f>AND(AO$55&gt;0,SUM($E269:AI269)&lt;'Summary&amp;Assumptions'!$G$32*$B269,$D269&gt;='Summary&amp;Assumptions'!$D$17,AO$47&gt;=$D269,AO$47&lt;=EDATE($D269,'Summary&amp;Assumptions'!$G$32))*$B269+AND(AO$56&lt;'Summary&amp;Assumptions'!$J$31,AO$47&gt;=$FO269,AO$47&lt;=$FP269)*(('Summary&amp;Assumptions'!$H$25*$C269)*(1+'Summary&amp;Assumptions'!$J$29)^(AO$46-1))+AND(AO$56&lt;'Summary&amp;Assumptions'!$J$31,AO$47&gt;=$FQ269,AO$47&lt;=$FR269)*(('Summary&amp;Assumptions'!$H$25*$C269)*(1+'Summary&amp;Assumptions'!$J$29)^(AO$46-1))</f>
        <v>0</v>
      </c>
      <c r="AK269" s="588">
        <f>AND(AP$55&gt;0,SUM($E269:AJ269)&lt;'Summary&amp;Assumptions'!$G$32*$B269,$D269&gt;='Summary&amp;Assumptions'!$D$17,AP$47&gt;=$D269,AP$47&lt;=EDATE($D269,'Summary&amp;Assumptions'!$G$32))*$B269+AND(AP$56&lt;'Summary&amp;Assumptions'!$J$31,AP$47&gt;=$FO269,AP$47&lt;=$FP269)*(('Summary&amp;Assumptions'!$H$25*$C269)*(1+'Summary&amp;Assumptions'!$J$29)^(AP$46-1))+AND(AP$56&lt;'Summary&amp;Assumptions'!$J$31,AP$47&gt;=$FQ269,AP$47&lt;=$FR269)*(('Summary&amp;Assumptions'!$H$25*$C269)*(1+'Summary&amp;Assumptions'!$J$29)^(AP$46-1))</f>
        <v>0</v>
      </c>
      <c r="AL269" s="588">
        <f>AND(AQ$55&gt;0,SUM($E269:AK269)&lt;'Summary&amp;Assumptions'!$G$32*$B269,$D269&gt;='Summary&amp;Assumptions'!$D$17,AQ$47&gt;=$D269,AQ$47&lt;=EDATE($D269,'Summary&amp;Assumptions'!$G$32))*$B269+AND(AQ$56&lt;'Summary&amp;Assumptions'!$J$31,AQ$47&gt;=$FO269,AQ$47&lt;=$FP269)*(('Summary&amp;Assumptions'!$H$25*$C269)*(1+'Summary&amp;Assumptions'!$J$29)^(AQ$46-1))+AND(AQ$56&lt;'Summary&amp;Assumptions'!$J$31,AQ$47&gt;=$FQ269,AQ$47&lt;=$FR269)*(('Summary&amp;Assumptions'!$H$25*$C269)*(1+'Summary&amp;Assumptions'!$J$29)^(AQ$46-1))</f>
        <v>0</v>
      </c>
      <c r="AM269" s="588">
        <f>AND(AR$55&gt;0,SUM($E269:AL269)&lt;'Summary&amp;Assumptions'!$G$32*$B269,$D269&gt;='Summary&amp;Assumptions'!$D$17,AR$47&gt;=$D269,AR$47&lt;=EDATE($D269,'Summary&amp;Assumptions'!$G$32))*$B269+AND(AR$56&lt;'Summary&amp;Assumptions'!$J$31,AR$47&gt;=$FO269,AR$47&lt;=$FP269)*(('Summary&amp;Assumptions'!$H$25*$C269)*(1+'Summary&amp;Assumptions'!$J$29)^(AR$46-1))+AND(AR$56&lt;'Summary&amp;Assumptions'!$J$31,AR$47&gt;=$FQ269,AR$47&lt;=$FR269)*(('Summary&amp;Assumptions'!$H$25*$C269)*(1+'Summary&amp;Assumptions'!$J$29)^(AR$46-1))</f>
        <v>0</v>
      </c>
      <c r="AN269" s="588">
        <f>AND(AS$55&gt;0,SUM($E269:AM269)&lt;'Summary&amp;Assumptions'!$G$32*$B269,$D269&gt;='Summary&amp;Assumptions'!$D$17,AS$47&gt;=$D269,AS$47&lt;=EDATE($D269,'Summary&amp;Assumptions'!$G$32))*$B269+AND(AS$56&lt;'Summary&amp;Assumptions'!$J$31,AS$47&gt;=$FO269,AS$47&lt;=$FP269)*(('Summary&amp;Assumptions'!$H$25*$C269)*(1+'Summary&amp;Assumptions'!$J$29)^(AS$46-1))+AND(AS$56&lt;'Summary&amp;Assumptions'!$J$31,AS$47&gt;=$FQ269,AS$47&lt;=$FR269)*(('Summary&amp;Assumptions'!$H$25*$C269)*(1+'Summary&amp;Assumptions'!$J$29)^(AS$46-1))</f>
        <v>0</v>
      </c>
      <c r="AO269" s="588">
        <f>AND(AT$55&gt;0,SUM($E269:AN269)&lt;'Summary&amp;Assumptions'!$G$32*$B269,$D269&gt;='Summary&amp;Assumptions'!$D$17,AT$47&gt;=$D269,AT$47&lt;=EDATE($D269,'Summary&amp;Assumptions'!$G$32))*$B269+AND(AT$56&lt;'Summary&amp;Assumptions'!$J$31,AT$47&gt;=$FO269,AT$47&lt;=$FP269)*(('Summary&amp;Assumptions'!$H$25*$C269)*(1+'Summary&amp;Assumptions'!$J$29)^(AT$46-1))+AND(AT$56&lt;'Summary&amp;Assumptions'!$J$31,AT$47&gt;=$FQ269,AT$47&lt;=$FR269)*(('Summary&amp;Assumptions'!$H$25*$C269)*(1+'Summary&amp;Assumptions'!$J$29)^(AT$46-1))</f>
        <v>0</v>
      </c>
      <c r="AP269" s="588">
        <f>AND(AU$55&gt;0,SUM($E269:AO269)&lt;'Summary&amp;Assumptions'!$G$32*$B269,$D269&gt;='Summary&amp;Assumptions'!$D$17,AU$47&gt;=$D269,AU$47&lt;=EDATE($D269,'Summary&amp;Assumptions'!$G$32))*$B269+AND(AU$56&lt;'Summary&amp;Assumptions'!$J$31,AU$47&gt;=$FO269,AU$47&lt;=$FP269)*(('Summary&amp;Assumptions'!$H$25*$C269)*(1+'Summary&amp;Assumptions'!$J$29)^(AU$46-1))+AND(AU$56&lt;'Summary&amp;Assumptions'!$J$31,AU$47&gt;=$FQ269,AU$47&lt;=$FR269)*(('Summary&amp;Assumptions'!$H$25*$C269)*(1+'Summary&amp;Assumptions'!$J$29)^(AU$46-1))</f>
        <v>0</v>
      </c>
      <c r="AQ269" s="588">
        <f>AND(AV$55&gt;0,SUM($E269:AP269)&lt;'Summary&amp;Assumptions'!$G$32*$B269,$D269&gt;='Summary&amp;Assumptions'!$D$17,AV$47&gt;=$D269,AV$47&lt;=EDATE($D269,'Summary&amp;Assumptions'!$G$32))*$B269+AND(AV$56&lt;'Summary&amp;Assumptions'!$J$31,AV$47&gt;=$FO269,AV$47&lt;=$FP269)*(('Summary&amp;Assumptions'!$H$25*$C269)*(1+'Summary&amp;Assumptions'!$J$29)^(AV$46-1))+AND(AV$56&lt;'Summary&amp;Assumptions'!$J$31,AV$47&gt;=$FQ269,AV$47&lt;=$FR269)*(('Summary&amp;Assumptions'!$H$25*$C269)*(1+'Summary&amp;Assumptions'!$J$29)^(AV$46-1))</f>
        <v>0</v>
      </c>
      <c r="AR269" s="588">
        <f>AND(AW$55&gt;0,SUM($E269:AQ269)&lt;'Summary&amp;Assumptions'!$G$32*$B269,$D269&gt;='Summary&amp;Assumptions'!$D$17,AW$47&gt;=$D269,AW$47&lt;=EDATE($D269,'Summary&amp;Assumptions'!$G$32))*$B269+AND(AW$56&lt;'Summary&amp;Assumptions'!$J$31,AW$47&gt;=$FO269,AW$47&lt;=$FP269)*(('Summary&amp;Assumptions'!$H$25*$C269)*(1+'Summary&amp;Assumptions'!$J$29)^(AW$46-1))+AND(AW$56&lt;'Summary&amp;Assumptions'!$J$31,AW$47&gt;=$FQ269,AW$47&lt;=$FR269)*(('Summary&amp;Assumptions'!$H$25*$C269)*(1+'Summary&amp;Assumptions'!$J$29)^(AW$46-1))</f>
        <v>0</v>
      </c>
      <c r="AS269" s="588">
        <f>AND(AX$55&gt;0,SUM($E269:AR269)&lt;'Summary&amp;Assumptions'!$G$32*$B269,$D269&gt;='Summary&amp;Assumptions'!$D$17,AX$47&gt;=$D269,AX$47&lt;=EDATE($D269,'Summary&amp;Assumptions'!$G$32))*$B269+AND(AX$56&lt;'Summary&amp;Assumptions'!$J$31,AX$47&gt;=$FO269,AX$47&lt;=$FP269)*(('Summary&amp;Assumptions'!$H$25*$C269)*(1+'Summary&amp;Assumptions'!$J$29)^(AX$46-1))+AND(AX$56&lt;'Summary&amp;Assumptions'!$J$31,AX$47&gt;=$FQ269,AX$47&lt;=$FR269)*(('Summary&amp;Assumptions'!$H$25*$C269)*(1+'Summary&amp;Assumptions'!$J$29)^(AX$46-1))</f>
        <v>0</v>
      </c>
      <c r="AT269" s="588">
        <f>AND(AY$55&gt;0,SUM($E269:AS269)&lt;'Summary&amp;Assumptions'!$G$32*$B269,$D269&gt;='Summary&amp;Assumptions'!$D$17,AY$47&gt;=$D269,AY$47&lt;=EDATE($D269,'Summary&amp;Assumptions'!$G$32))*$B269+AND(AY$56&lt;'Summary&amp;Assumptions'!$J$31,AY$47&gt;=$FO269,AY$47&lt;=$FP269)*(('Summary&amp;Assumptions'!$H$25*$C269)*(1+'Summary&amp;Assumptions'!$J$29)^(AY$46-1))+AND(AY$56&lt;'Summary&amp;Assumptions'!$J$31,AY$47&gt;=$FQ269,AY$47&lt;=$FR269)*(('Summary&amp;Assumptions'!$H$25*$C269)*(1+'Summary&amp;Assumptions'!$J$29)^(AY$46-1))</f>
        <v>0</v>
      </c>
      <c r="AU269" s="588">
        <f>AND(AZ$55&gt;0,SUM($E269:AT269)&lt;'Summary&amp;Assumptions'!$G$32*$B269,$D269&gt;='Summary&amp;Assumptions'!$D$17,AZ$47&gt;=$D269,AZ$47&lt;=EDATE($D269,'Summary&amp;Assumptions'!$G$32))*$B269+AND(AZ$56&lt;'Summary&amp;Assumptions'!$J$31,AZ$47&gt;=$FO269,AZ$47&lt;=$FP269)*(('Summary&amp;Assumptions'!$H$25*$C269)*(1+'Summary&amp;Assumptions'!$J$29)^(AZ$46-1))+AND(AZ$56&lt;'Summary&amp;Assumptions'!$J$31,AZ$47&gt;=$FQ269,AZ$47&lt;=$FR269)*(('Summary&amp;Assumptions'!$H$25*$C269)*(1+'Summary&amp;Assumptions'!$J$29)^(AZ$46-1))</f>
        <v>0</v>
      </c>
      <c r="AV269" s="588">
        <f>AND(BA$55&gt;0,SUM($E269:AU269)&lt;'Summary&amp;Assumptions'!$G$32*$B269,$D269&gt;='Summary&amp;Assumptions'!$D$17,BA$47&gt;=$D269,BA$47&lt;=EDATE($D269,'Summary&amp;Assumptions'!$G$32))*$B269+AND(BA$56&lt;'Summary&amp;Assumptions'!$J$31,BA$47&gt;=$FO269,BA$47&lt;=$FP269)*(('Summary&amp;Assumptions'!$H$25*$C269)*(1+'Summary&amp;Assumptions'!$J$29)^(BA$46-1))+AND(BA$56&lt;'Summary&amp;Assumptions'!$J$31,BA$47&gt;=$FQ269,BA$47&lt;=$FR269)*(('Summary&amp;Assumptions'!$H$25*$C269)*(1+'Summary&amp;Assumptions'!$J$29)^(BA$46-1))</f>
        <v>0</v>
      </c>
      <c r="AW269" s="588">
        <f>AND(BB$55&gt;0,SUM($E269:AV269)&lt;'Summary&amp;Assumptions'!$G$32*$B269,$D269&gt;='Summary&amp;Assumptions'!$D$17,BB$47&gt;=$D269,BB$47&lt;=EDATE($D269,'Summary&amp;Assumptions'!$G$32))*$B269+AND(BB$56&lt;'Summary&amp;Assumptions'!$J$31,BB$47&gt;=$FO269,BB$47&lt;=$FP269)*(('Summary&amp;Assumptions'!$H$25*$C269)*(1+'Summary&amp;Assumptions'!$J$29)^(BB$46-1))+AND(BB$56&lt;'Summary&amp;Assumptions'!$J$31,BB$47&gt;=$FQ269,BB$47&lt;=$FR269)*(('Summary&amp;Assumptions'!$H$25*$C269)*(1+'Summary&amp;Assumptions'!$J$29)^(BB$46-1))</f>
        <v>0</v>
      </c>
      <c r="AX269" s="588">
        <f>AND(BC$55&gt;0,SUM($E269:AW269)&lt;'Summary&amp;Assumptions'!$G$32*$B269,$D269&gt;='Summary&amp;Assumptions'!$D$17,BC$47&gt;=$D269,BC$47&lt;=EDATE($D269,'Summary&amp;Assumptions'!$G$32))*$B269+AND(BC$56&lt;'Summary&amp;Assumptions'!$J$31,BC$47&gt;=$FO269,BC$47&lt;=$FP269)*(('Summary&amp;Assumptions'!$H$25*$C269)*(1+'Summary&amp;Assumptions'!$J$29)^(BC$46-1))+AND(BC$56&lt;'Summary&amp;Assumptions'!$J$31,BC$47&gt;=$FQ269,BC$47&lt;=$FR269)*(('Summary&amp;Assumptions'!$H$25*$C269)*(1+'Summary&amp;Assumptions'!$J$29)^(BC$46-1))</f>
        <v>0</v>
      </c>
      <c r="AY269" s="588">
        <f>AND(BD$55&gt;0,SUM($E269:AX269)&lt;'Summary&amp;Assumptions'!$G$32*$B269,$D269&gt;='Summary&amp;Assumptions'!$D$17,BD$47&gt;=$D269,BD$47&lt;=EDATE($D269,'Summary&amp;Assumptions'!$G$32))*$B269+AND(BD$56&lt;'Summary&amp;Assumptions'!$J$31,BD$47&gt;=$FO269,BD$47&lt;=$FP269)*(('Summary&amp;Assumptions'!$H$25*$C269)*(1+'Summary&amp;Assumptions'!$J$29)^(BD$46-1))+AND(BD$56&lt;'Summary&amp;Assumptions'!$J$31,BD$47&gt;=$FQ269,BD$47&lt;=$FR269)*(('Summary&amp;Assumptions'!$H$25*$C269)*(1+'Summary&amp;Assumptions'!$J$29)^(BD$46-1))</f>
        <v>0</v>
      </c>
      <c r="AZ269" s="588">
        <f>AND(BE$55&gt;0,SUM($E269:AY269)&lt;'Summary&amp;Assumptions'!$G$32*$B269,$D269&gt;='Summary&amp;Assumptions'!$D$17,BE$47&gt;=$D269,BE$47&lt;=EDATE($D269,'Summary&amp;Assumptions'!$G$32))*$B269+AND(BE$56&lt;'Summary&amp;Assumptions'!$J$31,BE$47&gt;=$FO269,BE$47&lt;=$FP269)*(('Summary&amp;Assumptions'!$H$25*$C269)*(1+'Summary&amp;Assumptions'!$J$29)^(BE$46-1))+AND(BE$56&lt;'Summary&amp;Assumptions'!$J$31,BE$47&gt;=$FQ269,BE$47&lt;=$FR269)*(('Summary&amp;Assumptions'!$H$25*$C269)*(1+'Summary&amp;Assumptions'!$J$29)^(BE$46-1))</f>
        <v>0</v>
      </c>
      <c r="BA269" s="588">
        <f>AND(BF$55&gt;0,SUM($E269:AZ269)&lt;'Summary&amp;Assumptions'!$G$32*$B269,$D269&gt;='Summary&amp;Assumptions'!$D$17,BF$47&gt;=$D269,BF$47&lt;=EDATE($D269,'Summary&amp;Assumptions'!$G$32))*$B269+AND(BF$56&lt;'Summary&amp;Assumptions'!$J$31,BF$47&gt;=$FO269,BF$47&lt;=$FP269)*(('Summary&amp;Assumptions'!$H$25*$C269)*(1+'Summary&amp;Assumptions'!$J$29)^(BF$46-1))+AND(BF$56&lt;'Summary&amp;Assumptions'!$J$31,BF$47&gt;=$FQ269,BF$47&lt;=$FR269)*(('Summary&amp;Assumptions'!$H$25*$C269)*(1+'Summary&amp;Assumptions'!$J$29)^(BF$46-1))</f>
        <v>0</v>
      </c>
      <c r="BB269" s="588">
        <f>AND(BG$55&gt;0,SUM($E269:BA269)&lt;'Summary&amp;Assumptions'!$G$32*$B269,$D269&gt;='Summary&amp;Assumptions'!$D$17,BG$47&gt;=$D269,BG$47&lt;=EDATE($D269,'Summary&amp;Assumptions'!$G$32))*$B269+AND(BG$56&lt;'Summary&amp;Assumptions'!$J$31,BG$47&gt;=$FO269,BG$47&lt;=$FP269)*(('Summary&amp;Assumptions'!$H$25*$C269)*(1+'Summary&amp;Assumptions'!$J$29)^(BG$46-1))+AND(BG$56&lt;'Summary&amp;Assumptions'!$J$31,BG$47&gt;=$FQ269,BG$47&lt;=$FR269)*(('Summary&amp;Assumptions'!$H$25*$C269)*(1+'Summary&amp;Assumptions'!$J$29)^(BG$46-1))</f>
        <v>0</v>
      </c>
      <c r="BC269" s="588">
        <f>AND(BH$55&gt;0,SUM($E269:BB269)&lt;'Summary&amp;Assumptions'!$G$32*$B269,$D269&gt;='Summary&amp;Assumptions'!$D$17,BH$47&gt;=$D269,BH$47&lt;=EDATE($D269,'Summary&amp;Assumptions'!$G$32))*$B269+AND(BH$56&lt;'Summary&amp;Assumptions'!$J$31,BH$47&gt;=$FO269,BH$47&lt;=$FP269)*(('Summary&amp;Assumptions'!$H$25*$C269)*(1+'Summary&amp;Assumptions'!$J$29)^(BH$46-1))+AND(BH$56&lt;'Summary&amp;Assumptions'!$J$31,BH$47&gt;=$FQ269,BH$47&lt;=$FR269)*(('Summary&amp;Assumptions'!$H$25*$C269)*(1+'Summary&amp;Assumptions'!$J$29)^(BH$46-1))</f>
        <v>0</v>
      </c>
      <c r="BD269" s="588">
        <f>AND(BI$55&gt;0,SUM($E269:BC269)&lt;'Summary&amp;Assumptions'!$G$32*$B269,$D269&gt;='Summary&amp;Assumptions'!$D$17,BI$47&gt;=$D269,BI$47&lt;=EDATE($D269,'Summary&amp;Assumptions'!$G$32))*$B269+AND(BI$56&lt;'Summary&amp;Assumptions'!$J$31,BI$47&gt;=$FO269,BI$47&lt;=$FP269)*(('Summary&amp;Assumptions'!$H$25*$C269)*(1+'Summary&amp;Assumptions'!$J$29)^(BI$46-1))+AND(BI$56&lt;'Summary&amp;Assumptions'!$J$31,BI$47&gt;=$FQ269,BI$47&lt;=$FR269)*(('Summary&amp;Assumptions'!$H$25*$C269)*(1+'Summary&amp;Assumptions'!$J$29)^(BI$46-1))</f>
        <v>0</v>
      </c>
      <c r="BE269" s="588">
        <f>AND(BJ$55&gt;0,SUM($E269:BD269)&lt;'Summary&amp;Assumptions'!$G$32*$B269,$D269&gt;='Summary&amp;Assumptions'!$D$17,BJ$47&gt;=$D269,BJ$47&lt;=EDATE($D269,'Summary&amp;Assumptions'!$G$32))*$B269+AND(BJ$56&lt;'Summary&amp;Assumptions'!$J$31,BJ$47&gt;=$FO269,BJ$47&lt;=$FP269)*(('Summary&amp;Assumptions'!$H$25*$C269)*(1+'Summary&amp;Assumptions'!$J$29)^(BJ$46-1))+AND(BJ$56&lt;'Summary&amp;Assumptions'!$J$31,BJ$47&gt;=$FQ269,BJ$47&lt;=$FR269)*(('Summary&amp;Assumptions'!$H$25*$C269)*(1+'Summary&amp;Assumptions'!$J$29)^(BJ$46-1))</f>
        <v>0</v>
      </c>
      <c r="BF269" s="588">
        <f>AND(BK$55&gt;0,SUM($E269:BE269)&lt;'Summary&amp;Assumptions'!$G$32*$B269,$D269&gt;='Summary&amp;Assumptions'!$D$17,BK$47&gt;=$D269,BK$47&lt;=EDATE($D269,'Summary&amp;Assumptions'!$G$32))*$B269+AND(BK$56&lt;'Summary&amp;Assumptions'!$J$31,BK$47&gt;=$FO269,BK$47&lt;=$FP269)*(('Summary&amp;Assumptions'!$H$25*$C269)*(1+'Summary&amp;Assumptions'!$J$29)^(BK$46-1))+AND(BK$56&lt;'Summary&amp;Assumptions'!$J$31,BK$47&gt;=$FQ269,BK$47&lt;=$FR269)*(('Summary&amp;Assumptions'!$H$25*$C269)*(1+'Summary&amp;Assumptions'!$J$29)^(BK$46-1))</f>
        <v>0</v>
      </c>
      <c r="BG269" s="588">
        <f>AND(BL$55&gt;0,SUM($E269:BF269)&lt;'Summary&amp;Assumptions'!$G$32*$B269,$D269&gt;='Summary&amp;Assumptions'!$D$17,BL$47&gt;=$D269,BL$47&lt;=EDATE($D269,'Summary&amp;Assumptions'!$G$32))*$B269+AND(BL$56&lt;'Summary&amp;Assumptions'!$J$31,BL$47&gt;=$FO269,BL$47&lt;=$FP269)*(('Summary&amp;Assumptions'!$H$25*$C269)*(1+'Summary&amp;Assumptions'!$J$29)^(BL$46-1))+AND(BL$56&lt;'Summary&amp;Assumptions'!$J$31,BL$47&gt;=$FQ269,BL$47&lt;=$FR269)*(('Summary&amp;Assumptions'!$H$25*$C269)*(1+'Summary&amp;Assumptions'!$J$29)^(BL$46-1))</f>
        <v>0</v>
      </c>
      <c r="BH269" s="588">
        <f>AND(BM$55&gt;0,SUM($E269:BG269)&lt;'Summary&amp;Assumptions'!$G$32*$B269,$D269&gt;='Summary&amp;Assumptions'!$D$17,BM$47&gt;=$D269,BM$47&lt;=EDATE($D269,'Summary&amp;Assumptions'!$G$32))*$B269+AND(BM$56&lt;'Summary&amp;Assumptions'!$J$31,BM$47&gt;=$FO269,BM$47&lt;=$FP269)*(('Summary&amp;Assumptions'!$H$25*$C269)*(1+'Summary&amp;Assumptions'!$J$29)^(BM$46-1))+AND(BM$56&lt;'Summary&amp;Assumptions'!$J$31,BM$47&gt;=$FQ269,BM$47&lt;=$FR269)*(('Summary&amp;Assumptions'!$H$25*$C269)*(1+'Summary&amp;Assumptions'!$J$29)^(BM$46-1))</f>
        <v>0</v>
      </c>
      <c r="BI269" s="588">
        <f>AND(BN$55&gt;0,SUM($E269:BH269)&lt;'Summary&amp;Assumptions'!$G$32*$B269,$D269&gt;='Summary&amp;Assumptions'!$D$17,BN$47&gt;=$D269,BN$47&lt;=EDATE($D269,'Summary&amp;Assumptions'!$G$32))*$B269+AND(BN$56&lt;'Summary&amp;Assumptions'!$J$31,BN$47&gt;=$FO269,BN$47&lt;=$FP269)*(('Summary&amp;Assumptions'!$H$25*$C269)*(1+'Summary&amp;Assumptions'!$J$29)^(BN$46-1))+AND(BN$56&lt;'Summary&amp;Assumptions'!$J$31,BN$47&gt;=$FQ269,BN$47&lt;=$FR269)*(('Summary&amp;Assumptions'!$H$25*$C269)*(1+'Summary&amp;Assumptions'!$J$29)^(BN$46-1))</f>
        <v>0</v>
      </c>
      <c r="BJ269" s="588">
        <f>AND(BO$55&gt;0,SUM($E269:BI269)&lt;'Summary&amp;Assumptions'!$G$32*$B269,$D269&gt;='Summary&amp;Assumptions'!$D$17,BO$47&gt;=$D269,BO$47&lt;=EDATE($D269,'Summary&amp;Assumptions'!$G$32))*$B269+AND(BO$56&lt;'Summary&amp;Assumptions'!$J$31,BO$47&gt;=$FO269,BO$47&lt;=$FP269)*(('Summary&amp;Assumptions'!$H$25*$C269)*(1+'Summary&amp;Assumptions'!$J$29)^(BO$46-1))+AND(BO$56&lt;'Summary&amp;Assumptions'!$J$31,BO$47&gt;=$FQ269,BO$47&lt;=$FR269)*(('Summary&amp;Assumptions'!$H$25*$C269)*(1+'Summary&amp;Assumptions'!$J$29)^(BO$46-1))</f>
        <v>0</v>
      </c>
      <c r="BK269" s="588">
        <f>AND(BP$55&gt;0,SUM($E269:BJ269)&lt;'Summary&amp;Assumptions'!$G$32*$B269,$D269&gt;='Summary&amp;Assumptions'!$D$17,BP$47&gt;=$D269,BP$47&lt;=EDATE($D269,'Summary&amp;Assumptions'!$G$32))*$B269+AND(BP$56&lt;'Summary&amp;Assumptions'!$J$31,BP$47&gt;=$FO269,BP$47&lt;=$FP269)*(('Summary&amp;Assumptions'!$H$25*$C269)*(1+'Summary&amp;Assumptions'!$J$29)^(BP$46-1))+AND(BP$56&lt;'Summary&amp;Assumptions'!$J$31,BP$47&gt;=$FQ269,BP$47&lt;=$FR269)*(('Summary&amp;Assumptions'!$H$25*$C269)*(1+'Summary&amp;Assumptions'!$J$29)^(BP$46-1))</f>
        <v>0</v>
      </c>
      <c r="BL269" s="588">
        <f>AND(BQ$55&gt;0,SUM($E269:BK269)&lt;'Summary&amp;Assumptions'!$G$32*$B269,$D269&gt;='Summary&amp;Assumptions'!$D$17,BQ$47&gt;=$D269,BQ$47&lt;=EDATE($D269,'Summary&amp;Assumptions'!$G$32))*$B269+AND(BQ$56&lt;'Summary&amp;Assumptions'!$J$31,BQ$47&gt;=$FO269,BQ$47&lt;=$FP269)*(('Summary&amp;Assumptions'!$H$25*$C269)*(1+'Summary&amp;Assumptions'!$J$29)^(BQ$46-1))+AND(BQ$56&lt;'Summary&amp;Assumptions'!$J$31,BQ$47&gt;=$FQ269,BQ$47&lt;=$FR269)*(('Summary&amp;Assumptions'!$H$25*$C269)*(1+'Summary&amp;Assumptions'!$J$29)^(BQ$46-1))</f>
        <v>0</v>
      </c>
      <c r="BM269" s="588">
        <f>AND(BR$55&gt;0,SUM($E269:BL269)&lt;'Summary&amp;Assumptions'!$G$32*$B269,$D269&gt;='Summary&amp;Assumptions'!$D$17,BR$47&gt;=$D269,BR$47&lt;=EDATE($D269,'Summary&amp;Assumptions'!$G$32))*$B269+AND(BR$56&lt;'Summary&amp;Assumptions'!$J$31,BR$47&gt;=$FO269,BR$47&lt;=$FP269)*(('Summary&amp;Assumptions'!$H$25*$C269)*(1+'Summary&amp;Assumptions'!$J$29)^(BR$46-1))+AND(BR$56&lt;'Summary&amp;Assumptions'!$J$31,BR$47&gt;=$FQ269,BR$47&lt;=$FR269)*(('Summary&amp;Assumptions'!$H$25*$C269)*(1+'Summary&amp;Assumptions'!$J$29)^(BR$46-1))</f>
        <v>0</v>
      </c>
      <c r="BN269" s="588">
        <f>AND(BS$55&gt;0,SUM($E269:BM269)&lt;'Summary&amp;Assumptions'!$G$32*$B269,$D269&gt;='Summary&amp;Assumptions'!$D$17,BS$47&gt;=$D269,BS$47&lt;=EDATE($D269,'Summary&amp;Assumptions'!$G$32))*$B269+AND(BS$56&lt;'Summary&amp;Assumptions'!$J$31,BS$47&gt;=$FO269,BS$47&lt;=$FP269)*(('Summary&amp;Assumptions'!$H$25*$C269)*(1+'Summary&amp;Assumptions'!$J$29)^(BS$46-1))+AND(BS$56&lt;'Summary&amp;Assumptions'!$J$31,BS$47&gt;=$FQ269,BS$47&lt;=$FR269)*(('Summary&amp;Assumptions'!$H$25*$C269)*(1+'Summary&amp;Assumptions'!$J$29)^(BS$46-1))</f>
        <v>0</v>
      </c>
      <c r="BO269" s="588">
        <f>AND(BT$55&gt;0,SUM($E269:BN269)&lt;'Summary&amp;Assumptions'!$G$32*$B269,$D269&gt;='Summary&amp;Assumptions'!$D$17,BT$47&gt;=$D269,BT$47&lt;=EDATE($D269,'Summary&amp;Assumptions'!$G$32))*$B269+AND(BT$56&lt;'Summary&amp;Assumptions'!$J$31,BT$47&gt;=$FO269,BT$47&lt;=$FP269)*(('Summary&amp;Assumptions'!$H$25*$C269)*(1+'Summary&amp;Assumptions'!$J$29)^(BT$46-1))+AND(BT$56&lt;'Summary&amp;Assumptions'!$J$31,BT$47&gt;=$FQ269,BT$47&lt;=$FR269)*(('Summary&amp;Assumptions'!$H$25*$C269)*(1+'Summary&amp;Assumptions'!$J$29)^(BT$46-1))</f>
        <v>0</v>
      </c>
      <c r="BP269" s="588">
        <f>AND(BU$55&gt;0,SUM($E269:BO269)&lt;'Summary&amp;Assumptions'!$G$32*$B269,$D269&gt;='Summary&amp;Assumptions'!$D$17,BU$47&gt;=$D269,BU$47&lt;=EDATE($D269,'Summary&amp;Assumptions'!$G$32))*$B269+AND(BU$56&lt;'Summary&amp;Assumptions'!$J$31,BU$47&gt;=$FO269,BU$47&lt;=$FP269)*(('Summary&amp;Assumptions'!$H$25*$C269)*(1+'Summary&amp;Assumptions'!$J$29)^(BU$46-1))+AND(BU$56&lt;'Summary&amp;Assumptions'!$J$31,BU$47&gt;=$FQ269,BU$47&lt;=$FR269)*(('Summary&amp;Assumptions'!$H$25*$C269)*(1+'Summary&amp;Assumptions'!$J$29)^(BU$46-1))</f>
        <v>0</v>
      </c>
      <c r="BQ269" s="588">
        <f>AND(BV$55&gt;0,SUM($E269:BP269)&lt;'Summary&amp;Assumptions'!$G$32*$B269,$D269&gt;='Summary&amp;Assumptions'!$D$17,BV$47&gt;=$D269,BV$47&lt;=EDATE($D269,'Summary&amp;Assumptions'!$G$32))*$B269+AND(BV$56&lt;'Summary&amp;Assumptions'!$J$31,BV$47&gt;=$FO269,BV$47&lt;=$FP269)*(('Summary&amp;Assumptions'!$H$25*$C269)*(1+'Summary&amp;Assumptions'!$J$29)^(BV$46-1))+AND(BV$56&lt;'Summary&amp;Assumptions'!$J$31,BV$47&gt;=$FQ269,BV$47&lt;=$FR269)*(('Summary&amp;Assumptions'!$H$25*$C269)*(1+'Summary&amp;Assumptions'!$J$29)^(BV$46-1))</f>
        <v>0</v>
      </c>
      <c r="BR269" s="588">
        <f>AND(BW$55&gt;0,SUM($E269:BQ269)&lt;'Summary&amp;Assumptions'!$G$32*$B269,$D269&gt;='Summary&amp;Assumptions'!$D$17,BW$47&gt;=$D269,BW$47&lt;=EDATE($D269,'Summary&amp;Assumptions'!$G$32))*$B269+AND(BW$56&lt;'Summary&amp;Assumptions'!$J$31,BW$47&gt;=$FO269,BW$47&lt;=$FP269)*(('Summary&amp;Assumptions'!$H$25*$C269)*(1+'Summary&amp;Assumptions'!$J$29)^(BW$46-1))+AND(BW$56&lt;'Summary&amp;Assumptions'!$J$31,BW$47&gt;=$FQ269,BW$47&lt;=$FR269)*(('Summary&amp;Assumptions'!$H$25*$C269)*(1+'Summary&amp;Assumptions'!$J$29)^(BW$46-1))</f>
        <v>0</v>
      </c>
      <c r="BS269" s="588">
        <f>AND(BX$55&gt;0,SUM($E269:BR269)&lt;'Summary&amp;Assumptions'!$G$32*$B269,$D269&gt;='Summary&amp;Assumptions'!$D$17,BX$47&gt;=$D269,BX$47&lt;=EDATE($D269,'Summary&amp;Assumptions'!$G$32))*$B269+AND(BX$56&lt;'Summary&amp;Assumptions'!$J$31,BX$47&gt;=$FO269,BX$47&lt;=$FP269)*(('Summary&amp;Assumptions'!$H$25*$C269)*(1+'Summary&amp;Assumptions'!$J$29)^(BX$46-1))+AND(BX$56&lt;'Summary&amp;Assumptions'!$J$31,BX$47&gt;=$FQ269,BX$47&lt;=$FR269)*(('Summary&amp;Assumptions'!$H$25*$C269)*(1+'Summary&amp;Assumptions'!$J$29)^(BX$46-1))</f>
        <v>0</v>
      </c>
      <c r="BT269" s="588">
        <f>AND(BY$55&gt;0,SUM($E269:BS269)&lt;'Summary&amp;Assumptions'!$G$32*$B269,$D269&gt;='Summary&amp;Assumptions'!$D$17,BY$47&gt;=$D269,BY$47&lt;=EDATE($D269,'Summary&amp;Assumptions'!$G$32))*$B269+AND(BY$56&lt;'Summary&amp;Assumptions'!$J$31,BY$47&gt;=$FO269,BY$47&lt;=$FP269)*(('Summary&amp;Assumptions'!$H$25*$C269)*(1+'Summary&amp;Assumptions'!$J$29)^(BY$46-1))+AND(BY$56&lt;'Summary&amp;Assumptions'!$J$31,BY$47&gt;=$FQ269,BY$47&lt;=$FR269)*(('Summary&amp;Assumptions'!$H$25*$C269)*(1+'Summary&amp;Assumptions'!$J$29)^(BY$46-1))</f>
        <v>0</v>
      </c>
      <c r="BU269" s="588">
        <f>AND(BZ$55&gt;0,SUM($E269:BT269)&lt;'Summary&amp;Assumptions'!$G$32*$B269,$D269&gt;='Summary&amp;Assumptions'!$D$17,BZ$47&gt;=$D269,BZ$47&lt;=EDATE($D269,'Summary&amp;Assumptions'!$G$32))*$B269+AND(BZ$56&lt;'Summary&amp;Assumptions'!$J$31,BZ$47&gt;=$FO269,BZ$47&lt;=$FP269)*(('Summary&amp;Assumptions'!$H$25*$C269)*(1+'Summary&amp;Assumptions'!$J$29)^(BZ$46-1))+AND(BZ$56&lt;'Summary&amp;Assumptions'!$J$31,BZ$47&gt;=$FQ269,BZ$47&lt;=$FR269)*(('Summary&amp;Assumptions'!$H$25*$C269)*(1+'Summary&amp;Assumptions'!$J$29)^(BZ$46-1))</f>
        <v>0</v>
      </c>
      <c r="BV269" s="588">
        <f>AND(CA$55&gt;0,SUM($E269:BU269)&lt;'Summary&amp;Assumptions'!$G$32*$B269,$D269&gt;='Summary&amp;Assumptions'!$D$17,CA$47&gt;=$D269,CA$47&lt;=EDATE($D269,'Summary&amp;Assumptions'!$G$32))*$B269+AND(CA$56&lt;'Summary&amp;Assumptions'!$J$31,CA$47&gt;=$FO269,CA$47&lt;=$FP269)*(('Summary&amp;Assumptions'!$H$25*$C269)*(1+'Summary&amp;Assumptions'!$J$29)^(CA$46-1))+AND(CA$56&lt;'Summary&amp;Assumptions'!$J$31,CA$47&gt;=$FQ269,CA$47&lt;=$FR269)*(('Summary&amp;Assumptions'!$H$25*$C269)*(1+'Summary&amp;Assumptions'!$J$29)^(CA$46-1))</f>
        <v>0</v>
      </c>
      <c r="BW269" s="588">
        <f>AND(CB$55&gt;0,SUM($E269:BV269)&lt;'Summary&amp;Assumptions'!$G$32*$B269,$D269&gt;='Summary&amp;Assumptions'!$D$17,CB$47&gt;=$D269,CB$47&lt;=EDATE($D269,'Summary&amp;Assumptions'!$G$32))*$B269+AND(CB$56&lt;'Summary&amp;Assumptions'!$J$31,CB$47&gt;=$FO269,CB$47&lt;=$FP269)*(('Summary&amp;Assumptions'!$H$25*$C269)*(1+'Summary&amp;Assumptions'!$J$29)^(CB$46-1))+AND(CB$56&lt;'Summary&amp;Assumptions'!$J$31,CB$47&gt;=$FQ269,CB$47&lt;=$FR269)*(('Summary&amp;Assumptions'!$H$25*$C269)*(1+'Summary&amp;Assumptions'!$J$29)^(CB$46-1))</f>
        <v>0</v>
      </c>
      <c r="BX269" s="588">
        <f>AND(CC$55&gt;0,SUM($E269:BW269)&lt;'Summary&amp;Assumptions'!$G$32*$B269,$D269&gt;='Summary&amp;Assumptions'!$D$17,CC$47&gt;=$D269,CC$47&lt;=EDATE($D269,'Summary&amp;Assumptions'!$G$32))*$B269+AND(CC$56&lt;'Summary&amp;Assumptions'!$J$31,CC$47&gt;=$FO269,CC$47&lt;=$FP269)*(('Summary&amp;Assumptions'!$H$25*$C269)*(1+'Summary&amp;Assumptions'!$J$29)^(CC$46-1))+AND(CC$56&lt;'Summary&amp;Assumptions'!$J$31,CC$47&gt;=$FQ269,CC$47&lt;=$FR269)*(('Summary&amp;Assumptions'!$H$25*$C269)*(1+'Summary&amp;Assumptions'!$J$29)^(CC$46-1))</f>
        <v>0</v>
      </c>
      <c r="BY269" s="588">
        <f>AND(CD$55&gt;0,SUM($E269:BX269)&lt;'Summary&amp;Assumptions'!$G$32*$B269,$D269&gt;='Summary&amp;Assumptions'!$D$17,CD$47&gt;=$D269,CD$47&lt;=EDATE($D269,'Summary&amp;Assumptions'!$G$32))*$B269+AND(CD$56&lt;'Summary&amp;Assumptions'!$J$31,CD$47&gt;=$FO269,CD$47&lt;=$FP269)*(('Summary&amp;Assumptions'!$H$25*$C269)*(1+'Summary&amp;Assumptions'!$J$29)^(CD$46-1))+AND(CD$56&lt;'Summary&amp;Assumptions'!$J$31,CD$47&gt;=$FQ269,CD$47&lt;=$FR269)*(('Summary&amp;Assumptions'!$H$25*$C269)*(1+'Summary&amp;Assumptions'!$J$29)^(CD$46-1))</f>
        <v>0</v>
      </c>
      <c r="BZ269" s="588">
        <f>AND(CE$55&gt;0,SUM($E269:BY269)&lt;'Summary&amp;Assumptions'!$G$32*$B269,$D269&gt;='Summary&amp;Assumptions'!$D$17,CE$47&gt;=$D269,CE$47&lt;=EDATE($D269,'Summary&amp;Assumptions'!$G$32))*$B269+AND(CE$56&lt;'Summary&amp;Assumptions'!$J$31,CE$47&gt;=$FO269,CE$47&lt;=$FP269)*(('Summary&amp;Assumptions'!$H$25*$C269)*(1+'Summary&amp;Assumptions'!$J$29)^(CE$46-1))+AND(CE$56&lt;'Summary&amp;Assumptions'!$J$31,CE$47&gt;=$FQ269,CE$47&lt;=$FR269)*(('Summary&amp;Assumptions'!$H$25*$C269)*(1+'Summary&amp;Assumptions'!$J$29)^(CE$46-1))</f>
        <v>0</v>
      </c>
      <c r="CA269" s="588">
        <f>AND(CF$55&gt;0,SUM($E269:BZ269)&lt;'Summary&amp;Assumptions'!$G$32*$B269,$D269&gt;='Summary&amp;Assumptions'!$D$17,CF$47&gt;=$D269,CF$47&lt;=EDATE($D269,'Summary&amp;Assumptions'!$G$32))*$B269+AND(CF$56&lt;'Summary&amp;Assumptions'!$J$31,CF$47&gt;=$FO269,CF$47&lt;=$FP269)*(('Summary&amp;Assumptions'!$H$25*$C269)*(1+'Summary&amp;Assumptions'!$J$29)^(CF$46-1))+AND(CF$56&lt;'Summary&amp;Assumptions'!$J$31,CF$47&gt;=$FQ269,CF$47&lt;=$FR269)*(('Summary&amp;Assumptions'!$H$25*$C269)*(1+'Summary&amp;Assumptions'!$J$29)^(CF$46-1))</f>
        <v>0</v>
      </c>
      <c r="CB269" s="588">
        <f>AND(CG$55&gt;0,SUM($E269:CA269)&lt;'Summary&amp;Assumptions'!$G$32*$B269,$D269&gt;='Summary&amp;Assumptions'!$D$17,CG$47&gt;=$D269,CG$47&lt;=EDATE($D269,'Summary&amp;Assumptions'!$G$32))*$B269+AND(CG$56&lt;'Summary&amp;Assumptions'!$J$31,CG$47&gt;=$FO269,CG$47&lt;=$FP269)*(('Summary&amp;Assumptions'!$H$25*$C269)*(1+'Summary&amp;Assumptions'!$J$29)^(CG$46-1))+AND(CG$56&lt;'Summary&amp;Assumptions'!$J$31,CG$47&gt;=$FQ269,CG$47&lt;=$FR269)*(('Summary&amp;Assumptions'!$H$25*$C269)*(1+'Summary&amp;Assumptions'!$J$29)^(CG$46-1))</f>
        <v>0</v>
      </c>
      <c r="CC269" s="588">
        <f>AND(CH$55&gt;0,SUM($E269:CB269)&lt;'Summary&amp;Assumptions'!$G$32*$B269,$D269&gt;='Summary&amp;Assumptions'!$D$17,CH$47&gt;=$D269,CH$47&lt;=EDATE($D269,'Summary&amp;Assumptions'!$G$32))*$B269+AND(CH$56&lt;'Summary&amp;Assumptions'!$J$31,CH$47&gt;=$FO269,CH$47&lt;=$FP269)*(('Summary&amp;Assumptions'!$H$25*$C269)*(1+'Summary&amp;Assumptions'!$J$29)^(CH$46-1))+AND(CH$56&lt;'Summary&amp;Assumptions'!$J$31,CH$47&gt;=$FQ269,CH$47&lt;=$FR269)*(('Summary&amp;Assumptions'!$H$25*$C269)*(1+'Summary&amp;Assumptions'!$J$29)^(CH$46-1))</f>
        <v>0</v>
      </c>
      <c r="CD269" s="588">
        <f>AND(CI$55&gt;0,SUM($E269:CC269)&lt;'Summary&amp;Assumptions'!$G$32*$B269,$D269&gt;='Summary&amp;Assumptions'!$D$17,CI$47&gt;=$D269,CI$47&lt;=EDATE($D269,'Summary&amp;Assumptions'!$G$32))*$B269+AND(CI$56&lt;'Summary&amp;Assumptions'!$J$31,CI$47&gt;=$FO269,CI$47&lt;=$FP269)*(('Summary&amp;Assumptions'!$H$25*$C269)*(1+'Summary&amp;Assumptions'!$J$29)^(CI$46-1))+AND(CI$56&lt;'Summary&amp;Assumptions'!$J$31,CI$47&gt;=$FQ269,CI$47&lt;=$FR269)*(('Summary&amp;Assumptions'!$H$25*$C269)*(1+'Summary&amp;Assumptions'!$J$29)^(CI$46-1))</f>
        <v>0</v>
      </c>
      <c r="CE269" s="588">
        <f>AND(CJ$55&gt;0,SUM($E269:CD269)&lt;'Summary&amp;Assumptions'!$G$32*$B269,$D269&gt;='Summary&amp;Assumptions'!$D$17,CJ$47&gt;=$D269,CJ$47&lt;=EDATE($D269,'Summary&amp;Assumptions'!$G$32))*$B269+AND(CJ$56&lt;'Summary&amp;Assumptions'!$J$31,CJ$47&gt;=$FO269,CJ$47&lt;=$FP269)*(('Summary&amp;Assumptions'!$H$25*$C269)*(1+'Summary&amp;Assumptions'!$J$29)^(CJ$46-1))+AND(CJ$56&lt;'Summary&amp;Assumptions'!$J$31,CJ$47&gt;=$FQ269,CJ$47&lt;=$FR269)*(('Summary&amp;Assumptions'!$H$25*$C269)*(1+'Summary&amp;Assumptions'!$J$29)^(CJ$46-1))</f>
        <v>0</v>
      </c>
      <c r="CF269" s="588">
        <f>AND(CK$55&gt;0,SUM($E269:CE269)&lt;'Summary&amp;Assumptions'!$G$32*$B269,$D269&gt;='Summary&amp;Assumptions'!$D$17,CK$47&gt;=$D269,CK$47&lt;=EDATE($D269,'Summary&amp;Assumptions'!$G$32))*$B269+AND(CK$56&lt;'Summary&amp;Assumptions'!$J$31,CK$47&gt;=$FO269,CK$47&lt;=$FP269)*(('Summary&amp;Assumptions'!$H$25*$C269)*(1+'Summary&amp;Assumptions'!$J$29)^(CK$46-1))+AND(CK$56&lt;'Summary&amp;Assumptions'!$J$31,CK$47&gt;=$FQ269,CK$47&lt;=$FR269)*(('Summary&amp;Assumptions'!$H$25*$C269)*(1+'Summary&amp;Assumptions'!$J$29)^(CK$46-1))</f>
        <v>0</v>
      </c>
      <c r="CG269" s="588">
        <f>AND(CL$55&gt;0,SUM($E269:CF269)&lt;'Summary&amp;Assumptions'!$G$32*$B269,$D269&gt;='Summary&amp;Assumptions'!$D$17,CL$47&gt;=$D269,CL$47&lt;=EDATE($D269,'Summary&amp;Assumptions'!$G$32))*$B269+AND(CL$56&lt;'Summary&amp;Assumptions'!$J$31,CL$47&gt;=$FO269,CL$47&lt;=$FP269)*(('Summary&amp;Assumptions'!$H$25*$C269)*(1+'Summary&amp;Assumptions'!$J$29)^(CL$46-1))+AND(CL$56&lt;'Summary&amp;Assumptions'!$J$31,CL$47&gt;=$FQ269,CL$47&lt;=$FR269)*(('Summary&amp;Assumptions'!$H$25*$C269)*(1+'Summary&amp;Assumptions'!$J$29)^(CL$46-1))</f>
        <v>0</v>
      </c>
      <c r="CH269" s="588">
        <f>AND(CM$55&gt;0,SUM($E269:CG269)&lt;'Summary&amp;Assumptions'!$G$32*$B269,$D269&gt;='Summary&amp;Assumptions'!$D$17,CM$47&gt;=$D269,CM$47&lt;=EDATE($D269,'Summary&amp;Assumptions'!$G$32))*$B269+AND(CM$56&lt;'Summary&amp;Assumptions'!$J$31,CM$47&gt;=$FO269,CM$47&lt;=$FP269)*(('Summary&amp;Assumptions'!$H$25*$C269)*(1+'Summary&amp;Assumptions'!$J$29)^(CM$46-1))+AND(CM$56&lt;'Summary&amp;Assumptions'!$J$31,CM$47&gt;=$FQ269,CM$47&lt;=$FR269)*(('Summary&amp;Assumptions'!$H$25*$C269)*(1+'Summary&amp;Assumptions'!$J$29)^(CM$46-1))</f>
        <v>0</v>
      </c>
      <c r="CI269" s="588">
        <f>AND(CN$55&gt;0,SUM($E269:CH269)&lt;'Summary&amp;Assumptions'!$G$32*$B269,$D269&gt;='Summary&amp;Assumptions'!$D$17,CN$47&gt;=$D269,CN$47&lt;=EDATE($D269,'Summary&amp;Assumptions'!$G$32))*$B269+AND(CN$56&lt;'Summary&amp;Assumptions'!$J$31,CN$47&gt;=$FO269,CN$47&lt;=$FP269)*(('Summary&amp;Assumptions'!$H$25*$C269)*(1+'Summary&amp;Assumptions'!$J$29)^(CN$46-1))+AND(CN$56&lt;'Summary&amp;Assumptions'!$J$31,CN$47&gt;=$FQ269,CN$47&lt;=$FR269)*(('Summary&amp;Assumptions'!$H$25*$C269)*(1+'Summary&amp;Assumptions'!$J$29)^(CN$46-1))</f>
        <v>0</v>
      </c>
      <c r="CJ269" s="588">
        <f>AND(CO$55&gt;0,SUM($E269:CI269)&lt;'Summary&amp;Assumptions'!$G$32*$B269,$D269&gt;='Summary&amp;Assumptions'!$D$17,CO$47&gt;=$D269,CO$47&lt;=EDATE($D269,'Summary&amp;Assumptions'!$G$32))*$B269+AND(CO$56&lt;'Summary&amp;Assumptions'!$J$31,CO$47&gt;=$FO269,CO$47&lt;=$FP269)*(('Summary&amp;Assumptions'!$H$25*$C269)*(1+'Summary&amp;Assumptions'!$J$29)^(CO$46-1))+AND(CO$56&lt;'Summary&amp;Assumptions'!$J$31,CO$47&gt;=$FQ269,CO$47&lt;=$FR269)*(('Summary&amp;Assumptions'!$H$25*$C269)*(1+'Summary&amp;Assumptions'!$J$29)^(CO$46-1))</f>
        <v>0</v>
      </c>
      <c r="CK269" s="588">
        <f>AND(CP$55&gt;0,SUM($E269:CJ269)&lt;'Summary&amp;Assumptions'!$G$32*$B269,$D269&gt;='Summary&amp;Assumptions'!$D$17,CP$47&gt;=$D269,CP$47&lt;=EDATE($D269,'Summary&amp;Assumptions'!$G$32))*$B269+AND(CP$56&lt;'Summary&amp;Assumptions'!$J$31,CP$47&gt;=$FO269,CP$47&lt;=$FP269)*(('Summary&amp;Assumptions'!$H$25*$C269)*(1+'Summary&amp;Assumptions'!$J$29)^(CP$46-1))+AND(CP$56&lt;'Summary&amp;Assumptions'!$J$31,CP$47&gt;=$FQ269,CP$47&lt;=$FR269)*(('Summary&amp;Assumptions'!$H$25*$C269)*(1+'Summary&amp;Assumptions'!$J$29)^(CP$46-1))</f>
        <v>0</v>
      </c>
      <c r="CL269" s="588">
        <f>AND(CQ$55&gt;0,SUM($E269:CK269)&lt;'Summary&amp;Assumptions'!$G$32*$B269,$D269&gt;='Summary&amp;Assumptions'!$D$17,CQ$47&gt;=$D269,CQ$47&lt;=EDATE($D269,'Summary&amp;Assumptions'!$G$32))*$B269+AND(CQ$56&lt;'Summary&amp;Assumptions'!$J$31,CQ$47&gt;=$FO269,CQ$47&lt;=$FP269)*(('Summary&amp;Assumptions'!$H$25*$C269)*(1+'Summary&amp;Assumptions'!$J$29)^(CQ$46-1))+AND(CQ$56&lt;'Summary&amp;Assumptions'!$J$31,CQ$47&gt;=$FQ269,CQ$47&lt;=$FR269)*(('Summary&amp;Assumptions'!$H$25*$C269)*(1+'Summary&amp;Assumptions'!$J$29)^(CQ$46-1))</f>
        <v>0</v>
      </c>
      <c r="CM269" s="588">
        <f>AND(CR$55&gt;0,SUM($E269:CL269)&lt;'Summary&amp;Assumptions'!$G$32*$B269,$D269&gt;='Summary&amp;Assumptions'!$D$17,CR$47&gt;=$D269,CR$47&lt;=EDATE($D269,'Summary&amp;Assumptions'!$G$32))*$B269+AND(CR$56&lt;'Summary&amp;Assumptions'!$J$31,CR$47&gt;=$FO269,CR$47&lt;=$FP269)*(('Summary&amp;Assumptions'!$H$25*$C269)*(1+'Summary&amp;Assumptions'!$J$29)^(CR$46-1))+AND(CR$56&lt;'Summary&amp;Assumptions'!$J$31,CR$47&gt;=$FQ269,CR$47&lt;=$FR269)*(('Summary&amp;Assumptions'!$H$25*$C269)*(1+'Summary&amp;Assumptions'!$J$29)^(CR$46-1))</f>
        <v>0</v>
      </c>
      <c r="CN269" s="588">
        <f>AND(CS$55&gt;0,SUM($E269:CM269)&lt;'Summary&amp;Assumptions'!$G$32*$B269,$D269&gt;='Summary&amp;Assumptions'!$D$17,CS$47&gt;=$D269,CS$47&lt;=EDATE($D269,'Summary&amp;Assumptions'!$G$32))*$B269+AND(CS$56&lt;'Summary&amp;Assumptions'!$J$31,CS$47&gt;=$FO269,CS$47&lt;=$FP269)*(('Summary&amp;Assumptions'!$H$25*$C269)*(1+'Summary&amp;Assumptions'!$J$29)^(CS$46-1))+AND(CS$56&lt;'Summary&amp;Assumptions'!$J$31,CS$47&gt;=$FQ269,CS$47&lt;=$FR269)*(('Summary&amp;Assumptions'!$H$25*$C269)*(1+'Summary&amp;Assumptions'!$J$29)^(CS$46-1))</f>
        <v>0</v>
      </c>
      <c r="CO269" s="588">
        <f>AND(CT$55&gt;0,SUM($E269:CN269)&lt;'Summary&amp;Assumptions'!$G$32*$B269,$D269&gt;='Summary&amp;Assumptions'!$D$17,CT$47&gt;=$D269,CT$47&lt;=EDATE($D269,'Summary&amp;Assumptions'!$G$32))*$B269+AND(CT$56&lt;'Summary&amp;Assumptions'!$J$31,CT$47&gt;=$FO269,CT$47&lt;=$FP269)*(('Summary&amp;Assumptions'!$H$25*$C269)*(1+'Summary&amp;Assumptions'!$J$29)^(CT$46-1))+AND(CT$56&lt;'Summary&amp;Assumptions'!$J$31,CT$47&gt;=$FQ269,CT$47&lt;=$FR269)*(('Summary&amp;Assumptions'!$H$25*$C269)*(1+'Summary&amp;Assumptions'!$J$29)^(CT$46-1))</f>
        <v>0</v>
      </c>
      <c r="CP269" s="588">
        <f>AND(CU$55&gt;0,SUM($E269:CO269)&lt;'Summary&amp;Assumptions'!$G$32*$B269,$D269&gt;='Summary&amp;Assumptions'!$D$17,CU$47&gt;=$D269,CU$47&lt;=EDATE($D269,'Summary&amp;Assumptions'!$G$32))*$B269+AND(CU$56&lt;'Summary&amp;Assumptions'!$J$31,CU$47&gt;=$FO269,CU$47&lt;=$FP269)*(('Summary&amp;Assumptions'!$H$25*$C269)*(1+'Summary&amp;Assumptions'!$J$29)^(CU$46-1))+AND(CU$56&lt;'Summary&amp;Assumptions'!$J$31,CU$47&gt;=$FQ269,CU$47&lt;=$FR269)*(('Summary&amp;Assumptions'!$H$25*$C269)*(1+'Summary&amp;Assumptions'!$J$29)^(CU$46-1))</f>
        <v>0</v>
      </c>
      <c r="CQ269" s="588">
        <f>AND(CV$55&gt;0,SUM($E269:CP269)&lt;'Summary&amp;Assumptions'!$G$32*$B269,$D269&gt;='Summary&amp;Assumptions'!$D$17,CV$47&gt;=$D269,CV$47&lt;=EDATE($D269,'Summary&amp;Assumptions'!$G$32))*$B269+AND(CV$56&lt;'Summary&amp;Assumptions'!$J$31,CV$47&gt;=$FO269,CV$47&lt;=$FP269)*(('Summary&amp;Assumptions'!$H$25*$C269)*(1+'Summary&amp;Assumptions'!$J$29)^(CV$46-1))+AND(CV$56&lt;'Summary&amp;Assumptions'!$J$31,CV$47&gt;=$FQ269,CV$47&lt;=$FR269)*(('Summary&amp;Assumptions'!$H$25*$C269)*(1+'Summary&amp;Assumptions'!$J$29)^(CV$46-1))</f>
        <v>0</v>
      </c>
      <c r="CR269" s="588">
        <f>AND(CW$55&gt;0,SUM($E269:CQ269)&lt;'Summary&amp;Assumptions'!$G$32*$B269,$D269&gt;='Summary&amp;Assumptions'!$D$17,CW$47&gt;=$D269,CW$47&lt;=EDATE($D269,'Summary&amp;Assumptions'!$G$32))*$B269+AND(CW$56&lt;'Summary&amp;Assumptions'!$J$31,CW$47&gt;=$FO269,CW$47&lt;=$FP269)*(('Summary&amp;Assumptions'!$H$25*$C269)*(1+'Summary&amp;Assumptions'!$J$29)^(CW$46-1))+AND(CW$56&lt;'Summary&amp;Assumptions'!$J$31,CW$47&gt;=$FQ269,CW$47&lt;=$FR269)*(('Summary&amp;Assumptions'!$H$25*$C269)*(1+'Summary&amp;Assumptions'!$J$29)^(CW$46-1))</f>
        <v>0</v>
      </c>
      <c r="CS269" s="588">
        <f>AND(CX$55&gt;0,SUM($E269:CR269)&lt;'Summary&amp;Assumptions'!$G$32*$B269,$D269&gt;='Summary&amp;Assumptions'!$D$17,CX$47&gt;=$D269,CX$47&lt;=EDATE($D269,'Summary&amp;Assumptions'!$G$32))*$B269+AND(CX$56&lt;'Summary&amp;Assumptions'!$J$31,CX$47&gt;=$FO269,CX$47&lt;=$FP269)*(('Summary&amp;Assumptions'!$H$25*$C269)*(1+'Summary&amp;Assumptions'!$J$29)^(CX$46-1))+AND(CX$56&lt;'Summary&amp;Assumptions'!$J$31,CX$47&gt;=$FQ269,CX$47&lt;=$FR269)*(('Summary&amp;Assumptions'!$H$25*$C269)*(1+'Summary&amp;Assumptions'!$J$29)^(CX$46-1))</f>
        <v>0</v>
      </c>
      <c r="CT269" s="588">
        <f>AND(CY$55&gt;0,SUM($E269:CS269)&lt;'Summary&amp;Assumptions'!$G$32*$B269,$D269&gt;='Summary&amp;Assumptions'!$D$17,CY$47&gt;=$D269,CY$47&lt;=EDATE($D269,'Summary&amp;Assumptions'!$G$32))*$B269+AND(CY$56&lt;'Summary&amp;Assumptions'!$J$31,CY$47&gt;=$FO269,CY$47&lt;=$FP269)*(('Summary&amp;Assumptions'!$H$25*$C269)*(1+'Summary&amp;Assumptions'!$J$29)^(CY$46-1))+AND(CY$56&lt;'Summary&amp;Assumptions'!$J$31,CY$47&gt;=$FQ269,CY$47&lt;=$FR269)*(('Summary&amp;Assumptions'!$H$25*$C269)*(1+'Summary&amp;Assumptions'!$J$29)^(CY$46-1))</f>
        <v>0</v>
      </c>
      <c r="CU269" s="588">
        <f>AND(CZ$55&gt;0,SUM($E269:CT269)&lt;'Summary&amp;Assumptions'!$G$32*$B269,$D269&gt;='Summary&amp;Assumptions'!$D$17,CZ$47&gt;=$D269,CZ$47&lt;=EDATE($D269,'Summary&amp;Assumptions'!$G$32))*$B269+AND(CZ$56&lt;'Summary&amp;Assumptions'!$J$31,CZ$47&gt;=$FO269,CZ$47&lt;=$FP269)*(('Summary&amp;Assumptions'!$H$25*$C269)*(1+'Summary&amp;Assumptions'!$J$29)^(CZ$46-1))+AND(CZ$56&lt;'Summary&amp;Assumptions'!$J$31,CZ$47&gt;=$FQ269,CZ$47&lt;=$FR269)*(('Summary&amp;Assumptions'!$H$25*$C269)*(1+'Summary&amp;Assumptions'!$J$29)^(CZ$46-1))</f>
        <v>0</v>
      </c>
      <c r="CV269" s="588">
        <f>AND(DA$55&gt;0,SUM($E269:CU269)&lt;'Summary&amp;Assumptions'!$G$32*$B269,$D269&gt;='Summary&amp;Assumptions'!$D$17,DA$47&gt;=$D269,DA$47&lt;=EDATE($D269,'Summary&amp;Assumptions'!$G$32))*$B269+AND(DA$56&lt;'Summary&amp;Assumptions'!$J$31,DA$47&gt;=$FO269,DA$47&lt;=$FP269)*(('Summary&amp;Assumptions'!$H$25*$C269)*(1+'Summary&amp;Assumptions'!$J$29)^(DA$46-1))+AND(DA$56&lt;'Summary&amp;Assumptions'!$J$31,DA$47&gt;=$FQ269,DA$47&lt;=$FR269)*(('Summary&amp;Assumptions'!$H$25*$C269)*(1+'Summary&amp;Assumptions'!$J$29)^(DA$46-1))</f>
        <v>0</v>
      </c>
      <c r="CW269" s="588">
        <f>AND(DB$55&gt;0,SUM($E269:CV269)&lt;'Summary&amp;Assumptions'!$G$32*$B269,$D269&gt;='Summary&amp;Assumptions'!$D$17,DB$47&gt;=$D269,DB$47&lt;=EDATE($D269,'Summary&amp;Assumptions'!$G$32))*$B269+AND(DB$56&lt;'Summary&amp;Assumptions'!$J$31,DB$47&gt;=$FO269,DB$47&lt;=$FP269)*(('Summary&amp;Assumptions'!$H$25*$C269)*(1+'Summary&amp;Assumptions'!$J$29)^(DB$46-1))+AND(DB$56&lt;'Summary&amp;Assumptions'!$J$31,DB$47&gt;=$FQ269,DB$47&lt;=$FR269)*(('Summary&amp;Assumptions'!$H$25*$C269)*(1+'Summary&amp;Assumptions'!$J$29)^(DB$46-1))</f>
        <v>0</v>
      </c>
      <c r="CX269" s="588">
        <f>AND(DC$55&gt;0,SUM($E269:CW269)&lt;'Summary&amp;Assumptions'!$G$32*$B269,$D269&gt;='Summary&amp;Assumptions'!$D$17,DC$47&gt;=$D269,DC$47&lt;=EDATE($D269,'Summary&amp;Assumptions'!$G$32))*$B269+AND(DC$56&lt;'Summary&amp;Assumptions'!$J$31,DC$47&gt;=$FO269,DC$47&lt;=$FP269)*(('Summary&amp;Assumptions'!$H$25*$C269)*(1+'Summary&amp;Assumptions'!$J$29)^(DC$46-1))+AND(DC$56&lt;'Summary&amp;Assumptions'!$J$31,DC$47&gt;=$FQ269,DC$47&lt;=$FR269)*(('Summary&amp;Assumptions'!$H$25*$C269)*(1+'Summary&amp;Assumptions'!$J$29)^(DC$46-1))</f>
        <v>0</v>
      </c>
      <c r="CY269" s="588">
        <f>AND(DD$55&gt;0,SUM($E269:CX269)&lt;'Summary&amp;Assumptions'!$G$32*$B269,$D269&gt;='Summary&amp;Assumptions'!$D$17,DD$47&gt;=$D269,DD$47&lt;=EDATE($D269,'Summary&amp;Assumptions'!$G$32))*$B269+AND(DD$56&lt;'Summary&amp;Assumptions'!$J$31,DD$47&gt;=$FO269,DD$47&lt;=$FP269)*(('Summary&amp;Assumptions'!$H$25*$C269)*(1+'Summary&amp;Assumptions'!$J$29)^(DD$46-1))+AND(DD$56&lt;'Summary&amp;Assumptions'!$J$31,DD$47&gt;=$FQ269,DD$47&lt;=$FR269)*(('Summary&amp;Assumptions'!$H$25*$C269)*(1+'Summary&amp;Assumptions'!$J$29)^(DD$46-1))</f>
        <v>0</v>
      </c>
      <c r="CZ269" s="588">
        <f>AND(DE$55&gt;0,SUM($E269:CY269)&lt;'Summary&amp;Assumptions'!$G$32*$B269,$D269&gt;='Summary&amp;Assumptions'!$D$17,DE$47&gt;=$D269,DE$47&lt;=EDATE($D269,'Summary&amp;Assumptions'!$G$32))*$B269+AND(DE$56&lt;'Summary&amp;Assumptions'!$J$31,DE$47&gt;=$FO269,DE$47&lt;=$FP269)*(('Summary&amp;Assumptions'!$H$25*$C269)*(1+'Summary&amp;Assumptions'!$J$29)^(DE$46-1))+AND(DE$56&lt;'Summary&amp;Assumptions'!$J$31,DE$47&gt;=$FQ269,DE$47&lt;=$FR269)*(('Summary&amp;Assumptions'!$H$25*$C269)*(1+'Summary&amp;Assumptions'!$J$29)^(DE$46-1))</f>
        <v>0</v>
      </c>
      <c r="DA269" s="588">
        <f>AND(DF$55&gt;0,SUM($E269:CZ269)&lt;'Summary&amp;Assumptions'!$G$32*$B269,$D269&gt;='Summary&amp;Assumptions'!$D$17,DF$47&gt;=$D269,DF$47&lt;=EDATE($D269,'Summary&amp;Assumptions'!$G$32))*$B269+AND(DF$56&lt;'Summary&amp;Assumptions'!$J$31,DF$47&gt;=$FO269,DF$47&lt;=$FP269)*(('Summary&amp;Assumptions'!$H$25*$C269)*(1+'Summary&amp;Assumptions'!$J$29)^(DF$46-1))+AND(DF$56&lt;'Summary&amp;Assumptions'!$J$31,DF$47&gt;=$FQ269,DF$47&lt;=$FR269)*(('Summary&amp;Assumptions'!$H$25*$C269)*(1+'Summary&amp;Assumptions'!$J$29)^(DF$46-1))</f>
        <v>0</v>
      </c>
      <c r="DB269" s="588">
        <f>AND(DG$55&gt;0,SUM($E269:DA269)&lt;'Summary&amp;Assumptions'!$G$32*$B269,$D269&gt;='Summary&amp;Assumptions'!$D$17,DG$47&gt;=$D269,DG$47&lt;=EDATE($D269,'Summary&amp;Assumptions'!$G$32))*$B269+AND(DG$56&lt;'Summary&amp;Assumptions'!$J$31,DG$47&gt;=$FO269,DG$47&lt;=$FP269)*(('Summary&amp;Assumptions'!$H$25*$C269)*(1+'Summary&amp;Assumptions'!$J$29)^(DG$46-1))+AND(DG$56&lt;'Summary&amp;Assumptions'!$J$31,DG$47&gt;=$FQ269,DG$47&lt;=$FR269)*(('Summary&amp;Assumptions'!$H$25*$C269)*(1+'Summary&amp;Assumptions'!$J$29)^(DG$46-1))</f>
        <v>0</v>
      </c>
      <c r="DC269" s="588">
        <f>AND(DH$55&gt;0,SUM($E269:DB269)&lt;'Summary&amp;Assumptions'!$G$32*$B269,$D269&gt;='Summary&amp;Assumptions'!$D$17,DH$47&gt;=$D269,DH$47&lt;=EDATE($D269,'Summary&amp;Assumptions'!$G$32))*$B269+AND(DH$56&lt;'Summary&amp;Assumptions'!$J$31,DH$47&gt;=$FO269,DH$47&lt;=$FP269)*(('Summary&amp;Assumptions'!$H$25*$C269)*(1+'Summary&amp;Assumptions'!$J$29)^(DH$46-1))+AND(DH$56&lt;'Summary&amp;Assumptions'!$J$31,DH$47&gt;=$FQ269,DH$47&lt;=$FR269)*(('Summary&amp;Assumptions'!$H$25*$C269)*(1+'Summary&amp;Assumptions'!$J$29)^(DH$46-1))</f>
        <v>0</v>
      </c>
      <c r="DD269" s="588">
        <f>AND(DI$55&gt;0,SUM($E269:DC269)&lt;'Summary&amp;Assumptions'!$G$32*$B269,$D269&gt;='Summary&amp;Assumptions'!$D$17,DI$47&gt;=$D269,DI$47&lt;=EDATE($D269,'Summary&amp;Assumptions'!$G$32))*$B269+AND(DI$56&lt;'Summary&amp;Assumptions'!$J$31,DI$47&gt;=$FO269,DI$47&lt;=$FP269)*(('Summary&amp;Assumptions'!$H$25*$C269)*(1+'Summary&amp;Assumptions'!$J$29)^(DI$46-1))+AND(DI$56&lt;'Summary&amp;Assumptions'!$J$31,DI$47&gt;=$FQ269,DI$47&lt;=$FR269)*(('Summary&amp;Assumptions'!$H$25*$C269)*(1+'Summary&amp;Assumptions'!$J$29)^(DI$46-1))</f>
        <v>0</v>
      </c>
      <c r="DE269" s="588">
        <f>AND(DJ$55&gt;0,SUM($E269:DD269)&lt;'Summary&amp;Assumptions'!$G$32*$B269,$D269&gt;='Summary&amp;Assumptions'!$D$17,DJ$47&gt;=$D269,DJ$47&lt;=EDATE($D269,'Summary&amp;Assumptions'!$G$32))*$B269+AND(DJ$56&lt;'Summary&amp;Assumptions'!$J$31,DJ$47&gt;=$FO269,DJ$47&lt;=$FP269)*(('Summary&amp;Assumptions'!$H$25*$C269)*(1+'Summary&amp;Assumptions'!$J$29)^(DJ$46-1))+AND(DJ$56&lt;'Summary&amp;Assumptions'!$J$31,DJ$47&gt;=$FQ269,DJ$47&lt;=$FR269)*(('Summary&amp;Assumptions'!$H$25*$C269)*(1+'Summary&amp;Assumptions'!$J$29)^(DJ$46-1))</f>
        <v>0</v>
      </c>
      <c r="DF269" s="588">
        <f>AND(DK$55&gt;0,SUM($E269:DE269)&lt;'Summary&amp;Assumptions'!$G$32*$B269,$D269&gt;='Summary&amp;Assumptions'!$D$17,DK$47&gt;=$D269,DK$47&lt;=EDATE($D269,'Summary&amp;Assumptions'!$G$32))*$B269+AND(DK$56&lt;'Summary&amp;Assumptions'!$J$31,DK$47&gt;=$FO269,DK$47&lt;=$FP269)*(('Summary&amp;Assumptions'!$H$25*$C269)*(1+'Summary&amp;Assumptions'!$J$29)^(DK$46-1))+AND(DK$56&lt;'Summary&amp;Assumptions'!$J$31,DK$47&gt;=$FQ269,DK$47&lt;=$FR269)*(('Summary&amp;Assumptions'!$H$25*$C269)*(1+'Summary&amp;Assumptions'!$J$29)^(DK$46-1))</f>
        <v>0</v>
      </c>
      <c r="DG269" s="588">
        <f>AND(DL$55&gt;0,SUM($E269:DF269)&lt;'Summary&amp;Assumptions'!$G$32*$B269,$D269&gt;='Summary&amp;Assumptions'!$D$17,DL$47&gt;=$D269,DL$47&lt;=EDATE($D269,'Summary&amp;Assumptions'!$G$32))*$B269+AND(DL$56&lt;'Summary&amp;Assumptions'!$J$31,DL$47&gt;=$FO269,DL$47&lt;=$FP269)*(('Summary&amp;Assumptions'!$H$25*$C269)*(1+'Summary&amp;Assumptions'!$J$29)^(DL$46-1))+AND(DL$56&lt;'Summary&amp;Assumptions'!$J$31,DL$47&gt;=$FQ269,DL$47&lt;=$FR269)*(('Summary&amp;Assumptions'!$H$25*$C269)*(1+'Summary&amp;Assumptions'!$J$29)^(DL$46-1))</f>
        <v>0</v>
      </c>
      <c r="DH269" s="588">
        <f>AND(DM$55&gt;0,SUM($E269:DG269)&lt;'Summary&amp;Assumptions'!$G$32*$B269,$D269&gt;='Summary&amp;Assumptions'!$D$17,DM$47&gt;=$D269,DM$47&lt;=EDATE($D269,'Summary&amp;Assumptions'!$G$32))*$B269+AND(DM$56&lt;'Summary&amp;Assumptions'!$J$31,DM$47&gt;=$FO269,DM$47&lt;=$FP269)*(('Summary&amp;Assumptions'!$H$25*$C269)*(1+'Summary&amp;Assumptions'!$J$29)^(DM$46-1))+AND(DM$56&lt;'Summary&amp;Assumptions'!$J$31,DM$47&gt;=$FQ269,DM$47&lt;=$FR269)*(('Summary&amp;Assumptions'!$H$25*$C269)*(1+'Summary&amp;Assumptions'!$J$29)^(DM$46-1))</f>
        <v>0</v>
      </c>
      <c r="DI269" s="588">
        <f>AND(DN$55&gt;0,SUM($E269:DH269)&lt;'Summary&amp;Assumptions'!$G$32*$B269,$D269&gt;='Summary&amp;Assumptions'!$D$17,DN$47&gt;=$D269,DN$47&lt;=EDATE($D269,'Summary&amp;Assumptions'!$G$32))*$B269+AND(DN$56&lt;'Summary&amp;Assumptions'!$J$31,DN$47&gt;=$FO269,DN$47&lt;=$FP269)*(('Summary&amp;Assumptions'!$H$25*$C269)*(1+'Summary&amp;Assumptions'!$J$29)^(DN$46-1))+AND(DN$56&lt;'Summary&amp;Assumptions'!$J$31,DN$47&gt;=$FQ269,DN$47&lt;=$FR269)*(('Summary&amp;Assumptions'!$H$25*$C269)*(1+'Summary&amp;Assumptions'!$J$29)^(DN$46-1))</f>
        <v>0</v>
      </c>
      <c r="DJ269" s="588">
        <f>AND(DO$55&gt;0,SUM($E269:DI269)&lt;'Summary&amp;Assumptions'!$G$32*$B269,$D269&gt;='Summary&amp;Assumptions'!$D$17,DO$47&gt;=$D269,DO$47&lt;=EDATE($D269,'Summary&amp;Assumptions'!$G$32))*$B269+AND(DO$56&lt;'Summary&amp;Assumptions'!$J$31,DO$47&gt;=$FO269,DO$47&lt;=$FP269)*(('Summary&amp;Assumptions'!$H$25*$C269)*(1+'Summary&amp;Assumptions'!$J$29)^(DO$46-1))+AND(DO$56&lt;'Summary&amp;Assumptions'!$J$31,DO$47&gt;=$FQ269,DO$47&lt;=$FR269)*(('Summary&amp;Assumptions'!$H$25*$C269)*(1+'Summary&amp;Assumptions'!$J$29)^(DO$46-1))</f>
        <v>0</v>
      </c>
      <c r="DK269" s="588">
        <f>AND(DP$55&gt;0,SUM($E269:DJ269)&lt;'Summary&amp;Assumptions'!$G$32*$B269,$D269&gt;='Summary&amp;Assumptions'!$D$17,DP$47&gt;=$D269,DP$47&lt;=EDATE($D269,'Summary&amp;Assumptions'!$G$32))*$B269+AND(DP$56&lt;'Summary&amp;Assumptions'!$J$31,DP$47&gt;=$FO269,DP$47&lt;=$FP269)*(('Summary&amp;Assumptions'!$H$25*$C269)*(1+'Summary&amp;Assumptions'!$J$29)^(DP$46-1))+AND(DP$56&lt;'Summary&amp;Assumptions'!$J$31,DP$47&gt;=$FQ269,DP$47&lt;=$FR269)*(('Summary&amp;Assumptions'!$H$25*$C269)*(1+'Summary&amp;Assumptions'!$J$29)^(DP$46-1))</f>
        <v>0</v>
      </c>
      <c r="DL269" s="588">
        <f>AND(DQ$55&gt;0,SUM($E269:DK269)&lt;'Summary&amp;Assumptions'!$G$32*$B269,$D269&gt;='Summary&amp;Assumptions'!$D$17,DQ$47&gt;=$D269,DQ$47&lt;=EDATE($D269,'Summary&amp;Assumptions'!$G$32))*$B269+AND(DQ$56&lt;'Summary&amp;Assumptions'!$J$31,DQ$47&gt;=$FO269,DQ$47&lt;=$FP269)*(('Summary&amp;Assumptions'!$H$25*$C269)*(1+'Summary&amp;Assumptions'!$J$29)^(DQ$46-1))+AND(DQ$56&lt;'Summary&amp;Assumptions'!$J$31,DQ$47&gt;=$FQ269,DQ$47&lt;=$FR269)*(('Summary&amp;Assumptions'!$H$25*$C269)*(1+'Summary&amp;Assumptions'!$J$29)^(DQ$46-1))</f>
        <v>0</v>
      </c>
      <c r="DM269" s="588">
        <f>AND(DR$55&gt;0,SUM($E269:DL269)&lt;'Summary&amp;Assumptions'!$G$32*$B269,$D269&gt;='Summary&amp;Assumptions'!$D$17,DR$47&gt;=$D269,DR$47&lt;=EDATE($D269,'Summary&amp;Assumptions'!$G$32))*$B269+AND(DR$56&lt;'Summary&amp;Assumptions'!$J$31,DR$47&gt;=$FO269,DR$47&lt;=$FP269)*(('Summary&amp;Assumptions'!$H$25*$C269)*(1+'Summary&amp;Assumptions'!$J$29)^(DR$46-1))+AND(DR$56&lt;'Summary&amp;Assumptions'!$J$31,DR$47&gt;=$FQ269,DR$47&lt;=$FR269)*(('Summary&amp;Assumptions'!$H$25*$C269)*(1+'Summary&amp;Assumptions'!$J$29)^(DR$46-1))</f>
        <v>0</v>
      </c>
      <c r="DN269" s="588">
        <f>AND(DS$55&gt;0,SUM($E269:DM269)&lt;'Summary&amp;Assumptions'!$G$32*$B269,$D269&gt;='Summary&amp;Assumptions'!$D$17,DS$47&gt;=$D269,DS$47&lt;=EDATE($D269,'Summary&amp;Assumptions'!$G$32))*$B269+AND(DS$56&lt;'Summary&amp;Assumptions'!$J$31,DS$47&gt;=$FO269,DS$47&lt;=$FP269)*(('Summary&amp;Assumptions'!$H$25*$C269)*(1+'Summary&amp;Assumptions'!$J$29)^(DS$46-1))+AND(DS$56&lt;'Summary&amp;Assumptions'!$J$31,DS$47&gt;=$FQ269,DS$47&lt;=$FR269)*(('Summary&amp;Assumptions'!$H$25*$C269)*(1+'Summary&amp;Assumptions'!$J$29)^(DS$46-1))</f>
        <v>0</v>
      </c>
      <c r="DO269" s="588">
        <f>AND(DT$55&gt;0,SUM($E269:DN269)&lt;'Summary&amp;Assumptions'!$G$32*$B269,$D269&gt;='Summary&amp;Assumptions'!$D$17,DT$47&gt;=$D269,DT$47&lt;=EDATE($D269,'Summary&amp;Assumptions'!$G$32))*$B269+AND(DT$56&lt;'Summary&amp;Assumptions'!$J$31,DT$47&gt;=$FO269,DT$47&lt;=$FP269)*(('Summary&amp;Assumptions'!$H$25*$C269)*(1+'Summary&amp;Assumptions'!$J$29)^(DT$46-1))+AND(DT$56&lt;'Summary&amp;Assumptions'!$J$31,DT$47&gt;=$FQ269,DT$47&lt;=$FR269)*(('Summary&amp;Assumptions'!$H$25*$C269)*(1+'Summary&amp;Assumptions'!$J$29)^(DT$46-1))</f>
        <v>0</v>
      </c>
      <c r="DP269" s="588">
        <f>AND(DU$55&gt;0,SUM($E269:DO269)&lt;'Summary&amp;Assumptions'!$G$32*$B269,$D269&gt;='Summary&amp;Assumptions'!$D$17,DU$47&gt;=$D269,DU$47&lt;=EDATE($D269,'Summary&amp;Assumptions'!$G$32))*$B269+AND(DU$56&lt;'Summary&amp;Assumptions'!$J$31,DU$47&gt;=$FO269,DU$47&lt;=$FP269)*(('Summary&amp;Assumptions'!$H$25*$C269)*(1+'Summary&amp;Assumptions'!$J$29)^(DU$46-1))+AND(DU$56&lt;'Summary&amp;Assumptions'!$J$31,DU$47&gt;=$FQ269,DU$47&lt;=$FR269)*(('Summary&amp;Assumptions'!$H$25*$C269)*(1+'Summary&amp;Assumptions'!$J$29)^(DU$46-1))</f>
        <v>0</v>
      </c>
      <c r="DQ269" s="588">
        <f>AND(DV$55&gt;0,SUM($E269:DP269)&lt;'Summary&amp;Assumptions'!$G$32*$B269,$D269&gt;='Summary&amp;Assumptions'!$D$17,DV$47&gt;=$D269,DV$47&lt;=EDATE($D269,'Summary&amp;Assumptions'!$G$32))*$B269+AND(DV$56&lt;'Summary&amp;Assumptions'!$J$31,DV$47&gt;=$FO269,DV$47&lt;=$FP269)*(('Summary&amp;Assumptions'!$H$25*$C269)*(1+'Summary&amp;Assumptions'!$J$29)^(DV$46-1))+AND(DV$56&lt;'Summary&amp;Assumptions'!$J$31,DV$47&gt;=$FQ269,DV$47&lt;=$FR269)*(('Summary&amp;Assumptions'!$H$25*$C269)*(1+'Summary&amp;Assumptions'!$J$29)^(DV$46-1))</f>
        <v>0</v>
      </c>
      <c r="DR269" s="588">
        <f>AND(DW$55&gt;0,SUM($E269:DQ269)&lt;'Summary&amp;Assumptions'!$G$32*$B269,$D269&gt;='Summary&amp;Assumptions'!$D$17,DW$47&gt;=$D269,DW$47&lt;=EDATE($D269,'Summary&amp;Assumptions'!$G$32))*$B269+AND(DW$56&lt;'Summary&amp;Assumptions'!$J$31,DW$47&gt;=$FO269,DW$47&lt;=$FP269)*(('Summary&amp;Assumptions'!$H$25*$C269)*(1+'Summary&amp;Assumptions'!$J$29)^(DW$46-1))+AND(DW$56&lt;'Summary&amp;Assumptions'!$J$31,DW$47&gt;=$FQ269,DW$47&lt;=$FR269)*(('Summary&amp;Assumptions'!$H$25*$C269)*(1+'Summary&amp;Assumptions'!$J$29)^(DW$46-1))</f>
        <v>0</v>
      </c>
      <c r="DS269" s="588">
        <f>AND(DX$55&gt;0,SUM($E269:DR269)&lt;'Summary&amp;Assumptions'!$G$32*$B269,$D269&gt;='Summary&amp;Assumptions'!$D$17,DX$47&gt;=$D269,DX$47&lt;=EDATE($D269,'Summary&amp;Assumptions'!$G$32))*$B269+AND(DX$56&lt;'Summary&amp;Assumptions'!$J$31,DX$47&gt;=$FO269,DX$47&lt;=$FP269)*(('Summary&amp;Assumptions'!$H$25*$C269)*(1+'Summary&amp;Assumptions'!$J$29)^(DX$46-1))+AND(DX$56&lt;'Summary&amp;Assumptions'!$J$31,DX$47&gt;=$FQ269,DX$47&lt;=$FR269)*(('Summary&amp;Assumptions'!$H$25*$C269)*(1+'Summary&amp;Assumptions'!$J$29)^(DX$46-1))</f>
        <v>0</v>
      </c>
      <c r="DT269" s="588">
        <f>AND(DY$55&gt;0,SUM($E269:DS269)&lt;'Summary&amp;Assumptions'!$G$32*$B269,$D269&gt;='Summary&amp;Assumptions'!$D$17,DY$47&gt;=$D269,DY$47&lt;=EDATE($D269,'Summary&amp;Assumptions'!$G$32))*$B269+AND(DY$56&lt;'Summary&amp;Assumptions'!$J$31,DY$47&gt;=$FO269,DY$47&lt;=$FP269)*(('Summary&amp;Assumptions'!$H$25*$C269)*(1+'Summary&amp;Assumptions'!$J$29)^(DY$46-1))+AND(DY$56&lt;'Summary&amp;Assumptions'!$J$31,DY$47&gt;=$FQ269,DY$47&lt;=$FR269)*(('Summary&amp;Assumptions'!$H$25*$C269)*(1+'Summary&amp;Assumptions'!$J$29)^(DY$46-1))</f>
        <v>0</v>
      </c>
      <c r="DU269" s="588">
        <f>AND(DZ$55&gt;0,SUM($E269:DT269)&lt;'Summary&amp;Assumptions'!$G$32*$B269,$D269&gt;='Summary&amp;Assumptions'!$D$17,DZ$47&gt;=$D269,DZ$47&lt;=EDATE($D269,'Summary&amp;Assumptions'!$G$32))*$B269+AND(DZ$56&lt;'Summary&amp;Assumptions'!$J$31,DZ$47&gt;=$FO269,DZ$47&lt;=$FP269)*(('Summary&amp;Assumptions'!$H$25*$C269)*(1+'Summary&amp;Assumptions'!$J$29)^(DZ$46-1))+AND(DZ$56&lt;'Summary&amp;Assumptions'!$J$31,DZ$47&gt;=$FQ269,DZ$47&lt;=$FR269)*(('Summary&amp;Assumptions'!$H$25*$C269)*(1+'Summary&amp;Assumptions'!$J$29)^(DZ$46-1))</f>
        <v>0</v>
      </c>
      <c r="DV269" s="588">
        <f>AND(EA$55&gt;0,SUM($E269:DU269)&lt;'Summary&amp;Assumptions'!$G$32*$B269,$D269&gt;='Summary&amp;Assumptions'!$D$17,EA$47&gt;=$D269,EA$47&lt;=EDATE($D269,'Summary&amp;Assumptions'!$G$32))*$B269+AND(EA$56&lt;'Summary&amp;Assumptions'!$J$31,EA$47&gt;=$FO269,EA$47&lt;=$FP269)*(('Summary&amp;Assumptions'!$H$25*$C269)*(1+'Summary&amp;Assumptions'!$J$29)^(EA$46-1))+AND(EA$56&lt;'Summary&amp;Assumptions'!$J$31,EA$47&gt;=$FQ269,EA$47&lt;=$FR269)*(('Summary&amp;Assumptions'!$H$25*$C269)*(1+'Summary&amp;Assumptions'!$J$29)^(EA$46-1))</f>
        <v>0</v>
      </c>
      <c r="DW269" s="588">
        <f>AND(EB$55&gt;0,SUM($E269:DV269)&lt;'Summary&amp;Assumptions'!$G$32*$B269,$D269&gt;='Summary&amp;Assumptions'!$D$17,EB$47&gt;=$D269,EB$47&lt;=EDATE($D269,'Summary&amp;Assumptions'!$G$32))*$B269+AND(EB$56&lt;'Summary&amp;Assumptions'!$J$31,EB$47&gt;=$FO269,EB$47&lt;=$FP269)*(('Summary&amp;Assumptions'!$H$25*$C269)*(1+'Summary&amp;Assumptions'!$J$29)^(EB$46-1))+AND(EB$56&lt;'Summary&amp;Assumptions'!$J$31,EB$47&gt;=$FQ269,EB$47&lt;=$FR269)*(('Summary&amp;Assumptions'!$H$25*$C269)*(1+'Summary&amp;Assumptions'!$J$29)^(EB$46-1))</f>
        <v>0</v>
      </c>
      <c r="DX269" s="588">
        <f>AND(EC$55&gt;0,SUM($E269:DW269)&lt;'Summary&amp;Assumptions'!$G$32*$B269,$D269&gt;='Summary&amp;Assumptions'!$D$17,EC$47&gt;=$D269,EC$47&lt;=EDATE($D269,'Summary&amp;Assumptions'!$G$32))*$B269+AND(EC$56&lt;'Summary&amp;Assumptions'!$J$31,EC$47&gt;=$FO269,EC$47&lt;=$FP269)*(('Summary&amp;Assumptions'!$H$25*$C269)*(1+'Summary&amp;Assumptions'!$J$29)^(EC$46-1))+AND(EC$56&lt;'Summary&amp;Assumptions'!$J$31,EC$47&gt;=$FQ269,EC$47&lt;=$FR269)*(('Summary&amp;Assumptions'!$H$25*$C269)*(1+'Summary&amp;Assumptions'!$J$29)^(EC$46-1))</f>
        <v>0</v>
      </c>
      <c r="DY269" s="588">
        <f>AND(ED$55&gt;0,SUM($E269:DX269)&lt;'Summary&amp;Assumptions'!$G$32*$B269,$D269&gt;='Summary&amp;Assumptions'!$D$17,ED$47&gt;=$D269,ED$47&lt;=EDATE($D269,'Summary&amp;Assumptions'!$G$32))*$B269+AND(ED$56&lt;'Summary&amp;Assumptions'!$J$31,ED$47&gt;=$FO269,ED$47&lt;=$FP269)*(('Summary&amp;Assumptions'!$H$25*$C269)*(1+'Summary&amp;Assumptions'!$J$29)^(ED$46-1))+AND(ED$56&lt;'Summary&amp;Assumptions'!$J$31,ED$47&gt;=$FQ269,ED$47&lt;=$FR269)*(('Summary&amp;Assumptions'!$H$25*$C269)*(1+'Summary&amp;Assumptions'!$J$29)^(ED$46-1))</f>
        <v>0</v>
      </c>
      <c r="DZ269" s="588">
        <f>AND(EE$55&gt;0,SUM($E269:DY269)&lt;'Summary&amp;Assumptions'!$G$32*$B269,$D269&gt;='Summary&amp;Assumptions'!$D$17,EE$47&gt;=$D269,EE$47&lt;=EDATE($D269,'Summary&amp;Assumptions'!$G$32))*$B269+AND(EE$56&lt;'Summary&amp;Assumptions'!$J$31,EE$47&gt;=$FO269,EE$47&lt;=$FP269)*(('Summary&amp;Assumptions'!$H$25*$C269)*(1+'Summary&amp;Assumptions'!$J$29)^(EE$46-1))+AND(EE$56&lt;'Summary&amp;Assumptions'!$J$31,EE$47&gt;=$FQ269,EE$47&lt;=$FR269)*(('Summary&amp;Assumptions'!$H$25*$C269)*(1+'Summary&amp;Assumptions'!$J$29)^(EE$46-1))</f>
        <v>0</v>
      </c>
      <c r="EA269" s="588">
        <f>AND(EF$55&gt;0,SUM($E269:DZ269)&lt;'Summary&amp;Assumptions'!$G$32*$B269,$D269&gt;='Summary&amp;Assumptions'!$D$17,EF$47&gt;=$D269,EF$47&lt;=EDATE($D269,'Summary&amp;Assumptions'!$G$32))*$B269+AND(EF$56&lt;'Summary&amp;Assumptions'!$J$31,EF$47&gt;=$FO269,EF$47&lt;=$FP269)*(('Summary&amp;Assumptions'!$H$25*$C269)*(1+'Summary&amp;Assumptions'!$J$29)^(EF$46-1))+AND(EF$56&lt;'Summary&amp;Assumptions'!$J$31,EF$47&gt;=$FQ269,EF$47&lt;=$FR269)*(('Summary&amp;Assumptions'!$H$25*$C269)*(1+'Summary&amp;Assumptions'!$J$29)^(EF$46-1))</f>
        <v>0</v>
      </c>
      <c r="EB269" s="588">
        <f>AND(EG$55&gt;0,SUM($E269:EA269)&lt;'Summary&amp;Assumptions'!$G$32*$B269,$D269&gt;='Summary&amp;Assumptions'!$D$17,EG$47&gt;=$D269,EG$47&lt;=EDATE($D269,'Summary&amp;Assumptions'!$G$32))*$B269+AND(EG$56&lt;'Summary&amp;Assumptions'!$J$31,EG$47&gt;=$FO269,EG$47&lt;=$FP269)*(('Summary&amp;Assumptions'!$H$25*$C269)*(1+'Summary&amp;Assumptions'!$J$29)^(EG$46-1))+AND(EG$56&lt;'Summary&amp;Assumptions'!$J$31,EG$47&gt;=$FQ269,EG$47&lt;=$FR269)*(('Summary&amp;Assumptions'!$H$25*$C269)*(1+'Summary&amp;Assumptions'!$J$29)^(EG$46-1))</f>
        <v>0</v>
      </c>
      <c r="EC269" s="588">
        <f>AND(EH$55&gt;0,SUM($E269:EB269)&lt;'Summary&amp;Assumptions'!$G$32*$B269,$D269&gt;='Summary&amp;Assumptions'!$D$17,EH$47&gt;=$D269,EH$47&lt;=EDATE($D269,'Summary&amp;Assumptions'!$G$32))*$B269+AND(EH$56&lt;'Summary&amp;Assumptions'!$J$31,EH$47&gt;=$FO269,EH$47&lt;=$FP269)*(('Summary&amp;Assumptions'!$H$25*$C269)*(1+'Summary&amp;Assumptions'!$J$29)^(EH$46-1))+AND(EH$56&lt;'Summary&amp;Assumptions'!$J$31,EH$47&gt;=$FQ269,EH$47&lt;=$FR269)*(('Summary&amp;Assumptions'!$H$25*$C269)*(1+'Summary&amp;Assumptions'!$J$29)^(EH$46-1))</f>
        <v>0</v>
      </c>
      <c r="ED269" s="588">
        <f>AND(EI$55&gt;0,SUM($E269:EC269)&lt;'Summary&amp;Assumptions'!$G$32*$B269,$D269&gt;='Summary&amp;Assumptions'!$D$17,EI$47&gt;=$D269,EI$47&lt;=EDATE($D269,'Summary&amp;Assumptions'!$G$32))*$B269+AND(EI$56&lt;'Summary&amp;Assumptions'!$J$31,EI$47&gt;=$FO269,EI$47&lt;=$FP269)*(('Summary&amp;Assumptions'!$H$25*$C269)*(1+'Summary&amp;Assumptions'!$J$29)^(EI$46-1))+AND(EI$56&lt;'Summary&amp;Assumptions'!$J$31,EI$47&gt;=$FQ269,EI$47&lt;=$FR269)*(('Summary&amp;Assumptions'!$H$25*$C269)*(1+'Summary&amp;Assumptions'!$J$29)^(EI$46-1))</f>
        <v>0</v>
      </c>
      <c r="EE269" s="588">
        <f>AND(EJ$55&gt;0,SUM($E269:ED269)&lt;'Summary&amp;Assumptions'!$G$32*$B269,$D269&gt;='Summary&amp;Assumptions'!$D$17,EJ$47&gt;=$D269,EJ$47&lt;=EDATE($D269,'Summary&amp;Assumptions'!$G$32))*$B269+AND(EJ$56&lt;'Summary&amp;Assumptions'!$J$31,EJ$47&gt;=$FO269,EJ$47&lt;=$FP269)*(('Summary&amp;Assumptions'!$H$25*$C269)*(1+'Summary&amp;Assumptions'!$J$29)^(EJ$46-1))+AND(EJ$56&lt;'Summary&amp;Assumptions'!$J$31,EJ$47&gt;=$FQ269,EJ$47&lt;=$FR269)*(('Summary&amp;Assumptions'!$H$25*$C269)*(1+'Summary&amp;Assumptions'!$J$29)^(EJ$46-1))</f>
        <v>0</v>
      </c>
      <c r="EF269" s="588">
        <f>AND(EK$55&gt;0,SUM($E269:EE269)&lt;'Summary&amp;Assumptions'!$G$32*$B269,$D269&gt;='Summary&amp;Assumptions'!$D$17,EK$47&gt;=$D269,EK$47&lt;=EDATE($D269,'Summary&amp;Assumptions'!$G$32))*$B269+AND(EK$56&lt;'Summary&amp;Assumptions'!$J$31,EK$47&gt;=$FO269,EK$47&lt;=$FP269)*(('Summary&amp;Assumptions'!$H$25*$C269)*(1+'Summary&amp;Assumptions'!$J$29)^(EK$46-1))+AND(EK$56&lt;'Summary&amp;Assumptions'!$J$31,EK$47&gt;=$FQ269,EK$47&lt;=$FR269)*(('Summary&amp;Assumptions'!$H$25*$C269)*(1+'Summary&amp;Assumptions'!$J$29)^(EK$46-1))</f>
        <v>0</v>
      </c>
      <c r="EG269" s="588">
        <f>AND(EL$55&gt;0,SUM($E269:EF269)&lt;'Summary&amp;Assumptions'!$G$32*$B269,$D269&gt;='Summary&amp;Assumptions'!$D$17,EL$47&gt;=$D269,EL$47&lt;=EDATE($D269,'Summary&amp;Assumptions'!$G$32))*$B269+AND(EL$56&lt;'Summary&amp;Assumptions'!$J$31,EL$47&gt;=$FO269,EL$47&lt;=$FP269)*(('Summary&amp;Assumptions'!$H$25*$C269)*(1+'Summary&amp;Assumptions'!$J$29)^(EL$46-1))+AND(EL$56&lt;'Summary&amp;Assumptions'!$J$31,EL$47&gt;=$FQ269,EL$47&lt;=$FR269)*(('Summary&amp;Assumptions'!$H$25*$C269)*(1+'Summary&amp;Assumptions'!$J$29)^(EL$46-1))</f>
        <v>0</v>
      </c>
      <c r="EH269" s="588">
        <f>AND(EM$55&gt;0,SUM($E269:EG269)&lt;'Summary&amp;Assumptions'!$G$32*$B269,$D269&gt;='Summary&amp;Assumptions'!$D$17,EM$47&gt;=$D269,EM$47&lt;=EDATE($D269,'Summary&amp;Assumptions'!$G$32))*$B269+AND(EM$56&lt;'Summary&amp;Assumptions'!$J$31,EM$47&gt;=$FO269,EM$47&lt;=$FP269)*(('Summary&amp;Assumptions'!$H$25*$C269)*(1+'Summary&amp;Assumptions'!$J$29)^(EM$46-1))+AND(EM$56&lt;'Summary&amp;Assumptions'!$J$31,EM$47&gt;=$FQ269,EM$47&lt;=$FR269)*(('Summary&amp;Assumptions'!$H$25*$C269)*(1+'Summary&amp;Assumptions'!$J$29)^(EM$46-1))</f>
        <v>0</v>
      </c>
      <c r="EI269" s="588">
        <f>AND(EN$55&gt;0,SUM($E269:EH269)&lt;'Summary&amp;Assumptions'!$G$32*$B269,$D269&gt;='Summary&amp;Assumptions'!$D$17,EN$47&gt;=$D269,EN$47&lt;=EDATE($D269,'Summary&amp;Assumptions'!$G$32))*$B269+AND(EN$56&lt;'Summary&amp;Assumptions'!$J$31,EN$47&gt;=$FO269,EN$47&lt;=$FP269)*(('Summary&amp;Assumptions'!$H$25*$C269)*(1+'Summary&amp;Assumptions'!$J$29)^(EN$46-1))+AND(EN$56&lt;'Summary&amp;Assumptions'!$J$31,EN$47&gt;=$FQ269,EN$47&lt;=$FR269)*(('Summary&amp;Assumptions'!$H$25*$C269)*(1+'Summary&amp;Assumptions'!$J$29)^(EN$46-1))</f>
        <v>0</v>
      </c>
      <c r="EJ269" s="588">
        <f>AND(EO$55&gt;0,SUM($E269:EI269)&lt;'Summary&amp;Assumptions'!$G$32*$B269,$D269&gt;='Summary&amp;Assumptions'!$D$17,EO$47&gt;=$D269,EO$47&lt;=EDATE($D269,'Summary&amp;Assumptions'!$G$32))*$B269+AND(EO$56&lt;'Summary&amp;Assumptions'!$J$31,EO$47&gt;=$FO269,EO$47&lt;=$FP269)*(('Summary&amp;Assumptions'!$H$25*$C269)*(1+'Summary&amp;Assumptions'!$J$29)^(EO$46-1))+AND(EO$56&lt;'Summary&amp;Assumptions'!$J$31,EO$47&gt;=$FQ269,EO$47&lt;=$FR269)*(('Summary&amp;Assumptions'!$H$25*$C269)*(1+'Summary&amp;Assumptions'!$J$29)^(EO$46-1))</f>
        <v>0</v>
      </c>
      <c r="EK269" s="588">
        <f>AND(EP$55&gt;0,SUM($E269:EJ269)&lt;'Summary&amp;Assumptions'!$G$32*$B269,$D269&gt;='Summary&amp;Assumptions'!$D$17,EP$47&gt;=$D269,EP$47&lt;=EDATE($D269,'Summary&amp;Assumptions'!$G$32))*$B269+AND(EP$56&lt;'Summary&amp;Assumptions'!$J$31,EP$47&gt;=$FO269,EP$47&lt;=$FP269)*(('Summary&amp;Assumptions'!$H$25*$C269)*(1+'Summary&amp;Assumptions'!$J$29)^(EP$46-1))+AND(EP$56&lt;'Summary&amp;Assumptions'!$J$31,EP$47&gt;=$FQ269,EP$47&lt;=$FR269)*(('Summary&amp;Assumptions'!$H$25*$C269)*(1+'Summary&amp;Assumptions'!$J$29)^(EP$46-1))</f>
        <v>0</v>
      </c>
      <c r="EL269" s="588">
        <f>AND(EQ$55&gt;0,SUM($E269:EK269)&lt;'Summary&amp;Assumptions'!$G$32*$B269,$D269&gt;='Summary&amp;Assumptions'!$D$17,EQ$47&gt;=$D269,EQ$47&lt;=EDATE($D269,'Summary&amp;Assumptions'!$G$32))*$B269+AND(EQ$56&lt;'Summary&amp;Assumptions'!$J$31,EQ$47&gt;=$FO269,EQ$47&lt;=$FP269)*(('Summary&amp;Assumptions'!$H$25*$C269)*(1+'Summary&amp;Assumptions'!$J$29)^(EQ$46-1))+AND(EQ$56&lt;'Summary&amp;Assumptions'!$J$31,EQ$47&gt;=$FQ269,EQ$47&lt;=$FR269)*(('Summary&amp;Assumptions'!$H$25*$C269)*(1+'Summary&amp;Assumptions'!$J$29)^(EQ$46-1))</f>
        <v>0</v>
      </c>
      <c r="EM269" s="588">
        <f>AND(ER$55&gt;0,SUM($E269:EL269)&lt;'Summary&amp;Assumptions'!$G$32*$B269,$D269&gt;='Summary&amp;Assumptions'!$D$17,ER$47&gt;=$D269,ER$47&lt;=EDATE($D269,'Summary&amp;Assumptions'!$G$32))*$B269+AND(ER$56&lt;'Summary&amp;Assumptions'!$J$31,ER$47&gt;=$FO269,ER$47&lt;=$FP269)*(('Summary&amp;Assumptions'!$H$25*$C269)*(1+'Summary&amp;Assumptions'!$J$29)^(ER$46-1))+AND(ER$56&lt;'Summary&amp;Assumptions'!$J$31,ER$47&gt;=$FQ269,ER$47&lt;=$FR269)*(('Summary&amp;Assumptions'!$H$25*$C269)*(1+'Summary&amp;Assumptions'!$J$29)^(ER$46-1))</f>
        <v>0</v>
      </c>
      <c r="EN269" s="588">
        <f>AND(ES$55&gt;0,SUM($E269:EM269)&lt;'Summary&amp;Assumptions'!$G$32*$B269,$D269&gt;='Summary&amp;Assumptions'!$D$17,ES$47&gt;=$D269,ES$47&lt;=EDATE($D269,'Summary&amp;Assumptions'!$G$32))*$B269+AND(ES$56&lt;'Summary&amp;Assumptions'!$J$31,ES$47&gt;=$FO269,ES$47&lt;=$FP269)*(('Summary&amp;Assumptions'!$H$25*$C269)*(1+'Summary&amp;Assumptions'!$J$29)^(ES$46-1))+AND(ES$56&lt;'Summary&amp;Assumptions'!$J$31,ES$47&gt;=$FQ269,ES$47&lt;=$FR269)*(('Summary&amp;Assumptions'!$H$25*$C269)*(1+'Summary&amp;Assumptions'!$J$29)^(ES$46-1))</f>
        <v>0</v>
      </c>
      <c r="EO269" s="588">
        <f>AND(ET$55&gt;0,SUM($E269:EN269)&lt;'Summary&amp;Assumptions'!$G$32*$B269,$D269&gt;='Summary&amp;Assumptions'!$D$17,ET$47&gt;=$D269,ET$47&lt;=EDATE($D269,'Summary&amp;Assumptions'!$G$32))*$B269+AND(ET$56&lt;'Summary&amp;Assumptions'!$J$31,ET$47&gt;=$FO269,ET$47&lt;=$FP269)*(('Summary&amp;Assumptions'!$H$25*$C269)*(1+'Summary&amp;Assumptions'!$J$29)^(ET$46-1))+AND(ET$56&lt;'Summary&amp;Assumptions'!$J$31,ET$47&gt;=$FQ269,ET$47&lt;=$FR269)*(('Summary&amp;Assumptions'!$H$25*$C269)*(1+'Summary&amp;Assumptions'!$J$29)^(ET$46-1))</f>
        <v>0</v>
      </c>
      <c r="EP269" s="588">
        <f>AND(EU$55&gt;0,SUM($E269:EO269)&lt;'Summary&amp;Assumptions'!$G$32*$B269,$D269&gt;='Summary&amp;Assumptions'!$D$17,EU$47&gt;=$D269,EU$47&lt;=EDATE($D269,'Summary&amp;Assumptions'!$G$32))*$B269+AND(EU$56&lt;'Summary&amp;Assumptions'!$J$31,EU$47&gt;=$FO269,EU$47&lt;=$FP269)*(('Summary&amp;Assumptions'!$H$25*$C269)*(1+'Summary&amp;Assumptions'!$J$29)^(EU$46-1))+AND(EU$56&lt;'Summary&amp;Assumptions'!$J$31,EU$47&gt;=$FQ269,EU$47&lt;=$FR269)*(('Summary&amp;Assumptions'!$H$25*$C269)*(1+'Summary&amp;Assumptions'!$J$29)^(EU$46-1))</f>
        <v>0</v>
      </c>
      <c r="EQ269" s="588">
        <f>AND(EV$55&gt;0,SUM($E269:EP269)&lt;'Summary&amp;Assumptions'!$G$32*$B269,$D269&gt;='Summary&amp;Assumptions'!$D$17,EV$47&gt;=$D269,EV$47&lt;=EDATE($D269,'Summary&amp;Assumptions'!$G$32))*$B269+AND(EV$56&lt;'Summary&amp;Assumptions'!$J$31,EV$47&gt;=$FO269,EV$47&lt;=$FP269)*(('Summary&amp;Assumptions'!$H$25*$C269)*(1+'Summary&amp;Assumptions'!$J$29)^(EV$46-1))+AND(EV$56&lt;'Summary&amp;Assumptions'!$J$31,EV$47&gt;=$FQ269,EV$47&lt;=$FR269)*(('Summary&amp;Assumptions'!$H$25*$C269)*(1+'Summary&amp;Assumptions'!$J$29)^(EV$46-1))</f>
        <v>0</v>
      </c>
      <c r="ER269" s="588">
        <f>AND(EW$55&gt;0,SUM($E269:EQ269)&lt;'Summary&amp;Assumptions'!$G$32*$B269,$D269&gt;='Summary&amp;Assumptions'!$D$17,EW$47&gt;=$D269,EW$47&lt;=EDATE($D269,'Summary&amp;Assumptions'!$G$32))*$B269+AND(EW$56&lt;'Summary&amp;Assumptions'!$J$31,EW$47&gt;=$FO269,EW$47&lt;=$FP269)*(('Summary&amp;Assumptions'!$H$25*$C269)*(1+'Summary&amp;Assumptions'!$J$29)^(EW$46-1))+AND(EW$56&lt;'Summary&amp;Assumptions'!$J$31,EW$47&gt;=$FQ269,EW$47&lt;=$FR269)*(('Summary&amp;Assumptions'!$H$25*$C269)*(1+'Summary&amp;Assumptions'!$J$29)^(EW$46-1))</f>
        <v>0</v>
      </c>
      <c r="ES269" s="588">
        <f>AND(EX$55&gt;0,SUM($E269:ER269)&lt;'Summary&amp;Assumptions'!$G$32*$B269,$D269&gt;='Summary&amp;Assumptions'!$D$17,EX$47&gt;=$D269,EX$47&lt;=EDATE($D269,'Summary&amp;Assumptions'!$G$32))*$B269+AND(EX$56&lt;'Summary&amp;Assumptions'!$J$31,EX$47&gt;=$FO269,EX$47&lt;=$FP269)*(('Summary&amp;Assumptions'!$H$25*$C269)*(1+'Summary&amp;Assumptions'!$J$29)^(EX$46-1))+AND(EX$56&lt;'Summary&amp;Assumptions'!$J$31,EX$47&gt;=$FQ269,EX$47&lt;=$FR269)*(('Summary&amp;Assumptions'!$H$25*$C269)*(1+'Summary&amp;Assumptions'!$J$29)^(EX$46-1))</f>
        <v>0</v>
      </c>
      <c r="ET269" s="588">
        <f>AND(EY$55&gt;0,SUM($E269:ES269)&lt;'Summary&amp;Assumptions'!$G$32*$B269,$D269&gt;='Summary&amp;Assumptions'!$D$17,EY$47&gt;=$D269,EY$47&lt;=EDATE($D269,'Summary&amp;Assumptions'!$G$32))*$B269+AND(EY$56&lt;'Summary&amp;Assumptions'!$J$31,EY$47&gt;=$FO269,EY$47&lt;=$FP269)*(('Summary&amp;Assumptions'!$H$25*$C269)*(1+'Summary&amp;Assumptions'!$J$29)^(EY$46-1))+AND(EY$56&lt;'Summary&amp;Assumptions'!$J$31,EY$47&gt;=$FQ269,EY$47&lt;=$FR269)*(('Summary&amp;Assumptions'!$H$25*$C269)*(1+'Summary&amp;Assumptions'!$J$29)^(EY$46-1))</f>
        <v>0</v>
      </c>
      <c r="EU269" s="588">
        <f>AND(EZ$55&gt;0,SUM($E269:ET269)&lt;'Summary&amp;Assumptions'!$G$32*$B269,$D269&gt;='Summary&amp;Assumptions'!$D$17,EZ$47&gt;=$D269,EZ$47&lt;=EDATE($D269,'Summary&amp;Assumptions'!$G$32))*$B269+AND(EZ$56&lt;'Summary&amp;Assumptions'!$J$31,EZ$47&gt;=$FO269,EZ$47&lt;=$FP269)*(('Summary&amp;Assumptions'!$H$25*$C269)*(1+'Summary&amp;Assumptions'!$J$29)^(EZ$46-1))+AND(EZ$56&lt;'Summary&amp;Assumptions'!$J$31,EZ$47&gt;=$FQ269,EZ$47&lt;=$FR269)*(('Summary&amp;Assumptions'!$H$25*$C269)*(1+'Summary&amp;Assumptions'!$J$29)^(EZ$46-1))</f>
        <v>0</v>
      </c>
      <c r="EV269" s="588">
        <f>AND(FA$55&gt;0,SUM($E269:EU269)&lt;'Summary&amp;Assumptions'!$G$32*$B269,$D269&gt;='Summary&amp;Assumptions'!$D$17,FA$47&gt;=$D269,FA$47&lt;=EDATE($D269,'Summary&amp;Assumptions'!$G$32))*$B269+AND(FA$56&lt;'Summary&amp;Assumptions'!$J$31,FA$47&gt;=$FO269,FA$47&lt;=$FP269)*(('Summary&amp;Assumptions'!$H$25*$C269)*(1+'Summary&amp;Assumptions'!$J$29)^(FA$46-1))+AND(FA$56&lt;'Summary&amp;Assumptions'!$J$31,FA$47&gt;=$FQ269,FA$47&lt;=$FR269)*(('Summary&amp;Assumptions'!$H$25*$C269)*(1+'Summary&amp;Assumptions'!$J$29)^(FA$46-1))</f>
        <v>0</v>
      </c>
      <c r="EW269" s="588">
        <f>AND(FB$55&gt;0,SUM($E269:EV269)&lt;'Summary&amp;Assumptions'!$G$32*$B269,$D269&gt;='Summary&amp;Assumptions'!$D$17,FB$47&gt;=$D269,FB$47&lt;=EDATE($D269,'Summary&amp;Assumptions'!$G$32))*$B269+AND(FB$56&lt;'Summary&amp;Assumptions'!$J$31,FB$47&gt;=$FO269,FB$47&lt;=$FP269)*(('Summary&amp;Assumptions'!$H$25*$C269)*(1+'Summary&amp;Assumptions'!$J$29)^(FB$46-1))+AND(FB$56&lt;'Summary&amp;Assumptions'!$J$31,FB$47&gt;=$FQ269,FB$47&lt;=$FR269)*(('Summary&amp;Assumptions'!$H$25*$C269)*(1+'Summary&amp;Assumptions'!$J$29)^(FB$46-1))</f>
        <v>0</v>
      </c>
      <c r="EX269" s="588">
        <f>AND(FC$55&gt;0,SUM($E269:EW269)&lt;'Summary&amp;Assumptions'!$G$32*$B269,$D269&gt;='Summary&amp;Assumptions'!$D$17,FC$47&gt;=$D269,FC$47&lt;=EDATE($D269,'Summary&amp;Assumptions'!$G$32))*$B269+AND(FC$56&lt;'Summary&amp;Assumptions'!$J$31,FC$47&gt;=$FO269,FC$47&lt;=$FP269)*(('Summary&amp;Assumptions'!$H$25*$C269)*(1+'Summary&amp;Assumptions'!$J$29)^(FC$46-1))+AND(FC$56&lt;'Summary&amp;Assumptions'!$J$31,FC$47&gt;=$FQ269,FC$47&lt;=$FR269)*(('Summary&amp;Assumptions'!$H$25*$C269)*(1+'Summary&amp;Assumptions'!$J$29)^(FC$46-1))</f>
        <v>0</v>
      </c>
      <c r="EY269" s="588">
        <f>AND(FD$55&gt;0,SUM($E269:EX269)&lt;'Summary&amp;Assumptions'!$G$32*$B269,$D269&gt;='Summary&amp;Assumptions'!$D$17,FD$47&gt;=$D269,FD$47&lt;=EDATE($D269,'Summary&amp;Assumptions'!$G$32))*$B269+AND(FD$56&lt;'Summary&amp;Assumptions'!$J$31,FD$47&gt;=$FO269,FD$47&lt;=$FP269)*(('Summary&amp;Assumptions'!$H$25*$C269)*(1+'Summary&amp;Assumptions'!$J$29)^(FD$46-1))+AND(FD$56&lt;'Summary&amp;Assumptions'!$J$31,FD$47&gt;=$FQ269,FD$47&lt;=$FR269)*(('Summary&amp;Assumptions'!$H$25*$C269)*(1+'Summary&amp;Assumptions'!$J$29)^(FD$46-1))</f>
        <v>0</v>
      </c>
      <c r="EZ269" s="588">
        <f>AND(FE$55&gt;0,SUM($E269:EY269)&lt;'Summary&amp;Assumptions'!$G$32*$B269,$D269&gt;='Summary&amp;Assumptions'!$D$17,FE$47&gt;=$D269,FE$47&lt;=EDATE($D269,'Summary&amp;Assumptions'!$G$32))*$B269+AND(FE$56&lt;'Summary&amp;Assumptions'!$J$31,FE$47&gt;=$FO269,FE$47&lt;=$FP269)*(('Summary&amp;Assumptions'!$H$25*$C269)*(1+'Summary&amp;Assumptions'!$J$29)^(FE$46-1))+AND(FE$56&lt;'Summary&amp;Assumptions'!$J$31,FE$47&gt;=$FQ269,FE$47&lt;=$FR269)*(('Summary&amp;Assumptions'!$H$25*$C269)*(1+'Summary&amp;Assumptions'!$J$29)^(FE$46-1))</f>
        <v>0</v>
      </c>
      <c r="FA269" s="588">
        <f>AND(FF$55&gt;0,SUM($E269:EZ269)&lt;'Summary&amp;Assumptions'!$G$32*$B269,$D269&gt;='Summary&amp;Assumptions'!$D$17,FF$47&gt;=$D269,FF$47&lt;=EDATE($D269,'Summary&amp;Assumptions'!$G$32))*$B269+AND(FF$56&lt;'Summary&amp;Assumptions'!$J$31,FF$47&gt;=$FO269,FF$47&lt;=$FP269)*(('Summary&amp;Assumptions'!$H$25*$C269)*(1+'Summary&amp;Assumptions'!$J$29)^(FF$46-1))+AND(FF$56&lt;'Summary&amp;Assumptions'!$J$31,FF$47&gt;=$FQ269,FF$47&lt;=$FR269)*(('Summary&amp;Assumptions'!$H$25*$C269)*(1+'Summary&amp;Assumptions'!$J$29)^(FF$46-1))</f>
        <v>0</v>
      </c>
      <c r="FB269" s="588">
        <f>AND(FG$55&gt;0,SUM($E269:FA269)&lt;'Summary&amp;Assumptions'!$G$32*$B269,$D269&gt;='Summary&amp;Assumptions'!$D$17,FG$47&gt;=$D269,FG$47&lt;=EDATE($D269,'Summary&amp;Assumptions'!$G$32))*$B269+AND(FG$56&lt;'Summary&amp;Assumptions'!$J$31,FG$47&gt;=$FO269,FG$47&lt;=$FP269)*(('Summary&amp;Assumptions'!$H$25*$C269)*(1+'Summary&amp;Assumptions'!$J$29)^(FG$46-1))+AND(FG$56&lt;'Summary&amp;Assumptions'!$J$31,FG$47&gt;=$FQ269,FG$47&lt;=$FR269)*(('Summary&amp;Assumptions'!$H$25*$C269)*(1+'Summary&amp;Assumptions'!$J$29)^(FG$46-1))</f>
        <v>0</v>
      </c>
      <c r="FC269" s="588">
        <f>AND(FH$55&gt;0,SUM($E269:FB269)&lt;'Summary&amp;Assumptions'!$G$32*$B269,$D269&gt;='Summary&amp;Assumptions'!$D$17,FH$47&gt;=$D269,FH$47&lt;=EDATE($D269,'Summary&amp;Assumptions'!$G$32))*$B269+AND(FH$56&lt;'Summary&amp;Assumptions'!$J$31,FH$47&gt;=$FO269,FH$47&lt;=$FP269)*(('Summary&amp;Assumptions'!$H$25*$C269)*(1+'Summary&amp;Assumptions'!$J$29)^(FH$46-1))+AND(FH$56&lt;'Summary&amp;Assumptions'!$J$31,FH$47&gt;=$FQ269,FH$47&lt;=$FR269)*(('Summary&amp;Assumptions'!$H$25*$C269)*(1+'Summary&amp;Assumptions'!$J$29)^(FH$46-1))</f>
        <v>0</v>
      </c>
      <c r="FD269" s="588">
        <f>AND(FI$55&gt;0,SUM($E269:FC269)&lt;'Summary&amp;Assumptions'!$G$32*$B269,$D269&gt;='Summary&amp;Assumptions'!$D$17,FI$47&gt;=$D269,FI$47&lt;=EDATE($D269,'Summary&amp;Assumptions'!$G$32))*$B269+AND(FI$56&lt;'Summary&amp;Assumptions'!$J$31,FI$47&gt;=$FO269,FI$47&lt;=$FP269)*(('Summary&amp;Assumptions'!$H$25*$C269)*(1+'Summary&amp;Assumptions'!$J$29)^(FI$46-1))+AND(FI$56&lt;'Summary&amp;Assumptions'!$J$31,FI$47&gt;=$FQ269,FI$47&lt;=$FR269)*(('Summary&amp;Assumptions'!$H$25*$C269)*(1+'Summary&amp;Assumptions'!$J$29)^(FI$46-1))</f>
        <v>0</v>
      </c>
      <c r="FE269" s="588">
        <f>AND(FJ$55&gt;0,SUM($E269:FD269)&lt;'Summary&amp;Assumptions'!$G$32*$B269,$D269&gt;='Summary&amp;Assumptions'!$D$17,FJ$47&gt;=$D269,FJ$47&lt;=EDATE($D269,'Summary&amp;Assumptions'!$G$32))*$B269+AND(FJ$56&lt;'Summary&amp;Assumptions'!$J$31,FJ$47&gt;=$FO269,FJ$47&lt;=$FP269)*(('Summary&amp;Assumptions'!$H$25*$C269)*(1+'Summary&amp;Assumptions'!$J$29)^(FJ$46-1))+AND(FJ$56&lt;'Summary&amp;Assumptions'!$J$31,FJ$47&gt;=$FQ269,FJ$47&lt;=$FR269)*(('Summary&amp;Assumptions'!$H$25*$C269)*(1+'Summary&amp;Assumptions'!$J$29)^(FJ$46-1))</f>
        <v>0</v>
      </c>
      <c r="FF269" s="588">
        <f>AND(FK$55&gt;0,SUM($E269:FE269)&lt;'Summary&amp;Assumptions'!$G$32*$B269,$D269&gt;='Summary&amp;Assumptions'!$D$17,FK$47&gt;=$D269,FK$47&lt;=EDATE($D269,'Summary&amp;Assumptions'!$G$32))*$B269+AND(FK$56&lt;'Summary&amp;Assumptions'!$J$31,FK$47&gt;=$FO269,FK$47&lt;=$FP269)*(('Summary&amp;Assumptions'!$H$25*$C269)*(1+'Summary&amp;Assumptions'!$J$29)^(FK$46-1))+AND(FK$56&lt;'Summary&amp;Assumptions'!$J$31,FK$47&gt;=$FQ269,FK$47&lt;=$FR269)*(('Summary&amp;Assumptions'!$H$25*$C269)*(1+'Summary&amp;Assumptions'!$J$29)^(FK$46-1))</f>
        <v>0</v>
      </c>
      <c r="FG269" s="588">
        <f>AND(FL$55&gt;0,SUM($E269:FF269)&lt;'Summary&amp;Assumptions'!$G$32*$B269,$D269&gt;='Summary&amp;Assumptions'!$D$17,FL$47&gt;=$D269,FL$47&lt;=EDATE($D269,'Summary&amp;Assumptions'!$G$32))*$B269+AND(FL$56&lt;'Summary&amp;Assumptions'!$J$31,FL$47&gt;=$FO269,FL$47&lt;=$FP269)*(('Summary&amp;Assumptions'!$H$25*$C269)*(1+'Summary&amp;Assumptions'!$J$29)^(FL$46-1))+AND(FL$56&lt;'Summary&amp;Assumptions'!$J$31,FL$47&gt;=$FQ269,FL$47&lt;=$FR269)*(('Summary&amp;Assumptions'!$H$25*$C269)*(1+'Summary&amp;Assumptions'!$J$29)^(FL$46-1))</f>
        <v>0</v>
      </c>
      <c r="FH269" s="588">
        <f>AND(FM$55&gt;0,SUM($E269:FG269)&lt;'Summary&amp;Assumptions'!$G$32*$B269,$D269&gt;='Summary&amp;Assumptions'!$D$17,FM$47&gt;=$D269,FM$47&lt;=EDATE($D269,'Summary&amp;Assumptions'!$G$32))*$B269+AND(FM$56&lt;'Summary&amp;Assumptions'!$J$31,FM$47&gt;=$FO269,FM$47&lt;=$FP269)*(('Summary&amp;Assumptions'!$H$25*$C269)*(1+'Summary&amp;Assumptions'!$J$29)^(FM$46-1))+AND(FM$56&lt;'Summary&amp;Assumptions'!$J$31,FM$47&gt;=$FQ269,FM$47&lt;=$FR269)*(('Summary&amp;Assumptions'!$H$25*$C269)*(1+'Summary&amp;Assumptions'!$J$29)^(FM$46-1))</f>
        <v>0</v>
      </c>
      <c r="FI269" s="588">
        <f>AND(FN$55&gt;0,SUM($E269:FH269)&lt;'Summary&amp;Assumptions'!$G$32*$B269,$D269&gt;='Summary&amp;Assumptions'!$D$17,FN$47&gt;=$D269,FN$47&lt;=EDATE($D269,'Summary&amp;Assumptions'!$G$32))*$B269+AND(FN$56&lt;'Summary&amp;Assumptions'!$J$31,FN$47&gt;=$FO269,FN$47&lt;=$FP269)*(('Summary&amp;Assumptions'!$H$25*$C269)*(1+'Summary&amp;Assumptions'!$J$29)^(FN$46-1))+AND(FN$56&lt;'Summary&amp;Assumptions'!$J$31,FN$47&gt;=$FQ269,FN$47&lt;=$FR269)*(('Summary&amp;Assumptions'!$H$25*$C269)*(1+'Summary&amp;Assumptions'!$J$29)^(FN$46-1))</f>
        <v>0</v>
      </c>
      <c r="FJ269" s="588">
        <f>AND(FO$55&gt;0,SUM($E269:FI269)&lt;'Summary&amp;Assumptions'!$G$32*$B269,$D269&gt;='Summary&amp;Assumptions'!$D$17,FO$47&gt;=$D269,FO$47&lt;=EDATE($D269,'Summary&amp;Assumptions'!$G$32))*$B269+AND(FO$56&lt;'Summary&amp;Assumptions'!$J$31,FO$47&gt;=$FO269,FO$47&lt;=$FP269)*(('Summary&amp;Assumptions'!$H$25*$C269)*(1+'Summary&amp;Assumptions'!$J$29)^(FO$46-1))+AND(FO$56&lt;'Summary&amp;Assumptions'!$J$31,FO$47&gt;=$FQ269,FO$47&lt;=$FR269)*(('Summary&amp;Assumptions'!$H$25*$C269)*(1+'Summary&amp;Assumptions'!$J$29)^(FO$46-1))</f>
        <v>0</v>
      </c>
      <c r="FK269" s="588">
        <f>AND(FP$55&gt;0,SUM($E269:FJ269)&lt;'Summary&amp;Assumptions'!$G$32*$B269,$D269&gt;='Summary&amp;Assumptions'!$D$17,FP$47&gt;=$D269,FP$47&lt;=EDATE($D269,'Summary&amp;Assumptions'!$G$32))*$B269+AND(FP$56&lt;'Summary&amp;Assumptions'!$J$31,FP$47&gt;=$FO269,FP$47&lt;=$FP269)*(('Summary&amp;Assumptions'!$H$25*$C269)*(1+'Summary&amp;Assumptions'!$J$29)^(FP$46-1))+AND(FP$56&lt;'Summary&amp;Assumptions'!$J$31,FP$47&gt;=$FQ269,FP$47&lt;=$FR269)*(('Summary&amp;Assumptions'!$H$25*$C269)*(1+'Summary&amp;Assumptions'!$J$29)^(FP$46-1))</f>
        <v>0</v>
      </c>
      <c r="FL269" s="588">
        <f>AND(FQ$55&gt;0,SUM($E269:FK269)&lt;'Summary&amp;Assumptions'!$G$32*$B269,$D269&gt;='Summary&amp;Assumptions'!$D$17,FQ$47&gt;=$D269,FQ$47&lt;=EDATE($D269,'Summary&amp;Assumptions'!$G$32))*$B269+AND(FQ$56&lt;'Summary&amp;Assumptions'!$J$31,FQ$47&gt;=$FO269,FQ$47&lt;=$FP269)*(('Summary&amp;Assumptions'!$H$25*$C269)*(1+'Summary&amp;Assumptions'!$J$29)^(FQ$46-1))+AND(FQ$56&lt;'Summary&amp;Assumptions'!$J$31,FQ$47&gt;=$FQ269,FQ$47&lt;=$FR269)*(('Summary&amp;Assumptions'!$H$25*$C269)*(1+'Summary&amp;Assumptions'!$J$29)^(FQ$46-1))</f>
        <v>0</v>
      </c>
      <c r="FO269" s="576">
        <f>EDATE(D269,'Summary&amp;Assumptions'!$G$34)</f>
        <v>48976</v>
      </c>
      <c r="FP269" s="576">
        <f>EDATE(FO269,'Summary&amp;Assumptions'!$G$33-1)</f>
        <v>49004</v>
      </c>
      <c r="FQ269" s="576">
        <f>EDATE(FO269,'Summary&amp;Assumptions'!$G$34)</f>
        <v>49341</v>
      </c>
      <c r="FR269" s="576">
        <f>EDATE(FQ269,'Summary&amp;Assumptions'!$G$33-1)</f>
        <v>49369</v>
      </c>
    </row>
    <row r="270" spans="2:174" hidden="1" x14ac:dyDescent="0.2">
      <c r="B270" s="588">
        <v>0</v>
      </c>
      <c r="C270" s="193">
        <v>0</v>
      </c>
      <c r="D270" s="589">
        <v>48639</v>
      </c>
      <c r="F270" s="588">
        <f>AND(K$55&gt;0,SUM($E270:E270)&lt;'Summary&amp;Assumptions'!$G$32*$B270,$D270&gt;='Summary&amp;Assumptions'!$D$17,K$47&gt;=$D270,K$47&lt;=EDATE($D270,'Summary&amp;Assumptions'!$G$32))*$B270+AND(K$56&lt;'Summary&amp;Assumptions'!$J$31,K$47&gt;=$FO270,K$47&lt;=$FP270)*(('Summary&amp;Assumptions'!$H$25*$C270)*(1+'Summary&amp;Assumptions'!$J$29)^(K$46-1))+AND(K$56&lt;'Summary&amp;Assumptions'!$J$31,K$47&gt;=$FQ270,K$47&lt;=$FR270)*(('Summary&amp;Assumptions'!$H$25*$C270)*(1+'Summary&amp;Assumptions'!$J$29)^(K$46-1))</f>
        <v>0</v>
      </c>
      <c r="G270" s="588">
        <f>AND(L$55&gt;0,SUM($E270:F270)&lt;'Summary&amp;Assumptions'!$G$32*$B270,$D270&gt;='Summary&amp;Assumptions'!$D$17,L$47&gt;=$D270,L$47&lt;=EDATE($D270,'Summary&amp;Assumptions'!$G$32))*$B270+AND(L$56&lt;'Summary&amp;Assumptions'!$J$31,L$47&gt;=$FO270,L$47&lt;=$FP270)*(('Summary&amp;Assumptions'!$H$25*$C270)*(1+'Summary&amp;Assumptions'!$J$29)^(L$46-1))+AND(L$56&lt;'Summary&amp;Assumptions'!$J$31,L$47&gt;=$FQ270,L$47&lt;=$FR270)*(('Summary&amp;Assumptions'!$H$25*$C270)*(1+'Summary&amp;Assumptions'!$J$29)^(L$46-1))</f>
        <v>0</v>
      </c>
      <c r="H270" s="588">
        <f>AND(M$55&gt;0,SUM($E270:G270)&lt;'Summary&amp;Assumptions'!$G$32*$B270,$D270&gt;='Summary&amp;Assumptions'!$D$17,M$47&gt;=$D270,M$47&lt;=EDATE($D270,'Summary&amp;Assumptions'!$G$32))*$B270+AND(M$56&lt;'Summary&amp;Assumptions'!$J$31,M$47&gt;=$FO270,M$47&lt;=$FP270)*(('Summary&amp;Assumptions'!$H$25*$C270)*(1+'Summary&amp;Assumptions'!$J$29)^(M$46-1))+AND(M$56&lt;'Summary&amp;Assumptions'!$J$31,M$47&gt;=$FQ270,M$47&lt;=$FR270)*(('Summary&amp;Assumptions'!$H$25*$C270)*(1+'Summary&amp;Assumptions'!$J$29)^(M$46-1))</f>
        <v>0</v>
      </c>
      <c r="I270" s="588">
        <f>AND(N$55&gt;0,SUM($E270:H270)&lt;'Summary&amp;Assumptions'!$G$32*$B270,$D270&gt;='Summary&amp;Assumptions'!$D$17,N$47&gt;=$D270,N$47&lt;=EDATE($D270,'Summary&amp;Assumptions'!$G$32))*$B270+AND(N$56&lt;'Summary&amp;Assumptions'!$J$31,N$47&gt;=$FO270,N$47&lt;=$FP270)*(('Summary&amp;Assumptions'!$H$25*$C270)*(1+'Summary&amp;Assumptions'!$J$29)^(N$46-1))+AND(N$56&lt;'Summary&amp;Assumptions'!$J$31,N$47&gt;=$FQ270,N$47&lt;=$FR270)*(('Summary&amp;Assumptions'!$H$25*$C270)*(1+'Summary&amp;Assumptions'!$J$29)^(N$46-1))</f>
        <v>0</v>
      </c>
      <c r="J270" s="588">
        <f>AND(O$55&gt;0,SUM($E270:I270)&lt;'Summary&amp;Assumptions'!$G$32*$B270,$D270&gt;='Summary&amp;Assumptions'!$D$17,O$47&gt;=$D270,O$47&lt;=EDATE($D270,'Summary&amp;Assumptions'!$G$32))*$B270+AND(O$56&lt;'Summary&amp;Assumptions'!$J$31,O$47&gt;=$FO270,O$47&lt;=$FP270)*(('Summary&amp;Assumptions'!$H$25*$C270)*(1+'Summary&amp;Assumptions'!$J$29)^(O$46-1))+AND(O$56&lt;'Summary&amp;Assumptions'!$J$31,O$47&gt;=$FQ270,O$47&lt;=$FR270)*(('Summary&amp;Assumptions'!$H$25*$C270)*(1+'Summary&amp;Assumptions'!$J$29)^(O$46-1))</f>
        <v>0</v>
      </c>
      <c r="K270" s="588">
        <f>AND(P$55&gt;0,SUM($E270:J270)&lt;'Summary&amp;Assumptions'!$G$32*$B270,$D270&gt;='Summary&amp;Assumptions'!$D$17,P$47&gt;=$D270,P$47&lt;=EDATE($D270,'Summary&amp;Assumptions'!$G$32))*$B270+AND(P$56&lt;'Summary&amp;Assumptions'!$J$31,P$47&gt;=$FO270,P$47&lt;=$FP270)*(('Summary&amp;Assumptions'!$H$25*$C270)*(1+'Summary&amp;Assumptions'!$J$29)^(P$46-1))+AND(P$56&lt;'Summary&amp;Assumptions'!$J$31,P$47&gt;=$FQ270,P$47&lt;=$FR270)*(('Summary&amp;Assumptions'!$H$25*$C270)*(1+'Summary&amp;Assumptions'!$J$29)^(P$46-1))</f>
        <v>0</v>
      </c>
      <c r="L270" s="588">
        <f>AND(Q$55&gt;0,SUM($E270:K270)&lt;'Summary&amp;Assumptions'!$G$32*$B270,$D270&gt;='Summary&amp;Assumptions'!$D$17,Q$47&gt;=$D270,Q$47&lt;=EDATE($D270,'Summary&amp;Assumptions'!$G$32))*$B270+AND(Q$56&lt;'Summary&amp;Assumptions'!$J$31,Q$47&gt;=$FO270,Q$47&lt;=$FP270)*(('Summary&amp;Assumptions'!$H$25*$C270)*(1+'Summary&amp;Assumptions'!$J$29)^(Q$46-1))+AND(Q$56&lt;'Summary&amp;Assumptions'!$J$31,Q$47&gt;=$FQ270,Q$47&lt;=$FR270)*(('Summary&amp;Assumptions'!$H$25*$C270)*(1+'Summary&amp;Assumptions'!$J$29)^(Q$46-1))</f>
        <v>0</v>
      </c>
      <c r="M270" s="588">
        <f>AND(R$55&gt;0,SUM($E270:L270)&lt;'Summary&amp;Assumptions'!$G$32*$B270,$D270&gt;='Summary&amp;Assumptions'!$D$17,R$47&gt;=$D270,R$47&lt;=EDATE($D270,'Summary&amp;Assumptions'!$G$32))*$B270+AND(R$56&lt;'Summary&amp;Assumptions'!$J$31,R$47&gt;=$FO270,R$47&lt;=$FP270)*(('Summary&amp;Assumptions'!$H$25*$C270)*(1+'Summary&amp;Assumptions'!$J$29)^(R$46-1))+AND(R$56&lt;'Summary&amp;Assumptions'!$J$31,R$47&gt;=$FQ270,R$47&lt;=$FR270)*(('Summary&amp;Assumptions'!$H$25*$C270)*(1+'Summary&amp;Assumptions'!$J$29)^(R$46-1))</f>
        <v>0</v>
      </c>
      <c r="N270" s="588">
        <f>AND(S$55&gt;0,SUM($E270:M270)&lt;'Summary&amp;Assumptions'!$G$32*$B270,$D270&gt;='Summary&amp;Assumptions'!$D$17,S$47&gt;=$D270,S$47&lt;=EDATE($D270,'Summary&amp;Assumptions'!$G$32))*$B270+AND(S$56&lt;'Summary&amp;Assumptions'!$J$31,S$47&gt;=$FO270,S$47&lt;=$FP270)*(('Summary&amp;Assumptions'!$H$25*$C270)*(1+'Summary&amp;Assumptions'!$J$29)^(S$46-1))+AND(S$56&lt;'Summary&amp;Assumptions'!$J$31,S$47&gt;=$FQ270,S$47&lt;=$FR270)*(('Summary&amp;Assumptions'!$H$25*$C270)*(1+'Summary&amp;Assumptions'!$J$29)^(S$46-1))</f>
        <v>0</v>
      </c>
      <c r="O270" s="588">
        <f>AND(T$55&gt;0,SUM($E270:N270)&lt;'Summary&amp;Assumptions'!$G$32*$B270,$D270&gt;='Summary&amp;Assumptions'!$D$17,T$47&gt;=$D270,T$47&lt;=EDATE($D270,'Summary&amp;Assumptions'!$G$32))*$B270+AND(T$56&lt;'Summary&amp;Assumptions'!$J$31,T$47&gt;=$FO270,T$47&lt;=$FP270)*(('Summary&amp;Assumptions'!$H$25*$C270)*(1+'Summary&amp;Assumptions'!$J$29)^(T$46-1))+AND(T$56&lt;'Summary&amp;Assumptions'!$J$31,T$47&gt;=$FQ270,T$47&lt;=$FR270)*(('Summary&amp;Assumptions'!$H$25*$C270)*(1+'Summary&amp;Assumptions'!$J$29)^(T$46-1))</f>
        <v>0</v>
      </c>
      <c r="P270" s="588">
        <f>AND(U$55&gt;0,SUM($E270:O270)&lt;'Summary&amp;Assumptions'!$G$32*$B270,$D270&gt;='Summary&amp;Assumptions'!$D$17,U$47&gt;=$D270,U$47&lt;=EDATE($D270,'Summary&amp;Assumptions'!$G$32))*$B270+AND(U$56&lt;'Summary&amp;Assumptions'!$J$31,U$47&gt;=$FO270,U$47&lt;=$FP270)*(('Summary&amp;Assumptions'!$H$25*$C270)*(1+'Summary&amp;Assumptions'!$J$29)^(U$46-1))+AND(U$56&lt;'Summary&amp;Assumptions'!$J$31,U$47&gt;=$FQ270,U$47&lt;=$FR270)*(('Summary&amp;Assumptions'!$H$25*$C270)*(1+'Summary&amp;Assumptions'!$J$29)^(U$46-1))</f>
        <v>0</v>
      </c>
      <c r="Q270" s="588">
        <f>AND(V$55&gt;0,SUM($E270:P270)&lt;'Summary&amp;Assumptions'!$G$32*$B270,$D270&gt;='Summary&amp;Assumptions'!$D$17,V$47&gt;=$D270,V$47&lt;=EDATE($D270,'Summary&amp;Assumptions'!$G$32))*$B270+AND(V$56&lt;'Summary&amp;Assumptions'!$J$31,V$47&gt;=$FO270,V$47&lt;=$FP270)*(('Summary&amp;Assumptions'!$H$25*$C270)*(1+'Summary&amp;Assumptions'!$J$29)^(V$46-1))+AND(V$56&lt;'Summary&amp;Assumptions'!$J$31,V$47&gt;=$FQ270,V$47&lt;=$FR270)*(('Summary&amp;Assumptions'!$H$25*$C270)*(1+'Summary&amp;Assumptions'!$J$29)^(V$46-1))</f>
        <v>0</v>
      </c>
      <c r="R270" s="588">
        <f>AND(W$55&gt;0,SUM($E270:Q270)&lt;'Summary&amp;Assumptions'!$G$32*$B270,$D270&gt;='Summary&amp;Assumptions'!$D$17,W$47&gt;=$D270,W$47&lt;=EDATE($D270,'Summary&amp;Assumptions'!$G$32))*$B270+AND(W$56&lt;'Summary&amp;Assumptions'!$J$31,W$47&gt;=$FO270,W$47&lt;=$FP270)*(('Summary&amp;Assumptions'!$H$25*$C270)*(1+'Summary&amp;Assumptions'!$J$29)^(W$46-1))+AND(W$56&lt;'Summary&amp;Assumptions'!$J$31,W$47&gt;=$FQ270,W$47&lt;=$FR270)*(('Summary&amp;Assumptions'!$H$25*$C270)*(1+'Summary&amp;Assumptions'!$J$29)^(W$46-1))</f>
        <v>0</v>
      </c>
      <c r="S270" s="588">
        <f>AND(X$55&gt;0,SUM($E270:R270)&lt;'Summary&amp;Assumptions'!$G$32*$B270,$D270&gt;='Summary&amp;Assumptions'!$D$17,X$47&gt;=$D270,X$47&lt;=EDATE($D270,'Summary&amp;Assumptions'!$G$32))*$B270+AND(X$56&lt;'Summary&amp;Assumptions'!$J$31,X$47&gt;=$FO270,X$47&lt;=$FP270)*(('Summary&amp;Assumptions'!$H$25*$C270)*(1+'Summary&amp;Assumptions'!$J$29)^(X$46-1))+AND(X$56&lt;'Summary&amp;Assumptions'!$J$31,X$47&gt;=$FQ270,X$47&lt;=$FR270)*(('Summary&amp;Assumptions'!$H$25*$C270)*(1+'Summary&amp;Assumptions'!$J$29)^(X$46-1))</f>
        <v>0</v>
      </c>
      <c r="T270" s="588">
        <f>AND(Y$55&gt;0,SUM($E270:S270)&lt;'Summary&amp;Assumptions'!$G$32*$B270,$D270&gt;='Summary&amp;Assumptions'!$D$17,Y$47&gt;=$D270,Y$47&lt;=EDATE($D270,'Summary&amp;Assumptions'!$G$32))*$B270+AND(Y$56&lt;'Summary&amp;Assumptions'!$J$31,Y$47&gt;=$FO270,Y$47&lt;=$FP270)*(('Summary&amp;Assumptions'!$H$25*$C270)*(1+'Summary&amp;Assumptions'!$J$29)^(Y$46-1))+AND(Y$56&lt;'Summary&amp;Assumptions'!$J$31,Y$47&gt;=$FQ270,Y$47&lt;=$FR270)*(('Summary&amp;Assumptions'!$H$25*$C270)*(1+'Summary&amp;Assumptions'!$J$29)^(Y$46-1))</f>
        <v>0</v>
      </c>
      <c r="U270" s="588">
        <f>AND(Z$55&gt;0,SUM($E270:T270)&lt;'Summary&amp;Assumptions'!$G$32*$B270,$D270&gt;='Summary&amp;Assumptions'!$D$17,Z$47&gt;=$D270,Z$47&lt;=EDATE($D270,'Summary&amp;Assumptions'!$G$32))*$B270+AND(Z$56&lt;'Summary&amp;Assumptions'!$J$31,Z$47&gt;=$FO270,Z$47&lt;=$FP270)*(('Summary&amp;Assumptions'!$H$25*$C270)*(1+'Summary&amp;Assumptions'!$J$29)^(Z$46-1))+AND(Z$56&lt;'Summary&amp;Assumptions'!$J$31,Z$47&gt;=$FQ270,Z$47&lt;=$FR270)*(('Summary&amp;Assumptions'!$H$25*$C270)*(1+'Summary&amp;Assumptions'!$J$29)^(Z$46-1))</f>
        <v>0</v>
      </c>
      <c r="V270" s="588">
        <f>AND(AA$55&gt;0,SUM($E270:U270)&lt;'Summary&amp;Assumptions'!$G$32*$B270,$D270&gt;='Summary&amp;Assumptions'!$D$17,AA$47&gt;=$D270,AA$47&lt;=EDATE($D270,'Summary&amp;Assumptions'!$G$32))*$B270+AND(AA$56&lt;'Summary&amp;Assumptions'!$J$31,AA$47&gt;=$FO270,AA$47&lt;=$FP270)*(('Summary&amp;Assumptions'!$H$25*$C270)*(1+'Summary&amp;Assumptions'!$J$29)^(AA$46-1))+AND(AA$56&lt;'Summary&amp;Assumptions'!$J$31,AA$47&gt;=$FQ270,AA$47&lt;=$FR270)*(('Summary&amp;Assumptions'!$H$25*$C270)*(1+'Summary&amp;Assumptions'!$J$29)^(AA$46-1))</f>
        <v>0</v>
      </c>
      <c r="W270" s="588">
        <f>AND(AB$55&gt;0,SUM($E270:V270)&lt;'Summary&amp;Assumptions'!$G$32*$B270,$D270&gt;='Summary&amp;Assumptions'!$D$17,AB$47&gt;=$D270,AB$47&lt;=EDATE($D270,'Summary&amp;Assumptions'!$G$32))*$B270+AND(AB$56&lt;'Summary&amp;Assumptions'!$J$31,AB$47&gt;=$FO270,AB$47&lt;=$FP270)*(('Summary&amp;Assumptions'!$H$25*$C270)*(1+'Summary&amp;Assumptions'!$J$29)^(AB$46-1))+AND(AB$56&lt;'Summary&amp;Assumptions'!$J$31,AB$47&gt;=$FQ270,AB$47&lt;=$FR270)*(('Summary&amp;Assumptions'!$H$25*$C270)*(1+'Summary&amp;Assumptions'!$J$29)^(AB$46-1))</f>
        <v>0</v>
      </c>
      <c r="X270" s="588">
        <f>AND(AC$55&gt;0,SUM($E270:W270)&lt;'Summary&amp;Assumptions'!$G$32*$B270,$D270&gt;='Summary&amp;Assumptions'!$D$17,AC$47&gt;=$D270,AC$47&lt;=EDATE($D270,'Summary&amp;Assumptions'!$G$32))*$B270+AND(AC$56&lt;'Summary&amp;Assumptions'!$J$31,AC$47&gt;=$FO270,AC$47&lt;=$FP270)*(('Summary&amp;Assumptions'!$H$25*$C270)*(1+'Summary&amp;Assumptions'!$J$29)^(AC$46-1))+AND(AC$56&lt;'Summary&amp;Assumptions'!$J$31,AC$47&gt;=$FQ270,AC$47&lt;=$FR270)*(('Summary&amp;Assumptions'!$H$25*$C270)*(1+'Summary&amp;Assumptions'!$J$29)^(AC$46-1))</f>
        <v>0</v>
      </c>
      <c r="Y270" s="588">
        <f>AND(AD$55&gt;0,SUM($E270:X270)&lt;'Summary&amp;Assumptions'!$G$32*$B270,$D270&gt;='Summary&amp;Assumptions'!$D$17,AD$47&gt;=$D270,AD$47&lt;=EDATE($D270,'Summary&amp;Assumptions'!$G$32))*$B270+AND(AD$56&lt;'Summary&amp;Assumptions'!$J$31,AD$47&gt;=$FO270,AD$47&lt;=$FP270)*(('Summary&amp;Assumptions'!$H$25*$C270)*(1+'Summary&amp;Assumptions'!$J$29)^(AD$46-1))+AND(AD$56&lt;'Summary&amp;Assumptions'!$J$31,AD$47&gt;=$FQ270,AD$47&lt;=$FR270)*(('Summary&amp;Assumptions'!$H$25*$C270)*(1+'Summary&amp;Assumptions'!$J$29)^(AD$46-1))</f>
        <v>0</v>
      </c>
      <c r="Z270" s="588">
        <f>AND(AE$55&gt;0,SUM($E270:Y270)&lt;'Summary&amp;Assumptions'!$G$32*$B270,$D270&gt;='Summary&amp;Assumptions'!$D$17,AE$47&gt;=$D270,AE$47&lt;=EDATE($D270,'Summary&amp;Assumptions'!$G$32))*$B270+AND(AE$56&lt;'Summary&amp;Assumptions'!$J$31,AE$47&gt;=$FO270,AE$47&lt;=$FP270)*(('Summary&amp;Assumptions'!$H$25*$C270)*(1+'Summary&amp;Assumptions'!$J$29)^(AE$46-1))+AND(AE$56&lt;'Summary&amp;Assumptions'!$J$31,AE$47&gt;=$FQ270,AE$47&lt;=$FR270)*(('Summary&amp;Assumptions'!$H$25*$C270)*(1+'Summary&amp;Assumptions'!$J$29)^(AE$46-1))</f>
        <v>0</v>
      </c>
      <c r="AA270" s="588">
        <f>AND(AF$55&gt;0,SUM($E270:Z270)&lt;'Summary&amp;Assumptions'!$G$32*$B270,$D270&gt;='Summary&amp;Assumptions'!$D$17,AF$47&gt;=$D270,AF$47&lt;=EDATE($D270,'Summary&amp;Assumptions'!$G$32))*$B270+AND(AF$56&lt;'Summary&amp;Assumptions'!$J$31,AF$47&gt;=$FO270,AF$47&lt;=$FP270)*(('Summary&amp;Assumptions'!$H$25*$C270)*(1+'Summary&amp;Assumptions'!$J$29)^(AF$46-1))+AND(AF$56&lt;'Summary&amp;Assumptions'!$J$31,AF$47&gt;=$FQ270,AF$47&lt;=$FR270)*(('Summary&amp;Assumptions'!$H$25*$C270)*(1+'Summary&amp;Assumptions'!$J$29)^(AF$46-1))</f>
        <v>0</v>
      </c>
      <c r="AB270" s="588">
        <f>AND(AG$55&gt;0,SUM($E270:AA270)&lt;'Summary&amp;Assumptions'!$G$32*$B270,$D270&gt;='Summary&amp;Assumptions'!$D$17,AG$47&gt;=$D270,AG$47&lt;=EDATE($D270,'Summary&amp;Assumptions'!$G$32))*$B270+AND(AG$56&lt;'Summary&amp;Assumptions'!$J$31,AG$47&gt;=$FO270,AG$47&lt;=$FP270)*(('Summary&amp;Assumptions'!$H$25*$C270)*(1+'Summary&amp;Assumptions'!$J$29)^(AG$46-1))+AND(AG$56&lt;'Summary&amp;Assumptions'!$J$31,AG$47&gt;=$FQ270,AG$47&lt;=$FR270)*(('Summary&amp;Assumptions'!$H$25*$C270)*(1+'Summary&amp;Assumptions'!$J$29)^(AG$46-1))</f>
        <v>0</v>
      </c>
      <c r="AC270" s="588">
        <f>AND(AH$55&gt;0,SUM($E270:AB270)&lt;'Summary&amp;Assumptions'!$G$32*$B270,$D270&gt;='Summary&amp;Assumptions'!$D$17,AH$47&gt;=$D270,AH$47&lt;=EDATE($D270,'Summary&amp;Assumptions'!$G$32))*$B270+AND(AH$56&lt;'Summary&amp;Assumptions'!$J$31,AH$47&gt;=$FO270,AH$47&lt;=$FP270)*(('Summary&amp;Assumptions'!$H$25*$C270)*(1+'Summary&amp;Assumptions'!$J$29)^(AH$46-1))+AND(AH$56&lt;'Summary&amp;Assumptions'!$J$31,AH$47&gt;=$FQ270,AH$47&lt;=$FR270)*(('Summary&amp;Assumptions'!$H$25*$C270)*(1+'Summary&amp;Assumptions'!$J$29)^(AH$46-1))</f>
        <v>0</v>
      </c>
      <c r="AD270" s="588">
        <f>AND(AI$55&gt;0,SUM($E270:AC270)&lt;'Summary&amp;Assumptions'!$G$32*$B270,$D270&gt;='Summary&amp;Assumptions'!$D$17,AI$47&gt;=$D270,AI$47&lt;=EDATE($D270,'Summary&amp;Assumptions'!$G$32))*$B270+AND(AI$56&lt;'Summary&amp;Assumptions'!$J$31,AI$47&gt;=$FO270,AI$47&lt;=$FP270)*(('Summary&amp;Assumptions'!$H$25*$C270)*(1+'Summary&amp;Assumptions'!$J$29)^(AI$46-1))+AND(AI$56&lt;'Summary&amp;Assumptions'!$J$31,AI$47&gt;=$FQ270,AI$47&lt;=$FR270)*(('Summary&amp;Assumptions'!$H$25*$C270)*(1+'Summary&amp;Assumptions'!$J$29)^(AI$46-1))</f>
        <v>0</v>
      </c>
      <c r="AE270" s="588">
        <f>AND(AJ$55&gt;0,SUM($E270:AD270)&lt;'Summary&amp;Assumptions'!$G$32*$B270,$D270&gt;='Summary&amp;Assumptions'!$D$17,AJ$47&gt;=$D270,AJ$47&lt;=EDATE($D270,'Summary&amp;Assumptions'!$G$32))*$B270+AND(AJ$56&lt;'Summary&amp;Assumptions'!$J$31,AJ$47&gt;=$FO270,AJ$47&lt;=$FP270)*(('Summary&amp;Assumptions'!$H$25*$C270)*(1+'Summary&amp;Assumptions'!$J$29)^(AJ$46-1))+AND(AJ$56&lt;'Summary&amp;Assumptions'!$J$31,AJ$47&gt;=$FQ270,AJ$47&lt;=$FR270)*(('Summary&amp;Assumptions'!$H$25*$C270)*(1+'Summary&amp;Assumptions'!$J$29)^(AJ$46-1))</f>
        <v>0</v>
      </c>
      <c r="AF270" s="588">
        <f>AND(AK$55&gt;0,SUM($E270:AE270)&lt;'Summary&amp;Assumptions'!$G$32*$B270,$D270&gt;='Summary&amp;Assumptions'!$D$17,AK$47&gt;=$D270,AK$47&lt;=EDATE($D270,'Summary&amp;Assumptions'!$G$32))*$B270+AND(AK$56&lt;'Summary&amp;Assumptions'!$J$31,AK$47&gt;=$FO270,AK$47&lt;=$FP270)*(('Summary&amp;Assumptions'!$H$25*$C270)*(1+'Summary&amp;Assumptions'!$J$29)^(AK$46-1))+AND(AK$56&lt;'Summary&amp;Assumptions'!$J$31,AK$47&gt;=$FQ270,AK$47&lt;=$FR270)*(('Summary&amp;Assumptions'!$H$25*$C270)*(1+'Summary&amp;Assumptions'!$J$29)^(AK$46-1))</f>
        <v>0</v>
      </c>
      <c r="AG270" s="588">
        <f>AND(AL$55&gt;0,SUM($E270:AF270)&lt;'Summary&amp;Assumptions'!$G$32*$B270,$D270&gt;='Summary&amp;Assumptions'!$D$17,AL$47&gt;=$D270,AL$47&lt;=EDATE($D270,'Summary&amp;Assumptions'!$G$32))*$B270+AND(AL$56&lt;'Summary&amp;Assumptions'!$J$31,AL$47&gt;=$FO270,AL$47&lt;=$FP270)*(('Summary&amp;Assumptions'!$H$25*$C270)*(1+'Summary&amp;Assumptions'!$J$29)^(AL$46-1))+AND(AL$56&lt;'Summary&amp;Assumptions'!$J$31,AL$47&gt;=$FQ270,AL$47&lt;=$FR270)*(('Summary&amp;Assumptions'!$H$25*$C270)*(1+'Summary&amp;Assumptions'!$J$29)^(AL$46-1))</f>
        <v>0</v>
      </c>
      <c r="AH270" s="588">
        <f>AND(AM$55&gt;0,SUM($E270:AG270)&lt;'Summary&amp;Assumptions'!$G$32*$B270,$D270&gt;='Summary&amp;Assumptions'!$D$17,AM$47&gt;=$D270,AM$47&lt;=EDATE($D270,'Summary&amp;Assumptions'!$G$32))*$B270+AND(AM$56&lt;'Summary&amp;Assumptions'!$J$31,AM$47&gt;=$FO270,AM$47&lt;=$FP270)*(('Summary&amp;Assumptions'!$H$25*$C270)*(1+'Summary&amp;Assumptions'!$J$29)^(AM$46-1))+AND(AM$56&lt;'Summary&amp;Assumptions'!$J$31,AM$47&gt;=$FQ270,AM$47&lt;=$FR270)*(('Summary&amp;Assumptions'!$H$25*$C270)*(1+'Summary&amp;Assumptions'!$J$29)^(AM$46-1))</f>
        <v>0</v>
      </c>
      <c r="AI270" s="588">
        <f>AND(AN$55&gt;0,SUM($E270:AH270)&lt;'Summary&amp;Assumptions'!$G$32*$B270,$D270&gt;='Summary&amp;Assumptions'!$D$17,AN$47&gt;=$D270,AN$47&lt;=EDATE($D270,'Summary&amp;Assumptions'!$G$32))*$B270+AND(AN$56&lt;'Summary&amp;Assumptions'!$J$31,AN$47&gt;=$FO270,AN$47&lt;=$FP270)*(('Summary&amp;Assumptions'!$H$25*$C270)*(1+'Summary&amp;Assumptions'!$J$29)^(AN$46-1))+AND(AN$56&lt;'Summary&amp;Assumptions'!$J$31,AN$47&gt;=$FQ270,AN$47&lt;=$FR270)*(('Summary&amp;Assumptions'!$H$25*$C270)*(1+'Summary&amp;Assumptions'!$J$29)^(AN$46-1))</f>
        <v>0</v>
      </c>
      <c r="AJ270" s="588">
        <f>AND(AO$55&gt;0,SUM($E270:AI270)&lt;'Summary&amp;Assumptions'!$G$32*$B270,$D270&gt;='Summary&amp;Assumptions'!$D$17,AO$47&gt;=$D270,AO$47&lt;=EDATE($D270,'Summary&amp;Assumptions'!$G$32))*$B270+AND(AO$56&lt;'Summary&amp;Assumptions'!$J$31,AO$47&gt;=$FO270,AO$47&lt;=$FP270)*(('Summary&amp;Assumptions'!$H$25*$C270)*(1+'Summary&amp;Assumptions'!$J$29)^(AO$46-1))+AND(AO$56&lt;'Summary&amp;Assumptions'!$J$31,AO$47&gt;=$FQ270,AO$47&lt;=$FR270)*(('Summary&amp;Assumptions'!$H$25*$C270)*(1+'Summary&amp;Assumptions'!$J$29)^(AO$46-1))</f>
        <v>0</v>
      </c>
      <c r="AK270" s="588">
        <f>AND(AP$55&gt;0,SUM($E270:AJ270)&lt;'Summary&amp;Assumptions'!$G$32*$B270,$D270&gt;='Summary&amp;Assumptions'!$D$17,AP$47&gt;=$D270,AP$47&lt;=EDATE($D270,'Summary&amp;Assumptions'!$G$32))*$B270+AND(AP$56&lt;'Summary&amp;Assumptions'!$J$31,AP$47&gt;=$FO270,AP$47&lt;=$FP270)*(('Summary&amp;Assumptions'!$H$25*$C270)*(1+'Summary&amp;Assumptions'!$J$29)^(AP$46-1))+AND(AP$56&lt;'Summary&amp;Assumptions'!$J$31,AP$47&gt;=$FQ270,AP$47&lt;=$FR270)*(('Summary&amp;Assumptions'!$H$25*$C270)*(1+'Summary&amp;Assumptions'!$J$29)^(AP$46-1))</f>
        <v>0</v>
      </c>
      <c r="AL270" s="588">
        <f>AND(AQ$55&gt;0,SUM($E270:AK270)&lt;'Summary&amp;Assumptions'!$G$32*$B270,$D270&gt;='Summary&amp;Assumptions'!$D$17,AQ$47&gt;=$D270,AQ$47&lt;=EDATE($D270,'Summary&amp;Assumptions'!$G$32))*$B270+AND(AQ$56&lt;'Summary&amp;Assumptions'!$J$31,AQ$47&gt;=$FO270,AQ$47&lt;=$FP270)*(('Summary&amp;Assumptions'!$H$25*$C270)*(1+'Summary&amp;Assumptions'!$J$29)^(AQ$46-1))+AND(AQ$56&lt;'Summary&amp;Assumptions'!$J$31,AQ$47&gt;=$FQ270,AQ$47&lt;=$FR270)*(('Summary&amp;Assumptions'!$H$25*$C270)*(1+'Summary&amp;Assumptions'!$J$29)^(AQ$46-1))</f>
        <v>0</v>
      </c>
      <c r="AM270" s="588">
        <f>AND(AR$55&gt;0,SUM($E270:AL270)&lt;'Summary&amp;Assumptions'!$G$32*$B270,$D270&gt;='Summary&amp;Assumptions'!$D$17,AR$47&gt;=$D270,AR$47&lt;=EDATE($D270,'Summary&amp;Assumptions'!$G$32))*$B270+AND(AR$56&lt;'Summary&amp;Assumptions'!$J$31,AR$47&gt;=$FO270,AR$47&lt;=$FP270)*(('Summary&amp;Assumptions'!$H$25*$C270)*(1+'Summary&amp;Assumptions'!$J$29)^(AR$46-1))+AND(AR$56&lt;'Summary&amp;Assumptions'!$J$31,AR$47&gt;=$FQ270,AR$47&lt;=$FR270)*(('Summary&amp;Assumptions'!$H$25*$C270)*(1+'Summary&amp;Assumptions'!$J$29)^(AR$46-1))</f>
        <v>0</v>
      </c>
      <c r="AN270" s="588">
        <f>AND(AS$55&gt;0,SUM($E270:AM270)&lt;'Summary&amp;Assumptions'!$G$32*$B270,$D270&gt;='Summary&amp;Assumptions'!$D$17,AS$47&gt;=$D270,AS$47&lt;=EDATE($D270,'Summary&amp;Assumptions'!$G$32))*$B270+AND(AS$56&lt;'Summary&amp;Assumptions'!$J$31,AS$47&gt;=$FO270,AS$47&lt;=$FP270)*(('Summary&amp;Assumptions'!$H$25*$C270)*(1+'Summary&amp;Assumptions'!$J$29)^(AS$46-1))+AND(AS$56&lt;'Summary&amp;Assumptions'!$J$31,AS$47&gt;=$FQ270,AS$47&lt;=$FR270)*(('Summary&amp;Assumptions'!$H$25*$C270)*(1+'Summary&amp;Assumptions'!$J$29)^(AS$46-1))</f>
        <v>0</v>
      </c>
      <c r="AO270" s="588">
        <f>AND(AT$55&gt;0,SUM($E270:AN270)&lt;'Summary&amp;Assumptions'!$G$32*$B270,$D270&gt;='Summary&amp;Assumptions'!$D$17,AT$47&gt;=$D270,AT$47&lt;=EDATE($D270,'Summary&amp;Assumptions'!$G$32))*$B270+AND(AT$56&lt;'Summary&amp;Assumptions'!$J$31,AT$47&gt;=$FO270,AT$47&lt;=$FP270)*(('Summary&amp;Assumptions'!$H$25*$C270)*(1+'Summary&amp;Assumptions'!$J$29)^(AT$46-1))+AND(AT$56&lt;'Summary&amp;Assumptions'!$J$31,AT$47&gt;=$FQ270,AT$47&lt;=$FR270)*(('Summary&amp;Assumptions'!$H$25*$C270)*(1+'Summary&amp;Assumptions'!$J$29)^(AT$46-1))</f>
        <v>0</v>
      </c>
      <c r="AP270" s="588">
        <f>AND(AU$55&gt;0,SUM($E270:AO270)&lt;'Summary&amp;Assumptions'!$G$32*$B270,$D270&gt;='Summary&amp;Assumptions'!$D$17,AU$47&gt;=$D270,AU$47&lt;=EDATE($D270,'Summary&amp;Assumptions'!$G$32))*$B270+AND(AU$56&lt;'Summary&amp;Assumptions'!$J$31,AU$47&gt;=$FO270,AU$47&lt;=$FP270)*(('Summary&amp;Assumptions'!$H$25*$C270)*(1+'Summary&amp;Assumptions'!$J$29)^(AU$46-1))+AND(AU$56&lt;'Summary&amp;Assumptions'!$J$31,AU$47&gt;=$FQ270,AU$47&lt;=$FR270)*(('Summary&amp;Assumptions'!$H$25*$C270)*(1+'Summary&amp;Assumptions'!$J$29)^(AU$46-1))</f>
        <v>0</v>
      </c>
      <c r="AQ270" s="588">
        <f>AND(AV$55&gt;0,SUM($E270:AP270)&lt;'Summary&amp;Assumptions'!$G$32*$B270,$D270&gt;='Summary&amp;Assumptions'!$D$17,AV$47&gt;=$D270,AV$47&lt;=EDATE($D270,'Summary&amp;Assumptions'!$G$32))*$B270+AND(AV$56&lt;'Summary&amp;Assumptions'!$J$31,AV$47&gt;=$FO270,AV$47&lt;=$FP270)*(('Summary&amp;Assumptions'!$H$25*$C270)*(1+'Summary&amp;Assumptions'!$J$29)^(AV$46-1))+AND(AV$56&lt;'Summary&amp;Assumptions'!$J$31,AV$47&gt;=$FQ270,AV$47&lt;=$FR270)*(('Summary&amp;Assumptions'!$H$25*$C270)*(1+'Summary&amp;Assumptions'!$J$29)^(AV$46-1))</f>
        <v>0</v>
      </c>
      <c r="AR270" s="588">
        <f>AND(AW$55&gt;0,SUM($E270:AQ270)&lt;'Summary&amp;Assumptions'!$G$32*$B270,$D270&gt;='Summary&amp;Assumptions'!$D$17,AW$47&gt;=$D270,AW$47&lt;=EDATE($D270,'Summary&amp;Assumptions'!$G$32))*$B270+AND(AW$56&lt;'Summary&amp;Assumptions'!$J$31,AW$47&gt;=$FO270,AW$47&lt;=$FP270)*(('Summary&amp;Assumptions'!$H$25*$C270)*(1+'Summary&amp;Assumptions'!$J$29)^(AW$46-1))+AND(AW$56&lt;'Summary&amp;Assumptions'!$J$31,AW$47&gt;=$FQ270,AW$47&lt;=$FR270)*(('Summary&amp;Assumptions'!$H$25*$C270)*(1+'Summary&amp;Assumptions'!$J$29)^(AW$46-1))</f>
        <v>0</v>
      </c>
      <c r="AS270" s="588">
        <f>AND(AX$55&gt;0,SUM($E270:AR270)&lt;'Summary&amp;Assumptions'!$G$32*$B270,$D270&gt;='Summary&amp;Assumptions'!$D$17,AX$47&gt;=$D270,AX$47&lt;=EDATE($D270,'Summary&amp;Assumptions'!$G$32))*$B270+AND(AX$56&lt;'Summary&amp;Assumptions'!$J$31,AX$47&gt;=$FO270,AX$47&lt;=$FP270)*(('Summary&amp;Assumptions'!$H$25*$C270)*(1+'Summary&amp;Assumptions'!$J$29)^(AX$46-1))+AND(AX$56&lt;'Summary&amp;Assumptions'!$J$31,AX$47&gt;=$FQ270,AX$47&lt;=$FR270)*(('Summary&amp;Assumptions'!$H$25*$C270)*(1+'Summary&amp;Assumptions'!$J$29)^(AX$46-1))</f>
        <v>0</v>
      </c>
      <c r="AT270" s="588">
        <f>AND(AY$55&gt;0,SUM($E270:AS270)&lt;'Summary&amp;Assumptions'!$G$32*$B270,$D270&gt;='Summary&amp;Assumptions'!$D$17,AY$47&gt;=$D270,AY$47&lt;=EDATE($D270,'Summary&amp;Assumptions'!$G$32))*$B270+AND(AY$56&lt;'Summary&amp;Assumptions'!$J$31,AY$47&gt;=$FO270,AY$47&lt;=$FP270)*(('Summary&amp;Assumptions'!$H$25*$C270)*(1+'Summary&amp;Assumptions'!$J$29)^(AY$46-1))+AND(AY$56&lt;'Summary&amp;Assumptions'!$J$31,AY$47&gt;=$FQ270,AY$47&lt;=$FR270)*(('Summary&amp;Assumptions'!$H$25*$C270)*(1+'Summary&amp;Assumptions'!$J$29)^(AY$46-1))</f>
        <v>0</v>
      </c>
      <c r="AU270" s="588">
        <f>AND(AZ$55&gt;0,SUM($E270:AT270)&lt;'Summary&amp;Assumptions'!$G$32*$B270,$D270&gt;='Summary&amp;Assumptions'!$D$17,AZ$47&gt;=$D270,AZ$47&lt;=EDATE($D270,'Summary&amp;Assumptions'!$G$32))*$B270+AND(AZ$56&lt;'Summary&amp;Assumptions'!$J$31,AZ$47&gt;=$FO270,AZ$47&lt;=$FP270)*(('Summary&amp;Assumptions'!$H$25*$C270)*(1+'Summary&amp;Assumptions'!$J$29)^(AZ$46-1))+AND(AZ$56&lt;'Summary&amp;Assumptions'!$J$31,AZ$47&gt;=$FQ270,AZ$47&lt;=$FR270)*(('Summary&amp;Assumptions'!$H$25*$C270)*(1+'Summary&amp;Assumptions'!$J$29)^(AZ$46-1))</f>
        <v>0</v>
      </c>
      <c r="AV270" s="588">
        <f>AND(BA$55&gt;0,SUM($E270:AU270)&lt;'Summary&amp;Assumptions'!$G$32*$B270,$D270&gt;='Summary&amp;Assumptions'!$D$17,BA$47&gt;=$D270,BA$47&lt;=EDATE($D270,'Summary&amp;Assumptions'!$G$32))*$B270+AND(BA$56&lt;'Summary&amp;Assumptions'!$J$31,BA$47&gt;=$FO270,BA$47&lt;=$FP270)*(('Summary&amp;Assumptions'!$H$25*$C270)*(1+'Summary&amp;Assumptions'!$J$29)^(BA$46-1))+AND(BA$56&lt;'Summary&amp;Assumptions'!$J$31,BA$47&gt;=$FQ270,BA$47&lt;=$FR270)*(('Summary&amp;Assumptions'!$H$25*$C270)*(1+'Summary&amp;Assumptions'!$J$29)^(BA$46-1))</f>
        <v>0</v>
      </c>
      <c r="AW270" s="588">
        <f>AND(BB$55&gt;0,SUM($E270:AV270)&lt;'Summary&amp;Assumptions'!$G$32*$B270,$D270&gt;='Summary&amp;Assumptions'!$D$17,BB$47&gt;=$D270,BB$47&lt;=EDATE($D270,'Summary&amp;Assumptions'!$G$32))*$B270+AND(BB$56&lt;'Summary&amp;Assumptions'!$J$31,BB$47&gt;=$FO270,BB$47&lt;=$FP270)*(('Summary&amp;Assumptions'!$H$25*$C270)*(1+'Summary&amp;Assumptions'!$J$29)^(BB$46-1))+AND(BB$56&lt;'Summary&amp;Assumptions'!$J$31,BB$47&gt;=$FQ270,BB$47&lt;=$FR270)*(('Summary&amp;Assumptions'!$H$25*$C270)*(1+'Summary&amp;Assumptions'!$J$29)^(BB$46-1))</f>
        <v>0</v>
      </c>
      <c r="AX270" s="588">
        <f>AND(BC$55&gt;0,SUM($E270:AW270)&lt;'Summary&amp;Assumptions'!$G$32*$B270,$D270&gt;='Summary&amp;Assumptions'!$D$17,BC$47&gt;=$D270,BC$47&lt;=EDATE($D270,'Summary&amp;Assumptions'!$G$32))*$B270+AND(BC$56&lt;'Summary&amp;Assumptions'!$J$31,BC$47&gt;=$FO270,BC$47&lt;=$FP270)*(('Summary&amp;Assumptions'!$H$25*$C270)*(1+'Summary&amp;Assumptions'!$J$29)^(BC$46-1))+AND(BC$56&lt;'Summary&amp;Assumptions'!$J$31,BC$47&gt;=$FQ270,BC$47&lt;=$FR270)*(('Summary&amp;Assumptions'!$H$25*$C270)*(1+'Summary&amp;Assumptions'!$J$29)^(BC$46-1))</f>
        <v>0</v>
      </c>
      <c r="AY270" s="588">
        <f>AND(BD$55&gt;0,SUM($E270:AX270)&lt;'Summary&amp;Assumptions'!$G$32*$B270,$D270&gt;='Summary&amp;Assumptions'!$D$17,BD$47&gt;=$D270,BD$47&lt;=EDATE($D270,'Summary&amp;Assumptions'!$G$32))*$B270+AND(BD$56&lt;'Summary&amp;Assumptions'!$J$31,BD$47&gt;=$FO270,BD$47&lt;=$FP270)*(('Summary&amp;Assumptions'!$H$25*$C270)*(1+'Summary&amp;Assumptions'!$J$29)^(BD$46-1))+AND(BD$56&lt;'Summary&amp;Assumptions'!$J$31,BD$47&gt;=$FQ270,BD$47&lt;=$FR270)*(('Summary&amp;Assumptions'!$H$25*$C270)*(1+'Summary&amp;Assumptions'!$J$29)^(BD$46-1))</f>
        <v>0</v>
      </c>
      <c r="AZ270" s="588">
        <f>AND(BE$55&gt;0,SUM($E270:AY270)&lt;'Summary&amp;Assumptions'!$G$32*$B270,$D270&gt;='Summary&amp;Assumptions'!$D$17,BE$47&gt;=$D270,BE$47&lt;=EDATE($D270,'Summary&amp;Assumptions'!$G$32))*$B270+AND(BE$56&lt;'Summary&amp;Assumptions'!$J$31,BE$47&gt;=$FO270,BE$47&lt;=$FP270)*(('Summary&amp;Assumptions'!$H$25*$C270)*(1+'Summary&amp;Assumptions'!$J$29)^(BE$46-1))+AND(BE$56&lt;'Summary&amp;Assumptions'!$J$31,BE$47&gt;=$FQ270,BE$47&lt;=$FR270)*(('Summary&amp;Assumptions'!$H$25*$C270)*(1+'Summary&amp;Assumptions'!$J$29)^(BE$46-1))</f>
        <v>0</v>
      </c>
      <c r="BA270" s="588">
        <f>AND(BF$55&gt;0,SUM($E270:AZ270)&lt;'Summary&amp;Assumptions'!$G$32*$B270,$D270&gt;='Summary&amp;Assumptions'!$D$17,BF$47&gt;=$D270,BF$47&lt;=EDATE($D270,'Summary&amp;Assumptions'!$G$32))*$B270+AND(BF$56&lt;'Summary&amp;Assumptions'!$J$31,BF$47&gt;=$FO270,BF$47&lt;=$FP270)*(('Summary&amp;Assumptions'!$H$25*$C270)*(1+'Summary&amp;Assumptions'!$J$29)^(BF$46-1))+AND(BF$56&lt;'Summary&amp;Assumptions'!$J$31,BF$47&gt;=$FQ270,BF$47&lt;=$FR270)*(('Summary&amp;Assumptions'!$H$25*$C270)*(1+'Summary&amp;Assumptions'!$J$29)^(BF$46-1))</f>
        <v>0</v>
      </c>
      <c r="BB270" s="588">
        <f>AND(BG$55&gt;0,SUM($E270:BA270)&lt;'Summary&amp;Assumptions'!$G$32*$B270,$D270&gt;='Summary&amp;Assumptions'!$D$17,BG$47&gt;=$D270,BG$47&lt;=EDATE($D270,'Summary&amp;Assumptions'!$G$32))*$B270+AND(BG$56&lt;'Summary&amp;Assumptions'!$J$31,BG$47&gt;=$FO270,BG$47&lt;=$FP270)*(('Summary&amp;Assumptions'!$H$25*$C270)*(1+'Summary&amp;Assumptions'!$J$29)^(BG$46-1))+AND(BG$56&lt;'Summary&amp;Assumptions'!$J$31,BG$47&gt;=$FQ270,BG$47&lt;=$FR270)*(('Summary&amp;Assumptions'!$H$25*$C270)*(1+'Summary&amp;Assumptions'!$J$29)^(BG$46-1))</f>
        <v>0</v>
      </c>
      <c r="BC270" s="588">
        <f>AND(BH$55&gt;0,SUM($E270:BB270)&lt;'Summary&amp;Assumptions'!$G$32*$B270,$D270&gt;='Summary&amp;Assumptions'!$D$17,BH$47&gt;=$D270,BH$47&lt;=EDATE($D270,'Summary&amp;Assumptions'!$G$32))*$B270+AND(BH$56&lt;'Summary&amp;Assumptions'!$J$31,BH$47&gt;=$FO270,BH$47&lt;=$FP270)*(('Summary&amp;Assumptions'!$H$25*$C270)*(1+'Summary&amp;Assumptions'!$J$29)^(BH$46-1))+AND(BH$56&lt;'Summary&amp;Assumptions'!$J$31,BH$47&gt;=$FQ270,BH$47&lt;=$FR270)*(('Summary&amp;Assumptions'!$H$25*$C270)*(1+'Summary&amp;Assumptions'!$J$29)^(BH$46-1))</f>
        <v>0</v>
      </c>
      <c r="BD270" s="588">
        <f>AND(BI$55&gt;0,SUM($E270:BC270)&lt;'Summary&amp;Assumptions'!$G$32*$B270,$D270&gt;='Summary&amp;Assumptions'!$D$17,BI$47&gt;=$D270,BI$47&lt;=EDATE($D270,'Summary&amp;Assumptions'!$G$32))*$B270+AND(BI$56&lt;'Summary&amp;Assumptions'!$J$31,BI$47&gt;=$FO270,BI$47&lt;=$FP270)*(('Summary&amp;Assumptions'!$H$25*$C270)*(1+'Summary&amp;Assumptions'!$J$29)^(BI$46-1))+AND(BI$56&lt;'Summary&amp;Assumptions'!$J$31,BI$47&gt;=$FQ270,BI$47&lt;=$FR270)*(('Summary&amp;Assumptions'!$H$25*$C270)*(1+'Summary&amp;Assumptions'!$J$29)^(BI$46-1))</f>
        <v>0</v>
      </c>
      <c r="BE270" s="588">
        <f>AND(BJ$55&gt;0,SUM($E270:BD270)&lt;'Summary&amp;Assumptions'!$G$32*$B270,$D270&gt;='Summary&amp;Assumptions'!$D$17,BJ$47&gt;=$D270,BJ$47&lt;=EDATE($D270,'Summary&amp;Assumptions'!$G$32))*$B270+AND(BJ$56&lt;'Summary&amp;Assumptions'!$J$31,BJ$47&gt;=$FO270,BJ$47&lt;=$FP270)*(('Summary&amp;Assumptions'!$H$25*$C270)*(1+'Summary&amp;Assumptions'!$J$29)^(BJ$46-1))+AND(BJ$56&lt;'Summary&amp;Assumptions'!$J$31,BJ$47&gt;=$FQ270,BJ$47&lt;=$FR270)*(('Summary&amp;Assumptions'!$H$25*$C270)*(1+'Summary&amp;Assumptions'!$J$29)^(BJ$46-1))</f>
        <v>0</v>
      </c>
      <c r="BF270" s="588">
        <f>AND(BK$55&gt;0,SUM($E270:BE270)&lt;'Summary&amp;Assumptions'!$G$32*$B270,$D270&gt;='Summary&amp;Assumptions'!$D$17,BK$47&gt;=$D270,BK$47&lt;=EDATE($D270,'Summary&amp;Assumptions'!$G$32))*$B270+AND(BK$56&lt;'Summary&amp;Assumptions'!$J$31,BK$47&gt;=$FO270,BK$47&lt;=$FP270)*(('Summary&amp;Assumptions'!$H$25*$C270)*(1+'Summary&amp;Assumptions'!$J$29)^(BK$46-1))+AND(BK$56&lt;'Summary&amp;Assumptions'!$J$31,BK$47&gt;=$FQ270,BK$47&lt;=$FR270)*(('Summary&amp;Assumptions'!$H$25*$C270)*(1+'Summary&amp;Assumptions'!$J$29)^(BK$46-1))</f>
        <v>0</v>
      </c>
      <c r="BG270" s="588">
        <f>AND(BL$55&gt;0,SUM($E270:BF270)&lt;'Summary&amp;Assumptions'!$G$32*$B270,$D270&gt;='Summary&amp;Assumptions'!$D$17,BL$47&gt;=$D270,BL$47&lt;=EDATE($D270,'Summary&amp;Assumptions'!$G$32))*$B270+AND(BL$56&lt;'Summary&amp;Assumptions'!$J$31,BL$47&gt;=$FO270,BL$47&lt;=$FP270)*(('Summary&amp;Assumptions'!$H$25*$C270)*(1+'Summary&amp;Assumptions'!$J$29)^(BL$46-1))+AND(BL$56&lt;'Summary&amp;Assumptions'!$J$31,BL$47&gt;=$FQ270,BL$47&lt;=$FR270)*(('Summary&amp;Assumptions'!$H$25*$C270)*(1+'Summary&amp;Assumptions'!$J$29)^(BL$46-1))</f>
        <v>0</v>
      </c>
      <c r="BH270" s="588">
        <f>AND(BM$55&gt;0,SUM($E270:BG270)&lt;'Summary&amp;Assumptions'!$G$32*$B270,$D270&gt;='Summary&amp;Assumptions'!$D$17,BM$47&gt;=$D270,BM$47&lt;=EDATE($D270,'Summary&amp;Assumptions'!$G$32))*$B270+AND(BM$56&lt;'Summary&amp;Assumptions'!$J$31,BM$47&gt;=$FO270,BM$47&lt;=$FP270)*(('Summary&amp;Assumptions'!$H$25*$C270)*(1+'Summary&amp;Assumptions'!$J$29)^(BM$46-1))+AND(BM$56&lt;'Summary&amp;Assumptions'!$J$31,BM$47&gt;=$FQ270,BM$47&lt;=$FR270)*(('Summary&amp;Assumptions'!$H$25*$C270)*(1+'Summary&amp;Assumptions'!$J$29)^(BM$46-1))</f>
        <v>0</v>
      </c>
      <c r="BI270" s="588">
        <f>AND(BN$55&gt;0,SUM($E270:BH270)&lt;'Summary&amp;Assumptions'!$G$32*$B270,$D270&gt;='Summary&amp;Assumptions'!$D$17,BN$47&gt;=$D270,BN$47&lt;=EDATE($D270,'Summary&amp;Assumptions'!$G$32))*$B270+AND(BN$56&lt;'Summary&amp;Assumptions'!$J$31,BN$47&gt;=$FO270,BN$47&lt;=$FP270)*(('Summary&amp;Assumptions'!$H$25*$C270)*(1+'Summary&amp;Assumptions'!$J$29)^(BN$46-1))+AND(BN$56&lt;'Summary&amp;Assumptions'!$J$31,BN$47&gt;=$FQ270,BN$47&lt;=$FR270)*(('Summary&amp;Assumptions'!$H$25*$C270)*(1+'Summary&amp;Assumptions'!$J$29)^(BN$46-1))</f>
        <v>0</v>
      </c>
      <c r="BJ270" s="588">
        <f>AND(BO$55&gt;0,SUM($E270:BI270)&lt;'Summary&amp;Assumptions'!$G$32*$B270,$D270&gt;='Summary&amp;Assumptions'!$D$17,BO$47&gt;=$D270,BO$47&lt;=EDATE($D270,'Summary&amp;Assumptions'!$G$32))*$B270+AND(BO$56&lt;'Summary&amp;Assumptions'!$J$31,BO$47&gt;=$FO270,BO$47&lt;=$FP270)*(('Summary&amp;Assumptions'!$H$25*$C270)*(1+'Summary&amp;Assumptions'!$J$29)^(BO$46-1))+AND(BO$56&lt;'Summary&amp;Assumptions'!$J$31,BO$47&gt;=$FQ270,BO$47&lt;=$FR270)*(('Summary&amp;Assumptions'!$H$25*$C270)*(1+'Summary&amp;Assumptions'!$J$29)^(BO$46-1))</f>
        <v>0</v>
      </c>
      <c r="BK270" s="588">
        <f>AND(BP$55&gt;0,SUM($E270:BJ270)&lt;'Summary&amp;Assumptions'!$G$32*$B270,$D270&gt;='Summary&amp;Assumptions'!$D$17,BP$47&gt;=$D270,BP$47&lt;=EDATE($D270,'Summary&amp;Assumptions'!$G$32))*$B270+AND(BP$56&lt;'Summary&amp;Assumptions'!$J$31,BP$47&gt;=$FO270,BP$47&lt;=$FP270)*(('Summary&amp;Assumptions'!$H$25*$C270)*(1+'Summary&amp;Assumptions'!$J$29)^(BP$46-1))+AND(BP$56&lt;'Summary&amp;Assumptions'!$J$31,BP$47&gt;=$FQ270,BP$47&lt;=$FR270)*(('Summary&amp;Assumptions'!$H$25*$C270)*(1+'Summary&amp;Assumptions'!$J$29)^(BP$46-1))</f>
        <v>0</v>
      </c>
      <c r="BL270" s="588">
        <f>AND(BQ$55&gt;0,SUM($E270:BK270)&lt;'Summary&amp;Assumptions'!$G$32*$B270,$D270&gt;='Summary&amp;Assumptions'!$D$17,BQ$47&gt;=$D270,BQ$47&lt;=EDATE($D270,'Summary&amp;Assumptions'!$G$32))*$B270+AND(BQ$56&lt;'Summary&amp;Assumptions'!$J$31,BQ$47&gt;=$FO270,BQ$47&lt;=$FP270)*(('Summary&amp;Assumptions'!$H$25*$C270)*(1+'Summary&amp;Assumptions'!$J$29)^(BQ$46-1))+AND(BQ$56&lt;'Summary&amp;Assumptions'!$J$31,BQ$47&gt;=$FQ270,BQ$47&lt;=$FR270)*(('Summary&amp;Assumptions'!$H$25*$C270)*(1+'Summary&amp;Assumptions'!$J$29)^(BQ$46-1))</f>
        <v>0</v>
      </c>
      <c r="BM270" s="588">
        <f>AND(BR$55&gt;0,SUM($E270:BL270)&lt;'Summary&amp;Assumptions'!$G$32*$B270,$D270&gt;='Summary&amp;Assumptions'!$D$17,BR$47&gt;=$D270,BR$47&lt;=EDATE($D270,'Summary&amp;Assumptions'!$G$32))*$B270+AND(BR$56&lt;'Summary&amp;Assumptions'!$J$31,BR$47&gt;=$FO270,BR$47&lt;=$FP270)*(('Summary&amp;Assumptions'!$H$25*$C270)*(1+'Summary&amp;Assumptions'!$J$29)^(BR$46-1))+AND(BR$56&lt;'Summary&amp;Assumptions'!$J$31,BR$47&gt;=$FQ270,BR$47&lt;=$FR270)*(('Summary&amp;Assumptions'!$H$25*$C270)*(1+'Summary&amp;Assumptions'!$J$29)^(BR$46-1))</f>
        <v>0</v>
      </c>
      <c r="BN270" s="588">
        <f>AND(BS$55&gt;0,SUM($E270:BM270)&lt;'Summary&amp;Assumptions'!$G$32*$B270,$D270&gt;='Summary&amp;Assumptions'!$D$17,BS$47&gt;=$D270,BS$47&lt;=EDATE($D270,'Summary&amp;Assumptions'!$G$32))*$B270+AND(BS$56&lt;'Summary&amp;Assumptions'!$J$31,BS$47&gt;=$FO270,BS$47&lt;=$FP270)*(('Summary&amp;Assumptions'!$H$25*$C270)*(1+'Summary&amp;Assumptions'!$J$29)^(BS$46-1))+AND(BS$56&lt;'Summary&amp;Assumptions'!$J$31,BS$47&gt;=$FQ270,BS$47&lt;=$FR270)*(('Summary&amp;Assumptions'!$H$25*$C270)*(1+'Summary&amp;Assumptions'!$J$29)^(BS$46-1))</f>
        <v>0</v>
      </c>
      <c r="BO270" s="588">
        <f>AND(BT$55&gt;0,SUM($E270:BN270)&lt;'Summary&amp;Assumptions'!$G$32*$B270,$D270&gt;='Summary&amp;Assumptions'!$D$17,BT$47&gt;=$D270,BT$47&lt;=EDATE($D270,'Summary&amp;Assumptions'!$G$32))*$B270+AND(BT$56&lt;'Summary&amp;Assumptions'!$J$31,BT$47&gt;=$FO270,BT$47&lt;=$FP270)*(('Summary&amp;Assumptions'!$H$25*$C270)*(1+'Summary&amp;Assumptions'!$J$29)^(BT$46-1))+AND(BT$56&lt;'Summary&amp;Assumptions'!$J$31,BT$47&gt;=$FQ270,BT$47&lt;=$FR270)*(('Summary&amp;Assumptions'!$H$25*$C270)*(1+'Summary&amp;Assumptions'!$J$29)^(BT$46-1))</f>
        <v>0</v>
      </c>
      <c r="BP270" s="588">
        <f>AND(BU$55&gt;0,SUM($E270:BO270)&lt;'Summary&amp;Assumptions'!$G$32*$B270,$D270&gt;='Summary&amp;Assumptions'!$D$17,BU$47&gt;=$D270,BU$47&lt;=EDATE($D270,'Summary&amp;Assumptions'!$G$32))*$B270+AND(BU$56&lt;'Summary&amp;Assumptions'!$J$31,BU$47&gt;=$FO270,BU$47&lt;=$FP270)*(('Summary&amp;Assumptions'!$H$25*$C270)*(1+'Summary&amp;Assumptions'!$J$29)^(BU$46-1))+AND(BU$56&lt;'Summary&amp;Assumptions'!$J$31,BU$47&gt;=$FQ270,BU$47&lt;=$FR270)*(('Summary&amp;Assumptions'!$H$25*$C270)*(1+'Summary&amp;Assumptions'!$J$29)^(BU$46-1))</f>
        <v>0</v>
      </c>
      <c r="BQ270" s="588">
        <f>AND(BV$55&gt;0,SUM($E270:BP270)&lt;'Summary&amp;Assumptions'!$G$32*$B270,$D270&gt;='Summary&amp;Assumptions'!$D$17,BV$47&gt;=$D270,BV$47&lt;=EDATE($D270,'Summary&amp;Assumptions'!$G$32))*$B270+AND(BV$56&lt;'Summary&amp;Assumptions'!$J$31,BV$47&gt;=$FO270,BV$47&lt;=$FP270)*(('Summary&amp;Assumptions'!$H$25*$C270)*(1+'Summary&amp;Assumptions'!$J$29)^(BV$46-1))+AND(BV$56&lt;'Summary&amp;Assumptions'!$J$31,BV$47&gt;=$FQ270,BV$47&lt;=$FR270)*(('Summary&amp;Assumptions'!$H$25*$C270)*(1+'Summary&amp;Assumptions'!$J$29)^(BV$46-1))</f>
        <v>0</v>
      </c>
      <c r="BR270" s="588">
        <f>AND(BW$55&gt;0,SUM($E270:BQ270)&lt;'Summary&amp;Assumptions'!$G$32*$B270,$D270&gt;='Summary&amp;Assumptions'!$D$17,BW$47&gt;=$D270,BW$47&lt;=EDATE($D270,'Summary&amp;Assumptions'!$G$32))*$B270+AND(BW$56&lt;'Summary&amp;Assumptions'!$J$31,BW$47&gt;=$FO270,BW$47&lt;=$FP270)*(('Summary&amp;Assumptions'!$H$25*$C270)*(1+'Summary&amp;Assumptions'!$J$29)^(BW$46-1))+AND(BW$56&lt;'Summary&amp;Assumptions'!$J$31,BW$47&gt;=$FQ270,BW$47&lt;=$FR270)*(('Summary&amp;Assumptions'!$H$25*$C270)*(1+'Summary&amp;Assumptions'!$J$29)^(BW$46-1))</f>
        <v>0</v>
      </c>
      <c r="BS270" s="588">
        <f>AND(BX$55&gt;0,SUM($E270:BR270)&lt;'Summary&amp;Assumptions'!$G$32*$B270,$D270&gt;='Summary&amp;Assumptions'!$D$17,BX$47&gt;=$D270,BX$47&lt;=EDATE($D270,'Summary&amp;Assumptions'!$G$32))*$B270+AND(BX$56&lt;'Summary&amp;Assumptions'!$J$31,BX$47&gt;=$FO270,BX$47&lt;=$FP270)*(('Summary&amp;Assumptions'!$H$25*$C270)*(1+'Summary&amp;Assumptions'!$J$29)^(BX$46-1))+AND(BX$56&lt;'Summary&amp;Assumptions'!$J$31,BX$47&gt;=$FQ270,BX$47&lt;=$FR270)*(('Summary&amp;Assumptions'!$H$25*$C270)*(1+'Summary&amp;Assumptions'!$J$29)^(BX$46-1))</f>
        <v>0</v>
      </c>
      <c r="BT270" s="588">
        <f>AND(BY$55&gt;0,SUM($E270:BS270)&lt;'Summary&amp;Assumptions'!$G$32*$B270,$D270&gt;='Summary&amp;Assumptions'!$D$17,BY$47&gt;=$D270,BY$47&lt;=EDATE($D270,'Summary&amp;Assumptions'!$G$32))*$B270+AND(BY$56&lt;'Summary&amp;Assumptions'!$J$31,BY$47&gt;=$FO270,BY$47&lt;=$FP270)*(('Summary&amp;Assumptions'!$H$25*$C270)*(1+'Summary&amp;Assumptions'!$J$29)^(BY$46-1))+AND(BY$56&lt;'Summary&amp;Assumptions'!$J$31,BY$47&gt;=$FQ270,BY$47&lt;=$FR270)*(('Summary&amp;Assumptions'!$H$25*$C270)*(1+'Summary&amp;Assumptions'!$J$29)^(BY$46-1))</f>
        <v>0</v>
      </c>
      <c r="BU270" s="588">
        <f>AND(BZ$55&gt;0,SUM($E270:BT270)&lt;'Summary&amp;Assumptions'!$G$32*$B270,$D270&gt;='Summary&amp;Assumptions'!$D$17,BZ$47&gt;=$D270,BZ$47&lt;=EDATE($D270,'Summary&amp;Assumptions'!$G$32))*$B270+AND(BZ$56&lt;'Summary&amp;Assumptions'!$J$31,BZ$47&gt;=$FO270,BZ$47&lt;=$FP270)*(('Summary&amp;Assumptions'!$H$25*$C270)*(1+'Summary&amp;Assumptions'!$J$29)^(BZ$46-1))+AND(BZ$56&lt;'Summary&amp;Assumptions'!$J$31,BZ$47&gt;=$FQ270,BZ$47&lt;=$FR270)*(('Summary&amp;Assumptions'!$H$25*$C270)*(1+'Summary&amp;Assumptions'!$J$29)^(BZ$46-1))</f>
        <v>0</v>
      </c>
      <c r="BV270" s="588">
        <f>AND(CA$55&gt;0,SUM($E270:BU270)&lt;'Summary&amp;Assumptions'!$G$32*$B270,$D270&gt;='Summary&amp;Assumptions'!$D$17,CA$47&gt;=$D270,CA$47&lt;=EDATE($D270,'Summary&amp;Assumptions'!$G$32))*$B270+AND(CA$56&lt;'Summary&amp;Assumptions'!$J$31,CA$47&gt;=$FO270,CA$47&lt;=$FP270)*(('Summary&amp;Assumptions'!$H$25*$C270)*(1+'Summary&amp;Assumptions'!$J$29)^(CA$46-1))+AND(CA$56&lt;'Summary&amp;Assumptions'!$J$31,CA$47&gt;=$FQ270,CA$47&lt;=$FR270)*(('Summary&amp;Assumptions'!$H$25*$C270)*(1+'Summary&amp;Assumptions'!$J$29)^(CA$46-1))</f>
        <v>0</v>
      </c>
      <c r="BW270" s="588">
        <f>AND(CB$55&gt;0,SUM($E270:BV270)&lt;'Summary&amp;Assumptions'!$G$32*$B270,$D270&gt;='Summary&amp;Assumptions'!$D$17,CB$47&gt;=$D270,CB$47&lt;=EDATE($D270,'Summary&amp;Assumptions'!$G$32))*$B270+AND(CB$56&lt;'Summary&amp;Assumptions'!$J$31,CB$47&gt;=$FO270,CB$47&lt;=$FP270)*(('Summary&amp;Assumptions'!$H$25*$C270)*(1+'Summary&amp;Assumptions'!$J$29)^(CB$46-1))+AND(CB$56&lt;'Summary&amp;Assumptions'!$J$31,CB$47&gt;=$FQ270,CB$47&lt;=$FR270)*(('Summary&amp;Assumptions'!$H$25*$C270)*(1+'Summary&amp;Assumptions'!$J$29)^(CB$46-1))</f>
        <v>0</v>
      </c>
      <c r="BX270" s="588">
        <f>AND(CC$55&gt;0,SUM($E270:BW270)&lt;'Summary&amp;Assumptions'!$G$32*$B270,$D270&gt;='Summary&amp;Assumptions'!$D$17,CC$47&gt;=$D270,CC$47&lt;=EDATE($D270,'Summary&amp;Assumptions'!$G$32))*$B270+AND(CC$56&lt;'Summary&amp;Assumptions'!$J$31,CC$47&gt;=$FO270,CC$47&lt;=$FP270)*(('Summary&amp;Assumptions'!$H$25*$C270)*(1+'Summary&amp;Assumptions'!$J$29)^(CC$46-1))+AND(CC$56&lt;'Summary&amp;Assumptions'!$J$31,CC$47&gt;=$FQ270,CC$47&lt;=$FR270)*(('Summary&amp;Assumptions'!$H$25*$C270)*(1+'Summary&amp;Assumptions'!$J$29)^(CC$46-1))</f>
        <v>0</v>
      </c>
      <c r="BY270" s="588">
        <f>AND(CD$55&gt;0,SUM($E270:BX270)&lt;'Summary&amp;Assumptions'!$G$32*$B270,$D270&gt;='Summary&amp;Assumptions'!$D$17,CD$47&gt;=$D270,CD$47&lt;=EDATE($D270,'Summary&amp;Assumptions'!$G$32))*$B270+AND(CD$56&lt;'Summary&amp;Assumptions'!$J$31,CD$47&gt;=$FO270,CD$47&lt;=$FP270)*(('Summary&amp;Assumptions'!$H$25*$C270)*(1+'Summary&amp;Assumptions'!$J$29)^(CD$46-1))+AND(CD$56&lt;'Summary&amp;Assumptions'!$J$31,CD$47&gt;=$FQ270,CD$47&lt;=$FR270)*(('Summary&amp;Assumptions'!$H$25*$C270)*(1+'Summary&amp;Assumptions'!$J$29)^(CD$46-1))</f>
        <v>0</v>
      </c>
      <c r="BZ270" s="588">
        <f>AND(CE$55&gt;0,SUM($E270:BY270)&lt;'Summary&amp;Assumptions'!$G$32*$B270,$D270&gt;='Summary&amp;Assumptions'!$D$17,CE$47&gt;=$D270,CE$47&lt;=EDATE($D270,'Summary&amp;Assumptions'!$G$32))*$B270+AND(CE$56&lt;'Summary&amp;Assumptions'!$J$31,CE$47&gt;=$FO270,CE$47&lt;=$FP270)*(('Summary&amp;Assumptions'!$H$25*$C270)*(1+'Summary&amp;Assumptions'!$J$29)^(CE$46-1))+AND(CE$56&lt;'Summary&amp;Assumptions'!$J$31,CE$47&gt;=$FQ270,CE$47&lt;=$FR270)*(('Summary&amp;Assumptions'!$H$25*$C270)*(1+'Summary&amp;Assumptions'!$J$29)^(CE$46-1))</f>
        <v>0</v>
      </c>
      <c r="CA270" s="588">
        <f>AND(CF$55&gt;0,SUM($E270:BZ270)&lt;'Summary&amp;Assumptions'!$G$32*$B270,$D270&gt;='Summary&amp;Assumptions'!$D$17,CF$47&gt;=$D270,CF$47&lt;=EDATE($D270,'Summary&amp;Assumptions'!$G$32))*$B270+AND(CF$56&lt;'Summary&amp;Assumptions'!$J$31,CF$47&gt;=$FO270,CF$47&lt;=$FP270)*(('Summary&amp;Assumptions'!$H$25*$C270)*(1+'Summary&amp;Assumptions'!$J$29)^(CF$46-1))+AND(CF$56&lt;'Summary&amp;Assumptions'!$J$31,CF$47&gt;=$FQ270,CF$47&lt;=$FR270)*(('Summary&amp;Assumptions'!$H$25*$C270)*(1+'Summary&amp;Assumptions'!$J$29)^(CF$46-1))</f>
        <v>0</v>
      </c>
      <c r="CB270" s="588">
        <f>AND(CG$55&gt;0,SUM($E270:CA270)&lt;'Summary&amp;Assumptions'!$G$32*$B270,$D270&gt;='Summary&amp;Assumptions'!$D$17,CG$47&gt;=$D270,CG$47&lt;=EDATE($D270,'Summary&amp;Assumptions'!$G$32))*$B270+AND(CG$56&lt;'Summary&amp;Assumptions'!$J$31,CG$47&gt;=$FO270,CG$47&lt;=$FP270)*(('Summary&amp;Assumptions'!$H$25*$C270)*(1+'Summary&amp;Assumptions'!$J$29)^(CG$46-1))+AND(CG$56&lt;'Summary&amp;Assumptions'!$J$31,CG$47&gt;=$FQ270,CG$47&lt;=$FR270)*(('Summary&amp;Assumptions'!$H$25*$C270)*(1+'Summary&amp;Assumptions'!$J$29)^(CG$46-1))</f>
        <v>0</v>
      </c>
      <c r="CC270" s="588">
        <f>AND(CH$55&gt;0,SUM($E270:CB270)&lt;'Summary&amp;Assumptions'!$G$32*$B270,$D270&gt;='Summary&amp;Assumptions'!$D$17,CH$47&gt;=$D270,CH$47&lt;=EDATE($D270,'Summary&amp;Assumptions'!$G$32))*$B270+AND(CH$56&lt;'Summary&amp;Assumptions'!$J$31,CH$47&gt;=$FO270,CH$47&lt;=$FP270)*(('Summary&amp;Assumptions'!$H$25*$C270)*(1+'Summary&amp;Assumptions'!$J$29)^(CH$46-1))+AND(CH$56&lt;'Summary&amp;Assumptions'!$J$31,CH$47&gt;=$FQ270,CH$47&lt;=$FR270)*(('Summary&amp;Assumptions'!$H$25*$C270)*(1+'Summary&amp;Assumptions'!$J$29)^(CH$46-1))</f>
        <v>0</v>
      </c>
      <c r="CD270" s="588">
        <f>AND(CI$55&gt;0,SUM($E270:CC270)&lt;'Summary&amp;Assumptions'!$G$32*$B270,$D270&gt;='Summary&amp;Assumptions'!$D$17,CI$47&gt;=$D270,CI$47&lt;=EDATE($D270,'Summary&amp;Assumptions'!$G$32))*$B270+AND(CI$56&lt;'Summary&amp;Assumptions'!$J$31,CI$47&gt;=$FO270,CI$47&lt;=$FP270)*(('Summary&amp;Assumptions'!$H$25*$C270)*(1+'Summary&amp;Assumptions'!$J$29)^(CI$46-1))+AND(CI$56&lt;'Summary&amp;Assumptions'!$J$31,CI$47&gt;=$FQ270,CI$47&lt;=$FR270)*(('Summary&amp;Assumptions'!$H$25*$C270)*(1+'Summary&amp;Assumptions'!$J$29)^(CI$46-1))</f>
        <v>0</v>
      </c>
      <c r="CE270" s="588">
        <f>AND(CJ$55&gt;0,SUM($E270:CD270)&lt;'Summary&amp;Assumptions'!$G$32*$B270,$D270&gt;='Summary&amp;Assumptions'!$D$17,CJ$47&gt;=$D270,CJ$47&lt;=EDATE($D270,'Summary&amp;Assumptions'!$G$32))*$B270+AND(CJ$56&lt;'Summary&amp;Assumptions'!$J$31,CJ$47&gt;=$FO270,CJ$47&lt;=$FP270)*(('Summary&amp;Assumptions'!$H$25*$C270)*(1+'Summary&amp;Assumptions'!$J$29)^(CJ$46-1))+AND(CJ$56&lt;'Summary&amp;Assumptions'!$J$31,CJ$47&gt;=$FQ270,CJ$47&lt;=$FR270)*(('Summary&amp;Assumptions'!$H$25*$C270)*(1+'Summary&amp;Assumptions'!$J$29)^(CJ$46-1))</f>
        <v>0</v>
      </c>
      <c r="CF270" s="588">
        <f>AND(CK$55&gt;0,SUM($E270:CE270)&lt;'Summary&amp;Assumptions'!$G$32*$B270,$D270&gt;='Summary&amp;Assumptions'!$D$17,CK$47&gt;=$D270,CK$47&lt;=EDATE($D270,'Summary&amp;Assumptions'!$G$32))*$B270+AND(CK$56&lt;'Summary&amp;Assumptions'!$J$31,CK$47&gt;=$FO270,CK$47&lt;=$FP270)*(('Summary&amp;Assumptions'!$H$25*$C270)*(1+'Summary&amp;Assumptions'!$J$29)^(CK$46-1))+AND(CK$56&lt;'Summary&amp;Assumptions'!$J$31,CK$47&gt;=$FQ270,CK$47&lt;=$FR270)*(('Summary&amp;Assumptions'!$H$25*$C270)*(1+'Summary&amp;Assumptions'!$J$29)^(CK$46-1))</f>
        <v>0</v>
      </c>
      <c r="CG270" s="588">
        <f>AND(CL$55&gt;0,SUM($E270:CF270)&lt;'Summary&amp;Assumptions'!$G$32*$B270,$D270&gt;='Summary&amp;Assumptions'!$D$17,CL$47&gt;=$D270,CL$47&lt;=EDATE($D270,'Summary&amp;Assumptions'!$G$32))*$B270+AND(CL$56&lt;'Summary&amp;Assumptions'!$J$31,CL$47&gt;=$FO270,CL$47&lt;=$FP270)*(('Summary&amp;Assumptions'!$H$25*$C270)*(1+'Summary&amp;Assumptions'!$J$29)^(CL$46-1))+AND(CL$56&lt;'Summary&amp;Assumptions'!$J$31,CL$47&gt;=$FQ270,CL$47&lt;=$FR270)*(('Summary&amp;Assumptions'!$H$25*$C270)*(1+'Summary&amp;Assumptions'!$J$29)^(CL$46-1))</f>
        <v>0</v>
      </c>
      <c r="CH270" s="588">
        <f>AND(CM$55&gt;0,SUM($E270:CG270)&lt;'Summary&amp;Assumptions'!$G$32*$B270,$D270&gt;='Summary&amp;Assumptions'!$D$17,CM$47&gt;=$D270,CM$47&lt;=EDATE($D270,'Summary&amp;Assumptions'!$G$32))*$B270+AND(CM$56&lt;'Summary&amp;Assumptions'!$J$31,CM$47&gt;=$FO270,CM$47&lt;=$FP270)*(('Summary&amp;Assumptions'!$H$25*$C270)*(1+'Summary&amp;Assumptions'!$J$29)^(CM$46-1))+AND(CM$56&lt;'Summary&amp;Assumptions'!$J$31,CM$47&gt;=$FQ270,CM$47&lt;=$FR270)*(('Summary&amp;Assumptions'!$H$25*$C270)*(1+'Summary&amp;Assumptions'!$J$29)^(CM$46-1))</f>
        <v>0</v>
      </c>
      <c r="CI270" s="588">
        <f>AND(CN$55&gt;0,SUM($E270:CH270)&lt;'Summary&amp;Assumptions'!$G$32*$B270,$D270&gt;='Summary&amp;Assumptions'!$D$17,CN$47&gt;=$D270,CN$47&lt;=EDATE($D270,'Summary&amp;Assumptions'!$G$32))*$B270+AND(CN$56&lt;'Summary&amp;Assumptions'!$J$31,CN$47&gt;=$FO270,CN$47&lt;=$FP270)*(('Summary&amp;Assumptions'!$H$25*$C270)*(1+'Summary&amp;Assumptions'!$J$29)^(CN$46-1))+AND(CN$56&lt;'Summary&amp;Assumptions'!$J$31,CN$47&gt;=$FQ270,CN$47&lt;=$FR270)*(('Summary&amp;Assumptions'!$H$25*$C270)*(1+'Summary&amp;Assumptions'!$J$29)^(CN$46-1))</f>
        <v>0</v>
      </c>
      <c r="CJ270" s="588">
        <f>AND(CO$55&gt;0,SUM($E270:CI270)&lt;'Summary&amp;Assumptions'!$G$32*$B270,$D270&gt;='Summary&amp;Assumptions'!$D$17,CO$47&gt;=$D270,CO$47&lt;=EDATE($D270,'Summary&amp;Assumptions'!$G$32))*$B270+AND(CO$56&lt;'Summary&amp;Assumptions'!$J$31,CO$47&gt;=$FO270,CO$47&lt;=$FP270)*(('Summary&amp;Assumptions'!$H$25*$C270)*(1+'Summary&amp;Assumptions'!$J$29)^(CO$46-1))+AND(CO$56&lt;'Summary&amp;Assumptions'!$J$31,CO$47&gt;=$FQ270,CO$47&lt;=$FR270)*(('Summary&amp;Assumptions'!$H$25*$C270)*(1+'Summary&amp;Assumptions'!$J$29)^(CO$46-1))</f>
        <v>0</v>
      </c>
      <c r="CK270" s="588">
        <f>AND(CP$55&gt;0,SUM($E270:CJ270)&lt;'Summary&amp;Assumptions'!$G$32*$B270,$D270&gt;='Summary&amp;Assumptions'!$D$17,CP$47&gt;=$D270,CP$47&lt;=EDATE($D270,'Summary&amp;Assumptions'!$G$32))*$B270+AND(CP$56&lt;'Summary&amp;Assumptions'!$J$31,CP$47&gt;=$FO270,CP$47&lt;=$FP270)*(('Summary&amp;Assumptions'!$H$25*$C270)*(1+'Summary&amp;Assumptions'!$J$29)^(CP$46-1))+AND(CP$56&lt;'Summary&amp;Assumptions'!$J$31,CP$47&gt;=$FQ270,CP$47&lt;=$FR270)*(('Summary&amp;Assumptions'!$H$25*$C270)*(1+'Summary&amp;Assumptions'!$J$29)^(CP$46-1))</f>
        <v>0</v>
      </c>
      <c r="CL270" s="588">
        <f>AND(CQ$55&gt;0,SUM($E270:CK270)&lt;'Summary&amp;Assumptions'!$G$32*$B270,$D270&gt;='Summary&amp;Assumptions'!$D$17,CQ$47&gt;=$D270,CQ$47&lt;=EDATE($D270,'Summary&amp;Assumptions'!$G$32))*$B270+AND(CQ$56&lt;'Summary&amp;Assumptions'!$J$31,CQ$47&gt;=$FO270,CQ$47&lt;=$FP270)*(('Summary&amp;Assumptions'!$H$25*$C270)*(1+'Summary&amp;Assumptions'!$J$29)^(CQ$46-1))+AND(CQ$56&lt;'Summary&amp;Assumptions'!$J$31,CQ$47&gt;=$FQ270,CQ$47&lt;=$FR270)*(('Summary&amp;Assumptions'!$H$25*$C270)*(1+'Summary&amp;Assumptions'!$J$29)^(CQ$46-1))</f>
        <v>0</v>
      </c>
      <c r="CM270" s="588">
        <f>AND(CR$55&gt;0,SUM($E270:CL270)&lt;'Summary&amp;Assumptions'!$G$32*$B270,$D270&gt;='Summary&amp;Assumptions'!$D$17,CR$47&gt;=$D270,CR$47&lt;=EDATE($D270,'Summary&amp;Assumptions'!$G$32))*$B270+AND(CR$56&lt;'Summary&amp;Assumptions'!$J$31,CR$47&gt;=$FO270,CR$47&lt;=$FP270)*(('Summary&amp;Assumptions'!$H$25*$C270)*(1+'Summary&amp;Assumptions'!$J$29)^(CR$46-1))+AND(CR$56&lt;'Summary&amp;Assumptions'!$J$31,CR$47&gt;=$FQ270,CR$47&lt;=$FR270)*(('Summary&amp;Assumptions'!$H$25*$C270)*(1+'Summary&amp;Assumptions'!$J$29)^(CR$46-1))</f>
        <v>0</v>
      </c>
      <c r="CN270" s="588">
        <f>AND(CS$55&gt;0,SUM($E270:CM270)&lt;'Summary&amp;Assumptions'!$G$32*$B270,$D270&gt;='Summary&amp;Assumptions'!$D$17,CS$47&gt;=$D270,CS$47&lt;=EDATE($D270,'Summary&amp;Assumptions'!$G$32))*$B270+AND(CS$56&lt;'Summary&amp;Assumptions'!$J$31,CS$47&gt;=$FO270,CS$47&lt;=$FP270)*(('Summary&amp;Assumptions'!$H$25*$C270)*(1+'Summary&amp;Assumptions'!$J$29)^(CS$46-1))+AND(CS$56&lt;'Summary&amp;Assumptions'!$J$31,CS$47&gt;=$FQ270,CS$47&lt;=$FR270)*(('Summary&amp;Assumptions'!$H$25*$C270)*(1+'Summary&amp;Assumptions'!$J$29)^(CS$46-1))</f>
        <v>0</v>
      </c>
      <c r="CO270" s="588">
        <f>AND(CT$55&gt;0,SUM($E270:CN270)&lt;'Summary&amp;Assumptions'!$G$32*$B270,$D270&gt;='Summary&amp;Assumptions'!$D$17,CT$47&gt;=$D270,CT$47&lt;=EDATE($D270,'Summary&amp;Assumptions'!$G$32))*$B270+AND(CT$56&lt;'Summary&amp;Assumptions'!$J$31,CT$47&gt;=$FO270,CT$47&lt;=$FP270)*(('Summary&amp;Assumptions'!$H$25*$C270)*(1+'Summary&amp;Assumptions'!$J$29)^(CT$46-1))+AND(CT$56&lt;'Summary&amp;Assumptions'!$J$31,CT$47&gt;=$FQ270,CT$47&lt;=$FR270)*(('Summary&amp;Assumptions'!$H$25*$C270)*(1+'Summary&amp;Assumptions'!$J$29)^(CT$46-1))</f>
        <v>0</v>
      </c>
      <c r="CP270" s="588">
        <f>AND(CU$55&gt;0,SUM($E270:CO270)&lt;'Summary&amp;Assumptions'!$G$32*$B270,$D270&gt;='Summary&amp;Assumptions'!$D$17,CU$47&gt;=$D270,CU$47&lt;=EDATE($D270,'Summary&amp;Assumptions'!$G$32))*$B270+AND(CU$56&lt;'Summary&amp;Assumptions'!$J$31,CU$47&gt;=$FO270,CU$47&lt;=$FP270)*(('Summary&amp;Assumptions'!$H$25*$C270)*(1+'Summary&amp;Assumptions'!$J$29)^(CU$46-1))+AND(CU$56&lt;'Summary&amp;Assumptions'!$J$31,CU$47&gt;=$FQ270,CU$47&lt;=$FR270)*(('Summary&amp;Assumptions'!$H$25*$C270)*(1+'Summary&amp;Assumptions'!$J$29)^(CU$46-1))</f>
        <v>0</v>
      </c>
      <c r="CQ270" s="588">
        <f>AND(CV$55&gt;0,SUM($E270:CP270)&lt;'Summary&amp;Assumptions'!$G$32*$B270,$D270&gt;='Summary&amp;Assumptions'!$D$17,CV$47&gt;=$D270,CV$47&lt;=EDATE($D270,'Summary&amp;Assumptions'!$G$32))*$B270+AND(CV$56&lt;'Summary&amp;Assumptions'!$J$31,CV$47&gt;=$FO270,CV$47&lt;=$FP270)*(('Summary&amp;Assumptions'!$H$25*$C270)*(1+'Summary&amp;Assumptions'!$J$29)^(CV$46-1))+AND(CV$56&lt;'Summary&amp;Assumptions'!$J$31,CV$47&gt;=$FQ270,CV$47&lt;=$FR270)*(('Summary&amp;Assumptions'!$H$25*$C270)*(1+'Summary&amp;Assumptions'!$J$29)^(CV$46-1))</f>
        <v>0</v>
      </c>
      <c r="CR270" s="588">
        <f>AND(CW$55&gt;0,SUM($E270:CQ270)&lt;'Summary&amp;Assumptions'!$G$32*$B270,$D270&gt;='Summary&amp;Assumptions'!$D$17,CW$47&gt;=$D270,CW$47&lt;=EDATE($D270,'Summary&amp;Assumptions'!$G$32))*$B270+AND(CW$56&lt;'Summary&amp;Assumptions'!$J$31,CW$47&gt;=$FO270,CW$47&lt;=$FP270)*(('Summary&amp;Assumptions'!$H$25*$C270)*(1+'Summary&amp;Assumptions'!$J$29)^(CW$46-1))+AND(CW$56&lt;'Summary&amp;Assumptions'!$J$31,CW$47&gt;=$FQ270,CW$47&lt;=$FR270)*(('Summary&amp;Assumptions'!$H$25*$C270)*(1+'Summary&amp;Assumptions'!$J$29)^(CW$46-1))</f>
        <v>0</v>
      </c>
      <c r="CS270" s="588">
        <f>AND(CX$55&gt;0,SUM($E270:CR270)&lt;'Summary&amp;Assumptions'!$G$32*$B270,$D270&gt;='Summary&amp;Assumptions'!$D$17,CX$47&gt;=$D270,CX$47&lt;=EDATE($D270,'Summary&amp;Assumptions'!$G$32))*$B270+AND(CX$56&lt;'Summary&amp;Assumptions'!$J$31,CX$47&gt;=$FO270,CX$47&lt;=$FP270)*(('Summary&amp;Assumptions'!$H$25*$C270)*(1+'Summary&amp;Assumptions'!$J$29)^(CX$46-1))+AND(CX$56&lt;'Summary&amp;Assumptions'!$J$31,CX$47&gt;=$FQ270,CX$47&lt;=$FR270)*(('Summary&amp;Assumptions'!$H$25*$C270)*(1+'Summary&amp;Assumptions'!$J$29)^(CX$46-1))</f>
        <v>0</v>
      </c>
      <c r="CT270" s="588">
        <f>AND(CY$55&gt;0,SUM($E270:CS270)&lt;'Summary&amp;Assumptions'!$G$32*$B270,$D270&gt;='Summary&amp;Assumptions'!$D$17,CY$47&gt;=$D270,CY$47&lt;=EDATE($D270,'Summary&amp;Assumptions'!$G$32))*$B270+AND(CY$56&lt;'Summary&amp;Assumptions'!$J$31,CY$47&gt;=$FO270,CY$47&lt;=$FP270)*(('Summary&amp;Assumptions'!$H$25*$C270)*(1+'Summary&amp;Assumptions'!$J$29)^(CY$46-1))+AND(CY$56&lt;'Summary&amp;Assumptions'!$J$31,CY$47&gt;=$FQ270,CY$47&lt;=$FR270)*(('Summary&amp;Assumptions'!$H$25*$C270)*(1+'Summary&amp;Assumptions'!$J$29)^(CY$46-1))</f>
        <v>0</v>
      </c>
      <c r="CU270" s="588">
        <f>AND(CZ$55&gt;0,SUM($E270:CT270)&lt;'Summary&amp;Assumptions'!$G$32*$B270,$D270&gt;='Summary&amp;Assumptions'!$D$17,CZ$47&gt;=$D270,CZ$47&lt;=EDATE($D270,'Summary&amp;Assumptions'!$G$32))*$B270+AND(CZ$56&lt;'Summary&amp;Assumptions'!$J$31,CZ$47&gt;=$FO270,CZ$47&lt;=$FP270)*(('Summary&amp;Assumptions'!$H$25*$C270)*(1+'Summary&amp;Assumptions'!$J$29)^(CZ$46-1))+AND(CZ$56&lt;'Summary&amp;Assumptions'!$J$31,CZ$47&gt;=$FQ270,CZ$47&lt;=$FR270)*(('Summary&amp;Assumptions'!$H$25*$C270)*(1+'Summary&amp;Assumptions'!$J$29)^(CZ$46-1))</f>
        <v>0</v>
      </c>
      <c r="CV270" s="588">
        <f>AND(DA$55&gt;0,SUM($E270:CU270)&lt;'Summary&amp;Assumptions'!$G$32*$B270,$D270&gt;='Summary&amp;Assumptions'!$D$17,DA$47&gt;=$D270,DA$47&lt;=EDATE($D270,'Summary&amp;Assumptions'!$G$32))*$B270+AND(DA$56&lt;'Summary&amp;Assumptions'!$J$31,DA$47&gt;=$FO270,DA$47&lt;=$FP270)*(('Summary&amp;Assumptions'!$H$25*$C270)*(1+'Summary&amp;Assumptions'!$J$29)^(DA$46-1))+AND(DA$56&lt;'Summary&amp;Assumptions'!$J$31,DA$47&gt;=$FQ270,DA$47&lt;=$FR270)*(('Summary&amp;Assumptions'!$H$25*$C270)*(1+'Summary&amp;Assumptions'!$J$29)^(DA$46-1))</f>
        <v>0</v>
      </c>
      <c r="CW270" s="588">
        <f>AND(DB$55&gt;0,SUM($E270:CV270)&lt;'Summary&amp;Assumptions'!$G$32*$B270,$D270&gt;='Summary&amp;Assumptions'!$D$17,DB$47&gt;=$D270,DB$47&lt;=EDATE($D270,'Summary&amp;Assumptions'!$G$32))*$B270+AND(DB$56&lt;'Summary&amp;Assumptions'!$J$31,DB$47&gt;=$FO270,DB$47&lt;=$FP270)*(('Summary&amp;Assumptions'!$H$25*$C270)*(1+'Summary&amp;Assumptions'!$J$29)^(DB$46-1))+AND(DB$56&lt;'Summary&amp;Assumptions'!$J$31,DB$47&gt;=$FQ270,DB$47&lt;=$FR270)*(('Summary&amp;Assumptions'!$H$25*$C270)*(1+'Summary&amp;Assumptions'!$J$29)^(DB$46-1))</f>
        <v>0</v>
      </c>
      <c r="CX270" s="588">
        <f>AND(DC$55&gt;0,SUM($E270:CW270)&lt;'Summary&amp;Assumptions'!$G$32*$B270,$D270&gt;='Summary&amp;Assumptions'!$D$17,DC$47&gt;=$D270,DC$47&lt;=EDATE($D270,'Summary&amp;Assumptions'!$G$32))*$B270+AND(DC$56&lt;'Summary&amp;Assumptions'!$J$31,DC$47&gt;=$FO270,DC$47&lt;=$FP270)*(('Summary&amp;Assumptions'!$H$25*$C270)*(1+'Summary&amp;Assumptions'!$J$29)^(DC$46-1))+AND(DC$56&lt;'Summary&amp;Assumptions'!$J$31,DC$47&gt;=$FQ270,DC$47&lt;=$FR270)*(('Summary&amp;Assumptions'!$H$25*$C270)*(1+'Summary&amp;Assumptions'!$J$29)^(DC$46-1))</f>
        <v>0</v>
      </c>
      <c r="CY270" s="588">
        <f>AND(DD$55&gt;0,SUM($E270:CX270)&lt;'Summary&amp;Assumptions'!$G$32*$B270,$D270&gt;='Summary&amp;Assumptions'!$D$17,DD$47&gt;=$D270,DD$47&lt;=EDATE($D270,'Summary&amp;Assumptions'!$G$32))*$B270+AND(DD$56&lt;'Summary&amp;Assumptions'!$J$31,DD$47&gt;=$FO270,DD$47&lt;=$FP270)*(('Summary&amp;Assumptions'!$H$25*$C270)*(1+'Summary&amp;Assumptions'!$J$29)^(DD$46-1))+AND(DD$56&lt;'Summary&amp;Assumptions'!$J$31,DD$47&gt;=$FQ270,DD$47&lt;=$FR270)*(('Summary&amp;Assumptions'!$H$25*$C270)*(1+'Summary&amp;Assumptions'!$J$29)^(DD$46-1))</f>
        <v>0</v>
      </c>
      <c r="CZ270" s="588">
        <f>AND(DE$55&gt;0,SUM($E270:CY270)&lt;'Summary&amp;Assumptions'!$G$32*$B270,$D270&gt;='Summary&amp;Assumptions'!$D$17,DE$47&gt;=$D270,DE$47&lt;=EDATE($D270,'Summary&amp;Assumptions'!$G$32))*$B270+AND(DE$56&lt;'Summary&amp;Assumptions'!$J$31,DE$47&gt;=$FO270,DE$47&lt;=$FP270)*(('Summary&amp;Assumptions'!$H$25*$C270)*(1+'Summary&amp;Assumptions'!$J$29)^(DE$46-1))+AND(DE$56&lt;'Summary&amp;Assumptions'!$J$31,DE$47&gt;=$FQ270,DE$47&lt;=$FR270)*(('Summary&amp;Assumptions'!$H$25*$C270)*(1+'Summary&amp;Assumptions'!$J$29)^(DE$46-1))</f>
        <v>0</v>
      </c>
      <c r="DA270" s="588">
        <f>AND(DF$55&gt;0,SUM($E270:CZ270)&lt;'Summary&amp;Assumptions'!$G$32*$B270,$D270&gt;='Summary&amp;Assumptions'!$D$17,DF$47&gt;=$D270,DF$47&lt;=EDATE($D270,'Summary&amp;Assumptions'!$G$32))*$B270+AND(DF$56&lt;'Summary&amp;Assumptions'!$J$31,DF$47&gt;=$FO270,DF$47&lt;=$FP270)*(('Summary&amp;Assumptions'!$H$25*$C270)*(1+'Summary&amp;Assumptions'!$J$29)^(DF$46-1))+AND(DF$56&lt;'Summary&amp;Assumptions'!$J$31,DF$47&gt;=$FQ270,DF$47&lt;=$FR270)*(('Summary&amp;Assumptions'!$H$25*$C270)*(1+'Summary&amp;Assumptions'!$J$29)^(DF$46-1))</f>
        <v>0</v>
      </c>
      <c r="DB270" s="588">
        <f>AND(DG$55&gt;0,SUM($E270:DA270)&lt;'Summary&amp;Assumptions'!$G$32*$B270,$D270&gt;='Summary&amp;Assumptions'!$D$17,DG$47&gt;=$D270,DG$47&lt;=EDATE($D270,'Summary&amp;Assumptions'!$G$32))*$B270+AND(DG$56&lt;'Summary&amp;Assumptions'!$J$31,DG$47&gt;=$FO270,DG$47&lt;=$FP270)*(('Summary&amp;Assumptions'!$H$25*$C270)*(1+'Summary&amp;Assumptions'!$J$29)^(DG$46-1))+AND(DG$56&lt;'Summary&amp;Assumptions'!$J$31,DG$47&gt;=$FQ270,DG$47&lt;=$FR270)*(('Summary&amp;Assumptions'!$H$25*$C270)*(1+'Summary&amp;Assumptions'!$J$29)^(DG$46-1))</f>
        <v>0</v>
      </c>
      <c r="DC270" s="588">
        <f>AND(DH$55&gt;0,SUM($E270:DB270)&lt;'Summary&amp;Assumptions'!$G$32*$B270,$D270&gt;='Summary&amp;Assumptions'!$D$17,DH$47&gt;=$D270,DH$47&lt;=EDATE($D270,'Summary&amp;Assumptions'!$G$32))*$B270+AND(DH$56&lt;'Summary&amp;Assumptions'!$J$31,DH$47&gt;=$FO270,DH$47&lt;=$FP270)*(('Summary&amp;Assumptions'!$H$25*$C270)*(1+'Summary&amp;Assumptions'!$J$29)^(DH$46-1))+AND(DH$56&lt;'Summary&amp;Assumptions'!$J$31,DH$47&gt;=$FQ270,DH$47&lt;=$FR270)*(('Summary&amp;Assumptions'!$H$25*$C270)*(1+'Summary&amp;Assumptions'!$J$29)^(DH$46-1))</f>
        <v>0</v>
      </c>
      <c r="DD270" s="588">
        <f>AND(DI$55&gt;0,SUM($E270:DC270)&lt;'Summary&amp;Assumptions'!$G$32*$B270,$D270&gt;='Summary&amp;Assumptions'!$D$17,DI$47&gt;=$D270,DI$47&lt;=EDATE($D270,'Summary&amp;Assumptions'!$G$32))*$B270+AND(DI$56&lt;'Summary&amp;Assumptions'!$J$31,DI$47&gt;=$FO270,DI$47&lt;=$FP270)*(('Summary&amp;Assumptions'!$H$25*$C270)*(1+'Summary&amp;Assumptions'!$J$29)^(DI$46-1))+AND(DI$56&lt;'Summary&amp;Assumptions'!$J$31,DI$47&gt;=$FQ270,DI$47&lt;=$FR270)*(('Summary&amp;Assumptions'!$H$25*$C270)*(1+'Summary&amp;Assumptions'!$J$29)^(DI$46-1))</f>
        <v>0</v>
      </c>
      <c r="DE270" s="588">
        <f>AND(DJ$55&gt;0,SUM($E270:DD270)&lt;'Summary&amp;Assumptions'!$G$32*$B270,$D270&gt;='Summary&amp;Assumptions'!$D$17,DJ$47&gt;=$D270,DJ$47&lt;=EDATE($D270,'Summary&amp;Assumptions'!$G$32))*$B270+AND(DJ$56&lt;'Summary&amp;Assumptions'!$J$31,DJ$47&gt;=$FO270,DJ$47&lt;=$FP270)*(('Summary&amp;Assumptions'!$H$25*$C270)*(1+'Summary&amp;Assumptions'!$J$29)^(DJ$46-1))+AND(DJ$56&lt;'Summary&amp;Assumptions'!$J$31,DJ$47&gt;=$FQ270,DJ$47&lt;=$FR270)*(('Summary&amp;Assumptions'!$H$25*$C270)*(1+'Summary&amp;Assumptions'!$J$29)^(DJ$46-1))</f>
        <v>0</v>
      </c>
      <c r="DF270" s="588">
        <f>AND(DK$55&gt;0,SUM($E270:DE270)&lt;'Summary&amp;Assumptions'!$G$32*$B270,$D270&gt;='Summary&amp;Assumptions'!$D$17,DK$47&gt;=$D270,DK$47&lt;=EDATE($D270,'Summary&amp;Assumptions'!$G$32))*$B270+AND(DK$56&lt;'Summary&amp;Assumptions'!$J$31,DK$47&gt;=$FO270,DK$47&lt;=$FP270)*(('Summary&amp;Assumptions'!$H$25*$C270)*(1+'Summary&amp;Assumptions'!$J$29)^(DK$46-1))+AND(DK$56&lt;'Summary&amp;Assumptions'!$J$31,DK$47&gt;=$FQ270,DK$47&lt;=$FR270)*(('Summary&amp;Assumptions'!$H$25*$C270)*(1+'Summary&amp;Assumptions'!$J$29)^(DK$46-1))</f>
        <v>0</v>
      </c>
      <c r="DG270" s="588">
        <f>AND(DL$55&gt;0,SUM($E270:DF270)&lt;'Summary&amp;Assumptions'!$G$32*$B270,$D270&gt;='Summary&amp;Assumptions'!$D$17,DL$47&gt;=$D270,DL$47&lt;=EDATE($D270,'Summary&amp;Assumptions'!$G$32))*$B270+AND(DL$56&lt;'Summary&amp;Assumptions'!$J$31,DL$47&gt;=$FO270,DL$47&lt;=$FP270)*(('Summary&amp;Assumptions'!$H$25*$C270)*(1+'Summary&amp;Assumptions'!$J$29)^(DL$46-1))+AND(DL$56&lt;'Summary&amp;Assumptions'!$J$31,DL$47&gt;=$FQ270,DL$47&lt;=$FR270)*(('Summary&amp;Assumptions'!$H$25*$C270)*(1+'Summary&amp;Assumptions'!$J$29)^(DL$46-1))</f>
        <v>0</v>
      </c>
      <c r="DH270" s="588">
        <f>AND(DM$55&gt;0,SUM($E270:DG270)&lt;'Summary&amp;Assumptions'!$G$32*$B270,$D270&gt;='Summary&amp;Assumptions'!$D$17,DM$47&gt;=$D270,DM$47&lt;=EDATE($D270,'Summary&amp;Assumptions'!$G$32))*$B270+AND(DM$56&lt;'Summary&amp;Assumptions'!$J$31,DM$47&gt;=$FO270,DM$47&lt;=$FP270)*(('Summary&amp;Assumptions'!$H$25*$C270)*(1+'Summary&amp;Assumptions'!$J$29)^(DM$46-1))+AND(DM$56&lt;'Summary&amp;Assumptions'!$J$31,DM$47&gt;=$FQ270,DM$47&lt;=$FR270)*(('Summary&amp;Assumptions'!$H$25*$C270)*(1+'Summary&amp;Assumptions'!$J$29)^(DM$46-1))</f>
        <v>0</v>
      </c>
      <c r="DI270" s="588">
        <f>AND(DN$55&gt;0,SUM($E270:DH270)&lt;'Summary&amp;Assumptions'!$G$32*$B270,$D270&gt;='Summary&amp;Assumptions'!$D$17,DN$47&gt;=$D270,DN$47&lt;=EDATE($D270,'Summary&amp;Assumptions'!$G$32))*$B270+AND(DN$56&lt;'Summary&amp;Assumptions'!$J$31,DN$47&gt;=$FO270,DN$47&lt;=$FP270)*(('Summary&amp;Assumptions'!$H$25*$C270)*(1+'Summary&amp;Assumptions'!$J$29)^(DN$46-1))+AND(DN$56&lt;'Summary&amp;Assumptions'!$J$31,DN$47&gt;=$FQ270,DN$47&lt;=$FR270)*(('Summary&amp;Assumptions'!$H$25*$C270)*(1+'Summary&amp;Assumptions'!$J$29)^(DN$46-1))</f>
        <v>0</v>
      </c>
      <c r="DJ270" s="588">
        <f>AND(DO$55&gt;0,SUM($E270:DI270)&lt;'Summary&amp;Assumptions'!$G$32*$B270,$D270&gt;='Summary&amp;Assumptions'!$D$17,DO$47&gt;=$D270,DO$47&lt;=EDATE($D270,'Summary&amp;Assumptions'!$G$32))*$B270+AND(DO$56&lt;'Summary&amp;Assumptions'!$J$31,DO$47&gt;=$FO270,DO$47&lt;=$FP270)*(('Summary&amp;Assumptions'!$H$25*$C270)*(1+'Summary&amp;Assumptions'!$J$29)^(DO$46-1))+AND(DO$56&lt;'Summary&amp;Assumptions'!$J$31,DO$47&gt;=$FQ270,DO$47&lt;=$FR270)*(('Summary&amp;Assumptions'!$H$25*$C270)*(1+'Summary&amp;Assumptions'!$J$29)^(DO$46-1))</f>
        <v>0</v>
      </c>
      <c r="DK270" s="588">
        <f>AND(DP$55&gt;0,SUM($E270:DJ270)&lt;'Summary&amp;Assumptions'!$G$32*$B270,$D270&gt;='Summary&amp;Assumptions'!$D$17,DP$47&gt;=$D270,DP$47&lt;=EDATE($D270,'Summary&amp;Assumptions'!$G$32))*$B270+AND(DP$56&lt;'Summary&amp;Assumptions'!$J$31,DP$47&gt;=$FO270,DP$47&lt;=$FP270)*(('Summary&amp;Assumptions'!$H$25*$C270)*(1+'Summary&amp;Assumptions'!$J$29)^(DP$46-1))+AND(DP$56&lt;'Summary&amp;Assumptions'!$J$31,DP$47&gt;=$FQ270,DP$47&lt;=$FR270)*(('Summary&amp;Assumptions'!$H$25*$C270)*(1+'Summary&amp;Assumptions'!$J$29)^(DP$46-1))</f>
        <v>0</v>
      </c>
      <c r="DL270" s="588">
        <f>AND(DQ$55&gt;0,SUM($E270:DK270)&lt;'Summary&amp;Assumptions'!$G$32*$B270,$D270&gt;='Summary&amp;Assumptions'!$D$17,DQ$47&gt;=$D270,DQ$47&lt;=EDATE($D270,'Summary&amp;Assumptions'!$G$32))*$B270+AND(DQ$56&lt;'Summary&amp;Assumptions'!$J$31,DQ$47&gt;=$FO270,DQ$47&lt;=$FP270)*(('Summary&amp;Assumptions'!$H$25*$C270)*(1+'Summary&amp;Assumptions'!$J$29)^(DQ$46-1))+AND(DQ$56&lt;'Summary&amp;Assumptions'!$J$31,DQ$47&gt;=$FQ270,DQ$47&lt;=$FR270)*(('Summary&amp;Assumptions'!$H$25*$C270)*(1+'Summary&amp;Assumptions'!$J$29)^(DQ$46-1))</f>
        <v>0</v>
      </c>
      <c r="DM270" s="588">
        <f>AND(DR$55&gt;0,SUM($E270:DL270)&lt;'Summary&amp;Assumptions'!$G$32*$B270,$D270&gt;='Summary&amp;Assumptions'!$D$17,DR$47&gt;=$D270,DR$47&lt;=EDATE($D270,'Summary&amp;Assumptions'!$G$32))*$B270+AND(DR$56&lt;'Summary&amp;Assumptions'!$J$31,DR$47&gt;=$FO270,DR$47&lt;=$FP270)*(('Summary&amp;Assumptions'!$H$25*$C270)*(1+'Summary&amp;Assumptions'!$J$29)^(DR$46-1))+AND(DR$56&lt;'Summary&amp;Assumptions'!$J$31,DR$47&gt;=$FQ270,DR$47&lt;=$FR270)*(('Summary&amp;Assumptions'!$H$25*$C270)*(1+'Summary&amp;Assumptions'!$J$29)^(DR$46-1))</f>
        <v>0</v>
      </c>
      <c r="DN270" s="588">
        <f>AND(DS$55&gt;0,SUM($E270:DM270)&lt;'Summary&amp;Assumptions'!$G$32*$B270,$D270&gt;='Summary&amp;Assumptions'!$D$17,DS$47&gt;=$D270,DS$47&lt;=EDATE($D270,'Summary&amp;Assumptions'!$G$32))*$B270+AND(DS$56&lt;'Summary&amp;Assumptions'!$J$31,DS$47&gt;=$FO270,DS$47&lt;=$FP270)*(('Summary&amp;Assumptions'!$H$25*$C270)*(1+'Summary&amp;Assumptions'!$J$29)^(DS$46-1))+AND(DS$56&lt;'Summary&amp;Assumptions'!$J$31,DS$47&gt;=$FQ270,DS$47&lt;=$FR270)*(('Summary&amp;Assumptions'!$H$25*$C270)*(1+'Summary&amp;Assumptions'!$J$29)^(DS$46-1))</f>
        <v>0</v>
      </c>
      <c r="DO270" s="588">
        <f>AND(DT$55&gt;0,SUM($E270:DN270)&lt;'Summary&amp;Assumptions'!$G$32*$B270,$D270&gt;='Summary&amp;Assumptions'!$D$17,DT$47&gt;=$D270,DT$47&lt;=EDATE($D270,'Summary&amp;Assumptions'!$G$32))*$B270+AND(DT$56&lt;'Summary&amp;Assumptions'!$J$31,DT$47&gt;=$FO270,DT$47&lt;=$FP270)*(('Summary&amp;Assumptions'!$H$25*$C270)*(1+'Summary&amp;Assumptions'!$J$29)^(DT$46-1))+AND(DT$56&lt;'Summary&amp;Assumptions'!$J$31,DT$47&gt;=$FQ270,DT$47&lt;=$FR270)*(('Summary&amp;Assumptions'!$H$25*$C270)*(1+'Summary&amp;Assumptions'!$J$29)^(DT$46-1))</f>
        <v>0</v>
      </c>
      <c r="DP270" s="588">
        <f>AND(DU$55&gt;0,SUM($E270:DO270)&lt;'Summary&amp;Assumptions'!$G$32*$B270,$D270&gt;='Summary&amp;Assumptions'!$D$17,DU$47&gt;=$D270,DU$47&lt;=EDATE($D270,'Summary&amp;Assumptions'!$G$32))*$B270+AND(DU$56&lt;'Summary&amp;Assumptions'!$J$31,DU$47&gt;=$FO270,DU$47&lt;=$FP270)*(('Summary&amp;Assumptions'!$H$25*$C270)*(1+'Summary&amp;Assumptions'!$J$29)^(DU$46-1))+AND(DU$56&lt;'Summary&amp;Assumptions'!$J$31,DU$47&gt;=$FQ270,DU$47&lt;=$FR270)*(('Summary&amp;Assumptions'!$H$25*$C270)*(1+'Summary&amp;Assumptions'!$J$29)^(DU$46-1))</f>
        <v>0</v>
      </c>
      <c r="DQ270" s="588">
        <f>AND(DV$55&gt;0,SUM($E270:DP270)&lt;'Summary&amp;Assumptions'!$G$32*$B270,$D270&gt;='Summary&amp;Assumptions'!$D$17,DV$47&gt;=$D270,DV$47&lt;=EDATE($D270,'Summary&amp;Assumptions'!$G$32))*$B270+AND(DV$56&lt;'Summary&amp;Assumptions'!$J$31,DV$47&gt;=$FO270,DV$47&lt;=$FP270)*(('Summary&amp;Assumptions'!$H$25*$C270)*(1+'Summary&amp;Assumptions'!$J$29)^(DV$46-1))+AND(DV$56&lt;'Summary&amp;Assumptions'!$J$31,DV$47&gt;=$FQ270,DV$47&lt;=$FR270)*(('Summary&amp;Assumptions'!$H$25*$C270)*(1+'Summary&amp;Assumptions'!$J$29)^(DV$46-1))</f>
        <v>0</v>
      </c>
      <c r="DR270" s="588">
        <f>AND(DW$55&gt;0,SUM($E270:DQ270)&lt;'Summary&amp;Assumptions'!$G$32*$B270,$D270&gt;='Summary&amp;Assumptions'!$D$17,DW$47&gt;=$D270,DW$47&lt;=EDATE($D270,'Summary&amp;Assumptions'!$G$32))*$B270+AND(DW$56&lt;'Summary&amp;Assumptions'!$J$31,DW$47&gt;=$FO270,DW$47&lt;=$FP270)*(('Summary&amp;Assumptions'!$H$25*$C270)*(1+'Summary&amp;Assumptions'!$J$29)^(DW$46-1))+AND(DW$56&lt;'Summary&amp;Assumptions'!$J$31,DW$47&gt;=$FQ270,DW$47&lt;=$FR270)*(('Summary&amp;Assumptions'!$H$25*$C270)*(1+'Summary&amp;Assumptions'!$J$29)^(DW$46-1))</f>
        <v>0</v>
      </c>
      <c r="DS270" s="588">
        <f>AND(DX$55&gt;0,SUM($E270:DR270)&lt;'Summary&amp;Assumptions'!$G$32*$B270,$D270&gt;='Summary&amp;Assumptions'!$D$17,DX$47&gt;=$D270,DX$47&lt;=EDATE($D270,'Summary&amp;Assumptions'!$G$32))*$B270+AND(DX$56&lt;'Summary&amp;Assumptions'!$J$31,DX$47&gt;=$FO270,DX$47&lt;=$FP270)*(('Summary&amp;Assumptions'!$H$25*$C270)*(1+'Summary&amp;Assumptions'!$J$29)^(DX$46-1))+AND(DX$56&lt;'Summary&amp;Assumptions'!$J$31,DX$47&gt;=$FQ270,DX$47&lt;=$FR270)*(('Summary&amp;Assumptions'!$H$25*$C270)*(1+'Summary&amp;Assumptions'!$J$29)^(DX$46-1))</f>
        <v>0</v>
      </c>
      <c r="DT270" s="588">
        <f>AND(DY$55&gt;0,SUM($E270:DS270)&lt;'Summary&amp;Assumptions'!$G$32*$B270,$D270&gt;='Summary&amp;Assumptions'!$D$17,DY$47&gt;=$D270,DY$47&lt;=EDATE($D270,'Summary&amp;Assumptions'!$G$32))*$B270+AND(DY$56&lt;'Summary&amp;Assumptions'!$J$31,DY$47&gt;=$FO270,DY$47&lt;=$FP270)*(('Summary&amp;Assumptions'!$H$25*$C270)*(1+'Summary&amp;Assumptions'!$J$29)^(DY$46-1))+AND(DY$56&lt;'Summary&amp;Assumptions'!$J$31,DY$47&gt;=$FQ270,DY$47&lt;=$FR270)*(('Summary&amp;Assumptions'!$H$25*$C270)*(1+'Summary&amp;Assumptions'!$J$29)^(DY$46-1))</f>
        <v>0</v>
      </c>
      <c r="DU270" s="588">
        <f>AND(DZ$55&gt;0,SUM($E270:DT270)&lt;'Summary&amp;Assumptions'!$G$32*$B270,$D270&gt;='Summary&amp;Assumptions'!$D$17,DZ$47&gt;=$D270,DZ$47&lt;=EDATE($D270,'Summary&amp;Assumptions'!$G$32))*$B270+AND(DZ$56&lt;'Summary&amp;Assumptions'!$J$31,DZ$47&gt;=$FO270,DZ$47&lt;=$FP270)*(('Summary&amp;Assumptions'!$H$25*$C270)*(1+'Summary&amp;Assumptions'!$J$29)^(DZ$46-1))+AND(DZ$56&lt;'Summary&amp;Assumptions'!$J$31,DZ$47&gt;=$FQ270,DZ$47&lt;=$FR270)*(('Summary&amp;Assumptions'!$H$25*$C270)*(1+'Summary&amp;Assumptions'!$J$29)^(DZ$46-1))</f>
        <v>0</v>
      </c>
      <c r="DV270" s="588">
        <f>AND(EA$55&gt;0,SUM($E270:DU270)&lt;'Summary&amp;Assumptions'!$G$32*$B270,$D270&gt;='Summary&amp;Assumptions'!$D$17,EA$47&gt;=$D270,EA$47&lt;=EDATE($D270,'Summary&amp;Assumptions'!$G$32))*$B270+AND(EA$56&lt;'Summary&amp;Assumptions'!$J$31,EA$47&gt;=$FO270,EA$47&lt;=$FP270)*(('Summary&amp;Assumptions'!$H$25*$C270)*(1+'Summary&amp;Assumptions'!$J$29)^(EA$46-1))+AND(EA$56&lt;'Summary&amp;Assumptions'!$J$31,EA$47&gt;=$FQ270,EA$47&lt;=$FR270)*(('Summary&amp;Assumptions'!$H$25*$C270)*(1+'Summary&amp;Assumptions'!$J$29)^(EA$46-1))</f>
        <v>0</v>
      </c>
      <c r="DW270" s="588">
        <f>AND(EB$55&gt;0,SUM($E270:DV270)&lt;'Summary&amp;Assumptions'!$G$32*$B270,$D270&gt;='Summary&amp;Assumptions'!$D$17,EB$47&gt;=$D270,EB$47&lt;=EDATE($D270,'Summary&amp;Assumptions'!$G$32))*$B270+AND(EB$56&lt;'Summary&amp;Assumptions'!$J$31,EB$47&gt;=$FO270,EB$47&lt;=$FP270)*(('Summary&amp;Assumptions'!$H$25*$C270)*(1+'Summary&amp;Assumptions'!$J$29)^(EB$46-1))+AND(EB$56&lt;'Summary&amp;Assumptions'!$J$31,EB$47&gt;=$FQ270,EB$47&lt;=$FR270)*(('Summary&amp;Assumptions'!$H$25*$C270)*(1+'Summary&amp;Assumptions'!$J$29)^(EB$46-1))</f>
        <v>0</v>
      </c>
      <c r="DX270" s="588">
        <f>AND(EC$55&gt;0,SUM($E270:DW270)&lt;'Summary&amp;Assumptions'!$G$32*$B270,$D270&gt;='Summary&amp;Assumptions'!$D$17,EC$47&gt;=$D270,EC$47&lt;=EDATE($D270,'Summary&amp;Assumptions'!$G$32))*$B270+AND(EC$56&lt;'Summary&amp;Assumptions'!$J$31,EC$47&gt;=$FO270,EC$47&lt;=$FP270)*(('Summary&amp;Assumptions'!$H$25*$C270)*(1+'Summary&amp;Assumptions'!$J$29)^(EC$46-1))+AND(EC$56&lt;'Summary&amp;Assumptions'!$J$31,EC$47&gt;=$FQ270,EC$47&lt;=$FR270)*(('Summary&amp;Assumptions'!$H$25*$C270)*(1+'Summary&amp;Assumptions'!$J$29)^(EC$46-1))</f>
        <v>0</v>
      </c>
      <c r="DY270" s="588">
        <f>AND(ED$55&gt;0,SUM($E270:DX270)&lt;'Summary&amp;Assumptions'!$G$32*$B270,$D270&gt;='Summary&amp;Assumptions'!$D$17,ED$47&gt;=$D270,ED$47&lt;=EDATE($D270,'Summary&amp;Assumptions'!$G$32))*$B270+AND(ED$56&lt;'Summary&amp;Assumptions'!$J$31,ED$47&gt;=$FO270,ED$47&lt;=$FP270)*(('Summary&amp;Assumptions'!$H$25*$C270)*(1+'Summary&amp;Assumptions'!$J$29)^(ED$46-1))+AND(ED$56&lt;'Summary&amp;Assumptions'!$J$31,ED$47&gt;=$FQ270,ED$47&lt;=$FR270)*(('Summary&amp;Assumptions'!$H$25*$C270)*(1+'Summary&amp;Assumptions'!$J$29)^(ED$46-1))</f>
        <v>0</v>
      </c>
      <c r="DZ270" s="588">
        <f>AND(EE$55&gt;0,SUM($E270:DY270)&lt;'Summary&amp;Assumptions'!$G$32*$B270,$D270&gt;='Summary&amp;Assumptions'!$D$17,EE$47&gt;=$D270,EE$47&lt;=EDATE($D270,'Summary&amp;Assumptions'!$G$32))*$B270+AND(EE$56&lt;'Summary&amp;Assumptions'!$J$31,EE$47&gt;=$FO270,EE$47&lt;=$FP270)*(('Summary&amp;Assumptions'!$H$25*$C270)*(1+'Summary&amp;Assumptions'!$J$29)^(EE$46-1))+AND(EE$56&lt;'Summary&amp;Assumptions'!$J$31,EE$47&gt;=$FQ270,EE$47&lt;=$FR270)*(('Summary&amp;Assumptions'!$H$25*$C270)*(1+'Summary&amp;Assumptions'!$J$29)^(EE$46-1))</f>
        <v>0</v>
      </c>
      <c r="EA270" s="588">
        <f>AND(EF$55&gt;0,SUM($E270:DZ270)&lt;'Summary&amp;Assumptions'!$G$32*$B270,$D270&gt;='Summary&amp;Assumptions'!$D$17,EF$47&gt;=$D270,EF$47&lt;=EDATE($D270,'Summary&amp;Assumptions'!$G$32))*$B270+AND(EF$56&lt;'Summary&amp;Assumptions'!$J$31,EF$47&gt;=$FO270,EF$47&lt;=$FP270)*(('Summary&amp;Assumptions'!$H$25*$C270)*(1+'Summary&amp;Assumptions'!$J$29)^(EF$46-1))+AND(EF$56&lt;'Summary&amp;Assumptions'!$J$31,EF$47&gt;=$FQ270,EF$47&lt;=$FR270)*(('Summary&amp;Assumptions'!$H$25*$C270)*(1+'Summary&amp;Assumptions'!$J$29)^(EF$46-1))</f>
        <v>0</v>
      </c>
      <c r="EB270" s="588">
        <f>AND(EG$55&gt;0,SUM($E270:EA270)&lt;'Summary&amp;Assumptions'!$G$32*$B270,$D270&gt;='Summary&amp;Assumptions'!$D$17,EG$47&gt;=$D270,EG$47&lt;=EDATE($D270,'Summary&amp;Assumptions'!$G$32))*$B270+AND(EG$56&lt;'Summary&amp;Assumptions'!$J$31,EG$47&gt;=$FO270,EG$47&lt;=$FP270)*(('Summary&amp;Assumptions'!$H$25*$C270)*(1+'Summary&amp;Assumptions'!$J$29)^(EG$46-1))+AND(EG$56&lt;'Summary&amp;Assumptions'!$J$31,EG$47&gt;=$FQ270,EG$47&lt;=$FR270)*(('Summary&amp;Assumptions'!$H$25*$C270)*(1+'Summary&amp;Assumptions'!$J$29)^(EG$46-1))</f>
        <v>0</v>
      </c>
      <c r="EC270" s="588">
        <f>AND(EH$55&gt;0,SUM($E270:EB270)&lt;'Summary&amp;Assumptions'!$G$32*$B270,$D270&gt;='Summary&amp;Assumptions'!$D$17,EH$47&gt;=$D270,EH$47&lt;=EDATE($D270,'Summary&amp;Assumptions'!$G$32))*$B270+AND(EH$56&lt;'Summary&amp;Assumptions'!$J$31,EH$47&gt;=$FO270,EH$47&lt;=$FP270)*(('Summary&amp;Assumptions'!$H$25*$C270)*(1+'Summary&amp;Assumptions'!$J$29)^(EH$46-1))+AND(EH$56&lt;'Summary&amp;Assumptions'!$J$31,EH$47&gt;=$FQ270,EH$47&lt;=$FR270)*(('Summary&amp;Assumptions'!$H$25*$C270)*(1+'Summary&amp;Assumptions'!$J$29)^(EH$46-1))</f>
        <v>0</v>
      </c>
      <c r="ED270" s="588">
        <f>AND(EI$55&gt;0,SUM($E270:EC270)&lt;'Summary&amp;Assumptions'!$G$32*$B270,$D270&gt;='Summary&amp;Assumptions'!$D$17,EI$47&gt;=$D270,EI$47&lt;=EDATE($D270,'Summary&amp;Assumptions'!$G$32))*$B270+AND(EI$56&lt;'Summary&amp;Assumptions'!$J$31,EI$47&gt;=$FO270,EI$47&lt;=$FP270)*(('Summary&amp;Assumptions'!$H$25*$C270)*(1+'Summary&amp;Assumptions'!$J$29)^(EI$46-1))+AND(EI$56&lt;'Summary&amp;Assumptions'!$J$31,EI$47&gt;=$FQ270,EI$47&lt;=$FR270)*(('Summary&amp;Assumptions'!$H$25*$C270)*(1+'Summary&amp;Assumptions'!$J$29)^(EI$46-1))</f>
        <v>0</v>
      </c>
      <c r="EE270" s="588">
        <f>AND(EJ$55&gt;0,SUM($E270:ED270)&lt;'Summary&amp;Assumptions'!$G$32*$B270,$D270&gt;='Summary&amp;Assumptions'!$D$17,EJ$47&gt;=$D270,EJ$47&lt;=EDATE($D270,'Summary&amp;Assumptions'!$G$32))*$B270+AND(EJ$56&lt;'Summary&amp;Assumptions'!$J$31,EJ$47&gt;=$FO270,EJ$47&lt;=$FP270)*(('Summary&amp;Assumptions'!$H$25*$C270)*(1+'Summary&amp;Assumptions'!$J$29)^(EJ$46-1))+AND(EJ$56&lt;'Summary&amp;Assumptions'!$J$31,EJ$47&gt;=$FQ270,EJ$47&lt;=$FR270)*(('Summary&amp;Assumptions'!$H$25*$C270)*(1+'Summary&amp;Assumptions'!$J$29)^(EJ$46-1))</f>
        <v>0</v>
      </c>
      <c r="EF270" s="588">
        <f>AND(EK$55&gt;0,SUM($E270:EE270)&lt;'Summary&amp;Assumptions'!$G$32*$B270,$D270&gt;='Summary&amp;Assumptions'!$D$17,EK$47&gt;=$D270,EK$47&lt;=EDATE($D270,'Summary&amp;Assumptions'!$G$32))*$B270+AND(EK$56&lt;'Summary&amp;Assumptions'!$J$31,EK$47&gt;=$FO270,EK$47&lt;=$FP270)*(('Summary&amp;Assumptions'!$H$25*$C270)*(1+'Summary&amp;Assumptions'!$J$29)^(EK$46-1))+AND(EK$56&lt;'Summary&amp;Assumptions'!$J$31,EK$47&gt;=$FQ270,EK$47&lt;=$FR270)*(('Summary&amp;Assumptions'!$H$25*$C270)*(1+'Summary&amp;Assumptions'!$J$29)^(EK$46-1))</f>
        <v>0</v>
      </c>
      <c r="EG270" s="588">
        <f>AND(EL$55&gt;0,SUM($E270:EF270)&lt;'Summary&amp;Assumptions'!$G$32*$B270,$D270&gt;='Summary&amp;Assumptions'!$D$17,EL$47&gt;=$D270,EL$47&lt;=EDATE($D270,'Summary&amp;Assumptions'!$G$32))*$B270+AND(EL$56&lt;'Summary&amp;Assumptions'!$J$31,EL$47&gt;=$FO270,EL$47&lt;=$FP270)*(('Summary&amp;Assumptions'!$H$25*$C270)*(1+'Summary&amp;Assumptions'!$J$29)^(EL$46-1))+AND(EL$56&lt;'Summary&amp;Assumptions'!$J$31,EL$47&gt;=$FQ270,EL$47&lt;=$FR270)*(('Summary&amp;Assumptions'!$H$25*$C270)*(1+'Summary&amp;Assumptions'!$J$29)^(EL$46-1))</f>
        <v>0</v>
      </c>
      <c r="EH270" s="588">
        <f>AND(EM$55&gt;0,SUM($E270:EG270)&lt;'Summary&amp;Assumptions'!$G$32*$B270,$D270&gt;='Summary&amp;Assumptions'!$D$17,EM$47&gt;=$D270,EM$47&lt;=EDATE($D270,'Summary&amp;Assumptions'!$G$32))*$B270+AND(EM$56&lt;'Summary&amp;Assumptions'!$J$31,EM$47&gt;=$FO270,EM$47&lt;=$FP270)*(('Summary&amp;Assumptions'!$H$25*$C270)*(1+'Summary&amp;Assumptions'!$J$29)^(EM$46-1))+AND(EM$56&lt;'Summary&amp;Assumptions'!$J$31,EM$47&gt;=$FQ270,EM$47&lt;=$FR270)*(('Summary&amp;Assumptions'!$H$25*$C270)*(1+'Summary&amp;Assumptions'!$J$29)^(EM$46-1))</f>
        <v>0</v>
      </c>
      <c r="EI270" s="588">
        <f>AND(EN$55&gt;0,SUM($E270:EH270)&lt;'Summary&amp;Assumptions'!$G$32*$B270,$D270&gt;='Summary&amp;Assumptions'!$D$17,EN$47&gt;=$D270,EN$47&lt;=EDATE($D270,'Summary&amp;Assumptions'!$G$32))*$B270+AND(EN$56&lt;'Summary&amp;Assumptions'!$J$31,EN$47&gt;=$FO270,EN$47&lt;=$FP270)*(('Summary&amp;Assumptions'!$H$25*$C270)*(1+'Summary&amp;Assumptions'!$J$29)^(EN$46-1))+AND(EN$56&lt;'Summary&amp;Assumptions'!$J$31,EN$47&gt;=$FQ270,EN$47&lt;=$FR270)*(('Summary&amp;Assumptions'!$H$25*$C270)*(1+'Summary&amp;Assumptions'!$J$29)^(EN$46-1))</f>
        <v>0</v>
      </c>
      <c r="EJ270" s="588">
        <f>AND(EO$55&gt;0,SUM($E270:EI270)&lt;'Summary&amp;Assumptions'!$G$32*$B270,$D270&gt;='Summary&amp;Assumptions'!$D$17,EO$47&gt;=$D270,EO$47&lt;=EDATE($D270,'Summary&amp;Assumptions'!$G$32))*$B270+AND(EO$56&lt;'Summary&amp;Assumptions'!$J$31,EO$47&gt;=$FO270,EO$47&lt;=$FP270)*(('Summary&amp;Assumptions'!$H$25*$C270)*(1+'Summary&amp;Assumptions'!$J$29)^(EO$46-1))+AND(EO$56&lt;'Summary&amp;Assumptions'!$J$31,EO$47&gt;=$FQ270,EO$47&lt;=$FR270)*(('Summary&amp;Assumptions'!$H$25*$C270)*(1+'Summary&amp;Assumptions'!$J$29)^(EO$46-1))</f>
        <v>0</v>
      </c>
      <c r="EK270" s="588">
        <f>AND(EP$55&gt;0,SUM($E270:EJ270)&lt;'Summary&amp;Assumptions'!$G$32*$B270,$D270&gt;='Summary&amp;Assumptions'!$D$17,EP$47&gt;=$D270,EP$47&lt;=EDATE($D270,'Summary&amp;Assumptions'!$G$32))*$B270+AND(EP$56&lt;'Summary&amp;Assumptions'!$J$31,EP$47&gt;=$FO270,EP$47&lt;=$FP270)*(('Summary&amp;Assumptions'!$H$25*$C270)*(1+'Summary&amp;Assumptions'!$J$29)^(EP$46-1))+AND(EP$56&lt;'Summary&amp;Assumptions'!$J$31,EP$47&gt;=$FQ270,EP$47&lt;=$FR270)*(('Summary&amp;Assumptions'!$H$25*$C270)*(1+'Summary&amp;Assumptions'!$J$29)^(EP$46-1))</f>
        <v>0</v>
      </c>
      <c r="EL270" s="588">
        <f>AND(EQ$55&gt;0,SUM($E270:EK270)&lt;'Summary&amp;Assumptions'!$G$32*$B270,$D270&gt;='Summary&amp;Assumptions'!$D$17,EQ$47&gt;=$D270,EQ$47&lt;=EDATE($D270,'Summary&amp;Assumptions'!$G$32))*$B270+AND(EQ$56&lt;'Summary&amp;Assumptions'!$J$31,EQ$47&gt;=$FO270,EQ$47&lt;=$FP270)*(('Summary&amp;Assumptions'!$H$25*$C270)*(1+'Summary&amp;Assumptions'!$J$29)^(EQ$46-1))+AND(EQ$56&lt;'Summary&amp;Assumptions'!$J$31,EQ$47&gt;=$FQ270,EQ$47&lt;=$FR270)*(('Summary&amp;Assumptions'!$H$25*$C270)*(1+'Summary&amp;Assumptions'!$J$29)^(EQ$46-1))</f>
        <v>0</v>
      </c>
      <c r="EM270" s="588">
        <f>AND(ER$55&gt;0,SUM($E270:EL270)&lt;'Summary&amp;Assumptions'!$G$32*$B270,$D270&gt;='Summary&amp;Assumptions'!$D$17,ER$47&gt;=$D270,ER$47&lt;=EDATE($D270,'Summary&amp;Assumptions'!$G$32))*$B270+AND(ER$56&lt;'Summary&amp;Assumptions'!$J$31,ER$47&gt;=$FO270,ER$47&lt;=$FP270)*(('Summary&amp;Assumptions'!$H$25*$C270)*(1+'Summary&amp;Assumptions'!$J$29)^(ER$46-1))+AND(ER$56&lt;'Summary&amp;Assumptions'!$J$31,ER$47&gt;=$FQ270,ER$47&lt;=$FR270)*(('Summary&amp;Assumptions'!$H$25*$C270)*(1+'Summary&amp;Assumptions'!$J$29)^(ER$46-1))</f>
        <v>0</v>
      </c>
      <c r="EN270" s="588">
        <f>AND(ES$55&gt;0,SUM($E270:EM270)&lt;'Summary&amp;Assumptions'!$G$32*$B270,$D270&gt;='Summary&amp;Assumptions'!$D$17,ES$47&gt;=$D270,ES$47&lt;=EDATE($D270,'Summary&amp;Assumptions'!$G$32))*$B270+AND(ES$56&lt;'Summary&amp;Assumptions'!$J$31,ES$47&gt;=$FO270,ES$47&lt;=$FP270)*(('Summary&amp;Assumptions'!$H$25*$C270)*(1+'Summary&amp;Assumptions'!$J$29)^(ES$46-1))+AND(ES$56&lt;'Summary&amp;Assumptions'!$J$31,ES$47&gt;=$FQ270,ES$47&lt;=$FR270)*(('Summary&amp;Assumptions'!$H$25*$C270)*(1+'Summary&amp;Assumptions'!$J$29)^(ES$46-1))</f>
        <v>0</v>
      </c>
      <c r="EO270" s="588">
        <f>AND(ET$55&gt;0,SUM($E270:EN270)&lt;'Summary&amp;Assumptions'!$G$32*$B270,$D270&gt;='Summary&amp;Assumptions'!$D$17,ET$47&gt;=$D270,ET$47&lt;=EDATE($D270,'Summary&amp;Assumptions'!$G$32))*$B270+AND(ET$56&lt;'Summary&amp;Assumptions'!$J$31,ET$47&gt;=$FO270,ET$47&lt;=$FP270)*(('Summary&amp;Assumptions'!$H$25*$C270)*(1+'Summary&amp;Assumptions'!$J$29)^(ET$46-1))+AND(ET$56&lt;'Summary&amp;Assumptions'!$J$31,ET$47&gt;=$FQ270,ET$47&lt;=$FR270)*(('Summary&amp;Assumptions'!$H$25*$C270)*(1+'Summary&amp;Assumptions'!$J$29)^(ET$46-1))</f>
        <v>0</v>
      </c>
      <c r="EP270" s="588">
        <f>AND(EU$55&gt;0,SUM($E270:EO270)&lt;'Summary&amp;Assumptions'!$G$32*$B270,$D270&gt;='Summary&amp;Assumptions'!$D$17,EU$47&gt;=$D270,EU$47&lt;=EDATE($D270,'Summary&amp;Assumptions'!$G$32))*$B270+AND(EU$56&lt;'Summary&amp;Assumptions'!$J$31,EU$47&gt;=$FO270,EU$47&lt;=$FP270)*(('Summary&amp;Assumptions'!$H$25*$C270)*(1+'Summary&amp;Assumptions'!$J$29)^(EU$46-1))+AND(EU$56&lt;'Summary&amp;Assumptions'!$J$31,EU$47&gt;=$FQ270,EU$47&lt;=$FR270)*(('Summary&amp;Assumptions'!$H$25*$C270)*(1+'Summary&amp;Assumptions'!$J$29)^(EU$46-1))</f>
        <v>0</v>
      </c>
      <c r="EQ270" s="588">
        <f>AND(EV$55&gt;0,SUM($E270:EP270)&lt;'Summary&amp;Assumptions'!$G$32*$B270,$D270&gt;='Summary&amp;Assumptions'!$D$17,EV$47&gt;=$D270,EV$47&lt;=EDATE($D270,'Summary&amp;Assumptions'!$G$32))*$B270+AND(EV$56&lt;'Summary&amp;Assumptions'!$J$31,EV$47&gt;=$FO270,EV$47&lt;=$FP270)*(('Summary&amp;Assumptions'!$H$25*$C270)*(1+'Summary&amp;Assumptions'!$J$29)^(EV$46-1))+AND(EV$56&lt;'Summary&amp;Assumptions'!$J$31,EV$47&gt;=$FQ270,EV$47&lt;=$FR270)*(('Summary&amp;Assumptions'!$H$25*$C270)*(1+'Summary&amp;Assumptions'!$J$29)^(EV$46-1))</f>
        <v>0</v>
      </c>
      <c r="ER270" s="588">
        <f>AND(EW$55&gt;0,SUM($E270:EQ270)&lt;'Summary&amp;Assumptions'!$G$32*$B270,$D270&gt;='Summary&amp;Assumptions'!$D$17,EW$47&gt;=$D270,EW$47&lt;=EDATE($D270,'Summary&amp;Assumptions'!$G$32))*$B270+AND(EW$56&lt;'Summary&amp;Assumptions'!$J$31,EW$47&gt;=$FO270,EW$47&lt;=$FP270)*(('Summary&amp;Assumptions'!$H$25*$C270)*(1+'Summary&amp;Assumptions'!$J$29)^(EW$46-1))+AND(EW$56&lt;'Summary&amp;Assumptions'!$J$31,EW$47&gt;=$FQ270,EW$47&lt;=$FR270)*(('Summary&amp;Assumptions'!$H$25*$C270)*(1+'Summary&amp;Assumptions'!$J$29)^(EW$46-1))</f>
        <v>0</v>
      </c>
      <c r="ES270" s="588">
        <f>AND(EX$55&gt;0,SUM($E270:ER270)&lt;'Summary&amp;Assumptions'!$G$32*$B270,$D270&gt;='Summary&amp;Assumptions'!$D$17,EX$47&gt;=$D270,EX$47&lt;=EDATE($D270,'Summary&amp;Assumptions'!$G$32))*$B270+AND(EX$56&lt;'Summary&amp;Assumptions'!$J$31,EX$47&gt;=$FO270,EX$47&lt;=$FP270)*(('Summary&amp;Assumptions'!$H$25*$C270)*(1+'Summary&amp;Assumptions'!$J$29)^(EX$46-1))+AND(EX$56&lt;'Summary&amp;Assumptions'!$J$31,EX$47&gt;=$FQ270,EX$47&lt;=$FR270)*(('Summary&amp;Assumptions'!$H$25*$C270)*(1+'Summary&amp;Assumptions'!$J$29)^(EX$46-1))</f>
        <v>0</v>
      </c>
      <c r="ET270" s="588">
        <f>AND(EY$55&gt;0,SUM($E270:ES270)&lt;'Summary&amp;Assumptions'!$G$32*$B270,$D270&gt;='Summary&amp;Assumptions'!$D$17,EY$47&gt;=$D270,EY$47&lt;=EDATE($D270,'Summary&amp;Assumptions'!$G$32))*$B270+AND(EY$56&lt;'Summary&amp;Assumptions'!$J$31,EY$47&gt;=$FO270,EY$47&lt;=$FP270)*(('Summary&amp;Assumptions'!$H$25*$C270)*(1+'Summary&amp;Assumptions'!$J$29)^(EY$46-1))+AND(EY$56&lt;'Summary&amp;Assumptions'!$J$31,EY$47&gt;=$FQ270,EY$47&lt;=$FR270)*(('Summary&amp;Assumptions'!$H$25*$C270)*(1+'Summary&amp;Assumptions'!$J$29)^(EY$46-1))</f>
        <v>0</v>
      </c>
      <c r="EU270" s="588">
        <f>AND(EZ$55&gt;0,SUM($E270:ET270)&lt;'Summary&amp;Assumptions'!$G$32*$B270,$D270&gt;='Summary&amp;Assumptions'!$D$17,EZ$47&gt;=$D270,EZ$47&lt;=EDATE($D270,'Summary&amp;Assumptions'!$G$32))*$B270+AND(EZ$56&lt;'Summary&amp;Assumptions'!$J$31,EZ$47&gt;=$FO270,EZ$47&lt;=$FP270)*(('Summary&amp;Assumptions'!$H$25*$C270)*(1+'Summary&amp;Assumptions'!$J$29)^(EZ$46-1))+AND(EZ$56&lt;'Summary&amp;Assumptions'!$J$31,EZ$47&gt;=$FQ270,EZ$47&lt;=$FR270)*(('Summary&amp;Assumptions'!$H$25*$C270)*(1+'Summary&amp;Assumptions'!$J$29)^(EZ$46-1))</f>
        <v>0</v>
      </c>
      <c r="EV270" s="588">
        <f>AND(FA$55&gt;0,SUM($E270:EU270)&lt;'Summary&amp;Assumptions'!$G$32*$B270,$D270&gt;='Summary&amp;Assumptions'!$D$17,FA$47&gt;=$D270,FA$47&lt;=EDATE($D270,'Summary&amp;Assumptions'!$G$32))*$B270+AND(FA$56&lt;'Summary&amp;Assumptions'!$J$31,FA$47&gt;=$FO270,FA$47&lt;=$FP270)*(('Summary&amp;Assumptions'!$H$25*$C270)*(1+'Summary&amp;Assumptions'!$J$29)^(FA$46-1))+AND(FA$56&lt;'Summary&amp;Assumptions'!$J$31,FA$47&gt;=$FQ270,FA$47&lt;=$FR270)*(('Summary&amp;Assumptions'!$H$25*$C270)*(1+'Summary&amp;Assumptions'!$J$29)^(FA$46-1))</f>
        <v>0</v>
      </c>
      <c r="EW270" s="588">
        <f>AND(FB$55&gt;0,SUM($E270:EV270)&lt;'Summary&amp;Assumptions'!$G$32*$B270,$D270&gt;='Summary&amp;Assumptions'!$D$17,FB$47&gt;=$D270,FB$47&lt;=EDATE($D270,'Summary&amp;Assumptions'!$G$32))*$B270+AND(FB$56&lt;'Summary&amp;Assumptions'!$J$31,FB$47&gt;=$FO270,FB$47&lt;=$FP270)*(('Summary&amp;Assumptions'!$H$25*$C270)*(1+'Summary&amp;Assumptions'!$J$29)^(FB$46-1))+AND(FB$56&lt;'Summary&amp;Assumptions'!$J$31,FB$47&gt;=$FQ270,FB$47&lt;=$FR270)*(('Summary&amp;Assumptions'!$H$25*$C270)*(1+'Summary&amp;Assumptions'!$J$29)^(FB$46-1))</f>
        <v>0</v>
      </c>
      <c r="EX270" s="588">
        <f>AND(FC$55&gt;0,SUM($E270:EW270)&lt;'Summary&amp;Assumptions'!$G$32*$B270,$D270&gt;='Summary&amp;Assumptions'!$D$17,FC$47&gt;=$D270,FC$47&lt;=EDATE($D270,'Summary&amp;Assumptions'!$G$32))*$B270+AND(FC$56&lt;'Summary&amp;Assumptions'!$J$31,FC$47&gt;=$FO270,FC$47&lt;=$FP270)*(('Summary&amp;Assumptions'!$H$25*$C270)*(1+'Summary&amp;Assumptions'!$J$29)^(FC$46-1))+AND(FC$56&lt;'Summary&amp;Assumptions'!$J$31,FC$47&gt;=$FQ270,FC$47&lt;=$FR270)*(('Summary&amp;Assumptions'!$H$25*$C270)*(1+'Summary&amp;Assumptions'!$J$29)^(FC$46-1))</f>
        <v>0</v>
      </c>
      <c r="EY270" s="588">
        <f>AND(FD$55&gt;0,SUM($E270:EX270)&lt;'Summary&amp;Assumptions'!$G$32*$B270,$D270&gt;='Summary&amp;Assumptions'!$D$17,FD$47&gt;=$D270,FD$47&lt;=EDATE($D270,'Summary&amp;Assumptions'!$G$32))*$B270+AND(FD$56&lt;'Summary&amp;Assumptions'!$J$31,FD$47&gt;=$FO270,FD$47&lt;=$FP270)*(('Summary&amp;Assumptions'!$H$25*$C270)*(1+'Summary&amp;Assumptions'!$J$29)^(FD$46-1))+AND(FD$56&lt;'Summary&amp;Assumptions'!$J$31,FD$47&gt;=$FQ270,FD$47&lt;=$FR270)*(('Summary&amp;Assumptions'!$H$25*$C270)*(1+'Summary&amp;Assumptions'!$J$29)^(FD$46-1))</f>
        <v>0</v>
      </c>
      <c r="EZ270" s="588">
        <f>AND(FE$55&gt;0,SUM($E270:EY270)&lt;'Summary&amp;Assumptions'!$G$32*$B270,$D270&gt;='Summary&amp;Assumptions'!$D$17,FE$47&gt;=$D270,FE$47&lt;=EDATE($D270,'Summary&amp;Assumptions'!$G$32))*$B270+AND(FE$56&lt;'Summary&amp;Assumptions'!$J$31,FE$47&gt;=$FO270,FE$47&lt;=$FP270)*(('Summary&amp;Assumptions'!$H$25*$C270)*(1+'Summary&amp;Assumptions'!$J$29)^(FE$46-1))+AND(FE$56&lt;'Summary&amp;Assumptions'!$J$31,FE$47&gt;=$FQ270,FE$47&lt;=$FR270)*(('Summary&amp;Assumptions'!$H$25*$C270)*(1+'Summary&amp;Assumptions'!$J$29)^(FE$46-1))</f>
        <v>0</v>
      </c>
      <c r="FA270" s="588">
        <f>AND(FF$55&gt;0,SUM($E270:EZ270)&lt;'Summary&amp;Assumptions'!$G$32*$B270,$D270&gt;='Summary&amp;Assumptions'!$D$17,FF$47&gt;=$D270,FF$47&lt;=EDATE($D270,'Summary&amp;Assumptions'!$G$32))*$B270+AND(FF$56&lt;'Summary&amp;Assumptions'!$J$31,FF$47&gt;=$FO270,FF$47&lt;=$FP270)*(('Summary&amp;Assumptions'!$H$25*$C270)*(1+'Summary&amp;Assumptions'!$J$29)^(FF$46-1))+AND(FF$56&lt;'Summary&amp;Assumptions'!$J$31,FF$47&gt;=$FQ270,FF$47&lt;=$FR270)*(('Summary&amp;Assumptions'!$H$25*$C270)*(1+'Summary&amp;Assumptions'!$J$29)^(FF$46-1))</f>
        <v>0</v>
      </c>
      <c r="FB270" s="588">
        <f>AND(FG$55&gt;0,SUM($E270:FA270)&lt;'Summary&amp;Assumptions'!$G$32*$B270,$D270&gt;='Summary&amp;Assumptions'!$D$17,FG$47&gt;=$D270,FG$47&lt;=EDATE($D270,'Summary&amp;Assumptions'!$G$32))*$B270+AND(FG$56&lt;'Summary&amp;Assumptions'!$J$31,FG$47&gt;=$FO270,FG$47&lt;=$FP270)*(('Summary&amp;Assumptions'!$H$25*$C270)*(1+'Summary&amp;Assumptions'!$J$29)^(FG$46-1))+AND(FG$56&lt;'Summary&amp;Assumptions'!$J$31,FG$47&gt;=$FQ270,FG$47&lt;=$FR270)*(('Summary&amp;Assumptions'!$H$25*$C270)*(1+'Summary&amp;Assumptions'!$J$29)^(FG$46-1))</f>
        <v>0</v>
      </c>
      <c r="FC270" s="588">
        <f>AND(FH$55&gt;0,SUM($E270:FB270)&lt;'Summary&amp;Assumptions'!$G$32*$B270,$D270&gt;='Summary&amp;Assumptions'!$D$17,FH$47&gt;=$D270,FH$47&lt;=EDATE($D270,'Summary&amp;Assumptions'!$G$32))*$B270+AND(FH$56&lt;'Summary&amp;Assumptions'!$J$31,FH$47&gt;=$FO270,FH$47&lt;=$FP270)*(('Summary&amp;Assumptions'!$H$25*$C270)*(1+'Summary&amp;Assumptions'!$J$29)^(FH$46-1))+AND(FH$56&lt;'Summary&amp;Assumptions'!$J$31,FH$47&gt;=$FQ270,FH$47&lt;=$FR270)*(('Summary&amp;Assumptions'!$H$25*$C270)*(1+'Summary&amp;Assumptions'!$J$29)^(FH$46-1))</f>
        <v>0</v>
      </c>
      <c r="FD270" s="588">
        <f>AND(FI$55&gt;0,SUM($E270:FC270)&lt;'Summary&amp;Assumptions'!$G$32*$B270,$D270&gt;='Summary&amp;Assumptions'!$D$17,FI$47&gt;=$D270,FI$47&lt;=EDATE($D270,'Summary&amp;Assumptions'!$G$32))*$B270+AND(FI$56&lt;'Summary&amp;Assumptions'!$J$31,FI$47&gt;=$FO270,FI$47&lt;=$FP270)*(('Summary&amp;Assumptions'!$H$25*$C270)*(1+'Summary&amp;Assumptions'!$J$29)^(FI$46-1))+AND(FI$56&lt;'Summary&amp;Assumptions'!$J$31,FI$47&gt;=$FQ270,FI$47&lt;=$FR270)*(('Summary&amp;Assumptions'!$H$25*$C270)*(1+'Summary&amp;Assumptions'!$J$29)^(FI$46-1))</f>
        <v>0</v>
      </c>
      <c r="FE270" s="588">
        <f>AND(FJ$55&gt;0,SUM($E270:FD270)&lt;'Summary&amp;Assumptions'!$G$32*$B270,$D270&gt;='Summary&amp;Assumptions'!$D$17,FJ$47&gt;=$D270,FJ$47&lt;=EDATE($D270,'Summary&amp;Assumptions'!$G$32))*$B270+AND(FJ$56&lt;'Summary&amp;Assumptions'!$J$31,FJ$47&gt;=$FO270,FJ$47&lt;=$FP270)*(('Summary&amp;Assumptions'!$H$25*$C270)*(1+'Summary&amp;Assumptions'!$J$29)^(FJ$46-1))+AND(FJ$56&lt;'Summary&amp;Assumptions'!$J$31,FJ$47&gt;=$FQ270,FJ$47&lt;=$FR270)*(('Summary&amp;Assumptions'!$H$25*$C270)*(1+'Summary&amp;Assumptions'!$J$29)^(FJ$46-1))</f>
        <v>0</v>
      </c>
      <c r="FF270" s="588">
        <f>AND(FK$55&gt;0,SUM($E270:FE270)&lt;'Summary&amp;Assumptions'!$G$32*$B270,$D270&gt;='Summary&amp;Assumptions'!$D$17,FK$47&gt;=$D270,FK$47&lt;=EDATE($D270,'Summary&amp;Assumptions'!$G$32))*$B270+AND(FK$56&lt;'Summary&amp;Assumptions'!$J$31,FK$47&gt;=$FO270,FK$47&lt;=$FP270)*(('Summary&amp;Assumptions'!$H$25*$C270)*(1+'Summary&amp;Assumptions'!$J$29)^(FK$46-1))+AND(FK$56&lt;'Summary&amp;Assumptions'!$J$31,FK$47&gt;=$FQ270,FK$47&lt;=$FR270)*(('Summary&amp;Assumptions'!$H$25*$C270)*(1+'Summary&amp;Assumptions'!$J$29)^(FK$46-1))</f>
        <v>0</v>
      </c>
      <c r="FG270" s="588">
        <f>AND(FL$55&gt;0,SUM($E270:FF270)&lt;'Summary&amp;Assumptions'!$G$32*$B270,$D270&gt;='Summary&amp;Assumptions'!$D$17,FL$47&gt;=$D270,FL$47&lt;=EDATE($D270,'Summary&amp;Assumptions'!$G$32))*$B270+AND(FL$56&lt;'Summary&amp;Assumptions'!$J$31,FL$47&gt;=$FO270,FL$47&lt;=$FP270)*(('Summary&amp;Assumptions'!$H$25*$C270)*(1+'Summary&amp;Assumptions'!$J$29)^(FL$46-1))+AND(FL$56&lt;'Summary&amp;Assumptions'!$J$31,FL$47&gt;=$FQ270,FL$47&lt;=$FR270)*(('Summary&amp;Assumptions'!$H$25*$C270)*(1+'Summary&amp;Assumptions'!$J$29)^(FL$46-1))</f>
        <v>0</v>
      </c>
      <c r="FH270" s="588">
        <f>AND(FM$55&gt;0,SUM($E270:FG270)&lt;'Summary&amp;Assumptions'!$G$32*$B270,$D270&gt;='Summary&amp;Assumptions'!$D$17,FM$47&gt;=$D270,FM$47&lt;=EDATE($D270,'Summary&amp;Assumptions'!$G$32))*$B270+AND(FM$56&lt;'Summary&amp;Assumptions'!$J$31,FM$47&gt;=$FO270,FM$47&lt;=$FP270)*(('Summary&amp;Assumptions'!$H$25*$C270)*(1+'Summary&amp;Assumptions'!$J$29)^(FM$46-1))+AND(FM$56&lt;'Summary&amp;Assumptions'!$J$31,FM$47&gt;=$FQ270,FM$47&lt;=$FR270)*(('Summary&amp;Assumptions'!$H$25*$C270)*(1+'Summary&amp;Assumptions'!$J$29)^(FM$46-1))</f>
        <v>0</v>
      </c>
      <c r="FI270" s="588">
        <f>AND(FN$55&gt;0,SUM($E270:FH270)&lt;'Summary&amp;Assumptions'!$G$32*$B270,$D270&gt;='Summary&amp;Assumptions'!$D$17,FN$47&gt;=$D270,FN$47&lt;=EDATE($D270,'Summary&amp;Assumptions'!$G$32))*$B270+AND(FN$56&lt;'Summary&amp;Assumptions'!$J$31,FN$47&gt;=$FO270,FN$47&lt;=$FP270)*(('Summary&amp;Assumptions'!$H$25*$C270)*(1+'Summary&amp;Assumptions'!$J$29)^(FN$46-1))+AND(FN$56&lt;'Summary&amp;Assumptions'!$J$31,FN$47&gt;=$FQ270,FN$47&lt;=$FR270)*(('Summary&amp;Assumptions'!$H$25*$C270)*(1+'Summary&amp;Assumptions'!$J$29)^(FN$46-1))</f>
        <v>0</v>
      </c>
      <c r="FJ270" s="588">
        <f>AND(FO$55&gt;0,SUM($E270:FI270)&lt;'Summary&amp;Assumptions'!$G$32*$B270,$D270&gt;='Summary&amp;Assumptions'!$D$17,FO$47&gt;=$D270,FO$47&lt;=EDATE($D270,'Summary&amp;Assumptions'!$G$32))*$B270+AND(FO$56&lt;'Summary&amp;Assumptions'!$J$31,FO$47&gt;=$FO270,FO$47&lt;=$FP270)*(('Summary&amp;Assumptions'!$H$25*$C270)*(1+'Summary&amp;Assumptions'!$J$29)^(FO$46-1))+AND(FO$56&lt;'Summary&amp;Assumptions'!$J$31,FO$47&gt;=$FQ270,FO$47&lt;=$FR270)*(('Summary&amp;Assumptions'!$H$25*$C270)*(1+'Summary&amp;Assumptions'!$J$29)^(FO$46-1))</f>
        <v>0</v>
      </c>
      <c r="FK270" s="588">
        <f>AND(FP$55&gt;0,SUM($E270:FJ270)&lt;'Summary&amp;Assumptions'!$G$32*$B270,$D270&gt;='Summary&amp;Assumptions'!$D$17,FP$47&gt;=$D270,FP$47&lt;=EDATE($D270,'Summary&amp;Assumptions'!$G$32))*$B270+AND(FP$56&lt;'Summary&amp;Assumptions'!$J$31,FP$47&gt;=$FO270,FP$47&lt;=$FP270)*(('Summary&amp;Assumptions'!$H$25*$C270)*(1+'Summary&amp;Assumptions'!$J$29)^(FP$46-1))+AND(FP$56&lt;'Summary&amp;Assumptions'!$J$31,FP$47&gt;=$FQ270,FP$47&lt;=$FR270)*(('Summary&amp;Assumptions'!$H$25*$C270)*(1+'Summary&amp;Assumptions'!$J$29)^(FP$46-1))</f>
        <v>0</v>
      </c>
      <c r="FL270" s="588">
        <f>AND(FQ$55&gt;0,SUM($E270:FK270)&lt;'Summary&amp;Assumptions'!$G$32*$B270,$D270&gt;='Summary&amp;Assumptions'!$D$17,FQ$47&gt;=$D270,FQ$47&lt;=EDATE($D270,'Summary&amp;Assumptions'!$G$32))*$B270+AND(FQ$56&lt;'Summary&amp;Assumptions'!$J$31,FQ$47&gt;=$FO270,FQ$47&lt;=$FP270)*(('Summary&amp;Assumptions'!$H$25*$C270)*(1+'Summary&amp;Assumptions'!$J$29)^(FQ$46-1))+AND(FQ$56&lt;'Summary&amp;Assumptions'!$J$31,FQ$47&gt;=$FQ270,FQ$47&lt;=$FR270)*(('Summary&amp;Assumptions'!$H$25*$C270)*(1+'Summary&amp;Assumptions'!$J$29)^(FQ$46-1))</f>
        <v>0</v>
      </c>
      <c r="FO270" s="576">
        <f>EDATE(D270,'Summary&amp;Assumptions'!$G$34)</f>
        <v>49004</v>
      </c>
      <c r="FP270" s="576">
        <f>EDATE(FO270,'Summary&amp;Assumptions'!$G$33-1)</f>
        <v>49035</v>
      </c>
      <c r="FQ270" s="576">
        <f>EDATE(FO270,'Summary&amp;Assumptions'!$G$34)</f>
        <v>49369</v>
      </c>
      <c r="FR270" s="576">
        <f>EDATE(FQ270,'Summary&amp;Assumptions'!$G$33-1)</f>
        <v>49400</v>
      </c>
    </row>
    <row r="271" spans="2:174" hidden="1" x14ac:dyDescent="0.2">
      <c r="B271" s="588">
        <v>0</v>
      </c>
      <c r="C271" s="193">
        <v>0</v>
      </c>
      <c r="D271" s="589">
        <v>48670</v>
      </c>
      <c r="F271" s="588">
        <f>AND(K$55&gt;0,SUM($E271:E271)&lt;'Summary&amp;Assumptions'!$G$32*$B271,$D271&gt;='Summary&amp;Assumptions'!$D$17,K$47&gt;=$D271,K$47&lt;=EDATE($D271,'Summary&amp;Assumptions'!$G$32))*$B271+AND(K$56&lt;'Summary&amp;Assumptions'!$J$31,K$47&gt;=$FO271,K$47&lt;=$FP271)*(('Summary&amp;Assumptions'!$H$25*$C271)*(1+'Summary&amp;Assumptions'!$J$29)^(K$46-1))+AND(K$56&lt;'Summary&amp;Assumptions'!$J$31,K$47&gt;=$FQ271,K$47&lt;=$FR271)*(('Summary&amp;Assumptions'!$H$25*$C271)*(1+'Summary&amp;Assumptions'!$J$29)^(K$46-1))</f>
        <v>0</v>
      </c>
      <c r="G271" s="588">
        <f>AND(L$55&gt;0,SUM($E271:F271)&lt;'Summary&amp;Assumptions'!$G$32*$B271,$D271&gt;='Summary&amp;Assumptions'!$D$17,L$47&gt;=$D271,L$47&lt;=EDATE($D271,'Summary&amp;Assumptions'!$G$32))*$B271+AND(L$56&lt;'Summary&amp;Assumptions'!$J$31,L$47&gt;=$FO271,L$47&lt;=$FP271)*(('Summary&amp;Assumptions'!$H$25*$C271)*(1+'Summary&amp;Assumptions'!$J$29)^(L$46-1))+AND(L$56&lt;'Summary&amp;Assumptions'!$J$31,L$47&gt;=$FQ271,L$47&lt;=$FR271)*(('Summary&amp;Assumptions'!$H$25*$C271)*(1+'Summary&amp;Assumptions'!$J$29)^(L$46-1))</f>
        <v>0</v>
      </c>
      <c r="H271" s="588">
        <f>AND(M$55&gt;0,SUM($E271:G271)&lt;'Summary&amp;Assumptions'!$G$32*$B271,$D271&gt;='Summary&amp;Assumptions'!$D$17,M$47&gt;=$D271,M$47&lt;=EDATE($D271,'Summary&amp;Assumptions'!$G$32))*$B271+AND(M$56&lt;'Summary&amp;Assumptions'!$J$31,M$47&gt;=$FO271,M$47&lt;=$FP271)*(('Summary&amp;Assumptions'!$H$25*$C271)*(1+'Summary&amp;Assumptions'!$J$29)^(M$46-1))+AND(M$56&lt;'Summary&amp;Assumptions'!$J$31,M$47&gt;=$FQ271,M$47&lt;=$FR271)*(('Summary&amp;Assumptions'!$H$25*$C271)*(1+'Summary&amp;Assumptions'!$J$29)^(M$46-1))</f>
        <v>0</v>
      </c>
      <c r="I271" s="588">
        <f>AND(N$55&gt;0,SUM($E271:H271)&lt;'Summary&amp;Assumptions'!$G$32*$B271,$D271&gt;='Summary&amp;Assumptions'!$D$17,N$47&gt;=$D271,N$47&lt;=EDATE($D271,'Summary&amp;Assumptions'!$G$32))*$B271+AND(N$56&lt;'Summary&amp;Assumptions'!$J$31,N$47&gt;=$FO271,N$47&lt;=$FP271)*(('Summary&amp;Assumptions'!$H$25*$C271)*(1+'Summary&amp;Assumptions'!$J$29)^(N$46-1))+AND(N$56&lt;'Summary&amp;Assumptions'!$J$31,N$47&gt;=$FQ271,N$47&lt;=$FR271)*(('Summary&amp;Assumptions'!$H$25*$C271)*(1+'Summary&amp;Assumptions'!$J$29)^(N$46-1))</f>
        <v>0</v>
      </c>
      <c r="J271" s="588">
        <f>AND(O$55&gt;0,SUM($E271:I271)&lt;'Summary&amp;Assumptions'!$G$32*$B271,$D271&gt;='Summary&amp;Assumptions'!$D$17,O$47&gt;=$D271,O$47&lt;=EDATE($D271,'Summary&amp;Assumptions'!$G$32))*$B271+AND(O$56&lt;'Summary&amp;Assumptions'!$J$31,O$47&gt;=$FO271,O$47&lt;=$FP271)*(('Summary&amp;Assumptions'!$H$25*$C271)*(1+'Summary&amp;Assumptions'!$J$29)^(O$46-1))+AND(O$56&lt;'Summary&amp;Assumptions'!$J$31,O$47&gt;=$FQ271,O$47&lt;=$FR271)*(('Summary&amp;Assumptions'!$H$25*$C271)*(1+'Summary&amp;Assumptions'!$J$29)^(O$46-1))</f>
        <v>0</v>
      </c>
      <c r="K271" s="588">
        <f>AND(P$55&gt;0,SUM($E271:J271)&lt;'Summary&amp;Assumptions'!$G$32*$B271,$D271&gt;='Summary&amp;Assumptions'!$D$17,P$47&gt;=$D271,P$47&lt;=EDATE($D271,'Summary&amp;Assumptions'!$G$32))*$B271+AND(P$56&lt;'Summary&amp;Assumptions'!$J$31,P$47&gt;=$FO271,P$47&lt;=$FP271)*(('Summary&amp;Assumptions'!$H$25*$C271)*(1+'Summary&amp;Assumptions'!$J$29)^(P$46-1))+AND(P$56&lt;'Summary&amp;Assumptions'!$J$31,P$47&gt;=$FQ271,P$47&lt;=$FR271)*(('Summary&amp;Assumptions'!$H$25*$C271)*(1+'Summary&amp;Assumptions'!$J$29)^(P$46-1))</f>
        <v>0</v>
      </c>
      <c r="L271" s="588">
        <f>AND(Q$55&gt;0,SUM($E271:K271)&lt;'Summary&amp;Assumptions'!$G$32*$B271,$D271&gt;='Summary&amp;Assumptions'!$D$17,Q$47&gt;=$D271,Q$47&lt;=EDATE($D271,'Summary&amp;Assumptions'!$G$32))*$B271+AND(Q$56&lt;'Summary&amp;Assumptions'!$J$31,Q$47&gt;=$FO271,Q$47&lt;=$FP271)*(('Summary&amp;Assumptions'!$H$25*$C271)*(1+'Summary&amp;Assumptions'!$J$29)^(Q$46-1))+AND(Q$56&lt;'Summary&amp;Assumptions'!$J$31,Q$47&gt;=$FQ271,Q$47&lt;=$FR271)*(('Summary&amp;Assumptions'!$H$25*$C271)*(1+'Summary&amp;Assumptions'!$J$29)^(Q$46-1))</f>
        <v>0</v>
      </c>
      <c r="M271" s="588">
        <f>AND(R$55&gt;0,SUM($E271:L271)&lt;'Summary&amp;Assumptions'!$G$32*$B271,$D271&gt;='Summary&amp;Assumptions'!$D$17,R$47&gt;=$D271,R$47&lt;=EDATE($D271,'Summary&amp;Assumptions'!$G$32))*$B271+AND(R$56&lt;'Summary&amp;Assumptions'!$J$31,R$47&gt;=$FO271,R$47&lt;=$FP271)*(('Summary&amp;Assumptions'!$H$25*$C271)*(1+'Summary&amp;Assumptions'!$J$29)^(R$46-1))+AND(R$56&lt;'Summary&amp;Assumptions'!$J$31,R$47&gt;=$FQ271,R$47&lt;=$FR271)*(('Summary&amp;Assumptions'!$H$25*$C271)*(1+'Summary&amp;Assumptions'!$J$29)^(R$46-1))</f>
        <v>0</v>
      </c>
      <c r="N271" s="588">
        <f>AND(S$55&gt;0,SUM($E271:M271)&lt;'Summary&amp;Assumptions'!$G$32*$B271,$D271&gt;='Summary&amp;Assumptions'!$D$17,S$47&gt;=$D271,S$47&lt;=EDATE($D271,'Summary&amp;Assumptions'!$G$32))*$B271+AND(S$56&lt;'Summary&amp;Assumptions'!$J$31,S$47&gt;=$FO271,S$47&lt;=$FP271)*(('Summary&amp;Assumptions'!$H$25*$C271)*(1+'Summary&amp;Assumptions'!$J$29)^(S$46-1))+AND(S$56&lt;'Summary&amp;Assumptions'!$J$31,S$47&gt;=$FQ271,S$47&lt;=$FR271)*(('Summary&amp;Assumptions'!$H$25*$C271)*(1+'Summary&amp;Assumptions'!$J$29)^(S$46-1))</f>
        <v>0</v>
      </c>
      <c r="O271" s="588">
        <f>AND(T$55&gt;0,SUM($E271:N271)&lt;'Summary&amp;Assumptions'!$G$32*$B271,$D271&gt;='Summary&amp;Assumptions'!$D$17,T$47&gt;=$D271,T$47&lt;=EDATE($D271,'Summary&amp;Assumptions'!$G$32))*$B271+AND(T$56&lt;'Summary&amp;Assumptions'!$J$31,T$47&gt;=$FO271,T$47&lt;=$FP271)*(('Summary&amp;Assumptions'!$H$25*$C271)*(1+'Summary&amp;Assumptions'!$J$29)^(T$46-1))+AND(T$56&lt;'Summary&amp;Assumptions'!$J$31,T$47&gt;=$FQ271,T$47&lt;=$FR271)*(('Summary&amp;Assumptions'!$H$25*$C271)*(1+'Summary&amp;Assumptions'!$J$29)^(T$46-1))</f>
        <v>0</v>
      </c>
      <c r="P271" s="588">
        <f>AND(U$55&gt;0,SUM($E271:O271)&lt;'Summary&amp;Assumptions'!$G$32*$B271,$D271&gt;='Summary&amp;Assumptions'!$D$17,U$47&gt;=$D271,U$47&lt;=EDATE($D271,'Summary&amp;Assumptions'!$G$32))*$B271+AND(U$56&lt;'Summary&amp;Assumptions'!$J$31,U$47&gt;=$FO271,U$47&lt;=$FP271)*(('Summary&amp;Assumptions'!$H$25*$C271)*(1+'Summary&amp;Assumptions'!$J$29)^(U$46-1))+AND(U$56&lt;'Summary&amp;Assumptions'!$J$31,U$47&gt;=$FQ271,U$47&lt;=$FR271)*(('Summary&amp;Assumptions'!$H$25*$C271)*(1+'Summary&amp;Assumptions'!$J$29)^(U$46-1))</f>
        <v>0</v>
      </c>
      <c r="Q271" s="588">
        <f>AND(V$55&gt;0,SUM($E271:P271)&lt;'Summary&amp;Assumptions'!$G$32*$B271,$D271&gt;='Summary&amp;Assumptions'!$D$17,V$47&gt;=$D271,V$47&lt;=EDATE($D271,'Summary&amp;Assumptions'!$G$32))*$B271+AND(V$56&lt;'Summary&amp;Assumptions'!$J$31,V$47&gt;=$FO271,V$47&lt;=$FP271)*(('Summary&amp;Assumptions'!$H$25*$C271)*(1+'Summary&amp;Assumptions'!$J$29)^(V$46-1))+AND(V$56&lt;'Summary&amp;Assumptions'!$J$31,V$47&gt;=$FQ271,V$47&lt;=$FR271)*(('Summary&amp;Assumptions'!$H$25*$C271)*(1+'Summary&amp;Assumptions'!$J$29)^(V$46-1))</f>
        <v>0</v>
      </c>
      <c r="R271" s="588">
        <f>AND(W$55&gt;0,SUM($E271:Q271)&lt;'Summary&amp;Assumptions'!$G$32*$B271,$D271&gt;='Summary&amp;Assumptions'!$D$17,W$47&gt;=$D271,W$47&lt;=EDATE($D271,'Summary&amp;Assumptions'!$G$32))*$B271+AND(W$56&lt;'Summary&amp;Assumptions'!$J$31,W$47&gt;=$FO271,W$47&lt;=$FP271)*(('Summary&amp;Assumptions'!$H$25*$C271)*(1+'Summary&amp;Assumptions'!$J$29)^(W$46-1))+AND(W$56&lt;'Summary&amp;Assumptions'!$J$31,W$47&gt;=$FQ271,W$47&lt;=$FR271)*(('Summary&amp;Assumptions'!$H$25*$C271)*(1+'Summary&amp;Assumptions'!$J$29)^(W$46-1))</f>
        <v>0</v>
      </c>
      <c r="S271" s="588">
        <f>AND(X$55&gt;0,SUM($E271:R271)&lt;'Summary&amp;Assumptions'!$G$32*$B271,$D271&gt;='Summary&amp;Assumptions'!$D$17,X$47&gt;=$D271,X$47&lt;=EDATE($D271,'Summary&amp;Assumptions'!$G$32))*$B271+AND(X$56&lt;'Summary&amp;Assumptions'!$J$31,X$47&gt;=$FO271,X$47&lt;=$FP271)*(('Summary&amp;Assumptions'!$H$25*$C271)*(1+'Summary&amp;Assumptions'!$J$29)^(X$46-1))+AND(X$56&lt;'Summary&amp;Assumptions'!$J$31,X$47&gt;=$FQ271,X$47&lt;=$FR271)*(('Summary&amp;Assumptions'!$H$25*$C271)*(1+'Summary&amp;Assumptions'!$J$29)^(X$46-1))</f>
        <v>0</v>
      </c>
      <c r="T271" s="588">
        <f>AND(Y$55&gt;0,SUM($E271:S271)&lt;'Summary&amp;Assumptions'!$G$32*$B271,$D271&gt;='Summary&amp;Assumptions'!$D$17,Y$47&gt;=$D271,Y$47&lt;=EDATE($D271,'Summary&amp;Assumptions'!$G$32))*$B271+AND(Y$56&lt;'Summary&amp;Assumptions'!$J$31,Y$47&gt;=$FO271,Y$47&lt;=$FP271)*(('Summary&amp;Assumptions'!$H$25*$C271)*(1+'Summary&amp;Assumptions'!$J$29)^(Y$46-1))+AND(Y$56&lt;'Summary&amp;Assumptions'!$J$31,Y$47&gt;=$FQ271,Y$47&lt;=$FR271)*(('Summary&amp;Assumptions'!$H$25*$C271)*(1+'Summary&amp;Assumptions'!$J$29)^(Y$46-1))</f>
        <v>0</v>
      </c>
      <c r="U271" s="588">
        <f>AND(Z$55&gt;0,SUM($E271:T271)&lt;'Summary&amp;Assumptions'!$G$32*$B271,$D271&gt;='Summary&amp;Assumptions'!$D$17,Z$47&gt;=$D271,Z$47&lt;=EDATE($D271,'Summary&amp;Assumptions'!$G$32))*$B271+AND(Z$56&lt;'Summary&amp;Assumptions'!$J$31,Z$47&gt;=$FO271,Z$47&lt;=$FP271)*(('Summary&amp;Assumptions'!$H$25*$C271)*(1+'Summary&amp;Assumptions'!$J$29)^(Z$46-1))+AND(Z$56&lt;'Summary&amp;Assumptions'!$J$31,Z$47&gt;=$FQ271,Z$47&lt;=$FR271)*(('Summary&amp;Assumptions'!$H$25*$C271)*(1+'Summary&amp;Assumptions'!$J$29)^(Z$46-1))</f>
        <v>0</v>
      </c>
      <c r="V271" s="588">
        <f>AND(AA$55&gt;0,SUM($E271:U271)&lt;'Summary&amp;Assumptions'!$G$32*$B271,$D271&gt;='Summary&amp;Assumptions'!$D$17,AA$47&gt;=$D271,AA$47&lt;=EDATE($D271,'Summary&amp;Assumptions'!$G$32))*$B271+AND(AA$56&lt;'Summary&amp;Assumptions'!$J$31,AA$47&gt;=$FO271,AA$47&lt;=$FP271)*(('Summary&amp;Assumptions'!$H$25*$C271)*(1+'Summary&amp;Assumptions'!$J$29)^(AA$46-1))+AND(AA$56&lt;'Summary&amp;Assumptions'!$J$31,AA$47&gt;=$FQ271,AA$47&lt;=$FR271)*(('Summary&amp;Assumptions'!$H$25*$C271)*(1+'Summary&amp;Assumptions'!$J$29)^(AA$46-1))</f>
        <v>0</v>
      </c>
      <c r="W271" s="588">
        <f>AND(AB$55&gt;0,SUM($E271:V271)&lt;'Summary&amp;Assumptions'!$G$32*$B271,$D271&gt;='Summary&amp;Assumptions'!$D$17,AB$47&gt;=$D271,AB$47&lt;=EDATE($D271,'Summary&amp;Assumptions'!$G$32))*$B271+AND(AB$56&lt;'Summary&amp;Assumptions'!$J$31,AB$47&gt;=$FO271,AB$47&lt;=$FP271)*(('Summary&amp;Assumptions'!$H$25*$C271)*(1+'Summary&amp;Assumptions'!$J$29)^(AB$46-1))+AND(AB$56&lt;'Summary&amp;Assumptions'!$J$31,AB$47&gt;=$FQ271,AB$47&lt;=$FR271)*(('Summary&amp;Assumptions'!$H$25*$C271)*(1+'Summary&amp;Assumptions'!$J$29)^(AB$46-1))</f>
        <v>0</v>
      </c>
      <c r="X271" s="588">
        <f>AND(AC$55&gt;0,SUM($E271:W271)&lt;'Summary&amp;Assumptions'!$G$32*$B271,$D271&gt;='Summary&amp;Assumptions'!$D$17,AC$47&gt;=$D271,AC$47&lt;=EDATE($D271,'Summary&amp;Assumptions'!$G$32))*$B271+AND(AC$56&lt;'Summary&amp;Assumptions'!$J$31,AC$47&gt;=$FO271,AC$47&lt;=$FP271)*(('Summary&amp;Assumptions'!$H$25*$C271)*(1+'Summary&amp;Assumptions'!$J$29)^(AC$46-1))+AND(AC$56&lt;'Summary&amp;Assumptions'!$J$31,AC$47&gt;=$FQ271,AC$47&lt;=$FR271)*(('Summary&amp;Assumptions'!$H$25*$C271)*(1+'Summary&amp;Assumptions'!$J$29)^(AC$46-1))</f>
        <v>0</v>
      </c>
      <c r="Y271" s="588">
        <f>AND(AD$55&gt;0,SUM($E271:X271)&lt;'Summary&amp;Assumptions'!$G$32*$B271,$D271&gt;='Summary&amp;Assumptions'!$D$17,AD$47&gt;=$D271,AD$47&lt;=EDATE($D271,'Summary&amp;Assumptions'!$G$32))*$B271+AND(AD$56&lt;'Summary&amp;Assumptions'!$J$31,AD$47&gt;=$FO271,AD$47&lt;=$FP271)*(('Summary&amp;Assumptions'!$H$25*$C271)*(1+'Summary&amp;Assumptions'!$J$29)^(AD$46-1))+AND(AD$56&lt;'Summary&amp;Assumptions'!$J$31,AD$47&gt;=$FQ271,AD$47&lt;=$FR271)*(('Summary&amp;Assumptions'!$H$25*$C271)*(1+'Summary&amp;Assumptions'!$J$29)^(AD$46-1))</f>
        <v>0</v>
      </c>
      <c r="Z271" s="588">
        <f>AND(AE$55&gt;0,SUM($E271:Y271)&lt;'Summary&amp;Assumptions'!$G$32*$B271,$D271&gt;='Summary&amp;Assumptions'!$D$17,AE$47&gt;=$D271,AE$47&lt;=EDATE($D271,'Summary&amp;Assumptions'!$G$32))*$B271+AND(AE$56&lt;'Summary&amp;Assumptions'!$J$31,AE$47&gt;=$FO271,AE$47&lt;=$FP271)*(('Summary&amp;Assumptions'!$H$25*$C271)*(1+'Summary&amp;Assumptions'!$J$29)^(AE$46-1))+AND(AE$56&lt;'Summary&amp;Assumptions'!$J$31,AE$47&gt;=$FQ271,AE$47&lt;=$FR271)*(('Summary&amp;Assumptions'!$H$25*$C271)*(1+'Summary&amp;Assumptions'!$J$29)^(AE$46-1))</f>
        <v>0</v>
      </c>
      <c r="AA271" s="588">
        <f>AND(AF$55&gt;0,SUM($E271:Z271)&lt;'Summary&amp;Assumptions'!$G$32*$B271,$D271&gt;='Summary&amp;Assumptions'!$D$17,AF$47&gt;=$D271,AF$47&lt;=EDATE($D271,'Summary&amp;Assumptions'!$G$32))*$B271+AND(AF$56&lt;'Summary&amp;Assumptions'!$J$31,AF$47&gt;=$FO271,AF$47&lt;=$FP271)*(('Summary&amp;Assumptions'!$H$25*$C271)*(1+'Summary&amp;Assumptions'!$J$29)^(AF$46-1))+AND(AF$56&lt;'Summary&amp;Assumptions'!$J$31,AF$47&gt;=$FQ271,AF$47&lt;=$FR271)*(('Summary&amp;Assumptions'!$H$25*$C271)*(1+'Summary&amp;Assumptions'!$J$29)^(AF$46-1))</f>
        <v>0</v>
      </c>
      <c r="AB271" s="588">
        <f>AND(AG$55&gt;0,SUM($E271:AA271)&lt;'Summary&amp;Assumptions'!$G$32*$B271,$D271&gt;='Summary&amp;Assumptions'!$D$17,AG$47&gt;=$D271,AG$47&lt;=EDATE($D271,'Summary&amp;Assumptions'!$G$32))*$B271+AND(AG$56&lt;'Summary&amp;Assumptions'!$J$31,AG$47&gt;=$FO271,AG$47&lt;=$FP271)*(('Summary&amp;Assumptions'!$H$25*$C271)*(1+'Summary&amp;Assumptions'!$J$29)^(AG$46-1))+AND(AG$56&lt;'Summary&amp;Assumptions'!$J$31,AG$47&gt;=$FQ271,AG$47&lt;=$FR271)*(('Summary&amp;Assumptions'!$H$25*$C271)*(1+'Summary&amp;Assumptions'!$J$29)^(AG$46-1))</f>
        <v>0</v>
      </c>
      <c r="AC271" s="588">
        <f>AND(AH$55&gt;0,SUM($E271:AB271)&lt;'Summary&amp;Assumptions'!$G$32*$B271,$D271&gt;='Summary&amp;Assumptions'!$D$17,AH$47&gt;=$D271,AH$47&lt;=EDATE($D271,'Summary&amp;Assumptions'!$G$32))*$B271+AND(AH$56&lt;'Summary&amp;Assumptions'!$J$31,AH$47&gt;=$FO271,AH$47&lt;=$FP271)*(('Summary&amp;Assumptions'!$H$25*$C271)*(1+'Summary&amp;Assumptions'!$J$29)^(AH$46-1))+AND(AH$56&lt;'Summary&amp;Assumptions'!$J$31,AH$47&gt;=$FQ271,AH$47&lt;=$FR271)*(('Summary&amp;Assumptions'!$H$25*$C271)*(1+'Summary&amp;Assumptions'!$J$29)^(AH$46-1))</f>
        <v>0</v>
      </c>
      <c r="AD271" s="588">
        <f>AND(AI$55&gt;0,SUM($E271:AC271)&lt;'Summary&amp;Assumptions'!$G$32*$B271,$D271&gt;='Summary&amp;Assumptions'!$D$17,AI$47&gt;=$D271,AI$47&lt;=EDATE($D271,'Summary&amp;Assumptions'!$G$32))*$B271+AND(AI$56&lt;'Summary&amp;Assumptions'!$J$31,AI$47&gt;=$FO271,AI$47&lt;=$FP271)*(('Summary&amp;Assumptions'!$H$25*$C271)*(1+'Summary&amp;Assumptions'!$J$29)^(AI$46-1))+AND(AI$56&lt;'Summary&amp;Assumptions'!$J$31,AI$47&gt;=$FQ271,AI$47&lt;=$FR271)*(('Summary&amp;Assumptions'!$H$25*$C271)*(1+'Summary&amp;Assumptions'!$J$29)^(AI$46-1))</f>
        <v>0</v>
      </c>
      <c r="AE271" s="588">
        <f>AND(AJ$55&gt;0,SUM($E271:AD271)&lt;'Summary&amp;Assumptions'!$G$32*$B271,$D271&gt;='Summary&amp;Assumptions'!$D$17,AJ$47&gt;=$D271,AJ$47&lt;=EDATE($D271,'Summary&amp;Assumptions'!$G$32))*$B271+AND(AJ$56&lt;'Summary&amp;Assumptions'!$J$31,AJ$47&gt;=$FO271,AJ$47&lt;=$FP271)*(('Summary&amp;Assumptions'!$H$25*$C271)*(1+'Summary&amp;Assumptions'!$J$29)^(AJ$46-1))+AND(AJ$56&lt;'Summary&amp;Assumptions'!$J$31,AJ$47&gt;=$FQ271,AJ$47&lt;=$FR271)*(('Summary&amp;Assumptions'!$H$25*$C271)*(1+'Summary&amp;Assumptions'!$J$29)^(AJ$46-1))</f>
        <v>0</v>
      </c>
      <c r="AF271" s="588">
        <f>AND(AK$55&gt;0,SUM($E271:AE271)&lt;'Summary&amp;Assumptions'!$G$32*$B271,$D271&gt;='Summary&amp;Assumptions'!$D$17,AK$47&gt;=$D271,AK$47&lt;=EDATE($D271,'Summary&amp;Assumptions'!$G$32))*$B271+AND(AK$56&lt;'Summary&amp;Assumptions'!$J$31,AK$47&gt;=$FO271,AK$47&lt;=$FP271)*(('Summary&amp;Assumptions'!$H$25*$C271)*(1+'Summary&amp;Assumptions'!$J$29)^(AK$46-1))+AND(AK$56&lt;'Summary&amp;Assumptions'!$J$31,AK$47&gt;=$FQ271,AK$47&lt;=$FR271)*(('Summary&amp;Assumptions'!$H$25*$C271)*(1+'Summary&amp;Assumptions'!$J$29)^(AK$46-1))</f>
        <v>0</v>
      </c>
      <c r="AG271" s="588">
        <f>AND(AL$55&gt;0,SUM($E271:AF271)&lt;'Summary&amp;Assumptions'!$G$32*$B271,$D271&gt;='Summary&amp;Assumptions'!$D$17,AL$47&gt;=$D271,AL$47&lt;=EDATE($D271,'Summary&amp;Assumptions'!$G$32))*$B271+AND(AL$56&lt;'Summary&amp;Assumptions'!$J$31,AL$47&gt;=$FO271,AL$47&lt;=$FP271)*(('Summary&amp;Assumptions'!$H$25*$C271)*(1+'Summary&amp;Assumptions'!$J$29)^(AL$46-1))+AND(AL$56&lt;'Summary&amp;Assumptions'!$J$31,AL$47&gt;=$FQ271,AL$47&lt;=$FR271)*(('Summary&amp;Assumptions'!$H$25*$C271)*(1+'Summary&amp;Assumptions'!$J$29)^(AL$46-1))</f>
        <v>0</v>
      </c>
      <c r="AH271" s="588">
        <f>AND(AM$55&gt;0,SUM($E271:AG271)&lt;'Summary&amp;Assumptions'!$G$32*$B271,$D271&gt;='Summary&amp;Assumptions'!$D$17,AM$47&gt;=$D271,AM$47&lt;=EDATE($D271,'Summary&amp;Assumptions'!$G$32))*$B271+AND(AM$56&lt;'Summary&amp;Assumptions'!$J$31,AM$47&gt;=$FO271,AM$47&lt;=$FP271)*(('Summary&amp;Assumptions'!$H$25*$C271)*(1+'Summary&amp;Assumptions'!$J$29)^(AM$46-1))+AND(AM$56&lt;'Summary&amp;Assumptions'!$J$31,AM$47&gt;=$FQ271,AM$47&lt;=$FR271)*(('Summary&amp;Assumptions'!$H$25*$C271)*(1+'Summary&amp;Assumptions'!$J$29)^(AM$46-1))</f>
        <v>0</v>
      </c>
      <c r="AI271" s="588">
        <f>AND(AN$55&gt;0,SUM($E271:AH271)&lt;'Summary&amp;Assumptions'!$G$32*$B271,$D271&gt;='Summary&amp;Assumptions'!$D$17,AN$47&gt;=$D271,AN$47&lt;=EDATE($D271,'Summary&amp;Assumptions'!$G$32))*$B271+AND(AN$56&lt;'Summary&amp;Assumptions'!$J$31,AN$47&gt;=$FO271,AN$47&lt;=$FP271)*(('Summary&amp;Assumptions'!$H$25*$C271)*(1+'Summary&amp;Assumptions'!$J$29)^(AN$46-1))+AND(AN$56&lt;'Summary&amp;Assumptions'!$J$31,AN$47&gt;=$FQ271,AN$47&lt;=$FR271)*(('Summary&amp;Assumptions'!$H$25*$C271)*(1+'Summary&amp;Assumptions'!$J$29)^(AN$46-1))</f>
        <v>0</v>
      </c>
      <c r="AJ271" s="588">
        <f>AND(AO$55&gt;0,SUM($E271:AI271)&lt;'Summary&amp;Assumptions'!$G$32*$B271,$D271&gt;='Summary&amp;Assumptions'!$D$17,AO$47&gt;=$D271,AO$47&lt;=EDATE($D271,'Summary&amp;Assumptions'!$G$32))*$B271+AND(AO$56&lt;'Summary&amp;Assumptions'!$J$31,AO$47&gt;=$FO271,AO$47&lt;=$FP271)*(('Summary&amp;Assumptions'!$H$25*$C271)*(1+'Summary&amp;Assumptions'!$J$29)^(AO$46-1))+AND(AO$56&lt;'Summary&amp;Assumptions'!$J$31,AO$47&gt;=$FQ271,AO$47&lt;=$FR271)*(('Summary&amp;Assumptions'!$H$25*$C271)*(1+'Summary&amp;Assumptions'!$J$29)^(AO$46-1))</f>
        <v>0</v>
      </c>
      <c r="AK271" s="588">
        <f>AND(AP$55&gt;0,SUM($E271:AJ271)&lt;'Summary&amp;Assumptions'!$G$32*$B271,$D271&gt;='Summary&amp;Assumptions'!$D$17,AP$47&gt;=$D271,AP$47&lt;=EDATE($D271,'Summary&amp;Assumptions'!$G$32))*$B271+AND(AP$56&lt;'Summary&amp;Assumptions'!$J$31,AP$47&gt;=$FO271,AP$47&lt;=$FP271)*(('Summary&amp;Assumptions'!$H$25*$C271)*(1+'Summary&amp;Assumptions'!$J$29)^(AP$46-1))+AND(AP$56&lt;'Summary&amp;Assumptions'!$J$31,AP$47&gt;=$FQ271,AP$47&lt;=$FR271)*(('Summary&amp;Assumptions'!$H$25*$C271)*(1+'Summary&amp;Assumptions'!$J$29)^(AP$46-1))</f>
        <v>0</v>
      </c>
      <c r="AL271" s="588">
        <f>AND(AQ$55&gt;0,SUM($E271:AK271)&lt;'Summary&amp;Assumptions'!$G$32*$B271,$D271&gt;='Summary&amp;Assumptions'!$D$17,AQ$47&gt;=$D271,AQ$47&lt;=EDATE($D271,'Summary&amp;Assumptions'!$G$32))*$B271+AND(AQ$56&lt;'Summary&amp;Assumptions'!$J$31,AQ$47&gt;=$FO271,AQ$47&lt;=$FP271)*(('Summary&amp;Assumptions'!$H$25*$C271)*(1+'Summary&amp;Assumptions'!$J$29)^(AQ$46-1))+AND(AQ$56&lt;'Summary&amp;Assumptions'!$J$31,AQ$47&gt;=$FQ271,AQ$47&lt;=$FR271)*(('Summary&amp;Assumptions'!$H$25*$C271)*(1+'Summary&amp;Assumptions'!$J$29)^(AQ$46-1))</f>
        <v>0</v>
      </c>
      <c r="AM271" s="588">
        <f>AND(AR$55&gt;0,SUM($E271:AL271)&lt;'Summary&amp;Assumptions'!$G$32*$B271,$D271&gt;='Summary&amp;Assumptions'!$D$17,AR$47&gt;=$D271,AR$47&lt;=EDATE($D271,'Summary&amp;Assumptions'!$G$32))*$B271+AND(AR$56&lt;'Summary&amp;Assumptions'!$J$31,AR$47&gt;=$FO271,AR$47&lt;=$FP271)*(('Summary&amp;Assumptions'!$H$25*$C271)*(1+'Summary&amp;Assumptions'!$J$29)^(AR$46-1))+AND(AR$56&lt;'Summary&amp;Assumptions'!$J$31,AR$47&gt;=$FQ271,AR$47&lt;=$FR271)*(('Summary&amp;Assumptions'!$H$25*$C271)*(1+'Summary&amp;Assumptions'!$J$29)^(AR$46-1))</f>
        <v>0</v>
      </c>
      <c r="AN271" s="588">
        <f>AND(AS$55&gt;0,SUM($E271:AM271)&lt;'Summary&amp;Assumptions'!$G$32*$B271,$D271&gt;='Summary&amp;Assumptions'!$D$17,AS$47&gt;=$D271,AS$47&lt;=EDATE($D271,'Summary&amp;Assumptions'!$G$32))*$B271+AND(AS$56&lt;'Summary&amp;Assumptions'!$J$31,AS$47&gt;=$FO271,AS$47&lt;=$FP271)*(('Summary&amp;Assumptions'!$H$25*$C271)*(1+'Summary&amp;Assumptions'!$J$29)^(AS$46-1))+AND(AS$56&lt;'Summary&amp;Assumptions'!$J$31,AS$47&gt;=$FQ271,AS$47&lt;=$FR271)*(('Summary&amp;Assumptions'!$H$25*$C271)*(1+'Summary&amp;Assumptions'!$J$29)^(AS$46-1))</f>
        <v>0</v>
      </c>
      <c r="AO271" s="588">
        <f>AND(AT$55&gt;0,SUM($E271:AN271)&lt;'Summary&amp;Assumptions'!$G$32*$B271,$D271&gt;='Summary&amp;Assumptions'!$D$17,AT$47&gt;=$D271,AT$47&lt;=EDATE($D271,'Summary&amp;Assumptions'!$G$32))*$B271+AND(AT$56&lt;'Summary&amp;Assumptions'!$J$31,AT$47&gt;=$FO271,AT$47&lt;=$FP271)*(('Summary&amp;Assumptions'!$H$25*$C271)*(1+'Summary&amp;Assumptions'!$J$29)^(AT$46-1))+AND(AT$56&lt;'Summary&amp;Assumptions'!$J$31,AT$47&gt;=$FQ271,AT$47&lt;=$FR271)*(('Summary&amp;Assumptions'!$H$25*$C271)*(1+'Summary&amp;Assumptions'!$J$29)^(AT$46-1))</f>
        <v>0</v>
      </c>
      <c r="AP271" s="588">
        <f>AND(AU$55&gt;0,SUM($E271:AO271)&lt;'Summary&amp;Assumptions'!$G$32*$B271,$D271&gt;='Summary&amp;Assumptions'!$D$17,AU$47&gt;=$D271,AU$47&lt;=EDATE($D271,'Summary&amp;Assumptions'!$G$32))*$B271+AND(AU$56&lt;'Summary&amp;Assumptions'!$J$31,AU$47&gt;=$FO271,AU$47&lt;=$FP271)*(('Summary&amp;Assumptions'!$H$25*$C271)*(1+'Summary&amp;Assumptions'!$J$29)^(AU$46-1))+AND(AU$56&lt;'Summary&amp;Assumptions'!$J$31,AU$47&gt;=$FQ271,AU$47&lt;=$FR271)*(('Summary&amp;Assumptions'!$H$25*$C271)*(1+'Summary&amp;Assumptions'!$J$29)^(AU$46-1))</f>
        <v>0</v>
      </c>
      <c r="AQ271" s="588">
        <f>AND(AV$55&gt;0,SUM($E271:AP271)&lt;'Summary&amp;Assumptions'!$G$32*$B271,$D271&gt;='Summary&amp;Assumptions'!$D$17,AV$47&gt;=$D271,AV$47&lt;=EDATE($D271,'Summary&amp;Assumptions'!$G$32))*$B271+AND(AV$56&lt;'Summary&amp;Assumptions'!$J$31,AV$47&gt;=$FO271,AV$47&lt;=$FP271)*(('Summary&amp;Assumptions'!$H$25*$C271)*(1+'Summary&amp;Assumptions'!$J$29)^(AV$46-1))+AND(AV$56&lt;'Summary&amp;Assumptions'!$J$31,AV$47&gt;=$FQ271,AV$47&lt;=$FR271)*(('Summary&amp;Assumptions'!$H$25*$C271)*(1+'Summary&amp;Assumptions'!$J$29)^(AV$46-1))</f>
        <v>0</v>
      </c>
      <c r="AR271" s="588">
        <f>AND(AW$55&gt;0,SUM($E271:AQ271)&lt;'Summary&amp;Assumptions'!$G$32*$B271,$D271&gt;='Summary&amp;Assumptions'!$D$17,AW$47&gt;=$D271,AW$47&lt;=EDATE($D271,'Summary&amp;Assumptions'!$G$32))*$B271+AND(AW$56&lt;'Summary&amp;Assumptions'!$J$31,AW$47&gt;=$FO271,AW$47&lt;=$FP271)*(('Summary&amp;Assumptions'!$H$25*$C271)*(1+'Summary&amp;Assumptions'!$J$29)^(AW$46-1))+AND(AW$56&lt;'Summary&amp;Assumptions'!$J$31,AW$47&gt;=$FQ271,AW$47&lt;=$FR271)*(('Summary&amp;Assumptions'!$H$25*$C271)*(1+'Summary&amp;Assumptions'!$J$29)^(AW$46-1))</f>
        <v>0</v>
      </c>
      <c r="AS271" s="588">
        <f>AND(AX$55&gt;0,SUM($E271:AR271)&lt;'Summary&amp;Assumptions'!$G$32*$B271,$D271&gt;='Summary&amp;Assumptions'!$D$17,AX$47&gt;=$D271,AX$47&lt;=EDATE($D271,'Summary&amp;Assumptions'!$G$32))*$B271+AND(AX$56&lt;'Summary&amp;Assumptions'!$J$31,AX$47&gt;=$FO271,AX$47&lt;=$FP271)*(('Summary&amp;Assumptions'!$H$25*$C271)*(1+'Summary&amp;Assumptions'!$J$29)^(AX$46-1))+AND(AX$56&lt;'Summary&amp;Assumptions'!$J$31,AX$47&gt;=$FQ271,AX$47&lt;=$FR271)*(('Summary&amp;Assumptions'!$H$25*$C271)*(1+'Summary&amp;Assumptions'!$J$29)^(AX$46-1))</f>
        <v>0</v>
      </c>
      <c r="AT271" s="588">
        <f>AND(AY$55&gt;0,SUM($E271:AS271)&lt;'Summary&amp;Assumptions'!$G$32*$B271,$D271&gt;='Summary&amp;Assumptions'!$D$17,AY$47&gt;=$D271,AY$47&lt;=EDATE($D271,'Summary&amp;Assumptions'!$G$32))*$B271+AND(AY$56&lt;'Summary&amp;Assumptions'!$J$31,AY$47&gt;=$FO271,AY$47&lt;=$FP271)*(('Summary&amp;Assumptions'!$H$25*$C271)*(1+'Summary&amp;Assumptions'!$J$29)^(AY$46-1))+AND(AY$56&lt;'Summary&amp;Assumptions'!$J$31,AY$47&gt;=$FQ271,AY$47&lt;=$FR271)*(('Summary&amp;Assumptions'!$H$25*$C271)*(1+'Summary&amp;Assumptions'!$J$29)^(AY$46-1))</f>
        <v>0</v>
      </c>
      <c r="AU271" s="588">
        <f>AND(AZ$55&gt;0,SUM($E271:AT271)&lt;'Summary&amp;Assumptions'!$G$32*$B271,$D271&gt;='Summary&amp;Assumptions'!$D$17,AZ$47&gt;=$D271,AZ$47&lt;=EDATE($D271,'Summary&amp;Assumptions'!$G$32))*$B271+AND(AZ$56&lt;'Summary&amp;Assumptions'!$J$31,AZ$47&gt;=$FO271,AZ$47&lt;=$FP271)*(('Summary&amp;Assumptions'!$H$25*$C271)*(1+'Summary&amp;Assumptions'!$J$29)^(AZ$46-1))+AND(AZ$56&lt;'Summary&amp;Assumptions'!$J$31,AZ$47&gt;=$FQ271,AZ$47&lt;=$FR271)*(('Summary&amp;Assumptions'!$H$25*$C271)*(1+'Summary&amp;Assumptions'!$J$29)^(AZ$46-1))</f>
        <v>0</v>
      </c>
      <c r="AV271" s="588">
        <f>AND(BA$55&gt;0,SUM($E271:AU271)&lt;'Summary&amp;Assumptions'!$G$32*$B271,$D271&gt;='Summary&amp;Assumptions'!$D$17,BA$47&gt;=$D271,BA$47&lt;=EDATE($D271,'Summary&amp;Assumptions'!$G$32))*$B271+AND(BA$56&lt;'Summary&amp;Assumptions'!$J$31,BA$47&gt;=$FO271,BA$47&lt;=$FP271)*(('Summary&amp;Assumptions'!$H$25*$C271)*(1+'Summary&amp;Assumptions'!$J$29)^(BA$46-1))+AND(BA$56&lt;'Summary&amp;Assumptions'!$J$31,BA$47&gt;=$FQ271,BA$47&lt;=$FR271)*(('Summary&amp;Assumptions'!$H$25*$C271)*(1+'Summary&amp;Assumptions'!$J$29)^(BA$46-1))</f>
        <v>0</v>
      </c>
      <c r="AW271" s="588">
        <f>AND(BB$55&gt;0,SUM($E271:AV271)&lt;'Summary&amp;Assumptions'!$G$32*$B271,$D271&gt;='Summary&amp;Assumptions'!$D$17,BB$47&gt;=$D271,BB$47&lt;=EDATE($D271,'Summary&amp;Assumptions'!$G$32))*$B271+AND(BB$56&lt;'Summary&amp;Assumptions'!$J$31,BB$47&gt;=$FO271,BB$47&lt;=$FP271)*(('Summary&amp;Assumptions'!$H$25*$C271)*(1+'Summary&amp;Assumptions'!$J$29)^(BB$46-1))+AND(BB$56&lt;'Summary&amp;Assumptions'!$J$31,BB$47&gt;=$FQ271,BB$47&lt;=$FR271)*(('Summary&amp;Assumptions'!$H$25*$C271)*(1+'Summary&amp;Assumptions'!$J$29)^(BB$46-1))</f>
        <v>0</v>
      </c>
      <c r="AX271" s="588">
        <f>AND(BC$55&gt;0,SUM($E271:AW271)&lt;'Summary&amp;Assumptions'!$G$32*$B271,$D271&gt;='Summary&amp;Assumptions'!$D$17,BC$47&gt;=$D271,BC$47&lt;=EDATE($D271,'Summary&amp;Assumptions'!$G$32))*$B271+AND(BC$56&lt;'Summary&amp;Assumptions'!$J$31,BC$47&gt;=$FO271,BC$47&lt;=$FP271)*(('Summary&amp;Assumptions'!$H$25*$C271)*(1+'Summary&amp;Assumptions'!$J$29)^(BC$46-1))+AND(BC$56&lt;'Summary&amp;Assumptions'!$J$31,BC$47&gt;=$FQ271,BC$47&lt;=$FR271)*(('Summary&amp;Assumptions'!$H$25*$C271)*(1+'Summary&amp;Assumptions'!$J$29)^(BC$46-1))</f>
        <v>0</v>
      </c>
      <c r="AY271" s="588">
        <f>AND(BD$55&gt;0,SUM($E271:AX271)&lt;'Summary&amp;Assumptions'!$G$32*$B271,$D271&gt;='Summary&amp;Assumptions'!$D$17,BD$47&gt;=$D271,BD$47&lt;=EDATE($D271,'Summary&amp;Assumptions'!$G$32))*$B271+AND(BD$56&lt;'Summary&amp;Assumptions'!$J$31,BD$47&gt;=$FO271,BD$47&lt;=$FP271)*(('Summary&amp;Assumptions'!$H$25*$C271)*(1+'Summary&amp;Assumptions'!$J$29)^(BD$46-1))+AND(BD$56&lt;'Summary&amp;Assumptions'!$J$31,BD$47&gt;=$FQ271,BD$47&lt;=$FR271)*(('Summary&amp;Assumptions'!$H$25*$C271)*(1+'Summary&amp;Assumptions'!$J$29)^(BD$46-1))</f>
        <v>0</v>
      </c>
      <c r="AZ271" s="588">
        <f>AND(BE$55&gt;0,SUM($E271:AY271)&lt;'Summary&amp;Assumptions'!$G$32*$B271,$D271&gt;='Summary&amp;Assumptions'!$D$17,BE$47&gt;=$D271,BE$47&lt;=EDATE($D271,'Summary&amp;Assumptions'!$G$32))*$B271+AND(BE$56&lt;'Summary&amp;Assumptions'!$J$31,BE$47&gt;=$FO271,BE$47&lt;=$FP271)*(('Summary&amp;Assumptions'!$H$25*$C271)*(1+'Summary&amp;Assumptions'!$J$29)^(BE$46-1))+AND(BE$56&lt;'Summary&amp;Assumptions'!$J$31,BE$47&gt;=$FQ271,BE$47&lt;=$FR271)*(('Summary&amp;Assumptions'!$H$25*$C271)*(1+'Summary&amp;Assumptions'!$J$29)^(BE$46-1))</f>
        <v>0</v>
      </c>
      <c r="BA271" s="588">
        <f>AND(BF$55&gt;0,SUM($E271:AZ271)&lt;'Summary&amp;Assumptions'!$G$32*$B271,$D271&gt;='Summary&amp;Assumptions'!$D$17,BF$47&gt;=$D271,BF$47&lt;=EDATE($D271,'Summary&amp;Assumptions'!$G$32))*$B271+AND(BF$56&lt;'Summary&amp;Assumptions'!$J$31,BF$47&gt;=$FO271,BF$47&lt;=$FP271)*(('Summary&amp;Assumptions'!$H$25*$C271)*(1+'Summary&amp;Assumptions'!$J$29)^(BF$46-1))+AND(BF$56&lt;'Summary&amp;Assumptions'!$J$31,BF$47&gt;=$FQ271,BF$47&lt;=$FR271)*(('Summary&amp;Assumptions'!$H$25*$C271)*(1+'Summary&amp;Assumptions'!$J$29)^(BF$46-1))</f>
        <v>0</v>
      </c>
      <c r="BB271" s="588">
        <f>AND(BG$55&gt;0,SUM($E271:BA271)&lt;'Summary&amp;Assumptions'!$G$32*$B271,$D271&gt;='Summary&amp;Assumptions'!$D$17,BG$47&gt;=$D271,BG$47&lt;=EDATE($D271,'Summary&amp;Assumptions'!$G$32))*$B271+AND(BG$56&lt;'Summary&amp;Assumptions'!$J$31,BG$47&gt;=$FO271,BG$47&lt;=$FP271)*(('Summary&amp;Assumptions'!$H$25*$C271)*(1+'Summary&amp;Assumptions'!$J$29)^(BG$46-1))+AND(BG$56&lt;'Summary&amp;Assumptions'!$J$31,BG$47&gt;=$FQ271,BG$47&lt;=$FR271)*(('Summary&amp;Assumptions'!$H$25*$C271)*(1+'Summary&amp;Assumptions'!$J$29)^(BG$46-1))</f>
        <v>0</v>
      </c>
      <c r="BC271" s="588">
        <f>AND(BH$55&gt;0,SUM($E271:BB271)&lt;'Summary&amp;Assumptions'!$G$32*$B271,$D271&gt;='Summary&amp;Assumptions'!$D$17,BH$47&gt;=$D271,BH$47&lt;=EDATE($D271,'Summary&amp;Assumptions'!$G$32))*$B271+AND(BH$56&lt;'Summary&amp;Assumptions'!$J$31,BH$47&gt;=$FO271,BH$47&lt;=$FP271)*(('Summary&amp;Assumptions'!$H$25*$C271)*(1+'Summary&amp;Assumptions'!$J$29)^(BH$46-1))+AND(BH$56&lt;'Summary&amp;Assumptions'!$J$31,BH$47&gt;=$FQ271,BH$47&lt;=$FR271)*(('Summary&amp;Assumptions'!$H$25*$C271)*(1+'Summary&amp;Assumptions'!$J$29)^(BH$46-1))</f>
        <v>0</v>
      </c>
      <c r="BD271" s="588">
        <f>AND(BI$55&gt;0,SUM($E271:BC271)&lt;'Summary&amp;Assumptions'!$G$32*$B271,$D271&gt;='Summary&amp;Assumptions'!$D$17,BI$47&gt;=$D271,BI$47&lt;=EDATE($D271,'Summary&amp;Assumptions'!$G$32))*$B271+AND(BI$56&lt;'Summary&amp;Assumptions'!$J$31,BI$47&gt;=$FO271,BI$47&lt;=$FP271)*(('Summary&amp;Assumptions'!$H$25*$C271)*(1+'Summary&amp;Assumptions'!$J$29)^(BI$46-1))+AND(BI$56&lt;'Summary&amp;Assumptions'!$J$31,BI$47&gt;=$FQ271,BI$47&lt;=$FR271)*(('Summary&amp;Assumptions'!$H$25*$C271)*(1+'Summary&amp;Assumptions'!$J$29)^(BI$46-1))</f>
        <v>0</v>
      </c>
      <c r="BE271" s="588">
        <f>AND(BJ$55&gt;0,SUM($E271:BD271)&lt;'Summary&amp;Assumptions'!$G$32*$B271,$D271&gt;='Summary&amp;Assumptions'!$D$17,BJ$47&gt;=$D271,BJ$47&lt;=EDATE($D271,'Summary&amp;Assumptions'!$G$32))*$B271+AND(BJ$56&lt;'Summary&amp;Assumptions'!$J$31,BJ$47&gt;=$FO271,BJ$47&lt;=$FP271)*(('Summary&amp;Assumptions'!$H$25*$C271)*(1+'Summary&amp;Assumptions'!$J$29)^(BJ$46-1))+AND(BJ$56&lt;'Summary&amp;Assumptions'!$J$31,BJ$47&gt;=$FQ271,BJ$47&lt;=$FR271)*(('Summary&amp;Assumptions'!$H$25*$C271)*(1+'Summary&amp;Assumptions'!$J$29)^(BJ$46-1))</f>
        <v>0</v>
      </c>
      <c r="BF271" s="588">
        <f>AND(BK$55&gt;0,SUM($E271:BE271)&lt;'Summary&amp;Assumptions'!$G$32*$B271,$D271&gt;='Summary&amp;Assumptions'!$D$17,BK$47&gt;=$D271,BK$47&lt;=EDATE($D271,'Summary&amp;Assumptions'!$G$32))*$B271+AND(BK$56&lt;'Summary&amp;Assumptions'!$J$31,BK$47&gt;=$FO271,BK$47&lt;=$FP271)*(('Summary&amp;Assumptions'!$H$25*$C271)*(1+'Summary&amp;Assumptions'!$J$29)^(BK$46-1))+AND(BK$56&lt;'Summary&amp;Assumptions'!$J$31,BK$47&gt;=$FQ271,BK$47&lt;=$FR271)*(('Summary&amp;Assumptions'!$H$25*$C271)*(1+'Summary&amp;Assumptions'!$J$29)^(BK$46-1))</f>
        <v>0</v>
      </c>
      <c r="BG271" s="588">
        <f>AND(BL$55&gt;0,SUM($E271:BF271)&lt;'Summary&amp;Assumptions'!$G$32*$B271,$D271&gt;='Summary&amp;Assumptions'!$D$17,BL$47&gt;=$D271,BL$47&lt;=EDATE($D271,'Summary&amp;Assumptions'!$G$32))*$B271+AND(BL$56&lt;'Summary&amp;Assumptions'!$J$31,BL$47&gt;=$FO271,BL$47&lt;=$FP271)*(('Summary&amp;Assumptions'!$H$25*$C271)*(1+'Summary&amp;Assumptions'!$J$29)^(BL$46-1))+AND(BL$56&lt;'Summary&amp;Assumptions'!$J$31,BL$47&gt;=$FQ271,BL$47&lt;=$FR271)*(('Summary&amp;Assumptions'!$H$25*$C271)*(1+'Summary&amp;Assumptions'!$J$29)^(BL$46-1))</f>
        <v>0</v>
      </c>
      <c r="BH271" s="588">
        <f>AND(BM$55&gt;0,SUM($E271:BG271)&lt;'Summary&amp;Assumptions'!$G$32*$B271,$D271&gt;='Summary&amp;Assumptions'!$D$17,BM$47&gt;=$D271,BM$47&lt;=EDATE($D271,'Summary&amp;Assumptions'!$G$32))*$B271+AND(BM$56&lt;'Summary&amp;Assumptions'!$J$31,BM$47&gt;=$FO271,BM$47&lt;=$FP271)*(('Summary&amp;Assumptions'!$H$25*$C271)*(1+'Summary&amp;Assumptions'!$J$29)^(BM$46-1))+AND(BM$56&lt;'Summary&amp;Assumptions'!$J$31,BM$47&gt;=$FQ271,BM$47&lt;=$FR271)*(('Summary&amp;Assumptions'!$H$25*$C271)*(1+'Summary&amp;Assumptions'!$J$29)^(BM$46-1))</f>
        <v>0</v>
      </c>
      <c r="BI271" s="588">
        <f>AND(BN$55&gt;0,SUM($E271:BH271)&lt;'Summary&amp;Assumptions'!$G$32*$B271,$D271&gt;='Summary&amp;Assumptions'!$D$17,BN$47&gt;=$D271,BN$47&lt;=EDATE($D271,'Summary&amp;Assumptions'!$G$32))*$B271+AND(BN$56&lt;'Summary&amp;Assumptions'!$J$31,BN$47&gt;=$FO271,BN$47&lt;=$FP271)*(('Summary&amp;Assumptions'!$H$25*$C271)*(1+'Summary&amp;Assumptions'!$J$29)^(BN$46-1))+AND(BN$56&lt;'Summary&amp;Assumptions'!$J$31,BN$47&gt;=$FQ271,BN$47&lt;=$FR271)*(('Summary&amp;Assumptions'!$H$25*$C271)*(1+'Summary&amp;Assumptions'!$J$29)^(BN$46-1))</f>
        <v>0</v>
      </c>
      <c r="BJ271" s="588">
        <f>AND(BO$55&gt;0,SUM($E271:BI271)&lt;'Summary&amp;Assumptions'!$G$32*$B271,$D271&gt;='Summary&amp;Assumptions'!$D$17,BO$47&gt;=$D271,BO$47&lt;=EDATE($D271,'Summary&amp;Assumptions'!$G$32))*$B271+AND(BO$56&lt;'Summary&amp;Assumptions'!$J$31,BO$47&gt;=$FO271,BO$47&lt;=$FP271)*(('Summary&amp;Assumptions'!$H$25*$C271)*(1+'Summary&amp;Assumptions'!$J$29)^(BO$46-1))+AND(BO$56&lt;'Summary&amp;Assumptions'!$J$31,BO$47&gt;=$FQ271,BO$47&lt;=$FR271)*(('Summary&amp;Assumptions'!$H$25*$C271)*(1+'Summary&amp;Assumptions'!$J$29)^(BO$46-1))</f>
        <v>0</v>
      </c>
      <c r="BK271" s="588">
        <f>AND(BP$55&gt;0,SUM($E271:BJ271)&lt;'Summary&amp;Assumptions'!$G$32*$B271,$D271&gt;='Summary&amp;Assumptions'!$D$17,BP$47&gt;=$D271,BP$47&lt;=EDATE($D271,'Summary&amp;Assumptions'!$G$32))*$B271+AND(BP$56&lt;'Summary&amp;Assumptions'!$J$31,BP$47&gt;=$FO271,BP$47&lt;=$FP271)*(('Summary&amp;Assumptions'!$H$25*$C271)*(1+'Summary&amp;Assumptions'!$J$29)^(BP$46-1))+AND(BP$56&lt;'Summary&amp;Assumptions'!$J$31,BP$47&gt;=$FQ271,BP$47&lt;=$FR271)*(('Summary&amp;Assumptions'!$H$25*$C271)*(1+'Summary&amp;Assumptions'!$J$29)^(BP$46-1))</f>
        <v>0</v>
      </c>
      <c r="BL271" s="588">
        <f>AND(BQ$55&gt;0,SUM($E271:BK271)&lt;'Summary&amp;Assumptions'!$G$32*$B271,$D271&gt;='Summary&amp;Assumptions'!$D$17,BQ$47&gt;=$D271,BQ$47&lt;=EDATE($D271,'Summary&amp;Assumptions'!$G$32))*$B271+AND(BQ$56&lt;'Summary&amp;Assumptions'!$J$31,BQ$47&gt;=$FO271,BQ$47&lt;=$FP271)*(('Summary&amp;Assumptions'!$H$25*$C271)*(1+'Summary&amp;Assumptions'!$J$29)^(BQ$46-1))+AND(BQ$56&lt;'Summary&amp;Assumptions'!$J$31,BQ$47&gt;=$FQ271,BQ$47&lt;=$FR271)*(('Summary&amp;Assumptions'!$H$25*$C271)*(1+'Summary&amp;Assumptions'!$J$29)^(BQ$46-1))</f>
        <v>0</v>
      </c>
      <c r="BM271" s="588">
        <f>AND(BR$55&gt;0,SUM($E271:BL271)&lt;'Summary&amp;Assumptions'!$G$32*$B271,$D271&gt;='Summary&amp;Assumptions'!$D$17,BR$47&gt;=$D271,BR$47&lt;=EDATE($D271,'Summary&amp;Assumptions'!$G$32))*$B271+AND(BR$56&lt;'Summary&amp;Assumptions'!$J$31,BR$47&gt;=$FO271,BR$47&lt;=$FP271)*(('Summary&amp;Assumptions'!$H$25*$C271)*(1+'Summary&amp;Assumptions'!$J$29)^(BR$46-1))+AND(BR$56&lt;'Summary&amp;Assumptions'!$J$31,BR$47&gt;=$FQ271,BR$47&lt;=$FR271)*(('Summary&amp;Assumptions'!$H$25*$C271)*(1+'Summary&amp;Assumptions'!$J$29)^(BR$46-1))</f>
        <v>0</v>
      </c>
      <c r="BN271" s="588">
        <f>AND(BS$55&gt;0,SUM($E271:BM271)&lt;'Summary&amp;Assumptions'!$G$32*$B271,$D271&gt;='Summary&amp;Assumptions'!$D$17,BS$47&gt;=$D271,BS$47&lt;=EDATE($D271,'Summary&amp;Assumptions'!$G$32))*$B271+AND(BS$56&lt;'Summary&amp;Assumptions'!$J$31,BS$47&gt;=$FO271,BS$47&lt;=$FP271)*(('Summary&amp;Assumptions'!$H$25*$C271)*(1+'Summary&amp;Assumptions'!$J$29)^(BS$46-1))+AND(BS$56&lt;'Summary&amp;Assumptions'!$J$31,BS$47&gt;=$FQ271,BS$47&lt;=$FR271)*(('Summary&amp;Assumptions'!$H$25*$C271)*(1+'Summary&amp;Assumptions'!$J$29)^(BS$46-1))</f>
        <v>0</v>
      </c>
      <c r="BO271" s="588">
        <f>AND(BT$55&gt;0,SUM($E271:BN271)&lt;'Summary&amp;Assumptions'!$G$32*$B271,$D271&gt;='Summary&amp;Assumptions'!$D$17,BT$47&gt;=$D271,BT$47&lt;=EDATE($D271,'Summary&amp;Assumptions'!$G$32))*$B271+AND(BT$56&lt;'Summary&amp;Assumptions'!$J$31,BT$47&gt;=$FO271,BT$47&lt;=$FP271)*(('Summary&amp;Assumptions'!$H$25*$C271)*(1+'Summary&amp;Assumptions'!$J$29)^(BT$46-1))+AND(BT$56&lt;'Summary&amp;Assumptions'!$J$31,BT$47&gt;=$FQ271,BT$47&lt;=$FR271)*(('Summary&amp;Assumptions'!$H$25*$C271)*(1+'Summary&amp;Assumptions'!$J$29)^(BT$46-1))</f>
        <v>0</v>
      </c>
      <c r="BP271" s="588">
        <f>AND(BU$55&gt;0,SUM($E271:BO271)&lt;'Summary&amp;Assumptions'!$G$32*$B271,$D271&gt;='Summary&amp;Assumptions'!$D$17,BU$47&gt;=$D271,BU$47&lt;=EDATE($D271,'Summary&amp;Assumptions'!$G$32))*$B271+AND(BU$56&lt;'Summary&amp;Assumptions'!$J$31,BU$47&gt;=$FO271,BU$47&lt;=$FP271)*(('Summary&amp;Assumptions'!$H$25*$C271)*(1+'Summary&amp;Assumptions'!$J$29)^(BU$46-1))+AND(BU$56&lt;'Summary&amp;Assumptions'!$J$31,BU$47&gt;=$FQ271,BU$47&lt;=$FR271)*(('Summary&amp;Assumptions'!$H$25*$C271)*(1+'Summary&amp;Assumptions'!$J$29)^(BU$46-1))</f>
        <v>0</v>
      </c>
      <c r="BQ271" s="588">
        <f>AND(BV$55&gt;0,SUM($E271:BP271)&lt;'Summary&amp;Assumptions'!$G$32*$B271,$D271&gt;='Summary&amp;Assumptions'!$D$17,BV$47&gt;=$D271,BV$47&lt;=EDATE($D271,'Summary&amp;Assumptions'!$G$32))*$B271+AND(BV$56&lt;'Summary&amp;Assumptions'!$J$31,BV$47&gt;=$FO271,BV$47&lt;=$FP271)*(('Summary&amp;Assumptions'!$H$25*$C271)*(1+'Summary&amp;Assumptions'!$J$29)^(BV$46-1))+AND(BV$56&lt;'Summary&amp;Assumptions'!$J$31,BV$47&gt;=$FQ271,BV$47&lt;=$FR271)*(('Summary&amp;Assumptions'!$H$25*$C271)*(1+'Summary&amp;Assumptions'!$J$29)^(BV$46-1))</f>
        <v>0</v>
      </c>
      <c r="BR271" s="588">
        <f>AND(BW$55&gt;0,SUM($E271:BQ271)&lt;'Summary&amp;Assumptions'!$G$32*$B271,$D271&gt;='Summary&amp;Assumptions'!$D$17,BW$47&gt;=$D271,BW$47&lt;=EDATE($D271,'Summary&amp;Assumptions'!$G$32))*$B271+AND(BW$56&lt;'Summary&amp;Assumptions'!$J$31,BW$47&gt;=$FO271,BW$47&lt;=$FP271)*(('Summary&amp;Assumptions'!$H$25*$C271)*(1+'Summary&amp;Assumptions'!$J$29)^(BW$46-1))+AND(BW$56&lt;'Summary&amp;Assumptions'!$J$31,BW$47&gt;=$FQ271,BW$47&lt;=$FR271)*(('Summary&amp;Assumptions'!$H$25*$C271)*(1+'Summary&amp;Assumptions'!$J$29)^(BW$46-1))</f>
        <v>0</v>
      </c>
      <c r="BS271" s="588">
        <f>AND(BX$55&gt;0,SUM($E271:BR271)&lt;'Summary&amp;Assumptions'!$G$32*$B271,$D271&gt;='Summary&amp;Assumptions'!$D$17,BX$47&gt;=$D271,BX$47&lt;=EDATE($D271,'Summary&amp;Assumptions'!$G$32))*$B271+AND(BX$56&lt;'Summary&amp;Assumptions'!$J$31,BX$47&gt;=$FO271,BX$47&lt;=$FP271)*(('Summary&amp;Assumptions'!$H$25*$C271)*(1+'Summary&amp;Assumptions'!$J$29)^(BX$46-1))+AND(BX$56&lt;'Summary&amp;Assumptions'!$J$31,BX$47&gt;=$FQ271,BX$47&lt;=$FR271)*(('Summary&amp;Assumptions'!$H$25*$C271)*(1+'Summary&amp;Assumptions'!$J$29)^(BX$46-1))</f>
        <v>0</v>
      </c>
      <c r="BT271" s="588">
        <f>AND(BY$55&gt;0,SUM($E271:BS271)&lt;'Summary&amp;Assumptions'!$G$32*$B271,$D271&gt;='Summary&amp;Assumptions'!$D$17,BY$47&gt;=$D271,BY$47&lt;=EDATE($D271,'Summary&amp;Assumptions'!$G$32))*$B271+AND(BY$56&lt;'Summary&amp;Assumptions'!$J$31,BY$47&gt;=$FO271,BY$47&lt;=$FP271)*(('Summary&amp;Assumptions'!$H$25*$C271)*(1+'Summary&amp;Assumptions'!$J$29)^(BY$46-1))+AND(BY$56&lt;'Summary&amp;Assumptions'!$J$31,BY$47&gt;=$FQ271,BY$47&lt;=$FR271)*(('Summary&amp;Assumptions'!$H$25*$C271)*(1+'Summary&amp;Assumptions'!$J$29)^(BY$46-1))</f>
        <v>0</v>
      </c>
      <c r="BU271" s="588">
        <f>AND(BZ$55&gt;0,SUM($E271:BT271)&lt;'Summary&amp;Assumptions'!$G$32*$B271,$D271&gt;='Summary&amp;Assumptions'!$D$17,BZ$47&gt;=$D271,BZ$47&lt;=EDATE($D271,'Summary&amp;Assumptions'!$G$32))*$B271+AND(BZ$56&lt;'Summary&amp;Assumptions'!$J$31,BZ$47&gt;=$FO271,BZ$47&lt;=$FP271)*(('Summary&amp;Assumptions'!$H$25*$C271)*(1+'Summary&amp;Assumptions'!$J$29)^(BZ$46-1))+AND(BZ$56&lt;'Summary&amp;Assumptions'!$J$31,BZ$47&gt;=$FQ271,BZ$47&lt;=$FR271)*(('Summary&amp;Assumptions'!$H$25*$C271)*(1+'Summary&amp;Assumptions'!$J$29)^(BZ$46-1))</f>
        <v>0</v>
      </c>
      <c r="BV271" s="588">
        <f>AND(CA$55&gt;0,SUM($E271:BU271)&lt;'Summary&amp;Assumptions'!$G$32*$B271,$D271&gt;='Summary&amp;Assumptions'!$D$17,CA$47&gt;=$D271,CA$47&lt;=EDATE($D271,'Summary&amp;Assumptions'!$G$32))*$B271+AND(CA$56&lt;'Summary&amp;Assumptions'!$J$31,CA$47&gt;=$FO271,CA$47&lt;=$FP271)*(('Summary&amp;Assumptions'!$H$25*$C271)*(1+'Summary&amp;Assumptions'!$J$29)^(CA$46-1))+AND(CA$56&lt;'Summary&amp;Assumptions'!$J$31,CA$47&gt;=$FQ271,CA$47&lt;=$FR271)*(('Summary&amp;Assumptions'!$H$25*$C271)*(1+'Summary&amp;Assumptions'!$J$29)^(CA$46-1))</f>
        <v>0</v>
      </c>
      <c r="BW271" s="588">
        <f>AND(CB$55&gt;0,SUM($E271:BV271)&lt;'Summary&amp;Assumptions'!$G$32*$B271,$D271&gt;='Summary&amp;Assumptions'!$D$17,CB$47&gt;=$D271,CB$47&lt;=EDATE($D271,'Summary&amp;Assumptions'!$G$32))*$B271+AND(CB$56&lt;'Summary&amp;Assumptions'!$J$31,CB$47&gt;=$FO271,CB$47&lt;=$FP271)*(('Summary&amp;Assumptions'!$H$25*$C271)*(1+'Summary&amp;Assumptions'!$J$29)^(CB$46-1))+AND(CB$56&lt;'Summary&amp;Assumptions'!$J$31,CB$47&gt;=$FQ271,CB$47&lt;=$FR271)*(('Summary&amp;Assumptions'!$H$25*$C271)*(1+'Summary&amp;Assumptions'!$J$29)^(CB$46-1))</f>
        <v>0</v>
      </c>
      <c r="BX271" s="588">
        <f>AND(CC$55&gt;0,SUM($E271:BW271)&lt;'Summary&amp;Assumptions'!$G$32*$B271,$D271&gt;='Summary&amp;Assumptions'!$D$17,CC$47&gt;=$D271,CC$47&lt;=EDATE($D271,'Summary&amp;Assumptions'!$G$32))*$B271+AND(CC$56&lt;'Summary&amp;Assumptions'!$J$31,CC$47&gt;=$FO271,CC$47&lt;=$FP271)*(('Summary&amp;Assumptions'!$H$25*$C271)*(1+'Summary&amp;Assumptions'!$J$29)^(CC$46-1))+AND(CC$56&lt;'Summary&amp;Assumptions'!$J$31,CC$47&gt;=$FQ271,CC$47&lt;=$FR271)*(('Summary&amp;Assumptions'!$H$25*$C271)*(1+'Summary&amp;Assumptions'!$J$29)^(CC$46-1))</f>
        <v>0</v>
      </c>
      <c r="BY271" s="588">
        <f>AND(CD$55&gt;0,SUM($E271:BX271)&lt;'Summary&amp;Assumptions'!$G$32*$B271,$D271&gt;='Summary&amp;Assumptions'!$D$17,CD$47&gt;=$D271,CD$47&lt;=EDATE($D271,'Summary&amp;Assumptions'!$G$32))*$B271+AND(CD$56&lt;'Summary&amp;Assumptions'!$J$31,CD$47&gt;=$FO271,CD$47&lt;=$FP271)*(('Summary&amp;Assumptions'!$H$25*$C271)*(1+'Summary&amp;Assumptions'!$J$29)^(CD$46-1))+AND(CD$56&lt;'Summary&amp;Assumptions'!$J$31,CD$47&gt;=$FQ271,CD$47&lt;=$FR271)*(('Summary&amp;Assumptions'!$H$25*$C271)*(1+'Summary&amp;Assumptions'!$J$29)^(CD$46-1))</f>
        <v>0</v>
      </c>
      <c r="BZ271" s="588">
        <f>AND(CE$55&gt;0,SUM($E271:BY271)&lt;'Summary&amp;Assumptions'!$G$32*$B271,$D271&gt;='Summary&amp;Assumptions'!$D$17,CE$47&gt;=$D271,CE$47&lt;=EDATE($D271,'Summary&amp;Assumptions'!$G$32))*$B271+AND(CE$56&lt;'Summary&amp;Assumptions'!$J$31,CE$47&gt;=$FO271,CE$47&lt;=$FP271)*(('Summary&amp;Assumptions'!$H$25*$C271)*(1+'Summary&amp;Assumptions'!$J$29)^(CE$46-1))+AND(CE$56&lt;'Summary&amp;Assumptions'!$J$31,CE$47&gt;=$FQ271,CE$47&lt;=$FR271)*(('Summary&amp;Assumptions'!$H$25*$C271)*(1+'Summary&amp;Assumptions'!$J$29)^(CE$46-1))</f>
        <v>0</v>
      </c>
      <c r="CA271" s="588">
        <f>AND(CF$55&gt;0,SUM($E271:BZ271)&lt;'Summary&amp;Assumptions'!$G$32*$B271,$D271&gt;='Summary&amp;Assumptions'!$D$17,CF$47&gt;=$D271,CF$47&lt;=EDATE($D271,'Summary&amp;Assumptions'!$G$32))*$B271+AND(CF$56&lt;'Summary&amp;Assumptions'!$J$31,CF$47&gt;=$FO271,CF$47&lt;=$FP271)*(('Summary&amp;Assumptions'!$H$25*$C271)*(1+'Summary&amp;Assumptions'!$J$29)^(CF$46-1))+AND(CF$56&lt;'Summary&amp;Assumptions'!$J$31,CF$47&gt;=$FQ271,CF$47&lt;=$FR271)*(('Summary&amp;Assumptions'!$H$25*$C271)*(1+'Summary&amp;Assumptions'!$J$29)^(CF$46-1))</f>
        <v>0</v>
      </c>
      <c r="CB271" s="588">
        <f>AND(CG$55&gt;0,SUM($E271:CA271)&lt;'Summary&amp;Assumptions'!$G$32*$B271,$D271&gt;='Summary&amp;Assumptions'!$D$17,CG$47&gt;=$D271,CG$47&lt;=EDATE($D271,'Summary&amp;Assumptions'!$G$32))*$B271+AND(CG$56&lt;'Summary&amp;Assumptions'!$J$31,CG$47&gt;=$FO271,CG$47&lt;=$FP271)*(('Summary&amp;Assumptions'!$H$25*$C271)*(1+'Summary&amp;Assumptions'!$J$29)^(CG$46-1))+AND(CG$56&lt;'Summary&amp;Assumptions'!$J$31,CG$47&gt;=$FQ271,CG$47&lt;=$FR271)*(('Summary&amp;Assumptions'!$H$25*$C271)*(1+'Summary&amp;Assumptions'!$J$29)^(CG$46-1))</f>
        <v>0</v>
      </c>
      <c r="CC271" s="588">
        <f>AND(CH$55&gt;0,SUM($E271:CB271)&lt;'Summary&amp;Assumptions'!$G$32*$B271,$D271&gt;='Summary&amp;Assumptions'!$D$17,CH$47&gt;=$D271,CH$47&lt;=EDATE($D271,'Summary&amp;Assumptions'!$G$32))*$B271+AND(CH$56&lt;'Summary&amp;Assumptions'!$J$31,CH$47&gt;=$FO271,CH$47&lt;=$FP271)*(('Summary&amp;Assumptions'!$H$25*$C271)*(1+'Summary&amp;Assumptions'!$J$29)^(CH$46-1))+AND(CH$56&lt;'Summary&amp;Assumptions'!$J$31,CH$47&gt;=$FQ271,CH$47&lt;=$FR271)*(('Summary&amp;Assumptions'!$H$25*$C271)*(1+'Summary&amp;Assumptions'!$J$29)^(CH$46-1))</f>
        <v>0</v>
      </c>
      <c r="CD271" s="588">
        <f>AND(CI$55&gt;0,SUM($E271:CC271)&lt;'Summary&amp;Assumptions'!$G$32*$B271,$D271&gt;='Summary&amp;Assumptions'!$D$17,CI$47&gt;=$D271,CI$47&lt;=EDATE($D271,'Summary&amp;Assumptions'!$G$32))*$B271+AND(CI$56&lt;'Summary&amp;Assumptions'!$J$31,CI$47&gt;=$FO271,CI$47&lt;=$FP271)*(('Summary&amp;Assumptions'!$H$25*$C271)*(1+'Summary&amp;Assumptions'!$J$29)^(CI$46-1))+AND(CI$56&lt;'Summary&amp;Assumptions'!$J$31,CI$47&gt;=$FQ271,CI$47&lt;=$FR271)*(('Summary&amp;Assumptions'!$H$25*$C271)*(1+'Summary&amp;Assumptions'!$J$29)^(CI$46-1))</f>
        <v>0</v>
      </c>
      <c r="CE271" s="588">
        <f>AND(CJ$55&gt;0,SUM($E271:CD271)&lt;'Summary&amp;Assumptions'!$G$32*$B271,$D271&gt;='Summary&amp;Assumptions'!$D$17,CJ$47&gt;=$D271,CJ$47&lt;=EDATE($D271,'Summary&amp;Assumptions'!$G$32))*$B271+AND(CJ$56&lt;'Summary&amp;Assumptions'!$J$31,CJ$47&gt;=$FO271,CJ$47&lt;=$FP271)*(('Summary&amp;Assumptions'!$H$25*$C271)*(1+'Summary&amp;Assumptions'!$J$29)^(CJ$46-1))+AND(CJ$56&lt;'Summary&amp;Assumptions'!$J$31,CJ$47&gt;=$FQ271,CJ$47&lt;=$FR271)*(('Summary&amp;Assumptions'!$H$25*$C271)*(1+'Summary&amp;Assumptions'!$J$29)^(CJ$46-1))</f>
        <v>0</v>
      </c>
      <c r="CF271" s="588">
        <f>AND(CK$55&gt;0,SUM($E271:CE271)&lt;'Summary&amp;Assumptions'!$G$32*$B271,$D271&gt;='Summary&amp;Assumptions'!$D$17,CK$47&gt;=$D271,CK$47&lt;=EDATE($D271,'Summary&amp;Assumptions'!$G$32))*$B271+AND(CK$56&lt;'Summary&amp;Assumptions'!$J$31,CK$47&gt;=$FO271,CK$47&lt;=$FP271)*(('Summary&amp;Assumptions'!$H$25*$C271)*(1+'Summary&amp;Assumptions'!$J$29)^(CK$46-1))+AND(CK$56&lt;'Summary&amp;Assumptions'!$J$31,CK$47&gt;=$FQ271,CK$47&lt;=$FR271)*(('Summary&amp;Assumptions'!$H$25*$C271)*(1+'Summary&amp;Assumptions'!$J$29)^(CK$46-1))</f>
        <v>0</v>
      </c>
      <c r="CG271" s="588">
        <f>AND(CL$55&gt;0,SUM($E271:CF271)&lt;'Summary&amp;Assumptions'!$G$32*$B271,$D271&gt;='Summary&amp;Assumptions'!$D$17,CL$47&gt;=$D271,CL$47&lt;=EDATE($D271,'Summary&amp;Assumptions'!$G$32))*$B271+AND(CL$56&lt;'Summary&amp;Assumptions'!$J$31,CL$47&gt;=$FO271,CL$47&lt;=$FP271)*(('Summary&amp;Assumptions'!$H$25*$C271)*(1+'Summary&amp;Assumptions'!$J$29)^(CL$46-1))+AND(CL$56&lt;'Summary&amp;Assumptions'!$J$31,CL$47&gt;=$FQ271,CL$47&lt;=$FR271)*(('Summary&amp;Assumptions'!$H$25*$C271)*(1+'Summary&amp;Assumptions'!$J$29)^(CL$46-1))</f>
        <v>0</v>
      </c>
      <c r="CH271" s="588">
        <f>AND(CM$55&gt;0,SUM($E271:CG271)&lt;'Summary&amp;Assumptions'!$G$32*$B271,$D271&gt;='Summary&amp;Assumptions'!$D$17,CM$47&gt;=$D271,CM$47&lt;=EDATE($D271,'Summary&amp;Assumptions'!$G$32))*$B271+AND(CM$56&lt;'Summary&amp;Assumptions'!$J$31,CM$47&gt;=$FO271,CM$47&lt;=$FP271)*(('Summary&amp;Assumptions'!$H$25*$C271)*(1+'Summary&amp;Assumptions'!$J$29)^(CM$46-1))+AND(CM$56&lt;'Summary&amp;Assumptions'!$J$31,CM$47&gt;=$FQ271,CM$47&lt;=$FR271)*(('Summary&amp;Assumptions'!$H$25*$C271)*(1+'Summary&amp;Assumptions'!$J$29)^(CM$46-1))</f>
        <v>0</v>
      </c>
      <c r="CI271" s="588">
        <f>AND(CN$55&gt;0,SUM($E271:CH271)&lt;'Summary&amp;Assumptions'!$G$32*$B271,$D271&gt;='Summary&amp;Assumptions'!$D$17,CN$47&gt;=$D271,CN$47&lt;=EDATE($D271,'Summary&amp;Assumptions'!$G$32))*$B271+AND(CN$56&lt;'Summary&amp;Assumptions'!$J$31,CN$47&gt;=$FO271,CN$47&lt;=$FP271)*(('Summary&amp;Assumptions'!$H$25*$C271)*(1+'Summary&amp;Assumptions'!$J$29)^(CN$46-1))+AND(CN$56&lt;'Summary&amp;Assumptions'!$J$31,CN$47&gt;=$FQ271,CN$47&lt;=$FR271)*(('Summary&amp;Assumptions'!$H$25*$C271)*(1+'Summary&amp;Assumptions'!$J$29)^(CN$46-1))</f>
        <v>0</v>
      </c>
      <c r="CJ271" s="588">
        <f>AND(CO$55&gt;0,SUM($E271:CI271)&lt;'Summary&amp;Assumptions'!$G$32*$B271,$D271&gt;='Summary&amp;Assumptions'!$D$17,CO$47&gt;=$D271,CO$47&lt;=EDATE($D271,'Summary&amp;Assumptions'!$G$32))*$B271+AND(CO$56&lt;'Summary&amp;Assumptions'!$J$31,CO$47&gt;=$FO271,CO$47&lt;=$FP271)*(('Summary&amp;Assumptions'!$H$25*$C271)*(1+'Summary&amp;Assumptions'!$J$29)^(CO$46-1))+AND(CO$56&lt;'Summary&amp;Assumptions'!$J$31,CO$47&gt;=$FQ271,CO$47&lt;=$FR271)*(('Summary&amp;Assumptions'!$H$25*$C271)*(1+'Summary&amp;Assumptions'!$J$29)^(CO$46-1))</f>
        <v>0</v>
      </c>
      <c r="CK271" s="588">
        <f>AND(CP$55&gt;0,SUM($E271:CJ271)&lt;'Summary&amp;Assumptions'!$G$32*$B271,$D271&gt;='Summary&amp;Assumptions'!$D$17,CP$47&gt;=$D271,CP$47&lt;=EDATE($D271,'Summary&amp;Assumptions'!$G$32))*$B271+AND(CP$56&lt;'Summary&amp;Assumptions'!$J$31,CP$47&gt;=$FO271,CP$47&lt;=$FP271)*(('Summary&amp;Assumptions'!$H$25*$C271)*(1+'Summary&amp;Assumptions'!$J$29)^(CP$46-1))+AND(CP$56&lt;'Summary&amp;Assumptions'!$J$31,CP$47&gt;=$FQ271,CP$47&lt;=$FR271)*(('Summary&amp;Assumptions'!$H$25*$C271)*(1+'Summary&amp;Assumptions'!$J$29)^(CP$46-1))</f>
        <v>0</v>
      </c>
      <c r="CL271" s="588">
        <f>AND(CQ$55&gt;0,SUM($E271:CK271)&lt;'Summary&amp;Assumptions'!$G$32*$B271,$D271&gt;='Summary&amp;Assumptions'!$D$17,CQ$47&gt;=$D271,CQ$47&lt;=EDATE($D271,'Summary&amp;Assumptions'!$G$32))*$B271+AND(CQ$56&lt;'Summary&amp;Assumptions'!$J$31,CQ$47&gt;=$FO271,CQ$47&lt;=$FP271)*(('Summary&amp;Assumptions'!$H$25*$C271)*(1+'Summary&amp;Assumptions'!$J$29)^(CQ$46-1))+AND(CQ$56&lt;'Summary&amp;Assumptions'!$J$31,CQ$47&gt;=$FQ271,CQ$47&lt;=$FR271)*(('Summary&amp;Assumptions'!$H$25*$C271)*(1+'Summary&amp;Assumptions'!$J$29)^(CQ$46-1))</f>
        <v>0</v>
      </c>
      <c r="CM271" s="588">
        <f>AND(CR$55&gt;0,SUM($E271:CL271)&lt;'Summary&amp;Assumptions'!$G$32*$B271,$D271&gt;='Summary&amp;Assumptions'!$D$17,CR$47&gt;=$D271,CR$47&lt;=EDATE($D271,'Summary&amp;Assumptions'!$G$32))*$B271+AND(CR$56&lt;'Summary&amp;Assumptions'!$J$31,CR$47&gt;=$FO271,CR$47&lt;=$FP271)*(('Summary&amp;Assumptions'!$H$25*$C271)*(1+'Summary&amp;Assumptions'!$J$29)^(CR$46-1))+AND(CR$56&lt;'Summary&amp;Assumptions'!$J$31,CR$47&gt;=$FQ271,CR$47&lt;=$FR271)*(('Summary&amp;Assumptions'!$H$25*$C271)*(1+'Summary&amp;Assumptions'!$J$29)^(CR$46-1))</f>
        <v>0</v>
      </c>
      <c r="CN271" s="588">
        <f>AND(CS$55&gt;0,SUM($E271:CM271)&lt;'Summary&amp;Assumptions'!$G$32*$B271,$D271&gt;='Summary&amp;Assumptions'!$D$17,CS$47&gt;=$D271,CS$47&lt;=EDATE($D271,'Summary&amp;Assumptions'!$G$32))*$B271+AND(CS$56&lt;'Summary&amp;Assumptions'!$J$31,CS$47&gt;=$FO271,CS$47&lt;=$FP271)*(('Summary&amp;Assumptions'!$H$25*$C271)*(1+'Summary&amp;Assumptions'!$J$29)^(CS$46-1))+AND(CS$56&lt;'Summary&amp;Assumptions'!$J$31,CS$47&gt;=$FQ271,CS$47&lt;=$FR271)*(('Summary&amp;Assumptions'!$H$25*$C271)*(1+'Summary&amp;Assumptions'!$J$29)^(CS$46-1))</f>
        <v>0</v>
      </c>
      <c r="CO271" s="588">
        <f>AND(CT$55&gt;0,SUM($E271:CN271)&lt;'Summary&amp;Assumptions'!$G$32*$B271,$D271&gt;='Summary&amp;Assumptions'!$D$17,CT$47&gt;=$D271,CT$47&lt;=EDATE($D271,'Summary&amp;Assumptions'!$G$32))*$B271+AND(CT$56&lt;'Summary&amp;Assumptions'!$J$31,CT$47&gt;=$FO271,CT$47&lt;=$FP271)*(('Summary&amp;Assumptions'!$H$25*$C271)*(1+'Summary&amp;Assumptions'!$J$29)^(CT$46-1))+AND(CT$56&lt;'Summary&amp;Assumptions'!$J$31,CT$47&gt;=$FQ271,CT$47&lt;=$FR271)*(('Summary&amp;Assumptions'!$H$25*$C271)*(1+'Summary&amp;Assumptions'!$J$29)^(CT$46-1))</f>
        <v>0</v>
      </c>
      <c r="CP271" s="588">
        <f>AND(CU$55&gt;0,SUM($E271:CO271)&lt;'Summary&amp;Assumptions'!$G$32*$B271,$D271&gt;='Summary&amp;Assumptions'!$D$17,CU$47&gt;=$D271,CU$47&lt;=EDATE($D271,'Summary&amp;Assumptions'!$G$32))*$B271+AND(CU$56&lt;'Summary&amp;Assumptions'!$J$31,CU$47&gt;=$FO271,CU$47&lt;=$FP271)*(('Summary&amp;Assumptions'!$H$25*$C271)*(1+'Summary&amp;Assumptions'!$J$29)^(CU$46-1))+AND(CU$56&lt;'Summary&amp;Assumptions'!$J$31,CU$47&gt;=$FQ271,CU$47&lt;=$FR271)*(('Summary&amp;Assumptions'!$H$25*$C271)*(1+'Summary&amp;Assumptions'!$J$29)^(CU$46-1))</f>
        <v>0</v>
      </c>
      <c r="CQ271" s="588">
        <f>AND(CV$55&gt;0,SUM($E271:CP271)&lt;'Summary&amp;Assumptions'!$G$32*$B271,$D271&gt;='Summary&amp;Assumptions'!$D$17,CV$47&gt;=$D271,CV$47&lt;=EDATE($D271,'Summary&amp;Assumptions'!$G$32))*$B271+AND(CV$56&lt;'Summary&amp;Assumptions'!$J$31,CV$47&gt;=$FO271,CV$47&lt;=$FP271)*(('Summary&amp;Assumptions'!$H$25*$C271)*(1+'Summary&amp;Assumptions'!$J$29)^(CV$46-1))+AND(CV$56&lt;'Summary&amp;Assumptions'!$J$31,CV$47&gt;=$FQ271,CV$47&lt;=$FR271)*(('Summary&amp;Assumptions'!$H$25*$C271)*(1+'Summary&amp;Assumptions'!$J$29)^(CV$46-1))</f>
        <v>0</v>
      </c>
      <c r="CR271" s="588">
        <f>AND(CW$55&gt;0,SUM($E271:CQ271)&lt;'Summary&amp;Assumptions'!$G$32*$B271,$D271&gt;='Summary&amp;Assumptions'!$D$17,CW$47&gt;=$D271,CW$47&lt;=EDATE($D271,'Summary&amp;Assumptions'!$G$32))*$B271+AND(CW$56&lt;'Summary&amp;Assumptions'!$J$31,CW$47&gt;=$FO271,CW$47&lt;=$FP271)*(('Summary&amp;Assumptions'!$H$25*$C271)*(1+'Summary&amp;Assumptions'!$J$29)^(CW$46-1))+AND(CW$56&lt;'Summary&amp;Assumptions'!$J$31,CW$47&gt;=$FQ271,CW$47&lt;=$FR271)*(('Summary&amp;Assumptions'!$H$25*$C271)*(1+'Summary&amp;Assumptions'!$J$29)^(CW$46-1))</f>
        <v>0</v>
      </c>
      <c r="CS271" s="588">
        <f>AND(CX$55&gt;0,SUM($E271:CR271)&lt;'Summary&amp;Assumptions'!$G$32*$B271,$D271&gt;='Summary&amp;Assumptions'!$D$17,CX$47&gt;=$D271,CX$47&lt;=EDATE($D271,'Summary&amp;Assumptions'!$G$32))*$B271+AND(CX$56&lt;'Summary&amp;Assumptions'!$J$31,CX$47&gt;=$FO271,CX$47&lt;=$FP271)*(('Summary&amp;Assumptions'!$H$25*$C271)*(1+'Summary&amp;Assumptions'!$J$29)^(CX$46-1))+AND(CX$56&lt;'Summary&amp;Assumptions'!$J$31,CX$47&gt;=$FQ271,CX$47&lt;=$FR271)*(('Summary&amp;Assumptions'!$H$25*$C271)*(1+'Summary&amp;Assumptions'!$J$29)^(CX$46-1))</f>
        <v>0</v>
      </c>
      <c r="CT271" s="588">
        <f>AND(CY$55&gt;0,SUM($E271:CS271)&lt;'Summary&amp;Assumptions'!$G$32*$B271,$D271&gt;='Summary&amp;Assumptions'!$D$17,CY$47&gt;=$D271,CY$47&lt;=EDATE($D271,'Summary&amp;Assumptions'!$G$32))*$B271+AND(CY$56&lt;'Summary&amp;Assumptions'!$J$31,CY$47&gt;=$FO271,CY$47&lt;=$FP271)*(('Summary&amp;Assumptions'!$H$25*$C271)*(1+'Summary&amp;Assumptions'!$J$29)^(CY$46-1))+AND(CY$56&lt;'Summary&amp;Assumptions'!$J$31,CY$47&gt;=$FQ271,CY$47&lt;=$FR271)*(('Summary&amp;Assumptions'!$H$25*$C271)*(1+'Summary&amp;Assumptions'!$J$29)^(CY$46-1))</f>
        <v>0</v>
      </c>
      <c r="CU271" s="588">
        <f>AND(CZ$55&gt;0,SUM($E271:CT271)&lt;'Summary&amp;Assumptions'!$G$32*$B271,$D271&gt;='Summary&amp;Assumptions'!$D$17,CZ$47&gt;=$D271,CZ$47&lt;=EDATE($D271,'Summary&amp;Assumptions'!$G$32))*$B271+AND(CZ$56&lt;'Summary&amp;Assumptions'!$J$31,CZ$47&gt;=$FO271,CZ$47&lt;=$FP271)*(('Summary&amp;Assumptions'!$H$25*$C271)*(1+'Summary&amp;Assumptions'!$J$29)^(CZ$46-1))+AND(CZ$56&lt;'Summary&amp;Assumptions'!$J$31,CZ$47&gt;=$FQ271,CZ$47&lt;=$FR271)*(('Summary&amp;Assumptions'!$H$25*$C271)*(1+'Summary&amp;Assumptions'!$J$29)^(CZ$46-1))</f>
        <v>0</v>
      </c>
      <c r="CV271" s="588">
        <f>AND(DA$55&gt;0,SUM($E271:CU271)&lt;'Summary&amp;Assumptions'!$G$32*$B271,$D271&gt;='Summary&amp;Assumptions'!$D$17,DA$47&gt;=$D271,DA$47&lt;=EDATE($D271,'Summary&amp;Assumptions'!$G$32))*$B271+AND(DA$56&lt;'Summary&amp;Assumptions'!$J$31,DA$47&gt;=$FO271,DA$47&lt;=$FP271)*(('Summary&amp;Assumptions'!$H$25*$C271)*(1+'Summary&amp;Assumptions'!$J$29)^(DA$46-1))+AND(DA$56&lt;'Summary&amp;Assumptions'!$J$31,DA$47&gt;=$FQ271,DA$47&lt;=$FR271)*(('Summary&amp;Assumptions'!$H$25*$C271)*(1+'Summary&amp;Assumptions'!$J$29)^(DA$46-1))</f>
        <v>0</v>
      </c>
      <c r="CW271" s="588">
        <f>AND(DB$55&gt;0,SUM($E271:CV271)&lt;'Summary&amp;Assumptions'!$G$32*$B271,$D271&gt;='Summary&amp;Assumptions'!$D$17,DB$47&gt;=$D271,DB$47&lt;=EDATE($D271,'Summary&amp;Assumptions'!$G$32))*$B271+AND(DB$56&lt;'Summary&amp;Assumptions'!$J$31,DB$47&gt;=$FO271,DB$47&lt;=$FP271)*(('Summary&amp;Assumptions'!$H$25*$C271)*(1+'Summary&amp;Assumptions'!$J$29)^(DB$46-1))+AND(DB$56&lt;'Summary&amp;Assumptions'!$J$31,DB$47&gt;=$FQ271,DB$47&lt;=$FR271)*(('Summary&amp;Assumptions'!$H$25*$C271)*(1+'Summary&amp;Assumptions'!$J$29)^(DB$46-1))</f>
        <v>0</v>
      </c>
      <c r="CX271" s="588">
        <f>AND(DC$55&gt;0,SUM($E271:CW271)&lt;'Summary&amp;Assumptions'!$G$32*$B271,$D271&gt;='Summary&amp;Assumptions'!$D$17,DC$47&gt;=$D271,DC$47&lt;=EDATE($D271,'Summary&amp;Assumptions'!$G$32))*$B271+AND(DC$56&lt;'Summary&amp;Assumptions'!$J$31,DC$47&gt;=$FO271,DC$47&lt;=$FP271)*(('Summary&amp;Assumptions'!$H$25*$C271)*(1+'Summary&amp;Assumptions'!$J$29)^(DC$46-1))+AND(DC$56&lt;'Summary&amp;Assumptions'!$J$31,DC$47&gt;=$FQ271,DC$47&lt;=$FR271)*(('Summary&amp;Assumptions'!$H$25*$C271)*(1+'Summary&amp;Assumptions'!$J$29)^(DC$46-1))</f>
        <v>0</v>
      </c>
      <c r="CY271" s="588">
        <f>AND(DD$55&gt;0,SUM($E271:CX271)&lt;'Summary&amp;Assumptions'!$G$32*$B271,$D271&gt;='Summary&amp;Assumptions'!$D$17,DD$47&gt;=$D271,DD$47&lt;=EDATE($D271,'Summary&amp;Assumptions'!$G$32))*$B271+AND(DD$56&lt;'Summary&amp;Assumptions'!$J$31,DD$47&gt;=$FO271,DD$47&lt;=$FP271)*(('Summary&amp;Assumptions'!$H$25*$C271)*(1+'Summary&amp;Assumptions'!$J$29)^(DD$46-1))+AND(DD$56&lt;'Summary&amp;Assumptions'!$J$31,DD$47&gt;=$FQ271,DD$47&lt;=$FR271)*(('Summary&amp;Assumptions'!$H$25*$C271)*(1+'Summary&amp;Assumptions'!$J$29)^(DD$46-1))</f>
        <v>0</v>
      </c>
      <c r="CZ271" s="588">
        <f>AND(DE$55&gt;0,SUM($E271:CY271)&lt;'Summary&amp;Assumptions'!$G$32*$B271,$D271&gt;='Summary&amp;Assumptions'!$D$17,DE$47&gt;=$D271,DE$47&lt;=EDATE($D271,'Summary&amp;Assumptions'!$G$32))*$B271+AND(DE$56&lt;'Summary&amp;Assumptions'!$J$31,DE$47&gt;=$FO271,DE$47&lt;=$FP271)*(('Summary&amp;Assumptions'!$H$25*$C271)*(1+'Summary&amp;Assumptions'!$J$29)^(DE$46-1))+AND(DE$56&lt;'Summary&amp;Assumptions'!$J$31,DE$47&gt;=$FQ271,DE$47&lt;=$FR271)*(('Summary&amp;Assumptions'!$H$25*$C271)*(1+'Summary&amp;Assumptions'!$J$29)^(DE$46-1))</f>
        <v>0</v>
      </c>
      <c r="DA271" s="588">
        <f>AND(DF$55&gt;0,SUM($E271:CZ271)&lt;'Summary&amp;Assumptions'!$G$32*$B271,$D271&gt;='Summary&amp;Assumptions'!$D$17,DF$47&gt;=$D271,DF$47&lt;=EDATE($D271,'Summary&amp;Assumptions'!$G$32))*$B271+AND(DF$56&lt;'Summary&amp;Assumptions'!$J$31,DF$47&gt;=$FO271,DF$47&lt;=$FP271)*(('Summary&amp;Assumptions'!$H$25*$C271)*(1+'Summary&amp;Assumptions'!$J$29)^(DF$46-1))+AND(DF$56&lt;'Summary&amp;Assumptions'!$J$31,DF$47&gt;=$FQ271,DF$47&lt;=$FR271)*(('Summary&amp;Assumptions'!$H$25*$C271)*(1+'Summary&amp;Assumptions'!$J$29)^(DF$46-1))</f>
        <v>0</v>
      </c>
      <c r="DB271" s="588">
        <f>AND(DG$55&gt;0,SUM($E271:DA271)&lt;'Summary&amp;Assumptions'!$G$32*$B271,$D271&gt;='Summary&amp;Assumptions'!$D$17,DG$47&gt;=$D271,DG$47&lt;=EDATE($D271,'Summary&amp;Assumptions'!$G$32))*$B271+AND(DG$56&lt;'Summary&amp;Assumptions'!$J$31,DG$47&gt;=$FO271,DG$47&lt;=$FP271)*(('Summary&amp;Assumptions'!$H$25*$C271)*(1+'Summary&amp;Assumptions'!$J$29)^(DG$46-1))+AND(DG$56&lt;'Summary&amp;Assumptions'!$J$31,DG$47&gt;=$FQ271,DG$47&lt;=$FR271)*(('Summary&amp;Assumptions'!$H$25*$C271)*(1+'Summary&amp;Assumptions'!$J$29)^(DG$46-1))</f>
        <v>0</v>
      </c>
      <c r="DC271" s="588">
        <f>AND(DH$55&gt;0,SUM($E271:DB271)&lt;'Summary&amp;Assumptions'!$G$32*$B271,$D271&gt;='Summary&amp;Assumptions'!$D$17,DH$47&gt;=$D271,DH$47&lt;=EDATE($D271,'Summary&amp;Assumptions'!$G$32))*$B271+AND(DH$56&lt;'Summary&amp;Assumptions'!$J$31,DH$47&gt;=$FO271,DH$47&lt;=$FP271)*(('Summary&amp;Assumptions'!$H$25*$C271)*(1+'Summary&amp;Assumptions'!$J$29)^(DH$46-1))+AND(DH$56&lt;'Summary&amp;Assumptions'!$J$31,DH$47&gt;=$FQ271,DH$47&lt;=$FR271)*(('Summary&amp;Assumptions'!$H$25*$C271)*(1+'Summary&amp;Assumptions'!$J$29)^(DH$46-1))</f>
        <v>0</v>
      </c>
      <c r="DD271" s="588">
        <f>AND(DI$55&gt;0,SUM($E271:DC271)&lt;'Summary&amp;Assumptions'!$G$32*$B271,$D271&gt;='Summary&amp;Assumptions'!$D$17,DI$47&gt;=$D271,DI$47&lt;=EDATE($D271,'Summary&amp;Assumptions'!$G$32))*$B271+AND(DI$56&lt;'Summary&amp;Assumptions'!$J$31,DI$47&gt;=$FO271,DI$47&lt;=$FP271)*(('Summary&amp;Assumptions'!$H$25*$C271)*(1+'Summary&amp;Assumptions'!$J$29)^(DI$46-1))+AND(DI$56&lt;'Summary&amp;Assumptions'!$J$31,DI$47&gt;=$FQ271,DI$47&lt;=$FR271)*(('Summary&amp;Assumptions'!$H$25*$C271)*(1+'Summary&amp;Assumptions'!$J$29)^(DI$46-1))</f>
        <v>0</v>
      </c>
      <c r="DE271" s="588">
        <f>AND(DJ$55&gt;0,SUM($E271:DD271)&lt;'Summary&amp;Assumptions'!$G$32*$B271,$D271&gt;='Summary&amp;Assumptions'!$D$17,DJ$47&gt;=$D271,DJ$47&lt;=EDATE($D271,'Summary&amp;Assumptions'!$G$32))*$B271+AND(DJ$56&lt;'Summary&amp;Assumptions'!$J$31,DJ$47&gt;=$FO271,DJ$47&lt;=$FP271)*(('Summary&amp;Assumptions'!$H$25*$C271)*(1+'Summary&amp;Assumptions'!$J$29)^(DJ$46-1))+AND(DJ$56&lt;'Summary&amp;Assumptions'!$J$31,DJ$47&gt;=$FQ271,DJ$47&lt;=$FR271)*(('Summary&amp;Assumptions'!$H$25*$C271)*(1+'Summary&amp;Assumptions'!$J$29)^(DJ$46-1))</f>
        <v>0</v>
      </c>
      <c r="DF271" s="588">
        <f>AND(DK$55&gt;0,SUM($E271:DE271)&lt;'Summary&amp;Assumptions'!$G$32*$B271,$D271&gt;='Summary&amp;Assumptions'!$D$17,DK$47&gt;=$D271,DK$47&lt;=EDATE($D271,'Summary&amp;Assumptions'!$G$32))*$B271+AND(DK$56&lt;'Summary&amp;Assumptions'!$J$31,DK$47&gt;=$FO271,DK$47&lt;=$FP271)*(('Summary&amp;Assumptions'!$H$25*$C271)*(1+'Summary&amp;Assumptions'!$J$29)^(DK$46-1))+AND(DK$56&lt;'Summary&amp;Assumptions'!$J$31,DK$47&gt;=$FQ271,DK$47&lt;=$FR271)*(('Summary&amp;Assumptions'!$H$25*$C271)*(1+'Summary&amp;Assumptions'!$J$29)^(DK$46-1))</f>
        <v>0</v>
      </c>
      <c r="DG271" s="588">
        <f>AND(DL$55&gt;0,SUM($E271:DF271)&lt;'Summary&amp;Assumptions'!$G$32*$B271,$D271&gt;='Summary&amp;Assumptions'!$D$17,DL$47&gt;=$D271,DL$47&lt;=EDATE($D271,'Summary&amp;Assumptions'!$G$32))*$B271+AND(DL$56&lt;'Summary&amp;Assumptions'!$J$31,DL$47&gt;=$FO271,DL$47&lt;=$FP271)*(('Summary&amp;Assumptions'!$H$25*$C271)*(1+'Summary&amp;Assumptions'!$J$29)^(DL$46-1))+AND(DL$56&lt;'Summary&amp;Assumptions'!$J$31,DL$47&gt;=$FQ271,DL$47&lt;=$FR271)*(('Summary&amp;Assumptions'!$H$25*$C271)*(1+'Summary&amp;Assumptions'!$J$29)^(DL$46-1))</f>
        <v>0</v>
      </c>
      <c r="DH271" s="588">
        <f>AND(DM$55&gt;0,SUM($E271:DG271)&lt;'Summary&amp;Assumptions'!$G$32*$B271,$D271&gt;='Summary&amp;Assumptions'!$D$17,DM$47&gt;=$D271,DM$47&lt;=EDATE($D271,'Summary&amp;Assumptions'!$G$32))*$B271+AND(DM$56&lt;'Summary&amp;Assumptions'!$J$31,DM$47&gt;=$FO271,DM$47&lt;=$FP271)*(('Summary&amp;Assumptions'!$H$25*$C271)*(1+'Summary&amp;Assumptions'!$J$29)^(DM$46-1))+AND(DM$56&lt;'Summary&amp;Assumptions'!$J$31,DM$47&gt;=$FQ271,DM$47&lt;=$FR271)*(('Summary&amp;Assumptions'!$H$25*$C271)*(1+'Summary&amp;Assumptions'!$J$29)^(DM$46-1))</f>
        <v>0</v>
      </c>
      <c r="DI271" s="588">
        <f>AND(DN$55&gt;0,SUM($E271:DH271)&lt;'Summary&amp;Assumptions'!$G$32*$B271,$D271&gt;='Summary&amp;Assumptions'!$D$17,DN$47&gt;=$D271,DN$47&lt;=EDATE($D271,'Summary&amp;Assumptions'!$G$32))*$B271+AND(DN$56&lt;'Summary&amp;Assumptions'!$J$31,DN$47&gt;=$FO271,DN$47&lt;=$FP271)*(('Summary&amp;Assumptions'!$H$25*$C271)*(1+'Summary&amp;Assumptions'!$J$29)^(DN$46-1))+AND(DN$56&lt;'Summary&amp;Assumptions'!$J$31,DN$47&gt;=$FQ271,DN$47&lt;=$FR271)*(('Summary&amp;Assumptions'!$H$25*$C271)*(1+'Summary&amp;Assumptions'!$J$29)^(DN$46-1))</f>
        <v>0</v>
      </c>
      <c r="DJ271" s="588">
        <f>AND(DO$55&gt;0,SUM($E271:DI271)&lt;'Summary&amp;Assumptions'!$G$32*$B271,$D271&gt;='Summary&amp;Assumptions'!$D$17,DO$47&gt;=$D271,DO$47&lt;=EDATE($D271,'Summary&amp;Assumptions'!$G$32))*$B271+AND(DO$56&lt;'Summary&amp;Assumptions'!$J$31,DO$47&gt;=$FO271,DO$47&lt;=$FP271)*(('Summary&amp;Assumptions'!$H$25*$C271)*(1+'Summary&amp;Assumptions'!$J$29)^(DO$46-1))+AND(DO$56&lt;'Summary&amp;Assumptions'!$J$31,DO$47&gt;=$FQ271,DO$47&lt;=$FR271)*(('Summary&amp;Assumptions'!$H$25*$C271)*(1+'Summary&amp;Assumptions'!$J$29)^(DO$46-1))</f>
        <v>0</v>
      </c>
      <c r="DK271" s="588">
        <f>AND(DP$55&gt;0,SUM($E271:DJ271)&lt;'Summary&amp;Assumptions'!$G$32*$B271,$D271&gt;='Summary&amp;Assumptions'!$D$17,DP$47&gt;=$D271,DP$47&lt;=EDATE($D271,'Summary&amp;Assumptions'!$G$32))*$B271+AND(DP$56&lt;'Summary&amp;Assumptions'!$J$31,DP$47&gt;=$FO271,DP$47&lt;=$FP271)*(('Summary&amp;Assumptions'!$H$25*$C271)*(1+'Summary&amp;Assumptions'!$J$29)^(DP$46-1))+AND(DP$56&lt;'Summary&amp;Assumptions'!$J$31,DP$47&gt;=$FQ271,DP$47&lt;=$FR271)*(('Summary&amp;Assumptions'!$H$25*$C271)*(1+'Summary&amp;Assumptions'!$J$29)^(DP$46-1))</f>
        <v>0</v>
      </c>
      <c r="DL271" s="588">
        <f>AND(DQ$55&gt;0,SUM($E271:DK271)&lt;'Summary&amp;Assumptions'!$G$32*$B271,$D271&gt;='Summary&amp;Assumptions'!$D$17,DQ$47&gt;=$D271,DQ$47&lt;=EDATE($D271,'Summary&amp;Assumptions'!$G$32))*$B271+AND(DQ$56&lt;'Summary&amp;Assumptions'!$J$31,DQ$47&gt;=$FO271,DQ$47&lt;=$FP271)*(('Summary&amp;Assumptions'!$H$25*$C271)*(1+'Summary&amp;Assumptions'!$J$29)^(DQ$46-1))+AND(DQ$56&lt;'Summary&amp;Assumptions'!$J$31,DQ$47&gt;=$FQ271,DQ$47&lt;=$FR271)*(('Summary&amp;Assumptions'!$H$25*$C271)*(1+'Summary&amp;Assumptions'!$J$29)^(DQ$46-1))</f>
        <v>0</v>
      </c>
      <c r="DM271" s="588">
        <f>AND(DR$55&gt;0,SUM($E271:DL271)&lt;'Summary&amp;Assumptions'!$G$32*$B271,$D271&gt;='Summary&amp;Assumptions'!$D$17,DR$47&gt;=$D271,DR$47&lt;=EDATE($D271,'Summary&amp;Assumptions'!$G$32))*$B271+AND(DR$56&lt;'Summary&amp;Assumptions'!$J$31,DR$47&gt;=$FO271,DR$47&lt;=$FP271)*(('Summary&amp;Assumptions'!$H$25*$C271)*(1+'Summary&amp;Assumptions'!$J$29)^(DR$46-1))+AND(DR$56&lt;'Summary&amp;Assumptions'!$J$31,DR$47&gt;=$FQ271,DR$47&lt;=$FR271)*(('Summary&amp;Assumptions'!$H$25*$C271)*(1+'Summary&amp;Assumptions'!$J$29)^(DR$46-1))</f>
        <v>0</v>
      </c>
      <c r="DN271" s="588">
        <f>AND(DS$55&gt;0,SUM($E271:DM271)&lt;'Summary&amp;Assumptions'!$G$32*$B271,$D271&gt;='Summary&amp;Assumptions'!$D$17,DS$47&gt;=$D271,DS$47&lt;=EDATE($D271,'Summary&amp;Assumptions'!$G$32))*$B271+AND(DS$56&lt;'Summary&amp;Assumptions'!$J$31,DS$47&gt;=$FO271,DS$47&lt;=$FP271)*(('Summary&amp;Assumptions'!$H$25*$C271)*(1+'Summary&amp;Assumptions'!$J$29)^(DS$46-1))+AND(DS$56&lt;'Summary&amp;Assumptions'!$J$31,DS$47&gt;=$FQ271,DS$47&lt;=$FR271)*(('Summary&amp;Assumptions'!$H$25*$C271)*(1+'Summary&amp;Assumptions'!$J$29)^(DS$46-1))</f>
        <v>0</v>
      </c>
      <c r="DO271" s="588">
        <f>AND(DT$55&gt;0,SUM($E271:DN271)&lt;'Summary&amp;Assumptions'!$G$32*$B271,$D271&gt;='Summary&amp;Assumptions'!$D$17,DT$47&gt;=$D271,DT$47&lt;=EDATE($D271,'Summary&amp;Assumptions'!$G$32))*$B271+AND(DT$56&lt;'Summary&amp;Assumptions'!$J$31,DT$47&gt;=$FO271,DT$47&lt;=$FP271)*(('Summary&amp;Assumptions'!$H$25*$C271)*(1+'Summary&amp;Assumptions'!$J$29)^(DT$46-1))+AND(DT$56&lt;'Summary&amp;Assumptions'!$J$31,DT$47&gt;=$FQ271,DT$47&lt;=$FR271)*(('Summary&amp;Assumptions'!$H$25*$C271)*(1+'Summary&amp;Assumptions'!$J$29)^(DT$46-1))</f>
        <v>0</v>
      </c>
      <c r="DP271" s="588">
        <f>AND(DU$55&gt;0,SUM($E271:DO271)&lt;'Summary&amp;Assumptions'!$G$32*$B271,$D271&gt;='Summary&amp;Assumptions'!$D$17,DU$47&gt;=$D271,DU$47&lt;=EDATE($D271,'Summary&amp;Assumptions'!$G$32))*$B271+AND(DU$56&lt;'Summary&amp;Assumptions'!$J$31,DU$47&gt;=$FO271,DU$47&lt;=$FP271)*(('Summary&amp;Assumptions'!$H$25*$C271)*(1+'Summary&amp;Assumptions'!$J$29)^(DU$46-1))+AND(DU$56&lt;'Summary&amp;Assumptions'!$J$31,DU$47&gt;=$FQ271,DU$47&lt;=$FR271)*(('Summary&amp;Assumptions'!$H$25*$C271)*(1+'Summary&amp;Assumptions'!$J$29)^(DU$46-1))</f>
        <v>0</v>
      </c>
      <c r="DQ271" s="588">
        <f>AND(DV$55&gt;0,SUM($E271:DP271)&lt;'Summary&amp;Assumptions'!$G$32*$B271,$D271&gt;='Summary&amp;Assumptions'!$D$17,DV$47&gt;=$D271,DV$47&lt;=EDATE($D271,'Summary&amp;Assumptions'!$G$32))*$B271+AND(DV$56&lt;'Summary&amp;Assumptions'!$J$31,DV$47&gt;=$FO271,DV$47&lt;=$FP271)*(('Summary&amp;Assumptions'!$H$25*$C271)*(1+'Summary&amp;Assumptions'!$J$29)^(DV$46-1))+AND(DV$56&lt;'Summary&amp;Assumptions'!$J$31,DV$47&gt;=$FQ271,DV$47&lt;=$FR271)*(('Summary&amp;Assumptions'!$H$25*$C271)*(1+'Summary&amp;Assumptions'!$J$29)^(DV$46-1))</f>
        <v>0</v>
      </c>
      <c r="DR271" s="588">
        <f>AND(DW$55&gt;0,SUM($E271:DQ271)&lt;'Summary&amp;Assumptions'!$G$32*$B271,$D271&gt;='Summary&amp;Assumptions'!$D$17,DW$47&gt;=$D271,DW$47&lt;=EDATE($D271,'Summary&amp;Assumptions'!$G$32))*$B271+AND(DW$56&lt;'Summary&amp;Assumptions'!$J$31,DW$47&gt;=$FO271,DW$47&lt;=$FP271)*(('Summary&amp;Assumptions'!$H$25*$C271)*(1+'Summary&amp;Assumptions'!$J$29)^(DW$46-1))+AND(DW$56&lt;'Summary&amp;Assumptions'!$J$31,DW$47&gt;=$FQ271,DW$47&lt;=$FR271)*(('Summary&amp;Assumptions'!$H$25*$C271)*(1+'Summary&amp;Assumptions'!$J$29)^(DW$46-1))</f>
        <v>0</v>
      </c>
      <c r="DS271" s="588">
        <f>AND(DX$55&gt;0,SUM($E271:DR271)&lt;'Summary&amp;Assumptions'!$G$32*$B271,$D271&gt;='Summary&amp;Assumptions'!$D$17,DX$47&gt;=$D271,DX$47&lt;=EDATE($D271,'Summary&amp;Assumptions'!$G$32))*$B271+AND(DX$56&lt;'Summary&amp;Assumptions'!$J$31,DX$47&gt;=$FO271,DX$47&lt;=$FP271)*(('Summary&amp;Assumptions'!$H$25*$C271)*(1+'Summary&amp;Assumptions'!$J$29)^(DX$46-1))+AND(DX$56&lt;'Summary&amp;Assumptions'!$J$31,DX$47&gt;=$FQ271,DX$47&lt;=$FR271)*(('Summary&amp;Assumptions'!$H$25*$C271)*(1+'Summary&amp;Assumptions'!$J$29)^(DX$46-1))</f>
        <v>0</v>
      </c>
      <c r="DT271" s="588">
        <f>AND(DY$55&gt;0,SUM($E271:DS271)&lt;'Summary&amp;Assumptions'!$G$32*$B271,$D271&gt;='Summary&amp;Assumptions'!$D$17,DY$47&gt;=$D271,DY$47&lt;=EDATE($D271,'Summary&amp;Assumptions'!$G$32))*$B271+AND(DY$56&lt;'Summary&amp;Assumptions'!$J$31,DY$47&gt;=$FO271,DY$47&lt;=$FP271)*(('Summary&amp;Assumptions'!$H$25*$C271)*(1+'Summary&amp;Assumptions'!$J$29)^(DY$46-1))+AND(DY$56&lt;'Summary&amp;Assumptions'!$J$31,DY$47&gt;=$FQ271,DY$47&lt;=$FR271)*(('Summary&amp;Assumptions'!$H$25*$C271)*(1+'Summary&amp;Assumptions'!$J$29)^(DY$46-1))</f>
        <v>0</v>
      </c>
      <c r="DU271" s="588">
        <f>AND(DZ$55&gt;0,SUM($E271:DT271)&lt;'Summary&amp;Assumptions'!$G$32*$B271,$D271&gt;='Summary&amp;Assumptions'!$D$17,DZ$47&gt;=$D271,DZ$47&lt;=EDATE($D271,'Summary&amp;Assumptions'!$G$32))*$B271+AND(DZ$56&lt;'Summary&amp;Assumptions'!$J$31,DZ$47&gt;=$FO271,DZ$47&lt;=$FP271)*(('Summary&amp;Assumptions'!$H$25*$C271)*(1+'Summary&amp;Assumptions'!$J$29)^(DZ$46-1))+AND(DZ$56&lt;'Summary&amp;Assumptions'!$J$31,DZ$47&gt;=$FQ271,DZ$47&lt;=$FR271)*(('Summary&amp;Assumptions'!$H$25*$C271)*(1+'Summary&amp;Assumptions'!$J$29)^(DZ$46-1))</f>
        <v>0</v>
      </c>
      <c r="DV271" s="588">
        <f>AND(EA$55&gt;0,SUM($E271:DU271)&lt;'Summary&amp;Assumptions'!$G$32*$B271,$D271&gt;='Summary&amp;Assumptions'!$D$17,EA$47&gt;=$D271,EA$47&lt;=EDATE($D271,'Summary&amp;Assumptions'!$G$32))*$B271+AND(EA$56&lt;'Summary&amp;Assumptions'!$J$31,EA$47&gt;=$FO271,EA$47&lt;=$FP271)*(('Summary&amp;Assumptions'!$H$25*$C271)*(1+'Summary&amp;Assumptions'!$J$29)^(EA$46-1))+AND(EA$56&lt;'Summary&amp;Assumptions'!$J$31,EA$47&gt;=$FQ271,EA$47&lt;=$FR271)*(('Summary&amp;Assumptions'!$H$25*$C271)*(1+'Summary&amp;Assumptions'!$J$29)^(EA$46-1))</f>
        <v>0</v>
      </c>
      <c r="DW271" s="588">
        <f>AND(EB$55&gt;0,SUM($E271:DV271)&lt;'Summary&amp;Assumptions'!$G$32*$B271,$D271&gt;='Summary&amp;Assumptions'!$D$17,EB$47&gt;=$D271,EB$47&lt;=EDATE($D271,'Summary&amp;Assumptions'!$G$32))*$B271+AND(EB$56&lt;'Summary&amp;Assumptions'!$J$31,EB$47&gt;=$FO271,EB$47&lt;=$FP271)*(('Summary&amp;Assumptions'!$H$25*$C271)*(1+'Summary&amp;Assumptions'!$J$29)^(EB$46-1))+AND(EB$56&lt;'Summary&amp;Assumptions'!$J$31,EB$47&gt;=$FQ271,EB$47&lt;=$FR271)*(('Summary&amp;Assumptions'!$H$25*$C271)*(1+'Summary&amp;Assumptions'!$J$29)^(EB$46-1))</f>
        <v>0</v>
      </c>
      <c r="DX271" s="588">
        <f>AND(EC$55&gt;0,SUM($E271:DW271)&lt;'Summary&amp;Assumptions'!$G$32*$B271,$D271&gt;='Summary&amp;Assumptions'!$D$17,EC$47&gt;=$D271,EC$47&lt;=EDATE($D271,'Summary&amp;Assumptions'!$G$32))*$B271+AND(EC$56&lt;'Summary&amp;Assumptions'!$J$31,EC$47&gt;=$FO271,EC$47&lt;=$FP271)*(('Summary&amp;Assumptions'!$H$25*$C271)*(1+'Summary&amp;Assumptions'!$J$29)^(EC$46-1))+AND(EC$56&lt;'Summary&amp;Assumptions'!$J$31,EC$47&gt;=$FQ271,EC$47&lt;=$FR271)*(('Summary&amp;Assumptions'!$H$25*$C271)*(1+'Summary&amp;Assumptions'!$J$29)^(EC$46-1))</f>
        <v>0</v>
      </c>
      <c r="DY271" s="588">
        <f>AND(ED$55&gt;0,SUM($E271:DX271)&lt;'Summary&amp;Assumptions'!$G$32*$B271,$D271&gt;='Summary&amp;Assumptions'!$D$17,ED$47&gt;=$D271,ED$47&lt;=EDATE($D271,'Summary&amp;Assumptions'!$G$32))*$B271+AND(ED$56&lt;'Summary&amp;Assumptions'!$J$31,ED$47&gt;=$FO271,ED$47&lt;=$FP271)*(('Summary&amp;Assumptions'!$H$25*$C271)*(1+'Summary&amp;Assumptions'!$J$29)^(ED$46-1))+AND(ED$56&lt;'Summary&amp;Assumptions'!$J$31,ED$47&gt;=$FQ271,ED$47&lt;=$FR271)*(('Summary&amp;Assumptions'!$H$25*$C271)*(1+'Summary&amp;Assumptions'!$J$29)^(ED$46-1))</f>
        <v>0</v>
      </c>
      <c r="DZ271" s="588">
        <f>AND(EE$55&gt;0,SUM($E271:DY271)&lt;'Summary&amp;Assumptions'!$G$32*$B271,$D271&gt;='Summary&amp;Assumptions'!$D$17,EE$47&gt;=$D271,EE$47&lt;=EDATE($D271,'Summary&amp;Assumptions'!$G$32))*$B271+AND(EE$56&lt;'Summary&amp;Assumptions'!$J$31,EE$47&gt;=$FO271,EE$47&lt;=$FP271)*(('Summary&amp;Assumptions'!$H$25*$C271)*(1+'Summary&amp;Assumptions'!$J$29)^(EE$46-1))+AND(EE$56&lt;'Summary&amp;Assumptions'!$J$31,EE$47&gt;=$FQ271,EE$47&lt;=$FR271)*(('Summary&amp;Assumptions'!$H$25*$C271)*(1+'Summary&amp;Assumptions'!$J$29)^(EE$46-1))</f>
        <v>0</v>
      </c>
      <c r="EA271" s="588">
        <f>AND(EF$55&gt;0,SUM($E271:DZ271)&lt;'Summary&amp;Assumptions'!$G$32*$B271,$D271&gt;='Summary&amp;Assumptions'!$D$17,EF$47&gt;=$D271,EF$47&lt;=EDATE($D271,'Summary&amp;Assumptions'!$G$32))*$B271+AND(EF$56&lt;'Summary&amp;Assumptions'!$J$31,EF$47&gt;=$FO271,EF$47&lt;=$FP271)*(('Summary&amp;Assumptions'!$H$25*$C271)*(1+'Summary&amp;Assumptions'!$J$29)^(EF$46-1))+AND(EF$56&lt;'Summary&amp;Assumptions'!$J$31,EF$47&gt;=$FQ271,EF$47&lt;=$FR271)*(('Summary&amp;Assumptions'!$H$25*$C271)*(1+'Summary&amp;Assumptions'!$J$29)^(EF$46-1))</f>
        <v>0</v>
      </c>
      <c r="EB271" s="588">
        <f>AND(EG$55&gt;0,SUM($E271:EA271)&lt;'Summary&amp;Assumptions'!$G$32*$B271,$D271&gt;='Summary&amp;Assumptions'!$D$17,EG$47&gt;=$D271,EG$47&lt;=EDATE($D271,'Summary&amp;Assumptions'!$G$32))*$B271+AND(EG$56&lt;'Summary&amp;Assumptions'!$J$31,EG$47&gt;=$FO271,EG$47&lt;=$FP271)*(('Summary&amp;Assumptions'!$H$25*$C271)*(1+'Summary&amp;Assumptions'!$J$29)^(EG$46-1))+AND(EG$56&lt;'Summary&amp;Assumptions'!$J$31,EG$47&gt;=$FQ271,EG$47&lt;=$FR271)*(('Summary&amp;Assumptions'!$H$25*$C271)*(1+'Summary&amp;Assumptions'!$J$29)^(EG$46-1))</f>
        <v>0</v>
      </c>
      <c r="EC271" s="588">
        <f>AND(EH$55&gt;0,SUM($E271:EB271)&lt;'Summary&amp;Assumptions'!$G$32*$B271,$D271&gt;='Summary&amp;Assumptions'!$D$17,EH$47&gt;=$D271,EH$47&lt;=EDATE($D271,'Summary&amp;Assumptions'!$G$32))*$B271+AND(EH$56&lt;'Summary&amp;Assumptions'!$J$31,EH$47&gt;=$FO271,EH$47&lt;=$FP271)*(('Summary&amp;Assumptions'!$H$25*$C271)*(1+'Summary&amp;Assumptions'!$J$29)^(EH$46-1))+AND(EH$56&lt;'Summary&amp;Assumptions'!$J$31,EH$47&gt;=$FQ271,EH$47&lt;=$FR271)*(('Summary&amp;Assumptions'!$H$25*$C271)*(1+'Summary&amp;Assumptions'!$J$29)^(EH$46-1))</f>
        <v>0</v>
      </c>
      <c r="ED271" s="588">
        <f>AND(EI$55&gt;0,SUM($E271:EC271)&lt;'Summary&amp;Assumptions'!$G$32*$B271,$D271&gt;='Summary&amp;Assumptions'!$D$17,EI$47&gt;=$D271,EI$47&lt;=EDATE($D271,'Summary&amp;Assumptions'!$G$32))*$B271+AND(EI$56&lt;'Summary&amp;Assumptions'!$J$31,EI$47&gt;=$FO271,EI$47&lt;=$FP271)*(('Summary&amp;Assumptions'!$H$25*$C271)*(1+'Summary&amp;Assumptions'!$J$29)^(EI$46-1))+AND(EI$56&lt;'Summary&amp;Assumptions'!$J$31,EI$47&gt;=$FQ271,EI$47&lt;=$FR271)*(('Summary&amp;Assumptions'!$H$25*$C271)*(1+'Summary&amp;Assumptions'!$J$29)^(EI$46-1))</f>
        <v>0</v>
      </c>
      <c r="EE271" s="588">
        <f>AND(EJ$55&gt;0,SUM($E271:ED271)&lt;'Summary&amp;Assumptions'!$G$32*$B271,$D271&gt;='Summary&amp;Assumptions'!$D$17,EJ$47&gt;=$D271,EJ$47&lt;=EDATE($D271,'Summary&amp;Assumptions'!$G$32))*$B271+AND(EJ$56&lt;'Summary&amp;Assumptions'!$J$31,EJ$47&gt;=$FO271,EJ$47&lt;=$FP271)*(('Summary&amp;Assumptions'!$H$25*$C271)*(1+'Summary&amp;Assumptions'!$J$29)^(EJ$46-1))+AND(EJ$56&lt;'Summary&amp;Assumptions'!$J$31,EJ$47&gt;=$FQ271,EJ$47&lt;=$FR271)*(('Summary&amp;Assumptions'!$H$25*$C271)*(1+'Summary&amp;Assumptions'!$J$29)^(EJ$46-1))</f>
        <v>0</v>
      </c>
      <c r="EF271" s="588">
        <f>AND(EK$55&gt;0,SUM($E271:EE271)&lt;'Summary&amp;Assumptions'!$G$32*$B271,$D271&gt;='Summary&amp;Assumptions'!$D$17,EK$47&gt;=$D271,EK$47&lt;=EDATE($D271,'Summary&amp;Assumptions'!$G$32))*$B271+AND(EK$56&lt;'Summary&amp;Assumptions'!$J$31,EK$47&gt;=$FO271,EK$47&lt;=$FP271)*(('Summary&amp;Assumptions'!$H$25*$C271)*(1+'Summary&amp;Assumptions'!$J$29)^(EK$46-1))+AND(EK$56&lt;'Summary&amp;Assumptions'!$J$31,EK$47&gt;=$FQ271,EK$47&lt;=$FR271)*(('Summary&amp;Assumptions'!$H$25*$C271)*(1+'Summary&amp;Assumptions'!$J$29)^(EK$46-1))</f>
        <v>0</v>
      </c>
      <c r="EG271" s="588">
        <f>AND(EL$55&gt;0,SUM($E271:EF271)&lt;'Summary&amp;Assumptions'!$G$32*$B271,$D271&gt;='Summary&amp;Assumptions'!$D$17,EL$47&gt;=$D271,EL$47&lt;=EDATE($D271,'Summary&amp;Assumptions'!$G$32))*$B271+AND(EL$56&lt;'Summary&amp;Assumptions'!$J$31,EL$47&gt;=$FO271,EL$47&lt;=$FP271)*(('Summary&amp;Assumptions'!$H$25*$C271)*(1+'Summary&amp;Assumptions'!$J$29)^(EL$46-1))+AND(EL$56&lt;'Summary&amp;Assumptions'!$J$31,EL$47&gt;=$FQ271,EL$47&lt;=$FR271)*(('Summary&amp;Assumptions'!$H$25*$C271)*(1+'Summary&amp;Assumptions'!$J$29)^(EL$46-1))</f>
        <v>0</v>
      </c>
      <c r="EH271" s="588">
        <f>AND(EM$55&gt;0,SUM($E271:EG271)&lt;'Summary&amp;Assumptions'!$G$32*$B271,$D271&gt;='Summary&amp;Assumptions'!$D$17,EM$47&gt;=$D271,EM$47&lt;=EDATE($D271,'Summary&amp;Assumptions'!$G$32))*$B271+AND(EM$56&lt;'Summary&amp;Assumptions'!$J$31,EM$47&gt;=$FO271,EM$47&lt;=$FP271)*(('Summary&amp;Assumptions'!$H$25*$C271)*(1+'Summary&amp;Assumptions'!$J$29)^(EM$46-1))+AND(EM$56&lt;'Summary&amp;Assumptions'!$J$31,EM$47&gt;=$FQ271,EM$47&lt;=$FR271)*(('Summary&amp;Assumptions'!$H$25*$C271)*(1+'Summary&amp;Assumptions'!$J$29)^(EM$46-1))</f>
        <v>0</v>
      </c>
      <c r="EI271" s="588">
        <f>AND(EN$55&gt;0,SUM($E271:EH271)&lt;'Summary&amp;Assumptions'!$G$32*$B271,$D271&gt;='Summary&amp;Assumptions'!$D$17,EN$47&gt;=$D271,EN$47&lt;=EDATE($D271,'Summary&amp;Assumptions'!$G$32))*$B271+AND(EN$56&lt;'Summary&amp;Assumptions'!$J$31,EN$47&gt;=$FO271,EN$47&lt;=$FP271)*(('Summary&amp;Assumptions'!$H$25*$C271)*(1+'Summary&amp;Assumptions'!$J$29)^(EN$46-1))+AND(EN$56&lt;'Summary&amp;Assumptions'!$J$31,EN$47&gt;=$FQ271,EN$47&lt;=$FR271)*(('Summary&amp;Assumptions'!$H$25*$C271)*(1+'Summary&amp;Assumptions'!$J$29)^(EN$46-1))</f>
        <v>0</v>
      </c>
      <c r="EJ271" s="588">
        <f>AND(EO$55&gt;0,SUM($E271:EI271)&lt;'Summary&amp;Assumptions'!$G$32*$B271,$D271&gt;='Summary&amp;Assumptions'!$D$17,EO$47&gt;=$D271,EO$47&lt;=EDATE($D271,'Summary&amp;Assumptions'!$G$32))*$B271+AND(EO$56&lt;'Summary&amp;Assumptions'!$J$31,EO$47&gt;=$FO271,EO$47&lt;=$FP271)*(('Summary&amp;Assumptions'!$H$25*$C271)*(1+'Summary&amp;Assumptions'!$J$29)^(EO$46-1))+AND(EO$56&lt;'Summary&amp;Assumptions'!$J$31,EO$47&gt;=$FQ271,EO$47&lt;=$FR271)*(('Summary&amp;Assumptions'!$H$25*$C271)*(1+'Summary&amp;Assumptions'!$J$29)^(EO$46-1))</f>
        <v>0</v>
      </c>
      <c r="EK271" s="588">
        <f>AND(EP$55&gt;0,SUM($E271:EJ271)&lt;'Summary&amp;Assumptions'!$G$32*$B271,$D271&gt;='Summary&amp;Assumptions'!$D$17,EP$47&gt;=$D271,EP$47&lt;=EDATE($D271,'Summary&amp;Assumptions'!$G$32))*$B271+AND(EP$56&lt;'Summary&amp;Assumptions'!$J$31,EP$47&gt;=$FO271,EP$47&lt;=$FP271)*(('Summary&amp;Assumptions'!$H$25*$C271)*(1+'Summary&amp;Assumptions'!$J$29)^(EP$46-1))+AND(EP$56&lt;'Summary&amp;Assumptions'!$J$31,EP$47&gt;=$FQ271,EP$47&lt;=$FR271)*(('Summary&amp;Assumptions'!$H$25*$C271)*(1+'Summary&amp;Assumptions'!$J$29)^(EP$46-1))</f>
        <v>0</v>
      </c>
      <c r="EL271" s="588">
        <f>AND(EQ$55&gt;0,SUM($E271:EK271)&lt;'Summary&amp;Assumptions'!$G$32*$B271,$D271&gt;='Summary&amp;Assumptions'!$D$17,EQ$47&gt;=$D271,EQ$47&lt;=EDATE($D271,'Summary&amp;Assumptions'!$G$32))*$B271+AND(EQ$56&lt;'Summary&amp;Assumptions'!$J$31,EQ$47&gt;=$FO271,EQ$47&lt;=$FP271)*(('Summary&amp;Assumptions'!$H$25*$C271)*(1+'Summary&amp;Assumptions'!$J$29)^(EQ$46-1))+AND(EQ$56&lt;'Summary&amp;Assumptions'!$J$31,EQ$47&gt;=$FQ271,EQ$47&lt;=$FR271)*(('Summary&amp;Assumptions'!$H$25*$C271)*(1+'Summary&amp;Assumptions'!$J$29)^(EQ$46-1))</f>
        <v>0</v>
      </c>
      <c r="EM271" s="588">
        <f>AND(ER$55&gt;0,SUM($E271:EL271)&lt;'Summary&amp;Assumptions'!$G$32*$B271,$D271&gt;='Summary&amp;Assumptions'!$D$17,ER$47&gt;=$D271,ER$47&lt;=EDATE($D271,'Summary&amp;Assumptions'!$G$32))*$B271+AND(ER$56&lt;'Summary&amp;Assumptions'!$J$31,ER$47&gt;=$FO271,ER$47&lt;=$FP271)*(('Summary&amp;Assumptions'!$H$25*$C271)*(1+'Summary&amp;Assumptions'!$J$29)^(ER$46-1))+AND(ER$56&lt;'Summary&amp;Assumptions'!$J$31,ER$47&gt;=$FQ271,ER$47&lt;=$FR271)*(('Summary&amp;Assumptions'!$H$25*$C271)*(1+'Summary&amp;Assumptions'!$J$29)^(ER$46-1))</f>
        <v>0</v>
      </c>
      <c r="EN271" s="588">
        <f>AND(ES$55&gt;0,SUM($E271:EM271)&lt;'Summary&amp;Assumptions'!$G$32*$B271,$D271&gt;='Summary&amp;Assumptions'!$D$17,ES$47&gt;=$D271,ES$47&lt;=EDATE($D271,'Summary&amp;Assumptions'!$G$32))*$B271+AND(ES$56&lt;'Summary&amp;Assumptions'!$J$31,ES$47&gt;=$FO271,ES$47&lt;=$FP271)*(('Summary&amp;Assumptions'!$H$25*$C271)*(1+'Summary&amp;Assumptions'!$J$29)^(ES$46-1))+AND(ES$56&lt;'Summary&amp;Assumptions'!$J$31,ES$47&gt;=$FQ271,ES$47&lt;=$FR271)*(('Summary&amp;Assumptions'!$H$25*$C271)*(1+'Summary&amp;Assumptions'!$J$29)^(ES$46-1))</f>
        <v>0</v>
      </c>
      <c r="EO271" s="588">
        <f>AND(ET$55&gt;0,SUM($E271:EN271)&lt;'Summary&amp;Assumptions'!$G$32*$B271,$D271&gt;='Summary&amp;Assumptions'!$D$17,ET$47&gt;=$D271,ET$47&lt;=EDATE($D271,'Summary&amp;Assumptions'!$G$32))*$B271+AND(ET$56&lt;'Summary&amp;Assumptions'!$J$31,ET$47&gt;=$FO271,ET$47&lt;=$FP271)*(('Summary&amp;Assumptions'!$H$25*$C271)*(1+'Summary&amp;Assumptions'!$J$29)^(ET$46-1))+AND(ET$56&lt;'Summary&amp;Assumptions'!$J$31,ET$47&gt;=$FQ271,ET$47&lt;=$FR271)*(('Summary&amp;Assumptions'!$H$25*$C271)*(1+'Summary&amp;Assumptions'!$J$29)^(ET$46-1))</f>
        <v>0</v>
      </c>
      <c r="EP271" s="588">
        <f>AND(EU$55&gt;0,SUM($E271:EO271)&lt;'Summary&amp;Assumptions'!$G$32*$B271,$D271&gt;='Summary&amp;Assumptions'!$D$17,EU$47&gt;=$D271,EU$47&lt;=EDATE($D271,'Summary&amp;Assumptions'!$G$32))*$B271+AND(EU$56&lt;'Summary&amp;Assumptions'!$J$31,EU$47&gt;=$FO271,EU$47&lt;=$FP271)*(('Summary&amp;Assumptions'!$H$25*$C271)*(1+'Summary&amp;Assumptions'!$J$29)^(EU$46-1))+AND(EU$56&lt;'Summary&amp;Assumptions'!$J$31,EU$47&gt;=$FQ271,EU$47&lt;=$FR271)*(('Summary&amp;Assumptions'!$H$25*$C271)*(1+'Summary&amp;Assumptions'!$J$29)^(EU$46-1))</f>
        <v>0</v>
      </c>
      <c r="EQ271" s="588">
        <f>AND(EV$55&gt;0,SUM($E271:EP271)&lt;'Summary&amp;Assumptions'!$G$32*$B271,$D271&gt;='Summary&amp;Assumptions'!$D$17,EV$47&gt;=$D271,EV$47&lt;=EDATE($D271,'Summary&amp;Assumptions'!$G$32))*$B271+AND(EV$56&lt;'Summary&amp;Assumptions'!$J$31,EV$47&gt;=$FO271,EV$47&lt;=$FP271)*(('Summary&amp;Assumptions'!$H$25*$C271)*(1+'Summary&amp;Assumptions'!$J$29)^(EV$46-1))+AND(EV$56&lt;'Summary&amp;Assumptions'!$J$31,EV$47&gt;=$FQ271,EV$47&lt;=$FR271)*(('Summary&amp;Assumptions'!$H$25*$C271)*(1+'Summary&amp;Assumptions'!$J$29)^(EV$46-1))</f>
        <v>0</v>
      </c>
      <c r="ER271" s="588">
        <f>AND(EW$55&gt;0,SUM($E271:EQ271)&lt;'Summary&amp;Assumptions'!$G$32*$B271,$D271&gt;='Summary&amp;Assumptions'!$D$17,EW$47&gt;=$D271,EW$47&lt;=EDATE($D271,'Summary&amp;Assumptions'!$G$32))*$B271+AND(EW$56&lt;'Summary&amp;Assumptions'!$J$31,EW$47&gt;=$FO271,EW$47&lt;=$FP271)*(('Summary&amp;Assumptions'!$H$25*$C271)*(1+'Summary&amp;Assumptions'!$J$29)^(EW$46-1))+AND(EW$56&lt;'Summary&amp;Assumptions'!$J$31,EW$47&gt;=$FQ271,EW$47&lt;=$FR271)*(('Summary&amp;Assumptions'!$H$25*$C271)*(1+'Summary&amp;Assumptions'!$J$29)^(EW$46-1))</f>
        <v>0</v>
      </c>
      <c r="ES271" s="588">
        <f>AND(EX$55&gt;0,SUM($E271:ER271)&lt;'Summary&amp;Assumptions'!$G$32*$B271,$D271&gt;='Summary&amp;Assumptions'!$D$17,EX$47&gt;=$D271,EX$47&lt;=EDATE($D271,'Summary&amp;Assumptions'!$G$32))*$B271+AND(EX$56&lt;'Summary&amp;Assumptions'!$J$31,EX$47&gt;=$FO271,EX$47&lt;=$FP271)*(('Summary&amp;Assumptions'!$H$25*$C271)*(1+'Summary&amp;Assumptions'!$J$29)^(EX$46-1))+AND(EX$56&lt;'Summary&amp;Assumptions'!$J$31,EX$47&gt;=$FQ271,EX$47&lt;=$FR271)*(('Summary&amp;Assumptions'!$H$25*$C271)*(1+'Summary&amp;Assumptions'!$J$29)^(EX$46-1))</f>
        <v>0</v>
      </c>
      <c r="ET271" s="588">
        <f>AND(EY$55&gt;0,SUM($E271:ES271)&lt;'Summary&amp;Assumptions'!$G$32*$B271,$D271&gt;='Summary&amp;Assumptions'!$D$17,EY$47&gt;=$D271,EY$47&lt;=EDATE($D271,'Summary&amp;Assumptions'!$G$32))*$B271+AND(EY$56&lt;'Summary&amp;Assumptions'!$J$31,EY$47&gt;=$FO271,EY$47&lt;=$FP271)*(('Summary&amp;Assumptions'!$H$25*$C271)*(1+'Summary&amp;Assumptions'!$J$29)^(EY$46-1))+AND(EY$56&lt;'Summary&amp;Assumptions'!$J$31,EY$47&gt;=$FQ271,EY$47&lt;=$FR271)*(('Summary&amp;Assumptions'!$H$25*$C271)*(1+'Summary&amp;Assumptions'!$J$29)^(EY$46-1))</f>
        <v>0</v>
      </c>
      <c r="EU271" s="588">
        <f>AND(EZ$55&gt;0,SUM($E271:ET271)&lt;'Summary&amp;Assumptions'!$G$32*$B271,$D271&gt;='Summary&amp;Assumptions'!$D$17,EZ$47&gt;=$D271,EZ$47&lt;=EDATE($D271,'Summary&amp;Assumptions'!$G$32))*$B271+AND(EZ$56&lt;'Summary&amp;Assumptions'!$J$31,EZ$47&gt;=$FO271,EZ$47&lt;=$FP271)*(('Summary&amp;Assumptions'!$H$25*$C271)*(1+'Summary&amp;Assumptions'!$J$29)^(EZ$46-1))+AND(EZ$56&lt;'Summary&amp;Assumptions'!$J$31,EZ$47&gt;=$FQ271,EZ$47&lt;=$FR271)*(('Summary&amp;Assumptions'!$H$25*$C271)*(1+'Summary&amp;Assumptions'!$J$29)^(EZ$46-1))</f>
        <v>0</v>
      </c>
      <c r="EV271" s="588">
        <f>AND(FA$55&gt;0,SUM($E271:EU271)&lt;'Summary&amp;Assumptions'!$G$32*$B271,$D271&gt;='Summary&amp;Assumptions'!$D$17,FA$47&gt;=$D271,FA$47&lt;=EDATE($D271,'Summary&amp;Assumptions'!$G$32))*$B271+AND(FA$56&lt;'Summary&amp;Assumptions'!$J$31,FA$47&gt;=$FO271,FA$47&lt;=$FP271)*(('Summary&amp;Assumptions'!$H$25*$C271)*(1+'Summary&amp;Assumptions'!$J$29)^(FA$46-1))+AND(FA$56&lt;'Summary&amp;Assumptions'!$J$31,FA$47&gt;=$FQ271,FA$47&lt;=$FR271)*(('Summary&amp;Assumptions'!$H$25*$C271)*(1+'Summary&amp;Assumptions'!$J$29)^(FA$46-1))</f>
        <v>0</v>
      </c>
      <c r="EW271" s="588">
        <f>AND(FB$55&gt;0,SUM($E271:EV271)&lt;'Summary&amp;Assumptions'!$G$32*$B271,$D271&gt;='Summary&amp;Assumptions'!$D$17,FB$47&gt;=$D271,FB$47&lt;=EDATE($D271,'Summary&amp;Assumptions'!$G$32))*$B271+AND(FB$56&lt;'Summary&amp;Assumptions'!$J$31,FB$47&gt;=$FO271,FB$47&lt;=$FP271)*(('Summary&amp;Assumptions'!$H$25*$C271)*(1+'Summary&amp;Assumptions'!$J$29)^(FB$46-1))+AND(FB$56&lt;'Summary&amp;Assumptions'!$J$31,FB$47&gt;=$FQ271,FB$47&lt;=$FR271)*(('Summary&amp;Assumptions'!$H$25*$C271)*(1+'Summary&amp;Assumptions'!$J$29)^(FB$46-1))</f>
        <v>0</v>
      </c>
      <c r="EX271" s="588">
        <f>AND(FC$55&gt;0,SUM($E271:EW271)&lt;'Summary&amp;Assumptions'!$G$32*$B271,$D271&gt;='Summary&amp;Assumptions'!$D$17,FC$47&gt;=$D271,FC$47&lt;=EDATE($D271,'Summary&amp;Assumptions'!$G$32))*$B271+AND(FC$56&lt;'Summary&amp;Assumptions'!$J$31,FC$47&gt;=$FO271,FC$47&lt;=$FP271)*(('Summary&amp;Assumptions'!$H$25*$C271)*(1+'Summary&amp;Assumptions'!$J$29)^(FC$46-1))+AND(FC$56&lt;'Summary&amp;Assumptions'!$J$31,FC$47&gt;=$FQ271,FC$47&lt;=$FR271)*(('Summary&amp;Assumptions'!$H$25*$C271)*(1+'Summary&amp;Assumptions'!$J$29)^(FC$46-1))</f>
        <v>0</v>
      </c>
      <c r="EY271" s="588">
        <f>AND(FD$55&gt;0,SUM($E271:EX271)&lt;'Summary&amp;Assumptions'!$G$32*$B271,$D271&gt;='Summary&amp;Assumptions'!$D$17,FD$47&gt;=$D271,FD$47&lt;=EDATE($D271,'Summary&amp;Assumptions'!$G$32))*$B271+AND(FD$56&lt;'Summary&amp;Assumptions'!$J$31,FD$47&gt;=$FO271,FD$47&lt;=$FP271)*(('Summary&amp;Assumptions'!$H$25*$C271)*(1+'Summary&amp;Assumptions'!$J$29)^(FD$46-1))+AND(FD$56&lt;'Summary&amp;Assumptions'!$J$31,FD$47&gt;=$FQ271,FD$47&lt;=$FR271)*(('Summary&amp;Assumptions'!$H$25*$C271)*(1+'Summary&amp;Assumptions'!$J$29)^(FD$46-1))</f>
        <v>0</v>
      </c>
      <c r="EZ271" s="588">
        <f>AND(FE$55&gt;0,SUM($E271:EY271)&lt;'Summary&amp;Assumptions'!$G$32*$B271,$D271&gt;='Summary&amp;Assumptions'!$D$17,FE$47&gt;=$D271,FE$47&lt;=EDATE($D271,'Summary&amp;Assumptions'!$G$32))*$B271+AND(FE$56&lt;'Summary&amp;Assumptions'!$J$31,FE$47&gt;=$FO271,FE$47&lt;=$FP271)*(('Summary&amp;Assumptions'!$H$25*$C271)*(1+'Summary&amp;Assumptions'!$J$29)^(FE$46-1))+AND(FE$56&lt;'Summary&amp;Assumptions'!$J$31,FE$47&gt;=$FQ271,FE$47&lt;=$FR271)*(('Summary&amp;Assumptions'!$H$25*$C271)*(1+'Summary&amp;Assumptions'!$J$29)^(FE$46-1))</f>
        <v>0</v>
      </c>
      <c r="FA271" s="588">
        <f>AND(FF$55&gt;0,SUM($E271:EZ271)&lt;'Summary&amp;Assumptions'!$G$32*$B271,$D271&gt;='Summary&amp;Assumptions'!$D$17,FF$47&gt;=$D271,FF$47&lt;=EDATE($D271,'Summary&amp;Assumptions'!$G$32))*$B271+AND(FF$56&lt;'Summary&amp;Assumptions'!$J$31,FF$47&gt;=$FO271,FF$47&lt;=$FP271)*(('Summary&amp;Assumptions'!$H$25*$C271)*(1+'Summary&amp;Assumptions'!$J$29)^(FF$46-1))+AND(FF$56&lt;'Summary&amp;Assumptions'!$J$31,FF$47&gt;=$FQ271,FF$47&lt;=$FR271)*(('Summary&amp;Assumptions'!$H$25*$C271)*(1+'Summary&amp;Assumptions'!$J$29)^(FF$46-1))</f>
        <v>0</v>
      </c>
      <c r="FB271" s="588">
        <f>AND(FG$55&gt;0,SUM($E271:FA271)&lt;'Summary&amp;Assumptions'!$G$32*$B271,$D271&gt;='Summary&amp;Assumptions'!$D$17,FG$47&gt;=$D271,FG$47&lt;=EDATE($D271,'Summary&amp;Assumptions'!$G$32))*$B271+AND(FG$56&lt;'Summary&amp;Assumptions'!$J$31,FG$47&gt;=$FO271,FG$47&lt;=$FP271)*(('Summary&amp;Assumptions'!$H$25*$C271)*(1+'Summary&amp;Assumptions'!$J$29)^(FG$46-1))+AND(FG$56&lt;'Summary&amp;Assumptions'!$J$31,FG$47&gt;=$FQ271,FG$47&lt;=$FR271)*(('Summary&amp;Assumptions'!$H$25*$C271)*(1+'Summary&amp;Assumptions'!$J$29)^(FG$46-1))</f>
        <v>0</v>
      </c>
      <c r="FC271" s="588">
        <f>AND(FH$55&gt;0,SUM($E271:FB271)&lt;'Summary&amp;Assumptions'!$G$32*$B271,$D271&gt;='Summary&amp;Assumptions'!$D$17,FH$47&gt;=$D271,FH$47&lt;=EDATE($D271,'Summary&amp;Assumptions'!$G$32))*$B271+AND(FH$56&lt;'Summary&amp;Assumptions'!$J$31,FH$47&gt;=$FO271,FH$47&lt;=$FP271)*(('Summary&amp;Assumptions'!$H$25*$C271)*(1+'Summary&amp;Assumptions'!$J$29)^(FH$46-1))+AND(FH$56&lt;'Summary&amp;Assumptions'!$J$31,FH$47&gt;=$FQ271,FH$47&lt;=$FR271)*(('Summary&amp;Assumptions'!$H$25*$C271)*(1+'Summary&amp;Assumptions'!$J$29)^(FH$46-1))</f>
        <v>0</v>
      </c>
      <c r="FD271" s="588">
        <f>AND(FI$55&gt;0,SUM($E271:FC271)&lt;'Summary&amp;Assumptions'!$G$32*$B271,$D271&gt;='Summary&amp;Assumptions'!$D$17,FI$47&gt;=$D271,FI$47&lt;=EDATE($D271,'Summary&amp;Assumptions'!$G$32))*$B271+AND(FI$56&lt;'Summary&amp;Assumptions'!$J$31,FI$47&gt;=$FO271,FI$47&lt;=$FP271)*(('Summary&amp;Assumptions'!$H$25*$C271)*(1+'Summary&amp;Assumptions'!$J$29)^(FI$46-1))+AND(FI$56&lt;'Summary&amp;Assumptions'!$J$31,FI$47&gt;=$FQ271,FI$47&lt;=$FR271)*(('Summary&amp;Assumptions'!$H$25*$C271)*(1+'Summary&amp;Assumptions'!$J$29)^(FI$46-1))</f>
        <v>0</v>
      </c>
      <c r="FE271" s="588">
        <f>AND(FJ$55&gt;0,SUM($E271:FD271)&lt;'Summary&amp;Assumptions'!$G$32*$B271,$D271&gt;='Summary&amp;Assumptions'!$D$17,FJ$47&gt;=$D271,FJ$47&lt;=EDATE($D271,'Summary&amp;Assumptions'!$G$32))*$B271+AND(FJ$56&lt;'Summary&amp;Assumptions'!$J$31,FJ$47&gt;=$FO271,FJ$47&lt;=$FP271)*(('Summary&amp;Assumptions'!$H$25*$C271)*(1+'Summary&amp;Assumptions'!$J$29)^(FJ$46-1))+AND(FJ$56&lt;'Summary&amp;Assumptions'!$J$31,FJ$47&gt;=$FQ271,FJ$47&lt;=$FR271)*(('Summary&amp;Assumptions'!$H$25*$C271)*(1+'Summary&amp;Assumptions'!$J$29)^(FJ$46-1))</f>
        <v>0</v>
      </c>
      <c r="FF271" s="588">
        <f>AND(FK$55&gt;0,SUM($E271:FE271)&lt;'Summary&amp;Assumptions'!$G$32*$B271,$D271&gt;='Summary&amp;Assumptions'!$D$17,FK$47&gt;=$D271,FK$47&lt;=EDATE($D271,'Summary&amp;Assumptions'!$G$32))*$B271+AND(FK$56&lt;'Summary&amp;Assumptions'!$J$31,FK$47&gt;=$FO271,FK$47&lt;=$FP271)*(('Summary&amp;Assumptions'!$H$25*$C271)*(1+'Summary&amp;Assumptions'!$J$29)^(FK$46-1))+AND(FK$56&lt;'Summary&amp;Assumptions'!$J$31,FK$47&gt;=$FQ271,FK$47&lt;=$FR271)*(('Summary&amp;Assumptions'!$H$25*$C271)*(1+'Summary&amp;Assumptions'!$J$29)^(FK$46-1))</f>
        <v>0</v>
      </c>
      <c r="FG271" s="588">
        <f>AND(FL$55&gt;0,SUM($E271:FF271)&lt;'Summary&amp;Assumptions'!$G$32*$B271,$D271&gt;='Summary&amp;Assumptions'!$D$17,FL$47&gt;=$D271,FL$47&lt;=EDATE($D271,'Summary&amp;Assumptions'!$G$32))*$B271+AND(FL$56&lt;'Summary&amp;Assumptions'!$J$31,FL$47&gt;=$FO271,FL$47&lt;=$FP271)*(('Summary&amp;Assumptions'!$H$25*$C271)*(1+'Summary&amp;Assumptions'!$J$29)^(FL$46-1))+AND(FL$56&lt;'Summary&amp;Assumptions'!$J$31,FL$47&gt;=$FQ271,FL$47&lt;=$FR271)*(('Summary&amp;Assumptions'!$H$25*$C271)*(1+'Summary&amp;Assumptions'!$J$29)^(FL$46-1))</f>
        <v>0</v>
      </c>
      <c r="FH271" s="588">
        <f>AND(FM$55&gt;0,SUM($E271:FG271)&lt;'Summary&amp;Assumptions'!$G$32*$B271,$D271&gt;='Summary&amp;Assumptions'!$D$17,FM$47&gt;=$D271,FM$47&lt;=EDATE($D271,'Summary&amp;Assumptions'!$G$32))*$B271+AND(FM$56&lt;'Summary&amp;Assumptions'!$J$31,FM$47&gt;=$FO271,FM$47&lt;=$FP271)*(('Summary&amp;Assumptions'!$H$25*$C271)*(1+'Summary&amp;Assumptions'!$J$29)^(FM$46-1))+AND(FM$56&lt;'Summary&amp;Assumptions'!$J$31,FM$47&gt;=$FQ271,FM$47&lt;=$FR271)*(('Summary&amp;Assumptions'!$H$25*$C271)*(1+'Summary&amp;Assumptions'!$J$29)^(FM$46-1))</f>
        <v>0</v>
      </c>
      <c r="FI271" s="588">
        <f>AND(FN$55&gt;0,SUM($E271:FH271)&lt;'Summary&amp;Assumptions'!$G$32*$B271,$D271&gt;='Summary&amp;Assumptions'!$D$17,FN$47&gt;=$D271,FN$47&lt;=EDATE($D271,'Summary&amp;Assumptions'!$G$32))*$B271+AND(FN$56&lt;'Summary&amp;Assumptions'!$J$31,FN$47&gt;=$FO271,FN$47&lt;=$FP271)*(('Summary&amp;Assumptions'!$H$25*$C271)*(1+'Summary&amp;Assumptions'!$J$29)^(FN$46-1))+AND(FN$56&lt;'Summary&amp;Assumptions'!$J$31,FN$47&gt;=$FQ271,FN$47&lt;=$FR271)*(('Summary&amp;Assumptions'!$H$25*$C271)*(1+'Summary&amp;Assumptions'!$J$29)^(FN$46-1))</f>
        <v>0</v>
      </c>
      <c r="FJ271" s="588">
        <f>AND(FO$55&gt;0,SUM($E271:FI271)&lt;'Summary&amp;Assumptions'!$G$32*$B271,$D271&gt;='Summary&amp;Assumptions'!$D$17,FO$47&gt;=$D271,FO$47&lt;=EDATE($D271,'Summary&amp;Assumptions'!$G$32))*$B271+AND(FO$56&lt;'Summary&amp;Assumptions'!$J$31,FO$47&gt;=$FO271,FO$47&lt;=$FP271)*(('Summary&amp;Assumptions'!$H$25*$C271)*(1+'Summary&amp;Assumptions'!$J$29)^(FO$46-1))+AND(FO$56&lt;'Summary&amp;Assumptions'!$J$31,FO$47&gt;=$FQ271,FO$47&lt;=$FR271)*(('Summary&amp;Assumptions'!$H$25*$C271)*(1+'Summary&amp;Assumptions'!$J$29)^(FO$46-1))</f>
        <v>0</v>
      </c>
      <c r="FK271" s="588">
        <f>AND(FP$55&gt;0,SUM($E271:FJ271)&lt;'Summary&amp;Assumptions'!$G$32*$B271,$D271&gt;='Summary&amp;Assumptions'!$D$17,FP$47&gt;=$D271,FP$47&lt;=EDATE($D271,'Summary&amp;Assumptions'!$G$32))*$B271+AND(FP$56&lt;'Summary&amp;Assumptions'!$J$31,FP$47&gt;=$FO271,FP$47&lt;=$FP271)*(('Summary&amp;Assumptions'!$H$25*$C271)*(1+'Summary&amp;Assumptions'!$J$29)^(FP$46-1))+AND(FP$56&lt;'Summary&amp;Assumptions'!$J$31,FP$47&gt;=$FQ271,FP$47&lt;=$FR271)*(('Summary&amp;Assumptions'!$H$25*$C271)*(1+'Summary&amp;Assumptions'!$J$29)^(FP$46-1))</f>
        <v>0</v>
      </c>
      <c r="FL271" s="588">
        <f>AND(FQ$55&gt;0,SUM($E271:FK271)&lt;'Summary&amp;Assumptions'!$G$32*$B271,$D271&gt;='Summary&amp;Assumptions'!$D$17,FQ$47&gt;=$D271,FQ$47&lt;=EDATE($D271,'Summary&amp;Assumptions'!$G$32))*$B271+AND(FQ$56&lt;'Summary&amp;Assumptions'!$J$31,FQ$47&gt;=$FO271,FQ$47&lt;=$FP271)*(('Summary&amp;Assumptions'!$H$25*$C271)*(1+'Summary&amp;Assumptions'!$J$29)^(FQ$46-1))+AND(FQ$56&lt;'Summary&amp;Assumptions'!$J$31,FQ$47&gt;=$FQ271,FQ$47&lt;=$FR271)*(('Summary&amp;Assumptions'!$H$25*$C271)*(1+'Summary&amp;Assumptions'!$J$29)^(FQ$46-1))</f>
        <v>0</v>
      </c>
      <c r="FO271" s="576">
        <f>EDATE(D271,'Summary&amp;Assumptions'!$G$34)</f>
        <v>49035</v>
      </c>
      <c r="FP271" s="576">
        <f>EDATE(FO271,'Summary&amp;Assumptions'!$G$33-1)</f>
        <v>49065</v>
      </c>
      <c r="FQ271" s="576">
        <f>EDATE(FO271,'Summary&amp;Assumptions'!$G$34)</f>
        <v>49400</v>
      </c>
      <c r="FR271" s="576">
        <f>EDATE(FQ271,'Summary&amp;Assumptions'!$G$33-1)</f>
        <v>49430</v>
      </c>
    </row>
    <row r="272" spans="2:174" hidden="1" x14ac:dyDescent="0.2">
      <c r="B272" s="588">
        <v>0</v>
      </c>
      <c r="C272" s="193">
        <v>0</v>
      </c>
      <c r="D272" s="589">
        <v>48700</v>
      </c>
      <c r="F272" s="588">
        <f>AND(K$55&gt;0,SUM($E272:E272)&lt;'Summary&amp;Assumptions'!$G$32*$B272,$D272&gt;='Summary&amp;Assumptions'!$D$17,K$47&gt;=$D272,K$47&lt;=EDATE($D272,'Summary&amp;Assumptions'!$G$32))*$B272+AND(K$56&lt;'Summary&amp;Assumptions'!$J$31,K$47&gt;=$FO272,K$47&lt;=$FP272)*(('Summary&amp;Assumptions'!$H$25*$C272)*(1+'Summary&amp;Assumptions'!$J$29)^(K$46-1))+AND(K$56&lt;'Summary&amp;Assumptions'!$J$31,K$47&gt;=$FQ272,K$47&lt;=$FR272)*(('Summary&amp;Assumptions'!$H$25*$C272)*(1+'Summary&amp;Assumptions'!$J$29)^(K$46-1))</f>
        <v>0</v>
      </c>
      <c r="G272" s="588">
        <f>AND(L$55&gt;0,SUM($E272:F272)&lt;'Summary&amp;Assumptions'!$G$32*$B272,$D272&gt;='Summary&amp;Assumptions'!$D$17,L$47&gt;=$D272,L$47&lt;=EDATE($D272,'Summary&amp;Assumptions'!$G$32))*$B272+AND(L$56&lt;'Summary&amp;Assumptions'!$J$31,L$47&gt;=$FO272,L$47&lt;=$FP272)*(('Summary&amp;Assumptions'!$H$25*$C272)*(1+'Summary&amp;Assumptions'!$J$29)^(L$46-1))+AND(L$56&lt;'Summary&amp;Assumptions'!$J$31,L$47&gt;=$FQ272,L$47&lt;=$FR272)*(('Summary&amp;Assumptions'!$H$25*$C272)*(1+'Summary&amp;Assumptions'!$J$29)^(L$46-1))</f>
        <v>0</v>
      </c>
      <c r="H272" s="588">
        <f>AND(M$55&gt;0,SUM($E272:G272)&lt;'Summary&amp;Assumptions'!$G$32*$B272,$D272&gt;='Summary&amp;Assumptions'!$D$17,M$47&gt;=$D272,M$47&lt;=EDATE($D272,'Summary&amp;Assumptions'!$G$32))*$B272+AND(M$56&lt;'Summary&amp;Assumptions'!$J$31,M$47&gt;=$FO272,M$47&lt;=$FP272)*(('Summary&amp;Assumptions'!$H$25*$C272)*(1+'Summary&amp;Assumptions'!$J$29)^(M$46-1))+AND(M$56&lt;'Summary&amp;Assumptions'!$J$31,M$47&gt;=$FQ272,M$47&lt;=$FR272)*(('Summary&amp;Assumptions'!$H$25*$C272)*(1+'Summary&amp;Assumptions'!$J$29)^(M$46-1))</f>
        <v>0</v>
      </c>
      <c r="I272" s="588">
        <f>AND(N$55&gt;0,SUM($E272:H272)&lt;'Summary&amp;Assumptions'!$G$32*$B272,$D272&gt;='Summary&amp;Assumptions'!$D$17,N$47&gt;=$D272,N$47&lt;=EDATE($D272,'Summary&amp;Assumptions'!$G$32))*$B272+AND(N$56&lt;'Summary&amp;Assumptions'!$J$31,N$47&gt;=$FO272,N$47&lt;=$FP272)*(('Summary&amp;Assumptions'!$H$25*$C272)*(1+'Summary&amp;Assumptions'!$J$29)^(N$46-1))+AND(N$56&lt;'Summary&amp;Assumptions'!$J$31,N$47&gt;=$FQ272,N$47&lt;=$FR272)*(('Summary&amp;Assumptions'!$H$25*$C272)*(1+'Summary&amp;Assumptions'!$J$29)^(N$46-1))</f>
        <v>0</v>
      </c>
      <c r="J272" s="588">
        <f>AND(O$55&gt;0,SUM($E272:I272)&lt;'Summary&amp;Assumptions'!$G$32*$B272,$D272&gt;='Summary&amp;Assumptions'!$D$17,O$47&gt;=$D272,O$47&lt;=EDATE($D272,'Summary&amp;Assumptions'!$G$32))*$B272+AND(O$56&lt;'Summary&amp;Assumptions'!$J$31,O$47&gt;=$FO272,O$47&lt;=$FP272)*(('Summary&amp;Assumptions'!$H$25*$C272)*(1+'Summary&amp;Assumptions'!$J$29)^(O$46-1))+AND(O$56&lt;'Summary&amp;Assumptions'!$J$31,O$47&gt;=$FQ272,O$47&lt;=$FR272)*(('Summary&amp;Assumptions'!$H$25*$C272)*(1+'Summary&amp;Assumptions'!$J$29)^(O$46-1))</f>
        <v>0</v>
      </c>
      <c r="K272" s="588">
        <f>AND(P$55&gt;0,SUM($E272:J272)&lt;'Summary&amp;Assumptions'!$G$32*$B272,$D272&gt;='Summary&amp;Assumptions'!$D$17,P$47&gt;=$D272,P$47&lt;=EDATE($D272,'Summary&amp;Assumptions'!$G$32))*$B272+AND(P$56&lt;'Summary&amp;Assumptions'!$J$31,P$47&gt;=$FO272,P$47&lt;=$FP272)*(('Summary&amp;Assumptions'!$H$25*$C272)*(1+'Summary&amp;Assumptions'!$J$29)^(P$46-1))+AND(P$56&lt;'Summary&amp;Assumptions'!$J$31,P$47&gt;=$FQ272,P$47&lt;=$FR272)*(('Summary&amp;Assumptions'!$H$25*$C272)*(1+'Summary&amp;Assumptions'!$J$29)^(P$46-1))</f>
        <v>0</v>
      </c>
      <c r="L272" s="588">
        <f>AND(Q$55&gt;0,SUM($E272:K272)&lt;'Summary&amp;Assumptions'!$G$32*$B272,$D272&gt;='Summary&amp;Assumptions'!$D$17,Q$47&gt;=$D272,Q$47&lt;=EDATE($D272,'Summary&amp;Assumptions'!$G$32))*$B272+AND(Q$56&lt;'Summary&amp;Assumptions'!$J$31,Q$47&gt;=$FO272,Q$47&lt;=$FP272)*(('Summary&amp;Assumptions'!$H$25*$C272)*(1+'Summary&amp;Assumptions'!$J$29)^(Q$46-1))+AND(Q$56&lt;'Summary&amp;Assumptions'!$J$31,Q$47&gt;=$FQ272,Q$47&lt;=$FR272)*(('Summary&amp;Assumptions'!$H$25*$C272)*(1+'Summary&amp;Assumptions'!$J$29)^(Q$46-1))</f>
        <v>0</v>
      </c>
      <c r="M272" s="588">
        <f>AND(R$55&gt;0,SUM($E272:L272)&lt;'Summary&amp;Assumptions'!$G$32*$B272,$D272&gt;='Summary&amp;Assumptions'!$D$17,R$47&gt;=$D272,R$47&lt;=EDATE($D272,'Summary&amp;Assumptions'!$G$32))*$B272+AND(R$56&lt;'Summary&amp;Assumptions'!$J$31,R$47&gt;=$FO272,R$47&lt;=$FP272)*(('Summary&amp;Assumptions'!$H$25*$C272)*(1+'Summary&amp;Assumptions'!$J$29)^(R$46-1))+AND(R$56&lt;'Summary&amp;Assumptions'!$J$31,R$47&gt;=$FQ272,R$47&lt;=$FR272)*(('Summary&amp;Assumptions'!$H$25*$C272)*(1+'Summary&amp;Assumptions'!$J$29)^(R$46-1))</f>
        <v>0</v>
      </c>
      <c r="N272" s="588">
        <f>AND(S$55&gt;0,SUM($E272:M272)&lt;'Summary&amp;Assumptions'!$G$32*$B272,$D272&gt;='Summary&amp;Assumptions'!$D$17,S$47&gt;=$D272,S$47&lt;=EDATE($D272,'Summary&amp;Assumptions'!$G$32))*$B272+AND(S$56&lt;'Summary&amp;Assumptions'!$J$31,S$47&gt;=$FO272,S$47&lt;=$FP272)*(('Summary&amp;Assumptions'!$H$25*$C272)*(1+'Summary&amp;Assumptions'!$J$29)^(S$46-1))+AND(S$56&lt;'Summary&amp;Assumptions'!$J$31,S$47&gt;=$FQ272,S$47&lt;=$FR272)*(('Summary&amp;Assumptions'!$H$25*$C272)*(1+'Summary&amp;Assumptions'!$J$29)^(S$46-1))</f>
        <v>0</v>
      </c>
      <c r="O272" s="588">
        <f>AND(T$55&gt;0,SUM($E272:N272)&lt;'Summary&amp;Assumptions'!$G$32*$B272,$D272&gt;='Summary&amp;Assumptions'!$D$17,T$47&gt;=$D272,T$47&lt;=EDATE($D272,'Summary&amp;Assumptions'!$G$32))*$B272+AND(T$56&lt;'Summary&amp;Assumptions'!$J$31,T$47&gt;=$FO272,T$47&lt;=$FP272)*(('Summary&amp;Assumptions'!$H$25*$C272)*(1+'Summary&amp;Assumptions'!$J$29)^(T$46-1))+AND(T$56&lt;'Summary&amp;Assumptions'!$J$31,T$47&gt;=$FQ272,T$47&lt;=$FR272)*(('Summary&amp;Assumptions'!$H$25*$C272)*(1+'Summary&amp;Assumptions'!$J$29)^(T$46-1))</f>
        <v>0</v>
      </c>
      <c r="P272" s="588">
        <f>AND(U$55&gt;0,SUM($E272:O272)&lt;'Summary&amp;Assumptions'!$G$32*$B272,$D272&gt;='Summary&amp;Assumptions'!$D$17,U$47&gt;=$D272,U$47&lt;=EDATE($D272,'Summary&amp;Assumptions'!$G$32))*$B272+AND(U$56&lt;'Summary&amp;Assumptions'!$J$31,U$47&gt;=$FO272,U$47&lt;=$FP272)*(('Summary&amp;Assumptions'!$H$25*$C272)*(1+'Summary&amp;Assumptions'!$J$29)^(U$46-1))+AND(U$56&lt;'Summary&amp;Assumptions'!$J$31,U$47&gt;=$FQ272,U$47&lt;=$FR272)*(('Summary&amp;Assumptions'!$H$25*$C272)*(1+'Summary&amp;Assumptions'!$J$29)^(U$46-1))</f>
        <v>0</v>
      </c>
      <c r="Q272" s="588">
        <f>AND(V$55&gt;0,SUM($E272:P272)&lt;'Summary&amp;Assumptions'!$G$32*$B272,$D272&gt;='Summary&amp;Assumptions'!$D$17,V$47&gt;=$D272,V$47&lt;=EDATE($D272,'Summary&amp;Assumptions'!$G$32))*$B272+AND(V$56&lt;'Summary&amp;Assumptions'!$J$31,V$47&gt;=$FO272,V$47&lt;=$FP272)*(('Summary&amp;Assumptions'!$H$25*$C272)*(1+'Summary&amp;Assumptions'!$J$29)^(V$46-1))+AND(V$56&lt;'Summary&amp;Assumptions'!$J$31,V$47&gt;=$FQ272,V$47&lt;=$FR272)*(('Summary&amp;Assumptions'!$H$25*$C272)*(1+'Summary&amp;Assumptions'!$J$29)^(V$46-1))</f>
        <v>0</v>
      </c>
      <c r="R272" s="588">
        <f>AND(W$55&gt;0,SUM($E272:Q272)&lt;'Summary&amp;Assumptions'!$G$32*$B272,$D272&gt;='Summary&amp;Assumptions'!$D$17,W$47&gt;=$D272,W$47&lt;=EDATE($D272,'Summary&amp;Assumptions'!$G$32))*$B272+AND(W$56&lt;'Summary&amp;Assumptions'!$J$31,W$47&gt;=$FO272,W$47&lt;=$FP272)*(('Summary&amp;Assumptions'!$H$25*$C272)*(1+'Summary&amp;Assumptions'!$J$29)^(W$46-1))+AND(W$56&lt;'Summary&amp;Assumptions'!$J$31,W$47&gt;=$FQ272,W$47&lt;=$FR272)*(('Summary&amp;Assumptions'!$H$25*$C272)*(1+'Summary&amp;Assumptions'!$J$29)^(W$46-1))</f>
        <v>0</v>
      </c>
      <c r="S272" s="588">
        <f>AND(X$55&gt;0,SUM($E272:R272)&lt;'Summary&amp;Assumptions'!$G$32*$B272,$D272&gt;='Summary&amp;Assumptions'!$D$17,X$47&gt;=$D272,X$47&lt;=EDATE($D272,'Summary&amp;Assumptions'!$G$32))*$B272+AND(X$56&lt;'Summary&amp;Assumptions'!$J$31,X$47&gt;=$FO272,X$47&lt;=$FP272)*(('Summary&amp;Assumptions'!$H$25*$C272)*(1+'Summary&amp;Assumptions'!$J$29)^(X$46-1))+AND(X$56&lt;'Summary&amp;Assumptions'!$J$31,X$47&gt;=$FQ272,X$47&lt;=$FR272)*(('Summary&amp;Assumptions'!$H$25*$C272)*(1+'Summary&amp;Assumptions'!$J$29)^(X$46-1))</f>
        <v>0</v>
      </c>
      <c r="T272" s="588">
        <f>AND(Y$55&gt;0,SUM($E272:S272)&lt;'Summary&amp;Assumptions'!$G$32*$B272,$D272&gt;='Summary&amp;Assumptions'!$D$17,Y$47&gt;=$D272,Y$47&lt;=EDATE($D272,'Summary&amp;Assumptions'!$G$32))*$B272+AND(Y$56&lt;'Summary&amp;Assumptions'!$J$31,Y$47&gt;=$FO272,Y$47&lt;=$FP272)*(('Summary&amp;Assumptions'!$H$25*$C272)*(1+'Summary&amp;Assumptions'!$J$29)^(Y$46-1))+AND(Y$56&lt;'Summary&amp;Assumptions'!$J$31,Y$47&gt;=$FQ272,Y$47&lt;=$FR272)*(('Summary&amp;Assumptions'!$H$25*$C272)*(1+'Summary&amp;Assumptions'!$J$29)^(Y$46-1))</f>
        <v>0</v>
      </c>
      <c r="U272" s="588">
        <f>AND(Z$55&gt;0,SUM($E272:T272)&lt;'Summary&amp;Assumptions'!$G$32*$B272,$D272&gt;='Summary&amp;Assumptions'!$D$17,Z$47&gt;=$D272,Z$47&lt;=EDATE($D272,'Summary&amp;Assumptions'!$G$32))*$B272+AND(Z$56&lt;'Summary&amp;Assumptions'!$J$31,Z$47&gt;=$FO272,Z$47&lt;=$FP272)*(('Summary&amp;Assumptions'!$H$25*$C272)*(1+'Summary&amp;Assumptions'!$J$29)^(Z$46-1))+AND(Z$56&lt;'Summary&amp;Assumptions'!$J$31,Z$47&gt;=$FQ272,Z$47&lt;=$FR272)*(('Summary&amp;Assumptions'!$H$25*$C272)*(1+'Summary&amp;Assumptions'!$J$29)^(Z$46-1))</f>
        <v>0</v>
      </c>
      <c r="V272" s="588">
        <f>AND(AA$55&gt;0,SUM($E272:U272)&lt;'Summary&amp;Assumptions'!$G$32*$B272,$D272&gt;='Summary&amp;Assumptions'!$D$17,AA$47&gt;=$D272,AA$47&lt;=EDATE($D272,'Summary&amp;Assumptions'!$G$32))*$B272+AND(AA$56&lt;'Summary&amp;Assumptions'!$J$31,AA$47&gt;=$FO272,AA$47&lt;=$FP272)*(('Summary&amp;Assumptions'!$H$25*$C272)*(1+'Summary&amp;Assumptions'!$J$29)^(AA$46-1))+AND(AA$56&lt;'Summary&amp;Assumptions'!$J$31,AA$47&gt;=$FQ272,AA$47&lt;=$FR272)*(('Summary&amp;Assumptions'!$H$25*$C272)*(1+'Summary&amp;Assumptions'!$J$29)^(AA$46-1))</f>
        <v>0</v>
      </c>
      <c r="W272" s="588">
        <f>AND(AB$55&gt;0,SUM($E272:V272)&lt;'Summary&amp;Assumptions'!$G$32*$B272,$D272&gt;='Summary&amp;Assumptions'!$D$17,AB$47&gt;=$D272,AB$47&lt;=EDATE($D272,'Summary&amp;Assumptions'!$G$32))*$B272+AND(AB$56&lt;'Summary&amp;Assumptions'!$J$31,AB$47&gt;=$FO272,AB$47&lt;=$FP272)*(('Summary&amp;Assumptions'!$H$25*$C272)*(1+'Summary&amp;Assumptions'!$J$29)^(AB$46-1))+AND(AB$56&lt;'Summary&amp;Assumptions'!$J$31,AB$47&gt;=$FQ272,AB$47&lt;=$FR272)*(('Summary&amp;Assumptions'!$H$25*$C272)*(1+'Summary&amp;Assumptions'!$J$29)^(AB$46-1))</f>
        <v>0</v>
      </c>
      <c r="X272" s="588">
        <f>AND(AC$55&gt;0,SUM($E272:W272)&lt;'Summary&amp;Assumptions'!$G$32*$B272,$D272&gt;='Summary&amp;Assumptions'!$D$17,AC$47&gt;=$D272,AC$47&lt;=EDATE($D272,'Summary&amp;Assumptions'!$G$32))*$B272+AND(AC$56&lt;'Summary&amp;Assumptions'!$J$31,AC$47&gt;=$FO272,AC$47&lt;=$FP272)*(('Summary&amp;Assumptions'!$H$25*$C272)*(1+'Summary&amp;Assumptions'!$J$29)^(AC$46-1))+AND(AC$56&lt;'Summary&amp;Assumptions'!$J$31,AC$47&gt;=$FQ272,AC$47&lt;=$FR272)*(('Summary&amp;Assumptions'!$H$25*$C272)*(1+'Summary&amp;Assumptions'!$J$29)^(AC$46-1))</f>
        <v>0</v>
      </c>
      <c r="Y272" s="588">
        <f>AND(AD$55&gt;0,SUM($E272:X272)&lt;'Summary&amp;Assumptions'!$G$32*$B272,$D272&gt;='Summary&amp;Assumptions'!$D$17,AD$47&gt;=$D272,AD$47&lt;=EDATE($D272,'Summary&amp;Assumptions'!$G$32))*$B272+AND(AD$56&lt;'Summary&amp;Assumptions'!$J$31,AD$47&gt;=$FO272,AD$47&lt;=$FP272)*(('Summary&amp;Assumptions'!$H$25*$C272)*(1+'Summary&amp;Assumptions'!$J$29)^(AD$46-1))+AND(AD$56&lt;'Summary&amp;Assumptions'!$J$31,AD$47&gt;=$FQ272,AD$47&lt;=$FR272)*(('Summary&amp;Assumptions'!$H$25*$C272)*(1+'Summary&amp;Assumptions'!$J$29)^(AD$46-1))</f>
        <v>0</v>
      </c>
      <c r="Z272" s="588">
        <f>AND(AE$55&gt;0,SUM($E272:Y272)&lt;'Summary&amp;Assumptions'!$G$32*$B272,$D272&gt;='Summary&amp;Assumptions'!$D$17,AE$47&gt;=$D272,AE$47&lt;=EDATE($D272,'Summary&amp;Assumptions'!$G$32))*$B272+AND(AE$56&lt;'Summary&amp;Assumptions'!$J$31,AE$47&gt;=$FO272,AE$47&lt;=$FP272)*(('Summary&amp;Assumptions'!$H$25*$C272)*(1+'Summary&amp;Assumptions'!$J$29)^(AE$46-1))+AND(AE$56&lt;'Summary&amp;Assumptions'!$J$31,AE$47&gt;=$FQ272,AE$47&lt;=$FR272)*(('Summary&amp;Assumptions'!$H$25*$C272)*(1+'Summary&amp;Assumptions'!$J$29)^(AE$46-1))</f>
        <v>0</v>
      </c>
      <c r="AA272" s="588">
        <f>AND(AF$55&gt;0,SUM($E272:Z272)&lt;'Summary&amp;Assumptions'!$G$32*$B272,$D272&gt;='Summary&amp;Assumptions'!$D$17,AF$47&gt;=$D272,AF$47&lt;=EDATE($D272,'Summary&amp;Assumptions'!$G$32))*$B272+AND(AF$56&lt;'Summary&amp;Assumptions'!$J$31,AF$47&gt;=$FO272,AF$47&lt;=$FP272)*(('Summary&amp;Assumptions'!$H$25*$C272)*(1+'Summary&amp;Assumptions'!$J$29)^(AF$46-1))+AND(AF$56&lt;'Summary&amp;Assumptions'!$J$31,AF$47&gt;=$FQ272,AF$47&lt;=$FR272)*(('Summary&amp;Assumptions'!$H$25*$C272)*(1+'Summary&amp;Assumptions'!$J$29)^(AF$46-1))</f>
        <v>0</v>
      </c>
      <c r="AB272" s="588">
        <f>AND(AG$55&gt;0,SUM($E272:AA272)&lt;'Summary&amp;Assumptions'!$G$32*$B272,$D272&gt;='Summary&amp;Assumptions'!$D$17,AG$47&gt;=$D272,AG$47&lt;=EDATE($D272,'Summary&amp;Assumptions'!$G$32))*$B272+AND(AG$56&lt;'Summary&amp;Assumptions'!$J$31,AG$47&gt;=$FO272,AG$47&lt;=$FP272)*(('Summary&amp;Assumptions'!$H$25*$C272)*(1+'Summary&amp;Assumptions'!$J$29)^(AG$46-1))+AND(AG$56&lt;'Summary&amp;Assumptions'!$J$31,AG$47&gt;=$FQ272,AG$47&lt;=$FR272)*(('Summary&amp;Assumptions'!$H$25*$C272)*(1+'Summary&amp;Assumptions'!$J$29)^(AG$46-1))</f>
        <v>0</v>
      </c>
      <c r="AC272" s="588">
        <f>AND(AH$55&gt;0,SUM($E272:AB272)&lt;'Summary&amp;Assumptions'!$G$32*$B272,$D272&gt;='Summary&amp;Assumptions'!$D$17,AH$47&gt;=$D272,AH$47&lt;=EDATE($D272,'Summary&amp;Assumptions'!$G$32))*$B272+AND(AH$56&lt;'Summary&amp;Assumptions'!$J$31,AH$47&gt;=$FO272,AH$47&lt;=$FP272)*(('Summary&amp;Assumptions'!$H$25*$C272)*(1+'Summary&amp;Assumptions'!$J$29)^(AH$46-1))+AND(AH$56&lt;'Summary&amp;Assumptions'!$J$31,AH$47&gt;=$FQ272,AH$47&lt;=$FR272)*(('Summary&amp;Assumptions'!$H$25*$C272)*(1+'Summary&amp;Assumptions'!$J$29)^(AH$46-1))</f>
        <v>0</v>
      </c>
      <c r="AD272" s="588">
        <f>AND(AI$55&gt;0,SUM($E272:AC272)&lt;'Summary&amp;Assumptions'!$G$32*$B272,$D272&gt;='Summary&amp;Assumptions'!$D$17,AI$47&gt;=$D272,AI$47&lt;=EDATE($D272,'Summary&amp;Assumptions'!$G$32))*$B272+AND(AI$56&lt;'Summary&amp;Assumptions'!$J$31,AI$47&gt;=$FO272,AI$47&lt;=$FP272)*(('Summary&amp;Assumptions'!$H$25*$C272)*(1+'Summary&amp;Assumptions'!$J$29)^(AI$46-1))+AND(AI$56&lt;'Summary&amp;Assumptions'!$J$31,AI$47&gt;=$FQ272,AI$47&lt;=$FR272)*(('Summary&amp;Assumptions'!$H$25*$C272)*(1+'Summary&amp;Assumptions'!$J$29)^(AI$46-1))</f>
        <v>0</v>
      </c>
      <c r="AE272" s="588">
        <f>AND(AJ$55&gt;0,SUM($E272:AD272)&lt;'Summary&amp;Assumptions'!$G$32*$B272,$D272&gt;='Summary&amp;Assumptions'!$D$17,AJ$47&gt;=$D272,AJ$47&lt;=EDATE($D272,'Summary&amp;Assumptions'!$G$32))*$B272+AND(AJ$56&lt;'Summary&amp;Assumptions'!$J$31,AJ$47&gt;=$FO272,AJ$47&lt;=$FP272)*(('Summary&amp;Assumptions'!$H$25*$C272)*(1+'Summary&amp;Assumptions'!$J$29)^(AJ$46-1))+AND(AJ$56&lt;'Summary&amp;Assumptions'!$J$31,AJ$47&gt;=$FQ272,AJ$47&lt;=$FR272)*(('Summary&amp;Assumptions'!$H$25*$C272)*(1+'Summary&amp;Assumptions'!$J$29)^(AJ$46-1))</f>
        <v>0</v>
      </c>
      <c r="AF272" s="588">
        <f>AND(AK$55&gt;0,SUM($E272:AE272)&lt;'Summary&amp;Assumptions'!$G$32*$B272,$D272&gt;='Summary&amp;Assumptions'!$D$17,AK$47&gt;=$D272,AK$47&lt;=EDATE($D272,'Summary&amp;Assumptions'!$G$32))*$B272+AND(AK$56&lt;'Summary&amp;Assumptions'!$J$31,AK$47&gt;=$FO272,AK$47&lt;=$FP272)*(('Summary&amp;Assumptions'!$H$25*$C272)*(1+'Summary&amp;Assumptions'!$J$29)^(AK$46-1))+AND(AK$56&lt;'Summary&amp;Assumptions'!$J$31,AK$47&gt;=$FQ272,AK$47&lt;=$FR272)*(('Summary&amp;Assumptions'!$H$25*$C272)*(1+'Summary&amp;Assumptions'!$J$29)^(AK$46-1))</f>
        <v>0</v>
      </c>
      <c r="AG272" s="588">
        <f>AND(AL$55&gt;0,SUM($E272:AF272)&lt;'Summary&amp;Assumptions'!$G$32*$B272,$D272&gt;='Summary&amp;Assumptions'!$D$17,AL$47&gt;=$D272,AL$47&lt;=EDATE($D272,'Summary&amp;Assumptions'!$G$32))*$B272+AND(AL$56&lt;'Summary&amp;Assumptions'!$J$31,AL$47&gt;=$FO272,AL$47&lt;=$FP272)*(('Summary&amp;Assumptions'!$H$25*$C272)*(1+'Summary&amp;Assumptions'!$J$29)^(AL$46-1))+AND(AL$56&lt;'Summary&amp;Assumptions'!$J$31,AL$47&gt;=$FQ272,AL$47&lt;=$FR272)*(('Summary&amp;Assumptions'!$H$25*$C272)*(1+'Summary&amp;Assumptions'!$J$29)^(AL$46-1))</f>
        <v>0</v>
      </c>
      <c r="AH272" s="588">
        <f>AND(AM$55&gt;0,SUM($E272:AG272)&lt;'Summary&amp;Assumptions'!$G$32*$B272,$D272&gt;='Summary&amp;Assumptions'!$D$17,AM$47&gt;=$D272,AM$47&lt;=EDATE($D272,'Summary&amp;Assumptions'!$G$32))*$B272+AND(AM$56&lt;'Summary&amp;Assumptions'!$J$31,AM$47&gt;=$FO272,AM$47&lt;=$FP272)*(('Summary&amp;Assumptions'!$H$25*$C272)*(1+'Summary&amp;Assumptions'!$J$29)^(AM$46-1))+AND(AM$56&lt;'Summary&amp;Assumptions'!$J$31,AM$47&gt;=$FQ272,AM$47&lt;=$FR272)*(('Summary&amp;Assumptions'!$H$25*$C272)*(1+'Summary&amp;Assumptions'!$J$29)^(AM$46-1))</f>
        <v>0</v>
      </c>
      <c r="AI272" s="588">
        <f>AND(AN$55&gt;0,SUM($E272:AH272)&lt;'Summary&amp;Assumptions'!$G$32*$B272,$D272&gt;='Summary&amp;Assumptions'!$D$17,AN$47&gt;=$D272,AN$47&lt;=EDATE($D272,'Summary&amp;Assumptions'!$G$32))*$B272+AND(AN$56&lt;'Summary&amp;Assumptions'!$J$31,AN$47&gt;=$FO272,AN$47&lt;=$FP272)*(('Summary&amp;Assumptions'!$H$25*$C272)*(1+'Summary&amp;Assumptions'!$J$29)^(AN$46-1))+AND(AN$56&lt;'Summary&amp;Assumptions'!$J$31,AN$47&gt;=$FQ272,AN$47&lt;=$FR272)*(('Summary&amp;Assumptions'!$H$25*$C272)*(1+'Summary&amp;Assumptions'!$J$29)^(AN$46-1))</f>
        <v>0</v>
      </c>
      <c r="AJ272" s="588">
        <f>AND(AO$55&gt;0,SUM($E272:AI272)&lt;'Summary&amp;Assumptions'!$G$32*$B272,$D272&gt;='Summary&amp;Assumptions'!$D$17,AO$47&gt;=$D272,AO$47&lt;=EDATE($D272,'Summary&amp;Assumptions'!$G$32))*$B272+AND(AO$56&lt;'Summary&amp;Assumptions'!$J$31,AO$47&gt;=$FO272,AO$47&lt;=$FP272)*(('Summary&amp;Assumptions'!$H$25*$C272)*(1+'Summary&amp;Assumptions'!$J$29)^(AO$46-1))+AND(AO$56&lt;'Summary&amp;Assumptions'!$J$31,AO$47&gt;=$FQ272,AO$47&lt;=$FR272)*(('Summary&amp;Assumptions'!$H$25*$C272)*(1+'Summary&amp;Assumptions'!$J$29)^(AO$46-1))</f>
        <v>0</v>
      </c>
      <c r="AK272" s="588">
        <f>AND(AP$55&gt;0,SUM($E272:AJ272)&lt;'Summary&amp;Assumptions'!$G$32*$B272,$D272&gt;='Summary&amp;Assumptions'!$D$17,AP$47&gt;=$D272,AP$47&lt;=EDATE($D272,'Summary&amp;Assumptions'!$G$32))*$B272+AND(AP$56&lt;'Summary&amp;Assumptions'!$J$31,AP$47&gt;=$FO272,AP$47&lt;=$FP272)*(('Summary&amp;Assumptions'!$H$25*$C272)*(1+'Summary&amp;Assumptions'!$J$29)^(AP$46-1))+AND(AP$56&lt;'Summary&amp;Assumptions'!$J$31,AP$47&gt;=$FQ272,AP$47&lt;=$FR272)*(('Summary&amp;Assumptions'!$H$25*$C272)*(1+'Summary&amp;Assumptions'!$J$29)^(AP$46-1))</f>
        <v>0</v>
      </c>
      <c r="AL272" s="588">
        <f>AND(AQ$55&gt;0,SUM($E272:AK272)&lt;'Summary&amp;Assumptions'!$G$32*$B272,$D272&gt;='Summary&amp;Assumptions'!$D$17,AQ$47&gt;=$D272,AQ$47&lt;=EDATE($D272,'Summary&amp;Assumptions'!$G$32))*$B272+AND(AQ$56&lt;'Summary&amp;Assumptions'!$J$31,AQ$47&gt;=$FO272,AQ$47&lt;=$FP272)*(('Summary&amp;Assumptions'!$H$25*$C272)*(1+'Summary&amp;Assumptions'!$J$29)^(AQ$46-1))+AND(AQ$56&lt;'Summary&amp;Assumptions'!$J$31,AQ$47&gt;=$FQ272,AQ$47&lt;=$FR272)*(('Summary&amp;Assumptions'!$H$25*$C272)*(1+'Summary&amp;Assumptions'!$J$29)^(AQ$46-1))</f>
        <v>0</v>
      </c>
      <c r="AM272" s="588">
        <f>AND(AR$55&gt;0,SUM($E272:AL272)&lt;'Summary&amp;Assumptions'!$G$32*$B272,$D272&gt;='Summary&amp;Assumptions'!$D$17,AR$47&gt;=$D272,AR$47&lt;=EDATE($D272,'Summary&amp;Assumptions'!$G$32))*$B272+AND(AR$56&lt;'Summary&amp;Assumptions'!$J$31,AR$47&gt;=$FO272,AR$47&lt;=$FP272)*(('Summary&amp;Assumptions'!$H$25*$C272)*(1+'Summary&amp;Assumptions'!$J$29)^(AR$46-1))+AND(AR$56&lt;'Summary&amp;Assumptions'!$J$31,AR$47&gt;=$FQ272,AR$47&lt;=$FR272)*(('Summary&amp;Assumptions'!$H$25*$C272)*(1+'Summary&amp;Assumptions'!$J$29)^(AR$46-1))</f>
        <v>0</v>
      </c>
      <c r="AN272" s="588">
        <f>AND(AS$55&gt;0,SUM($E272:AM272)&lt;'Summary&amp;Assumptions'!$G$32*$B272,$D272&gt;='Summary&amp;Assumptions'!$D$17,AS$47&gt;=$D272,AS$47&lt;=EDATE($D272,'Summary&amp;Assumptions'!$G$32))*$B272+AND(AS$56&lt;'Summary&amp;Assumptions'!$J$31,AS$47&gt;=$FO272,AS$47&lt;=$FP272)*(('Summary&amp;Assumptions'!$H$25*$C272)*(1+'Summary&amp;Assumptions'!$J$29)^(AS$46-1))+AND(AS$56&lt;'Summary&amp;Assumptions'!$J$31,AS$47&gt;=$FQ272,AS$47&lt;=$FR272)*(('Summary&amp;Assumptions'!$H$25*$C272)*(1+'Summary&amp;Assumptions'!$J$29)^(AS$46-1))</f>
        <v>0</v>
      </c>
      <c r="AO272" s="588">
        <f>AND(AT$55&gt;0,SUM($E272:AN272)&lt;'Summary&amp;Assumptions'!$G$32*$B272,$D272&gt;='Summary&amp;Assumptions'!$D$17,AT$47&gt;=$D272,AT$47&lt;=EDATE($D272,'Summary&amp;Assumptions'!$G$32))*$B272+AND(AT$56&lt;'Summary&amp;Assumptions'!$J$31,AT$47&gt;=$FO272,AT$47&lt;=$FP272)*(('Summary&amp;Assumptions'!$H$25*$C272)*(1+'Summary&amp;Assumptions'!$J$29)^(AT$46-1))+AND(AT$56&lt;'Summary&amp;Assumptions'!$J$31,AT$47&gt;=$FQ272,AT$47&lt;=$FR272)*(('Summary&amp;Assumptions'!$H$25*$C272)*(1+'Summary&amp;Assumptions'!$J$29)^(AT$46-1))</f>
        <v>0</v>
      </c>
      <c r="AP272" s="588">
        <f>AND(AU$55&gt;0,SUM($E272:AO272)&lt;'Summary&amp;Assumptions'!$G$32*$B272,$D272&gt;='Summary&amp;Assumptions'!$D$17,AU$47&gt;=$D272,AU$47&lt;=EDATE($D272,'Summary&amp;Assumptions'!$G$32))*$B272+AND(AU$56&lt;'Summary&amp;Assumptions'!$J$31,AU$47&gt;=$FO272,AU$47&lt;=$FP272)*(('Summary&amp;Assumptions'!$H$25*$C272)*(1+'Summary&amp;Assumptions'!$J$29)^(AU$46-1))+AND(AU$56&lt;'Summary&amp;Assumptions'!$J$31,AU$47&gt;=$FQ272,AU$47&lt;=$FR272)*(('Summary&amp;Assumptions'!$H$25*$C272)*(1+'Summary&amp;Assumptions'!$J$29)^(AU$46-1))</f>
        <v>0</v>
      </c>
      <c r="AQ272" s="588">
        <f>AND(AV$55&gt;0,SUM($E272:AP272)&lt;'Summary&amp;Assumptions'!$G$32*$B272,$D272&gt;='Summary&amp;Assumptions'!$D$17,AV$47&gt;=$D272,AV$47&lt;=EDATE($D272,'Summary&amp;Assumptions'!$G$32))*$B272+AND(AV$56&lt;'Summary&amp;Assumptions'!$J$31,AV$47&gt;=$FO272,AV$47&lt;=$FP272)*(('Summary&amp;Assumptions'!$H$25*$C272)*(1+'Summary&amp;Assumptions'!$J$29)^(AV$46-1))+AND(AV$56&lt;'Summary&amp;Assumptions'!$J$31,AV$47&gt;=$FQ272,AV$47&lt;=$FR272)*(('Summary&amp;Assumptions'!$H$25*$C272)*(1+'Summary&amp;Assumptions'!$J$29)^(AV$46-1))</f>
        <v>0</v>
      </c>
      <c r="AR272" s="588">
        <f>AND(AW$55&gt;0,SUM($E272:AQ272)&lt;'Summary&amp;Assumptions'!$G$32*$B272,$D272&gt;='Summary&amp;Assumptions'!$D$17,AW$47&gt;=$D272,AW$47&lt;=EDATE($D272,'Summary&amp;Assumptions'!$G$32))*$B272+AND(AW$56&lt;'Summary&amp;Assumptions'!$J$31,AW$47&gt;=$FO272,AW$47&lt;=$FP272)*(('Summary&amp;Assumptions'!$H$25*$C272)*(1+'Summary&amp;Assumptions'!$J$29)^(AW$46-1))+AND(AW$56&lt;'Summary&amp;Assumptions'!$J$31,AW$47&gt;=$FQ272,AW$47&lt;=$FR272)*(('Summary&amp;Assumptions'!$H$25*$C272)*(1+'Summary&amp;Assumptions'!$J$29)^(AW$46-1))</f>
        <v>0</v>
      </c>
      <c r="AS272" s="588">
        <f>AND(AX$55&gt;0,SUM($E272:AR272)&lt;'Summary&amp;Assumptions'!$G$32*$B272,$D272&gt;='Summary&amp;Assumptions'!$D$17,AX$47&gt;=$D272,AX$47&lt;=EDATE($D272,'Summary&amp;Assumptions'!$G$32))*$B272+AND(AX$56&lt;'Summary&amp;Assumptions'!$J$31,AX$47&gt;=$FO272,AX$47&lt;=$FP272)*(('Summary&amp;Assumptions'!$H$25*$C272)*(1+'Summary&amp;Assumptions'!$J$29)^(AX$46-1))+AND(AX$56&lt;'Summary&amp;Assumptions'!$J$31,AX$47&gt;=$FQ272,AX$47&lt;=$FR272)*(('Summary&amp;Assumptions'!$H$25*$C272)*(1+'Summary&amp;Assumptions'!$J$29)^(AX$46-1))</f>
        <v>0</v>
      </c>
      <c r="AT272" s="588">
        <f>AND(AY$55&gt;0,SUM($E272:AS272)&lt;'Summary&amp;Assumptions'!$G$32*$B272,$D272&gt;='Summary&amp;Assumptions'!$D$17,AY$47&gt;=$D272,AY$47&lt;=EDATE($D272,'Summary&amp;Assumptions'!$G$32))*$B272+AND(AY$56&lt;'Summary&amp;Assumptions'!$J$31,AY$47&gt;=$FO272,AY$47&lt;=$FP272)*(('Summary&amp;Assumptions'!$H$25*$C272)*(1+'Summary&amp;Assumptions'!$J$29)^(AY$46-1))+AND(AY$56&lt;'Summary&amp;Assumptions'!$J$31,AY$47&gt;=$FQ272,AY$47&lt;=$FR272)*(('Summary&amp;Assumptions'!$H$25*$C272)*(1+'Summary&amp;Assumptions'!$J$29)^(AY$46-1))</f>
        <v>0</v>
      </c>
      <c r="AU272" s="588">
        <f>AND(AZ$55&gt;0,SUM($E272:AT272)&lt;'Summary&amp;Assumptions'!$G$32*$B272,$D272&gt;='Summary&amp;Assumptions'!$D$17,AZ$47&gt;=$D272,AZ$47&lt;=EDATE($D272,'Summary&amp;Assumptions'!$G$32))*$B272+AND(AZ$56&lt;'Summary&amp;Assumptions'!$J$31,AZ$47&gt;=$FO272,AZ$47&lt;=$FP272)*(('Summary&amp;Assumptions'!$H$25*$C272)*(1+'Summary&amp;Assumptions'!$J$29)^(AZ$46-1))+AND(AZ$56&lt;'Summary&amp;Assumptions'!$J$31,AZ$47&gt;=$FQ272,AZ$47&lt;=$FR272)*(('Summary&amp;Assumptions'!$H$25*$C272)*(1+'Summary&amp;Assumptions'!$J$29)^(AZ$46-1))</f>
        <v>0</v>
      </c>
      <c r="AV272" s="588">
        <f>AND(BA$55&gt;0,SUM($E272:AU272)&lt;'Summary&amp;Assumptions'!$G$32*$B272,$D272&gt;='Summary&amp;Assumptions'!$D$17,BA$47&gt;=$D272,BA$47&lt;=EDATE($D272,'Summary&amp;Assumptions'!$G$32))*$B272+AND(BA$56&lt;'Summary&amp;Assumptions'!$J$31,BA$47&gt;=$FO272,BA$47&lt;=$FP272)*(('Summary&amp;Assumptions'!$H$25*$C272)*(1+'Summary&amp;Assumptions'!$J$29)^(BA$46-1))+AND(BA$56&lt;'Summary&amp;Assumptions'!$J$31,BA$47&gt;=$FQ272,BA$47&lt;=$FR272)*(('Summary&amp;Assumptions'!$H$25*$C272)*(1+'Summary&amp;Assumptions'!$J$29)^(BA$46-1))</f>
        <v>0</v>
      </c>
      <c r="AW272" s="588">
        <f>AND(BB$55&gt;0,SUM($E272:AV272)&lt;'Summary&amp;Assumptions'!$G$32*$B272,$D272&gt;='Summary&amp;Assumptions'!$D$17,BB$47&gt;=$D272,BB$47&lt;=EDATE($D272,'Summary&amp;Assumptions'!$G$32))*$B272+AND(BB$56&lt;'Summary&amp;Assumptions'!$J$31,BB$47&gt;=$FO272,BB$47&lt;=$FP272)*(('Summary&amp;Assumptions'!$H$25*$C272)*(1+'Summary&amp;Assumptions'!$J$29)^(BB$46-1))+AND(BB$56&lt;'Summary&amp;Assumptions'!$J$31,BB$47&gt;=$FQ272,BB$47&lt;=$FR272)*(('Summary&amp;Assumptions'!$H$25*$C272)*(1+'Summary&amp;Assumptions'!$J$29)^(BB$46-1))</f>
        <v>0</v>
      </c>
      <c r="AX272" s="588">
        <f>AND(BC$55&gt;0,SUM($E272:AW272)&lt;'Summary&amp;Assumptions'!$G$32*$B272,$D272&gt;='Summary&amp;Assumptions'!$D$17,BC$47&gt;=$D272,BC$47&lt;=EDATE($D272,'Summary&amp;Assumptions'!$G$32))*$B272+AND(BC$56&lt;'Summary&amp;Assumptions'!$J$31,BC$47&gt;=$FO272,BC$47&lt;=$FP272)*(('Summary&amp;Assumptions'!$H$25*$C272)*(1+'Summary&amp;Assumptions'!$J$29)^(BC$46-1))+AND(BC$56&lt;'Summary&amp;Assumptions'!$J$31,BC$47&gt;=$FQ272,BC$47&lt;=$FR272)*(('Summary&amp;Assumptions'!$H$25*$C272)*(1+'Summary&amp;Assumptions'!$J$29)^(BC$46-1))</f>
        <v>0</v>
      </c>
      <c r="AY272" s="588">
        <f>AND(BD$55&gt;0,SUM($E272:AX272)&lt;'Summary&amp;Assumptions'!$G$32*$B272,$D272&gt;='Summary&amp;Assumptions'!$D$17,BD$47&gt;=$D272,BD$47&lt;=EDATE($D272,'Summary&amp;Assumptions'!$G$32))*$B272+AND(BD$56&lt;'Summary&amp;Assumptions'!$J$31,BD$47&gt;=$FO272,BD$47&lt;=$FP272)*(('Summary&amp;Assumptions'!$H$25*$C272)*(1+'Summary&amp;Assumptions'!$J$29)^(BD$46-1))+AND(BD$56&lt;'Summary&amp;Assumptions'!$J$31,BD$47&gt;=$FQ272,BD$47&lt;=$FR272)*(('Summary&amp;Assumptions'!$H$25*$C272)*(1+'Summary&amp;Assumptions'!$J$29)^(BD$46-1))</f>
        <v>0</v>
      </c>
      <c r="AZ272" s="588">
        <f>AND(BE$55&gt;0,SUM($E272:AY272)&lt;'Summary&amp;Assumptions'!$G$32*$B272,$D272&gt;='Summary&amp;Assumptions'!$D$17,BE$47&gt;=$D272,BE$47&lt;=EDATE($D272,'Summary&amp;Assumptions'!$G$32))*$B272+AND(BE$56&lt;'Summary&amp;Assumptions'!$J$31,BE$47&gt;=$FO272,BE$47&lt;=$FP272)*(('Summary&amp;Assumptions'!$H$25*$C272)*(1+'Summary&amp;Assumptions'!$J$29)^(BE$46-1))+AND(BE$56&lt;'Summary&amp;Assumptions'!$J$31,BE$47&gt;=$FQ272,BE$47&lt;=$FR272)*(('Summary&amp;Assumptions'!$H$25*$C272)*(1+'Summary&amp;Assumptions'!$J$29)^(BE$46-1))</f>
        <v>0</v>
      </c>
      <c r="BA272" s="588">
        <f>AND(BF$55&gt;0,SUM($E272:AZ272)&lt;'Summary&amp;Assumptions'!$G$32*$B272,$D272&gt;='Summary&amp;Assumptions'!$D$17,BF$47&gt;=$D272,BF$47&lt;=EDATE($D272,'Summary&amp;Assumptions'!$G$32))*$B272+AND(BF$56&lt;'Summary&amp;Assumptions'!$J$31,BF$47&gt;=$FO272,BF$47&lt;=$FP272)*(('Summary&amp;Assumptions'!$H$25*$C272)*(1+'Summary&amp;Assumptions'!$J$29)^(BF$46-1))+AND(BF$56&lt;'Summary&amp;Assumptions'!$J$31,BF$47&gt;=$FQ272,BF$47&lt;=$FR272)*(('Summary&amp;Assumptions'!$H$25*$C272)*(1+'Summary&amp;Assumptions'!$J$29)^(BF$46-1))</f>
        <v>0</v>
      </c>
      <c r="BB272" s="588">
        <f>AND(BG$55&gt;0,SUM($E272:BA272)&lt;'Summary&amp;Assumptions'!$G$32*$B272,$D272&gt;='Summary&amp;Assumptions'!$D$17,BG$47&gt;=$D272,BG$47&lt;=EDATE($D272,'Summary&amp;Assumptions'!$G$32))*$B272+AND(BG$56&lt;'Summary&amp;Assumptions'!$J$31,BG$47&gt;=$FO272,BG$47&lt;=$FP272)*(('Summary&amp;Assumptions'!$H$25*$C272)*(1+'Summary&amp;Assumptions'!$J$29)^(BG$46-1))+AND(BG$56&lt;'Summary&amp;Assumptions'!$J$31,BG$47&gt;=$FQ272,BG$47&lt;=$FR272)*(('Summary&amp;Assumptions'!$H$25*$C272)*(1+'Summary&amp;Assumptions'!$J$29)^(BG$46-1))</f>
        <v>0</v>
      </c>
      <c r="BC272" s="588">
        <f>AND(BH$55&gt;0,SUM($E272:BB272)&lt;'Summary&amp;Assumptions'!$G$32*$B272,$D272&gt;='Summary&amp;Assumptions'!$D$17,BH$47&gt;=$D272,BH$47&lt;=EDATE($D272,'Summary&amp;Assumptions'!$G$32))*$B272+AND(BH$56&lt;'Summary&amp;Assumptions'!$J$31,BH$47&gt;=$FO272,BH$47&lt;=$FP272)*(('Summary&amp;Assumptions'!$H$25*$C272)*(1+'Summary&amp;Assumptions'!$J$29)^(BH$46-1))+AND(BH$56&lt;'Summary&amp;Assumptions'!$J$31,BH$47&gt;=$FQ272,BH$47&lt;=$FR272)*(('Summary&amp;Assumptions'!$H$25*$C272)*(1+'Summary&amp;Assumptions'!$J$29)^(BH$46-1))</f>
        <v>0</v>
      </c>
      <c r="BD272" s="588">
        <f>AND(BI$55&gt;0,SUM($E272:BC272)&lt;'Summary&amp;Assumptions'!$G$32*$B272,$D272&gt;='Summary&amp;Assumptions'!$D$17,BI$47&gt;=$D272,BI$47&lt;=EDATE($D272,'Summary&amp;Assumptions'!$G$32))*$B272+AND(BI$56&lt;'Summary&amp;Assumptions'!$J$31,BI$47&gt;=$FO272,BI$47&lt;=$FP272)*(('Summary&amp;Assumptions'!$H$25*$C272)*(1+'Summary&amp;Assumptions'!$J$29)^(BI$46-1))+AND(BI$56&lt;'Summary&amp;Assumptions'!$J$31,BI$47&gt;=$FQ272,BI$47&lt;=$FR272)*(('Summary&amp;Assumptions'!$H$25*$C272)*(1+'Summary&amp;Assumptions'!$J$29)^(BI$46-1))</f>
        <v>0</v>
      </c>
      <c r="BE272" s="588">
        <f>AND(BJ$55&gt;0,SUM($E272:BD272)&lt;'Summary&amp;Assumptions'!$G$32*$B272,$D272&gt;='Summary&amp;Assumptions'!$D$17,BJ$47&gt;=$D272,BJ$47&lt;=EDATE($D272,'Summary&amp;Assumptions'!$G$32))*$B272+AND(BJ$56&lt;'Summary&amp;Assumptions'!$J$31,BJ$47&gt;=$FO272,BJ$47&lt;=$FP272)*(('Summary&amp;Assumptions'!$H$25*$C272)*(1+'Summary&amp;Assumptions'!$J$29)^(BJ$46-1))+AND(BJ$56&lt;'Summary&amp;Assumptions'!$J$31,BJ$47&gt;=$FQ272,BJ$47&lt;=$FR272)*(('Summary&amp;Assumptions'!$H$25*$C272)*(1+'Summary&amp;Assumptions'!$J$29)^(BJ$46-1))</f>
        <v>0</v>
      </c>
      <c r="BF272" s="588">
        <f>AND(BK$55&gt;0,SUM($E272:BE272)&lt;'Summary&amp;Assumptions'!$G$32*$B272,$D272&gt;='Summary&amp;Assumptions'!$D$17,BK$47&gt;=$D272,BK$47&lt;=EDATE($D272,'Summary&amp;Assumptions'!$G$32))*$B272+AND(BK$56&lt;'Summary&amp;Assumptions'!$J$31,BK$47&gt;=$FO272,BK$47&lt;=$FP272)*(('Summary&amp;Assumptions'!$H$25*$C272)*(1+'Summary&amp;Assumptions'!$J$29)^(BK$46-1))+AND(BK$56&lt;'Summary&amp;Assumptions'!$J$31,BK$47&gt;=$FQ272,BK$47&lt;=$FR272)*(('Summary&amp;Assumptions'!$H$25*$C272)*(1+'Summary&amp;Assumptions'!$J$29)^(BK$46-1))</f>
        <v>0</v>
      </c>
      <c r="BG272" s="588">
        <f>AND(BL$55&gt;0,SUM($E272:BF272)&lt;'Summary&amp;Assumptions'!$G$32*$B272,$D272&gt;='Summary&amp;Assumptions'!$D$17,BL$47&gt;=$D272,BL$47&lt;=EDATE($D272,'Summary&amp;Assumptions'!$G$32))*$B272+AND(BL$56&lt;'Summary&amp;Assumptions'!$J$31,BL$47&gt;=$FO272,BL$47&lt;=$FP272)*(('Summary&amp;Assumptions'!$H$25*$C272)*(1+'Summary&amp;Assumptions'!$J$29)^(BL$46-1))+AND(BL$56&lt;'Summary&amp;Assumptions'!$J$31,BL$47&gt;=$FQ272,BL$47&lt;=$FR272)*(('Summary&amp;Assumptions'!$H$25*$C272)*(1+'Summary&amp;Assumptions'!$J$29)^(BL$46-1))</f>
        <v>0</v>
      </c>
      <c r="BH272" s="588">
        <f>AND(BM$55&gt;0,SUM($E272:BG272)&lt;'Summary&amp;Assumptions'!$G$32*$B272,$D272&gt;='Summary&amp;Assumptions'!$D$17,BM$47&gt;=$D272,BM$47&lt;=EDATE($D272,'Summary&amp;Assumptions'!$G$32))*$B272+AND(BM$56&lt;'Summary&amp;Assumptions'!$J$31,BM$47&gt;=$FO272,BM$47&lt;=$FP272)*(('Summary&amp;Assumptions'!$H$25*$C272)*(1+'Summary&amp;Assumptions'!$J$29)^(BM$46-1))+AND(BM$56&lt;'Summary&amp;Assumptions'!$J$31,BM$47&gt;=$FQ272,BM$47&lt;=$FR272)*(('Summary&amp;Assumptions'!$H$25*$C272)*(1+'Summary&amp;Assumptions'!$J$29)^(BM$46-1))</f>
        <v>0</v>
      </c>
      <c r="BI272" s="588">
        <f>AND(BN$55&gt;0,SUM($E272:BH272)&lt;'Summary&amp;Assumptions'!$G$32*$B272,$D272&gt;='Summary&amp;Assumptions'!$D$17,BN$47&gt;=$D272,BN$47&lt;=EDATE($D272,'Summary&amp;Assumptions'!$G$32))*$B272+AND(BN$56&lt;'Summary&amp;Assumptions'!$J$31,BN$47&gt;=$FO272,BN$47&lt;=$FP272)*(('Summary&amp;Assumptions'!$H$25*$C272)*(1+'Summary&amp;Assumptions'!$J$29)^(BN$46-1))+AND(BN$56&lt;'Summary&amp;Assumptions'!$J$31,BN$47&gt;=$FQ272,BN$47&lt;=$FR272)*(('Summary&amp;Assumptions'!$H$25*$C272)*(1+'Summary&amp;Assumptions'!$J$29)^(BN$46-1))</f>
        <v>0</v>
      </c>
      <c r="BJ272" s="588">
        <f>AND(BO$55&gt;0,SUM($E272:BI272)&lt;'Summary&amp;Assumptions'!$G$32*$B272,$D272&gt;='Summary&amp;Assumptions'!$D$17,BO$47&gt;=$D272,BO$47&lt;=EDATE($D272,'Summary&amp;Assumptions'!$G$32))*$B272+AND(BO$56&lt;'Summary&amp;Assumptions'!$J$31,BO$47&gt;=$FO272,BO$47&lt;=$FP272)*(('Summary&amp;Assumptions'!$H$25*$C272)*(1+'Summary&amp;Assumptions'!$J$29)^(BO$46-1))+AND(BO$56&lt;'Summary&amp;Assumptions'!$J$31,BO$47&gt;=$FQ272,BO$47&lt;=$FR272)*(('Summary&amp;Assumptions'!$H$25*$C272)*(1+'Summary&amp;Assumptions'!$J$29)^(BO$46-1))</f>
        <v>0</v>
      </c>
      <c r="BK272" s="588">
        <f>AND(BP$55&gt;0,SUM($E272:BJ272)&lt;'Summary&amp;Assumptions'!$G$32*$B272,$D272&gt;='Summary&amp;Assumptions'!$D$17,BP$47&gt;=$D272,BP$47&lt;=EDATE($D272,'Summary&amp;Assumptions'!$G$32))*$B272+AND(BP$56&lt;'Summary&amp;Assumptions'!$J$31,BP$47&gt;=$FO272,BP$47&lt;=$FP272)*(('Summary&amp;Assumptions'!$H$25*$C272)*(1+'Summary&amp;Assumptions'!$J$29)^(BP$46-1))+AND(BP$56&lt;'Summary&amp;Assumptions'!$J$31,BP$47&gt;=$FQ272,BP$47&lt;=$FR272)*(('Summary&amp;Assumptions'!$H$25*$C272)*(1+'Summary&amp;Assumptions'!$J$29)^(BP$46-1))</f>
        <v>0</v>
      </c>
      <c r="BL272" s="588">
        <f>AND(BQ$55&gt;0,SUM($E272:BK272)&lt;'Summary&amp;Assumptions'!$G$32*$B272,$D272&gt;='Summary&amp;Assumptions'!$D$17,BQ$47&gt;=$D272,BQ$47&lt;=EDATE($D272,'Summary&amp;Assumptions'!$G$32))*$B272+AND(BQ$56&lt;'Summary&amp;Assumptions'!$J$31,BQ$47&gt;=$FO272,BQ$47&lt;=$FP272)*(('Summary&amp;Assumptions'!$H$25*$C272)*(1+'Summary&amp;Assumptions'!$J$29)^(BQ$46-1))+AND(BQ$56&lt;'Summary&amp;Assumptions'!$J$31,BQ$47&gt;=$FQ272,BQ$47&lt;=$FR272)*(('Summary&amp;Assumptions'!$H$25*$C272)*(1+'Summary&amp;Assumptions'!$J$29)^(BQ$46-1))</f>
        <v>0</v>
      </c>
      <c r="BM272" s="588">
        <f>AND(BR$55&gt;0,SUM($E272:BL272)&lt;'Summary&amp;Assumptions'!$G$32*$B272,$D272&gt;='Summary&amp;Assumptions'!$D$17,BR$47&gt;=$D272,BR$47&lt;=EDATE($D272,'Summary&amp;Assumptions'!$G$32))*$B272+AND(BR$56&lt;'Summary&amp;Assumptions'!$J$31,BR$47&gt;=$FO272,BR$47&lt;=$FP272)*(('Summary&amp;Assumptions'!$H$25*$C272)*(1+'Summary&amp;Assumptions'!$J$29)^(BR$46-1))+AND(BR$56&lt;'Summary&amp;Assumptions'!$J$31,BR$47&gt;=$FQ272,BR$47&lt;=$FR272)*(('Summary&amp;Assumptions'!$H$25*$C272)*(1+'Summary&amp;Assumptions'!$J$29)^(BR$46-1))</f>
        <v>0</v>
      </c>
      <c r="BN272" s="588">
        <f>AND(BS$55&gt;0,SUM($E272:BM272)&lt;'Summary&amp;Assumptions'!$G$32*$B272,$D272&gt;='Summary&amp;Assumptions'!$D$17,BS$47&gt;=$D272,BS$47&lt;=EDATE($D272,'Summary&amp;Assumptions'!$G$32))*$B272+AND(BS$56&lt;'Summary&amp;Assumptions'!$J$31,BS$47&gt;=$FO272,BS$47&lt;=$FP272)*(('Summary&amp;Assumptions'!$H$25*$C272)*(1+'Summary&amp;Assumptions'!$J$29)^(BS$46-1))+AND(BS$56&lt;'Summary&amp;Assumptions'!$J$31,BS$47&gt;=$FQ272,BS$47&lt;=$FR272)*(('Summary&amp;Assumptions'!$H$25*$C272)*(1+'Summary&amp;Assumptions'!$J$29)^(BS$46-1))</f>
        <v>0</v>
      </c>
      <c r="BO272" s="588">
        <f>AND(BT$55&gt;0,SUM($E272:BN272)&lt;'Summary&amp;Assumptions'!$G$32*$B272,$D272&gt;='Summary&amp;Assumptions'!$D$17,BT$47&gt;=$D272,BT$47&lt;=EDATE($D272,'Summary&amp;Assumptions'!$G$32))*$B272+AND(BT$56&lt;'Summary&amp;Assumptions'!$J$31,BT$47&gt;=$FO272,BT$47&lt;=$FP272)*(('Summary&amp;Assumptions'!$H$25*$C272)*(1+'Summary&amp;Assumptions'!$J$29)^(BT$46-1))+AND(BT$56&lt;'Summary&amp;Assumptions'!$J$31,BT$47&gt;=$FQ272,BT$47&lt;=$FR272)*(('Summary&amp;Assumptions'!$H$25*$C272)*(1+'Summary&amp;Assumptions'!$J$29)^(BT$46-1))</f>
        <v>0</v>
      </c>
      <c r="BP272" s="588">
        <f>AND(BU$55&gt;0,SUM($E272:BO272)&lt;'Summary&amp;Assumptions'!$G$32*$B272,$D272&gt;='Summary&amp;Assumptions'!$D$17,BU$47&gt;=$D272,BU$47&lt;=EDATE($D272,'Summary&amp;Assumptions'!$G$32))*$B272+AND(BU$56&lt;'Summary&amp;Assumptions'!$J$31,BU$47&gt;=$FO272,BU$47&lt;=$FP272)*(('Summary&amp;Assumptions'!$H$25*$C272)*(1+'Summary&amp;Assumptions'!$J$29)^(BU$46-1))+AND(BU$56&lt;'Summary&amp;Assumptions'!$J$31,BU$47&gt;=$FQ272,BU$47&lt;=$FR272)*(('Summary&amp;Assumptions'!$H$25*$C272)*(1+'Summary&amp;Assumptions'!$J$29)^(BU$46-1))</f>
        <v>0</v>
      </c>
      <c r="BQ272" s="588">
        <f>AND(BV$55&gt;0,SUM($E272:BP272)&lt;'Summary&amp;Assumptions'!$G$32*$B272,$D272&gt;='Summary&amp;Assumptions'!$D$17,BV$47&gt;=$D272,BV$47&lt;=EDATE($D272,'Summary&amp;Assumptions'!$G$32))*$B272+AND(BV$56&lt;'Summary&amp;Assumptions'!$J$31,BV$47&gt;=$FO272,BV$47&lt;=$FP272)*(('Summary&amp;Assumptions'!$H$25*$C272)*(1+'Summary&amp;Assumptions'!$J$29)^(BV$46-1))+AND(BV$56&lt;'Summary&amp;Assumptions'!$J$31,BV$47&gt;=$FQ272,BV$47&lt;=$FR272)*(('Summary&amp;Assumptions'!$H$25*$C272)*(1+'Summary&amp;Assumptions'!$J$29)^(BV$46-1))</f>
        <v>0</v>
      </c>
      <c r="BR272" s="588">
        <f>AND(BW$55&gt;0,SUM($E272:BQ272)&lt;'Summary&amp;Assumptions'!$G$32*$B272,$D272&gt;='Summary&amp;Assumptions'!$D$17,BW$47&gt;=$D272,BW$47&lt;=EDATE($D272,'Summary&amp;Assumptions'!$G$32))*$B272+AND(BW$56&lt;'Summary&amp;Assumptions'!$J$31,BW$47&gt;=$FO272,BW$47&lt;=$FP272)*(('Summary&amp;Assumptions'!$H$25*$C272)*(1+'Summary&amp;Assumptions'!$J$29)^(BW$46-1))+AND(BW$56&lt;'Summary&amp;Assumptions'!$J$31,BW$47&gt;=$FQ272,BW$47&lt;=$FR272)*(('Summary&amp;Assumptions'!$H$25*$C272)*(1+'Summary&amp;Assumptions'!$J$29)^(BW$46-1))</f>
        <v>0</v>
      </c>
      <c r="BS272" s="588">
        <f>AND(BX$55&gt;0,SUM($E272:BR272)&lt;'Summary&amp;Assumptions'!$G$32*$B272,$D272&gt;='Summary&amp;Assumptions'!$D$17,BX$47&gt;=$D272,BX$47&lt;=EDATE($D272,'Summary&amp;Assumptions'!$G$32))*$B272+AND(BX$56&lt;'Summary&amp;Assumptions'!$J$31,BX$47&gt;=$FO272,BX$47&lt;=$FP272)*(('Summary&amp;Assumptions'!$H$25*$C272)*(1+'Summary&amp;Assumptions'!$J$29)^(BX$46-1))+AND(BX$56&lt;'Summary&amp;Assumptions'!$J$31,BX$47&gt;=$FQ272,BX$47&lt;=$FR272)*(('Summary&amp;Assumptions'!$H$25*$C272)*(1+'Summary&amp;Assumptions'!$J$29)^(BX$46-1))</f>
        <v>0</v>
      </c>
      <c r="BT272" s="588">
        <f>AND(BY$55&gt;0,SUM($E272:BS272)&lt;'Summary&amp;Assumptions'!$G$32*$B272,$D272&gt;='Summary&amp;Assumptions'!$D$17,BY$47&gt;=$D272,BY$47&lt;=EDATE($D272,'Summary&amp;Assumptions'!$G$32))*$B272+AND(BY$56&lt;'Summary&amp;Assumptions'!$J$31,BY$47&gt;=$FO272,BY$47&lt;=$FP272)*(('Summary&amp;Assumptions'!$H$25*$C272)*(1+'Summary&amp;Assumptions'!$J$29)^(BY$46-1))+AND(BY$56&lt;'Summary&amp;Assumptions'!$J$31,BY$47&gt;=$FQ272,BY$47&lt;=$FR272)*(('Summary&amp;Assumptions'!$H$25*$C272)*(1+'Summary&amp;Assumptions'!$J$29)^(BY$46-1))</f>
        <v>0</v>
      </c>
      <c r="BU272" s="588">
        <f>AND(BZ$55&gt;0,SUM($E272:BT272)&lt;'Summary&amp;Assumptions'!$G$32*$B272,$D272&gt;='Summary&amp;Assumptions'!$D$17,BZ$47&gt;=$D272,BZ$47&lt;=EDATE($D272,'Summary&amp;Assumptions'!$G$32))*$B272+AND(BZ$56&lt;'Summary&amp;Assumptions'!$J$31,BZ$47&gt;=$FO272,BZ$47&lt;=$FP272)*(('Summary&amp;Assumptions'!$H$25*$C272)*(1+'Summary&amp;Assumptions'!$J$29)^(BZ$46-1))+AND(BZ$56&lt;'Summary&amp;Assumptions'!$J$31,BZ$47&gt;=$FQ272,BZ$47&lt;=$FR272)*(('Summary&amp;Assumptions'!$H$25*$C272)*(1+'Summary&amp;Assumptions'!$J$29)^(BZ$46-1))</f>
        <v>0</v>
      </c>
      <c r="BV272" s="588">
        <f>AND(CA$55&gt;0,SUM($E272:BU272)&lt;'Summary&amp;Assumptions'!$G$32*$B272,$D272&gt;='Summary&amp;Assumptions'!$D$17,CA$47&gt;=$D272,CA$47&lt;=EDATE($D272,'Summary&amp;Assumptions'!$G$32))*$B272+AND(CA$56&lt;'Summary&amp;Assumptions'!$J$31,CA$47&gt;=$FO272,CA$47&lt;=$FP272)*(('Summary&amp;Assumptions'!$H$25*$C272)*(1+'Summary&amp;Assumptions'!$J$29)^(CA$46-1))+AND(CA$56&lt;'Summary&amp;Assumptions'!$J$31,CA$47&gt;=$FQ272,CA$47&lt;=$FR272)*(('Summary&amp;Assumptions'!$H$25*$C272)*(1+'Summary&amp;Assumptions'!$J$29)^(CA$46-1))</f>
        <v>0</v>
      </c>
      <c r="BW272" s="588">
        <f>AND(CB$55&gt;0,SUM($E272:BV272)&lt;'Summary&amp;Assumptions'!$G$32*$B272,$D272&gt;='Summary&amp;Assumptions'!$D$17,CB$47&gt;=$D272,CB$47&lt;=EDATE($D272,'Summary&amp;Assumptions'!$G$32))*$B272+AND(CB$56&lt;'Summary&amp;Assumptions'!$J$31,CB$47&gt;=$FO272,CB$47&lt;=$FP272)*(('Summary&amp;Assumptions'!$H$25*$C272)*(1+'Summary&amp;Assumptions'!$J$29)^(CB$46-1))+AND(CB$56&lt;'Summary&amp;Assumptions'!$J$31,CB$47&gt;=$FQ272,CB$47&lt;=$FR272)*(('Summary&amp;Assumptions'!$H$25*$C272)*(1+'Summary&amp;Assumptions'!$J$29)^(CB$46-1))</f>
        <v>0</v>
      </c>
      <c r="BX272" s="588">
        <f>AND(CC$55&gt;0,SUM($E272:BW272)&lt;'Summary&amp;Assumptions'!$G$32*$B272,$D272&gt;='Summary&amp;Assumptions'!$D$17,CC$47&gt;=$D272,CC$47&lt;=EDATE($D272,'Summary&amp;Assumptions'!$G$32))*$B272+AND(CC$56&lt;'Summary&amp;Assumptions'!$J$31,CC$47&gt;=$FO272,CC$47&lt;=$FP272)*(('Summary&amp;Assumptions'!$H$25*$C272)*(1+'Summary&amp;Assumptions'!$J$29)^(CC$46-1))+AND(CC$56&lt;'Summary&amp;Assumptions'!$J$31,CC$47&gt;=$FQ272,CC$47&lt;=$FR272)*(('Summary&amp;Assumptions'!$H$25*$C272)*(1+'Summary&amp;Assumptions'!$J$29)^(CC$46-1))</f>
        <v>0</v>
      </c>
      <c r="BY272" s="588">
        <f>AND(CD$55&gt;0,SUM($E272:BX272)&lt;'Summary&amp;Assumptions'!$G$32*$B272,$D272&gt;='Summary&amp;Assumptions'!$D$17,CD$47&gt;=$D272,CD$47&lt;=EDATE($D272,'Summary&amp;Assumptions'!$G$32))*$B272+AND(CD$56&lt;'Summary&amp;Assumptions'!$J$31,CD$47&gt;=$FO272,CD$47&lt;=$FP272)*(('Summary&amp;Assumptions'!$H$25*$C272)*(1+'Summary&amp;Assumptions'!$J$29)^(CD$46-1))+AND(CD$56&lt;'Summary&amp;Assumptions'!$J$31,CD$47&gt;=$FQ272,CD$47&lt;=$FR272)*(('Summary&amp;Assumptions'!$H$25*$C272)*(1+'Summary&amp;Assumptions'!$J$29)^(CD$46-1))</f>
        <v>0</v>
      </c>
      <c r="BZ272" s="588">
        <f>AND(CE$55&gt;0,SUM($E272:BY272)&lt;'Summary&amp;Assumptions'!$G$32*$B272,$D272&gt;='Summary&amp;Assumptions'!$D$17,CE$47&gt;=$D272,CE$47&lt;=EDATE($D272,'Summary&amp;Assumptions'!$G$32))*$B272+AND(CE$56&lt;'Summary&amp;Assumptions'!$J$31,CE$47&gt;=$FO272,CE$47&lt;=$FP272)*(('Summary&amp;Assumptions'!$H$25*$C272)*(1+'Summary&amp;Assumptions'!$J$29)^(CE$46-1))+AND(CE$56&lt;'Summary&amp;Assumptions'!$J$31,CE$47&gt;=$FQ272,CE$47&lt;=$FR272)*(('Summary&amp;Assumptions'!$H$25*$C272)*(1+'Summary&amp;Assumptions'!$J$29)^(CE$46-1))</f>
        <v>0</v>
      </c>
      <c r="CA272" s="588">
        <f>AND(CF$55&gt;0,SUM($E272:BZ272)&lt;'Summary&amp;Assumptions'!$G$32*$B272,$D272&gt;='Summary&amp;Assumptions'!$D$17,CF$47&gt;=$D272,CF$47&lt;=EDATE($D272,'Summary&amp;Assumptions'!$G$32))*$B272+AND(CF$56&lt;'Summary&amp;Assumptions'!$J$31,CF$47&gt;=$FO272,CF$47&lt;=$FP272)*(('Summary&amp;Assumptions'!$H$25*$C272)*(1+'Summary&amp;Assumptions'!$J$29)^(CF$46-1))+AND(CF$56&lt;'Summary&amp;Assumptions'!$J$31,CF$47&gt;=$FQ272,CF$47&lt;=$FR272)*(('Summary&amp;Assumptions'!$H$25*$C272)*(1+'Summary&amp;Assumptions'!$J$29)^(CF$46-1))</f>
        <v>0</v>
      </c>
      <c r="CB272" s="588">
        <f>AND(CG$55&gt;0,SUM($E272:CA272)&lt;'Summary&amp;Assumptions'!$G$32*$B272,$D272&gt;='Summary&amp;Assumptions'!$D$17,CG$47&gt;=$D272,CG$47&lt;=EDATE($D272,'Summary&amp;Assumptions'!$G$32))*$B272+AND(CG$56&lt;'Summary&amp;Assumptions'!$J$31,CG$47&gt;=$FO272,CG$47&lt;=$FP272)*(('Summary&amp;Assumptions'!$H$25*$C272)*(1+'Summary&amp;Assumptions'!$J$29)^(CG$46-1))+AND(CG$56&lt;'Summary&amp;Assumptions'!$J$31,CG$47&gt;=$FQ272,CG$47&lt;=$FR272)*(('Summary&amp;Assumptions'!$H$25*$C272)*(1+'Summary&amp;Assumptions'!$J$29)^(CG$46-1))</f>
        <v>0</v>
      </c>
      <c r="CC272" s="588">
        <f>AND(CH$55&gt;0,SUM($E272:CB272)&lt;'Summary&amp;Assumptions'!$G$32*$B272,$D272&gt;='Summary&amp;Assumptions'!$D$17,CH$47&gt;=$D272,CH$47&lt;=EDATE($D272,'Summary&amp;Assumptions'!$G$32))*$B272+AND(CH$56&lt;'Summary&amp;Assumptions'!$J$31,CH$47&gt;=$FO272,CH$47&lt;=$FP272)*(('Summary&amp;Assumptions'!$H$25*$C272)*(1+'Summary&amp;Assumptions'!$J$29)^(CH$46-1))+AND(CH$56&lt;'Summary&amp;Assumptions'!$J$31,CH$47&gt;=$FQ272,CH$47&lt;=$FR272)*(('Summary&amp;Assumptions'!$H$25*$C272)*(1+'Summary&amp;Assumptions'!$J$29)^(CH$46-1))</f>
        <v>0</v>
      </c>
      <c r="CD272" s="588">
        <f>AND(CI$55&gt;0,SUM($E272:CC272)&lt;'Summary&amp;Assumptions'!$G$32*$B272,$D272&gt;='Summary&amp;Assumptions'!$D$17,CI$47&gt;=$D272,CI$47&lt;=EDATE($D272,'Summary&amp;Assumptions'!$G$32))*$B272+AND(CI$56&lt;'Summary&amp;Assumptions'!$J$31,CI$47&gt;=$FO272,CI$47&lt;=$FP272)*(('Summary&amp;Assumptions'!$H$25*$C272)*(1+'Summary&amp;Assumptions'!$J$29)^(CI$46-1))+AND(CI$56&lt;'Summary&amp;Assumptions'!$J$31,CI$47&gt;=$FQ272,CI$47&lt;=$FR272)*(('Summary&amp;Assumptions'!$H$25*$C272)*(1+'Summary&amp;Assumptions'!$J$29)^(CI$46-1))</f>
        <v>0</v>
      </c>
      <c r="CE272" s="588">
        <f>AND(CJ$55&gt;0,SUM($E272:CD272)&lt;'Summary&amp;Assumptions'!$G$32*$B272,$D272&gt;='Summary&amp;Assumptions'!$D$17,CJ$47&gt;=$D272,CJ$47&lt;=EDATE($D272,'Summary&amp;Assumptions'!$G$32))*$B272+AND(CJ$56&lt;'Summary&amp;Assumptions'!$J$31,CJ$47&gt;=$FO272,CJ$47&lt;=$FP272)*(('Summary&amp;Assumptions'!$H$25*$C272)*(1+'Summary&amp;Assumptions'!$J$29)^(CJ$46-1))+AND(CJ$56&lt;'Summary&amp;Assumptions'!$J$31,CJ$47&gt;=$FQ272,CJ$47&lt;=$FR272)*(('Summary&amp;Assumptions'!$H$25*$C272)*(1+'Summary&amp;Assumptions'!$J$29)^(CJ$46-1))</f>
        <v>0</v>
      </c>
      <c r="CF272" s="588">
        <f>AND(CK$55&gt;0,SUM($E272:CE272)&lt;'Summary&amp;Assumptions'!$G$32*$B272,$D272&gt;='Summary&amp;Assumptions'!$D$17,CK$47&gt;=$D272,CK$47&lt;=EDATE($D272,'Summary&amp;Assumptions'!$G$32))*$B272+AND(CK$56&lt;'Summary&amp;Assumptions'!$J$31,CK$47&gt;=$FO272,CK$47&lt;=$FP272)*(('Summary&amp;Assumptions'!$H$25*$C272)*(1+'Summary&amp;Assumptions'!$J$29)^(CK$46-1))+AND(CK$56&lt;'Summary&amp;Assumptions'!$J$31,CK$47&gt;=$FQ272,CK$47&lt;=$FR272)*(('Summary&amp;Assumptions'!$H$25*$C272)*(1+'Summary&amp;Assumptions'!$J$29)^(CK$46-1))</f>
        <v>0</v>
      </c>
      <c r="CG272" s="588">
        <f>AND(CL$55&gt;0,SUM($E272:CF272)&lt;'Summary&amp;Assumptions'!$G$32*$B272,$D272&gt;='Summary&amp;Assumptions'!$D$17,CL$47&gt;=$D272,CL$47&lt;=EDATE($D272,'Summary&amp;Assumptions'!$G$32))*$B272+AND(CL$56&lt;'Summary&amp;Assumptions'!$J$31,CL$47&gt;=$FO272,CL$47&lt;=$FP272)*(('Summary&amp;Assumptions'!$H$25*$C272)*(1+'Summary&amp;Assumptions'!$J$29)^(CL$46-1))+AND(CL$56&lt;'Summary&amp;Assumptions'!$J$31,CL$47&gt;=$FQ272,CL$47&lt;=$FR272)*(('Summary&amp;Assumptions'!$H$25*$C272)*(1+'Summary&amp;Assumptions'!$J$29)^(CL$46-1))</f>
        <v>0</v>
      </c>
      <c r="CH272" s="588">
        <f>AND(CM$55&gt;0,SUM($E272:CG272)&lt;'Summary&amp;Assumptions'!$G$32*$B272,$D272&gt;='Summary&amp;Assumptions'!$D$17,CM$47&gt;=$D272,CM$47&lt;=EDATE($D272,'Summary&amp;Assumptions'!$G$32))*$B272+AND(CM$56&lt;'Summary&amp;Assumptions'!$J$31,CM$47&gt;=$FO272,CM$47&lt;=$FP272)*(('Summary&amp;Assumptions'!$H$25*$C272)*(1+'Summary&amp;Assumptions'!$J$29)^(CM$46-1))+AND(CM$56&lt;'Summary&amp;Assumptions'!$J$31,CM$47&gt;=$FQ272,CM$47&lt;=$FR272)*(('Summary&amp;Assumptions'!$H$25*$C272)*(1+'Summary&amp;Assumptions'!$J$29)^(CM$46-1))</f>
        <v>0</v>
      </c>
      <c r="CI272" s="588">
        <f>AND(CN$55&gt;0,SUM($E272:CH272)&lt;'Summary&amp;Assumptions'!$G$32*$B272,$D272&gt;='Summary&amp;Assumptions'!$D$17,CN$47&gt;=$D272,CN$47&lt;=EDATE($D272,'Summary&amp;Assumptions'!$G$32))*$B272+AND(CN$56&lt;'Summary&amp;Assumptions'!$J$31,CN$47&gt;=$FO272,CN$47&lt;=$FP272)*(('Summary&amp;Assumptions'!$H$25*$C272)*(1+'Summary&amp;Assumptions'!$J$29)^(CN$46-1))+AND(CN$56&lt;'Summary&amp;Assumptions'!$J$31,CN$47&gt;=$FQ272,CN$47&lt;=$FR272)*(('Summary&amp;Assumptions'!$H$25*$C272)*(1+'Summary&amp;Assumptions'!$J$29)^(CN$46-1))</f>
        <v>0</v>
      </c>
      <c r="CJ272" s="588">
        <f>AND(CO$55&gt;0,SUM($E272:CI272)&lt;'Summary&amp;Assumptions'!$G$32*$B272,$D272&gt;='Summary&amp;Assumptions'!$D$17,CO$47&gt;=$D272,CO$47&lt;=EDATE($D272,'Summary&amp;Assumptions'!$G$32))*$B272+AND(CO$56&lt;'Summary&amp;Assumptions'!$J$31,CO$47&gt;=$FO272,CO$47&lt;=$FP272)*(('Summary&amp;Assumptions'!$H$25*$C272)*(1+'Summary&amp;Assumptions'!$J$29)^(CO$46-1))+AND(CO$56&lt;'Summary&amp;Assumptions'!$J$31,CO$47&gt;=$FQ272,CO$47&lt;=$FR272)*(('Summary&amp;Assumptions'!$H$25*$C272)*(1+'Summary&amp;Assumptions'!$J$29)^(CO$46-1))</f>
        <v>0</v>
      </c>
      <c r="CK272" s="588">
        <f>AND(CP$55&gt;0,SUM($E272:CJ272)&lt;'Summary&amp;Assumptions'!$G$32*$B272,$D272&gt;='Summary&amp;Assumptions'!$D$17,CP$47&gt;=$D272,CP$47&lt;=EDATE($D272,'Summary&amp;Assumptions'!$G$32))*$B272+AND(CP$56&lt;'Summary&amp;Assumptions'!$J$31,CP$47&gt;=$FO272,CP$47&lt;=$FP272)*(('Summary&amp;Assumptions'!$H$25*$C272)*(1+'Summary&amp;Assumptions'!$J$29)^(CP$46-1))+AND(CP$56&lt;'Summary&amp;Assumptions'!$J$31,CP$47&gt;=$FQ272,CP$47&lt;=$FR272)*(('Summary&amp;Assumptions'!$H$25*$C272)*(1+'Summary&amp;Assumptions'!$J$29)^(CP$46-1))</f>
        <v>0</v>
      </c>
      <c r="CL272" s="588">
        <f>AND(CQ$55&gt;0,SUM($E272:CK272)&lt;'Summary&amp;Assumptions'!$G$32*$B272,$D272&gt;='Summary&amp;Assumptions'!$D$17,CQ$47&gt;=$D272,CQ$47&lt;=EDATE($D272,'Summary&amp;Assumptions'!$G$32))*$B272+AND(CQ$56&lt;'Summary&amp;Assumptions'!$J$31,CQ$47&gt;=$FO272,CQ$47&lt;=$FP272)*(('Summary&amp;Assumptions'!$H$25*$C272)*(1+'Summary&amp;Assumptions'!$J$29)^(CQ$46-1))+AND(CQ$56&lt;'Summary&amp;Assumptions'!$J$31,CQ$47&gt;=$FQ272,CQ$47&lt;=$FR272)*(('Summary&amp;Assumptions'!$H$25*$C272)*(1+'Summary&amp;Assumptions'!$J$29)^(CQ$46-1))</f>
        <v>0</v>
      </c>
      <c r="CM272" s="588">
        <f>AND(CR$55&gt;0,SUM($E272:CL272)&lt;'Summary&amp;Assumptions'!$G$32*$B272,$D272&gt;='Summary&amp;Assumptions'!$D$17,CR$47&gt;=$D272,CR$47&lt;=EDATE($D272,'Summary&amp;Assumptions'!$G$32))*$B272+AND(CR$56&lt;'Summary&amp;Assumptions'!$J$31,CR$47&gt;=$FO272,CR$47&lt;=$FP272)*(('Summary&amp;Assumptions'!$H$25*$C272)*(1+'Summary&amp;Assumptions'!$J$29)^(CR$46-1))+AND(CR$56&lt;'Summary&amp;Assumptions'!$J$31,CR$47&gt;=$FQ272,CR$47&lt;=$FR272)*(('Summary&amp;Assumptions'!$H$25*$C272)*(1+'Summary&amp;Assumptions'!$J$29)^(CR$46-1))</f>
        <v>0</v>
      </c>
      <c r="CN272" s="588">
        <f>AND(CS$55&gt;0,SUM($E272:CM272)&lt;'Summary&amp;Assumptions'!$G$32*$B272,$D272&gt;='Summary&amp;Assumptions'!$D$17,CS$47&gt;=$D272,CS$47&lt;=EDATE($D272,'Summary&amp;Assumptions'!$G$32))*$B272+AND(CS$56&lt;'Summary&amp;Assumptions'!$J$31,CS$47&gt;=$FO272,CS$47&lt;=$FP272)*(('Summary&amp;Assumptions'!$H$25*$C272)*(1+'Summary&amp;Assumptions'!$J$29)^(CS$46-1))+AND(CS$56&lt;'Summary&amp;Assumptions'!$J$31,CS$47&gt;=$FQ272,CS$47&lt;=$FR272)*(('Summary&amp;Assumptions'!$H$25*$C272)*(1+'Summary&amp;Assumptions'!$J$29)^(CS$46-1))</f>
        <v>0</v>
      </c>
      <c r="CO272" s="588">
        <f>AND(CT$55&gt;0,SUM($E272:CN272)&lt;'Summary&amp;Assumptions'!$G$32*$B272,$D272&gt;='Summary&amp;Assumptions'!$D$17,CT$47&gt;=$D272,CT$47&lt;=EDATE($D272,'Summary&amp;Assumptions'!$G$32))*$B272+AND(CT$56&lt;'Summary&amp;Assumptions'!$J$31,CT$47&gt;=$FO272,CT$47&lt;=$FP272)*(('Summary&amp;Assumptions'!$H$25*$C272)*(1+'Summary&amp;Assumptions'!$J$29)^(CT$46-1))+AND(CT$56&lt;'Summary&amp;Assumptions'!$J$31,CT$47&gt;=$FQ272,CT$47&lt;=$FR272)*(('Summary&amp;Assumptions'!$H$25*$C272)*(1+'Summary&amp;Assumptions'!$J$29)^(CT$46-1))</f>
        <v>0</v>
      </c>
      <c r="CP272" s="588">
        <f>AND(CU$55&gt;0,SUM($E272:CO272)&lt;'Summary&amp;Assumptions'!$G$32*$B272,$D272&gt;='Summary&amp;Assumptions'!$D$17,CU$47&gt;=$D272,CU$47&lt;=EDATE($D272,'Summary&amp;Assumptions'!$G$32))*$B272+AND(CU$56&lt;'Summary&amp;Assumptions'!$J$31,CU$47&gt;=$FO272,CU$47&lt;=$FP272)*(('Summary&amp;Assumptions'!$H$25*$C272)*(1+'Summary&amp;Assumptions'!$J$29)^(CU$46-1))+AND(CU$56&lt;'Summary&amp;Assumptions'!$J$31,CU$47&gt;=$FQ272,CU$47&lt;=$FR272)*(('Summary&amp;Assumptions'!$H$25*$C272)*(1+'Summary&amp;Assumptions'!$J$29)^(CU$46-1))</f>
        <v>0</v>
      </c>
      <c r="CQ272" s="588">
        <f>AND(CV$55&gt;0,SUM($E272:CP272)&lt;'Summary&amp;Assumptions'!$G$32*$B272,$D272&gt;='Summary&amp;Assumptions'!$D$17,CV$47&gt;=$D272,CV$47&lt;=EDATE($D272,'Summary&amp;Assumptions'!$G$32))*$B272+AND(CV$56&lt;'Summary&amp;Assumptions'!$J$31,CV$47&gt;=$FO272,CV$47&lt;=$FP272)*(('Summary&amp;Assumptions'!$H$25*$C272)*(1+'Summary&amp;Assumptions'!$J$29)^(CV$46-1))+AND(CV$56&lt;'Summary&amp;Assumptions'!$J$31,CV$47&gt;=$FQ272,CV$47&lt;=$FR272)*(('Summary&amp;Assumptions'!$H$25*$C272)*(1+'Summary&amp;Assumptions'!$J$29)^(CV$46-1))</f>
        <v>0</v>
      </c>
      <c r="CR272" s="588">
        <f>AND(CW$55&gt;0,SUM($E272:CQ272)&lt;'Summary&amp;Assumptions'!$G$32*$B272,$D272&gt;='Summary&amp;Assumptions'!$D$17,CW$47&gt;=$D272,CW$47&lt;=EDATE($D272,'Summary&amp;Assumptions'!$G$32))*$B272+AND(CW$56&lt;'Summary&amp;Assumptions'!$J$31,CW$47&gt;=$FO272,CW$47&lt;=$FP272)*(('Summary&amp;Assumptions'!$H$25*$C272)*(1+'Summary&amp;Assumptions'!$J$29)^(CW$46-1))+AND(CW$56&lt;'Summary&amp;Assumptions'!$J$31,CW$47&gt;=$FQ272,CW$47&lt;=$FR272)*(('Summary&amp;Assumptions'!$H$25*$C272)*(1+'Summary&amp;Assumptions'!$J$29)^(CW$46-1))</f>
        <v>0</v>
      </c>
      <c r="CS272" s="588">
        <f>AND(CX$55&gt;0,SUM($E272:CR272)&lt;'Summary&amp;Assumptions'!$G$32*$B272,$D272&gt;='Summary&amp;Assumptions'!$D$17,CX$47&gt;=$D272,CX$47&lt;=EDATE($D272,'Summary&amp;Assumptions'!$G$32))*$B272+AND(CX$56&lt;'Summary&amp;Assumptions'!$J$31,CX$47&gt;=$FO272,CX$47&lt;=$FP272)*(('Summary&amp;Assumptions'!$H$25*$C272)*(1+'Summary&amp;Assumptions'!$J$29)^(CX$46-1))+AND(CX$56&lt;'Summary&amp;Assumptions'!$J$31,CX$47&gt;=$FQ272,CX$47&lt;=$FR272)*(('Summary&amp;Assumptions'!$H$25*$C272)*(1+'Summary&amp;Assumptions'!$J$29)^(CX$46-1))</f>
        <v>0</v>
      </c>
      <c r="CT272" s="588">
        <f>AND(CY$55&gt;0,SUM($E272:CS272)&lt;'Summary&amp;Assumptions'!$G$32*$B272,$D272&gt;='Summary&amp;Assumptions'!$D$17,CY$47&gt;=$D272,CY$47&lt;=EDATE($D272,'Summary&amp;Assumptions'!$G$32))*$B272+AND(CY$56&lt;'Summary&amp;Assumptions'!$J$31,CY$47&gt;=$FO272,CY$47&lt;=$FP272)*(('Summary&amp;Assumptions'!$H$25*$C272)*(1+'Summary&amp;Assumptions'!$J$29)^(CY$46-1))+AND(CY$56&lt;'Summary&amp;Assumptions'!$J$31,CY$47&gt;=$FQ272,CY$47&lt;=$FR272)*(('Summary&amp;Assumptions'!$H$25*$C272)*(1+'Summary&amp;Assumptions'!$J$29)^(CY$46-1))</f>
        <v>0</v>
      </c>
      <c r="CU272" s="588">
        <f>AND(CZ$55&gt;0,SUM($E272:CT272)&lt;'Summary&amp;Assumptions'!$G$32*$B272,$D272&gt;='Summary&amp;Assumptions'!$D$17,CZ$47&gt;=$D272,CZ$47&lt;=EDATE($D272,'Summary&amp;Assumptions'!$G$32))*$B272+AND(CZ$56&lt;'Summary&amp;Assumptions'!$J$31,CZ$47&gt;=$FO272,CZ$47&lt;=$FP272)*(('Summary&amp;Assumptions'!$H$25*$C272)*(1+'Summary&amp;Assumptions'!$J$29)^(CZ$46-1))+AND(CZ$56&lt;'Summary&amp;Assumptions'!$J$31,CZ$47&gt;=$FQ272,CZ$47&lt;=$FR272)*(('Summary&amp;Assumptions'!$H$25*$C272)*(1+'Summary&amp;Assumptions'!$J$29)^(CZ$46-1))</f>
        <v>0</v>
      </c>
      <c r="CV272" s="588">
        <f>AND(DA$55&gt;0,SUM($E272:CU272)&lt;'Summary&amp;Assumptions'!$G$32*$B272,$D272&gt;='Summary&amp;Assumptions'!$D$17,DA$47&gt;=$D272,DA$47&lt;=EDATE($D272,'Summary&amp;Assumptions'!$G$32))*$B272+AND(DA$56&lt;'Summary&amp;Assumptions'!$J$31,DA$47&gt;=$FO272,DA$47&lt;=$FP272)*(('Summary&amp;Assumptions'!$H$25*$C272)*(1+'Summary&amp;Assumptions'!$J$29)^(DA$46-1))+AND(DA$56&lt;'Summary&amp;Assumptions'!$J$31,DA$47&gt;=$FQ272,DA$47&lt;=$FR272)*(('Summary&amp;Assumptions'!$H$25*$C272)*(1+'Summary&amp;Assumptions'!$J$29)^(DA$46-1))</f>
        <v>0</v>
      </c>
      <c r="CW272" s="588">
        <f>AND(DB$55&gt;0,SUM($E272:CV272)&lt;'Summary&amp;Assumptions'!$G$32*$B272,$D272&gt;='Summary&amp;Assumptions'!$D$17,DB$47&gt;=$D272,DB$47&lt;=EDATE($D272,'Summary&amp;Assumptions'!$G$32))*$B272+AND(DB$56&lt;'Summary&amp;Assumptions'!$J$31,DB$47&gt;=$FO272,DB$47&lt;=$FP272)*(('Summary&amp;Assumptions'!$H$25*$C272)*(1+'Summary&amp;Assumptions'!$J$29)^(DB$46-1))+AND(DB$56&lt;'Summary&amp;Assumptions'!$J$31,DB$47&gt;=$FQ272,DB$47&lt;=$FR272)*(('Summary&amp;Assumptions'!$H$25*$C272)*(1+'Summary&amp;Assumptions'!$J$29)^(DB$46-1))</f>
        <v>0</v>
      </c>
      <c r="CX272" s="588">
        <f>AND(DC$55&gt;0,SUM($E272:CW272)&lt;'Summary&amp;Assumptions'!$G$32*$B272,$D272&gt;='Summary&amp;Assumptions'!$D$17,DC$47&gt;=$D272,DC$47&lt;=EDATE($D272,'Summary&amp;Assumptions'!$G$32))*$B272+AND(DC$56&lt;'Summary&amp;Assumptions'!$J$31,DC$47&gt;=$FO272,DC$47&lt;=$FP272)*(('Summary&amp;Assumptions'!$H$25*$C272)*(1+'Summary&amp;Assumptions'!$J$29)^(DC$46-1))+AND(DC$56&lt;'Summary&amp;Assumptions'!$J$31,DC$47&gt;=$FQ272,DC$47&lt;=$FR272)*(('Summary&amp;Assumptions'!$H$25*$C272)*(1+'Summary&amp;Assumptions'!$J$29)^(DC$46-1))</f>
        <v>0</v>
      </c>
      <c r="CY272" s="588">
        <f>AND(DD$55&gt;0,SUM($E272:CX272)&lt;'Summary&amp;Assumptions'!$G$32*$B272,$D272&gt;='Summary&amp;Assumptions'!$D$17,DD$47&gt;=$D272,DD$47&lt;=EDATE($D272,'Summary&amp;Assumptions'!$G$32))*$B272+AND(DD$56&lt;'Summary&amp;Assumptions'!$J$31,DD$47&gt;=$FO272,DD$47&lt;=$FP272)*(('Summary&amp;Assumptions'!$H$25*$C272)*(1+'Summary&amp;Assumptions'!$J$29)^(DD$46-1))+AND(DD$56&lt;'Summary&amp;Assumptions'!$J$31,DD$47&gt;=$FQ272,DD$47&lt;=$FR272)*(('Summary&amp;Assumptions'!$H$25*$C272)*(1+'Summary&amp;Assumptions'!$J$29)^(DD$46-1))</f>
        <v>0</v>
      </c>
      <c r="CZ272" s="588">
        <f>AND(DE$55&gt;0,SUM($E272:CY272)&lt;'Summary&amp;Assumptions'!$G$32*$B272,$D272&gt;='Summary&amp;Assumptions'!$D$17,DE$47&gt;=$D272,DE$47&lt;=EDATE($D272,'Summary&amp;Assumptions'!$G$32))*$B272+AND(DE$56&lt;'Summary&amp;Assumptions'!$J$31,DE$47&gt;=$FO272,DE$47&lt;=$FP272)*(('Summary&amp;Assumptions'!$H$25*$C272)*(1+'Summary&amp;Assumptions'!$J$29)^(DE$46-1))+AND(DE$56&lt;'Summary&amp;Assumptions'!$J$31,DE$47&gt;=$FQ272,DE$47&lt;=$FR272)*(('Summary&amp;Assumptions'!$H$25*$C272)*(1+'Summary&amp;Assumptions'!$J$29)^(DE$46-1))</f>
        <v>0</v>
      </c>
      <c r="DA272" s="588">
        <f>AND(DF$55&gt;0,SUM($E272:CZ272)&lt;'Summary&amp;Assumptions'!$G$32*$B272,$D272&gt;='Summary&amp;Assumptions'!$D$17,DF$47&gt;=$D272,DF$47&lt;=EDATE($D272,'Summary&amp;Assumptions'!$G$32))*$B272+AND(DF$56&lt;'Summary&amp;Assumptions'!$J$31,DF$47&gt;=$FO272,DF$47&lt;=$FP272)*(('Summary&amp;Assumptions'!$H$25*$C272)*(1+'Summary&amp;Assumptions'!$J$29)^(DF$46-1))+AND(DF$56&lt;'Summary&amp;Assumptions'!$J$31,DF$47&gt;=$FQ272,DF$47&lt;=$FR272)*(('Summary&amp;Assumptions'!$H$25*$C272)*(1+'Summary&amp;Assumptions'!$J$29)^(DF$46-1))</f>
        <v>0</v>
      </c>
      <c r="DB272" s="588">
        <f>AND(DG$55&gt;0,SUM($E272:DA272)&lt;'Summary&amp;Assumptions'!$G$32*$B272,$D272&gt;='Summary&amp;Assumptions'!$D$17,DG$47&gt;=$D272,DG$47&lt;=EDATE($D272,'Summary&amp;Assumptions'!$G$32))*$B272+AND(DG$56&lt;'Summary&amp;Assumptions'!$J$31,DG$47&gt;=$FO272,DG$47&lt;=$FP272)*(('Summary&amp;Assumptions'!$H$25*$C272)*(1+'Summary&amp;Assumptions'!$J$29)^(DG$46-1))+AND(DG$56&lt;'Summary&amp;Assumptions'!$J$31,DG$47&gt;=$FQ272,DG$47&lt;=$FR272)*(('Summary&amp;Assumptions'!$H$25*$C272)*(1+'Summary&amp;Assumptions'!$J$29)^(DG$46-1))</f>
        <v>0</v>
      </c>
      <c r="DC272" s="588">
        <f>AND(DH$55&gt;0,SUM($E272:DB272)&lt;'Summary&amp;Assumptions'!$G$32*$B272,$D272&gt;='Summary&amp;Assumptions'!$D$17,DH$47&gt;=$D272,DH$47&lt;=EDATE($D272,'Summary&amp;Assumptions'!$G$32))*$B272+AND(DH$56&lt;'Summary&amp;Assumptions'!$J$31,DH$47&gt;=$FO272,DH$47&lt;=$FP272)*(('Summary&amp;Assumptions'!$H$25*$C272)*(1+'Summary&amp;Assumptions'!$J$29)^(DH$46-1))+AND(DH$56&lt;'Summary&amp;Assumptions'!$J$31,DH$47&gt;=$FQ272,DH$47&lt;=$FR272)*(('Summary&amp;Assumptions'!$H$25*$C272)*(1+'Summary&amp;Assumptions'!$J$29)^(DH$46-1))</f>
        <v>0</v>
      </c>
      <c r="DD272" s="588">
        <f>AND(DI$55&gt;0,SUM($E272:DC272)&lt;'Summary&amp;Assumptions'!$G$32*$B272,$D272&gt;='Summary&amp;Assumptions'!$D$17,DI$47&gt;=$D272,DI$47&lt;=EDATE($D272,'Summary&amp;Assumptions'!$G$32))*$B272+AND(DI$56&lt;'Summary&amp;Assumptions'!$J$31,DI$47&gt;=$FO272,DI$47&lt;=$FP272)*(('Summary&amp;Assumptions'!$H$25*$C272)*(1+'Summary&amp;Assumptions'!$J$29)^(DI$46-1))+AND(DI$56&lt;'Summary&amp;Assumptions'!$J$31,DI$47&gt;=$FQ272,DI$47&lt;=$FR272)*(('Summary&amp;Assumptions'!$H$25*$C272)*(1+'Summary&amp;Assumptions'!$J$29)^(DI$46-1))</f>
        <v>0</v>
      </c>
      <c r="DE272" s="588">
        <f>AND(DJ$55&gt;0,SUM($E272:DD272)&lt;'Summary&amp;Assumptions'!$G$32*$B272,$D272&gt;='Summary&amp;Assumptions'!$D$17,DJ$47&gt;=$D272,DJ$47&lt;=EDATE($D272,'Summary&amp;Assumptions'!$G$32))*$B272+AND(DJ$56&lt;'Summary&amp;Assumptions'!$J$31,DJ$47&gt;=$FO272,DJ$47&lt;=$FP272)*(('Summary&amp;Assumptions'!$H$25*$C272)*(1+'Summary&amp;Assumptions'!$J$29)^(DJ$46-1))+AND(DJ$56&lt;'Summary&amp;Assumptions'!$J$31,DJ$47&gt;=$FQ272,DJ$47&lt;=$FR272)*(('Summary&amp;Assumptions'!$H$25*$C272)*(1+'Summary&amp;Assumptions'!$J$29)^(DJ$46-1))</f>
        <v>0</v>
      </c>
      <c r="DF272" s="588">
        <f>AND(DK$55&gt;0,SUM($E272:DE272)&lt;'Summary&amp;Assumptions'!$G$32*$B272,$D272&gt;='Summary&amp;Assumptions'!$D$17,DK$47&gt;=$D272,DK$47&lt;=EDATE($D272,'Summary&amp;Assumptions'!$G$32))*$B272+AND(DK$56&lt;'Summary&amp;Assumptions'!$J$31,DK$47&gt;=$FO272,DK$47&lt;=$FP272)*(('Summary&amp;Assumptions'!$H$25*$C272)*(1+'Summary&amp;Assumptions'!$J$29)^(DK$46-1))+AND(DK$56&lt;'Summary&amp;Assumptions'!$J$31,DK$47&gt;=$FQ272,DK$47&lt;=$FR272)*(('Summary&amp;Assumptions'!$H$25*$C272)*(1+'Summary&amp;Assumptions'!$J$29)^(DK$46-1))</f>
        <v>0</v>
      </c>
      <c r="DG272" s="588">
        <f>AND(DL$55&gt;0,SUM($E272:DF272)&lt;'Summary&amp;Assumptions'!$G$32*$B272,$D272&gt;='Summary&amp;Assumptions'!$D$17,DL$47&gt;=$D272,DL$47&lt;=EDATE($D272,'Summary&amp;Assumptions'!$G$32))*$B272+AND(DL$56&lt;'Summary&amp;Assumptions'!$J$31,DL$47&gt;=$FO272,DL$47&lt;=$FP272)*(('Summary&amp;Assumptions'!$H$25*$C272)*(1+'Summary&amp;Assumptions'!$J$29)^(DL$46-1))+AND(DL$56&lt;'Summary&amp;Assumptions'!$J$31,DL$47&gt;=$FQ272,DL$47&lt;=$FR272)*(('Summary&amp;Assumptions'!$H$25*$C272)*(1+'Summary&amp;Assumptions'!$J$29)^(DL$46-1))</f>
        <v>0</v>
      </c>
      <c r="DH272" s="588">
        <f>AND(DM$55&gt;0,SUM($E272:DG272)&lt;'Summary&amp;Assumptions'!$G$32*$B272,$D272&gt;='Summary&amp;Assumptions'!$D$17,DM$47&gt;=$D272,DM$47&lt;=EDATE($D272,'Summary&amp;Assumptions'!$G$32))*$B272+AND(DM$56&lt;'Summary&amp;Assumptions'!$J$31,DM$47&gt;=$FO272,DM$47&lt;=$FP272)*(('Summary&amp;Assumptions'!$H$25*$C272)*(1+'Summary&amp;Assumptions'!$J$29)^(DM$46-1))+AND(DM$56&lt;'Summary&amp;Assumptions'!$J$31,DM$47&gt;=$FQ272,DM$47&lt;=$FR272)*(('Summary&amp;Assumptions'!$H$25*$C272)*(1+'Summary&amp;Assumptions'!$J$29)^(DM$46-1))</f>
        <v>0</v>
      </c>
      <c r="DI272" s="588">
        <f>AND(DN$55&gt;0,SUM($E272:DH272)&lt;'Summary&amp;Assumptions'!$G$32*$B272,$D272&gt;='Summary&amp;Assumptions'!$D$17,DN$47&gt;=$D272,DN$47&lt;=EDATE($D272,'Summary&amp;Assumptions'!$G$32))*$B272+AND(DN$56&lt;'Summary&amp;Assumptions'!$J$31,DN$47&gt;=$FO272,DN$47&lt;=$FP272)*(('Summary&amp;Assumptions'!$H$25*$C272)*(1+'Summary&amp;Assumptions'!$J$29)^(DN$46-1))+AND(DN$56&lt;'Summary&amp;Assumptions'!$J$31,DN$47&gt;=$FQ272,DN$47&lt;=$FR272)*(('Summary&amp;Assumptions'!$H$25*$C272)*(1+'Summary&amp;Assumptions'!$J$29)^(DN$46-1))</f>
        <v>0</v>
      </c>
      <c r="DJ272" s="588">
        <f>AND(DO$55&gt;0,SUM($E272:DI272)&lt;'Summary&amp;Assumptions'!$G$32*$B272,$D272&gt;='Summary&amp;Assumptions'!$D$17,DO$47&gt;=$D272,DO$47&lt;=EDATE($D272,'Summary&amp;Assumptions'!$G$32))*$B272+AND(DO$56&lt;'Summary&amp;Assumptions'!$J$31,DO$47&gt;=$FO272,DO$47&lt;=$FP272)*(('Summary&amp;Assumptions'!$H$25*$C272)*(1+'Summary&amp;Assumptions'!$J$29)^(DO$46-1))+AND(DO$56&lt;'Summary&amp;Assumptions'!$J$31,DO$47&gt;=$FQ272,DO$47&lt;=$FR272)*(('Summary&amp;Assumptions'!$H$25*$C272)*(1+'Summary&amp;Assumptions'!$J$29)^(DO$46-1))</f>
        <v>0</v>
      </c>
      <c r="DK272" s="588">
        <f>AND(DP$55&gt;0,SUM($E272:DJ272)&lt;'Summary&amp;Assumptions'!$G$32*$B272,$D272&gt;='Summary&amp;Assumptions'!$D$17,DP$47&gt;=$D272,DP$47&lt;=EDATE($D272,'Summary&amp;Assumptions'!$G$32))*$B272+AND(DP$56&lt;'Summary&amp;Assumptions'!$J$31,DP$47&gt;=$FO272,DP$47&lt;=$FP272)*(('Summary&amp;Assumptions'!$H$25*$C272)*(1+'Summary&amp;Assumptions'!$J$29)^(DP$46-1))+AND(DP$56&lt;'Summary&amp;Assumptions'!$J$31,DP$47&gt;=$FQ272,DP$47&lt;=$FR272)*(('Summary&amp;Assumptions'!$H$25*$C272)*(1+'Summary&amp;Assumptions'!$J$29)^(DP$46-1))</f>
        <v>0</v>
      </c>
      <c r="DL272" s="588">
        <f>AND(DQ$55&gt;0,SUM($E272:DK272)&lt;'Summary&amp;Assumptions'!$G$32*$B272,$D272&gt;='Summary&amp;Assumptions'!$D$17,DQ$47&gt;=$D272,DQ$47&lt;=EDATE($D272,'Summary&amp;Assumptions'!$G$32))*$B272+AND(DQ$56&lt;'Summary&amp;Assumptions'!$J$31,DQ$47&gt;=$FO272,DQ$47&lt;=$FP272)*(('Summary&amp;Assumptions'!$H$25*$C272)*(1+'Summary&amp;Assumptions'!$J$29)^(DQ$46-1))+AND(DQ$56&lt;'Summary&amp;Assumptions'!$J$31,DQ$47&gt;=$FQ272,DQ$47&lt;=$FR272)*(('Summary&amp;Assumptions'!$H$25*$C272)*(1+'Summary&amp;Assumptions'!$J$29)^(DQ$46-1))</f>
        <v>0</v>
      </c>
      <c r="DM272" s="588">
        <f>AND(DR$55&gt;0,SUM($E272:DL272)&lt;'Summary&amp;Assumptions'!$G$32*$B272,$D272&gt;='Summary&amp;Assumptions'!$D$17,DR$47&gt;=$D272,DR$47&lt;=EDATE($D272,'Summary&amp;Assumptions'!$G$32))*$B272+AND(DR$56&lt;'Summary&amp;Assumptions'!$J$31,DR$47&gt;=$FO272,DR$47&lt;=$FP272)*(('Summary&amp;Assumptions'!$H$25*$C272)*(1+'Summary&amp;Assumptions'!$J$29)^(DR$46-1))+AND(DR$56&lt;'Summary&amp;Assumptions'!$J$31,DR$47&gt;=$FQ272,DR$47&lt;=$FR272)*(('Summary&amp;Assumptions'!$H$25*$C272)*(1+'Summary&amp;Assumptions'!$J$29)^(DR$46-1))</f>
        <v>0</v>
      </c>
      <c r="DN272" s="588">
        <f>AND(DS$55&gt;0,SUM($E272:DM272)&lt;'Summary&amp;Assumptions'!$G$32*$B272,$D272&gt;='Summary&amp;Assumptions'!$D$17,DS$47&gt;=$D272,DS$47&lt;=EDATE($D272,'Summary&amp;Assumptions'!$G$32))*$B272+AND(DS$56&lt;'Summary&amp;Assumptions'!$J$31,DS$47&gt;=$FO272,DS$47&lt;=$FP272)*(('Summary&amp;Assumptions'!$H$25*$C272)*(1+'Summary&amp;Assumptions'!$J$29)^(DS$46-1))+AND(DS$56&lt;'Summary&amp;Assumptions'!$J$31,DS$47&gt;=$FQ272,DS$47&lt;=$FR272)*(('Summary&amp;Assumptions'!$H$25*$C272)*(1+'Summary&amp;Assumptions'!$J$29)^(DS$46-1))</f>
        <v>0</v>
      </c>
      <c r="DO272" s="588">
        <f>AND(DT$55&gt;0,SUM($E272:DN272)&lt;'Summary&amp;Assumptions'!$G$32*$B272,$D272&gt;='Summary&amp;Assumptions'!$D$17,DT$47&gt;=$D272,DT$47&lt;=EDATE($D272,'Summary&amp;Assumptions'!$G$32))*$B272+AND(DT$56&lt;'Summary&amp;Assumptions'!$J$31,DT$47&gt;=$FO272,DT$47&lt;=$FP272)*(('Summary&amp;Assumptions'!$H$25*$C272)*(1+'Summary&amp;Assumptions'!$J$29)^(DT$46-1))+AND(DT$56&lt;'Summary&amp;Assumptions'!$J$31,DT$47&gt;=$FQ272,DT$47&lt;=$FR272)*(('Summary&amp;Assumptions'!$H$25*$C272)*(1+'Summary&amp;Assumptions'!$J$29)^(DT$46-1))</f>
        <v>0</v>
      </c>
      <c r="DP272" s="588">
        <f>AND(DU$55&gt;0,SUM($E272:DO272)&lt;'Summary&amp;Assumptions'!$G$32*$B272,$D272&gt;='Summary&amp;Assumptions'!$D$17,DU$47&gt;=$D272,DU$47&lt;=EDATE($D272,'Summary&amp;Assumptions'!$G$32))*$B272+AND(DU$56&lt;'Summary&amp;Assumptions'!$J$31,DU$47&gt;=$FO272,DU$47&lt;=$FP272)*(('Summary&amp;Assumptions'!$H$25*$C272)*(1+'Summary&amp;Assumptions'!$J$29)^(DU$46-1))+AND(DU$56&lt;'Summary&amp;Assumptions'!$J$31,DU$47&gt;=$FQ272,DU$47&lt;=$FR272)*(('Summary&amp;Assumptions'!$H$25*$C272)*(1+'Summary&amp;Assumptions'!$J$29)^(DU$46-1))</f>
        <v>0</v>
      </c>
      <c r="DQ272" s="588">
        <f>AND(DV$55&gt;0,SUM($E272:DP272)&lt;'Summary&amp;Assumptions'!$G$32*$B272,$D272&gt;='Summary&amp;Assumptions'!$D$17,DV$47&gt;=$D272,DV$47&lt;=EDATE($D272,'Summary&amp;Assumptions'!$G$32))*$B272+AND(DV$56&lt;'Summary&amp;Assumptions'!$J$31,DV$47&gt;=$FO272,DV$47&lt;=$FP272)*(('Summary&amp;Assumptions'!$H$25*$C272)*(1+'Summary&amp;Assumptions'!$J$29)^(DV$46-1))+AND(DV$56&lt;'Summary&amp;Assumptions'!$J$31,DV$47&gt;=$FQ272,DV$47&lt;=$FR272)*(('Summary&amp;Assumptions'!$H$25*$C272)*(1+'Summary&amp;Assumptions'!$J$29)^(DV$46-1))</f>
        <v>0</v>
      </c>
      <c r="DR272" s="588">
        <f>AND(DW$55&gt;0,SUM($E272:DQ272)&lt;'Summary&amp;Assumptions'!$G$32*$B272,$D272&gt;='Summary&amp;Assumptions'!$D$17,DW$47&gt;=$D272,DW$47&lt;=EDATE($D272,'Summary&amp;Assumptions'!$G$32))*$B272+AND(DW$56&lt;'Summary&amp;Assumptions'!$J$31,DW$47&gt;=$FO272,DW$47&lt;=$FP272)*(('Summary&amp;Assumptions'!$H$25*$C272)*(1+'Summary&amp;Assumptions'!$J$29)^(DW$46-1))+AND(DW$56&lt;'Summary&amp;Assumptions'!$J$31,DW$47&gt;=$FQ272,DW$47&lt;=$FR272)*(('Summary&amp;Assumptions'!$H$25*$C272)*(1+'Summary&amp;Assumptions'!$J$29)^(DW$46-1))</f>
        <v>0</v>
      </c>
      <c r="DS272" s="588">
        <f>AND(DX$55&gt;0,SUM($E272:DR272)&lt;'Summary&amp;Assumptions'!$G$32*$B272,$D272&gt;='Summary&amp;Assumptions'!$D$17,DX$47&gt;=$D272,DX$47&lt;=EDATE($D272,'Summary&amp;Assumptions'!$G$32))*$B272+AND(DX$56&lt;'Summary&amp;Assumptions'!$J$31,DX$47&gt;=$FO272,DX$47&lt;=$FP272)*(('Summary&amp;Assumptions'!$H$25*$C272)*(1+'Summary&amp;Assumptions'!$J$29)^(DX$46-1))+AND(DX$56&lt;'Summary&amp;Assumptions'!$J$31,DX$47&gt;=$FQ272,DX$47&lt;=$FR272)*(('Summary&amp;Assumptions'!$H$25*$C272)*(1+'Summary&amp;Assumptions'!$J$29)^(DX$46-1))</f>
        <v>0</v>
      </c>
      <c r="DT272" s="588">
        <f>AND(DY$55&gt;0,SUM($E272:DS272)&lt;'Summary&amp;Assumptions'!$G$32*$B272,$D272&gt;='Summary&amp;Assumptions'!$D$17,DY$47&gt;=$D272,DY$47&lt;=EDATE($D272,'Summary&amp;Assumptions'!$G$32))*$B272+AND(DY$56&lt;'Summary&amp;Assumptions'!$J$31,DY$47&gt;=$FO272,DY$47&lt;=$FP272)*(('Summary&amp;Assumptions'!$H$25*$C272)*(1+'Summary&amp;Assumptions'!$J$29)^(DY$46-1))+AND(DY$56&lt;'Summary&amp;Assumptions'!$J$31,DY$47&gt;=$FQ272,DY$47&lt;=$FR272)*(('Summary&amp;Assumptions'!$H$25*$C272)*(1+'Summary&amp;Assumptions'!$J$29)^(DY$46-1))</f>
        <v>0</v>
      </c>
      <c r="DU272" s="588">
        <f>AND(DZ$55&gt;0,SUM($E272:DT272)&lt;'Summary&amp;Assumptions'!$G$32*$B272,$D272&gt;='Summary&amp;Assumptions'!$D$17,DZ$47&gt;=$D272,DZ$47&lt;=EDATE($D272,'Summary&amp;Assumptions'!$G$32))*$B272+AND(DZ$56&lt;'Summary&amp;Assumptions'!$J$31,DZ$47&gt;=$FO272,DZ$47&lt;=$FP272)*(('Summary&amp;Assumptions'!$H$25*$C272)*(1+'Summary&amp;Assumptions'!$J$29)^(DZ$46-1))+AND(DZ$56&lt;'Summary&amp;Assumptions'!$J$31,DZ$47&gt;=$FQ272,DZ$47&lt;=$FR272)*(('Summary&amp;Assumptions'!$H$25*$C272)*(1+'Summary&amp;Assumptions'!$J$29)^(DZ$46-1))</f>
        <v>0</v>
      </c>
      <c r="DV272" s="588">
        <f>AND(EA$55&gt;0,SUM($E272:DU272)&lt;'Summary&amp;Assumptions'!$G$32*$B272,$D272&gt;='Summary&amp;Assumptions'!$D$17,EA$47&gt;=$D272,EA$47&lt;=EDATE($D272,'Summary&amp;Assumptions'!$G$32))*$B272+AND(EA$56&lt;'Summary&amp;Assumptions'!$J$31,EA$47&gt;=$FO272,EA$47&lt;=$FP272)*(('Summary&amp;Assumptions'!$H$25*$C272)*(1+'Summary&amp;Assumptions'!$J$29)^(EA$46-1))+AND(EA$56&lt;'Summary&amp;Assumptions'!$J$31,EA$47&gt;=$FQ272,EA$47&lt;=$FR272)*(('Summary&amp;Assumptions'!$H$25*$C272)*(1+'Summary&amp;Assumptions'!$J$29)^(EA$46-1))</f>
        <v>0</v>
      </c>
      <c r="DW272" s="588">
        <f>AND(EB$55&gt;0,SUM($E272:DV272)&lt;'Summary&amp;Assumptions'!$G$32*$B272,$D272&gt;='Summary&amp;Assumptions'!$D$17,EB$47&gt;=$D272,EB$47&lt;=EDATE($D272,'Summary&amp;Assumptions'!$G$32))*$B272+AND(EB$56&lt;'Summary&amp;Assumptions'!$J$31,EB$47&gt;=$FO272,EB$47&lt;=$FP272)*(('Summary&amp;Assumptions'!$H$25*$C272)*(1+'Summary&amp;Assumptions'!$J$29)^(EB$46-1))+AND(EB$56&lt;'Summary&amp;Assumptions'!$J$31,EB$47&gt;=$FQ272,EB$47&lt;=$FR272)*(('Summary&amp;Assumptions'!$H$25*$C272)*(1+'Summary&amp;Assumptions'!$J$29)^(EB$46-1))</f>
        <v>0</v>
      </c>
      <c r="DX272" s="588">
        <f>AND(EC$55&gt;0,SUM($E272:DW272)&lt;'Summary&amp;Assumptions'!$G$32*$B272,$D272&gt;='Summary&amp;Assumptions'!$D$17,EC$47&gt;=$D272,EC$47&lt;=EDATE($D272,'Summary&amp;Assumptions'!$G$32))*$B272+AND(EC$56&lt;'Summary&amp;Assumptions'!$J$31,EC$47&gt;=$FO272,EC$47&lt;=$FP272)*(('Summary&amp;Assumptions'!$H$25*$C272)*(1+'Summary&amp;Assumptions'!$J$29)^(EC$46-1))+AND(EC$56&lt;'Summary&amp;Assumptions'!$J$31,EC$47&gt;=$FQ272,EC$47&lt;=$FR272)*(('Summary&amp;Assumptions'!$H$25*$C272)*(1+'Summary&amp;Assumptions'!$J$29)^(EC$46-1))</f>
        <v>0</v>
      </c>
      <c r="DY272" s="588">
        <f>AND(ED$55&gt;0,SUM($E272:DX272)&lt;'Summary&amp;Assumptions'!$G$32*$B272,$D272&gt;='Summary&amp;Assumptions'!$D$17,ED$47&gt;=$D272,ED$47&lt;=EDATE($D272,'Summary&amp;Assumptions'!$G$32))*$B272+AND(ED$56&lt;'Summary&amp;Assumptions'!$J$31,ED$47&gt;=$FO272,ED$47&lt;=$FP272)*(('Summary&amp;Assumptions'!$H$25*$C272)*(1+'Summary&amp;Assumptions'!$J$29)^(ED$46-1))+AND(ED$56&lt;'Summary&amp;Assumptions'!$J$31,ED$47&gt;=$FQ272,ED$47&lt;=$FR272)*(('Summary&amp;Assumptions'!$H$25*$C272)*(1+'Summary&amp;Assumptions'!$J$29)^(ED$46-1))</f>
        <v>0</v>
      </c>
      <c r="DZ272" s="588">
        <f>AND(EE$55&gt;0,SUM($E272:DY272)&lt;'Summary&amp;Assumptions'!$G$32*$B272,$D272&gt;='Summary&amp;Assumptions'!$D$17,EE$47&gt;=$D272,EE$47&lt;=EDATE($D272,'Summary&amp;Assumptions'!$G$32))*$B272+AND(EE$56&lt;'Summary&amp;Assumptions'!$J$31,EE$47&gt;=$FO272,EE$47&lt;=$FP272)*(('Summary&amp;Assumptions'!$H$25*$C272)*(1+'Summary&amp;Assumptions'!$J$29)^(EE$46-1))+AND(EE$56&lt;'Summary&amp;Assumptions'!$J$31,EE$47&gt;=$FQ272,EE$47&lt;=$FR272)*(('Summary&amp;Assumptions'!$H$25*$C272)*(1+'Summary&amp;Assumptions'!$J$29)^(EE$46-1))</f>
        <v>0</v>
      </c>
      <c r="EA272" s="588">
        <f>AND(EF$55&gt;0,SUM($E272:DZ272)&lt;'Summary&amp;Assumptions'!$G$32*$B272,$D272&gt;='Summary&amp;Assumptions'!$D$17,EF$47&gt;=$D272,EF$47&lt;=EDATE($D272,'Summary&amp;Assumptions'!$G$32))*$B272+AND(EF$56&lt;'Summary&amp;Assumptions'!$J$31,EF$47&gt;=$FO272,EF$47&lt;=$FP272)*(('Summary&amp;Assumptions'!$H$25*$C272)*(1+'Summary&amp;Assumptions'!$J$29)^(EF$46-1))+AND(EF$56&lt;'Summary&amp;Assumptions'!$J$31,EF$47&gt;=$FQ272,EF$47&lt;=$FR272)*(('Summary&amp;Assumptions'!$H$25*$C272)*(1+'Summary&amp;Assumptions'!$J$29)^(EF$46-1))</f>
        <v>0</v>
      </c>
      <c r="EB272" s="588">
        <f>AND(EG$55&gt;0,SUM($E272:EA272)&lt;'Summary&amp;Assumptions'!$G$32*$B272,$D272&gt;='Summary&amp;Assumptions'!$D$17,EG$47&gt;=$D272,EG$47&lt;=EDATE($D272,'Summary&amp;Assumptions'!$G$32))*$B272+AND(EG$56&lt;'Summary&amp;Assumptions'!$J$31,EG$47&gt;=$FO272,EG$47&lt;=$FP272)*(('Summary&amp;Assumptions'!$H$25*$C272)*(1+'Summary&amp;Assumptions'!$J$29)^(EG$46-1))+AND(EG$56&lt;'Summary&amp;Assumptions'!$J$31,EG$47&gt;=$FQ272,EG$47&lt;=$FR272)*(('Summary&amp;Assumptions'!$H$25*$C272)*(1+'Summary&amp;Assumptions'!$J$29)^(EG$46-1))</f>
        <v>0</v>
      </c>
      <c r="EC272" s="588">
        <f>AND(EH$55&gt;0,SUM($E272:EB272)&lt;'Summary&amp;Assumptions'!$G$32*$B272,$D272&gt;='Summary&amp;Assumptions'!$D$17,EH$47&gt;=$D272,EH$47&lt;=EDATE($D272,'Summary&amp;Assumptions'!$G$32))*$B272+AND(EH$56&lt;'Summary&amp;Assumptions'!$J$31,EH$47&gt;=$FO272,EH$47&lt;=$FP272)*(('Summary&amp;Assumptions'!$H$25*$C272)*(1+'Summary&amp;Assumptions'!$J$29)^(EH$46-1))+AND(EH$56&lt;'Summary&amp;Assumptions'!$J$31,EH$47&gt;=$FQ272,EH$47&lt;=$FR272)*(('Summary&amp;Assumptions'!$H$25*$C272)*(1+'Summary&amp;Assumptions'!$J$29)^(EH$46-1))</f>
        <v>0</v>
      </c>
      <c r="ED272" s="588">
        <f>AND(EI$55&gt;0,SUM($E272:EC272)&lt;'Summary&amp;Assumptions'!$G$32*$B272,$D272&gt;='Summary&amp;Assumptions'!$D$17,EI$47&gt;=$D272,EI$47&lt;=EDATE($D272,'Summary&amp;Assumptions'!$G$32))*$B272+AND(EI$56&lt;'Summary&amp;Assumptions'!$J$31,EI$47&gt;=$FO272,EI$47&lt;=$FP272)*(('Summary&amp;Assumptions'!$H$25*$C272)*(1+'Summary&amp;Assumptions'!$J$29)^(EI$46-1))+AND(EI$56&lt;'Summary&amp;Assumptions'!$J$31,EI$47&gt;=$FQ272,EI$47&lt;=$FR272)*(('Summary&amp;Assumptions'!$H$25*$C272)*(1+'Summary&amp;Assumptions'!$J$29)^(EI$46-1))</f>
        <v>0</v>
      </c>
      <c r="EE272" s="588">
        <f>AND(EJ$55&gt;0,SUM($E272:ED272)&lt;'Summary&amp;Assumptions'!$G$32*$B272,$D272&gt;='Summary&amp;Assumptions'!$D$17,EJ$47&gt;=$D272,EJ$47&lt;=EDATE($D272,'Summary&amp;Assumptions'!$G$32))*$B272+AND(EJ$56&lt;'Summary&amp;Assumptions'!$J$31,EJ$47&gt;=$FO272,EJ$47&lt;=$FP272)*(('Summary&amp;Assumptions'!$H$25*$C272)*(1+'Summary&amp;Assumptions'!$J$29)^(EJ$46-1))+AND(EJ$56&lt;'Summary&amp;Assumptions'!$J$31,EJ$47&gt;=$FQ272,EJ$47&lt;=$FR272)*(('Summary&amp;Assumptions'!$H$25*$C272)*(1+'Summary&amp;Assumptions'!$J$29)^(EJ$46-1))</f>
        <v>0</v>
      </c>
      <c r="EF272" s="588">
        <f>AND(EK$55&gt;0,SUM($E272:EE272)&lt;'Summary&amp;Assumptions'!$G$32*$B272,$D272&gt;='Summary&amp;Assumptions'!$D$17,EK$47&gt;=$D272,EK$47&lt;=EDATE($D272,'Summary&amp;Assumptions'!$G$32))*$B272+AND(EK$56&lt;'Summary&amp;Assumptions'!$J$31,EK$47&gt;=$FO272,EK$47&lt;=$FP272)*(('Summary&amp;Assumptions'!$H$25*$C272)*(1+'Summary&amp;Assumptions'!$J$29)^(EK$46-1))+AND(EK$56&lt;'Summary&amp;Assumptions'!$J$31,EK$47&gt;=$FQ272,EK$47&lt;=$FR272)*(('Summary&amp;Assumptions'!$H$25*$C272)*(1+'Summary&amp;Assumptions'!$J$29)^(EK$46-1))</f>
        <v>0</v>
      </c>
      <c r="EG272" s="588">
        <f>AND(EL$55&gt;0,SUM($E272:EF272)&lt;'Summary&amp;Assumptions'!$G$32*$B272,$D272&gt;='Summary&amp;Assumptions'!$D$17,EL$47&gt;=$D272,EL$47&lt;=EDATE($D272,'Summary&amp;Assumptions'!$G$32))*$B272+AND(EL$56&lt;'Summary&amp;Assumptions'!$J$31,EL$47&gt;=$FO272,EL$47&lt;=$FP272)*(('Summary&amp;Assumptions'!$H$25*$C272)*(1+'Summary&amp;Assumptions'!$J$29)^(EL$46-1))+AND(EL$56&lt;'Summary&amp;Assumptions'!$J$31,EL$47&gt;=$FQ272,EL$47&lt;=$FR272)*(('Summary&amp;Assumptions'!$H$25*$C272)*(1+'Summary&amp;Assumptions'!$J$29)^(EL$46-1))</f>
        <v>0</v>
      </c>
      <c r="EH272" s="588">
        <f>AND(EM$55&gt;0,SUM($E272:EG272)&lt;'Summary&amp;Assumptions'!$G$32*$B272,$D272&gt;='Summary&amp;Assumptions'!$D$17,EM$47&gt;=$D272,EM$47&lt;=EDATE($D272,'Summary&amp;Assumptions'!$G$32))*$B272+AND(EM$56&lt;'Summary&amp;Assumptions'!$J$31,EM$47&gt;=$FO272,EM$47&lt;=$FP272)*(('Summary&amp;Assumptions'!$H$25*$C272)*(1+'Summary&amp;Assumptions'!$J$29)^(EM$46-1))+AND(EM$56&lt;'Summary&amp;Assumptions'!$J$31,EM$47&gt;=$FQ272,EM$47&lt;=$FR272)*(('Summary&amp;Assumptions'!$H$25*$C272)*(1+'Summary&amp;Assumptions'!$J$29)^(EM$46-1))</f>
        <v>0</v>
      </c>
      <c r="EI272" s="588">
        <f>AND(EN$55&gt;0,SUM($E272:EH272)&lt;'Summary&amp;Assumptions'!$G$32*$B272,$D272&gt;='Summary&amp;Assumptions'!$D$17,EN$47&gt;=$D272,EN$47&lt;=EDATE($D272,'Summary&amp;Assumptions'!$G$32))*$B272+AND(EN$56&lt;'Summary&amp;Assumptions'!$J$31,EN$47&gt;=$FO272,EN$47&lt;=$FP272)*(('Summary&amp;Assumptions'!$H$25*$C272)*(1+'Summary&amp;Assumptions'!$J$29)^(EN$46-1))+AND(EN$56&lt;'Summary&amp;Assumptions'!$J$31,EN$47&gt;=$FQ272,EN$47&lt;=$FR272)*(('Summary&amp;Assumptions'!$H$25*$C272)*(1+'Summary&amp;Assumptions'!$J$29)^(EN$46-1))</f>
        <v>0</v>
      </c>
      <c r="EJ272" s="588">
        <f>AND(EO$55&gt;0,SUM($E272:EI272)&lt;'Summary&amp;Assumptions'!$G$32*$B272,$D272&gt;='Summary&amp;Assumptions'!$D$17,EO$47&gt;=$D272,EO$47&lt;=EDATE($D272,'Summary&amp;Assumptions'!$G$32))*$B272+AND(EO$56&lt;'Summary&amp;Assumptions'!$J$31,EO$47&gt;=$FO272,EO$47&lt;=$FP272)*(('Summary&amp;Assumptions'!$H$25*$C272)*(1+'Summary&amp;Assumptions'!$J$29)^(EO$46-1))+AND(EO$56&lt;'Summary&amp;Assumptions'!$J$31,EO$47&gt;=$FQ272,EO$47&lt;=$FR272)*(('Summary&amp;Assumptions'!$H$25*$C272)*(1+'Summary&amp;Assumptions'!$J$29)^(EO$46-1))</f>
        <v>0</v>
      </c>
      <c r="EK272" s="588">
        <f>AND(EP$55&gt;0,SUM($E272:EJ272)&lt;'Summary&amp;Assumptions'!$G$32*$B272,$D272&gt;='Summary&amp;Assumptions'!$D$17,EP$47&gt;=$D272,EP$47&lt;=EDATE($D272,'Summary&amp;Assumptions'!$G$32))*$B272+AND(EP$56&lt;'Summary&amp;Assumptions'!$J$31,EP$47&gt;=$FO272,EP$47&lt;=$FP272)*(('Summary&amp;Assumptions'!$H$25*$C272)*(1+'Summary&amp;Assumptions'!$J$29)^(EP$46-1))+AND(EP$56&lt;'Summary&amp;Assumptions'!$J$31,EP$47&gt;=$FQ272,EP$47&lt;=$FR272)*(('Summary&amp;Assumptions'!$H$25*$C272)*(1+'Summary&amp;Assumptions'!$J$29)^(EP$46-1))</f>
        <v>0</v>
      </c>
      <c r="EL272" s="588">
        <f>AND(EQ$55&gt;0,SUM($E272:EK272)&lt;'Summary&amp;Assumptions'!$G$32*$B272,$D272&gt;='Summary&amp;Assumptions'!$D$17,EQ$47&gt;=$D272,EQ$47&lt;=EDATE($D272,'Summary&amp;Assumptions'!$G$32))*$B272+AND(EQ$56&lt;'Summary&amp;Assumptions'!$J$31,EQ$47&gt;=$FO272,EQ$47&lt;=$FP272)*(('Summary&amp;Assumptions'!$H$25*$C272)*(1+'Summary&amp;Assumptions'!$J$29)^(EQ$46-1))+AND(EQ$56&lt;'Summary&amp;Assumptions'!$J$31,EQ$47&gt;=$FQ272,EQ$47&lt;=$FR272)*(('Summary&amp;Assumptions'!$H$25*$C272)*(1+'Summary&amp;Assumptions'!$J$29)^(EQ$46-1))</f>
        <v>0</v>
      </c>
      <c r="EM272" s="588">
        <f>AND(ER$55&gt;0,SUM($E272:EL272)&lt;'Summary&amp;Assumptions'!$G$32*$B272,$D272&gt;='Summary&amp;Assumptions'!$D$17,ER$47&gt;=$D272,ER$47&lt;=EDATE($D272,'Summary&amp;Assumptions'!$G$32))*$B272+AND(ER$56&lt;'Summary&amp;Assumptions'!$J$31,ER$47&gt;=$FO272,ER$47&lt;=$FP272)*(('Summary&amp;Assumptions'!$H$25*$C272)*(1+'Summary&amp;Assumptions'!$J$29)^(ER$46-1))+AND(ER$56&lt;'Summary&amp;Assumptions'!$J$31,ER$47&gt;=$FQ272,ER$47&lt;=$FR272)*(('Summary&amp;Assumptions'!$H$25*$C272)*(1+'Summary&amp;Assumptions'!$J$29)^(ER$46-1))</f>
        <v>0</v>
      </c>
      <c r="EN272" s="588">
        <f>AND(ES$55&gt;0,SUM($E272:EM272)&lt;'Summary&amp;Assumptions'!$G$32*$B272,$D272&gt;='Summary&amp;Assumptions'!$D$17,ES$47&gt;=$D272,ES$47&lt;=EDATE($D272,'Summary&amp;Assumptions'!$G$32))*$B272+AND(ES$56&lt;'Summary&amp;Assumptions'!$J$31,ES$47&gt;=$FO272,ES$47&lt;=$FP272)*(('Summary&amp;Assumptions'!$H$25*$C272)*(1+'Summary&amp;Assumptions'!$J$29)^(ES$46-1))+AND(ES$56&lt;'Summary&amp;Assumptions'!$J$31,ES$47&gt;=$FQ272,ES$47&lt;=$FR272)*(('Summary&amp;Assumptions'!$H$25*$C272)*(1+'Summary&amp;Assumptions'!$J$29)^(ES$46-1))</f>
        <v>0</v>
      </c>
      <c r="EO272" s="588">
        <f>AND(ET$55&gt;0,SUM($E272:EN272)&lt;'Summary&amp;Assumptions'!$G$32*$B272,$D272&gt;='Summary&amp;Assumptions'!$D$17,ET$47&gt;=$D272,ET$47&lt;=EDATE($D272,'Summary&amp;Assumptions'!$G$32))*$B272+AND(ET$56&lt;'Summary&amp;Assumptions'!$J$31,ET$47&gt;=$FO272,ET$47&lt;=$FP272)*(('Summary&amp;Assumptions'!$H$25*$C272)*(1+'Summary&amp;Assumptions'!$J$29)^(ET$46-1))+AND(ET$56&lt;'Summary&amp;Assumptions'!$J$31,ET$47&gt;=$FQ272,ET$47&lt;=$FR272)*(('Summary&amp;Assumptions'!$H$25*$C272)*(1+'Summary&amp;Assumptions'!$J$29)^(ET$46-1))</f>
        <v>0</v>
      </c>
      <c r="EP272" s="588">
        <f>AND(EU$55&gt;0,SUM($E272:EO272)&lt;'Summary&amp;Assumptions'!$G$32*$B272,$D272&gt;='Summary&amp;Assumptions'!$D$17,EU$47&gt;=$D272,EU$47&lt;=EDATE($D272,'Summary&amp;Assumptions'!$G$32))*$B272+AND(EU$56&lt;'Summary&amp;Assumptions'!$J$31,EU$47&gt;=$FO272,EU$47&lt;=$FP272)*(('Summary&amp;Assumptions'!$H$25*$C272)*(1+'Summary&amp;Assumptions'!$J$29)^(EU$46-1))+AND(EU$56&lt;'Summary&amp;Assumptions'!$J$31,EU$47&gt;=$FQ272,EU$47&lt;=$FR272)*(('Summary&amp;Assumptions'!$H$25*$C272)*(1+'Summary&amp;Assumptions'!$J$29)^(EU$46-1))</f>
        <v>0</v>
      </c>
      <c r="EQ272" s="588">
        <f>AND(EV$55&gt;0,SUM($E272:EP272)&lt;'Summary&amp;Assumptions'!$G$32*$B272,$D272&gt;='Summary&amp;Assumptions'!$D$17,EV$47&gt;=$D272,EV$47&lt;=EDATE($D272,'Summary&amp;Assumptions'!$G$32))*$B272+AND(EV$56&lt;'Summary&amp;Assumptions'!$J$31,EV$47&gt;=$FO272,EV$47&lt;=$FP272)*(('Summary&amp;Assumptions'!$H$25*$C272)*(1+'Summary&amp;Assumptions'!$J$29)^(EV$46-1))+AND(EV$56&lt;'Summary&amp;Assumptions'!$J$31,EV$47&gt;=$FQ272,EV$47&lt;=$FR272)*(('Summary&amp;Assumptions'!$H$25*$C272)*(1+'Summary&amp;Assumptions'!$J$29)^(EV$46-1))</f>
        <v>0</v>
      </c>
      <c r="ER272" s="588">
        <f>AND(EW$55&gt;0,SUM($E272:EQ272)&lt;'Summary&amp;Assumptions'!$G$32*$B272,$D272&gt;='Summary&amp;Assumptions'!$D$17,EW$47&gt;=$D272,EW$47&lt;=EDATE($D272,'Summary&amp;Assumptions'!$G$32))*$B272+AND(EW$56&lt;'Summary&amp;Assumptions'!$J$31,EW$47&gt;=$FO272,EW$47&lt;=$FP272)*(('Summary&amp;Assumptions'!$H$25*$C272)*(1+'Summary&amp;Assumptions'!$J$29)^(EW$46-1))+AND(EW$56&lt;'Summary&amp;Assumptions'!$J$31,EW$47&gt;=$FQ272,EW$47&lt;=$FR272)*(('Summary&amp;Assumptions'!$H$25*$C272)*(1+'Summary&amp;Assumptions'!$J$29)^(EW$46-1))</f>
        <v>0</v>
      </c>
      <c r="ES272" s="588">
        <f>AND(EX$55&gt;0,SUM($E272:ER272)&lt;'Summary&amp;Assumptions'!$G$32*$B272,$D272&gt;='Summary&amp;Assumptions'!$D$17,EX$47&gt;=$D272,EX$47&lt;=EDATE($D272,'Summary&amp;Assumptions'!$G$32))*$B272+AND(EX$56&lt;'Summary&amp;Assumptions'!$J$31,EX$47&gt;=$FO272,EX$47&lt;=$FP272)*(('Summary&amp;Assumptions'!$H$25*$C272)*(1+'Summary&amp;Assumptions'!$J$29)^(EX$46-1))+AND(EX$56&lt;'Summary&amp;Assumptions'!$J$31,EX$47&gt;=$FQ272,EX$47&lt;=$FR272)*(('Summary&amp;Assumptions'!$H$25*$C272)*(1+'Summary&amp;Assumptions'!$J$29)^(EX$46-1))</f>
        <v>0</v>
      </c>
      <c r="ET272" s="588">
        <f>AND(EY$55&gt;0,SUM($E272:ES272)&lt;'Summary&amp;Assumptions'!$G$32*$B272,$D272&gt;='Summary&amp;Assumptions'!$D$17,EY$47&gt;=$D272,EY$47&lt;=EDATE($D272,'Summary&amp;Assumptions'!$G$32))*$B272+AND(EY$56&lt;'Summary&amp;Assumptions'!$J$31,EY$47&gt;=$FO272,EY$47&lt;=$FP272)*(('Summary&amp;Assumptions'!$H$25*$C272)*(1+'Summary&amp;Assumptions'!$J$29)^(EY$46-1))+AND(EY$56&lt;'Summary&amp;Assumptions'!$J$31,EY$47&gt;=$FQ272,EY$47&lt;=$FR272)*(('Summary&amp;Assumptions'!$H$25*$C272)*(1+'Summary&amp;Assumptions'!$J$29)^(EY$46-1))</f>
        <v>0</v>
      </c>
      <c r="EU272" s="588">
        <f>AND(EZ$55&gt;0,SUM($E272:ET272)&lt;'Summary&amp;Assumptions'!$G$32*$B272,$D272&gt;='Summary&amp;Assumptions'!$D$17,EZ$47&gt;=$D272,EZ$47&lt;=EDATE($D272,'Summary&amp;Assumptions'!$G$32))*$B272+AND(EZ$56&lt;'Summary&amp;Assumptions'!$J$31,EZ$47&gt;=$FO272,EZ$47&lt;=$FP272)*(('Summary&amp;Assumptions'!$H$25*$C272)*(1+'Summary&amp;Assumptions'!$J$29)^(EZ$46-1))+AND(EZ$56&lt;'Summary&amp;Assumptions'!$J$31,EZ$47&gt;=$FQ272,EZ$47&lt;=$FR272)*(('Summary&amp;Assumptions'!$H$25*$C272)*(1+'Summary&amp;Assumptions'!$J$29)^(EZ$46-1))</f>
        <v>0</v>
      </c>
      <c r="EV272" s="588">
        <f>AND(FA$55&gt;0,SUM($E272:EU272)&lt;'Summary&amp;Assumptions'!$G$32*$B272,$D272&gt;='Summary&amp;Assumptions'!$D$17,FA$47&gt;=$D272,FA$47&lt;=EDATE($D272,'Summary&amp;Assumptions'!$G$32))*$B272+AND(FA$56&lt;'Summary&amp;Assumptions'!$J$31,FA$47&gt;=$FO272,FA$47&lt;=$FP272)*(('Summary&amp;Assumptions'!$H$25*$C272)*(1+'Summary&amp;Assumptions'!$J$29)^(FA$46-1))+AND(FA$56&lt;'Summary&amp;Assumptions'!$J$31,FA$47&gt;=$FQ272,FA$47&lt;=$FR272)*(('Summary&amp;Assumptions'!$H$25*$C272)*(1+'Summary&amp;Assumptions'!$J$29)^(FA$46-1))</f>
        <v>0</v>
      </c>
      <c r="EW272" s="588">
        <f>AND(FB$55&gt;0,SUM($E272:EV272)&lt;'Summary&amp;Assumptions'!$G$32*$B272,$D272&gt;='Summary&amp;Assumptions'!$D$17,FB$47&gt;=$D272,FB$47&lt;=EDATE($D272,'Summary&amp;Assumptions'!$G$32))*$B272+AND(FB$56&lt;'Summary&amp;Assumptions'!$J$31,FB$47&gt;=$FO272,FB$47&lt;=$FP272)*(('Summary&amp;Assumptions'!$H$25*$C272)*(1+'Summary&amp;Assumptions'!$J$29)^(FB$46-1))+AND(FB$56&lt;'Summary&amp;Assumptions'!$J$31,FB$47&gt;=$FQ272,FB$47&lt;=$FR272)*(('Summary&amp;Assumptions'!$H$25*$C272)*(1+'Summary&amp;Assumptions'!$J$29)^(FB$46-1))</f>
        <v>0</v>
      </c>
      <c r="EX272" s="588">
        <f>AND(FC$55&gt;0,SUM($E272:EW272)&lt;'Summary&amp;Assumptions'!$G$32*$B272,$D272&gt;='Summary&amp;Assumptions'!$D$17,FC$47&gt;=$D272,FC$47&lt;=EDATE($D272,'Summary&amp;Assumptions'!$G$32))*$B272+AND(FC$56&lt;'Summary&amp;Assumptions'!$J$31,FC$47&gt;=$FO272,FC$47&lt;=$FP272)*(('Summary&amp;Assumptions'!$H$25*$C272)*(1+'Summary&amp;Assumptions'!$J$29)^(FC$46-1))+AND(FC$56&lt;'Summary&amp;Assumptions'!$J$31,FC$47&gt;=$FQ272,FC$47&lt;=$FR272)*(('Summary&amp;Assumptions'!$H$25*$C272)*(1+'Summary&amp;Assumptions'!$J$29)^(FC$46-1))</f>
        <v>0</v>
      </c>
      <c r="EY272" s="588">
        <f>AND(FD$55&gt;0,SUM($E272:EX272)&lt;'Summary&amp;Assumptions'!$G$32*$B272,$D272&gt;='Summary&amp;Assumptions'!$D$17,FD$47&gt;=$D272,FD$47&lt;=EDATE($D272,'Summary&amp;Assumptions'!$G$32))*$B272+AND(FD$56&lt;'Summary&amp;Assumptions'!$J$31,FD$47&gt;=$FO272,FD$47&lt;=$FP272)*(('Summary&amp;Assumptions'!$H$25*$C272)*(1+'Summary&amp;Assumptions'!$J$29)^(FD$46-1))+AND(FD$56&lt;'Summary&amp;Assumptions'!$J$31,FD$47&gt;=$FQ272,FD$47&lt;=$FR272)*(('Summary&amp;Assumptions'!$H$25*$C272)*(1+'Summary&amp;Assumptions'!$J$29)^(FD$46-1))</f>
        <v>0</v>
      </c>
      <c r="EZ272" s="588">
        <f>AND(FE$55&gt;0,SUM($E272:EY272)&lt;'Summary&amp;Assumptions'!$G$32*$B272,$D272&gt;='Summary&amp;Assumptions'!$D$17,FE$47&gt;=$D272,FE$47&lt;=EDATE($D272,'Summary&amp;Assumptions'!$G$32))*$B272+AND(FE$56&lt;'Summary&amp;Assumptions'!$J$31,FE$47&gt;=$FO272,FE$47&lt;=$FP272)*(('Summary&amp;Assumptions'!$H$25*$C272)*(1+'Summary&amp;Assumptions'!$J$29)^(FE$46-1))+AND(FE$56&lt;'Summary&amp;Assumptions'!$J$31,FE$47&gt;=$FQ272,FE$47&lt;=$FR272)*(('Summary&amp;Assumptions'!$H$25*$C272)*(1+'Summary&amp;Assumptions'!$J$29)^(FE$46-1))</f>
        <v>0</v>
      </c>
      <c r="FA272" s="588">
        <f>AND(FF$55&gt;0,SUM($E272:EZ272)&lt;'Summary&amp;Assumptions'!$G$32*$B272,$D272&gt;='Summary&amp;Assumptions'!$D$17,FF$47&gt;=$D272,FF$47&lt;=EDATE($D272,'Summary&amp;Assumptions'!$G$32))*$B272+AND(FF$56&lt;'Summary&amp;Assumptions'!$J$31,FF$47&gt;=$FO272,FF$47&lt;=$FP272)*(('Summary&amp;Assumptions'!$H$25*$C272)*(1+'Summary&amp;Assumptions'!$J$29)^(FF$46-1))+AND(FF$56&lt;'Summary&amp;Assumptions'!$J$31,FF$47&gt;=$FQ272,FF$47&lt;=$FR272)*(('Summary&amp;Assumptions'!$H$25*$C272)*(1+'Summary&amp;Assumptions'!$J$29)^(FF$46-1))</f>
        <v>0</v>
      </c>
      <c r="FB272" s="588">
        <f>AND(FG$55&gt;0,SUM($E272:FA272)&lt;'Summary&amp;Assumptions'!$G$32*$B272,$D272&gt;='Summary&amp;Assumptions'!$D$17,FG$47&gt;=$D272,FG$47&lt;=EDATE($D272,'Summary&amp;Assumptions'!$G$32))*$B272+AND(FG$56&lt;'Summary&amp;Assumptions'!$J$31,FG$47&gt;=$FO272,FG$47&lt;=$FP272)*(('Summary&amp;Assumptions'!$H$25*$C272)*(1+'Summary&amp;Assumptions'!$J$29)^(FG$46-1))+AND(FG$56&lt;'Summary&amp;Assumptions'!$J$31,FG$47&gt;=$FQ272,FG$47&lt;=$FR272)*(('Summary&amp;Assumptions'!$H$25*$C272)*(1+'Summary&amp;Assumptions'!$J$29)^(FG$46-1))</f>
        <v>0</v>
      </c>
      <c r="FC272" s="588">
        <f>AND(FH$55&gt;0,SUM($E272:FB272)&lt;'Summary&amp;Assumptions'!$G$32*$B272,$D272&gt;='Summary&amp;Assumptions'!$D$17,FH$47&gt;=$D272,FH$47&lt;=EDATE($D272,'Summary&amp;Assumptions'!$G$32))*$B272+AND(FH$56&lt;'Summary&amp;Assumptions'!$J$31,FH$47&gt;=$FO272,FH$47&lt;=$FP272)*(('Summary&amp;Assumptions'!$H$25*$C272)*(1+'Summary&amp;Assumptions'!$J$29)^(FH$46-1))+AND(FH$56&lt;'Summary&amp;Assumptions'!$J$31,FH$47&gt;=$FQ272,FH$47&lt;=$FR272)*(('Summary&amp;Assumptions'!$H$25*$C272)*(1+'Summary&amp;Assumptions'!$J$29)^(FH$46-1))</f>
        <v>0</v>
      </c>
      <c r="FD272" s="588">
        <f>AND(FI$55&gt;0,SUM($E272:FC272)&lt;'Summary&amp;Assumptions'!$G$32*$B272,$D272&gt;='Summary&amp;Assumptions'!$D$17,FI$47&gt;=$D272,FI$47&lt;=EDATE($D272,'Summary&amp;Assumptions'!$G$32))*$B272+AND(FI$56&lt;'Summary&amp;Assumptions'!$J$31,FI$47&gt;=$FO272,FI$47&lt;=$FP272)*(('Summary&amp;Assumptions'!$H$25*$C272)*(1+'Summary&amp;Assumptions'!$J$29)^(FI$46-1))+AND(FI$56&lt;'Summary&amp;Assumptions'!$J$31,FI$47&gt;=$FQ272,FI$47&lt;=$FR272)*(('Summary&amp;Assumptions'!$H$25*$C272)*(1+'Summary&amp;Assumptions'!$J$29)^(FI$46-1))</f>
        <v>0</v>
      </c>
      <c r="FE272" s="588">
        <f>AND(FJ$55&gt;0,SUM($E272:FD272)&lt;'Summary&amp;Assumptions'!$G$32*$B272,$D272&gt;='Summary&amp;Assumptions'!$D$17,FJ$47&gt;=$D272,FJ$47&lt;=EDATE($D272,'Summary&amp;Assumptions'!$G$32))*$B272+AND(FJ$56&lt;'Summary&amp;Assumptions'!$J$31,FJ$47&gt;=$FO272,FJ$47&lt;=$FP272)*(('Summary&amp;Assumptions'!$H$25*$C272)*(1+'Summary&amp;Assumptions'!$J$29)^(FJ$46-1))+AND(FJ$56&lt;'Summary&amp;Assumptions'!$J$31,FJ$47&gt;=$FQ272,FJ$47&lt;=$FR272)*(('Summary&amp;Assumptions'!$H$25*$C272)*(1+'Summary&amp;Assumptions'!$J$29)^(FJ$46-1))</f>
        <v>0</v>
      </c>
      <c r="FF272" s="588">
        <f>AND(FK$55&gt;0,SUM($E272:FE272)&lt;'Summary&amp;Assumptions'!$G$32*$B272,$D272&gt;='Summary&amp;Assumptions'!$D$17,FK$47&gt;=$D272,FK$47&lt;=EDATE($D272,'Summary&amp;Assumptions'!$G$32))*$B272+AND(FK$56&lt;'Summary&amp;Assumptions'!$J$31,FK$47&gt;=$FO272,FK$47&lt;=$FP272)*(('Summary&amp;Assumptions'!$H$25*$C272)*(1+'Summary&amp;Assumptions'!$J$29)^(FK$46-1))+AND(FK$56&lt;'Summary&amp;Assumptions'!$J$31,FK$47&gt;=$FQ272,FK$47&lt;=$FR272)*(('Summary&amp;Assumptions'!$H$25*$C272)*(1+'Summary&amp;Assumptions'!$J$29)^(FK$46-1))</f>
        <v>0</v>
      </c>
      <c r="FG272" s="588">
        <f>AND(FL$55&gt;0,SUM($E272:FF272)&lt;'Summary&amp;Assumptions'!$G$32*$B272,$D272&gt;='Summary&amp;Assumptions'!$D$17,FL$47&gt;=$D272,FL$47&lt;=EDATE($D272,'Summary&amp;Assumptions'!$G$32))*$B272+AND(FL$56&lt;'Summary&amp;Assumptions'!$J$31,FL$47&gt;=$FO272,FL$47&lt;=$FP272)*(('Summary&amp;Assumptions'!$H$25*$C272)*(1+'Summary&amp;Assumptions'!$J$29)^(FL$46-1))+AND(FL$56&lt;'Summary&amp;Assumptions'!$J$31,FL$47&gt;=$FQ272,FL$47&lt;=$FR272)*(('Summary&amp;Assumptions'!$H$25*$C272)*(1+'Summary&amp;Assumptions'!$J$29)^(FL$46-1))</f>
        <v>0</v>
      </c>
      <c r="FH272" s="588">
        <f>AND(FM$55&gt;0,SUM($E272:FG272)&lt;'Summary&amp;Assumptions'!$G$32*$B272,$D272&gt;='Summary&amp;Assumptions'!$D$17,FM$47&gt;=$D272,FM$47&lt;=EDATE($D272,'Summary&amp;Assumptions'!$G$32))*$B272+AND(FM$56&lt;'Summary&amp;Assumptions'!$J$31,FM$47&gt;=$FO272,FM$47&lt;=$FP272)*(('Summary&amp;Assumptions'!$H$25*$C272)*(1+'Summary&amp;Assumptions'!$J$29)^(FM$46-1))+AND(FM$56&lt;'Summary&amp;Assumptions'!$J$31,FM$47&gt;=$FQ272,FM$47&lt;=$FR272)*(('Summary&amp;Assumptions'!$H$25*$C272)*(1+'Summary&amp;Assumptions'!$J$29)^(FM$46-1))</f>
        <v>0</v>
      </c>
      <c r="FI272" s="588">
        <f>AND(FN$55&gt;0,SUM($E272:FH272)&lt;'Summary&amp;Assumptions'!$G$32*$B272,$D272&gt;='Summary&amp;Assumptions'!$D$17,FN$47&gt;=$D272,FN$47&lt;=EDATE($D272,'Summary&amp;Assumptions'!$G$32))*$B272+AND(FN$56&lt;'Summary&amp;Assumptions'!$J$31,FN$47&gt;=$FO272,FN$47&lt;=$FP272)*(('Summary&amp;Assumptions'!$H$25*$C272)*(1+'Summary&amp;Assumptions'!$J$29)^(FN$46-1))+AND(FN$56&lt;'Summary&amp;Assumptions'!$J$31,FN$47&gt;=$FQ272,FN$47&lt;=$FR272)*(('Summary&amp;Assumptions'!$H$25*$C272)*(1+'Summary&amp;Assumptions'!$J$29)^(FN$46-1))</f>
        <v>0</v>
      </c>
      <c r="FJ272" s="588">
        <f>AND(FO$55&gt;0,SUM($E272:FI272)&lt;'Summary&amp;Assumptions'!$G$32*$B272,$D272&gt;='Summary&amp;Assumptions'!$D$17,FO$47&gt;=$D272,FO$47&lt;=EDATE($D272,'Summary&amp;Assumptions'!$G$32))*$B272+AND(FO$56&lt;'Summary&amp;Assumptions'!$J$31,FO$47&gt;=$FO272,FO$47&lt;=$FP272)*(('Summary&amp;Assumptions'!$H$25*$C272)*(1+'Summary&amp;Assumptions'!$J$29)^(FO$46-1))+AND(FO$56&lt;'Summary&amp;Assumptions'!$J$31,FO$47&gt;=$FQ272,FO$47&lt;=$FR272)*(('Summary&amp;Assumptions'!$H$25*$C272)*(1+'Summary&amp;Assumptions'!$J$29)^(FO$46-1))</f>
        <v>0</v>
      </c>
      <c r="FK272" s="588">
        <f>AND(FP$55&gt;0,SUM($E272:FJ272)&lt;'Summary&amp;Assumptions'!$G$32*$B272,$D272&gt;='Summary&amp;Assumptions'!$D$17,FP$47&gt;=$D272,FP$47&lt;=EDATE($D272,'Summary&amp;Assumptions'!$G$32))*$B272+AND(FP$56&lt;'Summary&amp;Assumptions'!$J$31,FP$47&gt;=$FO272,FP$47&lt;=$FP272)*(('Summary&amp;Assumptions'!$H$25*$C272)*(1+'Summary&amp;Assumptions'!$J$29)^(FP$46-1))+AND(FP$56&lt;'Summary&amp;Assumptions'!$J$31,FP$47&gt;=$FQ272,FP$47&lt;=$FR272)*(('Summary&amp;Assumptions'!$H$25*$C272)*(1+'Summary&amp;Assumptions'!$J$29)^(FP$46-1))</f>
        <v>0</v>
      </c>
      <c r="FL272" s="588">
        <f>AND(FQ$55&gt;0,SUM($E272:FK272)&lt;'Summary&amp;Assumptions'!$G$32*$B272,$D272&gt;='Summary&amp;Assumptions'!$D$17,FQ$47&gt;=$D272,FQ$47&lt;=EDATE($D272,'Summary&amp;Assumptions'!$G$32))*$B272+AND(FQ$56&lt;'Summary&amp;Assumptions'!$J$31,FQ$47&gt;=$FO272,FQ$47&lt;=$FP272)*(('Summary&amp;Assumptions'!$H$25*$C272)*(1+'Summary&amp;Assumptions'!$J$29)^(FQ$46-1))+AND(FQ$56&lt;'Summary&amp;Assumptions'!$J$31,FQ$47&gt;=$FQ272,FQ$47&lt;=$FR272)*(('Summary&amp;Assumptions'!$H$25*$C272)*(1+'Summary&amp;Assumptions'!$J$29)^(FQ$46-1))</f>
        <v>0</v>
      </c>
      <c r="FO272" s="576">
        <f>EDATE(D272,'Summary&amp;Assumptions'!$G$34)</f>
        <v>49065</v>
      </c>
      <c r="FP272" s="576">
        <f>EDATE(FO272,'Summary&amp;Assumptions'!$G$33-1)</f>
        <v>49096</v>
      </c>
      <c r="FQ272" s="576">
        <f>EDATE(FO272,'Summary&amp;Assumptions'!$G$34)</f>
        <v>49430</v>
      </c>
      <c r="FR272" s="576">
        <f>EDATE(FQ272,'Summary&amp;Assumptions'!$G$33-1)</f>
        <v>49461</v>
      </c>
    </row>
    <row r="273" spans="2:174" hidden="1" x14ac:dyDescent="0.2">
      <c r="B273" s="588">
        <v>0</v>
      </c>
      <c r="C273" s="193">
        <v>0</v>
      </c>
      <c r="D273" s="589">
        <v>48731</v>
      </c>
      <c r="F273" s="588">
        <f>AND(K$55&gt;0,SUM($E273:E273)&lt;'Summary&amp;Assumptions'!$G$32*$B273,$D273&gt;='Summary&amp;Assumptions'!$D$17,K$47&gt;=$D273,K$47&lt;=EDATE($D273,'Summary&amp;Assumptions'!$G$32))*$B273+AND(K$56&lt;'Summary&amp;Assumptions'!$J$31,K$47&gt;=$FO273,K$47&lt;=$FP273)*(('Summary&amp;Assumptions'!$H$25*$C273)*(1+'Summary&amp;Assumptions'!$J$29)^(K$46-1))+AND(K$56&lt;'Summary&amp;Assumptions'!$J$31,K$47&gt;=$FQ273,K$47&lt;=$FR273)*(('Summary&amp;Assumptions'!$H$25*$C273)*(1+'Summary&amp;Assumptions'!$J$29)^(K$46-1))</f>
        <v>0</v>
      </c>
      <c r="G273" s="588">
        <f>AND(L$55&gt;0,SUM($E273:F273)&lt;'Summary&amp;Assumptions'!$G$32*$B273,$D273&gt;='Summary&amp;Assumptions'!$D$17,L$47&gt;=$D273,L$47&lt;=EDATE($D273,'Summary&amp;Assumptions'!$G$32))*$B273+AND(L$56&lt;'Summary&amp;Assumptions'!$J$31,L$47&gt;=$FO273,L$47&lt;=$FP273)*(('Summary&amp;Assumptions'!$H$25*$C273)*(1+'Summary&amp;Assumptions'!$J$29)^(L$46-1))+AND(L$56&lt;'Summary&amp;Assumptions'!$J$31,L$47&gt;=$FQ273,L$47&lt;=$FR273)*(('Summary&amp;Assumptions'!$H$25*$C273)*(1+'Summary&amp;Assumptions'!$J$29)^(L$46-1))</f>
        <v>0</v>
      </c>
      <c r="H273" s="588">
        <f>AND(M$55&gt;0,SUM($E273:G273)&lt;'Summary&amp;Assumptions'!$G$32*$B273,$D273&gt;='Summary&amp;Assumptions'!$D$17,M$47&gt;=$D273,M$47&lt;=EDATE($D273,'Summary&amp;Assumptions'!$G$32))*$B273+AND(M$56&lt;'Summary&amp;Assumptions'!$J$31,M$47&gt;=$FO273,M$47&lt;=$FP273)*(('Summary&amp;Assumptions'!$H$25*$C273)*(1+'Summary&amp;Assumptions'!$J$29)^(M$46-1))+AND(M$56&lt;'Summary&amp;Assumptions'!$J$31,M$47&gt;=$FQ273,M$47&lt;=$FR273)*(('Summary&amp;Assumptions'!$H$25*$C273)*(1+'Summary&amp;Assumptions'!$J$29)^(M$46-1))</f>
        <v>0</v>
      </c>
      <c r="I273" s="588">
        <f>AND(N$55&gt;0,SUM($E273:H273)&lt;'Summary&amp;Assumptions'!$G$32*$B273,$D273&gt;='Summary&amp;Assumptions'!$D$17,N$47&gt;=$D273,N$47&lt;=EDATE($D273,'Summary&amp;Assumptions'!$G$32))*$B273+AND(N$56&lt;'Summary&amp;Assumptions'!$J$31,N$47&gt;=$FO273,N$47&lt;=$FP273)*(('Summary&amp;Assumptions'!$H$25*$C273)*(1+'Summary&amp;Assumptions'!$J$29)^(N$46-1))+AND(N$56&lt;'Summary&amp;Assumptions'!$J$31,N$47&gt;=$FQ273,N$47&lt;=$FR273)*(('Summary&amp;Assumptions'!$H$25*$C273)*(1+'Summary&amp;Assumptions'!$J$29)^(N$46-1))</f>
        <v>0</v>
      </c>
      <c r="J273" s="588">
        <f>AND(O$55&gt;0,SUM($E273:I273)&lt;'Summary&amp;Assumptions'!$G$32*$B273,$D273&gt;='Summary&amp;Assumptions'!$D$17,O$47&gt;=$D273,O$47&lt;=EDATE($D273,'Summary&amp;Assumptions'!$G$32))*$B273+AND(O$56&lt;'Summary&amp;Assumptions'!$J$31,O$47&gt;=$FO273,O$47&lt;=$FP273)*(('Summary&amp;Assumptions'!$H$25*$C273)*(1+'Summary&amp;Assumptions'!$J$29)^(O$46-1))+AND(O$56&lt;'Summary&amp;Assumptions'!$J$31,O$47&gt;=$FQ273,O$47&lt;=$FR273)*(('Summary&amp;Assumptions'!$H$25*$C273)*(1+'Summary&amp;Assumptions'!$J$29)^(O$46-1))</f>
        <v>0</v>
      </c>
      <c r="K273" s="588">
        <f>AND(P$55&gt;0,SUM($E273:J273)&lt;'Summary&amp;Assumptions'!$G$32*$B273,$D273&gt;='Summary&amp;Assumptions'!$D$17,P$47&gt;=$D273,P$47&lt;=EDATE($D273,'Summary&amp;Assumptions'!$G$32))*$B273+AND(P$56&lt;'Summary&amp;Assumptions'!$J$31,P$47&gt;=$FO273,P$47&lt;=$FP273)*(('Summary&amp;Assumptions'!$H$25*$C273)*(1+'Summary&amp;Assumptions'!$J$29)^(P$46-1))+AND(P$56&lt;'Summary&amp;Assumptions'!$J$31,P$47&gt;=$FQ273,P$47&lt;=$FR273)*(('Summary&amp;Assumptions'!$H$25*$C273)*(1+'Summary&amp;Assumptions'!$J$29)^(P$46-1))</f>
        <v>0</v>
      </c>
      <c r="L273" s="588">
        <f>AND(Q$55&gt;0,SUM($E273:K273)&lt;'Summary&amp;Assumptions'!$G$32*$B273,$D273&gt;='Summary&amp;Assumptions'!$D$17,Q$47&gt;=$D273,Q$47&lt;=EDATE($D273,'Summary&amp;Assumptions'!$G$32))*$B273+AND(Q$56&lt;'Summary&amp;Assumptions'!$J$31,Q$47&gt;=$FO273,Q$47&lt;=$FP273)*(('Summary&amp;Assumptions'!$H$25*$C273)*(1+'Summary&amp;Assumptions'!$J$29)^(Q$46-1))+AND(Q$56&lt;'Summary&amp;Assumptions'!$J$31,Q$47&gt;=$FQ273,Q$47&lt;=$FR273)*(('Summary&amp;Assumptions'!$H$25*$C273)*(1+'Summary&amp;Assumptions'!$J$29)^(Q$46-1))</f>
        <v>0</v>
      </c>
      <c r="M273" s="588">
        <f>AND(R$55&gt;0,SUM($E273:L273)&lt;'Summary&amp;Assumptions'!$G$32*$B273,$D273&gt;='Summary&amp;Assumptions'!$D$17,R$47&gt;=$D273,R$47&lt;=EDATE($D273,'Summary&amp;Assumptions'!$G$32))*$B273+AND(R$56&lt;'Summary&amp;Assumptions'!$J$31,R$47&gt;=$FO273,R$47&lt;=$FP273)*(('Summary&amp;Assumptions'!$H$25*$C273)*(1+'Summary&amp;Assumptions'!$J$29)^(R$46-1))+AND(R$56&lt;'Summary&amp;Assumptions'!$J$31,R$47&gt;=$FQ273,R$47&lt;=$FR273)*(('Summary&amp;Assumptions'!$H$25*$C273)*(1+'Summary&amp;Assumptions'!$J$29)^(R$46-1))</f>
        <v>0</v>
      </c>
      <c r="N273" s="588">
        <f>AND(S$55&gt;0,SUM($E273:M273)&lt;'Summary&amp;Assumptions'!$G$32*$B273,$D273&gt;='Summary&amp;Assumptions'!$D$17,S$47&gt;=$D273,S$47&lt;=EDATE($D273,'Summary&amp;Assumptions'!$G$32))*$B273+AND(S$56&lt;'Summary&amp;Assumptions'!$J$31,S$47&gt;=$FO273,S$47&lt;=$FP273)*(('Summary&amp;Assumptions'!$H$25*$C273)*(1+'Summary&amp;Assumptions'!$J$29)^(S$46-1))+AND(S$56&lt;'Summary&amp;Assumptions'!$J$31,S$47&gt;=$FQ273,S$47&lt;=$FR273)*(('Summary&amp;Assumptions'!$H$25*$C273)*(1+'Summary&amp;Assumptions'!$J$29)^(S$46-1))</f>
        <v>0</v>
      </c>
      <c r="O273" s="588">
        <f>AND(T$55&gt;0,SUM($E273:N273)&lt;'Summary&amp;Assumptions'!$G$32*$B273,$D273&gt;='Summary&amp;Assumptions'!$D$17,T$47&gt;=$D273,T$47&lt;=EDATE($D273,'Summary&amp;Assumptions'!$G$32))*$B273+AND(T$56&lt;'Summary&amp;Assumptions'!$J$31,T$47&gt;=$FO273,T$47&lt;=$FP273)*(('Summary&amp;Assumptions'!$H$25*$C273)*(1+'Summary&amp;Assumptions'!$J$29)^(T$46-1))+AND(T$56&lt;'Summary&amp;Assumptions'!$J$31,T$47&gt;=$FQ273,T$47&lt;=$FR273)*(('Summary&amp;Assumptions'!$H$25*$C273)*(1+'Summary&amp;Assumptions'!$J$29)^(T$46-1))</f>
        <v>0</v>
      </c>
      <c r="P273" s="588">
        <f>AND(U$55&gt;0,SUM($E273:O273)&lt;'Summary&amp;Assumptions'!$G$32*$B273,$D273&gt;='Summary&amp;Assumptions'!$D$17,U$47&gt;=$D273,U$47&lt;=EDATE($D273,'Summary&amp;Assumptions'!$G$32))*$B273+AND(U$56&lt;'Summary&amp;Assumptions'!$J$31,U$47&gt;=$FO273,U$47&lt;=$FP273)*(('Summary&amp;Assumptions'!$H$25*$C273)*(1+'Summary&amp;Assumptions'!$J$29)^(U$46-1))+AND(U$56&lt;'Summary&amp;Assumptions'!$J$31,U$47&gt;=$FQ273,U$47&lt;=$FR273)*(('Summary&amp;Assumptions'!$H$25*$C273)*(1+'Summary&amp;Assumptions'!$J$29)^(U$46-1))</f>
        <v>0</v>
      </c>
      <c r="Q273" s="588">
        <f>AND(V$55&gt;0,SUM($E273:P273)&lt;'Summary&amp;Assumptions'!$G$32*$B273,$D273&gt;='Summary&amp;Assumptions'!$D$17,V$47&gt;=$D273,V$47&lt;=EDATE($D273,'Summary&amp;Assumptions'!$G$32))*$B273+AND(V$56&lt;'Summary&amp;Assumptions'!$J$31,V$47&gt;=$FO273,V$47&lt;=$FP273)*(('Summary&amp;Assumptions'!$H$25*$C273)*(1+'Summary&amp;Assumptions'!$J$29)^(V$46-1))+AND(V$56&lt;'Summary&amp;Assumptions'!$J$31,V$47&gt;=$FQ273,V$47&lt;=$FR273)*(('Summary&amp;Assumptions'!$H$25*$C273)*(1+'Summary&amp;Assumptions'!$J$29)^(V$46-1))</f>
        <v>0</v>
      </c>
      <c r="R273" s="588">
        <f>AND(W$55&gt;0,SUM($E273:Q273)&lt;'Summary&amp;Assumptions'!$G$32*$B273,$D273&gt;='Summary&amp;Assumptions'!$D$17,W$47&gt;=$D273,W$47&lt;=EDATE($D273,'Summary&amp;Assumptions'!$G$32))*$B273+AND(W$56&lt;'Summary&amp;Assumptions'!$J$31,W$47&gt;=$FO273,W$47&lt;=$FP273)*(('Summary&amp;Assumptions'!$H$25*$C273)*(1+'Summary&amp;Assumptions'!$J$29)^(W$46-1))+AND(W$56&lt;'Summary&amp;Assumptions'!$J$31,W$47&gt;=$FQ273,W$47&lt;=$FR273)*(('Summary&amp;Assumptions'!$H$25*$C273)*(1+'Summary&amp;Assumptions'!$J$29)^(W$46-1))</f>
        <v>0</v>
      </c>
      <c r="S273" s="588">
        <f>AND(X$55&gt;0,SUM($E273:R273)&lt;'Summary&amp;Assumptions'!$G$32*$B273,$D273&gt;='Summary&amp;Assumptions'!$D$17,X$47&gt;=$D273,X$47&lt;=EDATE($D273,'Summary&amp;Assumptions'!$G$32))*$B273+AND(X$56&lt;'Summary&amp;Assumptions'!$J$31,X$47&gt;=$FO273,X$47&lt;=$FP273)*(('Summary&amp;Assumptions'!$H$25*$C273)*(1+'Summary&amp;Assumptions'!$J$29)^(X$46-1))+AND(X$56&lt;'Summary&amp;Assumptions'!$J$31,X$47&gt;=$FQ273,X$47&lt;=$FR273)*(('Summary&amp;Assumptions'!$H$25*$C273)*(1+'Summary&amp;Assumptions'!$J$29)^(X$46-1))</f>
        <v>0</v>
      </c>
      <c r="T273" s="588">
        <f>AND(Y$55&gt;0,SUM($E273:S273)&lt;'Summary&amp;Assumptions'!$G$32*$B273,$D273&gt;='Summary&amp;Assumptions'!$D$17,Y$47&gt;=$D273,Y$47&lt;=EDATE($D273,'Summary&amp;Assumptions'!$G$32))*$B273+AND(Y$56&lt;'Summary&amp;Assumptions'!$J$31,Y$47&gt;=$FO273,Y$47&lt;=$FP273)*(('Summary&amp;Assumptions'!$H$25*$C273)*(1+'Summary&amp;Assumptions'!$J$29)^(Y$46-1))+AND(Y$56&lt;'Summary&amp;Assumptions'!$J$31,Y$47&gt;=$FQ273,Y$47&lt;=$FR273)*(('Summary&amp;Assumptions'!$H$25*$C273)*(1+'Summary&amp;Assumptions'!$J$29)^(Y$46-1))</f>
        <v>0</v>
      </c>
      <c r="U273" s="588">
        <f>AND(Z$55&gt;0,SUM($E273:T273)&lt;'Summary&amp;Assumptions'!$G$32*$B273,$D273&gt;='Summary&amp;Assumptions'!$D$17,Z$47&gt;=$D273,Z$47&lt;=EDATE($D273,'Summary&amp;Assumptions'!$G$32))*$B273+AND(Z$56&lt;'Summary&amp;Assumptions'!$J$31,Z$47&gt;=$FO273,Z$47&lt;=$FP273)*(('Summary&amp;Assumptions'!$H$25*$C273)*(1+'Summary&amp;Assumptions'!$J$29)^(Z$46-1))+AND(Z$56&lt;'Summary&amp;Assumptions'!$J$31,Z$47&gt;=$FQ273,Z$47&lt;=$FR273)*(('Summary&amp;Assumptions'!$H$25*$C273)*(1+'Summary&amp;Assumptions'!$J$29)^(Z$46-1))</f>
        <v>0</v>
      </c>
      <c r="V273" s="588">
        <f>AND(AA$55&gt;0,SUM($E273:U273)&lt;'Summary&amp;Assumptions'!$G$32*$B273,$D273&gt;='Summary&amp;Assumptions'!$D$17,AA$47&gt;=$D273,AA$47&lt;=EDATE($D273,'Summary&amp;Assumptions'!$G$32))*$B273+AND(AA$56&lt;'Summary&amp;Assumptions'!$J$31,AA$47&gt;=$FO273,AA$47&lt;=$FP273)*(('Summary&amp;Assumptions'!$H$25*$C273)*(1+'Summary&amp;Assumptions'!$J$29)^(AA$46-1))+AND(AA$56&lt;'Summary&amp;Assumptions'!$J$31,AA$47&gt;=$FQ273,AA$47&lt;=$FR273)*(('Summary&amp;Assumptions'!$H$25*$C273)*(1+'Summary&amp;Assumptions'!$J$29)^(AA$46-1))</f>
        <v>0</v>
      </c>
      <c r="W273" s="588">
        <f>AND(AB$55&gt;0,SUM($E273:V273)&lt;'Summary&amp;Assumptions'!$G$32*$B273,$D273&gt;='Summary&amp;Assumptions'!$D$17,AB$47&gt;=$D273,AB$47&lt;=EDATE($D273,'Summary&amp;Assumptions'!$G$32))*$B273+AND(AB$56&lt;'Summary&amp;Assumptions'!$J$31,AB$47&gt;=$FO273,AB$47&lt;=$FP273)*(('Summary&amp;Assumptions'!$H$25*$C273)*(1+'Summary&amp;Assumptions'!$J$29)^(AB$46-1))+AND(AB$56&lt;'Summary&amp;Assumptions'!$J$31,AB$47&gt;=$FQ273,AB$47&lt;=$FR273)*(('Summary&amp;Assumptions'!$H$25*$C273)*(1+'Summary&amp;Assumptions'!$J$29)^(AB$46-1))</f>
        <v>0</v>
      </c>
      <c r="X273" s="588">
        <f>AND(AC$55&gt;0,SUM($E273:W273)&lt;'Summary&amp;Assumptions'!$G$32*$B273,$D273&gt;='Summary&amp;Assumptions'!$D$17,AC$47&gt;=$D273,AC$47&lt;=EDATE($D273,'Summary&amp;Assumptions'!$G$32))*$B273+AND(AC$56&lt;'Summary&amp;Assumptions'!$J$31,AC$47&gt;=$FO273,AC$47&lt;=$FP273)*(('Summary&amp;Assumptions'!$H$25*$C273)*(1+'Summary&amp;Assumptions'!$J$29)^(AC$46-1))+AND(AC$56&lt;'Summary&amp;Assumptions'!$J$31,AC$47&gt;=$FQ273,AC$47&lt;=$FR273)*(('Summary&amp;Assumptions'!$H$25*$C273)*(1+'Summary&amp;Assumptions'!$J$29)^(AC$46-1))</f>
        <v>0</v>
      </c>
      <c r="Y273" s="588">
        <f>AND(AD$55&gt;0,SUM($E273:X273)&lt;'Summary&amp;Assumptions'!$G$32*$B273,$D273&gt;='Summary&amp;Assumptions'!$D$17,AD$47&gt;=$D273,AD$47&lt;=EDATE($D273,'Summary&amp;Assumptions'!$G$32))*$B273+AND(AD$56&lt;'Summary&amp;Assumptions'!$J$31,AD$47&gt;=$FO273,AD$47&lt;=$FP273)*(('Summary&amp;Assumptions'!$H$25*$C273)*(1+'Summary&amp;Assumptions'!$J$29)^(AD$46-1))+AND(AD$56&lt;'Summary&amp;Assumptions'!$J$31,AD$47&gt;=$FQ273,AD$47&lt;=$FR273)*(('Summary&amp;Assumptions'!$H$25*$C273)*(1+'Summary&amp;Assumptions'!$J$29)^(AD$46-1))</f>
        <v>0</v>
      </c>
      <c r="Z273" s="588">
        <f>AND(AE$55&gt;0,SUM($E273:Y273)&lt;'Summary&amp;Assumptions'!$G$32*$B273,$D273&gt;='Summary&amp;Assumptions'!$D$17,AE$47&gt;=$D273,AE$47&lt;=EDATE($D273,'Summary&amp;Assumptions'!$G$32))*$B273+AND(AE$56&lt;'Summary&amp;Assumptions'!$J$31,AE$47&gt;=$FO273,AE$47&lt;=$FP273)*(('Summary&amp;Assumptions'!$H$25*$C273)*(1+'Summary&amp;Assumptions'!$J$29)^(AE$46-1))+AND(AE$56&lt;'Summary&amp;Assumptions'!$J$31,AE$47&gt;=$FQ273,AE$47&lt;=$FR273)*(('Summary&amp;Assumptions'!$H$25*$C273)*(1+'Summary&amp;Assumptions'!$J$29)^(AE$46-1))</f>
        <v>0</v>
      </c>
      <c r="AA273" s="588">
        <f>AND(AF$55&gt;0,SUM($E273:Z273)&lt;'Summary&amp;Assumptions'!$G$32*$B273,$D273&gt;='Summary&amp;Assumptions'!$D$17,AF$47&gt;=$D273,AF$47&lt;=EDATE($D273,'Summary&amp;Assumptions'!$G$32))*$B273+AND(AF$56&lt;'Summary&amp;Assumptions'!$J$31,AF$47&gt;=$FO273,AF$47&lt;=$FP273)*(('Summary&amp;Assumptions'!$H$25*$C273)*(1+'Summary&amp;Assumptions'!$J$29)^(AF$46-1))+AND(AF$56&lt;'Summary&amp;Assumptions'!$J$31,AF$47&gt;=$FQ273,AF$47&lt;=$FR273)*(('Summary&amp;Assumptions'!$H$25*$C273)*(1+'Summary&amp;Assumptions'!$J$29)^(AF$46-1))</f>
        <v>0</v>
      </c>
      <c r="AB273" s="588">
        <f>AND(AG$55&gt;0,SUM($E273:AA273)&lt;'Summary&amp;Assumptions'!$G$32*$B273,$D273&gt;='Summary&amp;Assumptions'!$D$17,AG$47&gt;=$D273,AG$47&lt;=EDATE($D273,'Summary&amp;Assumptions'!$G$32))*$B273+AND(AG$56&lt;'Summary&amp;Assumptions'!$J$31,AG$47&gt;=$FO273,AG$47&lt;=$FP273)*(('Summary&amp;Assumptions'!$H$25*$C273)*(1+'Summary&amp;Assumptions'!$J$29)^(AG$46-1))+AND(AG$56&lt;'Summary&amp;Assumptions'!$J$31,AG$47&gt;=$FQ273,AG$47&lt;=$FR273)*(('Summary&amp;Assumptions'!$H$25*$C273)*(1+'Summary&amp;Assumptions'!$J$29)^(AG$46-1))</f>
        <v>0</v>
      </c>
      <c r="AC273" s="588">
        <f>AND(AH$55&gt;0,SUM($E273:AB273)&lt;'Summary&amp;Assumptions'!$G$32*$B273,$D273&gt;='Summary&amp;Assumptions'!$D$17,AH$47&gt;=$D273,AH$47&lt;=EDATE($D273,'Summary&amp;Assumptions'!$G$32))*$B273+AND(AH$56&lt;'Summary&amp;Assumptions'!$J$31,AH$47&gt;=$FO273,AH$47&lt;=$FP273)*(('Summary&amp;Assumptions'!$H$25*$C273)*(1+'Summary&amp;Assumptions'!$J$29)^(AH$46-1))+AND(AH$56&lt;'Summary&amp;Assumptions'!$J$31,AH$47&gt;=$FQ273,AH$47&lt;=$FR273)*(('Summary&amp;Assumptions'!$H$25*$C273)*(1+'Summary&amp;Assumptions'!$J$29)^(AH$46-1))</f>
        <v>0</v>
      </c>
      <c r="AD273" s="588">
        <f>AND(AI$55&gt;0,SUM($E273:AC273)&lt;'Summary&amp;Assumptions'!$G$32*$B273,$D273&gt;='Summary&amp;Assumptions'!$D$17,AI$47&gt;=$D273,AI$47&lt;=EDATE($D273,'Summary&amp;Assumptions'!$G$32))*$B273+AND(AI$56&lt;'Summary&amp;Assumptions'!$J$31,AI$47&gt;=$FO273,AI$47&lt;=$FP273)*(('Summary&amp;Assumptions'!$H$25*$C273)*(1+'Summary&amp;Assumptions'!$J$29)^(AI$46-1))+AND(AI$56&lt;'Summary&amp;Assumptions'!$J$31,AI$47&gt;=$FQ273,AI$47&lt;=$FR273)*(('Summary&amp;Assumptions'!$H$25*$C273)*(1+'Summary&amp;Assumptions'!$J$29)^(AI$46-1))</f>
        <v>0</v>
      </c>
      <c r="AE273" s="588">
        <f>AND(AJ$55&gt;0,SUM($E273:AD273)&lt;'Summary&amp;Assumptions'!$G$32*$B273,$D273&gt;='Summary&amp;Assumptions'!$D$17,AJ$47&gt;=$D273,AJ$47&lt;=EDATE($D273,'Summary&amp;Assumptions'!$G$32))*$B273+AND(AJ$56&lt;'Summary&amp;Assumptions'!$J$31,AJ$47&gt;=$FO273,AJ$47&lt;=$FP273)*(('Summary&amp;Assumptions'!$H$25*$C273)*(1+'Summary&amp;Assumptions'!$J$29)^(AJ$46-1))+AND(AJ$56&lt;'Summary&amp;Assumptions'!$J$31,AJ$47&gt;=$FQ273,AJ$47&lt;=$FR273)*(('Summary&amp;Assumptions'!$H$25*$C273)*(1+'Summary&amp;Assumptions'!$J$29)^(AJ$46-1))</f>
        <v>0</v>
      </c>
      <c r="AF273" s="588">
        <f>AND(AK$55&gt;0,SUM($E273:AE273)&lt;'Summary&amp;Assumptions'!$G$32*$B273,$D273&gt;='Summary&amp;Assumptions'!$D$17,AK$47&gt;=$D273,AK$47&lt;=EDATE($D273,'Summary&amp;Assumptions'!$G$32))*$B273+AND(AK$56&lt;'Summary&amp;Assumptions'!$J$31,AK$47&gt;=$FO273,AK$47&lt;=$FP273)*(('Summary&amp;Assumptions'!$H$25*$C273)*(1+'Summary&amp;Assumptions'!$J$29)^(AK$46-1))+AND(AK$56&lt;'Summary&amp;Assumptions'!$J$31,AK$47&gt;=$FQ273,AK$47&lt;=$FR273)*(('Summary&amp;Assumptions'!$H$25*$C273)*(1+'Summary&amp;Assumptions'!$J$29)^(AK$46-1))</f>
        <v>0</v>
      </c>
      <c r="AG273" s="588">
        <f>AND(AL$55&gt;0,SUM($E273:AF273)&lt;'Summary&amp;Assumptions'!$G$32*$B273,$D273&gt;='Summary&amp;Assumptions'!$D$17,AL$47&gt;=$D273,AL$47&lt;=EDATE($D273,'Summary&amp;Assumptions'!$G$32))*$B273+AND(AL$56&lt;'Summary&amp;Assumptions'!$J$31,AL$47&gt;=$FO273,AL$47&lt;=$FP273)*(('Summary&amp;Assumptions'!$H$25*$C273)*(1+'Summary&amp;Assumptions'!$J$29)^(AL$46-1))+AND(AL$56&lt;'Summary&amp;Assumptions'!$J$31,AL$47&gt;=$FQ273,AL$47&lt;=$FR273)*(('Summary&amp;Assumptions'!$H$25*$C273)*(1+'Summary&amp;Assumptions'!$J$29)^(AL$46-1))</f>
        <v>0</v>
      </c>
      <c r="AH273" s="588">
        <f>AND(AM$55&gt;0,SUM($E273:AG273)&lt;'Summary&amp;Assumptions'!$G$32*$B273,$D273&gt;='Summary&amp;Assumptions'!$D$17,AM$47&gt;=$D273,AM$47&lt;=EDATE($D273,'Summary&amp;Assumptions'!$G$32))*$B273+AND(AM$56&lt;'Summary&amp;Assumptions'!$J$31,AM$47&gt;=$FO273,AM$47&lt;=$FP273)*(('Summary&amp;Assumptions'!$H$25*$C273)*(1+'Summary&amp;Assumptions'!$J$29)^(AM$46-1))+AND(AM$56&lt;'Summary&amp;Assumptions'!$J$31,AM$47&gt;=$FQ273,AM$47&lt;=$FR273)*(('Summary&amp;Assumptions'!$H$25*$C273)*(1+'Summary&amp;Assumptions'!$J$29)^(AM$46-1))</f>
        <v>0</v>
      </c>
      <c r="AI273" s="588">
        <f>AND(AN$55&gt;0,SUM($E273:AH273)&lt;'Summary&amp;Assumptions'!$G$32*$B273,$D273&gt;='Summary&amp;Assumptions'!$D$17,AN$47&gt;=$D273,AN$47&lt;=EDATE($D273,'Summary&amp;Assumptions'!$G$32))*$B273+AND(AN$56&lt;'Summary&amp;Assumptions'!$J$31,AN$47&gt;=$FO273,AN$47&lt;=$FP273)*(('Summary&amp;Assumptions'!$H$25*$C273)*(1+'Summary&amp;Assumptions'!$J$29)^(AN$46-1))+AND(AN$56&lt;'Summary&amp;Assumptions'!$J$31,AN$47&gt;=$FQ273,AN$47&lt;=$FR273)*(('Summary&amp;Assumptions'!$H$25*$C273)*(1+'Summary&amp;Assumptions'!$J$29)^(AN$46-1))</f>
        <v>0</v>
      </c>
      <c r="AJ273" s="588">
        <f>AND(AO$55&gt;0,SUM($E273:AI273)&lt;'Summary&amp;Assumptions'!$G$32*$B273,$D273&gt;='Summary&amp;Assumptions'!$D$17,AO$47&gt;=$D273,AO$47&lt;=EDATE($D273,'Summary&amp;Assumptions'!$G$32))*$B273+AND(AO$56&lt;'Summary&amp;Assumptions'!$J$31,AO$47&gt;=$FO273,AO$47&lt;=$FP273)*(('Summary&amp;Assumptions'!$H$25*$C273)*(1+'Summary&amp;Assumptions'!$J$29)^(AO$46-1))+AND(AO$56&lt;'Summary&amp;Assumptions'!$J$31,AO$47&gt;=$FQ273,AO$47&lt;=$FR273)*(('Summary&amp;Assumptions'!$H$25*$C273)*(1+'Summary&amp;Assumptions'!$J$29)^(AO$46-1))</f>
        <v>0</v>
      </c>
      <c r="AK273" s="588">
        <f>AND(AP$55&gt;0,SUM($E273:AJ273)&lt;'Summary&amp;Assumptions'!$G$32*$B273,$D273&gt;='Summary&amp;Assumptions'!$D$17,AP$47&gt;=$D273,AP$47&lt;=EDATE($D273,'Summary&amp;Assumptions'!$G$32))*$B273+AND(AP$56&lt;'Summary&amp;Assumptions'!$J$31,AP$47&gt;=$FO273,AP$47&lt;=$FP273)*(('Summary&amp;Assumptions'!$H$25*$C273)*(1+'Summary&amp;Assumptions'!$J$29)^(AP$46-1))+AND(AP$56&lt;'Summary&amp;Assumptions'!$J$31,AP$47&gt;=$FQ273,AP$47&lt;=$FR273)*(('Summary&amp;Assumptions'!$H$25*$C273)*(1+'Summary&amp;Assumptions'!$J$29)^(AP$46-1))</f>
        <v>0</v>
      </c>
      <c r="AL273" s="588">
        <f>AND(AQ$55&gt;0,SUM($E273:AK273)&lt;'Summary&amp;Assumptions'!$G$32*$B273,$D273&gt;='Summary&amp;Assumptions'!$D$17,AQ$47&gt;=$D273,AQ$47&lt;=EDATE($D273,'Summary&amp;Assumptions'!$G$32))*$B273+AND(AQ$56&lt;'Summary&amp;Assumptions'!$J$31,AQ$47&gt;=$FO273,AQ$47&lt;=$FP273)*(('Summary&amp;Assumptions'!$H$25*$C273)*(1+'Summary&amp;Assumptions'!$J$29)^(AQ$46-1))+AND(AQ$56&lt;'Summary&amp;Assumptions'!$J$31,AQ$47&gt;=$FQ273,AQ$47&lt;=$FR273)*(('Summary&amp;Assumptions'!$H$25*$C273)*(1+'Summary&amp;Assumptions'!$J$29)^(AQ$46-1))</f>
        <v>0</v>
      </c>
      <c r="AM273" s="588">
        <f>AND(AR$55&gt;0,SUM($E273:AL273)&lt;'Summary&amp;Assumptions'!$G$32*$B273,$D273&gt;='Summary&amp;Assumptions'!$D$17,AR$47&gt;=$D273,AR$47&lt;=EDATE($D273,'Summary&amp;Assumptions'!$G$32))*$B273+AND(AR$56&lt;'Summary&amp;Assumptions'!$J$31,AR$47&gt;=$FO273,AR$47&lt;=$FP273)*(('Summary&amp;Assumptions'!$H$25*$C273)*(1+'Summary&amp;Assumptions'!$J$29)^(AR$46-1))+AND(AR$56&lt;'Summary&amp;Assumptions'!$J$31,AR$47&gt;=$FQ273,AR$47&lt;=$FR273)*(('Summary&amp;Assumptions'!$H$25*$C273)*(1+'Summary&amp;Assumptions'!$J$29)^(AR$46-1))</f>
        <v>0</v>
      </c>
      <c r="AN273" s="588">
        <f>AND(AS$55&gt;0,SUM($E273:AM273)&lt;'Summary&amp;Assumptions'!$G$32*$B273,$D273&gt;='Summary&amp;Assumptions'!$D$17,AS$47&gt;=$D273,AS$47&lt;=EDATE($D273,'Summary&amp;Assumptions'!$G$32))*$B273+AND(AS$56&lt;'Summary&amp;Assumptions'!$J$31,AS$47&gt;=$FO273,AS$47&lt;=$FP273)*(('Summary&amp;Assumptions'!$H$25*$C273)*(1+'Summary&amp;Assumptions'!$J$29)^(AS$46-1))+AND(AS$56&lt;'Summary&amp;Assumptions'!$J$31,AS$47&gt;=$FQ273,AS$47&lt;=$FR273)*(('Summary&amp;Assumptions'!$H$25*$C273)*(1+'Summary&amp;Assumptions'!$J$29)^(AS$46-1))</f>
        <v>0</v>
      </c>
      <c r="AO273" s="588">
        <f>AND(AT$55&gt;0,SUM($E273:AN273)&lt;'Summary&amp;Assumptions'!$G$32*$B273,$D273&gt;='Summary&amp;Assumptions'!$D$17,AT$47&gt;=$D273,AT$47&lt;=EDATE($D273,'Summary&amp;Assumptions'!$G$32))*$B273+AND(AT$56&lt;'Summary&amp;Assumptions'!$J$31,AT$47&gt;=$FO273,AT$47&lt;=$FP273)*(('Summary&amp;Assumptions'!$H$25*$C273)*(1+'Summary&amp;Assumptions'!$J$29)^(AT$46-1))+AND(AT$56&lt;'Summary&amp;Assumptions'!$J$31,AT$47&gt;=$FQ273,AT$47&lt;=$FR273)*(('Summary&amp;Assumptions'!$H$25*$C273)*(1+'Summary&amp;Assumptions'!$J$29)^(AT$46-1))</f>
        <v>0</v>
      </c>
      <c r="AP273" s="588">
        <f>AND(AU$55&gt;0,SUM($E273:AO273)&lt;'Summary&amp;Assumptions'!$G$32*$B273,$D273&gt;='Summary&amp;Assumptions'!$D$17,AU$47&gt;=$D273,AU$47&lt;=EDATE($D273,'Summary&amp;Assumptions'!$G$32))*$B273+AND(AU$56&lt;'Summary&amp;Assumptions'!$J$31,AU$47&gt;=$FO273,AU$47&lt;=$FP273)*(('Summary&amp;Assumptions'!$H$25*$C273)*(1+'Summary&amp;Assumptions'!$J$29)^(AU$46-1))+AND(AU$56&lt;'Summary&amp;Assumptions'!$J$31,AU$47&gt;=$FQ273,AU$47&lt;=$FR273)*(('Summary&amp;Assumptions'!$H$25*$C273)*(1+'Summary&amp;Assumptions'!$J$29)^(AU$46-1))</f>
        <v>0</v>
      </c>
      <c r="AQ273" s="588">
        <f>AND(AV$55&gt;0,SUM($E273:AP273)&lt;'Summary&amp;Assumptions'!$G$32*$B273,$D273&gt;='Summary&amp;Assumptions'!$D$17,AV$47&gt;=$D273,AV$47&lt;=EDATE($D273,'Summary&amp;Assumptions'!$G$32))*$B273+AND(AV$56&lt;'Summary&amp;Assumptions'!$J$31,AV$47&gt;=$FO273,AV$47&lt;=$FP273)*(('Summary&amp;Assumptions'!$H$25*$C273)*(1+'Summary&amp;Assumptions'!$J$29)^(AV$46-1))+AND(AV$56&lt;'Summary&amp;Assumptions'!$J$31,AV$47&gt;=$FQ273,AV$47&lt;=$FR273)*(('Summary&amp;Assumptions'!$H$25*$C273)*(1+'Summary&amp;Assumptions'!$J$29)^(AV$46-1))</f>
        <v>0</v>
      </c>
      <c r="AR273" s="588">
        <f>AND(AW$55&gt;0,SUM($E273:AQ273)&lt;'Summary&amp;Assumptions'!$G$32*$B273,$D273&gt;='Summary&amp;Assumptions'!$D$17,AW$47&gt;=$D273,AW$47&lt;=EDATE($D273,'Summary&amp;Assumptions'!$G$32))*$B273+AND(AW$56&lt;'Summary&amp;Assumptions'!$J$31,AW$47&gt;=$FO273,AW$47&lt;=$FP273)*(('Summary&amp;Assumptions'!$H$25*$C273)*(1+'Summary&amp;Assumptions'!$J$29)^(AW$46-1))+AND(AW$56&lt;'Summary&amp;Assumptions'!$J$31,AW$47&gt;=$FQ273,AW$47&lt;=$FR273)*(('Summary&amp;Assumptions'!$H$25*$C273)*(1+'Summary&amp;Assumptions'!$J$29)^(AW$46-1))</f>
        <v>0</v>
      </c>
      <c r="AS273" s="588">
        <f>AND(AX$55&gt;0,SUM($E273:AR273)&lt;'Summary&amp;Assumptions'!$G$32*$B273,$D273&gt;='Summary&amp;Assumptions'!$D$17,AX$47&gt;=$D273,AX$47&lt;=EDATE($D273,'Summary&amp;Assumptions'!$G$32))*$B273+AND(AX$56&lt;'Summary&amp;Assumptions'!$J$31,AX$47&gt;=$FO273,AX$47&lt;=$FP273)*(('Summary&amp;Assumptions'!$H$25*$C273)*(1+'Summary&amp;Assumptions'!$J$29)^(AX$46-1))+AND(AX$56&lt;'Summary&amp;Assumptions'!$J$31,AX$47&gt;=$FQ273,AX$47&lt;=$FR273)*(('Summary&amp;Assumptions'!$H$25*$C273)*(1+'Summary&amp;Assumptions'!$J$29)^(AX$46-1))</f>
        <v>0</v>
      </c>
      <c r="AT273" s="588">
        <f>AND(AY$55&gt;0,SUM($E273:AS273)&lt;'Summary&amp;Assumptions'!$G$32*$B273,$D273&gt;='Summary&amp;Assumptions'!$D$17,AY$47&gt;=$D273,AY$47&lt;=EDATE($D273,'Summary&amp;Assumptions'!$G$32))*$B273+AND(AY$56&lt;'Summary&amp;Assumptions'!$J$31,AY$47&gt;=$FO273,AY$47&lt;=$FP273)*(('Summary&amp;Assumptions'!$H$25*$C273)*(1+'Summary&amp;Assumptions'!$J$29)^(AY$46-1))+AND(AY$56&lt;'Summary&amp;Assumptions'!$J$31,AY$47&gt;=$FQ273,AY$47&lt;=$FR273)*(('Summary&amp;Assumptions'!$H$25*$C273)*(1+'Summary&amp;Assumptions'!$J$29)^(AY$46-1))</f>
        <v>0</v>
      </c>
      <c r="AU273" s="588">
        <f>AND(AZ$55&gt;0,SUM($E273:AT273)&lt;'Summary&amp;Assumptions'!$G$32*$B273,$D273&gt;='Summary&amp;Assumptions'!$D$17,AZ$47&gt;=$D273,AZ$47&lt;=EDATE($D273,'Summary&amp;Assumptions'!$G$32))*$B273+AND(AZ$56&lt;'Summary&amp;Assumptions'!$J$31,AZ$47&gt;=$FO273,AZ$47&lt;=$FP273)*(('Summary&amp;Assumptions'!$H$25*$C273)*(1+'Summary&amp;Assumptions'!$J$29)^(AZ$46-1))+AND(AZ$56&lt;'Summary&amp;Assumptions'!$J$31,AZ$47&gt;=$FQ273,AZ$47&lt;=$FR273)*(('Summary&amp;Assumptions'!$H$25*$C273)*(1+'Summary&amp;Assumptions'!$J$29)^(AZ$46-1))</f>
        <v>0</v>
      </c>
      <c r="AV273" s="588">
        <f>AND(BA$55&gt;0,SUM($E273:AU273)&lt;'Summary&amp;Assumptions'!$G$32*$B273,$D273&gt;='Summary&amp;Assumptions'!$D$17,BA$47&gt;=$D273,BA$47&lt;=EDATE($D273,'Summary&amp;Assumptions'!$G$32))*$B273+AND(BA$56&lt;'Summary&amp;Assumptions'!$J$31,BA$47&gt;=$FO273,BA$47&lt;=$FP273)*(('Summary&amp;Assumptions'!$H$25*$C273)*(1+'Summary&amp;Assumptions'!$J$29)^(BA$46-1))+AND(BA$56&lt;'Summary&amp;Assumptions'!$J$31,BA$47&gt;=$FQ273,BA$47&lt;=$FR273)*(('Summary&amp;Assumptions'!$H$25*$C273)*(1+'Summary&amp;Assumptions'!$J$29)^(BA$46-1))</f>
        <v>0</v>
      </c>
      <c r="AW273" s="588">
        <f>AND(BB$55&gt;0,SUM($E273:AV273)&lt;'Summary&amp;Assumptions'!$G$32*$B273,$D273&gt;='Summary&amp;Assumptions'!$D$17,BB$47&gt;=$D273,BB$47&lt;=EDATE($D273,'Summary&amp;Assumptions'!$G$32))*$B273+AND(BB$56&lt;'Summary&amp;Assumptions'!$J$31,BB$47&gt;=$FO273,BB$47&lt;=$FP273)*(('Summary&amp;Assumptions'!$H$25*$C273)*(1+'Summary&amp;Assumptions'!$J$29)^(BB$46-1))+AND(BB$56&lt;'Summary&amp;Assumptions'!$J$31,BB$47&gt;=$FQ273,BB$47&lt;=$FR273)*(('Summary&amp;Assumptions'!$H$25*$C273)*(1+'Summary&amp;Assumptions'!$J$29)^(BB$46-1))</f>
        <v>0</v>
      </c>
      <c r="AX273" s="588">
        <f>AND(BC$55&gt;0,SUM($E273:AW273)&lt;'Summary&amp;Assumptions'!$G$32*$B273,$D273&gt;='Summary&amp;Assumptions'!$D$17,BC$47&gt;=$D273,BC$47&lt;=EDATE($D273,'Summary&amp;Assumptions'!$G$32))*$B273+AND(BC$56&lt;'Summary&amp;Assumptions'!$J$31,BC$47&gt;=$FO273,BC$47&lt;=$FP273)*(('Summary&amp;Assumptions'!$H$25*$C273)*(1+'Summary&amp;Assumptions'!$J$29)^(BC$46-1))+AND(BC$56&lt;'Summary&amp;Assumptions'!$J$31,BC$47&gt;=$FQ273,BC$47&lt;=$FR273)*(('Summary&amp;Assumptions'!$H$25*$C273)*(1+'Summary&amp;Assumptions'!$J$29)^(BC$46-1))</f>
        <v>0</v>
      </c>
      <c r="AY273" s="588">
        <f>AND(BD$55&gt;0,SUM($E273:AX273)&lt;'Summary&amp;Assumptions'!$G$32*$B273,$D273&gt;='Summary&amp;Assumptions'!$D$17,BD$47&gt;=$D273,BD$47&lt;=EDATE($D273,'Summary&amp;Assumptions'!$G$32))*$B273+AND(BD$56&lt;'Summary&amp;Assumptions'!$J$31,BD$47&gt;=$FO273,BD$47&lt;=$FP273)*(('Summary&amp;Assumptions'!$H$25*$C273)*(1+'Summary&amp;Assumptions'!$J$29)^(BD$46-1))+AND(BD$56&lt;'Summary&amp;Assumptions'!$J$31,BD$47&gt;=$FQ273,BD$47&lt;=$FR273)*(('Summary&amp;Assumptions'!$H$25*$C273)*(1+'Summary&amp;Assumptions'!$J$29)^(BD$46-1))</f>
        <v>0</v>
      </c>
      <c r="AZ273" s="588">
        <f>AND(BE$55&gt;0,SUM($E273:AY273)&lt;'Summary&amp;Assumptions'!$G$32*$B273,$D273&gt;='Summary&amp;Assumptions'!$D$17,BE$47&gt;=$D273,BE$47&lt;=EDATE($D273,'Summary&amp;Assumptions'!$G$32))*$B273+AND(BE$56&lt;'Summary&amp;Assumptions'!$J$31,BE$47&gt;=$FO273,BE$47&lt;=$FP273)*(('Summary&amp;Assumptions'!$H$25*$C273)*(1+'Summary&amp;Assumptions'!$J$29)^(BE$46-1))+AND(BE$56&lt;'Summary&amp;Assumptions'!$J$31,BE$47&gt;=$FQ273,BE$47&lt;=$FR273)*(('Summary&amp;Assumptions'!$H$25*$C273)*(1+'Summary&amp;Assumptions'!$J$29)^(BE$46-1))</f>
        <v>0</v>
      </c>
      <c r="BA273" s="588">
        <f>AND(BF$55&gt;0,SUM($E273:AZ273)&lt;'Summary&amp;Assumptions'!$G$32*$B273,$D273&gt;='Summary&amp;Assumptions'!$D$17,BF$47&gt;=$D273,BF$47&lt;=EDATE($D273,'Summary&amp;Assumptions'!$G$32))*$B273+AND(BF$56&lt;'Summary&amp;Assumptions'!$J$31,BF$47&gt;=$FO273,BF$47&lt;=$FP273)*(('Summary&amp;Assumptions'!$H$25*$C273)*(1+'Summary&amp;Assumptions'!$J$29)^(BF$46-1))+AND(BF$56&lt;'Summary&amp;Assumptions'!$J$31,BF$47&gt;=$FQ273,BF$47&lt;=$FR273)*(('Summary&amp;Assumptions'!$H$25*$C273)*(1+'Summary&amp;Assumptions'!$J$29)^(BF$46-1))</f>
        <v>0</v>
      </c>
      <c r="BB273" s="588">
        <f>AND(BG$55&gt;0,SUM($E273:BA273)&lt;'Summary&amp;Assumptions'!$G$32*$B273,$D273&gt;='Summary&amp;Assumptions'!$D$17,BG$47&gt;=$D273,BG$47&lt;=EDATE($D273,'Summary&amp;Assumptions'!$G$32))*$B273+AND(BG$56&lt;'Summary&amp;Assumptions'!$J$31,BG$47&gt;=$FO273,BG$47&lt;=$FP273)*(('Summary&amp;Assumptions'!$H$25*$C273)*(1+'Summary&amp;Assumptions'!$J$29)^(BG$46-1))+AND(BG$56&lt;'Summary&amp;Assumptions'!$J$31,BG$47&gt;=$FQ273,BG$47&lt;=$FR273)*(('Summary&amp;Assumptions'!$H$25*$C273)*(1+'Summary&amp;Assumptions'!$J$29)^(BG$46-1))</f>
        <v>0</v>
      </c>
      <c r="BC273" s="588">
        <f>AND(BH$55&gt;0,SUM($E273:BB273)&lt;'Summary&amp;Assumptions'!$G$32*$B273,$D273&gt;='Summary&amp;Assumptions'!$D$17,BH$47&gt;=$D273,BH$47&lt;=EDATE($D273,'Summary&amp;Assumptions'!$G$32))*$B273+AND(BH$56&lt;'Summary&amp;Assumptions'!$J$31,BH$47&gt;=$FO273,BH$47&lt;=$FP273)*(('Summary&amp;Assumptions'!$H$25*$C273)*(1+'Summary&amp;Assumptions'!$J$29)^(BH$46-1))+AND(BH$56&lt;'Summary&amp;Assumptions'!$J$31,BH$47&gt;=$FQ273,BH$47&lt;=$FR273)*(('Summary&amp;Assumptions'!$H$25*$C273)*(1+'Summary&amp;Assumptions'!$J$29)^(BH$46-1))</f>
        <v>0</v>
      </c>
      <c r="BD273" s="588">
        <f>AND(BI$55&gt;0,SUM($E273:BC273)&lt;'Summary&amp;Assumptions'!$G$32*$B273,$D273&gt;='Summary&amp;Assumptions'!$D$17,BI$47&gt;=$D273,BI$47&lt;=EDATE($D273,'Summary&amp;Assumptions'!$G$32))*$B273+AND(BI$56&lt;'Summary&amp;Assumptions'!$J$31,BI$47&gt;=$FO273,BI$47&lt;=$FP273)*(('Summary&amp;Assumptions'!$H$25*$C273)*(1+'Summary&amp;Assumptions'!$J$29)^(BI$46-1))+AND(BI$56&lt;'Summary&amp;Assumptions'!$J$31,BI$47&gt;=$FQ273,BI$47&lt;=$FR273)*(('Summary&amp;Assumptions'!$H$25*$C273)*(1+'Summary&amp;Assumptions'!$J$29)^(BI$46-1))</f>
        <v>0</v>
      </c>
      <c r="BE273" s="588">
        <f>AND(BJ$55&gt;0,SUM($E273:BD273)&lt;'Summary&amp;Assumptions'!$G$32*$B273,$D273&gt;='Summary&amp;Assumptions'!$D$17,BJ$47&gt;=$D273,BJ$47&lt;=EDATE($D273,'Summary&amp;Assumptions'!$G$32))*$B273+AND(BJ$56&lt;'Summary&amp;Assumptions'!$J$31,BJ$47&gt;=$FO273,BJ$47&lt;=$FP273)*(('Summary&amp;Assumptions'!$H$25*$C273)*(1+'Summary&amp;Assumptions'!$J$29)^(BJ$46-1))+AND(BJ$56&lt;'Summary&amp;Assumptions'!$J$31,BJ$47&gt;=$FQ273,BJ$47&lt;=$FR273)*(('Summary&amp;Assumptions'!$H$25*$C273)*(1+'Summary&amp;Assumptions'!$J$29)^(BJ$46-1))</f>
        <v>0</v>
      </c>
      <c r="BF273" s="588">
        <f>AND(BK$55&gt;0,SUM($E273:BE273)&lt;'Summary&amp;Assumptions'!$G$32*$B273,$D273&gt;='Summary&amp;Assumptions'!$D$17,BK$47&gt;=$D273,BK$47&lt;=EDATE($D273,'Summary&amp;Assumptions'!$G$32))*$B273+AND(BK$56&lt;'Summary&amp;Assumptions'!$J$31,BK$47&gt;=$FO273,BK$47&lt;=$FP273)*(('Summary&amp;Assumptions'!$H$25*$C273)*(1+'Summary&amp;Assumptions'!$J$29)^(BK$46-1))+AND(BK$56&lt;'Summary&amp;Assumptions'!$J$31,BK$47&gt;=$FQ273,BK$47&lt;=$FR273)*(('Summary&amp;Assumptions'!$H$25*$C273)*(1+'Summary&amp;Assumptions'!$J$29)^(BK$46-1))</f>
        <v>0</v>
      </c>
      <c r="BG273" s="588">
        <f>AND(BL$55&gt;0,SUM($E273:BF273)&lt;'Summary&amp;Assumptions'!$G$32*$B273,$D273&gt;='Summary&amp;Assumptions'!$D$17,BL$47&gt;=$D273,BL$47&lt;=EDATE($D273,'Summary&amp;Assumptions'!$G$32))*$B273+AND(BL$56&lt;'Summary&amp;Assumptions'!$J$31,BL$47&gt;=$FO273,BL$47&lt;=$FP273)*(('Summary&amp;Assumptions'!$H$25*$C273)*(1+'Summary&amp;Assumptions'!$J$29)^(BL$46-1))+AND(BL$56&lt;'Summary&amp;Assumptions'!$J$31,BL$47&gt;=$FQ273,BL$47&lt;=$FR273)*(('Summary&amp;Assumptions'!$H$25*$C273)*(1+'Summary&amp;Assumptions'!$J$29)^(BL$46-1))</f>
        <v>0</v>
      </c>
      <c r="BH273" s="588">
        <f>AND(BM$55&gt;0,SUM($E273:BG273)&lt;'Summary&amp;Assumptions'!$G$32*$B273,$D273&gt;='Summary&amp;Assumptions'!$D$17,BM$47&gt;=$D273,BM$47&lt;=EDATE($D273,'Summary&amp;Assumptions'!$G$32))*$B273+AND(BM$56&lt;'Summary&amp;Assumptions'!$J$31,BM$47&gt;=$FO273,BM$47&lt;=$FP273)*(('Summary&amp;Assumptions'!$H$25*$C273)*(1+'Summary&amp;Assumptions'!$J$29)^(BM$46-1))+AND(BM$56&lt;'Summary&amp;Assumptions'!$J$31,BM$47&gt;=$FQ273,BM$47&lt;=$FR273)*(('Summary&amp;Assumptions'!$H$25*$C273)*(1+'Summary&amp;Assumptions'!$J$29)^(BM$46-1))</f>
        <v>0</v>
      </c>
      <c r="BI273" s="588">
        <f>AND(BN$55&gt;0,SUM($E273:BH273)&lt;'Summary&amp;Assumptions'!$G$32*$B273,$D273&gt;='Summary&amp;Assumptions'!$D$17,BN$47&gt;=$D273,BN$47&lt;=EDATE($D273,'Summary&amp;Assumptions'!$G$32))*$B273+AND(BN$56&lt;'Summary&amp;Assumptions'!$J$31,BN$47&gt;=$FO273,BN$47&lt;=$FP273)*(('Summary&amp;Assumptions'!$H$25*$C273)*(1+'Summary&amp;Assumptions'!$J$29)^(BN$46-1))+AND(BN$56&lt;'Summary&amp;Assumptions'!$J$31,BN$47&gt;=$FQ273,BN$47&lt;=$FR273)*(('Summary&amp;Assumptions'!$H$25*$C273)*(1+'Summary&amp;Assumptions'!$J$29)^(BN$46-1))</f>
        <v>0</v>
      </c>
      <c r="BJ273" s="588">
        <f>AND(BO$55&gt;0,SUM($E273:BI273)&lt;'Summary&amp;Assumptions'!$G$32*$B273,$D273&gt;='Summary&amp;Assumptions'!$D$17,BO$47&gt;=$D273,BO$47&lt;=EDATE($D273,'Summary&amp;Assumptions'!$G$32))*$B273+AND(BO$56&lt;'Summary&amp;Assumptions'!$J$31,BO$47&gt;=$FO273,BO$47&lt;=$FP273)*(('Summary&amp;Assumptions'!$H$25*$C273)*(1+'Summary&amp;Assumptions'!$J$29)^(BO$46-1))+AND(BO$56&lt;'Summary&amp;Assumptions'!$J$31,BO$47&gt;=$FQ273,BO$47&lt;=$FR273)*(('Summary&amp;Assumptions'!$H$25*$C273)*(1+'Summary&amp;Assumptions'!$J$29)^(BO$46-1))</f>
        <v>0</v>
      </c>
      <c r="BK273" s="588">
        <f>AND(BP$55&gt;0,SUM($E273:BJ273)&lt;'Summary&amp;Assumptions'!$G$32*$B273,$D273&gt;='Summary&amp;Assumptions'!$D$17,BP$47&gt;=$D273,BP$47&lt;=EDATE($D273,'Summary&amp;Assumptions'!$G$32))*$B273+AND(BP$56&lt;'Summary&amp;Assumptions'!$J$31,BP$47&gt;=$FO273,BP$47&lt;=$FP273)*(('Summary&amp;Assumptions'!$H$25*$C273)*(1+'Summary&amp;Assumptions'!$J$29)^(BP$46-1))+AND(BP$56&lt;'Summary&amp;Assumptions'!$J$31,BP$47&gt;=$FQ273,BP$47&lt;=$FR273)*(('Summary&amp;Assumptions'!$H$25*$C273)*(1+'Summary&amp;Assumptions'!$J$29)^(BP$46-1))</f>
        <v>0</v>
      </c>
      <c r="BL273" s="588">
        <f>AND(BQ$55&gt;0,SUM($E273:BK273)&lt;'Summary&amp;Assumptions'!$G$32*$B273,$D273&gt;='Summary&amp;Assumptions'!$D$17,BQ$47&gt;=$D273,BQ$47&lt;=EDATE($D273,'Summary&amp;Assumptions'!$G$32))*$B273+AND(BQ$56&lt;'Summary&amp;Assumptions'!$J$31,BQ$47&gt;=$FO273,BQ$47&lt;=$FP273)*(('Summary&amp;Assumptions'!$H$25*$C273)*(1+'Summary&amp;Assumptions'!$J$29)^(BQ$46-1))+AND(BQ$56&lt;'Summary&amp;Assumptions'!$J$31,BQ$47&gt;=$FQ273,BQ$47&lt;=$FR273)*(('Summary&amp;Assumptions'!$H$25*$C273)*(1+'Summary&amp;Assumptions'!$J$29)^(BQ$46-1))</f>
        <v>0</v>
      </c>
      <c r="BM273" s="588">
        <f>AND(BR$55&gt;0,SUM($E273:BL273)&lt;'Summary&amp;Assumptions'!$G$32*$B273,$D273&gt;='Summary&amp;Assumptions'!$D$17,BR$47&gt;=$D273,BR$47&lt;=EDATE($D273,'Summary&amp;Assumptions'!$G$32))*$B273+AND(BR$56&lt;'Summary&amp;Assumptions'!$J$31,BR$47&gt;=$FO273,BR$47&lt;=$FP273)*(('Summary&amp;Assumptions'!$H$25*$C273)*(1+'Summary&amp;Assumptions'!$J$29)^(BR$46-1))+AND(BR$56&lt;'Summary&amp;Assumptions'!$J$31,BR$47&gt;=$FQ273,BR$47&lt;=$FR273)*(('Summary&amp;Assumptions'!$H$25*$C273)*(1+'Summary&amp;Assumptions'!$J$29)^(BR$46-1))</f>
        <v>0</v>
      </c>
      <c r="BN273" s="588">
        <f>AND(BS$55&gt;0,SUM($E273:BM273)&lt;'Summary&amp;Assumptions'!$G$32*$B273,$D273&gt;='Summary&amp;Assumptions'!$D$17,BS$47&gt;=$D273,BS$47&lt;=EDATE($D273,'Summary&amp;Assumptions'!$G$32))*$B273+AND(BS$56&lt;'Summary&amp;Assumptions'!$J$31,BS$47&gt;=$FO273,BS$47&lt;=$FP273)*(('Summary&amp;Assumptions'!$H$25*$C273)*(1+'Summary&amp;Assumptions'!$J$29)^(BS$46-1))+AND(BS$56&lt;'Summary&amp;Assumptions'!$J$31,BS$47&gt;=$FQ273,BS$47&lt;=$FR273)*(('Summary&amp;Assumptions'!$H$25*$C273)*(1+'Summary&amp;Assumptions'!$J$29)^(BS$46-1))</f>
        <v>0</v>
      </c>
      <c r="BO273" s="588">
        <f>AND(BT$55&gt;0,SUM($E273:BN273)&lt;'Summary&amp;Assumptions'!$G$32*$B273,$D273&gt;='Summary&amp;Assumptions'!$D$17,BT$47&gt;=$D273,BT$47&lt;=EDATE($D273,'Summary&amp;Assumptions'!$G$32))*$B273+AND(BT$56&lt;'Summary&amp;Assumptions'!$J$31,BT$47&gt;=$FO273,BT$47&lt;=$FP273)*(('Summary&amp;Assumptions'!$H$25*$C273)*(1+'Summary&amp;Assumptions'!$J$29)^(BT$46-1))+AND(BT$56&lt;'Summary&amp;Assumptions'!$J$31,BT$47&gt;=$FQ273,BT$47&lt;=$FR273)*(('Summary&amp;Assumptions'!$H$25*$C273)*(1+'Summary&amp;Assumptions'!$J$29)^(BT$46-1))</f>
        <v>0</v>
      </c>
      <c r="BP273" s="588">
        <f>AND(BU$55&gt;0,SUM($E273:BO273)&lt;'Summary&amp;Assumptions'!$G$32*$B273,$D273&gt;='Summary&amp;Assumptions'!$D$17,BU$47&gt;=$D273,BU$47&lt;=EDATE($D273,'Summary&amp;Assumptions'!$G$32))*$B273+AND(BU$56&lt;'Summary&amp;Assumptions'!$J$31,BU$47&gt;=$FO273,BU$47&lt;=$FP273)*(('Summary&amp;Assumptions'!$H$25*$C273)*(1+'Summary&amp;Assumptions'!$J$29)^(BU$46-1))+AND(BU$56&lt;'Summary&amp;Assumptions'!$J$31,BU$47&gt;=$FQ273,BU$47&lt;=$FR273)*(('Summary&amp;Assumptions'!$H$25*$C273)*(1+'Summary&amp;Assumptions'!$J$29)^(BU$46-1))</f>
        <v>0</v>
      </c>
      <c r="BQ273" s="588">
        <f>AND(BV$55&gt;0,SUM($E273:BP273)&lt;'Summary&amp;Assumptions'!$G$32*$B273,$D273&gt;='Summary&amp;Assumptions'!$D$17,BV$47&gt;=$D273,BV$47&lt;=EDATE($D273,'Summary&amp;Assumptions'!$G$32))*$B273+AND(BV$56&lt;'Summary&amp;Assumptions'!$J$31,BV$47&gt;=$FO273,BV$47&lt;=$FP273)*(('Summary&amp;Assumptions'!$H$25*$C273)*(1+'Summary&amp;Assumptions'!$J$29)^(BV$46-1))+AND(BV$56&lt;'Summary&amp;Assumptions'!$J$31,BV$47&gt;=$FQ273,BV$47&lt;=$FR273)*(('Summary&amp;Assumptions'!$H$25*$C273)*(1+'Summary&amp;Assumptions'!$J$29)^(BV$46-1))</f>
        <v>0</v>
      </c>
      <c r="BR273" s="588">
        <f>AND(BW$55&gt;0,SUM($E273:BQ273)&lt;'Summary&amp;Assumptions'!$G$32*$B273,$D273&gt;='Summary&amp;Assumptions'!$D$17,BW$47&gt;=$D273,BW$47&lt;=EDATE($D273,'Summary&amp;Assumptions'!$G$32))*$B273+AND(BW$56&lt;'Summary&amp;Assumptions'!$J$31,BW$47&gt;=$FO273,BW$47&lt;=$FP273)*(('Summary&amp;Assumptions'!$H$25*$C273)*(1+'Summary&amp;Assumptions'!$J$29)^(BW$46-1))+AND(BW$56&lt;'Summary&amp;Assumptions'!$J$31,BW$47&gt;=$FQ273,BW$47&lt;=$FR273)*(('Summary&amp;Assumptions'!$H$25*$C273)*(1+'Summary&amp;Assumptions'!$J$29)^(BW$46-1))</f>
        <v>0</v>
      </c>
      <c r="BS273" s="588">
        <f>AND(BX$55&gt;0,SUM($E273:BR273)&lt;'Summary&amp;Assumptions'!$G$32*$B273,$D273&gt;='Summary&amp;Assumptions'!$D$17,BX$47&gt;=$D273,BX$47&lt;=EDATE($D273,'Summary&amp;Assumptions'!$G$32))*$B273+AND(BX$56&lt;'Summary&amp;Assumptions'!$J$31,BX$47&gt;=$FO273,BX$47&lt;=$FP273)*(('Summary&amp;Assumptions'!$H$25*$C273)*(1+'Summary&amp;Assumptions'!$J$29)^(BX$46-1))+AND(BX$56&lt;'Summary&amp;Assumptions'!$J$31,BX$47&gt;=$FQ273,BX$47&lt;=$FR273)*(('Summary&amp;Assumptions'!$H$25*$C273)*(1+'Summary&amp;Assumptions'!$J$29)^(BX$46-1))</f>
        <v>0</v>
      </c>
      <c r="BT273" s="588">
        <f>AND(BY$55&gt;0,SUM($E273:BS273)&lt;'Summary&amp;Assumptions'!$G$32*$B273,$D273&gt;='Summary&amp;Assumptions'!$D$17,BY$47&gt;=$D273,BY$47&lt;=EDATE($D273,'Summary&amp;Assumptions'!$G$32))*$B273+AND(BY$56&lt;'Summary&amp;Assumptions'!$J$31,BY$47&gt;=$FO273,BY$47&lt;=$FP273)*(('Summary&amp;Assumptions'!$H$25*$C273)*(1+'Summary&amp;Assumptions'!$J$29)^(BY$46-1))+AND(BY$56&lt;'Summary&amp;Assumptions'!$J$31,BY$47&gt;=$FQ273,BY$47&lt;=$FR273)*(('Summary&amp;Assumptions'!$H$25*$C273)*(1+'Summary&amp;Assumptions'!$J$29)^(BY$46-1))</f>
        <v>0</v>
      </c>
      <c r="BU273" s="588">
        <f>AND(BZ$55&gt;0,SUM($E273:BT273)&lt;'Summary&amp;Assumptions'!$G$32*$B273,$D273&gt;='Summary&amp;Assumptions'!$D$17,BZ$47&gt;=$D273,BZ$47&lt;=EDATE($D273,'Summary&amp;Assumptions'!$G$32))*$B273+AND(BZ$56&lt;'Summary&amp;Assumptions'!$J$31,BZ$47&gt;=$FO273,BZ$47&lt;=$FP273)*(('Summary&amp;Assumptions'!$H$25*$C273)*(1+'Summary&amp;Assumptions'!$J$29)^(BZ$46-1))+AND(BZ$56&lt;'Summary&amp;Assumptions'!$J$31,BZ$47&gt;=$FQ273,BZ$47&lt;=$FR273)*(('Summary&amp;Assumptions'!$H$25*$C273)*(1+'Summary&amp;Assumptions'!$J$29)^(BZ$46-1))</f>
        <v>0</v>
      </c>
      <c r="BV273" s="588">
        <f>AND(CA$55&gt;0,SUM($E273:BU273)&lt;'Summary&amp;Assumptions'!$G$32*$B273,$D273&gt;='Summary&amp;Assumptions'!$D$17,CA$47&gt;=$D273,CA$47&lt;=EDATE($D273,'Summary&amp;Assumptions'!$G$32))*$B273+AND(CA$56&lt;'Summary&amp;Assumptions'!$J$31,CA$47&gt;=$FO273,CA$47&lt;=$FP273)*(('Summary&amp;Assumptions'!$H$25*$C273)*(1+'Summary&amp;Assumptions'!$J$29)^(CA$46-1))+AND(CA$56&lt;'Summary&amp;Assumptions'!$J$31,CA$47&gt;=$FQ273,CA$47&lt;=$FR273)*(('Summary&amp;Assumptions'!$H$25*$C273)*(1+'Summary&amp;Assumptions'!$J$29)^(CA$46-1))</f>
        <v>0</v>
      </c>
      <c r="BW273" s="588">
        <f>AND(CB$55&gt;0,SUM($E273:BV273)&lt;'Summary&amp;Assumptions'!$G$32*$B273,$D273&gt;='Summary&amp;Assumptions'!$D$17,CB$47&gt;=$D273,CB$47&lt;=EDATE($D273,'Summary&amp;Assumptions'!$G$32))*$B273+AND(CB$56&lt;'Summary&amp;Assumptions'!$J$31,CB$47&gt;=$FO273,CB$47&lt;=$FP273)*(('Summary&amp;Assumptions'!$H$25*$C273)*(1+'Summary&amp;Assumptions'!$J$29)^(CB$46-1))+AND(CB$56&lt;'Summary&amp;Assumptions'!$J$31,CB$47&gt;=$FQ273,CB$47&lt;=$FR273)*(('Summary&amp;Assumptions'!$H$25*$C273)*(1+'Summary&amp;Assumptions'!$J$29)^(CB$46-1))</f>
        <v>0</v>
      </c>
      <c r="BX273" s="588">
        <f>AND(CC$55&gt;0,SUM($E273:BW273)&lt;'Summary&amp;Assumptions'!$G$32*$B273,$D273&gt;='Summary&amp;Assumptions'!$D$17,CC$47&gt;=$D273,CC$47&lt;=EDATE($D273,'Summary&amp;Assumptions'!$G$32))*$B273+AND(CC$56&lt;'Summary&amp;Assumptions'!$J$31,CC$47&gt;=$FO273,CC$47&lt;=$FP273)*(('Summary&amp;Assumptions'!$H$25*$C273)*(1+'Summary&amp;Assumptions'!$J$29)^(CC$46-1))+AND(CC$56&lt;'Summary&amp;Assumptions'!$J$31,CC$47&gt;=$FQ273,CC$47&lt;=$FR273)*(('Summary&amp;Assumptions'!$H$25*$C273)*(1+'Summary&amp;Assumptions'!$J$29)^(CC$46-1))</f>
        <v>0</v>
      </c>
      <c r="BY273" s="588">
        <f>AND(CD$55&gt;0,SUM($E273:BX273)&lt;'Summary&amp;Assumptions'!$G$32*$B273,$D273&gt;='Summary&amp;Assumptions'!$D$17,CD$47&gt;=$D273,CD$47&lt;=EDATE($D273,'Summary&amp;Assumptions'!$G$32))*$B273+AND(CD$56&lt;'Summary&amp;Assumptions'!$J$31,CD$47&gt;=$FO273,CD$47&lt;=$FP273)*(('Summary&amp;Assumptions'!$H$25*$C273)*(1+'Summary&amp;Assumptions'!$J$29)^(CD$46-1))+AND(CD$56&lt;'Summary&amp;Assumptions'!$J$31,CD$47&gt;=$FQ273,CD$47&lt;=$FR273)*(('Summary&amp;Assumptions'!$H$25*$C273)*(1+'Summary&amp;Assumptions'!$J$29)^(CD$46-1))</f>
        <v>0</v>
      </c>
      <c r="BZ273" s="588">
        <f>AND(CE$55&gt;0,SUM($E273:BY273)&lt;'Summary&amp;Assumptions'!$G$32*$B273,$D273&gt;='Summary&amp;Assumptions'!$D$17,CE$47&gt;=$D273,CE$47&lt;=EDATE($D273,'Summary&amp;Assumptions'!$G$32))*$B273+AND(CE$56&lt;'Summary&amp;Assumptions'!$J$31,CE$47&gt;=$FO273,CE$47&lt;=$FP273)*(('Summary&amp;Assumptions'!$H$25*$C273)*(1+'Summary&amp;Assumptions'!$J$29)^(CE$46-1))+AND(CE$56&lt;'Summary&amp;Assumptions'!$J$31,CE$47&gt;=$FQ273,CE$47&lt;=$FR273)*(('Summary&amp;Assumptions'!$H$25*$C273)*(1+'Summary&amp;Assumptions'!$J$29)^(CE$46-1))</f>
        <v>0</v>
      </c>
      <c r="CA273" s="588">
        <f>AND(CF$55&gt;0,SUM($E273:BZ273)&lt;'Summary&amp;Assumptions'!$G$32*$B273,$D273&gt;='Summary&amp;Assumptions'!$D$17,CF$47&gt;=$D273,CF$47&lt;=EDATE($D273,'Summary&amp;Assumptions'!$G$32))*$B273+AND(CF$56&lt;'Summary&amp;Assumptions'!$J$31,CF$47&gt;=$FO273,CF$47&lt;=$FP273)*(('Summary&amp;Assumptions'!$H$25*$C273)*(1+'Summary&amp;Assumptions'!$J$29)^(CF$46-1))+AND(CF$56&lt;'Summary&amp;Assumptions'!$J$31,CF$47&gt;=$FQ273,CF$47&lt;=$FR273)*(('Summary&amp;Assumptions'!$H$25*$C273)*(1+'Summary&amp;Assumptions'!$J$29)^(CF$46-1))</f>
        <v>0</v>
      </c>
      <c r="CB273" s="588">
        <f>AND(CG$55&gt;0,SUM($E273:CA273)&lt;'Summary&amp;Assumptions'!$G$32*$B273,$D273&gt;='Summary&amp;Assumptions'!$D$17,CG$47&gt;=$D273,CG$47&lt;=EDATE($D273,'Summary&amp;Assumptions'!$G$32))*$B273+AND(CG$56&lt;'Summary&amp;Assumptions'!$J$31,CG$47&gt;=$FO273,CG$47&lt;=$FP273)*(('Summary&amp;Assumptions'!$H$25*$C273)*(1+'Summary&amp;Assumptions'!$J$29)^(CG$46-1))+AND(CG$56&lt;'Summary&amp;Assumptions'!$J$31,CG$47&gt;=$FQ273,CG$47&lt;=$FR273)*(('Summary&amp;Assumptions'!$H$25*$C273)*(1+'Summary&amp;Assumptions'!$J$29)^(CG$46-1))</f>
        <v>0</v>
      </c>
      <c r="CC273" s="588">
        <f>AND(CH$55&gt;0,SUM($E273:CB273)&lt;'Summary&amp;Assumptions'!$G$32*$B273,$D273&gt;='Summary&amp;Assumptions'!$D$17,CH$47&gt;=$D273,CH$47&lt;=EDATE($D273,'Summary&amp;Assumptions'!$G$32))*$B273+AND(CH$56&lt;'Summary&amp;Assumptions'!$J$31,CH$47&gt;=$FO273,CH$47&lt;=$FP273)*(('Summary&amp;Assumptions'!$H$25*$C273)*(1+'Summary&amp;Assumptions'!$J$29)^(CH$46-1))+AND(CH$56&lt;'Summary&amp;Assumptions'!$J$31,CH$47&gt;=$FQ273,CH$47&lt;=$FR273)*(('Summary&amp;Assumptions'!$H$25*$C273)*(1+'Summary&amp;Assumptions'!$J$29)^(CH$46-1))</f>
        <v>0</v>
      </c>
      <c r="CD273" s="588">
        <f>AND(CI$55&gt;0,SUM($E273:CC273)&lt;'Summary&amp;Assumptions'!$G$32*$B273,$D273&gt;='Summary&amp;Assumptions'!$D$17,CI$47&gt;=$D273,CI$47&lt;=EDATE($D273,'Summary&amp;Assumptions'!$G$32))*$B273+AND(CI$56&lt;'Summary&amp;Assumptions'!$J$31,CI$47&gt;=$FO273,CI$47&lt;=$FP273)*(('Summary&amp;Assumptions'!$H$25*$C273)*(1+'Summary&amp;Assumptions'!$J$29)^(CI$46-1))+AND(CI$56&lt;'Summary&amp;Assumptions'!$J$31,CI$47&gt;=$FQ273,CI$47&lt;=$FR273)*(('Summary&amp;Assumptions'!$H$25*$C273)*(1+'Summary&amp;Assumptions'!$J$29)^(CI$46-1))</f>
        <v>0</v>
      </c>
      <c r="CE273" s="588">
        <f>AND(CJ$55&gt;0,SUM($E273:CD273)&lt;'Summary&amp;Assumptions'!$G$32*$B273,$D273&gt;='Summary&amp;Assumptions'!$D$17,CJ$47&gt;=$D273,CJ$47&lt;=EDATE($D273,'Summary&amp;Assumptions'!$G$32))*$B273+AND(CJ$56&lt;'Summary&amp;Assumptions'!$J$31,CJ$47&gt;=$FO273,CJ$47&lt;=$FP273)*(('Summary&amp;Assumptions'!$H$25*$C273)*(1+'Summary&amp;Assumptions'!$J$29)^(CJ$46-1))+AND(CJ$56&lt;'Summary&amp;Assumptions'!$J$31,CJ$47&gt;=$FQ273,CJ$47&lt;=$FR273)*(('Summary&amp;Assumptions'!$H$25*$C273)*(1+'Summary&amp;Assumptions'!$J$29)^(CJ$46-1))</f>
        <v>0</v>
      </c>
      <c r="CF273" s="588">
        <f>AND(CK$55&gt;0,SUM($E273:CE273)&lt;'Summary&amp;Assumptions'!$G$32*$B273,$D273&gt;='Summary&amp;Assumptions'!$D$17,CK$47&gt;=$D273,CK$47&lt;=EDATE($D273,'Summary&amp;Assumptions'!$G$32))*$B273+AND(CK$56&lt;'Summary&amp;Assumptions'!$J$31,CK$47&gt;=$FO273,CK$47&lt;=$FP273)*(('Summary&amp;Assumptions'!$H$25*$C273)*(1+'Summary&amp;Assumptions'!$J$29)^(CK$46-1))+AND(CK$56&lt;'Summary&amp;Assumptions'!$J$31,CK$47&gt;=$FQ273,CK$47&lt;=$FR273)*(('Summary&amp;Assumptions'!$H$25*$C273)*(1+'Summary&amp;Assumptions'!$J$29)^(CK$46-1))</f>
        <v>0</v>
      </c>
      <c r="CG273" s="588">
        <f>AND(CL$55&gt;0,SUM($E273:CF273)&lt;'Summary&amp;Assumptions'!$G$32*$B273,$D273&gt;='Summary&amp;Assumptions'!$D$17,CL$47&gt;=$D273,CL$47&lt;=EDATE($D273,'Summary&amp;Assumptions'!$G$32))*$B273+AND(CL$56&lt;'Summary&amp;Assumptions'!$J$31,CL$47&gt;=$FO273,CL$47&lt;=$FP273)*(('Summary&amp;Assumptions'!$H$25*$C273)*(1+'Summary&amp;Assumptions'!$J$29)^(CL$46-1))+AND(CL$56&lt;'Summary&amp;Assumptions'!$J$31,CL$47&gt;=$FQ273,CL$47&lt;=$FR273)*(('Summary&amp;Assumptions'!$H$25*$C273)*(1+'Summary&amp;Assumptions'!$J$29)^(CL$46-1))</f>
        <v>0</v>
      </c>
      <c r="CH273" s="588">
        <f>AND(CM$55&gt;0,SUM($E273:CG273)&lt;'Summary&amp;Assumptions'!$G$32*$B273,$D273&gt;='Summary&amp;Assumptions'!$D$17,CM$47&gt;=$D273,CM$47&lt;=EDATE($D273,'Summary&amp;Assumptions'!$G$32))*$B273+AND(CM$56&lt;'Summary&amp;Assumptions'!$J$31,CM$47&gt;=$FO273,CM$47&lt;=$FP273)*(('Summary&amp;Assumptions'!$H$25*$C273)*(1+'Summary&amp;Assumptions'!$J$29)^(CM$46-1))+AND(CM$56&lt;'Summary&amp;Assumptions'!$J$31,CM$47&gt;=$FQ273,CM$47&lt;=$FR273)*(('Summary&amp;Assumptions'!$H$25*$C273)*(1+'Summary&amp;Assumptions'!$J$29)^(CM$46-1))</f>
        <v>0</v>
      </c>
      <c r="CI273" s="588">
        <f>AND(CN$55&gt;0,SUM($E273:CH273)&lt;'Summary&amp;Assumptions'!$G$32*$B273,$D273&gt;='Summary&amp;Assumptions'!$D$17,CN$47&gt;=$D273,CN$47&lt;=EDATE($D273,'Summary&amp;Assumptions'!$G$32))*$B273+AND(CN$56&lt;'Summary&amp;Assumptions'!$J$31,CN$47&gt;=$FO273,CN$47&lt;=$FP273)*(('Summary&amp;Assumptions'!$H$25*$C273)*(1+'Summary&amp;Assumptions'!$J$29)^(CN$46-1))+AND(CN$56&lt;'Summary&amp;Assumptions'!$J$31,CN$47&gt;=$FQ273,CN$47&lt;=$FR273)*(('Summary&amp;Assumptions'!$H$25*$C273)*(1+'Summary&amp;Assumptions'!$J$29)^(CN$46-1))</f>
        <v>0</v>
      </c>
      <c r="CJ273" s="588">
        <f>AND(CO$55&gt;0,SUM($E273:CI273)&lt;'Summary&amp;Assumptions'!$G$32*$B273,$D273&gt;='Summary&amp;Assumptions'!$D$17,CO$47&gt;=$D273,CO$47&lt;=EDATE($D273,'Summary&amp;Assumptions'!$G$32))*$B273+AND(CO$56&lt;'Summary&amp;Assumptions'!$J$31,CO$47&gt;=$FO273,CO$47&lt;=$FP273)*(('Summary&amp;Assumptions'!$H$25*$C273)*(1+'Summary&amp;Assumptions'!$J$29)^(CO$46-1))+AND(CO$56&lt;'Summary&amp;Assumptions'!$J$31,CO$47&gt;=$FQ273,CO$47&lt;=$FR273)*(('Summary&amp;Assumptions'!$H$25*$C273)*(1+'Summary&amp;Assumptions'!$J$29)^(CO$46-1))</f>
        <v>0</v>
      </c>
      <c r="CK273" s="588">
        <f>AND(CP$55&gt;0,SUM($E273:CJ273)&lt;'Summary&amp;Assumptions'!$G$32*$B273,$D273&gt;='Summary&amp;Assumptions'!$D$17,CP$47&gt;=$D273,CP$47&lt;=EDATE($D273,'Summary&amp;Assumptions'!$G$32))*$B273+AND(CP$56&lt;'Summary&amp;Assumptions'!$J$31,CP$47&gt;=$FO273,CP$47&lt;=$FP273)*(('Summary&amp;Assumptions'!$H$25*$C273)*(1+'Summary&amp;Assumptions'!$J$29)^(CP$46-1))+AND(CP$56&lt;'Summary&amp;Assumptions'!$J$31,CP$47&gt;=$FQ273,CP$47&lt;=$FR273)*(('Summary&amp;Assumptions'!$H$25*$C273)*(1+'Summary&amp;Assumptions'!$J$29)^(CP$46-1))</f>
        <v>0</v>
      </c>
      <c r="CL273" s="588">
        <f>AND(CQ$55&gt;0,SUM($E273:CK273)&lt;'Summary&amp;Assumptions'!$G$32*$B273,$D273&gt;='Summary&amp;Assumptions'!$D$17,CQ$47&gt;=$D273,CQ$47&lt;=EDATE($D273,'Summary&amp;Assumptions'!$G$32))*$B273+AND(CQ$56&lt;'Summary&amp;Assumptions'!$J$31,CQ$47&gt;=$FO273,CQ$47&lt;=$FP273)*(('Summary&amp;Assumptions'!$H$25*$C273)*(1+'Summary&amp;Assumptions'!$J$29)^(CQ$46-1))+AND(CQ$56&lt;'Summary&amp;Assumptions'!$J$31,CQ$47&gt;=$FQ273,CQ$47&lt;=$FR273)*(('Summary&amp;Assumptions'!$H$25*$C273)*(1+'Summary&amp;Assumptions'!$J$29)^(CQ$46-1))</f>
        <v>0</v>
      </c>
      <c r="CM273" s="588">
        <f>AND(CR$55&gt;0,SUM($E273:CL273)&lt;'Summary&amp;Assumptions'!$G$32*$B273,$D273&gt;='Summary&amp;Assumptions'!$D$17,CR$47&gt;=$D273,CR$47&lt;=EDATE($D273,'Summary&amp;Assumptions'!$G$32))*$B273+AND(CR$56&lt;'Summary&amp;Assumptions'!$J$31,CR$47&gt;=$FO273,CR$47&lt;=$FP273)*(('Summary&amp;Assumptions'!$H$25*$C273)*(1+'Summary&amp;Assumptions'!$J$29)^(CR$46-1))+AND(CR$56&lt;'Summary&amp;Assumptions'!$J$31,CR$47&gt;=$FQ273,CR$47&lt;=$FR273)*(('Summary&amp;Assumptions'!$H$25*$C273)*(1+'Summary&amp;Assumptions'!$J$29)^(CR$46-1))</f>
        <v>0</v>
      </c>
      <c r="CN273" s="588">
        <f>AND(CS$55&gt;0,SUM($E273:CM273)&lt;'Summary&amp;Assumptions'!$G$32*$B273,$D273&gt;='Summary&amp;Assumptions'!$D$17,CS$47&gt;=$D273,CS$47&lt;=EDATE($D273,'Summary&amp;Assumptions'!$G$32))*$B273+AND(CS$56&lt;'Summary&amp;Assumptions'!$J$31,CS$47&gt;=$FO273,CS$47&lt;=$FP273)*(('Summary&amp;Assumptions'!$H$25*$C273)*(1+'Summary&amp;Assumptions'!$J$29)^(CS$46-1))+AND(CS$56&lt;'Summary&amp;Assumptions'!$J$31,CS$47&gt;=$FQ273,CS$47&lt;=$FR273)*(('Summary&amp;Assumptions'!$H$25*$C273)*(1+'Summary&amp;Assumptions'!$J$29)^(CS$46-1))</f>
        <v>0</v>
      </c>
      <c r="CO273" s="588">
        <f>AND(CT$55&gt;0,SUM($E273:CN273)&lt;'Summary&amp;Assumptions'!$G$32*$B273,$D273&gt;='Summary&amp;Assumptions'!$D$17,CT$47&gt;=$D273,CT$47&lt;=EDATE($D273,'Summary&amp;Assumptions'!$G$32))*$B273+AND(CT$56&lt;'Summary&amp;Assumptions'!$J$31,CT$47&gt;=$FO273,CT$47&lt;=$FP273)*(('Summary&amp;Assumptions'!$H$25*$C273)*(1+'Summary&amp;Assumptions'!$J$29)^(CT$46-1))+AND(CT$56&lt;'Summary&amp;Assumptions'!$J$31,CT$47&gt;=$FQ273,CT$47&lt;=$FR273)*(('Summary&amp;Assumptions'!$H$25*$C273)*(1+'Summary&amp;Assumptions'!$J$29)^(CT$46-1))</f>
        <v>0</v>
      </c>
      <c r="CP273" s="588">
        <f>AND(CU$55&gt;0,SUM($E273:CO273)&lt;'Summary&amp;Assumptions'!$G$32*$B273,$D273&gt;='Summary&amp;Assumptions'!$D$17,CU$47&gt;=$D273,CU$47&lt;=EDATE($D273,'Summary&amp;Assumptions'!$G$32))*$B273+AND(CU$56&lt;'Summary&amp;Assumptions'!$J$31,CU$47&gt;=$FO273,CU$47&lt;=$FP273)*(('Summary&amp;Assumptions'!$H$25*$C273)*(1+'Summary&amp;Assumptions'!$J$29)^(CU$46-1))+AND(CU$56&lt;'Summary&amp;Assumptions'!$J$31,CU$47&gt;=$FQ273,CU$47&lt;=$FR273)*(('Summary&amp;Assumptions'!$H$25*$C273)*(1+'Summary&amp;Assumptions'!$J$29)^(CU$46-1))</f>
        <v>0</v>
      </c>
      <c r="CQ273" s="588">
        <f>AND(CV$55&gt;0,SUM($E273:CP273)&lt;'Summary&amp;Assumptions'!$G$32*$B273,$D273&gt;='Summary&amp;Assumptions'!$D$17,CV$47&gt;=$D273,CV$47&lt;=EDATE($D273,'Summary&amp;Assumptions'!$G$32))*$B273+AND(CV$56&lt;'Summary&amp;Assumptions'!$J$31,CV$47&gt;=$FO273,CV$47&lt;=$FP273)*(('Summary&amp;Assumptions'!$H$25*$C273)*(1+'Summary&amp;Assumptions'!$J$29)^(CV$46-1))+AND(CV$56&lt;'Summary&amp;Assumptions'!$J$31,CV$47&gt;=$FQ273,CV$47&lt;=$FR273)*(('Summary&amp;Assumptions'!$H$25*$C273)*(1+'Summary&amp;Assumptions'!$J$29)^(CV$46-1))</f>
        <v>0</v>
      </c>
      <c r="CR273" s="588">
        <f>AND(CW$55&gt;0,SUM($E273:CQ273)&lt;'Summary&amp;Assumptions'!$G$32*$B273,$D273&gt;='Summary&amp;Assumptions'!$D$17,CW$47&gt;=$D273,CW$47&lt;=EDATE($D273,'Summary&amp;Assumptions'!$G$32))*$B273+AND(CW$56&lt;'Summary&amp;Assumptions'!$J$31,CW$47&gt;=$FO273,CW$47&lt;=$FP273)*(('Summary&amp;Assumptions'!$H$25*$C273)*(1+'Summary&amp;Assumptions'!$J$29)^(CW$46-1))+AND(CW$56&lt;'Summary&amp;Assumptions'!$J$31,CW$47&gt;=$FQ273,CW$47&lt;=$FR273)*(('Summary&amp;Assumptions'!$H$25*$C273)*(1+'Summary&amp;Assumptions'!$J$29)^(CW$46-1))</f>
        <v>0</v>
      </c>
      <c r="CS273" s="588">
        <f>AND(CX$55&gt;0,SUM($E273:CR273)&lt;'Summary&amp;Assumptions'!$G$32*$B273,$D273&gt;='Summary&amp;Assumptions'!$D$17,CX$47&gt;=$D273,CX$47&lt;=EDATE($D273,'Summary&amp;Assumptions'!$G$32))*$B273+AND(CX$56&lt;'Summary&amp;Assumptions'!$J$31,CX$47&gt;=$FO273,CX$47&lt;=$FP273)*(('Summary&amp;Assumptions'!$H$25*$C273)*(1+'Summary&amp;Assumptions'!$J$29)^(CX$46-1))+AND(CX$56&lt;'Summary&amp;Assumptions'!$J$31,CX$47&gt;=$FQ273,CX$47&lt;=$FR273)*(('Summary&amp;Assumptions'!$H$25*$C273)*(1+'Summary&amp;Assumptions'!$J$29)^(CX$46-1))</f>
        <v>0</v>
      </c>
      <c r="CT273" s="588">
        <f>AND(CY$55&gt;0,SUM($E273:CS273)&lt;'Summary&amp;Assumptions'!$G$32*$B273,$D273&gt;='Summary&amp;Assumptions'!$D$17,CY$47&gt;=$D273,CY$47&lt;=EDATE($D273,'Summary&amp;Assumptions'!$G$32))*$B273+AND(CY$56&lt;'Summary&amp;Assumptions'!$J$31,CY$47&gt;=$FO273,CY$47&lt;=$FP273)*(('Summary&amp;Assumptions'!$H$25*$C273)*(1+'Summary&amp;Assumptions'!$J$29)^(CY$46-1))+AND(CY$56&lt;'Summary&amp;Assumptions'!$J$31,CY$47&gt;=$FQ273,CY$47&lt;=$FR273)*(('Summary&amp;Assumptions'!$H$25*$C273)*(1+'Summary&amp;Assumptions'!$J$29)^(CY$46-1))</f>
        <v>0</v>
      </c>
      <c r="CU273" s="588">
        <f>AND(CZ$55&gt;0,SUM($E273:CT273)&lt;'Summary&amp;Assumptions'!$G$32*$B273,$D273&gt;='Summary&amp;Assumptions'!$D$17,CZ$47&gt;=$D273,CZ$47&lt;=EDATE($D273,'Summary&amp;Assumptions'!$G$32))*$B273+AND(CZ$56&lt;'Summary&amp;Assumptions'!$J$31,CZ$47&gt;=$FO273,CZ$47&lt;=$FP273)*(('Summary&amp;Assumptions'!$H$25*$C273)*(1+'Summary&amp;Assumptions'!$J$29)^(CZ$46-1))+AND(CZ$56&lt;'Summary&amp;Assumptions'!$J$31,CZ$47&gt;=$FQ273,CZ$47&lt;=$FR273)*(('Summary&amp;Assumptions'!$H$25*$C273)*(1+'Summary&amp;Assumptions'!$J$29)^(CZ$46-1))</f>
        <v>0</v>
      </c>
      <c r="CV273" s="588">
        <f>AND(DA$55&gt;0,SUM($E273:CU273)&lt;'Summary&amp;Assumptions'!$G$32*$B273,$D273&gt;='Summary&amp;Assumptions'!$D$17,DA$47&gt;=$D273,DA$47&lt;=EDATE($D273,'Summary&amp;Assumptions'!$G$32))*$B273+AND(DA$56&lt;'Summary&amp;Assumptions'!$J$31,DA$47&gt;=$FO273,DA$47&lt;=$FP273)*(('Summary&amp;Assumptions'!$H$25*$C273)*(1+'Summary&amp;Assumptions'!$J$29)^(DA$46-1))+AND(DA$56&lt;'Summary&amp;Assumptions'!$J$31,DA$47&gt;=$FQ273,DA$47&lt;=$FR273)*(('Summary&amp;Assumptions'!$H$25*$C273)*(1+'Summary&amp;Assumptions'!$J$29)^(DA$46-1))</f>
        <v>0</v>
      </c>
      <c r="CW273" s="588">
        <f>AND(DB$55&gt;0,SUM($E273:CV273)&lt;'Summary&amp;Assumptions'!$G$32*$B273,$D273&gt;='Summary&amp;Assumptions'!$D$17,DB$47&gt;=$D273,DB$47&lt;=EDATE($D273,'Summary&amp;Assumptions'!$G$32))*$B273+AND(DB$56&lt;'Summary&amp;Assumptions'!$J$31,DB$47&gt;=$FO273,DB$47&lt;=$FP273)*(('Summary&amp;Assumptions'!$H$25*$C273)*(1+'Summary&amp;Assumptions'!$J$29)^(DB$46-1))+AND(DB$56&lt;'Summary&amp;Assumptions'!$J$31,DB$47&gt;=$FQ273,DB$47&lt;=$FR273)*(('Summary&amp;Assumptions'!$H$25*$C273)*(1+'Summary&amp;Assumptions'!$J$29)^(DB$46-1))</f>
        <v>0</v>
      </c>
      <c r="CX273" s="588">
        <f>AND(DC$55&gt;0,SUM($E273:CW273)&lt;'Summary&amp;Assumptions'!$G$32*$B273,$D273&gt;='Summary&amp;Assumptions'!$D$17,DC$47&gt;=$D273,DC$47&lt;=EDATE($D273,'Summary&amp;Assumptions'!$G$32))*$B273+AND(DC$56&lt;'Summary&amp;Assumptions'!$J$31,DC$47&gt;=$FO273,DC$47&lt;=$FP273)*(('Summary&amp;Assumptions'!$H$25*$C273)*(1+'Summary&amp;Assumptions'!$J$29)^(DC$46-1))+AND(DC$56&lt;'Summary&amp;Assumptions'!$J$31,DC$47&gt;=$FQ273,DC$47&lt;=$FR273)*(('Summary&amp;Assumptions'!$H$25*$C273)*(1+'Summary&amp;Assumptions'!$J$29)^(DC$46-1))</f>
        <v>0</v>
      </c>
      <c r="CY273" s="588">
        <f>AND(DD$55&gt;0,SUM($E273:CX273)&lt;'Summary&amp;Assumptions'!$G$32*$B273,$D273&gt;='Summary&amp;Assumptions'!$D$17,DD$47&gt;=$D273,DD$47&lt;=EDATE($D273,'Summary&amp;Assumptions'!$G$32))*$B273+AND(DD$56&lt;'Summary&amp;Assumptions'!$J$31,DD$47&gt;=$FO273,DD$47&lt;=$FP273)*(('Summary&amp;Assumptions'!$H$25*$C273)*(1+'Summary&amp;Assumptions'!$J$29)^(DD$46-1))+AND(DD$56&lt;'Summary&amp;Assumptions'!$J$31,DD$47&gt;=$FQ273,DD$47&lt;=$FR273)*(('Summary&amp;Assumptions'!$H$25*$C273)*(1+'Summary&amp;Assumptions'!$J$29)^(DD$46-1))</f>
        <v>0</v>
      </c>
      <c r="CZ273" s="588">
        <f>AND(DE$55&gt;0,SUM($E273:CY273)&lt;'Summary&amp;Assumptions'!$G$32*$B273,$D273&gt;='Summary&amp;Assumptions'!$D$17,DE$47&gt;=$D273,DE$47&lt;=EDATE($D273,'Summary&amp;Assumptions'!$G$32))*$B273+AND(DE$56&lt;'Summary&amp;Assumptions'!$J$31,DE$47&gt;=$FO273,DE$47&lt;=$FP273)*(('Summary&amp;Assumptions'!$H$25*$C273)*(1+'Summary&amp;Assumptions'!$J$29)^(DE$46-1))+AND(DE$56&lt;'Summary&amp;Assumptions'!$J$31,DE$47&gt;=$FQ273,DE$47&lt;=$FR273)*(('Summary&amp;Assumptions'!$H$25*$C273)*(1+'Summary&amp;Assumptions'!$J$29)^(DE$46-1))</f>
        <v>0</v>
      </c>
      <c r="DA273" s="588">
        <f>AND(DF$55&gt;0,SUM($E273:CZ273)&lt;'Summary&amp;Assumptions'!$G$32*$B273,$D273&gt;='Summary&amp;Assumptions'!$D$17,DF$47&gt;=$D273,DF$47&lt;=EDATE($D273,'Summary&amp;Assumptions'!$G$32))*$B273+AND(DF$56&lt;'Summary&amp;Assumptions'!$J$31,DF$47&gt;=$FO273,DF$47&lt;=$FP273)*(('Summary&amp;Assumptions'!$H$25*$C273)*(1+'Summary&amp;Assumptions'!$J$29)^(DF$46-1))+AND(DF$56&lt;'Summary&amp;Assumptions'!$J$31,DF$47&gt;=$FQ273,DF$47&lt;=$FR273)*(('Summary&amp;Assumptions'!$H$25*$C273)*(1+'Summary&amp;Assumptions'!$J$29)^(DF$46-1))</f>
        <v>0</v>
      </c>
      <c r="DB273" s="588">
        <f>AND(DG$55&gt;0,SUM($E273:DA273)&lt;'Summary&amp;Assumptions'!$G$32*$B273,$D273&gt;='Summary&amp;Assumptions'!$D$17,DG$47&gt;=$D273,DG$47&lt;=EDATE($D273,'Summary&amp;Assumptions'!$G$32))*$B273+AND(DG$56&lt;'Summary&amp;Assumptions'!$J$31,DG$47&gt;=$FO273,DG$47&lt;=$FP273)*(('Summary&amp;Assumptions'!$H$25*$C273)*(1+'Summary&amp;Assumptions'!$J$29)^(DG$46-1))+AND(DG$56&lt;'Summary&amp;Assumptions'!$J$31,DG$47&gt;=$FQ273,DG$47&lt;=$FR273)*(('Summary&amp;Assumptions'!$H$25*$C273)*(1+'Summary&amp;Assumptions'!$J$29)^(DG$46-1))</f>
        <v>0</v>
      </c>
      <c r="DC273" s="588">
        <f>AND(DH$55&gt;0,SUM($E273:DB273)&lt;'Summary&amp;Assumptions'!$G$32*$B273,$D273&gt;='Summary&amp;Assumptions'!$D$17,DH$47&gt;=$D273,DH$47&lt;=EDATE($D273,'Summary&amp;Assumptions'!$G$32))*$B273+AND(DH$56&lt;'Summary&amp;Assumptions'!$J$31,DH$47&gt;=$FO273,DH$47&lt;=$FP273)*(('Summary&amp;Assumptions'!$H$25*$C273)*(1+'Summary&amp;Assumptions'!$J$29)^(DH$46-1))+AND(DH$56&lt;'Summary&amp;Assumptions'!$J$31,DH$47&gt;=$FQ273,DH$47&lt;=$FR273)*(('Summary&amp;Assumptions'!$H$25*$C273)*(1+'Summary&amp;Assumptions'!$J$29)^(DH$46-1))</f>
        <v>0</v>
      </c>
      <c r="DD273" s="588">
        <f>AND(DI$55&gt;0,SUM($E273:DC273)&lt;'Summary&amp;Assumptions'!$G$32*$B273,$D273&gt;='Summary&amp;Assumptions'!$D$17,DI$47&gt;=$D273,DI$47&lt;=EDATE($D273,'Summary&amp;Assumptions'!$G$32))*$B273+AND(DI$56&lt;'Summary&amp;Assumptions'!$J$31,DI$47&gt;=$FO273,DI$47&lt;=$FP273)*(('Summary&amp;Assumptions'!$H$25*$C273)*(1+'Summary&amp;Assumptions'!$J$29)^(DI$46-1))+AND(DI$56&lt;'Summary&amp;Assumptions'!$J$31,DI$47&gt;=$FQ273,DI$47&lt;=$FR273)*(('Summary&amp;Assumptions'!$H$25*$C273)*(1+'Summary&amp;Assumptions'!$J$29)^(DI$46-1))</f>
        <v>0</v>
      </c>
      <c r="DE273" s="588">
        <f>AND(DJ$55&gt;0,SUM($E273:DD273)&lt;'Summary&amp;Assumptions'!$G$32*$B273,$D273&gt;='Summary&amp;Assumptions'!$D$17,DJ$47&gt;=$D273,DJ$47&lt;=EDATE($D273,'Summary&amp;Assumptions'!$G$32))*$B273+AND(DJ$56&lt;'Summary&amp;Assumptions'!$J$31,DJ$47&gt;=$FO273,DJ$47&lt;=$FP273)*(('Summary&amp;Assumptions'!$H$25*$C273)*(1+'Summary&amp;Assumptions'!$J$29)^(DJ$46-1))+AND(DJ$56&lt;'Summary&amp;Assumptions'!$J$31,DJ$47&gt;=$FQ273,DJ$47&lt;=$FR273)*(('Summary&amp;Assumptions'!$H$25*$C273)*(1+'Summary&amp;Assumptions'!$J$29)^(DJ$46-1))</f>
        <v>0</v>
      </c>
      <c r="DF273" s="588">
        <f>AND(DK$55&gt;0,SUM($E273:DE273)&lt;'Summary&amp;Assumptions'!$G$32*$B273,$D273&gt;='Summary&amp;Assumptions'!$D$17,DK$47&gt;=$D273,DK$47&lt;=EDATE($D273,'Summary&amp;Assumptions'!$G$32))*$B273+AND(DK$56&lt;'Summary&amp;Assumptions'!$J$31,DK$47&gt;=$FO273,DK$47&lt;=$FP273)*(('Summary&amp;Assumptions'!$H$25*$C273)*(1+'Summary&amp;Assumptions'!$J$29)^(DK$46-1))+AND(DK$56&lt;'Summary&amp;Assumptions'!$J$31,DK$47&gt;=$FQ273,DK$47&lt;=$FR273)*(('Summary&amp;Assumptions'!$H$25*$C273)*(1+'Summary&amp;Assumptions'!$J$29)^(DK$46-1))</f>
        <v>0</v>
      </c>
      <c r="DG273" s="588">
        <f>AND(DL$55&gt;0,SUM($E273:DF273)&lt;'Summary&amp;Assumptions'!$G$32*$B273,$D273&gt;='Summary&amp;Assumptions'!$D$17,DL$47&gt;=$D273,DL$47&lt;=EDATE($D273,'Summary&amp;Assumptions'!$G$32))*$B273+AND(DL$56&lt;'Summary&amp;Assumptions'!$J$31,DL$47&gt;=$FO273,DL$47&lt;=$FP273)*(('Summary&amp;Assumptions'!$H$25*$C273)*(1+'Summary&amp;Assumptions'!$J$29)^(DL$46-1))+AND(DL$56&lt;'Summary&amp;Assumptions'!$J$31,DL$47&gt;=$FQ273,DL$47&lt;=$FR273)*(('Summary&amp;Assumptions'!$H$25*$C273)*(1+'Summary&amp;Assumptions'!$J$29)^(DL$46-1))</f>
        <v>0</v>
      </c>
      <c r="DH273" s="588">
        <f>AND(DM$55&gt;0,SUM($E273:DG273)&lt;'Summary&amp;Assumptions'!$G$32*$B273,$D273&gt;='Summary&amp;Assumptions'!$D$17,DM$47&gt;=$D273,DM$47&lt;=EDATE($D273,'Summary&amp;Assumptions'!$G$32))*$B273+AND(DM$56&lt;'Summary&amp;Assumptions'!$J$31,DM$47&gt;=$FO273,DM$47&lt;=$FP273)*(('Summary&amp;Assumptions'!$H$25*$C273)*(1+'Summary&amp;Assumptions'!$J$29)^(DM$46-1))+AND(DM$56&lt;'Summary&amp;Assumptions'!$J$31,DM$47&gt;=$FQ273,DM$47&lt;=$FR273)*(('Summary&amp;Assumptions'!$H$25*$C273)*(1+'Summary&amp;Assumptions'!$J$29)^(DM$46-1))</f>
        <v>0</v>
      </c>
      <c r="DI273" s="588">
        <f>AND(DN$55&gt;0,SUM($E273:DH273)&lt;'Summary&amp;Assumptions'!$G$32*$B273,$D273&gt;='Summary&amp;Assumptions'!$D$17,DN$47&gt;=$D273,DN$47&lt;=EDATE($D273,'Summary&amp;Assumptions'!$G$32))*$B273+AND(DN$56&lt;'Summary&amp;Assumptions'!$J$31,DN$47&gt;=$FO273,DN$47&lt;=$FP273)*(('Summary&amp;Assumptions'!$H$25*$C273)*(1+'Summary&amp;Assumptions'!$J$29)^(DN$46-1))+AND(DN$56&lt;'Summary&amp;Assumptions'!$J$31,DN$47&gt;=$FQ273,DN$47&lt;=$FR273)*(('Summary&amp;Assumptions'!$H$25*$C273)*(1+'Summary&amp;Assumptions'!$J$29)^(DN$46-1))</f>
        <v>0</v>
      </c>
      <c r="DJ273" s="588">
        <f>AND(DO$55&gt;0,SUM($E273:DI273)&lt;'Summary&amp;Assumptions'!$G$32*$B273,$D273&gt;='Summary&amp;Assumptions'!$D$17,DO$47&gt;=$D273,DO$47&lt;=EDATE($D273,'Summary&amp;Assumptions'!$G$32))*$B273+AND(DO$56&lt;'Summary&amp;Assumptions'!$J$31,DO$47&gt;=$FO273,DO$47&lt;=$FP273)*(('Summary&amp;Assumptions'!$H$25*$C273)*(1+'Summary&amp;Assumptions'!$J$29)^(DO$46-1))+AND(DO$56&lt;'Summary&amp;Assumptions'!$J$31,DO$47&gt;=$FQ273,DO$47&lt;=$FR273)*(('Summary&amp;Assumptions'!$H$25*$C273)*(1+'Summary&amp;Assumptions'!$J$29)^(DO$46-1))</f>
        <v>0</v>
      </c>
      <c r="DK273" s="588">
        <f>AND(DP$55&gt;0,SUM($E273:DJ273)&lt;'Summary&amp;Assumptions'!$G$32*$B273,$D273&gt;='Summary&amp;Assumptions'!$D$17,DP$47&gt;=$D273,DP$47&lt;=EDATE($D273,'Summary&amp;Assumptions'!$G$32))*$B273+AND(DP$56&lt;'Summary&amp;Assumptions'!$J$31,DP$47&gt;=$FO273,DP$47&lt;=$FP273)*(('Summary&amp;Assumptions'!$H$25*$C273)*(1+'Summary&amp;Assumptions'!$J$29)^(DP$46-1))+AND(DP$56&lt;'Summary&amp;Assumptions'!$J$31,DP$47&gt;=$FQ273,DP$47&lt;=$FR273)*(('Summary&amp;Assumptions'!$H$25*$C273)*(1+'Summary&amp;Assumptions'!$J$29)^(DP$46-1))</f>
        <v>0</v>
      </c>
      <c r="DL273" s="588">
        <f>AND(DQ$55&gt;0,SUM($E273:DK273)&lt;'Summary&amp;Assumptions'!$G$32*$B273,$D273&gt;='Summary&amp;Assumptions'!$D$17,DQ$47&gt;=$D273,DQ$47&lt;=EDATE($D273,'Summary&amp;Assumptions'!$G$32))*$B273+AND(DQ$56&lt;'Summary&amp;Assumptions'!$J$31,DQ$47&gt;=$FO273,DQ$47&lt;=$FP273)*(('Summary&amp;Assumptions'!$H$25*$C273)*(1+'Summary&amp;Assumptions'!$J$29)^(DQ$46-1))+AND(DQ$56&lt;'Summary&amp;Assumptions'!$J$31,DQ$47&gt;=$FQ273,DQ$47&lt;=$FR273)*(('Summary&amp;Assumptions'!$H$25*$C273)*(1+'Summary&amp;Assumptions'!$J$29)^(DQ$46-1))</f>
        <v>0</v>
      </c>
      <c r="DM273" s="588">
        <f>AND(DR$55&gt;0,SUM($E273:DL273)&lt;'Summary&amp;Assumptions'!$G$32*$B273,$D273&gt;='Summary&amp;Assumptions'!$D$17,DR$47&gt;=$D273,DR$47&lt;=EDATE($D273,'Summary&amp;Assumptions'!$G$32))*$B273+AND(DR$56&lt;'Summary&amp;Assumptions'!$J$31,DR$47&gt;=$FO273,DR$47&lt;=$FP273)*(('Summary&amp;Assumptions'!$H$25*$C273)*(1+'Summary&amp;Assumptions'!$J$29)^(DR$46-1))+AND(DR$56&lt;'Summary&amp;Assumptions'!$J$31,DR$47&gt;=$FQ273,DR$47&lt;=$FR273)*(('Summary&amp;Assumptions'!$H$25*$C273)*(1+'Summary&amp;Assumptions'!$J$29)^(DR$46-1))</f>
        <v>0</v>
      </c>
      <c r="DN273" s="588">
        <f>AND(DS$55&gt;0,SUM($E273:DM273)&lt;'Summary&amp;Assumptions'!$G$32*$B273,$D273&gt;='Summary&amp;Assumptions'!$D$17,DS$47&gt;=$D273,DS$47&lt;=EDATE($D273,'Summary&amp;Assumptions'!$G$32))*$B273+AND(DS$56&lt;'Summary&amp;Assumptions'!$J$31,DS$47&gt;=$FO273,DS$47&lt;=$FP273)*(('Summary&amp;Assumptions'!$H$25*$C273)*(1+'Summary&amp;Assumptions'!$J$29)^(DS$46-1))+AND(DS$56&lt;'Summary&amp;Assumptions'!$J$31,DS$47&gt;=$FQ273,DS$47&lt;=$FR273)*(('Summary&amp;Assumptions'!$H$25*$C273)*(1+'Summary&amp;Assumptions'!$J$29)^(DS$46-1))</f>
        <v>0</v>
      </c>
      <c r="DO273" s="588">
        <f>AND(DT$55&gt;0,SUM($E273:DN273)&lt;'Summary&amp;Assumptions'!$G$32*$B273,$D273&gt;='Summary&amp;Assumptions'!$D$17,DT$47&gt;=$D273,DT$47&lt;=EDATE($D273,'Summary&amp;Assumptions'!$G$32))*$B273+AND(DT$56&lt;'Summary&amp;Assumptions'!$J$31,DT$47&gt;=$FO273,DT$47&lt;=$FP273)*(('Summary&amp;Assumptions'!$H$25*$C273)*(1+'Summary&amp;Assumptions'!$J$29)^(DT$46-1))+AND(DT$56&lt;'Summary&amp;Assumptions'!$J$31,DT$47&gt;=$FQ273,DT$47&lt;=$FR273)*(('Summary&amp;Assumptions'!$H$25*$C273)*(1+'Summary&amp;Assumptions'!$J$29)^(DT$46-1))</f>
        <v>0</v>
      </c>
      <c r="DP273" s="588">
        <f>AND(DU$55&gt;0,SUM($E273:DO273)&lt;'Summary&amp;Assumptions'!$G$32*$B273,$D273&gt;='Summary&amp;Assumptions'!$D$17,DU$47&gt;=$D273,DU$47&lt;=EDATE($D273,'Summary&amp;Assumptions'!$G$32))*$B273+AND(DU$56&lt;'Summary&amp;Assumptions'!$J$31,DU$47&gt;=$FO273,DU$47&lt;=$FP273)*(('Summary&amp;Assumptions'!$H$25*$C273)*(1+'Summary&amp;Assumptions'!$J$29)^(DU$46-1))+AND(DU$56&lt;'Summary&amp;Assumptions'!$J$31,DU$47&gt;=$FQ273,DU$47&lt;=$FR273)*(('Summary&amp;Assumptions'!$H$25*$C273)*(1+'Summary&amp;Assumptions'!$J$29)^(DU$46-1))</f>
        <v>0</v>
      </c>
      <c r="DQ273" s="588">
        <f>AND(DV$55&gt;0,SUM($E273:DP273)&lt;'Summary&amp;Assumptions'!$G$32*$B273,$D273&gt;='Summary&amp;Assumptions'!$D$17,DV$47&gt;=$D273,DV$47&lt;=EDATE($D273,'Summary&amp;Assumptions'!$G$32))*$B273+AND(DV$56&lt;'Summary&amp;Assumptions'!$J$31,DV$47&gt;=$FO273,DV$47&lt;=$FP273)*(('Summary&amp;Assumptions'!$H$25*$C273)*(1+'Summary&amp;Assumptions'!$J$29)^(DV$46-1))+AND(DV$56&lt;'Summary&amp;Assumptions'!$J$31,DV$47&gt;=$FQ273,DV$47&lt;=$FR273)*(('Summary&amp;Assumptions'!$H$25*$C273)*(1+'Summary&amp;Assumptions'!$J$29)^(DV$46-1))</f>
        <v>0</v>
      </c>
      <c r="DR273" s="588">
        <f>AND(DW$55&gt;0,SUM($E273:DQ273)&lt;'Summary&amp;Assumptions'!$G$32*$B273,$D273&gt;='Summary&amp;Assumptions'!$D$17,DW$47&gt;=$D273,DW$47&lt;=EDATE($D273,'Summary&amp;Assumptions'!$G$32))*$B273+AND(DW$56&lt;'Summary&amp;Assumptions'!$J$31,DW$47&gt;=$FO273,DW$47&lt;=$FP273)*(('Summary&amp;Assumptions'!$H$25*$C273)*(1+'Summary&amp;Assumptions'!$J$29)^(DW$46-1))+AND(DW$56&lt;'Summary&amp;Assumptions'!$J$31,DW$47&gt;=$FQ273,DW$47&lt;=$FR273)*(('Summary&amp;Assumptions'!$H$25*$C273)*(1+'Summary&amp;Assumptions'!$J$29)^(DW$46-1))</f>
        <v>0</v>
      </c>
      <c r="DS273" s="588">
        <f>AND(DX$55&gt;0,SUM($E273:DR273)&lt;'Summary&amp;Assumptions'!$G$32*$B273,$D273&gt;='Summary&amp;Assumptions'!$D$17,DX$47&gt;=$D273,DX$47&lt;=EDATE($D273,'Summary&amp;Assumptions'!$G$32))*$B273+AND(DX$56&lt;'Summary&amp;Assumptions'!$J$31,DX$47&gt;=$FO273,DX$47&lt;=$FP273)*(('Summary&amp;Assumptions'!$H$25*$C273)*(1+'Summary&amp;Assumptions'!$J$29)^(DX$46-1))+AND(DX$56&lt;'Summary&amp;Assumptions'!$J$31,DX$47&gt;=$FQ273,DX$47&lt;=$FR273)*(('Summary&amp;Assumptions'!$H$25*$C273)*(1+'Summary&amp;Assumptions'!$J$29)^(DX$46-1))</f>
        <v>0</v>
      </c>
      <c r="DT273" s="588">
        <f>AND(DY$55&gt;0,SUM($E273:DS273)&lt;'Summary&amp;Assumptions'!$G$32*$B273,$D273&gt;='Summary&amp;Assumptions'!$D$17,DY$47&gt;=$D273,DY$47&lt;=EDATE($D273,'Summary&amp;Assumptions'!$G$32))*$B273+AND(DY$56&lt;'Summary&amp;Assumptions'!$J$31,DY$47&gt;=$FO273,DY$47&lt;=$FP273)*(('Summary&amp;Assumptions'!$H$25*$C273)*(1+'Summary&amp;Assumptions'!$J$29)^(DY$46-1))+AND(DY$56&lt;'Summary&amp;Assumptions'!$J$31,DY$47&gt;=$FQ273,DY$47&lt;=$FR273)*(('Summary&amp;Assumptions'!$H$25*$C273)*(1+'Summary&amp;Assumptions'!$J$29)^(DY$46-1))</f>
        <v>0</v>
      </c>
      <c r="DU273" s="588">
        <f>AND(DZ$55&gt;0,SUM($E273:DT273)&lt;'Summary&amp;Assumptions'!$G$32*$B273,$D273&gt;='Summary&amp;Assumptions'!$D$17,DZ$47&gt;=$D273,DZ$47&lt;=EDATE($D273,'Summary&amp;Assumptions'!$G$32))*$B273+AND(DZ$56&lt;'Summary&amp;Assumptions'!$J$31,DZ$47&gt;=$FO273,DZ$47&lt;=$FP273)*(('Summary&amp;Assumptions'!$H$25*$C273)*(1+'Summary&amp;Assumptions'!$J$29)^(DZ$46-1))+AND(DZ$56&lt;'Summary&amp;Assumptions'!$J$31,DZ$47&gt;=$FQ273,DZ$47&lt;=$FR273)*(('Summary&amp;Assumptions'!$H$25*$C273)*(1+'Summary&amp;Assumptions'!$J$29)^(DZ$46-1))</f>
        <v>0</v>
      </c>
      <c r="DV273" s="588">
        <f>AND(EA$55&gt;0,SUM($E273:DU273)&lt;'Summary&amp;Assumptions'!$G$32*$B273,$D273&gt;='Summary&amp;Assumptions'!$D$17,EA$47&gt;=$D273,EA$47&lt;=EDATE($D273,'Summary&amp;Assumptions'!$G$32))*$B273+AND(EA$56&lt;'Summary&amp;Assumptions'!$J$31,EA$47&gt;=$FO273,EA$47&lt;=$FP273)*(('Summary&amp;Assumptions'!$H$25*$C273)*(1+'Summary&amp;Assumptions'!$J$29)^(EA$46-1))+AND(EA$56&lt;'Summary&amp;Assumptions'!$J$31,EA$47&gt;=$FQ273,EA$47&lt;=$FR273)*(('Summary&amp;Assumptions'!$H$25*$C273)*(1+'Summary&amp;Assumptions'!$J$29)^(EA$46-1))</f>
        <v>0</v>
      </c>
      <c r="DW273" s="588">
        <f>AND(EB$55&gt;0,SUM($E273:DV273)&lt;'Summary&amp;Assumptions'!$G$32*$B273,$D273&gt;='Summary&amp;Assumptions'!$D$17,EB$47&gt;=$D273,EB$47&lt;=EDATE($D273,'Summary&amp;Assumptions'!$G$32))*$B273+AND(EB$56&lt;'Summary&amp;Assumptions'!$J$31,EB$47&gt;=$FO273,EB$47&lt;=$FP273)*(('Summary&amp;Assumptions'!$H$25*$C273)*(1+'Summary&amp;Assumptions'!$J$29)^(EB$46-1))+AND(EB$56&lt;'Summary&amp;Assumptions'!$J$31,EB$47&gt;=$FQ273,EB$47&lt;=$FR273)*(('Summary&amp;Assumptions'!$H$25*$C273)*(1+'Summary&amp;Assumptions'!$J$29)^(EB$46-1))</f>
        <v>0</v>
      </c>
      <c r="DX273" s="588">
        <f>AND(EC$55&gt;0,SUM($E273:DW273)&lt;'Summary&amp;Assumptions'!$G$32*$B273,$D273&gt;='Summary&amp;Assumptions'!$D$17,EC$47&gt;=$D273,EC$47&lt;=EDATE($D273,'Summary&amp;Assumptions'!$G$32))*$B273+AND(EC$56&lt;'Summary&amp;Assumptions'!$J$31,EC$47&gt;=$FO273,EC$47&lt;=$FP273)*(('Summary&amp;Assumptions'!$H$25*$C273)*(1+'Summary&amp;Assumptions'!$J$29)^(EC$46-1))+AND(EC$56&lt;'Summary&amp;Assumptions'!$J$31,EC$47&gt;=$FQ273,EC$47&lt;=$FR273)*(('Summary&amp;Assumptions'!$H$25*$C273)*(1+'Summary&amp;Assumptions'!$J$29)^(EC$46-1))</f>
        <v>0</v>
      </c>
      <c r="DY273" s="588">
        <f>AND(ED$55&gt;0,SUM($E273:DX273)&lt;'Summary&amp;Assumptions'!$G$32*$B273,$D273&gt;='Summary&amp;Assumptions'!$D$17,ED$47&gt;=$D273,ED$47&lt;=EDATE($D273,'Summary&amp;Assumptions'!$G$32))*$B273+AND(ED$56&lt;'Summary&amp;Assumptions'!$J$31,ED$47&gt;=$FO273,ED$47&lt;=$FP273)*(('Summary&amp;Assumptions'!$H$25*$C273)*(1+'Summary&amp;Assumptions'!$J$29)^(ED$46-1))+AND(ED$56&lt;'Summary&amp;Assumptions'!$J$31,ED$47&gt;=$FQ273,ED$47&lt;=$FR273)*(('Summary&amp;Assumptions'!$H$25*$C273)*(1+'Summary&amp;Assumptions'!$J$29)^(ED$46-1))</f>
        <v>0</v>
      </c>
      <c r="DZ273" s="588">
        <f>AND(EE$55&gt;0,SUM($E273:DY273)&lt;'Summary&amp;Assumptions'!$G$32*$B273,$D273&gt;='Summary&amp;Assumptions'!$D$17,EE$47&gt;=$D273,EE$47&lt;=EDATE($D273,'Summary&amp;Assumptions'!$G$32))*$B273+AND(EE$56&lt;'Summary&amp;Assumptions'!$J$31,EE$47&gt;=$FO273,EE$47&lt;=$FP273)*(('Summary&amp;Assumptions'!$H$25*$C273)*(1+'Summary&amp;Assumptions'!$J$29)^(EE$46-1))+AND(EE$56&lt;'Summary&amp;Assumptions'!$J$31,EE$47&gt;=$FQ273,EE$47&lt;=$FR273)*(('Summary&amp;Assumptions'!$H$25*$C273)*(1+'Summary&amp;Assumptions'!$J$29)^(EE$46-1))</f>
        <v>0</v>
      </c>
      <c r="EA273" s="588">
        <f>AND(EF$55&gt;0,SUM($E273:DZ273)&lt;'Summary&amp;Assumptions'!$G$32*$B273,$D273&gt;='Summary&amp;Assumptions'!$D$17,EF$47&gt;=$D273,EF$47&lt;=EDATE($D273,'Summary&amp;Assumptions'!$G$32))*$B273+AND(EF$56&lt;'Summary&amp;Assumptions'!$J$31,EF$47&gt;=$FO273,EF$47&lt;=$FP273)*(('Summary&amp;Assumptions'!$H$25*$C273)*(1+'Summary&amp;Assumptions'!$J$29)^(EF$46-1))+AND(EF$56&lt;'Summary&amp;Assumptions'!$J$31,EF$47&gt;=$FQ273,EF$47&lt;=$FR273)*(('Summary&amp;Assumptions'!$H$25*$C273)*(1+'Summary&amp;Assumptions'!$J$29)^(EF$46-1))</f>
        <v>0</v>
      </c>
      <c r="EB273" s="588">
        <f>AND(EG$55&gt;0,SUM($E273:EA273)&lt;'Summary&amp;Assumptions'!$G$32*$B273,$D273&gt;='Summary&amp;Assumptions'!$D$17,EG$47&gt;=$D273,EG$47&lt;=EDATE($D273,'Summary&amp;Assumptions'!$G$32))*$B273+AND(EG$56&lt;'Summary&amp;Assumptions'!$J$31,EG$47&gt;=$FO273,EG$47&lt;=$FP273)*(('Summary&amp;Assumptions'!$H$25*$C273)*(1+'Summary&amp;Assumptions'!$J$29)^(EG$46-1))+AND(EG$56&lt;'Summary&amp;Assumptions'!$J$31,EG$47&gt;=$FQ273,EG$47&lt;=$FR273)*(('Summary&amp;Assumptions'!$H$25*$C273)*(1+'Summary&amp;Assumptions'!$J$29)^(EG$46-1))</f>
        <v>0</v>
      </c>
      <c r="EC273" s="588">
        <f>AND(EH$55&gt;0,SUM($E273:EB273)&lt;'Summary&amp;Assumptions'!$G$32*$B273,$D273&gt;='Summary&amp;Assumptions'!$D$17,EH$47&gt;=$D273,EH$47&lt;=EDATE($D273,'Summary&amp;Assumptions'!$G$32))*$B273+AND(EH$56&lt;'Summary&amp;Assumptions'!$J$31,EH$47&gt;=$FO273,EH$47&lt;=$FP273)*(('Summary&amp;Assumptions'!$H$25*$C273)*(1+'Summary&amp;Assumptions'!$J$29)^(EH$46-1))+AND(EH$56&lt;'Summary&amp;Assumptions'!$J$31,EH$47&gt;=$FQ273,EH$47&lt;=$FR273)*(('Summary&amp;Assumptions'!$H$25*$C273)*(1+'Summary&amp;Assumptions'!$J$29)^(EH$46-1))</f>
        <v>0</v>
      </c>
      <c r="ED273" s="588">
        <f>AND(EI$55&gt;0,SUM($E273:EC273)&lt;'Summary&amp;Assumptions'!$G$32*$B273,$D273&gt;='Summary&amp;Assumptions'!$D$17,EI$47&gt;=$D273,EI$47&lt;=EDATE($D273,'Summary&amp;Assumptions'!$G$32))*$B273+AND(EI$56&lt;'Summary&amp;Assumptions'!$J$31,EI$47&gt;=$FO273,EI$47&lt;=$FP273)*(('Summary&amp;Assumptions'!$H$25*$C273)*(1+'Summary&amp;Assumptions'!$J$29)^(EI$46-1))+AND(EI$56&lt;'Summary&amp;Assumptions'!$J$31,EI$47&gt;=$FQ273,EI$47&lt;=$FR273)*(('Summary&amp;Assumptions'!$H$25*$C273)*(1+'Summary&amp;Assumptions'!$J$29)^(EI$46-1))</f>
        <v>0</v>
      </c>
      <c r="EE273" s="588">
        <f>AND(EJ$55&gt;0,SUM($E273:ED273)&lt;'Summary&amp;Assumptions'!$G$32*$B273,$D273&gt;='Summary&amp;Assumptions'!$D$17,EJ$47&gt;=$D273,EJ$47&lt;=EDATE($D273,'Summary&amp;Assumptions'!$G$32))*$B273+AND(EJ$56&lt;'Summary&amp;Assumptions'!$J$31,EJ$47&gt;=$FO273,EJ$47&lt;=$FP273)*(('Summary&amp;Assumptions'!$H$25*$C273)*(1+'Summary&amp;Assumptions'!$J$29)^(EJ$46-1))+AND(EJ$56&lt;'Summary&amp;Assumptions'!$J$31,EJ$47&gt;=$FQ273,EJ$47&lt;=$FR273)*(('Summary&amp;Assumptions'!$H$25*$C273)*(1+'Summary&amp;Assumptions'!$J$29)^(EJ$46-1))</f>
        <v>0</v>
      </c>
      <c r="EF273" s="588">
        <f>AND(EK$55&gt;0,SUM($E273:EE273)&lt;'Summary&amp;Assumptions'!$G$32*$B273,$D273&gt;='Summary&amp;Assumptions'!$D$17,EK$47&gt;=$D273,EK$47&lt;=EDATE($D273,'Summary&amp;Assumptions'!$G$32))*$B273+AND(EK$56&lt;'Summary&amp;Assumptions'!$J$31,EK$47&gt;=$FO273,EK$47&lt;=$FP273)*(('Summary&amp;Assumptions'!$H$25*$C273)*(1+'Summary&amp;Assumptions'!$J$29)^(EK$46-1))+AND(EK$56&lt;'Summary&amp;Assumptions'!$J$31,EK$47&gt;=$FQ273,EK$47&lt;=$FR273)*(('Summary&amp;Assumptions'!$H$25*$C273)*(1+'Summary&amp;Assumptions'!$J$29)^(EK$46-1))</f>
        <v>0</v>
      </c>
      <c r="EG273" s="588">
        <f>AND(EL$55&gt;0,SUM($E273:EF273)&lt;'Summary&amp;Assumptions'!$G$32*$B273,$D273&gt;='Summary&amp;Assumptions'!$D$17,EL$47&gt;=$D273,EL$47&lt;=EDATE($D273,'Summary&amp;Assumptions'!$G$32))*$B273+AND(EL$56&lt;'Summary&amp;Assumptions'!$J$31,EL$47&gt;=$FO273,EL$47&lt;=$FP273)*(('Summary&amp;Assumptions'!$H$25*$C273)*(1+'Summary&amp;Assumptions'!$J$29)^(EL$46-1))+AND(EL$56&lt;'Summary&amp;Assumptions'!$J$31,EL$47&gt;=$FQ273,EL$47&lt;=$FR273)*(('Summary&amp;Assumptions'!$H$25*$C273)*(1+'Summary&amp;Assumptions'!$J$29)^(EL$46-1))</f>
        <v>0</v>
      </c>
      <c r="EH273" s="588">
        <f>AND(EM$55&gt;0,SUM($E273:EG273)&lt;'Summary&amp;Assumptions'!$G$32*$B273,$D273&gt;='Summary&amp;Assumptions'!$D$17,EM$47&gt;=$D273,EM$47&lt;=EDATE($D273,'Summary&amp;Assumptions'!$G$32))*$B273+AND(EM$56&lt;'Summary&amp;Assumptions'!$J$31,EM$47&gt;=$FO273,EM$47&lt;=$FP273)*(('Summary&amp;Assumptions'!$H$25*$C273)*(1+'Summary&amp;Assumptions'!$J$29)^(EM$46-1))+AND(EM$56&lt;'Summary&amp;Assumptions'!$J$31,EM$47&gt;=$FQ273,EM$47&lt;=$FR273)*(('Summary&amp;Assumptions'!$H$25*$C273)*(1+'Summary&amp;Assumptions'!$J$29)^(EM$46-1))</f>
        <v>0</v>
      </c>
      <c r="EI273" s="588">
        <f>AND(EN$55&gt;0,SUM($E273:EH273)&lt;'Summary&amp;Assumptions'!$G$32*$B273,$D273&gt;='Summary&amp;Assumptions'!$D$17,EN$47&gt;=$D273,EN$47&lt;=EDATE($D273,'Summary&amp;Assumptions'!$G$32))*$B273+AND(EN$56&lt;'Summary&amp;Assumptions'!$J$31,EN$47&gt;=$FO273,EN$47&lt;=$FP273)*(('Summary&amp;Assumptions'!$H$25*$C273)*(1+'Summary&amp;Assumptions'!$J$29)^(EN$46-1))+AND(EN$56&lt;'Summary&amp;Assumptions'!$J$31,EN$47&gt;=$FQ273,EN$47&lt;=$FR273)*(('Summary&amp;Assumptions'!$H$25*$C273)*(1+'Summary&amp;Assumptions'!$J$29)^(EN$46-1))</f>
        <v>0</v>
      </c>
      <c r="EJ273" s="588">
        <f>AND(EO$55&gt;0,SUM($E273:EI273)&lt;'Summary&amp;Assumptions'!$G$32*$B273,$D273&gt;='Summary&amp;Assumptions'!$D$17,EO$47&gt;=$D273,EO$47&lt;=EDATE($D273,'Summary&amp;Assumptions'!$G$32))*$B273+AND(EO$56&lt;'Summary&amp;Assumptions'!$J$31,EO$47&gt;=$FO273,EO$47&lt;=$FP273)*(('Summary&amp;Assumptions'!$H$25*$C273)*(1+'Summary&amp;Assumptions'!$J$29)^(EO$46-1))+AND(EO$56&lt;'Summary&amp;Assumptions'!$J$31,EO$47&gt;=$FQ273,EO$47&lt;=$FR273)*(('Summary&amp;Assumptions'!$H$25*$C273)*(1+'Summary&amp;Assumptions'!$J$29)^(EO$46-1))</f>
        <v>0</v>
      </c>
      <c r="EK273" s="588">
        <f>AND(EP$55&gt;0,SUM($E273:EJ273)&lt;'Summary&amp;Assumptions'!$G$32*$B273,$D273&gt;='Summary&amp;Assumptions'!$D$17,EP$47&gt;=$D273,EP$47&lt;=EDATE($D273,'Summary&amp;Assumptions'!$G$32))*$B273+AND(EP$56&lt;'Summary&amp;Assumptions'!$J$31,EP$47&gt;=$FO273,EP$47&lt;=$FP273)*(('Summary&amp;Assumptions'!$H$25*$C273)*(1+'Summary&amp;Assumptions'!$J$29)^(EP$46-1))+AND(EP$56&lt;'Summary&amp;Assumptions'!$J$31,EP$47&gt;=$FQ273,EP$47&lt;=$FR273)*(('Summary&amp;Assumptions'!$H$25*$C273)*(1+'Summary&amp;Assumptions'!$J$29)^(EP$46-1))</f>
        <v>0</v>
      </c>
      <c r="EL273" s="588">
        <f>AND(EQ$55&gt;0,SUM($E273:EK273)&lt;'Summary&amp;Assumptions'!$G$32*$B273,$D273&gt;='Summary&amp;Assumptions'!$D$17,EQ$47&gt;=$D273,EQ$47&lt;=EDATE($D273,'Summary&amp;Assumptions'!$G$32))*$B273+AND(EQ$56&lt;'Summary&amp;Assumptions'!$J$31,EQ$47&gt;=$FO273,EQ$47&lt;=$FP273)*(('Summary&amp;Assumptions'!$H$25*$C273)*(1+'Summary&amp;Assumptions'!$J$29)^(EQ$46-1))+AND(EQ$56&lt;'Summary&amp;Assumptions'!$J$31,EQ$47&gt;=$FQ273,EQ$47&lt;=$FR273)*(('Summary&amp;Assumptions'!$H$25*$C273)*(1+'Summary&amp;Assumptions'!$J$29)^(EQ$46-1))</f>
        <v>0</v>
      </c>
      <c r="EM273" s="588">
        <f>AND(ER$55&gt;0,SUM($E273:EL273)&lt;'Summary&amp;Assumptions'!$G$32*$B273,$D273&gt;='Summary&amp;Assumptions'!$D$17,ER$47&gt;=$D273,ER$47&lt;=EDATE($D273,'Summary&amp;Assumptions'!$G$32))*$B273+AND(ER$56&lt;'Summary&amp;Assumptions'!$J$31,ER$47&gt;=$FO273,ER$47&lt;=$FP273)*(('Summary&amp;Assumptions'!$H$25*$C273)*(1+'Summary&amp;Assumptions'!$J$29)^(ER$46-1))+AND(ER$56&lt;'Summary&amp;Assumptions'!$J$31,ER$47&gt;=$FQ273,ER$47&lt;=$FR273)*(('Summary&amp;Assumptions'!$H$25*$C273)*(1+'Summary&amp;Assumptions'!$J$29)^(ER$46-1))</f>
        <v>0</v>
      </c>
      <c r="EN273" s="588">
        <f>AND(ES$55&gt;0,SUM($E273:EM273)&lt;'Summary&amp;Assumptions'!$G$32*$B273,$D273&gt;='Summary&amp;Assumptions'!$D$17,ES$47&gt;=$D273,ES$47&lt;=EDATE($D273,'Summary&amp;Assumptions'!$G$32))*$B273+AND(ES$56&lt;'Summary&amp;Assumptions'!$J$31,ES$47&gt;=$FO273,ES$47&lt;=$FP273)*(('Summary&amp;Assumptions'!$H$25*$C273)*(1+'Summary&amp;Assumptions'!$J$29)^(ES$46-1))+AND(ES$56&lt;'Summary&amp;Assumptions'!$J$31,ES$47&gt;=$FQ273,ES$47&lt;=$FR273)*(('Summary&amp;Assumptions'!$H$25*$C273)*(1+'Summary&amp;Assumptions'!$J$29)^(ES$46-1))</f>
        <v>0</v>
      </c>
      <c r="EO273" s="588">
        <f>AND(ET$55&gt;0,SUM($E273:EN273)&lt;'Summary&amp;Assumptions'!$G$32*$B273,$D273&gt;='Summary&amp;Assumptions'!$D$17,ET$47&gt;=$D273,ET$47&lt;=EDATE($D273,'Summary&amp;Assumptions'!$G$32))*$B273+AND(ET$56&lt;'Summary&amp;Assumptions'!$J$31,ET$47&gt;=$FO273,ET$47&lt;=$FP273)*(('Summary&amp;Assumptions'!$H$25*$C273)*(1+'Summary&amp;Assumptions'!$J$29)^(ET$46-1))+AND(ET$56&lt;'Summary&amp;Assumptions'!$J$31,ET$47&gt;=$FQ273,ET$47&lt;=$FR273)*(('Summary&amp;Assumptions'!$H$25*$C273)*(1+'Summary&amp;Assumptions'!$J$29)^(ET$46-1))</f>
        <v>0</v>
      </c>
      <c r="EP273" s="588">
        <f>AND(EU$55&gt;0,SUM($E273:EO273)&lt;'Summary&amp;Assumptions'!$G$32*$B273,$D273&gt;='Summary&amp;Assumptions'!$D$17,EU$47&gt;=$D273,EU$47&lt;=EDATE($D273,'Summary&amp;Assumptions'!$G$32))*$B273+AND(EU$56&lt;'Summary&amp;Assumptions'!$J$31,EU$47&gt;=$FO273,EU$47&lt;=$FP273)*(('Summary&amp;Assumptions'!$H$25*$C273)*(1+'Summary&amp;Assumptions'!$J$29)^(EU$46-1))+AND(EU$56&lt;'Summary&amp;Assumptions'!$J$31,EU$47&gt;=$FQ273,EU$47&lt;=$FR273)*(('Summary&amp;Assumptions'!$H$25*$C273)*(1+'Summary&amp;Assumptions'!$J$29)^(EU$46-1))</f>
        <v>0</v>
      </c>
      <c r="EQ273" s="588">
        <f>AND(EV$55&gt;0,SUM($E273:EP273)&lt;'Summary&amp;Assumptions'!$G$32*$B273,$D273&gt;='Summary&amp;Assumptions'!$D$17,EV$47&gt;=$D273,EV$47&lt;=EDATE($D273,'Summary&amp;Assumptions'!$G$32))*$B273+AND(EV$56&lt;'Summary&amp;Assumptions'!$J$31,EV$47&gt;=$FO273,EV$47&lt;=$FP273)*(('Summary&amp;Assumptions'!$H$25*$C273)*(1+'Summary&amp;Assumptions'!$J$29)^(EV$46-1))+AND(EV$56&lt;'Summary&amp;Assumptions'!$J$31,EV$47&gt;=$FQ273,EV$47&lt;=$FR273)*(('Summary&amp;Assumptions'!$H$25*$C273)*(1+'Summary&amp;Assumptions'!$J$29)^(EV$46-1))</f>
        <v>0</v>
      </c>
      <c r="ER273" s="588">
        <f>AND(EW$55&gt;0,SUM($E273:EQ273)&lt;'Summary&amp;Assumptions'!$G$32*$B273,$D273&gt;='Summary&amp;Assumptions'!$D$17,EW$47&gt;=$D273,EW$47&lt;=EDATE($D273,'Summary&amp;Assumptions'!$G$32))*$B273+AND(EW$56&lt;'Summary&amp;Assumptions'!$J$31,EW$47&gt;=$FO273,EW$47&lt;=$FP273)*(('Summary&amp;Assumptions'!$H$25*$C273)*(1+'Summary&amp;Assumptions'!$J$29)^(EW$46-1))+AND(EW$56&lt;'Summary&amp;Assumptions'!$J$31,EW$47&gt;=$FQ273,EW$47&lt;=$FR273)*(('Summary&amp;Assumptions'!$H$25*$C273)*(1+'Summary&amp;Assumptions'!$J$29)^(EW$46-1))</f>
        <v>0</v>
      </c>
      <c r="ES273" s="588">
        <f>AND(EX$55&gt;0,SUM($E273:ER273)&lt;'Summary&amp;Assumptions'!$G$32*$B273,$D273&gt;='Summary&amp;Assumptions'!$D$17,EX$47&gt;=$D273,EX$47&lt;=EDATE($D273,'Summary&amp;Assumptions'!$G$32))*$B273+AND(EX$56&lt;'Summary&amp;Assumptions'!$J$31,EX$47&gt;=$FO273,EX$47&lt;=$FP273)*(('Summary&amp;Assumptions'!$H$25*$C273)*(1+'Summary&amp;Assumptions'!$J$29)^(EX$46-1))+AND(EX$56&lt;'Summary&amp;Assumptions'!$J$31,EX$47&gt;=$FQ273,EX$47&lt;=$FR273)*(('Summary&amp;Assumptions'!$H$25*$C273)*(1+'Summary&amp;Assumptions'!$J$29)^(EX$46-1))</f>
        <v>0</v>
      </c>
      <c r="ET273" s="588">
        <f>AND(EY$55&gt;0,SUM($E273:ES273)&lt;'Summary&amp;Assumptions'!$G$32*$B273,$D273&gt;='Summary&amp;Assumptions'!$D$17,EY$47&gt;=$D273,EY$47&lt;=EDATE($D273,'Summary&amp;Assumptions'!$G$32))*$B273+AND(EY$56&lt;'Summary&amp;Assumptions'!$J$31,EY$47&gt;=$FO273,EY$47&lt;=$FP273)*(('Summary&amp;Assumptions'!$H$25*$C273)*(1+'Summary&amp;Assumptions'!$J$29)^(EY$46-1))+AND(EY$56&lt;'Summary&amp;Assumptions'!$J$31,EY$47&gt;=$FQ273,EY$47&lt;=$FR273)*(('Summary&amp;Assumptions'!$H$25*$C273)*(1+'Summary&amp;Assumptions'!$J$29)^(EY$46-1))</f>
        <v>0</v>
      </c>
      <c r="EU273" s="588">
        <f>AND(EZ$55&gt;0,SUM($E273:ET273)&lt;'Summary&amp;Assumptions'!$G$32*$B273,$D273&gt;='Summary&amp;Assumptions'!$D$17,EZ$47&gt;=$D273,EZ$47&lt;=EDATE($D273,'Summary&amp;Assumptions'!$G$32))*$B273+AND(EZ$56&lt;'Summary&amp;Assumptions'!$J$31,EZ$47&gt;=$FO273,EZ$47&lt;=$FP273)*(('Summary&amp;Assumptions'!$H$25*$C273)*(1+'Summary&amp;Assumptions'!$J$29)^(EZ$46-1))+AND(EZ$56&lt;'Summary&amp;Assumptions'!$J$31,EZ$47&gt;=$FQ273,EZ$47&lt;=$FR273)*(('Summary&amp;Assumptions'!$H$25*$C273)*(1+'Summary&amp;Assumptions'!$J$29)^(EZ$46-1))</f>
        <v>0</v>
      </c>
      <c r="EV273" s="588">
        <f>AND(FA$55&gt;0,SUM($E273:EU273)&lt;'Summary&amp;Assumptions'!$G$32*$B273,$D273&gt;='Summary&amp;Assumptions'!$D$17,FA$47&gt;=$D273,FA$47&lt;=EDATE($D273,'Summary&amp;Assumptions'!$G$32))*$B273+AND(FA$56&lt;'Summary&amp;Assumptions'!$J$31,FA$47&gt;=$FO273,FA$47&lt;=$FP273)*(('Summary&amp;Assumptions'!$H$25*$C273)*(1+'Summary&amp;Assumptions'!$J$29)^(FA$46-1))+AND(FA$56&lt;'Summary&amp;Assumptions'!$J$31,FA$47&gt;=$FQ273,FA$47&lt;=$FR273)*(('Summary&amp;Assumptions'!$H$25*$C273)*(1+'Summary&amp;Assumptions'!$J$29)^(FA$46-1))</f>
        <v>0</v>
      </c>
      <c r="EW273" s="588">
        <f>AND(FB$55&gt;0,SUM($E273:EV273)&lt;'Summary&amp;Assumptions'!$G$32*$B273,$D273&gt;='Summary&amp;Assumptions'!$D$17,FB$47&gt;=$D273,FB$47&lt;=EDATE($D273,'Summary&amp;Assumptions'!$G$32))*$B273+AND(FB$56&lt;'Summary&amp;Assumptions'!$J$31,FB$47&gt;=$FO273,FB$47&lt;=$FP273)*(('Summary&amp;Assumptions'!$H$25*$C273)*(1+'Summary&amp;Assumptions'!$J$29)^(FB$46-1))+AND(FB$56&lt;'Summary&amp;Assumptions'!$J$31,FB$47&gt;=$FQ273,FB$47&lt;=$FR273)*(('Summary&amp;Assumptions'!$H$25*$C273)*(1+'Summary&amp;Assumptions'!$J$29)^(FB$46-1))</f>
        <v>0</v>
      </c>
      <c r="EX273" s="588">
        <f>AND(FC$55&gt;0,SUM($E273:EW273)&lt;'Summary&amp;Assumptions'!$G$32*$B273,$D273&gt;='Summary&amp;Assumptions'!$D$17,FC$47&gt;=$D273,FC$47&lt;=EDATE($D273,'Summary&amp;Assumptions'!$G$32))*$B273+AND(FC$56&lt;'Summary&amp;Assumptions'!$J$31,FC$47&gt;=$FO273,FC$47&lt;=$FP273)*(('Summary&amp;Assumptions'!$H$25*$C273)*(1+'Summary&amp;Assumptions'!$J$29)^(FC$46-1))+AND(FC$56&lt;'Summary&amp;Assumptions'!$J$31,FC$47&gt;=$FQ273,FC$47&lt;=$FR273)*(('Summary&amp;Assumptions'!$H$25*$C273)*(1+'Summary&amp;Assumptions'!$J$29)^(FC$46-1))</f>
        <v>0</v>
      </c>
      <c r="EY273" s="588">
        <f>AND(FD$55&gt;0,SUM($E273:EX273)&lt;'Summary&amp;Assumptions'!$G$32*$B273,$D273&gt;='Summary&amp;Assumptions'!$D$17,FD$47&gt;=$D273,FD$47&lt;=EDATE($D273,'Summary&amp;Assumptions'!$G$32))*$B273+AND(FD$56&lt;'Summary&amp;Assumptions'!$J$31,FD$47&gt;=$FO273,FD$47&lt;=$FP273)*(('Summary&amp;Assumptions'!$H$25*$C273)*(1+'Summary&amp;Assumptions'!$J$29)^(FD$46-1))+AND(FD$56&lt;'Summary&amp;Assumptions'!$J$31,FD$47&gt;=$FQ273,FD$47&lt;=$FR273)*(('Summary&amp;Assumptions'!$H$25*$C273)*(1+'Summary&amp;Assumptions'!$J$29)^(FD$46-1))</f>
        <v>0</v>
      </c>
      <c r="EZ273" s="588">
        <f>AND(FE$55&gt;0,SUM($E273:EY273)&lt;'Summary&amp;Assumptions'!$G$32*$B273,$D273&gt;='Summary&amp;Assumptions'!$D$17,FE$47&gt;=$D273,FE$47&lt;=EDATE($D273,'Summary&amp;Assumptions'!$G$32))*$B273+AND(FE$56&lt;'Summary&amp;Assumptions'!$J$31,FE$47&gt;=$FO273,FE$47&lt;=$FP273)*(('Summary&amp;Assumptions'!$H$25*$C273)*(1+'Summary&amp;Assumptions'!$J$29)^(FE$46-1))+AND(FE$56&lt;'Summary&amp;Assumptions'!$J$31,FE$47&gt;=$FQ273,FE$47&lt;=$FR273)*(('Summary&amp;Assumptions'!$H$25*$C273)*(1+'Summary&amp;Assumptions'!$J$29)^(FE$46-1))</f>
        <v>0</v>
      </c>
      <c r="FA273" s="588">
        <f>AND(FF$55&gt;0,SUM($E273:EZ273)&lt;'Summary&amp;Assumptions'!$G$32*$B273,$D273&gt;='Summary&amp;Assumptions'!$D$17,FF$47&gt;=$D273,FF$47&lt;=EDATE($D273,'Summary&amp;Assumptions'!$G$32))*$B273+AND(FF$56&lt;'Summary&amp;Assumptions'!$J$31,FF$47&gt;=$FO273,FF$47&lt;=$FP273)*(('Summary&amp;Assumptions'!$H$25*$C273)*(1+'Summary&amp;Assumptions'!$J$29)^(FF$46-1))+AND(FF$56&lt;'Summary&amp;Assumptions'!$J$31,FF$47&gt;=$FQ273,FF$47&lt;=$FR273)*(('Summary&amp;Assumptions'!$H$25*$C273)*(1+'Summary&amp;Assumptions'!$J$29)^(FF$46-1))</f>
        <v>0</v>
      </c>
      <c r="FB273" s="588">
        <f>AND(FG$55&gt;0,SUM($E273:FA273)&lt;'Summary&amp;Assumptions'!$G$32*$B273,$D273&gt;='Summary&amp;Assumptions'!$D$17,FG$47&gt;=$D273,FG$47&lt;=EDATE($D273,'Summary&amp;Assumptions'!$G$32))*$B273+AND(FG$56&lt;'Summary&amp;Assumptions'!$J$31,FG$47&gt;=$FO273,FG$47&lt;=$FP273)*(('Summary&amp;Assumptions'!$H$25*$C273)*(1+'Summary&amp;Assumptions'!$J$29)^(FG$46-1))+AND(FG$56&lt;'Summary&amp;Assumptions'!$J$31,FG$47&gt;=$FQ273,FG$47&lt;=$FR273)*(('Summary&amp;Assumptions'!$H$25*$C273)*(1+'Summary&amp;Assumptions'!$J$29)^(FG$46-1))</f>
        <v>0</v>
      </c>
      <c r="FC273" s="588">
        <f>AND(FH$55&gt;0,SUM($E273:FB273)&lt;'Summary&amp;Assumptions'!$G$32*$B273,$D273&gt;='Summary&amp;Assumptions'!$D$17,FH$47&gt;=$D273,FH$47&lt;=EDATE($D273,'Summary&amp;Assumptions'!$G$32))*$B273+AND(FH$56&lt;'Summary&amp;Assumptions'!$J$31,FH$47&gt;=$FO273,FH$47&lt;=$FP273)*(('Summary&amp;Assumptions'!$H$25*$C273)*(1+'Summary&amp;Assumptions'!$J$29)^(FH$46-1))+AND(FH$56&lt;'Summary&amp;Assumptions'!$J$31,FH$47&gt;=$FQ273,FH$47&lt;=$FR273)*(('Summary&amp;Assumptions'!$H$25*$C273)*(1+'Summary&amp;Assumptions'!$J$29)^(FH$46-1))</f>
        <v>0</v>
      </c>
      <c r="FD273" s="588">
        <f>AND(FI$55&gt;0,SUM($E273:FC273)&lt;'Summary&amp;Assumptions'!$G$32*$B273,$D273&gt;='Summary&amp;Assumptions'!$D$17,FI$47&gt;=$D273,FI$47&lt;=EDATE($D273,'Summary&amp;Assumptions'!$G$32))*$B273+AND(FI$56&lt;'Summary&amp;Assumptions'!$J$31,FI$47&gt;=$FO273,FI$47&lt;=$FP273)*(('Summary&amp;Assumptions'!$H$25*$C273)*(1+'Summary&amp;Assumptions'!$J$29)^(FI$46-1))+AND(FI$56&lt;'Summary&amp;Assumptions'!$J$31,FI$47&gt;=$FQ273,FI$47&lt;=$FR273)*(('Summary&amp;Assumptions'!$H$25*$C273)*(1+'Summary&amp;Assumptions'!$J$29)^(FI$46-1))</f>
        <v>0</v>
      </c>
      <c r="FE273" s="588">
        <f>AND(FJ$55&gt;0,SUM($E273:FD273)&lt;'Summary&amp;Assumptions'!$G$32*$B273,$D273&gt;='Summary&amp;Assumptions'!$D$17,FJ$47&gt;=$D273,FJ$47&lt;=EDATE($D273,'Summary&amp;Assumptions'!$G$32))*$B273+AND(FJ$56&lt;'Summary&amp;Assumptions'!$J$31,FJ$47&gt;=$FO273,FJ$47&lt;=$FP273)*(('Summary&amp;Assumptions'!$H$25*$C273)*(1+'Summary&amp;Assumptions'!$J$29)^(FJ$46-1))+AND(FJ$56&lt;'Summary&amp;Assumptions'!$J$31,FJ$47&gt;=$FQ273,FJ$47&lt;=$FR273)*(('Summary&amp;Assumptions'!$H$25*$C273)*(1+'Summary&amp;Assumptions'!$J$29)^(FJ$46-1))</f>
        <v>0</v>
      </c>
      <c r="FF273" s="588">
        <f>AND(FK$55&gt;0,SUM($E273:FE273)&lt;'Summary&amp;Assumptions'!$G$32*$B273,$D273&gt;='Summary&amp;Assumptions'!$D$17,FK$47&gt;=$D273,FK$47&lt;=EDATE($D273,'Summary&amp;Assumptions'!$G$32))*$B273+AND(FK$56&lt;'Summary&amp;Assumptions'!$J$31,FK$47&gt;=$FO273,FK$47&lt;=$FP273)*(('Summary&amp;Assumptions'!$H$25*$C273)*(1+'Summary&amp;Assumptions'!$J$29)^(FK$46-1))+AND(FK$56&lt;'Summary&amp;Assumptions'!$J$31,FK$47&gt;=$FQ273,FK$47&lt;=$FR273)*(('Summary&amp;Assumptions'!$H$25*$C273)*(1+'Summary&amp;Assumptions'!$J$29)^(FK$46-1))</f>
        <v>0</v>
      </c>
      <c r="FG273" s="588">
        <f>AND(FL$55&gt;0,SUM($E273:FF273)&lt;'Summary&amp;Assumptions'!$G$32*$B273,$D273&gt;='Summary&amp;Assumptions'!$D$17,FL$47&gt;=$D273,FL$47&lt;=EDATE($D273,'Summary&amp;Assumptions'!$G$32))*$B273+AND(FL$56&lt;'Summary&amp;Assumptions'!$J$31,FL$47&gt;=$FO273,FL$47&lt;=$FP273)*(('Summary&amp;Assumptions'!$H$25*$C273)*(1+'Summary&amp;Assumptions'!$J$29)^(FL$46-1))+AND(FL$56&lt;'Summary&amp;Assumptions'!$J$31,FL$47&gt;=$FQ273,FL$47&lt;=$FR273)*(('Summary&amp;Assumptions'!$H$25*$C273)*(1+'Summary&amp;Assumptions'!$J$29)^(FL$46-1))</f>
        <v>0</v>
      </c>
      <c r="FH273" s="588">
        <f>AND(FM$55&gt;0,SUM($E273:FG273)&lt;'Summary&amp;Assumptions'!$G$32*$B273,$D273&gt;='Summary&amp;Assumptions'!$D$17,FM$47&gt;=$D273,FM$47&lt;=EDATE($D273,'Summary&amp;Assumptions'!$G$32))*$B273+AND(FM$56&lt;'Summary&amp;Assumptions'!$J$31,FM$47&gt;=$FO273,FM$47&lt;=$FP273)*(('Summary&amp;Assumptions'!$H$25*$C273)*(1+'Summary&amp;Assumptions'!$J$29)^(FM$46-1))+AND(FM$56&lt;'Summary&amp;Assumptions'!$J$31,FM$47&gt;=$FQ273,FM$47&lt;=$FR273)*(('Summary&amp;Assumptions'!$H$25*$C273)*(1+'Summary&amp;Assumptions'!$J$29)^(FM$46-1))</f>
        <v>0</v>
      </c>
      <c r="FI273" s="588">
        <f>AND(FN$55&gt;0,SUM($E273:FH273)&lt;'Summary&amp;Assumptions'!$G$32*$B273,$D273&gt;='Summary&amp;Assumptions'!$D$17,FN$47&gt;=$D273,FN$47&lt;=EDATE($D273,'Summary&amp;Assumptions'!$G$32))*$B273+AND(FN$56&lt;'Summary&amp;Assumptions'!$J$31,FN$47&gt;=$FO273,FN$47&lt;=$FP273)*(('Summary&amp;Assumptions'!$H$25*$C273)*(1+'Summary&amp;Assumptions'!$J$29)^(FN$46-1))+AND(FN$56&lt;'Summary&amp;Assumptions'!$J$31,FN$47&gt;=$FQ273,FN$47&lt;=$FR273)*(('Summary&amp;Assumptions'!$H$25*$C273)*(1+'Summary&amp;Assumptions'!$J$29)^(FN$46-1))</f>
        <v>0</v>
      </c>
      <c r="FJ273" s="588">
        <f>AND(FO$55&gt;0,SUM($E273:FI273)&lt;'Summary&amp;Assumptions'!$G$32*$B273,$D273&gt;='Summary&amp;Assumptions'!$D$17,FO$47&gt;=$D273,FO$47&lt;=EDATE($D273,'Summary&amp;Assumptions'!$G$32))*$B273+AND(FO$56&lt;'Summary&amp;Assumptions'!$J$31,FO$47&gt;=$FO273,FO$47&lt;=$FP273)*(('Summary&amp;Assumptions'!$H$25*$C273)*(1+'Summary&amp;Assumptions'!$J$29)^(FO$46-1))+AND(FO$56&lt;'Summary&amp;Assumptions'!$J$31,FO$47&gt;=$FQ273,FO$47&lt;=$FR273)*(('Summary&amp;Assumptions'!$H$25*$C273)*(1+'Summary&amp;Assumptions'!$J$29)^(FO$46-1))</f>
        <v>0</v>
      </c>
      <c r="FK273" s="588">
        <f>AND(FP$55&gt;0,SUM($E273:FJ273)&lt;'Summary&amp;Assumptions'!$G$32*$B273,$D273&gt;='Summary&amp;Assumptions'!$D$17,FP$47&gt;=$D273,FP$47&lt;=EDATE($D273,'Summary&amp;Assumptions'!$G$32))*$B273+AND(FP$56&lt;'Summary&amp;Assumptions'!$J$31,FP$47&gt;=$FO273,FP$47&lt;=$FP273)*(('Summary&amp;Assumptions'!$H$25*$C273)*(1+'Summary&amp;Assumptions'!$J$29)^(FP$46-1))+AND(FP$56&lt;'Summary&amp;Assumptions'!$J$31,FP$47&gt;=$FQ273,FP$47&lt;=$FR273)*(('Summary&amp;Assumptions'!$H$25*$C273)*(1+'Summary&amp;Assumptions'!$J$29)^(FP$46-1))</f>
        <v>0</v>
      </c>
      <c r="FL273" s="588">
        <f>AND(FQ$55&gt;0,SUM($E273:FK273)&lt;'Summary&amp;Assumptions'!$G$32*$B273,$D273&gt;='Summary&amp;Assumptions'!$D$17,FQ$47&gt;=$D273,FQ$47&lt;=EDATE($D273,'Summary&amp;Assumptions'!$G$32))*$B273+AND(FQ$56&lt;'Summary&amp;Assumptions'!$J$31,FQ$47&gt;=$FO273,FQ$47&lt;=$FP273)*(('Summary&amp;Assumptions'!$H$25*$C273)*(1+'Summary&amp;Assumptions'!$J$29)^(FQ$46-1))+AND(FQ$56&lt;'Summary&amp;Assumptions'!$J$31,FQ$47&gt;=$FQ273,FQ$47&lt;=$FR273)*(('Summary&amp;Assumptions'!$H$25*$C273)*(1+'Summary&amp;Assumptions'!$J$29)^(FQ$46-1))</f>
        <v>0</v>
      </c>
      <c r="FO273" s="576">
        <f>EDATE(D273,'Summary&amp;Assumptions'!$G$34)</f>
        <v>49096</v>
      </c>
      <c r="FP273" s="576">
        <f>EDATE(FO273,'Summary&amp;Assumptions'!$G$33-1)</f>
        <v>49126</v>
      </c>
      <c r="FQ273" s="576">
        <f>EDATE(FO273,'Summary&amp;Assumptions'!$G$34)</f>
        <v>49461</v>
      </c>
      <c r="FR273" s="576">
        <f>EDATE(FQ273,'Summary&amp;Assumptions'!$G$33-1)</f>
        <v>49491</v>
      </c>
    </row>
    <row r="274" spans="2:174" hidden="1" x14ac:dyDescent="0.2">
      <c r="B274" s="588">
        <v>0</v>
      </c>
      <c r="C274" s="193">
        <v>0</v>
      </c>
      <c r="D274" s="589">
        <v>48761</v>
      </c>
      <c r="F274" s="588">
        <f>AND(K$55&gt;0,SUM($E274:E274)&lt;'Summary&amp;Assumptions'!$G$32*$B274,$D274&gt;='Summary&amp;Assumptions'!$D$17,K$47&gt;=$D274,K$47&lt;=EDATE($D274,'Summary&amp;Assumptions'!$G$32))*$B274+AND(K$56&lt;'Summary&amp;Assumptions'!$J$31,K$47&gt;=$FO274,K$47&lt;=$FP274)*(('Summary&amp;Assumptions'!$H$25*$C274)*(1+'Summary&amp;Assumptions'!$J$29)^(K$46-1))+AND(K$56&lt;'Summary&amp;Assumptions'!$J$31,K$47&gt;=$FQ274,K$47&lt;=$FR274)*(('Summary&amp;Assumptions'!$H$25*$C274)*(1+'Summary&amp;Assumptions'!$J$29)^(K$46-1))</f>
        <v>0</v>
      </c>
      <c r="G274" s="588">
        <f>AND(L$55&gt;0,SUM($E274:F274)&lt;'Summary&amp;Assumptions'!$G$32*$B274,$D274&gt;='Summary&amp;Assumptions'!$D$17,L$47&gt;=$D274,L$47&lt;=EDATE($D274,'Summary&amp;Assumptions'!$G$32))*$B274+AND(L$56&lt;'Summary&amp;Assumptions'!$J$31,L$47&gt;=$FO274,L$47&lt;=$FP274)*(('Summary&amp;Assumptions'!$H$25*$C274)*(1+'Summary&amp;Assumptions'!$J$29)^(L$46-1))+AND(L$56&lt;'Summary&amp;Assumptions'!$J$31,L$47&gt;=$FQ274,L$47&lt;=$FR274)*(('Summary&amp;Assumptions'!$H$25*$C274)*(1+'Summary&amp;Assumptions'!$J$29)^(L$46-1))</f>
        <v>0</v>
      </c>
      <c r="H274" s="588">
        <f>AND(M$55&gt;0,SUM($E274:G274)&lt;'Summary&amp;Assumptions'!$G$32*$B274,$D274&gt;='Summary&amp;Assumptions'!$D$17,M$47&gt;=$D274,M$47&lt;=EDATE($D274,'Summary&amp;Assumptions'!$G$32))*$B274+AND(M$56&lt;'Summary&amp;Assumptions'!$J$31,M$47&gt;=$FO274,M$47&lt;=$FP274)*(('Summary&amp;Assumptions'!$H$25*$C274)*(1+'Summary&amp;Assumptions'!$J$29)^(M$46-1))+AND(M$56&lt;'Summary&amp;Assumptions'!$J$31,M$47&gt;=$FQ274,M$47&lt;=$FR274)*(('Summary&amp;Assumptions'!$H$25*$C274)*(1+'Summary&amp;Assumptions'!$J$29)^(M$46-1))</f>
        <v>0</v>
      </c>
      <c r="I274" s="588">
        <f>AND(N$55&gt;0,SUM($E274:H274)&lt;'Summary&amp;Assumptions'!$G$32*$B274,$D274&gt;='Summary&amp;Assumptions'!$D$17,N$47&gt;=$D274,N$47&lt;=EDATE($D274,'Summary&amp;Assumptions'!$G$32))*$B274+AND(N$56&lt;'Summary&amp;Assumptions'!$J$31,N$47&gt;=$FO274,N$47&lt;=$FP274)*(('Summary&amp;Assumptions'!$H$25*$C274)*(1+'Summary&amp;Assumptions'!$J$29)^(N$46-1))+AND(N$56&lt;'Summary&amp;Assumptions'!$J$31,N$47&gt;=$FQ274,N$47&lt;=$FR274)*(('Summary&amp;Assumptions'!$H$25*$C274)*(1+'Summary&amp;Assumptions'!$J$29)^(N$46-1))</f>
        <v>0</v>
      </c>
      <c r="J274" s="588">
        <f>AND(O$55&gt;0,SUM($E274:I274)&lt;'Summary&amp;Assumptions'!$G$32*$B274,$D274&gt;='Summary&amp;Assumptions'!$D$17,O$47&gt;=$D274,O$47&lt;=EDATE($D274,'Summary&amp;Assumptions'!$G$32))*$B274+AND(O$56&lt;'Summary&amp;Assumptions'!$J$31,O$47&gt;=$FO274,O$47&lt;=$FP274)*(('Summary&amp;Assumptions'!$H$25*$C274)*(1+'Summary&amp;Assumptions'!$J$29)^(O$46-1))+AND(O$56&lt;'Summary&amp;Assumptions'!$J$31,O$47&gt;=$FQ274,O$47&lt;=$FR274)*(('Summary&amp;Assumptions'!$H$25*$C274)*(1+'Summary&amp;Assumptions'!$J$29)^(O$46-1))</f>
        <v>0</v>
      </c>
      <c r="K274" s="588">
        <f>AND(P$55&gt;0,SUM($E274:J274)&lt;'Summary&amp;Assumptions'!$G$32*$B274,$D274&gt;='Summary&amp;Assumptions'!$D$17,P$47&gt;=$D274,P$47&lt;=EDATE($D274,'Summary&amp;Assumptions'!$G$32))*$B274+AND(P$56&lt;'Summary&amp;Assumptions'!$J$31,P$47&gt;=$FO274,P$47&lt;=$FP274)*(('Summary&amp;Assumptions'!$H$25*$C274)*(1+'Summary&amp;Assumptions'!$J$29)^(P$46-1))+AND(P$56&lt;'Summary&amp;Assumptions'!$J$31,P$47&gt;=$FQ274,P$47&lt;=$FR274)*(('Summary&amp;Assumptions'!$H$25*$C274)*(1+'Summary&amp;Assumptions'!$J$29)^(P$46-1))</f>
        <v>0</v>
      </c>
      <c r="L274" s="588">
        <f>AND(Q$55&gt;0,SUM($E274:K274)&lt;'Summary&amp;Assumptions'!$G$32*$B274,$D274&gt;='Summary&amp;Assumptions'!$D$17,Q$47&gt;=$D274,Q$47&lt;=EDATE($D274,'Summary&amp;Assumptions'!$G$32))*$B274+AND(Q$56&lt;'Summary&amp;Assumptions'!$J$31,Q$47&gt;=$FO274,Q$47&lt;=$FP274)*(('Summary&amp;Assumptions'!$H$25*$C274)*(1+'Summary&amp;Assumptions'!$J$29)^(Q$46-1))+AND(Q$56&lt;'Summary&amp;Assumptions'!$J$31,Q$47&gt;=$FQ274,Q$47&lt;=$FR274)*(('Summary&amp;Assumptions'!$H$25*$C274)*(1+'Summary&amp;Assumptions'!$J$29)^(Q$46-1))</f>
        <v>0</v>
      </c>
      <c r="M274" s="588">
        <f>AND(R$55&gt;0,SUM($E274:L274)&lt;'Summary&amp;Assumptions'!$G$32*$B274,$D274&gt;='Summary&amp;Assumptions'!$D$17,R$47&gt;=$D274,R$47&lt;=EDATE($D274,'Summary&amp;Assumptions'!$G$32))*$B274+AND(R$56&lt;'Summary&amp;Assumptions'!$J$31,R$47&gt;=$FO274,R$47&lt;=$FP274)*(('Summary&amp;Assumptions'!$H$25*$C274)*(1+'Summary&amp;Assumptions'!$J$29)^(R$46-1))+AND(R$56&lt;'Summary&amp;Assumptions'!$J$31,R$47&gt;=$FQ274,R$47&lt;=$FR274)*(('Summary&amp;Assumptions'!$H$25*$C274)*(1+'Summary&amp;Assumptions'!$J$29)^(R$46-1))</f>
        <v>0</v>
      </c>
      <c r="N274" s="588">
        <f>AND(S$55&gt;0,SUM($E274:M274)&lt;'Summary&amp;Assumptions'!$G$32*$B274,$D274&gt;='Summary&amp;Assumptions'!$D$17,S$47&gt;=$D274,S$47&lt;=EDATE($D274,'Summary&amp;Assumptions'!$G$32))*$B274+AND(S$56&lt;'Summary&amp;Assumptions'!$J$31,S$47&gt;=$FO274,S$47&lt;=$FP274)*(('Summary&amp;Assumptions'!$H$25*$C274)*(1+'Summary&amp;Assumptions'!$J$29)^(S$46-1))+AND(S$56&lt;'Summary&amp;Assumptions'!$J$31,S$47&gt;=$FQ274,S$47&lt;=$FR274)*(('Summary&amp;Assumptions'!$H$25*$C274)*(1+'Summary&amp;Assumptions'!$J$29)^(S$46-1))</f>
        <v>0</v>
      </c>
      <c r="O274" s="588">
        <f>AND(T$55&gt;0,SUM($E274:N274)&lt;'Summary&amp;Assumptions'!$G$32*$B274,$D274&gt;='Summary&amp;Assumptions'!$D$17,T$47&gt;=$D274,T$47&lt;=EDATE($D274,'Summary&amp;Assumptions'!$G$32))*$B274+AND(T$56&lt;'Summary&amp;Assumptions'!$J$31,T$47&gt;=$FO274,T$47&lt;=$FP274)*(('Summary&amp;Assumptions'!$H$25*$C274)*(1+'Summary&amp;Assumptions'!$J$29)^(T$46-1))+AND(T$56&lt;'Summary&amp;Assumptions'!$J$31,T$47&gt;=$FQ274,T$47&lt;=$FR274)*(('Summary&amp;Assumptions'!$H$25*$C274)*(1+'Summary&amp;Assumptions'!$J$29)^(T$46-1))</f>
        <v>0</v>
      </c>
      <c r="P274" s="588">
        <f>AND(U$55&gt;0,SUM($E274:O274)&lt;'Summary&amp;Assumptions'!$G$32*$B274,$D274&gt;='Summary&amp;Assumptions'!$D$17,U$47&gt;=$D274,U$47&lt;=EDATE($D274,'Summary&amp;Assumptions'!$G$32))*$B274+AND(U$56&lt;'Summary&amp;Assumptions'!$J$31,U$47&gt;=$FO274,U$47&lt;=$FP274)*(('Summary&amp;Assumptions'!$H$25*$C274)*(1+'Summary&amp;Assumptions'!$J$29)^(U$46-1))+AND(U$56&lt;'Summary&amp;Assumptions'!$J$31,U$47&gt;=$FQ274,U$47&lt;=$FR274)*(('Summary&amp;Assumptions'!$H$25*$C274)*(1+'Summary&amp;Assumptions'!$J$29)^(U$46-1))</f>
        <v>0</v>
      </c>
      <c r="Q274" s="588">
        <f>AND(V$55&gt;0,SUM($E274:P274)&lt;'Summary&amp;Assumptions'!$G$32*$B274,$D274&gt;='Summary&amp;Assumptions'!$D$17,V$47&gt;=$D274,V$47&lt;=EDATE($D274,'Summary&amp;Assumptions'!$G$32))*$B274+AND(V$56&lt;'Summary&amp;Assumptions'!$J$31,V$47&gt;=$FO274,V$47&lt;=$FP274)*(('Summary&amp;Assumptions'!$H$25*$C274)*(1+'Summary&amp;Assumptions'!$J$29)^(V$46-1))+AND(V$56&lt;'Summary&amp;Assumptions'!$J$31,V$47&gt;=$FQ274,V$47&lt;=$FR274)*(('Summary&amp;Assumptions'!$H$25*$C274)*(1+'Summary&amp;Assumptions'!$J$29)^(V$46-1))</f>
        <v>0</v>
      </c>
      <c r="R274" s="588">
        <f>AND(W$55&gt;0,SUM($E274:Q274)&lt;'Summary&amp;Assumptions'!$G$32*$B274,$D274&gt;='Summary&amp;Assumptions'!$D$17,W$47&gt;=$D274,W$47&lt;=EDATE($D274,'Summary&amp;Assumptions'!$G$32))*$B274+AND(W$56&lt;'Summary&amp;Assumptions'!$J$31,W$47&gt;=$FO274,W$47&lt;=$FP274)*(('Summary&amp;Assumptions'!$H$25*$C274)*(1+'Summary&amp;Assumptions'!$J$29)^(W$46-1))+AND(W$56&lt;'Summary&amp;Assumptions'!$J$31,W$47&gt;=$FQ274,W$47&lt;=$FR274)*(('Summary&amp;Assumptions'!$H$25*$C274)*(1+'Summary&amp;Assumptions'!$J$29)^(W$46-1))</f>
        <v>0</v>
      </c>
      <c r="S274" s="588">
        <f>AND(X$55&gt;0,SUM($E274:R274)&lt;'Summary&amp;Assumptions'!$G$32*$B274,$D274&gt;='Summary&amp;Assumptions'!$D$17,X$47&gt;=$D274,X$47&lt;=EDATE($D274,'Summary&amp;Assumptions'!$G$32))*$B274+AND(X$56&lt;'Summary&amp;Assumptions'!$J$31,X$47&gt;=$FO274,X$47&lt;=$FP274)*(('Summary&amp;Assumptions'!$H$25*$C274)*(1+'Summary&amp;Assumptions'!$J$29)^(X$46-1))+AND(X$56&lt;'Summary&amp;Assumptions'!$J$31,X$47&gt;=$FQ274,X$47&lt;=$FR274)*(('Summary&amp;Assumptions'!$H$25*$C274)*(1+'Summary&amp;Assumptions'!$J$29)^(X$46-1))</f>
        <v>0</v>
      </c>
      <c r="T274" s="588">
        <f>AND(Y$55&gt;0,SUM($E274:S274)&lt;'Summary&amp;Assumptions'!$G$32*$B274,$D274&gt;='Summary&amp;Assumptions'!$D$17,Y$47&gt;=$D274,Y$47&lt;=EDATE($D274,'Summary&amp;Assumptions'!$G$32))*$B274+AND(Y$56&lt;'Summary&amp;Assumptions'!$J$31,Y$47&gt;=$FO274,Y$47&lt;=$FP274)*(('Summary&amp;Assumptions'!$H$25*$C274)*(1+'Summary&amp;Assumptions'!$J$29)^(Y$46-1))+AND(Y$56&lt;'Summary&amp;Assumptions'!$J$31,Y$47&gt;=$FQ274,Y$47&lt;=$FR274)*(('Summary&amp;Assumptions'!$H$25*$C274)*(1+'Summary&amp;Assumptions'!$J$29)^(Y$46-1))</f>
        <v>0</v>
      </c>
      <c r="U274" s="588">
        <f>AND(Z$55&gt;0,SUM($E274:T274)&lt;'Summary&amp;Assumptions'!$G$32*$B274,$D274&gt;='Summary&amp;Assumptions'!$D$17,Z$47&gt;=$D274,Z$47&lt;=EDATE($D274,'Summary&amp;Assumptions'!$G$32))*$B274+AND(Z$56&lt;'Summary&amp;Assumptions'!$J$31,Z$47&gt;=$FO274,Z$47&lt;=$FP274)*(('Summary&amp;Assumptions'!$H$25*$C274)*(1+'Summary&amp;Assumptions'!$J$29)^(Z$46-1))+AND(Z$56&lt;'Summary&amp;Assumptions'!$J$31,Z$47&gt;=$FQ274,Z$47&lt;=$FR274)*(('Summary&amp;Assumptions'!$H$25*$C274)*(1+'Summary&amp;Assumptions'!$J$29)^(Z$46-1))</f>
        <v>0</v>
      </c>
      <c r="V274" s="588">
        <f>AND(AA$55&gt;0,SUM($E274:U274)&lt;'Summary&amp;Assumptions'!$G$32*$B274,$D274&gt;='Summary&amp;Assumptions'!$D$17,AA$47&gt;=$D274,AA$47&lt;=EDATE($D274,'Summary&amp;Assumptions'!$G$32))*$B274+AND(AA$56&lt;'Summary&amp;Assumptions'!$J$31,AA$47&gt;=$FO274,AA$47&lt;=$FP274)*(('Summary&amp;Assumptions'!$H$25*$C274)*(1+'Summary&amp;Assumptions'!$J$29)^(AA$46-1))+AND(AA$56&lt;'Summary&amp;Assumptions'!$J$31,AA$47&gt;=$FQ274,AA$47&lt;=$FR274)*(('Summary&amp;Assumptions'!$H$25*$C274)*(1+'Summary&amp;Assumptions'!$J$29)^(AA$46-1))</f>
        <v>0</v>
      </c>
      <c r="W274" s="588">
        <f>AND(AB$55&gt;0,SUM($E274:V274)&lt;'Summary&amp;Assumptions'!$G$32*$B274,$D274&gt;='Summary&amp;Assumptions'!$D$17,AB$47&gt;=$D274,AB$47&lt;=EDATE($D274,'Summary&amp;Assumptions'!$G$32))*$B274+AND(AB$56&lt;'Summary&amp;Assumptions'!$J$31,AB$47&gt;=$FO274,AB$47&lt;=$FP274)*(('Summary&amp;Assumptions'!$H$25*$C274)*(1+'Summary&amp;Assumptions'!$J$29)^(AB$46-1))+AND(AB$56&lt;'Summary&amp;Assumptions'!$J$31,AB$47&gt;=$FQ274,AB$47&lt;=$FR274)*(('Summary&amp;Assumptions'!$H$25*$C274)*(1+'Summary&amp;Assumptions'!$J$29)^(AB$46-1))</f>
        <v>0</v>
      </c>
      <c r="X274" s="588">
        <f>AND(AC$55&gt;0,SUM($E274:W274)&lt;'Summary&amp;Assumptions'!$G$32*$B274,$D274&gt;='Summary&amp;Assumptions'!$D$17,AC$47&gt;=$D274,AC$47&lt;=EDATE($D274,'Summary&amp;Assumptions'!$G$32))*$B274+AND(AC$56&lt;'Summary&amp;Assumptions'!$J$31,AC$47&gt;=$FO274,AC$47&lt;=$FP274)*(('Summary&amp;Assumptions'!$H$25*$C274)*(1+'Summary&amp;Assumptions'!$J$29)^(AC$46-1))+AND(AC$56&lt;'Summary&amp;Assumptions'!$J$31,AC$47&gt;=$FQ274,AC$47&lt;=$FR274)*(('Summary&amp;Assumptions'!$H$25*$C274)*(1+'Summary&amp;Assumptions'!$J$29)^(AC$46-1))</f>
        <v>0</v>
      </c>
      <c r="Y274" s="588">
        <f>AND(AD$55&gt;0,SUM($E274:X274)&lt;'Summary&amp;Assumptions'!$G$32*$B274,$D274&gt;='Summary&amp;Assumptions'!$D$17,AD$47&gt;=$D274,AD$47&lt;=EDATE($D274,'Summary&amp;Assumptions'!$G$32))*$B274+AND(AD$56&lt;'Summary&amp;Assumptions'!$J$31,AD$47&gt;=$FO274,AD$47&lt;=$FP274)*(('Summary&amp;Assumptions'!$H$25*$C274)*(1+'Summary&amp;Assumptions'!$J$29)^(AD$46-1))+AND(AD$56&lt;'Summary&amp;Assumptions'!$J$31,AD$47&gt;=$FQ274,AD$47&lt;=$FR274)*(('Summary&amp;Assumptions'!$H$25*$C274)*(1+'Summary&amp;Assumptions'!$J$29)^(AD$46-1))</f>
        <v>0</v>
      </c>
      <c r="Z274" s="588">
        <f>AND(AE$55&gt;0,SUM($E274:Y274)&lt;'Summary&amp;Assumptions'!$G$32*$B274,$D274&gt;='Summary&amp;Assumptions'!$D$17,AE$47&gt;=$D274,AE$47&lt;=EDATE($D274,'Summary&amp;Assumptions'!$G$32))*$B274+AND(AE$56&lt;'Summary&amp;Assumptions'!$J$31,AE$47&gt;=$FO274,AE$47&lt;=$FP274)*(('Summary&amp;Assumptions'!$H$25*$C274)*(1+'Summary&amp;Assumptions'!$J$29)^(AE$46-1))+AND(AE$56&lt;'Summary&amp;Assumptions'!$J$31,AE$47&gt;=$FQ274,AE$47&lt;=$FR274)*(('Summary&amp;Assumptions'!$H$25*$C274)*(1+'Summary&amp;Assumptions'!$J$29)^(AE$46-1))</f>
        <v>0</v>
      </c>
      <c r="AA274" s="588">
        <f>AND(AF$55&gt;0,SUM($E274:Z274)&lt;'Summary&amp;Assumptions'!$G$32*$B274,$D274&gt;='Summary&amp;Assumptions'!$D$17,AF$47&gt;=$D274,AF$47&lt;=EDATE($D274,'Summary&amp;Assumptions'!$G$32))*$B274+AND(AF$56&lt;'Summary&amp;Assumptions'!$J$31,AF$47&gt;=$FO274,AF$47&lt;=$FP274)*(('Summary&amp;Assumptions'!$H$25*$C274)*(1+'Summary&amp;Assumptions'!$J$29)^(AF$46-1))+AND(AF$56&lt;'Summary&amp;Assumptions'!$J$31,AF$47&gt;=$FQ274,AF$47&lt;=$FR274)*(('Summary&amp;Assumptions'!$H$25*$C274)*(1+'Summary&amp;Assumptions'!$J$29)^(AF$46-1))</f>
        <v>0</v>
      </c>
      <c r="AB274" s="588">
        <f>AND(AG$55&gt;0,SUM($E274:AA274)&lt;'Summary&amp;Assumptions'!$G$32*$B274,$D274&gt;='Summary&amp;Assumptions'!$D$17,AG$47&gt;=$D274,AG$47&lt;=EDATE($D274,'Summary&amp;Assumptions'!$G$32))*$B274+AND(AG$56&lt;'Summary&amp;Assumptions'!$J$31,AG$47&gt;=$FO274,AG$47&lt;=$FP274)*(('Summary&amp;Assumptions'!$H$25*$C274)*(1+'Summary&amp;Assumptions'!$J$29)^(AG$46-1))+AND(AG$56&lt;'Summary&amp;Assumptions'!$J$31,AG$47&gt;=$FQ274,AG$47&lt;=$FR274)*(('Summary&amp;Assumptions'!$H$25*$C274)*(1+'Summary&amp;Assumptions'!$J$29)^(AG$46-1))</f>
        <v>0</v>
      </c>
      <c r="AC274" s="588">
        <f>AND(AH$55&gt;0,SUM($E274:AB274)&lt;'Summary&amp;Assumptions'!$G$32*$B274,$D274&gt;='Summary&amp;Assumptions'!$D$17,AH$47&gt;=$D274,AH$47&lt;=EDATE($D274,'Summary&amp;Assumptions'!$G$32))*$B274+AND(AH$56&lt;'Summary&amp;Assumptions'!$J$31,AH$47&gt;=$FO274,AH$47&lt;=$FP274)*(('Summary&amp;Assumptions'!$H$25*$C274)*(1+'Summary&amp;Assumptions'!$J$29)^(AH$46-1))+AND(AH$56&lt;'Summary&amp;Assumptions'!$J$31,AH$47&gt;=$FQ274,AH$47&lt;=$FR274)*(('Summary&amp;Assumptions'!$H$25*$C274)*(1+'Summary&amp;Assumptions'!$J$29)^(AH$46-1))</f>
        <v>0</v>
      </c>
      <c r="AD274" s="588">
        <f>AND(AI$55&gt;0,SUM($E274:AC274)&lt;'Summary&amp;Assumptions'!$G$32*$B274,$D274&gt;='Summary&amp;Assumptions'!$D$17,AI$47&gt;=$D274,AI$47&lt;=EDATE($D274,'Summary&amp;Assumptions'!$G$32))*$B274+AND(AI$56&lt;'Summary&amp;Assumptions'!$J$31,AI$47&gt;=$FO274,AI$47&lt;=$FP274)*(('Summary&amp;Assumptions'!$H$25*$C274)*(1+'Summary&amp;Assumptions'!$J$29)^(AI$46-1))+AND(AI$56&lt;'Summary&amp;Assumptions'!$J$31,AI$47&gt;=$FQ274,AI$47&lt;=$FR274)*(('Summary&amp;Assumptions'!$H$25*$C274)*(1+'Summary&amp;Assumptions'!$J$29)^(AI$46-1))</f>
        <v>0</v>
      </c>
      <c r="AE274" s="588">
        <f>AND(AJ$55&gt;0,SUM($E274:AD274)&lt;'Summary&amp;Assumptions'!$G$32*$B274,$D274&gt;='Summary&amp;Assumptions'!$D$17,AJ$47&gt;=$D274,AJ$47&lt;=EDATE($D274,'Summary&amp;Assumptions'!$G$32))*$B274+AND(AJ$56&lt;'Summary&amp;Assumptions'!$J$31,AJ$47&gt;=$FO274,AJ$47&lt;=$FP274)*(('Summary&amp;Assumptions'!$H$25*$C274)*(1+'Summary&amp;Assumptions'!$J$29)^(AJ$46-1))+AND(AJ$56&lt;'Summary&amp;Assumptions'!$J$31,AJ$47&gt;=$FQ274,AJ$47&lt;=$FR274)*(('Summary&amp;Assumptions'!$H$25*$C274)*(1+'Summary&amp;Assumptions'!$J$29)^(AJ$46-1))</f>
        <v>0</v>
      </c>
      <c r="AF274" s="588">
        <f>AND(AK$55&gt;0,SUM($E274:AE274)&lt;'Summary&amp;Assumptions'!$G$32*$B274,$D274&gt;='Summary&amp;Assumptions'!$D$17,AK$47&gt;=$D274,AK$47&lt;=EDATE($D274,'Summary&amp;Assumptions'!$G$32))*$B274+AND(AK$56&lt;'Summary&amp;Assumptions'!$J$31,AK$47&gt;=$FO274,AK$47&lt;=$FP274)*(('Summary&amp;Assumptions'!$H$25*$C274)*(1+'Summary&amp;Assumptions'!$J$29)^(AK$46-1))+AND(AK$56&lt;'Summary&amp;Assumptions'!$J$31,AK$47&gt;=$FQ274,AK$47&lt;=$FR274)*(('Summary&amp;Assumptions'!$H$25*$C274)*(1+'Summary&amp;Assumptions'!$J$29)^(AK$46-1))</f>
        <v>0</v>
      </c>
      <c r="AG274" s="588">
        <f>AND(AL$55&gt;0,SUM($E274:AF274)&lt;'Summary&amp;Assumptions'!$G$32*$B274,$D274&gt;='Summary&amp;Assumptions'!$D$17,AL$47&gt;=$D274,AL$47&lt;=EDATE($D274,'Summary&amp;Assumptions'!$G$32))*$B274+AND(AL$56&lt;'Summary&amp;Assumptions'!$J$31,AL$47&gt;=$FO274,AL$47&lt;=$FP274)*(('Summary&amp;Assumptions'!$H$25*$C274)*(1+'Summary&amp;Assumptions'!$J$29)^(AL$46-1))+AND(AL$56&lt;'Summary&amp;Assumptions'!$J$31,AL$47&gt;=$FQ274,AL$47&lt;=$FR274)*(('Summary&amp;Assumptions'!$H$25*$C274)*(1+'Summary&amp;Assumptions'!$J$29)^(AL$46-1))</f>
        <v>0</v>
      </c>
      <c r="AH274" s="588">
        <f>AND(AM$55&gt;0,SUM($E274:AG274)&lt;'Summary&amp;Assumptions'!$G$32*$B274,$D274&gt;='Summary&amp;Assumptions'!$D$17,AM$47&gt;=$D274,AM$47&lt;=EDATE($D274,'Summary&amp;Assumptions'!$G$32))*$B274+AND(AM$56&lt;'Summary&amp;Assumptions'!$J$31,AM$47&gt;=$FO274,AM$47&lt;=$FP274)*(('Summary&amp;Assumptions'!$H$25*$C274)*(1+'Summary&amp;Assumptions'!$J$29)^(AM$46-1))+AND(AM$56&lt;'Summary&amp;Assumptions'!$J$31,AM$47&gt;=$FQ274,AM$47&lt;=$FR274)*(('Summary&amp;Assumptions'!$H$25*$C274)*(1+'Summary&amp;Assumptions'!$J$29)^(AM$46-1))</f>
        <v>0</v>
      </c>
      <c r="AI274" s="588">
        <f>AND(AN$55&gt;0,SUM($E274:AH274)&lt;'Summary&amp;Assumptions'!$G$32*$B274,$D274&gt;='Summary&amp;Assumptions'!$D$17,AN$47&gt;=$D274,AN$47&lt;=EDATE($D274,'Summary&amp;Assumptions'!$G$32))*$B274+AND(AN$56&lt;'Summary&amp;Assumptions'!$J$31,AN$47&gt;=$FO274,AN$47&lt;=$FP274)*(('Summary&amp;Assumptions'!$H$25*$C274)*(1+'Summary&amp;Assumptions'!$J$29)^(AN$46-1))+AND(AN$56&lt;'Summary&amp;Assumptions'!$J$31,AN$47&gt;=$FQ274,AN$47&lt;=$FR274)*(('Summary&amp;Assumptions'!$H$25*$C274)*(1+'Summary&amp;Assumptions'!$J$29)^(AN$46-1))</f>
        <v>0</v>
      </c>
      <c r="AJ274" s="588">
        <f>AND(AO$55&gt;0,SUM($E274:AI274)&lt;'Summary&amp;Assumptions'!$G$32*$B274,$D274&gt;='Summary&amp;Assumptions'!$D$17,AO$47&gt;=$D274,AO$47&lt;=EDATE($D274,'Summary&amp;Assumptions'!$G$32))*$B274+AND(AO$56&lt;'Summary&amp;Assumptions'!$J$31,AO$47&gt;=$FO274,AO$47&lt;=$FP274)*(('Summary&amp;Assumptions'!$H$25*$C274)*(1+'Summary&amp;Assumptions'!$J$29)^(AO$46-1))+AND(AO$56&lt;'Summary&amp;Assumptions'!$J$31,AO$47&gt;=$FQ274,AO$47&lt;=$FR274)*(('Summary&amp;Assumptions'!$H$25*$C274)*(1+'Summary&amp;Assumptions'!$J$29)^(AO$46-1))</f>
        <v>0</v>
      </c>
      <c r="AK274" s="588">
        <f>AND(AP$55&gt;0,SUM($E274:AJ274)&lt;'Summary&amp;Assumptions'!$G$32*$B274,$D274&gt;='Summary&amp;Assumptions'!$D$17,AP$47&gt;=$D274,AP$47&lt;=EDATE($D274,'Summary&amp;Assumptions'!$G$32))*$B274+AND(AP$56&lt;'Summary&amp;Assumptions'!$J$31,AP$47&gt;=$FO274,AP$47&lt;=$FP274)*(('Summary&amp;Assumptions'!$H$25*$C274)*(1+'Summary&amp;Assumptions'!$J$29)^(AP$46-1))+AND(AP$56&lt;'Summary&amp;Assumptions'!$J$31,AP$47&gt;=$FQ274,AP$47&lt;=$FR274)*(('Summary&amp;Assumptions'!$H$25*$C274)*(1+'Summary&amp;Assumptions'!$J$29)^(AP$46-1))</f>
        <v>0</v>
      </c>
      <c r="AL274" s="588">
        <f>AND(AQ$55&gt;0,SUM($E274:AK274)&lt;'Summary&amp;Assumptions'!$G$32*$B274,$D274&gt;='Summary&amp;Assumptions'!$D$17,AQ$47&gt;=$D274,AQ$47&lt;=EDATE($D274,'Summary&amp;Assumptions'!$G$32))*$B274+AND(AQ$56&lt;'Summary&amp;Assumptions'!$J$31,AQ$47&gt;=$FO274,AQ$47&lt;=$FP274)*(('Summary&amp;Assumptions'!$H$25*$C274)*(1+'Summary&amp;Assumptions'!$J$29)^(AQ$46-1))+AND(AQ$56&lt;'Summary&amp;Assumptions'!$J$31,AQ$47&gt;=$FQ274,AQ$47&lt;=$FR274)*(('Summary&amp;Assumptions'!$H$25*$C274)*(1+'Summary&amp;Assumptions'!$J$29)^(AQ$46-1))</f>
        <v>0</v>
      </c>
      <c r="AM274" s="588">
        <f>AND(AR$55&gt;0,SUM($E274:AL274)&lt;'Summary&amp;Assumptions'!$G$32*$B274,$D274&gt;='Summary&amp;Assumptions'!$D$17,AR$47&gt;=$D274,AR$47&lt;=EDATE($D274,'Summary&amp;Assumptions'!$G$32))*$B274+AND(AR$56&lt;'Summary&amp;Assumptions'!$J$31,AR$47&gt;=$FO274,AR$47&lt;=$FP274)*(('Summary&amp;Assumptions'!$H$25*$C274)*(1+'Summary&amp;Assumptions'!$J$29)^(AR$46-1))+AND(AR$56&lt;'Summary&amp;Assumptions'!$J$31,AR$47&gt;=$FQ274,AR$47&lt;=$FR274)*(('Summary&amp;Assumptions'!$H$25*$C274)*(1+'Summary&amp;Assumptions'!$J$29)^(AR$46-1))</f>
        <v>0</v>
      </c>
      <c r="AN274" s="588">
        <f>AND(AS$55&gt;0,SUM($E274:AM274)&lt;'Summary&amp;Assumptions'!$G$32*$B274,$D274&gt;='Summary&amp;Assumptions'!$D$17,AS$47&gt;=$D274,AS$47&lt;=EDATE($D274,'Summary&amp;Assumptions'!$G$32))*$B274+AND(AS$56&lt;'Summary&amp;Assumptions'!$J$31,AS$47&gt;=$FO274,AS$47&lt;=$FP274)*(('Summary&amp;Assumptions'!$H$25*$C274)*(1+'Summary&amp;Assumptions'!$J$29)^(AS$46-1))+AND(AS$56&lt;'Summary&amp;Assumptions'!$J$31,AS$47&gt;=$FQ274,AS$47&lt;=$FR274)*(('Summary&amp;Assumptions'!$H$25*$C274)*(1+'Summary&amp;Assumptions'!$J$29)^(AS$46-1))</f>
        <v>0</v>
      </c>
      <c r="AO274" s="588">
        <f>AND(AT$55&gt;0,SUM($E274:AN274)&lt;'Summary&amp;Assumptions'!$G$32*$B274,$D274&gt;='Summary&amp;Assumptions'!$D$17,AT$47&gt;=$D274,AT$47&lt;=EDATE($D274,'Summary&amp;Assumptions'!$G$32))*$B274+AND(AT$56&lt;'Summary&amp;Assumptions'!$J$31,AT$47&gt;=$FO274,AT$47&lt;=$FP274)*(('Summary&amp;Assumptions'!$H$25*$C274)*(1+'Summary&amp;Assumptions'!$J$29)^(AT$46-1))+AND(AT$56&lt;'Summary&amp;Assumptions'!$J$31,AT$47&gt;=$FQ274,AT$47&lt;=$FR274)*(('Summary&amp;Assumptions'!$H$25*$C274)*(1+'Summary&amp;Assumptions'!$J$29)^(AT$46-1))</f>
        <v>0</v>
      </c>
      <c r="AP274" s="588">
        <f>AND(AU$55&gt;0,SUM($E274:AO274)&lt;'Summary&amp;Assumptions'!$G$32*$B274,$D274&gt;='Summary&amp;Assumptions'!$D$17,AU$47&gt;=$D274,AU$47&lt;=EDATE($D274,'Summary&amp;Assumptions'!$G$32))*$B274+AND(AU$56&lt;'Summary&amp;Assumptions'!$J$31,AU$47&gt;=$FO274,AU$47&lt;=$FP274)*(('Summary&amp;Assumptions'!$H$25*$C274)*(1+'Summary&amp;Assumptions'!$J$29)^(AU$46-1))+AND(AU$56&lt;'Summary&amp;Assumptions'!$J$31,AU$47&gt;=$FQ274,AU$47&lt;=$FR274)*(('Summary&amp;Assumptions'!$H$25*$C274)*(1+'Summary&amp;Assumptions'!$J$29)^(AU$46-1))</f>
        <v>0</v>
      </c>
      <c r="AQ274" s="588">
        <f>AND(AV$55&gt;0,SUM($E274:AP274)&lt;'Summary&amp;Assumptions'!$G$32*$B274,$D274&gt;='Summary&amp;Assumptions'!$D$17,AV$47&gt;=$D274,AV$47&lt;=EDATE($D274,'Summary&amp;Assumptions'!$G$32))*$B274+AND(AV$56&lt;'Summary&amp;Assumptions'!$J$31,AV$47&gt;=$FO274,AV$47&lt;=$FP274)*(('Summary&amp;Assumptions'!$H$25*$C274)*(1+'Summary&amp;Assumptions'!$J$29)^(AV$46-1))+AND(AV$56&lt;'Summary&amp;Assumptions'!$J$31,AV$47&gt;=$FQ274,AV$47&lt;=$FR274)*(('Summary&amp;Assumptions'!$H$25*$C274)*(1+'Summary&amp;Assumptions'!$J$29)^(AV$46-1))</f>
        <v>0</v>
      </c>
      <c r="AR274" s="588">
        <f>AND(AW$55&gt;0,SUM($E274:AQ274)&lt;'Summary&amp;Assumptions'!$G$32*$B274,$D274&gt;='Summary&amp;Assumptions'!$D$17,AW$47&gt;=$D274,AW$47&lt;=EDATE($D274,'Summary&amp;Assumptions'!$G$32))*$B274+AND(AW$56&lt;'Summary&amp;Assumptions'!$J$31,AW$47&gt;=$FO274,AW$47&lt;=$FP274)*(('Summary&amp;Assumptions'!$H$25*$C274)*(1+'Summary&amp;Assumptions'!$J$29)^(AW$46-1))+AND(AW$56&lt;'Summary&amp;Assumptions'!$J$31,AW$47&gt;=$FQ274,AW$47&lt;=$FR274)*(('Summary&amp;Assumptions'!$H$25*$C274)*(1+'Summary&amp;Assumptions'!$J$29)^(AW$46-1))</f>
        <v>0</v>
      </c>
      <c r="AS274" s="588">
        <f>AND(AX$55&gt;0,SUM($E274:AR274)&lt;'Summary&amp;Assumptions'!$G$32*$B274,$D274&gt;='Summary&amp;Assumptions'!$D$17,AX$47&gt;=$D274,AX$47&lt;=EDATE($D274,'Summary&amp;Assumptions'!$G$32))*$B274+AND(AX$56&lt;'Summary&amp;Assumptions'!$J$31,AX$47&gt;=$FO274,AX$47&lt;=$FP274)*(('Summary&amp;Assumptions'!$H$25*$C274)*(1+'Summary&amp;Assumptions'!$J$29)^(AX$46-1))+AND(AX$56&lt;'Summary&amp;Assumptions'!$J$31,AX$47&gt;=$FQ274,AX$47&lt;=$FR274)*(('Summary&amp;Assumptions'!$H$25*$C274)*(1+'Summary&amp;Assumptions'!$J$29)^(AX$46-1))</f>
        <v>0</v>
      </c>
      <c r="AT274" s="588">
        <f>AND(AY$55&gt;0,SUM($E274:AS274)&lt;'Summary&amp;Assumptions'!$G$32*$B274,$D274&gt;='Summary&amp;Assumptions'!$D$17,AY$47&gt;=$D274,AY$47&lt;=EDATE($D274,'Summary&amp;Assumptions'!$G$32))*$B274+AND(AY$56&lt;'Summary&amp;Assumptions'!$J$31,AY$47&gt;=$FO274,AY$47&lt;=$FP274)*(('Summary&amp;Assumptions'!$H$25*$C274)*(1+'Summary&amp;Assumptions'!$J$29)^(AY$46-1))+AND(AY$56&lt;'Summary&amp;Assumptions'!$J$31,AY$47&gt;=$FQ274,AY$47&lt;=$FR274)*(('Summary&amp;Assumptions'!$H$25*$C274)*(1+'Summary&amp;Assumptions'!$J$29)^(AY$46-1))</f>
        <v>0</v>
      </c>
      <c r="AU274" s="588">
        <f>AND(AZ$55&gt;0,SUM($E274:AT274)&lt;'Summary&amp;Assumptions'!$G$32*$B274,$D274&gt;='Summary&amp;Assumptions'!$D$17,AZ$47&gt;=$D274,AZ$47&lt;=EDATE($D274,'Summary&amp;Assumptions'!$G$32))*$B274+AND(AZ$56&lt;'Summary&amp;Assumptions'!$J$31,AZ$47&gt;=$FO274,AZ$47&lt;=$FP274)*(('Summary&amp;Assumptions'!$H$25*$C274)*(1+'Summary&amp;Assumptions'!$J$29)^(AZ$46-1))+AND(AZ$56&lt;'Summary&amp;Assumptions'!$J$31,AZ$47&gt;=$FQ274,AZ$47&lt;=$FR274)*(('Summary&amp;Assumptions'!$H$25*$C274)*(1+'Summary&amp;Assumptions'!$J$29)^(AZ$46-1))</f>
        <v>0</v>
      </c>
      <c r="AV274" s="588">
        <f>AND(BA$55&gt;0,SUM($E274:AU274)&lt;'Summary&amp;Assumptions'!$G$32*$B274,$D274&gt;='Summary&amp;Assumptions'!$D$17,BA$47&gt;=$D274,BA$47&lt;=EDATE($D274,'Summary&amp;Assumptions'!$G$32))*$B274+AND(BA$56&lt;'Summary&amp;Assumptions'!$J$31,BA$47&gt;=$FO274,BA$47&lt;=$FP274)*(('Summary&amp;Assumptions'!$H$25*$C274)*(1+'Summary&amp;Assumptions'!$J$29)^(BA$46-1))+AND(BA$56&lt;'Summary&amp;Assumptions'!$J$31,BA$47&gt;=$FQ274,BA$47&lt;=$FR274)*(('Summary&amp;Assumptions'!$H$25*$C274)*(1+'Summary&amp;Assumptions'!$J$29)^(BA$46-1))</f>
        <v>0</v>
      </c>
      <c r="AW274" s="588">
        <f>AND(BB$55&gt;0,SUM($E274:AV274)&lt;'Summary&amp;Assumptions'!$G$32*$B274,$D274&gt;='Summary&amp;Assumptions'!$D$17,BB$47&gt;=$D274,BB$47&lt;=EDATE($D274,'Summary&amp;Assumptions'!$G$32))*$B274+AND(BB$56&lt;'Summary&amp;Assumptions'!$J$31,BB$47&gt;=$FO274,BB$47&lt;=$FP274)*(('Summary&amp;Assumptions'!$H$25*$C274)*(1+'Summary&amp;Assumptions'!$J$29)^(BB$46-1))+AND(BB$56&lt;'Summary&amp;Assumptions'!$J$31,BB$47&gt;=$FQ274,BB$47&lt;=$FR274)*(('Summary&amp;Assumptions'!$H$25*$C274)*(1+'Summary&amp;Assumptions'!$J$29)^(BB$46-1))</f>
        <v>0</v>
      </c>
      <c r="AX274" s="588">
        <f>AND(BC$55&gt;0,SUM($E274:AW274)&lt;'Summary&amp;Assumptions'!$G$32*$B274,$D274&gt;='Summary&amp;Assumptions'!$D$17,BC$47&gt;=$D274,BC$47&lt;=EDATE($D274,'Summary&amp;Assumptions'!$G$32))*$B274+AND(BC$56&lt;'Summary&amp;Assumptions'!$J$31,BC$47&gt;=$FO274,BC$47&lt;=$FP274)*(('Summary&amp;Assumptions'!$H$25*$C274)*(1+'Summary&amp;Assumptions'!$J$29)^(BC$46-1))+AND(BC$56&lt;'Summary&amp;Assumptions'!$J$31,BC$47&gt;=$FQ274,BC$47&lt;=$FR274)*(('Summary&amp;Assumptions'!$H$25*$C274)*(1+'Summary&amp;Assumptions'!$J$29)^(BC$46-1))</f>
        <v>0</v>
      </c>
      <c r="AY274" s="588">
        <f>AND(BD$55&gt;0,SUM($E274:AX274)&lt;'Summary&amp;Assumptions'!$G$32*$B274,$D274&gt;='Summary&amp;Assumptions'!$D$17,BD$47&gt;=$D274,BD$47&lt;=EDATE($D274,'Summary&amp;Assumptions'!$G$32))*$B274+AND(BD$56&lt;'Summary&amp;Assumptions'!$J$31,BD$47&gt;=$FO274,BD$47&lt;=$FP274)*(('Summary&amp;Assumptions'!$H$25*$C274)*(1+'Summary&amp;Assumptions'!$J$29)^(BD$46-1))+AND(BD$56&lt;'Summary&amp;Assumptions'!$J$31,BD$47&gt;=$FQ274,BD$47&lt;=$FR274)*(('Summary&amp;Assumptions'!$H$25*$C274)*(1+'Summary&amp;Assumptions'!$J$29)^(BD$46-1))</f>
        <v>0</v>
      </c>
      <c r="AZ274" s="588">
        <f>AND(BE$55&gt;0,SUM($E274:AY274)&lt;'Summary&amp;Assumptions'!$G$32*$B274,$D274&gt;='Summary&amp;Assumptions'!$D$17,BE$47&gt;=$D274,BE$47&lt;=EDATE($D274,'Summary&amp;Assumptions'!$G$32))*$B274+AND(BE$56&lt;'Summary&amp;Assumptions'!$J$31,BE$47&gt;=$FO274,BE$47&lt;=$FP274)*(('Summary&amp;Assumptions'!$H$25*$C274)*(1+'Summary&amp;Assumptions'!$J$29)^(BE$46-1))+AND(BE$56&lt;'Summary&amp;Assumptions'!$J$31,BE$47&gt;=$FQ274,BE$47&lt;=$FR274)*(('Summary&amp;Assumptions'!$H$25*$C274)*(1+'Summary&amp;Assumptions'!$J$29)^(BE$46-1))</f>
        <v>0</v>
      </c>
      <c r="BA274" s="588">
        <f>AND(BF$55&gt;0,SUM($E274:AZ274)&lt;'Summary&amp;Assumptions'!$G$32*$B274,$D274&gt;='Summary&amp;Assumptions'!$D$17,BF$47&gt;=$D274,BF$47&lt;=EDATE($D274,'Summary&amp;Assumptions'!$G$32))*$B274+AND(BF$56&lt;'Summary&amp;Assumptions'!$J$31,BF$47&gt;=$FO274,BF$47&lt;=$FP274)*(('Summary&amp;Assumptions'!$H$25*$C274)*(1+'Summary&amp;Assumptions'!$J$29)^(BF$46-1))+AND(BF$56&lt;'Summary&amp;Assumptions'!$J$31,BF$47&gt;=$FQ274,BF$47&lt;=$FR274)*(('Summary&amp;Assumptions'!$H$25*$C274)*(1+'Summary&amp;Assumptions'!$J$29)^(BF$46-1))</f>
        <v>0</v>
      </c>
      <c r="BB274" s="588">
        <f>AND(BG$55&gt;0,SUM($E274:BA274)&lt;'Summary&amp;Assumptions'!$G$32*$B274,$D274&gt;='Summary&amp;Assumptions'!$D$17,BG$47&gt;=$D274,BG$47&lt;=EDATE($D274,'Summary&amp;Assumptions'!$G$32))*$B274+AND(BG$56&lt;'Summary&amp;Assumptions'!$J$31,BG$47&gt;=$FO274,BG$47&lt;=$FP274)*(('Summary&amp;Assumptions'!$H$25*$C274)*(1+'Summary&amp;Assumptions'!$J$29)^(BG$46-1))+AND(BG$56&lt;'Summary&amp;Assumptions'!$J$31,BG$47&gt;=$FQ274,BG$47&lt;=$FR274)*(('Summary&amp;Assumptions'!$H$25*$C274)*(1+'Summary&amp;Assumptions'!$J$29)^(BG$46-1))</f>
        <v>0</v>
      </c>
      <c r="BC274" s="588">
        <f>AND(BH$55&gt;0,SUM($E274:BB274)&lt;'Summary&amp;Assumptions'!$G$32*$B274,$D274&gt;='Summary&amp;Assumptions'!$D$17,BH$47&gt;=$D274,BH$47&lt;=EDATE($D274,'Summary&amp;Assumptions'!$G$32))*$B274+AND(BH$56&lt;'Summary&amp;Assumptions'!$J$31,BH$47&gt;=$FO274,BH$47&lt;=$FP274)*(('Summary&amp;Assumptions'!$H$25*$C274)*(1+'Summary&amp;Assumptions'!$J$29)^(BH$46-1))+AND(BH$56&lt;'Summary&amp;Assumptions'!$J$31,BH$47&gt;=$FQ274,BH$47&lt;=$FR274)*(('Summary&amp;Assumptions'!$H$25*$C274)*(1+'Summary&amp;Assumptions'!$J$29)^(BH$46-1))</f>
        <v>0</v>
      </c>
      <c r="BD274" s="588">
        <f>AND(BI$55&gt;0,SUM($E274:BC274)&lt;'Summary&amp;Assumptions'!$G$32*$B274,$D274&gt;='Summary&amp;Assumptions'!$D$17,BI$47&gt;=$D274,BI$47&lt;=EDATE($D274,'Summary&amp;Assumptions'!$G$32))*$B274+AND(BI$56&lt;'Summary&amp;Assumptions'!$J$31,BI$47&gt;=$FO274,BI$47&lt;=$FP274)*(('Summary&amp;Assumptions'!$H$25*$C274)*(1+'Summary&amp;Assumptions'!$J$29)^(BI$46-1))+AND(BI$56&lt;'Summary&amp;Assumptions'!$J$31,BI$47&gt;=$FQ274,BI$47&lt;=$FR274)*(('Summary&amp;Assumptions'!$H$25*$C274)*(1+'Summary&amp;Assumptions'!$J$29)^(BI$46-1))</f>
        <v>0</v>
      </c>
      <c r="BE274" s="588">
        <f>AND(BJ$55&gt;0,SUM($E274:BD274)&lt;'Summary&amp;Assumptions'!$G$32*$B274,$D274&gt;='Summary&amp;Assumptions'!$D$17,BJ$47&gt;=$D274,BJ$47&lt;=EDATE($D274,'Summary&amp;Assumptions'!$G$32))*$B274+AND(BJ$56&lt;'Summary&amp;Assumptions'!$J$31,BJ$47&gt;=$FO274,BJ$47&lt;=$FP274)*(('Summary&amp;Assumptions'!$H$25*$C274)*(1+'Summary&amp;Assumptions'!$J$29)^(BJ$46-1))+AND(BJ$56&lt;'Summary&amp;Assumptions'!$J$31,BJ$47&gt;=$FQ274,BJ$47&lt;=$FR274)*(('Summary&amp;Assumptions'!$H$25*$C274)*(1+'Summary&amp;Assumptions'!$J$29)^(BJ$46-1))</f>
        <v>0</v>
      </c>
      <c r="BF274" s="588">
        <f>AND(BK$55&gt;0,SUM($E274:BE274)&lt;'Summary&amp;Assumptions'!$G$32*$B274,$D274&gt;='Summary&amp;Assumptions'!$D$17,BK$47&gt;=$D274,BK$47&lt;=EDATE($D274,'Summary&amp;Assumptions'!$G$32))*$B274+AND(BK$56&lt;'Summary&amp;Assumptions'!$J$31,BK$47&gt;=$FO274,BK$47&lt;=$FP274)*(('Summary&amp;Assumptions'!$H$25*$C274)*(1+'Summary&amp;Assumptions'!$J$29)^(BK$46-1))+AND(BK$56&lt;'Summary&amp;Assumptions'!$J$31,BK$47&gt;=$FQ274,BK$47&lt;=$FR274)*(('Summary&amp;Assumptions'!$H$25*$C274)*(1+'Summary&amp;Assumptions'!$J$29)^(BK$46-1))</f>
        <v>0</v>
      </c>
      <c r="BG274" s="588">
        <f>AND(BL$55&gt;0,SUM($E274:BF274)&lt;'Summary&amp;Assumptions'!$G$32*$B274,$D274&gt;='Summary&amp;Assumptions'!$D$17,BL$47&gt;=$D274,BL$47&lt;=EDATE($D274,'Summary&amp;Assumptions'!$G$32))*$B274+AND(BL$56&lt;'Summary&amp;Assumptions'!$J$31,BL$47&gt;=$FO274,BL$47&lt;=$FP274)*(('Summary&amp;Assumptions'!$H$25*$C274)*(1+'Summary&amp;Assumptions'!$J$29)^(BL$46-1))+AND(BL$56&lt;'Summary&amp;Assumptions'!$J$31,BL$47&gt;=$FQ274,BL$47&lt;=$FR274)*(('Summary&amp;Assumptions'!$H$25*$C274)*(1+'Summary&amp;Assumptions'!$J$29)^(BL$46-1))</f>
        <v>0</v>
      </c>
      <c r="BH274" s="588">
        <f>AND(BM$55&gt;0,SUM($E274:BG274)&lt;'Summary&amp;Assumptions'!$G$32*$B274,$D274&gt;='Summary&amp;Assumptions'!$D$17,BM$47&gt;=$D274,BM$47&lt;=EDATE($D274,'Summary&amp;Assumptions'!$G$32))*$B274+AND(BM$56&lt;'Summary&amp;Assumptions'!$J$31,BM$47&gt;=$FO274,BM$47&lt;=$FP274)*(('Summary&amp;Assumptions'!$H$25*$C274)*(1+'Summary&amp;Assumptions'!$J$29)^(BM$46-1))+AND(BM$56&lt;'Summary&amp;Assumptions'!$J$31,BM$47&gt;=$FQ274,BM$47&lt;=$FR274)*(('Summary&amp;Assumptions'!$H$25*$C274)*(1+'Summary&amp;Assumptions'!$J$29)^(BM$46-1))</f>
        <v>0</v>
      </c>
      <c r="BI274" s="588">
        <f>AND(BN$55&gt;0,SUM($E274:BH274)&lt;'Summary&amp;Assumptions'!$G$32*$B274,$D274&gt;='Summary&amp;Assumptions'!$D$17,BN$47&gt;=$D274,BN$47&lt;=EDATE($D274,'Summary&amp;Assumptions'!$G$32))*$B274+AND(BN$56&lt;'Summary&amp;Assumptions'!$J$31,BN$47&gt;=$FO274,BN$47&lt;=$FP274)*(('Summary&amp;Assumptions'!$H$25*$C274)*(1+'Summary&amp;Assumptions'!$J$29)^(BN$46-1))+AND(BN$56&lt;'Summary&amp;Assumptions'!$J$31,BN$47&gt;=$FQ274,BN$47&lt;=$FR274)*(('Summary&amp;Assumptions'!$H$25*$C274)*(1+'Summary&amp;Assumptions'!$J$29)^(BN$46-1))</f>
        <v>0</v>
      </c>
      <c r="BJ274" s="588">
        <f>AND(BO$55&gt;0,SUM($E274:BI274)&lt;'Summary&amp;Assumptions'!$G$32*$B274,$D274&gt;='Summary&amp;Assumptions'!$D$17,BO$47&gt;=$D274,BO$47&lt;=EDATE($D274,'Summary&amp;Assumptions'!$G$32))*$B274+AND(BO$56&lt;'Summary&amp;Assumptions'!$J$31,BO$47&gt;=$FO274,BO$47&lt;=$FP274)*(('Summary&amp;Assumptions'!$H$25*$C274)*(1+'Summary&amp;Assumptions'!$J$29)^(BO$46-1))+AND(BO$56&lt;'Summary&amp;Assumptions'!$J$31,BO$47&gt;=$FQ274,BO$47&lt;=$FR274)*(('Summary&amp;Assumptions'!$H$25*$C274)*(1+'Summary&amp;Assumptions'!$J$29)^(BO$46-1))</f>
        <v>0</v>
      </c>
      <c r="BK274" s="588">
        <f>AND(BP$55&gt;0,SUM($E274:BJ274)&lt;'Summary&amp;Assumptions'!$G$32*$B274,$D274&gt;='Summary&amp;Assumptions'!$D$17,BP$47&gt;=$D274,BP$47&lt;=EDATE($D274,'Summary&amp;Assumptions'!$G$32))*$B274+AND(BP$56&lt;'Summary&amp;Assumptions'!$J$31,BP$47&gt;=$FO274,BP$47&lt;=$FP274)*(('Summary&amp;Assumptions'!$H$25*$C274)*(1+'Summary&amp;Assumptions'!$J$29)^(BP$46-1))+AND(BP$56&lt;'Summary&amp;Assumptions'!$J$31,BP$47&gt;=$FQ274,BP$47&lt;=$FR274)*(('Summary&amp;Assumptions'!$H$25*$C274)*(1+'Summary&amp;Assumptions'!$J$29)^(BP$46-1))</f>
        <v>0</v>
      </c>
      <c r="BL274" s="588">
        <f>AND(BQ$55&gt;0,SUM($E274:BK274)&lt;'Summary&amp;Assumptions'!$G$32*$B274,$D274&gt;='Summary&amp;Assumptions'!$D$17,BQ$47&gt;=$D274,BQ$47&lt;=EDATE($D274,'Summary&amp;Assumptions'!$G$32))*$B274+AND(BQ$56&lt;'Summary&amp;Assumptions'!$J$31,BQ$47&gt;=$FO274,BQ$47&lt;=$FP274)*(('Summary&amp;Assumptions'!$H$25*$C274)*(1+'Summary&amp;Assumptions'!$J$29)^(BQ$46-1))+AND(BQ$56&lt;'Summary&amp;Assumptions'!$J$31,BQ$47&gt;=$FQ274,BQ$47&lt;=$FR274)*(('Summary&amp;Assumptions'!$H$25*$C274)*(1+'Summary&amp;Assumptions'!$J$29)^(BQ$46-1))</f>
        <v>0</v>
      </c>
      <c r="BM274" s="588">
        <f>AND(BR$55&gt;0,SUM($E274:BL274)&lt;'Summary&amp;Assumptions'!$G$32*$B274,$D274&gt;='Summary&amp;Assumptions'!$D$17,BR$47&gt;=$D274,BR$47&lt;=EDATE($D274,'Summary&amp;Assumptions'!$G$32))*$B274+AND(BR$56&lt;'Summary&amp;Assumptions'!$J$31,BR$47&gt;=$FO274,BR$47&lt;=$FP274)*(('Summary&amp;Assumptions'!$H$25*$C274)*(1+'Summary&amp;Assumptions'!$J$29)^(BR$46-1))+AND(BR$56&lt;'Summary&amp;Assumptions'!$J$31,BR$47&gt;=$FQ274,BR$47&lt;=$FR274)*(('Summary&amp;Assumptions'!$H$25*$C274)*(1+'Summary&amp;Assumptions'!$J$29)^(BR$46-1))</f>
        <v>0</v>
      </c>
      <c r="BN274" s="588">
        <f>AND(BS$55&gt;0,SUM($E274:BM274)&lt;'Summary&amp;Assumptions'!$G$32*$B274,$D274&gt;='Summary&amp;Assumptions'!$D$17,BS$47&gt;=$D274,BS$47&lt;=EDATE($D274,'Summary&amp;Assumptions'!$G$32))*$B274+AND(BS$56&lt;'Summary&amp;Assumptions'!$J$31,BS$47&gt;=$FO274,BS$47&lt;=$FP274)*(('Summary&amp;Assumptions'!$H$25*$C274)*(1+'Summary&amp;Assumptions'!$J$29)^(BS$46-1))+AND(BS$56&lt;'Summary&amp;Assumptions'!$J$31,BS$47&gt;=$FQ274,BS$47&lt;=$FR274)*(('Summary&amp;Assumptions'!$H$25*$C274)*(1+'Summary&amp;Assumptions'!$J$29)^(BS$46-1))</f>
        <v>0</v>
      </c>
      <c r="BO274" s="588">
        <f>AND(BT$55&gt;0,SUM($E274:BN274)&lt;'Summary&amp;Assumptions'!$G$32*$B274,$D274&gt;='Summary&amp;Assumptions'!$D$17,BT$47&gt;=$D274,BT$47&lt;=EDATE($D274,'Summary&amp;Assumptions'!$G$32))*$B274+AND(BT$56&lt;'Summary&amp;Assumptions'!$J$31,BT$47&gt;=$FO274,BT$47&lt;=$FP274)*(('Summary&amp;Assumptions'!$H$25*$C274)*(1+'Summary&amp;Assumptions'!$J$29)^(BT$46-1))+AND(BT$56&lt;'Summary&amp;Assumptions'!$J$31,BT$47&gt;=$FQ274,BT$47&lt;=$FR274)*(('Summary&amp;Assumptions'!$H$25*$C274)*(1+'Summary&amp;Assumptions'!$J$29)^(BT$46-1))</f>
        <v>0</v>
      </c>
      <c r="BP274" s="588">
        <f>AND(BU$55&gt;0,SUM($E274:BO274)&lt;'Summary&amp;Assumptions'!$G$32*$B274,$D274&gt;='Summary&amp;Assumptions'!$D$17,BU$47&gt;=$D274,BU$47&lt;=EDATE($D274,'Summary&amp;Assumptions'!$G$32))*$B274+AND(BU$56&lt;'Summary&amp;Assumptions'!$J$31,BU$47&gt;=$FO274,BU$47&lt;=$FP274)*(('Summary&amp;Assumptions'!$H$25*$C274)*(1+'Summary&amp;Assumptions'!$J$29)^(BU$46-1))+AND(BU$56&lt;'Summary&amp;Assumptions'!$J$31,BU$47&gt;=$FQ274,BU$47&lt;=$FR274)*(('Summary&amp;Assumptions'!$H$25*$C274)*(1+'Summary&amp;Assumptions'!$J$29)^(BU$46-1))</f>
        <v>0</v>
      </c>
      <c r="BQ274" s="588">
        <f>AND(BV$55&gt;0,SUM($E274:BP274)&lt;'Summary&amp;Assumptions'!$G$32*$B274,$D274&gt;='Summary&amp;Assumptions'!$D$17,BV$47&gt;=$D274,BV$47&lt;=EDATE($D274,'Summary&amp;Assumptions'!$G$32))*$B274+AND(BV$56&lt;'Summary&amp;Assumptions'!$J$31,BV$47&gt;=$FO274,BV$47&lt;=$FP274)*(('Summary&amp;Assumptions'!$H$25*$C274)*(1+'Summary&amp;Assumptions'!$J$29)^(BV$46-1))+AND(BV$56&lt;'Summary&amp;Assumptions'!$J$31,BV$47&gt;=$FQ274,BV$47&lt;=$FR274)*(('Summary&amp;Assumptions'!$H$25*$C274)*(1+'Summary&amp;Assumptions'!$J$29)^(BV$46-1))</f>
        <v>0</v>
      </c>
      <c r="BR274" s="588">
        <f>AND(BW$55&gt;0,SUM($E274:BQ274)&lt;'Summary&amp;Assumptions'!$G$32*$B274,$D274&gt;='Summary&amp;Assumptions'!$D$17,BW$47&gt;=$D274,BW$47&lt;=EDATE($D274,'Summary&amp;Assumptions'!$G$32))*$B274+AND(BW$56&lt;'Summary&amp;Assumptions'!$J$31,BW$47&gt;=$FO274,BW$47&lt;=$FP274)*(('Summary&amp;Assumptions'!$H$25*$C274)*(1+'Summary&amp;Assumptions'!$J$29)^(BW$46-1))+AND(BW$56&lt;'Summary&amp;Assumptions'!$J$31,BW$47&gt;=$FQ274,BW$47&lt;=$FR274)*(('Summary&amp;Assumptions'!$H$25*$C274)*(1+'Summary&amp;Assumptions'!$J$29)^(BW$46-1))</f>
        <v>0</v>
      </c>
      <c r="BS274" s="588">
        <f>AND(BX$55&gt;0,SUM($E274:BR274)&lt;'Summary&amp;Assumptions'!$G$32*$B274,$D274&gt;='Summary&amp;Assumptions'!$D$17,BX$47&gt;=$D274,BX$47&lt;=EDATE($D274,'Summary&amp;Assumptions'!$G$32))*$B274+AND(BX$56&lt;'Summary&amp;Assumptions'!$J$31,BX$47&gt;=$FO274,BX$47&lt;=$FP274)*(('Summary&amp;Assumptions'!$H$25*$C274)*(1+'Summary&amp;Assumptions'!$J$29)^(BX$46-1))+AND(BX$56&lt;'Summary&amp;Assumptions'!$J$31,BX$47&gt;=$FQ274,BX$47&lt;=$FR274)*(('Summary&amp;Assumptions'!$H$25*$C274)*(1+'Summary&amp;Assumptions'!$J$29)^(BX$46-1))</f>
        <v>0</v>
      </c>
      <c r="BT274" s="588">
        <f>AND(BY$55&gt;0,SUM($E274:BS274)&lt;'Summary&amp;Assumptions'!$G$32*$B274,$D274&gt;='Summary&amp;Assumptions'!$D$17,BY$47&gt;=$D274,BY$47&lt;=EDATE($D274,'Summary&amp;Assumptions'!$G$32))*$B274+AND(BY$56&lt;'Summary&amp;Assumptions'!$J$31,BY$47&gt;=$FO274,BY$47&lt;=$FP274)*(('Summary&amp;Assumptions'!$H$25*$C274)*(1+'Summary&amp;Assumptions'!$J$29)^(BY$46-1))+AND(BY$56&lt;'Summary&amp;Assumptions'!$J$31,BY$47&gt;=$FQ274,BY$47&lt;=$FR274)*(('Summary&amp;Assumptions'!$H$25*$C274)*(1+'Summary&amp;Assumptions'!$J$29)^(BY$46-1))</f>
        <v>0</v>
      </c>
      <c r="BU274" s="588">
        <f>AND(BZ$55&gt;0,SUM($E274:BT274)&lt;'Summary&amp;Assumptions'!$G$32*$B274,$D274&gt;='Summary&amp;Assumptions'!$D$17,BZ$47&gt;=$D274,BZ$47&lt;=EDATE($D274,'Summary&amp;Assumptions'!$G$32))*$B274+AND(BZ$56&lt;'Summary&amp;Assumptions'!$J$31,BZ$47&gt;=$FO274,BZ$47&lt;=$FP274)*(('Summary&amp;Assumptions'!$H$25*$C274)*(1+'Summary&amp;Assumptions'!$J$29)^(BZ$46-1))+AND(BZ$56&lt;'Summary&amp;Assumptions'!$J$31,BZ$47&gt;=$FQ274,BZ$47&lt;=$FR274)*(('Summary&amp;Assumptions'!$H$25*$C274)*(1+'Summary&amp;Assumptions'!$J$29)^(BZ$46-1))</f>
        <v>0</v>
      </c>
      <c r="BV274" s="588">
        <f>AND(CA$55&gt;0,SUM($E274:BU274)&lt;'Summary&amp;Assumptions'!$G$32*$B274,$D274&gt;='Summary&amp;Assumptions'!$D$17,CA$47&gt;=$D274,CA$47&lt;=EDATE($D274,'Summary&amp;Assumptions'!$G$32))*$B274+AND(CA$56&lt;'Summary&amp;Assumptions'!$J$31,CA$47&gt;=$FO274,CA$47&lt;=$FP274)*(('Summary&amp;Assumptions'!$H$25*$C274)*(1+'Summary&amp;Assumptions'!$J$29)^(CA$46-1))+AND(CA$56&lt;'Summary&amp;Assumptions'!$J$31,CA$47&gt;=$FQ274,CA$47&lt;=$FR274)*(('Summary&amp;Assumptions'!$H$25*$C274)*(1+'Summary&amp;Assumptions'!$J$29)^(CA$46-1))</f>
        <v>0</v>
      </c>
      <c r="BW274" s="588">
        <f>AND(CB$55&gt;0,SUM($E274:BV274)&lt;'Summary&amp;Assumptions'!$G$32*$B274,$D274&gt;='Summary&amp;Assumptions'!$D$17,CB$47&gt;=$D274,CB$47&lt;=EDATE($D274,'Summary&amp;Assumptions'!$G$32))*$B274+AND(CB$56&lt;'Summary&amp;Assumptions'!$J$31,CB$47&gt;=$FO274,CB$47&lt;=$FP274)*(('Summary&amp;Assumptions'!$H$25*$C274)*(1+'Summary&amp;Assumptions'!$J$29)^(CB$46-1))+AND(CB$56&lt;'Summary&amp;Assumptions'!$J$31,CB$47&gt;=$FQ274,CB$47&lt;=$FR274)*(('Summary&amp;Assumptions'!$H$25*$C274)*(1+'Summary&amp;Assumptions'!$J$29)^(CB$46-1))</f>
        <v>0</v>
      </c>
      <c r="BX274" s="588">
        <f>AND(CC$55&gt;0,SUM($E274:BW274)&lt;'Summary&amp;Assumptions'!$G$32*$B274,$D274&gt;='Summary&amp;Assumptions'!$D$17,CC$47&gt;=$D274,CC$47&lt;=EDATE($D274,'Summary&amp;Assumptions'!$G$32))*$B274+AND(CC$56&lt;'Summary&amp;Assumptions'!$J$31,CC$47&gt;=$FO274,CC$47&lt;=$FP274)*(('Summary&amp;Assumptions'!$H$25*$C274)*(1+'Summary&amp;Assumptions'!$J$29)^(CC$46-1))+AND(CC$56&lt;'Summary&amp;Assumptions'!$J$31,CC$47&gt;=$FQ274,CC$47&lt;=$FR274)*(('Summary&amp;Assumptions'!$H$25*$C274)*(1+'Summary&amp;Assumptions'!$J$29)^(CC$46-1))</f>
        <v>0</v>
      </c>
      <c r="BY274" s="588">
        <f>AND(CD$55&gt;0,SUM($E274:BX274)&lt;'Summary&amp;Assumptions'!$G$32*$B274,$D274&gt;='Summary&amp;Assumptions'!$D$17,CD$47&gt;=$D274,CD$47&lt;=EDATE($D274,'Summary&amp;Assumptions'!$G$32))*$B274+AND(CD$56&lt;'Summary&amp;Assumptions'!$J$31,CD$47&gt;=$FO274,CD$47&lt;=$FP274)*(('Summary&amp;Assumptions'!$H$25*$C274)*(1+'Summary&amp;Assumptions'!$J$29)^(CD$46-1))+AND(CD$56&lt;'Summary&amp;Assumptions'!$J$31,CD$47&gt;=$FQ274,CD$47&lt;=$FR274)*(('Summary&amp;Assumptions'!$H$25*$C274)*(1+'Summary&amp;Assumptions'!$J$29)^(CD$46-1))</f>
        <v>0</v>
      </c>
      <c r="BZ274" s="588">
        <f>AND(CE$55&gt;0,SUM($E274:BY274)&lt;'Summary&amp;Assumptions'!$G$32*$B274,$D274&gt;='Summary&amp;Assumptions'!$D$17,CE$47&gt;=$D274,CE$47&lt;=EDATE($D274,'Summary&amp;Assumptions'!$G$32))*$B274+AND(CE$56&lt;'Summary&amp;Assumptions'!$J$31,CE$47&gt;=$FO274,CE$47&lt;=$FP274)*(('Summary&amp;Assumptions'!$H$25*$C274)*(1+'Summary&amp;Assumptions'!$J$29)^(CE$46-1))+AND(CE$56&lt;'Summary&amp;Assumptions'!$J$31,CE$47&gt;=$FQ274,CE$47&lt;=$FR274)*(('Summary&amp;Assumptions'!$H$25*$C274)*(1+'Summary&amp;Assumptions'!$J$29)^(CE$46-1))</f>
        <v>0</v>
      </c>
      <c r="CA274" s="588">
        <f>AND(CF$55&gt;0,SUM($E274:BZ274)&lt;'Summary&amp;Assumptions'!$G$32*$B274,$D274&gt;='Summary&amp;Assumptions'!$D$17,CF$47&gt;=$D274,CF$47&lt;=EDATE($D274,'Summary&amp;Assumptions'!$G$32))*$B274+AND(CF$56&lt;'Summary&amp;Assumptions'!$J$31,CF$47&gt;=$FO274,CF$47&lt;=$FP274)*(('Summary&amp;Assumptions'!$H$25*$C274)*(1+'Summary&amp;Assumptions'!$J$29)^(CF$46-1))+AND(CF$56&lt;'Summary&amp;Assumptions'!$J$31,CF$47&gt;=$FQ274,CF$47&lt;=$FR274)*(('Summary&amp;Assumptions'!$H$25*$C274)*(1+'Summary&amp;Assumptions'!$J$29)^(CF$46-1))</f>
        <v>0</v>
      </c>
      <c r="CB274" s="588">
        <f>AND(CG$55&gt;0,SUM($E274:CA274)&lt;'Summary&amp;Assumptions'!$G$32*$B274,$D274&gt;='Summary&amp;Assumptions'!$D$17,CG$47&gt;=$D274,CG$47&lt;=EDATE($D274,'Summary&amp;Assumptions'!$G$32))*$B274+AND(CG$56&lt;'Summary&amp;Assumptions'!$J$31,CG$47&gt;=$FO274,CG$47&lt;=$FP274)*(('Summary&amp;Assumptions'!$H$25*$C274)*(1+'Summary&amp;Assumptions'!$J$29)^(CG$46-1))+AND(CG$56&lt;'Summary&amp;Assumptions'!$J$31,CG$47&gt;=$FQ274,CG$47&lt;=$FR274)*(('Summary&amp;Assumptions'!$H$25*$C274)*(1+'Summary&amp;Assumptions'!$J$29)^(CG$46-1))</f>
        <v>0</v>
      </c>
      <c r="CC274" s="588">
        <f>AND(CH$55&gt;0,SUM($E274:CB274)&lt;'Summary&amp;Assumptions'!$G$32*$B274,$D274&gt;='Summary&amp;Assumptions'!$D$17,CH$47&gt;=$D274,CH$47&lt;=EDATE($D274,'Summary&amp;Assumptions'!$G$32))*$B274+AND(CH$56&lt;'Summary&amp;Assumptions'!$J$31,CH$47&gt;=$FO274,CH$47&lt;=$FP274)*(('Summary&amp;Assumptions'!$H$25*$C274)*(1+'Summary&amp;Assumptions'!$J$29)^(CH$46-1))+AND(CH$56&lt;'Summary&amp;Assumptions'!$J$31,CH$47&gt;=$FQ274,CH$47&lt;=$FR274)*(('Summary&amp;Assumptions'!$H$25*$C274)*(1+'Summary&amp;Assumptions'!$J$29)^(CH$46-1))</f>
        <v>0</v>
      </c>
      <c r="CD274" s="588">
        <f>AND(CI$55&gt;0,SUM($E274:CC274)&lt;'Summary&amp;Assumptions'!$G$32*$B274,$D274&gt;='Summary&amp;Assumptions'!$D$17,CI$47&gt;=$D274,CI$47&lt;=EDATE($D274,'Summary&amp;Assumptions'!$G$32))*$B274+AND(CI$56&lt;'Summary&amp;Assumptions'!$J$31,CI$47&gt;=$FO274,CI$47&lt;=$FP274)*(('Summary&amp;Assumptions'!$H$25*$C274)*(1+'Summary&amp;Assumptions'!$J$29)^(CI$46-1))+AND(CI$56&lt;'Summary&amp;Assumptions'!$J$31,CI$47&gt;=$FQ274,CI$47&lt;=$FR274)*(('Summary&amp;Assumptions'!$H$25*$C274)*(1+'Summary&amp;Assumptions'!$J$29)^(CI$46-1))</f>
        <v>0</v>
      </c>
      <c r="CE274" s="588">
        <f>AND(CJ$55&gt;0,SUM($E274:CD274)&lt;'Summary&amp;Assumptions'!$G$32*$B274,$D274&gt;='Summary&amp;Assumptions'!$D$17,CJ$47&gt;=$D274,CJ$47&lt;=EDATE($D274,'Summary&amp;Assumptions'!$G$32))*$B274+AND(CJ$56&lt;'Summary&amp;Assumptions'!$J$31,CJ$47&gt;=$FO274,CJ$47&lt;=$FP274)*(('Summary&amp;Assumptions'!$H$25*$C274)*(1+'Summary&amp;Assumptions'!$J$29)^(CJ$46-1))+AND(CJ$56&lt;'Summary&amp;Assumptions'!$J$31,CJ$47&gt;=$FQ274,CJ$47&lt;=$FR274)*(('Summary&amp;Assumptions'!$H$25*$C274)*(1+'Summary&amp;Assumptions'!$J$29)^(CJ$46-1))</f>
        <v>0</v>
      </c>
      <c r="CF274" s="588">
        <f>AND(CK$55&gt;0,SUM($E274:CE274)&lt;'Summary&amp;Assumptions'!$G$32*$B274,$D274&gt;='Summary&amp;Assumptions'!$D$17,CK$47&gt;=$D274,CK$47&lt;=EDATE($D274,'Summary&amp;Assumptions'!$G$32))*$B274+AND(CK$56&lt;'Summary&amp;Assumptions'!$J$31,CK$47&gt;=$FO274,CK$47&lt;=$FP274)*(('Summary&amp;Assumptions'!$H$25*$C274)*(1+'Summary&amp;Assumptions'!$J$29)^(CK$46-1))+AND(CK$56&lt;'Summary&amp;Assumptions'!$J$31,CK$47&gt;=$FQ274,CK$47&lt;=$FR274)*(('Summary&amp;Assumptions'!$H$25*$C274)*(1+'Summary&amp;Assumptions'!$J$29)^(CK$46-1))</f>
        <v>0</v>
      </c>
      <c r="CG274" s="588">
        <f>AND(CL$55&gt;0,SUM($E274:CF274)&lt;'Summary&amp;Assumptions'!$G$32*$B274,$D274&gt;='Summary&amp;Assumptions'!$D$17,CL$47&gt;=$D274,CL$47&lt;=EDATE($D274,'Summary&amp;Assumptions'!$G$32))*$B274+AND(CL$56&lt;'Summary&amp;Assumptions'!$J$31,CL$47&gt;=$FO274,CL$47&lt;=$FP274)*(('Summary&amp;Assumptions'!$H$25*$C274)*(1+'Summary&amp;Assumptions'!$J$29)^(CL$46-1))+AND(CL$56&lt;'Summary&amp;Assumptions'!$J$31,CL$47&gt;=$FQ274,CL$47&lt;=$FR274)*(('Summary&amp;Assumptions'!$H$25*$C274)*(1+'Summary&amp;Assumptions'!$J$29)^(CL$46-1))</f>
        <v>0</v>
      </c>
      <c r="CH274" s="588">
        <f>AND(CM$55&gt;0,SUM($E274:CG274)&lt;'Summary&amp;Assumptions'!$G$32*$B274,$D274&gt;='Summary&amp;Assumptions'!$D$17,CM$47&gt;=$D274,CM$47&lt;=EDATE($D274,'Summary&amp;Assumptions'!$G$32))*$B274+AND(CM$56&lt;'Summary&amp;Assumptions'!$J$31,CM$47&gt;=$FO274,CM$47&lt;=$FP274)*(('Summary&amp;Assumptions'!$H$25*$C274)*(1+'Summary&amp;Assumptions'!$J$29)^(CM$46-1))+AND(CM$56&lt;'Summary&amp;Assumptions'!$J$31,CM$47&gt;=$FQ274,CM$47&lt;=$FR274)*(('Summary&amp;Assumptions'!$H$25*$C274)*(1+'Summary&amp;Assumptions'!$J$29)^(CM$46-1))</f>
        <v>0</v>
      </c>
      <c r="CI274" s="588">
        <f>AND(CN$55&gt;0,SUM($E274:CH274)&lt;'Summary&amp;Assumptions'!$G$32*$B274,$D274&gt;='Summary&amp;Assumptions'!$D$17,CN$47&gt;=$D274,CN$47&lt;=EDATE($D274,'Summary&amp;Assumptions'!$G$32))*$B274+AND(CN$56&lt;'Summary&amp;Assumptions'!$J$31,CN$47&gt;=$FO274,CN$47&lt;=$FP274)*(('Summary&amp;Assumptions'!$H$25*$C274)*(1+'Summary&amp;Assumptions'!$J$29)^(CN$46-1))+AND(CN$56&lt;'Summary&amp;Assumptions'!$J$31,CN$47&gt;=$FQ274,CN$47&lt;=$FR274)*(('Summary&amp;Assumptions'!$H$25*$C274)*(1+'Summary&amp;Assumptions'!$J$29)^(CN$46-1))</f>
        <v>0</v>
      </c>
      <c r="CJ274" s="588">
        <f>AND(CO$55&gt;0,SUM($E274:CI274)&lt;'Summary&amp;Assumptions'!$G$32*$B274,$D274&gt;='Summary&amp;Assumptions'!$D$17,CO$47&gt;=$D274,CO$47&lt;=EDATE($D274,'Summary&amp;Assumptions'!$G$32))*$B274+AND(CO$56&lt;'Summary&amp;Assumptions'!$J$31,CO$47&gt;=$FO274,CO$47&lt;=$FP274)*(('Summary&amp;Assumptions'!$H$25*$C274)*(1+'Summary&amp;Assumptions'!$J$29)^(CO$46-1))+AND(CO$56&lt;'Summary&amp;Assumptions'!$J$31,CO$47&gt;=$FQ274,CO$47&lt;=$FR274)*(('Summary&amp;Assumptions'!$H$25*$C274)*(1+'Summary&amp;Assumptions'!$J$29)^(CO$46-1))</f>
        <v>0</v>
      </c>
      <c r="CK274" s="588">
        <f>AND(CP$55&gt;0,SUM($E274:CJ274)&lt;'Summary&amp;Assumptions'!$G$32*$B274,$D274&gt;='Summary&amp;Assumptions'!$D$17,CP$47&gt;=$D274,CP$47&lt;=EDATE($D274,'Summary&amp;Assumptions'!$G$32))*$B274+AND(CP$56&lt;'Summary&amp;Assumptions'!$J$31,CP$47&gt;=$FO274,CP$47&lt;=$FP274)*(('Summary&amp;Assumptions'!$H$25*$C274)*(1+'Summary&amp;Assumptions'!$J$29)^(CP$46-1))+AND(CP$56&lt;'Summary&amp;Assumptions'!$J$31,CP$47&gt;=$FQ274,CP$47&lt;=$FR274)*(('Summary&amp;Assumptions'!$H$25*$C274)*(1+'Summary&amp;Assumptions'!$J$29)^(CP$46-1))</f>
        <v>0</v>
      </c>
      <c r="CL274" s="588">
        <f>AND(CQ$55&gt;0,SUM($E274:CK274)&lt;'Summary&amp;Assumptions'!$G$32*$B274,$D274&gt;='Summary&amp;Assumptions'!$D$17,CQ$47&gt;=$D274,CQ$47&lt;=EDATE($D274,'Summary&amp;Assumptions'!$G$32))*$B274+AND(CQ$56&lt;'Summary&amp;Assumptions'!$J$31,CQ$47&gt;=$FO274,CQ$47&lt;=$FP274)*(('Summary&amp;Assumptions'!$H$25*$C274)*(1+'Summary&amp;Assumptions'!$J$29)^(CQ$46-1))+AND(CQ$56&lt;'Summary&amp;Assumptions'!$J$31,CQ$47&gt;=$FQ274,CQ$47&lt;=$FR274)*(('Summary&amp;Assumptions'!$H$25*$C274)*(1+'Summary&amp;Assumptions'!$J$29)^(CQ$46-1))</f>
        <v>0</v>
      </c>
      <c r="CM274" s="588">
        <f>AND(CR$55&gt;0,SUM($E274:CL274)&lt;'Summary&amp;Assumptions'!$G$32*$B274,$D274&gt;='Summary&amp;Assumptions'!$D$17,CR$47&gt;=$D274,CR$47&lt;=EDATE($D274,'Summary&amp;Assumptions'!$G$32))*$B274+AND(CR$56&lt;'Summary&amp;Assumptions'!$J$31,CR$47&gt;=$FO274,CR$47&lt;=$FP274)*(('Summary&amp;Assumptions'!$H$25*$C274)*(1+'Summary&amp;Assumptions'!$J$29)^(CR$46-1))+AND(CR$56&lt;'Summary&amp;Assumptions'!$J$31,CR$47&gt;=$FQ274,CR$47&lt;=$FR274)*(('Summary&amp;Assumptions'!$H$25*$C274)*(1+'Summary&amp;Assumptions'!$J$29)^(CR$46-1))</f>
        <v>0</v>
      </c>
      <c r="CN274" s="588">
        <f>AND(CS$55&gt;0,SUM($E274:CM274)&lt;'Summary&amp;Assumptions'!$G$32*$B274,$D274&gt;='Summary&amp;Assumptions'!$D$17,CS$47&gt;=$D274,CS$47&lt;=EDATE($D274,'Summary&amp;Assumptions'!$G$32))*$B274+AND(CS$56&lt;'Summary&amp;Assumptions'!$J$31,CS$47&gt;=$FO274,CS$47&lt;=$FP274)*(('Summary&amp;Assumptions'!$H$25*$C274)*(1+'Summary&amp;Assumptions'!$J$29)^(CS$46-1))+AND(CS$56&lt;'Summary&amp;Assumptions'!$J$31,CS$47&gt;=$FQ274,CS$47&lt;=$FR274)*(('Summary&amp;Assumptions'!$H$25*$C274)*(1+'Summary&amp;Assumptions'!$J$29)^(CS$46-1))</f>
        <v>0</v>
      </c>
      <c r="CO274" s="588">
        <f>AND(CT$55&gt;0,SUM($E274:CN274)&lt;'Summary&amp;Assumptions'!$G$32*$B274,$D274&gt;='Summary&amp;Assumptions'!$D$17,CT$47&gt;=$D274,CT$47&lt;=EDATE($D274,'Summary&amp;Assumptions'!$G$32))*$B274+AND(CT$56&lt;'Summary&amp;Assumptions'!$J$31,CT$47&gt;=$FO274,CT$47&lt;=$FP274)*(('Summary&amp;Assumptions'!$H$25*$C274)*(1+'Summary&amp;Assumptions'!$J$29)^(CT$46-1))+AND(CT$56&lt;'Summary&amp;Assumptions'!$J$31,CT$47&gt;=$FQ274,CT$47&lt;=$FR274)*(('Summary&amp;Assumptions'!$H$25*$C274)*(1+'Summary&amp;Assumptions'!$J$29)^(CT$46-1))</f>
        <v>0</v>
      </c>
      <c r="CP274" s="588">
        <f>AND(CU$55&gt;0,SUM($E274:CO274)&lt;'Summary&amp;Assumptions'!$G$32*$B274,$D274&gt;='Summary&amp;Assumptions'!$D$17,CU$47&gt;=$D274,CU$47&lt;=EDATE($D274,'Summary&amp;Assumptions'!$G$32))*$B274+AND(CU$56&lt;'Summary&amp;Assumptions'!$J$31,CU$47&gt;=$FO274,CU$47&lt;=$FP274)*(('Summary&amp;Assumptions'!$H$25*$C274)*(1+'Summary&amp;Assumptions'!$J$29)^(CU$46-1))+AND(CU$56&lt;'Summary&amp;Assumptions'!$J$31,CU$47&gt;=$FQ274,CU$47&lt;=$FR274)*(('Summary&amp;Assumptions'!$H$25*$C274)*(1+'Summary&amp;Assumptions'!$J$29)^(CU$46-1))</f>
        <v>0</v>
      </c>
      <c r="CQ274" s="588">
        <f>AND(CV$55&gt;0,SUM($E274:CP274)&lt;'Summary&amp;Assumptions'!$G$32*$B274,$D274&gt;='Summary&amp;Assumptions'!$D$17,CV$47&gt;=$D274,CV$47&lt;=EDATE($D274,'Summary&amp;Assumptions'!$G$32))*$B274+AND(CV$56&lt;'Summary&amp;Assumptions'!$J$31,CV$47&gt;=$FO274,CV$47&lt;=$FP274)*(('Summary&amp;Assumptions'!$H$25*$C274)*(1+'Summary&amp;Assumptions'!$J$29)^(CV$46-1))+AND(CV$56&lt;'Summary&amp;Assumptions'!$J$31,CV$47&gt;=$FQ274,CV$47&lt;=$FR274)*(('Summary&amp;Assumptions'!$H$25*$C274)*(1+'Summary&amp;Assumptions'!$J$29)^(CV$46-1))</f>
        <v>0</v>
      </c>
      <c r="CR274" s="588">
        <f>AND(CW$55&gt;0,SUM($E274:CQ274)&lt;'Summary&amp;Assumptions'!$G$32*$B274,$D274&gt;='Summary&amp;Assumptions'!$D$17,CW$47&gt;=$D274,CW$47&lt;=EDATE($D274,'Summary&amp;Assumptions'!$G$32))*$B274+AND(CW$56&lt;'Summary&amp;Assumptions'!$J$31,CW$47&gt;=$FO274,CW$47&lt;=$FP274)*(('Summary&amp;Assumptions'!$H$25*$C274)*(1+'Summary&amp;Assumptions'!$J$29)^(CW$46-1))+AND(CW$56&lt;'Summary&amp;Assumptions'!$J$31,CW$47&gt;=$FQ274,CW$47&lt;=$FR274)*(('Summary&amp;Assumptions'!$H$25*$C274)*(1+'Summary&amp;Assumptions'!$J$29)^(CW$46-1))</f>
        <v>0</v>
      </c>
      <c r="CS274" s="588">
        <f>AND(CX$55&gt;0,SUM($E274:CR274)&lt;'Summary&amp;Assumptions'!$G$32*$B274,$D274&gt;='Summary&amp;Assumptions'!$D$17,CX$47&gt;=$D274,CX$47&lt;=EDATE($D274,'Summary&amp;Assumptions'!$G$32))*$B274+AND(CX$56&lt;'Summary&amp;Assumptions'!$J$31,CX$47&gt;=$FO274,CX$47&lt;=$FP274)*(('Summary&amp;Assumptions'!$H$25*$C274)*(1+'Summary&amp;Assumptions'!$J$29)^(CX$46-1))+AND(CX$56&lt;'Summary&amp;Assumptions'!$J$31,CX$47&gt;=$FQ274,CX$47&lt;=$FR274)*(('Summary&amp;Assumptions'!$H$25*$C274)*(1+'Summary&amp;Assumptions'!$J$29)^(CX$46-1))</f>
        <v>0</v>
      </c>
      <c r="CT274" s="588">
        <f>AND(CY$55&gt;0,SUM($E274:CS274)&lt;'Summary&amp;Assumptions'!$G$32*$B274,$D274&gt;='Summary&amp;Assumptions'!$D$17,CY$47&gt;=$D274,CY$47&lt;=EDATE($D274,'Summary&amp;Assumptions'!$G$32))*$B274+AND(CY$56&lt;'Summary&amp;Assumptions'!$J$31,CY$47&gt;=$FO274,CY$47&lt;=$FP274)*(('Summary&amp;Assumptions'!$H$25*$C274)*(1+'Summary&amp;Assumptions'!$J$29)^(CY$46-1))+AND(CY$56&lt;'Summary&amp;Assumptions'!$J$31,CY$47&gt;=$FQ274,CY$47&lt;=$FR274)*(('Summary&amp;Assumptions'!$H$25*$C274)*(1+'Summary&amp;Assumptions'!$J$29)^(CY$46-1))</f>
        <v>0</v>
      </c>
      <c r="CU274" s="588">
        <f>AND(CZ$55&gt;0,SUM($E274:CT274)&lt;'Summary&amp;Assumptions'!$G$32*$B274,$D274&gt;='Summary&amp;Assumptions'!$D$17,CZ$47&gt;=$D274,CZ$47&lt;=EDATE($D274,'Summary&amp;Assumptions'!$G$32))*$B274+AND(CZ$56&lt;'Summary&amp;Assumptions'!$J$31,CZ$47&gt;=$FO274,CZ$47&lt;=$FP274)*(('Summary&amp;Assumptions'!$H$25*$C274)*(1+'Summary&amp;Assumptions'!$J$29)^(CZ$46-1))+AND(CZ$56&lt;'Summary&amp;Assumptions'!$J$31,CZ$47&gt;=$FQ274,CZ$47&lt;=$FR274)*(('Summary&amp;Assumptions'!$H$25*$C274)*(1+'Summary&amp;Assumptions'!$J$29)^(CZ$46-1))</f>
        <v>0</v>
      </c>
      <c r="CV274" s="588">
        <f>AND(DA$55&gt;0,SUM($E274:CU274)&lt;'Summary&amp;Assumptions'!$G$32*$B274,$D274&gt;='Summary&amp;Assumptions'!$D$17,DA$47&gt;=$D274,DA$47&lt;=EDATE($D274,'Summary&amp;Assumptions'!$G$32))*$B274+AND(DA$56&lt;'Summary&amp;Assumptions'!$J$31,DA$47&gt;=$FO274,DA$47&lt;=$FP274)*(('Summary&amp;Assumptions'!$H$25*$C274)*(1+'Summary&amp;Assumptions'!$J$29)^(DA$46-1))+AND(DA$56&lt;'Summary&amp;Assumptions'!$J$31,DA$47&gt;=$FQ274,DA$47&lt;=$FR274)*(('Summary&amp;Assumptions'!$H$25*$C274)*(1+'Summary&amp;Assumptions'!$J$29)^(DA$46-1))</f>
        <v>0</v>
      </c>
      <c r="CW274" s="588">
        <f>AND(DB$55&gt;0,SUM($E274:CV274)&lt;'Summary&amp;Assumptions'!$G$32*$B274,$D274&gt;='Summary&amp;Assumptions'!$D$17,DB$47&gt;=$D274,DB$47&lt;=EDATE($D274,'Summary&amp;Assumptions'!$G$32))*$B274+AND(DB$56&lt;'Summary&amp;Assumptions'!$J$31,DB$47&gt;=$FO274,DB$47&lt;=$FP274)*(('Summary&amp;Assumptions'!$H$25*$C274)*(1+'Summary&amp;Assumptions'!$J$29)^(DB$46-1))+AND(DB$56&lt;'Summary&amp;Assumptions'!$J$31,DB$47&gt;=$FQ274,DB$47&lt;=$FR274)*(('Summary&amp;Assumptions'!$H$25*$C274)*(1+'Summary&amp;Assumptions'!$J$29)^(DB$46-1))</f>
        <v>0</v>
      </c>
      <c r="CX274" s="588">
        <f>AND(DC$55&gt;0,SUM($E274:CW274)&lt;'Summary&amp;Assumptions'!$G$32*$B274,$D274&gt;='Summary&amp;Assumptions'!$D$17,DC$47&gt;=$D274,DC$47&lt;=EDATE($D274,'Summary&amp;Assumptions'!$G$32))*$B274+AND(DC$56&lt;'Summary&amp;Assumptions'!$J$31,DC$47&gt;=$FO274,DC$47&lt;=$FP274)*(('Summary&amp;Assumptions'!$H$25*$C274)*(1+'Summary&amp;Assumptions'!$J$29)^(DC$46-1))+AND(DC$56&lt;'Summary&amp;Assumptions'!$J$31,DC$47&gt;=$FQ274,DC$47&lt;=$FR274)*(('Summary&amp;Assumptions'!$H$25*$C274)*(1+'Summary&amp;Assumptions'!$J$29)^(DC$46-1))</f>
        <v>0</v>
      </c>
      <c r="CY274" s="588">
        <f>AND(DD$55&gt;0,SUM($E274:CX274)&lt;'Summary&amp;Assumptions'!$G$32*$B274,$D274&gt;='Summary&amp;Assumptions'!$D$17,DD$47&gt;=$D274,DD$47&lt;=EDATE($D274,'Summary&amp;Assumptions'!$G$32))*$B274+AND(DD$56&lt;'Summary&amp;Assumptions'!$J$31,DD$47&gt;=$FO274,DD$47&lt;=$FP274)*(('Summary&amp;Assumptions'!$H$25*$C274)*(1+'Summary&amp;Assumptions'!$J$29)^(DD$46-1))+AND(DD$56&lt;'Summary&amp;Assumptions'!$J$31,DD$47&gt;=$FQ274,DD$47&lt;=$FR274)*(('Summary&amp;Assumptions'!$H$25*$C274)*(1+'Summary&amp;Assumptions'!$J$29)^(DD$46-1))</f>
        <v>0</v>
      </c>
      <c r="CZ274" s="588">
        <f>AND(DE$55&gt;0,SUM($E274:CY274)&lt;'Summary&amp;Assumptions'!$G$32*$B274,$D274&gt;='Summary&amp;Assumptions'!$D$17,DE$47&gt;=$D274,DE$47&lt;=EDATE($D274,'Summary&amp;Assumptions'!$G$32))*$B274+AND(DE$56&lt;'Summary&amp;Assumptions'!$J$31,DE$47&gt;=$FO274,DE$47&lt;=$FP274)*(('Summary&amp;Assumptions'!$H$25*$C274)*(1+'Summary&amp;Assumptions'!$J$29)^(DE$46-1))+AND(DE$56&lt;'Summary&amp;Assumptions'!$J$31,DE$47&gt;=$FQ274,DE$47&lt;=$FR274)*(('Summary&amp;Assumptions'!$H$25*$C274)*(1+'Summary&amp;Assumptions'!$J$29)^(DE$46-1))</f>
        <v>0</v>
      </c>
      <c r="DA274" s="588">
        <f>AND(DF$55&gt;0,SUM($E274:CZ274)&lt;'Summary&amp;Assumptions'!$G$32*$B274,$D274&gt;='Summary&amp;Assumptions'!$D$17,DF$47&gt;=$D274,DF$47&lt;=EDATE($D274,'Summary&amp;Assumptions'!$G$32))*$B274+AND(DF$56&lt;'Summary&amp;Assumptions'!$J$31,DF$47&gt;=$FO274,DF$47&lt;=$FP274)*(('Summary&amp;Assumptions'!$H$25*$C274)*(1+'Summary&amp;Assumptions'!$J$29)^(DF$46-1))+AND(DF$56&lt;'Summary&amp;Assumptions'!$J$31,DF$47&gt;=$FQ274,DF$47&lt;=$FR274)*(('Summary&amp;Assumptions'!$H$25*$C274)*(1+'Summary&amp;Assumptions'!$J$29)^(DF$46-1))</f>
        <v>0</v>
      </c>
      <c r="DB274" s="588">
        <f>AND(DG$55&gt;0,SUM($E274:DA274)&lt;'Summary&amp;Assumptions'!$G$32*$B274,$D274&gt;='Summary&amp;Assumptions'!$D$17,DG$47&gt;=$D274,DG$47&lt;=EDATE($D274,'Summary&amp;Assumptions'!$G$32))*$B274+AND(DG$56&lt;'Summary&amp;Assumptions'!$J$31,DG$47&gt;=$FO274,DG$47&lt;=$FP274)*(('Summary&amp;Assumptions'!$H$25*$C274)*(1+'Summary&amp;Assumptions'!$J$29)^(DG$46-1))+AND(DG$56&lt;'Summary&amp;Assumptions'!$J$31,DG$47&gt;=$FQ274,DG$47&lt;=$FR274)*(('Summary&amp;Assumptions'!$H$25*$C274)*(1+'Summary&amp;Assumptions'!$J$29)^(DG$46-1))</f>
        <v>0</v>
      </c>
      <c r="DC274" s="588">
        <f>AND(DH$55&gt;0,SUM($E274:DB274)&lt;'Summary&amp;Assumptions'!$G$32*$B274,$D274&gt;='Summary&amp;Assumptions'!$D$17,DH$47&gt;=$D274,DH$47&lt;=EDATE($D274,'Summary&amp;Assumptions'!$G$32))*$B274+AND(DH$56&lt;'Summary&amp;Assumptions'!$J$31,DH$47&gt;=$FO274,DH$47&lt;=$FP274)*(('Summary&amp;Assumptions'!$H$25*$C274)*(1+'Summary&amp;Assumptions'!$J$29)^(DH$46-1))+AND(DH$56&lt;'Summary&amp;Assumptions'!$J$31,DH$47&gt;=$FQ274,DH$47&lt;=$FR274)*(('Summary&amp;Assumptions'!$H$25*$C274)*(1+'Summary&amp;Assumptions'!$J$29)^(DH$46-1))</f>
        <v>0</v>
      </c>
      <c r="DD274" s="588">
        <f>AND(DI$55&gt;0,SUM($E274:DC274)&lt;'Summary&amp;Assumptions'!$G$32*$B274,$D274&gt;='Summary&amp;Assumptions'!$D$17,DI$47&gt;=$D274,DI$47&lt;=EDATE($D274,'Summary&amp;Assumptions'!$G$32))*$B274+AND(DI$56&lt;'Summary&amp;Assumptions'!$J$31,DI$47&gt;=$FO274,DI$47&lt;=$FP274)*(('Summary&amp;Assumptions'!$H$25*$C274)*(1+'Summary&amp;Assumptions'!$J$29)^(DI$46-1))+AND(DI$56&lt;'Summary&amp;Assumptions'!$J$31,DI$47&gt;=$FQ274,DI$47&lt;=$FR274)*(('Summary&amp;Assumptions'!$H$25*$C274)*(1+'Summary&amp;Assumptions'!$J$29)^(DI$46-1))</f>
        <v>0</v>
      </c>
      <c r="DE274" s="588">
        <f>AND(DJ$55&gt;0,SUM($E274:DD274)&lt;'Summary&amp;Assumptions'!$G$32*$B274,$D274&gt;='Summary&amp;Assumptions'!$D$17,DJ$47&gt;=$D274,DJ$47&lt;=EDATE($D274,'Summary&amp;Assumptions'!$G$32))*$B274+AND(DJ$56&lt;'Summary&amp;Assumptions'!$J$31,DJ$47&gt;=$FO274,DJ$47&lt;=$FP274)*(('Summary&amp;Assumptions'!$H$25*$C274)*(1+'Summary&amp;Assumptions'!$J$29)^(DJ$46-1))+AND(DJ$56&lt;'Summary&amp;Assumptions'!$J$31,DJ$47&gt;=$FQ274,DJ$47&lt;=$FR274)*(('Summary&amp;Assumptions'!$H$25*$C274)*(1+'Summary&amp;Assumptions'!$J$29)^(DJ$46-1))</f>
        <v>0</v>
      </c>
      <c r="DF274" s="588">
        <f>AND(DK$55&gt;0,SUM($E274:DE274)&lt;'Summary&amp;Assumptions'!$G$32*$B274,$D274&gt;='Summary&amp;Assumptions'!$D$17,DK$47&gt;=$D274,DK$47&lt;=EDATE($D274,'Summary&amp;Assumptions'!$G$32))*$B274+AND(DK$56&lt;'Summary&amp;Assumptions'!$J$31,DK$47&gt;=$FO274,DK$47&lt;=$FP274)*(('Summary&amp;Assumptions'!$H$25*$C274)*(1+'Summary&amp;Assumptions'!$J$29)^(DK$46-1))+AND(DK$56&lt;'Summary&amp;Assumptions'!$J$31,DK$47&gt;=$FQ274,DK$47&lt;=$FR274)*(('Summary&amp;Assumptions'!$H$25*$C274)*(1+'Summary&amp;Assumptions'!$J$29)^(DK$46-1))</f>
        <v>0</v>
      </c>
      <c r="DG274" s="588">
        <f>AND(DL$55&gt;0,SUM($E274:DF274)&lt;'Summary&amp;Assumptions'!$G$32*$B274,$D274&gt;='Summary&amp;Assumptions'!$D$17,DL$47&gt;=$D274,DL$47&lt;=EDATE($D274,'Summary&amp;Assumptions'!$G$32))*$B274+AND(DL$56&lt;'Summary&amp;Assumptions'!$J$31,DL$47&gt;=$FO274,DL$47&lt;=$FP274)*(('Summary&amp;Assumptions'!$H$25*$C274)*(1+'Summary&amp;Assumptions'!$J$29)^(DL$46-1))+AND(DL$56&lt;'Summary&amp;Assumptions'!$J$31,DL$47&gt;=$FQ274,DL$47&lt;=$FR274)*(('Summary&amp;Assumptions'!$H$25*$C274)*(1+'Summary&amp;Assumptions'!$J$29)^(DL$46-1))</f>
        <v>0</v>
      </c>
      <c r="DH274" s="588">
        <f>AND(DM$55&gt;0,SUM($E274:DG274)&lt;'Summary&amp;Assumptions'!$G$32*$B274,$D274&gt;='Summary&amp;Assumptions'!$D$17,DM$47&gt;=$D274,DM$47&lt;=EDATE($D274,'Summary&amp;Assumptions'!$G$32))*$B274+AND(DM$56&lt;'Summary&amp;Assumptions'!$J$31,DM$47&gt;=$FO274,DM$47&lt;=$FP274)*(('Summary&amp;Assumptions'!$H$25*$C274)*(1+'Summary&amp;Assumptions'!$J$29)^(DM$46-1))+AND(DM$56&lt;'Summary&amp;Assumptions'!$J$31,DM$47&gt;=$FQ274,DM$47&lt;=$FR274)*(('Summary&amp;Assumptions'!$H$25*$C274)*(1+'Summary&amp;Assumptions'!$J$29)^(DM$46-1))</f>
        <v>0</v>
      </c>
      <c r="DI274" s="588">
        <f>AND(DN$55&gt;0,SUM($E274:DH274)&lt;'Summary&amp;Assumptions'!$G$32*$B274,$D274&gt;='Summary&amp;Assumptions'!$D$17,DN$47&gt;=$D274,DN$47&lt;=EDATE($D274,'Summary&amp;Assumptions'!$G$32))*$B274+AND(DN$56&lt;'Summary&amp;Assumptions'!$J$31,DN$47&gt;=$FO274,DN$47&lt;=$FP274)*(('Summary&amp;Assumptions'!$H$25*$C274)*(1+'Summary&amp;Assumptions'!$J$29)^(DN$46-1))+AND(DN$56&lt;'Summary&amp;Assumptions'!$J$31,DN$47&gt;=$FQ274,DN$47&lt;=$FR274)*(('Summary&amp;Assumptions'!$H$25*$C274)*(1+'Summary&amp;Assumptions'!$J$29)^(DN$46-1))</f>
        <v>0</v>
      </c>
      <c r="DJ274" s="588">
        <f>AND(DO$55&gt;0,SUM($E274:DI274)&lt;'Summary&amp;Assumptions'!$G$32*$B274,$D274&gt;='Summary&amp;Assumptions'!$D$17,DO$47&gt;=$D274,DO$47&lt;=EDATE($D274,'Summary&amp;Assumptions'!$G$32))*$B274+AND(DO$56&lt;'Summary&amp;Assumptions'!$J$31,DO$47&gt;=$FO274,DO$47&lt;=$FP274)*(('Summary&amp;Assumptions'!$H$25*$C274)*(1+'Summary&amp;Assumptions'!$J$29)^(DO$46-1))+AND(DO$56&lt;'Summary&amp;Assumptions'!$J$31,DO$47&gt;=$FQ274,DO$47&lt;=$FR274)*(('Summary&amp;Assumptions'!$H$25*$C274)*(1+'Summary&amp;Assumptions'!$J$29)^(DO$46-1))</f>
        <v>0</v>
      </c>
      <c r="DK274" s="588">
        <f>AND(DP$55&gt;0,SUM($E274:DJ274)&lt;'Summary&amp;Assumptions'!$G$32*$B274,$D274&gt;='Summary&amp;Assumptions'!$D$17,DP$47&gt;=$D274,DP$47&lt;=EDATE($D274,'Summary&amp;Assumptions'!$G$32))*$B274+AND(DP$56&lt;'Summary&amp;Assumptions'!$J$31,DP$47&gt;=$FO274,DP$47&lt;=$FP274)*(('Summary&amp;Assumptions'!$H$25*$C274)*(1+'Summary&amp;Assumptions'!$J$29)^(DP$46-1))+AND(DP$56&lt;'Summary&amp;Assumptions'!$J$31,DP$47&gt;=$FQ274,DP$47&lt;=$FR274)*(('Summary&amp;Assumptions'!$H$25*$C274)*(1+'Summary&amp;Assumptions'!$J$29)^(DP$46-1))</f>
        <v>0</v>
      </c>
      <c r="DL274" s="588">
        <f>AND(DQ$55&gt;0,SUM($E274:DK274)&lt;'Summary&amp;Assumptions'!$G$32*$B274,$D274&gt;='Summary&amp;Assumptions'!$D$17,DQ$47&gt;=$D274,DQ$47&lt;=EDATE($D274,'Summary&amp;Assumptions'!$G$32))*$B274+AND(DQ$56&lt;'Summary&amp;Assumptions'!$J$31,DQ$47&gt;=$FO274,DQ$47&lt;=$FP274)*(('Summary&amp;Assumptions'!$H$25*$C274)*(1+'Summary&amp;Assumptions'!$J$29)^(DQ$46-1))+AND(DQ$56&lt;'Summary&amp;Assumptions'!$J$31,DQ$47&gt;=$FQ274,DQ$47&lt;=$FR274)*(('Summary&amp;Assumptions'!$H$25*$C274)*(1+'Summary&amp;Assumptions'!$J$29)^(DQ$46-1))</f>
        <v>0</v>
      </c>
      <c r="DM274" s="588">
        <f>AND(DR$55&gt;0,SUM($E274:DL274)&lt;'Summary&amp;Assumptions'!$G$32*$B274,$D274&gt;='Summary&amp;Assumptions'!$D$17,DR$47&gt;=$D274,DR$47&lt;=EDATE($D274,'Summary&amp;Assumptions'!$G$32))*$B274+AND(DR$56&lt;'Summary&amp;Assumptions'!$J$31,DR$47&gt;=$FO274,DR$47&lt;=$FP274)*(('Summary&amp;Assumptions'!$H$25*$C274)*(1+'Summary&amp;Assumptions'!$J$29)^(DR$46-1))+AND(DR$56&lt;'Summary&amp;Assumptions'!$J$31,DR$47&gt;=$FQ274,DR$47&lt;=$FR274)*(('Summary&amp;Assumptions'!$H$25*$C274)*(1+'Summary&amp;Assumptions'!$J$29)^(DR$46-1))</f>
        <v>0</v>
      </c>
      <c r="DN274" s="588">
        <f>AND(DS$55&gt;0,SUM($E274:DM274)&lt;'Summary&amp;Assumptions'!$G$32*$B274,$D274&gt;='Summary&amp;Assumptions'!$D$17,DS$47&gt;=$D274,DS$47&lt;=EDATE($D274,'Summary&amp;Assumptions'!$G$32))*$B274+AND(DS$56&lt;'Summary&amp;Assumptions'!$J$31,DS$47&gt;=$FO274,DS$47&lt;=$FP274)*(('Summary&amp;Assumptions'!$H$25*$C274)*(1+'Summary&amp;Assumptions'!$J$29)^(DS$46-1))+AND(DS$56&lt;'Summary&amp;Assumptions'!$J$31,DS$47&gt;=$FQ274,DS$47&lt;=$FR274)*(('Summary&amp;Assumptions'!$H$25*$C274)*(1+'Summary&amp;Assumptions'!$J$29)^(DS$46-1))</f>
        <v>0</v>
      </c>
      <c r="DO274" s="588">
        <f>AND(DT$55&gt;0,SUM($E274:DN274)&lt;'Summary&amp;Assumptions'!$G$32*$B274,$D274&gt;='Summary&amp;Assumptions'!$D$17,DT$47&gt;=$D274,DT$47&lt;=EDATE($D274,'Summary&amp;Assumptions'!$G$32))*$B274+AND(DT$56&lt;'Summary&amp;Assumptions'!$J$31,DT$47&gt;=$FO274,DT$47&lt;=$FP274)*(('Summary&amp;Assumptions'!$H$25*$C274)*(1+'Summary&amp;Assumptions'!$J$29)^(DT$46-1))+AND(DT$56&lt;'Summary&amp;Assumptions'!$J$31,DT$47&gt;=$FQ274,DT$47&lt;=$FR274)*(('Summary&amp;Assumptions'!$H$25*$C274)*(1+'Summary&amp;Assumptions'!$J$29)^(DT$46-1))</f>
        <v>0</v>
      </c>
      <c r="DP274" s="588">
        <f>AND(DU$55&gt;0,SUM($E274:DO274)&lt;'Summary&amp;Assumptions'!$G$32*$B274,$D274&gt;='Summary&amp;Assumptions'!$D$17,DU$47&gt;=$D274,DU$47&lt;=EDATE($D274,'Summary&amp;Assumptions'!$G$32))*$B274+AND(DU$56&lt;'Summary&amp;Assumptions'!$J$31,DU$47&gt;=$FO274,DU$47&lt;=$FP274)*(('Summary&amp;Assumptions'!$H$25*$C274)*(1+'Summary&amp;Assumptions'!$J$29)^(DU$46-1))+AND(DU$56&lt;'Summary&amp;Assumptions'!$J$31,DU$47&gt;=$FQ274,DU$47&lt;=$FR274)*(('Summary&amp;Assumptions'!$H$25*$C274)*(1+'Summary&amp;Assumptions'!$J$29)^(DU$46-1))</f>
        <v>0</v>
      </c>
      <c r="DQ274" s="588">
        <f>AND(DV$55&gt;0,SUM($E274:DP274)&lt;'Summary&amp;Assumptions'!$G$32*$B274,$D274&gt;='Summary&amp;Assumptions'!$D$17,DV$47&gt;=$D274,DV$47&lt;=EDATE($D274,'Summary&amp;Assumptions'!$G$32))*$B274+AND(DV$56&lt;'Summary&amp;Assumptions'!$J$31,DV$47&gt;=$FO274,DV$47&lt;=$FP274)*(('Summary&amp;Assumptions'!$H$25*$C274)*(1+'Summary&amp;Assumptions'!$J$29)^(DV$46-1))+AND(DV$56&lt;'Summary&amp;Assumptions'!$J$31,DV$47&gt;=$FQ274,DV$47&lt;=$FR274)*(('Summary&amp;Assumptions'!$H$25*$C274)*(1+'Summary&amp;Assumptions'!$J$29)^(DV$46-1))</f>
        <v>0</v>
      </c>
      <c r="DR274" s="588">
        <f>AND(DW$55&gt;0,SUM($E274:DQ274)&lt;'Summary&amp;Assumptions'!$G$32*$B274,$D274&gt;='Summary&amp;Assumptions'!$D$17,DW$47&gt;=$D274,DW$47&lt;=EDATE($D274,'Summary&amp;Assumptions'!$G$32))*$B274+AND(DW$56&lt;'Summary&amp;Assumptions'!$J$31,DW$47&gt;=$FO274,DW$47&lt;=$FP274)*(('Summary&amp;Assumptions'!$H$25*$C274)*(1+'Summary&amp;Assumptions'!$J$29)^(DW$46-1))+AND(DW$56&lt;'Summary&amp;Assumptions'!$J$31,DW$47&gt;=$FQ274,DW$47&lt;=$FR274)*(('Summary&amp;Assumptions'!$H$25*$C274)*(1+'Summary&amp;Assumptions'!$J$29)^(DW$46-1))</f>
        <v>0</v>
      </c>
      <c r="DS274" s="588">
        <f>AND(DX$55&gt;0,SUM($E274:DR274)&lt;'Summary&amp;Assumptions'!$G$32*$B274,$D274&gt;='Summary&amp;Assumptions'!$D$17,DX$47&gt;=$D274,DX$47&lt;=EDATE($D274,'Summary&amp;Assumptions'!$G$32))*$B274+AND(DX$56&lt;'Summary&amp;Assumptions'!$J$31,DX$47&gt;=$FO274,DX$47&lt;=$FP274)*(('Summary&amp;Assumptions'!$H$25*$C274)*(1+'Summary&amp;Assumptions'!$J$29)^(DX$46-1))+AND(DX$56&lt;'Summary&amp;Assumptions'!$J$31,DX$47&gt;=$FQ274,DX$47&lt;=$FR274)*(('Summary&amp;Assumptions'!$H$25*$C274)*(1+'Summary&amp;Assumptions'!$J$29)^(DX$46-1))</f>
        <v>0</v>
      </c>
      <c r="DT274" s="588">
        <f>AND(DY$55&gt;0,SUM($E274:DS274)&lt;'Summary&amp;Assumptions'!$G$32*$B274,$D274&gt;='Summary&amp;Assumptions'!$D$17,DY$47&gt;=$D274,DY$47&lt;=EDATE($D274,'Summary&amp;Assumptions'!$G$32))*$B274+AND(DY$56&lt;'Summary&amp;Assumptions'!$J$31,DY$47&gt;=$FO274,DY$47&lt;=$FP274)*(('Summary&amp;Assumptions'!$H$25*$C274)*(1+'Summary&amp;Assumptions'!$J$29)^(DY$46-1))+AND(DY$56&lt;'Summary&amp;Assumptions'!$J$31,DY$47&gt;=$FQ274,DY$47&lt;=$FR274)*(('Summary&amp;Assumptions'!$H$25*$C274)*(1+'Summary&amp;Assumptions'!$J$29)^(DY$46-1))</f>
        <v>0</v>
      </c>
      <c r="DU274" s="588">
        <f>AND(DZ$55&gt;0,SUM($E274:DT274)&lt;'Summary&amp;Assumptions'!$G$32*$B274,$D274&gt;='Summary&amp;Assumptions'!$D$17,DZ$47&gt;=$D274,DZ$47&lt;=EDATE($D274,'Summary&amp;Assumptions'!$G$32))*$B274+AND(DZ$56&lt;'Summary&amp;Assumptions'!$J$31,DZ$47&gt;=$FO274,DZ$47&lt;=$FP274)*(('Summary&amp;Assumptions'!$H$25*$C274)*(1+'Summary&amp;Assumptions'!$J$29)^(DZ$46-1))+AND(DZ$56&lt;'Summary&amp;Assumptions'!$J$31,DZ$47&gt;=$FQ274,DZ$47&lt;=$FR274)*(('Summary&amp;Assumptions'!$H$25*$C274)*(1+'Summary&amp;Assumptions'!$J$29)^(DZ$46-1))</f>
        <v>0</v>
      </c>
      <c r="DV274" s="588">
        <f>AND(EA$55&gt;0,SUM($E274:DU274)&lt;'Summary&amp;Assumptions'!$G$32*$B274,$D274&gt;='Summary&amp;Assumptions'!$D$17,EA$47&gt;=$D274,EA$47&lt;=EDATE($D274,'Summary&amp;Assumptions'!$G$32))*$B274+AND(EA$56&lt;'Summary&amp;Assumptions'!$J$31,EA$47&gt;=$FO274,EA$47&lt;=$FP274)*(('Summary&amp;Assumptions'!$H$25*$C274)*(1+'Summary&amp;Assumptions'!$J$29)^(EA$46-1))+AND(EA$56&lt;'Summary&amp;Assumptions'!$J$31,EA$47&gt;=$FQ274,EA$47&lt;=$FR274)*(('Summary&amp;Assumptions'!$H$25*$C274)*(1+'Summary&amp;Assumptions'!$J$29)^(EA$46-1))</f>
        <v>0</v>
      </c>
      <c r="DW274" s="588">
        <f>AND(EB$55&gt;0,SUM($E274:DV274)&lt;'Summary&amp;Assumptions'!$G$32*$B274,$D274&gt;='Summary&amp;Assumptions'!$D$17,EB$47&gt;=$D274,EB$47&lt;=EDATE($D274,'Summary&amp;Assumptions'!$G$32))*$B274+AND(EB$56&lt;'Summary&amp;Assumptions'!$J$31,EB$47&gt;=$FO274,EB$47&lt;=$FP274)*(('Summary&amp;Assumptions'!$H$25*$C274)*(1+'Summary&amp;Assumptions'!$J$29)^(EB$46-1))+AND(EB$56&lt;'Summary&amp;Assumptions'!$J$31,EB$47&gt;=$FQ274,EB$47&lt;=$FR274)*(('Summary&amp;Assumptions'!$H$25*$C274)*(1+'Summary&amp;Assumptions'!$J$29)^(EB$46-1))</f>
        <v>0</v>
      </c>
      <c r="DX274" s="588">
        <f>AND(EC$55&gt;0,SUM($E274:DW274)&lt;'Summary&amp;Assumptions'!$G$32*$B274,$D274&gt;='Summary&amp;Assumptions'!$D$17,EC$47&gt;=$D274,EC$47&lt;=EDATE($D274,'Summary&amp;Assumptions'!$G$32))*$B274+AND(EC$56&lt;'Summary&amp;Assumptions'!$J$31,EC$47&gt;=$FO274,EC$47&lt;=$FP274)*(('Summary&amp;Assumptions'!$H$25*$C274)*(1+'Summary&amp;Assumptions'!$J$29)^(EC$46-1))+AND(EC$56&lt;'Summary&amp;Assumptions'!$J$31,EC$47&gt;=$FQ274,EC$47&lt;=$FR274)*(('Summary&amp;Assumptions'!$H$25*$C274)*(1+'Summary&amp;Assumptions'!$J$29)^(EC$46-1))</f>
        <v>0</v>
      </c>
      <c r="DY274" s="588">
        <f>AND(ED$55&gt;0,SUM($E274:DX274)&lt;'Summary&amp;Assumptions'!$G$32*$B274,$D274&gt;='Summary&amp;Assumptions'!$D$17,ED$47&gt;=$D274,ED$47&lt;=EDATE($D274,'Summary&amp;Assumptions'!$G$32))*$B274+AND(ED$56&lt;'Summary&amp;Assumptions'!$J$31,ED$47&gt;=$FO274,ED$47&lt;=$FP274)*(('Summary&amp;Assumptions'!$H$25*$C274)*(1+'Summary&amp;Assumptions'!$J$29)^(ED$46-1))+AND(ED$56&lt;'Summary&amp;Assumptions'!$J$31,ED$47&gt;=$FQ274,ED$47&lt;=$FR274)*(('Summary&amp;Assumptions'!$H$25*$C274)*(1+'Summary&amp;Assumptions'!$J$29)^(ED$46-1))</f>
        <v>0</v>
      </c>
      <c r="DZ274" s="588">
        <f>AND(EE$55&gt;0,SUM($E274:DY274)&lt;'Summary&amp;Assumptions'!$G$32*$B274,$D274&gt;='Summary&amp;Assumptions'!$D$17,EE$47&gt;=$D274,EE$47&lt;=EDATE($D274,'Summary&amp;Assumptions'!$G$32))*$B274+AND(EE$56&lt;'Summary&amp;Assumptions'!$J$31,EE$47&gt;=$FO274,EE$47&lt;=$FP274)*(('Summary&amp;Assumptions'!$H$25*$C274)*(1+'Summary&amp;Assumptions'!$J$29)^(EE$46-1))+AND(EE$56&lt;'Summary&amp;Assumptions'!$J$31,EE$47&gt;=$FQ274,EE$47&lt;=$FR274)*(('Summary&amp;Assumptions'!$H$25*$C274)*(1+'Summary&amp;Assumptions'!$J$29)^(EE$46-1))</f>
        <v>0</v>
      </c>
      <c r="EA274" s="588">
        <f>AND(EF$55&gt;0,SUM($E274:DZ274)&lt;'Summary&amp;Assumptions'!$G$32*$B274,$D274&gt;='Summary&amp;Assumptions'!$D$17,EF$47&gt;=$D274,EF$47&lt;=EDATE($D274,'Summary&amp;Assumptions'!$G$32))*$B274+AND(EF$56&lt;'Summary&amp;Assumptions'!$J$31,EF$47&gt;=$FO274,EF$47&lt;=$FP274)*(('Summary&amp;Assumptions'!$H$25*$C274)*(1+'Summary&amp;Assumptions'!$J$29)^(EF$46-1))+AND(EF$56&lt;'Summary&amp;Assumptions'!$J$31,EF$47&gt;=$FQ274,EF$47&lt;=$FR274)*(('Summary&amp;Assumptions'!$H$25*$C274)*(1+'Summary&amp;Assumptions'!$J$29)^(EF$46-1))</f>
        <v>0</v>
      </c>
      <c r="EB274" s="588">
        <f>AND(EG$55&gt;0,SUM($E274:EA274)&lt;'Summary&amp;Assumptions'!$G$32*$B274,$D274&gt;='Summary&amp;Assumptions'!$D$17,EG$47&gt;=$D274,EG$47&lt;=EDATE($D274,'Summary&amp;Assumptions'!$G$32))*$B274+AND(EG$56&lt;'Summary&amp;Assumptions'!$J$31,EG$47&gt;=$FO274,EG$47&lt;=$FP274)*(('Summary&amp;Assumptions'!$H$25*$C274)*(1+'Summary&amp;Assumptions'!$J$29)^(EG$46-1))+AND(EG$56&lt;'Summary&amp;Assumptions'!$J$31,EG$47&gt;=$FQ274,EG$47&lt;=$FR274)*(('Summary&amp;Assumptions'!$H$25*$C274)*(1+'Summary&amp;Assumptions'!$J$29)^(EG$46-1))</f>
        <v>0</v>
      </c>
      <c r="EC274" s="588">
        <f>AND(EH$55&gt;0,SUM($E274:EB274)&lt;'Summary&amp;Assumptions'!$G$32*$B274,$D274&gt;='Summary&amp;Assumptions'!$D$17,EH$47&gt;=$D274,EH$47&lt;=EDATE($D274,'Summary&amp;Assumptions'!$G$32))*$B274+AND(EH$56&lt;'Summary&amp;Assumptions'!$J$31,EH$47&gt;=$FO274,EH$47&lt;=$FP274)*(('Summary&amp;Assumptions'!$H$25*$C274)*(1+'Summary&amp;Assumptions'!$J$29)^(EH$46-1))+AND(EH$56&lt;'Summary&amp;Assumptions'!$J$31,EH$47&gt;=$FQ274,EH$47&lt;=$FR274)*(('Summary&amp;Assumptions'!$H$25*$C274)*(1+'Summary&amp;Assumptions'!$J$29)^(EH$46-1))</f>
        <v>0</v>
      </c>
      <c r="ED274" s="588">
        <f>AND(EI$55&gt;0,SUM($E274:EC274)&lt;'Summary&amp;Assumptions'!$G$32*$B274,$D274&gt;='Summary&amp;Assumptions'!$D$17,EI$47&gt;=$D274,EI$47&lt;=EDATE($D274,'Summary&amp;Assumptions'!$G$32))*$B274+AND(EI$56&lt;'Summary&amp;Assumptions'!$J$31,EI$47&gt;=$FO274,EI$47&lt;=$FP274)*(('Summary&amp;Assumptions'!$H$25*$C274)*(1+'Summary&amp;Assumptions'!$J$29)^(EI$46-1))+AND(EI$56&lt;'Summary&amp;Assumptions'!$J$31,EI$47&gt;=$FQ274,EI$47&lt;=$FR274)*(('Summary&amp;Assumptions'!$H$25*$C274)*(1+'Summary&amp;Assumptions'!$J$29)^(EI$46-1))</f>
        <v>0</v>
      </c>
      <c r="EE274" s="588">
        <f>AND(EJ$55&gt;0,SUM($E274:ED274)&lt;'Summary&amp;Assumptions'!$G$32*$B274,$D274&gt;='Summary&amp;Assumptions'!$D$17,EJ$47&gt;=$D274,EJ$47&lt;=EDATE($D274,'Summary&amp;Assumptions'!$G$32))*$B274+AND(EJ$56&lt;'Summary&amp;Assumptions'!$J$31,EJ$47&gt;=$FO274,EJ$47&lt;=$FP274)*(('Summary&amp;Assumptions'!$H$25*$C274)*(1+'Summary&amp;Assumptions'!$J$29)^(EJ$46-1))+AND(EJ$56&lt;'Summary&amp;Assumptions'!$J$31,EJ$47&gt;=$FQ274,EJ$47&lt;=$FR274)*(('Summary&amp;Assumptions'!$H$25*$C274)*(1+'Summary&amp;Assumptions'!$J$29)^(EJ$46-1))</f>
        <v>0</v>
      </c>
      <c r="EF274" s="588">
        <f>AND(EK$55&gt;0,SUM($E274:EE274)&lt;'Summary&amp;Assumptions'!$G$32*$B274,$D274&gt;='Summary&amp;Assumptions'!$D$17,EK$47&gt;=$D274,EK$47&lt;=EDATE($D274,'Summary&amp;Assumptions'!$G$32))*$B274+AND(EK$56&lt;'Summary&amp;Assumptions'!$J$31,EK$47&gt;=$FO274,EK$47&lt;=$FP274)*(('Summary&amp;Assumptions'!$H$25*$C274)*(1+'Summary&amp;Assumptions'!$J$29)^(EK$46-1))+AND(EK$56&lt;'Summary&amp;Assumptions'!$J$31,EK$47&gt;=$FQ274,EK$47&lt;=$FR274)*(('Summary&amp;Assumptions'!$H$25*$C274)*(1+'Summary&amp;Assumptions'!$J$29)^(EK$46-1))</f>
        <v>0</v>
      </c>
      <c r="EG274" s="588">
        <f>AND(EL$55&gt;0,SUM($E274:EF274)&lt;'Summary&amp;Assumptions'!$G$32*$B274,$D274&gt;='Summary&amp;Assumptions'!$D$17,EL$47&gt;=$D274,EL$47&lt;=EDATE($D274,'Summary&amp;Assumptions'!$G$32))*$B274+AND(EL$56&lt;'Summary&amp;Assumptions'!$J$31,EL$47&gt;=$FO274,EL$47&lt;=$FP274)*(('Summary&amp;Assumptions'!$H$25*$C274)*(1+'Summary&amp;Assumptions'!$J$29)^(EL$46-1))+AND(EL$56&lt;'Summary&amp;Assumptions'!$J$31,EL$47&gt;=$FQ274,EL$47&lt;=$FR274)*(('Summary&amp;Assumptions'!$H$25*$C274)*(1+'Summary&amp;Assumptions'!$J$29)^(EL$46-1))</f>
        <v>0</v>
      </c>
      <c r="EH274" s="588">
        <f>AND(EM$55&gt;0,SUM($E274:EG274)&lt;'Summary&amp;Assumptions'!$G$32*$B274,$D274&gt;='Summary&amp;Assumptions'!$D$17,EM$47&gt;=$D274,EM$47&lt;=EDATE($D274,'Summary&amp;Assumptions'!$G$32))*$B274+AND(EM$56&lt;'Summary&amp;Assumptions'!$J$31,EM$47&gt;=$FO274,EM$47&lt;=$FP274)*(('Summary&amp;Assumptions'!$H$25*$C274)*(1+'Summary&amp;Assumptions'!$J$29)^(EM$46-1))+AND(EM$56&lt;'Summary&amp;Assumptions'!$J$31,EM$47&gt;=$FQ274,EM$47&lt;=$FR274)*(('Summary&amp;Assumptions'!$H$25*$C274)*(1+'Summary&amp;Assumptions'!$J$29)^(EM$46-1))</f>
        <v>0</v>
      </c>
      <c r="EI274" s="588">
        <f>AND(EN$55&gt;0,SUM($E274:EH274)&lt;'Summary&amp;Assumptions'!$G$32*$B274,$D274&gt;='Summary&amp;Assumptions'!$D$17,EN$47&gt;=$D274,EN$47&lt;=EDATE($D274,'Summary&amp;Assumptions'!$G$32))*$B274+AND(EN$56&lt;'Summary&amp;Assumptions'!$J$31,EN$47&gt;=$FO274,EN$47&lt;=$FP274)*(('Summary&amp;Assumptions'!$H$25*$C274)*(1+'Summary&amp;Assumptions'!$J$29)^(EN$46-1))+AND(EN$56&lt;'Summary&amp;Assumptions'!$J$31,EN$47&gt;=$FQ274,EN$47&lt;=$FR274)*(('Summary&amp;Assumptions'!$H$25*$C274)*(1+'Summary&amp;Assumptions'!$J$29)^(EN$46-1))</f>
        <v>0</v>
      </c>
      <c r="EJ274" s="588">
        <f>AND(EO$55&gt;0,SUM($E274:EI274)&lt;'Summary&amp;Assumptions'!$G$32*$B274,$D274&gt;='Summary&amp;Assumptions'!$D$17,EO$47&gt;=$D274,EO$47&lt;=EDATE($D274,'Summary&amp;Assumptions'!$G$32))*$B274+AND(EO$56&lt;'Summary&amp;Assumptions'!$J$31,EO$47&gt;=$FO274,EO$47&lt;=$FP274)*(('Summary&amp;Assumptions'!$H$25*$C274)*(1+'Summary&amp;Assumptions'!$J$29)^(EO$46-1))+AND(EO$56&lt;'Summary&amp;Assumptions'!$J$31,EO$47&gt;=$FQ274,EO$47&lt;=$FR274)*(('Summary&amp;Assumptions'!$H$25*$C274)*(1+'Summary&amp;Assumptions'!$J$29)^(EO$46-1))</f>
        <v>0</v>
      </c>
      <c r="EK274" s="588">
        <f>AND(EP$55&gt;0,SUM($E274:EJ274)&lt;'Summary&amp;Assumptions'!$G$32*$B274,$D274&gt;='Summary&amp;Assumptions'!$D$17,EP$47&gt;=$D274,EP$47&lt;=EDATE($D274,'Summary&amp;Assumptions'!$G$32))*$B274+AND(EP$56&lt;'Summary&amp;Assumptions'!$J$31,EP$47&gt;=$FO274,EP$47&lt;=$FP274)*(('Summary&amp;Assumptions'!$H$25*$C274)*(1+'Summary&amp;Assumptions'!$J$29)^(EP$46-1))+AND(EP$56&lt;'Summary&amp;Assumptions'!$J$31,EP$47&gt;=$FQ274,EP$47&lt;=$FR274)*(('Summary&amp;Assumptions'!$H$25*$C274)*(1+'Summary&amp;Assumptions'!$J$29)^(EP$46-1))</f>
        <v>0</v>
      </c>
      <c r="EL274" s="588">
        <f>AND(EQ$55&gt;0,SUM($E274:EK274)&lt;'Summary&amp;Assumptions'!$G$32*$B274,$D274&gt;='Summary&amp;Assumptions'!$D$17,EQ$47&gt;=$D274,EQ$47&lt;=EDATE($D274,'Summary&amp;Assumptions'!$G$32))*$B274+AND(EQ$56&lt;'Summary&amp;Assumptions'!$J$31,EQ$47&gt;=$FO274,EQ$47&lt;=$FP274)*(('Summary&amp;Assumptions'!$H$25*$C274)*(1+'Summary&amp;Assumptions'!$J$29)^(EQ$46-1))+AND(EQ$56&lt;'Summary&amp;Assumptions'!$J$31,EQ$47&gt;=$FQ274,EQ$47&lt;=$FR274)*(('Summary&amp;Assumptions'!$H$25*$C274)*(1+'Summary&amp;Assumptions'!$J$29)^(EQ$46-1))</f>
        <v>0</v>
      </c>
      <c r="EM274" s="588">
        <f>AND(ER$55&gt;0,SUM($E274:EL274)&lt;'Summary&amp;Assumptions'!$G$32*$B274,$D274&gt;='Summary&amp;Assumptions'!$D$17,ER$47&gt;=$D274,ER$47&lt;=EDATE($D274,'Summary&amp;Assumptions'!$G$32))*$B274+AND(ER$56&lt;'Summary&amp;Assumptions'!$J$31,ER$47&gt;=$FO274,ER$47&lt;=$FP274)*(('Summary&amp;Assumptions'!$H$25*$C274)*(1+'Summary&amp;Assumptions'!$J$29)^(ER$46-1))+AND(ER$56&lt;'Summary&amp;Assumptions'!$J$31,ER$47&gt;=$FQ274,ER$47&lt;=$FR274)*(('Summary&amp;Assumptions'!$H$25*$C274)*(1+'Summary&amp;Assumptions'!$J$29)^(ER$46-1))</f>
        <v>0</v>
      </c>
      <c r="EN274" s="588">
        <f>AND(ES$55&gt;0,SUM($E274:EM274)&lt;'Summary&amp;Assumptions'!$G$32*$B274,$D274&gt;='Summary&amp;Assumptions'!$D$17,ES$47&gt;=$D274,ES$47&lt;=EDATE($D274,'Summary&amp;Assumptions'!$G$32))*$B274+AND(ES$56&lt;'Summary&amp;Assumptions'!$J$31,ES$47&gt;=$FO274,ES$47&lt;=$FP274)*(('Summary&amp;Assumptions'!$H$25*$C274)*(1+'Summary&amp;Assumptions'!$J$29)^(ES$46-1))+AND(ES$56&lt;'Summary&amp;Assumptions'!$J$31,ES$47&gt;=$FQ274,ES$47&lt;=$FR274)*(('Summary&amp;Assumptions'!$H$25*$C274)*(1+'Summary&amp;Assumptions'!$J$29)^(ES$46-1))</f>
        <v>0</v>
      </c>
      <c r="EO274" s="588">
        <f>AND(ET$55&gt;0,SUM($E274:EN274)&lt;'Summary&amp;Assumptions'!$G$32*$B274,$D274&gt;='Summary&amp;Assumptions'!$D$17,ET$47&gt;=$D274,ET$47&lt;=EDATE($D274,'Summary&amp;Assumptions'!$G$32))*$B274+AND(ET$56&lt;'Summary&amp;Assumptions'!$J$31,ET$47&gt;=$FO274,ET$47&lt;=$FP274)*(('Summary&amp;Assumptions'!$H$25*$C274)*(1+'Summary&amp;Assumptions'!$J$29)^(ET$46-1))+AND(ET$56&lt;'Summary&amp;Assumptions'!$J$31,ET$47&gt;=$FQ274,ET$47&lt;=$FR274)*(('Summary&amp;Assumptions'!$H$25*$C274)*(1+'Summary&amp;Assumptions'!$J$29)^(ET$46-1))</f>
        <v>0</v>
      </c>
      <c r="EP274" s="588">
        <f>AND(EU$55&gt;0,SUM($E274:EO274)&lt;'Summary&amp;Assumptions'!$G$32*$B274,$D274&gt;='Summary&amp;Assumptions'!$D$17,EU$47&gt;=$D274,EU$47&lt;=EDATE($D274,'Summary&amp;Assumptions'!$G$32))*$B274+AND(EU$56&lt;'Summary&amp;Assumptions'!$J$31,EU$47&gt;=$FO274,EU$47&lt;=$FP274)*(('Summary&amp;Assumptions'!$H$25*$C274)*(1+'Summary&amp;Assumptions'!$J$29)^(EU$46-1))+AND(EU$56&lt;'Summary&amp;Assumptions'!$J$31,EU$47&gt;=$FQ274,EU$47&lt;=$FR274)*(('Summary&amp;Assumptions'!$H$25*$C274)*(1+'Summary&amp;Assumptions'!$J$29)^(EU$46-1))</f>
        <v>0</v>
      </c>
      <c r="EQ274" s="588">
        <f>AND(EV$55&gt;0,SUM($E274:EP274)&lt;'Summary&amp;Assumptions'!$G$32*$B274,$D274&gt;='Summary&amp;Assumptions'!$D$17,EV$47&gt;=$D274,EV$47&lt;=EDATE($D274,'Summary&amp;Assumptions'!$G$32))*$B274+AND(EV$56&lt;'Summary&amp;Assumptions'!$J$31,EV$47&gt;=$FO274,EV$47&lt;=$FP274)*(('Summary&amp;Assumptions'!$H$25*$C274)*(1+'Summary&amp;Assumptions'!$J$29)^(EV$46-1))+AND(EV$56&lt;'Summary&amp;Assumptions'!$J$31,EV$47&gt;=$FQ274,EV$47&lt;=$FR274)*(('Summary&amp;Assumptions'!$H$25*$C274)*(1+'Summary&amp;Assumptions'!$J$29)^(EV$46-1))</f>
        <v>0</v>
      </c>
      <c r="ER274" s="588">
        <f>AND(EW$55&gt;0,SUM($E274:EQ274)&lt;'Summary&amp;Assumptions'!$G$32*$B274,$D274&gt;='Summary&amp;Assumptions'!$D$17,EW$47&gt;=$D274,EW$47&lt;=EDATE($D274,'Summary&amp;Assumptions'!$G$32))*$B274+AND(EW$56&lt;'Summary&amp;Assumptions'!$J$31,EW$47&gt;=$FO274,EW$47&lt;=$FP274)*(('Summary&amp;Assumptions'!$H$25*$C274)*(1+'Summary&amp;Assumptions'!$J$29)^(EW$46-1))+AND(EW$56&lt;'Summary&amp;Assumptions'!$J$31,EW$47&gt;=$FQ274,EW$47&lt;=$FR274)*(('Summary&amp;Assumptions'!$H$25*$C274)*(1+'Summary&amp;Assumptions'!$J$29)^(EW$46-1))</f>
        <v>0</v>
      </c>
      <c r="ES274" s="588">
        <f>AND(EX$55&gt;0,SUM($E274:ER274)&lt;'Summary&amp;Assumptions'!$G$32*$B274,$D274&gt;='Summary&amp;Assumptions'!$D$17,EX$47&gt;=$D274,EX$47&lt;=EDATE($D274,'Summary&amp;Assumptions'!$G$32))*$B274+AND(EX$56&lt;'Summary&amp;Assumptions'!$J$31,EX$47&gt;=$FO274,EX$47&lt;=$FP274)*(('Summary&amp;Assumptions'!$H$25*$C274)*(1+'Summary&amp;Assumptions'!$J$29)^(EX$46-1))+AND(EX$56&lt;'Summary&amp;Assumptions'!$J$31,EX$47&gt;=$FQ274,EX$47&lt;=$FR274)*(('Summary&amp;Assumptions'!$H$25*$C274)*(1+'Summary&amp;Assumptions'!$J$29)^(EX$46-1))</f>
        <v>0</v>
      </c>
      <c r="ET274" s="588">
        <f>AND(EY$55&gt;0,SUM($E274:ES274)&lt;'Summary&amp;Assumptions'!$G$32*$B274,$D274&gt;='Summary&amp;Assumptions'!$D$17,EY$47&gt;=$D274,EY$47&lt;=EDATE($D274,'Summary&amp;Assumptions'!$G$32))*$B274+AND(EY$56&lt;'Summary&amp;Assumptions'!$J$31,EY$47&gt;=$FO274,EY$47&lt;=$FP274)*(('Summary&amp;Assumptions'!$H$25*$C274)*(1+'Summary&amp;Assumptions'!$J$29)^(EY$46-1))+AND(EY$56&lt;'Summary&amp;Assumptions'!$J$31,EY$47&gt;=$FQ274,EY$47&lt;=$FR274)*(('Summary&amp;Assumptions'!$H$25*$C274)*(1+'Summary&amp;Assumptions'!$J$29)^(EY$46-1))</f>
        <v>0</v>
      </c>
      <c r="EU274" s="588">
        <f>AND(EZ$55&gt;0,SUM($E274:ET274)&lt;'Summary&amp;Assumptions'!$G$32*$B274,$D274&gt;='Summary&amp;Assumptions'!$D$17,EZ$47&gt;=$D274,EZ$47&lt;=EDATE($D274,'Summary&amp;Assumptions'!$G$32))*$B274+AND(EZ$56&lt;'Summary&amp;Assumptions'!$J$31,EZ$47&gt;=$FO274,EZ$47&lt;=$FP274)*(('Summary&amp;Assumptions'!$H$25*$C274)*(1+'Summary&amp;Assumptions'!$J$29)^(EZ$46-1))+AND(EZ$56&lt;'Summary&amp;Assumptions'!$J$31,EZ$47&gt;=$FQ274,EZ$47&lt;=$FR274)*(('Summary&amp;Assumptions'!$H$25*$C274)*(1+'Summary&amp;Assumptions'!$J$29)^(EZ$46-1))</f>
        <v>0</v>
      </c>
      <c r="EV274" s="588">
        <f>AND(FA$55&gt;0,SUM($E274:EU274)&lt;'Summary&amp;Assumptions'!$G$32*$B274,$D274&gt;='Summary&amp;Assumptions'!$D$17,FA$47&gt;=$D274,FA$47&lt;=EDATE($D274,'Summary&amp;Assumptions'!$G$32))*$B274+AND(FA$56&lt;'Summary&amp;Assumptions'!$J$31,FA$47&gt;=$FO274,FA$47&lt;=$FP274)*(('Summary&amp;Assumptions'!$H$25*$C274)*(1+'Summary&amp;Assumptions'!$J$29)^(FA$46-1))+AND(FA$56&lt;'Summary&amp;Assumptions'!$J$31,FA$47&gt;=$FQ274,FA$47&lt;=$FR274)*(('Summary&amp;Assumptions'!$H$25*$C274)*(1+'Summary&amp;Assumptions'!$J$29)^(FA$46-1))</f>
        <v>0</v>
      </c>
      <c r="EW274" s="588">
        <f>AND(FB$55&gt;0,SUM($E274:EV274)&lt;'Summary&amp;Assumptions'!$G$32*$B274,$D274&gt;='Summary&amp;Assumptions'!$D$17,FB$47&gt;=$D274,FB$47&lt;=EDATE($D274,'Summary&amp;Assumptions'!$G$32))*$B274+AND(FB$56&lt;'Summary&amp;Assumptions'!$J$31,FB$47&gt;=$FO274,FB$47&lt;=$FP274)*(('Summary&amp;Assumptions'!$H$25*$C274)*(1+'Summary&amp;Assumptions'!$J$29)^(FB$46-1))+AND(FB$56&lt;'Summary&amp;Assumptions'!$J$31,FB$47&gt;=$FQ274,FB$47&lt;=$FR274)*(('Summary&amp;Assumptions'!$H$25*$C274)*(1+'Summary&amp;Assumptions'!$J$29)^(FB$46-1))</f>
        <v>0</v>
      </c>
      <c r="EX274" s="588">
        <f>AND(FC$55&gt;0,SUM($E274:EW274)&lt;'Summary&amp;Assumptions'!$G$32*$B274,$D274&gt;='Summary&amp;Assumptions'!$D$17,FC$47&gt;=$D274,FC$47&lt;=EDATE($D274,'Summary&amp;Assumptions'!$G$32))*$B274+AND(FC$56&lt;'Summary&amp;Assumptions'!$J$31,FC$47&gt;=$FO274,FC$47&lt;=$FP274)*(('Summary&amp;Assumptions'!$H$25*$C274)*(1+'Summary&amp;Assumptions'!$J$29)^(FC$46-1))+AND(FC$56&lt;'Summary&amp;Assumptions'!$J$31,FC$47&gt;=$FQ274,FC$47&lt;=$FR274)*(('Summary&amp;Assumptions'!$H$25*$C274)*(1+'Summary&amp;Assumptions'!$J$29)^(FC$46-1))</f>
        <v>0</v>
      </c>
      <c r="EY274" s="588">
        <f>AND(FD$55&gt;0,SUM($E274:EX274)&lt;'Summary&amp;Assumptions'!$G$32*$B274,$D274&gt;='Summary&amp;Assumptions'!$D$17,FD$47&gt;=$D274,FD$47&lt;=EDATE($D274,'Summary&amp;Assumptions'!$G$32))*$B274+AND(FD$56&lt;'Summary&amp;Assumptions'!$J$31,FD$47&gt;=$FO274,FD$47&lt;=$FP274)*(('Summary&amp;Assumptions'!$H$25*$C274)*(1+'Summary&amp;Assumptions'!$J$29)^(FD$46-1))+AND(FD$56&lt;'Summary&amp;Assumptions'!$J$31,FD$47&gt;=$FQ274,FD$47&lt;=$FR274)*(('Summary&amp;Assumptions'!$H$25*$C274)*(1+'Summary&amp;Assumptions'!$J$29)^(FD$46-1))</f>
        <v>0</v>
      </c>
      <c r="EZ274" s="588">
        <f>AND(FE$55&gt;0,SUM($E274:EY274)&lt;'Summary&amp;Assumptions'!$G$32*$B274,$D274&gt;='Summary&amp;Assumptions'!$D$17,FE$47&gt;=$D274,FE$47&lt;=EDATE($D274,'Summary&amp;Assumptions'!$G$32))*$B274+AND(FE$56&lt;'Summary&amp;Assumptions'!$J$31,FE$47&gt;=$FO274,FE$47&lt;=$FP274)*(('Summary&amp;Assumptions'!$H$25*$C274)*(1+'Summary&amp;Assumptions'!$J$29)^(FE$46-1))+AND(FE$56&lt;'Summary&amp;Assumptions'!$J$31,FE$47&gt;=$FQ274,FE$47&lt;=$FR274)*(('Summary&amp;Assumptions'!$H$25*$C274)*(1+'Summary&amp;Assumptions'!$J$29)^(FE$46-1))</f>
        <v>0</v>
      </c>
      <c r="FA274" s="588">
        <f>AND(FF$55&gt;0,SUM($E274:EZ274)&lt;'Summary&amp;Assumptions'!$G$32*$B274,$D274&gt;='Summary&amp;Assumptions'!$D$17,FF$47&gt;=$D274,FF$47&lt;=EDATE($D274,'Summary&amp;Assumptions'!$G$32))*$B274+AND(FF$56&lt;'Summary&amp;Assumptions'!$J$31,FF$47&gt;=$FO274,FF$47&lt;=$FP274)*(('Summary&amp;Assumptions'!$H$25*$C274)*(1+'Summary&amp;Assumptions'!$J$29)^(FF$46-1))+AND(FF$56&lt;'Summary&amp;Assumptions'!$J$31,FF$47&gt;=$FQ274,FF$47&lt;=$FR274)*(('Summary&amp;Assumptions'!$H$25*$C274)*(1+'Summary&amp;Assumptions'!$J$29)^(FF$46-1))</f>
        <v>0</v>
      </c>
      <c r="FB274" s="588">
        <f>AND(FG$55&gt;0,SUM($E274:FA274)&lt;'Summary&amp;Assumptions'!$G$32*$B274,$D274&gt;='Summary&amp;Assumptions'!$D$17,FG$47&gt;=$D274,FG$47&lt;=EDATE($D274,'Summary&amp;Assumptions'!$G$32))*$B274+AND(FG$56&lt;'Summary&amp;Assumptions'!$J$31,FG$47&gt;=$FO274,FG$47&lt;=$FP274)*(('Summary&amp;Assumptions'!$H$25*$C274)*(1+'Summary&amp;Assumptions'!$J$29)^(FG$46-1))+AND(FG$56&lt;'Summary&amp;Assumptions'!$J$31,FG$47&gt;=$FQ274,FG$47&lt;=$FR274)*(('Summary&amp;Assumptions'!$H$25*$C274)*(1+'Summary&amp;Assumptions'!$J$29)^(FG$46-1))</f>
        <v>0</v>
      </c>
      <c r="FC274" s="588">
        <f>AND(FH$55&gt;0,SUM($E274:FB274)&lt;'Summary&amp;Assumptions'!$G$32*$B274,$D274&gt;='Summary&amp;Assumptions'!$D$17,FH$47&gt;=$D274,FH$47&lt;=EDATE($D274,'Summary&amp;Assumptions'!$G$32))*$B274+AND(FH$56&lt;'Summary&amp;Assumptions'!$J$31,FH$47&gt;=$FO274,FH$47&lt;=$FP274)*(('Summary&amp;Assumptions'!$H$25*$C274)*(1+'Summary&amp;Assumptions'!$J$29)^(FH$46-1))+AND(FH$56&lt;'Summary&amp;Assumptions'!$J$31,FH$47&gt;=$FQ274,FH$47&lt;=$FR274)*(('Summary&amp;Assumptions'!$H$25*$C274)*(1+'Summary&amp;Assumptions'!$J$29)^(FH$46-1))</f>
        <v>0</v>
      </c>
      <c r="FD274" s="588">
        <f>AND(FI$55&gt;0,SUM($E274:FC274)&lt;'Summary&amp;Assumptions'!$G$32*$B274,$D274&gt;='Summary&amp;Assumptions'!$D$17,FI$47&gt;=$D274,FI$47&lt;=EDATE($D274,'Summary&amp;Assumptions'!$G$32))*$B274+AND(FI$56&lt;'Summary&amp;Assumptions'!$J$31,FI$47&gt;=$FO274,FI$47&lt;=$FP274)*(('Summary&amp;Assumptions'!$H$25*$C274)*(1+'Summary&amp;Assumptions'!$J$29)^(FI$46-1))+AND(FI$56&lt;'Summary&amp;Assumptions'!$J$31,FI$47&gt;=$FQ274,FI$47&lt;=$FR274)*(('Summary&amp;Assumptions'!$H$25*$C274)*(1+'Summary&amp;Assumptions'!$J$29)^(FI$46-1))</f>
        <v>0</v>
      </c>
      <c r="FE274" s="588">
        <f>AND(FJ$55&gt;0,SUM($E274:FD274)&lt;'Summary&amp;Assumptions'!$G$32*$B274,$D274&gt;='Summary&amp;Assumptions'!$D$17,FJ$47&gt;=$D274,FJ$47&lt;=EDATE($D274,'Summary&amp;Assumptions'!$G$32))*$B274+AND(FJ$56&lt;'Summary&amp;Assumptions'!$J$31,FJ$47&gt;=$FO274,FJ$47&lt;=$FP274)*(('Summary&amp;Assumptions'!$H$25*$C274)*(1+'Summary&amp;Assumptions'!$J$29)^(FJ$46-1))+AND(FJ$56&lt;'Summary&amp;Assumptions'!$J$31,FJ$47&gt;=$FQ274,FJ$47&lt;=$FR274)*(('Summary&amp;Assumptions'!$H$25*$C274)*(1+'Summary&amp;Assumptions'!$J$29)^(FJ$46-1))</f>
        <v>0</v>
      </c>
      <c r="FF274" s="588">
        <f>AND(FK$55&gt;0,SUM($E274:FE274)&lt;'Summary&amp;Assumptions'!$G$32*$B274,$D274&gt;='Summary&amp;Assumptions'!$D$17,FK$47&gt;=$D274,FK$47&lt;=EDATE($D274,'Summary&amp;Assumptions'!$G$32))*$B274+AND(FK$56&lt;'Summary&amp;Assumptions'!$J$31,FK$47&gt;=$FO274,FK$47&lt;=$FP274)*(('Summary&amp;Assumptions'!$H$25*$C274)*(1+'Summary&amp;Assumptions'!$J$29)^(FK$46-1))+AND(FK$56&lt;'Summary&amp;Assumptions'!$J$31,FK$47&gt;=$FQ274,FK$47&lt;=$FR274)*(('Summary&amp;Assumptions'!$H$25*$C274)*(1+'Summary&amp;Assumptions'!$J$29)^(FK$46-1))</f>
        <v>0</v>
      </c>
      <c r="FG274" s="588">
        <f>AND(FL$55&gt;0,SUM($E274:FF274)&lt;'Summary&amp;Assumptions'!$G$32*$B274,$D274&gt;='Summary&amp;Assumptions'!$D$17,FL$47&gt;=$D274,FL$47&lt;=EDATE($D274,'Summary&amp;Assumptions'!$G$32))*$B274+AND(FL$56&lt;'Summary&amp;Assumptions'!$J$31,FL$47&gt;=$FO274,FL$47&lt;=$FP274)*(('Summary&amp;Assumptions'!$H$25*$C274)*(1+'Summary&amp;Assumptions'!$J$29)^(FL$46-1))+AND(FL$56&lt;'Summary&amp;Assumptions'!$J$31,FL$47&gt;=$FQ274,FL$47&lt;=$FR274)*(('Summary&amp;Assumptions'!$H$25*$C274)*(1+'Summary&amp;Assumptions'!$J$29)^(FL$46-1))</f>
        <v>0</v>
      </c>
      <c r="FH274" s="588">
        <f>AND(FM$55&gt;0,SUM($E274:FG274)&lt;'Summary&amp;Assumptions'!$G$32*$B274,$D274&gt;='Summary&amp;Assumptions'!$D$17,FM$47&gt;=$D274,FM$47&lt;=EDATE($D274,'Summary&amp;Assumptions'!$G$32))*$B274+AND(FM$56&lt;'Summary&amp;Assumptions'!$J$31,FM$47&gt;=$FO274,FM$47&lt;=$FP274)*(('Summary&amp;Assumptions'!$H$25*$C274)*(1+'Summary&amp;Assumptions'!$J$29)^(FM$46-1))+AND(FM$56&lt;'Summary&amp;Assumptions'!$J$31,FM$47&gt;=$FQ274,FM$47&lt;=$FR274)*(('Summary&amp;Assumptions'!$H$25*$C274)*(1+'Summary&amp;Assumptions'!$J$29)^(FM$46-1))</f>
        <v>0</v>
      </c>
      <c r="FI274" s="588">
        <f>AND(FN$55&gt;0,SUM($E274:FH274)&lt;'Summary&amp;Assumptions'!$G$32*$B274,$D274&gt;='Summary&amp;Assumptions'!$D$17,FN$47&gt;=$D274,FN$47&lt;=EDATE($D274,'Summary&amp;Assumptions'!$G$32))*$B274+AND(FN$56&lt;'Summary&amp;Assumptions'!$J$31,FN$47&gt;=$FO274,FN$47&lt;=$FP274)*(('Summary&amp;Assumptions'!$H$25*$C274)*(1+'Summary&amp;Assumptions'!$J$29)^(FN$46-1))+AND(FN$56&lt;'Summary&amp;Assumptions'!$J$31,FN$47&gt;=$FQ274,FN$47&lt;=$FR274)*(('Summary&amp;Assumptions'!$H$25*$C274)*(1+'Summary&amp;Assumptions'!$J$29)^(FN$46-1))</f>
        <v>0</v>
      </c>
      <c r="FJ274" s="588">
        <f>AND(FO$55&gt;0,SUM($E274:FI274)&lt;'Summary&amp;Assumptions'!$G$32*$B274,$D274&gt;='Summary&amp;Assumptions'!$D$17,FO$47&gt;=$D274,FO$47&lt;=EDATE($D274,'Summary&amp;Assumptions'!$G$32))*$B274+AND(FO$56&lt;'Summary&amp;Assumptions'!$J$31,FO$47&gt;=$FO274,FO$47&lt;=$FP274)*(('Summary&amp;Assumptions'!$H$25*$C274)*(1+'Summary&amp;Assumptions'!$J$29)^(FO$46-1))+AND(FO$56&lt;'Summary&amp;Assumptions'!$J$31,FO$47&gt;=$FQ274,FO$47&lt;=$FR274)*(('Summary&amp;Assumptions'!$H$25*$C274)*(1+'Summary&amp;Assumptions'!$J$29)^(FO$46-1))</f>
        <v>0</v>
      </c>
      <c r="FK274" s="588">
        <f>AND(FP$55&gt;0,SUM($E274:FJ274)&lt;'Summary&amp;Assumptions'!$G$32*$B274,$D274&gt;='Summary&amp;Assumptions'!$D$17,FP$47&gt;=$D274,FP$47&lt;=EDATE($D274,'Summary&amp;Assumptions'!$G$32))*$B274+AND(FP$56&lt;'Summary&amp;Assumptions'!$J$31,FP$47&gt;=$FO274,FP$47&lt;=$FP274)*(('Summary&amp;Assumptions'!$H$25*$C274)*(1+'Summary&amp;Assumptions'!$J$29)^(FP$46-1))+AND(FP$56&lt;'Summary&amp;Assumptions'!$J$31,FP$47&gt;=$FQ274,FP$47&lt;=$FR274)*(('Summary&amp;Assumptions'!$H$25*$C274)*(1+'Summary&amp;Assumptions'!$J$29)^(FP$46-1))</f>
        <v>0</v>
      </c>
      <c r="FL274" s="588">
        <f>AND(FQ$55&gt;0,SUM($E274:FK274)&lt;'Summary&amp;Assumptions'!$G$32*$B274,$D274&gt;='Summary&amp;Assumptions'!$D$17,FQ$47&gt;=$D274,FQ$47&lt;=EDATE($D274,'Summary&amp;Assumptions'!$G$32))*$B274+AND(FQ$56&lt;'Summary&amp;Assumptions'!$J$31,FQ$47&gt;=$FO274,FQ$47&lt;=$FP274)*(('Summary&amp;Assumptions'!$H$25*$C274)*(1+'Summary&amp;Assumptions'!$J$29)^(FQ$46-1))+AND(FQ$56&lt;'Summary&amp;Assumptions'!$J$31,FQ$47&gt;=$FQ274,FQ$47&lt;=$FR274)*(('Summary&amp;Assumptions'!$H$25*$C274)*(1+'Summary&amp;Assumptions'!$J$29)^(FQ$46-1))</f>
        <v>0</v>
      </c>
      <c r="FO274" s="576">
        <f>EDATE(D274,'Summary&amp;Assumptions'!$G$34)</f>
        <v>49126</v>
      </c>
      <c r="FP274" s="576">
        <f>EDATE(FO274,'Summary&amp;Assumptions'!$G$33-1)</f>
        <v>49157</v>
      </c>
      <c r="FQ274" s="576">
        <f>EDATE(FO274,'Summary&amp;Assumptions'!$G$34)</f>
        <v>49491</v>
      </c>
      <c r="FR274" s="576">
        <f>EDATE(FQ274,'Summary&amp;Assumptions'!$G$33-1)</f>
        <v>49522</v>
      </c>
    </row>
    <row r="275" spans="2:174" hidden="1" x14ac:dyDescent="0.2">
      <c r="B275" s="588">
        <v>0</v>
      </c>
      <c r="C275" s="193">
        <v>0</v>
      </c>
      <c r="D275" s="589">
        <v>48792</v>
      </c>
      <c r="F275" s="588">
        <f>AND(K$55&gt;0,SUM($E275:E275)&lt;'Summary&amp;Assumptions'!$G$32*$B275,$D275&gt;='Summary&amp;Assumptions'!$D$17,K$47&gt;=$D275,K$47&lt;=EDATE($D275,'Summary&amp;Assumptions'!$G$32))*$B275+AND(K$56&lt;'Summary&amp;Assumptions'!$J$31,K$47&gt;=$FO275,K$47&lt;=$FP275)*(('Summary&amp;Assumptions'!$H$25*$C275)*(1+'Summary&amp;Assumptions'!$J$29)^(K$46-1))+AND(K$56&lt;'Summary&amp;Assumptions'!$J$31,K$47&gt;=$FQ275,K$47&lt;=$FR275)*(('Summary&amp;Assumptions'!$H$25*$C275)*(1+'Summary&amp;Assumptions'!$J$29)^(K$46-1))</f>
        <v>0</v>
      </c>
      <c r="G275" s="588">
        <f>AND(L$55&gt;0,SUM($E275:F275)&lt;'Summary&amp;Assumptions'!$G$32*$B275,$D275&gt;='Summary&amp;Assumptions'!$D$17,L$47&gt;=$D275,L$47&lt;=EDATE($D275,'Summary&amp;Assumptions'!$G$32))*$B275+AND(L$56&lt;'Summary&amp;Assumptions'!$J$31,L$47&gt;=$FO275,L$47&lt;=$FP275)*(('Summary&amp;Assumptions'!$H$25*$C275)*(1+'Summary&amp;Assumptions'!$J$29)^(L$46-1))+AND(L$56&lt;'Summary&amp;Assumptions'!$J$31,L$47&gt;=$FQ275,L$47&lt;=$FR275)*(('Summary&amp;Assumptions'!$H$25*$C275)*(1+'Summary&amp;Assumptions'!$J$29)^(L$46-1))</f>
        <v>0</v>
      </c>
      <c r="H275" s="588">
        <f>AND(M$55&gt;0,SUM($E275:G275)&lt;'Summary&amp;Assumptions'!$G$32*$B275,$D275&gt;='Summary&amp;Assumptions'!$D$17,M$47&gt;=$D275,M$47&lt;=EDATE($D275,'Summary&amp;Assumptions'!$G$32))*$B275+AND(M$56&lt;'Summary&amp;Assumptions'!$J$31,M$47&gt;=$FO275,M$47&lt;=$FP275)*(('Summary&amp;Assumptions'!$H$25*$C275)*(1+'Summary&amp;Assumptions'!$J$29)^(M$46-1))+AND(M$56&lt;'Summary&amp;Assumptions'!$J$31,M$47&gt;=$FQ275,M$47&lt;=$FR275)*(('Summary&amp;Assumptions'!$H$25*$C275)*(1+'Summary&amp;Assumptions'!$J$29)^(M$46-1))</f>
        <v>0</v>
      </c>
      <c r="I275" s="588">
        <f>AND(N$55&gt;0,SUM($E275:H275)&lt;'Summary&amp;Assumptions'!$G$32*$B275,$D275&gt;='Summary&amp;Assumptions'!$D$17,N$47&gt;=$D275,N$47&lt;=EDATE($D275,'Summary&amp;Assumptions'!$G$32))*$B275+AND(N$56&lt;'Summary&amp;Assumptions'!$J$31,N$47&gt;=$FO275,N$47&lt;=$FP275)*(('Summary&amp;Assumptions'!$H$25*$C275)*(1+'Summary&amp;Assumptions'!$J$29)^(N$46-1))+AND(N$56&lt;'Summary&amp;Assumptions'!$J$31,N$47&gt;=$FQ275,N$47&lt;=$FR275)*(('Summary&amp;Assumptions'!$H$25*$C275)*(1+'Summary&amp;Assumptions'!$J$29)^(N$46-1))</f>
        <v>0</v>
      </c>
      <c r="J275" s="588">
        <f>AND(O$55&gt;0,SUM($E275:I275)&lt;'Summary&amp;Assumptions'!$G$32*$B275,$D275&gt;='Summary&amp;Assumptions'!$D$17,O$47&gt;=$D275,O$47&lt;=EDATE($D275,'Summary&amp;Assumptions'!$G$32))*$B275+AND(O$56&lt;'Summary&amp;Assumptions'!$J$31,O$47&gt;=$FO275,O$47&lt;=$FP275)*(('Summary&amp;Assumptions'!$H$25*$C275)*(1+'Summary&amp;Assumptions'!$J$29)^(O$46-1))+AND(O$56&lt;'Summary&amp;Assumptions'!$J$31,O$47&gt;=$FQ275,O$47&lt;=$FR275)*(('Summary&amp;Assumptions'!$H$25*$C275)*(1+'Summary&amp;Assumptions'!$J$29)^(O$46-1))</f>
        <v>0</v>
      </c>
      <c r="K275" s="588">
        <f>AND(P$55&gt;0,SUM($E275:J275)&lt;'Summary&amp;Assumptions'!$G$32*$B275,$D275&gt;='Summary&amp;Assumptions'!$D$17,P$47&gt;=$D275,P$47&lt;=EDATE($D275,'Summary&amp;Assumptions'!$G$32))*$B275+AND(P$56&lt;'Summary&amp;Assumptions'!$J$31,P$47&gt;=$FO275,P$47&lt;=$FP275)*(('Summary&amp;Assumptions'!$H$25*$C275)*(1+'Summary&amp;Assumptions'!$J$29)^(P$46-1))+AND(P$56&lt;'Summary&amp;Assumptions'!$J$31,P$47&gt;=$FQ275,P$47&lt;=$FR275)*(('Summary&amp;Assumptions'!$H$25*$C275)*(1+'Summary&amp;Assumptions'!$J$29)^(P$46-1))</f>
        <v>0</v>
      </c>
      <c r="L275" s="588">
        <f>AND(Q$55&gt;0,SUM($E275:K275)&lt;'Summary&amp;Assumptions'!$G$32*$B275,$D275&gt;='Summary&amp;Assumptions'!$D$17,Q$47&gt;=$D275,Q$47&lt;=EDATE($D275,'Summary&amp;Assumptions'!$G$32))*$B275+AND(Q$56&lt;'Summary&amp;Assumptions'!$J$31,Q$47&gt;=$FO275,Q$47&lt;=$FP275)*(('Summary&amp;Assumptions'!$H$25*$C275)*(1+'Summary&amp;Assumptions'!$J$29)^(Q$46-1))+AND(Q$56&lt;'Summary&amp;Assumptions'!$J$31,Q$47&gt;=$FQ275,Q$47&lt;=$FR275)*(('Summary&amp;Assumptions'!$H$25*$C275)*(1+'Summary&amp;Assumptions'!$J$29)^(Q$46-1))</f>
        <v>0</v>
      </c>
      <c r="M275" s="588">
        <f>AND(R$55&gt;0,SUM($E275:L275)&lt;'Summary&amp;Assumptions'!$G$32*$B275,$D275&gt;='Summary&amp;Assumptions'!$D$17,R$47&gt;=$D275,R$47&lt;=EDATE($D275,'Summary&amp;Assumptions'!$G$32))*$B275+AND(R$56&lt;'Summary&amp;Assumptions'!$J$31,R$47&gt;=$FO275,R$47&lt;=$FP275)*(('Summary&amp;Assumptions'!$H$25*$C275)*(1+'Summary&amp;Assumptions'!$J$29)^(R$46-1))+AND(R$56&lt;'Summary&amp;Assumptions'!$J$31,R$47&gt;=$FQ275,R$47&lt;=$FR275)*(('Summary&amp;Assumptions'!$H$25*$C275)*(1+'Summary&amp;Assumptions'!$J$29)^(R$46-1))</f>
        <v>0</v>
      </c>
      <c r="N275" s="588">
        <f>AND(S$55&gt;0,SUM($E275:M275)&lt;'Summary&amp;Assumptions'!$G$32*$B275,$D275&gt;='Summary&amp;Assumptions'!$D$17,S$47&gt;=$D275,S$47&lt;=EDATE($D275,'Summary&amp;Assumptions'!$G$32))*$B275+AND(S$56&lt;'Summary&amp;Assumptions'!$J$31,S$47&gt;=$FO275,S$47&lt;=$FP275)*(('Summary&amp;Assumptions'!$H$25*$C275)*(1+'Summary&amp;Assumptions'!$J$29)^(S$46-1))+AND(S$56&lt;'Summary&amp;Assumptions'!$J$31,S$47&gt;=$FQ275,S$47&lt;=$FR275)*(('Summary&amp;Assumptions'!$H$25*$C275)*(1+'Summary&amp;Assumptions'!$J$29)^(S$46-1))</f>
        <v>0</v>
      </c>
      <c r="O275" s="588">
        <f>AND(T$55&gt;0,SUM($E275:N275)&lt;'Summary&amp;Assumptions'!$G$32*$B275,$D275&gt;='Summary&amp;Assumptions'!$D$17,T$47&gt;=$D275,T$47&lt;=EDATE($D275,'Summary&amp;Assumptions'!$G$32))*$B275+AND(T$56&lt;'Summary&amp;Assumptions'!$J$31,T$47&gt;=$FO275,T$47&lt;=$FP275)*(('Summary&amp;Assumptions'!$H$25*$C275)*(1+'Summary&amp;Assumptions'!$J$29)^(T$46-1))+AND(T$56&lt;'Summary&amp;Assumptions'!$J$31,T$47&gt;=$FQ275,T$47&lt;=$FR275)*(('Summary&amp;Assumptions'!$H$25*$C275)*(1+'Summary&amp;Assumptions'!$J$29)^(T$46-1))</f>
        <v>0</v>
      </c>
      <c r="P275" s="588">
        <f>AND(U$55&gt;0,SUM($E275:O275)&lt;'Summary&amp;Assumptions'!$G$32*$B275,$D275&gt;='Summary&amp;Assumptions'!$D$17,U$47&gt;=$D275,U$47&lt;=EDATE($D275,'Summary&amp;Assumptions'!$G$32))*$B275+AND(U$56&lt;'Summary&amp;Assumptions'!$J$31,U$47&gt;=$FO275,U$47&lt;=$FP275)*(('Summary&amp;Assumptions'!$H$25*$C275)*(1+'Summary&amp;Assumptions'!$J$29)^(U$46-1))+AND(U$56&lt;'Summary&amp;Assumptions'!$J$31,U$47&gt;=$FQ275,U$47&lt;=$FR275)*(('Summary&amp;Assumptions'!$H$25*$C275)*(1+'Summary&amp;Assumptions'!$J$29)^(U$46-1))</f>
        <v>0</v>
      </c>
      <c r="Q275" s="588">
        <f>AND(V$55&gt;0,SUM($E275:P275)&lt;'Summary&amp;Assumptions'!$G$32*$B275,$D275&gt;='Summary&amp;Assumptions'!$D$17,V$47&gt;=$D275,V$47&lt;=EDATE($D275,'Summary&amp;Assumptions'!$G$32))*$B275+AND(V$56&lt;'Summary&amp;Assumptions'!$J$31,V$47&gt;=$FO275,V$47&lt;=$FP275)*(('Summary&amp;Assumptions'!$H$25*$C275)*(1+'Summary&amp;Assumptions'!$J$29)^(V$46-1))+AND(V$56&lt;'Summary&amp;Assumptions'!$J$31,V$47&gt;=$FQ275,V$47&lt;=$FR275)*(('Summary&amp;Assumptions'!$H$25*$C275)*(1+'Summary&amp;Assumptions'!$J$29)^(V$46-1))</f>
        <v>0</v>
      </c>
      <c r="R275" s="588">
        <f>AND(W$55&gt;0,SUM($E275:Q275)&lt;'Summary&amp;Assumptions'!$G$32*$B275,$D275&gt;='Summary&amp;Assumptions'!$D$17,W$47&gt;=$D275,W$47&lt;=EDATE($D275,'Summary&amp;Assumptions'!$G$32))*$B275+AND(W$56&lt;'Summary&amp;Assumptions'!$J$31,W$47&gt;=$FO275,W$47&lt;=$FP275)*(('Summary&amp;Assumptions'!$H$25*$C275)*(1+'Summary&amp;Assumptions'!$J$29)^(W$46-1))+AND(W$56&lt;'Summary&amp;Assumptions'!$J$31,W$47&gt;=$FQ275,W$47&lt;=$FR275)*(('Summary&amp;Assumptions'!$H$25*$C275)*(1+'Summary&amp;Assumptions'!$J$29)^(W$46-1))</f>
        <v>0</v>
      </c>
      <c r="S275" s="588">
        <f>AND(X$55&gt;0,SUM($E275:R275)&lt;'Summary&amp;Assumptions'!$G$32*$B275,$D275&gt;='Summary&amp;Assumptions'!$D$17,X$47&gt;=$D275,X$47&lt;=EDATE($D275,'Summary&amp;Assumptions'!$G$32))*$B275+AND(X$56&lt;'Summary&amp;Assumptions'!$J$31,X$47&gt;=$FO275,X$47&lt;=$FP275)*(('Summary&amp;Assumptions'!$H$25*$C275)*(1+'Summary&amp;Assumptions'!$J$29)^(X$46-1))+AND(X$56&lt;'Summary&amp;Assumptions'!$J$31,X$47&gt;=$FQ275,X$47&lt;=$FR275)*(('Summary&amp;Assumptions'!$H$25*$C275)*(1+'Summary&amp;Assumptions'!$J$29)^(X$46-1))</f>
        <v>0</v>
      </c>
      <c r="T275" s="588">
        <f>AND(Y$55&gt;0,SUM($E275:S275)&lt;'Summary&amp;Assumptions'!$G$32*$B275,$D275&gt;='Summary&amp;Assumptions'!$D$17,Y$47&gt;=$D275,Y$47&lt;=EDATE($D275,'Summary&amp;Assumptions'!$G$32))*$B275+AND(Y$56&lt;'Summary&amp;Assumptions'!$J$31,Y$47&gt;=$FO275,Y$47&lt;=$FP275)*(('Summary&amp;Assumptions'!$H$25*$C275)*(1+'Summary&amp;Assumptions'!$J$29)^(Y$46-1))+AND(Y$56&lt;'Summary&amp;Assumptions'!$J$31,Y$47&gt;=$FQ275,Y$47&lt;=$FR275)*(('Summary&amp;Assumptions'!$H$25*$C275)*(1+'Summary&amp;Assumptions'!$J$29)^(Y$46-1))</f>
        <v>0</v>
      </c>
      <c r="U275" s="588">
        <f>AND(Z$55&gt;0,SUM($E275:T275)&lt;'Summary&amp;Assumptions'!$G$32*$B275,$D275&gt;='Summary&amp;Assumptions'!$D$17,Z$47&gt;=$D275,Z$47&lt;=EDATE($D275,'Summary&amp;Assumptions'!$G$32))*$B275+AND(Z$56&lt;'Summary&amp;Assumptions'!$J$31,Z$47&gt;=$FO275,Z$47&lt;=$FP275)*(('Summary&amp;Assumptions'!$H$25*$C275)*(1+'Summary&amp;Assumptions'!$J$29)^(Z$46-1))+AND(Z$56&lt;'Summary&amp;Assumptions'!$J$31,Z$47&gt;=$FQ275,Z$47&lt;=$FR275)*(('Summary&amp;Assumptions'!$H$25*$C275)*(1+'Summary&amp;Assumptions'!$J$29)^(Z$46-1))</f>
        <v>0</v>
      </c>
      <c r="V275" s="588">
        <f>AND(AA$55&gt;0,SUM($E275:U275)&lt;'Summary&amp;Assumptions'!$G$32*$B275,$D275&gt;='Summary&amp;Assumptions'!$D$17,AA$47&gt;=$D275,AA$47&lt;=EDATE($D275,'Summary&amp;Assumptions'!$G$32))*$B275+AND(AA$56&lt;'Summary&amp;Assumptions'!$J$31,AA$47&gt;=$FO275,AA$47&lt;=$FP275)*(('Summary&amp;Assumptions'!$H$25*$C275)*(1+'Summary&amp;Assumptions'!$J$29)^(AA$46-1))+AND(AA$56&lt;'Summary&amp;Assumptions'!$J$31,AA$47&gt;=$FQ275,AA$47&lt;=$FR275)*(('Summary&amp;Assumptions'!$H$25*$C275)*(1+'Summary&amp;Assumptions'!$J$29)^(AA$46-1))</f>
        <v>0</v>
      </c>
      <c r="W275" s="588">
        <f>AND(AB$55&gt;0,SUM($E275:V275)&lt;'Summary&amp;Assumptions'!$G$32*$B275,$D275&gt;='Summary&amp;Assumptions'!$D$17,AB$47&gt;=$D275,AB$47&lt;=EDATE($D275,'Summary&amp;Assumptions'!$G$32))*$B275+AND(AB$56&lt;'Summary&amp;Assumptions'!$J$31,AB$47&gt;=$FO275,AB$47&lt;=$FP275)*(('Summary&amp;Assumptions'!$H$25*$C275)*(1+'Summary&amp;Assumptions'!$J$29)^(AB$46-1))+AND(AB$56&lt;'Summary&amp;Assumptions'!$J$31,AB$47&gt;=$FQ275,AB$47&lt;=$FR275)*(('Summary&amp;Assumptions'!$H$25*$C275)*(1+'Summary&amp;Assumptions'!$J$29)^(AB$46-1))</f>
        <v>0</v>
      </c>
      <c r="X275" s="588">
        <f>AND(AC$55&gt;0,SUM($E275:W275)&lt;'Summary&amp;Assumptions'!$G$32*$B275,$D275&gt;='Summary&amp;Assumptions'!$D$17,AC$47&gt;=$D275,AC$47&lt;=EDATE($D275,'Summary&amp;Assumptions'!$G$32))*$B275+AND(AC$56&lt;'Summary&amp;Assumptions'!$J$31,AC$47&gt;=$FO275,AC$47&lt;=$FP275)*(('Summary&amp;Assumptions'!$H$25*$C275)*(1+'Summary&amp;Assumptions'!$J$29)^(AC$46-1))+AND(AC$56&lt;'Summary&amp;Assumptions'!$J$31,AC$47&gt;=$FQ275,AC$47&lt;=$FR275)*(('Summary&amp;Assumptions'!$H$25*$C275)*(1+'Summary&amp;Assumptions'!$J$29)^(AC$46-1))</f>
        <v>0</v>
      </c>
      <c r="Y275" s="588">
        <f>AND(AD$55&gt;0,SUM($E275:X275)&lt;'Summary&amp;Assumptions'!$G$32*$B275,$D275&gt;='Summary&amp;Assumptions'!$D$17,AD$47&gt;=$D275,AD$47&lt;=EDATE($D275,'Summary&amp;Assumptions'!$G$32))*$B275+AND(AD$56&lt;'Summary&amp;Assumptions'!$J$31,AD$47&gt;=$FO275,AD$47&lt;=$FP275)*(('Summary&amp;Assumptions'!$H$25*$C275)*(1+'Summary&amp;Assumptions'!$J$29)^(AD$46-1))+AND(AD$56&lt;'Summary&amp;Assumptions'!$J$31,AD$47&gt;=$FQ275,AD$47&lt;=$FR275)*(('Summary&amp;Assumptions'!$H$25*$C275)*(1+'Summary&amp;Assumptions'!$J$29)^(AD$46-1))</f>
        <v>0</v>
      </c>
      <c r="Z275" s="588">
        <f>AND(AE$55&gt;0,SUM($E275:Y275)&lt;'Summary&amp;Assumptions'!$G$32*$B275,$D275&gt;='Summary&amp;Assumptions'!$D$17,AE$47&gt;=$D275,AE$47&lt;=EDATE($D275,'Summary&amp;Assumptions'!$G$32))*$B275+AND(AE$56&lt;'Summary&amp;Assumptions'!$J$31,AE$47&gt;=$FO275,AE$47&lt;=$FP275)*(('Summary&amp;Assumptions'!$H$25*$C275)*(1+'Summary&amp;Assumptions'!$J$29)^(AE$46-1))+AND(AE$56&lt;'Summary&amp;Assumptions'!$J$31,AE$47&gt;=$FQ275,AE$47&lt;=$FR275)*(('Summary&amp;Assumptions'!$H$25*$C275)*(1+'Summary&amp;Assumptions'!$J$29)^(AE$46-1))</f>
        <v>0</v>
      </c>
      <c r="AA275" s="588">
        <f>AND(AF$55&gt;0,SUM($E275:Z275)&lt;'Summary&amp;Assumptions'!$G$32*$B275,$D275&gt;='Summary&amp;Assumptions'!$D$17,AF$47&gt;=$D275,AF$47&lt;=EDATE($D275,'Summary&amp;Assumptions'!$G$32))*$B275+AND(AF$56&lt;'Summary&amp;Assumptions'!$J$31,AF$47&gt;=$FO275,AF$47&lt;=$FP275)*(('Summary&amp;Assumptions'!$H$25*$C275)*(1+'Summary&amp;Assumptions'!$J$29)^(AF$46-1))+AND(AF$56&lt;'Summary&amp;Assumptions'!$J$31,AF$47&gt;=$FQ275,AF$47&lt;=$FR275)*(('Summary&amp;Assumptions'!$H$25*$C275)*(1+'Summary&amp;Assumptions'!$J$29)^(AF$46-1))</f>
        <v>0</v>
      </c>
      <c r="AB275" s="588">
        <f>AND(AG$55&gt;0,SUM($E275:AA275)&lt;'Summary&amp;Assumptions'!$G$32*$B275,$D275&gt;='Summary&amp;Assumptions'!$D$17,AG$47&gt;=$D275,AG$47&lt;=EDATE($D275,'Summary&amp;Assumptions'!$G$32))*$B275+AND(AG$56&lt;'Summary&amp;Assumptions'!$J$31,AG$47&gt;=$FO275,AG$47&lt;=$FP275)*(('Summary&amp;Assumptions'!$H$25*$C275)*(1+'Summary&amp;Assumptions'!$J$29)^(AG$46-1))+AND(AG$56&lt;'Summary&amp;Assumptions'!$J$31,AG$47&gt;=$FQ275,AG$47&lt;=$FR275)*(('Summary&amp;Assumptions'!$H$25*$C275)*(1+'Summary&amp;Assumptions'!$J$29)^(AG$46-1))</f>
        <v>0</v>
      </c>
      <c r="AC275" s="588">
        <f>AND(AH$55&gt;0,SUM($E275:AB275)&lt;'Summary&amp;Assumptions'!$G$32*$B275,$D275&gt;='Summary&amp;Assumptions'!$D$17,AH$47&gt;=$D275,AH$47&lt;=EDATE($D275,'Summary&amp;Assumptions'!$G$32))*$B275+AND(AH$56&lt;'Summary&amp;Assumptions'!$J$31,AH$47&gt;=$FO275,AH$47&lt;=$FP275)*(('Summary&amp;Assumptions'!$H$25*$C275)*(1+'Summary&amp;Assumptions'!$J$29)^(AH$46-1))+AND(AH$56&lt;'Summary&amp;Assumptions'!$J$31,AH$47&gt;=$FQ275,AH$47&lt;=$FR275)*(('Summary&amp;Assumptions'!$H$25*$C275)*(1+'Summary&amp;Assumptions'!$J$29)^(AH$46-1))</f>
        <v>0</v>
      </c>
      <c r="AD275" s="588">
        <f>AND(AI$55&gt;0,SUM($E275:AC275)&lt;'Summary&amp;Assumptions'!$G$32*$B275,$D275&gt;='Summary&amp;Assumptions'!$D$17,AI$47&gt;=$D275,AI$47&lt;=EDATE($D275,'Summary&amp;Assumptions'!$G$32))*$B275+AND(AI$56&lt;'Summary&amp;Assumptions'!$J$31,AI$47&gt;=$FO275,AI$47&lt;=$FP275)*(('Summary&amp;Assumptions'!$H$25*$C275)*(1+'Summary&amp;Assumptions'!$J$29)^(AI$46-1))+AND(AI$56&lt;'Summary&amp;Assumptions'!$J$31,AI$47&gt;=$FQ275,AI$47&lt;=$FR275)*(('Summary&amp;Assumptions'!$H$25*$C275)*(1+'Summary&amp;Assumptions'!$J$29)^(AI$46-1))</f>
        <v>0</v>
      </c>
      <c r="AE275" s="588">
        <f>AND(AJ$55&gt;0,SUM($E275:AD275)&lt;'Summary&amp;Assumptions'!$G$32*$B275,$D275&gt;='Summary&amp;Assumptions'!$D$17,AJ$47&gt;=$D275,AJ$47&lt;=EDATE($D275,'Summary&amp;Assumptions'!$G$32))*$B275+AND(AJ$56&lt;'Summary&amp;Assumptions'!$J$31,AJ$47&gt;=$FO275,AJ$47&lt;=$FP275)*(('Summary&amp;Assumptions'!$H$25*$C275)*(1+'Summary&amp;Assumptions'!$J$29)^(AJ$46-1))+AND(AJ$56&lt;'Summary&amp;Assumptions'!$J$31,AJ$47&gt;=$FQ275,AJ$47&lt;=$FR275)*(('Summary&amp;Assumptions'!$H$25*$C275)*(1+'Summary&amp;Assumptions'!$J$29)^(AJ$46-1))</f>
        <v>0</v>
      </c>
      <c r="AF275" s="588">
        <f>AND(AK$55&gt;0,SUM($E275:AE275)&lt;'Summary&amp;Assumptions'!$G$32*$B275,$D275&gt;='Summary&amp;Assumptions'!$D$17,AK$47&gt;=$D275,AK$47&lt;=EDATE($D275,'Summary&amp;Assumptions'!$G$32))*$B275+AND(AK$56&lt;'Summary&amp;Assumptions'!$J$31,AK$47&gt;=$FO275,AK$47&lt;=$FP275)*(('Summary&amp;Assumptions'!$H$25*$C275)*(1+'Summary&amp;Assumptions'!$J$29)^(AK$46-1))+AND(AK$56&lt;'Summary&amp;Assumptions'!$J$31,AK$47&gt;=$FQ275,AK$47&lt;=$FR275)*(('Summary&amp;Assumptions'!$H$25*$C275)*(1+'Summary&amp;Assumptions'!$J$29)^(AK$46-1))</f>
        <v>0</v>
      </c>
      <c r="AG275" s="588">
        <f>AND(AL$55&gt;0,SUM($E275:AF275)&lt;'Summary&amp;Assumptions'!$G$32*$B275,$D275&gt;='Summary&amp;Assumptions'!$D$17,AL$47&gt;=$D275,AL$47&lt;=EDATE($D275,'Summary&amp;Assumptions'!$G$32))*$B275+AND(AL$56&lt;'Summary&amp;Assumptions'!$J$31,AL$47&gt;=$FO275,AL$47&lt;=$FP275)*(('Summary&amp;Assumptions'!$H$25*$C275)*(1+'Summary&amp;Assumptions'!$J$29)^(AL$46-1))+AND(AL$56&lt;'Summary&amp;Assumptions'!$J$31,AL$47&gt;=$FQ275,AL$47&lt;=$FR275)*(('Summary&amp;Assumptions'!$H$25*$C275)*(1+'Summary&amp;Assumptions'!$J$29)^(AL$46-1))</f>
        <v>0</v>
      </c>
      <c r="AH275" s="588">
        <f>AND(AM$55&gt;0,SUM($E275:AG275)&lt;'Summary&amp;Assumptions'!$G$32*$B275,$D275&gt;='Summary&amp;Assumptions'!$D$17,AM$47&gt;=$D275,AM$47&lt;=EDATE($D275,'Summary&amp;Assumptions'!$G$32))*$B275+AND(AM$56&lt;'Summary&amp;Assumptions'!$J$31,AM$47&gt;=$FO275,AM$47&lt;=$FP275)*(('Summary&amp;Assumptions'!$H$25*$C275)*(1+'Summary&amp;Assumptions'!$J$29)^(AM$46-1))+AND(AM$56&lt;'Summary&amp;Assumptions'!$J$31,AM$47&gt;=$FQ275,AM$47&lt;=$FR275)*(('Summary&amp;Assumptions'!$H$25*$C275)*(1+'Summary&amp;Assumptions'!$J$29)^(AM$46-1))</f>
        <v>0</v>
      </c>
      <c r="AI275" s="588">
        <f>AND(AN$55&gt;0,SUM($E275:AH275)&lt;'Summary&amp;Assumptions'!$G$32*$B275,$D275&gt;='Summary&amp;Assumptions'!$D$17,AN$47&gt;=$D275,AN$47&lt;=EDATE($D275,'Summary&amp;Assumptions'!$G$32))*$B275+AND(AN$56&lt;'Summary&amp;Assumptions'!$J$31,AN$47&gt;=$FO275,AN$47&lt;=$FP275)*(('Summary&amp;Assumptions'!$H$25*$C275)*(1+'Summary&amp;Assumptions'!$J$29)^(AN$46-1))+AND(AN$56&lt;'Summary&amp;Assumptions'!$J$31,AN$47&gt;=$FQ275,AN$47&lt;=$FR275)*(('Summary&amp;Assumptions'!$H$25*$C275)*(1+'Summary&amp;Assumptions'!$J$29)^(AN$46-1))</f>
        <v>0</v>
      </c>
      <c r="AJ275" s="588">
        <f>AND(AO$55&gt;0,SUM($E275:AI275)&lt;'Summary&amp;Assumptions'!$G$32*$B275,$D275&gt;='Summary&amp;Assumptions'!$D$17,AO$47&gt;=$D275,AO$47&lt;=EDATE($D275,'Summary&amp;Assumptions'!$G$32))*$B275+AND(AO$56&lt;'Summary&amp;Assumptions'!$J$31,AO$47&gt;=$FO275,AO$47&lt;=$FP275)*(('Summary&amp;Assumptions'!$H$25*$C275)*(1+'Summary&amp;Assumptions'!$J$29)^(AO$46-1))+AND(AO$56&lt;'Summary&amp;Assumptions'!$J$31,AO$47&gt;=$FQ275,AO$47&lt;=$FR275)*(('Summary&amp;Assumptions'!$H$25*$C275)*(1+'Summary&amp;Assumptions'!$J$29)^(AO$46-1))</f>
        <v>0</v>
      </c>
      <c r="AK275" s="588">
        <f>AND(AP$55&gt;0,SUM($E275:AJ275)&lt;'Summary&amp;Assumptions'!$G$32*$B275,$D275&gt;='Summary&amp;Assumptions'!$D$17,AP$47&gt;=$D275,AP$47&lt;=EDATE($D275,'Summary&amp;Assumptions'!$G$32))*$B275+AND(AP$56&lt;'Summary&amp;Assumptions'!$J$31,AP$47&gt;=$FO275,AP$47&lt;=$FP275)*(('Summary&amp;Assumptions'!$H$25*$C275)*(1+'Summary&amp;Assumptions'!$J$29)^(AP$46-1))+AND(AP$56&lt;'Summary&amp;Assumptions'!$J$31,AP$47&gt;=$FQ275,AP$47&lt;=$FR275)*(('Summary&amp;Assumptions'!$H$25*$C275)*(1+'Summary&amp;Assumptions'!$J$29)^(AP$46-1))</f>
        <v>0</v>
      </c>
      <c r="AL275" s="588">
        <f>AND(AQ$55&gt;0,SUM($E275:AK275)&lt;'Summary&amp;Assumptions'!$G$32*$B275,$D275&gt;='Summary&amp;Assumptions'!$D$17,AQ$47&gt;=$D275,AQ$47&lt;=EDATE($D275,'Summary&amp;Assumptions'!$G$32))*$B275+AND(AQ$56&lt;'Summary&amp;Assumptions'!$J$31,AQ$47&gt;=$FO275,AQ$47&lt;=$FP275)*(('Summary&amp;Assumptions'!$H$25*$C275)*(1+'Summary&amp;Assumptions'!$J$29)^(AQ$46-1))+AND(AQ$56&lt;'Summary&amp;Assumptions'!$J$31,AQ$47&gt;=$FQ275,AQ$47&lt;=$FR275)*(('Summary&amp;Assumptions'!$H$25*$C275)*(1+'Summary&amp;Assumptions'!$J$29)^(AQ$46-1))</f>
        <v>0</v>
      </c>
      <c r="AM275" s="588">
        <f>AND(AR$55&gt;0,SUM($E275:AL275)&lt;'Summary&amp;Assumptions'!$G$32*$B275,$D275&gt;='Summary&amp;Assumptions'!$D$17,AR$47&gt;=$D275,AR$47&lt;=EDATE($D275,'Summary&amp;Assumptions'!$G$32))*$B275+AND(AR$56&lt;'Summary&amp;Assumptions'!$J$31,AR$47&gt;=$FO275,AR$47&lt;=$FP275)*(('Summary&amp;Assumptions'!$H$25*$C275)*(1+'Summary&amp;Assumptions'!$J$29)^(AR$46-1))+AND(AR$56&lt;'Summary&amp;Assumptions'!$J$31,AR$47&gt;=$FQ275,AR$47&lt;=$FR275)*(('Summary&amp;Assumptions'!$H$25*$C275)*(1+'Summary&amp;Assumptions'!$J$29)^(AR$46-1))</f>
        <v>0</v>
      </c>
      <c r="AN275" s="588">
        <f>AND(AS$55&gt;0,SUM($E275:AM275)&lt;'Summary&amp;Assumptions'!$G$32*$B275,$D275&gt;='Summary&amp;Assumptions'!$D$17,AS$47&gt;=$D275,AS$47&lt;=EDATE($D275,'Summary&amp;Assumptions'!$G$32))*$B275+AND(AS$56&lt;'Summary&amp;Assumptions'!$J$31,AS$47&gt;=$FO275,AS$47&lt;=$FP275)*(('Summary&amp;Assumptions'!$H$25*$C275)*(1+'Summary&amp;Assumptions'!$J$29)^(AS$46-1))+AND(AS$56&lt;'Summary&amp;Assumptions'!$J$31,AS$47&gt;=$FQ275,AS$47&lt;=$FR275)*(('Summary&amp;Assumptions'!$H$25*$C275)*(1+'Summary&amp;Assumptions'!$J$29)^(AS$46-1))</f>
        <v>0</v>
      </c>
      <c r="AO275" s="588">
        <f>AND(AT$55&gt;0,SUM($E275:AN275)&lt;'Summary&amp;Assumptions'!$G$32*$B275,$D275&gt;='Summary&amp;Assumptions'!$D$17,AT$47&gt;=$D275,AT$47&lt;=EDATE($D275,'Summary&amp;Assumptions'!$G$32))*$B275+AND(AT$56&lt;'Summary&amp;Assumptions'!$J$31,AT$47&gt;=$FO275,AT$47&lt;=$FP275)*(('Summary&amp;Assumptions'!$H$25*$C275)*(1+'Summary&amp;Assumptions'!$J$29)^(AT$46-1))+AND(AT$56&lt;'Summary&amp;Assumptions'!$J$31,AT$47&gt;=$FQ275,AT$47&lt;=$FR275)*(('Summary&amp;Assumptions'!$H$25*$C275)*(1+'Summary&amp;Assumptions'!$J$29)^(AT$46-1))</f>
        <v>0</v>
      </c>
      <c r="AP275" s="588">
        <f>AND(AU$55&gt;0,SUM($E275:AO275)&lt;'Summary&amp;Assumptions'!$G$32*$B275,$D275&gt;='Summary&amp;Assumptions'!$D$17,AU$47&gt;=$D275,AU$47&lt;=EDATE($D275,'Summary&amp;Assumptions'!$G$32))*$B275+AND(AU$56&lt;'Summary&amp;Assumptions'!$J$31,AU$47&gt;=$FO275,AU$47&lt;=$FP275)*(('Summary&amp;Assumptions'!$H$25*$C275)*(1+'Summary&amp;Assumptions'!$J$29)^(AU$46-1))+AND(AU$56&lt;'Summary&amp;Assumptions'!$J$31,AU$47&gt;=$FQ275,AU$47&lt;=$FR275)*(('Summary&amp;Assumptions'!$H$25*$C275)*(1+'Summary&amp;Assumptions'!$J$29)^(AU$46-1))</f>
        <v>0</v>
      </c>
      <c r="AQ275" s="588">
        <f>AND(AV$55&gt;0,SUM($E275:AP275)&lt;'Summary&amp;Assumptions'!$G$32*$B275,$D275&gt;='Summary&amp;Assumptions'!$D$17,AV$47&gt;=$D275,AV$47&lt;=EDATE($D275,'Summary&amp;Assumptions'!$G$32))*$B275+AND(AV$56&lt;'Summary&amp;Assumptions'!$J$31,AV$47&gt;=$FO275,AV$47&lt;=$FP275)*(('Summary&amp;Assumptions'!$H$25*$C275)*(1+'Summary&amp;Assumptions'!$J$29)^(AV$46-1))+AND(AV$56&lt;'Summary&amp;Assumptions'!$J$31,AV$47&gt;=$FQ275,AV$47&lt;=$FR275)*(('Summary&amp;Assumptions'!$H$25*$C275)*(1+'Summary&amp;Assumptions'!$J$29)^(AV$46-1))</f>
        <v>0</v>
      </c>
      <c r="AR275" s="588">
        <f>AND(AW$55&gt;0,SUM($E275:AQ275)&lt;'Summary&amp;Assumptions'!$G$32*$B275,$D275&gt;='Summary&amp;Assumptions'!$D$17,AW$47&gt;=$D275,AW$47&lt;=EDATE($D275,'Summary&amp;Assumptions'!$G$32))*$B275+AND(AW$56&lt;'Summary&amp;Assumptions'!$J$31,AW$47&gt;=$FO275,AW$47&lt;=$FP275)*(('Summary&amp;Assumptions'!$H$25*$C275)*(1+'Summary&amp;Assumptions'!$J$29)^(AW$46-1))+AND(AW$56&lt;'Summary&amp;Assumptions'!$J$31,AW$47&gt;=$FQ275,AW$47&lt;=$FR275)*(('Summary&amp;Assumptions'!$H$25*$C275)*(1+'Summary&amp;Assumptions'!$J$29)^(AW$46-1))</f>
        <v>0</v>
      </c>
      <c r="AS275" s="588">
        <f>AND(AX$55&gt;0,SUM($E275:AR275)&lt;'Summary&amp;Assumptions'!$G$32*$B275,$D275&gt;='Summary&amp;Assumptions'!$D$17,AX$47&gt;=$D275,AX$47&lt;=EDATE($D275,'Summary&amp;Assumptions'!$G$32))*$B275+AND(AX$56&lt;'Summary&amp;Assumptions'!$J$31,AX$47&gt;=$FO275,AX$47&lt;=$FP275)*(('Summary&amp;Assumptions'!$H$25*$C275)*(1+'Summary&amp;Assumptions'!$J$29)^(AX$46-1))+AND(AX$56&lt;'Summary&amp;Assumptions'!$J$31,AX$47&gt;=$FQ275,AX$47&lt;=$FR275)*(('Summary&amp;Assumptions'!$H$25*$C275)*(1+'Summary&amp;Assumptions'!$J$29)^(AX$46-1))</f>
        <v>0</v>
      </c>
      <c r="AT275" s="588">
        <f>AND(AY$55&gt;0,SUM($E275:AS275)&lt;'Summary&amp;Assumptions'!$G$32*$B275,$D275&gt;='Summary&amp;Assumptions'!$D$17,AY$47&gt;=$D275,AY$47&lt;=EDATE($D275,'Summary&amp;Assumptions'!$G$32))*$B275+AND(AY$56&lt;'Summary&amp;Assumptions'!$J$31,AY$47&gt;=$FO275,AY$47&lt;=$FP275)*(('Summary&amp;Assumptions'!$H$25*$C275)*(1+'Summary&amp;Assumptions'!$J$29)^(AY$46-1))+AND(AY$56&lt;'Summary&amp;Assumptions'!$J$31,AY$47&gt;=$FQ275,AY$47&lt;=$FR275)*(('Summary&amp;Assumptions'!$H$25*$C275)*(1+'Summary&amp;Assumptions'!$J$29)^(AY$46-1))</f>
        <v>0</v>
      </c>
      <c r="AU275" s="588">
        <f>AND(AZ$55&gt;0,SUM($E275:AT275)&lt;'Summary&amp;Assumptions'!$G$32*$B275,$D275&gt;='Summary&amp;Assumptions'!$D$17,AZ$47&gt;=$D275,AZ$47&lt;=EDATE($D275,'Summary&amp;Assumptions'!$G$32))*$B275+AND(AZ$56&lt;'Summary&amp;Assumptions'!$J$31,AZ$47&gt;=$FO275,AZ$47&lt;=$FP275)*(('Summary&amp;Assumptions'!$H$25*$C275)*(1+'Summary&amp;Assumptions'!$J$29)^(AZ$46-1))+AND(AZ$56&lt;'Summary&amp;Assumptions'!$J$31,AZ$47&gt;=$FQ275,AZ$47&lt;=$FR275)*(('Summary&amp;Assumptions'!$H$25*$C275)*(1+'Summary&amp;Assumptions'!$J$29)^(AZ$46-1))</f>
        <v>0</v>
      </c>
      <c r="AV275" s="588">
        <f>AND(BA$55&gt;0,SUM($E275:AU275)&lt;'Summary&amp;Assumptions'!$G$32*$B275,$D275&gt;='Summary&amp;Assumptions'!$D$17,BA$47&gt;=$D275,BA$47&lt;=EDATE($D275,'Summary&amp;Assumptions'!$G$32))*$B275+AND(BA$56&lt;'Summary&amp;Assumptions'!$J$31,BA$47&gt;=$FO275,BA$47&lt;=$FP275)*(('Summary&amp;Assumptions'!$H$25*$C275)*(1+'Summary&amp;Assumptions'!$J$29)^(BA$46-1))+AND(BA$56&lt;'Summary&amp;Assumptions'!$J$31,BA$47&gt;=$FQ275,BA$47&lt;=$FR275)*(('Summary&amp;Assumptions'!$H$25*$C275)*(1+'Summary&amp;Assumptions'!$J$29)^(BA$46-1))</f>
        <v>0</v>
      </c>
      <c r="AW275" s="588">
        <f>AND(BB$55&gt;0,SUM($E275:AV275)&lt;'Summary&amp;Assumptions'!$G$32*$B275,$D275&gt;='Summary&amp;Assumptions'!$D$17,BB$47&gt;=$D275,BB$47&lt;=EDATE($D275,'Summary&amp;Assumptions'!$G$32))*$B275+AND(BB$56&lt;'Summary&amp;Assumptions'!$J$31,BB$47&gt;=$FO275,BB$47&lt;=$FP275)*(('Summary&amp;Assumptions'!$H$25*$C275)*(1+'Summary&amp;Assumptions'!$J$29)^(BB$46-1))+AND(BB$56&lt;'Summary&amp;Assumptions'!$J$31,BB$47&gt;=$FQ275,BB$47&lt;=$FR275)*(('Summary&amp;Assumptions'!$H$25*$C275)*(1+'Summary&amp;Assumptions'!$J$29)^(BB$46-1))</f>
        <v>0</v>
      </c>
      <c r="AX275" s="588">
        <f>AND(BC$55&gt;0,SUM($E275:AW275)&lt;'Summary&amp;Assumptions'!$G$32*$B275,$D275&gt;='Summary&amp;Assumptions'!$D$17,BC$47&gt;=$D275,BC$47&lt;=EDATE($D275,'Summary&amp;Assumptions'!$G$32))*$B275+AND(BC$56&lt;'Summary&amp;Assumptions'!$J$31,BC$47&gt;=$FO275,BC$47&lt;=$FP275)*(('Summary&amp;Assumptions'!$H$25*$C275)*(1+'Summary&amp;Assumptions'!$J$29)^(BC$46-1))+AND(BC$56&lt;'Summary&amp;Assumptions'!$J$31,BC$47&gt;=$FQ275,BC$47&lt;=$FR275)*(('Summary&amp;Assumptions'!$H$25*$C275)*(1+'Summary&amp;Assumptions'!$J$29)^(BC$46-1))</f>
        <v>0</v>
      </c>
      <c r="AY275" s="588">
        <f>AND(BD$55&gt;0,SUM($E275:AX275)&lt;'Summary&amp;Assumptions'!$G$32*$B275,$D275&gt;='Summary&amp;Assumptions'!$D$17,BD$47&gt;=$D275,BD$47&lt;=EDATE($D275,'Summary&amp;Assumptions'!$G$32))*$B275+AND(BD$56&lt;'Summary&amp;Assumptions'!$J$31,BD$47&gt;=$FO275,BD$47&lt;=$FP275)*(('Summary&amp;Assumptions'!$H$25*$C275)*(1+'Summary&amp;Assumptions'!$J$29)^(BD$46-1))+AND(BD$56&lt;'Summary&amp;Assumptions'!$J$31,BD$47&gt;=$FQ275,BD$47&lt;=$FR275)*(('Summary&amp;Assumptions'!$H$25*$C275)*(1+'Summary&amp;Assumptions'!$J$29)^(BD$46-1))</f>
        <v>0</v>
      </c>
      <c r="AZ275" s="588">
        <f>AND(BE$55&gt;0,SUM($E275:AY275)&lt;'Summary&amp;Assumptions'!$G$32*$B275,$D275&gt;='Summary&amp;Assumptions'!$D$17,BE$47&gt;=$D275,BE$47&lt;=EDATE($D275,'Summary&amp;Assumptions'!$G$32))*$B275+AND(BE$56&lt;'Summary&amp;Assumptions'!$J$31,BE$47&gt;=$FO275,BE$47&lt;=$FP275)*(('Summary&amp;Assumptions'!$H$25*$C275)*(1+'Summary&amp;Assumptions'!$J$29)^(BE$46-1))+AND(BE$56&lt;'Summary&amp;Assumptions'!$J$31,BE$47&gt;=$FQ275,BE$47&lt;=$FR275)*(('Summary&amp;Assumptions'!$H$25*$C275)*(1+'Summary&amp;Assumptions'!$J$29)^(BE$46-1))</f>
        <v>0</v>
      </c>
      <c r="BA275" s="588">
        <f>AND(BF$55&gt;0,SUM($E275:AZ275)&lt;'Summary&amp;Assumptions'!$G$32*$B275,$D275&gt;='Summary&amp;Assumptions'!$D$17,BF$47&gt;=$D275,BF$47&lt;=EDATE($D275,'Summary&amp;Assumptions'!$G$32))*$B275+AND(BF$56&lt;'Summary&amp;Assumptions'!$J$31,BF$47&gt;=$FO275,BF$47&lt;=$FP275)*(('Summary&amp;Assumptions'!$H$25*$C275)*(1+'Summary&amp;Assumptions'!$J$29)^(BF$46-1))+AND(BF$56&lt;'Summary&amp;Assumptions'!$J$31,BF$47&gt;=$FQ275,BF$47&lt;=$FR275)*(('Summary&amp;Assumptions'!$H$25*$C275)*(1+'Summary&amp;Assumptions'!$J$29)^(BF$46-1))</f>
        <v>0</v>
      </c>
      <c r="BB275" s="588">
        <f>AND(BG$55&gt;0,SUM($E275:BA275)&lt;'Summary&amp;Assumptions'!$G$32*$B275,$D275&gt;='Summary&amp;Assumptions'!$D$17,BG$47&gt;=$D275,BG$47&lt;=EDATE($D275,'Summary&amp;Assumptions'!$G$32))*$B275+AND(BG$56&lt;'Summary&amp;Assumptions'!$J$31,BG$47&gt;=$FO275,BG$47&lt;=$FP275)*(('Summary&amp;Assumptions'!$H$25*$C275)*(1+'Summary&amp;Assumptions'!$J$29)^(BG$46-1))+AND(BG$56&lt;'Summary&amp;Assumptions'!$J$31,BG$47&gt;=$FQ275,BG$47&lt;=$FR275)*(('Summary&amp;Assumptions'!$H$25*$C275)*(1+'Summary&amp;Assumptions'!$J$29)^(BG$46-1))</f>
        <v>0</v>
      </c>
      <c r="BC275" s="588">
        <f>AND(BH$55&gt;0,SUM($E275:BB275)&lt;'Summary&amp;Assumptions'!$G$32*$B275,$D275&gt;='Summary&amp;Assumptions'!$D$17,BH$47&gt;=$D275,BH$47&lt;=EDATE($D275,'Summary&amp;Assumptions'!$G$32))*$B275+AND(BH$56&lt;'Summary&amp;Assumptions'!$J$31,BH$47&gt;=$FO275,BH$47&lt;=$FP275)*(('Summary&amp;Assumptions'!$H$25*$C275)*(1+'Summary&amp;Assumptions'!$J$29)^(BH$46-1))+AND(BH$56&lt;'Summary&amp;Assumptions'!$J$31,BH$47&gt;=$FQ275,BH$47&lt;=$FR275)*(('Summary&amp;Assumptions'!$H$25*$C275)*(1+'Summary&amp;Assumptions'!$J$29)^(BH$46-1))</f>
        <v>0</v>
      </c>
      <c r="BD275" s="588">
        <f>AND(BI$55&gt;0,SUM($E275:BC275)&lt;'Summary&amp;Assumptions'!$G$32*$B275,$D275&gt;='Summary&amp;Assumptions'!$D$17,BI$47&gt;=$D275,BI$47&lt;=EDATE($D275,'Summary&amp;Assumptions'!$G$32))*$B275+AND(BI$56&lt;'Summary&amp;Assumptions'!$J$31,BI$47&gt;=$FO275,BI$47&lt;=$FP275)*(('Summary&amp;Assumptions'!$H$25*$C275)*(1+'Summary&amp;Assumptions'!$J$29)^(BI$46-1))+AND(BI$56&lt;'Summary&amp;Assumptions'!$J$31,BI$47&gt;=$FQ275,BI$47&lt;=$FR275)*(('Summary&amp;Assumptions'!$H$25*$C275)*(1+'Summary&amp;Assumptions'!$J$29)^(BI$46-1))</f>
        <v>0</v>
      </c>
      <c r="BE275" s="588">
        <f>AND(BJ$55&gt;0,SUM($E275:BD275)&lt;'Summary&amp;Assumptions'!$G$32*$B275,$D275&gt;='Summary&amp;Assumptions'!$D$17,BJ$47&gt;=$D275,BJ$47&lt;=EDATE($D275,'Summary&amp;Assumptions'!$G$32))*$B275+AND(BJ$56&lt;'Summary&amp;Assumptions'!$J$31,BJ$47&gt;=$FO275,BJ$47&lt;=$FP275)*(('Summary&amp;Assumptions'!$H$25*$C275)*(1+'Summary&amp;Assumptions'!$J$29)^(BJ$46-1))+AND(BJ$56&lt;'Summary&amp;Assumptions'!$J$31,BJ$47&gt;=$FQ275,BJ$47&lt;=$FR275)*(('Summary&amp;Assumptions'!$H$25*$C275)*(1+'Summary&amp;Assumptions'!$J$29)^(BJ$46-1))</f>
        <v>0</v>
      </c>
      <c r="BF275" s="588">
        <f>AND(BK$55&gt;0,SUM($E275:BE275)&lt;'Summary&amp;Assumptions'!$G$32*$B275,$D275&gt;='Summary&amp;Assumptions'!$D$17,BK$47&gt;=$D275,BK$47&lt;=EDATE($D275,'Summary&amp;Assumptions'!$G$32))*$B275+AND(BK$56&lt;'Summary&amp;Assumptions'!$J$31,BK$47&gt;=$FO275,BK$47&lt;=$FP275)*(('Summary&amp;Assumptions'!$H$25*$C275)*(1+'Summary&amp;Assumptions'!$J$29)^(BK$46-1))+AND(BK$56&lt;'Summary&amp;Assumptions'!$J$31,BK$47&gt;=$FQ275,BK$47&lt;=$FR275)*(('Summary&amp;Assumptions'!$H$25*$C275)*(1+'Summary&amp;Assumptions'!$J$29)^(BK$46-1))</f>
        <v>0</v>
      </c>
      <c r="BG275" s="588">
        <f>AND(BL$55&gt;0,SUM($E275:BF275)&lt;'Summary&amp;Assumptions'!$G$32*$B275,$D275&gt;='Summary&amp;Assumptions'!$D$17,BL$47&gt;=$D275,BL$47&lt;=EDATE($D275,'Summary&amp;Assumptions'!$G$32))*$B275+AND(BL$56&lt;'Summary&amp;Assumptions'!$J$31,BL$47&gt;=$FO275,BL$47&lt;=$FP275)*(('Summary&amp;Assumptions'!$H$25*$C275)*(1+'Summary&amp;Assumptions'!$J$29)^(BL$46-1))+AND(BL$56&lt;'Summary&amp;Assumptions'!$J$31,BL$47&gt;=$FQ275,BL$47&lt;=$FR275)*(('Summary&amp;Assumptions'!$H$25*$C275)*(1+'Summary&amp;Assumptions'!$J$29)^(BL$46-1))</f>
        <v>0</v>
      </c>
      <c r="BH275" s="588">
        <f>AND(BM$55&gt;0,SUM($E275:BG275)&lt;'Summary&amp;Assumptions'!$G$32*$B275,$D275&gt;='Summary&amp;Assumptions'!$D$17,BM$47&gt;=$D275,BM$47&lt;=EDATE($D275,'Summary&amp;Assumptions'!$G$32))*$B275+AND(BM$56&lt;'Summary&amp;Assumptions'!$J$31,BM$47&gt;=$FO275,BM$47&lt;=$FP275)*(('Summary&amp;Assumptions'!$H$25*$C275)*(1+'Summary&amp;Assumptions'!$J$29)^(BM$46-1))+AND(BM$56&lt;'Summary&amp;Assumptions'!$J$31,BM$47&gt;=$FQ275,BM$47&lt;=$FR275)*(('Summary&amp;Assumptions'!$H$25*$C275)*(1+'Summary&amp;Assumptions'!$J$29)^(BM$46-1))</f>
        <v>0</v>
      </c>
      <c r="BI275" s="588">
        <f>AND(BN$55&gt;0,SUM($E275:BH275)&lt;'Summary&amp;Assumptions'!$G$32*$B275,$D275&gt;='Summary&amp;Assumptions'!$D$17,BN$47&gt;=$D275,BN$47&lt;=EDATE($D275,'Summary&amp;Assumptions'!$G$32))*$B275+AND(BN$56&lt;'Summary&amp;Assumptions'!$J$31,BN$47&gt;=$FO275,BN$47&lt;=$FP275)*(('Summary&amp;Assumptions'!$H$25*$C275)*(1+'Summary&amp;Assumptions'!$J$29)^(BN$46-1))+AND(BN$56&lt;'Summary&amp;Assumptions'!$J$31,BN$47&gt;=$FQ275,BN$47&lt;=$FR275)*(('Summary&amp;Assumptions'!$H$25*$C275)*(1+'Summary&amp;Assumptions'!$J$29)^(BN$46-1))</f>
        <v>0</v>
      </c>
      <c r="BJ275" s="588">
        <f>AND(BO$55&gt;0,SUM($E275:BI275)&lt;'Summary&amp;Assumptions'!$G$32*$B275,$D275&gt;='Summary&amp;Assumptions'!$D$17,BO$47&gt;=$D275,BO$47&lt;=EDATE($D275,'Summary&amp;Assumptions'!$G$32))*$B275+AND(BO$56&lt;'Summary&amp;Assumptions'!$J$31,BO$47&gt;=$FO275,BO$47&lt;=$FP275)*(('Summary&amp;Assumptions'!$H$25*$C275)*(1+'Summary&amp;Assumptions'!$J$29)^(BO$46-1))+AND(BO$56&lt;'Summary&amp;Assumptions'!$J$31,BO$47&gt;=$FQ275,BO$47&lt;=$FR275)*(('Summary&amp;Assumptions'!$H$25*$C275)*(1+'Summary&amp;Assumptions'!$J$29)^(BO$46-1))</f>
        <v>0</v>
      </c>
      <c r="BK275" s="588">
        <f>AND(BP$55&gt;0,SUM($E275:BJ275)&lt;'Summary&amp;Assumptions'!$G$32*$B275,$D275&gt;='Summary&amp;Assumptions'!$D$17,BP$47&gt;=$D275,BP$47&lt;=EDATE($D275,'Summary&amp;Assumptions'!$G$32))*$B275+AND(BP$56&lt;'Summary&amp;Assumptions'!$J$31,BP$47&gt;=$FO275,BP$47&lt;=$FP275)*(('Summary&amp;Assumptions'!$H$25*$C275)*(1+'Summary&amp;Assumptions'!$J$29)^(BP$46-1))+AND(BP$56&lt;'Summary&amp;Assumptions'!$J$31,BP$47&gt;=$FQ275,BP$47&lt;=$FR275)*(('Summary&amp;Assumptions'!$H$25*$C275)*(1+'Summary&amp;Assumptions'!$J$29)^(BP$46-1))</f>
        <v>0</v>
      </c>
      <c r="BL275" s="588">
        <f>AND(BQ$55&gt;0,SUM($E275:BK275)&lt;'Summary&amp;Assumptions'!$G$32*$B275,$D275&gt;='Summary&amp;Assumptions'!$D$17,BQ$47&gt;=$D275,BQ$47&lt;=EDATE($D275,'Summary&amp;Assumptions'!$G$32))*$B275+AND(BQ$56&lt;'Summary&amp;Assumptions'!$J$31,BQ$47&gt;=$FO275,BQ$47&lt;=$FP275)*(('Summary&amp;Assumptions'!$H$25*$C275)*(1+'Summary&amp;Assumptions'!$J$29)^(BQ$46-1))+AND(BQ$56&lt;'Summary&amp;Assumptions'!$J$31,BQ$47&gt;=$FQ275,BQ$47&lt;=$FR275)*(('Summary&amp;Assumptions'!$H$25*$C275)*(1+'Summary&amp;Assumptions'!$J$29)^(BQ$46-1))</f>
        <v>0</v>
      </c>
      <c r="BM275" s="588">
        <f>AND(BR$55&gt;0,SUM($E275:BL275)&lt;'Summary&amp;Assumptions'!$G$32*$B275,$D275&gt;='Summary&amp;Assumptions'!$D$17,BR$47&gt;=$D275,BR$47&lt;=EDATE($D275,'Summary&amp;Assumptions'!$G$32))*$B275+AND(BR$56&lt;'Summary&amp;Assumptions'!$J$31,BR$47&gt;=$FO275,BR$47&lt;=$FP275)*(('Summary&amp;Assumptions'!$H$25*$C275)*(1+'Summary&amp;Assumptions'!$J$29)^(BR$46-1))+AND(BR$56&lt;'Summary&amp;Assumptions'!$J$31,BR$47&gt;=$FQ275,BR$47&lt;=$FR275)*(('Summary&amp;Assumptions'!$H$25*$C275)*(1+'Summary&amp;Assumptions'!$J$29)^(BR$46-1))</f>
        <v>0</v>
      </c>
      <c r="BN275" s="588">
        <f>AND(BS$55&gt;0,SUM($E275:BM275)&lt;'Summary&amp;Assumptions'!$G$32*$B275,$D275&gt;='Summary&amp;Assumptions'!$D$17,BS$47&gt;=$D275,BS$47&lt;=EDATE($D275,'Summary&amp;Assumptions'!$G$32))*$B275+AND(BS$56&lt;'Summary&amp;Assumptions'!$J$31,BS$47&gt;=$FO275,BS$47&lt;=$FP275)*(('Summary&amp;Assumptions'!$H$25*$C275)*(1+'Summary&amp;Assumptions'!$J$29)^(BS$46-1))+AND(BS$56&lt;'Summary&amp;Assumptions'!$J$31,BS$47&gt;=$FQ275,BS$47&lt;=$FR275)*(('Summary&amp;Assumptions'!$H$25*$C275)*(1+'Summary&amp;Assumptions'!$J$29)^(BS$46-1))</f>
        <v>0</v>
      </c>
      <c r="BO275" s="588">
        <f>AND(BT$55&gt;0,SUM($E275:BN275)&lt;'Summary&amp;Assumptions'!$G$32*$B275,$D275&gt;='Summary&amp;Assumptions'!$D$17,BT$47&gt;=$D275,BT$47&lt;=EDATE($D275,'Summary&amp;Assumptions'!$G$32))*$B275+AND(BT$56&lt;'Summary&amp;Assumptions'!$J$31,BT$47&gt;=$FO275,BT$47&lt;=$FP275)*(('Summary&amp;Assumptions'!$H$25*$C275)*(1+'Summary&amp;Assumptions'!$J$29)^(BT$46-1))+AND(BT$56&lt;'Summary&amp;Assumptions'!$J$31,BT$47&gt;=$FQ275,BT$47&lt;=$FR275)*(('Summary&amp;Assumptions'!$H$25*$C275)*(1+'Summary&amp;Assumptions'!$J$29)^(BT$46-1))</f>
        <v>0</v>
      </c>
      <c r="BP275" s="588">
        <f>AND(BU$55&gt;0,SUM($E275:BO275)&lt;'Summary&amp;Assumptions'!$G$32*$B275,$D275&gt;='Summary&amp;Assumptions'!$D$17,BU$47&gt;=$D275,BU$47&lt;=EDATE($D275,'Summary&amp;Assumptions'!$G$32))*$B275+AND(BU$56&lt;'Summary&amp;Assumptions'!$J$31,BU$47&gt;=$FO275,BU$47&lt;=$FP275)*(('Summary&amp;Assumptions'!$H$25*$C275)*(1+'Summary&amp;Assumptions'!$J$29)^(BU$46-1))+AND(BU$56&lt;'Summary&amp;Assumptions'!$J$31,BU$47&gt;=$FQ275,BU$47&lt;=$FR275)*(('Summary&amp;Assumptions'!$H$25*$C275)*(1+'Summary&amp;Assumptions'!$J$29)^(BU$46-1))</f>
        <v>0</v>
      </c>
      <c r="BQ275" s="588">
        <f>AND(BV$55&gt;0,SUM($E275:BP275)&lt;'Summary&amp;Assumptions'!$G$32*$B275,$D275&gt;='Summary&amp;Assumptions'!$D$17,BV$47&gt;=$D275,BV$47&lt;=EDATE($D275,'Summary&amp;Assumptions'!$G$32))*$B275+AND(BV$56&lt;'Summary&amp;Assumptions'!$J$31,BV$47&gt;=$FO275,BV$47&lt;=$FP275)*(('Summary&amp;Assumptions'!$H$25*$C275)*(1+'Summary&amp;Assumptions'!$J$29)^(BV$46-1))+AND(BV$56&lt;'Summary&amp;Assumptions'!$J$31,BV$47&gt;=$FQ275,BV$47&lt;=$FR275)*(('Summary&amp;Assumptions'!$H$25*$C275)*(1+'Summary&amp;Assumptions'!$J$29)^(BV$46-1))</f>
        <v>0</v>
      </c>
      <c r="BR275" s="588">
        <f>AND(BW$55&gt;0,SUM($E275:BQ275)&lt;'Summary&amp;Assumptions'!$G$32*$B275,$D275&gt;='Summary&amp;Assumptions'!$D$17,BW$47&gt;=$D275,BW$47&lt;=EDATE($D275,'Summary&amp;Assumptions'!$G$32))*$B275+AND(BW$56&lt;'Summary&amp;Assumptions'!$J$31,BW$47&gt;=$FO275,BW$47&lt;=$FP275)*(('Summary&amp;Assumptions'!$H$25*$C275)*(1+'Summary&amp;Assumptions'!$J$29)^(BW$46-1))+AND(BW$56&lt;'Summary&amp;Assumptions'!$J$31,BW$47&gt;=$FQ275,BW$47&lt;=$FR275)*(('Summary&amp;Assumptions'!$H$25*$C275)*(1+'Summary&amp;Assumptions'!$J$29)^(BW$46-1))</f>
        <v>0</v>
      </c>
      <c r="BS275" s="588">
        <f>AND(BX$55&gt;0,SUM($E275:BR275)&lt;'Summary&amp;Assumptions'!$G$32*$B275,$D275&gt;='Summary&amp;Assumptions'!$D$17,BX$47&gt;=$D275,BX$47&lt;=EDATE($D275,'Summary&amp;Assumptions'!$G$32))*$B275+AND(BX$56&lt;'Summary&amp;Assumptions'!$J$31,BX$47&gt;=$FO275,BX$47&lt;=$FP275)*(('Summary&amp;Assumptions'!$H$25*$C275)*(1+'Summary&amp;Assumptions'!$J$29)^(BX$46-1))+AND(BX$56&lt;'Summary&amp;Assumptions'!$J$31,BX$47&gt;=$FQ275,BX$47&lt;=$FR275)*(('Summary&amp;Assumptions'!$H$25*$C275)*(1+'Summary&amp;Assumptions'!$J$29)^(BX$46-1))</f>
        <v>0</v>
      </c>
      <c r="BT275" s="588">
        <f>AND(BY$55&gt;0,SUM($E275:BS275)&lt;'Summary&amp;Assumptions'!$G$32*$B275,$D275&gt;='Summary&amp;Assumptions'!$D$17,BY$47&gt;=$D275,BY$47&lt;=EDATE($D275,'Summary&amp;Assumptions'!$G$32))*$B275+AND(BY$56&lt;'Summary&amp;Assumptions'!$J$31,BY$47&gt;=$FO275,BY$47&lt;=$FP275)*(('Summary&amp;Assumptions'!$H$25*$C275)*(1+'Summary&amp;Assumptions'!$J$29)^(BY$46-1))+AND(BY$56&lt;'Summary&amp;Assumptions'!$J$31,BY$47&gt;=$FQ275,BY$47&lt;=$FR275)*(('Summary&amp;Assumptions'!$H$25*$C275)*(1+'Summary&amp;Assumptions'!$J$29)^(BY$46-1))</f>
        <v>0</v>
      </c>
      <c r="BU275" s="588">
        <f>AND(BZ$55&gt;0,SUM($E275:BT275)&lt;'Summary&amp;Assumptions'!$G$32*$B275,$D275&gt;='Summary&amp;Assumptions'!$D$17,BZ$47&gt;=$D275,BZ$47&lt;=EDATE($D275,'Summary&amp;Assumptions'!$G$32))*$B275+AND(BZ$56&lt;'Summary&amp;Assumptions'!$J$31,BZ$47&gt;=$FO275,BZ$47&lt;=$FP275)*(('Summary&amp;Assumptions'!$H$25*$C275)*(1+'Summary&amp;Assumptions'!$J$29)^(BZ$46-1))+AND(BZ$56&lt;'Summary&amp;Assumptions'!$J$31,BZ$47&gt;=$FQ275,BZ$47&lt;=$FR275)*(('Summary&amp;Assumptions'!$H$25*$C275)*(1+'Summary&amp;Assumptions'!$J$29)^(BZ$46-1))</f>
        <v>0</v>
      </c>
      <c r="BV275" s="588">
        <f>AND(CA$55&gt;0,SUM($E275:BU275)&lt;'Summary&amp;Assumptions'!$G$32*$B275,$D275&gt;='Summary&amp;Assumptions'!$D$17,CA$47&gt;=$D275,CA$47&lt;=EDATE($D275,'Summary&amp;Assumptions'!$G$32))*$B275+AND(CA$56&lt;'Summary&amp;Assumptions'!$J$31,CA$47&gt;=$FO275,CA$47&lt;=$FP275)*(('Summary&amp;Assumptions'!$H$25*$C275)*(1+'Summary&amp;Assumptions'!$J$29)^(CA$46-1))+AND(CA$56&lt;'Summary&amp;Assumptions'!$J$31,CA$47&gt;=$FQ275,CA$47&lt;=$FR275)*(('Summary&amp;Assumptions'!$H$25*$C275)*(1+'Summary&amp;Assumptions'!$J$29)^(CA$46-1))</f>
        <v>0</v>
      </c>
      <c r="BW275" s="588">
        <f>AND(CB$55&gt;0,SUM($E275:BV275)&lt;'Summary&amp;Assumptions'!$G$32*$B275,$D275&gt;='Summary&amp;Assumptions'!$D$17,CB$47&gt;=$D275,CB$47&lt;=EDATE($D275,'Summary&amp;Assumptions'!$G$32))*$B275+AND(CB$56&lt;'Summary&amp;Assumptions'!$J$31,CB$47&gt;=$FO275,CB$47&lt;=$FP275)*(('Summary&amp;Assumptions'!$H$25*$C275)*(1+'Summary&amp;Assumptions'!$J$29)^(CB$46-1))+AND(CB$56&lt;'Summary&amp;Assumptions'!$J$31,CB$47&gt;=$FQ275,CB$47&lt;=$FR275)*(('Summary&amp;Assumptions'!$H$25*$C275)*(1+'Summary&amp;Assumptions'!$J$29)^(CB$46-1))</f>
        <v>0</v>
      </c>
      <c r="BX275" s="588">
        <f>AND(CC$55&gt;0,SUM($E275:BW275)&lt;'Summary&amp;Assumptions'!$G$32*$B275,$D275&gt;='Summary&amp;Assumptions'!$D$17,CC$47&gt;=$D275,CC$47&lt;=EDATE($D275,'Summary&amp;Assumptions'!$G$32))*$B275+AND(CC$56&lt;'Summary&amp;Assumptions'!$J$31,CC$47&gt;=$FO275,CC$47&lt;=$FP275)*(('Summary&amp;Assumptions'!$H$25*$C275)*(1+'Summary&amp;Assumptions'!$J$29)^(CC$46-1))+AND(CC$56&lt;'Summary&amp;Assumptions'!$J$31,CC$47&gt;=$FQ275,CC$47&lt;=$FR275)*(('Summary&amp;Assumptions'!$H$25*$C275)*(1+'Summary&amp;Assumptions'!$J$29)^(CC$46-1))</f>
        <v>0</v>
      </c>
      <c r="BY275" s="588">
        <f>AND(CD$55&gt;0,SUM($E275:BX275)&lt;'Summary&amp;Assumptions'!$G$32*$B275,$D275&gt;='Summary&amp;Assumptions'!$D$17,CD$47&gt;=$D275,CD$47&lt;=EDATE($D275,'Summary&amp;Assumptions'!$G$32))*$B275+AND(CD$56&lt;'Summary&amp;Assumptions'!$J$31,CD$47&gt;=$FO275,CD$47&lt;=$FP275)*(('Summary&amp;Assumptions'!$H$25*$C275)*(1+'Summary&amp;Assumptions'!$J$29)^(CD$46-1))+AND(CD$56&lt;'Summary&amp;Assumptions'!$J$31,CD$47&gt;=$FQ275,CD$47&lt;=$FR275)*(('Summary&amp;Assumptions'!$H$25*$C275)*(1+'Summary&amp;Assumptions'!$J$29)^(CD$46-1))</f>
        <v>0</v>
      </c>
      <c r="BZ275" s="588">
        <f>AND(CE$55&gt;0,SUM($E275:BY275)&lt;'Summary&amp;Assumptions'!$G$32*$B275,$D275&gt;='Summary&amp;Assumptions'!$D$17,CE$47&gt;=$D275,CE$47&lt;=EDATE($D275,'Summary&amp;Assumptions'!$G$32))*$B275+AND(CE$56&lt;'Summary&amp;Assumptions'!$J$31,CE$47&gt;=$FO275,CE$47&lt;=$FP275)*(('Summary&amp;Assumptions'!$H$25*$C275)*(1+'Summary&amp;Assumptions'!$J$29)^(CE$46-1))+AND(CE$56&lt;'Summary&amp;Assumptions'!$J$31,CE$47&gt;=$FQ275,CE$47&lt;=$FR275)*(('Summary&amp;Assumptions'!$H$25*$C275)*(1+'Summary&amp;Assumptions'!$J$29)^(CE$46-1))</f>
        <v>0</v>
      </c>
      <c r="CA275" s="588">
        <f>AND(CF$55&gt;0,SUM($E275:BZ275)&lt;'Summary&amp;Assumptions'!$G$32*$B275,$D275&gt;='Summary&amp;Assumptions'!$D$17,CF$47&gt;=$D275,CF$47&lt;=EDATE($D275,'Summary&amp;Assumptions'!$G$32))*$B275+AND(CF$56&lt;'Summary&amp;Assumptions'!$J$31,CF$47&gt;=$FO275,CF$47&lt;=$FP275)*(('Summary&amp;Assumptions'!$H$25*$C275)*(1+'Summary&amp;Assumptions'!$J$29)^(CF$46-1))+AND(CF$56&lt;'Summary&amp;Assumptions'!$J$31,CF$47&gt;=$FQ275,CF$47&lt;=$FR275)*(('Summary&amp;Assumptions'!$H$25*$C275)*(1+'Summary&amp;Assumptions'!$J$29)^(CF$46-1))</f>
        <v>0</v>
      </c>
      <c r="CB275" s="588">
        <f>AND(CG$55&gt;0,SUM($E275:CA275)&lt;'Summary&amp;Assumptions'!$G$32*$B275,$D275&gt;='Summary&amp;Assumptions'!$D$17,CG$47&gt;=$D275,CG$47&lt;=EDATE($D275,'Summary&amp;Assumptions'!$G$32))*$B275+AND(CG$56&lt;'Summary&amp;Assumptions'!$J$31,CG$47&gt;=$FO275,CG$47&lt;=$FP275)*(('Summary&amp;Assumptions'!$H$25*$C275)*(1+'Summary&amp;Assumptions'!$J$29)^(CG$46-1))+AND(CG$56&lt;'Summary&amp;Assumptions'!$J$31,CG$47&gt;=$FQ275,CG$47&lt;=$FR275)*(('Summary&amp;Assumptions'!$H$25*$C275)*(1+'Summary&amp;Assumptions'!$J$29)^(CG$46-1))</f>
        <v>0</v>
      </c>
      <c r="CC275" s="588">
        <f>AND(CH$55&gt;0,SUM($E275:CB275)&lt;'Summary&amp;Assumptions'!$G$32*$B275,$D275&gt;='Summary&amp;Assumptions'!$D$17,CH$47&gt;=$D275,CH$47&lt;=EDATE($D275,'Summary&amp;Assumptions'!$G$32))*$B275+AND(CH$56&lt;'Summary&amp;Assumptions'!$J$31,CH$47&gt;=$FO275,CH$47&lt;=$FP275)*(('Summary&amp;Assumptions'!$H$25*$C275)*(1+'Summary&amp;Assumptions'!$J$29)^(CH$46-1))+AND(CH$56&lt;'Summary&amp;Assumptions'!$J$31,CH$47&gt;=$FQ275,CH$47&lt;=$FR275)*(('Summary&amp;Assumptions'!$H$25*$C275)*(1+'Summary&amp;Assumptions'!$J$29)^(CH$46-1))</f>
        <v>0</v>
      </c>
      <c r="CD275" s="588">
        <f>AND(CI$55&gt;0,SUM($E275:CC275)&lt;'Summary&amp;Assumptions'!$G$32*$B275,$D275&gt;='Summary&amp;Assumptions'!$D$17,CI$47&gt;=$D275,CI$47&lt;=EDATE($D275,'Summary&amp;Assumptions'!$G$32))*$B275+AND(CI$56&lt;'Summary&amp;Assumptions'!$J$31,CI$47&gt;=$FO275,CI$47&lt;=$FP275)*(('Summary&amp;Assumptions'!$H$25*$C275)*(1+'Summary&amp;Assumptions'!$J$29)^(CI$46-1))+AND(CI$56&lt;'Summary&amp;Assumptions'!$J$31,CI$47&gt;=$FQ275,CI$47&lt;=$FR275)*(('Summary&amp;Assumptions'!$H$25*$C275)*(1+'Summary&amp;Assumptions'!$J$29)^(CI$46-1))</f>
        <v>0</v>
      </c>
      <c r="CE275" s="588">
        <f>AND(CJ$55&gt;0,SUM($E275:CD275)&lt;'Summary&amp;Assumptions'!$G$32*$B275,$D275&gt;='Summary&amp;Assumptions'!$D$17,CJ$47&gt;=$D275,CJ$47&lt;=EDATE($D275,'Summary&amp;Assumptions'!$G$32))*$B275+AND(CJ$56&lt;'Summary&amp;Assumptions'!$J$31,CJ$47&gt;=$FO275,CJ$47&lt;=$FP275)*(('Summary&amp;Assumptions'!$H$25*$C275)*(1+'Summary&amp;Assumptions'!$J$29)^(CJ$46-1))+AND(CJ$56&lt;'Summary&amp;Assumptions'!$J$31,CJ$47&gt;=$FQ275,CJ$47&lt;=$FR275)*(('Summary&amp;Assumptions'!$H$25*$C275)*(1+'Summary&amp;Assumptions'!$J$29)^(CJ$46-1))</f>
        <v>0</v>
      </c>
      <c r="CF275" s="588">
        <f>AND(CK$55&gt;0,SUM($E275:CE275)&lt;'Summary&amp;Assumptions'!$G$32*$B275,$D275&gt;='Summary&amp;Assumptions'!$D$17,CK$47&gt;=$D275,CK$47&lt;=EDATE($D275,'Summary&amp;Assumptions'!$G$32))*$B275+AND(CK$56&lt;'Summary&amp;Assumptions'!$J$31,CK$47&gt;=$FO275,CK$47&lt;=$FP275)*(('Summary&amp;Assumptions'!$H$25*$C275)*(1+'Summary&amp;Assumptions'!$J$29)^(CK$46-1))+AND(CK$56&lt;'Summary&amp;Assumptions'!$J$31,CK$47&gt;=$FQ275,CK$47&lt;=$FR275)*(('Summary&amp;Assumptions'!$H$25*$C275)*(1+'Summary&amp;Assumptions'!$J$29)^(CK$46-1))</f>
        <v>0</v>
      </c>
      <c r="CG275" s="588">
        <f>AND(CL$55&gt;0,SUM($E275:CF275)&lt;'Summary&amp;Assumptions'!$G$32*$B275,$D275&gt;='Summary&amp;Assumptions'!$D$17,CL$47&gt;=$D275,CL$47&lt;=EDATE($D275,'Summary&amp;Assumptions'!$G$32))*$B275+AND(CL$56&lt;'Summary&amp;Assumptions'!$J$31,CL$47&gt;=$FO275,CL$47&lt;=$FP275)*(('Summary&amp;Assumptions'!$H$25*$C275)*(1+'Summary&amp;Assumptions'!$J$29)^(CL$46-1))+AND(CL$56&lt;'Summary&amp;Assumptions'!$J$31,CL$47&gt;=$FQ275,CL$47&lt;=$FR275)*(('Summary&amp;Assumptions'!$H$25*$C275)*(1+'Summary&amp;Assumptions'!$J$29)^(CL$46-1))</f>
        <v>0</v>
      </c>
      <c r="CH275" s="588">
        <f>AND(CM$55&gt;0,SUM($E275:CG275)&lt;'Summary&amp;Assumptions'!$G$32*$B275,$D275&gt;='Summary&amp;Assumptions'!$D$17,CM$47&gt;=$D275,CM$47&lt;=EDATE($D275,'Summary&amp;Assumptions'!$G$32))*$B275+AND(CM$56&lt;'Summary&amp;Assumptions'!$J$31,CM$47&gt;=$FO275,CM$47&lt;=$FP275)*(('Summary&amp;Assumptions'!$H$25*$C275)*(1+'Summary&amp;Assumptions'!$J$29)^(CM$46-1))+AND(CM$56&lt;'Summary&amp;Assumptions'!$J$31,CM$47&gt;=$FQ275,CM$47&lt;=$FR275)*(('Summary&amp;Assumptions'!$H$25*$C275)*(1+'Summary&amp;Assumptions'!$J$29)^(CM$46-1))</f>
        <v>0</v>
      </c>
      <c r="CI275" s="588">
        <f>AND(CN$55&gt;0,SUM($E275:CH275)&lt;'Summary&amp;Assumptions'!$G$32*$B275,$D275&gt;='Summary&amp;Assumptions'!$D$17,CN$47&gt;=$D275,CN$47&lt;=EDATE($D275,'Summary&amp;Assumptions'!$G$32))*$B275+AND(CN$56&lt;'Summary&amp;Assumptions'!$J$31,CN$47&gt;=$FO275,CN$47&lt;=$FP275)*(('Summary&amp;Assumptions'!$H$25*$C275)*(1+'Summary&amp;Assumptions'!$J$29)^(CN$46-1))+AND(CN$56&lt;'Summary&amp;Assumptions'!$J$31,CN$47&gt;=$FQ275,CN$47&lt;=$FR275)*(('Summary&amp;Assumptions'!$H$25*$C275)*(1+'Summary&amp;Assumptions'!$J$29)^(CN$46-1))</f>
        <v>0</v>
      </c>
      <c r="CJ275" s="588">
        <f>AND(CO$55&gt;0,SUM($E275:CI275)&lt;'Summary&amp;Assumptions'!$G$32*$B275,$D275&gt;='Summary&amp;Assumptions'!$D$17,CO$47&gt;=$D275,CO$47&lt;=EDATE($D275,'Summary&amp;Assumptions'!$G$32))*$B275+AND(CO$56&lt;'Summary&amp;Assumptions'!$J$31,CO$47&gt;=$FO275,CO$47&lt;=$FP275)*(('Summary&amp;Assumptions'!$H$25*$C275)*(1+'Summary&amp;Assumptions'!$J$29)^(CO$46-1))+AND(CO$56&lt;'Summary&amp;Assumptions'!$J$31,CO$47&gt;=$FQ275,CO$47&lt;=$FR275)*(('Summary&amp;Assumptions'!$H$25*$C275)*(1+'Summary&amp;Assumptions'!$J$29)^(CO$46-1))</f>
        <v>0</v>
      </c>
      <c r="CK275" s="588">
        <f>AND(CP$55&gt;0,SUM($E275:CJ275)&lt;'Summary&amp;Assumptions'!$G$32*$B275,$D275&gt;='Summary&amp;Assumptions'!$D$17,CP$47&gt;=$D275,CP$47&lt;=EDATE($D275,'Summary&amp;Assumptions'!$G$32))*$B275+AND(CP$56&lt;'Summary&amp;Assumptions'!$J$31,CP$47&gt;=$FO275,CP$47&lt;=$FP275)*(('Summary&amp;Assumptions'!$H$25*$C275)*(1+'Summary&amp;Assumptions'!$J$29)^(CP$46-1))+AND(CP$56&lt;'Summary&amp;Assumptions'!$J$31,CP$47&gt;=$FQ275,CP$47&lt;=$FR275)*(('Summary&amp;Assumptions'!$H$25*$C275)*(1+'Summary&amp;Assumptions'!$J$29)^(CP$46-1))</f>
        <v>0</v>
      </c>
      <c r="CL275" s="588">
        <f>AND(CQ$55&gt;0,SUM($E275:CK275)&lt;'Summary&amp;Assumptions'!$G$32*$B275,$D275&gt;='Summary&amp;Assumptions'!$D$17,CQ$47&gt;=$D275,CQ$47&lt;=EDATE($D275,'Summary&amp;Assumptions'!$G$32))*$B275+AND(CQ$56&lt;'Summary&amp;Assumptions'!$J$31,CQ$47&gt;=$FO275,CQ$47&lt;=$FP275)*(('Summary&amp;Assumptions'!$H$25*$C275)*(1+'Summary&amp;Assumptions'!$J$29)^(CQ$46-1))+AND(CQ$56&lt;'Summary&amp;Assumptions'!$J$31,CQ$47&gt;=$FQ275,CQ$47&lt;=$FR275)*(('Summary&amp;Assumptions'!$H$25*$C275)*(1+'Summary&amp;Assumptions'!$J$29)^(CQ$46-1))</f>
        <v>0</v>
      </c>
      <c r="CM275" s="588">
        <f>AND(CR$55&gt;0,SUM($E275:CL275)&lt;'Summary&amp;Assumptions'!$G$32*$B275,$D275&gt;='Summary&amp;Assumptions'!$D$17,CR$47&gt;=$D275,CR$47&lt;=EDATE($D275,'Summary&amp;Assumptions'!$G$32))*$B275+AND(CR$56&lt;'Summary&amp;Assumptions'!$J$31,CR$47&gt;=$FO275,CR$47&lt;=$FP275)*(('Summary&amp;Assumptions'!$H$25*$C275)*(1+'Summary&amp;Assumptions'!$J$29)^(CR$46-1))+AND(CR$56&lt;'Summary&amp;Assumptions'!$J$31,CR$47&gt;=$FQ275,CR$47&lt;=$FR275)*(('Summary&amp;Assumptions'!$H$25*$C275)*(1+'Summary&amp;Assumptions'!$J$29)^(CR$46-1))</f>
        <v>0</v>
      </c>
      <c r="CN275" s="588">
        <f>AND(CS$55&gt;0,SUM($E275:CM275)&lt;'Summary&amp;Assumptions'!$G$32*$B275,$D275&gt;='Summary&amp;Assumptions'!$D$17,CS$47&gt;=$D275,CS$47&lt;=EDATE($D275,'Summary&amp;Assumptions'!$G$32))*$B275+AND(CS$56&lt;'Summary&amp;Assumptions'!$J$31,CS$47&gt;=$FO275,CS$47&lt;=$FP275)*(('Summary&amp;Assumptions'!$H$25*$C275)*(1+'Summary&amp;Assumptions'!$J$29)^(CS$46-1))+AND(CS$56&lt;'Summary&amp;Assumptions'!$J$31,CS$47&gt;=$FQ275,CS$47&lt;=$FR275)*(('Summary&amp;Assumptions'!$H$25*$C275)*(1+'Summary&amp;Assumptions'!$J$29)^(CS$46-1))</f>
        <v>0</v>
      </c>
      <c r="CO275" s="588">
        <f>AND(CT$55&gt;0,SUM($E275:CN275)&lt;'Summary&amp;Assumptions'!$G$32*$B275,$D275&gt;='Summary&amp;Assumptions'!$D$17,CT$47&gt;=$D275,CT$47&lt;=EDATE($D275,'Summary&amp;Assumptions'!$G$32))*$B275+AND(CT$56&lt;'Summary&amp;Assumptions'!$J$31,CT$47&gt;=$FO275,CT$47&lt;=$FP275)*(('Summary&amp;Assumptions'!$H$25*$C275)*(1+'Summary&amp;Assumptions'!$J$29)^(CT$46-1))+AND(CT$56&lt;'Summary&amp;Assumptions'!$J$31,CT$47&gt;=$FQ275,CT$47&lt;=$FR275)*(('Summary&amp;Assumptions'!$H$25*$C275)*(1+'Summary&amp;Assumptions'!$J$29)^(CT$46-1))</f>
        <v>0</v>
      </c>
      <c r="CP275" s="588">
        <f>AND(CU$55&gt;0,SUM($E275:CO275)&lt;'Summary&amp;Assumptions'!$G$32*$B275,$D275&gt;='Summary&amp;Assumptions'!$D$17,CU$47&gt;=$D275,CU$47&lt;=EDATE($D275,'Summary&amp;Assumptions'!$G$32))*$B275+AND(CU$56&lt;'Summary&amp;Assumptions'!$J$31,CU$47&gt;=$FO275,CU$47&lt;=$FP275)*(('Summary&amp;Assumptions'!$H$25*$C275)*(1+'Summary&amp;Assumptions'!$J$29)^(CU$46-1))+AND(CU$56&lt;'Summary&amp;Assumptions'!$J$31,CU$47&gt;=$FQ275,CU$47&lt;=$FR275)*(('Summary&amp;Assumptions'!$H$25*$C275)*(1+'Summary&amp;Assumptions'!$J$29)^(CU$46-1))</f>
        <v>0</v>
      </c>
      <c r="CQ275" s="588">
        <f>AND(CV$55&gt;0,SUM($E275:CP275)&lt;'Summary&amp;Assumptions'!$G$32*$B275,$D275&gt;='Summary&amp;Assumptions'!$D$17,CV$47&gt;=$D275,CV$47&lt;=EDATE($D275,'Summary&amp;Assumptions'!$G$32))*$B275+AND(CV$56&lt;'Summary&amp;Assumptions'!$J$31,CV$47&gt;=$FO275,CV$47&lt;=$FP275)*(('Summary&amp;Assumptions'!$H$25*$C275)*(1+'Summary&amp;Assumptions'!$J$29)^(CV$46-1))+AND(CV$56&lt;'Summary&amp;Assumptions'!$J$31,CV$47&gt;=$FQ275,CV$47&lt;=$FR275)*(('Summary&amp;Assumptions'!$H$25*$C275)*(1+'Summary&amp;Assumptions'!$J$29)^(CV$46-1))</f>
        <v>0</v>
      </c>
      <c r="CR275" s="588">
        <f>AND(CW$55&gt;0,SUM($E275:CQ275)&lt;'Summary&amp;Assumptions'!$G$32*$B275,$D275&gt;='Summary&amp;Assumptions'!$D$17,CW$47&gt;=$D275,CW$47&lt;=EDATE($D275,'Summary&amp;Assumptions'!$G$32))*$B275+AND(CW$56&lt;'Summary&amp;Assumptions'!$J$31,CW$47&gt;=$FO275,CW$47&lt;=$FP275)*(('Summary&amp;Assumptions'!$H$25*$C275)*(1+'Summary&amp;Assumptions'!$J$29)^(CW$46-1))+AND(CW$56&lt;'Summary&amp;Assumptions'!$J$31,CW$47&gt;=$FQ275,CW$47&lt;=$FR275)*(('Summary&amp;Assumptions'!$H$25*$C275)*(1+'Summary&amp;Assumptions'!$J$29)^(CW$46-1))</f>
        <v>0</v>
      </c>
      <c r="CS275" s="588">
        <f>AND(CX$55&gt;0,SUM($E275:CR275)&lt;'Summary&amp;Assumptions'!$G$32*$B275,$D275&gt;='Summary&amp;Assumptions'!$D$17,CX$47&gt;=$D275,CX$47&lt;=EDATE($D275,'Summary&amp;Assumptions'!$G$32))*$B275+AND(CX$56&lt;'Summary&amp;Assumptions'!$J$31,CX$47&gt;=$FO275,CX$47&lt;=$FP275)*(('Summary&amp;Assumptions'!$H$25*$C275)*(1+'Summary&amp;Assumptions'!$J$29)^(CX$46-1))+AND(CX$56&lt;'Summary&amp;Assumptions'!$J$31,CX$47&gt;=$FQ275,CX$47&lt;=$FR275)*(('Summary&amp;Assumptions'!$H$25*$C275)*(1+'Summary&amp;Assumptions'!$J$29)^(CX$46-1))</f>
        <v>0</v>
      </c>
      <c r="CT275" s="588">
        <f>AND(CY$55&gt;0,SUM($E275:CS275)&lt;'Summary&amp;Assumptions'!$G$32*$B275,$D275&gt;='Summary&amp;Assumptions'!$D$17,CY$47&gt;=$D275,CY$47&lt;=EDATE($D275,'Summary&amp;Assumptions'!$G$32))*$B275+AND(CY$56&lt;'Summary&amp;Assumptions'!$J$31,CY$47&gt;=$FO275,CY$47&lt;=$FP275)*(('Summary&amp;Assumptions'!$H$25*$C275)*(1+'Summary&amp;Assumptions'!$J$29)^(CY$46-1))+AND(CY$56&lt;'Summary&amp;Assumptions'!$J$31,CY$47&gt;=$FQ275,CY$47&lt;=$FR275)*(('Summary&amp;Assumptions'!$H$25*$C275)*(1+'Summary&amp;Assumptions'!$J$29)^(CY$46-1))</f>
        <v>0</v>
      </c>
      <c r="CU275" s="588">
        <f>AND(CZ$55&gt;0,SUM($E275:CT275)&lt;'Summary&amp;Assumptions'!$G$32*$B275,$D275&gt;='Summary&amp;Assumptions'!$D$17,CZ$47&gt;=$D275,CZ$47&lt;=EDATE($D275,'Summary&amp;Assumptions'!$G$32))*$B275+AND(CZ$56&lt;'Summary&amp;Assumptions'!$J$31,CZ$47&gt;=$FO275,CZ$47&lt;=$FP275)*(('Summary&amp;Assumptions'!$H$25*$C275)*(1+'Summary&amp;Assumptions'!$J$29)^(CZ$46-1))+AND(CZ$56&lt;'Summary&amp;Assumptions'!$J$31,CZ$47&gt;=$FQ275,CZ$47&lt;=$FR275)*(('Summary&amp;Assumptions'!$H$25*$C275)*(1+'Summary&amp;Assumptions'!$J$29)^(CZ$46-1))</f>
        <v>0</v>
      </c>
      <c r="CV275" s="588">
        <f>AND(DA$55&gt;0,SUM($E275:CU275)&lt;'Summary&amp;Assumptions'!$G$32*$B275,$D275&gt;='Summary&amp;Assumptions'!$D$17,DA$47&gt;=$D275,DA$47&lt;=EDATE($D275,'Summary&amp;Assumptions'!$G$32))*$B275+AND(DA$56&lt;'Summary&amp;Assumptions'!$J$31,DA$47&gt;=$FO275,DA$47&lt;=$FP275)*(('Summary&amp;Assumptions'!$H$25*$C275)*(1+'Summary&amp;Assumptions'!$J$29)^(DA$46-1))+AND(DA$56&lt;'Summary&amp;Assumptions'!$J$31,DA$47&gt;=$FQ275,DA$47&lt;=$FR275)*(('Summary&amp;Assumptions'!$H$25*$C275)*(1+'Summary&amp;Assumptions'!$J$29)^(DA$46-1))</f>
        <v>0</v>
      </c>
      <c r="CW275" s="588">
        <f>AND(DB$55&gt;0,SUM($E275:CV275)&lt;'Summary&amp;Assumptions'!$G$32*$B275,$D275&gt;='Summary&amp;Assumptions'!$D$17,DB$47&gt;=$D275,DB$47&lt;=EDATE($D275,'Summary&amp;Assumptions'!$G$32))*$B275+AND(DB$56&lt;'Summary&amp;Assumptions'!$J$31,DB$47&gt;=$FO275,DB$47&lt;=$FP275)*(('Summary&amp;Assumptions'!$H$25*$C275)*(1+'Summary&amp;Assumptions'!$J$29)^(DB$46-1))+AND(DB$56&lt;'Summary&amp;Assumptions'!$J$31,DB$47&gt;=$FQ275,DB$47&lt;=$FR275)*(('Summary&amp;Assumptions'!$H$25*$C275)*(1+'Summary&amp;Assumptions'!$J$29)^(DB$46-1))</f>
        <v>0</v>
      </c>
      <c r="CX275" s="588">
        <f>AND(DC$55&gt;0,SUM($E275:CW275)&lt;'Summary&amp;Assumptions'!$G$32*$B275,$D275&gt;='Summary&amp;Assumptions'!$D$17,DC$47&gt;=$D275,DC$47&lt;=EDATE($D275,'Summary&amp;Assumptions'!$G$32))*$B275+AND(DC$56&lt;'Summary&amp;Assumptions'!$J$31,DC$47&gt;=$FO275,DC$47&lt;=$FP275)*(('Summary&amp;Assumptions'!$H$25*$C275)*(1+'Summary&amp;Assumptions'!$J$29)^(DC$46-1))+AND(DC$56&lt;'Summary&amp;Assumptions'!$J$31,DC$47&gt;=$FQ275,DC$47&lt;=$FR275)*(('Summary&amp;Assumptions'!$H$25*$C275)*(1+'Summary&amp;Assumptions'!$J$29)^(DC$46-1))</f>
        <v>0</v>
      </c>
      <c r="CY275" s="588">
        <f>AND(DD$55&gt;0,SUM($E275:CX275)&lt;'Summary&amp;Assumptions'!$G$32*$B275,$D275&gt;='Summary&amp;Assumptions'!$D$17,DD$47&gt;=$D275,DD$47&lt;=EDATE($D275,'Summary&amp;Assumptions'!$G$32))*$B275+AND(DD$56&lt;'Summary&amp;Assumptions'!$J$31,DD$47&gt;=$FO275,DD$47&lt;=$FP275)*(('Summary&amp;Assumptions'!$H$25*$C275)*(1+'Summary&amp;Assumptions'!$J$29)^(DD$46-1))+AND(DD$56&lt;'Summary&amp;Assumptions'!$J$31,DD$47&gt;=$FQ275,DD$47&lt;=$FR275)*(('Summary&amp;Assumptions'!$H$25*$C275)*(1+'Summary&amp;Assumptions'!$J$29)^(DD$46-1))</f>
        <v>0</v>
      </c>
      <c r="CZ275" s="588">
        <f>AND(DE$55&gt;0,SUM($E275:CY275)&lt;'Summary&amp;Assumptions'!$G$32*$B275,$D275&gt;='Summary&amp;Assumptions'!$D$17,DE$47&gt;=$D275,DE$47&lt;=EDATE($D275,'Summary&amp;Assumptions'!$G$32))*$B275+AND(DE$56&lt;'Summary&amp;Assumptions'!$J$31,DE$47&gt;=$FO275,DE$47&lt;=$FP275)*(('Summary&amp;Assumptions'!$H$25*$C275)*(1+'Summary&amp;Assumptions'!$J$29)^(DE$46-1))+AND(DE$56&lt;'Summary&amp;Assumptions'!$J$31,DE$47&gt;=$FQ275,DE$47&lt;=$FR275)*(('Summary&amp;Assumptions'!$H$25*$C275)*(1+'Summary&amp;Assumptions'!$J$29)^(DE$46-1))</f>
        <v>0</v>
      </c>
      <c r="DA275" s="588">
        <f>AND(DF$55&gt;0,SUM($E275:CZ275)&lt;'Summary&amp;Assumptions'!$G$32*$B275,$D275&gt;='Summary&amp;Assumptions'!$D$17,DF$47&gt;=$D275,DF$47&lt;=EDATE($D275,'Summary&amp;Assumptions'!$G$32))*$B275+AND(DF$56&lt;'Summary&amp;Assumptions'!$J$31,DF$47&gt;=$FO275,DF$47&lt;=$FP275)*(('Summary&amp;Assumptions'!$H$25*$C275)*(1+'Summary&amp;Assumptions'!$J$29)^(DF$46-1))+AND(DF$56&lt;'Summary&amp;Assumptions'!$J$31,DF$47&gt;=$FQ275,DF$47&lt;=$FR275)*(('Summary&amp;Assumptions'!$H$25*$C275)*(1+'Summary&amp;Assumptions'!$J$29)^(DF$46-1))</f>
        <v>0</v>
      </c>
      <c r="DB275" s="588">
        <f>AND(DG$55&gt;0,SUM($E275:DA275)&lt;'Summary&amp;Assumptions'!$G$32*$B275,$D275&gt;='Summary&amp;Assumptions'!$D$17,DG$47&gt;=$D275,DG$47&lt;=EDATE($D275,'Summary&amp;Assumptions'!$G$32))*$B275+AND(DG$56&lt;'Summary&amp;Assumptions'!$J$31,DG$47&gt;=$FO275,DG$47&lt;=$FP275)*(('Summary&amp;Assumptions'!$H$25*$C275)*(1+'Summary&amp;Assumptions'!$J$29)^(DG$46-1))+AND(DG$56&lt;'Summary&amp;Assumptions'!$J$31,DG$47&gt;=$FQ275,DG$47&lt;=$FR275)*(('Summary&amp;Assumptions'!$H$25*$C275)*(1+'Summary&amp;Assumptions'!$J$29)^(DG$46-1))</f>
        <v>0</v>
      </c>
      <c r="DC275" s="588">
        <f>AND(DH$55&gt;0,SUM($E275:DB275)&lt;'Summary&amp;Assumptions'!$G$32*$B275,$D275&gt;='Summary&amp;Assumptions'!$D$17,DH$47&gt;=$D275,DH$47&lt;=EDATE($D275,'Summary&amp;Assumptions'!$G$32))*$B275+AND(DH$56&lt;'Summary&amp;Assumptions'!$J$31,DH$47&gt;=$FO275,DH$47&lt;=$FP275)*(('Summary&amp;Assumptions'!$H$25*$C275)*(1+'Summary&amp;Assumptions'!$J$29)^(DH$46-1))+AND(DH$56&lt;'Summary&amp;Assumptions'!$J$31,DH$47&gt;=$FQ275,DH$47&lt;=$FR275)*(('Summary&amp;Assumptions'!$H$25*$C275)*(1+'Summary&amp;Assumptions'!$J$29)^(DH$46-1))</f>
        <v>0</v>
      </c>
      <c r="DD275" s="588">
        <f>AND(DI$55&gt;0,SUM($E275:DC275)&lt;'Summary&amp;Assumptions'!$G$32*$B275,$D275&gt;='Summary&amp;Assumptions'!$D$17,DI$47&gt;=$D275,DI$47&lt;=EDATE($D275,'Summary&amp;Assumptions'!$G$32))*$B275+AND(DI$56&lt;'Summary&amp;Assumptions'!$J$31,DI$47&gt;=$FO275,DI$47&lt;=$FP275)*(('Summary&amp;Assumptions'!$H$25*$C275)*(1+'Summary&amp;Assumptions'!$J$29)^(DI$46-1))+AND(DI$56&lt;'Summary&amp;Assumptions'!$J$31,DI$47&gt;=$FQ275,DI$47&lt;=$FR275)*(('Summary&amp;Assumptions'!$H$25*$C275)*(1+'Summary&amp;Assumptions'!$J$29)^(DI$46-1))</f>
        <v>0</v>
      </c>
      <c r="DE275" s="588">
        <f>AND(DJ$55&gt;0,SUM($E275:DD275)&lt;'Summary&amp;Assumptions'!$G$32*$B275,$D275&gt;='Summary&amp;Assumptions'!$D$17,DJ$47&gt;=$D275,DJ$47&lt;=EDATE($D275,'Summary&amp;Assumptions'!$G$32))*$B275+AND(DJ$56&lt;'Summary&amp;Assumptions'!$J$31,DJ$47&gt;=$FO275,DJ$47&lt;=$FP275)*(('Summary&amp;Assumptions'!$H$25*$C275)*(1+'Summary&amp;Assumptions'!$J$29)^(DJ$46-1))+AND(DJ$56&lt;'Summary&amp;Assumptions'!$J$31,DJ$47&gt;=$FQ275,DJ$47&lt;=$FR275)*(('Summary&amp;Assumptions'!$H$25*$C275)*(1+'Summary&amp;Assumptions'!$J$29)^(DJ$46-1))</f>
        <v>0</v>
      </c>
      <c r="DF275" s="588">
        <f>AND(DK$55&gt;0,SUM($E275:DE275)&lt;'Summary&amp;Assumptions'!$G$32*$B275,$D275&gt;='Summary&amp;Assumptions'!$D$17,DK$47&gt;=$D275,DK$47&lt;=EDATE($D275,'Summary&amp;Assumptions'!$G$32))*$B275+AND(DK$56&lt;'Summary&amp;Assumptions'!$J$31,DK$47&gt;=$FO275,DK$47&lt;=$FP275)*(('Summary&amp;Assumptions'!$H$25*$C275)*(1+'Summary&amp;Assumptions'!$J$29)^(DK$46-1))+AND(DK$56&lt;'Summary&amp;Assumptions'!$J$31,DK$47&gt;=$FQ275,DK$47&lt;=$FR275)*(('Summary&amp;Assumptions'!$H$25*$C275)*(1+'Summary&amp;Assumptions'!$J$29)^(DK$46-1))</f>
        <v>0</v>
      </c>
      <c r="DG275" s="588">
        <f>AND(DL$55&gt;0,SUM($E275:DF275)&lt;'Summary&amp;Assumptions'!$G$32*$B275,$D275&gt;='Summary&amp;Assumptions'!$D$17,DL$47&gt;=$D275,DL$47&lt;=EDATE($D275,'Summary&amp;Assumptions'!$G$32))*$B275+AND(DL$56&lt;'Summary&amp;Assumptions'!$J$31,DL$47&gt;=$FO275,DL$47&lt;=$FP275)*(('Summary&amp;Assumptions'!$H$25*$C275)*(1+'Summary&amp;Assumptions'!$J$29)^(DL$46-1))+AND(DL$56&lt;'Summary&amp;Assumptions'!$J$31,DL$47&gt;=$FQ275,DL$47&lt;=$FR275)*(('Summary&amp;Assumptions'!$H$25*$C275)*(1+'Summary&amp;Assumptions'!$J$29)^(DL$46-1))</f>
        <v>0</v>
      </c>
      <c r="DH275" s="588">
        <f>AND(DM$55&gt;0,SUM($E275:DG275)&lt;'Summary&amp;Assumptions'!$G$32*$B275,$D275&gt;='Summary&amp;Assumptions'!$D$17,DM$47&gt;=$D275,DM$47&lt;=EDATE($D275,'Summary&amp;Assumptions'!$G$32))*$B275+AND(DM$56&lt;'Summary&amp;Assumptions'!$J$31,DM$47&gt;=$FO275,DM$47&lt;=$FP275)*(('Summary&amp;Assumptions'!$H$25*$C275)*(1+'Summary&amp;Assumptions'!$J$29)^(DM$46-1))+AND(DM$56&lt;'Summary&amp;Assumptions'!$J$31,DM$47&gt;=$FQ275,DM$47&lt;=$FR275)*(('Summary&amp;Assumptions'!$H$25*$C275)*(1+'Summary&amp;Assumptions'!$J$29)^(DM$46-1))</f>
        <v>0</v>
      </c>
      <c r="DI275" s="588">
        <f>AND(DN$55&gt;0,SUM($E275:DH275)&lt;'Summary&amp;Assumptions'!$G$32*$B275,$D275&gt;='Summary&amp;Assumptions'!$D$17,DN$47&gt;=$D275,DN$47&lt;=EDATE($D275,'Summary&amp;Assumptions'!$G$32))*$B275+AND(DN$56&lt;'Summary&amp;Assumptions'!$J$31,DN$47&gt;=$FO275,DN$47&lt;=$FP275)*(('Summary&amp;Assumptions'!$H$25*$C275)*(1+'Summary&amp;Assumptions'!$J$29)^(DN$46-1))+AND(DN$56&lt;'Summary&amp;Assumptions'!$J$31,DN$47&gt;=$FQ275,DN$47&lt;=$FR275)*(('Summary&amp;Assumptions'!$H$25*$C275)*(1+'Summary&amp;Assumptions'!$J$29)^(DN$46-1))</f>
        <v>0</v>
      </c>
      <c r="DJ275" s="588">
        <f>AND(DO$55&gt;0,SUM($E275:DI275)&lt;'Summary&amp;Assumptions'!$G$32*$B275,$D275&gt;='Summary&amp;Assumptions'!$D$17,DO$47&gt;=$D275,DO$47&lt;=EDATE($D275,'Summary&amp;Assumptions'!$G$32))*$B275+AND(DO$56&lt;'Summary&amp;Assumptions'!$J$31,DO$47&gt;=$FO275,DO$47&lt;=$FP275)*(('Summary&amp;Assumptions'!$H$25*$C275)*(1+'Summary&amp;Assumptions'!$J$29)^(DO$46-1))+AND(DO$56&lt;'Summary&amp;Assumptions'!$J$31,DO$47&gt;=$FQ275,DO$47&lt;=$FR275)*(('Summary&amp;Assumptions'!$H$25*$C275)*(1+'Summary&amp;Assumptions'!$J$29)^(DO$46-1))</f>
        <v>0</v>
      </c>
      <c r="DK275" s="588">
        <f>AND(DP$55&gt;0,SUM($E275:DJ275)&lt;'Summary&amp;Assumptions'!$G$32*$B275,$D275&gt;='Summary&amp;Assumptions'!$D$17,DP$47&gt;=$D275,DP$47&lt;=EDATE($D275,'Summary&amp;Assumptions'!$G$32))*$B275+AND(DP$56&lt;'Summary&amp;Assumptions'!$J$31,DP$47&gt;=$FO275,DP$47&lt;=$FP275)*(('Summary&amp;Assumptions'!$H$25*$C275)*(1+'Summary&amp;Assumptions'!$J$29)^(DP$46-1))+AND(DP$56&lt;'Summary&amp;Assumptions'!$J$31,DP$47&gt;=$FQ275,DP$47&lt;=$FR275)*(('Summary&amp;Assumptions'!$H$25*$C275)*(1+'Summary&amp;Assumptions'!$J$29)^(DP$46-1))</f>
        <v>0</v>
      </c>
      <c r="DL275" s="588">
        <f>AND(DQ$55&gt;0,SUM($E275:DK275)&lt;'Summary&amp;Assumptions'!$G$32*$B275,$D275&gt;='Summary&amp;Assumptions'!$D$17,DQ$47&gt;=$D275,DQ$47&lt;=EDATE($D275,'Summary&amp;Assumptions'!$G$32))*$B275+AND(DQ$56&lt;'Summary&amp;Assumptions'!$J$31,DQ$47&gt;=$FO275,DQ$47&lt;=$FP275)*(('Summary&amp;Assumptions'!$H$25*$C275)*(1+'Summary&amp;Assumptions'!$J$29)^(DQ$46-1))+AND(DQ$56&lt;'Summary&amp;Assumptions'!$J$31,DQ$47&gt;=$FQ275,DQ$47&lt;=$FR275)*(('Summary&amp;Assumptions'!$H$25*$C275)*(1+'Summary&amp;Assumptions'!$J$29)^(DQ$46-1))</f>
        <v>0</v>
      </c>
      <c r="DM275" s="588">
        <f>AND(DR$55&gt;0,SUM($E275:DL275)&lt;'Summary&amp;Assumptions'!$G$32*$B275,$D275&gt;='Summary&amp;Assumptions'!$D$17,DR$47&gt;=$D275,DR$47&lt;=EDATE($D275,'Summary&amp;Assumptions'!$G$32))*$B275+AND(DR$56&lt;'Summary&amp;Assumptions'!$J$31,DR$47&gt;=$FO275,DR$47&lt;=$FP275)*(('Summary&amp;Assumptions'!$H$25*$C275)*(1+'Summary&amp;Assumptions'!$J$29)^(DR$46-1))+AND(DR$56&lt;'Summary&amp;Assumptions'!$J$31,DR$47&gt;=$FQ275,DR$47&lt;=$FR275)*(('Summary&amp;Assumptions'!$H$25*$C275)*(1+'Summary&amp;Assumptions'!$J$29)^(DR$46-1))</f>
        <v>0</v>
      </c>
      <c r="DN275" s="588">
        <f>AND(DS$55&gt;0,SUM($E275:DM275)&lt;'Summary&amp;Assumptions'!$G$32*$B275,$D275&gt;='Summary&amp;Assumptions'!$D$17,DS$47&gt;=$D275,DS$47&lt;=EDATE($D275,'Summary&amp;Assumptions'!$G$32))*$B275+AND(DS$56&lt;'Summary&amp;Assumptions'!$J$31,DS$47&gt;=$FO275,DS$47&lt;=$FP275)*(('Summary&amp;Assumptions'!$H$25*$C275)*(1+'Summary&amp;Assumptions'!$J$29)^(DS$46-1))+AND(DS$56&lt;'Summary&amp;Assumptions'!$J$31,DS$47&gt;=$FQ275,DS$47&lt;=$FR275)*(('Summary&amp;Assumptions'!$H$25*$C275)*(1+'Summary&amp;Assumptions'!$J$29)^(DS$46-1))</f>
        <v>0</v>
      </c>
      <c r="DO275" s="588">
        <f>AND(DT$55&gt;0,SUM($E275:DN275)&lt;'Summary&amp;Assumptions'!$G$32*$B275,$D275&gt;='Summary&amp;Assumptions'!$D$17,DT$47&gt;=$D275,DT$47&lt;=EDATE($D275,'Summary&amp;Assumptions'!$G$32))*$B275+AND(DT$56&lt;'Summary&amp;Assumptions'!$J$31,DT$47&gt;=$FO275,DT$47&lt;=$FP275)*(('Summary&amp;Assumptions'!$H$25*$C275)*(1+'Summary&amp;Assumptions'!$J$29)^(DT$46-1))+AND(DT$56&lt;'Summary&amp;Assumptions'!$J$31,DT$47&gt;=$FQ275,DT$47&lt;=$FR275)*(('Summary&amp;Assumptions'!$H$25*$C275)*(1+'Summary&amp;Assumptions'!$J$29)^(DT$46-1))</f>
        <v>0</v>
      </c>
      <c r="DP275" s="588">
        <f>AND(DU$55&gt;0,SUM($E275:DO275)&lt;'Summary&amp;Assumptions'!$G$32*$B275,$D275&gt;='Summary&amp;Assumptions'!$D$17,DU$47&gt;=$D275,DU$47&lt;=EDATE($D275,'Summary&amp;Assumptions'!$G$32))*$B275+AND(DU$56&lt;'Summary&amp;Assumptions'!$J$31,DU$47&gt;=$FO275,DU$47&lt;=$FP275)*(('Summary&amp;Assumptions'!$H$25*$C275)*(1+'Summary&amp;Assumptions'!$J$29)^(DU$46-1))+AND(DU$56&lt;'Summary&amp;Assumptions'!$J$31,DU$47&gt;=$FQ275,DU$47&lt;=$FR275)*(('Summary&amp;Assumptions'!$H$25*$C275)*(1+'Summary&amp;Assumptions'!$J$29)^(DU$46-1))</f>
        <v>0</v>
      </c>
      <c r="DQ275" s="588">
        <f>AND(DV$55&gt;0,SUM($E275:DP275)&lt;'Summary&amp;Assumptions'!$G$32*$B275,$D275&gt;='Summary&amp;Assumptions'!$D$17,DV$47&gt;=$D275,DV$47&lt;=EDATE($D275,'Summary&amp;Assumptions'!$G$32))*$B275+AND(DV$56&lt;'Summary&amp;Assumptions'!$J$31,DV$47&gt;=$FO275,DV$47&lt;=$FP275)*(('Summary&amp;Assumptions'!$H$25*$C275)*(1+'Summary&amp;Assumptions'!$J$29)^(DV$46-1))+AND(DV$56&lt;'Summary&amp;Assumptions'!$J$31,DV$47&gt;=$FQ275,DV$47&lt;=$FR275)*(('Summary&amp;Assumptions'!$H$25*$C275)*(1+'Summary&amp;Assumptions'!$J$29)^(DV$46-1))</f>
        <v>0</v>
      </c>
      <c r="DR275" s="588">
        <f>AND(DW$55&gt;0,SUM($E275:DQ275)&lt;'Summary&amp;Assumptions'!$G$32*$B275,$D275&gt;='Summary&amp;Assumptions'!$D$17,DW$47&gt;=$D275,DW$47&lt;=EDATE($D275,'Summary&amp;Assumptions'!$G$32))*$B275+AND(DW$56&lt;'Summary&amp;Assumptions'!$J$31,DW$47&gt;=$FO275,DW$47&lt;=$FP275)*(('Summary&amp;Assumptions'!$H$25*$C275)*(1+'Summary&amp;Assumptions'!$J$29)^(DW$46-1))+AND(DW$56&lt;'Summary&amp;Assumptions'!$J$31,DW$47&gt;=$FQ275,DW$47&lt;=$FR275)*(('Summary&amp;Assumptions'!$H$25*$C275)*(1+'Summary&amp;Assumptions'!$J$29)^(DW$46-1))</f>
        <v>0</v>
      </c>
      <c r="DS275" s="588">
        <f>AND(DX$55&gt;0,SUM($E275:DR275)&lt;'Summary&amp;Assumptions'!$G$32*$B275,$D275&gt;='Summary&amp;Assumptions'!$D$17,DX$47&gt;=$D275,DX$47&lt;=EDATE($D275,'Summary&amp;Assumptions'!$G$32))*$B275+AND(DX$56&lt;'Summary&amp;Assumptions'!$J$31,DX$47&gt;=$FO275,DX$47&lt;=$FP275)*(('Summary&amp;Assumptions'!$H$25*$C275)*(1+'Summary&amp;Assumptions'!$J$29)^(DX$46-1))+AND(DX$56&lt;'Summary&amp;Assumptions'!$J$31,DX$47&gt;=$FQ275,DX$47&lt;=$FR275)*(('Summary&amp;Assumptions'!$H$25*$C275)*(1+'Summary&amp;Assumptions'!$J$29)^(DX$46-1))</f>
        <v>0</v>
      </c>
      <c r="DT275" s="588">
        <f>AND(DY$55&gt;0,SUM($E275:DS275)&lt;'Summary&amp;Assumptions'!$G$32*$B275,$D275&gt;='Summary&amp;Assumptions'!$D$17,DY$47&gt;=$D275,DY$47&lt;=EDATE($D275,'Summary&amp;Assumptions'!$G$32))*$B275+AND(DY$56&lt;'Summary&amp;Assumptions'!$J$31,DY$47&gt;=$FO275,DY$47&lt;=$FP275)*(('Summary&amp;Assumptions'!$H$25*$C275)*(1+'Summary&amp;Assumptions'!$J$29)^(DY$46-1))+AND(DY$56&lt;'Summary&amp;Assumptions'!$J$31,DY$47&gt;=$FQ275,DY$47&lt;=$FR275)*(('Summary&amp;Assumptions'!$H$25*$C275)*(1+'Summary&amp;Assumptions'!$J$29)^(DY$46-1))</f>
        <v>0</v>
      </c>
      <c r="DU275" s="588">
        <f>AND(DZ$55&gt;0,SUM($E275:DT275)&lt;'Summary&amp;Assumptions'!$G$32*$B275,$D275&gt;='Summary&amp;Assumptions'!$D$17,DZ$47&gt;=$D275,DZ$47&lt;=EDATE($D275,'Summary&amp;Assumptions'!$G$32))*$B275+AND(DZ$56&lt;'Summary&amp;Assumptions'!$J$31,DZ$47&gt;=$FO275,DZ$47&lt;=$FP275)*(('Summary&amp;Assumptions'!$H$25*$C275)*(1+'Summary&amp;Assumptions'!$J$29)^(DZ$46-1))+AND(DZ$56&lt;'Summary&amp;Assumptions'!$J$31,DZ$47&gt;=$FQ275,DZ$47&lt;=$FR275)*(('Summary&amp;Assumptions'!$H$25*$C275)*(1+'Summary&amp;Assumptions'!$J$29)^(DZ$46-1))</f>
        <v>0</v>
      </c>
      <c r="DV275" s="588">
        <f>AND(EA$55&gt;0,SUM($E275:DU275)&lt;'Summary&amp;Assumptions'!$G$32*$B275,$D275&gt;='Summary&amp;Assumptions'!$D$17,EA$47&gt;=$D275,EA$47&lt;=EDATE($D275,'Summary&amp;Assumptions'!$G$32))*$B275+AND(EA$56&lt;'Summary&amp;Assumptions'!$J$31,EA$47&gt;=$FO275,EA$47&lt;=$FP275)*(('Summary&amp;Assumptions'!$H$25*$C275)*(1+'Summary&amp;Assumptions'!$J$29)^(EA$46-1))+AND(EA$56&lt;'Summary&amp;Assumptions'!$J$31,EA$47&gt;=$FQ275,EA$47&lt;=$FR275)*(('Summary&amp;Assumptions'!$H$25*$C275)*(1+'Summary&amp;Assumptions'!$J$29)^(EA$46-1))</f>
        <v>0</v>
      </c>
      <c r="DW275" s="588">
        <f>AND(EB$55&gt;0,SUM($E275:DV275)&lt;'Summary&amp;Assumptions'!$G$32*$B275,$D275&gt;='Summary&amp;Assumptions'!$D$17,EB$47&gt;=$D275,EB$47&lt;=EDATE($D275,'Summary&amp;Assumptions'!$G$32))*$B275+AND(EB$56&lt;'Summary&amp;Assumptions'!$J$31,EB$47&gt;=$FO275,EB$47&lt;=$FP275)*(('Summary&amp;Assumptions'!$H$25*$C275)*(1+'Summary&amp;Assumptions'!$J$29)^(EB$46-1))+AND(EB$56&lt;'Summary&amp;Assumptions'!$J$31,EB$47&gt;=$FQ275,EB$47&lt;=$FR275)*(('Summary&amp;Assumptions'!$H$25*$C275)*(1+'Summary&amp;Assumptions'!$J$29)^(EB$46-1))</f>
        <v>0</v>
      </c>
      <c r="DX275" s="588">
        <f>AND(EC$55&gt;0,SUM($E275:DW275)&lt;'Summary&amp;Assumptions'!$G$32*$B275,$D275&gt;='Summary&amp;Assumptions'!$D$17,EC$47&gt;=$D275,EC$47&lt;=EDATE($D275,'Summary&amp;Assumptions'!$G$32))*$B275+AND(EC$56&lt;'Summary&amp;Assumptions'!$J$31,EC$47&gt;=$FO275,EC$47&lt;=$FP275)*(('Summary&amp;Assumptions'!$H$25*$C275)*(1+'Summary&amp;Assumptions'!$J$29)^(EC$46-1))+AND(EC$56&lt;'Summary&amp;Assumptions'!$J$31,EC$47&gt;=$FQ275,EC$47&lt;=$FR275)*(('Summary&amp;Assumptions'!$H$25*$C275)*(1+'Summary&amp;Assumptions'!$J$29)^(EC$46-1))</f>
        <v>0</v>
      </c>
      <c r="DY275" s="588">
        <f>AND(ED$55&gt;0,SUM($E275:DX275)&lt;'Summary&amp;Assumptions'!$G$32*$B275,$D275&gt;='Summary&amp;Assumptions'!$D$17,ED$47&gt;=$D275,ED$47&lt;=EDATE($D275,'Summary&amp;Assumptions'!$G$32))*$B275+AND(ED$56&lt;'Summary&amp;Assumptions'!$J$31,ED$47&gt;=$FO275,ED$47&lt;=$FP275)*(('Summary&amp;Assumptions'!$H$25*$C275)*(1+'Summary&amp;Assumptions'!$J$29)^(ED$46-1))+AND(ED$56&lt;'Summary&amp;Assumptions'!$J$31,ED$47&gt;=$FQ275,ED$47&lt;=$FR275)*(('Summary&amp;Assumptions'!$H$25*$C275)*(1+'Summary&amp;Assumptions'!$J$29)^(ED$46-1))</f>
        <v>0</v>
      </c>
      <c r="DZ275" s="588">
        <f>AND(EE$55&gt;0,SUM($E275:DY275)&lt;'Summary&amp;Assumptions'!$G$32*$B275,$D275&gt;='Summary&amp;Assumptions'!$D$17,EE$47&gt;=$D275,EE$47&lt;=EDATE($D275,'Summary&amp;Assumptions'!$G$32))*$B275+AND(EE$56&lt;'Summary&amp;Assumptions'!$J$31,EE$47&gt;=$FO275,EE$47&lt;=$FP275)*(('Summary&amp;Assumptions'!$H$25*$C275)*(1+'Summary&amp;Assumptions'!$J$29)^(EE$46-1))+AND(EE$56&lt;'Summary&amp;Assumptions'!$J$31,EE$47&gt;=$FQ275,EE$47&lt;=$FR275)*(('Summary&amp;Assumptions'!$H$25*$C275)*(1+'Summary&amp;Assumptions'!$J$29)^(EE$46-1))</f>
        <v>0</v>
      </c>
      <c r="EA275" s="588">
        <f>AND(EF$55&gt;0,SUM($E275:DZ275)&lt;'Summary&amp;Assumptions'!$G$32*$B275,$D275&gt;='Summary&amp;Assumptions'!$D$17,EF$47&gt;=$D275,EF$47&lt;=EDATE($D275,'Summary&amp;Assumptions'!$G$32))*$B275+AND(EF$56&lt;'Summary&amp;Assumptions'!$J$31,EF$47&gt;=$FO275,EF$47&lt;=$FP275)*(('Summary&amp;Assumptions'!$H$25*$C275)*(1+'Summary&amp;Assumptions'!$J$29)^(EF$46-1))+AND(EF$56&lt;'Summary&amp;Assumptions'!$J$31,EF$47&gt;=$FQ275,EF$47&lt;=$FR275)*(('Summary&amp;Assumptions'!$H$25*$C275)*(1+'Summary&amp;Assumptions'!$J$29)^(EF$46-1))</f>
        <v>0</v>
      </c>
      <c r="EB275" s="588">
        <f>AND(EG$55&gt;0,SUM($E275:EA275)&lt;'Summary&amp;Assumptions'!$G$32*$B275,$D275&gt;='Summary&amp;Assumptions'!$D$17,EG$47&gt;=$D275,EG$47&lt;=EDATE($D275,'Summary&amp;Assumptions'!$G$32))*$B275+AND(EG$56&lt;'Summary&amp;Assumptions'!$J$31,EG$47&gt;=$FO275,EG$47&lt;=$FP275)*(('Summary&amp;Assumptions'!$H$25*$C275)*(1+'Summary&amp;Assumptions'!$J$29)^(EG$46-1))+AND(EG$56&lt;'Summary&amp;Assumptions'!$J$31,EG$47&gt;=$FQ275,EG$47&lt;=$FR275)*(('Summary&amp;Assumptions'!$H$25*$C275)*(1+'Summary&amp;Assumptions'!$J$29)^(EG$46-1))</f>
        <v>0</v>
      </c>
      <c r="EC275" s="588">
        <f>AND(EH$55&gt;0,SUM($E275:EB275)&lt;'Summary&amp;Assumptions'!$G$32*$B275,$D275&gt;='Summary&amp;Assumptions'!$D$17,EH$47&gt;=$D275,EH$47&lt;=EDATE($D275,'Summary&amp;Assumptions'!$G$32))*$B275+AND(EH$56&lt;'Summary&amp;Assumptions'!$J$31,EH$47&gt;=$FO275,EH$47&lt;=$FP275)*(('Summary&amp;Assumptions'!$H$25*$C275)*(1+'Summary&amp;Assumptions'!$J$29)^(EH$46-1))+AND(EH$56&lt;'Summary&amp;Assumptions'!$J$31,EH$47&gt;=$FQ275,EH$47&lt;=$FR275)*(('Summary&amp;Assumptions'!$H$25*$C275)*(1+'Summary&amp;Assumptions'!$J$29)^(EH$46-1))</f>
        <v>0</v>
      </c>
      <c r="ED275" s="588">
        <f>AND(EI$55&gt;0,SUM($E275:EC275)&lt;'Summary&amp;Assumptions'!$G$32*$B275,$D275&gt;='Summary&amp;Assumptions'!$D$17,EI$47&gt;=$D275,EI$47&lt;=EDATE($D275,'Summary&amp;Assumptions'!$G$32))*$B275+AND(EI$56&lt;'Summary&amp;Assumptions'!$J$31,EI$47&gt;=$FO275,EI$47&lt;=$FP275)*(('Summary&amp;Assumptions'!$H$25*$C275)*(1+'Summary&amp;Assumptions'!$J$29)^(EI$46-1))+AND(EI$56&lt;'Summary&amp;Assumptions'!$J$31,EI$47&gt;=$FQ275,EI$47&lt;=$FR275)*(('Summary&amp;Assumptions'!$H$25*$C275)*(1+'Summary&amp;Assumptions'!$J$29)^(EI$46-1))</f>
        <v>0</v>
      </c>
      <c r="EE275" s="588">
        <f>AND(EJ$55&gt;0,SUM($E275:ED275)&lt;'Summary&amp;Assumptions'!$G$32*$B275,$D275&gt;='Summary&amp;Assumptions'!$D$17,EJ$47&gt;=$D275,EJ$47&lt;=EDATE($D275,'Summary&amp;Assumptions'!$G$32))*$B275+AND(EJ$56&lt;'Summary&amp;Assumptions'!$J$31,EJ$47&gt;=$FO275,EJ$47&lt;=$FP275)*(('Summary&amp;Assumptions'!$H$25*$C275)*(1+'Summary&amp;Assumptions'!$J$29)^(EJ$46-1))+AND(EJ$56&lt;'Summary&amp;Assumptions'!$J$31,EJ$47&gt;=$FQ275,EJ$47&lt;=$FR275)*(('Summary&amp;Assumptions'!$H$25*$C275)*(1+'Summary&amp;Assumptions'!$J$29)^(EJ$46-1))</f>
        <v>0</v>
      </c>
      <c r="EF275" s="588">
        <f>AND(EK$55&gt;0,SUM($E275:EE275)&lt;'Summary&amp;Assumptions'!$G$32*$B275,$D275&gt;='Summary&amp;Assumptions'!$D$17,EK$47&gt;=$D275,EK$47&lt;=EDATE($D275,'Summary&amp;Assumptions'!$G$32))*$B275+AND(EK$56&lt;'Summary&amp;Assumptions'!$J$31,EK$47&gt;=$FO275,EK$47&lt;=$FP275)*(('Summary&amp;Assumptions'!$H$25*$C275)*(1+'Summary&amp;Assumptions'!$J$29)^(EK$46-1))+AND(EK$56&lt;'Summary&amp;Assumptions'!$J$31,EK$47&gt;=$FQ275,EK$47&lt;=$FR275)*(('Summary&amp;Assumptions'!$H$25*$C275)*(1+'Summary&amp;Assumptions'!$J$29)^(EK$46-1))</f>
        <v>0</v>
      </c>
      <c r="EG275" s="588">
        <f>AND(EL$55&gt;0,SUM($E275:EF275)&lt;'Summary&amp;Assumptions'!$G$32*$B275,$D275&gt;='Summary&amp;Assumptions'!$D$17,EL$47&gt;=$D275,EL$47&lt;=EDATE($D275,'Summary&amp;Assumptions'!$G$32))*$B275+AND(EL$56&lt;'Summary&amp;Assumptions'!$J$31,EL$47&gt;=$FO275,EL$47&lt;=$FP275)*(('Summary&amp;Assumptions'!$H$25*$C275)*(1+'Summary&amp;Assumptions'!$J$29)^(EL$46-1))+AND(EL$56&lt;'Summary&amp;Assumptions'!$J$31,EL$47&gt;=$FQ275,EL$47&lt;=$FR275)*(('Summary&amp;Assumptions'!$H$25*$C275)*(1+'Summary&amp;Assumptions'!$J$29)^(EL$46-1))</f>
        <v>0</v>
      </c>
      <c r="EH275" s="588">
        <f>AND(EM$55&gt;0,SUM($E275:EG275)&lt;'Summary&amp;Assumptions'!$G$32*$B275,$D275&gt;='Summary&amp;Assumptions'!$D$17,EM$47&gt;=$D275,EM$47&lt;=EDATE($D275,'Summary&amp;Assumptions'!$G$32))*$B275+AND(EM$56&lt;'Summary&amp;Assumptions'!$J$31,EM$47&gt;=$FO275,EM$47&lt;=$FP275)*(('Summary&amp;Assumptions'!$H$25*$C275)*(1+'Summary&amp;Assumptions'!$J$29)^(EM$46-1))+AND(EM$56&lt;'Summary&amp;Assumptions'!$J$31,EM$47&gt;=$FQ275,EM$47&lt;=$FR275)*(('Summary&amp;Assumptions'!$H$25*$C275)*(1+'Summary&amp;Assumptions'!$J$29)^(EM$46-1))</f>
        <v>0</v>
      </c>
      <c r="EI275" s="588">
        <f>AND(EN$55&gt;0,SUM($E275:EH275)&lt;'Summary&amp;Assumptions'!$G$32*$B275,$D275&gt;='Summary&amp;Assumptions'!$D$17,EN$47&gt;=$D275,EN$47&lt;=EDATE($D275,'Summary&amp;Assumptions'!$G$32))*$B275+AND(EN$56&lt;'Summary&amp;Assumptions'!$J$31,EN$47&gt;=$FO275,EN$47&lt;=$FP275)*(('Summary&amp;Assumptions'!$H$25*$C275)*(1+'Summary&amp;Assumptions'!$J$29)^(EN$46-1))+AND(EN$56&lt;'Summary&amp;Assumptions'!$J$31,EN$47&gt;=$FQ275,EN$47&lt;=$FR275)*(('Summary&amp;Assumptions'!$H$25*$C275)*(1+'Summary&amp;Assumptions'!$J$29)^(EN$46-1))</f>
        <v>0</v>
      </c>
      <c r="EJ275" s="588">
        <f>AND(EO$55&gt;0,SUM($E275:EI275)&lt;'Summary&amp;Assumptions'!$G$32*$B275,$D275&gt;='Summary&amp;Assumptions'!$D$17,EO$47&gt;=$D275,EO$47&lt;=EDATE($D275,'Summary&amp;Assumptions'!$G$32))*$B275+AND(EO$56&lt;'Summary&amp;Assumptions'!$J$31,EO$47&gt;=$FO275,EO$47&lt;=$FP275)*(('Summary&amp;Assumptions'!$H$25*$C275)*(1+'Summary&amp;Assumptions'!$J$29)^(EO$46-1))+AND(EO$56&lt;'Summary&amp;Assumptions'!$J$31,EO$47&gt;=$FQ275,EO$47&lt;=$FR275)*(('Summary&amp;Assumptions'!$H$25*$C275)*(1+'Summary&amp;Assumptions'!$J$29)^(EO$46-1))</f>
        <v>0</v>
      </c>
      <c r="EK275" s="588">
        <f>AND(EP$55&gt;0,SUM($E275:EJ275)&lt;'Summary&amp;Assumptions'!$G$32*$B275,$D275&gt;='Summary&amp;Assumptions'!$D$17,EP$47&gt;=$D275,EP$47&lt;=EDATE($D275,'Summary&amp;Assumptions'!$G$32))*$B275+AND(EP$56&lt;'Summary&amp;Assumptions'!$J$31,EP$47&gt;=$FO275,EP$47&lt;=$FP275)*(('Summary&amp;Assumptions'!$H$25*$C275)*(1+'Summary&amp;Assumptions'!$J$29)^(EP$46-1))+AND(EP$56&lt;'Summary&amp;Assumptions'!$J$31,EP$47&gt;=$FQ275,EP$47&lt;=$FR275)*(('Summary&amp;Assumptions'!$H$25*$C275)*(1+'Summary&amp;Assumptions'!$J$29)^(EP$46-1))</f>
        <v>0</v>
      </c>
      <c r="EL275" s="588">
        <f>AND(EQ$55&gt;0,SUM($E275:EK275)&lt;'Summary&amp;Assumptions'!$G$32*$B275,$D275&gt;='Summary&amp;Assumptions'!$D$17,EQ$47&gt;=$D275,EQ$47&lt;=EDATE($D275,'Summary&amp;Assumptions'!$G$32))*$B275+AND(EQ$56&lt;'Summary&amp;Assumptions'!$J$31,EQ$47&gt;=$FO275,EQ$47&lt;=$FP275)*(('Summary&amp;Assumptions'!$H$25*$C275)*(1+'Summary&amp;Assumptions'!$J$29)^(EQ$46-1))+AND(EQ$56&lt;'Summary&amp;Assumptions'!$J$31,EQ$47&gt;=$FQ275,EQ$47&lt;=$FR275)*(('Summary&amp;Assumptions'!$H$25*$C275)*(1+'Summary&amp;Assumptions'!$J$29)^(EQ$46-1))</f>
        <v>0</v>
      </c>
      <c r="EM275" s="588">
        <f>AND(ER$55&gt;0,SUM($E275:EL275)&lt;'Summary&amp;Assumptions'!$G$32*$B275,$D275&gt;='Summary&amp;Assumptions'!$D$17,ER$47&gt;=$D275,ER$47&lt;=EDATE($D275,'Summary&amp;Assumptions'!$G$32))*$B275+AND(ER$56&lt;'Summary&amp;Assumptions'!$J$31,ER$47&gt;=$FO275,ER$47&lt;=$FP275)*(('Summary&amp;Assumptions'!$H$25*$C275)*(1+'Summary&amp;Assumptions'!$J$29)^(ER$46-1))+AND(ER$56&lt;'Summary&amp;Assumptions'!$J$31,ER$47&gt;=$FQ275,ER$47&lt;=$FR275)*(('Summary&amp;Assumptions'!$H$25*$C275)*(1+'Summary&amp;Assumptions'!$J$29)^(ER$46-1))</f>
        <v>0</v>
      </c>
      <c r="EN275" s="588">
        <f>AND(ES$55&gt;0,SUM($E275:EM275)&lt;'Summary&amp;Assumptions'!$G$32*$B275,$D275&gt;='Summary&amp;Assumptions'!$D$17,ES$47&gt;=$D275,ES$47&lt;=EDATE($D275,'Summary&amp;Assumptions'!$G$32))*$B275+AND(ES$56&lt;'Summary&amp;Assumptions'!$J$31,ES$47&gt;=$FO275,ES$47&lt;=$FP275)*(('Summary&amp;Assumptions'!$H$25*$C275)*(1+'Summary&amp;Assumptions'!$J$29)^(ES$46-1))+AND(ES$56&lt;'Summary&amp;Assumptions'!$J$31,ES$47&gt;=$FQ275,ES$47&lt;=$FR275)*(('Summary&amp;Assumptions'!$H$25*$C275)*(1+'Summary&amp;Assumptions'!$J$29)^(ES$46-1))</f>
        <v>0</v>
      </c>
      <c r="EO275" s="588">
        <f>AND(ET$55&gt;0,SUM($E275:EN275)&lt;'Summary&amp;Assumptions'!$G$32*$B275,$D275&gt;='Summary&amp;Assumptions'!$D$17,ET$47&gt;=$D275,ET$47&lt;=EDATE($D275,'Summary&amp;Assumptions'!$G$32))*$B275+AND(ET$56&lt;'Summary&amp;Assumptions'!$J$31,ET$47&gt;=$FO275,ET$47&lt;=$FP275)*(('Summary&amp;Assumptions'!$H$25*$C275)*(1+'Summary&amp;Assumptions'!$J$29)^(ET$46-1))+AND(ET$56&lt;'Summary&amp;Assumptions'!$J$31,ET$47&gt;=$FQ275,ET$47&lt;=$FR275)*(('Summary&amp;Assumptions'!$H$25*$C275)*(1+'Summary&amp;Assumptions'!$J$29)^(ET$46-1))</f>
        <v>0</v>
      </c>
      <c r="EP275" s="588">
        <f>AND(EU$55&gt;0,SUM($E275:EO275)&lt;'Summary&amp;Assumptions'!$G$32*$B275,$D275&gt;='Summary&amp;Assumptions'!$D$17,EU$47&gt;=$D275,EU$47&lt;=EDATE($D275,'Summary&amp;Assumptions'!$G$32))*$B275+AND(EU$56&lt;'Summary&amp;Assumptions'!$J$31,EU$47&gt;=$FO275,EU$47&lt;=$FP275)*(('Summary&amp;Assumptions'!$H$25*$C275)*(1+'Summary&amp;Assumptions'!$J$29)^(EU$46-1))+AND(EU$56&lt;'Summary&amp;Assumptions'!$J$31,EU$47&gt;=$FQ275,EU$47&lt;=$FR275)*(('Summary&amp;Assumptions'!$H$25*$C275)*(1+'Summary&amp;Assumptions'!$J$29)^(EU$46-1))</f>
        <v>0</v>
      </c>
      <c r="EQ275" s="588">
        <f>AND(EV$55&gt;0,SUM($E275:EP275)&lt;'Summary&amp;Assumptions'!$G$32*$B275,$D275&gt;='Summary&amp;Assumptions'!$D$17,EV$47&gt;=$D275,EV$47&lt;=EDATE($D275,'Summary&amp;Assumptions'!$G$32))*$B275+AND(EV$56&lt;'Summary&amp;Assumptions'!$J$31,EV$47&gt;=$FO275,EV$47&lt;=$FP275)*(('Summary&amp;Assumptions'!$H$25*$C275)*(1+'Summary&amp;Assumptions'!$J$29)^(EV$46-1))+AND(EV$56&lt;'Summary&amp;Assumptions'!$J$31,EV$47&gt;=$FQ275,EV$47&lt;=$FR275)*(('Summary&amp;Assumptions'!$H$25*$C275)*(1+'Summary&amp;Assumptions'!$J$29)^(EV$46-1))</f>
        <v>0</v>
      </c>
      <c r="ER275" s="588">
        <f>AND(EW$55&gt;0,SUM($E275:EQ275)&lt;'Summary&amp;Assumptions'!$G$32*$B275,$D275&gt;='Summary&amp;Assumptions'!$D$17,EW$47&gt;=$D275,EW$47&lt;=EDATE($D275,'Summary&amp;Assumptions'!$G$32))*$B275+AND(EW$56&lt;'Summary&amp;Assumptions'!$J$31,EW$47&gt;=$FO275,EW$47&lt;=$FP275)*(('Summary&amp;Assumptions'!$H$25*$C275)*(1+'Summary&amp;Assumptions'!$J$29)^(EW$46-1))+AND(EW$56&lt;'Summary&amp;Assumptions'!$J$31,EW$47&gt;=$FQ275,EW$47&lt;=$FR275)*(('Summary&amp;Assumptions'!$H$25*$C275)*(1+'Summary&amp;Assumptions'!$J$29)^(EW$46-1))</f>
        <v>0</v>
      </c>
      <c r="ES275" s="588">
        <f>AND(EX$55&gt;0,SUM($E275:ER275)&lt;'Summary&amp;Assumptions'!$G$32*$B275,$D275&gt;='Summary&amp;Assumptions'!$D$17,EX$47&gt;=$D275,EX$47&lt;=EDATE($D275,'Summary&amp;Assumptions'!$G$32))*$B275+AND(EX$56&lt;'Summary&amp;Assumptions'!$J$31,EX$47&gt;=$FO275,EX$47&lt;=$FP275)*(('Summary&amp;Assumptions'!$H$25*$C275)*(1+'Summary&amp;Assumptions'!$J$29)^(EX$46-1))+AND(EX$56&lt;'Summary&amp;Assumptions'!$J$31,EX$47&gt;=$FQ275,EX$47&lt;=$FR275)*(('Summary&amp;Assumptions'!$H$25*$C275)*(1+'Summary&amp;Assumptions'!$J$29)^(EX$46-1))</f>
        <v>0</v>
      </c>
      <c r="ET275" s="588">
        <f>AND(EY$55&gt;0,SUM($E275:ES275)&lt;'Summary&amp;Assumptions'!$G$32*$B275,$D275&gt;='Summary&amp;Assumptions'!$D$17,EY$47&gt;=$D275,EY$47&lt;=EDATE($D275,'Summary&amp;Assumptions'!$G$32))*$B275+AND(EY$56&lt;'Summary&amp;Assumptions'!$J$31,EY$47&gt;=$FO275,EY$47&lt;=$FP275)*(('Summary&amp;Assumptions'!$H$25*$C275)*(1+'Summary&amp;Assumptions'!$J$29)^(EY$46-1))+AND(EY$56&lt;'Summary&amp;Assumptions'!$J$31,EY$47&gt;=$FQ275,EY$47&lt;=$FR275)*(('Summary&amp;Assumptions'!$H$25*$C275)*(1+'Summary&amp;Assumptions'!$J$29)^(EY$46-1))</f>
        <v>0</v>
      </c>
      <c r="EU275" s="588">
        <f>AND(EZ$55&gt;0,SUM($E275:ET275)&lt;'Summary&amp;Assumptions'!$G$32*$B275,$D275&gt;='Summary&amp;Assumptions'!$D$17,EZ$47&gt;=$D275,EZ$47&lt;=EDATE($D275,'Summary&amp;Assumptions'!$G$32))*$B275+AND(EZ$56&lt;'Summary&amp;Assumptions'!$J$31,EZ$47&gt;=$FO275,EZ$47&lt;=$FP275)*(('Summary&amp;Assumptions'!$H$25*$C275)*(1+'Summary&amp;Assumptions'!$J$29)^(EZ$46-1))+AND(EZ$56&lt;'Summary&amp;Assumptions'!$J$31,EZ$47&gt;=$FQ275,EZ$47&lt;=$FR275)*(('Summary&amp;Assumptions'!$H$25*$C275)*(1+'Summary&amp;Assumptions'!$J$29)^(EZ$46-1))</f>
        <v>0</v>
      </c>
      <c r="EV275" s="588">
        <f>AND(FA$55&gt;0,SUM($E275:EU275)&lt;'Summary&amp;Assumptions'!$G$32*$B275,$D275&gt;='Summary&amp;Assumptions'!$D$17,FA$47&gt;=$D275,FA$47&lt;=EDATE($D275,'Summary&amp;Assumptions'!$G$32))*$B275+AND(FA$56&lt;'Summary&amp;Assumptions'!$J$31,FA$47&gt;=$FO275,FA$47&lt;=$FP275)*(('Summary&amp;Assumptions'!$H$25*$C275)*(1+'Summary&amp;Assumptions'!$J$29)^(FA$46-1))+AND(FA$56&lt;'Summary&amp;Assumptions'!$J$31,FA$47&gt;=$FQ275,FA$47&lt;=$FR275)*(('Summary&amp;Assumptions'!$H$25*$C275)*(1+'Summary&amp;Assumptions'!$J$29)^(FA$46-1))</f>
        <v>0</v>
      </c>
      <c r="EW275" s="588">
        <f>AND(FB$55&gt;0,SUM($E275:EV275)&lt;'Summary&amp;Assumptions'!$G$32*$B275,$D275&gt;='Summary&amp;Assumptions'!$D$17,FB$47&gt;=$D275,FB$47&lt;=EDATE($D275,'Summary&amp;Assumptions'!$G$32))*$B275+AND(FB$56&lt;'Summary&amp;Assumptions'!$J$31,FB$47&gt;=$FO275,FB$47&lt;=$FP275)*(('Summary&amp;Assumptions'!$H$25*$C275)*(1+'Summary&amp;Assumptions'!$J$29)^(FB$46-1))+AND(FB$56&lt;'Summary&amp;Assumptions'!$J$31,FB$47&gt;=$FQ275,FB$47&lt;=$FR275)*(('Summary&amp;Assumptions'!$H$25*$C275)*(1+'Summary&amp;Assumptions'!$J$29)^(FB$46-1))</f>
        <v>0</v>
      </c>
      <c r="EX275" s="588">
        <f>AND(FC$55&gt;0,SUM($E275:EW275)&lt;'Summary&amp;Assumptions'!$G$32*$B275,$D275&gt;='Summary&amp;Assumptions'!$D$17,FC$47&gt;=$D275,FC$47&lt;=EDATE($D275,'Summary&amp;Assumptions'!$G$32))*$B275+AND(FC$56&lt;'Summary&amp;Assumptions'!$J$31,FC$47&gt;=$FO275,FC$47&lt;=$FP275)*(('Summary&amp;Assumptions'!$H$25*$C275)*(1+'Summary&amp;Assumptions'!$J$29)^(FC$46-1))+AND(FC$56&lt;'Summary&amp;Assumptions'!$J$31,FC$47&gt;=$FQ275,FC$47&lt;=$FR275)*(('Summary&amp;Assumptions'!$H$25*$C275)*(1+'Summary&amp;Assumptions'!$J$29)^(FC$46-1))</f>
        <v>0</v>
      </c>
      <c r="EY275" s="588">
        <f>AND(FD$55&gt;0,SUM($E275:EX275)&lt;'Summary&amp;Assumptions'!$G$32*$B275,$D275&gt;='Summary&amp;Assumptions'!$D$17,FD$47&gt;=$D275,FD$47&lt;=EDATE($D275,'Summary&amp;Assumptions'!$G$32))*$B275+AND(FD$56&lt;'Summary&amp;Assumptions'!$J$31,FD$47&gt;=$FO275,FD$47&lt;=$FP275)*(('Summary&amp;Assumptions'!$H$25*$C275)*(1+'Summary&amp;Assumptions'!$J$29)^(FD$46-1))+AND(FD$56&lt;'Summary&amp;Assumptions'!$J$31,FD$47&gt;=$FQ275,FD$47&lt;=$FR275)*(('Summary&amp;Assumptions'!$H$25*$C275)*(1+'Summary&amp;Assumptions'!$J$29)^(FD$46-1))</f>
        <v>0</v>
      </c>
      <c r="EZ275" s="588">
        <f>AND(FE$55&gt;0,SUM($E275:EY275)&lt;'Summary&amp;Assumptions'!$G$32*$B275,$D275&gt;='Summary&amp;Assumptions'!$D$17,FE$47&gt;=$D275,FE$47&lt;=EDATE($D275,'Summary&amp;Assumptions'!$G$32))*$B275+AND(FE$56&lt;'Summary&amp;Assumptions'!$J$31,FE$47&gt;=$FO275,FE$47&lt;=$FP275)*(('Summary&amp;Assumptions'!$H$25*$C275)*(1+'Summary&amp;Assumptions'!$J$29)^(FE$46-1))+AND(FE$56&lt;'Summary&amp;Assumptions'!$J$31,FE$47&gt;=$FQ275,FE$47&lt;=$FR275)*(('Summary&amp;Assumptions'!$H$25*$C275)*(1+'Summary&amp;Assumptions'!$J$29)^(FE$46-1))</f>
        <v>0</v>
      </c>
      <c r="FA275" s="588">
        <f>AND(FF$55&gt;0,SUM($E275:EZ275)&lt;'Summary&amp;Assumptions'!$G$32*$B275,$D275&gt;='Summary&amp;Assumptions'!$D$17,FF$47&gt;=$D275,FF$47&lt;=EDATE($D275,'Summary&amp;Assumptions'!$G$32))*$B275+AND(FF$56&lt;'Summary&amp;Assumptions'!$J$31,FF$47&gt;=$FO275,FF$47&lt;=$FP275)*(('Summary&amp;Assumptions'!$H$25*$C275)*(1+'Summary&amp;Assumptions'!$J$29)^(FF$46-1))+AND(FF$56&lt;'Summary&amp;Assumptions'!$J$31,FF$47&gt;=$FQ275,FF$47&lt;=$FR275)*(('Summary&amp;Assumptions'!$H$25*$C275)*(1+'Summary&amp;Assumptions'!$J$29)^(FF$46-1))</f>
        <v>0</v>
      </c>
      <c r="FB275" s="588">
        <f>AND(FG$55&gt;0,SUM($E275:FA275)&lt;'Summary&amp;Assumptions'!$G$32*$B275,$D275&gt;='Summary&amp;Assumptions'!$D$17,FG$47&gt;=$D275,FG$47&lt;=EDATE($D275,'Summary&amp;Assumptions'!$G$32))*$B275+AND(FG$56&lt;'Summary&amp;Assumptions'!$J$31,FG$47&gt;=$FO275,FG$47&lt;=$FP275)*(('Summary&amp;Assumptions'!$H$25*$C275)*(1+'Summary&amp;Assumptions'!$J$29)^(FG$46-1))+AND(FG$56&lt;'Summary&amp;Assumptions'!$J$31,FG$47&gt;=$FQ275,FG$47&lt;=$FR275)*(('Summary&amp;Assumptions'!$H$25*$C275)*(1+'Summary&amp;Assumptions'!$J$29)^(FG$46-1))</f>
        <v>0</v>
      </c>
      <c r="FC275" s="588">
        <f>AND(FH$55&gt;0,SUM($E275:FB275)&lt;'Summary&amp;Assumptions'!$G$32*$B275,$D275&gt;='Summary&amp;Assumptions'!$D$17,FH$47&gt;=$D275,FH$47&lt;=EDATE($D275,'Summary&amp;Assumptions'!$G$32))*$B275+AND(FH$56&lt;'Summary&amp;Assumptions'!$J$31,FH$47&gt;=$FO275,FH$47&lt;=$FP275)*(('Summary&amp;Assumptions'!$H$25*$C275)*(1+'Summary&amp;Assumptions'!$J$29)^(FH$46-1))+AND(FH$56&lt;'Summary&amp;Assumptions'!$J$31,FH$47&gt;=$FQ275,FH$47&lt;=$FR275)*(('Summary&amp;Assumptions'!$H$25*$C275)*(1+'Summary&amp;Assumptions'!$J$29)^(FH$46-1))</f>
        <v>0</v>
      </c>
      <c r="FD275" s="588">
        <f>AND(FI$55&gt;0,SUM($E275:FC275)&lt;'Summary&amp;Assumptions'!$G$32*$B275,$D275&gt;='Summary&amp;Assumptions'!$D$17,FI$47&gt;=$D275,FI$47&lt;=EDATE($D275,'Summary&amp;Assumptions'!$G$32))*$B275+AND(FI$56&lt;'Summary&amp;Assumptions'!$J$31,FI$47&gt;=$FO275,FI$47&lt;=$FP275)*(('Summary&amp;Assumptions'!$H$25*$C275)*(1+'Summary&amp;Assumptions'!$J$29)^(FI$46-1))+AND(FI$56&lt;'Summary&amp;Assumptions'!$J$31,FI$47&gt;=$FQ275,FI$47&lt;=$FR275)*(('Summary&amp;Assumptions'!$H$25*$C275)*(1+'Summary&amp;Assumptions'!$J$29)^(FI$46-1))</f>
        <v>0</v>
      </c>
      <c r="FE275" s="588">
        <f>AND(FJ$55&gt;0,SUM($E275:FD275)&lt;'Summary&amp;Assumptions'!$G$32*$B275,$D275&gt;='Summary&amp;Assumptions'!$D$17,FJ$47&gt;=$D275,FJ$47&lt;=EDATE($D275,'Summary&amp;Assumptions'!$G$32))*$B275+AND(FJ$56&lt;'Summary&amp;Assumptions'!$J$31,FJ$47&gt;=$FO275,FJ$47&lt;=$FP275)*(('Summary&amp;Assumptions'!$H$25*$C275)*(1+'Summary&amp;Assumptions'!$J$29)^(FJ$46-1))+AND(FJ$56&lt;'Summary&amp;Assumptions'!$J$31,FJ$47&gt;=$FQ275,FJ$47&lt;=$FR275)*(('Summary&amp;Assumptions'!$H$25*$C275)*(1+'Summary&amp;Assumptions'!$J$29)^(FJ$46-1))</f>
        <v>0</v>
      </c>
      <c r="FF275" s="588">
        <f>AND(FK$55&gt;0,SUM($E275:FE275)&lt;'Summary&amp;Assumptions'!$G$32*$B275,$D275&gt;='Summary&amp;Assumptions'!$D$17,FK$47&gt;=$D275,FK$47&lt;=EDATE($D275,'Summary&amp;Assumptions'!$G$32))*$B275+AND(FK$56&lt;'Summary&amp;Assumptions'!$J$31,FK$47&gt;=$FO275,FK$47&lt;=$FP275)*(('Summary&amp;Assumptions'!$H$25*$C275)*(1+'Summary&amp;Assumptions'!$J$29)^(FK$46-1))+AND(FK$56&lt;'Summary&amp;Assumptions'!$J$31,FK$47&gt;=$FQ275,FK$47&lt;=$FR275)*(('Summary&amp;Assumptions'!$H$25*$C275)*(1+'Summary&amp;Assumptions'!$J$29)^(FK$46-1))</f>
        <v>0</v>
      </c>
      <c r="FG275" s="588">
        <f>AND(FL$55&gt;0,SUM($E275:FF275)&lt;'Summary&amp;Assumptions'!$G$32*$B275,$D275&gt;='Summary&amp;Assumptions'!$D$17,FL$47&gt;=$D275,FL$47&lt;=EDATE($D275,'Summary&amp;Assumptions'!$G$32))*$B275+AND(FL$56&lt;'Summary&amp;Assumptions'!$J$31,FL$47&gt;=$FO275,FL$47&lt;=$FP275)*(('Summary&amp;Assumptions'!$H$25*$C275)*(1+'Summary&amp;Assumptions'!$J$29)^(FL$46-1))+AND(FL$56&lt;'Summary&amp;Assumptions'!$J$31,FL$47&gt;=$FQ275,FL$47&lt;=$FR275)*(('Summary&amp;Assumptions'!$H$25*$C275)*(1+'Summary&amp;Assumptions'!$J$29)^(FL$46-1))</f>
        <v>0</v>
      </c>
      <c r="FH275" s="588">
        <f>AND(FM$55&gt;0,SUM($E275:FG275)&lt;'Summary&amp;Assumptions'!$G$32*$B275,$D275&gt;='Summary&amp;Assumptions'!$D$17,FM$47&gt;=$D275,FM$47&lt;=EDATE($D275,'Summary&amp;Assumptions'!$G$32))*$B275+AND(FM$56&lt;'Summary&amp;Assumptions'!$J$31,FM$47&gt;=$FO275,FM$47&lt;=$FP275)*(('Summary&amp;Assumptions'!$H$25*$C275)*(1+'Summary&amp;Assumptions'!$J$29)^(FM$46-1))+AND(FM$56&lt;'Summary&amp;Assumptions'!$J$31,FM$47&gt;=$FQ275,FM$47&lt;=$FR275)*(('Summary&amp;Assumptions'!$H$25*$C275)*(1+'Summary&amp;Assumptions'!$J$29)^(FM$46-1))</f>
        <v>0</v>
      </c>
      <c r="FI275" s="588">
        <f>AND(FN$55&gt;0,SUM($E275:FH275)&lt;'Summary&amp;Assumptions'!$G$32*$B275,$D275&gt;='Summary&amp;Assumptions'!$D$17,FN$47&gt;=$D275,FN$47&lt;=EDATE($D275,'Summary&amp;Assumptions'!$G$32))*$B275+AND(FN$56&lt;'Summary&amp;Assumptions'!$J$31,FN$47&gt;=$FO275,FN$47&lt;=$FP275)*(('Summary&amp;Assumptions'!$H$25*$C275)*(1+'Summary&amp;Assumptions'!$J$29)^(FN$46-1))+AND(FN$56&lt;'Summary&amp;Assumptions'!$J$31,FN$47&gt;=$FQ275,FN$47&lt;=$FR275)*(('Summary&amp;Assumptions'!$H$25*$C275)*(1+'Summary&amp;Assumptions'!$J$29)^(FN$46-1))</f>
        <v>0</v>
      </c>
      <c r="FJ275" s="588">
        <f>AND(FO$55&gt;0,SUM($E275:FI275)&lt;'Summary&amp;Assumptions'!$G$32*$B275,$D275&gt;='Summary&amp;Assumptions'!$D$17,FO$47&gt;=$D275,FO$47&lt;=EDATE($D275,'Summary&amp;Assumptions'!$G$32))*$B275+AND(FO$56&lt;'Summary&amp;Assumptions'!$J$31,FO$47&gt;=$FO275,FO$47&lt;=$FP275)*(('Summary&amp;Assumptions'!$H$25*$C275)*(1+'Summary&amp;Assumptions'!$J$29)^(FO$46-1))+AND(FO$56&lt;'Summary&amp;Assumptions'!$J$31,FO$47&gt;=$FQ275,FO$47&lt;=$FR275)*(('Summary&amp;Assumptions'!$H$25*$C275)*(1+'Summary&amp;Assumptions'!$J$29)^(FO$46-1))</f>
        <v>0</v>
      </c>
      <c r="FK275" s="588">
        <f>AND(FP$55&gt;0,SUM($E275:FJ275)&lt;'Summary&amp;Assumptions'!$G$32*$B275,$D275&gt;='Summary&amp;Assumptions'!$D$17,FP$47&gt;=$D275,FP$47&lt;=EDATE($D275,'Summary&amp;Assumptions'!$G$32))*$B275+AND(FP$56&lt;'Summary&amp;Assumptions'!$J$31,FP$47&gt;=$FO275,FP$47&lt;=$FP275)*(('Summary&amp;Assumptions'!$H$25*$C275)*(1+'Summary&amp;Assumptions'!$J$29)^(FP$46-1))+AND(FP$56&lt;'Summary&amp;Assumptions'!$J$31,FP$47&gt;=$FQ275,FP$47&lt;=$FR275)*(('Summary&amp;Assumptions'!$H$25*$C275)*(1+'Summary&amp;Assumptions'!$J$29)^(FP$46-1))</f>
        <v>0</v>
      </c>
      <c r="FL275" s="588">
        <f>AND(FQ$55&gt;0,SUM($E275:FK275)&lt;'Summary&amp;Assumptions'!$G$32*$B275,$D275&gt;='Summary&amp;Assumptions'!$D$17,FQ$47&gt;=$D275,FQ$47&lt;=EDATE($D275,'Summary&amp;Assumptions'!$G$32))*$B275+AND(FQ$56&lt;'Summary&amp;Assumptions'!$J$31,FQ$47&gt;=$FO275,FQ$47&lt;=$FP275)*(('Summary&amp;Assumptions'!$H$25*$C275)*(1+'Summary&amp;Assumptions'!$J$29)^(FQ$46-1))+AND(FQ$56&lt;'Summary&amp;Assumptions'!$J$31,FQ$47&gt;=$FQ275,FQ$47&lt;=$FR275)*(('Summary&amp;Assumptions'!$H$25*$C275)*(1+'Summary&amp;Assumptions'!$J$29)^(FQ$46-1))</f>
        <v>0</v>
      </c>
      <c r="FO275" s="576">
        <f>EDATE(D275,'Summary&amp;Assumptions'!$G$34)</f>
        <v>49157</v>
      </c>
      <c r="FP275" s="576">
        <f>EDATE(FO275,'Summary&amp;Assumptions'!$G$33-1)</f>
        <v>49188</v>
      </c>
      <c r="FQ275" s="576">
        <f>EDATE(FO275,'Summary&amp;Assumptions'!$G$34)</f>
        <v>49522</v>
      </c>
      <c r="FR275" s="576">
        <f>EDATE(FQ275,'Summary&amp;Assumptions'!$G$33-1)</f>
        <v>49553</v>
      </c>
    </row>
    <row r="276" spans="2:174" hidden="1" x14ac:dyDescent="0.2">
      <c r="B276" s="588">
        <v>0</v>
      </c>
      <c r="C276" s="193">
        <v>0</v>
      </c>
      <c r="D276" s="589">
        <v>48823</v>
      </c>
      <c r="F276" s="588">
        <f>AND(K$55&gt;0,SUM($E276:E276)&lt;'Summary&amp;Assumptions'!$G$32*$B276,$D276&gt;='Summary&amp;Assumptions'!$D$17,K$47&gt;=$D276,K$47&lt;=EDATE($D276,'Summary&amp;Assumptions'!$G$32))*$B276+AND(K$56&lt;'Summary&amp;Assumptions'!$J$31,K$47&gt;=$FO276,K$47&lt;=$FP276)*(('Summary&amp;Assumptions'!$H$25*$C276)*(1+'Summary&amp;Assumptions'!$J$29)^(K$46-1))+AND(K$56&lt;'Summary&amp;Assumptions'!$J$31,K$47&gt;=$FQ276,K$47&lt;=$FR276)*(('Summary&amp;Assumptions'!$H$25*$C276)*(1+'Summary&amp;Assumptions'!$J$29)^(K$46-1))</f>
        <v>0</v>
      </c>
      <c r="G276" s="588">
        <f>AND(L$55&gt;0,SUM($E276:F276)&lt;'Summary&amp;Assumptions'!$G$32*$B276,$D276&gt;='Summary&amp;Assumptions'!$D$17,L$47&gt;=$D276,L$47&lt;=EDATE($D276,'Summary&amp;Assumptions'!$G$32))*$B276+AND(L$56&lt;'Summary&amp;Assumptions'!$J$31,L$47&gt;=$FO276,L$47&lt;=$FP276)*(('Summary&amp;Assumptions'!$H$25*$C276)*(1+'Summary&amp;Assumptions'!$J$29)^(L$46-1))+AND(L$56&lt;'Summary&amp;Assumptions'!$J$31,L$47&gt;=$FQ276,L$47&lt;=$FR276)*(('Summary&amp;Assumptions'!$H$25*$C276)*(1+'Summary&amp;Assumptions'!$J$29)^(L$46-1))</f>
        <v>0</v>
      </c>
      <c r="H276" s="588">
        <f>AND(M$55&gt;0,SUM($E276:G276)&lt;'Summary&amp;Assumptions'!$G$32*$B276,$D276&gt;='Summary&amp;Assumptions'!$D$17,M$47&gt;=$D276,M$47&lt;=EDATE($D276,'Summary&amp;Assumptions'!$G$32))*$B276+AND(M$56&lt;'Summary&amp;Assumptions'!$J$31,M$47&gt;=$FO276,M$47&lt;=$FP276)*(('Summary&amp;Assumptions'!$H$25*$C276)*(1+'Summary&amp;Assumptions'!$J$29)^(M$46-1))+AND(M$56&lt;'Summary&amp;Assumptions'!$J$31,M$47&gt;=$FQ276,M$47&lt;=$FR276)*(('Summary&amp;Assumptions'!$H$25*$C276)*(1+'Summary&amp;Assumptions'!$J$29)^(M$46-1))</f>
        <v>0</v>
      </c>
      <c r="I276" s="588">
        <f>AND(N$55&gt;0,SUM($E276:H276)&lt;'Summary&amp;Assumptions'!$G$32*$B276,$D276&gt;='Summary&amp;Assumptions'!$D$17,N$47&gt;=$D276,N$47&lt;=EDATE($D276,'Summary&amp;Assumptions'!$G$32))*$B276+AND(N$56&lt;'Summary&amp;Assumptions'!$J$31,N$47&gt;=$FO276,N$47&lt;=$FP276)*(('Summary&amp;Assumptions'!$H$25*$C276)*(1+'Summary&amp;Assumptions'!$J$29)^(N$46-1))+AND(N$56&lt;'Summary&amp;Assumptions'!$J$31,N$47&gt;=$FQ276,N$47&lt;=$FR276)*(('Summary&amp;Assumptions'!$H$25*$C276)*(1+'Summary&amp;Assumptions'!$J$29)^(N$46-1))</f>
        <v>0</v>
      </c>
      <c r="J276" s="588">
        <f>AND(O$55&gt;0,SUM($E276:I276)&lt;'Summary&amp;Assumptions'!$G$32*$B276,$D276&gt;='Summary&amp;Assumptions'!$D$17,O$47&gt;=$D276,O$47&lt;=EDATE($D276,'Summary&amp;Assumptions'!$G$32))*$B276+AND(O$56&lt;'Summary&amp;Assumptions'!$J$31,O$47&gt;=$FO276,O$47&lt;=$FP276)*(('Summary&amp;Assumptions'!$H$25*$C276)*(1+'Summary&amp;Assumptions'!$J$29)^(O$46-1))+AND(O$56&lt;'Summary&amp;Assumptions'!$J$31,O$47&gt;=$FQ276,O$47&lt;=$FR276)*(('Summary&amp;Assumptions'!$H$25*$C276)*(1+'Summary&amp;Assumptions'!$J$29)^(O$46-1))</f>
        <v>0</v>
      </c>
      <c r="K276" s="588">
        <f>AND(P$55&gt;0,SUM($E276:J276)&lt;'Summary&amp;Assumptions'!$G$32*$B276,$D276&gt;='Summary&amp;Assumptions'!$D$17,P$47&gt;=$D276,P$47&lt;=EDATE($D276,'Summary&amp;Assumptions'!$G$32))*$B276+AND(P$56&lt;'Summary&amp;Assumptions'!$J$31,P$47&gt;=$FO276,P$47&lt;=$FP276)*(('Summary&amp;Assumptions'!$H$25*$C276)*(1+'Summary&amp;Assumptions'!$J$29)^(P$46-1))+AND(P$56&lt;'Summary&amp;Assumptions'!$J$31,P$47&gt;=$FQ276,P$47&lt;=$FR276)*(('Summary&amp;Assumptions'!$H$25*$C276)*(1+'Summary&amp;Assumptions'!$J$29)^(P$46-1))</f>
        <v>0</v>
      </c>
      <c r="L276" s="588">
        <f>AND(Q$55&gt;0,SUM($E276:K276)&lt;'Summary&amp;Assumptions'!$G$32*$B276,$D276&gt;='Summary&amp;Assumptions'!$D$17,Q$47&gt;=$D276,Q$47&lt;=EDATE($D276,'Summary&amp;Assumptions'!$G$32))*$B276+AND(Q$56&lt;'Summary&amp;Assumptions'!$J$31,Q$47&gt;=$FO276,Q$47&lt;=$FP276)*(('Summary&amp;Assumptions'!$H$25*$C276)*(1+'Summary&amp;Assumptions'!$J$29)^(Q$46-1))+AND(Q$56&lt;'Summary&amp;Assumptions'!$J$31,Q$47&gt;=$FQ276,Q$47&lt;=$FR276)*(('Summary&amp;Assumptions'!$H$25*$C276)*(1+'Summary&amp;Assumptions'!$J$29)^(Q$46-1))</f>
        <v>0</v>
      </c>
      <c r="M276" s="588">
        <f>AND(R$55&gt;0,SUM($E276:L276)&lt;'Summary&amp;Assumptions'!$G$32*$B276,$D276&gt;='Summary&amp;Assumptions'!$D$17,R$47&gt;=$D276,R$47&lt;=EDATE($D276,'Summary&amp;Assumptions'!$G$32))*$B276+AND(R$56&lt;'Summary&amp;Assumptions'!$J$31,R$47&gt;=$FO276,R$47&lt;=$FP276)*(('Summary&amp;Assumptions'!$H$25*$C276)*(1+'Summary&amp;Assumptions'!$J$29)^(R$46-1))+AND(R$56&lt;'Summary&amp;Assumptions'!$J$31,R$47&gt;=$FQ276,R$47&lt;=$FR276)*(('Summary&amp;Assumptions'!$H$25*$C276)*(1+'Summary&amp;Assumptions'!$J$29)^(R$46-1))</f>
        <v>0</v>
      </c>
      <c r="N276" s="588">
        <f>AND(S$55&gt;0,SUM($E276:M276)&lt;'Summary&amp;Assumptions'!$G$32*$B276,$D276&gt;='Summary&amp;Assumptions'!$D$17,S$47&gt;=$D276,S$47&lt;=EDATE($D276,'Summary&amp;Assumptions'!$G$32))*$B276+AND(S$56&lt;'Summary&amp;Assumptions'!$J$31,S$47&gt;=$FO276,S$47&lt;=$FP276)*(('Summary&amp;Assumptions'!$H$25*$C276)*(1+'Summary&amp;Assumptions'!$J$29)^(S$46-1))+AND(S$56&lt;'Summary&amp;Assumptions'!$J$31,S$47&gt;=$FQ276,S$47&lt;=$FR276)*(('Summary&amp;Assumptions'!$H$25*$C276)*(1+'Summary&amp;Assumptions'!$J$29)^(S$46-1))</f>
        <v>0</v>
      </c>
      <c r="O276" s="588">
        <f>AND(T$55&gt;0,SUM($E276:N276)&lt;'Summary&amp;Assumptions'!$G$32*$B276,$D276&gt;='Summary&amp;Assumptions'!$D$17,T$47&gt;=$D276,T$47&lt;=EDATE($D276,'Summary&amp;Assumptions'!$G$32))*$B276+AND(T$56&lt;'Summary&amp;Assumptions'!$J$31,T$47&gt;=$FO276,T$47&lt;=$FP276)*(('Summary&amp;Assumptions'!$H$25*$C276)*(1+'Summary&amp;Assumptions'!$J$29)^(T$46-1))+AND(T$56&lt;'Summary&amp;Assumptions'!$J$31,T$47&gt;=$FQ276,T$47&lt;=$FR276)*(('Summary&amp;Assumptions'!$H$25*$C276)*(1+'Summary&amp;Assumptions'!$J$29)^(T$46-1))</f>
        <v>0</v>
      </c>
      <c r="P276" s="588">
        <f>AND(U$55&gt;0,SUM($E276:O276)&lt;'Summary&amp;Assumptions'!$G$32*$B276,$D276&gt;='Summary&amp;Assumptions'!$D$17,U$47&gt;=$D276,U$47&lt;=EDATE($D276,'Summary&amp;Assumptions'!$G$32))*$B276+AND(U$56&lt;'Summary&amp;Assumptions'!$J$31,U$47&gt;=$FO276,U$47&lt;=$FP276)*(('Summary&amp;Assumptions'!$H$25*$C276)*(1+'Summary&amp;Assumptions'!$J$29)^(U$46-1))+AND(U$56&lt;'Summary&amp;Assumptions'!$J$31,U$47&gt;=$FQ276,U$47&lt;=$FR276)*(('Summary&amp;Assumptions'!$H$25*$C276)*(1+'Summary&amp;Assumptions'!$J$29)^(U$46-1))</f>
        <v>0</v>
      </c>
      <c r="Q276" s="588">
        <f>AND(V$55&gt;0,SUM($E276:P276)&lt;'Summary&amp;Assumptions'!$G$32*$B276,$D276&gt;='Summary&amp;Assumptions'!$D$17,V$47&gt;=$D276,V$47&lt;=EDATE($D276,'Summary&amp;Assumptions'!$G$32))*$B276+AND(V$56&lt;'Summary&amp;Assumptions'!$J$31,V$47&gt;=$FO276,V$47&lt;=$FP276)*(('Summary&amp;Assumptions'!$H$25*$C276)*(1+'Summary&amp;Assumptions'!$J$29)^(V$46-1))+AND(V$56&lt;'Summary&amp;Assumptions'!$J$31,V$47&gt;=$FQ276,V$47&lt;=$FR276)*(('Summary&amp;Assumptions'!$H$25*$C276)*(1+'Summary&amp;Assumptions'!$J$29)^(V$46-1))</f>
        <v>0</v>
      </c>
      <c r="R276" s="588">
        <f>AND(W$55&gt;0,SUM($E276:Q276)&lt;'Summary&amp;Assumptions'!$G$32*$B276,$D276&gt;='Summary&amp;Assumptions'!$D$17,W$47&gt;=$D276,W$47&lt;=EDATE($D276,'Summary&amp;Assumptions'!$G$32))*$B276+AND(W$56&lt;'Summary&amp;Assumptions'!$J$31,W$47&gt;=$FO276,W$47&lt;=$FP276)*(('Summary&amp;Assumptions'!$H$25*$C276)*(1+'Summary&amp;Assumptions'!$J$29)^(W$46-1))+AND(W$56&lt;'Summary&amp;Assumptions'!$J$31,W$47&gt;=$FQ276,W$47&lt;=$FR276)*(('Summary&amp;Assumptions'!$H$25*$C276)*(1+'Summary&amp;Assumptions'!$J$29)^(W$46-1))</f>
        <v>0</v>
      </c>
      <c r="S276" s="588">
        <f>AND(X$55&gt;0,SUM($E276:R276)&lt;'Summary&amp;Assumptions'!$G$32*$B276,$D276&gt;='Summary&amp;Assumptions'!$D$17,X$47&gt;=$D276,X$47&lt;=EDATE($D276,'Summary&amp;Assumptions'!$G$32))*$B276+AND(X$56&lt;'Summary&amp;Assumptions'!$J$31,X$47&gt;=$FO276,X$47&lt;=$FP276)*(('Summary&amp;Assumptions'!$H$25*$C276)*(1+'Summary&amp;Assumptions'!$J$29)^(X$46-1))+AND(X$56&lt;'Summary&amp;Assumptions'!$J$31,X$47&gt;=$FQ276,X$47&lt;=$FR276)*(('Summary&amp;Assumptions'!$H$25*$C276)*(1+'Summary&amp;Assumptions'!$J$29)^(X$46-1))</f>
        <v>0</v>
      </c>
      <c r="T276" s="588">
        <f>AND(Y$55&gt;0,SUM($E276:S276)&lt;'Summary&amp;Assumptions'!$G$32*$B276,$D276&gt;='Summary&amp;Assumptions'!$D$17,Y$47&gt;=$D276,Y$47&lt;=EDATE($D276,'Summary&amp;Assumptions'!$G$32))*$B276+AND(Y$56&lt;'Summary&amp;Assumptions'!$J$31,Y$47&gt;=$FO276,Y$47&lt;=$FP276)*(('Summary&amp;Assumptions'!$H$25*$C276)*(1+'Summary&amp;Assumptions'!$J$29)^(Y$46-1))+AND(Y$56&lt;'Summary&amp;Assumptions'!$J$31,Y$47&gt;=$FQ276,Y$47&lt;=$FR276)*(('Summary&amp;Assumptions'!$H$25*$C276)*(1+'Summary&amp;Assumptions'!$J$29)^(Y$46-1))</f>
        <v>0</v>
      </c>
      <c r="U276" s="588">
        <f>AND(Z$55&gt;0,SUM($E276:T276)&lt;'Summary&amp;Assumptions'!$G$32*$B276,$D276&gt;='Summary&amp;Assumptions'!$D$17,Z$47&gt;=$D276,Z$47&lt;=EDATE($D276,'Summary&amp;Assumptions'!$G$32))*$B276+AND(Z$56&lt;'Summary&amp;Assumptions'!$J$31,Z$47&gt;=$FO276,Z$47&lt;=$FP276)*(('Summary&amp;Assumptions'!$H$25*$C276)*(1+'Summary&amp;Assumptions'!$J$29)^(Z$46-1))+AND(Z$56&lt;'Summary&amp;Assumptions'!$J$31,Z$47&gt;=$FQ276,Z$47&lt;=$FR276)*(('Summary&amp;Assumptions'!$H$25*$C276)*(1+'Summary&amp;Assumptions'!$J$29)^(Z$46-1))</f>
        <v>0</v>
      </c>
      <c r="V276" s="588">
        <f>AND(AA$55&gt;0,SUM($E276:U276)&lt;'Summary&amp;Assumptions'!$G$32*$B276,$D276&gt;='Summary&amp;Assumptions'!$D$17,AA$47&gt;=$D276,AA$47&lt;=EDATE($D276,'Summary&amp;Assumptions'!$G$32))*$B276+AND(AA$56&lt;'Summary&amp;Assumptions'!$J$31,AA$47&gt;=$FO276,AA$47&lt;=$FP276)*(('Summary&amp;Assumptions'!$H$25*$C276)*(1+'Summary&amp;Assumptions'!$J$29)^(AA$46-1))+AND(AA$56&lt;'Summary&amp;Assumptions'!$J$31,AA$47&gt;=$FQ276,AA$47&lt;=$FR276)*(('Summary&amp;Assumptions'!$H$25*$C276)*(1+'Summary&amp;Assumptions'!$J$29)^(AA$46-1))</f>
        <v>0</v>
      </c>
      <c r="W276" s="588">
        <f>AND(AB$55&gt;0,SUM($E276:V276)&lt;'Summary&amp;Assumptions'!$G$32*$B276,$D276&gt;='Summary&amp;Assumptions'!$D$17,AB$47&gt;=$D276,AB$47&lt;=EDATE($D276,'Summary&amp;Assumptions'!$G$32))*$B276+AND(AB$56&lt;'Summary&amp;Assumptions'!$J$31,AB$47&gt;=$FO276,AB$47&lt;=$FP276)*(('Summary&amp;Assumptions'!$H$25*$C276)*(1+'Summary&amp;Assumptions'!$J$29)^(AB$46-1))+AND(AB$56&lt;'Summary&amp;Assumptions'!$J$31,AB$47&gt;=$FQ276,AB$47&lt;=$FR276)*(('Summary&amp;Assumptions'!$H$25*$C276)*(1+'Summary&amp;Assumptions'!$J$29)^(AB$46-1))</f>
        <v>0</v>
      </c>
      <c r="X276" s="588">
        <f>AND(AC$55&gt;0,SUM($E276:W276)&lt;'Summary&amp;Assumptions'!$G$32*$B276,$D276&gt;='Summary&amp;Assumptions'!$D$17,AC$47&gt;=$D276,AC$47&lt;=EDATE($D276,'Summary&amp;Assumptions'!$G$32))*$B276+AND(AC$56&lt;'Summary&amp;Assumptions'!$J$31,AC$47&gt;=$FO276,AC$47&lt;=$FP276)*(('Summary&amp;Assumptions'!$H$25*$C276)*(1+'Summary&amp;Assumptions'!$J$29)^(AC$46-1))+AND(AC$56&lt;'Summary&amp;Assumptions'!$J$31,AC$47&gt;=$FQ276,AC$47&lt;=$FR276)*(('Summary&amp;Assumptions'!$H$25*$C276)*(1+'Summary&amp;Assumptions'!$J$29)^(AC$46-1))</f>
        <v>0</v>
      </c>
      <c r="Y276" s="588">
        <f>AND(AD$55&gt;0,SUM($E276:X276)&lt;'Summary&amp;Assumptions'!$G$32*$B276,$D276&gt;='Summary&amp;Assumptions'!$D$17,AD$47&gt;=$D276,AD$47&lt;=EDATE($D276,'Summary&amp;Assumptions'!$G$32))*$B276+AND(AD$56&lt;'Summary&amp;Assumptions'!$J$31,AD$47&gt;=$FO276,AD$47&lt;=$FP276)*(('Summary&amp;Assumptions'!$H$25*$C276)*(1+'Summary&amp;Assumptions'!$J$29)^(AD$46-1))+AND(AD$56&lt;'Summary&amp;Assumptions'!$J$31,AD$47&gt;=$FQ276,AD$47&lt;=$FR276)*(('Summary&amp;Assumptions'!$H$25*$C276)*(1+'Summary&amp;Assumptions'!$J$29)^(AD$46-1))</f>
        <v>0</v>
      </c>
      <c r="Z276" s="588">
        <f>AND(AE$55&gt;0,SUM($E276:Y276)&lt;'Summary&amp;Assumptions'!$G$32*$B276,$D276&gt;='Summary&amp;Assumptions'!$D$17,AE$47&gt;=$D276,AE$47&lt;=EDATE($D276,'Summary&amp;Assumptions'!$G$32))*$B276+AND(AE$56&lt;'Summary&amp;Assumptions'!$J$31,AE$47&gt;=$FO276,AE$47&lt;=$FP276)*(('Summary&amp;Assumptions'!$H$25*$C276)*(1+'Summary&amp;Assumptions'!$J$29)^(AE$46-1))+AND(AE$56&lt;'Summary&amp;Assumptions'!$J$31,AE$47&gt;=$FQ276,AE$47&lt;=$FR276)*(('Summary&amp;Assumptions'!$H$25*$C276)*(1+'Summary&amp;Assumptions'!$J$29)^(AE$46-1))</f>
        <v>0</v>
      </c>
      <c r="AA276" s="588">
        <f>AND(AF$55&gt;0,SUM($E276:Z276)&lt;'Summary&amp;Assumptions'!$G$32*$B276,$D276&gt;='Summary&amp;Assumptions'!$D$17,AF$47&gt;=$D276,AF$47&lt;=EDATE($D276,'Summary&amp;Assumptions'!$G$32))*$B276+AND(AF$56&lt;'Summary&amp;Assumptions'!$J$31,AF$47&gt;=$FO276,AF$47&lt;=$FP276)*(('Summary&amp;Assumptions'!$H$25*$C276)*(1+'Summary&amp;Assumptions'!$J$29)^(AF$46-1))+AND(AF$56&lt;'Summary&amp;Assumptions'!$J$31,AF$47&gt;=$FQ276,AF$47&lt;=$FR276)*(('Summary&amp;Assumptions'!$H$25*$C276)*(1+'Summary&amp;Assumptions'!$J$29)^(AF$46-1))</f>
        <v>0</v>
      </c>
      <c r="AB276" s="588">
        <f>AND(AG$55&gt;0,SUM($E276:AA276)&lt;'Summary&amp;Assumptions'!$G$32*$B276,$D276&gt;='Summary&amp;Assumptions'!$D$17,AG$47&gt;=$D276,AG$47&lt;=EDATE($D276,'Summary&amp;Assumptions'!$G$32))*$B276+AND(AG$56&lt;'Summary&amp;Assumptions'!$J$31,AG$47&gt;=$FO276,AG$47&lt;=$FP276)*(('Summary&amp;Assumptions'!$H$25*$C276)*(1+'Summary&amp;Assumptions'!$J$29)^(AG$46-1))+AND(AG$56&lt;'Summary&amp;Assumptions'!$J$31,AG$47&gt;=$FQ276,AG$47&lt;=$FR276)*(('Summary&amp;Assumptions'!$H$25*$C276)*(1+'Summary&amp;Assumptions'!$J$29)^(AG$46-1))</f>
        <v>0</v>
      </c>
      <c r="AC276" s="588">
        <f>AND(AH$55&gt;0,SUM($E276:AB276)&lt;'Summary&amp;Assumptions'!$G$32*$B276,$D276&gt;='Summary&amp;Assumptions'!$D$17,AH$47&gt;=$D276,AH$47&lt;=EDATE($D276,'Summary&amp;Assumptions'!$G$32))*$B276+AND(AH$56&lt;'Summary&amp;Assumptions'!$J$31,AH$47&gt;=$FO276,AH$47&lt;=$FP276)*(('Summary&amp;Assumptions'!$H$25*$C276)*(1+'Summary&amp;Assumptions'!$J$29)^(AH$46-1))+AND(AH$56&lt;'Summary&amp;Assumptions'!$J$31,AH$47&gt;=$FQ276,AH$47&lt;=$FR276)*(('Summary&amp;Assumptions'!$H$25*$C276)*(1+'Summary&amp;Assumptions'!$J$29)^(AH$46-1))</f>
        <v>0</v>
      </c>
      <c r="AD276" s="588">
        <f>AND(AI$55&gt;0,SUM($E276:AC276)&lt;'Summary&amp;Assumptions'!$G$32*$B276,$D276&gt;='Summary&amp;Assumptions'!$D$17,AI$47&gt;=$D276,AI$47&lt;=EDATE($D276,'Summary&amp;Assumptions'!$G$32))*$B276+AND(AI$56&lt;'Summary&amp;Assumptions'!$J$31,AI$47&gt;=$FO276,AI$47&lt;=$FP276)*(('Summary&amp;Assumptions'!$H$25*$C276)*(1+'Summary&amp;Assumptions'!$J$29)^(AI$46-1))+AND(AI$56&lt;'Summary&amp;Assumptions'!$J$31,AI$47&gt;=$FQ276,AI$47&lt;=$FR276)*(('Summary&amp;Assumptions'!$H$25*$C276)*(1+'Summary&amp;Assumptions'!$J$29)^(AI$46-1))</f>
        <v>0</v>
      </c>
      <c r="AE276" s="588">
        <f>AND(AJ$55&gt;0,SUM($E276:AD276)&lt;'Summary&amp;Assumptions'!$G$32*$B276,$D276&gt;='Summary&amp;Assumptions'!$D$17,AJ$47&gt;=$D276,AJ$47&lt;=EDATE($D276,'Summary&amp;Assumptions'!$G$32))*$B276+AND(AJ$56&lt;'Summary&amp;Assumptions'!$J$31,AJ$47&gt;=$FO276,AJ$47&lt;=$FP276)*(('Summary&amp;Assumptions'!$H$25*$C276)*(1+'Summary&amp;Assumptions'!$J$29)^(AJ$46-1))+AND(AJ$56&lt;'Summary&amp;Assumptions'!$J$31,AJ$47&gt;=$FQ276,AJ$47&lt;=$FR276)*(('Summary&amp;Assumptions'!$H$25*$C276)*(1+'Summary&amp;Assumptions'!$J$29)^(AJ$46-1))</f>
        <v>0</v>
      </c>
      <c r="AF276" s="588">
        <f>AND(AK$55&gt;0,SUM($E276:AE276)&lt;'Summary&amp;Assumptions'!$G$32*$B276,$D276&gt;='Summary&amp;Assumptions'!$D$17,AK$47&gt;=$D276,AK$47&lt;=EDATE($D276,'Summary&amp;Assumptions'!$G$32))*$B276+AND(AK$56&lt;'Summary&amp;Assumptions'!$J$31,AK$47&gt;=$FO276,AK$47&lt;=$FP276)*(('Summary&amp;Assumptions'!$H$25*$C276)*(1+'Summary&amp;Assumptions'!$J$29)^(AK$46-1))+AND(AK$56&lt;'Summary&amp;Assumptions'!$J$31,AK$47&gt;=$FQ276,AK$47&lt;=$FR276)*(('Summary&amp;Assumptions'!$H$25*$C276)*(1+'Summary&amp;Assumptions'!$J$29)^(AK$46-1))</f>
        <v>0</v>
      </c>
      <c r="AG276" s="588">
        <f>AND(AL$55&gt;0,SUM($E276:AF276)&lt;'Summary&amp;Assumptions'!$G$32*$B276,$D276&gt;='Summary&amp;Assumptions'!$D$17,AL$47&gt;=$D276,AL$47&lt;=EDATE($D276,'Summary&amp;Assumptions'!$G$32))*$B276+AND(AL$56&lt;'Summary&amp;Assumptions'!$J$31,AL$47&gt;=$FO276,AL$47&lt;=$FP276)*(('Summary&amp;Assumptions'!$H$25*$C276)*(1+'Summary&amp;Assumptions'!$J$29)^(AL$46-1))+AND(AL$56&lt;'Summary&amp;Assumptions'!$J$31,AL$47&gt;=$FQ276,AL$47&lt;=$FR276)*(('Summary&amp;Assumptions'!$H$25*$C276)*(1+'Summary&amp;Assumptions'!$J$29)^(AL$46-1))</f>
        <v>0</v>
      </c>
      <c r="AH276" s="588">
        <f>AND(AM$55&gt;0,SUM($E276:AG276)&lt;'Summary&amp;Assumptions'!$G$32*$B276,$D276&gt;='Summary&amp;Assumptions'!$D$17,AM$47&gt;=$D276,AM$47&lt;=EDATE($D276,'Summary&amp;Assumptions'!$G$32))*$B276+AND(AM$56&lt;'Summary&amp;Assumptions'!$J$31,AM$47&gt;=$FO276,AM$47&lt;=$FP276)*(('Summary&amp;Assumptions'!$H$25*$C276)*(1+'Summary&amp;Assumptions'!$J$29)^(AM$46-1))+AND(AM$56&lt;'Summary&amp;Assumptions'!$J$31,AM$47&gt;=$FQ276,AM$47&lt;=$FR276)*(('Summary&amp;Assumptions'!$H$25*$C276)*(1+'Summary&amp;Assumptions'!$J$29)^(AM$46-1))</f>
        <v>0</v>
      </c>
      <c r="AI276" s="588">
        <f>AND(AN$55&gt;0,SUM($E276:AH276)&lt;'Summary&amp;Assumptions'!$G$32*$B276,$D276&gt;='Summary&amp;Assumptions'!$D$17,AN$47&gt;=$D276,AN$47&lt;=EDATE($D276,'Summary&amp;Assumptions'!$G$32))*$B276+AND(AN$56&lt;'Summary&amp;Assumptions'!$J$31,AN$47&gt;=$FO276,AN$47&lt;=$FP276)*(('Summary&amp;Assumptions'!$H$25*$C276)*(1+'Summary&amp;Assumptions'!$J$29)^(AN$46-1))+AND(AN$56&lt;'Summary&amp;Assumptions'!$J$31,AN$47&gt;=$FQ276,AN$47&lt;=$FR276)*(('Summary&amp;Assumptions'!$H$25*$C276)*(1+'Summary&amp;Assumptions'!$J$29)^(AN$46-1))</f>
        <v>0</v>
      </c>
      <c r="AJ276" s="588">
        <f>AND(AO$55&gt;0,SUM($E276:AI276)&lt;'Summary&amp;Assumptions'!$G$32*$B276,$D276&gt;='Summary&amp;Assumptions'!$D$17,AO$47&gt;=$D276,AO$47&lt;=EDATE($D276,'Summary&amp;Assumptions'!$G$32))*$B276+AND(AO$56&lt;'Summary&amp;Assumptions'!$J$31,AO$47&gt;=$FO276,AO$47&lt;=$FP276)*(('Summary&amp;Assumptions'!$H$25*$C276)*(1+'Summary&amp;Assumptions'!$J$29)^(AO$46-1))+AND(AO$56&lt;'Summary&amp;Assumptions'!$J$31,AO$47&gt;=$FQ276,AO$47&lt;=$FR276)*(('Summary&amp;Assumptions'!$H$25*$C276)*(1+'Summary&amp;Assumptions'!$J$29)^(AO$46-1))</f>
        <v>0</v>
      </c>
      <c r="AK276" s="588">
        <f>AND(AP$55&gt;0,SUM($E276:AJ276)&lt;'Summary&amp;Assumptions'!$G$32*$B276,$D276&gt;='Summary&amp;Assumptions'!$D$17,AP$47&gt;=$D276,AP$47&lt;=EDATE($D276,'Summary&amp;Assumptions'!$G$32))*$B276+AND(AP$56&lt;'Summary&amp;Assumptions'!$J$31,AP$47&gt;=$FO276,AP$47&lt;=$FP276)*(('Summary&amp;Assumptions'!$H$25*$C276)*(1+'Summary&amp;Assumptions'!$J$29)^(AP$46-1))+AND(AP$56&lt;'Summary&amp;Assumptions'!$J$31,AP$47&gt;=$FQ276,AP$47&lt;=$FR276)*(('Summary&amp;Assumptions'!$H$25*$C276)*(1+'Summary&amp;Assumptions'!$J$29)^(AP$46-1))</f>
        <v>0</v>
      </c>
      <c r="AL276" s="588">
        <f>AND(AQ$55&gt;0,SUM($E276:AK276)&lt;'Summary&amp;Assumptions'!$G$32*$B276,$D276&gt;='Summary&amp;Assumptions'!$D$17,AQ$47&gt;=$D276,AQ$47&lt;=EDATE($D276,'Summary&amp;Assumptions'!$G$32))*$B276+AND(AQ$56&lt;'Summary&amp;Assumptions'!$J$31,AQ$47&gt;=$FO276,AQ$47&lt;=$FP276)*(('Summary&amp;Assumptions'!$H$25*$C276)*(1+'Summary&amp;Assumptions'!$J$29)^(AQ$46-1))+AND(AQ$56&lt;'Summary&amp;Assumptions'!$J$31,AQ$47&gt;=$FQ276,AQ$47&lt;=$FR276)*(('Summary&amp;Assumptions'!$H$25*$C276)*(1+'Summary&amp;Assumptions'!$J$29)^(AQ$46-1))</f>
        <v>0</v>
      </c>
      <c r="AM276" s="588">
        <f>AND(AR$55&gt;0,SUM($E276:AL276)&lt;'Summary&amp;Assumptions'!$G$32*$B276,$D276&gt;='Summary&amp;Assumptions'!$D$17,AR$47&gt;=$D276,AR$47&lt;=EDATE($D276,'Summary&amp;Assumptions'!$G$32))*$B276+AND(AR$56&lt;'Summary&amp;Assumptions'!$J$31,AR$47&gt;=$FO276,AR$47&lt;=$FP276)*(('Summary&amp;Assumptions'!$H$25*$C276)*(1+'Summary&amp;Assumptions'!$J$29)^(AR$46-1))+AND(AR$56&lt;'Summary&amp;Assumptions'!$J$31,AR$47&gt;=$FQ276,AR$47&lt;=$FR276)*(('Summary&amp;Assumptions'!$H$25*$C276)*(1+'Summary&amp;Assumptions'!$J$29)^(AR$46-1))</f>
        <v>0</v>
      </c>
      <c r="AN276" s="588">
        <f>AND(AS$55&gt;0,SUM($E276:AM276)&lt;'Summary&amp;Assumptions'!$G$32*$B276,$D276&gt;='Summary&amp;Assumptions'!$D$17,AS$47&gt;=$D276,AS$47&lt;=EDATE($D276,'Summary&amp;Assumptions'!$G$32))*$B276+AND(AS$56&lt;'Summary&amp;Assumptions'!$J$31,AS$47&gt;=$FO276,AS$47&lt;=$FP276)*(('Summary&amp;Assumptions'!$H$25*$C276)*(1+'Summary&amp;Assumptions'!$J$29)^(AS$46-1))+AND(AS$56&lt;'Summary&amp;Assumptions'!$J$31,AS$47&gt;=$FQ276,AS$47&lt;=$FR276)*(('Summary&amp;Assumptions'!$H$25*$C276)*(1+'Summary&amp;Assumptions'!$J$29)^(AS$46-1))</f>
        <v>0</v>
      </c>
      <c r="AO276" s="588">
        <f>AND(AT$55&gt;0,SUM($E276:AN276)&lt;'Summary&amp;Assumptions'!$G$32*$B276,$D276&gt;='Summary&amp;Assumptions'!$D$17,AT$47&gt;=$D276,AT$47&lt;=EDATE($D276,'Summary&amp;Assumptions'!$G$32))*$B276+AND(AT$56&lt;'Summary&amp;Assumptions'!$J$31,AT$47&gt;=$FO276,AT$47&lt;=$FP276)*(('Summary&amp;Assumptions'!$H$25*$C276)*(1+'Summary&amp;Assumptions'!$J$29)^(AT$46-1))+AND(AT$56&lt;'Summary&amp;Assumptions'!$J$31,AT$47&gt;=$FQ276,AT$47&lt;=$FR276)*(('Summary&amp;Assumptions'!$H$25*$C276)*(1+'Summary&amp;Assumptions'!$J$29)^(AT$46-1))</f>
        <v>0</v>
      </c>
      <c r="AP276" s="588">
        <f>AND(AU$55&gt;0,SUM($E276:AO276)&lt;'Summary&amp;Assumptions'!$G$32*$B276,$D276&gt;='Summary&amp;Assumptions'!$D$17,AU$47&gt;=$D276,AU$47&lt;=EDATE($D276,'Summary&amp;Assumptions'!$G$32))*$B276+AND(AU$56&lt;'Summary&amp;Assumptions'!$J$31,AU$47&gt;=$FO276,AU$47&lt;=$FP276)*(('Summary&amp;Assumptions'!$H$25*$C276)*(1+'Summary&amp;Assumptions'!$J$29)^(AU$46-1))+AND(AU$56&lt;'Summary&amp;Assumptions'!$J$31,AU$47&gt;=$FQ276,AU$47&lt;=$FR276)*(('Summary&amp;Assumptions'!$H$25*$C276)*(1+'Summary&amp;Assumptions'!$J$29)^(AU$46-1))</f>
        <v>0</v>
      </c>
      <c r="AQ276" s="588">
        <f>AND(AV$55&gt;0,SUM($E276:AP276)&lt;'Summary&amp;Assumptions'!$G$32*$B276,$D276&gt;='Summary&amp;Assumptions'!$D$17,AV$47&gt;=$D276,AV$47&lt;=EDATE($D276,'Summary&amp;Assumptions'!$G$32))*$B276+AND(AV$56&lt;'Summary&amp;Assumptions'!$J$31,AV$47&gt;=$FO276,AV$47&lt;=$FP276)*(('Summary&amp;Assumptions'!$H$25*$C276)*(1+'Summary&amp;Assumptions'!$J$29)^(AV$46-1))+AND(AV$56&lt;'Summary&amp;Assumptions'!$J$31,AV$47&gt;=$FQ276,AV$47&lt;=$FR276)*(('Summary&amp;Assumptions'!$H$25*$C276)*(1+'Summary&amp;Assumptions'!$J$29)^(AV$46-1))</f>
        <v>0</v>
      </c>
      <c r="AR276" s="588">
        <f>AND(AW$55&gt;0,SUM($E276:AQ276)&lt;'Summary&amp;Assumptions'!$G$32*$B276,$D276&gt;='Summary&amp;Assumptions'!$D$17,AW$47&gt;=$D276,AW$47&lt;=EDATE($D276,'Summary&amp;Assumptions'!$G$32))*$B276+AND(AW$56&lt;'Summary&amp;Assumptions'!$J$31,AW$47&gt;=$FO276,AW$47&lt;=$FP276)*(('Summary&amp;Assumptions'!$H$25*$C276)*(1+'Summary&amp;Assumptions'!$J$29)^(AW$46-1))+AND(AW$56&lt;'Summary&amp;Assumptions'!$J$31,AW$47&gt;=$FQ276,AW$47&lt;=$FR276)*(('Summary&amp;Assumptions'!$H$25*$C276)*(1+'Summary&amp;Assumptions'!$J$29)^(AW$46-1))</f>
        <v>0</v>
      </c>
      <c r="AS276" s="588">
        <f>AND(AX$55&gt;0,SUM($E276:AR276)&lt;'Summary&amp;Assumptions'!$G$32*$B276,$D276&gt;='Summary&amp;Assumptions'!$D$17,AX$47&gt;=$D276,AX$47&lt;=EDATE($D276,'Summary&amp;Assumptions'!$G$32))*$B276+AND(AX$56&lt;'Summary&amp;Assumptions'!$J$31,AX$47&gt;=$FO276,AX$47&lt;=$FP276)*(('Summary&amp;Assumptions'!$H$25*$C276)*(1+'Summary&amp;Assumptions'!$J$29)^(AX$46-1))+AND(AX$56&lt;'Summary&amp;Assumptions'!$J$31,AX$47&gt;=$FQ276,AX$47&lt;=$FR276)*(('Summary&amp;Assumptions'!$H$25*$C276)*(1+'Summary&amp;Assumptions'!$J$29)^(AX$46-1))</f>
        <v>0</v>
      </c>
      <c r="AT276" s="588">
        <f>AND(AY$55&gt;0,SUM($E276:AS276)&lt;'Summary&amp;Assumptions'!$G$32*$B276,$D276&gt;='Summary&amp;Assumptions'!$D$17,AY$47&gt;=$D276,AY$47&lt;=EDATE($D276,'Summary&amp;Assumptions'!$G$32))*$B276+AND(AY$56&lt;'Summary&amp;Assumptions'!$J$31,AY$47&gt;=$FO276,AY$47&lt;=$FP276)*(('Summary&amp;Assumptions'!$H$25*$C276)*(1+'Summary&amp;Assumptions'!$J$29)^(AY$46-1))+AND(AY$56&lt;'Summary&amp;Assumptions'!$J$31,AY$47&gt;=$FQ276,AY$47&lt;=$FR276)*(('Summary&amp;Assumptions'!$H$25*$C276)*(1+'Summary&amp;Assumptions'!$J$29)^(AY$46-1))</f>
        <v>0</v>
      </c>
      <c r="AU276" s="588">
        <f>AND(AZ$55&gt;0,SUM($E276:AT276)&lt;'Summary&amp;Assumptions'!$G$32*$B276,$D276&gt;='Summary&amp;Assumptions'!$D$17,AZ$47&gt;=$D276,AZ$47&lt;=EDATE($D276,'Summary&amp;Assumptions'!$G$32))*$B276+AND(AZ$56&lt;'Summary&amp;Assumptions'!$J$31,AZ$47&gt;=$FO276,AZ$47&lt;=$FP276)*(('Summary&amp;Assumptions'!$H$25*$C276)*(1+'Summary&amp;Assumptions'!$J$29)^(AZ$46-1))+AND(AZ$56&lt;'Summary&amp;Assumptions'!$J$31,AZ$47&gt;=$FQ276,AZ$47&lt;=$FR276)*(('Summary&amp;Assumptions'!$H$25*$C276)*(1+'Summary&amp;Assumptions'!$J$29)^(AZ$46-1))</f>
        <v>0</v>
      </c>
      <c r="AV276" s="588">
        <f>AND(BA$55&gt;0,SUM($E276:AU276)&lt;'Summary&amp;Assumptions'!$G$32*$B276,$D276&gt;='Summary&amp;Assumptions'!$D$17,BA$47&gt;=$D276,BA$47&lt;=EDATE($D276,'Summary&amp;Assumptions'!$G$32))*$B276+AND(BA$56&lt;'Summary&amp;Assumptions'!$J$31,BA$47&gt;=$FO276,BA$47&lt;=$FP276)*(('Summary&amp;Assumptions'!$H$25*$C276)*(1+'Summary&amp;Assumptions'!$J$29)^(BA$46-1))+AND(BA$56&lt;'Summary&amp;Assumptions'!$J$31,BA$47&gt;=$FQ276,BA$47&lt;=$FR276)*(('Summary&amp;Assumptions'!$H$25*$C276)*(1+'Summary&amp;Assumptions'!$J$29)^(BA$46-1))</f>
        <v>0</v>
      </c>
      <c r="AW276" s="588">
        <f>AND(BB$55&gt;0,SUM($E276:AV276)&lt;'Summary&amp;Assumptions'!$G$32*$B276,$D276&gt;='Summary&amp;Assumptions'!$D$17,BB$47&gt;=$D276,BB$47&lt;=EDATE($D276,'Summary&amp;Assumptions'!$G$32))*$B276+AND(BB$56&lt;'Summary&amp;Assumptions'!$J$31,BB$47&gt;=$FO276,BB$47&lt;=$FP276)*(('Summary&amp;Assumptions'!$H$25*$C276)*(1+'Summary&amp;Assumptions'!$J$29)^(BB$46-1))+AND(BB$56&lt;'Summary&amp;Assumptions'!$J$31,BB$47&gt;=$FQ276,BB$47&lt;=$FR276)*(('Summary&amp;Assumptions'!$H$25*$C276)*(1+'Summary&amp;Assumptions'!$J$29)^(BB$46-1))</f>
        <v>0</v>
      </c>
      <c r="AX276" s="588">
        <f>AND(BC$55&gt;0,SUM($E276:AW276)&lt;'Summary&amp;Assumptions'!$G$32*$B276,$D276&gt;='Summary&amp;Assumptions'!$D$17,BC$47&gt;=$D276,BC$47&lt;=EDATE($D276,'Summary&amp;Assumptions'!$G$32))*$B276+AND(BC$56&lt;'Summary&amp;Assumptions'!$J$31,BC$47&gt;=$FO276,BC$47&lt;=$FP276)*(('Summary&amp;Assumptions'!$H$25*$C276)*(1+'Summary&amp;Assumptions'!$J$29)^(BC$46-1))+AND(BC$56&lt;'Summary&amp;Assumptions'!$J$31,BC$47&gt;=$FQ276,BC$47&lt;=$FR276)*(('Summary&amp;Assumptions'!$H$25*$C276)*(1+'Summary&amp;Assumptions'!$J$29)^(BC$46-1))</f>
        <v>0</v>
      </c>
      <c r="AY276" s="588">
        <f>AND(BD$55&gt;0,SUM($E276:AX276)&lt;'Summary&amp;Assumptions'!$G$32*$B276,$D276&gt;='Summary&amp;Assumptions'!$D$17,BD$47&gt;=$D276,BD$47&lt;=EDATE($D276,'Summary&amp;Assumptions'!$G$32))*$B276+AND(BD$56&lt;'Summary&amp;Assumptions'!$J$31,BD$47&gt;=$FO276,BD$47&lt;=$FP276)*(('Summary&amp;Assumptions'!$H$25*$C276)*(1+'Summary&amp;Assumptions'!$J$29)^(BD$46-1))+AND(BD$56&lt;'Summary&amp;Assumptions'!$J$31,BD$47&gt;=$FQ276,BD$47&lt;=$FR276)*(('Summary&amp;Assumptions'!$H$25*$C276)*(1+'Summary&amp;Assumptions'!$J$29)^(BD$46-1))</f>
        <v>0</v>
      </c>
      <c r="AZ276" s="588">
        <f>AND(BE$55&gt;0,SUM($E276:AY276)&lt;'Summary&amp;Assumptions'!$G$32*$B276,$D276&gt;='Summary&amp;Assumptions'!$D$17,BE$47&gt;=$D276,BE$47&lt;=EDATE($D276,'Summary&amp;Assumptions'!$G$32))*$B276+AND(BE$56&lt;'Summary&amp;Assumptions'!$J$31,BE$47&gt;=$FO276,BE$47&lt;=$FP276)*(('Summary&amp;Assumptions'!$H$25*$C276)*(1+'Summary&amp;Assumptions'!$J$29)^(BE$46-1))+AND(BE$56&lt;'Summary&amp;Assumptions'!$J$31,BE$47&gt;=$FQ276,BE$47&lt;=$FR276)*(('Summary&amp;Assumptions'!$H$25*$C276)*(1+'Summary&amp;Assumptions'!$J$29)^(BE$46-1))</f>
        <v>0</v>
      </c>
      <c r="BA276" s="588">
        <f>AND(BF$55&gt;0,SUM($E276:AZ276)&lt;'Summary&amp;Assumptions'!$G$32*$B276,$D276&gt;='Summary&amp;Assumptions'!$D$17,BF$47&gt;=$D276,BF$47&lt;=EDATE($D276,'Summary&amp;Assumptions'!$G$32))*$B276+AND(BF$56&lt;'Summary&amp;Assumptions'!$J$31,BF$47&gt;=$FO276,BF$47&lt;=$FP276)*(('Summary&amp;Assumptions'!$H$25*$C276)*(1+'Summary&amp;Assumptions'!$J$29)^(BF$46-1))+AND(BF$56&lt;'Summary&amp;Assumptions'!$J$31,BF$47&gt;=$FQ276,BF$47&lt;=$FR276)*(('Summary&amp;Assumptions'!$H$25*$C276)*(1+'Summary&amp;Assumptions'!$J$29)^(BF$46-1))</f>
        <v>0</v>
      </c>
      <c r="BB276" s="588">
        <f>AND(BG$55&gt;0,SUM($E276:BA276)&lt;'Summary&amp;Assumptions'!$G$32*$B276,$D276&gt;='Summary&amp;Assumptions'!$D$17,BG$47&gt;=$D276,BG$47&lt;=EDATE($D276,'Summary&amp;Assumptions'!$G$32))*$B276+AND(BG$56&lt;'Summary&amp;Assumptions'!$J$31,BG$47&gt;=$FO276,BG$47&lt;=$FP276)*(('Summary&amp;Assumptions'!$H$25*$C276)*(1+'Summary&amp;Assumptions'!$J$29)^(BG$46-1))+AND(BG$56&lt;'Summary&amp;Assumptions'!$J$31,BG$47&gt;=$FQ276,BG$47&lt;=$FR276)*(('Summary&amp;Assumptions'!$H$25*$C276)*(1+'Summary&amp;Assumptions'!$J$29)^(BG$46-1))</f>
        <v>0</v>
      </c>
      <c r="BC276" s="588">
        <f>AND(BH$55&gt;0,SUM($E276:BB276)&lt;'Summary&amp;Assumptions'!$G$32*$B276,$D276&gt;='Summary&amp;Assumptions'!$D$17,BH$47&gt;=$D276,BH$47&lt;=EDATE($D276,'Summary&amp;Assumptions'!$G$32))*$B276+AND(BH$56&lt;'Summary&amp;Assumptions'!$J$31,BH$47&gt;=$FO276,BH$47&lt;=$FP276)*(('Summary&amp;Assumptions'!$H$25*$C276)*(1+'Summary&amp;Assumptions'!$J$29)^(BH$46-1))+AND(BH$56&lt;'Summary&amp;Assumptions'!$J$31,BH$47&gt;=$FQ276,BH$47&lt;=$FR276)*(('Summary&amp;Assumptions'!$H$25*$C276)*(1+'Summary&amp;Assumptions'!$J$29)^(BH$46-1))</f>
        <v>0</v>
      </c>
      <c r="BD276" s="588">
        <f>AND(BI$55&gt;0,SUM($E276:BC276)&lt;'Summary&amp;Assumptions'!$G$32*$B276,$D276&gt;='Summary&amp;Assumptions'!$D$17,BI$47&gt;=$D276,BI$47&lt;=EDATE($D276,'Summary&amp;Assumptions'!$G$32))*$B276+AND(BI$56&lt;'Summary&amp;Assumptions'!$J$31,BI$47&gt;=$FO276,BI$47&lt;=$FP276)*(('Summary&amp;Assumptions'!$H$25*$C276)*(1+'Summary&amp;Assumptions'!$J$29)^(BI$46-1))+AND(BI$56&lt;'Summary&amp;Assumptions'!$J$31,BI$47&gt;=$FQ276,BI$47&lt;=$FR276)*(('Summary&amp;Assumptions'!$H$25*$C276)*(1+'Summary&amp;Assumptions'!$J$29)^(BI$46-1))</f>
        <v>0</v>
      </c>
      <c r="BE276" s="588">
        <f>AND(BJ$55&gt;0,SUM($E276:BD276)&lt;'Summary&amp;Assumptions'!$G$32*$B276,$D276&gt;='Summary&amp;Assumptions'!$D$17,BJ$47&gt;=$D276,BJ$47&lt;=EDATE($D276,'Summary&amp;Assumptions'!$G$32))*$B276+AND(BJ$56&lt;'Summary&amp;Assumptions'!$J$31,BJ$47&gt;=$FO276,BJ$47&lt;=$FP276)*(('Summary&amp;Assumptions'!$H$25*$C276)*(1+'Summary&amp;Assumptions'!$J$29)^(BJ$46-1))+AND(BJ$56&lt;'Summary&amp;Assumptions'!$J$31,BJ$47&gt;=$FQ276,BJ$47&lt;=$FR276)*(('Summary&amp;Assumptions'!$H$25*$C276)*(1+'Summary&amp;Assumptions'!$J$29)^(BJ$46-1))</f>
        <v>0</v>
      </c>
      <c r="BF276" s="588">
        <f>AND(BK$55&gt;0,SUM($E276:BE276)&lt;'Summary&amp;Assumptions'!$G$32*$B276,$D276&gt;='Summary&amp;Assumptions'!$D$17,BK$47&gt;=$D276,BK$47&lt;=EDATE($D276,'Summary&amp;Assumptions'!$G$32))*$B276+AND(BK$56&lt;'Summary&amp;Assumptions'!$J$31,BK$47&gt;=$FO276,BK$47&lt;=$FP276)*(('Summary&amp;Assumptions'!$H$25*$C276)*(1+'Summary&amp;Assumptions'!$J$29)^(BK$46-1))+AND(BK$56&lt;'Summary&amp;Assumptions'!$J$31,BK$47&gt;=$FQ276,BK$47&lt;=$FR276)*(('Summary&amp;Assumptions'!$H$25*$C276)*(1+'Summary&amp;Assumptions'!$J$29)^(BK$46-1))</f>
        <v>0</v>
      </c>
      <c r="BG276" s="588">
        <f>AND(BL$55&gt;0,SUM($E276:BF276)&lt;'Summary&amp;Assumptions'!$G$32*$B276,$D276&gt;='Summary&amp;Assumptions'!$D$17,BL$47&gt;=$D276,BL$47&lt;=EDATE($D276,'Summary&amp;Assumptions'!$G$32))*$B276+AND(BL$56&lt;'Summary&amp;Assumptions'!$J$31,BL$47&gt;=$FO276,BL$47&lt;=$FP276)*(('Summary&amp;Assumptions'!$H$25*$C276)*(1+'Summary&amp;Assumptions'!$J$29)^(BL$46-1))+AND(BL$56&lt;'Summary&amp;Assumptions'!$J$31,BL$47&gt;=$FQ276,BL$47&lt;=$FR276)*(('Summary&amp;Assumptions'!$H$25*$C276)*(1+'Summary&amp;Assumptions'!$J$29)^(BL$46-1))</f>
        <v>0</v>
      </c>
      <c r="BH276" s="588">
        <f>AND(BM$55&gt;0,SUM($E276:BG276)&lt;'Summary&amp;Assumptions'!$G$32*$B276,$D276&gt;='Summary&amp;Assumptions'!$D$17,BM$47&gt;=$D276,BM$47&lt;=EDATE($D276,'Summary&amp;Assumptions'!$G$32))*$B276+AND(BM$56&lt;'Summary&amp;Assumptions'!$J$31,BM$47&gt;=$FO276,BM$47&lt;=$FP276)*(('Summary&amp;Assumptions'!$H$25*$C276)*(1+'Summary&amp;Assumptions'!$J$29)^(BM$46-1))+AND(BM$56&lt;'Summary&amp;Assumptions'!$J$31,BM$47&gt;=$FQ276,BM$47&lt;=$FR276)*(('Summary&amp;Assumptions'!$H$25*$C276)*(1+'Summary&amp;Assumptions'!$J$29)^(BM$46-1))</f>
        <v>0</v>
      </c>
      <c r="BI276" s="588">
        <f>AND(BN$55&gt;0,SUM($E276:BH276)&lt;'Summary&amp;Assumptions'!$G$32*$B276,$D276&gt;='Summary&amp;Assumptions'!$D$17,BN$47&gt;=$D276,BN$47&lt;=EDATE($D276,'Summary&amp;Assumptions'!$G$32))*$B276+AND(BN$56&lt;'Summary&amp;Assumptions'!$J$31,BN$47&gt;=$FO276,BN$47&lt;=$FP276)*(('Summary&amp;Assumptions'!$H$25*$C276)*(1+'Summary&amp;Assumptions'!$J$29)^(BN$46-1))+AND(BN$56&lt;'Summary&amp;Assumptions'!$J$31,BN$47&gt;=$FQ276,BN$47&lt;=$FR276)*(('Summary&amp;Assumptions'!$H$25*$C276)*(1+'Summary&amp;Assumptions'!$J$29)^(BN$46-1))</f>
        <v>0</v>
      </c>
      <c r="BJ276" s="588">
        <f>AND(BO$55&gt;0,SUM($E276:BI276)&lt;'Summary&amp;Assumptions'!$G$32*$B276,$D276&gt;='Summary&amp;Assumptions'!$D$17,BO$47&gt;=$D276,BO$47&lt;=EDATE($D276,'Summary&amp;Assumptions'!$G$32))*$B276+AND(BO$56&lt;'Summary&amp;Assumptions'!$J$31,BO$47&gt;=$FO276,BO$47&lt;=$FP276)*(('Summary&amp;Assumptions'!$H$25*$C276)*(1+'Summary&amp;Assumptions'!$J$29)^(BO$46-1))+AND(BO$56&lt;'Summary&amp;Assumptions'!$J$31,BO$47&gt;=$FQ276,BO$47&lt;=$FR276)*(('Summary&amp;Assumptions'!$H$25*$C276)*(1+'Summary&amp;Assumptions'!$J$29)^(BO$46-1))</f>
        <v>0</v>
      </c>
      <c r="BK276" s="588">
        <f>AND(BP$55&gt;0,SUM($E276:BJ276)&lt;'Summary&amp;Assumptions'!$G$32*$B276,$D276&gt;='Summary&amp;Assumptions'!$D$17,BP$47&gt;=$D276,BP$47&lt;=EDATE($D276,'Summary&amp;Assumptions'!$G$32))*$B276+AND(BP$56&lt;'Summary&amp;Assumptions'!$J$31,BP$47&gt;=$FO276,BP$47&lt;=$FP276)*(('Summary&amp;Assumptions'!$H$25*$C276)*(1+'Summary&amp;Assumptions'!$J$29)^(BP$46-1))+AND(BP$56&lt;'Summary&amp;Assumptions'!$J$31,BP$47&gt;=$FQ276,BP$47&lt;=$FR276)*(('Summary&amp;Assumptions'!$H$25*$C276)*(1+'Summary&amp;Assumptions'!$J$29)^(BP$46-1))</f>
        <v>0</v>
      </c>
      <c r="BL276" s="588">
        <f>AND(BQ$55&gt;0,SUM($E276:BK276)&lt;'Summary&amp;Assumptions'!$G$32*$B276,$D276&gt;='Summary&amp;Assumptions'!$D$17,BQ$47&gt;=$D276,BQ$47&lt;=EDATE($D276,'Summary&amp;Assumptions'!$G$32))*$B276+AND(BQ$56&lt;'Summary&amp;Assumptions'!$J$31,BQ$47&gt;=$FO276,BQ$47&lt;=$FP276)*(('Summary&amp;Assumptions'!$H$25*$C276)*(1+'Summary&amp;Assumptions'!$J$29)^(BQ$46-1))+AND(BQ$56&lt;'Summary&amp;Assumptions'!$J$31,BQ$47&gt;=$FQ276,BQ$47&lt;=$FR276)*(('Summary&amp;Assumptions'!$H$25*$C276)*(1+'Summary&amp;Assumptions'!$J$29)^(BQ$46-1))</f>
        <v>0</v>
      </c>
      <c r="BM276" s="588">
        <f>AND(BR$55&gt;0,SUM($E276:BL276)&lt;'Summary&amp;Assumptions'!$G$32*$B276,$D276&gt;='Summary&amp;Assumptions'!$D$17,BR$47&gt;=$D276,BR$47&lt;=EDATE($D276,'Summary&amp;Assumptions'!$G$32))*$B276+AND(BR$56&lt;'Summary&amp;Assumptions'!$J$31,BR$47&gt;=$FO276,BR$47&lt;=$FP276)*(('Summary&amp;Assumptions'!$H$25*$C276)*(1+'Summary&amp;Assumptions'!$J$29)^(BR$46-1))+AND(BR$56&lt;'Summary&amp;Assumptions'!$J$31,BR$47&gt;=$FQ276,BR$47&lt;=$FR276)*(('Summary&amp;Assumptions'!$H$25*$C276)*(1+'Summary&amp;Assumptions'!$J$29)^(BR$46-1))</f>
        <v>0</v>
      </c>
      <c r="BN276" s="588">
        <f>AND(BS$55&gt;0,SUM($E276:BM276)&lt;'Summary&amp;Assumptions'!$G$32*$B276,$D276&gt;='Summary&amp;Assumptions'!$D$17,BS$47&gt;=$D276,BS$47&lt;=EDATE($D276,'Summary&amp;Assumptions'!$G$32))*$B276+AND(BS$56&lt;'Summary&amp;Assumptions'!$J$31,BS$47&gt;=$FO276,BS$47&lt;=$FP276)*(('Summary&amp;Assumptions'!$H$25*$C276)*(1+'Summary&amp;Assumptions'!$J$29)^(BS$46-1))+AND(BS$56&lt;'Summary&amp;Assumptions'!$J$31,BS$47&gt;=$FQ276,BS$47&lt;=$FR276)*(('Summary&amp;Assumptions'!$H$25*$C276)*(1+'Summary&amp;Assumptions'!$J$29)^(BS$46-1))</f>
        <v>0</v>
      </c>
      <c r="BO276" s="588">
        <f>AND(BT$55&gt;0,SUM($E276:BN276)&lt;'Summary&amp;Assumptions'!$G$32*$B276,$D276&gt;='Summary&amp;Assumptions'!$D$17,BT$47&gt;=$D276,BT$47&lt;=EDATE($D276,'Summary&amp;Assumptions'!$G$32))*$B276+AND(BT$56&lt;'Summary&amp;Assumptions'!$J$31,BT$47&gt;=$FO276,BT$47&lt;=$FP276)*(('Summary&amp;Assumptions'!$H$25*$C276)*(1+'Summary&amp;Assumptions'!$J$29)^(BT$46-1))+AND(BT$56&lt;'Summary&amp;Assumptions'!$J$31,BT$47&gt;=$FQ276,BT$47&lt;=$FR276)*(('Summary&amp;Assumptions'!$H$25*$C276)*(1+'Summary&amp;Assumptions'!$J$29)^(BT$46-1))</f>
        <v>0</v>
      </c>
      <c r="BP276" s="588">
        <f>AND(BU$55&gt;0,SUM($E276:BO276)&lt;'Summary&amp;Assumptions'!$G$32*$B276,$D276&gt;='Summary&amp;Assumptions'!$D$17,BU$47&gt;=$D276,BU$47&lt;=EDATE($D276,'Summary&amp;Assumptions'!$G$32))*$B276+AND(BU$56&lt;'Summary&amp;Assumptions'!$J$31,BU$47&gt;=$FO276,BU$47&lt;=$FP276)*(('Summary&amp;Assumptions'!$H$25*$C276)*(1+'Summary&amp;Assumptions'!$J$29)^(BU$46-1))+AND(BU$56&lt;'Summary&amp;Assumptions'!$J$31,BU$47&gt;=$FQ276,BU$47&lt;=$FR276)*(('Summary&amp;Assumptions'!$H$25*$C276)*(1+'Summary&amp;Assumptions'!$J$29)^(BU$46-1))</f>
        <v>0</v>
      </c>
      <c r="BQ276" s="588">
        <f>AND(BV$55&gt;0,SUM($E276:BP276)&lt;'Summary&amp;Assumptions'!$G$32*$B276,$D276&gt;='Summary&amp;Assumptions'!$D$17,BV$47&gt;=$D276,BV$47&lt;=EDATE($D276,'Summary&amp;Assumptions'!$G$32))*$B276+AND(BV$56&lt;'Summary&amp;Assumptions'!$J$31,BV$47&gt;=$FO276,BV$47&lt;=$FP276)*(('Summary&amp;Assumptions'!$H$25*$C276)*(1+'Summary&amp;Assumptions'!$J$29)^(BV$46-1))+AND(BV$56&lt;'Summary&amp;Assumptions'!$J$31,BV$47&gt;=$FQ276,BV$47&lt;=$FR276)*(('Summary&amp;Assumptions'!$H$25*$C276)*(1+'Summary&amp;Assumptions'!$J$29)^(BV$46-1))</f>
        <v>0</v>
      </c>
      <c r="BR276" s="588">
        <f>AND(BW$55&gt;0,SUM($E276:BQ276)&lt;'Summary&amp;Assumptions'!$G$32*$B276,$D276&gt;='Summary&amp;Assumptions'!$D$17,BW$47&gt;=$D276,BW$47&lt;=EDATE($D276,'Summary&amp;Assumptions'!$G$32))*$B276+AND(BW$56&lt;'Summary&amp;Assumptions'!$J$31,BW$47&gt;=$FO276,BW$47&lt;=$FP276)*(('Summary&amp;Assumptions'!$H$25*$C276)*(1+'Summary&amp;Assumptions'!$J$29)^(BW$46-1))+AND(BW$56&lt;'Summary&amp;Assumptions'!$J$31,BW$47&gt;=$FQ276,BW$47&lt;=$FR276)*(('Summary&amp;Assumptions'!$H$25*$C276)*(1+'Summary&amp;Assumptions'!$J$29)^(BW$46-1))</f>
        <v>0</v>
      </c>
      <c r="BS276" s="588">
        <f>AND(BX$55&gt;0,SUM($E276:BR276)&lt;'Summary&amp;Assumptions'!$G$32*$B276,$D276&gt;='Summary&amp;Assumptions'!$D$17,BX$47&gt;=$D276,BX$47&lt;=EDATE($D276,'Summary&amp;Assumptions'!$G$32))*$B276+AND(BX$56&lt;'Summary&amp;Assumptions'!$J$31,BX$47&gt;=$FO276,BX$47&lt;=$FP276)*(('Summary&amp;Assumptions'!$H$25*$C276)*(1+'Summary&amp;Assumptions'!$J$29)^(BX$46-1))+AND(BX$56&lt;'Summary&amp;Assumptions'!$J$31,BX$47&gt;=$FQ276,BX$47&lt;=$FR276)*(('Summary&amp;Assumptions'!$H$25*$C276)*(1+'Summary&amp;Assumptions'!$J$29)^(BX$46-1))</f>
        <v>0</v>
      </c>
      <c r="BT276" s="588">
        <f>AND(BY$55&gt;0,SUM($E276:BS276)&lt;'Summary&amp;Assumptions'!$G$32*$B276,$D276&gt;='Summary&amp;Assumptions'!$D$17,BY$47&gt;=$D276,BY$47&lt;=EDATE($D276,'Summary&amp;Assumptions'!$G$32))*$B276+AND(BY$56&lt;'Summary&amp;Assumptions'!$J$31,BY$47&gt;=$FO276,BY$47&lt;=$FP276)*(('Summary&amp;Assumptions'!$H$25*$C276)*(1+'Summary&amp;Assumptions'!$J$29)^(BY$46-1))+AND(BY$56&lt;'Summary&amp;Assumptions'!$J$31,BY$47&gt;=$FQ276,BY$47&lt;=$FR276)*(('Summary&amp;Assumptions'!$H$25*$C276)*(1+'Summary&amp;Assumptions'!$J$29)^(BY$46-1))</f>
        <v>0</v>
      </c>
      <c r="BU276" s="588">
        <f>AND(BZ$55&gt;0,SUM($E276:BT276)&lt;'Summary&amp;Assumptions'!$G$32*$B276,$D276&gt;='Summary&amp;Assumptions'!$D$17,BZ$47&gt;=$D276,BZ$47&lt;=EDATE($D276,'Summary&amp;Assumptions'!$G$32))*$B276+AND(BZ$56&lt;'Summary&amp;Assumptions'!$J$31,BZ$47&gt;=$FO276,BZ$47&lt;=$FP276)*(('Summary&amp;Assumptions'!$H$25*$C276)*(1+'Summary&amp;Assumptions'!$J$29)^(BZ$46-1))+AND(BZ$56&lt;'Summary&amp;Assumptions'!$J$31,BZ$47&gt;=$FQ276,BZ$47&lt;=$FR276)*(('Summary&amp;Assumptions'!$H$25*$C276)*(1+'Summary&amp;Assumptions'!$J$29)^(BZ$46-1))</f>
        <v>0</v>
      </c>
      <c r="BV276" s="588">
        <f>AND(CA$55&gt;0,SUM($E276:BU276)&lt;'Summary&amp;Assumptions'!$G$32*$B276,$D276&gt;='Summary&amp;Assumptions'!$D$17,CA$47&gt;=$D276,CA$47&lt;=EDATE($D276,'Summary&amp;Assumptions'!$G$32))*$B276+AND(CA$56&lt;'Summary&amp;Assumptions'!$J$31,CA$47&gt;=$FO276,CA$47&lt;=$FP276)*(('Summary&amp;Assumptions'!$H$25*$C276)*(1+'Summary&amp;Assumptions'!$J$29)^(CA$46-1))+AND(CA$56&lt;'Summary&amp;Assumptions'!$J$31,CA$47&gt;=$FQ276,CA$47&lt;=$FR276)*(('Summary&amp;Assumptions'!$H$25*$C276)*(1+'Summary&amp;Assumptions'!$J$29)^(CA$46-1))</f>
        <v>0</v>
      </c>
      <c r="BW276" s="588">
        <f>AND(CB$55&gt;0,SUM($E276:BV276)&lt;'Summary&amp;Assumptions'!$G$32*$B276,$D276&gt;='Summary&amp;Assumptions'!$D$17,CB$47&gt;=$D276,CB$47&lt;=EDATE($D276,'Summary&amp;Assumptions'!$G$32))*$B276+AND(CB$56&lt;'Summary&amp;Assumptions'!$J$31,CB$47&gt;=$FO276,CB$47&lt;=$FP276)*(('Summary&amp;Assumptions'!$H$25*$C276)*(1+'Summary&amp;Assumptions'!$J$29)^(CB$46-1))+AND(CB$56&lt;'Summary&amp;Assumptions'!$J$31,CB$47&gt;=$FQ276,CB$47&lt;=$FR276)*(('Summary&amp;Assumptions'!$H$25*$C276)*(1+'Summary&amp;Assumptions'!$J$29)^(CB$46-1))</f>
        <v>0</v>
      </c>
      <c r="BX276" s="588">
        <f>AND(CC$55&gt;0,SUM($E276:BW276)&lt;'Summary&amp;Assumptions'!$G$32*$B276,$D276&gt;='Summary&amp;Assumptions'!$D$17,CC$47&gt;=$D276,CC$47&lt;=EDATE($D276,'Summary&amp;Assumptions'!$G$32))*$B276+AND(CC$56&lt;'Summary&amp;Assumptions'!$J$31,CC$47&gt;=$FO276,CC$47&lt;=$FP276)*(('Summary&amp;Assumptions'!$H$25*$C276)*(1+'Summary&amp;Assumptions'!$J$29)^(CC$46-1))+AND(CC$56&lt;'Summary&amp;Assumptions'!$J$31,CC$47&gt;=$FQ276,CC$47&lt;=$FR276)*(('Summary&amp;Assumptions'!$H$25*$C276)*(1+'Summary&amp;Assumptions'!$J$29)^(CC$46-1))</f>
        <v>0</v>
      </c>
      <c r="BY276" s="588">
        <f>AND(CD$55&gt;0,SUM($E276:BX276)&lt;'Summary&amp;Assumptions'!$G$32*$B276,$D276&gt;='Summary&amp;Assumptions'!$D$17,CD$47&gt;=$D276,CD$47&lt;=EDATE($D276,'Summary&amp;Assumptions'!$G$32))*$B276+AND(CD$56&lt;'Summary&amp;Assumptions'!$J$31,CD$47&gt;=$FO276,CD$47&lt;=$FP276)*(('Summary&amp;Assumptions'!$H$25*$C276)*(1+'Summary&amp;Assumptions'!$J$29)^(CD$46-1))+AND(CD$56&lt;'Summary&amp;Assumptions'!$J$31,CD$47&gt;=$FQ276,CD$47&lt;=$FR276)*(('Summary&amp;Assumptions'!$H$25*$C276)*(1+'Summary&amp;Assumptions'!$J$29)^(CD$46-1))</f>
        <v>0</v>
      </c>
      <c r="BZ276" s="588">
        <f>AND(CE$55&gt;0,SUM($E276:BY276)&lt;'Summary&amp;Assumptions'!$G$32*$B276,$D276&gt;='Summary&amp;Assumptions'!$D$17,CE$47&gt;=$D276,CE$47&lt;=EDATE($D276,'Summary&amp;Assumptions'!$G$32))*$B276+AND(CE$56&lt;'Summary&amp;Assumptions'!$J$31,CE$47&gt;=$FO276,CE$47&lt;=$FP276)*(('Summary&amp;Assumptions'!$H$25*$C276)*(1+'Summary&amp;Assumptions'!$J$29)^(CE$46-1))+AND(CE$56&lt;'Summary&amp;Assumptions'!$J$31,CE$47&gt;=$FQ276,CE$47&lt;=$FR276)*(('Summary&amp;Assumptions'!$H$25*$C276)*(1+'Summary&amp;Assumptions'!$J$29)^(CE$46-1))</f>
        <v>0</v>
      </c>
      <c r="CA276" s="588">
        <f>AND(CF$55&gt;0,SUM($E276:BZ276)&lt;'Summary&amp;Assumptions'!$G$32*$B276,$D276&gt;='Summary&amp;Assumptions'!$D$17,CF$47&gt;=$D276,CF$47&lt;=EDATE($D276,'Summary&amp;Assumptions'!$G$32))*$B276+AND(CF$56&lt;'Summary&amp;Assumptions'!$J$31,CF$47&gt;=$FO276,CF$47&lt;=$FP276)*(('Summary&amp;Assumptions'!$H$25*$C276)*(1+'Summary&amp;Assumptions'!$J$29)^(CF$46-1))+AND(CF$56&lt;'Summary&amp;Assumptions'!$J$31,CF$47&gt;=$FQ276,CF$47&lt;=$FR276)*(('Summary&amp;Assumptions'!$H$25*$C276)*(1+'Summary&amp;Assumptions'!$J$29)^(CF$46-1))</f>
        <v>0</v>
      </c>
      <c r="CB276" s="588">
        <f>AND(CG$55&gt;0,SUM($E276:CA276)&lt;'Summary&amp;Assumptions'!$G$32*$B276,$D276&gt;='Summary&amp;Assumptions'!$D$17,CG$47&gt;=$D276,CG$47&lt;=EDATE($D276,'Summary&amp;Assumptions'!$G$32))*$B276+AND(CG$56&lt;'Summary&amp;Assumptions'!$J$31,CG$47&gt;=$FO276,CG$47&lt;=$FP276)*(('Summary&amp;Assumptions'!$H$25*$C276)*(1+'Summary&amp;Assumptions'!$J$29)^(CG$46-1))+AND(CG$56&lt;'Summary&amp;Assumptions'!$J$31,CG$47&gt;=$FQ276,CG$47&lt;=$FR276)*(('Summary&amp;Assumptions'!$H$25*$C276)*(1+'Summary&amp;Assumptions'!$J$29)^(CG$46-1))</f>
        <v>0</v>
      </c>
      <c r="CC276" s="588">
        <f>AND(CH$55&gt;0,SUM($E276:CB276)&lt;'Summary&amp;Assumptions'!$G$32*$B276,$D276&gt;='Summary&amp;Assumptions'!$D$17,CH$47&gt;=$D276,CH$47&lt;=EDATE($D276,'Summary&amp;Assumptions'!$G$32))*$B276+AND(CH$56&lt;'Summary&amp;Assumptions'!$J$31,CH$47&gt;=$FO276,CH$47&lt;=$FP276)*(('Summary&amp;Assumptions'!$H$25*$C276)*(1+'Summary&amp;Assumptions'!$J$29)^(CH$46-1))+AND(CH$56&lt;'Summary&amp;Assumptions'!$J$31,CH$47&gt;=$FQ276,CH$47&lt;=$FR276)*(('Summary&amp;Assumptions'!$H$25*$C276)*(1+'Summary&amp;Assumptions'!$J$29)^(CH$46-1))</f>
        <v>0</v>
      </c>
      <c r="CD276" s="588">
        <f>AND(CI$55&gt;0,SUM($E276:CC276)&lt;'Summary&amp;Assumptions'!$G$32*$B276,$D276&gt;='Summary&amp;Assumptions'!$D$17,CI$47&gt;=$D276,CI$47&lt;=EDATE($D276,'Summary&amp;Assumptions'!$G$32))*$B276+AND(CI$56&lt;'Summary&amp;Assumptions'!$J$31,CI$47&gt;=$FO276,CI$47&lt;=$FP276)*(('Summary&amp;Assumptions'!$H$25*$C276)*(1+'Summary&amp;Assumptions'!$J$29)^(CI$46-1))+AND(CI$56&lt;'Summary&amp;Assumptions'!$J$31,CI$47&gt;=$FQ276,CI$47&lt;=$FR276)*(('Summary&amp;Assumptions'!$H$25*$C276)*(1+'Summary&amp;Assumptions'!$J$29)^(CI$46-1))</f>
        <v>0</v>
      </c>
      <c r="CE276" s="588">
        <f>AND(CJ$55&gt;0,SUM($E276:CD276)&lt;'Summary&amp;Assumptions'!$G$32*$B276,$D276&gt;='Summary&amp;Assumptions'!$D$17,CJ$47&gt;=$D276,CJ$47&lt;=EDATE($D276,'Summary&amp;Assumptions'!$G$32))*$B276+AND(CJ$56&lt;'Summary&amp;Assumptions'!$J$31,CJ$47&gt;=$FO276,CJ$47&lt;=$FP276)*(('Summary&amp;Assumptions'!$H$25*$C276)*(1+'Summary&amp;Assumptions'!$J$29)^(CJ$46-1))+AND(CJ$56&lt;'Summary&amp;Assumptions'!$J$31,CJ$47&gt;=$FQ276,CJ$47&lt;=$FR276)*(('Summary&amp;Assumptions'!$H$25*$C276)*(1+'Summary&amp;Assumptions'!$J$29)^(CJ$46-1))</f>
        <v>0</v>
      </c>
      <c r="CF276" s="588">
        <f>AND(CK$55&gt;0,SUM($E276:CE276)&lt;'Summary&amp;Assumptions'!$G$32*$B276,$D276&gt;='Summary&amp;Assumptions'!$D$17,CK$47&gt;=$D276,CK$47&lt;=EDATE($D276,'Summary&amp;Assumptions'!$G$32))*$B276+AND(CK$56&lt;'Summary&amp;Assumptions'!$J$31,CK$47&gt;=$FO276,CK$47&lt;=$FP276)*(('Summary&amp;Assumptions'!$H$25*$C276)*(1+'Summary&amp;Assumptions'!$J$29)^(CK$46-1))+AND(CK$56&lt;'Summary&amp;Assumptions'!$J$31,CK$47&gt;=$FQ276,CK$47&lt;=$FR276)*(('Summary&amp;Assumptions'!$H$25*$C276)*(1+'Summary&amp;Assumptions'!$J$29)^(CK$46-1))</f>
        <v>0</v>
      </c>
      <c r="CG276" s="588">
        <f>AND(CL$55&gt;0,SUM($E276:CF276)&lt;'Summary&amp;Assumptions'!$G$32*$B276,$D276&gt;='Summary&amp;Assumptions'!$D$17,CL$47&gt;=$D276,CL$47&lt;=EDATE($D276,'Summary&amp;Assumptions'!$G$32))*$B276+AND(CL$56&lt;'Summary&amp;Assumptions'!$J$31,CL$47&gt;=$FO276,CL$47&lt;=$FP276)*(('Summary&amp;Assumptions'!$H$25*$C276)*(1+'Summary&amp;Assumptions'!$J$29)^(CL$46-1))+AND(CL$56&lt;'Summary&amp;Assumptions'!$J$31,CL$47&gt;=$FQ276,CL$47&lt;=$FR276)*(('Summary&amp;Assumptions'!$H$25*$C276)*(1+'Summary&amp;Assumptions'!$J$29)^(CL$46-1))</f>
        <v>0</v>
      </c>
      <c r="CH276" s="588">
        <f>AND(CM$55&gt;0,SUM($E276:CG276)&lt;'Summary&amp;Assumptions'!$G$32*$B276,$D276&gt;='Summary&amp;Assumptions'!$D$17,CM$47&gt;=$D276,CM$47&lt;=EDATE($D276,'Summary&amp;Assumptions'!$G$32))*$B276+AND(CM$56&lt;'Summary&amp;Assumptions'!$J$31,CM$47&gt;=$FO276,CM$47&lt;=$FP276)*(('Summary&amp;Assumptions'!$H$25*$C276)*(1+'Summary&amp;Assumptions'!$J$29)^(CM$46-1))+AND(CM$56&lt;'Summary&amp;Assumptions'!$J$31,CM$47&gt;=$FQ276,CM$47&lt;=$FR276)*(('Summary&amp;Assumptions'!$H$25*$C276)*(1+'Summary&amp;Assumptions'!$J$29)^(CM$46-1))</f>
        <v>0</v>
      </c>
      <c r="CI276" s="588">
        <f>AND(CN$55&gt;0,SUM($E276:CH276)&lt;'Summary&amp;Assumptions'!$G$32*$B276,$D276&gt;='Summary&amp;Assumptions'!$D$17,CN$47&gt;=$D276,CN$47&lt;=EDATE($D276,'Summary&amp;Assumptions'!$G$32))*$B276+AND(CN$56&lt;'Summary&amp;Assumptions'!$J$31,CN$47&gt;=$FO276,CN$47&lt;=$FP276)*(('Summary&amp;Assumptions'!$H$25*$C276)*(1+'Summary&amp;Assumptions'!$J$29)^(CN$46-1))+AND(CN$56&lt;'Summary&amp;Assumptions'!$J$31,CN$47&gt;=$FQ276,CN$47&lt;=$FR276)*(('Summary&amp;Assumptions'!$H$25*$C276)*(1+'Summary&amp;Assumptions'!$J$29)^(CN$46-1))</f>
        <v>0</v>
      </c>
      <c r="CJ276" s="588">
        <f>AND(CO$55&gt;0,SUM($E276:CI276)&lt;'Summary&amp;Assumptions'!$G$32*$B276,$D276&gt;='Summary&amp;Assumptions'!$D$17,CO$47&gt;=$D276,CO$47&lt;=EDATE($D276,'Summary&amp;Assumptions'!$G$32))*$B276+AND(CO$56&lt;'Summary&amp;Assumptions'!$J$31,CO$47&gt;=$FO276,CO$47&lt;=$FP276)*(('Summary&amp;Assumptions'!$H$25*$C276)*(1+'Summary&amp;Assumptions'!$J$29)^(CO$46-1))+AND(CO$56&lt;'Summary&amp;Assumptions'!$J$31,CO$47&gt;=$FQ276,CO$47&lt;=$FR276)*(('Summary&amp;Assumptions'!$H$25*$C276)*(1+'Summary&amp;Assumptions'!$J$29)^(CO$46-1))</f>
        <v>0</v>
      </c>
      <c r="CK276" s="588">
        <f>AND(CP$55&gt;0,SUM($E276:CJ276)&lt;'Summary&amp;Assumptions'!$G$32*$B276,$D276&gt;='Summary&amp;Assumptions'!$D$17,CP$47&gt;=$D276,CP$47&lt;=EDATE($D276,'Summary&amp;Assumptions'!$G$32))*$B276+AND(CP$56&lt;'Summary&amp;Assumptions'!$J$31,CP$47&gt;=$FO276,CP$47&lt;=$FP276)*(('Summary&amp;Assumptions'!$H$25*$C276)*(1+'Summary&amp;Assumptions'!$J$29)^(CP$46-1))+AND(CP$56&lt;'Summary&amp;Assumptions'!$J$31,CP$47&gt;=$FQ276,CP$47&lt;=$FR276)*(('Summary&amp;Assumptions'!$H$25*$C276)*(1+'Summary&amp;Assumptions'!$J$29)^(CP$46-1))</f>
        <v>0</v>
      </c>
      <c r="CL276" s="588">
        <f>AND(CQ$55&gt;0,SUM($E276:CK276)&lt;'Summary&amp;Assumptions'!$G$32*$B276,$D276&gt;='Summary&amp;Assumptions'!$D$17,CQ$47&gt;=$D276,CQ$47&lt;=EDATE($D276,'Summary&amp;Assumptions'!$G$32))*$B276+AND(CQ$56&lt;'Summary&amp;Assumptions'!$J$31,CQ$47&gt;=$FO276,CQ$47&lt;=$FP276)*(('Summary&amp;Assumptions'!$H$25*$C276)*(1+'Summary&amp;Assumptions'!$J$29)^(CQ$46-1))+AND(CQ$56&lt;'Summary&amp;Assumptions'!$J$31,CQ$47&gt;=$FQ276,CQ$47&lt;=$FR276)*(('Summary&amp;Assumptions'!$H$25*$C276)*(1+'Summary&amp;Assumptions'!$J$29)^(CQ$46-1))</f>
        <v>0</v>
      </c>
      <c r="CM276" s="588">
        <f>AND(CR$55&gt;0,SUM($E276:CL276)&lt;'Summary&amp;Assumptions'!$G$32*$B276,$D276&gt;='Summary&amp;Assumptions'!$D$17,CR$47&gt;=$D276,CR$47&lt;=EDATE($D276,'Summary&amp;Assumptions'!$G$32))*$B276+AND(CR$56&lt;'Summary&amp;Assumptions'!$J$31,CR$47&gt;=$FO276,CR$47&lt;=$FP276)*(('Summary&amp;Assumptions'!$H$25*$C276)*(1+'Summary&amp;Assumptions'!$J$29)^(CR$46-1))+AND(CR$56&lt;'Summary&amp;Assumptions'!$J$31,CR$47&gt;=$FQ276,CR$47&lt;=$FR276)*(('Summary&amp;Assumptions'!$H$25*$C276)*(1+'Summary&amp;Assumptions'!$J$29)^(CR$46-1))</f>
        <v>0</v>
      </c>
      <c r="CN276" s="588">
        <f>AND(CS$55&gt;0,SUM($E276:CM276)&lt;'Summary&amp;Assumptions'!$G$32*$B276,$D276&gt;='Summary&amp;Assumptions'!$D$17,CS$47&gt;=$D276,CS$47&lt;=EDATE($D276,'Summary&amp;Assumptions'!$G$32))*$B276+AND(CS$56&lt;'Summary&amp;Assumptions'!$J$31,CS$47&gt;=$FO276,CS$47&lt;=$FP276)*(('Summary&amp;Assumptions'!$H$25*$C276)*(1+'Summary&amp;Assumptions'!$J$29)^(CS$46-1))+AND(CS$56&lt;'Summary&amp;Assumptions'!$J$31,CS$47&gt;=$FQ276,CS$47&lt;=$FR276)*(('Summary&amp;Assumptions'!$H$25*$C276)*(1+'Summary&amp;Assumptions'!$J$29)^(CS$46-1))</f>
        <v>0</v>
      </c>
      <c r="CO276" s="588">
        <f>AND(CT$55&gt;0,SUM($E276:CN276)&lt;'Summary&amp;Assumptions'!$G$32*$B276,$D276&gt;='Summary&amp;Assumptions'!$D$17,CT$47&gt;=$D276,CT$47&lt;=EDATE($D276,'Summary&amp;Assumptions'!$G$32))*$B276+AND(CT$56&lt;'Summary&amp;Assumptions'!$J$31,CT$47&gt;=$FO276,CT$47&lt;=$FP276)*(('Summary&amp;Assumptions'!$H$25*$C276)*(1+'Summary&amp;Assumptions'!$J$29)^(CT$46-1))+AND(CT$56&lt;'Summary&amp;Assumptions'!$J$31,CT$47&gt;=$FQ276,CT$47&lt;=$FR276)*(('Summary&amp;Assumptions'!$H$25*$C276)*(1+'Summary&amp;Assumptions'!$J$29)^(CT$46-1))</f>
        <v>0</v>
      </c>
      <c r="CP276" s="588">
        <f>AND(CU$55&gt;0,SUM($E276:CO276)&lt;'Summary&amp;Assumptions'!$G$32*$B276,$D276&gt;='Summary&amp;Assumptions'!$D$17,CU$47&gt;=$D276,CU$47&lt;=EDATE($D276,'Summary&amp;Assumptions'!$G$32))*$B276+AND(CU$56&lt;'Summary&amp;Assumptions'!$J$31,CU$47&gt;=$FO276,CU$47&lt;=$FP276)*(('Summary&amp;Assumptions'!$H$25*$C276)*(1+'Summary&amp;Assumptions'!$J$29)^(CU$46-1))+AND(CU$56&lt;'Summary&amp;Assumptions'!$J$31,CU$47&gt;=$FQ276,CU$47&lt;=$FR276)*(('Summary&amp;Assumptions'!$H$25*$C276)*(1+'Summary&amp;Assumptions'!$J$29)^(CU$46-1))</f>
        <v>0</v>
      </c>
      <c r="CQ276" s="588">
        <f>AND(CV$55&gt;0,SUM($E276:CP276)&lt;'Summary&amp;Assumptions'!$G$32*$B276,$D276&gt;='Summary&amp;Assumptions'!$D$17,CV$47&gt;=$D276,CV$47&lt;=EDATE($D276,'Summary&amp;Assumptions'!$G$32))*$B276+AND(CV$56&lt;'Summary&amp;Assumptions'!$J$31,CV$47&gt;=$FO276,CV$47&lt;=$FP276)*(('Summary&amp;Assumptions'!$H$25*$C276)*(1+'Summary&amp;Assumptions'!$J$29)^(CV$46-1))+AND(CV$56&lt;'Summary&amp;Assumptions'!$J$31,CV$47&gt;=$FQ276,CV$47&lt;=$FR276)*(('Summary&amp;Assumptions'!$H$25*$C276)*(1+'Summary&amp;Assumptions'!$J$29)^(CV$46-1))</f>
        <v>0</v>
      </c>
      <c r="CR276" s="588">
        <f>AND(CW$55&gt;0,SUM($E276:CQ276)&lt;'Summary&amp;Assumptions'!$G$32*$B276,$D276&gt;='Summary&amp;Assumptions'!$D$17,CW$47&gt;=$D276,CW$47&lt;=EDATE($D276,'Summary&amp;Assumptions'!$G$32))*$B276+AND(CW$56&lt;'Summary&amp;Assumptions'!$J$31,CW$47&gt;=$FO276,CW$47&lt;=$FP276)*(('Summary&amp;Assumptions'!$H$25*$C276)*(1+'Summary&amp;Assumptions'!$J$29)^(CW$46-1))+AND(CW$56&lt;'Summary&amp;Assumptions'!$J$31,CW$47&gt;=$FQ276,CW$47&lt;=$FR276)*(('Summary&amp;Assumptions'!$H$25*$C276)*(1+'Summary&amp;Assumptions'!$J$29)^(CW$46-1))</f>
        <v>0</v>
      </c>
      <c r="CS276" s="588">
        <f>AND(CX$55&gt;0,SUM($E276:CR276)&lt;'Summary&amp;Assumptions'!$G$32*$B276,$D276&gt;='Summary&amp;Assumptions'!$D$17,CX$47&gt;=$D276,CX$47&lt;=EDATE($D276,'Summary&amp;Assumptions'!$G$32))*$B276+AND(CX$56&lt;'Summary&amp;Assumptions'!$J$31,CX$47&gt;=$FO276,CX$47&lt;=$FP276)*(('Summary&amp;Assumptions'!$H$25*$C276)*(1+'Summary&amp;Assumptions'!$J$29)^(CX$46-1))+AND(CX$56&lt;'Summary&amp;Assumptions'!$J$31,CX$47&gt;=$FQ276,CX$47&lt;=$FR276)*(('Summary&amp;Assumptions'!$H$25*$C276)*(1+'Summary&amp;Assumptions'!$J$29)^(CX$46-1))</f>
        <v>0</v>
      </c>
      <c r="CT276" s="588">
        <f>AND(CY$55&gt;0,SUM($E276:CS276)&lt;'Summary&amp;Assumptions'!$G$32*$B276,$D276&gt;='Summary&amp;Assumptions'!$D$17,CY$47&gt;=$D276,CY$47&lt;=EDATE($D276,'Summary&amp;Assumptions'!$G$32))*$B276+AND(CY$56&lt;'Summary&amp;Assumptions'!$J$31,CY$47&gt;=$FO276,CY$47&lt;=$FP276)*(('Summary&amp;Assumptions'!$H$25*$C276)*(1+'Summary&amp;Assumptions'!$J$29)^(CY$46-1))+AND(CY$56&lt;'Summary&amp;Assumptions'!$J$31,CY$47&gt;=$FQ276,CY$47&lt;=$FR276)*(('Summary&amp;Assumptions'!$H$25*$C276)*(1+'Summary&amp;Assumptions'!$J$29)^(CY$46-1))</f>
        <v>0</v>
      </c>
      <c r="CU276" s="588">
        <f>AND(CZ$55&gt;0,SUM($E276:CT276)&lt;'Summary&amp;Assumptions'!$G$32*$B276,$D276&gt;='Summary&amp;Assumptions'!$D$17,CZ$47&gt;=$D276,CZ$47&lt;=EDATE($D276,'Summary&amp;Assumptions'!$G$32))*$B276+AND(CZ$56&lt;'Summary&amp;Assumptions'!$J$31,CZ$47&gt;=$FO276,CZ$47&lt;=$FP276)*(('Summary&amp;Assumptions'!$H$25*$C276)*(1+'Summary&amp;Assumptions'!$J$29)^(CZ$46-1))+AND(CZ$56&lt;'Summary&amp;Assumptions'!$J$31,CZ$47&gt;=$FQ276,CZ$47&lt;=$FR276)*(('Summary&amp;Assumptions'!$H$25*$C276)*(1+'Summary&amp;Assumptions'!$J$29)^(CZ$46-1))</f>
        <v>0</v>
      </c>
      <c r="CV276" s="588">
        <f>AND(DA$55&gt;0,SUM($E276:CU276)&lt;'Summary&amp;Assumptions'!$G$32*$B276,$D276&gt;='Summary&amp;Assumptions'!$D$17,DA$47&gt;=$D276,DA$47&lt;=EDATE($D276,'Summary&amp;Assumptions'!$G$32))*$B276+AND(DA$56&lt;'Summary&amp;Assumptions'!$J$31,DA$47&gt;=$FO276,DA$47&lt;=$FP276)*(('Summary&amp;Assumptions'!$H$25*$C276)*(1+'Summary&amp;Assumptions'!$J$29)^(DA$46-1))+AND(DA$56&lt;'Summary&amp;Assumptions'!$J$31,DA$47&gt;=$FQ276,DA$47&lt;=$FR276)*(('Summary&amp;Assumptions'!$H$25*$C276)*(1+'Summary&amp;Assumptions'!$J$29)^(DA$46-1))</f>
        <v>0</v>
      </c>
      <c r="CW276" s="588">
        <f>AND(DB$55&gt;0,SUM($E276:CV276)&lt;'Summary&amp;Assumptions'!$G$32*$B276,$D276&gt;='Summary&amp;Assumptions'!$D$17,DB$47&gt;=$D276,DB$47&lt;=EDATE($D276,'Summary&amp;Assumptions'!$G$32))*$B276+AND(DB$56&lt;'Summary&amp;Assumptions'!$J$31,DB$47&gt;=$FO276,DB$47&lt;=$FP276)*(('Summary&amp;Assumptions'!$H$25*$C276)*(1+'Summary&amp;Assumptions'!$J$29)^(DB$46-1))+AND(DB$56&lt;'Summary&amp;Assumptions'!$J$31,DB$47&gt;=$FQ276,DB$47&lt;=$FR276)*(('Summary&amp;Assumptions'!$H$25*$C276)*(1+'Summary&amp;Assumptions'!$J$29)^(DB$46-1))</f>
        <v>0</v>
      </c>
      <c r="CX276" s="588">
        <f>AND(DC$55&gt;0,SUM($E276:CW276)&lt;'Summary&amp;Assumptions'!$G$32*$B276,$D276&gt;='Summary&amp;Assumptions'!$D$17,DC$47&gt;=$D276,DC$47&lt;=EDATE($D276,'Summary&amp;Assumptions'!$G$32))*$B276+AND(DC$56&lt;'Summary&amp;Assumptions'!$J$31,DC$47&gt;=$FO276,DC$47&lt;=$FP276)*(('Summary&amp;Assumptions'!$H$25*$C276)*(1+'Summary&amp;Assumptions'!$J$29)^(DC$46-1))+AND(DC$56&lt;'Summary&amp;Assumptions'!$J$31,DC$47&gt;=$FQ276,DC$47&lt;=$FR276)*(('Summary&amp;Assumptions'!$H$25*$C276)*(1+'Summary&amp;Assumptions'!$J$29)^(DC$46-1))</f>
        <v>0</v>
      </c>
      <c r="CY276" s="588">
        <f>AND(DD$55&gt;0,SUM($E276:CX276)&lt;'Summary&amp;Assumptions'!$G$32*$B276,$D276&gt;='Summary&amp;Assumptions'!$D$17,DD$47&gt;=$D276,DD$47&lt;=EDATE($D276,'Summary&amp;Assumptions'!$G$32))*$B276+AND(DD$56&lt;'Summary&amp;Assumptions'!$J$31,DD$47&gt;=$FO276,DD$47&lt;=$FP276)*(('Summary&amp;Assumptions'!$H$25*$C276)*(1+'Summary&amp;Assumptions'!$J$29)^(DD$46-1))+AND(DD$56&lt;'Summary&amp;Assumptions'!$J$31,DD$47&gt;=$FQ276,DD$47&lt;=$FR276)*(('Summary&amp;Assumptions'!$H$25*$C276)*(1+'Summary&amp;Assumptions'!$J$29)^(DD$46-1))</f>
        <v>0</v>
      </c>
      <c r="CZ276" s="588">
        <f>AND(DE$55&gt;0,SUM($E276:CY276)&lt;'Summary&amp;Assumptions'!$G$32*$B276,$D276&gt;='Summary&amp;Assumptions'!$D$17,DE$47&gt;=$D276,DE$47&lt;=EDATE($D276,'Summary&amp;Assumptions'!$G$32))*$B276+AND(DE$56&lt;'Summary&amp;Assumptions'!$J$31,DE$47&gt;=$FO276,DE$47&lt;=$FP276)*(('Summary&amp;Assumptions'!$H$25*$C276)*(1+'Summary&amp;Assumptions'!$J$29)^(DE$46-1))+AND(DE$56&lt;'Summary&amp;Assumptions'!$J$31,DE$47&gt;=$FQ276,DE$47&lt;=$FR276)*(('Summary&amp;Assumptions'!$H$25*$C276)*(1+'Summary&amp;Assumptions'!$J$29)^(DE$46-1))</f>
        <v>0</v>
      </c>
      <c r="DA276" s="588">
        <f>AND(DF$55&gt;0,SUM($E276:CZ276)&lt;'Summary&amp;Assumptions'!$G$32*$B276,$D276&gt;='Summary&amp;Assumptions'!$D$17,DF$47&gt;=$D276,DF$47&lt;=EDATE($D276,'Summary&amp;Assumptions'!$G$32))*$B276+AND(DF$56&lt;'Summary&amp;Assumptions'!$J$31,DF$47&gt;=$FO276,DF$47&lt;=$FP276)*(('Summary&amp;Assumptions'!$H$25*$C276)*(1+'Summary&amp;Assumptions'!$J$29)^(DF$46-1))+AND(DF$56&lt;'Summary&amp;Assumptions'!$J$31,DF$47&gt;=$FQ276,DF$47&lt;=$FR276)*(('Summary&amp;Assumptions'!$H$25*$C276)*(1+'Summary&amp;Assumptions'!$J$29)^(DF$46-1))</f>
        <v>0</v>
      </c>
      <c r="DB276" s="588">
        <f>AND(DG$55&gt;0,SUM($E276:DA276)&lt;'Summary&amp;Assumptions'!$G$32*$B276,$D276&gt;='Summary&amp;Assumptions'!$D$17,DG$47&gt;=$D276,DG$47&lt;=EDATE($D276,'Summary&amp;Assumptions'!$G$32))*$B276+AND(DG$56&lt;'Summary&amp;Assumptions'!$J$31,DG$47&gt;=$FO276,DG$47&lt;=$FP276)*(('Summary&amp;Assumptions'!$H$25*$C276)*(1+'Summary&amp;Assumptions'!$J$29)^(DG$46-1))+AND(DG$56&lt;'Summary&amp;Assumptions'!$J$31,DG$47&gt;=$FQ276,DG$47&lt;=$FR276)*(('Summary&amp;Assumptions'!$H$25*$C276)*(1+'Summary&amp;Assumptions'!$J$29)^(DG$46-1))</f>
        <v>0</v>
      </c>
      <c r="DC276" s="588">
        <f>AND(DH$55&gt;0,SUM($E276:DB276)&lt;'Summary&amp;Assumptions'!$G$32*$B276,$D276&gt;='Summary&amp;Assumptions'!$D$17,DH$47&gt;=$D276,DH$47&lt;=EDATE($D276,'Summary&amp;Assumptions'!$G$32))*$B276+AND(DH$56&lt;'Summary&amp;Assumptions'!$J$31,DH$47&gt;=$FO276,DH$47&lt;=$FP276)*(('Summary&amp;Assumptions'!$H$25*$C276)*(1+'Summary&amp;Assumptions'!$J$29)^(DH$46-1))+AND(DH$56&lt;'Summary&amp;Assumptions'!$J$31,DH$47&gt;=$FQ276,DH$47&lt;=$FR276)*(('Summary&amp;Assumptions'!$H$25*$C276)*(1+'Summary&amp;Assumptions'!$J$29)^(DH$46-1))</f>
        <v>0</v>
      </c>
      <c r="DD276" s="588">
        <f>AND(DI$55&gt;0,SUM($E276:DC276)&lt;'Summary&amp;Assumptions'!$G$32*$B276,$D276&gt;='Summary&amp;Assumptions'!$D$17,DI$47&gt;=$D276,DI$47&lt;=EDATE($D276,'Summary&amp;Assumptions'!$G$32))*$B276+AND(DI$56&lt;'Summary&amp;Assumptions'!$J$31,DI$47&gt;=$FO276,DI$47&lt;=$FP276)*(('Summary&amp;Assumptions'!$H$25*$C276)*(1+'Summary&amp;Assumptions'!$J$29)^(DI$46-1))+AND(DI$56&lt;'Summary&amp;Assumptions'!$J$31,DI$47&gt;=$FQ276,DI$47&lt;=$FR276)*(('Summary&amp;Assumptions'!$H$25*$C276)*(1+'Summary&amp;Assumptions'!$J$29)^(DI$46-1))</f>
        <v>0</v>
      </c>
      <c r="DE276" s="588">
        <f>AND(DJ$55&gt;0,SUM($E276:DD276)&lt;'Summary&amp;Assumptions'!$G$32*$B276,$D276&gt;='Summary&amp;Assumptions'!$D$17,DJ$47&gt;=$D276,DJ$47&lt;=EDATE($D276,'Summary&amp;Assumptions'!$G$32))*$B276+AND(DJ$56&lt;'Summary&amp;Assumptions'!$J$31,DJ$47&gt;=$FO276,DJ$47&lt;=$FP276)*(('Summary&amp;Assumptions'!$H$25*$C276)*(1+'Summary&amp;Assumptions'!$J$29)^(DJ$46-1))+AND(DJ$56&lt;'Summary&amp;Assumptions'!$J$31,DJ$47&gt;=$FQ276,DJ$47&lt;=$FR276)*(('Summary&amp;Assumptions'!$H$25*$C276)*(1+'Summary&amp;Assumptions'!$J$29)^(DJ$46-1))</f>
        <v>0</v>
      </c>
      <c r="DF276" s="588">
        <f>AND(DK$55&gt;0,SUM($E276:DE276)&lt;'Summary&amp;Assumptions'!$G$32*$B276,$D276&gt;='Summary&amp;Assumptions'!$D$17,DK$47&gt;=$D276,DK$47&lt;=EDATE($D276,'Summary&amp;Assumptions'!$G$32))*$B276+AND(DK$56&lt;'Summary&amp;Assumptions'!$J$31,DK$47&gt;=$FO276,DK$47&lt;=$FP276)*(('Summary&amp;Assumptions'!$H$25*$C276)*(1+'Summary&amp;Assumptions'!$J$29)^(DK$46-1))+AND(DK$56&lt;'Summary&amp;Assumptions'!$J$31,DK$47&gt;=$FQ276,DK$47&lt;=$FR276)*(('Summary&amp;Assumptions'!$H$25*$C276)*(1+'Summary&amp;Assumptions'!$J$29)^(DK$46-1))</f>
        <v>0</v>
      </c>
      <c r="DG276" s="588">
        <f>AND(DL$55&gt;0,SUM($E276:DF276)&lt;'Summary&amp;Assumptions'!$G$32*$B276,$D276&gt;='Summary&amp;Assumptions'!$D$17,DL$47&gt;=$D276,DL$47&lt;=EDATE($D276,'Summary&amp;Assumptions'!$G$32))*$B276+AND(DL$56&lt;'Summary&amp;Assumptions'!$J$31,DL$47&gt;=$FO276,DL$47&lt;=$FP276)*(('Summary&amp;Assumptions'!$H$25*$C276)*(1+'Summary&amp;Assumptions'!$J$29)^(DL$46-1))+AND(DL$56&lt;'Summary&amp;Assumptions'!$J$31,DL$47&gt;=$FQ276,DL$47&lt;=$FR276)*(('Summary&amp;Assumptions'!$H$25*$C276)*(1+'Summary&amp;Assumptions'!$J$29)^(DL$46-1))</f>
        <v>0</v>
      </c>
      <c r="DH276" s="588">
        <f>AND(DM$55&gt;0,SUM($E276:DG276)&lt;'Summary&amp;Assumptions'!$G$32*$B276,$D276&gt;='Summary&amp;Assumptions'!$D$17,DM$47&gt;=$D276,DM$47&lt;=EDATE($D276,'Summary&amp;Assumptions'!$G$32))*$B276+AND(DM$56&lt;'Summary&amp;Assumptions'!$J$31,DM$47&gt;=$FO276,DM$47&lt;=$FP276)*(('Summary&amp;Assumptions'!$H$25*$C276)*(1+'Summary&amp;Assumptions'!$J$29)^(DM$46-1))+AND(DM$56&lt;'Summary&amp;Assumptions'!$J$31,DM$47&gt;=$FQ276,DM$47&lt;=$FR276)*(('Summary&amp;Assumptions'!$H$25*$C276)*(1+'Summary&amp;Assumptions'!$J$29)^(DM$46-1))</f>
        <v>0</v>
      </c>
      <c r="DI276" s="588">
        <f>AND(DN$55&gt;0,SUM($E276:DH276)&lt;'Summary&amp;Assumptions'!$G$32*$B276,$D276&gt;='Summary&amp;Assumptions'!$D$17,DN$47&gt;=$D276,DN$47&lt;=EDATE($D276,'Summary&amp;Assumptions'!$G$32))*$B276+AND(DN$56&lt;'Summary&amp;Assumptions'!$J$31,DN$47&gt;=$FO276,DN$47&lt;=$FP276)*(('Summary&amp;Assumptions'!$H$25*$C276)*(1+'Summary&amp;Assumptions'!$J$29)^(DN$46-1))+AND(DN$56&lt;'Summary&amp;Assumptions'!$J$31,DN$47&gt;=$FQ276,DN$47&lt;=$FR276)*(('Summary&amp;Assumptions'!$H$25*$C276)*(1+'Summary&amp;Assumptions'!$J$29)^(DN$46-1))</f>
        <v>0</v>
      </c>
      <c r="DJ276" s="588">
        <f>AND(DO$55&gt;0,SUM($E276:DI276)&lt;'Summary&amp;Assumptions'!$G$32*$B276,$D276&gt;='Summary&amp;Assumptions'!$D$17,DO$47&gt;=$D276,DO$47&lt;=EDATE($D276,'Summary&amp;Assumptions'!$G$32))*$B276+AND(DO$56&lt;'Summary&amp;Assumptions'!$J$31,DO$47&gt;=$FO276,DO$47&lt;=$FP276)*(('Summary&amp;Assumptions'!$H$25*$C276)*(1+'Summary&amp;Assumptions'!$J$29)^(DO$46-1))+AND(DO$56&lt;'Summary&amp;Assumptions'!$J$31,DO$47&gt;=$FQ276,DO$47&lt;=$FR276)*(('Summary&amp;Assumptions'!$H$25*$C276)*(1+'Summary&amp;Assumptions'!$J$29)^(DO$46-1))</f>
        <v>0</v>
      </c>
      <c r="DK276" s="588">
        <f>AND(DP$55&gt;0,SUM($E276:DJ276)&lt;'Summary&amp;Assumptions'!$G$32*$B276,$D276&gt;='Summary&amp;Assumptions'!$D$17,DP$47&gt;=$D276,DP$47&lt;=EDATE($D276,'Summary&amp;Assumptions'!$G$32))*$B276+AND(DP$56&lt;'Summary&amp;Assumptions'!$J$31,DP$47&gt;=$FO276,DP$47&lt;=$FP276)*(('Summary&amp;Assumptions'!$H$25*$C276)*(1+'Summary&amp;Assumptions'!$J$29)^(DP$46-1))+AND(DP$56&lt;'Summary&amp;Assumptions'!$J$31,DP$47&gt;=$FQ276,DP$47&lt;=$FR276)*(('Summary&amp;Assumptions'!$H$25*$C276)*(1+'Summary&amp;Assumptions'!$J$29)^(DP$46-1))</f>
        <v>0</v>
      </c>
      <c r="DL276" s="588">
        <f>AND(DQ$55&gt;0,SUM($E276:DK276)&lt;'Summary&amp;Assumptions'!$G$32*$B276,$D276&gt;='Summary&amp;Assumptions'!$D$17,DQ$47&gt;=$D276,DQ$47&lt;=EDATE($D276,'Summary&amp;Assumptions'!$G$32))*$B276+AND(DQ$56&lt;'Summary&amp;Assumptions'!$J$31,DQ$47&gt;=$FO276,DQ$47&lt;=$FP276)*(('Summary&amp;Assumptions'!$H$25*$C276)*(1+'Summary&amp;Assumptions'!$J$29)^(DQ$46-1))+AND(DQ$56&lt;'Summary&amp;Assumptions'!$J$31,DQ$47&gt;=$FQ276,DQ$47&lt;=$FR276)*(('Summary&amp;Assumptions'!$H$25*$C276)*(1+'Summary&amp;Assumptions'!$J$29)^(DQ$46-1))</f>
        <v>0</v>
      </c>
      <c r="DM276" s="588">
        <f>AND(DR$55&gt;0,SUM($E276:DL276)&lt;'Summary&amp;Assumptions'!$G$32*$B276,$D276&gt;='Summary&amp;Assumptions'!$D$17,DR$47&gt;=$D276,DR$47&lt;=EDATE($D276,'Summary&amp;Assumptions'!$G$32))*$B276+AND(DR$56&lt;'Summary&amp;Assumptions'!$J$31,DR$47&gt;=$FO276,DR$47&lt;=$FP276)*(('Summary&amp;Assumptions'!$H$25*$C276)*(1+'Summary&amp;Assumptions'!$J$29)^(DR$46-1))+AND(DR$56&lt;'Summary&amp;Assumptions'!$J$31,DR$47&gt;=$FQ276,DR$47&lt;=$FR276)*(('Summary&amp;Assumptions'!$H$25*$C276)*(1+'Summary&amp;Assumptions'!$J$29)^(DR$46-1))</f>
        <v>0</v>
      </c>
      <c r="DN276" s="588">
        <f>AND(DS$55&gt;0,SUM($E276:DM276)&lt;'Summary&amp;Assumptions'!$G$32*$B276,$D276&gt;='Summary&amp;Assumptions'!$D$17,DS$47&gt;=$D276,DS$47&lt;=EDATE($D276,'Summary&amp;Assumptions'!$G$32))*$B276+AND(DS$56&lt;'Summary&amp;Assumptions'!$J$31,DS$47&gt;=$FO276,DS$47&lt;=$FP276)*(('Summary&amp;Assumptions'!$H$25*$C276)*(1+'Summary&amp;Assumptions'!$J$29)^(DS$46-1))+AND(DS$56&lt;'Summary&amp;Assumptions'!$J$31,DS$47&gt;=$FQ276,DS$47&lt;=$FR276)*(('Summary&amp;Assumptions'!$H$25*$C276)*(1+'Summary&amp;Assumptions'!$J$29)^(DS$46-1))</f>
        <v>0</v>
      </c>
      <c r="DO276" s="588">
        <f>AND(DT$55&gt;0,SUM($E276:DN276)&lt;'Summary&amp;Assumptions'!$G$32*$B276,$D276&gt;='Summary&amp;Assumptions'!$D$17,DT$47&gt;=$D276,DT$47&lt;=EDATE($D276,'Summary&amp;Assumptions'!$G$32))*$B276+AND(DT$56&lt;'Summary&amp;Assumptions'!$J$31,DT$47&gt;=$FO276,DT$47&lt;=$FP276)*(('Summary&amp;Assumptions'!$H$25*$C276)*(1+'Summary&amp;Assumptions'!$J$29)^(DT$46-1))+AND(DT$56&lt;'Summary&amp;Assumptions'!$J$31,DT$47&gt;=$FQ276,DT$47&lt;=$FR276)*(('Summary&amp;Assumptions'!$H$25*$C276)*(1+'Summary&amp;Assumptions'!$J$29)^(DT$46-1))</f>
        <v>0</v>
      </c>
      <c r="DP276" s="588">
        <f>AND(DU$55&gt;0,SUM($E276:DO276)&lt;'Summary&amp;Assumptions'!$G$32*$B276,$D276&gt;='Summary&amp;Assumptions'!$D$17,DU$47&gt;=$D276,DU$47&lt;=EDATE($D276,'Summary&amp;Assumptions'!$G$32))*$B276+AND(DU$56&lt;'Summary&amp;Assumptions'!$J$31,DU$47&gt;=$FO276,DU$47&lt;=$FP276)*(('Summary&amp;Assumptions'!$H$25*$C276)*(1+'Summary&amp;Assumptions'!$J$29)^(DU$46-1))+AND(DU$56&lt;'Summary&amp;Assumptions'!$J$31,DU$47&gt;=$FQ276,DU$47&lt;=$FR276)*(('Summary&amp;Assumptions'!$H$25*$C276)*(1+'Summary&amp;Assumptions'!$J$29)^(DU$46-1))</f>
        <v>0</v>
      </c>
      <c r="DQ276" s="588">
        <f>AND(DV$55&gt;0,SUM($E276:DP276)&lt;'Summary&amp;Assumptions'!$G$32*$B276,$D276&gt;='Summary&amp;Assumptions'!$D$17,DV$47&gt;=$D276,DV$47&lt;=EDATE($D276,'Summary&amp;Assumptions'!$G$32))*$B276+AND(DV$56&lt;'Summary&amp;Assumptions'!$J$31,DV$47&gt;=$FO276,DV$47&lt;=$FP276)*(('Summary&amp;Assumptions'!$H$25*$C276)*(1+'Summary&amp;Assumptions'!$J$29)^(DV$46-1))+AND(DV$56&lt;'Summary&amp;Assumptions'!$J$31,DV$47&gt;=$FQ276,DV$47&lt;=$FR276)*(('Summary&amp;Assumptions'!$H$25*$C276)*(1+'Summary&amp;Assumptions'!$J$29)^(DV$46-1))</f>
        <v>0</v>
      </c>
      <c r="DR276" s="588">
        <f>AND(DW$55&gt;0,SUM($E276:DQ276)&lt;'Summary&amp;Assumptions'!$G$32*$B276,$D276&gt;='Summary&amp;Assumptions'!$D$17,DW$47&gt;=$D276,DW$47&lt;=EDATE($D276,'Summary&amp;Assumptions'!$G$32))*$B276+AND(DW$56&lt;'Summary&amp;Assumptions'!$J$31,DW$47&gt;=$FO276,DW$47&lt;=$FP276)*(('Summary&amp;Assumptions'!$H$25*$C276)*(1+'Summary&amp;Assumptions'!$J$29)^(DW$46-1))+AND(DW$56&lt;'Summary&amp;Assumptions'!$J$31,DW$47&gt;=$FQ276,DW$47&lt;=$FR276)*(('Summary&amp;Assumptions'!$H$25*$C276)*(1+'Summary&amp;Assumptions'!$J$29)^(DW$46-1))</f>
        <v>0</v>
      </c>
      <c r="DS276" s="588">
        <f>AND(DX$55&gt;0,SUM($E276:DR276)&lt;'Summary&amp;Assumptions'!$G$32*$B276,$D276&gt;='Summary&amp;Assumptions'!$D$17,DX$47&gt;=$D276,DX$47&lt;=EDATE($D276,'Summary&amp;Assumptions'!$G$32))*$B276+AND(DX$56&lt;'Summary&amp;Assumptions'!$J$31,DX$47&gt;=$FO276,DX$47&lt;=$FP276)*(('Summary&amp;Assumptions'!$H$25*$C276)*(1+'Summary&amp;Assumptions'!$J$29)^(DX$46-1))+AND(DX$56&lt;'Summary&amp;Assumptions'!$J$31,DX$47&gt;=$FQ276,DX$47&lt;=$FR276)*(('Summary&amp;Assumptions'!$H$25*$C276)*(1+'Summary&amp;Assumptions'!$J$29)^(DX$46-1))</f>
        <v>0</v>
      </c>
      <c r="DT276" s="588">
        <f>AND(DY$55&gt;0,SUM($E276:DS276)&lt;'Summary&amp;Assumptions'!$G$32*$B276,$D276&gt;='Summary&amp;Assumptions'!$D$17,DY$47&gt;=$D276,DY$47&lt;=EDATE($D276,'Summary&amp;Assumptions'!$G$32))*$B276+AND(DY$56&lt;'Summary&amp;Assumptions'!$J$31,DY$47&gt;=$FO276,DY$47&lt;=$FP276)*(('Summary&amp;Assumptions'!$H$25*$C276)*(1+'Summary&amp;Assumptions'!$J$29)^(DY$46-1))+AND(DY$56&lt;'Summary&amp;Assumptions'!$J$31,DY$47&gt;=$FQ276,DY$47&lt;=$FR276)*(('Summary&amp;Assumptions'!$H$25*$C276)*(1+'Summary&amp;Assumptions'!$J$29)^(DY$46-1))</f>
        <v>0</v>
      </c>
      <c r="DU276" s="588">
        <f>AND(DZ$55&gt;0,SUM($E276:DT276)&lt;'Summary&amp;Assumptions'!$G$32*$B276,$D276&gt;='Summary&amp;Assumptions'!$D$17,DZ$47&gt;=$D276,DZ$47&lt;=EDATE($D276,'Summary&amp;Assumptions'!$G$32))*$B276+AND(DZ$56&lt;'Summary&amp;Assumptions'!$J$31,DZ$47&gt;=$FO276,DZ$47&lt;=$FP276)*(('Summary&amp;Assumptions'!$H$25*$C276)*(1+'Summary&amp;Assumptions'!$J$29)^(DZ$46-1))+AND(DZ$56&lt;'Summary&amp;Assumptions'!$J$31,DZ$47&gt;=$FQ276,DZ$47&lt;=$FR276)*(('Summary&amp;Assumptions'!$H$25*$C276)*(1+'Summary&amp;Assumptions'!$J$29)^(DZ$46-1))</f>
        <v>0</v>
      </c>
      <c r="DV276" s="588">
        <f>AND(EA$55&gt;0,SUM($E276:DU276)&lt;'Summary&amp;Assumptions'!$G$32*$B276,$D276&gt;='Summary&amp;Assumptions'!$D$17,EA$47&gt;=$D276,EA$47&lt;=EDATE($D276,'Summary&amp;Assumptions'!$G$32))*$B276+AND(EA$56&lt;'Summary&amp;Assumptions'!$J$31,EA$47&gt;=$FO276,EA$47&lt;=$FP276)*(('Summary&amp;Assumptions'!$H$25*$C276)*(1+'Summary&amp;Assumptions'!$J$29)^(EA$46-1))+AND(EA$56&lt;'Summary&amp;Assumptions'!$J$31,EA$47&gt;=$FQ276,EA$47&lt;=$FR276)*(('Summary&amp;Assumptions'!$H$25*$C276)*(1+'Summary&amp;Assumptions'!$J$29)^(EA$46-1))</f>
        <v>0</v>
      </c>
      <c r="DW276" s="588">
        <f>AND(EB$55&gt;0,SUM($E276:DV276)&lt;'Summary&amp;Assumptions'!$G$32*$B276,$D276&gt;='Summary&amp;Assumptions'!$D$17,EB$47&gt;=$D276,EB$47&lt;=EDATE($D276,'Summary&amp;Assumptions'!$G$32))*$B276+AND(EB$56&lt;'Summary&amp;Assumptions'!$J$31,EB$47&gt;=$FO276,EB$47&lt;=$FP276)*(('Summary&amp;Assumptions'!$H$25*$C276)*(1+'Summary&amp;Assumptions'!$J$29)^(EB$46-1))+AND(EB$56&lt;'Summary&amp;Assumptions'!$J$31,EB$47&gt;=$FQ276,EB$47&lt;=$FR276)*(('Summary&amp;Assumptions'!$H$25*$C276)*(1+'Summary&amp;Assumptions'!$J$29)^(EB$46-1))</f>
        <v>0</v>
      </c>
      <c r="DX276" s="588">
        <f>AND(EC$55&gt;0,SUM($E276:DW276)&lt;'Summary&amp;Assumptions'!$G$32*$B276,$D276&gt;='Summary&amp;Assumptions'!$D$17,EC$47&gt;=$D276,EC$47&lt;=EDATE($D276,'Summary&amp;Assumptions'!$G$32))*$B276+AND(EC$56&lt;'Summary&amp;Assumptions'!$J$31,EC$47&gt;=$FO276,EC$47&lt;=$FP276)*(('Summary&amp;Assumptions'!$H$25*$C276)*(1+'Summary&amp;Assumptions'!$J$29)^(EC$46-1))+AND(EC$56&lt;'Summary&amp;Assumptions'!$J$31,EC$47&gt;=$FQ276,EC$47&lt;=$FR276)*(('Summary&amp;Assumptions'!$H$25*$C276)*(1+'Summary&amp;Assumptions'!$J$29)^(EC$46-1))</f>
        <v>0</v>
      </c>
      <c r="DY276" s="588">
        <f>AND(ED$55&gt;0,SUM($E276:DX276)&lt;'Summary&amp;Assumptions'!$G$32*$B276,$D276&gt;='Summary&amp;Assumptions'!$D$17,ED$47&gt;=$D276,ED$47&lt;=EDATE($D276,'Summary&amp;Assumptions'!$G$32))*$B276+AND(ED$56&lt;'Summary&amp;Assumptions'!$J$31,ED$47&gt;=$FO276,ED$47&lt;=$FP276)*(('Summary&amp;Assumptions'!$H$25*$C276)*(1+'Summary&amp;Assumptions'!$J$29)^(ED$46-1))+AND(ED$56&lt;'Summary&amp;Assumptions'!$J$31,ED$47&gt;=$FQ276,ED$47&lt;=$FR276)*(('Summary&amp;Assumptions'!$H$25*$C276)*(1+'Summary&amp;Assumptions'!$J$29)^(ED$46-1))</f>
        <v>0</v>
      </c>
      <c r="DZ276" s="588">
        <f>AND(EE$55&gt;0,SUM($E276:DY276)&lt;'Summary&amp;Assumptions'!$G$32*$B276,$D276&gt;='Summary&amp;Assumptions'!$D$17,EE$47&gt;=$D276,EE$47&lt;=EDATE($D276,'Summary&amp;Assumptions'!$G$32))*$B276+AND(EE$56&lt;'Summary&amp;Assumptions'!$J$31,EE$47&gt;=$FO276,EE$47&lt;=$FP276)*(('Summary&amp;Assumptions'!$H$25*$C276)*(1+'Summary&amp;Assumptions'!$J$29)^(EE$46-1))+AND(EE$56&lt;'Summary&amp;Assumptions'!$J$31,EE$47&gt;=$FQ276,EE$47&lt;=$FR276)*(('Summary&amp;Assumptions'!$H$25*$C276)*(1+'Summary&amp;Assumptions'!$J$29)^(EE$46-1))</f>
        <v>0</v>
      </c>
      <c r="EA276" s="588">
        <f>AND(EF$55&gt;0,SUM($E276:DZ276)&lt;'Summary&amp;Assumptions'!$G$32*$B276,$D276&gt;='Summary&amp;Assumptions'!$D$17,EF$47&gt;=$D276,EF$47&lt;=EDATE($D276,'Summary&amp;Assumptions'!$G$32))*$B276+AND(EF$56&lt;'Summary&amp;Assumptions'!$J$31,EF$47&gt;=$FO276,EF$47&lt;=$FP276)*(('Summary&amp;Assumptions'!$H$25*$C276)*(1+'Summary&amp;Assumptions'!$J$29)^(EF$46-1))+AND(EF$56&lt;'Summary&amp;Assumptions'!$J$31,EF$47&gt;=$FQ276,EF$47&lt;=$FR276)*(('Summary&amp;Assumptions'!$H$25*$C276)*(1+'Summary&amp;Assumptions'!$J$29)^(EF$46-1))</f>
        <v>0</v>
      </c>
      <c r="EB276" s="588">
        <f>AND(EG$55&gt;0,SUM($E276:EA276)&lt;'Summary&amp;Assumptions'!$G$32*$B276,$D276&gt;='Summary&amp;Assumptions'!$D$17,EG$47&gt;=$D276,EG$47&lt;=EDATE($D276,'Summary&amp;Assumptions'!$G$32))*$B276+AND(EG$56&lt;'Summary&amp;Assumptions'!$J$31,EG$47&gt;=$FO276,EG$47&lt;=$FP276)*(('Summary&amp;Assumptions'!$H$25*$C276)*(1+'Summary&amp;Assumptions'!$J$29)^(EG$46-1))+AND(EG$56&lt;'Summary&amp;Assumptions'!$J$31,EG$47&gt;=$FQ276,EG$47&lt;=$FR276)*(('Summary&amp;Assumptions'!$H$25*$C276)*(1+'Summary&amp;Assumptions'!$J$29)^(EG$46-1))</f>
        <v>0</v>
      </c>
      <c r="EC276" s="588">
        <f>AND(EH$55&gt;0,SUM($E276:EB276)&lt;'Summary&amp;Assumptions'!$G$32*$B276,$D276&gt;='Summary&amp;Assumptions'!$D$17,EH$47&gt;=$D276,EH$47&lt;=EDATE($D276,'Summary&amp;Assumptions'!$G$32))*$B276+AND(EH$56&lt;'Summary&amp;Assumptions'!$J$31,EH$47&gt;=$FO276,EH$47&lt;=$FP276)*(('Summary&amp;Assumptions'!$H$25*$C276)*(1+'Summary&amp;Assumptions'!$J$29)^(EH$46-1))+AND(EH$56&lt;'Summary&amp;Assumptions'!$J$31,EH$47&gt;=$FQ276,EH$47&lt;=$FR276)*(('Summary&amp;Assumptions'!$H$25*$C276)*(1+'Summary&amp;Assumptions'!$J$29)^(EH$46-1))</f>
        <v>0</v>
      </c>
      <c r="ED276" s="588">
        <f>AND(EI$55&gt;0,SUM($E276:EC276)&lt;'Summary&amp;Assumptions'!$G$32*$B276,$D276&gt;='Summary&amp;Assumptions'!$D$17,EI$47&gt;=$D276,EI$47&lt;=EDATE($D276,'Summary&amp;Assumptions'!$G$32))*$B276+AND(EI$56&lt;'Summary&amp;Assumptions'!$J$31,EI$47&gt;=$FO276,EI$47&lt;=$FP276)*(('Summary&amp;Assumptions'!$H$25*$C276)*(1+'Summary&amp;Assumptions'!$J$29)^(EI$46-1))+AND(EI$56&lt;'Summary&amp;Assumptions'!$J$31,EI$47&gt;=$FQ276,EI$47&lt;=$FR276)*(('Summary&amp;Assumptions'!$H$25*$C276)*(1+'Summary&amp;Assumptions'!$J$29)^(EI$46-1))</f>
        <v>0</v>
      </c>
      <c r="EE276" s="588">
        <f>AND(EJ$55&gt;0,SUM($E276:ED276)&lt;'Summary&amp;Assumptions'!$G$32*$B276,$D276&gt;='Summary&amp;Assumptions'!$D$17,EJ$47&gt;=$D276,EJ$47&lt;=EDATE($D276,'Summary&amp;Assumptions'!$G$32))*$B276+AND(EJ$56&lt;'Summary&amp;Assumptions'!$J$31,EJ$47&gt;=$FO276,EJ$47&lt;=$FP276)*(('Summary&amp;Assumptions'!$H$25*$C276)*(1+'Summary&amp;Assumptions'!$J$29)^(EJ$46-1))+AND(EJ$56&lt;'Summary&amp;Assumptions'!$J$31,EJ$47&gt;=$FQ276,EJ$47&lt;=$FR276)*(('Summary&amp;Assumptions'!$H$25*$C276)*(1+'Summary&amp;Assumptions'!$J$29)^(EJ$46-1))</f>
        <v>0</v>
      </c>
      <c r="EF276" s="588">
        <f>AND(EK$55&gt;0,SUM($E276:EE276)&lt;'Summary&amp;Assumptions'!$G$32*$B276,$D276&gt;='Summary&amp;Assumptions'!$D$17,EK$47&gt;=$D276,EK$47&lt;=EDATE($D276,'Summary&amp;Assumptions'!$G$32))*$B276+AND(EK$56&lt;'Summary&amp;Assumptions'!$J$31,EK$47&gt;=$FO276,EK$47&lt;=$FP276)*(('Summary&amp;Assumptions'!$H$25*$C276)*(1+'Summary&amp;Assumptions'!$J$29)^(EK$46-1))+AND(EK$56&lt;'Summary&amp;Assumptions'!$J$31,EK$47&gt;=$FQ276,EK$47&lt;=$FR276)*(('Summary&amp;Assumptions'!$H$25*$C276)*(1+'Summary&amp;Assumptions'!$J$29)^(EK$46-1))</f>
        <v>0</v>
      </c>
      <c r="EG276" s="588">
        <f>AND(EL$55&gt;0,SUM($E276:EF276)&lt;'Summary&amp;Assumptions'!$G$32*$B276,$D276&gt;='Summary&amp;Assumptions'!$D$17,EL$47&gt;=$D276,EL$47&lt;=EDATE($D276,'Summary&amp;Assumptions'!$G$32))*$B276+AND(EL$56&lt;'Summary&amp;Assumptions'!$J$31,EL$47&gt;=$FO276,EL$47&lt;=$FP276)*(('Summary&amp;Assumptions'!$H$25*$C276)*(1+'Summary&amp;Assumptions'!$J$29)^(EL$46-1))+AND(EL$56&lt;'Summary&amp;Assumptions'!$J$31,EL$47&gt;=$FQ276,EL$47&lt;=$FR276)*(('Summary&amp;Assumptions'!$H$25*$C276)*(1+'Summary&amp;Assumptions'!$J$29)^(EL$46-1))</f>
        <v>0</v>
      </c>
      <c r="EH276" s="588">
        <f>AND(EM$55&gt;0,SUM($E276:EG276)&lt;'Summary&amp;Assumptions'!$G$32*$B276,$D276&gt;='Summary&amp;Assumptions'!$D$17,EM$47&gt;=$D276,EM$47&lt;=EDATE($D276,'Summary&amp;Assumptions'!$G$32))*$B276+AND(EM$56&lt;'Summary&amp;Assumptions'!$J$31,EM$47&gt;=$FO276,EM$47&lt;=$FP276)*(('Summary&amp;Assumptions'!$H$25*$C276)*(1+'Summary&amp;Assumptions'!$J$29)^(EM$46-1))+AND(EM$56&lt;'Summary&amp;Assumptions'!$J$31,EM$47&gt;=$FQ276,EM$47&lt;=$FR276)*(('Summary&amp;Assumptions'!$H$25*$C276)*(1+'Summary&amp;Assumptions'!$J$29)^(EM$46-1))</f>
        <v>0</v>
      </c>
      <c r="EI276" s="588">
        <f>AND(EN$55&gt;0,SUM($E276:EH276)&lt;'Summary&amp;Assumptions'!$G$32*$B276,$D276&gt;='Summary&amp;Assumptions'!$D$17,EN$47&gt;=$D276,EN$47&lt;=EDATE($D276,'Summary&amp;Assumptions'!$G$32))*$B276+AND(EN$56&lt;'Summary&amp;Assumptions'!$J$31,EN$47&gt;=$FO276,EN$47&lt;=$FP276)*(('Summary&amp;Assumptions'!$H$25*$C276)*(1+'Summary&amp;Assumptions'!$J$29)^(EN$46-1))+AND(EN$56&lt;'Summary&amp;Assumptions'!$J$31,EN$47&gt;=$FQ276,EN$47&lt;=$FR276)*(('Summary&amp;Assumptions'!$H$25*$C276)*(1+'Summary&amp;Assumptions'!$J$29)^(EN$46-1))</f>
        <v>0</v>
      </c>
      <c r="EJ276" s="588">
        <f>AND(EO$55&gt;0,SUM($E276:EI276)&lt;'Summary&amp;Assumptions'!$G$32*$B276,$D276&gt;='Summary&amp;Assumptions'!$D$17,EO$47&gt;=$D276,EO$47&lt;=EDATE($D276,'Summary&amp;Assumptions'!$G$32))*$B276+AND(EO$56&lt;'Summary&amp;Assumptions'!$J$31,EO$47&gt;=$FO276,EO$47&lt;=$FP276)*(('Summary&amp;Assumptions'!$H$25*$C276)*(1+'Summary&amp;Assumptions'!$J$29)^(EO$46-1))+AND(EO$56&lt;'Summary&amp;Assumptions'!$J$31,EO$47&gt;=$FQ276,EO$47&lt;=$FR276)*(('Summary&amp;Assumptions'!$H$25*$C276)*(1+'Summary&amp;Assumptions'!$J$29)^(EO$46-1))</f>
        <v>0</v>
      </c>
      <c r="EK276" s="588">
        <f>AND(EP$55&gt;0,SUM($E276:EJ276)&lt;'Summary&amp;Assumptions'!$G$32*$B276,$D276&gt;='Summary&amp;Assumptions'!$D$17,EP$47&gt;=$D276,EP$47&lt;=EDATE($D276,'Summary&amp;Assumptions'!$G$32))*$B276+AND(EP$56&lt;'Summary&amp;Assumptions'!$J$31,EP$47&gt;=$FO276,EP$47&lt;=$FP276)*(('Summary&amp;Assumptions'!$H$25*$C276)*(1+'Summary&amp;Assumptions'!$J$29)^(EP$46-1))+AND(EP$56&lt;'Summary&amp;Assumptions'!$J$31,EP$47&gt;=$FQ276,EP$47&lt;=$FR276)*(('Summary&amp;Assumptions'!$H$25*$C276)*(1+'Summary&amp;Assumptions'!$J$29)^(EP$46-1))</f>
        <v>0</v>
      </c>
      <c r="EL276" s="588">
        <f>AND(EQ$55&gt;0,SUM($E276:EK276)&lt;'Summary&amp;Assumptions'!$G$32*$B276,$D276&gt;='Summary&amp;Assumptions'!$D$17,EQ$47&gt;=$D276,EQ$47&lt;=EDATE($D276,'Summary&amp;Assumptions'!$G$32))*$B276+AND(EQ$56&lt;'Summary&amp;Assumptions'!$J$31,EQ$47&gt;=$FO276,EQ$47&lt;=$FP276)*(('Summary&amp;Assumptions'!$H$25*$C276)*(1+'Summary&amp;Assumptions'!$J$29)^(EQ$46-1))+AND(EQ$56&lt;'Summary&amp;Assumptions'!$J$31,EQ$47&gt;=$FQ276,EQ$47&lt;=$FR276)*(('Summary&amp;Assumptions'!$H$25*$C276)*(1+'Summary&amp;Assumptions'!$J$29)^(EQ$46-1))</f>
        <v>0</v>
      </c>
      <c r="EM276" s="588">
        <f>AND(ER$55&gt;0,SUM($E276:EL276)&lt;'Summary&amp;Assumptions'!$G$32*$B276,$D276&gt;='Summary&amp;Assumptions'!$D$17,ER$47&gt;=$D276,ER$47&lt;=EDATE($D276,'Summary&amp;Assumptions'!$G$32))*$B276+AND(ER$56&lt;'Summary&amp;Assumptions'!$J$31,ER$47&gt;=$FO276,ER$47&lt;=$FP276)*(('Summary&amp;Assumptions'!$H$25*$C276)*(1+'Summary&amp;Assumptions'!$J$29)^(ER$46-1))+AND(ER$56&lt;'Summary&amp;Assumptions'!$J$31,ER$47&gt;=$FQ276,ER$47&lt;=$FR276)*(('Summary&amp;Assumptions'!$H$25*$C276)*(1+'Summary&amp;Assumptions'!$J$29)^(ER$46-1))</f>
        <v>0</v>
      </c>
      <c r="EN276" s="588">
        <f>AND(ES$55&gt;0,SUM($E276:EM276)&lt;'Summary&amp;Assumptions'!$G$32*$B276,$D276&gt;='Summary&amp;Assumptions'!$D$17,ES$47&gt;=$D276,ES$47&lt;=EDATE($D276,'Summary&amp;Assumptions'!$G$32))*$B276+AND(ES$56&lt;'Summary&amp;Assumptions'!$J$31,ES$47&gt;=$FO276,ES$47&lt;=$FP276)*(('Summary&amp;Assumptions'!$H$25*$C276)*(1+'Summary&amp;Assumptions'!$J$29)^(ES$46-1))+AND(ES$56&lt;'Summary&amp;Assumptions'!$J$31,ES$47&gt;=$FQ276,ES$47&lt;=$FR276)*(('Summary&amp;Assumptions'!$H$25*$C276)*(1+'Summary&amp;Assumptions'!$J$29)^(ES$46-1))</f>
        <v>0</v>
      </c>
      <c r="EO276" s="588">
        <f>AND(ET$55&gt;0,SUM($E276:EN276)&lt;'Summary&amp;Assumptions'!$G$32*$B276,$D276&gt;='Summary&amp;Assumptions'!$D$17,ET$47&gt;=$D276,ET$47&lt;=EDATE($D276,'Summary&amp;Assumptions'!$G$32))*$B276+AND(ET$56&lt;'Summary&amp;Assumptions'!$J$31,ET$47&gt;=$FO276,ET$47&lt;=$FP276)*(('Summary&amp;Assumptions'!$H$25*$C276)*(1+'Summary&amp;Assumptions'!$J$29)^(ET$46-1))+AND(ET$56&lt;'Summary&amp;Assumptions'!$J$31,ET$47&gt;=$FQ276,ET$47&lt;=$FR276)*(('Summary&amp;Assumptions'!$H$25*$C276)*(1+'Summary&amp;Assumptions'!$J$29)^(ET$46-1))</f>
        <v>0</v>
      </c>
      <c r="EP276" s="588">
        <f>AND(EU$55&gt;0,SUM($E276:EO276)&lt;'Summary&amp;Assumptions'!$G$32*$B276,$D276&gt;='Summary&amp;Assumptions'!$D$17,EU$47&gt;=$D276,EU$47&lt;=EDATE($D276,'Summary&amp;Assumptions'!$G$32))*$B276+AND(EU$56&lt;'Summary&amp;Assumptions'!$J$31,EU$47&gt;=$FO276,EU$47&lt;=$FP276)*(('Summary&amp;Assumptions'!$H$25*$C276)*(1+'Summary&amp;Assumptions'!$J$29)^(EU$46-1))+AND(EU$56&lt;'Summary&amp;Assumptions'!$J$31,EU$47&gt;=$FQ276,EU$47&lt;=$FR276)*(('Summary&amp;Assumptions'!$H$25*$C276)*(1+'Summary&amp;Assumptions'!$J$29)^(EU$46-1))</f>
        <v>0</v>
      </c>
      <c r="EQ276" s="588">
        <f>AND(EV$55&gt;0,SUM($E276:EP276)&lt;'Summary&amp;Assumptions'!$G$32*$B276,$D276&gt;='Summary&amp;Assumptions'!$D$17,EV$47&gt;=$D276,EV$47&lt;=EDATE($D276,'Summary&amp;Assumptions'!$G$32))*$B276+AND(EV$56&lt;'Summary&amp;Assumptions'!$J$31,EV$47&gt;=$FO276,EV$47&lt;=$FP276)*(('Summary&amp;Assumptions'!$H$25*$C276)*(1+'Summary&amp;Assumptions'!$J$29)^(EV$46-1))+AND(EV$56&lt;'Summary&amp;Assumptions'!$J$31,EV$47&gt;=$FQ276,EV$47&lt;=$FR276)*(('Summary&amp;Assumptions'!$H$25*$C276)*(1+'Summary&amp;Assumptions'!$J$29)^(EV$46-1))</f>
        <v>0</v>
      </c>
      <c r="ER276" s="588">
        <f>AND(EW$55&gt;0,SUM($E276:EQ276)&lt;'Summary&amp;Assumptions'!$G$32*$B276,$D276&gt;='Summary&amp;Assumptions'!$D$17,EW$47&gt;=$D276,EW$47&lt;=EDATE($D276,'Summary&amp;Assumptions'!$G$32))*$B276+AND(EW$56&lt;'Summary&amp;Assumptions'!$J$31,EW$47&gt;=$FO276,EW$47&lt;=$FP276)*(('Summary&amp;Assumptions'!$H$25*$C276)*(1+'Summary&amp;Assumptions'!$J$29)^(EW$46-1))+AND(EW$56&lt;'Summary&amp;Assumptions'!$J$31,EW$47&gt;=$FQ276,EW$47&lt;=$FR276)*(('Summary&amp;Assumptions'!$H$25*$C276)*(1+'Summary&amp;Assumptions'!$J$29)^(EW$46-1))</f>
        <v>0</v>
      </c>
      <c r="ES276" s="588">
        <f>AND(EX$55&gt;0,SUM($E276:ER276)&lt;'Summary&amp;Assumptions'!$G$32*$B276,$D276&gt;='Summary&amp;Assumptions'!$D$17,EX$47&gt;=$D276,EX$47&lt;=EDATE($D276,'Summary&amp;Assumptions'!$G$32))*$B276+AND(EX$56&lt;'Summary&amp;Assumptions'!$J$31,EX$47&gt;=$FO276,EX$47&lt;=$FP276)*(('Summary&amp;Assumptions'!$H$25*$C276)*(1+'Summary&amp;Assumptions'!$J$29)^(EX$46-1))+AND(EX$56&lt;'Summary&amp;Assumptions'!$J$31,EX$47&gt;=$FQ276,EX$47&lt;=$FR276)*(('Summary&amp;Assumptions'!$H$25*$C276)*(1+'Summary&amp;Assumptions'!$J$29)^(EX$46-1))</f>
        <v>0</v>
      </c>
      <c r="ET276" s="588">
        <f>AND(EY$55&gt;0,SUM($E276:ES276)&lt;'Summary&amp;Assumptions'!$G$32*$B276,$D276&gt;='Summary&amp;Assumptions'!$D$17,EY$47&gt;=$D276,EY$47&lt;=EDATE($D276,'Summary&amp;Assumptions'!$G$32))*$B276+AND(EY$56&lt;'Summary&amp;Assumptions'!$J$31,EY$47&gt;=$FO276,EY$47&lt;=$FP276)*(('Summary&amp;Assumptions'!$H$25*$C276)*(1+'Summary&amp;Assumptions'!$J$29)^(EY$46-1))+AND(EY$56&lt;'Summary&amp;Assumptions'!$J$31,EY$47&gt;=$FQ276,EY$47&lt;=$FR276)*(('Summary&amp;Assumptions'!$H$25*$C276)*(1+'Summary&amp;Assumptions'!$J$29)^(EY$46-1))</f>
        <v>0</v>
      </c>
      <c r="EU276" s="588">
        <f>AND(EZ$55&gt;0,SUM($E276:ET276)&lt;'Summary&amp;Assumptions'!$G$32*$B276,$D276&gt;='Summary&amp;Assumptions'!$D$17,EZ$47&gt;=$D276,EZ$47&lt;=EDATE($D276,'Summary&amp;Assumptions'!$G$32))*$B276+AND(EZ$56&lt;'Summary&amp;Assumptions'!$J$31,EZ$47&gt;=$FO276,EZ$47&lt;=$FP276)*(('Summary&amp;Assumptions'!$H$25*$C276)*(1+'Summary&amp;Assumptions'!$J$29)^(EZ$46-1))+AND(EZ$56&lt;'Summary&amp;Assumptions'!$J$31,EZ$47&gt;=$FQ276,EZ$47&lt;=$FR276)*(('Summary&amp;Assumptions'!$H$25*$C276)*(1+'Summary&amp;Assumptions'!$J$29)^(EZ$46-1))</f>
        <v>0</v>
      </c>
      <c r="EV276" s="588">
        <f>AND(FA$55&gt;0,SUM($E276:EU276)&lt;'Summary&amp;Assumptions'!$G$32*$B276,$D276&gt;='Summary&amp;Assumptions'!$D$17,FA$47&gt;=$D276,FA$47&lt;=EDATE($D276,'Summary&amp;Assumptions'!$G$32))*$B276+AND(FA$56&lt;'Summary&amp;Assumptions'!$J$31,FA$47&gt;=$FO276,FA$47&lt;=$FP276)*(('Summary&amp;Assumptions'!$H$25*$C276)*(1+'Summary&amp;Assumptions'!$J$29)^(FA$46-1))+AND(FA$56&lt;'Summary&amp;Assumptions'!$J$31,FA$47&gt;=$FQ276,FA$47&lt;=$FR276)*(('Summary&amp;Assumptions'!$H$25*$C276)*(1+'Summary&amp;Assumptions'!$J$29)^(FA$46-1))</f>
        <v>0</v>
      </c>
      <c r="EW276" s="588">
        <f>AND(FB$55&gt;0,SUM($E276:EV276)&lt;'Summary&amp;Assumptions'!$G$32*$B276,$D276&gt;='Summary&amp;Assumptions'!$D$17,FB$47&gt;=$D276,FB$47&lt;=EDATE($D276,'Summary&amp;Assumptions'!$G$32))*$B276+AND(FB$56&lt;'Summary&amp;Assumptions'!$J$31,FB$47&gt;=$FO276,FB$47&lt;=$FP276)*(('Summary&amp;Assumptions'!$H$25*$C276)*(1+'Summary&amp;Assumptions'!$J$29)^(FB$46-1))+AND(FB$56&lt;'Summary&amp;Assumptions'!$J$31,FB$47&gt;=$FQ276,FB$47&lt;=$FR276)*(('Summary&amp;Assumptions'!$H$25*$C276)*(1+'Summary&amp;Assumptions'!$J$29)^(FB$46-1))</f>
        <v>0</v>
      </c>
      <c r="EX276" s="588">
        <f>AND(FC$55&gt;0,SUM($E276:EW276)&lt;'Summary&amp;Assumptions'!$G$32*$B276,$D276&gt;='Summary&amp;Assumptions'!$D$17,FC$47&gt;=$D276,FC$47&lt;=EDATE($D276,'Summary&amp;Assumptions'!$G$32))*$B276+AND(FC$56&lt;'Summary&amp;Assumptions'!$J$31,FC$47&gt;=$FO276,FC$47&lt;=$FP276)*(('Summary&amp;Assumptions'!$H$25*$C276)*(1+'Summary&amp;Assumptions'!$J$29)^(FC$46-1))+AND(FC$56&lt;'Summary&amp;Assumptions'!$J$31,FC$47&gt;=$FQ276,FC$47&lt;=$FR276)*(('Summary&amp;Assumptions'!$H$25*$C276)*(1+'Summary&amp;Assumptions'!$J$29)^(FC$46-1))</f>
        <v>0</v>
      </c>
      <c r="EY276" s="588">
        <f>AND(FD$55&gt;0,SUM($E276:EX276)&lt;'Summary&amp;Assumptions'!$G$32*$B276,$D276&gt;='Summary&amp;Assumptions'!$D$17,FD$47&gt;=$D276,FD$47&lt;=EDATE($D276,'Summary&amp;Assumptions'!$G$32))*$B276+AND(FD$56&lt;'Summary&amp;Assumptions'!$J$31,FD$47&gt;=$FO276,FD$47&lt;=$FP276)*(('Summary&amp;Assumptions'!$H$25*$C276)*(1+'Summary&amp;Assumptions'!$J$29)^(FD$46-1))+AND(FD$56&lt;'Summary&amp;Assumptions'!$J$31,FD$47&gt;=$FQ276,FD$47&lt;=$FR276)*(('Summary&amp;Assumptions'!$H$25*$C276)*(1+'Summary&amp;Assumptions'!$J$29)^(FD$46-1))</f>
        <v>0</v>
      </c>
      <c r="EZ276" s="588">
        <f>AND(FE$55&gt;0,SUM($E276:EY276)&lt;'Summary&amp;Assumptions'!$G$32*$B276,$D276&gt;='Summary&amp;Assumptions'!$D$17,FE$47&gt;=$D276,FE$47&lt;=EDATE($D276,'Summary&amp;Assumptions'!$G$32))*$B276+AND(FE$56&lt;'Summary&amp;Assumptions'!$J$31,FE$47&gt;=$FO276,FE$47&lt;=$FP276)*(('Summary&amp;Assumptions'!$H$25*$C276)*(1+'Summary&amp;Assumptions'!$J$29)^(FE$46-1))+AND(FE$56&lt;'Summary&amp;Assumptions'!$J$31,FE$47&gt;=$FQ276,FE$47&lt;=$FR276)*(('Summary&amp;Assumptions'!$H$25*$C276)*(1+'Summary&amp;Assumptions'!$J$29)^(FE$46-1))</f>
        <v>0</v>
      </c>
      <c r="FA276" s="588">
        <f>AND(FF$55&gt;0,SUM($E276:EZ276)&lt;'Summary&amp;Assumptions'!$G$32*$B276,$D276&gt;='Summary&amp;Assumptions'!$D$17,FF$47&gt;=$D276,FF$47&lt;=EDATE($D276,'Summary&amp;Assumptions'!$G$32))*$B276+AND(FF$56&lt;'Summary&amp;Assumptions'!$J$31,FF$47&gt;=$FO276,FF$47&lt;=$FP276)*(('Summary&amp;Assumptions'!$H$25*$C276)*(1+'Summary&amp;Assumptions'!$J$29)^(FF$46-1))+AND(FF$56&lt;'Summary&amp;Assumptions'!$J$31,FF$47&gt;=$FQ276,FF$47&lt;=$FR276)*(('Summary&amp;Assumptions'!$H$25*$C276)*(1+'Summary&amp;Assumptions'!$J$29)^(FF$46-1))</f>
        <v>0</v>
      </c>
      <c r="FB276" s="588">
        <f>AND(FG$55&gt;0,SUM($E276:FA276)&lt;'Summary&amp;Assumptions'!$G$32*$B276,$D276&gt;='Summary&amp;Assumptions'!$D$17,FG$47&gt;=$D276,FG$47&lt;=EDATE($D276,'Summary&amp;Assumptions'!$G$32))*$B276+AND(FG$56&lt;'Summary&amp;Assumptions'!$J$31,FG$47&gt;=$FO276,FG$47&lt;=$FP276)*(('Summary&amp;Assumptions'!$H$25*$C276)*(1+'Summary&amp;Assumptions'!$J$29)^(FG$46-1))+AND(FG$56&lt;'Summary&amp;Assumptions'!$J$31,FG$47&gt;=$FQ276,FG$47&lt;=$FR276)*(('Summary&amp;Assumptions'!$H$25*$C276)*(1+'Summary&amp;Assumptions'!$J$29)^(FG$46-1))</f>
        <v>0</v>
      </c>
      <c r="FC276" s="588">
        <f>AND(FH$55&gt;0,SUM($E276:FB276)&lt;'Summary&amp;Assumptions'!$G$32*$B276,$D276&gt;='Summary&amp;Assumptions'!$D$17,FH$47&gt;=$D276,FH$47&lt;=EDATE($D276,'Summary&amp;Assumptions'!$G$32))*$B276+AND(FH$56&lt;'Summary&amp;Assumptions'!$J$31,FH$47&gt;=$FO276,FH$47&lt;=$FP276)*(('Summary&amp;Assumptions'!$H$25*$C276)*(1+'Summary&amp;Assumptions'!$J$29)^(FH$46-1))+AND(FH$56&lt;'Summary&amp;Assumptions'!$J$31,FH$47&gt;=$FQ276,FH$47&lt;=$FR276)*(('Summary&amp;Assumptions'!$H$25*$C276)*(1+'Summary&amp;Assumptions'!$J$29)^(FH$46-1))</f>
        <v>0</v>
      </c>
      <c r="FD276" s="588">
        <f>AND(FI$55&gt;0,SUM($E276:FC276)&lt;'Summary&amp;Assumptions'!$G$32*$B276,$D276&gt;='Summary&amp;Assumptions'!$D$17,FI$47&gt;=$D276,FI$47&lt;=EDATE($D276,'Summary&amp;Assumptions'!$G$32))*$B276+AND(FI$56&lt;'Summary&amp;Assumptions'!$J$31,FI$47&gt;=$FO276,FI$47&lt;=$FP276)*(('Summary&amp;Assumptions'!$H$25*$C276)*(1+'Summary&amp;Assumptions'!$J$29)^(FI$46-1))+AND(FI$56&lt;'Summary&amp;Assumptions'!$J$31,FI$47&gt;=$FQ276,FI$47&lt;=$FR276)*(('Summary&amp;Assumptions'!$H$25*$C276)*(1+'Summary&amp;Assumptions'!$J$29)^(FI$46-1))</f>
        <v>0</v>
      </c>
      <c r="FE276" s="588">
        <f>AND(FJ$55&gt;0,SUM($E276:FD276)&lt;'Summary&amp;Assumptions'!$G$32*$B276,$D276&gt;='Summary&amp;Assumptions'!$D$17,FJ$47&gt;=$D276,FJ$47&lt;=EDATE($D276,'Summary&amp;Assumptions'!$G$32))*$B276+AND(FJ$56&lt;'Summary&amp;Assumptions'!$J$31,FJ$47&gt;=$FO276,FJ$47&lt;=$FP276)*(('Summary&amp;Assumptions'!$H$25*$C276)*(1+'Summary&amp;Assumptions'!$J$29)^(FJ$46-1))+AND(FJ$56&lt;'Summary&amp;Assumptions'!$J$31,FJ$47&gt;=$FQ276,FJ$47&lt;=$FR276)*(('Summary&amp;Assumptions'!$H$25*$C276)*(1+'Summary&amp;Assumptions'!$J$29)^(FJ$46-1))</f>
        <v>0</v>
      </c>
      <c r="FF276" s="588">
        <f>AND(FK$55&gt;0,SUM($E276:FE276)&lt;'Summary&amp;Assumptions'!$G$32*$B276,$D276&gt;='Summary&amp;Assumptions'!$D$17,FK$47&gt;=$D276,FK$47&lt;=EDATE($D276,'Summary&amp;Assumptions'!$G$32))*$B276+AND(FK$56&lt;'Summary&amp;Assumptions'!$J$31,FK$47&gt;=$FO276,FK$47&lt;=$FP276)*(('Summary&amp;Assumptions'!$H$25*$C276)*(1+'Summary&amp;Assumptions'!$J$29)^(FK$46-1))+AND(FK$56&lt;'Summary&amp;Assumptions'!$J$31,FK$47&gt;=$FQ276,FK$47&lt;=$FR276)*(('Summary&amp;Assumptions'!$H$25*$C276)*(1+'Summary&amp;Assumptions'!$J$29)^(FK$46-1))</f>
        <v>0</v>
      </c>
      <c r="FG276" s="588">
        <f>AND(FL$55&gt;0,SUM($E276:FF276)&lt;'Summary&amp;Assumptions'!$G$32*$B276,$D276&gt;='Summary&amp;Assumptions'!$D$17,FL$47&gt;=$D276,FL$47&lt;=EDATE($D276,'Summary&amp;Assumptions'!$G$32))*$B276+AND(FL$56&lt;'Summary&amp;Assumptions'!$J$31,FL$47&gt;=$FO276,FL$47&lt;=$FP276)*(('Summary&amp;Assumptions'!$H$25*$C276)*(1+'Summary&amp;Assumptions'!$J$29)^(FL$46-1))+AND(FL$56&lt;'Summary&amp;Assumptions'!$J$31,FL$47&gt;=$FQ276,FL$47&lt;=$FR276)*(('Summary&amp;Assumptions'!$H$25*$C276)*(1+'Summary&amp;Assumptions'!$J$29)^(FL$46-1))</f>
        <v>0</v>
      </c>
      <c r="FH276" s="588">
        <f>AND(FM$55&gt;0,SUM($E276:FG276)&lt;'Summary&amp;Assumptions'!$G$32*$B276,$D276&gt;='Summary&amp;Assumptions'!$D$17,FM$47&gt;=$D276,FM$47&lt;=EDATE($D276,'Summary&amp;Assumptions'!$G$32))*$B276+AND(FM$56&lt;'Summary&amp;Assumptions'!$J$31,FM$47&gt;=$FO276,FM$47&lt;=$FP276)*(('Summary&amp;Assumptions'!$H$25*$C276)*(1+'Summary&amp;Assumptions'!$J$29)^(FM$46-1))+AND(FM$56&lt;'Summary&amp;Assumptions'!$J$31,FM$47&gt;=$FQ276,FM$47&lt;=$FR276)*(('Summary&amp;Assumptions'!$H$25*$C276)*(1+'Summary&amp;Assumptions'!$J$29)^(FM$46-1))</f>
        <v>0</v>
      </c>
      <c r="FI276" s="588">
        <f>AND(FN$55&gt;0,SUM($E276:FH276)&lt;'Summary&amp;Assumptions'!$G$32*$B276,$D276&gt;='Summary&amp;Assumptions'!$D$17,FN$47&gt;=$D276,FN$47&lt;=EDATE($D276,'Summary&amp;Assumptions'!$G$32))*$B276+AND(FN$56&lt;'Summary&amp;Assumptions'!$J$31,FN$47&gt;=$FO276,FN$47&lt;=$FP276)*(('Summary&amp;Assumptions'!$H$25*$C276)*(1+'Summary&amp;Assumptions'!$J$29)^(FN$46-1))+AND(FN$56&lt;'Summary&amp;Assumptions'!$J$31,FN$47&gt;=$FQ276,FN$47&lt;=$FR276)*(('Summary&amp;Assumptions'!$H$25*$C276)*(1+'Summary&amp;Assumptions'!$J$29)^(FN$46-1))</f>
        <v>0</v>
      </c>
      <c r="FJ276" s="588">
        <f>AND(FO$55&gt;0,SUM($E276:FI276)&lt;'Summary&amp;Assumptions'!$G$32*$B276,$D276&gt;='Summary&amp;Assumptions'!$D$17,FO$47&gt;=$D276,FO$47&lt;=EDATE($D276,'Summary&amp;Assumptions'!$G$32))*$B276+AND(FO$56&lt;'Summary&amp;Assumptions'!$J$31,FO$47&gt;=$FO276,FO$47&lt;=$FP276)*(('Summary&amp;Assumptions'!$H$25*$C276)*(1+'Summary&amp;Assumptions'!$J$29)^(FO$46-1))+AND(FO$56&lt;'Summary&amp;Assumptions'!$J$31,FO$47&gt;=$FQ276,FO$47&lt;=$FR276)*(('Summary&amp;Assumptions'!$H$25*$C276)*(1+'Summary&amp;Assumptions'!$J$29)^(FO$46-1))</f>
        <v>0</v>
      </c>
      <c r="FK276" s="588">
        <f>AND(FP$55&gt;0,SUM($E276:FJ276)&lt;'Summary&amp;Assumptions'!$G$32*$B276,$D276&gt;='Summary&amp;Assumptions'!$D$17,FP$47&gt;=$D276,FP$47&lt;=EDATE($D276,'Summary&amp;Assumptions'!$G$32))*$B276+AND(FP$56&lt;'Summary&amp;Assumptions'!$J$31,FP$47&gt;=$FO276,FP$47&lt;=$FP276)*(('Summary&amp;Assumptions'!$H$25*$C276)*(1+'Summary&amp;Assumptions'!$J$29)^(FP$46-1))+AND(FP$56&lt;'Summary&amp;Assumptions'!$J$31,FP$47&gt;=$FQ276,FP$47&lt;=$FR276)*(('Summary&amp;Assumptions'!$H$25*$C276)*(1+'Summary&amp;Assumptions'!$J$29)^(FP$46-1))</f>
        <v>0</v>
      </c>
      <c r="FL276" s="588">
        <f>AND(FQ$55&gt;0,SUM($E276:FK276)&lt;'Summary&amp;Assumptions'!$G$32*$B276,$D276&gt;='Summary&amp;Assumptions'!$D$17,FQ$47&gt;=$D276,FQ$47&lt;=EDATE($D276,'Summary&amp;Assumptions'!$G$32))*$B276+AND(FQ$56&lt;'Summary&amp;Assumptions'!$J$31,FQ$47&gt;=$FO276,FQ$47&lt;=$FP276)*(('Summary&amp;Assumptions'!$H$25*$C276)*(1+'Summary&amp;Assumptions'!$J$29)^(FQ$46-1))+AND(FQ$56&lt;'Summary&amp;Assumptions'!$J$31,FQ$47&gt;=$FQ276,FQ$47&lt;=$FR276)*(('Summary&amp;Assumptions'!$H$25*$C276)*(1+'Summary&amp;Assumptions'!$J$29)^(FQ$46-1))</f>
        <v>0</v>
      </c>
      <c r="FO276" s="576">
        <f>EDATE(D276,'Summary&amp;Assumptions'!$G$34)</f>
        <v>49188</v>
      </c>
      <c r="FP276" s="576">
        <f>EDATE(FO276,'Summary&amp;Assumptions'!$G$33-1)</f>
        <v>49218</v>
      </c>
      <c r="FQ276" s="576">
        <f>EDATE(FO276,'Summary&amp;Assumptions'!$G$34)</f>
        <v>49553</v>
      </c>
      <c r="FR276" s="576">
        <f>EDATE(FQ276,'Summary&amp;Assumptions'!$G$33-1)</f>
        <v>49583</v>
      </c>
    </row>
    <row r="277" spans="2:174" hidden="1" x14ac:dyDescent="0.2">
      <c r="B277" s="588">
        <v>0</v>
      </c>
      <c r="C277" s="193">
        <v>0</v>
      </c>
      <c r="D277" s="589">
        <v>48853</v>
      </c>
      <c r="F277" s="588">
        <f>AND(K$55&gt;0,SUM($E277:E277)&lt;'Summary&amp;Assumptions'!$G$32*$B277,$D277&gt;='Summary&amp;Assumptions'!$D$17,K$47&gt;=$D277,K$47&lt;=EDATE($D277,'Summary&amp;Assumptions'!$G$32))*$B277+AND(K$56&lt;'Summary&amp;Assumptions'!$J$31,K$47&gt;=$FO277,K$47&lt;=$FP277)*(('Summary&amp;Assumptions'!$H$25*$C277)*(1+'Summary&amp;Assumptions'!$J$29)^(K$46-1))+AND(K$56&lt;'Summary&amp;Assumptions'!$J$31,K$47&gt;=$FQ277,K$47&lt;=$FR277)*(('Summary&amp;Assumptions'!$H$25*$C277)*(1+'Summary&amp;Assumptions'!$J$29)^(K$46-1))</f>
        <v>0</v>
      </c>
      <c r="G277" s="588">
        <f>AND(L$55&gt;0,SUM($E277:F277)&lt;'Summary&amp;Assumptions'!$G$32*$B277,$D277&gt;='Summary&amp;Assumptions'!$D$17,L$47&gt;=$D277,L$47&lt;=EDATE($D277,'Summary&amp;Assumptions'!$G$32))*$B277+AND(L$56&lt;'Summary&amp;Assumptions'!$J$31,L$47&gt;=$FO277,L$47&lt;=$FP277)*(('Summary&amp;Assumptions'!$H$25*$C277)*(1+'Summary&amp;Assumptions'!$J$29)^(L$46-1))+AND(L$56&lt;'Summary&amp;Assumptions'!$J$31,L$47&gt;=$FQ277,L$47&lt;=$FR277)*(('Summary&amp;Assumptions'!$H$25*$C277)*(1+'Summary&amp;Assumptions'!$J$29)^(L$46-1))</f>
        <v>0</v>
      </c>
      <c r="H277" s="588">
        <f>AND(M$55&gt;0,SUM($E277:G277)&lt;'Summary&amp;Assumptions'!$G$32*$B277,$D277&gt;='Summary&amp;Assumptions'!$D$17,M$47&gt;=$D277,M$47&lt;=EDATE($D277,'Summary&amp;Assumptions'!$G$32))*$B277+AND(M$56&lt;'Summary&amp;Assumptions'!$J$31,M$47&gt;=$FO277,M$47&lt;=$FP277)*(('Summary&amp;Assumptions'!$H$25*$C277)*(1+'Summary&amp;Assumptions'!$J$29)^(M$46-1))+AND(M$56&lt;'Summary&amp;Assumptions'!$J$31,M$47&gt;=$FQ277,M$47&lt;=$FR277)*(('Summary&amp;Assumptions'!$H$25*$C277)*(1+'Summary&amp;Assumptions'!$J$29)^(M$46-1))</f>
        <v>0</v>
      </c>
      <c r="I277" s="588">
        <f>AND(N$55&gt;0,SUM($E277:H277)&lt;'Summary&amp;Assumptions'!$G$32*$B277,$D277&gt;='Summary&amp;Assumptions'!$D$17,N$47&gt;=$D277,N$47&lt;=EDATE($D277,'Summary&amp;Assumptions'!$G$32))*$B277+AND(N$56&lt;'Summary&amp;Assumptions'!$J$31,N$47&gt;=$FO277,N$47&lt;=$FP277)*(('Summary&amp;Assumptions'!$H$25*$C277)*(1+'Summary&amp;Assumptions'!$J$29)^(N$46-1))+AND(N$56&lt;'Summary&amp;Assumptions'!$J$31,N$47&gt;=$FQ277,N$47&lt;=$FR277)*(('Summary&amp;Assumptions'!$H$25*$C277)*(1+'Summary&amp;Assumptions'!$J$29)^(N$46-1))</f>
        <v>0</v>
      </c>
      <c r="J277" s="588">
        <f>AND(O$55&gt;0,SUM($E277:I277)&lt;'Summary&amp;Assumptions'!$G$32*$B277,$D277&gt;='Summary&amp;Assumptions'!$D$17,O$47&gt;=$D277,O$47&lt;=EDATE($D277,'Summary&amp;Assumptions'!$G$32))*$B277+AND(O$56&lt;'Summary&amp;Assumptions'!$J$31,O$47&gt;=$FO277,O$47&lt;=$FP277)*(('Summary&amp;Assumptions'!$H$25*$C277)*(1+'Summary&amp;Assumptions'!$J$29)^(O$46-1))+AND(O$56&lt;'Summary&amp;Assumptions'!$J$31,O$47&gt;=$FQ277,O$47&lt;=$FR277)*(('Summary&amp;Assumptions'!$H$25*$C277)*(1+'Summary&amp;Assumptions'!$J$29)^(O$46-1))</f>
        <v>0</v>
      </c>
      <c r="K277" s="588">
        <f>AND(P$55&gt;0,SUM($E277:J277)&lt;'Summary&amp;Assumptions'!$G$32*$B277,$D277&gt;='Summary&amp;Assumptions'!$D$17,P$47&gt;=$D277,P$47&lt;=EDATE($D277,'Summary&amp;Assumptions'!$G$32))*$B277+AND(P$56&lt;'Summary&amp;Assumptions'!$J$31,P$47&gt;=$FO277,P$47&lt;=$FP277)*(('Summary&amp;Assumptions'!$H$25*$C277)*(1+'Summary&amp;Assumptions'!$J$29)^(P$46-1))+AND(P$56&lt;'Summary&amp;Assumptions'!$J$31,P$47&gt;=$FQ277,P$47&lt;=$FR277)*(('Summary&amp;Assumptions'!$H$25*$C277)*(1+'Summary&amp;Assumptions'!$J$29)^(P$46-1))</f>
        <v>0</v>
      </c>
      <c r="L277" s="588">
        <f>AND(Q$55&gt;0,SUM($E277:K277)&lt;'Summary&amp;Assumptions'!$G$32*$B277,$D277&gt;='Summary&amp;Assumptions'!$D$17,Q$47&gt;=$D277,Q$47&lt;=EDATE($D277,'Summary&amp;Assumptions'!$G$32))*$B277+AND(Q$56&lt;'Summary&amp;Assumptions'!$J$31,Q$47&gt;=$FO277,Q$47&lt;=$FP277)*(('Summary&amp;Assumptions'!$H$25*$C277)*(1+'Summary&amp;Assumptions'!$J$29)^(Q$46-1))+AND(Q$56&lt;'Summary&amp;Assumptions'!$J$31,Q$47&gt;=$FQ277,Q$47&lt;=$FR277)*(('Summary&amp;Assumptions'!$H$25*$C277)*(1+'Summary&amp;Assumptions'!$J$29)^(Q$46-1))</f>
        <v>0</v>
      </c>
      <c r="M277" s="588">
        <f>AND(R$55&gt;0,SUM($E277:L277)&lt;'Summary&amp;Assumptions'!$G$32*$B277,$D277&gt;='Summary&amp;Assumptions'!$D$17,R$47&gt;=$D277,R$47&lt;=EDATE($D277,'Summary&amp;Assumptions'!$G$32))*$B277+AND(R$56&lt;'Summary&amp;Assumptions'!$J$31,R$47&gt;=$FO277,R$47&lt;=$FP277)*(('Summary&amp;Assumptions'!$H$25*$C277)*(1+'Summary&amp;Assumptions'!$J$29)^(R$46-1))+AND(R$56&lt;'Summary&amp;Assumptions'!$J$31,R$47&gt;=$FQ277,R$47&lt;=$FR277)*(('Summary&amp;Assumptions'!$H$25*$C277)*(1+'Summary&amp;Assumptions'!$J$29)^(R$46-1))</f>
        <v>0</v>
      </c>
      <c r="N277" s="588">
        <f>AND(S$55&gt;0,SUM($E277:M277)&lt;'Summary&amp;Assumptions'!$G$32*$B277,$D277&gt;='Summary&amp;Assumptions'!$D$17,S$47&gt;=$D277,S$47&lt;=EDATE($D277,'Summary&amp;Assumptions'!$G$32))*$B277+AND(S$56&lt;'Summary&amp;Assumptions'!$J$31,S$47&gt;=$FO277,S$47&lt;=$FP277)*(('Summary&amp;Assumptions'!$H$25*$C277)*(1+'Summary&amp;Assumptions'!$J$29)^(S$46-1))+AND(S$56&lt;'Summary&amp;Assumptions'!$J$31,S$47&gt;=$FQ277,S$47&lt;=$FR277)*(('Summary&amp;Assumptions'!$H$25*$C277)*(1+'Summary&amp;Assumptions'!$J$29)^(S$46-1))</f>
        <v>0</v>
      </c>
      <c r="O277" s="588">
        <f>AND(T$55&gt;0,SUM($E277:N277)&lt;'Summary&amp;Assumptions'!$G$32*$B277,$D277&gt;='Summary&amp;Assumptions'!$D$17,T$47&gt;=$D277,T$47&lt;=EDATE($D277,'Summary&amp;Assumptions'!$G$32))*$B277+AND(T$56&lt;'Summary&amp;Assumptions'!$J$31,T$47&gt;=$FO277,T$47&lt;=$FP277)*(('Summary&amp;Assumptions'!$H$25*$C277)*(1+'Summary&amp;Assumptions'!$J$29)^(T$46-1))+AND(T$56&lt;'Summary&amp;Assumptions'!$J$31,T$47&gt;=$FQ277,T$47&lt;=$FR277)*(('Summary&amp;Assumptions'!$H$25*$C277)*(1+'Summary&amp;Assumptions'!$J$29)^(T$46-1))</f>
        <v>0</v>
      </c>
      <c r="P277" s="588">
        <f>AND(U$55&gt;0,SUM($E277:O277)&lt;'Summary&amp;Assumptions'!$G$32*$B277,$D277&gt;='Summary&amp;Assumptions'!$D$17,U$47&gt;=$D277,U$47&lt;=EDATE($D277,'Summary&amp;Assumptions'!$G$32))*$B277+AND(U$56&lt;'Summary&amp;Assumptions'!$J$31,U$47&gt;=$FO277,U$47&lt;=$FP277)*(('Summary&amp;Assumptions'!$H$25*$C277)*(1+'Summary&amp;Assumptions'!$J$29)^(U$46-1))+AND(U$56&lt;'Summary&amp;Assumptions'!$J$31,U$47&gt;=$FQ277,U$47&lt;=$FR277)*(('Summary&amp;Assumptions'!$H$25*$C277)*(1+'Summary&amp;Assumptions'!$J$29)^(U$46-1))</f>
        <v>0</v>
      </c>
      <c r="Q277" s="588">
        <f>AND(V$55&gt;0,SUM($E277:P277)&lt;'Summary&amp;Assumptions'!$G$32*$B277,$D277&gt;='Summary&amp;Assumptions'!$D$17,V$47&gt;=$D277,V$47&lt;=EDATE($D277,'Summary&amp;Assumptions'!$G$32))*$B277+AND(V$56&lt;'Summary&amp;Assumptions'!$J$31,V$47&gt;=$FO277,V$47&lt;=$FP277)*(('Summary&amp;Assumptions'!$H$25*$C277)*(1+'Summary&amp;Assumptions'!$J$29)^(V$46-1))+AND(V$56&lt;'Summary&amp;Assumptions'!$J$31,V$47&gt;=$FQ277,V$47&lt;=$FR277)*(('Summary&amp;Assumptions'!$H$25*$C277)*(1+'Summary&amp;Assumptions'!$J$29)^(V$46-1))</f>
        <v>0</v>
      </c>
      <c r="R277" s="588">
        <f>AND(W$55&gt;0,SUM($E277:Q277)&lt;'Summary&amp;Assumptions'!$G$32*$B277,$D277&gt;='Summary&amp;Assumptions'!$D$17,W$47&gt;=$D277,W$47&lt;=EDATE($D277,'Summary&amp;Assumptions'!$G$32))*$B277+AND(W$56&lt;'Summary&amp;Assumptions'!$J$31,W$47&gt;=$FO277,W$47&lt;=$FP277)*(('Summary&amp;Assumptions'!$H$25*$C277)*(1+'Summary&amp;Assumptions'!$J$29)^(W$46-1))+AND(W$56&lt;'Summary&amp;Assumptions'!$J$31,W$47&gt;=$FQ277,W$47&lt;=$FR277)*(('Summary&amp;Assumptions'!$H$25*$C277)*(1+'Summary&amp;Assumptions'!$J$29)^(W$46-1))</f>
        <v>0</v>
      </c>
      <c r="S277" s="588">
        <f>AND(X$55&gt;0,SUM($E277:R277)&lt;'Summary&amp;Assumptions'!$G$32*$B277,$D277&gt;='Summary&amp;Assumptions'!$D$17,X$47&gt;=$D277,X$47&lt;=EDATE($D277,'Summary&amp;Assumptions'!$G$32))*$B277+AND(X$56&lt;'Summary&amp;Assumptions'!$J$31,X$47&gt;=$FO277,X$47&lt;=$FP277)*(('Summary&amp;Assumptions'!$H$25*$C277)*(1+'Summary&amp;Assumptions'!$J$29)^(X$46-1))+AND(X$56&lt;'Summary&amp;Assumptions'!$J$31,X$47&gt;=$FQ277,X$47&lt;=$FR277)*(('Summary&amp;Assumptions'!$H$25*$C277)*(1+'Summary&amp;Assumptions'!$J$29)^(X$46-1))</f>
        <v>0</v>
      </c>
      <c r="T277" s="588">
        <f>AND(Y$55&gt;0,SUM($E277:S277)&lt;'Summary&amp;Assumptions'!$G$32*$B277,$D277&gt;='Summary&amp;Assumptions'!$D$17,Y$47&gt;=$D277,Y$47&lt;=EDATE($D277,'Summary&amp;Assumptions'!$G$32))*$B277+AND(Y$56&lt;'Summary&amp;Assumptions'!$J$31,Y$47&gt;=$FO277,Y$47&lt;=$FP277)*(('Summary&amp;Assumptions'!$H$25*$C277)*(1+'Summary&amp;Assumptions'!$J$29)^(Y$46-1))+AND(Y$56&lt;'Summary&amp;Assumptions'!$J$31,Y$47&gt;=$FQ277,Y$47&lt;=$FR277)*(('Summary&amp;Assumptions'!$H$25*$C277)*(1+'Summary&amp;Assumptions'!$J$29)^(Y$46-1))</f>
        <v>0</v>
      </c>
      <c r="U277" s="588">
        <f>AND(Z$55&gt;0,SUM($E277:T277)&lt;'Summary&amp;Assumptions'!$G$32*$B277,$D277&gt;='Summary&amp;Assumptions'!$D$17,Z$47&gt;=$D277,Z$47&lt;=EDATE($D277,'Summary&amp;Assumptions'!$G$32))*$B277+AND(Z$56&lt;'Summary&amp;Assumptions'!$J$31,Z$47&gt;=$FO277,Z$47&lt;=$FP277)*(('Summary&amp;Assumptions'!$H$25*$C277)*(1+'Summary&amp;Assumptions'!$J$29)^(Z$46-1))+AND(Z$56&lt;'Summary&amp;Assumptions'!$J$31,Z$47&gt;=$FQ277,Z$47&lt;=$FR277)*(('Summary&amp;Assumptions'!$H$25*$C277)*(1+'Summary&amp;Assumptions'!$J$29)^(Z$46-1))</f>
        <v>0</v>
      </c>
      <c r="V277" s="588">
        <f>AND(AA$55&gt;0,SUM($E277:U277)&lt;'Summary&amp;Assumptions'!$G$32*$B277,$D277&gt;='Summary&amp;Assumptions'!$D$17,AA$47&gt;=$D277,AA$47&lt;=EDATE($D277,'Summary&amp;Assumptions'!$G$32))*$B277+AND(AA$56&lt;'Summary&amp;Assumptions'!$J$31,AA$47&gt;=$FO277,AA$47&lt;=$FP277)*(('Summary&amp;Assumptions'!$H$25*$C277)*(1+'Summary&amp;Assumptions'!$J$29)^(AA$46-1))+AND(AA$56&lt;'Summary&amp;Assumptions'!$J$31,AA$47&gt;=$FQ277,AA$47&lt;=$FR277)*(('Summary&amp;Assumptions'!$H$25*$C277)*(1+'Summary&amp;Assumptions'!$J$29)^(AA$46-1))</f>
        <v>0</v>
      </c>
      <c r="W277" s="588">
        <f>AND(AB$55&gt;0,SUM($E277:V277)&lt;'Summary&amp;Assumptions'!$G$32*$B277,$D277&gt;='Summary&amp;Assumptions'!$D$17,AB$47&gt;=$D277,AB$47&lt;=EDATE($D277,'Summary&amp;Assumptions'!$G$32))*$B277+AND(AB$56&lt;'Summary&amp;Assumptions'!$J$31,AB$47&gt;=$FO277,AB$47&lt;=$FP277)*(('Summary&amp;Assumptions'!$H$25*$C277)*(1+'Summary&amp;Assumptions'!$J$29)^(AB$46-1))+AND(AB$56&lt;'Summary&amp;Assumptions'!$J$31,AB$47&gt;=$FQ277,AB$47&lt;=$FR277)*(('Summary&amp;Assumptions'!$H$25*$C277)*(1+'Summary&amp;Assumptions'!$J$29)^(AB$46-1))</f>
        <v>0</v>
      </c>
      <c r="X277" s="588">
        <f>AND(AC$55&gt;0,SUM($E277:W277)&lt;'Summary&amp;Assumptions'!$G$32*$B277,$D277&gt;='Summary&amp;Assumptions'!$D$17,AC$47&gt;=$D277,AC$47&lt;=EDATE($D277,'Summary&amp;Assumptions'!$G$32))*$B277+AND(AC$56&lt;'Summary&amp;Assumptions'!$J$31,AC$47&gt;=$FO277,AC$47&lt;=$FP277)*(('Summary&amp;Assumptions'!$H$25*$C277)*(1+'Summary&amp;Assumptions'!$J$29)^(AC$46-1))+AND(AC$56&lt;'Summary&amp;Assumptions'!$J$31,AC$47&gt;=$FQ277,AC$47&lt;=$FR277)*(('Summary&amp;Assumptions'!$H$25*$C277)*(1+'Summary&amp;Assumptions'!$J$29)^(AC$46-1))</f>
        <v>0</v>
      </c>
      <c r="Y277" s="588">
        <f>AND(AD$55&gt;0,SUM($E277:X277)&lt;'Summary&amp;Assumptions'!$G$32*$B277,$D277&gt;='Summary&amp;Assumptions'!$D$17,AD$47&gt;=$D277,AD$47&lt;=EDATE($D277,'Summary&amp;Assumptions'!$G$32))*$B277+AND(AD$56&lt;'Summary&amp;Assumptions'!$J$31,AD$47&gt;=$FO277,AD$47&lt;=$FP277)*(('Summary&amp;Assumptions'!$H$25*$C277)*(1+'Summary&amp;Assumptions'!$J$29)^(AD$46-1))+AND(AD$56&lt;'Summary&amp;Assumptions'!$J$31,AD$47&gt;=$FQ277,AD$47&lt;=$FR277)*(('Summary&amp;Assumptions'!$H$25*$C277)*(1+'Summary&amp;Assumptions'!$J$29)^(AD$46-1))</f>
        <v>0</v>
      </c>
      <c r="Z277" s="588">
        <f>AND(AE$55&gt;0,SUM($E277:Y277)&lt;'Summary&amp;Assumptions'!$G$32*$B277,$D277&gt;='Summary&amp;Assumptions'!$D$17,AE$47&gt;=$D277,AE$47&lt;=EDATE($D277,'Summary&amp;Assumptions'!$G$32))*$B277+AND(AE$56&lt;'Summary&amp;Assumptions'!$J$31,AE$47&gt;=$FO277,AE$47&lt;=$FP277)*(('Summary&amp;Assumptions'!$H$25*$C277)*(1+'Summary&amp;Assumptions'!$J$29)^(AE$46-1))+AND(AE$56&lt;'Summary&amp;Assumptions'!$J$31,AE$47&gt;=$FQ277,AE$47&lt;=$FR277)*(('Summary&amp;Assumptions'!$H$25*$C277)*(1+'Summary&amp;Assumptions'!$J$29)^(AE$46-1))</f>
        <v>0</v>
      </c>
      <c r="AA277" s="588">
        <f>AND(AF$55&gt;0,SUM($E277:Z277)&lt;'Summary&amp;Assumptions'!$G$32*$B277,$D277&gt;='Summary&amp;Assumptions'!$D$17,AF$47&gt;=$D277,AF$47&lt;=EDATE($D277,'Summary&amp;Assumptions'!$G$32))*$B277+AND(AF$56&lt;'Summary&amp;Assumptions'!$J$31,AF$47&gt;=$FO277,AF$47&lt;=$FP277)*(('Summary&amp;Assumptions'!$H$25*$C277)*(1+'Summary&amp;Assumptions'!$J$29)^(AF$46-1))+AND(AF$56&lt;'Summary&amp;Assumptions'!$J$31,AF$47&gt;=$FQ277,AF$47&lt;=$FR277)*(('Summary&amp;Assumptions'!$H$25*$C277)*(1+'Summary&amp;Assumptions'!$J$29)^(AF$46-1))</f>
        <v>0</v>
      </c>
      <c r="AB277" s="588">
        <f>AND(AG$55&gt;0,SUM($E277:AA277)&lt;'Summary&amp;Assumptions'!$G$32*$B277,$D277&gt;='Summary&amp;Assumptions'!$D$17,AG$47&gt;=$D277,AG$47&lt;=EDATE($D277,'Summary&amp;Assumptions'!$G$32))*$B277+AND(AG$56&lt;'Summary&amp;Assumptions'!$J$31,AG$47&gt;=$FO277,AG$47&lt;=$FP277)*(('Summary&amp;Assumptions'!$H$25*$C277)*(1+'Summary&amp;Assumptions'!$J$29)^(AG$46-1))+AND(AG$56&lt;'Summary&amp;Assumptions'!$J$31,AG$47&gt;=$FQ277,AG$47&lt;=$FR277)*(('Summary&amp;Assumptions'!$H$25*$C277)*(1+'Summary&amp;Assumptions'!$J$29)^(AG$46-1))</f>
        <v>0</v>
      </c>
      <c r="AC277" s="588">
        <f>AND(AH$55&gt;0,SUM($E277:AB277)&lt;'Summary&amp;Assumptions'!$G$32*$B277,$D277&gt;='Summary&amp;Assumptions'!$D$17,AH$47&gt;=$D277,AH$47&lt;=EDATE($D277,'Summary&amp;Assumptions'!$G$32))*$B277+AND(AH$56&lt;'Summary&amp;Assumptions'!$J$31,AH$47&gt;=$FO277,AH$47&lt;=$FP277)*(('Summary&amp;Assumptions'!$H$25*$C277)*(1+'Summary&amp;Assumptions'!$J$29)^(AH$46-1))+AND(AH$56&lt;'Summary&amp;Assumptions'!$J$31,AH$47&gt;=$FQ277,AH$47&lt;=$FR277)*(('Summary&amp;Assumptions'!$H$25*$C277)*(1+'Summary&amp;Assumptions'!$J$29)^(AH$46-1))</f>
        <v>0</v>
      </c>
      <c r="AD277" s="588">
        <f>AND(AI$55&gt;0,SUM($E277:AC277)&lt;'Summary&amp;Assumptions'!$G$32*$B277,$D277&gt;='Summary&amp;Assumptions'!$D$17,AI$47&gt;=$D277,AI$47&lt;=EDATE($D277,'Summary&amp;Assumptions'!$G$32))*$B277+AND(AI$56&lt;'Summary&amp;Assumptions'!$J$31,AI$47&gt;=$FO277,AI$47&lt;=$FP277)*(('Summary&amp;Assumptions'!$H$25*$C277)*(1+'Summary&amp;Assumptions'!$J$29)^(AI$46-1))+AND(AI$56&lt;'Summary&amp;Assumptions'!$J$31,AI$47&gt;=$FQ277,AI$47&lt;=$FR277)*(('Summary&amp;Assumptions'!$H$25*$C277)*(1+'Summary&amp;Assumptions'!$J$29)^(AI$46-1))</f>
        <v>0</v>
      </c>
      <c r="AE277" s="588">
        <f>AND(AJ$55&gt;0,SUM($E277:AD277)&lt;'Summary&amp;Assumptions'!$G$32*$B277,$D277&gt;='Summary&amp;Assumptions'!$D$17,AJ$47&gt;=$D277,AJ$47&lt;=EDATE($D277,'Summary&amp;Assumptions'!$G$32))*$B277+AND(AJ$56&lt;'Summary&amp;Assumptions'!$J$31,AJ$47&gt;=$FO277,AJ$47&lt;=$FP277)*(('Summary&amp;Assumptions'!$H$25*$C277)*(1+'Summary&amp;Assumptions'!$J$29)^(AJ$46-1))+AND(AJ$56&lt;'Summary&amp;Assumptions'!$J$31,AJ$47&gt;=$FQ277,AJ$47&lt;=$FR277)*(('Summary&amp;Assumptions'!$H$25*$C277)*(1+'Summary&amp;Assumptions'!$J$29)^(AJ$46-1))</f>
        <v>0</v>
      </c>
      <c r="AF277" s="588">
        <f>AND(AK$55&gt;0,SUM($E277:AE277)&lt;'Summary&amp;Assumptions'!$G$32*$B277,$D277&gt;='Summary&amp;Assumptions'!$D$17,AK$47&gt;=$D277,AK$47&lt;=EDATE($D277,'Summary&amp;Assumptions'!$G$32))*$B277+AND(AK$56&lt;'Summary&amp;Assumptions'!$J$31,AK$47&gt;=$FO277,AK$47&lt;=$FP277)*(('Summary&amp;Assumptions'!$H$25*$C277)*(1+'Summary&amp;Assumptions'!$J$29)^(AK$46-1))+AND(AK$56&lt;'Summary&amp;Assumptions'!$J$31,AK$47&gt;=$FQ277,AK$47&lt;=$FR277)*(('Summary&amp;Assumptions'!$H$25*$C277)*(1+'Summary&amp;Assumptions'!$J$29)^(AK$46-1))</f>
        <v>0</v>
      </c>
      <c r="AG277" s="588">
        <f>AND(AL$55&gt;0,SUM($E277:AF277)&lt;'Summary&amp;Assumptions'!$G$32*$B277,$D277&gt;='Summary&amp;Assumptions'!$D$17,AL$47&gt;=$D277,AL$47&lt;=EDATE($D277,'Summary&amp;Assumptions'!$G$32))*$B277+AND(AL$56&lt;'Summary&amp;Assumptions'!$J$31,AL$47&gt;=$FO277,AL$47&lt;=$FP277)*(('Summary&amp;Assumptions'!$H$25*$C277)*(1+'Summary&amp;Assumptions'!$J$29)^(AL$46-1))+AND(AL$56&lt;'Summary&amp;Assumptions'!$J$31,AL$47&gt;=$FQ277,AL$47&lt;=$FR277)*(('Summary&amp;Assumptions'!$H$25*$C277)*(1+'Summary&amp;Assumptions'!$J$29)^(AL$46-1))</f>
        <v>0</v>
      </c>
      <c r="AH277" s="588">
        <f>AND(AM$55&gt;0,SUM($E277:AG277)&lt;'Summary&amp;Assumptions'!$G$32*$B277,$D277&gt;='Summary&amp;Assumptions'!$D$17,AM$47&gt;=$D277,AM$47&lt;=EDATE($D277,'Summary&amp;Assumptions'!$G$32))*$B277+AND(AM$56&lt;'Summary&amp;Assumptions'!$J$31,AM$47&gt;=$FO277,AM$47&lt;=$FP277)*(('Summary&amp;Assumptions'!$H$25*$C277)*(1+'Summary&amp;Assumptions'!$J$29)^(AM$46-1))+AND(AM$56&lt;'Summary&amp;Assumptions'!$J$31,AM$47&gt;=$FQ277,AM$47&lt;=$FR277)*(('Summary&amp;Assumptions'!$H$25*$C277)*(1+'Summary&amp;Assumptions'!$J$29)^(AM$46-1))</f>
        <v>0</v>
      </c>
      <c r="AI277" s="588">
        <f>AND(AN$55&gt;0,SUM($E277:AH277)&lt;'Summary&amp;Assumptions'!$G$32*$B277,$D277&gt;='Summary&amp;Assumptions'!$D$17,AN$47&gt;=$D277,AN$47&lt;=EDATE($D277,'Summary&amp;Assumptions'!$G$32))*$B277+AND(AN$56&lt;'Summary&amp;Assumptions'!$J$31,AN$47&gt;=$FO277,AN$47&lt;=$FP277)*(('Summary&amp;Assumptions'!$H$25*$C277)*(1+'Summary&amp;Assumptions'!$J$29)^(AN$46-1))+AND(AN$56&lt;'Summary&amp;Assumptions'!$J$31,AN$47&gt;=$FQ277,AN$47&lt;=$FR277)*(('Summary&amp;Assumptions'!$H$25*$C277)*(1+'Summary&amp;Assumptions'!$J$29)^(AN$46-1))</f>
        <v>0</v>
      </c>
      <c r="AJ277" s="588">
        <f>AND(AO$55&gt;0,SUM($E277:AI277)&lt;'Summary&amp;Assumptions'!$G$32*$B277,$D277&gt;='Summary&amp;Assumptions'!$D$17,AO$47&gt;=$D277,AO$47&lt;=EDATE($D277,'Summary&amp;Assumptions'!$G$32))*$B277+AND(AO$56&lt;'Summary&amp;Assumptions'!$J$31,AO$47&gt;=$FO277,AO$47&lt;=$FP277)*(('Summary&amp;Assumptions'!$H$25*$C277)*(1+'Summary&amp;Assumptions'!$J$29)^(AO$46-1))+AND(AO$56&lt;'Summary&amp;Assumptions'!$J$31,AO$47&gt;=$FQ277,AO$47&lt;=$FR277)*(('Summary&amp;Assumptions'!$H$25*$C277)*(1+'Summary&amp;Assumptions'!$J$29)^(AO$46-1))</f>
        <v>0</v>
      </c>
      <c r="AK277" s="588">
        <f>AND(AP$55&gt;0,SUM($E277:AJ277)&lt;'Summary&amp;Assumptions'!$G$32*$B277,$D277&gt;='Summary&amp;Assumptions'!$D$17,AP$47&gt;=$D277,AP$47&lt;=EDATE($D277,'Summary&amp;Assumptions'!$G$32))*$B277+AND(AP$56&lt;'Summary&amp;Assumptions'!$J$31,AP$47&gt;=$FO277,AP$47&lt;=$FP277)*(('Summary&amp;Assumptions'!$H$25*$C277)*(1+'Summary&amp;Assumptions'!$J$29)^(AP$46-1))+AND(AP$56&lt;'Summary&amp;Assumptions'!$J$31,AP$47&gt;=$FQ277,AP$47&lt;=$FR277)*(('Summary&amp;Assumptions'!$H$25*$C277)*(1+'Summary&amp;Assumptions'!$J$29)^(AP$46-1))</f>
        <v>0</v>
      </c>
      <c r="AL277" s="588">
        <f>AND(AQ$55&gt;0,SUM($E277:AK277)&lt;'Summary&amp;Assumptions'!$G$32*$B277,$D277&gt;='Summary&amp;Assumptions'!$D$17,AQ$47&gt;=$D277,AQ$47&lt;=EDATE($D277,'Summary&amp;Assumptions'!$G$32))*$B277+AND(AQ$56&lt;'Summary&amp;Assumptions'!$J$31,AQ$47&gt;=$FO277,AQ$47&lt;=$FP277)*(('Summary&amp;Assumptions'!$H$25*$C277)*(1+'Summary&amp;Assumptions'!$J$29)^(AQ$46-1))+AND(AQ$56&lt;'Summary&amp;Assumptions'!$J$31,AQ$47&gt;=$FQ277,AQ$47&lt;=$FR277)*(('Summary&amp;Assumptions'!$H$25*$C277)*(1+'Summary&amp;Assumptions'!$J$29)^(AQ$46-1))</f>
        <v>0</v>
      </c>
      <c r="AM277" s="588">
        <f>AND(AR$55&gt;0,SUM($E277:AL277)&lt;'Summary&amp;Assumptions'!$G$32*$B277,$D277&gt;='Summary&amp;Assumptions'!$D$17,AR$47&gt;=$D277,AR$47&lt;=EDATE($D277,'Summary&amp;Assumptions'!$G$32))*$B277+AND(AR$56&lt;'Summary&amp;Assumptions'!$J$31,AR$47&gt;=$FO277,AR$47&lt;=$FP277)*(('Summary&amp;Assumptions'!$H$25*$C277)*(1+'Summary&amp;Assumptions'!$J$29)^(AR$46-1))+AND(AR$56&lt;'Summary&amp;Assumptions'!$J$31,AR$47&gt;=$FQ277,AR$47&lt;=$FR277)*(('Summary&amp;Assumptions'!$H$25*$C277)*(1+'Summary&amp;Assumptions'!$J$29)^(AR$46-1))</f>
        <v>0</v>
      </c>
      <c r="AN277" s="588">
        <f>AND(AS$55&gt;0,SUM($E277:AM277)&lt;'Summary&amp;Assumptions'!$G$32*$B277,$D277&gt;='Summary&amp;Assumptions'!$D$17,AS$47&gt;=$D277,AS$47&lt;=EDATE($D277,'Summary&amp;Assumptions'!$G$32))*$B277+AND(AS$56&lt;'Summary&amp;Assumptions'!$J$31,AS$47&gt;=$FO277,AS$47&lt;=$FP277)*(('Summary&amp;Assumptions'!$H$25*$C277)*(1+'Summary&amp;Assumptions'!$J$29)^(AS$46-1))+AND(AS$56&lt;'Summary&amp;Assumptions'!$J$31,AS$47&gt;=$FQ277,AS$47&lt;=$FR277)*(('Summary&amp;Assumptions'!$H$25*$C277)*(1+'Summary&amp;Assumptions'!$J$29)^(AS$46-1))</f>
        <v>0</v>
      </c>
      <c r="AO277" s="588">
        <f>AND(AT$55&gt;0,SUM($E277:AN277)&lt;'Summary&amp;Assumptions'!$G$32*$B277,$D277&gt;='Summary&amp;Assumptions'!$D$17,AT$47&gt;=$D277,AT$47&lt;=EDATE($D277,'Summary&amp;Assumptions'!$G$32))*$B277+AND(AT$56&lt;'Summary&amp;Assumptions'!$J$31,AT$47&gt;=$FO277,AT$47&lt;=$FP277)*(('Summary&amp;Assumptions'!$H$25*$C277)*(1+'Summary&amp;Assumptions'!$J$29)^(AT$46-1))+AND(AT$56&lt;'Summary&amp;Assumptions'!$J$31,AT$47&gt;=$FQ277,AT$47&lt;=$FR277)*(('Summary&amp;Assumptions'!$H$25*$C277)*(1+'Summary&amp;Assumptions'!$J$29)^(AT$46-1))</f>
        <v>0</v>
      </c>
      <c r="AP277" s="588">
        <f>AND(AU$55&gt;0,SUM($E277:AO277)&lt;'Summary&amp;Assumptions'!$G$32*$B277,$D277&gt;='Summary&amp;Assumptions'!$D$17,AU$47&gt;=$D277,AU$47&lt;=EDATE($D277,'Summary&amp;Assumptions'!$G$32))*$B277+AND(AU$56&lt;'Summary&amp;Assumptions'!$J$31,AU$47&gt;=$FO277,AU$47&lt;=$FP277)*(('Summary&amp;Assumptions'!$H$25*$C277)*(1+'Summary&amp;Assumptions'!$J$29)^(AU$46-1))+AND(AU$56&lt;'Summary&amp;Assumptions'!$J$31,AU$47&gt;=$FQ277,AU$47&lt;=$FR277)*(('Summary&amp;Assumptions'!$H$25*$C277)*(1+'Summary&amp;Assumptions'!$J$29)^(AU$46-1))</f>
        <v>0</v>
      </c>
      <c r="AQ277" s="588">
        <f>AND(AV$55&gt;0,SUM($E277:AP277)&lt;'Summary&amp;Assumptions'!$G$32*$B277,$D277&gt;='Summary&amp;Assumptions'!$D$17,AV$47&gt;=$D277,AV$47&lt;=EDATE($D277,'Summary&amp;Assumptions'!$G$32))*$B277+AND(AV$56&lt;'Summary&amp;Assumptions'!$J$31,AV$47&gt;=$FO277,AV$47&lt;=$FP277)*(('Summary&amp;Assumptions'!$H$25*$C277)*(1+'Summary&amp;Assumptions'!$J$29)^(AV$46-1))+AND(AV$56&lt;'Summary&amp;Assumptions'!$J$31,AV$47&gt;=$FQ277,AV$47&lt;=$FR277)*(('Summary&amp;Assumptions'!$H$25*$C277)*(1+'Summary&amp;Assumptions'!$J$29)^(AV$46-1))</f>
        <v>0</v>
      </c>
      <c r="AR277" s="588">
        <f>AND(AW$55&gt;0,SUM($E277:AQ277)&lt;'Summary&amp;Assumptions'!$G$32*$B277,$D277&gt;='Summary&amp;Assumptions'!$D$17,AW$47&gt;=$D277,AW$47&lt;=EDATE($D277,'Summary&amp;Assumptions'!$G$32))*$B277+AND(AW$56&lt;'Summary&amp;Assumptions'!$J$31,AW$47&gt;=$FO277,AW$47&lt;=$FP277)*(('Summary&amp;Assumptions'!$H$25*$C277)*(1+'Summary&amp;Assumptions'!$J$29)^(AW$46-1))+AND(AW$56&lt;'Summary&amp;Assumptions'!$J$31,AW$47&gt;=$FQ277,AW$47&lt;=$FR277)*(('Summary&amp;Assumptions'!$H$25*$C277)*(1+'Summary&amp;Assumptions'!$J$29)^(AW$46-1))</f>
        <v>0</v>
      </c>
      <c r="AS277" s="588">
        <f>AND(AX$55&gt;0,SUM($E277:AR277)&lt;'Summary&amp;Assumptions'!$G$32*$B277,$D277&gt;='Summary&amp;Assumptions'!$D$17,AX$47&gt;=$D277,AX$47&lt;=EDATE($D277,'Summary&amp;Assumptions'!$G$32))*$B277+AND(AX$56&lt;'Summary&amp;Assumptions'!$J$31,AX$47&gt;=$FO277,AX$47&lt;=$FP277)*(('Summary&amp;Assumptions'!$H$25*$C277)*(1+'Summary&amp;Assumptions'!$J$29)^(AX$46-1))+AND(AX$56&lt;'Summary&amp;Assumptions'!$J$31,AX$47&gt;=$FQ277,AX$47&lt;=$FR277)*(('Summary&amp;Assumptions'!$H$25*$C277)*(1+'Summary&amp;Assumptions'!$J$29)^(AX$46-1))</f>
        <v>0</v>
      </c>
      <c r="AT277" s="588">
        <f>AND(AY$55&gt;0,SUM($E277:AS277)&lt;'Summary&amp;Assumptions'!$G$32*$B277,$D277&gt;='Summary&amp;Assumptions'!$D$17,AY$47&gt;=$D277,AY$47&lt;=EDATE($D277,'Summary&amp;Assumptions'!$G$32))*$B277+AND(AY$56&lt;'Summary&amp;Assumptions'!$J$31,AY$47&gt;=$FO277,AY$47&lt;=$FP277)*(('Summary&amp;Assumptions'!$H$25*$C277)*(1+'Summary&amp;Assumptions'!$J$29)^(AY$46-1))+AND(AY$56&lt;'Summary&amp;Assumptions'!$J$31,AY$47&gt;=$FQ277,AY$47&lt;=$FR277)*(('Summary&amp;Assumptions'!$H$25*$C277)*(1+'Summary&amp;Assumptions'!$J$29)^(AY$46-1))</f>
        <v>0</v>
      </c>
      <c r="AU277" s="588">
        <f>AND(AZ$55&gt;0,SUM($E277:AT277)&lt;'Summary&amp;Assumptions'!$G$32*$B277,$D277&gt;='Summary&amp;Assumptions'!$D$17,AZ$47&gt;=$D277,AZ$47&lt;=EDATE($D277,'Summary&amp;Assumptions'!$G$32))*$B277+AND(AZ$56&lt;'Summary&amp;Assumptions'!$J$31,AZ$47&gt;=$FO277,AZ$47&lt;=$FP277)*(('Summary&amp;Assumptions'!$H$25*$C277)*(1+'Summary&amp;Assumptions'!$J$29)^(AZ$46-1))+AND(AZ$56&lt;'Summary&amp;Assumptions'!$J$31,AZ$47&gt;=$FQ277,AZ$47&lt;=$FR277)*(('Summary&amp;Assumptions'!$H$25*$C277)*(1+'Summary&amp;Assumptions'!$J$29)^(AZ$46-1))</f>
        <v>0</v>
      </c>
      <c r="AV277" s="588">
        <f>AND(BA$55&gt;0,SUM($E277:AU277)&lt;'Summary&amp;Assumptions'!$G$32*$B277,$D277&gt;='Summary&amp;Assumptions'!$D$17,BA$47&gt;=$D277,BA$47&lt;=EDATE($D277,'Summary&amp;Assumptions'!$G$32))*$B277+AND(BA$56&lt;'Summary&amp;Assumptions'!$J$31,BA$47&gt;=$FO277,BA$47&lt;=$FP277)*(('Summary&amp;Assumptions'!$H$25*$C277)*(1+'Summary&amp;Assumptions'!$J$29)^(BA$46-1))+AND(BA$56&lt;'Summary&amp;Assumptions'!$J$31,BA$47&gt;=$FQ277,BA$47&lt;=$FR277)*(('Summary&amp;Assumptions'!$H$25*$C277)*(1+'Summary&amp;Assumptions'!$J$29)^(BA$46-1))</f>
        <v>0</v>
      </c>
      <c r="AW277" s="588">
        <f>AND(BB$55&gt;0,SUM($E277:AV277)&lt;'Summary&amp;Assumptions'!$G$32*$B277,$D277&gt;='Summary&amp;Assumptions'!$D$17,BB$47&gt;=$D277,BB$47&lt;=EDATE($D277,'Summary&amp;Assumptions'!$G$32))*$B277+AND(BB$56&lt;'Summary&amp;Assumptions'!$J$31,BB$47&gt;=$FO277,BB$47&lt;=$FP277)*(('Summary&amp;Assumptions'!$H$25*$C277)*(1+'Summary&amp;Assumptions'!$J$29)^(BB$46-1))+AND(BB$56&lt;'Summary&amp;Assumptions'!$J$31,BB$47&gt;=$FQ277,BB$47&lt;=$FR277)*(('Summary&amp;Assumptions'!$H$25*$C277)*(1+'Summary&amp;Assumptions'!$J$29)^(BB$46-1))</f>
        <v>0</v>
      </c>
      <c r="AX277" s="588">
        <f>AND(BC$55&gt;0,SUM($E277:AW277)&lt;'Summary&amp;Assumptions'!$G$32*$B277,$D277&gt;='Summary&amp;Assumptions'!$D$17,BC$47&gt;=$D277,BC$47&lt;=EDATE($D277,'Summary&amp;Assumptions'!$G$32))*$B277+AND(BC$56&lt;'Summary&amp;Assumptions'!$J$31,BC$47&gt;=$FO277,BC$47&lt;=$FP277)*(('Summary&amp;Assumptions'!$H$25*$C277)*(1+'Summary&amp;Assumptions'!$J$29)^(BC$46-1))+AND(BC$56&lt;'Summary&amp;Assumptions'!$J$31,BC$47&gt;=$FQ277,BC$47&lt;=$FR277)*(('Summary&amp;Assumptions'!$H$25*$C277)*(1+'Summary&amp;Assumptions'!$J$29)^(BC$46-1))</f>
        <v>0</v>
      </c>
      <c r="AY277" s="588">
        <f>AND(BD$55&gt;0,SUM($E277:AX277)&lt;'Summary&amp;Assumptions'!$G$32*$B277,$D277&gt;='Summary&amp;Assumptions'!$D$17,BD$47&gt;=$D277,BD$47&lt;=EDATE($D277,'Summary&amp;Assumptions'!$G$32))*$B277+AND(BD$56&lt;'Summary&amp;Assumptions'!$J$31,BD$47&gt;=$FO277,BD$47&lt;=$FP277)*(('Summary&amp;Assumptions'!$H$25*$C277)*(1+'Summary&amp;Assumptions'!$J$29)^(BD$46-1))+AND(BD$56&lt;'Summary&amp;Assumptions'!$J$31,BD$47&gt;=$FQ277,BD$47&lt;=$FR277)*(('Summary&amp;Assumptions'!$H$25*$C277)*(1+'Summary&amp;Assumptions'!$J$29)^(BD$46-1))</f>
        <v>0</v>
      </c>
      <c r="AZ277" s="588">
        <f>AND(BE$55&gt;0,SUM($E277:AY277)&lt;'Summary&amp;Assumptions'!$G$32*$B277,$D277&gt;='Summary&amp;Assumptions'!$D$17,BE$47&gt;=$D277,BE$47&lt;=EDATE($D277,'Summary&amp;Assumptions'!$G$32))*$B277+AND(BE$56&lt;'Summary&amp;Assumptions'!$J$31,BE$47&gt;=$FO277,BE$47&lt;=$FP277)*(('Summary&amp;Assumptions'!$H$25*$C277)*(1+'Summary&amp;Assumptions'!$J$29)^(BE$46-1))+AND(BE$56&lt;'Summary&amp;Assumptions'!$J$31,BE$47&gt;=$FQ277,BE$47&lt;=$FR277)*(('Summary&amp;Assumptions'!$H$25*$C277)*(1+'Summary&amp;Assumptions'!$J$29)^(BE$46-1))</f>
        <v>0</v>
      </c>
      <c r="BA277" s="588">
        <f>AND(BF$55&gt;0,SUM($E277:AZ277)&lt;'Summary&amp;Assumptions'!$G$32*$B277,$D277&gt;='Summary&amp;Assumptions'!$D$17,BF$47&gt;=$D277,BF$47&lt;=EDATE($D277,'Summary&amp;Assumptions'!$G$32))*$B277+AND(BF$56&lt;'Summary&amp;Assumptions'!$J$31,BF$47&gt;=$FO277,BF$47&lt;=$FP277)*(('Summary&amp;Assumptions'!$H$25*$C277)*(1+'Summary&amp;Assumptions'!$J$29)^(BF$46-1))+AND(BF$56&lt;'Summary&amp;Assumptions'!$J$31,BF$47&gt;=$FQ277,BF$47&lt;=$FR277)*(('Summary&amp;Assumptions'!$H$25*$C277)*(1+'Summary&amp;Assumptions'!$J$29)^(BF$46-1))</f>
        <v>0</v>
      </c>
      <c r="BB277" s="588">
        <f>AND(BG$55&gt;0,SUM($E277:BA277)&lt;'Summary&amp;Assumptions'!$G$32*$B277,$D277&gt;='Summary&amp;Assumptions'!$D$17,BG$47&gt;=$D277,BG$47&lt;=EDATE($D277,'Summary&amp;Assumptions'!$G$32))*$B277+AND(BG$56&lt;'Summary&amp;Assumptions'!$J$31,BG$47&gt;=$FO277,BG$47&lt;=$FP277)*(('Summary&amp;Assumptions'!$H$25*$C277)*(1+'Summary&amp;Assumptions'!$J$29)^(BG$46-1))+AND(BG$56&lt;'Summary&amp;Assumptions'!$J$31,BG$47&gt;=$FQ277,BG$47&lt;=$FR277)*(('Summary&amp;Assumptions'!$H$25*$C277)*(1+'Summary&amp;Assumptions'!$J$29)^(BG$46-1))</f>
        <v>0</v>
      </c>
      <c r="BC277" s="588">
        <f>AND(BH$55&gt;0,SUM($E277:BB277)&lt;'Summary&amp;Assumptions'!$G$32*$B277,$D277&gt;='Summary&amp;Assumptions'!$D$17,BH$47&gt;=$D277,BH$47&lt;=EDATE($D277,'Summary&amp;Assumptions'!$G$32))*$B277+AND(BH$56&lt;'Summary&amp;Assumptions'!$J$31,BH$47&gt;=$FO277,BH$47&lt;=$FP277)*(('Summary&amp;Assumptions'!$H$25*$C277)*(1+'Summary&amp;Assumptions'!$J$29)^(BH$46-1))+AND(BH$56&lt;'Summary&amp;Assumptions'!$J$31,BH$47&gt;=$FQ277,BH$47&lt;=$FR277)*(('Summary&amp;Assumptions'!$H$25*$C277)*(1+'Summary&amp;Assumptions'!$J$29)^(BH$46-1))</f>
        <v>0</v>
      </c>
      <c r="BD277" s="588">
        <f>AND(BI$55&gt;0,SUM($E277:BC277)&lt;'Summary&amp;Assumptions'!$G$32*$B277,$D277&gt;='Summary&amp;Assumptions'!$D$17,BI$47&gt;=$D277,BI$47&lt;=EDATE($D277,'Summary&amp;Assumptions'!$G$32))*$B277+AND(BI$56&lt;'Summary&amp;Assumptions'!$J$31,BI$47&gt;=$FO277,BI$47&lt;=$FP277)*(('Summary&amp;Assumptions'!$H$25*$C277)*(1+'Summary&amp;Assumptions'!$J$29)^(BI$46-1))+AND(BI$56&lt;'Summary&amp;Assumptions'!$J$31,BI$47&gt;=$FQ277,BI$47&lt;=$FR277)*(('Summary&amp;Assumptions'!$H$25*$C277)*(1+'Summary&amp;Assumptions'!$J$29)^(BI$46-1))</f>
        <v>0</v>
      </c>
      <c r="BE277" s="588">
        <f>AND(BJ$55&gt;0,SUM($E277:BD277)&lt;'Summary&amp;Assumptions'!$G$32*$B277,$D277&gt;='Summary&amp;Assumptions'!$D$17,BJ$47&gt;=$D277,BJ$47&lt;=EDATE($D277,'Summary&amp;Assumptions'!$G$32))*$B277+AND(BJ$56&lt;'Summary&amp;Assumptions'!$J$31,BJ$47&gt;=$FO277,BJ$47&lt;=$FP277)*(('Summary&amp;Assumptions'!$H$25*$C277)*(1+'Summary&amp;Assumptions'!$J$29)^(BJ$46-1))+AND(BJ$56&lt;'Summary&amp;Assumptions'!$J$31,BJ$47&gt;=$FQ277,BJ$47&lt;=$FR277)*(('Summary&amp;Assumptions'!$H$25*$C277)*(1+'Summary&amp;Assumptions'!$J$29)^(BJ$46-1))</f>
        <v>0</v>
      </c>
      <c r="BF277" s="588">
        <f>AND(BK$55&gt;0,SUM($E277:BE277)&lt;'Summary&amp;Assumptions'!$G$32*$B277,$D277&gt;='Summary&amp;Assumptions'!$D$17,BK$47&gt;=$D277,BK$47&lt;=EDATE($D277,'Summary&amp;Assumptions'!$G$32))*$B277+AND(BK$56&lt;'Summary&amp;Assumptions'!$J$31,BK$47&gt;=$FO277,BK$47&lt;=$FP277)*(('Summary&amp;Assumptions'!$H$25*$C277)*(1+'Summary&amp;Assumptions'!$J$29)^(BK$46-1))+AND(BK$56&lt;'Summary&amp;Assumptions'!$J$31,BK$47&gt;=$FQ277,BK$47&lt;=$FR277)*(('Summary&amp;Assumptions'!$H$25*$C277)*(1+'Summary&amp;Assumptions'!$J$29)^(BK$46-1))</f>
        <v>0</v>
      </c>
      <c r="BG277" s="588">
        <f>AND(BL$55&gt;0,SUM($E277:BF277)&lt;'Summary&amp;Assumptions'!$G$32*$B277,$D277&gt;='Summary&amp;Assumptions'!$D$17,BL$47&gt;=$D277,BL$47&lt;=EDATE($D277,'Summary&amp;Assumptions'!$G$32))*$B277+AND(BL$56&lt;'Summary&amp;Assumptions'!$J$31,BL$47&gt;=$FO277,BL$47&lt;=$FP277)*(('Summary&amp;Assumptions'!$H$25*$C277)*(1+'Summary&amp;Assumptions'!$J$29)^(BL$46-1))+AND(BL$56&lt;'Summary&amp;Assumptions'!$J$31,BL$47&gt;=$FQ277,BL$47&lt;=$FR277)*(('Summary&amp;Assumptions'!$H$25*$C277)*(1+'Summary&amp;Assumptions'!$J$29)^(BL$46-1))</f>
        <v>0</v>
      </c>
      <c r="BH277" s="588">
        <f>AND(BM$55&gt;0,SUM($E277:BG277)&lt;'Summary&amp;Assumptions'!$G$32*$B277,$D277&gt;='Summary&amp;Assumptions'!$D$17,BM$47&gt;=$D277,BM$47&lt;=EDATE($D277,'Summary&amp;Assumptions'!$G$32))*$B277+AND(BM$56&lt;'Summary&amp;Assumptions'!$J$31,BM$47&gt;=$FO277,BM$47&lt;=$FP277)*(('Summary&amp;Assumptions'!$H$25*$C277)*(1+'Summary&amp;Assumptions'!$J$29)^(BM$46-1))+AND(BM$56&lt;'Summary&amp;Assumptions'!$J$31,BM$47&gt;=$FQ277,BM$47&lt;=$FR277)*(('Summary&amp;Assumptions'!$H$25*$C277)*(1+'Summary&amp;Assumptions'!$J$29)^(BM$46-1))</f>
        <v>0</v>
      </c>
      <c r="BI277" s="588">
        <f>AND(BN$55&gt;0,SUM($E277:BH277)&lt;'Summary&amp;Assumptions'!$G$32*$B277,$D277&gt;='Summary&amp;Assumptions'!$D$17,BN$47&gt;=$D277,BN$47&lt;=EDATE($D277,'Summary&amp;Assumptions'!$G$32))*$B277+AND(BN$56&lt;'Summary&amp;Assumptions'!$J$31,BN$47&gt;=$FO277,BN$47&lt;=$FP277)*(('Summary&amp;Assumptions'!$H$25*$C277)*(1+'Summary&amp;Assumptions'!$J$29)^(BN$46-1))+AND(BN$56&lt;'Summary&amp;Assumptions'!$J$31,BN$47&gt;=$FQ277,BN$47&lt;=$FR277)*(('Summary&amp;Assumptions'!$H$25*$C277)*(1+'Summary&amp;Assumptions'!$J$29)^(BN$46-1))</f>
        <v>0</v>
      </c>
      <c r="BJ277" s="588">
        <f>AND(BO$55&gt;0,SUM($E277:BI277)&lt;'Summary&amp;Assumptions'!$G$32*$B277,$D277&gt;='Summary&amp;Assumptions'!$D$17,BO$47&gt;=$D277,BO$47&lt;=EDATE($D277,'Summary&amp;Assumptions'!$G$32))*$B277+AND(BO$56&lt;'Summary&amp;Assumptions'!$J$31,BO$47&gt;=$FO277,BO$47&lt;=$FP277)*(('Summary&amp;Assumptions'!$H$25*$C277)*(1+'Summary&amp;Assumptions'!$J$29)^(BO$46-1))+AND(BO$56&lt;'Summary&amp;Assumptions'!$J$31,BO$47&gt;=$FQ277,BO$47&lt;=$FR277)*(('Summary&amp;Assumptions'!$H$25*$C277)*(1+'Summary&amp;Assumptions'!$J$29)^(BO$46-1))</f>
        <v>0</v>
      </c>
      <c r="BK277" s="588">
        <f>AND(BP$55&gt;0,SUM($E277:BJ277)&lt;'Summary&amp;Assumptions'!$G$32*$B277,$D277&gt;='Summary&amp;Assumptions'!$D$17,BP$47&gt;=$D277,BP$47&lt;=EDATE($D277,'Summary&amp;Assumptions'!$G$32))*$B277+AND(BP$56&lt;'Summary&amp;Assumptions'!$J$31,BP$47&gt;=$FO277,BP$47&lt;=$FP277)*(('Summary&amp;Assumptions'!$H$25*$C277)*(1+'Summary&amp;Assumptions'!$J$29)^(BP$46-1))+AND(BP$56&lt;'Summary&amp;Assumptions'!$J$31,BP$47&gt;=$FQ277,BP$47&lt;=$FR277)*(('Summary&amp;Assumptions'!$H$25*$C277)*(1+'Summary&amp;Assumptions'!$J$29)^(BP$46-1))</f>
        <v>0</v>
      </c>
      <c r="BL277" s="588">
        <f>AND(BQ$55&gt;0,SUM($E277:BK277)&lt;'Summary&amp;Assumptions'!$G$32*$B277,$D277&gt;='Summary&amp;Assumptions'!$D$17,BQ$47&gt;=$D277,BQ$47&lt;=EDATE($D277,'Summary&amp;Assumptions'!$G$32))*$B277+AND(BQ$56&lt;'Summary&amp;Assumptions'!$J$31,BQ$47&gt;=$FO277,BQ$47&lt;=$FP277)*(('Summary&amp;Assumptions'!$H$25*$C277)*(1+'Summary&amp;Assumptions'!$J$29)^(BQ$46-1))+AND(BQ$56&lt;'Summary&amp;Assumptions'!$J$31,BQ$47&gt;=$FQ277,BQ$47&lt;=$FR277)*(('Summary&amp;Assumptions'!$H$25*$C277)*(1+'Summary&amp;Assumptions'!$J$29)^(BQ$46-1))</f>
        <v>0</v>
      </c>
      <c r="BM277" s="588">
        <f>AND(BR$55&gt;0,SUM($E277:BL277)&lt;'Summary&amp;Assumptions'!$G$32*$B277,$D277&gt;='Summary&amp;Assumptions'!$D$17,BR$47&gt;=$D277,BR$47&lt;=EDATE($D277,'Summary&amp;Assumptions'!$G$32))*$B277+AND(BR$56&lt;'Summary&amp;Assumptions'!$J$31,BR$47&gt;=$FO277,BR$47&lt;=$FP277)*(('Summary&amp;Assumptions'!$H$25*$C277)*(1+'Summary&amp;Assumptions'!$J$29)^(BR$46-1))+AND(BR$56&lt;'Summary&amp;Assumptions'!$J$31,BR$47&gt;=$FQ277,BR$47&lt;=$FR277)*(('Summary&amp;Assumptions'!$H$25*$C277)*(1+'Summary&amp;Assumptions'!$J$29)^(BR$46-1))</f>
        <v>0</v>
      </c>
      <c r="BN277" s="588">
        <f>AND(BS$55&gt;0,SUM($E277:BM277)&lt;'Summary&amp;Assumptions'!$G$32*$B277,$D277&gt;='Summary&amp;Assumptions'!$D$17,BS$47&gt;=$D277,BS$47&lt;=EDATE($D277,'Summary&amp;Assumptions'!$G$32))*$B277+AND(BS$56&lt;'Summary&amp;Assumptions'!$J$31,BS$47&gt;=$FO277,BS$47&lt;=$FP277)*(('Summary&amp;Assumptions'!$H$25*$C277)*(1+'Summary&amp;Assumptions'!$J$29)^(BS$46-1))+AND(BS$56&lt;'Summary&amp;Assumptions'!$J$31,BS$47&gt;=$FQ277,BS$47&lt;=$FR277)*(('Summary&amp;Assumptions'!$H$25*$C277)*(1+'Summary&amp;Assumptions'!$J$29)^(BS$46-1))</f>
        <v>0</v>
      </c>
      <c r="BO277" s="588">
        <f>AND(BT$55&gt;0,SUM($E277:BN277)&lt;'Summary&amp;Assumptions'!$G$32*$B277,$D277&gt;='Summary&amp;Assumptions'!$D$17,BT$47&gt;=$D277,BT$47&lt;=EDATE($D277,'Summary&amp;Assumptions'!$G$32))*$B277+AND(BT$56&lt;'Summary&amp;Assumptions'!$J$31,BT$47&gt;=$FO277,BT$47&lt;=$FP277)*(('Summary&amp;Assumptions'!$H$25*$C277)*(1+'Summary&amp;Assumptions'!$J$29)^(BT$46-1))+AND(BT$56&lt;'Summary&amp;Assumptions'!$J$31,BT$47&gt;=$FQ277,BT$47&lt;=$FR277)*(('Summary&amp;Assumptions'!$H$25*$C277)*(1+'Summary&amp;Assumptions'!$J$29)^(BT$46-1))</f>
        <v>0</v>
      </c>
      <c r="BP277" s="588">
        <f>AND(BU$55&gt;0,SUM($E277:BO277)&lt;'Summary&amp;Assumptions'!$G$32*$B277,$D277&gt;='Summary&amp;Assumptions'!$D$17,BU$47&gt;=$D277,BU$47&lt;=EDATE($D277,'Summary&amp;Assumptions'!$G$32))*$B277+AND(BU$56&lt;'Summary&amp;Assumptions'!$J$31,BU$47&gt;=$FO277,BU$47&lt;=$FP277)*(('Summary&amp;Assumptions'!$H$25*$C277)*(1+'Summary&amp;Assumptions'!$J$29)^(BU$46-1))+AND(BU$56&lt;'Summary&amp;Assumptions'!$J$31,BU$47&gt;=$FQ277,BU$47&lt;=$FR277)*(('Summary&amp;Assumptions'!$H$25*$C277)*(1+'Summary&amp;Assumptions'!$J$29)^(BU$46-1))</f>
        <v>0</v>
      </c>
      <c r="BQ277" s="588">
        <f>AND(BV$55&gt;0,SUM($E277:BP277)&lt;'Summary&amp;Assumptions'!$G$32*$B277,$D277&gt;='Summary&amp;Assumptions'!$D$17,BV$47&gt;=$D277,BV$47&lt;=EDATE($D277,'Summary&amp;Assumptions'!$G$32))*$B277+AND(BV$56&lt;'Summary&amp;Assumptions'!$J$31,BV$47&gt;=$FO277,BV$47&lt;=$FP277)*(('Summary&amp;Assumptions'!$H$25*$C277)*(1+'Summary&amp;Assumptions'!$J$29)^(BV$46-1))+AND(BV$56&lt;'Summary&amp;Assumptions'!$J$31,BV$47&gt;=$FQ277,BV$47&lt;=$FR277)*(('Summary&amp;Assumptions'!$H$25*$C277)*(1+'Summary&amp;Assumptions'!$J$29)^(BV$46-1))</f>
        <v>0</v>
      </c>
      <c r="BR277" s="588">
        <f>AND(BW$55&gt;0,SUM($E277:BQ277)&lt;'Summary&amp;Assumptions'!$G$32*$B277,$D277&gt;='Summary&amp;Assumptions'!$D$17,BW$47&gt;=$D277,BW$47&lt;=EDATE($D277,'Summary&amp;Assumptions'!$G$32))*$B277+AND(BW$56&lt;'Summary&amp;Assumptions'!$J$31,BW$47&gt;=$FO277,BW$47&lt;=$FP277)*(('Summary&amp;Assumptions'!$H$25*$C277)*(1+'Summary&amp;Assumptions'!$J$29)^(BW$46-1))+AND(BW$56&lt;'Summary&amp;Assumptions'!$J$31,BW$47&gt;=$FQ277,BW$47&lt;=$FR277)*(('Summary&amp;Assumptions'!$H$25*$C277)*(1+'Summary&amp;Assumptions'!$J$29)^(BW$46-1))</f>
        <v>0</v>
      </c>
      <c r="BS277" s="588">
        <f>AND(BX$55&gt;0,SUM($E277:BR277)&lt;'Summary&amp;Assumptions'!$G$32*$B277,$D277&gt;='Summary&amp;Assumptions'!$D$17,BX$47&gt;=$D277,BX$47&lt;=EDATE($D277,'Summary&amp;Assumptions'!$G$32))*$B277+AND(BX$56&lt;'Summary&amp;Assumptions'!$J$31,BX$47&gt;=$FO277,BX$47&lt;=$FP277)*(('Summary&amp;Assumptions'!$H$25*$C277)*(1+'Summary&amp;Assumptions'!$J$29)^(BX$46-1))+AND(BX$56&lt;'Summary&amp;Assumptions'!$J$31,BX$47&gt;=$FQ277,BX$47&lt;=$FR277)*(('Summary&amp;Assumptions'!$H$25*$C277)*(1+'Summary&amp;Assumptions'!$J$29)^(BX$46-1))</f>
        <v>0</v>
      </c>
      <c r="BT277" s="588">
        <f>AND(BY$55&gt;0,SUM($E277:BS277)&lt;'Summary&amp;Assumptions'!$G$32*$B277,$D277&gt;='Summary&amp;Assumptions'!$D$17,BY$47&gt;=$D277,BY$47&lt;=EDATE($D277,'Summary&amp;Assumptions'!$G$32))*$B277+AND(BY$56&lt;'Summary&amp;Assumptions'!$J$31,BY$47&gt;=$FO277,BY$47&lt;=$FP277)*(('Summary&amp;Assumptions'!$H$25*$C277)*(1+'Summary&amp;Assumptions'!$J$29)^(BY$46-1))+AND(BY$56&lt;'Summary&amp;Assumptions'!$J$31,BY$47&gt;=$FQ277,BY$47&lt;=$FR277)*(('Summary&amp;Assumptions'!$H$25*$C277)*(1+'Summary&amp;Assumptions'!$J$29)^(BY$46-1))</f>
        <v>0</v>
      </c>
      <c r="BU277" s="588">
        <f>AND(BZ$55&gt;0,SUM($E277:BT277)&lt;'Summary&amp;Assumptions'!$G$32*$B277,$D277&gt;='Summary&amp;Assumptions'!$D$17,BZ$47&gt;=$D277,BZ$47&lt;=EDATE($D277,'Summary&amp;Assumptions'!$G$32))*$B277+AND(BZ$56&lt;'Summary&amp;Assumptions'!$J$31,BZ$47&gt;=$FO277,BZ$47&lt;=$FP277)*(('Summary&amp;Assumptions'!$H$25*$C277)*(1+'Summary&amp;Assumptions'!$J$29)^(BZ$46-1))+AND(BZ$56&lt;'Summary&amp;Assumptions'!$J$31,BZ$47&gt;=$FQ277,BZ$47&lt;=$FR277)*(('Summary&amp;Assumptions'!$H$25*$C277)*(1+'Summary&amp;Assumptions'!$J$29)^(BZ$46-1))</f>
        <v>0</v>
      </c>
      <c r="BV277" s="588">
        <f>AND(CA$55&gt;0,SUM($E277:BU277)&lt;'Summary&amp;Assumptions'!$G$32*$B277,$D277&gt;='Summary&amp;Assumptions'!$D$17,CA$47&gt;=$D277,CA$47&lt;=EDATE($D277,'Summary&amp;Assumptions'!$G$32))*$B277+AND(CA$56&lt;'Summary&amp;Assumptions'!$J$31,CA$47&gt;=$FO277,CA$47&lt;=$FP277)*(('Summary&amp;Assumptions'!$H$25*$C277)*(1+'Summary&amp;Assumptions'!$J$29)^(CA$46-1))+AND(CA$56&lt;'Summary&amp;Assumptions'!$J$31,CA$47&gt;=$FQ277,CA$47&lt;=$FR277)*(('Summary&amp;Assumptions'!$H$25*$C277)*(1+'Summary&amp;Assumptions'!$J$29)^(CA$46-1))</f>
        <v>0</v>
      </c>
      <c r="BW277" s="588">
        <f>AND(CB$55&gt;0,SUM($E277:BV277)&lt;'Summary&amp;Assumptions'!$G$32*$B277,$D277&gt;='Summary&amp;Assumptions'!$D$17,CB$47&gt;=$D277,CB$47&lt;=EDATE($D277,'Summary&amp;Assumptions'!$G$32))*$B277+AND(CB$56&lt;'Summary&amp;Assumptions'!$J$31,CB$47&gt;=$FO277,CB$47&lt;=$FP277)*(('Summary&amp;Assumptions'!$H$25*$C277)*(1+'Summary&amp;Assumptions'!$J$29)^(CB$46-1))+AND(CB$56&lt;'Summary&amp;Assumptions'!$J$31,CB$47&gt;=$FQ277,CB$47&lt;=$FR277)*(('Summary&amp;Assumptions'!$H$25*$C277)*(1+'Summary&amp;Assumptions'!$J$29)^(CB$46-1))</f>
        <v>0</v>
      </c>
      <c r="BX277" s="588">
        <f>AND(CC$55&gt;0,SUM($E277:BW277)&lt;'Summary&amp;Assumptions'!$G$32*$B277,$D277&gt;='Summary&amp;Assumptions'!$D$17,CC$47&gt;=$D277,CC$47&lt;=EDATE($D277,'Summary&amp;Assumptions'!$G$32))*$B277+AND(CC$56&lt;'Summary&amp;Assumptions'!$J$31,CC$47&gt;=$FO277,CC$47&lt;=$FP277)*(('Summary&amp;Assumptions'!$H$25*$C277)*(1+'Summary&amp;Assumptions'!$J$29)^(CC$46-1))+AND(CC$56&lt;'Summary&amp;Assumptions'!$J$31,CC$47&gt;=$FQ277,CC$47&lt;=$FR277)*(('Summary&amp;Assumptions'!$H$25*$C277)*(1+'Summary&amp;Assumptions'!$J$29)^(CC$46-1))</f>
        <v>0</v>
      </c>
      <c r="BY277" s="588">
        <f>AND(CD$55&gt;0,SUM($E277:BX277)&lt;'Summary&amp;Assumptions'!$G$32*$B277,$D277&gt;='Summary&amp;Assumptions'!$D$17,CD$47&gt;=$D277,CD$47&lt;=EDATE($D277,'Summary&amp;Assumptions'!$G$32))*$B277+AND(CD$56&lt;'Summary&amp;Assumptions'!$J$31,CD$47&gt;=$FO277,CD$47&lt;=$FP277)*(('Summary&amp;Assumptions'!$H$25*$C277)*(1+'Summary&amp;Assumptions'!$J$29)^(CD$46-1))+AND(CD$56&lt;'Summary&amp;Assumptions'!$J$31,CD$47&gt;=$FQ277,CD$47&lt;=$FR277)*(('Summary&amp;Assumptions'!$H$25*$C277)*(1+'Summary&amp;Assumptions'!$J$29)^(CD$46-1))</f>
        <v>0</v>
      </c>
      <c r="BZ277" s="588">
        <f>AND(CE$55&gt;0,SUM($E277:BY277)&lt;'Summary&amp;Assumptions'!$G$32*$B277,$D277&gt;='Summary&amp;Assumptions'!$D$17,CE$47&gt;=$D277,CE$47&lt;=EDATE($D277,'Summary&amp;Assumptions'!$G$32))*$B277+AND(CE$56&lt;'Summary&amp;Assumptions'!$J$31,CE$47&gt;=$FO277,CE$47&lt;=$FP277)*(('Summary&amp;Assumptions'!$H$25*$C277)*(1+'Summary&amp;Assumptions'!$J$29)^(CE$46-1))+AND(CE$56&lt;'Summary&amp;Assumptions'!$J$31,CE$47&gt;=$FQ277,CE$47&lt;=$FR277)*(('Summary&amp;Assumptions'!$H$25*$C277)*(1+'Summary&amp;Assumptions'!$J$29)^(CE$46-1))</f>
        <v>0</v>
      </c>
      <c r="CA277" s="588">
        <f>AND(CF$55&gt;0,SUM($E277:BZ277)&lt;'Summary&amp;Assumptions'!$G$32*$B277,$D277&gt;='Summary&amp;Assumptions'!$D$17,CF$47&gt;=$D277,CF$47&lt;=EDATE($D277,'Summary&amp;Assumptions'!$G$32))*$B277+AND(CF$56&lt;'Summary&amp;Assumptions'!$J$31,CF$47&gt;=$FO277,CF$47&lt;=$FP277)*(('Summary&amp;Assumptions'!$H$25*$C277)*(1+'Summary&amp;Assumptions'!$J$29)^(CF$46-1))+AND(CF$56&lt;'Summary&amp;Assumptions'!$J$31,CF$47&gt;=$FQ277,CF$47&lt;=$FR277)*(('Summary&amp;Assumptions'!$H$25*$C277)*(1+'Summary&amp;Assumptions'!$J$29)^(CF$46-1))</f>
        <v>0</v>
      </c>
      <c r="CB277" s="588">
        <f>AND(CG$55&gt;0,SUM($E277:CA277)&lt;'Summary&amp;Assumptions'!$G$32*$B277,$D277&gt;='Summary&amp;Assumptions'!$D$17,CG$47&gt;=$D277,CG$47&lt;=EDATE($D277,'Summary&amp;Assumptions'!$G$32))*$B277+AND(CG$56&lt;'Summary&amp;Assumptions'!$J$31,CG$47&gt;=$FO277,CG$47&lt;=$FP277)*(('Summary&amp;Assumptions'!$H$25*$C277)*(1+'Summary&amp;Assumptions'!$J$29)^(CG$46-1))+AND(CG$56&lt;'Summary&amp;Assumptions'!$J$31,CG$47&gt;=$FQ277,CG$47&lt;=$FR277)*(('Summary&amp;Assumptions'!$H$25*$C277)*(1+'Summary&amp;Assumptions'!$J$29)^(CG$46-1))</f>
        <v>0</v>
      </c>
      <c r="CC277" s="588">
        <f>AND(CH$55&gt;0,SUM($E277:CB277)&lt;'Summary&amp;Assumptions'!$G$32*$B277,$D277&gt;='Summary&amp;Assumptions'!$D$17,CH$47&gt;=$D277,CH$47&lt;=EDATE($D277,'Summary&amp;Assumptions'!$G$32))*$B277+AND(CH$56&lt;'Summary&amp;Assumptions'!$J$31,CH$47&gt;=$FO277,CH$47&lt;=$FP277)*(('Summary&amp;Assumptions'!$H$25*$C277)*(1+'Summary&amp;Assumptions'!$J$29)^(CH$46-1))+AND(CH$56&lt;'Summary&amp;Assumptions'!$J$31,CH$47&gt;=$FQ277,CH$47&lt;=$FR277)*(('Summary&amp;Assumptions'!$H$25*$C277)*(1+'Summary&amp;Assumptions'!$J$29)^(CH$46-1))</f>
        <v>0</v>
      </c>
      <c r="CD277" s="588">
        <f>AND(CI$55&gt;0,SUM($E277:CC277)&lt;'Summary&amp;Assumptions'!$G$32*$B277,$D277&gt;='Summary&amp;Assumptions'!$D$17,CI$47&gt;=$D277,CI$47&lt;=EDATE($D277,'Summary&amp;Assumptions'!$G$32))*$B277+AND(CI$56&lt;'Summary&amp;Assumptions'!$J$31,CI$47&gt;=$FO277,CI$47&lt;=$FP277)*(('Summary&amp;Assumptions'!$H$25*$C277)*(1+'Summary&amp;Assumptions'!$J$29)^(CI$46-1))+AND(CI$56&lt;'Summary&amp;Assumptions'!$J$31,CI$47&gt;=$FQ277,CI$47&lt;=$FR277)*(('Summary&amp;Assumptions'!$H$25*$C277)*(1+'Summary&amp;Assumptions'!$J$29)^(CI$46-1))</f>
        <v>0</v>
      </c>
      <c r="CE277" s="588">
        <f>AND(CJ$55&gt;0,SUM($E277:CD277)&lt;'Summary&amp;Assumptions'!$G$32*$B277,$D277&gt;='Summary&amp;Assumptions'!$D$17,CJ$47&gt;=$D277,CJ$47&lt;=EDATE($D277,'Summary&amp;Assumptions'!$G$32))*$B277+AND(CJ$56&lt;'Summary&amp;Assumptions'!$J$31,CJ$47&gt;=$FO277,CJ$47&lt;=$FP277)*(('Summary&amp;Assumptions'!$H$25*$C277)*(1+'Summary&amp;Assumptions'!$J$29)^(CJ$46-1))+AND(CJ$56&lt;'Summary&amp;Assumptions'!$J$31,CJ$47&gt;=$FQ277,CJ$47&lt;=$FR277)*(('Summary&amp;Assumptions'!$H$25*$C277)*(1+'Summary&amp;Assumptions'!$J$29)^(CJ$46-1))</f>
        <v>0</v>
      </c>
      <c r="CF277" s="588">
        <f>AND(CK$55&gt;0,SUM($E277:CE277)&lt;'Summary&amp;Assumptions'!$G$32*$B277,$D277&gt;='Summary&amp;Assumptions'!$D$17,CK$47&gt;=$D277,CK$47&lt;=EDATE($D277,'Summary&amp;Assumptions'!$G$32))*$B277+AND(CK$56&lt;'Summary&amp;Assumptions'!$J$31,CK$47&gt;=$FO277,CK$47&lt;=$FP277)*(('Summary&amp;Assumptions'!$H$25*$C277)*(1+'Summary&amp;Assumptions'!$J$29)^(CK$46-1))+AND(CK$56&lt;'Summary&amp;Assumptions'!$J$31,CK$47&gt;=$FQ277,CK$47&lt;=$FR277)*(('Summary&amp;Assumptions'!$H$25*$C277)*(1+'Summary&amp;Assumptions'!$J$29)^(CK$46-1))</f>
        <v>0</v>
      </c>
      <c r="CG277" s="588">
        <f>AND(CL$55&gt;0,SUM($E277:CF277)&lt;'Summary&amp;Assumptions'!$G$32*$B277,$D277&gt;='Summary&amp;Assumptions'!$D$17,CL$47&gt;=$D277,CL$47&lt;=EDATE($D277,'Summary&amp;Assumptions'!$G$32))*$B277+AND(CL$56&lt;'Summary&amp;Assumptions'!$J$31,CL$47&gt;=$FO277,CL$47&lt;=$FP277)*(('Summary&amp;Assumptions'!$H$25*$C277)*(1+'Summary&amp;Assumptions'!$J$29)^(CL$46-1))+AND(CL$56&lt;'Summary&amp;Assumptions'!$J$31,CL$47&gt;=$FQ277,CL$47&lt;=$FR277)*(('Summary&amp;Assumptions'!$H$25*$C277)*(1+'Summary&amp;Assumptions'!$J$29)^(CL$46-1))</f>
        <v>0</v>
      </c>
      <c r="CH277" s="588">
        <f>AND(CM$55&gt;0,SUM($E277:CG277)&lt;'Summary&amp;Assumptions'!$G$32*$B277,$D277&gt;='Summary&amp;Assumptions'!$D$17,CM$47&gt;=$D277,CM$47&lt;=EDATE($D277,'Summary&amp;Assumptions'!$G$32))*$B277+AND(CM$56&lt;'Summary&amp;Assumptions'!$J$31,CM$47&gt;=$FO277,CM$47&lt;=$FP277)*(('Summary&amp;Assumptions'!$H$25*$C277)*(1+'Summary&amp;Assumptions'!$J$29)^(CM$46-1))+AND(CM$56&lt;'Summary&amp;Assumptions'!$J$31,CM$47&gt;=$FQ277,CM$47&lt;=$FR277)*(('Summary&amp;Assumptions'!$H$25*$C277)*(1+'Summary&amp;Assumptions'!$J$29)^(CM$46-1))</f>
        <v>0</v>
      </c>
      <c r="CI277" s="588">
        <f>AND(CN$55&gt;0,SUM($E277:CH277)&lt;'Summary&amp;Assumptions'!$G$32*$B277,$D277&gt;='Summary&amp;Assumptions'!$D$17,CN$47&gt;=$D277,CN$47&lt;=EDATE($D277,'Summary&amp;Assumptions'!$G$32))*$B277+AND(CN$56&lt;'Summary&amp;Assumptions'!$J$31,CN$47&gt;=$FO277,CN$47&lt;=$FP277)*(('Summary&amp;Assumptions'!$H$25*$C277)*(1+'Summary&amp;Assumptions'!$J$29)^(CN$46-1))+AND(CN$56&lt;'Summary&amp;Assumptions'!$J$31,CN$47&gt;=$FQ277,CN$47&lt;=$FR277)*(('Summary&amp;Assumptions'!$H$25*$C277)*(1+'Summary&amp;Assumptions'!$J$29)^(CN$46-1))</f>
        <v>0</v>
      </c>
      <c r="CJ277" s="588">
        <f>AND(CO$55&gt;0,SUM($E277:CI277)&lt;'Summary&amp;Assumptions'!$G$32*$B277,$D277&gt;='Summary&amp;Assumptions'!$D$17,CO$47&gt;=$D277,CO$47&lt;=EDATE($D277,'Summary&amp;Assumptions'!$G$32))*$B277+AND(CO$56&lt;'Summary&amp;Assumptions'!$J$31,CO$47&gt;=$FO277,CO$47&lt;=$FP277)*(('Summary&amp;Assumptions'!$H$25*$C277)*(1+'Summary&amp;Assumptions'!$J$29)^(CO$46-1))+AND(CO$56&lt;'Summary&amp;Assumptions'!$J$31,CO$47&gt;=$FQ277,CO$47&lt;=$FR277)*(('Summary&amp;Assumptions'!$H$25*$C277)*(1+'Summary&amp;Assumptions'!$J$29)^(CO$46-1))</f>
        <v>0</v>
      </c>
      <c r="CK277" s="588">
        <f>AND(CP$55&gt;0,SUM($E277:CJ277)&lt;'Summary&amp;Assumptions'!$G$32*$B277,$D277&gt;='Summary&amp;Assumptions'!$D$17,CP$47&gt;=$D277,CP$47&lt;=EDATE($D277,'Summary&amp;Assumptions'!$G$32))*$B277+AND(CP$56&lt;'Summary&amp;Assumptions'!$J$31,CP$47&gt;=$FO277,CP$47&lt;=$FP277)*(('Summary&amp;Assumptions'!$H$25*$C277)*(1+'Summary&amp;Assumptions'!$J$29)^(CP$46-1))+AND(CP$56&lt;'Summary&amp;Assumptions'!$J$31,CP$47&gt;=$FQ277,CP$47&lt;=$FR277)*(('Summary&amp;Assumptions'!$H$25*$C277)*(1+'Summary&amp;Assumptions'!$J$29)^(CP$46-1))</f>
        <v>0</v>
      </c>
      <c r="CL277" s="588">
        <f>AND(CQ$55&gt;0,SUM($E277:CK277)&lt;'Summary&amp;Assumptions'!$G$32*$B277,$D277&gt;='Summary&amp;Assumptions'!$D$17,CQ$47&gt;=$D277,CQ$47&lt;=EDATE($D277,'Summary&amp;Assumptions'!$G$32))*$B277+AND(CQ$56&lt;'Summary&amp;Assumptions'!$J$31,CQ$47&gt;=$FO277,CQ$47&lt;=$FP277)*(('Summary&amp;Assumptions'!$H$25*$C277)*(1+'Summary&amp;Assumptions'!$J$29)^(CQ$46-1))+AND(CQ$56&lt;'Summary&amp;Assumptions'!$J$31,CQ$47&gt;=$FQ277,CQ$47&lt;=$FR277)*(('Summary&amp;Assumptions'!$H$25*$C277)*(1+'Summary&amp;Assumptions'!$J$29)^(CQ$46-1))</f>
        <v>0</v>
      </c>
      <c r="CM277" s="588">
        <f>AND(CR$55&gt;0,SUM($E277:CL277)&lt;'Summary&amp;Assumptions'!$G$32*$B277,$D277&gt;='Summary&amp;Assumptions'!$D$17,CR$47&gt;=$D277,CR$47&lt;=EDATE($D277,'Summary&amp;Assumptions'!$G$32))*$B277+AND(CR$56&lt;'Summary&amp;Assumptions'!$J$31,CR$47&gt;=$FO277,CR$47&lt;=$FP277)*(('Summary&amp;Assumptions'!$H$25*$C277)*(1+'Summary&amp;Assumptions'!$J$29)^(CR$46-1))+AND(CR$56&lt;'Summary&amp;Assumptions'!$J$31,CR$47&gt;=$FQ277,CR$47&lt;=$FR277)*(('Summary&amp;Assumptions'!$H$25*$C277)*(1+'Summary&amp;Assumptions'!$J$29)^(CR$46-1))</f>
        <v>0</v>
      </c>
      <c r="CN277" s="588">
        <f>AND(CS$55&gt;0,SUM($E277:CM277)&lt;'Summary&amp;Assumptions'!$G$32*$B277,$D277&gt;='Summary&amp;Assumptions'!$D$17,CS$47&gt;=$D277,CS$47&lt;=EDATE($D277,'Summary&amp;Assumptions'!$G$32))*$B277+AND(CS$56&lt;'Summary&amp;Assumptions'!$J$31,CS$47&gt;=$FO277,CS$47&lt;=$FP277)*(('Summary&amp;Assumptions'!$H$25*$C277)*(1+'Summary&amp;Assumptions'!$J$29)^(CS$46-1))+AND(CS$56&lt;'Summary&amp;Assumptions'!$J$31,CS$47&gt;=$FQ277,CS$47&lt;=$FR277)*(('Summary&amp;Assumptions'!$H$25*$C277)*(1+'Summary&amp;Assumptions'!$J$29)^(CS$46-1))</f>
        <v>0</v>
      </c>
      <c r="CO277" s="588">
        <f>AND(CT$55&gt;0,SUM($E277:CN277)&lt;'Summary&amp;Assumptions'!$G$32*$B277,$D277&gt;='Summary&amp;Assumptions'!$D$17,CT$47&gt;=$D277,CT$47&lt;=EDATE($D277,'Summary&amp;Assumptions'!$G$32))*$B277+AND(CT$56&lt;'Summary&amp;Assumptions'!$J$31,CT$47&gt;=$FO277,CT$47&lt;=$FP277)*(('Summary&amp;Assumptions'!$H$25*$C277)*(1+'Summary&amp;Assumptions'!$J$29)^(CT$46-1))+AND(CT$56&lt;'Summary&amp;Assumptions'!$J$31,CT$47&gt;=$FQ277,CT$47&lt;=$FR277)*(('Summary&amp;Assumptions'!$H$25*$C277)*(1+'Summary&amp;Assumptions'!$J$29)^(CT$46-1))</f>
        <v>0</v>
      </c>
      <c r="CP277" s="588">
        <f>AND(CU$55&gt;0,SUM($E277:CO277)&lt;'Summary&amp;Assumptions'!$G$32*$B277,$D277&gt;='Summary&amp;Assumptions'!$D$17,CU$47&gt;=$D277,CU$47&lt;=EDATE($D277,'Summary&amp;Assumptions'!$G$32))*$B277+AND(CU$56&lt;'Summary&amp;Assumptions'!$J$31,CU$47&gt;=$FO277,CU$47&lt;=$FP277)*(('Summary&amp;Assumptions'!$H$25*$C277)*(1+'Summary&amp;Assumptions'!$J$29)^(CU$46-1))+AND(CU$56&lt;'Summary&amp;Assumptions'!$J$31,CU$47&gt;=$FQ277,CU$47&lt;=$FR277)*(('Summary&amp;Assumptions'!$H$25*$C277)*(1+'Summary&amp;Assumptions'!$J$29)^(CU$46-1))</f>
        <v>0</v>
      </c>
      <c r="CQ277" s="588">
        <f>AND(CV$55&gt;0,SUM($E277:CP277)&lt;'Summary&amp;Assumptions'!$G$32*$B277,$D277&gt;='Summary&amp;Assumptions'!$D$17,CV$47&gt;=$D277,CV$47&lt;=EDATE($D277,'Summary&amp;Assumptions'!$G$32))*$B277+AND(CV$56&lt;'Summary&amp;Assumptions'!$J$31,CV$47&gt;=$FO277,CV$47&lt;=$FP277)*(('Summary&amp;Assumptions'!$H$25*$C277)*(1+'Summary&amp;Assumptions'!$J$29)^(CV$46-1))+AND(CV$56&lt;'Summary&amp;Assumptions'!$J$31,CV$47&gt;=$FQ277,CV$47&lt;=$FR277)*(('Summary&amp;Assumptions'!$H$25*$C277)*(1+'Summary&amp;Assumptions'!$J$29)^(CV$46-1))</f>
        <v>0</v>
      </c>
      <c r="CR277" s="588">
        <f>AND(CW$55&gt;0,SUM($E277:CQ277)&lt;'Summary&amp;Assumptions'!$G$32*$B277,$D277&gt;='Summary&amp;Assumptions'!$D$17,CW$47&gt;=$D277,CW$47&lt;=EDATE($D277,'Summary&amp;Assumptions'!$G$32))*$B277+AND(CW$56&lt;'Summary&amp;Assumptions'!$J$31,CW$47&gt;=$FO277,CW$47&lt;=$FP277)*(('Summary&amp;Assumptions'!$H$25*$C277)*(1+'Summary&amp;Assumptions'!$J$29)^(CW$46-1))+AND(CW$56&lt;'Summary&amp;Assumptions'!$J$31,CW$47&gt;=$FQ277,CW$47&lt;=$FR277)*(('Summary&amp;Assumptions'!$H$25*$C277)*(1+'Summary&amp;Assumptions'!$J$29)^(CW$46-1))</f>
        <v>0</v>
      </c>
      <c r="CS277" s="588">
        <f>AND(CX$55&gt;0,SUM($E277:CR277)&lt;'Summary&amp;Assumptions'!$G$32*$B277,$D277&gt;='Summary&amp;Assumptions'!$D$17,CX$47&gt;=$D277,CX$47&lt;=EDATE($D277,'Summary&amp;Assumptions'!$G$32))*$B277+AND(CX$56&lt;'Summary&amp;Assumptions'!$J$31,CX$47&gt;=$FO277,CX$47&lt;=$FP277)*(('Summary&amp;Assumptions'!$H$25*$C277)*(1+'Summary&amp;Assumptions'!$J$29)^(CX$46-1))+AND(CX$56&lt;'Summary&amp;Assumptions'!$J$31,CX$47&gt;=$FQ277,CX$47&lt;=$FR277)*(('Summary&amp;Assumptions'!$H$25*$C277)*(1+'Summary&amp;Assumptions'!$J$29)^(CX$46-1))</f>
        <v>0</v>
      </c>
      <c r="CT277" s="588">
        <f>AND(CY$55&gt;0,SUM($E277:CS277)&lt;'Summary&amp;Assumptions'!$G$32*$B277,$D277&gt;='Summary&amp;Assumptions'!$D$17,CY$47&gt;=$D277,CY$47&lt;=EDATE($D277,'Summary&amp;Assumptions'!$G$32))*$B277+AND(CY$56&lt;'Summary&amp;Assumptions'!$J$31,CY$47&gt;=$FO277,CY$47&lt;=$FP277)*(('Summary&amp;Assumptions'!$H$25*$C277)*(1+'Summary&amp;Assumptions'!$J$29)^(CY$46-1))+AND(CY$56&lt;'Summary&amp;Assumptions'!$J$31,CY$47&gt;=$FQ277,CY$47&lt;=$FR277)*(('Summary&amp;Assumptions'!$H$25*$C277)*(1+'Summary&amp;Assumptions'!$J$29)^(CY$46-1))</f>
        <v>0</v>
      </c>
      <c r="CU277" s="588">
        <f>AND(CZ$55&gt;0,SUM($E277:CT277)&lt;'Summary&amp;Assumptions'!$G$32*$B277,$D277&gt;='Summary&amp;Assumptions'!$D$17,CZ$47&gt;=$D277,CZ$47&lt;=EDATE($D277,'Summary&amp;Assumptions'!$G$32))*$B277+AND(CZ$56&lt;'Summary&amp;Assumptions'!$J$31,CZ$47&gt;=$FO277,CZ$47&lt;=$FP277)*(('Summary&amp;Assumptions'!$H$25*$C277)*(1+'Summary&amp;Assumptions'!$J$29)^(CZ$46-1))+AND(CZ$56&lt;'Summary&amp;Assumptions'!$J$31,CZ$47&gt;=$FQ277,CZ$47&lt;=$FR277)*(('Summary&amp;Assumptions'!$H$25*$C277)*(1+'Summary&amp;Assumptions'!$J$29)^(CZ$46-1))</f>
        <v>0</v>
      </c>
      <c r="CV277" s="588">
        <f>AND(DA$55&gt;0,SUM($E277:CU277)&lt;'Summary&amp;Assumptions'!$G$32*$B277,$D277&gt;='Summary&amp;Assumptions'!$D$17,DA$47&gt;=$D277,DA$47&lt;=EDATE($D277,'Summary&amp;Assumptions'!$G$32))*$B277+AND(DA$56&lt;'Summary&amp;Assumptions'!$J$31,DA$47&gt;=$FO277,DA$47&lt;=$FP277)*(('Summary&amp;Assumptions'!$H$25*$C277)*(1+'Summary&amp;Assumptions'!$J$29)^(DA$46-1))+AND(DA$56&lt;'Summary&amp;Assumptions'!$J$31,DA$47&gt;=$FQ277,DA$47&lt;=$FR277)*(('Summary&amp;Assumptions'!$H$25*$C277)*(1+'Summary&amp;Assumptions'!$J$29)^(DA$46-1))</f>
        <v>0</v>
      </c>
      <c r="CW277" s="588">
        <f>AND(DB$55&gt;0,SUM($E277:CV277)&lt;'Summary&amp;Assumptions'!$G$32*$B277,$D277&gt;='Summary&amp;Assumptions'!$D$17,DB$47&gt;=$D277,DB$47&lt;=EDATE($D277,'Summary&amp;Assumptions'!$G$32))*$B277+AND(DB$56&lt;'Summary&amp;Assumptions'!$J$31,DB$47&gt;=$FO277,DB$47&lt;=$FP277)*(('Summary&amp;Assumptions'!$H$25*$C277)*(1+'Summary&amp;Assumptions'!$J$29)^(DB$46-1))+AND(DB$56&lt;'Summary&amp;Assumptions'!$J$31,DB$47&gt;=$FQ277,DB$47&lt;=$FR277)*(('Summary&amp;Assumptions'!$H$25*$C277)*(1+'Summary&amp;Assumptions'!$J$29)^(DB$46-1))</f>
        <v>0</v>
      </c>
      <c r="CX277" s="588">
        <f>AND(DC$55&gt;0,SUM($E277:CW277)&lt;'Summary&amp;Assumptions'!$G$32*$B277,$D277&gt;='Summary&amp;Assumptions'!$D$17,DC$47&gt;=$D277,DC$47&lt;=EDATE($D277,'Summary&amp;Assumptions'!$G$32))*$B277+AND(DC$56&lt;'Summary&amp;Assumptions'!$J$31,DC$47&gt;=$FO277,DC$47&lt;=$FP277)*(('Summary&amp;Assumptions'!$H$25*$C277)*(1+'Summary&amp;Assumptions'!$J$29)^(DC$46-1))+AND(DC$56&lt;'Summary&amp;Assumptions'!$J$31,DC$47&gt;=$FQ277,DC$47&lt;=$FR277)*(('Summary&amp;Assumptions'!$H$25*$C277)*(1+'Summary&amp;Assumptions'!$J$29)^(DC$46-1))</f>
        <v>0</v>
      </c>
      <c r="CY277" s="588">
        <f>AND(DD$55&gt;0,SUM($E277:CX277)&lt;'Summary&amp;Assumptions'!$G$32*$B277,$D277&gt;='Summary&amp;Assumptions'!$D$17,DD$47&gt;=$D277,DD$47&lt;=EDATE($D277,'Summary&amp;Assumptions'!$G$32))*$B277+AND(DD$56&lt;'Summary&amp;Assumptions'!$J$31,DD$47&gt;=$FO277,DD$47&lt;=$FP277)*(('Summary&amp;Assumptions'!$H$25*$C277)*(1+'Summary&amp;Assumptions'!$J$29)^(DD$46-1))+AND(DD$56&lt;'Summary&amp;Assumptions'!$J$31,DD$47&gt;=$FQ277,DD$47&lt;=$FR277)*(('Summary&amp;Assumptions'!$H$25*$C277)*(1+'Summary&amp;Assumptions'!$J$29)^(DD$46-1))</f>
        <v>0</v>
      </c>
      <c r="CZ277" s="588">
        <f>AND(DE$55&gt;0,SUM($E277:CY277)&lt;'Summary&amp;Assumptions'!$G$32*$B277,$D277&gt;='Summary&amp;Assumptions'!$D$17,DE$47&gt;=$D277,DE$47&lt;=EDATE($D277,'Summary&amp;Assumptions'!$G$32))*$B277+AND(DE$56&lt;'Summary&amp;Assumptions'!$J$31,DE$47&gt;=$FO277,DE$47&lt;=$FP277)*(('Summary&amp;Assumptions'!$H$25*$C277)*(1+'Summary&amp;Assumptions'!$J$29)^(DE$46-1))+AND(DE$56&lt;'Summary&amp;Assumptions'!$J$31,DE$47&gt;=$FQ277,DE$47&lt;=$FR277)*(('Summary&amp;Assumptions'!$H$25*$C277)*(1+'Summary&amp;Assumptions'!$J$29)^(DE$46-1))</f>
        <v>0</v>
      </c>
      <c r="DA277" s="588">
        <f>AND(DF$55&gt;0,SUM($E277:CZ277)&lt;'Summary&amp;Assumptions'!$G$32*$B277,$D277&gt;='Summary&amp;Assumptions'!$D$17,DF$47&gt;=$D277,DF$47&lt;=EDATE($D277,'Summary&amp;Assumptions'!$G$32))*$B277+AND(DF$56&lt;'Summary&amp;Assumptions'!$J$31,DF$47&gt;=$FO277,DF$47&lt;=$FP277)*(('Summary&amp;Assumptions'!$H$25*$C277)*(1+'Summary&amp;Assumptions'!$J$29)^(DF$46-1))+AND(DF$56&lt;'Summary&amp;Assumptions'!$J$31,DF$47&gt;=$FQ277,DF$47&lt;=$FR277)*(('Summary&amp;Assumptions'!$H$25*$C277)*(1+'Summary&amp;Assumptions'!$J$29)^(DF$46-1))</f>
        <v>0</v>
      </c>
      <c r="DB277" s="588">
        <f>AND(DG$55&gt;0,SUM($E277:DA277)&lt;'Summary&amp;Assumptions'!$G$32*$B277,$D277&gt;='Summary&amp;Assumptions'!$D$17,DG$47&gt;=$D277,DG$47&lt;=EDATE($D277,'Summary&amp;Assumptions'!$G$32))*$B277+AND(DG$56&lt;'Summary&amp;Assumptions'!$J$31,DG$47&gt;=$FO277,DG$47&lt;=$FP277)*(('Summary&amp;Assumptions'!$H$25*$C277)*(1+'Summary&amp;Assumptions'!$J$29)^(DG$46-1))+AND(DG$56&lt;'Summary&amp;Assumptions'!$J$31,DG$47&gt;=$FQ277,DG$47&lt;=$FR277)*(('Summary&amp;Assumptions'!$H$25*$C277)*(1+'Summary&amp;Assumptions'!$J$29)^(DG$46-1))</f>
        <v>0</v>
      </c>
      <c r="DC277" s="588">
        <f>AND(DH$55&gt;0,SUM($E277:DB277)&lt;'Summary&amp;Assumptions'!$G$32*$B277,$D277&gt;='Summary&amp;Assumptions'!$D$17,DH$47&gt;=$D277,DH$47&lt;=EDATE($D277,'Summary&amp;Assumptions'!$G$32))*$B277+AND(DH$56&lt;'Summary&amp;Assumptions'!$J$31,DH$47&gt;=$FO277,DH$47&lt;=$FP277)*(('Summary&amp;Assumptions'!$H$25*$C277)*(1+'Summary&amp;Assumptions'!$J$29)^(DH$46-1))+AND(DH$56&lt;'Summary&amp;Assumptions'!$J$31,DH$47&gt;=$FQ277,DH$47&lt;=$FR277)*(('Summary&amp;Assumptions'!$H$25*$C277)*(1+'Summary&amp;Assumptions'!$J$29)^(DH$46-1))</f>
        <v>0</v>
      </c>
      <c r="DD277" s="588">
        <f>AND(DI$55&gt;0,SUM($E277:DC277)&lt;'Summary&amp;Assumptions'!$G$32*$B277,$D277&gt;='Summary&amp;Assumptions'!$D$17,DI$47&gt;=$D277,DI$47&lt;=EDATE($D277,'Summary&amp;Assumptions'!$G$32))*$B277+AND(DI$56&lt;'Summary&amp;Assumptions'!$J$31,DI$47&gt;=$FO277,DI$47&lt;=$FP277)*(('Summary&amp;Assumptions'!$H$25*$C277)*(1+'Summary&amp;Assumptions'!$J$29)^(DI$46-1))+AND(DI$56&lt;'Summary&amp;Assumptions'!$J$31,DI$47&gt;=$FQ277,DI$47&lt;=$FR277)*(('Summary&amp;Assumptions'!$H$25*$C277)*(1+'Summary&amp;Assumptions'!$J$29)^(DI$46-1))</f>
        <v>0</v>
      </c>
      <c r="DE277" s="588">
        <f>AND(DJ$55&gt;0,SUM($E277:DD277)&lt;'Summary&amp;Assumptions'!$G$32*$B277,$D277&gt;='Summary&amp;Assumptions'!$D$17,DJ$47&gt;=$D277,DJ$47&lt;=EDATE($D277,'Summary&amp;Assumptions'!$G$32))*$B277+AND(DJ$56&lt;'Summary&amp;Assumptions'!$J$31,DJ$47&gt;=$FO277,DJ$47&lt;=$FP277)*(('Summary&amp;Assumptions'!$H$25*$C277)*(1+'Summary&amp;Assumptions'!$J$29)^(DJ$46-1))+AND(DJ$56&lt;'Summary&amp;Assumptions'!$J$31,DJ$47&gt;=$FQ277,DJ$47&lt;=$FR277)*(('Summary&amp;Assumptions'!$H$25*$C277)*(1+'Summary&amp;Assumptions'!$J$29)^(DJ$46-1))</f>
        <v>0</v>
      </c>
      <c r="DF277" s="588">
        <f>AND(DK$55&gt;0,SUM($E277:DE277)&lt;'Summary&amp;Assumptions'!$G$32*$B277,$D277&gt;='Summary&amp;Assumptions'!$D$17,DK$47&gt;=$D277,DK$47&lt;=EDATE($D277,'Summary&amp;Assumptions'!$G$32))*$B277+AND(DK$56&lt;'Summary&amp;Assumptions'!$J$31,DK$47&gt;=$FO277,DK$47&lt;=$FP277)*(('Summary&amp;Assumptions'!$H$25*$C277)*(1+'Summary&amp;Assumptions'!$J$29)^(DK$46-1))+AND(DK$56&lt;'Summary&amp;Assumptions'!$J$31,DK$47&gt;=$FQ277,DK$47&lt;=$FR277)*(('Summary&amp;Assumptions'!$H$25*$C277)*(1+'Summary&amp;Assumptions'!$J$29)^(DK$46-1))</f>
        <v>0</v>
      </c>
      <c r="DG277" s="588">
        <f>AND(DL$55&gt;0,SUM($E277:DF277)&lt;'Summary&amp;Assumptions'!$G$32*$B277,$D277&gt;='Summary&amp;Assumptions'!$D$17,DL$47&gt;=$D277,DL$47&lt;=EDATE($D277,'Summary&amp;Assumptions'!$G$32))*$B277+AND(DL$56&lt;'Summary&amp;Assumptions'!$J$31,DL$47&gt;=$FO277,DL$47&lt;=$FP277)*(('Summary&amp;Assumptions'!$H$25*$C277)*(1+'Summary&amp;Assumptions'!$J$29)^(DL$46-1))+AND(DL$56&lt;'Summary&amp;Assumptions'!$J$31,DL$47&gt;=$FQ277,DL$47&lt;=$FR277)*(('Summary&amp;Assumptions'!$H$25*$C277)*(1+'Summary&amp;Assumptions'!$J$29)^(DL$46-1))</f>
        <v>0</v>
      </c>
      <c r="DH277" s="588">
        <f>AND(DM$55&gt;0,SUM($E277:DG277)&lt;'Summary&amp;Assumptions'!$G$32*$B277,$D277&gt;='Summary&amp;Assumptions'!$D$17,DM$47&gt;=$D277,DM$47&lt;=EDATE($D277,'Summary&amp;Assumptions'!$G$32))*$B277+AND(DM$56&lt;'Summary&amp;Assumptions'!$J$31,DM$47&gt;=$FO277,DM$47&lt;=$FP277)*(('Summary&amp;Assumptions'!$H$25*$C277)*(1+'Summary&amp;Assumptions'!$J$29)^(DM$46-1))+AND(DM$56&lt;'Summary&amp;Assumptions'!$J$31,DM$47&gt;=$FQ277,DM$47&lt;=$FR277)*(('Summary&amp;Assumptions'!$H$25*$C277)*(1+'Summary&amp;Assumptions'!$J$29)^(DM$46-1))</f>
        <v>0</v>
      </c>
      <c r="DI277" s="588">
        <f>AND(DN$55&gt;0,SUM($E277:DH277)&lt;'Summary&amp;Assumptions'!$G$32*$B277,$D277&gt;='Summary&amp;Assumptions'!$D$17,DN$47&gt;=$D277,DN$47&lt;=EDATE($D277,'Summary&amp;Assumptions'!$G$32))*$B277+AND(DN$56&lt;'Summary&amp;Assumptions'!$J$31,DN$47&gt;=$FO277,DN$47&lt;=$FP277)*(('Summary&amp;Assumptions'!$H$25*$C277)*(1+'Summary&amp;Assumptions'!$J$29)^(DN$46-1))+AND(DN$56&lt;'Summary&amp;Assumptions'!$J$31,DN$47&gt;=$FQ277,DN$47&lt;=$FR277)*(('Summary&amp;Assumptions'!$H$25*$C277)*(1+'Summary&amp;Assumptions'!$J$29)^(DN$46-1))</f>
        <v>0</v>
      </c>
      <c r="DJ277" s="588">
        <f>AND(DO$55&gt;0,SUM($E277:DI277)&lt;'Summary&amp;Assumptions'!$G$32*$B277,$D277&gt;='Summary&amp;Assumptions'!$D$17,DO$47&gt;=$D277,DO$47&lt;=EDATE($D277,'Summary&amp;Assumptions'!$G$32))*$B277+AND(DO$56&lt;'Summary&amp;Assumptions'!$J$31,DO$47&gt;=$FO277,DO$47&lt;=$FP277)*(('Summary&amp;Assumptions'!$H$25*$C277)*(1+'Summary&amp;Assumptions'!$J$29)^(DO$46-1))+AND(DO$56&lt;'Summary&amp;Assumptions'!$J$31,DO$47&gt;=$FQ277,DO$47&lt;=$FR277)*(('Summary&amp;Assumptions'!$H$25*$C277)*(1+'Summary&amp;Assumptions'!$J$29)^(DO$46-1))</f>
        <v>0</v>
      </c>
      <c r="DK277" s="588">
        <f>AND(DP$55&gt;0,SUM($E277:DJ277)&lt;'Summary&amp;Assumptions'!$G$32*$B277,$D277&gt;='Summary&amp;Assumptions'!$D$17,DP$47&gt;=$D277,DP$47&lt;=EDATE($D277,'Summary&amp;Assumptions'!$G$32))*$B277+AND(DP$56&lt;'Summary&amp;Assumptions'!$J$31,DP$47&gt;=$FO277,DP$47&lt;=$FP277)*(('Summary&amp;Assumptions'!$H$25*$C277)*(1+'Summary&amp;Assumptions'!$J$29)^(DP$46-1))+AND(DP$56&lt;'Summary&amp;Assumptions'!$J$31,DP$47&gt;=$FQ277,DP$47&lt;=$FR277)*(('Summary&amp;Assumptions'!$H$25*$C277)*(1+'Summary&amp;Assumptions'!$J$29)^(DP$46-1))</f>
        <v>0</v>
      </c>
      <c r="DL277" s="588">
        <f>AND(DQ$55&gt;0,SUM($E277:DK277)&lt;'Summary&amp;Assumptions'!$G$32*$B277,$D277&gt;='Summary&amp;Assumptions'!$D$17,DQ$47&gt;=$D277,DQ$47&lt;=EDATE($D277,'Summary&amp;Assumptions'!$G$32))*$B277+AND(DQ$56&lt;'Summary&amp;Assumptions'!$J$31,DQ$47&gt;=$FO277,DQ$47&lt;=$FP277)*(('Summary&amp;Assumptions'!$H$25*$C277)*(1+'Summary&amp;Assumptions'!$J$29)^(DQ$46-1))+AND(DQ$56&lt;'Summary&amp;Assumptions'!$J$31,DQ$47&gt;=$FQ277,DQ$47&lt;=$FR277)*(('Summary&amp;Assumptions'!$H$25*$C277)*(1+'Summary&amp;Assumptions'!$J$29)^(DQ$46-1))</f>
        <v>0</v>
      </c>
      <c r="DM277" s="588">
        <f>AND(DR$55&gt;0,SUM($E277:DL277)&lt;'Summary&amp;Assumptions'!$G$32*$B277,$D277&gt;='Summary&amp;Assumptions'!$D$17,DR$47&gt;=$D277,DR$47&lt;=EDATE($D277,'Summary&amp;Assumptions'!$G$32))*$B277+AND(DR$56&lt;'Summary&amp;Assumptions'!$J$31,DR$47&gt;=$FO277,DR$47&lt;=$FP277)*(('Summary&amp;Assumptions'!$H$25*$C277)*(1+'Summary&amp;Assumptions'!$J$29)^(DR$46-1))+AND(DR$56&lt;'Summary&amp;Assumptions'!$J$31,DR$47&gt;=$FQ277,DR$47&lt;=$FR277)*(('Summary&amp;Assumptions'!$H$25*$C277)*(1+'Summary&amp;Assumptions'!$J$29)^(DR$46-1))</f>
        <v>0</v>
      </c>
      <c r="DN277" s="588">
        <f>AND(DS$55&gt;0,SUM($E277:DM277)&lt;'Summary&amp;Assumptions'!$G$32*$B277,$D277&gt;='Summary&amp;Assumptions'!$D$17,DS$47&gt;=$D277,DS$47&lt;=EDATE($D277,'Summary&amp;Assumptions'!$G$32))*$B277+AND(DS$56&lt;'Summary&amp;Assumptions'!$J$31,DS$47&gt;=$FO277,DS$47&lt;=$FP277)*(('Summary&amp;Assumptions'!$H$25*$C277)*(1+'Summary&amp;Assumptions'!$J$29)^(DS$46-1))+AND(DS$56&lt;'Summary&amp;Assumptions'!$J$31,DS$47&gt;=$FQ277,DS$47&lt;=$FR277)*(('Summary&amp;Assumptions'!$H$25*$C277)*(1+'Summary&amp;Assumptions'!$J$29)^(DS$46-1))</f>
        <v>0</v>
      </c>
      <c r="DO277" s="588">
        <f>AND(DT$55&gt;0,SUM($E277:DN277)&lt;'Summary&amp;Assumptions'!$G$32*$B277,$D277&gt;='Summary&amp;Assumptions'!$D$17,DT$47&gt;=$D277,DT$47&lt;=EDATE($D277,'Summary&amp;Assumptions'!$G$32))*$B277+AND(DT$56&lt;'Summary&amp;Assumptions'!$J$31,DT$47&gt;=$FO277,DT$47&lt;=$FP277)*(('Summary&amp;Assumptions'!$H$25*$C277)*(1+'Summary&amp;Assumptions'!$J$29)^(DT$46-1))+AND(DT$56&lt;'Summary&amp;Assumptions'!$J$31,DT$47&gt;=$FQ277,DT$47&lt;=$FR277)*(('Summary&amp;Assumptions'!$H$25*$C277)*(1+'Summary&amp;Assumptions'!$J$29)^(DT$46-1))</f>
        <v>0</v>
      </c>
      <c r="DP277" s="588">
        <f>AND(DU$55&gt;0,SUM($E277:DO277)&lt;'Summary&amp;Assumptions'!$G$32*$B277,$D277&gt;='Summary&amp;Assumptions'!$D$17,DU$47&gt;=$D277,DU$47&lt;=EDATE($D277,'Summary&amp;Assumptions'!$G$32))*$B277+AND(DU$56&lt;'Summary&amp;Assumptions'!$J$31,DU$47&gt;=$FO277,DU$47&lt;=$FP277)*(('Summary&amp;Assumptions'!$H$25*$C277)*(1+'Summary&amp;Assumptions'!$J$29)^(DU$46-1))+AND(DU$56&lt;'Summary&amp;Assumptions'!$J$31,DU$47&gt;=$FQ277,DU$47&lt;=$FR277)*(('Summary&amp;Assumptions'!$H$25*$C277)*(1+'Summary&amp;Assumptions'!$J$29)^(DU$46-1))</f>
        <v>0</v>
      </c>
      <c r="DQ277" s="588">
        <f>AND(DV$55&gt;0,SUM($E277:DP277)&lt;'Summary&amp;Assumptions'!$G$32*$B277,$D277&gt;='Summary&amp;Assumptions'!$D$17,DV$47&gt;=$D277,DV$47&lt;=EDATE($D277,'Summary&amp;Assumptions'!$G$32))*$B277+AND(DV$56&lt;'Summary&amp;Assumptions'!$J$31,DV$47&gt;=$FO277,DV$47&lt;=$FP277)*(('Summary&amp;Assumptions'!$H$25*$C277)*(1+'Summary&amp;Assumptions'!$J$29)^(DV$46-1))+AND(DV$56&lt;'Summary&amp;Assumptions'!$J$31,DV$47&gt;=$FQ277,DV$47&lt;=$FR277)*(('Summary&amp;Assumptions'!$H$25*$C277)*(1+'Summary&amp;Assumptions'!$J$29)^(DV$46-1))</f>
        <v>0</v>
      </c>
      <c r="DR277" s="588">
        <f>AND(DW$55&gt;0,SUM($E277:DQ277)&lt;'Summary&amp;Assumptions'!$G$32*$B277,$D277&gt;='Summary&amp;Assumptions'!$D$17,DW$47&gt;=$D277,DW$47&lt;=EDATE($D277,'Summary&amp;Assumptions'!$G$32))*$B277+AND(DW$56&lt;'Summary&amp;Assumptions'!$J$31,DW$47&gt;=$FO277,DW$47&lt;=$FP277)*(('Summary&amp;Assumptions'!$H$25*$C277)*(1+'Summary&amp;Assumptions'!$J$29)^(DW$46-1))+AND(DW$56&lt;'Summary&amp;Assumptions'!$J$31,DW$47&gt;=$FQ277,DW$47&lt;=$FR277)*(('Summary&amp;Assumptions'!$H$25*$C277)*(1+'Summary&amp;Assumptions'!$J$29)^(DW$46-1))</f>
        <v>0</v>
      </c>
      <c r="DS277" s="588">
        <f>AND(DX$55&gt;0,SUM($E277:DR277)&lt;'Summary&amp;Assumptions'!$G$32*$B277,$D277&gt;='Summary&amp;Assumptions'!$D$17,DX$47&gt;=$D277,DX$47&lt;=EDATE($D277,'Summary&amp;Assumptions'!$G$32))*$B277+AND(DX$56&lt;'Summary&amp;Assumptions'!$J$31,DX$47&gt;=$FO277,DX$47&lt;=$FP277)*(('Summary&amp;Assumptions'!$H$25*$C277)*(1+'Summary&amp;Assumptions'!$J$29)^(DX$46-1))+AND(DX$56&lt;'Summary&amp;Assumptions'!$J$31,DX$47&gt;=$FQ277,DX$47&lt;=$FR277)*(('Summary&amp;Assumptions'!$H$25*$C277)*(1+'Summary&amp;Assumptions'!$J$29)^(DX$46-1))</f>
        <v>0</v>
      </c>
      <c r="DT277" s="588">
        <f>AND(DY$55&gt;0,SUM($E277:DS277)&lt;'Summary&amp;Assumptions'!$G$32*$B277,$D277&gt;='Summary&amp;Assumptions'!$D$17,DY$47&gt;=$D277,DY$47&lt;=EDATE($D277,'Summary&amp;Assumptions'!$G$32))*$B277+AND(DY$56&lt;'Summary&amp;Assumptions'!$J$31,DY$47&gt;=$FO277,DY$47&lt;=$FP277)*(('Summary&amp;Assumptions'!$H$25*$C277)*(1+'Summary&amp;Assumptions'!$J$29)^(DY$46-1))+AND(DY$56&lt;'Summary&amp;Assumptions'!$J$31,DY$47&gt;=$FQ277,DY$47&lt;=$FR277)*(('Summary&amp;Assumptions'!$H$25*$C277)*(1+'Summary&amp;Assumptions'!$J$29)^(DY$46-1))</f>
        <v>0</v>
      </c>
      <c r="DU277" s="588">
        <f>AND(DZ$55&gt;0,SUM($E277:DT277)&lt;'Summary&amp;Assumptions'!$G$32*$B277,$D277&gt;='Summary&amp;Assumptions'!$D$17,DZ$47&gt;=$D277,DZ$47&lt;=EDATE($D277,'Summary&amp;Assumptions'!$G$32))*$B277+AND(DZ$56&lt;'Summary&amp;Assumptions'!$J$31,DZ$47&gt;=$FO277,DZ$47&lt;=$FP277)*(('Summary&amp;Assumptions'!$H$25*$C277)*(1+'Summary&amp;Assumptions'!$J$29)^(DZ$46-1))+AND(DZ$56&lt;'Summary&amp;Assumptions'!$J$31,DZ$47&gt;=$FQ277,DZ$47&lt;=$FR277)*(('Summary&amp;Assumptions'!$H$25*$C277)*(1+'Summary&amp;Assumptions'!$J$29)^(DZ$46-1))</f>
        <v>0</v>
      </c>
      <c r="DV277" s="588">
        <f>AND(EA$55&gt;0,SUM($E277:DU277)&lt;'Summary&amp;Assumptions'!$G$32*$B277,$D277&gt;='Summary&amp;Assumptions'!$D$17,EA$47&gt;=$D277,EA$47&lt;=EDATE($D277,'Summary&amp;Assumptions'!$G$32))*$B277+AND(EA$56&lt;'Summary&amp;Assumptions'!$J$31,EA$47&gt;=$FO277,EA$47&lt;=$FP277)*(('Summary&amp;Assumptions'!$H$25*$C277)*(1+'Summary&amp;Assumptions'!$J$29)^(EA$46-1))+AND(EA$56&lt;'Summary&amp;Assumptions'!$J$31,EA$47&gt;=$FQ277,EA$47&lt;=$FR277)*(('Summary&amp;Assumptions'!$H$25*$C277)*(1+'Summary&amp;Assumptions'!$J$29)^(EA$46-1))</f>
        <v>0</v>
      </c>
      <c r="DW277" s="588">
        <f>AND(EB$55&gt;0,SUM($E277:DV277)&lt;'Summary&amp;Assumptions'!$G$32*$B277,$D277&gt;='Summary&amp;Assumptions'!$D$17,EB$47&gt;=$D277,EB$47&lt;=EDATE($D277,'Summary&amp;Assumptions'!$G$32))*$B277+AND(EB$56&lt;'Summary&amp;Assumptions'!$J$31,EB$47&gt;=$FO277,EB$47&lt;=$FP277)*(('Summary&amp;Assumptions'!$H$25*$C277)*(1+'Summary&amp;Assumptions'!$J$29)^(EB$46-1))+AND(EB$56&lt;'Summary&amp;Assumptions'!$J$31,EB$47&gt;=$FQ277,EB$47&lt;=$FR277)*(('Summary&amp;Assumptions'!$H$25*$C277)*(1+'Summary&amp;Assumptions'!$J$29)^(EB$46-1))</f>
        <v>0</v>
      </c>
      <c r="DX277" s="588">
        <f>AND(EC$55&gt;0,SUM($E277:DW277)&lt;'Summary&amp;Assumptions'!$G$32*$B277,$D277&gt;='Summary&amp;Assumptions'!$D$17,EC$47&gt;=$D277,EC$47&lt;=EDATE($D277,'Summary&amp;Assumptions'!$G$32))*$B277+AND(EC$56&lt;'Summary&amp;Assumptions'!$J$31,EC$47&gt;=$FO277,EC$47&lt;=$FP277)*(('Summary&amp;Assumptions'!$H$25*$C277)*(1+'Summary&amp;Assumptions'!$J$29)^(EC$46-1))+AND(EC$56&lt;'Summary&amp;Assumptions'!$J$31,EC$47&gt;=$FQ277,EC$47&lt;=$FR277)*(('Summary&amp;Assumptions'!$H$25*$C277)*(1+'Summary&amp;Assumptions'!$J$29)^(EC$46-1))</f>
        <v>0</v>
      </c>
      <c r="DY277" s="588">
        <f>AND(ED$55&gt;0,SUM($E277:DX277)&lt;'Summary&amp;Assumptions'!$G$32*$B277,$D277&gt;='Summary&amp;Assumptions'!$D$17,ED$47&gt;=$D277,ED$47&lt;=EDATE($D277,'Summary&amp;Assumptions'!$G$32))*$B277+AND(ED$56&lt;'Summary&amp;Assumptions'!$J$31,ED$47&gt;=$FO277,ED$47&lt;=$FP277)*(('Summary&amp;Assumptions'!$H$25*$C277)*(1+'Summary&amp;Assumptions'!$J$29)^(ED$46-1))+AND(ED$56&lt;'Summary&amp;Assumptions'!$J$31,ED$47&gt;=$FQ277,ED$47&lt;=$FR277)*(('Summary&amp;Assumptions'!$H$25*$C277)*(1+'Summary&amp;Assumptions'!$J$29)^(ED$46-1))</f>
        <v>0</v>
      </c>
      <c r="DZ277" s="588">
        <f>AND(EE$55&gt;0,SUM($E277:DY277)&lt;'Summary&amp;Assumptions'!$G$32*$B277,$D277&gt;='Summary&amp;Assumptions'!$D$17,EE$47&gt;=$D277,EE$47&lt;=EDATE($D277,'Summary&amp;Assumptions'!$G$32))*$B277+AND(EE$56&lt;'Summary&amp;Assumptions'!$J$31,EE$47&gt;=$FO277,EE$47&lt;=$FP277)*(('Summary&amp;Assumptions'!$H$25*$C277)*(1+'Summary&amp;Assumptions'!$J$29)^(EE$46-1))+AND(EE$56&lt;'Summary&amp;Assumptions'!$J$31,EE$47&gt;=$FQ277,EE$47&lt;=$FR277)*(('Summary&amp;Assumptions'!$H$25*$C277)*(1+'Summary&amp;Assumptions'!$J$29)^(EE$46-1))</f>
        <v>0</v>
      </c>
      <c r="EA277" s="588">
        <f>AND(EF$55&gt;0,SUM($E277:DZ277)&lt;'Summary&amp;Assumptions'!$G$32*$B277,$D277&gt;='Summary&amp;Assumptions'!$D$17,EF$47&gt;=$D277,EF$47&lt;=EDATE($D277,'Summary&amp;Assumptions'!$G$32))*$B277+AND(EF$56&lt;'Summary&amp;Assumptions'!$J$31,EF$47&gt;=$FO277,EF$47&lt;=$FP277)*(('Summary&amp;Assumptions'!$H$25*$C277)*(1+'Summary&amp;Assumptions'!$J$29)^(EF$46-1))+AND(EF$56&lt;'Summary&amp;Assumptions'!$J$31,EF$47&gt;=$FQ277,EF$47&lt;=$FR277)*(('Summary&amp;Assumptions'!$H$25*$C277)*(1+'Summary&amp;Assumptions'!$J$29)^(EF$46-1))</f>
        <v>0</v>
      </c>
      <c r="EB277" s="588">
        <f>AND(EG$55&gt;0,SUM($E277:EA277)&lt;'Summary&amp;Assumptions'!$G$32*$B277,$D277&gt;='Summary&amp;Assumptions'!$D$17,EG$47&gt;=$D277,EG$47&lt;=EDATE($D277,'Summary&amp;Assumptions'!$G$32))*$B277+AND(EG$56&lt;'Summary&amp;Assumptions'!$J$31,EG$47&gt;=$FO277,EG$47&lt;=$FP277)*(('Summary&amp;Assumptions'!$H$25*$C277)*(1+'Summary&amp;Assumptions'!$J$29)^(EG$46-1))+AND(EG$56&lt;'Summary&amp;Assumptions'!$J$31,EG$47&gt;=$FQ277,EG$47&lt;=$FR277)*(('Summary&amp;Assumptions'!$H$25*$C277)*(1+'Summary&amp;Assumptions'!$J$29)^(EG$46-1))</f>
        <v>0</v>
      </c>
      <c r="EC277" s="588">
        <f>AND(EH$55&gt;0,SUM($E277:EB277)&lt;'Summary&amp;Assumptions'!$G$32*$B277,$D277&gt;='Summary&amp;Assumptions'!$D$17,EH$47&gt;=$D277,EH$47&lt;=EDATE($D277,'Summary&amp;Assumptions'!$G$32))*$B277+AND(EH$56&lt;'Summary&amp;Assumptions'!$J$31,EH$47&gt;=$FO277,EH$47&lt;=$FP277)*(('Summary&amp;Assumptions'!$H$25*$C277)*(1+'Summary&amp;Assumptions'!$J$29)^(EH$46-1))+AND(EH$56&lt;'Summary&amp;Assumptions'!$J$31,EH$47&gt;=$FQ277,EH$47&lt;=$FR277)*(('Summary&amp;Assumptions'!$H$25*$C277)*(1+'Summary&amp;Assumptions'!$J$29)^(EH$46-1))</f>
        <v>0</v>
      </c>
      <c r="ED277" s="588">
        <f>AND(EI$55&gt;0,SUM($E277:EC277)&lt;'Summary&amp;Assumptions'!$G$32*$B277,$D277&gt;='Summary&amp;Assumptions'!$D$17,EI$47&gt;=$D277,EI$47&lt;=EDATE($D277,'Summary&amp;Assumptions'!$G$32))*$B277+AND(EI$56&lt;'Summary&amp;Assumptions'!$J$31,EI$47&gt;=$FO277,EI$47&lt;=$FP277)*(('Summary&amp;Assumptions'!$H$25*$C277)*(1+'Summary&amp;Assumptions'!$J$29)^(EI$46-1))+AND(EI$56&lt;'Summary&amp;Assumptions'!$J$31,EI$47&gt;=$FQ277,EI$47&lt;=$FR277)*(('Summary&amp;Assumptions'!$H$25*$C277)*(1+'Summary&amp;Assumptions'!$J$29)^(EI$46-1))</f>
        <v>0</v>
      </c>
      <c r="EE277" s="588">
        <f>AND(EJ$55&gt;0,SUM($E277:ED277)&lt;'Summary&amp;Assumptions'!$G$32*$B277,$D277&gt;='Summary&amp;Assumptions'!$D$17,EJ$47&gt;=$D277,EJ$47&lt;=EDATE($D277,'Summary&amp;Assumptions'!$G$32))*$B277+AND(EJ$56&lt;'Summary&amp;Assumptions'!$J$31,EJ$47&gt;=$FO277,EJ$47&lt;=$FP277)*(('Summary&amp;Assumptions'!$H$25*$C277)*(1+'Summary&amp;Assumptions'!$J$29)^(EJ$46-1))+AND(EJ$56&lt;'Summary&amp;Assumptions'!$J$31,EJ$47&gt;=$FQ277,EJ$47&lt;=$FR277)*(('Summary&amp;Assumptions'!$H$25*$C277)*(1+'Summary&amp;Assumptions'!$J$29)^(EJ$46-1))</f>
        <v>0</v>
      </c>
      <c r="EF277" s="588">
        <f>AND(EK$55&gt;0,SUM($E277:EE277)&lt;'Summary&amp;Assumptions'!$G$32*$B277,$D277&gt;='Summary&amp;Assumptions'!$D$17,EK$47&gt;=$D277,EK$47&lt;=EDATE($D277,'Summary&amp;Assumptions'!$G$32))*$B277+AND(EK$56&lt;'Summary&amp;Assumptions'!$J$31,EK$47&gt;=$FO277,EK$47&lt;=$FP277)*(('Summary&amp;Assumptions'!$H$25*$C277)*(1+'Summary&amp;Assumptions'!$J$29)^(EK$46-1))+AND(EK$56&lt;'Summary&amp;Assumptions'!$J$31,EK$47&gt;=$FQ277,EK$47&lt;=$FR277)*(('Summary&amp;Assumptions'!$H$25*$C277)*(1+'Summary&amp;Assumptions'!$J$29)^(EK$46-1))</f>
        <v>0</v>
      </c>
      <c r="EG277" s="588">
        <f>AND(EL$55&gt;0,SUM($E277:EF277)&lt;'Summary&amp;Assumptions'!$G$32*$B277,$D277&gt;='Summary&amp;Assumptions'!$D$17,EL$47&gt;=$D277,EL$47&lt;=EDATE($D277,'Summary&amp;Assumptions'!$G$32))*$B277+AND(EL$56&lt;'Summary&amp;Assumptions'!$J$31,EL$47&gt;=$FO277,EL$47&lt;=$FP277)*(('Summary&amp;Assumptions'!$H$25*$C277)*(1+'Summary&amp;Assumptions'!$J$29)^(EL$46-1))+AND(EL$56&lt;'Summary&amp;Assumptions'!$J$31,EL$47&gt;=$FQ277,EL$47&lt;=$FR277)*(('Summary&amp;Assumptions'!$H$25*$C277)*(1+'Summary&amp;Assumptions'!$J$29)^(EL$46-1))</f>
        <v>0</v>
      </c>
      <c r="EH277" s="588">
        <f>AND(EM$55&gt;0,SUM($E277:EG277)&lt;'Summary&amp;Assumptions'!$G$32*$B277,$D277&gt;='Summary&amp;Assumptions'!$D$17,EM$47&gt;=$D277,EM$47&lt;=EDATE($D277,'Summary&amp;Assumptions'!$G$32))*$B277+AND(EM$56&lt;'Summary&amp;Assumptions'!$J$31,EM$47&gt;=$FO277,EM$47&lt;=$FP277)*(('Summary&amp;Assumptions'!$H$25*$C277)*(1+'Summary&amp;Assumptions'!$J$29)^(EM$46-1))+AND(EM$56&lt;'Summary&amp;Assumptions'!$J$31,EM$47&gt;=$FQ277,EM$47&lt;=$FR277)*(('Summary&amp;Assumptions'!$H$25*$C277)*(1+'Summary&amp;Assumptions'!$J$29)^(EM$46-1))</f>
        <v>0</v>
      </c>
      <c r="EI277" s="588">
        <f>AND(EN$55&gt;0,SUM($E277:EH277)&lt;'Summary&amp;Assumptions'!$G$32*$B277,$D277&gt;='Summary&amp;Assumptions'!$D$17,EN$47&gt;=$D277,EN$47&lt;=EDATE($D277,'Summary&amp;Assumptions'!$G$32))*$B277+AND(EN$56&lt;'Summary&amp;Assumptions'!$J$31,EN$47&gt;=$FO277,EN$47&lt;=$FP277)*(('Summary&amp;Assumptions'!$H$25*$C277)*(1+'Summary&amp;Assumptions'!$J$29)^(EN$46-1))+AND(EN$56&lt;'Summary&amp;Assumptions'!$J$31,EN$47&gt;=$FQ277,EN$47&lt;=$FR277)*(('Summary&amp;Assumptions'!$H$25*$C277)*(1+'Summary&amp;Assumptions'!$J$29)^(EN$46-1))</f>
        <v>0</v>
      </c>
      <c r="EJ277" s="588">
        <f>AND(EO$55&gt;0,SUM($E277:EI277)&lt;'Summary&amp;Assumptions'!$G$32*$B277,$D277&gt;='Summary&amp;Assumptions'!$D$17,EO$47&gt;=$D277,EO$47&lt;=EDATE($D277,'Summary&amp;Assumptions'!$G$32))*$B277+AND(EO$56&lt;'Summary&amp;Assumptions'!$J$31,EO$47&gt;=$FO277,EO$47&lt;=$FP277)*(('Summary&amp;Assumptions'!$H$25*$C277)*(1+'Summary&amp;Assumptions'!$J$29)^(EO$46-1))+AND(EO$56&lt;'Summary&amp;Assumptions'!$J$31,EO$47&gt;=$FQ277,EO$47&lt;=$FR277)*(('Summary&amp;Assumptions'!$H$25*$C277)*(1+'Summary&amp;Assumptions'!$J$29)^(EO$46-1))</f>
        <v>0</v>
      </c>
      <c r="EK277" s="588">
        <f>AND(EP$55&gt;0,SUM($E277:EJ277)&lt;'Summary&amp;Assumptions'!$G$32*$B277,$D277&gt;='Summary&amp;Assumptions'!$D$17,EP$47&gt;=$D277,EP$47&lt;=EDATE($D277,'Summary&amp;Assumptions'!$G$32))*$B277+AND(EP$56&lt;'Summary&amp;Assumptions'!$J$31,EP$47&gt;=$FO277,EP$47&lt;=$FP277)*(('Summary&amp;Assumptions'!$H$25*$C277)*(1+'Summary&amp;Assumptions'!$J$29)^(EP$46-1))+AND(EP$56&lt;'Summary&amp;Assumptions'!$J$31,EP$47&gt;=$FQ277,EP$47&lt;=$FR277)*(('Summary&amp;Assumptions'!$H$25*$C277)*(1+'Summary&amp;Assumptions'!$J$29)^(EP$46-1))</f>
        <v>0</v>
      </c>
      <c r="EL277" s="588">
        <f>AND(EQ$55&gt;0,SUM($E277:EK277)&lt;'Summary&amp;Assumptions'!$G$32*$B277,$D277&gt;='Summary&amp;Assumptions'!$D$17,EQ$47&gt;=$D277,EQ$47&lt;=EDATE($D277,'Summary&amp;Assumptions'!$G$32))*$B277+AND(EQ$56&lt;'Summary&amp;Assumptions'!$J$31,EQ$47&gt;=$FO277,EQ$47&lt;=$FP277)*(('Summary&amp;Assumptions'!$H$25*$C277)*(1+'Summary&amp;Assumptions'!$J$29)^(EQ$46-1))+AND(EQ$56&lt;'Summary&amp;Assumptions'!$J$31,EQ$47&gt;=$FQ277,EQ$47&lt;=$FR277)*(('Summary&amp;Assumptions'!$H$25*$C277)*(1+'Summary&amp;Assumptions'!$J$29)^(EQ$46-1))</f>
        <v>0</v>
      </c>
      <c r="EM277" s="588">
        <f>AND(ER$55&gt;0,SUM($E277:EL277)&lt;'Summary&amp;Assumptions'!$G$32*$B277,$D277&gt;='Summary&amp;Assumptions'!$D$17,ER$47&gt;=$D277,ER$47&lt;=EDATE($D277,'Summary&amp;Assumptions'!$G$32))*$B277+AND(ER$56&lt;'Summary&amp;Assumptions'!$J$31,ER$47&gt;=$FO277,ER$47&lt;=$FP277)*(('Summary&amp;Assumptions'!$H$25*$C277)*(1+'Summary&amp;Assumptions'!$J$29)^(ER$46-1))+AND(ER$56&lt;'Summary&amp;Assumptions'!$J$31,ER$47&gt;=$FQ277,ER$47&lt;=$FR277)*(('Summary&amp;Assumptions'!$H$25*$C277)*(1+'Summary&amp;Assumptions'!$J$29)^(ER$46-1))</f>
        <v>0</v>
      </c>
      <c r="EN277" s="588">
        <f>AND(ES$55&gt;0,SUM($E277:EM277)&lt;'Summary&amp;Assumptions'!$G$32*$B277,$D277&gt;='Summary&amp;Assumptions'!$D$17,ES$47&gt;=$D277,ES$47&lt;=EDATE($D277,'Summary&amp;Assumptions'!$G$32))*$B277+AND(ES$56&lt;'Summary&amp;Assumptions'!$J$31,ES$47&gt;=$FO277,ES$47&lt;=$FP277)*(('Summary&amp;Assumptions'!$H$25*$C277)*(1+'Summary&amp;Assumptions'!$J$29)^(ES$46-1))+AND(ES$56&lt;'Summary&amp;Assumptions'!$J$31,ES$47&gt;=$FQ277,ES$47&lt;=$FR277)*(('Summary&amp;Assumptions'!$H$25*$C277)*(1+'Summary&amp;Assumptions'!$J$29)^(ES$46-1))</f>
        <v>0</v>
      </c>
      <c r="EO277" s="588">
        <f>AND(ET$55&gt;0,SUM($E277:EN277)&lt;'Summary&amp;Assumptions'!$G$32*$B277,$D277&gt;='Summary&amp;Assumptions'!$D$17,ET$47&gt;=$D277,ET$47&lt;=EDATE($D277,'Summary&amp;Assumptions'!$G$32))*$B277+AND(ET$56&lt;'Summary&amp;Assumptions'!$J$31,ET$47&gt;=$FO277,ET$47&lt;=$FP277)*(('Summary&amp;Assumptions'!$H$25*$C277)*(1+'Summary&amp;Assumptions'!$J$29)^(ET$46-1))+AND(ET$56&lt;'Summary&amp;Assumptions'!$J$31,ET$47&gt;=$FQ277,ET$47&lt;=$FR277)*(('Summary&amp;Assumptions'!$H$25*$C277)*(1+'Summary&amp;Assumptions'!$J$29)^(ET$46-1))</f>
        <v>0</v>
      </c>
      <c r="EP277" s="588">
        <f>AND(EU$55&gt;0,SUM($E277:EO277)&lt;'Summary&amp;Assumptions'!$G$32*$B277,$D277&gt;='Summary&amp;Assumptions'!$D$17,EU$47&gt;=$D277,EU$47&lt;=EDATE($D277,'Summary&amp;Assumptions'!$G$32))*$B277+AND(EU$56&lt;'Summary&amp;Assumptions'!$J$31,EU$47&gt;=$FO277,EU$47&lt;=$FP277)*(('Summary&amp;Assumptions'!$H$25*$C277)*(1+'Summary&amp;Assumptions'!$J$29)^(EU$46-1))+AND(EU$56&lt;'Summary&amp;Assumptions'!$J$31,EU$47&gt;=$FQ277,EU$47&lt;=$FR277)*(('Summary&amp;Assumptions'!$H$25*$C277)*(1+'Summary&amp;Assumptions'!$J$29)^(EU$46-1))</f>
        <v>0</v>
      </c>
      <c r="EQ277" s="588">
        <f>AND(EV$55&gt;0,SUM($E277:EP277)&lt;'Summary&amp;Assumptions'!$G$32*$B277,$D277&gt;='Summary&amp;Assumptions'!$D$17,EV$47&gt;=$D277,EV$47&lt;=EDATE($D277,'Summary&amp;Assumptions'!$G$32))*$B277+AND(EV$56&lt;'Summary&amp;Assumptions'!$J$31,EV$47&gt;=$FO277,EV$47&lt;=$FP277)*(('Summary&amp;Assumptions'!$H$25*$C277)*(1+'Summary&amp;Assumptions'!$J$29)^(EV$46-1))+AND(EV$56&lt;'Summary&amp;Assumptions'!$J$31,EV$47&gt;=$FQ277,EV$47&lt;=$FR277)*(('Summary&amp;Assumptions'!$H$25*$C277)*(1+'Summary&amp;Assumptions'!$J$29)^(EV$46-1))</f>
        <v>0</v>
      </c>
      <c r="ER277" s="588">
        <f>AND(EW$55&gt;0,SUM($E277:EQ277)&lt;'Summary&amp;Assumptions'!$G$32*$B277,$D277&gt;='Summary&amp;Assumptions'!$D$17,EW$47&gt;=$D277,EW$47&lt;=EDATE($D277,'Summary&amp;Assumptions'!$G$32))*$B277+AND(EW$56&lt;'Summary&amp;Assumptions'!$J$31,EW$47&gt;=$FO277,EW$47&lt;=$FP277)*(('Summary&amp;Assumptions'!$H$25*$C277)*(1+'Summary&amp;Assumptions'!$J$29)^(EW$46-1))+AND(EW$56&lt;'Summary&amp;Assumptions'!$J$31,EW$47&gt;=$FQ277,EW$47&lt;=$FR277)*(('Summary&amp;Assumptions'!$H$25*$C277)*(1+'Summary&amp;Assumptions'!$J$29)^(EW$46-1))</f>
        <v>0</v>
      </c>
      <c r="ES277" s="588">
        <f>AND(EX$55&gt;0,SUM($E277:ER277)&lt;'Summary&amp;Assumptions'!$G$32*$B277,$D277&gt;='Summary&amp;Assumptions'!$D$17,EX$47&gt;=$D277,EX$47&lt;=EDATE($D277,'Summary&amp;Assumptions'!$G$32))*$B277+AND(EX$56&lt;'Summary&amp;Assumptions'!$J$31,EX$47&gt;=$FO277,EX$47&lt;=$FP277)*(('Summary&amp;Assumptions'!$H$25*$C277)*(1+'Summary&amp;Assumptions'!$J$29)^(EX$46-1))+AND(EX$56&lt;'Summary&amp;Assumptions'!$J$31,EX$47&gt;=$FQ277,EX$47&lt;=$FR277)*(('Summary&amp;Assumptions'!$H$25*$C277)*(1+'Summary&amp;Assumptions'!$J$29)^(EX$46-1))</f>
        <v>0</v>
      </c>
      <c r="ET277" s="588">
        <f>AND(EY$55&gt;0,SUM($E277:ES277)&lt;'Summary&amp;Assumptions'!$G$32*$B277,$D277&gt;='Summary&amp;Assumptions'!$D$17,EY$47&gt;=$D277,EY$47&lt;=EDATE($D277,'Summary&amp;Assumptions'!$G$32))*$B277+AND(EY$56&lt;'Summary&amp;Assumptions'!$J$31,EY$47&gt;=$FO277,EY$47&lt;=$FP277)*(('Summary&amp;Assumptions'!$H$25*$C277)*(1+'Summary&amp;Assumptions'!$J$29)^(EY$46-1))+AND(EY$56&lt;'Summary&amp;Assumptions'!$J$31,EY$47&gt;=$FQ277,EY$47&lt;=$FR277)*(('Summary&amp;Assumptions'!$H$25*$C277)*(1+'Summary&amp;Assumptions'!$J$29)^(EY$46-1))</f>
        <v>0</v>
      </c>
      <c r="EU277" s="588">
        <f>AND(EZ$55&gt;0,SUM($E277:ET277)&lt;'Summary&amp;Assumptions'!$G$32*$B277,$D277&gt;='Summary&amp;Assumptions'!$D$17,EZ$47&gt;=$D277,EZ$47&lt;=EDATE($D277,'Summary&amp;Assumptions'!$G$32))*$B277+AND(EZ$56&lt;'Summary&amp;Assumptions'!$J$31,EZ$47&gt;=$FO277,EZ$47&lt;=$FP277)*(('Summary&amp;Assumptions'!$H$25*$C277)*(1+'Summary&amp;Assumptions'!$J$29)^(EZ$46-1))+AND(EZ$56&lt;'Summary&amp;Assumptions'!$J$31,EZ$47&gt;=$FQ277,EZ$47&lt;=$FR277)*(('Summary&amp;Assumptions'!$H$25*$C277)*(1+'Summary&amp;Assumptions'!$J$29)^(EZ$46-1))</f>
        <v>0</v>
      </c>
      <c r="EV277" s="588">
        <f>AND(FA$55&gt;0,SUM($E277:EU277)&lt;'Summary&amp;Assumptions'!$G$32*$B277,$D277&gt;='Summary&amp;Assumptions'!$D$17,FA$47&gt;=$D277,FA$47&lt;=EDATE($D277,'Summary&amp;Assumptions'!$G$32))*$B277+AND(FA$56&lt;'Summary&amp;Assumptions'!$J$31,FA$47&gt;=$FO277,FA$47&lt;=$FP277)*(('Summary&amp;Assumptions'!$H$25*$C277)*(1+'Summary&amp;Assumptions'!$J$29)^(FA$46-1))+AND(FA$56&lt;'Summary&amp;Assumptions'!$J$31,FA$47&gt;=$FQ277,FA$47&lt;=$FR277)*(('Summary&amp;Assumptions'!$H$25*$C277)*(1+'Summary&amp;Assumptions'!$J$29)^(FA$46-1))</f>
        <v>0</v>
      </c>
      <c r="EW277" s="588">
        <f>AND(FB$55&gt;0,SUM($E277:EV277)&lt;'Summary&amp;Assumptions'!$G$32*$B277,$D277&gt;='Summary&amp;Assumptions'!$D$17,FB$47&gt;=$D277,FB$47&lt;=EDATE($D277,'Summary&amp;Assumptions'!$G$32))*$B277+AND(FB$56&lt;'Summary&amp;Assumptions'!$J$31,FB$47&gt;=$FO277,FB$47&lt;=$FP277)*(('Summary&amp;Assumptions'!$H$25*$C277)*(1+'Summary&amp;Assumptions'!$J$29)^(FB$46-1))+AND(FB$56&lt;'Summary&amp;Assumptions'!$J$31,FB$47&gt;=$FQ277,FB$47&lt;=$FR277)*(('Summary&amp;Assumptions'!$H$25*$C277)*(1+'Summary&amp;Assumptions'!$J$29)^(FB$46-1))</f>
        <v>0</v>
      </c>
      <c r="EX277" s="588">
        <f>AND(FC$55&gt;0,SUM($E277:EW277)&lt;'Summary&amp;Assumptions'!$G$32*$B277,$D277&gt;='Summary&amp;Assumptions'!$D$17,FC$47&gt;=$D277,FC$47&lt;=EDATE($D277,'Summary&amp;Assumptions'!$G$32))*$B277+AND(FC$56&lt;'Summary&amp;Assumptions'!$J$31,FC$47&gt;=$FO277,FC$47&lt;=$FP277)*(('Summary&amp;Assumptions'!$H$25*$C277)*(1+'Summary&amp;Assumptions'!$J$29)^(FC$46-1))+AND(FC$56&lt;'Summary&amp;Assumptions'!$J$31,FC$47&gt;=$FQ277,FC$47&lt;=$FR277)*(('Summary&amp;Assumptions'!$H$25*$C277)*(1+'Summary&amp;Assumptions'!$J$29)^(FC$46-1))</f>
        <v>0</v>
      </c>
      <c r="EY277" s="588">
        <f>AND(FD$55&gt;0,SUM($E277:EX277)&lt;'Summary&amp;Assumptions'!$G$32*$B277,$D277&gt;='Summary&amp;Assumptions'!$D$17,FD$47&gt;=$D277,FD$47&lt;=EDATE($D277,'Summary&amp;Assumptions'!$G$32))*$B277+AND(FD$56&lt;'Summary&amp;Assumptions'!$J$31,FD$47&gt;=$FO277,FD$47&lt;=$FP277)*(('Summary&amp;Assumptions'!$H$25*$C277)*(1+'Summary&amp;Assumptions'!$J$29)^(FD$46-1))+AND(FD$56&lt;'Summary&amp;Assumptions'!$J$31,FD$47&gt;=$FQ277,FD$47&lt;=$FR277)*(('Summary&amp;Assumptions'!$H$25*$C277)*(1+'Summary&amp;Assumptions'!$J$29)^(FD$46-1))</f>
        <v>0</v>
      </c>
      <c r="EZ277" s="588">
        <f>AND(FE$55&gt;0,SUM($E277:EY277)&lt;'Summary&amp;Assumptions'!$G$32*$B277,$D277&gt;='Summary&amp;Assumptions'!$D$17,FE$47&gt;=$D277,FE$47&lt;=EDATE($D277,'Summary&amp;Assumptions'!$G$32))*$B277+AND(FE$56&lt;'Summary&amp;Assumptions'!$J$31,FE$47&gt;=$FO277,FE$47&lt;=$FP277)*(('Summary&amp;Assumptions'!$H$25*$C277)*(1+'Summary&amp;Assumptions'!$J$29)^(FE$46-1))+AND(FE$56&lt;'Summary&amp;Assumptions'!$J$31,FE$47&gt;=$FQ277,FE$47&lt;=$FR277)*(('Summary&amp;Assumptions'!$H$25*$C277)*(1+'Summary&amp;Assumptions'!$J$29)^(FE$46-1))</f>
        <v>0</v>
      </c>
      <c r="FA277" s="588">
        <f>AND(FF$55&gt;0,SUM($E277:EZ277)&lt;'Summary&amp;Assumptions'!$G$32*$B277,$D277&gt;='Summary&amp;Assumptions'!$D$17,FF$47&gt;=$D277,FF$47&lt;=EDATE($D277,'Summary&amp;Assumptions'!$G$32))*$B277+AND(FF$56&lt;'Summary&amp;Assumptions'!$J$31,FF$47&gt;=$FO277,FF$47&lt;=$FP277)*(('Summary&amp;Assumptions'!$H$25*$C277)*(1+'Summary&amp;Assumptions'!$J$29)^(FF$46-1))+AND(FF$56&lt;'Summary&amp;Assumptions'!$J$31,FF$47&gt;=$FQ277,FF$47&lt;=$FR277)*(('Summary&amp;Assumptions'!$H$25*$C277)*(1+'Summary&amp;Assumptions'!$J$29)^(FF$46-1))</f>
        <v>0</v>
      </c>
      <c r="FB277" s="588">
        <f>AND(FG$55&gt;0,SUM($E277:FA277)&lt;'Summary&amp;Assumptions'!$G$32*$B277,$D277&gt;='Summary&amp;Assumptions'!$D$17,FG$47&gt;=$D277,FG$47&lt;=EDATE($D277,'Summary&amp;Assumptions'!$G$32))*$B277+AND(FG$56&lt;'Summary&amp;Assumptions'!$J$31,FG$47&gt;=$FO277,FG$47&lt;=$FP277)*(('Summary&amp;Assumptions'!$H$25*$C277)*(1+'Summary&amp;Assumptions'!$J$29)^(FG$46-1))+AND(FG$56&lt;'Summary&amp;Assumptions'!$J$31,FG$47&gt;=$FQ277,FG$47&lt;=$FR277)*(('Summary&amp;Assumptions'!$H$25*$C277)*(1+'Summary&amp;Assumptions'!$J$29)^(FG$46-1))</f>
        <v>0</v>
      </c>
      <c r="FC277" s="588">
        <f>AND(FH$55&gt;0,SUM($E277:FB277)&lt;'Summary&amp;Assumptions'!$G$32*$B277,$D277&gt;='Summary&amp;Assumptions'!$D$17,FH$47&gt;=$D277,FH$47&lt;=EDATE($D277,'Summary&amp;Assumptions'!$G$32))*$B277+AND(FH$56&lt;'Summary&amp;Assumptions'!$J$31,FH$47&gt;=$FO277,FH$47&lt;=$FP277)*(('Summary&amp;Assumptions'!$H$25*$C277)*(1+'Summary&amp;Assumptions'!$J$29)^(FH$46-1))+AND(FH$56&lt;'Summary&amp;Assumptions'!$J$31,FH$47&gt;=$FQ277,FH$47&lt;=$FR277)*(('Summary&amp;Assumptions'!$H$25*$C277)*(1+'Summary&amp;Assumptions'!$J$29)^(FH$46-1))</f>
        <v>0</v>
      </c>
      <c r="FD277" s="588">
        <f>AND(FI$55&gt;0,SUM($E277:FC277)&lt;'Summary&amp;Assumptions'!$G$32*$B277,$D277&gt;='Summary&amp;Assumptions'!$D$17,FI$47&gt;=$D277,FI$47&lt;=EDATE($D277,'Summary&amp;Assumptions'!$G$32))*$B277+AND(FI$56&lt;'Summary&amp;Assumptions'!$J$31,FI$47&gt;=$FO277,FI$47&lt;=$FP277)*(('Summary&amp;Assumptions'!$H$25*$C277)*(1+'Summary&amp;Assumptions'!$J$29)^(FI$46-1))+AND(FI$56&lt;'Summary&amp;Assumptions'!$J$31,FI$47&gt;=$FQ277,FI$47&lt;=$FR277)*(('Summary&amp;Assumptions'!$H$25*$C277)*(1+'Summary&amp;Assumptions'!$J$29)^(FI$46-1))</f>
        <v>0</v>
      </c>
      <c r="FE277" s="588">
        <f>AND(FJ$55&gt;0,SUM($E277:FD277)&lt;'Summary&amp;Assumptions'!$G$32*$B277,$D277&gt;='Summary&amp;Assumptions'!$D$17,FJ$47&gt;=$D277,FJ$47&lt;=EDATE($D277,'Summary&amp;Assumptions'!$G$32))*$B277+AND(FJ$56&lt;'Summary&amp;Assumptions'!$J$31,FJ$47&gt;=$FO277,FJ$47&lt;=$FP277)*(('Summary&amp;Assumptions'!$H$25*$C277)*(1+'Summary&amp;Assumptions'!$J$29)^(FJ$46-1))+AND(FJ$56&lt;'Summary&amp;Assumptions'!$J$31,FJ$47&gt;=$FQ277,FJ$47&lt;=$FR277)*(('Summary&amp;Assumptions'!$H$25*$C277)*(1+'Summary&amp;Assumptions'!$J$29)^(FJ$46-1))</f>
        <v>0</v>
      </c>
      <c r="FF277" s="588">
        <f>AND(FK$55&gt;0,SUM($E277:FE277)&lt;'Summary&amp;Assumptions'!$G$32*$B277,$D277&gt;='Summary&amp;Assumptions'!$D$17,FK$47&gt;=$D277,FK$47&lt;=EDATE($D277,'Summary&amp;Assumptions'!$G$32))*$B277+AND(FK$56&lt;'Summary&amp;Assumptions'!$J$31,FK$47&gt;=$FO277,FK$47&lt;=$FP277)*(('Summary&amp;Assumptions'!$H$25*$C277)*(1+'Summary&amp;Assumptions'!$J$29)^(FK$46-1))+AND(FK$56&lt;'Summary&amp;Assumptions'!$J$31,FK$47&gt;=$FQ277,FK$47&lt;=$FR277)*(('Summary&amp;Assumptions'!$H$25*$C277)*(1+'Summary&amp;Assumptions'!$J$29)^(FK$46-1))</f>
        <v>0</v>
      </c>
      <c r="FG277" s="588">
        <f>AND(FL$55&gt;0,SUM($E277:FF277)&lt;'Summary&amp;Assumptions'!$G$32*$B277,$D277&gt;='Summary&amp;Assumptions'!$D$17,FL$47&gt;=$D277,FL$47&lt;=EDATE($D277,'Summary&amp;Assumptions'!$G$32))*$B277+AND(FL$56&lt;'Summary&amp;Assumptions'!$J$31,FL$47&gt;=$FO277,FL$47&lt;=$FP277)*(('Summary&amp;Assumptions'!$H$25*$C277)*(1+'Summary&amp;Assumptions'!$J$29)^(FL$46-1))+AND(FL$56&lt;'Summary&amp;Assumptions'!$J$31,FL$47&gt;=$FQ277,FL$47&lt;=$FR277)*(('Summary&amp;Assumptions'!$H$25*$C277)*(1+'Summary&amp;Assumptions'!$J$29)^(FL$46-1))</f>
        <v>0</v>
      </c>
      <c r="FH277" s="588">
        <f>AND(FM$55&gt;0,SUM($E277:FG277)&lt;'Summary&amp;Assumptions'!$G$32*$B277,$D277&gt;='Summary&amp;Assumptions'!$D$17,FM$47&gt;=$D277,FM$47&lt;=EDATE($D277,'Summary&amp;Assumptions'!$G$32))*$B277+AND(FM$56&lt;'Summary&amp;Assumptions'!$J$31,FM$47&gt;=$FO277,FM$47&lt;=$FP277)*(('Summary&amp;Assumptions'!$H$25*$C277)*(1+'Summary&amp;Assumptions'!$J$29)^(FM$46-1))+AND(FM$56&lt;'Summary&amp;Assumptions'!$J$31,FM$47&gt;=$FQ277,FM$47&lt;=$FR277)*(('Summary&amp;Assumptions'!$H$25*$C277)*(1+'Summary&amp;Assumptions'!$J$29)^(FM$46-1))</f>
        <v>0</v>
      </c>
      <c r="FI277" s="588">
        <f>AND(FN$55&gt;0,SUM($E277:FH277)&lt;'Summary&amp;Assumptions'!$G$32*$B277,$D277&gt;='Summary&amp;Assumptions'!$D$17,FN$47&gt;=$D277,FN$47&lt;=EDATE($D277,'Summary&amp;Assumptions'!$G$32))*$B277+AND(FN$56&lt;'Summary&amp;Assumptions'!$J$31,FN$47&gt;=$FO277,FN$47&lt;=$FP277)*(('Summary&amp;Assumptions'!$H$25*$C277)*(1+'Summary&amp;Assumptions'!$J$29)^(FN$46-1))+AND(FN$56&lt;'Summary&amp;Assumptions'!$J$31,FN$47&gt;=$FQ277,FN$47&lt;=$FR277)*(('Summary&amp;Assumptions'!$H$25*$C277)*(1+'Summary&amp;Assumptions'!$J$29)^(FN$46-1))</f>
        <v>0</v>
      </c>
      <c r="FJ277" s="588">
        <f>AND(FO$55&gt;0,SUM($E277:FI277)&lt;'Summary&amp;Assumptions'!$G$32*$B277,$D277&gt;='Summary&amp;Assumptions'!$D$17,FO$47&gt;=$D277,FO$47&lt;=EDATE($D277,'Summary&amp;Assumptions'!$G$32))*$B277+AND(FO$56&lt;'Summary&amp;Assumptions'!$J$31,FO$47&gt;=$FO277,FO$47&lt;=$FP277)*(('Summary&amp;Assumptions'!$H$25*$C277)*(1+'Summary&amp;Assumptions'!$J$29)^(FO$46-1))+AND(FO$56&lt;'Summary&amp;Assumptions'!$J$31,FO$47&gt;=$FQ277,FO$47&lt;=$FR277)*(('Summary&amp;Assumptions'!$H$25*$C277)*(1+'Summary&amp;Assumptions'!$J$29)^(FO$46-1))</f>
        <v>0</v>
      </c>
      <c r="FK277" s="588">
        <f>AND(FP$55&gt;0,SUM($E277:FJ277)&lt;'Summary&amp;Assumptions'!$G$32*$B277,$D277&gt;='Summary&amp;Assumptions'!$D$17,FP$47&gt;=$D277,FP$47&lt;=EDATE($D277,'Summary&amp;Assumptions'!$G$32))*$B277+AND(FP$56&lt;'Summary&amp;Assumptions'!$J$31,FP$47&gt;=$FO277,FP$47&lt;=$FP277)*(('Summary&amp;Assumptions'!$H$25*$C277)*(1+'Summary&amp;Assumptions'!$J$29)^(FP$46-1))+AND(FP$56&lt;'Summary&amp;Assumptions'!$J$31,FP$47&gt;=$FQ277,FP$47&lt;=$FR277)*(('Summary&amp;Assumptions'!$H$25*$C277)*(1+'Summary&amp;Assumptions'!$J$29)^(FP$46-1))</f>
        <v>0</v>
      </c>
      <c r="FL277" s="588">
        <f>AND(FQ$55&gt;0,SUM($E277:FK277)&lt;'Summary&amp;Assumptions'!$G$32*$B277,$D277&gt;='Summary&amp;Assumptions'!$D$17,FQ$47&gt;=$D277,FQ$47&lt;=EDATE($D277,'Summary&amp;Assumptions'!$G$32))*$B277+AND(FQ$56&lt;'Summary&amp;Assumptions'!$J$31,FQ$47&gt;=$FO277,FQ$47&lt;=$FP277)*(('Summary&amp;Assumptions'!$H$25*$C277)*(1+'Summary&amp;Assumptions'!$J$29)^(FQ$46-1))+AND(FQ$56&lt;'Summary&amp;Assumptions'!$J$31,FQ$47&gt;=$FQ277,FQ$47&lt;=$FR277)*(('Summary&amp;Assumptions'!$H$25*$C277)*(1+'Summary&amp;Assumptions'!$J$29)^(FQ$46-1))</f>
        <v>0</v>
      </c>
      <c r="FO277" s="576">
        <f>EDATE(D277,'Summary&amp;Assumptions'!$G$34)</f>
        <v>49218</v>
      </c>
      <c r="FP277" s="576">
        <f>EDATE(FO277,'Summary&amp;Assumptions'!$G$33-1)</f>
        <v>49249</v>
      </c>
      <c r="FQ277" s="576">
        <f>EDATE(FO277,'Summary&amp;Assumptions'!$G$34)</f>
        <v>49583</v>
      </c>
      <c r="FR277" s="576">
        <f>EDATE(FQ277,'Summary&amp;Assumptions'!$G$33-1)</f>
        <v>49614</v>
      </c>
    </row>
    <row r="278" spans="2:174" hidden="1" x14ac:dyDescent="0.2">
      <c r="B278" s="588">
        <v>0</v>
      </c>
      <c r="C278" s="193">
        <v>0</v>
      </c>
      <c r="D278" s="589">
        <v>48884</v>
      </c>
      <c r="F278" s="588">
        <f>AND(K$55&gt;0,SUM($E278:E278)&lt;'Summary&amp;Assumptions'!$G$32*$B278,$D278&gt;='Summary&amp;Assumptions'!$D$17,K$47&gt;=$D278,K$47&lt;=EDATE($D278,'Summary&amp;Assumptions'!$G$32))*$B278+AND(K$56&lt;'Summary&amp;Assumptions'!$J$31,K$47&gt;=$FO278,K$47&lt;=$FP278)*(('Summary&amp;Assumptions'!$H$25*$C278)*(1+'Summary&amp;Assumptions'!$J$29)^(K$46-1))+AND(K$56&lt;'Summary&amp;Assumptions'!$J$31,K$47&gt;=$FQ278,K$47&lt;=$FR278)*(('Summary&amp;Assumptions'!$H$25*$C278)*(1+'Summary&amp;Assumptions'!$J$29)^(K$46-1))</f>
        <v>0</v>
      </c>
      <c r="G278" s="588">
        <f>AND(L$55&gt;0,SUM($E278:F278)&lt;'Summary&amp;Assumptions'!$G$32*$B278,$D278&gt;='Summary&amp;Assumptions'!$D$17,L$47&gt;=$D278,L$47&lt;=EDATE($D278,'Summary&amp;Assumptions'!$G$32))*$B278+AND(L$56&lt;'Summary&amp;Assumptions'!$J$31,L$47&gt;=$FO278,L$47&lt;=$FP278)*(('Summary&amp;Assumptions'!$H$25*$C278)*(1+'Summary&amp;Assumptions'!$J$29)^(L$46-1))+AND(L$56&lt;'Summary&amp;Assumptions'!$J$31,L$47&gt;=$FQ278,L$47&lt;=$FR278)*(('Summary&amp;Assumptions'!$H$25*$C278)*(1+'Summary&amp;Assumptions'!$J$29)^(L$46-1))</f>
        <v>0</v>
      </c>
      <c r="H278" s="588">
        <f>AND(M$55&gt;0,SUM($E278:G278)&lt;'Summary&amp;Assumptions'!$G$32*$B278,$D278&gt;='Summary&amp;Assumptions'!$D$17,M$47&gt;=$D278,M$47&lt;=EDATE($D278,'Summary&amp;Assumptions'!$G$32))*$B278+AND(M$56&lt;'Summary&amp;Assumptions'!$J$31,M$47&gt;=$FO278,M$47&lt;=$FP278)*(('Summary&amp;Assumptions'!$H$25*$C278)*(1+'Summary&amp;Assumptions'!$J$29)^(M$46-1))+AND(M$56&lt;'Summary&amp;Assumptions'!$J$31,M$47&gt;=$FQ278,M$47&lt;=$FR278)*(('Summary&amp;Assumptions'!$H$25*$C278)*(1+'Summary&amp;Assumptions'!$J$29)^(M$46-1))</f>
        <v>0</v>
      </c>
      <c r="I278" s="588">
        <f>AND(N$55&gt;0,SUM($E278:H278)&lt;'Summary&amp;Assumptions'!$G$32*$B278,$D278&gt;='Summary&amp;Assumptions'!$D$17,N$47&gt;=$D278,N$47&lt;=EDATE($D278,'Summary&amp;Assumptions'!$G$32))*$B278+AND(N$56&lt;'Summary&amp;Assumptions'!$J$31,N$47&gt;=$FO278,N$47&lt;=$FP278)*(('Summary&amp;Assumptions'!$H$25*$C278)*(1+'Summary&amp;Assumptions'!$J$29)^(N$46-1))+AND(N$56&lt;'Summary&amp;Assumptions'!$J$31,N$47&gt;=$FQ278,N$47&lt;=$FR278)*(('Summary&amp;Assumptions'!$H$25*$C278)*(1+'Summary&amp;Assumptions'!$J$29)^(N$46-1))</f>
        <v>0</v>
      </c>
      <c r="J278" s="588">
        <f>AND(O$55&gt;0,SUM($E278:I278)&lt;'Summary&amp;Assumptions'!$G$32*$B278,$D278&gt;='Summary&amp;Assumptions'!$D$17,O$47&gt;=$D278,O$47&lt;=EDATE($D278,'Summary&amp;Assumptions'!$G$32))*$B278+AND(O$56&lt;'Summary&amp;Assumptions'!$J$31,O$47&gt;=$FO278,O$47&lt;=$FP278)*(('Summary&amp;Assumptions'!$H$25*$C278)*(1+'Summary&amp;Assumptions'!$J$29)^(O$46-1))+AND(O$56&lt;'Summary&amp;Assumptions'!$J$31,O$47&gt;=$FQ278,O$47&lt;=$FR278)*(('Summary&amp;Assumptions'!$H$25*$C278)*(1+'Summary&amp;Assumptions'!$J$29)^(O$46-1))</f>
        <v>0</v>
      </c>
      <c r="K278" s="588">
        <f>AND(P$55&gt;0,SUM($E278:J278)&lt;'Summary&amp;Assumptions'!$G$32*$B278,$D278&gt;='Summary&amp;Assumptions'!$D$17,P$47&gt;=$D278,P$47&lt;=EDATE($D278,'Summary&amp;Assumptions'!$G$32))*$B278+AND(P$56&lt;'Summary&amp;Assumptions'!$J$31,P$47&gt;=$FO278,P$47&lt;=$FP278)*(('Summary&amp;Assumptions'!$H$25*$C278)*(1+'Summary&amp;Assumptions'!$J$29)^(P$46-1))+AND(P$56&lt;'Summary&amp;Assumptions'!$J$31,P$47&gt;=$FQ278,P$47&lt;=$FR278)*(('Summary&amp;Assumptions'!$H$25*$C278)*(1+'Summary&amp;Assumptions'!$J$29)^(P$46-1))</f>
        <v>0</v>
      </c>
      <c r="L278" s="588">
        <f>AND(Q$55&gt;0,SUM($E278:K278)&lt;'Summary&amp;Assumptions'!$G$32*$B278,$D278&gt;='Summary&amp;Assumptions'!$D$17,Q$47&gt;=$D278,Q$47&lt;=EDATE($D278,'Summary&amp;Assumptions'!$G$32))*$B278+AND(Q$56&lt;'Summary&amp;Assumptions'!$J$31,Q$47&gt;=$FO278,Q$47&lt;=$FP278)*(('Summary&amp;Assumptions'!$H$25*$C278)*(1+'Summary&amp;Assumptions'!$J$29)^(Q$46-1))+AND(Q$56&lt;'Summary&amp;Assumptions'!$J$31,Q$47&gt;=$FQ278,Q$47&lt;=$FR278)*(('Summary&amp;Assumptions'!$H$25*$C278)*(1+'Summary&amp;Assumptions'!$J$29)^(Q$46-1))</f>
        <v>0</v>
      </c>
      <c r="M278" s="588">
        <f>AND(R$55&gt;0,SUM($E278:L278)&lt;'Summary&amp;Assumptions'!$G$32*$B278,$D278&gt;='Summary&amp;Assumptions'!$D$17,R$47&gt;=$D278,R$47&lt;=EDATE($D278,'Summary&amp;Assumptions'!$G$32))*$B278+AND(R$56&lt;'Summary&amp;Assumptions'!$J$31,R$47&gt;=$FO278,R$47&lt;=$FP278)*(('Summary&amp;Assumptions'!$H$25*$C278)*(1+'Summary&amp;Assumptions'!$J$29)^(R$46-1))+AND(R$56&lt;'Summary&amp;Assumptions'!$J$31,R$47&gt;=$FQ278,R$47&lt;=$FR278)*(('Summary&amp;Assumptions'!$H$25*$C278)*(1+'Summary&amp;Assumptions'!$J$29)^(R$46-1))</f>
        <v>0</v>
      </c>
      <c r="N278" s="588">
        <f>AND(S$55&gt;0,SUM($E278:M278)&lt;'Summary&amp;Assumptions'!$G$32*$B278,$D278&gt;='Summary&amp;Assumptions'!$D$17,S$47&gt;=$D278,S$47&lt;=EDATE($D278,'Summary&amp;Assumptions'!$G$32))*$B278+AND(S$56&lt;'Summary&amp;Assumptions'!$J$31,S$47&gt;=$FO278,S$47&lt;=$FP278)*(('Summary&amp;Assumptions'!$H$25*$C278)*(1+'Summary&amp;Assumptions'!$J$29)^(S$46-1))+AND(S$56&lt;'Summary&amp;Assumptions'!$J$31,S$47&gt;=$FQ278,S$47&lt;=$FR278)*(('Summary&amp;Assumptions'!$H$25*$C278)*(1+'Summary&amp;Assumptions'!$J$29)^(S$46-1))</f>
        <v>0</v>
      </c>
      <c r="O278" s="588">
        <f>AND(T$55&gt;0,SUM($E278:N278)&lt;'Summary&amp;Assumptions'!$G$32*$B278,$D278&gt;='Summary&amp;Assumptions'!$D$17,T$47&gt;=$D278,T$47&lt;=EDATE($D278,'Summary&amp;Assumptions'!$G$32))*$B278+AND(T$56&lt;'Summary&amp;Assumptions'!$J$31,T$47&gt;=$FO278,T$47&lt;=$FP278)*(('Summary&amp;Assumptions'!$H$25*$C278)*(1+'Summary&amp;Assumptions'!$J$29)^(T$46-1))+AND(T$56&lt;'Summary&amp;Assumptions'!$J$31,T$47&gt;=$FQ278,T$47&lt;=$FR278)*(('Summary&amp;Assumptions'!$H$25*$C278)*(1+'Summary&amp;Assumptions'!$J$29)^(T$46-1))</f>
        <v>0</v>
      </c>
      <c r="P278" s="588">
        <f>AND(U$55&gt;0,SUM($E278:O278)&lt;'Summary&amp;Assumptions'!$G$32*$B278,$D278&gt;='Summary&amp;Assumptions'!$D$17,U$47&gt;=$D278,U$47&lt;=EDATE($D278,'Summary&amp;Assumptions'!$G$32))*$B278+AND(U$56&lt;'Summary&amp;Assumptions'!$J$31,U$47&gt;=$FO278,U$47&lt;=$FP278)*(('Summary&amp;Assumptions'!$H$25*$C278)*(1+'Summary&amp;Assumptions'!$J$29)^(U$46-1))+AND(U$56&lt;'Summary&amp;Assumptions'!$J$31,U$47&gt;=$FQ278,U$47&lt;=$FR278)*(('Summary&amp;Assumptions'!$H$25*$C278)*(1+'Summary&amp;Assumptions'!$J$29)^(U$46-1))</f>
        <v>0</v>
      </c>
      <c r="Q278" s="588">
        <f>AND(V$55&gt;0,SUM($E278:P278)&lt;'Summary&amp;Assumptions'!$G$32*$B278,$D278&gt;='Summary&amp;Assumptions'!$D$17,V$47&gt;=$D278,V$47&lt;=EDATE($D278,'Summary&amp;Assumptions'!$G$32))*$B278+AND(V$56&lt;'Summary&amp;Assumptions'!$J$31,V$47&gt;=$FO278,V$47&lt;=$FP278)*(('Summary&amp;Assumptions'!$H$25*$C278)*(1+'Summary&amp;Assumptions'!$J$29)^(V$46-1))+AND(V$56&lt;'Summary&amp;Assumptions'!$J$31,V$47&gt;=$FQ278,V$47&lt;=$FR278)*(('Summary&amp;Assumptions'!$H$25*$C278)*(1+'Summary&amp;Assumptions'!$J$29)^(V$46-1))</f>
        <v>0</v>
      </c>
      <c r="R278" s="588">
        <f>AND(W$55&gt;0,SUM($E278:Q278)&lt;'Summary&amp;Assumptions'!$G$32*$B278,$D278&gt;='Summary&amp;Assumptions'!$D$17,W$47&gt;=$D278,W$47&lt;=EDATE($D278,'Summary&amp;Assumptions'!$G$32))*$B278+AND(W$56&lt;'Summary&amp;Assumptions'!$J$31,W$47&gt;=$FO278,W$47&lt;=$FP278)*(('Summary&amp;Assumptions'!$H$25*$C278)*(1+'Summary&amp;Assumptions'!$J$29)^(W$46-1))+AND(W$56&lt;'Summary&amp;Assumptions'!$J$31,W$47&gt;=$FQ278,W$47&lt;=$FR278)*(('Summary&amp;Assumptions'!$H$25*$C278)*(1+'Summary&amp;Assumptions'!$J$29)^(W$46-1))</f>
        <v>0</v>
      </c>
      <c r="S278" s="588">
        <f>AND(X$55&gt;0,SUM($E278:R278)&lt;'Summary&amp;Assumptions'!$G$32*$B278,$D278&gt;='Summary&amp;Assumptions'!$D$17,X$47&gt;=$D278,X$47&lt;=EDATE($D278,'Summary&amp;Assumptions'!$G$32))*$B278+AND(X$56&lt;'Summary&amp;Assumptions'!$J$31,X$47&gt;=$FO278,X$47&lt;=$FP278)*(('Summary&amp;Assumptions'!$H$25*$C278)*(1+'Summary&amp;Assumptions'!$J$29)^(X$46-1))+AND(X$56&lt;'Summary&amp;Assumptions'!$J$31,X$47&gt;=$FQ278,X$47&lt;=$FR278)*(('Summary&amp;Assumptions'!$H$25*$C278)*(1+'Summary&amp;Assumptions'!$J$29)^(X$46-1))</f>
        <v>0</v>
      </c>
      <c r="T278" s="588">
        <f>AND(Y$55&gt;0,SUM($E278:S278)&lt;'Summary&amp;Assumptions'!$G$32*$B278,$D278&gt;='Summary&amp;Assumptions'!$D$17,Y$47&gt;=$D278,Y$47&lt;=EDATE($D278,'Summary&amp;Assumptions'!$G$32))*$B278+AND(Y$56&lt;'Summary&amp;Assumptions'!$J$31,Y$47&gt;=$FO278,Y$47&lt;=$FP278)*(('Summary&amp;Assumptions'!$H$25*$C278)*(1+'Summary&amp;Assumptions'!$J$29)^(Y$46-1))+AND(Y$56&lt;'Summary&amp;Assumptions'!$J$31,Y$47&gt;=$FQ278,Y$47&lt;=$FR278)*(('Summary&amp;Assumptions'!$H$25*$C278)*(1+'Summary&amp;Assumptions'!$J$29)^(Y$46-1))</f>
        <v>0</v>
      </c>
      <c r="U278" s="588">
        <f>AND(Z$55&gt;0,SUM($E278:T278)&lt;'Summary&amp;Assumptions'!$G$32*$B278,$D278&gt;='Summary&amp;Assumptions'!$D$17,Z$47&gt;=$D278,Z$47&lt;=EDATE($D278,'Summary&amp;Assumptions'!$G$32))*$B278+AND(Z$56&lt;'Summary&amp;Assumptions'!$J$31,Z$47&gt;=$FO278,Z$47&lt;=$FP278)*(('Summary&amp;Assumptions'!$H$25*$C278)*(1+'Summary&amp;Assumptions'!$J$29)^(Z$46-1))+AND(Z$56&lt;'Summary&amp;Assumptions'!$J$31,Z$47&gt;=$FQ278,Z$47&lt;=$FR278)*(('Summary&amp;Assumptions'!$H$25*$C278)*(1+'Summary&amp;Assumptions'!$J$29)^(Z$46-1))</f>
        <v>0</v>
      </c>
      <c r="V278" s="588">
        <f>AND(AA$55&gt;0,SUM($E278:U278)&lt;'Summary&amp;Assumptions'!$G$32*$B278,$D278&gt;='Summary&amp;Assumptions'!$D$17,AA$47&gt;=$D278,AA$47&lt;=EDATE($D278,'Summary&amp;Assumptions'!$G$32))*$B278+AND(AA$56&lt;'Summary&amp;Assumptions'!$J$31,AA$47&gt;=$FO278,AA$47&lt;=$FP278)*(('Summary&amp;Assumptions'!$H$25*$C278)*(1+'Summary&amp;Assumptions'!$J$29)^(AA$46-1))+AND(AA$56&lt;'Summary&amp;Assumptions'!$J$31,AA$47&gt;=$FQ278,AA$47&lt;=$FR278)*(('Summary&amp;Assumptions'!$H$25*$C278)*(1+'Summary&amp;Assumptions'!$J$29)^(AA$46-1))</f>
        <v>0</v>
      </c>
      <c r="W278" s="588">
        <f>AND(AB$55&gt;0,SUM($E278:V278)&lt;'Summary&amp;Assumptions'!$G$32*$B278,$D278&gt;='Summary&amp;Assumptions'!$D$17,AB$47&gt;=$D278,AB$47&lt;=EDATE($D278,'Summary&amp;Assumptions'!$G$32))*$B278+AND(AB$56&lt;'Summary&amp;Assumptions'!$J$31,AB$47&gt;=$FO278,AB$47&lt;=$FP278)*(('Summary&amp;Assumptions'!$H$25*$C278)*(1+'Summary&amp;Assumptions'!$J$29)^(AB$46-1))+AND(AB$56&lt;'Summary&amp;Assumptions'!$J$31,AB$47&gt;=$FQ278,AB$47&lt;=$FR278)*(('Summary&amp;Assumptions'!$H$25*$C278)*(1+'Summary&amp;Assumptions'!$J$29)^(AB$46-1))</f>
        <v>0</v>
      </c>
      <c r="X278" s="588">
        <f>AND(AC$55&gt;0,SUM($E278:W278)&lt;'Summary&amp;Assumptions'!$G$32*$B278,$D278&gt;='Summary&amp;Assumptions'!$D$17,AC$47&gt;=$D278,AC$47&lt;=EDATE($D278,'Summary&amp;Assumptions'!$G$32))*$B278+AND(AC$56&lt;'Summary&amp;Assumptions'!$J$31,AC$47&gt;=$FO278,AC$47&lt;=$FP278)*(('Summary&amp;Assumptions'!$H$25*$C278)*(1+'Summary&amp;Assumptions'!$J$29)^(AC$46-1))+AND(AC$56&lt;'Summary&amp;Assumptions'!$J$31,AC$47&gt;=$FQ278,AC$47&lt;=$FR278)*(('Summary&amp;Assumptions'!$H$25*$C278)*(1+'Summary&amp;Assumptions'!$J$29)^(AC$46-1))</f>
        <v>0</v>
      </c>
      <c r="Y278" s="588">
        <f>AND(AD$55&gt;0,SUM($E278:X278)&lt;'Summary&amp;Assumptions'!$G$32*$B278,$D278&gt;='Summary&amp;Assumptions'!$D$17,AD$47&gt;=$D278,AD$47&lt;=EDATE($D278,'Summary&amp;Assumptions'!$G$32))*$B278+AND(AD$56&lt;'Summary&amp;Assumptions'!$J$31,AD$47&gt;=$FO278,AD$47&lt;=$FP278)*(('Summary&amp;Assumptions'!$H$25*$C278)*(1+'Summary&amp;Assumptions'!$J$29)^(AD$46-1))+AND(AD$56&lt;'Summary&amp;Assumptions'!$J$31,AD$47&gt;=$FQ278,AD$47&lt;=$FR278)*(('Summary&amp;Assumptions'!$H$25*$C278)*(1+'Summary&amp;Assumptions'!$J$29)^(AD$46-1))</f>
        <v>0</v>
      </c>
      <c r="Z278" s="588">
        <f>AND(AE$55&gt;0,SUM($E278:Y278)&lt;'Summary&amp;Assumptions'!$G$32*$B278,$D278&gt;='Summary&amp;Assumptions'!$D$17,AE$47&gt;=$D278,AE$47&lt;=EDATE($D278,'Summary&amp;Assumptions'!$G$32))*$B278+AND(AE$56&lt;'Summary&amp;Assumptions'!$J$31,AE$47&gt;=$FO278,AE$47&lt;=$FP278)*(('Summary&amp;Assumptions'!$H$25*$C278)*(1+'Summary&amp;Assumptions'!$J$29)^(AE$46-1))+AND(AE$56&lt;'Summary&amp;Assumptions'!$J$31,AE$47&gt;=$FQ278,AE$47&lt;=$FR278)*(('Summary&amp;Assumptions'!$H$25*$C278)*(1+'Summary&amp;Assumptions'!$J$29)^(AE$46-1))</f>
        <v>0</v>
      </c>
      <c r="AA278" s="588">
        <f>AND(AF$55&gt;0,SUM($E278:Z278)&lt;'Summary&amp;Assumptions'!$G$32*$B278,$D278&gt;='Summary&amp;Assumptions'!$D$17,AF$47&gt;=$D278,AF$47&lt;=EDATE($D278,'Summary&amp;Assumptions'!$G$32))*$B278+AND(AF$56&lt;'Summary&amp;Assumptions'!$J$31,AF$47&gt;=$FO278,AF$47&lt;=$FP278)*(('Summary&amp;Assumptions'!$H$25*$C278)*(1+'Summary&amp;Assumptions'!$J$29)^(AF$46-1))+AND(AF$56&lt;'Summary&amp;Assumptions'!$J$31,AF$47&gt;=$FQ278,AF$47&lt;=$FR278)*(('Summary&amp;Assumptions'!$H$25*$C278)*(1+'Summary&amp;Assumptions'!$J$29)^(AF$46-1))</f>
        <v>0</v>
      </c>
      <c r="AB278" s="588">
        <f>AND(AG$55&gt;0,SUM($E278:AA278)&lt;'Summary&amp;Assumptions'!$G$32*$B278,$D278&gt;='Summary&amp;Assumptions'!$D$17,AG$47&gt;=$D278,AG$47&lt;=EDATE($D278,'Summary&amp;Assumptions'!$G$32))*$B278+AND(AG$56&lt;'Summary&amp;Assumptions'!$J$31,AG$47&gt;=$FO278,AG$47&lt;=$FP278)*(('Summary&amp;Assumptions'!$H$25*$C278)*(1+'Summary&amp;Assumptions'!$J$29)^(AG$46-1))+AND(AG$56&lt;'Summary&amp;Assumptions'!$J$31,AG$47&gt;=$FQ278,AG$47&lt;=$FR278)*(('Summary&amp;Assumptions'!$H$25*$C278)*(1+'Summary&amp;Assumptions'!$J$29)^(AG$46-1))</f>
        <v>0</v>
      </c>
      <c r="AC278" s="588">
        <f>AND(AH$55&gt;0,SUM($E278:AB278)&lt;'Summary&amp;Assumptions'!$G$32*$B278,$D278&gt;='Summary&amp;Assumptions'!$D$17,AH$47&gt;=$D278,AH$47&lt;=EDATE($D278,'Summary&amp;Assumptions'!$G$32))*$B278+AND(AH$56&lt;'Summary&amp;Assumptions'!$J$31,AH$47&gt;=$FO278,AH$47&lt;=$FP278)*(('Summary&amp;Assumptions'!$H$25*$C278)*(1+'Summary&amp;Assumptions'!$J$29)^(AH$46-1))+AND(AH$56&lt;'Summary&amp;Assumptions'!$J$31,AH$47&gt;=$FQ278,AH$47&lt;=$FR278)*(('Summary&amp;Assumptions'!$H$25*$C278)*(1+'Summary&amp;Assumptions'!$J$29)^(AH$46-1))</f>
        <v>0</v>
      </c>
      <c r="AD278" s="588">
        <f>AND(AI$55&gt;0,SUM($E278:AC278)&lt;'Summary&amp;Assumptions'!$G$32*$B278,$D278&gt;='Summary&amp;Assumptions'!$D$17,AI$47&gt;=$D278,AI$47&lt;=EDATE($D278,'Summary&amp;Assumptions'!$G$32))*$B278+AND(AI$56&lt;'Summary&amp;Assumptions'!$J$31,AI$47&gt;=$FO278,AI$47&lt;=$FP278)*(('Summary&amp;Assumptions'!$H$25*$C278)*(1+'Summary&amp;Assumptions'!$J$29)^(AI$46-1))+AND(AI$56&lt;'Summary&amp;Assumptions'!$J$31,AI$47&gt;=$FQ278,AI$47&lt;=$FR278)*(('Summary&amp;Assumptions'!$H$25*$C278)*(1+'Summary&amp;Assumptions'!$J$29)^(AI$46-1))</f>
        <v>0</v>
      </c>
      <c r="AE278" s="588">
        <f>AND(AJ$55&gt;0,SUM($E278:AD278)&lt;'Summary&amp;Assumptions'!$G$32*$B278,$D278&gt;='Summary&amp;Assumptions'!$D$17,AJ$47&gt;=$D278,AJ$47&lt;=EDATE($D278,'Summary&amp;Assumptions'!$G$32))*$B278+AND(AJ$56&lt;'Summary&amp;Assumptions'!$J$31,AJ$47&gt;=$FO278,AJ$47&lt;=$FP278)*(('Summary&amp;Assumptions'!$H$25*$C278)*(1+'Summary&amp;Assumptions'!$J$29)^(AJ$46-1))+AND(AJ$56&lt;'Summary&amp;Assumptions'!$J$31,AJ$47&gt;=$FQ278,AJ$47&lt;=$FR278)*(('Summary&amp;Assumptions'!$H$25*$C278)*(1+'Summary&amp;Assumptions'!$J$29)^(AJ$46-1))</f>
        <v>0</v>
      </c>
      <c r="AF278" s="588">
        <f>AND(AK$55&gt;0,SUM($E278:AE278)&lt;'Summary&amp;Assumptions'!$G$32*$B278,$D278&gt;='Summary&amp;Assumptions'!$D$17,AK$47&gt;=$D278,AK$47&lt;=EDATE($D278,'Summary&amp;Assumptions'!$G$32))*$B278+AND(AK$56&lt;'Summary&amp;Assumptions'!$J$31,AK$47&gt;=$FO278,AK$47&lt;=$FP278)*(('Summary&amp;Assumptions'!$H$25*$C278)*(1+'Summary&amp;Assumptions'!$J$29)^(AK$46-1))+AND(AK$56&lt;'Summary&amp;Assumptions'!$J$31,AK$47&gt;=$FQ278,AK$47&lt;=$FR278)*(('Summary&amp;Assumptions'!$H$25*$C278)*(1+'Summary&amp;Assumptions'!$J$29)^(AK$46-1))</f>
        <v>0</v>
      </c>
      <c r="AG278" s="588">
        <f>AND(AL$55&gt;0,SUM($E278:AF278)&lt;'Summary&amp;Assumptions'!$G$32*$B278,$D278&gt;='Summary&amp;Assumptions'!$D$17,AL$47&gt;=$D278,AL$47&lt;=EDATE($D278,'Summary&amp;Assumptions'!$G$32))*$B278+AND(AL$56&lt;'Summary&amp;Assumptions'!$J$31,AL$47&gt;=$FO278,AL$47&lt;=$FP278)*(('Summary&amp;Assumptions'!$H$25*$C278)*(1+'Summary&amp;Assumptions'!$J$29)^(AL$46-1))+AND(AL$56&lt;'Summary&amp;Assumptions'!$J$31,AL$47&gt;=$FQ278,AL$47&lt;=$FR278)*(('Summary&amp;Assumptions'!$H$25*$C278)*(1+'Summary&amp;Assumptions'!$J$29)^(AL$46-1))</f>
        <v>0</v>
      </c>
      <c r="AH278" s="588">
        <f>AND(AM$55&gt;0,SUM($E278:AG278)&lt;'Summary&amp;Assumptions'!$G$32*$B278,$D278&gt;='Summary&amp;Assumptions'!$D$17,AM$47&gt;=$D278,AM$47&lt;=EDATE($D278,'Summary&amp;Assumptions'!$G$32))*$B278+AND(AM$56&lt;'Summary&amp;Assumptions'!$J$31,AM$47&gt;=$FO278,AM$47&lt;=$FP278)*(('Summary&amp;Assumptions'!$H$25*$C278)*(1+'Summary&amp;Assumptions'!$J$29)^(AM$46-1))+AND(AM$56&lt;'Summary&amp;Assumptions'!$J$31,AM$47&gt;=$FQ278,AM$47&lt;=$FR278)*(('Summary&amp;Assumptions'!$H$25*$C278)*(1+'Summary&amp;Assumptions'!$J$29)^(AM$46-1))</f>
        <v>0</v>
      </c>
      <c r="AI278" s="588">
        <f>AND(AN$55&gt;0,SUM($E278:AH278)&lt;'Summary&amp;Assumptions'!$G$32*$B278,$D278&gt;='Summary&amp;Assumptions'!$D$17,AN$47&gt;=$D278,AN$47&lt;=EDATE($D278,'Summary&amp;Assumptions'!$G$32))*$B278+AND(AN$56&lt;'Summary&amp;Assumptions'!$J$31,AN$47&gt;=$FO278,AN$47&lt;=$FP278)*(('Summary&amp;Assumptions'!$H$25*$C278)*(1+'Summary&amp;Assumptions'!$J$29)^(AN$46-1))+AND(AN$56&lt;'Summary&amp;Assumptions'!$J$31,AN$47&gt;=$FQ278,AN$47&lt;=$FR278)*(('Summary&amp;Assumptions'!$H$25*$C278)*(1+'Summary&amp;Assumptions'!$J$29)^(AN$46-1))</f>
        <v>0</v>
      </c>
      <c r="AJ278" s="588">
        <f>AND(AO$55&gt;0,SUM($E278:AI278)&lt;'Summary&amp;Assumptions'!$G$32*$B278,$D278&gt;='Summary&amp;Assumptions'!$D$17,AO$47&gt;=$D278,AO$47&lt;=EDATE($D278,'Summary&amp;Assumptions'!$G$32))*$B278+AND(AO$56&lt;'Summary&amp;Assumptions'!$J$31,AO$47&gt;=$FO278,AO$47&lt;=$FP278)*(('Summary&amp;Assumptions'!$H$25*$C278)*(1+'Summary&amp;Assumptions'!$J$29)^(AO$46-1))+AND(AO$56&lt;'Summary&amp;Assumptions'!$J$31,AO$47&gt;=$FQ278,AO$47&lt;=$FR278)*(('Summary&amp;Assumptions'!$H$25*$C278)*(1+'Summary&amp;Assumptions'!$J$29)^(AO$46-1))</f>
        <v>0</v>
      </c>
      <c r="AK278" s="588">
        <f>AND(AP$55&gt;0,SUM($E278:AJ278)&lt;'Summary&amp;Assumptions'!$G$32*$B278,$D278&gt;='Summary&amp;Assumptions'!$D$17,AP$47&gt;=$D278,AP$47&lt;=EDATE($D278,'Summary&amp;Assumptions'!$G$32))*$B278+AND(AP$56&lt;'Summary&amp;Assumptions'!$J$31,AP$47&gt;=$FO278,AP$47&lt;=$FP278)*(('Summary&amp;Assumptions'!$H$25*$C278)*(1+'Summary&amp;Assumptions'!$J$29)^(AP$46-1))+AND(AP$56&lt;'Summary&amp;Assumptions'!$J$31,AP$47&gt;=$FQ278,AP$47&lt;=$FR278)*(('Summary&amp;Assumptions'!$H$25*$C278)*(1+'Summary&amp;Assumptions'!$J$29)^(AP$46-1))</f>
        <v>0</v>
      </c>
      <c r="AL278" s="588">
        <f>AND(AQ$55&gt;0,SUM($E278:AK278)&lt;'Summary&amp;Assumptions'!$G$32*$B278,$D278&gt;='Summary&amp;Assumptions'!$D$17,AQ$47&gt;=$D278,AQ$47&lt;=EDATE($D278,'Summary&amp;Assumptions'!$G$32))*$B278+AND(AQ$56&lt;'Summary&amp;Assumptions'!$J$31,AQ$47&gt;=$FO278,AQ$47&lt;=$FP278)*(('Summary&amp;Assumptions'!$H$25*$C278)*(1+'Summary&amp;Assumptions'!$J$29)^(AQ$46-1))+AND(AQ$56&lt;'Summary&amp;Assumptions'!$J$31,AQ$47&gt;=$FQ278,AQ$47&lt;=$FR278)*(('Summary&amp;Assumptions'!$H$25*$C278)*(1+'Summary&amp;Assumptions'!$J$29)^(AQ$46-1))</f>
        <v>0</v>
      </c>
      <c r="AM278" s="588">
        <f>AND(AR$55&gt;0,SUM($E278:AL278)&lt;'Summary&amp;Assumptions'!$G$32*$B278,$D278&gt;='Summary&amp;Assumptions'!$D$17,AR$47&gt;=$D278,AR$47&lt;=EDATE($D278,'Summary&amp;Assumptions'!$G$32))*$B278+AND(AR$56&lt;'Summary&amp;Assumptions'!$J$31,AR$47&gt;=$FO278,AR$47&lt;=$FP278)*(('Summary&amp;Assumptions'!$H$25*$C278)*(1+'Summary&amp;Assumptions'!$J$29)^(AR$46-1))+AND(AR$56&lt;'Summary&amp;Assumptions'!$J$31,AR$47&gt;=$FQ278,AR$47&lt;=$FR278)*(('Summary&amp;Assumptions'!$H$25*$C278)*(1+'Summary&amp;Assumptions'!$J$29)^(AR$46-1))</f>
        <v>0</v>
      </c>
      <c r="AN278" s="588">
        <f>AND(AS$55&gt;0,SUM($E278:AM278)&lt;'Summary&amp;Assumptions'!$G$32*$B278,$D278&gt;='Summary&amp;Assumptions'!$D$17,AS$47&gt;=$D278,AS$47&lt;=EDATE($D278,'Summary&amp;Assumptions'!$G$32))*$B278+AND(AS$56&lt;'Summary&amp;Assumptions'!$J$31,AS$47&gt;=$FO278,AS$47&lt;=$FP278)*(('Summary&amp;Assumptions'!$H$25*$C278)*(1+'Summary&amp;Assumptions'!$J$29)^(AS$46-1))+AND(AS$56&lt;'Summary&amp;Assumptions'!$J$31,AS$47&gt;=$FQ278,AS$47&lt;=$FR278)*(('Summary&amp;Assumptions'!$H$25*$C278)*(1+'Summary&amp;Assumptions'!$J$29)^(AS$46-1))</f>
        <v>0</v>
      </c>
      <c r="AO278" s="588">
        <f>AND(AT$55&gt;0,SUM($E278:AN278)&lt;'Summary&amp;Assumptions'!$G$32*$B278,$D278&gt;='Summary&amp;Assumptions'!$D$17,AT$47&gt;=$D278,AT$47&lt;=EDATE($D278,'Summary&amp;Assumptions'!$G$32))*$B278+AND(AT$56&lt;'Summary&amp;Assumptions'!$J$31,AT$47&gt;=$FO278,AT$47&lt;=$FP278)*(('Summary&amp;Assumptions'!$H$25*$C278)*(1+'Summary&amp;Assumptions'!$J$29)^(AT$46-1))+AND(AT$56&lt;'Summary&amp;Assumptions'!$J$31,AT$47&gt;=$FQ278,AT$47&lt;=$FR278)*(('Summary&amp;Assumptions'!$H$25*$C278)*(1+'Summary&amp;Assumptions'!$J$29)^(AT$46-1))</f>
        <v>0</v>
      </c>
      <c r="AP278" s="588">
        <f>AND(AU$55&gt;0,SUM($E278:AO278)&lt;'Summary&amp;Assumptions'!$G$32*$B278,$D278&gt;='Summary&amp;Assumptions'!$D$17,AU$47&gt;=$D278,AU$47&lt;=EDATE($D278,'Summary&amp;Assumptions'!$G$32))*$B278+AND(AU$56&lt;'Summary&amp;Assumptions'!$J$31,AU$47&gt;=$FO278,AU$47&lt;=$FP278)*(('Summary&amp;Assumptions'!$H$25*$C278)*(1+'Summary&amp;Assumptions'!$J$29)^(AU$46-1))+AND(AU$56&lt;'Summary&amp;Assumptions'!$J$31,AU$47&gt;=$FQ278,AU$47&lt;=$FR278)*(('Summary&amp;Assumptions'!$H$25*$C278)*(1+'Summary&amp;Assumptions'!$J$29)^(AU$46-1))</f>
        <v>0</v>
      </c>
      <c r="AQ278" s="588">
        <f>AND(AV$55&gt;0,SUM($E278:AP278)&lt;'Summary&amp;Assumptions'!$G$32*$B278,$D278&gt;='Summary&amp;Assumptions'!$D$17,AV$47&gt;=$D278,AV$47&lt;=EDATE($D278,'Summary&amp;Assumptions'!$G$32))*$B278+AND(AV$56&lt;'Summary&amp;Assumptions'!$J$31,AV$47&gt;=$FO278,AV$47&lt;=$FP278)*(('Summary&amp;Assumptions'!$H$25*$C278)*(1+'Summary&amp;Assumptions'!$J$29)^(AV$46-1))+AND(AV$56&lt;'Summary&amp;Assumptions'!$J$31,AV$47&gt;=$FQ278,AV$47&lt;=$FR278)*(('Summary&amp;Assumptions'!$H$25*$C278)*(1+'Summary&amp;Assumptions'!$J$29)^(AV$46-1))</f>
        <v>0</v>
      </c>
      <c r="AR278" s="588">
        <f>AND(AW$55&gt;0,SUM($E278:AQ278)&lt;'Summary&amp;Assumptions'!$G$32*$B278,$D278&gt;='Summary&amp;Assumptions'!$D$17,AW$47&gt;=$D278,AW$47&lt;=EDATE($D278,'Summary&amp;Assumptions'!$G$32))*$B278+AND(AW$56&lt;'Summary&amp;Assumptions'!$J$31,AW$47&gt;=$FO278,AW$47&lt;=$FP278)*(('Summary&amp;Assumptions'!$H$25*$C278)*(1+'Summary&amp;Assumptions'!$J$29)^(AW$46-1))+AND(AW$56&lt;'Summary&amp;Assumptions'!$J$31,AW$47&gt;=$FQ278,AW$47&lt;=$FR278)*(('Summary&amp;Assumptions'!$H$25*$C278)*(1+'Summary&amp;Assumptions'!$J$29)^(AW$46-1))</f>
        <v>0</v>
      </c>
      <c r="AS278" s="588">
        <f>AND(AX$55&gt;0,SUM($E278:AR278)&lt;'Summary&amp;Assumptions'!$G$32*$B278,$D278&gt;='Summary&amp;Assumptions'!$D$17,AX$47&gt;=$D278,AX$47&lt;=EDATE($D278,'Summary&amp;Assumptions'!$G$32))*$B278+AND(AX$56&lt;'Summary&amp;Assumptions'!$J$31,AX$47&gt;=$FO278,AX$47&lt;=$FP278)*(('Summary&amp;Assumptions'!$H$25*$C278)*(1+'Summary&amp;Assumptions'!$J$29)^(AX$46-1))+AND(AX$56&lt;'Summary&amp;Assumptions'!$J$31,AX$47&gt;=$FQ278,AX$47&lt;=$FR278)*(('Summary&amp;Assumptions'!$H$25*$C278)*(1+'Summary&amp;Assumptions'!$J$29)^(AX$46-1))</f>
        <v>0</v>
      </c>
      <c r="AT278" s="588">
        <f>AND(AY$55&gt;0,SUM($E278:AS278)&lt;'Summary&amp;Assumptions'!$G$32*$B278,$D278&gt;='Summary&amp;Assumptions'!$D$17,AY$47&gt;=$D278,AY$47&lt;=EDATE($D278,'Summary&amp;Assumptions'!$G$32))*$B278+AND(AY$56&lt;'Summary&amp;Assumptions'!$J$31,AY$47&gt;=$FO278,AY$47&lt;=$FP278)*(('Summary&amp;Assumptions'!$H$25*$C278)*(1+'Summary&amp;Assumptions'!$J$29)^(AY$46-1))+AND(AY$56&lt;'Summary&amp;Assumptions'!$J$31,AY$47&gt;=$FQ278,AY$47&lt;=$FR278)*(('Summary&amp;Assumptions'!$H$25*$C278)*(1+'Summary&amp;Assumptions'!$J$29)^(AY$46-1))</f>
        <v>0</v>
      </c>
      <c r="AU278" s="588">
        <f>AND(AZ$55&gt;0,SUM($E278:AT278)&lt;'Summary&amp;Assumptions'!$G$32*$B278,$D278&gt;='Summary&amp;Assumptions'!$D$17,AZ$47&gt;=$D278,AZ$47&lt;=EDATE($D278,'Summary&amp;Assumptions'!$G$32))*$B278+AND(AZ$56&lt;'Summary&amp;Assumptions'!$J$31,AZ$47&gt;=$FO278,AZ$47&lt;=$FP278)*(('Summary&amp;Assumptions'!$H$25*$C278)*(1+'Summary&amp;Assumptions'!$J$29)^(AZ$46-1))+AND(AZ$56&lt;'Summary&amp;Assumptions'!$J$31,AZ$47&gt;=$FQ278,AZ$47&lt;=$FR278)*(('Summary&amp;Assumptions'!$H$25*$C278)*(1+'Summary&amp;Assumptions'!$J$29)^(AZ$46-1))</f>
        <v>0</v>
      </c>
      <c r="AV278" s="588">
        <f>AND(BA$55&gt;0,SUM($E278:AU278)&lt;'Summary&amp;Assumptions'!$G$32*$B278,$D278&gt;='Summary&amp;Assumptions'!$D$17,BA$47&gt;=$D278,BA$47&lt;=EDATE($D278,'Summary&amp;Assumptions'!$G$32))*$B278+AND(BA$56&lt;'Summary&amp;Assumptions'!$J$31,BA$47&gt;=$FO278,BA$47&lt;=$FP278)*(('Summary&amp;Assumptions'!$H$25*$C278)*(1+'Summary&amp;Assumptions'!$J$29)^(BA$46-1))+AND(BA$56&lt;'Summary&amp;Assumptions'!$J$31,BA$47&gt;=$FQ278,BA$47&lt;=$FR278)*(('Summary&amp;Assumptions'!$H$25*$C278)*(1+'Summary&amp;Assumptions'!$J$29)^(BA$46-1))</f>
        <v>0</v>
      </c>
      <c r="AW278" s="588">
        <f>AND(BB$55&gt;0,SUM($E278:AV278)&lt;'Summary&amp;Assumptions'!$G$32*$B278,$D278&gt;='Summary&amp;Assumptions'!$D$17,BB$47&gt;=$D278,BB$47&lt;=EDATE($D278,'Summary&amp;Assumptions'!$G$32))*$B278+AND(BB$56&lt;'Summary&amp;Assumptions'!$J$31,BB$47&gt;=$FO278,BB$47&lt;=$FP278)*(('Summary&amp;Assumptions'!$H$25*$C278)*(1+'Summary&amp;Assumptions'!$J$29)^(BB$46-1))+AND(BB$56&lt;'Summary&amp;Assumptions'!$J$31,BB$47&gt;=$FQ278,BB$47&lt;=$FR278)*(('Summary&amp;Assumptions'!$H$25*$C278)*(1+'Summary&amp;Assumptions'!$J$29)^(BB$46-1))</f>
        <v>0</v>
      </c>
      <c r="AX278" s="588">
        <f>AND(BC$55&gt;0,SUM($E278:AW278)&lt;'Summary&amp;Assumptions'!$G$32*$B278,$D278&gt;='Summary&amp;Assumptions'!$D$17,BC$47&gt;=$D278,BC$47&lt;=EDATE($D278,'Summary&amp;Assumptions'!$G$32))*$B278+AND(BC$56&lt;'Summary&amp;Assumptions'!$J$31,BC$47&gt;=$FO278,BC$47&lt;=$FP278)*(('Summary&amp;Assumptions'!$H$25*$C278)*(1+'Summary&amp;Assumptions'!$J$29)^(BC$46-1))+AND(BC$56&lt;'Summary&amp;Assumptions'!$J$31,BC$47&gt;=$FQ278,BC$47&lt;=$FR278)*(('Summary&amp;Assumptions'!$H$25*$C278)*(1+'Summary&amp;Assumptions'!$J$29)^(BC$46-1))</f>
        <v>0</v>
      </c>
      <c r="AY278" s="588">
        <f>AND(BD$55&gt;0,SUM($E278:AX278)&lt;'Summary&amp;Assumptions'!$G$32*$B278,$D278&gt;='Summary&amp;Assumptions'!$D$17,BD$47&gt;=$D278,BD$47&lt;=EDATE($D278,'Summary&amp;Assumptions'!$G$32))*$B278+AND(BD$56&lt;'Summary&amp;Assumptions'!$J$31,BD$47&gt;=$FO278,BD$47&lt;=$FP278)*(('Summary&amp;Assumptions'!$H$25*$C278)*(1+'Summary&amp;Assumptions'!$J$29)^(BD$46-1))+AND(BD$56&lt;'Summary&amp;Assumptions'!$J$31,BD$47&gt;=$FQ278,BD$47&lt;=$FR278)*(('Summary&amp;Assumptions'!$H$25*$C278)*(1+'Summary&amp;Assumptions'!$J$29)^(BD$46-1))</f>
        <v>0</v>
      </c>
      <c r="AZ278" s="588">
        <f>AND(BE$55&gt;0,SUM($E278:AY278)&lt;'Summary&amp;Assumptions'!$G$32*$B278,$D278&gt;='Summary&amp;Assumptions'!$D$17,BE$47&gt;=$D278,BE$47&lt;=EDATE($D278,'Summary&amp;Assumptions'!$G$32))*$B278+AND(BE$56&lt;'Summary&amp;Assumptions'!$J$31,BE$47&gt;=$FO278,BE$47&lt;=$FP278)*(('Summary&amp;Assumptions'!$H$25*$C278)*(1+'Summary&amp;Assumptions'!$J$29)^(BE$46-1))+AND(BE$56&lt;'Summary&amp;Assumptions'!$J$31,BE$47&gt;=$FQ278,BE$47&lt;=$FR278)*(('Summary&amp;Assumptions'!$H$25*$C278)*(1+'Summary&amp;Assumptions'!$J$29)^(BE$46-1))</f>
        <v>0</v>
      </c>
      <c r="BA278" s="588">
        <f>AND(BF$55&gt;0,SUM($E278:AZ278)&lt;'Summary&amp;Assumptions'!$G$32*$B278,$D278&gt;='Summary&amp;Assumptions'!$D$17,BF$47&gt;=$D278,BF$47&lt;=EDATE($D278,'Summary&amp;Assumptions'!$G$32))*$B278+AND(BF$56&lt;'Summary&amp;Assumptions'!$J$31,BF$47&gt;=$FO278,BF$47&lt;=$FP278)*(('Summary&amp;Assumptions'!$H$25*$C278)*(1+'Summary&amp;Assumptions'!$J$29)^(BF$46-1))+AND(BF$56&lt;'Summary&amp;Assumptions'!$J$31,BF$47&gt;=$FQ278,BF$47&lt;=$FR278)*(('Summary&amp;Assumptions'!$H$25*$C278)*(1+'Summary&amp;Assumptions'!$J$29)^(BF$46-1))</f>
        <v>0</v>
      </c>
      <c r="BB278" s="588">
        <f>AND(BG$55&gt;0,SUM($E278:BA278)&lt;'Summary&amp;Assumptions'!$G$32*$B278,$D278&gt;='Summary&amp;Assumptions'!$D$17,BG$47&gt;=$D278,BG$47&lt;=EDATE($D278,'Summary&amp;Assumptions'!$G$32))*$B278+AND(BG$56&lt;'Summary&amp;Assumptions'!$J$31,BG$47&gt;=$FO278,BG$47&lt;=$FP278)*(('Summary&amp;Assumptions'!$H$25*$C278)*(1+'Summary&amp;Assumptions'!$J$29)^(BG$46-1))+AND(BG$56&lt;'Summary&amp;Assumptions'!$J$31,BG$47&gt;=$FQ278,BG$47&lt;=$FR278)*(('Summary&amp;Assumptions'!$H$25*$C278)*(1+'Summary&amp;Assumptions'!$J$29)^(BG$46-1))</f>
        <v>0</v>
      </c>
      <c r="BC278" s="588">
        <f>AND(BH$55&gt;0,SUM($E278:BB278)&lt;'Summary&amp;Assumptions'!$G$32*$B278,$D278&gt;='Summary&amp;Assumptions'!$D$17,BH$47&gt;=$D278,BH$47&lt;=EDATE($D278,'Summary&amp;Assumptions'!$G$32))*$B278+AND(BH$56&lt;'Summary&amp;Assumptions'!$J$31,BH$47&gt;=$FO278,BH$47&lt;=$FP278)*(('Summary&amp;Assumptions'!$H$25*$C278)*(1+'Summary&amp;Assumptions'!$J$29)^(BH$46-1))+AND(BH$56&lt;'Summary&amp;Assumptions'!$J$31,BH$47&gt;=$FQ278,BH$47&lt;=$FR278)*(('Summary&amp;Assumptions'!$H$25*$C278)*(1+'Summary&amp;Assumptions'!$J$29)^(BH$46-1))</f>
        <v>0</v>
      </c>
      <c r="BD278" s="588">
        <f>AND(BI$55&gt;0,SUM($E278:BC278)&lt;'Summary&amp;Assumptions'!$G$32*$B278,$D278&gt;='Summary&amp;Assumptions'!$D$17,BI$47&gt;=$D278,BI$47&lt;=EDATE($D278,'Summary&amp;Assumptions'!$G$32))*$B278+AND(BI$56&lt;'Summary&amp;Assumptions'!$J$31,BI$47&gt;=$FO278,BI$47&lt;=$FP278)*(('Summary&amp;Assumptions'!$H$25*$C278)*(1+'Summary&amp;Assumptions'!$J$29)^(BI$46-1))+AND(BI$56&lt;'Summary&amp;Assumptions'!$J$31,BI$47&gt;=$FQ278,BI$47&lt;=$FR278)*(('Summary&amp;Assumptions'!$H$25*$C278)*(1+'Summary&amp;Assumptions'!$J$29)^(BI$46-1))</f>
        <v>0</v>
      </c>
      <c r="BE278" s="588">
        <f>AND(BJ$55&gt;0,SUM($E278:BD278)&lt;'Summary&amp;Assumptions'!$G$32*$B278,$D278&gt;='Summary&amp;Assumptions'!$D$17,BJ$47&gt;=$D278,BJ$47&lt;=EDATE($D278,'Summary&amp;Assumptions'!$G$32))*$B278+AND(BJ$56&lt;'Summary&amp;Assumptions'!$J$31,BJ$47&gt;=$FO278,BJ$47&lt;=$FP278)*(('Summary&amp;Assumptions'!$H$25*$C278)*(1+'Summary&amp;Assumptions'!$J$29)^(BJ$46-1))+AND(BJ$56&lt;'Summary&amp;Assumptions'!$J$31,BJ$47&gt;=$FQ278,BJ$47&lt;=$FR278)*(('Summary&amp;Assumptions'!$H$25*$C278)*(1+'Summary&amp;Assumptions'!$J$29)^(BJ$46-1))</f>
        <v>0</v>
      </c>
      <c r="BF278" s="588">
        <f>AND(BK$55&gt;0,SUM($E278:BE278)&lt;'Summary&amp;Assumptions'!$G$32*$B278,$D278&gt;='Summary&amp;Assumptions'!$D$17,BK$47&gt;=$D278,BK$47&lt;=EDATE($D278,'Summary&amp;Assumptions'!$G$32))*$B278+AND(BK$56&lt;'Summary&amp;Assumptions'!$J$31,BK$47&gt;=$FO278,BK$47&lt;=$FP278)*(('Summary&amp;Assumptions'!$H$25*$C278)*(1+'Summary&amp;Assumptions'!$J$29)^(BK$46-1))+AND(BK$56&lt;'Summary&amp;Assumptions'!$J$31,BK$47&gt;=$FQ278,BK$47&lt;=$FR278)*(('Summary&amp;Assumptions'!$H$25*$C278)*(1+'Summary&amp;Assumptions'!$J$29)^(BK$46-1))</f>
        <v>0</v>
      </c>
      <c r="BG278" s="588">
        <f>AND(BL$55&gt;0,SUM($E278:BF278)&lt;'Summary&amp;Assumptions'!$G$32*$B278,$D278&gt;='Summary&amp;Assumptions'!$D$17,BL$47&gt;=$D278,BL$47&lt;=EDATE($D278,'Summary&amp;Assumptions'!$G$32))*$B278+AND(BL$56&lt;'Summary&amp;Assumptions'!$J$31,BL$47&gt;=$FO278,BL$47&lt;=$FP278)*(('Summary&amp;Assumptions'!$H$25*$C278)*(1+'Summary&amp;Assumptions'!$J$29)^(BL$46-1))+AND(BL$56&lt;'Summary&amp;Assumptions'!$J$31,BL$47&gt;=$FQ278,BL$47&lt;=$FR278)*(('Summary&amp;Assumptions'!$H$25*$C278)*(1+'Summary&amp;Assumptions'!$J$29)^(BL$46-1))</f>
        <v>0</v>
      </c>
      <c r="BH278" s="588">
        <f>AND(BM$55&gt;0,SUM($E278:BG278)&lt;'Summary&amp;Assumptions'!$G$32*$B278,$D278&gt;='Summary&amp;Assumptions'!$D$17,BM$47&gt;=$D278,BM$47&lt;=EDATE($D278,'Summary&amp;Assumptions'!$G$32))*$B278+AND(BM$56&lt;'Summary&amp;Assumptions'!$J$31,BM$47&gt;=$FO278,BM$47&lt;=$FP278)*(('Summary&amp;Assumptions'!$H$25*$C278)*(1+'Summary&amp;Assumptions'!$J$29)^(BM$46-1))+AND(BM$56&lt;'Summary&amp;Assumptions'!$J$31,BM$47&gt;=$FQ278,BM$47&lt;=$FR278)*(('Summary&amp;Assumptions'!$H$25*$C278)*(1+'Summary&amp;Assumptions'!$J$29)^(BM$46-1))</f>
        <v>0</v>
      </c>
      <c r="BI278" s="588">
        <f>AND(BN$55&gt;0,SUM($E278:BH278)&lt;'Summary&amp;Assumptions'!$G$32*$B278,$D278&gt;='Summary&amp;Assumptions'!$D$17,BN$47&gt;=$D278,BN$47&lt;=EDATE($D278,'Summary&amp;Assumptions'!$G$32))*$B278+AND(BN$56&lt;'Summary&amp;Assumptions'!$J$31,BN$47&gt;=$FO278,BN$47&lt;=$FP278)*(('Summary&amp;Assumptions'!$H$25*$C278)*(1+'Summary&amp;Assumptions'!$J$29)^(BN$46-1))+AND(BN$56&lt;'Summary&amp;Assumptions'!$J$31,BN$47&gt;=$FQ278,BN$47&lt;=$FR278)*(('Summary&amp;Assumptions'!$H$25*$C278)*(1+'Summary&amp;Assumptions'!$J$29)^(BN$46-1))</f>
        <v>0</v>
      </c>
      <c r="BJ278" s="588">
        <f>AND(BO$55&gt;0,SUM($E278:BI278)&lt;'Summary&amp;Assumptions'!$G$32*$B278,$D278&gt;='Summary&amp;Assumptions'!$D$17,BO$47&gt;=$D278,BO$47&lt;=EDATE($D278,'Summary&amp;Assumptions'!$G$32))*$B278+AND(BO$56&lt;'Summary&amp;Assumptions'!$J$31,BO$47&gt;=$FO278,BO$47&lt;=$FP278)*(('Summary&amp;Assumptions'!$H$25*$C278)*(1+'Summary&amp;Assumptions'!$J$29)^(BO$46-1))+AND(BO$56&lt;'Summary&amp;Assumptions'!$J$31,BO$47&gt;=$FQ278,BO$47&lt;=$FR278)*(('Summary&amp;Assumptions'!$H$25*$C278)*(1+'Summary&amp;Assumptions'!$J$29)^(BO$46-1))</f>
        <v>0</v>
      </c>
      <c r="BK278" s="588">
        <f>AND(BP$55&gt;0,SUM($E278:BJ278)&lt;'Summary&amp;Assumptions'!$G$32*$B278,$D278&gt;='Summary&amp;Assumptions'!$D$17,BP$47&gt;=$D278,BP$47&lt;=EDATE($D278,'Summary&amp;Assumptions'!$G$32))*$B278+AND(BP$56&lt;'Summary&amp;Assumptions'!$J$31,BP$47&gt;=$FO278,BP$47&lt;=$FP278)*(('Summary&amp;Assumptions'!$H$25*$C278)*(1+'Summary&amp;Assumptions'!$J$29)^(BP$46-1))+AND(BP$56&lt;'Summary&amp;Assumptions'!$J$31,BP$47&gt;=$FQ278,BP$47&lt;=$FR278)*(('Summary&amp;Assumptions'!$H$25*$C278)*(1+'Summary&amp;Assumptions'!$J$29)^(BP$46-1))</f>
        <v>0</v>
      </c>
      <c r="BL278" s="588">
        <f>AND(BQ$55&gt;0,SUM($E278:BK278)&lt;'Summary&amp;Assumptions'!$G$32*$B278,$D278&gt;='Summary&amp;Assumptions'!$D$17,BQ$47&gt;=$D278,BQ$47&lt;=EDATE($D278,'Summary&amp;Assumptions'!$G$32))*$B278+AND(BQ$56&lt;'Summary&amp;Assumptions'!$J$31,BQ$47&gt;=$FO278,BQ$47&lt;=$FP278)*(('Summary&amp;Assumptions'!$H$25*$C278)*(1+'Summary&amp;Assumptions'!$J$29)^(BQ$46-1))+AND(BQ$56&lt;'Summary&amp;Assumptions'!$J$31,BQ$47&gt;=$FQ278,BQ$47&lt;=$FR278)*(('Summary&amp;Assumptions'!$H$25*$C278)*(1+'Summary&amp;Assumptions'!$J$29)^(BQ$46-1))</f>
        <v>0</v>
      </c>
      <c r="BM278" s="588">
        <f>AND(BR$55&gt;0,SUM($E278:BL278)&lt;'Summary&amp;Assumptions'!$G$32*$B278,$D278&gt;='Summary&amp;Assumptions'!$D$17,BR$47&gt;=$D278,BR$47&lt;=EDATE($D278,'Summary&amp;Assumptions'!$G$32))*$B278+AND(BR$56&lt;'Summary&amp;Assumptions'!$J$31,BR$47&gt;=$FO278,BR$47&lt;=$FP278)*(('Summary&amp;Assumptions'!$H$25*$C278)*(1+'Summary&amp;Assumptions'!$J$29)^(BR$46-1))+AND(BR$56&lt;'Summary&amp;Assumptions'!$J$31,BR$47&gt;=$FQ278,BR$47&lt;=$FR278)*(('Summary&amp;Assumptions'!$H$25*$C278)*(1+'Summary&amp;Assumptions'!$J$29)^(BR$46-1))</f>
        <v>0</v>
      </c>
      <c r="BN278" s="588">
        <f>AND(BS$55&gt;0,SUM($E278:BM278)&lt;'Summary&amp;Assumptions'!$G$32*$B278,$D278&gt;='Summary&amp;Assumptions'!$D$17,BS$47&gt;=$D278,BS$47&lt;=EDATE($D278,'Summary&amp;Assumptions'!$G$32))*$B278+AND(BS$56&lt;'Summary&amp;Assumptions'!$J$31,BS$47&gt;=$FO278,BS$47&lt;=$FP278)*(('Summary&amp;Assumptions'!$H$25*$C278)*(1+'Summary&amp;Assumptions'!$J$29)^(BS$46-1))+AND(BS$56&lt;'Summary&amp;Assumptions'!$J$31,BS$47&gt;=$FQ278,BS$47&lt;=$FR278)*(('Summary&amp;Assumptions'!$H$25*$C278)*(1+'Summary&amp;Assumptions'!$J$29)^(BS$46-1))</f>
        <v>0</v>
      </c>
      <c r="BO278" s="588">
        <f>AND(BT$55&gt;0,SUM($E278:BN278)&lt;'Summary&amp;Assumptions'!$G$32*$B278,$D278&gt;='Summary&amp;Assumptions'!$D$17,BT$47&gt;=$D278,BT$47&lt;=EDATE($D278,'Summary&amp;Assumptions'!$G$32))*$B278+AND(BT$56&lt;'Summary&amp;Assumptions'!$J$31,BT$47&gt;=$FO278,BT$47&lt;=$FP278)*(('Summary&amp;Assumptions'!$H$25*$C278)*(1+'Summary&amp;Assumptions'!$J$29)^(BT$46-1))+AND(BT$56&lt;'Summary&amp;Assumptions'!$J$31,BT$47&gt;=$FQ278,BT$47&lt;=$FR278)*(('Summary&amp;Assumptions'!$H$25*$C278)*(1+'Summary&amp;Assumptions'!$J$29)^(BT$46-1))</f>
        <v>0</v>
      </c>
      <c r="BP278" s="588">
        <f>AND(BU$55&gt;0,SUM($E278:BO278)&lt;'Summary&amp;Assumptions'!$G$32*$B278,$D278&gt;='Summary&amp;Assumptions'!$D$17,BU$47&gt;=$D278,BU$47&lt;=EDATE($D278,'Summary&amp;Assumptions'!$G$32))*$B278+AND(BU$56&lt;'Summary&amp;Assumptions'!$J$31,BU$47&gt;=$FO278,BU$47&lt;=$FP278)*(('Summary&amp;Assumptions'!$H$25*$C278)*(1+'Summary&amp;Assumptions'!$J$29)^(BU$46-1))+AND(BU$56&lt;'Summary&amp;Assumptions'!$J$31,BU$47&gt;=$FQ278,BU$47&lt;=$FR278)*(('Summary&amp;Assumptions'!$H$25*$C278)*(1+'Summary&amp;Assumptions'!$J$29)^(BU$46-1))</f>
        <v>0</v>
      </c>
      <c r="BQ278" s="588">
        <f>AND(BV$55&gt;0,SUM($E278:BP278)&lt;'Summary&amp;Assumptions'!$G$32*$B278,$D278&gt;='Summary&amp;Assumptions'!$D$17,BV$47&gt;=$D278,BV$47&lt;=EDATE($D278,'Summary&amp;Assumptions'!$G$32))*$B278+AND(BV$56&lt;'Summary&amp;Assumptions'!$J$31,BV$47&gt;=$FO278,BV$47&lt;=$FP278)*(('Summary&amp;Assumptions'!$H$25*$C278)*(1+'Summary&amp;Assumptions'!$J$29)^(BV$46-1))+AND(BV$56&lt;'Summary&amp;Assumptions'!$J$31,BV$47&gt;=$FQ278,BV$47&lt;=$FR278)*(('Summary&amp;Assumptions'!$H$25*$C278)*(1+'Summary&amp;Assumptions'!$J$29)^(BV$46-1))</f>
        <v>0</v>
      </c>
      <c r="BR278" s="588">
        <f>AND(BW$55&gt;0,SUM($E278:BQ278)&lt;'Summary&amp;Assumptions'!$G$32*$B278,$D278&gt;='Summary&amp;Assumptions'!$D$17,BW$47&gt;=$D278,BW$47&lt;=EDATE($D278,'Summary&amp;Assumptions'!$G$32))*$B278+AND(BW$56&lt;'Summary&amp;Assumptions'!$J$31,BW$47&gt;=$FO278,BW$47&lt;=$FP278)*(('Summary&amp;Assumptions'!$H$25*$C278)*(1+'Summary&amp;Assumptions'!$J$29)^(BW$46-1))+AND(BW$56&lt;'Summary&amp;Assumptions'!$J$31,BW$47&gt;=$FQ278,BW$47&lt;=$FR278)*(('Summary&amp;Assumptions'!$H$25*$C278)*(1+'Summary&amp;Assumptions'!$J$29)^(BW$46-1))</f>
        <v>0</v>
      </c>
      <c r="BS278" s="588">
        <f>AND(BX$55&gt;0,SUM($E278:BR278)&lt;'Summary&amp;Assumptions'!$G$32*$B278,$D278&gt;='Summary&amp;Assumptions'!$D$17,BX$47&gt;=$D278,BX$47&lt;=EDATE($D278,'Summary&amp;Assumptions'!$G$32))*$B278+AND(BX$56&lt;'Summary&amp;Assumptions'!$J$31,BX$47&gt;=$FO278,BX$47&lt;=$FP278)*(('Summary&amp;Assumptions'!$H$25*$C278)*(1+'Summary&amp;Assumptions'!$J$29)^(BX$46-1))+AND(BX$56&lt;'Summary&amp;Assumptions'!$J$31,BX$47&gt;=$FQ278,BX$47&lt;=$FR278)*(('Summary&amp;Assumptions'!$H$25*$C278)*(1+'Summary&amp;Assumptions'!$J$29)^(BX$46-1))</f>
        <v>0</v>
      </c>
      <c r="BT278" s="588">
        <f>AND(BY$55&gt;0,SUM($E278:BS278)&lt;'Summary&amp;Assumptions'!$G$32*$B278,$D278&gt;='Summary&amp;Assumptions'!$D$17,BY$47&gt;=$D278,BY$47&lt;=EDATE($D278,'Summary&amp;Assumptions'!$G$32))*$B278+AND(BY$56&lt;'Summary&amp;Assumptions'!$J$31,BY$47&gt;=$FO278,BY$47&lt;=$FP278)*(('Summary&amp;Assumptions'!$H$25*$C278)*(1+'Summary&amp;Assumptions'!$J$29)^(BY$46-1))+AND(BY$56&lt;'Summary&amp;Assumptions'!$J$31,BY$47&gt;=$FQ278,BY$47&lt;=$FR278)*(('Summary&amp;Assumptions'!$H$25*$C278)*(1+'Summary&amp;Assumptions'!$J$29)^(BY$46-1))</f>
        <v>0</v>
      </c>
      <c r="BU278" s="588">
        <f>AND(BZ$55&gt;0,SUM($E278:BT278)&lt;'Summary&amp;Assumptions'!$G$32*$B278,$D278&gt;='Summary&amp;Assumptions'!$D$17,BZ$47&gt;=$D278,BZ$47&lt;=EDATE($D278,'Summary&amp;Assumptions'!$G$32))*$B278+AND(BZ$56&lt;'Summary&amp;Assumptions'!$J$31,BZ$47&gt;=$FO278,BZ$47&lt;=$FP278)*(('Summary&amp;Assumptions'!$H$25*$C278)*(1+'Summary&amp;Assumptions'!$J$29)^(BZ$46-1))+AND(BZ$56&lt;'Summary&amp;Assumptions'!$J$31,BZ$47&gt;=$FQ278,BZ$47&lt;=$FR278)*(('Summary&amp;Assumptions'!$H$25*$C278)*(1+'Summary&amp;Assumptions'!$J$29)^(BZ$46-1))</f>
        <v>0</v>
      </c>
      <c r="BV278" s="588">
        <f>AND(CA$55&gt;0,SUM($E278:BU278)&lt;'Summary&amp;Assumptions'!$G$32*$B278,$D278&gt;='Summary&amp;Assumptions'!$D$17,CA$47&gt;=$D278,CA$47&lt;=EDATE($D278,'Summary&amp;Assumptions'!$G$32))*$B278+AND(CA$56&lt;'Summary&amp;Assumptions'!$J$31,CA$47&gt;=$FO278,CA$47&lt;=$FP278)*(('Summary&amp;Assumptions'!$H$25*$C278)*(1+'Summary&amp;Assumptions'!$J$29)^(CA$46-1))+AND(CA$56&lt;'Summary&amp;Assumptions'!$J$31,CA$47&gt;=$FQ278,CA$47&lt;=$FR278)*(('Summary&amp;Assumptions'!$H$25*$C278)*(1+'Summary&amp;Assumptions'!$J$29)^(CA$46-1))</f>
        <v>0</v>
      </c>
      <c r="BW278" s="588">
        <f>AND(CB$55&gt;0,SUM($E278:BV278)&lt;'Summary&amp;Assumptions'!$G$32*$B278,$D278&gt;='Summary&amp;Assumptions'!$D$17,CB$47&gt;=$D278,CB$47&lt;=EDATE($D278,'Summary&amp;Assumptions'!$G$32))*$B278+AND(CB$56&lt;'Summary&amp;Assumptions'!$J$31,CB$47&gt;=$FO278,CB$47&lt;=$FP278)*(('Summary&amp;Assumptions'!$H$25*$C278)*(1+'Summary&amp;Assumptions'!$J$29)^(CB$46-1))+AND(CB$56&lt;'Summary&amp;Assumptions'!$J$31,CB$47&gt;=$FQ278,CB$47&lt;=$FR278)*(('Summary&amp;Assumptions'!$H$25*$C278)*(1+'Summary&amp;Assumptions'!$J$29)^(CB$46-1))</f>
        <v>0</v>
      </c>
      <c r="BX278" s="588">
        <f>AND(CC$55&gt;0,SUM($E278:BW278)&lt;'Summary&amp;Assumptions'!$G$32*$B278,$D278&gt;='Summary&amp;Assumptions'!$D$17,CC$47&gt;=$D278,CC$47&lt;=EDATE($D278,'Summary&amp;Assumptions'!$G$32))*$B278+AND(CC$56&lt;'Summary&amp;Assumptions'!$J$31,CC$47&gt;=$FO278,CC$47&lt;=$FP278)*(('Summary&amp;Assumptions'!$H$25*$C278)*(1+'Summary&amp;Assumptions'!$J$29)^(CC$46-1))+AND(CC$56&lt;'Summary&amp;Assumptions'!$J$31,CC$47&gt;=$FQ278,CC$47&lt;=$FR278)*(('Summary&amp;Assumptions'!$H$25*$C278)*(1+'Summary&amp;Assumptions'!$J$29)^(CC$46-1))</f>
        <v>0</v>
      </c>
      <c r="BY278" s="588">
        <f>AND(CD$55&gt;0,SUM($E278:BX278)&lt;'Summary&amp;Assumptions'!$G$32*$B278,$D278&gt;='Summary&amp;Assumptions'!$D$17,CD$47&gt;=$D278,CD$47&lt;=EDATE($D278,'Summary&amp;Assumptions'!$G$32))*$B278+AND(CD$56&lt;'Summary&amp;Assumptions'!$J$31,CD$47&gt;=$FO278,CD$47&lt;=$FP278)*(('Summary&amp;Assumptions'!$H$25*$C278)*(1+'Summary&amp;Assumptions'!$J$29)^(CD$46-1))+AND(CD$56&lt;'Summary&amp;Assumptions'!$J$31,CD$47&gt;=$FQ278,CD$47&lt;=$FR278)*(('Summary&amp;Assumptions'!$H$25*$C278)*(1+'Summary&amp;Assumptions'!$J$29)^(CD$46-1))</f>
        <v>0</v>
      </c>
      <c r="BZ278" s="588">
        <f>AND(CE$55&gt;0,SUM($E278:BY278)&lt;'Summary&amp;Assumptions'!$G$32*$B278,$D278&gt;='Summary&amp;Assumptions'!$D$17,CE$47&gt;=$D278,CE$47&lt;=EDATE($D278,'Summary&amp;Assumptions'!$G$32))*$B278+AND(CE$56&lt;'Summary&amp;Assumptions'!$J$31,CE$47&gt;=$FO278,CE$47&lt;=$FP278)*(('Summary&amp;Assumptions'!$H$25*$C278)*(1+'Summary&amp;Assumptions'!$J$29)^(CE$46-1))+AND(CE$56&lt;'Summary&amp;Assumptions'!$J$31,CE$47&gt;=$FQ278,CE$47&lt;=$FR278)*(('Summary&amp;Assumptions'!$H$25*$C278)*(1+'Summary&amp;Assumptions'!$J$29)^(CE$46-1))</f>
        <v>0</v>
      </c>
      <c r="CA278" s="588">
        <f>AND(CF$55&gt;0,SUM($E278:BZ278)&lt;'Summary&amp;Assumptions'!$G$32*$B278,$D278&gt;='Summary&amp;Assumptions'!$D$17,CF$47&gt;=$D278,CF$47&lt;=EDATE($D278,'Summary&amp;Assumptions'!$G$32))*$B278+AND(CF$56&lt;'Summary&amp;Assumptions'!$J$31,CF$47&gt;=$FO278,CF$47&lt;=$FP278)*(('Summary&amp;Assumptions'!$H$25*$C278)*(1+'Summary&amp;Assumptions'!$J$29)^(CF$46-1))+AND(CF$56&lt;'Summary&amp;Assumptions'!$J$31,CF$47&gt;=$FQ278,CF$47&lt;=$FR278)*(('Summary&amp;Assumptions'!$H$25*$C278)*(1+'Summary&amp;Assumptions'!$J$29)^(CF$46-1))</f>
        <v>0</v>
      </c>
      <c r="CB278" s="588">
        <f>AND(CG$55&gt;0,SUM($E278:CA278)&lt;'Summary&amp;Assumptions'!$G$32*$B278,$D278&gt;='Summary&amp;Assumptions'!$D$17,CG$47&gt;=$D278,CG$47&lt;=EDATE($D278,'Summary&amp;Assumptions'!$G$32))*$B278+AND(CG$56&lt;'Summary&amp;Assumptions'!$J$31,CG$47&gt;=$FO278,CG$47&lt;=$FP278)*(('Summary&amp;Assumptions'!$H$25*$C278)*(1+'Summary&amp;Assumptions'!$J$29)^(CG$46-1))+AND(CG$56&lt;'Summary&amp;Assumptions'!$J$31,CG$47&gt;=$FQ278,CG$47&lt;=$FR278)*(('Summary&amp;Assumptions'!$H$25*$C278)*(1+'Summary&amp;Assumptions'!$J$29)^(CG$46-1))</f>
        <v>0</v>
      </c>
      <c r="CC278" s="588">
        <f>AND(CH$55&gt;0,SUM($E278:CB278)&lt;'Summary&amp;Assumptions'!$G$32*$B278,$D278&gt;='Summary&amp;Assumptions'!$D$17,CH$47&gt;=$D278,CH$47&lt;=EDATE($D278,'Summary&amp;Assumptions'!$G$32))*$B278+AND(CH$56&lt;'Summary&amp;Assumptions'!$J$31,CH$47&gt;=$FO278,CH$47&lt;=$FP278)*(('Summary&amp;Assumptions'!$H$25*$C278)*(1+'Summary&amp;Assumptions'!$J$29)^(CH$46-1))+AND(CH$56&lt;'Summary&amp;Assumptions'!$J$31,CH$47&gt;=$FQ278,CH$47&lt;=$FR278)*(('Summary&amp;Assumptions'!$H$25*$C278)*(1+'Summary&amp;Assumptions'!$J$29)^(CH$46-1))</f>
        <v>0</v>
      </c>
      <c r="CD278" s="588">
        <f>AND(CI$55&gt;0,SUM($E278:CC278)&lt;'Summary&amp;Assumptions'!$G$32*$B278,$D278&gt;='Summary&amp;Assumptions'!$D$17,CI$47&gt;=$D278,CI$47&lt;=EDATE($D278,'Summary&amp;Assumptions'!$G$32))*$B278+AND(CI$56&lt;'Summary&amp;Assumptions'!$J$31,CI$47&gt;=$FO278,CI$47&lt;=$FP278)*(('Summary&amp;Assumptions'!$H$25*$C278)*(1+'Summary&amp;Assumptions'!$J$29)^(CI$46-1))+AND(CI$56&lt;'Summary&amp;Assumptions'!$J$31,CI$47&gt;=$FQ278,CI$47&lt;=$FR278)*(('Summary&amp;Assumptions'!$H$25*$C278)*(1+'Summary&amp;Assumptions'!$J$29)^(CI$46-1))</f>
        <v>0</v>
      </c>
      <c r="CE278" s="588">
        <f>AND(CJ$55&gt;0,SUM($E278:CD278)&lt;'Summary&amp;Assumptions'!$G$32*$B278,$D278&gt;='Summary&amp;Assumptions'!$D$17,CJ$47&gt;=$D278,CJ$47&lt;=EDATE($D278,'Summary&amp;Assumptions'!$G$32))*$B278+AND(CJ$56&lt;'Summary&amp;Assumptions'!$J$31,CJ$47&gt;=$FO278,CJ$47&lt;=$FP278)*(('Summary&amp;Assumptions'!$H$25*$C278)*(1+'Summary&amp;Assumptions'!$J$29)^(CJ$46-1))+AND(CJ$56&lt;'Summary&amp;Assumptions'!$J$31,CJ$47&gt;=$FQ278,CJ$47&lt;=$FR278)*(('Summary&amp;Assumptions'!$H$25*$C278)*(1+'Summary&amp;Assumptions'!$J$29)^(CJ$46-1))</f>
        <v>0</v>
      </c>
      <c r="CF278" s="588">
        <f>AND(CK$55&gt;0,SUM($E278:CE278)&lt;'Summary&amp;Assumptions'!$G$32*$B278,$D278&gt;='Summary&amp;Assumptions'!$D$17,CK$47&gt;=$D278,CK$47&lt;=EDATE($D278,'Summary&amp;Assumptions'!$G$32))*$B278+AND(CK$56&lt;'Summary&amp;Assumptions'!$J$31,CK$47&gt;=$FO278,CK$47&lt;=$FP278)*(('Summary&amp;Assumptions'!$H$25*$C278)*(1+'Summary&amp;Assumptions'!$J$29)^(CK$46-1))+AND(CK$56&lt;'Summary&amp;Assumptions'!$J$31,CK$47&gt;=$FQ278,CK$47&lt;=$FR278)*(('Summary&amp;Assumptions'!$H$25*$C278)*(1+'Summary&amp;Assumptions'!$J$29)^(CK$46-1))</f>
        <v>0</v>
      </c>
      <c r="CG278" s="588">
        <f>AND(CL$55&gt;0,SUM($E278:CF278)&lt;'Summary&amp;Assumptions'!$G$32*$B278,$D278&gt;='Summary&amp;Assumptions'!$D$17,CL$47&gt;=$D278,CL$47&lt;=EDATE($D278,'Summary&amp;Assumptions'!$G$32))*$B278+AND(CL$56&lt;'Summary&amp;Assumptions'!$J$31,CL$47&gt;=$FO278,CL$47&lt;=$FP278)*(('Summary&amp;Assumptions'!$H$25*$C278)*(1+'Summary&amp;Assumptions'!$J$29)^(CL$46-1))+AND(CL$56&lt;'Summary&amp;Assumptions'!$J$31,CL$47&gt;=$FQ278,CL$47&lt;=$FR278)*(('Summary&amp;Assumptions'!$H$25*$C278)*(1+'Summary&amp;Assumptions'!$J$29)^(CL$46-1))</f>
        <v>0</v>
      </c>
      <c r="CH278" s="588">
        <f>AND(CM$55&gt;0,SUM($E278:CG278)&lt;'Summary&amp;Assumptions'!$G$32*$B278,$D278&gt;='Summary&amp;Assumptions'!$D$17,CM$47&gt;=$D278,CM$47&lt;=EDATE($D278,'Summary&amp;Assumptions'!$G$32))*$B278+AND(CM$56&lt;'Summary&amp;Assumptions'!$J$31,CM$47&gt;=$FO278,CM$47&lt;=$FP278)*(('Summary&amp;Assumptions'!$H$25*$C278)*(1+'Summary&amp;Assumptions'!$J$29)^(CM$46-1))+AND(CM$56&lt;'Summary&amp;Assumptions'!$J$31,CM$47&gt;=$FQ278,CM$47&lt;=$FR278)*(('Summary&amp;Assumptions'!$H$25*$C278)*(1+'Summary&amp;Assumptions'!$J$29)^(CM$46-1))</f>
        <v>0</v>
      </c>
      <c r="CI278" s="588">
        <f>AND(CN$55&gt;0,SUM($E278:CH278)&lt;'Summary&amp;Assumptions'!$G$32*$B278,$D278&gt;='Summary&amp;Assumptions'!$D$17,CN$47&gt;=$D278,CN$47&lt;=EDATE($D278,'Summary&amp;Assumptions'!$G$32))*$B278+AND(CN$56&lt;'Summary&amp;Assumptions'!$J$31,CN$47&gt;=$FO278,CN$47&lt;=$FP278)*(('Summary&amp;Assumptions'!$H$25*$C278)*(1+'Summary&amp;Assumptions'!$J$29)^(CN$46-1))+AND(CN$56&lt;'Summary&amp;Assumptions'!$J$31,CN$47&gt;=$FQ278,CN$47&lt;=$FR278)*(('Summary&amp;Assumptions'!$H$25*$C278)*(1+'Summary&amp;Assumptions'!$J$29)^(CN$46-1))</f>
        <v>0</v>
      </c>
      <c r="CJ278" s="588">
        <f>AND(CO$55&gt;0,SUM($E278:CI278)&lt;'Summary&amp;Assumptions'!$G$32*$B278,$D278&gt;='Summary&amp;Assumptions'!$D$17,CO$47&gt;=$D278,CO$47&lt;=EDATE($D278,'Summary&amp;Assumptions'!$G$32))*$B278+AND(CO$56&lt;'Summary&amp;Assumptions'!$J$31,CO$47&gt;=$FO278,CO$47&lt;=$FP278)*(('Summary&amp;Assumptions'!$H$25*$C278)*(1+'Summary&amp;Assumptions'!$J$29)^(CO$46-1))+AND(CO$56&lt;'Summary&amp;Assumptions'!$J$31,CO$47&gt;=$FQ278,CO$47&lt;=$FR278)*(('Summary&amp;Assumptions'!$H$25*$C278)*(1+'Summary&amp;Assumptions'!$J$29)^(CO$46-1))</f>
        <v>0</v>
      </c>
      <c r="CK278" s="588">
        <f>AND(CP$55&gt;0,SUM($E278:CJ278)&lt;'Summary&amp;Assumptions'!$G$32*$B278,$D278&gt;='Summary&amp;Assumptions'!$D$17,CP$47&gt;=$D278,CP$47&lt;=EDATE($D278,'Summary&amp;Assumptions'!$G$32))*$B278+AND(CP$56&lt;'Summary&amp;Assumptions'!$J$31,CP$47&gt;=$FO278,CP$47&lt;=$FP278)*(('Summary&amp;Assumptions'!$H$25*$C278)*(1+'Summary&amp;Assumptions'!$J$29)^(CP$46-1))+AND(CP$56&lt;'Summary&amp;Assumptions'!$J$31,CP$47&gt;=$FQ278,CP$47&lt;=$FR278)*(('Summary&amp;Assumptions'!$H$25*$C278)*(1+'Summary&amp;Assumptions'!$J$29)^(CP$46-1))</f>
        <v>0</v>
      </c>
      <c r="CL278" s="588">
        <f>AND(CQ$55&gt;0,SUM($E278:CK278)&lt;'Summary&amp;Assumptions'!$G$32*$B278,$D278&gt;='Summary&amp;Assumptions'!$D$17,CQ$47&gt;=$D278,CQ$47&lt;=EDATE($D278,'Summary&amp;Assumptions'!$G$32))*$B278+AND(CQ$56&lt;'Summary&amp;Assumptions'!$J$31,CQ$47&gt;=$FO278,CQ$47&lt;=$FP278)*(('Summary&amp;Assumptions'!$H$25*$C278)*(1+'Summary&amp;Assumptions'!$J$29)^(CQ$46-1))+AND(CQ$56&lt;'Summary&amp;Assumptions'!$J$31,CQ$47&gt;=$FQ278,CQ$47&lt;=$FR278)*(('Summary&amp;Assumptions'!$H$25*$C278)*(1+'Summary&amp;Assumptions'!$J$29)^(CQ$46-1))</f>
        <v>0</v>
      </c>
      <c r="CM278" s="588">
        <f>AND(CR$55&gt;0,SUM($E278:CL278)&lt;'Summary&amp;Assumptions'!$G$32*$B278,$D278&gt;='Summary&amp;Assumptions'!$D$17,CR$47&gt;=$D278,CR$47&lt;=EDATE($D278,'Summary&amp;Assumptions'!$G$32))*$B278+AND(CR$56&lt;'Summary&amp;Assumptions'!$J$31,CR$47&gt;=$FO278,CR$47&lt;=$FP278)*(('Summary&amp;Assumptions'!$H$25*$C278)*(1+'Summary&amp;Assumptions'!$J$29)^(CR$46-1))+AND(CR$56&lt;'Summary&amp;Assumptions'!$J$31,CR$47&gt;=$FQ278,CR$47&lt;=$FR278)*(('Summary&amp;Assumptions'!$H$25*$C278)*(1+'Summary&amp;Assumptions'!$J$29)^(CR$46-1))</f>
        <v>0</v>
      </c>
      <c r="CN278" s="588">
        <f>AND(CS$55&gt;0,SUM($E278:CM278)&lt;'Summary&amp;Assumptions'!$G$32*$B278,$D278&gt;='Summary&amp;Assumptions'!$D$17,CS$47&gt;=$D278,CS$47&lt;=EDATE($D278,'Summary&amp;Assumptions'!$G$32))*$B278+AND(CS$56&lt;'Summary&amp;Assumptions'!$J$31,CS$47&gt;=$FO278,CS$47&lt;=$FP278)*(('Summary&amp;Assumptions'!$H$25*$C278)*(1+'Summary&amp;Assumptions'!$J$29)^(CS$46-1))+AND(CS$56&lt;'Summary&amp;Assumptions'!$J$31,CS$47&gt;=$FQ278,CS$47&lt;=$FR278)*(('Summary&amp;Assumptions'!$H$25*$C278)*(1+'Summary&amp;Assumptions'!$J$29)^(CS$46-1))</f>
        <v>0</v>
      </c>
      <c r="CO278" s="588">
        <f>AND(CT$55&gt;0,SUM($E278:CN278)&lt;'Summary&amp;Assumptions'!$G$32*$B278,$D278&gt;='Summary&amp;Assumptions'!$D$17,CT$47&gt;=$D278,CT$47&lt;=EDATE($D278,'Summary&amp;Assumptions'!$G$32))*$B278+AND(CT$56&lt;'Summary&amp;Assumptions'!$J$31,CT$47&gt;=$FO278,CT$47&lt;=$FP278)*(('Summary&amp;Assumptions'!$H$25*$C278)*(1+'Summary&amp;Assumptions'!$J$29)^(CT$46-1))+AND(CT$56&lt;'Summary&amp;Assumptions'!$J$31,CT$47&gt;=$FQ278,CT$47&lt;=$FR278)*(('Summary&amp;Assumptions'!$H$25*$C278)*(1+'Summary&amp;Assumptions'!$J$29)^(CT$46-1))</f>
        <v>0</v>
      </c>
      <c r="CP278" s="588">
        <f>AND(CU$55&gt;0,SUM($E278:CO278)&lt;'Summary&amp;Assumptions'!$G$32*$B278,$D278&gt;='Summary&amp;Assumptions'!$D$17,CU$47&gt;=$D278,CU$47&lt;=EDATE($D278,'Summary&amp;Assumptions'!$G$32))*$B278+AND(CU$56&lt;'Summary&amp;Assumptions'!$J$31,CU$47&gt;=$FO278,CU$47&lt;=$FP278)*(('Summary&amp;Assumptions'!$H$25*$C278)*(1+'Summary&amp;Assumptions'!$J$29)^(CU$46-1))+AND(CU$56&lt;'Summary&amp;Assumptions'!$J$31,CU$47&gt;=$FQ278,CU$47&lt;=$FR278)*(('Summary&amp;Assumptions'!$H$25*$C278)*(1+'Summary&amp;Assumptions'!$J$29)^(CU$46-1))</f>
        <v>0</v>
      </c>
      <c r="CQ278" s="588">
        <f>AND(CV$55&gt;0,SUM($E278:CP278)&lt;'Summary&amp;Assumptions'!$G$32*$B278,$D278&gt;='Summary&amp;Assumptions'!$D$17,CV$47&gt;=$D278,CV$47&lt;=EDATE($D278,'Summary&amp;Assumptions'!$G$32))*$B278+AND(CV$56&lt;'Summary&amp;Assumptions'!$J$31,CV$47&gt;=$FO278,CV$47&lt;=$FP278)*(('Summary&amp;Assumptions'!$H$25*$C278)*(1+'Summary&amp;Assumptions'!$J$29)^(CV$46-1))+AND(CV$56&lt;'Summary&amp;Assumptions'!$J$31,CV$47&gt;=$FQ278,CV$47&lt;=$FR278)*(('Summary&amp;Assumptions'!$H$25*$C278)*(1+'Summary&amp;Assumptions'!$J$29)^(CV$46-1))</f>
        <v>0</v>
      </c>
      <c r="CR278" s="588">
        <f>AND(CW$55&gt;0,SUM($E278:CQ278)&lt;'Summary&amp;Assumptions'!$G$32*$B278,$D278&gt;='Summary&amp;Assumptions'!$D$17,CW$47&gt;=$D278,CW$47&lt;=EDATE($D278,'Summary&amp;Assumptions'!$G$32))*$B278+AND(CW$56&lt;'Summary&amp;Assumptions'!$J$31,CW$47&gt;=$FO278,CW$47&lt;=$FP278)*(('Summary&amp;Assumptions'!$H$25*$C278)*(1+'Summary&amp;Assumptions'!$J$29)^(CW$46-1))+AND(CW$56&lt;'Summary&amp;Assumptions'!$J$31,CW$47&gt;=$FQ278,CW$47&lt;=$FR278)*(('Summary&amp;Assumptions'!$H$25*$C278)*(1+'Summary&amp;Assumptions'!$J$29)^(CW$46-1))</f>
        <v>0</v>
      </c>
      <c r="CS278" s="588">
        <f>AND(CX$55&gt;0,SUM($E278:CR278)&lt;'Summary&amp;Assumptions'!$G$32*$B278,$D278&gt;='Summary&amp;Assumptions'!$D$17,CX$47&gt;=$D278,CX$47&lt;=EDATE($D278,'Summary&amp;Assumptions'!$G$32))*$B278+AND(CX$56&lt;'Summary&amp;Assumptions'!$J$31,CX$47&gt;=$FO278,CX$47&lt;=$FP278)*(('Summary&amp;Assumptions'!$H$25*$C278)*(1+'Summary&amp;Assumptions'!$J$29)^(CX$46-1))+AND(CX$56&lt;'Summary&amp;Assumptions'!$J$31,CX$47&gt;=$FQ278,CX$47&lt;=$FR278)*(('Summary&amp;Assumptions'!$H$25*$C278)*(1+'Summary&amp;Assumptions'!$J$29)^(CX$46-1))</f>
        <v>0</v>
      </c>
      <c r="CT278" s="588">
        <f>AND(CY$55&gt;0,SUM($E278:CS278)&lt;'Summary&amp;Assumptions'!$G$32*$B278,$D278&gt;='Summary&amp;Assumptions'!$D$17,CY$47&gt;=$D278,CY$47&lt;=EDATE($D278,'Summary&amp;Assumptions'!$G$32))*$B278+AND(CY$56&lt;'Summary&amp;Assumptions'!$J$31,CY$47&gt;=$FO278,CY$47&lt;=$FP278)*(('Summary&amp;Assumptions'!$H$25*$C278)*(1+'Summary&amp;Assumptions'!$J$29)^(CY$46-1))+AND(CY$56&lt;'Summary&amp;Assumptions'!$J$31,CY$47&gt;=$FQ278,CY$47&lt;=$FR278)*(('Summary&amp;Assumptions'!$H$25*$C278)*(1+'Summary&amp;Assumptions'!$J$29)^(CY$46-1))</f>
        <v>0</v>
      </c>
      <c r="CU278" s="588">
        <f>AND(CZ$55&gt;0,SUM($E278:CT278)&lt;'Summary&amp;Assumptions'!$G$32*$B278,$D278&gt;='Summary&amp;Assumptions'!$D$17,CZ$47&gt;=$D278,CZ$47&lt;=EDATE($D278,'Summary&amp;Assumptions'!$G$32))*$B278+AND(CZ$56&lt;'Summary&amp;Assumptions'!$J$31,CZ$47&gt;=$FO278,CZ$47&lt;=$FP278)*(('Summary&amp;Assumptions'!$H$25*$C278)*(1+'Summary&amp;Assumptions'!$J$29)^(CZ$46-1))+AND(CZ$56&lt;'Summary&amp;Assumptions'!$J$31,CZ$47&gt;=$FQ278,CZ$47&lt;=$FR278)*(('Summary&amp;Assumptions'!$H$25*$C278)*(1+'Summary&amp;Assumptions'!$J$29)^(CZ$46-1))</f>
        <v>0</v>
      </c>
      <c r="CV278" s="588">
        <f>AND(DA$55&gt;0,SUM($E278:CU278)&lt;'Summary&amp;Assumptions'!$G$32*$B278,$D278&gt;='Summary&amp;Assumptions'!$D$17,DA$47&gt;=$D278,DA$47&lt;=EDATE($D278,'Summary&amp;Assumptions'!$G$32))*$B278+AND(DA$56&lt;'Summary&amp;Assumptions'!$J$31,DA$47&gt;=$FO278,DA$47&lt;=$FP278)*(('Summary&amp;Assumptions'!$H$25*$C278)*(1+'Summary&amp;Assumptions'!$J$29)^(DA$46-1))+AND(DA$56&lt;'Summary&amp;Assumptions'!$J$31,DA$47&gt;=$FQ278,DA$47&lt;=$FR278)*(('Summary&amp;Assumptions'!$H$25*$C278)*(1+'Summary&amp;Assumptions'!$J$29)^(DA$46-1))</f>
        <v>0</v>
      </c>
      <c r="CW278" s="588">
        <f>AND(DB$55&gt;0,SUM($E278:CV278)&lt;'Summary&amp;Assumptions'!$G$32*$B278,$D278&gt;='Summary&amp;Assumptions'!$D$17,DB$47&gt;=$D278,DB$47&lt;=EDATE($D278,'Summary&amp;Assumptions'!$G$32))*$B278+AND(DB$56&lt;'Summary&amp;Assumptions'!$J$31,DB$47&gt;=$FO278,DB$47&lt;=$FP278)*(('Summary&amp;Assumptions'!$H$25*$C278)*(1+'Summary&amp;Assumptions'!$J$29)^(DB$46-1))+AND(DB$56&lt;'Summary&amp;Assumptions'!$J$31,DB$47&gt;=$FQ278,DB$47&lt;=$FR278)*(('Summary&amp;Assumptions'!$H$25*$C278)*(1+'Summary&amp;Assumptions'!$J$29)^(DB$46-1))</f>
        <v>0</v>
      </c>
      <c r="CX278" s="588">
        <f>AND(DC$55&gt;0,SUM($E278:CW278)&lt;'Summary&amp;Assumptions'!$G$32*$B278,$D278&gt;='Summary&amp;Assumptions'!$D$17,DC$47&gt;=$D278,DC$47&lt;=EDATE($D278,'Summary&amp;Assumptions'!$G$32))*$B278+AND(DC$56&lt;'Summary&amp;Assumptions'!$J$31,DC$47&gt;=$FO278,DC$47&lt;=$FP278)*(('Summary&amp;Assumptions'!$H$25*$C278)*(1+'Summary&amp;Assumptions'!$J$29)^(DC$46-1))+AND(DC$56&lt;'Summary&amp;Assumptions'!$J$31,DC$47&gt;=$FQ278,DC$47&lt;=$FR278)*(('Summary&amp;Assumptions'!$H$25*$C278)*(1+'Summary&amp;Assumptions'!$J$29)^(DC$46-1))</f>
        <v>0</v>
      </c>
      <c r="CY278" s="588">
        <f>AND(DD$55&gt;0,SUM($E278:CX278)&lt;'Summary&amp;Assumptions'!$G$32*$B278,$D278&gt;='Summary&amp;Assumptions'!$D$17,DD$47&gt;=$D278,DD$47&lt;=EDATE($D278,'Summary&amp;Assumptions'!$G$32))*$B278+AND(DD$56&lt;'Summary&amp;Assumptions'!$J$31,DD$47&gt;=$FO278,DD$47&lt;=$FP278)*(('Summary&amp;Assumptions'!$H$25*$C278)*(1+'Summary&amp;Assumptions'!$J$29)^(DD$46-1))+AND(DD$56&lt;'Summary&amp;Assumptions'!$J$31,DD$47&gt;=$FQ278,DD$47&lt;=$FR278)*(('Summary&amp;Assumptions'!$H$25*$C278)*(1+'Summary&amp;Assumptions'!$J$29)^(DD$46-1))</f>
        <v>0</v>
      </c>
      <c r="CZ278" s="588">
        <f>AND(DE$55&gt;0,SUM($E278:CY278)&lt;'Summary&amp;Assumptions'!$G$32*$B278,$D278&gt;='Summary&amp;Assumptions'!$D$17,DE$47&gt;=$D278,DE$47&lt;=EDATE($D278,'Summary&amp;Assumptions'!$G$32))*$B278+AND(DE$56&lt;'Summary&amp;Assumptions'!$J$31,DE$47&gt;=$FO278,DE$47&lt;=$FP278)*(('Summary&amp;Assumptions'!$H$25*$C278)*(1+'Summary&amp;Assumptions'!$J$29)^(DE$46-1))+AND(DE$56&lt;'Summary&amp;Assumptions'!$J$31,DE$47&gt;=$FQ278,DE$47&lt;=$FR278)*(('Summary&amp;Assumptions'!$H$25*$C278)*(1+'Summary&amp;Assumptions'!$J$29)^(DE$46-1))</f>
        <v>0</v>
      </c>
      <c r="DA278" s="588">
        <f>AND(DF$55&gt;0,SUM($E278:CZ278)&lt;'Summary&amp;Assumptions'!$G$32*$B278,$D278&gt;='Summary&amp;Assumptions'!$D$17,DF$47&gt;=$D278,DF$47&lt;=EDATE($D278,'Summary&amp;Assumptions'!$G$32))*$B278+AND(DF$56&lt;'Summary&amp;Assumptions'!$J$31,DF$47&gt;=$FO278,DF$47&lt;=$FP278)*(('Summary&amp;Assumptions'!$H$25*$C278)*(1+'Summary&amp;Assumptions'!$J$29)^(DF$46-1))+AND(DF$56&lt;'Summary&amp;Assumptions'!$J$31,DF$47&gt;=$FQ278,DF$47&lt;=$FR278)*(('Summary&amp;Assumptions'!$H$25*$C278)*(1+'Summary&amp;Assumptions'!$J$29)^(DF$46-1))</f>
        <v>0</v>
      </c>
      <c r="DB278" s="588">
        <f>AND(DG$55&gt;0,SUM($E278:DA278)&lt;'Summary&amp;Assumptions'!$G$32*$B278,$D278&gt;='Summary&amp;Assumptions'!$D$17,DG$47&gt;=$D278,DG$47&lt;=EDATE($D278,'Summary&amp;Assumptions'!$G$32))*$B278+AND(DG$56&lt;'Summary&amp;Assumptions'!$J$31,DG$47&gt;=$FO278,DG$47&lt;=$FP278)*(('Summary&amp;Assumptions'!$H$25*$C278)*(1+'Summary&amp;Assumptions'!$J$29)^(DG$46-1))+AND(DG$56&lt;'Summary&amp;Assumptions'!$J$31,DG$47&gt;=$FQ278,DG$47&lt;=$FR278)*(('Summary&amp;Assumptions'!$H$25*$C278)*(1+'Summary&amp;Assumptions'!$J$29)^(DG$46-1))</f>
        <v>0</v>
      </c>
      <c r="DC278" s="588">
        <f>AND(DH$55&gt;0,SUM($E278:DB278)&lt;'Summary&amp;Assumptions'!$G$32*$B278,$D278&gt;='Summary&amp;Assumptions'!$D$17,DH$47&gt;=$D278,DH$47&lt;=EDATE($D278,'Summary&amp;Assumptions'!$G$32))*$B278+AND(DH$56&lt;'Summary&amp;Assumptions'!$J$31,DH$47&gt;=$FO278,DH$47&lt;=$FP278)*(('Summary&amp;Assumptions'!$H$25*$C278)*(1+'Summary&amp;Assumptions'!$J$29)^(DH$46-1))+AND(DH$56&lt;'Summary&amp;Assumptions'!$J$31,DH$47&gt;=$FQ278,DH$47&lt;=$FR278)*(('Summary&amp;Assumptions'!$H$25*$C278)*(1+'Summary&amp;Assumptions'!$J$29)^(DH$46-1))</f>
        <v>0</v>
      </c>
      <c r="DD278" s="588">
        <f>AND(DI$55&gt;0,SUM($E278:DC278)&lt;'Summary&amp;Assumptions'!$G$32*$B278,$D278&gt;='Summary&amp;Assumptions'!$D$17,DI$47&gt;=$D278,DI$47&lt;=EDATE($D278,'Summary&amp;Assumptions'!$G$32))*$B278+AND(DI$56&lt;'Summary&amp;Assumptions'!$J$31,DI$47&gt;=$FO278,DI$47&lt;=$FP278)*(('Summary&amp;Assumptions'!$H$25*$C278)*(1+'Summary&amp;Assumptions'!$J$29)^(DI$46-1))+AND(DI$56&lt;'Summary&amp;Assumptions'!$J$31,DI$47&gt;=$FQ278,DI$47&lt;=$FR278)*(('Summary&amp;Assumptions'!$H$25*$C278)*(1+'Summary&amp;Assumptions'!$J$29)^(DI$46-1))</f>
        <v>0</v>
      </c>
      <c r="DE278" s="588">
        <f>AND(DJ$55&gt;0,SUM($E278:DD278)&lt;'Summary&amp;Assumptions'!$G$32*$B278,$D278&gt;='Summary&amp;Assumptions'!$D$17,DJ$47&gt;=$D278,DJ$47&lt;=EDATE($D278,'Summary&amp;Assumptions'!$G$32))*$B278+AND(DJ$56&lt;'Summary&amp;Assumptions'!$J$31,DJ$47&gt;=$FO278,DJ$47&lt;=$FP278)*(('Summary&amp;Assumptions'!$H$25*$C278)*(1+'Summary&amp;Assumptions'!$J$29)^(DJ$46-1))+AND(DJ$56&lt;'Summary&amp;Assumptions'!$J$31,DJ$47&gt;=$FQ278,DJ$47&lt;=$FR278)*(('Summary&amp;Assumptions'!$H$25*$C278)*(1+'Summary&amp;Assumptions'!$J$29)^(DJ$46-1))</f>
        <v>0</v>
      </c>
      <c r="DF278" s="588">
        <f>AND(DK$55&gt;0,SUM($E278:DE278)&lt;'Summary&amp;Assumptions'!$G$32*$B278,$D278&gt;='Summary&amp;Assumptions'!$D$17,DK$47&gt;=$D278,DK$47&lt;=EDATE($D278,'Summary&amp;Assumptions'!$G$32))*$B278+AND(DK$56&lt;'Summary&amp;Assumptions'!$J$31,DK$47&gt;=$FO278,DK$47&lt;=$FP278)*(('Summary&amp;Assumptions'!$H$25*$C278)*(1+'Summary&amp;Assumptions'!$J$29)^(DK$46-1))+AND(DK$56&lt;'Summary&amp;Assumptions'!$J$31,DK$47&gt;=$FQ278,DK$47&lt;=$FR278)*(('Summary&amp;Assumptions'!$H$25*$C278)*(1+'Summary&amp;Assumptions'!$J$29)^(DK$46-1))</f>
        <v>0</v>
      </c>
      <c r="DG278" s="588">
        <f>AND(DL$55&gt;0,SUM($E278:DF278)&lt;'Summary&amp;Assumptions'!$G$32*$B278,$D278&gt;='Summary&amp;Assumptions'!$D$17,DL$47&gt;=$D278,DL$47&lt;=EDATE($D278,'Summary&amp;Assumptions'!$G$32))*$B278+AND(DL$56&lt;'Summary&amp;Assumptions'!$J$31,DL$47&gt;=$FO278,DL$47&lt;=$FP278)*(('Summary&amp;Assumptions'!$H$25*$C278)*(1+'Summary&amp;Assumptions'!$J$29)^(DL$46-1))+AND(DL$56&lt;'Summary&amp;Assumptions'!$J$31,DL$47&gt;=$FQ278,DL$47&lt;=$FR278)*(('Summary&amp;Assumptions'!$H$25*$C278)*(1+'Summary&amp;Assumptions'!$J$29)^(DL$46-1))</f>
        <v>0</v>
      </c>
      <c r="DH278" s="588">
        <f>AND(DM$55&gt;0,SUM($E278:DG278)&lt;'Summary&amp;Assumptions'!$G$32*$B278,$D278&gt;='Summary&amp;Assumptions'!$D$17,DM$47&gt;=$D278,DM$47&lt;=EDATE($D278,'Summary&amp;Assumptions'!$G$32))*$B278+AND(DM$56&lt;'Summary&amp;Assumptions'!$J$31,DM$47&gt;=$FO278,DM$47&lt;=$FP278)*(('Summary&amp;Assumptions'!$H$25*$C278)*(1+'Summary&amp;Assumptions'!$J$29)^(DM$46-1))+AND(DM$56&lt;'Summary&amp;Assumptions'!$J$31,DM$47&gt;=$FQ278,DM$47&lt;=$FR278)*(('Summary&amp;Assumptions'!$H$25*$C278)*(1+'Summary&amp;Assumptions'!$J$29)^(DM$46-1))</f>
        <v>0</v>
      </c>
      <c r="DI278" s="588">
        <f>AND(DN$55&gt;0,SUM($E278:DH278)&lt;'Summary&amp;Assumptions'!$G$32*$B278,$D278&gt;='Summary&amp;Assumptions'!$D$17,DN$47&gt;=$D278,DN$47&lt;=EDATE($D278,'Summary&amp;Assumptions'!$G$32))*$B278+AND(DN$56&lt;'Summary&amp;Assumptions'!$J$31,DN$47&gt;=$FO278,DN$47&lt;=$FP278)*(('Summary&amp;Assumptions'!$H$25*$C278)*(1+'Summary&amp;Assumptions'!$J$29)^(DN$46-1))+AND(DN$56&lt;'Summary&amp;Assumptions'!$J$31,DN$47&gt;=$FQ278,DN$47&lt;=$FR278)*(('Summary&amp;Assumptions'!$H$25*$C278)*(1+'Summary&amp;Assumptions'!$J$29)^(DN$46-1))</f>
        <v>0</v>
      </c>
      <c r="DJ278" s="588">
        <f>AND(DO$55&gt;0,SUM($E278:DI278)&lt;'Summary&amp;Assumptions'!$G$32*$B278,$D278&gt;='Summary&amp;Assumptions'!$D$17,DO$47&gt;=$D278,DO$47&lt;=EDATE($D278,'Summary&amp;Assumptions'!$G$32))*$B278+AND(DO$56&lt;'Summary&amp;Assumptions'!$J$31,DO$47&gt;=$FO278,DO$47&lt;=$FP278)*(('Summary&amp;Assumptions'!$H$25*$C278)*(1+'Summary&amp;Assumptions'!$J$29)^(DO$46-1))+AND(DO$56&lt;'Summary&amp;Assumptions'!$J$31,DO$47&gt;=$FQ278,DO$47&lt;=$FR278)*(('Summary&amp;Assumptions'!$H$25*$C278)*(1+'Summary&amp;Assumptions'!$J$29)^(DO$46-1))</f>
        <v>0</v>
      </c>
      <c r="DK278" s="588">
        <f>AND(DP$55&gt;0,SUM($E278:DJ278)&lt;'Summary&amp;Assumptions'!$G$32*$B278,$D278&gt;='Summary&amp;Assumptions'!$D$17,DP$47&gt;=$D278,DP$47&lt;=EDATE($D278,'Summary&amp;Assumptions'!$G$32))*$B278+AND(DP$56&lt;'Summary&amp;Assumptions'!$J$31,DP$47&gt;=$FO278,DP$47&lt;=$FP278)*(('Summary&amp;Assumptions'!$H$25*$C278)*(1+'Summary&amp;Assumptions'!$J$29)^(DP$46-1))+AND(DP$56&lt;'Summary&amp;Assumptions'!$J$31,DP$47&gt;=$FQ278,DP$47&lt;=$FR278)*(('Summary&amp;Assumptions'!$H$25*$C278)*(1+'Summary&amp;Assumptions'!$J$29)^(DP$46-1))</f>
        <v>0</v>
      </c>
      <c r="DL278" s="588">
        <f>AND(DQ$55&gt;0,SUM($E278:DK278)&lt;'Summary&amp;Assumptions'!$G$32*$B278,$D278&gt;='Summary&amp;Assumptions'!$D$17,DQ$47&gt;=$D278,DQ$47&lt;=EDATE($D278,'Summary&amp;Assumptions'!$G$32))*$B278+AND(DQ$56&lt;'Summary&amp;Assumptions'!$J$31,DQ$47&gt;=$FO278,DQ$47&lt;=$FP278)*(('Summary&amp;Assumptions'!$H$25*$C278)*(1+'Summary&amp;Assumptions'!$J$29)^(DQ$46-1))+AND(DQ$56&lt;'Summary&amp;Assumptions'!$J$31,DQ$47&gt;=$FQ278,DQ$47&lt;=$FR278)*(('Summary&amp;Assumptions'!$H$25*$C278)*(1+'Summary&amp;Assumptions'!$J$29)^(DQ$46-1))</f>
        <v>0</v>
      </c>
      <c r="DM278" s="588">
        <f>AND(DR$55&gt;0,SUM($E278:DL278)&lt;'Summary&amp;Assumptions'!$G$32*$B278,$D278&gt;='Summary&amp;Assumptions'!$D$17,DR$47&gt;=$D278,DR$47&lt;=EDATE($D278,'Summary&amp;Assumptions'!$G$32))*$B278+AND(DR$56&lt;'Summary&amp;Assumptions'!$J$31,DR$47&gt;=$FO278,DR$47&lt;=$FP278)*(('Summary&amp;Assumptions'!$H$25*$C278)*(1+'Summary&amp;Assumptions'!$J$29)^(DR$46-1))+AND(DR$56&lt;'Summary&amp;Assumptions'!$J$31,DR$47&gt;=$FQ278,DR$47&lt;=$FR278)*(('Summary&amp;Assumptions'!$H$25*$C278)*(1+'Summary&amp;Assumptions'!$J$29)^(DR$46-1))</f>
        <v>0</v>
      </c>
      <c r="DN278" s="588">
        <f>AND(DS$55&gt;0,SUM($E278:DM278)&lt;'Summary&amp;Assumptions'!$G$32*$B278,$D278&gt;='Summary&amp;Assumptions'!$D$17,DS$47&gt;=$D278,DS$47&lt;=EDATE($D278,'Summary&amp;Assumptions'!$G$32))*$B278+AND(DS$56&lt;'Summary&amp;Assumptions'!$J$31,DS$47&gt;=$FO278,DS$47&lt;=$FP278)*(('Summary&amp;Assumptions'!$H$25*$C278)*(1+'Summary&amp;Assumptions'!$J$29)^(DS$46-1))+AND(DS$56&lt;'Summary&amp;Assumptions'!$J$31,DS$47&gt;=$FQ278,DS$47&lt;=$FR278)*(('Summary&amp;Assumptions'!$H$25*$C278)*(1+'Summary&amp;Assumptions'!$J$29)^(DS$46-1))</f>
        <v>0</v>
      </c>
      <c r="DO278" s="588">
        <f>AND(DT$55&gt;0,SUM($E278:DN278)&lt;'Summary&amp;Assumptions'!$G$32*$B278,$D278&gt;='Summary&amp;Assumptions'!$D$17,DT$47&gt;=$D278,DT$47&lt;=EDATE($D278,'Summary&amp;Assumptions'!$G$32))*$B278+AND(DT$56&lt;'Summary&amp;Assumptions'!$J$31,DT$47&gt;=$FO278,DT$47&lt;=$FP278)*(('Summary&amp;Assumptions'!$H$25*$C278)*(1+'Summary&amp;Assumptions'!$J$29)^(DT$46-1))+AND(DT$56&lt;'Summary&amp;Assumptions'!$J$31,DT$47&gt;=$FQ278,DT$47&lt;=$FR278)*(('Summary&amp;Assumptions'!$H$25*$C278)*(1+'Summary&amp;Assumptions'!$J$29)^(DT$46-1))</f>
        <v>0</v>
      </c>
      <c r="DP278" s="588">
        <f>AND(DU$55&gt;0,SUM($E278:DO278)&lt;'Summary&amp;Assumptions'!$G$32*$B278,$D278&gt;='Summary&amp;Assumptions'!$D$17,DU$47&gt;=$D278,DU$47&lt;=EDATE($D278,'Summary&amp;Assumptions'!$G$32))*$B278+AND(DU$56&lt;'Summary&amp;Assumptions'!$J$31,DU$47&gt;=$FO278,DU$47&lt;=$FP278)*(('Summary&amp;Assumptions'!$H$25*$C278)*(1+'Summary&amp;Assumptions'!$J$29)^(DU$46-1))+AND(DU$56&lt;'Summary&amp;Assumptions'!$J$31,DU$47&gt;=$FQ278,DU$47&lt;=$FR278)*(('Summary&amp;Assumptions'!$H$25*$C278)*(1+'Summary&amp;Assumptions'!$J$29)^(DU$46-1))</f>
        <v>0</v>
      </c>
      <c r="DQ278" s="588">
        <f>AND(DV$55&gt;0,SUM($E278:DP278)&lt;'Summary&amp;Assumptions'!$G$32*$B278,$D278&gt;='Summary&amp;Assumptions'!$D$17,DV$47&gt;=$D278,DV$47&lt;=EDATE($D278,'Summary&amp;Assumptions'!$G$32))*$B278+AND(DV$56&lt;'Summary&amp;Assumptions'!$J$31,DV$47&gt;=$FO278,DV$47&lt;=$FP278)*(('Summary&amp;Assumptions'!$H$25*$C278)*(1+'Summary&amp;Assumptions'!$J$29)^(DV$46-1))+AND(DV$56&lt;'Summary&amp;Assumptions'!$J$31,DV$47&gt;=$FQ278,DV$47&lt;=$FR278)*(('Summary&amp;Assumptions'!$H$25*$C278)*(1+'Summary&amp;Assumptions'!$J$29)^(DV$46-1))</f>
        <v>0</v>
      </c>
      <c r="DR278" s="588">
        <f>AND(DW$55&gt;0,SUM($E278:DQ278)&lt;'Summary&amp;Assumptions'!$G$32*$B278,$D278&gt;='Summary&amp;Assumptions'!$D$17,DW$47&gt;=$D278,DW$47&lt;=EDATE($D278,'Summary&amp;Assumptions'!$G$32))*$B278+AND(DW$56&lt;'Summary&amp;Assumptions'!$J$31,DW$47&gt;=$FO278,DW$47&lt;=$FP278)*(('Summary&amp;Assumptions'!$H$25*$C278)*(1+'Summary&amp;Assumptions'!$J$29)^(DW$46-1))+AND(DW$56&lt;'Summary&amp;Assumptions'!$J$31,DW$47&gt;=$FQ278,DW$47&lt;=$FR278)*(('Summary&amp;Assumptions'!$H$25*$C278)*(1+'Summary&amp;Assumptions'!$J$29)^(DW$46-1))</f>
        <v>0</v>
      </c>
      <c r="DS278" s="588">
        <f>AND(DX$55&gt;0,SUM($E278:DR278)&lt;'Summary&amp;Assumptions'!$G$32*$B278,$D278&gt;='Summary&amp;Assumptions'!$D$17,DX$47&gt;=$D278,DX$47&lt;=EDATE($D278,'Summary&amp;Assumptions'!$G$32))*$B278+AND(DX$56&lt;'Summary&amp;Assumptions'!$J$31,DX$47&gt;=$FO278,DX$47&lt;=$FP278)*(('Summary&amp;Assumptions'!$H$25*$C278)*(1+'Summary&amp;Assumptions'!$J$29)^(DX$46-1))+AND(DX$56&lt;'Summary&amp;Assumptions'!$J$31,DX$47&gt;=$FQ278,DX$47&lt;=$FR278)*(('Summary&amp;Assumptions'!$H$25*$C278)*(1+'Summary&amp;Assumptions'!$J$29)^(DX$46-1))</f>
        <v>0</v>
      </c>
      <c r="DT278" s="588">
        <f>AND(DY$55&gt;0,SUM($E278:DS278)&lt;'Summary&amp;Assumptions'!$G$32*$B278,$D278&gt;='Summary&amp;Assumptions'!$D$17,DY$47&gt;=$D278,DY$47&lt;=EDATE($D278,'Summary&amp;Assumptions'!$G$32))*$B278+AND(DY$56&lt;'Summary&amp;Assumptions'!$J$31,DY$47&gt;=$FO278,DY$47&lt;=$FP278)*(('Summary&amp;Assumptions'!$H$25*$C278)*(1+'Summary&amp;Assumptions'!$J$29)^(DY$46-1))+AND(DY$56&lt;'Summary&amp;Assumptions'!$J$31,DY$47&gt;=$FQ278,DY$47&lt;=$FR278)*(('Summary&amp;Assumptions'!$H$25*$C278)*(1+'Summary&amp;Assumptions'!$J$29)^(DY$46-1))</f>
        <v>0</v>
      </c>
      <c r="DU278" s="588">
        <f>AND(DZ$55&gt;0,SUM($E278:DT278)&lt;'Summary&amp;Assumptions'!$G$32*$B278,$D278&gt;='Summary&amp;Assumptions'!$D$17,DZ$47&gt;=$D278,DZ$47&lt;=EDATE($D278,'Summary&amp;Assumptions'!$G$32))*$B278+AND(DZ$56&lt;'Summary&amp;Assumptions'!$J$31,DZ$47&gt;=$FO278,DZ$47&lt;=$FP278)*(('Summary&amp;Assumptions'!$H$25*$C278)*(1+'Summary&amp;Assumptions'!$J$29)^(DZ$46-1))+AND(DZ$56&lt;'Summary&amp;Assumptions'!$J$31,DZ$47&gt;=$FQ278,DZ$47&lt;=$FR278)*(('Summary&amp;Assumptions'!$H$25*$C278)*(1+'Summary&amp;Assumptions'!$J$29)^(DZ$46-1))</f>
        <v>0</v>
      </c>
      <c r="DV278" s="588">
        <f>AND(EA$55&gt;0,SUM($E278:DU278)&lt;'Summary&amp;Assumptions'!$G$32*$B278,$D278&gt;='Summary&amp;Assumptions'!$D$17,EA$47&gt;=$D278,EA$47&lt;=EDATE($D278,'Summary&amp;Assumptions'!$G$32))*$B278+AND(EA$56&lt;'Summary&amp;Assumptions'!$J$31,EA$47&gt;=$FO278,EA$47&lt;=$FP278)*(('Summary&amp;Assumptions'!$H$25*$C278)*(1+'Summary&amp;Assumptions'!$J$29)^(EA$46-1))+AND(EA$56&lt;'Summary&amp;Assumptions'!$J$31,EA$47&gt;=$FQ278,EA$47&lt;=$FR278)*(('Summary&amp;Assumptions'!$H$25*$C278)*(1+'Summary&amp;Assumptions'!$J$29)^(EA$46-1))</f>
        <v>0</v>
      </c>
      <c r="DW278" s="588">
        <f>AND(EB$55&gt;0,SUM($E278:DV278)&lt;'Summary&amp;Assumptions'!$G$32*$B278,$D278&gt;='Summary&amp;Assumptions'!$D$17,EB$47&gt;=$D278,EB$47&lt;=EDATE($D278,'Summary&amp;Assumptions'!$G$32))*$B278+AND(EB$56&lt;'Summary&amp;Assumptions'!$J$31,EB$47&gt;=$FO278,EB$47&lt;=$FP278)*(('Summary&amp;Assumptions'!$H$25*$C278)*(1+'Summary&amp;Assumptions'!$J$29)^(EB$46-1))+AND(EB$56&lt;'Summary&amp;Assumptions'!$J$31,EB$47&gt;=$FQ278,EB$47&lt;=$FR278)*(('Summary&amp;Assumptions'!$H$25*$C278)*(1+'Summary&amp;Assumptions'!$J$29)^(EB$46-1))</f>
        <v>0</v>
      </c>
      <c r="DX278" s="588">
        <f>AND(EC$55&gt;0,SUM($E278:DW278)&lt;'Summary&amp;Assumptions'!$G$32*$B278,$D278&gt;='Summary&amp;Assumptions'!$D$17,EC$47&gt;=$D278,EC$47&lt;=EDATE($D278,'Summary&amp;Assumptions'!$G$32))*$B278+AND(EC$56&lt;'Summary&amp;Assumptions'!$J$31,EC$47&gt;=$FO278,EC$47&lt;=$FP278)*(('Summary&amp;Assumptions'!$H$25*$C278)*(1+'Summary&amp;Assumptions'!$J$29)^(EC$46-1))+AND(EC$56&lt;'Summary&amp;Assumptions'!$J$31,EC$47&gt;=$FQ278,EC$47&lt;=$FR278)*(('Summary&amp;Assumptions'!$H$25*$C278)*(1+'Summary&amp;Assumptions'!$J$29)^(EC$46-1))</f>
        <v>0</v>
      </c>
      <c r="DY278" s="588">
        <f>AND(ED$55&gt;0,SUM($E278:DX278)&lt;'Summary&amp;Assumptions'!$G$32*$B278,$D278&gt;='Summary&amp;Assumptions'!$D$17,ED$47&gt;=$D278,ED$47&lt;=EDATE($D278,'Summary&amp;Assumptions'!$G$32))*$B278+AND(ED$56&lt;'Summary&amp;Assumptions'!$J$31,ED$47&gt;=$FO278,ED$47&lt;=$FP278)*(('Summary&amp;Assumptions'!$H$25*$C278)*(1+'Summary&amp;Assumptions'!$J$29)^(ED$46-1))+AND(ED$56&lt;'Summary&amp;Assumptions'!$J$31,ED$47&gt;=$FQ278,ED$47&lt;=$FR278)*(('Summary&amp;Assumptions'!$H$25*$C278)*(1+'Summary&amp;Assumptions'!$J$29)^(ED$46-1))</f>
        <v>0</v>
      </c>
      <c r="DZ278" s="588">
        <f>AND(EE$55&gt;0,SUM($E278:DY278)&lt;'Summary&amp;Assumptions'!$G$32*$B278,$D278&gt;='Summary&amp;Assumptions'!$D$17,EE$47&gt;=$D278,EE$47&lt;=EDATE($D278,'Summary&amp;Assumptions'!$G$32))*$B278+AND(EE$56&lt;'Summary&amp;Assumptions'!$J$31,EE$47&gt;=$FO278,EE$47&lt;=$FP278)*(('Summary&amp;Assumptions'!$H$25*$C278)*(1+'Summary&amp;Assumptions'!$J$29)^(EE$46-1))+AND(EE$56&lt;'Summary&amp;Assumptions'!$J$31,EE$47&gt;=$FQ278,EE$47&lt;=$FR278)*(('Summary&amp;Assumptions'!$H$25*$C278)*(1+'Summary&amp;Assumptions'!$J$29)^(EE$46-1))</f>
        <v>0</v>
      </c>
      <c r="EA278" s="588">
        <f>AND(EF$55&gt;0,SUM($E278:DZ278)&lt;'Summary&amp;Assumptions'!$G$32*$B278,$D278&gt;='Summary&amp;Assumptions'!$D$17,EF$47&gt;=$D278,EF$47&lt;=EDATE($D278,'Summary&amp;Assumptions'!$G$32))*$B278+AND(EF$56&lt;'Summary&amp;Assumptions'!$J$31,EF$47&gt;=$FO278,EF$47&lt;=$FP278)*(('Summary&amp;Assumptions'!$H$25*$C278)*(1+'Summary&amp;Assumptions'!$J$29)^(EF$46-1))+AND(EF$56&lt;'Summary&amp;Assumptions'!$J$31,EF$47&gt;=$FQ278,EF$47&lt;=$FR278)*(('Summary&amp;Assumptions'!$H$25*$C278)*(1+'Summary&amp;Assumptions'!$J$29)^(EF$46-1))</f>
        <v>0</v>
      </c>
      <c r="EB278" s="588">
        <f>AND(EG$55&gt;0,SUM($E278:EA278)&lt;'Summary&amp;Assumptions'!$G$32*$B278,$D278&gt;='Summary&amp;Assumptions'!$D$17,EG$47&gt;=$D278,EG$47&lt;=EDATE($D278,'Summary&amp;Assumptions'!$G$32))*$B278+AND(EG$56&lt;'Summary&amp;Assumptions'!$J$31,EG$47&gt;=$FO278,EG$47&lt;=$FP278)*(('Summary&amp;Assumptions'!$H$25*$C278)*(1+'Summary&amp;Assumptions'!$J$29)^(EG$46-1))+AND(EG$56&lt;'Summary&amp;Assumptions'!$J$31,EG$47&gt;=$FQ278,EG$47&lt;=$FR278)*(('Summary&amp;Assumptions'!$H$25*$C278)*(1+'Summary&amp;Assumptions'!$J$29)^(EG$46-1))</f>
        <v>0</v>
      </c>
      <c r="EC278" s="588">
        <f>AND(EH$55&gt;0,SUM($E278:EB278)&lt;'Summary&amp;Assumptions'!$G$32*$B278,$D278&gt;='Summary&amp;Assumptions'!$D$17,EH$47&gt;=$D278,EH$47&lt;=EDATE($D278,'Summary&amp;Assumptions'!$G$32))*$B278+AND(EH$56&lt;'Summary&amp;Assumptions'!$J$31,EH$47&gt;=$FO278,EH$47&lt;=$FP278)*(('Summary&amp;Assumptions'!$H$25*$C278)*(1+'Summary&amp;Assumptions'!$J$29)^(EH$46-1))+AND(EH$56&lt;'Summary&amp;Assumptions'!$J$31,EH$47&gt;=$FQ278,EH$47&lt;=$FR278)*(('Summary&amp;Assumptions'!$H$25*$C278)*(1+'Summary&amp;Assumptions'!$J$29)^(EH$46-1))</f>
        <v>0</v>
      </c>
      <c r="ED278" s="588">
        <f>AND(EI$55&gt;0,SUM($E278:EC278)&lt;'Summary&amp;Assumptions'!$G$32*$B278,$D278&gt;='Summary&amp;Assumptions'!$D$17,EI$47&gt;=$D278,EI$47&lt;=EDATE($D278,'Summary&amp;Assumptions'!$G$32))*$B278+AND(EI$56&lt;'Summary&amp;Assumptions'!$J$31,EI$47&gt;=$FO278,EI$47&lt;=$FP278)*(('Summary&amp;Assumptions'!$H$25*$C278)*(1+'Summary&amp;Assumptions'!$J$29)^(EI$46-1))+AND(EI$56&lt;'Summary&amp;Assumptions'!$J$31,EI$47&gt;=$FQ278,EI$47&lt;=$FR278)*(('Summary&amp;Assumptions'!$H$25*$C278)*(1+'Summary&amp;Assumptions'!$J$29)^(EI$46-1))</f>
        <v>0</v>
      </c>
      <c r="EE278" s="588">
        <f>AND(EJ$55&gt;0,SUM($E278:ED278)&lt;'Summary&amp;Assumptions'!$G$32*$B278,$D278&gt;='Summary&amp;Assumptions'!$D$17,EJ$47&gt;=$D278,EJ$47&lt;=EDATE($D278,'Summary&amp;Assumptions'!$G$32))*$B278+AND(EJ$56&lt;'Summary&amp;Assumptions'!$J$31,EJ$47&gt;=$FO278,EJ$47&lt;=$FP278)*(('Summary&amp;Assumptions'!$H$25*$C278)*(1+'Summary&amp;Assumptions'!$J$29)^(EJ$46-1))+AND(EJ$56&lt;'Summary&amp;Assumptions'!$J$31,EJ$47&gt;=$FQ278,EJ$47&lt;=$FR278)*(('Summary&amp;Assumptions'!$H$25*$C278)*(1+'Summary&amp;Assumptions'!$J$29)^(EJ$46-1))</f>
        <v>0</v>
      </c>
      <c r="EF278" s="588">
        <f>AND(EK$55&gt;0,SUM($E278:EE278)&lt;'Summary&amp;Assumptions'!$G$32*$B278,$D278&gt;='Summary&amp;Assumptions'!$D$17,EK$47&gt;=$D278,EK$47&lt;=EDATE($D278,'Summary&amp;Assumptions'!$G$32))*$B278+AND(EK$56&lt;'Summary&amp;Assumptions'!$J$31,EK$47&gt;=$FO278,EK$47&lt;=$FP278)*(('Summary&amp;Assumptions'!$H$25*$C278)*(1+'Summary&amp;Assumptions'!$J$29)^(EK$46-1))+AND(EK$56&lt;'Summary&amp;Assumptions'!$J$31,EK$47&gt;=$FQ278,EK$47&lt;=$FR278)*(('Summary&amp;Assumptions'!$H$25*$C278)*(1+'Summary&amp;Assumptions'!$J$29)^(EK$46-1))</f>
        <v>0</v>
      </c>
      <c r="EG278" s="588">
        <f>AND(EL$55&gt;0,SUM($E278:EF278)&lt;'Summary&amp;Assumptions'!$G$32*$B278,$D278&gt;='Summary&amp;Assumptions'!$D$17,EL$47&gt;=$D278,EL$47&lt;=EDATE($D278,'Summary&amp;Assumptions'!$G$32))*$B278+AND(EL$56&lt;'Summary&amp;Assumptions'!$J$31,EL$47&gt;=$FO278,EL$47&lt;=$FP278)*(('Summary&amp;Assumptions'!$H$25*$C278)*(1+'Summary&amp;Assumptions'!$J$29)^(EL$46-1))+AND(EL$56&lt;'Summary&amp;Assumptions'!$J$31,EL$47&gt;=$FQ278,EL$47&lt;=$FR278)*(('Summary&amp;Assumptions'!$H$25*$C278)*(1+'Summary&amp;Assumptions'!$J$29)^(EL$46-1))</f>
        <v>0</v>
      </c>
      <c r="EH278" s="588">
        <f>AND(EM$55&gt;0,SUM($E278:EG278)&lt;'Summary&amp;Assumptions'!$G$32*$B278,$D278&gt;='Summary&amp;Assumptions'!$D$17,EM$47&gt;=$D278,EM$47&lt;=EDATE($D278,'Summary&amp;Assumptions'!$G$32))*$B278+AND(EM$56&lt;'Summary&amp;Assumptions'!$J$31,EM$47&gt;=$FO278,EM$47&lt;=$FP278)*(('Summary&amp;Assumptions'!$H$25*$C278)*(1+'Summary&amp;Assumptions'!$J$29)^(EM$46-1))+AND(EM$56&lt;'Summary&amp;Assumptions'!$J$31,EM$47&gt;=$FQ278,EM$47&lt;=$FR278)*(('Summary&amp;Assumptions'!$H$25*$C278)*(1+'Summary&amp;Assumptions'!$J$29)^(EM$46-1))</f>
        <v>0</v>
      </c>
      <c r="EI278" s="588">
        <f>AND(EN$55&gt;0,SUM($E278:EH278)&lt;'Summary&amp;Assumptions'!$G$32*$B278,$D278&gt;='Summary&amp;Assumptions'!$D$17,EN$47&gt;=$D278,EN$47&lt;=EDATE($D278,'Summary&amp;Assumptions'!$G$32))*$B278+AND(EN$56&lt;'Summary&amp;Assumptions'!$J$31,EN$47&gt;=$FO278,EN$47&lt;=$FP278)*(('Summary&amp;Assumptions'!$H$25*$C278)*(1+'Summary&amp;Assumptions'!$J$29)^(EN$46-1))+AND(EN$56&lt;'Summary&amp;Assumptions'!$J$31,EN$47&gt;=$FQ278,EN$47&lt;=$FR278)*(('Summary&amp;Assumptions'!$H$25*$C278)*(1+'Summary&amp;Assumptions'!$J$29)^(EN$46-1))</f>
        <v>0</v>
      </c>
      <c r="EJ278" s="588">
        <f>AND(EO$55&gt;0,SUM($E278:EI278)&lt;'Summary&amp;Assumptions'!$G$32*$B278,$D278&gt;='Summary&amp;Assumptions'!$D$17,EO$47&gt;=$D278,EO$47&lt;=EDATE($D278,'Summary&amp;Assumptions'!$G$32))*$B278+AND(EO$56&lt;'Summary&amp;Assumptions'!$J$31,EO$47&gt;=$FO278,EO$47&lt;=$FP278)*(('Summary&amp;Assumptions'!$H$25*$C278)*(1+'Summary&amp;Assumptions'!$J$29)^(EO$46-1))+AND(EO$56&lt;'Summary&amp;Assumptions'!$J$31,EO$47&gt;=$FQ278,EO$47&lt;=$FR278)*(('Summary&amp;Assumptions'!$H$25*$C278)*(1+'Summary&amp;Assumptions'!$J$29)^(EO$46-1))</f>
        <v>0</v>
      </c>
      <c r="EK278" s="588">
        <f>AND(EP$55&gt;0,SUM($E278:EJ278)&lt;'Summary&amp;Assumptions'!$G$32*$B278,$D278&gt;='Summary&amp;Assumptions'!$D$17,EP$47&gt;=$D278,EP$47&lt;=EDATE($D278,'Summary&amp;Assumptions'!$G$32))*$B278+AND(EP$56&lt;'Summary&amp;Assumptions'!$J$31,EP$47&gt;=$FO278,EP$47&lt;=$FP278)*(('Summary&amp;Assumptions'!$H$25*$C278)*(1+'Summary&amp;Assumptions'!$J$29)^(EP$46-1))+AND(EP$56&lt;'Summary&amp;Assumptions'!$J$31,EP$47&gt;=$FQ278,EP$47&lt;=$FR278)*(('Summary&amp;Assumptions'!$H$25*$C278)*(1+'Summary&amp;Assumptions'!$J$29)^(EP$46-1))</f>
        <v>0</v>
      </c>
      <c r="EL278" s="588">
        <f>AND(EQ$55&gt;0,SUM($E278:EK278)&lt;'Summary&amp;Assumptions'!$G$32*$B278,$D278&gt;='Summary&amp;Assumptions'!$D$17,EQ$47&gt;=$D278,EQ$47&lt;=EDATE($D278,'Summary&amp;Assumptions'!$G$32))*$B278+AND(EQ$56&lt;'Summary&amp;Assumptions'!$J$31,EQ$47&gt;=$FO278,EQ$47&lt;=$FP278)*(('Summary&amp;Assumptions'!$H$25*$C278)*(1+'Summary&amp;Assumptions'!$J$29)^(EQ$46-1))+AND(EQ$56&lt;'Summary&amp;Assumptions'!$J$31,EQ$47&gt;=$FQ278,EQ$47&lt;=$FR278)*(('Summary&amp;Assumptions'!$H$25*$C278)*(1+'Summary&amp;Assumptions'!$J$29)^(EQ$46-1))</f>
        <v>0</v>
      </c>
      <c r="EM278" s="588">
        <f>AND(ER$55&gt;0,SUM($E278:EL278)&lt;'Summary&amp;Assumptions'!$G$32*$B278,$D278&gt;='Summary&amp;Assumptions'!$D$17,ER$47&gt;=$D278,ER$47&lt;=EDATE($D278,'Summary&amp;Assumptions'!$G$32))*$B278+AND(ER$56&lt;'Summary&amp;Assumptions'!$J$31,ER$47&gt;=$FO278,ER$47&lt;=$FP278)*(('Summary&amp;Assumptions'!$H$25*$C278)*(1+'Summary&amp;Assumptions'!$J$29)^(ER$46-1))+AND(ER$56&lt;'Summary&amp;Assumptions'!$J$31,ER$47&gt;=$FQ278,ER$47&lt;=$FR278)*(('Summary&amp;Assumptions'!$H$25*$C278)*(1+'Summary&amp;Assumptions'!$J$29)^(ER$46-1))</f>
        <v>0</v>
      </c>
      <c r="EN278" s="588">
        <f>AND(ES$55&gt;0,SUM($E278:EM278)&lt;'Summary&amp;Assumptions'!$G$32*$B278,$D278&gt;='Summary&amp;Assumptions'!$D$17,ES$47&gt;=$D278,ES$47&lt;=EDATE($D278,'Summary&amp;Assumptions'!$G$32))*$B278+AND(ES$56&lt;'Summary&amp;Assumptions'!$J$31,ES$47&gt;=$FO278,ES$47&lt;=$FP278)*(('Summary&amp;Assumptions'!$H$25*$C278)*(1+'Summary&amp;Assumptions'!$J$29)^(ES$46-1))+AND(ES$56&lt;'Summary&amp;Assumptions'!$J$31,ES$47&gt;=$FQ278,ES$47&lt;=$FR278)*(('Summary&amp;Assumptions'!$H$25*$C278)*(1+'Summary&amp;Assumptions'!$J$29)^(ES$46-1))</f>
        <v>0</v>
      </c>
      <c r="EO278" s="588">
        <f>AND(ET$55&gt;0,SUM($E278:EN278)&lt;'Summary&amp;Assumptions'!$G$32*$B278,$D278&gt;='Summary&amp;Assumptions'!$D$17,ET$47&gt;=$D278,ET$47&lt;=EDATE($D278,'Summary&amp;Assumptions'!$G$32))*$B278+AND(ET$56&lt;'Summary&amp;Assumptions'!$J$31,ET$47&gt;=$FO278,ET$47&lt;=$FP278)*(('Summary&amp;Assumptions'!$H$25*$C278)*(1+'Summary&amp;Assumptions'!$J$29)^(ET$46-1))+AND(ET$56&lt;'Summary&amp;Assumptions'!$J$31,ET$47&gt;=$FQ278,ET$47&lt;=$FR278)*(('Summary&amp;Assumptions'!$H$25*$C278)*(1+'Summary&amp;Assumptions'!$J$29)^(ET$46-1))</f>
        <v>0</v>
      </c>
      <c r="EP278" s="588">
        <f>AND(EU$55&gt;0,SUM($E278:EO278)&lt;'Summary&amp;Assumptions'!$G$32*$B278,$D278&gt;='Summary&amp;Assumptions'!$D$17,EU$47&gt;=$D278,EU$47&lt;=EDATE($D278,'Summary&amp;Assumptions'!$G$32))*$B278+AND(EU$56&lt;'Summary&amp;Assumptions'!$J$31,EU$47&gt;=$FO278,EU$47&lt;=$FP278)*(('Summary&amp;Assumptions'!$H$25*$C278)*(1+'Summary&amp;Assumptions'!$J$29)^(EU$46-1))+AND(EU$56&lt;'Summary&amp;Assumptions'!$J$31,EU$47&gt;=$FQ278,EU$47&lt;=$FR278)*(('Summary&amp;Assumptions'!$H$25*$C278)*(1+'Summary&amp;Assumptions'!$J$29)^(EU$46-1))</f>
        <v>0</v>
      </c>
      <c r="EQ278" s="588">
        <f>AND(EV$55&gt;0,SUM($E278:EP278)&lt;'Summary&amp;Assumptions'!$G$32*$B278,$D278&gt;='Summary&amp;Assumptions'!$D$17,EV$47&gt;=$D278,EV$47&lt;=EDATE($D278,'Summary&amp;Assumptions'!$G$32))*$B278+AND(EV$56&lt;'Summary&amp;Assumptions'!$J$31,EV$47&gt;=$FO278,EV$47&lt;=$FP278)*(('Summary&amp;Assumptions'!$H$25*$C278)*(1+'Summary&amp;Assumptions'!$J$29)^(EV$46-1))+AND(EV$56&lt;'Summary&amp;Assumptions'!$J$31,EV$47&gt;=$FQ278,EV$47&lt;=$FR278)*(('Summary&amp;Assumptions'!$H$25*$C278)*(1+'Summary&amp;Assumptions'!$J$29)^(EV$46-1))</f>
        <v>0</v>
      </c>
      <c r="ER278" s="588">
        <f>AND(EW$55&gt;0,SUM($E278:EQ278)&lt;'Summary&amp;Assumptions'!$G$32*$B278,$D278&gt;='Summary&amp;Assumptions'!$D$17,EW$47&gt;=$D278,EW$47&lt;=EDATE($D278,'Summary&amp;Assumptions'!$G$32))*$B278+AND(EW$56&lt;'Summary&amp;Assumptions'!$J$31,EW$47&gt;=$FO278,EW$47&lt;=$FP278)*(('Summary&amp;Assumptions'!$H$25*$C278)*(1+'Summary&amp;Assumptions'!$J$29)^(EW$46-1))+AND(EW$56&lt;'Summary&amp;Assumptions'!$J$31,EW$47&gt;=$FQ278,EW$47&lt;=$FR278)*(('Summary&amp;Assumptions'!$H$25*$C278)*(1+'Summary&amp;Assumptions'!$J$29)^(EW$46-1))</f>
        <v>0</v>
      </c>
      <c r="ES278" s="588">
        <f>AND(EX$55&gt;0,SUM($E278:ER278)&lt;'Summary&amp;Assumptions'!$G$32*$B278,$D278&gt;='Summary&amp;Assumptions'!$D$17,EX$47&gt;=$D278,EX$47&lt;=EDATE($D278,'Summary&amp;Assumptions'!$G$32))*$B278+AND(EX$56&lt;'Summary&amp;Assumptions'!$J$31,EX$47&gt;=$FO278,EX$47&lt;=$FP278)*(('Summary&amp;Assumptions'!$H$25*$C278)*(1+'Summary&amp;Assumptions'!$J$29)^(EX$46-1))+AND(EX$56&lt;'Summary&amp;Assumptions'!$J$31,EX$47&gt;=$FQ278,EX$47&lt;=$FR278)*(('Summary&amp;Assumptions'!$H$25*$C278)*(1+'Summary&amp;Assumptions'!$J$29)^(EX$46-1))</f>
        <v>0</v>
      </c>
      <c r="ET278" s="588">
        <f>AND(EY$55&gt;0,SUM($E278:ES278)&lt;'Summary&amp;Assumptions'!$G$32*$B278,$D278&gt;='Summary&amp;Assumptions'!$D$17,EY$47&gt;=$D278,EY$47&lt;=EDATE($D278,'Summary&amp;Assumptions'!$G$32))*$B278+AND(EY$56&lt;'Summary&amp;Assumptions'!$J$31,EY$47&gt;=$FO278,EY$47&lt;=$FP278)*(('Summary&amp;Assumptions'!$H$25*$C278)*(1+'Summary&amp;Assumptions'!$J$29)^(EY$46-1))+AND(EY$56&lt;'Summary&amp;Assumptions'!$J$31,EY$47&gt;=$FQ278,EY$47&lt;=$FR278)*(('Summary&amp;Assumptions'!$H$25*$C278)*(1+'Summary&amp;Assumptions'!$J$29)^(EY$46-1))</f>
        <v>0</v>
      </c>
      <c r="EU278" s="588">
        <f>AND(EZ$55&gt;0,SUM($E278:ET278)&lt;'Summary&amp;Assumptions'!$G$32*$B278,$D278&gt;='Summary&amp;Assumptions'!$D$17,EZ$47&gt;=$D278,EZ$47&lt;=EDATE($D278,'Summary&amp;Assumptions'!$G$32))*$B278+AND(EZ$56&lt;'Summary&amp;Assumptions'!$J$31,EZ$47&gt;=$FO278,EZ$47&lt;=$FP278)*(('Summary&amp;Assumptions'!$H$25*$C278)*(1+'Summary&amp;Assumptions'!$J$29)^(EZ$46-1))+AND(EZ$56&lt;'Summary&amp;Assumptions'!$J$31,EZ$47&gt;=$FQ278,EZ$47&lt;=$FR278)*(('Summary&amp;Assumptions'!$H$25*$C278)*(1+'Summary&amp;Assumptions'!$J$29)^(EZ$46-1))</f>
        <v>0</v>
      </c>
      <c r="EV278" s="588">
        <f>AND(FA$55&gt;0,SUM($E278:EU278)&lt;'Summary&amp;Assumptions'!$G$32*$B278,$D278&gt;='Summary&amp;Assumptions'!$D$17,FA$47&gt;=$D278,FA$47&lt;=EDATE($D278,'Summary&amp;Assumptions'!$G$32))*$B278+AND(FA$56&lt;'Summary&amp;Assumptions'!$J$31,FA$47&gt;=$FO278,FA$47&lt;=$FP278)*(('Summary&amp;Assumptions'!$H$25*$C278)*(1+'Summary&amp;Assumptions'!$J$29)^(FA$46-1))+AND(FA$56&lt;'Summary&amp;Assumptions'!$J$31,FA$47&gt;=$FQ278,FA$47&lt;=$FR278)*(('Summary&amp;Assumptions'!$H$25*$C278)*(1+'Summary&amp;Assumptions'!$J$29)^(FA$46-1))</f>
        <v>0</v>
      </c>
      <c r="EW278" s="588">
        <f>AND(FB$55&gt;0,SUM($E278:EV278)&lt;'Summary&amp;Assumptions'!$G$32*$B278,$D278&gt;='Summary&amp;Assumptions'!$D$17,FB$47&gt;=$D278,FB$47&lt;=EDATE($D278,'Summary&amp;Assumptions'!$G$32))*$B278+AND(FB$56&lt;'Summary&amp;Assumptions'!$J$31,FB$47&gt;=$FO278,FB$47&lt;=$FP278)*(('Summary&amp;Assumptions'!$H$25*$C278)*(1+'Summary&amp;Assumptions'!$J$29)^(FB$46-1))+AND(FB$56&lt;'Summary&amp;Assumptions'!$J$31,FB$47&gt;=$FQ278,FB$47&lt;=$FR278)*(('Summary&amp;Assumptions'!$H$25*$C278)*(1+'Summary&amp;Assumptions'!$J$29)^(FB$46-1))</f>
        <v>0</v>
      </c>
      <c r="EX278" s="588">
        <f>AND(FC$55&gt;0,SUM($E278:EW278)&lt;'Summary&amp;Assumptions'!$G$32*$B278,$D278&gt;='Summary&amp;Assumptions'!$D$17,FC$47&gt;=$D278,FC$47&lt;=EDATE($D278,'Summary&amp;Assumptions'!$G$32))*$B278+AND(FC$56&lt;'Summary&amp;Assumptions'!$J$31,FC$47&gt;=$FO278,FC$47&lt;=$FP278)*(('Summary&amp;Assumptions'!$H$25*$C278)*(1+'Summary&amp;Assumptions'!$J$29)^(FC$46-1))+AND(FC$56&lt;'Summary&amp;Assumptions'!$J$31,FC$47&gt;=$FQ278,FC$47&lt;=$FR278)*(('Summary&amp;Assumptions'!$H$25*$C278)*(1+'Summary&amp;Assumptions'!$J$29)^(FC$46-1))</f>
        <v>0</v>
      </c>
      <c r="EY278" s="588">
        <f>AND(FD$55&gt;0,SUM($E278:EX278)&lt;'Summary&amp;Assumptions'!$G$32*$B278,$D278&gt;='Summary&amp;Assumptions'!$D$17,FD$47&gt;=$D278,FD$47&lt;=EDATE($D278,'Summary&amp;Assumptions'!$G$32))*$B278+AND(FD$56&lt;'Summary&amp;Assumptions'!$J$31,FD$47&gt;=$FO278,FD$47&lt;=$FP278)*(('Summary&amp;Assumptions'!$H$25*$C278)*(1+'Summary&amp;Assumptions'!$J$29)^(FD$46-1))+AND(FD$56&lt;'Summary&amp;Assumptions'!$J$31,FD$47&gt;=$FQ278,FD$47&lt;=$FR278)*(('Summary&amp;Assumptions'!$H$25*$C278)*(1+'Summary&amp;Assumptions'!$J$29)^(FD$46-1))</f>
        <v>0</v>
      </c>
      <c r="EZ278" s="588">
        <f>AND(FE$55&gt;0,SUM($E278:EY278)&lt;'Summary&amp;Assumptions'!$G$32*$B278,$D278&gt;='Summary&amp;Assumptions'!$D$17,FE$47&gt;=$D278,FE$47&lt;=EDATE($D278,'Summary&amp;Assumptions'!$G$32))*$B278+AND(FE$56&lt;'Summary&amp;Assumptions'!$J$31,FE$47&gt;=$FO278,FE$47&lt;=$FP278)*(('Summary&amp;Assumptions'!$H$25*$C278)*(1+'Summary&amp;Assumptions'!$J$29)^(FE$46-1))+AND(FE$56&lt;'Summary&amp;Assumptions'!$J$31,FE$47&gt;=$FQ278,FE$47&lt;=$FR278)*(('Summary&amp;Assumptions'!$H$25*$C278)*(1+'Summary&amp;Assumptions'!$J$29)^(FE$46-1))</f>
        <v>0</v>
      </c>
      <c r="FA278" s="588">
        <f>AND(FF$55&gt;0,SUM($E278:EZ278)&lt;'Summary&amp;Assumptions'!$G$32*$B278,$D278&gt;='Summary&amp;Assumptions'!$D$17,FF$47&gt;=$D278,FF$47&lt;=EDATE($D278,'Summary&amp;Assumptions'!$G$32))*$B278+AND(FF$56&lt;'Summary&amp;Assumptions'!$J$31,FF$47&gt;=$FO278,FF$47&lt;=$FP278)*(('Summary&amp;Assumptions'!$H$25*$C278)*(1+'Summary&amp;Assumptions'!$J$29)^(FF$46-1))+AND(FF$56&lt;'Summary&amp;Assumptions'!$J$31,FF$47&gt;=$FQ278,FF$47&lt;=$FR278)*(('Summary&amp;Assumptions'!$H$25*$C278)*(1+'Summary&amp;Assumptions'!$J$29)^(FF$46-1))</f>
        <v>0</v>
      </c>
      <c r="FB278" s="588">
        <f>AND(FG$55&gt;0,SUM($E278:FA278)&lt;'Summary&amp;Assumptions'!$G$32*$B278,$D278&gt;='Summary&amp;Assumptions'!$D$17,FG$47&gt;=$D278,FG$47&lt;=EDATE($D278,'Summary&amp;Assumptions'!$G$32))*$B278+AND(FG$56&lt;'Summary&amp;Assumptions'!$J$31,FG$47&gt;=$FO278,FG$47&lt;=$FP278)*(('Summary&amp;Assumptions'!$H$25*$C278)*(1+'Summary&amp;Assumptions'!$J$29)^(FG$46-1))+AND(FG$56&lt;'Summary&amp;Assumptions'!$J$31,FG$47&gt;=$FQ278,FG$47&lt;=$FR278)*(('Summary&amp;Assumptions'!$H$25*$C278)*(1+'Summary&amp;Assumptions'!$J$29)^(FG$46-1))</f>
        <v>0</v>
      </c>
      <c r="FC278" s="588">
        <f>AND(FH$55&gt;0,SUM($E278:FB278)&lt;'Summary&amp;Assumptions'!$G$32*$B278,$D278&gt;='Summary&amp;Assumptions'!$D$17,FH$47&gt;=$D278,FH$47&lt;=EDATE($D278,'Summary&amp;Assumptions'!$G$32))*$B278+AND(FH$56&lt;'Summary&amp;Assumptions'!$J$31,FH$47&gt;=$FO278,FH$47&lt;=$FP278)*(('Summary&amp;Assumptions'!$H$25*$C278)*(1+'Summary&amp;Assumptions'!$J$29)^(FH$46-1))+AND(FH$56&lt;'Summary&amp;Assumptions'!$J$31,FH$47&gt;=$FQ278,FH$47&lt;=$FR278)*(('Summary&amp;Assumptions'!$H$25*$C278)*(1+'Summary&amp;Assumptions'!$J$29)^(FH$46-1))</f>
        <v>0</v>
      </c>
      <c r="FD278" s="588">
        <f>AND(FI$55&gt;0,SUM($E278:FC278)&lt;'Summary&amp;Assumptions'!$G$32*$B278,$D278&gt;='Summary&amp;Assumptions'!$D$17,FI$47&gt;=$D278,FI$47&lt;=EDATE($D278,'Summary&amp;Assumptions'!$G$32))*$B278+AND(FI$56&lt;'Summary&amp;Assumptions'!$J$31,FI$47&gt;=$FO278,FI$47&lt;=$FP278)*(('Summary&amp;Assumptions'!$H$25*$C278)*(1+'Summary&amp;Assumptions'!$J$29)^(FI$46-1))+AND(FI$56&lt;'Summary&amp;Assumptions'!$J$31,FI$47&gt;=$FQ278,FI$47&lt;=$FR278)*(('Summary&amp;Assumptions'!$H$25*$C278)*(1+'Summary&amp;Assumptions'!$J$29)^(FI$46-1))</f>
        <v>0</v>
      </c>
      <c r="FE278" s="588">
        <f>AND(FJ$55&gt;0,SUM($E278:FD278)&lt;'Summary&amp;Assumptions'!$G$32*$B278,$D278&gt;='Summary&amp;Assumptions'!$D$17,FJ$47&gt;=$D278,FJ$47&lt;=EDATE($D278,'Summary&amp;Assumptions'!$G$32))*$B278+AND(FJ$56&lt;'Summary&amp;Assumptions'!$J$31,FJ$47&gt;=$FO278,FJ$47&lt;=$FP278)*(('Summary&amp;Assumptions'!$H$25*$C278)*(1+'Summary&amp;Assumptions'!$J$29)^(FJ$46-1))+AND(FJ$56&lt;'Summary&amp;Assumptions'!$J$31,FJ$47&gt;=$FQ278,FJ$47&lt;=$FR278)*(('Summary&amp;Assumptions'!$H$25*$C278)*(1+'Summary&amp;Assumptions'!$J$29)^(FJ$46-1))</f>
        <v>0</v>
      </c>
      <c r="FF278" s="588">
        <f>AND(FK$55&gt;0,SUM($E278:FE278)&lt;'Summary&amp;Assumptions'!$G$32*$B278,$D278&gt;='Summary&amp;Assumptions'!$D$17,FK$47&gt;=$D278,FK$47&lt;=EDATE($D278,'Summary&amp;Assumptions'!$G$32))*$B278+AND(FK$56&lt;'Summary&amp;Assumptions'!$J$31,FK$47&gt;=$FO278,FK$47&lt;=$FP278)*(('Summary&amp;Assumptions'!$H$25*$C278)*(1+'Summary&amp;Assumptions'!$J$29)^(FK$46-1))+AND(FK$56&lt;'Summary&amp;Assumptions'!$J$31,FK$47&gt;=$FQ278,FK$47&lt;=$FR278)*(('Summary&amp;Assumptions'!$H$25*$C278)*(1+'Summary&amp;Assumptions'!$J$29)^(FK$46-1))</f>
        <v>0</v>
      </c>
      <c r="FG278" s="588">
        <f>AND(FL$55&gt;0,SUM($E278:FF278)&lt;'Summary&amp;Assumptions'!$G$32*$B278,$D278&gt;='Summary&amp;Assumptions'!$D$17,FL$47&gt;=$D278,FL$47&lt;=EDATE($D278,'Summary&amp;Assumptions'!$G$32))*$B278+AND(FL$56&lt;'Summary&amp;Assumptions'!$J$31,FL$47&gt;=$FO278,FL$47&lt;=$FP278)*(('Summary&amp;Assumptions'!$H$25*$C278)*(1+'Summary&amp;Assumptions'!$J$29)^(FL$46-1))+AND(FL$56&lt;'Summary&amp;Assumptions'!$J$31,FL$47&gt;=$FQ278,FL$47&lt;=$FR278)*(('Summary&amp;Assumptions'!$H$25*$C278)*(1+'Summary&amp;Assumptions'!$J$29)^(FL$46-1))</f>
        <v>0</v>
      </c>
      <c r="FH278" s="588">
        <f>AND(FM$55&gt;0,SUM($E278:FG278)&lt;'Summary&amp;Assumptions'!$G$32*$B278,$D278&gt;='Summary&amp;Assumptions'!$D$17,FM$47&gt;=$D278,FM$47&lt;=EDATE($D278,'Summary&amp;Assumptions'!$G$32))*$B278+AND(FM$56&lt;'Summary&amp;Assumptions'!$J$31,FM$47&gt;=$FO278,FM$47&lt;=$FP278)*(('Summary&amp;Assumptions'!$H$25*$C278)*(1+'Summary&amp;Assumptions'!$J$29)^(FM$46-1))+AND(FM$56&lt;'Summary&amp;Assumptions'!$J$31,FM$47&gt;=$FQ278,FM$47&lt;=$FR278)*(('Summary&amp;Assumptions'!$H$25*$C278)*(1+'Summary&amp;Assumptions'!$J$29)^(FM$46-1))</f>
        <v>0</v>
      </c>
      <c r="FI278" s="588">
        <f>AND(FN$55&gt;0,SUM($E278:FH278)&lt;'Summary&amp;Assumptions'!$G$32*$B278,$D278&gt;='Summary&amp;Assumptions'!$D$17,FN$47&gt;=$D278,FN$47&lt;=EDATE($D278,'Summary&amp;Assumptions'!$G$32))*$B278+AND(FN$56&lt;'Summary&amp;Assumptions'!$J$31,FN$47&gt;=$FO278,FN$47&lt;=$FP278)*(('Summary&amp;Assumptions'!$H$25*$C278)*(1+'Summary&amp;Assumptions'!$J$29)^(FN$46-1))+AND(FN$56&lt;'Summary&amp;Assumptions'!$J$31,FN$47&gt;=$FQ278,FN$47&lt;=$FR278)*(('Summary&amp;Assumptions'!$H$25*$C278)*(1+'Summary&amp;Assumptions'!$J$29)^(FN$46-1))</f>
        <v>0</v>
      </c>
      <c r="FJ278" s="588">
        <f>AND(FO$55&gt;0,SUM($E278:FI278)&lt;'Summary&amp;Assumptions'!$G$32*$B278,$D278&gt;='Summary&amp;Assumptions'!$D$17,FO$47&gt;=$D278,FO$47&lt;=EDATE($D278,'Summary&amp;Assumptions'!$G$32))*$B278+AND(FO$56&lt;'Summary&amp;Assumptions'!$J$31,FO$47&gt;=$FO278,FO$47&lt;=$FP278)*(('Summary&amp;Assumptions'!$H$25*$C278)*(1+'Summary&amp;Assumptions'!$J$29)^(FO$46-1))+AND(FO$56&lt;'Summary&amp;Assumptions'!$J$31,FO$47&gt;=$FQ278,FO$47&lt;=$FR278)*(('Summary&amp;Assumptions'!$H$25*$C278)*(1+'Summary&amp;Assumptions'!$J$29)^(FO$46-1))</f>
        <v>0</v>
      </c>
      <c r="FK278" s="588">
        <f>AND(FP$55&gt;0,SUM($E278:FJ278)&lt;'Summary&amp;Assumptions'!$G$32*$B278,$D278&gt;='Summary&amp;Assumptions'!$D$17,FP$47&gt;=$D278,FP$47&lt;=EDATE($D278,'Summary&amp;Assumptions'!$G$32))*$B278+AND(FP$56&lt;'Summary&amp;Assumptions'!$J$31,FP$47&gt;=$FO278,FP$47&lt;=$FP278)*(('Summary&amp;Assumptions'!$H$25*$C278)*(1+'Summary&amp;Assumptions'!$J$29)^(FP$46-1))+AND(FP$56&lt;'Summary&amp;Assumptions'!$J$31,FP$47&gt;=$FQ278,FP$47&lt;=$FR278)*(('Summary&amp;Assumptions'!$H$25*$C278)*(1+'Summary&amp;Assumptions'!$J$29)^(FP$46-1))</f>
        <v>0</v>
      </c>
      <c r="FL278" s="588">
        <f>AND(FQ$55&gt;0,SUM($E278:FK278)&lt;'Summary&amp;Assumptions'!$G$32*$B278,$D278&gt;='Summary&amp;Assumptions'!$D$17,FQ$47&gt;=$D278,FQ$47&lt;=EDATE($D278,'Summary&amp;Assumptions'!$G$32))*$B278+AND(FQ$56&lt;'Summary&amp;Assumptions'!$J$31,FQ$47&gt;=$FO278,FQ$47&lt;=$FP278)*(('Summary&amp;Assumptions'!$H$25*$C278)*(1+'Summary&amp;Assumptions'!$J$29)^(FQ$46-1))+AND(FQ$56&lt;'Summary&amp;Assumptions'!$J$31,FQ$47&gt;=$FQ278,FQ$47&lt;=$FR278)*(('Summary&amp;Assumptions'!$H$25*$C278)*(1+'Summary&amp;Assumptions'!$J$29)^(FQ$46-1))</f>
        <v>0</v>
      </c>
      <c r="FO278" s="576">
        <f>EDATE(D278,'Summary&amp;Assumptions'!$G$34)</f>
        <v>49249</v>
      </c>
      <c r="FP278" s="576">
        <f>EDATE(FO278,'Summary&amp;Assumptions'!$G$33-1)</f>
        <v>49279</v>
      </c>
      <c r="FQ278" s="576">
        <f>EDATE(FO278,'Summary&amp;Assumptions'!$G$34)</f>
        <v>49614</v>
      </c>
      <c r="FR278" s="576">
        <f>EDATE(FQ278,'Summary&amp;Assumptions'!$G$33-1)</f>
        <v>49644</v>
      </c>
    </row>
    <row r="279" spans="2:174" hidden="1" x14ac:dyDescent="0.2">
      <c r="B279" s="588">
        <v>0</v>
      </c>
      <c r="C279" s="193">
        <v>0</v>
      </c>
      <c r="D279" s="589">
        <v>48914</v>
      </c>
      <c r="F279" s="588">
        <f>AND(K$55&gt;0,SUM($E279:E279)&lt;'Summary&amp;Assumptions'!$G$32*$B279,$D279&gt;='Summary&amp;Assumptions'!$D$17,K$47&gt;=$D279,K$47&lt;=EDATE($D279,'Summary&amp;Assumptions'!$G$32))*$B279+AND(K$56&lt;'Summary&amp;Assumptions'!$J$31,K$47&gt;=$FO279,K$47&lt;=$FP279)*(('Summary&amp;Assumptions'!$H$25*$C279)*(1+'Summary&amp;Assumptions'!$J$29)^(K$46-1))+AND(K$56&lt;'Summary&amp;Assumptions'!$J$31,K$47&gt;=$FQ279,K$47&lt;=$FR279)*(('Summary&amp;Assumptions'!$H$25*$C279)*(1+'Summary&amp;Assumptions'!$J$29)^(K$46-1))</f>
        <v>0</v>
      </c>
      <c r="G279" s="588">
        <f>AND(L$55&gt;0,SUM($E279:F279)&lt;'Summary&amp;Assumptions'!$G$32*$B279,$D279&gt;='Summary&amp;Assumptions'!$D$17,L$47&gt;=$D279,L$47&lt;=EDATE($D279,'Summary&amp;Assumptions'!$G$32))*$B279+AND(L$56&lt;'Summary&amp;Assumptions'!$J$31,L$47&gt;=$FO279,L$47&lt;=$FP279)*(('Summary&amp;Assumptions'!$H$25*$C279)*(1+'Summary&amp;Assumptions'!$J$29)^(L$46-1))+AND(L$56&lt;'Summary&amp;Assumptions'!$J$31,L$47&gt;=$FQ279,L$47&lt;=$FR279)*(('Summary&amp;Assumptions'!$H$25*$C279)*(1+'Summary&amp;Assumptions'!$J$29)^(L$46-1))</f>
        <v>0</v>
      </c>
      <c r="H279" s="588">
        <f>AND(M$55&gt;0,SUM($E279:G279)&lt;'Summary&amp;Assumptions'!$G$32*$B279,$D279&gt;='Summary&amp;Assumptions'!$D$17,M$47&gt;=$D279,M$47&lt;=EDATE($D279,'Summary&amp;Assumptions'!$G$32))*$B279+AND(M$56&lt;'Summary&amp;Assumptions'!$J$31,M$47&gt;=$FO279,M$47&lt;=$FP279)*(('Summary&amp;Assumptions'!$H$25*$C279)*(1+'Summary&amp;Assumptions'!$J$29)^(M$46-1))+AND(M$56&lt;'Summary&amp;Assumptions'!$J$31,M$47&gt;=$FQ279,M$47&lt;=$FR279)*(('Summary&amp;Assumptions'!$H$25*$C279)*(1+'Summary&amp;Assumptions'!$J$29)^(M$46-1))</f>
        <v>0</v>
      </c>
      <c r="I279" s="588">
        <f>AND(N$55&gt;0,SUM($E279:H279)&lt;'Summary&amp;Assumptions'!$G$32*$B279,$D279&gt;='Summary&amp;Assumptions'!$D$17,N$47&gt;=$D279,N$47&lt;=EDATE($D279,'Summary&amp;Assumptions'!$G$32))*$B279+AND(N$56&lt;'Summary&amp;Assumptions'!$J$31,N$47&gt;=$FO279,N$47&lt;=$FP279)*(('Summary&amp;Assumptions'!$H$25*$C279)*(1+'Summary&amp;Assumptions'!$J$29)^(N$46-1))+AND(N$56&lt;'Summary&amp;Assumptions'!$J$31,N$47&gt;=$FQ279,N$47&lt;=$FR279)*(('Summary&amp;Assumptions'!$H$25*$C279)*(1+'Summary&amp;Assumptions'!$J$29)^(N$46-1))</f>
        <v>0</v>
      </c>
      <c r="J279" s="588">
        <f>AND(O$55&gt;0,SUM($E279:I279)&lt;'Summary&amp;Assumptions'!$G$32*$B279,$D279&gt;='Summary&amp;Assumptions'!$D$17,O$47&gt;=$D279,O$47&lt;=EDATE($D279,'Summary&amp;Assumptions'!$G$32))*$B279+AND(O$56&lt;'Summary&amp;Assumptions'!$J$31,O$47&gt;=$FO279,O$47&lt;=$FP279)*(('Summary&amp;Assumptions'!$H$25*$C279)*(1+'Summary&amp;Assumptions'!$J$29)^(O$46-1))+AND(O$56&lt;'Summary&amp;Assumptions'!$J$31,O$47&gt;=$FQ279,O$47&lt;=$FR279)*(('Summary&amp;Assumptions'!$H$25*$C279)*(1+'Summary&amp;Assumptions'!$J$29)^(O$46-1))</f>
        <v>0</v>
      </c>
      <c r="K279" s="588">
        <f>AND(P$55&gt;0,SUM($E279:J279)&lt;'Summary&amp;Assumptions'!$G$32*$B279,$D279&gt;='Summary&amp;Assumptions'!$D$17,P$47&gt;=$D279,P$47&lt;=EDATE($D279,'Summary&amp;Assumptions'!$G$32))*$B279+AND(P$56&lt;'Summary&amp;Assumptions'!$J$31,P$47&gt;=$FO279,P$47&lt;=$FP279)*(('Summary&amp;Assumptions'!$H$25*$C279)*(1+'Summary&amp;Assumptions'!$J$29)^(P$46-1))+AND(P$56&lt;'Summary&amp;Assumptions'!$J$31,P$47&gt;=$FQ279,P$47&lt;=$FR279)*(('Summary&amp;Assumptions'!$H$25*$C279)*(1+'Summary&amp;Assumptions'!$J$29)^(P$46-1))</f>
        <v>0</v>
      </c>
      <c r="L279" s="588">
        <f>AND(Q$55&gt;0,SUM($E279:K279)&lt;'Summary&amp;Assumptions'!$G$32*$B279,$D279&gt;='Summary&amp;Assumptions'!$D$17,Q$47&gt;=$D279,Q$47&lt;=EDATE($D279,'Summary&amp;Assumptions'!$G$32))*$B279+AND(Q$56&lt;'Summary&amp;Assumptions'!$J$31,Q$47&gt;=$FO279,Q$47&lt;=$FP279)*(('Summary&amp;Assumptions'!$H$25*$C279)*(1+'Summary&amp;Assumptions'!$J$29)^(Q$46-1))+AND(Q$56&lt;'Summary&amp;Assumptions'!$J$31,Q$47&gt;=$FQ279,Q$47&lt;=$FR279)*(('Summary&amp;Assumptions'!$H$25*$C279)*(1+'Summary&amp;Assumptions'!$J$29)^(Q$46-1))</f>
        <v>0</v>
      </c>
      <c r="M279" s="588">
        <f>AND(R$55&gt;0,SUM($E279:L279)&lt;'Summary&amp;Assumptions'!$G$32*$B279,$D279&gt;='Summary&amp;Assumptions'!$D$17,R$47&gt;=$D279,R$47&lt;=EDATE($D279,'Summary&amp;Assumptions'!$G$32))*$B279+AND(R$56&lt;'Summary&amp;Assumptions'!$J$31,R$47&gt;=$FO279,R$47&lt;=$FP279)*(('Summary&amp;Assumptions'!$H$25*$C279)*(1+'Summary&amp;Assumptions'!$J$29)^(R$46-1))+AND(R$56&lt;'Summary&amp;Assumptions'!$J$31,R$47&gt;=$FQ279,R$47&lt;=$FR279)*(('Summary&amp;Assumptions'!$H$25*$C279)*(1+'Summary&amp;Assumptions'!$J$29)^(R$46-1))</f>
        <v>0</v>
      </c>
      <c r="N279" s="588">
        <f>AND(S$55&gt;0,SUM($E279:M279)&lt;'Summary&amp;Assumptions'!$G$32*$B279,$D279&gt;='Summary&amp;Assumptions'!$D$17,S$47&gt;=$D279,S$47&lt;=EDATE($D279,'Summary&amp;Assumptions'!$G$32))*$B279+AND(S$56&lt;'Summary&amp;Assumptions'!$J$31,S$47&gt;=$FO279,S$47&lt;=$FP279)*(('Summary&amp;Assumptions'!$H$25*$C279)*(1+'Summary&amp;Assumptions'!$J$29)^(S$46-1))+AND(S$56&lt;'Summary&amp;Assumptions'!$J$31,S$47&gt;=$FQ279,S$47&lt;=$FR279)*(('Summary&amp;Assumptions'!$H$25*$C279)*(1+'Summary&amp;Assumptions'!$J$29)^(S$46-1))</f>
        <v>0</v>
      </c>
      <c r="O279" s="588">
        <f>AND(T$55&gt;0,SUM($E279:N279)&lt;'Summary&amp;Assumptions'!$G$32*$B279,$D279&gt;='Summary&amp;Assumptions'!$D$17,T$47&gt;=$D279,T$47&lt;=EDATE($D279,'Summary&amp;Assumptions'!$G$32))*$B279+AND(T$56&lt;'Summary&amp;Assumptions'!$J$31,T$47&gt;=$FO279,T$47&lt;=$FP279)*(('Summary&amp;Assumptions'!$H$25*$C279)*(1+'Summary&amp;Assumptions'!$J$29)^(T$46-1))+AND(T$56&lt;'Summary&amp;Assumptions'!$J$31,T$47&gt;=$FQ279,T$47&lt;=$FR279)*(('Summary&amp;Assumptions'!$H$25*$C279)*(1+'Summary&amp;Assumptions'!$J$29)^(T$46-1))</f>
        <v>0</v>
      </c>
      <c r="P279" s="588">
        <f>AND(U$55&gt;0,SUM($E279:O279)&lt;'Summary&amp;Assumptions'!$G$32*$B279,$D279&gt;='Summary&amp;Assumptions'!$D$17,U$47&gt;=$D279,U$47&lt;=EDATE($D279,'Summary&amp;Assumptions'!$G$32))*$B279+AND(U$56&lt;'Summary&amp;Assumptions'!$J$31,U$47&gt;=$FO279,U$47&lt;=$FP279)*(('Summary&amp;Assumptions'!$H$25*$C279)*(1+'Summary&amp;Assumptions'!$J$29)^(U$46-1))+AND(U$56&lt;'Summary&amp;Assumptions'!$J$31,U$47&gt;=$FQ279,U$47&lt;=$FR279)*(('Summary&amp;Assumptions'!$H$25*$C279)*(1+'Summary&amp;Assumptions'!$J$29)^(U$46-1))</f>
        <v>0</v>
      </c>
      <c r="Q279" s="588">
        <f>AND(V$55&gt;0,SUM($E279:P279)&lt;'Summary&amp;Assumptions'!$G$32*$B279,$D279&gt;='Summary&amp;Assumptions'!$D$17,V$47&gt;=$D279,V$47&lt;=EDATE($D279,'Summary&amp;Assumptions'!$G$32))*$B279+AND(V$56&lt;'Summary&amp;Assumptions'!$J$31,V$47&gt;=$FO279,V$47&lt;=$FP279)*(('Summary&amp;Assumptions'!$H$25*$C279)*(1+'Summary&amp;Assumptions'!$J$29)^(V$46-1))+AND(V$56&lt;'Summary&amp;Assumptions'!$J$31,V$47&gt;=$FQ279,V$47&lt;=$FR279)*(('Summary&amp;Assumptions'!$H$25*$C279)*(1+'Summary&amp;Assumptions'!$J$29)^(V$46-1))</f>
        <v>0</v>
      </c>
      <c r="R279" s="588">
        <f>AND(W$55&gt;0,SUM($E279:Q279)&lt;'Summary&amp;Assumptions'!$G$32*$B279,$D279&gt;='Summary&amp;Assumptions'!$D$17,W$47&gt;=$D279,W$47&lt;=EDATE($D279,'Summary&amp;Assumptions'!$G$32))*$B279+AND(W$56&lt;'Summary&amp;Assumptions'!$J$31,W$47&gt;=$FO279,W$47&lt;=$FP279)*(('Summary&amp;Assumptions'!$H$25*$C279)*(1+'Summary&amp;Assumptions'!$J$29)^(W$46-1))+AND(W$56&lt;'Summary&amp;Assumptions'!$J$31,W$47&gt;=$FQ279,W$47&lt;=$FR279)*(('Summary&amp;Assumptions'!$H$25*$C279)*(1+'Summary&amp;Assumptions'!$J$29)^(W$46-1))</f>
        <v>0</v>
      </c>
      <c r="S279" s="588">
        <f>AND(X$55&gt;0,SUM($E279:R279)&lt;'Summary&amp;Assumptions'!$G$32*$B279,$D279&gt;='Summary&amp;Assumptions'!$D$17,X$47&gt;=$D279,X$47&lt;=EDATE($D279,'Summary&amp;Assumptions'!$G$32))*$B279+AND(X$56&lt;'Summary&amp;Assumptions'!$J$31,X$47&gt;=$FO279,X$47&lt;=$FP279)*(('Summary&amp;Assumptions'!$H$25*$C279)*(1+'Summary&amp;Assumptions'!$J$29)^(X$46-1))+AND(X$56&lt;'Summary&amp;Assumptions'!$J$31,X$47&gt;=$FQ279,X$47&lt;=$FR279)*(('Summary&amp;Assumptions'!$H$25*$C279)*(1+'Summary&amp;Assumptions'!$J$29)^(X$46-1))</f>
        <v>0</v>
      </c>
      <c r="T279" s="588">
        <f>AND(Y$55&gt;0,SUM($E279:S279)&lt;'Summary&amp;Assumptions'!$G$32*$B279,$D279&gt;='Summary&amp;Assumptions'!$D$17,Y$47&gt;=$D279,Y$47&lt;=EDATE($D279,'Summary&amp;Assumptions'!$G$32))*$B279+AND(Y$56&lt;'Summary&amp;Assumptions'!$J$31,Y$47&gt;=$FO279,Y$47&lt;=$FP279)*(('Summary&amp;Assumptions'!$H$25*$C279)*(1+'Summary&amp;Assumptions'!$J$29)^(Y$46-1))+AND(Y$56&lt;'Summary&amp;Assumptions'!$J$31,Y$47&gt;=$FQ279,Y$47&lt;=$FR279)*(('Summary&amp;Assumptions'!$H$25*$C279)*(1+'Summary&amp;Assumptions'!$J$29)^(Y$46-1))</f>
        <v>0</v>
      </c>
      <c r="U279" s="588">
        <f>AND(Z$55&gt;0,SUM($E279:T279)&lt;'Summary&amp;Assumptions'!$G$32*$B279,$D279&gt;='Summary&amp;Assumptions'!$D$17,Z$47&gt;=$D279,Z$47&lt;=EDATE($D279,'Summary&amp;Assumptions'!$G$32))*$B279+AND(Z$56&lt;'Summary&amp;Assumptions'!$J$31,Z$47&gt;=$FO279,Z$47&lt;=$FP279)*(('Summary&amp;Assumptions'!$H$25*$C279)*(1+'Summary&amp;Assumptions'!$J$29)^(Z$46-1))+AND(Z$56&lt;'Summary&amp;Assumptions'!$J$31,Z$47&gt;=$FQ279,Z$47&lt;=$FR279)*(('Summary&amp;Assumptions'!$H$25*$C279)*(1+'Summary&amp;Assumptions'!$J$29)^(Z$46-1))</f>
        <v>0</v>
      </c>
      <c r="V279" s="588">
        <f>AND(AA$55&gt;0,SUM($E279:U279)&lt;'Summary&amp;Assumptions'!$G$32*$B279,$D279&gt;='Summary&amp;Assumptions'!$D$17,AA$47&gt;=$D279,AA$47&lt;=EDATE($D279,'Summary&amp;Assumptions'!$G$32))*$B279+AND(AA$56&lt;'Summary&amp;Assumptions'!$J$31,AA$47&gt;=$FO279,AA$47&lt;=$FP279)*(('Summary&amp;Assumptions'!$H$25*$C279)*(1+'Summary&amp;Assumptions'!$J$29)^(AA$46-1))+AND(AA$56&lt;'Summary&amp;Assumptions'!$J$31,AA$47&gt;=$FQ279,AA$47&lt;=$FR279)*(('Summary&amp;Assumptions'!$H$25*$C279)*(1+'Summary&amp;Assumptions'!$J$29)^(AA$46-1))</f>
        <v>0</v>
      </c>
      <c r="W279" s="588">
        <f>AND(AB$55&gt;0,SUM($E279:V279)&lt;'Summary&amp;Assumptions'!$G$32*$B279,$D279&gt;='Summary&amp;Assumptions'!$D$17,AB$47&gt;=$D279,AB$47&lt;=EDATE($D279,'Summary&amp;Assumptions'!$G$32))*$B279+AND(AB$56&lt;'Summary&amp;Assumptions'!$J$31,AB$47&gt;=$FO279,AB$47&lt;=$FP279)*(('Summary&amp;Assumptions'!$H$25*$C279)*(1+'Summary&amp;Assumptions'!$J$29)^(AB$46-1))+AND(AB$56&lt;'Summary&amp;Assumptions'!$J$31,AB$47&gt;=$FQ279,AB$47&lt;=$FR279)*(('Summary&amp;Assumptions'!$H$25*$C279)*(1+'Summary&amp;Assumptions'!$J$29)^(AB$46-1))</f>
        <v>0</v>
      </c>
      <c r="X279" s="588">
        <f>AND(AC$55&gt;0,SUM($E279:W279)&lt;'Summary&amp;Assumptions'!$G$32*$B279,$D279&gt;='Summary&amp;Assumptions'!$D$17,AC$47&gt;=$D279,AC$47&lt;=EDATE($D279,'Summary&amp;Assumptions'!$G$32))*$B279+AND(AC$56&lt;'Summary&amp;Assumptions'!$J$31,AC$47&gt;=$FO279,AC$47&lt;=$FP279)*(('Summary&amp;Assumptions'!$H$25*$C279)*(1+'Summary&amp;Assumptions'!$J$29)^(AC$46-1))+AND(AC$56&lt;'Summary&amp;Assumptions'!$J$31,AC$47&gt;=$FQ279,AC$47&lt;=$FR279)*(('Summary&amp;Assumptions'!$H$25*$C279)*(1+'Summary&amp;Assumptions'!$J$29)^(AC$46-1))</f>
        <v>0</v>
      </c>
      <c r="Y279" s="588">
        <f>AND(AD$55&gt;0,SUM($E279:X279)&lt;'Summary&amp;Assumptions'!$G$32*$B279,$D279&gt;='Summary&amp;Assumptions'!$D$17,AD$47&gt;=$D279,AD$47&lt;=EDATE($D279,'Summary&amp;Assumptions'!$G$32))*$B279+AND(AD$56&lt;'Summary&amp;Assumptions'!$J$31,AD$47&gt;=$FO279,AD$47&lt;=$FP279)*(('Summary&amp;Assumptions'!$H$25*$C279)*(1+'Summary&amp;Assumptions'!$J$29)^(AD$46-1))+AND(AD$56&lt;'Summary&amp;Assumptions'!$J$31,AD$47&gt;=$FQ279,AD$47&lt;=$FR279)*(('Summary&amp;Assumptions'!$H$25*$C279)*(1+'Summary&amp;Assumptions'!$J$29)^(AD$46-1))</f>
        <v>0</v>
      </c>
      <c r="Z279" s="588">
        <f>AND(AE$55&gt;0,SUM($E279:Y279)&lt;'Summary&amp;Assumptions'!$G$32*$B279,$D279&gt;='Summary&amp;Assumptions'!$D$17,AE$47&gt;=$D279,AE$47&lt;=EDATE($D279,'Summary&amp;Assumptions'!$G$32))*$B279+AND(AE$56&lt;'Summary&amp;Assumptions'!$J$31,AE$47&gt;=$FO279,AE$47&lt;=$FP279)*(('Summary&amp;Assumptions'!$H$25*$C279)*(1+'Summary&amp;Assumptions'!$J$29)^(AE$46-1))+AND(AE$56&lt;'Summary&amp;Assumptions'!$J$31,AE$47&gt;=$FQ279,AE$47&lt;=$FR279)*(('Summary&amp;Assumptions'!$H$25*$C279)*(1+'Summary&amp;Assumptions'!$J$29)^(AE$46-1))</f>
        <v>0</v>
      </c>
      <c r="AA279" s="588">
        <f>AND(AF$55&gt;0,SUM($E279:Z279)&lt;'Summary&amp;Assumptions'!$G$32*$B279,$D279&gt;='Summary&amp;Assumptions'!$D$17,AF$47&gt;=$D279,AF$47&lt;=EDATE($D279,'Summary&amp;Assumptions'!$G$32))*$B279+AND(AF$56&lt;'Summary&amp;Assumptions'!$J$31,AF$47&gt;=$FO279,AF$47&lt;=$FP279)*(('Summary&amp;Assumptions'!$H$25*$C279)*(1+'Summary&amp;Assumptions'!$J$29)^(AF$46-1))+AND(AF$56&lt;'Summary&amp;Assumptions'!$J$31,AF$47&gt;=$FQ279,AF$47&lt;=$FR279)*(('Summary&amp;Assumptions'!$H$25*$C279)*(1+'Summary&amp;Assumptions'!$J$29)^(AF$46-1))</f>
        <v>0</v>
      </c>
      <c r="AB279" s="588">
        <f>AND(AG$55&gt;0,SUM($E279:AA279)&lt;'Summary&amp;Assumptions'!$G$32*$B279,$D279&gt;='Summary&amp;Assumptions'!$D$17,AG$47&gt;=$D279,AG$47&lt;=EDATE($D279,'Summary&amp;Assumptions'!$G$32))*$B279+AND(AG$56&lt;'Summary&amp;Assumptions'!$J$31,AG$47&gt;=$FO279,AG$47&lt;=$FP279)*(('Summary&amp;Assumptions'!$H$25*$C279)*(1+'Summary&amp;Assumptions'!$J$29)^(AG$46-1))+AND(AG$56&lt;'Summary&amp;Assumptions'!$J$31,AG$47&gt;=$FQ279,AG$47&lt;=$FR279)*(('Summary&amp;Assumptions'!$H$25*$C279)*(1+'Summary&amp;Assumptions'!$J$29)^(AG$46-1))</f>
        <v>0</v>
      </c>
      <c r="AC279" s="588">
        <f>AND(AH$55&gt;0,SUM($E279:AB279)&lt;'Summary&amp;Assumptions'!$G$32*$B279,$D279&gt;='Summary&amp;Assumptions'!$D$17,AH$47&gt;=$D279,AH$47&lt;=EDATE($D279,'Summary&amp;Assumptions'!$G$32))*$B279+AND(AH$56&lt;'Summary&amp;Assumptions'!$J$31,AH$47&gt;=$FO279,AH$47&lt;=$FP279)*(('Summary&amp;Assumptions'!$H$25*$C279)*(1+'Summary&amp;Assumptions'!$J$29)^(AH$46-1))+AND(AH$56&lt;'Summary&amp;Assumptions'!$J$31,AH$47&gt;=$FQ279,AH$47&lt;=$FR279)*(('Summary&amp;Assumptions'!$H$25*$C279)*(1+'Summary&amp;Assumptions'!$J$29)^(AH$46-1))</f>
        <v>0</v>
      </c>
      <c r="AD279" s="588">
        <f>AND(AI$55&gt;0,SUM($E279:AC279)&lt;'Summary&amp;Assumptions'!$G$32*$B279,$D279&gt;='Summary&amp;Assumptions'!$D$17,AI$47&gt;=$D279,AI$47&lt;=EDATE($D279,'Summary&amp;Assumptions'!$G$32))*$B279+AND(AI$56&lt;'Summary&amp;Assumptions'!$J$31,AI$47&gt;=$FO279,AI$47&lt;=$FP279)*(('Summary&amp;Assumptions'!$H$25*$C279)*(1+'Summary&amp;Assumptions'!$J$29)^(AI$46-1))+AND(AI$56&lt;'Summary&amp;Assumptions'!$J$31,AI$47&gt;=$FQ279,AI$47&lt;=$FR279)*(('Summary&amp;Assumptions'!$H$25*$C279)*(1+'Summary&amp;Assumptions'!$J$29)^(AI$46-1))</f>
        <v>0</v>
      </c>
      <c r="AE279" s="588">
        <f>AND(AJ$55&gt;0,SUM($E279:AD279)&lt;'Summary&amp;Assumptions'!$G$32*$B279,$D279&gt;='Summary&amp;Assumptions'!$D$17,AJ$47&gt;=$D279,AJ$47&lt;=EDATE($D279,'Summary&amp;Assumptions'!$G$32))*$B279+AND(AJ$56&lt;'Summary&amp;Assumptions'!$J$31,AJ$47&gt;=$FO279,AJ$47&lt;=$FP279)*(('Summary&amp;Assumptions'!$H$25*$C279)*(1+'Summary&amp;Assumptions'!$J$29)^(AJ$46-1))+AND(AJ$56&lt;'Summary&amp;Assumptions'!$J$31,AJ$47&gt;=$FQ279,AJ$47&lt;=$FR279)*(('Summary&amp;Assumptions'!$H$25*$C279)*(1+'Summary&amp;Assumptions'!$J$29)^(AJ$46-1))</f>
        <v>0</v>
      </c>
      <c r="AF279" s="588">
        <f>AND(AK$55&gt;0,SUM($E279:AE279)&lt;'Summary&amp;Assumptions'!$G$32*$B279,$D279&gt;='Summary&amp;Assumptions'!$D$17,AK$47&gt;=$D279,AK$47&lt;=EDATE($D279,'Summary&amp;Assumptions'!$G$32))*$B279+AND(AK$56&lt;'Summary&amp;Assumptions'!$J$31,AK$47&gt;=$FO279,AK$47&lt;=$FP279)*(('Summary&amp;Assumptions'!$H$25*$C279)*(1+'Summary&amp;Assumptions'!$J$29)^(AK$46-1))+AND(AK$56&lt;'Summary&amp;Assumptions'!$J$31,AK$47&gt;=$FQ279,AK$47&lt;=$FR279)*(('Summary&amp;Assumptions'!$H$25*$C279)*(1+'Summary&amp;Assumptions'!$J$29)^(AK$46-1))</f>
        <v>0</v>
      </c>
      <c r="AG279" s="588">
        <f>AND(AL$55&gt;0,SUM($E279:AF279)&lt;'Summary&amp;Assumptions'!$G$32*$B279,$D279&gt;='Summary&amp;Assumptions'!$D$17,AL$47&gt;=$D279,AL$47&lt;=EDATE($D279,'Summary&amp;Assumptions'!$G$32))*$B279+AND(AL$56&lt;'Summary&amp;Assumptions'!$J$31,AL$47&gt;=$FO279,AL$47&lt;=$FP279)*(('Summary&amp;Assumptions'!$H$25*$C279)*(1+'Summary&amp;Assumptions'!$J$29)^(AL$46-1))+AND(AL$56&lt;'Summary&amp;Assumptions'!$J$31,AL$47&gt;=$FQ279,AL$47&lt;=$FR279)*(('Summary&amp;Assumptions'!$H$25*$C279)*(1+'Summary&amp;Assumptions'!$J$29)^(AL$46-1))</f>
        <v>0</v>
      </c>
      <c r="AH279" s="588">
        <f>AND(AM$55&gt;0,SUM($E279:AG279)&lt;'Summary&amp;Assumptions'!$G$32*$B279,$D279&gt;='Summary&amp;Assumptions'!$D$17,AM$47&gt;=$D279,AM$47&lt;=EDATE($D279,'Summary&amp;Assumptions'!$G$32))*$B279+AND(AM$56&lt;'Summary&amp;Assumptions'!$J$31,AM$47&gt;=$FO279,AM$47&lt;=$FP279)*(('Summary&amp;Assumptions'!$H$25*$C279)*(1+'Summary&amp;Assumptions'!$J$29)^(AM$46-1))+AND(AM$56&lt;'Summary&amp;Assumptions'!$J$31,AM$47&gt;=$FQ279,AM$47&lt;=$FR279)*(('Summary&amp;Assumptions'!$H$25*$C279)*(1+'Summary&amp;Assumptions'!$J$29)^(AM$46-1))</f>
        <v>0</v>
      </c>
      <c r="AI279" s="588">
        <f>AND(AN$55&gt;0,SUM($E279:AH279)&lt;'Summary&amp;Assumptions'!$G$32*$B279,$D279&gt;='Summary&amp;Assumptions'!$D$17,AN$47&gt;=$D279,AN$47&lt;=EDATE($D279,'Summary&amp;Assumptions'!$G$32))*$B279+AND(AN$56&lt;'Summary&amp;Assumptions'!$J$31,AN$47&gt;=$FO279,AN$47&lt;=$FP279)*(('Summary&amp;Assumptions'!$H$25*$C279)*(1+'Summary&amp;Assumptions'!$J$29)^(AN$46-1))+AND(AN$56&lt;'Summary&amp;Assumptions'!$J$31,AN$47&gt;=$FQ279,AN$47&lt;=$FR279)*(('Summary&amp;Assumptions'!$H$25*$C279)*(1+'Summary&amp;Assumptions'!$J$29)^(AN$46-1))</f>
        <v>0</v>
      </c>
      <c r="AJ279" s="588">
        <f>AND(AO$55&gt;0,SUM($E279:AI279)&lt;'Summary&amp;Assumptions'!$G$32*$B279,$D279&gt;='Summary&amp;Assumptions'!$D$17,AO$47&gt;=$D279,AO$47&lt;=EDATE($D279,'Summary&amp;Assumptions'!$G$32))*$B279+AND(AO$56&lt;'Summary&amp;Assumptions'!$J$31,AO$47&gt;=$FO279,AO$47&lt;=$FP279)*(('Summary&amp;Assumptions'!$H$25*$C279)*(1+'Summary&amp;Assumptions'!$J$29)^(AO$46-1))+AND(AO$56&lt;'Summary&amp;Assumptions'!$J$31,AO$47&gt;=$FQ279,AO$47&lt;=$FR279)*(('Summary&amp;Assumptions'!$H$25*$C279)*(1+'Summary&amp;Assumptions'!$J$29)^(AO$46-1))</f>
        <v>0</v>
      </c>
      <c r="AK279" s="588">
        <f>AND(AP$55&gt;0,SUM($E279:AJ279)&lt;'Summary&amp;Assumptions'!$G$32*$B279,$D279&gt;='Summary&amp;Assumptions'!$D$17,AP$47&gt;=$D279,AP$47&lt;=EDATE($D279,'Summary&amp;Assumptions'!$G$32))*$B279+AND(AP$56&lt;'Summary&amp;Assumptions'!$J$31,AP$47&gt;=$FO279,AP$47&lt;=$FP279)*(('Summary&amp;Assumptions'!$H$25*$C279)*(1+'Summary&amp;Assumptions'!$J$29)^(AP$46-1))+AND(AP$56&lt;'Summary&amp;Assumptions'!$J$31,AP$47&gt;=$FQ279,AP$47&lt;=$FR279)*(('Summary&amp;Assumptions'!$H$25*$C279)*(1+'Summary&amp;Assumptions'!$J$29)^(AP$46-1))</f>
        <v>0</v>
      </c>
      <c r="AL279" s="588">
        <f>AND(AQ$55&gt;0,SUM($E279:AK279)&lt;'Summary&amp;Assumptions'!$G$32*$B279,$D279&gt;='Summary&amp;Assumptions'!$D$17,AQ$47&gt;=$D279,AQ$47&lt;=EDATE($D279,'Summary&amp;Assumptions'!$G$32))*$B279+AND(AQ$56&lt;'Summary&amp;Assumptions'!$J$31,AQ$47&gt;=$FO279,AQ$47&lt;=$FP279)*(('Summary&amp;Assumptions'!$H$25*$C279)*(1+'Summary&amp;Assumptions'!$J$29)^(AQ$46-1))+AND(AQ$56&lt;'Summary&amp;Assumptions'!$J$31,AQ$47&gt;=$FQ279,AQ$47&lt;=$FR279)*(('Summary&amp;Assumptions'!$H$25*$C279)*(1+'Summary&amp;Assumptions'!$J$29)^(AQ$46-1))</f>
        <v>0</v>
      </c>
      <c r="AM279" s="588">
        <f>AND(AR$55&gt;0,SUM($E279:AL279)&lt;'Summary&amp;Assumptions'!$G$32*$B279,$D279&gt;='Summary&amp;Assumptions'!$D$17,AR$47&gt;=$D279,AR$47&lt;=EDATE($D279,'Summary&amp;Assumptions'!$G$32))*$B279+AND(AR$56&lt;'Summary&amp;Assumptions'!$J$31,AR$47&gt;=$FO279,AR$47&lt;=$FP279)*(('Summary&amp;Assumptions'!$H$25*$C279)*(1+'Summary&amp;Assumptions'!$J$29)^(AR$46-1))+AND(AR$56&lt;'Summary&amp;Assumptions'!$J$31,AR$47&gt;=$FQ279,AR$47&lt;=$FR279)*(('Summary&amp;Assumptions'!$H$25*$C279)*(1+'Summary&amp;Assumptions'!$J$29)^(AR$46-1))</f>
        <v>0</v>
      </c>
      <c r="AN279" s="588">
        <f>AND(AS$55&gt;0,SUM($E279:AM279)&lt;'Summary&amp;Assumptions'!$G$32*$B279,$D279&gt;='Summary&amp;Assumptions'!$D$17,AS$47&gt;=$D279,AS$47&lt;=EDATE($D279,'Summary&amp;Assumptions'!$G$32))*$B279+AND(AS$56&lt;'Summary&amp;Assumptions'!$J$31,AS$47&gt;=$FO279,AS$47&lt;=$FP279)*(('Summary&amp;Assumptions'!$H$25*$C279)*(1+'Summary&amp;Assumptions'!$J$29)^(AS$46-1))+AND(AS$56&lt;'Summary&amp;Assumptions'!$J$31,AS$47&gt;=$FQ279,AS$47&lt;=$FR279)*(('Summary&amp;Assumptions'!$H$25*$C279)*(1+'Summary&amp;Assumptions'!$J$29)^(AS$46-1))</f>
        <v>0</v>
      </c>
      <c r="AO279" s="588">
        <f>AND(AT$55&gt;0,SUM($E279:AN279)&lt;'Summary&amp;Assumptions'!$G$32*$B279,$D279&gt;='Summary&amp;Assumptions'!$D$17,AT$47&gt;=$D279,AT$47&lt;=EDATE($D279,'Summary&amp;Assumptions'!$G$32))*$B279+AND(AT$56&lt;'Summary&amp;Assumptions'!$J$31,AT$47&gt;=$FO279,AT$47&lt;=$FP279)*(('Summary&amp;Assumptions'!$H$25*$C279)*(1+'Summary&amp;Assumptions'!$J$29)^(AT$46-1))+AND(AT$56&lt;'Summary&amp;Assumptions'!$J$31,AT$47&gt;=$FQ279,AT$47&lt;=$FR279)*(('Summary&amp;Assumptions'!$H$25*$C279)*(1+'Summary&amp;Assumptions'!$J$29)^(AT$46-1))</f>
        <v>0</v>
      </c>
      <c r="AP279" s="588">
        <f>AND(AU$55&gt;0,SUM($E279:AO279)&lt;'Summary&amp;Assumptions'!$G$32*$B279,$D279&gt;='Summary&amp;Assumptions'!$D$17,AU$47&gt;=$D279,AU$47&lt;=EDATE($D279,'Summary&amp;Assumptions'!$G$32))*$B279+AND(AU$56&lt;'Summary&amp;Assumptions'!$J$31,AU$47&gt;=$FO279,AU$47&lt;=$FP279)*(('Summary&amp;Assumptions'!$H$25*$C279)*(1+'Summary&amp;Assumptions'!$J$29)^(AU$46-1))+AND(AU$56&lt;'Summary&amp;Assumptions'!$J$31,AU$47&gt;=$FQ279,AU$47&lt;=$FR279)*(('Summary&amp;Assumptions'!$H$25*$C279)*(1+'Summary&amp;Assumptions'!$J$29)^(AU$46-1))</f>
        <v>0</v>
      </c>
      <c r="AQ279" s="588">
        <f>AND(AV$55&gt;0,SUM($E279:AP279)&lt;'Summary&amp;Assumptions'!$G$32*$B279,$D279&gt;='Summary&amp;Assumptions'!$D$17,AV$47&gt;=$D279,AV$47&lt;=EDATE($D279,'Summary&amp;Assumptions'!$G$32))*$B279+AND(AV$56&lt;'Summary&amp;Assumptions'!$J$31,AV$47&gt;=$FO279,AV$47&lt;=$FP279)*(('Summary&amp;Assumptions'!$H$25*$C279)*(1+'Summary&amp;Assumptions'!$J$29)^(AV$46-1))+AND(AV$56&lt;'Summary&amp;Assumptions'!$J$31,AV$47&gt;=$FQ279,AV$47&lt;=$FR279)*(('Summary&amp;Assumptions'!$H$25*$C279)*(1+'Summary&amp;Assumptions'!$J$29)^(AV$46-1))</f>
        <v>0</v>
      </c>
      <c r="AR279" s="588">
        <f>AND(AW$55&gt;0,SUM($E279:AQ279)&lt;'Summary&amp;Assumptions'!$G$32*$B279,$D279&gt;='Summary&amp;Assumptions'!$D$17,AW$47&gt;=$D279,AW$47&lt;=EDATE($D279,'Summary&amp;Assumptions'!$G$32))*$B279+AND(AW$56&lt;'Summary&amp;Assumptions'!$J$31,AW$47&gt;=$FO279,AW$47&lt;=$FP279)*(('Summary&amp;Assumptions'!$H$25*$C279)*(1+'Summary&amp;Assumptions'!$J$29)^(AW$46-1))+AND(AW$56&lt;'Summary&amp;Assumptions'!$J$31,AW$47&gt;=$FQ279,AW$47&lt;=$FR279)*(('Summary&amp;Assumptions'!$H$25*$C279)*(1+'Summary&amp;Assumptions'!$J$29)^(AW$46-1))</f>
        <v>0</v>
      </c>
      <c r="AS279" s="588">
        <f>AND(AX$55&gt;0,SUM($E279:AR279)&lt;'Summary&amp;Assumptions'!$G$32*$B279,$D279&gt;='Summary&amp;Assumptions'!$D$17,AX$47&gt;=$D279,AX$47&lt;=EDATE($D279,'Summary&amp;Assumptions'!$G$32))*$B279+AND(AX$56&lt;'Summary&amp;Assumptions'!$J$31,AX$47&gt;=$FO279,AX$47&lt;=$FP279)*(('Summary&amp;Assumptions'!$H$25*$C279)*(1+'Summary&amp;Assumptions'!$J$29)^(AX$46-1))+AND(AX$56&lt;'Summary&amp;Assumptions'!$J$31,AX$47&gt;=$FQ279,AX$47&lt;=$FR279)*(('Summary&amp;Assumptions'!$H$25*$C279)*(1+'Summary&amp;Assumptions'!$J$29)^(AX$46-1))</f>
        <v>0</v>
      </c>
      <c r="AT279" s="588">
        <f>AND(AY$55&gt;0,SUM($E279:AS279)&lt;'Summary&amp;Assumptions'!$G$32*$B279,$D279&gt;='Summary&amp;Assumptions'!$D$17,AY$47&gt;=$D279,AY$47&lt;=EDATE($D279,'Summary&amp;Assumptions'!$G$32))*$B279+AND(AY$56&lt;'Summary&amp;Assumptions'!$J$31,AY$47&gt;=$FO279,AY$47&lt;=$FP279)*(('Summary&amp;Assumptions'!$H$25*$C279)*(1+'Summary&amp;Assumptions'!$J$29)^(AY$46-1))+AND(AY$56&lt;'Summary&amp;Assumptions'!$J$31,AY$47&gt;=$FQ279,AY$47&lt;=$FR279)*(('Summary&amp;Assumptions'!$H$25*$C279)*(1+'Summary&amp;Assumptions'!$J$29)^(AY$46-1))</f>
        <v>0</v>
      </c>
      <c r="AU279" s="588">
        <f>AND(AZ$55&gt;0,SUM($E279:AT279)&lt;'Summary&amp;Assumptions'!$G$32*$B279,$D279&gt;='Summary&amp;Assumptions'!$D$17,AZ$47&gt;=$D279,AZ$47&lt;=EDATE($D279,'Summary&amp;Assumptions'!$G$32))*$B279+AND(AZ$56&lt;'Summary&amp;Assumptions'!$J$31,AZ$47&gt;=$FO279,AZ$47&lt;=$FP279)*(('Summary&amp;Assumptions'!$H$25*$C279)*(1+'Summary&amp;Assumptions'!$J$29)^(AZ$46-1))+AND(AZ$56&lt;'Summary&amp;Assumptions'!$J$31,AZ$47&gt;=$FQ279,AZ$47&lt;=$FR279)*(('Summary&amp;Assumptions'!$H$25*$C279)*(1+'Summary&amp;Assumptions'!$J$29)^(AZ$46-1))</f>
        <v>0</v>
      </c>
      <c r="AV279" s="588">
        <f>AND(BA$55&gt;0,SUM($E279:AU279)&lt;'Summary&amp;Assumptions'!$G$32*$B279,$D279&gt;='Summary&amp;Assumptions'!$D$17,BA$47&gt;=$D279,BA$47&lt;=EDATE($D279,'Summary&amp;Assumptions'!$G$32))*$B279+AND(BA$56&lt;'Summary&amp;Assumptions'!$J$31,BA$47&gt;=$FO279,BA$47&lt;=$FP279)*(('Summary&amp;Assumptions'!$H$25*$C279)*(1+'Summary&amp;Assumptions'!$J$29)^(BA$46-1))+AND(BA$56&lt;'Summary&amp;Assumptions'!$J$31,BA$47&gt;=$FQ279,BA$47&lt;=$FR279)*(('Summary&amp;Assumptions'!$H$25*$C279)*(1+'Summary&amp;Assumptions'!$J$29)^(BA$46-1))</f>
        <v>0</v>
      </c>
      <c r="AW279" s="588">
        <f>AND(BB$55&gt;0,SUM($E279:AV279)&lt;'Summary&amp;Assumptions'!$G$32*$B279,$D279&gt;='Summary&amp;Assumptions'!$D$17,BB$47&gt;=$D279,BB$47&lt;=EDATE($D279,'Summary&amp;Assumptions'!$G$32))*$B279+AND(BB$56&lt;'Summary&amp;Assumptions'!$J$31,BB$47&gt;=$FO279,BB$47&lt;=$FP279)*(('Summary&amp;Assumptions'!$H$25*$C279)*(1+'Summary&amp;Assumptions'!$J$29)^(BB$46-1))+AND(BB$56&lt;'Summary&amp;Assumptions'!$J$31,BB$47&gt;=$FQ279,BB$47&lt;=$FR279)*(('Summary&amp;Assumptions'!$H$25*$C279)*(1+'Summary&amp;Assumptions'!$J$29)^(BB$46-1))</f>
        <v>0</v>
      </c>
      <c r="AX279" s="588">
        <f>AND(BC$55&gt;0,SUM($E279:AW279)&lt;'Summary&amp;Assumptions'!$G$32*$B279,$D279&gt;='Summary&amp;Assumptions'!$D$17,BC$47&gt;=$D279,BC$47&lt;=EDATE($D279,'Summary&amp;Assumptions'!$G$32))*$B279+AND(BC$56&lt;'Summary&amp;Assumptions'!$J$31,BC$47&gt;=$FO279,BC$47&lt;=$FP279)*(('Summary&amp;Assumptions'!$H$25*$C279)*(1+'Summary&amp;Assumptions'!$J$29)^(BC$46-1))+AND(BC$56&lt;'Summary&amp;Assumptions'!$J$31,BC$47&gt;=$FQ279,BC$47&lt;=$FR279)*(('Summary&amp;Assumptions'!$H$25*$C279)*(1+'Summary&amp;Assumptions'!$J$29)^(BC$46-1))</f>
        <v>0</v>
      </c>
      <c r="AY279" s="588">
        <f>AND(BD$55&gt;0,SUM($E279:AX279)&lt;'Summary&amp;Assumptions'!$G$32*$B279,$D279&gt;='Summary&amp;Assumptions'!$D$17,BD$47&gt;=$D279,BD$47&lt;=EDATE($D279,'Summary&amp;Assumptions'!$G$32))*$B279+AND(BD$56&lt;'Summary&amp;Assumptions'!$J$31,BD$47&gt;=$FO279,BD$47&lt;=$FP279)*(('Summary&amp;Assumptions'!$H$25*$C279)*(1+'Summary&amp;Assumptions'!$J$29)^(BD$46-1))+AND(BD$56&lt;'Summary&amp;Assumptions'!$J$31,BD$47&gt;=$FQ279,BD$47&lt;=$FR279)*(('Summary&amp;Assumptions'!$H$25*$C279)*(1+'Summary&amp;Assumptions'!$J$29)^(BD$46-1))</f>
        <v>0</v>
      </c>
      <c r="AZ279" s="588">
        <f>AND(BE$55&gt;0,SUM($E279:AY279)&lt;'Summary&amp;Assumptions'!$G$32*$B279,$D279&gt;='Summary&amp;Assumptions'!$D$17,BE$47&gt;=$D279,BE$47&lt;=EDATE($D279,'Summary&amp;Assumptions'!$G$32))*$B279+AND(BE$56&lt;'Summary&amp;Assumptions'!$J$31,BE$47&gt;=$FO279,BE$47&lt;=$FP279)*(('Summary&amp;Assumptions'!$H$25*$C279)*(1+'Summary&amp;Assumptions'!$J$29)^(BE$46-1))+AND(BE$56&lt;'Summary&amp;Assumptions'!$J$31,BE$47&gt;=$FQ279,BE$47&lt;=$FR279)*(('Summary&amp;Assumptions'!$H$25*$C279)*(1+'Summary&amp;Assumptions'!$J$29)^(BE$46-1))</f>
        <v>0</v>
      </c>
      <c r="BA279" s="588">
        <f>AND(BF$55&gt;0,SUM($E279:AZ279)&lt;'Summary&amp;Assumptions'!$G$32*$B279,$D279&gt;='Summary&amp;Assumptions'!$D$17,BF$47&gt;=$D279,BF$47&lt;=EDATE($D279,'Summary&amp;Assumptions'!$G$32))*$B279+AND(BF$56&lt;'Summary&amp;Assumptions'!$J$31,BF$47&gt;=$FO279,BF$47&lt;=$FP279)*(('Summary&amp;Assumptions'!$H$25*$C279)*(1+'Summary&amp;Assumptions'!$J$29)^(BF$46-1))+AND(BF$56&lt;'Summary&amp;Assumptions'!$J$31,BF$47&gt;=$FQ279,BF$47&lt;=$FR279)*(('Summary&amp;Assumptions'!$H$25*$C279)*(1+'Summary&amp;Assumptions'!$J$29)^(BF$46-1))</f>
        <v>0</v>
      </c>
      <c r="BB279" s="588">
        <f>AND(BG$55&gt;0,SUM($E279:BA279)&lt;'Summary&amp;Assumptions'!$G$32*$B279,$D279&gt;='Summary&amp;Assumptions'!$D$17,BG$47&gt;=$D279,BG$47&lt;=EDATE($D279,'Summary&amp;Assumptions'!$G$32))*$B279+AND(BG$56&lt;'Summary&amp;Assumptions'!$J$31,BG$47&gt;=$FO279,BG$47&lt;=$FP279)*(('Summary&amp;Assumptions'!$H$25*$C279)*(1+'Summary&amp;Assumptions'!$J$29)^(BG$46-1))+AND(BG$56&lt;'Summary&amp;Assumptions'!$J$31,BG$47&gt;=$FQ279,BG$47&lt;=$FR279)*(('Summary&amp;Assumptions'!$H$25*$C279)*(1+'Summary&amp;Assumptions'!$J$29)^(BG$46-1))</f>
        <v>0</v>
      </c>
      <c r="BC279" s="588">
        <f>AND(BH$55&gt;0,SUM($E279:BB279)&lt;'Summary&amp;Assumptions'!$G$32*$B279,$D279&gt;='Summary&amp;Assumptions'!$D$17,BH$47&gt;=$D279,BH$47&lt;=EDATE($D279,'Summary&amp;Assumptions'!$G$32))*$B279+AND(BH$56&lt;'Summary&amp;Assumptions'!$J$31,BH$47&gt;=$FO279,BH$47&lt;=$FP279)*(('Summary&amp;Assumptions'!$H$25*$C279)*(1+'Summary&amp;Assumptions'!$J$29)^(BH$46-1))+AND(BH$56&lt;'Summary&amp;Assumptions'!$J$31,BH$47&gt;=$FQ279,BH$47&lt;=$FR279)*(('Summary&amp;Assumptions'!$H$25*$C279)*(1+'Summary&amp;Assumptions'!$J$29)^(BH$46-1))</f>
        <v>0</v>
      </c>
      <c r="BD279" s="588">
        <f>AND(BI$55&gt;0,SUM($E279:BC279)&lt;'Summary&amp;Assumptions'!$G$32*$B279,$D279&gt;='Summary&amp;Assumptions'!$D$17,BI$47&gt;=$D279,BI$47&lt;=EDATE($D279,'Summary&amp;Assumptions'!$G$32))*$B279+AND(BI$56&lt;'Summary&amp;Assumptions'!$J$31,BI$47&gt;=$FO279,BI$47&lt;=$FP279)*(('Summary&amp;Assumptions'!$H$25*$C279)*(1+'Summary&amp;Assumptions'!$J$29)^(BI$46-1))+AND(BI$56&lt;'Summary&amp;Assumptions'!$J$31,BI$47&gt;=$FQ279,BI$47&lt;=$FR279)*(('Summary&amp;Assumptions'!$H$25*$C279)*(1+'Summary&amp;Assumptions'!$J$29)^(BI$46-1))</f>
        <v>0</v>
      </c>
      <c r="BE279" s="588">
        <f>AND(BJ$55&gt;0,SUM($E279:BD279)&lt;'Summary&amp;Assumptions'!$G$32*$B279,$D279&gt;='Summary&amp;Assumptions'!$D$17,BJ$47&gt;=$D279,BJ$47&lt;=EDATE($D279,'Summary&amp;Assumptions'!$G$32))*$B279+AND(BJ$56&lt;'Summary&amp;Assumptions'!$J$31,BJ$47&gt;=$FO279,BJ$47&lt;=$FP279)*(('Summary&amp;Assumptions'!$H$25*$C279)*(1+'Summary&amp;Assumptions'!$J$29)^(BJ$46-1))+AND(BJ$56&lt;'Summary&amp;Assumptions'!$J$31,BJ$47&gt;=$FQ279,BJ$47&lt;=$FR279)*(('Summary&amp;Assumptions'!$H$25*$C279)*(1+'Summary&amp;Assumptions'!$J$29)^(BJ$46-1))</f>
        <v>0</v>
      </c>
      <c r="BF279" s="588">
        <f>AND(BK$55&gt;0,SUM($E279:BE279)&lt;'Summary&amp;Assumptions'!$G$32*$B279,$D279&gt;='Summary&amp;Assumptions'!$D$17,BK$47&gt;=$D279,BK$47&lt;=EDATE($D279,'Summary&amp;Assumptions'!$G$32))*$B279+AND(BK$56&lt;'Summary&amp;Assumptions'!$J$31,BK$47&gt;=$FO279,BK$47&lt;=$FP279)*(('Summary&amp;Assumptions'!$H$25*$C279)*(1+'Summary&amp;Assumptions'!$J$29)^(BK$46-1))+AND(BK$56&lt;'Summary&amp;Assumptions'!$J$31,BK$47&gt;=$FQ279,BK$47&lt;=$FR279)*(('Summary&amp;Assumptions'!$H$25*$C279)*(1+'Summary&amp;Assumptions'!$J$29)^(BK$46-1))</f>
        <v>0</v>
      </c>
      <c r="BG279" s="588">
        <f>AND(BL$55&gt;0,SUM($E279:BF279)&lt;'Summary&amp;Assumptions'!$G$32*$B279,$D279&gt;='Summary&amp;Assumptions'!$D$17,BL$47&gt;=$D279,BL$47&lt;=EDATE($D279,'Summary&amp;Assumptions'!$G$32))*$B279+AND(BL$56&lt;'Summary&amp;Assumptions'!$J$31,BL$47&gt;=$FO279,BL$47&lt;=$FP279)*(('Summary&amp;Assumptions'!$H$25*$C279)*(1+'Summary&amp;Assumptions'!$J$29)^(BL$46-1))+AND(BL$56&lt;'Summary&amp;Assumptions'!$J$31,BL$47&gt;=$FQ279,BL$47&lt;=$FR279)*(('Summary&amp;Assumptions'!$H$25*$C279)*(1+'Summary&amp;Assumptions'!$J$29)^(BL$46-1))</f>
        <v>0</v>
      </c>
      <c r="BH279" s="588">
        <f>AND(BM$55&gt;0,SUM($E279:BG279)&lt;'Summary&amp;Assumptions'!$G$32*$B279,$D279&gt;='Summary&amp;Assumptions'!$D$17,BM$47&gt;=$D279,BM$47&lt;=EDATE($D279,'Summary&amp;Assumptions'!$G$32))*$B279+AND(BM$56&lt;'Summary&amp;Assumptions'!$J$31,BM$47&gt;=$FO279,BM$47&lt;=$FP279)*(('Summary&amp;Assumptions'!$H$25*$C279)*(1+'Summary&amp;Assumptions'!$J$29)^(BM$46-1))+AND(BM$56&lt;'Summary&amp;Assumptions'!$J$31,BM$47&gt;=$FQ279,BM$47&lt;=$FR279)*(('Summary&amp;Assumptions'!$H$25*$C279)*(1+'Summary&amp;Assumptions'!$J$29)^(BM$46-1))</f>
        <v>0</v>
      </c>
      <c r="BI279" s="588">
        <f>AND(BN$55&gt;0,SUM($E279:BH279)&lt;'Summary&amp;Assumptions'!$G$32*$B279,$D279&gt;='Summary&amp;Assumptions'!$D$17,BN$47&gt;=$D279,BN$47&lt;=EDATE($D279,'Summary&amp;Assumptions'!$G$32))*$B279+AND(BN$56&lt;'Summary&amp;Assumptions'!$J$31,BN$47&gt;=$FO279,BN$47&lt;=$FP279)*(('Summary&amp;Assumptions'!$H$25*$C279)*(1+'Summary&amp;Assumptions'!$J$29)^(BN$46-1))+AND(BN$56&lt;'Summary&amp;Assumptions'!$J$31,BN$47&gt;=$FQ279,BN$47&lt;=$FR279)*(('Summary&amp;Assumptions'!$H$25*$C279)*(1+'Summary&amp;Assumptions'!$J$29)^(BN$46-1))</f>
        <v>0</v>
      </c>
      <c r="BJ279" s="588">
        <f>AND(BO$55&gt;0,SUM($E279:BI279)&lt;'Summary&amp;Assumptions'!$G$32*$B279,$D279&gt;='Summary&amp;Assumptions'!$D$17,BO$47&gt;=$D279,BO$47&lt;=EDATE($D279,'Summary&amp;Assumptions'!$G$32))*$B279+AND(BO$56&lt;'Summary&amp;Assumptions'!$J$31,BO$47&gt;=$FO279,BO$47&lt;=$FP279)*(('Summary&amp;Assumptions'!$H$25*$C279)*(1+'Summary&amp;Assumptions'!$J$29)^(BO$46-1))+AND(BO$56&lt;'Summary&amp;Assumptions'!$J$31,BO$47&gt;=$FQ279,BO$47&lt;=$FR279)*(('Summary&amp;Assumptions'!$H$25*$C279)*(1+'Summary&amp;Assumptions'!$J$29)^(BO$46-1))</f>
        <v>0</v>
      </c>
      <c r="BK279" s="588">
        <f>AND(BP$55&gt;0,SUM($E279:BJ279)&lt;'Summary&amp;Assumptions'!$G$32*$B279,$D279&gt;='Summary&amp;Assumptions'!$D$17,BP$47&gt;=$D279,BP$47&lt;=EDATE($D279,'Summary&amp;Assumptions'!$G$32))*$B279+AND(BP$56&lt;'Summary&amp;Assumptions'!$J$31,BP$47&gt;=$FO279,BP$47&lt;=$FP279)*(('Summary&amp;Assumptions'!$H$25*$C279)*(1+'Summary&amp;Assumptions'!$J$29)^(BP$46-1))+AND(BP$56&lt;'Summary&amp;Assumptions'!$J$31,BP$47&gt;=$FQ279,BP$47&lt;=$FR279)*(('Summary&amp;Assumptions'!$H$25*$C279)*(1+'Summary&amp;Assumptions'!$J$29)^(BP$46-1))</f>
        <v>0</v>
      </c>
      <c r="BL279" s="588">
        <f>AND(BQ$55&gt;0,SUM($E279:BK279)&lt;'Summary&amp;Assumptions'!$G$32*$B279,$D279&gt;='Summary&amp;Assumptions'!$D$17,BQ$47&gt;=$D279,BQ$47&lt;=EDATE($D279,'Summary&amp;Assumptions'!$G$32))*$B279+AND(BQ$56&lt;'Summary&amp;Assumptions'!$J$31,BQ$47&gt;=$FO279,BQ$47&lt;=$FP279)*(('Summary&amp;Assumptions'!$H$25*$C279)*(1+'Summary&amp;Assumptions'!$J$29)^(BQ$46-1))+AND(BQ$56&lt;'Summary&amp;Assumptions'!$J$31,BQ$47&gt;=$FQ279,BQ$47&lt;=$FR279)*(('Summary&amp;Assumptions'!$H$25*$C279)*(1+'Summary&amp;Assumptions'!$J$29)^(BQ$46-1))</f>
        <v>0</v>
      </c>
      <c r="BM279" s="588">
        <f>AND(BR$55&gt;0,SUM($E279:BL279)&lt;'Summary&amp;Assumptions'!$G$32*$B279,$D279&gt;='Summary&amp;Assumptions'!$D$17,BR$47&gt;=$D279,BR$47&lt;=EDATE($D279,'Summary&amp;Assumptions'!$G$32))*$B279+AND(BR$56&lt;'Summary&amp;Assumptions'!$J$31,BR$47&gt;=$FO279,BR$47&lt;=$FP279)*(('Summary&amp;Assumptions'!$H$25*$C279)*(1+'Summary&amp;Assumptions'!$J$29)^(BR$46-1))+AND(BR$56&lt;'Summary&amp;Assumptions'!$J$31,BR$47&gt;=$FQ279,BR$47&lt;=$FR279)*(('Summary&amp;Assumptions'!$H$25*$C279)*(1+'Summary&amp;Assumptions'!$J$29)^(BR$46-1))</f>
        <v>0</v>
      </c>
      <c r="BN279" s="588">
        <f>AND(BS$55&gt;0,SUM($E279:BM279)&lt;'Summary&amp;Assumptions'!$G$32*$B279,$D279&gt;='Summary&amp;Assumptions'!$D$17,BS$47&gt;=$D279,BS$47&lt;=EDATE($D279,'Summary&amp;Assumptions'!$G$32))*$B279+AND(BS$56&lt;'Summary&amp;Assumptions'!$J$31,BS$47&gt;=$FO279,BS$47&lt;=$FP279)*(('Summary&amp;Assumptions'!$H$25*$C279)*(1+'Summary&amp;Assumptions'!$J$29)^(BS$46-1))+AND(BS$56&lt;'Summary&amp;Assumptions'!$J$31,BS$47&gt;=$FQ279,BS$47&lt;=$FR279)*(('Summary&amp;Assumptions'!$H$25*$C279)*(1+'Summary&amp;Assumptions'!$J$29)^(BS$46-1))</f>
        <v>0</v>
      </c>
      <c r="BO279" s="588">
        <f>AND(BT$55&gt;0,SUM($E279:BN279)&lt;'Summary&amp;Assumptions'!$G$32*$B279,$D279&gt;='Summary&amp;Assumptions'!$D$17,BT$47&gt;=$D279,BT$47&lt;=EDATE($D279,'Summary&amp;Assumptions'!$G$32))*$B279+AND(BT$56&lt;'Summary&amp;Assumptions'!$J$31,BT$47&gt;=$FO279,BT$47&lt;=$FP279)*(('Summary&amp;Assumptions'!$H$25*$C279)*(1+'Summary&amp;Assumptions'!$J$29)^(BT$46-1))+AND(BT$56&lt;'Summary&amp;Assumptions'!$J$31,BT$47&gt;=$FQ279,BT$47&lt;=$FR279)*(('Summary&amp;Assumptions'!$H$25*$C279)*(1+'Summary&amp;Assumptions'!$J$29)^(BT$46-1))</f>
        <v>0</v>
      </c>
      <c r="BP279" s="588">
        <f>AND(BU$55&gt;0,SUM($E279:BO279)&lt;'Summary&amp;Assumptions'!$G$32*$B279,$D279&gt;='Summary&amp;Assumptions'!$D$17,BU$47&gt;=$D279,BU$47&lt;=EDATE($D279,'Summary&amp;Assumptions'!$G$32))*$B279+AND(BU$56&lt;'Summary&amp;Assumptions'!$J$31,BU$47&gt;=$FO279,BU$47&lt;=$FP279)*(('Summary&amp;Assumptions'!$H$25*$C279)*(1+'Summary&amp;Assumptions'!$J$29)^(BU$46-1))+AND(BU$56&lt;'Summary&amp;Assumptions'!$J$31,BU$47&gt;=$FQ279,BU$47&lt;=$FR279)*(('Summary&amp;Assumptions'!$H$25*$C279)*(1+'Summary&amp;Assumptions'!$J$29)^(BU$46-1))</f>
        <v>0</v>
      </c>
      <c r="BQ279" s="588">
        <f>AND(BV$55&gt;0,SUM($E279:BP279)&lt;'Summary&amp;Assumptions'!$G$32*$B279,$D279&gt;='Summary&amp;Assumptions'!$D$17,BV$47&gt;=$D279,BV$47&lt;=EDATE($D279,'Summary&amp;Assumptions'!$G$32))*$B279+AND(BV$56&lt;'Summary&amp;Assumptions'!$J$31,BV$47&gt;=$FO279,BV$47&lt;=$FP279)*(('Summary&amp;Assumptions'!$H$25*$C279)*(1+'Summary&amp;Assumptions'!$J$29)^(BV$46-1))+AND(BV$56&lt;'Summary&amp;Assumptions'!$J$31,BV$47&gt;=$FQ279,BV$47&lt;=$FR279)*(('Summary&amp;Assumptions'!$H$25*$C279)*(1+'Summary&amp;Assumptions'!$J$29)^(BV$46-1))</f>
        <v>0</v>
      </c>
      <c r="BR279" s="588">
        <f>AND(BW$55&gt;0,SUM($E279:BQ279)&lt;'Summary&amp;Assumptions'!$G$32*$B279,$D279&gt;='Summary&amp;Assumptions'!$D$17,BW$47&gt;=$D279,BW$47&lt;=EDATE($D279,'Summary&amp;Assumptions'!$G$32))*$B279+AND(BW$56&lt;'Summary&amp;Assumptions'!$J$31,BW$47&gt;=$FO279,BW$47&lt;=$FP279)*(('Summary&amp;Assumptions'!$H$25*$C279)*(1+'Summary&amp;Assumptions'!$J$29)^(BW$46-1))+AND(BW$56&lt;'Summary&amp;Assumptions'!$J$31,BW$47&gt;=$FQ279,BW$47&lt;=$FR279)*(('Summary&amp;Assumptions'!$H$25*$C279)*(1+'Summary&amp;Assumptions'!$J$29)^(BW$46-1))</f>
        <v>0</v>
      </c>
      <c r="BS279" s="588">
        <f>AND(BX$55&gt;0,SUM($E279:BR279)&lt;'Summary&amp;Assumptions'!$G$32*$B279,$D279&gt;='Summary&amp;Assumptions'!$D$17,BX$47&gt;=$D279,BX$47&lt;=EDATE($D279,'Summary&amp;Assumptions'!$G$32))*$B279+AND(BX$56&lt;'Summary&amp;Assumptions'!$J$31,BX$47&gt;=$FO279,BX$47&lt;=$FP279)*(('Summary&amp;Assumptions'!$H$25*$C279)*(1+'Summary&amp;Assumptions'!$J$29)^(BX$46-1))+AND(BX$56&lt;'Summary&amp;Assumptions'!$J$31,BX$47&gt;=$FQ279,BX$47&lt;=$FR279)*(('Summary&amp;Assumptions'!$H$25*$C279)*(1+'Summary&amp;Assumptions'!$J$29)^(BX$46-1))</f>
        <v>0</v>
      </c>
      <c r="BT279" s="588">
        <f>AND(BY$55&gt;0,SUM($E279:BS279)&lt;'Summary&amp;Assumptions'!$G$32*$B279,$D279&gt;='Summary&amp;Assumptions'!$D$17,BY$47&gt;=$D279,BY$47&lt;=EDATE($D279,'Summary&amp;Assumptions'!$G$32))*$B279+AND(BY$56&lt;'Summary&amp;Assumptions'!$J$31,BY$47&gt;=$FO279,BY$47&lt;=$FP279)*(('Summary&amp;Assumptions'!$H$25*$C279)*(1+'Summary&amp;Assumptions'!$J$29)^(BY$46-1))+AND(BY$56&lt;'Summary&amp;Assumptions'!$J$31,BY$47&gt;=$FQ279,BY$47&lt;=$FR279)*(('Summary&amp;Assumptions'!$H$25*$C279)*(1+'Summary&amp;Assumptions'!$J$29)^(BY$46-1))</f>
        <v>0</v>
      </c>
      <c r="BU279" s="588">
        <f>AND(BZ$55&gt;0,SUM($E279:BT279)&lt;'Summary&amp;Assumptions'!$G$32*$B279,$D279&gt;='Summary&amp;Assumptions'!$D$17,BZ$47&gt;=$D279,BZ$47&lt;=EDATE($D279,'Summary&amp;Assumptions'!$G$32))*$B279+AND(BZ$56&lt;'Summary&amp;Assumptions'!$J$31,BZ$47&gt;=$FO279,BZ$47&lt;=$FP279)*(('Summary&amp;Assumptions'!$H$25*$C279)*(1+'Summary&amp;Assumptions'!$J$29)^(BZ$46-1))+AND(BZ$56&lt;'Summary&amp;Assumptions'!$J$31,BZ$47&gt;=$FQ279,BZ$47&lt;=$FR279)*(('Summary&amp;Assumptions'!$H$25*$C279)*(1+'Summary&amp;Assumptions'!$J$29)^(BZ$46-1))</f>
        <v>0</v>
      </c>
      <c r="BV279" s="588">
        <f>AND(CA$55&gt;0,SUM($E279:BU279)&lt;'Summary&amp;Assumptions'!$G$32*$B279,$D279&gt;='Summary&amp;Assumptions'!$D$17,CA$47&gt;=$D279,CA$47&lt;=EDATE($D279,'Summary&amp;Assumptions'!$G$32))*$B279+AND(CA$56&lt;'Summary&amp;Assumptions'!$J$31,CA$47&gt;=$FO279,CA$47&lt;=$FP279)*(('Summary&amp;Assumptions'!$H$25*$C279)*(1+'Summary&amp;Assumptions'!$J$29)^(CA$46-1))+AND(CA$56&lt;'Summary&amp;Assumptions'!$J$31,CA$47&gt;=$FQ279,CA$47&lt;=$FR279)*(('Summary&amp;Assumptions'!$H$25*$C279)*(1+'Summary&amp;Assumptions'!$J$29)^(CA$46-1))</f>
        <v>0</v>
      </c>
      <c r="BW279" s="588">
        <f>AND(CB$55&gt;0,SUM($E279:BV279)&lt;'Summary&amp;Assumptions'!$G$32*$B279,$D279&gt;='Summary&amp;Assumptions'!$D$17,CB$47&gt;=$D279,CB$47&lt;=EDATE($D279,'Summary&amp;Assumptions'!$G$32))*$B279+AND(CB$56&lt;'Summary&amp;Assumptions'!$J$31,CB$47&gt;=$FO279,CB$47&lt;=$FP279)*(('Summary&amp;Assumptions'!$H$25*$C279)*(1+'Summary&amp;Assumptions'!$J$29)^(CB$46-1))+AND(CB$56&lt;'Summary&amp;Assumptions'!$J$31,CB$47&gt;=$FQ279,CB$47&lt;=$FR279)*(('Summary&amp;Assumptions'!$H$25*$C279)*(1+'Summary&amp;Assumptions'!$J$29)^(CB$46-1))</f>
        <v>0</v>
      </c>
      <c r="BX279" s="588">
        <f>AND(CC$55&gt;0,SUM($E279:BW279)&lt;'Summary&amp;Assumptions'!$G$32*$B279,$D279&gt;='Summary&amp;Assumptions'!$D$17,CC$47&gt;=$D279,CC$47&lt;=EDATE($D279,'Summary&amp;Assumptions'!$G$32))*$B279+AND(CC$56&lt;'Summary&amp;Assumptions'!$J$31,CC$47&gt;=$FO279,CC$47&lt;=$FP279)*(('Summary&amp;Assumptions'!$H$25*$C279)*(1+'Summary&amp;Assumptions'!$J$29)^(CC$46-1))+AND(CC$56&lt;'Summary&amp;Assumptions'!$J$31,CC$47&gt;=$FQ279,CC$47&lt;=$FR279)*(('Summary&amp;Assumptions'!$H$25*$C279)*(1+'Summary&amp;Assumptions'!$J$29)^(CC$46-1))</f>
        <v>0</v>
      </c>
      <c r="BY279" s="588">
        <f>AND(CD$55&gt;0,SUM($E279:BX279)&lt;'Summary&amp;Assumptions'!$G$32*$B279,$D279&gt;='Summary&amp;Assumptions'!$D$17,CD$47&gt;=$D279,CD$47&lt;=EDATE($D279,'Summary&amp;Assumptions'!$G$32))*$B279+AND(CD$56&lt;'Summary&amp;Assumptions'!$J$31,CD$47&gt;=$FO279,CD$47&lt;=$FP279)*(('Summary&amp;Assumptions'!$H$25*$C279)*(1+'Summary&amp;Assumptions'!$J$29)^(CD$46-1))+AND(CD$56&lt;'Summary&amp;Assumptions'!$J$31,CD$47&gt;=$FQ279,CD$47&lt;=$FR279)*(('Summary&amp;Assumptions'!$H$25*$C279)*(1+'Summary&amp;Assumptions'!$J$29)^(CD$46-1))</f>
        <v>0</v>
      </c>
      <c r="BZ279" s="588">
        <f>AND(CE$55&gt;0,SUM($E279:BY279)&lt;'Summary&amp;Assumptions'!$G$32*$B279,$D279&gt;='Summary&amp;Assumptions'!$D$17,CE$47&gt;=$D279,CE$47&lt;=EDATE($D279,'Summary&amp;Assumptions'!$G$32))*$B279+AND(CE$56&lt;'Summary&amp;Assumptions'!$J$31,CE$47&gt;=$FO279,CE$47&lt;=$FP279)*(('Summary&amp;Assumptions'!$H$25*$C279)*(1+'Summary&amp;Assumptions'!$J$29)^(CE$46-1))+AND(CE$56&lt;'Summary&amp;Assumptions'!$J$31,CE$47&gt;=$FQ279,CE$47&lt;=$FR279)*(('Summary&amp;Assumptions'!$H$25*$C279)*(1+'Summary&amp;Assumptions'!$J$29)^(CE$46-1))</f>
        <v>0</v>
      </c>
      <c r="CA279" s="588">
        <f>AND(CF$55&gt;0,SUM($E279:BZ279)&lt;'Summary&amp;Assumptions'!$G$32*$B279,$D279&gt;='Summary&amp;Assumptions'!$D$17,CF$47&gt;=$D279,CF$47&lt;=EDATE($D279,'Summary&amp;Assumptions'!$G$32))*$B279+AND(CF$56&lt;'Summary&amp;Assumptions'!$J$31,CF$47&gt;=$FO279,CF$47&lt;=$FP279)*(('Summary&amp;Assumptions'!$H$25*$C279)*(1+'Summary&amp;Assumptions'!$J$29)^(CF$46-1))+AND(CF$56&lt;'Summary&amp;Assumptions'!$J$31,CF$47&gt;=$FQ279,CF$47&lt;=$FR279)*(('Summary&amp;Assumptions'!$H$25*$C279)*(1+'Summary&amp;Assumptions'!$J$29)^(CF$46-1))</f>
        <v>0</v>
      </c>
      <c r="CB279" s="588">
        <f>AND(CG$55&gt;0,SUM($E279:CA279)&lt;'Summary&amp;Assumptions'!$G$32*$B279,$D279&gt;='Summary&amp;Assumptions'!$D$17,CG$47&gt;=$D279,CG$47&lt;=EDATE($D279,'Summary&amp;Assumptions'!$G$32))*$B279+AND(CG$56&lt;'Summary&amp;Assumptions'!$J$31,CG$47&gt;=$FO279,CG$47&lt;=$FP279)*(('Summary&amp;Assumptions'!$H$25*$C279)*(1+'Summary&amp;Assumptions'!$J$29)^(CG$46-1))+AND(CG$56&lt;'Summary&amp;Assumptions'!$J$31,CG$47&gt;=$FQ279,CG$47&lt;=$FR279)*(('Summary&amp;Assumptions'!$H$25*$C279)*(1+'Summary&amp;Assumptions'!$J$29)^(CG$46-1))</f>
        <v>0</v>
      </c>
      <c r="CC279" s="588">
        <f>AND(CH$55&gt;0,SUM($E279:CB279)&lt;'Summary&amp;Assumptions'!$G$32*$B279,$D279&gt;='Summary&amp;Assumptions'!$D$17,CH$47&gt;=$D279,CH$47&lt;=EDATE($D279,'Summary&amp;Assumptions'!$G$32))*$B279+AND(CH$56&lt;'Summary&amp;Assumptions'!$J$31,CH$47&gt;=$FO279,CH$47&lt;=$FP279)*(('Summary&amp;Assumptions'!$H$25*$C279)*(1+'Summary&amp;Assumptions'!$J$29)^(CH$46-1))+AND(CH$56&lt;'Summary&amp;Assumptions'!$J$31,CH$47&gt;=$FQ279,CH$47&lt;=$FR279)*(('Summary&amp;Assumptions'!$H$25*$C279)*(1+'Summary&amp;Assumptions'!$J$29)^(CH$46-1))</f>
        <v>0</v>
      </c>
      <c r="CD279" s="588">
        <f>AND(CI$55&gt;0,SUM($E279:CC279)&lt;'Summary&amp;Assumptions'!$G$32*$B279,$D279&gt;='Summary&amp;Assumptions'!$D$17,CI$47&gt;=$D279,CI$47&lt;=EDATE($D279,'Summary&amp;Assumptions'!$G$32))*$B279+AND(CI$56&lt;'Summary&amp;Assumptions'!$J$31,CI$47&gt;=$FO279,CI$47&lt;=$FP279)*(('Summary&amp;Assumptions'!$H$25*$C279)*(1+'Summary&amp;Assumptions'!$J$29)^(CI$46-1))+AND(CI$56&lt;'Summary&amp;Assumptions'!$J$31,CI$47&gt;=$FQ279,CI$47&lt;=$FR279)*(('Summary&amp;Assumptions'!$H$25*$C279)*(1+'Summary&amp;Assumptions'!$J$29)^(CI$46-1))</f>
        <v>0</v>
      </c>
      <c r="CE279" s="588">
        <f>AND(CJ$55&gt;0,SUM($E279:CD279)&lt;'Summary&amp;Assumptions'!$G$32*$B279,$D279&gt;='Summary&amp;Assumptions'!$D$17,CJ$47&gt;=$D279,CJ$47&lt;=EDATE($D279,'Summary&amp;Assumptions'!$G$32))*$B279+AND(CJ$56&lt;'Summary&amp;Assumptions'!$J$31,CJ$47&gt;=$FO279,CJ$47&lt;=$FP279)*(('Summary&amp;Assumptions'!$H$25*$C279)*(1+'Summary&amp;Assumptions'!$J$29)^(CJ$46-1))+AND(CJ$56&lt;'Summary&amp;Assumptions'!$J$31,CJ$47&gt;=$FQ279,CJ$47&lt;=$FR279)*(('Summary&amp;Assumptions'!$H$25*$C279)*(1+'Summary&amp;Assumptions'!$J$29)^(CJ$46-1))</f>
        <v>0</v>
      </c>
      <c r="CF279" s="588">
        <f>AND(CK$55&gt;0,SUM($E279:CE279)&lt;'Summary&amp;Assumptions'!$G$32*$B279,$D279&gt;='Summary&amp;Assumptions'!$D$17,CK$47&gt;=$D279,CK$47&lt;=EDATE($D279,'Summary&amp;Assumptions'!$G$32))*$B279+AND(CK$56&lt;'Summary&amp;Assumptions'!$J$31,CK$47&gt;=$FO279,CK$47&lt;=$FP279)*(('Summary&amp;Assumptions'!$H$25*$C279)*(1+'Summary&amp;Assumptions'!$J$29)^(CK$46-1))+AND(CK$56&lt;'Summary&amp;Assumptions'!$J$31,CK$47&gt;=$FQ279,CK$47&lt;=$FR279)*(('Summary&amp;Assumptions'!$H$25*$C279)*(1+'Summary&amp;Assumptions'!$J$29)^(CK$46-1))</f>
        <v>0</v>
      </c>
      <c r="CG279" s="588">
        <f>AND(CL$55&gt;0,SUM($E279:CF279)&lt;'Summary&amp;Assumptions'!$G$32*$B279,$D279&gt;='Summary&amp;Assumptions'!$D$17,CL$47&gt;=$D279,CL$47&lt;=EDATE($D279,'Summary&amp;Assumptions'!$G$32))*$B279+AND(CL$56&lt;'Summary&amp;Assumptions'!$J$31,CL$47&gt;=$FO279,CL$47&lt;=$FP279)*(('Summary&amp;Assumptions'!$H$25*$C279)*(1+'Summary&amp;Assumptions'!$J$29)^(CL$46-1))+AND(CL$56&lt;'Summary&amp;Assumptions'!$J$31,CL$47&gt;=$FQ279,CL$47&lt;=$FR279)*(('Summary&amp;Assumptions'!$H$25*$C279)*(1+'Summary&amp;Assumptions'!$J$29)^(CL$46-1))</f>
        <v>0</v>
      </c>
      <c r="CH279" s="588">
        <f>AND(CM$55&gt;0,SUM($E279:CG279)&lt;'Summary&amp;Assumptions'!$G$32*$B279,$D279&gt;='Summary&amp;Assumptions'!$D$17,CM$47&gt;=$D279,CM$47&lt;=EDATE($D279,'Summary&amp;Assumptions'!$G$32))*$B279+AND(CM$56&lt;'Summary&amp;Assumptions'!$J$31,CM$47&gt;=$FO279,CM$47&lt;=$FP279)*(('Summary&amp;Assumptions'!$H$25*$C279)*(1+'Summary&amp;Assumptions'!$J$29)^(CM$46-1))+AND(CM$56&lt;'Summary&amp;Assumptions'!$J$31,CM$47&gt;=$FQ279,CM$47&lt;=$FR279)*(('Summary&amp;Assumptions'!$H$25*$C279)*(1+'Summary&amp;Assumptions'!$J$29)^(CM$46-1))</f>
        <v>0</v>
      </c>
      <c r="CI279" s="588">
        <f>AND(CN$55&gt;0,SUM($E279:CH279)&lt;'Summary&amp;Assumptions'!$G$32*$B279,$D279&gt;='Summary&amp;Assumptions'!$D$17,CN$47&gt;=$D279,CN$47&lt;=EDATE($D279,'Summary&amp;Assumptions'!$G$32))*$B279+AND(CN$56&lt;'Summary&amp;Assumptions'!$J$31,CN$47&gt;=$FO279,CN$47&lt;=$FP279)*(('Summary&amp;Assumptions'!$H$25*$C279)*(1+'Summary&amp;Assumptions'!$J$29)^(CN$46-1))+AND(CN$56&lt;'Summary&amp;Assumptions'!$J$31,CN$47&gt;=$FQ279,CN$47&lt;=$FR279)*(('Summary&amp;Assumptions'!$H$25*$C279)*(1+'Summary&amp;Assumptions'!$J$29)^(CN$46-1))</f>
        <v>0</v>
      </c>
      <c r="CJ279" s="588">
        <f>AND(CO$55&gt;0,SUM($E279:CI279)&lt;'Summary&amp;Assumptions'!$G$32*$B279,$D279&gt;='Summary&amp;Assumptions'!$D$17,CO$47&gt;=$D279,CO$47&lt;=EDATE($D279,'Summary&amp;Assumptions'!$G$32))*$B279+AND(CO$56&lt;'Summary&amp;Assumptions'!$J$31,CO$47&gt;=$FO279,CO$47&lt;=$FP279)*(('Summary&amp;Assumptions'!$H$25*$C279)*(1+'Summary&amp;Assumptions'!$J$29)^(CO$46-1))+AND(CO$56&lt;'Summary&amp;Assumptions'!$J$31,CO$47&gt;=$FQ279,CO$47&lt;=$FR279)*(('Summary&amp;Assumptions'!$H$25*$C279)*(1+'Summary&amp;Assumptions'!$J$29)^(CO$46-1))</f>
        <v>0</v>
      </c>
      <c r="CK279" s="588">
        <f>AND(CP$55&gt;0,SUM($E279:CJ279)&lt;'Summary&amp;Assumptions'!$G$32*$B279,$D279&gt;='Summary&amp;Assumptions'!$D$17,CP$47&gt;=$D279,CP$47&lt;=EDATE($D279,'Summary&amp;Assumptions'!$G$32))*$B279+AND(CP$56&lt;'Summary&amp;Assumptions'!$J$31,CP$47&gt;=$FO279,CP$47&lt;=$FP279)*(('Summary&amp;Assumptions'!$H$25*$C279)*(1+'Summary&amp;Assumptions'!$J$29)^(CP$46-1))+AND(CP$56&lt;'Summary&amp;Assumptions'!$J$31,CP$47&gt;=$FQ279,CP$47&lt;=$FR279)*(('Summary&amp;Assumptions'!$H$25*$C279)*(1+'Summary&amp;Assumptions'!$J$29)^(CP$46-1))</f>
        <v>0</v>
      </c>
      <c r="CL279" s="588">
        <f>AND(CQ$55&gt;0,SUM($E279:CK279)&lt;'Summary&amp;Assumptions'!$G$32*$B279,$D279&gt;='Summary&amp;Assumptions'!$D$17,CQ$47&gt;=$D279,CQ$47&lt;=EDATE($D279,'Summary&amp;Assumptions'!$G$32))*$B279+AND(CQ$56&lt;'Summary&amp;Assumptions'!$J$31,CQ$47&gt;=$FO279,CQ$47&lt;=$FP279)*(('Summary&amp;Assumptions'!$H$25*$C279)*(1+'Summary&amp;Assumptions'!$J$29)^(CQ$46-1))+AND(CQ$56&lt;'Summary&amp;Assumptions'!$J$31,CQ$47&gt;=$FQ279,CQ$47&lt;=$FR279)*(('Summary&amp;Assumptions'!$H$25*$C279)*(1+'Summary&amp;Assumptions'!$J$29)^(CQ$46-1))</f>
        <v>0</v>
      </c>
      <c r="CM279" s="588">
        <f>AND(CR$55&gt;0,SUM($E279:CL279)&lt;'Summary&amp;Assumptions'!$G$32*$B279,$D279&gt;='Summary&amp;Assumptions'!$D$17,CR$47&gt;=$D279,CR$47&lt;=EDATE($D279,'Summary&amp;Assumptions'!$G$32))*$B279+AND(CR$56&lt;'Summary&amp;Assumptions'!$J$31,CR$47&gt;=$FO279,CR$47&lt;=$FP279)*(('Summary&amp;Assumptions'!$H$25*$C279)*(1+'Summary&amp;Assumptions'!$J$29)^(CR$46-1))+AND(CR$56&lt;'Summary&amp;Assumptions'!$J$31,CR$47&gt;=$FQ279,CR$47&lt;=$FR279)*(('Summary&amp;Assumptions'!$H$25*$C279)*(1+'Summary&amp;Assumptions'!$J$29)^(CR$46-1))</f>
        <v>0</v>
      </c>
      <c r="CN279" s="588">
        <f>AND(CS$55&gt;0,SUM($E279:CM279)&lt;'Summary&amp;Assumptions'!$G$32*$B279,$D279&gt;='Summary&amp;Assumptions'!$D$17,CS$47&gt;=$D279,CS$47&lt;=EDATE($D279,'Summary&amp;Assumptions'!$G$32))*$B279+AND(CS$56&lt;'Summary&amp;Assumptions'!$J$31,CS$47&gt;=$FO279,CS$47&lt;=$FP279)*(('Summary&amp;Assumptions'!$H$25*$C279)*(1+'Summary&amp;Assumptions'!$J$29)^(CS$46-1))+AND(CS$56&lt;'Summary&amp;Assumptions'!$J$31,CS$47&gt;=$FQ279,CS$47&lt;=$FR279)*(('Summary&amp;Assumptions'!$H$25*$C279)*(1+'Summary&amp;Assumptions'!$J$29)^(CS$46-1))</f>
        <v>0</v>
      </c>
      <c r="CO279" s="588">
        <f>AND(CT$55&gt;0,SUM($E279:CN279)&lt;'Summary&amp;Assumptions'!$G$32*$B279,$D279&gt;='Summary&amp;Assumptions'!$D$17,CT$47&gt;=$D279,CT$47&lt;=EDATE($D279,'Summary&amp;Assumptions'!$G$32))*$B279+AND(CT$56&lt;'Summary&amp;Assumptions'!$J$31,CT$47&gt;=$FO279,CT$47&lt;=$FP279)*(('Summary&amp;Assumptions'!$H$25*$C279)*(1+'Summary&amp;Assumptions'!$J$29)^(CT$46-1))+AND(CT$56&lt;'Summary&amp;Assumptions'!$J$31,CT$47&gt;=$FQ279,CT$47&lt;=$FR279)*(('Summary&amp;Assumptions'!$H$25*$C279)*(1+'Summary&amp;Assumptions'!$J$29)^(CT$46-1))</f>
        <v>0</v>
      </c>
      <c r="CP279" s="588">
        <f>AND(CU$55&gt;0,SUM($E279:CO279)&lt;'Summary&amp;Assumptions'!$G$32*$B279,$D279&gt;='Summary&amp;Assumptions'!$D$17,CU$47&gt;=$D279,CU$47&lt;=EDATE($D279,'Summary&amp;Assumptions'!$G$32))*$B279+AND(CU$56&lt;'Summary&amp;Assumptions'!$J$31,CU$47&gt;=$FO279,CU$47&lt;=$FP279)*(('Summary&amp;Assumptions'!$H$25*$C279)*(1+'Summary&amp;Assumptions'!$J$29)^(CU$46-1))+AND(CU$56&lt;'Summary&amp;Assumptions'!$J$31,CU$47&gt;=$FQ279,CU$47&lt;=$FR279)*(('Summary&amp;Assumptions'!$H$25*$C279)*(1+'Summary&amp;Assumptions'!$J$29)^(CU$46-1))</f>
        <v>0</v>
      </c>
      <c r="CQ279" s="588">
        <f>AND(CV$55&gt;0,SUM($E279:CP279)&lt;'Summary&amp;Assumptions'!$G$32*$B279,$D279&gt;='Summary&amp;Assumptions'!$D$17,CV$47&gt;=$D279,CV$47&lt;=EDATE($D279,'Summary&amp;Assumptions'!$G$32))*$B279+AND(CV$56&lt;'Summary&amp;Assumptions'!$J$31,CV$47&gt;=$FO279,CV$47&lt;=$FP279)*(('Summary&amp;Assumptions'!$H$25*$C279)*(1+'Summary&amp;Assumptions'!$J$29)^(CV$46-1))+AND(CV$56&lt;'Summary&amp;Assumptions'!$J$31,CV$47&gt;=$FQ279,CV$47&lt;=$FR279)*(('Summary&amp;Assumptions'!$H$25*$C279)*(1+'Summary&amp;Assumptions'!$J$29)^(CV$46-1))</f>
        <v>0</v>
      </c>
      <c r="CR279" s="588">
        <f>AND(CW$55&gt;0,SUM($E279:CQ279)&lt;'Summary&amp;Assumptions'!$G$32*$B279,$D279&gt;='Summary&amp;Assumptions'!$D$17,CW$47&gt;=$D279,CW$47&lt;=EDATE($D279,'Summary&amp;Assumptions'!$G$32))*$B279+AND(CW$56&lt;'Summary&amp;Assumptions'!$J$31,CW$47&gt;=$FO279,CW$47&lt;=$FP279)*(('Summary&amp;Assumptions'!$H$25*$C279)*(1+'Summary&amp;Assumptions'!$J$29)^(CW$46-1))+AND(CW$56&lt;'Summary&amp;Assumptions'!$J$31,CW$47&gt;=$FQ279,CW$47&lt;=$FR279)*(('Summary&amp;Assumptions'!$H$25*$C279)*(1+'Summary&amp;Assumptions'!$J$29)^(CW$46-1))</f>
        <v>0</v>
      </c>
      <c r="CS279" s="588">
        <f>AND(CX$55&gt;0,SUM($E279:CR279)&lt;'Summary&amp;Assumptions'!$G$32*$B279,$D279&gt;='Summary&amp;Assumptions'!$D$17,CX$47&gt;=$D279,CX$47&lt;=EDATE($D279,'Summary&amp;Assumptions'!$G$32))*$B279+AND(CX$56&lt;'Summary&amp;Assumptions'!$J$31,CX$47&gt;=$FO279,CX$47&lt;=$FP279)*(('Summary&amp;Assumptions'!$H$25*$C279)*(1+'Summary&amp;Assumptions'!$J$29)^(CX$46-1))+AND(CX$56&lt;'Summary&amp;Assumptions'!$J$31,CX$47&gt;=$FQ279,CX$47&lt;=$FR279)*(('Summary&amp;Assumptions'!$H$25*$C279)*(1+'Summary&amp;Assumptions'!$J$29)^(CX$46-1))</f>
        <v>0</v>
      </c>
      <c r="CT279" s="588">
        <f>AND(CY$55&gt;0,SUM($E279:CS279)&lt;'Summary&amp;Assumptions'!$G$32*$B279,$D279&gt;='Summary&amp;Assumptions'!$D$17,CY$47&gt;=$D279,CY$47&lt;=EDATE($D279,'Summary&amp;Assumptions'!$G$32))*$B279+AND(CY$56&lt;'Summary&amp;Assumptions'!$J$31,CY$47&gt;=$FO279,CY$47&lt;=$FP279)*(('Summary&amp;Assumptions'!$H$25*$C279)*(1+'Summary&amp;Assumptions'!$J$29)^(CY$46-1))+AND(CY$56&lt;'Summary&amp;Assumptions'!$J$31,CY$47&gt;=$FQ279,CY$47&lt;=$FR279)*(('Summary&amp;Assumptions'!$H$25*$C279)*(1+'Summary&amp;Assumptions'!$J$29)^(CY$46-1))</f>
        <v>0</v>
      </c>
      <c r="CU279" s="588">
        <f>AND(CZ$55&gt;0,SUM($E279:CT279)&lt;'Summary&amp;Assumptions'!$G$32*$B279,$D279&gt;='Summary&amp;Assumptions'!$D$17,CZ$47&gt;=$D279,CZ$47&lt;=EDATE($D279,'Summary&amp;Assumptions'!$G$32))*$B279+AND(CZ$56&lt;'Summary&amp;Assumptions'!$J$31,CZ$47&gt;=$FO279,CZ$47&lt;=$FP279)*(('Summary&amp;Assumptions'!$H$25*$C279)*(1+'Summary&amp;Assumptions'!$J$29)^(CZ$46-1))+AND(CZ$56&lt;'Summary&amp;Assumptions'!$J$31,CZ$47&gt;=$FQ279,CZ$47&lt;=$FR279)*(('Summary&amp;Assumptions'!$H$25*$C279)*(1+'Summary&amp;Assumptions'!$J$29)^(CZ$46-1))</f>
        <v>0</v>
      </c>
      <c r="CV279" s="588">
        <f>AND(DA$55&gt;0,SUM($E279:CU279)&lt;'Summary&amp;Assumptions'!$G$32*$B279,$D279&gt;='Summary&amp;Assumptions'!$D$17,DA$47&gt;=$D279,DA$47&lt;=EDATE($D279,'Summary&amp;Assumptions'!$G$32))*$B279+AND(DA$56&lt;'Summary&amp;Assumptions'!$J$31,DA$47&gt;=$FO279,DA$47&lt;=$FP279)*(('Summary&amp;Assumptions'!$H$25*$C279)*(1+'Summary&amp;Assumptions'!$J$29)^(DA$46-1))+AND(DA$56&lt;'Summary&amp;Assumptions'!$J$31,DA$47&gt;=$FQ279,DA$47&lt;=$FR279)*(('Summary&amp;Assumptions'!$H$25*$C279)*(1+'Summary&amp;Assumptions'!$J$29)^(DA$46-1))</f>
        <v>0</v>
      </c>
      <c r="CW279" s="588">
        <f>AND(DB$55&gt;0,SUM($E279:CV279)&lt;'Summary&amp;Assumptions'!$G$32*$B279,$D279&gt;='Summary&amp;Assumptions'!$D$17,DB$47&gt;=$D279,DB$47&lt;=EDATE($D279,'Summary&amp;Assumptions'!$G$32))*$B279+AND(DB$56&lt;'Summary&amp;Assumptions'!$J$31,DB$47&gt;=$FO279,DB$47&lt;=$FP279)*(('Summary&amp;Assumptions'!$H$25*$C279)*(1+'Summary&amp;Assumptions'!$J$29)^(DB$46-1))+AND(DB$56&lt;'Summary&amp;Assumptions'!$J$31,DB$47&gt;=$FQ279,DB$47&lt;=$FR279)*(('Summary&amp;Assumptions'!$H$25*$C279)*(1+'Summary&amp;Assumptions'!$J$29)^(DB$46-1))</f>
        <v>0</v>
      </c>
      <c r="CX279" s="588">
        <f>AND(DC$55&gt;0,SUM($E279:CW279)&lt;'Summary&amp;Assumptions'!$G$32*$B279,$D279&gt;='Summary&amp;Assumptions'!$D$17,DC$47&gt;=$D279,DC$47&lt;=EDATE($D279,'Summary&amp;Assumptions'!$G$32))*$B279+AND(DC$56&lt;'Summary&amp;Assumptions'!$J$31,DC$47&gt;=$FO279,DC$47&lt;=$FP279)*(('Summary&amp;Assumptions'!$H$25*$C279)*(1+'Summary&amp;Assumptions'!$J$29)^(DC$46-1))+AND(DC$56&lt;'Summary&amp;Assumptions'!$J$31,DC$47&gt;=$FQ279,DC$47&lt;=$FR279)*(('Summary&amp;Assumptions'!$H$25*$C279)*(1+'Summary&amp;Assumptions'!$J$29)^(DC$46-1))</f>
        <v>0</v>
      </c>
      <c r="CY279" s="588">
        <f>AND(DD$55&gt;0,SUM($E279:CX279)&lt;'Summary&amp;Assumptions'!$G$32*$B279,$D279&gt;='Summary&amp;Assumptions'!$D$17,DD$47&gt;=$D279,DD$47&lt;=EDATE($D279,'Summary&amp;Assumptions'!$G$32))*$B279+AND(DD$56&lt;'Summary&amp;Assumptions'!$J$31,DD$47&gt;=$FO279,DD$47&lt;=$FP279)*(('Summary&amp;Assumptions'!$H$25*$C279)*(1+'Summary&amp;Assumptions'!$J$29)^(DD$46-1))+AND(DD$56&lt;'Summary&amp;Assumptions'!$J$31,DD$47&gt;=$FQ279,DD$47&lt;=$FR279)*(('Summary&amp;Assumptions'!$H$25*$C279)*(1+'Summary&amp;Assumptions'!$J$29)^(DD$46-1))</f>
        <v>0</v>
      </c>
      <c r="CZ279" s="588">
        <f>AND(DE$55&gt;0,SUM($E279:CY279)&lt;'Summary&amp;Assumptions'!$G$32*$B279,$D279&gt;='Summary&amp;Assumptions'!$D$17,DE$47&gt;=$D279,DE$47&lt;=EDATE($D279,'Summary&amp;Assumptions'!$G$32))*$B279+AND(DE$56&lt;'Summary&amp;Assumptions'!$J$31,DE$47&gt;=$FO279,DE$47&lt;=$FP279)*(('Summary&amp;Assumptions'!$H$25*$C279)*(1+'Summary&amp;Assumptions'!$J$29)^(DE$46-1))+AND(DE$56&lt;'Summary&amp;Assumptions'!$J$31,DE$47&gt;=$FQ279,DE$47&lt;=$FR279)*(('Summary&amp;Assumptions'!$H$25*$C279)*(1+'Summary&amp;Assumptions'!$J$29)^(DE$46-1))</f>
        <v>0</v>
      </c>
      <c r="DA279" s="588">
        <f>AND(DF$55&gt;0,SUM($E279:CZ279)&lt;'Summary&amp;Assumptions'!$G$32*$B279,$D279&gt;='Summary&amp;Assumptions'!$D$17,DF$47&gt;=$D279,DF$47&lt;=EDATE($D279,'Summary&amp;Assumptions'!$G$32))*$B279+AND(DF$56&lt;'Summary&amp;Assumptions'!$J$31,DF$47&gt;=$FO279,DF$47&lt;=$FP279)*(('Summary&amp;Assumptions'!$H$25*$C279)*(1+'Summary&amp;Assumptions'!$J$29)^(DF$46-1))+AND(DF$56&lt;'Summary&amp;Assumptions'!$J$31,DF$47&gt;=$FQ279,DF$47&lt;=$FR279)*(('Summary&amp;Assumptions'!$H$25*$C279)*(1+'Summary&amp;Assumptions'!$J$29)^(DF$46-1))</f>
        <v>0</v>
      </c>
      <c r="DB279" s="588">
        <f>AND(DG$55&gt;0,SUM($E279:DA279)&lt;'Summary&amp;Assumptions'!$G$32*$B279,$D279&gt;='Summary&amp;Assumptions'!$D$17,DG$47&gt;=$D279,DG$47&lt;=EDATE($D279,'Summary&amp;Assumptions'!$G$32))*$B279+AND(DG$56&lt;'Summary&amp;Assumptions'!$J$31,DG$47&gt;=$FO279,DG$47&lt;=$FP279)*(('Summary&amp;Assumptions'!$H$25*$C279)*(1+'Summary&amp;Assumptions'!$J$29)^(DG$46-1))+AND(DG$56&lt;'Summary&amp;Assumptions'!$J$31,DG$47&gt;=$FQ279,DG$47&lt;=$FR279)*(('Summary&amp;Assumptions'!$H$25*$C279)*(1+'Summary&amp;Assumptions'!$J$29)^(DG$46-1))</f>
        <v>0</v>
      </c>
      <c r="DC279" s="588">
        <f>AND(DH$55&gt;0,SUM($E279:DB279)&lt;'Summary&amp;Assumptions'!$G$32*$B279,$D279&gt;='Summary&amp;Assumptions'!$D$17,DH$47&gt;=$D279,DH$47&lt;=EDATE($D279,'Summary&amp;Assumptions'!$G$32))*$B279+AND(DH$56&lt;'Summary&amp;Assumptions'!$J$31,DH$47&gt;=$FO279,DH$47&lt;=$FP279)*(('Summary&amp;Assumptions'!$H$25*$C279)*(1+'Summary&amp;Assumptions'!$J$29)^(DH$46-1))+AND(DH$56&lt;'Summary&amp;Assumptions'!$J$31,DH$47&gt;=$FQ279,DH$47&lt;=$FR279)*(('Summary&amp;Assumptions'!$H$25*$C279)*(1+'Summary&amp;Assumptions'!$J$29)^(DH$46-1))</f>
        <v>0</v>
      </c>
      <c r="DD279" s="588">
        <f>AND(DI$55&gt;0,SUM($E279:DC279)&lt;'Summary&amp;Assumptions'!$G$32*$B279,$D279&gt;='Summary&amp;Assumptions'!$D$17,DI$47&gt;=$D279,DI$47&lt;=EDATE($D279,'Summary&amp;Assumptions'!$G$32))*$B279+AND(DI$56&lt;'Summary&amp;Assumptions'!$J$31,DI$47&gt;=$FO279,DI$47&lt;=$FP279)*(('Summary&amp;Assumptions'!$H$25*$C279)*(1+'Summary&amp;Assumptions'!$J$29)^(DI$46-1))+AND(DI$56&lt;'Summary&amp;Assumptions'!$J$31,DI$47&gt;=$FQ279,DI$47&lt;=$FR279)*(('Summary&amp;Assumptions'!$H$25*$C279)*(1+'Summary&amp;Assumptions'!$J$29)^(DI$46-1))</f>
        <v>0</v>
      </c>
      <c r="DE279" s="588">
        <f>AND(DJ$55&gt;0,SUM($E279:DD279)&lt;'Summary&amp;Assumptions'!$G$32*$B279,$D279&gt;='Summary&amp;Assumptions'!$D$17,DJ$47&gt;=$D279,DJ$47&lt;=EDATE($D279,'Summary&amp;Assumptions'!$G$32))*$B279+AND(DJ$56&lt;'Summary&amp;Assumptions'!$J$31,DJ$47&gt;=$FO279,DJ$47&lt;=$FP279)*(('Summary&amp;Assumptions'!$H$25*$C279)*(1+'Summary&amp;Assumptions'!$J$29)^(DJ$46-1))+AND(DJ$56&lt;'Summary&amp;Assumptions'!$J$31,DJ$47&gt;=$FQ279,DJ$47&lt;=$FR279)*(('Summary&amp;Assumptions'!$H$25*$C279)*(1+'Summary&amp;Assumptions'!$J$29)^(DJ$46-1))</f>
        <v>0</v>
      </c>
      <c r="DF279" s="588">
        <f>AND(DK$55&gt;0,SUM($E279:DE279)&lt;'Summary&amp;Assumptions'!$G$32*$B279,$D279&gt;='Summary&amp;Assumptions'!$D$17,DK$47&gt;=$D279,DK$47&lt;=EDATE($D279,'Summary&amp;Assumptions'!$G$32))*$B279+AND(DK$56&lt;'Summary&amp;Assumptions'!$J$31,DK$47&gt;=$FO279,DK$47&lt;=$FP279)*(('Summary&amp;Assumptions'!$H$25*$C279)*(1+'Summary&amp;Assumptions'!$J$29)^(DK$46-1))+AND(DK$56&lt;'Summary&amp;Assumptions'!$J$31,DK$47&gt;=$FQ279,DK$47&lt;=$FR279)*(('Summary&amp;Assumptions'!$H$25*$C279)*(1+'Summary&amp;Assumptions'!$J$29)^(DK$46-1))</f>
        <v>0</v>
      </c>
      <c r="DG279" s="588">
        <f>AND(DL$55&gt;0,SUM($E279:DF279)&lt;'Summary&amp;Assumptions'!$G$32*$B279,$D279&gt;='Summary&amp;Assumptions'!$D$17,DL$47&gt;=$D279,DL$47&lt;=EDATE($D279,'Summary&amp;Assumptions'!$G$32))*$B279+AND(DL$56&lt;'Summary&amp;Assumptions'!$J$31,DL$47&gt;=$FO279,DL$47&lt;=$FP279)*(('Summary&amp;Assumptions'!$H$25*$C279)*(1+'Summary&amp;Assumptions'!$J$29)^(DL$46-1))+AND(DL$56&lt;'Summary&amp;Assumptions'!$J$31,DL$47&gt;=$FQ279,DL$47&lt;=$FR279)*(('Summary&amp;Assumptions'!$H$25*$C279)*(1+'Summary&amp;Assumptions'!$J$29)^(DL$46-1))</f>
        <v>0</v>
      </c>
      <c r="DH279" s="588">
        <f>AND(DM$55&gt;0,SUM($E279:DG279)&lt;'Summary&amp;Assumptions'!$G$32*$B279,$D279&gt;='Summary&amp;Assumptions'!$D$17,DM$47&gt;=$D279,DM$47&lt;=EDATE($D279,'Summary&amp;Assumptions'!$G$32))*$B279+AND(DM$56&lt;'Summary&amp;Assumptions'!$J$31,DM$47&gt;=$FO279,DM$47&lt;=$FP279)*(('Summary&amp;Assumptions'!$H$25*$C279)*(1+'Summary&amp;Assumptions'!$J$29)^(DM$46-1))+AND(DM$56&lt;'Summary&amp;Assumptions'!$J$31,DM$47&gt;=$FQ279,DM$47&lt;=$FR279)*(('Summary&amp;Assumptions'!$H$25*$C279)*(1+'Summary&amp;Assumptions'!$J$29)^(DM$46-1))</f>
        <v>0</v>
      </c>
      <c r="DI279" s="588">
        <f>AND(DN$55&gt;0,SUM($E279:DH279)&lt;'Summary&amp;Assumptions'!$G$32*$B279,$D279&gt;='Summary&amp;Assumptions'!$D$17,DN$47&gt;=$D279,DN$47&lt;=EDATE($D279,'Summary&amp;Assumptions'!$G$32))*$B279+AND(DN$56&lt;'Summary&amp;Assumptions'!$J$31,DN$47&gt;=$FO279,DN$47&lt;=$FP279)*(('Summary&amp;Assumptions'!$H$25*$C279)*(1+'Summary&amp;Assumptions'!$J$29)^(DN$46-1))+AND(DN$56&lt;'Summary&amp;Assumptions'!$J$31,DN$47&gt;=$FQ279,DN$47&lt;=$FR279)*(('Summary&amp;Assumptions'!$H$25*$C279)*(1+'Summary&amp;Assumptions'!$J$29)^(DN$46-1))</f>
        <v>0</v>
      </c>
      <c r="DJ279" s="588">
        <f>AND(DO$55&gt;0,SUM($E279:DI279)&lt;'Summary&amp;Assumptions'!$G$32*$B279,$D279&gt;='Summary&amp;Assumptions'!$D$17,DO$47&gt;=$D279,DO$47&lt;=EDATE($D279,'Summary&amp;Assumptions'!$G$32))*$B279+AND(DO$56&lt;'Summary&amp;Assumptions'!$J$31,DO$47&gt;=$FO279,DO$47&lt;=$FP279)*(('Summary&amp;Assumptions'!$H$25*$C279)*(1+'Summary&amp;Assumptions'!$J$29)^(DO$46-1))+AND(DO$56&lt;'Summary&amp;Assumptions'!$J$31,DO$47&gt;=$FQ279,DO$47&lt;=$FR279)*(('Summary&amp;Assumptions'!$H$25*$C279)*(1+'Summary&amp;Assumptions'!$J$29)^(DO$46-1))</f>
        <v>0</v>
      </c>
      <c r="DK279" s="588">
        <f>AND(DP$55&gt;0,SUM($E279:DJ279)&lt;'Summary&amp;Assumptions'!$G$32*$B279,$D279&gt;='Summary&amp;Assumptions'!$D$17,DP$47&gt;=$D279,DP$47&lt;=EDATE($D279,'Summary&amp;Assumptions'!$G$32))*$B279+AND(DP$56&lt;'Summary&amp;Assumptions'!$J$31,DP$47&gt;=$FO279,DP$47&lt;=$FP279)*(('Summary&amp;Assumptions'!$H$25*$C279)*(1+'Summary&amp;Assumptions'!$J$29)^(DP$46-1))+AND(DP$56&lt;'Summary&amp;Assumptions'!$J$31,DP$47&gt;=$FQ279,DP$47&lt;=$FR279)*(('Summary&amp;Assumptions'!$H$25*$C279)*(1+'Summary&amp;Assumptions'!$J$29)^(DP$46-1))</f>
        <v>0</v>
      </c>
      <c r="DL279" s="588">
        <f>AND(DQ$55&gt;0,SUM($E279:DK279)&lt;'Summary&amp;Assumptions'!$G$32*$B279,$D279&gt;='Summary&amp;Assumptions'!$D$17,DQ$47&gt;=$D279,DQ$47&lt;=EDATE($D279,'Summary&amp;Assumptions'!$G$32))*$B279+AND(DQ$56&lt;'Summary&amp;Assumptions'!$J$31,DQ$47&gt;=$FO279,DQ$47&lt;=$FP279)*(('Summary&amp;Assumptions'!$H$25*$C279)*(1+'Summary&amp;Assumptions'!$J$29)^(DQ$46-1))+AND(DQ$56&lt;'Summary&amp;Assumptions'!$J$31,DQ$47&gt;=$FQ279,DQ$47&lt;=$FR279)*(('Summary&amp;Assumptions'!$H$25*$C279)*(1+'Summary&amp;Assumptions'!$J$29)^(DQ$46-1))</f>
        <v>0</v>
      </c>
      <c r="DM279" s="588">
        <f>AND(DR$55&gt;0,SUM($E279:DL279)&lt;'Summary&amp;Assumptions'!$G$32*$B279,$D279&gt;='Summary&amp;Assumptions'!$D$17,DR$47&gt;=$D279,DR$47&lt;=EDATE($D279,'Summary&amp;Assumptions'!$G$32))*$B279+AND(DR$56&lt;'Summary&amp;Assumptions'!$J$31,DR$47&gt;=$FO279,DR$47&lt;=$FP279)*(('Summary&amp;Assumptions'!$H$25*$C279)*(1+'Summary&amp;Assumptions'!$J$29)^(DR$46-1))+AND(DR$56&lt;'Summary&amp;Assumptions'!$J$31,DR$47&gt;=$FQ279,DR$47&lt;=$FR279)*(('Summary&amp;Assumptions'!$H$25*$C279)*(1+'Summary&amp;Assumptions'!$J$29)^(DR$46-1))</f>
        <v>0</v>
      </c>
      <c r="DN279" s="588">
        <f>AND(DS$55&gt;0,SUM($E279:DM279)&lt;'Summary&amp;Assumptions'!$G$32*$B279,$D279&gt;='Summary&amp;Assumptions'!$D$17,DS$47&gt;=$D279,DS$47&lt;=EDATE($D279,'Summary&amp;Assumptions'!$G$32))*$B279+AND(DS$56&lt;'Summary&amp;Assumptions'!$J$31,DS$47&gt;=$FO279,DS$47&lt;=$FP279)*(('Summary&amp;Assumptions'!$H$25*$C279)*(1+'Summary&amp;Assumptions'!$J$29)^(DS$46-1))+AND(DS$56&lt;'Summary&amp;Assumptions'!$J$31,DS$47&gt;=$FQ279,DS$47&lt;=$FR279)*(('Summary&amp;Assumptions'!$H$25*$C279)*(1+'Summary&amp;Assumptions'!$J$29)^(DS$46-1))</f>
        <v>0</v>
      </c>
      <c r="DO279" s="588">
        <f>AND(DT$55&gt;0,SUM($E279:DN279)&lt;'Summary&amp;Assumptions'!$G$32*$B279,$D279&gt;='Summary&amp;Assumptions'!$D$17,DT$47&gt;=$D279,DT$47&lt;=EDATE($D279,'Summary&amp;Assumptions'!$G$32))*$B279+AND(DT$56&lt;'Summary&amp;Assumptions'!$J$31,DT$47&gt;=$FO279,DT$47&lt;=$FP279)*(('Summary&amp;Assumptions'!$H$25*$C279)*(1+'Summary&amp;Assumptions'!$J$29)^(DT$46-1))+AND(DT$56&lt;'Summary&amp;Assumptions'!$J$31,DT$47&gt;=$FQ279,DT$47&lt;=$FR279)*(('Summary&amp;Assumptions'!$H$25*$C279)*(1+'Summary&amp;Assumptions'!$J$29)^(DT$46-1))</f>
        <v>0</v>
      </c>
      <c r="DP279" s="588">
        <f>AND(DU$55&gt;0,SUM($E279:DO279)&lt;'Summary&amp;Assumptions'!$G$32*$B279,$D279&gt;='Summary&amp;Assumptions'!$D$17,DU$47&gt;=$D279,DU$47&lt;=EDATE($D279,'Summary&amp;Assumptions'!$G$32))*$B279+AND(DU$56&lt;'Summary&amp;Assumptions'!$J$31,DU$47&gt;=$FO279,DU$47&lt;=$FP279)*(('Summary&amp;Assumptions'!$H$25*$C279)*(1+'Summary&amp;Assumptions'!$J$29)^(DU$46-1))+AND(DU$56&lt;'Summary&amp;Assumptions'!$J$31,DU$47&gt;=$FQ279,DU$47&lt;=$FR279)*(('Summary&amp;Assumptions'!$H$25*$C279)*(1+'Summary&amp;Assumptions'!$J$29)^(DU$46-1))</f>
        <v>0</v>
      </c>
      <c r="DQ279" s="588">
        <f>AND(DV$55&gt;0,SUM($E279:DP279)&lt;'Summary&amp;Assumptions'!$G$32*$B279,$D279&gt;='Summary&amp;Assumptions'!$D$17,DV$47&gt;=$D279,DV$47&lt;=EDATE($D279,'Summary&amp;Assumptions'!$G$32))*$B279+AND(DV$56&lt;'Summary&amp;Assumptions'!$J$31,DV$47&gt;=$FO279,DV$47&lt;=$FP279)*(('Summary&amp;Assumptions'!$H$25*$C279)*(1+'Summary&amp;Assumptions'!$J$29)^(DV$46-1))+AND(DV$56&lt;'Summary&amp;Assumptions'!$J$31,DV$47&gt;=$FQ279,DV$47&lt;=$FR279)*(('Summary&amp;Assumptions'!$H$25*$C279)*(1+'Summary&amp;Assumptions'!$J$29)^(DV$46-1))</f>
        <v>0</v>
      </c>
      <c r="DR279" s="588">
        <f>AND(DW$55&gt;0,SUM($E279:DQ279)&lt;'Summary&amp;Assumptions'!$G$32*$B279,$D279&gt;='Summary&amp;Assumptions'!$D$17,DW$47&gt;=$D279,DW$47&lt;=EDATE($D279,'Summary&amp;Assumptions'!$G$32))*$B279+AND(DW$56&lt;'Summary&amp;Assumptions'!$J$31,DW$47&gt;=$FO279,DW$47&lt;=$FP279)*(('Summary&amp;Assumptions'!$H$25*$C279)*(1+'Summary&amp;Assumptions'!$J$29)^(DW$46-1))+AND(DW$56&lt;'Summary&amp;Assumptions'!$J$31,DW$47&gt;=$FQ279,DW$47&lt;=$FR279)*(('Summary&amp;Assumptions'!$H$25*$C279)*(1+'Summary&amp;Assumptions'!$J$29)^(DW$46-1))</f>
        <v>0</v>
      </c>
      <c r="DS279" s="588">
        <f>AND(DX$55&gt;0,SUM($E279:DR279)&lt;'Summary&amp;Assumptions'!$G$32*$B279,$D279&gt;='Summary&amp;Assumptions'!$D$17,DX$47&gt;=$D279,DX$47&lt;=EDATE($D279,'Summary&amp;Assumptions'!$G$32))*$B279+AND(DX$56&lt;'Summary&amp;Assumptions'!$J$31,DX$47&gt;=$FO279,DX$47&lt;=$FP279)*(('Summary&amp;Assumptions'!$H$25*$C279)*(1+'Summary&amp;Assumptions'!$J$29)^(DX$46-1))+AND(DX$56&lt;'Summary&amp;Assumptions'!$J$31,DX$47&gt;=$FQ279,DX$47&lt;=$FR279)*(('Summary&amp;Assumptions'!$H$25*$C279)*(1+'Summary&amp;Assumptions'!$J$29)^(DX$46-1))</f>
        <v>0</v>
      </c>
      <c r="DT279" s="588">
        <f>AND(DY$55&gt;0,SUM($E279:DS279)&lt;'Summary&amp;Assumptions'!$G$32*$B279,$D279&gt;='Summary&amp;Assumptions'!$D$17,DY$47&gt;=$D279,DY$47&lt;=EDATE($D279,'Summary&amp;Assumptions'!$G$32))*$B279+AND(DY$56&lt;'Summary&amp;Assumptions'!$J$31,DY$47&gt;=$FO279,DY$47&lt;=$FP279)*(('Summary&amp;Assumptions'!$H$25*$C279)*(1+'Summary&amp;Assumptions'!$J$29)^(DY$46-1))+AND(DY$56&lt;'Summary&amp;Assumptions'!$J$31,DY$47&gt;=$FQ279,DY$47&lt;=$FR279)*(('Summary&amp;Assumptions'!$H$25*$C279)*(1+'Summary&amp;Assumptions'!$J$29)^(DY$46-1))</f>
        <v>0</v>
      </c>
      <c r="DU279" s="588">
        <f>AND(DZ$55&gt;0,SUM($E279:DT279)&lt;'Summary&amp;Assumptions'!$G$32*$B279,$D279&gt;='Summary&amp;Assumptions'!$D$17,DZ$47&gt;=$D279,DZ$47&lt;=EDATE($D279,'Summary&amp;Assumptions'!$G$32))*$B279+AND(DZ$56&lt;'Summary&amp;Assumptions'!$J$31,DZ$47&gt;=$FO279,DZ$47&lt;=$FP279)*(('Summary&amp;Assumptions'!$H$25*$C279)*(1+'Summary&amp;Assumptions'!$J$29)^(DZ$46-1))+AND(DZ$56&lt;'Summary&amp;Assumptions'!$J$31,DZ$47&gt;=$FQ279,DZ$47&lt;=$FR279)*(('Summary&amp;Assumptions'!$H$25*$C279)*(1+'Summary&amp;Assumptions'!$J$29)^(DZ$46-1))</f>
        <v>0</v>
      </c>
      <c r="DV279" s="588">
        <f>AND(EA$55&gt;0,SUM($E279:DU279)&lt;'Summary&amp;Assumptions'!$G$32*$B279,$D279&gt;='Summary&amp;Assumptions'!$D$17,EA$47&gt;=$D279,EA$47&lt;=EDATE($D279,'Summary&amp;Assumptions'!$G$32))*$B279+AND(EA$56&lt;'Summary&amp;Assumptions'!$J$31,EA$47&gt;=$FO279,EA$47&lt;=$FP279)*(('Summary&amp;Assumptions'!$H$25*$C279)*(1+'Summary&amp;Assumptions'!$J$29)^(EA$46-1))+AND(EA$56&lt;'Summary&amp;Assumptions'!$J$31,EA$47&gt;=$FQ279,EA$47&lt;=$FR279)*(('Summary&amp;Assumptions'!$H$25*$C279)*(1+'Summary&amp;Assumptions'!$J$29)^(EA$46-1))</f>
        <v>0</v>
      </c>
      <c r="DW279" s="588">
        <f>AND(EB$55&gt;0,SUM($E279:DV279)&lt;'Summary&amp;Assumptions'!$G$32*$B279,$D279&gt;='Summary&amp;Assumptions'!$D$17,EB$47&gt;=$D279,EB$47&lt;=EDATE($D279,'Summary&amp;Assumptions'!$G$32))*$B279+AND(EB$56&lt;'Summary&amp;Assumptions'!$J$31,EB$47&gt;=$FO279,EB$47&lt;=$FP279)*(('Summary&amp;Assumptions'!$H$25*$C279)*(1+'Summary&amp;Assumptions'!$J$29)^(EB$46-1))+AND(EB$56&lt;'Summary&amp;Assumptions'!$J$31,EB$47&gt;=$FQ279,EB$47&lt;=$FR279)*(('Summary&amp;Assumptions'!$H$25*$C279)*(1+'Summary&amp;Assumptions'!$J$29)^(EB$46-1))</f>
        <v>0</v>
      </c>
      <c r="DX279" s="588">
        <f>AND(EC$55&gt;0,SUM($E279:DW279)&lt;'Summary&amp;Assumptions'!$G$32*$B279,$D279&gt;='Summary&amp;Assumptions'!$D$17,EC$47&gt;=$D279,EC$47&lt;=EDATE($D279,'Summary&amp;Assumptions'!$G$32))*$B279+AND(EC$56&lt;'Summary&amp;Assumptions'!$J$31,EC$47&gt;=$FO279,EC$47&lt;=$FP279)*(('Summary&amp;Assumptions'!$H$25*$C279)*(1+'Summary&amp;Assumptions'!$J$29)^(EC$46-1))+AND(EC$56&lt;'Summary&amp;Assumptions'!$J$31,EC$47&gt;=$FQ279,EC$47&lt;=$FR279)*(('Summary&amp;Assumptions'!$H$25*$C279)*(1+'Summary&amp;Assumptions'!$J$29)^(EC$46-1))</f>
        <v>0</v>
      </c>
      <c r="DY279" s="588">
        <f>AND(ED$55&gt;0,SUM($E279:DX279)&lt;'Summary&amp;Assumptions'!$G$32*$B279,$D279&gt;='Summary&amp;Assumptions'!$D$17,ED$47&gt;=$D279,ED$47&lt;=EDATE($D279,'Summary&amp;Assumptions'!$G$32))*$B279+AND(ED$56&lt;'Summary&amp;Assumptions'!$J$31,ED$47&gt;=$FO279,ED$47&lt;=$FP279)*(('Summary&amp;Assumptions'!$H$25*$C279)*(1+'Summary&amp;Assumptions'!$J$29)^(ED$46-1))+AND(ED$56&lt;'Summary&amp;Assumptions'!$J$31,ED$47&gt;=$FQ279,ED$47&lt;=$FR279)*(('Summary&amp;Assumptions'!$H$25*$C279)*(1+'Summary&amp;Assumptions'!$J$29)^(ED$46-1))</f>
        <v>0</v>
      </c>
      <c r="DZ279" s="588">
        <f>AND(EE$55&gt;0,SUM($E279:DY279)&lt;'Summary&amp;Assumptions'!$G$32*$B279,$D279&gt;='Summary&amp;Assumptions'!$D$17,EE$47&gt;=$D279,EE$47&lt;=EDATE($D279,'Summary&amp;Assumptions'!$G$32))*$B279+AND(EE$56&lt;'Summary&amp;Assumptions'!$J$31,EE$47&gt;=$FO279,EE$47&lt;=$FP279)*(('Summary&amp;Assumptions'!$H$25*$C279)*(1+'Summary&amp;Assumptions'!$J$29)^(EE$46-1))+AND(EE$56&lt;'Summary&amp;Assumptions'!$J$31,EE$47&gt;=$FQ279,EE$47&lt;=$FR279)*(('Summary&amp;Assumptions'!$H$25*$C279)*(1+'Summary&amp;Assumptions'!$J$29)^(EE$46-1))</f>
        <v>0</v>
      </c>
      <c r="EA279" s="588">
        <f>AND(EF$55&gt;0,SUM($E279:DZ279)&lt;'Summary&amp;Assumptions'!$G$32*$B279,$D279&gt;='Summary&amp;Assumptions'!$D$17,EF$47&gt;=$D279,EF$47&lt;=EDATE($D279,'Summary&amp;Assumptions'!$G$32))*$B279+AND(EF$56&lt;'Summary&amp;Assumptions'!$J$31,EF$47&gt;=$FO279,EF$47&lt;=$FP279)*(('Summary&amp;Assumptions'!$H$25*$C279)*(1+'Summary&amp;Assumptions'!$J$29)^(EF$46-1))+AND(EF$56&lt;'Summary&amp;Assumptions'!$J$31,EF$47&gt;=$FQ279,EF$47&lt;=$FR279)*(('Summary&amp;Assumptions'!$H$25*$C279)*(1+'Summary&amp;Assumptions'!$J$29)^(EF$46-1))</f>
        <v>0</v>
      </c>
      <c r="EB279" s="588">
        <f>AND(EG$55&gt;0,SUM($E279:EA279)&lt;'Summary&amp;Assumptions'!$G$32*$B279,$D279&gt;='Summary&amp;Assumptions'!$D$17,EG$47&gt;=$D279,EG$47&lt;=EDATE($D279,'Summary&amp;Assumptions'!$G$32))*$B279+AND(EG$56&lt;'Summary&amp;Assumptions'!$J$31,EG$47&gt;=$FO279,EG$47&lt;=$FP279)*(('Summary&amp;Assumptions'!$H$25*$C279)*(1+'Summary&amp;Assumptions'!$J$29)^(EG$46-1))+AND(EG$56&lt;'Summary&amp;Assumptions'!$J$31,EG$47&gt;=$FQ279,EG$47&lt;=$FR279)*(('Summary&amp;Assumptions'!$H$25*$C279)*(1+'Summary&amp;Assumptions'!$J$29)^(EG$46-1))</f>
        <v>0</v>
      </c>
      <c r="EC279" s="588">
        <f>AND(EH$55&gt;0,SUM($E279:EB279)&lt;'Summary&amp;Assumptions'!$G$32*$B279,$D279&gt;='Summary&amp;Assumptions'!$D$17,EH$47&gt;=$D279,EH$47&lt;=EDATE($D279,'Summary&amp;Assumptions'!$G$32))*$B279+AND(EH$56&lt;'Summary&amp;Assumptions'!$J$31,EH$47&gt;=$FO279,EH$47&lt;=$FP279)*(('Summary&amp;Assumptions'!$H$25*$C279)*(1+'Summary&amp;Assumptions'!$J$29)^(EH$46-1))+AND(EH$56&lt;'Summary&amp;Assumptions'!$J$31,EH$47&gt;=$FQ279,EH$47&lt;=$FR279)*(('Summary&amp;Assumptions'!$H$25*$C279)*(1+'Summary&amp;Assumptions'!$J$29)^(EH$46-1))</f>
        <v>0</v>
      </c>
      <c r="ED279" s="588">
        <f>AND(EI$55&gt;0,SUM($E279:EC279)&lt;'Summary&amp;Assumptions'!$G$32*$B279,$D279&gt;='Summary&amp;Assumptions'!$D$17,EI$47&gt;=$D279,EI$47&lt;=EDATE($D279,'Summary&amp;Assumptions'!$G$32))*$B279+AND(EI$56&lt;'Summary&amp;Assumptions'!$J$31,EI$47&gt;=$FO279,EI$47&lt;=$FP279)*(('Summary&amp;Assumptions'!$H$25*$C279)*(1+'Summary&amp;Assumptions'!$J$29)^(EI$46-1))+AND(EI$56&lt;'Summary&amp;Assumptions'!$J$31,EI$47&gt;=$FQ279,EI$47&lt;=$FR279)*(('Summary&amp;Assumptions'!$H$25*$C279)*(1+'Summary&amp;Assumptions'!$J$29)^(EI$46-1))</f>
        <v>0</v>
      </c>
      <c r="EE279" s="588">
        <f>AND(EJ$55&gt;0,SUM($E279:ED279)&lt;'Summary&amp;Assumptions'!$G$32*$B279,$D279&gt;='Summary&amp;Assumptions'!$D$17,EJ$47&gt;=$D279,EJ$47&lt;=EDATE($D279,'Summary&amp;Assumptions'!$G$32))*$B279+AND(EJ$56&lt;'Summary&amp;Assumptions'!$J$31,EJ$47&gt;=$FO279,EJ$47&lt;=$FP279)*(('Summary&amp;Assumptions'!$H$25*$C279)*(1+'Summary&amp;Assumptions'!$J$29)^(EJ$46-1))+AND(EJ$56&lt;'Summary&amp;Assumptions'!$J$31,EJ$47&gt;=$FQ279,EJ$47&lt;=$FR279)*(('Summary&amp;Assumptions'!$H$25*$C279)*(1+'Summary&amp;Assumptions'!$J$29)^(EJ$46-1))</f>
        <v>0</v>
      </c>
      <c r="EF279" s="588">
        <f>AND(EK$55&gt;0,SUM($E279:EE279)&lt;'Summary&amp;Assumptions'!$G$32*$B279,$D279&gt;='Summary&amp;Assumptions'!$D$17,EK$47&gt;=$D279,EK$47&lt;=EDATE($D279,'Summary&amp;Assumptions'!$G$32))*$B279+AND(EK$56&lt;'Summary&amp;Assumptions'!$J$31,EK$47&gt;=$FO279,EK$47&lt;=$FP279)*(('Summary&amp;Assumptions'!$H$25*$C279)*(1+'Summary&amp;Assumptions'!$J$29)^(EK$46-1))+AND(EK$56&lt;'Summary&amp;Assumptions'!$J$31,EK$47&gt;=$FQ279,EK$47&lt;=$FR279)*(('Summary&amp;Assumptions'!$H$25*$C279)*(1+'Summary&amp;Assumptions'!$J$29)^(EK$46-1))</f>
        <v>0</v>
      </c>
      <c r="EG279" s="588">
        <f>AND(EL$55&gt;0,SUM($E279:EF279)&lt;'Summary&amp;Assumptions'!$G$32*$B279,$D279&gt;='Summary&amp;Assumptions'!$D$17,EL$47&gt;=$D279,EL$47&lt;=EDATE($D279,'Summary&amp;Assumptions'!$G$32))*$B279+AND(EL$56&lt;'Summary&amp;Assumptions'!$J$31,EL$47&gt;=$FO279,EL$47&lt;=$FP279)*(('Summary&amp;Assumptions'!$H$25*$C279)*(1+'Summary&amp;Assumptions'!$J$29)^(EL$46-1))+AND(EL$56&lt;'Summary&amp;Assumptions'!$J$31,EL$47&gt;=$FQ279,EL$47&lt;=$FR279)*(('Summary&amp;Assumptions'!$H$25*$C279)*(1+'Summary&amp;Assumptions'!$J$29)^(EL$46-1))</f>
        <v>0</v>
      </c>
      <c r="EH279" s="588">
        <f>AND(EM$55&gt;0,SUM($E279:EG279)&lt;'Summary&amp;Assumptions'!$G$32*$B279,$D279&gt;='Summary&amp;Assumptions'!$D$17,EM$47&gt;=$D279,EM$47&lt;=EDATE($D279,'Summary&amp;Assumptions'!$G$32))*$B279+AND(EM$56&lt;'Summary&amp;Assumptions'!$J$31,EM$47&gt;=$FO279,EM$47&lt;=$FP279)*(('Summary&amp;Assumptions'!$H$25*$C279)*(1+'Summary&amp;Assumptions'!$J$29)^(EM$46-1))+AND(EM$56&lt;'Summary&amp;Assumptions'!$J$31,EM$47&gt;=$FQ279,EM$47&lt;=$FR279)*(('Summary&amp;Assumptions'!$H$25*$C279)*(1+'Summary&amp;Assumptions'!$J$29)^(EM$46-1))</f>
        <v>0</v>
      </c>
      <c r="EI279" s="588">
        <f>AND(EN$55&gt;0,SUM($E279:EH279)&lt;'Summary&amp;Assumptions'!$G$32*$B279,$D279&gt;='Summary&amp;Assumptions'!$D$17,EN$47&gt;=$D279,EN$47&lt;=EDATE($D279,'Summary&amp;Assumptions'!$G$32))*$B279+AND(EN$56&lt;'Summary&amp;Assumptions'!$J$31,EN$47&gt;=$FO279,EN$47&lt;=$FP279)*(('Summary&amp;Assumptions'!$H$25*$C279)*(1+'Summary&amp;Assumptions'!$J$29)^(EN$46-1))+AND(EN$56&lt;'Summary&amp;Assumptions'!$J$31,EN$47&gt;=$FQ279,EN$47&lt;=$FR279)*(('Summary&amp;Assumptions'!$H$25*$C279)*(1+'Summary&amp;Assumptions'!$J$29)^(EN$46-1))</f>
        <v>0</v>
      </c>
      <c r="EJ279" s="588">
        <f>AND(EO$55&gt;0,SUM($E279:EI279)&lt;'Summary&amp;Assumptions'!$G$32*$B279,$D279&gt;='Summary&amp;Assumptions'!$D$17,EO$47&gt;=$D279,EO$47&lt;=EDATE($D279,'Summary&amp;Assumptions'!$G$32))*$B279+AND(EO$56&lt;'Summary&amp;Assumptions'!$J$31,EO$47&gt;=$FO279,EO$47&lt;=$FP279)*(('Summary&amp;Assumptions'!$H$25*$C279)*(1+'Summary&amp;Assumptions'!$J$29)^(EO$46-1))+AND(EO$56&lt;'Summary&amp;Assumptions'!$J$31,EO$47&gt;=$FQ279,EO$47&lt;=$FR279)*(('Summary&amp;Assumptions'!$H$25*$C279)*(1+'Summary&amp;Assumptions'!$J$29)^(EO$46-1))</f>
        <v>0</v>
      </c>
      <c r="EK279" s="588">
        <f>AND(EP$55&gt;0,SUM($E279:EJ279)&lt;'Summary&amp;Assumptions'!$G$32*$B279,$D279&gt;='Summary&amp;Assumptions'!$D$17,EP$47&gt;=$D279,EP$47&lt;=EDATE($D279,'Summary&amp;Assumptions'!$G$32))*$B279+AND(EP$56&lt;'Summary&amp;Assumptions'!$J$31,EP$47&gt;=$FO279,EP$47&lt;=$FP279)*(('Summary&amp;Assumptions'!$H$25*$C279)*(1+'Summary&amp;Assumptions'!$J$29)^(EP$46-1))+AND(EP$56&lt;'Summary&amp;Assumptions'!$J$31,EP$47&gt;=$FQ279,EP$47&lt;=$FR279)*(('Summary&amp;Assumptions'!$H$25*$C279)*(1+'Summary&amp;Assumptions'!$J$29)^(EP$46-1))</f>
        <v>0</v>
      </c>
      <c r="EL279" s="588">
        <f>AND(EQ$55&gt;0,SUM($E279:EK279)&lt;'Summary&amp;Assumptions'!$G$32*$B279,$D279&gt;='Summary&amp;Assumptions'!$D$17,EQ$47&gt;=$D279,EQ$47&lt;=EDATE($D279,'Summary&amp;Assumptions'!$G$32))*$B279+AND(EQ$56&lt;'Summary&amp;Assumptions'!$J$31,EQ$47&gt;=$FO279,EQ$47&lt;=$FP279)*(('Summary&amp;Assumptions'!$H$25*$C279)*(1+'Summary&amp;Assumptions'!$J$29)^(EQ$46-1))+AND(EQ$56&lt;'Summary&amp;Assumptions'!$J$31,EQ$47&gt;=$FQ279,EQ$47&lt;=$FR279)*(('Summary&amp;Assumptions'!$H$25*$C279)*(1+'Summary&amp;Assumptions'!$J$29)^(EQ$46-1))</f>
        <v>0</v>
      </c>
      <c r="EM279" s="588">
        <f>AND(ER$55&gt;0,SUM($E279:EL279)&lt;'Summary&amp;Assumptions'!$G$32*$B279,$D279&gt;='Summary&amp;Assumptions'!$D$17,ER$47&gt;=$D279,ER$47&lt;=EDATE($D279,'Summary&amp;Assumptions'!$G$32))*$B279+AND(ER$56&lt;'Summary&amp;Assumptions'!$J$31,ER$47&gt;=$FO279,ER$47&lt;=$FP279)*(('Summary&amp;Assumptions'!$H$25*$C279)*(1+'Summary&amp;Assumptions'!$J$29)^(ER$46-1))+AND(ER$56&lt;'Summary&amp;Assumptions'!$J$31,ER$47&gt;=$FQ279,ER$47&lt;=$FR279)*(('Summary&amp;Assumptions'!$H$25*$C279)*(1+'Summary&amp;Assumptions'!$J$29)^(ER$46-1))</f>
        <v>0</v>
      </c>
      <c r="EN279" s="588">
        <f>AND(ES$55&gt;0,SUM($E279:EM279)&lt;'Summary&amp;Assumptions'!$G$32*$B279,$D279&gt;='Summary&amp;Assumptions'!$D$17,ES$47&gt;=$D279,ES$47&lt;=EDATE($D279,'Summary&amp;Assumptions'!$G$32))*$B279+AND(ES$56&lt;'Summary&amp;Assumptions'!$J$31,ES$47&gt;=$FO279,ES$47&lt;=$FP279)*(('Summary&amp;Assumptions'!$H$25*$C279)*(1+'Summary&amp;Assumptions'!$J$29)^(ES$46-1))+AND(ES$56&lt;'Summary&amp;Assumptions'!$J$31,ES$47&gt;=$FQ279,ES$47&lt;=$FR279)*(('Summary&amp;Assumptions'!$H$25*$C279)*(1+'Summary&amp;Assumptions'!$J$29)^(ES$46-1))</f>
        <v>0</v>
      </c>
      <c r="EO279" s="588">
        <f>AND(ET$55&gt;0,SUM($E279:EN279)&lt;'Summary&amp;Assumptions'!$G$32*$B279,$D279&gt;='Summary&amp;Assumptions'!$D$17,ET$47&gt;=$D279,ET$47&lt;=EDATE($D279,'Summary&amp;Assumptions'!$G$32))*$B279+AND(ET$56&lt;'Summary&amp;Assumptions'!$J$31,ET$47&gt;=$FO279,ET$47&lt;=$FP279)*(('Summary&amp;Assumptions'!$H$25*$C279)*(1+'Summary&amp;Assumptions'!$J$29)^(ET$46-1))+AND(ET$56&lt;'Summary&amp;Assumptions'!$J$31,ET$47&gt;=$FQ279,ET$47&lt;=$FR279)*(('Summary&amp;Assumptions'!$H$25*$C279)*(1+'Summary&amp;Assumptions'!$J$29)^(ET$46-1))</f>
        <v>0</v>
      </c>
      <c r="EP279" s="588">
        <f>AND(EU$55&gt;0,SUM($E279:EO279)&lt;'Summary&amp;Assumptions'!$G$32*$B279,$D279&gt;='Summary&amp;Assumptions'!$D$17,EU$47&gt;=$D279,EU$47&lt;=EDATE($D279,'Summary&amp;Assumptions'!$G$32))*$B279+AND(EU$56&lt;'Summary&amp;Assumptions'!$J$31,EU$47&gt;=$FO279,EU$47&lt;=$FP279)*(('Summary&amp;Assumptions'!$H$25*$C279)*(1+'Summary&amp;Assumptions'!$J$29)^(EU$46-1))+AND(EU$56&lt;'Summary&amp;Assumptions'!$J$31,EU$47&gt;=$FQ279,EU$47&lt;=$FR279)*(('Summary&amp;Assumptions'!$H$25*$C279)*(1+'Summary&amp;Assumptions'!$J$29)^(EU$46-1))</f>
        <v>0</v>
      </c>
      <c r="EQ279" s="588">
        <f>AND(EV$55&gt;0,SUM($E279:EP279)&lt;'Summary&amp;Assumptions'!$G$32*$B279,$D279&gt;='Summary&amp;Assumptions'!$D$17,EV$47&gt;=$D279,EV$47&lt;=EDATE($D279,'Summary&amp;Assumptions'!$G$32))*$B279+AND(EV$56&lt;'Summary&amp;Assumptions'!$J$31,EV$47&gt;=$FO279,EV$47&lt;=$FP279)*(('Summary&amp;Assumptions'!$H$25*$C279)*(1+'Summary&amp;Assumptions'!$J$29)^(EV$46-1))+AND(EV$56&lt;'Summary&amp;Assumptions'!$J$31,EV$47&gt;=$FQ279,EV$47&lt;=$FR279)*(('Summary&amp;Assumptions'!$H$25*$C279)*(1+'Summary&amp;Assumptions'!$J$29)^(EV$46-1))</f>
        <v>0</v>
      </c>
      <c r="ER279" s="588">
        <f>AND(EW$55&gt;0,SUM($E279:EQ279)&lt;'Summary&amp;Assumptions'!$G$32*$B279,$D279&gt;='Summary&amp;Assumptions'!$D$17,EW$47&gt;=$D279,EW$47&lt;=EDATE($D279,'Summary&amp;Assumptions'!$G$32))*$B279+AND(EW$56&lt;'Summary&amp;Assumptions'!$J$31,EW$47&gt;=$FO279,EW$47&lt;=$FP279)*(('Summary&amp;Assumptions'!$H$25*$C279)*(1+'Summary&amp;Assumptions'!$J$29)^(EW$46-1))+AND(EW$56&lt;'Summary&amp;Assumptions'!$J$31,EW$47&gt;=$FQ279,EW$47&lt;=$FR279)*(('Summary&amp;Assumptions'!$H$25*$C279)*(1+'Summary&amp;Assumptions'!$J$29)^(EW$46-1))</f>
        <v>0</v>
      </c>
      <c r="ES279" s="588">
        <f>AND(EX$55&gt;0,SUM($E279:ER279)&lt;'Summary&amp;Assumptions'!$G$32*$B279,$D279&gt;='Summary&amp;Assumptions'!$D$17,EX$47&gt;=$D279,EX$47&lt;=EDATE($D279,'Summary&amp;Assumptions'!$G$32))*$B279+AND(EX$56&lt;'Summary&amp;Assumptions'!$J$31,EX$47&gt;=$FO279,EX$47&lt;=$FP279)*(('Summary&amp;Assumptions'!$H$25*$C279)*(1+'Summary&amp;Assumptions'!$J$29)^(EX$46-1))+AND(EX$56&lt;'Summary&amp;Assumptions'!$J$31,EX$47&gt;=$FQ279,EX$47&lt;=$FR279)*(('Summary&amp;Assumptions'!$H$25*$C279)*(1+'Summary&amp;Assumptions'!$J$29)^(EX$46-1))</f>
        <v>0</v>
      </c>
      <c r="ET279" s="588">
        <f>AND(EY$55&gt;0,SUM($E279:ES279)&lt;'Summary&amp;Assumptions'!$G$32*$B279,$D279&gt;='Summary&amp;Assumptions'!$D$17,EY$47&gt;=$D279,EY$47&lt;=EDATE($D279,'Summary&amp;Assumptions'!$G$32))*$B279+AND(EY$56&lt;'Summary&amp;Assumptions'!$J$31,EY$47&gt;=$FO279,EY$47&lt;=$FP279)*(('Summary&amp;Assumptions'!$H$25*$C279)*(1+'Summary&amp;Assumptions'!$J$29)^(EY$46-1))+AND(EY$56&lt;'Summary&amp;Assumptions'!$J$31,EY$47&gt;=$FQ279,EY$47&lt;=$FR279)*(('Summary&amp;Assumptions'!$H$25*$C279)*(1+'Summary&amp;Assumptions'!$J$29)^(EY$46-1))</f>
        <v>0</v>
      </c>
      <c r="EU279" s="588">
        <f>AND(EZ$55&gt;0,SUM($E279:ET279)&lt;'Summary&amp;Assumptions'!$G$32*$B279,$D279&gt;='Summary&amp;Assumptions'!$D$17,EZ$47&gt;=$D279,EZ$47&lt;=EDATE($D279,'Summary&amp;Assumptions'!$G$32))*$B279+AND(EZ$56&lt;'Summary&amp;Assumptions'!$J$31,EZ$47&gt;=$FO279,EZ$47&lt;=$FP279)*(('Summary&amp;Assumptions'!$H$25*$C279)*(1+'Summary&amp;Assumptions'!$J$29)^(EZ$46-1))+AND(EZ$56&lt;'Summary&amp;Assumptions'!$J$31,EZ$47&gt;=$FQ279,EZ$47&lt;=$FR279)*(('Summary&amp;Assumptions'!$H$25*$C279)*(1+'Summary&amp;Assumptions'!$J$29)^(EZ$46-1))</f>
        <v>0</v>
      </c>
      <c r="EV279" s="588">
        <f>AND(FA$55&gt;0,SUM($E279:EU279)&lt;'Summary&amp;Assumptions'!$G$32*$B279,$D279&gt;='Summary&amp;Assumptions'!$D$17,FA$47&gt;=$D279,FA$47&lt;=EDATE($D279,'Summary&amp;Assumptions'!$G$32))*$B279+AND(FA$56&lt;'Summary&amp;Assumptions'!$J$31,FA$47&gt;=$FO279,FA$47&lt;=$FP279)*(('Summary&amp;Assumptions'!$H$25*$C279)*(1+'Summary&amp;Assumptions'!$J$29)^(FA$46-1))+AND(FA$56&lt;'Summary&amp;Assumptions'!$J$31,FA$47&gt;=$FQ279,FA$47&lt;=$FR279)*(('Summary&amp;Assumptions'!$H$25*$C279)*(1+'Summary&amp;Assumptions'!$J$29)^(FA$46-1))</f>
        <v>0</v>
      </c>
      <c r="EW279" s="588">
        <f>AND(FB$55&gt;0,SUM($E279:EV279)&lt;'Summary&amp;Assumptions'!$G$32*$B279,$D279&gt;='Summary&amp;Assumptions'!$D$17,FB$47&gt;=$D279,FB$47&lt;=EDATE($D279,'Summary&amp;Assumptions'!$G$32))*$B279+AND(FB$56&lt;'Summary&amp;Assumptions'!$J$31,FB$47&gt;=$FO279,FB$47&lt;=$FP279)*(('Summary&amp;Assumptions'!$H$25*$C279)*(1+'Summary&amp;Assumptions'!$J$29)^(FB$46-1))+AND(FB$56&lt;'Summary&amp;Assumptions'!$J$31,FB$47&gt;=$FQ279,FB$47&lt;=$FR279)*(('Summary&amp;Assumptions'!$H$25*$C279)*(1+'Summary&amp;Assumptions'!$J$29)^(FB$46-1))</f>
        <v>0</v>
      </c>
      <c r="EX279" s="588">
        <f>AND(FC$55&gt;0,SUM($E279:EW279)&lt;'Summary&amp;Assumptions'!$G$32*$B279,$D279&gt;='Summary&amp;Assumptions'!$D$17,FC$47&gt;=$D279,FC$47&lt;=EDATE($D279,'Summary&amp;Assumptions'!$G$32))*$B279+AND(FC$56&lt;'Summary&amp;Assumptions'!$J$31,FC$47&gt;=$FO279,FC$47&lt;=$FP279)*(('Summary&amp;Assumptions'!$H$25*$C279)*(1+'Summary&amp;Assumptions'!$J$29)^(FC$46-1))+AND(FC$56&lt;'Summary&amp;Assumptions'!$J$31,FC$47&gt;=$FQ279,FC$47&lt;=$FR279)*(('Summary&amp;Assumptions'!$H$25*$C279)*(1+'Summary&amp;Assumptions'!$J$29)^(FC$46-1))</f>
        <v>0</v>
      </c>
      <c r="EY279" s="588">
        <f>AND(FD$55&gt;0,SUM($E279:EX279)&lt;'Summary&amp;Assumptions'!$G$32*$B279,$D279&gt;='Summary&amp;Assumptions'!$D$17,FD$47&gt;=$D279,FD$47&lt;=EDATE($D279,'Summary&amp;Assumptions'!$G$32))*$B279+AND(FD$56&lt;'Summary&amp;Assumptions'!$J$31,FD$47&gt;=$FO279,FD$47&lt;=$FP279)*(('Summary&amp;Assumptions'!$H$25*$C279)*(1+'Summary&amp;Assumptions'!$J$29)^(FD$46-1))+AND(FD$56&lt;'Summary&amp;Assumptions'!$J$31,FD$47&gt;=$FQ279,FD$47&lt;=$FR279)*(('Summary&amp;Assumptions'!$H$25*$C279)*(1+'Summary&amp;Assumptions'!$J$29)^(FD$46-1))</f>
        <v>0</v>
      </c>
      <c r="EZ279" s="588">
        <f>AND(FE$55&gt;0,SUM($E279:EY279)&lt;'Summary&amp;Assumptions'!$G$32*$B279,$D279&gt;='Summary&amp;Assumptions'!$D$17,FE$47&gt;=$D279,FE$47&lt;=EDATE($D279,'Summary&amp;Assumptions'!$G$32))*$B279+AND(FE$56&lt;'Summary&amp;Assumptions'!$J$31,FE$47&gt;=$FO279,FE$47&lt;=$FP279)*(('Summary&amp;Assumptions'!$H$25*$C279)*(1+'Summary&amp;Assumptions'!$J$29)^(FE$46-1))+AND(FE$56&lt;'Summary&amp;Assumptions'!$J$31,FE$47&gt;=$FQ279,FE$47&lt;=$FR279)*(('Summary&amp;Assumptions'!$H$25*$C279)*(1+'Summary&amp;Assumptions'!$J$29)^(FE$46-1))</f>
        <v>0</v>
      </c>
      <c r="FA279" s="588">
        <f>AND(FF$55&gt;0,SUM($E279:EZ279)&lt;'Summary&amp;Assumptions'!$G$32*$B279,$D279&gt;='Summary&amp;Assumptions'!$D$17,FF$47&gt;=$D279,FF$47&lt;=EDATE($D279,'Summary&amp;Assumptions'!$G$32))*$B279+AND(FF$56&lt;'Summary&amp;Assumptions'!$J$31,FF$47&gt;=$FO279,FF$47&lt;=$FP279)*(('Summary&amp;Assumptions'!$H$25*$C279)*(1+'Summary&amp;Assumptions'!$J$29)^(FF$46-1))+AND(FF$56&lt;'Summary&amp;Assumptions'!$J$31,FF$47&gt;=$FQ279,FF$47&lt;=$FR279)*(('Summary&amp;Assumptions'!$H$25*$C279)*(1+'Summary&amp;Assumptions'!$J$29)^(FF$46-1))</f>
        <v>0</v>
      </c>
      <c r="FB279" s="588">
        <f>AND(FG$55&gt;0,SUM($E279:FA279)&lt;'Summary&amp;Assumptions'!$G$32*$B279,$D279&gt;='Summary&amp;Assumptions'!$D$17,FG$47&gt;=$D279,FG$47&lt;=EDATE($D279,'Summary&amp;Assumptions'!$G$32))*$B279+AND(FG$56&lt;'Summary&amp;Assumptions'!$J$31,FG$47&gt;=$FO279,FG$47&lt;=$FP279)*(('Summary&amp;Assumptions'!$H$25*$C279)*(1+'Summary&amp;Assumptions'!$J$29)^(FG$46-1))+AND(FG$56&lt;'Summary&amp;Assumptions'!$J$31,FG$47&gt;=$FQ279,FG$47&lt;=$FR279)*(('Summary&amp;Assumptions'!$H$25*$C279)*(1+'Summary&amp;Assumptions'!$J$29)^(FG$46-1))</f>
        <v>0</v>
      </c>
      <c r="FC279" s="588">
        <f>AND(FH$55&gt;0,SUM($E279:FB279)&lt;'Summary&amp;Assumptions'!$G$32*$B279,$D279&gt;='Summary&amp;Assumptions'!$D$17,FH$47&gt;=$D279,FH$47&lt;=EDATE($D279,'Summary&amp;Assumptions'!$G$32))*$B279+AND(FH$56&lt;'Summary&amp;Assumptions'!$J$31,FH$47&gt;=$FO279,FH$47&lt;=$FP279)*(('Summary&amp;Assumptions'!$H$25*$C279)*(1+'Summary&amp;Assumptions'!$J$29)^(FH$46-1))+AND(FH$56&lt;'Summary&amp;Assumptions'!$J$31,FH$47&gt;=$FQ279,FH$47&lt;=$FR279)*(('Summary&amp;Assumptions'!$H$25*$C279)*(1+'Summary&amp;Assumptions'!$J$29)^(FH$46-1))</f>
        <v>0</v>
      </c>
      <c r="FD279" s="588">
        <f>AND(FI$55&gt;0,SUM($E279:FC279)&lt;'Summary&amp;Assumptions'!$G$32*$B279,$D279&gt;='Summary&amp;Assumptions'!$D$17,FI$47&gt;=$D279,FI$47&lt;=EDATE($D279,'Summary&amp;Assumptions'!$G$32))*$B279+AND(FI$56&lt;'Summary&amp;Assumptions'!$J$31,FI$47&gt;=$FO279,FI$47&lt;=$FP279)*(('Summary&amp;Assumptions'!$H$25*$C279)*(1+'Summary&amp;Assumptions'!$J$29)^(FI$46-1))+AND(FI$56&lt;'Summary&amp;Assumptions'!$J$31,FI$47&gt;=$FQ279,FI$47&lt;=$FR279)*(('Summary&amp;Assumptions'!$H$25*$C279)*(1+'Summary&amp;Assumptions'!$J$29)^(FI$46-1))</f>
        <v>0</v>
      </c>
      <c r="FE279" s="588">
        <f>AND(FJ$55&gt;0,SUM($E279:FD279)&lt;'Summary&amp;Assumptions'!$G$32*$B279,$D279&gt;='Summary&amp;Assumptions'!$D$17,FJ$47&gt;=$D279,FJ$47&lt;=EDATE($D279,'Summary&amp;Assumptions'!$G$32))*$B279+AND(FJ$56&lt;'Summary&amp;Assumptions'!$J$31,FJ$47&gt;=$FO279,FJ$47&lt;=$FP279)*(('Summary&amp;Assumptions'!$H$25*$C279)*(1+'Summary&amp;Assumptions'!$J$29)^(FJ$46-1))+AND(FJ$56&lt;'Summary&amp;Assumptions'!$J$31,FJ$47&gt;=$FQ279,FJ$47&lt;=$FR279)*(('Summary&amp;Assumptions'!$H$25*$C279)*(1+'Summary&amp;Assumptions'!$J$29)^(FJ$46-1))</f>
        <v>0</v>
      </c>
      <c r="FF279" s="588">
        <f>AND(FK$55&gt;0,SUM($E279:FE279)&lt;'Summary&amp;Assumptions'!$G$32*$B279,$D279&gt;='Summary&amp;Assumptions'!$D$17,FK$47&gt;=$D279,FK$47&lt;=EDATE($D279,'Summary&amp;Assumptions'!$G$32))*$B279+AND(FK$56&lt;'Summary&amp;Assumptions'!$J$31,FK$47&gt;=$FO279,FK$47&lt;=$FP279)*(('Summary&amp;Assumptions'!$H$25*$C279)*(1+'Summary&amp;Assumptions'!$J$29)^(FK$46-1))+AND(FK$56&lt;'Summary&amp;Assumptions'!$J$31,FK$47&gt;=$FQ279,FK$47&lt;=$FR279)*(('Summary&amp;Assumptions'!$H$25*$C279)*(1+'Summary&amp;Assumptions'!$J$29)^(FK$46-1))</f>
        <v>0</v>
      </c>
      <c r="FG279" s="588">
        <f>AND(FL$55&gt;0,SUM($E279:FF279)&lt;'Summary&amp;Assumptions'!$G$32*$B279,$D279&gt;='Summary&amp;Assumptions'!$D$17,FL$47&gt;=$D279,FL$47&lt;=EDATE($D279,'Summary&amp;Assumptions'!$G$32))*$B279+AND(FL$56&lt;'Summary&amp;Assumptions'!$J$31,FL$47&gt;=$FO279,FL$47&lt;=$FP279)*(('Summary&amp;Assumptions'!$H$25*$C279)*(1+'Summary&amp;Assumptions'!$J$29)^(FL$46-1))+AND(FL$56&lt;'Summary&amp;Assumptions'!$J$31,FL$47&gt;=$FQ279,FL$47&lt;=$FR279)*(('Summary&amp;Assumptions'!$H$25*$C279)*(1+'Summary&amp;Assumptions'!$J$29)^(FL$46-1))</f>
        <v>0</v>
      </c>
      <c r="FH279" s="588">
        <f>AND(FM$55&gt;0,SUM($E279:FG279)&lt;'Summary&amp;Assumptions'!$G$32*$B279,$D279&gt;='Summary&amp;Assumptions'!$D$17,FM$47&gt;=$D279,FM$47&lt;=EDATE($D279,'Summary&amp;Assumptions'!$G$32))*$B279+AND(FM$56&lt;'Summary&amp;Assumptions'!$J$31,FM$47&gt;=$FO279,FM$47&lt;=$FP279)*(('Summary&amp;Assumptions'!$H$25*$C279)*(1+'Summary&amp;Assumptions'!$J$29)^(FM$46-1))+AND(FM$56&lt;'Summary&amp;Assumptions'!$J$31,FM$47&gt;=$FQ279,FM$47&lt;=$FR279)*(('Summary&amp;Assumptions'!$H$25*$C279)*(1+'Summary&amp;Assumptions'!$J$29)^(FM$46-1))</f>
        <v>0</v>
      </c>
      <c r="FI279" s="588">
        <f>AND(FN$55&gt;0,SUM($E279:FH279)&lt;'Summary&amp;Assumptions'!$G$32*$B279,$D279&gt;='Summary&amp;Assumptions'!$D$17,FN$47&gt;=$D279,FN$47&lt;=EDATE($D279,'Summary&amp;Assumptions'!$G$32))*$B279+AND(FN$56&lt;'Summary&amp;Assumptions'!$J$31,FN$47&gt;=$FO279,FN$47&lt;=$FP279)*(('Summary&amp;Assumptions'!$H$25*$C279)*(1+'Summary&amp;Assumptions'!$J$29)^(FN$46-1))+AND(FN$56&lt;'Summary&amp;Assumptions'!$J$31,FN$47&gt;=$FQ279,FN$47&lt;=$FR279)*(('Summary&amp;Assumptions'!$H$25*$C279)*(1+'Summary&amp;Assumptions'!$J$29)^(FN$46-1))</f>
        <v>0</v>
      </c>
      <c r="FJ279" s="588">
        <f>AND(FO$55&gt;0,SUM($E279:FI279)&lt;'Summary&amp;Assumptions'!$G$32*$B279,$D279&gt;='Summary&amp;Assumptions'!$D$17,FO$47&gt;=$D279,FO$47&lt;=EDATE($D279,'Summary&amp;Assumptions'!$G$32))*$B279+AND(FO$56&lt;'Summary&amp;Assumptions'!$J$31,FO$47&gt;=$FO279,FO$47&lt;=$FP279)*(('Summary&amp;Assumptions'!$H$25*$C279)*(1+'Summary&amp;Assumptions'!$J$29)^(FO$46-1))+AND(FO$56&lt;'Summary&amp;Assumptions'!$J$31,FO$47&gt;=$FQ279,FO$47&lt;=$FR279)*(('Summary&amp;Assumptions'!$H$25*$C279)*(1+'Summary&amp;Assumptions'!$J$29)^(FO$46-1))</f>
        <v>0</v>
      </c>
      <c r="FK279" s="588">
        <f>AND(FP$55&gt;0,SUM($E279:FJ279)&lt;'Summary&amp;Assumptions'!$G$32*$B279,$D279&gt;='Summary&amp;Assumptions'!$D$17,FP$47&gt;=$D279,FP$47&lt;=EDATE($D279,'Summary&amp;Assumptions'!$G$32))*$B279+AND(FP$56&lt;'Summary&amp;Assumptions'!$J$31,FP$47&gt;=$FO279,FP$47&lt;=$FP279)*(('Summary&amp;Assumptions'!$H$25*$C279)*(1+'Summary&amp;Assumptions'!$J$29)^(FP$46-1))+AND(FP$56&lt;'Summary&amp;Assumptions'!$J$31,FP$47&gt;=$FQ279,FP$47&lt;=$FR279)*(('Summary&amp;Assumptions'!$H$25*$C279)*(1+'Summary&amp;Assumptions'!$J$29)^(FP$46-1))</f>
        <v>0</v>
      </c>
      <c r="FL279" s="588">
        <f>AND(FQ$55&gt;0,SUM($E279:FK279)&lt;'Summary&amp;Assumptions'!$G$32*$B279,$D279&gt;='Summary&amp;Assumptions'!$D$17,FQ$47&gt;=$D279,FQ$47&lt;=EDATE($D279,'Summary&amp;Assumptions'!$G$32))*$B279+AND(FQ$56&lt;'Summary&amp;Assumptions'!$J$31,FQ$47&gt;=$FO279,FQ$47&lt;=$FP279)*(('Summary&amp;Assumptions'!$H$25*$C279)*(1+'Summary&amp;Assumptions'!$J$29)^(FQ$46-1))+AND(FQ$56&lt;'Summary&amp;Assumptions'!$J$31,FQ$47&gt;=$FQ279,FQ$47&lt;=$FR279)*(('Summary&amp;Assumptions'!$H$25*$C279)*(1+'Summary&amp;Assumptions'!$J$29)^(FQ$46-1))</f>
        <v>0</v>
      </c>
      <c r="FO279" s="576">
        <f>EDATE(D279,'Summary&amp;Assumptions'!$G$34)</f>
        <v>49279</v>
      </c>
      <c r="FP279" s="576">
        <f>EDATE(FO279,'Summary&amp;Assumptions'!$G$33-1)</f>
        <v>49310</v>
      </c>
      <c r="FQ279" s="576">
        <f>EDATE(FO279,'Summary&amp;Assumptions'!$G$34)</f>
        <v>49644</v>
      </c>
      <c r="FR279" s="576">
        <f>EDATE(FQ279,'Summary&amp;Assumptions'!$G$33-1)</f>
        <v>49675</v>
      </c>
    </row>
    <row r="280" spans="2:174" hidden="1" x14ac:dyDescent="0.2">
      <c r="B280" s="588">
        <v>0</v>
      </c>
      <c r="C280" s="193">
        <v>0</v>
      </c>
      <c r="D280" s="589">
        <v>48945</v>
      </c>
      <c r="F280" s="588">
        <f>AND(K$55&gt;0,SUM($E280:E280)&lt;'Summary&amp;Assumptions'!$G$32*$B280,$D280&gt;='Summary&amp;Assumptions'!$D$17,K$47&gt;=$D280,K$47&lt;=EDATE($D280,'Summary&amp;Assumptions'!$G$32))*$B280+AND(K$56&lt;'Summary&amp;Assumptions'!$J$31,K$47&gt;=$FO280,K$47&lt;=$FP280)*(('Summary&amp;Assumptions'!$H$25*$C280)*(1+'Summary&amp;Assumptions'!$J$29)^(K$46-1))+AND(K$56&lt;'Summary&amp;Assumptions'!$J$31,K$47&gt;=$FQ280,K$47&lt;=$FR280)*(('Summary&amp;Assumptions'!$H$25*$C280)*(1+'Summary&amp;Assumptions'!$J$29)^(K$46-1))</f>
        <v>0</v>
      </c>
      <c r="G280" s="588">
        <f>AND(L$55&gt;0,SUM($E280:F280)&lt;'Summary&amp;Assumptions'!$G$32*$B280,$D280&gt;='Summary&amp;Assumptions'!$D$17,L$47&gt;=$D280,L$47&lt;=EDATE($D280,'Summary&amp;Assumptions'!$G$32))*$B280+AND(L$56&lt;'Summary&amp;Assumptions'!$J$31,L$47&gt;=$FO280,L$47&lt;=$FP280)*(('Summary&amp;Assumptions'!$H$25*$C280)*(1+'Summary&amp;Assumptions'!$J$29)^(L$46-1))+AND(L$56&lt;'Summary&amp;Assumptions'!$J$31,L$47&gt;=$FQ280,L$47&lt;=$FR280)*(('Summary&amp;Assumptions'!$H$25*$C280)*(1+'Summary&amp;Assumptions'!$J$29)^(L$46-1))</f>
        <v>0</v>
      </c>
      <c r="H280" s="588">
        <f>AND(M$55&gt;0,SUM($E280:G280)&lt;'Summary&amp;Assumptions'!$G$32*$B280,$D280&gt;='Summary&amp;Assumptions'!$D$17,M$47&gt;=$D280,M$47&lt;=EDATE($D280,'Summary&amp;Assumptions'!$G$32))*$B280+AND(M$56&lt;'Summary&amp;Assumptions'!$J$31,M$47&gt;=$FO280,M$47&lt;=$FP280)*(('Summary&amp;Assumptions'!$H$25*$C280)*(1+'Summary&amp;Assumptions'!$J$29)^(M$46-1))+AND(M$56&lt;'Summary&amp;Assumptions'!$J$31,M$47&gt;=$FQ280,M$47&lt;=$FR280)*(('Summary&amp;Assumptions'!$H$25*$C280)*(1+'Summary&amp;Assumptions'!$J$29)^(M$46-1))</f>
        <v>0</v>
      </c>
      <c r="I280" s="588">
        <f>AND(N$55&gt;0,SUM($E280:H280)&lt;'Summary&amp;Assumptions'!$G$32*$B280,$D280&gt;='Summary&amp;Assumptions'!$D$17,N$47&gt;=$D280,N$47&lt;=EDATE($D280,'Summary&amp;Assumptions'!$G$32))*$B280+AND(N$56&lt;'Summary&amp;Assumptions'!$J$31,N$47&gt;=$FO280,N$47&lt;=$FP280)*(('Summary&amp;Assumptions'!$H$25*$C280)*(1+'Summary&amp;Assumptions'!$J$29)^(N$46-1))+AND(N$56&lt;'Summary&amp;Assumptions'!$J$31,N$47&gt;=$FQ280,N$47&lt;=$FR280)*(('Summary&amp;Assumptions'!$H$25*$C280)*(1+'Summary&amp;Assumptions'!$J$29)^(N$46-1))</f>
        <v>0</v>
      </c>
      <c r="J280" s="588">
        <f>AND(O$55&gt;0,SUM($E280:I280)&lt;'Summary&amp;Assumptions'!$G$32*$B280,$D280&gt;='Summary&amp;Assumptions'!$D$17,O$47&gt;=$D280,O$47&lt;=EDATE($D280,'Summary&amp;Assumptions'!$G$32))*$B280+AND(O$56&lt;'Summary&amp;Assumptions'!$J$31,O$47&gt;=$FO280,O$47&lt;=$FP280)*(('Summary&amp;Assumptions'!$H$25*$C280)*(1+'Summary&amp;Assumptions'!$J$29)^(O$46-1))+AND(O$56&lt;'Summary&amp;Assumptions'!$J$31,O$47&gt;=$FQ280,O$47&lt;=$FR280)*(('Summary&amp;Assumptions'!$H$25*$C280)*(1+'Summary&amp;Assumptions'!$J$29)^(O$46-1))</f>
        <v>0</v>
      </c>
      <c r="K280" s="588">
        <f>AND(P$55&gt;0,SUM($E280:J280)&lt;'Summary&amp;Assumptions'!$G$32*$B280,$D280&gt;='Summary&amp;Assumptions'!$D$17,P$47&gt;=$D280,P$47&lt;=EDATE($D280,'Summary&amp;Assumptions'!$G$32))*$B280+AND(P$56&lt;'Summary&amp;Assumptions'!$J$31,P$47&gt;=$FO280,P$47&lt;=$FP280)*(('Summary&amp;Assumptions'!$H$25*$C280)*(1+'Summary&amp;Assumptions'!$J$29)^(P$46-1))+AND(P$56&lt;'Summary&amp;Assumptions'!$J$31,P$47&gt;=$FQ280,P$47&lt;=$FR280)*(('Summary&amp;Assumptions'!$H$25*$C280)*(1+'Summary&amp;Assumptions'!$J$29)^(P$46-1))</f>
        <v>0</v>
      </c>
      <c r="L280" s="588">
        <f>AND(Q$55&gt;0,SUM($E280:K280)&lt;'Summary&amp;Assumptions'!$G$32*$B280,$D280&gt;='Summary&amp;Assumptions'!$D$17,Q$47&gt;=$D280,Q$47&lt;=EDATE($D280,'Summary&amp;Assumptions'!$G$32))*$B280+AND(Q$56&lt;'Summary&amp;Assumptions'!$J$31,Q$47&gt;=$FO280,Q$47&lt;=$FP280)*(('Summary&amp;Assumptions'!$H$25*$C280)*(1+'Summary&amp;Assumptions'!$J$29)^(Q$46-1))+AND(Q$56&lt;'Summary&amp;Assumptions'!$J$31,Q$47&gt;=$FQ280,Q$47&lt;=$FR280)*(('Summary&amp;Assumptions'!$H$25*$C280)*(1+'Summary&amp;Assumptions'!$J$29)^(Q$46-1))</f>
        <v>0</v>
      </c>
      <c r="M280" s="588">
        <f>AND(R$55&gt;0,SUM($E280:L280)&lt;'Summary&amp;Assumptions'!$G$32*$B280,$D280&gt;='Summary&amp;Assumptions'!$D$17,R$47&gt;=$D280,R$47&lt;=EDATE($D280,'Summary&amp;Assumptions'!$G$32))*$B280+AND(R$56&lt;'Summary&amp;Assumptions'!$J$31,R$47&gt;=$FO280,R$47&lt;=$FP280)*(('Summary&amp;Assumptions'!$H$25*$C280)*(1+'Summary&amp;Assumptions'!$J$29)^(R$46-1))+AND(R$56&lt;'Summary&amp;Assumptions'!$J$31,R$47&gt;=$FQ280,R$47&lt;=$FR280)*(('Summary&amp;Assumptions'!$H$25*$C280)*(1+'Summary&amp;Assumptions'!$J$29)^(R$46-1))</f>
        <v>0</v>
      </c>
      <c r="N280" s="588">
        <f>AND(S$55&gt;0,SUM($E280:M280)&lt;'Summary&amp;Assumptions'!$G$32*$B280,$D280&gt;='Summary&amp;Assumptions'!$D$17,S$47&gt;=$D280,S$47&lt;=EDATE($D280,'Summary&amp;Assumptions'!$G$32))*$B280+AND(S$56&lt;'Summary&amp;Assumptions'!$J$31,S$47&gt;=$FO280,S$47&lt;=$FP280)*(('Summary&amp;Assumptions'!$H$25*$C280)*(1+'Summary&amp;Assumptions'!$J$29)^(S$46-1))+AND(S$56&lt;'Summary&amp;Assumptions'!$J$31,S$47&gt;=$FQ280,S$47&lt;=$FR280)*(('Summary&amp;Assumptions'!$H$25*$C280)*(1+'Summary&amp;Assumptions'!$J$29)^(S$46-1))</f>
        <v>0</v>
      </c>
      <c r="O280" s="588">
        <f>AND(T$55&gt;0,SUM($E280:N280)&lt;'Summary&amp;Assumptions'!$G$32*$B280,$D280&gt;='Summary&amp;Assumptions'!$D$17,T$47&gt;=$D280,T$47&lt;=EDATE($D280,'Summary&amp;Assumptions'!$G$32))*$B280+AND(T$56&lt;'Summary&amp;Assumptions'!$J$31,T$47&gt;=$FO280,T$47&lt;=$FP280)*(('Summary&amp;Assumptions'!$H$25*$C280)*(1+'Summary&amp;Assumptions'!$J$29)^(T$46-1))+AND(T$56&lt;'Summary&amp;Assumptions'!$J$31,T$47&gt;=$FQ280,T$47&lt;=$FR280)*(('Summary&amp;Assumptions'!$H$25*$C280)*(1+'Summary&amp;Assumptions'!$J$29)^(T$46-1))</f>
        <v>0</v>
      </c>
      <c r="P280" s="588">
        <f>AND(U$55&gt;0,SUM($E280:O280)&lt;'Summary&amp;Assumptions'!$G$32*$B280,$D280&gt;='Summary&amp;Assumptions'!$D$17,U$47&gt;=$D280,U$47&lt;=EDATE($D280,'Summary&amp;Assumptions'!$G$32))*$B280+AND(U$56&lt;'Summary&amp;Assumptions'!$J$31,U$47&gt;=$FO280,U$47&lt;=$FP280)*(('Summary&amp;Assumptions'!$H$25*$C280)*(1+'Summary&amp;Assumptions'!$J$29)^(U$46-1))+AND(U$56&lt;'Summary&amp;Assumptions'!$J$31,U$47&gt;=$FQ280,U$47&lt;=$FR280)*(('Summary&amp;Assumptions'!$H$25*$C280)*(1+'Summary&amp;Assumptions'!$J$29)^(U$46-1))</f>
        <v>0</v>
      </c>
      <c r="Q280" s="588">
        <f>AND(V$55&gt;0,SUM($E280:P280)&lt;'Summary&amp;Assumptions'!$G$32*$B280,$D280&gt;='Summary&amp;Assumptions'!$D$17,V$47&gt;=$D280,V$47&lt;=EDATE($D280,'Summary&amp;Assumptions'!$G$32))*$B280+AND(V$56&lt;'Summary&amp;Assumptions'!$J$31,V$47&gt;=$FO280,V$47&lt;=$FP280)*(('Summary&amp;Assumptions'!$H$25*$C280)*(1+'Summary&amp;Assumptions'!$J$29)^(V$46-1))+AND(V$56&lt;'Summary&amp;Assumptions'!$J$31,V$47&gt;=$FQ280,V$47&lt;=$FR280)*(('Summary&amp;Assumptions'!$H$25*$C280)*(1+'Summary&amp;Assumptions'!$J$29)^(V$46-1))</f>
        <v>0</v>
      </c>
      <c r="R280" s="588">
        <f>AND(W$55&gt;0,SUM($E280:Q280)&lt;'Summary&amp;Assumptions'!$G$32*$B280,$D280&gt;='Summary&amp;Assumptions'!$D$17,W$47&gt;=$D280,W$47&lt;=EDATE($D280,'Summary&amp;Assumptions'!$G$32))*$B280+AND(W$56&lt;'Summary&amp;Assumptions'!$J$31,W$47&gt;=$FO280,W$47&lt;=$FP280)*(('Summary&amp;Assumptions'!$H$25*$C280)*(1+'Summary&amp;Assumptions'!$J$29)^(W$46-1))+AND(W$56&lt;'Summary&amp;Assumptions'!$J$31,W$47&gt;=$FQ280,W$47&lt;=$FR280)*(('Summary&amp;Assumptions'!$H$25*$C280)*(1+'Summary&amp;Assumptions'!$J$29)^(W$46-1))</f>
        <v>0</v>
      </c>
      <c r="S280" s="588">
        <f>AND(X$55&gt;0,SUM($E280:R280)&lt;'Summary&amp;Assumptions'!$G$32*$B280,$D280&gt;='Summary&amp;Assumptions'!$D$17,X$47&gt;=$D280,X$47&lt;=EDATE($D280,'Summary&amp;Assumptions'!$G$32))*$B280+AND(X$56&lt;'Summary&amp;Assumptions'!$J$31,X$47&gt;=$FO280,X$47&lt;=$FP280)*(('Summary&amp;Assumptions'!$H$25*$C280)*(1+'Summary&amp;Assumptions'!$J$29)^(X$46-1))+AND(X$56&lt;'Summary&amp;Assumptions'!$J$31,X$47&gt;=$FQ280,X$47&lt;=$FR280)*(('Summary&amp;Assumptions'!$H$25*$C280)*(1+'Summary&amp;Assumptions'!$J$29)^(X$46-1))</f>
        <v>0</v>
      </c>
      <c r="T280" s="588">
        <f>AND(Y$55&gt;0,SUM($E280:S280)&lt;'Summary&amp;Assumptions'!$G$32*$B280,$D280&gt;='Summary&amp;Assumptions'!$D$17,Y$47&gt;=$D280,Y$47&lt;=EDATE($D280,'Summary&amp;Assumptions'!$G$32))*$B280+AND(Y$56&lt;'Summary&amp;Assumptions'!$J$31,Y$47&gt;=$FO280,Y$47&lt;=$FP280)*(('Summary&amp;Assumptions'!$H$25*$C280)*(1+'Summary&amp;Assumptions'!$J$29)^(Y$46-1))+AND(Y$56&lt;'Summary&amp;Assumptions'!$J$31,Y$47&gt;=$FQ280,Y$47&lt;=$FR280)*(('Summary&amp;Assumptions'!$H$25*$C280)*(1+'Summary&amp;Assumptions'!$J$29)^(Y$46-1))</f>
        <v>0</v>
      </c>
      <c r="U280" s="588">
        <f>AND(Z$55&gt;0,SUM($E280:T280)&lt;'Summary&amp;Assumptions'!$G$32*$B280,$D280&gt;='Summary&amp;Assumptions'!$D$17,Z$47&gt;=$D280,Z$47&lt;=EDATE($D280,'Summary&amp;Assumptions'!$G$32))*$B280+AND(Z$56&lt;'Summary&amp;Assumptions'!$J$31,Z$47&gt;=$FO280,Z$47&lt;=$FP280)*(('Summary&amp;Assumptions'!$H$25*$C280)*(1+'Summary&amp;Assumptions'!$J$29)^(Z$46-1))+AND(Z$56&lt;'Summary&amp;Assumptions'!$J$31,Z$47&gt;=$FQ280,Z$47&lt;=$FR280)*(('Summary&amp;Assumptions'!$H$25*$C280)*(1+'Summary&amp;Assumptions'!$J$29)^(Z$46-1))</f>
        <v>0</v>
      </c>
      <c r="V280" s="588">
        <f>AND(AA$55&gt;0,SUM($E280:U280)&lt;'Summary&amp;Assumptions'!$G$32*$B280,$D280&gt;='Summary&amp;Assumptions'!$D$17,AA$47&gt;=$D280,AA$47&lt;=EDATE($D280,'Summary&amp;Assumptions'!$G$32))*$B280+AND(AA$56&lt;'Summary&amp;Assumptions'!$J$31,AA$47&gt;=$FO280,AA$47&lt;=$FP280)*(('Summary&amp;Assumptions'!$H$25*$C280)*(1+'Summary&amp;Assumptions'!$J$29)^(AA$46-1))+AND(AA$56&lt;'Summary&amp;Assumptions'!$J$31,AA$47&gt;=$FQ280,AA$47&lt;=$FR280)*(('Summary&amp;Assumptions'!$H$25*$C280)*(1+'Summary&amp;Assumptions'!$J$29)^(AA$46-1))</f>
        <v>0</v>
      </c>
      <c r="W280" s="588">
        <f>AND(AB$55&gt;0,SUM($E280:V280)&lt;'Summary&amp;Assumptions'!$G$32*$B280,$D280&gt;='Summary&amp;Assumptions'!$D$17,AB$47&gt;=$D280,AB$47&lt;=EDATE($D280,'Summary&amp;Assumptions'!$G$32))*$B280+AND(AB$56&lt;'Summary&amp;Assumptions'!$J$31,AB$47&gt;=$FO280,AB$47&lt;=$FP280)*(('Summary&amp;Assumptions'!$H$25*$C280)*(1+'Summary&amp;Assumptions'!$J$29)^(AB$46-1))+AND(AB$56&lt;'Summary&amp;Assumptions'!$J$31,AB$47&gt;=$FQ280,AB$47&lt;=$FR280)*(('Summary&amp;Assumptions'!$H$25*$C280)*(1+'Summary&amp;Assumptions'!$J$29)^(AB$46-1))</f>
        <v>0</v>
      </c>
      <c r="X280" s="588">
        <f>AND(AC$55&gt;0,SUM($E280:W280)&lt;'Summary&amp;Assumptions'!$G$32*$B280,$D280&gt;='Summary&amp;Assumptions'!$D$17,AC$47&gt;=$D280,AC$47&lt;=EDATE($D280,'Summary&amp;Assumptions'!$G$32))*$B280+AND(AC$56&lt;'Summary&amp;Assumptions'!$J$31,AC$47&gt;=$FO280,AC$47&lt;=$FP280)*(('Summary&amp;Assumptions'!$H$25*$C280)*(1+'Summary&amp;Assumptions'!$J$29)^(AC$46-1))+AND(AC$56&lt;'Summary&amp;Assumptions'!$J$31,AC$47&gt;=$FQ280,AC$47&lt;=$FR280)*(('Summary&amp;Assumptions'!$H$25*$C280)*(1+'Summary&amp;Assumptions'!$J$29)^(AC$46-1))</f>
        <v>0</v>
      </c>
      <c r="Y280" s="588">
        <f>AND(AD$55&gt;0,SUM($E280:X280)&lt;'Summary&amp;Assumptions'!$G$32*$B280,$D280&gt;='Summary&amp;Assumptions'!$D$17,AD$47&gt;=$D280,AD$47&lt;=EDATE($D280,'Summary&amp;Assumptions'!$G$32))*$B280+AND(AD$56&lt;'Summary&amp;Assumptions'!$J$31,AD$47&gt;=$FO280,AD$47&lt;=$FP280)*(('Summary&amp;Assumptions'!$H$25*$C280)*(1+'Summary&amp;Assumptions'!$J$29)^(AD$46-1))+AND(AD$56&lt;'Summary&amp;Assumptions'!$J$31,AD$47&gt;=$FQ280,AD$47&lt;=$FR280)*(('Summary&amp;Assumptions'!$H$25*$C280)*(1+'Summary&amp;Assumptions'!$J$29)^(AD$46-1))</f>
        <v>0</v>
      </c>
      <c r="Z280" s="588">
        <f>AND(AE$55&gt;0,SUM($E280:Y280)&lt;'Summary&amp;Assumptions'!$G$32*$B280,$D280&gt;='Summary&amp;Assumptions'!$D$17,AE$47&gt;=$D280,AE$47&lt;=EDATE($D280,'Summary&amp;Assumptions'!$G$32))*$B280+AND(AE$56&lt;'Summary&amp;Assumptions'!$J$31,AE$47&gt;=$FO280,AE$47&lt;=$FP280)*(('Summary&amp;Assumptions'!$H$25*$C280)*(1+'Summary&amp;Assumptions'!$J$29)^(AE$46-1))+AND(AE$56&lt;'Summary&amp;Assumptions'!$J$31,AE$47&gt;=$FQ280,AE$47&lt;=$FR280)*(('Summary&amp;Assumptions'!$H$25*$C280)*(1+'Summary&amp;Assumptions'!$J$29)^(AE$46-1))</f>
        <v>0</v>
      </c>
      <c r="AA280" s="588">
        <f>AND(AF$55&gt;0,SUM($E280:Z280)&lt;'Summary&amp;Assumptions'!$G$32*$B280,$D280&gt;='Summary&amp;Assumptions'!$D$17,AF$47&gt;=$D280,AF$47&lt;=EDATE($D280,'Summary&amp;Assumptions'!$G$32))*$B280+AND(AF$56&lt;'Summary&amp;Assumptions'!$J$31,AF$47&gt;=$FO280,AF$47&lt;=$FP280)*(('Summary&amp;Assumptions'!$H$25*$C280)*(1+'Summary&amp;Assumptions'!$J$29)^(AF$46-1))+AND(AF$56&lt;'Summary&amp;Assumptions'!$J$31,AF$47&gt;=$FQ280,AF$47&lt;=$FR280)*(('Summary&amp;Assumptions'!$H$25*$C280)*(1+'Summary&amp;Assumptions'!$J$29)^(AF$46-1))</f>
        <v>0</v>
      </c>
      <c r="AB280" s="588">
        <f>AND(AG$55&gt;0,SUM($E280:AA280)&lt;'Summary&amp;Assumptions'!$G$32*$B280,$D280&gt;='Summary&amp;Assumptions'!$D$17,AG$47&gt;=$D280,AG$47&lt;=EDATE($D280,'Summary&amp;Assumptions'!$G$32))*$B280+AND(AG$56&lt;'Summary&amp;Assumptions'!$J$31,AG$47&gt;=$FO280,AG$47&lt;=$FP280)*(('Summary&amp;Assumptions'!$H$25*$C280)*(1+'Summary&amp;Assumptions'!$J$29)^(AG$46-1))+AND(AG$56&lt;'Summary&amp;Assumptions'!$J$31,AG$47&gt;=$FQ280,AG$47&lt;=$FR280)*(('Summary&amp;Assumptions'!$H$25*$C280)*(1+'Summary&amp;Assumptions'!$J$29)^(AG$46-1))</f>
        <v>0</v>
      </c>
      <c r="AC280" s="588">
        <f>AND(AH$55&gt;0,SUM($E280:AB280)&lt;'Summary&amp;Assumptions'!$G$32*$B280,$D280&gt;='Summary&amp;Assumptions'!$D$17,AH$47&gt;=$D280,AH$47&lt;=EDATE($D280,'Summary&amp;Assumptions'!$G$32))*$B280+AND(AH$56&lt;'Summary&amp;Assumptions'!$J$31,AH$47&gt;=$FO280,AH$47&lt;=$FP280)*(('Summary&amp;Assumptions'!$H$25*$C280)*(1+'Summary&amp;Assumptions'!$J$29)^(AH$46-1))+AND(AH$56&lt;'Summary&amp;Assumptions'!$J$31,AH$47&gt;=$FQ280,AH$47&lt;=$FR280)*(('Summary&amp;Assumptions'!$H$25*$C280)*(1+'Summary&amp;Assumptions'!$J$29)^(AH$46-1))</f>
        <v>0</v>
      </c>
      <c r="AD280" s="588">
        <f>AND(AI$55&gt;0,SUM($E280:AC280)&lt;'Summary&amp;Assumptions'!$G$32*$B280,$D280&gt;='Summary&amp;Assumptions'!$D$17,AI$47&gt;=$D280,AI$47&lt;=EDATE($D280,'Summary&amp;Assumptions'!$G$32))*$B280+AND(AI$56&lt;'Summary&amp;Assumptions'!$J$31,AI$47&gt;=$FO280,AI$47&lt;=$FP280)*(('Summary&amp;Assumptions'!$H$25*$C280)*(1+'Summary&amp;Assumptions'!$J$29)^(AI$46-1))+AND(AI$56&lt;'Summary&amp;Assumptions'!$J$31,AI$47&gt;=$FQ280,AI$47&lt;=$FR280)*(('Summary&amp;Assumptions'!$H$25*$C280)*(1+'Summary&amp;Assumptions'!$J$29)^(AI$46-1))</f>
        <v>0</v>
      </c>
      <c r="AE280" s="588">
        <f>AND(AJ$55&gt;0,SUM($E280:AD280)&lt;'Summary&amp;Assumptions'!$G$32*$B280,$D280&gt;='Summary&amp;Assumptions'!$D$17,AJ$47&gt;=$D280,AJ$47&lt;=EDATE($D280,'Summary&amp;Assumptions'!$G$32))*$B280+AND(AJ$56&lt;'Summary&amp;Assumptions'!$J$31,AJ$47&gt;=$FO280,AJ$47&lt;=$FP280)*(('Summary&amp;Assumptions'!$H$25*$C280)*(1+'Summary&amp;Assumptions'!$J$29)^(AJ$46-1))+AND(AJ$56&lt;'Summary&amp;Assumptions'!$J$31,AJ$47&gt;=$FQ280,AJ$47&lt;=$FR280)*(('Summary&amp;Assumptions'!$H$25*$C280)*(1+'Summary&amp;Assumptions'!$J$29)^(AJ$46-1))</f>
        <v>0</v>
      </c>
      <c r="AF280" s="588">
        <f>AND(AK$55&gt;0,SUM($E280:AE280)&lt;'Summary&amp;Assumptions'!$G$32*$B280,$D280&gt;='Summary&amp;Assumptions'!$D$17,AK$47&gt;=$D280,AK$47&lt;=EDATE($D280,'Summary&amp;Assumptions'!$G$32))*$B280+AND(AK$56&lt;'Summary&amp;Assumptions'!$J$31,AK$47&gt;=$FO280,AK$47&lt;=$FP280)*(('Summary&amp;Assumptions'!$H$25*$C280)*(1+'Summary&amp;Assumptions'!$J$29)^(AK$46-1))+AND(AK$56&lt;'Summary&amp;Assumptions'!$J$31,AK$47&gt;=$FQ280,AK$47&lt;=$FR280)*(('Summary&amp;Assumptions'!$H$25*$C280)*(1+'Summary&amp;Assumptions'!$J$29)^(AK$46-1))</f>
        <v>0</v>
      </c>
      <c r="AG280" s="588">
        <f>AND(AL$55&gt;0,SUM($E280:AF280)&lt;'Summary&amp;Assumptions'!$G$32*$B280,$D280&gt;='Summary&amp;Assumptions'!$D$17,AL$47&gt;=$D280,AL$47&lt;=EDATE($D280,'Summary&amp;Assumptions'!$G$32))*$B280+AND(AL$56&lt;'Summary&amp;Assumptions'!$J$31,AL$47&gt;=$FO280,AL$47&lt;=$FP280)*(('Summary&amp;Assumptions'!$H$25*$C280)*(1+'Summary&amp;Assumptions'!$J$29)^(AL$46-1))+AND(AL$56&lt;'Summary&amp;Assumptions'!$J$31,AL$47&gt;=$FQ280,AL$47&lt;=$FR280)*(('Summary&amp;Assumptions'!$H$25*$C280)*(1+'Summary&amp;Assumptions'!$J$29)^(AL$46-1))</f>
        <v>0</v>
      </c>
      <c r="AH280" s="588">
        <f>AND(AM$55&gt;0,SUM($E280:AG280)&lt;'Summary&amp;Assumptions'!$G$32*$B280,$D280&gt;='Summary&amp;Assumptions'!$D$17,AM$47&gt;=$D280,AM$47&lt;=EDATE($D280,'Summary&amp;Assumptions'!$G$32))*$B280+AND(AM$56&lt;'Summary&amp;Assumptions'!$J$31,AM$47&gt;=$FO280,AM$47&lt;=$FP280)*(('Summary&amp;Assumptions'!$H$25*$C280)*(1+'Summary&amp;Assumptions'!$J$29)^(AM$46-1))+AND(AM$56&lt;'Summary&amp;Assumptions'!$J$31,AM$47&gt;=$FQ280,AM$47&lt;=$FR280)*(('Summary&amp;Assumptions'!$H$25*$C280)*(1+'Summary&amp;Assumptions'!$J$29)^(AM$46-1))</f>
        <v>0</v>
      </c>
      <c r="AI280" s="588">
        <f>AND(AN$55&gt;0,SUM($E280:AH280)&lt;'Summary&amp;Assumptions'!$G$32*$B280,$D280&gt;='Summary&amp;Assumptions'!$D$17,AN$47&gt;=$D280,AN$47&lt;=EDATE($D280,'Summary&amp;Assumptions'!$G$32))*$B280+AND(AN$56&lt;'Summary&amp;Assumptions'!$J$31,AN$47&gt;=$FO280,AN$47&lt;=$FP280)*(('Summary&amp;Assumptions'!$H$25*$C280)*(1+'Summary&amp;Assumptions'!$J$29)^(AN$46-1))+AND(AN$56&lt;'Summary&amp;Assumptions'!$J$31,AN$47&gt;=$FQ280,AN$47&lt;=$FR280)*(('Summary&amp;Assumptions'!$H$25*$C280)*(1+'Summary&amp;Assumptions'!$J$29)^(AN$46-1))</f>
        <v>0</v>
      </c>
      <c r="AJ280" s="588">
        <f>AND(AO$55&gt;0,SUM($E280:AI280)&lt;'Summary&amp;Assumptions'!$G$32*$B280,$D280&gt;='Summary&amp;Assumptions'!$D$17,AO$47&gt;=$D280,AO$47&lt;=EDATE($D280,'Summary&amp;Assumptions'!$G$32))*$B280+AND(AO$56&lt;'Summary&amp;Assumptions'!$J$31,AO$47&gt;=$FO280,AO$47&lt;=$FP280)*(('Summary&amp;Assumptions'!$H$25*$C280)*(1+'Summary&amp;Assumptions'!$J$29)^(AO$46-1))+AND(AO$56&lt;'Summary&amp;Assumptions'!$J$31,AO$47&gt;=$FQ280,AO$47&lt;=$FR280)*(('Summary&amp;Assumptions'!$H$25*$C280)*(1+'Summary&amp;Assumptions'!$J$29)^(AO$46-1))</f>
        <v>0</v>
      </c>
      <c r="AK280" s="588">
        <f>AND(AP$55&gt;0,SUM($E280:AJ280)&lt;'Summary&amp;Assumptions'!$G$32*$B280,$D280&gt;='Summary&amp;Assumptions'!$D$17,AP$47&gt;=$D280,AP$47&lt;=EDATE($D280,'Summary&amp;Assumptions'!$G$32))*$B280+AND(AP$56&lt;'Summary&amp;Assumptions'!$J$31,AP$47&gt;=$FO280,AP$47&lt;=$FP280)*(('Summary&amp;Assumptions'!$H$25*$C280)*(1+'Summary&amp;Assumptions'!$J$29)^(AP$46-1))+AND(AP$56&lt;'Summary&amp;Assumptions'!$J$31,AP$47&gt;=$FQ280,AP$47&lt;=$FR280)*(('Summary&amp;Assumptions'!$H$25*$C280)*(1+'Summary&amp;Assumptions'!$J$29)^(AP$46-1))</f>
        <v>0</v>
      </c>
      <c r="AL280" s="588">
        <f>AND(AQ$55&gt;0,SUM($E280:AK280)&lt;'Summary&amp;Assumptions'!$G$32*$B280,$D280&gt;='Summary&amp;Assumptions'!$D$17,AQ$47&gt;=$D280,AQ$47&lt;=EDATE($D280,'Summary&amp;Assumptions'!$G$32))*$B280+AND(AQ$56&lt;'Summary&amp;Assumptions'!$J$31,AQ$47&gt;=$FO280,AQ$47&lt;=$FP280)*(('Summary&amp;Assumptions'!$H$25*$C280)*(1+'Summary&amp;Assumptions'!$J$29)^(AQ$46-1))+AND(AQ$56&lt;'Summary&amp;Assumptions'!$J$31,AQ$47&gt;=$FQ280,AQ$47&lt;=$FR280)*(('Summary&amp;Assumptions'!$H$25*$C280)*(1+'Summary&amp;Assumptions'!$J$29)^(AQ$46-1))</f>
        <v>0</v>
      </c>
      <c r="AM280" s="588">
        <f>AND(AR$55&gt;0,SUM($E280:AL280)&lt;'Summary&amp;Assumptions'!$G$32*$B280,$D280&gt;='Summary&amp;Assumptions'!$D$17,AR$47&gt;=$D280,AR$47&lt;=EDATE($D280,'Summary&amp;Assumptions'!$G$32))*$B280+AND(AR$56&lt;'Summary&amp;Assumptions'!$J$31,AR$47&gt;=$FO280,AR$47&lt;=$FP280)*(('Summary&amp;Assumptions'!$H$25*$C280)*(1+'Summary&amp;Assumptions'!$J$29)^(AR$46-1))+AND(AR$56&lt;'Summary&amp;Assumptions'!$J$31,AR$47&gt;=$FQ280,AR$47&lt;=$FR280)*(('Summary&amp;Assumptions'!$H$25*$C280)*(1+'Summary&amp;Assumptions'!$J$29)^(AR$46-1))</f>
        <v>0</v>
      </c>
      <c r="AN280" s="588">
        <f>AND(AS$55&gt;0,SUM($E280:AM280)&lt;'Summary&amp;Assumptions'!$G$32*$B280,$D280&gt;='Summary&amp;Assumptions'!$D$17,AS$47&gt;=$D280,AS$47&lt;=EDATE($D280,'Summary&amp;Assumptions'!$G$32))*$B280+AND(AS$56&lt;'Summary&amp;Assumptions'!$J$31,AS$47&gt;=$FO280,AS$47&lt;=$FP280)*(('Summary&amp;Assumptions'!$H$25*$C280)*(1+'Summary&amp;Assumptions'!$J$29)^(AS$46-1))+AND(AS$56&lt;'Summary&amp;Assumptions'!$J$31,AS$47&gt;=$FQ280,AS$47&lt;=$FR280)*(('Summary&amp;Assumptions'!$H$25*$C280)*(1+'Summary&amp;Assumptions'!$J$29)^(AS$46-1))</f>
        <v>0</v>
      </c>
      <c r="AO280" s="588">
        <f>AND(AT$55&gt;0,SUM($E280:AN280)&lt;'Summary&amp;Assumptions'!$G$32*$B280,$D280&gt;='Summary&amp;Assumptions'!$D$17,AT$47&gt;=$D280,AT$47&lt;=EDATE($D280,'Summary&amp;Assumptions'!$G$32))*$B280+AND(AT$56&lt;'Summary&amp;Assumptions'!$J$31,AT$47&gt;=$FO280,AT$47&lt;=$FP280)*(('Summary&amp;Assumptions'!$H$25*$C280)*(1+'Summary&amp;Assumptions'!$J$29)^(AT$46-1))+AND(AT$56&lt;'Summary&amp;Assumptions'!$J$31,AT$47&gt;=$FQ280,AT$47&lt;=$FR280)*(('Summary&amp;Assumptions'!$H$25*$C280)*(1+'Summary&amp;Assumptions'!$J$29)^(AT$46-1))</f>
        <v>0</v>
      </c>
      <c r="AP280" s="588">
        <f>AND(AU$55&gt;0,SUM($E280:AO280)&lt;'Summary&amp;Assumptions'!$G$32*$B280,$D280&gt;='Summary&amp;Assumptions'!$D$17,AU$47&gt;=$D280,AU$47&lt;=EDATE($D280,'Summary&amp;Assumptions'!$G$32))*$B280+AND(AU$56&lt;'Summary&amp;Assumptions'!$J$31,AU$47&gt;=$FO280,AU$47&lt;=$FP280)*(('Summary&amp;Assumptions'!$H$25*$C280)*(1+'Summary&amp;Assumptions'!$J$29)^(AU$46-1))+AND(AU$56&lt;'Summary&amp;Assumptions'!$J$31,AU$47&gt;=$FQ280,AU$47&lt;=$FR280)*(('Summary&amp;Assumptions'!$H$25*$C280)*(1+'Summary&amp;Assumptions'!$J$29)^(AU$46-1))</f>
        <v>0</v>
      </c>
      <c r="AQ280" s="588">
        <f>AND(AV$55&gt;0,SUM($E280:AP280)&lt;'Summary&amp;Assumptions'!$G$32*$B280,$D280&gt;='Summary&amp;Assumptions'!$D$17,AV$47&gt;=$D280,AV$47&lt;=EDATE($D280,'Summary&amp;Assumptions'!$G$32))*$B280+AND(AV$56&lt;'Summary&amp;Assumptions'!$J$31,AV$47&gt;=$FO280,AV$47&lt;=$FP280)*(('Summary&amp;Assumptions'!$H$25*$C280)*(1+'Summary&amp;Assumptions'!$J$29)^(AV$46-1))+AND(AV$56&lt;'Summary&amp;Assumptions'!$J$31,AV$47&gt;=$FQ280,AV$47&lt;=$FR280)*(('Summary&amp;Assumptions'!$H$25*$C280)*(1+'Summary&amp;Assumptions'!$J$29)^(AV$46-1))</f>
        <v>0</v>
      </c>
      <c r="AR280" s="588">
        <f>AND(AW$55&gt;0,SUM($E280:AQ280)&lt;'Summary&amp;Assumptions'!$G$32*$B280,$D280&gt;='Summary&amp;Assumptions'!$D$17,AW$47&gt;=$D280,AW$47&lt;=EDATE($D280,'Summary&amp;Assumptions'!$G$32))*$B280+AND(AW$56&lt;'Summary&amp;Assumptions'!$J$31,AW$47&gt;=$FO280,AW$47&lt;=$FP280)*(('Summary&amp;Assumptions'!$H$25*$C280)*(1+'Summary&amp;Assumptions'!$J$29)^(AW$46-1))+AND(AW$56&lt;'Summary&amp;Assumptions'!$J$31,AW$47&gt;=$FQ280,AW$47&lt;=$FR280)*(('Summary&amp;Assumptions'!$H$25*$C280)*(1+'Summary&amp;Assumptions'!$J$29)^(AW$46-1))</f>
        <v>0</v>
      </c>
      <c r="AS280" s="588">
        <f>AND(AX$55&gt;0,SUM($E280:AR280)&lt;'Summary&amp;Assumptions'!$G$32*$B280,$D280&gt;='Summary&amp;Assumptions'!$D$17,AX$47&gt;=$D280,AX$47&lt;=EDATE($D280,'Summary&amp;Assumptions'!$G$32))*$B280+AND(AX$56&lt;'Summary&amp;Assumptions'!$J$31,AX$47&gt;=$FO280,AX$47&lt;=$FP280)*(('Summary&amp;Assumptions'!$H$25*$C280)*(1+'Summary&amp;Assumptions'!$J$29)^(AX$46-1))+AND(AX$56&lt;'Summary&amp;Assumptions'!$J$31,AX$47&gt;=$FQ280,AX$47&lt;=$FR280)*(('Summary&amp;Assumptions'!$H$25*$C280)*(1+'Summary&amp;Assumptions'!$J$29)^(AX$46-1))</f>
        <v>0</v>
      </c>
      <c r="AT280" s="588">
        <f>AND(AY$55&gt;0,SUM($E280:AS280)&lt;'Summary&amp;Assumptions'!$G$32*$B280,$D280&gt;='Summary&amp;Assumptions'!$D$17,AY$47&gt;=$D280,AY$47&lt;=EDATE($D280,'Summary&amp;Assumptions'!$G$32))*$B280+AND(AY$56&lt;'Summary&amp;Assumptions'!$J$31,AY$47&gt;=$FO280,AY$47&lt;=$FP280)*(('Summary&amp;Assumptions'!$H$25*$C280)*(1+'Summary&amp;Assumptions'!$J$29)^(AY$46-1))+AND(AY$56&lt;'Summary&amp;Assumptions'!$J$31,AY$47&gt;=$FQ280,AY$47&lt;=$FR280)*(('Summary&amp;Assumptions'!$H$25*$C280)*(1+'Summary&amp;Assumptions'!$J$29)^(AY$46-1))</f>
        <v>0</v>
      </c>
      <c r="AU280" s="588">
        <f>AND(AZ$55&gt;0,SUM($E280:AT280)&lt;'Summary&amp;Assumptions'!$G$32*$B280,$D280&gt;='Summary&amp;Assumptions'!$D$17,AZ$47&gt;=$D280,AZ$47&lt;=EDATE($D280,'Summary&amp;Assumptions'!$G$32))*$B280+AND(AZ$56&lt;'Summary&amp;Assumptions'!$J$31,AZ$47&gt;=$FO280,AZ$47&lt;=$FP280)*(('Summary&amp;Assumptions'!$H$25*$C280)*(1+'Summary&amp;Assumptions'!$J$29)^(AZ$46-1))+AND(AZ$56&lt;'Summary&amp;Assumptions'!$J$31,AZ$47&gt;=$FQ280,AZ$47&lt;=$FR280)*(('Summary&amp;Assumptions'!$H$25*$C280)*(1+'Summary&amp;Assumptions'!$J$29)^(AZ$46-1))</f>
        <v>0</v>
      </c>
      <c r="AV280" s="588">
        <f>AND(BA$55&gt;0,SUM($E280:AU280)&lt;'Summary&amp;Assumptions'!$G$32*$B280,$D280&gt;='Summary&amp;Assumptions'!$D$17,BA$47&gt;=$D280,BA$47&lt;=EDATE($D280,'Summary&amp;Assumptions'!$G$32))*$B280+AND(BA$56&lt;'Summary&amp;Assumptions'!$J$31,BA$47&gt;=$FO280,BA$47&lt;=$FP280)*(('Summary&amp;Assumptions'!$H$25*$C280)*(1+'Summary&amp;Assumptions'!$J$29)^(BA$46-1))+AND(BA$56&lt;'Summary&amp;Assumptions'!$J$31,BA$47&gt;=$FQ280,BA$47&lt;=$FR280)*(('Summary&amp;Assumptions'!$H$25*$C280)*(1+'Summary&amp;Assumptions'!$J$29)^(BA$46-1))</f>
        <v>0</v>
      </c>
      <c r="AW280" s="588">
        <f>AND(BB$55&gt;0,SUM($E280:AV280)&lt;'Summary&amp;Assumptions'!$G$32*$B280,$D280&gt;='Summary&amp;Assumptions'!$D$17,BB$47&gt;=$D280,BB$47&lt;=EDATE($D280,'Summary&amp;Assumptions'!$G$32))*$B280+AND(BB$56&lt;'Summary&amp;Assumptions'!$J$31,BB$47&gt;=$FO280,BB$47&lt;=$FP280)*(('Summary&amp;Assumptions'!$H$25*$C280)*(1+'Summary&amp;Assumptions'!$J$29)^(BB$46-1))+AND(BB$56&lt;'Summary&amp;Assumptions'!$J$31,BB$47&gt;=$FQ280,BB$47&lt;=$FR280)*(('Summary&amp;Assumptions'!$H$25*$C280)*(1+'Summary&amp;Assumptions'!$J$29)^(BB$46-1))</f>
        <v>0</v>
      </c>
      <c r="AX280" s="588">
        <f>AND(BC$55&gt;0,SUM($E280:AW280)&lt;'Summary&amp;Assumptions'!$G$32*$B280,$D280&gt;='Summary&amp;Assumptions'!$D$17,BC$47&gt;=$D280,BC$47&lt;=EDATE($D280,'Summary&amp;Assumptions'!$G$32))*$B280+AND(BC$56&lt;'Summary&amp;Assumptions'!$J$31,BC$47&gt;=$FO280,BC$47&lt;=$FP280)*(('Summary&amp;Assumptions'!$H$25*$C280)*(1+'Summary&amp;Assumptions'!$J$29)^(BC$46-1))+AND(BC$56&lt;'Summary&amp;Assumptions'!$J$31,BC$47&gt;=$FQ280,BC$47&lt;=$FR280)*(('Summary&amp;Assumptions'!$H$25*$C280)*(1+'Summary&amp;Assumptions'!$J$29)^(BC$46-1))</f>
        <v>0</v>
      </c>
      <c r="AY280" s="588">
        <f>AND(BD$55&gt;0,SUM($E280:AX280)&lt;'Summary&amp;Assumptions'!$G$32*$B280,$D280&gt;='Summary&amp;Assumptions'!$D$17,BD$47&gt;=$D280,BD$47&lt;=EDATE($D280,'Summary&amp;Assumptions'!$G$32))*$B280+AND(BD$56&lt;'Summary&amp;Assumptions'!$J$31,BD$47&gt;=$FO280,BD$47&lt;=$FP280)*(('Summary&amp;Assumptions'!$H$25*$C280)*(1+'Summary&amp;Assumptions'!$J$29)^(BD$46-1))+AND(BD$56&lt;'Summary&amp;Assumptions'!$J$31,BD$47&gt;=$FQ280,BD$47&lt;=$FR280)*(('Summary&amp;Assumptions'!$H$25*$C280)*(1+'Summary&amp;Assumptions'!$J$29)^(BD$46-1))</f>
        <v>0</v>
      </c>
      <c r="AZ280" s="588">
        <f>AND(BE$55&gt;0,SUM($E280:AY280)&lt;'Summary&amp;Assumptions'!$G$32*$B280,$D280&gt;='Summary&amp;Assumptions'!$D$17,BE$47&gt;=$D280,BE$47&lt;=EDATE($D280,'Summary&amp;Assumptions'!$G$32))*$B280+AND(BE$56&lt;'Summary&amp;Assumptions'!$J$31,BE$47&gt;=$FO280,BE$47&lt;=$FP280)*(('Summary&amp;Assumptions'!$H$25*$C280)*(1+'Summary&amp;Assumptions'!$J$29)^(BE$46-1))+AND(BE$56&lt;'Summary&amp;Assumptions'!$J$31,BE$47&gt;=$FQ280,BE$47&lt;=$FR280)*(('Summary&amp;Assumptions'!$H$25*$C280)*(1+'Summary&amp;Assumptions'!$J$29)^(BE$46-1))</f>
        <v>0</v>
      </c>
      <c r="BA280" s="588">
        <f>AND(BF$55&gt;0,SUM($E280:AZ280)&lt;'Summary&amp;Assumptions'!$G$32*$B280,$D280&gt;='Summary&amp;Assumptions'!$D$17,BF$47&gt;=$D280,BF$47&lt;=EDATE($D280,'Summary&amp;Assumptions'!$G$32))*$B280+AND(BF$56&lt;'Summary&amp;Assumptions'!$J$31,BF$47&gt;=$FO280,BF$47&lt;=$FP280)*(('Summary&amp;Assumptions'!$H$25*$C280)*(1+'Summary&amp;Assumptions'!$J$29)^(BF$46-1))+AND(BF$56&lt;'Summary&amp;Assumptions'!$J$31,BF$47&gt;=$FQ280,BF$47&lt;=$FR280)*(('Summary&amp;Assumptions'!$H$25*$C280)*(1+'Summary&amp;Assumptions'!$J$29)^(BF$46-1))</f>
        <v>0</v>
      </c>
      <c r="BB280" s="588">
        <f>AND(BG$55&gt;0,SUM($E280:BA280)&lt;'Summary&amp;Assumptions'!$G$32*$B280,$D280&gt;='Summary&amp;Assumptions'!$D$17,BG$47&gt;=$D280,BG$47&lt;=EDATE($D280,'Summary&amp;Assumptions'!$G$32))*$B280+AND(BG$56&lt;'Summary&amp;Assumptions'!$J$31,BG$47&gt;=$FO280,BG$47&lt;=$FP280)*(('Summary&amp;Assumptions'!$H$25*$C280)*(1+'Summary&amp;Assumptions'!$J$29)^(BG$46-1))+AND(BG$56&lt;'Summary&amp;Assumptions'!$J$31,BG$47&gt;=$FQ280,BG$47&lt;=$FR280)*(('Summary&amp;Assumptions'!$H$25*$C280)*(1+'Summary&amp;Assumptions'!$J$29)^(BG$46-1))</f>
        <v>0</v>
      </c>
      <c r="BC280" s="588">
        <f>AND(BH$55&gt;0,SUM($E280:BB280)&lt;'Summary&amp;Assumptions'!$G$32*$B280,$D280&gt;='Summary&amp;Assumptions'!$D$17,BH$47&gt;=$D280,BH$47&lt;=EDATE($D280,'Summary&amp;Assumptions'!$G$32))*$B280+AND(BH$56&lt;'Summary&amp;Assumptions'!$J$31,BH$47&gt;=$FO280,BH$47&lt;=$FP280)*(('Summary&amp;Assumptions'!$H$25*$C280)*(1+'Summary&amp;Assumptions'!$J$29)^(BH$46-1))+AND(BH$56&lt;'Summary&amp;Assumptions'!$J$31,BH$47&gt;=$FQ280,BH$47&lt;=$FR280)*(('Summary&amp;Assumptions'!$H$25*$C280)*(1+'Summary&amp;Assumptions'!$J$29)^(BH$46-1))</f>
        <v>0</v>
      </c>
      <c r="BD280" s="588">
        <f>AND(BI$55&gt;0,SUM($E280:BC280)&lt;'Summary&amp;Assumptions'!$G$32*$B280,$D280&gt;='Summary&amp;Assumptions'!$D$17,BI$47&gt;=$D280,BI$47&lt;=EDATE($D280,'Summary&amp;Assumptions'!$G$32))*$B280+AND(BI$56&lt;'Summary&amp;Assumptions'!$J$31,BI$47&gt;=$FO280,BI$47&lt;=$FP280)*(('Summary&amp;Assumptions'!$H$25*$C280)*(1+'Summary&amp;Assumptions'!$J$29)^(BI$46-1))+AND(BI$56&lt;'Summary&amp;Assumptions'!$J$31,BI$47&gt;=$FQ280,BI$47&lt;=$FR280)*(('Summary&amp;Assumptions'!$H$25*$C280)*(1+'Summary&amp;Assumptions'!$J$29)^(BI$46-1))</f>
        <v>0</v>
      </c>
      <c r="BE280" s="588">
        <f>AND(BJ$55&gt;0,SUM($E280:BD280)&lt;'Summary&amp;Assumptions'!$G$32*$B280,$D280&gt;='Summary&amp;Assumptions'!$D$17,BJ$47&gt;=$D280,BJ$47&lt;=EDATE($D280,'Summary&amp;Assumptions'!$G$32))*$B280+AND(BJ$56&lt;'Summary&amp;Assumptions'!$J$31,BJ$47&gt;=$FO280,BJ$47&lt;=$FP280)*(('Summary&amp;Assumptions'!$H$25*$C280)*(1+'Summary&amp;Assumptions'!$J$29)^(BJ$46-1))+AND(BJ$56&lt;'Summary&amp;Assumptions'!$J$31,BJ$47&gt;=$FQ280,BJ$47&lt;=$FR280)*(('Summary&amp;Assumptions'!$H$25*$C280)*(1+'Summary&amp;Assumptions'!$J$29)^(BJ$46-1))</f>
        <v>0</v>
      </c>
      <c r="BF280" s="588">
        <f>AND(BK$55&gt;0,SUM($E280:BE280)&lt;'Summary&amp;Assumptions'!$G$32*$B280,$D280&gt;='Summary&amp;Assumptions'!$D$17,BK$47&gt;=$D280,BK$47&lt;=EDATE($D280,'Summary&amp;Assumptions'!$G$32))*$B280+AND(BK$56&lt;'Summary&amp;Assumptions'!$J$31,BK$47&gt;=$FO280,BK$47&lt;=$FP280)*(('Summary&amp;Assumptions'!$H$25*$C280)*(1+'Summary&amp;Assumptions'!$J$29)^(BK$46-1))+AND(BK$56&lt;'Summary&amp;Assumptions'!$J$31,BK$47&gt;=$FQ280,BK$47&lt;=$FR280)*(('Summary&amp;Assumptions'!$H$25*$C280)*(1+'Summary&amp;Assumptions'!$J$29)^(BK$46-1))</f>
        <v>0</v>
      </c>
      <c r="BG280" s="588">
        <f>AND(BL$55&gt;0,SUM($E280:BF280)&lt;'Summary&amp;Assumptions'!$G$32*$B280,$D280&gt;='Summary&amp;Assumptions'!$D$17,BL$47&gt;=$D280,BL$47&lt;=EDATE($D280,'Summary&amp;Assumptions'!$G$32))*$B280+AND(BL$56&lt;'Summary&amp;Assumptions'!$J$31,BL$47&gt;=$FO280,BL$47&lt;=$FP280)*(('Summary&amp;Assumptions'!$H$25*$C280)*(1+'Summary&amp;Assumptions'!$J$29)^(BL$46-1))+AND(BL$56&lt;'Summary&amp;Assumptions'!$J$31,BL$47&gt;=$FQ280,BL$47&lt;=$FR280)*(('Summary&amp;Assumptions'!$H$25*$C280)*(1+'Summary&amp;Assumptions'!$J$29)^(BL$46-1))</f>
        <v>0</v>
      </c>
      <c r="BH280" s="588">
        <f>AND(BM$55&gt;0,SUM($E280:BG280)&lt;'Summary&amp;Assumptions'!$G$32*$B280,$D280&gt;='Summary&amp;Assumptions'!$D$17,BM$47&gt;=$D280,BM$47&lt;=EDATE($D280,'Summary&amp;Assumptions'!$G$32))*$B280+AND(BM$56&lt;'Summary&amp;Assumptions'!$J$31,BM$47&gt;=$FO280,BM$47&lt;=$FP280)*(('Summary&amp;Assumptions'!$H$25*$C280)*(1+'Summary&amp;Assumptions'!$J$29)^(BM$46-1))+AND(BM$56&lt;'Summary&amp;Assumptions'!$J$31,BM$47&gt;=$FQ280,BM$47&lt;=$FR280)*(('Summary&amp;Assumptions'!$H$25*$C280)*(1+'Summary&amp;Assumptions'!$J$29)^(BM$46-1))</f>
        <v>0</v>
      </c>
      <c r="BI280" s="588">
        <f>AND(BN$55&gt;0,SUM($E280:BH280)&lt;'Summary&amp;Assumptions'!$G$32*$B280,$D280&gt;='Summary&amp;Assumptions'!$D$17,BN$47&gt;=$D280,BN$47&lt;=EDATE($D280,'Summary&amp;Assumptions'!$G$32))*$B280+AND(BN$56&lt;'Summary&amp;Assumptions'!$J$31,BN$47&gt;=$FO280,BN$47&lt;=$FP280)*(('Summary&amp;Assumptions'!$H$25*$C280)*(1+'Summary&amp;Assumptions'!$J$29)^(BN$46-1))+AND(BN$56&lt;'Summary&amp;Assumptions'!$J$31,BN$47&gt;=$FQ280,BN$47&lt;=$FR280)*(('Summary&amp;Assumptions'!$H$25*$C280)*(1+'Summary&amp;Assumptions'!$J$29)^(BN$46-1))</f>
        <v>0</v>
      </c>
      <c r="BJ280" s="588">
        <f>AND(BO$55&gt;0,SUM($E280:BI280)&lt;'Summary&amp;Assumptions'!$G$32*$B280,$D280&gt;='Summary&amp;Assumptions'!$D$17,BO$47&gt;=$D280,BO$47&lt;=EDATE($D280,'Summary&amp;Assumptions'!$G$32))*$B280+AND(BO$56&lt;'Summary&amp;Assumptions'!$J$31,BO$47&gt;=$FO280,BO$47&lt;=$FP280)*(('Summary&amp;Assumptions'!$H$25*$C280)*(1+'Summary&amp;Assumptions'!$J$29)^(BO$46-1))+AND(BO$56&lt;'Summary&amp;Assumptions'!$J$31,BO$47&gt;=$FQ280,BO$47&lt;=$FR280)*(('Summary&amp;Assumptions'!$H$25*$C280)*(1+'Summary&amp;Assumptions'!$J$29)^(BO$46-1))</f>
        <v>0</v>
      </c>
      <c r="BK280" s="588">
        <f>AND(BP$55&gt;0,SUM($E280:BJ280)&lt;'Summary&amp;Assumptions'!$G$32*$B280,$D280&gt;='Summary&amp;Assumptions'!$D$17,BP$47&gt;=$D280,BP$47&lt;=EDATE($D280,'Summary&amp;Assumptions'!$G$32))*$B280+AND(BP$56&lt;'Summary&amp;Assumptions'!$J$31,BP$47&gt;=$FO280,BP$47&lt;=$FP280)*(('Summary&amp;Assumptions'!$H$25*$C280)*(1+'Summary&amp;Assumptions'!$J$29)^(BP$46-1))+AND(BP$56&lt;'Summary&amp;Assumptions'!$J$31,BP$47&gt;=$FQ280,BP$47&lt;=$FR280)*(('Summary&amp;Assumptions'!$H$25*$C280)*(1+'Summary&amp;Assumptions'!$J$29)^(BP$46-1))</f>
        <v>0</v>
      </c>
      <c r="BL280" s="588">
        <f>AND(BQ$55&gt;0,SUM($E280:BK280)&lt;'Summary&amp;Assumptions'!$G$32*$B280,$D280&gt;='Summary&amp;Assumptions'!$D$17,BQ$47&gt;=$D280,BQ$47&lt;=EDATE($D280,'Summary&amp;Assumptions'!$G$32))*$B280+AND(BQ$56&lt;'Summary&amp;Assumptions'!$J$31,BQ$47&gt;=$FO280,BQ$47&lt;=$FP280)*(('Summary&amp;Assumptions'!$H$25*$C280)*(1+'Summary&amp;Assumptions'!$J$29)^(BQ$46-1))+AND(BQ$56&lt;'Summary&amp;Assumptions'!$J$31,BQ$47&gt;=$FQ280,BQ$47&lt;=$FR280)*(('Summary&amp;Assumptions'!$H$25*$C280)*(1+'Summary&amp;Assumptions'!$J$29)^(BQ$46-1))</f>
        <v>0</v>
      </c>
      <c r="BM280" s="588">
        <f>AND(BR$55&gt;0,SUM($E280:BL280)&lt;'Summary&amp;Assumptions'!$G$32*$B280,$D280&gt;='Summary&amp;Assumptions'!$D$17,BR$47&gt;=$D280,BR$47&lt;=EDATE($D280,'Summary&amp;Assumptions'!$G$32))*$B280+AND(BR$56&lt;'Summary&amp;Assumptions'!$J$31,BR$47&gt;=$FO280,BR$47&lt;=$FP280)*(('Summary&amp;Assumptions'!$H$25*$C280)*(1+'Summary&amp;Assumptions'!$J$29)^(BR$46-1))+AND(BR$56&lt;'Summary&amp;Assumptions'!$J$31,BR$47&gt;=$FQ280,BR$47&lt;=$FR280)*(('Summary&amp;Assumptions'!$H$25*$C280)*(1+'Summary&amp;Assumptions'!$J$29)^(BR$46-1))</f>
        <v>0</v>
      </c>
      <c r="BN280" s="588">
        <f>AND(BS$55&gt;0,SUM($E280:BM280)&lt;'Summary&amp;Assumptions'!$G$32*$B280,$D280&gt;='Summary&amp;Assumptions'!$D$17,BS$47&gt;=$D280,BS$47&lt;=EDATE($D280,'Summary&amp;Assumptions'!$G$32))*$B280+AND(BS$56&lt;'Summary&amp;Assumptions'!$J$31,BS$47&gt;=$FO280,BS$47&lt;=$FP280)*(('Summary&amp;Assumptions'!$H$25*$C280)*(1+'Summary&amp;Assumptions'!$J$29)^(BS$46-1))+AND(BS$56&lt;'Summary&amp;Assumptions'!$J$31,BS$47&gt;=$FQ280,BS$47&lt;=$FR280)*(('Summary&amp;Assumptions'!$H$25*$C280)*(1+'Summary&amp;Assumptions'!$J$29)^(BS$46-1))</f>
        <v>0</v>
      </c>
      <c r="BO280" s="588">
        <f>AND(BT$55&gt;0,SUM($E280:BN280)&lt;'Summary&amp;Assumptions'!$G$32*$B280,$D280&gt;='Summary&amp;Assumptions'!$D$17,BT$47&gt;=$D280,BT$47&lt;=EDATE($D280,'Summary&amp;Assumptions'!$G$32))*$B280+AND(BT$56&lt;'Summary&amp;Assumptions'!$J$31,BT$47&gt;=$FO280,BT$47&lt;=$FP280)*(('Summary&amp;Assumptions'!$H$25*$C280)*(1+'Summary&amp;Assumptions'!$J$29)^(BT$46-1))+AND(BT$56&lt;'Summary&amp;Assumptions'!$J$31,BT$47&gt;=$FQ280,BT$47&lt;=$FR280)*(('Summary&amp;Assumptions'!$H$25*$C280)*(1+'Summary&amp;Assumptions'!$J$29)^(BT$46-1))</f>
        <v>0</v>
      </c>
      <c r="BP280" s="588">
        <f>AND(BU$55&gt;0,SUM($E280:BO280)&lt;'Summary&amp;Assumptions'!$G$32*$B280,$D280&gt;='Summary&amp;Assumptions'!$D$17,BU$47&gt;=$D280,BU$47&lt;=EDATE($D280,'Summary&amp;Assumptions'!$G$32))*$B280+AND(BU$56&lt;'Summary&amp;Assumptions'!$J$31,BU$47&gt;=$FO280,BU$47&lt;=$FP280)*(('Summary&amp;Assumptions'!$H$25*$C280)*(1+'Summary&amp;Assumptions'!$J$29)^(BU$46-1))+AND(BU$56&lt;'Summary&amp;Assumptions'!$J$31,BU$47&gt;=$FQ280,BU$47&lt;=$FR280)*(('Summary&amp;Assumptions'!$H$25*$C280)*(1+'Summary&amp;Assumptions'!$J$29)^(BU$46-1))</f>
        <v>0</v>
      </c>
      <c r="BQ280" s="588">
        <f>AND(BV$55&gt;0,SUM($E280:BP280)&lt;'Summary&amp;Assumptions'!$G$32*$B280,$D280&gt;='Summary&amp;Assumptions'!$D$17,BV$47&gt;=$D280,BV$47&lt;=EDATE($D280,'Summary&amp;Assumptions'!$G$32))*$B280+AND(BV$56&lt;'Summary&amp;Assumptions'!$J$31,BV$47&gt;=$FO280,BV$47&lt;=$FP280)*(('Summary&amp;Assumptions'!$H$25*$C280)*(1+'Summary&amp;Assumptions'!$J$29)^(BV$46-1))+AND(BV$56&lt;'Summary&amp;Assumptions'!$J$31,BV$47&gt;=$FQ280,BV$47&lt;=$FR280)*(('Summary&amp;Assumptions'!$H$25*$C280)*(1+'Summary&amp;Assumptions'!$J$29)^(BV$46-1))</f>
        <v>0</v>
      </c>
      <c r="BR280" s="588">
        <f>AND(BW$55&gt;0,SUM($E280:BQ280)&lt;'Summary&amp;Assumptions'!$G$32*$B280,$D280&gt;='Summary&amp;Assumptions'!$D$17,BW$47&gt;=$D280,BW$47&lt;=EDATE($D280,'Summary&amp;Assumptions'!$G$32))*$B280+AND(BW$56&lt;'Summary&amp;Assumptions'!$J$31,BW$47&gt;=$FO280,BW$47&lt;=$FP280)*(('Summary&amp;Assumptions'!$H$25*$C280)*(1+'Summary&amp;Assumptions'!$J$29)^(BW$46-1))+AND(BW$56&lt;'Summary&amp;Assumptions'!$J$31,BW$47&gt;=$FQ280,BW$47&lt;=$FR280)*(('Summary&amp;Assumptions'!$H$25*$C280)*(1+'Summary&amp;Assumptions'!$J$29)^(BW$46-1))</f>
        <v>0</v>
      </c>
      <c r="BS280" s="588">
        <f>AND(BX$55&gt;0,SUM($E280:BR280)&lt;'Summary&amp;Assumptions'!$G$32*$B280,$D280&gt;='Summary&amp;Assumptions'!$D$17,BX$47&gt;=$D280,BX$47&lt;=EDATE($D280,'Summary&amp;Assumptions'!$G$32))*$B280+AND(BX$56&lt;'Summary&amp;Assumptions'!$J$31,BX$47&gt;=$FO280,BX$47&lt;=$FP280)*(('Summary&amp;Assumptions'!$H$25*$C280)*(1+'Summary&amp;Assumptions'!$J$29)^(BX$46-1))+AND(BX$56&lt;'Summary&amp;Assumptions'!$J$31,BX$47&gt;=$FQ280,BX$47&lt;=$FR280)*(('Summary&amp;Assumptions'!$H$25*$C280)*(1+'Summary&amp;Assumptions'!$J$29)^(BX$46-1))</f>
        <v>0</v>
      </c>
      <c r="BT280" s="588">
        <f>AND(BY$55&gt;0,SUM($E280:BS280)&lt;'Summary&amp;Assumptions'!$G$32*$B280,$D280&gt;='Summary&amp;Assumptions'!$D$17,BY$47&gt;=$D280,BY$47&lt;=EDATE($D280,'Summary&amp;Assumptions'!$G$32))*$B280+AND(BY$56&lt;'Summary&amp;Assumptions'!$J$31,BY$47&gt;=$FO280,BY$47&lt;=$FP280)*(('Summary&amp;Assumptions'!$H$25*$C280)*(1+'Summary&amp;Assumptions'!$J$29)^(BY$46-1))+AND(BY$56&lt;'Summary&amp;Assumptions'!$J$31,BY$47&gt;=$FQ280,BY$47&lt;=$FR280)*(('Summary&amp;Assumptions'!$H$25*$C280)*(1+'Summary&amp;Assumptions'!$J$29)^(BY$46-1))</f>
        <v>0</v>
      </c>
      <c r="BU280" s="588">
        <f>AND(BZ$55&gt;0,SUM($E280:BT280)&lt;'Summary&amp;Assumptions'!$G$32*$B280,$D280&gt;='Summary&amp;Assumptions'!$D$17,BZ$47&gt;=$D280,BZ$47&lt;=EDATE($D280,'Summary&amp;Assumptions'!$G$32))*$B280+AND(BZ$56&lt;'Summary&amp;Assumptions'!$J$31,BZ$47&gt;=$FO280,BZ$47&lt;=$FP280)*(('Summary&amp;Assumptions'!$H$25*$C280)*(1+'Summary&amp;Assumptions'!$J$29)^(BZ$46-1))+AND(BZ$56&lt;'Summary&amp;Assumptions'!$J$31,BZ$47&gt;=$FQ280,BZ$47&lt;=$FR280)*(('Summary&amp;Assumptions'!$H$25*$C280)*(1+'Summary&amp;Assumptions'!$J$29)^(BZ$46-1))</f>
        <v>0</v>
      </c>
      <c r="BV280" s="588">
        <f>AND(CA$55&gt;0,SUM($E280:BU280)&lt;'Summary&amp;Assumptions'!$G$32*$B280,$D280&gt;='Summary&amp;Assumptions'!$D$17,CA$47&gt;=$D280,CA$47&lt;=EDATE($D280,'Summary&amp;Assumptions'!$G$32))*$B280+AND(CA$56&lt;'Summary&amp;Assumptions'!$J$31,CA$47&gt;=$FO280,CA$47&lt;=$FP280)*(('Summary&amp;Assumptions'!$H$25*$C280)*(1+'Summary&amp;Assumptions'!$J$29)^(CA$46-1))+AND(CA$56&lt;'Summary&amp;Assumptions'!$J$31,CA$47&gt;=$FQ280,CA$47&lt;=$FR280)*(('Summary&amp;Assumptions'!$H$25*$C280)*(1+'Summary&amp;Assumptions'!$J$29)^(CA$46-1))</f>
        <v>0</v>
      </c>
      <c r="BW280" s="588">
        <f>AND(CB$55&gt;0,SUM($E280:BV280)&lt;'Summary&amp;Assumptions'!$G$32*$B280,$D280&gt;='Summary&amp;Assumptions'!$D$17,CB$47&gt;=$D280,CB$47&lt;=EDATE($D280,'Summary&amp;Assumptions'!$G$32))*$B280+AND(CB$56&lt;'Summary&amp;Assumptions'!$J$31,CB$47&gt;=$FO280,CB$47&lt;=$FP280)*(('Summary&amp;Assumptions'!$H$25*$C280)*(1+'Summary&amp;Assumptions'!$J$29)^(CB$46-1))+AND(CB$56&lt;'Summary&amp;Assumptions'!$J$31,CB$47&gt;=$FQ280,CB$47&lt;=$FR280)*(('Summary&amp;Assumptions'!$H$25*$C280)*(1+'Summary&amp;Assumptions'!$J$29)^(CB$46-1))</f>
        <v>0</v>
      </c>
      <c r="BX280" s="588">
        <f>AND(CC$55&gt;0,SUM($E280:BW280)&lt;'Summary&amp;Assumptions'!$G$32*$B280,$D280&gt;='Summary&amp;Assumptions'!$D$17,CC$47&gt;=$D280,CC$47&lt;=EDATE($D280,'Summary&amp;Assumptions'!$G$32))*$B280+AND(CC$56&lt;'Summary&amp;Assumptions'!$J$31,CC$47&gt;=$FO280,CC$47&lt;=$FP280)*(('Summary&amp;Assumptions'!$H$25*$C280)*(1+'Summary&amp;Assumptions'!$J$29)^(CC$46-1))+AND(CC$56&lt;'Summary&amp;Assumptions'!$J$31,CC$47&gt;=$FQ280,CC$47&lt;=$FR280)*(('Summary&amp;Assumptions'!$H$25*$C280)*(1+'Summary&amp;Assumptions'!$J$29)^(CC$46-1))</f>
        <v>0</v>
      </c>
      <c r="BY280" s="588">
        <f>AND(CD$55&gt;0,SUM($E280:BX280)&lt;'Summary&amp;Assumptions'!$G$32*$B280,$D280&gt;='Summary&amp;Assumptions'!$D$17,CD$47&gt;=$D280,CD$47&lt;=EDATE($D280,'Summary&amp;Assumptions'!$G$32))*$B280+AND(CD$56&lt;'Summary&amp;Assumptions'!$J$31,CD$47&gt;=$FO280,CD$47&lt;=$FP280)*(('Summary&amp;Assumptions'!$H$25*$C280)*(1+'Summary&amp;Assumptions'!$J$29)^(CD$46-1))+AND(CD$56&lt;'Summary&amp;Assumptions'!$J$31,CD$47&gt;=$FQ280,CD$47&lt;=$FR280)*(('Summary&amp;Assumptions'!$H$25*$C280)*(1+'Summary&amp;Assumptions'!$J$29)^(CD$46-1))</f>
        <v>0</v>
      </c>
      <c r="BZ280" s="588">
        <f>AND(CE$55&gt;0,SUM($E280:BY280)&lt;'Summary&amp;Assumptions'!$G$32*$B280,$D280&gt;='Summary&amp;Assumptions'!$D$17,CE$47&gt;=$D280,CE$47&lt;=EDATE($D280,'Summary&amp;Assumptions'!$G$32))*$B280+AND(CE$56&lt;'Summary&amp;Assumptions'!$J$31,CE$47&gt;=$FO280,CE$47&lt;=$FP280)*(('Summary&amp;Assumptions'!$H$25*$C280)*(1+'Summary&amp;Assumptions'!$J$29)^(CE$46-1))+AND(CE$56&lt;'Summary&amp;Assumptions'!$J$31,CE$47&gt;=$FQ280,CE$47&lt;=$FR280)*(('Summary&amp;Assumptions'!$H$25*$C280)*(1+'Summary&amp;Assumptions'!$J$29)^(CE$46-1))</f>
        <v>0</v>
      </c>
      <c r="CA280" s="588">
        <f>AND(CF$55&gt;0,SUM($E280:BZ280)&lt;'Summary&amp;Assumptions'!$G$32*$B280,$D280&gt;='Summary&amp;Assumptions'!$D$17,CF$47&gt;=$D280,CF$47&lt;=EDATE($D280,'Summary&amp;Assumptions'!$G$32))*$B280+AND(CF$56&lt;'Summary&amp;Assumptions'!$J$31,CF$47&gt;=$FO280,CF$47&lt;=$FP280)*(('Summary&amp;Assumptions'!$H$25*$C280)*(1+'Summary&amp;Assumptions'!$J$29)^(CF$46-1))+AND(CF$56&lt;'Summary&amp;Assumptions'!$J$31,CF$47&gt;=$FQ280,CF$47&lt;=$FR280)*(('Summary&amp;Assumptions'!$H$25*$C280)*(1+'Summary&amp;Assumptions'!$J$29)^(CF$46-1))</f>
        <v>0</v>
      </c>
      <c r="CB280" s="588">
        <f>AND(CG$55&gt;0,SUM($E280:CA280)&lt;'Summary&amp;Assumptions'!$G$32*$B280,$D280&gt;='Summary&amp;Assumptions'!$D$17,CG$47&gt;=$D280,CG$47&lt;=EDATE($D280,'Summary&amp;Assumptions'!$G$32))*$B280+AND(CG$56&lt;'Summary&amp;Assumptions'!$J$31,CG$47&gt;=$FO280,CG$47&lt;=$FP280)*(('Summary&amp;Assumptions'!$H$25*$C280)*(1+'Summary&amp;Assumptions'!$J$29)^(CG$46-1))+AND(CG$56&lt;'Summary&amp;Assumptions'!$J$31,CG$47&gt;=$FQ280,CG$47&lt;=$FR280)*(('Summary&amp;Assumptions'!$H$25*$C280)*(1+'Summary&amp;Assumptions'!$J$29)^(CG$46-1))</f>
        <v>0</v>
      </c>
      <c r="CC280" s="588">
        <f>AND(CH$55&gt;0,SUM($E280:CB280)&lt;'Summary&amp;Assumptions'!$G$32*$B280,$D280&gt;='Summary&amp;Assumptions'!$D$17,CH$47&gt;=$D280,CH$47&lt;=EDATE($D280,'Summary&amp;Assumptions'!$G$32))*$B280+AND(CH$56&lt;'Summary&amp;Assumptions'!$J$31,CH$47&gt;=$FO280,CH$47&lt;=$FP280)*(('Summary&amp;Assumptions'!$H$25*$C280)*(1+'Summary&amp;Assumptions'!$J$29)^(CH$46-1))+AND(CH$56&lt;'Summary&amp;Assumptions'!$J$31,CH$47&gt;=$FQ280,CH$47&lt;=$FR280)*(('Summary&amp;Assumptions'!$H$25*$C280)*(1+'Summary&amp;Assumptions'!$J$29)^(CH$46-1))</f>
        <v>0</v>
      </c>
      <c r="CD280" s="588">
        <f>AND(CI$55&gt;0,SUM($E280:CC280)&lt;'Summary&amp;Assumptions'!$G$32*$B280,$D280&gt;='Summary&amp;Assumptions'!$D$17,CI$47&gt;=$D280,CI$47&lt;=EDATE($D280,'Summary&amp;Assumptions'!$G$32))*$B280+AND(CI$56&lt;'Summary&amp;Assumptions'!$J$31,CI$47&gt;=$FO280,CI$47&lt;=$FP280)*(('Summary&amp;Assumptions'!$H$25*$C280)*(1+'Summary&amp;Assumptions'!$J$29)^(CI$46-1))+AND(CI$56&lt;'Summary&amp;Assumptions'!$J$31,CI$47&gt;=$FQ280,CI$47&lt;=$FR280)*(('Summary&amp;Assumptions'!$H$25*$C280)*(1+'Summary&amp;Assumptions'!$J$29)^(CI$46-1))</f>
        <v>0</v>
      </c>
      <c r="CE280" s="588">
        <f>AND(CJ$55&gt;0,SUM($E280:CD280)&lt;'Summary&amp;Assumptions'!$G$32*$B280,$D280&gt;='Summary&amp;Assumptions'!$D$17,CJ$47&gt;=$D280,CJ$47&lt;=EDATE($D280,'Summary&amp;Assumptions'!$G$32))*$B280+AND(CJ$56&lt;'Summary&amp;Assumptions'!$J$31,CJ$47&gt;=$FO280,CJ$47&lt;=$FP280)*(('Summary&amp;Assumptions'!$H$25*$C280)*(1+'Summary&amp;Assumptions'!$J$29)^(CJ$46-1))+AND(CJ$56&lt;'Summary&amp;Assumptions'!$J$31,CJ$47&gt;=$FQ280,CJ$47&lt;=$FR280)*(('Summary&amp;Assumptions'!$H$25*$C280)*(1+'Summary&amp;Assumptions'!$J$29)^(CJ$46-1))</f>
        <v>0</v>
      </c>
      <c r="CF280" s="588">
        <f>AND(CK$55&gt;0,SUM($E280:CE280)&lt;'Summary&amp;Assumptions'!$G$32*$B280,$D280&gt;='Summary&amp;Assumptions'!$D$17,CK$47&gt;=$D280,CK$47&lt;=EDATE($D280,'Summary&amp;Assumptions'!$G$32))*$B280+AND(CK$56&lt;'Summary&amp;Assumptions'!$J$31,CK$47&gt;=$FO280,CK$47&lt;=$FP280)*(('Summary&amp;Assumptions'!$H$25*$C280)*(1+'Summary&amp;Assumptions'!$J$29)^(CK$46-1))+AND(CK$56&lt;'Summary&amp;Assumptions'!$J$31,CK$47&gt;=$FQ280,CK$47&lt;=$FR280)*(('Summary&amp;Assumptions'!$H$25*$C280)*(1+'Summary&amp;Assumptions'!$J$29)^(CK$46-1))</f>
        <v>0</v>
      </c>
      <c r="CG280" s="588">
        <f>AND(CL$55&gt;0,SUM($E280:CF280)&lt;'Summary&amp;Assumptions'!$G$32*$B280,$D280&gt;='Summary&amp;Assumptions'!$D$17,CL$47&gt;=$D280,CL$47&lt;=EDATE($D280,'Summary&amp;Assumptions'!$G$32))*$B280+AND(CL$56&lt;'Summary&amp;Assumptions'!$J$31,CL$47&gt;=$FO280,CL$47&lt;=$FP280)*(('Summary&amp;Assumptions'!$H$25*$C280)*(1+'Summary&amp;Assumptions'!$J$29)^(CL$46-1))+AND(CL$56&lt;'Summary&amp;Assumptions'!$J$31,CL$47&gt;=$FQ280,CL$47&lt;=$FR280)*(('Summary&amp;Assumptions'!$H$25*$C280)*(1+'Summary&amp;Assumptions'!$J$29)^(CL$46-1))</f>
        <v>0</v>
      </c>
      <c r="CH280" s="588">
        <f>AND(CM$55&gt;0,SUM($E280:CG280)&lt;'Summary&amp;Assumptions'!$G$32*$B280,$D280&gt;='Summary&amp;Assumptions'!$D$17,CM$47&gt;=$D280,CM$47&lt;=EDATE($D280,'Summary&amp;Assumptions'!$G$32))*$B280+AND(CM$56&lt;'Summary&amp;Assumptions'!$J$31,CM$47&gt;=$FO280,CM$47&lt;=$FP280)*(('Summary&amp;Assumptions'!$H$25*$C280)*(1+'Summary&amp;Assumptions'!$J$29)^(CM$46-1))+AND(CM$56&lt;'Summary&amp;Assumptions'!$J$31,CM$47&gt;=$FQ280,CM$47&lt;=$FR280)*(('Summary&amp;Assumptions'!$H$25*$C280)*(1+'Summary&amp;Assumptions'!$J$29)^(CM$46-1))</f>
        <v>0</v>
      </c>
      <c r="CI280" s="588">
        <f>AND(CN$55&gt;0,SUM($E280:CH280)&lt;'Summary&amp;Assumptions'!$G$32*$B280,$D280&gt;='Summary&amp;Assumptions'!$D$17,CN$47&gt;=$D280,CN$47&lt;=EDATE($D280,'Summary&amp;Assumptions'!$G$32))*$B280+AND(CN$56&lt;'Summary&amp;Assumptions'!$J$31,CN$47&gt;=$FO280,CN$47&lt;=$FP280)*(('Summary&amp;Assumptions'!$H$25*$C280)*(1+'Summary&amp;Assumptions'!$J$29)^(CN$46-1))+AND(CN$56&lt;'Summary&amp;Assumptions'!$J$31,CN$47&gt;=$FQ280,CN$47&lt;=$FR280)*(('Summary&amp;Assumptions'!$H$25*$C280)*(1+'Summary&amp;Assumptions'!$J$29)^(CN$46-1))</f>
        <v>0</v>
      </c>
      <c r="CJ280" s="588">
        <f>AND(CO$55&gt;0,SUM($E280:CI280)&lt;'Summary&amp;Assumptions'!$G$32*$B280,$D280&gt;='Summary&amp;Assumptions'!$D$17,CO$47&gt;=$D280,CO$47&lt;=EDATE($D280,'Summary&amp;Assumptions'!$G$32))*$B280+AND(CO$56&lt;'Summary&amp;Assumptions'!$J$31,CO$47&gt;=$FO280,CO$47&lt;=$FP280)*(('Summary&amp;Assumptions'!$H$25*$C280)*(1+'Summary&amp;Assumptions'!$J$29)^(CO$46-1))+AND(CO$56&lt;'Summary&amp;Assumptions'!$J$31,CO$47&gt;=$FQ280,CO$47&lt;=$FR280)*(('Summary&amp;Assumptions'!$H$25*$C280)*(1+'Summary&amp;Assumptions'!$J$29)^(CO$46-1))</f>
        <v>0</v>
      </c>
      <c r="CK280" s="588">
        <f>AND(CP$55&gt;0,SUM($E280:CJ280)&lt;'Summary&amp;Assumptions'!$G$32*$B280,$D280&gt;='Summary&amp;Assumptions'!$D$17,CP$47&gt;=$D280,CP$47&lt;=EDATE($D280,'Summary&amp;Assumptions'!$G$32))*$B280+AND(CP$56&lt;'Summary&amp;Assumptions'!$J$31,CP$47&gt;=$FO280,CP$47&lt;=$FP280)*(('Summary&amp;Assumptions'!$H$25*$C280)*(1+'Summary&amp;Assumptions'!$J$29)^(CP$46-1))+AND(CP$56&lt;'Summary&amp;Assumptions'!$J$31,CP$47&gt;=$FQ280,CP$47&lt;=$FR280)*(('Summary&amp;Assumptions'!$H$25*$C280)*(1+'Summary&amp;Assumptions'!$J$29)^(CP$46-1))</f>
        <v>0</v>
      </c>
      <c r="CL280" s="588">
        <f>AND(CQ$55&gt;0,SUM($E280:CK280)&lt;'Summary&amp;Assumptions'!$G$32*$B280,$D280&gt;='Summary&amp;Assumptions'!$D$17,CQ$47&gt;=$D280,CQ$47&lt;=EDATE($D280,'Summary&amp;Assumptions'!$G$32))*$B280+AND(CQ$56&lt;'Summary&amp;Assumptions'!$J$31,CQ$47&gt;=$FO280,CQ$47&lt;=$FP280)*(('Summary&amp;Assumptions'!$H$25*$C280)*(1+'Summary&amp;Assumptions'!$J$29)^(CQ$46-1))+AND(CQ$56&lt;'Summary&amp;Assumptions'!$J$31,CQ$47&gt;=$FQ280,CQ$47&lt;=$FR280)*(('Summary&amp;Assumptions'!$H$25*$C280)*(1+'Summary&amp;Assumptions'!$J$29)^(CQ$46-1))</f>
        <v>0</v>
      </c>
      <c r="CM280" s="588">
        <f>AND(CR$55&gt;0,SUM($E280:CL280)&lt;'Summary&amp;Assumptions'!$G$32*$B280,$D280&gt;='Summary&amp;Assumptions'!$D$17,CR$47&gt;=$D280,CR$47&lt;=EDATE($D280,'Summary&amp;Assumptions'!$G$32))*$B280+AND(CR$56&lt;'Summary&amp;Assumptions'!$J$31,CR$47&gt;=$FO280,CR$47&lt;=$FP280)*(('Summary&amp;Assumptions'!$H$25*$C280)*(1+'Summary&amp;Assumptions'!$J$29)^(CR$46-1))+AND(CR$56&lt;'Summary&amp;Assumptions'!$J$31,CR$47&gt;=$FQ280,CR$47&lt;=$FR280)*(('Summary&amp;Assumptions'!$H$25*$C280)*(1+'Summary&amp;Assumptions'!$J$29)^(CR$46-1))</f>
        <v>0</v>
      </c>
      <c r="CN280" s="588">
        <f>AND(CS$55&gt;0,SUM($E280:CM280)&lt;'Summary&amp;Assumptions'!$G$32*$B280,$D280&gt;='Summary&amp;Assumptions'!$D$17,CS$47&gt;=$D280,CS$47&lt;=EDATE($D280,'Summary&amp;Assumptions'!$G$32))*$B280+AND(CS$56&lt;'Summary&amp;Assumptions'!$J$31,CS$47&gt;=$FO280,CS$47&lt;=$FP280)*(('Summary&amp;Assumptions'!$H$25*$C280)*(1+'Summary&amp;Assumptions'!$J$29)^(CS$46-1))+AND(CS$56&lt;'Summary&amp;Assumptions'!$J$31,CS$47&gt;=$FQ280,CS$47&lt;=$FR280)*(('Summary&amp;Assumptions'!$H$25*$C280)*(1+'Summary&amp;Assumptions'!$J$29)^(CS$46-1))</f>
        <v>0</v>
      </c>
      <c r="CO280" s="588">
        <f>AND(CT$55&gt;0,SUM($E280:CN280)&lt;'Summary&amp;Assumptions'!$G$32*$B280,$D280&gt;='Summary&amp;Assumptions'!$D$17,CT$47&gt;=$D280,CT$47&lt;=EDATE($D280,'Summary&amp;Assumptions'!$G$32))*$B280+AND(CT$56&lt;'Summary&amp;Assumptions'!$J$31,CT$47&gt;=$FO280,CT$47&lt;=$FP280)*(('Summary&amp;Assumptions'!$H$25*$C280)*(1+'Summary&amp;Assumptions'!$J$29)^(CT$46-1))+AND(CT$56&lt;'Summary&amp;Assumptions'!$J$31,CT$47&gt;=$FQ280,CT$47&lt;=$FR280)*(('Summary&amp;Assumptions'!$H$25*$C280)*(1+'Summary&amp;Assumptions'!$J$29)^(CT$46-1))</f>
        <v>0</v>
      </c>
      <c r="CP280" s="588">
        <f>AND(CU$55&gt;0,SUM($E280:CO280)&lt;'Summary&amp;Assumptions'!$G$32*$B280,$D280&gt;='Summary&amp;Assumptions'!$D$17,CU$47&gt;=$D280,CU$47&lt;=EDATE($D280,'Summary&amp;Assumptions'!$G$32))*$B280+AND(CU$56&lt;'Summary&amp;Assumptions'!$J$31,CU$47&gt;=$FO280,CU$47&lt;=$FP280)*(('Summary&amp;Assumptions'!$H$25*$C280)*(1+'Summary&amp;Assumptions'!$J$29)^(CU$46-1))+AND(CU$56&lt;'Summary&amp;Assumptions'!$J$31,CU$47&gt;=$FQ280,CU$47&lt;=$FR280)*(('Summary&amp;Assumptions'!$H$25*$C280)*(1+'Summary&amp;Assumptions'!$J$29)^(CU$46-1))</f>
        <v>0</v>
      </c>
      <c r="CQ280" s="588">
        <f>AND(CV$55&gt;0,SUM($E280:CP280)&lt;'Summary&amp;Assumptions'!$G$32*$B280,$D280&gt;='Summary&amp;Assumptions'!$D$17,CV$47&gt;=$D280,CV$47&lt;=EDATE($D280,'Summary&amp;Assumptions'!$G$32))*$B280+AND(CV$56&lt;'Summary&amp;Assumptions'!$J$31,CV$47&gt;=$FO280,CV$47&lt;=$FP280)*(('Summary&amp;Assumptions'!$H$25*$C280)*(1+'Summary&amp;Assumptions'!$J$29)^(CV$46-1))+AND(CV$56&lt;'Summary&amp;Assumptions'!$J$31,CV$47&gt;=$FQ280,CV$47&lt;=$FR280)*(('Summary&amp;Assumptions'!$H$25*$C280)*(1+'Summary&amp;Assumptions'!$J$29)^(CV$46-1))</f>
        <v>0</v>
      </c>
      <c r="CR280" s="588">
        <f>AND(CW$55&gt;0,SUM($E280:CQ280)&lt;'Summary&amp;Assumptions'!$G$32*$B280,$D280&gt;='Summary&amp;Assumptions'!$D$17,CW$47&gt;=$D280,CW$47&lt;=EDATE($D280,'Summary&amp;Assumptions'!$G$32))*$B280+AND(CW$56&lt;'Summary&amp;Assumptions'!$J$31,CW$47&gt;=$FO280,CW$47&lt;=$FP280)*(('Summary&amp;Assumptions'!$H$25*$C280)*(1+'Summary&amp;Assumptions'!$J$29)^(CW$46-1))+AND(CW$56&lt;'Summary&amp;Assumptions'!$J$31,CW$47&gt;=$FQ280,CW$47&lt;=$FR280)*(('Summary&amp;Assumptions'!$H$25*$C280)*(1+'Summary&amp;Assumptions'!$J$29)^(CW$46-1))</f>
        <v>0</v>
      </c>
      <c r="CS280" s="588">
        <f>AND(CX$55&gt;0,SUM($E280:CR280)&lt;'Summary&amp;Assumptions'!$G$32*$B280,$D280&gt;='Summary&amp;Assumptions'!$D$17,CX$47&gt;=$D280,CX$47&lt;=EDATE($D280,'Summary&amp;Assumptions'!$G$32))*$B280+AND(CX$56&lt;'Summary&amp;Assumptions'!$J$31,CX$47&gt;=$FO280,CX$47&lt;=$FP280)*(('Summary&amp;Assumptions'!$H$25*$C280)*(1+'Summary&amp;Assumptions'!$J$29)^(CX$46-1))+AND(CX$56&lt;'Summary&amp;Assumptions'!$J$31,CX$47&gt;=$FQ280,CX$47&lt;=$FR280)*(('Summary&amp;Assumptions'!$H$25*$C280)*(1+'Summary&amp;Assumptions'!$J$29)^(CX$46-1))</f>
        <v>0</v>
      </c>
      <c r="CT280" s="588">
        <f>AND(CY$55&gt;0,SUM($E280:CS280)&lt;'Summary&amp;Assumptions'!$G$32*$B280,$D280&gt;='Summary&amp;Assumptions'!$D$17,CY$47&gt;=$D280,CY$47&lt;=EDATE($D280,'Summary&amp;Assumptions'!$G$32))*$B280+AND(CY$56&lt;'Summary&amp;Assumptions'!$J$31,CY$47&gt;=$FO280,CY$47&lt;=$FP280)*(('Summary&amp;Assumptions'!$H$25*$C280)*(1+'Summary&amp;Assumptions'!$J$29)^(CY$46-1))+AND(CY$56&lt;'Summary&amp;Assumptions'!$J$31,CY$47&gt;=$FQ280,CY$47&lt;=$FR280)*(('Summary&amp;Assumptions'!$H$25*$C280)*(1+'Summary&amp;Assumptions'!$J$29)^(CY$46-1))</f>
        <v>0</v>
      </c>
      <c r="CU280" s="588">
        <f>AND(CZ$55&gt;0,SUM($E280:CT280)&lt;'Summary&amp;Assumptions'!$G$32*$B280,$D280&gt;='Summary&amp;Assumptions'!$D$17,CZ$47&gt;=$D280,CZ$47&lt;=EDATE($D280,'Summary&amp;Assumptions'!$G$32))*$B280+AND(CZ$56&lt;'Summary&amp;Assumptions'!$J$31,CZ$47&gt;=$FO280,CZ$47&lt;=$FP280)*(('Summary&amp;Assumptions'!$H$25*$C280)*(1+'Summary&amp;Assumptions'!$J$29)^(CZ$46-1))+AND(CZ$56&lt;'Summary&amp;Assumptions'!$J$31,CZ$47&gt;=$FQ280,CZ$47&lt;=$FR280)*(('Summary&amp;Assumptions'!$H$25*$C280)*(1+'Summary&amp;Assumptions'!$J$29)^(CZ$46-1))</f>
        <v>0</v>
      </c>
      <c r="CV280" s="588">
        <f>AND(DA$55&gt;0,SUM($E280:CU280)&lt;'Summary&amp;Assumptions'!$G$32*$B280,$D280&gt;='Summary&amp;Assumptions'!$D$17,DA$47&gt;=$D280,DA$47&lt;=EDATE($D280,'Summary&amp;Assumptions'!$G$32))*$B280+AND(DA$56&lt;'Summary&amp;Assumptions'!$J$31,DA$47&gt;=$FO280,DA$47&lt;=$FP280)*(('Summary&amp;Assumptions'!$H$25*$C280)*(1+'Summary&amp;Assumptions'!$J$29)^(DA$46-1))+AND(DA$56&lt;'Summary&amp;Assumptions'!$J$31,DA$47&gt;=$FQ280,DA$47&lt;=$FR280)*(('Summary&amp;Assumptions'!$H$25*$C280)*(1+'Summary&amp;Assumptions'!$J$29)^(DA$46-1))</f>
        <v>0</v>
      </c>
      <c r="CW280" s="588">
        <f>AND(DB$55&gt;0,SUM($E280:CV280)&lt;'Summary&amp;Assumptions'!$G$32*$B280,$D280&gt;='Summary&amp;Assumptions'!$D$17,DB$47&gt;=$D280,DB$47&lt;=EDATE($D280,'Summary&amp;Assumptions'!$G$32))*$B280+AND(DB$56&lt;'Summary&amp;Assumptions'!$J$31,DB$47&gt;=$FO280,DB$47&lt;=$FP280)*(('Summary&amp;Assumptions'!$H$25*$C280)*(1+'Summary&amp;Assumptions'!$J$29)^(DB$46-1))+AND(DB$56&lt;'Summary&amp;Assumptions'!$J$31,DB$47&gt;=$FQ280,DB$47&lt;=$FR280)*(('Summary&amp;Assumptions'!$H$25*$C280)*(1+'Summary&amp;Assumptions'!$J$29)^(DB$46-1))</f>
        <v>0</v>
      </c>
      <c r="CX280" s="588">
        <f>AND(DC$55&gt;0,SUM($E280:CW280)&lt;'Summary&amp;Assumptions'!$G$32*$B280,$D280&gt;='Summary&amp;Assumptions'!$D$17,DC$47&gt;=$D280,DC$47&lt;=EDATE($D280,'Summary&amp;Assumptions'!$G$32))*$B280+AND(DC$56&lt;'Summary&amp;Assumptions'!$J$31,DC$47&gt;=$FO280,DC$47&lt;=$FP280)*(('Summary&amp;Assumptions'!$H$25*$C280)*(1+'Summary&amp;Assumptions'!$J$29)^(DC$46-1))+AND(DC$56&lt;'Summary&amp;Assumptions'!$J$31,DC$47&gt;=$FQ280,DC$47&lt;=$FR280)*(('Summary&amp;Assumptions'!$H$25*$C280)*(1+'Summary&amp;Assumptions'!$J$29)^(DC$46-1))</f>
        <v>0</v>
      </c>
      <c r="CY280" s="588">
        <f>AND(DD$55&gt;0,SUM($E280:CX280)&lt;'Summary&amp;Assumptions'!$G$32*$B280,$D280&gt;='Summary&amp;Assumptions'!$D$17,DD$47&gt;=$D280,DD$47&lt;=EDATE($D280,'Summary&amp;Assumptions'!$G$32))*$B280+AND(DD$56&lt;'Summary&amp;Assumptions'!$J$31,DD$47&gt;=$FO280,DD$47&lt;=$FP280)*(('Summary&amp;Assumptions'!$H$25*$C280)*(1+'Summary&amp;Assumptions'!$J$29)^(DD$46-1))+AND(DD$56&lt;'Summary&amp;Assumptions'!$J$31,DD$47&gt;=$FQ280,DD$47&lt;=$FR280)*(('Summary&amp;Assumptions'!$H$25*$C280)*(1+'Summary&amp;Assumptions'!$J$29)^(DD$46-1))</f>
        <v>0</v>
      </c>
      <c r="CZ280" s="588">
        <f>AND(DE$55&gt;0,SUM($E280:CY280)&lt;'Summary&amp;Assumptions'!$G$32*$B280,$D280&gt;='Summary&amp;Assumptions'!$D$17,DE$47&gt;=$D280,DE$47&lt;=EDATE($D280,'Summary&amp;Assumptions'!$G$32))*$B280+AND(DE$56&lt;'Summary&amp;Assumptions'!$J$31,DE$47&gt;=$FO280,DE$47&lt;=$FP280)*(('Summary&amp;Assumptions'!$H$25*$C280)*(1+'Summary&amp;Assumptions'!$J$29)^(DE$46-1))+AND(DE$56&lt;'Summary&amp;Assumptions'!$J$31,DE$47&gt;=$FQ280,DE$47&lt;=$FR280)*(('Summary&amp;Assumptions'!$H$25*$C280)*(1+'Summary&amp;Assumptions'!$J$29)^(DE$46-1))</f>
        <v>0</v>
      </c>
      <c r="DA280" s="588">
        <f>AND(DF$55&gt;0,SUM($E280:CZ280)&lt;'Summary&amp;Assumptions'!$G$32*$B280,$D280&gt;='Summary&amp;Assumptions'!$D$17,DF$47&gt;=$D280,DF$47&lt;=EDATE($D280,'Summary&amp;Assumptions'!$G$32))*$B280+AND(DF$56&lt;'Summary&amp;Assumptions'!$J$31,DF$47&gt;=$FO280,DF$47&lt;=$FP280)*(('Summary&amp;Assumptions'!$H$25*$C280)*(1+'Summary&amp;Assumptions'!$J$29)^(DF$46-1))+AND(DF$56&lt;'Summary&amp;Assumptions'!$J$31,DF$47&gt;=$FQ280,DF$47&lt;=$FR280)*(('Summary&amp;Assumptions'!$H$25*$C280)*(1+'Summary&amp;Assumptions'!$J$29)^(DF$46-1))</f>
        <v>0</v>
      </c>
      <c r="DB280" s="588">
        <f>AND(DG$55&gt;0,SUM($E280:DA280)&lt;'Summary&amp;Assumptions'!$G$32*$B280,$D280&gt;='Summary&amp;Assumptions'!$D$17,DG$47&gt;=$D280,DG$47&lt;=EDATE($D280,'Summary&amp;Assumptions'!$G$32))*$B280+AND(DG$56&lt;'Summary&amp;Assumptions'!$J$31,DG$47&gt;=$FO280,DG$47&lt;=$FP280)*(('Summary&amp;Assumptions'!$H$25*$C280)*(1+'Summary&amp;Assumptions'!$J$29)^(DG$46-1))+AND(DG$56&lt;'Summary&amp;Assumptions'!$J$31,DG$47&gt;=$FQ280,DG$47&lt;=$FR280)*(('Summary&amp;Assumptions'!$H$25*$C280)*(1+'Summary&amp;Assumptions'!$J$29)^(DG$46-1))</f>
        <v>0</v>
      </c>
      <c r="DC280" s="588">
        <f>AND(DH$55&gt;0,SUM($E280:DB280)&lt;'Summary&amp;Assumptions'!$G$32*$B280,$D280&gt;='Summary&amp;Assumptions'!$D$17,DH$47&gt;=$D280,DH$47&lt;=EDATE($D280,'Summary&amp;Assumptions'!$G$32))*$B280+AND(DH$56&lt;'Summary&amp;Assumptions'!$J$31,DH$47&gt;=$FO280,DH$47&lt;=$FP280)*(('Summary&amp;Assumptions'!$H$25*$C280)*(1+'Summary&amp;Assumptions'!$J$29)^(DH$46-1))+AND(DH$56&lt;'Summary&amp;Assumptions'!$J$31,DH$47&gt;=$FQ280,DH$47&lt;=$FR280)*(('Summary&amp;Assumptions'!$H$25*$C280)*(1+'Summary&amp;Assumptions'!$J$29)^(DH$46-1))</f>
        <v>0</v>
      </c>
      <c r="DD280" s="588">
        <f>AND(DI$55&gt;0,SUM($E280:DC280)&lt;'Summary&amp;Assumptions'!$G$32*$B280,$D280&gt;='Summary&amp;Assumptions'!$D$17,DI$47&gt;=$D280,DI$47&lt;=EDATE($D280,'Summary&amp;Assumptions'!$G$32))*$B280+AND(DI$56&lt;'Summary&amp;Assumptions'!$J$31,DI$47&gt;=$FO280,DI$47&lt;=$FP280)*(('Summary&amp;Assumptions'!$H$25*$C280)*(1+'Summary&amp;Assumptions'!$J$29)^(DI$46-1))+AND(DI$56&lt;'Summary&amp;Assumptions'!$J$31,DI$47&gt;=$FQ280,DI$47&lt;=$FR280)*(('Summary&amp;Assumptions'!$H$25*$C280)*(1+'Summary&amp;Assumptions'!$J$29)^(DI$46-1))</f>
        <v>0</v>
      </c>
      <c r="DE280" s="588">
        <f>AND(DJ$55&gt;0,SUM($E280:DD280)&lt;'Summary&amp;Assumptions'!$G$32*$B280,$D280&gt;='Summary&amp;Assumptions'!$D$17,DJ$47&gt;=$D280,DJ$47&lt;=EDATE($D280,'Summary&amp;Assumptions'!$G$32))*$B280+AND(DJ$56&lt;'Summary&amp;Assumptions'!$J$31,DJ$47&gt;=$FO280,DJ$47&lt;=$FP280)*(('Summary&amp;Assumptions'!$H$25*$C280)*(1+'Summary&amp;Assumptions'!$J$29)^(DJ$46-1))+AND(DJ$56&lt;'Summary&amp;Assumptions'!$J$31,DJ$47&gt;=$FQ280,DJ$47&lt;=$FR280)*(('Summary&amp;Assumptions'!$H$25*$C280)*(1+'Summary&amp;Assumptions'!$J$29)^(DJ$46-1))</f>
        <v>0</v>
      </c>
      <c r="DF280" s="588">
        <f>AND(DK$55&gt;0,SUM($E280:DE280)&lt;'Summary&amp;Assumptions'!$G$32*$B280,$D280&gt;='Summary&amp;Assumptions'!$D$17,DK$47&gt;=$D280,DK$47&lt;=EDATE($D280,'Summary&amp;Assumptions'!$G$32))*$B280+AND(DK$56&lt;'Summary&amp;Assumptions'!$J$31,DK$47&gt;=$FO280,DK$47&lt;=$FP280)*(('Summary&amp;Assumptions'!$H$25*$C280)*(1+'Summary&amp;Assumptions'!$J$29)^(DK$46-1))+AND(DK$56&lt;'Summary&amp;Assumptions'!$J$31,DK$47&gt;=$FQ280,DK$47&lt;=$FR280)*(('Summary&amp;Assumptions'!$H$25*$C280)*(1+'Summary&amp;Assumptions'!$J$29)^(DK$46-1))</f>
        <v>0</v>
      </c>
      <c r="DG280" s="588">
        <f>AND(DL$55&gt;0,SUM($E280:DF280)&lt;'Summary&amp;Assumptions'!$G$32*$B280,$D280&gt;='Summary&amp;Assumptions'!$D$17,DL$47&gt;=$D280,DL$47&lt;=EDATE($D280,'Summary&amp;Assumptions'!$G$32))*$B280+AND(DL$56&lt;'Summary&amp;Assumptions'!$J$31,DL$47&gt;=$FO280,DL$47&lt;=$FP280)*(('Summary&amp;Assumptions'!$H$25*$C280)*(1+'Summary&amp;Assumptions'!$J$29)^(DL$46-1))+AND(DL$56&lt;'Summary&amp;Assumptions'!$J$31,DL$47&gt;=$FQ280,DL$47&lt;=$FR280)*(('Summary&amp;Assumptions'!$H$25*$C280)*(1+'Summary&amp;Assumptions'!$J$29)^(DL$46-1))</f>
        <v>0</v>
      </c>
      <c r="DH280" s="588">
        <f>AND(DM$55&gt;0,SUM($E280:DG280)&lt;'Summary&amp;Assumptions'!$G$32*$B280,$D280&gt;='Summary&amp;Assumptions'!$D$17,DM$47&gt;=$D280,DM$47&lt;=EDATE($D280,'Summary&amp;Assumptions'!$G$32))*$B280+AND(DM$56&lt;'Summary&amp;Assumptions'!$J$31,DM$47&gt;=$FO280,DM$47&lt;=$FP280)*(('Summary&amp;Assumptions'!$H$25*$C280)*(1+'Summary&amp;Assumptions'!$J$29)^(DM$46-1))+AND(DM$56&lt;'Summary&amp;Assumptions'!$J$31,DM$47&gt;=$FQ280,DM$47&lt;=$FR280)*(('Summary&amp;Assumptions'!$H$25*$C280)*(1+'Summary&amp;Assumptions'!$J$29)^(DM$46-1))</f>
        <v>0</v>
      </c>
      <c r="DI280" s="588">
        <f>AND(DN$55&gt;0,SUM($E280:DH280)&lt;'Summary&amp;Assumptions'!$G$32*$B280,$D280&gt;='Summary&amp;Assumptions'!$D$17,DN$47&gt;=$D280,DN$47&lt;=EDATE($D280,'Summary&amp;Assumptions'!$G$32))*$B280+AND(DN$56&lt;'Summary&amp;Assumptions'!$J$31,DN$47&gt;=$FO280,DN$47&lt;=$FP280)*(('Summary&amp;Assumptions'!$H$25*$C280)*(1+'Summary&amp;Assumptions'!$J$29)^(DN$46-1))+AND(DN$56&lt;'Summary&amp;Assumptions'!$J$31,DN$47&gt;=$FQ280,DN$47&lt;=$FR280)*(('Summary&amp;Assumptions'!$H$25*$C280)*(1+'Summary&amp;Assumptions'!$J$29)^(DN$46-1))</f>
        <v>0</v>
      </c>
      <c r="DJ280" s="588">
        <f>AND(DO$55&gt;0,SUM($E280:DI280)&lt;'Summary&amp;Assumptions'!$G$32*$B280,$D280&gt;='Summary&amp;Assumptions'!$D$17,DO$47&gt;=$D280,DO$47&lt;=EDATE($D280,'Summary&amp;Assumptions'!$G$32))*$B280+AND(DO$56&lt;'Summary&amp;Assumptions'!$J$31,DO$47&gt;=$FO280,DO$47&lt;=$FP280)*(('Summary&amp;Assumptions'!$H$25*$C280)*(1+'Summary&amp;Assumptions'!$J$29)^(DO$46-1))+AND(DO$56&lt;'Summary&amp;Assumptions'!$J$31,DO$47&gt;=$FQ280,DO$47&lt;=$FR280)*(('Summary&amp;Assumptions'!$H$25*$C280)*(1+'Summary&amp;Assumptions'!$J$29)^(DO$46-1))</f>
        <v>0</v>
      </c>
      <c r="DK280" s="588">
        <f>AND(DP$55&gt;0,SUM($E280:DJ280)&lt;'Summary&amp;Assumptions'!$G$32*$B280,$D280&gt;='Summary&amp;Assumptions'!$D$17,DP$47&gt;=$D280,DP$47&lt;=EDATE($D280,'Summary&amp;Assumptions'!$G$32))*$B280+AND(DP$56&lt;'Summary&amp;Assumptions'!$J$31,DP$47&gt;=$FO280,DP$47&lt;=$FP280)*(('Summary&amp;Assumptions'!$H$25*$C280)*(1+'Summary&amp;Assumptions'!$J$29)^(DP$46-1))+AND(DP$56&lt;'Summary&amp;Assumptions'!$J$31,DP$47&gt;=$FQ280,DP$47&lt;=$FR280)*(('Summary&amp;Assumptions'!$H$25*$C280)*(1+'Summary&amp;Assumptions'!$J$29)^(DP$46-1))</f>
        <v>0</v>
      </c>
      <c r="DL280" s="588">
        <f>AND(DQ$55&gt;0,SUM($E280:DK280)&lt;'Summary&amp;Assumptions'!$G$32*$B280,$D280&gt;='Summary&amp;Assumptions'!$D$17,DQ$47&gt;=$D280,DQ$47&lt;=EDATE($D280,'Summary&amp;Assumptions'!$G$32))*$B280+AND(DQ$56&lt;'Summary&amp;Assumptions'!$J$31,DQ$47&gt;=$FO280,DQ$47&lt;=$FP280)*(('Summary&amp;Assumptions'!$H$25*$C280)*(1+'Summary&amp;Assumptions'!$J$29)^(DQ$46-1))+AND(DQ$56&lt;'Summary&amp;Assumptions'!$J$31,DQ$47&gt;=$FQ280,DQ$47&lt;=$FR280)*(('Summary&amp;Assumptions'!$H$25*$C280)*(1+'Summary&amp;Assumptions'!$J$29)^(DQ$46-1))</f>
        <v>0</v>
      </c>
      <c r="DM280" s="588">
        <f>AND(DR$55&gt;0,SUM($E280:DL280)&lt;'Summary&amp;Assumptions'!$G$32*$B280,$D280&gt;='Summary&amp;Assumptions'!$D$17,DR$47&gt;=$D280,DR$47&lt;=EDATE($D280,'Summary&amp;Assumptions'!$G$32))*$B280+AND(DR$56&lt;'Summary&amp;Assumptions'!$J$31,DR$47&gt;=$FO280,DR$47&lt;=$FP280)*(('Summary&amp;Assumptions'!$H$25*$C280)*(1+'Summary&amp;Assumptions'!$J$29)^(DR$46-1))+AND(DR$56&lt;'Summary&amp;Assumptions'!$J$31,DR$47&gt;=$FQ280,DR$47&lt;=$FR280)*(('Summary&amp;Assumptions'!$H$25*$C280)*(1+'Summary&amp;Assumptions'!$J$29)^(DR$46-1))</f>
        <v>0</v>
      </c>
      <c r="DN280" s="588">
        <f>AND(DS$55&gt;0,SUM($E280:DM280)&lt;'Summary&amp;Assumptions'!$G$32*$B280,$D280&gt;='Summary&amp;Assumptions'!$D$17,DS$47&gt;=$D280,DS$47&lt;=EDATE($D280,'Summary&amp;Assumptions'!$G$32))*$B280+AND(DS$56&lt;'Summary&amp;Assumptions'!$J$31,DS$47&gt;=$FO280,DS$47&lt;=$FP280)*(('Summary&amp;Assumptions'!$H$25*$C280)*(1+'Summary&amp;Assumptions'!$J$29)^(DS$46-1))+AND(DS$56&lt;'Summary&amp;Assumptions'!$J$31,DS$47&gt;=$FQ280,DS$47&lt;=$FR280)*(('Summary&amp;Assumptions'!$H$25*$C280)*(1+'Summary&amp;Assumptions'!$J$29)^(DS$46-1))</f>
        <v>0</v>
      </c>
      <c r="DO280" s="588">
        <f>AND(DT$55&gt;0,SUM($E280:DN280)&lt;'Summary&amp;Assumptions'!$G$32*$B280,$D280&gt;='Summary&amp;Assumptions'!$D$17,DT$47&gt;=$D280,DT$47&lt;=EDATE($D280,'Summary&amp;Assumptions'!$G$32))*$B280+AND(DT$56&lt;'Summary&amp;Assumptions'!$J$31,DT$47&gt;=$FO280,DT$47&lt;=$FP280)*(('Summary&amp;Assumptions'!$H$25*$C280)*(1+'Summary&amp;Assumptions'!$J$29)^(DT$46-1))+AND(DT$56&lt;'Summary&amp;Assumptions'!$J$31,DT$47&gt;=$FQ280,DT$47&lt;=$FR280)*(('Summary&amp;Assumptions'!$H$25*$C280)*(1+'Summary&amp;Assumptions'!$J$29)^(DT$46-1))</f>
        <v>0</v>
      </c>
      <c r="DP280" s="588">
        <f>AND(DU$55&gt;0,SUM($E280:DO280)&lt;'Summary&amp;Assumptions'!$G$32*$B280,$D280&gt;='Summary&amp;Assumptions'!$D$17,DU$47&gt;=$D280,DU$47&lt;=EDATE($D280,'Summary&amp;Assumptions'!$G$32))*$B280+AND(DU$56&lt;'Summary&amp;Assumptions'!$J$31,DU$47&gt;=$FO280,DU$47&lt;=$FP280)*(('Summary&amp;Assumptions'!$H$25*$C280)*(1+'Summary&amp;Assumptions'!$J$29)^(DU$46-1))+AND(DU$56&lt;'Summary&amp;Assumptions'!$J$31,DU$47&gt;=$FQ280,DU$47&lt;=$FR280)*(('Summary&amp;Assumptions'!$H$25*$C280)*(1+'Summary&amp;Assumptions'!$J$29)^(DU$46-1))</f>
        <v>0</v>
      </c>
      <c r="DQ280" s="588">
        <f>AND(DV$55&gt;0,SUM($E280:DP280)&lt;'Summary&amp;Assumptions'!$G$32*$B280,$D280&gt;='Summary&amp;Assumptions'!$D$17,DV$47&gt;=$D280,DV$47&lt;=EDATE($D280,'Summary&amp;Assumptions'!$G$32))*$B280+AND(DV$56&lt;'Summary&amp;Assumptions'!$J$31,DV$47&gt;=$FO280,DV$47&lt;=$FP280)*(('Summary&amp;Assumptions'!$H$25*$C280)*(1+'Summary&amp;Assumptions'!$J$29)^(DV$46-1))+AND(DV$56&lt;'Summary&amp;Assumptions'!$J$31,DV$47&gt;=$FQ280,DV$47&lt;=$FR280)*(('Summary&amp;Assumptions'!$H$25*$C280)*(1+'Summary&amp;Assumptions'!$J$29)^(DV$46-1))</f>
        <v>0</v>
      </c>
      <c r="DR280" s="588">
        <f>AND(DW$55&gt;0,SUM($E280:DQ280)&lt;'Summary&amp;Assumptions'!$G$32*$B280,$D280&gt;='Summary&amp;Assumptions'!$D$17,DW$47&gt;=$D280,DW$47&lt;=EDATE($D280,'Summary&amp;Assumptions'!$G$32))*$B280+AND(DW$56&lt;'Summary&amp;Assumptions'!$J$31,DW$47&gt;=$FO280,DW$47&lt;=$FP280)*(('Summary&amp;Assumptions'!$H$25*$C280)*(1+'Summary&amp;Assumptions'!$J$29)^(DW$46-1))+AND(DW$56&lt;'Summary&amp;Assumptions'!$J$31,DW$47&gt;=$FQ280,DW$47&lt;=$FR280)*(('Summary&amp;Assumptions'!$H$25*$C280)*(1+'Summary&amp;Assumptions'!$J$29)^(DW$46-1))</f>
        <v>0</v>
      </c>
      <c r="DS280" s="588">
        <f>AND(DX$55&gt;0,SUM($E280:DR280)&lt;'Summary&amp;Assumptions'!$G$32*$B280,$D280&gt;='Summary&amp;Assumptions'!$D$17,DX$47&gt;=$D280,DX$47&lt;=EDATE($D280,'Summary&amp;Assumptions'!$G$32))*$B280+AND(DX$56&lt;'Summary&amp;Assumptions'!$J$31,DX$47&gt;=$FO280,DX$47&lt;=$FP280)*(('Summary&amp;Assumptions'!$H$25*$C280)*(1+'Summary&amp;Assumptions'!$J$29)^(DX$46-1))+AND(DX$56&lt;'Summary&amp;Assumptions'!$J$31,DX$47&gt;=$FQ280,DX$47&lt;=$FR280)*(('Summary&amp;Assumptions'!$H$25*$C280)*(1+'Summary&amp;Assumptions'!$J$29)^(DX$46-1))</f>
        <v>0</v>
      </c>
      <c r="DT280" s="588">
        <f>AND(DY$55&gt;0,SUM($E280:DS280)&lt;'Summary&amp;Assumptions'!$G$32*$B280,$D280&gt;='Summary&amp;Assumptions'!$D$17,DY$47&gt;=$D280,DY$47&lt;=EDATE($D280,'Summary&amp;Assumptions'!$G$32))*$B280+AND(DY$56&lt;'Summary&amp;Assumptions'!$J$31,DY$47&gt;=$FO280,DY$47&lt;=$FP280)*(('Summary&amp;Assumptions'!$H$25*$C280)*(1+'Summary&amp;Assumptions'!$J$29)^(DY$46-1))+AND(DY$56&lt;'Summary&amp;Assumptions'!$J$31,DY$47&gt;=$FQ280,DY$47&lt;=$FR280)*(('Summary&amp;Assumptions'!$H$25*$C280)*(1+'Summary&amp;Assumptions'!$J$29)^(DY$46-1))</f>
        <v>0</v>
      </c>
      <c r="DU280" s="588">
        <f>AND(DZ$55&gt;0,SUM($E280:DT280)&lt;'Summary&amp;Assumptions'!$G$32*$B280,$D280&gt;='Summary&amp;Assumptions'!$D$17,DZ$47&gt;=$D280,DZ$47&lt;=EDATE($D280,'Summary&amp;Assumptions'!$G$32))*$B280+AND(DZ$56&lt;'Summary&amp;Assumptions'!$J$31,DZ$47&gt;=$FO280,DZ$47&lt;=$FP280)*(('Summary&amp;Assumptions'!$H$25*$C280)*(1+'Summary&amp;Assumptions'!$J$29)^(DZ$46-1))+AND(DZ$56&lt;'Summary&amp;Assumptions'!$J$31,DZ$47&gt;=$FQ280,DZ$47&lt;=$FR280)*(('Summary&amp;Assumptions'!$H$25*$C280)*(1+'Summary&amp;Assumptions'!$J$29)^(DZ$46-1))</f>
        <v>0</v>
      </c>
      <c r="DV280" s="588">
        <f>AND(EA$55&gt;0,SUM($E280:DU280)&lt;'Summary&amp;Assumptions'!$G$32*$B280,$D280&gt;='Summary&amp;Assumptions'!$D$17,EA$47&gt;=$D280,EA$47&lt;=EDATE($D280,'Summary&amp;Assumptions'!$G$32))*$B280+AND(EA$56&lt;'Summary&amp;Assumptions'!$J$31,EA$47&gt;=$FO280,EA$47&lt;=$FP280)*(('Summary&amp;Assumptions'!$H$25*$C280)*(1+'Summary&amp;Assumptions'!$J$29)^(EA$46-1))+AND(EA$56&lt;'Summary&amp;Assumptions'!$J$31,EA$47&gt;=$FQ280,EA$47&lt;=$FR280)*(('Summary&amp;Assumptions'!$H$25*$C280)*(1+'Summary&amp;Assumptions'!$J$29)^(EA$46-1))</f>
        <v>0</v>
      </c>
      <c r="DW280" s="588">
        <f>AND(EB$55&gt;0,SUM($E280:DV280)&lt;'Summary&amp;Assumptions'!$G$32*$B280,$D280&gt;='Summary&amp;Assumptions'!$D$17,EB$47&gt;=$D280,EB$47&lt;=EDATE($D280,'Summary&amp;Assumptions'!$G$32))*$B280+AND(EB$56&lt;'Summary&amp;Assumptions'!$J$31,EB$47&gt;=$FO280,EB$47&lt;=$FP280)*(('Summary&amp;Assumptions'!$H$25*$C280)*(1+'Summary&amp;Assumptions'!$J$29)^(EB$46-1))+AND(EB$56&lt;'Summary&amp;Assumptions'!$J$31,EB$47&gt;=$FQ280,EB$47&lt;=$FR280)*(('Summary&amp;Assumptions'!$H$25*$C280)*(1+'Summary&amp;Assumptions'!$J$29)^(EB$46-1))</f>
        <v>0</v>
      </c>
      <c r="DX280" s="588">
        <f>AND(EC$55&gt;0,SUM($E280:DW280)&lt;'Summary&amp;Assumptions'!$G$32*$B280,$D280&gt;='Summary&amp;Assumptions'!$D$17,EC$47&gt;=$D280,EC$47&lt;=EDATE($D280,'Summary&amp;Assumptions'!$G$32))*$B280+AND(EC$56&lt;'Summary&amp;Assumptions'!$J$31,EC$47&gt;=$FO280,EC$47&lt;=$FP280)*(('Summary&amp;Assumptions'!$H$25*$C280)*(1+'Summary&amp;Assumptions'!$J$29)^(EC$46-1))+AND(EC$56&lt;'Summary&amp;Assumptions'!$J$31,EC$47&gt;=$FQ280,EC$47&lt;=$FR280)*(('Summary&amp;Assumptions'!$H$25*$C280)*(1+'Summary&amp;Assumptions'!$J$29)^(EC$46-1))</f>
        <v>0</v>
      </c>
      <c r="DY280" s="588">
        <f>AND(ED$55&gt;0,SUM($E280:DX280)&lt;'Summary&amp;Assumptions'!$G$32*$B280,$D280&gt;='Summary&amp;Assumptions'!$D$17,ED$47&gt;=$D280,ED$47&lt;=EDATE($D280,'Summary&amp;Assumptions'!$G$32))*$B280+AND(ED$56&lt;'Summary&amp;Assumptions'!$J$31,ED$47&gt;=$FO280,ED$47&lt;=$FP280)*(('Summary&amp;Assumptions'!$H$25*$C280)*(1+'Summary&amp;Assumptions'!$J$29)^(ED$46-1))+AND(ED$56&lt;'Summary&amp;Assumptions'!$J$31,ED$47&gt;=$FQ280,ED$47&lt;=$FR280)*(('Summary&amp;Assumptions'!$H$25*$C280)*(1+'Summary&amp;Assumptions'!$J$29)^(ED$46-1))</f>
        <v>0</v>
      </c>
      <c r="DZ280" s="588">
        <f>AND(EE$55&gt;0,SUM($E280:DY280)&lt;'Summary&amp;Assumptions'!$G$32*$B280,$D280&gt;='Summary&amp;Assumptions'!$D$17,EE$47&gt;=$D280,EE$47&lt;=EDATE($D280,'Summary&amp;Assumptions'!$G$32))*$B280+AND(EE$56&lt;'Summary&amp;Assumptions'!$J$31,EE$47&gt;=$FO280,EE$47&lt;=$FP280)*(('Summary&amp;Assumptions'!$H$25*$C280)*(1+'Summary&amp;Assumptions'!$J$29)^(EE$46-1))+AND(EE$56&lt;'Summary&amp;Assumptions'!$J$31,EE$47&gt;=$FQ280,EE$47&lt;=$FR280)*(('Summary&amp;Assumptions'!$H$25*$C280)*(1+'Summary&amp;Assumptions'!$J$29)^(EE$46-1))</f>
        <v>0</v>
      </c>
      <c r="EA280" s="588">
        <f>AND(EF$55&gt;0,SUM($E280:DZ280)&lt;'Summary&amp;Assumptions'!$G$32*$B280,$D280&gt;='Summary&amp;Assumptions'!$D$17,EF$47&gt;=$D280,EF$47&lt;=EDATE($D280,'Summary&amp;Assumptions'!$G$32))*$B280+AND(EF$56&lt;'Summary&amp;Assumptions'!$J$31,EF$47&gt;=$FO280,EF$47&lt;=$FP280)*(('Summary&amp;Assumptions'!$H$25*$C280)*(1+'Summary&amp;Assumptions'!$J$29)^(EF$46-1))+AND(EF$56&lt;'Summary&amp;Assumptions'!$J$31,EF$47&gt;=$FQ280,EF$47&lt;=$FR280)*(('Summary&amp;Assumptions'!$H$25*$C280)*(1+'Summary&amp;Assumptions'!$J$29)^(EF$46-1))</f>
        <v>0</v>
      </c>
      <c r="EB280" s="588">
        <f>AND(EG$55&gt;0,SUM($E280:EA280)&lt;'Summary&amp;Assumptions'!$G$32*$B280,$D280&gt;='Summary&amp;Assumptions'!$D$17,EG$47&gt;=$D280,EG$47&lt;=EDATE($D280,'Summary&amp;Assumptions'!$G$32))*$B280+AND(EG$56&lt;'Summary&amp;Assumptions'!$J$31,EG$47&gt;=$FO280,EG$47&lt;=$FP280)*(('Summary&amp;Assumptions'!$H$25*$C280)*(1+'Summary&amp;Assumptions'!$J$29)^(EG$46-1))+AND(EG$56&lt;'Summary&amp;Assumptions'!$J$31,EG$47&gt;=$FQ280,EG$47&lt;=$FR280)*(('Summary&amp;Assumptions'!$H$25*$C280)*(1+'Summary&amp;Assumptions'!$J$29)^(EG$46-1))</f>
        <v>0</v>
      </c>
      <c r="EC280" s="588">
        <f>AND(EH$55&gt;0,SUM($E280:EB280)&lt;'Summary&amp;Assumptions'!$G$32*$B280,$D280&gt;='Summary&amp;Assumptions'!$D$17,EH$47&gt;=$D280,EH$47&lt;=EDATE($D280,'Summary&amp;Assumptions'!$G$32))*$B280+AND(EH$56&lt;'Summary&amp;Assumptions'!$J$31,EH$47&gt;=$FO280,EH$47&lt;=$FP280)*(('Summary&amp;Assumptions'!$H$25*$C280)*(1+'Summary&amp;Assumptions'!$J$29)^(EH$46-1))+AND(EH$56&lt;'Summary&amp;Assumptions'!$J$31,EH$47&gt;=$FQ280,EH$47&lt;=$FR280)*(('Summary&amp;Assumptions'!$H$25*$C280)*(1+'Summary&amp;Assumptions'!$J$29)^(EH$46-1))</f>
        <v>0</v>
      </c>
      <c r="ED280" s="588">
        <f>AND(EI$55&gt;0,SUM($E280:EC280)&lt;'Summary&amp;Assumptions'!$G$32*$B280,$D280&gt;='Summary&amp;Assumptions'!$D$17,EI$47&gt;=$D280,EI$47&lt;=EDATE($D280,'Summary&amp;Assumptions'!$G$32))*$B280+AND(EI$56&lt;'Summary&amp;Assumptions'!$J$31,EI$47&gt;=$FO280,EI$47&lt;=$FP280)*(('Summary&amp;Assumptions'!$H$25*$C280)*(1+'Summary&amp;Assumptions'!$J$29)^(EI$46-1))+AND(EI$56&lt;'Summary&amp;Assumptions'!$J$31,EI$47&gt;=$FQ280,EI$47&lt;=$FR280)*(('Summary&amp;Assumptions'!$H$25*$C280)*(1+'Summary&amp;Assumptions'!$J$29)^(EI$46-1))</f>
        <v>0</v>
      </c>
      <c r="EE280" s="588">
        <f>AND(EJ$55&gt;0,SUM($E280:ED280)&lt;'Summary&amp;Assumptions'!$G$32*$B280,$D280&gt;='Summary&amp;Assumptions'!$D$17,EJ$47&gt;=$D280,EJ$47&lt;=EDATE($D280,'Summary&amp;Assumptions'!$G$32))*$B280+AND(EJ$56&lt;'Summary&amp;Assumptions'!$J$31,EJ$47&gt;=$FO280,EJ$47&lt;=$FP280)*(('Summary&amp;Assumptions'!$H$25*$C280)*(1+'Summary&amp;Assumptions'!$J$29)^(EJ$46-1))+AND(EJ$56&lt;'Summary&amp;Assumptions'!$J$31,EJ$47&gt;=$FQ280,EJ$47&lt;=$FR280)*(('Summary&amp;Assumptions'!$H$25*$C280)*(1+'Summary&amp;Assumptions'!$J$29)^(EJ$46-1))</f>
        <v>0</v>
      </c>
      <c r="EF280" s="588">
        <f>AND(EK$55&gt;0,SUM($E280:EE280)&lt;'Summary&amp;Assumptions'!$G$32*$B280,$D280&gt;='Summary&amp;Assumptions'!$D$17,EK$47&gt;=$D280,EK$47&lt;=EDATE($D280,'Summary&amp;Assumptions'!$G$32))*$B280+AND(EK$56&lt;'Summary&amp;Assumptions'!$J$31,EK$47&gt;=$FO280,EK$47&lt;=$FP280)*(('Summary&amp;Assumptions'!$H$25*$C280)*(1+'Summary&amp;Assumptions'!$J$29)^(EK$46-1))+AND(EK$56&lt;'Summary&amp;Assumptions'!$J$31,EK$47&gt;=$FQ280,EK$47&lt;=$FR280)*(('Summary&amp;Assumptions'!$H$25*$C280)*(1+'Summary&amp;Assumptions'!$J$29)^(EK$46-1))</f>
        <v>0</v>
      </c>
      <c r="EG280" s="588">
        <f>AND(EL$55&gt;0,SUM($E280:EF280)&lt;'Summary&amp;Assumptions'!$G$32*$B280,$D280&gt;='Summary&amp;Assumptions'!$D$17,EL$47&gt;=$D280,EL$47&lt;=EDATE($D280,'Summary&amp;Assumptions'!$G$32))*$B280+AND(EL$56&lt;'Summary&amp;Assumptions'!$J$31,EL$47&gt;=$FO280,EL$47&lt;=$FP280)*(('Summary&amp;Assumptions'!$H$25*$C280)*(1+'Summary&amp;Assumptions'!$J$29)^(EL$46-1))+AND(EL$56&lt;'Summary&amp;Assumptions'!$J$31,EL$47&gt;=$FQ280,EL$47&lt;=$FR280)*(('Summary&amp;Assumptions'!$H$25*$C280)*(1+'Summary&amp;Assumptions'!$J$29)^(EL$46-1))</f>
        <v>0</v>
      </c>
      <c r="EH280" s="588">
        <f>AND(EM$55&gt;0,SUM($E280:EG280)&lt;'Summary&amp;Assumptions'!$G$32*$B280,$D280&gt;='Summary&amp;Assumptions'!$D$17,EM$47&gt;=$D280,EM$47&lt;=EDATE($D280,'Summary&amp;Assumptions'!$G$32))*$B280+AND(EM$56&lt;'Summary&amp;Assumptions'!$J$31,EM$47&gt;=$FO280,EM$47&lt;=$FP280)*(('Summary&amp;Assumptions'!$H$25*$C280)*(1+'Summary&amp;Assumptions'!$J$29)^(EM$46-1))+AND(EM$56&lt;'Summary&amp;Assumptions'!$J$31,EM$47&gt;=$FQ280,EM$47&lt;=$FR280)*(('Summary&amp;Assumptions'!$H$25*$C280)*(1+'Summary&amp;Assumptions'!$J$29)^(EM$46-1))</f>
        <v>0</v>
      </c>
      <c r="EI280" s="588">
        <f>AND(EN$55&gt;0,SUM($E280:EH280)&lt;'Summary&amp;Assumptions'!$G$32*$B280,$D280&gt;='Summary&amp;Assumptions'!$D$17,EN$47&gt;=$D280,EN$47&lt;=EDATE($D280,'Summary&amp;Assumptions'!$G$32))*$B280+AND(EN$56&lt;'Summary&amp;Assumptions'!$J$31,EN$47&gt;=$FO280,EN$47&lt;=$FP280)*(('Summary&amp;Assumptions'!$H$25*$C280)*(1+'Summary&amp;Assumptions'!$J$29)^(EN$46-1))+AND(EN$56&lt;'Summary&amp;Assumptions'!$J$31,EN$47&gt;=$FQ280,EN$47&lt;=$FR280)*(('Summary&amp;Assumptions'!$H$25*$C280)*(1+'Summary&amp;Assumptions'!$J$29)^(EN$46-1))</f>
        <v>0</v>
      </c>
      <c r="EJ280" s="588">
        <f>AND(EO$55&gt;0,SUM($E280:EI280)&lt;'Summary&amp;Assumptions'!$G$32*$B280,$D280&gt;='Summary&amp;Assumptions'!$D$17,EO$47&gt;=$D280,EO$47&lt;=EDATE($D280,'Summary&amp;Assumptions'!$G$32))*$B280+AND(EO$56&lt;'Summary&amp;Assumptions'!$J$31,EO$47&gt;=$FO280,EO$47&lt;=$FP280)*(('Summary&amp;Assumptions'!$H$25*$C280)*(1+'Summary&amp;Assumptions'!$J$29)^(EO$46-1))+AND(EO$56&lt;'Summary&amp;Assumptions'!$J$31,EO$47&gt;=$FQ280,EO$47&lt;=$FR280)*(('Summary&amp;Assumptions'!$H$25*$C280)*(1+'Summary&amp;Assumptions'!$J$29)^(EO$46-1))</f>
        <v>0</v>
      </c>
      <c r="EK280" s="588">
        <f>AND(EP$55&gt;0,SUM($E280:EJ280)&lt;'Summary&amp;Assumptions'!$G$32*$B280,$D280&gt;='Summary&amp;Assumptions'!$D$17,EP$47&gt;=$D280,EP$47&lt;=EDATE($D280,'Summary&amp;Assumptions'!$G$32))*$B280+AND(EP$56&lt;'Summary&amp;Assumptions'!$J$31,EP$47&gt;=$FO280,EP$47&lt;=$FP280)*(('Summary&amp;Assumptions'!$H$25*$C280)*(1+'Summary&amp;Assumptions'!$J$29)^(EP$46-1))+AND(EP$56&lt;'Summary&amp;Assumptions'!$J$31,EP$47&gt;=$FQ280,EP$47&lt;=$FR280)*(('Summary&amp;Assumptions'!$H$25*$C280)*(1+'Summary&amp;Assumptions'!$J$29)^(EP$46-1))</f>
        <v>0</v>
      </c>
      <c r="EL280" s="588">
        <f>AND(EQ$55&gt;0,SUM($E280:EK280)&lt;'Summary&amp;Assumptions'!$G$32*$B280,$D280&gt;='Summary&amp;Assumptions'!$D$17,EQ$47&gt;=$D280,EQ$47&lt;=EDATE($D280,'Summary&amp;Assumptions'!$G$32))*$B280+AND(EQ$56&lt;'Summary&amp;Assumptions'!$J$31,EQ$47&gt;=$FO280,EQ$47&lt;=$FP280)*(('Summary&amp;Assumptions'!$H$25*$C280)*(1+'Summary&amp;Assumptions'!$J$29)^(EQ$46-1))+AND(EQ$56&lt;'Summary&amp;Assumptions'!$J$31,EQ$47&gt;=$FQ280,EQ$47&lt;=$FR280)*(('Summary&amp;Assumptions'!$H$25*$C280)*(1+'Summary&amp;Assumptions'!$J$29)^(EQ$46-1))</f>
        <v>0</v>
      </c>
      <c r="EM280" s="588">
        <f>AND(ER$55&gt;0,SUM($E280:EL280)&lt;'Summary&amp;Assumptions'!$G$32*$B280,$D280&gt;='Summary&amp;Assumptions'!$D$17,ER$47&gt;=$D280,ER$47&lt;=EDATE($D280,'Summary&amp;Assumptions'!$G$32))*$B280+AND(ER$56&lt;'Summary&amp;Assumptions'!$J$31,ER$47&gt;=$FO280,ER$47&lt;=$FP280)*(('Summary&amp;Assumptions'!$H$25*$C280)*(1+'Summary&amp;Assumptions'!$J$29)^(ER$46-1))+AND(ER$56&lt;'Summary&amp;Assumptions'!$J$31,ER$47&gt;=$FQ280,ER$47&lt;=$FR280)*(('Summary&amp;Assumptions'!$H$25*$C280)*(1+'Summary&amp;Assumptions'!$J$29)^(ER$46-1))</f>
        <v>0</v>
      </c>
      <c r="EN280" s="588">
        <f>AND(ES$55&gt;0,SUM($E280:EM280)&lt;'Summary&amp;Assumptions'!$G$32*$B280,$D280&gt;='Summary&amp;Assumptions'!$D$17,ES$47&gt;=$D280,ES$47&lt;=EDATE($D280,'Summary&amp;Assumptions'!$G$32))*$B280+AND(ES$56&lt;'Summary&amp;Assumptions'!$J$31,ES$47&gt;=$FO280,ES$47&lt;=$FP280)*(('Summary&amp;Assumptions'!$H$25*$C280)*(1+'Summary&amp;Assumptions'!$J$29)^(ES$46-1))+AND(ES$56&lt;'Summary&amp;Assumptions'!$J$31,ES$47&gt;=$FQ280,ES$47&lt;=$FR280)*(('Summary&amp;Assumptions'!$H$25*$C280)*(1+'Summary&amp;Assumptions'!$J$29)^(ES$46-1))</f>
        <v>0</v>
      </c>
      <c r="EO280" s="588">
        <f>AND(ET$55&gt;0,SUM($E280:EN280)&lt;'Summary&amp;Assumptions'!$G$32*$B280,$D280&gt;='Summary&amp;Assumptions'!$D$17,ET$47&gt;=$D280,ET$47&lt;=EDATE($D280,'Summary&amp;Assumptions'!$G$32))*$B280+AND(ET$56&lt;'Summary&amp;Assumptions'!$J$31,ET$47&gt;=$FO280,ET$47&lt;=$FP280)*(('Summary&amp;Assumptions'!$H$25*$C280)*(1+'Summary&amp;Assumptions'!$J$29)^(ET$46-1))+AND(ET$56&lt;'Summary&amp;Assumptions'!$J$31,ET$47&gt;=$FQ280,ET$47&lt;=$FR280)*(('Summary&amp;Assumptions'!$H$25*$C280)*(1+'Summary&amp;Assumptions'!$J$29)^(ET$46-1))</f>
        <v>0</v>
      </c>
      <c r="EP280" s="588">
        <f>AND(EU$55&gt;0,SUM($E280:EO280)&lt;'Summary&amp;Assumptions'!$G$32*$B280,$D280&gt;='Summary&amp;Assumptions'!$D$17,EU$47&gt;=$D280,EU$47&lt;=EDATE($D280,'Summary&amp;Assumptions'!$G$32))*$B280+AND(EU$56&lt;'Summary&amp;Assumptions'!$J$31,EU$47&gt;=$FO280,EU$47&lt;=$FP280)*(('Summary&amp;Assumptions'!$H$25*$C280)*(1+'Summary&amp;Assumptions'!$J$29)^(EU$46-1))+AND(EU$56&lt;'Summary&amp;Assumptions'!$J$31,EU$47&gt;=$FQ280,EU$47&lt;=$FR280)*(('Summary&amp;Assumptions'!$H$25*$C280)*(1+'Summary&amp;Assumptions'!$J$29)^(EU$46-1))</f>
        <v>0</v>
      </c>
      <c r="EQ280" s="588">
        <f>AND(EV$55&gt;0,SUM($E280:EP280)&lt;'Summary&amp;Assumptions'!$G$32*$B280,$D280&gt;='Summary&amp;Assumptions'!$D$17,EV$47&gt;=$D280,EV$47&lt;=EDATE($D280,'Summary&amp;Assumptions'!$G$32))*$B280+AND(EV$56&lt;'Summary&amp;Assumptions'!$J$31,EV$47&gt;=$FO280,EV$47&lt;=$FP280)*(('Summary&amp;Assumptions'!$H$25*$C280)*(1+'Summary&amp;Assumptions'!$J$29)^(EV$46-1))+AND(EV$56&lt;'Summary&amp;Assumptions'!$J$31,EV$47&gt;=$FQ280,EV$47&lt;=$FR280)*(('Summary&amp;Assumptions'!$H$25*$C280)*(1+'Summary&amp;Assumptions'!$J$29)^(EV$46-1))</f>
        <v>0</v>
      </c>
      <c r="ER280" s="588">
        <f>AND(EW$55&gt;0,SUM($E280:EQ280)&lt;'Summary&amp;Assumptions'!$G$32*$B280,$D280&gt;='Summary&amp;Assumptions'!$D$17,EW$47&gt;=$D280,EW$47&lt;=EDATE($D280,'Summary&amp;Assumptions'!$G$32))*$B280+AND(EW$56&lt;'Summary&amp;Assumptions'!$J$31,EW$47&gt;=$FO280,EW$47&lt;=$FP280)*(('Summary&amp;Assumptions'!$H$25*$C280)*(1+'Summary&amp;Assumptions'!$J$29)^(EW$46-1))+AND(EW$56&lt;'Summary&amp;Assumptions'!$J$31,EW$47&gt;=$FQ280,EW$47&lt;=$FR280)*(('Summary&amp;Assumptions'!$H$25*$C280)*(1+'Summary&amp;Assumptions'!$J$29)^(EW$46-1))</f>
        <v>0</v>
      </c>
      <c r="ES280" s="588">
        <f>AND(EX$55&gt;0,SUM($E280:ER280)&lt;'Summary&amp;Assumptions'!$G$32*$B280,$D280&gt;='Summary&amp;Assumptions'!$D$17,EX$47&gt;=$D280,EX$47&lt;=EDATE($D280,'Summary&amp;Assumptions'!$G$32))*$B280+AND(EX$56&lt;'Summary&amp;Assumptions'!$J$31,EX$47&gt;=$FO280,EX$47&lt;=$FP280)*(('Summary&amp;Assumptions'!$H$25*$C280)*(1+'Summary&amp;Assumptions'!$J$29)^(EX$46-1))+AND(EX$56&lt;'Summary&amp;Assumptions'!$J$31,EX$47&gt;=$FQ280,EX$47&lt;=$FR280)*(('Summary&amp;Assumptions'!$H$25*$C280)*(1+'Summary&amp;Assumptions'!$J$29)^(EX$46-1))</f>
        <v>0</v>
      </c>
      <c r="ET280" s="588">
        <f>AND(EY$55&gt;0,SUM($E280:ES280)&lt;'Summary&amp;Assumptions'!$G$32*$B280,$D280&gt;='Summary&amp;Assumptions'!$D$17,EY$47&gt;=$D280,EY$47&lt;=EDATE($D280,'Summary&amp;Assumptions'!$G$32))*$B280+AND(EY$56&lt;'Summary&amp;Assumptions'!$J$31,EY$47&gt;=$FO280,EY$47&lt;=$FP280)*(('Summary&amp;Assumptions'!$H$25*$C280)*(1+'Summary&amp;Assumptions'!$J$29)^(EY$46-1))+AND(EY$56&lt;'Summary&amp;Assumptions'!$J$31,EY$47&gt;=$FQ280,EY$47&lt;=$FR280)*(('Summary&amp;Assumptions'!$H$25*$C280)*(1+'Summary&amp;Assumptions'!$J$29)^(EY$46-1))</f>
        <v>0</v>
      </c>
      <c r="EU280" s="588">
        <f>AND(EZ$55&gt;0,SUM($E280:ET280)&lt;'Summary&amp;Assumptions'!$G$32*$B280,$D280&gt;='Summary&amp;Assumptions'!$D$17,EZ$47&gt;=$D280,EZ$47&lt;=EDATE($D280,'Summary&amp;Assumptions'!$G$32))*$B280+AND(EZ$56&lt;'Summary&amp;Assumptions'!$J$31,EZ$47&gt;=$FO280,EZ$47&lt;=$FP280)*(('Summary&amp;Assumptions'!$H$25*$C280)*(1+'Summary&amp;Assumptions'!$J$29)^(EZ$46-1))+AND(EZ$56&lt;'Summary&amp;Assumptions'!$J$31,EZ$47&gt;=$FQ280,EZ$47&lt;=$FR280)*(('Summary&amp;Assumptions'!$H$25*$C280)*(1+'Summary&amp;Assumptions'!$J$29)^(EZ$46-1))</f>
        <v>0</v>
      </c>
      <c r="EV280" s="588">
        <f>AND(FA$55&gt;0,SUM($E280:EU280)&lt;'Summary&amp;Assumptions'!$G$32*$B280,$D280&gt;='Summary&amp;Assumptions'!$D$17,FA$47&gt;=$D280,FA$47&lt;=EDATE($D280,'Summary&amp;Assumptions'!$G$32))*$B280+AND(FA$56&lt;'Summary&amp;Assumptions'!$J$31,FA$47&gt;=$FO280,FA$47&lt;=$FP280)*(('Summary&amp;Assumptions'!$H$25*$C280)*(1+'Summary&amp;Assumptions'!$J$29)^(FA$46-1))+AND(FA$56&lt;'Summary&amp;Assumptions'!$J$31,FA$47&gt;=$FQ280,FA$47&lt;=$FR280)*(('Summary&amp;Assumptions'!$H$25*$C280)*(1+'Summary&amp;Assumptions'!$J$29)^(FA$46-1))</f>
        <v>0</v>
      </c>
      <c r="EW280" s="588">
        <f>AND(FB$55&gt;0,SUM($E280:EV280)&lt;'Summary&amp;Assumptions'!$G$32*$B280,$D280&gt;='Summary&amp;Assumptions'!$D$17,FB$47&gt;=$D280,FB$47&lt;=EDATE($D280,'Summary&amp;Assumptions'!$G$32))*$B280+AND(FB$56&lt;'Summary&amp;Assumptions'!$J$31,FB$47&gt;=$FO280,FB$47&lt;=$FP280)*(('Summary&amp;Assumptions'!$H$25*$C280)*(1+'Summary&amp;Assumptions'!$J$29)^(FB$46-1))+AND(FB$56&lt;'Summary&amp;Assumptions'!$J$31,FB$47&gt;=$FQ280,FB$47&lt;=$FR280)*(('Summary&amp;Assumptions'!$H$25*$C280)*(1+'Summary&amp;Assumptions'!$J$29)^(FB$46-1))</f>
        <v>0</v>
      </c>
      <c r="EX280" s="588">
        <f>AND(FC$55&gt;0,SUM($E280:EW280)&lt;'Summary&amp;Assumptions'!$G$32*$B280,$D280&gt;='Summary&amp;Assumptions'!$D$17,FC$47&gt;=$D280,FC$47&lt;=EDATE($D280,'Summary&amp;Assumptions'!$G$32))*$B280+AND(FC$56&lt;'Summary&amp;Assumptions'!$J$31,FC$47&gt;=$FO280,FC$47&lt;=$FP280)*(('Summary&amp;Assumptions'!$H$25*$C280)*(1+'Summary&amp;Assumptions'!$J$29)^(FC$46-1))+AND(FC$56&lt;'Summary&amp;Assumptions'!$J$31,FC$47&gt;=$FQ280,FC$47&lt;=$FR280)*(('Summary&amp;Assumptions'!$H$25*$C280)*(1+'Summary&amp;Assumptions'!$J$29)^(FC$46-1))</f>
        <v>0</v>
      </c>
      <c r="EY280" s="588">
        <f>AND(FD$55&gt;0,SUM($E280:EX280)&lt;'Summary&amp;Assumptions'!$G$32*$B280,$D280&gt;='Summary&amp;Assumptions'!$D$17,FD$47&gt;=$D280,FD$47&lt;=EDATE($D280,'Summary&amp;Assumptions'!$G$32))*$B280+AND(FD$56&lt;'Summary&amp;Assumptions'!$J$31,FD$47&gt;=$FO280,FD$47&lt;=$FP280)*(('Summary&amp;Assumptions'!$H$25*$C280)*(1+'Summary&amp;Assumptions'!$J$29)^(FD$46-1))+AND(FD$56&lt;'Summary&amp;Assumptions'!$J$31,FD$47&gt;=$FQ280,FD$47&lt;=$FR280)*(('Summary&amp;Assumptions'!$H$25*$C280)*(1+'Summary&amp;Assumptions'!$J$29)^(FD$46-1))</f>
        <v>0</v>
      </c>
      <c r="EZ280" s="588">
        <f>AND(FE$55&gt;0,SUM($E280:EY280)&lt;'Summary&amp;Assumptions'!$G$32*$B280,$D280&gt;='Summary&amp;Assumptions'!$D$17,FE$47&gt;=$D280,FE$47&lt;=EDATE($D280,'Summary&amp;Assumptions'!$G$32))*$B280+AND(FE$56&lt;'Summary&amp;Assumptions'!$J$31,FE$47&gt;=$FO280,FE$47&lt;=$FP280)*(('Summary&amp;Assumptions'!$H$25*$C280)*(1+'Summary&amp;Assumptions'!$J$29)^(FE$46-1))+AND(FE$56&lt;'Summary&amp;Assumptions'!$J$31,FE$47&gt;=$FQ280,FE$47&lt;=$FR280)*(('Summary&amp;Assumptions'!$H$25*$C280)*(1+'Summary&amp;Assumptions'!$J$29)^(FE$46-1))</f>
        <v>0</v>
      </c>
      <c r="FA280" s="588">
        <f>AND(FF$55&gt;0,SUM($E280:EZ280)&lt;'Summary&amp;Assumptions'!$G$32*$B280,$D280&gt;='Summary&amp;Assumptions'!$D$17,FF$47&gt;=$D280,FF$47&lt;=EDATE($D280,'Summary&amp;Assumptions'!$G$32))*$B280+AND(FF$56&lt;'Summary&amp;Assumptions'!$J$31,FF$47&gt;=$FO280,FF$47&lt;=$FP280)*(('Summary&amp;Assumptions'!$H$25*$C280)*(1+'Summary&amp;Assumptions'!$J$29)^(FF$46-1))+AND(FF$56&lt;'Summary&amp;Assumptions'!$J$31,FF$47&gt;=$FQ280,FF$47&lt;=$FR280)*(('Summary&amp;Assumptions'!$H$25*$C280)*(1+'Summary&amp;Assumptions'!$J$29)^(FF$46-1))</f>
        <v>0</v>
      </c>
      <c r="FB280" s="588">
        <f>AND(FG$55&gt;0,SUM($E280:FA280)&lt;'Summary&amp;Assumptions'!$G$32*$B280,$D280&gt;='Summary&amp;Assumptions'!$D$17,FG$47&gt;=$D280,FG$47&lt;=EDATE($D280,'Summary&amp;Assumptions'!$G$32))*$B280+AND(FG$56&lt;'Summary&amp;Assumptions'!$J$31,FG$47&gt;=$FO280,FG$47&lt;=$FP280)*(('Summary&amp;Assumptions'!$H$25*$C280)*(1+'Summary&amp;Assumptions'!$J$29)^(FG$46-1))+AND(FG$56&lt;'Summary&amp;Assumptions'!$J$31,FG$47&gt;=$FQ280,FG$47&lt;=$FR280)*(('Summary&amp;Assumptions'!$H$25*$C280)*(1+'Summary&amp;Assumptions'!$J$29)^(FG$46-1))</f>
        <v>0</v>
      </c>
      <c r="FC280" s="588">
        <f>AND(FH$55&gt;0,SUM($E280:FB280)&lt;'Summary&amp;Assumptions'!$G$32*$B280,$D280&gt;='Summary&amp;Assumptions'!$D$17,FH$47&gt;=$D280,FH$47&lt;=EDATE($D280,'Summary&amp;Assumptions'!$G$32))*$B280+AND(FH$56&lt;'Summary&amp;Assumptions'!$J$31,FH$47&gt;=$FO280,FH$47&lt;=$FP280)*(('Summary&amp;Assumptions'!$H$25*$C280)*(1+'Summary&amp;Assumptions'!$J$29)^(FH$46-1))+AND(FH$56&lt;'Summary&amp;Assumptions'!$J$31,FH$47&gt;=$FQ280,FH$47&lt;=$FR280)*(('Summary&amp;Assumptions'!$H$25*$C280)*(1+'Summary&amp;Assumptions'!$J$29)^(FH$46-1))</f>
        <v>0</v>
      </c>
      <c r="FD280" s="588">
        <f>AND(FI$55&gt;0,SUM($E280:FC280)&lt;'Summary&amp;Assumptions'!$G$32*$B280,$D280&gt;='Summary&amp;Assumptions'!$D$17,FI$47&gt;=$D280,FI$47&lt;=EDATE($D280,'Summary&amp;Assumptions'!$G$32))*$B280+AND(FI$56&lt;'Summary&amp;Assumptions'!$J$31,FI$47&gt;=$FO280,FI$47&lt;=$FP280)*(('Summary&amp;Assumptions'!$H$25*$C280)*(1+'Summary&amp;Assumptions'!$J$29)^(FI$46-1))+AND(FI$56&lt;'Summary&amp;Assumptions'!$J$31,FI$47&gt;=$FQ280,FI$47&lt;=$FR280)*(('Summary&amp;Assumptions'!$H$25*$C280)*(1+'Summary&amp;Assumptions'!$J$29)^(FI$46-1))</f>
        <v>0</v>
      </c>
      <c r="FE280" s="588">
        <f>AND(FJ$55&gt;0,SUM($E280:FD280)&lt;'Summary&amp;Assumptions'!$G$32*$B280,$D280&gt;='Summary&amp;Assumptions'!$D$17,FJ$47&gt;=$D280,FJ$47&lt;=EDATE($D280,'Summary&amp;Assumptions'!$G$32))*$B280+AND(FJ$56&lt;'Summary&amp;Assumptions'!$J$31,FJ$47&gt;=$FO280,FJ$47&lt;=$FP280)*(('Summary&amp;Assumptions'!$H$25*$C280)*(1+'Summary&amp;Assumptions'!$J$29)^(FJ$46-1))+AND(FJ$56&lt;'Summary&amp;Assumptions'!$J$31,FJ$47&gt;=$FQ280,FJ$47&lt;=$FR280)*(('Summary&amp;Assumptions'!$H$25*$C280)*(1+'Summary&amp;Assumptions'!$J$29)^(FJ$46-1))</f>
        <v>0</v>
      </c>
      <c r="FF280" s="588">
        <f>AND(FK$55&gt;0,SUM($E280:FE280)&lt;'Summary&amp;Assumptions'!$G$32*$B280,$D280&gt;='Summary&amp;Assumptions'!$D$17,FK$47&gt;=$D280,FK$47&lt;=EDATE($D280,'Summary&amp;Assumptions'!$G$32))*$B280+AND(FK$56&lt;'Summary&amp;Assumptions'!$J$31,FK$47&gt;=$FO280,FK$47&lt;=$FP280)*(('Summary&amp;Assumptions'!$H$25*$C280)*(1+'Summary&amp;Assumptions'!$J$29)^(FK$46-1))+AND(FK$56&lt;'Summary&amp;Assumptions'!$J$31,FK$47&gt;=$FQ280,FK$47&lt;=$FR280)*(('Summary&amp;Assumptions'!$H$25*$C280)*(1+'Summary&amp;Assumptions'!$J$29)^(FK$46-1))</f>
        <v>0</v>
      </c>
      <c r="FG280" s="588">
        <f>AND(FL$55&gt;0,SUM($E280:FF280)&lt;'Summary&amp;Assumptions'!$G$32*$B280,$D280&gt;='Summary&amp;Assumptions'!$D$17,FL$47&gt;=$D280,FL$47&lt;=EDATE($D280,'Summary&amp;Assumptions'!$G$32))*$B280+AND(FL$56&lt;'Summary&amp;Assumptions'!$J$31,FL$47&gt;=$FO280,FL$47&lt;=$FP280)*(('Summary&amp;Assumptions'!$H$25*$C280)*(1+'Summary&amp;Assumptions'!$J$29)^(FL$46-1))+AND(FL$56&lt;'Summary&amp;Assumptions'!$J$31,FL$47&gt;=$FQ280,FL$47&lt;=$FR280)*(('Summary&amp;Assumptions'!$H$25*$C280)*(1+'Summary&amp;Assumptions'!$J$29)^(FL$46-1))</f>
        <v>0</v>
      </c>
      <c r="FH280" s="588">
        <f>AND(FM$55&gt;0,SUM($E280:FG280)&lt;'Summary&amp;Assumptions'!$G$32*$B280,$D280&gt;='Summary&amp;Assumptions'!$D$17,FM$47&gt;=$D280,FM$47&lt;=EDATE($D280,'Summary&amp;Assumptions'!$G$32))*$B280+AND(FM$56&lt;'Summary&amp;Assumptions'!$J$31,FM$47&gt;=$FO280,FM$47&lt;=$FP280)*(('Summary&amp;Assumptions'!$H$25*$C280)*(1+'Summary&amp;Assumptions'!$J$29)^(FM$46-1))+AND(FM$56&lt;'Summary&amp;Assumptions'!$J$31,FM$47&gt;=$FQ280,FM$47&lt;=$FR280)*(('Summary&amp;Assumptions'!$H$25*$C280)*(1+'Summary&amp;Assumptions'!$J$29)^(FM$46-1))</f>
        <v>0</v>
      </c>
      <c r="FI280" s="588">
        <f>AND(FN$55&gt;0,SUM($E280:FH280)&lt;'Summary&amp;Assumptions'!$G$32*$B280,$D280&gt;='Summary&amp;Assumptions'!$D$17,FN$47&gt;=$D280,FN$47&lt;=EDATE($D280,'Summary&amp;Assumptions'!$G$32))*$B280+AND(FN$56&lt;'Summary&amp;Assumptions'!$J$31,FN$47&gt;=$FO280,FN$47&lt;=$FP280)*(('Summary&amp;Assumptions'!$H$25*$C280)*(1+'Summary&amp;Assumptions'!$J$29)^(FN$46-1))+AND(FN$56&lt;'Summary&amp;Assumptions'!$J$31,FN$47&gt;=$FQ280,FN$47&lt;=$FR280)*(('Summary&amp;Assumptions'!$H$25*$C280)*(1+'Summary&amp;Assumptions'!$J$29)^(FN$46-1))</f>
        <v>0</v>
      </c>
      <c r="FJ280" s="588">
        <f>AND(FO$55&gt;0,SUM($E280:FI280)&lt;'Summary&amp;Assumptions'!$G$32*$B280,$D280&gt;='Summary&amp;Assumptions'!$D$17,FO$47&gt;=$D280,FO$47&lt;=EDATE($D280,'Summary&amp;Assumptions'!$G$32))*$B280+AND(FO$56&lt;'Summary&amp;Assumptions'!$J$31,FO$47&gt;=$FO280,FO$47&lt;=$FP280)*(('Summary&amp;Assumptions'!$H$25*$C280)*(1+'Summary&amp;Assumptions'!$J$29)^(FO$46-1))+AND(FO$56&lt;'Summary&amp;Assumptions'!$J$31,FO$47&gt;=$FQ280,FO$47&lt;=$FR280)*(('Summary&amp;Assumptions'!$H$25*$C280)*(1+'Summary&amp;Assumptions'!$J$29)^(FO$46-1))</f>
        <v>0</v>
      </c>
      <c r="FK280" s="588">
        <f>AND(FP$55&gt;0,SUM($E280:FJ280)&lt;'Summary&amp;Assumptions'!$G$32*$B280,$D280&gt;='Summary&amp;Assumptions'!$D$17,FP$47&gt;=$D280,FP$47&lt;=EDATE($D280,'Summary&amp;Assumptions'!$G$32))*$B280+AND(FP$56&lt;'Summary&amp;Assumptions'!$J$31,FP$47&gt;=$FO280,FP$47&lt;=$FP280)*(('Summary&amp;Assumptions'!$H$25*$C280)*(1+'Summary&amp;Assumptions'!$J$29)^(FP$46-1))+AND(FP$56&lt;'Summary&amp;Assumptions'!$J$31,FP$47&gt;=$FQ280,FP$47&lt;=$FR280)*(('Summary&amp;Assumptions'!$H$25*$C280)*(1+'Summary&amp;Assumptions'!$J$29)^(FP$46-1))</f>
        <v>0</v>
      </c>
      <c r="FL280" s="588">
        <f>AND(FQ$55&gt;0,SUM($E280:FK280)&lt;'Summary&amp;Assumptions'!$G$32*$B280,$D280&gt;='Summary&amp;Assumptions'!$D$17,FQ$47&gt;=$D280,FQ$47&lt;=EDATE($D280,'Summary&amp;Assumptions'!$G$32))*$B280+AND(FQ$56&lt;'Summary&amp;Assumptions'!$J$31,FQ$47&gt;=$FO280,FQ$47&lt;=$FP280)*(('Summary&amp;Assumptions'!$H$25*$C280)*(1+'Summary&amp;Assumptions'!$J$29)^(FQ$46-1))+AND(FQ$56&lt;'Summary&amp;Assumptions'!$J$31,FQ$47&gt;=$FQ280,FQ$47&lt;=$FR280)*(('Summary&amp;Assumptions'!$H$25*$C280)*(1+'Summary&amp;Assumptions'!$J$29)^(FQ$46-1))</f>
        <v>0</v>
      </c>
      <c r="FO280" s="576">
        <f>EDATE(D280,'Summary&amp;Assumptions'!$G$34)</f>
        <v>49310</v>
      </c>
      <c r="FP280" s="576">
        <f>EDATE(FO280,'Summary&amp;Assumptions'!$G$33-1)</f>
        <v>49341</v>
      </c>
      <c r="FQ280" s="576">
        <f>EDATE(FO280,'Summary&amp;Assumptions'!$G$34)</f>
        <v>49675</v>
      </c>
      <c r="FR280" s="576">
        <f>EDATE(FQ280,'Summary&amp;Assumptions'!$G$33-1)</f>
        <v>49706</v>
      </c>
    </row>
    <row r="281" spans="2:174" hidden="1" x14ac:dyDescent="0.2">
      <c r="B281" s="588">
        <v>0</v>
      </c>
      <c r="C281" s="193">
        <v>0</v>
      </c>
      <c r="D281" s="589">
        <v>48976</v>
      </c>
      <c r="F281" s="588">
        <f>AND(K$55&gt;0,SUM($E281:E281)&lt;'Summary&amp;Assumptions'!$G$32*$B281,$D281&gt;='Summary&amp;Assumptions'!$D$17,K$47&gt;=$D281,K$47&lt;=EDATE($D281,'Summary&amp;Assumptions'!$G$32))*$B281+AND(K$56&lt;'Summary&amp;Assumptions'!$J$31,K$47&gt;=$FO281,K$47&lt;=$FP281)*(('Summary&amp;Assumptions'!$H$25*$C281)*(1+'Summary&amp;Assumptions'!$J$29)^(K$46-1))+AND(K$56&lt;'Summary&amp;Assumptions'!$J$31,K$47&gt;=$FQ281,K$47&lt;=$FR281)*(('Summary&amp;Assumptions'!$H$25*$C281)*(1+'Summary&amp;Assumptions'!$J$29)^(K$46-1))</f>
        <v>0</v>
      </c>
      <c r="G281" s="588">
        <f>AND(L$55&gt;0,SUM($E281:F281)&lt;'Summary&amp;Assumptions'!$G$32*$B281,$D281&gt;='Summary&amp;Assumptions'!$D$17,L$47&gt;=$D281,L$47&lt;=EDATE($D281,'Summary&amp;Assumptions'!$G$32))*$B281+AND(L$56&lt;'Summary&amp;Assumptions'!$J$31,L$47&gt;=$FO281,L$47&lt;=$FP281)*(('Summary&amp;Assumptions'!$H$25*$C281)*(1+'Summary&amp;Assumptions'!$J$29)^(L$46-1))+AND(L$56&lt;'Summary&amp;Assumptions'!$J$31,L$47&gt;=$FQ281,L$47&lt;=$FR281)*(('Summary&amp;Assumptions'!$H$25*$C281)*(1+'Summary&amp;Assumptions'!$J$29)^(L$46-1))</f>
        <v>0</v>
      </c>
      <c r="H281" s="588">
        <f>AND(M$55&gt;0,SUM($E281:G281)&lt;'Summary&amp;Assumptions'!$G$32*$B281,$D281&gt;='Summary&amp;Assumptions'!$D$17,M$47&gt;=$D281,M$47&lt;=EDATE($D281,'Summary&amp;Assumptions'!$G$32))*$B281+AND(M$56&lt;'Summary&amp;Assumptions'!$J$31,M$47&gt;=$FO281,M$47&lt;=$FP281)*(('Summary&amp;Assumptions'!$H$25*$C281)*(1+'Summary&amp;Assumptions'!$J$29)^(M$46-1))+AND(M$56&lt;'Summary&amp;Assumptions'!$J$31,M$47&gt;=$FQ281,M$47&lt;=$FR281)*(('Summary&amp;Assumptions'!$H$25*$C281)*(1+'Summary&amp;Assumptions'!$J$29)^(M$46-1))</f>
        <v>0</v>
      </c>
      <c r="I281" s="588">
        <f>AND(N$55&gt;0,SUM($E281:H281)&lt;'Summary&amp;Assumptions'!$G$32*$B281,$D281&gt;='Summary&amp;Assumptions'!$D$17,N$47&gt;=$D281,N$47&lt;=EDATE($D281,'Summary&amp;Assumptions'!$G$32))*$B281+AND(N$56&lt;'Summary&amp;Assumptions'!$J$31,N$47&gt;=$FO281,N$47&lt;=$FP281)*(('Summary&amp;Assumptions'!$H$25*$C281)*(1+'Summary&amp;Assumptions'!$J$29)^(N$46-1))+AND(N$56&lt;'Summary&amp;Assumptions'!$J$31,N$47&gt;=$FQ281,N$47&lt;=$FR281)*(('Summary&amp;Assumptions'!$H$25*$C281)*(1+'Summary&amp;Assumptions'!$J$29)^(N$46-1))</f>
        <v>0</v>
      </c>
      <c r="J281" s="588">
        <f>AND(O$55&gt;0,SUM($E281:I281)&lt;'Summary&amp;Assumptions'!$G$32*$B281,$D281&gt;='Summary&amp;Assumptions'!$D$17,O$47&gt;=$D281,O$47&lt;=EDATE($D281,'Summary&amp;Assumptions'!$G$32))*$B281+AND(O$56&lt;'Summary&amp;Assumptions'!$J$31,O$47&gt;=$FO281,O$47&lt;=$FP281)*(('Summary&amp;Assumptions'!$H$25*$C281)*(1+'Summary&amp;Assumptions'!$J$29)^(O$46-1))+AND(O$56&lt;'Summary&amp;Assumptions'!$J$31,O$47&gt;=$FQ281,O$47&lt;=$FR281)*(('Summary&amp;Assumptions'!$H$25*$C281)*(1+'Summary&amp;Assumptions'!$J$29)^(O$46-1))</f>
        <v>0</v>
      </c>
      <c r="K281" s="588">
        <f>AND(P$55&gt;0,SUM($E281:J281)&lt;'Summary&amp;Assumptions'!$G$32*$B281,$D281&gt;='Summary&amp;Assumptions'!$D$17,P$47&gt;=$D281,P$47&lt;=EDATE($D281,'Summary&amp;Assumptions'!$G$32))*$B281+AND(P$56&lt;'Summary&amp;Assumptions'!$J$31,P$47&gt;=$FO281,P$47&lt;=$FP281)*(('Summary&amp;Assumptions'!$H$25*$C281)*(1+'Summary&amp;Assumptions'!$J$29)^(P$46-1))+AND(P$56&lt;'Summary&amp;Assumptions'!$J$31,P$47&gt;=$FQ281,P$47&lt;=$FR281)*(('Summary&amp;Assumptions'!$H$25*$C281)*(1+'Summary&amp;Assumptions'!$J$29)^(P$46-1))</f>
        <v>0</v>
      </c>
      <c r="L281" s="588">
        <f>AND(Q$55&gt;0,SUM($E281:K281)&lt;'Summary&amp;Assumptions'!$G$32*$B281,$D281&gt;='Summary&amp;Assumptions'!$D$17,Q$47&gt;=$D281,Q$47&lt;=EDATE($D281,'Summary&amp;Assumptions'!$G$32))*$B281+AND(Q$56&lt;'Summary&amp;Assumptions'!$J$31,Q$47&gt;=$FO281,Q$47&lt;=$FP281)*(('Summary&amp;Assumptions'!$H$25*$C281)*(1+'Summary&amp;Assumptions'!$J$29)^(Q$46-1))+AND(Q$56&lt;'Summary&amp;Assumptions'!$J$31,Q$47&gt;=$FQ281,Q$47&lt;=$FR281)*(('Summary&amp;Assumptions'!$H$25*$C281)*(1+'Summary&amp;Assumptions'!$J$29)^(Q$46-1))</f>
        <v>0</v>
      </c>
      <c r="M281" s="588">
        <f>AND(R$55&gt;0,SUM($E281:L281)&lt;'Summary&amp;Assumptions'!$G$32*$B281,$D281&gt;='Summary&amp;Assumptions'!$D$17,R$47&gt;=$D281,R$47&lt;=EDATE($D281,'Summary&amp;Assumptions'!$G$32))*$B281+AND(R$56&lt;'Summary&amp;Assumptions'!$J$31,R$47&gt;=$FO281,R$47&lt;=$FP281)*(('Summary&amp;Assumptions'!$H$25*$C281)*(1+'Summary&amp;Assumptions'!$J$29)^(R$46-1))+AND(R$56&lt;'Summary&amp;Assumptions'!$J$31,R$47&gt;=$FQ281,R$47&lt;=$FR281)*(('Summary&amp;Assumptions'!$H$25*$C281)*(1+'Summary&amp;Assumptions'!$J$29)^(R$46-1))</f>
        <v>0</v>
      </c>
      <c r="N281" s="588">
        <f>AND(S$55&gt;0,SUM($E281:M281)&lt;'Summary&amp;Assumptions'!$G$32*$B281,$D281&gt;='Summary&amp;Assumptions'!$D$17,S$47&gt;=$D281,S$47&lt;=EDATE($D281,'Summary&amp;Assumptions'!$G$32))*$B281+AND(S$56&lt;'Summary&amp;Assumptions'!$J$31,S$47&gt;=$FO281,S$47&lt;=$FP281)*(('Summary&amp;Assumptions'!$H$25*$C281)*(1+'Summary&amp;Assumptions'!$J$29)^(S$46-1))+AND(S$56&lt;'Summary&amp;Assumptions'!$J$31,S$47&gt;=$FQ281,S$47&lt;=$FR281)*(('Summary&amp;Assumptions'!$H$25*$C281)*(1+'Summary&amp;Assumptions'!$J$29)^(S$46-1))</f>
        <v>0</v>
      </c>
      <c r="O281" s="588">
        <f>AND(T$55&gt;0,SUM($E281:N281)&lt;'Summary&amp;Assumptions'!$G$32*$B281,$D281&gt;='Summary&amp;Assumptions'!$D$17,T$47&gt;=$D281,T$47&lt;=EDATE($D281,'Summary&amp;Assumptions'!$G$32))*$B281+AND(T$56&lt;'Summary&amp;Assumptions'!$J$31,T$47&gt;=$FO281,T$47&lt;=$FP281)*(('Summary&amp;Assumptions'!$H$25*$C281)*(1+'Summary&amp;Assumptions'!$J$29)^(T$46-1))+AND(T$56&lt;'Summary&amp;Assumptions'!$J$31,T$47&gt;=$FQ281,T$47&lt;=$FR281)*(('Summary&amp;Assumptions'!$H$25*$C281)*(1+'Summary&amp;Assumptions'!$J$29)^(T$46-1))</f>
        <v>0</v>
      </c>
      <c r="P281" s="588">
        <f>AND(U$55&gt;0,SUM($E281:O281)&lt;'Summary&amp;Assumptions'!$G$32*$B281,$D281&gt;='Summary&amp;Assumptions'!$D$17,U$47&gt;=$D281,U$47&lt;=EDATE($D281,'Summary&amp;Assumptions'!$G$32))*$B281+AND(U$56&lt;'Summary&amp;Assumptions'!$J$31,U$47&gt;=$FO281,U$47&lt;=$FP281)*(('Summary&amp;Assumptions'!$H$25*$C281)*(1+'Summary&amp;Assumptions'!$J$29)^(U$46-1))+AND(U$56&lt;'Summary&amp;Assumptions'!$J$31,U$47&gt;=$FQ281,U$47&lt;=$FR281)*(('Summary&amp;Assumptions'!$H$25*$C281)*(1+'Summary&amp;Assumptions'!$J$29)^(U$46-1))</f>
        <v>0</v>
      </c>
      <c r="Q281" s="588">
        <f>AND(V$55&gt;0,SUM($E281:P281)&lt;'Summary&amp;Assumptions'!$G$32*$B281,$D281&gt;='Summary&amp;Assumptions'!$D$17,V$47&gt;=$D281,V$47&lt;=EDATE($D281,'Summary&amp;Assumptions'!$G$32))*$B281+AND(V$56&lt;'Summary&amp;Assumptions'!$J$31,V$47&gt;=$FO281,V$47&lt;=$FP281)*(('Summary&amp;Assumptions'!$H$25*$C281)*(1+'Summary&amp;Assumptions'!$J$29)^(V$46-1))+AND(V$56&lt;'Summary&amp;Assumptions'!$J$31,V$47&gt;=$FQ281,V$47&lt;=$FR281)*(('Summary&amp;Assumptions'!$H$25*$C281)*(1+'Summary&amp;Assumptions'!$J$29)^(V$46-1))</f>
        <v>0</v>
      </c>
      <c r="R281" s="588">
        <f>AND(W$55&gt;0,SUM($E281:Q281)&lt;'Summary&amp;Assumptions'!$G$32*$B281,$D281&gt;='Summary&amp;Assumptions'!$D$17,W$47&gt;=$D281,W$47&lt;=EDATE($D281,'Summary&amp;Assumptions'!$G$32))*$B281+AND(W$56&lt;'Summary&amp;Assumptions'!$J$31,W$47&gt;=$FO281,W$47&lt;=$FP281)*(('Summary&amp;Assumptions'!$H$25*$C281)*(1+'Summary&amp;Assumptions'!$J$29)^(W$46-1))+AND(W$56&lt;'Summary&amp;Assumptions'!$J$31,W$47&gt;=$FQ281,W$47&lt;=$FR281)*(('Summary&amp;Assumptions'!$H$25*$C281)*(1+'Summary&amp;Assumptions'!$J$29)^(W$46-1))</f>
        <v>0</v>
      </c>
      <c r="S281" s="588">
        <f>AND(X$55&gt;0,SUM($E281:R281)&lt;'Summary&amp;Assumptions'!$G$32*$B281,$D281&gt;='Summary&amp;Assumptions'!$D$17,X$47&gt;=$D281,X$47&lt;=EDATE($D281,'Summary&amp;Assumptions'!$G$32))*$B281+AND(X$56&lt;'Summary&amp;Assumptions'!$J$31,X$47&gt;=$FO281,X$47&lt;=$FP281)*(('Summary&amp;Assumptions'!$H$25*$C281)*(1+'Summary&amp;Assumptions'!$J$29)^(X$46-1))+AND(X$56&lt;'Summary&amp;Assumptions'!$J$31,X$47&gt;=$FQ281,X$47&lt;=$FR281)*(('Summary&amp;Assumptions'!$H$25*$C281)*(1+'Summary&amp;Assumptions'!$J$29)^(X$46-1))</f>
        <v>0</v>
      </c>
      <c r="T281" s="588">
        <f>AND(Y$55&gt;0,SUM($E281:S281)&lt;'Summary&amp;Assumptions'!$G$32*$B281,$D281&gt;='Summary&amp;Assumptions'!$D$17,Y$47&gt;=$D281,Y$47&lt;=EDATE($D281,'Summary&amp;Assumptions'!$G$32))*$B281+AND(Y$56&lt;'Summary&amp;Assumptions'!$J$31,Y$47&gt;=$FO281,Y$47&lt;=$FP281)*(('Summary&amp;Assumptions'!$H$25*$C281)*(1+'Summary&amp;Assumptions'!$J$29)^(Y$46-1))+AND(Y$56&lt;'Summary&amp;Assumptions'!$J$31,Y$47&gt;=$FQ281,Y$47&lt;=$FR281)*(('Summary&amp;Assumptions'!$H$25*$C281)*(1+'Summary&amp;Assumptions'!$J$29)^(Y$46-1))</f>
        <v>0</v>
      </c>
      <c r="U281" s="588">
        <f>AND(Z$55&gt;0,SUM($E281:T281)&lt;'Summary&amp;Assumptions'!$G$32*$B281,$D281&gt;='Summary&amp;Assumptions'!$D$17,Z$47&gt;=$D281,Z$47&lt;=EDATE($D281,'Summary&amp;Assumptions'!$G$32))*$B281+AND(Z$56&lt;'Summary&amp;Assumptions'!$J$31,Z$47&gt;=$FO281,Z$47&lt;=$FP281)*(('Summary&amp;Assumptions'!$H$25*$C281)*(1+'Summary&amp;Assumptions'!$J$29)^(Z$46-1))+AND(Z$56&lt;'Summary&amp;Assumptions'!$J$31,Z$47&gt;=$FQ281,Z$47&lt;=$FR281)*(('Summary&amp;Assumptions'!$H$25*$C281)*(1+'Summary&amp;Assumptions'!$J$29)^(Z$46-1))</f>
        <v>0</v>
      </c>
      <c r="V281" s="588">
        <f>AND(AA$55&gt;0,SUM($E281:U281)&lt;'Summary&amp;Assumptions'!$G$32*$B281,$D281&gt;='Summary&amp;Assumptions'!$D$17,AA$47&gt;=$D281,AA$47&lt;=EDATE($D281,'Summary&amp;Assumptions'!$G$32))*$B281+AND(AA$56&lt;'Summary&amp;Assumptions'!$J$31,AA$47&gt;=$FO281,AA$47&lt;=$FP281)*(('Summary&amp;Assumptions'!$H$25*$C281)*(1+'Summary&amp;Assumptions'!$J$29)^(AA$46-1))+AND(AA$56&lt;'Summary&amp;Assumptions'!$J$31,AA$47&gt;=$FQ281,AA$47&lt;=$FR281)*(('Summary&amp;Assumptions'!$H$25*$C281)*(1+'Summary&amp;Assumptions'!$J$29)^(AA$46-1))</f>
        <v>0</v>
      </c>
      <c r="W281" s="588">
        <f>AND(AB$55&gt;0,SUM($E281:V281)&lt;'Summary&amp;Assumptions'!$G$32*$B281,$D281&gt;='Summary&amp;Assumptions'!$D$17,AB$47&gt;=$D281,AB$47&lt;=EDATE($D281,'Summary&amp;Assumptions'!$G$32))*$B281+AND(AB$56&lt;'Summary&amp;Assumptions'!$J$31,AB$47&gt;=$FO281,AB$47&lt;=$FP281)*(('Summary&amp;Assumptions'!$H$25*$C281)*(1+'Summary&amp;Assumptions'!$J$29)^(AB$46-1))+AND(AB$56&lt;'Summary&amp;Assumptions'!$J$31,AB$47&gt;=$FQ281,AB$47&lt;=$FR281)*(('Summary&amp;Assumptions'!$H$25*$C281)*(1+'Summary&amp;Assumptions'!$J$29)^(AB$46-1))</f>
        <v>0</v>
      </c>
      <c r="X281" s="588">
        <f>AND(AC$55&gt;0,SUM($E281:W281)&lt;'Summary&amp;Assumptions'!$G$32*$B281,$D281&gt;='Summary&amp;Assumptions'!$D$17,AC$47&gt;=$D281,AC$47&lt;=EDATE($D281,'Summary&amp;Assumptions'!$G$32))*$B281+AND(AC$56&lt;'Summary&amp;Assumptions'!$J$31,AC$47&gt;=$FO281,AC$47&lt;=$FP281)*(('Summary&amp;Assumptions'!$H$25*$C281)*(1+'Summary&amp;Assumptions'!$J$29)^(AC$46-1))+AND(AC$56&lt;'Summary&amp;Assumptions'!$J$31,AC$47&gt;=$FQ281,AC$47&lt;=$FR281)*(('Summary&amp;Assumptions'!$H$25*$C281)*(1+'Summary&amp;Assumptions'!$J$29)^(AC$46-1))</f>
        <v>0</v>
      </c>
      <c r="Y281" s="588">
        <f>AND(AD$55&gt;0,SUM($E281:X281)&lt;'Summary&amp;Assumptions'!$G$32*$B281,$D281&gt;='Summary&amp;Assumptions'!$D$17,AD$47&gt;=$D281,AD$47&lt;=EDATE($D281,'Summary&amp;Assumptions'!$G$32))*$B281+AND(AD$56&lt;'Summary&amp;Assumptions'!$J$31,AD$47&gt;=$FO281,AD$47&lt;=$FP281)*(('Summary&amp;Assumptions'!$H$25*$C281)*(1+'Summary&amp;Assumptions'!$J$29)^(AD$46-1))+AND(AD$56&lt;'Summary&amp;Assumptions'!$J$31,AD$47&gt;=$FQ281,AD$47&lt;=$FR281)*(('Summary&amp;Assumptions'!$H$25*$C281)*(1+'Summary&amp;Assumptions'!$J$29)^(AD$46-1))</f>
        <v>0</v>
      </c>
      <c r="Z281" s="588">
        <f>AND(AE$55&gt;0,SUM($E281:Y281)&lt;'Summary&amp;Assumptions'!$G$32*$B281,$D281&gt;='Summary&amp;Assumptions'!$D$17,AE$47&gt;=$D281,AE$47&lt;=EDATE($D281,'Summary&amp;Assumptions'!$G$32))*$B281+AND(AE$56&lt;'Summary&amp;Assumptions'!$J$31,AE$47&gt;=$FO281,AE$47&lt;=$FP281)*(('Summary&amp;Assumptions'!$H$25*$C281)*(1+'Summary&amp;Assumptions'!$J$29)^(AE$46-1))+AND(AE$56&lt;'Summary&amp;Assumptions'!$J$31,AE$47&gt;=$FQ281,AE$47&lt;=$FR281)*(('Summary&amp;Assumptions'!$H$25*$C281)*(1+'Summary&amp;Assumptions'!$J$29)^(AE$46-1))</f>
        <v>0</v>
      </c>
      <c r="AA281" s="588">
        <f>AND(AF$55&gt;0,SUM($E281:Z281)&lt;'Summary&amp;Assumptions'!$G$32*$B281,$D281&gt;='Summary&amp;Assumptions'!$D$17,AF$47&gt;=$D281,AF$47&lt;=EDATE($D281,'Summary&amp;Assumptions'!$G$32))*$B281+AND(AF$56&lt;'Summary&amp;Assumptions'!$J$31,AF$47&gt;=$FO281,AF$47&lt;=$FP281)*(('Summary&amp;Assumptions'!$H$25*$C281)*(1+'Summary&amp;Assumptions'!$J$29)^(AF$46-1))+AND(AF$56&lt;'Summary&amp;Assumptions'!$J$31,AF$47&gt;=$FQ281,AF$47&lt;=$FR281)*(('Summary&amp;Assumptions'!$H$25*$C281)*(1+'Summary&amp;Assumptions'!$J$29)^(AF$46-1))</f>
        <v>0</v>
      </c>
      <c r="AB281" s="588">
        <f>AND(AG$55&gt;0,SUM($E281:AA281)&lt;'Summary&amp;Assumptions'!$G$32*$B281,$D281&gt;='Summary&amp;Assumptions'!$D$17,AG$47&gt;=$D281,AG$47&lt;=EDATE($D281,'Summary&amp;Assumptions'!$G$32))*$B281+AND(AG$56&lt;'Summary&amp;Assumptions'!$J$31,AG$47&gt;=$FO281,AG$47&lt;=$FP281)*(('Summary&amp;Assumptions'!$H$25*$C281)*(1+'Summary&amp;Assumptions'!$J$29)^(AG$46-1))+AND(AG$56&lt;'Summary&amp;Assumptions'!$J$31,AG$47&gt;=$FQ281,AG$47&lt;=$FR281)*(('Summary&amp;Assumptions'!$H$25*$C281)*(1+'Summary&amp;Assumptions'!$J$29)^(AG$46-1))</f>
        <v>0</v>
      </c>
      <c r="AC281" s="588">
        <f>AND(AH$55&gt;0,SUM($E281:AB281)&lt;'Summary&amp;Assumptions'!$G$32*$B281,$D281&gt;='Summary&amp;Assumptions'!$D$17,AH$47&gt;=$D281,AH$47&lt;=EDATE($D281,'Summary&amp;Assumptions'!$G$32))*$B281+AND(AH$56&lt;'Summary&amp;Assumptions'!$J$31,AH$47&gt;=$FO281,AH$47&lt;=$FP281)*(('Summary&amp;Assumptions'!$H$25*$C281)*(1+'Summary&amp;Assumptions'!$J$29)^(AH$46-1))+AND(AH$56&lt;'Summary&amp;Assumptions'!$J$31,AH$47&gt;=$FQ281,AH$47&lt;=$FR281)*(('Summary&amp;Assumptions'!$H$25*$C281)*(1+'Summary&amp;Assumptions'!$J$29)^(AH$46-1))</f>
        <v>0</v>
      </c>
      <c r="AD281" s="588">
        <f>AND(AI$55&gt;0,SUM($E281:AC281)&lt;'Summary&amp;Assumptions'!$G$32*$B281,$D281&gt;='Summary&amp;Assumptions'!$D$17,AI$47&gt;=$D281,AI$47&lt;=EDATE($D281,'Summary&amp;Assumptions'!$G$32))*$B281+AND(AI$56&lt;'Summary&amp;Assumptions'!$J$31,AI$47&gt;=$FO281,AI$47&lt;=$FP281)*(('Summary&amp;Assumptions'!$H$25*$C281)*(1+'Summary&amp;Assumptions'!$J$29)^(AI$46-1))+AND(AI$56&lt;'Summary&amp;Assumptions'!$J$31,AI$47&gt;=$FQ281,AI$47&lt;=$FR281)*(('Summary&amp;Assumptions'!$H$25*$C281)*(1+'Summary&amp;Assumptions'!$J$29)^(AI$46-1))</f>
        <v>0</v>
      </c>
      <c r="AE281" s="588">
        <f>AND(AJ$55&gt;0,SUM($E281:AD281)&lt;'Summary&amp;Assumptions'!$G$32*$B281,$D281&gt;='Summary&amp;Assumptions'!$D$17,AJ$47&gt;=$D281,AJ$47&lt;=EDATE($D281,'Summary&amp;Assumptions'!$G$32))*$B281+AND(AJ$56&lt;'Summary&amp;Assumptions'!$J$31,AJ$47&gt;=$FO281,AJ$47&lt;=$FP281)*(('Summary&amp;Assumptions'!$H$25*$C281)*(1+'Summary&amp;Assumptions'!$J$29)^(AJ$46-1))+AND(AJ$56&lt;'Summary&amp;Assumptions'!$J$31,AJ$47&gt;=$FQ281,AJ$47&lt;=$FR281)*(('Summary&amp;Assumptions'!$H$25*$C281)*(1+'Summary&amp;Assumptions'!$J$29)^(AJ$46-1))</f>
        <v>0</v>
      </c>
      <c r="AF281" s="588">
        <f>AND(AK$55&gt;0,SUM($E281:AE281)&lt;'Summary&amp;Assumptions'!$G$32*$B281,$D281&gt;='Summary&amp;Assumptions'!$D$17,AK$47&gt;=$D281,AK$47&lt;=EDATE($D281,'Summary&amp;Assumptions'!$G$32))*$B281+AND(AK$56&lt;'Summary&amp;Assumptions'!$J$31,AK$47&gt;=$FO281,AK$47&lt;=$FP281)*(('Summary&amp;Assumptions'!$H$25*$C281)*(1+'Summary&amp;Assumptions'!$J$29)^(AK$46-1))+AND(AK$56&lt;'Summary&amp;Assumptions'!$J$31,AK$47&gt;=$FQ281,AK$47&lt;=$FR281)*(('Summary&amp;Assumptions'!$H$25*$C281)*(1+'Summary&amp;Assumptions'!$J$29)^(AK$46-1))</f>
        <v>0</v>
      </c>
      <c r="AG281" s="588">
        <f>AND(AL$55&gt;0,SUM($E281:AF281)&lt;'Summary&amp;Assumptions'!$G$32*$B281,$D281&gt;='Summary&amp;Assumptions'!$D$17,AL$47&gt;=$D281,AL$47&lt;=EDATE($D281,'Summary&amp;Assumptions'!$G$32))*$B281+AND(AL$56&lt;'Summary&amp;Assumptions'!$J$31,AL$47&gt;=$FO281,AL$47&lt;=$FP281)*(('Summary&amp;Assumptions'!$H$25*$C281)*(1+'Summary&amp;Assumptions'!$J$29)^(AL$46-1))+AND(AL$56&lt;'Summary&amp;Assumptions'!$J$31,AL$47&gt;=$FQ281,AL$47&lt;=$FR281)*(('Summary&amp;Assumptions'!$H$25*$C281)*(1+'Summary&amp;Assumptions'!$J$29)^(AL$46-1))</f>
        <v>0</v>
      </c>
      <c r="AH281" s="588">
        <f>AND(AM$55&gt;0,SUM($E281:AG281)&lt;'Summary&amp;Assumptions'!$G$32*$B281,$D281&gt;='Summary&amp;Assumptions'!$D$17,AM$47&gt;=$D281,AM$47&lt;=EDATE($D281,'Summary&amp;Assumptions'!$G$32))*$B281+AND(AM$56&lt;'Summary&amp;Assumptions'!$J$31,AM$47&gt;=$FO281,AM$47&lt;=$FP281)*(('Summary&amp;Assumptions'!$H$25*$C281)*(1+'Summary&amp;Assumptions'!$J$29)^(AM$46-1))+AND(AM$56&lt;'Summary&amp;Assumptions'!$J$31,AM$47&gt;=$FQ281,AM$47&lt;=$FR281)*(('Summary&amp;Assumptions'!$H$25*$C281)*(1+'Summary&amp;Assumptions'!$J$29)^(AM$46-1))</f>
        <v>0</v>
      </c>
      <c r="AI281" s="588">
        <f>AND(AN$55&gt;0,SUM($E281:AH281)&lt;'Summary&amp;Assumptions'!$G$32*$B281,$D281&gt;='Summary&amp;Assumptions'!$D$17,AN$47&gt;=$D281,AN$47&lt;=EDATE($D281,'Summary&amp;Assumptions'!$G$32))*$B281+AND(AN$56&lt;'Summary&amp;Assumptions'!$J$31,AN$47&gt;=$FO281,AN$47&lt;=$FP281)*(('Summary&amp;Assumptions'!$H$25*$C281)*(1+'Summary&amp;Assumptions'!$J$29)^(AN$46-1))+AND(AN$56&lt;'Summary&amp;Assumptions'!$J$31,AN$47&gt;=$FQ281,AN$47&lt;=$FR281)*(('Summary&amp;Assumptions'!$H$25*$C281)*(1+'Summary&amp;Assumptions'!$J$29)^(AN$46-1))</f>
        <v>0</v>
      </c>
      <c r="AJ281" s="588">
        <f>AND(AO$55&gt;0,SUM($E281:AI281)&lt;'Summary&amp;Assumptions'!$G$32*$B281,$D281&gt;='Summary&amp;Assumptions'!$D$17,AO$47&gt;=$D281,AO$47&lt;=EDATE($D281,'Summary&amp;Assumptions'!$G$32))*$B281+AND(AO$56&lt;'Summary&amp;Assumptions'!$J$31,AO$47&gt;=$FO281,AO$47&lt;=$FP281)*(('Summary&amp;Assumptions'!$H$25*$C281)*(1+'Summary&amp;Assumptions'!$J$29)^(AO$46-1))+AND(AO$56&lt;'Summary&amp;Assumptions'!$J$31,AO$47&gt;=$FQ281,AO$47&lt;=$FR281)*(('Summary&amp;Assumptions'!$H$25*$C281)*(1+'Summary&amp;Assumptions'!$J$29)^(AO$46-1))</f>
        <v>0</v>
      </c>
      <c r="AK281" s="588">
        <f>AND(AP$55&gt;0,SUM($E281:AJ281)&lt;'Summary&amp;Assumptions'!$G$32*$B281,$D281&gt;='Summary&amp;Assumptions'!$D$17,AP$47&gt;=$D281,AP$47&lt;=EDATE($D281,'Summary&amp;Assumptions'!$G$32))*$B281+AND(AP$56&lt;'Summary&amp;Assumptions'!$J$31,AP$47&gt;=$FO281,AP$47&lt;=$FP281)*(('Summary&amp;Assumptions'!$H$25*$C281)*(1+'Summary&amp;Assumptions'!$J$29)^(AP$46-1))+AND(AP$56&lt;'Summary&amp;Assumptions'!$J$31,AP$47&gt;=$FQ281,AP$47&lt;=$FR281)*(('Summary&amp;Assumptions'!$H$25*$C281)*(1+'Summary&amp;Assumptions'!$J$29)^(AP$46-1))</f>
        <v>0</v>
      </c>
      <c r="AL281" s="588">
        <f>AND(AQ$55&gt;0,SUM($E281:AK281)&lt;'Summary&amp;Assumptions'!$G$32*$B281,$D281&gt;='Summary&amp;Assumptions'!$D$17,AQ$47&gt;=$D281,AQ$47&lt;=EDATE($D281,'Summary&amp;Assumptions'!$G$32))*$B281+AND(AQ$56&lt;'Summary&amp;Assumptions'!$J$31,AQ$47&gt;=$FO281,AQ$47&lt;=$FP281)*(('Summary&amp;Assumptions'!$H$25*$C281)*(1+'Summary&amp;Assumptions'!$J$29)^(AQ$46-1))+AND(AQ$56&lt;'Summary&amp;Assumptions'!$J$31,AQ$47&gt;=$FQ281,AQ$47&lt;=$FR281)*(('Summary&amp;Assumptions'!$H$25*$C281)*(1+'Summary&amp;Assumptions'!$J$29)^(AQ$46-1))</f>
        <v>0</v>
      </c>
      <c r="AM281" s="588">
        <f>AND(AR$55&gt;0,SUM($E281:AL281)&lt;'Summary&amp;Assumptions'!$G$32*$B281,$D281&gt;='Summary&amp;Assumptions'!$D$17,AR$47&gt;=$D281,AR$47&lt;=EDATE($D281,'Summary&amp;Assumptions'!$G$32))*$B281+AND(AR$56&lt;'Summary&amp;Assumptions'!$J$31,AR$47&gt;=$FO281,AR$47&lt;=$FP281)*(('Summary&amp;Assumptions'!$H$25*$C281)*(1+'Summary&amp;Assumptions'!$J$29)^(AR$46-1))+AND(AR$56&lt;'Summary&amp;Assumptions'!$J$31,AR$47&gt;=$FQ281,AR$47&lt;=$FR281)*(('Summary&amp;Assumptions'!$H$25*$C281)*(1+'Summary&amp;Assumptions'!$J$29)^(AR$46-1))</f>
        <v>0</v>
      </c>
      <c r="AN281" s="588">
        <f>AND(AS$55&gt;0,SUM($E281:AM281)&lt;'Summary&amp;Assumptions'!$G$32*$B281,$D281&gt;='Summary&amp;Assumptions'!$D$17,AS$47&gt;=$D281,AS$47&lt;=EDATE($D281,'Summary&amp;Assumptions'!$G$32))*$B281+AND(AS$56&lt;'Summary&amp;Assumptions'!$J$31,AS$47&gt;=$FO281,AS$47&lt;=$FP281)*(('Summary&amp;Assumptions'!$H$25*$C281)*(1+'Summary&amp;Assumptions'!$J$29)^(AS$46-1))+AND(AS$56&lt;'Summary&amp;Assumptions'!$J$31,AS$47&gt;=$FQ281,AS$47&lt;=$FR281)*(('Summary&amp;Assumptions'!$H$25*$C281)*(1+'Summary&amp;Assumptions'!$J$29)^(AS$46-1))</f>
        <v>0</v>
      </c>
      <c r="AO281" s="588">
        <f>AND(AT$55&gt;0,SUM($E281:AN281)&lt;'Summary&amp;Assumptions'!$G$32*$B281,$D281&gt;='Summary&amp;Assumptions'!$D$17,AT$47&gt;=$D281,AT$47&lt;=EDATE($D281,'Summary&amp;Assumptions'!$G$32))*$B281+AND(AT$56&lt;'Summary&amp;Assumptions'!$J$31,AT$47&gt;=$FO281,AT$47&lt;=$FP281)*(('Summary&amp;Assumptions'!$H$25*$C281)*(1+'Summary&amp;Assumptions'!$J$29)^(AT$46-1))+AND(AT$56&lt;'Summary&amp;Assumptions'!$J$31,AT$47&gt;=$FQ281,AT$47&lt;=$FR281)*(('Summary&amp;Assumptions'!$H$25*$C281)*(1+'Summary&amp;Assumptions'!$J$29)^(AT$46-1))</f>
        <v>0</v>
      </c>
      <c r="AP281" s="588">
        <f>AND(AU$55&gt;0,SUM($E281:AO281)&lt;'Summary&amp;Assumptions'!$G$32*$B281,$D281&gt;='Summary&amp;Assumptions'!$D$17,AU$47&gt;=$D281,AU$47&lt;=EDATE($D281,'Summary&amp;Assumptions'!$G$32))*$B281+AND(AU$56&lt;'Summary&amp;Assumptions'!$J$31,AU$47&gt;=$FO281,AU$47&lt;=$FP281)*(('Summary&amp;Assumptions'!$H$25*$C281)*(1+'Summary&amp;Assumptions'!$J$29)^(AU$46-1))+AND(AU$56&lt;'Summary&amp;Assumptions'!$J$31,AU$47&gt;=$FQ281,AU$47&lt;=$FR281)*(('Summary&amp;Assumptions'!$H$25*$C281)*(1+'Summary&amp;Assumptions'!$J$29)^(AU$46-1))</f>
        <v>0</v>
      </c>
      <c r="AQ281" s="588">
        <f>AND(AV$55&gt;0,SUM($E281:AP281)&lt;'Summary&amp;Assumptions'!$G$32*$B281,$D281&gt;='Summary&amp;Assumptions'!$D$17,AV$47&gt;=$D281,AV$47&lt;=EDATE($D281,'Summary&amp;Assumptions'!$G$32))*$B281+AND(AV$56&lt;'Summary&amp;Assumptions'!$J$31,AV$47&gt;=$FO281,AV$47&lt;=$FP281)*(('Summary&amp;Assumptions'!$H$25*$C281)*(1+'Summary&amp;Assumptions'!$J$29)^(AV$46-1))+AND(AV$56&lt;'Summary&amp;Assumptions'!$J$31,AV$47&gt;=$FQ281,AV$47&lt;=$FR281)*(('Summary&amp;Assumptions'!$H$25*$C281)*(1+'Summary&amp;Assumptions'!$J$29)^(AV$46-1))</f>
        <v>0</v>
      </c>
      <c r="AR281" s="588">
        <f>AND(AW$55&gt;0,SUM($E281:AQ281)&lt;'Summary&amp;Assumptions'!$G$32*$B281,$D281&gt;='Summary&amp;Assumptions'!$D$17,AW$47&gt;=$D281,AW$47&lt;=EDATE($D281,'Summary&amp;Assumptions'!$G$32))*$B281+AND(AW$56&lt;'Summary&amp;Assumptions'!$J$31,AW$47&gt;=$FO281,AW$47&lt;=$FP281)*(('Summary&amp;Assumptions'!$H$25*$C281)*(1+'Summary&amp;Assumptions'!$J$29)^(AW$46-1))+AND(AW$56&lt;'Summary&amp;Assumptions'!$J$31,AW$47&gt;=$FQ281,AW$47&lt;=$FR281)*(('Summary&amp;Assumptions'!$H$25*$C281)*(1+'Summary&amp;Assumptions'!$J$29)^(AW$46-1))</f>
        <v>0</v>
      </c>
      <c r="AS281" s="588">
        <f>AND(AX$55&gt;0,SUM($E281:AR281)&lt;'Summary&amp;Assumptions'!$G$32*$B281,$D281&gt;='Summary&amp;Assumptions'!$D$17,AX$47&gt;=$D281,AX$47&lt;=EDATE($D281,'Summary&amp;Assumptions'!$G$32))*$B281+AND(AX$56&lt;'Summary&amp;Assumptions'!$J$31,AX$47&gt;=$FO281,AX$47&lt;=$FP281)*(('Summary&amp;Assumptions'!$H$25*$C281)*(1+'Summary&amp;Assumptions'!$J$29)^(AX$46-1))+AND(AX$56&lt;'Summary&amp;Assumptions'!$J$31,AX$47&gt;=$FQ281,AX$47&lt;=$FR281)*(('Summary&amp;Assumptions'!$H$25*$C281)*(1+'Summary&amp;Assumptions'!$J$29)^(AX$46-1))</f>
        <v>0</v>
      </c>
      <c r="AT281" s="588">
        <f>AND(AY$55&gt;0,SUM($E281:AS281)&lt;'Summary&amp;Assumptions'!$G$32*$B281,$D281&gt;='Summary&amp;Assumptions'!$D$17,AY$47&gt;=$D281,AY$47&lt;=EDATE($D281,'Summary&amp;Assumptions'!$G$32))*$B281+AND(AY$56&lt;'Summary&amp;Assumptions'!$J$31,AY$47&gt;=$FO281,AY$47&lt;=$FP281)*(('Summary&amp;Assumptions'!$H$25*$C281)*(1+'Summary&amp;Assumptions'!$J$29)^(AY$46-1))+AND(AY$56&lt;'Summary&amp;Assumptions'!$J$31,AY$47&gt;=$FQ281,AY$47&lt;=$FR281)*(('Summary&amp;Assumptions'!$H$25*$C281)*(1+'Summary&amp;Assumptions'!$J$29)^(AY$46-1))</f>
        <v>0</v>
      </c>
      <c r="AU281" s="588">
        <f>AND(AZ$55&gt;0,SUM($E281:AT281)&lt;'Summary&amp;Assumptions'!$G$32*$B281,$D281&gt;='Summary&amp;Assumptions'!$D$17,AZ$47&gt;=$D281,AZ$47&lt;=EDATE($D281,'Summary&amp;Assumptions'!$G$32))*$B281+AND(AZ$56&lt;'Summary&amp;Assumptions'!$J$31,AZ$47&gt;=$FO281,AZ$47&lt;=$FP281)*(('Summary&amp;Assumptions'!$H$25*$C281)*(1+'Summary&amp;Assumptions'!$J$29)^(AZ$46-1))+AND(AZ$56&lt;'Summary&amp;Assumptions'!$J$31,AZ$47&gt;=$FQ281,AZ$47&lt;=$FR281)*(('Summary&amp;Assumptions'!$H$25*$C281)*(1+'Summary&amp;Assumptions'!$J$29)^(AZ$46-1))</f>
        <v>0</v>
      </c>
      <c r="AV281" s="588">
        <f>AND(BA$55&gt;0,SUM($E281:AU281)&lt;'Summary&amp;Assumptions'!$G$32*$B281,$D281&gt;='Summary&amp;Assumptions'!$D$17,BA$47&gt;=$D281,BA$47&lt;=EDATE($D281,'Summary&amp;Assumptions'!$G$32))*$B281+AND(BA$56&lt;'Summary&amp;Assumptions'!$J$31,BA$47&gt;=$FO281,BA$47&lt;=$FP281)*(('Summary&amp;Assumptions'!$H$25*$C281)*(1+'Summary&amp;Assumptions'!$J$29)^(BA$46-1))+AND(BA$56&lt;'Summary&amp;Assumptions'!$J$31,BA$47&gt;=$FQ281,BA$47&lt;=$FR281)*(('Summary&amp;Assumptions'!$H$25*$C281)*(1+'Summary&amp;Assumptions'!$J$29)^(BA$46-1))</f>
        <v>0</v>
      </c>
      <c r="AW281" s="588">
        <f>AND(BB$55&gt;0,SUM($E281:AV281)&lt;'Summary&amp;Assumptions'!$G$32*$B281,$D281&gt;='Summary&amp;Assumptions'!$D$17,BB$47&gt;=$D281,BB$47&lt;=EDATE($D281,'Summary&amp;Assumptions'!$G$32))*$B281+AND(BB$56&lt;'Summary&amp;Assumptions'!$J$31,BB$47&gt;=$FO281,BB$47&lt;=$FP281)*(('Summary&amp;Assumptions'!$H$25*$C281)*(1+'Summary&amp;Assumptions'!$J$29)^(BB$46-1))+AND(BB$56&lt;'Summary&amp;Assumptions'!$J$31,BB$47&gt;=$FQ281,BB$47&lt;=$FR281)*(('Summary&amp;Assumptions'!$H$25*$C281)*(1+'Summary&amp;Assumptions'!$J$29)^(BB$46-1))</f>
        <v>0</v>
      </c>
      <c r="AX281" s="588">
        <f>AND(BC$55&gt;0,SUM($E281:AW281)&lt;'Summary&amp;Assumptions'!$G$32*$B281,$D281&gt;='Summary&amp;Assumptions'!$D$17,BC$47&gt;=$D281,BC$47&lt;=EDATE($D281,'Summary&amp;Assumptions'!$G$32))*$B281+AND(BC$56&lt;'Summary&amp;Assumptions'!$J$31,BC$47&gt;=$FO281,BC$47&lt;=$FP281)*(('Summary&amp;Assumptions'!$H$25*$C281)*(1+'Summary&amp;Assumptions'!$J$29)^(BC$46-1))+AND(BC$56&lt;'Summary&amp;Assumptions'!$J$31,BC$47&gt;=$FQ281,BC$47&lt;=$FR281)*(('Summary&amp;Assumptions'!$H$25*$C281)*(1+'Summary&amp;Assumptions'!$J$29)^(BC$46-1))</f>
        <v>0</v>
      </c>
      <c r="AY281" s="588">
        <f>AND(BD$55&gt;0,SUM($E281:AX281)&lt;'Summary&amp;Assumptions'!$G$32*$B281,$D281&gt;='Summary&amp;Assumptions'!$D$17,BD$47&gt;=$D281,BD$47&lt;=EDATE($D281,'Summary&amp;Assumptions'!$G$32))*$B281+AND(BD$56&lt;'Summary&amp;Assumptions'!$J$31,BD$47&gt;=$FO281,BD$47&lt;=$FP281)*(('Summary&amp;Assumptions'!$H$25*$C281)*(1+'Summary&amp;Assumptions'!$J$29)^(BD$46-1))+AND(BD$56&lt;'Summary&amp;Assumptions'!$J$31,BD$47&gt;=$FQ281,BD$47&lt;=$FR281)*(('Summary&amp;Assumptions'!$H$25*$C281)*(1+'Summary&amp;Assumptions'!$J$29)^(BD$46-1))</f>
        <v>0</v>
      </c>
      <c r="AZ281" s="588">
        <f>AND(BE$55&gt;0,SUM($E281:AY281)&lt;'Summary&amp;Assumptions'!$G$32*$B281,$D281&gt;='Summary&amp;Assumptions'!$D$17,BE$47&gt;=$D281,BE$47&lt;=EDATE($D281,'Summary&amp;Assumptions'!$G$32))*$B281+AND(BE$56&lt;'Summary&amp;Assumptions'!$J$31,BE$47&gt;=$FO281,BE$47&lt;=$FP281)*(('Summary&amp;Assumptions'!$H$25*$C281)*(1+'Summary&amp;Assumptions'!$J$29)^(BE$46-1))+AND(BE$56&lt;'Summary&amp;Assumptions'!$J$31,BE$47&gt;=$FQ281,BE$47&lt;=$FR281)*(('Summary&amp;Assumptions'!$H$25*$C281)*(1+'Summary&amp;Assumptions'!$J$29)^(BE$46-1))</f>
        <v>0</v>
      </c>
      <c r="BA281" s="588">
        <f>AND(BF$55&gt;0,SUM($E281:AZ281)&lt;'Summary&amp;Assumptions'!$G$32*$B281,$D281&gt;='Summary&amp;Assumptions'!$D$17,BF$47&gt;=$D281,BF$47&lt;=EDATE($D281,'Summary&amp;Assumptions'!$G$32))*$B281+AND(BF$56&lt;'Summary&amp;Assumptions'!$J$31,BF$47&gt;=$FO281,BF$47&lt;=$FP281)*(('Summary&amp;Assumptions'!$H$25*$C281)*(1+'Summary&amp;Assumptions'!$J$29)^(BF$46-1))+AND(BF$56&lt;'Summary&amp;Assumptions'!$J$31,BF$47&gt;=$FQ281,BF$47&lt;=$FR281)*(('Summary&amp;Assumptions'!$H$25*$C281)*(1+'Summary&amp;Assumptions'!$J$29)^(BF$46-1))</f>
        <v>0</v>
      </c>
      <c r="BB281" s="588">
        <f>AND(BG$55&gt;0,SUM($E281:BA281)&lt;'Summary&amp;Assumptions'!$G$32*$B281,$D281&gt;='Summary&amp;Assumptions'!$D$17,BG$47&gt;=$D281,BG$47&lt;=EDATE($D281,'Summary&amp;Assumptions'!$G$32))*$B281+AND(BG$56&lt;'Summary&amp;Assumptions'!$J$31,BG$47&gt;=$FO281,BG$47&lt;=$FP281)*(('Summary&amp;Assumptions'!$H$25*$C281)*(1+'Summary&amp;Assumptions'!$J$29)^(BG$46-1))+AND(BG$56&lt;'Summary&amp;Assumptions'!$J$31,BG$47&gt;=$FQ281,BG$47&lt;=$FR281)*(('Summary&amp;Assumptions'!$H$25*$C281)*(1+'Summary&amp;Assumptions'!$J$29)^(BG$46-1))</f>
        <v>0</v>
      </c>
      <c r="BC281" s="588">
        <f>AND(BH$55&gt;0,SUM($E281:BB281)&lt;'Summary&amp;Assumptions'!$G$32*$B281,$D281&gt;='Summary&amp;Assumptions'!$D$17,BH$47&gt;=$D281,BH$47&lt;=EDATE($D281,'Summary&amp;Assumptions'!$G$32))*$B281+AND(BH$56&lt;'Summary&amp;Assumptions'!$J$31,BH$47&gt;=$FO281,BH$47&lt;=$FP281)*(('Summary&amp;Assumptions'!$H$25*$C281)*(1+'Summary&amp;Assumptions'!$J$29)^(BH$46-1))+AND(BH$56&lt;'Summary&amp;Assumptions'!$J$31,BH$47&gt;=$FQ281,BH$47&lt;=$FR281)*(('Summary&amp;Assumptions'!$H$25*$C281)*(1+'Summary&amp;Assumptions'!$J$29)^(BH$46-1))</f>
        <v>0</v>
      </c>
      <c r="BD281" s="588">
        <f>AND(BI$55&gt;0,SUM($E281:BC281)&lt;'Summary&amp;Assumptions'!$G$32*$B281,$D281&gt;='Summary&amp;Assumptions'!$D$17,BI$47&gt;=$D281,BI$47&lt;=EDATE($D281,'Summary&amp;Assumptions'!$G$32))*$B281+AND(BI$56&lt;'Summary&amp;Assumptions'!$J$31,BI$47&gt;=$FO281,BI$47&lt;=$FP281)*(('Summary&amp;Assumptions'!$H$25*$C281)*(1+'Summary&amp;Assumptions'!$J$29)^(BI$46-1))+AND(BI$56&lt;'Summary&amp;Assumptions'!$J$31,BI$47&gt;=$FQ281,BI$47&lt;=$FR281)*(('Summary&amp;Assumptions'!$H$25*$C281)*(1+'Summary&amp;Assumptions'!$J$29)^(BI$46-1))</f>
        <v>0</v>
      </c>
      <c r="BE281" s="588">
        <f>AND(BJ$55&gt;0,SUM($E281:BD281)&lt;'Summary&amp;Assumptions'!$G$32*$B281,$D281&gt;='Summary&amp;Assumptions'!$D$17,BJ$47&gt;=$D281,BJ$47&lt;=EDATE($D281,'Summary&amp;Assumptions'!$G$32))*$B281+AND(BJ$56&lt;'Summary&amp;Assumptions'!$J$31,BJ$47&gt;=$FO281,BJ$47&lt;=$FP281)*(('Summary&amp;Assumptions'!$H$25*$C281)*(1+'Summary&amp;Assumptions'!$J$29)^(BJ$46-1))+AND(BJ$56&lt;'Summary&amp;Assumptions'!$J$31,BJ$47&gt;=$FQ281,BJ$47&lt;=$FR281)*(('Summary&amp;Assumptions'!$H$25*$C281)*(1+'Summary&amp;Assumptions'!$J$29)^(BJ$46-1))</f>
        <v>0</v>
      </c>
      <c r="BF281" s="588">
        <f>AND(BK$55&gt;0,SUM($E281:BE281)&lt;'Summary&amp;Assumptions'!$G$32*$B281,$D281&gt;='Summary&amp;Assumptions'!$D$17,BK$47&gt;=$D281,BK$47&lt;=EDATE($D281,'Summary&amp;Assumptions'!$G$32))*$B281+AND(BK$56&lt;'Summary&amp;Assumptions'!$J$31,BK$47&gt;=$FO281,BK$47&lt;=$FP281)*(('Summary&amp;Assumptions'!$H$25*$C281)*(1+'Summary&amp;Assumptions'!$J$29)^(BK$46-1))+AND(BK$56&lt;'Summary&amp;Assumptions'!$J$31,BK$47&gt;=$FQ281,BK$47&lt;=$FR281)*(('Summary&amp;Assumptions'!$H$25*$C281)*(1+'Summary&amp;Assumptions'!$J$29)^(BK$46-1))</f>
        <v>0</v>
      </c>
      <c r="BG281" s="588">
        <f>AND(BL$55&gt;0,SUM($E281:BF281)&lt;'Summary&amp;Assumptions'!$G$32*$B281,$D281&gt;='Summary&amp;Assumptions'!$D$17,BL$47&gt;=$D281,BL$47&lt;=EDATE($D281,'Summary&amp;Assumptions'!$G$32))*$B281+AND(BL$56&lt;'Summary&amp;Assumptions'!$J$31,BL$47&gt;=$FO281,BL$47&lt;=$FP281)*(('Summary&amp;Assumptions'!$H$25*$C281)*(1+'Summary&amp;Assumptions'!$J$29)^(BL$46-1))+AND(BL$56&lt;'Summary&amp;Assumptions'!$J$31,BL$47&gt;=$FQ281,BL$47&lt;=$FR281)*(('Summary&amp;Assumptions'!$H$25*$C281)*(1+'Summary&amp;Assumptions'!$J$29)^(BL$46-1))</f>
        <v>0</v>
      </c>
      <c r="BH281" s="588">
        <f>AND(BM$55&gt;0,SUM($E281:BG281)&lt;'Summary&amp;Assumptions'!$G$32*$B281,$D281&gt;='Summary&amp;Assumptions'!$D$17,BM$47&gt;=$D281,BM$47&lt;=EDATE($D281,'Summary&amp;Assumptions'!$G$32))*$B281+AND(BM$56&lt;'Summary&amp;Assumptions'!$J$31,BM$47&gt;=$FO281,BM$47&lt;=$FP281)*(('Summary&amp;Assumptions'!$H$25*$C281)*(1+'Summary&amp;Assumptions'!$J$29)^(BM$46-1))+AND(BM$56&lt;'Summary&amp;Assumptions'!$J$31,BM$47&gt;=$FQ281,BM$47&lt;=$FR281)*(('Summary&amp;Assumptions'!$H$25*$C281)*(1+'Summary&amp;Assumptions'!$J$29)^(BM$46-1))</f>
        <v>0</v>
      </c>
      <c r="BI281" s="588">
        <f>AND(BN$55&gt;0,SUM($E281:BH281)&lt;'Summary&amp;Assumptions'!$G$32*$B281,$D281&gt;='Summary&amp;Assumptions'!$D$17,BN$47&gt;=$D281,BN$47&lt;=EDATE($D281,'Summary&amp;Assumptions'!$G$32))*$B281+AND(BN$56&lt;'Summary&amp;Assumptions'!$J$31,BN$47&gt;=$FO281,BN$47&lt;=$FP281)*(('Summary&amp;Assumptions'!$H$25*$C281)*(1+'Summary&amp;Assumptions'!$J$29)^(BN$46-1))+AND(BN$56&lt;'Summary&amp;Assumptions'!$J$31,BN$47&gt;=$FQ281,BN$47&lt;=$FR281)*(('Summary&amp;Assumptions'!$H$25*$C281)*(1+'Summary&amp;Assumptions'!$J$29)^(BN$46-1))</f>
        <v>0</v>
      </c>
      <c r="BJ281" s="588">
        <f>AND(BO$55&gt;0,SUM($E281:BI281)&lt;'Summary&amp;Assumptions'!$G$32*$B281,$D281&gt;='Summary&amp;Assumptions'!$D$17,BO$47&gt;=$D281,BO$47&lt;=EDATE($D281,'Summary&amp;Assumptions'!$G$32))*$B281+AND(BO$56&lt;'Summary&amp;Assumptions'!$J$31,BO$47&gt;=$FO281,BO$47&lt;=$FP281)*(('Summary&amp;Assumptions'!$H$25*$C281)*(1+'Summary&amp;Assumptions'!$J$29)^(BO$46-1))+AND(BO$56&lt;'Summary&amp;Assumptions'!$J$31,BO$47&gt;=$FQ281,BO$47&lt;=$FR281)*(('Summary&amp;Assumptions'!$H$25*$C281)*(1+'Summary&amp;Assumptions'!$J$29)^(BO$46-1))</f>
        <v>0</v>
      </c>
      <c r="BK281" s="588">
        <f>AND(BP$55&gt;0,SUM($E281:BJ281)&lt;'Summary&amp;Assumptions'!$G$32*$B281,$D281&gt;='Summary&amp;Assumptions'!$D$17,BP$47&gt;=$D281,BP$47&lt;=EDATE($D281,'Summary&amp;Assumptions'!$G$32))*$B281+AND(BP$56&lt;'Summary&amp;Assumptions'!$J$31,BP$47&gt;=$FO281,BP$47&lt;=$FP281)*(('Summary&amp;Assumptions'!$H$25*$C281)*(1+'Summary&amp;Assumptions'!$J$29)^(BP$46-1))+AND(BP$56&lt;'Summary&amp;Assumptions'!$J$31,BP$47&gt;=$FQ281,BP$47&lt;=$FR281)*(('Summary&amp;Assumptions'!$H$25*$C281)*(1+'Summary&amp;Assumptions'!$J$29)^(BP$46-1))</f>
        <v>0</v>
      </c>
      <c r="BL281" s="588">
        <f>AND(BQ$55&gt;0,SUM($E281:BK281)&lt;'Summary&amp;Assumptions'!$G$32*$B281,$D281&gt;='Summary&amp;Assumptions'!$D$17,BQ$47&gt;=$D281,BQ$47&lt;=EDATE($D281,'Summary&amp;Assumptions'!$G$32))*$B281+AND(BQ$56&lt;'Summary&amp;Assumptions'!$J$31,BQ$47&gt;=$FO281,BQ$47&lt;=$FP281)*(('Summary&amp;Assumptions'!$H$25*$C281)*(1+'Summary&amp;Assumptions'!$J$29)^(BQ$46-1))+AND(BQ$56&lt;'Summary&amp;Assumptions'!$J$31,BQ$47&gt;=$FQ281,BQ$47&lt;=$FR281)*(('Summary&amp;Assumptions'!$H$25*$C281)*(1+'Summary&amp;Assumptions'!$J$29)^(BQ$46-1))</f>
        <v>0</v>
      </c>
      <c r="BM281" s="588">
        <f>AND(BR$55&gt;0,SUM($E281:BL281)&lt;'Summary&amp;Assumptions'!$G$32*$B281,$D281&gt;='Summary&amp;Assumptions'!$D$17,BR$47&gt;=$D281,BR$47&lt;=EDATE($D281,'Summary&amp;Assumptions'!$G$32))*$B281+AND(BR$56&lt;'Summary&amp;Assumptions'!$J$31,BR$47&gt;=$FO281,BR$47&lt;=$FP281)*(('Summary&amp;Assumptions'!$H$25*$C281)*(1+'Summary&amp;Assumptions'!$J$29)^(BR$46-1))+AND(BR$56&lt;'Summary&amp;Assumptions'!$J$31,BR$47&gt;=$FQ281,BR$47&lt;=$FR281)*(('Summary&amp;Assumptions'!$H$25*$C281)*(1+'Summary&amp;Assumptions'!$J$29)^(BR$46-1))</f>
        <v>0</v>
      </c>
      <c r="BN281" s="588">
        <f>AND(BS$55&gt;0,SUM($E281:BM281)&lt;'Summary&amp;Assumptions'!$G$32*$B281,$D281&gt;='Summary&amp;Assumptions'!$D$17,BS$47&gt;=$D281,BS$47&lt;=EDATE($D281,'Summary&amp;Assumptions'!$G$32))*$B281+AND(BS$56&lt;'Summary&amp;Assumptions'!$J$31,BS$47&gt;=$FO281,BS$47&lt;=$FP281)*(('Summary&amp;Assumptions'!$H$25*$C281)*(1+'Summary&amp;Assumptions'!$J$29)^(BS$46-1))+AND(BS$56&lt;'Summary&amp;Assumptions'!$J$31,BS$47&gt;=$FQ281,BS$47&lt;=$FR281)*(('Summary&amp;Assumptions'!$H$25*$C281)*(1+'Summary&amp;Assumptions'!$J$29)^(BS$46-1))</f>
        <v>0</v>
      </c>
      <c r="BO281" s="588">
        <f>AND(BT$55&gt;0,SUM($E281:BN281)&lt;'Summary&amp;Assumptions'!$G$32*$B281,$D281&gt;='Summary&amp;Assumptions'!$D$17,BT$47&gt;=$D281,BT$47&lt;=EDATE($D281,'Summary&amp;Assumptions'!$G$32))*$B281+AND(BT$56&lt;'Summary&amp;Assumptions'!$J$31,BT$47&gt;=$FO281,BT$47&lt;=$FP281)*(('Summary&amp;Assumptions'!$H$25*$C281)*(1+'Summary&amp;Assumptions'!$J$29)^(BT$46-1))+AND(BT$56&lt;'Summary&amp;Assumptions'!$J$31,BT$47&gt;=$FQ281,BT$47&lt;=$FR281)*(('Summary&amp;Assumptions'!$H$25*$C281)*(1+'Summary&amp;Assumptions'!$J$29)^(BT$46-1))</f>
        <v>0</v>
      </c>
      <c r="BP281" s="588">
        <f>AND(BU$55&gt;0,SUM($E281:BO281)&lt;'Summary&amp;Assumptions'!$G$32*$B281,$D281&gt;='Summary&amp;Assumptions'!$D$17,BU$47&gt;=$D281,BU$47&lt;=EDATE($D281,'Summary&amp;Assumptions'!$G$32))*$B281+AND(BU$56&lt;'Summary&amp;Assumptions'!$J$31,BU$47&gt;=$FO281,BU$47&lt;=$FP281)*(('Summary&amp;Assumptions'!$H$25*$C281)*(1+'Summary&amp;Assumptions'!$J$29)^(BU$46-1))+AND(BU$56&lt;'Summary&amp;Assumptions'!$J$31,BU$47&gt;=$FQ281,BU$47&lt;=$FR281)*(('Summary&amp;Assumptions'!$H$25*$C281)*(1+'Summary&amp;Assumptions'!$J$29)^(BU$46-1))</f>
        <v>0</v>
      </c>
      <c r="BQ281" s="588">
        <f>AND(BV$55&gt;0,SUM($E281:BP281)&lt;'Summary&amp;Assumptions'!$G$32*$B281,$D281&gt;='Summary&amp;Assumptions'!$D$17,BV$47&gt;=$D281,BV$47&lt;=EDATE($D281,'Summary&amp;Assumptions'!$G$32))*$B281+AND(BV$56&lt;'Summary&amp;Assumptions'!$J$31,BV$47&gt;=$FO281,BV$47&lt;=$FP281)*(('Summary&amp;Assumptions'!$H$25*$C281)*(1+'Summary&amp;Assumptions'!$J$29)^(BV$46-1))+AND(BV$56&lt;'Summary&amp;Assumptions'!$J$31,BV$47&gt;=$FQ281,BV$47&lt;=$FR281)*(('Summary&amp;Assumptions'!$H$25*$C281)*(1+'Summary&amp;Assumptions'!$J$29)^(BV$46-1))</f>
        <v>0</v>
      </c>
      <c r="BR281" s="588">
        <f>AND(BW$55&gt;0,SUM($E281:BQ281)&lt;'Summary&amp;Assumptions'!$G$32*$B281,$D281&gt;='Summary&amp;Assumptions'!$D$17,BW$47&gt;=$D281,BW$47&lt;=EDATE($D281,'Summary&amp;Assumptions'!$G$32))*$B281+AND(BW$56&lt;'Summary&amp;Assumptions'!$J$31,BW$47&gt;=$FO281,BW$47&lt;=$FP281)*(('Summary&amp;Assumptions'!$H$25*$C281)*(1+'Summary&amp;Assumptions'!$J$29)^(BW$46-1))+AND(BW$56&lt;'Summary&amp;Assumptions'!$J$31,BW$47&gt;=$FQ281,BW$47&lt;=$FR281)*(('Summary&amp;Assumptions'!$H$25*$C281)*(1+'Summary&amp;Assumptions'!$J$29)^(BW$46-1))</f>
        <v>0</v>
      </c>
      <c r="BS281" s="588">
        <f>AND(BX$55&gt;0,SUM($E281:BR281)&lt;'Summary&amp;Assumptions'!$G$32*$B281,$D281&gt;='Summary&amp;Assumptions'!$D$17,BX$47&gt;=$D281,BX$47&lt;=EDATE($D281,'Summary&amp;Assumptions'!$G$32))*$B281+AND(BX$56&lt;'Summary&amp;Assumptions'!$J$31,BX$47&gt;=$FO281,BX$47&lt;=$FP281)*(('Summary&amp;Assumptions'!$H$25*$C281)*(1+'Summary&amp;Assumptions'!$J$29)^(BX$46-1))+AND(BX$56&lt;'Summary&amp;Assumptions'!$J$31,BX$47&gt;=$FQ281,BX$47&lt;=$FR281)*(('Summary&amp;Assumptions'!$H$25*$C281)*(1+'Summary&amp;Assumptions'!$J$29)^(BX$46-1))</f>
        <v>0</v>
      </c>
      <c r="BT281" s="588">
        <f>AND(BY$55&gt;0,SUM($E281:BS281)&lt;'Summary&amp;Assumptions'!$G$32*$B281,$D281&gt;='Summary&amp;Assumptions'!$D$17,BY$47&gt;=$D281,BY$47&lt;=EDATE($D281,'Summary&amp;Assumptions'!$G$32))*$B281+AND(BY$56&lt;'Summary&amp;Assumptions'!$J$31,BY$47&gt;=$FO281,BY$47&lt;=$FP281)*(('Summary&amp;Assumptions'!$H$25*$C281)*(1+'Summary&amp;Assumptions'!$J$29)^(BY$46-1))+AND(BY$56&lt;'Summary&amp;Assumptions'!$J$31,BY$47&gt;=$FQ281,BY$47&lt;=$FR281)*(('Summary&amp;Assumptions'!$H$25*$C281)*(1+'Summary&amp;Assumptions'!$J$29)^(BY$46-1))</f>
        <v>0</v>
      </c>
      <c r="BU281" s="588">
        <f>AND(BZ$55&gt;0,SUM($E281:BT281)&lt;'Summary&amp;Assumptions'!$G$32*$B281,$D281&gt;='Summary&amp;Assumptions'!$D$17,BZ$47&gt;=$D281,BZ$47&lt;=EDATE($D281,'Summary&amp;Assumptions'!$G$32))*$B281+AND(BZ$56&lt;'Summary&amp;Assumptions'!$J$31,BZ$47&gt;=$FO281,BZ$47&lt;=$FP281)*(('Summary&amp;Assumptions'!$H$25*$C281)*(1+'Summary&amp;Assumptions'!$J$29)^(BZ$46-1))+AND(BZ$56&lt;'Summary&amp;Assumptions'!$J$31,BZ$47&gt;=$FQ281,BZ$47&lt;=$FR281)*(('Summary&amp;Assumptions'!$H$25*$C281)*(1+'Summary&amp;Assumptions'!$J$29)^(BZ$46-1))</f>
        <v>0</v>
      </c>
      <c r="BV281" s="588">
        <f>AND(CA$55&gt;0,SUM($E281:BU281)&lt;'Summary&amp;Assumptions'!$G$32*$B281,$D281&gt;='Summary&amp;Assumptions'!$D$17,CA$47&gt;=$D281,CA$47&lt;=EDATE($D281,'Summary&amp;Assumptions'!$G$32))*$B281+AND(CA$56&lt;'Summary&amp;Assumptions'!$J$31,CA$47&gt;=$FO281,CA$47&lt;=$FP281)*(('Summary&amp;Assumptions'!$H$25*$C281)*(1+'Summary&amp;Assumptions'!$J$29)^(CA$46-1))+AND(CA$56&lt;'Summary&amp;Assumptions'!$J$31,CA$47&gt;=$FQ281,CA$47&lt;=$FR281)*(('Summary&amp;Assumptions'!$H$25*$C281)*(1+'Summary&amp;Assumptions'!$J$29)^(CA$46-1))</f>
        <v>0</v>
      </c>
      <c r="BW281" s="588">
        <f>AND(CB$55&gt;0,SUM($E281:BV281)&lt;'Summary&amp;Assumptions'!$G$32*$B281,$D281&gt;='Summary&amp;Assumptions'!$D$17,CB$47&gt;=$D281,CB$47&lt;=EDATE($D281,'Summary&amp;Assumptions'!$G$32))*$B281+AND(CB$56&lt;'Summary&amp;Assumptions'!$J$31,CB$47&gt;=$FO281,CB$47&lt;=$FP281)*(('Summary&amp;Assumptions'!$H$25*$C281)*(1+'Summary&amp;Assumptions'!$J$29)^(CB$46-1))+AND(CB$56&lt;'Summary&amp;Assumptions'!$J$31,CB$47&gt;=$FQ281,CB$47&lt;=$FR281)*(('Summary&amp;Assumptions'!$H$25*$C281)*(1+'Summary&amp;Assumptions'!$J$29)^(CB$46-1))</f>
        <v>0</v>
      </c>
      <c r="BX281" s="588">
        <f>AND(CC$55&gt;0,SUM($E281:BW281)&lt;'Summary&amp;Assumptions'!$G$32*$B281,$D281&gt;='Summary&amp;Assumptions'!$D$17,CC$47&gt;=$D281,CC$47&lt;=EDATE($D281,'Summary&amp;Assumptions'!$G$32))*$B281+AND(CC$56&lt;'Summary&amp;Assumptions'!$J$31,CC$47&gt;=$FO281,CC$47&lt;=$FP281)*(('Summary&amp;Assumptions'!$H$25*$C281)*(1+'Summary&amp;Assumptions'!$J$29)^(CC$46-1))+AND(CC$56&lt;'Summary&amp;Assumptions'!$J$31,CC$47&gt;=$FQ281,CC$47&lt;=$FR281)*(('Summary&amp;Assumptions'!$H$25*$C281)*(1+'Summary&amp;Assumptions'!$J$29)^(CC$46-1))</f>
        <v>0</v>
      </c>
      <c r="BY281" s="588">
        <f>AND(CD$55&gt;0,SUM($E281:BX281)&lt;'Summary&amp;Assumptions'!$G$32*$B281,$D281&gt;='Summary&amp;Assumptions'!$D$17,CD$47&gt;=$D281,CD$47&lt;=EDATE($D281,'Summary&amp;Assumptions'!$G$32))*$B281+AND(CD$56&lt;'Summary&amp;Assumptions'!$J$31,CD$47&gt;=$FO281,CD$47&lt;=$FP281)*(('Summary&amp;Assumptions'!$H$25*$C281)*(1+'Summary&amp;Assumptions'!$J$29)^(CD$46-1))+AND(CD$56&lt;'Summary&amp;Assumptions'!$J$31,CD$47&gt;=$FQ281,CD$47&lt;=$FR281)*(('Summary&amp;Assumptions'!$H$25*$C281)*(1+'Summary&amp;Assumptions'!$J$29)^(CD$46-1))</f>
        <v>0</v>
      </c>
      <c r="BZ281" s="588">
        <f>AND(CE$55&gt;0,SUM($E281:BY281)&lt;'Summary&amp;Assumptions'!$G$32*$B281,$D281&gt;='Summary&amp;Assumptions'!$D$17,CE$47&gt;=$D281,CE$47&lt;=EDATE($D281,'Summary&amp;Assumptions'!$G$32))*$B281+AND(CE$56&lt;'Summary&amp;Assumptions'!$J$31,CE$47&gt;=$FO281,CE$47&lt;=$FP281)*(('Summary&amp;Assumptions'!$H$25*$C281)*(1+'Summary&amp;Assumptions'!$J$29)^(CE$46-1))+AND(CE$56&lt;'Summary&amp;Assumptions'!$J$31,CE$47&gt;=$FQ281,CE$47&lt;=$FR281)*(('Summary&amp;Assumptions'!$H$25*$C281)*(1+'Summary&amp;Assumptions'!$J$29)^(CE$46-1))</f>
        <v>0</v>
      </c>
      <c r="CA281" s="588">
        <f>AND(CF$55&gt;0,SUM($E281:BZ281)&lt;'Summary&amp;Assumptions'!$G$32*$B281,$D281&gt;='Summary&amp;Assumptions'!$D$17,CF$47&gt;=$D281,CF$47&lt;=EDATE($D281,'Summary&amp;Assumptions'!$G$32))*$B281+AND(CF$56&lt;'Summary&amp;Assumptions'!$J$31,CF$47&gt;=$FO281,CF$47&lt;=$FP281)*(('Summary&amp;Assumptions'!$H$25*$C281)*(1+'Summary&amp;Assumptions'!$J$29)^(CF$46-1))+AND(CF$56&lt;'Summary&amp;Assumptions'!$J$31,CF$47&gt;=$FQ281,CF$47&lt;=$FR281)*(('Summary&amp;Assumptions'!$H$25*$C281)*(1+'Summary&amp;Assumptions'!$J$29)^(CF$46-1))</f>
        <v>0</v>
      </c>
      <c r="CB281" s="588">
        <f>AND(CG$55&gt;0,SUM($E281:CA281)&lt;'Summary&amp;Assumptions'!$G$32*$B281,$D281&gt;='Summary&amp;Assumptions'!$D$17,CG$47&gt;=$D281,CG$47&lt;=EDATE($D281,'Summary&amp;Assumptions'!$G$32))*$B281+AND(CG$56&lt;'Summary&amp;Assumptions'!$J$31,CG$47&gt;=$FO281,CG$47&lt;=$FP281)*(('Summary&amp;Assumptions'!$H$25*$C281)*(1+'Summary&amp;Assumptions'!$J$29)^(CG$46-1))+AND(CG$56&lt;'Summary&amp;Assumptions'!$J$31,CG$47&gt;=$FQ281,CG$47&lt;=$FR281)*(('Summary&amp;Assumptions'!$H$25*$C281)*(1+'Summary&amp;Assumptions'!$J$29)^(CG$46-1))</f>
        <v>0</v>
      </c>
      <c r="CC281" s="588">
        <f>AND(CH$55&gt;0,SUM($E281:CB281)&lt;'Summary&amp;Assumptions'!$G$32*$B281,$D281&gt;='Summary&amp;Assumptions'!$D$17,CH$47&gt;=$D281,CH$47&lt;=EDATE($D281,'Summary&amp;Assumptions'!$G$32))*$B281+AND(CH$56&lt;'Summary&amp;Assumptions'!$J$31,CH$47&gt;=$FO281,CH$47&lt;=$FP281)*(('Summary&amp;Assumptions'!$H$25*$C281)*(1+'Summary&amp;Assumptions'!$J$29)^(CH$46-1))+AND(CH$56&lt;'Summary&amp;Assumptions'!$J$31,CH$47&gt;=$FQ281,CH$47&lt;=$FR281)*(('Summary&amp;Assumptions'!$H$25*$C281)*(1+'Summary&amp;Assumptions'!$J$29)^(CH$46-1))</f>
        <v>0</v>
      </c>
      <c r="CD281" s="588">
        <f>AND(CI$55&gt;0,SUM($E281:CC281)&lt;'Summary&amp;Assumptions'!$G$32*$B281,$D281&gt;='Summary&amp;Assumptions'!$D$17,CI$47&gt;=$D281,CI$47&lt;=EDATE($D281,'Summary&amp;Assumptions'!$G$32))*$B281+AND(CI$56&lt;'Summary&amp;Assumptions'!$J$31,CI$47&gt;=$FO281,CI$47&lt;=$FP281)*(('Summary&amp;Assumptions'!$H$25*$C281)*(1+'Summary&amp;Assumptions'!$J$29)^(CI$46-1))+AND(CI$56&lt;'Summary&amp;Assumptions'!$J$31,CI$47&gt;=$FQ281,CI$47&lt;=$FR281)*(('Summary&amp;Assumptions'!$H$25*$C281)*(1+'Summary&amp;Assumptions'!$J$29)^(CI$46-1))</f>
        <v>0</v>
      </c>
      <c r="CE281" s="588">
        <f>AND(CJ$55&gt;0,SUM($E281:CD281)&lt;'Summary&amp;Assumptions'!$G$32*$B281,$D281&gt;='Summary&amp;Assumptions'!$D$17,CJ$47&gt;=$D281,CJ$47&lt;=EDATE($D281,'Summary&amp;Assumptions'!$G$32))*$B281+AND(CJ$56&lt;'Summary&amp;Assumptions'!$J$31,CJ$47&gt;=$FO281,CJ$47&lt;=$FP281)*(('Summary&amp;Assumptions'!$H$25*$C281)*(1+'Summary&amp;Assumptions'!$J$29)^(CJ$46-1))+AND(CJ$56&lt;'Summary&amp;Assumptions'!$J$31,CJ$47&gt;=$FQ281,CJ$47&lt;=$FR281)*(('Summary&amp;Assumptions'!$H$25*$C281)*(1+'Summary&amp;Assumptions'!$J$29)^(CJ$46-1))</f>
        <v>0</v>
      </c>
      <c r="CF281" s="588">
        <f>AND(CK$55&gt;0,SUM($E281:CE281)&lt;'Summary&amp;Assumptions'!$G$32*$B281,$D281&gt;='Summary&amp;Assumptions'!$D$17,CK$47&gt;=$D281,CK$47&lt;=EDATE($D281,'Summary&amp;Assumptions'!$G$32))*$B281+AND(CK$56&lt;'Summary&amp;Assumptions'!$J$31,CK$47&gt;=$FO281,CK$47&lt;=$FP281)*(('Summary&amp;Assumptions'!$H$25*$C281)*(1+'Summary&amp;Assumptions'!$J$29)^(CK$46-1))+AND(CK$56&lt;'Summary&amp;Assumptions'!$J$31,CK$47&gt;=$FQ281,CK$47&lt;=$FR281)*(('Summary&amp;Assumptions'!$H$25*$C281)*(1+'Summary&amp;Assumptions'!$J$29)^(CK$46-1))</f>
        <v>0</v>
      </c>
      <c r="CG281" s="588">
        <f>AND(CL$55&gt;0,SUM($E281:CF281)&lt;'Summary&amp;Assumptions'!$G$32*$B281,$D281&gt;='Summary&amp;Assumptions'!$D$17,CL$47&gt;=$D281,CL$47&lt;=EDATE($D281,'Summary&amp;Assumptions'!$G$32))*$B281+AND(CL$56&lt;'Summary&amp;Assumptions'!$J$31,CL$47&gt;=$FO281,CL$47&lt;=$FP281)*(('Summary&amp;Assumptions'!$H$25*$C281)*(1+'Summary&amp;Assumptions'!$J$29)^(CL$46-1))+AND(CL$56&lt;'Summary&amp;Assumptions'!$J$31,CL$47&gt;=$FQ281,CL$47&lt;=$FR281)*(('Summary&amp;Assumptions'!$H$25*$C281)*(1+'Summary&amp;Assumptions'!$J$29)^(CL$46-1))</f>
        <v>0</v>
      </c>
      <c r="CH281" s="588">
        <f>AND(CM$55&gt;0,SUM($E281:CG281)&lt;'Summary&amp;Assumptions'!$G$32*$B281,$D281&gt;='Summary&amp;Assumptions'!$D$17,CM$47&gt;=$D281,CM$47&lt;=EDATE($D281,'Summary&amp;Assumptions'!$G$32))*$B281+AND(CM$56&lt;'Summary&amp;Assumptions'!$J$31,CM$47&gt;=$FO281,CM$47&lt;=$FP281)*(('Summary&amp;Assumptions'!$H$25*$C281)*(1+'Summary&amp;Assumptions'!$J$29)^(CM$46-1))+AND(CM$56&lt;'Summary&amp;Assumptions'!$J$31,CM$47&gt;=$FQ281,CM$47&lt;=$FR281)*(('Summary&amp;Assumptions'!$H$25*$C281)*(1+'Summary&amp;Assumptions'!$J$29)^(CM$46-1))</f>
        <v>0</v>
      </c>
      <c r="CI281" s="588">
        <f>AND(CN$55&gt;0,SUM($E281:CH281)&lt;'Summary&amp;Assumptions'!$G$32*$B281,$D281&gt;='Summary&amp;Assumptions'!$D$17,CN$47&gt;=$D281,CN$47&lt;=EDATE($D281,'Summary&amp;Assumptions'!$G$32))*$B281+AND(CN$56&lt;'Summary&amp;Assumptions'!$J$31,CN$47&gt;=$FO281,CN$47&lt;=$FP281)*(('Summary&amp;Assumptions'!$H$25*$C281)*(1+'Summary&amp;Assumptions'!$J$29)^(CN$46-1))+AND(CN$56&lt;'Summary&amp;Assumptions'!$J$31,CN$47&gt;=$FQ281,CN$47&lt;=$FR281)*(('Summary&amp;Assumptions'!$H$25*$C281)*(1+'Summary&amp;Assumptions'!$J$29)^(CN$46-1))</f>
        <v>0</v>
      </c>
      <c r="CJ281" s="588">
        <f>AND(CO$55&gt;0,SUM($E281:CI281)&lt;'Summary&amp;Assumptions'!$G$32*$B281,$D281&gt;='Summary&amp;Assumptions'!$D$17,CO$47&gt;=$D281,CO$47&lt;=EDATE($D281,'Summary&amp;Assumptions'!$G$32))*$B281+AND(CO$56&lt;'Summary&amp;Assumptions'!$J$31,CO$47&gt;=$FO281,CO$47&lt;=$FP281)*(('Summary&amp;Assumptions'!$H$25*$C281)*(1+'Summary&amp;Assumptions'!$J$29)^(CO$46-1))+AND(CO$56&lt;'Summary&amp;Assumptions'!$J$31,CO$47&gt;=$FQ281,CO$47&lt;=$FR281)*(('Summary&amp;Assumptions'!$H$25*$C281)*(1+'Summary&amp;Assumptions'!$J$29)^(CO$46-1))</f>
        <v>0</v>
      </c>
      <c r="CK281" s="588">
        <f>AND(CP$55&gt;0,SUM($E281:CJ281)&lt;'Summary&amp;Assumptions'!$G$32*$B281,$D281&gt;='Summary&amp;Assumptions'!$D$17,CP$47&gt;=$D281,CP$47&lt;=EDATE($D281,'Summary&amp;Assumptions'!$G$32))*$B281+AND(CP$56&lt;'Summary&amp;Assumptions'!$J$31,CP$47&gt;=$FO281,CP$47&lt;=$FP281)*(('Summary&amp;Assumptions'!$H$25*$C281)*(1+'Summary&amp;Assumptions'!$J$29)^(CP$46-1))+AND(CP$56&lt;'Summary&amp;Assumptions'!$J$31,CP$47&gt;=$FQ281,CP$47&lt;=$FR281)*(('Summary&amp;Assumptions'!$H$25*$C281)*(1+'Summary&amp;Assumptions'!$J$29)^(CP$46-1))</f>
        <v>0</v>
      </c>
      <c r="CL281" s="588">
        <f>AND(CQ$55&gt;0,SUM($E281:CK281)&lt;'Summary&amp;Assumptions'!$G$32*$B281,$D281&gt;='Summary&amp;Assumptions'!$D$17,CQ$47&gt;=$D281,CQ$47&lt;=EDATE($D281,'Summary&amp;Assumptions'!$G$32))*$B281+AND(CQ$56&lt;'Summary&amp;Assumptions'!$J$31,CQ$47&gt;=$FO281,CQ$47&lt;=$FP281)*(('Summary&amp;Assumptions'!$H$25*$C281)*(1+'Summary&amp;Assumptions'!$J$29)^(CQ$46-1))+AND(CQ$56&lt;'Summary&amp;Assumptions'!$J$31,CQ$47&gt;=$FQ281,CQ$47&lt;=$FR281)*(('Summary&amp;Assumptions'!$H$25*$C281)*(1+'Summary&amp;Assumptions'!$J$29)^(CQ$46-1))</f>
        <v>0</v>
      </c>
      <c r="CM281" s="588">
        <f>AND(CR$55&gt;0,SUM($E281:CL281)&lt;'Summary&amp;Assumptions'!$G$32*$B281,$D281&gt;='Summary&amp;Assumptions'!$D$17,CR$47&gt;=$D281,CR$47&lt;=EDATE($D281,'Summary&amp;Assumptions'!$G$32))*$B281+AND(CR$56&lt;'Summary&amp;Assumptions'!$J$31,CR$47&gt;=$FO281,CR$47&lt;=$FP281)*(('Summary&amp;Assumptions'!$H$25*$C281)*(1+'Summary&amp;Assumptions'!$J$29)^(CR$46-1))+AND(CR$56&lt;'Summary&amp;Assumptions'!$J$31,CR$47&gt;=$FQ281,CR$47&lt;=$FR281)*(('Summary&amp;Assumptions'!$H$25*$C281)*(1+'Summary&amp;Assumptions'!$J$29)^(CR$46-1))</f>
        <v>0</v>
      </c>
      <c r="CN281" s="588">
        <f>AND(CS$55&gt;0,SUM($E281:CM281)&lt;'Summary&amp;Assumptions'!$G$32*$B281,$D281&gt;='Summary&amp;Assumptions'!$D$17,CS$47&gt;=$D281,CS$47&lt;=EDATE($D281,'Summary&amp;Assumptions'!$G$32))*$B281+AND(CS$56&lt;'Summary&amp;Assumptions'!$J$31,CS$47&gt;=$FO281,CS$47&lt;=$FP281)*(('Summary&amp;Assumptions'!$H$25*$C281)*(1+'Summary&amp;Assumptions'!$J$29)^(CS$46-1))+AND(CS$56&lt;'Summary&amp;Assumptions'!$J$31,CS$47&gt;=$FQ281,CS$47&lt;=$FR281)*(('Summary&amp;Assumptions'!$H$25*$C281)*(1+'Summary&amp;Assumptions'!$J$29)^(CS$46-1))</f>
        <v>0</v>
      </c>
      <c r="CO281" s="588">
        <f>AND(CT$55&gt;0,SUM($E281:CN281)&lt;'Summary&amp;Assumptions'!$G$32*$B281,$D281&gt;='Summary&amp;Assumptions'!$D$17,CT$47&gt;=$D281,CT$47&lt;=EDATE($D281,'Summary&amp;Assumptions'!$G$32))*$B281+AND(CT$56&lt;'Summary&amp;Assumptions'!$J$31,CT$47&gt;=$FO281,CT$47&lt;=$FP281)*(('Summary&amp;Assumptions'!$H$25*$C281)*(1+'Summary&amp;Assumptions'!$J$29)^(CT$46-1))+AND(CT$56&lt;'Summary&amp;Assumptions'!$J$31,CT$47&gt;=$FQ281,CT$47&lt;=$FR281)*(('Summary&amp;Assumptions'!$H$25*$C281)*(1+'Summary&amp;Assumptions'!$J$29)^(CT$46-1))</f>
        <v>0</v>
      </c>
      <c r="CP281" s="588">
        <f>AND(CU$55&gt;0,SUM($E281:CO281)&lt;'Summary&amp;Assumptions'!$G$32*$B281,$D281&gt;='Summary&amp;Assumptions'!$D$17,CU$47&gt;=$D281,CU$47&lt;=EDATE($D281,'Summary&amp;Assumptions'!$G$32))*$B281+AND(CU$56&lt;'Summary&amp;Assumptions'!$J$31,CU$47&gt;=$FO281,CU$47&lt;=$FP281)*(('Summary&amp;Assumptions'!$H$25*$C281)*(1+'Summary&amp;Assumptions'!$J$29)^(CU$46-1))+AND(CU$56&lt;'Summary&amp;Assumptions'!$J$31,CU$47&gt;=$FQ281,CU$47&lt;=$FR281)*(('Summary&amp;Assumptions'!$H$25*$C281)*(1+'Summary&amp;Assumptions'!$J$29)^(CU$46-1))</f>
        <v>0</v>
      </c>
      <c r="CQ281" s="588">
        <f>AND(CV$55&gt;0,SUM($E281:CP281)&lt;'Summary&amp;Assumptions'!$G$32*$B281,$D281&gt;='Summary&amp;Assumptions'!$D$17,CV$47&gt;=$D281,CV$47&lt;=EDATE($D281,'Summary&amp;Assumptions'!$G$32))*$B281+AND(CV$56&lt;'Summary&amp;Assumptions'!$J$31,CV$47&gt;=$FO281,CV$47&lt;=$FP281)*(('Summary&amp;Assumptions'!$H$25*$C281)*(1+'Summary&amp;Assumptions'!$J$29)^(CV$46-1))+AND(CV$56&lt;'Summary&amp;Assumptions'!$J$31,CV$47&gt;=$FQ281,CV$47&lt;=$FR281)*(('Summary&amp;Assumptions'!$H$25*$C281)*(1+'Summary&amp;Assumptions'!$J$29)^(CV$46-1))</f>
        <v>0</v>
      </c>
      <c r="CR281" s="588">
        <f>AND(CW$55&gt;0,SUM($E281:CQ281)&lt;'Summary&amp;Assumptions'!$G$32*$B281,$D281&gt;='Summary&amp;Assumptions'!$D$17,CW$47&gt;=$D281,CW$47&lt;=EDATE($D281,'Summary&amp;Assumptions'!$G$32))*$B281+AND(CW$56&lt;'Summary&amp;Assumptions'!$J$31,CW$47&gt;=$FO281,CW$47&lt;=$FP281)*(('Summary&amp;Assumptions'!$H$25*$C281)*(1+'Summary&amp;Assumptions'!$J$29)^(CW$46-1))+AND(CW$56&lt;'Summary&amp;Assumptions'!$J$31,CW$47&gt;=$FQ281,CW$47&lt;=$FR281)*(('Summary&amp;Assumptions'!$H$25*$C281)*(1+'Summary&amp;Assumptions'!$J$29)^(CW$46-1))</f>
        <v>0</v>
      </c>
      <c r="CS281" s="588">
        <f>AND(CX$55&gt;0,SUM($E281:CR281)&lt;'Summary&amp;Assumptions'!$G$32*$B281,$D281&gt;='Summary&amp;Assumptions'!$D$17,CX$47&gt;=$D281,CX$47&lt;=EDATE($D281,'Summary&amp;Assumptions'!$G$32))*$B281+AND(CX$56&lt;'Summary&amp;Assumptions'!$J$31,CX$47&gt;=$FO281,CX$47&lt;=$FP281)*(('Summary&amp;Assumptions'!$H$25*$C281)*(1+'Summary&amp;Assumptions'!$J$29)^(CX$46-1))+AND(CX$56&lt;'Summary&amp;Assumptions'!$J$31,CX$47&gt;=$FQ281,CX$47&lt;=$FR281)*(('Summary&amp;Assumptions'!$H$25*$C281)*(1+'Summary&amp;Assumptions'!$J$29)^(CX$46-1))</f>
        <v>0</v>
      </c>
      <c r="CT281" s="588">
        <f>AND(CY$55&gt;0,SUM($E281:CS281)&lt;'Summary&amp;Assumptions'!$G$32*$B281,$D281&gt;='Summary&amp;Assumptions'!$D$17,CY$47&gt;=$D281,CY$47&lt;=EDATE($D281,'Summary&amp;Assumptions'!$G$32))*$B281+AND(CY$56&lt;'Summary&amp;Assumptions'!$J$31,CY$47&gt;=$FO281,CY$47&lt;=$FP281)*(('Summary&amp;Assumptions'!$H$25*$C281)*(1+'Summary&amp;Assumptions'!$J$29)^(CY$46-1))+AND(CY$56&lt;'Summary&amp;Assumptions'!$J$31,CY$47&gt;=$FQ281,CY$47&lt;=$FR281)*(('Summary&amp;Assumptions'!$H$25*$C281)*(1+'Summary&amp;Assumptions'!$J$29)^(CY$46-1))</f>
        <v>0</v>
      </c>
      <c r="CU281" s="588">
        <f>AND(CZ$55&gt;0,SUM($E281:CT281)&lt;'Summary&amp;Assumptions'!$G$32*$B281,$D281&gt;='Summary&amp;Assumptions'!$D$17,CZ$47&gt;=$D281,CZ$47&lt;=EDATE($D281,'Summary&amp;Assumptions'!$G$32))*$B281+AND(CZ$56&lt;'Summary&amp;Assumptions'!$J$31,CZ$47&gt;=$FO281,CZ$47&lt;=$FP281)*(('Summary&amp;Assumptions'!$H$25*$C281)*(1+'Summary&amp;Assumptions'!$J$29)^(CZ$46-1))+AND(CZ$56&lt;'Summary&amp;Assumptions'!$J$31,CZ$47&gt;=$FQ281,CZ$47&lt;=$FR281)*(('Summary&amp;Assumptions'!$H$25*$C281)*(1+'Summary&amp;Assumptions'!$J$29)^(CZ$46-1))</f>
        <v>0</v>
      </c>
      <c r="CV281" s="588">
        <f>AND(DA$55&gt;0,SUM($E281:CU281)&lt;'Summary&amp;Assumptions'!$G$32*$B281,$D281&gt;='Summary&amp;Assumptions'!$D$17,DA$47&gt;=$D281,DA$47&lt;=EDATE($D281,'Summary&amp;Assumptions'!$G$32))*$B281+AND(DA$56&lt;'Summary&amp;Assumptions'!$J$31,DA$47&gt;=$FO281,DA$47&lt;=$FP281)*(('Summary&amp;Assumptions'!$H$25*$C281)*(1+'Summary&amp;Assumptions'!$J$29)^(DA$46-1))+AND(DA$56&lt;'Summary&amp;Assumptions'!$J$31,DA$47&gt;=$FQ281,DA$47&lt;=$FR281)*(('Summary&amp;Assumptions'!$H$25*$C281)*(1+'Summary&amp;Assumptions'!$J$29)^(DA$46-1))</f>
        <v>0</v>
      </c>
      <c r="CW281" s="588">
        <f>AND(DB$55&gt;0,SUM($E281:CV281)&lt;'Summary&amp;Assumptions'!$G$32*$B281,$D281&gt;='Summary&amp;Assumptions'!$D$17,DB$47&gt;=$D281,DB$47&lt;=EDATE($D281,'Summary&amp;Assumptions'!$G$32))*$B281+AND(DB$56&lt;'Summary&amp;Assumptions'!$J$31,DB$47&gt;=$FO281,DB$47&lt;=$FP281)*(('Summary&amp;Assumptions'!$H$25*$C281)*(1+'Summary&amp;Assumptions'!$J$29)^(DB$46-1))+AND(DB$56&lt;'Summary&amp;Assumptions'!$J$31,DB$47&gt;=$FQ281,DB$47&lt;=$FR281)*(('Summary&amp;Assumptions'!$H$25*$C281)*(1+'Summary&amp;Assumptions'!$J$29)^(DB$46-1))</f>
        <v>0</v>
      </c>
      <c r="CX281" s="588">
        <f>AND(DC$55&gt;0,SUM($E281:CW281)&lt;'Summary&amp;Assumptions'!$G$32*$B281,$D281&gt;='Summary&amp;Assumptions'!$D$17,DC$47&gt;=$D281,DC$47&lt;=EDATE($D281,'Summary&amp;Assumptions'!$G$32))*$B281+AND(DC$56&lt;'Summary&amp;Assumptions'!$J$31,DC$47&gt;=$FO281,DC$47&lt;=$FP281)*(('Summary&amp;Assumptions'!$H$25*$C281)*(1+'Summary&amp;Assumptions'!$J$29)^(DC$46-1))+AND(DC$56&lt;'Summary&amp;Assumptions'!$J$31,DC$47&gt;=$FQ281,DC$47&lt;=$FR281)*(('Summary&amp;Assumptions'!$H$25*$C281)*(1+'Summary&amp;Assumptions'!$J$29)^(DC$46-1))</f>
        <v>0</v>
      </c>
      <c r="CY281" s="588">
        <f>AND(DD$55&gt;0,SUM($E281:CX281)&lt;'Summary&amp;Assumptions'!$G$32*$B281,$D281&gt;='Summary&amp;Assumptions'!$D$17,DD$47&gt;=$D281,DD$47&lt;=EDATE($D281,'Summary&amp;Assumptions'!$G$32))*$B281+AND(DD$56&lt;'Summary&amp;Assumptions'!$J$31,DD$47&gt;=$FO281,DD$47&lt;=$FP281)*(('Summary&amp;Assumptions'!$H$25*$C281)*(1+'Summary&amp;Assumptions'!$J$29)^(DD$46-1))+AND(DD$56&lt;'Summary&amp;Assumptions'!$J$31,DD$47&gt;=$FQ281,DD$47&lt;=$FR281)*(('Summary&amp;Assumptions'!$H$25*$C281)*(1+'Summary&amp;Assumptions'!$J$29)^(DD$46-1))</f>
        <v>0</v>
      </c>
      <c r="CZ281" s="588">
        <f>AND(DE$55&gt;0,SUM($E281:CY281)&lt;'Summary&amp;Assumptions'!$G$32*$B281,$D281&gt;='Summary&amp;Assumptions'!$D$17,DE$47&gt;=$D281,DE$47&lt;=EDATE($D281,'Summary&amp;Assumptions'!$G$32))*$B281+AND(DE$56&lt;'Summary&amp;Assumptions'!$J$31,DE$47&gt;=$FO281,DE$47&lt;=$FP281)*(('Summary&amp;Assumptions'!$H$25*$C281)*(1+'Summary&amp;Assumptions'!$J$29)^(DE$46-1))+AND(DE$56&lt;'Summary&amp;Assumptions'!$J$31,DE$47&gt;=$FQ281,DE$47&lt;=$FR281)*(('Summary&amp;Assumptions'!$H$25*$C281)*(1+'Summary&amp;Assumptions'!$J$29)^(DE$46-1))</f>
        <v>0</v>
      </c>
      <c r="DA281" s="588">
        <f>AND(DF$55&gt;0,SUM($E281:CZ281)&lt;'Summary&amp;Assumptions'!$G$32*$B281,$D281&gt;='Summary&amp;Assumptions'!$D$17,DF$47&gt;=$D281,DF$47&lt;=EDATE($D281,'Summary&amp;Assumptions'!$G$32))*$B281+AND(DF$56&lt;'Summary&amp;Assumptions'!$J$31,DF$47&gt;=$FO281,DF$47&lt;=$FP281)*(('Summary&amp;Assumptions'!$H$25*$C281)*(1+'Summary&amp;Assumptions'!$J$29)^(DF$46-1))+AND(DF$56&lt;'Summary&amp;Assumptions'!$J$31,DF$47&gt;=$FQ281,DF$47&lt;=$FR281)*(('Summary&amp;Assumptions'!$H$25*$C281)*(1+'Summary&amp;Assumptions'!$J$29)^(DF$46-1))</f>
        <v>0</v>
      </c>
      <c r="DB281" s="588">
        <f>AND(DG$55&gt;0,SUM($E281:DA281)&lt;'Summary&amp;Assumptions'!$G$32*$B281,$D281&gt;='Summary&amp;Assumptions'!$D$17,DG$47&gt;=$D281,DG$47&lt;=EDATE($D281,'Summary&amp;Assumptions'!$G$32))*$B281+AND(DG$56&lt;'Summary&amp;Assumptions'!$J$31,DG$47&gt;=$FO281,DG$47&lt;=$FP281)*(('Summary&amp;Assumptions'!$H$25*$C281)*(1+'Summary&amp;Assumptions'!$J$29)^(DG$46-1))+AND(DG$56&lt;'Summary&amp;Assumptions'!$J$31,DG$47&gt;=$FQ281,DG$47&lt;=$FR281)*(('Summary&amp;Assumptions'!$H$25*$C281)*(1+'Summary&amp;Assumptions'!$J$29)^(DG$46-1))</f>
        <v>0</v>
      </c>
      <c r="DC281" s="588">
        <f>AND(DH$55&gt;0,SUM($E281:DB281)&lt;'Summary&amp;Assumptions'!$G$32*$B281,$D281&gt;='Summary&amp;Assumptions'!$D$17,DH$47&gt;=$D281,DH$47&lt;=EDATE($D281,'Summary&amp;Assumptions'!$G$32))*$B281+AND(DH$56&lt;'Summary&amp;Assumptions'!$J$31,DH$47&gt;=$FO281,DH$47&lt;=$FP281)*(('Summary&amp;Assumptions'!$H$25*$C281)*(1+'Summary&amp;Assumptions'!$J$29)^(DH$46-1))+AND(DH$56&lt;'Summary&amp;Assumptions'!$J$31,DH$47&gt;=$FQ281,DH$47&lt;=$FR281)*(('Summary&amp;Assumptions'!$H$25*$C281)*(1+'Summary&amp;Assumptions'!$J$29)^(DH$46-1))</f>
        <v>0</v>
      </c>
      <c r="DD281" s="588">
        <f>AND(DI$55&gt;0,SUM($E281:DC281)&lt;'Summary&amp;Assumptions'!$G$32*$B281,$D281&gt;='Summary&amp;Assumptions'!$D$17,DI$47&gt;=$D281,DI$47&lt;=EDATE($D281,'Summary&amp;Assumptions'!$G$32))*$B281+AND(DI$56&lt;'Summary&amp;Assumptions'!$J$31,DI$47&gt;=$FO281,DI$47&lt;=$FP281)*(('Summary&amp;Assumptions'!$H$25*$C281)*(1+'Summary&amp;Assumptions'!$J$29)^(DI$46-1))+AND(DI$56&lt;'Summary&amp;Assumptions'!$J$31,DI$47&gt;=$FQ281,DI$47&lt;=$FR281)*(('Summary&amp;Assumptions'!$H$25*$C281)*(1+'Summary&amp;Assumptions'!$J$29)^(DI$46-1))</f>
        <v>0</v>
      </c>
      <c r="DE281" s="588">
        <f>AND(DJ$55&gt;0,SUM($E281:DD281)&lt;'Summary&amp;Assumptions'!$G$32*$B281,$D281&gt;='Summary&amp;Assumptions'!$D$17,DJ$47&gt;=$D281,DJ$47&lt;=EDATE($D281,'Summary&amp;Assumptions'!$G$32))*$B281+AND(DJ$56&lt;'Summary&amp;Assumptions'!$J$31,DJ$47&gt;=$FO281,DJ$47&lt;=$FP281)*(('Summary&amp;Assumptions'!$H$25*$C281)*(1+'Summary&amp;Assumptions'!$J$29)^(DJ$46-1))+AND(DJ$56&lt;'Summary&amp;Assumptions'!$J$31,DJ$47&gt;=$FQ281,DJ$47&lt;=$FR281)*(('Summary&amp;Assumptions'!$H$25*$C281)*(1+'Summary&amp;Assumptions'!$J$29)^(DJ$46-1))</f>
        <v>0</v>
      </c>
      <c r="DF281" s="588">
        <f>AND(DK$55&gt;0,SUM($E281:DE281)&lt;'Summary&amp;Assumptions'!$G$32*$B281,$D281&gt;='Summary&amp;Assumptions'!$D$17,DK$47&gt;=$D281,DK$47&lt;=EDATE($D281,'Summary&amp;Assumptions'!$G$32))*$B281+AND(DK$56&lt;'Summary&amp;Assumptions'!$J$31,DK$47&gt;=$FO281,DK$47&lt;=$FP281)*(('Summary&amp;Assumptions'!$H$25*$C281)*(1+'Summary&amp;Assumptions'!$J$29)^(DK$46-1))+AND(DK$56&lt;'Summary&amp;Assumptions'!$J$31,DK$47&gt;=$FQ281,DK$47&lt;=$FR281)*(('Summary&amp;Assumptions'!$H$25*$C281)*(1+'Summary&amp;Assumptions'!$J$29)^(DK$46-1))</f>
        <v>0</v>
      </c>
      <c r="DG281" s="588">
        <f>AND(DL$55&gt;0,SUM($E281:DF281)&lt;'Summary&amp;Assumptions'!$G$32*$B281,$D281&gt;='Summary&amp;Assumptions'!$D$17,DL$47&gt;=$D281,DL$47&lt;=EDATE($D281,'Summary&amp;Assumptions'!$G$32))*$B281+AND(DL$56&lt;'Summary&amp;Assumptions'!$J$31,DL$47&gt;=$FO281,DL$47&lt;=$FP281)*(('Summary&amp;Assumptions'!$H$25*$C281)*(1+'Summary&amp;Assumptions'!$J$29)^(DL$46-1))+AND(DL$56&lt;'Summary&amp;Assumptions'!$J$31,DL$47&gt;=$FQ281,DL$47&lt;=$FR281)*(('Summary&amp;Assumptions'!$H$25*$C281)*(1+'Summary&amp;Assumptions'!$J$29)^(DL$46-1))</f>
        <v>0</v>
      </c>
      <c r="DH281" s="588">
        <f>AND(DM$55&gt;0,SUM($E281:DG281)&lt;'Summary&amp;Assumptions'!$G$32*$B281,$D281&gt;='Summary&amp;Assumptions'!$D$17,DM$47&gt;=$D281,DM$47&lt;=EDATE($D281,'Summary&amp;Assumptions'!$G$32))*$B281+AND(DM$56&lt;'Summary&amp;Assumptions'!$J$31,DM$47&gt;=$FO281,DM$47&lt;=$FP281)*(('Summary&amp;Assumptions'!$H$25*$C281)*(1+'Summary&amp;Assumptions'!$J$29)^(DM$46-1))+AND(DM$56&lt;'Summary&amp;Assumptions'!$J$31,DM$47&gt;=$FQ281,DM$47&lt;=$FR281)*(('Summary&amp;Assumptions'!$H$25*$C281)*(1+'Summary&amp;Assumptions'!$J$29)^(DM$46-1))</f>
        <v>0</v>
      </c>
      <c r="DI281" s="588">
        <f>AND(DN$55&gt;0,SUM($E281:DH281)&lt;'Summary&amp;Assumptions'!$G$32*$B281,$D281&gt;='Summary&amp;Assumptions'!$D$17,DN$47&gt;=$D281,DN$47&lt;=EDATE($D281,'Summary&amp;Assumptions'!$G$32))*$B281+AND(DN$56&lt;'Summary&amp;Assumptions'!$J$31,DN$47&gt;=$FO281,DN$47&lt;=$FP281)*(('Summary&amp;Assumptions'!$H$25*$C281)*(1+'Summary&amp;Assumptions'!$J$29)^(DN$46-1))+AND(DN$56&lt;'Summary&amp;Assumptions'!$J$31,DN$47&gt;=$FQ281,DN$47&lt;=$FR281)*(('Summary&amp;Assumptions'!$H$25*$C281)*(1+'Summary&amp;Assumptions'!$J$29)^(DN$46-1))</f>
        <v>0</v>
      </c>
      <c r="DJ281" s="588">
        <f>AND(DO$55&gt;0,SUM($E281:DI281)&lt;'Summary&amp;Assumptions'!$G$32*$B281,$D281&gt;='Summary&amp;Assumptions'!$D$17,DO$47&gt;=$D281,DO$47&lt;=EDATE($D281,'Summary&amp;Assumptions'!$G$32))*$B281+AND(DO$56&lt;'Summary&amp;Assumptions'!$J$31,DO$47&gt;=$FO281,DO$47&lt;=$FP281)*(('Summary&amp;Assumptions'!$H$25*$C281)*(1+'Summary&amp;Assumptions'!$J$29)^(DO$46-1))+AND(DO$56&lt;'Summary&amp;Assumptions'!$J$31,DO$47&gt;=$FQ281,DO$47&lt;=$FR281)*(('Summary&amp;Assumptions'!$H$25*$C281)*(1+'Summary&amp;Assumptions'!$J$29)^(DO$46-1))</f>
        <v>0</v>
      </c>
      <c r="DK281" s="588">
        <f>AND(DP$55&gt;0,SUM($E281:DJ281)&lt;'Summary&amp;Assumptions'!$G$32*$B281,$D281&gt;='Summary&amp;Assumptions'!$D$17,DP$47&gt;=$D281,DP$47&lt;=EDATE($D281,'Summary&amp;Assumptions'!$G$32))*$B281+AND(DP$56&lt;'Summary&amp;Assumptions'!$J$31,DP$47&gt;=$FO281,DP$47&lt;=$FP281)*(('Summary&amp;Assumptions'!$H$25*$C281)*(1+'Summary&amp;Assumptions'!$J$29)^(DP$46-1))+AND(DP$56&lt;'Summary&amp;Assumptions'!$J$31,DP$47&gt;=$FQ281,DP$47&lt;=$FR281)*(('Summary&amp;Assumptions'!$H$25*$C281)*(1+'Summary&amp;Assumptions'!$J$29)^(DP$46-1))</f>
        <v>0</v>
      </c>
      <c r="DL281" s="588">
        <f>AND(DQ$55&gt;0,SUM($E281:DK281)&lt;'Summary&amp;Assumptions'!$G$32*$B281,$D281&gt;='Summary&amp;Assumptions'!$D$17,DQ$47&gt;=$D281,DQ$47&lt;=EDATE($D281,'Summary&amp;Assumptions'!$G$32))*$B281+AND(DQ$56&lt;'Summary&amp;Assumptions'!$J$31,DQ$47&gt;=$FO281,DQ$47&lt;=$FP281)*(('Summary&amp;Assumptions'!$H$25*$C281)*(1+'Summary&amp;Assumptions'!$J$29)^(DQ$46-1))+AND(DQ$56&lt;'Summary&amp;Assumptions'!$J$31,DQ$47&gt;=$FQ281,DQ$47&lt;=$FR281)*(('Summary&amp;Assumptions'!$H$25*$C281)*(1+'Summary&amp;Assumptions'!$J$29)^(DQ$46-1))</f>
        <v>0</v>
      </c>
      <c r="DM281" s="588">
        <f>AND(DR$55&gt;0,SUM($E281:DL281)&lt;'Summary&amp;Assumptions'!$G$32*$B281,$D281&gt;='Summary&amp;Assumptions'!$D$17,DR$47&gt;=$D281,DR$47&lt;=EDATE($D281,'Summary&amp;Assumptions'!$G$32))*$B281+AND(DR$56&lt;'Summary&amp;Assumptions'!$J$31,DR$47&gt;=$FO281,DR$47&lt;=$FP281)*(('Summary&amp;Assumptions'!$H$25*$C281)*(1+'Summary&amp;Assumptions'!$J$29)^(DR$46-1))+AND(DR$56&lt;'Summary&amp;Assumptions'!$J$31,DR$47&gt;=$FQ281,DR$47&lt;=$FR281)*(('Summary&amp;Assumptions'!$H$25*$C281)*(1+'Summary&amp;Assumptions'!$J$29)^(DR$46-1))</f>
        <v>0</v>
      </c>
      <c r="DN281" s="588">
        <f>AND(DS$55&gt;0,SUM($E281:DM281)&lt;'Summary&amp;Assumptions'!$G$32*$B281,$D281&gt;='Summary&amp;Assumptions'!$D$17,DS$47&gt;=$D281,DS$47&lt;=EDATE($D281,'Summary&amp;Assumptions'!$G$32))*$B281+AND(DS$56&lt;'Summary&amp;Assumptions'!$J$31,DS$47&gt;=$FO281,DS$47&lt;=$FP281)*(('Summary&amp;Assumptions'!$H$25*$C281)*(1+'Summary&amp;Assumptions'!$J$29)^(DS$46-1))+AND(DS$56&lt;'Summary&amp;Assumptions'!$J$31,DS$47&gt;=$FQ281,DS$47&lt;=$FR281)*(('Summary&amp;Assumptions'!$H$25*$C281)*(1+'Summary&amp;Assumptions'!$J$29)^(DS$46-1))</f>
        <v>0</v>
      </c>
      <c r="DO281" s="588">
        <f>AND(DT$55&gt;0,SUM($E281:DN281)&lt;'Summary&amp;Assumptions'!$G$32*$B281,$D281&gt;='Summary&amp;Assumptions'!$D$17,DT$47&gt;=$D281,DT$47&lt;=EDATE($D281,'Summary&amp;Assumptions'!$G$32))*$B281+AND(DT$56&lt;'Summary&amp;Assumptions'!$J$31,DT$47&gt;=$FO281,DT$47&lt;=$FP281)*(('Summary&amp;Assumptions'!$H$25*$C281)*(1+'Summary&amp;Assumptions'!$J$29)^(DT$46-1))+AND(DT$56&lt;'Summary&amp;Assumptions'!$J$31,DT$47&gt;=$FQ281,DT$47&lt;=$FR281)*(('Summary&amp;Assumptions'!$H$25*$C281)*(1+'Summary&amp;Assumptions'!$J$29)^(DT$46-1))</f>
        <v>0</v>
      </c>
      <c r="DP281" s="588">
        <f>AND(DU$55&gt;0,SUM($E281:DO281)&lt;'Summary&amp;Assumptions'!$G$32*$B281,$D281&gt;='Summary&amp;Assumptions'!$D$17,DU$47&gt;=$D281,DU$47&lt;=EDATE($D281,'Summary&amp;Assumptions'!$G$32))*$B281+AND(DU$56&lt;'Summary&amp;Assumptions'!$J$31,DU$47&gt;=$FO281,DU$47&lt;=$FP281)*(('Summary&amp;Assumptions'!$H$25*$C281)*(1+'Summary&amp;Assumptions'!$J$29)^(DU$46-1))+AND(DU$56&lt;'Summary&amp;Assumptions'!$J$31,DU$47&gt;=$FQ281,DU$47&lt;=$FR281)*(('Summary&amp;Assumptions'!$H$25*$C281)*(1+'Summary&amp;Assumptions'!$J$29)^(DU$46-1))</f>
        <v>0</v>
      </c>
      <c r="DQ281" s="588">
        <f>AND(DV$55&gt;0,SUM($E281:DP281)&lt;'Summary&amp;Assumptions'!$G$32*$B281,$D281&gt;='Summary&amp;Assumptions'!$D$17,DV$47&gt;=$D281,DV$47&lt;=EDATE($D281,'Summary&amp;Assumptions'!$G$32))*$B281+AND(DV$56&lt;'Summary&amp;Assumptions'!$J$31,DV$47&gt;=$FO281,DV$47&lt;=$FP281)*(('Summary&amp;Assumptions'!$H$25*$C281)*(1+'Summary&amp;Assumptions'!$J$29)^(DV$46-1))+AND(DV$56&lt;'Summary&amp;Assumptions'!$J$31,DV$47&gt;=$FQ281,DV$47&lt;=$FR281)*(('Summary&amp;Assumptions'!$H$25*$C281)*(1+'Summary&amp;Assumptions'!$J$29)^(DV$46-1))</f>
        <v>0</v>
      </c>
      <c r="DR281" s="588">
        <f>AND(DW$55&gt;0,SUM($E281:DQ281)&lt;'Summary&amp;Assumptions'!$G$32*$B281,$D281&gt;='Summary&amp;Assumptions'!$D$17,DW$47&gt;=$D281,DW$47&lt;=EDATE($D281,'Summary&amp;Assumptions'!$G$32))*$B281+AND(DW$56&lt;'Summary&amp;Assumptions'!$J$31,DW$47&gt;=$FO281,DW$47&lt;=$FP281)*(('Summary&amp;Assumptions'!$H$25*$C281)*(1+'Summary&amp;Assumptions'!$J$29)^(DW$46-1))+AND(DW$56&lt;'Summary&amp;Assumptions'!$J$31,DW$47&gt;=$FQ281,DW$47&lt;=$FR281)*(('Summary&amp;Assumptions'!$H$25*$C281)*(1+'Summary&amp;Assumptions'!$J$29)^(DW$46-1))</f>
        <v>0</v>
      </c>
      <c r="DS281" s="588">
        <f>AND(DX$55&gt;0,SUM($E281:DR281)&lt;'Summary&amp;Assumptions'!$G$32*$B281,$D281&gt;='Summary&amp;Assumptions'!$D$17,DX$47&gt;=$D281,DX$47&lt;=EDATE($D281,'Summary&amp;Assumptions'!$G$32))*$B281+AND(DX$56&lt;'Summary&amp;Assumptions'!$J$31,DX$47&gt;=$FO281,DX$47&lt;=$FP281)*(('Summary&amp;Assumptions'!$H$25*$C281)*(1+'Summary&amp;Assumptions'!$J$29)^(DX$46-1))+AND(DX$56&lt;'Summary&amp;Assumptions'!$J$31,DX$47&gt;=$FQ281,DX$47&lt;=$FR281)*(('Summary&amp;Assumptions'!$H$25*$C281)*(1+'Summary&amp;Assumptions'!$J$29)^(DX$46-1))</f>
        <v>0</v>
      </c>
      <c r="DT281" s="588">
        <f>AND(DY$55&gt;0,SUM($E281:DS281)&lt;'Summary&amp;Assumptions'!$G$32*$B281,$D281&gt;='Summary&amp;Assumptions'!$D$17,DY$47&gt;=$D281,DY$47&lt;=EDATE($D281,'Summary&amp;Assumptions'!$G$32))*$B281+AND(DY$56&lt;'Summary&amp;Assumptions'!$J$31,DY$47&gt;=$FO281,DY$47&lt;=$FP281)*(('Summary&amp;Assumptions'!$H$25*$C281)*(1+'Summary&amp;Assumptions'!$J$29)^(DY$46-1))+AND(DY$56&lt;'Summary&amp;Assumptions'!$J$31,DY$47&gt;=$FQ281,DY$47&lt;=$FR281)*(('Summary&amp;Assumptions'!$H$25*$C281)*(1+'Summary&amp;Assumptions'!$J$29)^(DY$46-1))</f>
        <v>0</v>
      </c>
      <c r="DU281" s="588">
        <f>AND(DZ$55&gt;0,SUM($E281:DT281)&lt;'Summary&amp;Assumptions'!$G$32*$B281,$D281&gt;='Summary&amp;Assumptions'!$D$17,DZ$47&gt;=$D281,DZ$47&lt;=EDATE($D281,'Summary&amp;Assumptions'!$G$32))*$B281+AND(DZ$56&lt;'Summary&amp;Assumptions'!$J$31,DZ$47&gt;=$FO281,DZ$47&lt;=$FP281)*(('Summary&amp;Assumptions'!$H$25*$C281)*(1+'Summary&amp;Assumptions'!$J$29)^(DZ$46-1))+AND(DZ$56&lt;'Summary&amp;Assumptions'!$J$31,DZ$47&gt;=$FQ281,DZ$47&lt;=$FR281)*(('Summary&amp;Assumptions'!$H$25*$C281)*(1+'Summary&amp;Assumptions'!$J$29)^(DZ$46-1))</f>
        <v>0</v>
      </c>
      <c r="DV281" s="588">
        <f>AND(EA$55&gt;0,SUM($E281:DU281)&lt;'Summary&amp;Assumptions'!$G$32*$B281,$D281&gt;='Summary&amp;Assumptions'!$D$17,EA$47&gt;=$D281,EA$47&lt;=EDATE($D281,'Summary&amp;Assumptions'!$G$32))*$B281+AND(EA$56&lt;'Summary&amp;Assumptions'!$J$31,EA$47&gt;=$FO281,EA$47&lt;=$FP281)*(('Summary&amp;Assumptions'!$H$25*$C281)*(1+'Summary&amp;Assumptions'!$J$29)^(EA$46-1))+AND(EA$56&lt;'Summary&amp;Assumptions'!$J$31,EA$47&gt;=$FQ281,EA$47&lt;=$FR281)*(('Summary&amp;Assumptions'!$H$25*$C281)*(1+'Summary&amp;Assumptions'!$J$29)^(EA$46-1))</f>
        <v>0</v>
      </c>
      <c r="DW281" s="588">
        <f>AND(EB$55&gt;0,SUM($E281:DV281)&lt;'Summary&amp;Assumptions'!$G$32*$B281,$D281&gt;='Summary&amp;Assumptions'!$D$17,EB$47&gt;=$D281,EB$47&lt;=EDATE($D281,'Summary&amp;Assumptions'!$G$32))*$B281+AND(EB$56&lt;'Summary&amp;Assumptions'!$J$31,EB$47&gt;=$FO281,EB$47&lt;=$FP281)*(('Summary&amp;Assumptions'!$H$25*$C281)*(1+'Summary&amp;Assumptions'!$J$29)^(EB$46-1))+AND(EB$56&lt;'Summary&amp;Assumptions'!$J$31,EB$47&gt;=$FQ281,EB$47&lt;=$FR281)*(('Summary&amp;Assumptions'!$H$25*$C281)*(1+'Summary&amp;Assumptions'!$J$29)^(EB$46-1))</f>
        <v>0</v>
      </c>
      <c r="DX281" s="588">
        <f>AND(EC$55&gt;0,SUM($E281:DW281)&lt;'Summary&amp;Assumptions'!$G$32*$B281,$D281&gt;='Summary&amp;Assumptions'!$D$17,EC$47&gt;=$D281,EC$47&lt;=EDATE($D281,'Summary&amp;Assumptions'!$G$32))*$B281+AND(EC$56&lt;'Summary&amp;Assumptions'!$J$31,EC$47&gt;=$FO281,EC$47&lt;=$FP281)*(('Summary&amp;Assumptions'!$H$25*$C281)*(1+'Summary&amp;Assumptions'!$J$29)^(EC$46-1))+AND(EC$56&lt;'Summary&amp;Assumptions'!$J$31,EC$47&gt;=$FQ281,EC$47&lt;=$FR281)*(('Summary&amp;Assumptions'!$H$25*$C281)*(1+'Summary&amp;Assumptions'!$J$29)^(EC$46-1))</f>
        <v>0</v>
      </c>
      <c r="DY281" s="588">
        <f>AND(ED$55&gt;0,SUM($E281:DX281)&lt;'Summary&amp;Assumptions'!$G$32*$B281,$D281&gt;='Summary&amp;Assumptions'!$D$17,ED$47&gt;=$D281,ED$47&lt;=EDATE($D281,'Summary&amp;Assumptions'!$G$32))*$B281+AND(ED$56&lt;'Summary&amp;Assumptions'!$J$31,ED$47&gt;=$FO281,ED$47&lt;=$FP281)*(('Summary&amp;Assumptions'!$H$25*$C281)*(1+'Summary&amp;Assumptions'!$J$29)^(ED$46-1))+AND(ED$56&lt;'Summary&amp;Assumptions'!$J$31,ED$47&gt;=$FQ281,ED$47&lt;=$FR281)*(('Summary&amp;Assumptions'!$H$25*$C281)*(1+'Summary&amp;Assumptions'!$J$29)^(ED$46-1))</f>
        <v>0</v>
      </c>
      <c r="DZ281" s="588">
        <f>AND(EE$55&gt;0,SUM($E281:DY281)&lt;'Summary&amp;Assumptions'!$G$32*$B281,$D281&gt;='Summary&amp;Assumptions'!$D$17,EE$47&gt;=$D281,EE$47&lt;=EDATE($D281,'Summary&amp;Assumptions'!$G$32))*$B281+AND(EE$56&lt;'Summary&amp;Assumptions'!$J$31,EE$47&gt;=$FO281,EE$47&lt;=$FP281)*(('Summary&amp;Assumptions'!$H$25*$C281)*(1+'Summary&amp;Assumptions'!$J$29)^(EE$46-1))+AND(EE$56&lt;'Summary&amp;Assumptions'!$J$31,EE$47&gt;=$FQ281,EE$47&lt;=$FR281)*(('Summary&amp;Assumptions'!$H$25*$C281)*(1+'Summary&amp;Assumptions'!$J$29)^(EE$46-1))</f>
        <v>0</v>
      </c>
      <c r="EA281" s="588">
        <f>AND(EF$55&gt;0,SUM($E281:DZ281)&lt;'Summary&amp;Assumptions'!$G$32*$B281,$D281&gt;='Summary&amp;Assumptions'!$D$17,EF$47&gt;=$D281,EF$47&lt;=EDATE($D281,'Summary&amp;Assumptions'!$G$32))*$B281+AND(EF$56&lt;'Summary&amp;Assumptions'!$J$31,EF$47&gt;=$FO281,EF$47&lt;=$FP281)*(('Summary&amp;Assumptions'!$H$25*$C281)*(1+'Summary&amp;Assumptions'!$J$29)^(EF$46-1))+AND(EF$56&lt;'Summary&amp;Assumptions'!$J$31,EF$47&gt;=$FQ281,EF$47&lt;=$FR281)*(('Summary&amp;Assumptions'!$H$25*$C281)*(1+'Summary&amp;Assumptions'!$J$29)^(EF$46-1))</f>
        <v>0</v>
      </c>
      <c r="EB281" s="588">
        <f>AND(EG$55&gt;0,SUM($E281:EA281)&lt;'Summary&amp;Assumptions'!$G$32*$B281,$D281&gt;='Summary&amp;Assumptions'!$D$17,EG$47&gt;=$D281,EG$47&lt;=EDATE($D281,'Summary&amp;Assumptions'!$G$32))*$B281+AND(EG$56&lt;'Summary&amp;Assumptions'!$J$31,EG$47&gt;=$FO281,EG$47&lt;=$FP281)*(('Summary&amp;Assumptions'!$H$25*$C281)*(1+'Summary&amp;Assumptions'!$J$29)^(EG$46-1))+AND(EG$56&lt;'Summary&amp;Assumptions'!$J$31,EG$47&gt;=$FQ281,EG$47&lt;=$FR281)*(('Summary&amp;Assumptions'!$H$25*$C281)*(1+'Summary&amp;Assumptions'!$J$29)^(EG$46-1))</f>
        <v>0</v>
      </c>
      <c r="EC281" s="588">
        <f>AND(EH$55&gt;0,SUM($E281:EB281)&lt;'Summary&amp;Assumptions'!$G$32*$B281,$D281&gt;='Summary&amp;Assumptions'!$D$17,EH$47&gt;=$D281,EH$47&lt;=EDATE($D281,'Summary&amp;Assumptions'!$G$32))*$B281+AND(EH$56&lt;'Summary&amp;Assumptions'!$J$31,EH$47&gt;=$FO281,EH$47&lt;=$FP281)*(('Summary&amp;Assumptions'!$H$25*$C281)*(1+'Summary&amp;Assumptions'!$J$29)^(EH$46-1))+AND(EH$56&lt;'Summary&amp;Assumptions'!$J$31,EH$47&gt;=$FQ281,EH$47&lt;=$FR281)*(('Summary&amp;Assumptions'!$H$25*$C281)*(1+'Summary&amp;Assumptions'!$J$29)^(EH$46-1))</f>
        <v>0</v>
      </c>
      <c r="ED281" s="588">
        <f>AND(EI$55&gt;0,SUM($E281:EC281)&lt;'Summary&amp;Assumptions'!$G$32*$B281,$D281&gt;='Summary&amp;Assumptions'!$D$17,EI$47&gt;=$D281,EI$47&lt;=EDATE($D281,'Summary&amp;Assumptions'!$G$32))*$B281+AND(EI$56&lt;'Summary&amp;Assumptions'!$J$31,EI$47&gt;=$FO281,EI$47&lt;=$FP281)*(('Summary&amp;Assumptions'!$H$25*$C281)*(1+'Summary&amp;Assumptions'!$J$29)^(EI$46-1))+AND(EI$56&lt;'Summary&amp;Assumptions'!$J$31,EI$47&gt;=$FQ281,EI$47&lt;=$FR281)*(('Summary&amp;Assumptions'!$H$25*$C281)*(1+'Summary&amp;Assumptions'!$J$29)^(EI$46-1))</f>
        <v>0</v>
      </c>
      <c r="EE281" s="588">
        <f>AND(EJ$55&gt;0,SUM($E281:ED281)&lt;'Summary&amp;Assumptions'!$G$32*$B281,$D281&gt;='Summary&amp;Assumptions'!$D$17,EJ$47&gt;=$D281,EJ$47&lt;=EDATE($D281,'Summary&amp;Assumptions'!$G$32))*$B281+AND(EJ$56&lt;'Summary&amp;Assumptions'!$J$31,EJ$47&gt;=$FO281,EJ$47&lt;=$FP281)*(('Summary&amp;Assumptions'!$H$25*$C281)*(1+'Summary&amp;Assumptions'!$J$29)^(EJ$46-1))+AND(EJ$56&lt;'Summary&amp;Assumptions'!$J$31,EJ$47&gt;=$FQ281,EJ$47&lt;=$FR281)*(('Summary&amp;Assumptions'!$H$25*$C281)*(1+'Summary&amp;Assumptions'!$J$29)^(EJ$46-1))</f>
        <v>0</v>
      </c>
      <c r="EF281" s="588">
        <f>AND(EK$55&gt;0,SUM($E281:EE281)&lt;'Summary&amp;Assumptions'!$G$32*$B281,$D281&gt;='Summary&amp;Assumptions'!$D$17,EK$47&gt;=$D281,EK$47&lt;=EDATE($D281,'Summary&amp;Assumptions'!$G$32))*$B281+AND(EK$56&lt;'Summary&amp;Assumptions'!$J$31,EK$47&gt;=$FO281,EK$47&lt;=$FP281)*(('Summary&amp;Assumptions'!$H$25*$C281)*(1+'Summary&amp;Assumptions'!$J$29)^(EK$46-1))+AND(EK$56&lt;'Summary&amp;Assumptions'!$J$31,EK$47&gt;=$FQ281,EK$47&lt;=$FR281)*(('Summary&amp;Assumptions'!$H$25*$C281)*(1+'Summary&amp;Assumptions'!$J$29)^(EK$46-1))</f>
        <v>0</v>
      </c>
      <c r="EG281" s="588">
        <f>AND(EL$55&gt;0,SUM($E281:EF281)&lt;'Summary&amp;Assumptions'!$G$32*$B281,$D281&gt;='Summary&amp;Assumptions'!$D$17,EL$47&gt;=$D281,EL$47&lt;=EDATE($D281,'Summary&amp;Assumptions'!$G$32))*$B281+AND(EL$56&lt;'Summary&amp;Assumptions'!$J$31,EL$47&gt;=$FO281,EL$47&lt;=$FP281)*(('Summary&amp;Assumptions'!$H$25*$C281)*(1+'Summary&amp;Assumptions'!$J$29)^(EL$46-1))+AND(EL$56&lt;'Summary&amp;Assumptions'!$J$31,EL$47&gt;=$FQ281,EL$47&lt;=$FR281)*(('Summary&amp;Assumptions'!$H$25*$C281)*(1+'Summary&amp;Assumptions'!$J$29)^(EL$46-1))</f>
        <v>0</v>
      </c>
      <c r="EH281" s="588">
        <f>AND(EM$55&gt;0,SUM($E281:EG281)&lt;'Summary&amp;Assumptions'!$G$32*$B281,$D281&gt;='Summary&amp;Assumptions'!$D$17,EM$47&gt;=$D281,EM$47&lt;=EDATE($D281,'Summary&amp;Assumptions'!$G$32))*$B281+AND(EM$56&lt;'Summary&amp;Assumptions'!$J$31,EM$47&gt;=$FO281,EM$47&lt;=$FP281)*(('Summary&amp;Assumptions'!$H$25*$C281)*(1+'Summary&amp;Assumptions'!$J$29)^(EM$46-1))+AND(EM$56&lt;'Summary&amp;Assumptions'!$J$31,EM$47&gt;=$FQ281,EM$47&lt;=$FR281)*(('Summary&amp;Assumptions'!$H$25*$C281)*(1+'Summary&amp;Assumptions'!$J$29)^(EM$46-1))</f>
        <v>0</v>
      </c>
      <c r="EI281" s="588">
        <f>AND(EN$55&gt;0,SUM($E281:EH281)&lt;'Summary&amp;Assumptions'!$G$32*$B281,$D281&gt;='Summary&amp;Assumptions'!$D$17,EN$47&gt;=$D281,EN$47&lt;=EDATE($D281,'Summary&amp;Assumptions'!$G$32))*$B281+AND(EN$56&lt;'Summary&amp;Assumptions'!$J$31,EN$47&gt;=$FO281,EN$47&lt;=$FP281)*(('Summary&amp;Assumptions'!$H$25*$C281)*(1+'Summary&amp;Assumptions'!$J$29)^(EN$46-1))+AND(EN$56&lt;'Summary&amp;Assumptions'!$J$31,EN$47&gt;=$FQ281,EN$47&lt;=$FR281)*(('Summary&amp;Assumptions'!$H$25*$C281)*(1+'Summary&amp;Assumptions'!$J$29)^(EN$46-1))</f>
        <v>0</v>
      </c>
      <c r="EJ281" s="588">
        <f>AND(EO$55&gt;0,SUM($E281:EI281)&lt;'Summary&amp;Assumptions'!$G$32*$B281,$D281&gt;='Summary&amp;Assumptions'!$D$17,EO$47&gt;=$D281,EO$47&lt;=EDATE($D281,'Summary&amp;Assumptions'!$G$32))*$B281+AND(EO$56&lt;'Summary&amp;Assumptions'!$J$31,EO$47&gt;=$FO281,EO$47&lt;=$FP281)*(('Summary&amp;Assumptions'!$H$25*$C281)*(1+'Summary&amp;Assumptions'!$J$29)^(EO$46-1))+AND(EO$56&lt;'Summary&amp;Assumptions'!$J$31,EO$47&gt;=$FQ281,EO$47&lt;=$FR281)*(('Summary&amp;Assumptions'!$H$25*$C281)*(1+'Summary&amp;Assumptions'!$J$29)^(EO$46-1))</f>
        <v>0</v>
      </c>
      <c r="EK281" s="588">
        <f>AND(EP$55&gt;0,SUM($E281:EJ281)&lt;'Summary&amp;Assumptions'!$G$32*$B281,$D281&gt;='Summary&amp;Assumptions'!$D$17,EP$47&gt;=$D281,EP$47&lt;=EDATE($D281,'Summary&amp;Assumptions'!$G$32))*$B281+AND(EP$56&lt;'Summary&amp;Assumptions'!$J$31,EP$47&gt;=$FO281,EP$47&lt;=$FP281)*(('Summary&amp;Assumptions'!$H$25*$C281)*(1+'Summary&amp;Assumptions'!$J$29)^(EP$46-1))+AND(EP$56&lt;'Summary&amp;Assumptions'!$J$31,EP$47&gt;=$FQ281,EP$47&lt;=$FR281)*(('Summary&amp;Assumptions'!$H$25*$C281)*(1+'Summary&amp;Assumptions'!$J$29)^(EP$46-1))</f>
        <v>0</v>
      </c>
      <c r="EL281" s="588">
        <f>AND(EQ$55&gt;0,SUM($E281:EK281)&lt;'Summary&amp;Assumptions'!$G$32*$B281,$D281&gt;='Summary&amp;Assumptions'!$D$17,EQ$47&gt;=$D281,EQ$47&lt;=EDATE($D281,'Summary&amp;Assumptions'!$G$32))*$B281+AND(EQ$56&lt;'Summary&amp;Assumptions'!$J$31,EQ$47&gt;=$FO281,EQ$47&lt;=$FP281)*(('Summary&amp;Assumptions'!$H$25*$C281)*(1+'Summary&amp;Assumptions'!$J$29)^(EQ$46-1))+AND(EQ$56&lt;'Summary&amp;Assumptions'!$J$31,EQ$47&gt;=$FQ281,EQ$47&lt;=$FR281)*(('Summary&amp;Assumptions'!$H$25*$C281)*(1+'Summary&amp;Assumptions'!$J$29)^(EQ$46-1))</f>
        <v>0</v>
      </c>
      <c r="EM281" s="588">
        <f>AND(ER$55&gt;0,SUM($E281:EL281)&lt;'Summary&amp;Assumptions'!$G$32*$B281,$D281&gt;='Summary&amp;Assumptions'!$D$17,ER$47&gt;=$D281,ER$47&lt;=EDATE($D281,'Summary&amp;Assumptions'!$G$32))*$B281+AND(ER$56&lt;'Summary&amp;Assumptions'!$J$31,ER$47&gt;=$FO281,ER$47&lt;=$FP281)*(('Summary&amp;Assumptions'!$H$25*$C281)*(1+'Summary&amp;Assumptions'!$J$29)^(ER$46-1))+AND(ER$56&lt;'Summary&amp;Assumptions'!$J$31,ER$47&gt;=$FQ281,ER$47&lt;=$FR281)*(('Summary&amp;Assumptions'!$H$25*$C281)*(1+'Summary&amp;Assumptions'!$J$29)^(ER$46-1))</f>
        <v>0</v>
      </c>
      <c r="EN281" s="588">
        <f>AND(ES$55&gt;0,SUM($E281:EM281)&lt;'Summary&amp;Assumptions'!$G$32*$B281,$D281&gt;='Summary&amp;Assumptions'!$D$17,ES$47&gt;=$D281,ES$47&lt;=EDATE($D281,'Summary&amp;Assumptions'!$G$32))*$B281+AND(ES$56&lt;'Summary&amp;Assumptions'!$J$31,ES$47&gt;=$FO281,ES$47&lt;=$FP281)*(('Summary&amp;Assumptions'!$H$25*$C281)*(1+'Summary&amp;Assumptions'!$J$29)^(ES$46-1))+AND(ES$56&lt;'Summary&amp;Assumptions'!$J$31,ES$47&gt;=$FQ281,ES$47&lt;=$FR281)*(('Summary&amp;Assumptions'!$H$25*$C281)*(1+'Summary&amp;Assumptions'!$J$29)^(ES$46-1))</f>
        <v>0</v>
      </c>
      <c r="EO281" s="588">
        <f>AND(ET$55&gt;0,SUM($E281:EN281)&lt;'Summary&amp;Assumptions'!$G$32*$B281,$D281&gt;='Summary&amp;Assumptions'!$D$17,ET$47&gt;=$D281,ET$47&lt;=EDATE($D281,'Summary&amp;Assumptions'!$G$32))*$B281+AND(ET$56&lt;'Summary&amp;Assumptions'!$J$31,ET$47&gt;=$FO281,ET$47&lt;=$FP281)*(('Summary&amp;Assumptions'!$H$25*$C281)*(1+'Summary&amp;Assumptions'!$J$29)^(ET$46-1))+AND(ET$56&lt;'Summary&amp;Assumptions'!$J$31,ET$47&gt;=$FQ281,ET$47&lt;=$FR281)*(('Summary&amp;Assumptions'!$H$25*$C281)*(1+'Summary&amp;Assumptions'!$J$29)^(ET$46-1))</f>
        <v>0</v>
      </c>
      <c r="EP281" s="588">
        <f>AND(EU$55&gt;0,SUM($E281:EO281)&lt;'Summary&amp;Assumptions'!$G$32*$B281,$D281&gt;='Summary&amp;Assumptions'!$D$17,EU$47&gt;=$D281,EU$47&lt;=EDATE($D281,'Summary&amp;Assumptions'!$G$32))*$B281+AND(EU$56&lt;'Summary&amp;Assumptions'!$J$31,EU$47&gt;=$FO281,EU$47&lt;=$FP281)*(('Summary&amp;Assumptions'!$H$25*$C281)*(1+'Summary&amp;Assumptions'!$J$29)^(EU$46-1))+AND(EU$56&lt;'Summary&amp;Assumptions'!$J$31,EU$47&gt;=$FQ281,EU$47&lt;=$FR281)*(('Summary&amp;Assumptions'!$H$25*$C281)*(1+'Summary&amp;Assumptions'!$J$29)^(EU$46-1))</f>
        <v>0</v>
      </c>
      <c r="EQ281" s="588">
        <f>AND(EV$55&gt;0,SUM($E281:EP281)&lt;'Summary&amp;Assumptions'!$G$32*$B281,$D281&gt;='Summary&amp;Assumptions'!$D$17,EV$47&gt;=$D281,EV$47&lt;=EDATE($D281,'Summary&amp;Assumptions'!$G$32))*$B281+AND(EV$56&lt;'Summary&amp;Assumptions'!$J$31,EV$47&gt;=$FO281,EV$47&lt;=$FP281)*(('Summary&amp;Assumptions'!$H$25*$C281)*(1+'Summary&amp;Assumptions'!$J$29)^(EV$46-1))+AND(EV$56&lt;'Summary&amp;Assumptions'!$J$31,EV$47&gt;=$FQ281,EV$47&lt;=$FR281)*(('Summary&amp;Assumptions'!$H$25*$C281)*(1+'Summary&amp;Assumptions'!$J$29)^(EV$46-1))</f>
        <v>0</v>
      </c>
      <c r="ER281" s="588">
        <f>AND(EW$55&gt;0,SUM($E281:EQ281)&lt;'Summary&amp;Assumptions'!$G$32*$B281,$D281&gt;='Summary&amp;Assumptions'!$D$17,EW$47&gt;=$D281,EW$47&lt;=EDATE($D281,'Summary&amp;Assumptions'!$G$32))*$B281+AND(EW$56&lt;'Summary&amp;Assumptions'!$J$31,EW$47&gt;=$FO281,EW$47&lt;=$FP281)*(('Summary&amp;Assumptions'!$H$25*$C281)*(1+'Summary&amp;Assumptions'!$J$29)^(EW$46-1))+AND(EW$56&lt;'Summary&amp;Assumptions'!$J$31,EW$47&gt;=$FQ281,EW$47&lt;=$FR281)*(('Summary&amp;Assumptions'!$H$25*$C281)*(1+'Summary&amp;Assumptions'!$J$29)^(EW$46-1))</f>
        <v>0</v>
      </c>
      <c r="ES281" s="588">
        <f>AND(EX$55&gt;0,SUM($E281:ER281)&lt;'Summary&amp;Assumptions'!$G$32*$B281,$D281&gt;='Summary&amp;Assumptions'!$D$17,EX$47&gt;=$D281,EX$47&lt;=EDATE($D281,'Summary&amp;Assumptions'!$G$32))*$B281+AND(EX$56&lt;'Summary&amp;Assumptions'!$J$31,EX$47&gt;=$FO281,EX$47&lt;=$FP281)*(('Summary&amp;Assumptions'!$H$25*$C281)*(1+'Summary&amp;Assumptions'!$J$29)^(EX$46-1))+AND(EX$56&lt;'Summary&amp;Assumptions'!$J$31,EX$47&gt;=$FQ281,EX$47&lt;=$FR281)*(('Summary&amp;Assumptions'!$H$25*$C281)*(1+'Summary&amp;Assumptions'!$J$29)^(EX$46-1))</f>
        <v>0</v>
      </c>
      <c r="ET281" s="588">
        <f>AND(EY$55&gt;0,SUM($E281:ES281)&lt;'Summary&amp;Assumptions'!$G$32*$B281,$D281&gt;='Summary&amp;Assumptions'!$D$17,EY$47&gt;=$D281,EY$47&lt;=EDATE($D281,'Summary&amp;Assumptions'!$G$32))*$B281+AND(EY$56&lt;'Summary&amp;Assumptions'!$J$31,EY$47&gt;=$FO281,EY$47&lt;=$FP281)*(('Summary&amp;Assumptions'!$H$25*$C281)*(1+'Summary&amp;Assumptions'!$J$29)^(EY$46-1))+AND(EY$56&lt;'Summary&amp;Assumptions'!$J$31,EY$47&gt;=$FQ281,EY$47&lt;=$FR281)*(('Summary&amp;Assumptions'!$H$25*$C281)*(1+'Summary&amp;Assumptions'!$J$29)^(EY$46-1))</f>
        <v>0</v>
      </c>
      <c r="EU281" s="588">
        <f>AND(EZ$55&gt;0,SUM($E281:ET281)&lt;'Summary&amp;Assumptions'!$G$32*$B281,$D281&gt;='Summary&amp;Assumptions'!$D$17,EZ$47&gt;=$D281,EZ$47&lt;=EDATE($D281,'Summary&amp;Assumptions'!$G$32))*$B281+AND(EZ$56&lt;'Summary&amp;Assumptions'!$J$31,EZ$47&gt;=$FO281,EZ$47&lt;=$FP281)*(('Summary&amp;Assumptions'!$H$25*$C281)*(1+'Summary&amp;Assumptions'!$J$29)^(EZ$46-1))+AND(EZ$56&lt;'Summary&amp;Assumptions'!$J$31,EZ$47&gt;=$FQ281,EZ$47&lt;=$FR281)*(('Summary&amp;Assumptions'!$H$25*$C281)*(1+'Summary&amp;Assumptions'!$J$29)^(EZ$46-1))</f>
        <v>0</v>
      </c>
      <c r="EV281" s="588">
        <f>AND(FA$55&gt;0,SUM($E281:EU281)&lt;'Summary&amp;Assumptions'!$G$32*$B281,$D281&gt;='Summary&amp;Assumptions'!$D$17,FA$47&gt;=$D281,FA$47&lt;=EDATE($D281,'Summary&amp;Assumptions'!$G$32))*$B281+AND(FA$56&lt;'Summary&amp;Assumptions'!$J$31,FA$47&gt;=$FO281,FA$47&lt;=$FP281)*(('Summary&amp;Assumptions'!$H$25*$C281)*(1+'Summary&amp;Assumptions'!$J$29)^(FA$46-1))+AND(FA$56&lt;'Summary&amp;Assumptions'!$J$31,FA$47&gt;=$FQ281,FA$47&lt;=$FR281)*(('Summary&amp;Assumptions'!$H$25*$C281)*(1+'Summary&amp;Assumptions'!$J$29)^(FA$46-1))</f>
        <v>0</v>
      </c>
      <c r="EW281" s="588">
        <f>AND(FB$55&gt;0,SUM($E281:EV281)&lt;'Summary&amp;Assumptions'!$G$32*$B281,$D281&gt;='Summary&amp;Assumptions'!$D$17,FB$47&gt;=$D281,FB$47&lt;=EDATE($D281,'Summary&amp;Assumptions'!$G$32))*$B281+AND(FB$56&lt;'Summary&amp;Assumptions'!$J$31,FB$47&gt;=$FO281,FB$47&lt;=$FP281)*(('Summary&amp;Assumptions'!$H$25*$C281)*(1+'Summary&amp;Assumptions'!$J$29)^(FB$46-1))+AND(FB$56&lt;'Summary&amp;Assumptions'!$J$31,FB$47&gt;=$FQ281,FB$47&lt;=$FR281)*(('Summary&amp;Assumptions'!$H$25*$C281)*(1+'Summary&amp;Assumptions'!$J$29)^(FB$46-1))</f>
        <v>0</v>
      </c>
      <c r="EX281" s="588">
        <f>AND(FC$55&gt;0,SUM($E281:EW281)&lt;'Summary&amp;Assumptions'!$G$32*$B281,$D281&gt;='Summary&amp;Assumptions'!$D$17,FC$47&gt;=$D281,FC$47&lt;=EDATE($D281,'Summary&amp;Assumptions'!$G$32))*$B281+AND(FC$56&lt;'Summary&amp;Assumptions'!$J$31,FC$47&gt;=$FO281,FC$47&lt;=$FP281)*(('Summary&amp;Assumptions'!$H$25*$C281)*(1+'Summary&amp;Assumptions'!$J$29)^(FC$46-1))+AND(FC$56&lt;'Summary&amp;Assumptions'!$J$31,FC$47&gt;=$FQ281,FC$47&lt;=$FR281)*(('Summary&amp;Assumptions'!$H$25*$C281)*(1+'Summary&amp;Assumptions'!$J$29)^(FC$46-1))</f>
        <v>0</v>
      </c>
      <c r="EY281" s="588">
        <f>AND(FD$55&gt;0,SUM($E281:EX281)&lt;'Summary&amp;Assumptions'!$G$32*$B281,$D281&gt;='Summary&amp;Assumptions'!$D$17,FD$47&gt;=$D281,FD$47&lt;=EDATE($D281,'Summary&amp;Assumptions'!$G$32))*$B281+AND(FD$56&lt;'Summary&amp;Assumptions'!$J$31,FD$47&gt;=$FO281,FD$47&lt;=$FP281)*(('Summary&amp;Assumptions'!$H$25*$C281)*(1+'Summary&amp;Assumptions'!$J$29)^(FD$46-1))+AND(FD$56&lt;'Summary&amp;Assumptions'!$J$31,FD$47&gt;=$FQ281,FD$47&lt;=$FR281)*(('Summary&amp;Assumptions'!$H$25*$C281)*(1+'Summary&amp;Assumptions'!$J$29)^(FD$46-1))</f>
        <v>0</v>
      </c>
      <c r="EZ281" s="588">
        <f>AND(FE$55&gt;0,SUM($E281:EY281)&lt;'Summary&amp;Assumptions'!$G$32*$B281,$D281&gt;='Summary&amp;Assumptions'!$D$17,FE$47&gt;=$D281,FE$47&lt;=EDATE($D281,'Summary&amp;Assumptions'!$G$32))*$B281+AND(FE$56&lt;'Summary&amp;Assumptions'!$J$31,FE$47&gt;=$FO281,FE$47&lt;=$FP281)*(('Summary&amp;Assumptions'!$H$25*$C281)*(1+'Summary&amp;Assumptions'!$J$29)^(FE$46-1))+AND(FE$56&lt;'Summary&amp;Assumptions'!$J$31,FE$47&gt;=$FQ281,FE$47&lt;=$FR281)*(('Summary&amp;Assumptions'!$H$25*$C281)*(1+'Summary&amp;Assumptions'!$J$29)^(FE$46-1))</f>
        <v>0</v>
      </c>
      <c r="FA281" s="588">
        <f>AND(FF$55&gt;0,SUM($E281:EZ281)&lt;'Summary&amp;Assumptions'!$G$32*$B281,$D281&gt;='Summary&amp;Assumptions'!$D$17,FF$47&gt;=$D281,FF$47&lt;=EDATE($D281,'Summary&amp;Assumptions'!$G$32))*$B281+AND(FF$56&lt;'Summary&amp;Assumptions'!$J$31,FF$47&gt;=$FO281,FF$47&lt;=$FP281)*(('Summary&amp;Assumptions'!$H$25*$C281)*(1+'Summary&amp;Assumptions'!$J$29)^(FF$46-1))+AND(FF$56&lt;'Summary&amp;Assumptions'!$J$31,FF$47&gt;=$FQ281,FF$47&lt;=$FR281)*(('Summary&amp;Assumptions'!$H$25*$C281)*(1+'Summary&amp;Assumptions'!$J$29)^(FF$46-1))</f>
        <v>0</v>
      </c>
      <c r="FB281" s="588">
        <f>AND(FG$55&gt;0,SUM($E281:FA281)&lt;'Summary&amp;Assumptions'!$G$32*$B281,$D281&gt;='Summary&amp;Assumptions'!$D$17,FG$47&gt;=$D281,FG$47&lt;=EDATE($D281,'Summary&amp;Assumptions'!$G$32))*$B281+AND(FG$56&lt;'Summary&amp;Assumptions'!$J$31,FG$47&gt;=$FO281,FG$47&lt;=$FP281)*(('Summary&amp;Assumptions'!$H$25*$C281)*(1+'Summary&amp;Assumptions'!$J$29)^(FG$46-1))+AND(FG$56&lt;'Summary&amp;Assumptions'!$J$31,FG$47&gt;=$FQ281,FG$47&lt;=$FR281)*(('Summary&amp;Assumptions'!$H$25*$C281)*(1+'Summary&amp;Assumptions'!$J$29)^(FG$46-1))</f>
        <v>0</v>
      </c>
      <c r="FC281" s="588">
        <f>AND(FH$55&gt;0,SUM($E281:FB281)&lt;'Summary&amp;Assumptions'!$G$32*$B281,$D281&gt;='Summary&amp;Assumptions'!$D$17,FH$47&gt;=$D281,FH$47&lt;=EDATE($D281,'Summary&amp;Assumptions'!$G$32))*$B281+AND(FH$56&lt;'Summary&amp;Assumptions'!$J$31,FH$47&gt;=$FO281,FH$47&lt;=$FP281)*(('Summary&amp;Assumptions'!$H$25*$C281)*(1+'Summary&amp;Assumptions'!$J$29)^(FH$46-1))+AND(FH$56&lt;'Summary&amp;Assumptions'!$J$31,FH$47&gt;=$FQ281,FH$47&lt;=$FR281)*(('Summary&amp;Assumptions'!$H$25*$C281)*(1+'Summary&amp;Assumptions'!$J$29)^(FH$46-1))</f>
        <v>0</v>
      </c>
      <c r="FD281" s="588">
        <f>AND(FI$55&gt;0,SUM($E281:FC281)&lt;'Summary&amp;Assumptions'!$G$32*$B281,$D281&gt;='Summary&amp;Assumptions'!$D$17,FI$47&gt;=$D281,FI$47&lt;=EDATE($D281,'Summary&amp;Assumptions'!$G$32))*$B281+AND(FI$56&lt;'Summary&amp;Assumptions'!$J$31,FI$47&gt;=$FO281,FI$47&lt;=$FP281)*(('Summary&amp;Assumptions'!$H$25*$C281)*(1+'Summary&amp;Assumptions'!$J$29)^(FI$46-1))+AND(FI$56&lt;'Summary&amp;Assumptions'!$J$31,FI$47&gt;=$FQ281,FI$47&lt;=$FR281)*(('Summary&amp;Assumptions'!$H$25*$C281)*(1+'Summary&amp;Assumptions'!$J$29)^(FI$46-1))</f>
        <v>0</v>
      </c>
      <c r="FE281" s="588">
        <f>AND(FJ$55&gt;0,SUM($E281:FD281)&lt;'Summary&amp;Assumptions'!$G$32*$B281,$D281&gt;='Summary&amp;Assumptions'!$D$17,FJ$47&gt;=$D281,FJ$47&lt;=EDATE($D281,'Summary&amp;Assumptions'!$G$32))*$B281+AND(FJ$56&lt;'Summary&amp;Assumptions'!$J$31,FJ$47&gt;=$FO281,FJ$47&lt;=$FP281)*(('Summary&amp;Assumptions'!$H$25*$C281)*(1+'Summary&amp;Assumptions'!$J$29)^(FJ$46-1))+AND(FJ$56&lt;'Summary&amp;Assumptions'!$J$31,FJ$47&gt;=$FQ281,FJ$47&lt;=$FR281)*(('Summary&amp;Assumptions'!$H$25*$C281)*(1+'Summary&amp;Assumptions'!$J$29)^(FJ$46-1))</f>
        <v>0</v>
      </c>
      <c r="FF281" s="588">
        <f>AND(FK$55&gt;0,SUM($E281:FE281)&lt;'Summary&amp;Assumptions'!$G$32*$B281,$D281&gt;='Summary&amp;Assumptions'!$D$17,FK$47&gt;=$D281,FK$47&lt;=EDATE($D281,'Summary&amp;Assumptions'!$G$32))*$B281+AND(FK$56&lt;'Summary&amp;Assumptions'!$J$31,FK$47&gt;=$FO281,FK$47&lt;=$FP281)*(('Summary&amp;Assumptions'!$H$25*$C281)*(1+'Summary&amp;Assumptions'!$J$29)^(FK$46-1))+AND(FK$56&lt;'Summary&amp;Assumptions'!$J$31,FK$47&gt;=$FQ281,FK$47&lt;=$FR281)*(('Summary&amp;Assumptions'!$H$25*$C281)*(1+'Summary&amp;Assumptions'!$J$29)^(FK$46-1))</f>
        <v>0</v>
      </c>
      <c r="FG281" s="588">
        <f>AND(FL$55&gt;0,SUM($E281:FF281)&lt;'Summary&amp;Assumptions'!$G$32*$B281,$D281&gt;='Summary&amp;Assumptions'!$D$17,FL$47&gt;=$D281,FL$47&lt;=EDATE($D281,'Summary&amp;Assumptions'!$G$32))*$B281+AND(FL$56&lt;'Summary&amp;Assumptions'!$J$31,FL$47&gt;=$FO281,FL$47&lt;=$FP281)*(('Summary&amp;Assumptions'!$H$25*$C281)*(1+'Summary&amp;Assumptions'!$J$29)^(FL$46-1))+AND(FL$56&lt;'Summary&amp;Assumptions'!$J$31,FL$47&gt;=$FQ281,FL$47&lt;=$FR281)*(('Summary&amp;Assumptions'!$H$25*$C281)*(1+'Summary&amp;Assumptions'!$J$29)^(FL$46-1))</f>
        <v>0</v>
      </c>
      <c r="FH281" s="588">
        <f>AND(FM$55&gt;0,SUM($E281:FG281)&lt;'Summary&amp;Assumptions'!$G$32*$B281,$D281&gt;='Summary&amp;Assumptions'!$D$17,FM$47&gt;=$D281,FM$47&lt;=EDATE($D281,'Summary&amp;Assumptions'!$G$32))*$B281+AND(FM$56&lt;'Summary&amp;Assumptions'!$J$31,FM$47&gt;=$FO281,FM$47&lt;=$FP281)*(('Summary&amp;Assumptions'!$H$25*$C281)*(1+'Summary&amp;Assumptions'!$J$29)^(FM$46-1))+AND(FM$56&lt;'Summary&amp;Assumptions'!$J$31,FM$47&gt;=$FQ281,FM$47&lt;=$FR281)*(('Summary&amp;Assumptions'!$H$25*$C281)*(1+'Summary&amp;Assumptions'!$J$29)^(FM$46-1))</f>
        <v>0</v>
      </c>
      <c r="FI281" s="588">
        <f>AND(FN$55&gt;0,SUM($E281:FH281)&lt;'Summary&amp;Assumptions'!$G$32*$B281,$D281&gt;='Summary&amp;Assumptions'!$D$17,FN$47&gt;=$D281,FN$47&lt;=EDATE($D281,'Summary&amp;Assumptions'!$G$32))*$B281+AND(FN$56&lt;'Summary&amp;Assumptions'!$J$31,FN$47&gt;=$FO281,FN$47&lt;=$FP281)*(('Summary&amp;Assumptions'!$H$25*$C281)*(1+'Summary&amp;Assumptions'!$J$29)^(FN$46-1))+AND(FN$56&lt;'Summary&amp;Assumptions'!$J$31,FN$47&gt;=$FQ281,FN$47&lt;=$FR281)*(('Summary&amp;Assumptions'!$H$25*$C281)*(1+'Summary&amp;Assumptions'!$J$29)^(FN$46-1))</f>
        <v>0</v>
      </c>
      <c r="FJ281" s="588">
        <f>AND(FO$55&gt;0,SUM($E281:FI281)&lt;'Summary&amp;Assumptions'!$G$32*$B281,$D281&gt;='Summary&amp;Assumptions'!$D$17,FO$47&gt;=$D281,FO$47&lt;=EDATE($D281,'Summary&amp;Assumptions'!$G$32))*$B281+AND(FO$56&lt;'Summary&amp;Assumptions'!$J$31,FO$47&gt;=$FO281,FO$47&lt;=$FP281)*(('Summary&amp;Assumptions'!$H$25*$C281)*(1+'Summary&amp;Assumptions'!$J$29)^(FO$46-1))+AND(FO$56&lt;'Summary&amp;Assumptions'!$J$31,FO$47&gt;=$FQ281,FO$47&lt;=$FR281)*(('Summary&amp;Assumptions'!$H$25*$C281)*(1+'Summary&amp;Assumptions'!$J$29)^(FO$46-1))</f>
        <v>0</v>
      </c>
      <c r="FK281" s="588">
        <f>AND(FP$55&gt;0,SUM($E281:FJ281)&lt;'Summary&amp;Assumptions'!$G$32*$B281,$D281&gt;='Summary&amp;Assumptions'!$D$17,FP$47&gt;=$D281,FP$47&lt;=EDATE($D281,'Summary&amp;Assumptions'!$G$32))*$B281+AND(FP$56&lt;'Summary&amp;Assumptions'!$J$31,FP$47&gt;=$FO281,FP$47&lt;=$FP281)*(('Summary&amp;Assumptions'!$H$25*$C281)*(1+'Summary&amp;Assumptions'!$J$29)^(FP$46-1))+AND(FP$56&lt;'Summary&amp;Assumptions'!$J$31,FP$47&gt;=$FQ281,FP$47&lt;=$FR281)*(('Summary&amp;Assumptions'!$H$25*$C281)*(1+'Summary&amp;Assumptions'!$J$29)^(FP$46-1))</f>
        <v>0</v>
      </c>
      <c r="FL281" s="588">
        <f>AND(FQ$55&gt;0,SUM($E281:FK281)&lt;'Summary&amp;Assumptions'!$G$32*$B281,$D281&gt;='Summary&amp;Assumptions'!$D$17,FQ$47&gt;=$D281,FQ$47&lt;=EDATE($D281,'Summary&amp;Assumptions'!$G$32))*$B281+AND(FQ$56&lt;'Summary&amp;Assumptions'!$J$31,FQ$47&gt;=$FO281,FQ$47&lt;=$FP281)*(('Summary&amp;Assumptions'!$H$25*$C281)*(1+'Summary&amp;Assumptions'!$J$29)^(FQ$46-1))+AND(FQ$56&lt;'Summary&amp;Assumptions'!$J$31,FQ$47&gt;=$FQ281,FQ$47&lt;=$FR281)*(('Summary&amp;Assumptions'!$H$25*$C281)*(1+'Summary&amp;Assumptions'!$J$29)^(FQ$46-1))</f>
        <v>0</v>
      </c>
      <c r="FO281" s="576">
        <f>EDATE(D281,'Summary&amp;Assumptions'!$G$34)</f>
        <v>49341</v>
      </c>
      <c r="FP281" s="576">
        <f>EDATE(FO281,'Summary&amp;Assumptions'!$G$33-1)</f>
        <v>49369</v>
      </c>
      <c r="FQ281" s="576">
        <f>EDATE(FO281,'Summary&amp;Assumptions'!$G$34)</f>
        <v>49706</v>
      </c>
      <c r="FR281" s="576">
        <f>EDATE(FQ281,'Summary&amp;Assumptions'!$G$33-1)</f>
        <v>49735</v>
      </c>
    </row>
    <row r="282" spans="2:174" hidden="1" x14ac:dyDescent="0.2">
      <c r="B282" s="588">
        <v>0</v>
      </c>
      <c r="C282" s="193">
        <v>0</v>
      </c>
      <c r="D282" s="589">
        <v>49004</v>
      </c>
      <c r="F282" s="588">
        <f>AND(K$55&gt;0,SUM($E282:E282)&lt;'Summary&amp;Assumptions'!$G$32*$B282,$D282&gt;='Summary&amp;Assumptions'!$D$17,K$47&gt;=$D282,K$47&lt;=EDATE($D282,'Summary&amp;Assumptions'!$G$32))*$B282+AND(K$56&lt;'Summary&amp;Assumptions'!$J$31,K$47&gt;=$FO282,K$47&lt;=$FP282)*(('Summary&amp;Assumptions'!$H$25*$C282)*(1+'Summary&amp;Assumptions'!$J$29)^(K$46-1))+AND(K$56&lt;'Summary&amp;Assumptions'!$J$31,K$47&gt;=$FQ282,K$47&lt;=$FR282)*(('Summary&amp;Assumptions'!$H$25*$C282)*(1+'Summary&amp;Assumptions'!$J$29)^(K$46-1))</f>
        <v>0</v>
      </c>
      <c r="G282" s="588">
        <f>AND(L$55&gt;0,SUM($E282:F282)&lt;'Summary&amp;Assumptions'!$G$32*$B282,$D282&gt;='Summary&amp;Assumptions'!$D$17,L$47&gt;=$D282,L$47&lt;=EDATE($D282,'Summary&amp;Assumptions'!$G$32))*$B282+AND(L$56&lt;'Summary&amp;Assumptions'!$J$31,L$47&gt;=$FO282,L$47&lt;=$FP282)*(('Summary&amp;Assumptions'!$H$25*$C282)*(1+'Summary&amp;Assumptions'!$J$29)^(L$46-1))+AND(L$56&lt;'Summary&amp;Assumptions'!$J$31,L$47&gt;=$FQ282,L$47&lt;=$FR282)*(('Summary&amp;Assumptions'!$H$25*$C282)*(1+'Summary&amp;Assumptions'!$J$29)^(L$46-1))</f>
        <v>0</v>
      </c>
      <c r="H282" s="588">
        <f>AND(M$55&gt;0,SUM($E282:G282)&lt;'Summary&amp;Assumptions'!$G$32*$B282,$D282&gt;='Summary&amp;Assumptions'!$D$17,M$47&gt;=$D282,M$47&lt;=EDATE($D282,'Summary&amp;Assumptions'!$G$32))*$B282+AND(M$56&lt;'Summary&amp;Assumptions'!$J$31,M$47&gt;=$FO282,M$47&lt;=$FP282)*(('Summary&amp;Assumptions'!$H$25*$C282)*(1+'Summary&amp;Assumptions'!$J$29)^(M$46-1))+AND(M$56&lt;'Summary&amp;Assumptions'!$J$31,M$47&gt;=$FQ282,M$47&lt;=$FR282)*(('Summary&amp;Assumptions'!$H$25*$C282)*(1+'Summary&amp;Assumptions'!$J$29)^(M$46-1))</f>
        <v>0</v>
      </c>
      <c r="I282" s="588">
        <f>AND(N$55&gt;0,SUM($E282:H282)&lt;'Summary&amp;Assumptions'!$G$32*$B282,$D282&gt;='Summary&amp;Assumptions'!$D$17,N$47&gt;=$D282,N$47&lt;=EDATE($D282,'Summary&amp;Assumptions'!$G$32))*$B282+AND(N$56&lt;'Summary&amp;Assumptions'!$J$31,N$47&gt;=$FO282,N$47&lt;=$FP282)*(('Summary&amp;Assumptions'!$H$25*$C282)*(1+'Summary&amp;Assumptions'!$J$29)^(N$46-1))+AND(N$56&lt;'Summary&amp;Assumptions'!$J$31,N$47&gt;=$FQ282,N$47&lt;=$FR282)*(('Summary&amp;Assumptions'!$H$25*$C282)*(1+'Summary&amp;Assumptions'!$J$29)^(N$46-1))</f>
        <v>0</v>
      </c>
      <c r="J282" s="588">
        <f>AND(O$55&gt;0,SUM($E282:I282)&lt;'Summary&amp;Assumptions'!$G$32*$B282,$D282&gt;='Summary&amp;Assumptions'!$D$17,O$47&gt;=$D282,O$47&lt;=EDATE($D282,'Summary&amp;Assumptions'!$G$32))*$B282+AND(O$56&lt;'Summary&amp;Assumptions'!$J$31,O$47&gt;=$FO282,O$47&lt;=$FP282)*(('Summary&amp;Assumptions'!$H$25*$C282)*(1+'Summary&amp;Assumptions'!$J$29)^(O$46-1))+AND(O$56&lt;'Summary&amp;Assumptions'!$J$31,O$47&gt;=$FQ282,O$47&lt;=$FR282)*(('Summary&amp;Assumptions'!$H$25*$C282)*(1+'Summary&amp;Assumptions'!$J$29)^(O$46-1))</f>
        <v>0</v>
      </c>
      <c r="K282" s="588">
        <f>AND(P$55&gt;0,SUM($E282:J282)&lt;'Summary&amp;Assumptions'!$G$32*$B282,$D282&gt;='Summary&amp;Assumptions'!$D$17,P$47&gt;=$D282,P$47&lt;=EDATE($D282,'Summary&amp;Assumptions'!$G$32))*$B282+AND(P$56&lt;'Summary&amp;Assumptions'!$J$31,P$47&gt;=$FO282,P$47&lt;=$FP282)*(('Summary&amp;Assumptions'!$H$25*$C282)*(1+'Summary&amp;Assumptions'!$J$29)^(P$46-1))+AND(P$56&lt;'Summary&amp;Assumptions'!$J$31,P$47&gt;=$FQ282,P$47&lt;=$FR282)*(('Summary&amp;Assumptions'!$H$25*$C282)*(1+'Summary&amp;Assumptions'!$J$29)^(P$46-1))</f>
        <v>0</v>
      </c>
      <c r="L282" s="588">
        <f>AND(Q$55&gt;0,SUM($E282:K282)&lt;'Summary&amp;Assumptions'!$G$32*$B282,$D282&gt;='Summary&amp;Assumptions'!$D$17,Q$47&gt;=$D282,Q$47&lt;=EDATE($D282,'Summary&amp;Assumptions'!$G$32))*$B282+AND(Q$56&lt;'Summary&amp;Assumptions'!$J$31,Q$47&gt;=$FO282,Q$47&lt;=$FP282)*(('Summary&amp;Assumptions'!$H$25*$C282)*(1+'Summary&amp;Assumptions'!$J$29)^(Q$46-1))+AND(Q$56&lt;'Summary&amp;Assumptions'!$J$31,Q$47&gt;=$FQ282,Q$47&lt;=$FR282)*(('Summary&amp;Assumptions'!$H$25*$C282)*(1+'Summary&amp;Assumptions'!$J$29)^(Q$46-1))</f>
        <v>0</v>
      </c>
      <c r="M282" s="588">
        <f>AND(R$55&gt;0,SUM($E282:L282)&lt;'Summary&amp;Assumptions'!$G$32*$B282,$D282&gt;='Summary&amp;Assumptions'!$D$17,R$47&gt;=$D282,R$47&lt;=EDATE($D282,'Summary&amp;Assumptions'!$G$32))*$B282+AND(R$56&lt;'Summary&amp;Assumptions'!$J$31,R$47&gt;=$FO282,R$47&lt;=$FP282)*(('Summary&amp;Assumptions'!$H$25*$C282)*(1+'Summary&amp;Assumptions'!$J$29)^(R$46-1))+AND(R$56&lt;'Summary&amp;Assumptions'!$J$31,R$47&gt;=$FQ282,R$47&lt;=$FR282)*(('Summary&amp;Assumptions'!$H$25*$C282)*(1+'Summary&amp;Assumptions'!$J$29)^(R$46-1))</f>
        <v>0</v>
      </c>
      <c r="N282" s="588">
        <f>AND(S$55&gt;0,SUM($E282:M282)&lt;'Summary&amp;Assumptions'!$G$32*$B282,$D282&gt;='Summary&amp;Assumptions'!$D$17,S$47&gt;=$D282,S$47&lt;=EDATE($D282,'Summary&amp;Assumptions'!$G$32))*$B282+AND(S$56&lt;'Summary&amp;Assumptions'!$J$31,S$47&gt;=$FO282,S$47&lt;=$FP282)*(('Summary&amp;Assumptions'!$H$25*$C282)*(1+'Summary&amp;Assumptions'!$J$29)^(S$46-1))+AND(S$56&lt;'Summary&amp;Assumptions'!$J$31,S$47&gt;=$FQ282,S$47&lt;=$FR282)*(('Summary&amp;Assumptions'!$H$25*$C282)*(1+'Summary&amp;Assumptions'!$J$29)^(S$46-1))</f>
        <v>0</v>
      </c>
      <c r="O282" s="588">
        <f>AND(T$55&gt;0,SUM($E282:N282)&lt;'Summary&amp;Assumptions'!$G$32*$B282,$D282&gt;='Summary&amp;Assumptions'!$D$17,T$47&gt;=$D282,T$47&lt;=EDATE($D282,'Summary&amp;Assumptions'!$G$32))*$B282+AND(T$56&lt;'Summary&amp;Assumptions'!$J$31,T$47&gt;=$FO282,T$47&lt;=$FP282)*(('Summary&amp;Assumptions'!$H$25*$C282)*(1+'Summary&amp;Assumptions'!$J$29)^(T$46-1))+AND(T$56&lt;'Summary&amp;Assumptions'!$J$31,T$47&gt;=$FQ282,T$47&lt;=$FR282)*(('Summary&amp;Assumptions'!$H$25*$C282)*(1+'Summary&amp;Assumptions'!$J$29)^(T$46-1))</f>
        <v>0</v>
      </c>
      <c r="P282" s="588">
        <f>AND(U$55&gt;0,SUM($E282:O282)&lt;'Summary&amp;Assumptions'!$G$32*$B282,$D282&gt;='Summary&amp;Assumptions'!$D$17,U$47&gt;=$D282,U$47&lt;=EDATE($D282,'Summary&amp;Assumptions'!$G$32))*$B282+AND(U$56&lt;'Summary&amp;Assumptions'!$J$31,U$47&gt;=$FO282,U$47&lt;=$FP282)*(('Summary&amp;Assumptions'!$H$25*$C282)*(1+'Summary&amp;Assumptions'!$J$29)^(U$46-1))+AND(U$56&lt;'Summary&amp;Assumptions'!$J$31,U$47&gt;=$FQ282,U$47&lt;=$FR282)*(('Summary&amp;Assumptions'!$H$25*$C282)*(1+'Summary&amp;Assumptions'!$J$29)^(U$46-1))</f>
        <v>0</v>
      </c>
      <c r="Q282" s="588">
        <f>AND(V$55&gt;0,SUM($E282:P282)&lt;'Summary&amp;Assumptions'!$G$32*$B282,$D282&gt;='Summary&amp;Assumptions'!$D$17,V$47&gt;=$D282,V$47&lt;=EDATE($D282,'Summary&amp;Assumptions'!$G$32))*$B282+AND(V$56&lt;'Summary&amp;Assumptions'!$J$31,V$47&gt;=$FO282,V$47&lt;=$FP282)*(('Summary&amp;Assumptions'!$H$25*$C282)*(1+'Summary&amp;Assumptions'!$J$29)^(V$46-1))+AND(V$56&lt;'Summary&amp;Assumptions'!$J$31,V$47&gt;=$FQ282,V$47&lt;=$FR282)*(('Summary&amp;Assumptions'!$H$25*$C282)*(1+'Summary&amp;Assumptions'!$J$29)^(V$46-1))</f>
        <v>0</v>
      </c>
      <c r="R282" s="588">
        <f>AND(W$55&gt;0,SUM($E282:Q282)&lt;'Summary&amp;Assumptions'!$G$32*$B282,$D282&gt;='Summary&amp;Assumptions'!$D$17,W$47&gt;=$D282,W$47&lt;=EDATE($D282,'Summary&amp;Assumptions'!$G$32))*$B282+AND(W$56&lt;'Summary&amp;Assumptions'!$J$31,W$47&gt;=$FO282,W$47&lt;=$FP282)*(('Summary&amp;Assumptions'!$H$25*$C282)*(1+'Summary&amp;Assumptions'!$J$29)^(W$46-1))+AND(W$56&lt;'Summary&amp;Assumptions'!$J$31,W$47&gt;=$FQ282,W$47&lt;=$FR282)*(('Summary&amp;Assumptions'!$H$25*$C282)*(1+'Summary&amp;Assumptions'!$J$29)^(W$46-1))</f>
        <v>0</v>
      </c>
      <c r="S282" s="588">
        <f>AND(X$55&gt;0,SUM($E282:R282)&lt;'Summary&amp;Assumptions'!$G$32*$B282,$D282&gt;='Summary&amp;Assumptions'!$D$17,X$47&gt;=$D282,X$47&lt;=EDATE($D282,'Summary&amp;Assumptions'!$G$32))*$B282+AND(X$56&lt;'Summary&amp;Assumptions'!$J$31,X$47&gt;=$FO282,X$47&lt;=$FP282)*(('Summary&amp;Assumptions'!$H$25*$C282)*(1+'Summary&amp;Assumptions'!$J$29)^(X$46-1))+AND(X$56&lt;'Summary&amp;Assumptions'!$J$31,X$47&gt;=$FQ282,X$47&lt;=$FR282)*(('Summary&amp;Assumptions'!$H$25*$C282)*(1+'Summary&amp;Assumptions'!$J$29)^(X$46-1))</f>
        <v>0</v>
      </c>
      <c r="T282" s="588">
        <f>AND(Y$55&gt;0,SUM($E282:S282)&lt;'Summary&amp;Assumptions'!$G$32*$B282,$D282&gt;='Summary&amp;Assumptions'!$D$17,Y$47&gt;=$D282,Y$47&lt;=EDATE($D282,'Summary&amp;Assumptions'!$G$32))*$B282+AND(Y$56&lt;'Summary&amp;Assumptions'!$J$31,Y$47&gt;=$FO282,Y$47&lt;=$FP282)*(('Summary&amp;Assumptions'!$H$25*$C282)*(1+'Summary&amp;Assumptions'!$J$29)^(Y$46-1))+AND(Y$56&lt;'Summary&amp;Assumptions'!$J$31,Y$47&gt;=$FQ282,Y$47&lt;=$FR282)*(('Summary&amp;Assumptions'!$H$25*$C282)*(1+'Summary&amp;Assumptions'!$J$29)^(Y$46-1))</f>
        <v>0</v>
      </c>
      <c r="U282" s="588">
        <f>AND(Z$55&gt;0,SUM($E282:T282)&lt;'Summary&amp;Assumptions'!$G$32*$B282,$D282&gt;='Summary&amp;Assumptions'!$D$17,Z$47&gt;=$D282,Z$47&lt;=EDATE($D282,'Summary&amp;Assumptions'!$G$32))*$B282+AND(Z$56&lt;'Summary&amp;Assumptions'!$J$31,Z$47&gt;=$FO282,Z$47&lt;=$FP282)*(('Summary&amp;Assumptions'!$H$25*$C282)*(1+'Summary&amp;Assumptions'!$J$29)^(Z$46-1))+AND(Z$56&lt;'Summary&amp;Assumptions'!$J$31,Z$47&gt;=$FQ282,Z$47&lt;=$FR282)*(('Summary&amp;Assumptions'!$H$25*$C282)*(1+'Summary&amp;Assumptions'!$J$29)^(Z$46-1))</f>
        <v>0</v>
      </c>
      <c r="V282" s="588">
        <f>AND(AA$55&gt;0,SUM($E282:U282)&lt;'Summary&amp;Assumptions'!$G$32*$B282,$D282&gt;='Summary&amp;Assumptions'!$D$17,AA$47&gt;=$D282,AA$47&lt;=EDATE($D282,'Summary&amp;Assumptions'!$G$32))*$B282+AND(AA$56&lt;'Summary&amp;Assumptions'!$J$31,AA$47&gt;=$FO282,AA$47&lt;=$FP282)*(('Summary&amp;Assumptions'!$H$25*$C282)*(1+'Summary&amp;Assumptions'!$J$29)^(AA$46-1))+AND(AA$56&lt;'Summary&amp;Assumptions'!$J$31,AA$47&gt;=$FQ282,AA$47&lt;=$FR282)*(('Summary&amp;Assumptions'!$H$25*$C282)*(1+'Summary&amp;Assumptions'!$J$29)^(AA$46-1))</f>
        <v>0</v>
      </c>
      <c r="W282" s="588">
        <f>AND(AB$55&gt;0,SUM($E282:V282)&lt;'Summary&amp;Assumptions'!$G$32*$B282,$D282&gt;='Summary&amp;Assumptions'!$D$17,AB$47&gt;=$D282,AB$47&lt;=EDATE($D282,'Summary&amp;Assumptions'!$G$32))*$B282+AND(AB$56&lt;'Summary&amp;Assumptions'!$J$31,AB$47&gt;=$FO282,AB$47&lt;=$FP282)*(('Summary&amp;Assumptions'!$H$25*$C282)*(1+'Summary&amp;Assumptions'!$J$29)^(AB$46-1))+AND(AB$56&lt;'Summary&amp;Assumptions'!$J$31,AB$47&gt;=$FQ282,AB$47&lt;=$FR282)*(('Summary&amp;Assumptions'!$H$25*$C282)*(1+'Summary&amp;Assumptions'!$J$29)^(AB$46-1))</f>
        <v>0</v>
      </c>
      <c r="X282" s="588">
        <f>AND(AC$55&gt;0,SUM($E282:W282)&lt;'Summary&amp;Assumptions'!$G$32*$B282,$D282&gt;='Summary&amp;Assumptions'!$D$17,AC$47&gt;=$D282,AC$47&lt;=EDATE($D282,'Summary&amp;Assumptions'!$G$32))*$B282+AND(AC$56&lt;'Summary&amp;Assumptions'!$J$31,AC$47&gt;=$FO282,AC$47&lt;=$FP282)*(('Summary&amp;Assumptions'!$H$25*$C282)*(1+'Summary&amp;Assumptions'!$J$29)^(AC$46-1))+AND(AC$56&lt;'Summary&amp;Assumptions'!$J$31,AC$47&gt;=$FQ282,AC$47&lt;=$FR282)*(('Summary&amp;Assumptions'!$H$25*$C282)*(1+'Summary&amp;Assumptions'!$J$29)^(AC$46-1))</f>
        <v>0</v>
      </c>
      <c r="Y282" s="588">
        <f>AND(AD$55&gt;0,SUM($E282:X282)&lt;'Summary&amp;Assumptions'!$G$32*$B282,$D282&gt;='Summary&amp;Assumptions'!$D$17,AD$47&gt;=$D282,AD$47&lt;=EDATE($D282,'Summary&amp;Assumptions'!$G$32))*$B282+AND(AD$56&lt;'Summary&amp;Assumptions'!$J$31,AD$47&gt;=$FO282,AD$47&lt;=$FP282)*(('Summary&amp;Assumptions'!$H$25*$C282)*(1+'Summary&amp;Assumptions'!$J$29)^(AD$46-1))+AND(AD$56&lt;'Summary&amp;Assumptions'!$J$31,AD$47&gt;=$FQ282,AD$47&lt;=$FR282)*(('Summary&amp;Assumptions'!$H$25*$C282)*(1+'Summary&amp;Assumptions'!$J$29)^(AD$46-1))</f>
        <v>0</v>
      </c>
      <c r="Z282" s="588">
        <f>AND(AE$55&gt;0,SUM($E282:Y282)&lt;'Summary&amp;Assumptions'!$G$32*$B282,$D282&gt;='Summary&amp;Assumptions'!$D$17,AE$47&gt;=$D282,AE$47&lt;=EDATE($D282,'Summary&amp;Assumptions'!$G$32))*$B282+AND(AE$56&lt;'Summary&amp;Assumptions'!$J$31,AE$47&gt;=$FO282,AE$47&lt;=$FP282)*(('Summary&amp;Assumptions'!$H$25*$C282)*(1+'Summary&amp;Assumptions'!$J$29)^(AE$46-1))+AND(AE$56&lt;'Summary&amp;Assumptions'!$J$31,AE$47&gt;=$FQ282,AE$47&lt;=$FR282)*(('Summary&amp;Assumptions'!$H$25*$C282)*(1+'Summary&amp;Assumptions'!$J$29)^(AE$46-1))</f>
        <v>0</v>
      </c>
      <c r="AA282" s="588">
        <f>AND(AF$55&gt;0,SUM($E282:Z282)&lt;'Summary&amp;Assumptions'!$G$32*$B282,$D282&gt;='Summary&amp;Assumptions'!$D$17,AF$47&gt;=$D282,AF$47&lt;=EDATE($D282,'Summary&amp;Assumptions'!$G$32))*$B282+AND(AF$56&lt;'Summary&amp;Assumptions'!$J$31,AF$47&gt;=$FO282,AF$47&lt;=$FP282)*(('Summary&amp;Assumptions'!$H$25*$C282)*(1+'Summary&amp;Assumptions'!$J$29)^(AF$46-1))+AND(AF$56&lt;'Summary&amp;Assumptions'!$J$31,AF$47&gt;=$FQ282,AF$47&lt;=$FR282)*(('Summary&amp;Assumptions'!$H$25*$C282)*(1+'Summary&amp;Assumptions'!$J$29)^(AF$46-1))</f>
        <v>0</v>
      </c>
      <c r="AB282" s="588">
        <f>AND(AG$55&gt;0,SUM($E282:AA282)&lt;'Summary&amp;Assumptions'!$G$32*$B282,$D282&gt;='Summary&amp;Assumptions'!$D$17,AG$47&gt;=$D282,AG$47&lt;=EDATE($D282,'Summary&amp;Assumptions'!$G$32))*$B282+AND(AG$56&lt;'Summary&amp;Assumptions'!$J$31,AG$47&gt;=$FO282,AG$47&lt;=$FP282)*(('Summary&amp;Assumptions'!$H$25*$C282)*(1+'Summary&amp;Assumptions'!$J$29)^(AG$46-1))+AND(AG$56&lt;'Summary&amp;Assumptions'!$J$31,AG$47&gt;=$FQ282,AG$47&lt;=$FR282)*(('Summary&amp;Assumptions'!$H$25*$C282)*(1+'Summary&amp;Assumptions'!$J$29)^(AG$46-1))</f>
        <v>0</v>
      </c>
      <c r="AC282" s="588">
        <f>AND(AH$55&gt;0,SUM($E282:AB282)&lt;'Summary&amp;Assumptions'!$G$32*$B282,$D282&gt;='Summary&amp;Assumptions'!$D$17,AH$47&gt;=$D282,AH$47&lt;=EDATE($D282,'Summary&amp;Assumptions'!$G$32))*$B282+AND(AH$56&lt;'Summary&amp;Assumptions'!$J$31,AH$47&gt;=$FO282,AH$47&lt;=$FP282)*(('Summary&amp;Assumptions'!$H$25*$C282)*(1+'Summary&amp;Assumptions'!$J$29)^(AH$46-1))+AND(AH$56&lt;'Summary&amp;Assumptions'!$J$31,AH$47&gt;=$FQ282,AH$47&lt;=$FR282)*(('Summary&amp;Assumptions'!$H$25*$C282)*(1+'Summary&amp;Assumptions'!$J$29)^(AH$46-1))</f>
        <v>0</v>
      </c>
      <c r="AD282" s="588">
        <f>AND(AI$55&gt;0,SUM($E282:AC282)&lt;'Summary&amp;Assumptions'!$G$32*$B282,$D282&gt;='Summary&amp;Assumptions'!$D$17,AI$47&gt;=$D282,AI$47&lt;=EDATE($D282,'Summary&amp;Assumptions'!$G$32))*$B282+AND(AI$56&lt;'Summary&amp;Assumptions'!$J$31,AI$47&gt;=$FO282,AI$47&lt;=$FP282)*(('Summary&amp;Assumptions'!$H$25*$C282)*(1+'Summary&amp;Assumptions'!$J$29)^(AI$46-1))+AND(AI$56&lt;'Summary&amp;Assumptions'!$J$31,AI$47&gt;=$FQ282,AI$47&lt;=$FR282)*(('Summary&amp;Assumptions'!$H$25*$C282)*(1+'Summary&amp;Assumptions'!$J$29)^(AI$46-1))</f>
        <v>0</v>
      </c>
      <c r="AE282" s="588">
        <f>AND(AJ$55&gt;0,SUM($E282:AD282)&lt;'Summary&amp;Assumptions'!$G$32*$B282,$D282&gt;='Summary&amp;Assumptions'!$D$17,AJ$47&gt;=$D282,AJ$47&lt;=EDATE($D282,'Summary&amp;Assumptions'!$G$32))*$B282+AND(AJ$56&lt;'Summary&amp;Assumptions'!$J$31,AJ$47&gt;=$FO282,AJ$47&lt;=$FP282)*(('Summary&amp;Assumptions'!$H$25*$C282)*(1+'Summary&amp;Assumptions'!$J$29)^(AJ$46-1))+AND(AJ$56&lt;'Summary&amp;Assumptions'!$J$31,AJ$47&gt;=$FQ282,AJ$47&lt;=$FR282)*(('Summary&amp;Assumptions'!$H$25*$C282)*(1+'Summary&amp;Assumptions'!$J$29)^(AJ$46-1))</f>
        <v>0</v>
      </c>
      <c r="AF282" s="588">
        <f>AND(AK$55&gt;0,SUM($E282:AE282)&lt;'Summary&amp;Assumptions'!$G$32*$B282,$D282&gt;='Summary&amp;Assumptions'!$D$17,AK$47&gt;=$D282,AK$47&lt;=EDATE($D282,'Summary&amp;Assumptions'!$G$32))*$B282+AND(AK$56&lt;'Summary&amp;Assumptions'!$J$31,AK$47&gt;=$FO282,AK$47&lt;=$FP282)*(('Summary&amp;Assumptions'!$H$25*$C282)*(1+'Summary&amp;Assumptions'!$J$29)^(AK$46-1))+AND(AK$56&lt;'Summary&amp;Assumptions'!$J$31,AK$47&gt;=$FQ282,AK$47&lt;=$FR282)*(('Summary&amp;Assumptions'!$H$25*$C282)*(1+'Summary&amp;Assumptions'!$J$29)^(AK$46-1))</f>
        <v>0</v>
      </c>
      <c r="AG282" s="588">
        <f>AND(AL$55&gt;0,SUM($E282:AF282)&lt;'Summary&amp;Assumptions'!$G$32*$B282,$D282&gt;='Summary&amp;Assumptions'!$D$17,AL$47&gt;=$D282,AL$47&lt;=EDATE($D282,'Summary&amp;Assumptions'!$G$32))*$B282+AND(AL$56&lt;'Summary&amp;Assumptions'!$J$31,AL$47&gt;=$FO282,AL$47&lt;=$FP282)*(('Summary&amp;Assumptions'!$H$25*$C282)*(1+'Summary&amp;Assumptions'!$J$29)^(AL$46-1))+AND(AL$56&lt;'Summary&amp;Assumptions'!$J$31,AL$47&gt;=$FQ282,AL$47&lt;=$FR282)*(('Summary&amp;Assumptions'!$H$25*$C282)*(1+'Summary&amp;Assumptions'!$J$29)^(AL$46-1))</f>
        <v>0</v>
      </c>
      <c r="AH282" s="588">
        <f>AND(AM$55&gt;0,SUM($E282:AG282)&lt;'Summary&amp;Assumptions'!$G$32*$B282,$D282&gt;='Summary&amp;Assumptions'!$D$17,AM$47&gt;=$D282,AM$47&lt;=EDATE($D282,'Summary&amp;Assumptions'!$G$32))*$B282+AND(AM$56&lt;'Summary&amp;Assumptions'!$J$31,AM$47&gt;=$FO282,AM$47&lt;=$FP282)*(('Summary&amp;Assumptions'!$H$25*$C282)*(1+'Summary&amp;Assumptions'!$J$29)^(AM$46-1))+AND(AM$56&lt;'Summary&amp;Assumptions'!$J$31,AM$47&gt;=$FQ282,AM$47&lt;=$FR282)*(('Summary&amp;Assumptions'!$H$25*$C282)*(1+'Summary&amp;Assumptions'!$J$29)^(AM$46-1))</f>
        <v>0</v>
      </c>
      <c r="AI282" s="588">
        <f>AND(AN$55&gt;0,SUM($E282:AH282)&lt;'Summary&amp;Assumptions'!$G$32*$B282,$D282&gt;='Summary&amp;Assumptions'!$D$17,AN$47&gt;=$D282,AN$47&lt;=EDATE($D282,'Summary&amp;Assumptions'!$G$32))*$B282+AND(AN$56&lt;'Summary&amp;Assumptions'!$J$31,AN$47&gt;=$FO282,AN$47&lt;=$FP282)*(('Summary&amp;Assumptions'!$H$25*$C282)*(1+'Summary&amp;Assumptions'!$J$29)^(AN$46-1))+AND(AN$56&lt;'Summary&amp;Assumptions'!$J$31,AN$47&gt;=$FQ282,AN$47&lt;=$FR282)*(('Summary&amp;Assumptions'!$H$25*$C282)*(1+'Summary&amp;Assumptions'!$J$29)^(AN$46-1))</f>
        <v>0</v>
      </c>
      <c r="AJ282" s="588">
        <f>AND(AO$55&gt;0,SUM($E282:AI282)&lt;'Summary&amp;Assumptions'!$G$32*$B282,$D282&gt;='Summary&amp;Assumptions'!$D$17,AO$47&gt;=$D282,AO$47&lt;=EDATE($D282,'Summary&amp;Assumptions'!$G$32))*$B282+AND(AO$56&lt;'Summary&amp;Assumptions'!$J$31,AO$47&gt;=$FO282,AO$47&lt;=$FP282)*(('Summary&amp;Assumptions'!$H$25*$C282)*(1+'Summary&amp;Assumptions'!$J$29)^(AO$46-1))+AND(AO$56&lt;'Summary&amp;Assumptions'!$J$31,AO$47&gt;=$FQ282,AO$47&lt;=$FR282)*(('Summary&amp;Assumptions'!$H$25*$C282)*(1+'Summary&amp;Assumptions'!$J$29)^(AO$46-1))</f>
        <v>0</v>
      </c>
      <c r="AK282" s="588">
        <f>AND(AP$55&gt;0,SUM($E282:AJ282)&lt;'Summary&amp;Assumptions'!$G$32*$B282,$D282&gt;='Summary&amp;Assumptions'!$D$17,AP$47&gt;=$D282,AP$47&lt;=EDATE($D282,'Summary&amp;Assumptions'!$G$32))*$B282+AND(AP$56&lt;'Summary&amp;Assumptions'!$J$31,AP$47&gt;=$FO282,AP$47&lt;=$FP282)*(('Summary&amp;Assumptions'!$H$25*$C282)*(1+'Summary&amp;Assumptions'!$J$29)^(AP$46-1))+AND(AP$56&lt;'Summary&amp;Assumptions'!$J$31,AP$47&gt;=$FQ282,AP$47&lt;=$FR282)*(('Summary&amp;Assumptions'!$H$25*$C282)*(1+'Summary&amp;Assumptions'!$J$29)^(AP$46-1))</f>
        <v>0</v>
      </c>
      <c r="AL282" s="588">
        <f>AND(AQ$55&gt;0,SUM($E282:AK282)&lt;'Summary&amp;Assumptions'!$G$32*$B282,$D282&gt;='Summary&amp;Assumptions'!$D$17,AQ$47&gt;=$D282,AQ$47&lt;=EDATE($D282,'Summary&amp;Assumptions'!$G$32))*$B282+AND(AQ$56&lt;'Summary&amp;Assumptions'!$J$31,AQ$47&gt;=$FO282,AQ$47&lt;=$FP282)*(('Summary&amp;Assumptions'!$H$25*$C282)*(1+'Summary&amp;Assumptions'!$J$29)^(AQ$46-1))+AND(AQ$56&lt;'Summary&amp;Assumptions'!$J$31,AQ$47&gt;=$FQ282,AQ$47&lt;=$FR282)*(('Summary&amp;Assumptions'!$H$25*$C282)*(1+'Summary&amp;Assumptions'!$J$29)^(AQ$46-1))</f>
        <v>0</v>
      </c>
      <c r="AM282" s="588">
        <f>AND(AR$55&gt;0,SUM($E282:AL282)&lt;'Summary&amp;Assumptions'!$G$32*$B282,$D282&gt;='Summary&amp;Assumptions'!$D$17,AR$47&gt;=$D282,AR$47&lt;=EDATE($D282,'Summary&amp;Assumptions'!$G$32))*$B282+AND(AR$56&lt;'Summary&amp;Assumptions'!$J$31,AR$47&gt;=$FO282,AR$47&lt;=$FP282)*(('Summary&amp;Assumptions'!$H$25*$C282)*(1+'Summary&amp;Assumptions'!$J$29)^(AR$46-1))+AND(AR$56&lt;'Summary&amp;Assumptions'!$J$31,AR$47&gt;=$FQ282,AR$47&lt;=$FR282)*(('Summary&amp;Assumptions'!$H$25*$C282)*(1+'Summary&amp;Assumptions'!$J$29)^(AR$46-1))</f>
        <v>0</v>
      </c>
      <c r="AN282" s="588">
        <f>AND(AS$55&gt;0,SUM($E282:AM282)&lt;'Summary&amp;Assumptions'!$G$32*$B282,$D282&gt;='Summary&amp;Assumptions'!$D$17,AS$47&gt;=$D282,AS$47&lt;=EDATE($D282,'Summary&amp;Assumptions'!$G$32))*$B282+AND(AS$56&lt;'Summary&amp;Assumptions'!$J$31,AS$47&gt;=$FO282,AS$47&lt;=$FP282)*(('Summary&amp;Assumptions'!$H$25*$C282)*(1+'Summary&amp;Assumptions'!$J$29)^(AS$46-1))+AND(AS$56&lt;'Summary&amp;Assumptions'!$J$31,AS$47&gt;=$FQ282,AS$47&lt;=$FR282)*(('Summary&amp;Assumptions'!$H$25*$C282)*(1+'Summary&amp;Assumptions'!$J$29)^(AS$46-1))</f>
        <v>0</v>
      </c>
      <c r="AO282" s="588">
        <f>AND(AT$55&gt;0,SUM($E282:AN282)&lt;'Summary&amp;Assumptions'!$G$32*$B282,$D282&gt;='Summary&amp;Assumptions'!$D$17,AT$47&gt;=$D282,AT$47&lt;=EDATE($D282,'Summary&amp;Assumptions'!$G$32))*$B282+AND(AT$56&lt;'Summary&amp;Assumptions'!$J$31,AT$47&gt;=$FO282,AT$47&lt;=$FP282)*(('Summary&amp;Assumptions'!$H$25*$C282)*(1+'Summary&amp;Assumptions'!$J$29)^(AT$46-1))+AND(AT$56&lt;'Summary&amp;Assumptions'!$J$31,AT$47&gt;=$FQ282,AT$47&lt;=$FR282)*(('Summary&amp;Assumptions'!$H$25*$C282)*(1+'Summary&amp;Assumptions'!$J$29)^(AT$46-1))</f>
        <v>0</v>
      </c>
      <c r="AP282" s="588">
        <f>AND(AU$55&gt;0,SUM($E282:AO282)&lt;'Summary&amp;Assumptions'!$G$32*$B282,$D282&gt;='Summary&amp;Assumptions'!$D$17,AU$47&gt;=$D282,AU$47&lt;=EDATE($D282,'Summary&amp;Assumptions'!$G$32))*$B282+AND(AU$56&lt;'Summary&amp;Assumptions'!$J$31,AU$47&gt;=$FO282,AU$47&lt;=$FP282)*(('Summary&amp;Assumptions'!$H$25*$C282)*(1+'Summary&amp;Assumptions'!$J$29)^(AU$46-1))+AND(AU$56&lt;'Summary&amp;Assumptions'!$J$31,AU$47&gt;=$FQ282,AU$47&lt;=$FR282)*(('Summary&amp;Assumptions'!$H$25*$C282)*(1+'Summary&amp;Assumptions'!$J$29)^(AU$46-1))</f>
        <v>0</v>
      </c>
      <c r="AQ282" s="588">
        <f>AND(AV$55&gt;0,SUM($E282:AP282)&lt;'Summary&amp;Assumptions'!$G$32*$B282,$D282&gt;='Summary&amp;Assumptions'!$D$17,AV$47&gt;=$D282,AV$47&lt;=EDATE($D282,'Summary&amp;Assumptions'!$G$32))*$B282+AND(AV$56&lt;'Summary&amp;Assumptions'!$J$31,AV$47&gt;=$FO282,AV$47&lt;=$FP282)*(('Summary&amp;Assumptions'!$H$25*$C282)*(1+'Summary&amp;Assumptions'!$J$29)^(AV$46-1))+AND(AV$56&lt;'Summary&amp;Assumptions'!$J$31,AV$47&gt;=$FQ282,AV$47&lt;=$FR282)*(('Summary&amp;Assumptions'!$H$25*$C282)*(1+'Summary&amp;Assumptions'!$J$29)^(AV$46-1))</f>
        <v>0</v>
      </c>
      <c r="AR282" s="588">
        <f>AND(AW$55&gt;0,SUM($E282:AQ282)&lt;'Summary&amp;Assumptions'!$G$32*$B282,$D282&gt;='Summary&amp;Assumptions'!$D$17,AW$47&gt;=$D282,AW$47&lt;=EDATE($D282,'Summary&amp;Assumptions'!$G$32))*$B282+AND(AW$56&lt;'Summary&amp;Assumptions'!$J$31,AW$47&gt;=$FO282,AW$47&lt;=$FP282)*(('Summary&amp;Assumptions'!$H$25*$C282)*(1+'Summary&amp;Assumptions'!$J$29)^(AW$46-1))+AND(AW$56&lt;'Summary&amp;Assumptions'!$J$31,AW$47&gt;=$FQ282,AW$47&lt;=$FR282)*(('Summary&amp;Assumptions'!$H$25*$C282)*(1+'Summary&amp;Assumptions'!$J$29)^(AW$46-1))</f>
        <v>0</v>
      </c>
      <c r="AS282" s="588">
        <f>AND(AX$55&gt;0,SUM($E282:AR282)&lt;'Summary&amp;Assumptions'!$G$32*$B282,$D282&gt;='Summary&amp;Assumptions'!$D$17,AX$47&gt;=$D282,AX$47&lt;=EDATE($D282,'Summary&amp;Assumptions'!$G$32))*$B282+AND(AX$56&lt;'Summary&amp;Assumptions'!$J$31,AX$47&gt;=$FO282,AX$47&lt;=$FP282)*(('Summary&amp;Assumptions'!$H$25*$C282)*(1+'Summary&amp;Assumptions'!$J$29)^(AX$46-1))+AND(AX$56&lt;'Summary&amp;Assumptions'!$J$31,AX$47&gt;=$FQ282,AX$47&lt;=$FR282)*(('Summary&amp;Assumptions'!$H$25*$C282)*(1+'Summary&amp;Assumptions'!$J$29)^(AX$46-1))</f>
        <v>0</v>
      </c>
      <c r="AT282" s="588">
        <f>AND(AY$55&gt;0,SUM($E282:AS282)&lt;'Summary&amp;Assumptions'!$G$32*$B282,$D282&gt;='Summary&amp;Assumptions'!$D$17,AY$47&gt;=$D282,AY$47&lt;=EDATE($D282,'Summary&amp;Assumptions'!$G$32))*$B282+AND(AY$56&lt;'Summary&amp;Assumptions'!$J$31,AY$47&gt;=$FO282,AY$47&lt;=$FP282)*(('Summary&amp;Assumptions'!$H$25*$C282)*(1+'Summary&amp;Assumptions'!$J$29)^(AY$46-1))+AND(AY$56&lt;'Summary&amp;Assumptions'!$J$31,AY$47&gt;=$FQ282,AY$47&lt;=$FR282)*(('Summary&amp;Assumptions'!$H$25*$C282)*(1+'Summary&amp;Assumptions'!$J$29)^(AY$46-1))</f>
        <v>0</v>
      </c>
      <c r="AU282" s="588">
        <f>AND(AZ$55&gt;0,SUM($E282:AT282)&lt;'Summary&amp;Assumptions'!$G$32*$B282,$D282&gt;='Summary&amp;Assumptions'!$D$17,AZ$47&gt;=$D282,AZ$47&lt;=EDATE($D282,'Summary&amp;Assumptions'!$G$32))*$B282+AND(AZ$56&lt;'Summary&amp;Assumptions'!$J$31,AZ$47&gt;=$FO282,AZ$47&lt;=$FP282)*(('Summary&amp;Assumptions'!$H$25*$C282)*(1+'Summary&amp;Assumptions'!$J$29)^(AZ$46-1))+AND(AZ$56&lt;'Summary&amp;Assumptions'!$J$31,AZ$47&gt;=$FQ282,AZ$47&lt;=$FR282)*(('Summary&amp;Assumptions'!$H$25*$C282)*(1+'Summary&amp;Assumptions'!$J$29)^(AZ$46-1))</f>
        <v>0</v>
      </c>
      <c r="AV282" s="588">
        <f>AND(BA$55&gt;0,SUM($E282:AU282)&lt;'Summary&amp;Assumptions'!$G$32*$B282,$D282&gt;='Summary&amp;Assumptions'!$D$17,BA$47&gt;=$D282,BA$47&lt;=EDATE($D282,'Summary&amp;Assumptions'!$G$32))*$B282+AND(BA$56&lt;'Summary&amp;Assumptions'!$J$31,BA$47&gt;=$FO282,BA$47&lt;=$FP282)*(('Summary&amp;Assumptions'!$H$25*$C282)*(1+'Summary&amp;Assumptions'!$J$29)^(BA$46-1))+AND(BA$56&lt;'Summary&amp;Assumptions'!$J$31,BA$47&gt;=$FQ282,BA$47&lt;=$FR282)*(('Summary&amp;Assumptions'!$H$25*$C282)*(1+'Summary&amp;Assumptions'!$J$29)^(BA$46-1))</f>
        <v>0</v>
      </c>
      <c r="AW282" s="588">
        <f>AND(BB$55&gt;0,SUM($E282:AV282)&lt;'Summary&amp;Assumptions'!$G$32*$B282,$D282&gt;='Summary&amp;Assumptions'!$D$17,BB$47&gt;=$D282,BB$47&lt;=EDATE($D282,'Summary&amp;Assumptions'!$G$32))*$B282+AND(BB$56&lt;'Summary&amp;Assumptions'!$J$31,BB$47&gt;=$FO282,BB$47&lt;=$FP282)*(('Summary&amp;Assumptions'!$H$25*$C282)*(1+'Summary&amp;Assumptions'!$J$29)^(BB$46-1))+AND(BB$56&lt;'Summary&amp;Assumptions'!$J$31,BB$47&gt;=$FQ282,BB$47&lt;=$FR282)*(('Summary&amp;Assumptions'!$H$25*$C282)*(1+'Summary&amp;Assumptions'!$J$29)^(BB$46-1))</f>
        <v>0</v>
      </c>
      <c r="AX282" s="588">
        <f>AND(BC$55&gt;0,SUM($E282:AW282)&lt;'Summary&amp;Assumptions'!$G$32*$B282,$D282&gt;='Summary&amp;Assumptions'!$D$17,BC$47&gt;=$D282,BC$47&lt;=EDATE($D282,'Summary&amp;Assumptions'!$G$32))*$B282+AND(BC$56&lt;'Summary&amp;Assumptions'!$J$31,BC$47&gt;=$FO282,BC$47&lt;=$FP282)*(('Summary&amp;Assumptions'!$H$25*$C282)*(1+'Summary&amp;Assumptions'!$J$29)^(BC$46-1))+AND(BC$56&lt;'Summary&amp;Assumptions'!$J$31,BC$47&gt;=$FQ282,BC$47&lt;=$FR282)*(('Summary&amp;Assumptions'!$H$25*$C282)*(1+'Summary&amp;Assumptions'!$J$29)^(BC$46-1))</f>
        <v>0</v>
      </c>
      <c r="AY282" s="588">
        <f>AND(BD$55&gt;0,SUM($E282:AX282)&lt;'Summary&amp;Assumptions'!$G$32*$B282,$D282&gt;='Summary&amp;Assumptions'!$D$17,BD$47&gt;=$D282,BD$47&lt;=EDATE($D282,'Summary&amp;Assumptions'!$G$32))*$B282+AND(BD$56&lt;'Summary&amp;Assumptions'!$J$31,BD$47&gt;=$FO282,BD$47&lt;=$FP282)*(('Summary&amp;Assumptions'!$H$25*$C282)*(1+'Summary&amp;Assumptions'!$J$29)^(BD$46-1))+AND(BD$56&lt;'Summary&amp;Assumptions'!$J$31,BD$47&gt;=$FQ282,BD$47&lt;=$FR282)*(('Summary&amp;Assumptions'!$H$25*$C282)*(1+'Summary&amp;Assumptions'!$J$29)^(BD$46-1))</f>
        <v>0</v>
      </c>
      <c r="AZ282" s="588">
        <f>AND(BE$55&gt;0,SUM($E282:AY282)&lt;'Summary&amp;Assumptions'!$G$32*$B282,$D282&gt;='Summary&amp;Assumptions'!$D$17,BE$47&gt;=$D282,BE$47&lt;=EDATE($D282,'Summary&amp;Assumptions'!$G$32))*$B282+AND(BE$56&lt;'Summary&amp;Assumptions'!$J$31,BE$47&gt;=$FO282,BE$47&lt;=$FP282)*(('Summary&amp;Assumptions'!$H$25*$C282)*(1+'Summary&amp;Assumptions'!$J$29)^(BE$46-1))+AND(BE$56&lt;'Summary&amp;Assumptions'!$J$31,BE$47&gt;=$FQ282,BE$47&lt;=$FR282)*(('Summary&amp;Assumptions'!$H$25*$C282)*(1+'Summary&amp;Assumptions'!$J$29)^(BE$46-1))</f>
        <v>0</v>
      </c>
      <c r="BA282" s="588">
        <f>AND(BF$55&gt;0,SUM($E282:AZ282)&lt;'Summary&amp;Assumptions'!$G$32*$B282,$D282&gt;='Summary&amp;Assumptions'!$D$17,BF$47&gt;=$D282,BF$47&lt;=EDATE($D282,'Summary&amp;Assumptions'!$G$32))*$B282+AND(BF$56&lt;'Summary&amp;Assumptions'!$J$31,BF$47&gt;=$FO282,BF$47&lt;=$FP282)*(('Summary&amp;Assumptions'!$H$25*$C282)*(1+'Summary&amp;Assumptions'!$J$29)^(BF$46-1))+AND(BF$56&lt;'Summary&amp;Assumptions'!$J$31,BF$47&gt;=$FQ282,BF$47&lt;=$FR282)*(('Summary&amp;Assumptions'!$H$25*$C282)*(1+'Summary&amp;Assumptions'!$J$29)^(BF$46-1))</f>
        <v>0</v>
      </c>
      <c r="BB282" s="588">
        <f>AND(BG$55&gt;0,SUM($E282:BA282)&lt;'Summary&amp;Assumptions'!$G$32*$B282,$D282&gt;='Summary&amp;Assumptions'!$D$17,BG$47&gt;=$D282,BG$47&lt;=EDATE($D282,'Summary&amp;Assumptions'!$G$32))*$B282+AND(BG$56&lt;'Summary&amp;Assumptions'!$J$31,BG$47&gt;=$FO282,BG$47&lt;=$FP282)*(('Summary&amp;Assumptions'!$H$25*$C282)*(1+'Summary&amp;Assumptions'!$J$29)^(BG$46-1))+AND(BG$56&lt;'Summary&amp;Assumptions'!$J$31,BG$47&gt;=$FQ282,BG$47&lt;=$FR282)*(('Summary&amp;Assumptions'!$H$25*$C282)*(1+'Summary&amp;Assumptions'!$J$29)^(BG$46-1))</f>
        <v>0</v>
      </c>
      <c r="BC282" s="588">
        <f>AND(BH$55&gt;0,SUM($E282:BB282)&lt;'Summary&amp;Assumptions'!$G$32*$B282,$D282&gt;='Summary&amp;Assumptions'!$D$17,BH$47&gt;=$D282,BH$47&lt;=EDATE($D282,'Summary&amp;Assumptions'!$G$32))*$B282+AND(BH$56&lt;'Summary&amp;Assumptions'!$J$31,BH$47&gt;=$FO282,BH$47&lt;=$FP282)*(('Summary&amp;Assumptions'!$H$25*$C282)*(1+'Summary&amp;Assumptions'!$J$29)^(BH$46-1))+AND(BH$56&lt;'Summary&amp;Assumptions'!$J$31,BH$47&gt;=$FQ282,BH$47&lt;=$FR282)*(('Summary&amp;Assumptions'!$H$25*$C282)*(1+'Summary&amp;Assumptions'!$J$29)^(BH$46-1))</f>
        <v>0</v>
      </c>
      <c r="BD282" s="588">
        <f>AND(BI$55&gt;0,SUM($E282:BC282)&lt;'Summary&amp;Assumptions'!$G$32*$B282,$D282&gt;='Summary&amp;Assumptions'!$D$17,BI$47&gt;=$D282,BI$47&lt;=EDATE($D282,'Summary&amp;Assumptions'!$G$32))*$B282+AND(BI$56&lt;'Summary&amp;Assumptions'!$J$31,BI$47&gt;=$FO282,BI$47&lt;=$FP282)*(('Summary&amp;Assumptions'!$H$25*$C282)*(1+'Summary&amp;Assumptions'!$J$29)^(BI$46-1))+AND(BI$56&lt;'Summary&amp;Assumptions'!$J$31,BI$47&gt;=$FQ282,BI$47&lt;=$FR282)*(('Summary&amp;Assumptions'!$H$25*$C282)*(1+'Summary&amp;Assumptions'!$J$29)^(BI$46-1))</f>
        <v>0</v>
      </c>
      <c r="BE282" s="588">
        <f>AND(BJ$55&gt;0,SUM($E282:BD282)&lt;'Summary&amp;Assumptions'!$G$32*$B282,$D282&gt;='Summary&amp;Assumptions'!$D$17,BJ$47&gt;=$D282,BJ$47&lt;=EDATE($D282,'Summary&amp;Assumptions'!$G$32))*$B282+AND(BJ$56&lt;'Summary&amp;Assumptions'!$J$31,BJ$47&gt;=$FO282,BJ$47&lt;=$FP282)*(('Summary&amp;Assumptions'!$H$25*$C282)*(1+'Summary&amp;Assumptions'!$J$29)^(BJ$46-1))+AND(BJ$56&lt;'Summary&amp;Assumptions'!$J$31,BJ$47&gt;=$FQ282,BJ$47&lt;=$FR282)*(('Summary&amp;Assumptions'!$H$25*$C282)*(1+'Summary&amp;Assumptions'!$J$29)^(BJ$46-1))</f>
        <v>0</v>
      </c>
      <c r="BF282" s="588">
        <f>AND(BK$55&gt;0,SUM($E282:BE282)&lt;'Summary&amp;Assumptions'!$G$32*$B282,$D282&gt;='Summary&amp;Assumptions'!$D$17,BK$47&gt;=$D282,BK$47&lt;=EDATE($D282,'Summary&amp;Assumptions'!$G$32))*$B282+AND(BK$56&lt;'Summary&amp;Assumptions'!$J$31,BK$47&gt;=$FO282,BK$47&lt;=$FP282)*(('Summary&amp;Assumptions'!$H$25*$C282)*(1+'Summary&amp;Assumptions'!$J$29)^(BK$46-1))+AND(BK$56&lt;'Summary&amp;Assumptions'!$J$31,BK$47&gt;=$FQ282,BK$47&lt;=$FR282)*(('Summary&amp;Assumptions'!$H$25*$C282)*(1+'Summary&amp;Assumptions'!$J$29)^(BK$46-1))</f>
        <v>0</v>
      </c>
      <c r="BG282" s="588">
        <f>AND(BL$55&gt;0,SUM($E282:BF282)&lt;'Summary&amp;Assumptions'!$G$32*$B282,$D282&gt;='Summary&amp;Assumptions'!$D$17,BL$47&gt;=$D282,BL$47&lt;=EDATE($D282,'Summary&amp;Assumptions'!$G$32))*$B282+AND(BL$56&lt;'Summary&amp;Assumptions'!$J$31,BL$47&gt;=$FO282,BL$47&lt;=$FP282)*(('Summary&amp;Assumptions'!$H$25*$C282)*(1+'Summary&amp;Assumptions'!$J$29)^(BL$46-1))+AND(BL$56&lt;'Summary&amp;Assumptions'!$J$31,BL$47&gt;=$FQ282,BL$47&lt;=$FR282)*(('Summary&amp;Assumptions'!$H$25*$C282)*(1+'Summary&amp;Assumptions'!$J$29)^(BL$46-1))</f>
        <v>0</v>
      </c>
      <c r="BH282" s="588">
        <f>AND(BM$55&gt;0,SUM($E282:BG282)&lt;'Summary&amp;Assumptions'!$G$32*$B282,$D282&gt;='Summary&amp;Assumptions'!$D$17,BM$47&gt;=$D282,BM$47&lt;=EDATE($D282,'Summary&amp;Assumptions'!$G$32))*$B282+AND(BM$56&lt;'Summary&amp;Assumptions'!$J$31,BM$47&gt;=$FO282,BM$47&lt;=$FP282)*(('Summary&amp;Assumptions'!$H$25*$C282)*(1+'Summary&amp;Assumptions'!$J$29)^(BM$46-1))+AND(BM$56&lt;'Summary&amp;Assumptions'!$J$31,BM$47&gt;=$FQ282,BM$47&lt;=$FR282)*(('Summary&amp;Assumptions'!$H$25*$C282)*(1+'Summary&amp;Assumptions'!$J$29)^(BM$46-1))</f>
        <v>0</v>
      </c>
      <c r="BI282" s="588">
        <f>AND(BN$55&gt;0,SUM($E282:BH282)&lt;'Summary&amp;Assumptions'!$G$32*$B282,$D282&gt;='Summary&amp;Assumptions'!$D$17,BN$47&gt;=$D282,BN$47&lt;=EDATE($D282,'Summary&amp;Assumptions'!$G$32))*$B282+AND(BN$56&lt;'Summary&amp;Assumptions'!$J$31,BN$47&gt;=$FO282,BN$47&lt;=$FP282)*(('Summary&amp;Assumptions'!$H$25*$C282)*(1+'Summary&amp;Assumptions'!$J$29)^(BN$46-1))+AND(BN$56&lt;'Summary&amp;Assumptions'!$J$31,BN$47&gt;=$FQ282,BN$47&lt;=$FR282)*(('Summary&amp;Assumptions'!$H$25*$C282)*(1+'Summary&amp;Assumptions'!$J$29)^(BN$46-1))</f>
        <v>0</v>
      </c>
      <c r="BJ282" s="588">
        <f>AND(BO$55&gt;0,SUM($E282:BI282)&lt;'Summary&amp;Assumptions'!$G$32*$B282,$D282&gt;='Summary&amp;Assumptions'!$D$17,BO$47&gt;=$D282,BO$47&lt;=EDATE($D282,'Summary&amp;Assumptions'!$G$32))*$B282+AND(BO$56&lt;'Summary&amp;Assumptions'!$J$31,BO$47&gt;=$FO282,BO$47&lt;=$FP282)*(('Summary&amp;Assumptions'!$H$25*$C282)*(1+'Summary&amp;Assumptions'!$J$29)^(BO$46-1))+AND(BO$56&lt;'Summary&amp;Assumptions'!$J$31,BO$47&gt;=$FQ282,BO$47&lt;=$FR282)*(('Summary&amp;Assumptions'!$H$25*$C282)*(1+'Summary&amp;Assumptions'!$J$29)^(BO$46-1))</f>
        <v>0</v>
      </c>
      <c r="BK282" s="588">
        <f>AND(BP$55&gt;0,SUM($E282:BJ282)&lt;'Summary&amp;Assumptions'!$G$32*$B282,$D282&gt;='Summary&amp;Assumptions'!$D$17,BP$47&gt;=$D282,BP$47&lt;=EDATE($D282,'Summary&amp;Assumptions'!$G$32))*$B282+AND(BP$56&lt;'Summary&amp;Assumptions'!$J$31,BP$47&gt;=$FO282,BP$47&lt;=$FP282)*(('Summary&amp;Assumptions'!$H$25*$C282)*(1+'Summary&amp;Assumptions'!$J$29)^(BP$46-1))+AND(BP$56&lt;'Summary&amp;Assumptions'!$J$31,BP$47&gt;=$FQ282,BP$47&lt;=$FR282)*(('Summary&amp;Assumptions'!$H$25*$C282)*(1+'Summary&amp;Assumptions'!$J$29)^(BP$46-1))</f>
        <v>0</v>
      </c>
      <c r="BL282" s="588">
        <f>AND(BQ$55&gt;0,SUM($E282:BK282)&lt;'Summary&amp;Assumptions'!$G$32*$B282,$D282&gt;='Summary&amp;Assumptions'!$D$17,BQ$47&gt;=$D282,BQ$47&lt;=EDATE($D282,'Summary&amp;Assumptions'!$G$32))*$B282+AND(BQ$56&lt;'Summary&amp;Assumptions'!$J$31,BQ$47&gt;=$FO282,BQ$47&lt;=$FP282)*(('Summary&amp;Assumptions'!$H$25*$C282)*(1+'Summary&amp;Assumptions'!$J$29)^(BQ$46-1))+AND(BQ$56&lt;'Summary&amp;Assumptions'!$J$31,BQ$47&gt;=$FQ282,BQ$47&lt;=$FR282)*(('Summary&amp;Assumptions'!$H$25*$C282)*(1+'Summary&amp;Assumptions'!$J$29)^(BQ$46-1))</f>
        <v>0</v>
      </c>
      <c r="BM282" s="588">
        <f>AND(BR$55&gt;0,SUM($E282:BL282)&lt;'Summary&amp;Assumptions'!$G$32*$B282,$D282&gt;='Summary&amp;Assumptions'!$D$17,BR$47&gt;=$D282,BR$47&lt;=EDATE($D282,'Summary&amp;Assumptions'!$G$32))*$B282+AND(BR$56&lt;'Summary&amp;Assumptions'!$J$31,BR$47&gt;=$FO282,BR$47&lt;=$FP282)*(('Summary&amp;Assumptions'!$H$25*$C282)*(1+'Summary&amp;Assumptions'!$J$29)^(BR$46-1))+AND(BR$56&lt;'Summary&amp;Assumptions'!$J$31,BR$47&gt;=$FQ282,BR$47&lt;=$FR282)*(('Summary&amp;Assumptions'!$H$25*$C282)*(1+'Summary&amp;Assumptions'!$J$29)^(BR$46-1))</f>
        <v>0</v>
      </c>
      <c r="BN282" s="588">
        <f>AND(BS$55&gt;0,SUM($E282:BM282)&lt;'Summary&amp;Assumptions'!$G$32*$B282,$D282&gt;='Summary&amp;Assumptions'!$D$17,BS$47&gt;=$D282,BS$47&lt;=EDATE($D282,'Summary&amp;Assumptions'!$G$32))*$B282+AND(BS$56&lt;'Summary&amp;Assumptions'!$J$31,BS$47&gt;=$FO282,BS$47&lt;=$FP282)*(('Summary&amp;Assumptions'!$H$25*$C282)*(1+'Summary&amp;Assumptions'!$J$29)^(BS$46-1))+AND(BS$56&lt;'Summary&amp;Assumptions'!$J$31,BS$47&gt;=$FQ282,BS$47&lt;=$FR282)*(('Summary&amp;Assumptions'!$H$25*$C282)*(1+'Summary&amp;Assumptions'!$J$29)^(BS$46-1))</f>
        <v>0</v>
      </c>
      <c r="BO282" s="588">
        <f>AND(BT$55&gt;0,SUM($E282:BN282)&lt;'Summary&amp;Assumptions'!$G$32*$B282,$D282&gt;='Summary&amp;Assumptions'!$D$17,BT$47&gt;=$D282,BT$47&lt;=EDATE($D282,'Summary&amp;Assumptions'!$G$32))*$B282+AND(BT$56&lt;'Summary&amp;Assumptions'!$J$31,BT$47&gt;=$FO282,BT$47&lt;=$FP282)*(('Summary&amp;Assumptions'!$H$25*$C282)*(1+'Summary&amp;Assumptions'!$J$29)^(BT$46-1))+AND(BT$56&lt;'Summary&amp;Assumptions'!$J$31,BT$47&gt;=$FQ282,BT$47&lt;=$FR282)*(('Summary&amp;Assumptions'!$H$25*$C282)*(1+'Summary&amp;Assumptions'!$J$29)^(BT$46-1))</f>
        <v>0</v>
      </c>
      <c r="BP282" s="588">
        <f>AND(BU$55&gt;0,SUM($E282:BO282)&lt;'Summary&amp;Assumptions'!$G$32*$B282,$D282&gt;='Summary&amp;Assumptions'!$D$17,BU$47&gt;=$D282,BU$47&lt;=EDATE($D282,'Summary&amp;Assumptions'!$G$32))*$B282+AND(BU$56&lt;'Summary&amp;Assumptions'!$J$31,BU$47&gt;=$FO282,BU$47&lt;=$FP282)*(('Summary&amp;Assumptions'!$H$25*$C282)*(1+'Summary&amp;Assumptions'!$J$29)^(BU$46-1))+AND(BU$56&lt;'Summary&amp;Assumptions'!$J$31,BU$47&gt;=$FQ282,BU$47&lt;=$FR282)*(('Summary&amp;Assumptions'!$H$25*$C282)*(1+'Summary&amp;Assumptions'!$J$29)^(BU$46-1))</f>
        <v>0</v>
      </c>
      <c r="BQ282" s="588">
        <f>AND(BV$55&gt;0,SUM($E282:BP282)&lt;'Summary&amp;Assumptions'!$G$32*$B282,$D282&gt;='Summary&amp;Assumptions'!$D$17,BV$47&gt;=$D282,BV$47&lt;=EDATE($D282,'Summary&amp;Assumptions'!$G$32))*$B282+AND(BV$56&lt;'Summary&amp;Assumptions'!$J$31,BV$47&gt;=$FO282,BV$47&lt;=$FP282)*(('Summary&amp;Assumptions'!$H$25*$C282)*(1+'Summary&amp;Assumptions'!$J$29)^(BV$46-1))+AND(BV$56&lt;'Summary&amp;Assumptions'!$J$31,BV$47&gt;=$FQ282,BV$47&lt;=$FR282)*(('Summary&amp;Assumptions'!$H$25*$C282)*(1+'Summary&amp;Assumptions'!$J$29)^(BV$46-1))</f>
        <v>0</v>
      </c>
      <c r="BR282" s="588">
        <f>AND(BW$55&gt;0,SUM($E282:BQ282)&lt;'Summary&amp;Assumptions'!$G$32*$B282,$D282&gt;='Summary&amp;Assumptions'!$D$17,BW$47&gt;=$D282,BW$47&lt;=EDATE($D282,'Summary&amp;Assumptions'!$G$32))*$B282+AND(BW$56&lt;'Summary&amp;Assumptions'!$J$31,BW$47&gt;=$FO282,BW$47&lt;=$FP282)*(('Summary&amp;Assumptions'!$H$25*$C282)*(1+'Summary&amp;Assumptions'!$J$29)^(BW$46-1))+AND(BW$56&lt;'Summary&amp;Assumptions'!$J$31,BW$47&gt;=$FQ282,BW$47&lt;=$FR282)*(('Summary&amp;Assumptions'!$H$25*$C282)*(1+'Summary&amp;Assumptions'!$J$29)^(BW$46-1))</f>
        <v>0</v>
      </c>
      <c r="BS282" s="588">
        <f>AND(BX$55&gt;0,SUM($E282:BR282)&lt;'Summary&amp;Assumptions'!$G$32*$B282,$D282&gt;='Summary&amp;Assumptions'!$D$17,BX$47&gt;=$D282,BX$47&lt;=EDATE($D282,'Summary&amp;Assumptions'!$G$32))*$B282+AND(BX$56&lt;'Summary&amp;Assumptions'!$J$31,BX$47&gt;=$FO282,BX$47&lt;=$FP282)*(('Summary&amp;Assumptions'!$H$25*$C282)*(1+'Summary&amp;Assumptions'!$J$29)^(BX$46-1))+AND(BX$56&lt;'Summary&amp;Assumptions'!$J$31,BX$47&gt;=$FQ282,BX$47&lt;=$FR282)*(('Summary&amp;Assumptions'!$H$25*$C282)*(1+'Summary&amp;Assumptions'!$J$29)^(BX$46-1))</f>
        <v>0</v>
      </c>
      <c r="BT282" s="588">
        <f>AND(BY$55&gt;0,SUM($E282:BS282)&lt;'Summary&amp;Assumptions'!$G$32*$B282,$D282&gt;='Summary&amp;Assumptions'!$D$17,BY$47&gt;=$D282,BY$47&lt;=EDATE($D282,'Summary&amp;Assumptions'!$G$32))*$B282+AND(BY$56&lt;'Summary&amp;Assumptions'!$J$31,BY$47&gt;=$FO282,BY$47&lt;=$FP282)*(('Summary&amp;Assumptions'!$H$25*$C282)*(1+'Summary&amp;Assumptions'!$J$29)^(BY$46-1))+AND(BY$56&lt;'Summary&amp;Assumptions'!$J$31,BY$47&gt;=$FQ282,BY$47&lt;=$FR282)*(('Summary&amp;Assumptions'!$H$25*$C282)*(1+'Summary&amp;Assumptions'!$J$29)^(BY$46-1))</f>
        <v>0</v>
      </c>
      <c r="BU282" s="588">
        <f>AND(BZ$55&gt;0,SUM($E282:BT282)&lt;'Summary&amp;Assumptions'!$G$32*$B282,$D282&gt;='Summary&amp;Assumptions'!$D$17,BZ$47&gt;=$D282,BZ$47&lt;=EDATE($D282,'Summary&amp;Assumptions'!$G$32))*$B282+AND(BZ$56&lt;'Summary&amp;Assumptions'!$J$31,BZ$47&gt;=$FO282,BZ$47&lt;=$FP282)*(('Summary&amp;Assumptions'!$H$25*$C282)*(1+'Summary&amp;Assumptions'!$J$29)^(BZ$46-1))+AND(BZ$56&lt;'Summary&amp;Assumptions'!$J$31,BZ$47&gt;=$FQ282,BZ$47&lt;=$FR282)*(('Summary&amp;Assumptions'!$H$25*$C282)*(1+'Summary&amp;Assumptions'!$J$29)^(BZ$46-1))</f>
        <v>0</v>
      </c>
      <c r="BV282" s="588">
        <f>AND(CA$55&gt;0,SUM($E282:BU282)&lt;'Summary&amp;Assumptions'!$G$32*$B282,$D282&gt;='Summary&amp;Assumptions'!$D$17,CA$47&gt;=$D282,CA$47&lt;=EDATE($D282,'Summary&amp;Assumptions'!$G$32))*$B282+AND(CA$56&lt;'Summary&amp;Assumptions'!$J$31,CA$47&gt;=$FO282,CA$47&lt;=$FP282)*(('Summary&amp;Assumptions'!$H$25*$C282)*(1+'Summary&amp;Assumptions'!$J$29)^(CA$46-1))+AND(CA$56&lt;'Summary&amp;Assumptions'!$J$31,CA$47&gt;=$FQ282,CA$47&lt;=$FR282)*(('Summary&amp;Assumptions'!$H$25*$C282)*(1+'Summary&amp;Assumptions'!$J$29)^(CA$46-1))</f>
        <v>0</v>
      </c>
      <c r="BW282" s="588">
        <f>AND(CB$55&gt;0,SUM($E282:BV282)&lt;'Summary&amp;Assumptions'!$G$32*$B282,$D282&gt;='Summary&amp;Assumptions'!$D$17,CB$47&gt;=$D282,CB$47&lt;=EDATE($D282,'Summary&amp;Assumptions'!$G$32))*$B282+AND(CB$56&lt;'Summary&amp;Assumptions'!$J$31,CB$47&gt;=$FO282,CB$47&lt;=$FP282)*(('Summary&amp;Assumptions'!$H$25*$C282)*(1+'Summary&amp;Assumptions'!$J$29)^(CB$46-1))+AND(CB$56&lt;'Summary&amp;Assumptions'!$J$31,CB$47&gt;=$FQ282,CB$47&lt;=$FR282)*(('Summary&amp;Assumptions'!$H$25*$C282)*(1+'Summary&amp;Assumptions'!$J$29)^(CB$46-1))</f>
        <v>0</v>
      </c>
      <c r="BX282" s="588">
        <f>AND(CC$55&gt;0,SUM($E282:BW282)&lt;'Summary&amp;Assumptions'!$G$32*$B282,$D282&gt;='Summary&amp;Assumptions'!$D$17,CC$47&gt;=$D282,CC$47&lt;=EDATE($D282,'Summary&amp;Assumptions'!$G$32))*$B282+AND(CC$56&lt;'Summary&amp;Assumptions'!$J$31,CC$47&gt;=$FO282,CC$47&lt;=$FP282)*(('Summary&amp;Assumptions'!$H$25*$C282)*(1+'Summary&amp;Assumptions'!$J$29)^(CC$46-1))+AND(CC$56&lt;'Summary&amp;Assumptions'!$J$31,CC$47&gt;=$FQ282,CC$47&lt;=$FR282)*(('Summary&amp;Assumptions'!$H$25*$C282)*(1+'Summary&amp;Assumptions'!$J$29)^(CC$46-1))</f>
        <v>0</v>
      </c>
      <c r="BY282" s="588">
        <f>AND(CD$55&gt;0,SUM($E282:BX282)&lt;'Summary&amp;Assumptions'!$G$32*$B282,$D282&gt;='Summary&amp;Assumptions'!$D$17,CD$47&gt;=$D282,CD$47&lt;=EDATE($D282,'Summary&amp;Assumptions'!$G$32))*$B282+AND(CD$56&lt;'Summary&amp;Assumptions'!$J$31,CD$47&gt;=$FO282,CD$47&lt;=$FP282)*(('Summary&amp;Assumptions'!$H$25*$C282)*(1+'Summary&amp;Assumptions'!$J$29)^(CD$46-1))+AND(CD$56&lt;'Summary&amp;Assumptions'!$J$31,CD$47&gt;=$FQ282,CD$47&lt;=$FR282)*(('Summary&amp;Assumptions'!$H$25*$C282)*(1+'Summary&amp;Assumptions'!$J$29)^(CD$46-1))</f>
        <v>0</v>
      </c>
      <c r="BZ282" s="588">
        <f>AND(CE$55&gt;0,SUM($E282:BY282)&lt;'Summary&amp;Assumptions'!$G$32*$B282,$D282&gt;='Summary&amp;Assumptions'!$D$17,CE$47&gt;=$D282,CE$47&lt;=EDATE($D282,'Summary&amp;Assumptions'!$G$32))*$B282+AND(CE$56&lt;'Summary&amp;Assumptions'!$J$31,CE$47&gt;=$FO282,CE$47&lt;=$FP282)*(('Summary&amp;Assumptions'!$H$25*$C282)*(1+'Summary&amp;Assumptions'!$J$29)^(CE$46-1))+AND(CE$56&lt;'Summary&amp;Assumptions'!$J$31,CE$47&gt;=$FQ282,CE$47&lt;=$FR282)*(('Summary&amp;Assumptions'!$H$25*$C282)*(1+'Summary&amp;Assumptions'!$J$29)^(CE$46-1))</f>
        <v>0</v>
      </c>
      <c r="CA282" s="588">
        <f>AND(CF$55&gt;0,SUM($E282:BZ282)&lt;'Summary&amp;Assumptions'!$G$32*$B282,$D282&gt;='Summary&amp;Assumptions'!$D$17,CF$47&gt;=$D282,CF$47&lt;=EDATE($D282,'Summary&amp;Assumptions'!$G$32))*$B282+AND(CF$56&lt;'Summary&amp;Assumptions'!$J$31,CF$47&gt;=$FO282,CF$47&lt;=$FP282)*(('Summary&amp;Assumptions'!$H$25*$C282)*(1+'Summary&amp;Assumptions'!$J$29)^(CF$46-1))+AND(CF$56&lt;'Summary&amp;Assumptions'!$J$31,CF$47&gt;=$FQ282,CF$47&lt;=$FR282)*(('Summary&amp;Assumptions'!$H$25*$C282)*(1+'Summary&amp;Assumptions'!$J$29)^(CF$46-1))</f>
        <v>0</v>
      </c>
      <c r="CB282" s="588">
        <f>AND(CG$55&gt;0,SUM($E282:CA282)&lt;'Summary&amp;Assumptions'!$G$32*$B282,$D282&gt;='Summary&amp;Assumptions'!$D$17,CG$47&gt;=$D282,CG$47&lt;=EDATE($D282,'Summary&amp;Assumptions'!$G$32))*$B282+AND(CG$56&lt;'Summary&amp;Assumptions'!$J$31,CG$47&gt;=$FO282,CG$47&lt;=$FP282)*(('Summary&amp;Assumptions'!$H$25*$C282)*(1+'Summary&amp;Assumptions'!$J$29)^(CG$46-1))+AND(CG$56&lt;'Summary&amp;Assumptions'!$J$31,CG$47&gt;=$FQ282,CG$47&lt;=$FR282)*(('Summary&amp;Assumptions'!$H$25*$C282)*(1+'Summary&amp;Assumptions'!$J$29)^(CG$46-1))</f>
        <v>0</v>
      </c>
      <c r="CC282" s="588">
        <f>AND(CH$55&gt;0,SUM($E282:CB282)&lt;'Summary&amp;Assumptions'!$G$32*$B282,$D282&gt;='Summary&amp;Assumptions'!$D$17,CH$47&gt;=$D282,CH$47&lt;=EDATE($D282,'Summary&amp;Assumptions'!$G$32))*$B282+AND(CH$56&lt;'Summary&amp;Assumptions'!$J$31,CH$47&gt;=$FO282,CH$47&lt;=$FP282)*(('Summary&amp;Assumptions'!$H$25*$C282)*(1+'Summary&amp;Assumptions'!$J$29)^(CH$46-1))+AND(CH$56&lt;'Summary&amp;Assumptions'!$J$31,CH$47&gt;=$FQ282,CH$47&lt;=$FR282)*(('Summary&amp;Assumptions'!$H$25*$C282)*(1+'Summary&amp;Assumptions'!$J$29)^(CH$46-1))</f>
        <v>0</v>
      </c>
      <c r="CD282" s="588">
        <f>AND(CI$55&gt;0,SUM($E282:CC282)&lt;'Summary&amp;Assumptions'!$G$32*$B282,$D282&gt;='Summary&amp;Assumptions'!$D$17,CI$47&gt;=$D282,CI$47&lt;=EDATE($D282,'Summary&amp;Assumptions'!$G$32))*$B282+AND(CI$56&lt;'Summary&amp;Assumptions'!$J$31,CI$47&gt;=$FO282,CI$47&lt;=$FP282)*(('Summary&amp;Assumptions'!$H$25*$C282)*(1+'Summary&amp;Assumptions'!$J$29)^(CI$46-1))+AND(CI$56&lt;'Summary&amp;Assumptions'!$J$31,CI$47&gt;=$FQ282,CI$47&lt;=$FR282)*(('Summary&amp;Assumptions'!$H$25*$C282)*(1+'Summary&amp;Assumptions'!$J$29)^(CI$46-1))</f>
        <v>0</v>
      </c>
      <c r="CE282" s="588">
        <f>AND(CJ$55&gt;0,SUM($E282:CD282)&lt;'Summary&amp;Assumptions'!$G$32*$B282,$D282&gt;='Summary&amp;Assumptions'!$D$17,CJ$47&gt;=$D282,CJ$47&lt;=EDATE($D282,'Summary&amp;Assumptions'!$G$32))*$B282+AND(CJ$56&lt;'Summary&amp;Assumptions'!$J$31,CJ$47&gt;=$FO282,CJ$47&lt;=$FP282)*(('Summary&amp;Assumptions'!$H$25*$C282)*(1+'Summary&amp;Assumptions'!$J$29)^(CJ$46-1))+AND(CJ$56&lt;'Summary&amp;Assumptions'!$J$31,CJ$47&gt;=$FQ282,CJ$47&lt;=$FR282)*(('Summary&amp;Assumptions'!$H$25*$C282)*(1+'Summary&amp;Assumptions'!$J$29)^(CJ$46-1))</f>
        <v>0</v>
      </c>
      <c r="CF282" s="588">
        <f>AND(CK$55&gt;0,SUM($E282:CE282)&lt;'Summary&amp;Assumptions'!$G$32*$B282,$D282&gt;='Summary&amp;Assumptions'!$D$17,CK$47&gt;=$D282,CK$47&lt;=EDATE($D282,'Summary&amp;Assumptions'!$G$32))*$B282+AND(CK$56&lt;'Summary&amp;Assumptions'!$J$31,CK$47&gt;=$FO282,CK$47&lt;=$FP282)*(('Summary&amp;Assumptions'!$H$25*$C282)*(1+'Summary&amp;Assumptions'!$J$29)^(CK$46-1))+AND(CK$56&lt;'Summary&amp;Assumptions'!$J$31,CK$47&gt;=$FQ282,CK$47&lt;=$FR282)*(('Summary&amp;Assumptions'!$H$25*$C282)*(1+'Summary&amp;Assumptions'!$J$29)^(CK$46-1))</f>
        <v>0</v>
      </c>
      <c r="CG282" s="588">
        <f>AND(CL$55&gt;0,SUM($E282:CF282)&lt;'Summary&amp;Assumptions'!$G$32*$B282,$D282&gt;='Summary&amp;Assumptions'!$D$17,CL$47&gt;=$D282,CL$47&lt;=EDATE($D282,'Summary&amp;Assumptions'!$G$32))*$B282+AND(CL$56&lt;'Summary&amp;Assumptions'!$J$31,CL$47&gt;=$FO282,CL$47&lt;=$FP282)*(('Summary&amp;Assumptions'!$H$25*$C282)*(1+'Summary&amp;Assumptions'!$J$29)^(CL$46-1))+AND(CL$56&lt;'Summary&amp;Assumptions'!$J$31,CL$47&gt;=$FQ282,CL$47&lt;=$FR282)*(('Summary&amp;Assumptions'!$H$25*$C282)*(1+'Summary&amp;Assumptions'!$J$29)^(CL$46-1))</f>
        <v>0</v>
      </c>
      <c r="CH282" s="588">
        <f>AND(CM$55&gt;0,SUM($E282:CG282)&lt;'Summary&amp;Assumptions'!$G$32*$B282,$D282&gt;='Summary&amp;Assumptions'!$D$17,CM$47&gt;=$D282,CM$47&lt;=EDATE($D282,'Summary&amp;Assumptions'!$G$32))*$B282+AND(CM$56&lt;'Summary&amp;Assumptions'!$J$31,CM$47&gt;=$FO282,CM$47&lt;=$FP282)*(('Summary&amp;Assumptions'!$H$25*$C282)*(1+'Summary&amp;Assumptions'!$J$29)^(CM$46-1))+AND(CM$56&lt;'Summary&amp;Assumptions'!$J$31,CM$47&gt;=$FQ282,CM$47&lt;=$FR282)*(('Summary&amp;Assumptions'!$H$25*$C282)*(1+'Summary&amp;Assumptions'!$J$29)^(CM$46-1))</f>
        <v>0</v>
      </c>
      <c r="CI282" s="588">
        <f>AND(CN$55&gt;0,SUM($E282:CH282)&lt;'Summary&amp;Assumptions'!$G$32*$B282,$D282&gt;='Summary&amp;Assumptions'!$D$17,CN$47&gt;=$D282,CN$47&lt;=EDATE($D282,'Summary&amp;Assumptions'!$G$32))*$B282+AND(CN$56&lt;'Summary&amp;Assumptions'!$J$31,CN$47&gt;=$FO282,CN$47&lt;=$FP282)*(('Summary&amp;Assumptions'!$H$25*$C282)*(1+'Summary&amp;Assumptions'!$J$29)^(CN$46-1))+AND(CN$56&lt;'Summary&amp;Assumptions'!$J$31,CN$47&gt;=$FQ282,CN$47&lt;=$FR282)*(('Summary&amp;Assumptions'!$H$25*$C282)*(1+'Summary&amp;Assumptions'!$J$29)^(CN$46-1))</f>
        <v>0</v>
      </c>
      <c r="CJ282" s="588">
        <f>AND(CO$55&gt;0,SUM($E282:CI282)&lt;'Summary&amp;Assumptions'!$G$32*$B282,$D282&gt;='Summary&amp;Assumptions'!$D$17,CO$47&gt;=$D282,CO$47&lt;=EDATE($D282,'Summary&amp;Assumptions'!$G$32))*$B282+AND(CO$56&lt;'Summary&amp;Assumptions'!$J$31,CO$47&gt;=$FO282,CO$47&lt;=$FP282)*(('Summary&amp;Assumptions'!$H$25*$C282)*(1+'Summary&amp;Assumptions'!$J$29)^(CO$46-1))+AND(CO$56&lt;'Summary&amp;Assumptions'!$J$31,CO$47&gt;=$FQ282,CO$47&lt;=$FR282)*(('Summary&amp;Assumptions'!$H$25*$C282)*(1+'Summary&amp;Assumptions'!$J$29)^(CO$46-1))</f>
        <v>0</v>
      </c>
      <c r="CK282" s="588">
        <f>AND(CP$55&gt;0,SUM($E282:CJ282)&lt;'Summary&amp;Assumptions'!$G$32*$B282,$D282&gt;='Summary&amp;Assumptions'!$D$17,CP$47&gt;=$D282,CP$47&lt;=EDATE($D282,'Summary&amp;Assumptions'!$G$32))*$B282+AND(CP$56&lt;'Summary&amp;Assumptions'!$J$31,CP$47&gt;=$FO282,CP$47&lt;=$FP282)*(('Summary&amp;Assumptions'!$H$25*$C282)*(1+'Summary&amp;Assumptions'!$J$29)^(CP$46-1))+AND(CP$56&lt;'Summary&amp;Assumptions'!$J$31,CP$47&gt;=$FQ282,CP$47&lt;=$FR282)*(('Summary&amp;Assumptions'!$H$25*$C282)*(1+'Summary&amp;Assumptions'!$J$29)^(CP$46-1))</f>
        <v>0</v>
      </c>
      <c r="CL282" s="588">
        <f>AND(CQ$55&gt;0,SUM($E282:CK282)&lt;'Summary&amp;Assumptions'!$G$32*$B282,$D282&gt;='Summary&amp;Assumptions'!$D$17,CQ$47&gt;=$D282,CQ$47&lt;=EDATE($D282,'Summary&amp;Assumptions'!$G$32))*$B282+AND(CQ$56&lt;'Summary&amp;Assumptions'!$J$31,CQ$47&gt;=$FO282,CQ$47&lt;=$FP282)*(('Summary&amp;Assumptions'!$H$25*$C282)*(1+'Summary&amp;Assumptions'!$J$29)^(CQ$46-1))+AND(CQ$56&lt;'Summary&amp;Assumptions'!$J$31,CQ$47&gt;=$FQ282,CQ$47&lt;=$FR282)*(('Summary&amp;Assumptions'!$H$25*$C282)*(1+'Summary&amp;Assumptions'!$J$29)^(CQ$46-1))</f>
        <v>0</v>
      </c>
      <c r="CM282" s="588">
        <f>AND(CR$55&gt;0,SUM($E282:CL282)&lt;'Summary&amp;Assumptions'!$G$32*$B282,$D282&gt;='Summary&amp;Assumptions'!$D$17,CR$47&gt;=$D282,CR$47&lt;=EDATE($D282,'Summary&amp;Assumptions'!$G$32))*$B282+AND(CR$56&lt;'Summary&amp;Assumptions'!$J$31,CR$47&gt;=$FO282,CR$47&lt;=$FP282)*(('Summary&amp;Assumptions'!$H$25*$C282)*(1+'Summary&amp;Assumptions'!$J$29)^(CR$46-1))+AND(CR$56&lt;'Summary&amp;Assumptions'!$J$31,CR$47&gt;=$FQ282,CR$47&lt;=$FR282)*(('Summary&amp;Assumptions'!$H$25*$C282)*(1+'Summary&amp;Assumptions'!$J$29)^(CR$46-1))</f>
        <v>0</v>
      </c>
      <c r="CN282" s="588">
        <f>AND(CS$55&gt;0,SUM($E282:CM282)&lt;'Summary&amp;Assumptions'!$G$32*$B282,$D282&gt;='Summary&amp;Assumptions'!$D$17,CS$47&gt;=$D282,CS$47&lt;=EDATE($D282,'Summary&amp;Assumptions'!$G$32))*$B282+AND(CS$56&lt;'Summary&amp;Assumptions'!$J$31,CS$47&gt;=$FO282,CS$47&lt;=$FP282)*(('Summary&amp;Assumptions'!$H$25*$C282)*(1+'Summary&amp;Assumptions'!$J$29)^(CS$46-1))+AND(CS$56&lt;'Summary&amp;Assumptions'!$J$31,CS$47&gt;=$FQ282,CS$47&lt;=$FR282)*(('Summary&amp;Assumptions'!$H$25*$C282)*(1+'Summary&amp;Assumptions'!$J$29)^(CS$46-1))</f>
        <v>0</v>
      </c>
      <c r="CO282" s="588">
        <f>AND(CT$55&gt;0,SUM($E282:CN282)&lt;'Summary&amp;Assumptions'!$G$32*$B282,$D282&gt;='Summary&amp;Assumptions'!$D$17,CT$47&gt;=$D282,CT$47&lt;=EDATE($D282,'Summary&amp;Assumptions'!$G$32))*$B282+AND(CT$56&lt;'Summary&amp;Assumptions'!$J$31,CT$47&gt;=$FO282,CT$47&lt;=$FP282)*(('Summary&amp;Assumptions'!$H$25*$C282)*(1+'Summary&amp;Assumptions'!$J$29)^(CT$46-1))+AND(CT$56&lt;'Summary&amp;Assumptions'!$J$31,CT$47&gt;=$FQ282,CT$47&lt;=$FR282)*(('Summary&amp;Assumptions'!$H$25*$C282)*(1+'Summary&amp;Assumptions'!$J$29)^(CT$46-1))</f>
        <v>0</v>
      </c>
      <c r="CP282" s="588">
        <f>AND(CU$55&gt;0,SUM($E282:CO282)&lt;'Summary&amp;Assumptions'!$G$32*$B282,$D282&gt;='Summary&amp;Assumptions'!$D$17,CU$47&gt;=$D282,CU$47&lt;=EDATE($D282,'Summary&amp;Assumptions'!$G$32))*$B282+AND(CU$56&lt;'Summary&amp;Assumptions'!$J$31,CU$47&gt;=$FO282,CU$47&lt;=$FP282)*(('Summary&amp;Assumptions'!$H$25*$C282)*(1+'Summary&amp;Assumptions'!$J$29)^(CU$46-1))+AND(CU$56&lt;'Summary&amp;Assumptions'!$J$31,CU$47&gt;=$FQ282,CU$47&lt;=$FR282)*(('Summary&amp;Assumptions'!$H$25*$C282)*(1+'Summary&amp;Assumptions'!$J$29)^(CU$46-1))</f>
        <v>0</v>
      </c>
      <c r="CQ282" s="588">
        <f>AND(CV$55&gt;0,SUM($E282:CP282)&lt;'Summary&amp;Assumptions'!$G$32*$B282,$D282&gt;='Summary&amp;Assumptions'!$D$17,CV$47&gt;=$D282,CV$47&lt;=EDATE($D282,'Summary&amp;Assumptions'!$G$32))*$B282+AND(CV$56&lt;'Summary&amp;Assumptions'!$J$31,CV$47&gt;=$FO282,CV$47&lt;=$FP282)*(('Summary&amp;Assumptions'!$H$25*$C282)*(1+'Summary&amp;Assumptions'!$J$29)^(CV$46-1))+AND(CV$56&lt;'Summary&amp;Assumptions'!$J$31,CV$47&gt;=$FQ282,CV$47&lt;=$FR282)*(('Summary&amp;Assumptions'!$H$25*$C282)*(1+'Summary&amp;Assumptions'!$J$29)^(CV$46-1))</f>
        <v>0</v>
      </c>
      <c r="CR282" s="588">
        <f>AND(CW$55&gt;0,SUM($E282:CQ282)&lt;'Summary&amp;Assumptions'!$G$32*$B282,$D282&gt;='Summary&amp;Assumptions'!$D$17,CW$47&gt;=$D282,CW$47&lt;=EDATE($D282,'Summary&amp;Assumptions'!$G$32))*$B282+AND(CW$56&lt;'Summary&amp;Assumptions'!$J$31,CW$47&gt;=$FO282,CW$47&lt;=$FP282)*(('Summary&amp;Assumptions'!$H$25*$C282)*(1+'Summary&amp;Assumptions'!$J$29)^(CW$46-1))+AND(CW$56&lt;'Summary&amp;Assumptions'!$J$31,CW$47&gt;=$FQ282,CW$47&lt;=$FR282)*(('Summary&amp;Assumptions'!$H$25*$C282)*(1+'Summary&amp;Assumptions'!$J$29)^(CW$46-1))</f>
        <v>0</v>
      </c>
      <c r="CS282" s="588">
        <f>AND(CX$55&gt;0,SUM($E282:CR282)&lt;'Summary&amp;Assumptions'!$G$32*$B282,$D282&gt;='Summary&amp;Assumptions'!$D$17,CX$47&gt;=$D282,CX$47&lt;=EDATE($D282,'Summary&amp;Assumptions'!$G$32))*$B282+AND(CX$56&lt;'Summary&amp;Assumptions'!$J$31,CX$47&gt;=$FO282,CX$47&lt;=$FP282)*(('Summary&amp;Assumptions'!$H$25*$C282)*(1+'Summary&amp;Assumptions'!$J$29)^(CX$46-1))+AND(CX$56&lt;'Summary&amp;Assumptions'!$J$31,CX$47&gt;=$FQ282,CX$47&lt;=$FR282)*(('Summary&amp;Assumptions'!$H$25*$C282)*(1+'Summary&amp;Assumptions'!$J$29)^(CX$46-1))</f>
        <v>0</v>
      </c>
      <c r="CT282" s="588">
        <f>AND(CY$55&gt;0,SUM($E282:CS282)&lt;'Summary&amp;Assumptions'!$G$32*$B282,$D282&gt;='Summary&amp;Assumptions'!$D$17,CY$47&gt;=$D282,CY$47&lt;=EDATE($D282,'Summary&amp;Assumptions'!$G$32))*$B282+AND(CY$56&lt;'Summary&amp;Assumptions'!$J$31,CY$47&gt;=$FO282,CY$47&lt;=$FP282)*(('Summary&amp;Assumptions'!$H$25*$C282)*(1+'Summary&amp;Assumptions'!$J$29)^(CY$46-1))+AND(CY$56&lt;'Summary&amp;Assumptions'!$J$31,CY$47&gt;=$FQ282,CY$47&lt;=$FR282)*(('Summary&amp;Assumptions'!$H$25*$C282)*(1+'Summary&amp;Assumptions'!$J$29)^(CY$46-1))</f>
        <v>0</v>
      </c>
      <c r="CU282" s="588">
        <f>AND(CZ$55&gt;0,SUM($E282:CT282)&lt;'Summary&amp;Assumptions'!$G$32*$B282,$D282&gt;='Summary&amp;Assumptions'!$D$17,CZ$47&gt;=$D282,CZ$47&lt;=EDATE($D282,'Summary&amp;Assumptions'!$G$32))*$B282+AND(CZ$56&lt;'Summary&amp;Assumptions'!$J$31,CZ$47&gt;=$FO282,CZ$47&lt;=$FP282)*(('Summary&amp;Assumptions'!$H$25*$C282)*(1+'Summary&amp;Assumptions'!$J$29)^(CZ$46-1))+AND(CZ$56&lt;'Summary&amp;Assumptions'!$J$31,CZ$47&gt;=$FQ282,CZ$47&lt;=$FR282)*(('Summary&amp;Assumptions'!$H$25*$C282)*(1+'Summary&amp;Assumptions'!$J$29)^(CZ$46-1))</f>
        <v>0</v>
      </c>
      <c r="CV282" s="588">
        <f>AND(DA$55&gt;0,SUM($E282:CU282)&lt;'Summary&amp;Assumptions'!$G$32*$B282,$D282&gt;='Summary&amp;Assumptions'!$D$17,DA$47&gt;=$D282,DA$47&lt;=EDATE($D282,'Summary&amp;Assumptions'!$G$32))*$B282+AND(DA$56&lt;'Summary&amp;Assumptions'!$J$31,DA$47&gt;=$FO282,DA$47&lt;=$FP282)*(('Summary&amp;Assumptions'!$H$25*$C282)*(1+'Summary&amp;Assumptions'!$J$29)^(DA$46-1))+AND(DA$56&lt;'Summary&amp;Assumptions'!$J$31,DA$47&gt;=$FQ282,DA$47&lt;=$FR282)*(('Summary&amp;Assumptions'!$H$25*$C282)*(1+'Summary&amp;Assumptions'!$J$29)^(DA$46-1))</f>
        <v>0</v>
      </c>
      <c r="CW282" s="588">
        <f>AND(DB$55&gt;0,SUM($E282:CV282)&lt;'Summary&amp;Assumptions'!$G$32*$B282,$D282&gt;='Summary&amp;Assumptions'!$D$17,DB$47&gt;=$D282,DB$47&lt;=EDATE($D282,'Summary&amp;Assumptions'!$G$32))*$B282+AND(DB$56&lt;'Summary&amp;Assumptions'!$J$31,DB$47&gt;=$FO282,DB$47&lt;=$FP282)*(('Summary&amp;Assumptions'!$H$25*$C282)*(1+'Summary&amp;Assumptions'!$J$29)^(DB$46-1))+AND(DB$56&lt;'Summary&amp;Assumptions'!$J$31,DB$47&gt;=$FQ282,DB$47&lt;=$FR282)*(('Summary&amp;Assumptions'!$H$25*$C282)*(1+'Summary&amp;Assumptions'!$J$29)^(DB$46-1))</f>
        <v>0</v>
      </c>
      <c r="CX282" s="588">
        <f>AND(DC$55&gt;0,SUM($E282:CW282)&lt;'Summary&amp;Assumptions'!$G$32*$B282,$D282&gt;='Summary&amp;Assumptions'!$D$17,DC$47&gt;=$D282,DC$47&lt;=EDATE($D282,'Summary&amp;Assumptions'!$G$32))*$B282+AND(DC$56&lt;'Summary&amp;Assumptions'!$J$31,DC$47&gt;=$FO282,DC$47&lt;=$FP282)*(('Summary&amp;Assumptions'!$H$25*$C282)*(1+'Summary&amp;Assumptions'!$J$29)^(DC$46-1))+AND(DC$56&lt;'Summary&amp;Assumptions'!$J$31,DC$47&gt;=$FQ282,DC$47&lt;=$FR282)*(('Summary&amp;Assumptions'!$H$25*$C282)*(1+'Summary&amp;Assumptions'!$J$29)^(DC$46-1))</f>
        <v>0</v>
      </c>
      <c r="CY282" s="588">
        <f>AND(DD$55&gt;0,SUM($E282:CX282)&lt;'Summary&amp;Assumptions'!$G$32*$B282,$D282&gt;='Summary&amp;Assumptions'!$D$17,DD$47&gt;=$D282,DD$47&lt;=EDATE($D282,'Summary&amp;Assumptions'!$G$32))*$B282+AND(DD$56&lt;'Summary&amp;Assumptions'!$J$31,DD$47&gt;=$FO282,DD$47&lt;=$FP282)*(('Summary&amp;Assumptions'!$H$25*$C282)*(1+'Summary&amp;Assumptions'!$J$29)^(DD$46-1))+AND(DD$56&lt;'Summary&amp;Assumptions'!$J$31,DD$47&gt;=$FQ282,DD$47&lt;=$FR282)*(('Summary&amp;Assumptions'!$H$25*$C282)*(1+'Summary&amp;Assumptions'!$J$29)^(DD$46-1))</f>
        <v>0</v>
      </c>
      <c r="CZ282" s="588">
        <f>AND(DE$55&gt;0,SUM($E282:CY282)&lt;'Summary&amp;Assumptions'!$G$32*$B282,$D282&gt;='Summary&amp;Assumptions'!$D$17,DE$47&gt;=$D282,DE$47&lt;=EDATE($D282,'Summary&amp;Assumptions'!$G$32))*$B282+AND(DE$56&lt;'Summary&amp;Assumptions'!$J$31,DE$47&gt;=$FO282,DE$47&lt;=$FP282)*(('Summary&amp;Assumptions'!$H$25*$C282)*(1+'Summary&amp;Assumptions'!$J$29)^(DE$46-1))+AND(DE$56&lt;'Summary&amp;Assumptions'!$J$31,DE$47&gt;=$FQ282,DE$47&lt;=$FR282)*(('Summary&amp;Assumptions'!$H$25*$C282)*(1+'Summary&amp;Assumptions'!$J$29)^(DE$46-1))</f>
        <v>0</v>
      </c>
      <c r="DA282" s="588">
        <f>AND(DF$55&gt;0,SUM($E282:CZ282)&lt;'Summary&amp;Assumptions'!$G$32*$B282,$D282&gt;='Summary&amp;Assumptions'!$D$17,DF$47&gt;=$D282,DF$47&lt;=EDATE($D282,'Summary&amp;Assumptions'!$G$32))*$B282+AND(DF$56&lt;'Summary&amp;Assumptions'!$J$31,DF$47&gt;=$FO282,DF$47&lt;=$FP282)*(('Summary&amp;Assumptions'!$H$25*$C282)*(1+'Summary&amp;Assumptions'!$J$29)^(DF$46-1))+AND(DF$56&lt;'Summary&amp;Assumptions'!$J$31,DF$47&gt;=$FQ282,DF$47&lt;=$FR282)*(('Summary&amp;Assumptions'!$H$25*$C282)*(1+'Summary&amp;Assumptions'!$J$29)^(DF$46-1))</f>
        <v>0</v>
      </c>
      <c r="DB282" s="588">
        <f>AND(DG$55&gt;0,SUM($E282:DA282)&lt;'Summary&amp;Assumptions'!$G$32*$B282,$D282&gt;='Summary&amp;Assumptions'!$D$17,DG$47&gt;=$D282,DG$47&lt;=EDATE($D282,'Summary&amp;Assumptions'!$G$32))*$B282+AND(DG$56&lt;'Summary&amp;Assumptions'!$J$31,DG$47&gt;=$FO282,DG$47&lt;=$FP282)*(('Summary&amp;Assumptions'!$H$25*$C282)*(1+'Summary&amp;Assumptions'!$J$29)^(DG$46-1))+AND(DG$56&lt;'Summary&amp;Assumptions'!$J$31,DG$47&gt;=$FQ282,DG$47&lt;=$FR282)*(('Summary&amp;Assumptions'!$H$25*$C282)*(1+'Summary&amp;Assumptions'!$J$29)^(DG$46-1))</f>
        <v>0</v>
      </c>
      <c r="DC282" s="588">
        <f>AND(DH$55&gt;0,SUM($E282:DB282)&lt;'Summary&amp;Assumptions'!$G$32*$B282,$D282&gt;='Summary&amp;Assumptions'!$D$17,DH$47&gt;=$D282,DH$47&lt;=EDATE($D282,'Summary&amp;Assumptions'!$G$32))*$B282+AND(DH$56&lt;'Summary&amp;Assumptions'!$J$31,DH$47&gt;=$FO282,DH$47&lt;=$FP282)*(('Summary&amp;Assumptions'!$H$25*$C282)*(1+'Summary&amp;Assumptions'!$J$29)^(DH$46-1))+AND(DH$56&lt;'Summary&amp;Assumptions'!$J$31,DH$47&gt;=$FQ282,DH$47&lt;=$FR282)*(('Summary&amp;Assumptions'!$H$25*$C282)*(1+'Summary&amp;Assumptions'!$J$29)^(DH$46-1))</f>
        <v>0</v>
      </c>
      <c r="DD282" s="588">
        <f>AND(DI$55&gt;0,SUM($E282:DC282)&lt;'Summary&amp;Assumptions'!$G$32*$B282,$D282&gt;='Summary&amp;Assumptions'!$D$17,DI$47&gt;=$D282,DI$47&lt;=EDATE($D282,'Summary&amp;Assumptions'!$G$32))*$B282+AND(DI$56&lt;'Summary&amp;Assumptions'!$J$31,DI$47&gt;=$FO282,DI$47&lt;=$FP282)*(('Summary&amp;Assumptions'!$H$25*$C282)*(1+'Summary&amp;Assumptions'!$J$29)^(DI$46-1))+AND(DI$56&lt;'Summary&amp;Assumptions'!$J$31,DI$47&gt;=$FQ282,DI$47&lt;=$FR282)*(('Summary&amp;Assumptions'!$H$25*$C282)*(1+'Summary&amp;Assumptions'!$J$29)^(DI$46-1))</f>
        <v>0</v>
      </c>
      <c r="DE282" s="588">
        <f>AND(DJ$55&gt;0,SUM($E282:DD282)&lt;'Summary&amp;Assumptions'!$G$32*$B282,$D282&gt;='Summary&amp;Assumptions'!$D$17,DJ$47&gt;=$D282,DJ$47&lt;=EDATE($D282,'Summary&amp;Assumptions'!$G$32))*$B282+AND(DJ$56&lt;'Summary&amp;Assumptions'!$J$31,DJ$47&gt;=$FO282,DJ$47&lt;=$FP282)*(('Summary&amp;Assumptions'!$H$25*$C282)*(1+'Summary&amp;Assumptions'!$J$29)^(DJ$46-1))+AND(DJ$56&lt;'Summary&amp;Assumptions'!$J$31,DJ$47&gt;=$FQ282,DJ$47&lt;=$FR282)*(('Summary&amp;Assumptions'!$H$25*$C282)*(1+'Summary&amp;Assumptions'!$J$29)^(DJ$46-1))</f>
        <v>0</v>
      </c>
      <c r="DF282" s="588">
        <f>AND(DK$55&gt;0,SUM($E282:DE282)&lt;'Summary&amp;Assumptions'!$G$32*$B282,$D282&gt;='Summary&amp;Assumptions'!$D$17,DK$47&gt;=$D282,DK$47&lt;=EDATE($D282,'Summary&amp;Assumptions'!$G$32))*$B282+AND(DK$56&lt;'Summary&amp;Assumptions'!$J$31,DK$47&gt;=$FO282,DK$47&lt;=$FP282)*(('Summary&amp;Assumptions'!$H$25*$C282)*(1+'Summary&amp;Assumptions'!$J$29)^(DK$46-1))+AND(DK$56&lt;'Summary&amp;Assumptions'!$J$31,DK$47&gt;=$FQ282,DK$47&lt;=$FR282)*(('Summary&amp;Assumptions'!$H$25*$C282)*(1+'Summary&amp;Assumptions'!$J$29)^(DK$46-1))</f>
        <v>0</v>
      </c>
      <c r="DG282" s="588">
        <f>AND(DL$55&gt;0,SUM($E282:DF282)&lt;'Summary&amp;Assumptions'!$G$32*$B282,$D282&gt;='Summary&amp;Assumptions'!$D$17,DL$47&gt;=$D282,DL$47&lt;=EDATE($D282,'Summary&amp;Assumptions'!$G$32))*$B282+AND(DL$56&lt;'Summary&amp;Assumptions'!$J$31,DL$47&gt;=$FO282,DL$47&lt;=$FP282)*(('Summary&amp;Assumptions'!$H$25*$C282)*(1+'Summary&amp;Assumptions'!$J$29)^(DL$46-1))+AND(DL$56&lt;'Summary&amp;Assumptions'!$J$31,DL$47&gt;=$FQ282,DL$47&lt;=$FR282)*(('Summary&amp;Assumptions'!$H$25*$C282)*(1+'Summary&amp;Assumptions'!$J$29)^(DL$46-1))</f>
        <v>0</v>
      </c>
      <c r="DH282" s="588">
        <f>AND(DM$55&gt;0,SUM($E282:DG282)&lt;'Summary&amp;Assumptions'!$G$32*$B282,$D282&gt;='Summary&amp;Assumptions'!$D$17,DM$47&gt;=$D282,DM$47&lt;=EDATE($D282,'Summary&amp;Assumptions'!$G$32))*$B282+AND(DM$56&lt;'Summary&amp;Assumptions'!$J$31,DM$47&gt;=$FO282,DM$47&lt;=$FP282)*(('Summary&amp;Assumptions'!$H$25*$C282)*(1+'Summary&amp;Assumptions'!$J$29)^(DM$46-1))+AND(DM$56&lt;'Summary&amp;Assumptions'!$J$31,DM$47&gt;=$FQ282,DM$47&lt;=$FR282)*(('Summary&amp;Assumptions'!$H$25*$C282)*(1+'Summary&amp;Assumptions'!$J$29)^(DM$46-1))</f>
        <v>0</v>
      </c>
      <c r="DI282" s="588">
        <f>AND(DN$55&gt;0,SUM($E282:DH282)&lt;'Summary&amp;Assumptions'!$G$32*$B282,$D282&gt;='Summary&amp;Assumptions'!$D$17,DN$47&gt;=$D282,DN$47&lt;=EDATE($D282,'Summary&amp;Assumptions'!$G$32))*$B282+AND(DN$56&lt;'Summary&amp;Assumptions'!$J$31,DN$47&gt;=$FO282,DN$47&lt;=$FP282)*(('Summary&amp;Assumptions'!$H$25*$C282)*(1+'Summary&amp;Assumptions'!$J$29)^(DN$46-1))+AND(DN$56&lt;'Summary&amp;Assumptions'!$J$31,DN$47&gt;=$FQ282,DN$47&lt;=$FR282)*(('Summary&amp;Assumptions'!$H$25*$C282)*(1+'Summary&amp;Assumptions'!$J$29)^(DN$46-1))</f>
        <v>0</v>
      </c>
      <c r="DJ282" s="588">
        <f>AND(DO$55&gt;0,SUM($E282:DI282)&lt;'Summary&amp;Assumptions'!$G$32*$B282,$D282&gt;='Summary&amp;Assumptions'!$D$17,DO$47&gt;=$D282,DO$47&lt;=EDATE($D282,'Summary&amp;Assumptions'!$G$32))*$B282+AND(DO$56&lt;'Summary&amp;Assumptions'!$J$31,DO$47&gt;=$FO282,DO$47&lt;=$FP282)*(('Summary&amp;Assumptions'!$H$25*$C282)*(1+'Summary&amp;Assumptions'!$J$29)^(DO$46-1))+AND(DO$56&lt;'Summary&amp;Assumptions'!$J$31,DO$47&gt;=$FQ282,DO$47&lt;=$FR282)*(('Summary&amp;Assumptions'!$H$25*$C282)*(1+'Summary&amp;Assumptions'!$J$29)^(DO$46-1))</f>
        <v>0</v>
      </c>
      <c r="DK282" s="588">
        <f>AND(DP$55&gt;0,SUM($E282:DJ282)&lt;'Summary&amp;Assumptions'!$G$32*$B282,$D282&gt;='Summary&amp;Assumptions'!$D$17,DP$47&gt;=$D282,DP$47&lt;=EDATE($D282,'Summary&amp;Assumptions'!$G$32))*$B282+AND(DP$56&lt;'Summary&amp;Assumptions'!$J$31,DP$47&gt;=$FO282,DP$47&lt;=$FP282)*(('Summary&amp;Assumptions'!$H$25*$C282)*(1+'Summary&amp;Assumptions'!$J$29)^(DP$46-1))+AND(DP$56&lt;'Summary&amp;Assumptions'!$J$31,DP$47&gt;=$FQ282,DP$47&lt;=$FR282)*(('Summary&amp;Assumptions'!$H$25*$C282)*(1+'Summary&amp;Assumptions'!$J$29)^(DP$46-1))</f>
        <v>0</v>
      </c>
      <c r="DL282" s="588">
        <f>AND(DQ$55&gt;0,SUM($E282:DK282)&lt;'Summary&amp;Assumptions'!$G$32*$B282,$D282&gt;='Summary&amp;Assumptions'!$D$17,DQ$47&gt;=$D282,DQ$47&lt;=EDATE($D282,'Summary&amp;Assumptions'!$G$32))*$B282+AND(DQ$56&lt;'Summary&amp;Assumptions'!$J$31,DQ$47&gt;=$FO282,DQ$47&lt;=$FP282)*(('Summary&amp;Assumptions'!$H$25*$C282)*(1+'Summary&amp;Assumptions'!$J$29)^(DQ$46-1))+AND(DQ$56&lt;'Summary&amp;Assumptions'!$J$31,DQ$47&gt;=$FQ282,DQ$47&lt;=$FR282)*(('Summary&amp;Assumptions'!$H$25*$C282)*(1+'Summary&amp;Assumptions'!$J$29)^(DQ$46-1))</f>
        <v>0</v>
      </c>
      <c r="DM282" s="588">
        <f>AND(DR$55&gt;0,SUM($E282:DL282)&lt;'Summary&amp;Assumptions'!$G$32*$B282,$D282&gt;='Summary&amp;Assumptions'!$D$17,DR$47&gt;=$D282,DR$47&lt;=EDATE($D282,'Summary&amp;Assumptions'!$G$32))*$B282+AND(DR$56&lt;'Summary&amp;Assumptions'!$J$31,DR$47&gt;=$FO282,DR$47&lt;=$FP282)*(('Summary&amp;Assumptions'!$H$25*$C282)*(1+'Summary&amp;Assumptions'!$J$29)^(DR$46-1))+AND(DR$56&lt;'Summary&amp;Assumptions'!$J$31,DR$47&gt;=$FQ282,DR$47&lt;=$FR282)*(('Summary&amp;Assumptions'!$H$25*$C282)*(1+'Summary&amp;Assumptions'!$J$29)^(DR$46-1))</f>
        <v>0</v>
      </c>
      <c r="DN282" s="588">
        <f>AND(DS$55&gt;0,SUM($E282:DM282)&lt;'Summary&amp;Assumptions'!$G$32*$B282,$D282&gt;='Summary&amp;Assumptions'!$D$17,DS$47&gt;=$D282,DS$47&lt;=EDATE($D282,'Summary&amp;Assumptions'!$G$32))*$B282+AND(DS$56&lt;'Summary&amp;Assumptions'!$J$31,DS$47&gt;=$FO282,DS$47&lt;=$FP282)*(('Summary&amp;Assumptions'!$H$25*$C282)*(1+'Summary&amp;Assumptions'!$J$29)^(DS$46-1))+AND(DS$56&lt;'Summary&amp;Assumptions'!$J$31,DS$47&gt;=$FQ282,DS$47&lt;=$FR282)*(('Summary&amp;Assumptions'!$H$25*$C282)*(1+'Summary&amp;Assumptions'!$J$29)^(DS$46-1))</f>
        <v>0</v>
      </c>
      <c r="DO282" s="588">
        <f>AND(DT$55&gt;0,SUM($E282:DN282)&lt;'Summary&amp;Assumptions'!$G$32*$B282,$D282&gt;='Summary&amp;Assumptions'!$D$17,DT$47&gt;=$D282,DT$47&lt;=EDATE($D282,'Summary&amp;Assumptions'!$G$32))*$B282+AND(DT$56&lt;'Summary&amp;Assumptions'!$J$31,DT$47&gt;=$FO282,DT$47&lt;=$FP282)*(('Summary&amp;Assumptions'!$H$25*$C282)*(1+'Summary&amp;Assumptions'!$J$29)^(DT$46-1))+AND(DT$56&lt;'Summary&amp;Assumptions'!$J$31,DT$47&gt;=$FQ282,DT$47&lt;=$FR282)*(('Summary&amp;Assumptions'!$H$25*$C282)*(1+'Summary&amp;Assumptions'!$J$29)^(DT$46-1))</f>
        <v>0</v>
      </c>
      <c r="DP282" s="588">
        <f>AND(DU$55&gt;0,SUM($E282:DO282)&lt;'Summary&amp;Assumptions'!$G$32*$B282,$D282&gt;='Summary&amp;Assumptions'!$D$17,DU$47&gt;=$D282,DU$47&lt;=EDATE($D282,'Summary&amp;Assumptions'!$G$32))*$B282+AND(DU$56&lt;'Summary&amp;Assumptions'!$J$31,DU$47&gt;=$FO282,DU$47&lt;=$FP282)*(('Summary&amp;Assumptions'!$H$25*$C282)*(1+'Summary&amp;Assumptions'!$J$29)^(DU$46-1))+AND(DU$56&lt;'Summary&amp;Assumptions'!$J$31,DU$47&gt;=$FQ282,DU$47&lt;=$FR282)*(('Summary&amp;Assumptions'!$H$25*$C282)*(1+'Summary&amp;Assumptions'!$J$29)^(DU$46-1))</f>
        <v>0</v>
      </c>
      <c r="DQ282" s="588">
        <f>AND(DV$55&gt;0,SUM($E282:DP282)&lt;'Summary&amp;Assumptions'!$G$32*$B282,$D282&gt;='Summary&amp;Assumptions'!$D$17,DV$47&gt;=$D282,DV$47&lt;=EDATE($D282,'Summary&amp;Assumptions'!$G$32))*$B282+AND(DV$56&lt;'Summary&amp;Assumptions'!$J$31,DV$47&gt;=$FO282,DV$47&lt;=$FP282)*(('Summary&amp;Assumptions'!$H$25*$C282)*(1+'Summary&amp;Assumptions'!$J$29)^(DV$46-1))+AND(DV$56&lt;'Summary&amp;Assumptions'!$J$31,DV$47&gt;=$FQ282,DV$47&lt;=$FR282)*(('Summary&amp;Assumptions'!$H$25*$C282)*(1+'Summary&amp;Assumptions'!$J$29)^(DV$46-1))</f>
        <v>0</v>
      </c>
      <c r="DR282" s="588">
        <f>AND(DW$55&gt;0,SUM($E282:DQ282)&lt;'Summary&amp;Assumptions'!$G$32*$B282,$D282&gt;='Summary&amp;Assumptions'!$D$17,DW$47&gt;=$D282,DW$47&lt;=EDATE($D282,'Summary&amp;Assumptions'!$G$32))*$B282+AND(DW$56&lt;'Summary&amp;Assumptions'!$J$31,DW$47&gt;=$FO282,DW$47&lt;=$FP282)*(('Summary&amp;Assumptions'!$H$25*$C282)*(1+'Summary&amp;Assumptions'!$J$29)^(DW$46-1))+AND(DW$56&lt;'Summary&amp;Assumptions'!$J$31,DW$47&gt;=$FQ282,DW$47&lt;=$FR282)*(('Summary&amp;Assumptions'!$H$25*$C282)*(1+'Summary&amp;Assumptions'!$J$29)^(DW$46-1))</f>
        <v>0</v>
      </c>
      <c r="DS282" s="588">
        <f>AND(DX$55&gt;0,SUM($E282:DR282)&lt;'Summary&amp;Assumptions'!$G$32*$B282,$D282&gt;='Summary&amp;Assumptions'!$D$17,DX$47&gt;=$D282,DX$47&lt;=EDATE($D282,'Summary&amp;Assumptions'!$G$32))*$B282+AND(DX$56&lt;'Summary&amp;Assumptions'!$J$31,DX$47&gt;=$FO282,DX$47&lt;=$FP282)*(('Summary&amp;Assumptions'!$H$25*$C282)*(1+'Summary&amp;Assumptions'!$J$29)^(DX$46-1))+AND(DX$56&lt;'Summary&amp;Assumptions'!$J$31,DX$47&gt;=$FQ282,DX$47&lt;=$FR282)*(('Summary&amp;Assumptions'!$H$25*$C282)*(1+'Summary&amp;Assumptions'!$J$29)^(DX$46-1))</f>
        <v>0</v>
      </c>
      <c r="DT282" s="588">
        <f>AND(DY$55&gt;0,SUM($E282:DS282)&lt;'Summary&amp;Assumptions'!$G$32*$B282,$D282&gt;='Summary&amp;Assumptions'!$D$17,DY$47&gt;=$D282,DY$47&lt;=EDATE($D282,'Summary&amp;Assumptions'!$G$32))*$B282+AND(DY$56&lt;'Summary&amp;Assumptions'!$J$31,DY$47&gt;=$FO282,DY$47&lt;=$FP282)*(('Summary&amp;Assumptions'!$H$25*$C282)*(1+'Summary&amp;Assumptions'!$J$29)^(DY$46-1))+AND(DY$56&lt;'Summary&amp;Assumptions'!$J$31,DY$47&gt;=$FQ282,DY$47&lt;=$FR282)*(('Summary&amp;Assumptions'!$H$25*$C282)*(1+'Summary&amp;Assumptions'!$J$29)^(DY$46-1))</f>
        <v>0</v>
      </c>
      <c r="DU282" s="588">
        <f>AND(DZ$55&gt;0,SUM($E282:DT282)&lt;'Summary&amp;Assumptions'!$G$32*$B282,$D282&gt;='Summary&amp;Assumptions'!$D$17,DZ$47&gt;=$D282,DZ$47&lt;=EDATE($D282,'Summary&amp;Assumptions'!$G$32))*$B282+AND(DZ$56&lt;'Summary&amp;Assumptions'!$J$31,DZ$47&gt;=$FO282,DZ$47&lt;=$FP282)*(('Summary&amp;Assumptions'!$H$25*$C282)*(1+'Summary&amp;Assumptions'!$J$29)^(DZ$46-1))+AND(DZ$56&lt;'Summary&amp;Assumptions'!$J$31,DZ$47&gt;=$FQ282,DZ$47&lt;=$FR282)*(('Summary&amp;Assumptions'!$H$25*$C282)*(1+'Summary&amp;Assumptions'!$J$29)^(DZ$46-1))</f>
        <v>0</v>
      </c>
      <c r="DV282" s="588">
        <f>AND(EA$55&gt;0,SUM($E282:DU282)&lt;'Summary&amp;Assumptions'!$G$32*$B282,$D282&gt;='Summary&amp;Assumptions'!$D$17,EA$47&gt;=$D282,EA$47&lt;=EDATE($D282,'Summary&amp;Assumptions'!$G$32))*$B282+AND(EA$56&lt;'Summary&amp;Assumptions'!$J$31,EA$47&gt;=$FO282,EA$47&lt;=$FP282)*(('Summary&amp;Assumptions'!$H$25*$C282)*(1+'Summary&amp;Assumptions'!$J$29)^(EA$46-1))+AND(EA$56&lt;'Summary&amp;Assumptions'!$J$31,EA$47&gt;=$FQ282,EA$47&lt;=$FR282)*(('Summary&amp;Assumptions'!$H$25*$C282)*(1+'Summary&amp;Assumptions'!$J$29)^(EA$46-1))</f>
        <v>0</v>
      </c>
      <c r="DW282" s="588">
        <f>AND(EB$55&gt;0,SUM($E282:DV282)&lt;'Summary&amp;Assumptions'!$G$32*$B282,$D282&gt;='Summary&amp;Assumptions'!$D$17,EB$47&gt;=$D282,EB$47&lt;=EDATE($D282,'Summary&amp;Assumptions'!$G$32))*$B282+AND(EB$56&lt;'Summary&amp;Assumptions'!$J$31,EB$47&gt;=$FO282,EB$47&lt;=$FP282)*(('Summary&amp;Assumptions'!$H$25*$C282)*(1+'Summary&amp;Assumptions'!$J$29)^(EB$46-1))+AND(EB$56&lt;'Summary&amp;Assumptions'!$J$31,EB$47&gt;=$FQ282,EB$47&lt;=$FR282)*(('Summary&amp;Assumptions'!$H$25*$C282)*(1+'Summary&amp;Assumptions'!$J$29)^(EB$46-1))</f>
        <v>0</v>
      </c>
      <c r="DX282" s="588">
        <f>AND(EC$55&gt;0,SUM($E282:DW282)&lt;'Summary&amp;Assumptions'!$G$32*$B282,$D282&gt;='Summary&amp;Assumptions'!$D$17,EC$47&gt;=$D282,EC$47&lt;=EDATE($D282,'Summary&amp;Assumptions'!$G$32))*$B282+AND(EC$56&lt;'Summary&amp;Assumptions'!$J$31,EC$47&gt;=$FO282,EC$47&lt;=$FP282)*(('Summary&amp;Assumptions'!$H$25*$C282)*(1+'Summary&amp;Assumptions'!$J$29)^(EC$46-1))+AND(EC$56&lt;'Summary&amp;Assumptions'!$J$31,EC$47&gt;=$FQ282,EC$47&lt;=$FR282)*(('Summary&amp;Assumptions'!$H$25*$C282)*(1+'Summary&amp;Assumptions'!$J$29)^(EC$46-1))</f>
        <v>0</v>
      </c>
      <c r="DY282" s="588">
        <f>AND(ED$55&gt;0,SUM($E282:DX282)&lt;'Summary&amp;Assumptions'!$G$32*$B282,$D282&gt;='Summary&amp;Assumptions'!$D$17,ED$47&gt;=$D282,ED$47&lt;=EDATE($D282,'Summary&amp;Assumptions'!$G$32))*$B282+AND(ED$56&lt;'Summary&amp;Assumptions'!$J$31,ED$47&gt;=$FO282,ED$47&lt;=$FP282)*(('Summary&amp;Assumptions'!$H$25*$C282)*(1+'Summary&amp;Assumptions'!$J$29)^(ED$46-1))+AND(ED$56&lt;'Summary&amp;Assumptions'!$J$31,ED$47&gt;=$FQ282,ED$47&lt;=$FR282)*(('Summary&amp;Assumptions'!$H$25*$C282)*(1+'Summary&amp;Assumptions'!$J$29)^(ED$46-1))</f>
        <v>0</v>
      </c>
      <c r="DZ282" s="588">
        <f>AND(EE$55&gt;0,SUM($E282:DY282)&lt;'Summary&amp;Assumptions'!$G$32*$B282,$D282&gt;='Summary&amp;Assumptions'!$D$17,EE$47&gt;=$D282,EE$47&lt;=EDATE($D282,'Summary&amp;Assumptions'!$G$32))*$B282+AND(EE$56&lt;'Summary&amp;Assumptions'!$J$31,EE$47&gt;=$FO282,EE$47&lt;=$FP282)*(('Summary&amp;Assumptions'!$H$25*$C282)*(1+'Summary&amp;Assumptions'!$J$29)^(EE$46-1))+AND(EE$56&lt;'Summary&amp;Assumptions'!$J$31,EE$47&gt;=$FQ282,EE$47&lt;=$FR282)*(('Summary&amp;Assumptions'!$H$25*$C282)*(1+'Summary&amp;Assumptions'!$J$29)^(EE$46-1))</f>
        <v>0</v>
      </c>
      <c r="EA282" s="588">
        <f>AND(EF$55&gt;0,SUM($E282:DZ282)&lt;'Summary&amp;Assumptions'!$G$32*$B282,$D282&gt;='Summary&amp;Assumptions'!$D$17,EF$47&gt;=$D282,EF$47&lt;=EDATE($D282,'Summary&amp;Assumptions'!$G$32))*$B282+AND(EF$56&lt;'Summary&amp;Assumptions'!$J$31,EF$47&gt;=$FO282,EF$47&lt;=$FP282)*(('Summary&amp;Assumptions'!$H$25*$C282)*(1+'Summary&amp;Assumptions'!$J$29)^(EF$46-1))+AND(EF$56&lt;'Summary&amp;Assumptions'!$J$31,EF$47&gt;=$FQ282,EF$47&lt;=$FR282)*(('Summary&amp;Assumptions'!$H$25*$C282)*(1+'Summary&amp;Assumptions'!$J$29)^(EF$46-1))</f>
        <v>0</v>
      </c>
      <c r="EB282" s="588">
        <f>AND(EG$55&gt;0,SUM($E282:EA282)&lt;'Summary&amp;Assumptions'!$G$32*$B282,$D282&gt;='Summary&amp;Assumptions'!$D$17,EG$47&gt;=$D282,EG$47&lt;=EDATE($D282,'Summary&amp;Assumptions'!$G$32))*$B282+AND(EG$56&lt;'Summary&amp;Assumptions'!$J$31,EG$47&gt;=$FO282,EG$47&lt;=$FP282)*(('Summary&amp;Assumptions'!$H$25*$C282)*(1+'Summary&amp;Assumptions'!$J$29)^(EG$46-1))+AND(EG$56&lt;'Summary&amp;Assumptions'!$J$31,EG$47&gt;=$FQ282,EG$47&lt;=$FR282)*(('Summary&amp;Assumptions'!$H$25*$C282)*(1+'Summary&amp;Assumptions'!$J$29)^(EG$46-1))</f>
        <v>0</v>
      </c>
      <c r="EC282" s="588">
        <f>AND(EH$55&gt;0,SUM($E282:EB282)&lt;'Summary&amp;Assumptions'!$G$32*$B282,$D282&gt;='Summary&amp;Assumptions'!$D$17,EH$47&gt;=$D282,EH$47&lt;=EDATE($D282,'Summary&amp;Assumptions'!$G$32))*$B282+AND(EH$56&lt;'Summary&amp;Assumptions'!$J$31,EH$47&gt;=$FO282,EH$47&lt;=$FP282)*(('Summary&amp;Assumptions'!$H$25*$C282)*(1+'Summary&amp;Assumptions'!$J$29)^(EH$46-1))+AND(EH$56&lt;'Summary&amp;Assumptions'!$J$31,EH$47&gt;=$FQ282,EH$47&lt;=$FR282)*(('Summary&amp;Assumptions'!$H$25*$C282)*(1+'Summary&amp;Assumptions'!$J$29)^(EH$46-1))</f>
        <v>0</v>
      </c>
      <c r="ED282" s="588">
        <f>AND(EI$55&gt;0,SUM($E282:EC282)&lt;'Summary&amp;Assumptions'!$G$32*$B282,$D282&gt;='Summary&amp;Assumptions'!$D$17,EI$47&gt;=$D282,EI$47&lt;=EDATE($D282,'Summary&amp;Assumptions'!$G$32))*$B282+AND(EI$56&lt;'Summary&amp;Assumptions'!$J$31,EI$47&gt;=$FO282,EI$47&lt;=$FP282)*(('Summary&amp;Assumptions'!$H$25*$C282)*(1+'Summary&amp;Assumptions'!$J$29)^(EI$46-1))+AND(EI$56&lt;'Summary&amp;Assumptions'!$J$31,EI$47&gt;=$FQ282,EI$47&lt;=$FR282)*(('Summary&amp;Assumptions'!$H$25*$C282)*(1+'Summary&amp;Assumptions'!$J$29)^(EI$46-1))</f>
        <v>0</v>
      </c>
      <c r="EE282" s="588">
        <f>AND(EJ$55&gt;0,SUM($E282:ED282)&lt;'Summary&amp;Assumptions'!$G$32*$B282,$D282&gt;='Summary&amp;Assumptions'!$D$17,EJ$47&gt;=$D282,EJ$47&lt;=EDATE($D282,'Summary&amp;Assumptions'!$G$32))*$B282+AND(EJ$56&lt;'Summary&amp;Assumptions'!$J$31,EJ$47&gt;=$FO282,EJ$47&lt;=$FP282)*(('Summary&amp;Assumptions'!$H$25*$C282)*(1+'Summary&amp;Assumptions'!$J$29)^(EJ$46-1))+AND(EJ$56&lt;'Summary&amp;Assumptions'!$J$31,EJ$47&gt;=$FQ282,EJ$47&lt;=$FR282)*(('Summary&amp;Assumptions'!$H$25*$C282)*(1+'Summary&amp;Assumptions'!$J$29)^(EJ$46-1))</f>
        <v>0</v>
      </c>
      <c r="EF282" s="588">
        <f>AND(EK$55&gt;0,SUM($E282:EE282)&lt;'Summary&amp;Assumptions'!$G$32*$B282,$D282&gt;='Summary&amp;Assumptions'!$D$17,EK$47&gt;=$D282,EK$47&lt;=EDATE($D282,'Summary&amp;Assumptions'!$G$32))*$B282+AND(EK$56&lt;'Summary&amp;Assumptions'!$J$31,EK$47&gt;=$FO282,EK$47&lt;=$FP282)*(('Summary&amp;Assumptions'!$H$25*$C282)*(1+'Summary&amp;Assumptions'!$J$29)^(EK$46-1))+AND(EK$56&lt;'Summary&amp;Assumptions'!$J$31,EK$47&gt;=$FQ282,EK$47&lt;=$FR282)*(('Summary&amp;Assumptions'!$H$25*$C282)*(1+'Summary&amp;Assumptions'!$J$29)^(EK$46-1))</f>
        <v>0</v>
      </c>
      <c r="EG282" s="588">
        <f>AND(EL$55&gt;0,SUM($E282:EF282)&lt;'Summary&amp;Assumptions'!$G$32*$B282,$D282&gt;='Summary&amp;Assumptions'!$D$17,EL$47&gt;=$D282,EL$47&lt;=EDATE($D282,'Summary&amp;Assumptions'!$G$32))*$B282+AND(EL$56&lt;'Summary&amp;Assumptions'!$J$31,EL$47&gt;=$FO282,EL$47&lt;=$FP282)*(('Summary&amp;Assumptions'!$H$25*$C282)*(1+'Summary&amp;Assumptions'!$J$29)^(EL$46-1))+AND(EL$56&lt;'Summary&amp;Assumptions'!$J$31,EL$47&gt;=$FQ282,EL$47&lt;=$FR282)*(('Summary&amp;Assumptions'!$H$25*$C282)*(1+'Summary&amp;Assumptions'!$J$29)^(EL$46-1))</f>
        <v>0</v>
      </c>
      <c r="EH282" s="588">
        <f>AND(EM$55&gt;0,SUM($E282:EG282)&lt;'Summary&amp;Assumptions'!$G$32*$B282,$D282&gt;='Summary&amp;Assumptions'!$D$17,EM$47&gt;=$D282,EM$47&lt;=EDATE($D282,'Summary&amp;Assumptions'!$G$32))*$B282+AND(EM$56&lt;'Summary&amp;Assumptions'!$J$31,EM$47&gt;=$FO282,EM$47&lt;=$FP282)*(('Summary&amp;Assumptions'!$H$25*$C282)*(1+'Summary&amp;Assumptions'!$J$29)^(EM$46-1))+AND(EM$56&lt;'Summary&amp;Assumptions'!$J$31,EM$47&gt;=$FQ282,EM$47&lt;=$FR282)*(('Summary&amp;Assumptions'!$H$25*$C282)*(1+'Summary&amp;Assumptions'!$J$29)^(EM$46-1))</f>
        <v>0</v>
      </c>
      <c r="EI282" s="588">
        <f>AND(EN$55&gt;0,SUM($E282:EH282)&lt;'Summary&amp;Assumptions'!$G$32*$B282,$D282&gt;='Summary&amp;Assumptions'!$D$17,EN$47&gt;=$D282,EN$47&lt;=EDATE($D282,'Summary&amp;Assumptions'!$G$32))*$B282+AND(EN$56&lt;'Summary&amp;Assumptions'!$J$31,EN$47&gt;=$FO282,EN$47&lt;=$FP282)*(('Summary&amp;Assumptions'!$H$25*$C282)*(1+'Summary&amp;Assumptions'!$J$29)^(EN$46-1))+AND(EN$56&lt;'Summary&amp;Assumptions'!$J$31,EN$47&gt;=$FQ282,EN$47&lt;=$FR282)*(('Summary&amp;Assumptions'!$H$25*$C282)*(1+'Summary&amp;Assumptions'!$J$29)^(EN$46-1))</f>
        <v>0</v>
      </c>
      <c r="EJ282" s="588">
        <f>AND(EO$55&gt;0,SUM($E282:EI282)&lt;'Summary&amp;Assumptions'!$G$32*$B282,$D282&gt;='Summary&amp;Assumptions'!$D$17,EO$47&gt;=$D282,EO$47&lt;=EDATE($D282,'Summary&amp;Assumptions'!$G$32))*$B282+AND(EO$56&lt;'Summary&amp;Assumptions'!$J$31,EO$47&gt;=$FO282,EO$47&lt;=$FP282)*(('Summary&amp;Assumptions'!$H$25*$C282)*(1+'Summary&amp;Assumptions'!$J$29)^(EO$46-1))+AND(EO$56&lt;'Summary&amp;Assumptions'!$J$31,EO$47&gt;=$FQ282,EO$47&lt;=$FR282)*(('Summary&amp;Assumptions'!$H$25*$C282)*(1+'Summary&amp;Assumptions'!$J$29)^(EO$46-1))</f>
        <v>0</v>
      </c>
      <c r="EK282" s="588">
        <f>AND(EP$55&gt;0,SUM($E282:EJ282)&lt;'Summary&amp;Assumptions'!$G$32*$B282,$D282&gt;='Summary&amp;Assumptions'!$D$17,EP$47&gt;=$D282,EP$47&lt;=EDATE($D282,'Summary&amp;Assumptions'!$G$32))*$B282+AND(EP$56&lt;'Summary&amp;Assumptions'!$J$31,EP$47&gt;=$FO282,EP$47&lt;=$FP282)*(('Summary&amp;Assumptions'!$H$25*$C282)*(1+'Summary&amp;Assumptions'!$J$29)^(EP$46-1))+AND(EP$56&lt;'Summary&amp;Assumptions'!$J$31,EP$47&gt;=$FQ282,EP$47&lt;=$FR282)*(('Summary&amp;Assumptions'!$H$25*$C282)*(1+'Summary&amp;Assumptions'!$J$29)^(EP$46-1))</f>
        <v>0</v>
      </c>
      <c r="EL282" s="588">
        <f>AND(EQ$55&gt;0,SUM($E282:EK282)&lt;'Summary&amp;Assumptions'!$G$32*$B282,$D282&gt;='Summary&amp;Assumptions'!$D$17,EQ$47&gt;=$D282,EQ$47&lt;=EDATE($D282,'Summary&amp;Assumptions'!$G$32))*$B282+AND(EQ$56&lt;'Summary&amp;Assumptions'!$J$31,EQ$47&gt;=$FO282,EQ$47&lt;=$FP282)*(('Summary&amp;Assumptions'!$H$25*$C282)*(1+'Summary&amp;Assumptions'!$J$29)^(EQ$46-1))+AND(EQ$56&lt;'Summary&amp;Assumptions'!$J$31,EQ$47&gt;=$FQ282,EQ$47&lt;=$FR282)*(('Summary&amp;Assumptions'!$H$25*$C282)*(1+'Summary&amp;Assumptions'!$J$29)^(EQ$46-1))</f>
        <v>0</v>
      </c>
      <c r="EM282" s="588">
        <f>AND(ER$55&gt;0,SUM($E282:EL282)&lt;'Summary&amp;Assumptions'!$G$32*$B282,$D282&gt;='Summary&amp;Assumptions'!$D$17,ER$47&gt;=$D282,ER$47&lt;=EDATE($D282,'Summary&amp;Assumptions'!$G$32))*$B282+AND(ER$56&lt;'Summary&amp;Assumptions'!$J$31,ER$47&gt;=$FO282,ER$47&lt;=$FP282)*(('Summary&amp;Assumptions'!$H$25*$C282)*(1+'Summary&amp;Assumptions'!$J$29)^(ER$46-1))+AND(ER$56&lt;'Summary&amp;Assumptions'!$J$31,ER$47&gt;=$FQ282,ER$47&lt;=$FR282)*(('Summary&amp;Assumptions'!$H$25*$C282)*(1+'Summary&amp;Assumptions'!$J$29)^(ER$46-1))</f>
        <v>0</v>
      </c>
      <c r="EN282" s="588">
        <f>AND(ES$55&gt;0,SUM($E282:EM282)&lt;'Summary&amp;Assumptions'!$G$32*$B282,$D282&gt;='Summary&amp;Assumptions'!$D$17,ES$47&gt;=$D282,ES$47&lt;=EDATE($D282,'Summary&amp;Assumptions'!$G$32))*$B282+AND(ES$56&lt;'Summary&amp;Assumptions'!$J$31,ES$47&gt;=$FO282,ES$47&lt;=$FP282)*(('Summary&amp;Assumptions'!$H$25*$C282)*(1+'Summary&amp;Assumptions'!$J$29)^(ES$46-1))+AND(ES$56&lt;'Summary&amp;Assumptions'!$J$31,ES$47&gt;=$FQ282,ES$47&lt;=$FR282)*(('Summary&amp;Assumptions'!$H$25*$C282)*(1+'Summary&amp;Assumptions'!$J$29)^(ES$46-1))</f>
        <v>0</v>
      </c>
      <c r="EO282" s="588">
        <f>AND(ET$55&gt;0,SUM($E282:EN282)&lt;'Summary&amp;Assumptions'!$G$32*$B282,$D282&gt;='Summary&amp;Assumptions'!$D$17,ET$47&gt;=$D282,ET$47&lt;=EDATE($D282,'Summary&amp;Assumptions'!$G$32))*$B282+AND(ET$56&lt;'Summary&amp;Assumptions'!$J$31,ET$47&gt;=$FO282,ET$47&lt;=$FP282)*(('Summary&amp;Assumptions'!$H$25*$C282)*(1+'Summary&amp;Assumptions'!$J$29)^(ET$46-1))+AND(ET$56&lt;'Summary&amp;Assumptions'!$J$31,ET$47&gt;=$FQ282,ET$47&lt;=$FR282)*(('Summary&amp;Assumptions'!$H$25*$C282)*(1+'Summary&amp;Assumptions'!$J$29)^(ET$46-1))</f>
        <v>0</v>
      </c>
      <c r="EP282" s="588">
        <f>AND(EU$55&gt;0,SUM($E282:EO282)&lt;'Summary&amp;Assumptions'!$G$32*$B282,$D282&gt;='Summary&amp;Assumptions'!$D$17,EU$47&gt;=$D282,EU$47&lt;=EDATE($D282,'Summary&amp;Assumptions'!$G$32))*$B282+AND(EU$56&lt;'Summary&amp;Assumptions'!$J$31,EU$47&gt;=$FO282,EU$47&lt;=$FP282)*(('Summary&amp;Assumptions'!$H$25*$C282)*(1+'Summary&amp;Assumptions'!$J$29)^(EU$46-1))+AND(EU$56&lt;'Summary&amp;Assumptions'!$J$31,EU$47&gt;=$FQ282,EU$47&lt;=$FR282)*(('Summary&amp;Assumptions'!$H$25*$C282)*(1+'Summary&amp;Assumptions'!$J$29)^(EU$46-1))</f>
        <v>0</v>
      </c>
      <c r="EQ282" s="588">
        <f>AND(EV$55&gt;0,SUM($E282:EP282)&lt;'Summary&amp;Assumptions'!$G$32*$B282,$D282&gt;='Summary&amp;Assumptions'!$D$17,EV$47&gt;=$D282,EV$47&lt;=EDATE($D282,'Summary&amp;Assumptions'!$G$32))*$B282+AND(EV$56&lt;'Summary&amp;Assumptions'!$J$31,EV$47&gt;=$FO282,EV$47&lt;=$FP282)*(('Summary&amp;Assumptions'!$H$25*$C282)*(1+'Summary&amp;Assumptions'!$J$29)^(EV$46-1))+AND(EV$56&lt;'Summary&amp;Assumptions'!$J$31,EV$47&gt;=$FQ282,EV$47&lt;=$FR282)*(('Summary&amp;Assumptions'!$H$25*$C282)*(1+'Summary&amp;Assumptions'!$J$29)^(EV$46-1))</f>
        <v>0</v>
      </c>
      <c r="ER282" s="588">
        <f>AND(EW$55&gt;0,SUM($E282:EQ282)&lt;'Summary&amp;Assumptions'!$G$32*$B282,$D282&gt;='Summary&amp;Assumptions'!$D$17,EW$47&gt;=$D282,EW$47&lt;=EDATE($D282,'Summary&amp;Assumptions'!$G$32))*$B282+AND(EW$56&lt;'Summary&amp;Assumptions'!$J$31,EW$47&gt;=$FO282,EW$47&lt;=$FP282)*(('Summary&amp;Assumptions'!$H$25*$C282)*(1+'Summary&amp;Assumptions'!$J$29)^(EW$46-1))+AND(EW$56&lt;'Summary&amp;Assumptions'!$J$31,EW$47&gt;=$FQ282,EW$47&lt;=$FR282)*(('Summary&amp;Assumptions'!$H$25*$C282)*(1+'Summary&amp;Assumptions'!$J$29)^(EW$46-1))</f>
        <v>0</v>
      </c>
      <c r="ES282" s="588">
        <f>AND(EX$55&gt;0,SUM($E282:ER282)&lt;'Summary&amp;Assumptions'!$G$32*$B282,$D282&gt;='Summary&amp;Assumptions'!$D$17,EX$47&gt;=$D282,EX$47&lt;=EDATE($D282,'Summary&amp;Assumptions'!$G$32))*$B282+AND(EX$56&lt;'Summary&amp;Assumptions'!$J$31,EX$47&gt;=$FO282,EX$47&lt;=$FP282)*(('Summary&amp;Assumptions'!$H$25*$C282)*(1+'Summary&amp;Assumptions'!$J$29)^(EX$46-1))+AND(EX$56&lt;'Summary&amp;Assumptions'!$J$31,EX$47&gt;=$FQ282,EX$47&lt;=$FR282)*(('Summary&amp;Assumptions'!$H$25*$C282)*(1+'Summary&amp;Assumptions'!$J$29)^(EX$46-1))</f>
        <v>0</v>
      </c>
      <c r="ET282" s="588">
        <f>AND(EY$55&gt;0,SUM($E282:ES282)&lt;'Summary&amp;Assumptions'!$G$32*$B282,$D282&gt;='Summary&amp;Assumptions'!$D$17,EY$47&gt;=$D282,EY$47&lt;=EDATE($D282,'Summary&amp;Assumptions'!$G$32))*$B282+AND(EY$56&lt;'Summary&amp;Assumptions'!$J$31,EY$47&gt;=$FO282,EY$47&lt;=$FP282)*(('Summary&amp;Assumptions'!$H$25*$C282)*(1+'Summary&amp;Assumptions'!$J$29)^(EY$46-1))+AND(EY$56&lt;'Summary&amp;Assumptions'!$J$31,EY$47&gt;=$FQ282,EY$47&lt;=$FR282)*(('Summary&amp;Assumptions'!$H$25*$C282)*(1+'Summary&amp;Assumptions'!$J$29)^(EY$46-1))</f>
        <v>0</v>
      </c>
      <c r="EU282" s="588">
        <f>AND(EZ$55&gt;0,SUM($E282:ET282)&lt;'Summary&amp;Assumptions'!$G$32*$B282,$D282&gt;='Summary&amp;Assumptions'!$D$17,EZ$47&gt;=$D282,EZ$47&lt;=EDATE($D282,'Summary&amp;Assumptions'!$G$32))*$B282+AND(EZ$56&lt;'Summary&amp;Assumptions'!$J$31,EZ$47&gt;=$FO282,EZ$47&lt;=$FP282)*(('Summary&amp;Assumptions'!$H$25*$C282)*(1+'Summary&amp;Assumptions'!$J$29)^(EZ$46-1))+AND(EZ$56&lt;'Summary&amp;Assumptions'!$J$31,EZ$47&gt;=$FQ282,EZ$47&lt;=$FR282)*(('Summary&amp;Assumptions'!$H$25*$C282)*(1+'Summary&amp;Assumptions'!$J$29)^(EZ$46-1))</f>
        <v>0</v>
      </c>
      <c r="EV282" s="588">
        <f>AND(FA$55&gt;0,SUM($E282:EU282)&lt;'Summary&amp;Assumptions'!$G$32*$B282,$D282&gt;='Summary&amp;Assumptions'!$D$17,FA$47&gt;=$D282,FA$47&lt;=EDATE($D282,'Summary&amp;Assumptions'!$G$32))*$B282+AND(FA$56&lt;'Summary&amp;Assumptions'!$J$31,FA$47&gt;=$FO282,FA$47&lt;=$FP282)*(('Summary&amp;Assumptions'!$H$25*$C282)*(1+'Summary&amp;Assumptions'!$J$29)^(FA$46-1))+AND(FA$56&lt;'Summary&amp;Assumptions'!$J$31,FA$47&gt;=$FQ282,FA$47&lt;=$FR282)*(('Summary&amp;Assumptions'!$H$25*$C282)*(1+'Summary&amp;Assumptions'!$J$29)^(FA$46-1))</f>
        <v>0</v>
      </c>
      <c r="EW282" s="588">
        <f>AND(FB$55&gt;0,SUM($E282:EV282)&lt;'Summary&amp;Assumptions'!$G$32*$B282,$D282&gt;='Summary&amp;Assumptions'!$D$17,FB$47&gt;=$D282,FB$47&lt;=EDATE($D282,'Summary&amp;Assumptions'!$G$32))*$B282+AND(FB$56&lt;'Summary&amp;Assumptions'!$J$31,FB$47&gt;=$FO282,FB$47&lt;=$FP282)*(('Summary&amp;Assumptions'!$H$25*$C282)*(1+'Summary&amp;Assumptions'!$J$29)^(FB$46-1))+AND(FB$56&lt;'Summary&amp;Assumptions'!$J$31,FB$47&gt;=$FQ282,FB$47&lt;=$FR282)*(('Summary&amp;Assumptions'!$H$25*$C282)*(1+'Summary&amp;Assumptions'!$J$29)^(FB$46-1))</f>
        <v>0</v>
      </c>
      <c r="EX282" s="588">
        <f>AND(FC$55&gt;0,SUM($E282:EW282)&lt;'Summary&amp;Assumptions'!$G$32*$B282,$D282&gt;='Summary&amp;Assumptions'!$D$17,FC$47&gt;=$D282,FC$47&lt;=EDATE($D282,'Summary&amp;Assumptions'!$G$32))*$B282+AND(FC$56&lt;'Summary&amp;Assumptions'!$J$31,FC$47&gt;=$FO282,FC$47&lt;=$FP282)*(('Summary&amp;Assumptions'!$H$25*$C282)*(1+'Summary&amp;Assumptions'!$J$29)^(FC$46-1))+AND(FC$56&lt;'Summary&amp;Assumptions'!$J$31,FC$47&gt;=$FQ282,FC$47&lt;=$FR282)*(('Summary&amp;Assumptions'!$H$25*$C282)*(1+'Summary&amp;Assumptions'!$J$29)^(FC$46-1))</f>
        <v>0</v>
      </c>
      <c r="EY282" s="588">
        <f>AND(FD$55&gt;0,SUM($E282:EX282)&lt;'Summary&amp;Assumptions'!$G$32*$B282,$D282&gt;='Summary&amp;Assumptions'!$D$17,FD$47&gt;=$D282,FD$47&lt;=EDATE($D282,'Summary&amp;Assumptions'!$G$32))*$B282+AND(FD$56&lt;'Summary&amp;Assumptions'!$J$31,FD$47&gt;=$FO282,FD$47&lt;=$FP282)*(('Summary&amp;Assumptions'!$H$25*$C282)*(1+'Summary&amp;Assumptions'!$J$29)^(FD$46-1))+AND(FD$56&lt;'Summary&amp;Assumptions'!$J$31,FD$47&gt;=$FQ282,FD$47&lt;=$FR282)*(('Summary&amp;Assumptions'!$H$25*$C282)*(1+'Summary&amp;Assumptions'!$J$29)^(FD$46-1))</f>
        <v>0</v>
      </c>
      <c r="EZ282" s="588">
        <f>AND(FE$55&gt;0,SUM($E282:EY282)&lt;'Summary&amp;Assumptions'!$G$32*$B282,$D282&gt;='Summary&amp;Assumptions'!$D$17,FE$47&gt;=$D282,FE$47&lt;=EDATE($D282,'Summary&amp;Assumptions'!$G$32))*$B282+AND(FE$56&lt;'Summary&amp;Assumptions'!$J$31,FE$47&gt;=$FO282,FE$47&lt;=$FP282)*(('Summary&amp;Assumptions'!$H$25*$C282)*(1+'Summary&amp;Assumptions'!$J$29)^(FE$46-1))+AND(FE$56&lt;'Summary&amp;Assumptions'!$J$31,FE$47&gt;=$FQ282,FE$47&lt;=$FR282)*(('Summary&amp;Assumptions'!$H$25*$C282)*(1+'Summary&amp;Assumptions'!$J$29)^(FE$46-1))</f>
        <v>0</v>
      </c>
      <c r="FA282" s="588">
        <f>AND(FF$55&gt;0,SUM($E282:EZ282)&lt;'Summary&amp;Assumptions'!$G$32*$B282,$D282&gt;='Summary&amp;Assumptions'!$D$17,FF$47&gt;=$D282,FF$47&lt;=EDATE($D282,'Summary&amp;Assumptions'!$G$32))*$B282+AND(FF$56&lt;'Summary&amp;Assumptions'!$J$31,FF$47&gt;=$FO282,FF$47&lt;=$FP282)*(('Summary&amp;Assumptions'!$H$25*$C282)*(1+'Summary&amp;Assumptions'!$J$29)^(FF$46-1))+AND(FF$56&lt;'Summary&amp;Assumptions'!$J$31,FF$47&gt;=$FQ282,FF$47&lt;=$FR282)*(('Summary&amp;Assumptions'!$H$25*$C282)*(1+'Summary&amp;Assumptions'!$J$29)^(FF$46-1))</f>
        <v>0</v>
      </c>
      <c r="FB282" s="588">
        <f>AND(FG$55&gt;0,SUM($E282:FA282)&lt;'Summary&amp;Assumptions'!$G$32*$B282,$D282&gt;='Summary&amp;Assumptions'!$D$17,FG$47&gt;=$D282,FG$47&lt;=EDATE($D282,'Summary&amp;Assumptions'!$G$32))*$B282+AND(FG$56&lt;'Summary&amp;Assumptions'!$J$31,FG$47&gt;=$FO282,FG$47&lt;=$FP282)*(('Summary&amp;Assumptions'!$H$25*$C282)*(1+'Summary&amp;Assumptions'!$J$29)^(FG$46-1))+AND(FG$56&lt;'Summary&amp;Assumptions'!$J$31,FG$47&gt;=$FQ282,FG$47&lt;=$FR282)*(('Summary&amp;Assumptions'!$H$25*$C282)*(1+'Summary&amp;Assumptions'!$J$29)^(FG$46-1))</f>
        <v>0</v>
      </c>
      <c r="FC282" s="588">
        <f>AND(FH$55&gt;0,SUM($E282:FB282)&lt;'Summary&amp;Assumptions'!$G$32*$B282,$D282&gt;='Summary&amp;Assumptions'!$D$17,FH$47&gt;=$D282,FH$47&lt;=EDATE($D282,'Summary&amp;Assumptions'!$G$32))*$B282+AND(FH$56&lt;'Summary&amp;Assumptions'!$J$31,FH$47&gt;=$FO282,FH$47&lt;=$FP282)*(('Summary&amp;Assumptions'!$H$25*$C282)*(1+'Summary&amp;Assumptions'!$J$29)^(FH$46-1))+AND(FH$56&lt;'Summary&amp;Assumptions'!$J$31,FH$47&gt;=$FQ282,FH$47&lt;=$FR282)*(('Summary&amp;Assumptions'!$H$25*$C282)*(1+'Summary&amp;Assumptions'!$J$29)^(FH$46-1))</f>
        <v>0</v>
      </c>
      <c r="FD282" s="588">
        <f>AND(FI$55&gt;0,SUM($E282:FC282)&lt;'Summary&amp;Assumptions'!$G$32*$B282,$D282&gt;='Summary&amp;Assumptions'!$D$17,FI$47&gt;=$D282,FI$47&lt;=EDATE($D282,'Summary&amp;Assumptions'!$G$32))*$B282+AND(FI$56&lt;'Summary&amp;Assumptions'!$J$31,FI$47&gt;=$FO282,FI$47&lt;=$FP282)*(('Summary&amp;Assumptions'!$H$25*$C282)*(1+'Summary&amp;Assumptions'!$J$29)^(FI$46-1))+AND(FI$56&lt;'Summary&amp;Assumptions'!$J$31,FI$47&gt;=$FQ282,FI$47&lt;=$FR282)*(('Summary&amp;Assumptions'!$H$25*$C282)*(1+'Summary&amp;Assumptions'!$J$29)^(FI$46-1))</f>
        <v>0</v>
      </c>
      <c r="FE282" s="588">
        <f>AND(FJ$55&gt;0,SUM($E282:FD282)&lt;'Summary&amp;Assumptions'!$G$32*$B282,$D282&gt;='Summary&amp;Assumptions'!$D$17,FJ$47&gt;=$D282,FJ$47&lt;=EDATE($D282,'Summary&amp;Assumptions'!$G$32))*$B282+AND(FJ$56&lt;'Summary&amp;Assumptions'!$J$31,FJ$47&gt;=$FO282,FJ$47&lt;=$FP282)*(('Summary&amp;Assumptions'!$H$25*$C282)*(1+'Summary&amp;Assumptions'!$J$29)^(FJ$46-1))+AND(FJ$56&lt;'Summary&amp;Assumptions'!$J$31,FJ$47&gt;=$FQ282,FJ$47&lt;=$FR282)*(('Summary&amp;Assumptions'!$H$25*$C282)*(1+'Summary&amp;Assumptions'!$J$29)^(FJ$46-1))</f>
        <v>0</v>
      </c>
      <c r="FF282" s="588">
        <f>AND(FK$55&gt;0,SUM($E282:FE282)&lt;'Summary&amp;Assumptions'!$G$32*$B282,$D282&gt;='Summary&amp;Assumptions'!$D$17,FK$47&gt;=$D282,FK$47&lt;=EDATE($D282,'Summary&amp;Assumptions'!$G$32))*$B282+AND(FK$56&lt;'Summary&amp;Assumptions'!$J$31,FK$47&gt;=$FO282,FK$47&lt;=$FP282)*(('Summary&amp;Assumptions'!$H$25*$C282)*(1+'Summary&amp;Assumptions'!$J$29)^(FK$46-1))+AND(FK$56&lt;'Summary&amp;Assumptions'!$J$31,FK$47&gt;=$FQ282,FK$47&lt;=$FR282)*(('Summary&amp;Assumptions'!$H$25*$C282)*(1+'Summary&amp;Assumptions'!$J$29)^(FK$46-1))</f>
        <v>0</v>
      </c>
      <c r="FG282" s="588">
        <f>AND(FL$55&gt;0,SUM($E282:FF282)&lt;'Summary&amp;Assumptions'!$G$32*$B282,$D282&gt;='Summary&amp;Assumptions'!$D$17,FL$47&gt;=$D282,FL$47&lt;=EDATE($D282,'Summary&amp;Assumptions'!$G$32))*$B282+AND(FL$56&lt;'Summary&amp;Assumptions'!$J$31,FL$47&gt;=$FO282,FL$47&lt;=$FP282)*(('Summary&amp;Assumptions'!$H$25*$C282)*(1+'Summary&amp;Assumptions'!$J$29)^(FL$46-1))+AND(FL$56&lt;'Summary&amp;Assumptions'!$J$31,FL$47&gt;=$FQ282,FL$47&lt;=$FR282)*(('Summary&amp;Assumptions'!$H$25*$C282)*(1+'Summary&amp;Assumptions'!$J$29)^(FL$46-1))</f>
        <v>0</v>
      </c>
      <c r="FH282" s="588">
        <f>AND(FM$55&gt;0,SUM($E282:FG282)&lt;'Summary&amp;Assumptions'!$G$32*$B282,$D282&gt;='Summary&amp;Assumptions'!$D$17,FM$47&gt;=$D282,FM$47&lt;=EDATE($D282,'Summary&amp;Assumptions'!$G$32))*$B282+AND(FM$56&lt;'Summary&amp;Assumptions'!$J$31,FM$47&gt;=$FO282,FM$47&lt;=$FP282)*(('Summary&amp;Assumptions'!$H$25*$C282)*(1+'Summary&amp;Assumptions'!$J$29)^(FM$46-1))+AND(FM$56&lt;'Summary&amp;Assumptions'!$J$31,FM$47&gt;=$FQ282,FM$47&lt;=$FR282)*(('Summary&amp;Assumptions'!$H$25*$C282)*(1+'Summary&amp;Assumptions'!$J$29)^(FM$46-1))</f>
        <v>0</v>
      </c>
      <c r="FI282" s="588">
        <f>AND(FN$55&gt;0,SUM($E282:FH282)&lt;'Summary&amp;Assumptions'!$G$32*$B282,$D282&gt;='Summary&amp;Assumptions'!$D$17,FN$47&gt;=$D282,FN$47&lt;=EDATE($D282,'Summary&amp;Assumptions'!$G$32))*$B282+AND(FN$56&lt;'Summary&amp;Assumptions'!$J$31,FN$47&gt;=$FO282,FN$47&lt;=$FP282)*(('Summary&amp;Assumptions'!$H$25*$C282)*(1+'Summary&amp;Assumptions'!$J$29)^(FN$46-1))+AND(FN$56&lt;'Summary&amp;Assumptions'!$J$31,FN$47&gt;=$FQ282,FN$47&lt;=$FR282)*(('Summary&amp;Assumptions'!$H$25*$C282)*(1+'Summary&amp;Assumptions'!$J$29)^(FN$46-1))</f>
        <v>0</v>
      </c>
      <c r="FJ282" s="588">
        <f>AND(FO$55&gt;0,SUM($E282:FI282)&lt;'Summary&amp;Assumptions'!$G$32*$B282,$D282&gt;='Summary&amp;Assumptions'!$D$17,FO$47&gt;=$D282,FO$47&lt;=EDATE($D282,'Summary&amp;Assumptions'!$G$32))*$B282+AND(FO$56&lt;'Summary&amp;Assumptions'!$J$31,FO$47&gt;=$FO282,FO$47&lt;=$FP282)*(('Summary&amp;Assumptions'!$H$25*$C282)*(1+'Summary&amp;Assumptions'!$J$29)^(FO$46-1))+AND(FO$56&lt;'Summary&amp;Assumptions'!$J$31,FO$47&gt;=$FQ282,FO$47&lt;=$FR282)*(('Summary&amp;Assumptions'!$H$25*$C282)*(1+'Summary&amp;Assumptions'!$J$29)^(FO$46-1))</f>
        <v>0</v>
      </c>
      <c r="FK282" s="588">
        <f>AND(FP$55&gt;0,SUM($E282:FJ282)&lt;'Summary&amp;Assumptions'!$G$32*$B282,$D282&gt;='Summary&amp;Assumptions'!$D$17,FP$47&gt;=$D282,FP$47&lt;=EDATE($D282,'Summary&amp;Assumptions'!$G$32))*$B282+AND(FP$56&lt;'Summary&amp;Assumptions'!$J$31,FP$47&gt;=$FO282,FP$47&lt;=$FP282)*(('Summary&amp;Assumptions'!$H$25*$C282)*(1+'Summary&amp;Assumptions'!$J$29)^(FP$46-1))+AND(FP$56&lt;'Summary&amp;Assumptions'!$J$31,FP$47&gt;=$FQ282,FP$47&lt;=$FR282)*(('Summary&amp;Assumptions'!$H$25*$C282)*(1+'Summary&amp;Assumptions'!$J$29)^(FP$46-1))</f>
        <v>0</v>
      </c>
      <c r="FL282" s="588">
        <f>AND(FQ$55&gt;0,SUM($E282:FK282)&lt;'Summary&amp;Assumptions'!$G$32*$B282,$D282&gt;='Summary&amp;Assumptions'!$D$17,FQ$47&gt;=$D282,FQ$47&lt;=EDATE($D282,'Summary&amp;Assumptions'!$G$32))*$B282+AND(FQ$56&lt;'Summary&amp;Assumptions'!$J$31,FQ$47&gt;=$FO282,FQ$47&lt;=$FP282)*(('Summary&amp;Assumptions'!$H$25*$C282)*(1+'Summary&amp;Assumptions'!$J$29)^(FQ$46-1))+AND(FQ$56&lt;'Summary&amp;Assumptions'!$J$31,FQ$47&gt;=$FQ282,FQ$47&lt;=$FR282)*(('Summary&amp;Assumptions'!$H$25*$C282)*(1+'Summary&amp;Assumptions'!$J$29)^(FQ$46-1))</f>
        <v>0</v>
      </c>
      <c r="FO282" s="576">
        <f>EDATE(D282,'Summary&amp;Assumptions'!$G$34)</f>
        <v>49369</v>
      </c>
      <c r="FP282" s="576">
        <f>EDATE(FO282,'Summary&amp;Assumptions'!$G$33-1)</f>
        <v>49400</v>
      </c>
      <c r="FQ282" s="576">
        <f>EDATE(FO282,'Summary&amp;Assumptions'!$G$34)</f>
        <v>49735</v>
      </c>
      <c r="FR282" s="576">
        <f>EDATE(FQ282,'Summary&amp;Assumptions'!$G$33-1)</f>
        <v>49766</v>
      </c>
    </row>
    <row r="283" spans="2:174" hidden="1" x14ac:dyDescent="0.2">
      <c r="B283" s="588">
        <v>0</v>
      </c>
      <c r="C283" s="193">
        <v>0</v>
      </c>
      <c r="D283" s="589">
        <v>49035</v>
      </c>
      <c r="F283" s="588">
        <f>AND(K$55&gt;0,SUM($E283:E283)&lt;'Summary&amp;Assumptions'!$G$32*$B283,$D283&gt;='Summary&amp;Assumptions'!$D$17,K$47&gt;=$D283,K$47&lt;=EDATE($D283,'Summary&amp;Assumptions'!$G$32))*$B283+AND(K$56&lt;'Summary&amp;Assumptions'!$J$31,K$47&gt;=$FO283,K$47&lt;=$FP283)*(('Summary&amp;Assumptions'!$H$25*$C283)*(1+'Summary&amp;Assumptions'!$J$29)^(K$46-1))+AND(K$56&lt;'Summary&amp;Assumptions'!$J$31,K$47&gt;=$FQ283,K$47&lt;=$FR283)*(('Summary&amp;Assumptions'!$H$25*$C283)*(1+'Summary&amp;Assumptions'!$J$29)^(K$46-1))</f>
        <v>0</v>
      </c>
      <c r="G283" s="588">
        <f>AND(L$55&gt;0,SUM($E283:F283)&lt;'Summary&amp;Assumptions'!$G$32*$B283,$D283&gt;='Summary&amp;Assumptions'!$D$17,L$47&gt;=$D283,L$47&lt;=EDATE($D283,'Summary&amp;Assumptions'!$G$32))*$B283+AND(L$56&lt;'Summary&amp;Assumptions'!$J$31,L$47&gt;=$FO283,L$47&lt;=$FP283)*(('Summary&amp;Assumptions'!$H$25*$C283)*(1+'Summary&amp;Assumptions'!$J$29)^(L$46-1))+AND(L$56&lt;'Summary&amp;Assumptions'!$J$31,L$47&gt;=$FQ283,L$47&lt;=$FR283)*(('Summary&amp;Assumptions'!$H$25*$C283)*(1+'Summary&amp;Assumptions'!$J$29)^(L$46-1))</f>
        <v>0</v>
      </c>
      <c r="H283" s="588">
        <f>AND(M$55&gt;0,SUM($E283:G283)&lt;'Summary&amp;Assumptions'!$G$32*$B283,$D283&gt;='Summary&amp;Assumptions'!$D$17,M$47&gt;=$D283,M$47&lt;=EDATE($D283,'Summary&amp;Assumptions'!$G$32))*$B283+AND(M$56&lt;'Summary&amp;Assumptions'!$J$31,M$47&gt;=$FO283,M$47&lt;=$FP283)*(('Summary&amp;Assumptions'!$H$25*$C283)*(1+'Summary&amp;Assumptions'!$J$29)^(M$46-1))+AND(M$56&lt;'Summary&amp;Assumptions'!$J$31,M$47&gt;=$FQ283,M$47&lt;=$FR283)*(('Summary&amp;Assumptions'!$H$25*$C283)*(1+'Summary&amp;Assumptions'!$J$29)^(M$46-1))</f>
        <v>0</v>
      </c>
      <c r="I283" s="588">
        <f>AND(N$55&gt;0,SUM($E283:H283)&lt;'Summary&amp;Assumptions'!$G$32*$B283,$D283&gt;='Summary&amp;Assumptions'!$D$17,N$47&gt;=$D283,N$47&lt;=EDATE($D283,'Summary&amp;Assumptions'!$G$32))*$B283+AND(N$56&lt;'Summary&amp;Assumptions'!$J$31,N$47&gt;=$FO283,N$47&lt;=$FP283)*(('Summary&amp;Assumptions'!$H$25*$C283)*(1+'Summary&amp;Assumptions'!$J$29)^(N$46-1))+AND(N$56&lt;'Summary&amp;Assumptions'!$J$31,N$47&gt;=$FQ283,N$47&lt;=$FR283)*(('Summary&amp;Assumptions'!$H$25*$C283)*(1+'Summary&amp;Assumptions'!$J$29)^(N$46-1))</f>
        <v>0</v>
      </c>
      <c r="J283" s="588">
        <f>AND(O$55&gt;0,SUM($E283:I283)&lt;'Summary&amp;Assumptions'!$G$32*$B283,$D283&gt;='Summary&amp;Assumptions'!$D$17,O$47&gt;=$D283,O$47&lt;=EDATE($D283,'Summary&amp;Assumptions'!$G$32))*$B283+AND(O$56&lt;'Summary&amp;Assumptions'!$J$31,O$47&gt;=$FO283,O$47&lt;=$FP283)*(('Summary&amp;Assumptions'!$H$25*$C283)*(1+'Summary&amp;Assumptions'!$J$29)^(O$46-1))+AND(O$56&lt;'Summary&amp;Assumptions'!$J$31,O$47&gt;=$FQ283,O$47&lt;=$FR283)*(('Summary&amp;Assumptions'!$H$25*$C283)*(1+'Summary&amp;Assumptions'!$J$29)^(O$46-1))</f>
        <v>0</v>
      </c>
      <c r="K283" s="588">
        <f>AND(P$55&gt;0,SUM($E283:J283)&lt;'Summary&amp;Assumptions'!$G$32*$B283,$D283&gt;='Summary&amp;Assumptions'!$D$17,P$47&gt;=$D283,P$47&lt;=EDATE($D283,'Summary&amp;Assumptions'!$G$32))*$B283+AND(P$56&lt;'Summary&amp;Assumptions'!$J$31,P$47&gt;=$FO283,P$47&lt;=$FP283)*(('Summary&amp;Assumptions'!$H$25*$C283)*(1+'Summary&amp;Assumptions'!$J$29)^(P$46-1))+AND(P$56&lt;'Summary&amp;Assumptions'!$J$31,P$47&gt;=$FQ283,P$47&lt;=$FR283)*(('Summary&amp;Assumptions'!$H$25*$C283)*(1+'Summary&amp;Assumptions'!$J$29)^(P$46-1))</f>
        <v>0</v>
      </c>
      <c r="L283" s="588">
        <f>AND(Q$55&gt;0,SUM($E283:K283)&lt;'Summary&amp;Assumptions'!$G$32*$B283,$D283&gt;='Summary&amp;Assumptions'!$D$17,Q$47&gt;=$D283,Q$47&lt;=EDATE($D283,'Summary&amp;Assumptions'!$G$32))*$B283+AND(Q$56&lt;'Summary&amp;Assumptions'!$J$31,Q$47&gt;=$FO283,Q$47&lt;=$FP283)*(('Summary&amp;Assumptions'!$H$25*$C283)*(1+'Summary&amp;Assumptions'!$J$29)^(Q$46-1))+AND(Q$56&lt;'Summary&amp;Assumptions'!$J$31,Q$47&gt;=$FQ283,Q$47&lt;=$FR283)*(('Summary&amp;Assumptions'!$H$25*$C283)*(1+'Summary&amp;Assumptions'!$J$29)^(Q$46-1))</f>
        <v>0</v>
      </c>
      <c r="M283" s="588">
        <f>AND(R$55&gt;0,SUM($E283:L283)&lt;'Summary&amp;Assumptions'!$G$32*$B283,$D283&gt;='Summary&amp;Assumptions'!$D$17,R$47&gt;=$D283,R$47&lt;=EDATE($D283,'Summary&amp;Assumptions'!$G$32))*$B283+AND(R$56&lt;'Summary&amp;Assumptions'!$J$31,R$47&gt;=$FO283,R$47&lt;=$FP283)*(('Summary&amp;Assumptions'!$H$25*$C283)*(1+'Summary&amp;Assumptions'!$J$29)^(R$46-1))+AND(R$56&lt;'Summary&amp;Assumptions'!$J$31,R$47&gt;=$FQ283,R$47&lt;=$FR283)*(('Summary&amp;Assumptions'!$H$25*$C283)*(1+'Summary&amp;Assumptions'!$J$29)^(R$46-1))</f>
        <v>0</v>
      </c>
      <c r="N283" s="588">
        <f>AND(S$55&gt;0,SUM($E283:M283)&lt;'Summary&amp;Assumptions'!$G$32*$B283,$D283&gt;='Summary&amp;Assumptions'!$D$17,S$47&gt;=$D283,S$47&lt;=EDATE($D283,'Summary&amp;Assumptions'!$G$32))*$B283+AND(S$56&lt;'Summary&amp;Assumptions'!$J$31,S$47&gt;=$FO283,S$47&lt;=$FP283)*(('Summary&amp;Assumptions'!$H$25*$C283)*(1+'Summary&amp;Assumptions'!$J$29)^(S$46-1))+AND(S$56&lt;'Summary&amp;Assumptions'!$J$31,S$47&gt;=$FQ283,S$47&lt;=$FR283)*(('Summary&amp;Assumptions'!$H$25*$C283)*(1+'Summary&amp;Assumptions'!$J$29)^(S$46-1))</f>
        <v>0</v>
      </c>
      <c r="O283" s="588">
        <f>AND(T$55&gt;0,SUM($E283:N283)&lt;'Summary&amp;Assumptions'!$G$32*$B283,$D283&gt;='Summary&amp;Assumptions'!$D$17,T$47&gt;=$D283,T$47&lt;=EDATE($D283,'Summary&amp;Assumptions'!$G$32))*$B283+AND(T$56&lt;'Summary&amp;Assumptions'!$J$31,T$47&gt;=$FO283,T$47&lt;=$FP283)*(('Summary&amp;Assumptions'!$H$25*$C283)*(1+'Summary&amp;Assumptions'!$J$29)^(T$46-1))+AND(T$56&lt;'Summary&amp;Assumptions'!$J$31,T$47&gt;=$FQ283,T$47&lt;=$FR283)*(('Summary&amp;Assumptions'!$H$25*$C283)*(1+'Summary&amp;Assumptions'!$J$29)^(T$46-1))</f>
        <v>0</v>
      </c>
      <c r="P283" s="588">
        <f>AND(U$55&gt;0,SUM($E283:O283)&lt;'Summary&amp;Assumptions'!$G$32*$B283,$D283&gt;='Summary&amp;Assumptions'!$D$17,U$47&gt;=$D283,U$47&lt;=EDATE($D283,'Summary&amp;Assumptions'!$G$32))*$B283+AND(U$56&lt;'Summary&amp;Assumptions'!$J$31,U$47&gt;=$FO283,U$47&lt;=$FP283)*(('Summary&amp;Assumptions'!$H$25*$C283)*(1+'Summary&amp;Assumptions'!$J$29)^(U$46-1))+AND(U$56&lt;'Summary&amp;Assumptions'!$J$31,U$47&gt;=$FQ283,U$47&lt;=$FR283)*(('Summary&amp;Assumptions'!$H$25*$C283)*(1+'Summary&amp;Assumptions'!$J$29)^(U$46-1))</f>
        <v>0</v>
      </c>
      <c r="Q283" s="588">
        <f>AND(V$55&gt;0,SUM($E283:P283)&lt;'Summary&amp;Assumptions'!$G$32*$B283,$D283&gt;='Summary&amp;Assumptions'!$D$17,V$47&gt;=$D283,V$47&lt;=EDATE($D283,'Summary&amp;Assumptions'!$G$32))*$B283+AND(V$56&lt;'Summary&amp;Assumptions'!$J$31,V$47&gt;=$FO283,V$47&lt;=$FP283)*(('Summary&amp;Assumptions'!$H$25*$C283)*(1+'Summary&amp;Assumptions'!$J$29)^(V$46-1))+AND(V$56&lt;'Summary&amp;Assumptions'!$J$31,V$47&gt;=$FQ283,V$47&lt;=$FR283)*(('Summary&amp;Assumptions'!$H$25*$C283)*(1+'Summary&amp;Assumptions'!$J$29)^(V$46-1))</f>
        <v>0</v>
      </c>
      <c r="R283" s="588">
        <f>AND(W$55&gt;0,SUM($E283:Q283)&lt;'Summary&amp;Assumptions'!$G$32*$B283,$D283&gt;='Summary&amp;Assumptions'!$D$17,W$47&gt;=$D283,W$47&lt;=EDATE($D283,'Summary&amp;Assumptions'!$G$32))*$B283+AND(W$56&lt;'Summary&amp;Assumptions'!$J$31,W$47&gt;=$FO283,W$47&lt;=$FP283)*(('Summary&amp;Assumptions'!$H$25*$C283)*(1+'Summary&amp;Assumptions'!$J$29)^(W$46-1))+AND(W$56&lt;'Summary&amp;Assumptions'!$J$31,W$47&gt;=$FQ283,W$47&lt;=$FR283)*(('Summary&amp;Assumptions'!$H$25*$C283)*(1+'Summary&amp;Assumptions'!$J$29)^(W$46-1))</f>
        <v>0</v>
      </c>
      <c r="S283" s="588">
        <f>AND(X$55&gt;0,SUM($E283:R283)&lt;'Summary&amp;Assumptions'!$G$32*$B283,$D283&gt;='Summary&amp;Assumptions'!$D$17,X$47&gt;=$D283,X$47&lt;=EDATE($D283,'Summary&amp;Assumptions'!$G$32))*$B283+AND(X$56&lt;'Summary&amp;Assumptions'!$J$31,X$47&gt;=$FO283,X$47&lt;=$FP283)*(('Summary&amp;Assumptions'!$H$25*$C283)*(1+'Summary&amp;Assumptions'!$J$29)^(X$46-1))+AND(X$56&lt;'Summary&amp;Assumptions'!$J$31,X$47&gt;=$FQ283,X$47&lt;=$FR283)*(('Summary&amp;Assumptions'!$H$25*$C283)*(1+'Summary&amp;Assumptions'!$J$29)^(X$46-1))</f>
        <v>0</v>
      </c>
      <c r="T283" s="588">
        <f>AND(Y$55&gt;0,SUM($E283:S283)&lt;'Summary&amp;Assumptions'!$G$32*$B283,$D283&gt;='Summary&amp;Assumptions'!$D$17,Y$47&gt;=$D283,Y$47&lt;=EDATE($D283,'Summary&amp;Assumptions'!$G$32))*$B283+AND(Y$56&lt;'Summary&amp;Assumptions'!$J$31,Y$47&gt;=$FO283,Y$47&lt;=$FP283)*(('Summary&amp;Assumptions'!$H$25*$C283)*(1+'Summary&amp;Assumptions'!$J$29)^(Y$46-1))+AND(Y$56&lt;'Summary&amp;Assumptions'!$J$31,Y$47&gt;=$FQ283,Y$47&lt;=$FR283)*(('Summary&amp;Assumptions'!$H$25*$C283)*(1+'Summary&amp;Assumptions'!$J$29)^(Y$46-1))</f>
        <v>0</v>
      </c>
      <c r="U283" s="588">
        <f>AND(Z$55&gt;0,SUM($E283:T283)&lt;'Summary&amp;Assumptions'!$G$32*$B283,$D283&gt;='Summary&amp;Assumptions'!$D$17,Z$47&gt;=$D283,Z$47&lt;=EDATE($D283,'Summary&amp;Assumptions'!$G$32))*$B283+AND(Z$56&lt;'Summary&amp;Assumptions'!$J$31,Z$47&gt;=$FO283,Z$47&lt;=$FP283)*(('Summary&amp;Assumptions'!$H$25*$C283)*(1+'Summary&amp;Assumptions'!$J$29)^(Z$46-1))+AND(Z$56&lt;'Summary&amp;Assumptions'!$J$31,Z$47&gt;=$FQ283,Z$47&lt;=$FR283)*(('Summary&amp;Assumptions'!$H$25*$C283)*(1+'Summary&amp;Assumptions'!$J$29)^(Z$46-1))</f>
        <v>0</v>
      </c>
      <c r="V283" s="588">
        <f>AND(AA$55&gt;0,SUM($E283:U283)&lt;'Summary&amp;Assumptions'!$G$32*$B283,$D283&gt;='Summary&amp;Assumptions'!$D$17,AA$47&gt;=$D283,AA$47&lt;=EDATE($D283,'Summary&amp;Assumptions'!$G$32))*$B283+AND(AA$56&lt;'Summary&amp;Assumptions'!$J$31,AA$47&gt;=$FO283,AA$47&lt;=$FP283)*(('Summary&amp;Assumptions'!$H$25*$C283)*(1+'Summary&amp;Assumptions'!$J$29)^(AA$46-1))+AND(AA$56&lt;'Summary&amp;Assumptions'!$J$31,AA$47&gt;=$FQ283,AA$47&lt;=$FR283)*(('Summary&amp;Assumptions'!$H$25*$C283)*(1+'Summary&amp;Assumptions'!$J$29)^(AA$46-1))</f>
        <v>0</v>
      </c>
      <c r="W283" s="588">
        <f>AND(AB$55&gt;0,SUM($E283:V283)&lt;'Summary&amp;Assumptions'!$G$32*$B283,$D283&gt;='Summary&amp;Assumptions'!$D$17,AB$47&gt;=$D283,AB$47&lt;=EDATE($D283,'Summary&amp;Assumptions'!$G$32))*$B283+AND(AB$56&lt;'Summary&amp;Assumptions'!$J$31,AB$47&gt;=$FO283,AB$47&lt;=$FP283)*(('Summary&amp;Assumptions'!$H$25*$C283)*(1+'Summary&amp;Assumptions'!$J$29)^(AB$46-1))+AND(AB$56&lt;'Summary&amp;Assumptions'!$J$31,AB$47&gt;=$FQ283,AB$47&lt;=$FR283)*(('Summary&amp;Assumptions'!$H$25*$C283)*(1+'Summary&amp;Assumptions'!$J$29)^(AB$46-1))</f>
        <v>0</v>
      </c>
      <c r="X283" s="588">
        <f>AND(AC$55&gt;0,SUM($E283:W283)&lt;'Summary&amp;Assumptions'!$G$32*$B283,$D283&gt;='Summary&amp;Assumptions'!$D$17,AC$47&gt;=$D283,AC$47&lt;=EDATE($D283,'Summary&amp;Assumptions'!$G$32))*$B283+AND(AC$56&lt;'Summary&amp;Assumptions'!$J$31,AC$47&gt;=$FO283,AC$47&lt;=$FP283)*(('Summary&amp;Assumptions'!$H$25*$C283)*(1+'Summary&amp;Assumptions'!$J$29)^(AC$46-1))+AND(AC$56&lt;'Summary&amp;Assumptions'!$J$31,AC$47&gt;=$FQ283,AC$47&lt;=$FR283)*(('Summary&amp;Assumptions'!$H$25*$C283)*(1+'Summary&amp;Assumptions'!$J$29)^(AC$46-1))</f>
        <v>0</v>
      </c>
      <c r="Y283" s="588">
        <f>AND(AD$55&gt;0,SUM($E283:X283)&lt;'Summary&amp;Assumptions'!$G$32*$B283,$D283&gt;='Summary&amp;Assumptions'!$D$17,AD$47&gt;=$D283,AD$47&lt;=EDATE($D283,'Summary&amp;Assumptions'!$G$32))*$B283+AND(AD$56&lt;'Summary&amp;Assumptions'!$J$31,AD$47&gt;=$FO283,AD$47&lt;=$FP283)*(('Summary&amp;Assumptions'!$H$25*$C283)*(1+'Summary&amp;Assumptions'!$J$29)^(AD$46-1))+AND(AD$56&lt;'Summary&amp;Assumptions'!$J$31,AD$47&gt;=$FQ283,AD$47&lt;=$FR283)*(('Summary&amp;Assumptions'!$H$25*$C283)*(1+'Summary&amp;Assumptions'!$J$29)^(AD$46-1))</f>
        <v>0</v>
      </c>
      <c r="Z283" s="588">
        <f>AND(AE$55&gt;0,SUM($E283:Y283)&lt;'Summary&amp;Assumptions'!$G$32*$B283,$D283&gt;='Summary&amp;Assumptions'!$D$17,AE$47&gt;=$D283,AE$47&lt;=EDATE($D283,'Summary&amp;Assumptions'!$G$32))*$B283+AND(AE$56&lt;'Summary&amp;Assumptions'!$J$31,AE$47&gt;=$FO283,AE$47&lt;=$FP283)*(('Summary&amp;Assumptions'!$H$25*$C283)*(1+'Summary&amp;Assumptions'!$J$29)^(AE$46-1))+AND(AE$56&lt;'Summary&amp;Assumptions'!$J$31,AE$47&gt;=$FQ283,AE$47&lt;=$FR283)*(('Summary&amp;Assumptions'!$H$25*$C283)*(1+'Summary&amp;Assumptions'!$J$29)^(AE$46-1))</f>
        <v>0</v>
      </c>
      <c r="AA283" s="588">
        <f>AND(AF$55&gt;0,SUM($E283:Z283)&lt;'Summary&amp;Assumptions'!$G$32*$B283,$D283&gt;='Summary&amp;Assumptions'!$D$17,AF$47&gt;=$D283,AF$47&lt;=EDATE($D283,'Summary&amp;Assumptions'!$G$32))*$B283+AND(AF$56&lt;'Summary&amp;Assumptions'!$J$31,AF$47&gt;=$FO283,AF$47&lt;=$FP283)*(('Summary&amp;Assumptions'!$H$25*$C283)*(1+'Summary&amp;Assumptions'!$J$29)^(AF$46-1))+AND(AF$56&lt;'Summary&amp;Assumptions'!$J$31,AF$47&gt;=$FQ283,AF$47&lt;=$FR283)*(('Summary&amp;Assumptions'!$H$25*$C283)*(1+'Summary&amp;Assumptions'!$J$29)^(AF$46-1))</f>
        <v>0</v>
      </c>
      <c r="AB283" s="588">
        <f>AND(AG$55&gt;0,SUM($E283:AA283)&lt;'Summary&amp;Assumptions'!$G$32*$B283,$D283&gt;='Summary&amp;Assumptions'!$D$17,AG$47&gt;=$D283,AG$47&lt;=EDATE($D283,'Summary&amp;Assumptions'!$G$32))*$B283+AND(AG$56&lt;'Summary&amp;Assumptions'!$J$31,AG$47&gt;=$FO283,AG$47&lt;=$FP283)*(('Summary&amp;Assumptions'!$H$25*$C283)*(1+'Summary&amp;Assumptions'!$J$29)^(AG$46-1))+AND(AG$56&lt;'Summary&amp;Assumptions'!$J$31,AG$47&gt;=$FQ283,AG$47&lt;=$FR283)*(('Summary&amp;Assumptions'!$H$25*$C283)*(1+'Summary&amp;Assumptions'!$J$29)^(AG$46-1))</f>
        <v>0</v>
      </c>
      <c r="AC283" s="588">
        <f>AND(AH$55&gt;0,SUM($E283:AB283)&lt;'Summary&amp;Assumptions'!$G$32*$B283,$D283&gt;='Summary&amp;Assumptions'!$D$17,AH$47&gt;=$D283,AH$47&lt;=EDATE($D283,'Summary&amp;Assumptions'!$G$32))*$B283+AND(AH$56&lt;'Summary&amp;Assumptions'!$J$31,AH$47&gt;=$FO283,AH$47&lt;=$FP283)*(('Summary&amp;Assumptions'!$H$25*$C283)*(1+'Summary&amp;Assumptions'!$J$29)^(AH$46-1))+AND(AH$56&lt;'Summary&amp;Assumptions'!$J$31,AH$47&gt;=$FQ283,AH$47&lt;=$FR283)*(('Summary&amp;Assumptions'!$H$25*$C283)*(1+'Summary&amp;Assumptions'!$J$29)^(AH$46-1))</f>
        <v>0</v>
      </c>
      <c r="AD283" s="588">
        <f>AND(AI$55&gt;0,SUM($E283:AC283)&lt;'Summary&amp;Assumptions'!$G$32*$B283,$D283&gt;='Summary&amp;Assumptions'!$D$17,AI$47&gt;=$D283,AI$47&lt;=EDATE($D283,'Summary&amp;Assumptions'!$G$32))*$B283+AND(AI$56&lt;'Summary&amp;Assumptions'!$J$31,AI$47&gt;=$FO283,AI$47&lt;=$FP283)*(('Summary&amp;Assumptions'!$H$25*$C283)*(1+'Summary&amp;Assumptions'!$J$29)^(AI$46-1))+AND(AI$56&lt;'Summary&amp;Assumptions'!$J$31,AI$47&gt;=$FQ283,AI$47&lt;=$FR283)*(('Summary&amp;Assumptions'!$H$25*$C283)*(1+'Summary&amp;Assumptions'!$J$29)^(AI$46-1))</f>
        <v>0</v>
      </c>
      <c r="AE283" s="588">
        <f>AND(AJ$55&gt;0,SUM($E283:AD283)&lt;'Summary&amp;Assumptions'!$G$32*$B283,$D283&gt;='Summary&amp;Assumptions'!$D$17,AJ$47&gt;=$D283,AJ$47&lt;=EDATE($D283,'Summary&amp;Assumptions'!$G$32))*$B283+AND(AJ$56&lt;'Summary&amp;Assumptions'!$J$31,AJ$47&gt;=$FO283,AJ$47&lt;=$FP283)*(('Summary&amp;Assumptions'!$H$25*$C283)*(1+'Summary&amp;Assumptions'!$J$29)^(AJ$46-1))+AND(AJ$56&lt;'Summary&amp;Assumptions'!$J$31,AJ$47&gt;=$FQ283,AJ$47&lt;=$FR283)*(('Summary&amp;Assumptions'!$H$25*$C283)*(1+'Summary&amp;Assumptions'!$J$29)^(AJ$46-1))</f>
        <v>0</v>
      </c>
      <c r="AF283" s="588">
        <f>AND(AK$55&gt;0,SUM($E283:AE283)&lt;'Summary&amp;Assumptions'!$G$32*$B283,$D283&gt;='Summary&amp;Assumptions'!$D$17,AK$47&gt;=$D283,AK$47&lt;=EDATE($D283,'Summary&amp;Assumptions'!$G$32))*$B283+AND(AK$56&lt;'Summary&amp;Assumptions'!$J$31,AK$47&gt;=$FO283,AK$47&lt;=$FP283)*(('Summary&amp;Assumptions'!$H$25*$C283)*(1+'Summary&amp;Assumptions'!$J$29)^(AK$46-1))+AND(AK$56&lt;'Summary&amp;Assumptions'!$J$31,AK$47&gt;=$FQ283,AK$47&lt;=$FR283)*(('Summary&amp;Assumptions'!$H$25*$C283)*(1+'Summary&amp;Assumptions'!$J$29)^(AK$46-1))</f>
        <v>0</v>
      </c>
      <c r="AG283" s="588">
        <f>AND(AL$55&gt;0,SUM($E283:AF283)&lt;'Summary&amp;Assumptions'!$G$32*$B283,$D283&gt;='Summary&amp;Assumptions'!$D$17,AL$47&gt;=$D283,AL$47&lt;=EDATE($D283,'Summary&amp;Assumptions'!$G$32))*$B283+AND(AL$56&lt;'Summary&amp;Assumptions'!$J$31,AL$47&gt;=$FO283,AL$47&lt;=$FP283)*(('Summary&amp;Assumptions'!$H$25*$C283)*(1+'Summary&amp;Assumptions'!$J$29)^(AL$46-1))+AND(AL$56&lt;'Summary&amp;Assumptions'!$J$31,AL$47&gt;=$FQ283,AL$47&lt;=$FR283)*(('Summary&amp;Assumptions'!$H$25*$C283)*(1+'Summary&amp;Assumptions'!$J$29)^(AL$46-1))</f>
        <v>0</v>
      </c>
      <c r="AH283" s="588">
        <f>AND(AM$55&gt;0,SUM($E283:AG283)&lt;'Summary&amp;Assumptions'!$G$32*$B283,$D283&gt;='Summary&amp;Assumptions'!$D$17,AM$47&gt;=$D283,AM$47&lt;=EDATE($D283,'Summary&amp;Assumptions'!$G$32))*$B283+AND(AM$56&lt;'Summary&amp;Assumptions'!$J$31,AM$47&gt;=$FO283,AM$47&lt;=$FP283)*(('Summary&amp;Assumptions'!$H$25*$C283)*(1+'Summary&amp;Assumptions'!$J$29)^(AM$46-1))+AND(AM$56&lt;'Summary&amp;Assumptions'!$J$31,AM$47&gt;=$FQ283,AM$47&lt;=$FR283)*(('Summary&amp;Assumptions'!$H$25*$C283)*(1+'Summary&amp;Assumptions'!$J$29)^(AM$46-1))</f>
        <v>0</v>
      </c>
      <c r="AI283" s="588">
        <f>AND(AN$55&gt;0,SUM($E283:AH283)&lt;'Summary&amp;Assumptions'!$G$32*$B283,$D283&gt;='Summary&amp;Assumptions'!$D$17,AN$47&gt;=$D283,AN$47&lt;=EDATE($D283,'Summary&amp;Assumptions'!$G$32))*$B283+AND(AN$56&lt;'Summary&amp;Assumptions'!$J$31,AN$47&gt;=$FO283,AN$47&lt;=$FP283)*(('Summary&amp;Assumptions'!$H$25*$C283)*(1+'Summary&amp;Assumptions'!$J$29)^(AN$46-1))+AND(AN$56&lt;'Summary&amp;Assumptions'!$J$31,AN$47&gt;=$FQ283,AN$47&lt;=$FR283)*(('Summary&amp;Assumptions'!$H$25*$C283)*(1+'Summary&amp;Assumptions'!$J$29)^(AN$46-1))</f>
        <v>0</v>
      </c>
      <c r="AJ283" s="588">
        <f>AND(AO$55&gt;0,SUM($E283:AI283)&lt;'Summary&amp;Assumptions'!$G$32*$B283,$D283&gt;='Summary&amp;Assumptions'!$D$17,AO$47&gt;=$D283,AO$47&lt;=EDATE($D283,'Summary&amp;Assumptions'!$G$32))*$B283+AND(AO$56&lt;'Summary&amp;Assumptions'!$J$31,AO$47&gt;=$FO283,AO$47&lt;=$FP283)*(('Summary&amp;Assumptions'!$H$25*$C283)*(1+'Summary&amp;Assumptions'!$J$29)^(AO$46-1))+AND(AO$56&lt;'Summary&amp;Assumptions'!$J$31,AO$47&gt;=$FQ283,AO$47&lt;=$FR283)*(('Summary&amp;Assumptions'!$H$25*$C283)*(1+'Summary&amp;Assumptions'!$J$29)^(AO$46-1))</f>
        <v>0</v>
      </c>
      <c r="AK283" s="588">
        <f>AND(AP$55&gt;0,SUM($E283:AJ283)&lt;'Summary&amp;Assumptions'!$G$32*$B283,$D283&gt;='Summary&amp;Assumptions'!$D$17,AP$47&gt;=$D283,AP$47&lt;=EDATE($D283,'Summary&amp;Assumptions'!$G$32))*$B283+AND(AP$56&lt;'Summary&amp;Assumptions'!$J$31,AP$47&gt;=$FO283,AP$47&lt;=$FP283)*(('Summary&amp;Assumptions'!$H$25*$C283)*(1+'Summary&amp;Assumptions'!$J$29)^(AP$46-1))+AND(AP$56&lt;'Summary&amp;Assumptions'!$J$31,AP$47&gt;=$FQ283,AP$47&lt;=$FR283)*(('Summary&amp;Assumptions'!$H$25*$C283)*(1+'Summary&amp;Assumptions'!$J$29)^(AP$46-1))</f>
        <v>0</v>
      </c>
      <c r="AL283" s="588">
        <f>AND(AQ$55&gt;0,SUM($E283:AK283)&lt;'Summary&amp;Assumptions'!$G$32*$B283,$D283&gt;='Summary&amp;Assumptions'!$D$17,AQ$47&gt;=$D283,AQ$47&lt;=EDATE($D283,'Summary&amp;Assumptions'!$G$32))*$B283+AND(AQ$56&lt;'Summary&amp;Assumptions'!$J$31,AQ$47&gt;=$FO283,AQ$47&lt;=$FP283)*(('Summary&amp;Assumptions'!$H$25*$C283)*(1+'Summary&amp;Assumptions'!$J$29)^(AQ$46-1))+AND(AQ$56&lt;'Summary&amp;Assumptions'!$J$31,AQ$47&gt;=$FQ283,AQ$47&lt;=$FR283)*(('Summary&amp;Assumptions'!$H$25*$C283)*(1+'Summary&amp;Assumptions'!$J$29)^(AQ$46-1))</f>
        <v>0</v>
      </c>
      <c r="AM283" s="588">
        <f>AND(AR$55&gt;0,SUM($E283:AL283)&lt;'Summary&amp;Assumptions'!$G$32*$B283,$D283&gt;='Summary&amp;Assumptions'!$D$17,AR$47&gt;=$D283,AR$47&lt;=EDATE($D283,'Summary&amp;Assumptions'!$G$32))*$B283+AND(AR$56&lt;'Summary&amp;Assumptions'!$J$31,AR$47&gt;=$FO283,AR$47&lt;=$FP283)*(('Summary&amp;Assumptions'!$H$25*$C283)*(1+'Summary&amp;Assumptions'!$J$29)^(AR$46-1))+AND(AR$56&lt;'Summary&amp;Assumptions'!$J$31,AR$47&gt;=$FQ283,AR$47&lt;=$FR283)*(('Summary&amp;Assumptions'!$H$25*$C283)*(1+'Summary&amp;Assumptions'!$J$29)^(AR$46-1))</f>
        <v>0</v>
      </c>
      <c r="AN283" s="588">
        <f>AND(AS$55&gt;0,SUM($E283:AM283)&lt;'Summary&amp;Assumptions'!$G$32*$B283,$D283&gt;='Summary&amp;Assumptions'!$D$17,AS$47&gt;=$D283,AS$47&lt;=EDATE($D283,'Summary&amp;Assumptions'!$G$32))*$B283+AND(AS$56&lt;'Summary&amp;Assumptions'!$J$31,AS$47&gt;=$FO283,AS$47&lt;=$FP283)*(('Summary&amp;Assumptions'!$H$25*$C283)*(1+'Summary&amp;Assumptions'!$J$29)^(AS$46-1))+AND(AS$56&lt;'Summary&amp;Assumptions'!$J$31,AS$47&gt;=$FQ283,AS$47&lt;=$FR283)*(('Summary&amp;Assumptions'!$H$25*$C283)*(1+'Summary&amp;Assumptions'!$J$29)^(AS$46-1))</f>
        <v>0</v>
      </c>
      <c r="AO283" s="588">
        <f>AND(AT$55&gt;0,SUM($E283:AN283)&lt;'Summary&amp;Assumptions'!$G$32*$B283,$D283&gt;='Summary&amp;Assumptions'!$D$17,AT$47&gt;=$D283,AT$47&lt;=EDATE($D283,'Summary&amp;Assumptions'!$G$32))*$B283+AND(AT$56&lt;'Summary&amp;Assumptions'!$J$31,AT$47&gt;=$FO283,AT$47&lt;=$FP283)*(('Summary&amp;Assumptions'!$H$25*$C283)*(1+'Summary&amp;Assumptions'!$J$29)^(AT$46-1))+AND(AT$56&lt;'Summary&amp;Assumptions'!$J$31,AT$47&gt;=$FQ283,AT$47&lt;=$FR283)*(('Summary&amp;Assumptions'!$H$25*$C283)*(1+'Summary&amp;Assumptions'!$J$29)^(AT$46-1))</f>
        <v>0</v>
      </c>
      <c r="AP283" s="588">
        <f>AND(AU$55&gt;0,SUM($E283:AO283)&lt;'Summary&amp;Assumptions'!$G$32*$B283,$D283&gt;='Summary&amp;Assumptions'!$D$17,AU$47&gt;=$D283,AU$47&lt;=EDATE($D283,'Summary&amp;Assumptions'!$G$32))*$B283+AND(AU$56&lt;'Summary&amp;Assumptions'!$J$31,AU$47&gt;=$FO283,AU$47&lt;=$FP283)*(('Summary&amp;Assumptions'!$H$25*$C283)*(1+'Summary&amp;Assumptions'!$J$29)^(AU$46-1))+AND(AU$56&lt;'Summary&amp;Assumptions'!$J$31,AU$47&gt;=$FQ283,AU$47&lt;=$FR283)*(('Summary&amp;Assumptions'!$H$25*$C283)*(1+'Summary&amp;Assumptions'!$J$29)^(AU$46-1))</f>
        <v>0</v>
      </c>
      <c r="AQ283" s="588">
        <f>AND(AV$55&gt;0,SUM($E283:AP283)&lt;'Summary&amp;Assumptions'!$G$32*$B283,$D283&gt;='Summary&amp;Assumptions'!$D$17,AV$47&gt;=$D283,AV$47&lt;=EDATE($D283,'Summary&amp;Assumptions'!$G$32))*$B283+AND(AV$56&lt;'Summary&amp;Assumptions'!$J$31,AV$47&gt;=$FO283,AV$47&lt;=$FP283)*(('Summary&amp;Assumptions'!$H$25*$C283)*(1+'Summary&amp;Assumptions'!$J$29)^(AV$46-1))+AND(AV$56&lt;'Summary&amp;Assumptions'!$J$31,AV$47&gt;=$FQ283,AV$47&lt;=$FR283)*(('Summary&amp;Assumptions'!$H$25*$C283)*(1+'Summary&amp;Assumptions'!$J$29)^(AV$46-1))</f>
        <v>0</v>
      </c>
      <c r="AR283" s="588">
        <f>AND(AW$55&gt;0,SUM($E283:AQ283)&lt;'Summary&amp;Assumptions'!$G$32*$B283,$D283&gt;='Summary&amp;Assumptions'!$D$17,AW$47&gt;=$D283,AW$47&lt;=EDATE($D283,'Summary&amp;Assumptions'!$G$32))*$B283+AND(AW$56&lt;'Summary&amp;Assumptions'!$J$31,AW$47&gt;=$FO283,AW$47&lt;=$FP283)*(('Summary&amp;Assumptions'!$H$25*$C283)*(1+'Summary&amp;Assumptions'!$J$29)^(AW$46-1))+AND(AW$56&lt;'Summary&amp;Assumptions'!$J$31,AW$47&gt;=$FQ283,AW$47&lt;=$FR283)*(('Summary&amp;Assumptions'!$H$25*$C283)*(1+'Summary&amp;Assumptions'!$J$29)^(AW$46-1))</f>
        <v>0</v>
      </c>
      <c r="AS283" s="588">
        <f>AND(AX$55&gt;0,SUM($E283:AR283)&lt;'Summary&amp;Assumptions'!$G$32*$B283,$D283&gt;='Summary&amp;Assumptions'!$D$17,AX$47&gt;=$D283,AX$47&lt;=EDATE($D283,'Summary&amp;Assumptions'!$G$32))*$B283+AND(AX$56&lt;'Summary&amp;Assumptions'!$J$31,AX$47&gt;=$FO283,AX$47&lt;=$FP283)*(('Summary&amp;Assumptions'!$H$25*$C283)*(1+'Summary&amp;Assumptions'!$J$29)^(AX$46-1))+AND(AX$56&lt;'Summary&amp;Assumptions'!$J$31,AX$47&gt;=$FQ283,AX$47&lt;=$FR283)*(('Summary&amp;Assumptions'!$H$25*$C283)*(1+'Summary&amp;Assumptions'!$J$29)^(AX$46-1))</f>
        <v>0</v>
      </c>
      <c r="AT283" s="588">
        <f>AND(AY$55&gt;0,SUM($E283:AS283)&lt;'Summary&amp;Assumptions'!$G$32*$B283,$D283&gt;='Summary&amp;Assumptions'!$D$17,AY$47&gt;=$D283,AY$47&lt;=EDATE($D283,'Summary&amp;Assumptions'!$G$32))*$B283+AND(AY$56&lt;'Summary&amp;Assumptions'!$J$31,AY$47&gt;=$FO283,AY$47&lt;=$FP283)*(('Summary&amp;Assumptions'!$H$25*$C283)*(1+'Summary&amp;Assumptions'!$J$29)^(AY$46-1))+AND(AY$56&lt;'Summary&amp;Assumptions'!$J$31,AY$47&gt;=$FQ283,AY$47&lt;=$FR283)*(('Summary&amp;Assumptions'!$H$25*$C283)*(1+'Summary&amp;Assumptions'!$J$29)^(AY$46-1))</f>
        <v>0</v>
      </c>
      <c r="AU283" s="588">
        <f>AND(AZ$55&gt;0,SUM($E283:AT283)&lt;'Summary&amp;Assumptions'!$G$32*$B283,$D283&gt;='Summary&amp;Assumptions'!$D$17,AZ$47&gt;=$D283,AZ$47&lt;=EDATE($D283,'Summary&amp;Assumptions'!$G$32))*$B283+AND(AZ$56&lt;'Summary&amp;Assumptions'!$J$31,AZ$47&gt;=$FO283,AZ$47&lt;=$FP283)*(('Summary&amp;Assumptions'!$H$25*$C283)*(1+'Summary&amp;Assumptions'!$J$29)^(AZ$46-1))+AND(AZ$56&lt;'Summary&amp;Assumptions'!$J$31,AZ$47&gt;=$FQ283,AZ$47&lt;=$FR283)*(('Summary&amp;Assumptions'!$H$25*$C283)*(1+'Summary&amp;Assumptions'!$J$29)^(AZ$46-1))</f>
        <v>0</v>
      </c>
      <c r="AV283" s="588">
        <f>AND(BA$55&gt;0,SUM($E283:AU283)&lt;'Summary&amp;Assumptions'!$G$32*$B283,$D283&gt;='Summary&amp;Assumptions'!$D$17,BA$47&gt;=$D283,BA$47&lt;=EDATE($D283,'Summary&amp;Assumptions'!$G$32))*$B283+AND(BA$56&lt;'Summary&amp;Assumptions'!$J$31,BA$47&gt;=$FO283,BA$47&lt;=$FP283)*(('Summary&amp;Assumptions'!$H$25*$C283)*(1+'Summary&amp;Assumptions'!$J$29)^(BA$46-1))+AND(BA$56&lt;'Summary&amp;Assumptions'!$J$31,BA$47&gt;=$FQ283,BA$47&lt;=$FR283)*(('Summary&amp;Assumptions'!$H$25*$C283)*(1+'Summary&amp;Assumptions'!$J$29)^(BA$46-1))</f>
        <v>0</v>
      </c>
      <c r="AW283" s="588">
        <f>AND(BB$55&gt;0,SUM($E283:AV283)&lt;'Summary&amp;Assumptions'!$G$32*$B283,$D283&gt;='Summary&amp;Assumptions'!$D$17,BB$47&gt;=$D283,BB$47&lt;=EDATE($D283,'Summary&amp;Assumptions'!$G$32))*$B283+AND(BB$56&lt;'Summary&amp;Assumptions'!$J$31,BB$47&gt;=$FO283,BB$47&lt;=$FP283)*(('Summary&amp;Assumptions'!$H$25*$C283)*(1+'Summary&amp;Assumptions'!$J$29)^(BB$46-1))+AND(BB$56&lt;'Summary&amp;Assumptions'!$J$31,BB$47&gt;=$FQ283,BB$47&lt;=$FR283)*(('Summary&amp;Assumptions'!$H$25*$C283)*(1+'Summary&amp;Assumptions'!$J$29)^(BB$46-1))</f>
        <v>0</v>
      </c>
      <c r="AX283" s="588">
        <f>AND(BC$55&gt;0,SUM($E283:AW283)&lt;'Summary&amp;Assumptions'!$G$32*$B283,$D283&gt;='Summary&amp;Assumptions'!$D$17,BC$47&gt;=$D283,BC$47&lt;=EDATE($D283,'Summary&amp;Assumptions'!$G$32))*$B283+AND(BC$56&lt;'Summary&amp;Assumptions'!$J$31,BC$47&gt;=$FO283,BC$47&lt;=$FP283)*(('Summary&amp;Assumptions'!$H$25*$C283)*(1+'Summary&amp;Assumptions'!$J$29)^(BC$46-1))+AND(BC$56&lt;'Summary&amp;Assumptions'!$J$31,BC$47&gt;=$FQ283,BC$47&lt;=$FR283)*(('Summary&amp;Assumptions'!$H$25*$C283)*(1+'Summary&amp;Assumptions'!$J$29)^(BC$46-1))</f>
        <v>0</v>
      </c>
      <c r="AY283" s="588">
        <f>AND(BD$55&gt;0,SUM($E283:AX283)&lt;'Summary&amp;Assumptions'!$G$32*$B283,$D283&gt;='Summary&amp;Assumptions'!$D$17,BD$47&gt;=$D283,BD$47&lt;=EDATE($D283,'Summary&amp;Assumptions'!$G$32))*$B283+AND(BD$56&lt;'Summary&amp;Assumptions'!$J$31,BD$47&gt;=$FO283,BD$47&lt;=$FP283)*(('Summary&amp;Assumptions'!$H$25*$C283)*(1+'Summary&amp;Assumptions'!$J$29)^(BD$46-1))+AND(BD$56&lt;'Summary&amp;Assumptions'!$J$31,BD$47&gt;=$FQ283,BD$47&lt;=$FR283)*(('Summary&amp;Assumptions'!$H$25*$C283)*(1+'Summary&amp;Assumptions'!$J$29)^(BD$46-1))</f>
        <v>0</v>
      </c>
      <c r="AZ283" s="588">
        <f>AND(BE$55&gt;0,SUM($E283:AY283)&lt;'Summary&amp;Assumptions'!$G$32*$B283,$D283&gt;='Summary&amp;Assumptions'!$D$17,BE$47&gt;=$D283,BE$47&lt;=EDATE($D283,'Summary&amp;Assumptions'!$G$32))*$B283+AND(BE$56&lt;'Summary&amp;Assumptions'!$J$31,BE$47&gt;=$FO283,BE$47&lt;=$FP283)*(('Summary&amp;Assumptions'!$H$25*$C283)*(1+'Summary&amp;Assumptions'!$J$29)^(BE$46-1))+AND(BE$56&lt;'Summary&amp;Assumptions'!$J$31,BE$47&gt;=$FQ283,BE$47&lt;=$FR283)*(('Summary&amp;Assumptions'!$H$25*$C283)*(1+'Summary&amp;Assumptions'!$J$29)^(BE$46-1))</f>
        <v>0</v>
      </c>
      <c r="BA283" s="588">
        <f>AND(BF$55&gt;0,SUM($E283:AZ283)&lt;'Summary&amp;Assumptions'!$G$32*$B283,$D283&gt;='Summary&amp;Assumptions'!$D$17,BF$47&gt;=$D283,BF$47&lt;=EDATE($D283,'Summary&amp;Assumptions'!$G$32))*$B283+AND(BF$56&lt;'Summary&amp;Assumptions'!$J$31,BF$47&gt;=$FO283,BF$47&lt;=$FP283)*(('Summary&amp;Assumptions'!$H$25*$C283)*(1+'Summary&amp;Assumptions'!$J$29)^(BF$46-1))+AND(BF$56&lt;'Summary&amp;Assumptions'!$J$31,BF$47&gt;=$FQ283,BF$47&lt;=$FR283)*(('Summary&amp;Assumptions'!$H$25*$C283)*(1+'Summary&amp;Assumptions'!$J$29)^(BF$46-1))</f>
        <v>0</v>
      </c>
      <c r="BB283" s="588">
        <f>AND(BG$55&gt;0,SUM($E283:BA283)&lt;'Summary&amp;Assumptions'!$G$32*$B283,$D283&gt;='Summary&amp;Assumptions'!$D$17,BG$47&gt;=$D283,BG$47&lt;=EDATE($D283,'Summary&amp;Assumptions'!$G$32))*$B283+AND(BG$56&lt;'Summary&amp;Assumptions'!$J$31,BG$47&gt;=$FO283,BG$47&lt;=$FP283)*(('Summary&amp;Assumptions'!$H$25*$C283)*(1+'Summary&amp;Assumptions'!$J$29)^(BG$46-1))+AND(BG$56&lt;'Summary&amp;Assumptions'!$J$31,BG$47&gt;=$FQ283,BG$47&lt;=$FR283)*(('Summary&amp;Assumptions'!$H$25*$C283)*(1+'Summary&amp;Assumptions'!$J$29)^(BG$46-1))</f>
        <v>0</v>
      </c>
      <c r="BC283" s="588">
        <f>AND(BH$55&gt;0,SUM($E283:BB283)&lt;'Summary&amp;Assumptions'!$G$32*$B283,$D283&gt;='Summary&amp;Assumptions'!$D$17,BH$47&gt;=$D283,BH$47&lt;=EDATE($D283,'Summary&amp;Assumptions'!$G$32))*$B283+AND(BH$56&lt;'Summary&amp;Assumptions'!$J$31,BH$47&gt;=$FO283,BH$47&lt;=$FP283)*(('Summary&amp;Assumptions'!$H$25*$C283)*(1+'Summary&amp;Assumptions'!$J$29)^(BH$46-1))+AND(BH$56&lt;'Summary&amp;Assumptions'!$J$31,BH$47&gt;=$FQ283,BH$47&lt;=$FR283)*(('Summary&amp;Assumptions'!$H$25*$C283)*(1+'Summary&amp;Assumptions'!$J$29)^(BH$46-1))</f>
        <v>0</v>
      </c>
      <c r="BD283" s="588">
        <f>AND(BI$55&gt;0,SUM($E283:BC283)&lt;'Summary&amp;Assumptions'!$G$32*$B283,$D283&gt;='Summary&amp;Assumptions'!$D$17,BI$47&gt;=$D283,BI$47&lt;=EDATE($D283,'Summary&amp;Assumptions'!$G$32))*$B283+AND(BI$56&lt;'Summary&amp;Assumptions'!$J$31,BI$47&gt;=$FO283,BI$47&lt;=$FP283)*(('Summary&amp;Assumptions'!$H$25*$C283)*(1+'Summary&amp;Assumptions'!$J$29)^(BI$46-1))+AND(BI$56&lt;'Summary&amp;Assumptions'!$J$31,BI$47&gt;=$FQ283,BI$47&lt;=$FR283)*(('Summary&amp;Assumptions'!$H$25*$C283)*(1+'Summary&amp;Assumptions'!$J$29)^(BI$46-1))</f>
        <v>0</v>
      </c>
      <c r="BE283" s="588">
        <f>AND(BJ$55&gt;0,SUM($E283:BD283)&lt;'Summary&amp;Assumptions'!$G$32*$B283,$D283&gt;='Summary&amp;Assumptions'!$D$17,BJ$47&gt;=$D283,BJ$47&lt;=EDATE($D283,'Summary&amp;Assumptions'!$G$32))*$B283+AND(BJ$56&lt;'Summary&amp;Assumptions'!$J$31,BJ$47&gt;=$FO283,BJ$47&lt;=$FP283)*(('Summary&amp;Assumptions'!$H$25*$C283)*(1+'Summary&amp;Assumptions'!$J$29)^(BJ$46-1))+AND(BJ$56&lt;'Summary&amp;Assumptions'!$J$31,BJ$47&gt;=$FQ283,BJ$47&lt;=$FR283)*(('Summary&amp;Assumptions'!$H$25*$C283)*(1+'Summary&amp;Assumptions'!$J$29)^(BJ$46-1))</f>
        <v>0</v>
      </c>
      <c r="BF283" s="588">
        <f>AND(BK$55&gt;0,SUM($E283:BE283)&lt;'Summary&amp;Assumptions'!$G$32*$B283,$D283&gt;='Summary&amp;Assumptions'!$D$17,BK$47&gt;=$D283,BK$47&lt;=EDATE($D283,'Summary&amp;Assumptions'!$G$32))*$B283+AND(BK$56&lt;'Summary&amp;Assumptions'!$J$31,BK$47&gt;=$FO283,BK$47&lt;=$FP283)*(('Summary&amp;Assumptions'!$H$25*$C283)*(1+'Summary&amp;Assumptions'!$J$29)^(BK$46-1))+AND(BK$56&lt;'Summary&amp;Assumptions'!$J$31,BK$47&gt;=$FQ283,BK$47&lt;=$FR283)*(('Summary&amp;Assumptions'!$H$25*$C283)*(1+'Summary&amp;Assumptions'!$J$29)^(BK$46-1))</f>
        <v>0</v>
      </c>
      <c r="BG283" s="588">
        <f>AND(BL$55&gt;0,SUM($E283:BF283)&lt;'Summary&amp;Assumptions'!$G$32*$B283,$D283&gt;='Summary&amp;Assumptions'!$D$17,BL$47&gt;=$D283,BL$47&lt;=EDATE($D283,'Summary&amp;Assumptions'!$G$32))*$B283+AND(BL$56&lt;'Summary&amp;Assumptions'!$J$31,BL$47&gt;=$FO283,BL$47&lt;=$FP283)*(('Summary&amp;Assumptions'!$H$25*$C283)*(1+'Summary&amp;Assumptions'!$J$29)^(BL$46-1))+AND(BL$56&lt;'Summary&amp;Assumptions'!$J$31,BL$47&gt;=$FQ283,BL$47&lt;=$FR283)*(('Summary&amp;Assumptions'!$H$25*$C283)*(1+'Summary&amp;Assumptions'!$J$29)^(BL$46-1))</f>
        <v>0</v>
      </c>
      <c r="BH283" s="588">
        <f>AND(BM$55&gt;0,SUM($E283:BG283)&lt;'Summary&amp;Assumptions'!$G$32*$B283,$D283&gt;='Summary&amp;Assumptions'!$D$17,BM$47&gt;=$D283,BM$47&lt;=EDATE($D283,'Summary&amp;Assumptions'!$G$32))*$B283+AND(BM$56&lt;'Summary&amp;Assumptions'!$J$31,BM$47&gt;=$FO283,BM$47&lt;=$FP283)*(('Summary&amp;Assumptions'!$H$25*$C283)*(1+'Summary&amp;Assumptions'!$J$29)^(BM$46-1))+AND(BM$56&lt;'Summary&amp;Assumptions'!$J$31,BM$47&gt;=$FQ283,BM$47&lt;=$FR283)*(('Summary&amp;Assumptions'!$H$25*$C283)*(1+'Summary&amp;Assumptions'!$J$29)^(BM$46-1))</f>
        <v>0</v>
      </c>
      <c r="BI283" s="588">
        <f>AND(BN$55&gt;0,SUM($E283:BH283)&lt;'Summary&amp;Assumptions'!$G$32*$B283,$D283&gt;='Summary&amp;Assumptions'!$D$17,BN$47&gt;=$D283,BN$47&lt;=EDATE($D283,'Summary&amp;Assumptions'!$G$32))*$B283+AND(BN$56&lt;'Summary&amp;Assumptions'!$J$31,BN$47&gt;=$FO283,BN$47&lt;=$FP283)*(('Summary&amp;Assumptions'!$H$25*$C283)*(1+'Summary&amp;Assumptions'!$J$29)^(BN$46-1))+AND(BN$56&lt;'Summary&amp;Assumptions'!$J$31,BN$47&gt;=$FQ283,BN$47&lt;=$FR283)*(('Summary&amp;Assumptions'!$H$25*$C283)*(1+'Summary&amp;Assumptions'!$J$29)^(BN$46-1))</f>
        <v>0</v>
      </c>
      <c r="BJ283" s="588">
        <f>AND(BO$55&gt;0,SUM($E283:BI283)&lt;'Summary&amp;Assumptions'!$G$32*$B283,$D283&gt;='Summary&amp;Assumptions'!$D$17,BO$47&gt;=$D283,BO$47&lt;=EDATE($D283,'Summary&amp;Assumptions'!$G$32))*$B283+AND(BO$56&lt;'Summary&amp;Assumptions'!$J$31,BO$47&gt;=$FO283,BO$47&lt;=$FP283)*(('Summary&amp;Assumptions'!$H$25*$C283)*(1+'Summary&amp;Assumptions'!$J$29)^(BO$46-1))+AND(BO$56&lt;'Summary&amp;Assumptions'!$J$31,BO$47&gt;=$FQ283,BO$47&lt;=$FR283)*(('Summary&amp;Assumptions'!$H$25*$C283)*(1+'Summary&amp;Assumptions'!$J$29)^(BO$46-1))</f>
        <v>0</v>
      </c>
      <c r="BK283" s="588">
        <f>AND(BP$55&gt;0,SUM($E283:BJ283)&lt;'Summary&amp;Assumptions'!$G$32*$B283,$D283&gt;='Summary&amp;Assumptions'!$D$17,BP$47&gt;=$D283,BP$47&lt;=EDATE($D283,'Summary&amp;Assumptions'!$G$32))*$B283+AND(BP$56&lt;'Summary&amp;Assumptions'!$J$31,BP$47&gt;=$FO283,BP$47&lt;=$FP283)*(('Summary&amp;Assumptions'!$H$25*$C283)*(1+'Summary&amp;Assumptions'!$J$29)^(BP$46-1))+AND(BP$56&lt;'Summary&amp;Assumptions'!$J$31,BP$47&gt;=$FQ283,BP$47&lt;=$FR283)*(('Summary&amp;Assumptions'!$H$25*$C283)*(1+'Summary&amp;Assumptions'!$J$29)^(BP$46-1))</f>
        <v>0</v>
      </c>
      <c r="BL283" s="588">
        <f>AND(BQ$55&gt;0,SUM($E283:BK283)&lt;'Summary&amp;Assumptions'!$G$32*$B283,$D283&gt;='Summary&amp;Assumptions'!$D$17,BQ$47&gt;=$D283,BQ$47&lt;=EDATE($D283,'Summary&amp;Assumptions'!$G$32))*$B283+AND(BQ$56&lt;'Summary&amp;Assumptions'!$J$31,BQ$47&gt;=$FO283,BQ$47&lt;=$FP283)*(('Summary&amp;Assumptions'!$H$25*$C283)*(1+'Summary&amp;Assumptions'!$J$29)^(BQ$46-1))+AND(BQ$56&lt;'Summary&amp;Assumptions'!$J$31,BQ$47&gt;=$FQ283,BQ$47&lt;=$FR283)*(('Summary&amp;Assumptions'!$H$25*$C283)*(1+'Summary&amp;Assumptions'!$J$29)^(BQ$46-1))</f>
        <v>0</v>
      </c>
      <c r="BM283" s="588">
        <f>AND(BR$55&gt;0,SUM($E283:BL283)&lt;'Summary&amp;Assumptions'!$G$32*$B283,$D283&gt;='Summary&amp;Assumptions'!$D$17,BR$47&gt;=$D283,BR$47&lt;=EDATE($D283,'Summary&amp;Assumptions'!$G$32))*$B283+AND(BR$56&lt;'Summary&amp;Assumptions'!$J$31,BR$47&gt;=$FO283,BR$47&lt;=$FP283)*(('Summary&amp;Assumptions'!$H$25*$C283)*(1+'Summary&amp;Assumptions'!$J$29)^(BR$46-1))+AND(BR$56&lt;'Summary&amp;Assumptions'!$J$31,BR$47&gt;=$FQ283,BR$47&lt;=$FR283)*(('Summary&amp;Assumptions'!$H$25*$C283)*(1+'Summary&amp;Assumptions'!$J$29)^(BR$46-1))</f>
        <v>0</v>
      </c>
      <c r="BN283" s="588">
        <f>AND(BS$55&gt;0,SUM($E283:BM283)&lt;'Summary&amp;Assumptions'!$G$32*$B283,$D283&gt;='Summary&amp;Assumptions'!$D$17,BS$47&gt;=$D283,BS$47&lt;=EDATE($D283,'Summary&amp;Assumptions'!$G$32))*$B283+AND(BS$56&lt;'Summary&amp;Assumptions'!$J$31,BS$47&gt;=$FO283,BS$47&lt;=$FP283)*(('Summary&amp;Assumptions'!$H$25*$C283)*(1+'Summary&amp;Assumptions'!$J$29)^(BS$46-1))+AND(BS$56&lt;'Summary&amp;Assumptions'!$J$31,BS$47&gt;=$FQ283,BS$47&lt;=$FR283)*(('Summary&amp;Assumptions'!$H$25*$C283)*(1+'Summary&amp;Assumptions'!$J$29)^(BS$46-1))</f>
        <v>0</v>
      </c>
      <c r="BO283" s="588">
        <f>AND(BT$55&gt;0,SUM($E283:BN283)&lt;'Summary&amp;Assumptions'!$G$32*$B283,$D283&gt;='Summary&amp;Assumptions'!$D$17,BT$47&gt;=$D283,BT$47&lt;=EDATE($D283,'Summary&amp;Assumptions'!$G$32))*$B283+AND(BT$56&lt;'Summary&amp;Assumptions'!$J$31,BT$47&gt;=$FO283,BT$47&lt;=$FP283)*(('Summary&amp;Assumptions'!$H$25*$C283)*(1+'Summary&amp;Assumptions'!$J$29)^(BT$46-1))+AND(BT$56&lt;'Summary&amp;Assumptions'!$J$31,BT$47&gt;=$FQ283,BT$47&lt;=$FR283)*(('Summary&amp;Assumptions'!$H$25*$C283)*(1+'Summary&amp;Assumptions'!$J$29)^(BT$46-1))</f>
        <v>0</v>
      </c>
      <c r="BP283" s="588">
        <f>AND(BU$55&gt;0,SUM($E283:BO283)&lt;'Summary&amp;Assumptions'!$G$32*$B283,$D283&gt;='Summary&amp;Assumptions'!$D$17,BU$47&gt;=$D283,BU$47&lt;=EDATE($D283,'Summary&amp;Assumptions'!$G$32))*$B283+AND(BU$56&lt;'Summary&amp;Assumptions'!$J$31,BU$47&gt;=$FO283,BU$47&lt;=$FP283)*(('Summary&amp;Assumptions'!$H$25*$C283)*(1+'Summary&amp;Assumptions'!$J$29)^(BU$46-1))+AND(BU$56&lt;'Summary&amp;Assumptions'!$J$31,BU$47&gt;=$FQ283,BU$47&lt;=$FR283)*(('Summary&amp;Assumptions'!$H$25*$C283)*(1+'Summary&amp;Assumptions'!$J$29)^(BU$46-1))</f>
        <v>0</v>
      </c>
      <c r="BQ283" s="588">
        <f>AND(BV$55&gt;0,SUM($E283:BP283)&lt;'Summary&amp;Assumptions'!$G$32*$B283,$D283&gt;='Summary&amp;Assumptions'!$D$17,BV$47&gt;=$D283,BV$47&lt;=EDATE($D283,'Summary&amp;Assumptions'!$G$32))*$B283+AND(BV$56&lt;'Summary&amp;Assumptions'!$J$31,BV$47&gt;=$FO283,BV$47&lt;=$FP283)*(('Summary&amp;Assumptions'!$H$25*$C283)*(1+'Summary&amp;Assumptions'!$J$29)^(BV$46-1))+AND(BV$56&lt;'Summary&amp;Assumptions'!$J$31,BV$47&gt;=$FQ283,BV$47&lt;=$FR283)*(('Summary&amp;Assumptions'!$H$25*$C283)*(1+'Summary&amp;Assumptions'!$J$29)^(BV$46-1))</f>
        <v>0</v>
      </c>
      <c r="BR283" s="588">
        <f>AND(BW$55&gt;0,SUM($E283:BQ283)&lt;'Summary&amp;Assumptions'!$G$32*$B283,$D283&gt;='Summary&amp;Assumptions'!$D$17,BW$47&gt;=$D283,BW$47&lt;=EDATE($D283,'Summary&amp;Assumptions'!$G$32))*$B283+AND(BW$56&lt;'Summary&amp;Assumptions'!$J$31,BW$47&gt;=$FO283,BW$47&lt;=$FP283)*(('Summary&amp;Assumptions'!$H$25*$C283)*(1+'Summary&amp;Assumptions'!$J$29)^(BW$46-1))+AND(BW$56&lt;'Summary&amp;Assumptions'!$J$31,BW$47&gt;=$FQ283,BW$47&lt;=$FR283)*(('Summary&amp;Assumptions'!$H$25*$C283)*(1+'Summary&amp;Assumptions'!$J$29)^(BW$46-1))</f>
        <v>0</v>
      </c>
      <c r="BS283" s="588">
        <f>AND(BX$55&gt;0,SUM($E283:BR283)&lt;'Summary&amp;Assumptions'!$G$32*$B283,$D283&gt;='Summary&amp;Assumptions'!$D$17,BX$47&gt;=$D283,BX$47&lt;=EDATE($D283,'Summary&amp;Assumptions'!$G$32))*$B283+AND(BX$56&lt;'Summary&amp;Assumptions'!$J$31,BX$47&gt;=$FO283,BX$47&lt;=$FP283)*(('Summary&amp;Assumptions'!$H$25*$C283)*(1+'Summary&amp;Assumptions'!$J$29)^(BX$46-1))+AND(BX$56&lt;'Summary&amp;Assumptions'!$J$31,BX$47&gt;=$FQ283,BX$47&lt;=$FR283)*(('Summary&amp;Assumptions'!$H$25*$C283)*(1+'Summary&amp;Assumptions'!$J$29)^(BX$46-1))</f>
        <v>0</v>
      </c>
      <c r="BT283" s="588">
        <f>AND(BY$55&gt;0,SUM($E283:BS283)&lt;'Summary&amp;Assumptions'!$G$32*$B283,$D283&gt;='Summary&amp;Assumptions'!$D$17,BY$47&gt;=$D283,BY$47&lt;=EDATE($D283,'Summary&amp;Assumptions'!$G$32))*$B283+AND(BY$56&lt;'Summary&amp;Assumptions'!$J$31,BY$47&gt;=$FO283,BY$47&lt;=$FP283)*(('Summary&amp;Assumptions'!$H$25*$C283)*(1+'Summary&amp;Assumptions'!$J$29)^(BY$46-1))+AND(BY$56&lt;'Summary&amp;Assumptions'!$J$31,BY$47&gt;=$FQ283,BY$47&lt;=$FR283)*(('Summary&amp;Assumptions'!$H$25*$C283)*(1+'Summary&amp;Assumptions'!$J$29)^(BY$46-1))</f>
        <v>0</v>
      </c>
      <c r="BU283" s="588">
        <f>AND(BZ$55&gt;0,SUM($E283:BT283)&lt;'Summary&amp;Assumptions'!$G$32*$B283,$D283&gt;='Summary&amp;Assumptions'!$D$17,BZ$47&gt;=$D283,BZ$47&lt;=EDATE($D283,'Summary&amp;Assumptions'!$G$32))*$B283+AND(BZ$56&lt;'Summary&amp;Assumptions'!$J$31,BZ$47&gt;=$FO283,BZ$47&lt;=$FP283)*(('Summary&amp;Assumptions'!$H$25*$C283)*(1+'Summary&amp;Assumptions'!$J$29)^(BZ$46-1))+AND(BZ$56&lt;'Summary&amp;Assumptions'!$J$31,BZ$47&gt;=$FQ283,BZ$47&lt;=$FR283)*(('Summary&amp;Assumptions'!$H$25*$C283)*(1+'Summary&amp;Assumptions'!$J$29)^(BZ$46-1))</f>
        <v>0</v>
      </c>
      <c r="BV283" s="588">
        <f>AND(CA$55&gt;0,SUM($E283:BU283)&lt;'Summary&amp;Assumptions'!$G$32*$B283,$D283&gt;='Summary&amp;Assumptions'!$D$17,CA$47&gt;=$D283,CA$47&lt;=EDATE($D283,'Summary&amp;Assumptions'!$G$32))*$B283+AND(CA$56&lt;'Summary&amp;Assumptions'!$J$31,CA$47&gt;=$FO283,CA$47&lt;=$FP283)*(('Summary&amp;Assumptions'!$H$25*$C283)*(1+'Summary&amp;Assumptions'!$J$29)^(CA$46-1))+AND(CA$56&lt;'Summary&amp;Assumptions'!$J$31,CA$47&gt;=$FQ283,CA$47&lt;=$FR283)*(('Summary&amp;Assumptions'!$H$25*$C283)*(1+'Summary&amp;Assumptions'!$J$29)^(CA$46-1))</f>
        <v>0</v>
      </c>
      <c r="BW283" s="588">
        <f>AND(CB$55&gt;0,SUM($E283:BV283)&lt;'Summary&amp;Assumptions'!$G$32*$B283,$D283&gt;='Summary&amp;Assumptions'!$D$17,CB$47&gt;=$D283,CB$47&lt;=EDATE($D283,'Summary&amp;Assumptions'!$G$32))*$B283+AND(CB$56&lt;'Summary&amp;Assumptions'!$J$31,CB$47&gt;=$FO283,CB$47&lt;=$FP283)*(('Summary&amp;Assumptions'!$H$25*$C283)*(1+'Summary&amp;Assumptions'!$J$29)^(CB$46-1))+AND(CB$56&lt;'Summary&amp;Assumptions'!$J$31,CB$47&gt;=$FQ283,CB$47&lt;=$FR283)*(('Summary&amp;Assumptions'!$H$25*$C283)*(1+'Summary&amp;Assumptions'!$J$29)^(CB$46-1))</f>
        <v>0</v>
      </c>
      <c r="BX283" s="588">
        <f>AND(CC$55&gt;0,SUM($E283:BW283)&lt;'Summary&amp;Assumptions'!$G$32*$B283,$D283&gt;='Summary&amp;Assumptions'!$D$17,CC$47&gt;=$D283,CC$47&lt;=EDATE($D283,'Summary&amp;Assumptions'!$G$32))*$B283+AND(CC$56&lt;'Summary&amp;Assumptions'!$J$31,CC$47&gt;=$FO283,CC$47&lt;=$FP283)*(('Summary&amp;Assumptions'!$H$25*$C283)*(1+'Summary&amp;Assumptions'!$J$29)^(CC$46-1))+AND(CC$56&lt;'Summary&amp;Assumptions'!$J$31,CC$47&gt;=$FQ283,CC$47&lt;=$FR283)*(('Summary&amp;Assumptions'!$H$25*$C283)*(1+'Summary&amp;Assumptions'!$J$29)^(CC$46-1))</f>
        <v>0</v>
      </c>
      <c r="BY283" s="588">
        <f>AND(CD$55&gt;0,SUM($E283:BX283)&lt;'Summary&amp;Assumptions'!$G$32*$B283,$D283&gt;='Summary&amp;Assumptions'!$D$17,CD$47&gt;=$D283,CD$47&lt;=EDATE($D283,'Summary&amp;Assumptions'!$G$32))*$B283+AND(CD$56&lt;'Summary&amp;Assumptions'!$J$31,CD$47&gt;=$FO283,CD$47&lt;=$FP283)*(('Summary&amp;Assumptions'!$H$25*$C283)*(1+'Summary&amp;Assumptions'!$J$29)^(CD$46-1))+AND(CD$56&lt;'Summary&amp;Assumptions'!$J$31,CD$47&gt;=$FQ283,CD$47&lt;=$FR283)*(('Summary&amp;Assumptions'!$H$25*$C283)*(1+'Summary&amp;Assumptions'!$J$29)^(CD$46-1))</f>
        <v>0</v>
      </c>
      <c r="BZ283" s="588">
        <f>AND(CE$55&gt;0,SUM($E283:BY283)&lt;'Summary&amp;Assumptions'!$G$32*$B283,$D283&gt;='Summary&amp;Assumptions'!$D$17,CE$47&gt;=$D283,CE$47&lt;=EDATE($D283,'Summary&amp;Assumptions'!$G$32))*$B283+AND(CE$56&lt;'Summary&amp;Assumptions'!$J$31,CE$47&gt;=$FO283,CE$47&lt;=$FP283)*(('Summary&amp;Assumptions'!$H$25*$C283)*(1+'Summary&amp;Assumptions'!$J$29)^(CE$46-1))+AND(CE$56&lt;'Summary&amp;Assumptions'!$J$31,CE$47&gt;=$FQ283,CE$47&lt;=$FR283)*(('Summary&amp;Assumptions'!$H$25*$C283)*(1+'Summary&amp;Assumptions'!$J$29)^(CE$46-1))</f>
        <v>0</v>
      </c>
      <c r="CA283" s="588">
        <f>AND(CF$55&gt;0,SUM($E283:BZ283)&lt;'Summary&amp;Assumptions'!$G$32*$B283,$D283&gt;='Summary&amp;Assumptions'!$D$17,CF$47&gt;=$D283,CF$47&lt;=EDATE($D283,'Summary&amp;Assumptions'!$G$32))*$B283+AND(CF$56&lt;'Summary&amp;Assumptions'!$J$31,CF$47&gt;=$FO283,CF$47&lt;=$FP283)*(('Summary&amp;Assumptions'!$H$25*$C283)*(1+'Summary&amp;Assumptions'!$J$29)^(CF$46-1))+AND(CF$56&lt;'Summary&amp;Assumptions'!$J$31,CF$47&gt;=$FQ283,CF$47&lt;=$FR283)*(('Summary&amp;Assumptions'!$H$25*$C283)*(1+'Summary&amp;Assumptions'!$J$29)^(CF$46-1))</f>
        <v>0</v>
      </c>
      <c r="CB283" s="588">
        <f>AND(CG$55&gt;0,SUM($E283:CA283)&lt;'Summary&amp;Assumptions'!$G$32*$B283,$D283&gt;='Summary&amp;Assumptions'!$D$17,CG$47&gt;=$D283,CG$47&lt;=EDATE($D283,'Summary&amp;Assumptions'!$G$32))*$B283+AND(CG$56&lt;'Summary&amp;Assumptions'!$J$31,CG$47&gt;=$FO283,CG$47&lt;=$FP283)*(('Summary&amp;Assumptions'!$H$25*$C283)*(1+'Summary&amp;Assumptions'!$J$29)^(CG$46-1))+AND(CG$56&lt;'Summary&amp;Assumptions'!$J$31,CG$47&gt;=$FQ283,CG$47&lt;=$FR283)*(('Summary&amp;Assumptions'!$H$25*$C283)*(1+'Summary&amp;Assumptions'!$J$29)^(CG$46-1))</f>
        <v>0</v>
      </c>
      <c r="CC283" s="588">
        <f>AND(CH$55&gt;0,SUM($E283:CB283)&lt;'Summary&amp;Assumptions'!$G$32*$B283,$D283&gt;='Summary&amp;Assumptions'!$D$17,CH$47&gt;=$D283,CH$47&lt;=EDATE($D283,'Summary&amp;Assumptions'!$G$32))*$B283+AND(CH$56&lt;'Summary&amp;Assumptions'!$J$31,CH$47&gt;=$FO283,CH$47&lt;=$FP283)*(('Summary&amp;Assumptions'!$H$25*$C283)*(1+'Summary&amp;Assumptions'!$J$29)^(CH$46-1))+AND(CH$56&lt;'Summary&amp;Assumptions'!$J$31,CH$47&gt;=$FQ283,CH$47&lt;=$FR283)*(('Summary&amp;Assumptions'!$H$25*$C283)*(1+'Summary&amp;Assumptions'!$J$29)^(CH$46-1))</f>
        <v>0</v>
      </c>
      <c r="CD283" s="588">
        <f>AND(CI$55&gt;0,SUM($E283:CC283)&lt;'Summary&amp;Assumptions'!$G$32*$B283,$D283&gt;='Summary&amp;Assumptions'!$D$17,CI$47&gt;=$D283,CI$47&lt;=EDATE($D283,'Summary&amp;Assumptions'!$G$32))*$B283+AND(CI$56&lt;'Summary&amp;Assumptions'!$J$31,CI$47&gt;=$FO283,CI$47&lt;=$FP283)*(('Summary&amp;Assumptions'!$H$25*$C283)*(1+'Summary&amp;Assumptions'!$J$29)^(CI$46-1))+AND(CI$56&lt;'Summary&amp;Assumptions'!$J$31,CI$47&gt;=$FQ283,CI$47&lt;=$FR283)*(('Summary&amp;Assumptions'!$H$25*$C283)*(1+'Summary&amp;Assumptions'!$J$29)^(CI$46-1))</f>
        <v>0</v>
      </c>
      <c r="CE283" s="588">
        <f>AND(CJ$55&gt;0,SUM($E283:CD283)&lt;'Summary&amp;Assumptions'!$G$32*$B283,$D283&gt;='Summary&amp;Assumptions'!$D$17,CJ$47&gt;=$D283,CJ$47&lt;=EDATE($D283,'Summary&amp;Assumptions'!$G$32))*$B283+AND(CJ$56&lt;'Summary&amp;Assumptions'!$J$31,CJ$47&gt;=$FO283,CJ$47&lt;=$FP283)*(('Summary&amp;Assumptions'!$H$25*$C283)*(1+'Summary&amp;Assumptions'!$J$29)^(CJ$46-1))+AND(CJ$56&lt;'Summary&amp;Assumptions'!$J$31,CJ$47&gt;=$FQ283,CJ$47&lt;=$FR283)*(('Summary&amp;Assumptions'!$H$25*$C283)*(1+'Summary&amp;Assumptions'!$J$29)^(CJ$46-1))</f>
        <v>0</v>
      </c>
      <c r="CF283" s="588">
        <f>AND(CK$55&gt;0,SUM($E283:CE283)&lt;'Summary&amp;Assumptions'!$G$32*$B283,$D283&gt;='Summary&amp;Assumptions'!$D$17,CK$47&gt;=$D283,CK$47&lt;=EDATE($D283,'Summary&amp;Assumptions'!$G$32))*$B283+AND(CK$56&lt;'Summary&amp;Assumptions'!$J$31,CK$47&gt;=$FO283,CK$47&lt;=$FP283)*(('Summary&amp;Assumptions'!$H$25*$C283)*(1+'Summary&amp;Assumptions'!$J$29)^(CK$46-1))+AND(CK$56&lt;'Summary&amp;Assumptions'!$J$31,CK$47&gt;=$FQ283,CK$47&lt;=$FR283)*(('Summary&amp;Assumptions'!$H$25*$C283)*(1+'Summary&amp;Assumptions'!$J$29)^(CK$46-1))</f>
        <v>0</v>
      </c>
      <c r="CG283" s="588">
        <f>AND(CL$55&gt;0,SUM($E283:CF283)&lt;'Summary&amp;Assumptions'!$G$32*$B283,$D283&gt;='Summary&amp;Assumptions'!$D$17,CL$47&gt;=$D283,CL$47&lt;=EDATE($D283,'Summary&amp;Assumptions'!$G$32))*$B283+AND(CL$56&lt;'Summary&amp;Assumptions'!$J$31,CL$47&gt;=$FO283,CL$47&lt;=$FP283)*(('Summary&amp;Assumptions'!$H$25*$C283)*(1+'Summary&amp;Assumptions'!$J$29)^(CL$46-1))+AND(CL$56&lt;'Summary&amp;Assumptions'!$J$31,CL$47&gt;=$FQ283,CL$47&lt;=$FR283)*(('Summary&amp;Assumptions'!$H$25*$C283)*(1+'Summary&amp;Assumptions'!$J$29)^(CL$46-1))</f>
        <v>0</v>
      </c>
      <c r="CH283" s="588">
        <f>AND(CM$55&gt;0,SUM($E283:CG283)&lt;'Summary&amp;Assumptions'!$G$32*$B283,$D283&gt;='Summary&amp;Assumptions'!$D$17,CM$47&gt;=$D283,CM$47&lt;=EDATE($D283,'Summary&amp;Assumptions'!$G$32))*$B283+AND(CM$56&lt;'Summary&amp;Assumptions'!$J$31,CM$47&gt;=$FO283,CM$47&lt;=$FP283)*(('Summary&amp;Assumptions'!$H$25*$C283)*(1+'Summary&amp;Assumptions'!$J$29)^(CM$46-1))+AND(CM$56&lt;'Summary&amp;Assumptions'!$J$31,CM$47&gt;=$FQ283,CM$47&lt;=$FR283)*(('Summary&amp;Assumptions'!$H$25*$C283)*(1+'Summary&amp;Assumptions'!$J$29)^(CM$46-1))</f>
        <v>0</v>
      </c>
      <c r="CI283" s="588">
        <f>AND(CN$55&gt;0,SUM($E283:CH283)&lt;'Summary&amp;Assumptions'!$G$32*$B283,$D283&gt;='Summary&amp;Assumptions'!$D$17,CN$47&gt;=$D283,CN$47&lt;=EDATE($D283,'Summary&amp;Assumptions'!$G$32))*$B283+AND(CN$56&lt;'Summary&amp;Assumptions'!$J$31,CN$47&gt;=$FO283,CN$47&lt;=$FP283)*(('Summary&amp;Assumptions'!$H$25*$C283)*(1+'Summary&amp;Assumptions'!$J$29)^(CN$46-1))+AND(CN$56&lt;'Summary&amp;Assumptions'!$J$31,CN$47&gt;=$FQ283,CN$47&lt;=$FR283)*(('Summary&amp;Assumptions'!$H$25*$C283)*(1+'Summary&amp;Assumptions'!$J$29)^(CN$46-1))</f>
        <v>0</v>
      </c>
      <c r="CJ283" s="588">
        <f>AND(CO$55&gt;0,SUM($E283:CI283)&lt;'Summary&amp;Assumptions'!$G$32*$B283,$D283&gt;='Summary&amp;Assumptions'!$D$17,CO$47&gt;=$D283,CO$47&lt;=EDATE($D283,'Summary&amp;Assumptions'!$G$32))*$B283+AND(CO$56&lt;'Summary&amp;Assumptions'!$J$31,CO$47&gt;=$FO283,CO$47&lt;=$FP283)*(('Summary&amp;Assumptions'!$H$25*$C283)*(1+'Summary&amp;Assumptions'!$J$29)^(CO$46-1))+AND(CO$56&lt;'Summary&amp;Assumptions'!$J$31,CO$47&gt;=$FQ283,CO$47&lt;=$FR283)*(('Summary&amp;Assumptions'!$H$25*$C283)*(1+'Summary&amp;Assumptions'!$J$29)^(CO$46-1))</f>
        <v>0</v>
      </c>
      <c r="CK283" s="588">
        <f>AND(CP$55&gt;0,SUM($E283:CJ283)&lt;'Summary&amp;Assumptions'!$G$32*$B283,$D283&gt;='Summary&amp;Assumptions'!$D$17,CP$47&gt;=$D283,CP$47&lt;=EDATE($D283,'Summary&amp;Assumptions'!$G$32))*$B283+AND(CP$56&lt;'Summary&amp;Assumptions'!$J$31,CP$47&gt;=$FO283,CP$47&lt;=$FP283)*(('Summary&amp;Assumptions'!$H$25*$C283)*(1+'Summary&amp;Assumptions'!$J$29)^(CP$46-1))+AND(CP$56&lt;'Summary&amp;Assumptions'!$J$31,CP$47&gt;=$FQ283,CP$47&lt;=$FR283)*(('Summary&amp;Assumptions'!$H$25*$C283)*(1+'Summary&amp;Assumptions'!$J$29)^(CP$46-1))</f>
        <v>0</v>
      </c>
      <c r="CL283" s="588">
        <f>AND(CQ$55&gt;0,SUM($E283:CK283)&lt;'Summary&amp;Assumptions'!$G$32*$B283,$D283&gt;='Summary&amp;Assumptions'!$D$17,CQ$47&gt;=$D283,CQ$47&lt;=EDATE($D283,'Summary&amp;Assumptions'!$G$32))*$B283+AND(CQ$56&lt;'Summary&amp;Assumptions'!$J$31,CQ$47&gt;=$FO283,CQ$47&lt;=$FP283)*(('Summary&amp;Assumptions'!$H$25*$C283)*(1+'Summary&amp;Assumptions'!$J$29)^(CQ$46-1))+AND(CQ$56&lt;'Summary&amp;Assumptions'!$J$31,CQ$47&gt;=$FQ283,CQ$47&lt;=$FR283)*(('Summary&amp;Assumptions'!$H$25*$C283)*(1+'Summary&amp;Assumptions'!$J$29)^(CQ$46-1))</f>
        <v>0</v>
      </c>
      <c r="CM283" s="588">
        <f>AND(CR$55&gt;0,SUM($E283:CL283)&lt;'Summary&amp;Assumptions'!$G$32*$B283,$D283&gt;='Summary&amp;Assumptions'!$D$17,CR$47&gt;=$D283,CR$47&lt;=EDATE($D283,'Summary&amp;Assumptions'!$G$32))*$B283+AND(CR$56&lt;'Summary&amp;Assumptions'!$J$31,CR$47&gt;=$FO283,CR$47&lt;=$FP283)*(('Summary&amp;Assumptions'!$H$25*$C283)*(1+'Summary&amp;Assumptions'!$J$29)^(CR$46-1))+AND(CR$56&lt;'Summary&amp;Assumptions'!$J$31,CR$47&gt;=$FQ283,CR$47&lt;=$FR283)*(('Summary&amp;Assumptions'!$H$25*$C283)*(1+'Summary&amp;Assumptions'!$J$29)^(CR$46-1))</f>
        <v>0</v>
      </c>
      <c r="CN283" s="588">
        <f>AND(CS$55&gt;0,SUM($E283:CM283)&lt;'Summary&amp;Assumptions'!$G$32*$B283,$D283&gt;='Summary&amp;Assumptions'!$D$17,CS$47&gt;=$D283,CS$47&lt;=EDATE($D283,'Summary&amp;Assumptions'!$G$32))*$B283+AND(CS$56&lt;'Summary&amp;Assumptions'!$J$31,CS$47&gt;=$FO283,CS$47&lt;=$FP283)*(('Summary&amp;Assumptions'!$H$25*$C283)*(1+'Summary&amp;Assumptions'!$J$29)^(CS$46-1))+AND(CS$56&lt;'Summary&amp;Assumptions'!$J$31,CS$47&gt;=$FQ283,CS$47&lt;=$FR283)*(('Summary&amp;Assumptions'!$H$25*$C283)*(1+'Summary&amp;Assumptions'!$J$29)^(CS$46-1))</f>
        <v>0</v>
      </c>
      <c r="CO283" s="588">
        <f>AND(CT$55&gt;0,SUM($E283:CN283)&lt;'Summary&amp;Assumptions'!$G$32*$B283,$D283&gt;='Summary&amp;Assumptions'!$D$17,CT$47&gt;=$D283,CT$47&lt;=EDATE($D283,'Summary&amp;Assumptions'!$G$32))*$B283+AND(CT$56&lt;'Summary&amp;Assumptions'!$J$31,CT$47&gt;=$FO283,CT$47&lt;=$FP283)*(('Summary&amp;Assumptions'!$H$25*$C283)*(1+'Summary&amp;Assumptions'!$J$29)^(CT$46-1))+AND(CT$56&lt;'Summary&amp;Assumptions'!$J$31,CT$47&gt;=$FQ283,CT$47&lt;=$FR283)*(('Summary&amp;Assumptions'!$H$25*$C283)*(1+'Summary&amp;Assumptions'!$J$29)^(CT$46-1))</f>
        <v>0</v>
      </c>
      <c r="CP283" s="588">
        <f>AND(CU$55&gt;0,SUM($E283:CO283)&lt;'Summary&amp;Assumptions'!$G$32*$B283,$D283&gt;='Summary&amp;Assumptions'!$D$17,CU$47&gt;=$D283,CU$47&lt;=EDATE($D283,'Summary&amp;Assumptions'!$G$32))*$B283+AND(CU$56&lt;'Summary&amp;Assumptions'!$J$31,CU$47&gt;=$FO283,CU$47&lt;=$FP283)*(('Summary&amp;Assumptions'!$H$25*$C283)*(1+'Summary&amp;Assumptions'!$J$29)^(CU$46-1))+AND(CU$56&lt;'Summary&amp;Assumptions'!$J$31,CU$47&gt;=$FQ283,CU$47&lt;=$FR283)*(('Summary&amp;Assumptions'!$H$25*$C283)*(1+'Summary&amp;Assumptions'!$J$29)^(CU$46-1))</f>
        <v>0</v>
      </c>
      <c r="CQ283" s="588">
        <f>AND(CV$55&gt;0,SUM($E283:CP283)&lt;'Summary&amp;Assumptions'!$G$32*$B283,$D283&gt;='Summary&amp;Assumptions'!$D$17,CV$47&gt;=$D283,CV$47&lt;=EDATE($D283,'Summary&amp;Assumptions'!$G$32))*$B283+AND(CV$56&lt;'Summary&amp;Assumptions'!$J$31,CV$47&gt;=$FO283,CV$47&lt;=$FP283)*(('Summary&amp;Assumptions'!$H$25*$C283)*(1+'Summary&amp;Assumptions'!$J$29)^(CV$46-1))+AND(CV$56&lt;'Summary&amp;Assumptions'!$J$31,CV$47&gt;=$FQ283,CV$47&lt;=$FR283)*(('Summary&amp;Assumptions'!$H$25*$C283)*(1+'Summary&amp;Assumptions'!$J$29)^(CV$46-1))</f>
        <v>0</v>
      </c>
      <c r="CR283" s="588">
        <f>AND(CW$55&gt;0,SUM($E283:CQ283)&lt;'Summary&amp;Assumptions'!$G$32*$B283,$D283&gt;='Summary&amp;Assumptions'!$D$17,CW$47&gt;=$D283,CW$47&lt;=EDATE($D283,'Summary&amp;Assumptions'!$G$32))*$B283+AND(CW$56&lt;'Summary&amp;Assumptions'!$J$31,CW$47&gt;=$FO283,CW$47&lt;=$FP283)*(('Summary&amp;Assumptions'!$H$25*$C283)*(1+'Summary&amp;Assumptions'!$J$29)^(CW$46-1))+AND(CW$56&lt;'Summary&amp;Assumptions'!$J$31,CW$47&gt;=$FQ283,CW$47&lt;=$FR283)*(('Summary&amp;Assumptions'!$H$25*$C283)*(1+'Summary&amp;Assumptions'!$J$29)^(CW$46-1))</f>
        <v>0</v>
      </c>
      <c r="CS283" s="588">
        <f>AND(CX$55&gt;0,SUM($E283:CR283)&lt;'Summary&amp;Assumptions'!$G$32*$B283,$D283&gt;='Summary&amp;Assumptions'!$D$17,CX$47&gt;=$D283,CX$47&lt;=EDATE($D283,'Summary&amp;Assumptions'!$G$32))*$B283+AND(CX$56&lt;'Summary&amp;Assumptions'!$J$31,CX$47&gt;=$FO283,CX$47&lt;=$FP283)*(('Summary&amp;Assumptions'!$H$25*$C283)*(1+'Summary&amp;Assumptions'!$J$29)^(CX$46-1))+AND(CX$56&lt;'Summary&amp;Assumptions'!$J$31,CX$47&gt;=$FQ283,CX$47&lt;=$FR283)*(('Summary&amp;Assumptions'!$H$25*$C283)*(1+'Summary&amp;Assumptions'!$J$29)^(CX$46-1))</f>
        <v>0</v>
      </c>
      <c r="CT283" s="588">
        <f>AND(CY$55&gt;0,SUM($E283:CS283)&lt;'Summary&amp;Assumptions'!$G$32*$B283,$D283&gt;='Summary&amp;Assumptions'!$D$17,CY$47&gt;=$D283,CY$47&lt;=EDATE($D283,'Summary&amp;Assumptions'!$G$32))*$B283+AND(CY$56&lt;'Summary&amp;Assumptions'!$J$31,CY$47&gt;=$FO283,CY$47&lt;=$FP283)*(('Summary&amp;Assumptions'!$H$25*$C283)*(1+'Summary&amp;Assumptions'!$J$29)^(CY$46-1))+AND(CY$56&lt;'Summary&amp;Assumptions'!$J$31,CY$47&gt;=$FQ283,CY$47&lt;=$FR283)*(('Summary&amp;Assumptions'!$H$25*$C283)*(1+'Summary&amp;Assumptions'!$J$29)^(CY$46-1))</f>
        <v>0</v>
      </c>
      <c r="CU283" s="588">
        <f>AND(CZ$55&gt;0,SUM($E283:CT283)&lt;'Summary&amp;Assumptions'!$G$32*$B283,$D283&gt;='Summary&amp;Assumptions'!$D$17,CZ$47&gt;=$D283,CZ$47&lt;=EDATE($D283,'Summary&amp;Assumptions'!$G$32))*$B283+AND(CZ$56&lt;'Summary&amp;Assumptions'!$J$31,CZ$47&gt;=$FO283,CZ$47&lt;=$FP283)*(('Summary&amp;Assumptions'!$H$25*$C283)*(1+'Summary&amp;Assumptions'!$J$29)^(CZ$46-1))+AND(CZ$56&lt;'Summary&amp;Assumptions'!$J$31,CZ$47&gt;=$FQ283,CZ$47&lt;=$FR283)*(('Summary&amp;Assumptions'!$H$25*$C283)*(1+'Summary&amp;Assumptions'!$J$29)^(CZ$46-1))</f>
        <v>0</v>
      </c>
      <c r="CV283" s="588">
        <f>AND(DA$55&gt;0,SUM($E283:CU283)&lt;'Summary&amp;Assumptions'!$G$32*$B283,$D283&gt;='Summary&amp;Assumptions'!$D$17,DA$47&gt;=$D283,DA$47&lt;=EDATE($D283,'Summary&amp;Assumptions'!$G$32))*$B283+AND(DA$56&lt;'Summary&amp;Assumptions'!$J$31,DA$47&gt;=$FO283,DA$47&lt;=$FP283)*(('Summary&amp;Assumptions'!$H$25*$C283)*(1+'Summary&amp;Assumptions'!$J$29)^(DA$46-1))+AND(DA$56&lt;'Summary&amp;Assumptions'!$J$31,DA$47&gt;=$FQ283,DA$47&lt;=$FR283)*(('Summary&amp;Assumptions'!$H$25*$C283)*(1+'Summary&amp;Assumptions'!$J$29)^(DA$46-1))</f>
        <v>0</v>
      </c>
      <c r="CW283" s="588">
        <f>AND(DB$55&gt;0,SUM($E283:CV283)&lt;'Summary&amp;Assumptions'!$G$32*$B283,$D283&gt;='Summary&amp;Assumptions'!$D$17,DB$47&gt;=$D283,DB$47&lt;=EDATE($D283,'Summary&amp;Assumptions'!$G$32))*$B283+AND(DB$56&lt;'Summary&amp;Assumptions'!$J$31,DB$47&gt;=$FO283,DB$47&lt;=$FP283)*(('Summary&amp;Assumptions'!$H$25*$C283)*(1+'Summary&amp;Assumptions'!$J$29)^(DB$46-1))+AND(DB$56&lt;'Summary&amp;Assumptions'!$J$31,DB$47&gt;=$FQ283,DB$47&lt;=$FR283)*(('Summary&amp;Assumptions'!$H$25*$C283)*(1+'Summary&amp;Assumptions'!$J$29)^(DB$46-1))</f>
        <v>0</v>
      </c>
      <c r="CX283" s="588">
        <f>AND(DC$55&gt;0,SUM($E283:CW283)&lt;'Summary&amp;Assumptions'!$G$32*$B283,$D283&gt;='Summary&amp;Assumptions'!$D$17,DC$47&gt;=$D283,DC$47&lt;=EDATE($D283,'Summary&amp;Assumptions'!$G$32))*$B283+AND(DC$56&lt;'Summary&amp;Assumptions'!$J$31,DC$47&gt;=$FO283,DC$47&lt;=$FP283)*(('Summary&amp;Assumptions'!$H$25*$C283)*(1+'Summary&amp;Assumptions'!$J$29)^(DC$46-1))+AND(DC$56&lt;'Summary&amp;Assumptions'!$J$31,DC$47&gt;=$FQ283,DC$47&lt;=$FR283)*(('Summary&amp;Assumptions'!$H$25*$C283)*(1+'Summary&amp;Assumptions'!$J$29)^(DC$46-1))</f>
        <v>0</v>
      </c>
      <c r="CY283" s="588">
        <f>AND(DD$55&gt;0,SUM($E283:CX283)&lt;'Summary&amp;Assumptions'!$G$32*$B283,$D283&gt;='Summary&amp;Assumptions'!$D$17,DD$47&gt;=$D283,DD$47&lt;=EDATE($D283,'Summary&amp;Assumptions'!$G$32))*$B283+AND(DD$56&lt;'Summary&amp;Assumptions'!$J$31,DD$47&gt;=$FO283,DD$47&lt;=$FP283)*(('Summary&amp;Assumptions'!$H$25*$C283)*(1+'Summary&amp;Assumptions'!$J$29)^(DD$46-1))+AND(DD$56&lt;'Summary&amp;Assumptions'!$J$31,DD$47&gt;=$FQ283,DD$47&lt;=$FR283)*(('Summary&amp;Assumptions'!$H$25*$C283)*(1+'Summary&amp;Assumptions'!$J$29)^(DD$46-1))</f>
        <v>0</v>
      </c>
      <c r="CZ283" s="588">
        <f>AND(DE$55&gt;0,SUM($E283:CY283)&lt;'Summary&amp;Assumptions'!$G$32*$B283,$D283&gt;='Summary&amp;Assumptions'!$D$17,DE$47&gt;=$D283,DE$47&lt;=EDATE($D283,'Summary&amp;Assumptions'!$G$32))*$B283+AND(DE$56&lt;'Summary&amp;Assumptions'!$J$31,DE$47&gt;=$FO283,DE$47&lt;=$FP283)*(('Summary&amp;Assumptions'!$H$25*$C283)*(1+'Summary&amp;Assumptions'!$J$29)^(DE$46-1))+AND(DE$56&lt;'Summary&amp;Assumptions'!$J$31,DE$47&gt;=$FQ283,DE$47&lt;=$FR283)*(('Summary&amp;Assumptions'!$H$25*$C283)*(1+'Summary&amp;Assumptions'!$J$29)^(DE$46-1))</f>
        <v>0</v>
      </c>
      <c r="DA283" s="588">
        <f>AND(DF$55&gt;0,SUM($E283:CZ283)&lt;'Summary&amp;Assumptions'!$G$32*$B283,$D283&gt;='Summary&amp;Assumptions'!$D$17,DF$47&gt;=$D283,DF$47&lt;=EDATE($D283,'Summary&amp;Assumptions'!$G$32))*$B283+AND(DF$56&lt;'Summary&amp;Assumptions'!$J$31,DF$47&gt;=$FO283,DF$47&lt;=$FP283)*(('Summary&amp;Assumptions'!$H$25*$C283)*(1+'Summary&amp;Assumptions'!$J$29)^(DF$46-1))+AND(DF$56&lt;'Summary&amp;Assumptions'!$J$31,DF$47&gt;=$FQ283,DF$47&lt;=$FR283)*(('Summary&amp;Assumptions'!$H$25*$C283)*(1+'Summary&amp;Assumptions'!$J$29)^(DF$46-1))</f>
        <v>0</v>
      </c>
      <c r="DB283" s="588">
        <f>AND(DG$55&gt;0,SUM($E283:DA283)&lt;'Summary&amp;Assumptions'!$G$32*$B283,$D283&gt;='Summary&amp;Assumptions'!$D$17,DG$47&gt;=$D283,DG$47&lt;=EDATE($D283,'Summary&amp;Assumptions'!$G$32))*$B283+AND(DG$56&lt;'Summary&amp;Assumptions'!$J$31,DG$47&gt;=$FO283,DG$47&lt;=$FP283)*(('Summary&amp;Assumptions'!$H$25*$C283)*(1+'Summary&amp;Assumptions'!$J$29)^(DG$46-1))+AND(DG$56&lt;'Summary&amp;Assumptions'!$J$31,DG$47&gt;=$FQ283,DG$47&lt;=$FR283)*(('Summary&amp;Assumptions'!$H$25*$C283)*(1+'Summary&amp;Assumptions'!$J$29)^(DG$46-1))</f>
        <v>0</v>
      </c>
      <c r="DC283" s="588">
        <f>AND(DH$55&gt;0,SUM($E283:DB283)&lt;'Summary&amp;Assumptions'!$G$32*$B283,$D283&gt;='Summary&amp;Assumptions'!$D$17,DH$47&gt;=$D283,DH$47&lt;=EDATE($D283,'Summary&amp;Assumptions'!$G$32))*$B283+AND(DH$56&lt;'Summary&amp;Assumptions'!$J$31,DH$47&gt;=$FO283,DH$47&lt;=$FP283)*(('Summary&amp;Assumptions'!$H$25*$C283)*(1+'Summary&amp;Assumptions'!$J$29)^(DH$46-1))+AND(DH$56&lt;'Summary&amp;Assumptions'!$J$31,DH$47&gt;=$FQ283,DH$47&lt;=$FR283)*(('Summary&amp;Assumptions'!$H$25*$C283)*(1+'Summary&amp;Assumptions'!$J$29)^(DH$46-1))</f>
        <v>0</v>
      </c>
      <c r="DD283" s="588">
        <f>AND(DI$55&gt;0,SUM($E283:DC283)&lt;'Summary&amp;Assumptions'!$G$32*$B283,$D283&gt;='Summary&amp;Assumptions'!$D$17,DI$47&gt;=$D283,DI$47&lt;=EDATE($D283,'Summary&amp;Assumptions'!$G$32))*$B283+AND(DI$56&lt;'Summary&amp;Assumptions'!$J$31,DI$47&gt;=$FO283,DI$47&lt;=$FP283)*(('Summary&amp;Assumptions'!$H$25*$C283)*(1+'Summary&amp;Assumptions'!$J$29)^(DI$46-1))+AND(DI$56&lt;'Summary&amp;Assumptions'!$J$31,DI$47&gt;=$FQ283,DI$47&lt;=$FR283)*(('Summary&amp;Assumptions'!$H$25*$C283)*(1+'Summary&amp;Assumptions'!$J$29)^(DI$46-1))</f>
        <v>0</v>
      </c>
      <c r="DE283" s="588">
        <f>AND(DJ$55&gt;0,SUM($E283:DD283)&lt;'Summary&amp;Assumptions'!$G$32*$B283,$D283&gt;='Summary&amp;Assumptions'!$D$17,DJ$47&gt;=$D283,DJ$47&lt;=EDATE($D283,'Summary&amp;Assumptions'!$G$32))*$B283+AND(DJ$56&lt;'Summary&amp;Assumptions'!$J$31,DJ$47&gt;=$FO283,DJ$47&lt;=$FP283)*(('Summary&amp;Assumptions'!$H$25*$C283)*(1+'Summary&amp;Assumptions'!$J$29)^(DJ$46-1))+AND(DJ$56&lt;'Summary&amp;Assumptions'!$J$31,DJ$47&gt;=$FQ283,DJ$47&lt;=$FR283)*(('Summary&amp;Assumptions'!$H$25*$C283)*(1+'Summary&amp;Assumptions'!$J$29)^(DJ$46-1))</f>
        <v>0</v>
      </c>
      <c r="DF283" s="588">
        <f>AND(DK$55&gt;0,SUM($E283:DE283)&lt;'Summary&amp;Assumptions'!$G$32*$B283,$D283&gt;='Summary&amp;Assumptions'!$D$17,DK$47&gt;=$D283,DK$47&lt;=EDATE($D283,'Summary&amp;Assumptions'!$G$32))*$B283+AND(DK$56&lt;'Summary&amp;Assumptions'!$J$31,DK$47&gt;=$FO283,DK$47&lt;=$FP283)*(('Summary&amp;Assumptions'!$H$25*$C283)*(1+'Summary&amp;Assumptions'!$J$29)^(DK$46-1))+AND(DK$56&lt;'Summary&amp;Assumptions'!$J$31,DK$47&gt;=$FQ283,DK$47&lt;=$FR283)*(('Summary&amp;Assumptions'!$H$25*$C283)*(1+'Summary&amp;Assumptions'!$J$29)^(DK$46-1))</f>
        <v>0</v>
      </c>
      <c r="DG283" s="588">
        <f>AND(DL$55&gt;0,SUM($E283:DF283)&lt;'Summary&amp;Assumptions'!$G$32*$B283,$D283&gt;='Summary&amp;Assumptions'!$D$17,DL$47&gt;=$D283,DL$47&lt;=EDATE($D283,'Summary&amp;Assumptions'!$G$32))*$B283+AND(DL$56&lt;'Summary&amp;Assumptions'!$J$31,DL$47&gt;=$FO283,DL$47&lt;=$FP283)*(('Summary&amp;Assumptions'!$H$25*$C283)*(1+'Summary&amp;Assumptions'!$J$29)^(DL$46-1))+AND(DL$56&lt;'Summary&amp;Assumptions'!$J$31,DL$47&gt;=$FQ283,DL$47&lt;=$FR283)*(('Summary&amp;Assumptions'!$H$25*$C283)*(1+'Summary&amp;Assumptions'!$J$29)^(DL$46-1))</f>
        <v>0</v>
      </c>
      <c r="DH283" s="588">
        <f>AND(DM$55&gt;0,SUM($E283:DG283)&lt;'Summary&amp;Assumptions'!$G$32*$B283,$D283&gt;='Summary&amp;Assumptions'!$D$17,DM$47&gt;=$D283,DM$47&lt;=EDATE($D283,'Summary&amp;Assumptions'!$G$32))*$B283+AND(DM$56&lt;'Summary&amp;Assumptions'!$J$31,DM$47&gt;=$FO283,DM$47&lt;=$FP283)*(('Summary&amp;Assumptions'!$H$25*$C283)*(1+'Summary&amp;Assumptions'!$J$29)^(DM$46-1))+AND(DM$56&lt;'Summary&amp;Assumptions'!$J$31,DM$47&gt;=$FQ283,DM$47&lt;=$FR283)*(('Summary&amp;Assumptions'!$H$25*$C283)*(1+'Summary&amp;Assumptions'!$J$29)^(DM$46-1))</f>
        <v>0</v>
      </c>
      <c r="DI283" s="588">
        <f>AND(DN$55&gt;0,SUM($E283:DH283)&lt;'Summary&amp;Assumptions'!$G$32*$B283,$D283&gt;='Summary&amp;Assumptions'!$D$17,DN$47&gt;=$D283,DN$47&lt;=EDATE($D283,'Summary&amp;Assumptions'!$G$32))*$B283+AND(DN$56&lt;'Summary&amp;Assumptions'!$J$31,DN$47&gt;=$FO283,DN$47&lt;=$FP283)*(('Summary&amp;Assumptions'!$H$25*$C283)*(1+'Summary&amp;Assumptions'!$J$29)^(DN$46-1))+AND(DN$56&lt;'Summary&amp;Assumptions'!$J$31,DN$47&gt;=$FQ283,DN$47&lt;=$FR283)*(('Summary&amp;Assumptions'!$H$25*$C283)*(1+'Summary&amp;Assumptions'!$J$29)^(DN$46-1))</f>
        <v>0</v>
      </c>
      <c r="DJ283" s="588">
        <f>AND(DO$55&gt;0,SUM($E283:DI283)&lt;'Summary&amp;Assumptions'!$G$32*$B283,$D283&gt;='Summary&amp;Assumptions'!$D$17,DO$47&gt;=$D283,DO$47&lt;=EDATE($D283,'Summary&amp;Assumptions'!$G$32))*$B283+AND(DO$56&lt;'Summary&amp;Assumptions'!$J$31,DO$47&gt;=$FO283,DO$47&lt;=$FP283)*(('Summary&amp;Assumptions'!$H$25*$C283)*(1+'Summary&amp;Assumptions'!$J$29)^(DO$46-1))+AND(DO$56&lt;'Summary&amp;Assumptions'!$J$31,DO$47&gt;=$FQ283,DO$47&lt;=$FR283)*(('Summary&amp;Assumptions'!$H$25*$C283)*(1+'Summary&amp;Assumptions'!$J$29)^(DO$46-1))</f>
        <v>0</v>
      </c>
      <c r="DK283" s="588">
        <f>AND(DP$55&gt;0,SUM($E283:DJ283)&lt;'Summary&amp;Assumptions'!$G$32*$B283,$D283&gt;='Summary&amp;Assumptions'!$D$17,DP$47&gt;=$D283,DP$47&lt;=EDATE($D283,'Summary&amp;Assumptions'!$G$32))*$B283+AND(DP$56&lt;'Summary&amp;Assumptions'!$J$31,DP$47&gt;=$FO283,DP$47&lt;=$FP283)*(('Summary&amp;Assumptions'!$H$25*$C283)*(1+'Summary&amp;Assumptions'!$J$29)^(DP$46-1))+AND(DP$56&lt;'Summary&amp;Assumptions'!$J$31,DP$47&gt;=$FQ283,DP$47&lt;=$FR283)*(('Summary&amp;Assumptions'!$H$25*$C283)*(1+'Summary&amp;Assumptions'!$J$29)^(DP$46-1))</f>
        <v>0</v>
      </c>
      <c r="DL283" s="588">
        <f>AND(DQ$55&gt;0,SUM($E283:DK283)&lt;'Summary&amp;Assumptions'!$G$32*$B283,$D283&gt;='Summary&amp;Assumptions'!$D$17,DQ$47&gt;=$D283,DQ$47&lt;=EDATE($D283,'Summary&amp;Assumptions'!$G$32))*$B283+AND(DQ$56&lt;'Summary&amp;Assumptions'!$J$31,DQ$47&gt;=$FO283,DQ$47&lt;=$FP283)*(('Summary&amp;Assumptions'!$H$25*$C283)*(1+'Summary&amp;Assumptions'!$J$29)^(DQ$46-1))+AND(DQ$56&lt;'Summary&amp;Assumptions'!$J$31,DQ$47&gt;=$FQ283,DQ$47&lt;=$FR283)*(('Summary&amp;Assumptions'!$H$25*$C283)*(1+'Summary&amp;Assumptions'!$J$29)^(DQ$46-1))</f>
        <v>0</v>
      </c>
      <c r="DM283" s="588">
        <f>AND(DR$55&gt;0,SUM($E283:DL283)&lt;'Summary&amp;Assumptions'!$G$32*$B283,$D283&gt;='Summary&amp;Assumptions'!$D$17,DR$47&gt;=$D283,DR$47&lt;=EDATE($D283,'Summary&amp;Assumptions'!$G$32))*$B283+AND(DR$56&lt;'Summary&amp;Assumptions'!$J$31,DR$47&gt;=$FO283,DR$47&lt;=$FP283)*(('Summary&amp;Assumptions'!$H$25*$C283)*(1+'Summary&amp;Assumptions'!$J$29)^(DR$46-1))+AND(DR$56&lt;'Summary&amp;Assumptions'!$J$31,DR$47&gt;=$FQ283,DR$47&lt;=$FR283)*(('Summary&amp;Assumptions'!$H$25*$C283)*(1+'Summary&amp;Assumptions'!$J$29)^(DR$46-1))</f>
        <v>0</v>
      </c>
      <c r="DN283" s="588">
        <f>AND(DS$55&gt;0,SUM($E283:DM283)&lt;'Summary&amp;Assumptions'!$G$32*$B283,$D283&gt;='Summary&amp;Assumptions'!$D$17,DS$47&gt;=$D283,DS$47&lt;=EDATE($D283,'Summary&amp;Assumptions'!$G$32))*$B283+AND(DS$56&lt;'Summary&amp;Assumptions'!$J$31,DS$47&gt;=$FO283,DS$47&lt;=$FP283)*(('Summary&amp;Assumptions'!$H$25*$C283)*(1+'Summary&amp;Assumptions'!$J$29)^(DS$46-1))+AND(DS$56&lt;'Summary&amp;Assumptions'!$J$31,DS$47&gt;=$FQ283,DS$47&lt;=$FR283)*(('Summary&amp;Assumptions'!$H$25*$C283)*(1+'Summary&amp;Assumptions'!$J$29)^(DS$46-1))</f>
        <v>0</v>
      </c>
      <c r="DO283" s="588">
        <f>AND(DT$55&gt;0,SUM($E283:DN283)&lt;'Summary&amp;Assumptions'!$G$32*$B283,$D283&gt;='Summary&amp;Assumptions'!$D$17,DT$47&gt;=$D283,DT$47&lt;=EDATE($D283,'Summary&amp;Assumptions'!$G$32))*$B283+AND(DT$56&lt;'Summary&amp;Assumptions'!$J$31,DT$47&gt;=$FO283,DT$47&lt;=$FP283)*(('Summary&amp;Assumptions'!$H$25*$C283)*(1+'Summary&amp;Assumptions'!$J$29)^(DT$46-1))+AND(DT$56&lt;'Summary&amp;Assumptions'!$J$31,DT$47&gt;=$FQ283,DT$47&lt;=$FR283)*(('Summary&amp;Assumptions'!$H$25*$C283)*(1+'Summary&amp;Assumptions'!$J$29)^(DT$46-1))</f>
        <v>0</v>
      </c>
      <c r="DP283" s="588">
        <f>AND(DU$55&gt;0,SUM($E283:DO283)&lt;'Summary&amp;Assumptions'!$G$32*$B283,$D283&gt;='Summary&amp;Assumptions'!$D$17,DU$47&gt;=$D283,DU$47&lt;=EDATE($D283,'Summary&amp;Assumptions'!$G$32))*$B283+AND(DU$56&lt;'Summary&amp;Assumptions'!$J$31,DU$47&gt;=$FO283,DU$47&lt;=$FP283)*(('Summary&amp;Assumptions'!$H$25*$C283)*(1+'Summary&amp;Assumptions'!$J$29)^(DU$46-1))+AND(DU$56&lt;'Summary&amp;Assumptions'!$J$31,DU$47&gt;=$FQ283,DU$47&lt;=$FR283)*(('Summary&amp;Assumptions'!$H$25*$C283)*(1+'Summary&amp;Assumptions'!$J$29)^(DU$46-1))</f>
        <v>0</v>
      </c>
      <c r="DQ283" s="588">
        <f>AND(DV$55&gt;0,SUM($E283:DP283)&lt;'Summary&amp;Assumptions'!$G$32*$B283,$D283&gt;='Summary&amp;Assumptions'!$D$17,DV$47&gt;=$D283,DV$47&lt;=EDATE($D283,'Summary&amp;Assumptions'!$G$32))*$B283+AND(DV$56&lt;'Summary&amp;Assumptions'!$J$31,DV$47&gt;=$FO283,DV$47&lt;=$FP283)*(('Summary&amp;Assumptions'!$H$25*$C283)*(1+'Summary&amp;Assumptions'!$J$29)^(DV$46-1))+AND(DV$56&lt;'Summary&amp;Assumptions'!$J$31,DV$47&gt;=$FQ283,DV$47&lt;=$FR283)*(('Summary&amp;Assumptions'!$H$25*$C283)*(1+'Summary&amp;Assumptions'!$J$29)^(DV$46-1))</f>
        <v>0</v>
      </c>
      <c r="DR283" s="588">
        <f>AND(DW$55&gt;0,SUM($E283:DQ283)&lt;'Summary&amp;Assumptions'!$G$32*$B283,$D283&gt;='Summary&amp;Assumptions'!$D$17,DW$47&gt;=$D283,DW$47&lt;=EDATE($D283,'Summary&amp;Assumptions'!$G$32))*$B283+AND(DW$56&lt;'Summary&amp;Assumptions'!$J$31,DW$47&gt;=$FO283,DW$47&lt;=$FP283)*(('Summary&amp;Assumptions'!$H$25*$C283)*(1+'Summary&amp;Assumptions'!$J$29)^(DW$46-1))+AND(DW$56&lt;'Summary&amp;Assumptions'!$J$31,DW$47&gt;=$FQ283,DW$47&lt;=$FR283)*(('Summary&amp;Assumptions'!$H$25*$C283)*(1+'Summary&amp;Assumptions'!$J$29)^(DW$46-1))</f>
        <v>0</v>
      </c>
      <c r="DS283" s="588">
        <f>AND(DX$55&gt;0,SUM($E283:DR283)&lt;'Summary&amp;Assumptions'!$G$32*$B283,$D283&gt;='Summary&amp;Assumptions'!$D$17,DX$47&gt;=$D283,DX$47&lt;=EDATE($D283,'Summary&amp;Assumptions'!$G$32))*$B283+AND(DX$56&lt;'Summary&amp;Assumptions'!$J$31,DX$47&gt;=$FO283,DX$47&lt;=$FP283)*(('Summary&amp;Assumptions'!$H$25*$C283)*(1+'Summary&amp;Assumptions'!$J$29)^(DX$46-1))+AND(DX$56&lt;'Summary&amp;Assumptions'!$J$31,DX$47&gt;=$FQ283,DX$47&lt;=$FR283)*(('Summary&amp;Assumptions'!$H$25*$C283)*(1+'Summary&amp;Assumptions'!$J$29)^(DX$46-1))</f>
        <v>0</v>
      </c>
      <c r="DT283" s="588">
        <f>AND(DY$55&gt;0,SUM($E283:DS283)&lt;'Summary&amp;Assumptions'!$G$32*$B283,$D283&gt;='Summary&amp;Assumptions'!$D$17,DY$47&gt;=$D283,DY$47&lt;=EDATE($D283,'Summary&amp;Assumptions'!$G$32))*$B283+AND(DY$56&lt;'Summary&amp;Assumptions'!$J$31,DY$47&gt;=$FO283,DY$47&lt;=$FP283)*(('Summary&amp;Assumptions'!$H$25*$C283)*(1+'Summary&amp;Assumptions'!$J$29)^(DY$46-1))+AND(DY$56&lt;'Summary&amp;Assumptions'!$J$31,DY$47&gt;=$FQ283,DY$47&lt;=$FR283)*(('Summary&amp;Assumptions'!$H$25*$C283)*(1+'Summary&amp;Assumptions'!$J$29)^(DY$46-1))</f>
        <v>0</v>
      </c>
      <c r="DU283" s="588">
        <f>AND(DZ$55&gt;0,SUM($E283:DT283)&lt;'Summary&amp;Assumptions'!$G$32*$B283,$D283&gt;='Summary&amp;Assumptions'!$D$17,DZ$47&gt;=$D283,DZ$47&lt;=EDATE($D283,'Summary&amp;Assumptions'!$G$32))*$B283+AND(DZ$56&lt;'Summary&amp;Assumptions'!$J$31,DZ$47&gt;=$FO283,DZ$47&lt;=$FP283)*(('Summary&amp;Assumptions'!$H$25*$C283)*(1+'Summary&amp;Assumptions'!$J$29)^(DZ$46-1))+AND(DZ$56&lt;'Summary&amp;Assumptions'!$J$31,DZ$47&gt;=$FQ283,DZ$47&lt;=$FR283)*(('Summary&amp;Assumptions'!$H$25*$C283)*(1+'Summary&amp;Assumptions'!$J$29)^(DZ$46-1))</f>
        <v>0</v>
      </c>
      <c r="DV283" s="588">
        <f>AND(EA$55&gt;0,SUM($E283:DU283)&lt;'Summary&amp;Assumptions'!$G$32*$B283,$D283&gt;='Summary&amp;Assumptions'!$D$17,EA$47&gt;=$D283,EA$47&lt;=EDATE($D283,'Summary&amp;Assumptions'!$G$32))*$B283+AND(EA$56&lt;'Summary&amp;Assumptions'!$J$31,EA$47&gt;=$FO283,EA$47&lt;=$FP283)*(('Summary&amp;Assumptions'!$H$25*$C283)*(1+'Summary&amp;Assumptions'!$J$29)^(EA$46-1))+AND(EA$56&lt;'Summary&amp;Assumptions'!$J$31,EA$47&gt;=$FQ283,EA$47&lt;=$FR283)*(('Summary&amp;Assumptions'!$H$25*$C283)*(1+'Summary&amp;Assumptions'!$J$29)^(EA$46-1))</f>
        <v>0</v>
      </c>
      <c r="DW283" s="588">
        <f>AND(EB$55&gt;0,SUM($E283:DV283)&lt;'Summary&amp;Assumptions'!$G$32*$B283,$D283&gt;='Summary&amp;Assumptions'!$D$17,EB$47&gt;=$D283,EB$47&lt;=EDATE($D283,'Summary&amp;Assumptions'!$G$32))*$B283+AND(EB$56&lt;'Summary&amp;Assumptions'!$J$31,EB$47&gt;=$FO283,EB$47&lt;=$FP283)*(('Summary&amp;Assumptions'!$H$25*$C283)*(1+'Summary&amp;Assumptions'!$J$29)^(EB$46-1))+AND(EB$56&lt;'Summary&amp;Assumptions'!$J$31,EB$47&gt;=$FQ283,EB$47&lt;=$FR283)*(('Summary&amp;Assumptions'!$H$25*$C283)*(1+'Summary&amp;Assumptions'!$J$29)^(EB$46-1))</f>
        <v>0</v>
      </c>
      <c r="DX283" s="588">
        <f>AND(EC$55&gt;0,SUM($E283:DW283)&lt;'Summary&amp;Assumptions'!$G$32*$B283,$D283&gt;='Summary&amp;Assumptions'!$D$17,EC$47&gt;=$D283,EC$47&lt;=EDATE($D283,'Summary&amp;Assumptions'!$G$32))*$B283+AND(EC$56&lt;'Summary&amp;Assumptions'!$J$31,EC$47&gt;=$FO283,EC$47&lt;=$FP283)*(('Summary&amp;Assumptions'!$H$25*$C283)*(1+'Summary&amp;Assumptions'!$J$29)^(EC$46-1))+AND(EC$56&lt;'Summary&amp;Assumptions'!$J$31,EC$47&gt;=$FQ283,EC$47&lt;=$FR283)*(('Summary&amp;Assumptions'!$H$25*$C283)*(1+'Summary&amp;Assumptions'!$J$29)^(EC$46-1))</f>
        <v>0</v>
      </c>
      <c r="DY283" s="588">
        <f>AND(ED$55&gt;0,SUM($E283:DX283)&lt;'Summary&amp;Assumptions'!$G$32*$B283,$D283&gt;='Summary&amp;Assumptions'!$D$17,ED$47&gt;=$D283,ED$47&lt;=EDATE($D283,'Summary&amp;Assumptions'!$G$32))*$B283+AND(ED$56&lt;'Summary&amp;Assumptions'!$J$31,ED$47&gt;=$FO283,ED$47&lt;=$FP283)*(('Summary&amp;Assumptions'!$H$25*$C283)*(1+'Summary&amp;Assumptions'!$J$29)^(ED$46-1))+AND(ED$56&lt;'Summary&amp;Assumptions'!$J$31,ED$47&gt;=$FQ283,ED$47&lt;=$FR283)*(('Summary&amp;Assumptions'!$H$25*$C283)*(1+'Summary&amp;Assumptions'!$J$29)^(ED$46-1))</f>
        <v>0</v>
      </c>
      <c r="DZ283" s="588">
        <f>AND(EE$55&gt;0,SUM($E283:DY283)&lt;'Summary&amp;Assumptions'!$G$32*$B283,$D283&gt;='Summary&amp;Assumptions'!$D$17,EE$47&gt;=$D283,EE$47&lt;=EDATE($D283,'Summary&amp;Assumptions'!$G$32))*$B283+AND(EE$56&lt;'Summary&amp;Assumptions'!$J$31,EE$47&gt;=$FO283,EE$47&lt;=$FP283)*(('Summary&amp;Assumptions'!$H$25*$C283)*(1+'Summary&amp;Assumptions'!$J$29)^(EE$46-1))+AND(EE$56&lt;'Summary&amp;Assumptions'!$J$31,EE$47&gt;=$FQ283,EE$47&lt;=$FR283)*(('Summary&amp;Assumptions'!$H$25*$C283)*(1+'Summary&amp;Assumptions'!$J$29)^(EE$46-1))</f>
        <v>0</v>
      </c>
      <c r="EA283" s="588">
        <f>AND(EF$55&gt;0,SUM($E283:DZ283)&lt;'Summary&amp;Assumptions'!$G$32*$B283,$D283&gt;='Summary&amp;Assumptions'!$D$17,EF$47&gt;=$D283,EF$47&lt;=EDATE($D283,'Summary&amp;Assumptions'!$G$32))*$B283+AND(EF$56&lt;'Summary&amp;Assumptions'!$J$31,EF$47&gt;=$FO283,EF$47&lt;=$FP283)*(('Summary&amp;Assumptions'!$H$25*$C283)*(1+'Summary&amp;Assumptions'!$J$29)^(EF$46-1))+AND(EF$56&lt;'Summary&amp;Assumptions'!$J$31,EF$47&gt;=$FQ283,EF$47&lt;=$FR283)*(('Summary&amp;Assumptions'!$H$25*$C283)*(1+'Summary&amp;Assumptions'!$J$29)^(EF$46-1))</f>
        <v>0</v>
      </c>
      <c r="EB283" s="588">
        <f>AND(EG$55&gt;0,SUM($E283:EA283)&lt;'Summary&amp;Assumptions'!$G$32*$B283,$D283&gt;='Summary&amp;Assumptions'!$D$17,EG$47&gt;=$D283,EG$47&lt;=EDATE($D283,'Summary&amp;Assumptions'!$G$32))*$B283+AND(EG$56&lt;'Summary&amp;Assumptions'!$J$31,EG$47&gt;=$FO283,EG$47&lt;=$FP283)*(('Summary&amp;Assumptions'!$H$25*$C283)*(1+'Summary&amp;Assumptions'!$J$29)^(EG$46-1))+AND(EG$56&lt;'Summary&amp;Assumptions'!$J$31,EG$47&gt;=$FQ283,EG$47&lt;=$FR283)*(('Summary&amp;Assumptions'!$H$25*$C283)*(1+'Summary&amp;Assumptions'!$J$29)^(EG$46-1))</f>
        <v>0</v>
      </c>
      <c r="EC283" s="588">
        <f>AND(EH$55&gt;0,SUM($E283:EB283)&lt;'Summary&amp;Assumptions'!$G$32*$B283,$D283&gt;='Summary&amp;Assumptions'!$D$17,EH$47&gt;=$D283,EH$47&lt;=EDATE($D283,'Summary&amp;Assumptions'!$G$32))*$B283+AND(EH$56&lt;'Summary&amp;Assumptions'!$J$31,EH$47&gt;=$FO283,EH$47&lt;=$FP283)*(('Summary&amp;Assumptions'!$H$25*$C283)*(1+'Summary&amp;Assumptions'!$J$29)^(EH$46-1))+AND(EH$56&lt;'Summary&amp;Assumptions'!$J$31,EH$47&gt;=$FQ283,EH$47&lt;=$FR283)*(('Summary&amp;Assumptions'!$H$25*$C283)*(1+'Summary&amp;Assumptions'!$J$29)^(EH$46-1))</f>
        <v>0</v>
      </c>
      <c r="ED283" s="588">
        <f>AND(EI$55&gt;0,SUM($E283:EC283)&lt;'Summary&amp;Assumptions'!$G$32*$B283,$D283&gt;='Summary&amp;Assumptions'!$D$17,EI$47&gt;=$D283,EI$47&lt;=EDATE($D283,'Summary&amp;Assumptions'!$G$32))*$B283+AND(EI$56&lt;'Summary&amp;Assumptions'!$J$31,EI$47&gt;=$FO283,EI$47&lt;=$FP283)*(('Summary&amp;Assumptions'!$H$25*$C283)*(1+'Summary&amp;Assumptions'!$J$29)^(EI$46-1))+AND(EI$56&lt;'Summary&amp;Assumptions'!$J$31,EI$47&gt;=$FQ283,EI$47&lt;=$FR283)*(('Summary&amp;Assumptions'!$H$25*$C283)*(1+'Summary&amp;Assumptions'!$J$29)^(EI$46-1))</f>
        <v>0</v>
      </c>
      <c r="EE283" s="588">
        <f>AND(EJ$55&gt;0,SUM($E283:ED283)&lt;'Summary&amp;Assumptions'!$G$32*$B283,$D283&gt;='Summary&amp;Assumptions'!$D$17,EJ$47&gt;=$D283,EJ$47&lt;=EDATE($D283,'Summary&amp;Assumptions'!$G$32))*$B283+AND(EJ$56&lt;'Summary&amp;Assumptions'!$J$31,EJ$47&gt;=$FO283,EJ$47&lt;=$FP283)*(('Summary&amp;Assumptions'!$H$25*$C283)*(1+'Summary&amp;Assumptions'!$J$29)^(EJ$46-1))+AND(EJ$56&lt;'Summary&amp;Assumptions'!$J$31,EJ$47&gt;=$FQ283,EJ$47&lt;=$FR283)*(('Summary&amp;Assumptions'!$H$25*$C283)*(1+'Summary&amp;Assumptions'!$J$29)^(EJ$46-1))</f>
        <v>0</v>
      </c>
      <c r="EF283" s="588">
        <f>AND(EK$55&gt;0,SUM($E283:EE283)&lt;'Summary&amp;Assumptions'!$G$32*$B283,$D283&gt;='Summary&amp;Assumptions'!$D$17,EK$47&gt;=$D283,EK$47&lt;=EDATE($D283,'Summary&amp;Assumptions'!$G$32))*$B283+AND(EK$56&lt;'Summary&amp;Assumptions'!$J$31,EK$47&gt;=$FO283,EK$47&lt;=$FP283)*(('Summary&amp;Assumptions'!$H$25*$C283)*(1+'Summary&amp;Assumptions'!$J$29)^(EK$46-1))+AND(EK$56&lt;'Summary&amp;Assumptions'!$J$31,EK$47&gt;=$FQ283,EK$47&lt;=$FR283)*(('Summary&amp;Assumptions'!$H$25*$C283)*(1+'Summary&amp;Assumptions'!$J$29)^(EK$46-1))</f>
        <v>0</v>
      </c>
      <c r="EG283" s="588">
        <f>AND(EL$55&gt;0,SUM($E283:EF283)&lt;'Summary&amp;Assumptions'!$G$32*$B283,$D283&gt;='Summary&amp;Assumptions'!$D$17,EL$47&gt;=$D283,EL$47&lt;=EDATE($D283,'Summary&amp;Assumptions'!$G$32))*$B283+AND(EL$56&lt;'Summary&amp;Assumptions'!$J$31,EL$47&gt;=$FO283,EL$47&lt;=$FP283)*(('Summary&amp;Assumptions'!$H$25*$C283)*(1+'Summary&amp;Assumptions'!$J$29)^(EL$46-1))+AND(EL$56&lt;'Summary&amp;Assumptions'!$J$31,EL$47&gt;=$FQ283,EL$47&lt;=$FR283)*(('Summary&amp;Assumptions'!$H$25*$C283)*(1+'Summary&amp;Assumptions'!$J$29)^(EL$46-1))</f>
        <v>0</v>
      </c>
      <c r="EH283" s="588">
        <f>AND(EM$55&gt;0,SUM($E283:EG283)&lt;'Summary&amp;Assumptions'!$G$32*$B283,$D283&gt;='Summary&amp;Assumptions'!$D$17,EM$47&gt;=$D283,EM$47&lt;=EDATE($D283,'Summary&amp;Assumptions'!$G$32))*$B283+AND(EM$56&lt;'Summary&amp;Assumptions'!$J$31,EM$47&gt;=$FO283,EM$47&lt;=$FP283)*(('Summary&amp;Assumptions'!$H$25*$C283)*(1+'Summary&amp;Assumptions'!$J$29)^(EM$46-1))+AND(EM$56&lt;'Summary&amp;Assumptions'!$J$31,EM$47&gt;=$FQ283,EM$47&lt;=$FR283)*(('Summary&amp;Assumptions'!$H$25*$C283)*(1+'Summary&amp;Assumptions'!$J$29)^(EM$46-1))</f>
        <v>0</v>
      </c>
      <c r="EI283" s="588">
        <f>AND(EN$55&gt;0,SUM($E283:EH283)&lt;'Summary&amp;Assumptions'!$G$32*$B283,$D283&gt;='Summary&amp;Assumptions'!$D$17,EN$47&gt;=$D283,EN$47&lt;=EDATE($D283,'Summary&amp;Assumptions'!$G$32))*$B283+AND(EN$56&lt;'Summary&amp;Assumptions'!$J$31,EN$47&gt;=$FO283,EN$47&lt;=$FP283)*(('Summary&amp;Assumptions'!$H$25*$C283)*(1+'Summary&amp;Assumptions'!$J$29)^(EN$46-1))+AND(EN$56&lt;'Summary&amp;Assumptions'!$J$31,EN$47&gt;=$FQ283,EN$47&lt;=$FR283)*(('Summary&amp;Assumptions'!$H$25*$C283)*(1+'Summary&amp;Assumptions'!$J$29)^(EN$46-1))</f>
        <v>0</v>
      </c>
      <c r="EJ283" s="588">
        <f>AND(EO$55&gt;0,SUM($E283:EI283)&lt;'Summary&amp;Assumptions'!$G$32*$B283,$D283&gt;='Summary&amp;Assumptions'!$D$17,EO$47&gt;=$D283,EO$47&lt;=EDATE($D283,'Summary&amp;Assumptions'!$G$32))*$B283+AND(EO$56&lt;'Summary&amp;Assumptions'!$J$31,EO$47&gt;=$FO283,EO$47&lt;=$FP283)*(('Summary&amp;Assumptions'!$H$25*$C283)*(1+'Summary&amp;Assumptions'!$J$29)^(EO$46-1))+AND(EO$56&lt;'Summary&amp;Assumptions'!$J$31,EO$47&gt;=$FQ283,EO$47&lt;=$FR283)*(('Summary&amp;Assumptions'!$H$25*$C283)*(1+'Summary&amp;Assumptions'!$J$29)^(EO$46-1))</f>
        <v>0</v>
      </c>
      <c r="EK283" s="588">
        <f>AND(EP$55&gt;0,SUM($E283:EJ283)&lt;'Summary&amp;Assumptions'!$G$32*$B283,$D283&gt;='Summary&amp;Assumptions'!$D$17,EP$47&gt;=$D283,EP$47&lt;=EDATE($D283,'Summary&amp;Assumptions'!$G$32))*$B283+AND(EP$56&lt;'Summary&amp;Assumptions'!$J$31,EP$47&gt;=$FO283,EP$47&lt;=$FP283)*(('Summary&amp;Assumptions'!$H$25*$C283)*(1+'Summary&amp;Assumptions'!$J$29)^(EP$46-1))+AND(EP$56&lt;'Summary&amp;Assumptions'!$J$31,EP$47&gt;=$FQ283,EP$47&lt;=$FR283)*(('Summary&amp;Assumptions'!$H$25*$C283)*(1+'Summary&amp;Assumptions'!$J$29)^(EP$46-1))</f>
        <v>0</v>
      </c>
      <c r="EL283" s="588">
        <f>AND(EQ$55&gt;0,SUM($E283:EK283)&lt;'Summary&amp;Assumptions'!$G$32*$B283,$D283&gt;='Summary&amp;Assumptions'!$D$17,EQ$47&gt;=$D283,EQ$47&lt;=EDATE($D283,'Summary&amp;Assumptions'!$G$32))*$B283+AND(EQ$56&lt;'Summary&amp;Assumptions'!$J$31,EQ$47&gt;=$FO283,EQ$47&lt;=$FP283)*(('Summary&amp;Assumptions'!$H$25*$C283)*(1+'Summary&amp;Assumptions'!$J$29)^(EQ$46-1))+AND(EQ$56&lt;'Summary&amp;Assumptions'!$J$31,EQ$47&gt;=$FQ283,EQ$47&lt;=$FR283)*(('Summary&amp;Assumptions'!$H$25*$C283)*(1+'Summary&amp;Assumptions'!$J$29)^(EQ$46-1))</f>
        <v>0</v>
      </c>
      <c r="EM283" s="588">
        <f>AND(ER$55&gt;0,SUM($E283:EL283)&lt;'Summary&amp;Assumptions'!$G$32*$B283,$D283&gt;='Summary&amp;Assumptions'!$D$17,ER$47&gt;=$D283,ER$47&lt;=EDATE($D283,'Summary&amp;Assumptions'!$G$32))*$B283+AND(ER$56&lt;'Summary&amp;Assumptions'!$J$31,ER$47&gt;=$FO283,ER$47&lt;=$FP283)*(('Summary&amp;Assumptions'!$H$25*$C283)*(1+'Summary&amp;Assumptions'!$J$29)^(ER$46-1))+AND(ER$56&lt;'Summary&amp;Assumptions'!$J$31,ER$47&gt;=$FQ283,ER$47&lt;=$FR283)*(('Summary&amp;Assumptions'!$H$25*$C283)*(1+'Summary&amp;Assumptions'!$J$29)^(ER$46-1))</f>
        <v>0</v>
      </c>
      <c r="EN283" s="588">
        <f>AND(ES$55&gt;0,SUM($E283:EM283)&lt;'Summary&amp;Assumptions'!$G$32*$B283,$D283&gt;='Summary&amp;Assumptions'!$D$17,ES$47&gt;=$D283,ES$47&lt;=EDATE($D283,'Summary&amp;Assumptions'!$G$32))*$B283+AND(ES$56&lt;'Summary&amp;Assumptions'!$J$31,ES$47&gt;=$FO283,ES$47&lt;=$FP283)*(('Summary&amp;Assumptions'!$H$25*$C283)*(1+'Summary&amp;Assumptions'!$J$29)^(ES$46-1))+AND(ES$56&lt;'Summary&amp;Assumptions'!$J$31,ES$47&gt;=$FQ283,ES$47&lt;=$FR283)*(('Summary&amp;Assumptions'!$H$25*$C283)*(1+'Summary&amp;Assumptions'!$J$29)^(ES$46-1))</f>
        <v>0</v>
      </c>
      <c r="EO283" s="588">
        <f>AND(ET$55&gt;0,SUM($E283:EN283)&lt;'Summary&amp;Assumptions'!$G$32*$B283,$D283&gt;='Summary&amp;Assumptions'!$D$17,ET$47&gt;=$D283,ET$47&lt;=EDATE($D283,'Summary&amp;Assumptions'!$G$32))*$B283+AND(ET$56&lt;'Summary&amp;Assumptions'!$J$31,ET$47&gt;=$FO283,ET$47&lt;=$FP283)*(('Summary&amp;Assumptions'!$H$25*$C283)*(1+'Summary&amp;Assumptions'!$J$29)^(ET$46-1))+AND(ET$56&lt;'Summary&amp;Assumptions'!$J$31,ET$47&gt;=$FQ283,ET$47&lt;=$FR283)*(('Summary&amp;Assumptions'!$H$25*$C283)*(1+'Summary&amp;Assumptions'!$J$29)^(ET$46-1))</f>
        <v>0</v>
      </c>
      <c r="EP283" s="588">
        <f>AND(EU$55&gt;0,SUM($E283:EO283)&lt;'Summary&amp;Assumptions'!$G$32*$B283,$D283&gt;='Summary&amp;Assumptions'!$D$17,EU$47&gt;=$D283,EU$47&lt;=EDATE($D283,'Summary&amp;Assumptions'!$G$32))*$B283+AND(EU$56&lt;'Summary&amp;Assumptions'!$J$31,EU$47&gt;=$FO283,EU$47&lt;=$FP283)*(('Summary&amp;Assumptions'!$H$25*$C283)*(1+'Summary&amp;Assumptions'!$J$29)^(EU$46-1))+AND(EU$56&lt;'Summary&amp;Assumptions'!$J$31,EU$47&gt;=$FQ283,EU$47&lt;=$FR283)*(('Summary&amp;Assumptions'!$H$25*$C283)*(1+'Summary&amp;Assumptions'!$J$29)^(EU$46-1))</f>
        <v>0</v>
      </c>
      <c r="EQ283" s="588">
        <f>AND(EV$55&gt;0,SUM($E283:EP283)&lt;'Summary&amp;Assumptions'!$G$32*$B283,$D283&gt;='Summary&amp;Assumptions'!$D$17,EV$47&gt;=$D283,EV$47&lt;=EDATE($D283,'Summary&amp;Assumptions'!$G$32))*$B283+AND(EV$56&lt;'Summary&amp;Assumptions'!$J$31,EV$47&gt;=$FO283,EV$47&lt;=$FP283)*(('Summary&amp;Assumptions'!$H$25*$C283)*(1+'Summary&amp;Assumptions'!$J$29)^(EV$46-1))+AND(EV$56&lt;'Summary&amp;Assumptions'!$J$31,EV$47&gt;=$FQ283,EV$47&lt;=$FR283)*(('Summary&amp;Assumptions'!$H$25*$C283)*(1+'Summary&amp;Assumptions'!$J$29)^(EV$46-1))</f>
        <v>0</v>
      </c>
      <c r="ER283" s="588">
        <f>AND(EW$55&gt;0,SUM($E283:EQ283)&lt;'Summary&amp;Assumptions'!$G$32*$B283,$D283&gt;='Summary&amp;Assumptions'!$D$17,EW$47&gt;=$D283,EW$47&lt;=EDATE($D283,'Summary&amp;Assumptions'!$G$32))*$B283+AND(EW$56&lt;'Summary&amp;Assumptions'!$J$31,EW$47&gt;=$FO283,EW$47&lt;=$FP283)*(('Summary&amp;Assumptions'!$H$25*$C283)*(1+'Summary&amp;Assumptions'!$J$29)^(EW$46-1))+AND(EW$56&lt;'Summary&amp;Assumptions'!$J$31,EW$47&gt;=$FQ283,EW$47&lt;=$FR283)*(('Summary&amp;Assumptions'!$H$25*$C283)*(1+'Summary&amp;Assumptions'!$J$29)^(EW$46-1))</f>
        <v>0</v>
      </c>
      <c r="ES283" s="588">
        <f>AND(EX$55&gt;0,SUM($E283:ER283)&lt;'Summary&amp;Assumptions'!$G$32*$B283,$D283&gt;='Summary&amp;Assumptions'!$D$17,EX$47&gt;=$D283,EX$47&lt;=EDATE($D283,'Summary&amp;Assumptions'!$G$32))*$B283+AND(EX$56&lt;'Summary&amp;Assumptions'!$J$31,EX$47&gt;=$FO283,EX$47&lt;=$FP283)*(('Summary&amp;Assumptions'!$H$25*$C283)*(1+'Summary&amp;Assumptions'!$J$29)^(EX$46-1))+AND(EX$56&lt;'Summary&amp;Assumptions'!$J$31,EX$47&gt;=$FQ283,EX$47&lt;=$FR283)*(('Summary&amp;Assumptions'!$H$25*$C283)*(1+'Summary&amp;Assumptions'!$J$29)^(EX$46-1))</f>
        <v>0</v>
      </c>
      <c r="ET283" s="588">
        <f>AND(EY$55&gt;0,SUM($E283:ES283)&lt;'Summary&amp;Assumptions'!$G$32*$B283,$D283&gt;='Summary&amp;Assumptions'!$D$17,EY$47&gt;=$D283,EY$47&lt;=EDATE($D283,'Summary&amp;Assumptions'!$G$32))*$B283+AND(EY$56&lt;'Summary&amp;Assumptions'!$J$31,EY$47&gt;=$FO283,EY$47&lt;=$FP283)*(('Summary&amp;Assumptions'!$H$25*$C283)*(1+'Summary&amp;Assumptions'!$J$29)^(EY$46-1))+AND(EY$56&lt;'Summary&amp;Assumptions'!$J$31,EY$47&gt;=$FQ283,EY$47&lt;=$FR283)*(('Summary&amp;Assumptions'!$H$25*$C283)*(1+'Summary&amp;Assumptions'!$J$29)^(EY$46-1))</f>
        <v>0</v>
      </c>
      <c r="EU283" s="588">
        <f>AND(EZ$55&gt;0,SUM($E283:ET283)&lt;'Summary&amp;Assumptions'!$G$32*$B283,$D283&gt;='Summary&amp;Assumptions'!$D$17,EZ$47&gt;=$D283,EZ$47&lt;=EDATE($D283,'Summary&amp;Assumptions'!$G$32))*$B283+AND(EZ$56&lt;'Summary&amp;Assumptions'!$J$31,EZ$47&gt;=$FO283,EZ$47&lt;=$FP283)*(('Summary&amp;Assumptions'!$H$25*$C283)*(1+'Summary&amp;Assumptions'!$J$29)^(EZ$46-1))+AND(EZ$56&lt;'Summary&amp;Assumptions'!$J$31,EZ$47&gt;=$FQ283,EZ$47&lt;=$FR283)*(('Summary&amp;Assumptions'!$H$25*$C283)*(1+'Summary&amp;Assumptions'!$J$29)^(EZ$46-1))</f>
        <v>0</v>
      </c>
      <c r="EV283" s="588">
        <f>AND(FA$55&gt;0,SUM($E283:EU283)&lt;'Summary&amp;Assumptions'!$G$32*$B283,$D283&gt;='Summary&amp;Assumptions'!$D$17,FA$47&gt;=$D283,FA$47&lt;=EDATE($D283,'Summary&amp;Assumptions'!$G$32))*$B283+AND(FA$56&lt;'Summary&amp;Assumptions'!$J$31,FA$47&gt;=$FO283,FA$47&lt;=$FP283)*(('Summary&amp;Assumptions'!$H$25*$C283)*(1+'Summary&amp;Assumptions'!$J$29)^(FA$46-1))+AND(FA$56&lt;'Summary&amp;Assumptions'!$J$31,FA$47&gt;=$FQ283,FA$47&lt;=$FR283)*(('Summary&amp;Assumptions'!$H$25*$C283)*(1+'Summary&amp;Assumptions'!$J$29)^(FA$46-1))</f>
        <v>0</v>
      </c>
      <c r="EW283" s="588">
        <f>AND(FB$55&gt;0,SUM($E283:EV283)&lt;'Summary&amp;Assumptions'!$G$32*$B283,$D283&gt;='Summary&amp;Assumptions'!$D$17,FB$47&gt;=$D283,FB$47&lt;=EDATE($D283,'Summary&amp;Assumptions'!$G$32))*$B283+AND(FB$56&lt;'Summary&amp;Assumptions'!$J$31,FB$47&gt;=$FO283,FB$47&lt;=$FP283)*(('Summary&amp;Assumptions'!$H$25*$C283)*(1+'Summary&amp;Assumptions'!$J$29)^(FB$46-1))+AND(FB$56&lt;'Summary&amp;Assumptions'!$J$31,FB$47&gt;=$FQ283,FB$47&lt;=$FR283)*(('Summary&amp;Assumptions'!$H$25*$C283)*(1+'Summary&amp;Assumptions'!$J$29)^(FB$46-1))</f>
        <v>0</v>
      </c>
      <c r="EX283" s="588">
        <f>AND(FC$55&gt;0,SUM($E283:EW283)&lt;'Summary&amp;Assumptions'!$G$32*$B283,$D283&gt;='Summary&amp;Assumptions'!$D$17,FC$47&gt;=$D283,FC$47&lt;=EDATE($D283,'Summary&amp;Assumptions'!$G$32))*$B283+AND(FC$56&lt;'Summary&amp;Assumptions'!$J$31,FC$47&gt;=$FO283,FC$47&lt;=$FP283)*(('Summary&amp;Assumptions'!$H$25*$C283)*(1+'Summary&amp;Assumptions'!$J$29)^(FC$46-1))+AND(FC$56&lt;'Summary&amp;Assumptions'!$J$31,FC$47&gt;=$FQ283,FC$47&lt;=$FR283)*(('Summary&amp;Assumptions'!$H$25*$C283)*(1+'Summary&amp;Assumptions'!$J$29)^(FC$46-1))</f>
        <v>0</v>
      </c>
      <c r="EY283" s="588">
        <f>AND(FD$55&gt;0,SUM($E283:EX283)&lt;'Summary&amp;Assumptions'!$G$32*$B283,$D283&gt;='Summary&amp;Assumptions'!$D$17,FD$47&gt;=$D283,FD$47&lt;=EDATE($D283,'Summary&amp;Assumptions'!$G$32))*$B283+AND(FD$56&lt;'Summary&amp;Assumptions'!$J$31,FD$47&gt;=$FO283,FD$47&lt;=$FP283)*(('Summary&amp;Assumptions'!$H$25*$C283)*(1+'Summary&amp;Assumptions'!$J$29)^(FD$46-1))+AND(FD$56&lt;'Summary&amp;Assumptions'!$J$31,FD$47&gt;=$FQ283,FD$47&lt;=$FR283)*(('Summary&amp;Assumptions'!$H$25*$C283)*(1+'Summary&amp;Assumptions'!$J$29)^(FD$46-1))</f>
        <v>0</v>
      </c>
      <c r="EZ283" s="588">
        <f>AND(FE$55&gt;0,SUM($E283:EY283)&lt;'Summary&amp;Assumptions'!$G$32*$B283,$D283&gt;='Summary&amp;Assumptions'!$D$17,FE$47&gt;=$D283,FE$47&lt;=EDATE($D283,'Summary&amp;Assumptions'!$G$32))*$B283+AND(FE$56&lt;'Summary&amp;Assumptions'!$J$31,FE$47&gt;=$FO283,FE$47&lt;=$FP283)*(('Summary&amp;Assumptions'!$H$25*$C283)*(1+'Summary&amp;Assumptions'!$J$29)^(FE$46-1))+AND(FE$56&lt;'Summary&amp;Assumptions'!$J$31,FE$47&gt;=$FQ283,FE$47&lt;=$FR283)*(('Summary&amp;Assumptions'!$H$25*$C283)*(1+'Summary&amp;Assumptions'!$J$29)^(FE$46-1))</f>
        <v>0</v>
      </c>
      <c r="FA283" s="588">
        <f>AND(FF$55&gt;0,SUM($E283:EZ283)&lt;'Summary&amp;Assumptions'!$G$32*$B283,$D283&gt;='Summary&amp;Assumptions'!$D$17,FF$47&gt;=$D283,FF$47&lt;=EDATE($D283,'Summary&amp;Assumptions'!$G$32))*$B283+AND(FF$56&lt;'Summary&amp;Assumptions'!$J$31,FF$47&gt;=$FO283,FF$47&lt;=$FP283)*(('Summary&amp;Assumptions'!$H$25*$C283)*(1+'Summary&amp;Assumptions'!$J$29)^(FF$46-1))+AND(FF$56&lt;'Summary&amp;Assumptions'!$J$31,FF$47&gt;=$FQ283,FF$47&lt;=$FR283)*(('Summary&amp;Assumptions'!$H$25*$C283)*(1+'Summary&amp;Assumptions'!$J$29)^(FF$46-1))</f>
        <v>0</v>
      </c>
      <c r="FB283" s="588">
        <f>AND(FG$55&gt;0,SUM($E283:FA283)&lt;'Summary&amp;Assumptions'!$G$32*$B283,$D283&gt;='Summary&amp;Assumptions'!$D$17,FG$47&gt;=$D283,FG$47&lt;=EDATE($D283,'Summary&amp;Assumptions'!$G$32))*$B283+AND(FG$56&lt;'Summary&amp;Assumptions'!$J$31,FG$47&gt;=$FO283,FG$47&lt;=$FP283)*(('Summary&amp;Assumptions'!$H$25*$C283)*(1+'Summary&amp;Assumptions'!$J$29)^(FG$46-1))+AND(FG$56&lt;'Summary&amp;Assumptions'!$J$31,FG$47&gt;=$FQ283,FG$47&lt;=$FR283)*(('Summary&amp;Assumptions'!$H$25*$C283)*(1+'Summary&amp;Assumptions'!$J$29)^(FG$46-1))</f>
        <v>0</v>
      </c>
      <c r="FC283" s="588">
        <f>AND(FH$55&gt;0,SUM($E283:FB283)&lt;'Summary&amp;Assumptions'!$G$32*$B283,$D283&gt;='Summary&amp;Assumptions'!$D$17,FH$47&gt;=$D283,FH$47&lt;=EDATE($D283,'Summary&amp;Assumptions'!$G$32))*$B283+AND(FH$56&lt;'Summary&amp;Assumptions'!$J$31,FH$47&gt;=$FO283,FH$47&lt;=$FP283)*(('Summary&amp;Assumptions'!$H$25*$C283)*(1+'Summary&amp;Assumptions'!$J$29)^(FH$46-1))+AND(FH$56&lt;'Summary&amp;Assumptions'!$J$31,FH$47&gt;=$FQ283,FH$47&lt;=$FR283)*(('Summary&amp;Assumptions'!$H$25*$C283)*(1+'Summary&amp;Assumptions'!$J$29)^(FH$46-1))</f>
        <v>0</v>
      </c>
      <c r="FD283" s="588">
        <f>AND(FI$55&gt;0,SUM($E283:FC283)&lt;'Summary&amp;Assumptions'!$G$32*$B283,$D283&gt;='Summary&amp;Assumptions'!$D$17,FI$47&gt;=$D283,FI$47&lt;=EDATE($D283,'Summary&amp;Assumptions'!$G$32))*$B283+AND(FI$56&lt;'Summary&amp;Assumptions'!$J$31,FI$47&gt;=$FO283,FI$47&lt;=$FP283)*(('Summary&amp;Assumptions'!$H$25*$C283)*(1+'Summary&amp;Assumptions'!$J$29)^(FI$46-1))+AND(FI$56&lt;'Summary&amp;Assumptions'!$J$31,FI$47&gt;=$FQ283,FI$47&lt;=$FR283)*(('Summary&amp;Assumptions'!$H$25*$C283)*(1+'Summary&amp;Assumptions'!$J$29)^(FI$46-1))</f>
        <v>0</v>
      </c>
      <c r="FE283" s="588">
        <f>AND(FJ$55&gt;0,SUM($E283:FD283)&lt;'Summary&amp;Assumptions'!$G$32*$B283,$D283&gt;='Summary&amp;Assumptions'!$D$17,FJ$47&gt;=$D283,FJ$47&lt;=EDATE($D283,'Summary&amp;Assumptions'!$G$32))*$B283+AND(FJ$56&lt;'Summary&amp;Assumptions'!$J$31,FJ$47&gt;=$FO283,FJ$47&lt;=$FP283)*(('Summary&amp;Assumptions'!$H$25*$C283)*(1+'Summary&amp;Assumptions'!$J$29)^(FJ$46-1))+AND(FJ$56&lt;'Summary&amp;Assumptions'!$J$31,FJ$47&gt;=$FQ283,FJ$47&lt;=$FR283)*(('Summary&amp;Assumptions'!$H$25*$C283)*(1+'Summary&amp;Assumptions'!$J$29)^(FJ$46-1))</f>
        <v>0</v>
      </c>
      <c r="FF283" s="588">
        <f>AND(FK$55&gt;0,SUM($E283:FE283)&lt;'Summary&amp;Assumptions'!$G$32*$B283,$D283&gt;='Summary&amp;Assumptions'!$D$17,FK$47&gt;=$D283,FK$47&lt;=EDATE($D283,'Summary&amp;Assumptions'!$G$32))*$B283+AND(FK$56&lt;'Summary&amp;Assumptions'!$J$31,FK$47&gt;=$FO283,FK$47&lt;=$FP283)*(('Summary&amp;Assumptions'!$H$25*$C283)*(1+'Summary&amp;Assumptions'!$J$29)^(FK$46-1))+AND(FK$56&lt;'Summary&amp;Assumptions'!$J$31,FK$47&gt;=$FQ283,FK$47&lt;=$FR283)*(('Summary&amp;Assumptions'!$H$25*$C283)*(1+'Summary&amp;Assumptions'!$J$29)^(FK$46-1))</f>
        <v>0</v>
      </c>
      <c r="FG283" s="588">
        <f>AND(FL$55&gt;0,SUM($E283:FF283)&lt;'Summary&amp;Assumptions'!$G$32*$B283,$D283&gt;='Summary&amp;Assumptions'!$D$17,FL$47&gt;=$D283,FL$47&lt;=EDATE($D283,'Summary&amp;Assumptions'!$G$32))*$B283+AND(FL$56&lt;'Summary&amp;Assumptions'!$J$31,FL$47&gt;=$FO283,FL$47&lt;=$FP283)*(('Summary&amp;Assumptions'!$H$25*$C283)*(1+'Summary&amp;Assumptions'!$J$29)^(FL$46-1))+AND(FL$56&lt;'Summary&amp;Assumptions'!$J$31,FL$47&gt;=$FQ283,FL$47&lt;=$FR283)*(('Summary&amp;Assumptions'!$H$25*$C283)*(1+'Summary&amp;Assumptions'!$J$29)^(FL$46-1))</f>
        <v>0</v>
      </c>
      <c r="FH283" s="588">
        <f>AND(FM$55&gt;0,SUM($E283:FG283)&lt;'Summary&amp;Assumptions'!$G$32*$B283,$D283&gt;='Summary&amp;Assumptions'!$D$17,FM$47&gt;=$D283,FM$47&lt;=EDATE($D283,'Summary&amp;Assumptions'!$G$32))*$B283+AND(FM$56&lt;'Summary&amp;Assumptions'!$J$31,FM$47&gt;=$FO283,FM$47&lt;=$FP283)*(('Summary&amp;Assumptions'!$H$25*$C283)*(1+'Summary&amp;Assumptions'!$J$29)^(FM$46-1))+AND(FM$56&lt;'Summary&amp;Assumptions'!$J$31,FM$47&gt;=$FQ283,FM$47&lt;=$FR283)*(('Summary&amp;Assumptions'!$H$25*$C283)*(1+'Summary&amp;Assumptions'!$J$29)^(FM$46-1))</f>
        <v>0</v>
      </c>
      <c r="FI283" s="588">
        <f>AND(FN$55&gt;0,SUM($E283:FH283)&lt;'Summary&amp;Assumptions'!$G$32*$B283,$D283&gt;='Summary&amp;Assumptions'!$D$17,FN$47&gt;=$D283,FN$47&lt;=EDATE($D283,'Summary&amp;Assumptions'!$G$32))*$B283+AND(FN$56&lt;'Summary&amp;Assumptions'!$J$31,FN$47&gt;=$FO283,FN$47&lt;=$FP283)*(('Summary&amp;Assumptions'!$H$25*$C283)*(1+'Summary&amp;Assumptions'!$J$29)^(FN$46-1))+AND(FN$56&lt;'Summary&amp;Assumptions'!$J$31,FN$47&gt;=$FQ283,FN$47&lt;=$FR283)*(('Summary&amp;Assumptions'!$H$25*$C283)*(1+'Summary&amp;Assumptions'!$J$29)^(FN$46-1))</f>
        <v>0</v>
      </c>
      <c r="FJ283" s="588">
        <f>AND(FO$55&gt;0,SUM($E283:FI283)&lt;'Summary&amp;Assumptions'!$G$32*$B283,$D283&gt;='Summary&amp;Assumptions'!$D$17,FO$47&gt;=$D283,FO$47&lt;=EDATE($D283,'Summary&amp;Assumptions'!$G$32))*$B283+AND(FO$56&lt;'Summary&amp;Assumptions'!$J$31,FO$47&gt;=$FO283,FO$47&lt;=$FP283)*(('Summary&amp;Assumptions'!$H$25*$C283)*(1+'Summary&amp;Assumptions'!$J$29)^(FO$46-1))+AND(FO$56&lt;'Summary&amp;Assumptions'!$J$31,FO$47&gt;=$FQ283,FO$47&lt;=$FR283)*(('Summary&amp;Assumptions'!$H$25*$C283)*(1+'Summary&amp;Assumptions'!$J$29)^(FO$46-1))</f>
        <v>0</v>
      </c>
      <c r="FK283" s="588">
        <f>AND(FP$55&gt;0,SUM($E283:FJ283)&lt;'Summary&amp;Assumptions'!$G$32*$B283,$D283&gt;='Summary&amp;Assumptions'!$D$17,FP$47&gt;=$D283,FP$47&lt;=EDATE($D283,'Summary&amp;Assumptions'!$G$32))*$B283+AND(FP$56&lt;'Summary&amp;Assumptions'!$J$31,FP$47&gt;=$FO283,FP$47&lt;=$FP283)*(('Summary&amp;Assumptions'!$H$25*$C283)*(1+'Summary&amp;Assumptions'!$J$29)^(FP$46-1))+AND(FP$56&lt;'Summary&amp;Assumptions'!$J$31,FP$47&gt;=$FQ283,FP$47&lt;=$FR283)*(('Summary&amp;Assumptions'!$H$25*$C283)*(1+'Summary&amp;Assumptions'!$J$29)^(FP$46-1))</f>
        <v>0</v>
      </c>
      <c r="FL283" s="588">
        <f>AND(FQ$55&gt;0,SUM($E283:FK283)&lt;'Summary&amp;Assumptions'!$G$32*$B283,$D283&gt;='Summary&amp;Assumptions'!$D$17,FQ$47&gt;=$D283,FQ$47&lt;=EDATE($D283,'Summary&amp;Assumptions'!$G$32))*$B283+AND(FQ$56&lt;'Summary&amp;Assumptions'!$J$31,FQ$47&gt;=$FO283,FQ$47&lt;=$FP283)*(('Summary&amp;Assumptions'!$H$25*$C283)*(1+'Summary&amp;Assumptions'!$J$29)^(FQ$46-1))+AND(FQ$56&lt;'Summary&amp;Assumptions'!$J$31,FQ$47&gt;=$FQ283,FQ$47&lt;=$FR283)*(('Summary&amp;Assumptions'!$H$25*$C283)*(1+'Summary&amp;Assumptions'!$J$29)^(FQ$46-1))</f>
        <v>0</v>
      </c>
      <c r="FO283" s="576">
        <f>EDATE(D283,'Summary&amp;Assumptions'!$G$34)</f>
        <v>49400</v>
      </c>
      <c r="FP283" s="576">
        <f>EDATE(FO283,'Summary&amp;Assumptions'!$G$33-1)</f>
        <v>49430</v>
      </c>
      <c r="FQ283" s="576">
        <f>EDATE(FO283,'Summary&amp;Assumptions'!$G$34)</f>
        <v>49766</v>
      </c>
      <c r="FR283" s="576">
        <f>EDATE(FQ283,'Summary&amp;Assumptions'!$G$33-1)</f>
        <v>49796</v>
      </c>
    </row>
    <row r="284" spans="2:174" hidden="1" x14ac:dyDescent="0.2">
      <c r="B284" s="588">
        <v>0</v>
      </c>
      <c r="C284" s="193">
        <v>0</v>
      </c>
      <c r="D284" s="589">
        <v>49065</v>
      </c>
      <c r="F284" s="588">
        <f>AND(K$55&gt;0,SUM($E284:E284)&lt;'Summary&amp;Assumptions'!$G$32*$B284,$D284&gt;='Summary&amp;Assumptions'!$D$17,K$47&gt;=$D284,K$47&lt;=EDATE($D284,'Summary&amp;Assumptions'!$G$32))*$B284+AND(K$56&lt;'Summary&amp;Assumptions'!$J$31,K$47&gt;=$FO284,K$47&lt;=$FP284)*(('Summary&amp;Assumptions'!$H$25*$C284)*(1+'Summary&amp;Assumptions'!$J$29)^(K$46-1))+AND(K$56&lt;'Summary&amp;Assumptions'!$J$31,K$47&gt;=$FQ284,K$47&lt;=$FR284)*(('Summary&amp;Assumptions'!$H$25*$C284)*(1+'Summary&amp;Assumptions'!$J$29)^(K$46-1))</f>
        <v>0</v>
      </c>
      <c r="G284" s="588">
        <f>AND(L$55&gt;0,SUM($E284:F284)&lt;'Summary&amp;Assumptions'!$G$32*$B284,$D284&gt;='Summary&amp;Assumptions'!$D$17,L$47&gt;=$D284,L$47&lt;=EDATE($D284,'Summary&amp;Assumptions'!$G$32))*$B284+AND(L$56&lt;'Summary&amp;Assumptions'!$J$31,L$47&gt;=$FO284,L$47&lt;=$FP284)*(('Summary&amp;Assumptions'!$H$25*$C284)*(1+'Summary&amp;Assumptions'!$J$29)^(L$46-1))+AND(L$56&lt;'Summary&amp;Assumptions'!$J$31,L$47&gt;=$FQ284,L$47&lt;=$FR284)*(('Summary&amp;Assumptions'!$H$25*$C284)*(1+'Summary&amp;Assumptions'!$J$29)^(L$46-1))</f>
        <v>0</v>
      </c>
      <c r="H284" s="588">
        <f>AND(M$55&gt;0,SUM($E284:G284)&lt;'Summary&amp;Assumptions'!$G$32*$B284,$D284&gt;='Summary&amp;Assumptions'!$D$17,M$47&gt;=$D284,M$47&lt;=EDATE($D284,'Summary&amp;Assumptions'!$G$32))*$B284+AND(M$56&lt;'Summary&amp;Assumptions'!$J$31,M$47&gt;=$FO284,M$47&lt;=$FP284)*(('Summary&amp;Assumptions'!$H$25*$C284)*(1+'Summary&amp;Assumptions'!$J$29)^(M$46-1))+AND(M$56&lt;'Summary&amp;Assumptions'!$J$31,M$47&gt;=$FQ284,M$47&lt;=$FR284)*(('Summary&amp;Assumptions'!$H$25*$C284)*(1+'Summary&amp;Assumptions'!$J$29)^(M$46-1))</f>
        <v>0</v>
      </c>
      <c r="I284" s="588">
        <f>AND(N$55&gt;0,SUM($E284:H284)&lt;'Summary&amp;Assumptions'!$G$32*$B284,$D284&gt;='Summary&amp;Assumptions'!$D$17,N$47&gt;=$D284,N$47&lt;=EDATE($D284,'Summary&amp;Assumptions'!$G$32))*$B284+AND(N$56&lt;'Summary&amp;Assumptions'!$J$31,N$47&gt;=$FO284,N$47&lt;=$FP284)*(('Summary&amp;Assumptions'!$H$25*$C284)*(1+'Summary&amp;Assumptions'!$J$29)^(N$46-1))+AND(N$56&lt;'Summary&amp;Assumptions'!$J$31,N$47&gt;=$FQ284,N$47&lt;=$FR284)*(('Summary&amp;Assumptions'!$H$25*$C284)*(1+'Summary&amp;Assumptions'!$J$29)^(N$46-1))</f>
        <v>0</v>
      </c>
      <c r="J284" s="588">
        <f>AND(O$55&gt;0,SUM($E284:I284)&lt;'Summary&amp;Assumptions'!$G$32*$B284,$D284&gt;='Summary&amp;Assumptions'!$D$17,O$47&gt;=$D284,O$47&lt;=EDATE($D284,'Summary&amp;Assumptions'!$G$32))*$B284+AND(O$56&lt;'Summary&amp;Assumptions'!$J$31,O$47&gt;=$FO284,O$47&lt;=$FP284)*(('Summary&amp;Assumptions'!$H$25*$C284)*(1+'Summary&amp;Assumptions'!$J$29)^(O$46-1))+AND(O$56&lt;'Summary&amp;Assumptions'!$J$31,O$47&gt;=$FQ284,O$47&lt;=$FR284)*(('Summary&amp;Assumptions'!$H$25*$C284)*(1+'Summary&amp;Assumptions'!$J$29)^(O$46-1))</f>
        <v>0</v>
      </c>
      <c r="K284" s="588">
        <f>AND(P$55&gt;0,SUM($E284:J284)&lt;'Summary&amp;Assumptions'!$G$32*$B284,$D284&gt;='Summary&amp;Assumptions'!$D$17,P$47&gt;=$D284,P$47&lt;=EDATE($D284,'Summary&amp;Assumptions'!$G$32))*$B284+AND(P$56&lt;'Summary&amp;Assumptions'!$J$31,P$47&gt;=$FO284,P$47&lt;=$FP284)*(('Summary&amp;Assumptions'!$H$25*$C284)*(1+'Summary&amp;Assumptions'!$J$29)^(P$46-1))+AND(P$56&lt;'Summary&amp;Assumptions'!$J$31,P$47&gt;=$FQ284,P$47&lt;=$FR284)*(('Summary&amp;Assumptions'!$H$25*$C284)*(1+'Summary&amp;Assumptions'!$J$29)^(P$46-1))</f>
        <v>0</v>
      </c>
      <c r="L284" s="588">
        <f>AND(Q$55&gt;0,SUM($E284:K284)&lt;'Summary&amp;Assumptions'!$G$32*$B284,$D284&gt;='Summary&amp;Assumptions'!$D$17,Q$47&gt;=$D284,Q$47&lt;=EDATE($D284,'Summary&amp;Assumptions'!$G$32))*$B284+AND(Q$56&lt;'Summary&amp;Assumptions'!$J$31,Q$47&gt;=$FO284,Q$47&lt;=$FP284)*(('Summary&amp;Assumptions'!$H$25*$C284)*(1+'Summary&amp;Assumptions'!$J$29)^(Q$46-1))+AND(Q$56&lt;'Summary&amp;Assumptions'!$J$31,Q$47&gt;=$FQ284,Q$47&lt;=$FR284)*(('Summary&amp;Assumptions'!$H$25*$C284)*(1+'Summary&amp;Assumptions'!$J$29)^(Q$46-1))</f>
        <v>0</v>
      </c>
      <c r="M284" s="588">
        <f>AND(R$55&gt;0,SUM($E284:L284)&lt;'Summary&amp;Assumptions'!$G$32*$B284,$D284&gt;='Summary&amp;Assumptions'!$D$17,R$47&gt;=$D284,R$47&lt;=EDATE($D284,'Summary&amp;Assumptions'!$G$32))*$B284+AND(R$56&lt;'Summary&amp;Assumptions'!$J$31,R$47&gt;=$FO284,R$47&lt;=$FP284)*(('Summary&amp;Assumptions'!$H$25*$C284)*(1+'Summary&amp;Assumptions'!$J$29)^(R$46-1))+AND(R$56&lt;'Summary&amp;Assumptions'!$J$31,R$47&gt;=$FQ284,R$47&lt;=$FR284)*(('Summary&amp;Assumptions'!$H$25*$C284)*(1+'Summary&amp;Assumptions'!$J$29)^(R$46-1))</f>
        <v>0</v>
      </c>
      <c r="N284" s="588">
        <f>AND(S$55&gt;0,SUM($E284:M284)&lt;'Summary&amp;Assumptions'!$G$32*$B284,$D284&gt;='Summary&amp;Assumptions'!$D$17,S$47&gt;=$D284,S$47&lt;=EDATE($D284,'Summary&amp;Assumptions'!$G$32))*$B284+AND(S$56&lt;'Summary&amp;Assumptions'!$J$31,S$47&gt;=$FO284,S$47&lt;=$FP284)*(('Summary&amp;Assumptions'!$H$25*$C284)*(1+'Summary&amp;Assumptions'!$J$29)^(S$46-1))+AND(S$56&lt;'Summary&amp;Assumptions'!$J$31,S$47&gt;=$FQ284,S$47&lt;=$FR284)*(('Summary&amp;Assumptions'!$H$25*$C284)*(1+'Summary&amp;Assumptions'!$J$29)^(S$46-1))</f>
        <v>0</v>
      </c>
      <c r="O284" s="588">
        <f>AND(T$55&gt;0,SUM($E284:N284)&lt;'Summary&amp;Assumptions'!$G$32*$B284,$D284&gt;='Summary&amp;Assumptions'!$D$17,T$47&gt;=$D284,T$47&lt;=EDATE($D284,'Summary&amp;Assumptions'!$G$32))*$B284+AND(T$56&lt;'Summary&amp;Assumptions'!$J$31,T$47&gt;=$FO284,T$47&lt;=$FP284)*(('Summary&amp;Assumptions'!$H$25*$C284)*(1+'Summary&amp;Assumptions'!$J$29)^(T$46-1))+AND(T$56&lt;'Summary&amp;Assumptions'!$J$31,T$47&gt;=$FQ284,T$47&lt;=$FR284)*(('Summary&amp;Assumptions'!$H$25*$C284)*(1+'Summary&amp;Assumptions'!$J$29)^(T$46-1))</f>
        <v>0</v>
      </c>
      <c r="P284" s="588">
        <f>AND(U$55&gt;0,SUM($E284:O284)&lt;'Summary&amp;Assumptions'!$G$32*$B284,$D284&gt;='Summary&amp;Assumptions'!$D$17,U$47&gt;=$D284,U$47&lt;=EDATE($D284,'Summary&amp;Assumptions'!$G$32))*$B284+AND(U$56&lt;'Summary&amp;Assumptions'!$J$31,U$47&gt;=$FO284,U$47&lt;=$FP284)*(('Summary&amp;Assumptions'!$H$25*$C284)*(1+'Summary&amp;Assumptions'!$J$29)^(U$46-1))+AND(U$56&lt;'Summary&amp;Assumptions'!$J$31,U$47&gt;=$FQ284,U$47&lt;=$FR284)*(('Summary&amp;Assumptions'!$H$25*$C284)*(1+'Summary&amp;Assumptions'!$J$29)^(U$46-1))</f>
        <v>0</v>
      </c>
      <c r="Q284" s="588">
        <f>AND(V$55&gt;0,SUM($E284:P284)&lt;'Summary&amp;Assumptions'!$G$32*$B284,$D284&gt;='Summary&amp;Assumptions'!$D$17,V$47&gt;=$D284,V$47&lt;=EDATE($D284,'Summary&amp;Assumptions'!$G$32))*$B284+AND(V$56&lt;'Summary&amp;Assumptions'!$J$31,V$47&gt;=$FO284,V$47&lt;=$FP284)*(('Summary&amp;Assumptions'!$H$25*$C284)*(1+'Summary&amp;Assumptions'!$J$29)^(V$46-1))+AND(V$56&lt;'Summary&amp;Assumptions'!$J$31,V$47&gt;=$FQ284,V$47&lt;=$FR284)*(('Summary&amp;Assumptions'!$H$25*$C284)*(1+'Summary&amp;Assumptions'!$J$29)^(V$46-1))</f>
        <v>0</v>
      </c>
      <c r="R284" s="588">
        <f>AND(W$55&gt;0,SUM($E284:Q284)&lt;'Summary&amp;Assumptions'!$G$32*$B284,$D284&gt;='Summary&amp;Assumptions'!$D$17,W$47&gt;=$D284,W$47&lt;=EDATE($D284,'Summary&amp;Assumptions'!$G$32))*$B284+AND(W$56&lt;'Summary&amp;Assumptions'!$J$31,W$47&gt;=$FO284,W$47&lt;=$FP284)*(('Summary&amp;Assumptions'!$H$25*$C284)*(1+'Summary&amp;Assumptions'!$J$29)^(W$46-1))+AND(W$56&lt;'Summary&amp;Assumptions'!$J$31,W$47&gt;=$FQ284,W$47&lt;=$FR284)*(('Summary&amp;Assumptions'!$H$25*$C284)*(1+'Summary&amp;Assumptions'!$J$29)^(W$46-1))</f>
        <v>0</v>
      </c>
      <c r="S284" s="588">
        <f>AND(X$55&gt;0,SUM($E284:R284)&lt;'Summary&amp;Assumptions'!$G$32*$B284,$D284&gt;='Summary&amp;Assumptions'!$D$17,X$47&gt;=$D284,X$47&lt;=EDATE($D284,'Summary&amp;Assumptions'!$G$32))*$B284+AND(X$56&lt;'Summary&amp;Assumptions'!$J$31,X$47&gt;=$FO284,X$47&lt;=$FP284)*(('Summary&amp;Assumptions'!$H$25*$C284)*(1+'Summary&amp;Assumptions'!$J$29)^(X$46-1))+AND(X$56&lt;'Summary&amp;Assumptions'!$J$31,X$47&gt;=$FQ284,X$47&lt;=$FR284)*(('Summary&amp;Assumptions'!$H$25*$C284)*(1+'Summary&amp;Assumptions'!$J$29)^(X$46-1))</f>
        <v>0</v>
      </c>
      <c r="T284" s="588">
        <f>AND(Y$55&gt;0,SUM($E284:S284)&lt;'Summary&amp;Assumptions'!$G$32*$B284,$D284&gt;='Summary&amp;Assumptions'!$D$17,Y$47&gt;=$D284,Y$47&lt;=EDATE($D284,'Summary&amp;Assumptions'!$G$32))*$B284+AND(Y$56&lt;'Summary&amp;Assumptions'!$J$31,Y$47&gt;=$FO284,Y$47&lt;=$FP284)*(('Summary&amp;Assumptions'!$H$25*$C284)*(1+'Summary&amp;Assumptions'!$J$29)^(Y$46-1))+AND(Y$56&lt;'Summary&amp;Assumptions'!$J$31,Y$47&gt;=$FQ284,Y$47&lt;=$FR284)*(('Summary&amp;Assumptions'!$H$25*$C284)*(1+'Summary&amp;Assumptions'!$J$29)^(Y$46-1))</f>
        <v>0</v>
      </c>
      <c r="U284" s="588">
        <f>AND(Z$55&gt;0,SUM($E284:T284)&lt;'Summary&amp;Assumptions'!$G$32*$B284,$D284&gt;='Summary&amp;Assumptions'!$D$17,Z$47&gt;=$D284,Z$47&lt;=EDATE($D284,'Summary&amp;Assumptions'!$G$32))*$B284+AND(Z$56&lt;'Summary&amp;Assumptions'!$J$31,Z$47&gt;=$FO284,Z$47&lt;=$FP284)*(('Summary&amp;Assumptions'!$H$25*$C284)*(1+'Summary&amp;Assumptions'!$J$29)^(Z$46-1))+AND(Z$56&lt;'Summary&amp;Assumptions'!$J$31,Z$47&gt;=$FQ284,Z$47&lt;=$FR284)*(('Summary&amp;Assumptions'!$H$25*$C284)*(1+'Summary&amp;Assumptions'!$J$29)^(Z$46-1))</f>
        <v>0</v>
      </c>
      <c r="V284" s="588">
        <f>AND(AA$55&gt;0,SUM($E284:U284)&lt;'Summary&amp;Assumptions'!$G$32*$B284,$D284&gt;='Summary&amp;Assumptions'!$D$17,AA$47&gt;=$D284,AA$47&lt;=EDATE($D284,'Summary&amp;Assumptions'!$G$32))*$B284+AND(AA$56&lt;'Summary&amp;Assumptions'!$J$31,AA$47&gt;=$FO284,AA$47&lt;=$FP284)*(('Summary&amp;Assumptions'!$H$25*$C284)*(1+'Summary&amp;Assumptions'!$J$29)^(AA$46-1))+AND(AA$56&lt;'Summary&amp;Assumptions'!$J$31,AA$47&gt;=$FQ284,AA$47&lt;=$FR284)*(('Summary&amp;Assumptions'!$H$25*$C284)*(1+'Summary&amp;Assumptions'!$J$29)^(AA$46-1))</f>
        <v>0</v>
      </c>
      <c r="W284" s="588">
        <f>AND(AB$55&gt;0,SUM($E284:V284)&lt;'Summary&amp;Assumptions'!$G$32*$B284,$D284&gt;='Summary&amp;Assumptions'!$D$17,AB$47&gt;=$D284,AB$47&lt;=EDATE($D284,'Summary&amp;Assumptions'!$G$32))*$B284+AND(AB$56&lt;'Summary&amp;Assumptions'!$J$31,AB$47&gt;=$FO284,AB$47&lt;=$FP284)*(('Summary&amp;Assumptions'!$H$25*$C284)*(1+'Summary&amp;Assumptions'!$J$29)^(AB$46-1))+AND(AB$56&lt;'Summary&amp;Assumptions'!$J$31,AB$47&gt;=$FQ284,AB$47&lt;=$FR284)*(('Summary&amp;Assumptions'!$H$25*$C284)*(1+'Summary&amp;Assumptions'!$J$29)^(AB$46-1))</f>
        <v>0</v>
      </c>
      <c r="X284" s="588">
        <f>AND(AC$55&gt;0,SUM($E284:W284)&lt;'Summary&amp;Assumptions'!$G$32*$B284,$D284&gt;='Summary&amp;Assumptions'!$D$17,AC$47&gt;=$D284,AC$47&lt;=EDATE($D284,'Summary&amp;Assumptions'!$G$32))*$B284+AND(AC$56&lt;'Summary&amp;Assumptions'!$J$31,AC$47&gt;=$FO284,AC$47&lt;=$FP284)*(('Summary&amp;Assumptions'!$H$25*$C284)*(1+'Summary&amp;Assumptions'!$J$29)^(AC$46-1))+AND(AC$56&lt;'Summary&amp;Assumptions'!$J$31,AC$47&gt;=$FQ284,AC$47&lt;=$FR284)*(('Summary&amp;Assumptions'!$H$25*$C284)*(1+'Summary&amp;Assumptions'!$J$29)^(AC$46-1))</f>
        <v>0</v>
      </c>
      <c r="Y284" s="588">
        <f>AND(AD$55&gt;0,SUM($E284:X284)&lt;'Summary&amp;Assumptions'!$G$32*$B284,$D284&gt;='Summary&amp;Assumptions'!$D$17,AD$47&gt;=$D284,AD$47&lt;=EDATE($D284,'Summary&amp;Assumptions'!$G$32))*$B284+AND(AD$56&lt;'Summary&amp;Assumptions'!$J$31,AD$47&gt;=$FO284,AD$47&lt;=$FP284)*(('Summary&amp;Assumptions'!$H$25*$C284)*(1+'Summary&amp;Assumptions'!$J$29)^(AD$46-1))+AND(AD$56&lt;'Summary&amp;Assumptions'!$J$31,AD$47&gt;=$FQ284,AD$47&lt;=$FR284)*(('Summary&amp;Assumptions'!$H$25*$C284)*(1+'Summary&amp;Assumptions'!$J$29)^(AD$46-1))</f>
        <v>0</v>
      </c>
      <c r="Z284" s="588">
        <f>AND(AE$55&gt;0,SUM($E284:Y284)&lt;'Summary&amp;Assumptions'!$G$32*$B284,$D284&gt;='Summary&amp;Assumptions'!$D$17,AE$47&gt;=$D284,AE$47&lt;=EDATE($D284,'Summary&amp;Assumptions'!$G$32))*$B284+AND(AE$56&lt;'Summary&amp;Assumptions'!$J$31,AE$47&gt;=$FO284,AE$47&lt;=$FP284)*(('Summary&amp;Assumptions'!$H$25*$C284)*(1+'Summary&amp;Assumptions'!$J$29)^(AE$46-1))+AND(AE$56&lt;'Summary&amp;Assumptions'!$J$31,AE$47&gt;=$FQ284,AE$47&lt;=$FR284)*(('Summary&amp;Assumptions'!$H$25*$C284)*(1+'Summary&amp;Assumptions'!$J$29)^(AE$46-1))</f>
        <v>0</v>
      </c>
      <c r="AA284" s="588">
        <f>AND(AF$55&gt;0,SUM($E284:Z284)&lt;'Summary&amp;Assumptions'!$G$32*$B284,$D284&gt;='Summary&amp;Assumptions'!$D$17,AF$47&gt;=$D284,AF$47&lt;=EDATE($D284,'Summary&amp;Assumptions'!$G$32))*$B284+AND(AF$56&lt;'Summary&amp;Assumptions'!$J$31,AF$47&gt;=$FO284,AF$47&lt;=$FP284)*(('Summary&amp;Assumptions'!$H$25*$C284)*(1+'Summary&amp;Assumptions'!$J$29)^(AF$46-1))+AND(AF$56&lt;'Summary&amp;Assumptions'!$J$31,AF$47&gt;=$FQ284,AF$47&lt;=$FR284)*(('Summary&amp;Assumptions'!$H$25*$C284)*(1+'Summary&amp;Assumptions'!$J$29)^(AF$46-1))</f>
        <v>0</v>
      </c>
      <c r="AB284" s="588">
        <f>AND(AG$55&gt;0,SUM($E284:AA284)&lt;'Summary&amp;Assumptions'!$G$32*$B284,$D284&gt;='Summary&amp;Assumptions'!$D$17,AG$47&gt;=$D284,AG$47&lt;=EDATE($D284,'Summary&amp;Assumptions'!$G$32))*$B284+AND(AG$56&lt;'Summary&amp;Assumptions'!$J$31,AG$47&gt;=$FO284,AG$47&lt;=$FP284)*(('Summary&amp;Assumptions'!$H$25*$C284)*(1+'Summary&amp;Assumptions'!$J$29)^(AG$46-1))+AND(AG$56&lt;'Summary&amp;Assumptions'!$J$31,AG$47&gt;=$FQ284,AG$47&lt;=$FR284)*(('Summary&amp;Assumptions'!$H$25*$C284)*(1+'Summary&amp;Assumptions'!$J$29)^(AG$46-1))</f>
        <v>0</v>
      </c>
      <c r="AC284" s="588">
        <f>AND(AH$55&gt;0,SUM($E284:AB284)&lt;'Summary&amp;Assumptions'!$G$32*$B284,$D284&gt;='Summary&amp;Assumptions'!$D$17,AH$47&gt;=$D284,AH$47&lt;=EDATE($D284,'Summary&amp;Assumptions'!$G$32))*$B284+AND(AH$56&lt;'Summary&amp;Assumptions'!$J$31,AH$47&gt;=$FO284,AH$47&lt;=$FP284)*(('Summary&amp;Assumptions'!$H$25*$C284)*(1+'Summary&amp;Assumptions'!$J$29)^(AH$46-1))+AND(AH$56&lt;'Summary&amp;Assumptions'!$J$31,AH$47&gt;=$FQ284,AH$47&lt;=$FR284)*(('Summary&amp;Assumptions'!$H$25*$C284)*(1+'Summary&amp;Assumptions'!$J$29)^(AH$46-1))</f>
        <v>0</v>
      </c>
      <c r="AD284" s="588">
        <f>AND(AI$55&gt;0,SUM($E284:AC284)&lt;'Summary&amp;Assumptions'!$G$32*$B284,$D284&gt;='Summary&amp;Assumptions'!$D$17,AI$47&gt;=$D284,AI$47&lt;=EDATE($D284,'Summary&amp;Assumptions'!$G$32))*$B284+AND(AI$56&lt;'Summary&amp;Assumptions'!$J$31,AI$47&gt;=$FO284,AI$47&lt;=$FP284)*(('Summary&amp;Assumptions'!$H$25*$C284)*(1+'Summary&amp;Assumptions'!$J$29)^(AI$46-1))+AND(AI$56&lt;'Summary&amp;Assumptions'!$J$31,AI$47&gt;=$FQ284,AI$47&lt;=$FR284)*(('Summary&amp;Assumptions'!$H$25*$C284)*(1+'Summary&amp;Assumptions'!$J$29)^(AI$46-1))</f>
        <v>0</v>
      </c>
      <c r="AE284" s="588">
        <f>AND(AJ$55&gt;0,SUM($E284:AD284)&lt;'Summary&amp;Assumptions'!$G$32*$B284,$D284&gt;='Summary&amp;Assumptions'!$D$17,AJ$47&gt;=$D284,AJ$47&lt;=EDATE($D284,'Summary&amp;Assumptions'!$G$32))*$B284+AND(AJ$56&lt;'Summary&amp;Assumptions'!$J$31,AJ$47&gt;=$FO284,AJ$47&lt;=$FP284)*(('Summary&amp;Assumptions'!$H$25*$C284)*(1+'Summary&amp;Assumptions'!$J$29)^(AJ$46-1))+AND(AJ$56&lt;'Summary&amp;Assumptions'!$J$31,AJ$47&gt;=$FQ284,AJ$47&lt;=$FR284)*(('Summary&amp;Assumptions'!$H$25*$C284)*(1+'Summary&amp;Assumptions'!$J$29)^(AJ$46-1))</f>
        <v>0</v>
      </c>
      <c r="AF284" s="588">
        <f>AND(AK$55&gt;0,SUM($E284:AE284)&lt;'Summary&amp;Assumptions'!$G$32*$B284,$D284&gt;='Summary&amp;Assumptions'!$D$17,AK$47&gt;=$D284,AK$47&lt;=EDATE($D284,'Summary&amp;Assumptions'!$G$32))*$B284+AND(AK$56&lt;'Summary&amp;Assumptions'!$J$31,AK$47&gt;=$FO284,AK$47&lt;=$FP284)*(('Summary&amp;Assumptions'!$H$25*$C284)*(1+'Summary&amp;Assumptions'!$J$29)^(AK$46-1))+AND(AK$56&lt;'Summary&amp;Assumptions'!$J$31,AK$47&gt;=$FQ284,AK$47&lt;=$FR284)*(('Summary&amp;Assumptions'!$H$25*$C284)*(1+'Summary&amp;Assumptions'!$J$29)^(AK$46-1))</f>
        <v>0</v>
      </c>
      <c r="AG284" s="588">
        <f>AND(AL$55&gt;0,SUM($E284:AF284)&lt;'Summary&amp;Assumptions'!$G$32*$B284,$D284&gt;='Summary&amp;Assumptions'!$D$17,AL$47&gt;=$D284,AL$47&lt;=EDATE($D284,'Summary&amp;Assumptions'!$G$32))*$B284+AND(AL$56&lt;'Summary&amp;Assumptions'!$J$31,AL$47&gt;=$FO284,AL$47&lt;=$FP284)*(('Summary&amp;Assumptions'!$H$25*$C284)*(1+'Summary&amp;Assumptions'!$J$29)^(AL$46-1))+AND(AL$56&lt;'Summary&amp;Assumptions'!$J$31,AL$47&gt;=$FQ284,AL$47&lt;=$FR284)*(('Summary&amp;Assumptions'!$H$25*$C284)*(1+'Summary&amp;Assumptions'!$J$29)^(AL$46-1))</f>
        <v>0</v>
      </c>
      <c r="AH284" s="588">
        <f>AND(AM$55&gt;0,SUM($E284:AG284)&lt;'Summary&amp;Assumptions'!$G$32*$B284,$D284&gt;='Summary&amp;Assumptions'!$D$17,AM$47&gt;=$D284,AM$47&lt;=EDATE($D284,'Summary&amp;Assumptions'!$G$32))*$B284+AND(AM$56&lt;'Summary&amp;Assumptions'!$J$31,AM$47&gt;=$FO284,AM$47&lt;=$FP284)*(('Summary&amp;Assumptions'!$H$25*$C284)*(1+'Summary&amp;Assumptions'!$J$29)^(AM$46-1))+AND(AM$56&lt;'Summary&amp;Assumptions'!$J$31,AM$47&gt;=$FQ284,AM$47&lt;=$FR284)*(('Summary&amp;Assumptions'!$H$25*$C284)*(1+'Summary&amp;Assumptions'!$J$29)^(AM$46-1))</f>
        <v>0</v>
      </c>
      <c r="AI284" s="588">
        <f>AND(AN$55&gt;0,SUM($E284:AH284)&lt;'Summary&amp;Assumptions'!$G$32*$B284,$D284&gt;='Summary&amp;Assumptions'!$D$17,AN$47&gt;=$D284,AN$47&lt;=EDATE($D284,'Summary&amp;Assumptions'!$G$32))*$B284+AND(AN$56&lt;'Summary&amp;Assumptions'!$J$31,AN$47&gt;=$FO284,AN$47&lt;=$FP284)*(('Summary&amp;Assumptions'!$H$25*$C284)*(1+'Summary&amp;Assumptions'!$J$29)^(AN$46-1))+AND(AN$56&lt;'Summary&amp;Assumptions'!$J$31,AN$47&gt;=$FQ284,AN$47&lt;=$FR284)*(('Summary&amp;Assumptions'!$H$25*$C284)*(1+'Summary&amp;Assumptions'!$J$29)^(AN$46-1))</f>
        <v>0</v>
      </c>
      <c r="AJ284" s="588">
        <f>AND(AO$55&gt;0,SUM($E284:AI284)&lt;'Summary&amp;Assumptions'!$G$32*$B284,$D284&gt;='Summary&amp;Assumptions'!$D$17,AO$47&gt;=$D284,AO$47&lt;=EDATE($D284,'Summary&amp;Assumptions'!$G$32))*$B284+AND(AO$56&lt;'Summary&amp;Assumptions'!$J$31,AO$47&gt;=$FO284,AO$47&lt;=$FP284)*(('Summary&amp;Assumptions'!$H$25*$C284)*(1+'Summary&amp;Assumptions'!$J$29)^(AO$46-1))+AND(AO$56&lt;'Summary&amp;Assumptions'!$J$31,AO$47&gt;=$FQ284,AO$47&lt;=$FR284)*(('Summary&amp;Assumptions'!$H$25*$C284)*(1+'Summary&amp;Assumptions'!$J$29)^(AO$46-1))</f>
        <v>0</v>
      </c>
      <c r="AK284" s="588">
        <f>AND(AP$55&gt;0,SUM($E284:AJ284)&lt;'Summary&amp;Assumptions'!$G$32*$B284,$D284&gt;='Summary&amp;Assumptions'!$D$17,AP$47&gt;=$D284,AP$47&lt;=EDATE($D284,'Summary&amp;Assumptions'!$G$32))*$B284+AND(AP$56&lt;'Summary&amp;Assumptions'!$J$31,AP$47&gt;=$FO284,AP$47&lt;=$FP284)*(('Summary&amp;Assumptions'!$H$25*$C284)*(1+'Summary&amp;Assumptions'!$J$29)^(AP$46-1))+AND(AP$56&lt;'Summary&amp;Assumptions'!$J$31,AP$47&gt;=$FQ284,AP$47&lt;=$FR284)*(('Summary&amp;Assumptions'!$H$25*$C284)*(1+'Summary&amp;Assumptions'!$J$29)^(AP$46-1))</f>
        <v>0</v>
      </c>
      <c r="AL284" s="588">
        <f>AND(AQ$55&gt;0,SUM($E284:AK284)&lt;'Summary&amp;Assumptions'!$G$32*$B284,$D284&gt;='Summary&amp;Assumptions'!$D$17,AQ$47&gt;=$D284,AQ$47&lt;=EDATE($D284,'Summary&amp;Assumptions'!$G$32))*$B284+AND(AQ$56&lt;'Summary&amp;Assumptions'!$J$31,AQ$47&gt;=$FO284,AQ$47&lt;=$FP284)*(('Summary&amp;Assumptions'!$H$25*$C284)*(1+'Summary&amp;Assumptions'!$J$29)^(AQ$46-1))+AND(AQ$56&lt;'Summary&amp;Assumptions'!$J$31,AQ$47&gt;=$FQ284,AQ$47&lt;=$FR284)*(('Summary&amp;Assumptions'!$H$25*$C284)*(1+'Summary&amp;Assumptions'!$J$29)^(AQ$46-1))</f>
        <v>0</v>
      </c>
      <c r="AM284" s="588">
        <f>AND(AR$55&gt;0,SUM($E284:AL284)&lt;'Summary&amp;Assumptions'!$G$32*$B284,$D284&gt;='Summary&amp;Assumptions'!$D$17,AR$47&gt;=$D284,AR$47&lt;=EDATE($D284,'Summary&amp;Assumptions'!$G$32))*$B284+AND(AR$56&lt;'Summary&amp;Assumptions'!$J$31,AR$47&gt;=$FO284,AR$47&lt;=$FP284)*(('Summary&amp;Assumptions'!$H$25*$C284)*(1+'Summary&amp;Assumptions'!$J$29)^(AR$46-1))+AND(AR$56&lt;'Summary&amp;Assumptions'!$J$31,AR$47&gt;=$FQ284,AR$47&lt;=$FR284)*(('Summary&amp;Assumptions'!$H$25*$C284)*(1+'Summary&amp;Assumptions'!$J$29)^(AR$46-1))</f>
        <v>0</v>
      </c>
      <c r="AN284" s="588">
        <f>AND(AS$55&gt;0,SUM($E284:AM284)&lt;'Summary&amp;Assumptions'!$G$32*$B284,$D284&gt;='Summary&amp;Assumptions'!$D$17,AS$47&gt;=$D284,AS$47&lt;=EDATE($D284,'Summary&amp;Assumptions'!$G$32))*$B284+AND(AS$56&lt;'Summary&amp;Assumptions'!$J$31,AS$47&gt;=$FO284,AS$47&lt;=$FP284)*(('Summary&amp;Assumptions'!$H$25*$C284)*(1+'Summary&amp;Assumptions'!$J$29)^(AS$46-1))+AND(AS$56&lt;'Summary&amp;Assumptions'!$J$31,AS$47&gt;=$FQ284,AS$47&lt;=$FR284)*(('Summary&amp;Assumptions'!$H$25*$C284)*(1+'Summary&amp;Assumptions'!$J$29)^(AS$46-1))</f>
        <v>0</v>
      </c>
      <c r="AO284" s="588">
        <f>AND(AT$55&gt;0,SUM($E284:AN284)&lt;'Summary&amp;Assumptions'!$G$32*$B284,$D284&gt;='Summary&amp;Assumptions'!$D$17,AT$47&gt;=$D284,AT$47&lt;=EDATE($D284,'Summary&amp;Assumptions'!$G$32))*$B284+AND(AT$56&lt;'Summary&amp;Assumptions'!$J$31,AT$47&gt;=$FO284,AT$47&lt;=$FP284)*(('Summary&amp;Assumptions'!$H$25*$C284)*(1+'Summary&amp;Assumptions'!$J$29)^(AT$46-1))+AND(AT$56&lt;'Summary&amp;Assumptions'!$J$31,AT$47&gt;=$FQ284,AT$47&lt;=$FR284)*(('Summary&amp;Assumptions'!$H$25*$C284)*(1+'Summary&amp;Assumptions'!$J$29)^(AT$46-1))</f>
        <v>0</v>
      </c>
      <c r="AP284" s="588">
        <f>AND(AU$55&gt;0,SUM($E284:AO284)&lt;'Summary&amp;Assumptions'!$G$32*$B284,$D284&gt;='Summary&amp;Assumptions'!$D$17,AU$47&gt;=$D284,AU$47&lt;=EDATE($D284,'Summary&amp;Assumptions'!$G$32))*$B284+AND(AU$56&lt;'Summary&amp;Assumptions'!$J$31,AU$47&gt;=$FO284,AU$47&lt;=$FP284)*(('Summary&amp;Assumptions'!$H$25*$C284)*(1+'Summary&amp;Assumptions'!$J$29)^(AU$46-1))+AND(AU$56&lt;'Summary&amp;Assumptions'!$J$31,AU$47&gt;=$FQ284,AU$47&lt;=$FR284)*(('Summary&amp;Assumptions'!$H$25*$C284)*(1+'Summary&amp;Assumptions'!$J$29)^(AU$46-1))</f>
        <v>0</v>
      </c>
      <c r="AQ284" s="588">
        <f>AND(AV$55&gt;0,SUM($E284:AP284)&lt;'Summary&amp;Assumptions'!$G$32*$B284,$D284&gt;='Summary&amp;Assumptions'!$D$17,AV$47&gt;=$D284,AV$47&lt;=EDATE($D284,'Summary&amp;Assumptions'!$G$32))*$B284+AND(AV$56&lt;'Summary&amp;Assumptions'!$J$31,AV$47&gt;=$FO284,AV$47&lt;=$FP284)*(('Summary&amp;Assumptions'!$H$25*$C284)*(1+'Summary&amp;Assumptions'!$J$29)^(AV$46-1))+AND(AV$56&lt;'Summary&amp;Assumptions'!$J$31,AV$47&gt;=$FQ284,AV$47&lt;=$FR284)*(('Summary&amp;Assumptions'!$H$25*$C284)*(1+'Summary&amp;Assumptions'!$J$29)^(AV$46-1))</f>
        <v>0</v>
      </c>
      <c r="AR284" s="588">
        <f>AND(AW$55&gt;0,SUM($E284:AQ284)&lt;'Summary&amp;Assumptions'!$G$32*$B284,$D284&gt;='Summary&amp;Assumptions'!$D$17,AW$47&gt;=$D284,AW$47&lt;=EDATE($D284,'Summary&amp;Assumptions'!$G$32))*$B284+AND(AW$56&lt;'Summary&amp;Assumptions'!$J$31,AW$47&gt;=$FO284,AW$47&lt;=$FP284)*(('Summary&amp;Assumptions'!$H$25*$C284)*(1+'Summary&amp;Assumptions'!$J$29)^(AW$46-1))+AND(AW$56&lt;'Summary&amp;Assumptions'!$J$31,AW$47&gt;=$FQ284,AW$47&lt;=$FR284)*(('Summary&amp;Assumptions'!$H$25*$C284)*(1+'Summary&amp;Assumptions'!$J$29)^(AW$46-1))</f>
        <v>0</v>
      </c>
      <c r="AS284" s="588">
        <f>AND(AX$55&gt;0,SUM($E284:AR284)&lt;'Summary&amp;Assumptions'!$G$32*$B284,$D284&gt;='Summary&amp;Assumptions'!$D$17,AX$47&gt;=$D284,AX$47&lt;=EDATE($D284,'Summary&amp;Assumptions'!$G$32))*$B284+AND(AX$56&lt;'Summary&amp;Assumptions'!$J$31,AX$47&gt;=$FO284,AX$47&lt;=$FP284)*(('Summary&amp;Assumptions'!$H$25*$C284)*(1+'Summary&amp;Assumptions'!$J$29)^(AX$46-1))+AND(AX$56&lt;'Summary&amp;Assumptions'!$J$31,AX$47&gt;=$FQ284,AX$47&lt;=$FR284)*(('Summary&amp;Assumptions'!$H$25*$C284)*(1+'Summary&amp;Assumptions'!$J$29)^(AX$46-1))</f>
        <v>0</v>
      </c>
      <c r="AT284" s="588">
        <f>AND(AY$55&gt;0,SUM($E284:AS284)&lt;'Summary&amp;Assumptions'!$G$32*$B284,$D284&gt;='Summary&amp;Assumptions'!$D$17,AY$47&gt;=$D284,AY$47&lt;=EDATE($D284,'Summary&amp;Assumptions'!$G$32))*$B284+AND(AY$56&lt;'Summary&amp;Assumptions'!$J$31,AY$47&gt;=$FO284,AY$47&lt;=$FP284)*(('Summary&amp;Assumptions'!$H$25*$C284)*(1+'Summary&amp;Assumptions'!$J$29)^(AY$46-1))+AND(AY$56&lt;'Summary&amp;Assumptions'!$J$31,AY$47&gt;=$FQ284,AY$47&lt;=$FR284)*(('Summary&amp;Assumptions'!$H$25*$C284)*(1+'Summary&amp;Assumptions'!$J$29)^(AY$46-1))</f>
        <v>0</v>
      </c>
      <c r="AU284" s="588">
        <f>AND(AZ$55&gt;0,SUM($E284:AT284)&lt;'Summary&amp;Assumptions'!$G$32*$B284,$D284&gt;='Summary&amp;Assumptions'!$D$17,AZ$47&gt;=$D284,AZ$47&lt;=EDATE($D284,'Summary&amp;Assumptions'!$G$32))*$B284+AND(AZ$56&lt;'Summary&amp;Assumptions'!$J$31,AZ$47&gt;=$FO284,AZ$47&lt;=$FP284)*(('Summary&amp;Assumptions'!$H$25*$C284)*(1+'Summary&amp;Assumptions'!$J$29)^(AZ$46-1))+AND(AZ$56&lt;'Summary&amp;Assumptions'!$J$31,AZ$47&gt;=$FQ284,AZ$47&lt;=$FR284)*(('Summary&amp;Assumptions'!$H$25*$C284)*(1+'Summary&amp;Assumptions'!$J$29)^(AZ$46-1))</f>
        <v>0</v>
      </c>
      <c r="AV284" s="588">
        <f>AND(BA$55&gt;0,SUM($E284:AU284)&lt;'Summary&amp;Assumptions'!$G$32*$B284,$D284&gt;='Summary&amp;Assumptions'!$D$17,BA$47&gt;=$D284,BA$47&lt;=EDATE($D284,'Summary&amp;Assumptions'!$G$32))*$B284+AND(BA$56&lt;'Summary&amp;Assumptions'!$J$31,BA$47&gt;=$FO284,BA$47&lt;=$FP284)*(('Summary&amp;Assumptions'!$H$25*$C284)*(1+'Summary&amp;Assumptions'!$J$29)^(BA$46-1))+AND(BA$56&lt;'Summary&amp;Assumptions'!$J$31,BA$47&gt;=$FQ284,BA$47&lt;=$FR284)*(('Summary&amp;Assumptions'!$H$25*$C284)*(1+'Summary&amp;Assumptions'!$J$29)^(BA$46-1))</f>
        <v>0</v>
      </c>
      <c r="AW284" s="588">
        <f>AND(BB$55&gt;0,SUM($E284:AV284)&lt;'Summary&amp;Assumptions'!$G$32*$B284,$D284&gt;='Summary&amp;Assumptions'!$D$17,BB$47&gt;=$D284,BB$47&lt;=EDATE($D284,'Summary&amp;Assumptions'!$G$32))*$B284+AND(BB$56&lt;'Summary&amp;Assumptions'!$J$31,BB$47&gt;=$FO284,BB$47&lt;=$FP284)*(('Summary&amp;Assumptions'!$H$25*$C284)*(1+'Summary&amp;Assumptions'!$J$29)^(BB$46-1))+AND(BB$56&lt;'Summary&amp;Assumptions'!$J$31,BB$47&gt;=$FQ284,BB$47&lt;=$FR284)*(('Summary&amp;Assumptions'!$H$25*$C284)*(1+'Summary&amp;Assumptions'!$J$29)^(BB$46-1))</f>
        <v>0</v>
      </c>
      <c r="AX284" s="588">
        <f>AND(BC$55&gt;0,SUM($E284:AW284)&lt;'Summary&amp;Assumptions'!$G$32*$B284,$D284&gt;='Summary&amp;Assumptions'!$D$17,BC$47&gt;=$D284,BC$47&lt;=EDATE($D284,'Summary&amp;Assumptions'!$G$32))*$B284+AND(BC$56&lt;'Summary&amp;Assumptions'!$J$31,BC$47&gt;=$FO284,BC$47&lt;=$FP284)*(('Summary&amp;Assumptions'!$H$25*$C284)*(1+'Summary&amp;Assumptions'!$J$29)^(BC$46-1))+AND(BC$56&lt;'Summary&amp;Assumptions'!$J$31,BC$47&gt;=$FQ284,BC$47&lt;=$FR284)*(('Summary&amp;Assumptions'!$H$25*$C284)*(1+'Summary&amp;Assumptions'!$J$29)^(BC$46-1))</f>
        <v>0</v>
      </c>
      <c r="AY284" s="588">
        <f>AND(BD$55&gt;0,SUM($E284:AX284)&lt;'Summary&amp;Assumptions'!$G$32*$B284,$D284&gt;='Summary&amp;Assumptions'!$D$17,BD$47&gt;=$D284,BD$47&lt;=EDATE($D284,'Summary&amp;Assumptions'!$G$32))*$B284+AND(BD$56&lt;'Summary&amp;Assumptions'!$J$31,BD$47&gt;=$FO284,BD$47&lt;=$FP284)*(('Summary&amp;Assumptions'!$H$25*$C284)*(1+'Summary&amp;Assumptions'!$J$29)^(BD$46-1))+AND(BD$56&lt;'Summary&amp;Assumptions'!$J$31,BD$47&gt;=$FQ284,BD$47&lt;=$FR284)*(('Summary&amp;Assumptions'!$H$25*$C284)*(1+'Summary&amp;Assumptions'!$J$29)^(BD$46-1))</f>
        <v>0</v>
      </c>
      <c r="AZ284" s="588">
        <f>AND(BE$55&gt;0,SUM($E284:AY284)&lt;'Summary&amp;Assumptions'!$G$32*$B284,$D284&gt;='Summary&amp;Assumptions'!$D$17,BE$47&gt;=$D284,BE$47&lt;=EDATE($D284,'Summary&amp;Assumptions'!$G$32))*$B284+AND(BE$56&lt;'Summary&amp;Assumptions'!$J$31,BE$47&gt;=$FO284,BE$47&lt;=$FP284)*(('Summary&amp;Assumptions'!$H$25*$C284)*(1+'Summary&amp;Assumptions'!$J$29)^(BE$46-1))+AND(BE$56&lt;'Summary&amp;Assumptions'!$J$31,BE$47&gt;=$FQ284,BE$47&lt;=$FR284)*(('Summary&amp;Assumptions'!$H$25*$C284)*(1+'Summary&amp;Assumptions'!$J$29)^(BE$46-1))</f>
        <v>0</v>
      </c>
      <c r="BA284" s="588">
        <f>AND(BF$55&gt;0,SUM($E284:AZ284)&lt;'Summary&amp;Assumptions'!$G$32*$B284,$D284&gt;='Summary&amp;Assumptions'!$D$17,BF$47&gt;=$D284,BF$47&lt;=EDATE($D284,'Summary&amp;Assumptions'!$G$32))*$B284+AND(BF$56&lt;'Summary&amp;Assumptions'!$J$31,BF$47&gt;=$FO284,BF$47&lt;=$FP284)*(('Summary&amp;Assumptions'!$H$25*$C284)*(1+'Summary&amp;Assumptions'!$J$29)^(BF$46-1))+AND(BF$56&lt;'Summary&amp;Assumptions'!$J$31,BF$47&gt;=$FQ284,BF$47&lt;=$FR284)*(('Summary&amp;Assumptions'!$H$25*$C284)*(1+'Summary&amp;Assumptions'!$J$29)^(BF$46-1))</f>
        <v>0</v>
      </c>
      <c r="BB284" s="588">
        <f>AND(BG$55&gt;0,SUM($E284:BA284)&lt;'Summary&amp;Assumptions'!$G$32*$B284,$D284&gt;='Summary&amp;Assumptions'!$D$17,BG$47&gt;=$D284,BG$47&lt;=EDATE($D284,'Summary&amp;Assumptions'!$G$32))*$B284+AND(BG$56&lt;'Summary&amp;Assumptions'!$J$31,BG$47&gt;=$FO284,BG$47&lt;=$FP284)*(('Summary&amp;Assumptions'!$H$25*$C284)*(1+'Summary&amp;Assumptions'!$J$29)^(BG$46-1))+AND(BG$56&lt;'Summary&amp;Assumptions'!$J$31,BG$47&gt;=$FQ284,BG$47&lt;=$FR284)*(('Summary&amp;Assumptions'!$H$25*$C284)*(1+'Summary&amp;Assumptions'!$J$29)^(BG$46-1))</f>
        <v>0</v>
      </c>
      <c r="BC284" s="588">
        <f>AND(BH$55&gt;0,SUM($E284:BB284)&lt;'Summary&amp;Assumptions'!$G$32*$B284,$D284&gt;='Summary&amp;Assumptions'!$D$17,BH$47&gt;=$D284,BH$47&lt;=EDATE($D284,'Summary&amp;Assumptions'!$G$32))*$B284+AND(BH$56&lt;'Summary&amp;Assumptions'!$J$31,BH$47&gt;=$FO284,BH$47&lt;=$FP284)*(('Summary&amp;Assumptions'!$H$25*$C284)*(1+'Summary&amp;Assumptions'!$J$29)^(BH$46-1))+AND(BH$56&lt;'Summary&amp;Assumptions'!$J$31,BH$47&gt;=$FQ284,BH$47&lt;=$FR284)*(('Summary&amp;Assumptions'!$H$25*$C284)*(1+'Summary&amp;Assumptions'!$J$29)^(BH$46-1))</f>
        <v>0</v>
      </c>
      <c r="BD284" s="588">
        <f>AND(BI$55&gt;0,SUM($E284:BC284)&lt;'Summary&amp;Assumptions'!$G$32*$B284,$D284&gt;='Summary&amp;Assumptions'!$D$17,BI$47&gt;=$D284,BI$47&lt;=EDATE($D284,'Summary&amp;Assumptions'!$G$32))*$B284+AND(BI$56&lt;'Summary&amp;Assumptions'!$J$31,BI$47&gt;=$FO284,BI$47&lt;=$FP284)*(('Summary&amp;Assumptions'!$H$25*$C284)*(1+'Summary&amp;Assumptions'!$J$29)^(BI$46-1))+AND(BI$56&lt;'Summary&amp;Assumptions'!$J$31,BI$47&gt;=$FQ284,BI$47&lt;=$FR284)*(('Summary&amp;Assumptions'!$H$25*$C284)*(1+'Summary&amp;Assumptions'!$J$29)^(BI$46-1))</f>
        <v>0</v>
      </c>
      <c r="BE284" s="588">
        <f>AND(BJ$55&gt;0,SUM($E284:BD284)&lt;'Summary&amp;Assumptions'!$G$32*$B284,$D284&gt;='Summary&amp;Assumptions'!$D$17,BJ$47&gt;=$D284,BJ$47&lt;=EDATE($D284,'Summary&amp;Assumptions'!$G$32))*$B284+AND(BJ$56&lt;'Summary&amp;Assumptions'!$J$31,BJ$47&gt;=$FO284,BJ$47&lt;=$FP284)*(('Summary&amp;Assumptions'!$H$25*$C284)*(1+'Summary&amp;Assumptions'!$J$29)^(BJ$46-1))+AND(BJ$56&lt;'Summary&amp;Assumptions'!$J$31,BJ$47&gt;=$FQ284,BJ$47&lt;=$FR284)*(('Summary&amp;Assumptions'!$H$25*$C284)*(1+'Summary&amp;Assumptions'!$J$29)^(BJ$46-1))</f>
        <v>0</v>
      </c>
      <c r="BF284" s="588">
        <f>AND(BK$55&gt;0,SUM($E284:BE284)&lt;'Summary&amp;Assumptions'!$G$32*$B284,$D284&gt;='Summary&amp;Assumptions'!$D$17,BK$47&gt;=$D284,BK$47&lt;=EDATE($D284,'Summary&amp;Assumptions'!$G$32))*$B284+AND(BK$56&lt;'Summary&amp;Assumptions'!$J$31,BK$47&gt;=$FO284,BK$47&lt;=$FP284)*(('Summary&amp;Assumptions'!$H$25*$C284)*(1+'Summary&amp;Assumptions'!$J$29)^(BK$46-1))+AND(BK$56&lt;'Summary&amp;Assumptions'!$J$31,BK$47&gt;=$FQ284,BK$47&lt;=$FR284)*(('Summary&amp;Assumptions'!$H$25*$C284)*(1+'Summary&amp;Assumptions'!$J$29)^(BK$46-1))</f>
        <v>0</v>
      </c>
      <c r="BG284" s="588">
        <f>AND(BL$55&gt;0,SUM($E284:BF284)&lt;'Summary&amp;Assumptions'!$G$32*$B284,$D284&gt;='Summary&amp;Assumptions'!$D$17,BL$47&gt;=$D284,BL$47&lt;=EDATE($D284,'Summary&amp;Assumptions'!$G$32))*$B284+AND(BL$56&lt;'Summary&amp;Assumptions'!$J$31,BL$47&gt;=$FO284,BL$47&lt;=$FP284)*(('Summary&amp;Assumptions'!$H$25*$C284)*(1+'Summary&amp;Assumptions'!$J$29)^(BL$46-1))+AND(BL$56&lt;'Summary&amp;Assumptions'!$J$31,BL$47&gt;=$FQ284,BL$47&lt;=$FR284)*(('Summary&amp;Assumptions'!$H$25*$C284)*(1+'Summary&amp;Assumptions'!$J$29)^(BL$46-1))</f>
        <v>0</v>
      </c>
      <c r="BH284" s="588">
        <f>AND(BM$55&gt;0,SUM($E284:BG284)&lt;'Summary&amp;Assumptions'!$G$32*$B284,$D284&gt;='Summary&amp;Assumptions'!$D$17,BM$47&gt;=$D284,BM$47&lt;=EDATE($D284,'Summary&amp;Assumptions'!$G$32))*$B284+AND(BM$56&lt;'Summary&amp;Assumptions'!$J$31,BM$47&gt;=$FO284,BM$47&lt;=$FP284)*(('Summary&amp;Assumptions'!$H$25*$C284)*(1+'Summary&amp;Assumptions'!$J$29)^(BM$46-1))+AND(BM$56&lt;'Summary&amp;Assumptions'!$J$31,BM$47&gt;=$FQ284,BM$47&lt;=$FR284)*(('Summary&amp;Assumptions'!$H$25*$C284)*(1+'Summary&amp;Assumptions'!$J$29)^(BM$46-1))</f>
        <v>0</v>
      </c>
      <c r="BI284" s="588">
        <f>AND(BN$55&gt;0,SUM($E284:BH284)&lt;'Summary&amp;Assumptions'!$G$32*$B284,$D284&gt;='Summary&amp;Assumptions'!$D$17,BN$47&gt;=$D284,BN$47&lt;=EDATE($D284,'Summary&amp;Assumptions'!$G$32))*$B284+AND(BN$56&lt;'Summary&amp;Assumptions'!$J$31,BN$47&gt;=$FO284,BN$47&lt;=$FP284)*(('Summary&amp;Assumptions'!$H$25*$C284)*(1+'Summary&amp;Assumptions'!$J$29)^(BN$46-1))+AND(BN$56&lt;'Summary&amp;Assumptions'!$J$31,BN$47&gt;=$FQ284,BN$47&lt;=$FR284)*(('Summary&amp;Assumptions'!$H$25*$C284)*(1+'Summary&amp;Assumptions'!$J$29)^(BN$46-1))</f>
        <v>0</v>
      </c>
      <c r="BJ284" s="588">
        <f>AND(BO$55&gt;0,SUM($E284:BI284)&lt;'Summary&amp;Assumptions'!$G$32*$B284,$D284&gt;='Summary&amp;Assumptions'!$D$17,BO$47&gt;=$D284,BO$47&lt;=EDATE($D284,'Summary&amp;Assumptions'!$G$32))*$B284+AND(BO$56&lt;'Summary&amp;Assumptions'!$J$31,BO$47&gt;=$FO284,BO$47&lt;=$FP284)*(('Summary&amp;Assumptions'!$H$25*$C284)*(1+'Summary&amp;Assumptions'!$J$29)^(BO$46-1))+AND(BO$56&lt;'Summary&amp;Assumptions'!$J$31,BO$47&gt;=$FQ284,BO$47&lt;=$FR284)*(('Summary&amp;Assumptions'!$H$25*$C284)*(1+'Summary&amp;Assumptions'!$J$29)^(BO$46-1))</f>
        <v>0</v>
      </c>
      <c r="BK284" s="588">
        <f>AND(BP$55&gt;0,SUM($E284:BJ284)&lt;'Summary&amp;Assumptions'!$G$32*$B284,$D284&gt;='Summary&amp;Assumptions'!$D$17,BP$47&gt;=$D284,BP$47&lt;=EDATE($D284,'Summary&amp;Assumptions'!$G$32))*$B284+AND(BP$56&lt;'Summary&amp;Assumptions'!$J$31,BP$47&gt;=$FO284,BP$47&lt;=$FP284)*(('Summary&amp;Assumptions'!$H$25*$C284)*(1+'Summary&amp;Assumptions'!$J$29)^(BP$46-1))+AND(BP$56&lt;'Summary&amp;Assumptions'!$J$31,BP$47&gt;=$FQ284,BP$47&lt;=$FR284)*(('Summary&amp;Assumptions'!$H$25*$C284)*(1+'Summary&amp;Assumptions'!$J$29)^(BP$46-1))</f>
        <v>0</v>
      </c>
      <c r="BL284" s="588">
        <f>AND(BQ$55&gt;0,SUM($E284:BK284)&lt;'Summary&amp;Assumptions'!$G$32*$B284,$D284&gt;='Summary&amp;Assumptions'!$D$17,BQ$47&gt;=$D284,BQ$47&lt;=EDATE($D284,'Summary&amp;Assumptions'!$G$32))*$B284+AND(BQ$56&lt;'Summary&amp;Assumptions'!$J$31,BQ$47&gt;=$FO284,BQ$47&lt;=$FP284)*(('Summary&amp;Assumptions'!$H$25*$C284)*(1+'Summary&amp;Assumptions'!$J$29)^(BQ$46-1))+AND(BQ$56&lt;'Summary&amp;Assumptions'!$J$31,BQ$47&gt;=$FQ284,BQ$47&lt;=$FR284)*(('Summary&amp;Assumptions'!$H$25*$C284)*(1+'Summary&amp;Assumptions'!$J$29)^(BQ$46-1))</f>
        <v>0</v>
      </c>
      <c r="BM284" s="588">
        <f>AND(BR$55&gt;0,SUM($E284:BL284)&lt;'Summary&amp;Assumptions'!$G$32*$B284,$D284&gt;='Summary&amp;Assumptions'!$D$17,BR$47&gt;=$D284,BR$47&lt;=EDATE($D284,'Summary&amp;Assumptions'!$G$32))*$B284+AND(BR$56&lt;'Summary&amp;Assumptions'!$J$31,BR$47&gt;=$FO284,BR$47&lt;=$FP284)*(('Summary&amp;Assumptions'!$H$25*$C284)*(1+'Summary&amp;Assumptions'!$J$29)^(BR$46-1))+AND(BR$56&lt;'Summary&amp;Assumptions'!$J$31,BR$47&gt;=$FQ284,BR$47&lt;=$FR284)*(('Summary&amp;Assumptions'!$H$25*$C284)*(1+'Summary&amp;Assumptions'!$J$29)^(BR$46-1))</f>
        <v>0</v>
      </c>
      <c r="BN284" s="588">
        <f>AND(BS$55&gt;0,SUM($E284:BM284)&lt;'Summary&amp;Assumptions'!$G$32*$B284,$D284&gt;='Summary&amp;Assumptions'!$D$17,BS$47&gt;=$D284,BS$47&lt;=EDATE($D284,'Summary&amp;Assumptions'!$G$32))*$B284+AND(BS$56&lt;'Summary&amp;Assumptions'!$J$31,BS$47&gt;=$FO284,BS$47&lt;=$FP284)*(('Summary&amp;Assumptions'!$H$25*$C284)*(1+'Summary&amp;Assumptions'!$J$29)^(BS$46-1))+AND(BS$56&lt;'Summary&amp;Assumptions'!$J$31,BS$47&gt;=$FQ284,BS$47&lt;=$FR284)*(('Summary&amp;Assumptions'!$H$25*$C284)*(1+'Summary&amp;Assumptions'!$J$29)^(BS$46-1))</f>
        <v>0</v>
      </c>
      <c r="BO284" s="588">
        <f>AND(BT$55&gt;0,SUM($E284:BN284)&lt;'Summary&amp;Assumptions'!$G$32*$B284,$D284&gt;='Summary&amp;Assumptions'!$D$17,BT$47&gt;=$D284,BT$47&lt;=EDATE($D284,'Summary&amp;Assumptions'!$G$32))*$B284+AND(BT$56&lt;'Summary&amp;Assumptions'!$J$31,BT$47&gt;=$FO284,BT$47&lt;=$FP284)*(('Summary&amp;Assumptions'!$H$25*$C284)*(1+'Summary&amp;Assumptions'!$J$29)^(BT$46-1))+AND(BT$56&lt;'Summary&amp;Assumptions'!$J$31,BT$47&gt;=$FQ284,BT$47&lt;=$FR284)*(('Summary&amp;Assumptions'!$H$25*$C284)*(1+'Summary&amp;Assumptions'!$J$29)^(BT$46-1))</f>
        <v>0</v>
      </c>
      <c r="BP284" s="588">
        <f>AND(BU$55&gt;0,SUM($E284:BO284)&lt;'Summary&amp;Assumptions'!$G$32*$B284,$D284&gt;='Summary&amp;Assumptions'!$D$17,BU$47&gt;=$D284,BU$47&lt;=EDATE($D284,'Summary&amp;Assumptions'!$G$32))*$B284+AND(BU$56&lt;'Summary&amp;Assumptions'!$J$31,BU$47&gt;=$FO284,BU$47&lt;=$FP284)*(('Summary&amp;Assumptions'!$H$25*$C284)*(1+'Summary&amp;Assumptions'!$J$29)^(BU$46-1))+AND(BU$56&lt;'Summary&amp;Assumptions'!$J$31,BU$47&gt;=$FQ284,BU$47&lt;=$FR284)*(('Summary&amp;Assumptions'!$H$25*$C284)*(1+'Summary&amp;Assumptions'!$J$29)^(BU$46-1))</f>
        <v>0</v>
      </c>
      <c r="BQ284" s="588">
        <f>AND(BV$55&gt;0,SUM($E284:BP284)&lt;'Summary&amp;Assumptions'!$G$32*$B284,$D284&gt;='Summary&amp;Assumptions'!$D$17,BV$47&gt;=$D284,BV$47&lt;=EDATE($D284,'Summary&amp;Assumptions'!$G$32))*$B284+AND(BV$56&lt;'Summary&amp;Assumptions'!$J$31,BV$47&gt;=$FO284,BV$47&lt;=$FP284)*(('Summary&amp;Assumptions'!$H$25*$C284)*(1+'Summary&amp;Assumptions'!$J$29)^(BV$46-1))+AND(BV$56&lt;'Summary&amp;Assumptions'!$J$31,BV$47&gt;=$FQ284,BV$47&lt;=$FR284)*(('Summary&amp;Assumptions'!$H$25*$C284)*(1+'Summary&amp;Assumptions'!$J$29)^(BV$46-1))</f>
        <v>0</v>
      </c>
      <c r="BR284" s="588">
        <f>AND(BW$55&gt;0,SUM($E284:BQ284)&lt;'Summary&amp;Assumptions'!$G$32*$B284,$D284&gt;='Summary&amp;Assumptions'!$D$17,BW$47&gt;=$D284,BW$47&lt;=EDATE($D284,'Summary&amp;Assumptions'!$G$32))*$B284+AND(BW$56&lt;'Summary&amp;Assumptions'!$J$31,BW$47&gt;=$FO284,BW$47&lt;=$FP284)*(('Summary&amp;Assumptions'!$H$25*$C284)*(1+'Summary&amp;Assumptions'!$J$29)^(BW$46-1))+AND(BW$56&lt;'Summary&amp;Assumptions'!$J$31,BW$47&gt;=$FQ284,BW$47&lt;=$FR284)*(('Summary&amp;Assumptions'!$H$25*$C284)*(1+'Summary&amp;Assumptions'!$J$29)^(BW$46-1))</f>
        <v>0</v>
      </c>
      <c r="BS284" s="588">
        <f>AND(BX$55&gt;0,SUM($E284:BR284)&lt;'Summary&amp;Assumptions'!$G$32*$B284,$D284&gt;='Summary&amp;Assumptions'!$D$17,BX$47&gt;=$D284,BX$47&lt;=EDATE($D284,'Summary&amp;Assumptions'!$G$32))*$B284+AND(BX$56&lt;'Summary&amp;Assumptions'!$J$31,BX$47&gt;=$FO284,BX$47&lt;=$FP284)*(('Summary&amp;Assumptions'!$H$25*$C284)*(1+'Summary&amp;Assumptions'!$J$29)^(BX$46-1))+AND(BX$56&lt;'Summary&amp;Assumptions'!$J$31,BX$47&gt;=$FQ284,BX$47&lt;=$FR284)*(('Summary&amp;Assumptions'!$H$25*$C284)*(1+'Summary&amp;Assumptions'!$J$29)^(BX$46-1))</f>
        <v>0</v>
      </c>
      <c r="BT284" s="588">
        <f>AND(BY$55&gt;0,SUM($E284:BS284)&lt;'Summary&amp;Assumptions'!$G$32*$B284,$D284&gt;='Summary&amp;Assumptions'!$D$17,BY$47&gt;=$D284,BY$47&lt;=EDATE($D284,'Summary&amp;Assumptions'!$G$32))*$B284+AND(BY$56&lt;'Summary&amp;Assumptions'!$J$31,BY$47&gt;=$FO284,BY$47&lt;=$FP284)*(('Summary&amp;Assumptions'!$H$25*$C284)*(1+'Summary&amp;Assumptions'!$J$29)^(BY$46-1))+AND(BY$56&lt;'Summary&amp;Assumptions'!$J$31,BY$47&gt;=$FQ284,BY$47&lt;=$FR284)*(('Summary&amp;Assumptions'!$H$25*$C284)*(1+'Summary&amp;Assumptions'!$J$29)^(BY$46-1))</f>
        <v>0</v>
      </c>
      <c r="BU284" s="588">
        <f>AND(BZ$55&gt;0,SUM($E284:BT284)&lt;'Summary&amp;Assumptions'!$G$32*$B284,$D284&gt;='Summary&amp;Assumptions'!$D$17,BZ$47&gt;=$D284,BZ$47&lt;=EDATE($D284,'Summary&amp;Assumptions'!$G$32))*$B284+AND(BZ$56&lt;'Summary&amp;Assumptions'!$J$31,BZ$47&gt;=$FO284,BZ$47&lt;=$FP284)*(('Summary&amp;Assumptions'!$H$25*$C284)*(1+'Summary&amp;Assumptions'!$J$29)^(BZ$46-1))+AND(BZ$56&lt;'Summary&amp;Assumptions'!$J$31,BZ$47&gt;=$FQ284,BZ$47&lt;=$FR284)*(('Summary&amp;Assumptions'!$H$25*$C284)*(1+'Summary&amp;Assumptions'!$J$29)^(BZ$46-1))</f>
        <v>0</v>
      </c>
      <c r="BV284" s="588">
        <f>AND(CA$55&gt;0,SUM($E284:BU284)&lt;'Summary&amp;Assumptions'!$G$32*$B284,$D284&gt;='Summary&amp;Assumptions'!$D$17,CA$47&gt;=$D284,CA$47&lt;=EDATE($D284,'Summary&amp;Assumptions'!$G$32))*$B284+AND(CA$56&lt;'Summary&amp;Assumptions'!$J$31,CA$47&gt;=$FO284,CA$47&lt;=$FP284)*(('Summary&amp;Assumptions'!$H$25*$C284)*(1+'Summary&amp;Assumptions'!$J$29)^(CA$46-1))+AND(CA$56&lt;'Summary&amp;Assumptions'!$J$31,CA$47&gt;=$FQ284,CA$47&lt;=$FR284)*(('Summary&amp;Assumptions'!$H$25*$C284)*(1+'Summary&amp;Assumptions'!$J$29)^(CA$46-1))</f>
        <v>0</v>
      </c>
      <c r="BW284" s="588">
        <f>AND(CB$55&gt;0,SUM($E284:BV284)&lt;'Summary&amp;Assumptions'!$G$32*$B284,$D284&gt;='Summary&amp;Assumptions'!$D$17,CB$47&gt;=$D284,CB$47&lt;=EDATE($D284,'Summary&amp;Assumptions'!$G$32))*$B284+AND(CB$56&lt;'Summary&amp;Assumptions'!$J$31,CB$47&gt;=$FO284,CB$47&lt;=$FP284)*(('Summary&amp;Assumptions'!$H$25*$C284)*(1+'Summary&amp;Assumptions'!$J$29)^(CB$46-1))+AND(CB$56&lt;'Summary&amp;Assumptions'!$J$31,CB$47&gt;=$FQ284,CB$47&lt;=$FR284)*(('Summary&amp;Assumptions'!$H$25*$C284)*(1+'Summary&amp;Assumptions'!$J$29)^(CB$46-1))</f>
        <v>0</v>
      </c>
      <c r="BX284" s="588">
        <f>AND(CC$55&gt;0,SUM($E284:BW284)&lt;'Summary&amp;Assumptions'!$G$32*$B284,$D284&gt;='Summary&amp;Assumptions'!$D$17,CC$47&gt;=$D284,CC$47&lt;=EDATE($D284,'Summary&amp;Assumptions'!$G$32))*$B284+AND(CC$56&lt;'Summary&amp;Assumptions'!$J$31,CC$47&gt;=$FO284,CC$47&lt;=$FP284)*(('Summary&amp;Assumptions'!$H$25*$C284)*(1+'Summary&amp;Assumptions'!$J$29)^(CC$46-1))+AND(CC$56&lt;'Summary&amp;Assumptions'!$J$31,CC$47&gt;=$FQ284,CC$47&lt;=$FR284)*(('Summary&amp;Assumptions'!$H$25*$C284)*(1+'Summary&amp;Assumptions'!$J$29)^(CC$46-1))</f>
        <v>0</v>
      </c>
      <c r="BY284" s="588">
        <f>AND(CD$55&gt;0,SUM($E284:BX284)&lt;'Summary&amp;Assumptions'!$G$32*$B284,$D284&gt;='Summary&amp;Assumptions'!$D$17,CD$47&gt;=$D284,CD$47&lt;=EDATE($D284,'Summary&amp;Assumptions'!$G$32))*$B284+AND(CD$56&lt;'Summary&amp;Assumptions'!$J$31,CD$47&gt;=$FO284,CD$47&lt;=$FP284)*(('Summary&amp;Assumptions'!$H$25*$C284)*(1+'Summary&amp;Assumptions'!$J$29)^(CD$46-1))+AND(CD$56&lt;'Summary&amp;Assumptions'!$J$31,CD$47&gt;=$FQ284,CD$47&lt;=$FR284)*(('Summary&amp;Assumptions'!$H$25*$C284)*(1+'Summary&amp;Assumptions'!$J$29)^(CD$46-1))</f>
        <v>0</v>
      </c>
      <c r="BZ284" s="588">
        <f>AND(CE$55&gt;0,SUM($E284:BY284)&lt;'Summary&amp;Assumptions'!$G$32*$B284,$D284&gt;='Summary&amp;Assumptions'!$D$17,CE$47&gt;=$D284,CE$47&lt;=EDATE($D284,'Summary&amp;Assumptions'!$G$32))*$B284+AND(CE$56&lt;'Summary&amp;Assumptions'!$J$31,CE$47&gt;=$FO284,CE$47&lt;=$FP284)*(('Summary&amp;Assumptions'!$H$25*$C284)*(1+'Summary&amp;Assumptions'!$J$29)^(CE$46-1))+AND(CE$56&lt;'Summary&amp;Assumptions'!$J$31,CE$47&gt;=$FQ284,CE$47&lt;=$FR284)*(('Summary&amp;Assumptions'!$H$25*$C284)*(1+'Summary&amp;Assumptions'!$J$29)^(CE$46-1))</f>
        <v>0</v>
      </c>
      <c r="CA284" s="588">
        <f>AND(CF$55&gt;0,SUM($E284:BZ284)&lt;'Summary&amp;Assumptions'!$G$32*$B284,$D284&gt;='Summary&amp;Assumptions'!$D$17,CF$47&gt;=$D284,CF$47&lt;=EDATE($D284,'Summary&amp;Assumptions'!$G$32))*$B284+AND(CF$56&lt;'Summary&amp;Assumptions'!$J$31,CF$47&gt;=$FO284,CF$47&lt;=$FP284)*(('Summary&amp;Assumptions'!$H$25*$C284)*(1+'Summary&amp;Assumptions'!$J$29)^(CF$46-1))+AND(CF$56&lt;'Summary&amp;Assumptions'!$J$31,CF$47&gt;=$FQ284,CF$47&lt;=$FR284)*(('Summary&amp;Assumptions'!$H$25*$C284)*(1+'Summary&amp;Assumptions'!$J$29)^(CF$46-1))</f>
        <v>0</v>
      </c>
      <c r="CB284" s="588">
        <f>AND(CG$55&gt;0,SUM($E284:CA284)&lt;'Summary&amp;Assumptions'!$G$32*$B284,$D284&gt;='Summary&amp;Assumptions'!$D$17,CG$47&gt;=$D284,CG$47&lt;=EDATE($D284,'Summary&amp;Assumptions'!$G$32))*$B284+AND(CG$56&lt;'Summary&amp;Assumptions'!$J$31,CG$47&gt;=$FO284,CG$47&lt;=$FP284)*(('Summary&amp;Assumptions'!$H$25*$C284)*(1+'Summary&amp;Assumptions'!$J$29)^(CG$46-1))+AND(CG$56&lt;'Summary&amp;Assumptions'!$J$31,CG$47&gt;=$FQ284,CG$47&lt;=$FR284)*(('Summary&amp;Assumptions'!$H$25*$C284)*(1+'Summary&amp;Assumptions'!$J$29)^(CG$46-1))</f>
        <v>0</v>
      </c>
      <c r="CC284" s="588">
        <f>AND(CH$55&gt;0,SUM($E284:CB284)&lt;'Summary&amp;Assumptions'!$G$32*$B284,$D284&gt;='Summary&amp;Assumptions'!$D$17,CH$47&gt;=$D284,CH$47&lt;=EDATE($D284,'Summary&amp;Assumptions'!$G$32))*$B284+AND(CH$56&lt;'Summary&amp;Assumptions'!$J$31,CH$47&gt;=$FO284,CH$47&lt;=$FP284)*(('Summary&amp;Assumptions'!$H$25*$C284)*(1+'Summary&amp;Assumptions'!$J$29)^(CH$46-1))+AND(CH$56&lt;'Summary&amp;Assumptions'!$J$31,CH$47&gt;=$FQ284,CH$47&lt;=$FR284)*(('Summary&amp;Assumptions'!$H$25*$C284)*(1+'Summary&amp;Assumptions'!$J$29)^(CH$46-1))</f>
        <v>0</v>
      </c>
      <c r="CD284" s="588">
        <f>AND(CI$55&gt;0,SUM($E284:CC284)&lt;'Summary&amp;Assumptions'!$G$32*$B284,$D284&gt;='Summary&amp;Assumptions'!$D$17,CI$47&gt;=$D284,CI$47&lt;=EDATE($D284,'Summary&amp;Assumptions'!$G$32))*$B284+AND(CI$56&lt;'Summary&amp;Assumptions'!$J$31,CI$47&gt;=$FO284,CI$47&lt;=$FP284)*(('Summary&amp;Assumptions'!$H$25*$C284)*(1+'Summary&amp;Assumptions'!$J$29)^(CI$46-1))+AND(CI$56&lt;'Summary&amp;Assumptions'!$J$31,CI$47&gt;=$FQ284,CI$47&lt;=$FR284)*(('Summary&amp;Assumptions'!$H$25*$C284)*(1+'Summary&amp;Assumptions'!$J$29)^(CI$46-1))</f>
        <v>0</v>
      </c>
      <c r="CE284" s="588">
        <f>AND(CJ$55&gt;0,SUM($E284:CD284)&lt;'Summary&amp;Assumptions'!$G$32*$B284,$D284&gt;='Summary&amp;Assumptions'!$D$17,CJ$47&gt;=$D284,CJ$47&lt;=EDATE($D284,'Summary&amp;Assumptions'!$G$32))*$B284+AND(CJ$56&lt;'Summary&amp;Assumptions'!$J$31,CJ$47&gt;=$FO284,CJ$47&lt;=$FP284)*(('Summary&amp;Assumptions'!$H$25*$C284)*(1+'Summary&amp;Assumptions'!$J$29)^(CJ$46-1))+AND(CJ$56&lt;'Summary&amp;Assumptions'!$J$31,CJ$47&gt;=$FQ284,CJ$47&lt;=$FR284)*(('Summary&amp;Assumptions'!$H$25*$C284)*(1+'Summary&amp;Assumptions'!$J$29)^(CJ$46-1))</f>
        <v>0</v>
      </c>
      <c r="CF284" s="588">
        <f>AND(CK$55&gt;0,SUM($E284:CE284)&lt;'Summary&amp;Assumptions'!$G$32*$B284,$D284&gt;='Summary&amp;Assumptions'!$D$17,CK$47&gt;=$D284,CK$47&lt;=EDATE($D284,'Summary&amp;Assumptions'!$G$32))*$B284+AND(CK$56&lt;'Summary&amp;Assumptions'!$J$31,CK$47&gt;=$FO284,CK$47&lt;=$FP284)*(('Summary&amp;Assumptions'!$H$25*$C284)*(1+'Summary&amp;Assumptions'!$J$29)^(CK$46-1))+AND(CK$56&lt;'Summary&amp;Assumptions'!$J$31,CK$47&gt;=$FQ284,CK$47&lt;=$FR284)*(('Summary&amp;Assumptions'!$H$25*$C284)*(1+'Summary&amp;Assumptions'!$J$29)^(CK$46-1))</f>
        <v>0</v>
      </c>
      <c r="CG284" s="588">
        <f>AND(CL$55&gt;0,SUM($E284:CF284)&lt;'Summary&amp;Assumptions'!$G$32*$B284,$D284&gt;='Summary&amp;Assumptions'!$D$17,CL$47&gt;=$D284,CL$47&lt;=EDATE($D284,'Summary&amp;Assumptions'!$G$32))*$B284+AND(CL$56&lt;'Summary&amp;Assumptions'!$J$31,CL$47&gt;=$FO284,CL$47&lt;=$FP284)*(('Summary&amp;Assumptions'!$H$25*$C284)*(1+'Summary&amp;Assumptions'!$J$29)^(CL$46-1))+AND(CL$56&lt;'Summary&amp;Assumptions'!$J$31,CL$47&gt;=$FQ284,CL$47&lt;=$FR284)*(('Summary&amp;Assumptions'!$H$25*$C284)*(1+'Summary&amp;Assumptions'!$J$29)^(CL$46-1))</f>
        <v>0</v>
      </c>
      <c r="CH284" s="588">
        <f>AND(CM$55&gt;0,SUM($E284:CG284)&lt;'Summary&amp;Assumptions'!$G$32*$B284,$D284&gt;='Summary&amp;Assumptions'!$D$17,CM$47&gt;=$D284,CM$47&lt;=EDATE($D284,'Summary&amp;Assumptions'!$G$32))*$B284+AND(CM$56&lt;'Summary&amp;Assumptions'!$J$31,CM$47&gt;=$FO284,CM$47&lt;=$FP284)*(('Summary&amp;Assumptions'!$H$25*$C284)*(1+'Summary&amp;Assumptions'!$J$29)^(CM$46-1))+AND(CM$56&lt;'Summary&amp;Assumptions'!$J$31,CM$47&gt;=$FQ284,CM$47&lt;=$FR284)*(('Summary&amp;Assumptions'!$H$25*$C284)*(1+'Summary&amp;Assumptions'!$J$29)^(CM$46-1))</f>
        <v>0</v>
      </c>
      <c r="CI284" s="588">
        <f>AND(CN$55&gt;0,SUM($E284:CH284)&lt;'Summary&amp;Assumptions'!$G$32*$B284,$D284&gt;='Summary&amp;Assumptions'!$D$17,CN$47&gt;=$D284,CN$47&lt;=EDATE($D284,'Summary&amp;Assumptions'!$G$32))*$B284+AND(CN$56&lt;'Summary&amp;Assumptions'!$J$31,CN$47&gt;=$FO284,CN$47&lt;=$FP284)*(('Summary&amp;Assumptions'!$H$25*$C284)*(1+'Summary&amp;Assumptions'!$J$29)^(CN$46-1))+AND(CN$56&lt;'Summary&amp;Assumptions'!$J$31,CN$47&gt;=$FQ284,CN$47&lt;=$FR284)*(('Summary&amp;Assumptions'!$H$25*$C284)*(1+'Summary&amp;Assumptions'!$J$29)^(CN$46-1))</f>
        <v>0</v>
      </c>
      <c r="CJ284" s="588">
        <f>AND(CO$55&gt;0,SUM($E284:CI284)&lt;'Summary&amp;Assumptions'!$G$32*$B284,$D284&gt;='Summary&amp;Assumptions'!$D$17,CO$47&gt;=$D284,CO$47&lt;=EDATE($D284,'Summary&amp;Assumptions'!$G$32))*$B284+AND(CO$56&lt;'Summary&amp;Assumptions'!$J$31,CO$47&gt;=$FO284,CO$47&lt;=$FP284)*(('Summary&amp;Assumptions'!$H$25*$C284)*(1+'Summary&amp;Assumptions'!$J$29)^(CO$46-1))+AND(CO$56&lt;'Summary&amp;Assumptions'!$J$31,CO$47&gt;=$FQ284,CO$47&lt;=$FR284)*(('Summary&amp;Assumptions'!$H$25*$C284)*(1+'Summary&amp;Assumptions'!$J$29)^(CO$46-1))</f>
        <v>0</v>
      </c>
      <c r="CK284" s="588">
        <f>AND(CP$55&gt;0,SUM($E284:CJ284)&lt;'Summary&amp;Assumptions'!$G$32*$B284,$D284&gt;='Summary&amp;Assumptions'!$D$17,CP$47&gt;=$D284,CP$47&lt;=EDATE($D284,'Summary&amp;Assumptions'!$G$32))*$B284+AND(CP$56&lt;'Summary&amp;Assumptions'!$J$31,CP$47&gt;=$FO284,CP$47&lt;=$FP284)*(('Summary&amp;Assumptions'!$H$25*$C284)*(1+'Summary&amp;Assumptions'!$J$29)^(CP$46-1))+AND(CP$56&lt;'Summary&amp;Assumptions'!$J$31,CP$47&gt;=$FQ284,CP$47&lt;=$FR284)*(('Summary&amp;Assumptions'!$H$25*$C284)*(1+'Summary&amp;Assumptions'!$J$29)^(CP$46-1))</f>
        <v>0</v>
      </c>
      <c r="CL284" s="588">
        <f>AND(CQ$55&gt;0,SUM($E284:CK284)&lt;'Summary&amp;Assumptions'!$G$32*$B284,$D284&gt;='Summary&amp;Assumptions'!$D$17,CQ$47&gt;=$D284,CQ$47&lt;=EDATE($D284,'Summary&amp;Assumptions'!$G$32))*$B284+AND(CQ$56&lt;'Summary&amp;Assumptions'!$J$31,CQ$47&gt;=$FO284,CQ$47&lt;=$FP284)*(('Summary&amp;Assumptions'!$H$25*$C284)*(1+'Summary&amp;Assumptions'!$J$29)^(CQ$46-1))+AND(CQ$56&lt;'Summary&amp;Assumptions'!$J$31,CQ$47&gt;=$FQ284,CQ$47&lt;=$FR284)*(('Summary&amp;Assumptions'!$H$25*$C284)*(1+'Summary&amp;Assumptions'!$J$29)^(CQ$46-1))</f>
        <v>0</v>
      </c>
      <c r="CM284" s="588">
        <f>AND(CR$55&gt;0,SUM($E284:CL284)&lt;'Summary&amp;Assumptions'!$G$32*$B284,$D284&gt;='Summary&amp;Assumptions'!$D$17,CR$47&gt;=$D284,CR$47&lt;=EDATE($D284,'Summary&amp;Assumptions'!$G$32))*$B284+AND(CR$56&lt;'Summary&amp;Assumptions'!$J$31,CR$47&gt;=$FO284,CR$47&lt;=$FP284)*(('Summary&amp;Assumptions'!$H$25*$C284)*(1+'Summary&amp;Assumptions'!$J$29)^(CR$46-1))+AND(CR$56&lt;'Summary&amp;Assumptions'!$J$31,CR$47&gt;=$FQ284,CR$47&lt;=$FR284)*(('Summary&amp;Assumptions'!$H$25*$C284)*(1+'Summary&amp;Assumptions'!$J$29)^(CR$46-1))</f>
        <v>0</v>
      </c>
      <c r="CN284" s="588">
        <f>AND(CS$55&gt;0,SUM($E284:CM284)&lt;'Summary&amp;Assumptions'!$G$32*$B284,$D284&gt;='Summary&amp;Assumptions'!$D$17,CS$47&gt;=$D284,CS$47&lt;=EDATE($D284,'Summary&amp;Assumptions'!$G$32))*$B284+AND(CS$56&lt;'Summary&amp;Assumptions'!$J$31,CS$47&gt;=$FO284,CS$47&lt;=$FP284)*(('Summary&amp;Assumptions'!$H$25*$C284)*(1+'Summary&amp;Assumptions'!$J$29)^(CS$46-1))+AND(CS$56&lt;'Summary&amp;Assumptions'!$J$31,CS$47&gt;=$FQ284,CS$47&lt;=$FR284)*(('Summary&amp;Assumptions'!$H$25*$C284)*(1+'Summary&amp;Assumptions'!$J$29)^(CS$46-1))</f>
        <v>0</v>
      </c>
      <c r="CO284" s="588">
        <f>AND(CT$55&gt;0,SUM($E284:CN284)&lt;'Summary&amp;Assumptions'!$G$32*$B284,$D284&gt;='Summary&amp;Assumptions'!$D$17,CT$47&gt;=$D284,CT$47&lt;=EDATE($D284,'Summary&amp;Assumptions'!$G$32))*$B284+AND(CT$56&lt;'Summary&amp;Assumptions'!$J$31,CT$47&gt;=$FO284,CT$47&lt;=$FP284)*(('Summary&amp;Assumptions'!$H$25*$C284)*(1+'Summary&amp;Assumptions'!$J$29)^(CT$46-1))+AND(CT$56&lt;'Summary&amp;Assumptions'!$J$31,CT$47&gt;=$FQ284,CT$47&lt;=$FR284)*(('Summary&amp;Assumptions'!$H$25*$C284)*(1+'Summary&amp;Assumptions'!$J$29)^(CT$46-1))</f>
        <v>0</v>
      </c>
      <c r="CP284" s="588">
        <f>AND(CU$55&gt;0,SUM($E284:CO284)&lt;'Summary&amp;Assumptions'!$G$32*$B284,$D284&gt;='Summary&amp;Assumptions'!$D$17,CU$47&gt;=$D284,CU$47&lt;=EDATE($D284,'Summary&amp;Assumptions'!$G$32))*$B284+AND(CU$56&lt;'Summary&amp;Assumptions'!$J$31,CU$47&gt;=$FO284,CU$47&lt;=$FP284)*(('Summary&amp;Assumptions'!$H$25*$C284)*(1+'Summary&amp;Assumptions'!$J$29)^(CU$46-1))+AND(CU$56&lt;'Summary&amp;Assumptions'!$J$31,CU$47&gt;=$FQ284,CU$47&lt;=$FR284)*(('Summary&amp;Assumptions'!$H$25*$C284)*(1+'Summary&amp;Assumptions'!$J$29)^(CU$46-1))</f>
        <v>0</v>
      </c>
      <c r="CQ284" s="588">
        <f>AND(CV$55&gt;0,SUM($E284:CP284)&lt;'Summary&amp;Assumptions'!$G$32*$B284,$D284&gt;='Summary&amp;Assumptions'!$D$17,CV$47&gt;=$D284,CV$47&lt;=EDATE($D284,'Summary&amp;Assumptions'!$G$32))*$B284+AND(CV$56&lt;'Summary&amp;Assumptions'!$J$31,CV$47&gt;=$FO284,CV$47&lt;=$FP284)*(('Summary&amp;Assumptions'!$H$25*$C284)*(1+'Summary&amp;Assumptions'!$J$29)^(CV$46-1))+AND(CV$56&lt;'Summary&amp;Assumptions'!$J$31,CV$47&gt;=$FQ284,CV$47&lt;=$FR284)*(('Summary&amp;Assumptions'!$H$25*$C284)*(1+'Summary&amp;Assumptions'!$J$29)^(CV$46-1))</f>
        <v>0</v>
      </c>
      <c r="CR284" s="588">
        <f>AND(CW$55&gt;0,SUM($E284:CQ284)&lt;'Summary&amp;Assumptions'!$G$32*$B284,$D284&gt;='Summary&amp;Assumptions'!$D$17,CW$47&gt;=$D284,CW$47&lt;=EDATE($D284,'Summary&amp;Assumptions'!$G$32))*$B284+AND(CW$56&lt;'Summary&amp;Assumptions'!$J$31,CW$47&gt;=$FO284,CW$47&lt;=$FP284)*(('Summary&amp;Assumptions'!$H$25*$C284)*(1+'Summary&amp;Assumptions'!$J$29)^(CW$46-1))+AND(CW$56&lt;'Summary&amp;Assumptions'!$J$31,CW$47&gt;=$FQ284,CW$47&lt;=$FR284)*(('Summary&amp;Assumptions'!$H$25*$C284)*(1+'Summary&amp;Assumptions'!$J$29)^(CW$46-1))</f>
        <v>0</v>
      </c>
      <c r="CS284" s="588">
        <f>AND(CX$55&gt;0,SUM($E284:CR284)&lt;'Summary&amp;Assumptions'!$G$32*$B284,$D284&gt;='Summary&amp;Assumptions'!$D$17,CX$47&gt;=$D284,CX$47&lt;=EDATE($D284,'Summary&amp;Assumptions'!$G$32))*$B284+AND(CX$56&lt;'Summary&amp;Assumptions'!$J$31,CX$47&gt;=$FO284,CX$47&lt;=$FP284)*(('Summary&amp;Assumptions'!$H$25*$C284)*(1+'Summary&amp;Assumptions'!$J$29)^(CX$46-1))+AND(CX$56&lt;'Summary&amp;Assumptions'!$J$31,CX$47&gt;=$FQ284,CX$47&lt;=$FR284)*(('Summary&amp;Assumptions'!$H$25*$C284)*(1+'Summary&amp;Assumptions'!$J$29)^(CX$46-1))</f>
        <v>0</v>
      </c>
      <c r="CT284" s="588">
        <f>AND(CY$55&gt;0,SUM($E284:CS284)&lt;'Summary&amp;Assumptions'!$G$32*$B284,$D284&gt;='Summary&amp;Assumptions'!$D$17,CY$47&gt;=$D284,CY$47&lt;=EDATE($D284,'Summary&amp;Assumptions'!$G$32))*$B284+AND(CY$56&lt;'Summary&amp;Assumptions'!$J$31,CY$47&gt;=$FO284,CY$47&lt;=$FP284)*(('Summary&amp;Assumptions'!$H$25*$C284)*(1+'Summary&amp;Assumptions'!$J$29)^(CY$46-1))+AND(CY$56&lt;'Summary&amp;Assumptions'!$J$31,CY$47&gt;=$FQ284,CY$47&lt;=$FR284)*(('Summary&amp;Assumptions'!$H$25*$C284)*(1+'Summary&amp;Assumptions'!$J$29)^(CY$46-1))</f>
        <v>0</v>
      </c>
      <c r="CU284" s="588">
        <f>AND(CZ$55&gt;0,SUM($E284:CT284)&lt;'Summary&amp;Assumptions'!$G$32*$B284,$D284&gt;='Summary&amp;Assumptions'!$D$17,CZ$47&gt;=$D284,CZ$47&lt;=EDATE($D284,'Summary&amp;Assumptions'!$G$32))*$B284+AND(CZ$56&lt;'Summary&amp;Assumptions'!$J$31,CZ$47&gt;=$FO284,CZ$47&lt;=$FP284)*(('Summary&amp;Assumptions'!$H$25*$C284)*(1+'Summary&amp;Assumptions'!$J$29)^(CZ$46-1))+AND(CZ$56&lt;'Summary&amp;Assumptions'!$J$31,CZ$47&gt;=$FQ284,CZ$47&lt;=$FR284)*(('Summary&amp;Assumptions'!$H$25*$C284)*(1+'Summary&amp;Assumptions'!$J$29)^(CZ$46-1))</f>
        <v>0</v>
      </c>
      <c r="CV284" s="588">
        <f>AND(DA$55&gt;0,SUM($E284:CU284)&lt;'Summary&amp;Assumptions'!$G$32*$B284,$D284&gt;='Summary&amp;Assumptions'!$D$17,DA$47&gt;=$D284,DA$47&lt;=EDATE($D284,'Summary&amp;Assumptions'!$G$32))*$B284+AND(DA$56&lt;'Summary&amp;Assumptions'!$J$31,DA$47&gt;=$FO284,DA$47&lt;=$FP284)*(('Summary&amp;Assumptions'!$H$25*$C284)*(1+'Summary&amp;Assumptions'!$J$29)^(DA$46-1))+AND(DA$56&lt;'Summary&amp;Assumptions'!$J$31,DA$47&gt;=$FQ284,DA$47&lt;=$FR284)*(('Summary&amp;Assumptions'!$H$25*$C284)*(1+'Summary&amp;Assumptions'!$J$29)^(DA$46-1))</f>
        <v>0</v>
      </c>
      <c r="CW284" s="588">
        <f>AND(DB$55&gt;0,SUM($E284:CV284)&lt;'Summary&amp;Assumptions'!$G$32*$B284,$D284&gt;='Summary&amp;Assumptions'!$D$17,DB$47&gt;=$D284,DB$47&lt;=EDATE($D284,'Summary&amp;Assumptions'!$G$32))*$B284+AND(DB$56&lt;'Summary&amp;Assumptions'!$J$31,DB$47&gt;=$FO284,DB$47&lt;=$FP284)*(('Summary&amp;Assumptions'!$H$25*$C284)*(1+'Summary&amp;Assumptions'!$J$29)^(DB$46-1))+AND(DB$56&lt;'Summary&amp;Assumptions'!$J$31,DB$47&gt;=$FQ284,DB$47&lt;=$FR284)*(('Summary&amp;Assumptions'!$H$25*$C284)*(1+'Summary&amp;Assumptions'!$J$29)^(DB$46-1))</f>
        <v>0</v>
      </c>
      <c r="CX284" s="588">
        <f>AND(DC$55&gt;0,SUM($E284:CW284)&lt;'Summary&amp;Assumptions'!$G$32*$B284,$D284&gt;='Summary&amp;Assumptions'!$D$17,DC$47&gt;=$D284,DC$47&lt;=EDATE($D284,'Summary&amp;Assumptions'!$G$32))*$B284+AND(DC$56&lt;'Summary&amp;Assumptions'!$J$31,DC$47&gt;=$FO284,DC$47&lt;=$FP284)*(('Summary&amp;Assumptions'!$H$25*$C284)*(1+'Summary&amp;Assumptions'!$J$29)^(DC$46-1))+AND(DC$56&lt;'Summary&amp;Assumptions'!$J$31,DC$47&gt;=$FQ284,DC$47&lt;=$FR284)*(('Summary&amp;Assumptions'!$H$25*$C284)*(1+'Summary&amp;Assumptions'!$J$29)^(DC$46-1))</f>
        <v>0</v>
      </c>
      <c r="CY284" s="588">
        <f>AND(DD$55&gt;0,SUM($E284:CX284)&lt;'Summary&amp;Assumptions'!$G$32*$B284,$D284&gt;='Summary&amp;Assumptions'!$D$17,DD$47&gt;=$D284,DD$47&lt;=EDATE($D284,'Summary&amp;Assumptions'!$G$32))*$B284+AND(DD$56&lt;'Summary&amp;Assumptions'!$J$31,DD$47&gt;=$FO284,DD$47&lt;=$FP284)*(('Summary&amp;Assumptions'!$H$25*$C284)*(1+'Summary&amp;Assumptions'!$J$29)^(DD$46-1))+AND(DD$56&lt;'Summary&amp;Assumptions'!$J$31,DD$47&gt;=$FQ284,DD$47&lt;=$FR284)*(('Summary&amp;Assumptions'!$H$25*$C284)*(1+'Summary&amp;Assumptions'!$J$29)^(DD$46-1))</f>
        <v>0</v>
      </c>
      <c r="CZ284" s="588">
        <f>AND(DE$55&gt;0,SUM($E284:CY284)&lt;'Summary&amp;Assumptions'!$G$32*$B284,$D284&gt;='Summary&amp;Assumptions'!$D$17,DE$47&gt;=$D284,DE$47&lt;=EDATE($D284,'Summary&amp;Assumptions'!$G$32))*$B284+AND(DE$56&lt;'Summary&amp;Assumptions'!$J$31,DE$47&gt;=$FO284,DE$47&lt;=$FP284)*(('Summary&amp;Assumptions'!$H$25*$C284)*(1+'Summary&amp;Assumptions'!$J$29)^(DE$46-1))+AND(DE$56&lt;'Summary&amp;Assumptions'!$J$31,DE$47&gt;=$FQ284,DE$47&lt;=$FR284)*(('Summary&amp;Assumptions'!$H$25*$C284)*(1+'Summary&amp;Assumptions'!$J$29)^(DE$46-1))</f>
        <v>0</v>
      </c>
      <c r="DA284" s="588">
        <f>AND(DF$55&gt;0,SUM($E284:CZ284)&lt;'Summary&amp;Assumptions'!$G$32*$B284,$D284&gt;='Summary&amp;Assumptions'!$D$17,DF$47&gt;=$D284,DF$47&lt;=EDATE($D284,'Summary&amp;Assumptions'!$G$32))*$B284+AND(DF$56&lt;'Summary&amp;Assumptions'!$J$31,DF$47&gt;=$FO284,DF$47&lt;=$FP284)*(('Summary&amp;Assumptions'!$H$25*$C284)*(1+'Summary&amp;Assumptions'!$J$29)^(DF$46-1))+AND(DF$56&lt;'Summary&amp;Assumptions'!$J$31,DF$47&gt;=$FQ284,DF$47&lt;=$FR284)*(('Summary&amp;Assumptions'!$H$25*$C284)*(1+'Summary&amp;Assumptions'!$J$29)^(DF$46-1))</f>
        <v>0</v>
      </c>
      <c r="DB284" s="588">
        <f>AND(DG$55&gt;0,SUM($E284:DA284)&lt;'Summary&amp;Assumptions'!$G$32*$B284,$D284&gt;='Summary&amp;Assumptions'!$D$17,DG$47&gt;=$D284,DG$47&lt;=EDATE($D284,'Summary&amp;Assumptions'!$G$32))*$B284+AND(DG$56&lt;'Summary&amp;Assumptions'!$J$31,DG$47&gt;=$FO284,DG$47&lt;=$FP284)*(('Summary&amp;Assumptions'!$H$25*$C284)*(1+'Summary&amp;Assumptions'!$J$29)^(DG$46-1))+AND(DG$56&lt;'Summary&amp;Assumptions'!$J$31,DG$47&gt;=$FQ284,DG$47&lt;=$FR284)*(('Summary&amp;Assumptions'!$H$25*$C284)*(1+'Summary&amp;Assumptions'!$J$29)^(DG$46-1))</f>
        <v>0</v>
      </c>
      <c r="DC284" s="588">
        <f>AND(DH$55&gt;0,SUM($E284:DB284)&lt;'Summary&amp;Assumptions'!$G$32*$B284,$D284&gt;='Summary&amp;Assumptions'!$D$17,DH$47&gt;=$D284,DH$47&lt;=EDATE($D284,'Summary&amp;Assumptions'!$G$32))*$B284+AND(DH$56&lt;'Summary&amp;Assumptions'!$J$31,DH$47&gt;=$FO284,DH$47&lt;=$FP284)*(('Summary&amp;Assumptions'!$H$25*$C284)*(1+'Summary&amp;Assumptions'!$J$29)^(DH$46-1))+AND(DH$56&lt;'Summary&amp;Assumptions'!$J$31,DH$47&gt;=$FQ284,DH$47&lt;=$FR284)*(('Summary&amp;Assumptions'!$H$25*$C284)*(1+'Summary&amp;Assumptions'!$J$29)^(DH$46-1))</f>
        <v>0</v>
      </c>
      <c r="DD284" s="588">
        <f>AND(DI$55&gt;0,SUM($E284:DC284)&lt;'Summary&amp;Assumptions'!$G$32*$B284,$D284&gt;='Summary&amp;Assumptions'!$D$17,DI$47&gt;=$D284,DI$47&lt;=EDATE($D284,'Summary&amp;Assumptions'!$G$32))*$B284+AND(DI$56&lt;'Summary&amp;Assumptions'!$J$31,DI$47&gt;=$FO284,DI$47&lt;=$FP284)*(('Summary&amp;Assumptions'!$H$25*$C284)*(1+'Summary&amp;Assumptions'!$J$29)^(DI$46-1))+AND(DI$56&lt;'Summary&amp;Assumptions'!$J$31,DI$47&gt;=$FQ284,DI$47&lt;=$FR284)*(('Summary&amp;Assumptions'!$H$25*$C284)*(1+'Summary&amp;Assumptions'!$J$29)^(DI$46-1))</f>
        <v>0</v>
      </c>
      <c r="DE284" s="588">
        <f>AND(DJ$55&gt;0,SUM($E284:DD284)&lt;'Summary&amp;Assumptions'!$G$32*$B284,$D284&gt;='Summary&amp;Assumptions'!$D$17,DJ$47&gt;=$D284,DJ$47&lt;=EDATE($D284,'Summary&amp;Assumptions'!$G$32))*$B284+AND(DJ$56&lt;'Summary&amp;Assumptions'!$J$31,DJ$47&gt;=$FO284,DJ$47&lt;=$FP284)*(('Summary&amp;Assumptions'!$H$25*$C284)*(1+'Summary&amp;Assumptions'!$J$29)^(DJ$46-1))+AND(DJ$56&lt;'Summary&amp;Assumptions'!$J$31,DJ$47&gt;=$FQ284,DJ$47&lt;=$FR284)*(('Summary&amp;Assumptions'!$H$25*$C284)*(1+'Summary&amp;Assumptions'!$J$29)^(DJ$46-1))</f>
        <v>0</v>
      </c>
      <c r="DF284" s="588">
        <f>AND(DK$55&gt;0,SUM($E284:DE284)&lt;'Summary&amp;Assumptions'!$G$32*$B284,$D284&gt;='Summary&amp;Assumptions'!$D$17,DK$47&gt;=$D284,DK$47&lt;=EDATE($D284,'Summary&amp;Assumptions'!$G$32))*$B284+AND(DK$56&lt;'Summary&amp;Assumptions'!$J$31,DK$47&gt;=$FO284,DK$47&lt;=$FP284)*(('Summary&amp;Assumptions'!$H$25*$C284)*(1+'Summary&amp;Assumptions'!$J$29)^(DK$46-1))+AND(DK$56&lt;'Summary&amp;Assumptions'!$J$31,DK$47&gt;=$FQ284,DK$47&lt;=$FR284)*(('Summary&amp;Assumptions'!$H$25*$C284)*(1+'Summary&amp;Assumptions'!$J$29)^(DK$46-1))</f>
        <v>0</v>
      </c>
      <c r="DG284" s="588">
        <f>AND(DL$55&gt;0,SUM($E284:DF284)&lt;'Summary&amp;Assumptions'!$G$32*$B284,$D284&gt;='Summary&amp;Assumptions'!$D$17,DL$47&gt;=$D284,DL$47&lt;=EDATE($D284,'Summary&amp;Assumptions'!$G$32))*$B284+AND(DL$56&lt;'Summary&amp;Assumptions'!$J$31,DL$47&gt;=$FO284,DL$47&lt;=$FP284)*(('Summary&amp;Assumptions'!$H$25*$C284)*(1+'Summary&amp;Assumptions'!$J$29)^(DL$46-1))+AND(DL$56&lt;'Summary&amp;Assumptions'!$J$31,DL$47&gt;=$FQ284,DL$47&lt;=$FR284)*(('Summary&amp;Assumptions'!$H$25*$C284)*(1+'Summary&amp;Assumptions'!$J$29)^(DL$46-1))</f>
        <v>0</v>
      </c>
      <c r="DH284" s="588">
        <f>AND(DM$55&gt;0,SUM($E284:DG284)&lt;'Summary&amp;Assumptions'!$G$32*$B284,$D284&gt;='Summary&amp;Assumptions'!$D$17,DM$47&gt;=$D284,DM$47&lt;=EDATE($D284,'Summary&amp;Assumptions'!$G$32))*$B284+AND(DM$56&lt;'Summary&amp;Assumptions'!$J$31,DM$47&gt;=$FO284,DM$47&lt;=$FP284)*(('Summary&amp;Assumptions'!$H$25*$C284)*(1+'Summary&amp;Assumptions'!$J$29)^(DM$46-1))+AND(DM$56&lt;'Summary&amp;Assumptions'!$J$31,DM$47&gt;=$FQ284,DM$47&lt;=$FR284)*(('Summary&amp;Assumptions'!$H$25*$C284)*(1+'Summary&amp;Assumptions'!$J$29)^(DM$46-1))</f>
        <v>0</v>
      </c>
      <c r="DI284" s="588">
        <f>AND(DN$55&gt;0,SUM($E284:DH284)&lt;'Summary&amp;Assumptions'!$G$32*$B284,$D284&gt;='Summary&amp;Assumptions'!$D$17,DN$47&gt;=$D284,DN$47&lt;=EDATE($D284,'Summary&amp;Assumptions'!$G$32))*$B284+AND(DN$56&lt;'Summary&amp;Assumptions'!$J$31,DN$47&gt;=$FO284,DN$47&lt;=$FP284)*(('Summary&amp;Assumptions'!$H$25*$C284)*(1+'Summary&amp;Assumptions'!$J$29)^(DN$46-1))+AND(DN$56&lt;'Summary&amp;Assumptions'!$J$31,DN$47&gt;=$FQ284,DN$47&lt;=$FR284)*(('Summary&amp;Assumptions'!$H$25*$C284)*(1+'Summary&amp;Assumptions'!$J$29)^(DN$46-1))</f>
        <v>0</v>
      </c>
      <c r="DJ284" s="588">
        <f>AND(DO$55&gt;0,SUM($E284:DI284)&lt;'Summary&amp;Assumptions'!$G$32*$B284,$D284&gt;='Summary&amp;Assumptions'!$D$17,DO$47&gt;=$D284,DO$47&lt;=EDATE($D284,'Summary&amp;Assumptions'!$G$32))*$B284+AND(DO$56&lt;'Summary&amp;Assumptions'!$J$31,DO$47&gt;=$FO284,DO$47&lt;=$FP284)*(('Summary&amp;Assumptions'!$H$25*$C284)*(1+'Summary&amp;Assumptions'!$J$29)^(DO$46-1))+AND(DO$56&lt;'Summary&amp;Assumptions'!$J$31,DO$47&gt;=$FQ284,DO$47&lt;=$FR284)*(('Summary&amp;Assumptions'!$H$25*$C284)*(1+'Summary&amp;Assumptions'!$J$29)^(DO$46-1))</f>
        <v>0</v>
      </c>
      <c r="DK284" s="588">
        <f>AND(DP$55&gt;0,SUM($E284:DJ284)&lt;'Summary&amp;Assumptions'!$G$32*$B284,$D284&gt;='Summary&amp;Assumptions'!$D$17,DP$47&gt;=$D284,DP$47&lt;=EDATE($D284,'Summary&amp;Assumptions'!$G$32))*$B284+AND(DP$56&lt;'Summary&amp;Assumptions'!$J$31,DP$47&gt;=$FO284,DP$47&lt;=$FP284)*(('Summary&amp;Assumptions'!$H$25*$C284)*(1+'Summary&amp;Assumptions'!$J$29)^(DP$46-1))+AND(DP$56&lt;'Summary&amp;Assumptions'!$J$31,DP$47&gt;=$FQ284,DP$47&lt;=$FR284)*(('Summary&amp;Assumptions'!$H$25*$C284)*(1+'Summary&amp;Assumptions'!$J$29)^(DP$46-1))</f>
        <v>0</v>
      </c>
      <c r="DL284" s="588">
        <f>AND(DQ$55&gt;0,SUM($E284:DK284)&lt;'Summary&amp;Assumptions'!$G$32*$B284,$D284&gt;='Summary&amp;Assumptions'!$D$17,DQ$47&gt;=$D284,DQ$47&lt;=EDATE($D284,'Summary&amp;Assumptions'!$G$32))*$B284+AND(DQ$56&lt;'Summary&amp;Assumptions'!$J$31,DQ$47&gt;=$FO284,DQ$47&lt;=$FP284)*(('Summary&amp;Assumptions'!$H$25*$C284)*(1+'Summary&amp;Assumptions'!$J$29)^(DQ$46-1))+AND(DQ$56&lt;'Summary&amp;Assumptions'!$J$31,DQ$47&gt;=$FQ284,DQ$47&lt;=$FR284)*(('Summary&amp;Assumptions'!$H$25*$C284)*(1+'Summary&amp;Assumptions'!$J$29)^(DQ$46-1))</f>
        <v>0</v>
      </c>
      <c r="DM284" s="588">
        <f>AND(DR$55&gt;0,SUM($E284:DL284)&lt;'Summary&amp;Assumptions'!$G$32*$B284,$D284&gt;='Summary&amp;Assumptions'!$D$17,DR$47&gt;=$D284,DR$47&lt;=EDATE($D284,'Summary&amp;Assumptions'!$G$32))*$B284+AND(DR$56&lt;'Summary&amp;Assumptions'!$J$31,DR$47&gt;=$FO284,DR$47&lt;=$FP284)*(('Summary&amp;Assumptions'!$H$25*$C284)*(1+'Summary&amp;Assumptions'!$J$29)^(DR$46-1))+AND(DR$56&lt;'Summary&amp;Assumptions'!$J$31,DR$47&gt;=$FQ284,DR$47&lt;=$FR284)*(('Summary&amp;Assumptions'!$H$25*$C284)*(1+'Summary&amp;Assumptions'!$J$29)^(DR$46-1))</f>
        <v>0</v>
      </c>
      <c r="DN284" s="588">
        <f>AND(DS$55&gt;0,SUM($E284:DM284)&lt;'Summary&amp;Assumptions'!$G$32*$B284,$D284&gt;='Summary&amp;Assumptions'!$D$17,DS$47&gt;=$D284,DS$47&lt;=EDATE($D284,'Summary&amp;Assumptions'!$G$32))*$B284+AND(DS$56&lt;'Summary&amp;Assumptions'!$J$31,DS$47&gt;=$FO284,DS$47&lt;=$FP284)*(('Summary&amp;Assumptions'!$H$25*$C284)*(1+'Summary&amp;Assumptions'!$J$29)^(DS$46-1))+AND(DS$56&lt;'Summary&amp;Assumptions'!$J$31,DS$47&gt;=$FQ284,DS$47&lt;=$FR284)*(('Summary&amp;Assumptions'!$H$25*$C284)*(1+'Summary&amp;Assumptions'!$J$29)^(DS$46-1))</f>
        <v>0</v>
      </c>
      <c r="DO284" s="588">
        <f>AND(DT$55&gt;0,SUM($E284:DN284)&lt;'Summary&amp;Assumptions'!$G$32*$B284,$D284&gt;='Summary&amp;Assumptions'!$D$17,DT$47&gt;=$D284,DT$47&lt;=EDATE($D284,'Summary&amp;Assumptions'!$G$32))*$B284+AND(DT$56&lt;'Summary&amp;Assumptions'!$J$31,DT$47&gt;=$FO284,DT$47&lt;=$FP284)*(('Summary&amp;Assumptions'!$H$25*$C284)*(1+'Summary&amp;Assumptions'!$J$29)^(DT$46-1))+AND(DT$56&lt;'Summary&amp;Assumptions'!$J$31,DT$47&gt;=$FQ284,DT$47&lt;=$FR284)*(('Summary&amp;Assumptions'!$H$25*$C284)*(1+'Summary&amp;Assumptions'!$J$29)^(DT$46-1))</f>
        <v>0</v>
      </c>
      <c r="DP284" s="588">
        <f>AND(DU$55&gt;0,SUM($E284:DO284)&lt;'Summary&amp;Assumptions'!$G$32*$B284,$D284&gt;='Summary&amp;Assumptions'!$D$17,DU$47&gt;=$D284,DU$47&lt;=EDATE($D284,'Summary&amp;Assumptions'!$G$32))*$B284+AND(DU$56&lt;'Summary&amp;Assumptions'!$J$31,DU$47&gt;=$FO284,DU$47&lt;=$FP284)*(('Summary&amp;Assumptions'!$H$25*$C284)*(1+'Summary&amp;Assumptions'!$J$29)^(DU$46-1))+AND(DU$56&lt;'Summary&amp;Assumptions'!$J$31,DU$47&gt;=$FQ284,DU$47&lt;=$FR284)*(('Summary&amp;Assumptions'!$H$25*$C284)*(1+'Summary&amp;Assumptions'!$J$29)^(DU$46-1))</f>
        <v>0</v>
      </c>
      <c r="DQ284" s="588">
        <f>AND(DV$55&gt;0,SUM($E284:DP284)&lt;'Summary&amp;Assumptions'!$G$32*$B284,$D284&gt;='Summary&amp;Assumptions'!$D$17,DV$47&gt;=$D284,DV$47&lt;=EDATE($D284,'Summary&amp;Assumptions'!$G$32))*$B284+AND(DV$56&lt;'Summary&amp;Assumptions'!$J$31,DV$47&gt;=$FO284,DV$47&lt;=$FP284)*(('Summary&amp;Assumptions'!$H$25*$C284)*(1+'Summary&amp;Assumptions'!$J$29)^(DV$46-1))+AND(DV$56&lt;'Summary&amp;Assumptions'!$J$31,DV$47&gt;=$FQ284,DV$47&lt;=$FR284)*(('Summary&amp;Assumptions'!$H$25*$C284)*(1+'Summary&amp;Assumptions'!$J$29)^(DV$46-1))</f>
        <v>0</v>
      </c>
      <c r="DR284" s="588">
        <f>AND(DW$55&gt;0,SUM($E284:DQ284)&lt;'Summary&amp;Assumptions'!$G$32*$B284,$D284&gt;='Summary&amp;Assumptions'!$D$17,DW$47&gt;=$D284,DW$47&lt;=EDATE($D284,'Summary&amp;Assumptions'!$G$32))*$B284+AND(DW$56&lt;'Summary&amp;Assumptions'!$J$31,DW$47&gt;=$FO284,DW$47&lt;=$FP284)*(('Summary&amp;Assumptions'!$H$25*$C284)*(1+'Summary&amp;Assumptions'!$J$29)^(DW$46-1))+AND(DW$56&lt;'Summary&amp;Assumptions'!$J$31,DW$47&gt;=$FQ284,DW$47&lt;=$FR284)*(('Summary&amp;Assumptions'!$H$25*$C284)*(1+'Summary&amp;Assumptions'!$J$29)^(DW$46-1))</f>
        <v>0</v>
      </c>
      <c r="DS284" s="588">
        <f>AND(DX$55&gt;0,SUM($E284:DR284)&lt;'Summary&amp;Assumptions'!$G$32*$B284,$D284&gt;='Summary&amp;Assumptions'!$D$17,DX$47&gt;=$D284,DX$47&lt;=EDATE($D284,'Summary&amp;Assumptions'!$G$32))*$B284+AND(DX$56&lt;'Summary&amp;Assumptions'!$J$31,DX$47&gt;=$FO284,DX$47&lt;=$FP284)*(('Summary&amp;Assumptions'!$H$25*$C284)*(1+'Summary&amp;Assumptions'!$J$29)^(DX$46-1))+AND(DX$56&lt;'Summary&amp;Assumptions'!$J$31,DX$47&gt;=$FQ284,DX$47&lt;=$FR284)*(('Summary&amp;Assumptions'!$H$25*$C284)*(1+'Summary&amp;Assumptions'!$J$29)^(DX$46-1))</f>
        <v>0</v>
      </c>
      <c r="DT284" s="588">
        <f>AND(DY$55&gt;0,SUM($E284:DS284)&lt;'Summary&amp;Assumptions'!$G$32*$B284,$D284&gt;='Summary&amp;Assumptions'!$D$17,DY$47&gt;=$D284,DY$47&lt;=EDATE($D284,'Summary&amp;Assumptions'!$G$32))*$B284+AND(DY$56&lt;'Summary&amp;Assumptions'!$J$31,DY$47&gt;=$FO284,DY$47&lt;=$FP284)*(('Summary&amp;Assumptions'!$H$25*$C284)*(1+'Summary&amp;Assumptions'!$J$29)^(DY$46-1))+AND(DY$56&lt;'Summary&amp;Assumptions'!$J$31,DY$47&gt;=$FQ284,DY$47&lt;=$FR284)*(('Summary&amp;Assumptions'!$H$25*$C284)*(1+'Summary&amp;Assumptions'!$J$29)^(DY$46-1))</f>
        <v>0</v>
      </c>
      <c r="DU284" s="588">
        <f>AND(DZ$55&gt;0,SUM($E284:DT284)&lt;'Summary&amp;Assumptions'!$G$32*$B284,$D284&gt;='Summary&amp;Assumptions'!$D$17,DZ$47&gt;=$D284,DZ$47&lt;=EDATE($D284,'Summary&amp;Assumptions'!$G$32))*$B284+AND(DZ$56&lt;'Summary&amp;Assumptions'!$J$31,DZ$47&gt;=$FO284,DZ$47&lt;=$FP284)*(('Summary&amp;Assumptions'!$H$25*$C284)*(1+'Summary&amp;Assumptions'!$J$29)^(DZ$46-1))+AND(DZ$56&lt;'Summary&amp;Assumptions'!$J$31,DZ$47&gt;=$FQ284,DZ$47&lt;=$FR284)*(('Summary&amp;Assumptions'!$H$25*$C284)*(1+'Summary&amp;Assumptions'!$J$29)^(DZ$46-1))</f>
        <v>0</v>
      </c>
      <c r="DV284" s="588">
        <f>AND(EA$55&gt;0,SUM($E284:DU284)&lt;'Summary&amp;Assumptions'!$G$32*$B284,$D284&gt;='Summary&amp;Assumptions'!$D$17,EA$47&gt;=$D284,EA$47&lt;=EDATE($D284,'Summary&amp;Assumptions'!$G$32))*$B284+AND(EA$56&lt;'Summary&amp;Assumptions'!$J$31,EA$47&gt;=$FO284,EA$47&lt;=$FP284)*(('Summary&amp;Assumptions'!$H$25*$C284)*(1+'Summary&amp;Assumptions'!$J$29)^(EA$46-1))+AND(EA$56&lt;'Summary&amp;Assumptions'!$J$31,EA$47&gt;=$FQ284,EA$47&lt;=$FR284)*(('Summary&amp;Assumptions'!$H$25*$C284)*(1+'Summary&amp;Assumptions'!$J$29)^(EA$46-1))</f>
        <v>0</v>
      </c>
      <c r="DW284" s="588">
        <f>AND(EB$55&gt;0,SUM($E284:DV284)&lt;'Summary&amp;Assumptions'!$G$32*$B284,$D284&gt;='Summary&amp;Assumptions'!$D$17,EB$47&gt;=$D284,EB$47&lt;=EDATE($D284,'Summary&amp;Assumptions'!$G$32))*$B284+AND(EB$56&lt;'Summary&amp;Assumptions'!$J$31,EB$47&gt;=$FO284,EB$47&lt;=$FP284)*(('Summary&amp;Assumptions'!$H$25*$C284)*(1+'Summary&amp;Assumptions'!$J$29)^(EB$46-1))+AND(EB$56&lt;'Summary&amp;Assumptions'!$J$31,EB$47&gt;=$FQ284,EB$47&lt;=$FR284)*(('Summary&amp;Assumptions'!$H$25*$C284)*(1+'Summary&amp;Assumptions'!$J$29)^(EB$46-1))</f>
        <v>0</v>
      </c>
      <c r="DX284" s="588">
        <f>AND(EC$55&gt;0,SUM($E284:DW284)&lt;'Summary&amp;Assumptions'!$G$32*$B284,$D284&gt;='Summary&amp;Assumptions'!$D$17,EC$47&gt;=$D284,EC$47&lt;=EDATE($D284,'Summary&amp;Assumptions'!$G$32))*$B284+AND(EC$56&lt;'Summary&amp;Assumptions'!$J$31,EC$47&gt;=$FO284,EC$47&lt;=$FP284)*(('Summary&amp;Assumptions'!$H$25*$C284)*(1+'Summary&amp;Assumptions'!$J$29)^(EC$46-1))+AND(EC$56&lt;'Summary&amp;Assumptions'!$J$31,EC$47&gt;=$FQ284,EC$47&lt;=$FR284)*(('Summary&amp;Assumptions'!$H$25*$C284)*(1+'Summary&amp;Assumptions'!$J$29)^(EC$46-1))</f>
        <v>0</v>
      </c>
      <c r="DY284" s="588">
        <f>AND(ED$55&gt;0,SUM($E284:DX284)&lt;'Summary&amp;Assumptions'!$G$32*$B284,$D284&gt;='Summary&amp;Assumptions'!$D$17,ED$47&gt;=$D284,ED$47&lt;=EDATE($D284,'Summary&amp;Assumptions'!$G$32))*$B284+AND(ED$56&lt;'Summary&amp;Assumptions'!$J$31,ED$47&gt;=$FO284,ED$47&lt;=$FP284)*(('Summary&amp;Assumptions'!$H$25*$C284)*(1+'Summary&amp;Assumptions'!$J$29)^(ED$46-1))+AND(ED$56&lt;'Summary&amp;Assumptions'!$J$31,ED$47&gt;=$FQ284,ED$47&lt;=$FR284)*(('Summary&amp;Assumptions'!$H$25*$C284)*(1+'Summary&amp;Assumptions'!$J$29)^(ED$46-1))</f>
        <v>0</v>
      </c>
      <c r="DZ284" s="588">
        <f>AND(EE$55&gt;0,SUM($E284:DY284)&lt;'Summary&amp;Assumptions'!$G$32*$B284,$D284&gt;='Summary&amp;Assumptions'!$D$17,EE$47&gt;=$D284,EE$47&lt;=EDATE($D284,'Summary&amp;Assumptions'!$G$32))*$B284+AND(EE$56&lt;'Summary&amp;Assumptions'!$J$31,EE$47&gt;=$FO284,EE$47&lt;=$FP284)*(('Summary&amp;Assumptions'!$H$25*$C284)*(1+'Summary&amp;Assumptions'!$J$29)^(EE$46-1))+AND(EE$56&lt;'Summary&amp;Assumptions'!$J$31,EE$47&gt;=$FQ284,EE$47&lt;=$FR284)*(('Summary&amp;Assumptions'!$H$25*$C284)*(1+'Summary&amp;Assumptions'!$J$29)^(EE$46-1))</f>
        <v>0</v>
      </c>
      <c r="EA284" s="588">
        <f>AND(EF$55&gt;0,SUM($E284:DZ284)&lt;'Summary&amp;Assumptions'!$G$32*$B284,$D284&gt;='Summary&amp;Assumptions'!$D$17,EF$47&gt;=$D284,EF$47&lt;=EDATE($D284,'Summary&amp;Assumptions'!$G$32))*$B284+AND(EF$56&lt;'Summary&amp;Assumptions'!$J$31,EF$47&gt;=$FO284,EF$47&lt;=$FP284)*(('Summary&amp;Assumptions'!$H$25*$C284)*(1+'Summary&amp;Assumptions'!$J$29)^(EF$46-1))+AND(EF$56&lt;'Summary&amp;Assumptions'!$J$31,EF$47&gt;=$FQ284,EF$47&lt;=$FR284)*(('Summary&amp;Assumptions'!$H$25*$C284)*(1+'Summary&amp;Assumptions'!$J$29)^(EF$46-1))</f>
        <v>0</v>
      </c>
      <c r="EB284" s="588">
        <f>AND(EG$55&gt;0,SUM($E284:EA284)&lt;'Summary&amp;Assumptions'!$G$32*$B284,$D284&gt;='Summary&amp;Assumptions'!$D$17,EG$47&gt;=$D284,EG$47&lt;=EDATE($D284,'Summary&amp;Assumptions'!$G$32))*$B284+AND(EG$56&lt;'Summary&amp;Assumptions'!$J$31,EG$47&gt;=$FO284,EG$47&lt;=$FP284)*(('Summary&amp;Assumptions'!$H$25*$C284)*(1+'Summary&amp;Assumptions'!$J$29)^(EG$46-1))+AND(EG$56&lt;'Summary&amp;Assumptions'!$J$31,EG$47&gt;=$FQ284,EG$47&lt;=$FR284)*(('Summary&amp;Assumptions'!$H$25*$C284)*(1+'Summary&amp;Assumptions'!$J$29)^(EG$46-1))</f>
        <v>0</v>
      </c>
      <c r="EC284" s="588">
        <f>AND(EH$55&gt;0,SUM($E284:EB284)&lt;'Summary&amp;Assumptions'!$G$32*$B284,$D284&gt;='Summary&amp;Assumptions'!$D$17,EH$47&gt;=$D284,EH$47&lt;=EDATE($D284,'Summary&amp;Assumptions'!$G$32))*$B284+AND(EH$56&lt;'Summary&amp;Assumptions'!$J$31,EH$47&gt;=$FO284,EH$47&lt;=$FP284)*(('Summary&amp;Assumptions'!$H$25*$C284)*(1+'Summary&amp;Assumptions'!$J$29)^(EH$46-1))+AND(EH$56&lt;'Summary&amp;Assumptions'!$J$31,EH$47&gt;=$FQ284,EH$47&lt;=$FR284)*(('Summary&amp;Assumptions'!$H$25*$C284)*(1+'Summary&amp;Assumptions'!$J$29)^(EH$46-1))</f>
        <v>0</v>
      </c>
      <c r="ED284" s="588">
        <f>AND(EI$55&gt;0,SUM($E284:EC284)&lt;'Summary&amp;Assumptions'!$G$32*$B284,$D284&gt;='Summary&amp;Assumptions'!$D$17,EI$47&gt;=$D284,EI$47&lt;=EDATE($D284,'Summary&amp;Assumptions'!$G$32))*$B284+AND(EI$56&lt;'Summary&amp;Assumptions'!$J$31,EI$47&gt;=$FO284,EI$47&lt;=$FP284)*(('Summary&amp;Assumptions'!$H$25*$C284)*(1+'Summary&amp;Assumptions'!$J$29)^(EI$46-1))+AND(EI$56&lt;'Summary&amp;Assumptions'!$J$31,EI$47&gt;=$FQ284,EI$47&lt;=$FR284)*(('Summary&amp;Assumptions'!$H$25*$C284)*(1+'Summary&amp;Assumptions'!$J$29)^(EI$46-1))</f>
        <v>0</v>
      </c>
      <c r="EE284" s="588">
        <f>AND(EJ$55&gt;0,SUM($E284:ED284)&lt;'Summary&amp;Assumptions'!$G$32*$B284,$D284&gt;='Summary&amp;Assumptions'!$D$17,EJ$47&gt;=$D284,EJ$47&lt;=EDATE($D284,'Summary&amp;Assumptions'!$G$32))*$B284+AND(EJ$56&lt;'Summary&amp;Assumptions'!$J$31,EJ$47&gt;=$FO284,EJ$47&lt;=$FP284)*(('Summary&amp;Assumptions'!$H$25*$C284)*(1+'Summary&amp;Assumptions'!$J$29)^(EJ$46-1))+AND(EJ$56&lt;'Summary&amp;Assumptions'!$J$31,EJ$47&gt;=$FQ284,EJ$47&lt;=$FR284)*(('Summary&amp;Assumptions'!$H$25*$C284)*(1+'Summary&amp;Assumptions'!$J$29)^(EJ$46-1))</f>
        <v>0</v>
      </c>
      <c r="EF284" s="588">
        <f>AND(EK$55&gt;0,SUM($E284:EE284)&lt;'Summary&amp;Assumptions'!$G$32*$B284,$D284&gt;='Summary&amp;Assumptions'!$D$17,EK$47&gt;=$D284,EK$47&lt;=EDATE($D284,'Summary&amp;Assumptions'!$G$32))*$B284+AND(EK$56&lt;'Summary&amp;Assumptions'!$J$31,EK$47&gt;=$FO284,EK$47&lt;=$FP284)*(('Summary&amp;Assumptions'!$H$25*$C284)*(1+'Summary&amp;Assumptions'!$J$29)^(EK$46-1))+AND(EK$56&lt;'Summary&amp;Assumptions'!$J$31,EK$47&gt;=$FQ284,EK$47&lt;=$FR284)*(('Summary&amp;Assumptions'!$H$25*$C284)*(1+'Summary&amp;Assumptions'!$J$29)^(EK$46-1))</f>
        <v>0</v>
      </c>
      <c r="EG284" s="588">
        <f>AND(EL$55&gt;0,SUM($E284:EF284)&lt;'Summary&amp;Assumptions'!$G$32*$B284,$D284&gt;='Summary&amp;Assumptions'!$D$17,EL$47&gt;=$D284,EL$47&lt;=EDATE($D284,'Summary&amp;Assumptions'!$G$32))*$B284+AND(EL$56&lt;'Summary&amp;Assumptions'!$J$31,EL$47&gt;=$FO284,EL$47&lt;=$FP284)*(('Summary&amp;Assumptions'!$H$25*$C284)*(1+'Summary&amp;Assumptions'!$J$29)^(EL$46-1))+AND(EL$56&lt;'Summary&amp;Assumptions'!$J$31,EL$47&gt;=$FQ284,EL$47&lt;=$FR284)*(('Summary&amp;Assumptions'!$H$25*$C284)*(1+'Summary&amp;Assumptions'!$J$29)^(EL$46-1))</f>
        <v>0</v>
      </c>
      <c r="EH284" s="588">
        <f>AND(EM$55&gt;0,SUM($E284:EG284)&lt;'Summary&amp;Assumptions'!$G$32*$B284,$D284&gt;='Summary&amp;Assumptions'!$D$17,EM$47&gt;=$D284,EM$47&lt;=EDATE($D284,'Summary&amp;Assumptions'!$G$32))*$B284+AND(EM$56&lt;'Summary&amp;Assumptions'!$J$31,EM$47&gt;=$FO284,EM$47&lt;=$FP284)*(('Summary&amp;Assumptions'!$H$25*$C284)*(1+'Summary&amp;Assumptions'!$J$29)^(EM$46-1))+AND(EM$56&lt;'Summary&amp;Assumptions'!$J$31,EM$47&gt;=$FQ284,EM$47&lt;=$FR284)*(('Summary&amp;Assumptions'!$H$25*$C284)*(1+'Summary&amp;Assumptions'!$J$29)^(EM$46-1))</f>
        <v>0</v>
      </c>
      <c r="EI284" s="588">
        <f>AND(EN$55&gt;0,SUM($E284:EH284)&lt;'Summary&amp;Assumptions'!$G$32*$B284,$D284&gt;='Summary&amp;Assumptions'!$D$17,EN$47&gt;=$D284,EN$47&lt;=EDATE($D284,'Summary&amp;Assumptions'!$G$32))*$B284+AND(EN$56&lt;'Summary&amp;Assumptions'!$J$31,EN$47&gt;=$FO284,EN$47&lt;=$FP284)*(('Summary&amp;Assumptions'!$H$25*$C284)*(1+'Summary&amp;Assumptions'!$J$29)^(EN$46-1))+AND(EN$56&lt;'Summary&amp;Assumptions'!$J$31,EN$47&gt;=$FQ284,EN$47&lt;=$FR284)*(('Summary&amp;Assumptions'!$H$25*$C284)*(1+'Summary&amp;Assumptions'!$J$29)^(EN$46-1))</f>
        <v>0</v>
      </c>
      <c r="EJ284" s="588">
        <f>AND(EO$55&gt;0,SUM($E284:EI284)&lt;'Summary&amp;Assumptions'!$G$32*$B284,$D284&gt;='Summary&amp;Assumptions'!$D$17,EO$47&gt;=$D284,EO$47&lt;=EDATE($D284,'Summary&amp;Assumptions'!$G$32))*$B284+AND(EO$56&lt;'Summary&amp;Assumptions'!$J$31,EO$47&gt;=$FO284,EO$47&lt;=$FP284)*(('Summary&amp;Assumptions'!$H$25*$C284)*(1+'Summary&amp;Assumptions'!$J$29)^(EO$46-1))+AND(EO$56&lt;'Summary&amp;Assumptions'!$J$31,EO$47&gt;=$FQ284,EO$47&lt;=$FR284)*(('Summary&amp;Assumptions'!$H$25*$C284)*(1+'Summary&amp;Assumptions'!$J$29)^(EO$46-1))</f>
        <v>0</v>
      </c>
      <c r="EK284" s="588">
        <f>AND(EP$55&gt;0,SUM($E284:EJ284)&lt;'Summary&amp;Assumptions'!$G$32*$B284,$D284&gt;='Summary&amp;Assumptions'!$D$17,EP$47&gt;=$D284,EP$47&lt;=EDATE($D284,'Summary&amp;Assumptions'!$G$32))*$B284+AND(EP$56&lt;'Summary&amp;Assumptions'!$J$31,EP$47&gt;=$FO284,EP$47&lt;=$FP284)*(('Summary&amp;Assumptions'!$H$25*$C284)*(1+'Summary&amp;Assumptions'!$J$29)^(EP$46-1))+AND(EP$56&lt;'Summary&amp;Assumptions'!$J$31,EP$47&gt;=$FQ284,EP$47&lt;=$FR284)*(('Summary&amp;Assumptions'!$H$25*$C284)*(1+'Summary&amp;Assumptions'!$J$29)^(EP$46-1))</f>
        <v>0</v>
      </c>
      <c r="EL284" s="588">
        <f>AND(EQ$55&gt;0,SUM($E284:EK284)&lt;'Summary&amp;Assumptions'!$G$32*$B284,$D284&gt;='Summary&amp;Assumptions'!$D$17,EQ$47&gt;=$D284,EQ$47&lt;=EDATE($D284,'Summary&amp;Assumptions'!$G$32))*$B284+AND(EQ$56&lt;'Summary&amp;Assumptions'!$J$31,EQ$47&gt;=$FO284,EQ$47&lt;=$FP284)*(('Summary&amp;Assumptions'!$H$25*$C284)*(1+'Summary&amp;Assumptions'!$J$29)^(EQ$46-1))+AND(EQ$56&lt;'Summary&amp;Assumptions'!$J$31,EQ$47&gt;=$FQ284,EQ$47&lt;=$FR284)*(('Summary&amp;Assumptions'!$H$25*$C284)*(1+'Summary&amp;Assumptions'!$J$29)^(EQ$46-1))</f>
        <v>0</v>
      </c>
      <c r="EM284" s="588">
        <f>AND(ER$55&gt;0,SUM($E284:EL284)&lt;'Summary&amp;Assumptions'!$G$32*$B284,$D284&gt;='Summary&amp;Assumptions'!$D$17,ER$47&gt;=$D284,ER$47&lt;=EDATE($D284,'Summary&amp;Assumptions'!$G$32))*$B284+AND(ER$56&lt;'Summary&amp;Assumptions'!$J$31,ER$47&gt;=$FO284,ER$47&lt;=$FP284)*(('Summary&amp;Assumptions'!$H$25*$C284)*(1+'Summary&amp;Assumptions'!$J$29)^(ER$46-1))+AND(ER$56&lt;'Summary&amp;Assumptions'!$J$31,ER$47&gt;=$FQ284,ER$47&lt;=$FR284)*(('Summary&amp;Assumptions'!$H$25*$C284)*(1+'Summary&amp;Assumptions'!$J$29)^(ER$46-1))</f>
        <v>0</v>
      </c>
      <c r="EN284" s="588">
        <f>AND(ES$55&gt;0,SUM($E284:EM284)&lt;'Summary&amp;Assumptions'!$G$32*$B284,$D284&gt;='Summary&amp;Assumptions'!$D$17,ES$47&gt;=$D284,ES$47&lt;=EDATE($D284,'Summary&amp;Assumptions'!$G$32))*$B284+AND(ES$56&lt;'Summary&amp;Assumptions'!$J$31,ES$47&gt;=$FO284,ES$47&lt;=$FP284)*(('Summary&amp;Assumptions'!$H$25*$C284)*(1+'Summary&amp;Assumptions'!$J$29)^(ES$46-1))+AND(ES$56&lt;'Summary&amp;Assumptions'!$J$31,ES$47&gt;=$FQ284,ES$47&lt;=$FR284)*(('Summary&amp;Assumptions'!$H$25*$C284)*(1+'Summary&amp;Assumptions'!$J$29)^(ES$46-1))</f>
        <v>0</v>
      </c>
      <c r="EO284" s="588">
        <f>AND(ET$55&gt;0,SUM($E284:EN284)&lt;'Summary&amp;Assumptions'!$G$32*$B284,$D284&gt;='Summary&amp;Assumptions'!$D$17,ET$47&gt;=$D284,ET$47&lt;=EDATE($D284,'Summary&amp;Assumptions'!$G$32))*$B284+AND(ET$56&lt;'Summary&amp;Assumptions'!$J$31,ET$47&gt;=$FO284,ET$47&lt;=$FP284)*(('Summary&amp;Assumptions'!$H$25*$C284)*(1+'Summary&amp;Assumptions'!$J$29)^(ET$46-1))+AND(ET$56&lt;'Summary&amp;Assumptions'!$J$31,ET$47&gt;=$FQ284,ET$47&lt;=$FR284)*(('Summary&amp;Assumptions'!$H$25*$C284)*(1+'Summary&amp;Assumptions'!$J$29)^(ET$46-1))</f>
        <v>0</v>
      </c>
      <c r="EP284" s="588">
        <f>AND(EU$55&gt;0,SUM($E284:EO284)&lt;'Summary&amp;Assumptions'!$G$32*$B284,$D284&gt;='Summary&amp;Assumptions'!$D$17,EU$47&gt;=$D284,EU$47&lt;=EDATE($D284,'Summary&amp;Assumptions'!$G$32))*$B284+AND(EU$56&lt;'Summary&amp;Assumptions'!$J$31,EU$47&gt;=$FO284,EU$47&lt;=$FP284)*(('Summary&amp;Assumptions'!$H$25*$C284)*(1+'Summary&amp;Assumptions'!$J$29)^(EU$46-1))+AND(EU$56&lt;'Summary&amp;Assumptions'!$J$31,EU$47&gt;=$FQ284,EU$47&lt;=$FR284)*(('Summary&amp;Assumptions'!$H$25*$C284)*(1+'Summary&amp;Assumptions'!$J$29)^(EU$46-1))</f>
        <v>0</v>
      </c>
      <c r="EQ284" s="588">
        <f>AND(EV$55&gt;0,SUM($E284:EP284)&lt;'Summary&amp;Assumptions'!$G$32*$B284,$D284&gt;='Summary&amp;Assumptions'!$D$17,EV$47&gt;=$D284,EV$47&lt;=EDATE($D284,'Summary&amp;Assumptions'!$G$32))*$B284+AND(EV$56&lt;'Summary&amp;Assumptions'!$J$31,EV$47&gt;=$FO284,EV$47&lt;=$FP284)*(('Summary&amp;Assumptions'!$H$25*$C284)*(1+'Summary&amp;Assumptions'!$J$29)^(EV$46-1))+AND(EV$56&lt;'Summary&amp;Assumptions'!$J$31,EV$47&gt;=$FQ284,EV$47&lt;=$FR284)*(('Summary&amp;Assumptions'!$H$25*$C284)*(1+'Summary&amp;Assumptions'!$J$29)^(EV$46-1))</f>
        <v>0</v>
      </c>
      <c r="ER284" s="588">
        <f>AND(EW$55&gt;0,SUM($E284:EQ284)&lt;'Summary&amp;Assumptions'!$G$32*$B284,$D284&gt;='Summary&amp;Assumptions'!$D$17,EW$47&gt;=$D284,EW$47&lt;=EDATE($D284,'Summary&amp;Assumptions'!$G$32))*$B284+AND(EW$56&lt;'Summary&amp;Assumptions'!$J$31,EW$47&gt;=$FO284,EW$47&lt;=$FP284)*(('Summary&amp;Assumptions'!$H$25*$C284)*(1+'Summary&amp;Assumptions'!$J$29)^(EW$46-1))+AND(EW$56&lt;'Summary&amp;Assumptions'!$J$31,EW$47&gt;=$FQ284,EW$47&lt;=$FR284)*(('Summary&amp;Assumptions'!$H$25*$C284)*(1+'Summary&amp;Assumptions'!$J$29)^(EW$46-1))</f>
        <v>0</v>
      </c>
      <c r="ES284" s="588">
        <f>AND(EX$55&gt;0,SUM($E284:ER284)&lt;'Summary&amp;Assumptions'!$G$32*$B284,$D284&gt;='Summary&amp;Assumptions'!$D$17,EX$47&gt;=$D284,EX$47&lt;=EDATE($D284,'Summary&amp;Assumptions'!$G$32))*$B284+AND(EX$56&lt;'Summary&amp;Assumptions'!$J$31,EX$47&gt;=$FO284,EX$47&lt;=$FP284)*(('Summary&amp;Assumptions'!$H$25*$C284)*(1+'Summary&amp;Assumptions'!$J$29)^(EX$46-1))+AND(EX$56&lt;'Summary&amp;Assumptions'!$J$31,EX$47&gt;=$FQ284,EX$47&lt;=$FR284)*(('Summary&amp;Assumptions'!$H$25*$C284)*(1+'Summary&amp;Assumptions'!$J$29)^(EX$46-1))</f>
        <v>0</v>
      </c>
      <c r="ET284" s="588">
        <f>AND(EY$55&gt;0,SUM($E284:ES284)&lt;'Summary&amp;Assumptions'!$G$32*$B284,$D284&gt;='Summary&amp;Assumptions'!$D$17,EY$47&gt;=$D284,EY$47&lt;=EDATE($D284,'Summary&amp;Assumptions'!$G$32))*$B284+AND(EY$56&lt;'Summary&amp;Assumptions'!$J$31,EY$47&gt;=$FO284,EY$47&lt;=$FP284)*(('Summary&amp;Assumptions'!$H$25*$C284)*(1+'Summary&amp;Assumptions'!$J$29)^(EY$46-1))+AND(EY$56&lt;'Summary&amp;Assumptions'!$J$31,EY$47&gt;=$FQ284,EY$47&lt;=$FR284)*(('Summary&amp;Assumptions'!$H$25*$C284)*(1+'Summary&amp;Assumptions'!$J$29)^(EY$46-1))</f>
        <v>0</v>
      </c>
      <c r="EU284" s="588">
        <f>AND(EZ$55&gt;0,SUM($E284:ET284)&lt;'Summary&amp;Assumptions'!$G$32*$B284,$D284&gt;='Summary&amp;Assumptions'!$D$17,EZ$47&gt;=$D284,EZ$47&lt;=EDATE($D284,'Summary&amp;Assumptions'!$G$32))*$B284+AND(EZ$56&lt;'Summary&amp;Assumptions'!$J$31,EZ$47&gt;=$FO284,EZ$47&lt;=$FP284)*(('Summary&amp;Assumptions'!$H$25*$C284)*(1+'Summary&amp;Assumptions'!$J$29)^(EZ$46-1))+AND(EZ$56&lt;'Summary&amp;Assumptions'!$J$31,EZ$47&gt;=$FQ284,EZ$47&lt;=$FR284)*(('Summary&amp;Assumptions'!$H$25*$C284)*(1+'Summary&amp;Assumptions'!$J$29)^(EZ$46-1))</f>
        <v>0</v>
      </c>
      <c r="EV284" s="588">
        <f>AND(FA$55&gt;0,SUM($E284:EU284)&lt;'Summary&amp;Assumptions'!$G$32*$B284,$D284&gt;='Summary&amp;Assumptions'!$D$17,FA$47&gt;=$D284,FA$47&lt;=EDATE($D284,'Summary&amp;Assumptions'!$G$32))*$B284+AND(FA$56&lt;'Summary&amp;Assumptions'!$J$31,FA$47&gt;=$FO284,FA$47&lt;=$FP284)*(('Summary&amp;Assumptions'!$H$25*$C284)*(1+'Summary&amp;Assumptions'!$J$29)^(FA$46-1))+AND(FA$56&lt;'Summary&amp;Assumptions'!$J$31,FA$47&gt;=$FQ284,FA$47&lt;=$FR284)*(('Summary&amp;Assumptions'!$H$25*$C284)*(1+'Summary&amp;Assumptions'!$J$29)^(FA$46-1))</f>
        <v>0</v>
      </c>
      <c r="EW284" s="588">
        <f>AND(FB$55&gt;0,SUM($E284:EV284)&lt;'Summary&amp;Assumptions'!$G$32*$B284,$D284&gt;='Summary&amp;Assumptions'!$D$17,FB$47&gt;=$D284,FB$47&lt;=EDATE($D284,'Summary&amp;Assumptions'!$G$32))*$B284+AND(FB$56&lt;'Summary&amp;Assumptions'!$J$31,FB$47&gt;=$FO284,FB$47&lt;=$FP284)*(('Summary&amp;Assumptions'!$H$25*$C284)*(1+'Summary&amp;Assumptions'!$J$29)^(FB$46-1))+AND(FB$56&lt;'Summary&amp;Assumptions'!$J$31,FB$47&gt;=$FQ284,FB$47&lt;=$FR284)*(('Summary&amp;Assumptions'!$H$25*$C284)*(1+'Summary&amp;Assumptions'!$J$29)^(FB$46-1))</f>
        <v>0</v>
      </c>
      <c r="EX284" s="588">
        <f>AND(FC$55&gt;0,SUM($E284:EW284)&lt;'Summary&amp;Assumptions'!$G$32*$B284,$D284&gt;='Summary&amp;Assumptions'!$D$17,FC$47&gt;=$D284,FC$47&lt;=EDATE($D284,'Summary&amp;Assumptions'!$G$32))*$B284+AND(FC$56&lt;'Summary&amp;Assumptions'!$J$31,FC$47&gt;=$FO284,FC$47&lt;=$FP284)*(('Summary&amp;Assumptions'!$H$25*$C284)*(1+'Summary&amp;Assumptions'!$J$29)^(FC$46-1))+AND(FC$56&lt;'Summary&amp;Assumptions'!$J$31,FC$47&gt;=$FQ284,FC$47&lt;=$FR284)*(('Summary&amp;Assumptions'!$H$25*$C284)*(1+'Summary&amp;Assumptions'!$J$29)^(FC$46-1))</f>
        <v>0</v>
      </c>
      <c r="EY284" s="588">
        <f>AND(FD$55&gt;0,SUM($E284:EX284)&lt;'Summary&amp;Assumptions'!$G$32*$B284,$D284&gt;='Summary&amp;Assumptions'!$D$17,FD$47&gt;=$D284,FD$47&lt;=EDATE($D284,'Summary&amp;Assumptions'!$G$32))*$B284+AND(FD$56&lt;'Summary&amp;Assumptions'!$J$31,FD$47&gt;=$FO284,FD$47&lt;=$FP284)*(('Summary&amp;Assumptions'!$H$25*$C284)*(1+'Summary&amp;Assumptions'!$J$29)^(FD$46-1))+AND(FD$56&lt;'Summary&amp;Assumptions'!$J$31,FD$47&gt;=$FQ284,FD$47&lt;=$FR284)*(('Summary&amp;Assumptions'!$H$25*$C284)*(1+'Summary&amp;Assumptions'!$J$29)^(FD$46-1))</f>
        <v>0</v>
      </c>
      <c r="EZ284" s="588">
        <f>AND(FE$55&gt;0,SUM($E284:EY284)&lt;'Summary&amp;Assumptions'!$G$32*$B284,$D284&gt;='Summary&amp;Assumptions'!$D$17,FE$47&gt;=$D284,FE$47&lt;=EDATE($D284,'Summary&amp;Assumptions'!$G$32))*$B284+AND(FE$56&lt;'Summary&amp;Assumptions'!$J$31,FE$47&gt;=$FO284,FE$47&lt;=$FP284)*(('Summary&amp;Assumptions'!$H$25*$C284)*(1+'Summary&amp;Assumptions'!$J$29)^(FE$46-1))+AND(FE$56&lt;'Summary&amp;Assumptions'!$J$31,FE$47&gt;=$FQ284,FE$47&lt;=$FR284)*(('Summary&amp;Assumptions'!$H$25*$C284)*(1+'Summary&amp;Assumptions'!$J$29)^(FE$46-1))</f>
        <v>0</v>
      </c>
      <c r="FA284" s="588">
        <f>AND(FF$55&gt;0,SUM($E284:EZ284)&lt;'Summary&amp;Assumptions'!$G$32*$B284,$D284&gt;='Summary&amp;Assumptions'!$D$17,FF$47&gt;=$D284,FF$47&lt;=EDATE($D284,'Summary&amp;Assumptions'!$G$32))*$B284+AND(FF$56&lt;'Summary&amp;Assumptions'!$J$31,FF$47&gt;=$FO284,FF$47&lt;=$FP284)*(('Summary&amp;Assumptions'!$H$25*$C284)*(1+'Summary&amp;Assumptions'!$J$29)^(FF$46-1))+AND(FF$56&lt;'Summary&amp;Assumptions'!$J$31,FF$47&gt;=$FQ284,FF$47&lt;=$FR284)*(('Summary&amp;Assumptions'!$H$25*$C284)*(1+'Summary&amp;Assumptions'!$J$29)^(FF$46-1))</f>
        <v>0</v>
      </c>
      <c r="FB284" s="588">
        <f>AND(FG$55&gt;0,SUM($E284:FA284)&lt;'Summary&amp;Assumptions'!$G$32*$B284,$D284&gt;='Summary&amp;Assumptions'!$D$17,FG$47&gt;=$D284,FG$47&lt;=EDATE($D284,'Summary&amp;Assumptions'!$G$32))*$B284+AND(FG$56&lt;'Summary&amp;Assumptions'!$J$31,FG$47&gt;=$FO284,FG$47&lt;=$FP284)*(('Summary&amp;Assumptions'!$H$25*$C284)*(1+'Summary&amp;Assumptions'!$J$29)^(FG$46-1))+AND(FG$56&lt;'Summary&amp;Assumptions'!$J$31,FG$47&gt;=$FQ284,FG$47&lt;=$FR284)*(('Summary&amp;Assumptions'!$H$25*$C284)*(1+'Summary&amp;Assumptions'!$J$29)^(FG$46-1))</f>
        <v>0</v>
      </c>
      <c r="FC284" s="588">
        <f>AND(FH$55&gt;0,SUM($E284:FB284)&lt;'Summary&amp;Assumptions'!$G$32*$B284,$D284&gt;='Summary&amp;Assumptions'!$D$17,FH$47&gt;=$D284,FH$47&lt;=EDATE($D284,'Summary&amp;Assumptions'!$G$32))*$B284+AND(FH$56&lt;'Summary&amp;Assumptions'!$J$31,FH$47&gt;=$FO284,FH$47&lt;=$FP284)*(('Summary&amp;Assumptions'!$H$25*$C284)*(1+'Summary&amp;Assumptions'!$J$29)^(FH$46-1))+AND(FH$56&lt;'Summary&amp;Assumptions'!$J$31,FH$47&gt;=$FQ284,FH$47&lt;=$FR284)*(('Summary&amp;Assumptions'!$H$25*$C284)*(1+'Summary&amp;Assumptions'!$J$29)^(FH$46-1))</f>
        <v>0</v>
      </c>
      <c r="FD284" s="588">
        <f>AND(FI$55&gt;0,SUM($E284:FC284)&lt;'Summary&amp;Assumptions'!$G$32*$B284,$D284&gt;='Summary&amp;Assumptions'!$D$17,FI$47&gt;=$D284,FI$47&lt;=EDATE($D284,'Summary&amp;Assumptions'!$G$32))*$B284+AND(FI$56&lt;'Summary&amp;Assumptions'!$J$31,FI$47&gt;=$FO284,FI$47&lt;=$FP284)*(('Summary&amp;Assumptions'!$H$25*$C284)*(1+'Summary&amp;Assumptions'!$J$29)^(FI$46-1))+AND(FI$56&lt;'Summary&amp;Assumptions'!$J$31,FI$47&gt;=$FQ284,FI$47&lt;=$FR284)*(('Summary&amp;Assumptions'!$H$25*$C284)*(1+'Summary&amp;Assumptions'!$J$29)^(FI$46-1))</f>
        <v>0</v>
      </c>
      <c r="FE284" s="588">
        <f>AND(FJ$55&gt;0,SUM($E284:FD284)&lt;'Summary&amp;Assumptions'!$G$32*$B284,$D284&gt;='Summary&amp;Assumptions'!$D$17,FJ$47&gt;=$D284,FJ$47&lt;=EDATE($D284,'Summary&amp;Assumptions'!$G$32))*$B284+AND(FJ$56&lt;'Summary&amp;Assumptions'!$J$31,FJ$47&gt;=$FO284,FJ$47&lt;=$FP284)*(('Summary&amp;Assumptions'!$H$25*$C284)*(1+'Summary&amp;Assumptions'!$J$29)^(FJ$46-1))+AND(FJ$56&lt;'Summary&amp;Assumptions'!$J$31,FJ$47&gt;=$FQ284,FJ$47&lt;=$FR284)*(('Summary&amp;Assumptions'!$H$25*$C284)*(1+'Summary&amp;Assumptions'!$J$29)^(FJ$46-1))</f>
        <v>0</v>
      </c>
      <c r="FF284" s="588">
        <f>AND(FK$55&gt;0,SUM($E284:FE284)&lt;'Summary&amp;Assumptions'!$G$32*$B284,$D284&gt;='Summary&amp;Assumptions'!$D$17,FK$47&gt;=$D284,FK$47&lt;=EDATE($D284,'Summary&amp;Assumptions'!$G$32))*$B284+AND(FK$56&lt;'Summary&amp;Assumptions'!$J$31,FK$47&gt;=$FO284,FK$47&lt;=$FP284)*(('Summary&amp;Assumptions'!$H$25*$C284)*(1+'Summary&amp;Assumptions'!$J$29)^(FK$46-1))+AND(FK$56&lt;'Summary&amp;Assumptions'!$J$31,FK$47&gt;=$FQ284,FK$47&lt;=$FR284)*(('Summary&amp;Assumptions'!$H$25*$C284)*(1+'Summary&amp;Assumptions'!$J$29)^(FK$46-1))</f>
        <v>0</v>
      </c>
      <c r="FG284" s="588">
        <f>AND(FL$55&gt;0,SUM($E284:FF284)&lt;'Summary&amp;Assumptions'!$G$32*$B284,$D284&gt;='Summary&amp;Assumptions'!$D$17,FL$47&gt;=$D284,FL$47&lt;=EDATE($D284,'Summary&amp;Assumptions'!$G$32))*$B284+AND(FL$56&lt;'Summary&amp;Assumptions'!$J$31,FL$47&gt;=$FO284,FL$47&lt;=$FP284)*(('Summary&amp;Assumptions'!$H$25*$C284)*(1+'Summary&amp;Assumptions'!$J$29)^(FL$46-1))+AND(FL$56&lt;'Summary&amp;Assumptions'!$J$31,FL$47&gt;=$FQ284,FL$47&lt;=$FR284)*(('Summary&amp;Assumptions'!$H$25*$C284)*(1+'Summary&amp;Assumptions'!$J$29)^(FL$46-1))</f>
        <v>0</v>
      </c>
      <c r="FH284" s="588">
        <f>AND(FM$55&gt;0,SUM($E284:FG284)&lt;'Summary&amp;Assumptions'!$G$32*$B284,$D284&gt;='Summary&amp;Assumptions'!$D$17,FM$47&gt;=$D284,FM$47&lt;=EDATE($D284,'Summary&amp;Assumptions'!$G$32))*$B284+AND(FM$56&lt;'Summary&amp;Assumptions'!$J$31,FM$47&gt;=$FO284,FM$47&lt;=$FP284)*(('Summary&amp;Assumptions'!$H$25*$C284)*(1+'Summary&amp;Assumptions'!$J$29)^(FM$46-1))+AND(FM$56&lt;'Summary&amp;Assumptions'!$J$31,FM$47&gt;=$FQ284,FM$47&lt;=$FR284)*(('Summary&amp;Assumptions'!$H$25*$C284)*(1+'Summary&amp;Assumptions'!$J$29)^(FM$46-1))</f>
        <v>0</v>
      </c>
      <c r="FI284" s="588">
        <f>AND(FN$55&gt;0,SUM($E284:FH284)&lt;'Summary&amp;Assumptions'!$G$32*$B284,$D284&gt;='Summary&amp;Assumptions'!$D$17,FN$47&gt;=$D284,FN$47&lt;=EDATE($D284,'Summary&amp;Assumptions'!$G$32))*$B284+AND(FN$56&lt;'Summary&amp;Assumptions'!$J$31,FN$47&gt;=$FO284,FN$47&lt;=$FP284)*(('Summary&amp;Assumptions'!$H$25*$C284)*(1+'Summary&amp;Assumptions'!$J$29)^(FN$46-1))+AND(FN$56&lt;'Summary&amp;Assumptions'!$J$31,FN$47&gt;=$FQ284,FN$47&lt;=$FR284)*(('Summary&amp;Assumptions'!$H$25*$C284)*(1+'Summary&amp;Assumptions'!$J$29)^(FN$46-1))</f>
        <v>0</v>
      </c>
      <c r="FJ284" s="588">
        <f>AND(FO$55&gt;0,SUM($E284:FI284)&lt;'Summary&amp;Assumptions'!$G$32*$B284,$D284&gt;='Summary&amp;Assumptions'!$D$17,FO$47&gt;=$D284,FO$47&lt;=EDATE($D284,'Summary&amp;Assumptions'!$G$32))*$B284+AND(FO$56&lt;'Summary&amp;Assumptions'!$J$31,FO$47&gt;=$FO284,FO$47&lt;=$FP284)*(('Summary&amp;Assumptions'!$H$25*$C284)*(1+'Summary&amp;Assumptions'!$J$29)^(FO$46-1))+AND(FO$56&lt;'Summary&amp;Assumptions'!$J$31,FO$47&gt;=$FQ284,FO$47&lt;=$FR284)*(('Summary&amp;Assumptions'!$H$25*$C284)*(1+'Summary&amp;Assumptions'!$J$29)^(FO$46-1))</f>
        <v>0</v>
      </c>
      <c r="FK284" s="588">
        <f>AND(FP$55&gt;0,SUM($E284:FJ284)&lt;'Summary&amp;Assumptions'!$G$32*$B284,$D284&gt;='Summary&amp;Assumptions'!$D$17,FP$47&gt;=$D284,FP$47&lt;=EDATE($D284,'Summary&amp;Assumptions'!$G$32))*$B284+AND(FP$56&lt;'Summary&amp;Assumptions'!$J$31,FP$47&gt;=$FO284,FP$47&lt;=$FP284)*(('Summary&amp;Assumptions'!$H$25*$C284)*(1+'Summary&amp;Assumptions'!$J$29)^(FP$46-1))+AND(FP$56&lt;'Summary&amp;Assumptions'!$J$31,FP$47&gt;=$FQ284,FP$47&lt;=$FR284)*(('Summary&amp;Assumptions'!$H$25*$C284)*(1+'Summary&amp;Assumptions'!$J$29)^(FP$46-1))</f>
        <v>0</v>
      </c>
      <c r="FL284" s="588">
        <f>AND(FQ$55&gt;0,SUM($E284:FK284)&lt;'Summary&amp;Assumptions'!$G$32*$B284,$D284&gt;='Summary&amp;Assumptions'!$D$17,FQ$47&gt;=$D284,FQ$47&lt;=EDATE($D284,'Summary&amp;Assumptions'!$G$32))*$B284+AND(FQ$56&lt;'Summary&amp;Assumptions'!$J$31,FQ$47&gt;=$FO284,FQ$47&lt;=$FP284)*(('Summary&amp;Assumptions'!$H$25*$C284)*(1+'Summary&amp;Assumptions'!$J$29)^(FQ$46-1))+AND(FQ$56&lt;'Summary&amp;Assumptions'!$J$31,FQ$47&gt;=$FQ284,FQ$47&lt;=$FR284)*(('Summary&amp;Assumptions'!$H$25*$C284)*(1+'Summary&amp;Assumptions'!$J$29)^(FQ$46-1))</f>
        <v>0</v>
      </c>
      <c r="FO284" s="576">
        <f>EDATE(D284,'Summary&amp;Assumptions'!$G$34)</f>
        <v>49430</v>
      </c>
      <c r="FP284" s="576">
        <f>EDATE(FO284,'Summary&amp;Assumptions'!$G$33-1)</f>
        <v>49461</v>
      </c>
      <c r="FQ284" s="576">
        <f>EDATE(FO284,'Summary&amp;Assumptions'!$G$34)</f>
        <v>49796</v>
      </c>
      <c r="FR284" s="576">
        <f>EDATE(FQ284,'Summary&amp;Assumptions'!$G$33-1)</f>
        <v>49827</v>
      </c>
    </row>
    <row r="285" spans="2:174" hidden="1" x14ac:dyDescent="0.2">
      <c r="B285" s="588">
        <v>0</v>
      </c>
      <c r="C285" s="193">
        <v>0</v>
      </c>
      <c r="D285" s="589">
        <v>49096</v>
      </c>
      <c r="F285" s="588">
        <f>AND(K$55&gt;0,SUM($E285:E285)&lt;'Summary&amp;Assumptions'!$G$32*$B285,$D285&gt;='Summary&amp;Assumptions'!$D$17,K$47&gt;=$D285,K$47&lt;=EDATE($D285,'Summary&amp;Assumptions'!$G$32))*$B285+AND(K$56&lt;'Summary&amp;Assumptions'!$J$31,K$47&gt;=$FO285,K$47&lt;=$FP285)*(('Summary&amp;Assumptions'!$H$25*$C285)*(1+'Summary&amp;Assumptions'!$J$29)^(K$46-1))+AND(K$56&lt;'Summary&amp;Assumptions'!$J$31,K$47&gt;=$FQ285,K$47&lt;=$FR285)*(('Summary&amp;Assumptions'!$H$25*$C285)*(1+'Summary&amp;Assumptions'!$J$29)^(K$46-1))</f>
        <v>0</v>
      </c>
      <c r="G285" s="588">
        <f>AND(L$55&gt;0,SUM($E285:F285)&lt;'Summary&amp;Assumptions'!$G$32*$B285,$D285&gt;='Summary&amp;Assumptions'!$D$17,L$47&gt;=$D285,L$47&lt;=EDATE($D285,'Summary&amp;Assumptions'!$G$32))*$B285+AND(L$56&lt;'Summary&amp;Assumptions'!$J$31,L$47&gt;=$FO285,L$47&lt;=$FP285)*(('Summary&amp;Assumptions'!$H$25*$C285)*(1+'Summary&amp;Assumptions'!$J$29)^(L$46-1))+AND(L$56&lt;'Summary&amp;Assumptions'!$J$31,L$47&gt;=$FQ285,L$47&lt;=$FR285)*(('Summary&amp;Assumptions'!$H$25*$C285)*(1+'Summary&amp;Assumptions'!$J$29)^(L$46-1))</f>
        <v>0</v>
      </c>
      <c r="H285" s="588">
        <f>AND(M$55&gt;0,SUM($E285:G285)&lt;'Summary&amp;Assumptions'!$G$32*$B285,$D285&gt;='Summary&amp;Assumptions'!$D$17,M$47&gt;=$D285,M$47&lt;=EDATE($D285,'Summary&amp;Assumptions'!$G$32))*$B285+AND(M$56&lt;'Summary&amp;Assumptions'!$J$31,M$47&gt;=$FO285,M$47&lt;=$FP285)*(('Summary&amp;Assumptions'!$H$25*$C285)*(1+'Summary&amp;Assumptions'!$J$29)^(M$46-1))+AND(M$56&lt;'Summary&amp;Assumptions'!$J$31,M$47&gt;=$FQ285,M$47&lt;=$FR285)*(('Summary&amp;Assumptions'!$H$25*$C285)*(1+'Summary&amp;Assumptions'!$J$29)^(M$46-1))</f>
        <v>0</v>
      </c>
      <c r="I285" s="588">
        <f>AND(N$55&gt;0,SUM($E285:H285)&lt;'Summary&amp;Assumptions'!$G$32*$B285,$D285&gt;='Summary&amp;Assumptions'!$D$17,N$47&gt;=$D285,N$47&lt;=EDATE($D285,'Summary&amp;Assumptions'!$G$32))*$B285+AND(N$56&lt;'Summary&amp;Assumptions'!$J$31,N$47&gt;=$FO285,N$47&lt;=$FP285)*(('Summary&amp;Assumptions'!$H$25*$C285)*(1+'Summary&amp;Assumptions'!$J$29)^(N$46-1))+AND(N$56&lt;'Summary&amp;Assumptions'!$J$31,N$47&gt;=$FQ285,N$47&lt;=$FR285)*(('Summary&amp;Assumptions'!$H$25*$C285)*(1+'Summary&amp;Assumptions'!$J$29)^(N$46-1))</f>
        <v>0</v>
      </c>
      <c r="J285" s="588">
        <f>AND(O$55&gt;0,SUM($E285:I285)&lt;'Summary&amp;Assumptions'!$G$32*$B285,$D285&gt;='Summary&amp;Assumptions'!$D$17,O$47&gt;=$D285,O$47&lt;=EDATE($D285,'Summary&amp;Assumptions'!$G$32))*$B285+AND(O$56&lt;'Summary&amp;Assumptions'!$J$31,O$47&gt;=$FO285,O$47&lt;=$FP285)*(('Summary&amp;Assumptions'!$H$25*$C285)*(1+'Summary&amp;Assumptions'!$J$29)^(O$46-1))+AND(O$56&lt;'Summary&amp;Assumptions'!$J$31,O$47&gt;=$FQ285,O$47&lt;=$FR285)*(('Summary&amp;Assumptions'!$H$25*$C285)*(1+'Summary&amp;Assumptions'!$J$29)^(O$46-1))</f>
        <v>0</v>
      </c>
      <c r="K285" s="588">
        <f>AND(P$55&gt;0,SUM($E285:J285)&lt;'Summary&amp;Assumptions'!$G$32*$B285,$D285&gt;='Summary&amp;Assumptions'!$D$17,P$47&gt;=$D285,P$47&lt;=EDATE($D285,'Summary&amp;Assumptions'!$G$32))*$B285+AND(P$56&lt;'Summary&amp;Assumptions'!$J$31,P$47&gt;=$FO285,P$47&lt;=$FP285)*(('Summary&amp;Assumptions'!$H$25*$C285)*(1+'Summary&amp;Assumptions'!$J$29)^(P$46-1))+AND(P$56&lt;'Summary&amp;Assumptions'!$J$31,P$47&gt;=$FQ285,P$47&lt;=$FR285)*(('Summary&amp;Assumptions'!$H$25*$C285)*(1+'Summary&amp;Assumptions'!$J$29)^(P$46-1))</f>
        <v>0</v>
      </c>
      <c r="L285" s="588">
        <f>AND(Q$55&gt;0,SUM($E285:K285)&lt;'Summary&amp;Assumptions'!$G$32*$B285,$D285&gt;='Summary&amp;Assumptions'!$D$17,Q$47&gt;=$D285,Q$47&lt;=EDATE($D285,'Summary&amp;Assumptions'!$G$32))*$B285+AND(Q$56&lt;'Summary&amp;Assumptions'!$J$31,Q$47&gt;=$FO285,Q$47&lt;=$FP285)*(('Summary&amp;Assumptions'!$H$25*$C285)*(1+'Summary&amp;Assumptions'!$J$29)^(Q$46-1))+AND(Q$56&lt;'Summary&amp;Assumptions'!$J$31,Q$47&gt;=$FQ285,Q$47&lt;=$FR285)*(('Summary&amp;Assumptions'!$H$25*$C285)*(1+'Summary&amp;Assumptions'!$J$29)^(Q$46-1))</f>
        <v>0</v>
      </c>
      <c r="M285" s="588">
        <f>AND(R$55&gt;0,SUM($E285:L285)&lt;'Summary&amp;Assumptions'!$G$32*$B285,$D285&gt;='Summary&amp;Assumptions'!$D$17,R$47&gt;=$D285,R$47&lt;=EDATE($D285,'Summary&amp;Assumptions'!$G$32))*$B285+AND(R$56&lt;'Summary&amp;Assumptions'!$J$31,R$47&gt;=$FO285,R$47&lt;=$FP285)*(('Summary&amp;Assumptions'!$H$25*$C285)*(1+'Summary&amp;Assumptions'!$J$29)^(R$46-1))+AND(R$56&lt;'Summary&amp;Assumptions'!$J$31,R$47&gt;=$FQ285,R$47&lt;=$FR285)*(('Summary&amp;Assumptions'!$H$25*$C285)*(1+'Summary&amp;Assumptions'!$J$29)^(R$46-1))</f>
        <v>0</v>
      </c>
      <c r="N285" s="588">
        <f>AND(S$55&gt;0,SUM($E285:M285)&lt;'Summary&amp;Assumptions'!$G$32*$B285,$D285&gt;='Summary&amp;Assumptions'!$D$17,S$47&gt;=$D285,S$47&lt;=EDATE($D285,'Summary&amp;Assumptions'!$G$32))*$B285+AND(S$56&lt;'Summary&amp;Assumptions'!$J$31,S$47&gt;=$FO285,S$47&lt;=$FP285)*(('Summary&amp;Assumptions'!$H$25*$C285)*(1+'Summary&amp;Assumptions'!$J$29)^(S$46-1))+AND(S$56&lt;'Summary&amp;Assumptions'!$J$31,S$47&gt;=$FQ285,S$47&lt;=$FR285)*(('Summary&amp;Assumptions'!$H$25*$C285)*(1+'Summary&amp;Assumptions'!$J$29)^(S$46-1))</f>
        <v>0</v>
      </c>
      <c r="O285" s="588">
        <f>AND(T$55&gt;0,SUM($E285:N285)&lt;'Summary&amp;Assumptions'!$G$32*$B285,$D285&gt;='Summary&amp;Assumptions'!$D$17,T$47&gt;=$D285,T$47&lt;=EDATE($D285,'Summary&amp;Assumptions'!$G$32))*$B285+AND(T$56&lt;'Summary&amp;Assumptions'!$J$31,T$47&gt;=$FO285,T$47&lt;=$FP285)*(('Summary&amp;Assumptions'!$H$25*$C285)*(1+'Summary&amp;Assumptions'!$J$29)^(T$46-1))+AND(T$56&lt;'Summary&amp;Assumptions'!$J$31,T$47&gt;=$FQ285,T$47&lt;=$FR285)*(('Summary&amp;Assumptions'!$H$25*$C285)*(1+'Summary&amp;Assumptions'!$J$29)^(T$46-1))</f>
        <v>0</v>
      </c>
      <c r="P285" s="588">
        <f>AND(U$55&gt;0,SUM($E285:O285)&lt;'Summary&amp;Assumptions'!$G$32*$B285,$D285&gt;='Summary&amp;Assumptions'!$D$17,U$47&gt;=$D285,U$47&lt;=EDATE($D285,'Summary&amp;Assumptions'!$G$32))*$B285+AND(U$56&lt;'Summary&amp;Assumptions'!$J$31,U$47&gt;=$FO285,U$47&lt;=$FP285)*(('Summary&amp;Assumptions'!$H$25*$C285)*(1+'Summary&amp;Assumptions'!$J$29)^(U$46-1))+AND(U$56&lt;'Summary&amp;Assumptions'!$J$31,U$47&gt;=$FQ285,U$47&lt;=$FR285)*(('Summary&amp;Assumptions'!$H$25*$C285)*(1+'Summary&amp;Assumptions'!$J$29)^(U$46-1))</f>
        <v>0</v>
      </c>
      <c r="Q285" s="588">
        <f>AND(V$55&gt;0,SUM($E285:P285)&lt;'Summary&amp;Assumptions'!$G$32*$B285,$D285&gt;='Summary&amp;Assumptions'!$D$17,V$47&gt;=$D285,V$47&lt;=EDATE($D285,'Summary&amp;Assumptions'!$G$32))*$B285+AND(V$56&lt;'Summary&amp;Assumptions'!$J$31,V$47&gt;=$FO285,V$47&lt;=$FP285)*(('Summary&amp;Assumptions'!$H$25*$C285)*(1+'Summary&amp;Assumptions'!$J$29)^(V$46-1))+AND(V$56&lt;'Summary&amp;Assumptions'!$J$31,V$47&gt;=$FQ285,V$47&lt;=$FR285)*(('Summary&amp;Assumptions'!$H$25*$C285)*(1+'Summary&amp;Assumptions'!$J$29)^(V$46-1))</f>
        <v>0</v>
      </c>
      <c r="R285" s="588">
        <f>AND(W$55&gt;0,SUM($E285:Q285)&lt;'Summary&amp;Assumptions'!$G$32*$B285,$D285&gt;='Summary&amp;Assumptions'!$D$17,W$47&gt;=$D285,W$47&lt;=EDATE($D285,'Summary&amp;Assumptions'!$G$32))*$B285+AND(W$56&lt;'Summary&amp;Assumptions'!$J$31,W$47&gt;=$FO285,W$47&lt;=$FP285)*(('Summary&amp;Assumptions'!$H$25*$C285)*(1+'Summary&amp;Assumptions'!$J$29)^(W$46-1))+AND(W$56&lt;'Summary&amp;Assumptions'!$J$31,W$47&gt;=$FQ285,W$47&lt;=$FR285)*(('Summary&amp;Assumptions'!$H$25*$C285)*(1+'Summary&amp;Assumptions'!$J$29)^(W$46-1))</f>
        <v>0</v>
      </c>
      <c r="S285" s="588">
        <f>AND(X$55&gt;0,SUM($E285:R285)&lt;'Summary&amp;Assumptions'!$G$32*$B285,$D285&gt;='Summary&amp;Assumptions'!$D$17,X$47&gt;=$D285,X$47&lt;=EDATE($D285,'Summary&amp;Assumptions'!$G$32))*$B285+AND(X$56&lt;'Summary&amp;Assumptions'!$J$31,X$47&gt;=$FO285,X$47&lt;=$FP285)*(('Summary&amp;Assumptions'!$H$25*$C285)*(1+'Summary&amp;Assumptions'!$J$29)^(X$46-1))+AND(X$56&lt;'Summary&amp;Assumptions'!$J$31,X$47&gt;=$FQ285,X$47&lt;=$FR285)*(('Summary&amp;Assumptions'!$H$25*$C285)*(1+'Summary&amp;Assumptions'!$J$29)^(X$46-1))</f>
        <v>0</v>
      </c>
      <c r="T285" s="588">
        <f>AND(Y$55&gt;0,SUM($E285:S285)&lt;'Summary&amp;Assumptions'!$G$32*$B285,$D285&gt;='Summary&amp;Assumptions'!$D$17,Y$47&gt;=$D285,Y$47&lt;=EDATE($D285,'Summary&amp;Assumptions'!$G$32))*$B285+AND(Y$56&lt;'Summary&amp;Assumptions'!$J$31,Y$47&gt;=$FO285,Y$47&lt;=$FP285)*(('Summary&amp;Assumptions'!$H$25*$C285)*(1+'Summary&amp;Assumptions'!$J$29)^(Y$46-1))+AND(Y$56&lt;'Summary&amp;Assumptions'!$J$31,Y$47&gt;=$FQ285,Y$47&lt;=$FR285)*(('Summary&amp;Assumptions'!$H$25*$C285)*(1+'Summary&amp;Assumptions'!$J$29)^(Y$46-1))</f>
        <v>0</v>
      </c>
      <c r="U285" s="588">
        <f>AND(Z$55&gt;0,SUM($E285:T285)&lt;'Summary&amp;Assumptions'!$G$32*$B285,$D285&gt;='Summary&amp;Assumptions'!$D$17,Z$47&gt;=$D285,Z$47&lt;=EDATE($D285,'Summary&amp;Assumptions'!$G$32))*$B285+AND(Z$56&lt;'Summary&amp;Assumptions'!$J$31,Z$47&gt;=$FO285,Z$47&lt;=$FP285)*(('Summary&amp;Assumptions'!$H$25*$C285)*(1+'Summary&amp;Assumptions'!$J$29)^(Z$46-1))+AND(Z$56&lt;'Summary&amp;Assumptions'!$J$31,Z$47&gt;=$FQ285,Z$47&lt;=$FR285)*(('Summary&amp;Assumptions'!$H$25*$C285)*(1+'Summary&amp;Assumptions'!$J$29)^(Z$46-1))</f>
        <v>0</v>
      </c>
      <c r="V285" s="588">
        <f>AND(AA$55&gt;0,SUM($E285:U285)&lt;'Summary&amp;Assumptions'!$G$32*$B285,$D285&gt;='Summary&amp;Assumptions'!$D$17,AA$47&gt;=$D285,AA$47&lt;=EDATE($D285,'Summary&amp;Assumptions'!$G$32))*$B285+AND(AA$56&lt;'Summary&amp;Assumptions'!$J$31,AA$47&gt;=$FO285,AA$47&lt;=$FP285)*(('Summary&amp;Assumptions'!$H$25*$C285)*(1+'Summary&amp;Assumptions'!$J$29)^(AA$46-1))+AND(AA$56&lt;'Summary&amp;Assumptions'!$J$31,AA$47&gt;=$FQ285,AA$47&lt;=$FR285)*(('Summary&amp;Assumptions'!$H$25*$C285)*(1+'Summary&amp;Assumptions'!$J$29)^(AA$46-1))</f>
        <v>0</v>
      </c>
      <c r="W285" s="588">
        <f>AND(AB$55&gt;0,SUM($E285:V285)&lt;'Summary&amp;Assumptions'!$G$32*$B285,$D285&gt;='Summary&amp;Assumptions'!$D$17,AB$47&gt;=$D285,AB$47&lt;=EDATE($D285,'Summary&amp;Assumptions'!$G$32))*$B285+AND(AB$56&lt;'Summary&amp;Assumptions'!$J$31,AB$47&gt;=$FO285,AB$47&lt;=$FP285)*(('Summary&amp;Assumptions'!$H$25*$C285)*(1+'Summary&amp;Assumptions'!$J$29)^(AB$46-1))+AND(AB$56&lt;'Summary&amp;Assumptions'!$J$31,AB$47&gt;=$FQ285,AB$47&lt;=$FR285)*(('Summary&amp;Assumptions'!$H$25*$C285)*(1+'Summary&amp;Assumptions'!$J$29)^(AB$46-1))</f>
        <v>0</v>
      </c>
      <c r="X285" s="588">
        <f>AND(AC$55&gt;0,SUM($E285:W285)&lt;'Summary&amp;Assumptions'!$G$32*$B285,$D285&gt;='Summary&amp;Assumptions'!$D$17,AC$47&gt;=$D285,AC$47&lt;=EDATE($D285,'Summary&amp;Assumptions'!$G$32))*$B285+AND(AC$56&lt;'Summary&amp;Assumptions'!$J$31,AC$47&gt;=$FO285,AC$47&lt;=$FP285)*(('Summary&amp;Assumptions'!$H$25*$C285)*(1+'Summary&amp;Assumptions'!$J$29)^(AC$46-1))+AND(AC$56&lt;'Summary&amp;Assumptions'!$J$31,AC$47&gt;=$FQ285,AC$47&lt;=$FR285)*(('Summary&amp;Assumptions'!$H$25*$C285)*(1+'Summary&amp;Assumptions'!$J$29)^(AC$46-1))</f>
        <v>0</v>
      </c>
      <c r="Y285" s="588">
        <f>AND(AD$55&gt;0,SUM($E285:X285)&lt;'Summary&amp;Assumptions'!$G$32*$B285,$D285&gt;='Summary&amp;Assumptions'!$D$17,AD$47&gt;=$D285,AD$47&lt;=EDATE($D285,'Summary&amp;Assumptions'!$G$32))*$B285+AND(AD$56&lt;'Summary&amp;Assumptions'!$J$31,AD$47&gt;=$FO285,AD$47&lt;=$FP285)*(('Summary&amp;Assumptions'!$H$25*$C285)*(1+'Summary&amp;Assumptions'!$J$29)^(AD$46-1))+AND(AD$56&lt;'Summary&amp;Assumptions'!$J$31,AD$47&gt;=$FQ285,AD$47&lt;=$FR285)*(('Summary&amp;Assumptions'!$H$25*$C285)*(1+'Summary&amp;Assumptions'!$J$29)^(AD$46-1))</f>
        <v>0</v>
      </c>
      <c r="Z285" s="588">
        <f>AND(AE$55&gt;0,SUM($E285:Y285)&lt;'Summary&amp;Assumptions'!$G$32*$B285,$D285&gt;='Summary&amp;Assumptions'!$D$17,AE$47&gt;=$D285,AE$47&lt;=EDATE($D285,'Summary&amp;Assumptions'!$G$32))*$B285+AND(AE$56&lt;'Summary&amp;Assumptions'!$J$31,AE$47&gt;=$FO285,AE$47&lt;=$FP285)*(('Summary&amp;Assumptions'!$H$25*$C285)*(1+'Summary&amp;Assumptions'!$J$29)^(AE$46-1))+AND(AE$56&lt;'Summary&amp;Assumptions'!$J$31,AE$47&gt;=$FQ285,AE$47&lt;=$FR285)*(('Summary&amp;Assumptions'!$H$25*$C285)*(1+'Summary&amp;Assumptions'!$J$29)^(AE$46-1))</f>
        <v>0</v>
      </c>
      <c r="AA285" s="588">
        <f>AND(AF$55&gt;0,SUM($E285:Z285)&lt;'Summary&amp;Assumptions'!$G$32*$B285,$D285&gt;='Summary&amp;Assumptions'!$D$17,AF$47&gt;=$D285,AF$47&lt;=EDATE($D285,'Summary&amp;Assumptions'!$G$32))*$B285+AND(AF$56&lt;'Summary&amp;Assumptions'!$J$31,AF$47&gt;=$FO285,AF$47&lt;=$FP285)*(('Summary&amp;Assumptions'!$H$25*$C285)*(1+'Summary&amp;Assumptions'!$J$29)^(AF$46-1))+AND(AF$56&lt;'Summary&amp;Assumptions'!$J$31,AF$47&gt;=$FQ285,AF$47&lt;=$FR285)*(('Summary&amp;Assumptions'!$H$25*$C285)*(1+'Summary&amp;Assumptions'!$J$29)^(AF$46-1))</f>
        <v>0</v>
      </c>
      <c r="AB285" s="588">
        <f>AND(AG$55&gt;0,SUM($E285:AA285)&lt;'Summary&amp;Assumptions'!$G$32*$B285,$D285&gt;='Summary&amp;Assumptions'!$D$17,AG$47&gt;=$D285,AG$47&lt;=EDATE($D285,'Summary&amp;Assumptions'!$G$32))*$B285+AND(AG$56&lt;'Summary&amp;Assumptions'!$J$31,AG$47&gt;=$FO285,AG$47&lt;=$FP285)*(('Summary&amp;Assumptions'!$H$25*$C285)*(1+'Summary&amp;Assumptions'!$J$29)^(AG$46-1))+AND(AG$56&lt;'Summary&amp;Assumptions'!$J$31,AG$47&gt;=$FQ285,AG$47&lt;=$FR285)*(('Summary&amp;Assumptions'!$H$25*$C285)*(1+'Summary&amp;Assumptions'!$J$29)^(AG$46-1))</f>
        <v>0</v>
      </c>
      <c r="AC285" s="588">
        <f>AND(AH$55&gt;0,SUM($E285:AB285)&lt;'Summary&amp;Assumptions'!$G$32*$B285,$D285&gt;='Summary&amp;Assumptions'!$D$17,AH$47&gt;=$D285,AH$47&lt;=EDATE($D285,'Summary&amp;Assumptions'!$G$32))*$B285+AND(AH$56&lt;'Summary&amp;Assumptions'!$J$31,AH$47&gt;=$FO285,AH$47&lt;=$FP285)*(('Summary&amp;Assumptions'!$H$25*$C285)*(1+'Summary&amp;Assumptions'!$J$29)^(AH$46-1))+AND(AH$56&lt;'Summary&amp;Assumptions'!$J$31,AH$47&gt;=$FQ285,AH$47&lt;=$FR285)*(('Summary&amp;Assumptions'!$H$25*$C285)*(1+'Summary&amp;Assumptions'!$J$29)^(AH$46-1))</f>
        <v>0</v>
      </c>
      <c r="AD285" s="588">
        <f>AND(AI$55&gt;0,SUM($E285:AC285)&lt;'Summary&amp;Assumptions'!$G$32*$B285,$D285&gt;='Summary&amp;Assumptions'!$D$17,AI$47&gt;=$D285,AI$47&lt;=EDATE($D285,'Summary&amp;Assumptions'!$G$32))*$B285+AND(AI$56&lt;'Summary&amp;Assumptions'!$J$31,AI$47&gt;=$FO285,AI$47&lt;=$FP285)*(('Summary&amp;Assumptions'!$H$25*$C285)*(1+'Summary&amp;Assumptions'!$J$29)^(AI$46-1))+AND(AI$56&lt;'Summary&amp;Assumptions'!$J$31,AI$47&gt;=$FQ285,AI$47&lt;=$FR285)*(('Summary&amp;Assumptions'!$H$25*$C285)*(1+'Summary&amp;Assumptions'!$J$29)^(AI$46-1))</f>
        <v>0</v>
      </c>
      <c r="AE285" s="588">
        <f>AND(AJ$55&gt;0,SUM($E285:AD285)&lt;'Summary&amp;Assumptions'!$G$32*$B285,$D285&gt;='Summary&amp;Assumptions'!$D$17,AJ$47&gt;=$D285,AJ$47&lt;=EDATE($D285,'Summary&amp;Assumptions'!$G$32))*$B285+AND(AJ$56&lt;'Summary&amp;Assumptions'!$J$31,AJ$47&gt;=$FO285,AJ$47&lt;=$FP285)*(('Summary&amp;Assumptions'!$H$25*$C285)*(1+'Summary&amp;Assumptions'!$J$29)^(AJ$46-1))+AND(AJ$56&lt;'Summary&amp;Assumptions'!$J$31,AJ$47&gt;=$FQ285,AJ$47&lt;=$FR285)*(('Summary&amp;Assumptions'!$H$25*$C285)*(1+'Summary&amp;Assumptions'!$J$29)^(AJ$46-1))</f>
        <v>0</v>
      </c>
      <c r="AF285" s="588">
        <f>AND(AK$55&gt;0,SUM($E285:AE285)&lt;'Summary&amp;Assumptions'!$G$32*$B285,$D285&gt;='Summary&amp;Assumptions'!$D$17,AK$47&gt;=$D285,AK$47&lt;=EDATE($D285,'Summary&amp;Assumptions'!$G$32))*$B285+AND(AK$56&lt;'Summary&amp;Assumptions'!$J$31,AK$47&gt;=$FO285,AK$47&lt;=$FP285)*(('Summary&amp;Assumptions'!$H$25*$C285)*(1+'Summary&amp;Assumptions'!$J$29)^(AK$46-1))+AND(AK$56&lt;'Summary&amp;Assumptions'!$J$31,AK$47&gt;=$FQ285,AK$47&lt;=$FR285)*(('Summary&amp;Assumptions'!$H$25*$C285)*(1+'Summary&amp;Assumptions'!$J$29)^(AK$46-1))</f>
        <v>0</v>
      </c>
      <c r="AG285" s="588">
        <f>AND(AL$55&gt;0,SUM($E285:AF285)&lt;'Summary&amp;Assumptions'!$G$32*$B285,$D285&gt;='Summary&amp;Assumptions'!$D$17,AL$47&gt;=$D285,AL$47&lt;=EDATE($D285,'Summary&amp;Assumptions'!$G$32))*$B285+AND(AL$56&lt;'Summary&amp;Assumptions'!$J$31,AL$47&gt;=$FO285,AL$47&lt;=$FP285)*(('Summary&amp;Assumptions'!$H$25*$C285)*(1+'Summary&amp;Assumptions'!$J$29)^(AL$46-1))+AND(AL$56&lt;'Summary&amp;Assumptions'!$J$31,AL$47&gt;=$FQ285,AL$47&lt;=$FR285)*(('Summary&amp;Assumptions'!$H$25*$C285)*(1+'Summary&amp;Assumptions'!$J$29)^(AL$46-1))</f>
        <v>0</v>
      </c>
      <c r="AH285" s="588">
        <f>AND(AM$55&gt;0,SUM($E285:AG285)&lt;'Summary&amp;Assumptions'!$G$32*$B285,$D285&gt;='Summary&amp;Assumptions'!$D$17,AM$47&gt;=$D285,AM$47&lt;=EDATE($D285,'Summary&amp;Assumptions'!$G$32))*$B285+AND(AM$56&lt;'Summary&amp;Assumptions'!$J$31,AM$47&gt;=$FO285,AM$47&lt;=$FP285)*(('Summary&amp;Assumptions'!$H$25*$C285)*(1+'Summary&amp;Assumptions'!$J$29)^(AM$46-1))+AND(AM$56&lt;'Summary&amp;Assumptions'!$J$31,AM$47&gt;=$FQ285,AM$47&lt;=$FR285)*(('Summary&amp;Assumptions'!$H$25*$C285)*(1+'Summary&amp;Assumptions'!$J$29)^(AM$46-1))</f>
        <v>0</v>
      </c>
      <c r="AI285" s="588">
        <f>AND(AN$55&gt;0,SUM($E285:AH285)&lt;'Summary&amp;Assumptions'!$G$32*$B285,$D285&gt;='Summary&amp;Assumptions'!$D$17,AN$47&gt;=$D285,AN$47&lt;=EDATE($D285,'Summary&amp;Assumptions'!$G$32))*$B285+AND(AN$56&lt;'Summary&amp;Assumptions'!$J$31,AN$47&gt;=$FO285,AN$47&lt;=$FP285)*(('Summary&amp;Assumptions'!$H$25*$C285)*(1+'Summary&amp;Assumptions'!$J$29)^(AN$46-1))+AND(AN$56&lt;'Summary&amp;Assumptions'!$J$31,AN$47&gt;=$FQ285,AN$47&lt;=$FR285)*(('Summary&amp;Assumptions'!$H$25*$C285)*(1+'Summary&amp;Assumptions'!$J$29)^(AN$46-1))</f>
        <v>0</v>
      </c>
      <c r="AJ285" s="588">
        <f>AND(AO$55&gt;0,SUM($E285:AI285)&lt;'Summary&amp;Assumptions'!$G$32*$B285,$D285&gt;='Summary&amp;Assumptions'!$D$17,AO$47&gt;=$D285,AO$47&lt;=EDATE($D285,'Summary&amp;Assumptions'!$G$32))*$B285+AND(AO$56&lt;'Summary&amp;Assumptions'!$J$31,AO$47&gt;=$FO285,AO$47&lt;=$FP285)*(('Summary&amp;Assumptions'!$H$25*$C285)*(1+'Summary&amp;Assumptions'!$J$29)^(AO$46-1))+AND(AO$56&lt;'Summary&amp;Assumptions'!$J$31,AO$47&gt;=$FQ285,AO$47&lt;=$FR285)*(('Summary&amp;Assumptions'!$H$25*$C285)*(1+'Summary&amp;Assumptions'!$J$29)^(AO$46-1))</f>
        <v>0</v>
      </c>
      <c r="AK285" s="588">
        <f>AND(AP$55&gt;0,SUM($E285:AJ285)&lt;'Summary&amp;Assumptions'!$G$32*$B285,$D285&gt;='Summary&amp;Assumptions'!$D$17,AP$47&gt;=$D285,AP$47&lt;=EDATE($D285,'Summary&amp;Assumptions'!$G$32))*$B285+AND(AP$56&lt;'Summary&amp;Assumptions'!$J$31,AP$47&gt;=$FO285,AP$47&lt;=$FP285)*(('Summary&amp;Assumptions'!$H$25*$C285)*(1+'Summary&amp;Assumptions'!$J$29)^(AP$46-1))+AND(AP$56&lt;'Summary&amp;Assumptions'!$J$31,AP$47&gt;=$FQ285,AP$47&lt;=$FR285)*(('Summary&amp;Assumptions'!$H$25*$C285)*(1+'Summary&amp;Assumptions'!$J$29)^(AP$46-1))</f>
        <v>0</v>
      </c>
      <c r="AL285" s="588">
        <f>AND(AQ$55&gt;0,SUM($E285:AK285)&lt;'Summary&amp;Assumptions'!$G$32*$B285,$D285&gt;='Summary&amp;Assumptions'!$D$17,AQ$47&gt;=$D285,AQ$47&lt;=EDATE($D285,'Summary&amp;Assumptions'!$G$32))*$B285+AND(AQ$56&lt;'Summary&amp;Assumptions'!$J$31,AQ$47&gt;=$FO285,AQ$47&lt;=$FP285)*(('Summary&amp;Assumptions'!$H$25*$C285)*(1+'Summary&amp;Assumptions'!$J$29)^(AQ$46-1))+AND(AQ$56&lt;'Summary&amp;Assumptions'!$J$31,AQ$47&gt;=$FQ285,AQ$47&lt;=$FR285)*(('Summary&amp;Assumptions'!$H$25*$C285)*(1+'Summary&amp;Assumptions'!$J$29)^(AQ$46-1))</f>
        <v>0</v>
      </c>
      <c r="AM285" s="588">
        <f>AND(AR$55&gt;0,SUM($E285:AL285)&lt;'Summary&amp;Assumptions'!$G$32*$B285,$D285&gt;='Summary&amp;Assumptions'!$D$17,AR$47&gt;=$D285,AR$47&lt;=EDATE($D285,'Summary&amp;Assumptions'!$G$32))*$B285+AND(AR$56&lt;'Summary&amp;Assumptions'!$J$31,AR$47&gt;=$FO285,AR$47&lt;=$FP285)*(('Summary&amp;Assumptions'!$H$25*$C285)*(1+'Summary&amp;Assumptions'!$J$29)^(AR$46-1))+AND(AR$56&lt;'Summary&amp;Assumptions'!$J$31,AR$47&gt;=$FQ285,AR$47&lt;=$FR285)*(('Summary&amp;Assumptions'!$H$25*$C285)*(1+'Summary&amp;Assumptions'!$J$29)^(AR$46-1))</f>
        <v>0</v>
      </c>
      <c r="AN285" s="588">
        <f>AND(AS$55&gt;0,SUM($E285:AM285)&lt;'Summary&amp;Assumptions'!$G$32*$B285,$D285&gt;='Summary&amp;Assumptions'!$D$17,AS$47&gt;=$D285,AS$47&lt;=EDATE($D285,'Summary&amp;Assumptions'!$G$32))*$B285+AND(AS$56&lt;'Summary&amp;Assumptions'!$J$31,AS$47&gt;=$FO285,AS$47&lt;=$FP285)*(('Summary&amp;Assumptions'!$H$25*$C285)*(1+'Summary&amp;Assumptions'!$J$29)^(AS$46-1))+AND(AS$56&lt;'Summary&amp;Assumptions'!$J$31,AS$47&gt;=$FQ285,AS$47&lt;=$FR285)*(('Summary&amp;Assumptions'!$H$25*$C285)*(1+'Summary&amp;Assumptions'!$J$29)^(AS$46-1))</f>
        <v>0</v>
      </c>
      <c r="AO285" s="588">
        <f>AND(AT$55&gt;0,SUM($E285:AN285)&lt;'Summary&amp;Assumptions'!$G$32*$B285,$D285&gt;='Summary&amp;Assumptions'!$D$17,AT$47&gt;=$D285,AT$47&lt;=EDATE($D285,'Summary&amp;Assumptions'!$G$32))*$B285+AND(AT$56&lt;'Summary&amp;Assumptions'!$J$31,AT$47&gt;=$FO285,AT$47&lt;=$FP285)*(('Summary&amp;Assumptions'!$H$25*$C285)*(1+'Summary&amp;Assumptions'!$J$29)^(AT$46-1))+AND(AT$56&lt;'Summary&amp;Assumptions'!$J$31,AT$47&gt;=$FQ285,AT$47&lt;=$FR285)*(('Summary&amp;Assumptions'!$H$25*$C285)*(1+'Summary&amp;Assumptions'!$J$29)^(AT$46-1))</f>
        <v>0</v>
      </c>
      <c r="AP285" s="588">
        <f>AND(AU$55&gt;0,SUM($E285:AO285)&lt;'Summary&amp;Assumptions'!$G$32*$B285,$D285&gt;='Summary&amp;Assumptions'!$D$17,AU$47&gt;=$D285,AU$47&lt;=EDATE($D285,'Summary&amp;Assumptions'!$G$32))*$B285+AND(AU$56&lt;'Summary&amp;Assumptions'!$J$31,AU$47&gt;=$FO285,AU$47&lt;=$FP285)*(('Summary&amp;Assumptions'!$H$25*$C285)*(1+'Summary&amp;Assumptions'!$J$29)^(AU$46-1))+AND(AU$56&lt;'Summary&amp;Assumptions'!$J$31,AU$47&gt;=$FQ285,AU$47&lt;=$FR285)*(('Summary&amp;Assumptions'!$H$25*$C285)*(1+'Summary&amp;Assumptions'!$J$29)^(AU$46-1))</f>
        <v>0</v>
      </c>
      <c r="AQ285" s="588">
        <f>AND(AV$55&gt;0,SUM($E285:AP285)&lt;'Summary&amp;Assumptions'!$G$32*$B285,$D285&gt;='Summary&amp;Assumptions'!$D$17,AV$47&gt;=$D285,AV$47&lt;=EDATE($D285,'Summary&amp;Assumptions'!$G$32))*$B285+AND(AV$56&lt;'Summary&amp;Assumptions'!$J$31,AV$47&gt;=$FO285,AV$47&lt;=$FP285)*(('Summary&amp;Assumptions'!$H$25*$C285)*(1+'Summary&amp;Assumptions'!$J$29)^(AV$46-1))+AND(AV$56&lt;'Summary&amp;Assumptions'!$J$31,AV$47&gt;=$FQ285,AV$47&lt;=$FR285)*(('Summary&amp;Assumptions'!$H$25*$C285)*(1+'Summary&amp;Assumptions'!$J$29)^(AV$46-1))</f>
        <v>0</v>
      </c>
      <c r="AR285" s="588">
        <f>AND(AW$55&gt;0,SUM($E285:AQ285)&lt;'Summary&amp;Assumptions'!$G$32*$B285,$D285&gt;='Summary&amp;Assumptions'!$D$17,AW$47&gt;=$D285,AW$47&lt;=EDATE($D285,'Summary&amp;Assumptions'!$G$32))*$B285+AND(AW$56&lt;'Summary&amp;Assumptions'!$J$31,AW$47&gt;=$FO285,AW$47&lt;=$FP285)*(('Summary&amp;Assumptions'!$H$25*$C285)*(1+'Summary&amp;Assumptions'!$J$29)^(AW$46-1))+AND(AW$56&lt;'Summary&amp;Assumptions'!$J$31,AW$47&gt;=$FQ285,AW$47&lt;=$FR285)*(('Summary&amp;Assumptions'!$H$25*$C285)*(1+'Summary&amp;Assumptions'!$J$29)^(AW$46-1))</f>
        <v>0</v>
      </c>
      <c r="AS285" s="588">
        <f>AND(AX$55&gt;0,SUM($E285:AR285)&lt;'Summary&amp;Assumptions'!$G$32*$B285,$D285&gt;='Summary&amp;Assumptions'!$D$17,AX$47&gt;=$D285,AX$47&lt;=EDATE($D285,'Summary&amp;Assumptions'!$G$32))*$B285+AND(AX$56&lt;'Summary&amp;Assumptions'!$J$31,AX$47&gt;=$FO285,AX$47&lt;=$FP285)*(('Summary&amp;Assumptions'!$H$25*$C285)*(1+'Summary&amp;Assumptions'!$J$29)^(AX$46-1))+AND(AX$56&lt;'Summary&amp;Assumptions'!$J$31,AX$47&gt;=$FQ285,AX$47&lt;=$FR285)*(('Summary&amp;Assumptions'!$H$25*$C285)*(1+'Summary&amp;Assumptions'!$J$29)^(AX$46-1))</f>
        <v>0</v>
      </c>
      <c r="AT285" s="588">
        <f>AND(AY$55&gt;0,SUM($E285:AS285)&lt;'Summary&amp;Assumptions'!$G$32*$B285,$D285&gt;='Summary&amp;Assumptions'!$D$17,AY$47&gt;=$D285,AY$47&lt;=EDATE($D285,'Summary&amp;Assumptions'!$G$32))*$B285+AND(AY$56&lt;'Summary&amp;Assumptions'!$J$31,AY$47&gt;=$FO285,AY$47&lt;=$FP285)*(('Summary&amp;Assumptions'!$H$25*$C285)*(1+'Summary&amp;Assumptions'!$J$29)^(AY$46-1))+AND(AY$56&lt;'Summary&amp;Assumptions'!$J$31,AY$47&gt;=$FQ285,AY$47&lt;=$FR285)*(('Summary&amp;Assumptions'!$H$25*$C285)*(1+'Summary&amp;Assumptions'!$J$29)^(AY$46-1))</f>
        <v>0</v>
      </c>
      <c r="AU285" s="588">
        <f>AND(AZ$55&gt;0,SUM($E285:AT285)&lt;'Summary&amp;Assumptions'!$G$32*$B285,$D285&gt;='Summary&amp;Assumptions'!$D$17,AZ$47&gt;=$D285,AZ$47&lt;=EDATE($D285,'Summary&amp;Assumptions'!$G$32))*$B285+AND(AZ$56&lt;'Summary&amp;Assumptions'!$J$31,AZ$47&gt;=$FO285,AZ$47&lt;=$FP285)*(('Summary&amp;Assumptions'!$H$25*$C285)*(1+'Summary&amp;Assumptions'!$J$29)^(AZ$46-1))+AND(AZ$56&lt;'Summary&amp;Assumptions'!$J$31,AZ$47&gt;=$FQ285,AZ$47&lt;=$FR285)*(('Summary&amp;Assumptions'!$H$25*$C285)*(1+'Summary&amp;Assumptions'!$J$29)^(AZ$46-1))</f>
        <v>0</v>
      </c>
      <c r="AV285" s="588">
        <f>AND(BA$55&gt;0,SUM($E285:AU285)&lt;'Summary&amp;Assumptions'!$G$32*$B285,$D285&gt;='Summary&amp;Assumptions'!$D$17,BA$47&gt;=$D285,BA$47&lt;=EDATE($D285,'Summary&amp;Assumptions'!$G$32))*$B285+AND(BA$56&lt;'Summary&amp;Assumptions'!$J$31,BA$47&gt;=$FO285,BA$47&lt;=$FP285)*(('Summary&amp;Assumptions'!$H$25*$C285)*(1+'Summary&amp;Assumptions'!$J$29)^(BA$46-1))+AND(BA$56&lt;'Summary&amp;Assumptions'!$J$31,BA$47&gt;=$FQ285,BA$47&lt;=$FR285)*(('Summary&amp;Assumptions'!$H$25*$C285)*(1+'Summary&amp;Assumptions'!$J$29)^(BA$46-1))</f>
        <v>0</v>
      </c>
      <c r="AW285" s="588">
        <f>AND(BB$55&gt;0,SUM($E285:AV285)&lt;'Summary&amp;Assumptions'!$G$32*$B285,$D285&gt;='Summary&amp;Assumptions'!$D$17,BB$47&gt;=$D285,BB$47&lt;=EDATE($D285,'Summary&amp;Assumptions'!$G$32))*$B285+AND(BB$56&lt;'Summary&amp;Assumptions'!$J$31,BB$47&gt;=$FO285,BB$47&lt;=$FP285)*(('Summary&amp;Assumptions'!$H$25*$C285)*(1+'Summary&amp;Assumptions'!$J$29)^(BB$46-1))+AND(BB$56&lt;'Summary&amp;Assumptions'!$J$31,BB$47&gt;=$FQ285,BB$47&lt;=$FR285)*(('Summary&amp;Assumptions'!$H$25*$C285)*(1+'Summary&amp;Assumptions'!$J$29)^(BB$46-1))</f>
        <v>0</v>
      </c>
      <c r="AX285" s="588">
        <f>AND(BC$55&gt;0,SUM($E285:AW285)&lt;'Summary&amp;Assumptions'!$G$32*$B285,$D285&gt;='Summary&amp;Assumptions'!$D$17,BC$47&gt;=$D285,BC$47&lt;=EDATE($D285,'Summary&amp;Assumptions'!$G$32))*$B285+AND(BC$56&lt;'Summary&amp;Assumptions'!$J$31,BC$47&gt;=$FO285,BC$47&lt;=$FP285)*(('Summary&amp;Assumptions'!$H$25*$C285)*(1+'Summary&amp;Assumptions'!$J$29)^(BC$46-1))+AND(BC$56&lt;'Summary&amp;Assumptions'!$J$31,BC$47&gt;=$FQ285,BC$47&lt;=$FR285)*(('Summary&amp;Assumptions'!$H$25*$C285)*(1+'Summary&amp;Assumptions'!$J$29)^(BC$46-1))</f>
        <v>0</v>
      </c>
      <c r="AY285" s="588">
        <f>AND(BD$55&gt;0,SUM($E285:AX285)&lt;'Summary&amp;Assumptions'!$G$32*$B285,$D285&gt;='Summary&amp;Assumptions'!$D$17,BD$47&gt;=$D285,BD$47&lt;=EDATE($D285,'Summary&amp;Assumptions'!$G$32))*$B285+AND(BD$56&lt;'Summary&amp;Assumptions'!$J$31,BD$47&gt;=$FO285,BD$47&lt;=$FP285)*(('Summary&amp;Assumptions'!$H$25*$C285)*(1+'Summary&amp;Assumptions'!$J$29)^(BD$46-1))+AND(BD$56&lt;'Summary&amp;Assumptions'!$J$31,BD$47&gt;=$FQ285,BD$47&lt;=$FR285)*(('Summary&amp;Assumptions'!$H$25*$C285)*(1+'Summary&amp;Assumptions'!$J$29)^(BD$46-1))</f>
        <v>0</v>
      </c>
      <c r="AZ285" s="588">
        <f>AND(BE$55&gt;0,SUM($E285:AY285)&lt;'Summary&amp;Assumptions'!$G$32*$B285,$D285&gt;='Summary&amp;Assumptions'!$D$17,BE$47&gt;=$D285,BE$47&lt;=EDATE($D285,'Summary&amp;Assumptions'!$G$32))*$B285+AND(BE$56&lt;'Summary&amp;Assumptions'!$J$31,BE$47&gt;=$FO285,BE$47&lt;=$FP285)*(('Summary&amp;Assumptions'!$H$25*$C285)*(1+'Summary&amp;Assumptions'!$J$29)^(BE$46-1))+AND(BE$56&lt;'Summary&amp;Assumptions'!$J$31,BE$47&gt;=$FQ285,BE$47&lt;=$FR285)*(('Summary&amp;Assumptions'!$H$25*$C285)*(1+'Summary&amp;Assumptions'!$J$29)^(BE$46-1))</f>
        <v>0</v>
      </c>
      <c r="BA285" s="588">
        <f>AND(BF$55&gt;0,SUM($E285:AZ285)&lt;'Summary&amp;Assumptions'!$G$32*$B285,$D285&gt;='Summary&amp;Assumptions'!$D$17,BF$47&gt;=$D285,BF$47&lt;=EDATE($D285,'Summary&amp;Assumptions'!$G$32))*$B285+AND(BF$56&lt;'Summary&amp;Assumptions'!$J$31,BF$47&gt;=$FO285,BF$47&lt;=$FP285)*(('Summary&amp;Assumptions'!$H$25*$C285)*(1+'Summary&amp;Assumptions'!$J$29)^(BF$46-1))+AND(BF$56&lt;'Summary&amp;Assumptions'!$J$31,BF$47&gt;=$FQ285,BF$47&lt;=$FR285)*(('Summary&amp;Assumptions'!$H$25*$C285)*(1+'Summary&amp;Assumptions'!$J$29)^(BF$46-1))</f>
        <v>0</v>
      </c>
      <c r="BB285" s="588">
        <f>AND(BG$55&gt;0,SUM($E285:BA285)&lt;'Summary&amp;Assumptions'!$G$32*$B285,$D285&gt;='Summary&amp;Assumptions'!$D$17,BG$47&gt;=$D285,BG$47&lt;=EDATE($D285,'Summary&amp;Assumptions'!$G$32))*$B285+AND(BG$56&lt;'Summary&amp;Assumptions'!$J$31,BG$47&gt;=$FO285,BG$47&lt;=$FP285)*(('Summary&amp;Assumptions'!$H$25*$C285)*(1+'Summary&amp;Assumptions'!$J$29)^(BG$46-1))+AND(BG$56&lt;'Summary&amp;Assumptions'!$J$31,BG$47&gt;=$FQ285,BG$47&lt;=$FR285)*(('Summary&amp;Assumptions'!$H$25*$C285)*(1+'Summary&amp;Assumptions'!$J$29)^(BG$46-1))</f>
        <v>0</v>
      </c>
      <c r="BC285" s="588">
        <f>AND(BH$55&gt;0,SUM($E285:BB285)&lt;'Summary&amp;Assumptions'!$G$32*$B285,$D285&gt;='Summary&amp;Assumptions'!$D$17,BH$47&gt;=$D285,BH$47&lt;=EDATE($D285,'Summary&amp;Assumptions'!$G$32))*$B285+AND(BH$56&lt;'Summary&amp;Assumptions'!$J$31,BH$47&gt;=$FO285,BH$47&lt;=$FP285)*(('Summary&amp;Assumptions'!$H$25*$C285)*(1+'Summary&amp;Assumptions'!$J$29)^(BH$46-1))+AND(BH$56&lt;'Summary&amp;Assumptions'!$J$31,BH$47&gt;=$FQ285,BH$47&lt;=$FR285)*(('Summary&amp;Assumptions'!$H$25*$C285)*(1+'Summary&amp;Assumptions'!$J$29)^(BH$46-1))</f>
        <v>0</v>
      </c>
      <c r="BD285" s="588">
        <f>AND(BI$55&gt;0,SUM($E285:BC285)&lt;'Summary&amp;Assumptions'!$G$32*$B285,$D285&gt;='Summary&amp;Assumptions'!$D$17,BI$47&gt;=$D285,BI$47&lt;=EDATE($D285,'Summary&amp;Assumptions'!$G$32))*$B285+AND(BI$56&lt;'Summary&amp;Assumptions'!$J$31,BI$47&gt;=$FO285,BI$47&lt;=$FP285)*(('Summary&amp;Assumptions'!$H$25*$C285)*(1+'Summary&amp;Assumptions'!$J$29)^(BI$46-1))+AND(BI$56&lt;'Summary&amp;Assumptions'!$J$31,BI$47&gt;=$FQ285,BI$47&lt;=$FR285)*(('Summary&amp;Assumptions'!$H$25*$C285)*(1+'Summary&amp;Assumptions'!$J$29)^(BI$46-1))</f>
        <v>0</v>
      </c>
      <c r="BE285" s="588">
        <f>AND(BJ$55&gt;0,SUM($E285:BD285)&lt;'Summary&amp;Assumptions'!$G$32*$B285,$D285&gt;='Summary&amp;Assumptions'!$D$17,BJ$47&gt;=$D285,BJ$47&lt;=EDATE($D285,'Summary&amp;Assumptions'!$G$32))*$B285+AND(BJ$56&lt;'Summary&amp;Assumptions'!$J$31,BJ$47&gt;=$FO285,BJ$47&lt;=$FP285)*(('Summary&amp;Assumptions'!$H$25*$C285)*(1+'Summary&amp;Assumptions'!$J$29)^(BJ$46-1))+AND(BJ$56&lt;'Summary&amp;Assumptions'!$J$31,BJ$47&gt;=$FQ285,BJ$47&lt;=$FR285)*(('Summary&amp;Assumptions'!$H$25*$C285)*(1+'Summary&amp;Assumptions'!$J$29)^(BJ$46-1))</f>
        <v>0</v>
      </c>
      <c r="BF285" s="588">
        <f>AND(BK$55&gt;0,SUM($E285:BE285)&lt;'Summary&amp;Assumptions'!$G$32*$B285,$D285&gt;='Summary&amp;Assumptions'!$D$17,BK$47&gt;=$D285,BK$47&lt;=EDATE($D285,'Summary&amp;Assumptions'!$G$32))*$B285+AND(BK$56&lt;'Summary&amp;Assumptions'!$J$31,BK$47&gt;=$FO285,BK$47&lt;=$FP285)*(('Summary&amp;Assumptions'!$H$25*$C285)*(1+'Summary&amp;Assumptions'!$J$29)^(BK$46-1))+AND(BK$56&lt;'Summary&amp;Assumptions'!$J$31,BK$47&gt;=$FQ285,BK$47&lt;=$FR285)*(('Summary&amp;Assumptions'!$H$25*$C285)*(1+'Summary&amp;Assumptions'!$J$29)^(BK$46-1))</f>
        <v>0</v>
      </c>
      <c r="BG285" s="588">
        <f>AND(BL$55&gt;0,SUM($E285:BF285)&lt;'Summary&amp;Assumptions'!$G$32*$B285,$D285&gt;='Summary&amp;Assumptions'!$D$17,BL$47&gt;=$D285,BL$47&lt;=EDATE($D285,'Summary&amp;Assumptions'!$G$32))*$B285+AND(BL$56&lt;'Summary&amp;Assumptions'!$J$31,BL$47&gt;=$FO285,BL$47&lt;=$FP285)*(('Summary&amp;Assumptions'!$H$25*$C285)*(1+'Summary&amp;Assumptions'!$J$29)^(BL$46-1))+AND(BL$56&lt;'Summary&amp;Assumptions'!$J$31,BL$47&gt;=$FQ285,BL$47&lt;=$FR285)*(('Summary&amp;Assumptions'!$H$25*$C285)*(1+'Summary&amp;Assumptions'!$J$29)^(BL$46-1))</f>
        <v>0</v>
      </c>
      <c r="BH285" s="588">
        <f>AND(BM$55&gt;0,SUM($E285:BG285)&lt;'Summary&amp;Assumptions'!$G$32*$B285,$D285&gt;='Summary&amp;Assumptions'!$D$17,BM$47&gt;=$D285,BM$47&lt;=EDATE($D285,'Summary&amp;Assumptions'!$G$32))*$B285+AND(BM$56&lt;'Summary&amp;Assumptions'!$J$31,BM$47&gt;=$FO285,BM$47&lt;=$FP285)*(('Summary&amp;Assumptions'!$H$25*$C285)*(1+'Summary&amp;Assumptions'!$J$29)^(BM$46-1))+AND(BM$56&lt;'Summary&amp;Assumptions'!$J$31,BM$47&gt;=$FQ285,BM$47&lt;=$FR285)*(('Summary&amp;Assumptions'!$H$25*$C285)*(1+'Summary&amp;Assumptions'!$J$29)^(BM$46-1))</f>
        <v>0</v>
      </c>
      <c r="BI285" s="588">
        <f>AND(BN$55&gt;0,SUM($E285:BH285)&lt;'Summary&amp;Assumptions'!$G$32*$B285,$D285&gt;='Summary&amp;Assumptions'!$D$17,BN$47&gt;=$D285,BN$47&lt;=EDATE($D285,'Summary&amp;Assumptions'!$G$32))*$B285+AND(BN$56&lt;'Summary&amp;Assumptions'!$J$31,BN$47&gt;=$FO285,BN$47&lt;=$FP285)*(('Summary&amp;Assumptions'!$H$25*$C285)*(1+'Summary&amp;Assumptions'!$J$29)^(BN$46-1))+AND(BN$56&lt;'Summary&amp;Assumptions'!$J$31,BN$47&gt;=$FQ285,BN$47&lt;=$FR285)*(('Summary&amp;Assumptions'!$H$25*$C285)*(1+'Summary&amp;Assumptions'!$J$29)^(BN$46-1))</f>
        <v>0</v>
      </c>
      <c r="BJ285" s="588">
        <f>AND(BO$55&gt;0,SUM($E285:BI285)&lt;'Summary&amp;Assumptions'!$G$32*$B285,$D285&gt;='Summary&amp;Assumptions'!$D$17,BO$47&gt;=$D285,BO$47&lt;=EDATE($D285,'Summary&amp;Assumptions'!$G$32))*$B285+AND(BO$56&lt;'Summary&amp;Assumptions'!$J$31,BO$47&gt;=$FO285,BO$47&lt;=$FP285)*(('Summary&amp;Assumptions'!$H$25*$C285)*(1+'Summary&amp;Assumptions'!$J$29)^(BO$46-1))+AND(BO$56&lt;'Summary&amp;Assumptions'!$J$31,BO$47&gt;=$FQ285,BO$47&lt;=$FR285)*(('Summary&amp;Assumptions'!$H$25*$C285)*(1+'Summary&amp;Assumptions'!$J$29)^(BO$46-1))</f>
        <v>0</v>
      </c>
      <c r="BK285" s="588">
        <f>AND(BP$55&gt;0,SUM($E285:BJ285)&lt;'Summary&amp;Assumptions'!$G$32*$B285,$D285&gt;='Summary&amp;Assumptions'!$D$17,BP$47&gt;=$D285,BP$47&lt;=EDATE($D285,'Summary&amp;Assumptions'!$G$32))*$B285+AND(BP$56&lt;'Summary&amp;Assumptions'!$J$31,BP$47&gt;=$FO285,BP$47&lt;=$FP285)*(('Summary&amp;Assumptions'!$H$25*$C285)*(1+'Summary&amp;Assumptions'!$J$29)^(BP$46-1))+AND(BP$56&lt;'Summary&amp;Assumptions'!$J$31,BP$47&gt;=$FQ285,BP$47&lt;=$FR285)*(('Summary&amp;Assumptions'!$H$25*$C285)*(1+'Summary&amp;Assumptions'!$J$29)^(BP$46-1))</f>
        <v>0</v>
      </c>
      <c r="BL285" s="588">
        <f>AND(BQ$55&gt;0,SUM($E285:BK285)&lt;'Summary&amp;Assumptions'!$G$32*$B285,$D285&gt;='Summary&amp;Assumptions'!$D$17,BQ$47&gt;=$D285,BQ$47&lt;=EDATE($D285,'Summary&amp;Assumptions'!$G$32))*$B285+AND(BQ$56&lt;'Summary&amp;Assumptions'!$J$31,BQ$47&gt;=$FO285,BQ$47&lt;=$FP285)*(('Summary&amp;Assumptions'!$H$25*$C285)*(1+'Summary&amp;Assumptions'!$J$29)^(BQ$46-1))+AND(BQ$56&lt;'Summary&amp;Assumptions'!$J$31,BQ$47&gt;=$FQ285,BQ$47&lt;=$FR285)*(('Summary&amp;Assumptions'!$H$25*$C285)*(1+'Summary&amp;Assumptions'!$J$29)^(BQ$46-1))</f>
        <v>0</v>
      </c>
      <c r="BM285" s="588">
        <f>AND(BR$55&gt;0,SUM($E285:BL285)&lt;'Summary&amp;Assumptions'!$G$32*$B285,$D285&gt;='Summary&amp;Assumptions'!$D$17,BR$47&gt;=$D285,BR$47&lt;=EDATE($D285,'Summary&amp;Assumptions'!$G$32))*$B285+AND(BR$56&lt;'Summary&amp;Assumptions'!$J$31,BR$47&gt;=$FO285,BR$47&lt;=$FP285)*(('Summary&amp;Assumptions'!$H$25*$C285)*(1+'Summary&amp;Assumptions'!$J$29)^(BR$46-1))+AND(BR$56&lt;'Summary&amp;Assumptions'!$J$31,BR$47&gt;=$FQ285,BR$47&lt;=$FR285)*(('Summary&amp;Assumptions'!$H$25*$C285)*(1+'Summary&amp;Assumptions'!$J$29)^(BR$46-1))</f>
        <v>0</v>
      </c>
      <c r="BN285" s="588">
        <f>AND(BS$55&gt;0,SUM($E285:BM285)&lt;'Summary&amp;Assumptions'!$G$32*$B285,$D285&gt;='Summary&amp;Assumptions'!$D$17,BS$47&gt;=$D285,BS$47&lt;=EDATE($D285,'Summary&amp;Assumptions'!$G$32))*$B285+AND(BS$56&lt;'Summary&amp;Assumptions'!$J$31,BS$47&gt;=$FO285,BS$47&lt;=$FP285)*(('Summary&amp;Assumptions'!$H$25*$C285)*(1+'Summary&amp;Assumptions'!$J$29)^(BS$46-1))+AND(BS$56&lt;'Summary&amp;Assumptions'!$J$31,BS$47&gt;=$FQ285,BS$47&lt;=$FR285)*(('Summary&amp;Assumptions'!$H$25*$C285)*(1+'Summary&amp;Assumptions'!$J$29)^(BS$46-1))</f>
        <v>0</v>
      </c>
      <c r="BO285" s="588">
        <f>AND(BT$55&gt;0,SUM($E285:BN285)&lt;'Summary&amp;Assumptions'!$G$32*$B285,$D285&gt;='Summary&amp;Assumptions'!$D$17,BT$47&gt;=$D285,BT$47&lt;=EDATE($D285,'Summary&amp;Assumptions'!$G$32))*$B285+AND(BT$56&lt;'Summary&amp;Assumptions'!$J$31,BT$47&gt;=$FO285,BT$47&lt;=$FP285)*(('Summary&amp;Assumptions'!$H$25*$C285)*(1+'Summary&amp;Assumptions'!$J$29)^(BT$46-1))+AND(BT$56&lt;'Summary&amp;Assumptions'!$J$31,BT$47&gt;=$FQ285,BT$47&lt;=$FR285)*(('Summary&amp;Assumptions'!$H$25*$C285)*(1+'Summary&amp;Assumptions'!$J$29)^(BT$46-1))</f>
        <v>0</v>
      </c>
      <c r="BP285" s="588">
        <f>AND(BU$55&gt;0,SUM($E285:BO285)&lt;'Summary&amp;Assumptions'!$G$32*$B285,$D285&gt;='Summary&amp;Assumptions'!$D$17,BU$47&gt;=$D285,BU$47&lt;=EDATE($D285,'Summary&amp;Assumptions'!$G$32))*$B285+AND(BU$56&lt;'Summary&amp;Assumptions'!$J$31,BU$47&gt;=$FO285,BU$47&lt;=$FP285)*(('Summary&amp;Assumptions'!$H$25*$C285)*(1+'Summary&amp;Assumptions'!$J$29)^(BU$46-1))+AND(BU$56&lt;'Summary&amp;Assumptions'!$J$31,BU$47&gt;=$FQ285,BU$47&lt;=$FR285)*(('Summary&amp;Assumptions'!$H$25*$C285)*(1+'Summary&amp;Assumptions'!$J$29)^(BU$46-1))</f>
        <v>0</v>
      </c>
      <c r="BQ285" s="588">
        <f>AND(BV$55&gt;0,SUM($E285:BP285)&lt;'Summary&amp;Assumptions'!$G$32*$B285,$D285&gt;='Summary&amp;Assumptions'!$D$17,BV$47&gt;=$D285,BV$47&lt;=EDATE($D285,'Summary&amp;Assumptions'!$G$32))*$B285+AND(BV$56&lt;'Summary&amp;Assumptions'!$J$31,BV$47&gt;=$FO285,BV$47&lt;=$FP285)*(('Summary&amp;Assumptions'!$H$25*$C285)*(1+'Summary&amp;Assumptions'!$J$29)^(BV$46-1))+AND(BV$56&lt;'Summary&amp;Assumptions'!$J$31,BV$47&gt;=$FQ285,BV$47&lt;=$FR285)*(('Summary&amp;Assumptions'!$H$25*$C285)*(1+'Summary&amp;Assumptions'!$J$29)^(BV$46-1))</f>
        <v>0</v>
      </c>
      <c r="BR285" s="588">
        <f>AND(BW$55&gt;0,SUM($E285:BQ285)&lt;'Summary&amp;Assumptions'!$G$32*$B285,$D285&gt;='Summary&amp;Assumptions'!$D$17,BW$47&gt;=$D285,BW$47&lt;=EDATE($D285,'Summary&amp;Assumptions'!$G$32))*$B285+AND(BW$56&lt;'Summary&amp;Assumptions'!$J$31,BW$47&gt;=$FO285,BW$47&lt;=$FP285)*(('Summary&amp;Assumptions'!$H$25*$C285)*(1+'Summary&amp;Assumptions'!$J$29)^(BW$46-1))+AND(BW$56&lt;'Summary&amp;Assumptions'!$J$31,BW$47&gt;=$FQ285,BW$47&lt;=$FR285)*(('Summary&amp;Assumptions'!$H$25*$C285)*(1+'Summary&amp;Assumptions'!$J$29)^(BW$46-1))</f>
        <v>0</v>
      </c>
      <c r="BS285" s="588">
        <f>AND(BX$55&gt;0,SUM($E285:BR285)&lt;'Summary&amp;Assumptions'!$G$32*$B285,$D285&gt;='Summary&amp;Assumptions'!$D$17,BX$47&gt;=$D285,BX$47&lt;=EDATE($D285,'Summary&amp;Assumptions'!$G$32))*$B285+AND(BX$56&lt;'Summary&amp;Assumptions'!$J$31,BX$47&gt;=$FO285,BX$47&lt;=$FP285)*(('Summary&amp;Assumptions'!$H$25*$C285)*(1+'Summary&amp;Assumptions'!$J$29)^(BX$46-1))+AND(BX$56&lt;'Summary&amp;Assumptions'!$J$31,BX$47&gt;=$FQ285,BX$47&lt;=$FR285)*(('Summary&amp;Assumptions'!$H$25*$C285)*(1+'Summary&amp;Assumptions'!$J$29)^(BX$46-1))</f>
        <v>0</v>
      </c>
      <c r="BT285" s="588">
        <f>AND(BY$55&gt;0,SUM($E285:BS285)&lt;'Summary&amp;Assumptions'!$G$32*$B285,$D285&gt;='Summary&amp;Assumptions'!$D$17,BY$47&gt;=$D285,BY$47&lt;=EDATE($D285,'Summary&amp;Assumptions'!$G$32))*$B285+AND(BY$56&lt;'Summary&amp;Assumptions'!$J$31,BY$47&gt;=$FO285,BY$47&lt;=$FP285)*(('Summary&amp;Assumptions'!$H$25*$C285)*(1+'Summary&amp;Assumptions'!$J$29)^(BY$46-1))+AND(BY$56&lt;'Summary&amp;Assumptions'!$J$31,BY$47&gt;=$FQ285,BY$47&lt;=$FR285)*(('Summary&amp;Assumptions'!$H$25*$C285)*(1+'Summary&amp;Assumptions'!$J$29)^(BY$46-1))</f>
        <v>0</v>
      </c>
      <c r="BU285" s="588">
        <f>AND(BZ$55&gt;0,SUM($E285:BT285)&lt;'Summary&amp;Assumptions'!$G$32*$B285,$D285&gt;='Summary&amp;Assumptions'!$D$17,BZ$47&gt;=$D285,BZ$47&lt;=EDATE($D285,'Summary&amp;Assumptions'!$G$32))*$B285+AND(BZ$56&lt;'Summary&amp;Assumptions'!$J$31,BZ$47&gt;=$FO285,BZ$47&lt;=$FP285)*(('Summary&amp;Assumptions'!$H$25*$C285)*(1+'Summary&amp;Assumptions'!$J$29)^(BZ$46-1))+AND(BZ$56&lt;'Summary&amp;Assumptions'!$J$31,BZ$47&gt;=$FQ285,BZ$47&lt;=$FR285)*(('Summary&amp;Assumptions'!$H$25*$C285)*(1+'Summary&amp;Assumptions'!$J$29)^(BZ$46-1))</f>
        <v>0</v>
      </c>
      <c r="BV285" s="588">
        <f>AND(CA$55&gt;0,SUM($E285:BU285)&lt;'Summary&amp;Assumptions'!$G$32*$B285,$D285&gt;='Summary&amp;Assumptions'!$D$17,CA$47&gt;=$D285,CA$47&lt;=EDATE($D285,'Summary&amp;Assumptions'!$G$32))*$B285+AND(CA$56&lt;'Summary&amp;Assumptions'!$J$31,CA$47&gt;=$FO285,CA$47&lt;=$FP285)*(('Summary&amp;Assumptions'!$H$25*$C285)*(1+'Summary&amp;Assumptions'!$J$29)^(CA$46-1))+AND(CA$56&lt;'Summary&amp;Assumptions'!$J$31,CA$47&gt;=$FQ285,CA$47&lt;=$FR285)*(('Summary&amp;Assumptions'!$H$25*$C285)*(1+'Summary&amp;Assumptions'!$J$29)^(CA$46-1))</f>
        <v>0</v>
      </c>
      <c r="BW285" s="588">
        <f>AND(CB$55&gt;0,SUM($E285:BV285)&lt;'Summary&amp;Assumptions'!$G$32*$B285,$D285&gt;='Summary&amp;Assumptions'!$D$17,CB$47&gt;=$D285,CB$47&lt;=EDATE($D285,'Summary&amp;Assumptions'!$G$32))*$B285+AND(CB$56&lt;'Summary&amp;Assumptions'!$J$31,CB$47&gt;=$FO285,CB$47&lt;=$FP285)*(('Summary&amp;Assumptions'!$H$25*$C285)*(1+'Summary&amp;Assumptions'!$J$29)^(CB$46-1))+AND(CB$56&lt;'Summary&amp;Assumptions'!$J$31,CB$47&gt;=$FQ285,CB$47&lt;=$FR285)*(('Summary&amp;Assumptions'!$H$25*$C285)*(1+'Summary&amp;Assumptions'!$J$29)^(CB$46-1))</f>
        <v>0</v>
      </c>
      <c r="BX285" s="588">
        <f>AND(CC$55&gt;0,SUM($E285:BW285)&lt;'Summary&amp;Assumptions'!$G$32*$B285,$D285&gt;='Summary&amp;Assumptions'!$D$17,CC$47&gt;=$D285,CC$47&lt;=EDATE($D285,'Summary&amp;Assumptions'!$G$32))*$B285+AND(CC$56&lt;'Summary&amp;Assumptions'!$J$31,CC$47&gt;=$FO285,CC$47&lt;=$FP285)*(('Summary&amp;Assumptions'!$H$25*$C285)*(1+'Summary&amp;Assumptions'!$J$29)^(CC$46-1))+AND(CC$56&lt;'Summary&amp;Assumptions'!$J$31,CC$47&gt;=$FQ285,CC$47&lt;=$FR285)*(('Summary&amp;Assumptions'!$H$25*$C285)*(1+'Summary&amp;Assumptions'!$J$29)^(CC$46-1))</f>
        <v>0</v>
      </c>
      <c r="BY285" s="588">
        <f>AND(CD$55&gt;0,SUM($E285:BX285)&lt;'Summary&amp;Assumptions'!$G$32*$B285,$D285&gt;='Summary&amp;Assumptions'!$D$17,CD$47&gt;=$D285,CD$47&lt;=EDATE($D285,'Summary&amp;Assumptions'!$G$32))*$B285+AND(CD$56&lt;'Summary&amp;Assumptions'!$J$31,CD$47&gt;=$FO285,CD$47&lt;=$FP285)*(('Summary&amp;Assumptions'!$H$25*$C285)*(1+'Summary&amp;Assumptions'!$J$29)^(CD$46-1))+AND(CD$56&lt;'Summary&amp;Assumptions'!$J$31,CD$47&gt;=$FQ285,CD$47&lt;=$FR285)*(('Summary&amp;Assumptions'!$H$25*$C285)*(1+'Summary&amp;Assumptions'!$J$29)^(CD$46-1))</f>
        <v>0</v>
      </c>
      <c r="BZ285" s="588">
        <f>AND(CE$55&gt;0,SUM($E285:BY285)&lt;'Summary&amp;Assumptions'!$G$32*$B285,$D285&gt;='Summary&amp;Assumptions'!$D$17,CE$47&gt;=$D285,CE$47&lt;=EDATE($D285,'Summary&amp;Assumptions'!$G$32))*$B285+AND(CE$56&lt;'Summary&amp;Assumptions'!$J$31,CE$47&gt;=$FO285,CE$47&lt;=$FP285)*(('Summary&amp;Assumptions'!$H$25*$C285)*(1+'Summary&amp;Assumptions'!$J$29)^(CE$46-1))+AND(CE$56&lt;'Summary&amp;Assumptions'!$J$31,CE$47&gt;=$FQ285,CE$47&lt;=$FR285)*(('Summary&amp;Assumptions'!$H$25*$C285)*(1+'Summary&amp;Assumptions'!$J$29)^(CE$46-1))</f>
        <v>0</v>
      </c>
      <c r="CA285" s="588">
        <f>AND(CF$55&gt;0,SUM($E285:BZ285)&lt;'Summary&amp;Assumptions'!$G$32*$B285,$D285&gt;='Summary&amp;Assumptions'!$D$17,CF$47&gt;=$D285,CF$47&lt;=EDATE($D285,'Summary&amp;Assumptions'!$G$32))*$B285+AND(CF$56&lt;'Summary&amp;Assumptions'!$J$31,CF$47&gt;=$FO285,CF$47&lt;=$FP285)*(('Summary&amp;Assumptions'!$H$25*$C285)*(1+'Summary&amp;Assumptions'!$J$29)^(CF$46-1))+AND(CF$56&lt;'Summary&amp;Assumptions'!$J$31,CF$47&gt;=$FQ285,CF$47&lt;=$FR285)*(('Summary&amp;Assumptions'!$H$25*$C285)*(1+'Summary&amp;Assumptions'!$J$29)^(CF$46-1))</f>
        <v>0</v>
      </c>
      <c r="CB285" s="588">
        <f>AND(CG$55&gt;0,SUM($E285:CA285)&lt;'Summary&amp;Assumptions'!$G$32*$B285,$D285&gt;='Summary&amp;Assumptions'!$D$17,CG$47&gt;=$D285,CG$47&lt;=EDATE($D285,'Summary&amp;Assumptions'!$G$32))*$B285+AND(CG$56&lt;'Summary&amp;Assumptions'!$J$31,CG$47&gt;=$FO285,CG$47&lt;=$FP285)*(('Summary&amp;Assumptions'!$H$25*$C285)*(1+'Summary&amp;Assumptions'!$J$29)^(CG$46-1))+AND(CG$56&lt;'Summary&amp;Assumptions'!$J$31,CG$47&gt;=$FQ285,CG$47&lt;=$FR285)*(('Summary&amp;Assumptions'!$H$25*$C285)*(1+'Summary&amp;Assumptions'!$J$29)^(CG$46-1))</f>
        <v>0</v>
      </c>
      <c r="CC285" s="588">
        <f>AND(CH$55&gt;0,SUM($E285:CB285)&lt;'Summary&amp;Assumptions'!$G$32*$B285,$D285&gt;='Summary&amp;Assumptions'!$D$17,CH$47&gt;=$D285,CH$47&lt;=EDATE($D285,'Summary&amp;Assumptions'!$G$32))*$B285+AND(CH$56&lt;'Summary&amp;Assumptions'!$J$31,CH$47&gt;=$FO285,CH$47&lt;=$FP285)*(('Summary&amp;Assumptions'!$H$25*$C285)*(1+'Summary&amp;Assumptions'!$J$29)^(CH$46-1))+AND(CH$56&lt;'Summary&amp;Assumptions'!$J$31,CH$47&gt;=$FQ285,CH$47&lt;=$FR285)*(('Summary&amp;Assumptions'!$H$25*$C285)*(1+'Summary&amp;Assumptions'!$J$29)^(CH$46-1))</f>
        <v>0</v>
      </c>
      <c r="CD285" s="588">
        <f>AND(CI$55&gt;0,SUM($E285:CC285)&lt;'Summary&amp;Assumptions'!$G$32*$B285,$D285&gt;='Summary&amp;Assumptions'!$D$17,CI$47&gt;=$D285,CI$47&lt;=EDATE($D285,'Summary&amp;Assumptions'!$G$32))*$B285+AND(CI$56&lt;'Summary&amp;Assumptions'!$J$31,CI$47&gt;=$FO285,CI$47&lt;=$FP285)*(('Summary&amp;Assumptions'!$H$25*$C285)*(1+'Summary&amp;Assumptions'!$J$29)^(CI$46-1))+AND(CI$56&lt;'Summary&amp;Assumptions'!$J$31,CI$47&gt;=$FQ285,CI$47&lt;=$FR285)*(('Summary&amp;Assumptions'!$H$25*$C285)*(1+'Summary&amp;Assumptions'!$J$29)^(CI$46-1))</f>
        <v>0</v>
      </c>
      <c r="CE285" s="588">
        <f>AND(CJ$55&gt;0,SUM($E285:CD285)&lt;'Summary&amp;Assumptions'!$G$32*$B285,$D285&gt;='Summary&amp;Assumptions'!$D$17,CJ$47&gt;=$D285,CJ$47&lt;=EDATE($D285,'Summary&amp;Assumptions'!$G$32))*$B285+AND(CJ$56&lt;'Summary&amp;Assumptions'!$J$31,CJ$47&gt;=$FO285,CJ$47&lt;=$FP285)*(('Summary&amp;Assumptions'!$H$25*$C285)*(1+'Summary&amp;Assumptions'!$J$29)^(CJ$46-1))+AND(CJ$56&lt;'Summary&amp;Assumptions'!$J$31,CJ$47&gt;=$FQ285,CJ$47&lt;=$FR285)*(('Summary&amp;Assumptions'!$H$25*$C285)*(1+'Summary&amp;Assumptions'!$J$29)^(CJ$46-1))</f>
        <v>0</v>
      </c>
      <c r="CF285" s="588">
        <f>AND(CK$55&gt;0,SUM($E285:CE285)&lt;'Summary&amp;Assumptions'!$G$32*$B285,$D285&gt;='Summary&amp;Assumptions'!$D$17,CK$47&gt;=$D285,CK$47&lt;=EDATE($D285,'Summary&amp;Assumptions'!$G$32))*$B285+AND(CK$56&lt;'Summary&amp;Assumptions'!$J$31,CK$47&gt;=$FO285,CK$47&lt;=$FP285)*(('Summary&amp;Assumptions'!$H$25*$C285)*(1+'Summary&amp;Assumptions'!$J$29)^(CK$46-1))+AND(CK$56&lt;'Summary&amp;Assumptions'!$J$31,CK$47&gt;=$FQ285,CK$47&lt;=$FR285)*(('Summary&amp;Assumptions'!$H$25*$C285)*(1+'Summary&amp;Assumptions'!$J$29)^(CK$46-1))</f>
        <v>0</v>
      </c>
      <c r="CG285" s="588">
        <f>AND(CL$55&gt;0,SUM($E285:CF285)&lt;'Summary&amp;Assumptions'!$G$32*$B285,$D285&gt;='Summary&amp;Assumptions'!$D$17,CL$47&gt;=$D285,CL$47&lt;=EDATE($D285,'Summary&amp;Assumptions'!$G$32))*$B285+AND(CL$56&lt;'Summary&amp;Assumptions'!$J$31,CL$47&gt;=$FO285,CL$47&lt;=$FP285)*(('Summary&amp;Assumptions'!$H$25*$C285)*(1+'Summary&amp;Assumptions'!$J$29)^(CL$46-1))+AND(CL$56&lt;'Summary&amp;Assumptions'!$J$31,CL$47&gt;=$FQ285,CL$47&lt;=$FR285)*(('Summary&amp;Assumptions'!$H$25*$C285)*(1+'Summary&amp;Assumptions'!$J$29)^(CL$46-1))</f>
        <v>0</v>
      </c>
      <c r="CH285" s="588">
        <f>AND(CM$55&gt;0,SUM($E285:CG285)&lt;'Summary&amp;Assumptions'!$G$32*$B285,$D285&gt;='Summary&amp;Assumptions'!$D$17,CM$47&gt;=$D285,CM$47&lt;=EDATE($D285,'Summary&amp;Assumptions'!$G$32))*$B285+AND(CM$56&lt;'Summary&amp;Assumptions'!$J$31,CM$47&gt;=$FO285,CM$47&lt;=$FP285)*(('Summary&amp;Assumptions'!$H$25*$C285)*(1+'Summary&amp;Assumptions'!$J$29)^(CM$46-1))+AND(CM$56&lt;'Summary&amp;Assumptions'!$J$31,CM$47&gt;=$FQ285,CM$47&lt;=$FR285)*(('Summary&amp;Assumptions'!$H$25*$C285)*(1+'Summary&amp;Assumptions'!$J$29)^(CM$46-1))</f>
        <v>0</v>
      </c>
      <c r="CI285" s="588">
        <f>AND(CN$55&gt;0,SUM($E285:CH285)&lt;'Summary&amp;Assumptions'!$G$32*$B285,$D285&gt;='Summary&amp;Assumptions'!$D$17,CN$47&gt;=$D285,CN$47&lt;=EDATE($D285,'Summary&amp;Assumptions'!$G$32))*$B285+AND(CN$56&lt;'Summary&amp;Assumptions'!$J$31,CN$47&gt;=$FO285,CN$47&lt;=$FP285)*(('Summary&amp;Assumptions'!$H$25*$C285)*(1+'Summary&amp;Assumptions'!$J$29)^(CN$46-1))+AND(CN$56&lt;'Summary&amp;Assumptions'!$J$31,CN$47&gt;=$FQ285,CN$47&lt;=$FR285)*(('Summary&amp;Assumptions'!$H$25*$C285)*(1+'Summary&amp;Assumptions'!$J$29)^(CN$46-1))</f>
        <v>0</v>
      </c>
      <c r="CJ285" s="588">
        <f>AND(CO$55&gt;0,SUM($E285:CI285)&lt;'Summary&amp;Assumptions'!$G$32*$B285,$D285&gt;='Summary&amp;Assumptions'!$D$17,CO$47&gt;=$D285,CO$47&lt;=EDATE($D285,'Summary&amp;Assumptions'!$G$32))*$B285+AND(CO$56&lt;'Summary&amp;Assumptions'!$J$31,CO$47&gt;=$FO285,CO$47&lt;=$FP285)*(('Summary&amp;Assumptions'!$H$25*$C285)*(1+'Summary&amp;Assumptions'!$J$29)^(CO$46-1))+AND(CO$56&lt;'Summary&amp;Assumptions'!$J$31,CO$47&gt;=$FQ285,CO$47&lt;=$FR285)*(('Summary&amp;Assumptions'!$H$25*$C285)*(1+'Summary&amp;Assumptions'!$J$29)^(CO$46-1))</f>
        <v>0</v>
      </c>
      <c r="CK285" s="588">
        <f>AND(CP$55&gt;0,SUM($E285:CJ285)&lt;'Summary&amp;Assumptions'!$G$32*$B285,$D285&gt;='Summary&amp;Assumptions'!$D$17,CP$47&gt;=$D285,CP$47&lt;=EDATE($D285,'Summary&amp;Assumptions'!$G$32))*$B285+AND(CP$56&lt;'Summary&amp;Assumptions'!$J$31,CP$47&gt;=$FO285,CP$47&lt;=$FP285)*(('Summary&amp;Assumptions'!$H$25*$C285)*(1+'Summary&amp;Assumptions'!$J$29)^(CP$46-1))+AND(CP$56&lt;'Summary&amp;Assumptions'!$J$31,CP$47&gt;=$FQ285,CP$47&lt;=$FR285)*(('Summary&amp;Assumptions'!$H$25*$C285)*(1+'Summary&amp;Assumptions'!$J$29)^(CP$46-1))</f>
        <v>0</v>
      </c>
      <c r="CL285" s="588">
        <f>AND(CQ$55&gt;0,SUM($E285:CK285)&lt;'Summary&amp;Assumptions'!$G$32*$B285,$D285&gt;='Summary&amp;Assumptions'!$D$17,CQ$47&gt;=$D285,CQ$47&lt;=EDATE($D285,'Summary&amp;Assumptions'!$G$32))*$B285+AND(CQ$56&lt;'Summary&amp;Assumptions'!$J$31,CQ$47&gt;=$FO285,CQ$47&lt;=$FP285)*(('Summary&amp;Assumptions'!$H$25*$C285)*(1+'Summary&amp;Assumptions'!$J$29)^(CQ$46-1))+AND(CQ$56&lt;'Summary&amp;Assumptions'!$J$31,CQ$47&gt;=$FQ285,CQ$47&lt;=$FR285)*(('Summary&amp;Assumptions'!$H$25*$C285)*(1+'Summary&amp;Assumptions'!$J$29)^(CQ$46-1))</f>
        <v>0</v>
      </c>
      <c r="CM285" s="588">
        <f>AND(CR$55&gt;0,SUM($E285:CL285)&lt;'Summary&amp;Assumptions'!$G$32*$B285,$D285&gt;='Summary&amp;Assumptions'!$D$17,CR$47&gt;=$D285,CR$47&lt;=EDATE($D285,'Summary&amp;Assumptions'!$G$32))*$B285+AND(CR$56&lt;'Summary&amp;Assumptions'!$J$31,CR$47&gt;=$FO285,CR$47&lt;=$FP285)*(('Summary&amp;Assumptions'!$H$25*$C285)*(1+'Summary&amp;Assumptions'!$J$29)^(CR$46-1))+AND(CR$56&lt;'Summary&amp;Assumptions'!$J$31,CR$47&gt;=$FQ285,CR$47&lt;=$FR285)*(('Summary&amp;Assumptions'!$H$25*$C285)*(1+'Summary&amp;Assumptions'!$J$29)^(CR$46-1))</f>
        <v>0</v>
      </c>
      <c r="CN285" s="588">
        <f>AND(CS$55&gt;0,SUM($E285:CM285)&lt;'Summary&amp;Assumptions'!$G$32*$B285,$D285&gt;='Summary&amp;Assumptions'!$D$17,CS$47&gt;=$D285,CS$47&lt;=EDATE($D285,'Summary&amp;Assumptions'!$G$32))*$B285+AND(CS$56&lt;'Summary&amp;Assumptions'!$J$31,CS$47&gt;=$FO285,CS$47&lt;=$FP285)*(('Summary&amp;Assumptions'!$H$25*$C285)*(1+'Summary&amp;Assumptions'!$J$29)^(CS$46-1))+AND(CS$56&lt;'Summary&amp;Assumptions'!$J$31,CS$47&gt;=$FQ285,CS$47&lt;=$FR285)*(('Summary&amp;Assumptions'!$H$25*$C285)*(1+'Summary&amp;Assumptions'!$J$29)^(CS$46-1))</f>
        <v>0</v>
      </c>
      <c r="CO285" s="588">
        <f>AND(CT$55&gt;0,SUM($E285:CN285)&lt;'Summary&amp;Assumptions'!$G$32*$B285,$D285&gt;='Summary&amp;Assumptions'!$D$17,CT$47&gt;=$D285,CT$47&lt;=EDATE($D285,'Summary&amp;Assumptions'!$G$32))*$B285+AND(CT$56&lt;'Summary&amp;Assumptions'!$J$31,CT$47&gt;=$FO285,CT$47&lt;=$FP285)*(('Summary&amp;Assumptions'!$H$25*$C285)*(1+'Summary&amp;Assumptions'!$J$29)^(CT$46-1))+AND(CT$56&lt;'Summary&amp;Assumptions'!$J$31,CT$47&gt;=$FQ285,CT$47&lt;=$FR285)*(('Summary&amp;Assumptions'!$H$25*$C285)*(1+'Summary&amp;Assumptions'!$J$29)^(CT$46-1))</f>
        <v>0</v>
      </c>
      <c r="CP285" s="588">
        <f>AND(CU$55&gt;0,SUM($E285:CO285)&lt;'Summary&amp;Assumptions'!$G$32*$B285,$D285&gt;='Summary&amp;Assumptions'!$D$17,CU$47&gt;=$D285,CU$47&lt;=EDATE($D285,'Summary&amp;Assumptions'!$G$32))*$B285+AND(CU$56&lt;'Summary&amp;Assumptions'!$J$31,CU$47&gt;=$FO285,CU$47&lt;=$FP285)*(('Summary&amp;Assumptions'!$H$25*$C285)*(1+'Summary&amp;Assumptions'!$J$29)^(CU$46-1))+AND(CU$56&lt;'Summary&amp;Assumptions'!$J$31,CU$47&gt;=$FQ285,CU$47&lt;=$FR285)*(('Summary&amp;Assumptions'!$H$25*$C285)*(1+'Summary&amp;Assumptions'!$J$29)^(CU$46-1))</f>
        <v>0</v>
      </c>
      <c r="CQ285" s="588">
        <f>AND(CV$55&gt;0,SUM($E285:CP285)&lt;'Summary&amp;Assumptions'!$G$32*$B285,$D285&gt;='Summary&amp;Assumptions'!$D$17,CV$47&gt;=$D285,CV$47&lt;=EDATE($D285,'Summary&amp;Assumptions'!$G$32))*$B285+AND(CV$56&lt;'Summary&amp;Assumptions'!$J$31,CV$47&gt;=$FO285,CV$47&lt;=$FP285)*(('Summary&amp;Assumptions'!$H$25*$C285)*(1+'Summary&amp;Assumptions'!$J$29)^(CV$46-1))+AND(CV$56&lt;'Summary&amp;Assumptions'!$J$31,CV$47&gt;=$FQ285,CV$47&lt;=$FR285)*(('Summary&amp;Assumptions'!$H$25*$C285)*(1+'Summary&amp;Assumptions'!$J$29)^(CV$46-1))</f>
        <v>0</v>
      </c>
      <c r="CR285" s="588">
        <f>AND(CW$55&gt;0,SUM($E285:CQ285)&lt;'Summary&amp;Assumptions'!$G$32*$B285,$D285&gt;='Summary&amp;Assumptions'!$D$17,CW$47&gt;=$D285,CW$47&lt;=EDATE($D285,'Summary&amp;Assumptions'!$G$32))*$B285+AND(CW$56&lt;'Summary&amp;Assumptions'!$J$31,CW$47&gt;=$FO285,CW$47&lt;=$FP285)*(('Summary&amp;Assumptions'!$H$25*$C285)*(1+'Summary&amp;Assumptions'!$J$29)^(CW$46-1))+AND(CW$56&lt;'Summary&amp;Assumptions'!$J$31,CW$47&gt;=$FQ285,CW$47&lt;=$FR285)*(('Summary&amp;Assumptions'!$H$25*$C285)*(1+'Summary&amp;Assumptions'!$J$29)^(CW$46-1))</f>
        <v>0</v>
      </c>
      <c r="CS285" s="588">
        <f>AND(CX$55&gt;0,SUM($E285:CR285)&lt;'Summary&amp;Assumptions'!$G$32*$B285,$D285&gt;='Summary&amp;Assumptions'!$D$17,CX$47&gt;=$D285,CX$47&lt;=EDATE($D285,'Summary&amp;Assumptions'!$G$32))*$B285+AND(CX$56&lt;'Summary&amp;Assumptions'!$J$31,CX$47&gt;=$FO285,CX$47&lt;=$FP285)*(('Summary&amp;Assumptions'!$H$25*$C285)*(1+'Summary&amp;Assumptions'!$J$29)^(CX$46-1))+AND(CX$56&lt;'Summary&amp;Assumptions'!$J$31,CX$47&gt;=$FQ285,CX$47&lt;=$FR285)*(('Summary&amp;Assumptions'!$H$25*$C285)*(1+'Summary&amp;Assumptions'!$J$29)^(CX$46-1))</f>
        <v>0</v>
      </c>
      <c r="CT285" s="588">
        <f>AND(CY$55&gt;0,SUM($E285:CS285)&lt;'Summary&amp;Assumptions'!$G$32*$B285,$D285&gt;='Summary&amp;Assumptions'!$D$17,CY$47&gt;=$D285,CY$47&lt;=EDATE($D285,'Summary&amp;Assumptions'!$G$32))*$B285+AND(CY$56&lt;'Summary&amp;Assumptions'!$J$31,CY$47&gt;=$FO285,CY$47&lt;=$FP285)*(('Summary&amp;Assumptions'!$H$25*$C285)*(1+'Summary&amp;Assumptions'!$J$29)^(CY$46-1))+AND(CY$56&lt;'Summary&amp;Assumptions'!$J$31,CY$47&gt;=$FQ285,CY$47&lt;=$FR285)*(('Summary&amp;Assumptions'!$H$25*$C285)*(1+'Summary&amp;Assumptions'!$J$29)^(CY$46-1))</f>
        <v>0</v>
      </c>
      <c r="CU285" s="588">
        <f>AND(CZ$55&gt;0,SUM($E285:CT285)&lt;'Summary&amp;Assumptions'!$G$32*$B285,$D285&gt;='Summary&amp;Assumptions'!$D$17,CZ$47&gt;=$D285,CZ$47&lt;=EDATE($D285,'Summary&amp;Assumptions'!$G$32))*$B285+AND(CZ$56&lt;'Summary&amp;Assumptions'!$J$31,CZ$47&gt;=$FO285,CZ$47&lt;=$FP285)*(('Summary&amp;Assumptions'!$H$25*$C285)*(1+'Summary&amp;Assumptions'!$J$29)^(CZ$46-1))+AND(CZ$56&lt;'Summary&amp;Assumptions'!$J$31,CZ$47&gt;=$FQ285,CZ$47&lt;=$FR285)*(('Summary&amp;Assumptions'!$H$25*$C285)*(1+'Summary&amp;Assumptions'!$J$29)^(CZ$46-1))</f>
        <v>0</v>
      </c>
      <c r="CV285" s="588">
        <f>AND(DA$55&gt;0,SUM($E285:CU285)&lt;'Summary&amp;Assumptions'!$G$32*$B285,$D285&gt;='Summary&amp;Assumptions'!$D$17,DA$47&gt;=$D285,DA$47&lt;=EDATE($D285,'Summary&amp;Assumptions'!$G$32))*$B285+AND(DA$56&lt;'Summary&amp;Assumptions'!$J$31,DA$47&gt;=$FO285,DA$47&lt;=$FP285)*(('Summary&amp;Assumptions'!$H$25*$C285)*(1+'Summary&amp;Assumptions'!$J$29)^(DA$46-1))+AND(DA$56&lt;'Summary&amp;Assumptions'!$J$31,DA$47&gt;=$FQ285,DA$47&lt;=$FR285)*(('Summary&amp;Assumptions'!$H$25*$C285)*(1+'Summary&amp;Assumptions'!$J$29)^(DA$46-1))</f>
        <v>0</v>
      </c>
      <c r="CW285" s="588">
        <f>AND(DB$55&gt;0,SUM($E285:CV285)&lt;'Summary&amp;Assumptions'!$G$32*$B285,$D285&gt;='Summary&amp;Assumptions'!$D$17,DB$47&gt;=$D285,DB$47&lt;=EDATE($D285,'Summary&amp;Assumptions'!$G$32))*$B285+AND(DB$56&lt;'Summary&amp;Assumptions'!$J$31,DB$47&gt;=$FO285,DB$47&lt;=$FP285)*(('Summary&amp;Assumptions'!$H$25*$C285)*(1+'Summary&amp;Assumptions'!$J$29)^(DB$46-1))+AND(DB$56&lt;'Summary&amp;Assumptions'!$J$31,DB$47&gt;=$FQ285,DB$47&lt;=$FR285)*(('Summary&amp;Assumptions'!$H$25*$C285)*(1+'Summary&amp;Assumptions'!$J$29)^(DB$46-1))</f>
        <v>0</v>
      </c>
      <c r="CX285" s="588">
        <f>AND(DC$55&gt;0,SUM($E285:CW285)&lt;'Summary&amp;Assumptions'!$G$32*$B285,$D285&gt;='Summary&amp;Assumptions'!$D$17,DC$47&gt;=$D285,DC$47&lt;=EDATE($D285,'Summary&amp;Assumptions'!$G$32))*$B285+AND(DC$56&lt;'Summary&amp;Assumptions'!$J$31,DC$47&gt;=$FO285,DC$47&lt;=$FP285)*(('Summary&amp;Assumptions'!$H$25*$C285)*(1+'Summary&amp;Assumptions'!$J$29)^(DC$46-1))+AND(DC$56&lt;'Summary&amp;Assumptions'!$J$31,DC$47&gt;=$FQ285,DC$47&lt;=$FR285)*(('Summary&amp;Assumptions'!$H$25*$C285)*(1+'Summary&amp;Assumptions'!$J$29)^(DC$46-1))</f>
        <v>0</v>
      </c>
      <c r="CY285" s="588">
        <f>AND(DD$55&gt;0,SUM($E285:CX285)&lt;'Summary&amp;Assumptions'!$G$32*$B285,$D285&gt;='Summary&amp;Assumptions'!$D$17,DD$47&gt;=$D285,DD$47&lt;=EDATE($D285,'Summary&amp;Assumptions'!$G$32))*$B285+AND(DD$56&lt;'Summary&amp;Assumptions'!$J$31,DD$47&gt;=$FO285,DD$47&lt;=$FP285)*(('Summary&amp;Assumptions'!$H$25*$C285)*(1+'Summary&amp;Assumptions'!$J$29)^(DD$46-1))+AND(DD$56&lt;'Summary&amp;Assumptions'!$J$31,DD$47&gt;=$FQ285,DD$47&lt;=$FR285)*(('Summary&amp;Assumptions'!$H$25*$C285)*(1+'Summary&amp;Assumptions'!$J$29)^(DD$46-1))</f>
        <v>0</v>
      </c>
      <c r="CZ285" s="588">
        <f>AND(DE$55&gt;0,SUM($E285:CY285)&lt;'Summary&amp;Assumptions'!$G$32*$B285,$D285&gt;='Summary&amp;Assumptions'!$D$17,DE$47&gt;=$D285,DE$47&lt;=EDATE($D285,'Summary&amp;Assumptions'!$G$32))*$B285+AND(DE$56&lt;'Summary&amp;Assumptions'!$J$31,DE$47&gt;=$FO285,DE$47&lt;=$FP285)*(('Summary&amp;Assumptions'!$H$25*$C285)*(1+'Summary&amp;Assumptions'!$J$29)^(DE$46-1))+AND(DE$56&lt;'Summary&amp;Assumptions'!$J$31,DE$47&gt;=$FQ285,DE$47&lt;=$FR285)*(('Summary&amp;Assumptions'!$H$25*$C285)*(1+'Summary&amp;Assumptions'!$J$29)^(DE$46-1))</f>
        <v>0</v>
      </c>
      <c r="DA285" s="588">
        <f>AND(DF$55&gt;0,SUM($E285:CZ285)&lt;'Summary&amp;Assumptions'!$G$32*$B285,$D285&gt;='Summary&amp;Assumptions'!$D$17,DF$47&gt;=$D285,DF$47&lt;=EDATE($D285,'Summary&amp;Assumptions'!$G$32))*$B285+AND(DF$56&lt;'Summary&amp;Assumptions'!$J$31,DF$47&gt;=$FO285,DF$47&lt;=$FP285)*(('Summary&amp;Assumptions'!$H$25*$C285)*(1+'Summary&amp;Assumptions'!$J$29)^(DF$46-1))+AND(DF$56&lt;'Summary&amp;Assumptions'!$J$31,DF$47&gt;=$FQ285,DF$47&lt;=$FR285)*(('Summary&amp;Assumptions'!$H$25*$C285)*(1+'Summary&amp;Assumptions'!$J$29)^(DF$46-1))</f>
        <v>0</v>
      </c>
      <c r="DB285" s="588">
        <f>AND(DG$55&gt;0,SUM($E285:DA285)&lt;'Summary&amp;Assumptions'!$G$32*$B285,$D285&gt;='Summary&amp;Assumptions'!$D$17,DG$47&gt;=$D285,DG$47&lt;=EDATE($D285,'Summary&amp;Assumptions'!$G$32))*$B285+AND(DG$56&lt;'Summary&amp;Assumptions'!$J$31,DG$47&gt;=$FO285,DG$47&lt;=$FP285)*(('Summary&amp;Assumptions'!$H$25*$C285)*(1+'Summary&amp;Assumptions'!$J$29)^(DG$46-1))+AND(DG$56&lt;'Summary&amp;Assumptions'!$J$31,DG$47&gt;=$FQ285,DG$47&lt;=$FR285)*(('Summary&amp;Assumptions'!$H$25*$C285)*(1+'Summary&amp;Assumptions'!$J$29)^(DG$46-1))</f>
        <v>0</v>
      </c>
      <c r="DC285" s="588">
        <f>AND(DH$55&gt;0,SUM($E285:DB285)&lt;'Summary&amp;Assumptions'!$G$32*$B285,$D285&gt;='Summary&amp;Assumptions'!$D$17,DH$47&gt;=$D285,DH$47&lt;=EDATE($D285,'Summary&amp;Assumptions'!$G$32))*$B285+AND(DH$56&lt;'Summary&amp;Assumptions'!$J$31,DH$47&gt;=$FO285,DH$47&lt;=$FP285)*(('Summary&amp;Assumptions'!$H$25*$C285)*(1+'Summary&amp;Assumptions'!$J$29)^(DH$46-1))+AND(DH$56&lt;'Summary&amp;Assumptions'!$J$31,DH$47&gt;=$FQ285,DH$47&lt;=$FR285)*(('Summary&amp;Assumptions'!$H$25*$C285)*(1+'Summary&amp;Assumptions'!$J$29)^(DH$46-1))</f>
        <v>0</v>
      </c>
      <c r="DD285" s="588">
        <f>AND(DI$55&gt;0,SUM($E285:DC285)&lt;'Summary&amp;Assumptions'!$G$32*$B285,$D285&gt;='Summary&amp;Assumptions'!$D$17,DI$47&gt;=$D285,DI$47&lt;=EDATE($D285,'Summary&amp;Assumptions'!$G$32))*$B285+AND(DI$56&lt;'Summary&amp;Assumptions'!$J$31,DI$47&gt;=$FO285,DI$47&lt;=$FP285)*(('Summary&amp;Assumptions'!$H$25*$C285)*(1+'Summary&amp;Assumptions'!$J$29)^(DI$46-1))+AND(DI$56&lt;'Summary&amp;Assumptions'!$J$31,DI$47&gt;=$FQ285,DI$47&lt;=$FR285)*(('Summary&amp;Assumptions'!$H$25*$C285)*(1+'Summary&amp;Assumptions'!$J$29)^(DI$46-1))</f>
        <v>0</v>
      </c>
      <c r="DE285" s="588">
        <f>AND(DJ$55&gt;0,SUM($E285:DD285)&lt;'Summary&amp;Assumptions'!$G$32*$B285,$D285&gt;='Summary&amp;Assumptions'!$D$17,DJ$47&gt;=$D285,DJ$47&lt;=EDATE($D285,'Summary&amp;Assumptions'!$G$32))*$B285+AND(DJ$56&lt;'Summary&amp;Assumptions'!$J$31,DJ$47&gt;=$FO285,DJ$47&lt;=$FP285)*(('Summary&amp;Assumptions'!$H$25*$C285)*(1+'Summary&amp;Assumptions'!$J$29)^(DJ$46-1))+AND(DJ$56&lt;'Summary&amp;Assumptions'!$J$31,DJ$47&gt;=$FQ285,DJ$47&lt;=$FR285)*(('Summary&amp;Assumptions'!$H$25*$C285)*(1+'Summary&amp;Assumptions'!$J$29)^(DJ$46-1))</f>
        <v>0</v>
      </c>
      <c r="DF285" s="588">
        <f>AND(DK$55&gt;0,SUM($E285:DE285)&lt;'Summary&amp;Assumptions'!$G$32*$B285,$D285&gt;='Summary&amp;Assumptions'!$D$17,DK$47&gt;=$D285,DK$47&lt;=EDATE($D285,'Summary&amp;Assumptions'!$G$32))*$B285+AND(DK$56&lt;'Summary&amp;Assumptions'!$J$31,DK$47&gt;=$FO285,DK$47&lt;=$FP285)*(('Summary&amp;Assumptions'!$H$25*$C285)*(1+'Summary&amp;Assumptions'!$J$29)^(DK$46-1))+AND(DK$56&lt;'Summary&amp;Assumptions'!$J$31,DK$47&gt;=$FQ285,DK$47&lt;=$FR285)*(('Summary&amp;Assumptions'!$H$25*$C285)*(1+'Summary&amp;Assumptions'!$J$29)^(DK$46-1))</f>
        <v>0</v>
      </c>
      <c r="DG285" s="588">
        <f>AND(DL$55&gt;0,SUM($E285:DF285)&lt;'Summary&amp;Assumptions'!$G$32*$B285,$D285&gt;='Summary&amp;Assumptions'!$D$17,DL$47&gt;=$D285,DL$47&lt;=EDATE($D285,'Summary&amp;Assumptions'!$G$32))*$B285+AND(DL$56&lt;'Summary&amp;Assumptions'!$J$31,DL$47&gt;=$FO285,DL$47&lt;=$FP285)*(('Summary&amp;Assumptions'!$H$25*$C285)*(1+'Summary&amp;Assumptions'!$J$29)^(DL$46-1))+AND(DL$56&lt;'Summary&amp;Assumptions'!$J$31,DL$47&gt;=$FQ285,DL$47&lt;=$FR285)*(('Summary&amp;Assumptions'!$H$25*$C285)*(1+'Summary&amp;Assumptions'!$J$29)^(DL$46-1))</f>
        <v>0</v>
      </c>
      <c r="DH285" s="588">
        <f>AND(DM$55&gt;0,SUM($E285:DG285)&lt;'Summary&amp;Assumptions'!$G$32*$B285,$D285&gt;='Summary&amp;Assumptions'!$D$17,DM$47&gt;=$D285,DM$47&lt;=EDATE($D285,'Summary&amp;Assumptions'!$G$32))*$B285+AND(DM$56&lt;'Summary&amp;Assumptions'!$J$31,DM$47&gt;=$FO285,DM$47&lt;=$FP285)*(('Summary&amp;Assumptions'!$H$25*$C285)*(1+'Summary&amp;Assumptions'!$J$29)^(DM$46-1))+AND(DM$56&lt;'Summary&amp;Assumptions'!$J$31,DM$47&gt;=$FQ285,DM$47&lt;=$FR285)*(('Summary&amp;Assumptions'!$H$25*$C285)*(1+'Summary&amp;Assumptions'!$J$29)^(DM$46-1))</f>
        <v>0</v>
      </c>
      <c r="DI285" s="588">
        <f>AND(DN$55&gt;0,SUM($E285:DH285)&lt;'Summary&amp;Assumptions'!$G$32*$B285,$D285&gt;='Summary&amp;Assumptions'!$D$17,DN$47&gt;=$D285,DN$47&lt;=EDATE($D285,'Summary&amp;Assumptions'!$G$32))*$B285+AND(DN$56&lt;'Summary&amp;Assumptions'!$J$31,DN$47&gt;=$FO285,DN$47&lt;=$FP285)*(('Summary&amp;Assumptions'!$H$25*$C285)*(1+'Summary&amp;Assumptions'!$J$29)^(DN$46-1))+AND(DN$56&lt;'Summary&amp;Assumptions'!$J$31,DN$47&gt;=$FQ285,DN$47&lt;=$FR285)*(('Summary&amp;Assumptions'!$H$25*$C285)*(1+'Summary&amp;Assumptions'!$J$29)^(DN$46-1))</f>
        <v>0</v>
      </c>
      <c r="DJ285" s="588">
        <f>AND(DO$55&gt;0,SUM($E285:DI285)&lt;'Summary&amp;Assumptions'!$G$32*$B285,$D285&gt;='Summary&amp;Assumptions'!$D$17,DO$47&gt;=$D285,DO$47&lt;=EDATE($D285,'Summary&amp;Assumptions'!$G$32))*$B285+AND(DO$56&lt;'Summary&amp;Assumptions'!$J$31,DO$47&gt;=$FO285,DO$47&lt;=$FP285)*(('Summary&amp;Assumptions'!$H$25*$C285)*(1+'Summary&amp;Assumptions'!$J$29)^(DO$46-1))+AND(DO$56&lt;'Summary&amp;Assumptions'!$J$31,DO$47&gt;=$FQ285,DO$47&lt;=$FR285)*(('Summary&amp;Assumptions'!$H$25*$C285)*(1+'Summary&amp;Assumptions'!$J$29)^(DO$46-1))</f>
        <v>0</v>
      </c>
      <c r="DK285" s="588">
        <f>AND(DP$55&gt;0,SUM($E285:DJ285)&lt;'Summary&amp;Assumptions'!$G$32*$B285,$D285&gt;='Summary&amp;Assumptions'!$D$17,DP$47&gt;=$D285,DP$47&lt;=EDATE($D285,'Summary&amp;Assumptions'!$G$32))*$B285+AND(DP$56&lt;'Summary&amp;Assumptions'!$J$31,DP$47&gt;=$FO285,DP$47&lt;=$FP285)*(('Summary&amp;Assumptions'!$H$25*$C285)*(1+'Summary&amp;Assumptions'!$J$29)^(DP$46-1))+AND(DP$56&lt;'Summary&amp;Assumptions'!$J$31,DP$47&gt;=$FQ285,DP$47&lt;=$FR285)*(('Summary&amp;Assumptions'!$H$25*$C285)*(1+'Summary&amp;Assumptions'!$J$29)^(DP$46-1))</f>
        <v>0</v>
      </c>
      <c r="DL285" s="588">
        <f>AND(DQ$55&gt;0,SUM($E285:DK285)&lt;'Summary&amp;Assumptions'!$G$32*$B285,$D285&gt;='Summary&amp;Assumptions'!$D$17,DQ$47&gt;=$D285,DQ$47&lt;=EDATE($D285,'Summary&amp;Assumptions'!$G$32))*$B285+AND(DQ$56&lt;'Summary&amp;Assumptions'!$J$31,DQ$47&gt;=$FO285,DQ$47&lt;=$FP285)*(('Summary&amp;Assumptions'!$H$25*$C285)*(1+'Summary&amp;Assumptions'!$J$29)^(DQ$46-1))+AND(DQ$56&lt;'Summary&amp;Assumptions'!$J$31,DQ$47&gt;=$FQ285,DQ$47&lt;=$FR285)*(('Summary&amp;Assumptions'!$H$25*$C285)*(1+'Summary&amp;Assumptions'!$J$29)^(DQ$46-1))</f>
        <v>0</v>
      </c>
      <c r="DM285" s="588">
        <f>AND(DR$55&gt;0,SUM($E285:DL285)&lt;'Summary&amp;Assumptions'!$G$32*$B285,$D285&gt;='Summary&amp;Assumptions'!$D$17,DR$47&gt;=$D285,DR$47&lt;=EDATE($D285,'Summary&amp;Assumptions'!$G$32))*$B285+AND(DR$56&lt;'Summary&amp;Assumptions'!$J$31,DR$47&gt;=$FO285,DR$47&lt;=$FP285)*(('Summary&amp;Assumptions'!$H$25*$C285)*(1+'Summary&amp;Assumptions'!$J$29)^(DR$46-1))+AND(DR$56&lt;'Summary&amp;Assumptions'!$J$31,DR$47&gt;=$FQ285,DR$47&lt;=$FR285)*(('Summary&amp;Assumptions'!$H$25*$C285)*(1+'Summary&amp;Assumptions'!$J$29)^(DR$46-1))</f>
        <v>0</v>
      </c>
      <c r="DN285" s="588">
        <f>AND(DS$55&gt;0,SUM($E285:DM285)&lt;'Summary&amp;Assumptions'!$G$32*$B285,$D285&gt;='Summary&amp;Assumptions'!$D$17,DS$47&gt;=$D285,DS$47&lt;=EDATE($D285,'Summary&amp;Assumptions'!$G$32))*$B285+AND(DS$56&lt;'Summary&amp;Assumptions'!$J$31,DS$47&gt;=$FO285,DS$47&lt;=$FP285)*(('Summary&amp;Assumptions'!$H$25*$C285)*(1+'Summary&amp;Assumptions'!$J$29)^(DS$46-1))+AND(DS$56&lt;'Summary&amp;Assumptions'!$J$31,DS$47&gt;=$FQ285,DS$47&lt;=$FR285)*(('Summary&amp;Assumptions'!$H$25*$C285)*(1+'Summary&amp;Assumptions'!$J$29)^(DS$46-1))</f>
        <v>0</v>
      </c>
      <c r="DO285" s="588">
        <f>AND(DT$55&gt;0,SUM($E285:DN285)&lt;'Summary&amp;Assumptions'!$G$32*$B285,$D285&gt;='Summary&amp;Assumptions'!$D$17,DT$47&gt;=$D285,DT$47&lt;=EDATE($D285,'Summary&amp;Assumptions'!$G$32))*$B285+AND(DT$56&lt;'Summary&amp;Assumptions'!$J$31,DT$47&gt;=$FO285,DT$47&lt;=$FP285)*(('Summary&amp;Assumptions'!$H$25*$C285)*(1+'Summary&amp;Assumptions'!$J$29)^(DT$46-1))+AND(DT$56&lt;'Summary&amp;Assumptions'!$J$31,DT$47&gt;=$FQ285,DT$47&lt;=$FR285)*(('Summary&amp;Assumptions'!$H$25*$C285)*(1+'Summary&amp;Assumptions'!$J$29)^(DT$46-1))</f>
        <v>0</v>
      </c>
      <c r="DP285" s="588">
        <f>AND(DU$55&gt;0,SUM($E285:DO285)&lt;'Summary&amp;Assumptions'!$G$32*$B285,$D285&gt;='Summary&amp;Assumptions'!$D$17,DU$47&gt;=$D285,DU$47&lt;=EDATE($D285,'Summary&amp;Assumptions'!$G$32))*$B285+AND(DU$56&lt;'Summary&amp;Assumptions'!$J$31,DU$47&gt;=$FO285,DU$47&lt;=$FP285)*(('Summary&amp;Assumptions'!$H$25*$C285)*(1+'Summary&amp;Assumptions'!$J$29)^(DU$46-1))+AND(DU$56&lt;'Summary&amp;Assumptions'!$J$31,DU$47&gt;=$FQ285,DU$47&lt;=$FR285)*(('Summary&amp;Assumptions'!$H$25*$C285)*(1+'Summary&amp;Assumptions'!$J$29)^(DU$46-1))</f>
        <v>0</v>
      </c>
      <c r="DQ285" s="588">
        <f>AND(DV$55&gt;0,SUM($E285:DP285)&lt;'Summary&amp;Assumptions'!$G$32*$B285,$D285&gt;='Summary&amp;Assumptions'!$D$17,DV$47&gt;=$D285,DV$47&lt;=EDATE($D285,'Summary&amp;Assumptions'!$G$32))*$B285+AND(DV$56&lt;'Summary&amp;Assumptions'!$J$31,DV$47&gt;=$FO285,DV$47&lt;=$FP285)*(('Summary&amp;Assumptions'!$H$25*$C285)*(1+'Summary&amp;Assumptions'!$J$29)^(DV$46-1))+AND(DV$56&lt;'Summary&amp;Assumptions'!$J$31,DV$47&gt;=$FQ285,DV$47&lt;=$FR285)*(('Summary&amp;Assumptions'!$H$25*$C285)*(1+'Summary&amp;Assumptions'!$J$29)^(DV$46-1))</f>
        <v>0</v>
      </c>
      <c r="DR285" s="588">
        <f>AND(DW$55&gt;0,SUM($E285:DQ285)&lt;'Summary&amp;Assumptions'!$G$32*$B285,$D285&gt;='Summary&amp;Assumptions'!$D$17,DW$47&gt;=$D285,DW$47&lt;=EDATE($D285,'Summary&amp;Assumptions'!$G$32))*$B285+AND(DW$56&lt;'Summary&amp;Assumptions'!$J$31,DW$47&gt;=$FO285,DW$47&lt;=$FP285)*(('Summary&amp;Assumptions'!$H$25*$C285)*(1+'Summary&amp;Assumptions'!$J$29)^(DW$46-1))+AND(DW$56&lt;'Summary&amp;Assumptions'!$J$31,DW$47&gt;=$FQ285,DW$47&lt;=$FR285)*(('Summary&amp;Assumptions'!$H$25*$C285)*(1+'Summary&amp;Assumptions'!$J$29)^(DW$46-1))</f>
        <v>0</v>
      </c>
      <c r="DS285" s="588">
        <f>AND(DX$55&gt;0,SUM($E285:DR285)&lt;'Summary&amp;Assumptions'!$G$32*$B285,$D285&gt;='Summary&amp;Assumptions'!$D$17,DX$47&gt;=$D285,DX$47&lt;=EDATE($D285,'Summary&amp;Assumptions'!$G$32))*$B285+AND(DX$56&lt;'Summary&amp;Assumptions'!$J$31,DX$47&gt;=$FO285,DX$47&lt;=$FP285)*(('Summary&amp;Assumptions'!$H$25*$C285)*(1+'Summary&amp;Assumptions'!$J$29)^(DX$46-1))+AND(DX$56&lt;'Summary&amp;Assumptions'!$J$31,DX$47&gt;=$FQ285,DX$47&lt;=$FR285)*(('Summary&amp;Assumptions'!$H$25*$C285)*(1+'Summary&amp;Assumptions'!$J$29)^(DX$46-1))</f>
        <v>0</v>
      </c>
      <c r="DT285" s="588">
        <f>AND(DY$55&gt;0,SUM($E285:DS285)&lt;'Summary&amp;Assumptions'!$G$32*$B285,$D285&gt;='Summary&amp;Assumptions'!$D$17,DY$47&gt;=$D285,DY$47&lt;=EDATE($D285,'Summary&amp;Assumptions'!$G$32))*$B285+AND(DY$56&lt;'Summary&amp;Assumptions'!$J$31,DY$47&gt;=$FO285,DY$47&lt;=$FP285)*(('Summary&amp;Assumptions'!$H$25*$C285)*(1+'Summary&amp;Assumptions'!$J$29)^(DY$46-1))+AND(DY$56&lt;'Summary&amp;Assumptions'!$J$31,DY$47&gt;=$FQ285,DY$47&lt;=$FR285)*(('Summary&amp;Assumptions'!$H$25*$C285)*(1+'Summary&amp;Assumptions'!$J$29)^(DY$46-1))</f>
        <v>0</v>
      </c>
      <c r="DU285" s="588">
        <f>AND(DZ$55&gt;0,SUM($E285:DT285)&lt;'Summary&amp;Assumptions'!$G$32*$B285,$D285&gt;='Summary&amp;Assumptions'!$D$17,DZ$47&gt;=$D285,DZ$47&lt;=EDATE($D285,'Summary&amp;Assumptions'!$G$32))*$B285+AND(DZ$56&lt;'Summary&amp;Assumptions'!$J$31,DZ$47&gt;=$FO285,DZ$47&lt;=$FP285)*(('Summary&amp;Assumptions'!$H$25*$C285)*(1+'Summary&amp;Assumptions'!$J$29)^(DZ$46-1))+AND(DZ$56&lt;'Summary&amp;Assumptions'!$J$31,DZ$47&gt;=$FQ285,DZ$47&lt;=$FR285)*(('Summary&amp;Assumptions'!$H$25*$C285)*(1+'Summary&amp;Assumptions'!$J$29)^(DZ$46-1))</f>
        <v>0</v>
      </c>
      <c r="DV285" s="588">
        <f>AND(EA$55&gt;0,SUM($E285:DU285)&lt;'Summary&amp;Assumptions'!$G$32*$B285,$D285&gt;='Summary&amp;Assumptions'!$D$17,EA$47&gt;=$D285,EA$47&lt;=EDATE($D285,'Summary&amp;Assumptions'!$G$32))*$B285+AND(EA$56&lt;'Summary&amp;Assumptions'!$J$31,EA$47&gt;=$FO285,EA$47&lt;=$FP285)*(('Summary&amp;Assumptions'!$H$25*$C285)*(1+'Summary&amp;Assumptions'!$J$29)^(EA$46-1))+AND(EA$56&lt;'Summary&amp;Assumptions'!$J$31,EA$47&gt;=$FQ285,EA$47&lt;=$FR285)*(('Summary&amp;Assumptions'!$H$25*$C285)*(1+'Summary&amp;Assumptions'!$J$29)^(EA$46-1))</f>
        <v>0</v>
      </c>
      <c r="DW285" s="588">
        <f>AND(EB$55&gt;0,SUM($E285:DV285)&lt;'Summary&amp;Assumptions'!$G$32*$B285,$D285&gt;='Summary&amp;Assumptions'!$D$17,EB$47&gt;=$D285,EB$47&lt;=EDATE($D285,'Summary&amp;Assumptions'!$G$32))*$B285+AND(EB$56&lt;'Summary&amp;Assumptions'!$J$31,EB$47&gt;=$FO285,EB$47&lt;=$FP285)*(('Summary&amp;Assumptions'!$H$25*$C285)*(1+'Summary&amp;Assumptions'!$J$29)^(EB$46-1))+AND(EB$56&lt;'Summary&amp;Assumptions'!$J$31,EB$47&gt;=$FQ285,EB$47&lt;=$FR285)*(('Summary&amp;Assumptions'!$H$25*$C285)*(1+'Summary&amp;Assumptions'!$J$29)^(EB$46-1))</f>
        <v>0</v>
      </c>
      <c r="DX285" s="588">
        <f>AND(EC$55&gt;0,SUM($E285:DW285)&lt;'Summary&amp;Assumptions'!$G$32*$B285,$D285&gt;='Summary&amp;Assumptions'!$D$17,EC$47&gt;=$D285,EC$47&lt;=EDATE($D285,'Summary&amp;Assumptions'!$G$32))*$B285+AND(EC$56&lt;'Summary&amp;Assumptions'!$J$31,EC$47&gt;=$FO285,EC$47&lt;=$FP285)*(('Summary&amp;Assumptions'!$H$25*$C285)*(1+'Summary&amp;Assumptions'!$J$29)^(EC$46-1))+AND(EC$56&lt;'Summary&amp;Assumptions'!$J$31,EC$47&gt;=$FQ285,EC$47&lt;=$FR285)*(('Summary&amp;Assumptions'!$H$25*$C285)*(1+'Summary&amp;Assumptions'!$J$29)^(EC$46-1))</f>
        <v>0</v>
      </c>
      <c r="DY285" s="588">
        <f>AND(ED$55&gt;0,SUM($E285:DX285)&lt;'Summary&amp;Assumptions'!$G$32*$B285,$D285&gt;='Summary&amp;Assumptions'!$D$17,ED$47&gt;=$D285,ED$47&lt;=EDATE($D285,'Summary&amp;Assumptions'!$G$32))*$B285+AND(ED$56&lt;'Summary&amp;Assumptions'!$J$31,ED$47&gt;=$FO285,ED$47&lt;=$FP285)*(('Summary&amp;Assumptions'!$H$25*$C285)*(1+'Summary&amp;Assumptions'!$J$29)^(ED$46-1))+AND(ED$56&lt;'Summary&amp;Assumptions'!$J$31,ED$47&gt;=$FQ285,ED$47&lt;=$FR285)*(('Summary&amp;Assumptions'!$H$25*$C285)*(1+'Summary&amp;Assumptions'!$J$29)^(ED$46-1))</f>
        <v>0</v>
      </c>
      <c r="DZ285" s="588">
        <f>AND(EE$55&gt;0,SUM($E285:DY285)&lt;'Summary&amp;Assumptions'!$G$32*$B285,$D285&gt;='Summary&amp;Assumptions'!$D$17,EE$47&gt;=$D285,EE$47&lt;=EDATE($D285,'Summary&amp;Assumptions'!$G$32))*$B285+AND(EE$56&lt;'Summary&amp;Assumptions'!$J$31,EE$47&gt;=$FO285,EE$47&lt;=$FP285)*(('Summary&amp;Assumptions'!$H$25*$C285)*(1+'Summary&amp;Assumptions'!$J$29)^(EE$46-1))+AND(EE$56&lt;'Summary&amp;Assumptions'!$J$31,EE$47&gt;=$FQ285,EE$47&lt;=$FR285)*(('Summary&amp;Assumptions'!$H$25*$C285)*(1+'Summary&amp;Assumptions'!$J$29)^(EE$46-1))</f>
        <v>0</v>
      </c>
      <c r="EA285" s="588">
        <f>AND(EF$55&gt;0,SUM($E285:DZ285)&lt;'Summary&amp;Assumptions'!$G$32*$B285,$D285&gt;='Summary&amp;Assumptions'!$D$17,EF$47&gt;=$D285,EF$47&lt;=EDATE($D285,'Summary&amp;Assumptions'!$G$32))*$B285+AND(EF$56&lt;'Summary&amp;Assumptions'!$J$31,EF$47&gt;=$FO285,EF$47&lt;=$FP285)*(('Summary&amp;Assumptions'!$H$25*$C285)*(1+'Summary&amp;Assumptions'!$J$29)^(EF$46-1))+AND(EF$56&lt;'Summary&amp;Assumptions'!$J$31,EF$47&gt;=$FQ285,EF$47&lt;=$FR285)*(('Summary&amp;Assumptions'!$H$25*$C285)*(1+'Summary&amp;Assumptions'!$J$29)^(EF$46-1))</f>
        <v>0</v>
      </c>
      <c r="EB285" s="588">
        <f>AND(EG$55&gt;0,SUM($E285:EA285)&lt;'Summary&amp;Assumptions'!$G$32*$B285,$D285&gt;='Summary&amp;Assumptions'!$D$17,EG$47&gt;=$D285,EG$47&lt;=EDATE($D285,'Summary&amp;Assumptions'!$G$32))*$B285+AND(EG$56&lt;'Summary&amp;Assumptions'!$J$31,EG$47&gt;=$FO285,EG$47&lt;=$FP285)*(('Summary&amp;Assumptions'!$H$25*$C285)*(1+'Summary&amp;Assumptions'!$J$29)^(EG$46-1))+AND(EG$56&lt;'Summary&amp;Assumptions'!$J$31,EG$47&gt;=$FQ285,EG$47&lt;=$FR285)*(('Summary&amp;Assumptions'!$H$25*$C285)*(1+'Summary&amp;Assumptions'!$J$29)^(EG$46-1))</f>
        <v>0</v>
      </c>
      <c r="EC285" s="588">
        <f>AND(EH$55&gt;0,SUM($E285:EB285)&lt;'Summary&amp;Assumptions'!$G$32*$B285,$D285&gt;='Summary&amp;Assumptions'!$D$17,EH$47&gt;=$D285,EH$47&lt;=EDATE($D285,'Summary&amp;Assumptions'!$G$32))*$B285+AND(EH$56&lt;'Summary&amp;Assumptions'!$J$31,EH$47&gt;=$FO285,EH$47&lt;=$FP285)*(('Summary&amp;Assumptions'!$H$25*$C285)*(1+'Summary&amp;Assumptions'!$J$29)^(EH$46-1))+AND(EH$56&lt;'Summary&amp;Assumptions'!$J$31,EH$47&gt;=$FQ285,EH$47&lt;=$FR285)*(('Summary&amp;Assumptions'!$H$25*$C285)*(1+'Summary&amp;Assumptions'!$J$29)^(EH$46-1))</f>
        <v>0</v>
      </c>
      <c r="ED285" s="588">
        <f>AND(EI$55&gt;0,SUM($E285:EC285)&lt;'Summary&amp;Assumptions'!$G$32*$B285,$D285&gt;='Summary&amp;Assumptions'!$D$17,EI$47&gt;=$D285,EI$47&lt;=EDATE($D285,'Summary&amp;Assumptions'!$G$32))*$B285+AND(EI$56&lt;'Summary&amp;Assumptions'!$J$31,EI$47&gt;=$FO285,EI$47&lt;=$FP285)*(('Summary&amp;Assumptions'!$H$25*$C285)*(1+'Summary&amp;Assumptions'!$J$29)^(EI$46-1))+AND(EI$56&lt;'Summary&amp;Assumptions'!$J$31,EI$47&gt;=$FQ285,EI$47&lt;=$FR285)*(('Summary&amp;Assumptions'!$H$25*$C285)*(1+'Summary&amp;Assumptions'!$J$29)^(EI$46-1))</f>
        <v>0</v>
      </c>
      <c r="EE285" s="588">
        <f>AND(EJ$55&gt;0,SUM($E285:ED285)&lt;'Summary&amp;Assumptions'!$G$32*$B285,$D285&gt;='Summary&amp;Assumptions'!$D$17,EJ$47&gt;=$D285,EJ$47&lt;=EDATE($D285,'Summary&amp;Assumptions'!$G$32))*$B285+AND(EJ$56&lt;'Summary&amp;Assumptions'!$J$31,EJ$47&gt;=$FO285,EJ$47&lt;=$FP285)*(('Summary&amp;Assumptions'!$H$25*$C285)*(1+'Summary&amp;Assumptions'!$J$29)^(EJ$46-1))+AND(EJ$56&lt;'Summary&amp;Assumptions'!$J$31,EJ$47&gt;=$FQ285,EJ$47&lt;=$FR285)*(('Summary&amp;Assumptions'!$H$25*$C285)*(1+'Summary&amp;Assumptions'!$J$29)^(EJ$46-1))</f>
        <v>0</v>
      </c>
      <c r="EF285" s="588">
        <f>AND(EK$55&gt;0,SUM($E285:EE285)&lt;'Summary&amp;Assumptions'!$G$32*$B285,$D285&gt;='Summary&amp;Assumptions'!$D$17,EK$47&gt;=$D285,EK$47&lt;=EDATE($D285,'Summary&amp;Assumptions'!$G$32))*$B285+AND(EK$56&lt;'Summary&amp;Assumptions'!$J$31,EK$47&gt;=$FO285,EK$47&lt;=$FP285)*(('Summary&amp;Assumptions'!$H$25*$C285)*(1+'Summary&amp;Assumptions'!$J$29)^(EK$46-1))+AND(EK$56&lt;'Summary&amp;Assumptions'!$J$31,EK$47&gt;=$FQ285,EK$47&lt;=$FR285)*(('Summary&amp;Assumptions'!$H$25*$C285)*(1+'Summary&amp;Assumptions'!$J$29)^(EK$46-1))</f>
        <v>0</v>
      </c>
      <c r="EG285" s="588">
        <f>AND(EL$55&gt;0,SUM($E285:EF285)&lt;'Summary&amp;Assumptions'!$G$32*$B285,$D285&gt;='Summary&amp;Assumptions'!$D$17,EL$47&gt;=$D285,EL$47&lt;=EDATE($D285,'Summary&amp;Assumptions'!$G$32))*$B285+AND(EL$56&lt;'Summary&amp;Assumptions'!$J$31,EL$47&gt;=$FO285,EL$47&lt;=$FP285)*(('Summary&amp;Assumptions'!$H$25*$C285)*(1+'Summary&amp;Assumptions'!$J$29)^(EL$46-1))+AND(EL$56&lt;'Summary&amp;Assumptions'!$J$31,EL$47&gt;=$FQ285,EL$47&lt;=$FR285)*(('Summary&amp;Assumptions'!$H$25*$C285)*(1+'Summary&amp;Assumptions'!$J$29)^(EL$46-1))</f>
        <v>0</v>
      </c>
      <c r="EH285" s="588">
        <f>AND(EM$55&gt;0,SUM($E285:EG285)&lt;'Summary&amp;Assumptions'!$G$32*$B285,$D285&gt;='Summary&amp;Assumptions'!$D$17,EM$47&gt;=$D285,EM$47&lt;=EDATE($D285,'Summary&amp;Assumptions'!$G$32))*$B285+AND(EM$56&lt;'Summary&amp;Assumptions'!$J$31,EM$47&gt;=$FO285,EM$47&lt;=$FP285)*(('Summary&amp;Assumptions'!$H$25*$C285)*(1+'Summary&amp;Assumptions'!$J$29)^(EM$46-1))+AND(EM$56&lt;'Summary&amp;Assumptions'!$J$31,EM$47&gt;=$FQ285,EM$47&lt;=$FR285)*(('Summary&amp;Assumptions'!$H$25*$C285)*(1+'Summary&amp;Assumptions'!$J$29)^(EM$46-1))</f>
        <v>0</v>
      </c>
      <c r="EI285" s="588">
        <f>AND(EN$55&gt;0,SUM($E285:EH285)&lt;'Summary&amp;Assumptions'!$G$32*$B285,$D285&gt;='Summary&amp;Assumptions'!$D$17,EN$47&gt;=$D285,EN$47&lt;=EDATE($D285,'Summary&amp;Assumptions'!$G$32))*$B285+AND(EN$56&lt;'Summary&amp;Assumptions'!$J$31,EN$47&gt;=$FO285,EN$47&lt;=$FP285)*(('Summary&amp;Assumptions'!$H$25*$C285)*(1+'Summary&amp;Assumptions'!$J$29)^(EN$46-1))+AND(EN$56&lt;'Summary&amp;Assumptions'!$J$31,EN$47&gt;=$FQ285,EN$47&lt;=$FR285)*(('Summary&amp;Assumptions'!$H$25*$C285)*(1+'Summary&amp;Assumptions'!$J$29)^(EN$46-1))</f>
        <v>0</v>
      </c>
      <c r="EJ285" s="588">
        <f>AND(EO$55&gt;0,SUM($E285:EI285)&lt;'Summary&amp;Assumptions'!$G$32*$B285,$D285&gt;='Summary&amp;Assumptions'!$D$17,EO$47&gt;=$D285,EO$47&lt;=EDATE($D285,'Summary&amp;Assumptions'!$G$32))*$B285+AND(EO$56&lt;'Summary&amp;Assumptions'!$J$31,EO$47&gt;=$FO285,EO$47&lt;=$FP285)*(('Summary&amp;Assumptions'!$H$25*$C285)*(1+'Summary&amp;Assumptions'!$J$29)^(EO$46-1))+AND(EO$56&lt;'Summary&amp;Assumptions'!$J$31,EO$47&gt;=$FQ285,EO$47&lt;=$FR285)*(('Summary&amp;Assumptions'!$H$25*$C285)*(1+'Summary&amp;Assumptions'!$J$29)^(EO$46-1))</f>
        <v>0</v>
      </c>
      <c r="EK285" s="588">
        <f>AND(EP$55&gt;0,SUM($E285:EJ285)&lt;'Summary&amp;Assumptions'!$G$32*$B285,$D285&gt;='Summary&amp;Assumptions'!$D$17,EP$47&gt;=$D285,EP$47&lt;=EDATE($D285,'Summary&amp;Assumptions'!$G$32))*$B285+AND(EP$56&lt;'Summary&amp;Assumptions'!$J$31,EP$47&gt;=$FO285,EP$47&lt;=$FP285)*(('Summary&amp;Assumptions'!$H$25*$C285)*(1+'Summary&amp;Assumptions'!$J$29)^(EP$46-1))+AND(EP$56&lt;'Summary&amp;Assumptions'!$J$31,EP$47&gt;=$FQ285,EP$47&lt;=$FR285)*(('Summary&amp;Assumptions'!$H$25*$C285)*(1+'Summary&amp;Assumptions'!$J$29)^(EP$46-1))</f>
        <v>0</v>
      </c>
      <c r="EL285" s="588">
        <f>AND(EQ$55&gt;0,SUM($E285:EK285)&lt;'Summary&amp;Assumptions'!$G$32*$B285,$D285&gt;='Summary&amp;Assumptions'!$D$17,EQ$47&gt;=$D285,EQ$47&lt;=EDATE($D285,'Summary&amp;Assumptions'!$G$32))*$B285+AND(EQ$56&lt;'Summary&amp;Assumptions'!$J$31,EQ$47&gt;=$FO285,EQ$47&lt;=$FP285)*(('Summary&amp;Assumptions'!$H$25*$C285)*(1+'Summary&amp;Assumptions'!$J$29)^(EQ$46-1))+AND(EQ$56&lt;'Summary&amp;Assumptions'!$J$31,EQ$47&gt;=$FQ285,EQ$47&lt;=$FR285)*(('Summary&amp;Assumptions'!$H$25*$C285)*(1+'Summary&amp;Assumptions'!$J$29)^(EQ$46-1))</f>
        <v>0</v>
      </c>
      <c r="EM285" s="588">
        <f>AND(ER$55&gt;0,SUM($E285:EL285)&lt;'Summary&amp;Assumptions'!$G$32*$B285,$D285&gt;='Summary&amp;Assumptions'!$D$17,ER$47&gt;=$D285,ER$47&lt;=EDATE($D285,'Summary&amp;Assumptions'!$G$32))*$B285+AND(ER$56&lt;'Summary&amp;Assumptions'!$J$31,ER$47&gt;=$FO285,ER$47&lt;=$FP285)*(('Summary&amp;Assumptions'!$H$25*$C285)*(1+'Summary&amp;Assumptions'!$J$29)^(ER$46-1))+AND(ER$56&lt;'Summary&amp;Assumptions'!$J$31,ER$47&gt;=$FQ285,ER$47&lt;=$FR285)*(('Summary&amp;Assumptions'!$H$25*$C285)*(1+'Summary&amp;Assumptions'!$J$29)^(ER$46-1))</f>
        <v>0</v>
      </c>
      <c r="EN285" s="588">
        <f>AND(ES$55&gt;0,SUM($E285:EM285)&lt;'Summary&amp;Assumptions'!$G$32*$B285,$D285&gt;='Summary&amp;Assumptions'!$D$17,ES$47&gt;=$D285,ES$47&lt;=EDATE($D285,'Summary&amp;Assumptions'!$G$32))*$B285+AND(ES$56&lt;'Summary&amp;Assumptions'!$J$31,ES$47&gt;=$FO285,ES$47&lt;=$FP285)*(('Summary&amp;Assumptions'!$H$25*$C285)*(1+'Summary&amp;Assumptions'!$J$29)^(ES$46-1))+AND(ES$56&lt;'Summary&amp;Assumptions'!$J$31,ES$47&gt;=$FQ285,ES$47&lt;=$FR285)*(('Summary&amp;Assumptions'!$H$25*$C285)*(1+'Summary&amp;Assumptions'!$J$29)^(ES$46-1))</f>
        <v>0</v>
      </c>
      <c r="EO285" s="588">
        <f>AND(ET$55&gt;0,SUM($E285:EN285)&lt;'Summary&amp;Assumptions'!$G$32*$B285,$D285&gt;='Summary&amp;Assumptions'!$D$17,ET$47&gt;=$D285,ET$47&lt;=EDATE($D285,'Summary&amp;Assumptions'!$G$32))*$B285+AND(ET$56&lt;'Summary&amp;Assumptions'!$J$31,ET$47&gt;=$FO285,ET$47&lt;=$FP285)*(('Summary&amp;Assumptions'!$H$25*$C285)*(1+'Summary&amp;Assumptions'!$J$29)^(ET$46-1))+AND(ET$56&lt;'Summary&amp;Assumptions'!$J$31,ET$47&gt;=$FQ285,ET$47&lt;=$FR285)*(('Summary&amp;Assumptions'!$H$25*$C285)*(1+'Summary&amp;Assumptions'!$J$29)^(ET$46-1))</f>
        <v>0</v>
      </c>
      <c r="EP285" s="588">
        <f>AND(EU$55&gt;0,SUM($E285:EO285)&lt;'Summary&amp;Assumptions'!$G$32*$B285,$D285&gt;='Summary&amp;Assumptions'!$D$17,EU$47&gt;=$D285,EU$47&lt;=EDATE($D285,'Summary&amp;Assumptions'!$G$32))*$B285+AND(EU$56&lt;'Summary&amp;Assumptions'!$J$31,EU$47&gt;=$FO285,EU$47&lt;=$FP285)*(('Summary&amp;Assumptions'!$H$25*$C285)*(1+'Summary&amp;Assumptions'!$J$29)^(EU$46-1))+AND(EU$56&lt;'Summary&amp;Assumptions'!$J$31,EU$47&gt;=$FQ285,EU$47&lt;=$FR285)*(('Summary&amp;Assumptions'!$H$25*$C285)*(1+'Summary&amp;Assumptions'!$J$29)^(EU$46-1))</f>
        <v>0</v>
      </c>
      <c r="EQ285" s="588">
        <f>AND(EV$55&gt;0,SUM($E285:EP285)&lt;'Summary&amp;Assumptions'!$G$32*$B285,$D285&gt;='Summary&amp;Assumptions'!$D$17,EV$47&gt;=$D285,EV$47&lt;=EDATE($D285,'Summary&amp;Assumptions'!$G$32))*$B285+AND(EV$56&lt;'Summary&amp;Assumptions'!$J$31,EV$47&gt;=$FO285,EV$47&lt;=$FP285)*(('Summary&amp;Assumptions'!$H$25*$C285)*(1+'Summary&amp;Assumptions'!$J$29)^(EV$46-1))+AND(EV$56&lt;'Summary&amp;Assumptions'!$J$31,EV$47&gt;=$FQ285,EV$47&lt;=$FR285)*(('Summary&amp;Assumptions'!$H$25*$C285)*(1+'Summary&amp;Assumptions'!$J$29)^(EV$46-1))</f>
        <v>0</v>
      </c>
      <c r="ER285" s="588">
        <f>AND(EW$55&gt;0,SUM($E285:EQ285)&lt;'Summary&amp;Assumptions'!$G$32*$B285,$D285&gt;='Summary&amp;Assumptions'!$D$17,EW$47&gt;=$D285,EW$47&lt;=EDATE($D285,'Summary&amp;Assumptions'!$G$32))*$B285+AND(EW$56&lt;'Summary&amp;Assumptions'!$J$31,EW$47&gt;=$FO285,EW$47&lt;=$FP285)*(('Summary&amp;Assumptions'!$H$25*$C285)*(1+'Summary&amp;Assumptions'!$J$29)^(EW$46-1))+AND(EW$56&lt;'Summary&amp;Assumptions'!$J$31,EW$47&gt;=$FQ285,EW$47&lt;=$FR285)*(('Summary&amp;Assumptions'!$H$25*$C285)*(1+'Summary&amp;Assumptions'!$J$29)^(EW$46-1))</f>
        <v>0</v>
      </c>
      <c r="ES285" s="588">
        <f>AND(EX$55&gt;0,SUM($E285:ER285)&lt;'Summary&amp;Assumptions'!$G$32*$B285,$D285&gt;='Summary&amp;Assumptions'!$D$17,EX$47&gt;=$D285,EX$47&lt;=EDATE($D285,'Summary&amp;Assumptions'!$G$32))*$B285+AND(EX$56&lt;'Summary&amp;Assumptions'!$J$31,EX$47&gt;=$FO285,EX$47&lt;=$FP285)*(('Summary&amp;Assumptions'!$H$25*$C285)*(1+'Summary&amp;Assumptions'!$J$29)^(EX$46-1))+AND(EX$56&lt;'Summary&amp;Assumptions'!$J$31,EX$47&gt;=$FQ285,EX$47&lt;=$FR285)*(('Summary&amp;Assumptions'!$H$25*$C285)*(1+'Summary&amp;Assumptions'!$J$29)^(EX$46-1))</f>
        <v>0</v>
      </c>
      <c r="ET285" s="588">
        <f>AND(EY$55&gt;0,SUM($E285:ES285)&lt;'Summary&amp;Assumptions'!$G$32*$B285,$D285&gt;='Summary&amp;Assumptions'!$D$17,EY$47&gt;=$D285,EY$47&lt;=EDATE($D285,'Summary&amp;Assumptions'!$G$32))*$B285+AND(EY$56&lt;'Summary&amp;Assumptions'!$J$31,EY$47&gt;=$FO285,EY$47&lt;=$FP285)*(('Summary&amp;Assumptions'!$H$25*$C285)*(1+'Summary&amp;Assumptions'!$J$29)^(EY$46-1))+AND(EY$56&lt;'Summary&amp;Assumptions'!$J$31,EY$47&gt;=$FQ285,EY$47&lt;=$FR285)*(('Summary&amp;Assumptions'!$H$25*$C285)*(1+'Summary&amp;Assumptions'!$J$29)^(EY$46-1))</f>
        <v>0</v>
      </c>
      <c r="EU285" s="588">
        <f>AND(EZ$55&gt;0,SUM($E285:ET285)&lt;'Summary&amp;Assumptions'!$G$32*$B285,$D285&gt;='Summary&amp;Assumptions'!$D$17,EZ$47&gt;=$D285,EZ$47&lt;=EDATE($D285,'Summary&amp;Assumptions'!$G$32))*$B285+AND(EZ$56&lt;'Summary&amp;Assumptions'!$J$31,EZ$47&gt;=$FO285,EZ$47&lt;=$FP285)*(('Summary&amp;Assumptions'!$H$25*$C285)*(1+'Summary&amp;Assumptions'!$J$29)^(EZ$46-1))+AND(EZ$56&lt;'Summary&amp;Assumptions'!$J$31,EZ$47&gt;=$FQ285,EZ$47&lt;=$FR285)*(('Summary&amp;Assumptions'!$H$25*$C285)*(1+'Summary&amp;Assumptions'!$J$29)^(EZ$46-1))</f>
        <v>0</v>
      </c>
      <c r="EV285" s="588">
        <f>AND(FA$55&gt;0,SUM($E285:EU285)&lt;'Summary&amp;Assumptions'!$G$32*$B285,$D285&gt;='Summary&amp;Assumptions'!$D$17,FA$47&gt;=$D285,FA$47&lt;=EDATE($D285,'Summary&amp;Assumptions'!$G$32))*$B285+AND(FA$56&lt;'Summary&amp;Assumptions'!$J$31,FA$47&gt;=$FO285,FA$47&lt;=$FP285)*(('Summary&amp;Assumptions'!$H$25*$C285)*(1+'Summary&amp;Assumptions'!$J$29)^(FA$46-1))+AND(FA$56&lt;'Summary&amp;Assumptions'!$J$31,FA$47&gt;=$FQ285,FA$47&lt;=$FR285)*(('Summary&amp;Assumptions'!$H$25*$C285)*(1+'Summary&amp;Assumptions'!$J$29)^(FA$46-1))</f>
        <v>0</v>
      </c>
      <c r="EW285" s="588">
        <f>AND(FB$55&gt;0,SUM($E285:EV285)&lt;'Summary&amp;Assumptions'!$G$32*$B285,$D285&gt;='Summary&amp;Assumptions'!$D$17,FB$47&gt;=$D285,FB$47&lt;=EDATE($D285,'Summary&amp;Assumptions'!$G$32))*$B285+AND(FB$56&lt;'Summary&amp;Assumptions'!$J$31,FB$47&gt;=$FO285,FB$47&lt;=$FP285)*(('Summary&amp;Assumptions'!$H$25*$C285)*(1+'Summary&amp;Assumptions'!$J$29)^(FB$46-1))+AND(FB$56&lt;'Summary&amp;Assumptions'!$J$31,FB$47&gt;=$FQ285,FB$47&lt;=$FR285)*(('Summary&amp;Assumptions'!$H$25*$C285)*(1+'Summary&amp;Assumptions'!$J$29)^(FB$46-1))</f>
        <v>0</v>
      </c>
      <c r="EX285" s="588">
        <f>AND(FC$55&gt;0,SUM($E285:EW285)&lt;'Summary&amp;Assumptions'!$G$32*$B285,$D285&gt;='Summary&amp;Assumptions'!$D$17,FC$47&gt;=$D285,FC$47&lt;=EDATE($D285,'Summary&amp;Assumptions'!$G$32))*$B285+AND(FC$56&lt;'Summary&amp;Assumptions'!$J$31,FC$47&gt;=$FO285,FC$47&lt;=$FP285)*(('Summary&amp;Assumptions'!$H$25*$C285)*(1+'Summary&amp;Assumptions'!$J$29)^(FC$46-1))+AND(FC$56&lt;'Summary&amp;Assumptions'!$J$31,FC$47&gt;=$FQ285,FC$47&lt;=$FR285)*(('Summary&amp;Assumptions'!$H$25*$C285)*(1+'Summary&amp;Assumptions'!$J$29)^(FC$46-1))</f>
        <v>0</v>
      </c>
      <c r="EY285" s="588">
        <f>AND(FD$55&gt;0,SUM($E285:EX285)&lt;'Summary&amp;Assumptions'!$G$32*$B285,$D285&gt;='Summary&amp;Assumptions'!$D$17,FD$47&gt;=$D285,FD$47&lt;=EDATE($D285,'Summary&amp;Assumptions'!$G$32))*$B285+AND(FD$56&lt;'Summary&amp;Assumptions'!$J$31,FD$47&gt;=$FO285,FD$47&lt;=$FP285)*(('Summary&amp;Assumptions'!$H$25*$C285)*(1+'Summary&amp;Assumptions'!$J$29)^(FD$46-1))+AND(FD$56&lt;'Summary&amp;Assumptions'!$J$31,FD$47&gt;=$FQ285,FD$47&lt;=$FR285)*(('Summary&amp;Assumptions'!$H$25*$C285)*(1+'Summary&amp;Assumptions'!$J$29)^(FD$46-1))</f>
        <v>0</v>
      </c>
      <c r="EZ285" s="588">
        <f>AND(FE$55&gt;0,SUM($E285:EY285)&lt;'Summary&amp;Assumptions'!$G$32*$B285,$D285&gt;='Summary&amp;Assumptions'!$D$17,FE$47&gt;=$D285,FE$47&lt;=EDATE($D285,'Summary&amp;Assumptions'!$G$32))*$B285+AND(FE$56&lt;'Summary&amp;Assumptions'!$J$31,FE$47&gt;=$FO285,FE$47&lt;=$FP285)*(('Summary&amp;Assumptions'!$H$25*$C285)*(1+'Summary&amp;Assumptions'!$J$29)^(FE$46-1))+AND(FE$56&lt;'Summary&amp;Assumptions'!$J$31,FE$47&gt;=$FQ285,FE$47&lt;=$FR285)*(('Summary&amp;Assumptions'!$H$25*$C285)*(1+'Summary&amp;Assumptions'!$J$29)^(FE$46-1))</f>
        <v>0</v>
      </c>
      <c r="FA285" s="588">
        <f>AND(FF$55&gt;0,SUM($E285:EZ285)&lt;'Summary&amp;Assumptions'!$G$32*$B285,$D285&gt;='Summary&amp;Assumptions'!$D$17,FF$47&gt;=$D285,FF$47&lt;=EDATE($D285,'Summary&amp;Assumptions'!$G$32))*$B285+AND(FF$56&lt;'Summary&amp;Assumptions'!$J$31,FF$47&gt;=$FO285,FF$47&lt;=$FP285)*(('Summary&amp;Assumptions'!$H$25*$C285)*(1+'Summary&amp;Assumptions'!$J$29)^(FF$46-1))+AND(FF$56&lt;'Summary&amp;Assumptions'!$J$31,FF$47&gt;=$FQ285,FF$47&lt;=$FR285)*(('Summary&amp;Assumptions'!$H$25*$C285)*(1+'Summary&amp;Assumptions'!$J$29)^(FF$46-1))</f>
        <v>0</v>
      </c>
      <c r="FB285" s="588">
        <f>AND(FG$55&gt;0,SUM($E285:FA285)&lt;'Summary&amp;Assumptions'!$G$32*$B285,$D285&gt;='Summary&amp;Assumptions'!$D$17,FG$47&gt;=$D285,FG$47&lt;=EDATE($D285,'Summary&amp;Assumptions'!$G$32))*$B285+AND(FG$56&lt;'Summary&amp;Assumptions'!$J$31,FG$47&gt;=$FO285,FG$47&lt;=$FP285)*(('Summary&amp;Assumptions'!$H$25*$C285)*(1+'Summary&amp;Assumptions'!$J$29)^(FG$46-1))+AND(FG$56&lt;'Summary&amp;Assumptions'!$J$31,FG$47&gt;=$FQ285,FG$47&lt;=$FR285)*(('Summary&amp;Assumptions'!$H$25*$C285)*(1+'Summary&amp;Assumptions'!$J$29)^(FG$46-1))</f>
        <v>0</v>
      </c>
      <c r="FC285" s="588">
        <f>AND(FH$55&gt;0,SUM($E285:FB285)&lt;'Summary&amp;Assumptions'!$G$32*$B285,$D285&gt;='Summary&amp;Assumptions'!$D$17,FH$47&gt;=$D285,FH$47&lt;=EDATE($D285,'Summary&amp;Assumptions'!$G$32))*$B285+AND(FH$56&lt;'Summary&amp;Assumptions'!$J$31,FH$47&gt;=$FO285,FH$47&lt;=$FP285)*(('Summary&amp;Assumptions'!$H$25*$C285)*(1+'Summary&amp;Assumptions'!$J$29)^(FH$46-1))+AND(FH$56&lt;'Summary&amp;Assumptions'!$J$31,FH$47&gt;=$FQ285,FH$47&lt;=$FR285)*(('Summary&amp;Assumptions'!$H$25*$C285)*(1+'Summary&amp;Assumptions'!$J$29)^(FH$46-1))</f>
        <v>0</v>
      </c>
      <c r="FD285" s="588">
        <f>AND(FI$55&gt;0,SUM($E285:FC285)&lt;'Summary&amp;Assumptions'!$G$32*$B285,$D285&gt;='Summary&amp;Assumptions'!$D$17,FI$47&gt;=$D285,FI$47&lt;=EDATE($D285,'Summary&amp;Assumptions'!$G$32))*$B285+AND(FI$56&lt;'Summary&amp;Assumptions'!$J$31,FI$47&gt;=$FO285,FI$47&lt;=$FP285)*(('Summary&amp;Assumptions'!$H$25*$C285)*(1+'Summary&amp;Assumptions'!$J$29)^(FI$46-1))+AND(FI$56&lt;'Summary&amp;Assumptions'!$J$31,FI$47&gt;=$FQ285,FI$47&lt;=$FR285)*(('Summary&amp;Assumptions'!$H$25*$C285)*(1+'Summary&amp;Assumptions'!$J$29)^(FI$46-1))</f>
        <v>0</v>
      </c>
      <c r="FE285" s="588">
        <f>AND(FJ$55&gt;0,SUM($E285:FD285)&lt;'Summary&amp;Assumptions'!$G$32*$B285,$D285&gt;='Summary&amp;Assumptions'!$D$17,FJ$47&gt;=$D285,FJ$47&lt;=EDATE($D285,'Summary&amp;Assumptions'!$G$32))*$B285+AND(FJ$56&lt;'Summary&amp;Assumptions'!$J$31,FJ$47&gt;=$FO285,FJ$47&lt;=$FP285)*(('Summary&amp;Assumptions'!$H$25*$C285)*(1+'Summary&amp;Assumptions'!$J$29)^(FJ$46-1))+AND(FJ$56&lt;'Summary&amp;Assumptions'!$J$31,FJ$47&gt;=$FQ285,FJ$47&lt;=$FR285)*(('Summary&amp;Assumptions'!$H$25*$C285)*(1+'Summary&amp;Assumptions'!$J$29)^(FJ$46-1))</f>
        <v>0</v>
      </c>
      <c r="FF285" s="588">
        <f>AND(FK$55&gt;0,SUM($E285:FE285)&lt;'Summary&amp;Assumptions'!$G$32*$B285,$D285&gt;='Summary&amp;Assumptions'!$D$17,FK$47&gt;=$D285,FK$47&lt;=EDATE($D285,'Summary&amp;Assumptions'!$G$32))*$B285+AND(FK$56&lt;'Summary&amp;Assumptions'!$J$31,FK$47&gt;=$FO285,FK$47&lt;=$FP285)*(('Summary&amp;Assumptions'!$H$25*$C285)*(1+'Summary&amp;Assumptions'!$J$29)^(FK$46-1))+AND(FK$56&lt;'Summary&amp;Assumptions'!$J$31,FK$47&gt;=$FQ285,FK$47&lt;=$FR285)*(('Summary&amp;Assumptions'!$H$25*$C285)*(1+'Summary&amp;Assumptions'!$J$29)^(FK$46-1))</f>
        <v>0</v>
      </c>
      <c r="FG285" s="588">
        <f>AND(FL$55&gt;0,SUM($E285:FF285)&lt;'Summary&amp;Assumptions'!$G$32*$B285,$D285&gt;='Summary&amp;Assumptions'!$D$17,FL$47&gt;=$D285,FL$47&lt;=EDATE($D285,'Summary&amp;Assumptions'!$G$32))*$B285+AND(FL$56&lt;'Summary&amp;Assumptions'!$J$31,FL$47&gt;=$FO285,FL$47&lt;=$FP285)*(('Summary&amp;Assumptions'!$H$25*$C285)*(1+'Summary&amp;Assumptions'!$J$29)^(FL$46-1))+AND(FL$56&lt;'Summary&amp;Assumptions'!$J$31,FL$47&gt;=$FQ285,FL$47&lt;=$FR285)*(('Summary&amp;Assumptions'!$H$25*$C285)*(1+'Summary&amp;Assumptions'!$J$29)^(FL$46-1))</f>
        <v>0</v>
      </c>
      <c r="FH285" s="588">
        <f>AND(FM$55&gt;0,SUM($E285:FG285)&lt;'Summary&amp;Assumptions'!$G$32*$B285,$D285&gt;='Summary&amp;Assumptions'!$D$17,FM$47&gt;=$D285,FM$47&lt;=EDATE($D285,'Summary&amp;Assumptions'!$G$32))*$B285+AND(FM$56&lt;'Summary&amp;Assumptions'!$J$31,FM$47&gt;=$FO285,FM$47&lt;=$FP285)*(('Summary&amp;Assumptions'!$H$25*$C285)*(1+'Summary&amp;Assumptions'!$J$29)^(FM$46-1))+AND(FM$56&lt;'Summary&amp;Assumptions'!$J$31,FM$47&gt;=$FQ285,FM$47&lt;=$FR285)*(('Summary&amp;Assumptions'!$H$25*$C285)*(1+'Summary&amp;Assumptions'!$J$29)^(FM$46-1))</f>
        <v>0</v>
      </c>
      <c r="FI285" s="588">
        <f>AND(FN$55&gt;0,SUM($E285:FH285)&lt;'Summary&amp;Assumptions'!$G$32*$B285,$D285&gt;='Summary&amp;Assumptions'!$D$17,FN$47&gt;=$D285,FN$47&lt;=EDATE($D285,'Summary&amp;Assumptions'!$G$32))*$B285+AND(FN$56&lt;'Summary&amp;Assumptions'!$J$31,FN$47&gt;=$FO285,FN$47&lt;=$FP285)*(('Summary&amp;Assumptions'!$H$25*$C285)*(1+'Summary&amp;Assumptions'!$J$29)^(FN$46-1))+AND(FN$56&lt;'Summary&amp;Assumptions'!$J$31,FN$47&gt;=$FQ285,FN$47&lt;=$FR285)*(('Summary&amp;Assumptions'!$H$25*$C285)*(1+'Summary&amp;Assumptions'!$J$29)^(FN$46-1))</f>
        <v>0</v>
      </c>
      <c r="FJ285" s="588">
        <f>AND(FO$55&gt;0,SUM($E285:FI285)&lt;'Summary&amp;Assumptions'!$G$32*$B285,$D285&gt;='Summary&amp;Assumptions'!$D$17,FO$47&gt;=$D285,FO$47&lt;=EDATE($D285,'Summary&amp;Assumptions'!$G$32))*$B285+AND(FO$56&lt;'Summary&amp;Assumptions'!$J$31,FO$47&gt;=$FO285,FO$47&lt;=$FP285)*(('Summary&amp;Assumptions'!$H$25*$C285)*(1+'Summary&amp;Assumptions'!$J$29)^(FO$46-1))+AND(FO$56&lt;'Summary&amp;Assumptions'!$J$31,FO$47&gt;=$FQ285,FO$47&lt;=$FR285)*(('Summary&amp;Assumptions'!$H$25*$C285)*(1+'Summary&amp;Assumptions'!$J$29)^(FO$46-1))</f>
        <v>0</v>
      </c>
      <c r="FK285" s="588">
        <f>AND(FP$55&gt;0,SUM($E285:FJ285)&lt;'Summary&amp;Assumptions'!$G$32*$B285,$D285&gt;='Summary&amp;Assumptions'!$D$17,FP$47&gt;=$D285,FP$47&lt;=EDATE($D285,'Summary&amp;Assumptions'!$G$32))*$B285+AND(FP$56&lt;'Summary&amp;Assumptions'!$J$31,FP$47&gt;=$FO285,FP$47&lt;=$FP285)*(('Summary&amp;Assumptions'!$H$25*$C285)*(1+'Summary&amp;Assumptions'!$J$29)^(FP$46-1))+AND(FP$56&lt;'Summary&amp;Assumptions'!$J$31,FP$47&gt;=$FQ285,FP$47&lt;=$FR285)*(('Summary&amp;Assumptions'!$H$25*$C285)*(1+'Summary&amp;Assumptions'!$J$29)^(FP$46-1))</f>
        <v>0</v>
      </c>
      <c r="FL285" s="588">
        <f>AND(FQ$55&gt;0,SUM($E285:FK285)&lt;'Summary&amp;Assumptions'!$G$32*$B285,$D285&gt;='Summary&amp;Assumptions'!$D$17,FQ$47&gt;=$D285,FQ$47&lt;=EDATE($D285,'Summary&amp;Assumptions'!$G$32))*$B285+AND(FQ$56&lt;'Summary&amp;Assumptions'!$J$31,FQ$47&gt;=$FO285,FQ$47&lt;=$FP285)*(('Summary&amp;Assumptions'!$H$25*$C285)*(1+'Summary&amp;Assumptions'!$J$29)^(FQ$46-1))+AND(FQ$56&lt;'Summary&amp;Assumptions'!$J$31,FQ$47&gt;=$FQ285,FQ$47&lt;=$FR285)*(('Summary&amp;Assumptions'!$H$25*$C285)*(1+'Summary&amp;Assumptions'!$J$29)^(FQ$46-1))</f>
        <v>0</v>
      </c>
      <c r="FO285" s="576">
        <f>EDATE(D285,'Summary&amp;Assumptions'!$G$34)</f>
        <v>49461</v>
      </c>
      <c r="FP285" s="576">
        <f>EDATE(FO285,'Summary&amp;Assumptions'!$G$33-1)</f>
        <v>49491</v>
      </c>
      <c r="FQ285" s="576">
        <f>EDATE(FO285,'Summary&amp;Assumptions'!$G$34)</f>
        <v>49827</v>
      </c>
      <c r="FR285" s="576">
        <f>EDATE(FQ285,'Summary&amp;Assumptions'!$G$33-1)</f>
        <v>49857</v>
      </c>
    </row>
    <row r="286" spans="2:174" hidden="1" x14ac:dyDescent="0.2">
      <c r="B286" s="588">
        <v>0</v>
      </c>
      <c r="C286" s="193">
        <v>0</v>
      </c>
      <c r="D286" s="589">
        <v>49126</v>
      </c>
      <c r="F286" s="588">
        <f>AND(K$55&gt;0,SUM($E286:E286)&lt;'Summary&amp;Assumptions'!$G$32*$B286,$D286&gt;='Summary&amp;Assumptions'!$D$17,K$47&gt;=$D286,K$47&lt;=EDATE($D286,'Summary&amp;Assumptions'!$G$32))*$B286+AND(K$56&lt;'Summary&amp;Assumptions'!$J$31,K$47&gt;=$FO286,K$47&lt;=$FP286)*(('Summary&amp;Assumptions'!$H$25*$C286)*(1+'Summary&amp;Assumptions'!$J$29)^(K$46-1))+AND(K$56&lt;'Summary&amp;Assumptions'!$J$31,K$47&gt;=$FQ286,K$47&lt;=$FR286)*(('Summary&amp;Assumptions'!$H$25*$C286)*(1+'Summary&amp;Assumptions'!$J$29)^(K$46-1))</f>
        <v>0</v>
      </c>
      <c r="G286" s="588">
        <f>AND(L$55&gt;0,SUM($E286:F286)&lt;'Summary&amp;Assumptions'!$G$32*$B286,$D286&gt;='Summary&amp;Assumptions'!$D$17,L$47&gt;=$D286,L$47&lt;=EDATE($D286,'Summary&amp;Assumptions'!$G$32))*$B286+AND(L$56&lt;'Summary&amp;Assumptions'!$J$31,L$47&gt;=$FO286,L$47&lt;=$FP286)*(('Summary&amp;Assumptions'!$H$25*$C286)*(1+'Summary&amp;Assumptions'!$J$29)^(L$46-1))+AND(L$56&lt;'Summary&amp;Assumptions'!$J$31,L$47&gt;=$FQ286,L$47&lt;=$FR286)*(('Summary&amp;Assumptions'!$H$25*$C286)*(1+'Summary&amp;Assumptions'!$J$29)^(L$46-1))</f>
        <v>0</v>
      </c>
      <c r="H286" s="588">
        <f>AND(M$55&gt;0,SUM($E286:G286)&lt;'Summary&amp;Assumptions'!$G$32*$B286,$D286&gt;='Summary&amp;Assumptions'!$D$17,M$47&gt;=$D286,M$47&lt;=EDATE($D286,'Summary&amp;Assumptions'!$G$32))*$B286+AND(M$56&lt;'Summary&amp;Assumptions'!$J$31,M$47&gt;=$FO286,M$47&lt;=$FP286)*(('Summary&amp;Assumptions'!$H$25*$C286)*(1+'Summary&amp;Assumptions'!$J$29)^(M$46-1))+AND(M$56&lt;'Summary&amp;Assumptions'!$J$31,M$47&gt;=$FQ286,M$47&lt;=$FR286)*(('Summary&amp;Assumptions'!$H$25*$C286)*(1+'Summary&amp;Assumptions'!$J$29)^(M$46-1))</f>
        <v>0</v>
      </c>
      <c r="I286" s="588">
        <f>AND(N$55&gt;0,SUM($E286:H286)&lt;'Summary&amp;Assumptions'!$G$32*$B286,$D286&gt;='Summary&amp;Assumptions'!$D$17,N$47&gt;=$D286,N$47&lt;=EDATE($D286,'Summary&amp;Assumptions'!$G$32))*$B286+AND(N$56&lt;'Summary&amp;Assumptions'!$J$31,N$47&gt;=$FO286,N$47&lt;=$FP286)*(('Summary&amp;Assumptions'!$H$25*$C286)*(1+'Summary&amp;Assumptions'!$J$29)^(N$46-1))+AND(N$56&lt;'Summary&amp;Assumptions'!$J$31,N$47&gt;=$FQ286,N$47&lt;=$FR286)*(('Summary&amp;Assumptions'!$H$25*$C286)*(1+'Summary&amp;Assumptions'!$J$29)^(N$46-1))</f>
        <v>0</v>
      </c>
      <c r="J286" s="588">
        <f>AND(O$55&gt;0,SUM($E286:I286)&lt;'Summary&amp;Assumptions'!$G$32*$B286,$D286&gt;='Summary&amp;Assumptions'!$D$17,O$47&gt;=$D286,O$47&lt;=EDATE($D286,'Summary&amp;Assumptions'!$G$32))*$B286+AND(O$56&lt;'Summary&amp;Assumptions'!$J$31,O$47&gt;=$FO286,O$47&lt;=$FP286)*(('Summary&amp;Assumptions'!$H$25*$C286)*(1+'Summary&amp;Assumptions'!$J$29)^(O$46-1))+AND(O$56&lt;'Summary&amp;Assumptions'!$J$31,O$47&gt;=$FQ286,O$47&lt;=$FR286)*(('Summary&amp;Assumptions'!$H$25*$C286)*(1+'Summary&amp;Assumptions'!$J$29)^(O$46-1))</f>
        <v>0</v>
      </c>
      <c r="K286" s="588">
        <f>AND(P$55&gt;0,SUM($E286:J286)&lt;'Summary&amp;Assumptions'!$G$32*$B286,$D286&gt;='Summary&amp;Assumptions'!$D$17,P$47&gt;=$D286,P$47&lt;=EDATE($D286,'Summary&amp;Assumptions'!$G$32))*$B286+AND(P$56&lt;'Summary&amp;Assumptions'!$J$31,P$47&gt;=$FO286,P$47&lt;=$FP286)*(('Summary&amp;Assumptions'!$H$25*$C286)*(1+'Summary&amp;Assumptions'!$J$29)^(P$46-1))+AND(P$56&lt;'Summary&amp;Assumptions'!$J$31,P$47&gt;=$FQ286,P$47&lt;=$FR286)*(('Summary&amp;Assumptions'!$H$25*$C286)*(1+'Summary&amp;Assumptions'!$J$29)^(P$46-1))</f>
        <v>0</v>
      </c>
      <c r="L286" s="588">
        <f>AND(Q$55&gt;0,SUM($E286:K286)&lt;'Summary&amp;Assumptions'!$G$32*$B286,$D286&gt;='Summary&amp;Assumptions'!$D$17,Q$47&gt;=$D286,Q$47&lt;=EDATE($D286,'Summary&amp;Assumptions'!$G$32))*$B286+AND(Q$56&lt;'Summary&amp;Assumptions'!$J$31,Q$47&gt;=$FO286,Q$47&lt;=$FP286)*(('Summary&amp;Assumptions'!$H$25*$C286)*(1+'Summary&amp;Assumptions'!$J$29)^(Q$46-1))+AND(Q$56&lt;'Summary&amp;Assumptions'!$J$31,Q$47&gt;=$FQ286,Q$47&lt;=$FR286)*(('Summary&amp;Assumptions'!$H$25*$C286)*(1+'Summary&amp;Assumptions'!$J$29)^(Q$46-1))</f>
        <v>0</v>
      </c>
      <c r="M286" s="588">
        <f>AND(R$55&gt;0,SUM($E286:L286)&lt;'Summary&amp;Assumptions'!$G$32*$B286,$D286&gt;='Summary&amp;Assumptions'!$D$17,R$47&gt;=$D286,R$47&lt;=EDATE($D286,'Summary&amp;Assumptions'!$G$32))*$B286+AND(R$56&lt;'Summary&amp;Assumptions'!$J$31,R$47&gt;=$FO286,R$47&lt;=$FP286)*(('Summary&amp;Assumptions'!$H$25*$C286)*(1+'Summary&amp;Assumptions'!$J$29)^(R$46-1))+AND(R$56&lt;'Summary&amp;Assumptions'!$J$31,R$47&gt;=$FQ286,R$47&lt;=$FR286)*(('Summary&amp;Assumptions'!$H$25*$C286)*(1+'Summary&amp;Assumptions'!$J$29)^(R$46-1))</f>
        <v>0</v>
      </c>
      <c r="N286" s="588">
        <f>AND(S$55&gt;0,SUM($E286:M286)&lt;'Summary&amp;Assumptions'!$G$32*$B286,$D286&gt;='Summary&amp;Assumptions'!$D$17,S$47&gt;=$D286,S$47&lt;=EDATE($D286,'Summary&amp;Assumptions'!$G$32))*$B286+AND(S$56&lt;'Summary&amp;Assumptions'!$J$31,S$47&gt;=$FO286,S$47&lt;=$FP286)*(('Summary&amp;Assumptions'!$H$25*$C286)*(1+'Summary&amp;Assumptions'!$J$29)^(S$46-1))+AND(S$56&lt;'Summary&amp;Assumptions'!$J$31,S$47&gt;=$FQ286,S$47&lt;=$FR286)*(('Summary&amp;Assumptions'!$H$25*$C286)*(1+'Summary&amp;Assumptions'!$J$29)^(S$46-1))</f>
        <v>0</v>
      </c>
      <c r="O286" s="588">
        <f>AND(T$55&gt;0,SUM($E286:N286)&lt;'Summary&amp;Assumptions'!$G$32*$B286,$D286&gt;='Summary&amp;Assumptions'!$D$17,T$47&gt;=$D286,T$47&lt;=EDATE($D286,'Summary&amp;Assumptions'!$G$32))*$B286+AND(T$56&lt;'Summary&amp;Assumptions'!$J$31,T$47&gt;=$FO286,T$47&lt;=$FP286)*(('Summary&amp;Assumptions'!$H$25*$C286)*(1+'Summary&amp;Assumptions'!$J$29)^(T$46-1))+AND(T$56&lt;'Summary&amp;Assumptions'!$J$31,T$47&gt;=$FQ286,T$47&lt;=$FR286)*(('Summary&amp;Assumptions'!$H$25*$C286)*(1+'Summary&amp;Assumptions'!$J$29)^(T$46-1))</f>
        <v>0</v>
      </c>
      <c r="P286" s="588">
        <f>AND(U$55&gt;0,SUM($E286:O286)&lt;'Summary&amp;Assumptions'!$G$32*$B286,$D286&gt;='Summary&amp;Assumptions'!$D$17,U$47&gt;=$D286,U$47&lt;=EDATE($D286,'Summary&amp;Assumptions'!$G$32))*$B286+AND(U$56&lt;'Summary&amp;Assumptions'!$J$31,U$47&gt;=$FO286,U$47&lt;=$FP286)*(('Summary&amp;Assumptions'!$H$25*$C286)*(1+'Summary&amp;Assumptions'!$J$29)^(U$46-1))+AND(U$56&lt;'Summary&amp;Assumptions'!$J$31,U$47&gt;=$FQ286,U$47&lt;=$FR286)*(('Summary&amp;Assumptions'!$H$25*$C286)*(1+'Summary&amp;Assumptions'!$J$29)^(U$46-1))</f>
        <v>0</v>
      </c>
      <c r="Q286" s="588">
        <f>AND(V$55&gt;0,SUM($E286:P286)&lt;'Summary&amp;Assumptions'!$G$32*$B286,$D286&gt;='Summary&amp;Assumptions'!$D$17,V$47&gt;=$D286,V$47&lt;=EDATE($D286,'Summary&amp;Assumptions'!$G$32))*$B286+AND(V$56&lt;'Summary&amp;Assumptions'!$J$31,V$47&gt;=$FO286,V$47&lt;=$FP286)*(('Summary&amp;Assumptions'!$H$25*$C286)*(1+'Summary&amp;Assumptions'!$J$29)^(V$46-1))+AND(V$56&lt;'Summary&amp;Assumptions'!$J$31,V$47&gt;=$FQ286,V$47&lt;=$FR286)*(('Summary&amp;Assumptions'!$H$25*$C286)*(1+'Summary&amp;Assumptions'!$J$29)^(V$46-1))</f>
        <v>0</v>
      </c>
      <c r="R286" s="588">
        <f>AND(W$55&gt;0,SUM($E286:Q286)&lt;'Summary&amp;Assumptions'!$G$32*$B286,$D286&gt;='Summary&amp;Assumptions'!$D$17,W$47&gt;=$D286,W$47&lt;=EDATE($D286,'Summary&amp;Assumptions'!$G$32))*$B286+AND(W$56&lt;'Summary&amp;Assumptions'!$J$31,W$47&gt;=$FO286,W$47&lt;=$FP286)*(('Summary&amp;Assumptions'!$H$25*$C286)*(1+'Summary&amp;Assumptions'!$J$29)^(W$46-1))+AND(W$56&lt;'Summary&amp;Assumptions'!$J$31,W$47&gt;=$FQ286,W$47&lt;=$FR286)*(('Summary&amp;Assumptions'!$H$25*$C286)*(1+'Summary&amp;Assumptions'!$J$29)^(W$46-1))</f>
        <v>0</v>
      </c>
      <c r="S286" s="588">
        <f>AND(X$55&gt;0,SUM($E286:R286)&lt;'Summary&amp;Assumptions'!$G$32*$B286,$D286&gt;='Summary&amp;Assumptions'!$D$17,X$47&gt;=$D286,X$47&lt;=EDATE($D286,'Summary&amp;Assumptions'!$G$32))*$B286+AND(X$56&lt;'Summary&amp;Assumptions'!$J$31,X$47&gt;=$FO286,X$47&lt;=$FP286)*(('Summary&amp;Assumptions'!$H$25*$C286)*(1+'Summary&amp;Assumptions'!$J$29)^(X$46-1))+AND(X$56&lt;'Summary&amp;Assumptions'!$J$31,X$47&gt;=$FQ286,X$47&lt;=$FR286)*(('Summary&amp;Assumptions'!$H$25*$C286)*(1+'Summary&amp;Assumptions'!$J$29)^(X$46-1))</f>
        <v>0</v>
      </c>
      <c r="T286" s="588">
        <f>AND(Y$55&gt;0,SUM($E286:S286)&lt;'Summary&amp;Assumptions'!$G$32*$B286,$D286&gt;='Summary&amp;Assumptions'!$D$17,Y$47&gt;=$D286,Y$47&lt;=EDATE($D286,'Summary&amp;Assumptions'!$G$32))*$B286+AND(Y$56&lt;'Summary&amp;Assumptions'!$J$31,Y$47&gt;=$FO286,Y$47&lt;=$FP286)*(('Summary&amp;Assumptions'!$H$25*$C286)*(1+'Summary&amp;Assumptions'!$J$29)^(Y$46-1))+AND(Y$56&lt;'Summary&amp;Assumptions'!$J$31,Y$47&gt;=$FQ286,Y$47&lt;=$FR286)*(('Summary&amp;Assumptions'!$H$25*$C286)*(1+'Summary&amp;Assumptions'!$J$29)^(Y$46-1))</f>
        <v>0</v>
      </c>
      <c r="U286" s="588">
        <f>AND(Z$55&gt;0,SUM($E286:T286)&lt;'Summary&amp;Assumptions'!$G$32*$B286,$D286&gt;='Summary&amp;Assumptions'!$D$17,Z$47&gt;=$D286,Z$47&lt;=EDATE($D286,'Summary&amp;Assumptions'!$G$32))*$B286+AND(Z$56&lt;'Summary&amp;Assumptions'!$J$31,Z$47&gt;=$FO286,Z$47&lt;=$FP286)*(('Summary&amp;Assumptions'!$H$25*$C286)*(1+'Summary&amp;Assumptions'!$J$29)^(Z$46-1))+AND(Z$56&lt;'Summary&amp;Assumptions'!$J$31,Z$47&gt;=$FQ286,Z$47&lt;=$FR286)*(('Summary&amp;Assumptions'!$H$25*$C286)*(1+'Summary&amp;Assumptions'!$J$29)^(Z$46-1))</f>
        <v>0</v>
      </c>
      <c r="V286" s="588">
        <f>AND(AA$55&gt;0,SUM($E286:U286)&lt;'Summary&amp;Assumptions'!$G$32*$B286,$D286&gt;='Summary&amp;Assumptions'!$D$17,AA$47&gt;=$D286,AA$47&lt;=EDATE($D286,'Summary&amp;Assumptions'!$G$32))*$B286+AND(AA$56&lt;'Summary&amp;Assumptions'!$J$31,AA$47&gt;=$FO286,AA$47&lt;=$FP286)*(('Summary&amp;Assumptions'!$H$25*$C286)*(1+'Summary&amp;Assumptions'!$J$29)^(AA$46-1))+AND(AA$56&lt;'Summary&amp;Assumptions'!$J$31,AA$47&gt;=$FQ286,AA$47&lt;=$FR286)*(('Summary&amp;Assumptions'!$H$25*$C286)*(1+'Summary&amp;Assumptions'!$J$29)^(AA$46-1))</f>
        <v>0</v>
      </c>
      <c r="W286" s="588">
        <f>AND(AB$55&gt;0,SUM($E286:V286)&lt;'Summary&amp;Assumptions'!$G$32*$B286,$D286&gt;='Summary&amp;Assumptions'!$D$17,AB$47&gt;=$D286,AB$47&lt;=EDATE($D286,'Summary&amp;Assumptions'!$G$32))*$B286+AND(AB$56&lt;'Summary&amp;Assumptions'!$J$31,AB$47&gt;=$FO286,AB$47&lt;=$FP286)*(('Summary&amp;Assumptions'!$H$25*$C286)*(1+'Summary&amp;Assumptions'!$J$29)^(AB$46-1))+AND(AB$56&lt;'Summary&amp;Assumptions'!$J$31,AB$47&gt;=$FQ286,AB$47&lt;=$FR286)*(('Summary&amp;Assumptions'!$H$25*$C286)*(1+'Summary&amp;Assumptions'!$J$29)^(AB$46-1))</f>
        <v>0</v>
      </c>
      <c r="X286" s="588">
        <f>AND(AC$55&gt;0,SUM($E286:W286)&lt;'Summary&amp;Assumptions'!$G$32*$B286,$D286&gt;='Summary&amp;Assumptions'!$D$17,AC$47&gt;=$D286,AC$47&lt;=EDATE($D286,'Summary&amp;Assumptions'!$G$32))*$B286+AND(AC$56&lt;'Summary&amp;Assumptions'!$J$31,AC$47&gt;=$FO286,AC$47&lt;=$FP286)*(('Summary&amp;Assumptions'!$H$25*$C286)*(1+'Summary&amp;Assumptions'!$J$29)^(AC$46-1))+AND(AC$56&lt;'Summary&amp;Assumptions'!$J$31,AC$47&gt;=$FQ286,AC$47&lt;=$FR286)*(('Summary&amp;Assumptions'!$H$25*$C286)*(1+'Summary&amp;Assumptions'!$J$29)^(AC$46-1))</f>
        <v>0</v>
      </c>
      <c r="Y286" s="588">
        <f>AND(AD$55&gt;0,SUM($E286:X286)&lt;'Summary&amp;Assumptions'!$G$32*$B286,$D286&gt;='Summary&amp;Assumptions'!$D$17,AD$47&gt;=$D286,AD$47&lt;=EDATE($D286,'Summary&amp;Assumptions'!$G$32))*$B286+AND(AD$56&lt;'Summary&amp;Assumptions'!$J$31,AD$47&gt;=$FO286,AD$47&lt;=$FP286)*(('Summary&amp;Assumptions'!$H$25*$C286)*(1+'Summary&amp;Assumptions'!$J$29)^(AD$46-1))+AND(AD$56&lt;'Summary&amp;Assumptions'!$J$31,AD$47&gt;=$FQ286,AD$47&lt;=$FR286)*(('Summary&amp;Assumptions'!$H$25*$C286)*(1+'Summary&amp;Assumptions'!$J$29)^(AD$46-1))</f>
        <v>0</v>
      </c>
      <c r="Z286" s="588">
        <f>AND(AE$55&gt;0,SUM($E286:Y286)&lt;'Summary&amp;Assumptions'!$G$32*$B286,$D286&gt;='Summary&amp;Assumptions'!$D$17,AE$47&gt;=$D286,AE$47&lt;=EDATE($D286,'Summary&amp;Assumptions'!$G$32))*$B286+AND(AE$56&lt;'Summary&amp;Assumptions'!$J$31,AE$47&gt;=$FO286,AE$47&lt;=$FP286)*(('Summary&amp;Assumptions'!$H$25*$C286)*(1+'Summary&amp;Assumptions'!$J$29)^(AE$46-1))+AND(AE$56&lt;'Summary&amp;Assumptions'!$J$31,AE$47&gt;=$FQ286,AE$47&lt;=$FR286)*(('Summary&amp;Assumptions'!$H$25*$C286)*(1+'Summary&amp;Assumptions'!$J$29)^(AE$46-1))</f>
        <v>0</v>
      </c>
      <c r="AA286" s="588">
        <f>AND(AF$55&gt;0,SUM($E286:Z286)&lt;'Summary&amp;Assumptions'!$G$32*$B286,$D286&gt;='Summary&amp;Assumptions'!$D$17,AF$47&gt;=$D286,AF$47&lt;=EDATE($D286,'Summary&amp;Assumptions'!$G$32))*$B286+AND(AF$56&lt;'Summary&amp;Assumptions'!$J$31,AF$47&gt;=$FO286,AF$47&lt;=$FP286)*(('Summary&amp;Assumptions'!$H$25*$C286)*(1+'Summary&amp;Assumptions'!$J$29)^(AF$46-1))+AND(AF$56&lt;'Summary&amp;Assumptions'!$J$31,AF$47&gt;=$FQ286,AF$47&lt;=$FR286)*(('Summary&amp;Assumptions'!$H$25*$C286)*(1+'Summary&amp;Assumptions'!$J$29)^(AF$46-1))</f>
        <v>0</v>
      </c>
      <c r="AB286" s="588">
        <f>AND(AG$55&gt;0,SUM($E286:AA286)&lt;'Summary&amp;Assumptions'!$G$32*$B286,$D286&gt;='Summary&amp;Assumptions'!$D$17,AG$47&gt;=$D286,AG$47&lt;=EDATE($D286,'Summary&amp;Assumptions'!$G$32))*$B286+AND(AG$56&lt;'Summary&amp;Assumptions'!$J$31,AG$47&gt;=$FO286,AG$47&lt;=$FP286)*(('Summary&amp;Assumptions'!$H$25*$C286)*(1+'Summary&amp;Assumptions'!$J$29)^(AG$46-1))+AND(AG$56&lt;'Summary&amp;Assumptions'!$J$31,AG$47&gt;=$FQ286,AG$47&lt;=$FR286)*(('Summary&amp;Assumptions'!$H$25*$C286)*(1+'Summary&amp;Assumptions'!$J$29)^(AG$46-1))</f>
        <v>0</v>
      </c>
      <c r="AC286" s="588">
        <f>AND(AH$55&gt;0,SUM($E286:AB286)&lt;'Summary&amp;Assumptions'!$G$32*$B286,$D286&gt;='Summary&amp;Assumptions'!$D$17,AH$47&gt;=$D286,AH$47&lt;=EDATE($D286,'Summary&amp;Assumptions'!$G$32))*$B286+AND(AH$56&lt;'Summary&amp;Assumptions'!$J$31,AH$47&gt;=$FO286,AH$47&lt;=$FP286)*(('Summary&amp;Assumptions'!$H$25*$C286)*(1+'Summary&amp;Assumptions'!$J$29)^(AH$46-1))+AND(AH$56&lt;'Summary&amp;Assumptions'!$J$31,AH$47&gt;=$FQ286,AH$47&lt;=$FR286)*(('Summary&amp;Assumptions'!$H$25*$C286)*(1+'Summary&amp;Assumptions'!$J$29)^(AH$46-1))</f>
        <v>0</v>
      </c>
      <c r="AD286" s="588">
        <f>AND(AI$55&gt;0,SUM($E286:AC286)&lt;'Summary&amp;Assumptions'!$G$32*$B286,$D286&gt;='Summary&amp;Assumptions'!$D$17,AI$47&gt;=$D286,AI$47&lt;=EDATE($D286,'Summary&amp;Assumptions'!$G$32))*$B286+AND(AI$56&lt;'Summary&amp;Assumptions'!$J$31,AI$47&gt;=$FO286,AI$47&lt;=$FP286)*(('Summary&amp;Assumptions'!$H$25*$C286)*(1+'Summary&amp;Assumptions'!$J$29)^(AI$46-1))+AND(AI$56&lt;'Summary&amp;Assumptions'!$J$31,AI$47&gt;=$FQ286,AI$47&lt;=$FR286)*(('Summary&amp;Assumptions'!$H$25*$C286)*(1+'Summary&amp;Assumptions'!$J$29)^(AI$46-1))</f>
        <v>0</v>
      </c>
      <c r="AE286" s="588">
        <f>AND(AJ$55&gt;0,SUM($E286:AD286)&lt;'Summary&amp;Assumptions'!$G$32*$B286,$D286&gt;='Summary&amp;Assumptions'!$D$17,AJ$47&gt;=$D286,AJ$47&lt;=EDATE($D286,'Summary&amp;Assumptions'!$G$32))*$B286+AND(AJ$56&lt;'Summary&amp;Assumptions'!$J$31,AJ$47&gt;=$FO286,AJ$47&lt;=$FP286)*(('Summary&amp;Assumptions'!$H$25*$C286)*(1+'Summary&amp;Assumptions'!$J$29)^(AJ$46-1))+AND(AJ$56&lt;'Summary&amp;Assumptions'!$J$31,AJ$47&gt;=$FQ286,AJ$47&lt;=$FR286)*(('Summary&amp;Assumptions'!$H$25*$C286)*(1+'Summary&amp;Assumptions'!$J$29)^(AJ$46-1))</f>
        <v>0</v>
      </c>
      <c r="AF286" s="588">
        <f>AND(AK$55&gt;0,SUM($E286:AE286)&lt;'Summary&amp;Assumptions'!$G$32*$B286,$D286&gt;='Summary&amp;Assumptions'!$D$17,AK$47&gt;=$D286,AK$47&lt;=EDATE($D286,'Summary&amp;Assumptions'!$G$32))*$B286+AND(AK$56&lt;'Summary&amp;Assumptions'!$J$31,AK$47&gt;=$FO286,AK$47&lt;=$FP286)*(('Summary&amp;Assumptions'!$H$25*$C286)*(1+'Summary&amp;Assumptions'!$J$29)^(AK$46-1))+AND(AK$56&lt;'Summary&amp;Assumptions'!$J$31,AK$47&gt;=$FQ286,AK$47&lt;=$FR286)*(('Summary&amp;Assumptions'!$H$25*$C286)*(1+'Summary&amp;Assumptions'!$J$29)^(AK$46-1))</f>
        <v>0</v>
      </c>
      <c r="AG286" s="588">
        <f>AND(AL$55&gt;0,SUM($E286:AF286)&lt;'Summary&amp;Assumptions'!$G$32*$B286,$D286&gt;='Summary&amp;Assumptions'!$D$17,AL$47&gt;=$D286,AL$47&lt;=EDATE($D286,'Summary&amp;Assumptions'!$G$32))*$B286+AND(AL$56&lt;'Summary&amp;Assumptions'!$J$31,AL$47&gt;=$FO286,AL$47&lt;=$FP286)*(('Summary&amp;Assumptions'!$H$25*$C286)*(1+'Summary&amp;Assumptions'!$J$29)^(AL$46-1))+AND(AL$56&lt;'Summary&amp;Assumptions'!$J$31,AL$47&gt;=$FQ286,AL$47&lt;=$FR286)*(('Summary&amp;Assumptions'!$H$25*$C286)*(1+'Summary&amp;Assumptions'!$J$29)^(AL$46-1))</f>
        <v>0</v>
      </c>
      <c r="AH286" s="588">
        <f>AND(AM$55&gt;0,SUM($E286:AG286)&lt;'Summary&amp;Assumptions'!$G$32*$B286,$D286&gt;='Summary&amp;Assumptions'!$D$17,AM$47&gt;=$D286,AM$47&lt;=EDATE($D286,'Summary&amp;Assumptions'!$G$32))*$B286+AND(AM$56&lt;'Summary&amp;Assumptions'!$J$31,AM$47&gt;=$FO286,AM$47&lt;=$FP286)*(('Summary&amp;Assumptions'!$H$25*$C286)*(1+'Summary&amp;Assumptions'!$J$29)^(AM$46-1))+AND(AM$56&lt;'Summary&amp;Assumptions'!$J$31,AM$47&gt;=$FQ286,AM$47&lt;=$FR286)*(('Summary&amp;Assumptions'!$H$25*$C286)*(1+'Summary&amp;Assumptions'!$J$29)^(AM$46-1))</f>
        <v>0</v>
      </c>
      <c r="AI286" s="588">
        <f>AND(AN$55&gt;0,SUM($E286:AH286)&lt;'Summary&amp;Assumptions'!$G$32*$B286,$D286&gt;='Summary&amp;Assumptions'!$D$17,AN$47&gt;=$D286,AN$47&lt;=EDATE($D286,'Summary&amp;Assumptions'!$G$32))*$B286+AND(AN$56&lt;'Summary&amp;Assumptions'!$J$31,AN$47&gt;=$FO286,AN$47&lt;=$FP286)*(('Summary&amp;Assumptions'!$H$25*$C286)*(1+'Summary&amp;Assumptions'!$J$29)^(AN$46-1))+AND(AN$56&lt;'Summary&amp;Assumptions'!$J$31,AN$47&gt;=$FQ286,AN$47&lt;=$FR286)*(('Summary&amp;Assumptions'!$H$25*$C286)*(1+'Summary&amp;Assumptions'!$J$29)^(AN$46-1))</f>
        <v>0</v>
      </c>
      <c r="AJ286" s="588">
        <f>AND(AO$55&gt;0,SUM($E286:AI286)&lt;'Summary&amp;Assumptions'!$G$32*$B286,$D286&gt;='Summary&amp;Assumptions'!$D$17,AO$47&gt;=$D286,AO$47&lt;=EDATE($D286,'Summary&amp;Assumptions'!$G$32))*$B286+AND(AO$56&lt;'Summary&amp;Assumptions'!$J$31,AO$47&gt;=$FO286,AO$47&lt;=$FP286)*(('Summary&amp;Assumptions'!$H$25*$C286)*(1+'Summary&amp;Assumptions'!$J$29)^(AO$46-1))+AND(AO$56&lt;'Summary&amp;Assumptions'!$J$31,AO$47&gt;=$FQ286,AO$47&lt;=$FR286)*(('Summary&amp;Assumptions'!$H$25*$C286)*(1+'Summary&amp;Assumptions'!$J$29)^(AO$46-1))</f>
        <v>0</v>
      </c>
      <c r="AK286" s="588">
        <f>AND(AP$55&gt;0,SUM($E286:AJ286)&lt;'Summary&amp;Assumptions'!$G$32*$B286,$D286&gt;='Summary&amp;Assumptions'!$D$17,AP$47&gt;=$D286,AP$47&lt;=EDATE($D286,'Summary&amp;Assumptions'!$G$32))*$B286+AND(AP$56&lt;'Summary&amp;Assumptions'!$J$31,AP$47&gt;=$FO286,AP$47&lt;=$FP286)*(('Summary&amp;Assumptions'!$H$25*$C286)*(1+'Summary&amp;Assumptions'!$J$29)^(AP$46-1))+AND(AP$56&lt;'Summary&amp;Assumptions'!$J$31,AP$47&gt;=$FQ286,AP$47&lt;=$FR286)*(('Summary&amp;Assumptions'!$H$25*$C286)*(1+'Summary&amp;Assumptions'!$J$29)^(AP$46-1))</f>
        <v>0</v>
      </c>
      <c r="AL286" s="588">
        <f>AND(AQ$55&gt;0,SUM($E286:AK286)&lt;'Summary&amp;Assumptions'!$G$32*$B286,$D286&gt;='Summary&amp;Assumptions'!$D$17,AQ$47&gt;=$D286,AQ$47&lt;=EDATE($D286,'Summary&amp;Assumptions'!$G$32))*$B286+AND(AQ$56&lt;'Summary&amp;Assumptions'!$J$31,AQ$47&gt;=$FO286,AQ$47&lt;=$FP286)*(('Summary&amp;Assumptions'!$H$25*$C286)*(1+'Summary&amp;Assumptions'!$J$29)^(AQ$46-1))+AND(AQ$56&lt;'Summary&amp;Assumptions'!$J$31,AQ$47&gt;=$FQ286,AQ$47&lt;=$FR286)*(('Summary&amp;Assumptions'!$H$25*$C286)*(1+'Summary&amp;Assumptions'!$J$29)^(AQ$46-1))</f>
        <v>0</v>
      </c>
      <c r="AM286" s="588">
        <f>AND(AR$55&gt;0,SUM($E286:AL286)&lt;'Summary&amp;Assumptions'!$G$32*$B286,$D286&gt;='Summary&amp;Assumptions'!$D$17,AR$47&gt;=$D286,AR$47&lt;=EDATE($D286,'Summary&amp;Assumptions'!$G$32))*$B286+AND(AR$56&lt;'Summary&amp;Assumptions'!$J$31,AR$47&gt;=$FO286,AR$47&lt;=$FP286)*(('Summary&amp;Assumptions'!$H$25*$C286)*(1+'Summary&amp;Assumptions'!$J$29)^(AR$46-1))+AND(AR$56&lt;'Summary&amp;Assumptions'!$J$31,AR$47&gt;=$FQ286,AR$47&lt;=$FR286)*(('Summary&amp;Assumptions'!$H$25*$C286)*(1+'Summary&amp;Assumptions'!$J$29)^(AR$46-1))</f>
        <v>0</v>
      </c>
      <c r="AN286" s="588">
        <f>AND(AS$55&gt;0,SUM($E286:AM286)&lt;'Summary&amp;Assumptions'!$G$32*$B286,$D286&gt;='Summary&amp;Assumptions'!$D$17,AS$47&gt;=$D286,AS$47&lt;=EDATE($D286,'Summary&amp;Assumptions'!$G$32))*$B286+AND(AS$56&lt;'Summary&amp;Assumptions'!$J$31,AS$47&gt;=$FO286,AS$47&lt;=$FP286)*(('Summary&amp;Assumptions'!$H$25*$C286)*(1+'Summary&amp;Assumptions'!$J$29)^(AS$46-1))+AND(AS$56&lt;'Summary&amp;Assumptions'!$J$31,AS$47&gt;=$FQ286,AS$47&lt;=$FR286)*(('Summary&amp;Assumptions'!$H$25*$C286)*(1+'Summary&amp;Assumptions'!$J$29)^(AS$46-1))</f>
        <v>0</v>
      </c>
      <c r="AO286" s="588">
        <f>AND(AT$55&gt;0,SUM($E286:AN286)&lt;'Summary&amp;Assumptions'!$G$32*$B286,$D286&gt;='Summary&amp;Assumptions'!$D$17,AT$47&gt;=$D286,AT$47&lt;=EDATE($D286,'Summary&amp;Assumptions'!$G$32))*$B286+AND(AT$56&lt;'Summary&amp;Assumptions'!$J$31,AT$47&gt;=$FO286,AT$47&lt;=$FP286)*(('Summary&amp;Assumptions'!$H$25*$C286)*(1+'Summary&amp;Assumptions'!$J$29)^(AT$46-1))+AND(AT$56&lt;'Summary&amp;Assumptions'!$J$31,AT$47&gt;=$FQ286,AT$47&lt;=$FR286)*(('Summary&amp;Assumptions'!$H$25*$C286)*(1+'Summary&amp;Assumptions'!$J$29)^(AT$46-1))</f>
        <v>0</v>
      </c>
      <c r="AP286" s="588">
        <f>AND(AU$55&gt;0,SUM($E286:AO286)&lt;'Summary&amp;Assumptions'!$G$32*$B286,$D286&gt;='Summary&amp;Assumptions'!$D$17,AU$47&gt;=$D286,AU$47&lt;=EDATE($D286,'Summary&amp;Assumptions'!$G$32))*$B286+AND(AU$56&lt;'Summary&amp;Assumptions'!$J$31,AU$47&gt;=$FO286,AU$47&lt;=$FP286)*(('Summary&amp;Assumptions'!$H$25*$C286)*(1+'Summary&amp;Assumptions'!$J$29)^(AU$46-1))+AND(AU$56&lt;'Summary&amp;Assumptions'!$J$31,AU$47&gt;=$FQ286,AU$47&lt;=$FR286)*(('Summary&amp;Assumptions'!$H$25*$C286)*(1+'Summary&amp;Assumptions'!$J$29)^(AU$46-1))</f>
        <v>0</v>
      </c>
      <c r="AQ286" s="588">
        <f>AND(AV$55&gt;0,SUM($E286:AP286)&lt;'Summary&amp;Assumptions'!$G$32*$B286,$D286&gt;='Summary&amp;Assumptions'!$D$17,AV$47&gt;=$D286,AV$47&lt;=EDATE($D286,'Summary&amp;Assumptions'!$G$32))*$B286+AND(AV$56&lt;'Summary&amp;Assumptions'!$J$31,AV$47&gt;=$FO286,AV$47&lt;=$FP286)*(('Summary&amp;Assumptions'!$H$25*$C286)*(1+'Summary&amp;Assumptions'!$J$29)^(AV$46-1))+AND(AV$56&lt;'Summary&amp;Assumptions'!$J$31,AV$47&gt;=$FQ286,AV$47&lt;=$FR286)*(('Summary&amp;Assumptions'!$H$25*$C286)*(1+'Summary&amp;Assumptions'!$J$29)^(AV$46-1))</f>
        <v>0</v>
      </c>
      <c r="AR286" s="588">
        <f>AND(AW$55&gt;0,SUM($E286:AQ286)&lt;'Summary&amp;Assumptions'!$G$32*$B286,$D286&gt;='Summary&amp;Assumptions'!$D$17,AW$47&gt;=$D286,AW$47&lt;=EDATE($D286,'Summary&amp;Assumptions'!$G$32))*$B286+AND(AW$56&lt;'Summary&amp;Assumptions'!$J$31,AW$47&gt;=$FO286,AW$47&lt;=$FP286)*(('Summary&amp;Assumptions'!$H$25*$C286)*(1+'Summary&amp;Assumptions'!$J$29)^(AW$46-1))+AND(AW$56&lt;'Summary&amp;Assumptions'!$J$31,AW$47&gt;=$FQ286,AW$47&lt;=$FR286)*(('Summary&amp;Assumptions'!$H$25*$C286)*(1+'Summary&amp;Assumptions'!$J$29)^(AW$46-1))</f>
        <v>0</v>
      </c>
      <c r="AS286" s="588">
        <f>AND(AX$55&gt;0,SUM($E286:AR286)&lt;'Summary&amp;Assumptions'!$G$32*$B286,$D286&gt;='Summary&amp;Assumptions'!$D$17,AX$47&gt;=$D286,AX$47&lt;=EDATE($D286,'Summary&amp;Assumptions'!$G$32))*$B286+AND(AX$56&lt;'Summary&amp;Assumptions'!$J$31,AX$47&gt;=$FO286,AX$47&lt;=$FP286)*(('Summary&amp;Assumptions'!$H$25*$C286)*(1+'Summary&amp;Assumptions'!$J$29)^(AX$46-1))+AND(AX$56&lt;'Summary&amp;Assumptions'!$J$31,AX$47&gt;=$FQ286,AX$47&lt;=$FR286)*(('Summary&amp;Assumptions'!$H$25*$C286)*(1+'Summary&amp;Assumptions'!$J$29)^(AX$46-1))</f>
        <v>0</v>
      </c>
      <c r="AT286" s="588">
        <f>AND(AY$55&gt;0,SUM($E286:AS286)&lt;'Summary&amp;Assumptions'!$G$32*$B286,$D286&gt;='Summary&amp;Assumptions'!$D$17,AY$47&gt;=$D286,AY$47&lt;=EDATE($D286,'Summary&amp;Assumptions'!$G$32))*$B286+AND(AY$56&lt;'Summary&amp;Assumptions'!$J$31,AY$47&gt;=$FO286,AY$47&lt;=$FP286)*(('Summary&amp;Assumptions'!$H$25*$C286)*(1+'Summary&amp;Assumptions'!$J$29)^(AY$46-1))+AND(AY$56&lt;'Summary&amp;Assumptions'!$J$31,AY$47&gt;=$FQ286,AY$47&lt;=$FR286)*(('Summary&amp;Assumptions'!$H$25*$C286)*(1+'Summary&amp;Assumptions'!$J$29)^(AY$46-1))</f>
        <v>0</v>
      </c>
      <c r="AU286" s="588">
        <f>AND(AZ$55&gt;0,SUM($E286:AT286)&lt;'Summary&amp;Assumptions'!$G$32*$B286,$D286&gt;='Summary&amp;Assumptions'!$D$17,AZ$47&gt;=$D286,AZ$47&lt;=EDATE($D286,'Summary&amp;Assumptions'!$G$32))*$B286+AND(AZ$56&lt;'Summary&amp;Assumptions'!$J$31,AZ$47&gt;=$FO286,AZ$47&lt;=$FP286)*(('Summary&amp;Assumptions'!$H$25*$C286)*(1+'Summary&amp;Assumptions'!$J$29)^(AZ$46-1))+AND(AZ$56&lt;'Summary&amp;Assumptions'!$J$31,AZ$47&gt;=$FQ286,AZ$47&lt;=$FR286)*(('Summary&amp;Assumptions'!$H$25*$C286)*(1+'Summary&amp;Assumptions'!$J$29)^(AZ$46-1))</f>
        <v>0</v>
      </c>
      <c r="AV286" s="588">
        <f>AND(BA$55&gt;0,SUM($E286:AU286)&lt;'Summary&amp;Assumptions'!$G$32*$B286,$D286&gt;='Summary&amp;Assumptions'!$D$17,BA$47&gt;=$D286,BA$47&lt;=EDATE($D286,'Summary&amp;Assumptions'!$G$32))*$B286+AND(BA$56&lt;'Summary&amp;Assumptions'!$J$31,BA$47&gt;=$FO286,BA$47&lt;=$FP286)*(('Summary&amp;Assumptions'!$H$25*$C286)*(1+'Summary&amp;Assumptions'!$J$29)^(BA$46-1))+AND(BA$56&lt;'Summary&amp;Assumptions'!$J$31,BA$47&gt;=$FQ286,BA$47&lt;=$FR286)*(('Summary&amp;Assumptions'!$H$25*$C286)*(1+'Summary&amp;Assumptions'!$J$29)^(BA$46-1))</f>
        <v>0</v>
      </c>
      <c r="AW286" s="588">
        <f>AND(BB$55&gt;0,SUM($E286:AV286)&lt;'Summary&amp;Assumptions'!$G$32*$B286,$D286&gt;='Summary&amp;Assumptions'!$D$17,BB$47&gt;=$D286,BB$47&lt;=EDATE($D286,'Summary&amp;Assumptions'!$G$32))*$B286+AND(BB$56&lt;'Summary&amp;Assumptions'!$J$31,BB$47&gt;=$FO286,BB$47&lt;=$FP286)*(('Summary&amp;Assumptions'!$H$25*$C286)*(1+'Summary&amp;Assumptions'!$J$29)^(BB$46-1))+AND(BB$56&lt;'Summary&amp;Assumptions'!$J$31,BB$47&gt;=$FQ286,BB$47&lt;=$FR286)*(('Summary&amp;Assumptions'!$H$25*$C286)*(1+'Summary&amp;Assumptions'!$J$29)^(BB$46-1))</f>
        <v>0</v>
      </c>
      <c r="AX286" s="588">
        <f>AND(BC$55&gt;0,SUM($E286:AW286)&lt;'Summary&amp;Assumptions'!$G$32*$B286,$D286&gt;='Summary&amp;Assumptions'!$D$17,BC$47&gt;=$D286,BC$47&lt;=EDATE($D286,'Summary&amp;Assumptions'!$G$32))*$B286+AND(BC$56&lt;'Summary&amp;Assumptions'!$J$31,BC$47&gt;=$FO286,BC$47&lt;=$FP286)*(('Summary&amp;Assumptions'!$H$25*$C286)*(1+'Summary&amp;Assumptions'!$J$29)^(BC$46-1))+AND(BC$56&lt;'Summary&amp;Assumptions'!$J$31,BC$47&gt;=$FQ286,BC$47&lt;=$FR286)*(('Summary&amp;Assumptions'!$H$25*$C286)*(1+'Summary&amp;Assumptions'!$J$29)^(BC$46-1))</f>
        <v>0</v>
      </c>
      <c r="AY286" s="588">
        <f>AND(BD$55&gt;0,SUM($E286:AX286)&lt;'Summary&amp;Assumptions'!$G$32*$B286,$D286&gt;='Summary&amp;Assumptions'!$D$17,BD$47&gt;=$D286,BD$47&lt;=EDATE($D286,'Summary&amp;Assumptions'!$G$32))*$B286+AND(BD$56&lt;'Summary&amp;Assumptions'!$J$31,BD$47&gt;=$FO286,BD$47&lt;=$FP286)*(('Summary&amp;Assumptions'!$H$25*$C286)*(1+'Summary&amp;Assumptions'!$J$29)^(BD$46-1))+AND(BD$56&lt;'Summary&amp;Assumptions'!$J$31,BD$47&gt;=$FQ286,BD$47&lt;=$FR286)*(('Summary&amp;Assumptions'!$H$25*$C286)*(1+'Summary&amp;Assumptions'!$J$29)^(BD$46-1))</f>
        <v>0</v>
      </c>
      <c r="AZ286" s="588">
        <f>AND(BE$55&gt;0,SUM($E286:AY286)&lt;'Summary&amp;Assumptions'!$G$32*$B286,$D286&gt;='Summary&amp;Assumptions'!$D$17,BE$47&gt;=$D286,BE$47&lt;=EDATE($D286,'Summary&amp;Assumptions'!$G$32))*$B286+AND(BE$56&lt;'Summary&amp;Assumptions'!$J$31,BE$47&gt;=$FO286,BE$47&lt;=$FP286)*(('Summary&amp;Assumptions'!$H$25*$C286)*(1+'Summary&amp;Assumptions'!$J$29)^(BE$46-1))+AND(BE$56&lt;'Summary&amp;Assumptions'!$J$31,BE$47&gt;=$FQ286,BE$47&lt;=$FR286)*(('Summary&amp;Assumptions'!$H$25*$C286)*(1+'Summary&amp;Assumptions'!$J$29)^(BE$46-1))</f>
        <v>0</v>
      </c>
      <c r="BA286" s="588">
        <f>AND(BF$55&gt;0,SUM($E286:AZ286)&lt;'Summary&amp;Assumptions'!$G$32*$B286,$D286&gt;='Summary&amp;Assumptions'!$D$17,BF$47&gt;=$D286,BF$47&lt;=EDATE($D286,'Summary&amp;Assumptions'!$G$32))*$B286+AND(BF$56&lt;'Summary&amp;Assumptions'!$J$31,BF$47&gt;=$FO286,BF$47&lt;=$FP286)*(('Summary&amp;Assumptions'!$H$25*$C286)*(1+'Summary&amp;Assumptions'!$J$29)^(BF$46-1))+AND(BF$56&lt;'Summary&amp;Assumptions'!$J$31,BF$47&gt;=$FQ286,BF$47&lt;=$FR286)*(('Summary&amp;Assumptions'!$H$25*$C286)*(1+'Summary&amp;Assumptions'!$J$29)^(BF$46-1))</f>
        <v>0</v>
      </c>
      <c r="BB286" s="588">
        <f>AND(BG$55&gt;0,SUM($E286:BA286)&lt;'Summary&amp;Assumptions'!$G$32*$B286,$D286&gt;='Summary&amp;Assumptions'!$D$17,BG$47&gt;=$D286,BG$47&lt;=EDATE($D286,'Summary&amp;Assumptions'!$G$32))*$B286+AND(BG$56&lt;'Summary&amp;Assumptions'!$J$31,BG$47&gt;=$FO286,BG$47&lt;=$FP286)*(('Summary&amp;Assumptions'!$H$25*$C286)*(1+'Summary&amp;Assumptions'!$J$29)^(BG$46-1))+AND(BG$56&lt;'Summary&amp;Assumptions'!$J$31,BG$47&gt;=$FQ286,BG$47&lt;=$FR286)*(('Summary&amp;Assumptions'!$H$25*$C286)*(1+'Summary&amp;Assumptions'!$J$29)^(BG$46-1))</f>
        <v>0</v>
      </c>
      <c r="BC286" s="588">
        <f>AND(BH$55&gt;0,SUM($E286:BB286)&lt;'Summary&amp;Assumptions'!$G$32*$B286,$D286&gt;='Summary&amp;Assumptions'!$D$17,BH$47&gt;=$D286,BH$47&lt;=EDATE($D286,'Summary&amp;Assumptions'!$G$32))*$B286+AND(BH$56&lt;'Summary&amp;Assumptions'!$J$31,BH$47&gt;=$FO286,BH$47&lt;=$FP286)*(('Summary&amp;Assumptions'!$H$25*$C286)*(1+'Summary&amp;Assumptions'!$J$29)^(BH$46-1))+AND(BH$56&lt;'Summary&amp;Assumptions'!$J$31,BH$47&gt;=$FQ286,BH$47&lt;=$FR286)*(('Summary&amp;Assumptions'!$H$25*$C286)*(1+'Summary&amp;Assumptions'!$J$29)^(BH$46-1))</f>
        <v>0</v>
      </c>
      <c r="BD286" s="588">
        <f>AND(BI$55&gt;0,SUM($E286:BC286)&lt;'Summary&amp;Assumptions'!$G$32*$B286,$D286&gt;='Summary&amp;Assumptions'!$D$17,BI$47&gt;=$D286,BI$47&lt;=EDATE($D286,'Summary&amp;Assumptions'!$G$32))*$B286+AND(BI$56&lt;'Summary&amp;Assumptions'!$J$31,BI$47&gt;=$FO286,BI$47&lt;=$FP286)*(('Summary&amp;Assumptions'!$H$25*$C286)*(1+'Summary&amp;Assumptions'!$J$29)^(BI$46-1))+AND(BI$56&lt;'Summary&amp;Assumptions'!$J$31,BI$47&gt;=$FQ286,BI$47&lt;=$FR286)*(('Summary&amp;Assumptions'!$H$25*$C286)*(1+'Summary&amp;Assumptions'!$J$29)^(BI$46-1))</f>
        <v>0</v>
      </c>
      <c r="BE286" s="588">
        <f>AND(BJ$55&gt;0,SUM($E286:BD286)&lt;'Summary&amp;Assumptions'!$G$32*$B286,$D286&gt;='Summary&amp;Assumptions'!$D$17,BJ$47&gt;=$D286,BJ$47&lt;=EDATE($D286,'Summary&amp;Assumptions'!$G$32))*$B286+AND(BJ$56&lt;'Summary&amp;Assumptions'!$J$31,BJ$47&gt;=$FO286,BJ$47&lt;=$FP286)*(('Summary&amp;Assumptions'!$H$25*$C286)*(1+'Summary&amp;Assumptions'!$J$29)^(BJ$46-1))+AND(BJ$56&lt;'Summary&amp;Assumptions'!$J$31,BJ$47&gt;=$FQ286,BJ$47&lt;=$FR286)*(('Summary&amp;Assumptions'!$H$25*$C286)*(1+'Summary&amp;Assumptions'!$J$29)^(BJ$46-1))</f>
        <v>0</v>
      </c>
      <c r="BF286" s="588">
        <f>AND(BK$55&gt;0,SUM($E286:BE286)&lt;'Summary&amp;Assumptions'!$G$32*$B286,$D286&gt;='Summary&amp;Assumptions'!$D$17,BK$47&gt;=$D286,BK$47&lt;=EDATE($D286,'Summary&amp;Assumptions'!$G$32))*$B286+AND(BK$56&lt;'Summary&amp;Assumptions'!$J$31,BK$47&gt;=$FO286,BK$47&lt;=$FP286)*(('Summary&amp;Assumptions'!$H$25*$C286)*(1+'Summary&amp;Assumptions'!$J$29)^(BK$46-1))+AND(BK$56&lt;'Summary&amp;Assumptions'!$J$31,BK$47&gt;=$FQ286,BK$47&lt;=$FR286)*(('Summary&amp;Assumptions'!$H$25*$C286)*(1+'Summary&amp;Assumptions'!$J$29)^(BK$46-1))</f>
        <v>0</v>
      </c>
      <c r="BG286" s="588">
        <f>AND(BL$55&gt;0,SUM($E286:BF286)&lt;'Summary&amp;Assumptions'!$G$32*$B286,$D286&gt;='Summary&amp;Assumptions'!$D$17,BL$47&gt;=$D286,BL$47&lt;=EDATE($D286,'Summary&amp;Assumptions'!$G$32))*$B286+AND(BL$56&lt;'Summary&amp;Assumptions'!$J$31,BL$47&gt;=$FO286,BL$47&lt;=$FP286)*(('Summary&amp;Assumptions'!$H$25*$C286)*(1+'Summary&amp;Assumptions'!$J$29)^(BL$46-1))+AND(BL$56&lt;'Summary&amp;Assumptions'!$J$31,BL$47&gt;=$FQ286,BL$47&lt;=$FR286)*(('Summary&amp;Assumptions'!$H$25*$C286)*(1+'Summary&amp;Assumptions'!$J$29)^(BL$46-1))</f>
        <v>0</v>
      </c>
      <c r="BH286" s="588">
        <f>AND(BM$55&gt;0,SUM($E286:BG286)&lt;'Summary&amp;Assumptions'!$G$32*$B286,$D286&gt;='Summary&amp;Assumptions'!$D$17,BM$47&gt;=$D286,BM$47&lt;=EDATE($D286,'Summary&amp;Assumptions'!$G$32))*$B286+AND(BM$56&lt;'Summary&amp;Assumptions'!$J$31,BM$47&gt;=$FO286,BM$47&lt;=$FP286)*(('Summary&amp;Assumptions'!$H$25*$C286)*(1+'Summary&amp;Assumptions'!$J$29)^(BM$46-1))+AND(BM$56&lt;'Summary&amp;Assumptions'!$J$31,BM$47&gt;=$FQ286,BM$47&lt;=$FR286)*(('Summary&amp;Assumptions'!$H$25*$C286)*(1+'Summary&amp;Assumptions'!$J$29)^(BM$46-1))</f>
        <v>0</v>
      </c>
      <c r="BI286" s="588">
        <f>AND(BN$55&gt;0,SUM($E286:BH286)&lt;'Summary&amp;Assumptions'!$G$32*$B286,$D286&gt;='Summary&amp;Assumptions'!$D$17,BN$47&gt;=$D286,BN$47&lt;=EDATE($D286,'Summary&amp;Assumptions'!$G$32))*$B286+AND(BN$56&lt;'Summary&amp;Assumptions'!$J$31,BN$47&gt;=$FO286,BN$47&lt;=$FP286)*(('Summary&amp;Assumptions'!$H$25*$C286)*(1+'Summary&amp;Assumptions'!$J$29)^(BN$46-1))+AND(BN$56&lt;'Summary&amp;Assumptions'!$J$31,BN$47&gt;=$FQ286,BN$47&lt;=$FR286)*(('Summary&amp;Assumptions'!$H$25*$C286)*(1+'Summary&amp;Assumptions'!$J$29)^(BN$46-1))</f>
        <v>0</v>
      </c>
      <c r="BJ286" s="588">
        <f>AND(BO$55&gt;0,SUM($E286:BI286)&lt;'Summary&amp;Assumptions'!$G$32*$B286,$D286&gt;='Summary&amp;Assumptions'!$D$17,BO$47&gt;=$D286,BO$47&lt;=EDATE($D286,'Summary&amp;Assumptions'!$G$32))*$B286+AND(BO$56&lt;'Summary&amp;Assumptions'!$J$31,BO$47&gt;=$FO286,BO$47&lt;=$FP286)*(('Summary&amp;Assumptions'!$H$25*$C286)*(1+'Summary&amp;Assumptions'!$J$29)^(BO$46-1))+AND(BO$56&lt;'Summary&amp;Assumptions'!$J$31,BO$47&gt;=$FQ286,BO$47&lt;=$FR286)*(('Summary&amp;Assumptions'!$H$25*$C286)*(1+'Summary&amp;Assumptions'!$J$29)^(BO$46-1))</f>
        <v>0</v>
      </c>
      <c r="BK286" s="588">
        <f>AND(BP$55&gt;0,SUM($E286:BJ286)&lt;'Summary&amp;Assumptions'!$G$32*$B286,$D286&gt;='Summary&amp;Assumptions'!$D$17,BP$47&gt;=$D286,BP$47&lt;=EDATE($D286,'Summary&amp;Assumptions'!$G$32))*$B286+AND(BP$56&lt;'Summary&amp;Assumptions'!$J$31,BP$47&gt;=$FO286,BP$47&lt;=$FP286)*(('Summary&amp;Assumptions'!$H$25*$C286)*(1+'Summary&amp;Assumptions'!$J$29)^(BP$46-1))+AND(BP$56&lt;'Summary&amp;Assumptions'!$J$31,BP$47&gt;=$FQ286,BP$47&lt;=$FR286)*(('Summary&amp;Assumptions'!$H$25*$C286)*(1+'Summary&amp;Assumptions'!$J$29)^(BP$46-1))</f>
        <v>0</v>
      </c>
      <c r="BL286" s="588">
        <f>AND(BQ$55&gt;0,SUM($E286:BK286)&lt;'Summary&amp;Assumptions'!$G$32*$B286,$D286&gt;='Summary&amp;Assumptions'!$D$17,BQ$47&gt;=$D286,BQ$47&lt;=EDATE($D286,'Summary&amp;Assumptions'!$G$32))*$B286+AND(BQ$56&lt;'Summary&amp;Assumptions'!$J$31,BQ$47&gt;=$FO286,BQ$47&lt;=$FP286)*(('Summary&amp;Assumptions'!$H$25*$C286)*(1+'Summary&amp;Assumptions'!$J$29)^(BQ$46-1))+AND(BQ$56&lt;'Summary&amp;Assumptions'!$J$31,BQ$47&gt;=$FQ286,BQ$47&lt;=$FR286)*(('Summary&amp;Assumptions'!$H$25*$C286)*(1+'Summary&amp;Assumptions'!$J$29)^(BQ$46-1))</f>
        <v>0</v>
      </c>
      <c r="BM286" s="588">
        <f>AND(BR$55&gt;0,SUM($E286:BL286)&lt;'Summary&amp;Assumptions'!$G$32*$B286,$D286&gt;='Summary&amp;Assumptions'!$D$17,BR$47&gt;=$D286,BR$47&lt;=EDATE($D286,'Summary&amp;Assumptions'!$G$32))*$B286+AND(BR$56&lt;'Summary&amp;Assumptions'!$J$31,BR$47&gt;=$FO286,BR$47&lt;=$FP286)*(('Summary&amp;Assumptions'!$H$25*$C286)*(1+'Summary&amp;Assumptions'!$J$29)^(BR$46-1))+AND(BR$56&lt;'Summary&amp;Assumptions'!$J$31,BR$47&gt;=$FQ286,BR$47&lt;=$FR286)*(('Summary&amp;Assumptions'!$H$25*$C286)*(1+'Summary&amp;Assumptions'!$J$29)^(BR$46-1))</f>
        <v>0</v>
      </c>
      <c r="BN286" s="588">
        <f>AND(BS$55&gt;0,SUM($E286:BM286)&lt;'Summary&amp;Assumptions'!$G$32*$B286,$D286&gt;='Summary&amp;Assumptions'!$D$17,BS$47&gt;=$D286,BS$47&lt;=EDATE($D286,'Summary&amp;Assumptions'!$G$32))*$B286+AND(BS$56&lt;'Summary&amp;Assumptions'!$J$31,BS$47&gt;=$FO286,BS$47&lt;=$FP286)*(('Summary&amp;Assumptions'!$H$25*$C286)*(1+'Summary&amp;Assumptions'!$J$29)^(BS$46-1))+AND(BS$56&lt;'Summary&amp;Assumptions'!$J$31,BS$47&gt;=$FQ286,BS$47&lt;=$FR286)*(('Summary&amp;Assumptions'!$H$25*$C286)*(1+'Summary&amp;Assumptions'!$J$29)^(BS$46-1))</f>
        <v>0</v>
      </c>
      <c r="BO286" s="588">
        <f>AND(BT$55&gt;0,SUM($E286:BN286)&lt;'Summary&amp;Assumptions'!$G$32*$B286,$D286&gt;='Summary&amp;Assumptions'!$D$17,BT$47&gt;=$D286,BT$47&lt;=EDATE($D286,'Summary&amp;Assumptions'!$G$32))*$B286+AND(BT$56&lt;'Summary&amp;Assumptions'!$J$31,BT$47&gt;=$FO286,BT$47&lt;=$FP286)*(('Summary&amp;Assumptions'!$H$25*$C286)*(1+'Summary&amp;Assumptions'!$J$29)^(BT$46-1))+AND(BT$56&lt;'Summary&amp;Assumptions'!$J$31,BT$47&gt;=$FQ286,BT$47&lt;=$FR286)*(('Summary&amp;Assumptions'!$H$25*$C286)*(1+'Summary&amp;Assumptions'!$J$29)^(BT$46-1))</f>
        <v>0</v>
      </c>
      <c r="BP286" s="588">
        <f>AND(BU$55&gt;0,SUM($E286:BO286)&lt;'Summary&amp;Assumptions'!$G$32*$B286,$D286&gt;='Summary&amp;Assumptions'!$D$17,BU$47&gt;=$D286,BU$47&lt;=EDATE($D286,'Summary&amp;Assumptions'!$G$32))*$B286+AND(BU$56&lt;'Summary&amp;Assumptions'!$J$31,BU$47&gt;=$FO286,BU$47&lt;=$FP286)*(('Summary&amp;Assumptions'!$H$25*$C286)*(1+'Summary&amp;Assumptions'!$J$29)^(BU$46-1))+AND(BU$56&lt;'Summary&amp;Assumptions'!$J$31,BU$47&gt;=$FQ286,BU$47&lt;=$FR286)*(('Summary&amp;Assumptions'!$H$25*$C286)*(1+'Summary&amp;Assumptions'!$J$29)^(BU$46-1))</f>
        <v>0</v>
      </c>
      <c r="BQ286" s="588">
        <f>AND(BV$55&gt;0,SUM($E286:BP286)&lt;'Summary&amp;Assumptions'!$G$32*$B286,$D286&gt;='Summary&amp;Assumptions'!$D$17,BV$47&gt;=$D286,BV$47&lt;=EDATE($D286,'Summary&amp;Assumptions'!$G$32))*$B286+AND(BV$56&lt;'Summary&amp;Assumptions'!$J$31,BV$47&gt;=$FO286,BV$47&lt;=$FP286)*(('Summary&amp;Assumptions'!$H$25*$C286)*(1+'Summary&amp;Assumptions'!$J$29)^(BV$46-1))+AND(BV$56&lt;'Summary&amp;Assumptions'!$J$31,BV$47&gt;=$FQ286,BV$47&lt;=$FR286)*(('Summary&amp;Assumptions'!$H$25*$C286)*(1+'Summary&amp;Assumptions'!$J$29)^(BV$46-1))</f>
        <v>0</v>
      </c>
      <c r="BR286" s="588">
        <f>AND(BW$55&gt;0,SUM($E286:BQ286)&lt;'Summary&amp;Assumptions'!$G$32*$B286,$D286&gt;='Summary&amp;Assumptions'!$D$17,BW$47&gt;=$D286,BW$47&lt;=EDATE($D286,'Summary&amp;Assumptions'!$G$32))*$B286+AND(BW$56&lt;'Summary&amp;Assumptions'!$J$31,BW$47&gt;=$FO286,BW$47&lt;=$FP286)*(('Summary&amp;Assumptions'!$H$25*$C286)*(1+'Summary&amp;Assumptions'!$J$29)^(BW$46-1))+AND(BW$56&lt;'Summary&amp;Assumptions'!$J$31,BW$47&gt;=$FQ286,BW$47&lt;=$FR286)*(('Summary&amp;Assumptions'!$H$25*$C286)*(1+'Summary&amp;Assumptions'!$J$29)^(BW$46-1))</f>
        <v>0</v>
      </c>
      <c r="BS286" s="588">
        <f>AND(BX$55&gt;0,SUM($E286:BR286)&lt;'Summary&amp;Assumptions'!$G$32*$B286,$D286&gt;='Summary&amp;Assumptions'!$D$17,BX$47&gt;=$D286,BX$47&lt;=EDATE($D286,'Summary&amp;Assumptions'!$G$32))*$B286+AND(BX$56&lt;'Summary&amp;Assumptions'!$J$31,BX$47&gt;=$FO286,BX$47&lt;=$FP286)*(('Summary&amp;Assumptions'!$H$25*$C286)*(1+'Summary&amp;Assumptions'!$J$29)^(BX$46-1))+AND(BX$56&lt;'Summary&amp;Assumptions'!$J$31,BX$47&gt;=$FQ286,BX$47&lt;=$FR286)*(('Summary&amp;Assumptions'!$H$25*$C286)*(1+'Summary&amp;Assumptions'!$J$29)^(BX$46-1))</f>
        <v>0</v>
      </c>
      <c r="BT286" s="588">
        <f>AND(BY$55&gt;0,SUM($E286:BS286)&lt;'Summary&amp;Assumptions'!$G$32*$B286,$D286&gt;='Summary&amp;Assumptions'!$D$17,BY$47&gt;=$D286,BY$47&lt;=EDATE($D286,'Summary&amp;Assumptions'!$G$32))*$B286+AND(BY$56&lt;'Summary&amp;Assumptions'!$J$31,BY$47&gt;=$FO286,BY$47&lt;=$FP286)*(('Summary&amp;Assumptions'!$H$25*$C286)*(1+'Summary&amp;Assumptions'!$J$29)^(BY$46-1))+AND(BY$56&lt;'Summary&amp;Assumptions'!$J$31,BY$47&gt;=$FQ286,BY$47&lt;=$FR286)*(('Summary&amp;Assumptions'!$H$25*$C286)*(1+'Summary&amp;Assumptions'!$J$29)^(BY$46-1))</f>
        <v>0</v>
      </c>
      <c r="BU286" s="588">
        <f>AND(BZ$55&gt;0,SUM($E286:BT286)&lt;'Summary&amp;Assumptions'!$G$32*$B286,$D286&gt;='Summary&amp;Assumptions'!$D$17,BZ$47&gt;=$D286,BZ$47&lt;=EDATE($D286,'Summary&amp;Assumptions'!$G$32))*$B286+AND(BZ$56&lt;'Summary&amp;Assumptions'!$J$31,BZ$47&gt;=$FO286,BZ$47&lt;=$FP286)*(('Summary&amp;Assumptions'!$H$25*$C286)*(1+'Summary&amp;Assumptions'!$J$29)^(BZ$46-1))+AND(BZ$56&lt;'Summary&amp;Assumptions'!$J$31,BZ$47&gt;=$FQ286,BZ$47&lt;=$FR286)*(('Summary&amp;Assumptions'!$H$25*$C286)*(1+'Summary&amp;Assumptions'!$J$29)^(BZ$46-1))</f>
        <v>0</v>
      </c>
      <c r="BV286" s="588">
        <f>AND(CA$55&gt;0,SUM($E286:BU286)&lt;'Summary&amp;Assumptions'!$G$32*$B286,$D286&gt;='Summary&amp;Assumptions'!$D$17,CA$47&gt;=$D286,CA$47&lt;=EDATE($D286,'Summary&amp;Assumptions'!$G$32))*$B286+AND(CA$56&lt;'Summary&amp;Assumptions'!$J$31,CA$47&gt;=$FO286,CA$47&lt;=$FP286)*(('Summary&amp;Assumptions'!$H$25*$C286)*(1+'Summary&amp;Assumptions'!$J$29)^(CA$46-1))+AND(CA$56&lt;'Summary&amp;Assumptions'!$J$31,CA$47&gt;=$FQ286,CA$47&lt;=$FR286)*(('Summary&amp;Assumptions'!$H$25*$C286)*(1+'Summary&amp;Assumptions'!$J$29)^(CA$46-1))</f>
        <v>0</v>
      </c>
      <c r="BW286" s="588">
        <f>AND(CB$55&gt;0,SUM($E286:BV286)&lt;'Summary&amp;Assumptions'!$G$32*$B286,$D286&gt;='Summary&amp;Assumptions'!$D$17,CB$47&gt;=$D286,CB$47&lt;=EDATE($D286,'Summary&amp;Assumptions'!$G$32))*$B286+AND(CB$56&lt;'Summary&amp;Assumptions'!$J$31,CB$47&gt;=$FO286,CB$47&lt;=$FP286)*(('Summary&amp;Assumptions'!$H$25*$C286)*(1+'Summary&amp;Assumptions'!$J$29)^(CB$46-1))+AND(CB$56&lt;'Summary&amp;Assumptions'!$J$31,CB$47&gt;=$FQ286,CB$47&lt;=$FR286)*(('Summary&amp;Assumptions'!$H$25*$C286)*(1+'Summary&amp;Assumptions'!$J$29)^(CB$46-1))</f>
        <v>0</v>
      </c>
      <c r="BX286" s="588">
        <f>AND(CC$55&gt;0,SUM($E286:BW286)&lt;'Summary&amp;Assumptions'!$G$32*$B286,$D286&gt;='Summary&amp;Assumptions'!$D$17,CC$47&gt;=$D286,CC$47&lt;=EDATE($D286,'Summary&amp;Assumptions'!$G$32))*$B286+AND(CC$56&lt;'Summary&amp;Assumptions'!$J$31,CC$47&gt;=$FO286,CC$47&lt;=$FP286)*(('Summary&amp;Assumptions'!$H$25*$C286)*(1+'Summary&amp;Assumptions'!$J$29)^(CC$46-1))+AND(CC$56&lt;'Summary&amp;Assumptions'!$J$31,CC$47&gt;=$FQ286,CC$47&lt;=$FR286)*(('Summary&amp;Assumptions'!$H$25*$C286)*(1+'Summary&amp;Assumptions'!$J$29)^(CC$46-1))</f>
        <v>0</v>
      </c>
      <c r="BY286" s="588">
        <f>AND(CD$55&gt;0,SUM($E286:BX286)&lt;'Summary&amp;Assumptions'!$G$32*$B286,$D286&gt;='Summary&amp;Assumptions'!$D$17,CD$47&gt;=$D286,CD$47&lt;=EDATE($D286,'Summary&amp;Assumptions'!$G$32))*$B286+AND(CD$56&lt;'Summary&amp;Assumptions'!$J$31,CD$47&gt;=$FO286,CD$47&lt;=$FP286)*(('Summary&amp;Assumptions'!$H$25*$C286)*(1+'Summary&amp;Assumptions'!$J$29)^(CD$46-1))+AND(CD$56&lt;'Summary&amp;Assumptions'!$J$31,CD$47&gt;=$FQ286,CD$47&lt;=$FR286)*(('Summary&amp;Assumptions'!$H$25*$C286)*(1+'Summary&amp;Assumptions'!$J$29)^(CD$46-1))</f>
        <v>0</v>
      </c>
      <c r="BZ286" s="588">
        <f>AND(CE$55&gt;0,SUM($E286:BY286)&lt;'Summary&amp;Assumptions'!$G$32*$B286,$D286&gt;='Summary&amp;Assumptions'!$D$17,CE$47&gt;=$D286,CE$47&lt;=EDATE($D286,'Summary&amp;Assumptions'!$G$32))*$B286+AND(CE$56&lt;'Summary&amp;Assumptions'!$J$31,CE$47&gt;=$FO286,CE$47&lt;=$FP286)*(('Summary&amp;Assumptions'!$H$25*$C286)*(1+'Summary&amp;Assumptions'!$J$29)^(CE$46-1))+AND(CE$56&lt;'Summary&amp;Assumptions'!$J$31,CE$47&gt;=$FQ286,CE$47&lt;=$FR286)*(('Summary&amp;Assumptions'!$H$25*$C286)*(1+'Summary&amp;Assumptions'!$J$29)^(CE$46-1))</f>
        <v>0</v>
      </c>
      <c r="CA286" s="588">
        <f>AND(CF$55&gt;0,SUM($E286:BZ286)&lt;'Summary&amp;Assumptions'!$G$32*$B286,$D286&gt;='Summary&amp;Assumptions'!$D$17,CF$47&gt;=$D286,CF$47&lt;=EDATE($D286,'Summary&amp;Assumptions'!$G$32))*$B286+AND(CF$56&lt;'Summary&amp;Assumptions'!$J$31,CF$47&gt;=$FO286,CF$47&lt;=$FP286)*(('Summary&amp;Assumptions'!$H$25*$C286)*(1+'Summary&amp;Assumptions'!$J$29)^(CF$46-1))+AND(CF$56&lt;'Summary&amp;Assumptions'!$J$31,CF$47&gt;=$FQ286,CF$47&lt;=$FR286)*(('Summary&amp;Assumptions'!$H$25*$C286)*(1+'Summary&amp;Assumptions'!$J$29)^(CF$46-1))</f>
        <v>0</v>
      </c>
      <c r="CB286" s="588">
        <f>AND(CG$55&gt;0,SUM($E286:CA286)&lt;'Summary&amp;Assumptions'!$G$32*$B286,$D286&gt;='Summary&amp;Assumptions'!$D$17,CG$47&gt;=$D286,CG$47&lt;=EDATE($D286,'Summary&amp;Assumptions'!$G$32))*$B286+AND(CG$56&lt;'Summary&amp;Assumptions'!$J$31,CG$47&gt;=$FO286,CG$47&lt;=$FP286)*(('Summary&amp;Assumptions'!$H$25*$C286)*(1+'Summary&amp;Assumptions'!$J$29)^(CG$46-1))+AND(CG$56&lt;'Summary&amp;Assumptions'!$J$31,CG$47&gt;=$FQ286,CG$47&lt;=$FR286)*(('Summary&amp;Assumptions'!$H$25*$C286)*(1+'Summary&amp;Assumptions'!$J$29)^(CG$46-1))</f>
        <v>0</v>
      </c>
      <c r="CC286" s="588">
        <f>AND(CH$55&gt;0,SUM($E286:CB286)&lt;'Summary&amp;Assumptions'!$G$32*$B286,$D286&gt;='Summary&amp;Assumptions'!$D$17,CH$47&gt;=$D286,CH$47&lt;=EDATE($D286,'Summary&amp;Assumptions'!$G$32))*$B286+AND(CH$56&lt;'Summary&amp;Assumptions'!$J$31,CH$47&gt;=$FO286,CH$47&lt;=$FP286)*(('Summary&amp;Assumptions'!$H$25*$C286)*(1+'Summary&amp;Assumptions'!$J$29)^(CH$46-1))+AND(CH$56&lt;'Summary&amp;Assumptions'!$J$31,CH$47&gt;=$FQ286,CH$47&lt;=$FR286)*(('Summary&amp;Assumptions'!$H$25*$C286)*(1+'Summary&amp;Assumptions'!$J$29)^(CH$46-1))</f>
        <v>0</v>
      </c>
      <c r="CD286" s="588">
        <f>AND(CI$55&gt;0,SUM($E286:CC286)&lt;'Summary&amp;Assumptions'!$G$32*$B286,$D286&gt;='Summary&amp;Assumptions'!$D$17,CI$47&gt;=$D286,CI$47&lt;=EDATE($D286,'Summary&amp;Assumptions'!$G$32))*$B286+AND(CI$56&lt;'Summary&amp;Assumptions'!$J$31,CI$47&gt;=$FO286,CI$47&lt;=$FP286)*(('Summary&amp;Assumptions'!$H$25*$C286)*(1+'Summary&amp;Assumptions'!$J$29)^(CI$46-1))+AND(CI$56&lt;'Summary&amp;Assumptions'!$J$31,CI$47&gt;=$FQ286,CI$47&lt;=$FR286)*(('Summary&amp;Assumptions'!$H$25*$C286)*(1+'Summary&amp;Assumptions'!$J$29)^(CI$46-1))</f>
        <v>0</v>
      </c>
      <c r="CE286" s="588">
        <f>AND(CJ$55&gt;0,SUM($E286:CD286)&lt;'Summary&amp;Assumptions'!$G$32*$B286,$D286&gt;='Summary&amp;Assumptions'!$D$17,CJ$47&gt;=$D286,CJ$47&lt;=EDATE($D286,'Summary&amp;Assumptions'!$G$32))*$B286+AND(CJ$56&lt;'Summary&amp;Assumptions'!$J$31,CJ$47&gt;=$FO286,CJ$47&lt;=$FP286)*(('Summary&amp;Assumptions'!$H$25*$C286)*(1+'Summary&amp;Assumptions'!$J$29)^(CJ$46-1))+AND(CJ$56&lt;'Summary&amp;Assumptions'!$J$31,CJ$47&gt;=$FQ286,CJ$47&lt;=$FR286)*(('Summary&amp;Assumptions'!$H$25*$C286)*(1+'Summary&amp;Assumptions'!$J$29)^(CJ$46-1))</f>
        <v>0</v>
      </c>
      <c r="CF286" s="588">
        <f>AND(CK$55&gt;0,SUM($E286:CE286)&lt;'Summary&amp;Assumptions'!$G$32*$B286,$D286&gt;='Summary&amp;Assumptions'!$D$17,CK$47&gt;=$D286,CK$47&lt;=EDATE($D286,'Summary&amp;Assumptions'!$G$32))*$B286+AND(CK$56&lt;'Summary&amp;Assumptions'!$J$31,CK$47&gt;=$FO286,CK$47&lt;=$FP286)*(('Summary&amp;Assumptions'!$H$25*$C286)*(1+'Summary&amp;Assumptions'!$J$29)^(CK$46-1))+AND(CK$56&lt;'Summary&amp;Assumptions'!$J$31,CK$47&gt;=$FQ286,CK$47&lt;=$FR286)*(('Summary&amp;Assumptions'!$H$25*$C286)*(1+'Summary&amp;Assumptions'!$J$29)^(CK$46-1))</f>
        <v>0</v>
      </c>
      <c r="CG286" s="588">
        <f>AND(CL$55&gt;0,SUM($E286:CF286)&lt;'Summary&amp;Assumptions'!$G$32*$B286,$D286&gt;='Summary&amp;Assumptions'!$D$17,CL$47&gt;=$D286,CL$47&lt;=EDATE($D286,'Summary&amp;Assumptions'!$G$32))*$B286+AND(CL$56&lt;'Summary&amp;Assumptions'!$J$31,CL$47&gt;=$FO286,CL$47&lt;=$FP286)*(('Summary&amp;Assumptions'!$H$25*$C286)*(1+'Summary&amp;Assumptions'!$J$29)^(CL$46-1))+AND(CL$56&lt;'Summary&amp;Assumptions'!$J$31,CL$47&gt;=$FQ286,CL$47&lt;=$FR286)*(('Summary&amp;Assumptions'!$H$25*$C286)*(1+'Summary&amp;Assumptions'!$J$29)^(CL$46-1))</f>
        <v>0</v>
      </c>
      <c r="CH286" s="588">
        <f>AND(CM$55&gt;0,SUM($E286:CG286)&lt;'Summary&amp;Assumptions'!$G$32*$B286,$D286&gt;='Summary&amp;Assumptions'!$D$17,CM$47&gt;=$D286,CM$47&lt;=EDATE($D286,'Summary&amp;Assumptions'!$G$32))*$B286+AND(CM$56&lt;'Summary&amp;Assumptions'!$J$31,CM$47&gt;=$FO286,CM$47&lt;=$FP286)*(('Summary&amp;Assumptions'!$H$25*$C286)*(1+'Summary&amp;Assumptions'!$J$29)^(CM$46-1))+AND(CM$56&lt;'Summary&amp;Assumptions'!$J$31,CM$47&gt;=$FQ286,CM$47&lt;=$FR286)*(('Summary&amp;Assumptions'!$H$25*$C286)*(1+'Summary&amp;Assumptions'!$J$29)^(CM$46-1))</f>
        <v>0</v>
      </c>
      <c r="CI286" s="588">
        <f>AND(CN$55&gt;0,SUM($E286:CH286)&lt;'Summary&amp;Assumptions'!$G$32*$B286,$D286&gt;='Summary&amp;Assumptions'!$D$17,CN$47&gt;=$D286,CN$47&lt;=EDATE($D286,'Summary&amp;Assumptions'!$G$32))*$B286+AND(CN$56&lt;'Summary&amp;Assumptions'!$J$31,CN$47&gt;=$FO286,CN$47&lt;=$FP286)*(('Summary&amp;Assumptions'!$H$25*$C286)*(1+'Summary&amp;Assumptions'!$J$29)^(CN$46-1))+AND(CN$56&lt;'Summary&amp;Assumptions'!$J$31,CN$47&gt;=$FQ286,CN$47&lt;=$FR286)*(('Summary&amp;Assumptions'!$H$25*$C286)*(1+'Summary&amp;Assumptions'!$J$29)^(CN$46-1))</f>
        <v>0</v>
      </c>
      <c r="CJ286" s="588">
        <f>AND(CO$55&gt;0,SUM($E286:CI286)&lt;'Summary&amp;Assumptions'!$G$32*$B286,$D286&gt;='Summary&amp;Assumptions'!$D$17,CO$47&gt;=$D286,CO$47&lt;=EDATE($D286,'Summary&amp;Assumptions'!$G$32))*$B286+AND(CO$56&lt;'Summary&amp;Assumptions'!$J$31,CO$47&gt;=$FO286,CO$47&lt;=$FP286)*(('Summary&amp;Assumptions'!$H$25*$C286)*(1+'Summary&amp;Assumptions'!$J$29)^(CO$46-1))+AND(CO$56&lt;'Summary&amp;Assumptions'!$J$31,CO$47&gt;=$FQ286,CO$47&lt;=$FR286)*(('Summary&amp;Assumptions'!$H$25*$C286)*(1+'Summary&amp;Assumptions'!$J$29)^(CO$46-1))</f>
        <v>0</v>
      </c>
      <c r="CK286" s="588">
        <f>AND(CP$55&gt;0,SUM($E286:CJ286)&lt;'Summary&amp;Assumptions'!$G$32*$B286,$D286&gt;='Summary&amp;Assumptions'!$D$17,CP$47&gt;=$D286,CP$47&lt;=EDATE($D286,'Summary&amp;Assumptions'!$G$32))*$B286+AND(CP$56&lt;'Summary&amp;Assumptions'!$J$31,CP$47&gt;=$FO286,CP$47&lt;=$FP286)*(('Summary&amp;Assumptions'!$H$25*$C286)*(1+'Summary&amp;Assumptions'!$J$29)^(CP$46-1))+AND(CP$56&lt;'Summary&amp;Assumptions'!$J$31,CP$47&gt;=$FQ286,CP$47&lt;=$FR286)*(('Summary&amp;Assumptions'!$H$25*$C286)*(1+'Summary&amp;Assumptions'!$J$29)^(CP$46-1))</f>
        <v>0</v>
      </c>
      <c r="CL286" s="588">
        <f>AND(CQ$55&gt;0,SUM($E286:CK286)&lt;'Summary&amp;Assumptions'!$G$32*$B286,$D286&gt;='Summary&amp;Assumptions'!$D$17,CQ$47&gt;=$D286,CQ$47&lt;=EDATE($D286,'Summary&amp;Assumptions'!$G$32))*$B286+AND(CQ$56&lt;'Summary&amp;Assumptions'!$J$31,CQ$47&gt;=$FO286,CQ$47&lt;=$FP286)*(('Summary&amp;Assumptions'!$H$25*$C286)*(1+'Summary&amp;Assumptions'!$J$29)^(CQ$46-1))+AND(CQ$56&lt;'Summary&amp;Assumptions'!$J$31,CQ$47&gt;=$FQ286,CQ$47&lt;=$FR286)*(('Summary&amp;Assumptions'!$H$25*$C286)*(1+'Summary&amp;Assumptions'!$J$29)^(CQ$46-1))</f>
        <v>0</v>
      </c>
      <c r="CM286" s="588">
        <f>AND(CR$55&gt;0,SUM($E286:CL286)&lt;'Summary&amp;Assumptions'!$G$32*$B286,$D286&gt;='Summary&amp;Assumptions'!$D$17,CR$47&gt;=$D286,CR$47&lt;=EDATE($D286,'Summary&amp;Assumptions'!$G$32))*$B286+AND(CR$56&lt;'Summary&amp;Assumptions'!$J$31,CR$47&gt;=$FO286,CR$47&lt;=$FP286)*(('Summary&amp;Assumptions'!$H$25*$C286)*(1+'Summary&amp;Assumptions'!$J$29)^(CR$46-1))+AND(CR$56&lt;'Summary&amp;Assumptions'!$J$31,CR$47&gt;=$FQ286,CR$47&lt;=$FR286)*(('Summary&amp;Assumptions'!$H$25*$C286)*(1+'Summary&amp;Assumptions'!$J$29)^(CR$46-1))</f>
        <v>0</v>
      </c>
      <c r="CN286" s="588">
        <f>AND(CS$55&gt;0,SUM($E286:CM286)&lt;'Summary&amp;Assumptions'!$G$32*$B286,$D286&gt;='Summary&amp;Assumptions'!$D$17,CS$47&gt;=$D286,CS$47&lt;=EDATE($D286,'Summary&amp;Assumptions'!$G$32))*$B286+AND(CS$56&lt;'Summary&amp;Assumptions'!$J$31,CS$47&gt;=$FO286,CS$47&lt;=$FP286)*(('Summary&amp;Assumptions'!$H$25*$C286)*(1+'Summary&amp;Assumptions'!$J$29)^(CS$46-1))+AND(CS$56&lt;'Summary&amp;Assumptions'!$J$31,CS$47&gt;=$FQ286,CS$47&lt;=$FR286)*(('Summary&amp;Assumptions'!$H$25*$C286)*(1+'Summary&amp;Assumptions'!$J$29)^(CS$46-1))</f>
        <v>0</v>
      </c>
      <c r="CO286" s="588">
        <f>AND(CT$55&gt;0,SUM($E286:CN286)&lt;'Summary&amp;Assumptions'!$G$32*$B286,$D286&gt;='Summary&amp;Assumptions'!$D$17,CT$47&gt;=$D286,CT$47&lt;=EDATE($D286,'Summary&amp;Assumptions'!$G$32))*$B286+AND(CT$56&lt;'Summary&amp;Assumptions'!$J$31,CT$47&gt;=$FO286,CT$47&lt;=$FP286)*(('Summary&amp;Assumptions'!$H$25*$C286)*(1+'Summary&amp;Assumptions'!$J$29)^(CT$46-1))+AND(CT$56&lt;'Summary&amp;Assumptions'!$J$31,CT$47&gt;=$FQ286,CT$47&lt;=$FR286)*(('Summary&amp;Assumptions'!$H$25*$C286)*(1+'Summary&amp;Assumptions'!$J$29)^(CT$46-1))</f>
        <v>0</v>
      </c>
      <c r="CP286" s="588">
        <f>AND(CU$55&gt;0,SUM($E286:CO286)&lt;'Summary&amp;Assumptions'!$G$32*$B286,$D286&gt;='Summary&amp;Assumptions'!$D$17,CU$47&gt;=$D286,CU$47&lt;=EDATE($D286,'Summary&amp;Assumptions'!$G$32))*$B286+AND(CU$56&lt;'Summary&amp;Assumptions'!$J$31,CU$47&gt;=$FO286,CU$47&lt;=$FP286)*(('Summary&amp;Assumptions'!$H$25*$C286)*(1+'Summary&amp;Assumptions'!$J$29)^(CU$46-1))+AND(CU$56&lt;'Summary&amp;Assumptions'!$J$31,CU$47&gt;=$FQ286,CU$47&lt;=$FR286)*(('Summary&amp;Assumptions'!$H$25*$C286)*(1+'Summary&amp;Assumptions'!$J$29)^(CU$46-1))</f>
        <v>0</v>
      </c>
      <c r="CQ286" s="588">
        <f>AND(CV$55&gt;0,SUM($E286:CP286)&lt;'Summary&amp;Assumptions'!$G$32*$B286,$D286&gt;='Summary&amp;Assumptions'!$D$17,CV$47&gt;=$D286,CV$47&lt;=EDATE($D286,'Summary&amp;Assumptions'!$G$32))*$B286+AND(CV$56&lt;'Summary&amp;Assumptions'!$J$31,CV$47&gt;=$FO286,CV$47&lt;=$FP286)*(('Summary&amp;Assumptions'!$H$25*$C286)*(1+'Summary&amp;Assumptions'!$J$29)^(CV$46-1))+AND(CV$56&lt;'Summary&amp;Assumptions'!$J$31,CV$47&gt;=$FQ286,CV$47&lt;=$FR286)*(('Summary&amp;Assumptions'!$H$25*$C286)*(1+'Summary&amp;Assumptions'!$J$29)^(CV$46-1))</f>
        <v>0</v>
      </c>
      <c r="CR286" s="588">
        <f>AND(CW$55&gt;0,SUM($E286:CQ286)&lt;'Summary&amp;Assumptions'!$G$32*$B286,$D286&gt;='Summary&amp;Assumptions'!$D$17,CW$47&gt;=$D286,CW$47&lt;=EDATE($D286,'Summary&amp;Assumptions'!$G$32))*$B286+AND(CW$56&lt;'Summary&amp;Assumptions'!$J$31,CW$47&gt;=$FO286,CW$47&lt;=$FP286)*(('Summary&amp;Assumptions'!$H$25*$C286)*(1+'Summary&amp;Assumptions'!$J$29)^(CW$46-1))+AND(CW$56&lt;'Summary&amp;Assumptions'!$J$31,CW$47&gt;=$FQ286,CW$47&lt;=$FR286)*(('Summary&amp;Assumptions'!$H$25*$C286)*(1+'Summary&amp;Assumptions'!$J$29)^(CW$46-1))</f>
        <v>0</v>
      </c>
      <c r="CS286" s="588">
        <f>AND(CX$55&gt;0,SUM($E286:CR286)&lt;'Summary&amp;Assumptions'!$G$32*$B286,$D286&gt;='Summary&amp;Assumptions'!$D$17,CX$47&gt;=$D286,CX$47&lt;=EDATE($D286,'Summary&amp;Assumptions'!$G$32))*$B286+AND(CX$56&lt;'Summary&amp;Assumptions'!$J$31,CX$47&gt;=$FO286,CX$47&lt;=$FP286)*(('Summary&amp;Assumptions'!$H$25*$C286)*(1+'Summary&amp;Assumptions'!$J$29)^(CX$46-1))+AND(CX$56&lt;'Summary&amp;Assumptions'!$J$31,CX$47&gt;=$FQ286,CX$47&lt;=$FR286)*(('Summary&amp;Assumptions'!$H$25*$C286)*(1+'Summary&amp;Assumptions'!$J$29)^(CX$46-1))</f>
        <v>0</v>
      </c>
      <c r="CT286" s="588">
        <f>AND(CY$55&gt;0,SUM($E286:CS286)&lt;'Summary&amp;Assumptions'!$G$32*$B286,$D286&gt;='Summary&amp;Assumptions'!$D$17,CY$47&gt;=$D286,CY$47&lt;=EDATE($D286,'Summary&amp;Assumptions'!$G$32))*$B286+AND(CY$56&lt;'Summary&amp;Assumptions'!$J$31,CY$47&gt;=$FO286,CY$47&lt;=$FP286)*(('Summary&amp;Assumptions'!$H$25*$C286)*(1+'Summary&amp;Assumptions'!$J$29)^(CY$46-1))+AND(CY$56&lt;'Summary&amp;Assumptions'!$J$31,CY$47&gt;=$FQ286,CY$47&lt;=$FR286)*(('Summary&amp;Assumptions'!$H$25*$C286)*(1+'Summary&amp;Assumptions'!$J$29)^(CY$46-1))</f>
        <v>0</v>
      </c>
      <c r="CU286" s="588">
        <f>AND(CZ$55&gt;0,SUM($E286:CT286)&lt;'Summary&amp;Assumptions'!$G$32*$B286,$D286&gt;='Summary&amp;Assumptions'!$D$17,CZ$47&gt;=$D286,CZ$47&lt;=EDATE($D286,'Summary&amp;Assumptions'!$G$32))*$B286+AND(CZ$56&lt;'Summary&amp;Assumptions'!$J$31,CZ$47&gt;=$FO286,CZ$47&lt;=$FP286)*(('Summary&amp;Assumptions'!$H$25*$C286)*(1+'Summary&amp;Assumptions'!$J$29)^(CZ$46-1))+AND(CZ$56&lt;'Summary&amp;Assumptions'!$J$31,CZ$47&gt;=$FQ286,CZ$47&lt;=$FR286)*(('Summary&amp;Assumptions'!$H$25*$C286)*(1+'Summary&amp;Assumptions'!$J$29)^(CZ$46-1))</f>
        <v>0</v>
      </c>
      <c r="CV286" s="588">
        <f>AND(DA$55&gt;0,SUM($E286:CU286)&lt;'Summary&amp;Assumptions'!$G$32*$B286,$D286&gt;='Summary&amp;Assumptions'!$D$17,DA$47&gt;=$D286,DA$47&lt;=EDATE($D286,'Summary&amp;Assumptions'!$G$32))*$B286+AND(DA$56&lt;'Summary&amp;Assumptions'!$J$31,DA$47&gt;=$FO286,DA$47&lt;=$FP286)*(('Summary&amp;Assumptions'!$H$25*$C286)*(1+'Summary&amp;Assumptions'!$J$29)^(DA$46-1))+AND(DA$56&lt;'Summary&amp;Assumptions'!$J$31,DA$47&gt;=$FQ286,DA$47&lt;=$FR286)*(('Summary&amp;Assumptions'!$H$25*$C286)*(1+'Summary&amp;Assumptions'!$J$29)^(DA$46-1))</f>
        <v>0</v>
      </c>
      <c r="CW286" s="588">
        <f>AND(DB$55&gt;0,SUM($E286:CV286)&lt;'Summary&amp;Assumptions'!$G$32*$B286,$D286&gt;='Summary&amp;Assumptions'!$D$17,DB$47&gt;=$D286,DB$47&lt;=EDATE($D286,'Summary&amp;Assumptions'!$G$32))*$B286+AND(DB$56&lt;'Summary&amp;Assumptions'!$J$31,DB$47&gt;=$FO286,DB$47&lt;=$FP286)*(('Summary&amp;Assumptions'!$H$25*$C286)*(1+'Summary&amp;Assumptions'!$J$29)^(DB$46-1))+AND(DB$56&lt;'Summary&amp;Assumptions'!$J$31,DB$47&gt;=$FQ286,DB$47&lt;=$FR286)*(('Summary&amp;Assumptions'!$H$25*$C286)*(1+'Summary&amp;Assumptions'!$J$29)^(DB$46-1))</f>
        <v>0</v>
      </c>
      <c r="CX286" s="588">
        <f>AND(DC$55&gt;0,SUM($E286:CW286)&lt;'Summary&amp;Assumptions'!$G$32*$B286,$D286&gt;='Summary&amp;Assumptions'!$D$17,DC$47&gt;=$D286,DC$47&lt;=EDATE($D286,'Summary&amp;Assumptions'!$G$32))*$B286+AND(DC$56&lt;'Summary&amp;Assumptions'!$J$31,DC$47&gt;=$FO286,DC$47&lt;=$FP286)*(('Summary&amp;Assumptions'!$H$25*$C286)*(1+'Summary&amp;Assumptions'!$J$29)^(DC$46-1))+AND(DC$56&lt;'Summary&amp;Assumptions'!$J$31,DC$47&gt;=$FQ286,DC$47&lt;=$FR286)*(('Summary&amp;Assumptions'!$H$25*$C286)*(1+'Summary&amp;Assumptions'!$J$29)^(DC$46-1))</f>
        <v>0</v>
      </c>
      <c r="CY286" s="588">
        <f>AND(DD$55&gt;0,SUM($E286:CX286)&lt;'Summary&amp;Assumptions'!$G$32*$B286,$D286&gt;='Summary&amp;Assumptions'!$D$17,DD$47&gt;=$D286,DD$47&lt;=EDATE($D286,'Summary&amp;Assumptions'!$G$32))*$B286+AND(DD$56&lt;'Summary&amp;Assumptions'!$J$31,DD$47&gt;=$FO286,DD$47&lt;=$FP286)*(('Summary&amp;Assumptions'!$H$25*$C286)*(1+'Summary&amp;Assumptions'!$J$29)^(DD$46-1))+AND(DD$56&lt;'Summary&amp;Assumptions'!$J$31,DD$47&gt;=$FQ286,DD$47&lt;=$FR286)*(('Summary&amp;Assumptions'!$H$25*$C286)*(1+'Summary&amp;Assumptions'!$J$29)^(DD$46-1))</f>
        <v>0</v>
      </c>
      <c r="CZ286" s="588">
        <f>AND(DE$55&gt;0,SUM($E286:CY286)&lt;'Summary&amp;Assumptions'!$G$32*$B286,$D286&gt;='Summary&amp;Assumptions'!$D$17,DE$47&gt;=$D286,DE$47&lt;=EDATE($D286,'Summary&amp;Assumptions'!$G$32))*$B286+AND(DE$56&lt;'Summary&amp;Assumptions'!$J$31,DE$47&gt;=$FO286,DE$47&lt;=$FP286)*(('Summary&amp;Assumptions'!$H$25*$C286)*(1+'Summary&amp;Assumptions'!$J$29)^(DE$46-1))+AND(DE$56&lt;'Summary&amp;Assumptions'!$J$31,DE$47&gt;=$FQ286,DE$47&lt;=$FR286)*(('Summary&amp;Assumptions'!$H$25*$C286)*(1+'Summary&amp;Assumptions'!$J$29)^(DE$46-1))</f>
        <v>0</v>
      </c>
      <c r="DA286" s="588">
        <f>AND(DF$55&gt;0,SUM($E286:CZ286)&lt;'Summary&amp;Assumptions'!$G$32*$B286,$D286&gt;='Summary&amp;Assumptions'!$D$17,DF$47&gt;=$D286,DF$47&lt;=EDATE($D286,'Summary&amp;Assumptions'!$G$32))*$B286+AND(DF$56&lt;'Summary&amp;Assumptions'!$J$31,DF$47&gt;=$FO286,DF$47&lt;=$FP286)*(('Summary&amp;Assumptions'!$H$25*$C286)*(1+'Summary&amp;Assumptions'!$J$29)^(DF$46-1))+AND(DF$56&lt;'Summary&amp;Assumptions'!$J$31,DF$47&gt;=$FQ286,DF$47&lt;=$FR286)*(('Summary&amp;Assumptions'!$H$25*$C286)*(1+'Summary&amp;Assumptions'!$J$29)^(DF$46-1))</f>
        <v>0</v>
      </c>
      <c r="DB286" s="588">
        <f>AND(DG$55&gt;0,SUM($E286:DA286)&lt;'Summary&amp;Assumptions'!$G$32*$B286,$D286&gt;='Summary&amp;Assumptions'!$D$17,DG$47&gt;=$D286,DG$47&lt;=EDATE($D286,'Summary&amp;Assumptions'!$G$32))*$B286+AND(DG$56&lt;'Summary&amp;Assumptions'!$J$31,DG$47&gt;=$FO286,DG$47&lt;=$FP286)*(('Summary&amp;Assumptions'!$H$25*$C286)*(1+'Summary&amp;Assumptions'!$J$29)^(DG$46-1))+AND(DG$56&lt;'Summary&amp;Assumptions'!$J$31,DG$47&gt;=$FQ286,DG$47&lt;=$FR286)*(('Summary&amp;Assumptions'!$H$25*$C286)*(1+'Summary&amp;Assumptions'!$J$29)^(DG$46-1))</f>
        <v>0</v>
      </c>
      <c r="DC286" s="588">
        <f>AND(DH$55&gt;0,SUM($E286:DB286)&lt;'Summary&amp;Assumptions'!$G$32*$B286,$D286&gt;='Summary&amp;Assumptions'!$D$17,DH$47&gt;=$D286,DH$47&lt;=EDATE($D286,'Summary&amp;Assumptions'!$G$32))*$B286+AND(DH$56&lt;'Summary&amp;Assumptions'!$J$31,DH$47&gt;=$FO286,DH$47&lt;=$FP286)*(('Summary&amp;Assumptions'!$H$25*$C286)*(1+'Summary&amp;Assumptions'!$J$29)^(DH$46-1))+AND(DH$56&lt;'Summary&amp;Assumptions'!$J$31,DH$47&gt;=$FQ286,DH$47&lt;=$FR286)*(('Summary&amp;Assumptions'!$H$25*$C286)*(1+'Summary&amp;Assumptions'!$J$29)^(DH$46-1))</f>
        <v>0</v>
      </c>
      <c r="DD286" s="588">
        <f>AND(DI$55&gt;0,SUM($E286:DC286)&lt;'Summary&amp;Assumptions'!$G$32*$B286,$D286&gt;='Summary&amp;Assumptions'!$D$17,DI$47&gt;=$D286,DI$47&lt;=EDATE($D286,'Summary&amp;Assumptions'!$G$32))*$B286+AND(DI$56&lt;'Summary&amp;Assumptions'!$J$31,DI$47&gt;=$FO286,DI$47&lt;=$FP286)*(('Summary&amp;Assumptions'!$H$25*$C286)*(1+'Summary&amp;Assumptions'!$J$29)^(DI$46-1))+AND(DI$56&lt;'Summary&amp;Assumptions'!$J$31,DI$47&gt;=$FQ286,DI$47&lt;=$FR286)*(('Summary&amp;Assumptions'!$H$25*$C286)*(1+'Summary&amp;Assumptions'!$J$29)^(DI$46-1))</f>
        <v>0</v>
      </c>
      <c r="DE286" s="588">
        <f>AND(DJ$55&gt;0,SUM($E286:DD286)&lt;'Summary&amp;Assumptions'!$G$32*$B286,$D286&gt;='Summary&amp;Assumptions'!$D$17,DJ$47&gt;=$D286,DJ$47&lt;=EDATE($D286,'Summary&amp;Assumptions'!$G$32))*$B286+AND(DJ$56&lt;'Summary&amp;Assumptions'!$J$31,DJ$47&gt;=$FO286,DJ$47&lt;=$FP286)*(('Summary&amp;Assumptions'!$H$25*$C286)*(1+'Summary&amp;Assumptions'!$J$29)^(DJ$46-1))+AND(DJ$56&lt;'Summary&amp;Assumptions'!$J$31,DJ$47&gt;=$FQ286,DJ$47&lt;=$FR286)*(('Summary&amp;Assumptions'!$H$25*$C286)*(1+'Summary&amp;Assumptions'!$J$29)^(DJ$46-1))</f>
        <v>0</v>
      </c>
      <c r="DF286" s="588">
        <f>AND(DK$55&gt;0,SUM($E286:DE286)&lt;'Summary&amp;Assumptions'!$G$32*$B286,$D286&gt;='Summary&amp;Assumptions'!$D$17,DK$47&gt;=$D286,DK$47&lt;=EDATE($D286,'Summary&amp;Assumptions'!$G$32))*$B286+AND(DK$56&lt;'Summary&amp;Assumptions'!$J$31,DK$47&gt;=$FO286,DK$47&lt;=$FP286)*(('Summary&amp;Assumptions'!$H$25*$C286)*(1+'Summary&amp;Assumptions'!$J$29)^(DK$46-1))+AND(DK$56&lt;'Summary&amp;Assumptions'!$J$31,DK$47&gt;=$FQ286,DK$47&lt;=$FR286)*(('Summary&amp;Assumptions'!$H$25*$C286)*(1+'Summary&amp;Assumptions'!$J$29)^(DK$46-1))</f>
        <v>0</v>
      </c>
      <c r="DG286" s="588">
        <f>AND(DL$55&gt;0,SUM($E286:DF286)&lt;'Summary&amp;Assumptions'!$G$32*$B286,$D286&gt;='Summary&amp;Assumptions'!$D$17,DL$47&gt;=$D286,DL$47&lt;=EDATE($D286,'Summary&amp;Assumptions'!$G$32))*$B286+AND(DL$56&lt;'Summary&amp;Assumptions'!$J$31,DL$47&gt;=$FO286,DL$47&lt;=$FP286)*(('Summary&amp;Assumptions'!$H$25*$C286)*(1+'Summary&amp;Assumptions'!$J$29)^(DL$46-1))+AND(DL$56&lt;'Summary&amp;Assumptions'!$J$31,DL$47&gt;=$FQ286,DL$47&lt;=$FR286)*(('Summary&amp;Assumptions'!$H$25*$C286)*(1+'Summary&amp;Assumptions'!$J$29)^(DL$46-1))</f>
        <v>0</v>
      </c>
      <c r="DH286" s="588">
        <f>AND(DM$55&gt;0,SUM($E286:DG286)&lt;'Summary&amp;Assumptions'!$G$32*$B286,$D286&gt;='Summary&amp;Assumptions'!$D$17,DM$47&gt;=$D286,DM$47&lt;=EDATE($D286,'Summary&amp;Assumptions'!$G$32))*$B286+AND(DM$56&lt;'Summary&amp;Assumptions'!$J$31,DM$47&gt;=$FO286,DM$47&lt;=$FP286)*(('Summary&amp;Assumptions'!$H$25*$C286)*(1+'Summary&amp;Assumptions'!$J$29)^(DM$46-1))+AND(DM$56&lt;'Summary&amp;Assumptions'!$J$31,DM$47&gt;=$FQ286,DM$47&lt;=$FR286)*(('Summary&amp;Assumptions'!$H$25*$C286)*(1+'Summary&amp;Assumptions'!$J$29)^(DM$46-1))</f>
        <v>0</v>
      </c>
      <c r="DI286" s="588">
        <f>AND(DN$55&gt;0,SUM($E286:DH286)&lt;'Summary&amp;Assumptions'!$G$32*$B286,$D286&gt;='Summary&amp;Assumptions'!$D$17,DN$47&gt;=$D286,DN$47&lt;=EDATE($D286,'Summary&amp;Assumptions'!$G$32))*$B286+AND(DN$56&lt;'Summary&amp;Assumptions'!$J$31,DN$47&gt;=$FO286,DN$47&lt;=$FP286)*(('Summary&amp;Assumptions'!$H$25*$C286)*(1+'Summary&amp;Assumptions'!$J$29)^(DN$46-1))+AND(DN$56&lt;'Summary&amp;Assumptions'!$J$31,DN$47&gt;=$FQ286,DN$47&lt;=$FR286)*(('Summary&amp;Assumptions'!$H$25*$C286)*(1+'Summary&amp;Assumptions'!$J$29)^(DN$46-1))</f>
        <v>0</v>
      </c>
      <c r="DJ286" s="588">
        <f>AND(DO$55&gt;0,SUM($E286:DI286)&lt;'Summary&amp;Assumptions'!$G$32*$B286,$D286&gt;='Summary&amp;Assumptions'!$D$17,DO$47&gt;=$D286,DO$47&lt;=EDATE($D286,'Summary&amp;Assumptions'!$G$32))*$B286+AND(DO$56&lt;'Summary&amp;Assumptions'!$J$31,DO$47&gt;=$FO286,DO$47&lt;=$FP286)*(('Summary&amp;Assumptions'!$H$25*$C286)*(1+'Summary&amp;Assumptions'!$J$29)^(DO$46-1))+AND(DO$56&lt;'Summary&amp;Assumptions'!$J$31,DO$47&gt;=$FQ286,DO$47&lt;=$FR286)*(('Summary&amp;Assumptions'!$H$25*$C286)*(1+'Summary&amp;Assumptions'!$J$29)^(DO$46-1))</f>
        <v>0</v>
      </c>
      <c r="DK286" s="588">
        <f>AND(DP$55&gt;0,SUM($E286:DJ286)&lt;'Summary&amp;Assumptions'!$G$32*$B286,$D286&gt;='Summary&amp;Assumptions'!$D$17,DP$47&gt;=$D286,DP$47&lt;=EDATE($D286,'Summary&amp;Assumptions'!$G$32))*$B286+AND(DP$56&lt;'Summary&amp;Assumptions'!$J$31,DP$47&gt;=$FO286,DP$47&lt;=$FP286)*(('Summary&amp;Assumptions'!$H$25*$C286)*(1+'Summary&amp;Assumptions'!$J$29)^(DP$46-1))+AND(DP$56&lt;'Summary&amp;Assumptions'!$J$31,DP$47&gt;=$FQ286,DP$47&lt;=$FR286)*(('Summary&amp;Assumptions'!$H$25*$C286)*(1+'Summary&amp;Assumptions'!$J$29)^(DP$46-1))</f>
        <v>0</v>
      </c>
      <c r="DL286" s="588">
        <f>AND(DQ$55&gt;0,SUM($E286:DK286)&lt;'Summary&amp;Assumptions'!$G$32*$B286,$D286&gt;='Summary&amp;Assumptions'!$D$17,DQ$47&gt;=$D286,DQ$47&lt;=EDATE($D286,'Summary&amp;Assumptions'!$G$32))*$B286+AND(DQ$56&lt;'Summary&amp;Assumptions'!$J$31,DQ$47&gt;=$FO286,DQ$47&lt;=$FP286)*(('Summary&amp;Assumptions'!$H$25*$C286)*(1+'Summary&amp;Assumptions'!$J$29)^(DQ$46-1))+AND(DQ$56&lt;'Summary&amp;Assumptions'!$J$31,DQ$47&gt;=$FQ286,DQ$47&lt;=$FR286)*(('Summary&amp;Assumptions'!$H$25*$C286)*(1+'Summary&amp;Assumptions'!$J$29)^(DQ$46-1))</f>
        <v>0</v>
      </c>
      <c r="DM286" s="588">
        <f>AND(DR$55&gt;0,SUM($E286:DL286)&lt;'Summary&amp;Assumptions'!$G$32*$B286,$D286&gt;='Summary&amp;Assumptions'!$D$17,DR$47&gt;=$D286,DR$47&lt;=EDATE($D286,'Summary&amp;Assumptions'!$G$32))*$B286+AND(DR$56&lt;'Summary&amp;Assumptions'!$J$31,DR$47&gt;=$FO286,DR$47&lt;=$FP286)*(('Summary&amp;Assumptions'!$H$25*$C286)*(1+'Summary&amp;Assumptions'!$J$29)^(DR$46-1))+AND(DR$56&lt;'Summary&amp;Assumptions'!$J$31,DR$47&gt;=$FQ286,DR$47&lt;=$FR286)*(('Summary&amp;Assumptions'!$H$25*$C286)*(1+'Summary&amp;Assumptions'!$J$29)^(DR$46-1))</f>
        <v>0</v>
      </c>
      <c r="DN286" s="588">
        <f>AND(DS$55&gt;0,SUM($E286:DM286)&lt;'Summary&amp;Assumptions'!$G$32*$B286,$D286&gt;='Summary&amp;Assumptions'!$D$17,DS$47&gt;=$D286,DS$47&lt;=EDATE($D286,'Summary&amp;Assumptions'!$G$32))*$B286+AND(DS$56&lt;'Summary&amp;Assumptions'!$J$31,DS$47&gt;=$FO286,DS$47&lt;=$FP286)*(('Summary&amp;Assumptions'!$H$25*$C286)*(1+'Summary&amp;Assumptions'!$J$29)^(DS$46-1))+AND(DS$56&lt;'Summary&amp;Assumptions'!$J$31,DS$47&gt;=$FQ286,DS$47&lt;=$FR286)*(('Summary&amp;Assumptions'!$H$25*$C286)*(1+'Summary&amp;Assumptions'!$J$29)^(DS$46-1))</f>
        <v>0</v>
      </c>
      <c r="DO286" s="588">
        <f>AND(DT$55&gt;0,SUM($E286:DN286)&lt;'Summary&amp;Assumptions'!$G$32*$B286,$D286&gt;='Summary&amp;Assumptions'!$D$17,DT$47&gt;=$D286,DT$47&lt;=EDATE($D286,'Summary&amp;Assumptions'!$G$32))*$B286+AND(DT$56&lt;'Summary&amp;Assumptions'!$J$31,DT$47&gt;=$FO286,DT$47&lt;=$FP286)*(('Summary&amp;Assumptions'!$H$25*$C286)*(1+'Summary&amp;Assumptions'!$J$29)^(DT$46-1))+AND(DT$56&lt;'Summary&amp;Assumptions'!$J$31,DT$47&gt;=$FQ286,DT$47&lt;=$FR286)*(('Summary&amp;Assumptions'!$H$25*$C286)*(1+'Summary&amp;Assumptions'!$J$29)^(DT$46-1))</f>
        <v>0</v>
      </c>
      <c r="DP286" s="588">
        <f>AND(DU$55&gt;0,SUM($E286:DO286)&lt;'Summary&amp;Assumptions'!$G$32*$B286,$D286&gt;='Summary&amp;Assumptions'!$D$17,DU$47&gt;=$D286,DU$47&lt;=EDATE($D286,'Summary&amp;Assumptions'!$G$32))*$B286+AND(DU$56&lt;'Summary&amp;Assumptions'!$J$31,DU$47&gt;=$FO286,DU$47&lt;=$FP286)*(('Summary&amp;Assumptions'!$H$25*$C286)*(1+'Summary&amp;Assumptions'!$J$29)^(DU$46-1))+AND(DU$56&lt;'Summary&amp;Assumptions'!$J$31,DU$47&gt;=$FQ286,DU$47&lt;=$FR286)*(('Summary&amp;Assumptions'!$H$25*$C286)*(1+'Summary&amp;Assumptions'!$J$29)^(DU$46-1))</f>
        <v>0</v>
      </c>
      <c r="DQ286" s="588">
        <f>AND(DV$55&gt;0,SUM($E286:DP286)&lt;'Summary&amp;Assumptions'!$G$32*$B286,$D286&gt;='Summary&amp;Assumptions'!$D$17,DV$47&gt;=$D286,DV$47&lt;=EDATE($D286,'Summary&amp;Assumptions'!$G$32))*$B286+AND(DV$56&lt;'Summary&amp;Assumptions'!$J$31,DV$47&gt;=$FO286,DV$47&lt;=$FP286)*(('Summary&amp;Assumptions'!$H$25*$C286)*(1+'Summary&amp;Assumptions'!$J$29)^(DV$46-1))+AND(DV$56&lt;'Summary&amp;Assumptions'!$J$31,DV$47&gt;=$FQ286,DV$47&lt;=$FR286)*(('Summary&amp;Assumptions'!$H$25*$C286)*(1+'Summary&amp;Assumptions'!$J$29)^(DV$46-1))</f>
        <v>0</v>
      </c>
      <c r="DR286" s="588">
        <f>AND(DW$55&gt;0,SUM($E286:DQ286)&lt;'Summary&amp;Assumptions'!$G$32*$B286,$D286&gt;='Summary&amp;Assumptions'!$D$17,DW$47&gt;=$D286,DW$47&lt;=EDATE($D286,'Summary&amp;Assumptions'!$G$32))*$B286+AND(DW$56&lt;'Summary&amp;Assumptions'!$J$31,DW$47&gt;=$FO286,DW$47&lt;=$FP286)*(('Summary&amp;Assumptions'!$H$25*$C286)*(1+'Summary&amp;Assumptions'!$J$29)^(DW$46-1))+AND(DW$56&lt;'Summary&amp;Assumptions'!$J$31,DW$47&gt;=$FQ286,DW$47&lt;=$FR286)*(('Summary&amp;Assumptions'!$H$25*$C286)*(1+'Summary&amp;Assumptions'!$J$29)^(DW$46-1))</f>
        <v>0</v>
      </c>
      <c r="DS286" s="588">
        <f>AND(DX$55&gt;0,SUM($E286:DR286)&lt;'Summary&amp;Assumptions'!$G$32*$B286,$D286&gt;='Summary&amp;Assumptions'!$D$17,DX$47&gt;=$D286,DX$47&lt;=EDATE($D286,'Summary&amp;Assumptions'!$G$32))*$B286+AND(DX$56&lt;'Summary&amp;Assumptions'!$J$31,DX$47&gt;=$FO286,DX$47&lt;=$FP286)*(('Summary&amp;Assumptions'!$H$25*$C286)*(1+'Summary&amp;Assumptions'!$J$29)^(DX$46-1))+AND(DX$56&lt;'Summary&amp;Assumptions'!$J$31,DX$47&gt;=$FQ286,DX$47&lt;=$FR286)*(('Summary&amp;Assumptions'!$H$25*$C286)*(1+'Summary&amp;Assumptions'!$J$29)^(DX$46-1))</f>
        <v>0</v>
      </c>
      <c r="DT286" s="588">
        <f>AND(DY$55&gt;0,SUM($E286:DS286)&lt;'Summary&amp;Assumptions'!$G$32*$B286,$D286&gt;='Summary&amp;Assumptions'!$D$17,DY$47&gt;=$D286,DY$47&lt;=EDATE($D286,'Summary&amp;Assumptions'!$G$32))*$B286+AND(DY$56&lt;'Summary&amp;Assumptions'!$J$31,DY$47&gt;=$FO286,DY$47&lt;=$FP286)*(('Summary&amp;Assumptions'!$H$25*$C286)*(1+'Summary&amp;Assumptions'!$J$29)^(DY$46-1))+AND(DY$56&lt;'Summary&amp;Assumptions'!$J$31,DY$47&gt;=$FQ286,DY$47&lt;=$FR286)*(('Summary&amp;Assumptions'!$H$25*$C286)*(1+'Summary&amp;Assumptions'!$J$29)^(DY$46-1))</f>
        <v>0</v>
      </c>
      <c r="DU286" s="588">
        <f>AND(DZ$55&gt;0,SUM($E286:DT286)&lt;'Summary&amp;Assumptions'!$G$32*$B286,$D286&gt;='Summary&amp;Assumptions'!$D$17,DZ$47&gt;=$D286,DZ$47&lt;=EDATE($D286,'Summary&amp;Assumptions'!$G$32))*$B286+AND(DZ$56&lt;'Summary&amp;Assumptions'!$J$31,DZ$47&gt;=$FO286,DZ$47&lt;=$FP286)*(('Summary&amp;Assumptions'!$H$25*$C286)*(1+'Summary&amp;Assumptions'!$J$29)^(DZ$46-1))+AND(DZ$56&lt;'Summary&amp;Assumptions'!$J$31,DZ$47&gt;=$FQ286,DZ$47&lt;=$FR286)*(('Summary&amp;Assumptions'!$H$25*$C286)*(1+'Summary&amp;Assumptions'!$J$29)^(DZ$46-1))</f>
        <v>0</v>
      </c>
      <c r="DV286" s="588">
        <f>AND(EA$55&gt;0,SUM($E286:DU286)&lt;'Summary&amp;Assumptions'!$G$32*$B286,$D286&gt;='Summary&amp;Assumptions'!$D$17,EA$47&gt;=$D286,EA$47&lt;=EDATE($D286,'Summary&amp;Assumptions'!$G$32))*$B286+AND(EA$56&lt;'Summary&amp;Assumptions'!$J$31,EA$47&gt;=$FO286,EA$47&lt;=$FP286)*(('Summary&amp;Assumptions'!$H$25*$C286)*(1+'Summary&amp;Assumptions'!$J$29)^(EA$46-1))+AND(EA$56&lt;'Summary&amp;Assumptions'!$J$31,EA$47&gt;=$FQ286,EA$47&lt;=$FR286)*(('Summary&amp;Assumptions'!$H$25*$C286)*(1+'Summary&amp;Assumptions'!$J$29)^(EA$46-1))</f>
        <v>0</v>
      </c>
      <c r="DW286" s="588">
        <f>AND(EB$55&gt;0,SUM($E286:DV286)&lt;'Summary&amp;Assumptions'!$G$32*$B286,$D286&gt;='Summary&amp;Assumptions'!$D$17,EB$47&gt;=$D286,EB$47&lt;=EDATE($D286,'Summary&amp;Assumptions'!$G$32))*$B286+AND(EB$56&lt;'Summary&amp;Assumptions'!$J$31,EB$47&gt;=$FO286,EB$47&lt;=$FP286)*(('Summary&amp;Assumptions'!$H$25*$C286)*(1+'Summary&amp;Assumptions'!$J$29)^(EB$46-1))+AND(EB$56&lt;'Summary&amp;Assumptions'!$J$31,EB$47&gt;=$FQ286,EB$47&lt;=$FR286)*(('Summary&amp;Assumptions'!$H$25*$C286)*(1+'Summary&amp;Assumptions'!$J$29)^(EB$46-1))</f>
        <v>0</v>
      </c>
      <c r="DX286" s="588">
        <f>AND(EC$55&gt;0,SUM($E286:DW286)&lt;'Summary&amp;Assumptions'!$G$32*$B286,$D286&gt;='Summary&amp;Assumptions'!$D$17,EC$47&gt;=$D286,EC$47&lt;=EDATE($D286,'Summary&amp;Assumptions'!$G$32))*$B286+AND(EC$56&lt;'Summary&amp;Assumptions'!$J$31,EC$47&gt;=$FO286,EC$47&lt;=$FP286)*(('Summary&amp;Assumptions'!$H$25*$C286)*(1+'Summary&amp;Assumptions'!$J$29)^(EC$46-1))+AND(EC$56&lt;'Summary&amp;Assumptions'!$J$31,EC$47&gt;=$FQ286,EC$47&lt;=$FR286)*(('Summary&amp;Assumptions'!$H$25*$C286)*(1+'Summary&amp;Assumptions'!$J$29)^(EC$46-1))</f>
        <v>0</v>
      </c>
      <c r="DY286" s="588">
        <f>AND(ED$55&gt;0,SUM($E286:DX286)&lt;'Summary&amp;Assumptions'!$G$32*$B286,$D286&gt;='Summary&amp;Assumptions'!$D$17,ED$47&gt;=$D286,ED$47&lt;=EDATE($D286,'Summary&amp;Assumptions'!$G$32))*$B286+AND(ED$56&lt;'Summary&amp;Assumptions'!$J$31,ED$47&gt;=$FO286,ED$47&lt;=$FP286)*(('Summary&amp;Assumptions'!$H$25*$C286)*(1+'Summary&amp;Assumptions'!$J$29)^(ED$46-1))+AND(ED$56&lt;'Summary&amp;Assumptions'!$J$31,ED$47&gt;=$FQ286,ED$47&lt;=$FR286)*(('Summary&amp;Assumptions'!$H$25*$C286)*(1+'Summary&amp;Assumptions'!$J$29)^(ED$46-1))</f>
        <v>0</v>
      </c>
      <c r="DZ286" s="588">
        <f>AND(EE$55&gt;0,SUM($E286:DY286)&lt;'Summary&amp;Assumptions'!$G$32*$B286,$D286&gt;='Summary&amp;Assumptions'!$D$17,EE$47&gt;=$D286,EE$47&lt;=EDATE($D286,'Summary&amp;Assumptions'!$G$32))*$B286+AND(EE$56&lt;'Summary&amp;Assumptions'!$J$31,EE$47&gt;=$FO286,EE$47&lt;=$FP286)*(('Summary&amp;Assumptions'!$H$25*$C286)*(1+'Summary&amp;Assumptions'!$J$29)^(EE$46-1))+AND(EE$56&lt;'Summary&amp;Assumptions'!$J$31,EE$47&gt;=$FQ286,EE$47&lt;=$FR286)*(('Summary&amp;Assumptions'!$H$25*$C286)*(1+'Summary&amp;Assumptions'!$J$29)^(EE$46-1))</f>
        <v>0</v>
      </c>
      <c r="EA286" s="588">
        <f>AND(EF$55&gt;0,SUM($E286:DZ286)&lt;'Summary&amp;Assumptions'!$G$32*$B286,$D286&gt;='Summary&amp;Assumptions'!$D$17,EF$47&gt;=$D286,EF$47&lt;=EDATE($D286,'Summary&amp;Assumptions'!$G$32))*$B286+AND(EF$56&lt;'Summary&amp;Assumptions'!$J$31,EF$47&gt;=$FO286,EF$47&lt;=$FP286)*(('Summary&amp;Assumptions'!$H$25*$C286)*(1+'Summary&amp;Assumptions'!$J$29)^(EF$46-1))+AND(EF$56&lt;'Summary&amp;Assumptions'!$J$31,EF$47&gt;=$FQ286,EF$47&lt;=$FR286)*(('Summary&amp;Assumptions'!$H$25*$C286)*(1+'Summary&amp;Assumptions'!$J$29)^(EF$46-1))</f>
        <v>0</v>
      </c>
      <c r="EB286" s="588">
        <f>AND(EG$55&gt;0,SUM($E286:EA286)&lt;'Summary&amp;Assumptions'!$G$32*$B286,$D286&gt;='Summary&amp;Assumptions'!$D$17,EG$47&gt;=$D286,EG$47&lt;=EDATE($D286,'Summary&amp;Assumptions'!$G$32))*$B286+AND(EG$56&lt;'Summary&amp;Assumptions'!$J$31,EG$47&gt;=$FO286,EG$47&lt;=$FP286)*(('Summary&amp;Assumptions'!$H$25*$C286)*(1+'Summary&amp;Assumptions'!$J$29)^(EG$46-1))+AND(EG$56&lt;'Summary&amp;Assumptions'!$J$31,EG$47&gt;=$FQ286,EG$47&lt;=$FR286)*(('Summary&amp;Assumptions'!$H$25*$C286)*(1+'Summary&amp;Assumptions'!$J$29)^(EG$46-1))</f>
        <v>0</v>
      </c>
      <c r="EC286" s="588">
        <f>AND(EH$55&gt;0,SUM($E286:EB286)&lt;'Summary&amp;Assumptions'!$G$32*$B286,$D286&gt;='Summary&amp;Assumptions'!$D$17,EH$47&gt;=$D286,EH$47&lt;=EDATE($D286,'Summary&amp;Assumptions'!$G$32))*$B286+AND(EH$56&lt;'Summary&amp;Assumptions'!$J$31,EH$47&gt;=$FO286,EH$47&lt;=$FP286)*(('Summary&amp;Assumptions'!$H$25*$C286)*(1+'Summary&amp;Assumptions'!$J$29)^(EH$46-1))+AND(EH$56&lt;'Summary&amp;Assumptions'!$J$31,EH$47&gt;=$FQ286,EH$47&lt;=$FR286)*(('Summary&amp;Assumptions'!$H$25*$C286)*(1+'Summary&amp;Assumptions'!$J$29)^(EH$46-1))</f>
        <v>0</v>
      </c>
      <c r="ED286" s="588">
        <f>AND(EI$55&gt;0,SUM($E286:EC286)&lt;'Summary&amp;Assumptions'!$G$32*$B286,$D286&gt;='Summary&amp;Assumptions'!$D$17,EI$47&gt;=$D286,EI$47&lt;=EDATE($D286,'Summary&amp;Assumptions'!$G$32))*$B286+AND(EI$56&lt;'Summary&amp;Assumptions'!$J$31,EI$47&gt;=$FO286,EI$47&lt;=$FP286)*(('Summary&amp;Assumptions'!$H$25*$C286)*(1+'Summary&amp;Assumptions'!$J$29)^(EI$46-1))+AND(EI$56&lt;'Summary&amp;Assumptions'!$J$31,EI$47&gt;=$FQ286,EI$47&lt;=$FR286)*(('Summary&amp;Assumptions'!$H$25*$C286)*(1+'Summary&amp;Assumptions'!$J$29)^(EI$46-1))</f>
        <v>0</v>
      </c>
      <c r="EE286" s="588">
        <f>AND(EJ$55&gt;0,SUM($E286:ED286)&lt;'Summary&amp;Assumptions'!$G$32*$B286,$D286&gt;='Summary&amp;Assumptions'!$D$17,EJ$47&gt;=$D286,EJ$47&lt;=EDATE($D286,'Summary&amp;Assumptions'!$G$32))*$B286+AND(EJ$56&lt;'Summary&amp;Assumptions'!$J$31,EJ$47&gt;=$FO286,EJ$47&lt;=$FP286)*(('Summary&amp;Assumptions'!$H$25*$C286)*(1+'Summary&amp;Assumptions'!$J$29)^(EJ$46-1))+AND(EJ$56&lt;'Summary&amp;Assumptions'!$J$31,EJ$47&gt;=$FQ286,EJ$47&lt;=$FR286)*(('Summary&amp;Assumptions'!$H$25*$C286)*(1+'Summary&amp;Assumptions'!$J$29)^(EJ$46-1))</f>
        <v>0</v>
      </c>
      <c r="EF286" s="588">
        <f>AND(EK$55&gt;0,SUM($E286:EE286)&lt;'Summary&amp;Assumptions'!$G$32*$B286,$D286&gt;='Summary&amp;Assumptions'!$D$17,EK$47&gt;=$D286,EK$47&lt;=EDATE($D286,'Summary&amp;Assumptions'!$G$32))*$B286+AND(EK$56&lt;'Summary&amp;Assumptions'!$J$31,EK$47&gt;=$FO286,EK$47&lt;=$FP286)*(('Summary&amp;Assumptions'!$H$25*$C286)*(1+'Summary&amp;Assumptions'!$J$29)^(EK$46-1))+AND(EK$56&lt;'Summary&amp;Assumptions'!$J$31,EK$47&gt;=$FQ286,EK$47&lt;=$FR286)*(('Summary&amp;Assumptions'!$H$25*$C286)*(1+'Summary&amp;Assumptions'!$J$29)^(EK$46-1))</f>
        <v>0</v>
      </c>
      <c r="EG286" s="588">
        <f>AND(EL$55&gt;0,SUM($E286:EF286)&lt;'Summary&amp;Assumptions'!$G$32*$B286,$D286&gt;='Summary&amp;Assumptions'!$D$17,EL$47&gt;=$D286,EL$47&lt;=EDATE($D286,'Summary&amp;Assumptions'!$G$32))*$B286+AND(EL$56&lt;'Summary&amp;Assumptions'!$J$31,EL$47&gt;=$FO286,EL$47&lt;=$FP286)*(('Summary&amp;Assumptions'!$H$25*$C286)*(1+'Summary&amp;Assumptions'!$J$29)^(EL$46-1))+AND(EL$56&lt;'Summary&amp;Assumptions'!$J$31,EL$47&gt;=$FQ286,EL$47&lt;=$FR286)*(('Summary&amp;Assumptions'!$H$25*$C286)*(1+'Summary&amp;Assumptions'!$J$29)^(EL$46-1))</f>
        <v>0</v>
      </c>
      <c r="EH286" s="588">
        <f>AND(EM$55&gt;0,SUM($E286:EG286)&lt;'Summary&amp;Assumptions'!$G$32*$B286,$D286&gt;='Summary&amp;Assumptions'!$D$17,EM$47&gt;=$D286,EM$47&lt;=EDATE($D286,'Summary&amp;Assumptions'!$G$32))*$B286+AND(EM$56&lt;'Summary&amp;Assumptions'!$J$31,EM$47&gt;=$FO286,EM$47&lt;=$FP286)*(('Summary&amp;Assumptions'!$H$25*$C286)*(1+'Summary&amp;Assumptions'!$J$29)^(EM$46-1))+AND(EM$56&lt;'Summary&amp;Assumptions'!$J$31,EM$47&gt;=$FQ286,EM$47&lt;=$FR286)*(('Summary&amp;Assumptions'!$H$25*$C286)*(1+'Summary&amp;Assumptions'!$J$29)^(EM$46-1))</f>
        <v>0</v>
      </c>
      <c r="EI286" s="588">
        <f>AND(EN$55&gt;0,SUM($E286:EH286)&lt;'Summary&amp;Assumptions'!$G$32*$B286,$D286&gt;='Summary&amp;Assumptions'!$D$17,EN$47&gt;=$D286,EN$47&lt;=EDATE($D286,'Summary&amp;Assumptions'!$G$32))*$B286+AND(EN$56&lt;'Summary&amp;Assumptions'!$J$31,EN$47&gt;=$FO286,EN$47&lt;=$FP286)*(('Summary&amp;Assumptions'!$H$25*$C286)*(1+'Summary&amp;Assumptions'!$J$29)^(EN$46-1))+AND(EN$56&lt;'Summary&amp;Assumptions'!$J$31,EN$47&gt;=$FQ286,EN$47&lt;=$FR286)*(('Summary&amp;Assumptions'!$H$25*$C286)*(1+'Summary&amp;Assumptions'!$J$29)^(EN$46-1))</f>
        <v>0</v>
      </c>
      <c r="EJ286" s="588">
        <f>AND(EO$55&gt;0,SUM($E286:EI286)&lt;'Summary&amp;Assumptions'!$G$32*$B286,$D286&gt;='Summary&amp;Assumptions'!$D$17,EO$47&gt;=$D286,EO$47&lt;=EDATE($D286,'Summary&amp;Assumptions'!$G$32))*$B286+AND(EO$56&lt;'Summary&amp;Assumptions'!$J$31,EO$47&gt;=$FO286,EO$47&lt;=$FP286)*(('Summary&amp;Assumptions'!$H$25*$C286)*(1+'Summary&amp;Assumptions'!$J$29)^(EO$46-1))+AND(EO$56&lt;'Summary&amp;Assumptions'!$J$31,EO$47&gt;=$FQ286,EO$47&lt;=$FR286)*(('Summary&amp;Assumptions'!$H$25*$C286)*(1+'Summary&amp;Assumptions'!$J$29)^(EO$46-1))</f>
        <v>0</v>
      </c>
      <c r="EK286" s="588">
        <f>AND(EP$55&gt;0,SUM($E286:EJ286)&lt;'Summary&amp;Assumptions'!$G$32*$B286,$D286&gt;='Summary&amp;Assumptions'!$D$17,EP$47&gt;=$D286,EP$47&lt;=EDATE($D286,'Summary&amp;Assumptions'!$G$32))*$B286+AND(EP$56&lt;'Summary&amp;Assumptions'!$J$31,EP$47&gt;=$FO286,EP$47&lt;=$FP286)*(('Summary&amp;Assumptions'!$H$25*$C286)*(1+'Summary&amp;Assumptions'!$J$29)^(EP$46-1))+AND(EP$56&lt;'Summary&amp;Assumptions'!$J$31,EP$47&gt;=$FQ286,EP$47&lt;=$FR286)*(('Summary&amp;Assumptions'!$H$25*$C286)*(1+'Summary&amp;Assumptions'!$J$29)^(EP$46-1))</f>
        <v>0</v>
      </c>
      <c r="EL286" s="588">
        <f>AND(EQ$55&gt;0,SUM($E286:EK286)&lt;'Summary&amp;Assumptions'!$G$32*$B286,$D286&gt;='Summary&amp;Assumptions'!$D$17,EQ$47&gt;=$D286,EQ$47&lt;=EDATE($D286,'Summary&amp;Assumptions'!$G$32))*$B286+AND(EQ$56&lt;'Summary&amp;Assumptions'!$J$31,EQ$47&gt;=$FO286,EQ$47&lt;=$FP286)*(('Summary&amp;Assumptions'!$H$25*$C286)*(1+'Summary&amp;Assumptions'!$J$29)^(EQ$46-1))+AND(EQ$56&lt;'Summary&amp;Assumptions'!$J$31,EQ$47&gt;=$FQ286,EQ$47&lt;=$FR286)*(('Summary&amp;Assumptions'!$H$25*$C286)*(1+'Summary&amp;Assumptions'!$J$29)^(EQ$46-1))</f>
        <v>0</v>
      </c>
      <c r="EM286" s="588">
        <f>AND(ER$55&gt;0,SUM($E286:EL286)&lt;'Summary&amp;Assumptions'!$G$32*$B286,$D286&gt;='Summary&amp;Assumptions'!$D$17,ER$47&gt;=$D286,ER$47&lt;=EDATE($D286,'Summary&amp;Assumptions'!$G$32))*$B286+AND(ER$56&lt;'Summary&amp;Assumptions'!$J$31,ER$47&gt;=$FO286,ER$47&lt;=$FP286)*(('Summary&amp;Assumptions'!$H$25*$C286)*(1+'Summary&amp;Assumptions'!$J$29)^(ER$46-1))+AND(ER$56&lt;'Summary&amp;Assumptions'!$J$31,ER$47&gt;=$FQ286,ER$47&lt;=$FR286)*(('Summary&amp;Assumptions'!$H$25*$C286)*(1+'Summary&amp;Assumptions'!$J$29)^(ER$46-1))</f>
        <v>0</v>
      </c>
      <c r="EN286" s="588">
        <f>AND(ES$55&gt;0,SUM($E286:EM286)&lt;'Summary&amp;Assumptions'!$G$32*$B286,$D286&gt;='Summary&amp;Assumptions'!$D$17,ES$47&gt;=$D286,ES$47&lt;=EDATE($D286,'Summary&amp;Assumptions'!$G$32))*$B286+AND(ES$56&lt;'Summary&amp;Assumptions'!$J$31,ES$47&gt;=$FO286,ES$47&lt;=$FP286)*(('Summary&amp;Assumptions'!$H$25*$C286)*(1+'Summary&amp;Assumptions'!$J$29)^(ES$46-1))+AND(ES$56&lt;'Summary&amp;Assumptions'!$J$31,ES$47&gt;=$FQ286,ES$47&lt;=$FR286)*(('Summary&amp;Assumptions'!$H$25*$C286)*(1+'Summary&amp;Assumptions'!$J$29)^(ES$46-1))</f>
        <v>0</v>
      </c>
      <c r="EO286" s="588">
        <f>AND(ET$55&gt;0,SUM($E286:EN286)&lt;'Summary&amp;Assumptions'!$G$32*$B286,$D286&gt;='Summary&amp;Assumptions'!$D$17,ET$47&gt;=$D286,ET$47&lt;=EDATE($D286,'Summary&amp;Assumptions'!$G$32))*$B286+AND(ET$56&lt;'Summary&amp;Assumptions'!$J$31,ET$47&gt;=$FO286,ET$47&lt;=$FP286)*(('Summary&amp;Assumptions'!$H$25*$C286)*(1+'Summary&amp;Assumptions'!$J$29)^(ET$46-1))+AND(ET$56&lt;'Summary&amp;Assumptions'!$J$31,ET$47&gt;=$FQ286,ET$47&lt;=$FR286)*(('Summary&amp;Assumptions'!$H$25*$C286)*(1+'Summary&amp;Assumptions'!$J$29)^(ET$46-1))</f>
        <v>0</v>
      </c>
      <c r="EP286" s="588">
        <f>AND(EU$55&gt;0,SUM($E286:EO286)&lt;'Summary&amp;Assumptions'!$G$32*$B286,$D286&gt;='Summary&amp;Assumptions'!$D$17,EU$47&gt;=$D286,EU$47&lt;=EDATE($D286,'Summary&amp;Assumptions'!$G$32))*$B286+AND(EU$56&lt;'Summary&amp;Assumptions'!$J$31,EU$47&gt;=$FO286,EU$47&lt;=$FP286)*(('Summary&amp;Assumptions'!$H$25*$C286)*(1+'Summary&amp;Assumptions'!$J$29)^(EU$46-1))+AND(EU$56&lt;'Summary&amp;Assumptions'!$J$31,EU$47&gt;=$FQ286,EU$47&lt;=$FR286)*(('Summary&amp;Assumptions'!$H$25*$C286)*(1+'Summary&amp;Assumptions'!$J$29)^(EU$46-1))</f>
        <v>0</v>
      </c>
      <c r="EQ286" s="588">
        <f>AND(EV$55&gt;0,SUM($E286:EP286)&lt;'Summary&amp;Assumptions'!$G$32*$B286,$D286&gt;='Summary&amp;Assumptions'!$D$17,EV$47&gt;=$D286,EV$47&lt;=EDATE($D286,'Summary&amp;Assumptions'!$G$32))*$B286+AND(EV$56&lt;'Summary&amp;Assumptions'!$J$31,EV$47&gt;=$FO286,EV$47&lt;=$FP286)*(('Summary&amp;Assumptions'!$H$25*$C286)*(1+'Summary&amp;Assumptions'!$J$29)^(EV$46-1))+AND(EV$56&lt;'Summary&amp;Assumptions'!$J$31,EV$47&gt;=$FQ286,EV$47&lt;=$FR286)*(('Summary&amp;Assumptions'!$H$25*$C286)*(1+'Summary&amp;Assumptions'!$J$29)^(EV$46-1))</f>
        <v>0</v>
      </c>
      <c r="ER286" s="588">
        <f>AND(EW$55&gt;0,SUM($E286:EQ286)&lt;'Summary&amp;Assumptions'!$G$32*$B286,$D286&gt;='Summary&amp;Assumptions'!$D$17,EW$47&gt;=$D286,EW$47&lt;=EDATE($D286,'Summary&amp;Assumptions'!$G$32))*$B286+AND(EW$56&lt;'Summary&amp;Assumptions'!$J$31,EW$47&gt;=$FO286,EW$47&lt;=$FP286)*(('Summary&amp;Assumptions'!$H$25*$C286)*(1+'Summary&amp;Assumptions'!$J$29)^(EW$46-1))+AND(EW$56&lt;'Summary&amp;Assumptions'!$J$31,EW$47&gt;=$FQ286,EW$47&lt;=$FR286)*(('Summary&amp;Assumptions'!$H$25*$C286)*(1+'Summary&amp;Assumptions'!$J$29)^(EW$46-1))</f>
        <v>0</v>
      </c>
      <c r="ES286" s="588">
        <f>AND(EX$55&gt;0,SUM($E286:ER286)&lt;'Summary&amp;Assumptions'!$G$32*$B286,$D286&gt;='Summary&amp;Assumptions'!$D$17,EX$47&gt;=$D286,EX$47&lt;=EDATE($D286,'Summary&amp;Assumptions'!$G$32))*$B286+AND(EX$56&lt;'Summary&amp;Assumptions'!$J$31,EX$47&gt;=$FO286,EX$47&lt;=$FP286)*(('Summary&amp;Assumptions'!$H$25*$C286)*(1+'Summary&amp;Assumptions'!$J$29)^(EX$46-1))+AND(EX$56&lt;'Summary&amp;Assumptions'!$J$31,EX$47&gt;=$FQ286,EX$47&lt;=$FR286)*(('Summary&amp;Assumptions'!$H$25*$C286)*(1+'Summary&amp;Assumptions'!$J$29)^(EX$46-1))</f>
        <v>0</v>
      </c>
      <c r="ET286" s="588">
        <f>AND(EY$55&gt;0,SUM($E286:ES286)&lt;'Summary&amp;Assumptions'!$G$32*$B286,$D286&gt;='Summary&amp;Assumptions'!$D$17,EY$47&gt;=$D286,EY$47&lt;=EDATE($D286,'Summary&amp;Assumptions'!$G$32))*$B286+AND(EY$56&lt;'Summary&amp;Assumptions'!$J$31,EY$47&gt;=$FO286,EY$47&lt;=$FP286)*(('Summary&amp;Assumptions'!$H$25*$C286)*(1+'Summary&amp;Assumptions'!$J$29)^(EY$46-1))+AND(EY$56&lt;'Summary&amp;Assumptions'!$J$31,EY$47&gt;=$FQ286,EY$47&lt;=$FR286)*(('Summary&amp;Assumptions'!$H$25*$C286)*(1+'Summary&amp;Assumptions'!$J$29)^(EY$46-1))</f>
        <v>0</v>
      </c>
      <c r="EU286" s="588">
        <f>AND(EZ$55&gt;0,SUM($E286:ET286)&lt;'Summary&amp;Assumptions'!$G$32*$B286,$D286&gt;='Summary&amp;Assumptions'!$D$17,EZ$47&gt;=$D286,EZ$47&lt;=EDATE($D286,'Summary&amp;Assumptions'!$G$32))*$B286+AND(EZ$56&lt;'Summary&amp;Assumptions'!$J$31,EZ$47&gt;=$FO286,EZ$47&lt;=$FP286)*(('Summary&amp;Assumptions'!$H$25*$C286)*(1+'Summary&amp;Assumptions'!$J$29)^(EZ$46-1))+AND(EZ$56&lt;'Summary&amp;Assumptions'!$J$31,EZ$47&gt;=$FQ286,EZ$47&lt;=$FR286)*(('Summary&amp;Assumptions'!$H$25*$C286)*(1+'Summary&amp;Assumptions'!$J$29)^(EZ$46-1))</f>
        <v>0</v>
      </c>
      <c r="EV286" s="588">
        <f>AND(FA$55&gt;0,SUM($E286:EU286)&lt;'Summary&amp;Assumptions'!$G$32*$B286,$D286&gt;='Summary&amp;Assumptions'!$D$17,FA$47&gt;=$D286,FA$47&lt;=EDATE($D286,'Summary&amp;Assumptions'!$G$32))*$B286+AND(FA$56&lt;'Summary&amp;Assumptions'!$J$31,FA$47&gt;=$FO286,FA$47&lt;=$FP286)*(('Summary&amp;Assumptions'!$H$25*$C286)*(1+'Summary&amp;Assumptions'!$J$29)^(FA$46-1))+AND(FA$56&lt;'Summary&amp;Assumptions'!$J$31,FA$47&gt;=$FQ286,FA$47&lt;=$FR286)*(('Summary&amp;Assumptions'!$H$25*$C286)*(1+'Summary&amp;Assumptions'!$J$29)^(FA$46-1))</f>
        <v>0</v>
      </c>
      <c r="EW286" s="588">
        <f>AND(FB$55&gt;0,SUM($E286:EV286)&lt;'Summary&amp;Assumptions'!$G$32*$B286,$D286&gt;='Summary&amp;Assumptions'!$D$17,FB$47&gt;=$D286,FB$47&lt;=EDATE($D286,'Summary&amp;Assumptions'!$G$32))*$B286+AND(FB$56&lt;'Summary&amp;Assumptions'!$J$31,FB$47&gt;=$FO286,FB$47&lt;=$FP286)*(('Summary&amp;Assumptions'!$H$25*$C286)*(1+'Summary&amp;Assumptions'!$J$29)^(FB$46-1))+AND(FB$56&lt;'Summary&amp;Assumptions'!$J$31,FB$47&gt;=$FQ286,FB$47&lt;=$FR286)*(('Summary&amp;Assumptions'!$H$25*$C286)*(1+'Summary&amp;Assumptions'!$J$29)^(FB$46-1))</f>
        <v>0</v>
      </c>
      <c r="EX286" s="588">
        <f>AND(FC$55&gt;0,SUM($E286:EW286)&lt;'Summary&amp;Assumptions'!$G$32*$B286,$D286&gt;='Summary&amp;Assumptions'!$D$17,FC$47&gt;=$D286,FC$47&lt;=EDATE($D286,'Summary&amp;Assumptions'!$G$32))*$B286+AND(FC$56&lt;'Summary&amp;Assumptions'!$J$31,FC$47&gt;=$FO286,FC$47&lt;=$FP286)*(('Summary&amp;Assumptions'!$H$25*$C286)*(1+'Summary&amp;Assumptions'!$J$29)^(FC$46-1))+AND(FC$56&lt;'Summary&amp;Assumptions'!$J$31,FC$47&gt;=$FQ286,FC$47&lt;=$FR286)*(('Summary&amp;Assumptions'!$H$25*$C286)*(1+'Summary&amp;Assumptions'!$J$29)^(FC$46-1))</f>
        <v>0</v>
      </c>
      <c r="EY286" s="588">
        <f>AND(FD$55&gt;0,SUM($E286:EX286)&lt;'Summary&amp;Assumptions'!$G$32*$B286,$D286&gt;='Summary&amp;Assumptions'!$D$17,FD$47&gt;=$D286,FD$47&lt;=EDATE($D286,'Summary&amp;Assumptions'!$G$32))*$B286+AND(FD$56&lt;'Summary&amp;Assumptions'!$J$31,FD$47&gt;=$FO286,FD$47&lt;=$FP286)*(('Summary&amp;Assumptions'!$H$25*$C286)*(1+'Summary&amp;Assumptions'!$J$29)^(FD$46-1))+AND(FD$56&lt;'Summary&amp;Assumptions'!$J$31,FD$47&gt;=$FQ286,FD$47&lt;=$FR286)*(('Summary&amp;Assumptions'!$H$25*$C286)*(1+'Summary&amp;Assumptions'!$J$29)^(FD$46-1))</f>
        <v>0</v>
      </c>
      <c r="EZ286" s="588">
        <f>AND(FE$55&gt;0,SUM($E286:EY286)&lt;'Summary&amp;Assumptions'!$G$32*$B286,$D286&gt;='Summary&amp;Assumptions'!$D$17,FE$47&gt;=$D286,FE$47&lt;=EDATE($D286,'Summary&amp;Assumptions'!$G$32))*$B286+AND(FE$56&lt;'Summary&amp;Assumptions'!$J$31,FE$47&gt;=$FO286,FE$47&lt;=$FP286)*(('Summary&amp;Assumptions'!$H$25*$C286)*(1+'Summary&amp;Assumptions'!$J$29)^(FE$46-1))+AND(FE$56&lt;'Summary&amp;Assumptions'!$J$31,FE$47&gt;=$FQ286,FE$47&lt;=$FR286)*(('Summary&amp;Assumptions'!$H$25*$C286)*(1+'Summary&amp;Assumptions'!$J$29)^(FE$46-1))</f>
        <v>0</v>
      </c>
      <c r="FA286" s="588">
        <f>AND(FF$55&gt;0,SUM($E286:EZ286)&lt;'Summary&amp;Assumptions'!$G$32*$B286,$D286&gt;='Summary&amp;Assumptions'!$D$17,FF$47&gt;=$D286,FF$47&lt;=EDATE($D286,'Summary&amp;Assumptions'!$G$32))*$B286+AND(FF$56&lt;'Summary&amp;Assumptions'!$J$31,FF$47&gt;=$FO286,FF$47&lt;=$FP286)*(('Summary&amp;Assumptions'!$H$25*$C286)*(1+'Summary&amp;Assumptions'!$J$29)^(FF$46-1))+AND(FF$56&lt;'Summary&amp;Assumptions'!$J$31,FF$47&gt;=$FQ286,FF$47&lt;=$FR286)*(('Summary&amp;Assumptions'!$H$25*$C286)*(1+'Summary&amp;Assumptions'!$J$29)^(FF$46-1))</f>
        <v>0</v>
      </c>
      <c r="FB286" s="588">
        <f>AND(FG$55&gt;0,SUM($E286:FA286)&lt;'Summary&amp;Assumptions'!$G$32*$B286,$D286&gt;='Summary&amp;Assumptions'!$D$17,FG$47&gt;=$D286,FG$47&lt;=EDATE($D286,'Summary&amp;Assumptions'!$G$32))*$B286+AND(FG$56&lt;'Summary&amp;Assumptions'!$J$31,FG$47&gt;=$FO286,FG$47&lt;=$FP286)*(('Summary&amp;Assumptions'!$H$25*$C286)*(1+'Summary&amp;Assumptions'!$J$29)^(FG$46-1))+AND(FG$56&lt;'Summary&amp;Assumptions'!$J$31,FG$47&gt;=$FQ286,FG$47&lt;=$FR286)*(('Summary&amp;Assumptions'!$H$25*$C286)*(1+'Summary&amp;Assumptions'!$J$29)^(FG$46-1))</f>
        <v>0</v>
      </c>
      <c r="FC286" s="588">
        <f>AND(FH$55&gt;0,SUM($E286:FB286)&lt;'Summary&amp;Assumptions'!$G$32*$B286,$D286&gt;='Summary&amp;Assumptions'!$D$17,FH$47&gt;=$D286,FH$47&lt;=EDATE($D286,'Summary&amp;Assumptions'!$G$32))*$B286+AND(FH$56&lt;'Summary&amp;Assumptions'!$J$31,FH$47&gt;=$FO286,FH$47&lt;=$FP286)*(('Summary&amp;Assumptions'!$H$25*$C286)*(1+'Summary&amp;Assumptions'!$J$29)^(FH$46-1))+AND(FH$56&lt;'Summary&amp;Assumptions'!$J$31,FH$47&gt;=$FQ286,FH$47&lt;=$FR286)*(('Summary&amp;Assumptions'!$H$25*$C286)*(1+'Summary&amp;Assumptions'!$J$29)^(FH$46-1))</f>
        <v>0</v>
      </c>
      <c r="FD286" s="588">
        <f>AND(FI$55&gt;0,SUM($E286:FC286)&lt;'Summary&amp;Assumptions'!$G$32*$B286,$D286&gt;='Summary&amp;Assumptions'!$D$17,FI$47&gt;=$D286,FI$47&lt;=EDATE($D286,'Summary&amp;Assumptions'!$G$32))*$B286+AND(FI$56&lt;'Summary&amp;Assumptions'!$J$31,FI$47&gt;=$FO286,FI$47&lt;=$FP286)*(('Summary&amp;Assumptions'!$H$25*$C286)*(1+'Summary&amp;Assumptions'!$J$29)^(FI$46-1))+AND(FI$56&lt;'Summary&amp;Assumptions'!$J$31,FI$47&gt;=$FQ286,FI$47&lt;=$FR286)*(('Summary&amp;Assumptions'!$H$25*$C286)*(1+'Summary&amp;Assumptions'!$J$29)^(FI$46-1))</f>
        <v>0</v>
      </c>
      <c r="FE286" s="588">
        <f>AND(FJ$55&gt;0,SUM($E286:FD286)&lt;'Summary&amp;Assumptions'!$G$32*$B286,$D286&gt;='Summary&amp;Assumptions'!$D$17,FJ$47&gt;=$D286,FJ$47&lt;=EDATE($D286,'Summary&amp;Assumptions'!$G$32))*$B286+AND(FJ$56&lt;'Summary&amp;Assumptions'!$J$31,FJ$47&gt;=$FO286,FJ$47&lt;=$FP286)*(('Summary&amp;Assumptions'!$H$25*$C286)*(1+'Summary&amp;Assumptions'!$J$29)^(FJ$46-1))+AND(FJ$56&lt;'Summary&amp;Assumptions'!$J$31,FJ$47&gt;=$FQ286,FJ$47&lt;=$FR286)*(('Summary&amp;Assumptions'!$H$25*$C286)*(1+'Summary&amp;Assumptions'!$J$29)^(FJ$46-1))</f>
        <v>0</v>
      </c>
      <c r="FF286" s="588">
        <f>AND(FK$55&gt;0,SUM($E286:FE286)&lt;'Summary&amp;Assumptions'!$G$32*$B286,$D286&gt;='Summary&amp;Assumptions'!$D$17,FK$47&gt;=$D286,FK$47&lt;=EDATE($D286,'Summary&amp;Assumptions'!$G$32))*$B286+AND(FK$56&lt;'Summary&amp;Assumptions'!$J$31,FK$47&gt;=$FO286,FK$47&lt;=$FP286)*(('Summary&amp;Assumptions'!$H$25*$C286)*(1+'Summary&amp;Assumptions'!$J$29)^(FK$46-1))+AND(FK$56&lt;'Summary&amp;Assumptions'!$J$31,FK$47&gt;=$FQ286,FK$47&lt;=$FR286)*(('Summary&amp;Assumptions'!$H$25*$C286)*(1+'Summary&amp;Assumptions'!$J$29)^(FK$46-1))</f>
        <v>0</v>
      </c>
      <c r="FG286" s="588">
        <f>AND(FL$55&gt;0,SUM($E286:FF286)&lt;'Summary&amp;Assumptions'!$G$32*$B286,$D286&gt;='Summary&amp;Assumptions'!$D$17,FL$47&gt;=$D286,FL$47&lt;=EDATE($D286,'Summary&amp;Assumptions'!$G$32))*$B286+AND(FL$56&lt;'Summary&amp;Assumptions'!$J$31,FL$47&gt;=$FO286,FL$47&lt;=$FP286)*(('Summary&amp;Assumptions'!$H$25*$C286)*(1+'Summary&amp;Assumptions'!$J$29)^(FL$46-1))+AND(FL$56&lt;'Summary&amp;Assumptions'!$J$31,FL$47&gt;=$FQ286,FL$47&lt;=$FR286)*(('Summary&amp;Assumptions'!$H$25*$C286)*(1+'Summary&amp;Assumptions'!$J$29)^(FL$46-1))</f>
        <v>0</v>
      </c>
      <c r="FH286" s="588">
        <f>AND(FM$55&gt;0,SUM($E286:FG286)&lt;'Summary&amp;Assumptions'!$G$32*$B286,$D286&gt;='Summary&amp;Assumptions'!$D$17,FM$47&gt;=$D286,FM$47&lt;=EDATE($D286,'Summary&amp;Assumptions'!$G$32))*$B286+AND(FM$56&lt;'Summary&amp;Assumptions'!$J$31,FM$47&gt;=$FO286,FM$47&lt;=$FP286)*(('Summary&amp;Assumptions'!$H$25*$C286)*(1+'Summary&amp;Assumptions'!$J$29)^(FM$46-1))+AND(FM$56&lt;'Summary&amp;Assumptions'!$J$31,FM$47&gt;=$FQ286,FM$47&lt;=$FR286)*(('Summary&amp;Assumptions'!$H$25*$C286)*(1+'Summary&amp;Assumptions'!$J$29)^(FM$46-1))</f>
        <v>0</v>
      </c>
      <c r="FI286" s="588">
        <f>AND(FN$55&gt;0,SUM($E286:FH286)&lt;'Summary&amp;Assumptions'!$G$32*$B286,$D286&gt;='Summary&amp;Assumptions'!$D$17,FN$47&gt;=$D286,FN$47&lt;=EDATE($D286,'Summary&amp;Assumptions'!$G$32))*$B286+AND(FN$56&lt;'Summary&amp;Assumptions'!$J$31,FN$47&gt;=$FO286,FN$47&lt;=$FP286)*(('Summary&amp;Assumptions'!$H$25*$C286)*(1+'Summary&amp;Assumptions'!$J$29)^(FN$46-1))+AND(FN$56&lt;'Summary&amp;Assumptions'!$J$31,FN$47&gt;=$FQ286,FN$47&lt;=$FR286)*(('Summary&amp;Assumptions'!$H$25*$C286)*(1+'Summary&amp;Assumptions'!$J$29)^(FN$46-1))</f>
        <v>0</v>
      </c>
      <c r="FJ286" s="588">
        <f>AND(FO$55&gt;0,SUM($E286:FI286)&lt;'Summary&amp;Assumptions'!$G$32*$B286,$D286&gt;='Summary&amp;Assumptions'!$D$17,FO$47&gt;=$D286,FO$47&lt;=EDATE($D286,'Summary&amp;Assumptions'!$G$32))*$B286+AND(FO$56&lt;'Summary&amp;Assumptions'!$J$31,FO$47&gt;=$FO286,FO$47&lt;=$FP286)*(('Summary&amp;Assumptions'!$H$25*$C286)*(1+'Summary&amp;Assumptions'!$J$29)^(FO$46-1))+AND(FO$56&lt;'Summary&amp;Assumptions'!$J$31,FO$47&gt;=$FQ286,FO$47&lt;=$FR286)*(('Summary&amp;Assumptions'!$H$25*$C286)*(1+'Summary&amp;Assumptions'!$J$29)^(FO$46-1))</f>
        <v>0</v>
      </c>
      <c r="FK286" s="588">
        <f>AND(FP$55&gt;0,SUM($E286:FJ286)&lt;'Summary&amp;Assumptions'!$G$32*$B286,$D286&gt;='Summary&amp;Assumptions'!$D$17,FP$47&gt;=$D286,FP$47&lt;=EDATE($D286,'Summary&amp;Assumptions'!$G$32))*$B286+AND(FP$56&lt;'Summary&amp;Assumptions'!$J$31,FP$47&gt;=$FO286,FP$47&lt;=$FP286)*(('Summary&amp;Assumptions'!$H$25*$C286)*(1+'Summary&amp;Assumptions'!$J$29)^(FP$46-1))+AND(FP$56&lt;'Summary&amp;Assumptions'!$J$31,FP$47&gt;=$FQ286,FP$47&lt;=$FR286)*(('Summary&amp;Assumptions'!$H$25*$C286)*(1+'Summary&amp;Assumptions'!$J$29)^(FP$46-1))</f>
        <v>0</v>
      </c>
      <c r="FL286" s="588">
        <f>AND(FQ$55&gt;0,SUM($E286:FK286)&lt;'Summary&amp;Assumptions'!$G$32*$B286,$D286&gt;='Summary&amp;Assumptions'!$D$17,FQ$47&gt;=$D286,FQ$47&lt;=EDATE($D286,'Summary&amp;Assumptions'!$G$32))*$B286+AND(FQ$56&lt;'Summary&amp;Assumptions'!$J$31,FQ$47&gt;=$FO286,FQ$47&lt;=$FP286)*(('Summary&amp;Assumptions'!$H$25*$C286)*(1+'Summary&amp;Assumptions'!$J$29)^(FQ$46-1))+AND(FQ$56&lt;'Summary&amp;Assumptions'!$J$31,FQ$47&gt;=$FQ286,FQ$47&lt;=$FR286)*(('Summary&amp;Assumptions'!$H$25*$C286)*(1+'Summary&amp;Assumptions'!$J$29)^(FQ$46-1))</f>
        <v>0</v>
      </c>
      <c r="FO286" s="576">
        <f>EDATE(D286,'Summary&amp;Assumptions'!$G$34)</f>
        <v>49491</v>
      </c>
      <c r="FP286" s="576">
        <f>EDATE(FO286,'Summary&amp;Assumptions'!$G$33-1)</f>
        <v>49522</v>
      </c>
      <c r="FQ286" s="576">
        <f>EDATE(FO286,'Summary&amp;Assumptions'!$G$34)</f>
        <v>49857</v>
      </c>
      <c r="FR286" s="576">
        <f>EDATE(FQ286,'Summary&amp;Assumptions'!$G$33-1)</f>
        <v>49888</v>
      </c>
    </row>
    <row r="287" spans="2:174" hidden="1" x14ac:dyDescent="0.2">
      <c r="B287" s="588">
        <v>0</v>
      </c>
      <c r="C287" s="193">
        <v>0</v>
      </c>
      <c r="D287" s="589">
        <v>49157</v>
      </c>
      <c r="F287" s="588">
        <f>AND(K$55&gt;0,SUM($E287:E287)&lt;'Summary&amp;Assumptions'!$G$32*$B287,$D287&gt;='Summary&amp;Assumptions'!$D$17,K$47&gt;=$D287,K$47&lt;=EDATE($D287,'Summary&amp;Assumptions'!$G$32))*$B287+AND(K$56&lt;'Summary&amp;Assumptions'!$J$31,K$47&gt;=$FO287,K$47&lt;=$FP287)*(('Summary&amp;Assumptions'!$H$25*$C287)*(1+'Summary&amp;Assumptions'!$J$29)^(K$46-1))+AND(K$56&lt;'Summary&amp;Assumptions'!$J$31,K$47&gt;=$FQ287,K$47&lt;=$FR287)*(('Summary&amp;Assumptions'!$H$25*$C287)*(1+'Summary&amp;Assumptions'!$J$29)^(K$46-1))</f>
        <v>0</v>
      </c>
      <c r="G287" s="588">
        <f>AND(L$55&gt;0,SUM($E287:F287)&lt;'Summary&amp;Assumptions'!$G$32*$B287,$D287&gt;='Summary&amp;Assumptions'!$D$17,L$47&gt;=$D287,L$47&lt;=EDATE($D287,'Summary&amp;Assumptions'!$G$32))*$B287+AND(L$56&lt;'Summary&amp;Assumptions'!$J$31,L$47&gt;=$FO287,L$47&lt;=$FP287)*(('Summary&amp;Assumptions'!$H$25*$C287)*(1+'Summary&amp;Assumptions'!$J$29)^(L$46-1))+AND(L$56&lt;'Summary&amp;Assumptions'!$J$31,L$47&gt;=$FQ287,L$47&lt;=$FR287)*(('Summary&amp;Assumptions'!$H$25*$C287)*(1+'Summary&amp;Assumptions'!$J$29)^(L$46-1))</f>
        <v>0</v>
      </c>
      <c r="H287" s="588">
        <f>AND(M$55&gt;0,SUM($E287:G287)&lt;'Summary&amp;Assumptions'!$G$32*$B287,$D287&gt;='Summary&amp;Assumptions'!$D$17,M$47&gt;=$D287,M$47&lt;=EDATE($D287,'Summary&amp;Assumptions'!$G$32))*$B287+AND(M$56&lt;'Summary&amp;Assumptions'!$J$31,M$47&gt;=$FO287,M$47&lt;=$FP287)*(('Summary&amp;Assumptions'!$H$25*$C287)*(1+'Summary&amp;Assumptions'!$J$29)^(M$46-1))+AND(M$56&lt;'Summary&amp;Assumptions'!$J$31,M$47&gt;=$FQ287,M$47&lt;=$FR287)*(('Summary&amp;Assumptions'!$H$25*$C287)*(1+'Summary&amp;Assumptions'!$J$29)^(M$46-1))</f>
        <v>0</v>
      </c>
      <c r="I287" s="588">
        <f>AND(N$55&gt;0,SUM($E287:H287)&lt;'Summary&amp;Assumptions'!$G$32*$B287,$D287&gt;='Summary&amp;Assumptions'!$D$17,N$47&gt;=$D287,N$47&lt;=EDATE($D287,'Summary&amp;Assumptions'!$G$32))*$B287+AND(N$56&lt;'Summary&amp;Assumptions'!$J$31,N$47&gt;=$FO287,N$47&lt;=$FP287)*(('Summary&amp;Assumptions'!$H$25*$C287)*(1+'Summary&amp;Assumptions'!$J$29)^(N$46-1))+AND(N$56&lt;'Summary&amp;Assumptions'!$J$31,N$47&gt;=$FQ287,N$47&lt;=$FR287)*(('Summary&amp;Assumptions'!$H$25*$C287)*(1+'Summary&amp;Assumptions'!$J$29)^(N$46-1))</f>
        <v>0</v>
      </c>
      <c r="J287" s="588">
        <f>AND(O$55&gt;0,SUM($E287:I287)&lt;'Summary&amp;Assumptions'!$G$32*$B287,$D287&gt;='Summary&amp;Assumptions'!$D$17,O$47&gt;=$D287,O$47&lt;=EDATE($D287,'Summary&amp;Assumptions'!$G$32))*$B287+AND(O$56&lt;'Summary&amp;Assumptions'!$J$31,O$47&gt;=$FO287,O$47&lt;=$FP287)*(('Summary&amp;Assumptions'!$H$25*$C287)*(1+'Summary&amp;Assumptions'!$J$29)^(O$46-1))+AND(O$56&lt;'Summary&amp;Assumptions'!$J$31,O$47&gt;=$FQ287,O$47&lt;=$FR287)*(('Summary&amp;Assumptions'!$H$25*$C287)*(1+'Summary&amp;Assumptions'!$J$29)^(O$46-1))</f>
        <v>0</v>
      </c>
      <c r="K287" s="588">
        <f>AND(P$55&gt;0,SUM($E287:J287)&lt;'Summary&amp;Assumptions'!$G$32*$B287,$D287&gt;='Summary&amp;Assumptions'!$D$17,P$47&gt;=$D287,P$47&lt;=EDATE($D287,'Summary&amp;Assumptions'!$G$32))*$B287+AND(P$56&lt;'Summary&amp;Assumptions'!$J$31,P$47&gt;=$FO287,P$47&lt;=$FP287)*(('Summary&amp;Assumptions'!$H$25*$C287)*(1+'Summary&amp;Assumptions'!$J$29)^(P$46-1))+AND(P$56&lt;'Summary&amp;Assumptions'!$J$31,P$47&gt;=$FQ287,P$47&lt;=$FR287)*(('Summary&amp;Assumptions'!$H$25*$C287)*(1+'Summary&amp;Assumptions'!$J$29)^(P$46-1))</f>
        <v>0</v>
      </c>
      <c r="L287" s="588">
        <f>AND(Q$55&gt;0,SUM($E287:K287)&lt;'Summary&amp;Assumptions'!$G$32*$B287,$D287&gt;='Summary&amp;Assumptions'!$D$17,Q$47&gt;=$D287,Q$47&lt;=EDATE($D287,'Summary&amp;Assumptions'!$G$32))*$B287+AND(Q$56&lt;'Summary&amp;Assumptions'!$J$31,Q$47&gt;=$FO287,Q$47&lt;=$FP287)*(('Summary&amp;Assumptions'!$H$25*$C287)*(1+'Summary&amp;Assumptions'!$J$29)^(Q$46-1))+AND(Q$56&lt;'Summary&amp;Assumptions'!$J$31,Q$47&gt;=$FQ287,Q$47&lt;=$FR287)*(('Summary&amp;Assumptions'!$H$25*$C287)*(1+'Summary&amp;Assumptions'!$J$29)^(Q$46-1))</f>
        <v>0</v>
      </c>
      <c r="M287" s="588">
        <f>AND(R$55&gt;0,SUM($E287:L287)&lt;'Summary&amp;Assumptions'!$G$32*$B287,$D287&gt;='Summary&amp;Assumptions'!$D$17,R$47&gt;=$D287,R$47&lt;=EDATE($D287,'Summary&amp;Assumptions'!$G$32))*$B287+AND(R$56&lt;'Summary&amp;Assumptions'!$J$31,R$47&gt;=$FO287,R$47&lt;=$FP287)*(('Summary&amp;Assumptions'!$H$25*$C287)*(1+'Summary&amp;Assumptions'!$J$29)^(R$46-1))+AND(R$56&lt;'Summary&amp;Assumptions'!$J$31,R$47&gt;=$FQ287,R$47&lt;=$FR287)*(('Summary&amp;Assumptions'!$H$25*$C287)*(1+'Summary&amp;Assumptions'!$J$29)^(R$46-1))</f>
        <v>0</v>
      </c>
      <c r="N287" s="588">
        <f>AND(S$55&gt;0,SUM($E287:M287)&lt;'Summary&amp;Assumptions'!$G$32*$B287,$D287&gt;='Summary&amp;Assumptions'!$D$17,S$47&gt;=$D287,S$47&lt;=EDATE($D287,'Summary&amp;Assumptions'!$G$32))*$B287+AND(S$56&lt;'Summary&amp;Assumptions'!$J$31,S$47&gt;=$FO287,S$47&lt;=$FP287)*(('Summary&amp;Assumptions'!$H$25*$C287)*(1+'Summary&amp;Assumptions'!$J$29)^(S$46-1))+AND(S$56&lt;'Summary&amp;Assumptions'!$J$31,S$47&gt;=$FQ287,S$47&lt;=$FR287)*(('Summary&amp;Assumptions'!$H$25*$C287)*(1+'Summary&amp;Assumptions'!$J$29)^(S$46-1))</f>
        <v>0</v>
      </c>
      <c r="O287" s="588">
        <f>AND(T$55&gt;0,SUM($E287:N287)&lt;'Summary&amp;Assumptions'!$G$32*$B287,$D287&gt;='Summary&amp;Assumptions'!$D$17,T$47&gt;=$D287,T$47&lt;=EDATE($D287,'Summary&amp;Assumptions'!$G$32))*$B287+AND(T$56&lt;'Summary&amp;Assumptions'!$J$31,T$47&gt;=$FO287,T$47&lt;=$FP287)*(('Summary&amp;Assumptions'!$H$25*$C287)*(1+'Summary&amp;Assumptions'!$J$29)^(T$46-1))+AND(T$56&lt;'Summary&amp;Assumptions'!$J$31,T$47&gt;=$FQ287,T$47&lt;=$FR287)*(('Summary&amp;Assumptions'!$H$25*$C287)*(1+'Summary&amp;Assumptions'!$J$29)^(T$46-1))</f>
        <v>0</v>
      </c>
      <c r="P287" s="588">
        <f>AND(U$55&gt;0,SUM($E287:O287)&lt;'Summary&amp;Assumptions'!$G$32*$B287,$D287&gt;='Summary&amp;Assumptions'!$D$17,U$47&gt;=$D287,U$47&lt;=EDATE($D287,'Summary&amp;Assumptions'!$G$32))*$B287+AND(U$56&lt;'Summary&amp;Assumptions'!$J$31,U$47&gt;=$FO287,U$47&lt;=$FP287)*(('Summary&amp;Assumptions'!$H$25*$C287)*(1+'Summary&amp;Assumptions'!$J$29)^(U$46-1))+AND(U$56&lt;'Summary&amp;Assumptions'!$J$31,U$47&gt;=$FQ287,U$47&lt;=$FR287)*(('Summary&amp;Assumptions'!$H$25*$C287)*(1+'Summary&amp;Assumptions'!$J$29)^(U$46-1))</f>
        <v>0</v>
      </c>
      <c r="Q287" s="588">
        <f>AND(V$55&gt;0,SUM($E287:P287)&lt;'Summary&amp;Assumptions'!$G$32*$B287,$D287&gt;='Summary&amp;Assumptions'!$D$17,V$47&gt;=$D287,V$47&lt;=EDATE($D287,'Summary&amp;Assumptions'!$G$32))*$B287+AND(V$56&lt;'Summary&amp;Assumptions'!$J$31,V$47&gt;=$FO287,V$47&lt;=$FP287)*(('Summary&amp;Assumptions'!$H$25*$C287)*(1+'Summary&amp;Assumptions'!$J$29)^(V$46-1))+AND(V$56&lt;'Summary&amp;Assumptions'!$J$31,V$47&gt;=$FQ287,V$47&lt;=$FR287)*(('Summary&amp;Assumptions'!$H$25*$C287)*(1+'Summary&amp;Assumptions'!$J$29)^(V$46-1))</f>
        <v>0</v>
      </c>
      <c r="R287" s="588">
        <f>AND(W$55&gt;0,SUM($E287:Q287)&lt;'Summary&amp;Assumptions'!$G$32*$B287,$D287&gt;='Summary&amp;Assumptions'!$D$17,W$47&gt;=$D287,W$47&lt;=EDATE($D287,'Summary&amp;Assumptions'!$G$32))*$B287+AND(W$56&lt;'Summary&amp;Assumptions'!$J$31,W$47&gt;=$FO287,W$47&lt;=$FP287)*(('Summary&amp;Assumptions'!$H$25*$C287)*(1+'Summary&amp;Assumptions'!$J$29)^(W$46-1))+AND(W$56&lt;'Summary&amp;Assumptions'!$J$31,W$47&gt;=$FQ287,W$47&lt;=$FR287)*(('Summary&amp;Assumptions'!$H$25*$C287)*(1+'Summary&amp;Assumptions'!$J$29)^(W$46-1))</f>
        <v>0</v>
      </c>
      <c r="S287" s="588">
        <f>AND(X$55&gt;0,SUM($E287:R287)&lt;'Summary&amp;Assumptions'!$G$32*$B287,$D287&gt;='Summary&amp;Assumptions'!$D$17,X$47&gt;=$D287,X$47&lt;=EDATE($D287,'Summary&amp;Assumptions'!$G$32))*$B287+AND(X$56&lt;'Summary&amp;Assumptions'!$J$31,X$47&gt;=$FO287,X$47&lt;=$FP287)*(('Summary&amp;Assumptions'!$H$25*$C287)*(1+'Summary&amp;Assumptions'!$J$29)^(X$46-1))+AND(X$56&lt;'Summary&amp;Assumptions'!$J$31,X$47&gt;=$FQ287,X$47&lt;=$FR287)*(('Summary&amp;Assumptions'!$H$25*$C287)*(1+'Summary&amp;Assumptions'!$J$29)^(X$46-1))</f>
        <v>0</v>
      </c>
      <c r="T287" s="588">
        <f>AND(Y$55&gt;0,SUM($E287:S287)&lt;'Summary&amp;Assumptions'!$G$32*$B287,$D287&gt;='Summary&amp;Assumptions'!$D$17,Y$47&gt;=$D287,Y$47&lt;=EDATE($D287,'Summary&amp;Assumptions'!$G$32))*$B287+AND(Y$56&lt;'Summary&amp;Assumptions'!$J$31,Y$47&gt;=$FO287,Y$47&lt;=$FP287)*(('Summary&amp;Assumptions'!$H$25*$C287)*(1+'Summary&amp;Assumptions'!$J$29)^(Y$46-1))+AND(Y$56&lt;'Summary&amp;Assumptions'!$J$31,Y$47&gt;=$FQ287,Y$47&lt;=$FR287)*(('Summary&amp;Assumptions'!$H$25*$C287)*(1+'Summary&amp;Assumptions'!$J$29)^(Y$46-1))</f>
        <v>0</v>
      </c>
      <c r="U287" s="588">
        <f>AND(Z$55&gt;0,SUM($E287:T287)&lt;'Summary&amp;Assumptions'!$G$32*$B287,$D287&gt;='Summary&amp;Assumptions'!$D$17,Z$47&gt;=$D287,Z$47&lt;=EDATE($D287,'Summary&amp;Assumptions'!$G$32))*$B287+AND(Z$56&lt;'Summary&amp;Assumptions'!$J$31,Z$47&gt;=$FO287,Z$47&lt;=$FP287)*(('Summary&amp;Assumptions'!$H$25*$C287)*(1+'Summary&amp;Assumptions'!$J$29)^(Z$46-1))+AND(Z$56&lt;'Summary&amp;Assumptions'!$J$31,Z$47&gt;=$FQ287,Z$47&lt;=$FR287)*(('Summary&amp;Assumptions'!$H$25*$C287)*(1+'Summary&amp;Assumptions'!$J$29)^(Z$46-1))</f>
        <v>0</v>
      </c>
      <c r="V287" s="588">
        <f>AND(AA$55&gt;0,SUM($E287:U287)&lt;'Summary&amp;Assumptions'!$G$32*$B287,$D287&gt;='Summary&amp;Assumptions'!$D$17,AA$47&gt;=$D287,AA$47&lt;=EDATE($D287,'Summary&amp;Assumptions'!$G$32))*$B287+AND(AA$56&lt;'Summary&amp;Assumptions'!$J$31,AA$47&gt;=$FO287,AA$47&lt;=$FP287)*(('Summary&amp;Assumptions'!$H$25*$C287)*(1+'Summary&amp;Assumptions'!$J$29)^(AA$46-1))+AND(AA$56&lt;'Summary&amp;Assumptions'!$J$31,AA$47&gt;=$FQ287,AA$47&lt;=$FR287)*(('Summary&amp;Assumptions'!$H$25*$C287)*(1+'Summary&amp;Assumptions'!$J$29)^(AA$46-1))</f>
        <v>0</v>
      </c>
      <c r="W287" s="588">
        <f>AND(AB$55&gt;0,SUM($E287:V287)&lt;'Summary&amp;Assumptions'!$G$32*$B287,$D287&gt;='Summary&amp;Assumptions'!$D$17,AB$47&gt;=$D287,AB$47&lt;=EDATE($D287,'Summary&amp;Assumptions'!$G$32))*$B287+AND(AB$56&lt;'Summary&amp;Assumptions'!$J$31,AB$47&gt;=$FO287,AB$47&lt;=$FP287)*(('Summary&amp;Assumptions'!$H$25*$C287)*(1+'Summary&amp;Assumptions'!$J$29)^(AB$46-1))+AND(AB$56&lt;'Summary&amp;Assumptions'!$J$31,AB$47&gt;=$FQ287,AB$47&lt;=$FR287)*(('Summary&amp;Assumptions'!$H$25*$C287)*(1+'Summary&amp;Assumptions'!$J$29)^(AB$46-1))</f>
        <v>0</v>
      </c>
      <c r="X287" s="588">
        <f>AND(AC$55&gt;0,SUM($E287:W287)&lt;'Summary&amp;Assumptions'!$G$32*$B287,$D287&gt;='Summary&amp;Assumptions'!$D$17,AC$47&gt;=$D287,AC$47&lt;=EDATE($D287,'Summary&amp;Assumptions'!$G$32))*$B287+AND(AC$56&lt;'Summary&amp;Assumptions'!$J$31,AC$47&gt;=$FO287,AC$47&lt;=$FP287)*(('Summary&amp;Assumptions'!$H$25*$C287)*(1+'Summary&amp;Assumptions'!$J$29)^(AC$46-1))+AND(AC$56&lt;'Summary&amp;Assumptions'!$J$31,AC$47&gt;=$FQ287,AC$47&lt;=$FR287)*(('Summary&amp;Assumptions'!$H$25*$C287)*(1+'Summary&amp;Assumptions'!$J$29)^(AC$46-1))</f>
        <v>0</v>
      </c>
      <c r="Y287" s="588">
        <f>AND(AD$55&gt;0,SUM($E287:X287)&lt;'Summary&amp;Assumptions'!$G$32*$B287,$D287&gt;='Summary&amp;Assumptions'!$D$17,AD$47&gt;=$D287,AD$47&lt;=EDATE($D287,'Summary&amp;Assumptions'!$G$32))*$B287+AND(AD$56&lt;'Summary&amp;Assumptions'!$J$31,AD$47&gt;=$FO287,AD$47&lt;=$FP287)*(('Summary&amp;Assumptions'!$H$25*$C287)*(1+'Summary&amp;Assumptions'!$J$29)^(AD$46-1))+AND(AD$56&lt;'Summary&amp;Assumptions'!$J$31,AD$47&gt;=$FQ287,AD$47&lt;=$FR287)*(('Summary&amp;Assumptions'!$H$25*$C287)*(1+'Summary&amp;Assumptions'!$J$29)^(AD$46-1))</f>
        <v>0</v>
      </c>
      <c r="Z287" s="588">
        <f>AND(AE$55&gt;0,SUM($E287:Y287)&lt;'Summary&amp;Assumptions'!$G$32*$B287,$D287&gt;='Summary&amp;Assumptions'!$D$17,AE$47&gt;=$D287,AE$47&lt;=EDATE($D287,'Summary&amp;Assumptions'!$G$32))*$B287+AND(AE$56&lt;'Summary&amp;Assumptions'!$J$31,AE$47&gt;=$FO287,AE$47&lt;=$FP287)*(('Summary&amp;Assumptions'!$H$25*$C287)*(1+'Summary&amp;Assumptions'!$J$29)^(AE$46-1))+AND(AE$56&lt;'Summary&amp;Assumptions'!$J$31,AE$47&gt;=$FQ287,AE$47&lt;=$FR287)*(('Summary&amp;Assumptions'!$H$25*$C287)*(1+'Summary&amp;Assumptions'!$J$29)^(AE$46-1))</f>
        <v>0</v>
      </c>
      <c r="AA287" s="588">
        <f>AND(AF$55&gt;0,SUM($E287:Z287)&lt;'Summary&amp;Assumptions'!$G$32*$B287,$D287&gt;='Summary&amp;Assumptions'!$D$17,AF$47&gt;=$D287,AF$47&lt;=EDATE($D287,'Summary&amp;Assumptions'!$G$32))*$B287+AND(AF$56&lt;'Summary&amp;Assumptions'!$J$31,AF$47&gt;=$FO287,AF$47&lt;=$FP287)*(('Summary&amp;Assumptions'!$H$25*$C287)*(1+'Summary&amp;Assumptions'!$J$29)^(AF$46-1))+AND(AF$56&lt;'Summary&amp;Assumptions'!$J$31,AF$47&gt;=$FQ287,AF$47&lt;=$FR287)*(('Summary&amp;Assumptions'!$H$25*$C287)*(1+'Summary&amp;Assumptions'!$J$29)^(AF$46-1))</f>
        <v>0</v>
      </c>
      <c r="AB287" s="588">
        <f>AND(AG$55&gt;0,SUM($E287:AA287)&lt;'Summary&amp;Assumptions'!$G$32*$B287,$D287&gt;='Summary&amp;Assumptions'!$D$17,AG$47&gt;=$D287,AG$47&lt;=EDATE($D287,'Summary&amp;Assumptions'!$G$32))*$B287+AND(AG$56&lt;'Summary&amp;Assumptions'!$J$31,AG$47&gt;=$FO287,AG$47&lt;=$FP287)*(('Summary&amp;Assumptions'!$H$25*$C287)*(1+'Summary&amp;Assumptions'!$J$29)^(AG$46-1))+AND(AG$56&lt;'Summary&amp;Assumptions'!$J$31,AG$47&gt;=$FQ287,AG$47&lt;=$FR287)*(('Summary&amp;Assumptions'!$H$25*$C287)*(1+'Summary&amp;Assumptions'!$J$29)^(AG$46-1))</f>
        <v>0</v>
      </c>
      <c r="AC287" s="588">
        <f>AND(AH$55&gt;0,SUM($E287:AB287)&lt;'Summary&amp;Assumptions'!$G$32*$B287,$D287&gt;='Summary&amp;Assumptions'!$D$17,AH$47&gt;=$D287,AH$47&lt;=EDATE($D287,'Summary&amp;Assumptions'!$G$32))*$B287+AND(AH$56&lt;'Summary&amp;Assumptions'!$J$31,AH$47&gt;=$FO287,AH$47&lt;=$FP287)*(('Summary&amp;Assumptions'!$H$25*$C287)*(1+'Summary&amp;Assumptions'!$J$29)^(AH$46-1))+AND(AH$56&lt;'Summary&amp;Assumptions'!$J$31,AH$47&gt;=$FQ287,AH$47&lt;=$FR287)*(('Summary&amp;Assumptions'!$H$25*$C287)*(1+'Summary&amp;Assumptions'!$J$29)^(AH$46-1))</f>
        <v>0</v>
      </c>
      <c r="AD287" s="588">
        <f>AND(AI$55&gt;0,SUM($E287:AC287)&lt;'Summary&amp;Assumptions'!$G$32*$B287,$D287&gt;='Summary&amp;Assumptions'!$D$17,AI$47&gt;=$D287,AI$47&lt;=EDATE($D287,'Summary&amp;Assumptions'!$G$32))*$B287+AND(AI$56&lt;'Summary&amp;Assumptions'!$J$31,AI$47&gt;=$FO287,AI$47&lt;=$FP287)*(('Summary&amp;Assumptions'!$H$25*$C287)*(1+'Summary&amp;Assumptions'!$J$29)^(AI$46-1))+AND(AI$56&lt;'Summary&amp;Assumptions'!$J$31,AI$47&gt;=$FQ287,AI$47&lt;=$FR287)*(('Summary&amp;Assumptions'!$H$25*$C287)*(1+'Summary&amp;Assumptions'!$J$29)^(AI$46-1))</f>
        <v>0</v>
      </c>
      <c r="AE287" s="588">
        <f>AND(AJ$55&gt;0,SUM($E287:AD287)&lt;'Summary&amp;Assumptions'!$G$32*$B287,$D287&gt;='Summary&amp;Assumptions'!$D$17,AJ$47&gt;=$D287,AJ$47&lt;=EDATE($D287,'Summary&amp;Assumptions'!$G$32))*$B287+AND(AJ$56&lt;'Summary&amp;Assumptions'!$J$31,AJ$47&gt;=$FO287,AJ$47&lt;=$FP287)*(('Summary&amp;Assumptions'!$H$25*$C287)*(1+'Summary&amp;Assumptions'!$J$29)^(AJ$46-1))+AND(AJ$56&lt;'Summary&amp;Assumptions'!$J$31,AJ$47&gt;=$FQ287,AJ$47&lt;=$FR287)*(('Summary&amp;Assumptions'!$H$25*$C287)*(1+'Summary&amp;Assumptions'!$J$29)^(AJ$46-1))</f>
        <v>0</v>
      </c>
      <c r="AF287" s="588">
        <f>AND(AK$55&gt;0,SUM($E287:AE287)&lt;'Summary&amp;Assumptions'!$G$32*$B287,$D287&gt;='Summary&amp;Assumptions'!$D$17,AK$47&gt;=$D287,AK$47&lt;=EDATE($D287,'Summary&amp;Assumptions'!$G$32))*$B287+AND(AK$56&lt;'Summary&amp;Assumptions'!$J$31,AK$47&gt;=$FO287,AK$47&lt;=$FP287)*(('Summary&amp;Assumptions'!$H$25*$C287)*(1+'Summary&amp;Assumptions'!$J$29)^(AK$46-1))+AND(AK$56&lt;'Summary&amp;Assumptions'!$J$31,AK$47&gt;=$FQ287,AK$47&lt;=$FR287)*(('Summary&amp;Assumptions'!$H$25*$C287)*(1+'Summary&amp;Assumptions'!$J$29)^(AK$46-1))</f>
        <v>0</v>
      </c>
      <c r="AG287" s="588">
        <f>AND(AL$55&gt;0,SUM($E287:AF287)&lt;'Summary&amp;Assumptions'!$G$32*$B287,$D287&gt;='Summary&amp;Assumptions'!$D$17,AL$47&gt;=$D287,AL$47&lt;=EDATE($D287,'Summary&amp;Assumptions'!$G$32))*$B287+AND(AL$56&lt;'Summary&amp;Assumptions'!$J$31,AL$47&gt;=$FO287,AL$47&lt;=$FP287)*(('Summary&amp;Assumptions'!$H$25*$C287)*(1+'Summary&amp;Assumptions'!$J$29)^(AL$46-1))+AND(AL$56&lt;'Summary&amp;Assumptions'!$J$31,AL$47&gt;=$FQ287,AL$47&lt;=$FR287)*(('Summary&amp;Assumptions'!$H$25*$C287)*(1+'Summary&amp;Assumptions'!$J$29)^(AL$46-1))</f>
        <v>0</v>
      </c>
      <c r="AH287" s="588">
        <f>AND(AM$55&gt;0,SUM($E287:AG287)&lt;'Summary&amp;Assumptions'!$G$32*$B287,$D287&gt;='Summary&amp;Assumptions'!$D$17,AM$47&gt;=$D287,AM$47&lt;=EDATE($D287,'Summary&amp;Assumptions'!$G$32))*$B287+AND(AM$56&lt;'Summary&amp;Assumptions'!$J$31,AM$47&gt;=$FO287,AM$47&lt;=$FP287)*(('Summary&amp;Assumptions'!$H$25*$C287)*(1+'Summary&amp;Assumptions'!$J$29)^(AM$46-1))+AND(AM$56&lt;'Summary&amp;Assumptions'!$J$31,AM$47&gt;=$FQ287,AM$47&lt;=$FR287)*(('Summary&amp;Assumptions'!$H$25*$C287)*(1+'Summary&amp;Assumptions'!$J$29)^(AM$46-1))</f>
        <v>0</v>
      </c>
      <c r="AI287" s="588">
        <f>AND(AN$55&gt;0,SUM($E287:AH287)&lt;'Summary&amp;Assumptions'!$G$32*$B287,$D287&gt;='Summary&amp;Assumptions'!$D$17,AN$47&gt;=$D287,AN$47&lt;=EDATE($D287,'Summary&amp;Assumptions'!$G$32))*$B287+AND(AN$56&lt;'Summary&amp;Assumptions'!$J$31,AN$47&gt;=$FO287,AN$47&lt;=$FP287)*(('Summary&amp;Assumptions'!$H$25*$C287)*(1+'Summary&amp;Assumptions'!$J$29)^(AN$46-1))+AND(AN$56&lt;'Summary&amp;Assumptions'!$J$31,AN$47&gt;=$FQ287,AN$47&lt;=$FR287)*(('Summary&amp;Assumptions'!$H$25*$C287)*(1+'Summary&amp;Assumptions'!$J$29)^(AN$46-1))</f>
        <v>0</v>
      </c>
      <c r="AJ287" s="588">
        <f>AND(AO$55&gt;0,SUM($E287:AI287)&lt;'Summary&amp;Assumptions'!$G$32*$B287,$D287&gt;='Summary&amp;Assumptions'!$D$17,AO$47&gt;=$D287,AO$47&lt;=EDATE($D287,'Summary&amp;Assumptions'!$G$32))*$B287+AND(AO$56&lt;'Summary&amp;Assumptions'!$J$31,AO$47&gt;=$FO287,AO$47&lt;=$FP287)*(('Summary&amp;Assumptions'!$H$25*$C287)*(1+'Summary&amp;Assumptions'!$J$29)^(AO$46-1))+AND(AO$56&lt;'Summary&amp;Assumptions'!$J$31,AO$47&gt;=$FQ287,AO$47&lt;=$FR287)*(('Summary&amp;Assumptions'!$H$25*$C287)*(1+'Summary&amp;Assumptions'!$J$29)^(AO$46-1))</f>
        <v>0</v>
      </c>
      <c r="AK287" s="588">
        <f>AND(AP$55&gt;0,SUM($E287:AJ287)&lt;'Summary&amp;Assumptions'!$G$32*$B287,$D287&gt;='Summary&amp;Assumptions'!$D$17,AP$47&gt;=$D287,AP$47&lt;=EDATE($D287,'Summary&amp;Assumptions'!$G$32))*$B287+AND(AP$56&lt;'Summary&amp;Assumptions'!$J$31,AP$47&gt;=$FO287,AP$47&lt;=$FP287)*(('Summary&amp;Assumptions'!$H$25*$C287)*(1+'Summary&amp;Assumptions'!$J$29)^(AP$46-1))+AND(AP$56&lt;'Summary&amp;Assumptions'!$J$31,AP$47&gt;=$FQ287,AP$47&lt;=$FR287)*(('Summary&amp;Assumptions'!$H$25*$C287)*(1+'Summary&amp;Assumptions'!$J$29)^(AP$46-1))</f>
        <v>0</v>
      </c>
      <c r="AL287" s="588">
        <f>AND(AQ$55&gt;0,SUM($E287:AK287)&lt;'Summary&amp;Assumptions'!$G$32*$B287,$D287&gt;='Summary&amp;Assumptions'!$D$17,AQ$47&gt;=$D287,AQ$47&lt;=EDATE($D287,'Summary&amp;Assumptions'!$G$32))*$B287+AND(AQ$56&lt;'Summary&amp;Assumptions'!$J$31,AQ$47&gt;=$FO287,AQ$47&lt;=$FP287)*(('Summary&amp;Assumptions'!$H$25*$C287)*(1+'Summary&amp;Assumptions'!$J$29)^(AQ$46-1))+AND(AQ$56&lt;'Summary&amp;Assumptions'!$J$31,AQ$47&gt;=$FQ287,AQ$47&lt;=$FR287)*(('Summary&amp;Assumptions'!$H$25*$C287)*(1+'Summary&amp;Assumptions'!$J$29)^(AQ$46-1))</f>
        <v>0</v>
      </c>
      <c r="AM287" s="588">
        <f>AND(AR$55&gt;0,SUM($E287:AL287)&lt;'Summary&amp;Assumptions'!$G$32*$B287,$D287&gt;='Summary&amp;Assumptions'!$D$17,AR$47&gt;=$D287,AR$47&lt;=EDATE($D287,'Summary&amp;Assumptions'!$G$32))*$B287+AND(AR$56&lt;'Summary&amp;Assumptions'!$J$31,AR$47&gt;=$FO287,AR$47&lt;=$FP287)*(('Summary&amp;Assumptions'!$H$25*$C287)*(1+'Summary&amp;Assumptions'!$J$29)^(AR$46-1))+AND(AR$56&lt;'Summary&amp;Assumptions'!$J$31,AR$47&gt;=$FQ287,AR$47&lt;=$FR287)*(('Summary&amp;Assumptions'!$H$25*$C287)*(1+'Summary&amp;Assumptions'!$J$29)^(AR$46-1))</f>
        <v>0</v>
      </c>
      <c r="AN287" s="588">
        <f>AND(AS$55&gt;0,SUM($E287:AM287)&lt;'Summary&amp;Assumptions'!$G$32*$B287,$D287&gt;='Summary&amp;Assumptions'!$D$17,AS$47&gt;=$D287,AS$47&lt;=EDATE($D287,'Summary&amp;Assumptions'!$G$32))*$B287+AND(AS$56&lt;'Summary&amp;Assumptions'!$J$31,AS$47&gt;=$FO287,AS$47&lt;=$FP287)*(('Summary&amp;Assumptions'!$H$25*$C287)*(1+'Summary&amp;Assumptions'!$J$29)^(AS$46-1))+AND(AS$56&lt;'Summary&amp;Assumptions'!$J$31,AS$47&gt;=$FQ287,AS$47&lt;=$FR287)*(('Summary&amp;Assumptions'!$H$25*$C287)*(1+'Summary&amp;Assumptions'!$J$29)^(AS$46-1))</f>
        <v>0</v>
      </c>
      <c r="AO287" s="588">
        <f>AND(AT$55&gt;0,SUM($E287:AN287)&lt;'Summary&amp;Assumptions'!$G$32*$B287,$D287&gt;='Summary&amp;Assumptions'!$D$17,AT$47&gt;=$D287,AT$47&lt;=EDATE($D287,'Summary&amp;Assumptions'!$G$32))*$B287+AND(AT$56&lt;'Summary&amp;Assumptions'!$J$31,AT$47&gt;=$FO287,AT$47&lt;=$FP287)*(('Summary&amp;Assumptions'!$H$25*$C287)*(1+'Summary&amp;Assumptions'!$J$29)^(AT$46-1))+AND(AT$56&lt;'Summary&amp;Assumptions'!$J$31,AT$47&gt;=$FQ287,AT$47&lt;=$FR287)*(('Summary&amp;Assumptions'!$H$25*$C287)*(1+'Summary&amp;Assumptions'!$J$29)^(AT$46-1))</f>
        <v>0</v>
      </c>
      <c r="AP287" s="588">
        <f>AND(AU$55&gt;0,SUM($E287:AO287)&lt;'Summary&amp;Assumptions'!$G$32*$B287,$D287&gt;='Summary&amp;Assumptions'!$D$17,AU$47&gt;=$D287,AU$47&lt;=EDATE($D287,'Summary&amp;Assumptions'!$G$32))*$B287+AND(AU$56&lt;'Summary&amp;Assumptions'!$J$31,AU$47&gt;=$FO287,AU$47&lt;=$FP287)*(('Summary&amp;Assumptions'!$H$25*$C287)*(1+'Summary&amp;Assumptions'!$J$29)^(AU$46-1))+AND(AU$56&lt;'Summary&amp;Assumptions'!$J$31,AU$47&gt;=$FQ287,AU$47&lt;=$FR287)*(('Summary&amp;Assumptions'!$H$25*$C287)*(1+'Summary&amp;Assumptions'!$J$29)^(AU$46-1))</f>
        <v>0</v>
      </c>
      <c r="AQ287" s="588">
        <f>AND(AV$55&gt;0,SUM($E287:AP287)&lt;'Summary&amp;Assumptions'!$G$32*$B287,$D287&gt;='Summary&amp;Assumptions'!$D$17,AV$47&gt;=$D287,AV$47&lt;=EDATE($D287,'Summary&amp;Assumptions'!$G$32))*$B287+AND(AV$56&lt;'Summary&amp;Assumptions'!$J$31,AV$47&gt;=$FO287,AV$47&lt;=$FP287)*(('Summary&amp;Assumptions'!$H$25*$C287)*(1+'Summary&amp;Assumptions'!$J$29)^(AV$46-1))+AND(AV$56&lt;'Summary&amp;Assumptions'!$J$31,AV$47&gt;=$FQ287,AV$47&lt;=$FR287)*(('Summary&amp;Assumptions'!$H$25*$C287)*(1+'Summary&amp;Assumptions'!$J$29)^(AV$46-1))</f>
        <v>0</v>
      </c>
      <c r="AR287" s="588">
        <f>AND(AW$55&gt;0,SUM($E287:AQ287)&lt;'Summary&amp;Assumptions'!$G$32*$B287,$D287&gt;='Summary&amp;Assumptions'!$D$17,AW$47&gt;=$D287,AW$47&lt;=EDATE($D287,'Summary&amp;Assumptions'!$G$32))*$B287+AND(AW$56&lt;'Summary&amp;Assumptions'!$J$31,AW$47&gt;=$FO287,AW$47&lt;=$FP287)*(('Summary&amp;Assumptions'!$H$25*$C287)*(1+'Summary&amp;Assumptions'!$J$29)^(AW$46-1))+AND(AW$56&lt;'Summary&amp;Assumptions'!$J$31,AW$47&gt;=$FQ287,AW$47&lt;=$FR287)*(('Summary&amp;Assumptions'!$H$25*$C287)*(1+'Summary&amp;Assumptions'!$J$29)^(AW$46-1))</f>
        <v>0</v>
      </c>
      <c r="AS287" s="588">
        <f>AND(AX$55&gt;0,SUM($E287:AR287)&lt;'Summary&amp;Assumptions'!$G$32*$B287,$D287&gt;='Summary&amp;Assumptions'!$D$17,AX$47&gt;=$D287,AX$47&lt;=EDATE($D287,'Summary&amp;Assumptions'!$G$32))*$B287+AND(AX$56&lt;'Summary&amp;Assumptions'!$J$31,AX$47&gt;=$FO287,AX$47&lt;=$FP287)*(('Summary&amp;Assumptions'!$H$25*$C287)*(1+'Summary&amp;Assumptions'!$J$29)^(AX$46-1))+AND(AX$56&lt;'Summary&amp;Assumptions'!$J$31,AX$47&gt;=$FQ287,AX$47&lt;=$FR287)*(('Summary&amp;Assumptions'!$H$25*$C287)*(1+'Summary&amp;Assumptions'!$J$29)^(AX$46-1))</f>
        <v>0</v>
      </c>
      <c r="AT287" s="588">
        <f>AND(AY$55&gt;0,SUM($E287:AS287)&lt;'Summary&amp;Assumptions'!$G$32*$B287,$D287&gt;='Summary&amp;Assumptions'!$D$17,AY$47&gt;=$D287,AY$47&lt;=EDATE($D287,'Summary&amp;Assumptions'!$G$32))*$B287+AND(AY$56&lt;'Summary&amp;Assumptions'!$J$31,AY$47&gt;=$FO287,AY$47&lt;=$FP287)*(('Summary&amp;Assumptions'!$H$25*$C287)*(1+'Summary&amp;Assumptions'!$J$29)^(AY$46-1))+AND(AY$56&lt;'Summary&amp;Assumptions'!$J$31,AY$47&gt;=$FQ287,AY$47&lt;=$FR287)*(('Summary&amp;Assumptions'!$H$25*$C287)*(1+'Summary&amp;Assumptions'!$J$29)^(AY$46-1))</f>
        <v>0</v>
      </c>
      <c r="AU287" s="588">
        <f>AND(AZ$55&gt;0,SUM($E287:AT287)&lt;'Summary&amp;Assumptions'!$G$32*$B287,$D287&gt;='Summary&amp;Assumptions'!$D$17,AZ$47&gt;=$D287,AZ$47&lt;=EDATE($D287,'Summary&amp;Assumptions'!$G$32))*$B287+AND(AZ$56&lt;'Summary&amp;Assumptions'!$J$31,AZ$47&gt;=$FO287,AZ$47&lt;=$FP287)*(('Summary&amp;Assumptions'!$H$25*$C287)*(1+'Summary&amp;Assumptions'!$J$29)^(AZ$46-1))+AND(AZ$56&lt;'Summary&amp;Assumptions'!$J$31,AZ$47&gt;=$FQ287,AZ$47&lt;=$FR287)*(('Summary&amp;Assumptions'!$H$25*$C287)*(1+'Summary&amp;Assumptions'!$J$29)^(AZ$46-1))</f>
        <v>0</v>
      </c>
      <c r="AV287" s="588">
        <f>AND(BA$55&gt;0,SUM($E287:AU287)&lt;'Summary&amp;Assumptions'!$G$32*$B287,$D287&gt;='Summary&amp;Assumptions'!$D$17,BA$47&gt;=$D287,BA$47&lt;=EDATE($D287,'Summary&amp;Assumptions'!$G$32))*$B287+AND(BA$56&lt;'Summary&amp;Assumptions'!$J$31,BA$47&gt;=$FO287,BA$47&lt;=$FP287)*(('Summary&amp;Assumptions'!$H$25*$C287)*(1+'Summary&amp;Assumptions'!$J$29)^(BA$46-1))+AND(BA$56&lt;'Summary&amp;Assumptions'!$J$31,BA$47&gt;=$FQ287,BA$47&lt;=$FR287)*(('Summary&amp;Assumptions'!$H$25*$C287)*(1+'Summary&amp;Assumptions'!$J$29)^(BA$46-1))</f>
        <v>0</v>
      </c>
      <c r="AW287" s="588">
        <f>AND(BB$55&gt;0,SUM($E287:AV287)&lt;'Summary&amp;Assumptions'!$G$32*$B287,$D287&gt;='Summary&amp;Assumptions'!$D$17,BB$47&gt;=$D287,BB$47&lt;=EDATE($D287,'Summary&amp;Assumptions'!$G$32))*$B287+AND(BB$56&lt;'Summary&amp;Assumptions'!$J$31,BB$47&gt;=$FO287,BB$47&lt;=$FP287)*(('Summary&amp;Assumptions'!$H$25*$C287)*(1+'Summary&amp;Assumptions'!$J$29)^(BB$46-1))+AND(BB$56&lt;'Summary&amp;Assumptions'!$J$31,BB$47&gt;=$FQ287,BB$47&lt;=$FR287)*(('Summary&amp;Assumptions'!$H$25*$C287)*(1+'Summary&amp;Assumptions'!$J$29)^(BB$46-1))</f>
        <v>0</v>
      </c>
      <c r="AX287" s="588">
        <f>AND(BC$55&gt;0,SUM($E287:AW287)&lt;'Summary&amp;Assumptions'!$G$32*$B287,$D287&gt;='Summary&amp;Assumptions'!$D$17,BC$47&gt;=$D287,BC$47&lt;=EDATE($D287,'Summary&amp;Assumptions'!$G$32))*$B287+AND(BC$56&lt;'Summary&amp;Assumptions'!$J$31,BC$47&gt;=$FO287,BC$47&lt;=$FP287)*(('Summary&amp;Assumptions'!$H$25*$C287)*(1+'Summary&amp;Assumptions'!$J$29)^(BC$46-1))+AND(BC$56&lt;'Summary&amp;Assumptions'!$J$31,BC$47&gt;=$FQ287,BC$47&lt;=$FR287)*(('Summary&amp;Assumptions'!$H$25*$C287)*(1+'Summary&amp;Assumptions'!$J$29)^(BC$46-1))</f>
        <v>0</v>
      </c>
      <c r="AY287" s="588">
        <f>AND(BD$55&gt;0,SUM($E287:AX287)&lt;'Summary&amp;Assumptions'!$G$32*$B287,$D287&gt;='Summary&amp;Assumptions'!$D$17,BD$47&gt;=$D287,BD$47&lt;=EDATE($D287,'Summary&amp;Assumptions'!$G$32))*$B287+AND(BD$56&lt;'Summary&amp;Assumptions'!$J$31,BD$47&gt;=$FO287,BD$47&lt;=$FP287)*(('Summary&amp;Assumptions'!$H$25*$C287)*(1+'Summary&amp;Assumptions'!$J$29)^(BD$46-1))+AND(BD$56&lt;'Summary&amp;Assumptions'!$J$31,BD$47&gt;=$FQ287,BD$47&lt;=$FR287)*(('Summary&amp;Assumptions'!$H$25*$C287)*(1+'Summary&amp;Assumptions'!$J$29)^(BD$46-1))</f>
        <v>0</v>
      </c>
      <c r="AZ287" s="588">
        <f>AND(BE$55&gt;0,SUM($E287:AY287)&lt;'Summary&amp;Assumptions'!$G$32*$B287,$D287&gt;='Summary&amp;Assumptions'!$D$17,BE$47&gt;=$D287,BE$47&lt;=EDATE($D287,'Summary&amp;Assumptions'!$G$32))*$B287+AND(BE$56&lt;'Summary&amp;Assumptions'!$J$31,BE$47&gt;=$FO287,BE$47&lt;=$FP287)*(('Summary&amp;Assumptions'!$H$25*$C287)*(1+'Summary&amp;Assumptions'!$J$29)^(BE$46-1))+AND(BE$56&lt;'Summary&amp;Assumptions'!$J$31,BE$47&gt;=$FQ287,BE$47&lt;=$FR287)*(('Summary&amp;Assumptions'!$H$25*$C287)*(1+'Summary&amp;Assumptions'!$J$29)^(BE$46-1))</f>
        <v>0</v>
      </c>
      <c r="BA287" s="588">
        <f>AND(BF$55&gt;0,SUM($E287:AZ287)&lt;'Summary&amp;Assumptions'!$G$32*$B287,$D287&gt;='Summary&amp;Assumptions'!$D$17,BF$47&gt;=$D287,BF$47&lt;=EDATE($D287,'Summary&amp;Assumptions'!$G$32))*$B287+AND(BF$56&lt;'Summary&amp;Assumptions'!$J$31,BF$47&gt;=$FO287,BF$47&lt;=$FP287)*(('Summary&amp;Assumptions'!$H$25*$C287)*(1+'Summary&amp;Assumptions'!$J$29)^(BF$46-1))+AND(BF$56&lt;'Summary&amp;Assumptions'!$J$31,BF$47&gt;=$FQ287,BF$47&lt;=$FR287)*(('Summary&amp;Assumptions'!$H$25*$C287)*(1+'Summary&amp;Assumptions'!$J$29)^(BF$46-1))</f>
        <v>0</v>
      </c>
      <c r="BB287" s="588">
        <f>AND(BG$55&gt;0,SUM($E287:BA287)&lt;'Summary&amp;Assumptions'!$G$32*$B287,$D287&gt;='Summary&amp;Assumptions'!$D$17,BG$47&gt;=$D287,BG$47&lt;=EDATE($D287,'Summary&amp;Assumptions'!$G$32))*$B287+AND(BG$56&lt;'Summary&amp;Assumptions'!$J$31,BG$47&gt;=$FO287,BG$47&lt;=$FP287)*(('Summary&amp;Assumptions'!$H$25*$C287)*(1+'Summary&amp;Assumptions'!$J$29)^(BG$46-1))+AND(BG$56&lt;'Summary&amp;Assumptions'!$J$31,BG$47&gt;=$FQ287,BG$47&lt;=$FR287)*(('Summary&amp;Assumptions'!$H$25*$C287)*(1+'Summary&amp;Assumptions'!$J$29)^(BG$46-1))</f>
        <v>0</v>
      </c>
      <c r="BC287" s="588">
        <f>AND(BH$55&gt;0,SUM($E287:BB287)&lt;'Summary&amp;Assumptions'!$G$32*$B287,$D287&gt;='Summary&amp;Assumptions'!$D$17,BH$47&gt;=$D287,BH$47&lt;=EDATE($D287,'Summary&amp;Assumptions'!$G$32))*$B287+AND(BH$56&lt;'Summary&amp;Assumptions'!$J$31,BH$47&gt;=$FO287,BH$47&lt;=$FP287)*(('Summary&amp;Assumptions'!$H$25*$C287)*(1+'Summary&amp;Assumptions'!$J$29)^(BH$46-1))+AND(BH$56&lt;'Summary&amp;Assumptions'!$J$31,BH$47&gt;=$FQ287,BH$47&lt;=$FR287)*(('Summary&amp;Assumptions'!$H$25*$C287)*(1+'Summary&amp;Assumptions'!$J$29)^(BH$46-1))</f>
        <v>0</v>
      </c>
      <c r="BD287" s="588">
        <f>AND(BI$55&gt;0,SUM($E287:BC287)&lt;'Summary&amp;Assumptions'!$G$32*$B287,$D287&gt;='Summary&amp;Assumptions'!$D$17,BI$47&gt;=$D287,BI$47&lt;=EDATE($D287,'Summary&amp;Assumptions'!$G$32))*$B287+AND(BI$56&lt;'Summary&amp;Assumptions'!$J$31,BI$47&gt;=$FO287,BI$47&lt;=$FP287)*(('Summary&amp;Assumptions'!$H$25*$C287)*(1+'Summary&amp;Assumptions'!$J$29)^(BI$46-1))+AND(BI$56&lt;'Summary&amp;Assumptions'!$J$31,BI$47&gt;=$FQ287,BI$47&lt;=$FR287)*(('Summary&amp;Assumptions'!$H$25*$C287)*(1+'Summary&amp;Assumptions'!$J$29)^(BI$46-1))</f>
        <v>0</v>
      </c>
      <c r="BE287" s="588">
        <f>AND(BJ$55&gt;0,SUM($E287:BD287)&lt;'Summary&amp;Assumptions'!$G$32*$B287,$D287&gt;='Summary&amp;Assumptions'!$D$17,BJ$47&gt;=$D287,BJ$47&lt;=EDATE($D287,'Summary&amp;Assumptions'!$G$32))*$B287+AND(BJ$56&lt;'Summary&amp;Assumptions'!$J$31,BJ$47&gt;=$FO287,BJ$47&lt;=$FP287)*(('Summary&amp;Assumptions'!$H$25*$C287)*(1+'Summary&amp;Assumptions'!$J$29)^(BJ$46-1))+AND(BJ$56&lt;'Summary&amp;Assumptions'!$J$31,BJ$47&gt;=$FQ287,BJ$47&lt;=$FR287)*(('Summary&amp;Assumptions'!$H$25*$C287)*(1+'Summary&amp;Assumptions'!$J$29)^(BJ$46-1))</f>
        <v>0</v>
      </c>
      <c r="BF287" s="588">
        <f>AND(BK$55&gt;0,SUM($E287:BE287)&lt;'Summary&amp;Assumptions'!$G$32*$B287,$D287&gt;='Summary&amp;Assumptions'!$D$17,BK$47&gt;=$D287,BK$47&lt;=EDATE($D287,'Summary&amp;Assumptions'!$G$32))*$B287+AND(BK$56&lt;'Summary&amp;Assumptions'!$J$31,BK$47&gt;=$FO287,BK$47&lt;=$FP287)*(('Summary&amp;Assumptions'!$H$25*$C287)*(1+'Summary&amp;Assumptions'!$J$29)^(BK$46-1))+AND(BK$56&lt;'Summary&amp;Assumptions'!$J$31,BK$47&gt;=$FQ287,BK$47&lt;=$FR287)*(('Summary&amp;Assumptions'!$H$25*$C287)*(1+'Summary&amp;Assumptions'!$J$29)^(BK$46-1))</f>
        <v>0</v>
      </c>
      <c r="BG287" s="588">
        <f>AND(BL$55&gt;0,SUM($E287:BF287)&lt;'Summary&amp;Assumptions'!$G$32*$B287,$D287&gt;='Summary&amp;Assumptions'!$D$17,BL$47&gt;=$D287,BL$47&lt;=EDATE($D287,'Summary&amp;Assumptions'!$G$32))*$B287+AND(BL$56&lt;'Summary&amp;Assumptions'!$J$31,BL$47&gt;=$FO287,BL$47&lt;=$FP287)*(('Summary&amp;Assumptions'!$H$25*$C287)*(1+'Summary&amp;Assumptions'!$J$29)^(BL$46-1))+AND(BL$56&lt;'Summary&amp;Assumptions'!$J$31,BL$47&gt;=$FQ287,BL$47&lt;=$FR287)*(('Summary&amp;Assumptions'!$H$25*$C287)*(1+'Summary&amp;Assumptions'!$J$29)^(BL$46-1))</f>
        <v>0</v>
      </c>
      <c r="BH287" s="588">
        <f>AND(BM$55&gt;0,SUM($E287:BG287)&lt;'Summary&amp;Assumptions'!$G$32*$B287,$D287&gt;='Summary&amp;Assumptions'!$D$17,BM$47&gt;=$D287,BM$47&lt;=EDATE($D287,'Summary&amp;Assumptions'!$G$32))*$B287+AND(BM$56&lt;'Summary&amp;Assumptions'!$J$31,BM$47&gt;=$FO287,BM$47&lt;=$FP287)*(('Summary&amp;Assumptions'!$H$25*$C287)*(1+'Summary&amp;Assumptions'!$J$29)^(BM$46-1))+AND(BM$56&lt;'Summary&amp;Assumptions'!$J$31,BM$47&gt;=$FQ287,BM$47&lt;=$FR287)*(('Summary&amp;Assumptions'!$H$25*$C287)*(1+'Summary&amp;Assumptions'!$J$29)^(BM$46-1))</f>
        <v>0</v>
      </c>
      <c r="BI287" s="588">
        <f>AND(BN$55&gt;0,SUM($E287:BH287)&lt;'Summary&amp;Assumptions'!$G$32*$B287,$D287&gt;='Summary&amp;Assumptions'!$D$17,BN$47&gt;=$D287,BN$47&lt;=EDATE($D287,'Summary&amp;Assumptions'!$G$32))*$B287+AND(BN$56&lt;'Summary&amp;Assumptions'!$J$31,BN$47&gt;=$FO287,BN$47&lt;=$FP287)*(('Summary&amp;Assumptions'!$H$25*$C287)*(1+'Summary&amp;Assumptions'!$J$29)^(BN$46-1))+AND(BN$56&lt;'Summary&amp;Assumptions'!$J$31,BN$47&gt;=$FQ287,BN$47&lt;=$FR287)*(('Summary&amp;Assumptions'!$H$25*$C287)*(1+'Summary&amp;Assumptions'!$J$29)^(BN$46-1))</f>
        <v>0</v>
      </c>
      <c r="BJ287" s="588">
        <f>AND(BO$55&gt;0,SUM($E287:BI287)&lt;'Summary&amp;Assumptions'!$G$32*$B287,$D287&gt;='Summary&amp;Assumptions'!$D$17,BO$47&gt;=$D287,BO$47&lt;=EDATE($D287,'Summary&amp;Assumptions'!$G$32))*$B287+AND(BO$56&lt;'Summary&amp;Assumptions'!$J$31,BO$47&gt;=$FO287,BO$47&lt;=$FP287)*(('Summary&amp;Assumptions'!$H$25*$C287)*(1+'Summary&amp;Assumptions'!$J$29)^(BO$46-1))+AND(BO$56&lt;'Summary&amp;Assumptions'!$J$31,BO$47&gt;=$FQ287,BO$47&lt;=$FR287)*(('Summary&amp;Assumptions'!$H$25*$C287)*(1+'Summary&amp;Assumptions'!$J$29)^(BO$46-1))</f>
        <v>0</v>
      </c>
      <c r="BK287" s="588">
        <f>AND(BP$55&gt;0,SUM($E287:BJ287)&lt;'Summary&amp;Assumptions'!$G$32*$B287,$D287&gt;='Summary&amp;Assumptions'!$D$17,BP$47&gt;=$D287,BP$47&lt;=EDATE($D287,'Summary&amp;Assumptions'!$G$32))*$B287+AND(BP$56&lt;'Summary&amp;Assumptions'!$J$31,BP$47&gt;=$FO287,BP$47&lt;=$FP287)*(('Summary&amp;Assumptions'!$H$25*$C287)*(1+'Summary&amp;Assumptions'!$J$29)^(BP$46-1))+AND(BP$56&lt;'Summary&amp;Assumptions'!$J$31,BP$47&gt;=$FQ287,BP$47&lt;=$FR287)*(('Summary&amp;Assumptions'!$H$25*$C287)*(1+'Summary&amp;Assumptions'!$J$29)^(BP$46-1))</f>
        <v>0</v>
      </c>
      <c r="BL287" s="588">
        <f>AND(BQ$55&gt;0,SUM($E287:BK287)&lt;'Summary&amp;Assumptions'!$G$32*$B287,$D287&gt;='Summary&amp;Assumptions'!$D$17,BQ$47&gt;=$D287,BQ$47&lt;=EDATE($D287,'Summary&amp;Assumptions'!$G$32))*$B287+AND(BQ$56&lt;'Summary&amp;Assumptions'!$J$31,BQ$47&gt;=$FO287,BQ$47&lt;=$FP287)*(('Summary&amp;Assumptions'!$H$25*$C287)*(1+'Summary&amp;Assumptions'!$J$29)^(BQ$46-1))+AND(BQ$56&lt;'Summary&amp;Assumptions'!$J$31,BQ$47&gt;=$FQ287,BQ$47&lt;=$FR287)*(('Summary&amp;Assumptions'!$H$25*$C287)*(1+'Summary&amp;Assumptions'!$J$29)^(BQ$46-1))</f>
        <v>0</v>
      </c>
      <c r="BM287" s="588">
        <f>AND(BR$55&gt;0,SUM($E287:BL287)&lt;'Summary&amp;Assumptions'!$G$32*$B287,$D287&gt;='Summary&amp;Assumptions'!$D$17,BR$47&gt;=$D287,BR$47&lt;=EDATE($D287,'Summary&amp;Assumptions'!$G$32))*$B287+AND(BR$56&lt;'Summary&amp;Assumptions'!$J$31,BR$47&gt;=$FO287,BR$47&lt;=$FP287)*(('Summary&amp;Assumptions'!$H$25*$C287)*(1+'Summary&amp;Assumptions'!$J$29)^(BR$46-1))+AND(BR$56&lt;'Summary&amp;Assumptions'!$J$31,BR$47&gt;=$FQ287,BR$47&lt;=$FR287)*(('Summary&amp;Assumptions'!$H$25*$C287)*(1+'Summary&amp;Assumptions'!$J$29)^(BR$46-1))</f>
        <v>0</v>
      </c>
      <c r="BN287" s="588">
        <f>AND(BS$55&gt;0,SUM($E287:BM287)&lt;'Summary&amp;Assumptions'!$G$32*$B287,$D287&gt;='Summary&amp;Assumptions'!$D$17,BS$47&gt;=$D287,BS$47&lt;=EDATE($D287,'Summary&amp;Assumptions'!$G$32))*$B287+AND(BS$56&lt;'Summary&amp;Assumptions'!$J$31,BS$47&gt;=$FO287,BS$47&lt;=$FP287)*(('Summary&amp;Assumptions'!$H$25*$C287)*(1+'Summary&amp;Assumptions'!$J$29)^(BS$46-1))+AND(BS$56&lt;'Summary&amp;Assumptions'!$J$31,BS$47&gt;=$FQ287,BS$47&lt;=$FR287)*(('Summary&amp;Assumptions'!$H$25*$C287)*(1+'Summary&amp;Assumptions'!$J$29)^(BS$46-1))</f>
        <v>0</v>
      </c>
      <c r="BO287" s="588">
        <f>AND(BT$55&gt;0,SUM($E287:BN287)&lt;'Summary&amp;Assumptions'!$G$32*$B287,$D287&gt;='Summary&amp;Assumptions'!$D$17,BT$47&gt;=$D287,BT$47&lt;=EDATE($D287,'Summary&amp;Assumptions'!$G$32))*$B287+AND(BT$56&lt;'Summary&amp;Assumptions'!$J$31,BT$47&gt;=$FO287,BT$47&lt;=$FP287)*(('Summary&amp;Assumptions'!$H$25*$C287)*(1+'Summary&amp;Assumptions'!$J$29)^(BT$46-1))+AND(BT$56&lt;'Summary&amp;Assumptions'!$J$31,BT$47&gt;=$FQ287,BT$47&lt;=$FR287)*(('Summary&amp;Assumptions'!$H$25*$C287)*(1+'Summary&amp;Assumptions'!$J$29)^(BT$46-1))</f>
        <v>0</v>
      </c>
      <c r="BP287" s="588">
        <f>AND(BU$55&gt;0,SUM($E287:BO287)&lt;'Summary&amp;Assumptions'!$G$32*$B287,$D287&gt;='Summary&amp;Assumptions'!$D$17,BU$47&gt;=$D287,BU$47&lt;=EDATE($D287,'Summary&amp;Assumptions'!$G$32))*$B287+AND(BU$56&lt;'Summary&amp;Assumptions'!$J$31,BU$47&gt;=$FO287,BU$47&lt;=$FP287)*(('Summary&amp;Assumptions'!$H$25*$C287)*(1+'Summary&amp;Assumptions'!$J$29)^(BU$46-1))+AND(BU$56&lt;'Summary&amp;Assumptions'!$J$31,BU$47&gt;=$FQ287,BU$47&lt;=$FR287)*(('Summary&amp;Assumptions'!$H$25*$C287)*(1+'Summary&amp;Assumptions'!$J$29)^(BU$46-1))</f>
        <v>0</v>
      </c>
      <c r="BQ287" s="588">
        <f>AND(BV$55&gt;0,SUM($E287:BP287)&lt;'Summary&amp;Assumptions'!$G$32*$B287,$D287&gt;='Summary&amp;Assumptions'!$D$17,BV$47&gt;=$D287,BV$47&lt;=EDATE($D287,'Summary&amp;Assumptions'!$G$32))*$B287+AND(BV$56&lt;'Summary&amp;Assumptions'!$J$31,BV$47&gt;=$FO287,BV$47&lt;=$FP287)*(('Summary&amp;Assumptions'!$H$25*$C287)*(1+'Summary&amp;Assumptions'!$J$29)^(BV$46-1))+AND(BV$56&lt;'Summary&amp;Assumptions'!$J$31,BV$47&gt;=$FQ287,BV$47&lt;=$FR287)*(('Summary&amp;Assumptions'!$H$25*$C287)*(1+'Summary&amp;Assumptions'!$J$29)^(BV$46-1))</f>
        <v>0</v>
      </c>
      <c r="BR287" s="588">
        <f>AND(BW$55&gt;0,SUM($E287:BQ287)&lt;'Summary&amp;Assumptions'!$G$32*$B287,$D287&gt;='Summary&amp;Assumptions'!$D$17,BW$47&gt;=$D287,BW$47&lt;=EDATE($D287,'Summary&amp;Assumptions'!$G$32))*$B287+AND(BW$56&lt;'Summary&amp;Assumptions'!$J$31,BW$47&gt;=$FO287,BW$47&lt;=$FP287)*(('Summary&amp;Assumptions'!$H$25*$C287)*(1+'Summary&amp;Assumptions'!$J$29)^(BW$46-1))+AND(BW$56&lt;'Summary&amp;Assumptions'!$J$31,BW$47&gt;=$FQ287,BW$47&lt;=$FR287)*(('Summary&amp;Assumptions'!$H$25*$C287)*(1+'Summary&amp;Assumptions'!$J$29)^(BW$46-1))</f>
        <v>0</v>
      </c>
      <c r="BS287" s="588">
        <f>AND(BX$55&gt;0,SUM($E287:BR287)&lt;'Summary&amp;Assumptions'!$G$32*$B287,$D287&gt;='Summary&amp;Assumptions'!$D$17,BX$47&gt;=$D287,BX$47&lt;=EDATE($D287,'Summary&amp;Assumptions'!$G$32))*$B287+AND(BX$56&lt;'Summary&amp;Assumptions'!$J$31,BX$47&gt;=$FO287,BX$47&lt;=$FP287)*(('Summary&amp;Assumptions'!$H$25*$C287)*(1+'Summary&amp;Assumptions'!$J$29)^(BX$46-1))+AND(BX$56&lt;'Summary&amp;Assumptions'!$J$31,BX$47&gt;=$FQ287,BX$47&lt;=$FR287)*(('Summary&amp;Assumptions'!$H$25*$C287)*(1+'Summary&amp;Assumptions'!$J$29)^(BX$46-1))</f>
        <v>0</v>
      </c>
      <c r="BT287" s="588">
        <f>AND(BY$55&gt;0,SUM($E287:BS287)&lt;'Summary&amp;Assumptions'!$G$32*$B287,$D287&gt;='Summary&amp;Assumptions'!$D$17,BY$47&gt;=$D287,BY$47&lt;=EDATE($D287,'Summary&amp;Assumptions'!$G$32))*$B287+AND(BY$56&lt;'Summary&amp;Assumptions'!$J$31,BY$47&gt;=$FO287,BY$47&lt;=$FP287)*(('Summary&amp;Assumptions'!$H$25*$C287)*(1+'Summary&amp;Assumptions'!$J$29)^(BY$46-1))+AND(BY$56&lt;'Summary&amp;Assumptions'!$J$31,BY$47&gt;=$FQ287,BY$47&lt;=$FR287)*(('Summary&amp;Assumptions'!$H$25*$C287)*(1+'Summary&amp;Assumptions'!$J$29)^(BY$46-1))</f>
        <v>0</v>
      </c>
      <c r="BU287" s="588">
        <f>AND(BZ$55&gt;0,SUM($E287:BT287)&lt;'Summary&amp;Assumptions'!$G$32*$B287,$D287&gt;='Summary&amp;Assumptions'!$D$17,BZ$47&gt;=$D287,BZ$47&lt;=EDATE($D287,'Summary&amp;Assumptions'!$G$32))*$B287+AND(BZ$56&lt;'Summary&amp;Assumptions'!$J$31,BZ$47&gt;=$FO287,BZ$47&lt;=$FP287)*(('Summary&amp;Assumptions'!$H$25*$C287)*(1+'Summary&amp;Assumptions'!$J$29)^(BZ$46-1))+AND(BZ$56&lt;'Summary&amp;Assumptions'!$J$31,BZ$47&gt;=$FQ287,BZ$47&lt;=$FR287)*(('Summary&amp;Assumptions'!$H$25*$C287)*(1+'Summary&amp;Assumptions'!$J$29)^(BZ$46-1))</f>
        <v>0</v>
      </c>
      <c r="BV287" s="588">
        <f>AND(CA$55&gt;0,SUM($E287:BU287)&lt;'Summary&amp;Assumptions'!$G$32*$B287,$D287&gt;='Summary&amp;Assumptions'!$D$17,CA$47&gt;=$D287,CA$47&lt;=EDATE($D287,'Summary&amp;Assumptions'!$G$32))*$B287+AND(CA$56&lt;'Summary&amp;Assumptions'!$J$31,CA$47&gt;=$FO287,CA$47&lt;=$FP287)*(('Summary&amp;Assumptions'!$H$25*$C287)*(1+'Summary&amp;Assumptions'!$J$29)^(CA$46-1))+AND(CA$56&lt;'Summary&amp;Assumptions'!$J$31,CA$47&gt;=$FQ287,CA$47&lt;=$FR287)*(('Summary&amp;Assumptions'!$H$25*$C287)*(1+'Summary&amp;Assumptions'!$J$29)^(CA$46-1))</f>
        <v>0</v>
      </c>
      <c r="BW287" s="588">
        <f>AND(CB$55&gt;0,SUM($E287:BV287)&lt;'Summary&amp;Assumptions'!$G$32*$B287,$D287&gt;='Summary&amp;Assumptions'!$D$17,CB$47&gt;=$D287,CB$47&lt;=EDATE($D287,'Summary&amp;Assumptions'!$G$32))*$B287+AND(CB$56&lt;'Summary&amp;Assumptions'!$J$31,CB$47&gt;=$FO287,CB$47&lt;=$FP287)*(('Summary&amp;Assumptions'!$H$25*$C287)*(1+'Summary&amp;Assumptions'!$J$29)^(CB$46-1))+AND(CB$56&lt;'Summary&amp;Assumptions'!$J$31,CB$47&gt;=$FQ287,CB$47&lt;=$FR287)*(('Summary&amp;Assumptions'!$H$25*$C287)*(1+'Summary&amp;Assumptions'!$J$29)^(CB$46-1))</f>
        <v>0</v>
      </c>
      <c r="BX287" s="588">
        <f>AND(CC$55&gt;0,SUM($E287:BW287)&lt;'Summary&amp;Assumptions'!$G$32*$B287,$D287&gt;='Summary&amp;Assumptions'!$D$17,CC$47&gt;=$D287,CC$47&lt;=EDATE($D287,'Summary&amp;Assumptions'!$G$32))*$B287+AND(CC$56&lt;'Summary&amp;Assumptions'!$J$31,CC$47&gt;=$FO287,CC$47&lt;=$FP287)*(('Summary&amp;Assumptions'!$H$25*$C287)*(1+'Summary&amp;Assumptions'!$J$29)^(CC$46-1))+AND(CC$56&lt;'Summary&amp;Assumptions'!$J$31,CC$47&gt;=$FQ287,CC$47&lt;=$FR287)*(('Summary&amp;Assumptions'!$H$25*$C287)*(1+'Summary&amp;Assumptions'!$J$29)^(CC$46-1))</f>
        <v>0</v>
      </c>
      <c r="BY287" s="588">
        <f>AND(CD$55&gt;0,SUM($E287:BX287)&lt;'Summary&amp;Assumptions'!$G$32*$B287,$D287&gt;='Summary&amp;Assumptions'!$D$17,CD$47&gt;=$D287,CD$47&lt;=EDATE($D287,'Summary&amp;Assumptions'!$G$32))*$B287+AND(CD$56&lt;'Summary&amp;Assumptions'!$J$31,CD$47&gt;=$FO287,CD$47&lt;=$FP287)*(('Summary&amp;Assumptions'!$H$25*$C287)*(1+'Summary&amp;Assumptions'!$J$29)^(CD$46-1))+AND(CD$56&lt;'Summary&amp;Assumptions'!$J$31,CD$47&gt;=$FQ287,CD$47&lt;=$FR287)*(('Summary&amp;Assumptions'!$H$25*$C287)*(1+'Summary&amp;Assumptions'!$J$29)^(CD$46-1))</f>
        <v>0</v>
      </c>
      <c r="BZ287" s="588">
        <f>AND(CE$55&gt;0,SUM($E287:BY287)&lt;'Summary&amp;Assumptions'!$G$32*$B287,$D287&gt;='Summary&amp;Assumptions'!$D$17,CE$47&gt;=$D287,CE$47&lt;=EDATE($D287,'Summary&amp;Assumptions'!$G$32))*$B287+AND(CE$56&lt;'Summary&amp;Assumptions'!$J$31,CE$47&gt;=$FO287,CE$47&lt;=$FP287)*(('Summary&amp;Assumptions'!$H$25*$C287)*(1+'Summary&amp;Assumptions'!$J$29)^(CE$46-1))+AND(CE$56&lt;'Summary&amp;Assumptions'!$J$31,CE$47&gt;=$FQ287,CE$47&lt;=$FR287)*(('Summary&amp;Assumptions'!$H$25*$C287)*(1+'Summary&amp;Assumptions'!$J$29)^(CE$46-1))</f>
        <v>0</v>
      </c>
      <c r="CA287" s="588">
        <f>AND(CF$55&gt;0,SUM($E287:BZ287)&lt;'Summary&amp;Assumptions'!$G$32*$B287,$D287&gt;='Summary&amp;Assumptions'!$D$17,CF$47&gt;=$D287,CF$47&lt;=EDATE($D287,'Summary&amp;Assumptions'!$G$32))*$B287+AND(CF$56&lt;'Summary&amp;Assumptions'!$J$31,CF$47&gt;=$FO287,CF$47&lt;=$FP287)*(('Summary&amp;Assumptions'!$H$25*$C287)*(1+'Summary&amp;Assumptions'!$J$29)^(CF$46-1))+AND(CF$56&lt;'Summary&amp;Assumptions'!$J$31,CF$47&gt;=$FQ287,CF$47&lt;=$FR287)*(('Summary&amp;Assumptions'!$H$25*$C287)*(1+'Summary&amp;Assumptions'!$J$29)^(CF$46-1))</f>
        <v>0</v>
      </c>
      <c r="CB287" s="588">
        <f>AND(CG$55&gt;0,SUM($E287:CA287)&lt;'Summary&amp;Assumptions'!$G$32*$B287,$D287&gt;='Summary&amp;Assumptions'!$D$17,CG$47&gt;=$D287,CG$47&lt;=EDATE($D287,'Summary&amp;Assumptions'!$G$32))*$B287+AND(CG$56&lt;'Summary&amp;Assumptions'!$J$31,CG$47&gt;=$FO287,CG$47&lt;=$FP287)*(('Summary&amp;Assumptions'!$H$25*$C287)*(1+'Summary&amp;Assumptions'!$J$29)^(CG$46-1))+AND(CG$56&lt;'Summary&amp;Assumptions'!$J$31,CG$47&gt;=$FQ287,CG$47&lt;=$FR287)*(('Summary&amp;Assumptions'!$H$25*$C287)*(1+'Summary&amp;Assumptions'!$J$29)^(CG$46-1))</f>
        <v>0</v>
      </c>
      <c r="CC287" s="588">
        <f>AND(CH$55&gt;0,SUM($E287:CB287)&lt;'Summary&amp;Assumptions'!$G$32*$B287,$D287&gt;='Summary&amp;Assumptions'!$D$17,CH$47&gt;=$D287,CH$47&lt;=EDATE($D287,'Summary&amp;Assumptions'!$G$32))*$B287+AND(CH$56&lt;'Summary&amp;Assumptions'!$J$31,CH$47&gt;=$FO287,CH$47&lt;=$FP287)*(('Summary&amp;Assumptions'!$H$25*$C287)*(1+'Summary&amp;Assumptions'!$J$29)^(CH$46-1))+AND(CH$56&lt;'Summary&amp;Assumptions'!$J$31,CH$47&gt;=$FQ287,CH$47&lt;=$FR287)*(('Summary&amp;Assumptions'!$H$25*$C287)*(1+'Summary&amp;Assumptions'!$J$29)^(CH$46-1))</f>
        <v>0</v>
      </c>
      <c r="CD287" s="588">
        <f>AND(CI$55&gt;0,SUM($E287:CC287)&lt;'Summary&amp;Assumptions'!$G$32*$B287,$D287&gt;='Summary&amp;Assumptions'!$D$17,CI$47&gt;=$D287,CI$47&lt;=EDATE($D287,'Summary&amp;Assumptions'!$G$32))*$B287+AND(CI$56&lt;'Summary&amp;Assumptions'!$J$31,CI$47&gt;=$FO287,CI$47&lt;=$FP287)*(('Summary&amp;Assumptions'!$H$25*$C287)*(1+'Summary&amp;Assumptions'!$J$29)^(CI$46-1))+AND(CI$56&lt;'Summary&amp;Assumptions'!$J$31,CI$47&gt;=$FQ287,CI$47&lt;=$FR287)*(('Summary&amp;Assumptions'!$H$25*$C287)*(1+'Summary&amp;Assumptions'!$J$29)^(CI$46-1))</f>
        <v>0</v>
      </c>
      <c r="CE287" s="588">
        <f>AND(CJ$55&gt;0,SUM($E287:CD287)&lt;'Summary&amp;Assumptions'!$G$32*$B287,$D287&gt;='Summary&amp;Assumptions'!$D$17,CJ$47&gt;=$D287,CJ$47&lt;=EDATE($D287,'Summary&amp;Assumptions'!$G$32))*$B287+AND(CJ$56&lt;'Summary&amp;Assumptions'!$J$31,CJ$47&gt;=$FO287,CJ$47&lt;=$FP287)*(('Summary&amp;Assumptions'!$H$25*$C287)*(1+'Summary&amp;Assumptions'!$J$29)^(CJ$46-1))+AND(CJ$56&lt;'Summary&amp;Assumptions'!$J$31,CJ$47&gt;=$FQ287,CJ$47&lt;=$FR287)*(('Summary&amp;Assumptions'!$H$25*$C287)*(1+'Summary&amp;Assumptions'!$J$29)^(CJ$46-1))</f>
        <v>0</v>
      </c>
      <c r="CF287" s="588">
        <f>AND(CK$55&gt;0,SUM($E287:CE287)&lt;'Summary&amp;Assumptions'!$G$32*$B287,$D287&gt;='Summary&amp;Assumptions'!$D$17,CK$47&gt;=$D287,CK$47&lt;=EDATE($D287,'Summary&amp;Assumptions'!$G$32))*$B287+AND(CK$56&lt;'Summary&amp;Assumptions'!$J$31,CK$47&gt;=$FO287,CK$47&lt;=$FP287)*(('Summary&amp;Assumptions'!$H$25*$C287)*(1+'Summary&amp;Assumptions'!$J$29)^(CK$46-1))+AND(CK$56&lt;'Summary&amp;Assumptions'!$J$31,CK$47&gt;=$FQ287,CK$47&lt;=$FR287)*(('Summary&amp;Assumptions'!$H$25*$C287)*(1+'Summary&amp;Assumptions'!$J$29)^(CK$46-1))</f>
        <v>0</v>
      </c>
      <c r="CG287" s="588">
        <f>AND(CL$55&gt;0,SUM($E287:CF287)&lt;'Summary&amp;Assumptions'!$G$32*$B287,$D287&gt;='Summary&amp;Assumptions'!$D$17,CL$47&gt;=$D287,CL$47&lt;=EDATE($D287,'Summary&amp;Assumptions'!$G$32))*$B287+AND(CL$56&lt;'Summary&amp;Assumptions'!$J$31,CL$47&gt;=$FO287,CL$47&lt;=$FP287)*(('Summary&amp;Assumptions'!$H$25*$C287)*(1+'Summary&amp;Assumptions'!$J$29)^(CL$46-1))+AND(CL$56&lt;'Summary&amp;Assumptions'!$J$31,CL$47&gt;=$FQ287,CL$47&lt;=$FR287)*(('Summary&amp;Assumptions'!$H$25*$C287)*(1+'Summary&amp;Assumptions'!$J$29)^(CL$46-1))</f>
        <v>0</v>
      </c>
      <c r="CH287" s="588">
        <f>AND(CM$55&gt;0,SUM($E287:CG287)&lt;'Summary&amp;Assumptions'!$G$32*$B287,$D287&gt;='Summary&amp;Assumptions'!$D$17,CM$47&gt;=$D287,CM$47&lt;=EDATE($D287,'Summary&amp;Assumptions'!$G$32))*$B287+AND(CM$56&lt;'Summary&amp;Assumptions'!$J$31,CM$47&gt;=$FO287,CM$47&lt;=$FP287)*(('Summary&amp;Assumptions'!$H$25*$C287)*(1+'Summary&amp;Assumptions'!$J$29)^(CM$46-1))+AND(CM$56&lt;'Summary&amp;Assumptions'!$J$31,CM$47&gt;=$FQ287,CM$47&lt;=$FR287)*(('Summary&amp;Assumptions'!$H$25*$C287)*(1+'Summary&amp;Assumptions'!$J$29)^(CM$46-1))</f>
        <v>0</v>
      </c>
      <c r="CI287" s="588">
        <f>AND(CN$55&gt;0,SUM($E287:CH287)&lt;'Summary&amp;Assumptions'!$G$32*$B287,$D287&gt;='Summary&amp;Assumptions'!$D$17,CN$47&gt;=$D287,CN$47&lt;=EDATE($D287,'Summary&amp;Assumptions'!$G$32))*$B287+AND(CN$56&lt;'Summary&amp;Assumptions'!$J$31,CN$47&gt;=$FO287,CN$47&lt;=$FP287)*(('Summary&amp;Assumptions'!$H$25*$C287)*(1+'Summary&amp;Assumptions'!$J$29)^(CN$46-1))+AND(CN$56&lt;'Summary&amp;Assumptions'!$J$31,CN$47&gt;=$FQ287,CN$47&lt;=$FR287)*(('Summary&amp;Assumptions'!$H$25*$C287)*(1+'Summary&amp;Assumptions'!$J$29)^(CN$46-1))</f>
        <v>0</v>
      </c>
      <c r="CJ287" s="588">
        <f>AND(CO$55&gt;0,SUM($E287:CI287)&lt;'Summary&amp;Assumptions'!$G$32*$B287,$D287&gt;='Summary&amp;Assumptions'!$D$17,CO$47&gt;=$D287,CO$47&lt;=EDATE($D287,'Summary&amp;Assumptions'!$G$32))*$B287+AND(CO$56&lt;'Summary&amp;Assumptions'!$J$31,CO$47&gt;=$FO287,CO$47&lt;=$FP287)*(('Summary&amp;Assumptions'!$H$25*$C287)*(1+'Summary&amp;Assumptions'!$J$29)^(CO$46-1))+AND(CO$56&lt;'Summary&amp;Assumptions'!$J$31,CO$47&gt;=$FQ287,CO$47&lt;=$FR287)*(('Summary&amp;Assumptions'!$H$25*$C287)*(1+'Summary&amp;Assumptions'!$J$29)^(CO$46-1))</f>
        <v>0</v>
      </c>
      <c r="CK287" s="588">
        <f>AND(CP$55&gt;0,SUM($E287:CJ287)&lt;'Summary&amp;Assumptions'!$G$32*$B287,$D287&gt;='Summary&amp;Assumptions'!$D$17,CP$47&gt;=$D287,CP$47&lt;=EDATE($D287,'Summary&amp;Assumptions'!$G$32))*$B287+AND(CP$56&lt;'Summary&amp;Assumptions'!$J$31,CP$47&gt;=$FO287,CP$47&lt;=$FP287)*(('Summary&amp;Assumptions'!$H$25*$C287)*(1+'Summary&amp;Assumptions'!$J$29)^(CP$46-1))+AND(CP$56&lt;'Summary&amp;Assumptions'!$J$31,CP$47&gt;=$FQ287,CP$47&lt;=$FR287)*(('Summary&amp;Assumptions'!$H$25*$C287)*(1+'Summary&amp;Assumptions'!$J$29)^(CP$46-1))</f>
        <v>0</v>
      </c>
      <c r="CL287" s="588">
        <f>AND(CQ$55&gt;0,SUM($E287:CK287)&lt;'Summary&amp;Assumptions'!$G$32*$B287,$D287&gt;='Summary&amp;Assumptions'!$D$17,CQ$47&gt;=$D287,CQ$47&lt;=EDATE($D287,'Summary&amp;Assumptions'!$G$32))*$B287+AND(CQ$56&lt;'Summary&amp;Assumptions'!$J$31,CQ$47&gt;=$FO287,CQ$47&lt;=$FP287)*(('Summary&amp;Assumptions'!$H$25*$C287)*(1+'Summary&amp;Assumptions'!$J$29)^(CQ$46-1))+AND(CQ$56&lt;'Summary&amp;Assumptions'!$J$31,CQ$47&gt;=$FQ287,CQ$47&lt;=$FR287)*(('Summary&amp;Assumptions'!$H$25*$C287)*(1+'Summary&amp;Assumptions'!$J$29)^(CQ$46-1))</f>
        <v>0</v>
      </c>
      <c r="CM287" s="588">
        <f>AND(CR$55&gt;0,SUM($E287:CL287)&lt;'Summary&amp;Assumptions'!$G$32*$B287,$D287&gt;='Summary&amp;Assumptions'!$D$17,CR$47&gt;=$D287,CR$47&lt;=EDATE($D287,'Summary&amp;Assumptions'!$G$32))*$B287+AND(CR$56&lt;'Summary&amp;Assumptions'!$J$31,CR$47&gt;=$FO287,CR$47&lt;=$FP287)*(('Summary&amp;Assumptions'!$H$25*$C287)*(1+'Summary&amp;Assumptions'!$J$29)^(CR$46-1))+AND(CR$56&lt;'Summary&amp;Assumptions'!$J$31,CR$47&gt;=$FQ287,CR$47&lt;=$FR287)*(('Summary&amp;Assumptions'!$H$25*$C287)*(1+'Summary&amp;Assumptions'!$J$29)^(CR$46-1))</f>
        <v>0</v>
      </c>
      <c r="CN287" s="588">
        <f>AND(CS$55&gt;0,SUM($E287:CM287)&lt;'Summary&amp;Assumptions'!$G$32*$B287,$D287&gt;='Summary&amp;Assumptions'!$D$17,CS$47&gt;=$D287,CS$47&lt;=EDATE($D287,'Summary&amp;Assumptions'!$G$32))*$B287+AND(CS$56&lt;'Summary&amp;Assumptions'!$J$31,CS$47&gt;=$FO287,CS$47&lt;=$FP287)*(('Summary&amp;Assumptions'!$H$25*$C287)*(1+'Summary&amp;Assumptions'!$J$29)^(CS$46-1))+AND(CS$56&lt;'Summary&amp;Assumptions'!$J$31,CS$47&gt;=$FQ287,CS$47&lt;=$FR287)*(('Summary&amp;Assumptions'!$H$25*$C287)*(1+'Summary&amp;Assumptions'!$J$29)^(CS$46-1))</f>
        <v>0</v>
      </c>
      <c r="CO287" s="588">
        <f>AND(CT$55&gt;0,SUM($E287:CN287)&lt;'Summary&amp;Assumptions'!$G$32*$B287,$D287&gt;='Summary&amp;Assumptions'!$D$17,CT$47&gt;=$D287,CT$47&lt;=EDATE($D287,'Summary&amp;Assumptions'!$G$32))*$B287+AND(CT$56&lt;'Summary&amp;Assumptions'!$J$31,CT$47&gt;=$FO287,CT$47&lt;=$FP287)*(('Summary&amp;Assumptions'!$H$25*$C287)*(1+'Summary&amp;Assumptions'!$J$29)^(CT$46-1))+AND(CT$56&lt;'Summary&amp;Assumptions'!$J$31,CT$47&gt;=$FQ287,CT$47&lt;=$FR287)*(('Summary&amp;Assumptions'!$H$25*$C287)*(1+'Summary&amp;Assumptions'!$J$29)^(CT$46-1))</f>
        <v>0</v>
      </c>
      <c r="CP287" s="588">
        <f>AND(CU$55&gt;0,SUM($E287:CO287)&lt;'Summary&amp;Assumptions'!$G$32*$B287,$D287&gt;='Summary&amp;Assumptions'!$D$17,CU$47&gt;=$D287,CU$47&lt;=EDATE($D287,'Summary&amp;Assumptions'!$G$32))*$B287+AND(CU$56&lt;'Summary&amp;Assumptions'!$J$31,CU$47&gt;=$FO287,CU$47&lt;=$FP287)*(('Summary&amp;Assumptions'!$H$25*$C287)*(1+'Summary&amp;Assumptions'!$J$29)^(CU$46-1))+AND(CU$56&lt;'Summary&amp;Assumptions'!$J$31,CU$47&gt;=$FQ287,CU$47&lt;=$FR287)*(('Summary&amp;Assumptions'!$H$25*$C287)*(1+'Summary&amp;Assumptions'!$J$29)^(CU$46-1))</f>
        <v>0</v>
      </c>
      <c r="CQ287" s="588">
        <f>AND(CV$55&gt;0,SUM($E287:CP287)&lt;'Summary&amp;Assumptions'!$G$32*$B287,$D287&gt;='Summary&amp;Assumptions'!$D$17,CV$47&gt;=$D287,CV$47&lt;=EDATE($D287,'Summary&amp;Assumptions'!$G$32))*$B287+AND(CV$56&lt;'Summary&amp;Assumptions'!$J$31,CV$47&gt;=$FO287,CV$47&lt;=$FP287)*(('Summary&amp;Assumptions'!$H$25*$C287)*(1+'Summary&amp;Assumptions'!$J$29)^(CV$46-1))+AND(CV$56&lt;'Summary&amp;Assumptions'!$J$31,CV$47&gt;=$FQ287,CV$47&lt;=$FR287)*(('Summary&amp;Assumptions'!$H$25*$C287)*(1+'Summary&amp;Assumptions'!$J$29)^(CV$46-1))</f>
        <v>0</v>
      </c>
      <c r="CR287" s="588">
        <f>AND(CW$55&gt;0,SUM($E287:CQ287)&lt;'Summary&amp;Assumptions'!$G$32*$B287,$D287&gt;='Summary&amp;Assumptions'!$D$17,CW$47&gt;=$D287,CW$47&lt;=EDATE($D287,'Summary&amp;Assumptions'!$G$32))*$B287+AND(CW$56&lt;'Summary&amp;Assumptions'!$J$31,CW$47&gt;=$FO287,CW$47&lt;=$FP287)*(('Summary&amp;Assumptions'!$H$25*$C287)*(1+'Summary&amp;Assumptions'!$J$29)^(CW$46-1))+AND(CW$56&lt;'Summary&amp;Assumptions'!$J$31,CW$47&gt;=$FQ287,CW$47&lt;=$FR287)*(('Summary&amp;Assumptions'!$H$25*$C287)*(1+'Summary&amp;Assumptions'!$J$29)^(CW$46-1))</f>
        <v>0</v>
      </c>
      <c r="CS287" s="588">
        <f>AND(CX$55&gt;0,SUM($E287:CR287)&lt;'Summary&amp;Assumptions'!$G$32*$B287,$D287&gt;='Summary&amp;Assumptions'!$D$17,CX$47&gt;=$D287,CX$47&lt;=EDATE($D287,'Summary&amp;Assumptions'!$G$32))*$B287+AND(CX$56&lt;'Summary&amp;Assumptions'!$J$31,CX$47&gt;=$FO287,CX$47&lt;=$FP287)*(('Summary&amp;Assumptions'!$H$25*$C287)*(1+'Summary&amp;Assumptions'!$J$29)^(CX$46-1))+AND(CX$56&lt;'Summary&amp;Assumptions'!$J$31,CX$47&gt;=$FQ287,CX$47&lt;=$FR287)*(('Summary&amp;Assumptions'!$H$25*$C287)*(1+'Summary&amp;Assumptions'!$J$29)^(CX$46-1))</f>
        <v>0</v>
      </c>
      <c r="CT287" s="588">
        <f>AND(CY$55&gt;0,SUM($E287:CS287)&lt;'Summary&amp;Assumptions'!$G$32*$B287,$D287&gt;='Summary&amp;Assumptions'!$D$17,CY$47&gt;=$D287,CY$47&lt;=EDATE($D287,'Summary&amp;Assumptions'!$G$32))*$B287+AND(CY$56&lt;'Summary&amp;Assumptions'!$J$31,CY$47&gt;=$FO287,CY$47&lt;=$FP287)*(('Summary&amp;Assumptions'!$H$25*$C287)*(1+'Summary&amp;Assumptions'!$J$29)^(CY$46-1))+AND(CY$56&lt;'Summary&amp;Assumptions'!$J$31,CY$47&gt;=$FQ287,CY$47&lt;=$FR287)*(('Summary&amp;Assumptions'!$H$25*$C287)*(1+'Summary&amp;Assumptions'!$J$29)^(CY$46-1))</f>
        <v>0</v>
      </c>
      <c r="CU287" s="588">
        <f>AND(CZ$55&gt;0,SUM($E287:CT287)&lt;'Summary&amp;Assumptions'!$G$32*$B287,$D287&gt;='Summary&amp;Assumptions'!$D$17,CZ$47&gt;=$D287,CZ$47&lt;=EDATE($D287,'Summary&amp;Assumptions'!$G$32))*$B287+AND(CZ$56&lt;'Summary&amp;Assumptions'!$J$31,CZ$47&gt;=$FO287,CZ$47&lt;=$FP287)*(('Summary&amp;Assumptions'!$H$25*$C287)*(1+'Summary&amp;Assumptions'!$J$29)^(CZ$46-1))+AND(CZ$56&lt;'Summary&amp;Assumptions'!$J$31,CZ$47&gt;=$FQ287,CZ$47&lt;=$FR287)*(('Summary&amp;Assumptions'!$H$25*$C287)*(1+'Summary&amp;Assumptions'!$J$29)^(CZ$46-1))</f>
        <v>0</v>
      </c>
      <c r="CV287" s="588">
        <f>AND(DA$55&gt;0,SUM($E287:CU287)&lt;'Summary&amp;Assumptions'!$G$32*$B287,$D287&gt;='Summary&amp;Assumptions'!$D$17,DA$47&gt;=$D287,DA$47&lt;=EDATE($D287,'Summary&amp;Assumptions'!$G$32))*$B287+AND(DA$56&lt;'Summary&amp;Assumptions'!$J$31,DA$47&gt;=$FO287,DA$47&lt;=$FP287)*(('Summary&amp;Assumptions'!$H$25*$C287)*(1+'Summary&amp;Assumptions'!$J$29)^(DA$46-1))+AND(DA$56&lt;'Summary&amp;Assumptions'!$J$31,DA$47&gt;=$FQ287,DA$47&lt;=$FR287)*(('Summary&amp;Assumptions'!$H$25*$C287)*(1+'Summary&amp;Assumptions'!$J$29)^(DA$46-1))</f>
        <v>0</v>
      </c>
      <c r="CW287" s="588">
        <f>AND(DB$55&gt;0,SUM($E287:CV287)&lt;'Summary&amp;Assumptions'!$G$32*$B287,$D287&gt;='Summary&amp;Assumptions'!$D$17,DB$47&gt;=$D287,DB$47&lt;=EDATE($D287,'Summary&amp;Assumptions'!$G$32))*$B287+AND(DB$56&lt;'Summary&amp;Assumptions'!$J$31,DB$47&gt;=$FO287,DB$47&lt;=$FP287)*(('Summary&amp;Assumptions'!$H$25*$C287)*(1+'Summary&amp;Assumptions'!$J$29)^(DB$46-1))+AND(DB$56&lt;'Summary&amp;Assumptions'!$J$31,DB$47&gt;=$FQ287,DB$47&lt;=$FR287)*(('Summary&amp;Assumptions'!$H$25*$C287)*(1+'Summary&amp;Assumptions'!$J$29)^(DB$46-1))</f>
        <v>0</v>
      </c>
      <c r="CX287" s="588">
        <f>AND(DC$55&gt;0,SUM($E287:CW287)&lt;'Summary&amp;Assumptions'!$G$32*$B287,$D287&gt;='Summary&amp;Assumptions'!$D$17,DC$47&gt;=$D287,DC$47&lt;=EDATE($D287,'Summary&amp;Assumptions'!$G$32))*$B287+AND(DC$56&lt;'Summary&amp;Assumptions'!$J$31,DC$47&gt;=$FO287,DC$47&lt;=$FP287)*(('Summary&amp;Assumptions'!$H$25*$C287)*(1+'Summary&amp;Assumptions'!$J$29)^(DC$46-1))+AND(DC$56&lt;'Summary&amp;Assumptions'!$J$31,DC$47&gt;=$FQ287,DC$47&lt;=$FR287)*(('Summary&amp;Assumptions'!$H$25*$C287)*(1+'Summary&amp;Assumptions'!$J$29)^(DC$46-1))</f>
        <v>0</v>
      </c>
      <c r="CY287" s="588">
        <f>AND(DD$55&gt;0,SUM($E287:CX287)&lt;'Summary&amp;Assumptions'!$G$32*$B287,$D287&gt;='Summary&amp;Assumptions'!$D$17,DD$47&gt;=$D287,DD$47&lt;=EDATE($D287,'Summary&amp;Assumptions'!$G$32))*$B287+AND(DD$56&lt;'Summary&amp;Assumptions'!$J$31,DD$47&gt;=$FO287,DD$47&lt;=$FP287)*(('Summary&amp;Assumptions'!$H$25*$C287)*(1+'Summary&amp;Assumptions'!$J$29)^(DD$46-1))+AND(DD$56&lt;'Summary&amp;Assumptions'!$J$31,DD$47&gt;=$FQ287,DD$47&lt;=$FR287)*(('Summary&amp;Assumptions'!$H$25*$C287)*(1+'Summary&amp;Assumptions'!$J$29)^(DD$46-1))</f>
        <v>0</v>
      </c>
      <c r="CZ287" s="588">
        <f>AND(DE$55&gt;0,SUM($E287:CY287)&lt;'Summary&amp;Assumptions'!$G$32*$B287,$D287&gt;='Summary&amp;Assumptions'!$D$17,DE$47&gt;=$D287,DE$47&lt;=EDATE($D287,'Summary&amp;Assumptions'!$G$32))*$B287+AND(DE$56&lt;'Summary&amp;Assumptions'!$J$31,DE$47&gt;=$FO287,DE$47&lt;=$FP287)*(('Summary&amp;Assumptions'!$H$25*$C287)*(1+'Summary&amp;Assumptions'!$J$29)^(DE$46-1))+AND(DE$56&lt;'Summary&amp;Assumptions'!$J$31,DE$47&gt;=$FQ287,DE$47&lt;=$FR287)*(('Summary&amp;Assumptions'!$H$25*$C287)*(1+'Summary&amp;Assumptions'!$J$29)^(DE$46-1))</f>
        <v>0</v>
      </c>
      <c r="DA287" s="588">
        <f>AND(DF$55&gt;0,SUM($E287:CZ287)&lt;'Summary&amp;Assumptions'!$G$32*$B287,$D287&gt;='Summary&amp;Assumptions'!$D$17,DF$47&gt;=$D287,DF$47&lt;=EDATE($D287,'Summary&amp;Assumptions'!$G$32))*$B287+AND(DF$56&lt;'Summary&amp;Assumptions'!$J$31,DF$47&gt;=$FO287,DF$47&lt;=$FP287)*(('Summary&amp;Assumptions'!$H$25*$C287)*(1+'Summary&amp;Assumptions'!$J$29)^(DF$46-1))+AND(DF$56&lt;'Summary&amp;Assumptions'!$J$31,DF$47&gt;=$FQ287,DF$47&lt;=$FR287)*(('Summary&amp;Assumptions'!$H$25*$C287)*(1+'Summary&amp;Assumptions'!$J$29)^(DF$46-1))</f>
        <v>0</v>
      </c>
      <c r="DB287" s="588">
        <f>AND(DG$55&gt;0,SUM($E287:DA287)&lt;'Summary&amp;Assumptions'!$G$32*$B287,$D287&gt;='Summary&amp;Assumptions'!$D$17,DG$47&gt;=$D287,DG$47&lt;=EDATE($D287,'Summary&amp;Assumptions'!$G$32))*$B287+AND(DG$56&lt;'Summary&amp;Assumptions'!$J$31,DG$47&gt;=$FO287,DG$47&lt;=$FP287)*(('Summary&amp;Assumptions'!$H$25*$C287)*(1+'Summary&amp;Assumptions'!$J$29)^(DG$46-1))+AND(DG$56&lt;'Summary&amp;Assumptions'!$J$31,DG$47&gt;=$FQ287,DG$47&lt;=$FR287)*(('Summary&amp;Assumptions'!$H$25*$C287)*(1+'Summary&amp;Assumptions'!$J$29)^(DG$46-1))</f>
        <v>0</v>
      </c>
      <c r="DC287" s="588">
        <f>AND(DH$55&gt;0,SUM($E287:DB287)&lt;'Summary&amp;Assumptions'!$G$32*$B287,$D287&gt;='Summary&amp;Assumptions'!$D$17,DH$47&gt;=$D287,DH$47&lt;=EDATE($D287,'Summary&amp;Assumptions'!$G$32))*$B287+AND(DH$56&lt;'Summary&amp;Assumptions'!$J$31,DH$47&gt;=$FO287,DH$47&lt;=$FP287)*(('Summary&amp;Assumptions'!$H$25*$C287)*(1+'Summary&amp;Assumptions'!$J$29)^(DH$46-1))+AND(DH$56&lt;'Summary&amp;Assumptions'!$J$31,DH$47&gt;=$FQ287,DH$47&lt;=$FR287)*(('Summary&amp;Assumptions'!$H$25*$C287)*(1+'Summary&amp;Assumptions'!$J$29)^(DH$46-1))</f>
        <v>0</v>
      </c>
      <c r="DD287" s="588">
        <f>AND(DI$55&gt;0,SUM($E287:DC287)&lt;'Summary&amp;Assumptions'!$G$32*$B287,$D287&gt;='Summary&amp;Assumptions'!$D$17,DI$47&gt;=$D287,DI$47&lt;=EDATE($D287,'Summary&amp;Assumptions'!$G$32))*$B287+AND(DI$56&lt;'Summary&amp;Assumptions'!$J$31,DI$47&gt;=$FO287,DI$47&lt;=$FP287)*(('Summary&amp;Assumptions'!$H$25*$C287)*(1+'Summary&amp;Assumptions'!$J$29)^(DI$46-1))+AND(DI$56&lt;'Summary&amp;Assumptions'!$J$31,DI$47&gt;=$FQ287,DI$47&lt;=$FR287)*(('Summary&amp;Assumptions'!$H$25*$C287)*(1+'Summary&amp;Assumptions'!$J$29)^(DI$46-1))</f>
        <v>0</v>
      </c>
      <c r="DE287" s="588">
        <f>AND(DJ$55&gt;0,SUM($E287:DD287)&lt;'Summary&amp;Assumptions'!$G$32*$B287,$D287&gt;='Summary&amp;Assumptions'!$D$17,DJ$47&gt;=$D287,DJ$47&lt;=EDATE($D287,'Summary&amp;Assumptions'!$G$32))*$B287+AND(DJ$56&lt;'Summary&amp;Assumptions'!$J$31,DJ$47&gt;=$FO287,DJ$47&lt;=$FP287)*(('Summary&amp;Assumptions'!$H$25*$C287)*(1+'Summary&amp;Assumptions'!$J$29)^(DJ$46-1))+AND(DJ$56&lt;'Summary&amp;Assumptions'!$J$31,DJ$47&gt;=$FQ287,DJ$47&lt;=$FR287)*(('Summary&amp;Assumptions'!$H$25*$C287)*(1+'Summary&amp;Assumptions'!$J$29)^(DJ$46-1))</f>
        <v>0</v>
      </c>
      <c r="DF287" s="588">
        <f>AND(DK$55&gt;0,SUM($E287:DE287)&lt;'Summary&amp;Assumptions'!$G$32*$B287,$D287&gt;='Summary&amp;Assumptions'!$D$17,DK$47&gt;=$D287,DK$47&lt;=EDATE($D287,'Summary&amp;Assumptions'!$G$32))*$B287+AND(DK$56&lt;'Summary&amp;Assumptions'!$J$31,DK$47&gt;=$FO287,DK$47&lt;=$FP287)*(('Summary&amp;Assumptions'!$H$25*$C287)*(1+'Summary&amp;Assumptions'!$J$29)^(DK$46-1))+AND(DK$56&lt;'Summary&amp;Assumptions'!$J$31,DK$47&gt;=$FQ287,DK$47&lt;=$FR287)*(('Summary&amp;Assumptions'!$H$25*$C287)*(1+'Summary&amp;Assumptions'!$J$29)^(DK$46-1))</f>
        <v>0</v>
      </c>
      <c r="DG287" s="588">
        <f>AND(DL$55&gt;0,SUM($E287:DF287)&lt;'Summary&amp;Assumptions'!$G$32*$B287,$D287&gt;='Summary&amp;Assumptions'!$D$17,DL$47&gt;=$D287,DL$47&lt;=EDATE($D287,'Summary&amp;Assumptions'!$G$32))*$B287+AND(DL$56&lt;'Summary&amp;Assumptions'!$J$31,DL$47&gt;=$FO287,DL$47&lt;=$FP287)*(('Summary&amp;Assumptions'!$H$25*$C287)*(1+'Summary&amp;Assumptions'!$J$29)^(DL$46-1))+AND(DL$56&lt;'Summary&amp;Assumptions'!$J$31,DL$47&gt;=$FQ287,DL$47&lt;=$FR287)*(('Summary&amp;Assumptions'!$H$25*$C287)*(1+'Summary&amp;Assumptions'!$J$29)^(DL$46-1))</f>
        <v>0</v>
      </c>
      <c r="DH287" s="588">
        <f>AND(DM$55&gt;0,SUM($E287:DG287)&lt;'Summary&amp;Assumptions'!$G$32*$B287,$D287&gt;='Summary&amp;Assumptions'!$D$17,DM$47&gt;=$D287,DM$47&lt;=EDATE($D287,'Summary&amp;Assumptions'!$G$32))*$B287+AND(DM$56&lt;'Summary&amp;Assumptions'!$J$31,DM$47&gt;=$FO287,DM$47&lt;=$FP287)*(('Summary&amp;Assumptions'!$H$25*$C287)*(1+'Summary&amp;Assumptions'!$J$29)^(DM$46-1))+AND(DM$56&lt;'Summary&amp;Assumptions'!$J$31,DM$47&gt;=$FQ287,DM$47&lt;=$FR287)*(('Summary&amp;Assumptions'!$H$25*$C287)*(1+'Summary&amp;Assumptions'!$J$29)^(DM$46-1))</f>
        <v>0</v>
      </c>
      <c r="DI287" s="588">
        <f>AND(DN$55&gt;0,SUM($E287:DH287)&lt;'Summary&amp;Assumptions'!$G$32*$B287,$D287&gt;='Summary&amp;Assumptions'!$D$17,DN$47&gt;=$D287,DN$47&lt;=EDATE($D287,'Summary&amp;Assumptions'!$G$32))*$B287+AND(DN$56&lt;'Summary&amp;Assumptions'!$J$31,DN$47&gt;=$FO287,DN$47&lt;=$FP287)*(('Summary&amp;Assumptions'!$H$25*$C287)*(1+'Summary&amp;Assumptions'!$J$29)^(DN$46-1))+AND(DN$56&lt;'Summary&amp;Assumptions'!$J$31,DN$47&gt;=$FQ287,DN$47&lt;=$FR287)*(('Summary&amp;Assumptions'!$H$25*$C287)*(1+'Summary&amp;Assumptions'!$J$29)^(DN$46-1))</f>
        <v>0</v>
      </c>
      <c r="DJ287" s="588">
        <f>AND(DO$55&gt;0,SUM($E287:DI287)&lt;'Summary&amp;Assumptions'!$G$32*$B287,$D287&gt;='Summary&amp;Assumptions'!$D$17,DO$47&gt;=$D287,DO$47&lt;=EDATE($D287,'Summary&amp;Assumptions'!$G$32))*$B287+AND(DO$56&lt;'Summary&amp;Assumptions'!$J$31,DO$47&gt;=$FO287,DO$47&lt;=$FP287)*(('Summary&amp;Assumptions'!$H$25*$C287)*(1+'Summary&amp;Assumptions'!$J$29)^(DO$46-1))+AND(DO$56&lt;'Summary&amp;Assumptions'!$J$31,DO$47&gt;=$FQ287,DO$47&lt;=$FR287)*(('Summary&amp;Assumptions'!$H$25*$C287)*(1+'Summary&amp;Assumptions'!$J$29)^(DO$46-1))</f>
        <v>0</v>
      </c>
      <c r="DK287" s="588">
        <f>AND(DP$55&gt;0,SUM($E287:DJ287)&lt;'Summary&amp;Assumptions'!$G$32*$B287,$D287&gt;='Summary&amp;Assumptions'!$D$17,DP$47&gt;=$D287,DP$47&lt;=EDATE($D287,'Summary&amp;Assumptions'!$G$32))*$B287+AND(DP$56&lt;'Summary&amp;Assumptions'!$J$31,DP$47&gt;=$FO287,DP$47&lt;=$FP287)*(('Summary&amp;Assumptions'!$H$25*$C287)*(1+'Summary&amp;Assumptions'!$J$29)^(DP$46-1))+AND(DP$56&lt;'Summary&amp;Assumptions'!$J$31,DP$47&gt;=$FQ287,DP$47&lt;=$FR287)*(('Summary&amp;Assumptions'!$H$25*$C287)*(1+'Summary&amp;Assumptions'!$J$29)^(DP$46-1))</f>
        <v>0</v>
      </c>
      <c r="DL287" s="588">
        <f>AND(DQ$55&gt;0,SUM($E287:DK287)&lt;'Summary&amp;Assumptions'!$G$32*$B287,$D287&gt;='Summary&amp;Assumptions'!$D$17,DQ$47&gt;=$D287,DQ$47&lt;=EDATE($D287,'Summary&amp;Assumptions'!$G$32))*$B287+AND(DQ$56&lt;'Summary&amp;Assumptions'!$J$31,DQ$47&gt;=$FO287,DQ$47&lt;=$FP287)*(('Summary&amp;Assumptions'!$H$25*$C287)*(1+'Summary&amp;Assumptions'!$J$29)^(DQ$46-1))+AND(DQ$56&lt;'Summary&amp;Assumptions'!$J$31,DQ$47&gt;=$FQ287,DQ$47&lt;=$FR287)*(('Summary&amp;Assumptions'!$H$25*$C287)*(1+'Summary&amp;Assumptions'!$J$29)^(DQ$46-1))</f>
        <v>0</v>
      </c>
      <c r="DM287" s="588">
        <f>AND(DR$55&gt;0,SUM($E287:DL287)&lt;'Summary&amp;Assumptions'!$G$32*$B287,$D287&gt;='Summary&amp;Assumptions'!$D$17,DR$47&gt;=$D287,DR$47&lt;=EDATE($D287,'Summary&amp;Assumptions'!$G$32))*$B287+AND(DR$56&lt;'Summary&amp;Assumptions'!$J$31,DR$47&gt;=$FO287,DR$47&lt;=$FP287)*(('Summary&amp;Assumptions'!$H$25*$C287)*(1+'Summary&amp;Assumptions'!$J$29)^(DR$46-1))+AND(DR$56&lt;'Summary&amp;Assumptions'!$J$31,DR$47&gt;=$FQ287,DR$47&lt;=$FR287)*(('Summary&amp;Assumptions'!$H$25*$C287)*(1+'Summary&amp;Assumptions'!$J$29)^(DR$46-1))</f>
        <v>0</v>
      </c>
      <c r="DN287" s="588">
        <f>AND(DS$55&gt;0,SUM($E287:DM287)&lt;'Summary&amp;Assumptions'!$G$32*$B287,$D287&gt;='Summary&amp;Assumptions'!$D$17,DS$47&gt;=$D287,DS$47&lt;=EDATE($D287,'Summary&amp;Assumptions'!$G$32))*$B287+AND(DS$56&lt;'Summary&amp;Assumptions'!$J$31,DS$47&gt;=$FO287,DS$47&lt;=$FP287)*(('Summary&amp;Assumptions'!$H$25*$C287)*(1+'Summary&amp;Assumptions'!$J$29)^(DS$46-1))+AND(DS$56&lt;'Summary&amp;Assumptions'!$J$31,DS$47&gt;=$FQ287,DS$47&lt;=$FR287)*(('Summary&amp;Assumptions'!$H$25*$C287)*(1+'Summary&amp;Assumptions'!$J$29)^(DS$46-1))</f>
        <v>0</v>
      </c>
      <c r="DO287" s="588">
        <f>AND(DT$55&gt;0,SUM($E287:DN287)&lt;'Summary&amp;Assumptions'!$G$32*$B287,$D287&gt;='Summary&amp;Assumptions'!$D$17,DT$47&gt;=$D287,DT$47&lt;=EDATE($D287,'Summary&amp;Assumptions'!$G$32))*$B287+AND(DT$56&lt;'Summary&amp;Assumptions'!$J$31,DT$47&gt;=$FO287,DT$47&lt;=$FP287)*(('Summary&amp;Assumptions'!$H$25*$C287)*(1+'Summary&amp;Assumptions'!$J$29)^(DT$46-1))+AND(DT$56&lt;'Summary&amp;Assumptions'!$J$31,DT$47&gt;=$FQ287,DT$47&lt;=$FR287)*(('Summary&amp;Assumptions'!$H$25*$C287)*(1+'Summary&amp;Assumptions'!$J$29)^(DT$46-1))</f>
        <v>0</v>
      </c>
      <c r="DP287" s="588">
        <f>AND(DU$55&gt;0,SUM($E287:DO287)&lt;'Summary&amp;Assumptions'!$G$32*$B287,$D287&gt;='Summary&amp;Assumptions'!$D$17,DU$47&gt;=$D287,DU$47&lt;=EDATE($D287,'Summary&amp;Assumptions'!$G$32))*$B287+AND(DU$56&lt;'Summary&amp;Assumptions'!$J$31,DU$47&gt;=$FO287,DU$47&lt;=$FP287)*(('Summary&amp;Assumptions'!$H$25*$C287)*(1+'Summary&amp;Assumptions'!$J$29)^(DU$46-1))+AND(DU$56&lt;'Summary&amp;Assumptions'!$J$31,DU$47&gt;=$FQ287,DU$47&lt;=$FR287)*(('Summary&amp;Assumptions'!$H$25*$C287)*(1+'Summary&amp;Assumptions'!$J$29)^(DU$46-1))</f>
        <v>0</v>
      </c>
      <c r="DQ287" s="588">
        <f>AND(DV$55&gt;0,SUM($E287:DP287)&lt;'Summary&amp;Assumptions'!$G$32*$B287,$D287&gt;='Summary&amp;Assumptions'!$D$17,DV$47&gt;=$D287,DV$47&lt;=EDATE($D287,'Summary&amp;Assumptions'!$G$32))*$B287+AND(DV$56&lt;'Summary&amp;Assumptions'!$J$31,DV$47&gt;=$FO287,DV$47&lt;=$FP287)*(('Summary&amp;Assumptions'!$H$25*$C287)*(1+'Summary&amp;Assumptions'!$J$29)^(DV$46-1))+AND(DV$56&lt;'Summary&amp;Assumptions'!$J$31,DV$47&gt;=$FQ287,DV$47&lt;=$FR287)*(('Summary&amp;Assumptions'!$H$25*$C287)*(1+'Summary&amp;Assumptions'!$J$29)^(DV$46-1))</f>
        <v>0</v>
      </c>
      <c r="DR287" s="588">
        <f>AND(DW$55&gt;0,SUM($E287:DQ287)&lt;'Summary&amp;Assumptions'!$G$32*$B287,$D287&gt;='Summary&amp;Assumptions'!$D$17,DW$47&gt;=$D287,DW$47&lt;=EDATE($D287,'Summary&amp;Assumptions'!$G$32))*$B287+AND(DW$56&lt;'Summary&amp;Assumptions'!$J$31,DW$47&gt;=$FO287,DW$47&lt;=$FP287)*(('Summary&amp;Assumptions'!$H$25*$C287)*(1+'Summary&amp;Assumptions'!$J$29)^(DW$46-1))+AND(DW$56&lt;'Summary&amp;Assumptions'!$J$31,DW$47&gt;=$FQ287,DW$47&lt;=$FR287)*(('Summary&amp;Assumptions'!$H$25*$C287)*(1+'Summary&amp;Assumptions'!$J$29)^(DW$46-1))</f>
        <v>0</v>
      </c>
      <c r="DS287" s="588">
        <f>AND(DX$55&gt;0,SUM($E287:DR287)&lt;'Summary&amp;Assumptions'!$G$32*$B287,$D287&gt;='Summary&amp;Assumptions'!$D$17,DX$47&gt;=$D287,DX$47&lt;=EDATE($D287,'Summary&amp;Assumptions'!$G$32))*$B287+AND(DX$56&lt;'Summary&amp;Assumptions'!$J$31,DX$47&gt;=$FO287,DX$47&lt;=$FP287)*(('Summary&amp;Assumptions'!$H$25*$C287)*(1+'Summary&amp;Assumptions'!$J$29)^(DX$46-1))+AND(DX$56&lt;'Summary&amp;Assumptions'!$J$31,DX$47&gt;=$FQ287,DX$47&lt;=$FR287)*(('Summary&amp;Assumptions'!$H$25*$C287)*(1+'Summary&amp;Assumptions'!$J$29)^(DX$46-1))</f>
        <v>0</v>
      </c>
      <c r="DT287" s="588">
        <f>AND(DY$55&gt;0,SUM($E287:DS287)&lt;'Summary&amp;Assumptions'!$G$32*$B287,$D287&gt;='Summary&amp;Assumptions'!$D$17,DY$47&gt;=$D287,DY$47&lt;=EDATE($D287,'Summary&amp;Assumptions'!$G$32))*$B287+AND(DY$56&lt;'Summary&amp;Assumptions'!$J$31,DY$47&gt;=$FO287,DY$47&lt;=$FP287)*(('Summary&amp;Assumptions'!$H$25*$C287)*(1+'Summary&amp;Assumptions'!$J$29)^(DY$46-1))+AND(DY$56&lt;'Summary&amp;Assumptions'!$J$31,DY$47&gt;=$FQ287,DY$47&lt;=$FR287)*(('Summary&amp;Assumptions'!$H$25*$C287)*(1+'Summary&amp;Assumptions'!$J$29)^(DY$46-1))</f>
        <v>0</v>
      </c>
      <c r="DU287" s="588">
        <f>AND(DZ$55&gt;0,SUM($E287:DT287)&lt;'Summary&amp;Assumptions'!$G$32*$B287,$D287&gt;='Summary&amp;Assumptions'!$D$17,DZ$47&gt;=$D287,DZ$47&lt;=EDATE($D287,'Summary&amp;Assumptions'!$G$32))*$B287+AND(DZ$56&lt;'Summary&amp;Assumptions'!$J$31,DZ$47&gt;=$FO287,DZ$47&lt;=$FP287)*(('Summary&amp;Assumptions'!$H$25*$C287)*(1+'Summary&amp;Assumptions'!$J$29)^(DZ$46-1))+AND(DZ$56&lt;'Summary&amp;Assumptions'!$J$31,DZ$47&gt;=$FQ287,DZ$47&lt;=$FR287)*(('Summary&amp;Assumptions'!$H$25*$C287)*(1+'Summary&amp;Assumptions'!$J$29)^(DZ$46-1))</f>
        <v>0</v>
      </c>
      <c r="DV287" s="588">
        <f>AND(EA$55&gt;0,SUM($E287:DU287)&lt;'Summary&amp;Assumptions'!$G$32*$B287,$D287&gt;='Summary&amp;Assumptions'!$D$17,EA$47&gt;=$D287,EA$47&lt;=EDATE($D287,'Summary&amp;Assumptions'!$G$32))*$B287+AND(EA$56&lt;'Summary&amp;Assumptions'!$J$31,EA$47&gt;=$FO287,EA$47&lt;=$FP287)*(('Summary&amp;Assumptions'!$H$25*$C287)*(1+'Summary&amp;Assumptions'!$J$29)^(EA$46-1))+AND(EA$56&lt;'Summary&amp;Assumptions'!$J$31,EA$47&gt;=$FQ287,EA$47&lt;=$FR287)*(('Summary&amp;Assumptions'!$H$25*$C287)*(1+'Summary&amp;Assumptions'!$J$29)^(EA$46-1))</f>
        <v>0</v>
      </c>
      <c r="DW287" s="588">
        <f>AND(EB$55&gt;0,SUM($E287:DV287)&lt;'Summary&amp;Assumptions'!$G$32*$B287,$D287&gt;='Summary&amp;Assumptions'!$D$17,EB$47&gt;=$D287,EB$47&lt;=EDATE($D287,'Summary&amp;Assumptions'!$G$32))*$B287+AND(EB$56&lt;'Summary&amp;Assumptions'!$J$31,EB$47&gt;=$FO287,EB$47&lt;=$FP287)*(('Summary&amp;Assumptions'!$H$25*$C287)*(1+'Summary&amp;Assumptions'!$J$29)^(EB$46-1))+AND(EB$56&lt;'Summary&amp;Assumptions'!$J$31,EB$47&gt;=$FQ287,EB$47&lt;=$FR287)*(('Summary&amp;Assumptions'!$H$25*$C287)*(1+'Summary&amp;Assumptions'!$J$29)^(EB$46-1))</f>
        <v>0</v>
      </c>
      <c r="DX287" s="588">
        <f>AND(EC$55&gt;0,SUM($E287:DW287)&lt;'Summary&amp;Assumptions'!$G$32*$B287,$D287&gt;='Summary&amp;Assumptions'!$D$17,EC$47&gt;=$D287,EC$47&lt;=EDATE($D287,'Summary&amp;Assumptions'!$G$32))*$B287+AND(EC$56&lt;'Summary&amp;Assumptions'!$J$31,EC$47&gt;=$FO287,EC$47&lt;=$FP287)*(('Summary&amp;Assumptions'!$H$25*$C287)*(1+'Summary&amp;Assumptions'!$J$29)^(EC$46-1))+AND(EC$56&lt;'Summary&amp;Assumptions'!$J$31,EC$47&gt;=$FQ287,EC$47&lt;=$FR287)*(('Summary&amp;Assumptions'!$H$25*$C287)*(1+'Summary&amp;Assumptions'!$J$29)^(EC$46-1))</f>
        <v>0</v>
      </c>
      <c r="DY287" s="588">
        <f>AND(ED$55&gt;0,SUM($E287:DX287)&lt;'Summary&amp;Assumptions'!$G$32*$B287,$D287&gt;='Summary&amp;Assumptions'!$D$17,ED$47&gt;=$D287,ED$47&lt;=EDATE($D287,'Summary&amp;Assumptions'!$G$32))*$B287+AND(ED$56&lt;'Summary&amp;Assumptions'!$J$31,ED$47&gt;=$FO287,ED$47&lt;=$FP287)*(('Summary&amp;Assumptions'!$H$25*$C287)*(1+'Summary&amp;Assumptions'!$J$29)^(ED$46-1))+AND(ED$56&lt;'Summary&amp;Assumptions'!$J$31,ED$47&gt;=$FQ287,ED$47&lt;=$FR287)*(('Summary&amp;Assumptions'!$H$25*$C287)*(1+'Summary&amp;Assumptions'!$J$29)^(ED$46-1))</f>
        <v>0</v>
      </c>
      <c r="DZ287" s="588">
        <f>AND(EE$55&gt;0,SUM($E287:DY287)&lt;'Summary&amp;Assumptions'!$G$32*$B287,$D287&gt;='Summary&amp;Assumptions'!$D$17,EE$47&gt;=$D287,EE$47&lt;=EDATE($D287,'Summary&amp;Assumptions'!$G$32))*$B287+AND(EE$56&lt;'Summary&amp;Assumptions'!$J$31,EE$47&gt;=$FO287,EE$47&lt;=$FP287)*(('Summary&amp;Assumptions'!$H$25*$C287)*(1+'Summary&amp;Assumptions'!$J$29)^(EE$46-1))+AND(EE$56&lt;'Summary&amp;Assumptions'!$J$31,EE$47&gt;=$FQ287,EE$47&lt;=$FR287)*(('Summary&amp;Assumptions'!$H$25*$C287)*(1+'Summary&amp;Assumptions'!$J$29)^(EE$46-1))</f>
        <v>0</v>
      </c>
      <c r="EA287" s="588">
        <f>AND(EF$55&gt;0,SUM($E287:DZ287)&lt;'Summary&amp;Assumptions'!$G$32*$B287,$D287&gt;='Summary&amp;Assumptions'!$D$17,EF$47&gt;=$D287,EF$47&lt;=EDATE($D287,'Summary&amp;Assumptions'!$G$32))*$B287+AND(EF$56&lt;'Summary&amp;Assumptions'!$J$31,EF$47&gt;=$FO287,EF$47&lt;=$FP287)*(('Summary&amp;Assumptions'!$H$25*$C287)*(1+'Summary&amp;Assumptions'!$J$29)^(EF$46-1))+AND(EF$56&lt;'Summary&amp;Assumptions'!$J$31,EF$47&gt;=$FQ287,EF$47&lt;=$FR287)*(('Summary&amp;Assumptions'!$H$25*$C287)*(1+'Summary&amp;Assumptions'!$J$29)^(EF$46-1))</f>
        <v>0</v>
      </c>
      <c r="EB287" s="588">
        <f>AND(EG$55&gt;0,SUM($E287:EA287)&lt;'Summary&amp;Assumptions'!$G$32*$B287,$D287&gt;='Summary&amp;Assumptions'!$D$17,EG$47&gt;=$D287,EG$47&lt;=EDATE($D287,'Summary&amp;Assumptions'!$G$32))*$B287+AND(EG$56&lt;'Summary&amp;Assumptions'!$J$31,EG$47&gt;=$FO287,EG$47&lt;=$FP287)*(('Summary&amp;Assumptions'!$H$25*$C287)*(1+'Summary&amp;Assumptions'!$J$29)^(EG$46-1))+AND(EG$56&lt;'Summary&amp;Assumptions'!$J$31,EG$47&gt;=$FQ287,EG$47&lt;=$FR287)*(('Summary&amp;Assumptions'!$H$25*$C287)*(1+'Summary&amp;Assumptions'!$J$29)^(EG$46-1))</f>
        <v>0</v>
      </c>
      <c r="EC287" s="588">
        <f>AND(EH$55&gt;0,SUM($E287:EB287)&lt;'Summary&amp;Assumptions'!$G$32*$B287,$D287&gt;='Summary&amp;Assumptions'!$D$17,EH$47&gt;=$D287,EH$47&lt;=EDATE($D287,'Summary&amp;Assumptions'!$G$32))*$B287+AND(EH$56&lt;'Summary&amp;Assumptions'!$J$31,EH$47&gt;=$FO287,EH$47&lt;=$FP287)*(('Summary&amp;Assumptions'!$H$25*$C287)*(1+'Summary&amp;Assumptions'!$J$29)^(EH$46-1))+AND(EH$56&lt;'Summary&amp;Assumptions'!$J$31,EH$47&gt;=$FQ287,EH$47&lt;=$FR287)*(('Summary&amp;Assumptions'!$H$25*$C287)*(1+'Summary&amp;Assumptions'!$J$29)^(EH$46-1))</f>
        <v>0</v>
      </c>
      <c r="ED287" s="588">
        <f>AND(EI$55&gt;0,SUM($E287:EC287)&lt;'Summary&amp;Assumptions'!$G$32*$B287,$D287&gt;='Summary&amp;Assumptions'!$D$17,EI$47&gt;=$D287,EI$47&lt;=EDATE($D287,'Summary&amp;Assumptions'!$G$32))*$B287+AND(EI$56&lt;'Summary&amp;Assumptions'!$J$31,EI$47&gt;=$FO287,EI$47&lt;=$FP287)*(('Summary&amp;Assumptions'!$H$25*$C287)*(1+'Summary&amp;Assumptions'!$J$29)^(EI$46-1))+AND(EI$56&lt;'Summary&amp;Assumptions'!$J$31,EI$47&gt;=$FQ287,EI$47&lt;=$FR287)*(('Summary&amp;Assumptions'!$H$25*$C287)*(1+'Summary&amp;Assumptions'!$J$29)^(EI$46-1))</f>
        <v>0</v>
      </c>
      <c r="EE287" s="588">
        <f>AND(EJ$55&gt;0,SUM($E287:ED287)&lt;'Summary&amp;Assumptions'!$G$32*$B287,$D287&gt;='Summary&amp;Assumptions'!$D$17,EJ$47&gt;=$D287,EJ$47&lt;=EDATE($D287,'Summary&amp;Assumptions'!$G$32))*$B287+AND(EJ$56&lt;'Summary&amp;Assumptions'!$J$31,EJ$47&gt;=$FO287,EJ$47&lt;=$FP287)*(('Summary&amp;Assumptions'!$H$25*$C287)*(1+'Summary&amp;Assumptions'!$J$29)^(EJ$46-1))+AND(EJ$56&lt;'Summary&amp;Assumptions'!$J$31,EJ$47&gt;=$FQ287,EJ$47&lt;=$FR287)*(('Summary&amp;Assumptions'!$H$25*$C287)*(1+'Summary&amp;Assumptions'!$J$29)^(EJ$46-1))</f>
        <v>0</v>
      </c>
      <c r="EF287" s="588">
        <f>AND(EK$55&gt;0,SUM($E287:EE287)&lt;'Summary&amp;Assumptions'!$G$32*$B287,$D287&gt;='Summary&amp;Assumptions'!$D$17,EK$47&gt;=$D287,EK$47&lt;=EDATE($D287,'Summary&amp;Assumptions'!$G$32))*$B287+AND(EK$56&lt;'Summary&amp;Assumptions'!$J$31,EK$47&gt;=$FO287,EK$47&lt;=$FP287)*(('Summary&amp;Assumptions'!$H$25*$C287)*(1+'Summary&amp;Assumptions'!$J$29)^(EK$46-1))+AND(EK$56&lt;'Summary&amp;Assumptions'!$J$31,EK$47&gt;=$FQ287,EK$47&lt;=$FR287)*(('Summary&amp;Assumptions'!$H$25*$C287)*(1+'Summary&amp;Assumptions'!$J$29)^(EK$46-1))</f>
        <v>0</v>
      </c>
      <c r="EG287" s="588">
        <f>AND(EL$55&gt;0,SUM($E287:EF287)&lt;'Summary&amp;Assumptions'!$G$32*$B287,$D287&gt;='Summary&amp;Assumptions'!$D$17,EL$47&gt;=$D287,EL$47&lt;=EDATE($D287,'Summary&amp;Assumptions'!$G$32))*$B287+AND(EL$56&lt;'Summary&amp;Assumptions'!$J$31,EL$47&gt;=$FO287,EL$47&lt;=$FP287)*(('Summary&amp;Assumptions'!$H$25*$C287)*(1+'Summary&amp;Assumptions'!$J$29)^(EL$46-1))+AND(EL$56&lt;'Summary&amp;Assumptions'!$J$31,EL$47&gt;=$FQ287,EL$47&lt;=$FR287)*(('Summary&amp;Assumptions'!$H$25*$C287)*(1+'Summary&amp;Assumptions'!$J$29)^(EL$46-1))</f>
        <v>0</v>
      </c>
      <c r="EH287" s="588">
        <f>AND(EM$55&gt;0,SUM($E287:EG287)&lt;'Summary&amp;Assumptions'!$G$32*$B287,$D287&gt;='Summary&amp;Assumptions'!$D$17,EM$47&gt;=$D287,EM$47&lt;=EDATE($D287,'Summary&amp;Assumptions'!$G$32))*$B287+AND(EM$56&lt;'Summary&amp;Assumptions'!$J$31,EM$47&gt;=$FO287,EM$47&lt;=$FP287)*(('Summary&amp;Assumptions'!$H$25*$C287)*(1+'Summary&amp;Assumptions'!$J$29)^(EM$46-1))+AND(EM$56&lt;'Summary&amp;Assumptions'!$J$31,EM$47&gt;=$FQ287,EM$47&lt;=$FR287)*(('Summary&amp;Assumptions'!$H$25*$C287)*(1+'Summary&amp;Assumptions'!$J$29)^(EM$46-1))</f>
        <v>0</v>
      </c>
      <c r="EI287" s="588">
        <f>AND(EN$55&gt;0,SUM($E287:EH287)&lt;'Summary&amp;Assumptions'!$G$32*$B287,$D287&gt;='Summary&amp;Assumptions'!$D$17,EN$47&gt;=$D287,EN$47&lt;=EDATE($D287,'Summary&amp;Assumptions'!$G$32))*$B287+AND(EN$56&lt;'Summary&amp;Assumptions'!$J$31,EN$47&gt;=$FO287,EN$47&lt;=$FP287)*(('Summary&amp;Assumptions'!$H$25*$C287)*(1+'Summary&amp;Assumptions'!$J$29)^(EN$46-1))+AND(EN$56&lt;'Summary&amp;Assumptions'!$J$31,EN$47&gt;=$FQ287,EN$47&lt;=$FR287)*(('Summary&amp;Assumptions'!$H$25*$C287)*(1+'Summary&amp;Assumptions'!$J$29)^(EN$46-1))</f>
        <v>0</v>
      </c>
      <c r="EJ287" s="588">
        <f>AND(EO$55&gt;0,SUM($E287:EI287)&lt;'Summary&amp;Assumptions'!$G$32*$B287,$D287&gt;='Summary&amp;Assumptions'!$D$17,EO$47&gt;=$D287,EO$47&lt;=EDATE($D287,'Summary&amp;Assumptions'!$G$32))*$B287+AND(EO$56&lt;'Summary&amp;Assumptions'!$J$31,EO$47&gt;=$FO287,EO$47&lt;=$FP287)*(('Summary&amp;Assumptions'!$H$25*$C287)*(1+'Summary&amp;Assumptions'!$J$29)^(EO$46-1))+AND(EO$56&lt;'Summary&amp;Assumptions'!$J$31,EO$47&gt;=$FQ287,EO$47&lt;=$FR287)*(('Summary&amp;Assumptions'!$H$25*$C287)*(1+'Summary&amp;Assumptions'!$J$29)^(EO$46-1))</f>
        <v>0</v>
      </c>
      <c r="EK287" s="588">
        <f>AND(EP$55&gt;0,SUM($E287:EJ287)&lt;'Summary&amp;Assumptions'!$G$32*$B287,$D287&gt;='Summary&amp;Assumptions'!$D$17,EP$47&gt;=$D287,EP$47&lt;=EDATE($D287,'Summary&amp;Assumptions'!$G$32))*$B287+AND(EP$56&lt;'Summary&amp;Assumptions'!$J$31,EP$47&gt;=$FO287,EP$47&lt;=$FP287)*(('Summary&amp;Assumptions'!$H$25*$C287)*(1+'Summary&amp;Assumptions'!$J$29)^(EP$46-1))+AND(EP$56&lt;'Summary&amp;Assumptions'!$J$31,EP$47&gt;=$FQ287,EP$47&lt;=$FR287)*(('Summary&amp;Assumptions'!$H$25*$C287)*(1+'Summary&amp;Assumptions'!$J$29)^(EP$46-1))</f>
        <v>0</v>
      </c>
      <c r="EL287" s="588">
        <f>AND(EQ$55&gt;0,SUM($E287:EK287)&lt;'Summary&amp;Assumptions'!$G$32*$B287,$D287&gt;='Summary&amp;Assumptions'!$D$17,EQ$47&gt;=$D287,EQ$47&lt;=EDATE($D287,'Summary&amp;Assumptions'!$G$32))*$B287+AND(EQ$56&lt;'Summary&amp;Assumptions'!$J$31,EQ$47&gt;=$FO287,EQ$47&lt;=$FP287)*(('Summary&amp;Assumptions'!$H$25*$C287)*(1+'Summary&amp;Assumptions'!$J$29)^(EQ$46-1))+AND(EQ$56&lt;'Summary&amp;Assumptions'!$J$31,EQ$47&gt;=$FQ287,EQ$47&lt;=$FR287)*(('Summary&amp;Assumptions'!$H$25*$C287)*(1+'Summary&amp;Assumptions'!$J$29)^(EQ$46-1))</f>
        <v>0</v>
      </c>
      <c r="EM287" s="588">
        <f>AND(ER$55&gt;0,SUM($E287:EL287)&lt;'Summary&amp;Assumptions'!$G$32*$B287,$D287&gt;='Summary&amp;Assumptions'!$D$17,ER$47&gt;=$D287,ER$47&lt;=EDATE($D287,'Summary&amp;Assumptions'!$G$32))*$B287+AND(ER$56&lt;'Summary&amp;Assumptions'!$J$31,ER$47&gt;=$FO287,ER$47&lt;=$FP287)*(('Summary&amp;Assumptions'!$H$25*$C287)*(1+'Summary&amp;Assumptions'!$J$29)^(ER$46-1))+AND(ER$56&lt;'Summary&amp;Assumptions'!$J$31,ER$47&gt;=$FQ287,ER$47&lt;=$FR287)*(('Summary&amp;Assumptions'!$H$25*$C287)*(1+'Summary&amp;Assumptions'!$J$29)^(ER$46-1))</f>
        <v>0</v>
      </c>
      <c r="EN287" s="588">
        <f>AND(ES$55&gt;0,SUM($E287:EM287)&lt;'Summary&amp;Assumptions'!$G$32*$B287,$D287&gt;='Summary&amp;Assumptions'!$D$17,ES$47&gt;=$D287,ES$47&lt;=EDATE($D287,'Summary&amp;Assumptions'!$G$32))*$B287+AND(ES$56&lt;'Summary&amp;Assumptions'!$J$31,ES$47&gt;=$FO287,ES$47&lt;=$FP287)*(('Summary&amp;Assumptions'!$H$25*$C287)*(1+'Summary&amp;Assumptions'!$J$29)^(ES$46-1))+AND(ES$56&lt;'Summary&amp;Assumptions'!$J$31,ES$47&gt;=$FQ287,ES$47&lt;=$FR287)*(('Summary&amp;Assumptions'!$H$25*$C287)*(1+'Summary&amp;Assumptions'!$J$29)^(ES$46-1))</f>
        <v>0</v>
      </c>
      <c r="EO287" s="588">
        <f>AND(ET$55&gt;0,SUM($E287:EN287)&lt;'Summary&amp;Assumptions'!$G$32*$B287,$D287&gt;='Summary&amp;Assumptions'!$D$17,ET$47&gt;=$D287,ET$47&lt;=EDATE($D287,'Summary&amp;Assumptions'!$G$32))*$B287+AND(ET$56&lt;'Summary&amp;Assumptions'!$J$31,ET$47&gt;=$FO287,ET$47&lt;=$FP287)*(('Summary&amp;Assumptions'!$H$25*$C287)*(1+'Summary&amp;Assumptions'!$J$29)^(ET$46-1))+AND(ET$56&lt;'Summary&amp;Assumptions'!$J$31,ET$47&gt;=$FQ287,ET$47&lt;=$FR287)*(('Summary&amp;Assumptions'!$H$25*$C287)*(1+'Summary&amp;Assumptions'!$J$29)^(ET$46-1))</f>
        <v>0</v>
      </c>
      <c r="EP287" s="588">
        <f>AND(EU$55&gt;0,SUM($E287:EO287)&lt;'Summary&amp;Assumptions'!$G$32*$B287,$D287&gt;='Summary&amp;Assumptions'!$D$17,EU$47&gt;=$D287,EU$47&lt;=EDATE($D287,'Summary&amp;Assumptions'!$G$32))*$B287+AND(EU$56&lt;'Summary&amp;Assumptions'!$J$31,EU$47&gt;=$FO287,EU$47&lt;=$FP287)*(('Summary&amp;Assumptions'!$H$25*$C287)*(1+'Summary&amp;Assumptions'!$J$29)^(EU$46-1))+AND(EU$56&lt;'Summary&amp;Assumptions'!$J$31,EU$47&gt;=$FQ287,EU$47&lt;=$FR287)*(('Summary&amp;Assumptions'!$H$25*$C287)*(1+'Summary&amp;Assumptions'!$J$29)^(EU$46-1))</f>
        <v>0</v>
      </c>
      <c r="EQ287" s="588">
        <f>AND(EV$55&gt;0,SUM($E287:EP287)&lt;'Summary&amp;Assumptions'!$G$32*$B287,$D287&gt;='Summary&amp;Assumptions'!$D$17,EV$47&gt;=$D287,EV$47&lt;=EDATE($D287,'Summary&amp;Assumptions'!$G$32))*$B287+AND(EV$56&lt;'Summary&amp;Assumptions'!$J$31,EV$47&gt;=$FO287,EV$47&lt;=$FP287)*(('Summary&amp;Assumptions'!$H$25*$C287)*(1+'Summary&amp;Assumptions'!$J$29)^(EV$46-1))+AND(EV$56&lt;'Summary&amp;Assumptions'!$J$31,EV$47&gt;=$FQ287,EV$47&lt;=$FR287)*(('Summary&amp;Assumptions'!$H$25*$C287)*(1+'Summary&amp;Assumptions'!$J$29)^(EV$46-1))</f>
        <v>0</v>
      </c>
      <c r="ER287" s="588">
        <f>AND(EW$55&gt;0,SUM($E287:EQ287)&lt;'Summary&amp;Assumptions'!$G$32*$B287,$D287&gt;='Summary&amp;Assumptions'!$D$17,EW$47&gt;=$D287,EW$47&lt;=EDATE($D287,'Summary&amp;Assumptions'!$G$32))*$B287+AND(EW$56&lt;'Summary&amp;Assumptions'!$J$31,EW$47&gt;=$FO287,EW$47&lt;=$FP287)*(('Summary&amp;Assumptions'!$H$25*$C287)*(1+'Summary&amp;Assumptions'!$J$29)^(EW$46-1))+AND(EW$56&lt;'Summary&amp;Assumptions'!$J$31,EW$47&gt;=$FQ287,EW$47&lt;=$FR287)*(('Summary&amp;Assumptions'!$H$25*$C287)*(1+'Summary&amp;Assumptions'!$J$29)^(EW$46-1))</f>
        <v>0</v>
      </c>
      <c r="ES287" s="588">
        <f>AND(EX$55&gt;0,SUM($E287:ER287)&lt;'Summary&amp;Assumptions'!$G$32*$B287,$D287&gt;='Summary&amp;Assumptions'!$D$17,EX$47&gt;=$D287,EX$47&lt;=EDATE($D287,'Summary&amp;Assumptions'!$G$32))*$B287+AND(EX$56&lt;'Summary&amp;Assumptions'!$J$31,EX$47&gt;=$FO287,EX$47&lt;=$FP287)*(('Summary&amp;Assumptions'!$H$25*$C287)*(1+'Summary&amp;Assumptions'!$J$29)^(EX$46-1))+AND(EX$56&lt;'Summary&amp;Assumptions'!$J$31,EX$47&gt;=$FQ287,EX$47&lt;=$FR287)*(('Summary&amp;Assumptions'!$H$25*$C287)*(1+'Summary&amp;Assumptions'!$J$29)^(EX$46-1))</f>
        <v>0</v>
      </c>
      <c r="ET287" s="588">
        <f>AND(EY$55&gt;0,SUM($E287:ES287)&lt;'Summary&amp;Assumptions'!$G$32*$B287,$D287&gt;='Summary&amp;Assumptions'!$D$17,EY$47&gt;=$D287,EY$47&lt;=EDATE($D287,'Summary&amp;Assumptions'!$G$32))*$B287+AND(EY$56&lt;'Summary&amp;Assumptions'!$J$31,EY$47&gt;=$FO287,EY$47&lt;=$FP287)*(('Summary&amp;Assumptions'!$H$25*$C287)*(1+'Summary&amp;Assumptions'!$J$29)^(EY$46-1))+AND(EY$56&lt;'Summary&amp;Assumptions'!$J$31,EY$47&gt;=$FQ287,EY$47&lt;=$FR287)*(('Summary&amp;Assumptions'!$H$25*$C287)*(1+'Summary&amp;Assumptions'!$J$29)^(EY$46-1))</f>
        <v>0</v>
      </c>
      <c r="EU287" s="588">
        <f>AND(EZ$55&gt;0,SUM($E287:ET287)&lt;'Summary&amp;Assumptions'!$G$32*$B287,$D287&gt;='Summary&amp;Assumptions'!$D$17,EZ$47&gt;=$D287,EZ$47&lt;=EDATE($D287,'Summary&amp;Assumptions'!$G$32))*$B287+AND(EZ$56&lt;'Summary&amp;Assumptions'!$J$31,EZ$47&gt;=$FO287,EZ$47&lt;=$FP287)*(('Summary&amp;Assumptions'!$H$25*$C287)*(1+'Summary&amp;Assumptions'!$J$29)^(EZ$46-1))+AND(EZ$56&lt;'Summary&amp;Assumptions'!$J$31,EZ$47&gt;=$FQ287,EZ$47&lt;=$FR287)*(('Summary&amp;Assumptions'!$H$25*$C287)*(1+'Summary&amp;Assumptions'!$J$29)^(EZ$46-1))</f>
        <v>0</v>
      </c>
      <c r="EV287" s="588">
        <f>AND(FA$55&gt;0,SUM($E287:EU287)&lt;'Summary&amp;Assumptions'!$G$32*$B287,$D287&gt;='Summary&amp;Assumptions'!$D$17,FA$47&gt;=$D287,FA$47&lt;=EDATE($D287,'Summary&amp;Assumptions'!$G$32))*$B287+AND(FA$56&lt;'Summary&amp;Assumptions'!$J$31,FA$47&gt;=$FO287,FA$47&lt;=$FP287)*(('Summary&amp;Assumptions'!$H$25*$C287)*(1+'Summary&amp;Assumptions'!$J$29)^(FA$46-1))+AND(FA$56&lt;'Summary&amp;Assumptions'!$J$31,FA$47&gt;=$FQ287,FA$47&lt;=$FR287)*(('Summary&amp;Assumptions'!$H$25*$C287)*(1+'Summary&amp;Assumptions'!$J$29)^(FA$46-1))</f>
        <v>0</v>
      </c>
      <c r="EW287" s="588">
        <f>AND(FB$55&gt;0,SUM($E287:EV287)&lt;'Summary&amp;Assumptions'!$G$32*$B287,$D287&gt;='Summary&amp;Assumptions'!$D$17,FB$47&gt;=$D287,FB$47&lt;=EDATE($D287,'Summary&amp;Assumptions'!$G$32))*$B287+AND(FB$56&lt;'Summary&amp;Assumptions'!$J$31,FB$47&gt;=$FO287,FB$47&lt;=$FP287)*(('Summary&amp;Assumptions'!$H$25*$C287)*(1+'Summary&amp;Assumptions'!$J$29)^(FB$46-1))+AND(FB$56&lt;'Summary&amp;Assumptions'!$J$31,FB$47&gt;=$FQ287,FB$47&lt;=$FR287)*(('Summary&amp;Assumptions'!$H$25*$C287)*(1+'Summary&amp;Assumptions'!$J$29)^(FB$46-1))</f>
        <v>0</v>
      </c>
      <c r="EX287" s="588">
        <f>AND(FC$55&gt;0,SUM($E287:EW287)&lt;'Summary&amp;Assumptions'!$G$32*$B287,$D287&gt;='Summary&amp;Assumptions'!$D$17,FC$47&gt;=$D287,FC$47&lt;=EDATE($D287,'Summary&amp;Assumptions'!$G$32))*$B287+AND(FC$56&lt;'Summary&amp;Assumptions'!$J$31,FC$47&gt;=$FO287,FC$47&lt;=$FP287)*(('Summary&amp;Assumptions'!$H$25*$C287)*(1+'Summary&amp;Assumptions'!$J$29)^(FC$46-1))+AND(FC$56&lt;'Summary&amp;Assumptions'!$J$31,FC$47&gt;=$FQ287,FC$47&lt;=$FR287)*(('Summary&amp;Assumptions'!$H$25*$C287)*(1+'Summary&amp;Assumptions'!$J$29)^(FC$46-1))</f>
        <v>0</v>
      </c>
      <c r="EY287" s="588">
        <f>AND(FD$55&gt;0,SUM($E287:EX287)&lt;'Summary&amp;Assumptions'!$G$32*$B287,$D287&gt;='Summary&amp;Assumptions'!$D$17,FD$47&gt;=$D287,FD$47&lt;=EDATE($D287,'Summary&amp;Assumptions'!$G$32))*$B287+AND(FD$56&lt;'Summary&amp;Assumptions'!$J$31,FD$47&gt;=$FO287,FD$47&lt;=$FP287)*(('Summary&amp;Assumptions'!$H$25*$C287)*(1+'Summary&amp;Assumptions'!$J$29)^(FD$46-1))+AND(FD$56&lt;'Summary&amp;Assumptions'!$J$31,FD$47&gt;=$FQ287,FD$47&lt;=$FR287)*(('Summary&amp;Assumptions'!$H$25*$C287)*(1+'Summary&amp;Assumptions'!$J$29)^(FD$46-1))</f>
        <v>0</v>
      </c>
      <c r="EZ287" s="588">
        <f>AND(FE$55&gt;0,SUM($E287:EY287)&lt;'Summary&amp;Assumptions'!$G$32*$B287,$D287&gt;='Summary&amp;Assumptions'!$D$17,FE$47&gt;=$D287,FE$47&lt;=EDATE($D287,'Summary&amp;Assumptions'!$G$32))*$B287+AND(FE$56&lt;'Summary&amp;Assumptions'!$J$31,FE$47&gt;=$FO287,FE$47&lt;=$FP287)*(('Summary&amp;Assumptions'!$H$25*$C287)*(1+'Summary&amp;Assumptions'!$J$29)^(FE$46-1))+AND(FE$56&lt;'Summary&amp;Assumptions'!$J$31,FE$47&gt;=$FQ287,FE$47&lt;=$FR287)*(('Summary&amp;Assumptions'!$H$25*$C287)*(1+'Summary&amp;Assumptions'!$J$29)^(FE$46-1))</f>
        <v>0</v>
      </c>
      <c r="FA287" s="588">
        <f>AND(FF$55&gt;0,SUM($E287:EZ287)&lt;'Summary&amp;Assumptions'!$G$32*$B287,$D287&gt;='Summary&amp;Assumptions'!$D$17,FF$47&gt;=$D287,FF$47&lt;=EDATE($D287,'Summary&amp;Assumptions'!$G$32))*$B287+AND(FF$56&lt;'Summary&amp;Assumptions'!$J$31,FF$47&gt;=$FO287,FF$47&lt;=$FP287)*(('Summary&amp;Assumptions'!$H$25*$C287)*(1+'Summary&amp;Assumptions'!$J$29)^(FF$46-1))+AND(FF$56&lt;'Summary&amp;Assumptions'!$J$31,FF$47&gt;=$FQ287,FF$47&lt;=$FR287)*(('Summary&amp;Assumptions'!$H$25*$C287)*(1+'Summary&amp;Assumptions'!$J$29)^(FF$46-1))</f>
        <v>0</v>
      </c>
      <c r="FB287" s="588">
        <f>AND(FG$55&gt;0,SUM($E287:FA287)&lt;'Summary&amp;Assumptions'!$G$32*$B287,$D287&gt;='Summary&amp;Assumptions'!$D$17,FG$47&gt;=$D287,FG$47&lt;=EDATE($D287,'Summary&amp;Assumptions'!$G$32))*$B287+AND(FG$56&lt;'Summary&amp;Assumptions'!$J$31,FG$47&gt;=$FO287,FG$47&lt;=$FP287)*(('Summary&amp;Assumptions'!$H$25*$C287)*(1+'Summary&amp;Assumptions'!$J$29)^(FG$46-1))+AND(FG$56&lt;'Summary&amp;Assumptions'!$J$31,FG$47&gt;=$FQ287,FG$47&lt;=$FR287)*(('Summary&amp;Assumptions'!$H$25*$C287)*(1+'Summary&amp;Assumptions'!$J$29)^(FG$46-1))</f>
        <v>0</v>
      </c>
      <c r="FC287" s="588">
        <f>AND(FH$55&gt;0,SUM($E287:FB287)&lt;'Summary&amp;Assumptions'!$G$32*$B287,$D287&gt;='Summary&amp;Assumptions'!$D$17,FH$47&gt;=$D287,FH$47&lt;=EDATE($D287,'Summary&amp;Assumptions'!$G$32))*$B287+AND(FH$56&lt;'Summary&amp;Assumptions'!$J$31,FH$47&gt;=$FO287,FH$47&lt;=$FP287)*(('Summary&amp;Assumptions'!$H$25*$C287)*(1+'Summary&amp;Assumptions'!$J$29)^(FH$46-1))+AND(FH$56&lt;'Summary&amp;Assumptions'!$J$31,FH$47&gt;=$FQ287,FH$47&lt;=$FR287)*(('Summary&amp;Assumptions'!$H$25*$C287)*(1+'Summary&amp;Assumptions'!$J$29)^(FH$46-1))</f>
        <v>0</v>
      </c>
      <c r="FD287" s="588">
        <f>AND(FI$55&gt;0,SUM($E287:FC287)&lt;'Summary&amp;Assumptions'!$G$32*$B287,$D287&gt;='Summary&amp;Assumptions'!$D$17,FI$47&gt;=$D287,FI$47&lt;=EDATE($D287,'Summary&amp;Assumptions'!$G$32))*$B287+AND(FI$56&lt;'Summary&amp;Assumptions'!$J$31,FI$47&gt;=$FO287,FI$47&lt;=$FP287)*(('Summary&amp;Assumptions'!$H$25*$C287)*(1+'Summary&amp;Assumptions'!$J$29)^(FI$46-1))+AND(FI$56&lt;'Summary&amp;Assumptions'!$J$31,FI$47&gt;=$FQ287,FI$47&lt;=$FR287)*(('Summary&amp;Assumptions'!$H$25*$C287)*(1+'Summary&amp;Assumptions'!$J$29)^(FI$46-1))</f>
        <v>0</v>
      </c>
      <c r="FE287" s="588">
        <f>AND(FJ$55&gt;0,SUM($E287:FD287)&lt;'Summary&amp;Assumptions'!$G$32*$B287,$D287&gt;='Summary&amp;Assumptions'!$D$17,FJ$47&gt;=$D287,FJ$47&lt;=EDATE($D287,'Summary&amp;Assumptions'!$G$32))*$B287+AND(FJ$56&lt;'Summary&amp;Assumptions'!$J$31,FJ$47&gt;=$FO287,FJ$47&lt;=$FP287)*(('Summary&amp;Assumptions'!$H$25*$C287)*(1+'Summary&amp;Assumptions'!$J$29)^(FJ$46-1))+AND(FJ$56&lt;'Summary&amp;Assumptions'!$J$31,FJ$47&gt;=$FQ287,FJ$47&lt;=$FR287)*(('Summary&amp;Assumptions'!$H$25*$C287)*(1+'Summary&amp;Assumptions'!$J$29)^(FJ$46-1))</f>
        <v>0</v>
      </c>
      <c r="FF287" s="588">
        <f>AND(FK$55&gt;0,SUM($E287:FE287)&lt;'Summary&amp;Assumptions'!$G$32*$B287,$D287&gt;='Summary&amp;Assumptions'!$D$17,FK$47&gt;=$D287,FK$47&lt;=EDATE($D287,'Summary&amp;Assumptions'!$G$32))*$B287+AND(FK$56&lt;'Summary&amp;Assumptions'!$J$31,FK$47&gt;=$FO287,FK$47&lt;=$FP287)*(('Summary&amp;Assumptions'!$H$25*$C287)*(1+'Summary&amp;Assumptions'!$J$29)^(FK$46-1))+AND(FK$56&lt;'Summary&amp;Assumptions'!$J$31,FK$47&gt;=$FQ287,FK$47&lt;=$FR287)*(('Summary&amp;Assumptions'!$H$25*$C287)*(1+'Summary&amp;Assumptions'!$J$29)^(FK$46-1))</f>
        <v>0</v>
      </c>
      <c r="FG287" s="588">
        <f>AND(FL$55&gt;0,SUM($E287:FF287)&lt;'Summary&amp;Assumptions'!$G$32*$B287,$D287&gt;='Summary&amp;Assumptions'!$D$17,FL$47&gt;=$D287,FL$47&lt;=EDATE($D287,'Summary&amp;Assumptions'!$G$32))*$B287+AND(FL$56&lt;'Summary&amp;Assumptions'!$J$31,FL$47&gt;=$FO287,FL$47&lt;=$FP287)*(('Summary&amp;Assumptions'!$H$25*$C287)*(1+'Summary&amp;Assumptions'!$J$29)^(FL$46-1))+AND(FL$56&lt;'Summary&amp;Assumptions'!$J$31,FL$47&gt;=$FQ287,FL$47&lt;=$FR287)*(('Summary&amp;Assumptions'!$H$25*$C287)*(1+'Summary&amp;Assumptions'!$J$29)^(FL$46-1))</f>
        <v>0</v>
      </c>
      <c r="FH287" s="588">
        <f>AND(FM$55&gt;0,SUM($E287:FG287)&lt;'Summary&amp;Assumptions'!$G$32*$B287,$D287&gt;='Summary&amp;Assumptions'!$D$17,FM$47&gt;=$D287,FM$47&lt;=EDATE($D287,'Summary&amp;Assumptions'!$G$32))*$B287+AND(FM$56&lt;'Summary&amp;Assumptions'!$J$31,FM$47&gt;=$FO287,FM$47&lt;=$FP287)*(('Summary&amp;Assumptions'!$H$25*$C287)*(1+'Summary&amp;Assumptions'!$J$29)^(FM$46-1))+AND(FM$56&lt;'Summary&amp;Assumptions'!$J$31,FM$47&gt;=$FQ287,FM$47&lt;=$FR287)*(('Summary&amp;Assumptions'!$H$25*$C287)*(1+'Summary&amp;Assumptions'!$J$29)^(FM$46-1))</f>
        <v>0</v>
      </c>
      <c r="FI287" s="588">
        <f>AND(FN$55&gt;0,SUM($E287:FH287)&lt;'Summary&amp;Assumptions'!$G$32*$B287,$D287&gt;='Summary&amp;Assumptions'!$D$17,FN$47&gt;=$D287,FN$47&lt;=EDATE($D287,'Summary&amp;Assumptions'!$G$32))*$B287+AND(FN$56&lt;'Summary&amp;Assumptions'!$J$31,FN$47&gt;=$FO287,FN$47&lt;=$FP287)*(('Summary&amp;Assumptions'!$H$25*$C287)*(1+'Summary&amp;Assumptions'!$J$29)^(FN$46-1))+AND(FN$56&lt;'Summary&amp;Assumptions'!$J$31,FN$47&gt;=$FQ287,FN$47&lt;=$FR287)*(('Summary&amp;Assumptions'!$H$25*$C287)*(1+'Summary&amp;Assumptions'!$J$29)^(FN$46-1))</f>
        <v>0</v>
      </c>
      <c r="FJ287" s="588">
        <f>AND(FO$55&gt;0,SUM($E287:FI287)&lt;'Summary&amp;Assumptions'!$G$32*$B287,$D287&gt;='Summary&amp;Assumptions'!$D$17,FO$47&gt;=$D287,FO$47&lt;=EDATE($D287,'Summary&amp;Assumptions'!$G$32))*$B287+AND(FO$56&lt;'Summary&amp;Assumptions'!$J$31,FO$47&gt;=$FO287,FO$47&lt;=$FP287)*(('Summary&amp;Assumptions'!$H$25*$C287)*(1+'Summary&amp;Assumptions'!$J$29)^(FO$46-1))+AND(FO$56&lt;'Summary&amp;Assumptions'!$J$31,FO$47&gt;=$FQ287,FO$47&lt;=$FR287)*(('Summary&amp;Assumptions'!$H$25*$C287)*(1+'Summary&amp;Assumptions'!$J$29)^(FO$46-1))</f>
        <v>0</v>
      </c>
      <c r="FK287" s="588">
        <f>AND(FP$55&gt;0,SUM($E287:FJ287)&lt;'Summary&amp;Assumptions'!$G$32*$B287,$D287&gt;='Summary&amp;Assumptions'!$D$17,FP$47&gt;=$D287,FP$47&lt;=EDATE($D287,'Summary&amp;Assumptions'!$G$32))*$B287+AND(FP$56&lt;'Summary&amp;Assumptions'!$J$31,FP$47&gt;=$FO287,FP$47&lt;=$FP287)*(('Summary&amp;Assumptions'!$H$25*$C287)*(1+'Summary&amp;Assumptions'!$J$29)^(FP$46-1))+AND(FP$56&lt;'Summary&amp;Assumptions'!$J$31,FP$47&gt;=$FQ287,FP$47&lt;=$FR287)*(('Summary&amp;Assumptions'!$H$25*$C287)*(1+'Summary&amp;Assumptions'!$J$29)^(FP$46-1))</f>
        <v>0</v>
      </c>
      <c r="FL287" s="588">
        <f>AND(FQ$55&gt;0,SUM($E287:FK287)&lt;'Summary&amp;Assumptions'!$G$32*$B287,$D287&gt;='Summary&amp;Assumptions'!$D$17,FQ$47&gt;=$D287,FQ$47&lt;=EDATE($D287,'Summary&amp;Assumptions'!$G$32))*$B287+AND(FQ$56&lt;'Summary&amp;Assumptions'!$J$31,FQ$47&gt;=$FO287,FQ$47&lt;=$FP287)*(('Summary&amp;Assumptions'!$H$25*$C287)*(1+'Summary&amp;Assumptions'!$J$29)^(FQ$46-1))+AND(FQ$56&lt;'Summary&amp;Assumptions'!$J$31,FQ$47&gt;=$FQ287,FQ$47&lt;=$FR287)*(('Summary&amp;Assumptions'!$H$25*$C287)*(1+'Summary&amp;Assumptions'!$J$29)^(FQ$46-1))</f>
        <v>0</v>
      </c>
      <c r="FO287" s="576">
        <f>EDATE(D287,'Summary&amp;Assumptions'!$G$34)</f>
        <v>49522</v>
      </c>
      <c r="FP287" s="576">
        <f>EDATE(FO287,'Summary&amp;Assumptions'!$G$33-1)</f>
        <v>49553</v>
      </c>
      <c r="FQ287" s="576">
        <f>EDATE(FO287,'Summary&amp;Assumptions'!$G$34)</f>
        <v>49888</v>
      </c>
      <c r="FR287" s="576">
        <f>EDATE(FQ287,'Summary&amp;Assumptions'!$G$33-1)</f>
        <v>49919</v>
      </c>
    </row>
    <row r="288" spans="2:174" hidden="1" x14ac:dyDescent="0.2">
      <c r="B288" s="588">
        <v>0</v>
      </c>
      <c r="C288" s="193">
        <v>0</v>
      </c>
      <c r="D288" s="589">
        <v>49188</v>
      </c>
      <c r="F288" s="588">
        <f>AND(K$55&gt;0,SUM($E288:E288)&lt;'Summary&amp;Assumptions'!$G$32*$B288,$D288&gt;='Summary&amp;Assumptions'!$D$17,K$47&gt;=$D288,K$47&lt;=EDATE($D288,'Summary&amp;Assumptions'!$G$32))*$B288+AND(K$56&lt;'Summary&amp;Assumptions'!$J$31,K$47&gt;=$FO288,K$47&lt;=$FP288)*(('Summary&amp;Assumptions'!$H$25*$C288)*(1+'Summary&amp;Assumptions'!$J$29)^(K$46-1))+AND(K$56&lt;'Summary&amp;Assumptions'!$J$31,K$47&gt;=$FQ288,K$47&lt;=$FR288)*(('Summary&amp;Assumptions'!$H$25*$C288)*(1+'Summary&amp;Assumptions'!$J$29)^(K$46-1))</f>
        <v>0</v>
      </c>
      <c r="G288" s="588">
        <f>AND(L$55&gt;0,SUM($E288:F288)&lt;'Summary&amp;Assumptions'!$G$32*$B288,$D288&gt;='Summary&amp;Assumptions'!$D$17,L$47&gt;=$D288,L$47&lt;=EDATE($D288,'Summary&amp;Assumptions'!$G$32))*$B288+AND(L$56&lt;'Summary&amp;Assumptions'!$J$31,L$47&gt;=$FO288,L$47&lt;=$FP288)*(('Summary&amp;Assumptions'!$H$25*$C288)*(1+'Summary&amp;Assumptions'!$J$29)^(L$46-1))+AND(L$56&lt;'Summary&amp;Assumptions'!$J$31,L$47&gt;=$FQ288,L$47&lt;=$FR288)*(('Summary&amp;Assumptions'!$H$25*$C288)*(1+'Summary&amp;Assumptions'!$J$29)^(L$46-1))</f>
        <v>0</v>
      </c>
      <c r="H288" s="588">
        <f>AND(M$55&gt;0,SUM($E288:G288)&lt;'Summary&amp;Assumptions'!$G$32*$B288,$D288&gt;='Summary&amp;Assumptions'!$D$17,M$47&gt;=$D288,M$47&lt;=EDATE($D288,'Summary&amp;Assumptions'!$G$32))*$B288+AND(M$56&lt;'Summary&amp;Assumptions'!$J$31,M$47&gt;=$FO288,M$47&lt;=$FP288)*(('Summary&amp;Assumptions'!$H$25*$C288)*(1+'Summary&amp;Assumptions'!$J$29)^(M$46-1))+AND(M$56&lt;'Summary&amp;Assumptions'!$J$31,M$47&gt;=$FQ288,M$47&lt;=$FR288)*(('Summary&amp;Assumptions'!$H$25*$C288)*(1+'Summary&amp;Assumptions'!$J$29)^(M$46-1))</f>
        <v>0</v>
      </c>
      <c r="I288" s="588">
        <f>AND(N$55&gt;0,SUM($E288:H288)&lt;'Summary&amp;Assumptions'!$G$32*$B288,$D288&gt;='Summary&amp;Assumptions'!$D$17,N$47&gt;=$D288,N$47&lt;=EDATE($D288,'Summary&amp;Assumptions'!$G$32))*$B288+AND(N$56&lt;'Summary&amp;Assumptions'!$J$31,N$47&gt;=$FO288,N$47&lt;=$FP288)*(('Summary&amp;Assumptions'!$H$25*$C288)*(1+'Summary&amp;Assumptions'!$J$29)^(N$46-1))+AND(N$56&lt;'Summary&amp;Assumptions'!$J$31,N$47&gt;=$FQ288,N$47&lt;=$FR288)*(('Summary&amp;Assumptions'!$H$25*$C288)*(1+'Summary&amp;Assumptions'!$J$29)^(N$46-1))</f>
        <v>0</v>
      </c>
      <c r="J288" s="588">
        <f>AND(O$55&gt;0,SUM($E288:I288)&lt;'Summary&amp;Assumptions'!$G$32*$B288,$D288&gt;='Summary&amp;Assumptions'!$D$17,O$47&gt;=$D288,O$47&lt;=EDATE($D288,'Summary&amp;Assumptions'!$G$32))*$B288+AND(O$56&lt;'Summary&amp;Assumptions'!$J$31,O$47&gt;=$FO288,O$47&lt;=$FP288)*(('Summary&amp;Assumptions'!$H$25*$C288)*(1+'Summary&amp;Assumptions'!$J$29)^(O$46-1))+AND(O$56&lt;'Summary&amp;Assumptions'!$J$31,O$47&gt;=$FQ288,O$47&lt;=$FR288)*(('Summary&amp;Assumptions'!$H$25*$C288)*(1+'Summary&amp;Assumptions'!$J$29)^(O$46-1))</f>
        <v>0</v>
      </c>
      <c r="K288" s="588">
        <f>AND(P$55&gt;0,SUM($E288:J288)&lt;'Summary&amp;Assumptions'!$G$32*$B288,$D288&gt;='Summary&amp;Assumptions'!$D$17,P$47&gt;=$D288,P$47&lt;=EDATE($D288,'Summary&amp;Assumptions'!$G$32))*$B288+AND(P$56&lt;'Summary&amp;Assumptions'!$J$31,P$47&gt;=$FO288,P$47&lt;=$FP288)*(('Summary&amp;Assumptions'!$H$25*$C288)*(1+'Summary&amp;Assumptions'!$J$29)^(P$46-1))+AND(P$56&lt;'Summary&amp;Assumptions'!$J$31,P$47&gt;=$FQ288,P$47&lt;=$FR288)*(('Summary&amp;Assumptions'!$H$25*$C288)*(1+'Summary&amp;Assumptions'!$J$29)^(P$46-1))</f>
        <v>0</v>
      </c>
      <c r="L288" s="588">
        <f>AND(Q$55&gt;0,SUM($E288:K288)&lt;'Summary&amp;Assumptions'!$G$32*$B288,$D288&gt;='Summary&amp;Assumptions'!$D$17,Q$47&gt;=$D288,Q$47&lt;=EDATE($D288,'Summary&amp;Assumptions'!$G$32))*$B288+AND(Q$56&lt;'Summary&amp;Assumptions'!$J$31,Q$47&gt;=$FO288,Q$47&lt;=$FP288)*(('Summary&amp;Assumptions'!$H$25*$C288)*(1+'Summary&amp;Assumptions'!$J$29)^(Q$46-1))+AND(Q$56&lt;'Summary&amp;Assumptions'!$J$31,Q$47&gt;=$FQ288,Q$47&lt;=$FR288)*(('Summary&amp;Assumptions'!$H$25*$C288)*(1+'Summary&amp;Assumptions'!$J$29)^(Q$46-1))</f>
        <v>0</v>
      </c>
      <c r="M288" s="588">
        <f>AND(R$55&gt;0,SUM($E288:L288)&lt;'Summary&amp;Assumptions'!$G$32*$B288,$D288&gt;='Summary&amp;Assumptions'!$D$17,R$47&gt;=$D288,R$47&lt;=EDATE($D288,'Summary&amp;Assumptions'!$G$32))*$B288+AND(R$56&lt;'Summary&amp;Assumptions'!$J$31,R$47&gt;=$FO288,R$47&lt;=$FP288)*(('Summary&amp;Assumptions'!$H$25*$C288)*(1+'Summary&amp;Assumptions'!$J$29)^(R$46-1))+AND(R$56&lt;'Summary&amp;Assumptions'!$J$31,R$47&gt;=$FQ288,R$47&lt;=$FR288)*(('Summary&amp;Assumptions'!$H$25*$C288)*(1+'Summary&amp;Assumptions'!$J$29)^(R$46-1))</f>
        <v>0</v>
      </c>
      <c r="N288" s="588">
        <f>AND(S$55&gt;0,SUM($E288:M288)&lt;'Summary&amp;Assumptions'!$G$32*$B288,$D288&gt;='Summary&amp;Assumptions'!$D$17,S$47&gt;=$D288,S$47&lt;=EDATE($D288,'Summary&amp;Assumptions'!$G$32))*$B288+AND(S$56&lt;'Summary&amp;Assumptions'!$J$31,S$47&gt;=$FO288,S$47&lt;=$FP288)*(('Summary&amp;Assumptions'!$H$25*$C288)*(1+'Summary&amp;Assumptions'!$J$29)^(S$46-1))+AND(S$56&lt;'Summary&amp;Assumptions'!$J$31,S$47&gt;=$FQ288,S$47&lt;=$FR288)*(('Summary&amp;Assumptions'!$H$25*$C288)*(1+'Summary&amp;Assumptions'!$J$29)^(S$46-1))</f>
        <v>0</v>
      </c>
      <c r="O288" s="588">
        <f>AND(T$55&gt;0,SUM($E288:N288)&lt;'Summary&amp;Assumptions'!$G$32*$B288,$D288&gt;='Summary&amp;Assumptions'!$D$17,T$47&gt;=$D288,T$47&lt;=EDATE($D288,'Summary&amp;Assumptions'!$G$32))*$B288+AND(T$56&lt;'Summary&amp;Assumptions'!$J$31,T$47&gt;=$FO288,T$47&lt;=$FP288)*(('Summary&amp;Assumptions'!$H$25*$C288)*(1+'Summary&amp;Assumptions'!$J$29)^(T$46-1))+AND(T$56&lt;'Summary&amp;Assumptions'!$J$31,T$47&gt;=$FQ288,T$47&lt;=$FR288)*(('Summary&amp;Assumptions'!$H$25*$C288)*(1+'Summary&amp;Assumptions'!$J$29)^(T$46-1))</f>
        <v>0</v>
      </c>
      <c r="P288" s="588">
        <f>AND(U$55&gt;0,SUM($E288:O288)&lt;'Summary&amp;Assumptions'!$G$32*$B288,$D288&gt;='Summary&amp;Assumptions'!$D$17,U$47&gt;=$D288,U$47&lt;=EDATE($D288,'Summary&amp;Assumptions'!$G$32))*$B288+AND(U$56&lt;'Summary&amp;Assumptions'!$J$31,U$47&gt;=$FO288,U$47&lt;=$FP288)*(('Summary&amp;Assumptions'!$H$25*$C288)*(1+'Summary&amp;Assumptions'!$J$29)^(U$46-1))+AND(U$56&lt;'Summary&amp;Assumptions'!$J$31,U$47&gt;=$FQ288,U$47&lt;=$FR288)*(('Summary&amp;Assumptions'!$H$25*$C288)*(1+'Summary&amp;Assumptions'!$J$29)^(U$46-1))</f>
        <v>0</v>
      </c>
      <c r="Q288" s="588">
        <f>AND(V$55&gt;0,SUM($E288:P288)&lt;'Summary&amp;Assumptions'!$G$32*$B288,$D288&gt;='Summary&amp;Assumptions'!$D$17,V$47&gt;=$D288,V$47&lt;=EDATE($D288,'Summary&amp;Assumptions'!$G$32))*$B288+AND(V$56&lt;'Summary&amp;Assumptions'!$J$31,V$47&gt;=$FO288,V$47&lt;=$FP288)*(('Summary&amp;Assumptions'!$H$25*$C288)*(1+'Summary&amp;Assumptions'!$J$29)^(V$46-1))+AND(V$56&lt;'Summary&amp;Assumptions'!$J$31,V$47&gt;=$FQ288,V$47&lt;=$FR288)*(('Summary&amp;Assumptions'!$H$25*$C288)*(1+'Summary&amp;Assumptions'!$J$29)^(V$46-1))</f>
        <v>0</v>
      </c>
      <c r="R288" s="588">
        <f>AND(W$55&gt;0,SUM($E288:Q288)&lt;'Summary&amp;Assumptions'!$G$32*$B288,$D288&gt;='Summary&amp;Assumptions'!$D$17,W$47&gt;=$D288,W$47&lt;=EDATE($D288,'Summary&amp;Assumptions'!$G$32))*$B288+AND(W$56&lt;'Summary&amp;Assumptions'!$J$31,W$47&gt;=$FO288,W$47&lt;=$FP288)*(('Summary&amp;Assumptions'!$H$25*$C288)*(1+'Summary&amp;Assumptions'!$J$29)^(W$46-1))+AND(W$56&lt;'Summary&amp;Assumptions'!$J$31,W$47&gt;=$FQ288,W$47&lt;=$FR288)*(('Summary&amp;Assumptions'!$H$25*$C288)*(1+'Summary&amp;Assumptions'!$J$29)^(W$46-1))</f>
        <v>0</v>
      </c>
      <c r="S288" s="588">
        <f>AND(X$55&gt;0,SUM($E288:R288)&lt;'Summary&amp;Assumptions'!$G$32*$B288,$D288&gt;='Summary&amp;Assumptions'!$D$17,X$47&gt;=$D288,X$47&lt;=EDATE($D288,'Summary&amp;Assumptions'!$G$32))*$B288+AND(X$56&lt;'Summary&amp;Assumptions'!$J$31,X$47&gt;=$FO288,X$47&lt;=$FP288)*(('Summary&amp;Assumptions'!$H$25*$C288)*(1+'Summary&amp;Assumptions'!$J$29)^(X$46-1))+AND(X$56&lt;'Summary&amp;Assumptions'!$J$31,X$47&gt;=$FQ288,X$47&lt;=$FR288)*(('Summary&amp;Assumptions'!$H$25*$C288)*(1+'Summary&amp;Assumptions'!$J$29)^(X$46-1))</f>
        <v>0</v>
      </c>
      <c r="T288" s="588">
        <f>AND(Y$55&gt;0,SUM($E288:S288)&lt;'Summary&amp;Assumptions'!$G$32*$B288,$D288&gt;='Summary&amp;Assumptions'!$D$17,Y$47&gt;=$D288,Y$47&lt;=EDATE($D288,'Summary&amp;Assumptions'!$G$32))*$B288+AND(Y$56&lt;'Summary&amp;Assumptions'!$J$31,Y$47&gt;=$FO288,Y$47&lt;=$FP288)*(('Summary&amp;Assumptions'!$H$25*$C288)*(1+'Summary&amp;Assumptions'!$J$29)^(Y$46-1))+AND(Y$56&lt;'Summary&amp;Assumptions'!$J$31,Y$47&gt;=$FQ288,Y$47&lt;=$FR288)*(('Summary&amp;Assumptions'!$H$25*$C288)*(1+'Summary&amp;Assumptions'!$J$29)^(Y$46-1))</f>
        <v>0</v>
      </c>
      <c r="U288" s="588">
        <f>AND(Z$55&gt;0,SUM($E288:T288)&lt;'Summary&amp;Assumptions'!$G$32*$B288,$D288&gt;='Summary&amp;Assumptions'!$D$17,Z$47&gt;=$D288,Z$47&lt;=EDATE($D288,'Summary&amp;Assumptions'!$G$32))*$B288+AND(Z$56&lt;'Summary&amp;Assumptions'!$J$31,Z$47&gt;=$FO288,Z$47&lt;=$FP288)*(('Summary&amp;Assumptions'!$H$25*$C288)*(1+'Summary&amp;Assumptions'!$J$29)^(Z$46-1))+AND(Z$56&lt;'Summary&amp;Assumptions'!$J$31,Z$47&gt;=$FQ288,Z$47&lt;=$FR288)*(('Summary&amp;Assumptions'!$H$25*$C288)*(1+'Summary&amp;Assumptions'!$J$29)^(Z$46-1))</f>
        <v>0</v>
      </c>
      <c r="V288" s="588">
        <f>AND(AA$55&gt;0,SUM($E288:U288)&lt;'Summary&amp;Assumptions'!$G$32*$B288,$D288&gt;='Summary&amp;Assumptions'!$D$17,AA$47&gt;=$D288,AA$47&lt;=EDATE($D288,'Summary&amp;Assumptions'!$G$32))*$B288+AND(AA$56&lt;'Summary&amp;Assumptions'!$J$31,AA$47&gt;=$FO288,AA$47&lt;=$FP288)*(('Summary&amp;Assumptions'!$H$25*$C288)*(1+'Summary&amp;Assumptions'!$J$29)^(AA$46-1))+AND(AA$56&lt;'Summary&amp;Assumptions'!$J$31,AA$47&gt;=$FQ288,AA$47&lt;=$FR288)*(('Summary&amp;Assumptions'!$H$25*$C288)*(1+'Summary&amp;Assumptions'!$J$29)^(AA$46-1))</f>
        <v>0</v>
      </c>
      <c r="W288" s="588">
        <f>AND(AB$55&gt;0,SUM($E288:V288)&lt;'Summary&amp;Assumptions'!$G$32*$B288,$D288&gt;='Summary&amp;Assumptions'!$D$17,AB$47&gt;=$D288,AB$47&lt;=EDATE($D288,'Summary&amp;Assumptions'!$G$32))*$B288+AND(AB$56&lt;'Summary&amp;Assumptions'!$J$31,AB$47&gt;=$FO288,AB$47&lt;=$FP288)*(('Summary&amp;Assumptions'!$H$25*$C288)*(1+'Summary&amp;Assumptions'!$J$29)^(AB$46-1))+AND(AB$56&lt;'Summary&amp;Assumptions'!$J$31,AB$47&gt;=$FQ288,AB$47&lt;=$FR288)*(('Summary&amp;Assumptions'!$H$25*$C288)*(1+'Summary&amp;Assumptions'!$J$29)^(AB$46-1))</f>
        <v>0</v>
      </c>
      <c r="X288" s="588">
        <f>AND(AC$55&gt;0,SUM($E288:W288)&lt;'Summary&amp;Assumptions'!$G$32*$B288,$D288&gt;='Summary&amp;Assumptions'!$D$17,AC$47&gt;=$D288,AC$47&lt;=EDATE($D288,'Summary&amp;Assumptions'!$G$32))*$B288+AND(AC$56&lt;'Summary&amp;Assumptions'!$J$31,AC$47&gt;=$FO288,AC$47&lt;=$FP288)*(('Summary&amp;Assumptions'!$H$25*$C288)*(1+'Summary&amp;Assumptions'!$J$29)^(AC$46-1))+AND(AC$56&lt;'Summary&amp;Assumptions'!$J$31,AC$47&gt;=$FQ288,AC$47&lt;=$FR288)*(('Summary&amp;Assumptions'!$H$25*$C288)*(1+'Summary&amp;Assumptions'!$J$29)^(AC$46-1))</f>
        <v>0</v>
      </c>
      <c r="Y288" s="588">
        <f>AND(AD$55&gt;0,SUM($E288:X288)&lt;'Summary&amp;Assumptions'!$G$32*$B288,$D288&gt;='Summary&amp;Assumptions'!$D$17,AD$47&gt;=$D288,AD$47&lt;=EDATE($D288,'Summary&amp;Assumptions'!$G$32))*$B288+AND(AD$56&lt;'Summary&amp;Assumptions'!$J$31,AD$47&gt;=$FO288,AD$47&lt;=$FP288)*(('Summary&amp;Assumptions'!$H$25*$C288)*(1+'Summary&amp;Assumptions'!$J$29)^(AD$46-1))+AND(AD$56&lt;'Summary&amp;Assumptions'!$J$31,AD$47&gt;=$FQ288,AD$47&lt;=$FR288)*(('Summary&amp;Assumptions'!$H$25*$C288)*(1+'Summary&amp;Assumptions'!$J$29)^(AD$46-1))</f>
        <v>0</v>
      </c>
      <c r="Z288" s="588">
        <f>AND(AE$55&gt;0,SUM($E288:Y288)&lt;'Summary&amp;Assumptions'!$G$32*$B288,$D288&gt;='Summary&amp;Assumptions'!$D$17,AE$47&gt;=$D288,AE$47&lt;=EDATE($D288,'Summary&amp;Assumptions'!$G$32))*$B288+AND(AE$56&lt;'Summary&amp;Assumptions'!$J$31,AE$47&gt;=$FO288,AE$47&lt;=$FP288)*(('Summary&amp;Assumptions'!$H$25*$C288)*(1+'Summary&amp;Assumptions'!$J$29)^(AE$46-1))+AND(AE$56&lt;'Summary&amp;Assumptions'!$J$31,AE$47&gt;=$FQ288,AE$47&lt;=$FR288)*(('Summary&amp;Assumptions'!$H$25*$C288)*(1+'Summary&amp;Assumptions'!$J$29)^(AE$46-1))</f>
        <v>0</v>
      </c>
      <c r="AA288" s="588">
        <f>AND(AF$55&gt;0,SUM($E288:Z288)&lt;'Summary&amp;Assumptions'!$G$32*$B288,$D288&gt;='Summary&amp;Assumptions'!$D$17,AF$47&gt;=$D288,AF$47&lt;=EDATE($D288,'Summary&amp;Assumptions'!$G$32))*$B288+AND(AF$56&lt;'Summary&amp;Assumptions'!$J$31,AF$47&gt;=$FO288,AF$47&lt;=$FP288)*(('Summary&amp;Assumptions'!$H$25*$C288)*(1+'Summary&amp;Assumptions'!$J$29)^(AF$46-1))+AND(AF$56&lt;'Summary&amp;Assumptions'!$J$31,AF$47&gt;=$FQ288,AF$47&lt;=$FR288)*(('Summary&amp;Assumptions'!$H$25*$C288)*(1+'Summary&amp;Assumptions'!$J$29)^(AF$46-1))</f>
        <v>0</v>
      </c>
      <c r="AB288" s="588">
        <f>AND(AG$55&gt;0,SUM($E288:AA288)&lt;'Summary&amp;Assumptions'!$G$32*$B288,$D288&gt;='Summary&amp;Assumptions'!$D$17,AG$47&gt;=$D288,AG$47&lt;=EDATE($D288,'Summary&amp;Assumptions'!$G$32))*$B288+AND(AG$56&lt;'Summary&amp;Assumptions'!$J$31,AG$47&gt;=$FO288,AG$47&lt;=$FP288)*(('Summary&amp;Assumptions'!$H$25*$C288)*(1+'Summary&amp;Assumptions'!$J$29)^(AG$46-1))+AND(AG$56&lt;'Summary&amp;Assumptions'!$J$31,AG$47&gt;=$FQ288,AG$47&lt;=$FR288)*(('Summary&amp;Assumptions'!$H$25*$C288)*(1+'Summary&amp;Assumptions'!$J$29)^(AG$46-1))</f>
        <v>0</v>
      </c>
      <c r="AC288" s="588">
        <f>AND(AH$55&gt;0,SUM($E288:AB288)&lt;'Summary&amp;Assumptions'!$G$32*$B288,$D288&gt;='Summary&amp;Assumptions'!$D$17,AH$47&gt;=$D288,AH$47&lt;=EDATE($D288,'Summary&amp;Assumptions'!$G$32))*$B288+AND(AH$56&lt;'Summary&amp;Assumptions'!$J$31,AH$47&gt;=$FO288,AH$47&lt;=$FP288)*(('Summary&amp;Assumptions'!$H$25*$C288)*(1+'Summary&amp;Assumptions'!$J$29)^(AH$46-1))+AND(AH$56&lt;'Summary&amp;Assumptions'!$J$31,AH$47&gt;=$FQ288,AH$47&lt;=$FR288)*(('Summary&amp;Assumptions'!$H$25*$C288)*(1+'Summary&amp;Assumptions'!$J$29)^(AH$46-1))</f>
        <v>0</v>
      </c>
      <c r="AD288" s="588">
        <f>AND(AI$55&gt;0,SUM($E288:AC288)&lt;'Summary&amp;Assumptions'!$G$32*$B288,$D288&gt;='Summary&amp;Assumptions'!$D$17,AI$47&gt;=$D288,AI$47&lt;=EDATE($D288,'Summary&amp;Assumptions'!$G$32))*$B288+AND(AI$56&lt;'Summary&amp;Assumptions'!$J$31,AI$47&gt;=$FO288,AI$47&lt;=$FP288)*(('Summary&amp;Assumptions'!$H$25*$C288)*(1+'Summary&amp;Assumptions'!$J$29)^(AI$46-1))+AND(AI$56&lt;'Summary&amp;Assumptions'!$J$31,AI$47&gt;=$FQ288,AI$47&lt;=$FR288)*(('Summary&amp;Assumptions'!$H$25*$C288)*(1+'Summary&amp;Assumptions'!$J$29)^(AI$46-1))</f>
        <v>0</v>
      </c>
      <c r="AE288" s="588">
        <f>AND(AJ$55&gt;0,SUM($E288:AD288)&lt;'Summary&amp;Assumptions'!$G$32*$B288,$D288&gt;='Summary&amp;Assumptions'!$D$17,AJ$47&gt;=$D288,AJ$47&lt;=EDATE($D288,'Summary&amp;Assumptions'!$G$32))*$B288+AND(AJ$56&lt;'Summary&amp;Assumptions'!$J$31,AJ$47&gt;=$FO288,AJ$47&lt;=$FP288)*(('Summary&amp;Assumptions'!$H$25*$C288)*(1+'Summary&amp;Assumptions'!$J$29)^(AJ$46-1))+AND(AJ$56&lt;'Summary&amp;Assumptions'!$J$31,AJ$47&gt;=$FQ288,AJ$47&lt;=$FR288)*(('Summary&amp;Assumptions'!$H$25*$C288)*(1+'Summary&amp;Assumptions'!$J$29)^(AJ$46-1))</f>
        <v>0</v>
      </c>
      <c r="AF288" s="588">
        <f>AND(AK$55&gt;0,SUM($E288:AE288)&lt;'Summary&amp;Assumptions'!$G$32*$B288,$D288&gt;='Summary&amp;Assumptions'!$D$17,AK$47&gt;=$D288,AK$47&lt;=EDATE($D288,'Summary&amp;Assumptions'!$G$32))*$B288+AND(AK$56&lt;'Summary&amp;Assumptions'!$J$31,AK$47&gt;=$FO288,AK$47&lt;=$FP288)*(('Summary&amp;Assumptions'!$H$25*$C288)*(1+'Summary&amp;Assumptions'!$J$29)^(AK$46-1))+AND(AK$56&lt;'Summary&amp;Assumptions'!$J$31,AK$47&gt;=$FQ288,AK$47&lt;=$FR288)*(('Summary&amp;Assumptions'!$H$25*$C288)*(1+'Summary&amp;Assumptions'!$J$29)^(AK$46-1))</f>
        <v>0</v>
      </c>
      <c r="AG288" s="588">
        <f>AND(AL$55&gt;0,SUM($E288:AF288)&lt;'Summary&amp;Assumptions'!$G$32*$B288,$D288&gt;='Summary&amp;Assumptions'!$D$17,AL$47&gt;=$D288,AL$47&lt;=EDATE($D288,'Summary&amp;Assumptions'!$G$32))*$B288+AND(AL$56&lt;'Summary&amp;Assumptions'!$J$31,AL$47&gt;=$FO288,AL$47&lt;=$FP288)*(('Summary&amp;Assumptions'!$H$25*$C288)*(1+'Summary&amp;Assumptions'!$J$29)^(AL$46-1))+AND(AL$56&lt;'Summary&amp;Assumptions'!$J$31,AL$47&gt;=$FQ288,AL$47&lt;=$FR288)*(('Summary&amp;Assumptions'!$H$25*$C288)*(1+'Summary&amp;Assumptions'!$J$29)^(AL$46-1))</f>
        <v>0</v>
      </c>
      <c r="AH288" s="588">
        <f>AND(AM$55&gt;0,SUM($E288:AG288)&lt;'Summary&amp;Assumptions'!$G$32*$B288,$D288&gt;='Summary&amp;Assumptions'!$D$17,AM$47&gt;=$D288,AM$47&lt;=EDATE($D288,'Summary&amp;Assumptions'!$G$32))*$B288+AND(AM$56&lt;'Summary&amp;Assumptions'!$J$31,AM$47&gt;=$FO288,AM$47&lt;=$FP288)*(('Summary&amp;Assumptions'!$H$25*$C288)*(1+'Summary&amp;Assumptions'!$J$29)^(AM$46-1))+AND(AM$56&lt;'Summary&amp;Assumptions'!$J$31,AM$47&gt;=$FQ288,AM$47&lt;=$FR288)*(('Summary&amp;Assumptions'!$H$25*$C288)*(1+'Summary&amp;Assumptions'!$J$29)^(AM$46-1))</f>
        <v>0</v>
      </c>
      <c r="AI288" s="588">
        <f>AND(AN$55&gt;0,SUM($E288:AH288)&lt;'Summary&amp;Assumptions'!$G$32*$B288,$D288&gt;='Summary&amp;Assumptions'!$D$17,AN$47&gt;=$D288,AN$47&lt;=EDATE($D288,'Summary&amp;Assumptions'!$G$32))*$B288+AND(AN$56&lt;'Summary&amp;Assumptions'!$J$31,AN$47&gt;=$FO288,AN$47&lt;=$FP288)*(('Summary&amp;Assumptions'!$H$25*$C288)*(1+'Summary&amp;Assumptions'!$J$29)^(AN$46-1))+AND(AN$56&lt;'Summary&amp;Assumptions'!$J$31,AN$47&gt;=$FQ288,AN$47&lt;=$FR288)*(('Summary&amp;Assumptions'!$H$25*$C288)*(1+'Summary&amp;Assumptions'!$J$29)^(AN$46-1))</f>
        <v>0</v>
      </c>
      <c r="AJ288" s="588">
        <f>AND(AO$55&gt;0,SUM($E288:AI288)&lt;'Summary&amp;Assumptions'!$G$32*$B288,$D288&gt;='Summary&amp;Assumptions'!$D$17,AO$47&gt;=$D288,AO$47&lt;=EDATE($D288,'Summary&amp;Assumptions'!$G$32))*$B288+AND(AO$56&lt;'Summary&amp;Assumptions'!$J$31,AO$47&gt;=$FO288,AO$47&lt;=$FP288)*(('Summary&amp;Assumptions'!$H$25*$C288)*(1+'Summary&amp;Assumptions'!$J$29)^(AO$46-1))+AND(AO$56&lt;'Summary&amp;Assumptions'!$J$31,AO$47&gt;=$FQ288,AO$47&lt;=$FR288)*(('Summary&amp;Assumptions'!$H$25*$C288)*(1+'Summary&amp;Assumptions'!$J$29)^(AO$46-1))</f>
        <v>0</v>
      </c>
      <c r="AK288" s="588">
        <f>AND(AP$55&gt;0,SUM($E288:AJ288)&lt;'Summary&amp;Assumptions'!$G$32*$B288,$D288&gt;='Summary&amp;Assumptions'!$D$17,AP$47&gt;=$D288,AP$47&lt;=EDATE($D288,'Summary&amp;Assumptions'!$G$32))*$B288+AND(AP$56&lt;'Summary&amp;Assumptions'!$J$31,AP$47&gt;=$FO288,AP$47&lt;=$FP288)*(('Summary&amp;Assumptions'!$H$25*$C288)*(1+'Summary&amp;Assumptions'!$J$29)^(AP$46-1))+AND(AP$56&lt;'Summary&amp;Assumptions'!$J$31,AP$47&gt;=$FQ288,AP$47&lt;=$FR288)*(('Summary&amp;Assumptions'!$H$25*$C288)*(1+'Summary&amp;Assumptions'!$J$29)^(AP$46-1))</f>
        <v>0</v>
      </c>
      <c r="AL288" s="588">
        <f>AND(AQ$55&gt;0,SUM($E288:AK288)&lt;'Summary&amp;Assumptions'!$G$32*$B288,$D288&gt;='Summary&amp;Assumptions'!$D$17,AQ$47&gt;=$D288,AQ$47&lt;=EDATE($D288,'Summary&amp;Assumptions'!$G$32))*$B288+AND(AQ$56&lt;'Summary&amp;Assumptions'!$J$31,AQ$47&gt;=$FO288,AQ$47&lt;=$FP288)*(('Summary&amp;Assumptions'!$H$25*$C288)*(1+'Summary&amp;Assumptions'!$J$29)^(AQ$46-1))+AND(AQ$56&lt;'Summary&amp;Assumptions'!$J$31,AQ$47&gt;=$FQ288,AQ$47&lt;=$FR288)*(('Summary&amp;Assumptions'!$H$25*$C288)*(1+'Summary&amp;Assumptions'!$J$29)^(AQ$46-1))</f>
        <v>0</v>
      </c>
      <c r="AM288" s="588">
        <f>AND(AR$55&gt;0,SUM($E288:AL288)&lt;'Summary&amp;Assumptions'!$G$32*$B288,$D288&gt;='Summary&amp;Assumptions'!$D$17,AR$47&gt;=$D288,AR$47&lt;=EDATE($D288,'Summary&amp;Assumptions'!$G$32))*$B288+AND(AR$56&lt;'Summary&amp;Assumptions'!$J$31,AR$47&gt;=$FO288,AR$47&lt;=$FP288)*(('Summary&amp;Assumptions'!$H$25*$C288)*(1+'Summary&amp;Assumptions'!$J$29)^(AR$46-1))+AND(AR$56&lt;'Summary&amp;Assumptions'!$J$31,AR$47&gt;=$FQ288,AR$47&lt;=$FR288)*(('Summary&amp;Assumptions'!$H$25*$C288)*(1+'Summary&amp;Assumptions'!$J$29)^(AR$46-1))</f>
        <v>0</v>
      </c>
      <c r="AN288" s="588">
        <f>AND(AS$55&gt;0,SUM($E288:AM288)&lt;'Summary&amp;Assumptions'!$G$32*$B288,$D288&gt;='Summary&amp;Assumptions'!$D$17,AS$47&gt;=$D288,AS$47&lt;=EDATE($D288,'Summary&amp;Assumptions'!$G$32))*$B288+AND(AS$56&lt;'Summary&amp;Assumptions'!$J$31,AS$47&gt;=$FO288,AS$47&lt;=$FP288)*(('Summary&amp;Assumptions'!$H$25*$C288)*(1+'Summary&amp;Assumptions'!$J$29)^(AS$46-1))+AND(AS$56&lt;'Summary&amp;Assumptions'!$J$31,AS$47&gt;=$FQ288,AS$47&lt;=$FR288)*(('Summary&amp;Assumptions'!$H$25*$C288)*(1+'Summary&amp;Assumptions'!$J$29)^(AS$46-1))</f>
        <v>0</v>
      </c>
      <c r="AO288" s="588">
        <f>AND(AT$55&gt;0,SUM($E288:AN288)&lt;'Summary&amp;Assumptions'!$G$32*$B288,$D288&gt;='Summary&amp;Assumptions'!$D$17,AT$47&gt;=$D288,AT$47&lt;=EDATE($D288,'Summary&amp;Assumptions'!$G$32))*$B288+AND(AT$56&lt;'Summary&amp;Assumptions'!$J$31,AT$47&gt;=$FO288,AT$47&lt;=$FP288)*(('Summary&amp;Assumptions'!$H$25*$C288)*(1+'Summary&amp;Assumptions'!$J$29)^(AT$46-1))+AND(AT$56&lt;'Summary&amp;Assumptions'!$J$31,AT$47&gt;=$FQ288,AT$47&lt;=$FR288)*(('Summary&amp;Assumptions'!$H$25*$C288)*(1+'Summary&amp;Assumptions'!$J$29)^(AT$46-1))</f>
        <v>0</v>
      </c>
      <c r="AP288" s="588">
        <f>AND(AU$55&gt;0,SUM($E288:AO288)&lt;'Summary&amp;Assumptions'!$G$32*$B288,$D288&gt;='Summary&amp;Assumptions'!$D$17,AU$47&gt;=$D288,AU$47&lt;=EDATE($D288,'Summary&amp;Assumptions'!$G$32))*$B288+AND(AU$56&lt;'Summary&amp;Assumptions'!$J$31,AU$47&gt;=$FO288,AU$47&lt;=$FP288)*(('Summary&amp;Assumptions'!$H$25*$C288)*(1+'Summary&amp;Assumptions'!$J$29)^(AU$46-1))+AND(AU$56&lt;'Summary&amp;Assumptions'!$J$31,AU$47&gt;=$FQ288,AU$47&lt;=$FR288)*(('Summary&amp;Assumptions'!$H$25*$C288)*(1+'Summary&amp;Assumptions'!$J$29)^(AU$46-1))</f>
        <v>0</v>
      </c>
      <c r="AQ288" s="588">
        <f>AND(AV$55&gt;0,SUM($E288:AP288)&lt;'Summary&amp;Assumptions'!$G$32*$B288,$D288&gt;='Summary&amp;Assumptions'!$D$17,AV$47&gt;=$D288,AV$47&lt;=EDATE($D288,'Summary&amp;Assumptions'!$G$32))*$B288+AND(AV$56&lt;'Summary&amp;Assumptions'!$J$31,AV$47&gt;=$FO288,AV$47&lt;=$FP288)*(('Summary&amp;Assumptions'!$H$25*$C288)*(1+'Summary&amp;Assumptions'!$J$29)^(AV$46-1))+AND(AV$56&lt;'Summary&amp;Assumptions'!$J$31,AV$47&gt;=$FQ288,AV$47&lt;=$FR288)*(('Summary&amp;Assumptions'!$H$25*$C288)*(1+'Summary&amp;Assumptions'!$J$29)^(AV$46-1))</f>
        <v>0</v>
      </c>
      <c r="AR288" s="588">
        <f>AND(AW$55&gt;0,SUM($E288:AQ288)&lt;'Summary&amp;Assumptions'!$G$32*$B288,$D288&gt;='Summary&amp;Assumptions'!$D$17,AW$47&gt;=$D288,AW$47&lt;=EDATE($D288,'Summary&amp;Assumptions'!$G$32))*$B288+AND(AW$56&lt;'Summary&amp;Assumptions'!$J$31,AW$47&gt;=$FO288,AW$47&lt;=$FP288)*(('Summary&amp;Assumptions'!$H$25*$C288)*(1+'Summary&amp;Assumptions'!$J$29)^(AW$46-1))+AND(AW$56&lt;'Summary&amp;Assumptions'!$J$31,AW$47&gt;=$FQ288,AW$47&lt;=$FR288)*(('Summary&amp;Assumptions'!$H$25*$C288)*(1+'Summary&amp;Assumptions'!$J$29)^(AW$46-1))</f>
        <v>0</v>
      </c>
      <c r="AS288" s="588">
        <f>AND(AX$55&gt;0,SUM($E288:AR288)&lt;'Summary&amp;Assumptions'!$G$32*$B288,$D288&gt;='Summary&amp;Assumptions'!$D$17,AX$47&gt;=$D288,AX$47&lt;=EDATE($D288,'Summary&amp;Assumptions'!$G$32))*$B288+AND(AX$56&lt;'Summary&amp;Assumptions'!$J$31,AX$47&gt;=$FO288,AX$47&lt;=$FP288)*(('Summary&amp;Assumptions'!$H$25*$C288)*(1+'Summary&amp;Assumptions'!$J$29)^(AX$46-1))+AND(AX$56&lt;'Summary&amp;Assumptions'!$J$31,AX$47&gt;=$FQ288,AX$47&lt;=$FR288)*(('Summary&amp;Assumptions'!$H$25*$C288)*(1+'Summary&amp;Assumptions'!$J$29)^(AX$46-1))</f>
        <v>0</v>
      </c>
      <c r="AT288" s="588">
        <f>AND(AY$55&gt;0,SUM($E288:AS288)&lt;'Summary&amp;Assumptions'!$G$32*$B288,$D288&gt;='Summary&amp;Assumptions'!$D$17,AY$47&gt;=$D288,AY$47&lt;=EDATE($D288,'Summary&amp;Assumptions'!$G$32))*$B288+AND(AY$56&lt;'Summary&amp;Assumptions'!$J$31,AY$47&gt;=$FO288,AY$47&lt;=$FP288)*(('Summary&amp;Assumptions'!$H$25*$C288)*(1+'Summary&amp;Assumptions'!$J$29)^(AY$46-1))+AND(AY$56&lt;'Summary&amp;Assumptions'!$J$31,AY$47&gt;=$FQ288,AY$47&lt;=$FR288)*(('Summary&amp;Assumptions'!$H$25*$C288)*(1+'Summary&amp;Assumptions'!$J$29)^(AY$46-1))</f>
        <v>0</v>
      </c>
      <c r="AU288" s="588">
        <f>AND(AZ$55&gt;0,SUM($E288:AT288)&lt;'Summary&amp;Assumptions'!$G$32*$B288,$D288&gt;='Summary&amp;Assumptions'!$D$17,AZ$47&gt;=$D288,AZ$47&lt;=EDATE($D288,'Summary&amp;Assumptions'!$G$32))*$B288+AND(AZ$56&lt;'Summary&amp;Assumptions'!$J$31,AZ$47&gt;=$FO288,AZ$47&lt;=$FP288)*(('Summary&amp;Assumptions'!$H$25*$C288)*(1+'Summary&amp;Assumptions'!$J$29)^(AZ$46-1))+AND(AZ$56&lt;'Summary&amp;Assumptions'!$J$31,AZ$47&gt;=$FQ288,AZ$47&lt;=$FR288)*(('Summary&amp;Assumptions'!$H$25*$C288)*(1+'Summary&amp;Assumptions'!$J$29)^(AZ$46-1))</f>
        <v>0</v>
      </c>
      <c r="AV288" s="588">
        <f>AND(BA$55&gt;0,SUM($E288:AU288)&lt;'Summary&amp;Assumptions'!$G$32*$B288,$D288&gt;='Summary&amp;Assumptions'!$D$17,BA$47&gt;=$D288,BA$47&lt;=EDATE($D288,'Summary&amp;Assumptions'!$G$32))*$B288+AND(BA$56&lt;'Summary&amp;Assumptions'!$J$31,BA$47&gt;=$FO288,BA$47&lt;=$FP288)*(('Summary&amp;Assumptions'!$H$25*$C288)*(1+'Summary&amp;Assumptions'!$J$29)^(BA$46-1))+AND(BA$56&lt;'Summary&amp;Assumptions'!$J$31,BA$47&gt;=$FQ288,BA$47&lt;=$FR288)*(('Summary&amp;Assumptions'!$H$25*$C288)*(1+'Summary&amp;Assumptions'!$J$29)^(BA$46-1))</f>
        <v>0</v>
      </c>
      <c r="AW288" s="588">
        <f>AND(BB$55&gt;0,SUM($E288:AV288)&lt;'Summary&amp;Assumptions'!$G$32*$B288,$D288&gt;='Summary&amp;Assumptions'!$D$17,BB$47&gt;=$D288,BB$47&lt;=EDATE($D288,'Summary&amp;Assumptions'!$G$32))*$B288+AND(BB$56&lt;'Summary&amp;Assumptions'!$J$31,BB$47&gt;=$FO288,BB$47&lt;=$FP288)*(('Summary&amp;Assumptions'!$H$25*$C288)*(1+'Summary&amp;Assumptions'!$J$29)^(BB$46-1))+AND(BB$56&lt;'Summary&amp;Assumptions'!$J$31,BB$47&gt;=$FQ288,BB$47&lt;=$FR288)*(('Summary&amp;Assumptions'!$H$25*$C288)*(1+'Summary&amp;Assumptions'!$J$29)^(BB$46-1))</f>
        <v>0</v>
      </c>
      <c r="AX288" s="588">
        <f>AND(BC$55&gt;0,SUM($E288:AW288)&lt;'Summary&amp;Assumptions'!$G$32*$B288,$D288&gt;='Summary&amp;Assumptions'!$D$17,BC$47&gt;=$D288,BC$47&lt;=EDATE($D288,'Summary&amp;Assumptions'!$G$32))*$B288+AND(BC$56&lt;'Summary&amp;Assumptions'!$J$31,BC$47&gt;=$FO288,BC$47&lt;=$FP288)*(('Summary&amp;Assumptions'!$H$25*$C288)*(1+'Summary&amp;Assumptions'!$J$29)^(BC$46-1))+AND(BC$56&lt;'Summary&amp;Assumptions'!$J$31,BC$47&gt;=$FQ288,BC$47&lt;=$FR288)*(('Summary&amp;Assumptions'!$H$25*$C288)*(1+'Summary&amp;Assumptions'!$J$29)^(BC$46-1))</f>
        <v>0</v>
      </c>
      <c r="AY288" s="588">
        <f>AND(BD$55&gt;0,SUM($E288:AX288)&lt;'Summary&amp;Assumptions'!$G$32*$B288,$D288&gt;='Summary&amp;Assumptions'!$D$17,BD$47&gt;=$D288,BD$47&lt;=EDATE($D288,'Summary&amp;Assumptions'!$G$32))*$B288+AND(BD$56&lt;'Summary&amp;Assumptions'!$J$31,BD$47&gt;=$FO288,BD$47&lt;=$FP288)*(('Summary&amp;Assumptions'!$H$25*$C288)*(1+'Summary&amp;Assumptions'!$J$29)^(BD$46-1))+AND(BD$56&lt;'Summary&amp;Assumptions'!$J$31,BD$47&gt;=$FQ288,BD$47&lt;=$FR288)*(('Summary&amp;Assumptions'!$H$25*$C288)*(1+'Summary&amp;Assumptions'!$J$29)^(BD$46-1))</f>
        <v>0</v>
      </c>
      <c r="AZ288" s="588">
        <f>AND(BE$55&gt;0,SUM($E288:AY288)&lt;'Summary&amp;Assumptions'!$G$32*$B288,$D288&gt;='Summary&amp;Assumptions'!$D$17,BE$47&gt;=$D288,BE$47&lt;=EDATE($D288,'Summary&amp;Assumptions'!$G$32))*$B288+AND(BE$56&lt;'Summary&amp;Assumptions'!$J$31,BE$47&gt;=$FO288,BE$47&lt;=$FP288)*(('Summary&amp;Assumptions'!$H$25*$C288)*(1+'Summary&amp;Assumptions'!$J$29)^(BE$46-1))+AND(BE$56&lt;'Summary&amp;Assumptions'!$J$31,BE$47&gt;=$FQ288,BE$47&lt;=$FR288)*(('Summary&amp;Assumptions'!$H$25*$C288)*(1+'Summary&amp;Assumptions'!$J$29)^(BE$46-1))</f>
        <v>0</v>
      </c>
      <c r="BA288" s="588">
        <f>AND(BF$55&gt;0,SUM($E288:AZ288)&lt;'Summary&amp;Assumptions'!$G$32*$B288,$D288&gt;='Summary&amp;Assumptions'!$D$17,BF$47&gt;=$D288,BF$47&lt;=EDATE($D288,'Summary&amp;Assumptions'!$G$32))*$B288+AND(BF$56&lt;'Summary&amp;Assumptions'!$J$31,BF$47&gt;=$FO288,BF$47&lt;=$FP288)*(('Summary&amp;Assumptions'!$H$25*$C288)*(1+'Summary&amp;Assumptions'!$J$29)^(BF$46-1))+AND(BF$56&lt;'Summary&amp;Assumptions'!$J$31,BF$47&gt;=$FQ288,BF$47&lt;=$FR288)*(('Summary&amp;Assumptions'!$H$25*$C288)*(1+'Summary&amp;Assumptions'!$J$29)^(BF$46-1))</f>
        <v>0</v>
      </c>
      <c r="BB288" s="588">
        <f>AND(BG$55&gt;0,SUM($E288:BA288)&lt;'Summary&amp;Assumptions'!$G$32*$B288,$D288&gt;='Summary&amp;Assumptions'!$D$17,BG$47&gt;=$D288,BG$47&lt;=EDATE($D288,'Summary&amp;Assumptions'!$G$32))*$B288+AND(BG$56&lt;'Summary&amp;Assumptions'!$J$31,BG$47&gt;=$FO288,BG$47&lt;=$FP288)*(('Summary&amp;Assumptions'!$H$25*$C288)*(1+'Summary&amp;Assumptions'!$J$29)^(BG$46-1))+AND(BG$56&lt;'Summary&amp;Assumptions'!$J$31,BG$47&gt;=$FQ288,BG$47&lt;=$FR288)*(('Summary&amp;Assumptions'!$H$25*$C288)*(1+'Summary&amp;Assumptions'!$J$29)^(BG$46-1))</f>
        <v>0</v>
      </c>
      <c r="BC288" s="588">
        <f>AND(BH$55&gt;0,SUM($E288:BB288)&lt;'Summary&amp;Assumptions'!$G$32*$B288,$D288&gt;='Summary&amp;Assumptions'!$D$17,BH$47&gt;=$D288,BH$47&lt;=EDATE($D288,'Summary&amp;Assumptions'!$G$32))*$B288+AND(BH$56&lt;'Summary&amp;Assumptions'!$J$31,BH$47&gt;=$FO288,BH$47&lt;=$FP288)*(('Summary&amp;Assumptions'!$H$25*$C288)*(1+'Summary&amp;Assumptions'!$J$29)^(BH$46-1))+AND(BH$56&lt;'Summary&amp;Assumptions'!$J$31,BH$47&gt;=$FQ288,BH$47&lt;=$FR288)*(('Summary&amp;Assumptions'!$H$25*$C288)*(1+'Summary&amp;Assumptions'!$J$29)^(BH$46-1))</f>
        <v>0</v>
      </c>
      <c r="BD288" s="588">
        <f>AND(BI$55&gt;0,SUM($E288:BC288)&lt;'Summary&amp;Assumptions'!$G$32*$B288,$D288&gt;='Summary&amp;Assumptions'!$D$17,BI$47&gt;=$D288,BI$47&lt;=EDATE($D288,'Summary&amp;Assumptions'!$G$32))*$B288+AND(BI$56&lt;'Summary&amp;Assumptions'!$J$31,BI$47&gt;=$FO288,BI$47&lt;=$FP288)*(('Summary&amp;Assumptions'!$H$25*$C288)*(1+'Summary&amp;Assumptions'!$J$29)^(BI$46-1))+AND(BI$56&lt;'Summary&amp;Assumptions'!$J$31,BI$47&gt;=$FQ288,BI$47&lt;=$FR288)*(('Summary&amp;Assumptions'!$H$25*$C288)*(1+'Summary&amp;Assumptions'!$J$29)^(BI$46-1))</f>
        <v>0</v>
      </c>
      <c r="BE288" s="588">
        <f>AND(BJ$55&gt;0,SUM($E288:BD288)&lt;'Summary&amp;Assumptions'!$G$32*$B288,$D288&gt;='Summary&amp;Assumptions'!$D$17,BJ$47&gt;=$D288,BJ$47&lt;=EDATE($D288,'Summary&amp;Assumptions'!$G$32))*$B288+AND(BJ$56&lt;'Summary&amp;Assumptions'!$J$31,BJ$47&gt;=$FO288,BJ$47&lt;=$FP288)*(('Summary&amp;Assumptions'!$H$25*$C288)*(1+'Summary&amp;Assumptions'!$J$29)^(BJ$46-1))+AND(BJ$56&lt;'Summary&amp;Assumptions'!$J$31,BJ$47&gt;=$FQ288,BJ$47&lt;=$FR288)*(('Summary&amp;Assumptions'!$H$25*$C288)*(1+'Summary&amp;Assumptions'!$J$29)^(BJ$46-1))</f>
        <v>0</v>
      </c>
      <c r="BF288" s="588">
        <f>AND(BK$55&gt;0,SUM($E288:BE288)&lt;'Summary&amp;Assumptions'!$G$32*$B288,$D288&gt;='Summary&amp;Assumptions'!$D$17,BK$47&gt;=$D288,BK$47&lt;=EDATE($D288,'Summary&amp;Assumptions'!$G$32))*$B288+AND(BK$56&lt;'Summary&amp;Assumptions'!$J$31,BK$47&gt;=$FO288,BK$47&lt;=$FP288)*(('Summary&amp;Assumptions'!$H$25*$C288)*(1+'Summary&amp;Assumptions'!$J$29)^(BK$46-1))+AND(BK$56&lt;'Summary&amp;Assumptions'!$J$31,BK$47&gt;=$FQ288,BK$47&lt;=$FR288)*(('Summary&amp;Assumptions'!$H$25*$C288)*(1+'Summary&amp;Assumptions'!$J$29)^(BK$46-1))</f>
        <v>0</v>
      </c>
      <c r="BG288" s="588">
        <f>AND(BL$55&gt;0,SUM($E288:BF288)&lt;'Summary&amp;Assumptions'!$G$32*$B288,$D288&gt;='Summary&amp;Assumptions'!$D$17,BL$47&gt;=$D288,BL$47&lt;=EDATE($D288,'Summary&amp;Assumptions'!$G$32))*$B288+AND(BL$56&lt;'Summary&amp;Assumptions'!$J$31,BL$47&gt;=$FO288,BL$47&lt;=$FP288)*(('Summary&amp;Assumptions'!$H$25*$C288)*(1+'Summary&amp;Assumptions'!$J$29)^(BL$46-1))+AND(BL$56&lt;'Summary&amp;Assumptions'!$J$31,BL$47&gt;=$FQ288,BL$47&lt;=$FR288)*(('Summary&amp;Assumptions'!$H$25*$C288)*(1+'Summary&amp;Assumptions'!$J$29)^(BL$46-1))</f>
        <v>0</v>
      </c>
      <c r="BH288" s="588">
        <f>AND(BM$55&gt;0,SUM($E288:BG288)&lt;'Summary&amp;Assumptions'!$G$32*$B288,$D288&gt;='Summary&amp;Assumptions'!$D$17,BM$47&gt;=$D288,BM$47&lt;=EDATE($D288,'Summary&amp;Assumptions'!$G$32))*$B288+AND(BM$56&lt;'Summary&amp;Assumptions'!$J$31,BM$47&gt;=$FO288,BM$47&lt;=$FP288)*(('Summary&amp;Assumptions'!$H$25*$C288)*(1+'Summary&amp;Assumptions'!$J$29)^(BM$46-1))+AND(BM$56&lt;'Summary&amp;Assumptions'!$J$31,BM$47&gt;=$FQ288,BM$47&lt;=$FR288)*(('Summary&amp;Assumptions'!$H$25*$C288)*(1+'Summary&amp;Assumptions'!$J$29)^(BM$46-1))</f>
        <v>0</v>
      </c>
      <c r="BI288" s="588">
        <f>AND(BN$55&gt;0,SUM($E288:BH288)&lt;'Summary&amp;Assumptions'!$G$32*$B288,$D288&gt;='Summary&amp;Assumptions'!$D$17,BN$47&gt;=$D288,BN$47&lt;=EDATE($D288,'Summary&amp;Assumptions'!$G$32))*$B288+AND(BN$56&lt;'Summary&amp;Assumptions'!$J$31,BN$47&gt;=$FO288,BN$47&lt;=$FP288)*(('Summary&amp;Assumptions'!$H$25*$C288)*(1+'Summary&amp;Assumptions'!$J$29)^(BN$46-1))+AND(BN$56&lt;'Summary&amp;Assumptions'!$J$31,BN$47&gt;=$FQ288,BN$47&lt;=$FR288)*(('Summary&amp;Assumptions'!$H$25*$C288)*(1+'Summary&amp;Assumptions'!$J$29)^(BN$46-1))</f>
        <v>0</v>
      </c>
      <c r="BJ288" s="588">
        <f>AND(BO$55&gt;0,SUM($E288:BI288)&lt;'Summary&amp;Assumptions'!$G$32*$B288,$D288&gt;='Summary&amp;Assumptions'!$D$17,BO$47&gt;=$D288,BO$47&lt;=EDATE($D288,'Summary&amp;Assumptions'!$G$32))*$B288+AND(BO$56&lt;'Summary&amp;Assumptions'!$J$31,BO$47&gt;=$FO288,BO$47&lt;=$FP288)*(('Summary&amp;Assumptions'!$H$25*$C288)*(1+'Summary&amp;Assumptions'!$J$29)^(BO$46-1))+AND(BO$56&lt;'Summary&amp;Assumptions'!$J$31,BO$47&gt;=$FQ288,BO$47&lt;=$FR288)*(('Summary&amp;Assumptions'!$H$25*$C288)*(1+'Summary&amp;Assumptions'!$J$29)^(BO$46-1))</f>
        <v>0</v>
      </c>
      <c r="BK288" s="588">
        <f>AND(BP$55&gt;0,SUM($E288:BJ288)&lt;'Summary&amp;Assumptions'!$G$32*$B288,$D288&gt;='Summary&amp;Assumptions'!$D$17,BP$47&gt;=$D288,BP$47&lt;=EDATE($D288,'Summary&amp;Assumptions'!$G$32))*$B288+AND(BP$56&lt;'Summary&amp;Assumptions'!$J$31,BP$47&gt;=$FO288,BP$47&lt;=$FP288)*(('Summary&amp;Assumptions'!$H$25*$C288)*(1+'Summary&amp;Assumptions'!$J$29)^(BP$46-1))+AND(BP$56&lt;'Summary&amp;Assumptions'!$J$31,BP$47&gt;=$FQ288,BP$47&lt;=$FR288)*(('Summary&amp;Assumptions'!$H$25*$C288)*(1+'Summary&amp;Assumptions'!$J$29)^(BP$46-1))</f>
        <v>0</v>
      </c>
      <c r="BL288" s="588">
        <f>AND(BQ$55&gt;0,SUM($E288:BK288)&lt;'Summary&amp;Assumptions'!$G$32*$B288,$D288&gt;='Summary&amp;Assumptions'!$D$17,BQ$47&gt;=$D288,BQ$47&lt;=EDATE($D288,'Summary&amp;Assumptions'!$G$32))*$B288+AND(BQ$56&lt;'Summary&amp;Assumptions'!$J$31,BQ$47&gt;=$FO288,BQ$47&lt;=$FP288)*(('Summary&amp;Assumptions'!$H$25*$C288)*(1+'Summary&amp;Assumptions'!$J$29)^(BQ$46-1))+AND(BQ$56&lt;'Summary&amp;Assumptions'!$J$31,BQ$47&gt;=$FQ288,BQ$47&lt;=$FR288)*(('Summary&amp;Assumptions'!$H$25*$C288)*(1+'Summary&amp;Assumptions'!$J$29)^(BQ$46-1))</f>
        <v>0</v>
      </c>
      <c r="BM288" s="588">
        <f>AND(BR$55&gt;0,SUM($E288:BL288)&lt;'Summary&amp;Assumptions'!$G$32*$B288,$D288&gt;='Summary&amp;Assumptions'!$D$17,BR$47&gt;=$D288,BR$47&lt;=EDATE($D288,'Summary&amp;Assumptions'!$G$32))*$B288+AND(BR$56&lt;'Summary&amp;Assumptions'!$J$31,BR$47&gt;=$FO288,BR$47&lt;=$FP288)*(('Summary&amp;Assumptions'!$H$25*$C288)*(1+'Summary&amp;Assumptions'!$J$29)^(BR$46-1))+AND(BR$56&lt;'Summary&amp;Assumptions'!$J$31,BR$47&gt;=$FQ288,BR$47&lt;=$FR288)*(('Summary&amp;Assumptions'!$H$25*$C288)*(1+'Summary&amp;Assumptions'!$J$29)^(BR$46-1))</f>
        <v>0</v>
      </c>
      <c r="BN288" s="588">
        <f>AND(BS$55&gt;0,SUM($E288:BM288)&lt;'Summary&amp;Assumptions'!$G$32*$B288,$D288&gt;='Summary&amp;Assumptions'!$D$17,BS$47&gt;=$D288,BS$47&lt;=EDATE($D288,'Summary&amp;Assumptions'!$G$32))*$B288+AND(BS$56&lt;'Summary&amp;Assumptions'!$J$31,BS$47&gt;=$FO288,BS$47&lt;=$FP288)*(('Summary&amp;Assumptions'!$H$25*$C288)*(1+'Summary&amp;Assumptions'!$J$29)^(BS$46-1))+AND(BS$56&lt;'Summary&amp;Assumptions'!$J$31,BS$47&gt;=$FQ288,BS$47&lt;=$FR288)*(('Summary&amp;Assumptions'!$H$25*$C288)*(1+'Summary&amp;Assumptions'!$J$29)^(BS$46-1))</f>
        <v>0</v>
      </c>
      <c r="BO288" s="588">
        <f>AND(BT$55&gt;0,SUM($E288:BN288)&lt;'Summary&amp;Assumptions'!$G$32*$B288,$D288&gt;='Summary&amp;Assumptions'!$D$17,BT$47&gt;=$D288,BT$47&lt;=EDATE($D288,'Summary&amp;Assumptions'!$G$32))*$B288+AND(BT$56&lt;'Summary&amp;Assumptions'!$J$31,BT$47&gt;=$FO288,BT$47&lt;=$FP288)*(('Summary&amp;Assumptions'!$H$25*$C288)*(1+'Summary&amp;Assumptions'!$J$29)^(BT$46-1))+AND(BT$56&lt;'Summary&amp;Assumptions'!$J$31,BT$47&gt;=$FQ288,BT$47&lt;=$FR288)*(('Summary&amp;Assumptions'!$H$25*$C288)*(1+'Summary&amp;Assumptions'!$J$29)^(BT$46-1))</f>
        <v>0</v>
      </c>
      <c r="BP288" s="588">
        <f>AND(BU$55&gt;0,SUM($E288:BO288)&lt;'Summary&amp;Assumptions'!$G$32*$B288,$D288&gt;='Summary&amp;Assumptions'!$D$17,BU$47&gt;=$D288,BU$47&lt;=EDATE($D288,'Summary&amp;Assumptions'!$G$32))*$B288+AND(BU$56&lt;'Summary&amp;Assumptions'!$J$31,BU$47&gt;=$FO288,BU$47&lt;=$FP288)*(('Summary&amp;Assumptions'!$H$25*$C288)*(1+'Summary&amp;Assumptions'!$J$29)^(BU$46-1))+AND(BU$56&lt;'Summary&amp;Assumptions'!$J$31,BU$47&gt;=$FQ288,BU$47&lt;=$FR288)*(('Summary&amp;Assumptions'!$H$25*$C288)*(1+'Summary&amp;Assumptions'!$J$29)^(BU$46-1))</f>
        <v>0</v>
      </c>
      <c r="BQ288" s="588">
        <f>AND(BV$55&gt;0,SUM($E288:BP288)&lt;'Summary&amp;Assumptions'!$G$32*$B288,$D288&gt;='Summary&amp;Assumptions'!$D$17,BV$47&gt;=$D288,BV$47&lt;=EDATE($D288,'Summary&amp;Assumptions'!$G$32))*$B288+AND(BV$56&lt;'Summary&amp;Assumptions'!$J$31,BV$47&gt;=$FO288,BV$47&lt;=$FP288)*(('Summary&amp;Assumptions'!$H$25*$C288)*(1+'Summary&amp;Assumptions'!$J$29)^(BV$46-1))+AND(BV$56&lt;'Summary&amp;Assumptions'!$J$31,BV$47&gt;=$FQ288,BV$47&lt;=$FR288)*(('Summary&amp;Assumptions'!$H$25*$C288)*(1+'Summary&amp;Assumptions'!$J$29)^(BV$46-1))</f>
        <v>0</v>
      </c>
      <c r="BR288" s="588">
        <f>AND(BW$55&gt;0,SUM($E288:BQ288)&lt;'Summary&amp;Assumptions'!$G$32*$B288,$D288&gt;='Summary&amp;Assumptions'!$D$17,BW$47&gt;=$D288,BW$47&lt;=EDATE($D288,'Summary&amp;Assumptions'!$G$32))*$B288+AND(BW$56&lt;'Summary&amp;Assumptions'!$J$31,BW$47&gt;=$FO288,BW$47&lt;=$FP288)*(('Summary&amp;Assumptions'!$H$25*$C288)*(1+'Summary&amp;Assumptions'!$J$29)^(BW$46-1))+AND(BW$56&lt;'Summary&amp;Assumptions'!$J$31,BW$47&gt;=$FQ288,BW$47&lt;=$FR288)*(('Summary&amp;Assumptions'!$H$25*$C288)*(1+'Summary&amp;Assumptions'!$J$29)^(BW$46-1))</f>
        <v>0</v>
      </c>
      <c r="BS288" s="588">
        <f>AND(BX$55&gt;0,SUM($E288:BR288)&lt;'Summary&amp;Assumptions'!$G$32*$B288,$D288&gt;='Summary&amp;Assumptions'!$D$17,BX$47&gt;=$D288,BX$47&lt;=EDATE($D288,'Summary&amp;Assumptions'!$G$32))*$B288+AND(BX$56&lt;'Summary&amp;Assumptions'!$J$31,BX$47&gt;=$FO288,BX$47&lt;=$FP288)*(('Summary&amp;Assumptions'!$H$25*$C288)*(1+'Summary&amp;Assumptions'!$J$29)^(BX$46-1))+AND(BX$56&lt;'Summary&amp;Assumptions'!$J$31,BX$47&gt;=$FQ288,BX$47&lt;=$FR288)*(('Summary&amp;Assumptions'!$H$25*$C288)*(1+'Summary&amp;Assumptions'!$J$29)^(BX$46-1))</f>
        <v>0</v>
      </c>
      <c r="BT288" s="588">
        <f>AND(BY$55&gt;0,SUM($E288:BS288)&lt;'Summary&amp;Assumptions'!$G$32*$B288,$D288&gt;='Summary&amp;Assumptions'!$D$17,BY$47&gt;=$D288,BY$47&lt;=EDATE($D288,'Summary&amp;Assumptions'!$G$32))*$B288+AND(BY$56&lt;'Summary&amp;Assumptions'!$J$31,BY$47&gt;=$FO288,BY$47&lt;=$FP288)*(('Summary&amp;Assumptions'!$H$25*$C288)*(1+'Summary&amp;Assumptions'!$J$29)^(BY$46-1))+AND(BY$56&lt;'Summary&amp;Assumptions'!$J$31,BY$47&gt;=$FQ288,BY$47&lt;=$FR288)*(('Summary&amp;Assumptions'!$H$25*$C288)*(1+'Summary&amp;Assumptions'!$J$29)^(BY$46-1))</f>
        <v>0</v>
      </c>
      <c r="BU288" s="588">
        <f>AND(BZ$55&gt;0,SUM($E288:BT288)&lt;'Summary&amp;Assumptions'!$G$32*$B288,$D288&gt;='Summary&amp;Assumptions'!$D$17,BZ$47&gt;=$D288,BZ$47&lt;=EDATE($D288,'Summary&amp;Assumptions'!$G$32))*$B288+AND(BZ$56&lt;'Summary&amp;Assumptions'!$J$31,BZ$47&gt;=$FO288,BZ$47&lt;=$FP288)*(('Summary&amp;Assumptions'!$H$25*$C288)*(1+'Summary&amp;Assumptions'!$J$29)^(BZ$46-1))+AND(BZ$56&lt;'Summary&amp;Assumptions'!$J$31,BZ$47&gt;=$FQ288,BZ$47&lt;=$FR288)*(('Summary&amp;Assumptions'!$H$25*$C288)*(1+'Summary&amp;Assumptions'!$J$29)^(BZ$46-1))</f>
        <v>0</v>
      </c>
      <c r="BV288" s="588">
        <f>AND(CA$55&gt;0,SUM($E288:BU288)&lt;'Summary&amp;Assumptions'!$G$32*$B288,$D288&gt;='Summary&amp;Assumptions'!$D$17,CA$47&gt;=$D288,CA$47&lt;=EDATE($D288,'Summary&amp;Assumptions'!$G$32))*$B288+AND(CA$56&lt;'Summary&amp;Assumptions'!$J$31,CA$47&gt;=$FO288,CA$47&lt;=$FP288)*(('Summary&amp;Assumptions'!$H$25*$C288)*(1+'Summary&amp;Assumptions'!$J$29)^(CA$46-1))+AND(CA$56&lt;'Summary&amp;Assumptions'!$J$31,CA$47&gt;=$FQ288,CA$47&lt;=$FR288)*(('Summary&amp;Assumptions'!$H$25*$C288)*(1+'Summary&amp;Assumptions'!$J$29)^(CA$46-1))</f>
        <v>0</v>
      </c>
      <c r="BW288" s="588">
        <f>AND(CB$55&gt;0,SUM($E288:BV288)&lt;'Summary&amp;Assumptions'!$G$32*$B288,$D288&gt;='Summary&amp;Assumptions'!$D$17,CB$47&gt;=$D288,CB$47&lt;=EDATE($D288,'Summary&amp;Assumptions'!$G$32))*$B288+AND(CB$56&lt;'Summary&amp;Assumptions'!$J$31,CB$47&gt;=$FO288,CB$47&lt;=$FP288)*(('Summary&amp;Assumptions'!$H$25*$C288)*(1+'Summary&amp;Assumptions'!$J$29)^(CB$46-1))+AND(CB$56&lt;'Summary&amp;Assumptions'!$J$31,CB$47&gt;=$FQ288,CB$47&lt;=$FR288)*(('Summary&amp;Assumptions'!$H$25*$C288)*(1+'Summary&amp;Assumptions'!$J$29)^(CB$46-1))</f>
        <v>0</v>
      </c>
      <c r="BX288" s="588">
        <f>AND(CC$55&gt;0,SUM($E288:BW288)&lt;'Summary&amp;Assumptions'!$G$32*$B288,$D288&gt;='Summary&amp;Assumptions'!$D$17,CC$47&gt;=$D288,CC$47&lt;=EDATE($D288,'Summary&amp;Assumptions'!$G$32))*$B288+AND(CC$56&lt;'Summary&amp;Assumptions'!$J$31,CC$47&gt;=$FO288,CC$47&lt;=$FP288)*(('Summary&amp;Assumptions'!$H$25*$C288)*(1+'Summary&amp;Assumptions'!$J$29)^(CC$46-1))+AND(CC$56&lt;'Summary&amp;Assumptions'!$J$31,CC$47&gt;=$FQ288,CC$47&lt;=$FR288)*(('Summary&amp;Assumptions'!$H$25*$C288)*(1+'Summary&amp;Assumptions'!$J$29)^(CC$46-1))</f>
        <v>0</v>
      </c>
      <c r="BY288" s="588">
        <f>AND(CD$55&gt;0,SUM($E288:BX288)&lt;'Summary&amp;Assumptions'!$G$32*$B288,$D288&gt;='Summary&amp;Assumptions'!$D$17,CD$47&gt;=$D288,CD$47&lt;=EDATE($D288,'Summary&amp;Assumptions'!$G$32))*$B288+AND(CD$56&lt;'Summary&amp;Assumptions'!$J$31,CD$47&gt;=$FO288,CD$47&lt;=$FP288)*(('Summary&amp;Assumptions'!$H$25*$C288)*(1+'Summary&amp;Assumptions'!$J$29)^(CD$46-1))+AND(CD$56&lt;'Summary&amp;Assumptions'!$J$31,CD$47&gt;=$FQ288,CD$47&lt;=$FR288)*(('Summary&amp;Assumptions'!$H$25*$C288)*(1+'Summary&amp;Assumptions'!$J$29)^(CD$46-1))</f>
        <v>0</v>
      </c>
      <c r="BZ288" s="588">
        <f>AND(CE$55&gt;0,SUM($E288:BY288)&lt;'Summary&amp;Assumptions'!$G$32*$B288,$D288&gt;='Summary&amp;Assumptions'!$D$17,CE$47&gt;=$D288,CE$47&lt;=EDATE($D288,'Summary&amp;Assumptions'!$G$32))*$B288+AND(CE$56&lt;'Summary&amp;Assumptions'!$J$31,CE$47&gt;=$FO288,CE$47&lt;=$FP288)*(('Summary&amp;Assumptions'!$H$25*$C288)*(1+'Summary&amp;Assumptions'!$J$29)^(CE$46-1))+AND(CE$56&lt;'Summary&amp;Assumptions'!$J$31,CE$47&gt;=$FQ288,CE$47&lt;=$FR288)*(('Summary&amp;Assumptions'!$H$25*$C288)*(1+'Summary&amp;Assumptions'!$J$29)^(CE$46-1))</f>
        <v>0</v>
      </c>
      <c r="CA288" s="588">
        <f>AND(CF$55&gt;0,SUM($E288:BZ288)&lt;'Summary&amp;Assumptions'!$G$32*$B288,$D288&gt;='Summary&amp;Assumptions'!$D$17,CF$47&gt;=$D288,CF$47&lt;=EDATE($D288,'Summary&amp;Assumptions'!$G$32))*$B288+AND(CF$56&lt;'Summary&amp;Assumptions'!$J$31,CF$47&gt;=$FO288,CF$47&lt;=$FP288)*(('Summary&amp;Assumptions'!$H$25*$C288)*(1+'Summary&amp;Assumptions'!$J$29)^(CF$46-1))+AND(CF$56&lt;'Summary&amp;Assumptions'!$J$31,CF$47&gt;=$FQ288,CF$47&lt;=$FR288)*(('Summary&amp;Assumptions'!$H$25*$C288)*(1+'Summary&amp;Assumptions'!$J$29)^(CF$46-1))</f>
        <v>0</v>
      </c>
      <c r="CB288" s="588">
        <f>AND(CG$55&gt;0,SUM($E288:CA288)&lt;'Summary&amp;Assumptions'!$G$32*$B288,$D288&gt;='Summary&amp;Assumptions'!$D$17,CG$47&gt;=$D288,CG$47&lt;=EDATE($D288,'Summary&amp;Assumptions'!$G$32))*$B288+AND(CG$56&lt;'Summary&amp;Assumptions'!$J$31,CG$47&gt;=$FO288,CG$47&lt;=$FP288)*(('Summary&amp;Assumptions'!$H$25*$C288)*(1+'Summary&amp;Assumptions'!$J$29)^(CG$46-1))+AND(CG$56&lt;'Summary&amp;Assumptions'!$J$31,CG$47&gt;=$FQ288,CG$47&lt;=$FR288)*(('Summary&amp;Assumptions'!$H$25*$C288)*(1+'Summary&amp;Assumptions'!$J$29)^(CG$46-1))</f>
        <v>0</v>
      </c>
      <c r="CC288" s="588">
        <f>AND(CH$55&gt;0,SUM($E288:CB288)&lt;'Summary&amp;Assumptions'!$G$32*$B288,$D288&gt;='Summary&amp;Assumptions'!$D$17,CH$47&gt;=$D288,CH$47&lt;=EDATE($D288,'Summary&amp;Assumptions'!$G$32))*$B288+AND(CH$56&lt;'Summary&amp;Assumptions'!$J$31,CH$47&gt;=$FO288,CH$47&lt;=$FP288)*(('Summary&amp;Assumptions'!$H$25*$C288)*(1+'Summary&amp;Assumptions'!$J$29)^(CH$46-1))+AND(CH$56&lt;'Summary&amp;Assumptions'!$J$31,CH$47&gt;=$FQ288,CH$47&lt;=$FR288)*(('Summary&amp;Assumptions'!$H$25*$C288)*(1+'Summary&amp;Assumptions'!$J$29)^(CH$46-1))</f>
        <v>0</v>
      </c>
      <c r="CD288" s="588">
        <f>AND(CI$55&gt;0,SUM($E288:CC288)&lt;'Summary&amp;Assumptions'!$G$32*$B288,$D288&gt;='Summary&amp;Assumptions'!$D$17,CI$47&gt;=$D288,CI$47&lt;=EDATE($D288,'Summary&amp;Assumptions'!$G$32))*$B288+AND(CI$56&lt;'Summary&amp;Assumptions'!$J$31,CI$47&gt;=$FO288,CI$47&lt;=$FP288)*(('Summary&amp;Assumptions'!$H$25*$C288)*(1+'Summary&amp;Assumptions'!$J$29)^(CI$46-1))+AND(CI$56&lt;'Summary&amp;Assumptions'!$J$31,CI$47&gt;=$FQ288,CI$47&lt;=$FR288)*(('Summary&amp;Assumptions'!$H$25*$C288)*(1+'Summary&amp;Assumptions'!$J$29)^(CI$46-1))</f>
        <v>0</v>
      </c>
      <c r="CE288" s="588">
        <f>AND(CJ$55&gt;0,SUM($E288:CD288)&lt;'Summary&amp;Assumptions'!$G$32*$B288,$D288&gt;='Summary&amp;Assumptions'!$D$17,CJ$47&gt;=$D288,CJ$47&lt;=EDATE($D288,'Summary&amp;Assumptions'!$G$32))*$B288+AND(CJ$56&lt;'Summary&amp;Assumptions'!$J$31,CJ$47&gt;=$FO288,CJ$47&lt;=$FP288)*(('Summary&amp;Assumptions'!$H$25*$C288)*(1+'Summary&amp;Assumptions'!$J$29)^(CJ$46-1))+AND(CJ$56&lt;'Summary&amp;Assumptions'!$J$31,CJ$47&gt;=$FQ288,CJ$47&lt;=$FR288)*(('Summary&amp;Assumptions'!$H$25*$C288)*(1+'Summary&amp;Assumptions'!$J$29)^(CJ$46-1))</f>
        <v>0</v>
      </c>
      <c r="CF288" s="588">
        <f>AND(CK$55&gt;0,SUM($E288:CE288)&lt;'Summary&amp;Assumptions'!$G$32*$B288,$D288&gt;='Summary&amp;Assumptions'!$D$17,CK$47&gt;=$D288,CK$47&lt;=EDATE($D288,'Summary&amp;Assumptions'!$G$32))*$B288+AND(CK$56&lt;'Summary&amp;Assumptions'!$J$31,CK$47&gt;=$FO288,CK$47&lt;=$FP288)*(('Summary&amp;Assumptions'!$H$25*$C288)*(1+'Summary&amp;Assumptions'!$J$29)^(CK$46-1))+AND(CK$56&lt;'Summary&amp;Assumptions'!$J$31,CK$47&gt;=$FQ288,CK$47&lt;=$FR288)*(('Summary&amp;Assumptions'!$H$25*$C288)*(1+'Summary&amp;Assumptions'!$J$29)^(CK$46-1))</f>
        <v>0</v>
      </c>
      <c r="CG288" s="588">
        <f>AND(CL$55&gt;0,SUM($E288:CF288)&lt;'Summary&amp;Assumptions'!$G$32*$B288,$D288&gt;='Summary&amp;Assumptions'!$D$17,CL$47&gt;=$D288,CL$47&lt;=EDATE($D288,'Summary&amp;Assumptions'!$G$32))*$B288+AND(CL$56&lt;'Summary&amp;Assumptions'!$J$31,CL$47&gt;=$FO288,CL$47&lt;=$FP288)*(('Summary&amp;Assumptions'!$H$25*$C288)*(1+'Summary&amp;Assumptions'!$J$29)^(CL$46-1))+AND(CL$56&lt;'Summary&amp;Assumptions'!$J$31,CL$47&gt;=$FQ288,CL$47&lt;=$FR288)*(('Summary&amp;Assumptions'!$H$25*$C288)*(1+'Summary&amp;Assumptions'!$J$29)^(CL$46-1))</f>
        <v>0</v>
      </c>
      <c r="CH288" s="588">
        <f>AND(CM$55&gt;0,SUM($E288:CG288)&lt;'Summary&amp;Assumptions'!$G$32*$B288,$D288&gt;='Summary&amp;Assumptions'!$D$17,CM$47&gt;=$D288,CM$47&lt;=EDATE($D288,'Summary&amp;Assumptions'!$G$32))*$B288+AND(CM$56&lt;'Summary&amp;Assumptions'!$J$31,CM$47&gt;=$FO288,CM$47&lt;=$FP288)*(('Summary&amp;Assumptions'!$H$25*$C288)*(1+'Summary&amp;Assumptions'!$J$29)^(CM$46-1))+AND(CM$56&lt;'Summary&amp;Assumptions'!$J$31,CM$47&gt;=$FQ288,CM$47&lt;=$FR288)*(('Summary&amp;Assumptions'!$H$25*$C288)*(1+'Summary&amp;Assumptions'!$J$29)^(CM$46-1))</f>
        <v>0</v>
      </c>
      <c r="CI288" s="588">
        <f>AND(CN$55&gt;0,SUM($E288:CH288)&lt;'Summary&amp;Assumptions'!$G$32*$B288,$D288&gt;='Summary&amp;Assumptions'!$D$17,CN$47&gt;=$D288,CN$47&lt;=EDATE($D288,'Summary&amp;Assumptions'!$G$32))*$B288+AND(CN$56&lt;'Summary&amp;Assumptions'!$J$31,CN$47&gt;=$FO288,CN$47&lt;=$FP288)*(('Summary&amp;Assumptions'!$H$25*$C288)*(1+'Summary&amp;Assumptions'!$J$29)^(CN$46-1))+AND(CN$56&lt;'Summary&amp;Assumptions'!$J$31,CN$47&gt;=$FQ288,CN$47&lt;=$FR288)*(('Summary&amp;Assumptions'!$H$25*$C288)*(1+'Summary&amp;Assumptions'!$J$29)^(CN$46-1))</f>
        <v>0</v>
      </c>
      <c r="CJ288" s="588">
        <f>AND(CO$55&gt;0,SUM($E288:CI288)&lt;'Summary&amp;Assumptions'!$G$32*$B288,$D288&gt;='Summary&amp;Assumptions'!$D$17,CO$47&gt;=$D288,CO$47&lt;=EDATE($D288,'Summary&amp;Assumptions'!$G$32))*$B288+AND(CO$56&lt;'Summary&amp;Assumptions'!$J$31,CO$47&gt;=$FO288,CO$47&lt;=$FP288)*(('Summary&amp;Assumptions'!$H$25*$C288)*(1+'Summary&amp;Assumptions'!$J$29)^(CO$46-1))+AND(CO$56&lt;'Summary&amp;Assumptions'!$J$31,CO$47&gt;=$FQ288,CO$47&lt;=$FR288)*(('Summary&amp;Assumptions'!$H$25*$C288)*(1+'Summary&amp;Assumptions'!$J$29)^(CO$46-1))</f>
        <v>0</v>
      </c>
      <c r="CK288" s="588">
        <f>AND(CP$55&gt;0,SUM($E288:CJ288)&lt;'Summary&amp;Assumptions'!$G$32*$B288,$D288&gt;='Summary&amp;Assumptions'!$D$17,CP$47&gt;=$D288,CP$47&lt;=EDATE($D288,'Summary&amp;Assumptions'!$G$32))*$B288+AND(CP$56&lt;'Summary&amp;Assumptions'!$J$31,CP$47&gt;=$FO288,CP$47&lt;=$FP288)*(('Summary&amp;Assumptions'!$H$25*$C288)*(1+'Summary&amp;Assumptions'!$J$29)^(CP$46-1))+AND(CP$56&lt;'Summary&amp;Assumptions'!$J$31,CP$47&gt;=$FQ288,CP$47&lt;=$FR288)*(('Summary&amp;Assumptions'!$H$25*$C288)*(1+'Summary&amp;Assumptions'!$J$29)^(CP$46-1))</f>
        <v>0</v>
      </c>
      <c r="CL288" s="588">
        <f>AND(CQ$55&gt;0,SUM($E288:CK288)&lt;'Summary&amp;Assumptions'!$G$32*$B288,$D288&gt;='Summary&amp;Assumptions'!$D$17,CQ$47&gt;=$D288,CQ$47&lt;=EDATE($D288,'Summary&amp;Assumptions'!$G$32))*$B288+AND(CQ$56&lt;'Summary&amp;Assumptions'!$J$31,CQ$47&gt;=$FO288,CQ$47&lt;=$FP288)*(('Summary&amp;Assumptions'!$H$25*$C288)*(1+'Summary&amp;Assumptions'!$J$29)^(CQ$46-1))+AND(CQ$56&lt;'Summary&amp;Assumptions'!$J$31,CQ$47&gt;=$FQ288,CQ$47&lt;=$FR288)*(('Summary&amp;Assumptions'!$H$25*$C288)*(1+'Summary&amp;Assumptions'!$J$29)^(CQ$46-1))</f>
        <v>0</v>
      </c>
      <c r="CM288" s="588">
        <f>AND(CR$55&gt;0,SUM($E288:CL288)&lt;'Summary&amp;Assumptions'!$G$32*$B288,$D288&gt;='Summary&amp;Assumptions'!$D$17,CR$47&gt;=$D288,CR$47&lt;=EDATE($D288,'Summary&amp;Assumptions'!$G$32))*$B288+AND(CR$56&lt;'Summary&amp;Assumptions'!$J$31,CR$47&gt;=$FO288,CR$47&lt;=$FP288)*(('Summary&amp;Assumptions'!$H$25*$C288)*(1+'Summary&amp;Assumptions'!$J$29)^(CR$46-1))+AND(CR$56&lt;'Summary&amp;Assumptions'!$J$31,CR$47&gt;=$FQ288,CR$47&lt;=$FR288)*(('Summary&amp;Assumptions'!$H$25*$C288)*(1+'Summary&amp;Assumptions'!$J$29)^(CR$46-1))</f>
        <v>0</v>
      </c>
      <c r="CN288" s="588">
        <f>AND(CS$55&gt;0,SUM($E288:CM288)&lt;'Summary&amp;Assumptions'!$G$32*$B288,$D288&gt;='Summary&amp;Assumptions'!$D$17,CS$47&gt;=$D288,CS$47&lt;=EDATE($D288,'Summary&amp;Assumptions'!$G$32))*$B288+AND(CS$56&lt;'Summary&amp;Assumptions'!$J$31,CS$47&gt;=$FO288,CS$47&lt;=$FP288)*(('Summary&amp;Assumptions'!$H$25*$C288)*(1+'Summary&amp;Assumptions'!$J$29)^(CS$46-1))+AND(CS$56&lt;'Summary&amp;Assumptions'!$J$31,CS$47&gt;=$FQ288,CS$47&lt;=$FR288)*(('Summary&amp;Assumptions'!$H$25*$C288)*(1+'Summary&amp;Assumptions'!$J$29)^(CS$46-1))</f>
        <v>0</v>
      </c>
      <c r="CO288" s="588">
        <f>AND(CT$55&gt;0,SUM($E288:CN288)&lt;'Summary&amp;Assumptions'!$G$32*$B288,$D288&gt;='Summary&amp;Assumptions'!$D$17,CT$47&gt;=$D288,CT$47&lt;=EDATE($D288,'Summary&amp;Assumptions'!$G$32))*$B288+AND(CT$56&lt;'Summary&amp;Assumptions'!$J$31,CT$47&gt;=$FO288,CT$47&lt;=$FP288)*(('Summary&amp;Assumptions'!$H$25*$C288)*(1+'Summary&amp;Assumptions'!$J$29)^(CT$46-1))+AND(CT$56&lt;'Summary&amp;Assumptions'!$J$31,CT$47&gt;=$FQ288,CT$47&lt;=$FR288)*(('Summary&amp;Assumptions'!$H$25*$C288)*(1+'Summary&amp;Assumptions'!$J$29)^(CT$46-1))</f>
        <v>0</v>
      </c>
      <c r="CP288" s="588">
        <f>AND(CU$55&gt;0,SUM($E288:CO288)&lt;'Summary&amp;Assumptions'!$G$32*$B288,$D288&gt;='Summary&amp;Assumptions'!$D$17,CU$47&gt;=$D288,CU$47&lt;=EDATE($D288,'Summary&amp;Assumptions'!$G$32))*$B288+AND(CU$56&lt;'Summary&amp;Assumptions'!$J$31,CU$47&gt;=$FO288,CU$47&lt;=$FP288)*(('Summary&amp;Assumptions'!$H$25*$C288)*(1+'Summary&amp;Assumptions'!$J$29)^(CU$46-1))+AND(CU$56&lt;'Summary&amp;Assumptions'!$J$31,CU$47&gt;=$FQ288,CU$47&lt;=$FR288)*(('Summary&amp;Assumptions'!$H$25*$C288)*(1+'Summary&amp;Assumptions'!$J$29)^(CU$46-1))</f>
        <v>0</v>
      </c>
      <c r="CQ288" s="588">
        <f>AND(CV$55&gt;0,SUM($E288:CP288)&lt;'Summary&amp;Assumptions'!$G$32*$B288,$D288&gt;='Summary&amp;Assumptions'!$D$17,CV$47&gt;=$D288,CV$47&lt;=EDATE($D288,'Summary&amp;Assumptions'!$G$32))*$B288+AND(CV$56&lt;'Summary&amp;Assumptions'!$J$31,CV$47&gt;=$FO288,CV$47&lt;=$FP288)*(('Summary&amp;Assumptions'!$H$25*$C288)*(1+'Summary&amp;Assumptions'!$J$29)^(CV$46-1))+AND(CV$56&lt;'Summary&amp;Assumptions'!$J$31,CV$47&gt;=$FQ288,CV$47&lt;=$FR288)*(('Summary&amp;Assumptions'!$H$25*$C288)*(1+'Summary&amp;Assumptions'!$J$29)^(CV$46-1))</f>
        <v>0</v>
      </c>
      <c r="CR288" s="588">
        <f>AND(CW$55&gt;0,SUM($E288:CQ288)&lt;'Summary&amp;Assumptions'!$G$32*$B288,$D288&gt;='Summary&amp;Assumptions'!$D$17,CW$47&gt;=$D288,CW$47&lt;=EDATE($D288,'Summary&amp;Assumptions'!$G$32))*$B288+AND(CW$56&lt;'Summary&amp;Assumptions'!$J$31,CW$47&gt;=$FO288,CW$47&lt;=$FP288)*(('Summary&amp;Assumptions'!$H$25*$C288)*(1+'Summary&amp;Assumptions'!$J$29)^(CW$46-1))+AND(CW$56&lt;'Summary&amp;Assumptions'!$J$31,CW$47&gt;=$FQ288,CW$47&lt;=$FR288)*(('Summary&amp;Assumptions'!$H$25*$C288)*(1+'Summary&amp;Assumptions'!$J$29)^(CW$46-1))</f>
        <v>0</v>
      </c>
      <c r="CS288" s="588">
        <f>AND(CX$55&gt;0,SUM($E288:CR288)&lt;'Summary&amp;Assumptions'!$G$32*$B288,$D288&gt;='Summary&amp;Assumptions'!$D$17,CX$47&gt;=$D288,CX$47&lt;=EDATE($D288,'Summary&amp;Assumptions'!$G$32))*$B288+AND(CX$56&lt;'Summary&amp;Assumptions'!$J$31,CX$47&gt;=$FO288,CX$47&lt;=$FP288)*(('Summary&amp;Assumptions'!$H$25*$C288)*(1+'Summary&amp;Assumptions'!$J$29)^(CX$46-1))+AND(CX$56&lt;'Summary&amp;Assumptions'!$J$31,CX$47&gt;=$FQ288,CX$47&lt;=$FR288)*(('Summary&amp;Assumptions'!$H$25*$C288)*(1+'Summary&amp;Assumptions'!$J$29)^(CX$46-1))</f>
        <v>0</v>
      </c>
      <c r="CT288" s="588">
        <f>AND(CY$55&gt;0,SUM($E288:CS288)&lt;'Summary&amp;Assumptions'!$G$32*$B288,$D288&gt;='Summary&amp;Assumptions'!$D$17,CY$47&gt;=$D288,CY$47&lt;=EDATE($D288,'Summary&amp;Assumptions'!$G$32))*$B288+AND(CY$56&lt;'Summary&amp;Assumptions'!$J$31,CY$47&gt;=$FO288,CY$47&lt;=$FP288)*(('Summary&amp;Assumptions'!$H$25*$C288)*(1+'Summary&amp;Assumptions'!$J$29)^(CY$46-1))+AND(CY$56&lt;'Summary&amp;Assumptions'!$J$31,CY$47&gt;=$FQ288,CY$47&lt;=$FR288)*(('Summary&amp;Assumptions'!$H$25*$C288)*(1+'Summary&amp;Assumptions'!$J$29)^(CY$46-1))</f>
        <v>0</v>
      </c>
      <c r="CU288" s="588">
        <f>AND(CZ$55&gt;0,SUM($E288:CT288)&lt;'Summary&amp;Assumptions'!$G$32*$B288,$D288&gt;='Summary&amp;Assumptions'!$D$17,CZ$47&gt;=$D288,CZ$47&lt;=EDATE($D288,'Summary&amp;Assumptions'!$G$32))*$B288+AND(CZ$56&lt;'Summary&amp;Assumptions'!$J$31,CZ$47&gt;=$FO288,CZ$47&lt;=$FP288)*(('Summary&amp;Assumptions'!$H$25*$C288)*(1+'Summary&amp;Assumptions'!$J$29)^(CZ$46-1))+AND(CZ$56&lt;'Summary&amp;Assumptions'!$J$31,CZ$47&gt;=$FQ288,CZ$47&lt;=$FR288)*(('Summary&amp;Assumptions'!$H$25*$C288)*(1+'Summary&amp;Assumptions'!$J$29)^(CZ$46-1))</f>
        <v>0</v>
      </c>
      <c r="CV288" s="588">
        <f>AND(DA$55&gt;0,SUM($E288:CU288)&lt;'Summary&amp;Assumptions'!$G$32*$B288,$D288&gt;='Summary&amp;Assumptions'!$D$17,DA$47&gt;=$D288,DA$47&lt;=EDATE($D288,'Summary&amp;Assumptions'!$G$32))*$B288+AND(DA$56&lt;'Summary&amp;Assumptions'!$J$31,DA$47&gt;=$FO288,DA$47&lt;=$FP288)*(('Summary&amp;Assumptions'!$H$25*$C288)*(1+'Summary&amp;Assumptions'!$J$29)^(DA$46-1))+AND(DA$56&lt;'Summary&amp;Assumptions'!$J$31,DA$47&gt;=$FQ288,DA$47&lt;=$FR288)*(('Summary&amp;Assumptions'!$H$25*$C288)*(1+'Summary&amp;Assumptions'!$J$29)^(DA$46-1))</f>
        <v>0</v>
      </c>
      <c r="CW288" s="588">
        <f>AND(DB$55&gt;0,SUM($E288:CV288)&lt;'Summary&amp;Assumptions'!$G$32*$B288,$D288&gt;='Summary&amp;Assumptions'!$D$17,DB$47&gt;=$D288,DB$47&lt;=EDATE($D288,'Summary&amp;Assumptions'!$G$32))*$B288+AND(DB$56&lt;'Summary&amp;Assumptions'!$J$31,DB$47&gt;=$FO288,DB$47&lt;=$FP288)*(('Summary&amp;Assumptions'!$H$25*$C288)*(1+'Summary&amp;Assumptions'!$J$29)^(DB$46-1))+AND(DB$56&lt;'Summary&amp;Assumptions'!$J$31,DB$47&gt;=$FQ288,DB$47&lt;=$FR288)*(('Summary&amp;Assumptions'!$H$25*$C288)*(1+'Summary&amp;Assumptions'!$J$29)^(DB$46-1))</f>
        <v>0</v>
      </c>
      <c r="CX288" s="588">
        <f>AND(DC$55&gt;0,SUM($E288:CW288)&lt;'Summary&amp;Assumptions'!$G$32*$B288,$D288&gt;='Summary&amp;Assumptions'!$D$17,DC$47&gt;=$D288,DC$47&lt;=EDATE($D288,'Summary&amp;Assumptions'!$G$32))*$B288+AND(DC$56&lt;'Summary&amp;Assumptions'!$J$31,DC$47&gt;=$FO288,DC$47&lt;=$FP288)*(('Summary&amp;Assumptions'!$H$25*$C288)*(1+'Summary&amp;Assumptions'!$J$29)^(DC$46-1))+AND(DC$56&lt;'Summary&amp;Assumptions'!$J$31,DC$47&gt;=$FQ288,DC$47&lt;=$FR288)*(('Summary&amp;Assumptions'!$H$25*$C288)*(1+'Summary&amp;Assumptions'!$J$29)^(DC$46-1))</f>
        <v>0</v>
      </c>
      <c r="CY288" s="588">
        <f>AND(DD$55&gt;0,SUM($E288:CX288)&lt;'Summary&amp;Assumptions'!$G$32*$B288,$D288&gt;='Summary&amp;Assumptions'!$D$17,DD$47&gt;=$D288,DD$47&lt;=EDATE($D288,'Summary&amp;Assumptions'!$G$32))*$B288+AND(DD$56&lt;'Summary&amp;Assumptions'!$J$31,DD$47&gt;=$FO288,DD$47&lt;=$FP288)*(('Summary&amp;Assumptions'!$H$25*$C288)*(1+'Summary&amp;Assumptions'!$J$29)^(DD$46-1))+AND(DD$56&lt;'Summary&amp;Assumptions'!$J$31,DD$47&gt;=$FQ288,DD$47&lt;=$FR288)*(('Summary&amp;Assumptions'!$H$25*$C288)*(1+'Summary&amp;Assumptions'!$J$29)^(DD$46-1))</f>
        <v>0</v>
      </c>
      <c r="CZ288" s="588">
        <f>AND(DE$55&gt;0,SUM($E288:CY288)&lt;'Summary&amp;Assumptions'!$G$32*$B288,$D288&gt;='Summary&amp;Assumptions'!$D$17,DE$47&gt;=$D288,DE$47&lt;=EDATE($D288,'Summary&amp;Assumptions'!$G$32))*$B288+AND(DE$56&lt;'Summary&amp;Assumptions'!$J$31,DE$47&gt;=$FO288,DE$47&lt;=$FP288)*(('Summary&amp;Assumptions'!$H$25*$C288)*(1+'Summary&amp;Assumptions'!$J$29)^(DE$46-1))+AND(DE$56&lt;'Summary&amp;Assumptions'!$J$31,DE$47&gt;=$FQ288,DE$47&lt;=$FR288)*(('Summary&amp;Assumptions'!$H$25*$C288)*(1+'Summary&amp;Assumptions'!$J$29)^(DE$46-1))</f>
        <v>0</v>
      </c>
      <c r="DA288" s="588">
        <f>AND(DF$55&gt;0,SUM($E288:CZ288)&lt;'Summary&amp;Assumptions'!$G$32*$B288,$D288&gt;='Summary&amp;Assumptions'!$D$17,DF$47&gt;=$D288,DF$47&lt;=EDATE($D288,'Summary&amp;Assumptions'!$G$32))*$B288+AND(DF$56&lt;'Summary&amp;Assumptions'!$J$31,DF$47&gt;=$FO288,DF$47&lt;=$FP288)*(('Summary&amp;Assumptions'!$H$25*$C288)*(1+'Summary&amp;Assumptions'!$J$29)^(DF$46-1))+AND(DF$56&lt;'Summary&amp;Assumptions'!$J$31,DF$47&gt;=$FQ288,DF$47&lt;=$FR288)*(('Summary&amp;Assumptions'!$H$25*$C288)*(1+'Summary&amp;Assumptions'!$J$29)^(DF$46-1))</f>
        <v>0</v>
      </c>
      <c r="DB288" s="588">
        <f>AND(DG$55&gt;0,SUM($E288:DA288)&lt;'Summary&amp;Assumptions'!$G$32*$B288,$D288&gt;='Summary&amp;Assumptions'!$D$17,DG$47&gt;=$D288,DG$47&lt;=EDATE($D288,'Summary&amp;Assumptions'!$G$32))*$B288+AND(DG$56&lt;'Summary&amp;Assumptions'!$J$31,DG$47&gt;=$FO288,DG$47&lt;=$FP288)*(('Summary&amp;Assumptions'!$H$25*$C288)*(1+'Summary&amp;Assumptions'!$J$29)^(DG$46-1))+AND(DG$56&lt;'Summary&amp;Assumptions'!$J$31,DG$47&gt;=$FQ288,DG$47&lt;=$FR288)*(('Summary&amp;Assumptions'!$H$25*$C288)*(1+'Summary&amp;Assumptions'!$J$29)^(DG$46-1))</f>
        <v>0</v>
      </c>
      <c r="DC288" s="588">
        <f>AND(DH$55&gt;0,SUM($E288:DB288)&lt;'Summary&amp;Assumptions'!$G$32*$B288,$D288&gt;='Summary&amp;Assumptions'!$D$17,DH$47&gt;=$D288,DH$47&lt;=EDATE($D288,'Summary&amp;Assumptions'!$G$32))*$B288+AND(DH$56&lt;'Summary&amp;Assumptions'!$J$31,DH$47&gt;=$FO288,DH$47&lt;=$FP288)*(('Summary&amp;Assumptions'!$H$25*$C288)*(1+'Summary&amp;Assumptions'!$J$29)^(DH$46-1))+AND(DH$56&lt;'Summary&amp;Assumptions'!$J$31,DH$47&gt;=$FQ288,DH$47&lt;=$FR288)*(('Summary&amp;Assumptions'!$H$25*$C288)*(1+'Summary&amp;Assumptions'!$J$29)^(DH$46-1))</f>
        <v>0</v>
      </c>
      <c r="DD288" s="588">
        <f>AND(DI$55&gt;0,SUM($E288:DC288)&lt;'Summary&amp;Assumptions'!$G$32*$B288,$D288&gt;='Summary&amp;Assumptions'!$D$17,DI$47&gt;=$D288,DI$47&lt;=EDATE($D288,'Summary&amp;Assumptions'!$G$32))*$B288+AND(DI$56&lt;'Summary&amp;Assumptions'!$J$31,DI$47&gt;=$FO288,DI$47&lt;=$FP288)*(('Summary&amp;Assumptions'!$H$25*$C288)*(1+'Summary&amp;Assumptions'!$J$29)^(DI$46-1))+AND(DI$56&lt;'Summary&amp;Assumptions'!$J$31,DI$47&gt;=$FQ288,DI$47&lt;=$FR288)*(('Summary&amp;Assumptions'!$H$25*$C288)*(1+'Summary&amp;Assumptions'!$J$29)^(DI$46-1))</f>
        <v>0</v>
      </c>
      <c r="DE288" s="588">
        <f>AND(DJ$55&gt;0,SUM($E288:DD288)&lt;'Summary&amp;Assumptions'!$G$32*$B288,$D288&gt;='Summary&amp;Assumptions'!$D$17,DJ$47&gt;=$D288,DJ$47&lt;=EDATE($D288,'Summary&amp;Assumptions'!$G$32))*$B288+AND(DJ$56&lt;'Summary&amp;Assumptions'!$J$31,DJ$47&gt;=$FO288,DJ$47&lt;=$FP288)*(('Summary&amp;Assumptions'!$H$25*$C288)*(1+'Summary&amp;Assumptions'!$J$29)^(DJ$46-1))+AND(DJ$56&lt;'Summary&amp;Assumptions'!$J$31,DJ$47&gt;=$FQ288,DJ$47&lt;=$FR288)*(('Summary&amp;Assumptions'!$H$25*$C288)*(1+'Summary&amp;Assumptions'!$J$29)^(DJ$46-1))</f>
        <v>0</v>
      </c>
      <c r="DF288" s="588">
        <f>AND(DK$55&gt;0,SUM($E288:DE288)&lt;'Summary&amp;Assumptions'!$G$32*$B288,$D288&gt;='Summary&amp;Assumptions'!$D$17,DK$47&gt;=$D288,DK$47&lt;=EDATE($D288,'Summary&amp;Assumptions'!$G$32))*$B288+AND(DK$56&lt;'Summary&amp;Assumptions'!$J$31,DK$47&gt;=$FO288,DK$47&lt;=$FP288)*(('Summary&amp;Assumptions'!$H$25*$C288)*(1+'Summary&amp;Assumptions'!$J$29)^(DK$46-1))+AND(DK$56&lt;'Summary&amp;Assumptions'!$J$31,DK$47&gt;=$FQ288,DK$47&lt;=$FR288)*(('Summary&amp;Assumptions'!$H$25*$C288)*(1+'Summary&amp;Assumptions'!$J$29)^(DK$46-1))</f>
        <v>0</v>
      </c>
      <c r="DG288" s="588">
        <f>AND(DL$55&gt;0,SUM($E288:DF288)&lt;'Summary&amp;Assumptions'!$G$32*$B288,$D288&gt;='Summary&amp;Assumptions'!$D$17,DL$47&gt;=$D288,DL$47&lt;=EDATE($D288,'Summary&amp;Assumptions'!$G$32))*$B288+AND(DL$56&lt;'Summary&amp;Assumptions'!$J$31,DL$47&gt;=$FO288,DL$47&lt;=$FP288)*(('Summary&amp;Assumptions'!$H$25*$C288)*(1+'Summary&amp;Assumptions'!$J$29)^(DL$46-1))+AND(DL$56&lt;'Summary&amp;Assumptions'!$J$31,DL$47&gt;=$FQ288,DL$47&lt;=$FR288)*(('Summary&amp;Assumptions'!$H$25*$C288)*(1+'Summary&amp;Assumptions'!$J$29)^(DL$46-1))</f>
        <v>0</v>
      </c>
      <c r="DH288" s="588">
        <f>AND(DM$55&gt;0,SUM($E288:DG288)&lt;'Summary&amp;Assumptions'!$G$32*$B288,$D288&gt;='Summary&amp;Assumptions'!$D$17,DM$47&gt;=$D288,DM$47&lt;=EDATE($D288,'Summary&amp;Assumptions'!$G$32))*$B288+AND(DM$56&lt;'Summary&amp;Assumptions'!$J$31,DM$47&gt;=$FO288,DM$47&lt;=$FP288)*(('Summary&amp;Assumptions'!$H$25*$C288)*(1+'Summary&amp;Assumptions'!$J$29)^(DM$46-1))+AND(DM$56&lt;'Summary&amp;Assumptions'!$J$31,DM$47&gt;=$FQ288,DM$47&lt;=$FR288)*(('Summary&amp;Assumptions'!$H$25*$C288)*(1+'Summary&amp;Assumptions'!$J$29)^(DM$46-1))</f>
        <v>0</v>
      </c>
      <c r="DI288" s="588">
        <f>AND(DN$55&gt;0,SUM($E288:DH288)&lt;'Summary&amp;Assumptions'!$G$32*$B288,$D288&gt;='Summary&amp;Assumptions'!$D$17,DN$47&gt;=$D288,DN$47&lt;=EDATE($D288,'Summary&amp;Assumptions'!$G$32))*$B288+AND(DN$56&lt;'Summary&amp;Assumptions'!$J$31,DN$47&gt;=$FO288,DN$47&lt;=$FP288)*(('Summary&amp;Assumptions'!$H$25*$C288)*(1+'Summary&amp;Assumptions'!$J$29)^(DN$46-1))+AND(DN$56&lt;'Summary&amp;Assumptions'!$J$31,DN$47&gt;=$FQ288,DN$47&lt;=$FR288)*(('Summary&amp;Assumptions'!$H$25*$C288)*(1+'Summary&amp;Assumptions'!$J$29)^(DN$46-1))</f>
        <v>0</v>
      </c>
      <c r="DJ288" s="588">
        <f>AND(DO$55&gt;0,SUM($E288:DI288)&lt;'Summary&amp;Assumptions'!$G$32*$B288,$D288&gt;='Summary&amp;Assumptions'!$D$17,DO$47&gt;=$D288,DO$47&lt;=EDATE($D288,'Summary&amp;Assumptions'!$G$32))*$B288+AND(DO$56&lt;'Summary&amp;Assumptions'!$J$31,DO$47&gt;=$FO288,DO$47&lt;=$FP288)*(('Summary&amp;Assumptions'!$H$25*$C288)*(1+'Summary&amp;Assumptions'!$J$29)^(DO$46-1))+AND(DO$56&lt;'Summary&amp;Assumptions'!$J$31,DO$47&gt;=$FQ288,DO$47&lt;=$FR288)*(('Summary&amp;Assumptions'!$H$25*$C288)*(1+'Summary&amp;Assumptions'!$J$29)^(DO$46-1))</f>
        <v>0</v>
      </c>
      <c r="DK288" s="588">
        <f>AND(DP$55&gt;0,SUM($E288:DJ288)&lt;'Summary&amp;Assumptions'!$G$32*$B288,$D288&gt;='Summary&amp;Assumptions'!$D$17,DP$47&gt;=$D288,DP$47&lt;=EDATE($D288,'Summary&amp;Assumptions'!$G$32))*$B288+AND(DP$56&lt;'Summary&amp;Assumptions'!$J$31,DP$47&gt;=$FO288,DP$47&lt;=$FP288)*(('Summary&amp;Assumptions'!$H$25*$C288)*(1+'Summary&amp;Assumptions'!$J$29)^(DP$46-1))+AND(DP$56&lt;'Summary&amp;Assumptions'!$J$31,DP$47&gt;=$FQ288,DP$47&lt;=$FR288)*(('Summary&amp;Assumptions'!$H$25*$C288)*(1+'Summary&amp;Assumptions'!$J$29)^(DP$46-1))</f>
        <v>0</v>
      </c>
      <c r="DL288" s="588">
        <f>AND(DQ$55&gt;0,SUM($E288:DK288)&lt;'Summary&amp;Assumptions'!$G$32*$B288,$D288&gt;='Summary&amp;Assumptions'!$D$17,DQ$47&gt;=$D288,DQ$47&lt;=EDATE($D288,'Summary&amp;Assumptions'!$G$32))*$B288+AND(DQ$56&lt;'Summary&amp;Assumptions'!$J$31,DQ$47&gt;=$FO288,DQ$47&lt;=$FP288)*(('Summary&amp;Assumptions'!$H$25*$C288)*(1+'Summary&amp;Assumptions'!$J$29)^(DQ$46-1))+AND(DQ$56&lt;'Summary&amp;Assumptions'!$J$31,DQ$47&gt;=$FQ288,DQ$47&lt;=$FR288)*(('Summary&amp;Assumptions'!$H$25*$C288)*(1+'Summary&amp;Assumptions'!$J$29)^(DQ$46-1))</f>
        <v>0</v>
      </c>
      <c r="DM288" s="588">
        <f>AND(DR$55&gt;0,SUM($E288:DL288)&lt;'Summary&amp;Assumptions'!$G$32*$B288,$D288&gt;='Summary&amp;Assumptions'!$D$17,DR$47&gt;=$D288,DR$47&lt;=EDATE($D288,'Summary&amp;Assumptions'!$G$32))*$B288+AND(DR$56&lt;'Summary&amp;Assumptions'!$J$31,DR$47&gt;=$FO288,DR$47&lt;=$FP288)*(('Summary&amp;Assumptions'!$H$25*$C288)*(1+'Summary&amp;Assumptions'!$J$29)^(DR$46-1))+AND(DR$56&lt;'Summary&amp;Assumptions'!$J$31,DR$47&gt;=$FQ288,DR$47&lt;=$FR288)*(('Summary&amp;Assumptions'!$H$25*$C288)*(1+'Summary&amp;Assumptions'!$J$29)^(DR$46-1))</f>
        <v>0</v>
      </c>
      <c r="DN288" s="588">
        <f>AND(DS$55&gt;0,SUM($E288:DM288)&lt;'Summary&amp;Assumptions'!$G$32*$B288,$D288&gt;='Summary&amp;Assumptions'!$D$17,DS$47&gt;=$D288,DS$47&lt;=EDATE($D288,'Summary&amp;Assumptions'!$G$32))*$B288+AND(DS$56&lt;'Summary&amp;Assumptions'!$J$31,DS$47&gt;=$FO288,DS$47&lt;=$FP288)*(('Summary&amp;Assumptions'!$H$25*$C288)*(1+'Summary&amp;Assumptions'!$J$29)^(DS$46-1))+AND(DS$56&lt;'Summary&amp;Assumptions'!$J$31,DS$47&gt;=$FQ288,DS$47&lt;=$FR288)*(('Summary&amp;Assumptions'!$H$25*$C288)*(1+'Summary&amp;Assumptions'!$J$29)^(DS$46-1))</f>
        <v>0</v>
      </c>
      <c r="DO288" s="588">
        <f>AND(DT$55&gt;0,SUM($E288:DN288)&lt;'Summary&amp;Assumptions'!$G$32*$B288,$D288&gt;='Summary&amp;Assumptions'!$D$17,DT$47&gt;=$D288,DT$47&lt;=EDATE($D288,'Summary&amp;Assumptions'!$G$32))*$B288+AND(DT$56&lt;'Summary&amp;Assumptions'!$J$31,DT$47&gt;=$FO288,DT$47&lt;=$FP288)*(('Summary&amp;Assumptions'!$H$25*$C288)*(1+'Summary&amp;Assumptions'!$J$29)^(DT$46-1))+AND(DT$56&lt;'Summary&amp;Assumptions'!$J$31,DT$47&gt;=$FQ288,DT$47&lt;=$FR288)*(('Summary&amp;Assumptions'!$H$25*$C288)*(1+'Summary&amp;Assumptions'!$J$29)^(DT$46-1))</f>
        <v>0</v>
      </c>
      <c r="DP288" s="588">
        <f>AND(DU$55&gt;0,SUM($E288:DO288)&lt;'Summary&amp;Assumptions'!$G$32*$B288,$D288&gt;='Summary&amp;Assumptions'!$D$17,DU$47&gt;=$D288,DU$47&lt;=EDATE($D288,'Summary&amp;Assumptions'!$G$32))*$B288+AND(DU$56&lt;'Summary&amp;Assumptions'!$J$31,DU$47&gt;=$FO288,DU$47&lt;=$FP288)*(('Summary&amp;Assumptions'!$H$25*$C288)*(1+'Summary&amp;Assumptions'!$J$29)^(DU$46-1))+AND(DU$56&lt;'Summary&amp;Assumptions'!$J$31,DU$47&gt;=$FQ288,DU$47&lt;=$FR288)*(('Summary&amp;Assumptions'!$H$25*$C288)*(1+'Summary&amp;Assumptions'!$J$29)^(DU$46-1))</f>
        <v>0</v>
      </c>
      <c r="DQ288" s="588">
        <f>AND(DV$55&gt;0,SUM($E288:DP288)&lt;'Summary&amp;Assumptions'!$G$32*$B288,$D288&gt;='Summary&amp;Assumptions'!$D$17,DV$47&gt;=$D288,DV$47&lt;=EDATE($D288,'Summary&amp;Assumptions'!$G$32))*$B288+AND(DV$56&lt;'Summary&amp;Assumptions'!$J$31,DV$47&gt;=$FO288,DV$47&lt;=$FP288)*(('Summary&amp;Assumptions'!$H$25*$C288)*(1+'Summary&amp;Assumptions'!$J$29)^(DV$46-1))+AND(DV$56&lt;'Summary&amp;Assumptions'!$J$31,DV$47&gt;=$FQ288,DV$47&lt;=$FR288)*(('Summary&amp;Assumptions'!$H$25*$C288)*(1+'Summary&amp;Assumptions'!$J$29)^(DV$46-1))</f>
        <v>0</v>
      </c>
      <c r="DR288" s="588">
        <f>AND(DW$55&gt;0,SUM($E288:DQ288)&lt;'Summary&amp;Assumptions'!$G$32*$B288,$D288&gt;='Summary&amp;Assumptions'!$D$17,DW$47&gt;=$D288,DW$47&lt;=EDATE($D288,'Summary&amp;Assumptions'!$G$32))*$B288+AND(DW$56&lt;'Summary&amp;Assumptions'!$J$31,DW$47&gt;=$FO288,DW$47&lt;=$FP288)*(('Summary&amp;Assumptions'!$H$25*$C288)*(1+'Summary&amp;Assumptions'!$J$29)^(DW$46-1))+AND(DW$56&lt;'Summary&amp;Assumptions'!$J$31,DW$47&gt;=$FQ288,DW$47&lt;=$FR288)*(('Summary&amp;Assumptions'!$H$25*$C288)*(1+'Summary&amp;Assumptions'!$J$29)^(DW$46-1))</f>
        <v>0</v>
      </c>
      <c r="DS288" s="588">
        <f>AND(DX$55&gt;0,SUM($E288:DR288)&lt;'Summary&amp;Assumptions'!$G$32*$B288,$D288&gt;='Summary&amp;Assumptions'!$D$17,DX$47&gt;=$D288,DX$47&lt;=EDATE($D288,'Summary&amp;Assumptions'!$G$32))*$B288+AND(DX$56&lt;'Summary&amp;Assumptions'!$J$31,DX$47&gt;=$FO288,DX$47&lt;=$FP288)*(('Summary&amp;Assumptions'!$H$25*$C288)*(1+'Summary&amp;Assumptions'!$J$29)^(DX$46-1))+AND(DX$56&lt;'Summary&amp;Assumptions'!$J$31,DX$47&gt;=$FQ288,DX$47&lt;=$FR288)*(('Summary&amp;Assumptions'!$H$25*$C288)*(1+'Summary&amp;Assumptions'!$J$29)^(DX$46-1))</f>
        <v>0</v>
      </c>
      <c r="DT288" s="588">
        <f>AND(DY$55&gt;0,SUM($E288:DS288)&lt;'Summary&amp;Assumptions'!$G$32*$B288,$D288&gt;='Summary&amp;Assumptions'!$D$17,DY$47&gt;=$D288,DY$47&lt;=EDATE($D288,'Summary&amp;Assumptions'!$G$32))*$B288+AND(DY$56&lt;'Summary&amp;Assumptions'!$J$31,DY$47&gt;=$FO288,DY$47&lt;=$FP288)*(('Summary&amp;Assumptions'!$H$25*$C288)*(1+'Summary&amp;Assumptions'!$J$29)^(DY$46-1))+AND(DY$56&lt;'Summary&amp;Assumptions'!$J$31,DY$47&gt;=$FQ288,DY$47&lt;=$FR288)*(('Summary&amp;Assumptions'!$H$25*$C288)*(1+'Summary&amp;Assumptions'!$J$29)^(DY$46-1))</f>
        <v>0</v>
      </c>
      <c r="DU288" s="588">
        <f>AND(DZ$55&gt;0,SUM($E288:DT288)&lt;'Summary&amp;Assumptions'!$G$32*$B288,$D288&gt;='Summary&amp;Assumptions'!$D$17,DZ$47&gt;=$D288,DZ$47&lt;=EDATE($D288,'Summary&amp;Assumptions'!$G$32))*$B288+AND(DZ$56&lt;'Summary&amp;Assumptions'!$J$31,DZ$47&gt;=$FO288,DZ$47&lt;=$FP288)*(('Summary&amp;Assumptions'!$H$25*$C288)*(1+'Summary&amp;Assumptions'!$J$29)^(DZ$46-1))+AND(DZ$56&lt;'Summary&amp;Assumptions'!$J$31,DZ$47&gt;=$FQ288,DZ$47&lt;=$FR288)*(('Summary&amp;Assumptions'!$H$25*$C288)*(1+'Summary&amp;Assumptions'!$J$29)^(DZ$46-1))</f>
        <v>0</v>
      </c>
      <c r="DV288" s="588">
        <f>AND(EA$55&gt;0,SUM($E288:DU288)&lt;'Summary&amp;Assumptions'!$G$32*$B288,$D288&gt;='Summary&amp;Assumptions'!$D$17,EA$47&gt;=$D288,EA$47&lt;=EDATE($D288,'Summary&amp;Assumptions'!$G$32))*$B288+AND(EA$56&lt;'Summary&amp;Assumptions'!$J$31,EA$47&gt;=$FO288,EA$47&lt;=$FP288)*(('Summary&amp;Assumptions'!$H$25*$C288)*(1+'Summary&amp;Assumptions'!$J$29)^(EA$46-1))+AND(EA$56&lt;'Summary&amp;Assumptions'!$J$31,EA$47&gt;=$FQ288,EA$47&lt;=$FR288)*(('Summary&amp;Assumptions'!$H$25*$C288)*(1+'Summary&amp;Assumptions'!$J$29)^(EA$46-1))</f>
        <v>0</v>
      </c>
      <c r="DW288" s="588">
        <f>AND(EB$55&gt;0,SUM($E288:DV288)&lt;'Summary&amp;Assumptions'!$G$32*$B288,$D288&gt;='Summary&amp;Assumptions'!$D$17,EB$47&gt;=$D288,EB$47&lt;=EDATE($D288,'Summary&amp;Assumptions'!$G$32))*$B288+AND(EB$56&lt;'Summary&amp;Assumptions'!$J$31,EB$47&gt;=$FO288,EB$47&lt;=$FP288)*(('Summary&amp;Assumptions'!$H$25*$C288)*(1+'Summary&amp;Assumptions'!$J$29)^(EB$46-1))+AND(EB$56&lt;'Summary&amp;Assumptions'!$J$31,EB$47&gt;=$FQ288,EB$47&lt;=$FR288)*(('Summary&amp;Assumptions'!$H$25*$C288)*(1+'Summary&amp;Assumptions'!$J$29)^(EB$46-1))</f>
        <v>0</v>
      </c>
      <c r="DX288" s="588">
        <f>AND(EC$55&gt;0,SUM($E288:DW288)&lt;'Summary&amp;Assumptions'!$G$32*$B288,$D288&gt;='Summary&amp;Assumptions'!$D$17,EC$47&gt;=$D288,EC$47&lt;=EDATE($D288,'Summary&amp;Assumptions'!$G$32))*$B288+AND(EC$56&lt;'Summary&amp;Assumptions'!$J$31,EC$47&gt;=$FO288,EC$47&lt;=$FP288)*(('Summary&amp;Assumptions'!$H$25*$C288)*(1+'Summary&amp;Assumptions'!$J$29)^(EC$46-1))+AND(EC$56&lt;'Summary&amp;Assumptions'!$J$31,EC$47&gt;=$FQ288,EC$47&lt;=$FR288)*(('Summary&amp;Assumptions'!$H$25*$C288)*(1+'Summary&amp;Assumptions'!$J$29)^(EC$46-1))</f>
        <v>0</v>
      </c>
      <c r="DY288" s="588">
        <f>AND(ED$55&gt;0,SUM($E288:DX288)&lt;'Summary&amp;Assumptions'!$G$32*$B288,$D288&gt;='Summary&amp;Assumptions'!$D$17,ED$47&gt;=$D288,ED$47&lt;=EDATE($D288,'Summary&amp;Assumptions'!$G$32))*$B288+AND(ED$56&lt;'Summary&amp;Assumptions'!$J$31,ED$47&gt;=$FO288,ED$47&lt;=$FP288)*(('Summary&amp;Assumptions'!$H$25*$C288)*(1+'Summary&amp;Assumptions'!$J$29)^(ED$46-1))+AND(ED$56&lt;'Summary&amp;Assumptions'!$J$31,ED$47&gt;=$FQ288,ED$47&lt;=$FR288)*(('Summary&amp;Assumptions'!$H$25*$C288)*(1+'Summary&amp;Assumptions'!$J$29)^(ED$46-1))</f>
        <v>0</v>
      </c>
      <c r="DZ288" s="588">
        <f>AND(EE$55&gt;0,SUM($E288:DY288)&lt;'Summary&amp;Assumptions'!$G$32*$B288,$D288&gt;='Summary&amp;Assumptions'!$D$17,EE$47&gt;=$D288,EE$47&lt;=EDATE($D288,'Summary&amp;Assumptions'!$G$32))*$B288+AND(EE$56&lt;'Summary&amp;Assumptions'!$J$31,EE$47&gt;=$FO288,EE$47&lt;=$FP288)*(('Summary&amp;Assumptions'!$H$25*$C288)*(1+'Summary&amp;Assumptions'!$J$29)^(EE$46-1))+AND(EE$56&lt;'Summary&amp;Assumptions'!$J$31,EE$47&gt;=$FQ288,EE$47&lt;=$FR288)*(('Summary&amp;Assumptions'!$H$25*$C288)*(1+'Summary&amp;Assumptions'!$J$29)^(EE$46-1))</f>
        <v>0</v>
      </c>
      <c r="EA288" s="588">
        <f>AND(EF$55&gt;0,SUM($E288:DZ288)&lt;'Summary&amp;Assumptions'!$G$32*$B288,$D288&gt;='Summary&amp;Assumptions'!$D$17,EF$47&gt;=$D288,EF$47&lt;=EDATE($D288,'Summary&amp;Assumptions'!$G$32))*$B288+AND(EF$56&lt;'Summary&amp;Assumptions'!$J$31,EF$47&gt;=$FO288,EF$47&lt;=$FP288)*(('Summary&amp;Assumptions'!$H$25*$C288)*(1+'Summary&amp;Assumptions'!$J$29)^(EF$46-1))+AND(EF$56&lt;'Summary&amp;Assumptions'!$J$31,EF$47&gt;=$FQ288,EF$47&lt;=$FR288)*(('Summary&amp;Assumptions'!$H$25*$C288)*(1+'Summary&amp;Assumptions'!$J$29)^(EF$46-1))</f>
        <v>0</v>
      </c>
      <c r="EB288" s="588">
        <f>AND(EG$55&gt;0,SUM($E288:EA288)&lt;'Summary&amp;Assumptions'!$G$32*$B288,$D288&gt;='Summary&amp;Assumptions'!$D$17,EG$47&gt;=$D288,EG$47&lt;=EDATE($D288,'Summary&amp;Assumptions'!$G$32))*$B288+AND(EG$56&lt;'Summary&amp;Assumptions'!$J$31,EG$47&gt;=$FO288,EG$47&lt;=$FP288)*(('Summary&amp;Assumptions'!$H$25*$C288)*(1+'Summary&amp;Assumptions'!$J$29)^(EG$46-1))+AND(EG$56&lt;'Summary&amp;Assumptions'!$J$31,EG$47&gt;=$FQ288,EG$47&lt;=$FR288)*(('Summary&amp;Assumptions'!$H$25*$C288)*(1+'Summary&amp;Assumptions'!$J$29)^(EG$46-1))</f>
        <v>0</v>
      </c>
      <c r="EC288" s="588">
        <f>AND(EH$55&gt;0,SUM($E288:EB288)&lt;'Summary&amp;Assumptions'!$G$32*$B288,$D288&gt;='Summary&amp;Assumptions'!$D$17,EH$47&gt;=$D288,EH$47&lt;=EDATE($D288,'Summary&amp;Assumptions'!$G$32))*$B288+AND(EH$56&lt;'Summary&amp;Assumptions'!$J$31,EH$47&gt;=$FO288,EH$47&lt;=$FP288)*(('Summary&amp;Assumptions'!$H$25*$C288)*(1+'Summary&amp;Assumptions'!$J$29)^(EH$46-1))+AND(EH$56&lt;'Summary&amp;Assumptions'!$J$31,EH$47&gt;=$FQ288,EH$47&lt;=$FR288)*(('Summary&amp;Assumptions'!$H$25*$C288)*(1+'Summary&amp;Assumptions'!$J$29)^(EH$46-1))</f>
        <v>0</v>
      </c>
      <c r="ED288" s="588">
        <f>AND(EI$55&gt;0,SUM($E288:EC288)&lt;'Summary&amp;Assumptions'!$G$32*$B288,$D288&gt;='Summary&amp;Assumptions'!$D$17,EI$47&gt;=$D288,EI$47&lt;=EDATE($D288,'Summary&amp;Assumptions'!$G$32))*$B288+AND(EI$56&lt;'Summary&amp;Assumptions'!$J$31,EI$47&gt;=$FO288,EI$47&lt;=$FP288)*(('Summary&amp;Assumptions'!$H$25*$C288)*(1+'Summary&amp;Assumptions'!$J$29)^(EI$46-1))+AND(EI$56&lt;'Summary&amp;Assumptions'!$J$31,EI$47&gt;=$FQ288,EI$47&lt;=$FR288)*(('Summary&amp;Assumptions'!$H$25*$C288)*(1+'Summary&amp;Assumptions'!$J$29)^(EI$46-1))</f>
        <v>0</v>
      </c>
      <c r="EE288" s="588">
        <f>AND(EJ$55&gt;0,SUM($E288:ED288)&lt;'Summary&amp;Assumptions'!$G$32*$B288,$D288&gt;='Summary&amp;Assumptions'!$D$17,EJ$47&gt;=$D288,EJ$47&lt;=EDATE($D288,'Summary&amp;Assumptions'!$G$32))*$B288+AND(EJ$56&lt;'Summary&amp;Assumptions'!$J$31,EJ$47&gt;=$FO288,EJ$47&lt;=$FP288)*(('Summary&amp;Assumptions'!$H$25*$C288)*(1+'Summary&amp;Assumptions'!$J$29)^(EJ$46-1))+AND(EJ$56&lt;'Summary&amp;Assumptions'!$J$31,EJ$47&gt;=$FQ288,EJ$47&lt;=$FR288)*(('Summary&amp;Assumptions'!$H$25*$C288)*(1+'Summary&amp;Assumptions'!$J$29)^(EJ$46-1))</f>
        <v>0</v>
      </c>
      <c r="EF288" s="588">
        <f>AND(EK$55&gt;0,SUM($E288:EE288)&lt;'Summary&amp;Assumptions'!$G$32*$B288,$D288&gt;='Summary&amp;Assumptions'!$D$17,EK$47&gt;=$D288,EK$47&lt;=EDATE($D288,'Summary&amp;Assumptions'!$G$32))*$B288+AND(EK$56&lt;'Summary&amp;Assumptions'!$J$31,EK$47&gt;=$FO288,EK$47&lt;=$FP288)*(('Summary&amp;Assumptions'!$H$25*$C288)*(1+'Summary&amp;Assumptions'!$J$29)^(EK$46-1))+AND(EK$56&lt;'Summary&amp;Assumptions'!$J$31,EK$47&gt;=$FQ288,EK$47&lt;=$FR288)*(('Summary&amp;Assumptions'!$H$25*$C288)*(1+'Summary&amp;Assumptions'!$J$29)^(EK$46-1))</f>
        <v>0</v>
      </c>
      <c r="EG288" s="588">
        <f>AND(EL$55&gt;0,SUM($E288:EF288)&lt;'Summary&amp;Assumptions'!$G$32*$B288,$D288&gt;='Summary&amp;Assumptions'!$D$17,EL$47&gt;=$D288,EL$47&lt;=EDATE($D288,'Summary&amp;Assumptions'!$G$32))*$B288+AND(EL$56&lt;'Summary&amp;Assumptions'!$J$31,EL$47&gt;=$FO288,EL$47&lt;=$FP288)*(('Summary&amp;Assumptions'!$H$25*$C288)*(1+'Summary&amp;Assumptions'!$J$29)^(EL$46-1))+AND(EL$56&lt;'Summary&amp;Assumptions'!$J$31,EL$47&gt;=$FQ288,EL$47&lt;=$FR288)*(('Summary&amp;Assumptions'!$H$25*$C288)*(1+'Summary&amp;Assumptions'!$J$29)^(EL$46-1))</f>
        <v>0</v>
      </c>
      <c r="EH288" s="588">
        <f>AND(EM$55&gt;0,SUM($E288:EG288)&lt;'Summary&amp;Assumptions'!$G$32*$B288,$D288&gt;='Summary&amp;Assumptions'!$D$17,EM$47&gt;=$D288,EM$47&lt;=EDATE($D288,'Summary&amp;Assumptions'!$G$32))*$B288+AND(EM$56&lt;'Summary&amp;Assumptions'!$J$31,EM$47&gt;=$FO288,EM$47&lt;=$FP288)*(('Summary&amp;Assumptions'!$H$25*$C288)*(1+'Summary&amp;Assumptions'!$J$29)^(EM$46-1))+AND(EM$56&lt;'Summary&amp;Assumptions'!$J$31,EM$47&gt;=$FQ288,EM$47&lt;=$FR288)*(('Summary&amp;Assumptions'!$H$25*$C288)*(1+'Summary&amp;Assumptions'!$J$29)^(EM$46-1))</f>
        <v>0</v>
      </c>
      <c r="EI288" s="588">
        <f>AND(EN$55&gt;0,SUM($E288:EH288)&lt;'Summary&amp;Assumptions'!$G$32*$B288,$D288&gt;='Summary&amp;Assumptions'!$D$17,EN$47&gt;=$D288,EN$47&lt;=EDATE($D288,'Summary&amp;Assumptions'!$G$32))*$B288+AND(EN$56&lt;'Summary&amp;Assumptions'!$J$31,EN$47&gt;=$FO288,EN$47&lt;=$FP288)*(('Summary&amp;Assumptions'!$H$25*$C288)*(1+'Summary&amp;Assumptions'!$J$29)^(EN$46-1))+AND(EN$56&lt;'Summary&amp;Assumptions'!$J$31,EN$47&gt;=$FQ288,EN$47&lt;=$FR288)*(('Summary&amp;Assumptions'!$H$25*$C288)*(1+'Summary&amp;Assumptions'!$J$29)^(EN$46-1))</f>
        <v>0</v>
      </c>
      <c r="EJ288" s="588">
        <f>AND(EO$55&gt;0,SUM($E288:EI288)&lt;'Summary&amp;Assumptions'!$G$32*$B288,$D288&gt;='Summary&amp;Assumptions'!$D$17,EO$47&gt;=$D288,EO$47&lt;=EDATE($D288,'Summary&amp;Assumptions'!$G$32))*$B288+AND(EO$56&lt;'Summary&amp;Assumptions'!$J$31,EO$47&gt;=$FO288,EO$47&lt;=$FP288)*(('Summary&amp;Assumptions'!$H$25*$C288)*(1+'Summary&amp;Assumptions'!$J$29)^(EO$46-1))+AND(EO$56&lt;'Summary&amp;Assumptions'!$J$31,EO$47&gt;=$FQ288,EO$47&lt;=$FR288)*(('Summary&amp;Assumptions'!$H$25*$C288)*(1+'Summary&amp;Assumptions'!$J$29)^(EO$46-1))</f>
        <v>0</v>
      </c>
      <c r="EK288" s="588">
        <f>AND(EP$55&gt;0,SUM($E288:EJ288)&lt;'Summary&amp;Assumptions'!$G$32*$B288,$D288&gt;='Summary&amp;Assumptions'!$D$17,EP$47&gt;=$D288,EP$47&lt;=EDATE($D288,'Summary&amp;Assumptions'!$G$32))*$B288+AND(EP$56&lt;'Summary&amp;Assumptions'!$J$31,EP$47&gt;=$FO288,EP$47&lt;=$FP288)*(('Summary&amp;Assumptions'!$H$25*$C288)*(1+'Summary&amp;Assumptions'!$J$29)^(EP$46-1))+AND(EP$56&lt;'Summary&amp;Assumptions'!$J$31,EP$47&gt;=$FQ288,EP$47&lt;=$FR288)*(('Summary&amp;Assumptions'!$H$25*$C288)*(1+'Summary&amp;Assumptions'!$J$29)^(EP$46-1))</f>
        <v>0</v>
      </c>
      <c r="EL288" s="588">
        <f>AND(EQ$55&gt;0,SUM($E288:EK288)&lt;'Summary&amp;Assumptions'!$G$32*$B288,$D288&gt;='Summary&amp;Assumptions'!$D$17,EQ$47&gt;=$D288,EQ$47&lt;=EDATE($D288,'Summary&amp;Assumptions'!$G$32))*$B288+AND(EQ$56&lt;'Summary&amp;Assumptions'!$J$31,EQ$47&gt;=$FO288,EQ$47&lt;=$FP288)*(('Summary&amp;Assumptions'!$H$25*$C288)*(1+'Summary&amp;Assumptions'!$J$29)^(EQ$46-1))+AND(EQ$56&lt;'Summary&amp;Assumptions'!$J$31,EQ$47&gt;=$FQ288,EQ$47&lt;=$FR288)*(('Summary&amp;Assumptions'!$H$25*$C288)*(1+'Summary&amp;Assumptions'!$J$29)^(EQ$46-1))</f>
        <v>0</v>
      </c>
      <c r="EM288" s="588">
        <f>AND(ER$55&gt;0,SUM($E288:EL288)&lt;'Summary&amp;Assumptions'!$G$32*$B288,$D288&gt;='Summary&amp;Assumptions'!$D$17,ER$47&gt;=$D288,ER$47&lt;=EDATE($D288,'Summary&amp;Assumptions'!$G$32))*$B288+AND(ER$56&lt;'Summary&amp;Assumptions'!$J$31,ER$47&gt;=$FO288,ER$47&lt;=$FP288)*(('Summary&amp;Assumptions'!$H$25*$C288)*(1+'Summary&amp;Assumptions'!$J$29)^(ER$46-1))+AND(ER$56&lt;'Summary&amp;Assumptions'!$J$31,ER$47&gt;=$FQ288,ER$47&lt;=$FR288)*(('Summary&amp;Assumptions'!$H$25*$C288)*(1+'Summary&amp;Assumptions'!$J$29)^(ER$46-1))</f>
        <v>0</v>
      </c>
      <c r="EN288" s="588">
        <f>AND(ES$55&gt;0,SUM($E288:EM288)&lt;'Summary&amp;Assumptions'!$G$32*$B288,$D288&gt;='Summary&amp;Assumptions'!$D$17,ES$47&gt;=$D288,ES$47&lt;=EDATE($D288,'Summary&amp;Assumptions'!$G$32))*$B288+AND(ES$56&lt;'Summary&amp;Assumptions'!$J$31,ES$47&gt;=$FO288,ES$47&lt;=$FP288)*(('Summary&amp;Assumptions'!$H$25*$C288)*(1+'Summary&amp;Assumptions'!$J$29)^(ES$46-1))+AND(ES$56&lt;'Summary&amp;Assumptions'!$J$31,ES$47&gt;=$FQ288,ES$47&lt;=$FR288)*(('Summary&amp;Assumptions'!$H$25*$C288)*(1+'Summary&amp;Assumptions'!$J$29)^(ES$46-1))</f>
        <v>0</v>
      </c>
      <c r="EO288" s="588">
        <f>AND(ET$55&gt;0,SUM($E288:EN288)&lt;'Summary&amp;Assumptions'!$G$32*$B288,$D288&gt;='Summary&amp;Assumptions'!$D$17,ET$47&gt;=$D288,ET$47&lt;=EDATE($D288,'Summary&amp;Assumptions'!$G$32))*$B288+AND(ET$56&lt;'Summary&amp;Assumptions'!$J$31,ET$47&gt;=$FO288,ET$47&lt;=$FP288)*(('Summary&amp;Assumptions'!$H$25*$C288)*(1+'Summary&amp;Assumptions'!$J$29)^(ET$46-1))+AND(ET$56&lt;'Summary&amp;Assumptions'!$J$31,ET$47&gt;=$FQ288,ET$47&lt;=$FR288)*(('Summary&amp;Assumptions'!$H$25*$C288)*(1+'Summary&amp;Assumptions'!$J$29)^(ET$46-1))</f>
        <v>0</v>
      </c>
      <c r="EP288" s="588">
        <f>AND(EU$55&gt;0,SUM($E288:EO288)&lt;'Summary&amp;Assumptions'!$G$32*$B288,$D288&gt;='Summary&amp;Assumptions'!$D$17,EU$47&gt;=$D288,EU$47&lt;=EDATE($D288,'Summary&amp;Assumptions'!$G$32))*$B288+AND(EU$56&lt;'Summary&amp;Assumptions'!$J$31,EU$47&gt;=$FO288,EU$47&lt;=$FP288)*(('Summary&amp;Assumptions'!$H$25*$C288)*(1+'Summary&amp;Assumptions'!$J$29)^(EU$46-1))+AND(EU$56&lt;'Summary&amp;Assumptions'!$J$31,EU$47&gt;=$FQ288,EU$47&lt;=$FR288)*(('Summary&amp;Assumptions'!$H$25*$C288)*(1+'Summary&amp;Assumptions'!$J$29)^(EU$46-1))</f>
        <v>0</v>
      </c>
      <c r="EQ288" s="588">
        <f>AND(EV$55&gt;0,SUM($E288:EP288)&lt;'Summary&amp;Assumptions'!$G$32*$B288,$D288&gt;='Summary&amp;Assumptions'!$D$17,EV$47&gt;=$D288,EV$47&lt;=EDATE($D288,'Summary&amp;Assumptions'!$G$32))*$B288+AND(EV$56&lt;'Summary&amp;Assumptions'!$J$31,EV$47&gt;=$FO288,EV$47&lt;=$FP288)*(('Summary&amp;Assumptions'!$H$25*$C288)*(1+'Summary&amp;Assumptions'!$J$29)^(EV$46-1))+AND(EV$56&lt;'Summary&amp;Assumptions'!$J$31,EV$47&gt;=$FQ288,EV$47&lt;=$FR288)*(('Summary&amp;Assumptions'!$H$25*$C288)*(1+'Summary&amp;Assumptions'!$J$29)^(EV$46-1))</f>
        <v>0</v>
      </c>
      <c r="ER288" s="588">
        <f>AND(EW$55&gt;0,SUM($E288:EQ288)&lt;'Summary&amp;Assumptions'!$G$32*$B288,$D288&gt;='Summary&amp;Assumptions'!$D$17,EW$47&gt;=$D288,EW$47&lt;=EDATE($D288,'Summary&amp;Assumptions'!$G$32))*$B288+AND(EW$56&lt;'Summary&amp;Assumptions'!$J$31,EW$47&gt;=$FO288,EW$47&lt;=$FP288)*(('Summary&amp;Assumptions'!$H$25*$C288)*(1+'Summary&amp;Assumptions'!$J$29)^(EW$46-1))+AND(EW$56&lt;'Summary&amp;Assumptions'!$J$31,EW$47&gt;=$FQ288,EW$47&lt;=$FR288)*(('Summary&amp;Assumptions'!$H$25*$C288)*(1+'Summary&amp;Assumptions'!$J$29)^(EW$46-1))</f>
        <v>0</v>
      </c>
      <c r="ES288" s="588">
        <f>AND(EX$55&gt;0,SUM($E288:ER288)&lt;'Summary&amp;Assumptions'!$G$32*$B288,$D288&gt;='Summary&amp;Assumptions'!$D$17,EX$47&gt;=$D288,EX$47&lt;=EDATE($D288,'Summary&amp;Assumptions'!$G$32))*$B288+AND(EX$56&lt;'Summary&amp;Assumptions'!$J$31,EX$47&gt;=$FO288,EX$47&lt;=$FP288)*(('Summary&amp;Assumptions'!$H$25*$C288)*(1+'Summary&amp;Assumptions'!$J$29)^(EX$46-1))+AND(EX$56&lt;'Summary&amp;Assumptions'!$J$31,EX$47&gt;=$FQ288,EX$47&lt;=$FR288)*(('Summary&amp;Assumptions'!$H$25*$C288)*(1+'Summary&amp;Assumptions'!$J$29)^(EX$46-1))</f>
        <v>0</v>
      </c>
      <c r="ET288" s="588">
        <f>AND(EY$55&gt;0,SUM($E288:ES288)&lt;'Summary&amp;Assumptions'!$G$32*$B288,$D288&gt;='Summary&amp;Assumptions'!$D$17,EY$47&gt;=$D288,EY$47&lt;=EDATE($D288,'Summary&amp;Assumptions'!$G$32))*$B288+AND(EY$56&lt;'Summary&amp;Assumptions'!$J$31,EY$47&gt;=$FO288,EY$47&lt;=$FP288)*(('Summary&amp;Assumptions'!$H$25*$C288)*(1+'Summary&amp;Assumptions'!$J$29)^(EY$46-1))+AND(EY$56&lt;'Summary&amp;Assumptions'!$J$31,EY$47&gt;=$FQ288,EY$47&lt;=$FR288)*(('Summary&amp;Assumptions'!$H$25*$C288)*(1+'Summary&amp;Assumptions'!$J$29)^(EY$46-1))</f>
        <v>0</v>
      </c>
      <c r="EU288" s="588">
        <f>AND(EZ$55&gt;0,SUM($E288:ET288)&lt;'Summary&amp;Assumptions'!$G$32*$B288,$D288&gt;='Summary&amp;Assumptions'!$D$17,EZ$47&gt;=$D288,EZ$47&lt;=EDATE($D288,'Summary&amp;Assumptions'!$G$32))*$B288+AND(EZ$56&lt;'Summary&amp;Assumptions'!$J$31,EZ$47&gt;=$FO288,EZ$47&lt;=$FP288)*(('Summary&amp;Assumptions'!$H$25*$C288)*(1+'Summary&amp;Assumptions'!$J$29)^(EZ$46-1))+AND(EZ$56&lt;'Summary&amp;Assumptions'!$J$31,EZ$47&gt;=$FQ288,EZ$47&lt;=$FR288)*(('Summary&amp;Assumptions'!$H$25*$C288)*(1+'Summary&amp;Assumptions'!$J$29)^(EZ$46-1))</f>
        <v>0</v>
      </c>
      <c r="EV288" s="588">
        <f>AND(FA$55&gt;0,SUM($E288:EU288)&lt;'Summary&amp;Assumptions'!$G$32*$B288,$D288&gt;='Summary&amp;Assumptions'!$D$17,FA$47&gt;=$D288,FA$47&lt;=EDATE($D288,'Summary&amp;Assumptions'!$G$32))*$B288+AND(FA$56&lt;'Summary&amp;Assumptions'!$J$31,FA$47&gt;=$FO288,FA$47&lt;=$FP288)*(('Summary&amp;Assumptions'!$H$25*$C288)*(1+'Summary&amp;Assumptions'!$J$29)^(FA$46-1))+AND(FA$56&lt;'Summary&amp;Assumptions'!$J$31,FA$47&gt;=$FQ288,FA$47&lt;=$FR288)*(('Summary&amp;Assumptions'!$H$25*$C288)*(1+'Summary&amp;Assumptions'!$J$29)^(FA$46-1))</f>
        <v>0</v>
      </c>
      <c r="EW288" s="588">
        <f>AND(FB$55&gt;0,SUM($E288:EV288)&lt;'Summary&amp;Assumptions'!$G$32*$B288,$D288&gt;='Summary&amp;Assumptions'!$D$17,FB$47&gt;=$D288,FB$47&lt;=EDATE($D288,'Summary&amp;Assumptions'!$G$32))*$B288+AND(FB$56&lt;'Summary&amp;Assumptions'!$J$31,FB$47&gt;=$FO288,FB$47&lt;=$FP288)*(('Summary&amp;Assumptions'!$H$25*$C288)*(1+'Summary&amp;Assumptions'!$J$29)^(FB$46-1))+AND(FB$56&lt;'Summary&amp;Assumptions'!$J$31,FB$47&gt;=$FQ288,FB$47&lt;=$FR288)*(('Summary&amp;Assumptions'!$H$25*$C288)*(1+'Summary&amp;Assumptions'!$J$29)^(FB$46-1))</f>
        <v>0</v>
      </c>
      <c r="EX288" s="588">
        <f>AND(FC$55&gt;0,SUM($E288:EW288)&lt;'Summary&amp;Assumptions'!$G$32*$B288,$D288&gt;='Summary&amp;Assumptions'!$D$17,FC$47&gt;=$D288,FC$47&lt;=EDATE($D288,'Summary&amp;Assumptions'!$G$32))*$B288+AND(FC$56&lt;'Summary&amp;Assumptions'!$J$31,FC$47&gt;=$FO288,FC$47&lt;=$FP288)*(('Summary&amp;Assumptions'!$H$25*$C288)*(1+'Summary&amp;Assumptions'!$J$29)^(FC$46-1))+AND(FC$56&lt;'Summary&amp;Assumptions'!$J$31,FC$47&gt;=$FQ288,FC$47&lt;=$FR288)*(('Summary&amp;Assumptions'!$H$25*$C288)*(1+'Summary&amp;Assumptions'!$J$29)^(FC$46-1))</f>
        <v>0</v>
      </c>
      <c r="EY288" s="588">
        <f>AND(FD$55&gt;0,SUM($E288:EX288)&lt;'Summary&amp;Assumptions'!$G$32*$B288,$D288&gt;='Summary&amp;Assumptions'!$D$17,FD$47&gt;=$D288,FD$47&lt;=EDATE($D288,'Summary&amp;Assumptions'!$G$32))*$B288+AND(FD$56&lt;'Summary&amp;Assumptions'!$J$31,FD$47&gt;=$FO288,FD$47&lt;=$FP288)*(('Summary&amp;Assumptions'!$H$25*$C288)*(1+'Summary&amp;Assumptions'!$J$29)^(FD$46-1))+AND(FD$56&lt;'Summary&amp;Assumptions'!$J$31,FD$47&gt;=$FQ288,FD$47&lt;=$FR288)*(('Summary&amp;Assumptions'!$H$25*$C288)*(1+'Summary&amp;Assumptions'!$J$29)^(FD$46-1))</f>
        <v>0</v>
      </c>
      <c r="EZ288" s="588">
        <f>AND(FE$55&gt;0,SUM($E288:EY288)&lt;'Summary&amp;Assumptions'!$G$32*$B288,$D288&gt;='Summary&amp;Assumptions'!$D$17,FE$47&gt;=$D288,FE$47&lt;=EDATE($D288,'Summary&amp;Assumptions'!$G$32))*$B288+AND(FE$56&lt;'Summary&amp;Assumptions'!$J$31,FE$47&gt;=$FO288,FE$47&lt;=$FP288)*(('Summary&amp;Assumptions'!$H$25*$C288)*(1+'Summary&amp;Assumptions'!$J$29)^(FE$46-1))+AND(FE$56&lt;'Summary&amp;Assumptions'!$J$31,FE$47&gt;=$FQ288,FE$47&lt;=$FR288)*(('Summary&amp;Assumptions'!$H$25*$C288)*(1+'Summary&amp;Assumptions'!$J$29)^(FE$46-1))</f>
        <v>0</v>
      </c>
      <c r="FA288" s="588">
        <f>AND(FF$55&gt;0,SUM($E288:EZ288)&lt;'Summary&amp;Assumptions'!$G$32*$B288,$D288&gt;='Summary&amp;Assumptions'!$D$17,FF$47&gt;=$D288,FF$47&lt;=EDATE($D288,'Summary&amp;Assumptions'!$G$32))*$B288+AND(FF$56&lt;'Summary&amp;Assumptions'!$J$31,FF$47&gt;=$FO288,FF$47&lt;=$FP288)*(('Summary&amp;Assumptions'!$H$25*$C288)*(1+'Summary&amp;Assumptions'!$J$29)^(FF$46-1))+AND(FF$56&lt;'Summary&amp;Assumptions'!$J$31,FF$47&gt;=$FQ288,FF$47&lt;=$FR288)*(('Summary&amp;Assumptions'!$H$25*$C288)*(1+'Summary&amp;Assumptions'!$J$29)^(FF$46-1))</f>
        <v>0</v>
      </c>
      <c r="FB288" s="588">
        <f>AND(FG$55&gt;0,SUM($E288:FA288)&lt;'Summary&amp;Assumptions'!$G$32*$B288,$D288&gt;='Summary&amp;Assumptions'!$D$17,FG$47&gt;=$D288,FG$47&lt;=EDATE($D288,'Summary&amp;Assumptions'!$G$32))*$B288+AND(FG$56&lt;'Summary&amp;Assumptions'!$J$31,FG$47&gt;=$FO288,FG$47&lt;=$FP288)*(('Summary&amp;Assumptions'!$H$25*$C288)*(1+'Summary&amp;Assumptions'!$J$29)^(FG$46-1))+AND(FG$56&lt;'Summary&amp;Assumptions'!$J$31,FG$47&gt;=$FQ288,FG$47&lt;=$FR288)*(('Summary&amp;Assumptions'!$H$25*$C288)*(1+'Summary&amp;Assumptions'!$J$29)^(FG$46-1))</f>
        <v>0</v>
      </c>
      <c r="FC288" s="588">
        <f>AND(FH$55&gt;0,SUM($E288:FB288)&lt;'Summary&amp;Assumptions'!$G$32*$B288,$D288&gt;='Summary&amp;Assumptions'!$D$17,FH$47&gt;=$D288,FH$47&lt;=EDATE($D288,'Summary&amp;Assumptions'!$G$32))*$B288+AND(FH$56&lt;'Summary&amp;Assumptions'!$J$31,FH$47&gt;=$FO288,FH$47&lt;=$FP288)*(('Summary&amp;Assumptions'!$H$25*$C288)*(1+'Summary&amp;Assumptions'!$J$29)^(FH$46-1))+AND(FH$56&lt;'Summary&amp;Assumptions'!$J$31,FH$47&gt;=$FQ288,FH$47&lt;=$FR288)*(('Summary&amp;Assumptions'!$H$25*$C288)*(1+'Summary&amp;Assumptions'!$J$29)^(FH$46-1))</f>
        <v>0</v>
      </c>
      <c r="FD288" s="588">
        <f>AND(FI$55&gt;0,SUM($E288:FC288)&lt;'Summary&amp;Assumptions'!$G$32*$B288,$D288&gt;='Summary&amp;Assumptions'!$D$17,FI$47&gt;=$D288,FI$47&lt;=EDATE($D288,'Summary&amp;Assumptions'!$G$32))*$B288+AND(FI$56&lt;'Summary&amp;Assumptions'!$J$31,FI$47&gt;=$FO288,FI$47&lt;=$FP288)*(('Summary&amp;Assumptions'!$H$25*$C288)*(1+'Summary&amp;Assumptions'!$J$29)^(FI$46-1))+AND(FI$56&lt;'Summary&amp;Assumptions'!$J$31,FI$47&gt;=$FQ288,FI$47&lt;=$FR288)*(('Summary&amp;Assumptions'!$H$25*$C288)*(1+'Summary&amp;Assumptions'!$J$29)^(FI$46-1))</f>
        <v>0</v>
      </c>
      <c r="FE288" s="588">
        <f>AND(FJ$55&gt;0,SUM($E288:FD288)&lt;'Summary&amp;Assumptions'!$G$32*$B288,$D288&gt;='Summary&amp;Assumptions'!$D$17,FJ$47&gt;=$D288,FJ$47&lt;=EDATE($D288,'Summary&amp;Assumptions'!$G$32))*$B288+AND(FJ$56&lt;'Summary&amp;Assumptions'!$J$31,FJ$47&gt;=$FO288,FJ$47&lt;=$FP288)*(('Summary&amp;Assumptions'!$H$25*$C288)*(1+'Summary&amp;Assumptions'!$J$29)^(FJ$46-1))+AND(FJ$56&lt;'Summary&amp;Assumptions'!$J$31,FJ$47&gt;=$FQ288,FJ$47&lt;=$FR288)*(('Summary&amp;Assumptions'!$H$25*$C288)*(1+'Summary&amp;Assumptions'!$J$29)^(FJ$46-1))</f>
        <v>0</v>
      </c>
      <c r="FF288" s="588">
        <f>AND(FK$55&gt;0,SUM($E288:FE288)&lt;'Summary&amp;Assumptions'!$G$32*$B288,$D288&gt;='Summary&amp;Assumptions'!$D$17,FK$47&gt;=$D288,FK$47&lt;=EDATE($D288,'Summary&amp;Assumptions'!$G$32))*$B288+AND(FK$56&lt;'Summary&amp;Assumptions'!$J$31,FK$47&gt;=$FO288,FK$47&lt;=$FP288)*(('Summary&amp;Assumptions'!$H$25*$C288)*(1+'Summary&amp;Assumptions'!$J$29)^(FK$46-1))+AND(FK$56&lt;'Summary&amp;Assumptions'!$J$31,FK$47&gt;=$FQ288,FK$47&lt;=$FR288)*(('Summary&amp;Assumptions'!$H$25*$C288)*(1+'Summary&amp;Assumptions'!$J$29)^(FK$46-1))</f>
        <v>0</v>
      </c>
      <c r="FG288" s="588">
        <f>AND(FL$55&gt;0,SUM($E288:FF288)&lt;'Summary&amp;Assumptions'!$G$32*$B288,$D288&gt;='Summary&amp;Assumptions'!$D$17,FL$47&gt;=$D288,FL$47&lt;=EDATE($D288,'Summary&amp;Assumptions'!$G$32))*$B288+AND(FL$56&lt;'Summary&amp;Assumptions'!$J$31,FL$47&gt;=$FO288,FL$47&lt;=$FP288)*(('Summary&amp;Assumptions'!$H$25*$C288)*(1+'Summary&amp;Assumptions'!$J$29)^(FL$46-1))+AND(FL$56&lt;'Summary&amp;Assumptions'!$J$31,FL$47&gt;=$FQ288,FL$47&lt;=$FR288)*(('Summary&amp;Assumptions'!$H$25*$C288)*(1+'Summary&amp;Assumptions'!$J$29)^(FL$46-1))</f>
        <v>0</v>
      </c>
      <c r="FH288" s="588">
        <f>AND(FM$55&gt;0,SUM($E288:FG288)&lt;'Summary&amp;Assumptions'!$G$32*$B288,$D288&gt;='Summary&amp;Assumptions'!$D$17,FM$47&gt;=$D288,FM$47&lt;=EDATE($D288,'Summary&amp;Assumptions'!$G$32))*$B288+AND(FM$56&lt;'Summary&amp;Assumptions'!$J$31,FM$47&gt;=$FO288,FM$47&lt;=$FP288)*(('Summary&amp;Assumptions'!$H$25*$C288)*(1+'Summary&amp;Assumptions'!$J$29)^(FM$46-1))+AND(FM$56&lt;'Summary&amp;Assumptions'!$J$31,FM$47&gt;=$FQ288,FM$47&lt;=$FR288)*(('Summary&amp;Assumptions'!$H$25*$C288)*(1+'Summary&amp;Assumptions'!$J$29)^(FM$46-1))</f>
        <v>0</v>
      </c>
      <c r="FI288" s="588">
        <f>AND(FN$55&gt;0,SUM($E288:FH288)&lt;'Summary&amp;Assumptions'!$G$32*$B288,$D288&gt;='Summary&amp;Assumptions'!$D$17,FN$47&gt;=$D288,FN$47&lt;=EDATE($D288,'Summary&amp;Assumptions'!$G$32))*$B288+AND(FN$56&lt;'Summary&amp;Assumptions'!$J$31,FN$47&gt;=$FO288,FN$47&lt;=$FP288)*(('Summary&amp;Assumptions'!$H$25*$C288)*(1+'Summary&amp;Assumptions'!$J$29)^(FN$46-1))+AND(FN$56&lt;'Summary&amp;Assumptions'!$J$31,FN$47&gt;=$FQ288,FN$47&lt;=$FR288)*(('Summary&amp;Assumptions'!$H$25*$C288)*(1+'Summary&amp;Assumptions'!$J$29)^(FN$46-1))</f>
        <v>0</v>
      </c>
      <c r="FJ288" s="588">
        <f>AND(FO$55&gt;0,SUM($E288:FI288)&lt;'Summary&amp;Assumptions'!$G$32*$B288,$D288&gt;='Summary&amp;Assumptions'!$D$17,FO$47&gt;=$D288,FO$47&lt;=EDATE($D288,'Summary&amp;Assumptions'!$G$32))*$B288+AND(FO$56&lt;'Summary&amp;Assumptions'!$J$31,FO$47&gt;=$FO288,FO$47&lt;=$FP288)*(('Summary&amp;Assumptions'!$H$25*$C288)*(1+'Summary&amp;Assumptions'!$J$29)^(FO$46-1))+AND(FO$56&lt;'Summary&amp;Assumptions'!$J$31,FO$47&gt;=$FQ288,FO$47&lt;=$FR288)*(('Summary&amp;Assumptions'!$H$25*$C288)*(1+'Summary&amp;Assumptions'!$J$29)^(FO$46-1))</f>
        <v>0</v>
      </c>
      <c r="FK288" s="588">
        <f>AND(FP$55&gt;0,SUM($E288:FJ288)&lt;'Summary&amp;Assumptions'!$G$32*$B288,$D288&gt;='Summary&amp;Assumptions'!$D$17,FP$47&gt;=$D288,FP$47&lt;=EDATE($D288,'Summary&amp;Assumptions'!$G$32))*$B288+AND(FP$56&lt;'Summary&amp;Assumptions'!$J$31,FP$47&gt;=$FO288,FP$47&lt;=$FP288)*(('Summary&amp;Assumptions'!$H$25*$C288)*(1+'Summary&amp;Assumptions'!$J$29)^(FP$46-1))+AND(FP$56&lt;'Summary&amp;Assumptions'!$J$31,FP$47&gt;=$FQ288,FP$47&lt;=$FR288)*(('Summary&amp;Assumptions'!$H$25*$C288)*(1+'Summary&amp;Assumptions'!$J$29)^(FP$46-1))</f>
        <v>0</v>
      </c>
      <c r="FL288" s="588">
        <f>AND(FQ$55&gt;0,SUM($E288:FK288)&lt;'Summary&amp;Assumptions'!$G$32*$B288,$D288&gt;='Summary&amp;Assumptions'!$D$17,FQ$47&gt;=$D288,FQ$47&lt;=EDATE($D288,'Summary&amp;Assumptions'!$G$32))*$B288+AND(FQ$56&lt;'Summary&amp;Assumptions'!$J$31,FQ$47&gt;=$FO288,FQ$47&lt;=$FP288)*(('Summary&amp;Assumptions'!$H$25*$C288)*(1+'Summary&amp;Assumptions'!$J$29)^(FQ$46-1))+AND(FQ$56&lt;'Summary&amp;Assumptions'!$J$31,FQ$47&gt;=$FQ288,FQ$47&lt;=$FR288)*(('Summary&amp;Assumptions'!$H$25*$C288)*(1+'Summary&amp;Assumptions'!$J$29)^(FQ$46-1))</f>
        <v>0</v>
      </c>
      <c r="FO288" s="576">
        <f>EDATE(D288,'Summary&amp;Assumptions'!$G$34)</f>
        <v>49553</v>
      </c>
      <c r="FP288" s="576">
        <f>EDATE(FO288,'Summary&amp;Assumptions'!$G$33-1)</f>
        <v>49583</v>
      </c>
      <c r="FQ288" s="576">
        <f>EDATE(FO288,'Summary&amp;Assumptions'!$G$34)</f>
        <v>49919</v>
      </c>
      <c r="FR288" s="576">
        <f>EDATE(FQ288,'Summary&amp;Assumptions'!$G$33-1)</f>
        <v>49949</v>
      </c>
    </row>
    <row r="289" spans="2:174" hidden="1" x14ac:dyDescent="0.2">
      <c r="B289" s="588">
        <v>0</v>
      </c>
      <c r="C289" s="193">
        <v>0</v>
      </c>
      <c r="D289" s="589">
        <v>49218</v>
      </c>
      <c r="F289" s="588">
        <f>AND(K$55&gt;0,SUM($E289:E289)&lt;'Summary&amp;Assumptions'!$G$32*$B289,$D289&gt;='Summary&amp;Assumptions'!$D$17,K$47&gt;=$D289,K$47&lt;=EDATE($D289,'Summary&amp;Assumptions'!$G$32))*$B289+AND(K$56&lt;'Summary&amp;Assumptions'!$J$31,K$47&gt;=$FO289,K$47&lt;=$FP289)*(('Summary&amp;Assumptions'!$H$25*$C289)*(1+'Summary&amp;Assumptions'!$J$29)^(K$46-1))+AND(K$56&lt;'Summary&amp;Assumptions'!$J$31,K$47&gt;=$FQ289,K$47&lt;=$FR289)*(('Summary&amp;Assumptions'!$H$25*$C289)*(1+'Summary&amp;Assumptions'!$J$29)^(K$46-1))</f>
        <v>0</v>
      </c>
      <c r="G289" s="588">
        <f>AND(L$55&gt;0,SUM($E289:F289)&lt;'Summary&amp;Assumptions'!$G$32*$B289,$D289&gt;='Summary&amp;Assumptions'!$D$17,L$47&gt;=$D289,L$47&lt;=EDATE($D289,'Summary&amp;Assumptions'!$G$32))*$B289+AND(L$56&lt;'Summary&amp;Assumptions'!$J$31,L$47&gt;=$FO289,L$47&lt;=$FP289)*(('Summary&amp;Assumptions'!$H$25*$C289)*(1+'Summary&amp;Assumptions'!$J$29)^(L$46-1))+AND(L$56&lt;'Summary&amp;Assumptions'!$J$31,L$47&gt;=$FQ289,L$47&lt;=$FR289)*(('Summary&amp;Assumptions'!$H$25*$C289)*(1+'Summary&amp;Assumptions'!$J$29)^(L$46-1))</f>
        <v>0</v>
      </c>
      <c r="H289" s="588">
        <f>AND(M$55&gt;0,SUM($E289:G289)&lt;'Summary&amp;Assumptions'!$G$32*$B289,$D289&gt;='Summary&amp;Assumptions'!$D$17,M$47&gt;=$D289,M$47&lt;=EDATE($D289,'Summary&amp;Assumptions'!$G$32))*$B289+AND(M$56&lt;'Summary&amp;Assumptions'!$J$31,M$47&gt;=$FO289,M$47&lt;=$FP289)*(('Summary&amp;Assumptions'!$H$25*$C289)*(1+'Summary&amp;Assumptions'!$J$29)^(M$46-1))+AND(M$56&lt;'Summary&amp;Assumptions'!$J$31,M$47&gt;=$FQ289,M$47&lt;=$FR289)*(('Summary&amp;Assumptions'!$H$25*$C289)*(1+'Summary&amp;Assumptions'!$J$29)^(M$46-1))</f>
        <v>0</v>
      </c>
      <c r="I289" s="588">
        <f>AND(N$55&gt;0,SUM($E289:H289)&lt;'Summary&amp;Assumptions'!$G$32*$B289,$D289&gt;='Summary&amp;Assumptions'!$D$17,N$47&gt;=$D289,N$47&lt;=EDATE($D289,'Summary&amp;Assumptions'!$G$32))*$B289+AND(N$56&lt;'Summary&amp;Assumptions'!$J$31,N$47&gt;=$FO289,N$47&lt;=$FP289)*(('Summary&amp;Assumptions'!$H$25*$C289)*(1+'Summary&amp;Assumptions'!$J$29)^(N$46-1))+AND(N$56&lt;'Summary&amp;Assumptions'!$J$31,N$47&gt;=$FQ289,N$47&lt;=$FR289)*(('Summary&amp;Assumptions'!$H$25*$C289)*(1+'Summary&amp;Assumptions'!$J$29)^(N$46-1))</f>
        <v>0</v>
      </c>
      <c r="J289" s="588">
        <f>AND(O$55&gt;0,SUM($E289:I289)&lt;'Summary&amp;Assumptions'!$G$32*$B289,$D289&gt;='Summary&amp;Assumptions'!$D$17,O$47&gt;=$D289,O$47&lt;=EDATE($D289,'Summary&amp;Assumptions'!$G$32))*$B289+AND(O$56&lt;'Summary&amp;Assumptions'!$J$31,O$47&gt;=$FO289,O$47&lt;=$FP289)*(('Summary&amp;Assumptions'!$H$25*$C289)*(1+'Summary&amp;Assumptions'!$J$29)^(O$46-1))+AND(O$56&lt;'Summary&amp;Assumptions'!$J$31,O$47&gt;=$FQ289,O$47&lt;=$FR289)*(('Summary&amp;Assumptions'!$H$25*$C289)*(1+'Summary&amp;Assumptions'!$J$29)^(O$46-1))</f>
        <v>0</v>
      </c>
      <c r="K289" s="588">
        <f>AND(P$55&gt;0,SUM($E289:J289)&lt;'Summary&amp;Assumptions'!$G$32*$B289,$D289&gt;='Summary&amp;Assumptions'!$D$17,P$47&gt;=$D289,P$47&lt;=EDATE($D289,'Summary&amp;Assumptions'!$G$32))*$B289+AND(P$56&lt;'Summary&amp;Assumptions'!$J$31,P$47&gt;=$FO289,P$47&lt;=$FP289)*(('Summary&amp;Assumptions'!$H$25*$C289)*(1+'Summary&amp;Assumptions'!$J$29)^(P$46-1))+AND(P$56&lt;'Summary&amp;Assumptions'!$J$31,P$47&gt;=$FQ289,P$47&lt;=$FR289)*(('Summary&amp;Assumptions'!$H$25*$C289)*(1+'Summary&amp;Assumptions'!$J$29)^(P$46-1))</f>
        <v>0</v>
      </c>
      <c r="L289" s="588">
        <f>AND(Q$55&gt;0,SUM($E289:K289)&lt;'Summary&amp;Assumptions'!$G$32*$B289,$D289&gt;='Summary&amp;Assumptions'!$D$17,Q$47&gt;=$D289,Q$47&lt;=EDATE($D289,'Summary&amp;Assumptions'!$G$32))*$B289+AND(Q$56&lt;'Summary&amp;Assumptions'!$J$31,Q$47&gt;=$FO289,Q$47&lt;=$FP289)*(('Summary&amp;Assumptions'!$H$25*$C289)*(1+'Summary&amp;Assumptions'!$J$29)^(Q$46-1))+AND(Q$56&lt;'Summary&amp;Assumptions'!$J$31,Q$47&gt;=$FQ289,Q$47&lt;=$FR289)*(('Summary&amp;Assumptions'!$H$25*$C289)*(1+'Summary&amp;Assumptions'!$J$29)^(Q$46-1))</f>
        <v>0</v>
      </c>
      <c r="M289" s="588">
        <f>AND(R$55&gt;0,SUM($E289:L289)&lt;'Summary&amp;Assumptions'!$G$32*$B289,$D289&gt;='Summary&amp;Assumptions'!$D$17,R$47&gt;=$D289,R$47&lt;=EDATE($D289,'Summary&amp;Assumptions'!$G$32))*$B289+AND(R$56&lt;'Summary&amp;Assumptions'!$J$31,R$47&gt;=$FO289,R$47&lt;=$FP289)*(('Summary&amp;Assumptions'!$H$25*$C289)*(1+'Summary&amp;Assumptions'!$J$29)^(R$46-1))+AND(R$56&lt;'Summary&amp;Assumptions'!$J$31,R$47&gt;=$FQ289,R$47&lt;=$FR289)*(('Summary&amp;Assumptions'!$H$25*$C289)*(1+'Summary&amp;Assumptions'!$J$29)^(R$46-1))</f>
        <v>0</v>
      </c>
      <c r="N289" s="588">
        <f>AND(S$55&gt;0,SUM($E289:M289)&lt;'Summary&amp;Assumptions'!$G$32*$B289,$D289&gt;='Summary&amp;Assumptions'!$D$17,S$47&gt;=$D289,S$47&lt;=EDATE($D289,'Summary&amp;Assumptions'!$G$32))*$B289+AND(S$56&lt;'Summary&amp;Assumptions'!$J$31,S$47&gt;=$FO289,S$47&lt;=$FP289)*(('Summary&amp;Assumptions'!$H$25*$C289)*(1+'Summary&amp;Assumptions'!$J$29)^(S$46-1))+AND(S$56&lt;'Summary&amp;Assumptions'!$J$31,S$47&gt;=$FQ289,S$47&lt;=$FR289)*(('Summary&amp;Assumptions'!$H$25*$C289)*(1+'Summary&amp;Assumptions'!$J$29)^(S$46-1))</f>
        <v>0</v>
      </c>
      <c r="O289" s="588">
        <f>AND(T$55&gt;0,SUM($E289:N289)&lt;'Summary&amp;Assumptions'!$G$32*$B289,$D289&gt;='Summary&amp;Assumptions'!$D$17,T$47&gt;=$D289,T$47&lt;=EDATE($D289,'Summary&amp;Assumptions'!$G$32))*$B289+AND(T$56&lt;'Summary&amp;Assumptions'!$J$31,T$47&gt;=$FO289,T$47&lt;=$FP289)*(('Summary&amp;Assumptions'!$H$25*$C289)*(1+'Summary&amp;Assumptions'!$J$29)^(T$46-1))+AND(T$56&lt;'Summary&amp;Assumptions'!$J$31,T$47&gt;=$FQ289,T$47&lt;=$FR289)*(('Summary&amp;Assumptions'!$H$25*$C289)*(1+'Summary&amp;Assumptions'!$J$29)^(T$46-1))</f>
        <v>0</v>
      </c>
      <c r="P289" s="588">
        <f>AND(U$55&gt;0,SUM($E289:O289)&lt;'Summary&amp;Assumptions'!$G$32*$B289,$D289&gt;='Summary&amp;Assumptions'!$D$17,U$47&gt;=$D289,U$47&lt;=EDATE($D289,'Summary&amp;Assumptions'!$G$32))*$B289+AND(U$56&lt;'Summary&amp;Assumptions'!$J$31,U$47&gt;=$FO289,U$47&lt;=$FP289)*(('Summary&amp;Assumptions'!$H$25*$C289)*(1+'Summary&amp;Assumptions'!$J$29)^(U$46-1))+AND(U$56&lt;'Summary&amp;Assumptions'!$J$31,U$47&gt;=$FQ289,U$47&lt;=$FR289)*(('Summary&amp;Assumptions'!$H$25*$C289)*(1+'Summary&amp;Assumptions'!$J$29)^(U$46-1))</f>
        <v>0</v>
      </c>
      <c r="Q289" s="588">
        <f>AND(V$55&gt;0,SUM($E289:P289)&lt;'Summary&amp;Assumptions'!$G$32*$B289,$D289&gt;='Summary&amp;Assumptions'!$D$17,V$47&gt;=$D289,V$47&lt;=EDATE($D289,'Summary&amp;Assumptions'!$G$32))*$B289+AND(V$56&lt;'Summary&amp;Assumptions'!$J$31,V$47&gt;=$FO289,V$47&lt;=$FP289)*(('Summary&amp;Assumptions'!$H$25*$C289)*(1+'Summary&amp;Assumptions'!$J$29)^(V$46-1))+AND(V$56&lt;'Summary&amp;Assumptions'!$J$31,V$47&gt;=$FQ289,V$47&lt;=$FR289)*(('Summary&amp;Assumptions'!$H$25*$C289)*(1+'Summary&amp;Assumptions'!$J$29)^(V$46-1))</f>
        <v>0</v>
      </c>
      <c r="R289" s="588">
        <f>AND(W$55&gt;0,SUM($E289:Q289)&lt;'Summary&amp;Assumptions'!$G$32*$B289,$D289&gt;='Summary&amp;Assumptions'!$D$17,W$47&gt;=$D289,W$47&lt;=EDATE($D289,'Summary&amp;Assumptions'!$G$32))*$B289+AND(W$56&lt;'Summary&amp;Assumptions'!$J$31,W$47&gt;=$FO289,W$47&lt;=$FP289)*(('Summary&amp;Assumptions'!$H$25*$C289)*(1+'Summary&amp;Assumptions'!$J$29)^(W$46-1))+AND(W$56&lt;'Summary&amp;Assumptions'!$J$31,W$47&gt;=$FQ289,W$47&lt;=$FR289)*(('Summary&amp;Assumptions'!$H$25*$C289)*(1+'Summary&amp;Assumptions'!$J$29)^(W$46-1))</f>
        <v>0</v>
      </c>
      <c r="S289" s="588">
        <f>AND(X$55&gt;0,SUM($E289:R289)&lt;'Summary&amp;Assumptions'!$G$32*$B289,$D289&gt;='Summary&amp;Assumptions'!$D$17,X$47&gt;=$D289,X$47&lt;=EDATE($D289,'Summary&amp;Assumptions'!$G$32))*$B289+AND(X$56&lt;'Summary&amp;Assumptions'!$J$31,X$47&gt;=$FO289,X$47&lt;=$FP289)*(('Summary&amp;Assumptions'!$H$25*$C289)*(1+'Summary&amp;Assumptions'!$J$29)^(X$46-1))+AND(X$56&lt;'Summary&amp;Assumptions'!$J$31,X$47&gt;=$FQ289,X$47&lt;=$FR289)*(('Summary&amp;Assumptions'!$H$25*$C289)*(1+'Summary&amp;Assumptions'!$J$29)^(X$46-1))</f>
        <v>0</v>
      </c>
      <c r="T289" s="588">
        <f>AND(Y$55&gt;0,SUM($E289:S289)&lt;'Summary&amp;Assumptions'!$G$32*$B289,$D289&gt;='Summary&amp;Assumptions'!$D$17,Y$47&gt;=$D289,Y$47&lt;=EDATE($D289,'Summary&amp;Assumptions'!$G$32))*$B289+AND(Y$56&lt;'Summary&amp;Assumptions'!$J$31,Y$47&gt;=$FO289,Y$47&lt;=$FP289)*(('Summary&amp;Assumptions'!$H$25*$C289)*(1+'Summary&amp;Assumptions'!$J$29)^(Y$46-1))+AND(Y$56&lt;'Summary&amp;Assumptions'!$J$31,Y$47&gt;=$FQ289,Y$47&lt;=$FR289)*(('Summary&amp;Assumptions'!$H$25*$C289)*(1+'Summary&amp;Assumptions'!$J$29)^(Y$46-1))</f>
        <v>0</v>
      </c>
      <c r="U289" s="588">
        <f>AND(Z$55&gt;0,SUM($E289:T289)&lt;'Summary&amp;Assumptions'!$G$32*$B289,$D289&gt;='Summary&amp;Assumptions'!$D$17,Z$47&gt;=$D289,Z$47&lt;=EDATE($D289,'Summary&amp;Assumptions'!$G$32))*$B289+AND(Z$56&lt;'Summary&amp;Assumptions'!$J$31,Z$47&gt;=$FO289,Z$47&lt;=$FP289)*(('Summary&amp;Assumptions'!$H$25*$C289)*(1+'Summary&amp;Assumptions'!$J$29)^(Z$46-1))+AND(Z$56&lt;'Summary&amp;Assumptions'!$J$31,Z$47&gt;=$FQ289,Z$47&lt;=$FR289)*(('Summary&amp;Assumptions'!$H$25*$C289)*(1+'Summary&amp;Assumptions'!$J$29)^(Z$46-1))</f>
        <v>0</v>
      </c>
      <c r="V289" s="588">
        <f>AND(AA$55&gt;0,SUM($E289:U289)&lt;'Summary&amp;Assumptions'!$G$32*$B289,$D289&gt;='Summary&amp;Assumptions'!$D$17,AA$47&gt;=$D289,AA$47&lt;=EDATE($D289,'Summary&amp;Assumptions'!$G$32))*$B289+AND(AA$56&lt;'Summary&amp;Assumptions'!$J$31,AA$47&gt;=$FO289,AA$47&lt;=$FP289)*(('Summary&amp;Assumptions'!$H$25*$C289)*(1+'Summary&amp;Assumptions'!$J$29)^(AA$46-1))+AND(AA$56&lt;'Summary&amp;Assumptions'!$J$31,AA$47&gt;=$FQ289,AA$47&lt;=$FR289)*(('Summary&amp;Assumptions'!$H$25*$C289)*(1+'Summary&amp;Assumptions'!$J$29)^(AA$46-1))</f>
        <v>0</v>
      </c>
      <c r="W289" s="588">
        <f>AND(AB$55&gt;0,SUM($E289:V289)&lt;'Summary&amp;Assumptions'!$G$32*$B289,$D289&gt;='Summary&amp;Assumptions'!$D$17,AB$47&gt;=$D289,AB$47&lt;=EDATE($D289,'Summary&amp;Assumptions'!$G$32))*$B289+AND(AB$56&lt;'Summary&amp;Assumptions'!$J$31,AB$47&gt;=$FO289,AB$47&lt;=$FP289)*(('Summary&amp;Assumptions'!$H$25*$C289)*(1+'Summary&amp;Assumptions'!$J$29)^(AB$46-1))+AND(AB$56&lt;'Summary&amp;Assumptions'!$J$31,AB$47&gt;=$FQ289,AB$47&lt;=$FR289)*(('Summary&amp;Assumptions'!$H$25*$C289)*(1+'Summary&amp;Assumptions'!$J$29)^(AB$46-1))</f>
        <v>0</v>
      </c>
      <c r="X289" s="588">
        <f>AND(AC$55&gt;0,SUM($E289:W289)&lt;'Summary&amp;Assumptions'!$G$32*$B289,$D289&gt;='Summary&amp;Assumptions'!$D$17,AC$47&gt;=$D289,AC$47&lt;=EDATE($D289,'Summary&amp;Assumptions'!$G$32))*$B289+AND(AC$56&lt;'Summary&amp;Assumptions'!$J$31,AC$47&gt;=$FO289,AC$47&lt;=$FP289)*(('Summary&amp;Assumptions'!$H$25*$C289)*(1+'Summary&amp;Assumptions'!$J$29)^(AC$46-1))+AND(AC$56&lt;'Summary&amp;Assumptions'!$J$31,AC$47&gt;=$FQ289,AC$47&lt;=$FR289)*(('Summary&amp;Assumptions'!$H$25*$C289)*(1+'Summary&amp;Assumptions'!$J$29)^(AC$46-1))</f>
        <v>0</v>
      </c>
      <c r="Y289" s="588">
        <f>AND(AD$55&gt;0,SUM($E289:X289)&lt;'Summary&amp;Assumptions'!$G$32*$B289,$D289&gt;='Summary&amp;Assumptions'!$D$17,AD$47&gt;=$D289,AD$47&lt;=EDATE($D289,'Summary&amp;Assumptions'!$G$32))*$B289+AND(AD$56&lt;'Summary&amp;Assumptions'!$J$31,AD$47&gt;=$FO289,AD$47&lt;=$FP289)*(('Summary&amp;Assumptions'!$H$25*$C289)*(1+'Summary&amp;Assumptions'!$J$29)^(AD$46-1))+AND(AD$56&lt;'Summary&amp;Assumptions'!$J$31,AD$47&gt;=$FQ289,AD$47&lt;=$FR289)*(('Summary&amp;Assumptions'!$H$25*$C289)*(1+'Summary&amp;Assumptions'!$J$29)^(AD$46-1))</f>
        <v>0</v>
      </c>
      <c r="Z289" s="588">
        <f>AND(AE$55&gt;0,SUM($E289:Y289)&lt;'Summary&amp;Assumptions'!$G$32*$B289,$D289&gt;='Summary&amp;Assumptions'!$D$17,AE$47&gt;=$D289,AE$47&lt;=EDATE($D289,'Summary&amp;Assumptions'!$G$32))*$B289+AND(AE$56&lt;'Summary&amp;Assumptions'!$J$31,AE$47&gt;=$FO289,AE$47&lt;=$FP289)*(('Summary&amp;Assumptions'!$H$25*$C289)*(1+'Summary&amp;Assumptions'!$J$29)^(AE$46-1))+AND(AE$56&lt;'Summary&amp;Assumptions'!$J$31,AE$47&gt;=$FQ289,AE$47&lt;=$FR289)*(('Summary&amp;Assumptions'!$H$25*$C289)*(1+'Summary&amp;Assumptions'!$J$29)^(AE$46-1))</f>
        <v>0</v>
      </c>
      <c r="AA289" s="588">
        <f>AND(AF$55&gt;0,SUM($E289:Z289)&lt;'Summary&amp;Assumptions'!$G$32*$B289,$D289&gt;='Summary&amp;Assumptions'!$D$17,AF$47&gt;=$D289,AF$47&lt;=EDATE($D289,'Summary&amp;Assumptions'!$G$32))*$B289+AND(AF$56&lt;'Summary&amp;Assumptions'!$J$31,AF$47&gt;=$FO289,AF$47&lt;=$FP289)*(('Summary&amp;Assumptions'!$H$25*$C289)*(1+'Summary&amp;Assumptions'!$J$29)^(AF$46-1))+AND(AF$56&lt;'Summary&amp;Assumptions'!$J$31,AF$47&gt;=$FQ289,AF$47&lt;=$FR289)*(('Summary&amp;Assumptions'!$H$25*$C289)*(1+'Summary&amp;Assumptions'!$J$29)^(AF$46-1))</f>
        <v>0</v>
      </c>
      <c r="AB289" s="588">
        <f>AND(AG$55&gt;0,SUM($E289:AA289)&lt;'Summary&amp;Assumptions'!$G$32*$B289,$D289&gt;='Summary&amp;Assumptions'!$D$17,AG$47&gt;=$D289,AG$47&lt;=EDATE($D289,'Summary&amp;Assumptions'!$G$32))*$B289+AND(AG$56&lt;'Summary&amp;Assumptions'!$J$31,AG$47&gt;=$FO289,AG$47&lt;=$FP289)*(('Summary&amp;Assumptions'!$H$25*$C289)*(1+'Summary&amp;Assumptions'!$J$29)^(AG$46-1))+AND(AG$56&lt;'Summary&amp;Assumptions'!$J$31,AG$47&gt;=$FQ289,AG$47&lt;=$FR289)*(('Summary&amp;Assumptions'!$H$25*$C289)*(1+'Summary&amp;Assumptions'!$J$29)^(AG$46-1))</f>
        <v>0</v>
      </c>
      <c r="AC289" s="588">
        <f>AND(AH$55&gt;0,SUM($E289:AB289)&lt;'Summary&amp;Assumptions'!$G$32*$B289,$D289&gt;='Summary&amp;Assumptions'!$D$17,AH$47&gt;=$D289,AH$47&lt;=EDATE($D289,'Summary&amp;Assumptions'!$G$32))*$B289+AND(AH$56&lt;'Summary&amp;Assumptions'!$J$31,AH$47&gt;=$FO289,AH$47&lt;=$FP289)*(('Summary&amp;Assumptions'!$H$25*$C289)*(1+'Summary&amp;Assumptions'!$J$29)^(AH$46-1))+AND(AH$56&lt;'Summary&amp;Assumptions'!$J$31,AH$47&gt;=$FQ289,AH$47&lt;=$FR289)*(('Summary&amp;Assumptions'!$H$25*$C289)*(1+'Summary&amp;Assumptions'!$J$29)^(AH$46-1))</f>
        <v>0</v>
      </c>
      <c r="AD289" s="588">
        <f>AND(AI$55&gt;0,SUM($E289:AC289)&lt;'Summary&amp;Assumptions'!$G$32*$B289,$D289&gt;='Summary&amp;Assumptions'!$D$17,AI$47&gt;=$D289,AI$47&lt;=EDATE($D289,'Summary&amp;Assumptions'!$G$32))*$B289+AND(AI$56&lt;'Summary&amp;Assumptions'!$J$31,AI$47&gt;=$FO289,AI$47&lt;=$FP289)*(('Summary&amp;Assumptions'!$H$25*$C289)*(1+'Summary&amp;Assumptions'!$J$29)^(AI$46-1))+AND(AI$56&lt;'Summary&amp;Assumptions'!$J$31,AI$47&gt;=$FQ289,AI$47&lt;=$FR289)*(('Summary&amp;Assumptions'!$H$25*$C289)*(1+'Summary&amp;Assumptions'!$J$29)^(AI$46-1))</f>
        <v>0</v>
      </c>
      <c r="AE289" s="588">
        <f>AND(AJ$55&gt;0,SUM($E289:AD289)&lt;'Summary&amp;Assumptions'!$G$32*$B289,$D289&gt;='Summary&amp;Assumptions'!$D$17,AJ$47&gt;=$D289,AJ$47&lt;=EDATE($D289,'Summary&amp;Assumptions'!$G$32))*$B289+AND(AJ$56&lt;'Summary&amp;Assumptions'!$J$31,AJ$47&gt;=$FO289,AJ$47&lt;=$FP289)*(('Summary&amp;Assumptions'!$H$25*$C289)*(1+'Summary&amp;Assumptions'!$J$29)^(AJ$46-1))+AND(AJ$56&lt;'Summary&amp;Assumptions'!$J$31,AJ$47&gt;=$FQ289,AJ$47&lt;=$FR289)*(('Summary&amp;Assumptions'!$H$25*$C289)*(1+'Summary&amp;Assumptions'!$J$29)^(AJ$46-1))</f>
        <v>0</v>
      </c>
      <c r="AF289" s="588">
        <f>AND(AK$55&gt;0,SUM($E289:AE289)&lt;'Summary&amp;Assumptions'!$G$32*$B289,$D289&gt;='Summary&amp;Assumptions'!$D$17,AK$47&gt;=$D289,AK$47&lt;=EDATE($D289,'Summary&amp;Assumptions'!$G$32))*$B289+AND(AK$56&lt;'Summary&amp;Assumptions'!$J$31,AK$47&gt;=$FO289,AK$47&lt;=$FP289)*(('Summary&amp;Assumptions'!$H$25*$C289)*(1+'Summary&amp;Assumptions'!$J$29)^(AK$46-1))+AND(AK$56&lt;'Summary&amp;Assumptions'!$J$31,AK$47&gt;=$FQ289,AK$47&lt;=$FR289)*(('Summary&amp;Assumptions'!$H$25*$C289)*(1+'Summary&amp;Assumptions'!$J$29)^(AK$46-1))</f>
        <v>0</v>
      </c>
      <c r="AG289" s="588">
        <f>AND(AL$55&gt;0,SUM($E289:AF289)&lt;'Summary&amp;Assumptions'!$G$32*$B289,$D289&gt;='Summary&amp;Assumptions'!$D$17,AL$47&gt;=$D289,AL$47&lt;=EDATE($D289,'Summary&amp;Assumptions'!$G$32))*$B289+AND(AL$56&lt;'Summary&amp;Assumptions'!$J$31,AL$47&gt;=$FO289,AL$47&lt;=$FP289)*(('Summary&amp;Assumptions'!$H$25*$C289)*(1+'Summary&amp;Assumptions'!$J$29)^(AL$46-1))+AND(AL$56&lt;'Summary&amp;Assumptions'!$J$31,AL$47&gt;=$FQ289,AL$47&lt;=$FR289)*(('Summary&amp;Assumptions'!$H$25*$C289)*(1+'Summary&amp;Assumptions'!$J$29)^(AL$46-1))</f>
        <v>0</v>
      </c>
      <c r="AH289" s="588">
        <f>AND(AM$55&gt;0,SUM($E289:AG289)&lt;'Summary&amp;Assumptions'!$G$32*$B289,$D289&gt;='Summary&amp;Assumptions'!$D$17,AM$47&gt;=$D289,AM$47&lt;=EDATE($D289,'Summary&amp;Assumptions'!$G$32))*$B289+AND(AM$56&lt;'Summary&amp;Assumptions'!$J$31,AM$47&gt;=$FO289,AM$47&lt;=$FP289)*(('Summary&amp;Assumptions'!$H$25*$C289)*(1+'Summary&amp;Assumptions'!$J$29)^(AM$46-1))+AND(AM$56&lt;'Summary&amp;Assumptions'!$J$31,AM$47&gt;=$FQ289,AM$47&lt;=$FR289)*(('Summary&amp;Assumptions'!$H$25*$C289)*(1+'Summary&amp;Assumptions'!$J$29)^(AM$46-1))</f>
        <v>0</v>
      </c>
      <c r="AI289" s="588">
        <f>AND(AN$55&gt;0,SUM($E289:AH289)&lt;'Summary&amp;Assumptions'!$G$32*$B289,$D289&gt;='Summary&amp;Assumptions'!$D$17,AN$47&gt;=$D289,AN$47&lt;=EDATE($D289,'Summary&amp;Assumptions'!$G$32))*$B289+AND(AN$56&lt;'Summary&amp;Assumptions'!$J$31,AN$47&gt;=$FO289,AN$47&lt;=$FP289)*(('Summary&amp;Assumptions'!$H$25*$C289)*(1+'Summary&amp;Assumptions'!$J$29)^(AN$46-1))+AND(AN$56&lt;'Summary&amp;Assumptions'!$J$31,AN$47&gt;=$FQ289,AN$47&lt;=$FR289)*(('Summary&amp;Assumptions'!$H$25*$C289)*(1+'Summary&amp;Assumptions'!$J$29)^(AN$46-1))</f>
        <v>0</v>
      </c>
      <c r="AJ289" s="588">
        <f>AND(AO$55&gt;0,SUM($E289:AI289)&lt;'Summary&amp;Assumptions'!$G$32*$B289,$D289&gt;='Summary&amp;Assumptions'!$D$17,AO$47&gt;=$D289,AO$47&lt;=EDATE($D289,'Summary&amp;Assumptions'!$G$32))*$B289+AND(AO$56&lt;'Summary&amp;Assumptions'!$J$31,AO$47&gt;=$FO289,AO$47&lt;=$FP289)*(('Summary&amp;Assumptions'!$H$25*$C289)*(1+'Summary&amp;Assumptions'!$J$29)^(AO$46-1))+AND(AO$56&lt;'Summary&amp;Assumptions'!$J$31,AO$47&gt;=$FQ289,AO$47&lt;=$FR289)*(('Summary&amp;Assumptions'!$H$25*$C289)*(1+'Summary&amp;Assumptions'!$J$29)^(AO$46-1))</f>
        <v>0</v>
      </c>
      <c r="AK289" s="588">
        <f>AND(AP$55&gt;0,SUM($E289:AJ289)&lt;'Summary&amp;Assumptions'!$G$32*$B289,$D289&gt;='Summary&amp;Assumptions'!$D$17,AP$47&gt;=$D289,AP$47&lt;=EDATE($D289,'Summary&amp;Assumptions'!$G$32))*$B289+AND(AP$56&lt;'Summary&amp;Assumptions'!$J$31,AP$47&gt;=$FO289,AP$47&lt;=$FP289)*(('Summary&amp;Assumptions'!$H$25*$C289)*(1+'Summary&amp;Assumptions'!$J$29)^(AP$46-1))+AND(AP$56&lt;'Summary&amp;Assumptions'!$J$31,AP$47&gt;=$FQ289,AP$47&lt;=$FR289)*(('Summary&amp;Assumptions'!$H$25*$C289)*(1+'Summary&amp;Assumptions'!$J$29)^(AP$46-1))</f>
        <v>0</v>
      </c>
      <c r="AL289" s="588">
        <f>AND(AQ$55&gt;0,SUM($E289:AK289)&lt;'Summary&amp;Assumptions'!$G$32*$B289,$D289&gt;='Summary&amp;Assumptions'!$D$17,AQ$47&gt;=$D289,AQ$47&lt;=EDATE($D289,'Summary&amp;Assumptions'!$G$32))*$B289+AND(AQ$56&lt;'Summary&amp;Assumptions'!$J$31,AQ$47&gt;=$FO289,AQ$47&lt;=$FP289)*(('Summary&amp;Assumptions'!$H$25*$C289)*(1+'Summary&amp;Assumptions'!$J$29)^(AQ$46-1))+AND(AQ$56&lt;'Summary&amp;Assumptions'!$J$31,AQ$47&gt;=$FQ289,AQ$47&lt;=$FR289)*(('Summary&amp;Assumptions'!$H$25*$C289)*(1+'Summary&amp;Assumptions'!$J$29)^(AQ$46-1))</f>
        <v>0</v>
      </c>
      <c r="AM289" s="588">
        <f>AND(AR$55&gt;0,SUM($E289:AL289)&lt;'Summary&amp;Assumptions'!$G$32*$B289,$D289&gt;='Summary&amp;Assumptions'!$D$17,AR$47&gt;=$D289,AR$47&lt;=EDATE($D289,'Summary&amp;Assumptions'!$G$32))*$B289+AND(AR$56&lt;'Summary&amp;Assumptions'!$J$31,AR$47&gt;=$FO289,AR$47&lt;=$FP289)*(('Summary&amp;Assumptions'!$H$25*$C289)*(1+'Summary&amp;Assumptions'!$J$29)^(AR$46-1))+AND(AR$56&lt;'Summary&amp;Assumptions'!$J$31,AR$47&gt;=$FQ289,AR$47&lt;=$FR289)*(('Summary&amp;Assumptions'!$H$25*$C289)*(1+'Summary&amp;Assumptions'!$J$29)^(AR$46-1))</f>
        <v>0</v>
      </c>
      <c r="AN289" s="588">
        <f>AND(AS$55&gt;0,SUM($E289:AM289)&lt;'Summary&amp;Assumptions'!$G$32*$B289,$D289&gt;='Summary&amp;Assumptions'!$D$17,AS$47&gt;=$D289,AS$47&lt;=EDATE($D289,'Summary&amp;Assumptions'!$G$32))*$B289+AND(AS$56&lt;'Summary&amp;Assumptions'!$J$31,AS$47&gt;=$FO289,AS$47&lt;=$FP289)*(('Summary&amp;Assumptions'!$H$25*$C289)*(1+'Summary&amp;Assumptions'!$J$29)^(AS$46-1))+AND(AS$56&lt;'Summary&amp;Assumptions'!$J$31,AS$47&gt;=$FQ289,AS$47&lt;=$FR289)*(('Summary&amp;Assumptions'!$H$25*$C289)*(1+'Summary&amp;Assumptions'!$J$29)^(AS$46-1))</f>
        <v>0</v>
      </c>
      <c r="AO289" s="588">
        <f>AND(AT$55&gt;0,SUM($E289:AN289)&lt;'Summary&amp;Assumptions'!$G$32*$B289,$D289&gt;='Summary&amp;Assumptions'!$D$17,AT$47&gt;=$D289,AT$47&lt;=EDATE($D289,'Summary&amp;Assumptions'!$G$32))*$B289+AND(AT$56&lt;'Summary&amp;Assumptions'!$J$31,AT$47&gt;=$FO289,AT$47&lt;=$FP289)*(('Summary&amp;Assumptions'!$H$25*$C289)*(1+'Summary&amp;Assumptions'!$J$29)^(AT$46-1))+AND(AT$56&lt;'Summary&amp;Assumptions'!$J$31,AT$47&gt;=$FQ289,AT$47&lt;=$FR289)*(('Summary&amp;Assumptions'!$H$25*$C289)*(1+'Summary&amp;Assumptions'!$J$29)^(AT$46-1))</f>
        <v>0</v>
      </c>
      <c r="AP289" s="588">
        <f>AND(AU$55&gt;0,SUM($E289:AO289)&lt;'Summary&amp;Assumptions'!$G$32*$B289,$D289&gt;='Summary&amp;Assumptions'!$D$17,AU$47&gt;=$D289,AU$47&lt;=EDATE($D289,'Summary&amp;Assumptions'!$G$32))*$B289+AND(AU$56&lt;'Summary&amp;Assumptions'!$J$31,AU$47&gt;=$FO289,AU$47&lt;=$FP289)*(('Summary&amp;Assumptions'!$H$25*$C289)*(1+'Summary&amp;Assumptions'!$J$29)^(AU$46-1))+AND(AU$56&lt;'Summary&amp;Assumptions'!$J$31,AU$47&gt;=$FQ289,AU$47&lt;=$FR289)*(('Summary&amp;Assumptions'!$H$25*$C289)*(1+'Summary&amp;Assumptions'!$J$29)^(AU$46-1))</f>
        <v>0</v>
      </c>
      <c r="AQ289" s="588">
        <f>AND(AV$55&gt;0,SUM($E289:AP289)&lt;'Summary&amp;Assumptions'!$G$32*$B289,$D289&gt;='Summary&amp;Assumptions'!$D$17,AV$47&gt;=$D289,AV$47&lt;=EDATE($D289,'Summary&amp;Assumptions'!$G$32))*$B289+AND(AV$56&lt;'Summary&amp;Assumptions'!$J$31,AV$47&gt;=$FO289,AV$47&lt;=$FP289)*(('Summary&amp;Assumptions'!$H$25*$C289)*(1+'Summary&amp;Assumptions'!$J$29)^(AV$46-1))+AND(AV$56&lt;'Summary&amp;Assumptions'!$J$31,AV$47&gt;=$FQ289,AV$47&lt;=$FR289)*(('Summary&amp;Assumptions'!$H$25*$C289)*(1+'Summary&amp;Assumptions'!$J$29)^(AV$46-1))</f>
        <v>0</v>
      </c>
      <c r="AR289" s="588">
        <f>AND(AW$55&gt;0,SUM($E289:AQ289)&lt;'Summary&amp;Assumptions'!$G$32*$B289,$D289&gt;='Summary&amp;Assumptions'!$D$17,AW$47&gt;=$D289,AW$47&lt;=EDATE($D289,'Summary&amp;Assumptions'!$G$32))*$B289+AND(AW$56&lt;'Summary&amp;Assumptions'!$J$31,AW$47&gt;=$FO289,AW$47&lt;=$FP289)*(('Summary&amp;Assumptions'!$H$25*$C289)*(1+'Summary&amp;Assumptions'!$J$29)^(AW$46-1))+AND(AW$56&lt;'Summary&amp;Assumptions'!$J$31,AW$47&gt;=$FQ289,AW$47&lt;=$FR289)*(('Summary&amp;Assumptions'!$H$25*$C289)*(1+'Summary&amp;Assumptions'!$J$29)^(AW$46-1))</f>
        <v>0</v>
      </c>
      <c r="AS289" s="588">
        <f>AND(AX$55&gt;0,SUM($E289:AR289)&lt;'Summary&amp;Assumptions'!$G$32*$B289,$D289&gt;='Summary&amp;Assumptions'!$D$17,AX$47&gt;=$D289,AX$47&lt;=EDATE($D289,'Summary&amp;Assumptions'!$G$32))*$B289+AND(AX$56&lt;'Summary&amp;Assumptions'!$J$31,AX$47&gt;=$FO289,AX$47&lt;=$FP289)*(('Summary&amp;Assumptions'!$H$25*$C289)*(1+'Summary&amp;Assumptions'!$J$29)^(AX$46-1))+AND(AX$56&lt;'Summary&amp;Assumptions'!$J$31,AX$47&gt;=$FQ289,AX$47&lt;=$FR289)*(('Summary&amp;Assumptions'!$H$25*$C289)*(1+'Summary&amp;Assumptions'!$J$29)^(AX$46-1))</f>
        <v>0</v>
      </c>
      <c r="AT289" s="588">
        <f>AND(AY$55&gt;0,SUM($E289:AS289)&lt;'Summary&amp;Assumptions'!$G$32*$B289,$D289&gt;='Summary&amp;Assumptions'!$D$17,AY$47&gt;=$D289,AY$47&lt;=EDATE($D289,'Summary&amp;Assumptions'!$G$32))*$B289+AND(AY$56&lt;'Summary&amp;Assumptions'!$J$31,AY$47&gt;=$FO289,AY$47&lt;=$FP289)*(('Summary&amp;Assumptions'!$H$25*$C289)*(1+'Summary&amp;Assumptions'!$J$29)^(AY$46-1))+AND(AY$56&lt;'Summary&amp;Assumptions'!$J$31,AY$47&gt;=$FQ289,AY$47&lt;=$FR289)*(('Summary&amp;Assumptions'!$H$25*$C289)*(1+'Summary&amp;Assumptions'!$J$29)^(AY$46-1))</f>
        <v>0</v>
      </c>
      <c r="AU289" s="588">
        <f>AND(AZ$55&gt;0,SUM($E289:AT289)&lt;'Summary&amp;Assumptions'!$G$32*$B289,$D289&gt;='Summary&amp;Assumptions'!$D$17,AZ$47&gt;=$D289,AZ$47&lt;=EDATE($D289,'Summary&amp;Assumptions'!$G$32))*$B289+AND(AZ$56&lt;'Summary&amp;Assumptions'!$J$31,AZ$47&gt;=$FO289,AZ$47&lt;=$FP289)*(('Summary&amp;Assumptions'!$H$25*$C289)*(1+'Summary&amp;Assumptions'!$J$29)^(AZ$46-1))+AND(AZ$56&lt;'Summary&amp;Assumptions'!$J$31,AZ$47&gt;=$FQ289,AZ$47&lt;=$FR289)*(('Summary&amp;Assumptions'!$H$25*$C289)*(1+'Summary&amp;Assumptions'!$J$29)^(AZ$46-1))</f>
        <v>0</v>
      </c>
      <c r="AV289" s="588">
        <f>AND(BA$55&gt;0,SUM($E289:AU289)&lt;'Summary&amp;Assumptions'!$G$32*$B289,$D289&gt;='Summary&amp;Assumptions'!$D$17,BA$47&gt;=$D289,BA$47&lt;=EDATE($D289,'Summary&amp;Assumptions'!$G$32))*$B289+AND(BA$56&lt;'Summary&amp;Assumptions'!$J$31,BA$47&gt;=$FO289,BA$47&lt;=$FP289)*(('Summary&amp;Assumptions'!$H$25*$C289)*(1+'Summary&amp;Assumptions'!$J$29)^(BA$46-1))+AND(BA$56&lt;'Summary&amp;Assumptions'!$J$31,BA$47&gt;=$FQ289,BA$47&lt;=$FR289)*(('Summary&amp;Assumptions'!$H$25*$C289)*(1+'Summary&amp;Assumptions'!$J$29)^(BA$46-1))</f>
        <v>0</v>
      </c>
      <c r="AW289" s="588">
        <f>AND(BB$55&gt;0,SUM($E289:AV289)&lt;'Summary&amp;Assumptions'!$G$32*$B289,$D289&gt;='Summary&amp;Assumptions'!$D$17,BB$47&gt;=$D289,BB$47&lt;=EDATE($D289,'Summary&amp;Assumptions'!$G$32))*$B289+AND(BB$56&lt;'Summary&amp;Assumptions'!$J$31,BB$47&gt;=$FO289,BB$47&lt;=$FP289)*(('Summary&amp;Assumptions'!$H$25*$C289)*(1+'Summary&amp;Assumptions'!$J$29)^(BB$46-1))+AND(BB$56&lt;'Summary&amp;Assumptions'!$J$31,BB$47&gt;=$FQ289,BB$47&lt;=$FR289)*(('Summary&amp;Assumptions'!$H$25*$C289)*(1+'Summary&amp;Assumptions'!$J$29)^(BB$46-1))</f>
        <v>0</v>
      </c>
      <c r="AX289" s="588">
        <f>AND(BC$55&gt;0,SUM($E289:AW289)&lt;'Summary&amp;Assumptions'!$G$32*$B289,$D289&gt;='Summary&amp;Assumptions'!$D$17,BC$47&gt;=$D289,BC$47&lt;=EDATE($D289,'Summary&amp;Assumptions'!$G$32))*$B289+AND(BC$56&lt;'Summary&amp;Assumptions'!$J$31,BC$47&gt;=$FO289,BC$47&lt;=$FP289)*(('Summary&amp;Assumptions'!$H$25*$C289)*(1+'Summary&amp;Assumptions'!$J$29)^(BC$46-1))+AND(BC$56&lt;'Summary&amp;Assumptions'!$J$31,BC$47&gt;=$FQ289,BC$47&lt;=$FR289)*(('Summary&amp;Assumptions'!$H$25*$C289)*(1+'Summary&amp;Assumptions'!$J$29)^(BC$46-1))</f>
        <v>0</v>
      </c>
      <c r="AY289" s="588">
        <f>AND(BD$55&gt;0,SUM($E289:AX289)&lt;'Summary&amp;Assumptions'!$G$32*$B289,$D289&gt;='Summary&amp;Assumptions'!$D$17,BD$47&gt;=$D289,BD$47&lt;=EDATE($D289,'Summary&amp;Assumptions'!$G$32))*$B289+AND(BD$56&lt;'Summary&amp;Assumptions'!$J$31,BD$47&gt;=$FO289,BD$47&lt;=$FP289)*(('Summary&amp;Assumptions'!$H$25*$C289)*(1+'Summary&amp;Assumptions'!$J$29)^(BD$46-1))+AND(BD$56&lt;'Summary&amp;Assumptions'!$J$31,BD$47&gt;=$FQ289,BD$47&lt;=$FR289)*(('Summary&amp;Assumptions'!$H$25*$C289)*(1+'Summary&amp;Assumptions'!$J$29)^(BD$46-1))</f>
        <v>0</v>
      </c>
      <c r="AZ289" s="588">
        <f>AND(BE$55&gt;0,SUM($E289:AY289)&lt;'Summary&amp;Assumptions'!$G$32*$B289,$D289&gt;='Summary&amp;Assumptions'!$D$17,BE$47&gt;=$D289,BE$47&lt;=EDATE($D289,'Summary&amp;Assumptions'!$G$32))*$B289+AND(BE$56&lt;'Summary&amp;Assumptions'!$J$31,BE$47&gt;=$FO289,BE$47&lt;=$FP289)*(('Summary&amp;Assumptions'!$H$25*$C289)*(1+'Summary&amp;Assumptions'!$J$29)^(BE$46-1))+AND(BE$56&lt;'Summary&amp;Assumptions'!$J$31,BE$47&gt;=$FQ289,BE$47&lt;=$FR289)*(('Summary&amp;Assumptions'!$H$25*$C289)*(1+'Summary&amp;Assumptions'!$J$29)^(BE$46-1))</f>
        <v>0</v>
      </c>
      <c r="BA289" s="588">
        <f>AND(BF$55&gt;0,SUM($E289:AZ289)&lt;'Summary&amp;Assumptions'!$G$32*$B289,$D289&gt;='Summary&amp;Assumptions'!$D$17,BF$47&gt;=$D289,BF$47&lt;=EDATE($D289,'Summary&amp;Assumptions'!$G$32))*$B289+AND(BF$56&lt;'Summary&amp;Assumptions'!$J$31,BF$47&gt;=$FO289,BF$47&lt;=$FP289)*(('Summary&amp;Assumptions'!$H$25*$C289)*(1+'Summary&amp;Assumptions'!$J$29)^(BF$46-1))+AND(BF$56&lt;'Summary&amp;Assumptions'!$J$31,BF$47&gt;=$FQ289,BF$47&lt;=$FR289)*(('Summary&amp;Assumptions'!$H$25*$C289)*(1+'Summary&amp;Assumptions'!$J$29)^(BF$46-1))</f>
        <v>0</v>
      </c>
      <c r="BB289" s="588">
        <f>AND(BG$55&gt;0,SUM($E289:BA289)&lt;'Summary&amp;Assumptions'!$G$32*$B289,$D289&gt;='Summary&amp;Assumptions'!$D$17,BG$47&gt;=$D289,BG$47&lt;=EDATE($D289,'Summary&amp;Assumptions'!$G$32))*$B289+AND(BG$56&lt;'Summary&amp;Assumptions'!$J$31,BG$47&gt;=$FO289,BG$47&lt;=$FP289)*(('Summary&amp;Assumptions'!$H$25*$C289)*(1+'Summary&amp;Assumptions'!$J$29)^(BG$46-1))+AND(BG$56&lt;'Summary&amp;Assumptions'!$J$31,BG$47&gt;=$FQ289,BG$47&lt;=$FR289)*(('Summary&amp;Assumptions'!$H$25*$C289)*(1+'Summary&amp;Assumptions'!$J$29)^(BG$46-1))</f>
        <v>0</v>
      </c>
      <c r="BC289" s="588">
        <f>AND(BH$55&gt;0,SUM($E289:BB289)&lt;'Summary&amp;Assumptions'!$G$32*$B289,$D289&gt;='Summary&amp;Assumptions'!$D$17,BH$47&gt;=$D289,BH$47&lt;=EDATE($D289,'Summary&amp;Assumptions'!$G$32))*$B289+AND(BH$56&lt;'Summary&amp;Assumptions'!$J$31,BH$47&gt;=$FO289,BH$47&lt;=$FP289)*(('Summary&amp;Assumptions'!$H$25*$C289)*(1+'Summary&amp;Assumptions'!$J$29)^(BH$46-1))+AND(BH$56&lt;'Summary&amp;Assumptions'!$J$31,BH$47&gt;=$FQ289,BH$47&lt;=$FR289)*(('Summary&amp;Assumptions'!$H$25*$C289)*(1+'Summary&amp;Assumptions'!$J$29)^(BH$46-1))</f>
        <v>0</v>
      </c>
      <c r="BD289" s="588">
        <f>AND(BI$55&gt;0,SUM($E289:BC289)&lt;'Summary&amp;Assumptions'!$G$32*$B289,$D289&gt;='Summary&amp;Assumptions'!$D$17,BI$47&gt;=$D289,BI$47&lt;=EDATE($D289,'Summary&amp;Assumptions'!$G$32))*$B289+AND(BI$56&lt;'Summary&amp;Assumptions'!$J$31,BI$47&gt;=$FO289,BI$47&lt;=$FP289)*(('Summary&amp;Assumptions'!$H$25*$C289)*(1+'Summary&amp;Assumptions'!$J$29)^(BI$46-1))+AND(BI$56&lt;'Summary&amp;Assumptions'!$J$31,BI$47&gt;=$FQ289,BI$47&lt;=$FR289)*(('Summary&amp;Assumptions'!$H$25*$C289)*(1+'Summary&amp;Assumptions'!$J$29)^(BI$46-1))</f>
        <v>0</v>
      </c>
      <c r="BE289" s="588">
        <f>AND(BJ$55&gt;0,SUM($E289:BD289)&lt;'Summary&amp;Assumptions'!$G$32*$B289,$D289&gt;='Summary&amp;Assumptions'!$D$17,BJ$47&gt;=$D289,BJ$47&lt;=EDATE($D289,'Summary&amp;Assumptions'!$G$32))*$B289+AND(BJ$56&lt;'Summary&amp;Assumptions'!$J$31,BJ$47&gt;=$FO289,BJ$47&lt;=$FP289)*(('Summary&amp;Assumptions'!$H$25*$C289)*(1+'Summary&amp;Assumptions'!$J$29)^(BJ$46-1))+AND(BJ$56&lt;'Summary&amp;Assumptions'!$J$31,BJ$47&gt;=$FQ289,BJ$47&lt;=$FR289)*(('Summary&amp;Assumptions'!$H$25*$C289)*(1+'Summary&amp;Assumptions'!$J$29)^(BJ$46-1))</f>
        <v>0</v>
      </c>
      <c r="BF289" s="588">
        <f>AND(BK$55&gt;0,SUM($E289:BE289)&lt;'Summary&amp;Assumptions'!$G$32*$B289,$D289&gt;='Summary&amp;Assumptions'!$D$17,BK$47&gt;=$D289,BK$47&lt;=EDATE($D289,'Summary&amp;Assumptions'!$G$32))*$B289+AND(BK$56&lt;'Summary&amp;Assumptions'!$J$31,BK$47&gt;=$FO289,BK$47&lt;=$FP289)*(('Summary&amp;Assumptions'!$H$25*$C289)*(1+'Summary&amp;Assumptions'!$J$29)^(BK$46-1))+AND(BK$56&lt;'Summary&amp;Assumptions'!$J$31,BK$47&gt;=$FQ289,BK$47&lt;=$FR289)*(('Summary&amp;Assumptions'!$H$25*$C289)*(1+'Summary&amp;Assumptions'!$J$29)^(BK$46-1))</f>
        <v>0</v>
      </c>
      <c r="BG289" s="588">
        <f>AND(BL$55&gt;0,SUM($E289:BF289)&lt;'Summary&amp;Assumptions'!$G$32*$B289,$D289&gt;='Summary&amp;Assumptions'!$D$17,BL$47&gt;=$D289,BL$47&lt;=EDATE($D289,'Summary&amp;Assumptions'!$G$32))*$B289+AND(BL$56&lt;'Summary&amp;Assumptions'!$J$31,BL$47&gt;=$FO289,BL$47&lt;=$FP289)*(('Summary&amp;Assumptions'!$H$25*$C289)*(1+'Summary&amp;Assumptions'!$J$29)^(BL$46-1))+AND(BL$56&lt;'Summary&amp;Assumptions'!$J$31,BL$47&gt;=$FQ289,BL$47&lt;=$FR289)*(('Summary&amp;Assumptions'!$H$25*$C289)*(1+'Summary&amp;Assumptions'!$J$29)^(BL$46-1))</f>
        <v>0</v>
      </c>
      <c r="BH289" s="588">
        <f>AND(BM$55&gt;0,SUM($E289:BG289)&lt;'Summary&amp;Assumptions'!$G$32*$B289,$D289&gt;='Summary&amp;Assumptions'!$D$17,BM$47&gt;=$D289,BM$47&lt;=EDATE($D289,'Summary&amp;Assumptions'!$G$32))*$B289+AND(BM$56&lt;'Summary&amp;Assumptions'!$J$31,BM$47&gt;=$FO289,BM$47&lt;=$FP289)*(('Summary&amp;Assumptions'!$H$25*$C289)*(1+'Summary&amp;Assumptions'!$J$29)^(BM$46-1))+AND(BM$56&lt;'Summary&amp;Assumptions'!$J$31,BM$47&gt;=$FQ289,BM$47&lt;=$FR289)*(('Summary&amp;Assumptions'!$H$25*$C289)*(1+'Summary&amp;Assumptions'!$J$29)^(BM$46-1))</f>
        <v>0</v>
      </c>
      <c r="BI289" s="588">
        <f>AND(BN$55&gt;0,SUM($E289:BH289)&lt;'Summary&amp;Assumptions'!$G$32*$B289,$D289&gt;='Summary&amp;Assumptions'!$D$17,BN$47&gt;=$D289,BN$47&lt;=EDATE($D289,'Summary&amp;Assumptions'!$G$32))*$B289+AND(BN$56&lt;'Summary&amp;Assumptions'!$J$31,BN$47&gt;=$FO289,BN$47&lt;=$FP289)*(('Summary&amp;Assumptions'!$H$25*$C289)*(1+'Summary&amp;Assumptions'!$J$29)^(BN$46-1))+AND(BN$56&lt;'Summary&amp;Assumptions'!$J$31,BN$47&gt;=$FQ289,BN$47&lt;=$FR289)*(('Summary&amp;Assumptions'!$H$25*$C289)*(1+'Summary&amp;Assumptions'!$J$29)^(BN$46-1))</f>
        <v>0</v>
      </c>
      <c r="BJ289" s="588">
        <f>AND(BO$55&gt;0,SUM($E289:BI289)&lt;'Summary&amp;Assumptions'!$G$32*$B289,$D289&gt;='Summary&amp;Assumptions'!$D$17,BO$47&gt;=$D289,BO$47&lt;=EDATE($D289,'Summary&amp;Assumptions'!$G$32))*$B289+AND(BO$56&lt;'Summary&amp;Assumptions'!$J$31,BO$47&gt;=$FO289,BO$47&lt;=$FP289)*(('Summary&amp;Assumptions'!$H$25*$C289)*(1+'Summary&amp;Assumptions'!$J$29)^(BO$46-1))+AND(BO$56&lt;'Summary&amp;Assumptions'!$J$31,BO$47&gt;=$FQ289,BO$47&lt;=$FR289)*(('Summary&amp;Assumptions'!$H$25*$C289)*(1+'Summary&amp;Assumptions'!$J$29)^(BO$46-1))</f>
        <v>0</v>
      </c>
      <c r="BK289" s="588">
        <f>AND(BP$55&gt;0,SUM($E289:BJ289)&lt;'Summary&amp;Assumptions'!$G$32*$B289,$D289&gt;='Summary&amp;Assumptions'!$D$17,BP$47&gt;=$D289,BP$47&lt;=EDATE($D289,'Summary&amp;Assumptions'!$G$32))*$B289+AND(BP$56&lt;'Summary&amp;Assumptions'!$J$31,BP$47&gt;=$FO289,BP$47&lt;=$FP289)*(('Summary&amp;Assumptions'!$H$25*$C289)*(1+'Summary&amp;Assumptions'!$J$29)^(BP$46-1))+AND(BP$56&lt;'Summary&amp;Assumptions'!$J$31,BP$47&gt;=$FQ289,BP$47&lt;=$FR289)*(('Summary&amp;Assumptions'!$H$25*$C289)*(1+'Summary&amp;Assumptions'!$J$29)^(BP$46-1))</f>
        <v>0</v>
      </c>
      <c r="BL289" s="588">
        <f>AND(BQ$55&gt;0,SUM($E289:BK289)&lt;'Summary&amp;Assumptions'!$G$32*$B289,$D289&gt;='Summary&amp;Assumptions'!$D$17,BQ$47&gt;=$D289,BQ$47&lt;=EDATE($D289,'Summary&amp;Assumptions'!$G$32))*$B289+AND(BQ$56&lt;'Summary&amp;Assumptions'!$J$31,BQ$47&gt;=$FO289,BQ$47&lt;=$FP289)*(('Summary&amp;Assumptions'!$H$25*$C289)*(1+'Summary&amp;Assumptions'!$J$29)^(BQ$46-1))+AND(BQ$56&lt;'Summary&amp;Assumptions'!$J$31,BQ$47&gt;=$FQ289,BQ$47&lt;=$FR289)*(('Summary&amp;Assumptions'!$H$25*$C289)*(1+'Summary&amp;Assumptions'!$J$29)^(BQ$46-1))</f>
        <v>0</v>
      </c>
      <c r="BM289" s="588">
        <f>AND(BR$55&gt;0,SUM($E289:BL289)&lt;'Summary&amp;Assumptions'!$G$32*$B289,$D289&gt;='Summary&amp;Assumptions'!$D$17,BR$47&gt;=$D289,BR$47&lt;=EDATE($D289,'Summary&amp;Assumptions'!$G$32))*$B289+AND(BR$56&lt;'Summary&amp;Assumptions'!$J$31,BR$47&gt;=$FO289,BR$47&lt;=$FP289)*(('Summary&amp;Assumptions'!$H$25*$C289)*(1+'Summary&amp;Assumptions'!$J$29)^(BR$46-1))+AND(BR$56&lt;'Summary&amp;Assumptions'!$J$31,BR$47&gt;=$FQ289,BR$47&lt;=$FR289)*(('Summary&amp;Assumptions'!$H$25*$C289)*(1+'Summary&amp;Assumptions'!$J$29)^(BR$46-1))</f>
        <v>0</v>
      </c>
      <c r="BN289" s="588">
        <f>AND(BS$55&gt;0,SUM($E289:BM289)&lt;'Summary&amp;Assumptions'!$G$32*$B289,$D289&gt;='Summary&amp;Assumptions'!$D$17,BS$47&gt;=$D289,BS$47&lt;=EDATE($D289,'Summary&amp;Assumptions'!$G$32))*$B289+AND(BS$56&lt;'Summary&amp;Assumptions'!$J$31,BS$47&gt;=$FO289,BS$47&lt;=$FP289)*(('Summary&amp;Assumptions'!$H$25*$C289)*(1+'Summary&amp;Assumptions'!$J$29)^(BS$46-1))+AND(BS$56&lt;'Summary&amp;Assumptions'!$J$31,BS$47&gt;=$FQ289,BS$47&lt;=$FR289)*(('Summary&amp;Assumptions'!$H$25*$C289)*(1+'Summary&amp;Assumptions'!$J$29)^(BS$46-1))</f>
        <v>0</v>
      </c>
      <c r="BO289" s="588">
        <f>AND(BT$55&gt;0,SUM($E289:BN289)&lt;'Summary&amp;Assumptions'!$G$32*$B289,$D289&gt;='Summary&amp;Assumptions'!$D$17,BT$47&gt;=$D289,BT$47&lt;=EDATE($D289,'Summary&amp;Assumptions'!$G$32))*$B289+AND(BT$56&lt;'Summary&amp;Assumptions'!$J$31,BT$47&gt;=$FO289,BT$47&lt;=$FP289)*(('Summary&amp;Assumptions'!$H$25*$C289)*(1+'Summary&amp;Assumptions'!$J$29)^(BT$46-1))+AND(BT$56&lt;'Summary&amp;Assumptions'!$J$31,BT$47&gt;=$FQ289,BT$47&lt;=$FR289)*(('Summary&amp;Assumptions'!$H$25*$C289)*(1+'Summary&amp;Assumptions'!$J$29)^(BT$46-1))</f>
        <v>0</v>
      </c>
      <c r="BP289" s="588">
        <f>AND(BU$55&gt;0,SUM($E289:BO289)&lt;'Summary&amp;Assumptions'!$G$32*$B289,$D289&gt;='Summary&amp;Assumptions'!$D$17,BU$47&gt;=$D289,BU$47&lt;=EDATE($D289,'Summary&amp;Assumptions'!$G$32))*$B289+AND(BU$56&lt;'Summary&amp;Assumptions'!$J$31,BU$47&gt;=$FO289,BU$47&lt;=$FP289)*(('Summary&amp;Assumptions'!$H$25*$C289)*(1+'Summary&amp;Assumptions'!$J$29)^(BU$46-1))+AND(BU$56&lt;'Summary&amp;Assumptions'!$J$31,BU$47&gt;=$FQ289,BU$47&lt;=$FR289)*(('Summary&amp;Assumptions'!$H$25*$C289)*(1+'Summary&amp;Assumptions'!$J$29)^(BU$46-1))</f>
        <v>0</v>
      </c>
      <c r="BQ289" s="588">
        <f>AND(BV$55&gt;0,SUM($E289:BP289)&lt;'Summary&amp;Assumptions'!$G$32*$B289,$D289&gt;='Summary&amp;Assumptions'!$D$17,BV$47&gt;=$D289,BV$47&lt;=EDATE($D289,'Summary&amp;Assumptions'!$G$32))*$B289+AND(BV$56&lt;'Summary&amp;Assumptions'!$J$31,BV$47&gt;=$FO289,BV$47&lt;=$FP289)*(('Summary&amp;Assumptions'!$H$25*$C289)*(1+'Summary&amp;Assumptions'!$J$29)^(BV$46-1))+AND(BV$56&lt;'Summary&amp;Assumptions'!$J$31,BV$47&gt;=$FQ289,BV$47&lt;=$FR289)*(('Summary&amp;Assumptions'!$H$25*$C289)*(1+'Summary&amp;Assumptions'!$J$29)^(BV$46-1))</f>
        <v>0</v>
      </c>
      <c r="BR289" s="588">
        <f>AND(BW$55&gt;0,SUM($E289:BQ289)&lt;'Summary&amp;Assumptions'!$G$32*$B289,$D289&gt;='Summary&amp;Assumptions'!$D$17,BW$47&gt;=$D289,BW$47&lt;=EDATE($D289,'Summary&amp;Assumptions'!$G$32))*$B289+AND(BW$56&lt;'Summary&amp;Assumptions'!$J$31,BW$47&gt;=$FO289,BW$47&lt;=$FP289)*(('Summary&amp;Assumptions'!$H$25*$C289)*(1+'Summary&amp;Assumptions'!$J$29)^(BW$46-1))+AND(BW$56&lt;'Summary&amp;Assumptions'!$J$31,BW$47&gt;=$FQ289,BW$47&lt;=$FR289)*(('Summary&amp;Assumptions'!$H$25*$C289)*(1+'Summary&amp;Assumptions'!$J$29)^(BW$46-1))</f>
        <v>0</v>
      </c>
      <c r="BS289" s="588">
        <f>AND(BX$55&gt;0,SUM($E289:BR289)&lt;'Summary&amp;Assumptions'!$G$32*$B289,$D289&gt;='Summary&amp;Assumptions'!$D$17,BX$47&gt;=$D289,BX$47&lt;=EDATE($D289,'Summary&amp;Assumptions'!$G$32))*$B289+AND(BX$56&lt;'Summary&amp;Assumptions'!$J$31,BX$47&gt;=$FO289,BX$47&lt;=$FP289)*(('Summary&amp;Assumptions'!$H$25*$C289)*(1+'Summary&amp;Assumptions'!$J$29)^(BX$46-1))+AND(BX$56&lt;'Summary&amp;Assumptions'!$J$31,BX$47&gt;=$FQ289,BX$47&lt;=$FR289)*(('Summary&amp;Assumptions'!$H$25*$C289)*(1+'Summary&amp;Assumptions'!$J$29)^(BX$46-1))</f>
        <v>0</v>
      </c>
      <c r="BT289" s="588">
        <f>AND(BY$55&gt;0,SUM($E289:BS289)&lt;'Summary&amp;Assumptions'!$G$32*$B289,$D289&gt;='Summary&amp;Assumptions'!$D$17,BY$47&gt;=$D289,BY$47&lt;=EDATE($D289,'Summary&amp;Assumptions'!$G$32))*$B289+AND(BY$56&lt;'Summary&amp;Assumptions'!$J$31,BY$47&gt;=$FO289,BY$47&lt;=$FP289)*(('Summary&amp;Assumptions'!$H$25*$C289)*(1+'Summary&amp;Assumptions'!$J$29)^(BY$46-1))+AND(BY$56&lt;'Summary&amp;Assumptions'!$J$31,BY$47&gt;=$FQ289,BY$47&lt;=$FR289)*(('Summary&amp;Assumptions'!$H$25*$C289)*(1+'Summary&amp;Assumptions'!$J$29)^(BY$46-1))</f>
        <v>0</v>
      </c>
      <c r="BU289" s="588">
        <f>AND(BZ$55&gt;0,SUM($E289:BT289)&lt;'Summary&amp;Assumptions'!$G$32*$B289,$D289&gt;='Summary&amp;Assumptions'!$D$17,BZ$47&gt;=$D289,BZ$47&lt;=EDATE($D289,'Summary&amp;Assumptions'!$G$32))*$B289+AND(BZ$56&lt;'Summary&amp;Assumptions'!$J$31,BZ$47&gt;=$FO289,BZ$47&lt;=$FP289)*(('Summary&amp;Assumptions'!$H$25*$C289)*(1+'Summary&amp;Assumptions'!$J$29)^(BZ$46-1))+AND(BZ$56&lt;'Summary&amp;Assumptions'!$J$31,BZ$47&gt;=$FQ289,BZ$47&lt;=$FR289)*(('Summary&amp;Assumptions'!$H$25*$C289)*(1+'Summary&amp;Assumptions'!$J$29)^(BZ$46-1))</f>
        <v>0</v>
      </c>
      <c r="BV289" s="588">
        <f>AND(CA$55&gt;0,SUM($E289:BU289)&lt;'Summary&amp;Assumptions'!$G$32*$B289,$D289&gt;='Summary&amp;Assumptions'!$D$17,CA$47&gt;=$D289,CA$47&lt;=EDATE($D289,'Summary&amp;Assumptions'!$G$32))*$B289+AND(CA$56&lt;'Summary&amp;Assumptions'!$J$31,CA$47&gt;=$FO289,CA$47&lt;=$FP289)*(('Summary&amp;Assumptions'!$H$25*$C289)*(1+'Summary&amp;Assumptions'!$J$29)^(CA$46-1))+AND(CA$56&lt;'Summary&amp;Assumptions'!$J$31,CA$47&gt;=$FQ289,CA$47&lt;=$FR289)*(('Summary&amp;Assumptions'!$H$25*$C289)*(1+'Summary&amp;Assumptions'!$J$29)^(CA$46-1))</f>
        <v>0</v>
      </c>
      <c r="BW289" s="588">
        <f>AND(CB$55&gt;0,SUM($E289:BV289)&lt;'Summary&amp;Assumptions'!$G$32*$B289,$D289&gt;='Summary&amp;Assumptions'!$D$17,CB$47&gt;=$D289,CB$47&lt;=EDATE($D289,'Summary&amp;Assumptions'!$G$32))*$B289+AND(CB$56&lt;'Summary&amp;Assumptions'!$J$31,CB$47&gt;=$FO289,CB$47&lt;=$FP289)*(('Summary&amp;Assumptions'!$H$25*$C289)*(1+'Summary&amp;Assumptions'!$J$29)^(CB$46-1))+AND(CB$56&lt;'Summary&amp;Assumptions'!$J$31,CB$47&gt;=$FQ289,CB$47&lt;=$FR289)*(('Summary&amp;Assumptions'!$H$25*$C289)*(1+'Summary&amp;Assumptions'!$J$29)^(CB$46-1))</f>
        <v>0</v>
      </c>
      <c r="BX289" s="588">
        <f>AND(CC$55&gt;0,SUM($E289:BW289)&lt;'Summary&amp;Assumptions'!$G$32*$B289,$D289&gt;='Summary&amp;Assumptions'!$D$17,CC$47&gt;=$D289,CC$47&lt;=EDATE($D289,'Summary&amp;Assumptions'!$G$32))*$B289+AND(CC$56&lt;'Summary&amp;Assumptions'!$J$31,CC$47&gt;=$FO289,CC$47&lt;=$FP289)*(('Summary&amp;Assumptions'!$H$25*$C289)*(1+'Summary&amp;Assumptions'!$J$29)^(CC$46-1))+AND(CC$56&lt;'Summary&amp;Assumptions'!$J$31,CC$47&gt;=$FQ289,CC$47&lt;=$FR289)*(('Summary&amp;Assumptions'!$H$25*$C289)*(1+'Summary&amp;Assumptions'!$J$29)^(CC$46-1))</f>
        <v>0</v>
      </c>
      <c r="BY289" s="588">
        <f>AND(CD$55&gt;0,SUM($E289:BX289)&lt;'Summary&amp;Assumptions'!$G$32*$B289,$D289&gt;='Summary&amp;Assumptions'!$D$17,CD$47&gt;=$D289,CD$47&lt;=EDATE($D289,'Summary&amp;Assumptions'!$G$32))*$B289+AND(CD$56&lt;'Summary&amp;Assumptions'!$J$31,CD$47&gt;=$FO289,CD$47&lt;=$FP289)*(('Summary&amp;Assumptions'!$H$25*$C289)*(1+'Summary&amp;Assumptions'!$J$29)^(CD$46-1))+AND(CD$56&lt;'Summary&amp;Assumptions'!$J$31,CD$47&gt;=$FQ289,CD$47&lt;=$FR289)*(('Summary&amp;Assumptions'!$H$25*$C289)*(1+'Summary&amp;Assumptions'!$J$29)^(CD$46-1))</f>
        <v>0</v>
      </c>
      <c r="BZ289" s="588">
        <f>AND(CE$55&gt;0,SUM($E289:BY289)&lt;'Summary&amp;Assumptions'!$G$32*$B289,$D289&gt;='Summary&amp;Assumptions'!$D$17,CE$47&gt;=$D289,CE$47&lt;=EDATE($D289,'Summary&amp;Assumptions'!$G$32))*$B289+AND(CE$56&lt;'Summary&amp;Assumptions'!$J$31,CE$47&gt;=$FO289,CE$47&lt;=$FP289)*(('Summary&amp;Assumptions'!$H$25*$C289)*(1+'Summary&amp;Assumptions'!$J$29)^(CE$46-1))+AND(CE$56&lt;'Summary&amp;Assumptions'!$J$31,CE$47&gt;=$FQ289,CE$47&lt;=$FR289)*(('Summary&amp;Assumptions'!$H$25*$C289)*(1+'Summary&amp;Assumptions'!$J$29)^(CE$46-1))</f>
        <v>0</v>
      </c>
      <c r="CA289" s="588">
        <f>AND(CF$55&gt;0,SUM($E289:BZ289)&lt;'Summary&amp;Assumptions'!$G$32*$B289,$D289&gt;='Summary&amp;Assumptions'!$D$17,CF$47&gt;=$D289,CF$47&lt;=EDATE($D289,'Summary&amp;Assumptions'!$G$32))*$B289+AND(CF$56&lt;'Summary&amp;Assumptions'!$J$31,CF$47&gt;=$FO289,CF$47&lt;=$FP289)*(('Summary&amp;Assumptions'!$H$25*$C289)*(1+'Summary&amp;Assumptions'!$J$29)^(CF$46-1))+AND(CF$56&lt;'Summary&amp;Assumptions'!$J$31,CF$47&gt;=$FQ289,CF$47&lt;=$FR289)*(('Summary&amp;Assumptions'!$H$25*$C289)*(1+'Summary&amp;Assumptions'!$J$29)^(CF$46-1))</f>
        <v>0</v>
      </c>
      <c r="CB289" s="588">
        <f>AND(CG$55&gt;0,SUM($E289:CA289)&lt;'Summary&amp;Assumptions'!$G$32*$B289,$D289&gt;='Summary&amp;Assumptions'!$D$17,CG$47&gt;=$D289,CG$47&lt;=EDATE($D289,'Summary&amp;Assumptions'!$G$32))*$B289+AND(CG$56&lt;'Summary&amp;Assumptions'!$J$31,CG$47&gt;=$FO289,CG$47&lt;=$FP289)*(('Summary&amp;Assumptions'!$H$25*$C289)*(1+'Summary&amp;Assumptions'!$J$29)^(CG$46-1))+AND(CG$56&lt;'Summary&amp;Assumptions'!$J$31,CG$47&gt;=$FQ289,CG$47&lt;=$FR289)*(('Summary&amp;Assumptions'!$H$25*$C289)*(1+'Summary&amp;Assumptions'!$J$29)^(CG$46-1))</f>
        <v>0</v>
      </c>
      <c r="CC289" s="588">
        <f>AND(CH$55&gt;0,SUM($E289:CB289)&lt;'Summary&amp;Assumptions'!$G$32*$B289,$D289&gt;='Summary&amp;Assumptions'!$D$17,CH$47&gt;=$D289,CH$47&lt;=EDATE($D289,'Summary&amp;Assumptions'!$G$32))*$B289+AND(CH$56&lt;'Summary&amp;Assumptions'!$J$31,CH$47&gt;=$FO289,CH$47&lt;=$FP289)*(('Summary&amp;Assumptions'!$H$25*$C289)*(1+'Summary&amp;Assumptions'!$J$29)^(CH$46-1))+AND(CH$56&lt;'Summary&amp;Assumptions'!$J$31,CH$47&gt;=$FQ289,CH$47&lt;=$FR289)*(('Summary&amp;Assumptions'!$H$25*$C289)*(1+'Summary&amp;Assumptions'!$J$29)^(CH$46-1))</f>
        <v>0</v>
      </c>
      <c r="CD289" s="588">
        <f>AND(CI$55&gt;0,SUM($E289:CC289)&lt;'Summary&amp;Assumptions'!$G$32*$B289,$D289&gt;='Summary&amp;Assumptions'!$D$17,CI$47&gt;=$D289,CI$47&lt;=EDATE($D289,'Summary&amp;Assumptions'!$G$32))*$B289+AND(CI$56&lt;'Summary&amp;Assumptions'!$J$31,CI$47&gt;=$FO289,CI$47&lt;=$FP289)*(('Summary&amp;Assumptions'!$H$25*$C289)*(1+'Summary&amp;Assumptions'!$J$29)^(CI$46-1))+AND(CI$56&lt;'Summary&amp;Assumptions'!$J$31,CI$47&gt;=$FQ289,CI$47&lt;=$FR289)*(('Summary&amp;Assumptions'!$H$25*$C289)*(1+'Summary&amp;Assumptions'!$J$29)^(CI$46-1))</f>
        <v>0</v>
      </c>
      <c r="CE289" s="588">
        <f>AND(CJ$55&gt;0,SUM($E289:CD289)&lt;'Summary&amp;Assumptions'!$G$32*$B289,$D289&gt;='Summary&amp;Assumptions'!$D$17,CJ$47&gt;=$D289,CJ$47&lt;=EDATE($D289,'Summary&amp;Assumptions'!$G$32))*$B289+AND(CJ$56&lt;'Summary&amp;Assumptions'!$J$31,CJ$47&gt;=$FO289,CJ$47&lt;=$FP289)*(('Summary&amp;Assumptions'!$H$25*$C289)*(1+'Summary&amp;Assumptions'!$J$29)^(CJ$46-1))+AND(CJ$56&lt;'Summary&amp;Assumptions'!$J$31,CJ$47&gt;=$FQ289,CJ$47&lt;=$FR289)*(('Summary&amp;Assumptions'!$H$25*$C289)*(1+'Summary&amp;Assumptions'!$J$29)^(CJ$46-1))</f>
        <v>0</v>
      </c>
      <c r="CF289" s="588">
        <f>AND(CK$55&gt;0,SUM($E289:CE289)&lt;'Summary&amp;Assumptions'!$G$32*$B289,$D289&gt;='Summary&amp;Assumptions'!$D$17,CK$47&gt;=$D289,CK$47&lt;=EDATE($D289,'Summary&amp;Assumptions'!$G$32))*$B289+AND(CK$56&lt;'Summary&amp;Assumptions'!$J$31,CK$47&gt;=$FO289,CK$47&lt;=$FP289)*(('Summary&amp;Assumptions'!$H$25*$C289)*(1+'Summary&amp;Assumptions'!$J$29)^(CK$46-1))+AND(CK$56&lt;'Summary&amp;Assumptions'!$J$31,CK$47&gt;=$FQ289,CK$47&lt;=$FR289)*(('Summary&amp;Assumptions'!$H$25*$C289)*(1+'Summary&amp;Assumptions'!$J$29)^(CK$46-1))</f>
        <v>0</v>
      </c>
      <c r="CG289" s="588">
        <f>AND(CL$55&gt;0,SUM($E289:CF289)&lt;'Summary&amp;Assumptions'!$G$32*$B289,$D289&gt;='Summary&amp;Assumptions'!$D$17,CL$47&gt;=$D289,CL$47&lt;=EDATE($D289,'Summary&amp;Assumptions'!$G$32))*$B289+AND(CL$56&lt;'Summary&amp;Assumptions'!$J$31,CL$47&gt;=$FO289,CL$47&lt;=$FP289)*(('Summary&amp;Assumptions'!$H$25*$C289)*(1+'Summary&amp;Assumptions'!$J$29)^(CL$46-1))+AND(CL$56&lt;'Summary&amp;Assumptions'!$J$31,CL$47&gt;=$FQ289,CL$47&lt;=$FR289)*(('Summary&amp;Assumptions'!$H$25*$C289)*(1+'Summary&amp;Assumptions'!$J$29)^(CL$46-1))</f>
        <v>0</v>
      </c>
      <c r="CH289" s="588">
        <f>AND(CM$55&gt;0,SUM($E289:CG289)&lt;'Summary&amp;Assumptions'!$G$32*$B289,$D289&gt;='Summary&amp;Assumptions'!$D$17,CM$47&gt;=$D289,CM$47&lt;=EDATE($D289,'Summary&amp;Assumptions'!$G$32))*$B289+AND(CM$56&lt;'Summary&amp;Assumptions'!$J$31,CM$47&gt;=$FO289,CM$47&lt;=$FP289)*(('Summary&amp;Assumptions'!$H$25*$C289)*(1+'Summary&amp;Assumptions'!$J$29)^(CM$46-1))+AND(CM$56&lt;'Summary&amp;Assumptions'!$J$31,CM$47&gt;=$FQ289,CM$47&lt;=$FR289)*(('Summary&amp;Assumptions'!$H$25*$C289)*(1+'Summary&amp;Assumptions'!$J$29)^(CM$46-1))</f>
        <v>0</v>
      </c>
      <c r="CI289" s="588">
        <f>AND(CN$55&gt;0,SUM($E289:CH289)&lt;'Summary&amp;Assumptions'!$G$32*$B289,$D289&gt;='Summary&amp;Assumptions'!$D$17,CN$47&gt;=$D289,CN$47&lt;=EDATE($D289,'Summary&amp;Assumptions'!$G$32))*$B289+AND(CN$56&lt;'Summary&amp;Assumptions'!$J$31,CN$47&gt;=$FO289,CN$47&lt;=$FP289)*(('Summary&amp;Assumptions'!$H$25*$C289)*(1+'Summary&amp;Assumptions'!$J$29)^(CN$46-1))+AND(CN$56&lt;'Summary&amp;Assumptions'!$J$31,CN$47&gt;=$FQ289,CN$47&lt;=$FR289)*(('Summary&amp;Assumptions'!$H$25*$C289)*(1+'Summary&amp;Assumptions'!$J$29)^(CN$46-1))</f>
        <v>0</v>
      </c>
      <c r="CJ289" s="588">
        <f>AND(CO$55&gt;0,SUM($E289:CI289)&lt;'Summary&amp;Assumptions'!$G$32*$B289,$D289&gt;='Summary&amp;Assumptions'!$D$17,CO$47&gt;=$D289,CO$47&lt;=EDATE($D289,'Summary&amp;Assumptions'!$G$32))*$B289+AND(CO$56&lt;'Summary&amp;Assumptions'!$J$31,CO$47&gt;=$FO289,CO$47&lt;=$FP289)*(('Summary&amp;Assumptions'!$H$25*$C289)*(1+'Summary&amp;Assumptions'!$J$29)^(CO$46-1))+AND(CO$56&lt;'Summary&amp;Assumptions'!$J$31,CO$47&gt;=$FQ289,CO$47&lt;=$FR289)*(('Summary&amp;Assumptions'!$H$25*$C289)*(1+'Summary&amp;Assumptions'!$J$29)^(CO$46-1))</f>
        <v>0</v>
      </c>
      <c r="CK289" s="588">
        <f>AND(CP$55&gt;0,SUM($E289:CJ289)&lt;'Summary&amp;Assumptions'!$G$32*$B289,$D289&gt;='Summary&amp;Assumptions'!$D$17,CP$47&gt;=$D289,CP$47&lt;=EDATE($D289,'Summary&amp;Assumptions'!$G$32))*$B289+AND(CP$56&lt;'Summary&amp;Assumptions'!$J$31,CP$47&gt;=$FO289,CP$47&lt;=$FP289)*(('Summary&amp;Assumptions'!$H$25*$C289)*(1+'Summary&amp;Assumptions'!$J$29)^(CP$46-1))+AND(CP$56&lt;'Summary&amp;Assumptions'!$J$31,CP$47&gt;=$FQ289,CP$47&lt;=$FR289)*(('Summary&amp;Assumptions'!$H$25*$C289)*(1+'Summary&amp;Assumptions'!$J$29)^(CP$46-1))</f>
        <v>0</v>
      </c>
      <c r="CL289" s="588">
        <f>AND(CQ$55&gt;0,SUM($E289:CK289)&lt;'Summary&amp;Assumptions'!$G$32*$B289,$D289&gt;='Summary&amp;Assumptions'!$D$17,CQ$47&gt;=$D289,CQ$47&lt;=EDATE($D289,'Summary&amp;Assumptions'!$G$32))*$B289+AND(CQ$56&lt;'Summary&amp;Assumptions'!$J$31,CQ$47&gt;=$FO289,CQ$47&lt;=$FP289)*(('Summary&amp;Assumptions'!$H$25*$C289)*(1+'Summary&amp;Assumptions'!$J$29)^(CQ$46-1))+AND(CQ$56&lt;'Summary&amp;Assumptions'!$J$31,CQ$47&gt;=$FQ289,CQ$47&lt;=$FR289)*(('Summary&amp;Assumptions'!$H$25*$C289)*(1+'Summary&amp;Assumptions'!$J$29)^(CQ$46-1))</f>
        <v>0</v>
      </c>
      <c r="CM289" s="588">
        <f>AND(CR$55&gt;0,SUM($E289:CL289)&lt;'Summary&amp;Assumptions'!$G$32*$B289,$D289&gt;='Summary&amp;Assumptions'!$D$17,CR$47&gt;=$D289,CR$47&lt;=EDATE($D289,'Summary&amp;Assumptions'!$G$32))*$B289+AND(CR$56&lt;'Summary&amp;Assumptions'!$J$31,CR$47&gt;=$FO289,CR$47&lt;=$FP289)*(('Summary&amp;Assumptions'!$H$25*$C289)*(1+'Summary&amp;Assumptions'!$J$29)^(CR$46-1))+AND(CR$56&lt;'Summary&amp;Assumptions'!$J$31,CR$47&gt;=$FQ289,CR$47&lt;=$FR289)*(('Summary&amp;Assumptions'!$H$25*$C289)*(1+'Summary&amp;Assumptions'!$J$29)^(CR$46-1))</f>
        <v>0</v>
      </c>
      <c r="CN289" s="588">
        <f>AND(CS$55&gt;0,SUM($E289:CM289)&lt;'Summary&amp;Assumptions'!$G$32*$B289,$D289&gt;='Summary&amp;Assumptions'!$D$17,CS$47&gt;=$D289,CS$47&lt;=EDATE($D289,'Summary&amp;Assumptions'!$G$32))*$B289+AND(CS$56&lt;'Summary&amp;Assumptions'!$J$31,CS$47&gt;=$FO289,CS$47&lt;=$FP289)*(('Summary&amp;Assumptions'!$H$25*$C289)*(1+'Summary&amp;Assumptions'!$J$29)^(CS$46-1))+AND(CS$56&lt;'Summary&amp;Assumptions'!$J$31,CS$47&gt;=$FQ289,CS$47&lt;=$FR289)*(('Summary&amp;Assumptions'!$H$25*$C289)*(1+'Summary&amp;Assumptions'!$J$29)^(CS$46-1))</f>
        <v>0</v>
      </c>
      <c r="CO289" s="588">
        <f>AND(CT$55&gt;0,SUM($E289:CN289)&lt;'Summary&amp;Assumptions'!$G$32*$B289,$D289&gt;='Summary&amp;Assumptions'!$D$17,CT$47&gt;=$D289,CT$47&lt;=EDATE($D289,'Summary&amp;Assumptions'!$G$32))*$B289+AND(CT$56&lt;'Summary&amp;Assumptions'!$J$31,CT$47&gt;=$FO289,CT$47&lt;=$FP289)*(('Summary&amp;Assumptions'!$H$25*$C289)*(1+'Summary&amp;Assumptions'!$J$29)^(CT$46-1))+AND(CT$56&lt;'Summary&amp;Assumptions'!$J$31,CT$47&gt;=$FQ289,CT$47&lt;=$FR289)*(('Summary&amp;Assumptions'!$H$25*$C289)*(1+'Summary&amp;Assumptions'!$J$29)^(CT$46-1))</f>
        <v>0</v>
      </c>
      <c r="CP289" s="588">
        <f>AND(CU$55&gt;0,SUM($E289:CO289)&lt;'Summary&amp;Assumptions'!$G$32*$B289,$D289&gt;='Summary&amp;Assumptions'!$D$17,CU$47&gt;=$D289,CU$47&lt;=EDATE($D289,'Summary&amp;Assumptions'!$G$32))*$B289+AND(CU$56&lt;'Summary&amp;Assumptions'!$J$31,CU$47&gt;=$FO289,CU$47&lt;=$FP289)*(('Summary&amp;Assumptions'!$H$25*$C289)*(1+'Summary&amp;Assumptions'!$J$29)^(CU$46-1))+AND(CU$56&lt;'Summary&amp;Assumptions'!$J$31,CU$47&gt;=$FQ289,CU$47&lt;=$FR289)*(('Summary&amp;Assumptions'!$H$25*$C289)*(1+'Summary&amp;Assumptions'!$J$29)^(CU$46-1))</f>
        <v>0</v>
      </c>
      <c r="CQ289" s="588">
        <f>AND(CV$55&gt;0,SUM($E289:CP289)&lt;'Summary&amp;Assumptions'!$G$32*$B289,$D289&gt;='Summary&amp;Assumptions'!$D$17,CV$47&gt;=$D289,CV$47&lt;=EDATE($D289,'Summary&amp;Assumptions'!$G$32))*$B289+AND(CV$56&lt;'Summary&amp;Assumptions'!$J$31,CV$47&gt;=$FO289,CV$47&lt;=$FP289)*(('Summary&amp;Assumptions'!$H$25*$C289)*(1+'Summary&amp;Assumptions'!$J$29)^(CV$46-1))+AND(CV$56&lt;'Summary&amp;Assumptions'!$J$31,CV$47&gt;=$FQ289,CV$47&lt;=$FR289)*(('Summary&amp;Assumptions'!$H$25*$C289)*(1+'Summary&amp;Assumptions'!$J$29)^(CV$46-1))</f>
        <v>0</v>
      </c>
      <c r="CR289" s="588">
        <f>AND(CW$55&gt;0,SUM($E289:CQ289)&lt;'Summary&amp;Assumptions'!$G$32*$B289,$D289&gt;='Summary&amp;Assumptions'!$D$17,CW$47&gt;=$D289,CW$47&lt;=EDATE($D289,'Summary&amp;Assumptions'!$G$32))*$B289+AND(CW$56&lt;'Summary&amp;Assumptions'!$J$31,CW$47&gt;=$FO289,CW$47&lt;=$FP289)*(('Summary&amp;Assumptions'!$H$25*$C289)*(1+'Summary&amp;Assumptions'!$J$29)^(CW$46-1))+AND(CW$56&lt;'Summary&amp;Assumptions'!$J$31,CW$47&gt;=$FQ289,CW$47&lt;=$FR289)*(('Summary&amp;Assumptions'!$H$25*$C289)*(1+'Summary&amp;Assumptions'!$J$29)^(CW$46-1))</f>
        <v>0</v>
      </c>
      <c r="CS289" s="588">
        <f>AND(CX$55&gt;0,SUM($E289:CR289)&lt;'Summary&amp;Assumptions'!$G$32*$B289,$D289&gt;='Summary&amp;Assumptions'!$D$17,CX$47&gt;=$D289,CX$47&lt;=EDATE($D289,'Summary&amp;Assumptions'!$G$32))*$B289+AND(CX$56&lt;'Summary&amp;Assumptions'!$J$31,CX$47&gt;=$FO289,CX$47&lt;=$FP289)*(('Summary&amp;Assumptions'!$H$25*$C289)*(1+'Summary&amp;Assumptions'!$J$29)^(CX$46-1))+AND(CX$56&lt;'Summary&amp;Assumptions'!$J$31,CX$47&gt;=$FQ289,CX$47&lt;=$FR289)*(('Summary&amp;Assumptions'!$H$25*$C289)*(1+'Summary&amp;Assumptions'!$J$29)^(CX$46-1))</f>
        <v>0</v>
      </c>
      <c r="CT289" s="588">
        <f>AND(CY$55&gt;0,SUM($E289:CS289)&lt;'Summary&amp;Assumptions'!$G$32*$B289,$D289&gt;='Summary&amp;Assumptions'!$D$17,CY$47&gt;=$D289,CY$47&lt;=EDATE($D289,'Summary&amp;Assumptions'!$G$32))*$B289+AND(CY$56&lt;'Summary&amp;Assumptions'!$J$31,CY$47&gt;=$FO289,CY$47&lt;=$FP289)*(('Summary&amp;Assumptions'!$H$25*$C289)*(1+'Summary&amp;Assumptions'!$J$29)^(CY$46-1))+AND(CY$56&lt;'Summary&amp;Assumptions'!$J$31,CY$47&gt;=$FQ289,CY$47&lt;=$FR289)*(('Summary&amp;Assumptions'!$H$25*$C289)*(1+'Summary&amp;Assumptions'!$J$29)^(CY$46-1))</f>
        <v>0</v>
      </c>
      <c r="CU289" s="588">
        <f>AND(CZ$55&gt;0,SUM($E289:CT289)&lt;'Summary&amp;Assumptions'!$G$32*$B289,$D289&gt;='Summary&amp;Assumptions'!$D$17,CZ$47&gt;=$D289,CZ$47&lt;=EDATE($D289,'Summary&amp;Assumptions'!$G$32))*$B289+AND(CZ$56&lt;'Summary&amp;Assumptions'!$J$31,CZ$47&gt;=$FO289,CZ$47&lt;=$FP289)*(('Summary&amp;Assumptions'!$H$25*$C289)*(1+'Summary&amp;Assumptions'!$J$29)^(CZ$46-1))+AND(CZ$56&lt;'Summary&amp;Assumptions'!$J$31,CZ$47&gt;=$FQ289,CZ$47&lt;=$FR289)*(('Summary&amp;Assumptions'!$H$25*$C289)*(1+'Summary&amp;Assumptions'!$J$29)^(CZ$46-1))</f>
        <v>0</v>
      </c>
      <c r="CV289" s="588">
        <f>AND(DA$55&gt;0,SUM($E289:CU289)&lt;'Summary&amp;Assumptions'!$G$32*$B289,$D289&gt;='Summary&amp;Assumptions'!$D$17,DA$47&gt;=$D289,DA$47&lt;=EDATE($D289,'Summary&amp;Assumptions'!$G$32))*$B289+AND(DA$56&lt;'Summary&amp;Assumptions'!$J$31,DA$47&gt;=$FO289,DA$47&lt;=$FP289)*(('Summary&amp;Assumptions'!$H$25*$C289)*(1+'Summary&amp;Assumptions'!$J$29)^(DA$46-1))+AND(DA$56&lt;'Summary&amp;Assumptions'!$J$31,DA$47&gt;=$FQ289,DA$47&lt;=$FR289)*(('Summary&amp;Assumptions'!$H$25*$C289)*(1+'Summary&amp;Assumptions'!$J$29)^(DA$46-1))</f>
        <v>0</v>
      </c>
      <c r="CW289" s="588">
        <f>AND(DB$55&gt;0,SUM($E289:CV289)&lt;'Summary&amp;Assumptions'!$G$32*$B289,$D289&gt;='Summary&amp;Assumptions'!$D$17,DB$47&gt;=$D289,DB$47&lt;=EDATE($D289,'Summary&amp;Assumptions'!$G$32))*$B289+AND(DB$56&lt;'Summary&amp;Assumptions'!$J$31,DB$47&gt;=$FO289,DB$47&lt;=$FP289)*(('Summary&amp;Assumptions'!$H$25*$C289)*(1+'Summary&amp;Assumptions'!$J$29)^(DB$46-1))+AND(DB$56&lt;'Summary&amp;Assumptions'!$J$31,DB$47&gt;=$FQ289,DB$47&lt;=$FR289)*(('Summary&amp;Assumptions'!$H$25*$C289)*(1+'Summary&amp;Assumptions'!$J$29)^(DB$46-1))</f>
        <v>0</v>
      </c>
      <c r="CX289" s="588">
        <f>AND(DC$55&gt;0,SUM($E289:CW289)&lt;'Summary&amp;Assumptions'!$G$32*$B289,$D289&gt;='Summary&amp;Assumptions'!$D$17,DC$47&gt;=$D289,DC$47&lt;=EDATE($D289,'Summary&amp;Assumptions'!$G$32))*$B289+AND(DC$56&lt;'Summary&amp;Assumptions'!$J$31,DC$47&gt;=$FO289,DC$47&lt;=$FP289)*(('Summary&amp;Assumptions'!$H$25*$C289)*(1+'Summary&amp;Assumptions'!$J$29)^(DC$46-1))+AND(DC$56&lt;'Summary&amp;Assumptions'!$J$31,DC$47&gt;=$FQ289,DC$47&lt;=$FR289)*(('Summary&amp;Assumptions'!$H$25*$C289)*(1+'Summary&amp;Assumptions'!$J$29)^(DC$46-1))</f>
        <v>0</v>
      </c>
      <c r="CY289" s="588">
        <f>AND(DD$55&gt;0,SUM($E289:CX289)&lt;'Summary&amp;Assumptions'!$G$32*$B289,$D289&gt;='Summary&amp;Assumptions'!$D$17,DD$47&gt;=$D289,DD$47&lt;=EDATE($D289,'Summary&amp;Assumptions'!$G$32))*$B289+AND(DD$56&lt;'Summary&amp;Assumptions'!$J$31,DD$47&gt;=$FO289,DD$47&lt;=$FP289)*(('Summary&amp;Assumptions'!$H$25*$C289)*(1+'Summary&amp;Assumptions'!$J$29)^(DD$46-1))+AND(DD$56&lt;'Summary&amp;Assumptions'!$J$31,DD$47&gt;=$FQ289,DD$47&lt;=$FR289)*(('Summary&amp;Assumptions'!$H$25*$C289)*(1+'Summary&amp;Assumptions'!$J$29)^(DD$46-1))</f>
        <v>0</v>
      </c>
      <c r="CZ289" s="588">
        <f>AND(DE$55&gt;0,SUM($E289:CY289)&lt;'Summary&amp;Assumptions'!$G$32*$B289,$D289&gt;='Summary&amp;Assumptions'!$D$17,DE$47&gt;=$D289,DE$47&lt;=EDATE($D289,'Summary&amp;Assumptions'!$G$32))*$B289+AND(DE$56&lt;'Summary&amp;Assumptions'!$J$31,DE$47&gt;=$FO289,DE$47&lt;=$FP289)*(('Summary&amp;Assumptions'!$H$25*$C289)*(1+'Summary&amp;Assumptions'!$J$29)^(DE$46-1))+AND(DE$56&lt;'Summary&amp;Assumptions'!$J$31,DE$47&gt;=$FQ289,DE$47&lt;=$FR289)*(('Summary&amp;Assumptions'!$H$25*$C289)*(1+'Summary&amp;Assumptions'!$J$29)^(DE$46-1))</f>
        <v>0</v>
      </c>
      <c r="DA289" s="588">
        <f>AND(DF$55&gt;0,SUM($E289:CZ289)&lt;'Summary&amp;Assumptions'!$G$32*$B289,$D289&gt;='Summary&amp;Assumptions'!$D$17,DF$47&gt;=$D289,DF$47&lt;=EDATE($D289,'Summary&amp;Assumptions'!$G$32))*$B289+AND(DF$56&lt;'Summary&amp;Assumptions'!$J$31,DF$47&gt;=$FO289,DF$47&lt;=$FP289)*(('Summary&amp;Assumptions'!$H$25*$C289)*(1+'Summary&amp;Assumptions'!$J$29)^(DF$46-1))+AND(DF$56&lt;'Summary&amp;Assumptions'!$J$31,DF$47&gt;=$FQ289,DF$47&lt;=$FR289)*(('Summary&amp;Assumptions'!$H$25*$C289)*(1+'Summary&amp;Assumptions'!$J$29)^(DF$46-1))</f>
        <v>0</v>
      </c>
      <c r="DB289" s="588">
        <f>AND(DG$55&gt;0,SUM($E289:DA289)&lt;'Summary&amp;Assumptions'!$G$32*$B289,$D289&gt;='Summary&amp;Assumptions'!$D$17,DG$47&gt;=$D289,DG$47&lt;=EDATE($D289,'Summary&amp;Assumptions'!$G$32))*$B289+AND(DG$56&lt;'Summary&amp;Assumptions'!$J$31,DG$47&gt;=$FO289,DG$47&lt;=$FP289)*(('Summary&amp;Assumptions'!$H$25*$C289)*(1+'Summary&amp;Assumptions'!$J$29)^(DG$46-1))+AND(DG$56&lt;'Summary&amp;Assumptions'!$J$31,DG$47&gt;=$FQ289,DG$47&lt;=$FR289)*(('Summary&amp;Assumptions'!$H$25*$C289)*(1+'Summary&amp;Assumptions'!$J$29)^(DG$46-1))</f>
        <v>0</v>
      </c>
      <c r="DC289" s="588">
        <f>AND(DH$55&gt;0,SUM($E289:DB289)&lt;'Summary&amp;Assumptions'!$G$32*$B289,$D289&gt;='Summary&amp;Assumptions'!$D$17,DH$47&gt;=$D289,DH$47&lt;=EDATE($D289,'Summary&amp;Assumptions'!$G$32))*$B289+AND(DH$56&lt;'Summary&amp;Assumptions'!$J$31,DH$47&gt;=$FO289,DH$47&lt;=$FP289)*(('Summary&amp;Assumptions'!$H$25*$C289)*(1+'Summary&amp;Assumptions'!$J$29)^(DH$46-1))+AND(DH$56&lt;'Summary&amp;Assumptions'!$J$31,DH$47&gt;=$FQ289,DH$47&lt;=$FR289)*(('Summary&amp;Assumptions'!$H$25*$C289)*(1+'Summary&amp;Assumptions'!$J$29)^(DH$46-1))</f>
        <v>0</v>
      </c>
      <c r="DD289" s="588">
        <f>AND(DI$55&gt;0,SUM($E289:DC289)&lt;'Summary&amp;Assumptions'!$G$32*$B289,$D289&gt;='Summary&amp;Assumptions'!$D$17,DI$47&gt;=$D289,DI$47&lt;=EDATE($D289,'Summary&amp;Assumptions'!$G$32))*$B289+AND(DI$56&lt;'Summary&amp;Assumptions'!$J$31,DI$47&gt;=$FO289,DI$47&lt;=$FP289)*(('Summary&amp;Assumptions'!$H$25*$C289)*(1+'Summary&amp;Assumptions'!$J$29)^(DI$46-1))+AND(DI$56&lt;'Summary&amp;Assumptions'!$J$31,DI$47&gt;=$FQ289,DI$47&lt;=$FR289)*(('Summary&amp;Assumptions'!$H$25*$C289)*(1+'Summary&amp;Assumptions'!$J$29)^(DI$46-1))</f>
        <v>0</v>
      </c>
      <c r="DE289" s="588">
        <f>AND(DJ$55&gt;0,SUM($E289:DD289)&lt;'Summary&amp;Assumptions'!$G$32*$B289,$D289&gt;='Summary&amp;Assumptions'!$D$17,DJ$47&gt;=$D289,DJ$47&lt;=EDATE($D289,'Summary&amp;Assumptions'!$G$32))*$B289+AND(DJ$56&lt;'Summary&amp;Assumptions'!$J$31,DJ$47&gt;=$FO289,DJ$47&lt;=$FP289)*(('Summary&amp;Assumptions'!$H$25*$C289)*(1+'Summary&amp;Assumptions'!$J$29)^(DJ$46-1))+AND(DJ$56&lt;'Summary&amp;Assumptions'!$J$31,DJ$47&gt;=$FQ289,DJ$47&lt;=$FR289)*(('Summary&amp;Assumptions'!$H$25*$C289)*(1+'Summary&amp;Assumptions'!$J$29)^(DJ$46-1))</f>
        <v>0</v>
      </c>
      <c r="DF289" s="588">
        <f>AND(DK$55&gt;0,SUM($E289:DE289)&lt;'Summary&amp;Assumptions'!$G$32*$B289,$D289&gt;='Summary&amp;Assumptions'!$D$17,DK$47&gt;=$D289,DK$47&lt;=EDATE($D289,'Summary&amp;Assumptions'!$G$32))*$B289+AND(DK$56&lt;'Summary&amp;Assumptions'!$J$31,DK$47&gt;=$FO289,DK$47&lt;=$FP289)*(('Summary&amp;Assumptions'!$H$25*$C289)*(1+'Summary&amp;Assumptions'!$J$29)^(DK$46-1))+AND(DK$56&lt;'Summary&amp;Assumptions'!$J$31,DK$47&gt;=$FQ289,DK$47&lt;=$FR289)*(('Summary&amp;Assumptions'!$H$25*$C289)*(1+'Summary&amp;Assumptions'!$J$29)^(DK$46-1))</f>
        <v>0</v>
      </c>
      <c r="DG289" s="588">
        <f>AND(DL$55&gt;0,SUM($E289:DF289)&lt;'Summary&amp;Assumptions'!$G$32*$B289,$D289&gt;='Summary&amp;Assumptions'!$D$17,DL$47&gt;=$D289,DL$47&lt;=EDATE($D289,'Summary&amp;Assumptions'!$G$32))*$B289+AND(DL$56&lt;'Summary&amp;Assumptions'!$J$31,DL$47&gt;=$FO289,DL$47&lt;=$FP289)*(('Summary&amp;Assumptions'!$H$25*$C289)*(1+'Summary&amp;Assumptions'!$J$29)^(DL$46-1))+AND(DL$56&lt;'Summary&amp;Assumptions'!$J$31,DL$47&gt;=$FQ289,DL$47&lt;=$FR289)*(('Summary&amp;Assumptions'!$H$25*$C289)*(1+'Summary&amp;Assumptions'!$J$29)^(DL$46-1))</f>
        <v>0</v>
      </c>
      <c r="DH289" s="588">
        <f>AND(DM$55&gt;0,SUM($E289:DG289)&lt;'Summary&amp;Assumptions'!$G$32*$B289,$D289&gt;='Summary&amp;Assumptions'!$D$17,DM$47&gt;=$D289,DM$47&lt;=EDATE($D289,'Summary&amp;Assumptions'!$G$32))*$B289+AND(DM$56&lt;'Summary&amp;Assumptions'!$J$31,DM$47&gt;=$FO289,DM$47&lt;=$FP289)*(('Summary&amp;Assumptions'!$H$25*$C289)*(1+'Summary&amp;Assumptions'!$J$29)^(DM$46-1))+AND(DM$56&lt;'Summary&amp;Assumptions'!$J$31,DM$47&gt;=$FQ289,DM$47&lt;=$FR289)*(('Summary&amp;Assumptions'!$H$25*$C289)*(1+'Summary&amp;Assumptions'!$J$29)^(DM$46-1))</f>
        <v>0</v>
      </c>
      <c r="DI289" s="588">
        <f>AND(DN$55&gt;0,SUM($E289:DH289)&lt;'Summary&amp;Assumptions'!$G$32*$B289,$D289&gt;='Summary&amp;Assumptions'!$D$17,DN$47&gt;=$D289,DN$47&lt;=EDATE($D289,'Summary&amp;Assumptions'!$G$32))*$B289+AND(DN$56&lt;'Summary&amp;Assumptions'!$J$31,DN$47&gt;=$FO289,DN$47&lt;=$FP289)*(('Summary&amp;Assumptions'!$H$25*$C289)*(1+'Summary&amp;Assumptions'!$J$29)^(DN$46-1))+AND(DN$56&lt;'Summary&amp;Assumptions'!$J$31,DN$47&gt;=$FQ289,DN$47&lt;=$FR289)*(('Summary&amp;Assumptions'!$H$25*$C289)*(1+'Summary&amp;Assumptions'!$J$29)^(DN$46-1))</f>
        <v>0</v>
      </c>
      <c r="DJ289" s="588">
        <f>AND(DO$55&gt;0,SUM($E289:DI289)&lt;'Summary&amp;Assumptions'!$G$32*$B289,$D289&gt;='Summary&amp;Assumptions'!$D$17,DO$47&gt;=$D289,DO$47&lt;=EDATE($D289,'Summary&amp;Assumptions'!$G$32))*$B289+AND(DO$56&lt;'Summary&amp;Assumptions'!$J$31,DO$47&gt;=$FO289,DO$47&lt;=$FP289)*(('Summary&amp;Assumptions'!$H$25*$C289)*(1+'Summary&amp;Assumptions'!$J$29)^(DO$46-1))+AND(DO$56&lt;'Summary&amp;Assumptions'!$J$31,DO$47&gt;=$FQ289,DO$47&lt;=$FR289)*(('Summary&amp;Assumptions'!$H$25*$C289)*(1+'Summary&amp;Assumptions'!$J$29)^(DO$46-1))</f>
        <v>0</v>
      </c>
      <c r="DK289" s="588">
        <f>AND(DP$55&gt;0,SUM($E289:DJ289)&lt;'Summary&amp;Assumptions'!$G$32*$B289,$D289&gt;='Summary&amp;Assumptions'!$D$17,DP$47&gt;=$D289,DP$47&lt;=EDATE($D289,'Summary&amp;Assumptions'!$G$32))*$B289+AND(DP$56&lt;'Summary&amp;Assumptions'!$J$31,DP$47&gt;=$FO289,DP$47&lt;=$FP289)*(('Summary&amp;Assumptions'!$H$25*$C289)*(1+'Summary&amp;Assumptions'!$J$29)^(DP$46-1))+AND(DP$56&lt;'Summary&amp;Assumptions'!$J$31,DP$47&gt;=$FQ289,DP$47&lt;=$FR289)*(('Summary&amp;Assumptions'!$H$25*$C289)*(1+'Summary&amp;Assumptions'!$J$29)^(DP$46-1))</f>
        <v>0</v>
      </c>
      <c r="DL289" s="588">
        <f>AND(DQ$55&gt;0,SUM($E289:DK289)&lt;'Summary&amp;Assumptions'!$G$32*$B289,$D289&gt;='Summary&amp;Assumptions'!$D$17,DQ$47&gt;=$D289,DQ$47&lt;=EDATE($D289,'Summary&amp;Assumptions'!$G$32))*$B289+AND(DQ$56&lt;'Summary&amp;Assumptions'!$J$31,DQ$47&gt;=$FO289,DQ$47&lt;=$FP289)*(('Summary&amp;Assumptions'!$H$25*$C289)*(1+'Summary&amp;Assumptions'!$J$29)^(DQ$46-1))+AND(DQ$56&lt;'Summary&amp;Assumptions'!$J$31,DQ$47&gt;=$FQ289,DQ$47&lt;=$FR289)*(('Summary&amp;Assumptions'!$H$25*$C289)*(1+'Summary&amp;Assumptions'!$J$29)^(DQ$46-1))</f>
        <v>0</v>
      </c>
      <c r="DM289" s="588">
        <f>AND(DR$55&gt;0,SUM($E289:DL289)&lt;'Summary&amp;Assumptions'!$G$32*$B289,$D289&gt;='Summary&amp;Assumptions'!$D$17,DR$47&gt;=$D289,DR$47&lt;=EDATE($D289,'Summary&amp;Assumptions'!$G$32))*$B289+AND(DR$56&lt;'Summary&amp;Assumptions'!$J$31,DR$47&gt;=$FO289,DR$47&lt;=$FP289)*(('Summary&amp;Assumptions'!$H$25*$C289)*(1+'Summary&amp;Assumptions'!$J$29)^(DR$46-1))+AND(DR$56&lt;'Summary&amp;Assumptions'!$J$31,DR$47&gt;=$FQ289,DR$47&lt;=$FR289)*(('Summary&amp;Assumptions'!$H$25*$C289)*(1+'Summary&amp;Assumptions'!$J$29)^(DR$46-1))</f>
        <v>0</v>
      </c>
      <c r="DN289" s="588">
        <f>AND(DS$55&gt;0,SUM($E289:DM289)&lt;'Summary&amp;Assumptions'!$G$32*$B289,$D289&gt;='Summary&amp;Assumptions'!$D$17,DS$47&gt;=$D289,DS$47&lt;=EDATE($D289,'Summary&amp;Assumptions'!$G$32))*$B289+AND(DS$56&lt;'Summary&amp;Assumptions'!$J$31,DS$47&gt;=$FO289,DS$47&lt;=$FP289)*(('Summary&amp;Assumptions'!$H$25*$C289)*(1+'Summary&amp;Assumptions'!$J$29)^(DS$46-1))+AND(DS$56&lt;'Summary&amp;Assumptions'!$J$31,DS$47&gt;=$FQ289,DS$47&lt;=$FR289)*(('Summary&amp;Assumptions'!$H$25*$C289)*(1+'Summary&amp;Assumptions'!$J$29)^(DS$46-1))</f>
        <v>0</v>
      </c>
      <c r="DO289" s="588">
        <f>AND(DT$55&gt;0,SUM($E289:DN289)&lt;'Summary&amp;Assumptions'!$G$32*$B289,$D289&gt;='Summary&amp;Assumptions'!$D$17,DT$47&gt;=$D289,DT$47&lt;=EDATE($D289,'Summary&amp;Assumptions'!$G$32))*$B289+AND(DT$56&lt;'Summary&amp;Assumptions'!$J$31,DT$47&gt;=$FO289,DT$47&lt;=$FP289)*(('Summary&amp;Assumptions'!$H$25*$C289)*(1+'Summary&amp;Assumptions'!$J$29)^(DT$46-1))+AND(DT$56&lt;'Summary&amp;Assumptions'!$J$31,DT$47&gt;=$FQ289,DT$47&lt;=$FR289)*(('Summary&amp;Assumptions'!$H$25*$C289)*(1+'Summary&amp;Assumptions'!$J$29)^(DT$46-1))</f>
        <v>0</v>
      </c>
      <c r="DP289" s="588">
        <f>AND(DU$55&gt;0,SUM($E289:DO289)&lt;'Summary&amp;Assumptions'!$G$32*$B289,$D289&gt;='Summary&amp;Assumptions'!$D$17,DU$47&gt;=$D289,DU$47&lt;=EDATE($D289,'Summary&amp;Assumptions'!$G$32))*$B289+AND(DU$56&lt;'Summary&amp;Assumptions'!$J$31,DU$47&gt;=$FO289,DU$47&lt;=$FP289)*(('Summary&amp;Assumptions'!$H$25*$C289)*(1+'Summary&amp;Assumptions'!$J$29)^(DU$46-1))+AND(DU$56&lt;'Summary&amp;Assumptions'!$J$31,DU$47&gt;=$FQ289,DU$47&lt;=$FR289)*(('Summary&amp;Assumptions'!$H$25*$C289)*(1+'Summary&amp;Assumptions'!$J$29)^(DU$46-1))</f>
        <v>0</v>
      </c>
      <c r="DQ289" s="588">
        <f>AND(DV$55&gt;0,SUM($E289:DP289)&lt;'Summary&amp;Assumptions'!$G$32*$B289,$D289&gt;='Summary&amp;Assumptions'!$D$17,DV$47&gt;=$D289,DV$47&lt;=EDATE($D289,'Summary&amp;Assumptions'!$G$32))*$B289+AND(DV$56&lt;'Summary&amp;Assumptions'!$J$31,DV$47&gt;=$FO289,DV$47&lt;=$FP289)*(('Summary&amp;Assumptions'!$H$25*$C289)*(1+'Summary&amp;Assumptions'!$J$29)^(DV$46-1))+AND(DV$56&lt;'Summary&amp;Assumptions'!$J$31,DV$47&gt;=$FQ289,DV$47&lt;=$FR289)*(('Summary&amp;Assumptions'!$H$25*$C289)*(1+'Summary&amp;Assumptions'!$J$29)^(DV$46-1))</f>
        <v>0</v>
      </c>
      <c r="DR289" s="588">
        <f>AND(DW$55&gt;0,SUM($E289:DQ289)&lt;'Summary&amp;Assumptions'!$G$32*$B289,$D289&gt;='Summary&amp;Assumptions'!$D$17,DW$47&gt;=$D289,DW$47&lt;=EDATE($D289,'Summary&amp;Assumptions'!$G$32))*$B289+AND(DW$56&lt;'Summary&amp;Assumptions'!$J$31,DW$47&gt;=$FO289,DW$47&lt;=$FP289)*(('Summary&amp;Assumptions'!$H$25*$C289)*(1+'Summary&amp;Assumptions'!$J$29)^(DW$46-1))+AND(DW$56&lt;'Summary&amp;Assumptions'!$J$31,DW$47&gt;=$FQ289,DW$47&lt;=$FR289)*(('Summary&amp;Assumptions'!$H$25*$C289)*(1+'Summary&amp;Assumptions'!$J$29)^(DW$46-1))</f>
        <v>0</v>
      </c>
      <c r="DS289" s="588">
        <f>AND(DX$55&gt;0,SUM($E289:DR289)&lt;'Summary&amp;Assumptions'!$G$32*$B289,$D289&gt;='Summary&amp;Assumptions'!$D$17,DX$47&gt;=$D289,DX$47&lt;=EDATE($D289,'Summary&amp;Assumptions'!$G$32))*$B289+AND(DX$56&lt;'Summary&amp;Assumptions'!$J$31,DX$47&gt;=$FO289,DX$47&lt;=$FP289)*(('Summary&amp;Assumptions'!$H$25*$C289)*(1+'Summary&amp;Assumptions'!$J$29)^(DX$46-1))+AND(DX$56&lt;'Summary&amp;Assumptions'!$J$31,DX$47&gt;=$FQ289,DX$47&lt;=$FR289)*(('Summary&amp;Assumptions'!$H$25*$C289)*(1+'Summary&amp;Assumptions'!$J$29)^(DX$46-1))</f>
        <v>0</v>
      </c>
      <c r="DT289" s="588">
        <f>AND(DY$55&gt;0,SUM($E289:DS289)&lt;'Summary&amp;Assumptions'!$G$32*$B289,$D289&gt;='Summary&amp;Assumptions'!$D$17,DY$47&gt;=$D289,DY$47&lt;=EDATE($D289,'Summary&amp;Assumptions'!$G$32))*$B289+AND(DY$56&lt;'Summary&amp;Assumptions'!$J$31,DY$47&gt;=$FO289,DY$47&lt;=$FP289)*(('Summary&amp;Assumptions'!$H$25*$C289)*(1+'Summary&amp;Assumptions'!$J$29)^(DY$46-1))+AND(DY$56&lt;'Summary&amp;Assumptions'!$J$31,DY$47&gt;=$FQ289,DY$47&lt;=$FR289)*(('Summary&amp;Assumptions'!$H$25*$C289)*(1+'Summary&amp;Assumptions'!$J$29)^(DY$46-1))</f>
        <v>0</v>
      </c>
      <c r="DU289" s="588">
        <f>AND(DZ$55&gt;0,SUM($E289:DT289)&lt;'Summary&amp;Assumptions'!$G$32*$B289,$D289&gt;='Summary&amp;Assumptions'!$D$17,DZ$47&gt;=$D289,DZ$47&lt;=EDATE($D289,'Summary&amp;Assumptions'!$G$32))*$B289+AND(DZ$56&lt;'Summary&amp;Assumptions'!$J$31,DZ$47&gt;=$FO289,DZ$47&lt;=$FP289)*(('Summary&amp;Assumptions'!$H$25*$C289)*(1+'Summary&amp;Assumptions'!$J$29)^(DZ$46-1))+AND(DZ$56&lt;'Summary&amp;Assumptions'!$J$31,DZ$47&gt;=$FQ289,DZ$47&lt;=$FR289)*(('Summary&amp;Assumptions'!$H$25*$C289)*(1+'Summary&amp;Assumptions'!$J$29)^(DZ$46-1))</f>
        <v>0</v>
      </c>
      <c r="DV289" s="588">
        <f>AND(EA$55&gt;0,SUM($E289:DU289)&lt;'Summary&amp;Assumptions'!$G$32*$B289,$D289&gt;='Summary&amp;Assumptions'!$D$17,EA$47&gt;=$D289,EA$47&lt;=EDATE($D289,'Summary&amp;Assumptions'!$G$32))*$B289+AND(EA$56&lt;'Summary&amp;Assumptions'!$J$31,EA$47&gt;=$FO289,EA$47&lt;=$FP289)*(('Summary&amp;Assumptions'!$H$25*$C289)*(1+'Summary&amp;Assumptions'!$J$29)^(EA$46-1))+AND(EA$56&lt;'Summary&amp;Assumptions'!$J$31,EA$47&gt;=$FQ289,EA$47&lt;=$FR289)*(('Summary&amp;Assumptions'!$H$25*$C289)*(1+'Summary&amp;Assumptions'!$J$29)^(EA$46-1))</f>
        <v>0</v>
      </c>
      <c r="DW289" s="588">
        <f>AND(EB$55&gt;0,SUM($E289:DV289)&lt;'Summary&amp;Assumptions'!$G$32*$B289,$D289&gt;='Summary&amp;Assumptions'!$D$17,EB$47&gt;=$D289,EB$47&lt;=EDATE($D289,'Summary&amp;Assumptions'!$G$32))*$B289+AND(EB$56&lt;'Summary&amp;Assumptions'!$J$31,EB$47&gt;=$FO289,EB$47&lt;=$FP289)*(('Summary&amp;Assumptions'!$H$25*$C289)*(1+'Summary&amp;Assumptions'!$J$29)^(EB$46-1))+AND(EB$56&lt;'Summary&amp;Assumptions'!$J$31,EB$47&gt;=$FQ289,EB$47&lt;=$FR289)*(('Summary&amp;Assumptions'!$H$25*$C289)*(1+'Summary&amp;Assumptions'!$J$29)^(EB$46-1))</f>
        <v>0</v>
      </c>
      <c r="DX289" s="588">
        <f>AND(EC$55&gt;0,SUM($E289:DW289)&lt;'Summary&amp;Assumptions'!$G$32*$B289,$D289&gt;='Summary&amp;Assumptions'!$D$17,EC$47&gt;=$D289,EC$47&lt;=EDATE($D289,'Summary&amp;Assumptions'!$G$32))*$B289+AND(EC$56&lt;'Summary&amp;Assumptions'!$J$31,EC$47&gt;=$FO289,EC$47&lt;=$FP289)*(('Summary&amp;Assumptions'!$H$25*$C289)*(1+'Summary&amp;Assumptions'!$J$29)^(EC$46-1))+AND(EC$56&lt;'Summary&amp;Assumptions'!$J$31,EC$47&gt;=$FQ289,EC$47&lt;=$FR289)*(('Summary&amp;Assumptions'!$H$25*$C289)*(1+'Summary&amp;Assumptions'!$J$29)^(EC$46-1))</f>
        <v>0</v>
      </c>
      <c r="DY289" s="588">
        <f>AND(ED$55&gt;0,SUM($E289:DX289)&lt;'Summary&amp;Assumptions'!$G$32*$B289,$D289&gt;='Summary&amp;Assumptions'!$D$17,ED$47&gt;=$D289,ED$47&lt;=EDATE($D289,'Summary&amp;Assumptions'!$G$32))*$B289+AND(ED$56&lt;'Summary&amp;Assumptions'!$J$31,ED$47&gt;=$FO289,ED$47&lt;=$FP289)*(('Summary&amp;Assumptions'!$H$25*$C289)*(1+'Summary&amp;Assumptions'!$J$29)^(ED$46-1))+AND(ED$56&lt;'Summary&amp;Assumptions'!$J$31,ED$47&gt;=$FQ289,ED$47&lt;=$FR289)*(('Summary&amp;Assumptions'!$H$25*$C289)*(1+'Summary&amp;Assumptions'!$J$29)^(ED$46-1))</f>
        <v>0</v>
      </c>
      <c r="DZ289" s="588">
        <f>AND(EE$55&gt;0,SUM($E289:DY289)&lt;'Summary&amp;Assumptions'!$G$32*$B289,$D289&gt;='Summary&amp;Assumptions'!$D$17,EE$47&gt;=$D289,EE$47&lt;=EDATE($D289,'Summary&amp;Assumptions'!$G$32))*$B289+AND(EE$56&lt;'Summary&amp;Assumptions'!$J$31,EE$47&gt;=$FO289,EE$47&lt;=$FP289)*(('Summary&amp;Assumptions'!$H$25*$C289)*(1+'Summary&amp;Assumptions'!$J$29)^(EE$46-1))+AND(EE$56&lt;'Summary&amp;Assumptions'!$J$31,EE$47&gt;=$FQ289,EE$47&lt;=$FR289)*(('Summary&amp;Assumptions'!$H$25*$C289)*(1+'Summary&amp;Assumptions'!$J$29)^(EE$46-1))</f>
        <v>0</v>
      </c>
      <c r="EA289" s="588">
        <f>AND(EF$55&gt;0,SUM($E289:DZ289)&lt;'Summary&amp;Assumptions'!$G$32*$B289,$D289&gt;='Summary&amp;Assumptions'!$D$17,EF$47&gt;=$D289,EF$47&lt;=EDATE($D289,'Summary&amp;Assumptions'!$G$32))*$B289+AND(EF$56&lt;'Summary&amp;Assumptions'!$J$31,EF$47&gt;=$FO289,EF$47&lt;=$FP289)*(('Summary&amp;Assumptions'!$H$25*$C289)*(1+'Summary&amp;Assumptions'!$J$29)^(EF$46-1))+AND(EF$56&lt;'Summary&amp;Assumptions'!$J$31,EF$47&gt;=$FQ289,EF$47&lt;=$FR289)*(('Summary&amp;Assumptions'!$H$25*$C289)*(1+'Summary&amp;Assumptions'!$J$29)^(EF$46-1))</f>
        <v>0</v>
      </c>
      <c r="EB289" s="588">
        <f>AND(EG$55&gt;0,SUM($E289:EA289)&lt;'Summary&amp;Assumptions'!$G$32*$B289,$D289&gt;='Summary&amp;Assumptions'!$D$17,EG$47&gt;=$D289,EG$47&lt;=EDATE($D289,'Summary&amp;Assumptions'!$G$32))*$B289+AND(EG$56&lt;'Summary&amp;Assumptions'!$J$31,EG$47&gt;=$FO289,EG$47&lt;=$FP289)*(('Summary&amp;Assumptions'!$H$25*$C289)*(1+'Summary&amp;Assumptions'!$J$29)^(EG$46-1))+AND(EG$56&lt;'Summary&amp;Assumptions'!$J$31,EG$47&gt;=$FQ289,EG$47&lt;=$FR289)*(('Summary&amp;Assumptions'!$H$25*$C289)*(1+'Summary&amp;Assumptions'!$J$29)^(EG$46-1))</f>
        <v>0</v>
      </c>
      <c r="EC289" s="588">
        <f>AND(EH$55&gt;0,SUM($E289:EB289)&lt;'Summary&amp;Assumptions'!$G$32*$B289,$D289&gt;='Summary&amp;Assumptions'!$D$17,EH$47&gt;=$D289,EH$47&lt;=EDATE($D289,'Summary&amp;Assumptions'!$G$32))*$B289+AND(EH$56&lt;'Summary&amp;Assumptions'!$J$31,EH$47&gt;=$FO289,EH$47&lt;=$FP289)*(('Summary&amp;Assumptions'!$H$25*$C289)*(1+'Summary&amp;Assumptions'!$J$29)^(EH$46-1))+AND(EH$56&lt;'Summary&amp;Assumptions'!$J$31,EH$47&gt;=$FQ289,EH$47&lt;=$FR289)*(('Summary&amp;Assumptions'!$H$25*$C289)*(1+'Summary&amp;Assumptions'!$J$29)^(EH$46-1))</f>
        <v>0</v>
      </c>
      <c r="ED289" s="588">
        <f>AND(EI$55&gt;0,SUM($E289:EC289)&lt;'Summary&amp;Assumptions'!$G$32*$B289,$D289&gt;='Summary&amp;Assumptions'!$D$17,EI$47&gt;=$D289,EI$47&lt;=EDATE($D289,'Summary&amp;Assumptions'!$G$32))*$B289+AND(EI$56&lt;'Summary&amp;Assumptions'!$J$31,EI$47&gt;=$FO289,EI$47&lt;=$FP289)*(('Summary&amp;Assumptions'!$H$25*$C289)*(1+'Summary&amp;Assumptions'!$J$29)^(EI$46-1))+AND(EI$56&lt;'Summary&amp;Assumptions'!$J$31,EI$47&gt;=$FQ289,EI$47&lt;=$FR289)*(('Summary&amp;Assumptions'!$H$25*$C289)*(1+'Summary&amp;Assumptions'!$J$29)^(EI$46-1))</f>
        <v>0</v>
      </c>
      <c r="EE289" s="588">
        <f>AND(EJ$55&gt;0,SUM($E289:ED289)&lt;'Summary&amp;Assumptions'!$G$32*$B289,$D289&gt;='Summary&amp;Assumptions'!$D$17,EJ$47&gt;=$D289,EJ$47&lt;=EDATE($D289,'Summary&amp;Assumptions'!$G$32))*$B289+AND(EJ$56&lt;'Summary&amp;Assumptions'!$J$31,EJ$47&gt;=$FO289,EJ$47&lt;=$FP289)*(('Summary&amp;Assumptions'!$H$25*$C289)*(1+'Summary&amp;Assumptions'!$J$29)^(EJ$46-1))+AND(EJ$56&lt;'Summary&amp;Assumptions'!$J$31,EJ$47&gt;=$FQ289,EJ$47&lt;=$FR289)*(('Summary&amp;Assumptions'!$H$25*$C289)*(1+'Summary&amp;Assumptions'!$J$29)^(EJ$46-1))</f>
        <v>0</v>
      </c>
      <c r="EF289" s="588">
        <f>AND(EK$55&gt;0,SUM($E289:EE289)&lt;'Summary&amp;Assumptions'!$G$32*$B289,$D289&gt;='Summary&amp;Assumptions'!$D$17,EK$47&gt;=$D289,EK$47&lt;=EDATE($D289,'Summary&amp;Assumptions'!$G$32))*$B289+AND(EK$56&lt;'Summary&amp;Assumptions'!$J$31,EK$47&gt;=$FO289,EK$47&lt;=$FP289)*(('Summary&amp;Assumptions'!$H$25*$C289)*(1+'Summary&amp;Assumptions'!$J$29)^(EK$46-1))+AND(EK$56&lt;'Summary&amp;Assumptions'!$J$31,EK$47&gt;=$FQ289,EK$47&lt;=$FR289)*(('Summary&amp;Assumptions'!$H$25*$C289)*(1+'Summary&amp;Assumptions'!$J$29)^(EK$46-1))</f>
        <v>0</v>
      </c>
      <c r="EG289" s="588">
        <f>AND(EL$55&gt;0,SUM($E289:EF289)&lt;'Summary&amp;Assumptions'!$G$32*$B289,$D289&gt;='Summary&amp;Assumptions'!$D$17,EL$47&gt;=$D289,EL$47&lt;=EDATE($D289,'Summary&amp;Assumptions'!$G$32))*$B289+AND(EL$56&lt;'Summary&amp;Assumptions'!$J$31,EL$47&gt;=$FO289,EL$47&lt;=$FP289)*(('Summary&amp;Assumptions'!$H$25*$C289)*(1+'Summary&amp;Assumptions'!$J$29)^(EL$46-1))+AND(EL$56&lt;'Summary&amp;Assumptions'!$J$31,EL$47&gt;=$FQ289,EL$47&lt;=$FR289)*(('Summary&amp;Assumptions'!$H$25*$C289)*(1+'Summary&amp;Assumptions'!$J$29)^(EL$46-1))</f>
        <v>0</v>
      </c>
      <c r="EH289" s="588">
        <f>AND(EM$55&gt;0,SUM($E289:EG289)&lt;'Summary&amp;Assumptions'!$G$32*$B289,$D289&gt;='Summary&amp;Assumptions'!$D$17,EM$47&gt;=$D289,EM$47&lt;=EDATE($D289,'Summary&amp;Assumptions'!$G$32))*$B289+AND(EM$56&lt;'Summary&amp;Assumptions'!$J$31,EM$47&gt;=$FO289,EM$47&lt;=$FP289)*(('Summary&amp;Assumptions'!$H$25*$C289)*(1+'Summary&amp;Assumptions'!$J$29)^(EM$46-1))+AND(EM$56&lt;'Summary&amp;Assumptions'!$J$31,EM$47&gt;=$FQ289,EM$47&lt;=$FR289)*(('Summary&amp;Assumptions'!$H$25*$C289)*(1+'Summary&amp;Assumptions'!$J$29)^(EM$46-1))</f>
        <v>0</v>
      </c>
      <c r="EI289" s="588">
        <f>AND(EN$55&gt;0,SUM($E289:EH289)&lt;'Summary&amp;Assumptions'!$G$32*$B289,$D289&gt;='Summary&amp;Assumptions'!$D$17,EN$47&gt;=$D289,EN$47&lt;=EDATE($D289,'Summary&amp;Assumptions'!$G$32))*$B289+AND(EN$56&lt;'Summary&amp;Assumptions'!$J$31,EN$47&gt;=$FO289,EN$47&lt;=$FP289)*(('Summary&amp;Assumptions'!$H$25*$C289)*(1+'Summary&amp;Assumptions'!$J$29)^(EN$46-1))+AND(EN$56&lt;'Summary&amp;Assumptions'!$J$31,EN$47&gt;=$FQ289,EN$47&lt;=$FR289)*(('Summary&amp;Assumptions'!$H$25*$C289)*(1+'Summary&amp;Assumptions'!$J$29)^(EN$46-1))</f>
        <v>0</v>
      </c>
      <c r="EJ289" s="588">
        <f>AND(EO$55&gt;0,SUM($E289:EI289)&lt;'Summary&amp;Assumptions'!$G$32*$B289,$D289&gt;='Summary&amp;Assumptions'!$D$17,EO$47&gt;=$D289,EO$47&lt;=EDATE($D289,'Summary&amp;Assumptions'!$G$32))*$B289+AND(EO$56&lt;'Summary&amp;Assumptions'!$J$31,EO$47&gt;=$FO289,EO$47&lt;=$FP289)*(('Summary&amp;Assumptions'!$H$25*$C289)*(1+'Summary&amp;Assumptions'!$J$29)^(EO$46-1))+AND(EO$56&lt;'Summary&amp;Assumptions'!$J$31,EO$47&gt;=$FQ289,EO$47&lt;=$FR289)*(('Summary&amp;Assumptions'!$H$25*$C289)*(1+'Summary&amp;Assumptions'!$J$29)^(EO$46-1))</f>
        <v>0</v>
      </c>
      <c r="EK289" s="588">
        <f>AND(EP$55&gt;0,SUM($E289:EJ289)&lt;'Summary&amp;Assumptions'!$G$32*$B289,$D289&gt;='Summary&amp;Assumptions'!$D$17,EP$47&gt;=$D289,EP$47&lt;=EDATE($D289,'Summary&amp;Assumptions'!$G$32))*$B289+AND(EP$56&lt;'Summary&amp;Assumptions'!$J$31,EP$47&gt;=$FO289,EP$47&lt;=$FP289)*(('Summary&amp;Assumptions'!$H$25*$C289)*(1+'Summary&amp;Assumptions'!$J$29)^(EP$46-1))+AND(EP$56&lt;'Summary&amp;Assumptions'!$J$31,EP$47&gt;=$FQ289,EP$47&lt;=$FR289)*(('Summary&amp;Assumptions'!$H$25*$C289)*(1+'Summary&amp;Assumptions'!$J$29)^(EP$46-1))</f>
        <v>0</v>
      </c>
      <c r="EL289" s="588">
        <f>AND(EQ$55&gt;0,SUM($E289:EK289)&lt;'Summary&amp;Assumptions'!$G$32*$B289,$D289&gt;='Summary&amp;Assumptions'!$D$17,EQ$47&gt;=$D289,EQ$47&lt;=EDATE($D289,'Summary&amp;Assumptions'!$G$32))*$B289+AND(EQ$56&lt;'Summary&amp;Assumptions'!$J$31,EQ$47&gt;=$FO289,EQ$47&lt;=$FP289)*(('Summary&amp;Assumptions'!$H$25*$C289)*(1+'Summary&amp;Assumptions'!$J$29)^(EQ$46-1))+AND(EQ$56&lt;'Summary&amp;Assumptions'!$J$31,EQ$47&gt;=$FQ289,EQ$47&lt;=$FR289)*(('Summary&amp;Assumptions'!$H$25*$C289)*(1+'Summary&amp;Assumptions'!$J$29)^(EQ$46-1))</f>
        <v>0</v>
      </c>
      <c r="EM289" s="588">
        <f>AND(ER$55&gt;0,SUM($E289:EL289)&lt;'Summary&amp;Assumptions'!$G$32*$B289,$D289&gt;='Summary&amp;Assumptions'!$D$17,ER$47&gt;=$D289,ER$47&lt;=EDATE($D289,'Summary&amp;Assumptions'!$G$32))*$B289+AND(ER$56&lt;'Summary&amp;Assumptions'!$J$31,ER$47&gt;=$FO289,ER$47&lt;=$FP289)*(('Summary&amp;Assumptions'!$H$25*$C289)*(1+'Summary&amp;Assumptions'!$J$29)^(ER$46-1))+AND(ER$56&lt;'Summary&amp;Assumptions'!$J$31,ER$47&gt;=$FQ289,ER$47&lt;=$FR289)*(('Summary&amp;Assumptions'!$H$25*$C289)*(1+'Summary&amp;Assumptions'!$J$29)^(ER$46-1))</f>
        <v>0</v>
      </c>
      <c r="EN289" s="588">
        <f>AND(ES$55&gt;0,SUM($E289:EM289)&lt;'Summary&amp;Assumptions'!$G$32*$B289,$D289&gt;='Summary&amp;Assumptions'!$D$17,ES$47&gt;=$D289,ES$47&lt;=EDATE($D289,'Summary&amp;Assumptions'!$G$32))*$B289+AND(ES$56&lt;'Summary&amp;Assumptions'!$J$31,ES$47&gt;=$FO289,ES$47&lt;=$FP289)*(('Summary&amp;Assumptions'!$H$25*$C289)*(1+'Summary&amp;Assumptions'!$J$29)^(ES$46-1))+AND(ES$56&lt;'Summary&amp;Assumptions'!$J$31,ES$47&gt;=$FQ289,ES$47&lt;=$FR289)*(('Summary&amp;Assumptions'!$H$25*$C289)*(1+'Summary&amp;Assumptions'!$J$29)^(ES$46-1))</f>
        <v>0</v>
      </c>
      <c r="EO289" s="588">
        <f>AND(ET$55&gt;0,SUM($E289:EN289)&lt;'Summary&amp;Assumptions'!$G$32*$B289,$D289&gt;='Summary&amp;Assumptions'!$D$17,ET$47&gt;=$D289,ET$47&lt;=EDATE($D289,'Summary&amp;Assumptions'!$G$32))*$B289+AND(ET$56&lt;'Summary&amp;Assumptions'!$J$31,ET$47&gt;=$FO289,ET$47&lt;=$FP289)*(('Summary&amp;Assumptions'!$H$25*$C289)*(1+'Summary&amp;Assumptions'!$J$29)^(ET$46-1))+AND(ET$56&lt;'Summary&amp;Assumptions'!$J$31,ET$47&gt;=$FQ289,ET$47&lt;=$FR289)*(('Summary&amp;Assumptions'!$H$25*$C289)*(1+'Summary&amp;Assumptions'!$J$29)^(ET$46-1))</f>
        <v>0</v>
      </c>
      <c r="EP289" s="588">
        <f>AND(EU$55&gt;0,SUM($E289:EO289)&lt;'Summary&amp;Assumptions'!$G$32*$B289,$D289&gt;='Summary&amp;Assumptions'!$D$17,EU$47&gt;=$D289,EU$47&lt;=EDATE($D289,'Summary&amp;Assumptions'!$G$32))*$B289+AND(EU$56&lt;'Summary&amp;Assumptions'!$J$31,EU$47&gt;=$FO289,EU$47&lt;=$FP289)*(('Summary&amp;Assumptions'!$H$25*$C289)*(1+'Summary&amp;Assumptions'!$J$29)^(EU$46-1))+AND(EU$56&lt;'Summary&amp;Assumptions'!$J$31,EU$47&gt;=$FQ289,EU$47&lt;=$FR289)*(('Summary&amp;Assumptions'!$H$25*$C289)*(1+'Summary&amp;Assumptions'!$J$29)^(EU$46-1))</f>
        <v>0</v>
      </c>
      <c r="EQ289" s="588">
        <f>AND(EV$55&gt;0,SUM($E289:EP289)&lt;'Summary&amp;Assumptions'!$G$32*$B289,$D289&gt;='Summary&amp;Assumptions'!$D$17,EV$47&gt;=$D289,EV$47&lt;=EDATE($D289,'Summary&amp;Assumptions'!$G$32))*$B289+AND(EV$56&lt;'Summary&amp;Assumptions'!$J$31,EV$47&gt;=$FO289,EV$47&lt;=$FP289)*(('Summary&amp;Assumptions'!$H$25*$C289)*(1+'Summary&amp;Assumptions'!$J$29)^(EV$46-1))+AND(EV$56&lt;'Summary&amp;Assumptions'!$J$31,EV$47&gt;=$FQ289,EV$47&lt;=$FR289)*(('Summary&amp;Assumptions'!$H$25*$C289)*(1+'Summary&amp;Assumptions'!$J$29)^(EV$46-1))</f>
        <v>0</v>
      </c>
      <c r="ER289" s="588">
        <f>AND(EW$55&gt;0,SUM($E289:EQ289)&lt;'Summary&amp;Assumptions'!$G$32*$B289,$D289&gt;='Summary&amp;Assumptions'!$D$17,EW$47&gt;=$D289,EW$47&lt;=EDATE($D289,'Summary&amp;Assumptions'!$G$32))*$B289+AND(EW$56&lt;'Summary&amp;Assumptions'!$J$31,EW$47&gt;=$FO289,EW$47&lt;=$FP289)*(('Summary&amp;Assumptions'!$H$25*$C289)*(1+'Summary&amp;Assumptions'!$J$29)^(EW$46-1))+AND(EW$56&lt;'Summary&amp;Assumptions'!$J$31,EW$47&gt;=$FQ289,EW$47&lt;=$FR289)*(('Summary&amp;Assumptions'!$H$25*$C289)*(1+'Summary&amp;Assumptions'!$J$29)^(EW$46-1))</f>
        <v>0</v>
      </c>
      <c r="ES289" s="588">
        <f>AND(EX$55&gt;0,SUM($E289:ER289)&lt;'Summary&amp;Assumptions'!$G$32*$B289,$D289&gt;='Summary&amp;Assumptions'!$D$17,EX$47&gt;=$D289,EX$47&lt;=EDATE($D289,'Summary&amp;Assumptions'!$G$32))*$B289+AND(EX$56&lt;'Summary&amp;Assumptions'!$J$31,EX$47&gt;=$FO289,EX$47&lt;=$FP289)*(('Summary&amp;Assumptions'!$H$25*$C289)*(1+'Summary&amp;Assumptions'!$J$29)^(EX$46-1))+AND(EX$56&lt;'Summary&amp;Assumptions'!$J$31,EX$47&gt;=$FQ289,EX$47&lt;=$FR289)*(('Summary&amp;Assumptions'!$H$25*$C289)*(1+'Summary&amp;Assumptions'!$J$29)^(EX$46-1))</f>
        <v>0</v>
      </c>
      <c r="ET289" s="588">
        <f>AND(EY$55&gt;0,SUM($E289:ES289)&lt;'Summary&amp;Assumptions'!$G$32*$B289,$D289&gt;='Summary&amp;Assumptions'!$D$17,EY$47&gt;=$D289,EY$47&lt;=EDATE($D289,'Summary&amp;Assumptions'!$G$32))*$B289+AND(EY$56&lt;'Summary&amp;Assumptions'!$J$31,EY$47&gt;=$FO289,EY$47&lt;=$FP289)*(('Summary&amp;Assumptions'!$H$25*$C289)*(1+'Summary&amp;Assumptions'!$J$29)^(EY$46-1))+AND(EY$56&lt;'Summary&amp;Assumptions'!$J$31,EY$47&gt;=$FQ289,EY$47&lt;=$FR289)*(('Summary&amp;Assumptions'!$H$25*$C289)*(1+'Summary&amp;Assumptions'!$J$29)^(EY$46-1))</f>
        <v>0</v>
      </c>
      <c r="EU289" s="588">
        <f>AND(EZ$55&gt;0,SUM($E289:ET289)&lt;'Summary&amp;Assumptions'!$G$32*$B289,$D289&gt;='Summary&amp;Assumptions'!$D$17,EZ$47&gt;=$D289,EZ$47&lt;=EDATE($D289,'Summary&amp;Assumptions'!$G$32))*$B289+AND(EZ$56&lt;'Summary&amp;Assumptions'!$J$31,EZ$47&gt;=$FO289,EZ$47&lt;=$FP289)*(('Summary&amp;Assumptions'!$H$25*$C289)*(1+'Summary&amp;Assumptions'!$J$29)^(EZ$46-1))+AND(EZ$56&lt;'Summary&amp;Assumptions'!$J$31,EZ$47&gt;=$FQ289,EZ$47&lt;=$FR289)*(('Summary&amp;Assumptions'!$H$25*$C289)*(1+'Summary&amp;Assumptions'!$J$29)^(EZ$46-1))</f>
        <v>0</v>
      </c>
      <c r="EV289" s="588">
        <f>AND(FA$55&gt;0,SUM($E289:EU289)&lt;'Summary&amp;Assumptions'!$G$32*$B289,$D289&gt;='Summary&amp;Assumptions'!$D$17,FA$47&gt;=$D289,FA$47&lt;=EDATE($D289,'Summary&amp;Assumptions'!$G$32))*$B289+AND(FA$56&lt;'Summary&amp;Assumptions'!$J$31,FA$47&gt;=$FO289,FA$47&lt;=$FP289)*(('Summary&amp;Assumptions'!$H$25*$C289)*(1+'Summary&amp;Assumptions'!$J$29)^(FA$46-1))+AND(FA$56&lt;'Summary&amp;Assumptions'!$J$31,FA$47&gt;=$FQ289,FA$47&lt;=$FR289)*(('Summary&amp;Assumptions'!$H$25*$C289)*(1+'Summary&amp;Assumptions'!$J$29)^(FA$46-1))</f>
        <v>0</v>
      </c>
      <c r="EW289" s="588">
        <f>AND(FB$55&gt;0,SUM($E289:EV289)&lt;'Summary&amp;Assumptions'!$G$32*$B289,$D289&gt;='Summary&amp;Assumptions'!$D$17,FB$47&gt;=$D289,FB$47&lt;=EDATE($D289,'Summary&amp;Assumptions'!$G$32))*$B289+AND(FB$56&lt;'Summary&amp;Assumptions'!$J$31,FB$47&gt;=$FO289,FB$47&lt;=$FP289)*(('Summary&amp;Assumptions'!$H$25*$C289)*(1+'Summary&amp;Assumptions'!$J$29)^(FB$46-1))+AND(FB$56&lt;'Summary&amp;Assumptions'!$J$31,FB$47&gt;=$FQ289,FB$47&lt;=$FR289)*(('Summary&amp;Assumptions'!$H$25*$C289)*(1+'Summary&amp;Assumptions'!$J$29)^(FB$46-1))</f>
        <v>0</v>
      </c>
      <c r="EX289" s="588">
        <f>AND(FC$55&gt;0,SUM($E289:EW289)&lt;'Summary&amp;Assumptions'!$G$32*$B289,$D289&gt;='Summary&amp;Assumptions'!$D$17,FC$47&gt;=$D289,FC$47&lt;=EDATE($D289,'Summary&amp;Assumptions'!$G$32))*$B289+AND(FC$56&lt;'Summary&amp;Assumptions'!$J$31,FC$47&gt;=$FO289,FC$47&lt;=$FP289)*(('Summary&amp;Assumptions'!$H$25*$C289)*(1+'Summary&amp;Assumptions'!$J$29)^(FC$46-1))+AND(FC$56&lt;'Summary&amp;Assumptions'!$J$31,FC$47&gt;=$FQ289,FC$47&lt;=$FR289)*(('Summary&amp;Assumptions'!$H$25*$C289)*(1+'Summary&amp;Assumptions'!$J$29)^(FC$46-1))</f>
        <v>0</v>
      </c>
      <c r="EY289" s="588">
        <f>AND(FD$55&gt;0,SUM($E289:EX289)&lt;'Summary&amp;Assumptions'!$G$32*$B289,$D289&gt;='Summary&amp;Assumptions'!$D$17,FD$47&gt;=$D289,FD$47&lt;=EDATE($D289,'Summary&amp;Assumptions'!$G$32))*$B289+AND(FD$56&lt;'Summary&amp;Assumptions'!$J$31,FD$47&gt;=$FO289,FD$47&lt;=$FP289)*(('Summary&amp;Assumptions'!$H$25*$C289)*(1+'Summary&amp;Assumptions'!$J$29)^(FD$46-1))+AND(FD$56&lt;'Summary&amp;Assumptions'!$J$31,FD$47&gt;=$FQ289,FD$47&lt;=$FR289)*(('Summary&amp;Assumptions'!$H$25*$C289)*(1+'Summary&amp;Assumptions'!$J$29)^(FD$46-1))</f>
        <v>0</v>
      </c>
      <c r="EZ289" s="588">
        <f>AND(FE$55&gt;0,SUM($E289:EY289)&lt;'Summary&amp;Assumptions'!$G$32*$B289,$D289&gt;='Summary&amp;Assumptions'!$D$17,FE$47&gt;=$D289,FE$47&lt;=EDATE($D289,'Summary&amp;Assumptions'!$G$32))*$B289+AND(FE$56&lt;'Summary&amp;Assumptions'!$J$31,FE$47&gt;=$FO289,FE$47&lt;=$FP289)*(('Summary&amp;Assumptions'!$H$25*$C289)*(1+'Summary&amp;Assumptions'!$J$29)^(FE$46-1))+AND(FE$56&lt;'Summary&amp;Assumptions'!$J$31,FE$47&gt;=$FQ289,FE$47&lt;=$FR289)*(('Summary&amp;Assumptions'!$H$25*$C289)*(1+'Summary&amp;Assumptions'!$J$29)^(FE$46-1))</f>
        <v>0</v>
      </c>
      <c r="FA289" s="588">
        <f>AND(FF$55&gt;0,SUM($E289:EZ289)&lt;'Summary&amp;Assumptions'!$G$32*$B289,$D289&gt;='Summary&amp;Assumptions'!$D$17,FF$47&gt;=$D289,FF$47&lt;=EDATE($D289,'Summary&amp;Assumptions'!$G$32))*$B289+AND(FF$56&lt;'Summary&amp;Assumptions'!$J$31,FF$47&gt;=$FO289,FF$47&lt;=$FP289)*(('Summary&amp;Assumptions'!$H$25*$C289)*(1+'Summary&amp;Assumptions'!$J$29)^(FF$46-1))+AND(FF$56&lt;'Summary&amp;Assumptions'!$J$31,FF$47&gt;=$FQ289,FF$47&lt;=$FR289)*(('Summary&amp;Assumptions'!$H$25*$C289)*(1+'Summary&amp;Assumptions'!$J$29)^(FF$46-1))</f>
        <v>0</v>
      </c>
      <c r="FB289" s="588">
        <f>AND(FG$55&gt;0,SUM($E289:FA289)&lt;'Summary&amp;Assumptions'!$G$32*$B289,$D289&gt;='Summary&amp;Assumptions'!$D$17,FG$47&gt;=$D289,FG$47&lt;=EDATE($D289,'Summary&amp;Assumptions'!$G$32))*$B289+AND(FG$56&lt;'Summary&amp;Assumptions'!$J$31,FG$47&gt;=$FO289,FG$47&lt;=$FP289)*(('Summary&amp;Assumptions'!$H$25*$C289)*(1+'Summary&amp;Assumptions'!$J$29)^(FG$46-1))+AND(FG$56&lt;'Summary&amp;Assumptions'!$J$31,FG$47&gt;=$FQ289,FG$47&lt;=$FR289)*(('Summary&amp;Assumptions'!$H$25*$C289)*(1+'Summary&amp;Assumptions'!$J$29)^(FG$46-1))</f>
        <v>0</v>
      </c>
      <c r="FC289" s="588">
        <f>AND(FH$55&gt;0,SUM($E289:FB289)&lt;'Summary&amp;Assumptions'!$G$32*$B289,$D289&gt;='Summary&amp;Assumptions'!$D$17,FH$47&gt;=$D289,FH$47&lt;=EDATE($D289,'Summary&amp;Assumptions'!$G$32))*$B289+AND(FH$56&lt;'Summary&amp;Assumptions'!$J$31,FH$47&gt;=$FO289,FH$47&lt;=$FP289)*(('Summary&amp;Assumptions'!$H$25*$C289)*(1+'Summary&amp;Assumptions'!$J$29)^(FH$46-1))+AND(FH$56&lt;'Summary&amp;Assumptions'!$J$31,FH$47&gt;=$FQ289,FH$47&lt;=$FR289)*(('Summary&amp;Assumptions'!$H$25*$C289)*(1+'Summary&amp;Assumptions'!$J$29)^(FH$46-1))</f>
        <v>0</v>
      </c>
      <c r="FD289" s="588">
        <f>AND(FI$55&gt;0,SUM($E289:FC289)&lt;'Summary&amp;Assumptions'!$G$32*$B289,$D289&gt;='Summary&amp;Assumptions'!$D$17,FI$47&gt;=$D289,FI$47&lt;=EDATE($D289,'Summary&amp;Assumptions'!$G$32))*$B289+AND(FI$56&lt;'Summary&amp;Assumptions'!$J$31,FI$47&gt;=$FO289,FI$47&lt;=$FP289)*(('Summary&amp;Assumptions'!$H$25*$C289)*(1+'Summary&amp;Assumptions'!$J$29)^(FI$46-1))+AND(FI$56&lt;'Summary&amp;Assumptions'!$J$31,FI$47&gt;=$FQ289,FI$47&lt;=$FR289)*(('Summary&amp;Assumptions'!$H$25*$C289)*(1+'Summary&amp;Assumptions'!$J$29)^(FI$46-1))</f>
        <v>0</v>
      </c>
      <c r="FE289" s="588">
        <f>AND(FJ$55&gt;0,SUM($E289:FD289)&lt;'Summary&amp;Assumptions'!$G$32*$B289,$D289&gt;='Summary&amp;Assumptions'!$D$17,FJ$47&gt;=$D289,FJ$47&lt;=EDATE($D289,'Summary&amp;Assumptions'!$G$32))*$B289+AND(FJ$56&lt;'Summary&amp;Assumptions'!$J$31,FJ$47&gt;=$FO289,FJ$47&lt;=$FP289)*(('Summary&amp;Assumptions'!$H$25*$C289)*(1+'Summary&amp;Assumptions'!$J$29)^(FJ$46-1))+AND(FJ$56&lt;'Summary&amp;Assumptions'!$J$31,FJ$47&gt;=$FQ289,FJ$47&lt;=$FR289)*(('Summary&amp;Assumptions'!$H$25*$C289)*(1+'Summary&amp;Assumptions'!$J$29)^(FJ$46-1))</f>
        <v>0</v>
      </c>
      <c r="FF289" s="588">
        <f>AND(FK$55&gt;0,SUM($E289:FE289)&lt;'Summary&amp;Assumptions'!$G$32*$B289,$D289&gt;='Summary&amp;Assumptions'!$D$17,FK$47&gt;=$D289,FK$47&lt;=EDATE($D289,'Summary&amp;Assumptions'!$G$32))*$B289+AND(FK$56&lt;'Summary&amp;Assumptions'!$J$31,FK$47&gt;=$FO289,FK$47&lt;=$FP289)*(('Summary&amp;Assumptions'!$H$25*$C289)*(1+'Summary&amp;Assumptions'!$J$29)^(FK$46-1))+AND(FK$56&lt;'Summary&amp;Assumptions'!$J$31,FK$47&gt;=$FQ289,FK$47&lt;=$FR289)*(('Summary&amp;Assumptions'!$H$25*$C289)*(1+'Summary&amp;Assumptions'!$J$29)^(FK$46-1))</f>
        <v>0</v>
      </c>
      <c r="FG289" s="588">
        <f>AND(FL$55&gt;0,SUM($E289:FF289)&lt;'Summary&amp;Assumptions'!$G$32*$B289,$D289&gt;='Summary&amp;Assumptions'!$D$17,FL$47&gt;=$D289,FL$47&lt;=EDATE($D289,'Summary&amp;Assumptions'!$G$32))*$B289+AND(FL$56&lt;'Summary&amp;Assumptions'!$J$31,FL$47&gt;=$FO289,FL$47&lt;=$FP289)*(('Summary&amp;Assumptions'!$H$25*$C289)*(1+'Summary&amp;Assumptions'!$J$29)^(FL$46-1))+AND(FL$56&lt;'Summary&amp;Assumptions'!$J$31,FL$47&gt;=$FQ289,FL$47&lt;=$FR289)*(('Summary&amp;Assumptions'!$H$25*$C289)*(1+'Summary&amp;Assumptions'!$J$29)^(FL$46-1))</f>
        <v>0</v>
      </c>
      <c r="FH289" s="588">
        <f>AND(FM$55&gt;0,SUM($E289:FG289)&lt;'Summary&amp;Assumptions'!$G$32*$B289,$D289&gt;='Summary&amp;Assumptions'!$D$17,FM$47&gt;=$D289,FM$47&lt;=EDATE($D289,'Summary&amp;Assumptions'!$G$32))*$B289+AND(FM$56&lt;'Summary&amp;Assumptions'!$J$31,FM$47&gt;=$FO289,FM$47&lt;=$FP289)*(('Summary&amp;Assumptions'!$H$25*$C289)*(1+'Summary&amp;Assumptions'!$J$29)^(FM$46-1))+AND(FM$56&lt;'Summary&amp;Assumptions'!$J$31,FM$47&gt;=$FQ289,FM$47&lt;=$FR289)*(('Summary&amp;Assumptions'!$H$25*$C289)*(1+'Summary&amp;Assumptions'!$J$29)^(FM$46-1))</f>
        <v>0</v>
      </c>
      <c r="FI289" s="588">
        <f>AND(FN$55&gt;0,SUM($E289:FH289)&lt;'Summary&amp;Assumptions'!$G$32*$B289,$D289&gt;='Summary&amp;Assumptions'!$D$17,FN$47&gt;=$D289,FN$47&lt;=EDATE($D289,'Summary&amp;Assumptions'!$G$32))*$B289+AND(FN$56&lt;'Summary&amp;Assumptions'!$J$31,FN$47&gt;=$FO289,FN$47&lt;=$FP289)*(('Summary&amp;Assumptions'!$H$25*$C289)*(1+'Summary&amp;Assumptions'!$J$29)^(FN$46-1))+AND(FN$56&lt;'Summary&amp;Assumptions'!$J$31,FN$47&gt;=$FQ289,FN$47&lt;=$FR289)*(('Summary&amp;Assumptions'!$H$25*$C289)*(1+'Summary&amp;Assumptions'!$J$29)^(FN$46-1))</f>
        <v>0</v>
      </c>
      <c r="FJ289" s="588">
        <f>AND(FO$55&gt;0,SUM($E289:FI289)&lt;'Summary&amp;Assumptions'!$G$32*$B289,$D289&gt;='Summary&amp;Assumptions'!$D$17,FO$47&gt;=$D289,FO$47&lt;=EDATE($D289,'Summary&amp;Assumptions'!$G$32))*$B289+AND(FO$56&lt;'Summary&amp;Assumptions'!$J$31,FO$47&gt;=$FO289,FO$47&lt;=$FP289)*(('Summary&amp;Assumptions'!$H$25*$C289)*(1+'Summary&amp;Assumptions'!$J$29)^(FO$46-1))+AND(FO$56&lt;'Summary&amp;Assumptions'!$J$31,FO$47&gt;=$FQ289,FO$47&lt;=$FR289)*(('Summary&amp;Assumptions'!$H$25*$C289)*(1+'Summary&amp;Assumptions'!$J$29)^(FO$46-1))</f>
        <v>0</v>
      </c>
      <c r="FK289" s="588">
        <f>AND(FP$55&gt;0,SUM($E289:FJ289)&lt;'Summary&amp;Assumptions'!$G$32*$B289,$D289&gt;='Summary&amp;Assumptions'!$D$17,FP$47&gt;=$D289,FP$47&lt;=EDATE($D289,'Summary&amp;Assumptions'!$G$32))*$B289+AND(FP$56&lt;'Summary&amp;Assumptions'!$J$31,FP$47&gt;=$FO289,FP$47&lt;=$FP289)*(('Summary&amp;Assumptions'!$H$25*$C289)*(1+'Summary&amp;Assumptions'!$J$29)^(FP$46-1))+AND(FP$56&lt;'Summary&amp;Assumptions'!$J$31,FP$47&gt;=$FQ289,FP$47&lt;=$FR289)*(('Summary&amp;Assumptions'!$H$25*$C289)*(1+'Summary&amp;Assumptions'!$J$29)^(FP$46-1))</f>
        <v>0</v>
      </c>
      <c r="FL289" s="588">
        <f>AND(FQ$55&gt;0,SUM($E289:FK289)&lt;'Summary&amp;Assumptions'!$G$32*$B289,$D289&gt;='Summary&amp;Assumptions'!$D$17,FQ$47&gt;=$D289,FQ$47&lt;=EDATE($D289,'Summary&amp;Assumptions'!$G$32))*$B289+AND(FQ$56&lt;'Summary&amp;Assumptions'!$J$31,FQ$47&gt;=$FO289,FQ$47&lt;=$FP289)*(('Summary&amp;Assumptions'!$H$25*$C289)*(1+'Summary&amp;Assumptions'!$J$29)^(FQ$46-1))+AND(FQ$56&lt;'Summary&amp;Assumptions'!$J$31,FQ$47&gt;=$FQ289,FQ$47&lt;=$FR289)*(('Summary&amp;Assumptions'!$H$25*$C289)*(1+'Summary&amp;Assumptions'!$J$29)^(FQ$46-1))</f>
        <v>0</v>
      </c>
      <c r="FO289" s="576">
        <f>EDATE(D289,'Summary&amp;Assumptions'!$G$34)</f>
        <v>49583</v>
      </c>
      <c r="FP289" s="576">
        <f>EDATE(FO289,'Summary&amp;Assumptions'!$G$33-1)</f>
        <v>49614</v>
      </c>
      <c r="FQ289" s="576">
        <f>EDATE(FO289,'Summary&amp;Assumptions'!$G$34)</f>
        <v>49949</v>
      </c>
      <c r="FR289" s="576">
        <f>EDATE(FQ289,'Summary&amp;Assumptions'!$G$33-1)</f>
        <v>49980</v>
      </c>
    </row>
    <row r="290" spans="2:174" hidden="1" x14ac:dyDescent="0.2">
      <c r="B290" s="588">
        <v>0</v>
      </c>
      <c r="C290" s="193">
        <v>0</v>
      </c>
      <c r="D290" s="589">
        <v>49249</v>
      </c>
      <c r="F290" s="588">
        <f>AND(K$55&gt;0,SUM($E290:E290)&lt;'Summary&amp;Assumptions'!$G$32*$B290,$D290&gt;='Summary&amp;Assumptions'!$D$17,K$47&gt;=$D290,K$47&lt;=EDATE($D290,'Summary&amp;Assumptions'!$G$32))*$B290+AND(K$56&lt;'Summary&amp;Assumptions'!$J$31,K$47&gt;=$FO290,K$47&lt;=$FP290)*(('Summary&amp;Assumptions'!$H$25*$C290)*(1+'Summary&amp;Assumptions'!$J$29)^(K$46-1))+AND(K$56&lt;'Summary&amp;Assumptions'!$J$31,K$47&gt;=$FQ290,K$47&lt;=$FR290)*(('Summary&amp;Assumptions'!$H$25*$C290)*(1+'Summary&amp;Assumptions'!$J$29)^(K$46-1))</f>
        <v>0</v>
      </c>
      <c r="G290" s="588">
        <f>AND(L$55&gt;0,SUM($E290:F290)&lt;'Summary&amp;Assumptions'!$G$32*$B290,$D290&gt;='Summary&amp;Assumptions'!$D$17,L$47&gt;=$D290,L$47&lt;=EDATE($D290,'Summary&amp;Assumptions'!$G$32))*$B290+AND(L$56&lt;'Summary&amp;Assumptions'!$J$31,L$47&gt;=$FO290,L$47&lt;=$FP290)*(('Summary&amp;Assumptions'!$H$25*$C290)*(1+'Summary&amp;Assumptions'!$J$29)^(L$46-1))+AND(L$56&lt;'Summary&amp;Assumptions'!$J$31,L$47&gt;=$FQ290,L$47&lt;=$FR290)*(('Summary&amp;Assumptions'!$H$25*$C290)*(1+'Summary&amp;Assumptions'!$J$29)^(L$46-1))</f>
        <v>0</v>
      </c>
      <c r="H290" s="588">
        <f>AND(M$55&gt;0,SUM($E290:G290)&lt;'Summary&amp;Assumptions'!$G$32*$B290,$D290&gt;='Summary&amp;Assumptions'!$D$17,M$47&gt;=$D290,M$47&lt;=EDATE($D290,'Summary&amp;Assumptions'!$G$32))*$B290+AND(M$56&lt;'Summary&amp;Assumptions'!$J$31,M$47&gt;=$FO290,M$47&lt;=$FP290)*(('Summary&amp;Assumptions'!$H$25*$C290)*(1+'Summary&amp;Assumptions'!$J$29)^(M$46-1))+AND(M$56&lt;'Summary&amp;Assumptions'!$J$31,M$47&gt;=$FQ290,M$47&lt;=$FR290)*(('Summary&amp;Assumptions'!$H$25*$C290)*(1+'Summary&amp;Assumptions'!$J$29)^(M$46-1))</f>
        <v>0</v>
      </c>
      <c r="I290" s="588">
        <f>AND(N$55&gt;0,SUM($E290:H290)&lt;'Summary&amp;Assumptions'!$G$32*$B290,$D290&gt;='Summary&amp;Assumptions'!$D$17,N$47&gt;=$D290,N$47&lt;=EDATE($D290,'Summary&amp;Assumptions'!$G$32))*$B290+AND(N$56&lt;'Summary&amp;Assumptions'!$J$31,N$47&gt;=$FO290,N$47&lt;=$FP290)*(('Summary&amp;Assumptions'!$H$25*$C290)*(1+'Summary&amp;Assumptions'!$J$29)^(N$46-1))+AND(N$56&lt;'Summary&amp;Assumptions'!$J$31,N$47&gt;=$FQ290,N$47&lt;=$FR290)*(('Summary&amp;Assumptions'!$H$25*$C290)*(1+'Summary&amp;Assumptions'!$J$29)^(N$46-1))</f>
        <v>0</v>
      </c>
      <c r="J290" s="588">
        <f>AND(O$55&gt;0,SUM($E290:I290)&lt;'Summary&amp;Assumptions'!$G$32*$B290,$D290&gt;='Summary&amp;Assumptions'!$D$17,O$47&gt;=$D290,O$47&lt;=EDATE($D290,'Summary&amp;Assumptions'!$G$32))*$B290+AND(O$56&lt;'Summary&amp;Assumptions'!$J$31,O$47&gt;=$FO290,O$47&lt;=$FP290)*(('Summary&amp;Assumptions'!$H$25*$C290)*(1+'Summary&amp;Assumptions'!$J$29)^(O$46-1))+AND(O$56&lt;'Summary&amp;Assumptions'!$J$31,O$47&gt;=$FQ290,O$47&lt;=$FR290)*(('Summary&amp;Assumptions'!$H$25*$C290)*(1+'Summary&amp;Assumptions'!$J$29)^(O$46-1))</f>
        <v>0</v>
      </c>
      <c r="K290" s="588">
        <f>AND(P$55&gt;0,SUM($E290:J290)&lt;'Summary&amp;Assumptions'!$G$32*$B290,$D290&gt;='Summary&amp;Assumptions'!$D$17,P$47&gt;=$D290,P$47&lt;=EDATE($D290,'Summary&amp;Assumptions'!$G$32))*$B290+AND(P$56&lt;'Summary&amp;Assumptions'!$J$31,P$47&gt;=$FO290,P$47&lt;=$FP290)*(('Summary&amp;Assumptions'!$H$25*$C290)*(1+'Summary&amp;Assumptions'!$J$29)^(P$46-1))+AND(P$56&lt;'Summary&amp;Assumptions'!$J$31,P$47&gt;=$FQ290,P$47&lt;=$FR290)*(('Summary&amp;Assumptions'!$H$25*$C290)*(1+'Summary&amp;Assumptions'!$J$29)^(P$46-1))</f>
        <v>0</v>
      </c>
      <c r="L290" s="588">
        <f>AND(Q$55&gt;0,SUM($E290:K290)&lt;'Summary&amp;Assumptions'!$G$32*$B290,$D290&gt;='Summary&amp;Assumptions'!$D$17,Q$47&gt;=$D290,Q$47&lt;=EDATE($D290,'Summary&amp;Assumptions'!$G$32))*$B290+AND(Q$56&lt;'Summary&amp;Assumptions'!$J$31,Q$47&gt;=$FO290,Q$47&lt;=$FP290)*(('Summary&amp;Assumptions'!$H$25*$C290)*(1+'Summary&amp;Assumptions'!$J$29)^(Q$46-1))+AND(Q$56&lt;'Summary&amp;Assumptions'!$J$31,Q$47&gt;=$FQ290,Q$47&lt;=$FR290)*(('Summary&amp;Assumptions'!$H$25*$C290)*(1+'Summary&amp;Assumptions'!$J$29)^(Q$46-1))</f>
        <v>0</v>
      </c>
      <c r="M290" s="588">
        <f>AND(R$55&gt;0,SUM($E290:L290)&lt;'Summary&amp;Assumptions'!$G$32*$B290,$D290&gt;='Summary&amp;Assumptions'!$D$17,R$47&gt;=$D290,R$47&lt;=EDATE($D290,'Summary&amp;Assumptions'!$G$32))*$B290+AND(R$56&lt;'Summary&amp;Assumptions'!$J$31,R$47&gt;=$FO290,R$47&lt;=$FP290)*(('Summary&amp;Assumptions'!$H$25*$C290)*(1+'Summary&amp;Assumptions'!$J$29)^(R$46-1))+AND(R$56&lt;'Summary&amp;Assumptions'!$J$31,R$47&gt;=$FQ290,R$47&lt;=$FR290)*(('Summary&amp;Assumptions'!$H$25*$C290)*(1+'Summary&amp;Assumptions'!$J$29)^(R$46-1))</f>
        <v>0</v>
      </c>
      <c r="N290" s="588">
        <f>AND(S$55&gt;0,SUM($E290:M290)&lt;'Summary&amp;Assumptions'!$G$32*$B290,$D290&gt;='Summary&amp;Assumptions'!$D$17,S$47&gt;=$D290,S$47&lt;=EDATE($D290,'Summary&amp;Assumptions'!$G$32))*$B290+AND(S$56&lt;'Summary&amp;Assumptions'!$J$31,S$47&gt;=$FO290,S$47&lt;=$FP290)*(('Summary&amp;Assumptions'!$H$25*$C290)*(1+'Summary&amp;Assumptions'!$J$29)^(S$46-1))+AND(S$56&lt;'Summary&amp;Assumptions'!$J$31,S$47&gt;=$FQ290,S$47&lt;=$FR290)*(('Summary&amp;Assumptions'!$H$25*$C290)*(1+'Summary&amp;Assumptions'!$J$29)^(S$46-1))</f>
        <v>0</v>
      </c>
      <c r="O290" s="588">
        <f>AND(T$55&gt;0,SUM($E290:N290)&lt;'Summary&amp;Assumptions'!$G$32*$B290,$D290&gt;='Summary&amp;Assumptions'!$D$17,T$47&gt;=$D290,T$47&lt;=EDATE($D290,'Summary&amp;Assumptions'!$G$32))*$B290+AND(T$56&lt;'Summary&amp;Assumptions'!$J$31,T$47&gt;=$FO290,T$47&lt;=$FP290)*(('Summary&amp;Assumptions'!$H$25*$C290)*(1+'Summary&amp;Assumptions'!$J$29)^(T$46-1))+AND(T$56&lt;'Summary&amp;Assumptions'!$J$31,T$47&gt;=$FQ290,T$47&lt;=$FR290)*(('Summary&amp;Assumptions'!$H$25*$C290)*(1+'Summary&amp;Assumptions'!$J$29)^(T$46-1))</f>
        <v>0</v>
      </c>
      <c r="P290" s="588">
        <f>AND(U$55&gt;0,SUM($E290:O290)&lt;'Summary&amp;Assumptions'!$G$32*$B290,$D290&gt;='Summary&amp;Assumptions'!$D$17,U$47&gt;=$D290,U$47&lt;=EDATE($D290,'Summary&amp;Assumptions'!$G$32))*$B290+AND(U$56&lt;'Summary&amp;Assumptions'!$J$31,U$47&gt;=$FO290,U$47&lt;=$FP290)*(('Summary&amp;Assumptions'!$H$25*$C290)*(1+'Summary&amp;Assumptions'!$J$29)^(U$46-1))+AND(U$56&lt;'Summary&amp;Assumptions'!$J$31,U$47&gt;=$FQ290,U$47&lt;=$FR290)*(('Summary&amp;Assumptions'!$H$25*$C290)*(1+'Summary&amp;Assumptions'!$J$29)^(U$46-1))</f>
        <v>0</v>
      </c>
      <c r="Q290" s="588">
        <f>AND(V$55&gt;0,SUM($E290:P290)&lt;'Summary&amp;Assumptions'!$G$32*$B290,$D290&gt;='Summary&amp;Assumptions'!$D$17,V$47&gt;=$D290,V$47&lt;=EDATE($D290,'Summary&amp;Assumptions'!$G$32))*$B290+AND(V$56&lt;'Summary&amp;Assumptions'!$J$31,V$47&gt;=$FO290,V$47&lt;=$FP290)*(('Summary&amp;Assumptions'!$H$25*$C290)*(1+'Summary&amp;Assumptions'!$J$29)^(V$46-1))+AND(V$56&lt;'Summary&amp;Assumptions'!$J$31,V$47&gt;=$FQ290,V$47&lt;=$FR290)*(('Summary&amp;Assumptions'!$H$25*$C290)*(1+'Summary&amp;Assumptions'!$J$29)^(V$46-1))</f>
        <v>0</v>
      </c>
      <c r="R290" s="588">
        <f>AND(W$55&gt;0,SUM($E290:Q290)&lt;'Summary&amp;Assumptions'!$G$32*$B290,$D290&gt;='Summary&amp;Assumptions'!$D$17,W$47&gt;=$D290,W$47&lt;=EDATE($D290,'Summary&amp;Assumptions'!$G$32))*$B290+AND(W$56&lt;'Summary&amp;Assumptions'!$J$31,W$47&gt;=$FO290,W$47&lt;=$FP290)*(('Summary&amp;Assumptions'!$H$25*$C290)*(1+'Summary&amp;Assumptions'!$J$29)^(W$46-1))+AND(W$56&lt;'Summary&amp;Assumptions'!$J$31,W$47&gt;=$FQ290,W$47&lt;=$FR290)*(('Summary&amp;Assumptions'!$H$25*$C290)*(1+'Summary&amp;Assumptions'!$J$29)^(W$46-1))</f>
        <v>0</v>
      </c>
      <c r="S290" s="588">
        <f>AND(X$55&gt;0,SUM($E290:R290)&lt;'Summary&amp;Assumptions'!$G$32*$B290,$D290&gt;='Summary&amp;Assumptions'!$D$17,X$47&gt;=$D290,X$47&lt;=EDATE($D290,'Summary&amp;Assumptions'!$G$32))*$B290+AND(X$56&lt;'Summary&amp;Assumptions'!$J$31,X$47&gt;=$FO290,X$47&lt;=$FP290)*(('Summary&amp;Assumptions'!$H$25*$C290)*(1+'Summary&amp;Assumptions'!$J$29)^(X$46-1))+AND(X$56&lt;'Summary&amp;Assumptions'!$J$31,X$47&gt;=$FQ290,X$47&lt;=$FR290)*(('Summary&amp;Assumptions'!$H$25*$C290)*(1+'Summary&amp;Assumptions'!$J$29)^(X$46-1))</f>
        <v>0</v>
      </c>
      <c r="T290" s="588">
        <f>AND(Y$55&gt;0,SUM($E290:S290)&lt;'Summary&amp;Assumptions'!$G$32*$B290,$D290&gt;='Summary&amp;Assumptions'!$D$17,Y$47&gt;=$D290,Y$47&lt;=EDATE($D290,'Summary&amp;Assumptions'!$G$32))*$B290+AND(Y$56&lt;'Summary&amp;Assumptions'!$J$31,Y$47&gt;=$FO290,Y$47&lt;=$FP290)*(('Summary&amp;Assumptions'!$H$25*$C290)*(1+'Summary&amp;Assumptions'!$J$29)^(Y$46-1))+AND(Y$56&lt;'Summary&amp;Assumptions'!$J$31,Y$47&gt;=$FQ290,Y$47&lt;=$FR290)*(('Summary&amp;Assumptions'!$H$25*$C290)*(1+'Summary&amp;Assumptions'!$J$29)^(Y$46-1))</f>
        <v>0</v>
      </c>
      <c r="U290" s="588">
        <f>AND(Z$55&gt;0,SUM($E290:T290)&lt;'Summary&amp;Assumptions'!$G$32*$B290,$D290&gt;='Summary&amp;Assumptions'!$D$17,Z$47&gt;=$D290,Z$47&lt;=EDATE($D290,'Summary&amp;Assumptions'!$G$32))*$B290+AND(Z$56&lt;'Summary&amp;Assumptions'!$J$31,Z$47&gt;=$FO290,Z$47&lt;=$FP290)*(('Summary&amp;Assumptions'!$H$25*$C290)*(1+'Summary&amp;Assumptions'!$J$29)^(Z$46-1))+AND(Z$56&lt;'Summary&amp;Assumptions'!$J$31,Z$47&gt;=$FQ290,Z$47&lt;=$FR290)*(('Summary&amp;Assumptions'!$H$25*$C290)*(1+'Summary&amp;Assumptions'!$J$29)^(Z$46-1))</f>
        <v>0</v>
      </c>
      <c r="V290" s="588">
        <f>AND(AA$55&gt;0,SUM($E290:U290)&lt;'Summary&amp;Assumptions'!$G$32*$B290,$D290&gt;='Summary&amp;Assumptions'!$D$17,AA$47&gt;=$D290,AA$47&lt;=EDATE($D290,'Summary&amp;Assumptions'!$G$32))*$B290+AND(AA$56&lt;'Summary&amp;Assumptions'!$J$31,AA$47&gt;=$FO290,AA$47&lt;=$FP290)*(('Summary&amp;Assumptions'!$H$25*$C290)*(1+'Summary&amp;Assumptions'!$J$29)^(AA$46-1))+AND(AA$56&lt;'Summary&amp;Assumptions'!$J$31,AA$47&gt;=$FQ290,AA$47&lt;=$FR290)*(('Summary&amp;Assumptions'!$H$25*$C290)*(1+'Summary&amp;Assumptions'!$J$29)^(AA$46-1))</f>
        <v>0</v>
      </c>
      <c r="W290" s="588">
        <f>AND(AB$55&gt;0,SUM($E290:V290)&lt;'Summary&amp;Assumptions'!$G$32*$B290,$D290&gt;='Summary&amp;Assumptions'!$D$17,AB$47&gt;=$D290,AB$47&lt;=EDATE($D290,'Summary&amp;Assumptions'!$G$32))*$B290+AND(AB$56&lt;'Summary&amp;Assumptions'!$J$31,AB$47&gt;=$FO290,AB$47&lt;=$FP290)*(('Summary&amp;Assumptions'!$H$25*$C290)*(1+'Summary&amp;Assumptions'!$J$29)^(AB$46-1))+AND(AB$56&lt;'Summary&amp;Assumptions'!$J$31,AB$47&gt;=$FQ290,AB$47&lt;=$FR290)*(('Summary&amp;Assumptions'!$H$25*$C290)*(1+'Summary&amp;Assumptions'!$J$29)^(AB$46-1))</f>
        <v>0</v>
      </c>
      <c r="X290" s="588">
        <f>AND(AC$55&gt;0,SUM($E290:W290)&lt;'Summary&amp;Assumptions'!$G$32*$B290,$D290&gt;='Summary&amp;Assumptions'!$D$17,AC$47&gt;=$D290,AC$47&lt;=EDATE($D290,'Summary&amp;Assumptions'!$G$32))*$B290+AND(AC$56&lt;'Summary&amp;Assumptions'!$J$31,AC$47&gt;=$FO290,AC$47&lt;=$FP290)*(('Summary&amp;Assumptions'!$H$25*$C290)*(1+'Summary&amp;Assumptions'!$J$29)^(AC$46-1))+AND(AC$56&lt;'Summary&amp;Assumptions'!$J$31,AC$47&gt;=$FQ290,AC$47&lt;=$FR290)*(('Summary&amp;Assumptions'!$H$25*$C290)*(1+'Summary&amp;Assumptions'!$J$29)^(AC$46-1))</f>
        <v>0</v>
      </c>
      <c r="Y290" s="588">
        <f>AND(AD$55&gt;0,SUM($E290:X290)&lt;'Summary&amp;Assumptions'!$G$32*$B290,$D290&gt;='Summary&amp;Assumptions'!$D$17,AD$47&gt;=$D290,AD$47&lt;=EDATE($D290,'Summary&amp;Assumptions'!$G$32))*$B290+AND(AD$56&lt;'Summary&amp;Assumptions'!$J$31,AD$47&gt;=$FO290,AD$47&lt;=$FP290)*(('Summary&amp;Assumptions'!$H$25*$C290)*(1+'Summary&amp;Assumptions'!$J$29)^(AD$46-1))+AND(AD$56&lt;'Summary&amp;Assumptions'!$J$31,AD$47&gt;=$FQ290,AD$47&lt;=$FR290)*(('Summary&amp;Assumptions'!$H$25*$C290)*(1+'Summary&amp;Assumptions'!$J$29)^(AD$46-1))</f>
        <v>0</v>
      </c>
      <c r="Z290" s="588">
        <f>AND(AE$55&gt;0,SUM($E290:Y290)&lt;'Summary&amp;Assumptions'!$G$32*$B290,$D290&gt;='Summary&amp;Assumptions'!$D$17,AE$47&gt;=$D290,AE$47&lt;=EDATE($D290,'Summary&amp;Assumptions'!$G$32))*$B290+AND(AE$56&lt;'Summary&amp;Assumptions'!$J$31,AE$47&gt;=$FO290,AE$47&lt;=$FP290)*(('Summary&amp;Assumptions'!$H$25*$C290)*(1+'Summary&amp;Assumptions'!$J$29)^(AE$46-1))+AND(AE$56&lt;'Summary&amp;Assumptions'!$J$31,AE$47&gt;=$FQ290,AE$47&lt;=$FR290)*(('Summary&amp;Assumptions'!$H$25*$C290)*(1+'Summary&amp;Assumptions'!$J$29)^(AE$46-1))</f>
        <v>0</v>
      </c>
      <c r="AA290" s="588">
        <f>AND(AF$55&gt;0,SUM($E290:Z290)&lt;'Summary&amp;Assumptions'!$G$32*$B290,$D290&gt;='Summary&amp;Assumptions'!$D$17,AF$47&gt;=$D290,AF$47&lt;=EDATE($D290,'Summary&amp;Assumptions'!$G$32))*$B290+AND(AF$56&lt;'Summary&amp;Assumptions'!$J$31,AF$47&gt;=$FO290,AF$47&lt;=$FP290)*(('Summary&amp;Assumptions'!$H$25*$C290)*(1+'Summary&amp;Assumptions'!$J$29)^(AF$46-1))+AND(AF$56&lt;'Summary&amp;Assumptions'!$J$31,AF$47&gt;=$FQ290,AF$47&lt;=$FR290)*(('Summary&amp;Assumptions'!$H$25*$C290)*(1+'Summary&amp;Assumptions'!$J$29)^(AF$46-1))</f>
        <v>0</v>
      </c>
      <c r="AB290" s="588">
        <f>AND(AG$55&gt;0,SUM($E290:AA290)&lt;'Summary&amp;Assumptions'!$G$32*$B290,$D290&gt;='Summary&amp;Assumptions'!$D$17,AG$47&gt;=$D290,AG$47&lt;=EDATE($D290,'Summary&amp;Assumptions'!$G$32))*$B290+AND(AG$56&lt;'Summary&amp;Assumptions'!$J$31,AG$47&gt;=$FO290,AG$47&lt;=$FP290)*(('Summary&amp;Assumptions'!$H$25*$C290)*(1+'Summary&amp;Assumptions'!$J$29)^(AG$46-1))+AND(AG$56&lt;'Summary&amp;Assumptions'!$J$31,AG$47&gt;=$FQ290,AG$47&lt;=$FR290)*(('Summary&amp;Assumptions'!$H$25*$C290)*(1+'Summary&amp;Assumptions'!$J$29)^(AG$46-1))</f>
        <v>0</v>
      </c>
      <c r="AC290" s="588">
        <f>AND(AH$55&gt;0,SUM($E290:AB290)&lt;'Summary&amp;Assumptions'!$G$32*$B290,$D290&gt;='Summary&amp;Assumptions'!$D$17,AH$47&gt;=$D290,AH$47&lt;=EDATE($D290,'Summary&amp;Assumptions'!$G$32))*$B290+AND(AH$56&lt;'Summary&amp;Assumptions'!$J$31,AH$47&gt;=$FO290,AH$47&lt;=$FP290)*(('Summary&amp;Assumptions'!$H$25*$C290)*(1+'Summary&amp;Assumptions'!$J$29)^(AH$46-1))+AND(AH$56&lt;'Summary&amp;Assumptions'!$J$31,AH$47&gt;=$FQ290,AH$47&lt;=$FR290)*(('Summary&amp;Assumptions'!$H$25*$C290)*(1+'Summary&amp;Assumptions'!$J$29)^(AH$46-1))</f>
        <v>0</v>
      </c>
      <c r="AD290" s="588">
        <f>AND(AI$55&gt;0,SUM($E290:AC290)&lt;'Summary&amp;Assumptions'!$G$32*$B290,$D290&gt;='Summary&amp;Assumptions'!$D$17,AI$47&gt;=$D290,AI$47&lt;=EDATE($D290,'Summary&amp;Assumptions'!$G$32))*$B290+AND(AI$56&lt;'Summary&amp;Assumptions'!$J$31,AI$47&gt;=$FO290,AI$47&lt;=$FP290)*(('Summary&amp;Assumptions'!$H$25*$C290)*(1+'Summary&amp;Assumptions'!$J$29)^(AI$46-1))+AND(AI$56&lt;'Summary&amp;Assumptions'!$J$31,AI$47&gt;=$FQ290,AI$47&lt;=$FR290)*(('Summary&amp;Assumptions'!$H$25*$C290)*(1+'Summary&amp;Assumptions'!$J$29)^(AI$46-1))</f>
        <v>0</v>
      </c>
      <c r="AE290" s="588">
        <f>AND(AJ$55&gt;0,SUM($E290:AD290)&lt;'Summary&amp;Assumptions'!$G$32*$B290,$D290&gt;='Summary&amp;Assumptions'!$D$17,AJ$47&gt;=$D290,AJ$47&lt;=EDATE($D290,'Summary&amp;Assumptions'!$G$32))*$B290+AND(AJ$56&lt;'Summary&amp;Assumptions'!$J$31,AJ$47&gt;=$FO290,AJ$47&lt;=$FP290)*(('Summary&amp;Assumptions'!$H$25*$C290)*(1+'Summary&amp;Assumptions'!$J$29)^(AJ$46-1))+AND(AJ$56&lt;'Summary&amp;Assumptions'!$J$31,AJ$47&gt;=$FQ290,AJ$47&lt;=$FR290)*(('Summary&amp;Assumptions'!$H$25*$C290)*(1+'Summary&amp;Assumptions'!$J$29)^(AJ$46-1))</f>
        <v>0</v>
      </c>
      <c r="AF290" s="588">
        <f>AND(AK$55&gt;0,SUM($E290:AE290)&lt;'Summary&amp;Assumptions'!$G$32*$B290,$D290&gt;='Summary&amp;Assumptions'!$D$17,AK$47&gt;=$D290,AK$47&lt;=EDATE($D290,'Summary&amp;Assumptions'!$G$32))*$B290+AND(AK$56&lt;'Summary&amp;Assumptions'!$J$31,AK$47&gt;=$FO290,AK$47&lt;=$FP290)*(('Summary&amp;Assumptions'!$H$25*$C290)*(1+'Summary&amp;Assumptions'!$J$29)^(AK$46-1))+AND(AK$56&lt;'Summary&amp;Assumptions'!$J$31,AK$47&gt;=$FQ290,AK$47&lt;=$FR290)*(('Summary&amp;Assumptions'!$H$25*$C290)*(1+'Summary&amp;Assumptions'!$J$29)^(AK$46-1))</f>
        <v>0</v>
      </c>
      <c r="AG290" s="588">
        <f>AND(AL$55&gt;0,SUM($E290:AF290)&lt;'Summary&amp;Assumptions'!$G$32*$B290,$D290&gt;='Summary&amp;Assumptions'!$D$17,AL$47&gt;=$D290,AL$47&lt;=EDATE($D290,'Summary&amp;Assumptions'!$G$32))*$B290+AND(AL$56&lt;'Summary&amp;Assumptions'!$J$31,AL$47&gt;=$FO290,AL$47&lt;=$FP290)*(('Summary&amp;Assumptions'!$H$25*$C290)*(1+'Summary&amp;Assumptions'!$J$29)^(AL$46-1))+AND(AL$56&lt;'Summary&amp;Assumptions'!$J$31,AL$47&gt;=$FQ290,AL$47&lt;=$FR290)*(('Summary&amp;Assumptions'!$H$25*$C290)*(1+'Summary&amp;Assumptions'!$J$29)^(AL$46-1))</f>
        <v>0</v>
      </c>
      <c r="AH290" s="588">
        <f>AND(AM$55&gt;0,SUM($E290:AG290)&lt;'Summary&amp;Assumptions'!$G$32*$B290,$D290&gt;='Summary&amp;Assumptions'!$D$17,AM$47&gt;=$D290,AM$47&lt;=EDATE($D290,'Summary&amp;Assumptions'!$G$32))*$B290+AND(AM$56&lt;'Summary&amp;Assumptions'!$J$31,AM$47&gt;=$FO290,AM$47&lt;=$FP290)*(('Summary&amp;Assumptions'!$H$25*$C290)*(1+'Summary&amp;Assumptions'!$J$29)^(AM$46-1))+AND(AM$56&lt;'Summary&amp;Assumptions'!$J$31,AM$47&gt;=$FQ290,AM$47&lt;=$FR290)*(('Summary&amp;Assumptions'!$H$25*$C290)*(1+'Summary&amp;Assumptions'!$J$29)^(AM$46-1))</f>
        <v>0</v>
      </c>
      <c r="AI290" s="588">
        <f>AND(AN$55&gt;0,SUM($E290:AH290)&lt;'Summary&amp;Assumptions'!$G$32*$B290,$D290&gt;='Summary&amp;Assumptions'!$D$17,AN$47&gt;=$D290,AN$47&lt;=EDATE($D290,'Summary&amp;Assumptions'!$G$32))*$B290+AND(AN$56&lt;'Summary&amp;Assumptions'!$J$31,AN$47&gt;=$FO290,AN$47&lt;=$FP290)*(('Summary&amp;Assumptions'!$H$25*$C290)*(1+'Summary&amp;Assumptions'!$J$29)^(AN$46-1))+AND(AN$56&lt;'Summary&amp;Assumptions'!$J$31,AN$47&gt;=$FQ290,AN$47&lt;=$FR290)*(('Summary&amp;Assumptions'!$H$25*$C290)*(1+'Summary&amp;Assumptions'!$J$29)^(AN$46-1))</f>
        <v>0</v>
      </c>
      <c r="AJ290" s="588">
        <f>AND(AO$55&gt;0,SUM($E290:AI290)&lt;'Summary&amp;Assumptions'!$G$32*$B290,$D290&gt;='Summary&amp;Assumptions'!$D$17,AO$47&gt;=$D290,AO$47&lt;=EDATE($D290,'Summary&amp;Assumptions'!$G$32))*$B290+AND(AO$56&lt;'Summary&amp;Assumptions'!$J$31,AO$47&gt;=$FO290,AO$47&lt;=$FP290)*(('Summary&amp;Assumptions'!$H$25*$C290)*(1+'Summary&amp;Assumptions'!$J$29)^(AO$46-1))+AND(AO$56&lt;'Summary&amp;Assumptions'!$J$31,AO$47&gt;=$FQ290,AO$47&lt;=$FR290)*(('Summary&amp;Assumptions'!$H$25*$C290)*(1+'Summary&amp;Assumptions'!$J$29)^(AO$46-1))</f>
        <v>0</v>
      </c>
      <c r="AK290" s="588">
        <f>AND(AP$55&gt;0,SUM($E290:AJ290)&lt;'Summary&amp;Assumptions'!$G$32*$B290,$D290&gt;='Summary&amp;Assumptions'!$D$17,AP$47&gt;=$D290,AP$47&lt;=EDATE($D290,'Summary&amp;Assumptions'!$G$32))*$B290+AND(AP$56&lt;'Summary&amp;Assumptions'!$J$31,AP$47&gt;=$FO290,AP$47&lt;=$FP290)*(('Summary&amp;Assumptions'!$H$25*$C290)*(1+'Summary&amp;Assumptions'!$J$29)^(AP$46-1))+AND(AP$56&lt;'Summary&amp;Assumptions'!$J$31,AP$47&gt;=$FQ290,AP$47&lt;=$FR290)*(('Summary&amp;Assumptions'!$H$25*$C290)*(1+'Summary&amp;Assumptions'!$J$29)^(AP$46-1))</f>
        <v>0</v>
      </c>
      <c r="AL290" s="588">
        <f>AND(AQ$55&gt;0,SUM($E290:AK290)&lt;'Summary&amp;Assumptions'!$G$32*$B290,$D290&gt;='Summary&amp;Assumptions'!$D$17,AQ$47&gt;=$D290,AQ$47&lt;=EDATE($D290,'Summary&amp;Assumptions'!$G$32))*$B290+AND(AQ$56&lt;'Summary&amp;Assumptions'!$J$31,AQ$47&gt;=$FO290,AQ$47&lt;=$FP290)*(('Summary&amp;Assumptions'!$H$25*$C290)*(1+'Summary&amp;Assumptions'!$J$29)^(AQ$46-1))+AND(AQ$56&lt;'Summary&amp;Assumptions'!$J$31,AQ$47&gt;=$FQ290,AQ$47&lt;=$FR290)*(('Summary&amp;Assumptions'!$H$25*$C290)*(1+'Summary&amp;Assumptions'!$J$29)^(AQ$46-1))</f>
        <v>0</v>
      </c>
      <c r="AM290" s="588">
        <f>AND(AR$55&gt;0,SUM($E290:AL290)&lt;'Summary&amp;Assumptions'!$G$32*$B290,$D290&gt;='Summary&amp;Assumptions'!$D$17,AR$47&gt;=$D290,AR$47&lt;=EDATE($D290,'Summary&amp;Assumptions'!$G$32))*$B290+AND(AR$56&lt;'Summary&amp;Assumptions'!$J$31,AR$47&gt;=$FO290,AR$47&lt;=$FP290)*(('Summary&amp;Assumptions'!$H$25*$C290)*(1+'Summary&amp;Assumptions'!$J$29)^(AR$46-1))+AND(AR$56&lt;'Summary&amp;Assumptions'!$J$31,AR$47&gt;=$FQ290,AR$47&lt;=$FR290)*(('Summary&amp;Assumptions'!$H$25*$C290)*(1+'Summary&amp;Assumptions'!$J$29)^(AR$46-1))</f>
        <v>0</v>
      </c>
      <c r="AN290" s="588">
        <f>AND(AS$55&gt;0,SUM($E290:AM290)&lt;'Summary&amp;Assumptions'!$G$32*$B290,$D290&gt;='Summary&amp;Assumptions'!$D$17,AS$47&gt;=$D290,AS$47&lt;=EDATE($D290,'Summary&amp;Assumptions'!$G$32))*$B290+AND(AS$56&lt;'Summary&amp;Assumptions'!$J$31,AS$47&gt;=$FO290,AS$47&lt;=$FP290)*(('Summary&amp;Assumptions'!$H$25*$C290)*(1+'Summary&amp;Assumptions'!$J$29)^(AS$46-1))+AND(AS$56&lt;'Summary&amp;Assumptions'!$J$31,AS$47&gt;=$FQ290,AS$47&lt;=$FR290)*(('Summary&amp;Assumptions'!$H$25*$C290)*(1+'Summary&amp;Assumptions'!$J$29)^(AS$46-1))</f>
        <v>0</v>
      </c>
      <c r="AO290" s="588">
        <f>AND(AT$55&gt;0,SUM($E290:AN290)&lt;'Summary&amp;Assumptions'!$G$32*$B290,$D290&gt;='Summary&amp;Assumptions'!$D$17,AT$47&gt;=$D290,AT$47&lt;=EDATE($D290,'Summary&amp;Assumptions'!$G$32))*$B290+AND(AT$56&lt;'Summary&amp;Assumptions'!$J$31,AT$47&gt;=$FO290,AT$47&lt;=$FP290)*(('Summary&amp;Assumptions'!$H$25*$C290)*(1+'Summary&amp;Assumptions'!$J$29)^(AT$46-1))+AND(AT$56&lt;'Summary&amp;Assumptions'!$J$31,AT$47&gt;=$FQ290,AT$47&lt;=$FR290)*(('Summary&amp;Assumptions'!$H$25*$C290)*(1+'Summary&amp;Assumptions'!$J$29)^(AT$46-1))</f>
        <v>0</v>
      </c>
      <c r="AP290" s="588">
        <f>AND(AU$55&gt;0,SUM($E290:AO290)&lt;'Summary&amp;Assumptions'!$G$32*$B290,$D290&gt;='Summary&amp;Assumptions'!$D$17,AU$47&gt;=$D290,AU$47&lt;=EDATE($D290,'Summary&amp;Assumptions'!$G$32))*$B290+AND(AU$56&lt;'Summary&amp;Assumptions'!$J$31,AU$47&gt;=$FO290,AU$47&lt;=$FP290)*(('Summary&amp;Assumptions'!$H$25*$C290)*(1+'Summary&amp;Assumptions'!$J$29)^(AU$46-1))+AND(AU$56&lt;'Summary&amp;Assumptions'!$J$31,AU$47&gt;=$FQ290,AU$47&lt;=$FR290)*(('Summary&amp;Assumptions'!$H$25*$C290)*(1+'Summary&amp;Assumptions'!$J$29)^(AU$46-1))</f>
        <v>0</v>
      </c>
      <c r="AQ290" s="588">
        <f>AND(AV$55&gt;0,SUM($E290:AP290)&lt;'Summary&amp;Assumptions'!$G$32*$B290,$D290&gt;='Summary&amp;Assumptions'!$D$17,AV$47&gt;=$D290,AV$47&lt;=EDATE($D290,'Summary&amp;Assumptions'!$G$32))*$B290+AND(AV$56&lt;'Summary&amp;Assumptions'!$J$31,AV$47&gt;=$FO290,AV$47&lt;=$FP290)*(('Summary&amp;Assumptions'!$H$25*$C290)*(1+'Summary&amp;Assumptions'!$J$29)^(AV$46-1))+AND(AV$56&lt;'Summary&amp;Assumptions'!$J$31,AV$47&gt;=$FQ290,AV$47&lt;=$FR290)*(('Summary&amp;Assumptions'!$H$25*$C290)*(1+'Summary&amp;Assumptions'!$J$29)^(AV$46-1))</f>
        <v>0</v>
      </c>
      <c r="AR290" s="588">
        <f>AND(AW$55&gt;0,SUM($E290:AQ290)&lt;'Summary&amp;Assumptions'!$G$32*$B290,$D290&gt;='Summary&amp;Assumptions'!$D$17,AW$47&gt;=$D290,AW$47&lt;=EDATE($D290,'Summary&amp;Assumptions'!$G$32))*$B290+AND(AW$56&lt;'Summary&amp;Assumptions'!$J$31,AW$47&gt;=$FO290,AW$47&lt;=$FP290)*(('Summary&amp;Assumptions'!$H$25*$C290)*(1+'Summary&amp;Assumptions'!$J$29)^(AW$46-1))+AND(AW$56&lt;'Summary&amp;Assumptions'!$J$31,AW$47&gt;=$FQ290,AW$47&lt;=$FR290)*(('Summary&amp;Assumptions'!$H$25*$C290)*(1+'Summary&amp;Assumptions'!$J$29)^(AW$46-1))</f>
        <v>0</v>
      </c>
      <c r="AS290" s="588">
        <f>AND(AX$55&gt;0,SUM($E290:AR290)&lt;'Summary&amp;Assumptions'!$G$32*$B290,$D290&gt;='Summary&amp;Assumptions'!$D$17,AX$47&gt;=$D290,AX$47&lt;=EDATE($D290,'Summary&amp;Assumptions'!$G$32))*$B290+AND(AX$56&lt;'Summary&amp;Assumptions'!$J$31,AX$47&gt;=$FO290,AX$47&lt;=$FP290)*(('Summary&amp;Assumptions'!$H$25*$C290)*(1+'Summary&amp;Assumptions'!$J$29)^(AX$46-1))+AND(AX$56&lt;'Summary&amp;Assumptions'!$J$31,AX$47&gt;=$FQ290,AX$47&lt;=$FR290)*(('Summary&amp;Assumptions'!$H$25*$C290)*(1+'Summary&amp;Assumptions'!$J$29)^(AX$46-1))</f>
        <v>0</v>
      </c>
      <c r="AT290" s="588">
        <f>AND(AY$55&gt;0,SUM($E290:AS290)&lt;'Summary&amp;Assumptions'!$G$32*$B290,$D290&gt;='Summary&amp;Assumptions'!$D$17,AY$47&gt;=$D290,AY$47&lt;=EDATE($D290,'Summary&amp;Assumptions'!$G$32))*$B290+AND(AY$56&lt;'Summary&amp;Assumptions'!$J$31,AY$47&gt;=$FO290,AY$47&lt;=$FP290)*(('Summary&amp;Assumptions'!$H$25*$C290)*(1+'Summary&amp;Assumptions'!$J$29)^(AY$46-1))+AND(AY$56&lt;'Summary&amp;Assumptions'!$J$31,AY$47&gt;=$FQ290,AY$47&lt;=$FR290)*(('Summary&amp;Assumptions'!$H$25*$C290)*(1+'Summary&amp;Assumptions'!$J$29)^(AY$46-1))</f>
        <v>0</v>
      </c>
      <c r="AU290" s="588">
        <f>AND(AZ$55&gt;0,SUM($E290:AT290)&lt;'Summary&amp;Assumptions'!$G$32*$B290,$D290&gt;='Summary&amp;Assumptions'!$D$17,AZ$47&gt;=$D290,AZ$47&lt;=EDATE($D290,'Summary&amp;Assumptions'!$G$32))*$B290+AND(AZ$56&lt;'Summary&amp;Assumptions'!$J$31,AZ$47&gt;=$FO290,AZ$47&lt;=$FP290)*(('Summary&amp;Assumptions'!$H$25*$C290)*(1+'Summary&amp;Assumptions'!$J$29)^(AZ$46-1))+AND(AZ$56&lt;'Summary&amp;Assumptions'!$J$31,AZ$47&gt;=$FQ290,AZ$47&lt;=$FR290)*(('Summary&amp;Assumptions'!$H$25*$C290)*(1+'Summary&amp;Assumptions'!$J$29)^(AZ$46-1))</f>
        <v>0</v>
      </c>
      <c r="AV290" s="588">
        <f>AND(BA$55&gt;0,SUM($E290:AU290)&lt;'Summary&amp;Assumptions'!$G$32*$B290,$D290&gt;='Summary&amp;Assumptions'!$D$17,BA$47&gt;=$D290,BA$47&lt;=EDATE($D290,'Summary&amp;Assumptions'!$G$32))*$B290+AND(BA$56&lt;'Summary&amp;Assumptions'!$J$31,BA$47&gt;=$FO290,BA$47&lt;=$FP290)*(('Summary&amp;Assumptions'!$H$25*$C290)*(1+'Summary&amp;Assumptions'!$J$29)^(BA$46-1))+AND(BA$56&lt;'Summary&amp;Assumptions'!$J$31,BA$47&gt;=$FQ290,BA$47&lt;=$FR290)*(('Summary&amp;Assumptions'!$H$25*$C290)*(1+'Summary&amp;Assumptions'!$J$29)^(BA$46-1))</f>
        <v>0</v>
      </c>
      <c r="AW290" s="588">
        <f>AND(BB$55&gt;0,SUM($E290:AV290)&lt;'Summary&amp;Assumptions'!$G$32*$B290,$D290&gt;='Summary&amp;Assumptions'!$D$17,BB$47&gt;=$D290,BB$47&lt;=EDATE($D290,'Summary&amp;Assumptions'!$G$32))*$B290+AND(BB$56&lt;'Summary&amp;Assumptions'!$J$31,BB$47&gt;=$FO290,BB$47&lt;=$FP290)*(('Summary&amp;Assumptions'!$H$25*$C290)*(1+'Summary&amp;Assumptions'!$J$29)^(BB$46-1))+AND(BB$56&lt;'Summary&amp;Assumptions'!$J$31,BB$47&gt;=$FQ290,BB$47&lt;=$FR290)*(('Summary&amp;Assumptions'!$H$25*$C290)*(1+'Summary&amp;Assumptions'!$J$29)^(BB$46-1))</f>
        <v>0</v>
      </c>
      <c r="AX290" s="588">
        <f>AND(BC$55&gt;0,SUM($E290:AW290)&lt;'Summary&amp;Assumptions'!$G$32*$B290,$D290&gt;='Summary&amp;Assumptions'!$D$17,BC$47&gt;=$D290,BC$47&lt;=EDATE($D290,'Summary&amp;Assumptions'!$G$32))*$B290+AND(BC$56&lt;'Summary&amp;Assumptions'!$J$31,BC$47&gt;=$FO290,BC$47&lt;=$FP290)*(('Summary&amp;Assumptions'!$H$25*$C290)*(1+'Summary&amp;Assumptions'!$J$29)^(BC$46-1))+AND(BC$56&lt;'Summary&amp;Assumptions'!$J$31,BC$47&gt;=$FQ290,BC$47&lt;=$FR290)*(('Summary&amp;Assumptions'!$H$25*$C290)*(1+'Summary&amp;Assumptions'!$J$29)^(BC$46-1))</f>
        <v>0</v>
      </c>
      <c r="AY290" s="588">
        <f>AND(BD$55&gt;0,SUM($E290:AX290)&lt;'Summary&amp;Assumptions'!$G$32*$B290,$D290&gt;='Summary&amp;Assumptions'!$D$17,BD$47&gt;=$D290,BD$47&lt;=EDATE($D290,'Summary&amp;Assumptions'!$G$32))*$B290+AND(BD$56&lt;'Summary&amp;Assumptions'!$J$31,BD$47&gt;=$FO290,BD$47&lt;=$FP290)*(('Summary&amp;Assumptions'!$H$25*$C290)*(1+'Summary&amp;Assumptions'!$J$29)^(BD$46-1))+AND(BD$56&lt;'Summary&amp;Assumptions'!$J$31,BD$47&gt;=$FQ290,BD$47&lt;=$FR290)*(('Summary&amp;Assumptions'!$H$25*$C290)*(1+'Summary&amp;Assumptions'!$J$29)^(BD$46-1))</f>
        <v>0</v>
      </c>
      <c r="AZ290" s="588">
        <f>AND(BE$55&gt;0,SUM($E290:AY290)&lt;'Summary&amp;Assumptions'!$G$32*$B290,$D290&gt;='Summary&amp;Assumptions'!$D$17,BE$47&gt;=$D290,BE$47&lt;=EDATE($D290,'Summary&amp;Assumptions'!$G$32))*$B290+AND(BE$56&lt;'Summary&amp;Assumptions'!$J$31,BE$47&gt;=$FO290,BE$47&lt;=$FP290)*(('Summary&amp;Assumptions'!$H$25*$C290)*(1+'Summary&amp;Assumptions'!$J$29)^(BE$46-1))+AND(BE$56&lt;'Summary&amp;Assumptions'!$J$31,BE$47&gt;=$FQ290,BE$47&lt;=$FR290)*(('Summary&amp;Assumptions'!$H$25*$C290)*(1+'Summary&amp;Assumptions'!$J$29)^(BE$46-1))</f>
        <v>0</v>
      </c>
      <c r="BA290" s="588">
        <f>AND(BF$55&gt;0,SUM($E290:AZ290)&lt;'Summary&amp;Assumptions'!$G$32*$B290,$D290&gt;='Summary&amp;Assumptions'!$D$17,BF$47&gt;=$D290,BF$47&lt;=EDATE($D290,'Summary&amp;Assumptions'!$G$32))*$B290+AND(BF$56&lt;'Summary&amp;Assumptions'!$J$31,BF$47&gt;=$FO290,BF$47&lt;=$FP290)*(('Summary&amp;Assumptions'!$H$25*$C290)*(1+'Summary&amp;Assumptions'!$J$29)^(BF$46-1))+AND(BF$56&lt;'Summary&amp;Assumptions'!$J$31,BF$47&gt;=$FQ290,BF$47&lt;=$FR290)*(('Summary&amp;Assumptions'!$H$25*$C290)*(1+'Summary&amp;Assumptions'!$J$29)^(BF$46-1))</f>
        <v>0</v>
      </c>
      <c r="BB290" s="588">
        <f>AND(BG$55&gt;0,SUM($E290:BA290)&lt;'Summary&amp;Assumptions'!$G$32*$B290,$D290&gt;='Summary&amp;Assumptions'!$D$17,BG$47&gt;=$D290,BG$47&lt;=EDATE($D290,'Summary&amp;Assumptions'!$G$32))*$B290+AND(BG$56&lt;'Summary&amp;Assumptions'!$J$31,BG$47&gt;=$FO290,BG$47&lt;=$FP290)*(('Summary&amp;Assumptions'!$H$25*$C290)*(1+'Summary&amp;Assumptions'!$J$29)^(BG$46-1))+AND(BG$56&lt;'Summary&amp;Assumptions'!$J$31,BG$47&gt;=$FQ290,BG$47&lt;=$FR290)*(('Summary&amp;Assumptions'!$H$25*$C290)*(1+'Summary&amp;Assumptions'!$J$29)^(BG$46-1))</f>
        <v>0</v>
      </c>
      <c r="BC290" s="588">
        <f>AND(BH$55&gt;0,SUM($E290:BB290)&lt;'Summary&amp;Assumptions'!$G$32*$B290,$D290&gt;='Summary&amp;Assumptions'!$D$17,BH$47&gt;=$D290,BH$47&lt;=EDATE($D290,'Summary&amp;Assumptions'!$G$32))*$B290+AND(BH$56&lt;'Summary&amp;Assumptions'!$J$31,BH$47&gt;=$FO290,BH$47&lt;=$FP290)*(('Summary&amp;Assumptions'!$H$25*$C290)*(1+'Summary&amp;Assumptions'!$J$29)^(BH$46-1))+AND(BH$56&lt;'Summary&amp;Assumptions'!$J$31,BH$47&gt;=$FQ290,BH$47&lt;=$FR290)*(('Summary&amp;Assumptions'!$H$25*$C290)*(1+'Summary&amp;Assumptions'!$J$29)^(BH$46-1))</f>
        <v>0</v>
      </c>
      <c r="BD290" s="588">
        <f>AND(BI$55&gt;0,SUM($E290:BC290)&lt;'Summary&amp;Assumptions'!$G$32*$B290,$D290&gt;='Summary&amp;Assumptions'!$D$17,BI$47&gt;=$D290,BI$47&lt;=EDATE($D290,'Summary&amp;Assumptions'!$G$32))*$B290+AND(BI$56&lt;'Summary&amp;Assumptions'!$J$31,BI$47&gt;=$FO290,BI$47&lt;=$FP290)*(('Summary&amp;Assumptions'!$H$25*$C290)*(1+'Summary&amp;Assumptions'!$J$29)^(BI$46-1))+AND(BI$56&lt;'Summary&amp;Assumptions'!$J$31,BI$47&gt;=$FQ290,BI$47&lt;=$FR290)*(('Summary&amp;Assumptions'!$H$25*$C290)*(1+'Summary&amp;Assumptions'!$J$29)^(BI$46-1))</f>
        <v>0</v>
      </c>
      <c r="BE290" s="588">
        <f>AND(BJ$55&gt;0,SUM($E290:BD290)&lt;'Summary&amp;Assumptions'!$G$32*$B290,$D290&gt;='Summary&amp;Assumptions'!$D$17,BJ$47&gt;=$D290,BJ$47&lt;=EDATE($D290,'Summary&amp;Assumptions'!$G$32))*$B290+AND(BJ$56&lt;'Summary&amp;Assumptions'!$J$31,BJ$47&gt;=$FO290,BJ$47&lt;=$FP290)*(('Summary&amp;Assumptions'!$H$25*$C290)*(1+'Summary&amp;Assumptions'!$J$29)^(BJ$46-1))+AND(BJ$56&lt;'Summary&amp;Assumptions'!$J$31,BJ$47&gt;=$FQ290,BJ$47&lt;=$FR290)*(('Summary&amp;Assumptions'!$H$25*$C290)*(1+'Summary&amp;Assumptions'!$J$29)^(BJ$46-1))</f>
        <v>0</v>
      </c>
      <c r="BF290" s="588">
        <f>AND(BK$55&gt;0,SUM($E290:BE290)&lt;'Summary&amp;Assumptions'!$G$32*$B290,$D290&gt;='Summary&amp;Assumptions'!$D$17,BK$47&gt;=$D290,BK$47&lt;=EDATE($D290,'Summary&amp;Assumptions'!$G$32))*$B290+AND(BK$56&lt;'Summary&amp;Assumptions'!$J$31,BK$47&gt;=$FO290,BK$47&lt;=$FP290)*(('Summary&amp;Assumptions'!$H$25*$C290)*(1+'Summary&amp;Assumptions'!$J$29)^(BK$46-1))+AND(BK$56&lt;'Summary&amp;Assumptions'!$J$31,BK$47&gt;=$FQ290,BK$47&lt;=$FR290)*(('Summary&amp;Assumptions'!$H$25*$C290)*(1+'Summary&amp;Assumptions'!$J$29)^(BK$46-1))</f>
        <v>0</v>
      </c>
      <c r="BG290" s="588">
        <f>AND(BL$55&gt;0,SUM($E290:BF290)&lt;'Summary&amp;Assumptions'!$G$32*$B290,$D290&gt;='Summary&amp;Assumptions'!$D$17,BL$47&gt;=$D290,BL$47&lt;=EDATE($D290,'Summary&amp;Assumptions'!$G$32))*$B290+AND(BL$56&lt;'Summary&amp;Assumptions'!$J$31,BL$47&gt;=$FO290,BL$47&lt;=$FP290)*(('Summary&amp;Assumptions'!$H$25*$C290)*(1+'Summary&amp;Assumptions'!$J$29)^(BL$46-1))+AND(BL$56&lt;'Summary&amp;Assumptions'!$J$31,BL$47&gt;=$FQ290,BL$47&lt;=$FR290)*(('Summary&amp;Assumptions'!$H$25*$C290)*(1+'Summary&amp;Assumptions'!$J$29)^(BL$46-1))</f>
        <v>0</v>
      </c>
      <c r="BH290" s="588">
        <f>AND(BM$55&gt;0,SUM($E290:BG290)&lt;'Summary&amp;Assumptions'!$G$32*$B290,$D290&gt;='Summary&amp;Assumptions'!$D$17,BM$47&gt;=$D290,BM$47&lt;=EDATE($D290,'Summary&amp;Assumptions'!$G$32))*$B290+AND(BM$56&lt;'Summary&amp;Assumptions'!$J$31,BM$47&gt;=$FO290,BM$47&lt;=$FP290)*(('Summary&amp;Assumptions'!$H$25*$C290)*(1+'Summary&amp;Assumptions'!$J$29)^(BM$46-1))+AND(BM$56&lt;'Summary&amp;Assumptions'!$J$31,BM$47&gt;=$FQ290,BM$47&lt;=$FR290)*(('Summary&amp;Assumptions'!$H$25*$C290)*(1+'Summary&amp;Assumptions'!$J$29)^(BM$46-1))</f>
        <v>0</v>
      </c>
      <c r="BI290" s="588">
        <f>AND(BN$55&gt;0,SUM($E290:BH290)&lt;'Summary&amp;Assumptions'!$G$32*$B290,$D290&gt;='Summary&amp;Assumptions'!$D$17,BN$47&gt;=$D290,BN$47&lt;=EDATE($D290,'Summary&amp;Assumptions'!$G$32))*$B290+AND(BN$56&lt;'Summary&amp;Assumptions'!$J$31,BN$47&gt;=$FO290,BN$47&lt;=$FP290)*(('Summary&amp;Assumptions'!$H$25*$C290)*(1+'Summary&amp;Assumptions'!$J$29)^(BN$46-1))+AND(BN$56&lt;'Summary&amp;Assumptions'!$J$31,BN$47&gt;=$FQ290,BN$47&lt;=$FR290)*(('Summary&amp;Assumptions'!$H$25*$C290)*(1+'Summary&amp;Assumptions'!$J$29)^(BN$46-1))</f>
        <v>0</v>
      </c>
      <c r="BJ290" s="588">
        <f>AND(BO$55&gt;0,SUM($E290:BI290)&lt;'Summary&amp;Assumptions'!$G$32*$B290,$D290&gt;='Summary&amp;Assumptions'!$D$17,BO$47&gt;=$D290,BO$47&lt;=EDATE($D290,'Summary&amp;Assumptions'!$G$32))*$B290+AND(BO$56&lt;'Summary&amp;Assumptions'!$J$31,BO$47&gt;=$FO290,BO$47&lt;=$FP290)*(('Summary&amp;Assumptions'!$H$25*$C290)*(1+'Summary&amp;Assumptions'!$J$29)^(BO$46-1))+AND(BO$56&lt;'Summary&amp;Assumptions'!$J$31,BO$47&gt;=$FQ290,BO$47&lt;=$FR290)*(('Summary&amp;Assumptions'!$H$25*$C290)*(1+'Summary&amp;Assumptions'!$J$29)^(BO$46-1))</f>
        <v>0</v>
      </c>
      <c r="BK290" s="588">
        <f>AND(BP$55&gt;0,SUM($E290:BJ290)&lt;'Summary&amp;Assumptions'!$G$32*$B290,$D290&gt;='Summary&amp;Assumptions'!$D$17,BP$47&gt;=$D290,BP$47&lt;=EDATE($D290,'Summary&amp;Assumptions'!$G$32))*$B290+AND(BP$56&lt;'Summary&amp;Assumptions'!$J$31,BP$47&gt;=$FO290,BP$47&lt;=$FP290)*(('Summary&amp;Assumptions'!$H$25*$C290)*(1+'Summary&amp;Assumptions'!$J$29)^(BP$46-1))+AND(BP$56&lt;'Summary&amp;Assumptions'!$J$31,BP$47&gt;=$FQ290,BP$47&lt;=$FR290)*(('Summary&amp;Assumptions'!$H$25*$C290)*(1+'Summary&amp;Assumptions'!$J$29)^(BP$46-1))</f>
        <v>0</v>
      </c>
      <c r="BL290" s="588">
        <f>AND(BQ$55&gt;0,SUM($E290:BK290)&lt;'Summary&amp;Assumptions'!$G$32*$B290,$D290&gt;='Summary&amp;Assumptions'!$D$17,BQ$47&gt;=$D290,BQ$47&lt;=EDATE($D290,'Summary&amp;Assumptions'!$G$32))*$B290+AND(BQ$56&lt;'Summary&amp;Assumptions'!$J$31,BQ$47&gt;=$FO290,BQ$47&lt;=$FP290)*(('Summary&amp;Assumptions'!$H$25*$C290)*(1+'Summary&amp;Assumptions'!$J$29)^(BQ$46-1))+AND(BQ$56&lt;'Summary&amp;Assumptions'!$J$31,BQ$47&gt;=$FQ290,BQ$47&lt;=$FR290)*(('Summary&amp;Assumptions'!$H$25*$C290)*(1+'Summary&amp;Assumptions'!$J$29)^(BQ$46-1))</f>
        <v>0</v>
      </c>
      <c r="BM290" s="588">
        <f>AND(BR$55&gt;0,SUM($E290:BL290)&lt;'Summary&amp;Assumptions'!$G$32*$B290,$D290&gt;='Summary&amp;Assumptions'!$D$17,BR$47&gt;=$D290,BR$47&lt;=EDATE($D290,'Summary&amp;Assumptions'!$G$32))*$B290+AND(BR$56&lt;'Summary&amp;Assumptions'!$J$31,BR$47&gt;=$FO290,BR$47&lt;=$FP290)*(('Summary&amp;Assumptions'!$H$25*$C290)*(1+'Summary&amp;Assumptions'!$J$29)^(BR$46-1))+AND(BR$56&lt;'Summary&amp;Assumptions'!$J$31,BR$47&gt;=$FQ290,BR$47&lt;=$FR290)*(('Summary&amp;Assumptions'!$H$25*$C290)*(1+'Summary&amp;Assumptions'!$J$29)^(BR$46-1))</f>
        <v>0</v>
      </c>
      <c r="BN290" s="588">
        <f>AND(BS$55&gt;0,SUM($E290:BM290)&lt;'Summary&amp;Assumptions'!$G$32*$B290,$D290&gt;='Summary&amp;Assumptions'!$D$17,BS$47&gt;=$D290,BS$47&lt;=EDATE($D290,'Summary&amp;Assumptions'!$G$32))*$B290+AND(BS$56&lt;'Summary&amp;Assumptions'!$J$31,BS$47&gt;=$FO290,BS$47&lt;=$FP290)*(('Summary&amp;Assumptions'!$H$25*$C290)*(1+'Summary&amp;Assumptions'!$J$29)^(BS$46-1))+AND(BS$56&lt;'Summary&amp;Assumptions'!$J$31,BS$47&gt;=$FQ290,BS$47&lt;=$FR290)*(('Summary&amp;Assumptions'!$H$25*$C290)*(1+'Summary&amp;Assumptions'!$J$29)^(BS$46-1))</f>
        <v>0</v>
      </c>
      <c r="BO290" s="588">
        <f>AND(BT$55&gt;0,SUM($E290:BN290)&lt;'Summary&amp;Assumptions'!$G$32*$B290,$D290&gt;='Summary&amp;Assumptions'!$D$17,BT$47&gt;=$D290,BT$47&lt;=EDATE($D290,'Summary&amp;Assumptions'!$G$32))*$B290+AND(BT$56&lt;'Summary&amp;Assumptions'!$J$31,BT$47&gt;=$FO290,BT$47&lt;=$FP290)*(('Summary&amp;Assumptions'!$H$25*$C290)*(1+'Summary&amp;Assumptions'!$J$29)^(BT$46-1))+AND(BT$56&lt;'Summary&amp;Assumptions'!$J$31,BT$47&gt;=$FQ290,BT$47&lt;=$FR290)*(('Summary&amp;Assumptions'!$H$25*$C290)*(1+'Summary&amp;Assumptions'!$J$29)^(BT$46-1))</f>
        <v>0</v>
      </c>
      <c r="BP290" s="588">
        <f>AND(BU$55&gt;0,SUM($E290:BO290)&lt;'Summary&amp;Assumptions'!$G$32*$B290,$D290&gt;='Summary&amp;Assumptions'!$D$17,BU$47&gt;=$D290,BU$47&lt;=EDATE($D290,'Summary&amp;Assumptions'!$G$32))*$B290+AND(BU$56&lt;'Summary&amp;Assumptions'!$J$31,BU$47&gt;=$FO290,BU$47&lt;=$FP290)*(('Summary&amp;Assumptions'!$H$25*$C290)*(1+'Summary&amp;Assumptions'!$J$29)^(BU$46-1))+AND(BU$56&lt;'Summary&amp;Assumptions'!$J$31,BU$47&gt;=$FQ290,BU$47&lt;=$FR290)*(('Summary&amp;Assumptions'!$H$25*$C290)*(1+'Summary&amp;Assumptions'!$J$29)^(BU$46-1))</f>
        <v>0</v>
      </c>
      <c r="BQ290" s="588">
        <f>AND(BV$55&gt;0,SUM($E290:BP290)&lt;'Summary&amp;Assumptions'!$G$32*$B290,$D290&gt;='Summary&amp;Assumptions'!$D$17,BV$47&gt;=$D290,BV$47&lt;=EDATE($D290,'Summary&amp;Assumptions'!$G$32))*$B290+AND(BV$56&lt;'Summary&amp;Assumptions'!$J$31,BV$47&gt;=$FO290,BV$47&lt;=$FP290)*(('Summary&amp;Assumptions'!$H$25*$C290)*(1+'Summary&amp;Assumptions'!$J$29)^(BV$46-1))+AND(BV$56&lt;'Summary&amp;Assumptions'!$J$31,BV$47&gt;=$FQ290,BV$47&lt;=$FR290)*(('Summary&amp;Assumptions'!$H$25*$C290)*(1+'Summary&amp;Assumptions'!$J$29)^(BV$46-1))</f>
        <v>0</v>
      </c>
      <c r="BR290" s="588">
        <f>AND(BW$55&gt;0,SUM($E290:BQ290)&lt;'Summary&amp;Assumptions'!$G$32*$B290,$D290&gt;='Summary&amp;Assumptions'!$D$17,BW$47&gt;=$D290,BW$47&lt;=EDATE($D290,'Summary&amp;Assumptions'!$G$32))*$B290+AND(BW$56&lt;'Summary&amp;Assumptions'!$J$31,BW$47&gt;=$FO290,BW$47&lt;=$FP290)*(('Summary&amp;Assumptions'!$H$25*$C290)*(1+'Summary&amp;Assumptions'!$J$29)^(BW$46-1))+AND(BW$56&lt;'Summary&amp;Assumptions'!$J$31,BW$47&gt;=$FQ290,BW$47&lt;=$FR290)*(('Summary&amp;Assumptions'!$H$25*$C290)*(1+'Summary&amp;Assumptions'!$J$29)^(BW$46-1))</f>
        <v>0</v>
      </c>
      <c r="BS290" s="588">
        <f>AND(BX$55&gt;0,SUM($E290:BR290)&lt;'Summary&amp;Assumptions'!$G$32*$B290,$D290&gt;='Summary&amp;Assumptions'!$D$17,BX$47&gt;=$D290,BX$47&lt;=EDATE($D290,'Summary&amp;Assumptions'!$G$32))*$B290+AND(BX$56&lt;'Summary&amp;Assumptions'!$J$31,BX$47&gt;=$FO290,BX$47&lt;=$FP290)*(('Summary&amp;Assumptions'!$H$25*$C290)*(1+'Summary&amp;Assumptions'!$J$29)^(BX$46-1))+AND(BX$56&lt;'Summary&amp;Assumptions'!$J$31,BX$47&gt;=$FQ290,BX$47&lt;=$FR290)*(('Summary&amp;Assumptions'!$H$25*$C290)*(1+'Summary&amp;Assumptions'!$J$29)^(BX$46-1))</f>
        <v>0</v>
      </c>
      <c r="BT290" s="588">
        <f>AND(BY$55&gt;0,SUM($E290:BS290)&lt;'Summary&amp;Assumptions'!$G$32*$B290,$D290&gt;='Summary&amp;Assumptions'!$D$17,BY$47&gt;=$D290,BY$47&lt;=EDATE($D290,'Summary&amp;Assumptions'!$G$32))*$B290+AND(BY$56&lt;'Summary&amp;Assumptions'!$J$31,BY$47&gt;=$FO290,BY$47&lt;=$FP290)*(('Summary&amp;Assumptions'!$H$25*$C290)*(1+'Summary&amp;Assumptions'!$J$29)^(BY$46-1))+AND(BY$56&lt;'Summary&amp;Assumptions'!$J$31,BY$47&gt;=$FQ290,BY$47&lt;=$FR290)*(('Summary&amp;Assumptions'!$H$25*$C290)*(1+'Summary&amp;Assumptions'!$J$29)^(BY$46-1))</f>
        <v>0</v>
      </c>
      <c r="BU290" s="588">
        <f>AND(BZ$55&gt;0,SUM($E290:BT290)&lt;'Summary&amp;Assumptions'!$G$32*$B290,$D290&gt;='Summary&amp;Assumptions'!$D$17,BZ$47&gt;=$D290,BZ$47&lt;=EDATE($D290,'Summary&amp;Assumptions'!$G$32))*$B290+AND(BZ$56&lt;'Summary&amp;Assumptions'!$J$31,BZ$47&gt;=$FO290,BZ$47&lt;=$FP290)*(('Summary&amp;Assumptions'!$H$25*$C290)*(1+'Summary&amp;Assumptions'!$J$29)^(BZ$46-1))+AND(BZ$56&lt;'Summary&amp;Assumptions'!$J$31,BZ$47&gt;=$FQ290,BZ$47&lt;=$FR290)*(('Summary&amp;Assumptions'!$H$25*$C290)*(1+'Summary&amp;Assumptions'!$J$29)^(BZ$46-1))</f>
        <v>0</v>
      </c>
      <c r="BV290" s="588">
        <f>AND(CA$55&gt;0,SUM($E290:BU290)&lt;'Summary&amp;Assumptions'!$G$32*$B290,$D290&gt;='Summary&amp;Assumptions'!$D$17,CA$47&gt;=$D290,CA$47&lt;=EDATE($D290,'Summary&amp;Assumptions'!$G$32))*$B290+AND(CA$56&lt;'Summary&amp;Assumptions'!$J$31,CA$47&gt;=$FO290,CA$47&lt;=$FP290)*(('Summary&amp;Assumptions'!$H$25*$C290)*(1+'Summary&amp;Assumptions'!$J$29)^(CA$46-1))+AND(CA$56&lt;'Summary&amp;Assumptions'!$J$31,CA$47&gt;=$FQ290,CA$47&lt;=$FR290)*(('Summary&amp;Assumptions'!$H$25*$C290)*(1+'Summary&amp;Assumptions'!$J$29)^(CA$46-1))</f>
        <v>0</v>
      </c>
      <c r="BW290" s="588">
        <f>AND(CB$55&gt;0,SUM($E290:BV290)&lt;'Summary&amp;Assumptions'!$G$32*$B290,$D290&gt;='Summary&amp;Assumptions'!$D$17,CB$47&gt;=$D290,CB$47&lt;=EDATE($D290,'Summary&amp;Assumptions'!$G$32))*$B290+AND(CB$56&lt;'Summary&amp;Assumptions'!$J$31,CB$47&gt;=$FO290,CB$47&lt;=$FP290)*(('Summary&amp;Assumptions'!$H$25*$C290)*(1+'Summary&amp;Assumptions'!$J$29)^(CB$46-1))+AND(CB$56&lt;'Summary&amp;Assumptions'!$J$31,CB$47&gt;=$FQ290,CB$47&lt;=$FR290)*(('Summary&amp;Assumptions'!$H$25*$C290)*(1+'Summary&amp;Assumptions'!$J$29)^(CB$46-1))</f>
        <v>0</v>
      </c>
      <c r="BX290" s="588">
        <f>AND(CC$55&gt;0,SUM($E290:BW290)&lt;'Summary&amp;Assumptions'!$G$32*$B290,$D290&gt;='Summary&amp;Assumptions'!$D$17,CC$47&gt;=$D290,CC$47&lt;=EDATE($D290,'Summary&amp;Assumptions'!$G$32))*$B290+AND(CC$56&lt;'Summary&amp;Assumptions'!$J$31,CC$47&gt;=$FO290,CC$47&lt;=$FP290)*(('Summary&amp;Assumptions'!$H$25*$C290)*(1+'Summary&amp;Assumptions'!$J$29)^(CC$46-1))+AND(CC$56&lt;'Summary&amp;Assumptions'!$J$31,CC$47&gt;=$FQ290,CC$47&lt;=$FR290)*(('Summary&amp;Assumptions'!$H$25*$C290)*(1+'Summary&amp;Assumptions'!$J$29)^(CC$46-1))</f>
        <v>0</v>
      </c>
      <c r="BY290" s="588">
        <f>AND(CD$55&gt;0,SUM($E290:BX290)&lt;'Summary&amp;Assumptions'!$G$32*$B290,$D290&gt;='Summary&amp;Assumptions'!$D$17,CD$47&gt;=$D290,CD$47&lt;=EDATE($D290,'Summary&amp;Assumptions'!$G$32))*$B290+AND(CD$56&lt;'Summary&amp;Assumptions'!$J$31,CD$47&gt;=$FO290,CD$47&lt;=$FP290)*(('Summary&amp;Assumptions'!$H$25*$C290)*(1+'Summary&amp;Assumptions'!$J$29)^(CD$46-1))+AND(CD$56&lt;'Summary&amp;Assumptions'!$J$31,CD$47&gt;=$FQ290,CD$47&lt;=$FR290)*(('Summary&amp;Assumptions'!$H$25*$C290)*(1+'Summary&amp;Assumptions'!$J$29)^(CD$46-1))</f>
        <v>0</v>
      </c>
      <c r="BZ290" s="588">
        <f>AND(CE$55&gt;0,SUM($E290:BY290)&lt;'Summary&amp;Assumptions'!$G$32*$B290,$D290&gt;='Summary&amp;Assumptions'!$D$17,CE$47&gt;=$D290,CE$47&lt;=EDATE($D290,'Summary&amp;Assumptions'!$G$32))*$B290+AND(CE$56&lt;'Summary&amp;Assumptions'!$J$31,CE$47&gt;=$FO290,CE$47&lt;=$FP290)*(('Summary&amp;Assumptions'!$H$25*$C290)*(1+'Summary&amp;Assumptions'!$J$29)^(CE$46-1))+AND(CE$56&lt;'Summary&amp;Assumptions'!$J$31,CE$47&gt;=$FQ290,CE$47&lt;=$FR290)*(('Summary&amp;Assumptions'!$H$25*$C290)*(1+'Summary&amp;Assumptions'!$J$29)^(CE$46-1))</f>
        <v>0</v>
      </c>
      <c r="CA290" s="588">
        <f>AND(CF$55&gt;0,SUM($E290:BZ290)&lt;'Summary&amp;Assumptions'!$G$32*$B290,$D290&gt;='Summary&amp;Assumptions'!$D$17,CF$47&gt;=$D290,CF$47&lt;=EDATE($D290,'Summary&amp;Assumptions'!$G$32))*$B290+AND(CF$56&lt;'Summary&amp;Assumptions'!$J$31,CF$47&gt;=$FO290,CF$47&lt;=$FP290)*(('Summary&amp;Assumptions'!$H$25*$C290)*(1+'Summary&amp;Assumptions'!$J$29)^(CF$46-1))+AND(CF$56&lt;'Summary&amp;Assumptions'!$J$31,CF$47&gt;=$FQ290,CF$47&lt;=$FR290)*(('Summary&amp;Assumptions'!$H$25*$C290)*(1+'Summary&amp;Assumptions'!$J$29)^(CF$46-1))</f>
        <v>0</v>
      </c>
      <c r="CB290" s="588">
        <f>AND(CG$55&gt;0,SUM($E290:CA290)&lt;'Summary&amp;Assumptions'!$G$32*$B290,$D290&gt;='Summary&amp;Assumptions'!$D$17,CG$47&gt;=$D290,CG$47&lt;=EDATE($D290,'Summary&amp;Assumptions'!$G$32))*$B290+AND(CG$56&lt;'Summary&amp;Assumptions'!$J$31,CG$47&gt;=$FO290,CG$47&lt;=$FP290)*(('Summary&amp;Assumptions'!$H$25*$C290)*(1+'Summary&amp;Assumptions'!$J$29)^(CG$46-1))+AND(CG$56&lt;'Summary&amp;Assumptions'!$J$31,CG$47&gt;=$FQ290,CG$47&lt;=$FR290)*(('Summary&amp;Assumptions'!$H$25*$C290)*(1+'Summary&amp;Assumptions'!$J$29)^(CG$46-1))</f>
        <v>0</v>
      </c>
      <c r="CC290" s="588">
        <f>AND(CH$55&gt;0,SUM($E290:CB290)&lt;'Summary&amp;Assumptions'!$G$32*$B290,$D290&gt;='Summary&amp;Assumptions'!$D$17,CH$47&gt;=$D290,CH$47&lt;=EDATE($D290,'Summary&amp;Assumptions'!$G$32))*$B290+AND(CH$56&lt;'Summary&amp;Assumptions'!$J$31,CH$47&gt;=$FO290,CH$47&lt;=$FP290)*(('Summary&amp;Assumptions'!$H$25*$C290)*(1+'Summary&amp;Assumptions'!$J$29)^(CH$46-1))+AND(CH$56&lt;'Summary&amp;Assumptions'!$J$31,CH$47&gt;=$FQ290,CH$47&lt;=$FR290)*(('Summary&amp;Assumptions'!$H$25*$C290)*(1+'Summary&amp;Assumptions'!$J$29)^(CH$46-1))</f>
        <v>0</v>
      </c>
      <c r="CD290" s="588">
        <f>AND(CI$55&gt;0,SUM($E290:CC290)&lt;'Summary&amp;Assumptions'!$G$32*$B290,$D290&gt;='Summary&amp;Assumptions'!$D$17,CI$47&gt;=$D290,CI$47&lt;=EDATE($D290,'Summary&amp;Assumptions'!$G$32))*$B290+AND(CI$56&lt;'Summary&amp;Assumptions'!$J$31,CI$47&gt;=$FO290,CI$47&lt;=$FP290)*(('Summary&amp;Assumptions'!$H$25*$C290)*(1+'Summary&amp;Assumptions'!$J$29)^(CI$46-1))+AND(CI$56&lt;'Summary&amp;Assumptions'!$J$31,CI$47&gt;=$FQ290,CI$47&lt;=$FR290)*(('Summary&amp;Assumptions'!$H$25*$C290)*(1+'Summary&amp;Assumptions'!$J$29)^(CI$46-1))</f>
        <v>0</v>
      </c>
      <c r="CE290" s="588">
        <f>AND(CJ$55&gt;0,SUM($E290:CD290)&lt;'Summary&amp;Assumptions'!$G$32*$B290,$D290&gt;='Summary&amp;Assumptions'!$D$17,CJ$47&gt;=$D290,CJ$47&lt;=EDATE($D290,'Summary&amp;Assumptions'!$G$32))*$B290+AND(CJ$56&lt;'Summary&amp;Assumptions'!$J$31,CJ$47&gt;=$FO290,CJ$47&lt;=$FP290)*(('Summary&amp;Assumptions'!$H$25*$C290)*(1+'Summary&amp;Assumptions'!$J$29)^(CJ$46-1))+AND(CJ$56&lt;'Summary&amp;Assumptions'!$J$31,CJ$47&gt;=$FQ290,CJ$47&lt;=$FR290)*(('Summary&amp;Assumptions'!$H$25*$C290)*(1+'Summary&amp;Assumptions'!$J$29)^(CJ$46-1))</f>
        <v>0</v>
      </c>
      <c r="CF290" s="588">
        <f>AND(CK$55&gt;0,SUM($E290:CE290)&lt;'Summary&amp;Assumptions'!$G$32*$B290,$D290&gt;='Summary&amp;Assumptions'!$D$17,CK$47&gt;=$D290,CK$47&lt;=EDATE($D290,'Summary&amp;Assumptions'!$G$32))*$B290+AND(CK$56&lt;'Summary&amp;Assumptions'!$J$31,CK$47&gt;=$FO290,CK$47&lt;=$FP290)*(('Summary&amp;Assumptions'!$H$25*$C290)*(1+'Summary&amp;Assumptions'!$J$29)^(CK$46-1))+AND(CK$56&lt;'Summary&amp;Assumptions'!$J$31,CK$47&gt;=$FQ290,CK$47&lt;=$FR290)*(('Summary&amp;Assumptions'!$H$25*$C290)*(1+'Summary&amp;Assumptions'!$J$29)^(CK$46-1))</f>
        <v>0</v>
      </c>
      <c r="CG290" s="588">
        <f>AND(CL$55&gt;0,SUM($E290:CF290)&lt;'Summary&amp;Assumptions'!$G$32*$B290,$D290&gt;='Summary&amp;Assumptions'!$D$17,CL$47&gt;=$D290,CL$47&lt;=EDATE($D290,'Summary&amp;Assumptions'!$G$32))*$B290+AND(CL$56&lt;'Summary&amp;Assumptions'!$J$31,CL$47&gt;=$FO290,CL$47&lt;=$FP290)*(('Summary&amp;Assumptions'!$H$25*$C290)*(1+'Summary&amp;Assumptions'!$J$29)^(CL$46-1))+AND(CL$56&lt;'Summary&amp;Assumptions'!$J$31,CL$47&gt;=$FQ290,CL$47&lt;=$FR290)*(('Summary&amp;Assumptions'!$H$25*$C290)*(1+'Summary&amp;Assumptions'!$J$29)^(CL$46-1))</f>
        <v>0</v>
      </c>
      <c r="CH290" s="588">
        <f>AND(CM$55&gt;0,SUM($E290:CG290)&lt;'Summary&amp;Assumptions'!$G$32*$B290,$D290&gt;='Summary&amp;Assumptions'!$D$17,CM$47&gt;=$D290,CM$47&lt;=EDATE($D290,'Summary&amp;Assumptions'!$G$32))*$B290+AND(CM$56&lt;'Summary&amp;Assumptions'!$J$31,CM$47&gt;=$FO290,CM$47&lt;=$FP290)*(('Summary&amp;Assumptions'!$H$25*$C290)*(1+'Summary&amp;Assumptions'!$J$29)^(CM$46-1))+AND(CM$56&lt;'Summary&amp;Assumptions'!$J$31,CM$47&gt;=$FQ290,CM$47&lt;=$FR290)*(('Summary&amp;Assumptions'!$H$25*$C290)*(1+'Summary&amp;Assumptions'!$J$29)^(CM$46-1))</f>
        <v>0</v>
      </c>
      <c r="CI290" s="588">
        <f>AND(CN$55&gt;0,SUM($E290:CH290)&lt;'Summary&amp;Assumptions'!$G$32*$B290,$D290&gt;='Summary&amp;Assumptions'!$D$17,CN$47&gt;=$D290,CN$47&lt;=EDATE($D290,'Summary&amp;Assumptions'!$G$32))*$B290+AND(CN$56&lt;'Summary&amp;Assumptions'!$J$31,CN$47&gt;=$FO290,CN$47&lt;=$FP290)*(('Summary&amp;Assumptions'!$H$25*$C290)*(1+'Summary&amp;Assumptions'!$J$29)^(CN$46-1))+AND(CN$56&lt;'Summary&amp;Assumptions'!$J$31,CN$47&gt;=$FQ290,CN$47&lt;=$FR290)*(('Summary&amp;Assumptions'!$H$25*$C290)*(1+'Summary&amp;Assumptions'!$J$29)^(CN$46-1))</f>
        <v>0</v>
      </c>
      <c r="CJ290" s="588">
        <f>AND(CO$55&gt;0,SUM($E290:CI290)&lt;'Summary&amp;Assumptions'!$G$32*$B290,$D290&gt;='Summary&amp;Assumptions'!$D$17,CO$47&gt;=$D290,CO$47&lt;=EDATE($D290,'Summary&amp;Assumptions'!$G$32))*$B290+AND(CO$56&lt;'Summary&amp;Assumptions'!$J$31,CO$47&gt;=$FO290,CO$47&lt;=$FP290)*(('Summary&amp;Assumptions'!$H$25*$C290)*(1+'Summary&amp;Assumptions'!$J$29)^(CO$46-1))+AND(CO$56&lt;'Summary&amp;Assumptions'!$J$31,CO$47&gt;=$FQ290,CO$47&lt;=$FR290)*(('Summary&amp;Assumptions'!$H$25*$C290)*(1+'Summary&amp;Assumptions'!$J$29)^(CO$46-1))</f>
        <v>0</v>
      </c>
      <c r="CK290" s="588">
        <f>AND(CP$55&gt;0,SUM($E290:CJ290)&lt;'Summary&amp;Assumptions'!$G$32*$B290,$D290&gt;='Summary&amp;Assumptions'!$D$17,CP$47&gt;=$D290,CP$47&lt;=EDATE($D290,'Summary&amp;Assumptions'!$G$32))*$B290+AND(CP$56&lt;'Summary&amp;Assumptions'!$J$31,CP$47&gt;=$FO290,CP$47&lt;=$FP290)*(('Summary&amp;Assumptions'!$H$25*$C290)*(1+'Summary&amp;Assumptions'!$J$29)^(CP$46-1))+AND(CP$56&lt;'Summary&amp;Assumptions'!$J$31,CP$47&gt;=$FQ290,CP$47&lt;=$FR290)*(('Summary&amp;Assumptions'!$H$25*$C290)*(1+'Summary&amp;Assumptions'!$J$29)^(CP$46-1))</f>
        <v>0</v>
      </c>
      <c r="CL290" s="588">
        <f>AND(CQ$55&gt;0,SUM($E290:CK290)&lt;'Summary&amp;Assumptions'!$G$32*$B290,$D290&gt;='Summary&amp;Assumptions'!$D$17,CQ$47&gt;=$D290,CQ$47&lt;=EDATE($D290,'Summary&amp;Assumptions'!$G$32))*$B290+AND(CQ$56&lt;'Summary&amp;Assumptions'!$J$31,CQ$47&gt;=$FO290,CQ$47&lt;=$FP290)*(('Summary&amp;Assumptions'!$H$25*$C290)*(1+'Summary&amp;Assumptions'!$J$29)^(CQ$46-1))+AND(CQ$56&lt;'Summary&amp;Assumptions'!$J$31,CQ$47&gt;=$FQ290,CQ$47&lt;=$FR290)*(('Summary&amp;Assumptions'!$H$25*$C290)*(1+'Summary&amp;Assumptions'!$J$29)^(CQ$46-1))</f>
        <v>0</v>
      </c>
      <c r="CM290" s="588">
        <f>AND(CR$55&gt;0,SUM($E290:CL290)&lt;'Summary&amp;Assumptions'!$G$32*$B290,$D290&gt;='Summary&amp;Assumptions'!$D$17,CR$47&gt;=$D290,CR$47&lt;=EDATE($D290,'Summary&amp;Assumptions'!$G$32))*$B290+AND(CR$56&lt;'Summary&amp;Assumptions'!$J$31,CR$47&gt;=$FO290,CR$47&lt;=$FP290)*(('Summary&amp;Assumptions'!$H$25*$C290)*(1+'Summary&amp;Assumptions'!$J$29)^(CR$46-1))+AND(CR$56&lt;'Summary&amp;Assumptions'!$J$31,CR$47&gt;=$FQ290,CR$47&lt;=$FR290)*(('Summary&amp;Assumptions'!$H$25*$C290)*(1+'Summary&amp;Assumptions'!$J$29)^(CR$46-1))</f>
        <v>0</v>
      </c>
      <c r="CN290" s="588">
        <f>AND(CS$55&gt;0,SUM($E290:CM290)&lt;'Summary&amp;Assumptions'!$G$32*$B290,$D290&gt;='Summary&amp;Assumptions'!$D$17,CS$47&gt;=$D290,CS$47&lt;=EDATE($D290,'Summary&amp;Assumptions'!$G$32))*$B290+AND(CS$56&lt;'Summary&amp;Assumptions'!$J$31,CS$47&gt;=$FO290,CS$47&lt;=$FP290)*(('Summary&amp;Assumptions'!$H$25*$C290)*(1+'Summary&amp;Assumptions'!$J$29)^(CS$46-1))+AND(CS$56&lt;'Summary&amp;Assumptions'!$J$31,CS$47&gt;=$FQ290,CS$47&lt;=$FR290)*(('Summary&amp;Assumptions'!$H$25*$C290)*(1+'Summary&amp;Assumptions'!$J$29)^(CS$46-1))</f>
        <v>0</v>
      </c>
      <c r="CO290" s="588">
        <f>AND(CT$55&gt;0,SUM($E290:CN290)&lt;'Summary&amp;Assumptions'!$G$32*$B290,$D290&gt;='Summary&amp;Assumptions'!$D$17,CT$47&gt;=$D290,CT$47&lt;=EDATE($D290,'Summary&amp;Assumptions'!$G$32))*$B290+AND(CT$56&lt;'Summary&amp;Assumptions'!$J$31,CT$47&gt;=$FO290,CT$47&lt;=$FP290)*(('Summary&amp;Assumptions'!$H$25*$C290)*(1+'Summary&amp;Assumptions'!$J$29)^(CT$46-1))+AND(CT$56&lt;'Summary&amp;Assumptions'!$J$31,CT$47&gt;=$FQ290,CT$47&lt;=$FR290)*(('Summary&amp;Assumptions'!$H$25*$C290)*(1+'Summary&amp;Assumptions'!$J$29)^(CT$46-1))</f>
        <v>0</v>
      </c>
      <c r="CP290" s="588">
        <f>AND(CU$55&gt;0,SUM($E290:CO290)&lt;'Summary&amp;Assumptions'!$G$32*$B290,$D290&gt;='Summary&amp;Assumptions'!$D$17,CU$47&gt;=$D290,CU$47&lt;=EDATE($D290,'Summary&amp;Assumptions'!$G$32))*$B290+AND(CU$56&lt;'Summary&amp;Assumptions'!$J$31,CU$47&gt;=$FO290,CU$47&lt;=$FP290)*(('Summary&amp;Assumptions'!$H$25*$C290)*(1+'Summary&amp;Assumptions'!$J$29)^(CU$46-1))+AND(CU$56&lt;'Summary&amp;Assumptions'!$J$31,CU$47&gt;=$FQ290,CU$47&lt;=$FR290)*(('Summary&amp;Assumptions'!$H$25*$C290)*(1+'Summary&amp;Assumptions'!$J$29)^(CU$46-1))</f>
        <v>0</v>
      </c>
      <c r="CQ290" s="588">
        <f>AND(CV$55&gt;0,SUM($E290:CP290)&lt;'Summary&amp;Assumptions'!$G$32*$B290,$D290&gt;='Summary&amp;Assumptions'!$D$17,CV$47&gt;=$D290,CV$47&lt;=EDATE($D290,'Summary&amp;Assumptions'!$G$32))*$B290+AND(CV$56&lt;'Summary&amp;Assumptions'!$J$31,CV$47&gt;=$FO290,CV$47&lt;=$FP290)*(('Summary&amp;Assumptions'!$H$25*$C290)*(1+'Summary&amp;Assumptions'!$J$29)^(CV$46-1))+AND(CV$56&lt;'Summary&amp;Assumptions'!$J$31,CV$47&gt;=$FQ290,CV$47&lt;=$FR290)*(('Summary&amp;Assumptions'!$H$25*$C290)*(1+'Summary&amp;Assumptions'!$J$29)^(CV$46-1))</f>
        <v>0</v>
      </c>
      <c r="CR290" s="588">
        <f>AND(CW$55&gt;0,SUM($E290:CQ290)&lt;'Summary&amp;Assumptions'!$G$32*$B290,$D290&gt;='Summary&amp;Assumptions'!$D$17,CW$47&gt;=$D290,CW$47&lt;=EDATE($D290,'Summary&amp;Assumptions'!$G$32))*$B290+AND(CW$56&lt;'Summary&amp;Assumptions'!$J$31,CW$47&gt;=$FO290,CW$47&lt;=$FP290)*(('Summary&amp;Assumptions'!$H$25*$C290)*(1+'Summary&amp;Assumptions'!$J$29)^(CW$46-1))+AND(CW$56&lt;'Summary&amp;Assumptions'!$J$31,CW$47&gt;=$FQ290,CW$47&lt;=$FR290)*(('Summary&amp;Assumptions'!$H$25*$C290)*(1+'Summary&amp;Assumptions'!$J$29)^(CW$46-1))</f>
        <v>0</v>
      </c>
      <c r="CS290" s="588">
        <f>AND(CX$55&gt;0,SUM($E290:CR290)&lt;'Summary&amp;Assumptions'!$G$32*$B290,$D290&gt;='Summary&amp;Assumptions'!$D$17,CX$47&gt;=$D290,CX$47&lt;=EDATE($D290,'Summary&amp;Assumptions'!$G$32))*$B290+AND(CX$56&lt;'Summary&amp;Assumptions'!$J$31,CX$47&gt;=$FO290,CX$47&lt;=$FP290)*(('Summary&amp;Assumptions'!$H$25*$C290)*(1+'Summary&amp;Assumptions'!$J$29)^(CX$46-1))+AND(CX$56&lt;'Summary&amp;Assumptions'!$J$31,CX$47&gt;=$FQ290,CX$47&lt;=$FR290)*(('Summary&amp;Assumptions'!$H$25*$C290)*(1+'Summary&amp;Assumptions'!$J$29)^(CX$46-1))</f>
        <v>0</v>
      </c>
      <c r="CT290" s="588">
        <f>AND(CY$55&gt;0,SUM($E290:CS290)&lt;'Summary&amp;Assumptions'!$G$32*$B290,$D290&gt;='Summary&amp;Assumptions'!$D$17,CY$47&gt;=$D290,CY$47&lt;=EDATE($D290,'Summary&amp;Assumptions'!$G$32))*$B290+AND(CY$56&lt;'Summary&amp;Assumptions'!$J$31,CY$47&gt;=$FO290,CY$47&lt;=$FP290)*(('Summary&amp;Assumptions'!$H$25*$C290)*(1+'Summary&amp;Assumptions'!$J$29)^(CY$46-1))+AND(CY$56&lt;'Summary&amp;Assumptions'!$J$31,CY$47&gt;=$FQ290,CY$47&lt;=$FR290)*(('Summary&amp;Assumptions'!$H$25*$C290)*(1+'Summary&amp;Assumptions'!$J$29)^(CY$46-1))</f>
        <v>0</v>
      </c>
      <c r="CU290" s="588">
        <f>AND(CZ$55&gt;0,SUM($E290:CT290)&lt;'Summary&amp;Assumptions'!$G$32*$B290,$D290&gt;='Summary&amp;Assumptions'!$D$17,CZ$47&gt;=$D290,CZ$47&lt;=EDATE($D290,'Summary&amp;Assumptions'!$G$32))*$B290+AND(CZ$56&lt;'Summary&amp;Assumptions'!$J$31,CZ$47&gt;=$FO290,CZ$47&lt;=$FP290)*(('Summary&amp;Assumptions'!$H$25*$C290)*(1+'Summary&amp;Assumptions'!$J$29)^(CZ$46-1))+AND(CZ$56&lt;'Summary&amp;Assumptions'!$J$31,CZ$47&gt;=$FQ290,CZ$47&lt;=$FR290)*(('Summary&amp;Assumptions'!$H$25*$C290)*(1+'Summary&amp;Assumptions'!$J$29)^(CZ$46-1))</f>
        <v>0</v>
      </c>
      <c r="CV290" s="588">
        <f>AND(DA$55&gt;0,SUM($E290:CU290)&lt;'Summary&amp;Assumptions'!$G$32*$B290,$D290&gt;='Summary&amp;Assumptions'!$D$17,DA$47&gt;=$D290,DA$47&lt;=EDATE($D290,'Summary&amp;Assumptions'!$G$32))*$B290+AND(DA$56&lt;'Summary&amp;Assumptions'!$J$31,DA$47&gt;=$FO290,DA$47&lt;=$FP290)*(('Summary&amp;Assumptions'!$H$25*$C290)*(1+'Summary&amp;Assumptions'!$J$29)^(DA$46-1))+AND(DA$56&lt;'Summary&amp;Assumptions'!$J$31,DA$47&gt;=$FQ290,DA$47&lt;=$FR290)*(('Summary&amp;Assumptions'!$H$25*$C290)*(1+'Summary&amp;Assumptions'!$J$29)^(DA$46-1))</f>
        <v>0</v>
      </c>
      <c r="CW290" s="588">
        <f>AND(DB$55&gt;0,SUM($E290:CV290)&lt;'Summary&amp;Assumptions'!$G$32*$B290,$D290&gt;='Summary&amp;Assumptions'!$D$17,DB$47&gt;=$D290,DB$47&lt;=EDATE($D290,'Summary&amp;Assumptions'!$G$32))*$B290+AND(DB$56&lt;'Summary&amp;Assumptions'!$J$31,DB$47&gt;=$FO290,DB$47&lt;=$FP290)*(('Summary&amp;Assumptions'!$H$25*$C290)*(1+'Summary&amp;Assumptions'!$J$29)^(DB$46-1))+AND(DB$56&lt;'Summary&amp;Assumptions'!$J$31,DB$47&gt;=$FQ290,DB$47&lt;=$FR290)*(('Summary&amp;Assumptions'!$H$25*$C290)*(1+'Summary&amp;Assumptions'!$J$29)^(DB$46-1))</f>
        <v>0</v>
      </c>
      <c r="CX290" s="588">
        <f>AND(DC$55&gt;0,SUM($E290:CW290)&lt;'Summary&amp;Assumptions'!$G$32*$B290,$D290&gt;='Summary&amp;Assumptions'!$D$17,DC$47&gt;=$D290,DC$47&lt;=EDATE($D290,'Summary&amp;Assumptions'!$G$32))*$B290+AND(DC$56&lt;'Summary&amp;Assumptions'!$J$31,DC$47&gt;=$FO290,DC$47&lt;=$FP290)*(('Summary&amp;Assumptions'!$H$25*$C290)*(1+'Summary&amp;Assumptions'!$J$29)^(DC$46-1))+AND(DC$56&lt;'Summary&amp;Assumptions'!$J$31,DC$47&gt;=$FQ290,DC$47&lt;=$FR290)*(('Summary&amp;Assumptions'!$H$25*$C290)*(1+'Summary&amp;Assumptions'!$J$29)^(DC$46-1))</f>
        <v>0</v>
      </c>
      <c r="CY290" s="588">
        <f>AND(DD$55&gt;0,SUM($E290:CX290)&lt;'Summary&amp;Assumptions'!$G$32*$B290,$D290&gt;='Summary&amp;Assumptions'!$D$17,DD$47&gt;=$D290,DD$47&lt;=EDATE($D290,'Summary&amp;Assumptions'!$G$32))*$B290+AND(DD$56&lt;'Summary&amp;Assumptions'!$J$31,DD$47&gt;=$FO290,DD$47&lt;=$FP290)*(('Summary&amp;Assumptions'!$H$25*$C290)*(1+'Summary&amp;Assumptions'!$J$29)^(DD$46-1))+AND(DD$56&lt;'Summary&amp;Assumptions'!$J$31,DD$47&gt;=$FQ290,DD$47&lt;=$FR290)*(('Summary&amp;Assumptions'!$H$25*$C290)*(1+'Summary&amp;Assumptions'!$J$29)^(DD$46-1))</f>
        <v>0</v>
      </c>
      <c r="CZ290" s="588">
        <f>AND(DE$55&gt;0,SUM($E290:CY290)&lt;'Summary&amp;Assumptions'!$G$32*$B290,$D290&gt;='Summary&amp;Assumptions'!$D$17,DE$47&gt;=$D290,DE$47&lt;=EDATE($D290,'Summary&amp;Assumptions'!$G$32))*$B290+AND(DE$56&lt;'Summary&amp;Assumptions'!$J$31,DE$47&gt;=$FO290,DE$47&lt;=$FP290)*(('Summary&amp;Assumptions'!$H$25*$C290)*(1+'Summary&amp;Assumptions'!$J$29)^(DE$46-1))+AND(DE$56&lt;'Summary&amp;Assumptions'!$J$31,DE$47&gt;=$FQ290,DE$47&lt;=$FR290)*(('Summary&amp;Assumptions'!$H$25*$C290)*(1+'Summary&amp;Assumptions'!$J$29)^(DE$46-1))</f>
        <v>0</v>
      </c>
      <c r="DA290" s="588">
        <f>AND(DF$55&gt;0,SUM($E290:CZ290)&lt;'Summary&amp;Assumptions'!$G$32*$B290,$D290&gt;='Summary&amp;Assumptions'!$D$17,DF$47&gt;=$D290,DF$47&lt;=EDATE($D290,'Summary&amp;Assumptions'!$G$32))*$B290+AND(DF$56&lt;'Summary&amp;Assumptions'!$J$31,DF$47&gt;=$FO290,DF$47&lt;=$FP290)*(('Summary&amp;Assumptions'!$H$25*$C290)*(1+'Summary&amp;Assumptions'!$J$29)^(DF$46-1))+AND(DF$56&lt;'Summary&amp;Assumptions'!$J$31,DF$47&gt;=$FQ290,DF$47&lt;=$FR290)*(('Summary&amp;Assumptions'!$H$25*$C290)*(1+'Summary&amp;Assumptions'!$J$29)^(DF$46-1))</f>
        <v>0</v>
      </c>
      <c r="DB290" s="588">
        <f>AND(DG$55&gt;0,SUM($E290:DA290)&lt;'Summary&amp;Assumptions'!$G$32*$B290,$D290&gt;='Summary&amp;Assumptions'!$D$17,DG$47&gt;=$D290,DG$47&lt;=EDATE($D290,'Summary&amp;Assumptions'!$G$32))*$B290+AND(DG$56&lt;'Summary&amp;Assumptions'!$J$31,DG$47&gt;=$FO290,DG$47&lt;=$FP290)*(('Summary&amp;Assumptions'!$H$25*$C290)*(1+'Summary&amp;Assumptions'!$J$29)^(DG$46-1))+AND(DG$56&lt;'Summary&amp;Assumptions'!$J$31,DG$47&gt;=$FQ290,DG$47&lt;=$FR290)*(('Summary&amp;Assumptions'!$H$25*$C290)*(1+'Summary&amp;Assumptions'!$J$29)^(DG$46-1))</f>
        <v>0</v>
      </c>
      <c r="DC290" s="588">
        <f>AND(DH$55&gt;0,SUM($E290:DB290)&lt;'Summary&amp;Assumptions'!$G$32*$B290,$D290&gt;='Summary&amp;Assumptions'!$D$17,DH$47&gt;=$D290,DH$47&lt;=EDATE($D290,'Summary&amp;Assumptions'!$G$32))*$B290+AND(DH$56&lt;'Summary&amp;Assumptions'!$J$31,DH$47&gt;=$FO290,DH$47&lt;=$FP290)*(('Summary&amp;Assumptions'!$H$25*$C290)*(1+'Summary&amp;Assumptions'!$J$29)^(DH$46-1))+AND(DH$56&lt;'Summary&amp;Assumptions'!$J$31,DH$47&gt;=$FQ290,DH$47&lt;=$FR290)*(('Summary&amp;Assumptions'!$H$25*$C290)*(1+'Summary&amp;Assumptions'!$J$29)^(DH$46-1))</f>
        <v>0</v>
      </c>
      <c r="DD290" s="588">
        <f>AND(DI$55&gt;0,SUM($E290:DC290)&lt;'Summary&amp;Assumptions'!$G$32*$B290,$D290&gt;='Summary&amp;Assumptions'!$D$17,DI$47&gt;=$D290,DI$47&lt;=EDATE($D290,'Summary&amp;Assumptions'!$G$32))*$B290+AND(DI$56&lt;'Summary&amp;Assumptions'!$J$31,DI$47&gt;=$FO290,DI$47&lt;=$FP290)*(('Summary&amp;Assumptions'!$H$25*$C290)*(1+'Summary&amp;Assumptions'!$J$29)^(DI$46-1))+AND(DI$56&lt;'Summary&amp;Assumptions'!$J$31,DI$47&gt;=$FQ290,DI$47&lt;=$FR290)*(('Summary&amp;Assumptions'!$H$25*$C290)*(1+'Summary&amp;Assumptions'!$J$29)^(DI$46-1))</f>
        <v>0</v>
      </c>
      <c r="DE290" s="588">
        <f>AND(DJ$55&gt;0,SUM($E290:DD290)&lt;'Summary&amp;Assumptions'!$G$32*$B290,$D290&gt;='Summary&amp;Assumptions'!$D$17,DJ$47&gt;=$D290,DJ$47&lt;=EDATE($D290,'Summary&amp;Assumptions'!$G$32))*$B290+AND(DJ$56&lt;'Summary&amp;Assumptions'!$J$31,DJ$47&gt;=$FO290,DJ$47&lt;=$FP290)*(('Summary&amp;Assumptions'!$H$25*$C290)*(1+'Summary&amp;Assumptions'!$J$29)^(DJ$46-1))+AND(DJ$56&lt;'Summary&amp;Assumptions'!$J$31,DJ$47&gt;=$FQ290,DJ$47&lt;=$FR290)*(('Summary&amp;Assumptions'!$H$25*$C290)*(1+'Summary&amp;Assumptions'!$J$29)^(DJ$46-1))</f>
        <v>0</v>
      </c>
      <c r="DF290" s="588">
        <f>AND(DK$55&gt;0,SUM($E290:DE290)&lt;'Summary&amp;Assumptions'!$G$32*$B290,$D290&gt;='Summary&amp;Assumptions'!$D$17,DK$47&gt;=$D290,DK$47&lt;=EDATE($D290,'Summary&amp;Assumptions'!$G$32))*$B290+AND(DK$56&lt;'Summary&amp;Assumptions'!$J$31,DK$47&gt;=$FO290,DK$47&lt;=$FP290)*(('Summary&amp;Assumptions'!$H$25*$C290)*(1+'Summary&amp;Assumptions'!$J$29)^(DK$46-1))+AND(DK$56&lt;'Summary&amp;Assumptions'!$J$31,DK$47&gt;=$FQ290,DK$47&lt;=$FR290)*(('Summary&amp;Assumptions'!$H$25*$C290)*(1+'Summary&amp;Assumptions'!$J$29)^(DK$46-1))</f>
        <v>0</v>
      </c>
      <c r="DG290" s="588">
        <f>AND(DL$55&gt;0,SUM($E290:DF290)&lt;'Summary&amp;Assumptions'!$G$32*$B290,$D290&gt;='Summary&amp;Assumptions'!$D$17,DL$47&gt;=$D290,DL$47&lt;=EDATE($D290,'Summary&amp;Assumptions'!$G$32))*$B290+AND(DL$56&lt;'Summary&amp;Assumptions'!$J$31,DL$47&gt;=$FO290,DL$47&lt;=$FP290)*(('Summary&amp;Assumptions'!$H$25*$C290)*(1+'Summary&amp;Assumptions'!$J$29)^(DL$46-1))+AND(DL$56&lt;'Summary&amp;Assumptions'!$J$31,DL$47&gt;=$FQ290,DL$47&lt;=$FR290)*(('Summary&amp;Assumptions'!$H$25*$C290)*(1+'Summary&amp;Assumptions'!$J$29)^(DL$46-1))</f>
        <v>0</v>
      </c>
      <c r="DH290" s="588">
        <f>AND(DM$55&gt;0,SUM($E290:DG290)&lt;'Summary&amp;Assumptions'!$G$32*$B290,$D290&gt;='Summary&amp;Assumptions'!$D$17,DM$47&gt;=$D290,DM$47&lt;=EDATE($D290,'Summary&amp;Assumptions'!$G$32))*$B290+AND(DM$56&lt;'Summary&amp;Assumptions'!$J$31,DM$47&gt;=$FO290,DM$47&lt;=$FP290)*(('Summary&amp;Assumptions'!$H$25*$C290)*(1+'Summary&amp;Assumptions'!$J$29)^(DM$46-1))+AND(DM$56&lt;'Summary&amp;Assumptions'!$J$31,DM$47&gt;=$FQ290,DM$47&lt;=$FR290)*(('Summary&amp;Assumptions'!$H$25*$C290)*(1+'Summary&amp;Assumptions'!$J$29)^(DM$46-1))</f>
        <v>0</v>
      </c>
      <c r="DI290" s="588">
        <f>AND(DN$55&gt;0,SUM($E290:DH290)&lt;'Summary&amp;Assumptions'!$G$32*$B290,$D290&gt;='Summary&amp;Assumptions'!$D$17,DN$47&gt;=$D290,DN$47&lt;=EDATE($D290,'Summary&amp;Assumptions'!$G$32))*$B290+AND(DN$56&lt;'Summary&amp;Assumptions'!$J$31,DN$47&gt;=$FO290,DN$47&lt;=$FP290)*(('Summary&amp;Assumptions'!$H$25*$C290)*(1+'Summary&amp;Assumptions'!$J$29)^(DN$46-1))+AND(DN$56&lt;'Summary&amp;Assumptions'!$J$31,DN$47&gt;=$FQ290,DN$47&lt;=$FR290)*(('Summary&amp;Assumptions'!$H$25*$C290)*(1+'Summary&amp;Assumptions'!$J$29)^(DN$46-1))</f>
        <v>0</v>
      </c>
      <c r="DJ290" s="588">
        <f>AND(DO$55&gt;0,SUM($E290:DI290)&lt;'Summary&amp;Assumptions'!$G$32*$B290,$D290&gt;='Summary&amp;Assumptions'!$D$17,DO$47&gt;=$D290,DO$47&lt;=EDATE($D290,'Summary&amp;Assumptions'!$G$32))*$B290+AND(DO$56&lt;'Summary&amp;Assumptions'!$J$31,DO$47&gt;=$FO290,DO$47&lt;=$FP290)*(('Summary&amp;Assumptions'!$H$25*$C290)*(1+'Summary&amp;Assumptions'!$J$29)^(DO$46-1))+AND(DO$56&lt;'Summary&amp;Assumptions'!$J$31,DO$47&gt;=$FQ290,DO$47&lt;=$FR290)*(('Summary&amp;Assumptions'!$H$25*$C290)*(1+'Summary&amp;Assumptions'!$J$29)^(DO$46-1))</f>
        <v>0</v>
      </c>
      <c r="DK290" s="588">
        <f>AND(DP$55&gt;0,SUM($E290:DJ290)&lt;'Summary&amp;Assumptions'!$G$32*$B290,$D290&gt;='Summary&amp;Assumptions'!$D$17,DP$47&gt;=$D290,DP$47&lt;=EDATE($D290,'Summary&amp;Assumptions'!$G$32))*$B290+AND(DP$56&lt;'Summary&amp;Assumptions'!$J$31,DP$47&gt;=$FO290,DP$47&lt;=$FP290)*(('Summary&amp;Assumptions'!$H$25*$C290)*(1+'Summary&amp;Assumptions'!$J$29)^(DP$46-1))+AND(DP$56&lt;'Summary&amp;Assumptions'!$J$31,DP$47&gt;=$FQ290,DP$47&lt;=$FR290)*(('Summary&amp;Assumptions'!$H$25*$C290)*(1+'Summary&amp;Assumptions'!$J$29)^(DP$46-1))</f>
        <v>0</v>
      </c>
      <c r="DL290" s="588">
        <f>AND(DQ$55&gt;0,SUM($E290:DK290)&lt;'Summary&amp;Assumptions'!$G$32*$B290,$D290&gt;='Summary&amp;Assumptions'!$D$17,DQ$47&gt;=$D290,DQ$47&lt;=EDATE($D290,'Summary&amp;Assumptions'!$G$32))*$B290+AND(DQ$56&lt;'Summary&amp;Assumptions'!$J$31,DQ$47&gt;=$FO290,DQ$47&lt;=$FP290)*(('Summary&amp;Assumptions'!$H$25*$C290)*(1+'Summary&amp;Assumptions'!$J$29)^(DQ$46-1))+AND(DQ$56&lt;'Summary&amp;Assumptions'!$J$31,DQ$47&gt;=$FQ290,DQ$47&lt;=$FR290)*(('Summary&amp;Assumptions'!$H$25*$C290)*(1+'Summary&amp;Assumptions'!$J$29)^(DQ$46-1))</f>
        <v>0</v>
      </c>
      <c r="DM290" s="588">
        <f>AND(DR$55&gt;0,SUM($E290:DL290)&lt;'Summary&amp;Assumptions'!$G$32*$B290,$D290&gt;='Summary&amp;Assumptions'!$D$17,DR$47&gt;=$D290,DR$47&lt;=EDATE($D290,'Summary&amp;Assumptions'!$G$32))*$B290+AND(DR$56&lt;'Summary&amp;Assumptions'!$J$31,DR$47&gt;=$FO290,DR$47&lt;=$FP290)*(('Summary&amp;Assumptions'!$H$25*$C290)*(1+'Summary&amp;Assumptions'!$J$29)^(DR$46-1))+AND(DR$56&lt;'Summary&amp;Assumptions'!$J$31,DR$47&gt;=$FQ290,DR$47&lt;=$FR290)*(('Summary&amp;Assumptions'!$H$25*$C290)*(1+'Summary&amp;Assumptions'!$J$29)^(DR$46-1))</f>
        <v>0</v>
      </c>
      <c r="DN290" s="588">
        <f>AND(DS$55&gt;0,SUM($E290:DM290)&lt;'Summary&amp;Assumptions'!$G$32*$B290,$D290&gt;='Summary&amp;Assumptions'!$D$17,DS$47&gt;=$D290,DS$47&lt;=EDATE($D290,'Summary&amp;Assumptions'!$G$32))*$B290+AND(DS$56&lt;'Summary&amp;Assumptions'!$J$31,DS$47&gt;=$FO290,DS$47&lt;=$FP290)*(('Summary&amp;Assumptions'!$H$25*$C290)*(1+'Summary&amp;Assumptions'!$J$29)^(DS$46-1))+AND(DS$56&lt;'Summary&amp;Assumptions'!$J$31,DS$47&gt;=$FQ290,DS$47&lt;=$FR290)*(('Summary&amp;Assumptions'!$H$25*$C290)*(1+'Summary&amp;Assumptions'!$J$29)^(DS$46-1))</f>
        <v>0</v>
      </c>
      <c r="DO290" s="588">
        <f>AND(DT$55&gt;0,SUM($E290:DN290)&lt;'Summary&amp;Assumptions'!$G$32*$B290,$D290&gt;='Summary&amp;Assumptions'!$D$17,DT$47&gt;=$D290,DT$47&lt;=EDATE($D290,'Summary&amp;Assumptions'!$G$32))*$B290+AND(DT$56&lt;'Summary&amp;Assumptions'!$J$31,DT$47&gt;=$FO290,DT$47&lt;=$FP290)*(('Summary&amp;Assumptions'!$H$25*$C290)*(1+'Summary&amp;Assumptions'!$J$29)^(DT$46-1))+AND(DT$56&lt;'Summary&amp;Assumptions'!$J$31,DT$47&gt;=$FQ290,DT$47&lt;=$FR290)*(('Summary&amp;Assumptions'!$H$25*$C290)*(1+'Summary&amp;Assumptions'!$J$29)^(DT$46-1))</f>
        <v>0</v>
      </c>
      <c r="DP290" s="588">
        <f>AND(DU$55&gt;0,SUM($E290:DO290)&lt;'Summary&amp;Assumptions'!$G$32*$B290,$D290&gt;='Summary&amp;Assumptions'!$D$17,DU$47&gt;=$D290,DU$47&lt;=EDATE($D290,'Summary&amp;Assumptions'!$G$32))*$B290+AND(DU$56&lt;'Summary&amp;Assumptions'!$J$31,DU$47&gt;=$FO290,DU$47&lt;=$FP290)*(('Summary&amp;Assumptions'!$H$25*$C290)*(1+'Summary&amp;Assumptions'!$J$29)^(DU$46-1))+AND(DU$56&lt;'Summary&amp;Assumptions'!$J$31,DU$47&gt;=$FQ290,DU$47&lt;=$FR290)*(('Summary&amp;Assumptions'!$H$25*$C290)*(1+'Summary&amp;Assumptions'!$J$29)^(DU$46-1))</f>
        <v>0</v>
      </c>
      <c r="DQ290" s="588">
        <f>AND(DV$55&gt;0,SUM($E290:DP290)&lt;'Summary&amp;Assumptions'!$G$32*$B290,$D290&gt;='Summary&amp;Assumptions'!$D$17,DV$47&gt;=$D290,DV$47&lt;=EDATE($D290,'Summary&amp;Assumptions'!$G$32))*$B290+AND(DV$56&lt;'Summary&amp;Assumptions'!$J$31,DV$47&gt;=$FO290,DV$47&lt;=$FP290)*(('Summary&amp;Assumptions'!$H$25*$C290)*(1+'Summary&amp;Assumptions'!$J$29)^(DV$46-1))+AND(DV$56&lt;'Summary&amp;Assumptions'!$J$31,DV$47&gt;=$FQ290,DV$47&lt;=$FR290)*(('Summary&amp;Assumptions'!$H$25*$C290)*(1+'Summary&amp;Assumptions'!$J$29)^(DV$46-1))</f>
        <v>0</v>
      </c>
      <c r="DR290" s="588">
        <f>AND(DW$55&gt;0,SUM($E290:DQ290)&lt;'Summary&amp;Assumptions'!$G$32*$B290,$D290&gt;='Summary&amp;Assumptions'!$D$17,DW$47&gt;=$D290,DW$47&lt;=EDATE($D290,'Summary&amp;Assumptions'!$G$32))*$B290+AND(DW$56&lt;'Summary&amp;Assumptions'!$J$31,DW$47&gt;=$FO290,DW$47&lt;=$FP290)*(('Summary&amp;Assumptions'!$H$25*$C290)*(1+'Summary&amp;Assumptions'!$J$29)^(DW$46-1))+AND(DW$56&lt;'Summary&amp;Assumptions'!$J$31,DW$47&gt;=$FQ290,DW$47&lt;=$FR290)*(('Summary&amp;Assumptions'!$H$25*$C290)*(1+'Summary&amp;Assumptions'!$J$29)^(DW$46-1))</f>
        <v>0</v>
      </c>
      <c r="DS290" s="588">
        <f>AND(DX$55&gt;0,SUM($E290:DR290)&lt;'Summary&amp;Assumptions'!$G$32*$B290,$D290&gt;='Summary&amp;Assumptions'!$D$17,DX$47&gt;=$D290,DX$47&lt;=EDATE($D290,'Summary&amp;Assumptions'!$G$32))*$B290+AND(DX$56&lt;'Summary&amp;Assumptions'!$J$31,DX$47&gt;=$FO290,DX$47&lt;=$FP290)*(('Summary&amp;Assumptions'!$H$25*$C290)*(1+'Summary&amp;Assumptions'!$J$29)^(DX$46-1))+AND(DX$56&lt;'Summary&amp;Assumptions'!$J$31,DX$47&gt;=$FQ290,DX$47&lt;=$FR290)*(('Summary&amp;Assumptions'!$H$25*$C290)*(1+'Summary&amp;Assumptions'!$J$29)^(DX$46-1))</f>
        <v>0</v>
      </c>
      <c r="DT290" s="588">
        <f>AND(DY$55&gt;0,SUM($E290:DS290)&lt;'Summary&amp;Assumptions'!$G$32*$B290,$D290&gt;='Summary&amp;Assumptions'!$D$17,DY$47&gt;=$D290,DY$47&lt;=EDATE($D290,'Summary&amp;Assumptions'!$G$32))*$B290+AND(DY$56&lt;'Summary&amp;Assumptions'!$J$31,DY$47&gt;=$FO290,DY$47&lt;=$FP290)*(('Summary&amp;Assumptions'!$H$25*$C290)*(1+'Summary&amp;Assumptions'!$J$29)^(DY$46-1))+AND(DY$56&lt;'Summary&amp;Assumptions'!$J$31,DY$47&gt;=$FQ290,DY$47&lt;=$FR290)*(('Summary&amp;Assumptions'!$H$25*$C290)*(1+'Summary&amp;Assumptions'!$J$29)^(DY$46-1))</f>
        <v>0</v>
      </c>
      <c r="DU290" s="588">
        <f>AND(DZ$55&gt;0,SUM($E290:DT290)&lt;'Summary&amp;Assumptions'!$G$32*$B290,$D290&gt;='Summary&amp;Assumptions'!$D$17,DZ$47&gt;=$D290,DZ$47&lt;=EDATE($D290,'Summary&amp;Assumptions'!$G$32))*$B290+AND(DZ$56&lt;'Summary&amp;Assumptions'!$J$31,DZ$47&gt;=$FO290,DZ$47&lt;=$FP290)*(('Summary&amp;Assumptions'!$H$25*$C290)*(1+'Summary&amp;Assumptions'!$J$29)^(DZ$46-1))+AND(DZ$56&lt;'Summary&amp;Assumptions'!$J$31,DZ$47&gt;=$FQ290,DZ$47&lt;=$FR290)*(('Summary&amp;Assumptions'!$H$25*$C290)*(1+'Summary&amp;Assumptions'!$J$29)^(DZ$46-1))</f>
        <v>0</v>
      </c>
      <c r="DV290" s="588">
        <f>AND(EA$55&gt;0,SUM($E290:DU290)&lt;'Summary&amp;Assumptions'!$G$32*$B290,$D290&gt;='Summary&amp;Assumptions'!$D$17,EA$47&gt;=$D290,EA$47&lt;=EDATE($D290,'Summary&amp;Assumptions'!$G$32))*$B290+AND(EA$56&lt;'Summary&amp;Assumptions'!$J$31,EA$47&gt;=$FO290,EA$47&lt;=$FP290)*(('Summary&amp;Assumptions'!$H$25*$C290)*(1+'Summary&amp;Assumptions'!$J$29)^(EA$46-1))+AND(EA$56&lt;'Summary&amp;Assumptions'!$J$31,EA$47&gt;=$FQ290,EA$47&lt;=$FR290)*(('Summary&amp;Assumptions'!$H$25*$C290)*(1+'Summary&amp;Assumptions'!$J$29)^(EA$46-1))</f>
        <v>0</v>
      </c>
      <c r="DW290" s="588">
        <f>AND(EB$55&gt;0,SUM($E290:DV290)&lt;'Summary&amp;Assumptions'!$G$32*$B290,$D290&gt;='Summary&amp;Assumptions'!$D$17,EB$47&gt;=$D290,EB$47&lt;=EDATE($D290,'Summary&amp;Assumptions'!$G$32))*$B290+AND(EB$56&lt;'Summary&amp;Assumptions'!$J$31,EB$47&gt;=$FO290,EB$47&lt;=$FP290)*(('Summary&amp;Assumptions'!$H$25*$C290)*(1+'Summary&amp;Assumptions'!$J$29)^(EB$46-1))+AND(EB$56&lt;'Summary&amp;Assumptions'!$J$31,EB$47&gt;=$FQ290,EB$47&lt;=$FR290)*(('Summary&amp;Assumptions'!$H$25*$C290)*(1+'Summary&amp;Assumptions'!$J$29)^(EB$46-1))</f>
        <v>0</v>
      </c>
      <c r="DX290" s="588">
        <f>AND(EC$55&gt;0,SUM($E290:DW290)&lt;'Summary&amp;Assumptions'!$G$32*$B290,$D290&gt;='Summary&amp;Assumptions'!$D$17,EC$47&gt;=$D290,EC$47&lt;=EDATE($D290,'Summary&amp;Assumptions'!$G$32))*$B290+AND(EC$56&lt;'Summary&amp;Assumptions'!$J$31,EC$47&gt;=$FO290,EC$47&lt;=$FP290)*(('Summary&amp;Assumptions'!$H$25*$C290)*(1+'Summary&amp;Assumptions'!$J$29)^(EC$46-1))+AND(EC$56&lt;'Summary&amp;Assumptions'!$J$31,EC$47&gt;=$FQ290,EC$47&lt;=$FR290)*(('Summary&amp;Assumptions'!$H$25*$C290)*(1+'Summary&amp;Assumptions'!$J$29)^(EC$46-1))</f>
        <v>0</v>
      </c>
      <c r="DY290" s="588">
        <f>AND(ED$55&gt;0,SUM($E290:DX290)&lt;'Summary&amp;Assumptions'!$G$32*$B290,$D290&gt;='Summary&amp;Assumptions'!$D$17,ED$47&gt;=$D290,ED$47&lt;=EDATE($D290,'Summary&amp;Assumptions'!$G$32))*$B290+AND(ED$56&lt;'Summary&amp;Assumptions'!$J$31,ED$47&gt;=$FO290,ED$47&lt;=$FP290)*(('Summary&amp;Assumptions'!$H$25*$C290)*(1+'Summary&amp;Assumptions'!$J$29)^(ED$46-1))+AND(ED$56&lt;'Summary&amp;Assumptions'!$J$31,ED$47&gt;=$FQ290,ED$47&lt;=$FR290)*(('Summary&amp;Assumptions'!$H$25*$C290)*(1+'Summary&amp;Assumptions'!$J$29)^(ED$46-1))</f>
        <v>0</v>
      </c>
      <c r="DZ290" s="588">
        <f>AND(EE$55&gt;0,SUM($E290:DY290)&lt;'Summary&amp;Assumptions'!$G$32*$B290,$D290&gt;='Summary&amp;Assumptions'!$D$17,EE$47&gt;=$D290,EE$47&lt;=EDATE($D290,'Summary&amp;Assumptions'!$G$32))*$B290+AND(EE$56&lt;'Summary&amp;Assumptions'!$J$31,EE$47&gt;=$FO290,EE$47&lt;=$FP290)*(('Summary&amp;Assumptions'!$H$25*$C290)*(1+'Summary&amp;Assumptions'!$J$29)^(EE$46-1))+AND(EE$56&lt;'Summary&amp;Assumptions'!$J$31,EE$47&gt;=$FQ290,EE$47&lt;=$FR290)*(('Summary&amp;Assumptions'!$H$25*$C290)*(1+'Summary&amp;Assumptions'!$J$29)^(EE$46-1))</f>
        <v>0</v>
      </c>
      <c r="EA290" s="588">
        <f>AND(EF$55&gt;0,SUM($E290:DZ290)&lt;'Summary&amp;Assumptions'!$G$32*$B290,$D290&gt;='Summary&amp;Assumptions'!$D$17,EF$47&gt;=$D290,EF$47&lt;=EDATE($D290,'Summary&amp;Assumptions'!$G$32))*$B290+AND(EF$56&lt;'Summary&amp;Assumptions'!$J$31,EF$47&gt;=$FO290,EF$47&lt;=$FP290)*(('Summary&amp;Assumptions'!$H$25*$C290)*(1+'Summary&amp;Assumptions'!$J$29)^(EF$46-1))+AND(EF$56&lt;'Summary&amp;Assumptions'!$J$31,EF$47&gt;=$FQ290,EF$47&lt;=$FR290)*(('Summary&amp;Assumptions'!$H$25*$C290)*(1+'Summary&amp;Assumptions'!$J$29)^(EF$46-1))</f>
        <v>0</v>
      </c>
      <c r="EB290" s="588">
        <f>AND(EG$55&gt;0,SUM($E290:EA290)&lt;'Summary&amp;Assumptions'!$G$32*$B290,$D290&gt;='Summary&amp;Assumptions'!$D$17,EG$47&gt;=$D290,EG$47&lt;=EDATE($D290,'Summary&amp;Assumptions'!$G$32))*$B290+AND(EG$56&lt;'Summary&amp;Assumptions'!$J$31,EG$47&gt;=$FO290,EG$47&lt;=$FP290)*(('Summary&amp;Assumptions'!$H$25*$C290)*(1+'Summary&amp;Assumptions'!$J$29)^(EG$46-1))+AND(EG$56&lt;'Summary&amp;Assumptions'!$J$31,EG$47&gt;=$FQ290,EG$47&lt;=$FR290)*(('Summary&amp;Assumptions'!$H$25*$C290)*(1+'Summary&amp;Assumptions'!$J$29)^(EG$46-1))</f>
        <v>0</v>
      </c>
      <c r="EC290" s="588">
        <f>AND(EH$55&gt;0,SUM($E290:EB290)&lt;'Summary&amp;Assumptions'!$G$32*$B290,$D290&gt;='Summary&amp;Assumptions'!$D$17,EH$47&gt;=$D290,EH$47&lt;=EDATE($D290,'Summary&amp;Assumptions'!$G$32))*$B290+AND(EH$56&lt;'Summary&amp;Assumptions'!$J$31,EH$47&gt;=$FO290,EH$47&lt;=$FP290)*(('Summary&amp;Assumptions'!$H$25*$C290)*(1+'Summary&amp;Assumptions'!$J$29)^(EH$46-1))+AND(EH$56&lt;'Summary&amp;Assumptions'!$J$31,EH$47&gt;=$FQ290,EH$47&lt;=$FR290)*(('Summary&amp;Assumptions'!$H$25*$C290)*(1+'Summary&amp;Assumptions'!$J$29)^(EH$46-1))</f>
        <v>0</v>
      </c>
      <c r="ED290" s="588">
        <f>AND(EI$55&gt;0,SUM($E290:EC290)&lt;'Summary&amp;Assumptions'!$G$32*$B290,$D290&gt;='Summary&amp;Assumptions'!$D$17,EI$47&gt;=$D290,EI$47&lt;=EDATE($D290,'Summary&amp;Assumptions'!$G$32))*$B290+AND(EI$56&lt;'Summary&amp;Assumptions'!$J$31,EI$47&gt;=$FO290,EI$47&lt;=$FP290)*(('Summary&amp;Assumptions'!$H$25*$C290)*(1+'Summary&amp;Assumptions'!$J$29)^(EI$46-1))+AND(EI$56&lt;'Summary&amp;Assumptions'!$J$31,EI$47&gt;=$FQ290,EI$47&lt;=$FR290)*(('Summary&amp;Assumptions'!$H$25*$C290)*(1+'Summary&amp;Assumptions'!$J$29)^(EI$46-1))</f>
        <v>0</v>
      </c>
      <c r="EE290" s="588">
        <f>AND(EJ$55&gt;0,SUM($E290:ED290)&lt;'Summary&amp;Assumptions'!$G$32*$B290,$D290&gt;='Summary&amp;Assumptions'!$D$17,EJ$47&gt;=$D290,EJ$47&lt;=EDATE($D290,'Summary&amp;Assumptions'!$G$32))*$B290+AND(EJ$56&lt;'Summary&amp;Assumptions'!$J$31,EJ$47&gt;=$FO290,EJ$47&lt;=$FP290)*(('Summary&amp;Assumptions'!$H$25*$C290)*(1+'Summary&amp;Assumptions'!$J$29)^(EJ$46-1))+AND(EJ$56&lt;'Summary&amp;Assumptions'!$J$31,EJ$47&gt;=$FQ290,EJ$47&lt;=$FR290)*(('Summary&amp;Assumptions'!$H$25*$C290)*(1+'Summary&amp;Assumptions'!$J$29)^(EJ$46-1))</f>
        <v>0</v>
      </c>
      <c r="EF290" s="588">
        <f>AND(EK$55&gt;0,SUM($E290:EE290)&lt;'Summary&amp;Assumptions'!$G$32*$B290,$D290&gt;='Summary&amp;Assumptions'!$D$17,EK$47&gt;=$D290,EK$47&lt;=EDATE($D290,'Summary&amp;Assumptions'!$G$32))*$B290+AND(EK$56&lt;'Summary&amp;Assumptions'!$J$31,EK$47&gt;=$FO290,EK$47&lt;=$FP290)*(('Summary&amp;Assumptions'!$H$25*$C290)*(1+'Summary&amp;Assumptions'!$J$29)^(EK$46-1))+AND(EK$56&lt;'Summary&amp;Assumptions'!$J$31,EK$47&gt;=$FQ290,EK$47&lt;=$FR290)*(('Summary&amp;Assumptions'!$H$25*$C290)*(1+'Summary&amp;Assumptions'!$J$29)^(EK$46-1))</f>
        <v>0</v>
      </c>
      <c r="EG290" s="588">
        <f>AND(EL$55&gt;0,SUM($E290:EF290)&lt;'Summary&amp;Assumptions'!$G$32*$B290,$D290&gt;='Summary&amp;Assumptions'!$D$17,EL$47&gt;=$D290,EL$47&lt;=EDATE($D290,'Summary&amp;Assumptions'!$G$32))*$B290+AND(EL$56&lt;'Summary&amp;Assumptions'!$J$31,EL$47&gt;=$FO290,EL$47&lt;=$FP290)*(('Summary&amp;Assumptions'!$H$25*$C290)*(1+'Summary&amp;Assumptions'!$J$29)^(EL$46-1))+AND(EL$56&lt;'Summary&amp;Assumptions'!$J$31,EL$47&gt;=$FQ290,EL$47&lt;=$FR290)*(('Summary&amp;Assumptions'!$H$25*$C290)*(1+'Summary&amp;Assumptions'!$J$29)^(EL$46-1))</f>
        <v>0</v>
      </c>
      <c r="EH290" s="588">
        <f>AND(EM$55&gt;0,SUM($E290:EG290)&lt;'Summary&amp;Assumptions'!$G$32*$B290,$D290&gt;='Summary&amp;Assumptions'!$D$17,EM$47&gt;=$D290,EM$47&lt;=EDATE($D290,'Summary&amp;Assumptions'!$G$32))*$B290+AND(EM$56&lt;'Summary&amp;Assumptions'!$J$31,EM$47&gt;=$FO290,EM$47&lt;=$FP290)*(('Summary&amp;Assumptions'!$H$25*$C290)*(1+'Summary&amp;Assumptions'!$J$29)^(EM$46-1))+AND(EM$56&lt;'Summary&amp;Assumptions'!$J$31,EM$47&gt;=$FQ290,EM$47&lt;=$FR290)*(('Summary&amp;Assumptions'!$H$25*$C290)*(1+'Summary&amp;Assumptions'!$J$29)^(EM$46-1))</f>
        <v>0</v>
      </c>
      <c r="EI290" s="588">
        <f>AND(EN$55&gt;0,SUM($E290:EH290)&lt;'Summary&amp;Assumptions'!$G$32*$B290,$D290&gt;='Summary&amp;Assumptions'!$D$17,EN$47&gt;=$D290,EN$47&lt;=EDATE($D290,'Summary&amp;Assumptions'!$G$32))*$B290+AND(EN$56&lt;'Summary&amp;Assumptions'!$J$31,EN$47&gt;=$FO290,EN$47&lt;=$FP290)*(('Summary&amp;Assumptions'!$H$25*$C290)*(1+'Summary&amp;Assumptions'!$J$29)^(EN$46-1))+AND(EN$56&lt;'Summary&amp;Assumptions'!$J$31,EN$47&gt;=$FQ290,EN$47&lt;=$FR290)*(('Summary&amp;Assumptions'!$H$25*$C290)*(1+'Summary&amp;Assumptions'!$J$29)^(EN$46-1))</f>
        <v>0</v>
      </c>
      <c r="EJ290" s="588">
        <f>AND(EO$55&gt;0,SUM($E290:EI290)&lt;'Summary&amp;Assumptions'!$G$32*$B290,$D290&gt;='Summary&amp;Assumptions'!$D$17,EO$47&gt;=$D290,EO$47&lt;=EDATE($D290,'Summary&amp;Assumptions'!$G$32))*$B290+AND(EO$56&lt;'Summary&amp;Assumptions'!$J$31,EO$47&gt;=$FO290,EO$47&lt;=$FP290)*(('Summary&amp;Assumptions'!$H$25*$C290)*(1+'Summary&amp;Assumptions'!$J$29)^(EO$46-1))+AND(EO$56&lt;'Summary&amp;Assumptions'!$J$31,EO$47&gt;=$FQ290,EO$47&lt;=$FR290)*(('Summary&amp;Assumptions'!$H$25*$C290)*(1+'Summary&amp;Assumptions'!$J$29)^(EO$46-1))</f>
        <v>0</v>
      </c>
      <c r="EK290" s="588">
        <f>AND(EP$55&gt;0,SUM($E290:EJ290)&lt;'Summary&amp;Assumptions'!$G$32*$B290,$D290&gt;='Summary&amp;Assumptions'!$D$17,EP$47&gt;=$D290,EP$47&lt;=EDATE($D290,'Summary&amp;Assumptions'!$G$32))*$B290+AND(EP$56&lt;'Summary&amp;Assumptions'!$J$31,EP$47&gt;=$FO290,EP$47&lt;=$FP290)*(('Summary&amp;Assumptions'!$H$25*$C290)*(1+'Summary&amp;Assumptions'!$J$29)^(EP$46-1))+AND(EP$56&lt;'Summary&amp;Assumptions'!$J$31,EP$47&gt;=$FQ290,EP$47&lt;=$FR290)*(('Summary&amp;Assumptions'!$H$25*$C290)*(1+'Summary&amp;Assumptions'!$J$29)^(EP$46-1))</f>
        <v>0</v>
      </c>
      <c r="EL290" s="588">
        <f>AND(EQ$55&gt;0,SUM($E290:EK290)&lt;'Summary&amp;Assumptions'!$G$32*$B290,$D290&gt;='Summary&amp;Assumptions'!$D$17,EQ$47&gt;=$D290,EQ$47&lt;=EDATE($D290,'Summary&amp;Assumptions'!$G$32))*$B290+AND(EQ$56&lt;'Summary&amp;Assumptions'!$J$31,EQ$47&gt;=$FO290,EQ$47&lt;=$FP290)*(('Summary&amp;Assumptions'!$H$25*$C290)*(1+'Summary&amp;Assumptions'!$J$29)^(EQ$46-1))+AND(EQ$56&lt;'Summary&amp;Assumptions'!$J$31,EQ$47&gt;=$FQ290,EQ$47&lt;=$FR290)*(('Summary&amp;Assumptions'!$H$25*$C290)*(1+'Summary&amp;Assumptions'!$J$29)^(EQ$46-1))</f>
        <v>0</v>
      </c>
      <c r="EM290" s="588">
        <f>AND(ER$55&gt;0,SUM($E290:EL290)&lt;'Summary&amp;Assumptions'!$G$32*$B290,$D290&gt;='Summary&amp;Assumptions'!$D$17,ER$47&gt;=$D290,ER$47&lt;=EDATE($D290,'Summary&amp;Assumptions'!$G$32))*$B290+AND(ER$56&lt;'Summary&amp;Assumptions'!$J$31,ER$47&gt;=$FO290,ER$47&lt;=$FP290)*(('Summary&amp;Assumptions'!$H$25*$C290)*(1+'Summary&amp;Assumptions'!$J$29)^(ER$46-1))+AND(ER$56&lt;'Summary&amp;Assumptions'!$J$31,ER$47&gt;=$FQ290,ER$47&lt;=$FR290)*(('Summary&amp;Assumptions'!$H$25*$C290)*(1+'Summary&amp;Assumptions'!$J$29)^(ER$46-1))</f>
        <v>0</v>
      </c>
      <c r="EN290" s="588">
        <f>AND(ES$55&gt;0,SUM($E290:EM290)&lt;'Summary&amp;Assumptions'!$G$32*$B290,$D290&gt;='Summary&amp;Assumptions'!$D$17,ES$47&gt;=$D290,ES$47&lt;=EDATE($D290,'Summary&amp;Assumptions'!$G$32))*$B290+AND(ES$56&lt;'Summary&amp;Assumptions'!$J$31,ES$47&gt;=$FO290,ES$47&lt;=$FP290)*(('Summary&amp;Assumptions'!$H$25*$C290)*(1+'Summary&amp;Assumptions'!$J$29)^(ES$46-1))+AND(ES$56&lt;'Summary&amp;Assumptions'!$J$31,ES$47&gt;=$FQ290,ES$47&lt;=$FR290)*(('Summary&amp;Assumptions'!$H$25*$C290)*(1+'Summary&amp;Assumptions'!$J$29)^(ES$46-1))</f>
        <v>0</v>
      </c>
      <c r="EO290" s="588">
        <f>AND(ET$55&gt;0,SUM($E290:EN290)&lt;'Summary&amp;Assumptions'!$G$32*$B290,$D290&gt;='Summary&amp;Assumptions'!$D$17,ET$47&gt;=$D290,ET$47&lt;=EDATE($D290,'Summary&amp;Assumptions'!$G$32))*$B290+AND(ET$56&lt;'Summary&amp;Assumptions'!$J$31,ET$47&gt;=$FO290,ET$47&lt;=$FP290)*(('Summary&amp;Assumptions'!$H$25*$C290)*(1+'Summary&amp;Assumptions'!$J$29)^(ET$46-1))+AND(ET$56&lt;'Summary&amp;Assumptions'!$J$31,ET$47&gt;=$FQ290,ET$47&lt;=$FR290)*(('Summary&amp;Assumptions'!$H$25*$C290)*(1+'Summary&amp;Assumptions'!$J$29)^(ET$46-1))</f>
        <v>0</v>
      </c>
      <c r="EP290" s="588">
        <f>AND(EU$55&gt;0,SUM($E290:EO290)&lt;'Summary&amp;Assumptions'!$G$32*$B290,$D290&gt;='Summary&amp;Assumptions'!$D$17,EU$47&gt;=$D290,EU$47&lt;=EDATE($D290,'Summary&amp;Assumptions'!$G$32))*$B290+AND(EU$56&lt;'Summary&amp;Assumptions'!$J$31,EU$47&gt;=$FO290,EU$47&lt;=$FP290)*(('Summary&amp;Assumptions'!$H$25*$C290)*(1+'Summary&amp;Assumptions'!$J$29)^(EU$46-1))+AND(EU$56&lt;'Summary&amp;Assumptions'!$J$31,EU$47&gt;=$FQ290,EU$47&lt;=$FR290)*(('Summary&amp;Assumptions'!$H$25*$C290)*(1+'Summary&amp;Assumptions'!$J$29)^(EU$46-1))</f>
        <v>0</v>
      </c>
      <c r="EQ290" s="588">
        <f>AND(EV$55&gt;0,SUM($E290:EP290)&lt;'Summary&amp;Assumptions'!$G$32*$B290,$D290&gt;='Summary&amp;Assumptions'!$D$17,EV$47&gt;=$D290,EV$47&lt;=EDATE($D290,'Summary&amp;Assumptions'!$G$32))*$B290+AND(EV$56&lt;'Summary&amp;Assumptions'!$J$31,EV$47&gt;=$FO290,EV$47&lt;=$FP290)*(('Summary&amp;Assumptions'!$H$25*$C290)*(1+'Summary&amp;Assumptions'!$J$29)^(EV$46-1))+AND(EV$56&lt;'Summary&amp;Assumptions'!$J$31,EV$47&gt;=$FQ290,EV$47&lt;=$FR290)*(('Summary&amp;Assumptions'!$H$25*$C290)*(1+'Summary&amp;Assumptions'!$J$29)^(EV$46-1))</f>
        <v>0</v>
      </c>
      <c r="ER290" s="588">
        <f>AND(EW$55&gt;0,SUM($E290:EQ290)&lt;'Summary&amp;Assumptions'!$G$32*$B290,$D290&gt;='Summary&amp;Assumptions'!$D$17,EW$47&gt;=$D290,EW$47&lt;=EDATE($D290,'Summary&amp;Assumptions'!$G$32))*$B290+AND(EW$56&lt;'Summary&amp;Assumptions'!$J$31,EW$47&gt;=$FO290,EW$47&lt;=$FP290)*(('Summary&amp;Assumptions'!$H$25*$C290)*(1+'Summary&amp;Assumptions'!$J$29)^(EW$46-1))+AND(EW$56&lt;'Summary&amp;Assumptions'!$J$31,EW$47&gt;=$FQ290,EW$47&lt;=$FR290)*(('Summary&amp;Assumptions'!$H$25*$C290)*(1+'Summary&amp;Assumptions'!$J$29)^(EW$46-1))</f>
        <v>0</v>
      </c>
      <c r="ES290" s="588">
        <f>AND(EX$55&gt;0,SUM($E290:ER290)&lt;'Summary&amp;Assumptions'!$G$32*$B290,$D290&gt;='Summary&amp;Assumptions'!$D$17,EX$47&gt;=$D290,EX$47&lt;=EDATE($D290,'Summary&amp;Assumptions'!$G$32))*$B290+AND(EX$56&lt;'Summary&amp;Assumptions'!$J$31,EX$47&gt;=$FO290,EX$47&lt;=$FP290)*(('Summary&amp;Assumptions'!$H$25*$C290)*(1+'Summary&amp;Assumptions'!$J$29)^(EX$46-1))+AND(EX$56&lt;'Summary&amp;Assumptions'!$J$31,EX$47&gt;=$FQ290,EX$47&lt;=$FR290)*(('Summary&amp;Assumptions'!$H$25*$C290)*(1+'Summary&amp;Assumptions'!$J$29)^(EX$46-1))</f>
        <v>0</v>
      </c>
      <c r="ET290" s="588">
        <f>AND(EY$55&gt;0,SUM($E290:ES290)&lt;'Summary&amp;Assumptions'!$G$32*$B290,$D290&gt;='Summary&amp;Assumptions'!$D$17,EY$47&gt;=$D290,EY$47&lt;=EDATE($D290,'Summary&amp;Assumptions'!$G$32))*$B290+AND(EY$56&lt;'Summary&amp;Assumptions'!$J$31,EY$47&gt;=$FO290,EY$47&lt;=$FP290)*(('Summary&amp;Assumptions'!$H$25*$C290)*(1+'Summary&amp;Assumptions'!$J$29)^(EY$46-1))+AND(EY$56&lt;'Summary&amp;Assumptions'!$J$31,EY$47&gt;=$FQ290,EY$47&lt;=$FR290)*(('Summary&amp;Assumptions'!$H$25*$C290)*(1+'Summary&amp;Assumptions'!$J$29)^(EY$46-1))</f>
        <v>0</v>
      </c>
      <c r="EU290" s="588">
        <f>AND(EZ$55&gt;0,SUM($E290:ET290)&lt;'Summary&amp;Assumptions'!$G$32*$B290,$D290&gt;='Summary&amp;Assumptions'!$D$17,EZ$47&gt;=$D290,EZ$47&lt;=EDATE($D290,'Summary&amp;Assumptions'!$G$32))*$B290+AND(EZ$56&lt;'Summary&amp;Assumptions'!$J$31,EZ$47&gt;=$FO290,EZ$47&lt;=$FP290)*(('Summary&amp;Assumptions'!$H$25*$C290)*(1+'Summary&amp;Assumptions'!$J$29)^(EZ$46-1))+AND(EZ$56&lt;'Summary&amp;Assumptions'!$J$31,EZ$47&gt;=$FQ290,EZ$47&lt;=$FR290)*(('Summary&amp;Assumptions'!$H$25*$C290)*(1+'Summary&amp;Assumptions'!$J$29)^(EZ$46-1))</f>
        <v>0</v>
      </c>
      <c r="EV290" s="588">
        <f>AND(FA$55&gt;0,SUM($E290:EU290)&lt;'Summary&amp;Assumptions'!$G$32*$B290,$D290&gt;='Summary&amp;Assumptions'!$D$17,FA$47&gt;=$D290,FA$47&lt;=EDATE($D290,'Summary&amp;Assumptions'!$G$32))*$B290+AND(FA$56&lt;'Summary&amp;Assumptions'!$J$31,FA$47&gt;=$FO290,FA$47&lt;=$FP290)*(('Summary&amp;Assumptions'!$H$25*$C290)*(1+'Summary&amp;Assumptions'!$J$29)^(FA$46-1))+AND(FA$56&lt;'Summary&amp;Assumptions'!$J$31,FA$47&gt;=$FQ290,FA$47&lt;=$FR290)*(('Summary&amp;Assumptions'!$H$25*$C290)*(1+'Summary&amp;Assumptions'!$J$29)^(FA$46-1))</f>
        <v>0</v>
      </c>
      <c r="EW290" s="588">
        <f>AND(FB$55&gt;0,SUM($E290:EV290)&lt;'Summary&amp;Assumptions'!$G$32*$B290,$D290&gt;='Summary&amp;Assumptions'!$D$17,FB$47&gt;=$D290,FB$47&lt;=EDATE($D290,'Summary&amp;Assumptions'!$G$32))*$B290+AND(FB$56&lt;'Summary&amp;Assumptions'!$J$31,FB$47&gt;=$FO290,FB$47&lt;=$FP290)*(('Summary&amp;Assumptions'!$H$25*$C290)*(1+'Summary&amp;Assumptions'!$J$29)^(FB$46-1))+AND(FB$56&lt;'Summary&amp;Assumptions'!$J$31,FB$47&gt;=$FQ290,FB$47&lt;=$FR290)*(('Summary&amp;Assumptions'!$H$25*$C290)*(1+'Summary&amp;Assumptions'!$J$29)^(FB$46-1))</f>
        <v>0</v>
      </c>
      <c r="EX290" s="588">
        <f>AND(FC$55&gt;0,SUM($E290:EW290)&lt;'Summary&amp;Assumptions'!$G$32*$B290,$D290&gt;='Summary&amp;Assumptions'!$D$17,FC$47&gt;=$D290,FC$47&lt;=EDATE($D290,'Summary&amp;Assumptions'!$G$32))*$B290+AND(FC$56&lt;'Summary&amp;Assumptions'!$J$31,FC$47&gt;=$FO290,FC$47&lt;=$FP290)*(('Summary&amp;Assumptions'!$H$25*$C290)*(1+'Summary&amp;Assumptions'!$J$29)^(FC$46-1))+AND(FC$56&lt;'Summary&amp;Assumptions'!$J$31,FC$47&gt;=$FQ290,FC$47&lt;=$FR290)*(('Summary&amp;Assumptions'!$H$25*$C290)*(1+'Summary&amp;Assumptions'!$J$29)^(FC$46-1))</f>
        <v>0</v>
      </c>
      <c r="EY290" s="588">
        <f>AND(FD$55&gt;0,SUM($E290:EX290)&lt;'Summary&amp;Assumptions'!$G$32*$B290,$D290&gt;='Summary&amp;Assumptions'!$D$17,FD$47&gt;=$D290,FD$47&lt;=EDATE($D290,'Summary&amp;Assumptions'!$G$32))*$B290+AND(FD$56&lt;'Summary&amp;Assumptions'!$J$31,FD$47&gt;=$FO290,FD$47&lt;=$FP290)*(('Summary&amp;Assumptions'!$H$25*$C290)*(1+'Summary&amp;Assumptions'!$J$29)^(FD$46-1))+AND(FD$56&lt;'Summary&amp;Assumptions'!$J$31,FD$47&gt;=$FQ290,FD$47&lt;=$FR290)*(('Summary&amp;Assumptions'!$H$25*$C290)*(1+'Summary&amp;Assumptions'!$J$29)^(FD$46-1))</f>
        <v>0</v>
      </c>
      <c r="EZ290" s="588">
        <f>AND(FE$55&gt;0,SUM($E290:EY290)&lt;'Summary&amp;Assumptions'!$G$32*$B290,$D290&gt;='Summary&amp;Assumptions'!$D$17,FE$47&gt;=$D290,FE$47&lt;=EDATE($D290,'Summary&amp;Assumptions'!$G$32))*$B290+AND(FE$56&lt;'Summary&amp;Assumptions'!$J$31,FE$47&gt;=$FO290,FE$47&lt;=$FP290)*(('Summary&amp;Assumptions'!$H$25*$C290)*(1+'Summary&amp;Assumptions'!$J$29)^(FE$46-1))+AND(FE$56&lt;'Summary&amp;Assumptions'!$J$31,FE$47&gt;=$FQ290,FE$47&lt;=$FR290)*(('Summary&amp;Assumptions'!$H$25*$C290)*(1+'Summary&amp;Assumptions'!$J$29)^(FE$46-1))</f>
        <v>0</v>
      </c>
      <c r="FA290" s="588">
        <f>AND(FF$55&gt;0,SUM($E290:EZ290)&lt;'Summary&amp;Assumptions'!$G$32*$B290,$D290&gt;='Summary&amp;Assumptions'!$D$17,FF$47&gt;=$D290,FF$47&lt;=EDATE($D290,'Summary&amp;Assumptions'!$G$32))*$B290+AND(FF$56&lt;'Summary&amp;Assumptions'!$J$31,FF$47&gt;=$FO290,FF$47&lt;=$FP290)*(('Summary&amp;Assumptions'!$H$25*$C290)*(1+'Summary&amp;Assumptions'!$J$29)^(FF$46-1))+AND(FF$56&lt;'Summary&amp;Assumptions'!$J$31,FF$47&gt;=$FQ290,FF$47&lt;=$FR290)*(('Summary&amp;Assumptions'!$H$25*$C290)*(1+'Summary&amp;Assumptions'!$J$29)^(FF$46-1))</f>
        <v>0</v>
      </c>
      <c r="FB290" s="588">
        <f>AND(FG$55&gt;0,SUM($E290:FA290)&lt;'Summary&amp;Assumptions'!$G$32*$B290,$D290&gt;='Summary&amp;Assumptions'!$D$17,FG$47&gt;=$D290,FG$47&lt;=EDATE($D290,'Summary&amp;Assumptions'!$G$32))*$B290+AND(FG$56&lt;'Summary&amp;Assumptions'!$J$31,FG$47&gt;=$FO290,FG$47&lt;=$FP290)*(('Summary&amp;Assumptions'!$H$25*$C290)*(1+'Summary&amp;Assumptions'!$J$29)^(FG$46-1))+AND(FG$56&lt;'Summary&amp;Assumptions'!$J$31,FG$47&gt;=$FQ290,FG$47&lt;=$FR290)*(('Summary&amp;Assumptions'!$H$25*$C290)*(1+'Summary&amp;Assumptions'!$J$29)^(FG$46-1))</f>
        <v>0</v>
      </c>
      <c r="FC290" s="588">
        <f>AND(FH$55&gt;0,SUM($E290:FB290)&lt;'Summary&amp;Assumptions'!$G$32*$B290,$D290&gt;='Summary&amp;Assumptions'!$D$17,FH$47&gt;=$D290,FH$47&lt;=EDATE($D290,'Summary&amp;Assumptions'!$G$32))*$B290+AND(FH$56&lt;'Summary&amp;Assumptions'!$J$31,FH$47&gt;=$FO290,FH$47&lt;=$FP290)*(('Summary&amp;Assumptions'!$H$25*$C290)*(1+'Summary&amp;Assumptions'!$J$29)^(FH$46-1))+AND(FH$56&lt;'Summary&amp;Assumptions'!$J$31,FH$47&gt;=$FQ290,FH$47&lt;=$FR290)*(('Summary&amp;Assumptions'!$H$25*$C290)*(1+'Summary&amp;Assumptions'!$J$29)^(FH$46-1))</f>
        <v>0</v>
      </c>
      <c r="FD290" s="588">
        <f>AND(FI$55&gt;0,SUM($E290:FC290)&lt;'Summary&amp;Assumptions'!$G$32*$B290,$D290&gt;='Summary&amp;Assumptions'!$D$17,FI$47&gt;=$D290,FI$47&lt;=EDATE($D290,'Summary&amp;Assumptions'!$G$32))*$B290+AND(FI$56&lt;'Summary&amp;Assumptions'!$J$31,FI$47&gt;=$FO290,FI$47&lt;=$FP290)*(('Summary&amp;Assumptions'!$H$25*$C290)*(1+'Summary&amp;Assumptions'!$J$29)^(FI$46-1))+AND(FI$56&lt;'Summary&amp;Assumptions'!$J$31,FI$47&gt;=$FQ290,FI$47&lt;=$FR290)*(('Summary&amp;Assumptions'!$H$25*$C290)*(1+'Summary&amp;Assumptions'!$J$29)^(FI$46-1))</f>
        <v>0</v>
      </c>
      <c r="FE290" s="588">
        <f>AND(FJ$55&gt;0,SUM($E290:FD290)&lt;'Summary&amp;Assumptions'!$G$32*$B290,$D290&gt;='Summary&amp;Assumptions'!$D$17,FJ$47&gt;=$D290,FJ$47&lt;=EDATE($D290,'Summary&amp;Assumptions'!$G$32))*$B290+AND(FJ$56&lt;'Summary&amp;Assumptions'!$J$31,FJ$47&gt;=$FO290,FJ$47&lt;=$FP290)*(('Summary&amp;Assumptions'!$H$25*$C290)*(1+'Summary&amp;Assumptions'!$J$29)^(FJ$46-1))+AND(FJ$56&lt;'Summary&amp;Assumptions'!$J$31,FJ$47&gt;=$FQ290,FJ$47&lt;=$FR290)*(('Summary&amp;Assumptions'!$H$25*$C290)*(1+'Summary&amp;Assumptions'!$J$29)^(FJ$46-1))</f>
        <v>0</v>
      </c>
      <c r="FF290" s="588">
        <f>AND(FK$55&gt;0,SUM($E290:FE290)&lt;'Summary&amp;Assumptions'!$G$32*$B290,$D290&gt;='Summary&amp;Assumptions'!$D$17,FK$47&gt;=$D290,FK$47&lt;=EDATE($D290,'Summary&amp;Assumptions'!$G$32))*$B290+AND(FK$56&lt;'Summary&amp;Assumptions'!$J$31,FK$47&gt;=$FO290,FK$47&lt;=$FP290)*(('Summary&amp;Assumptions'!$H$25*$C290)*(1+'Summary&amp;Assumptions'!$J$29)^(FK$46-1))+AND(FK$56&lt;'Summary&amp;Assumptions'!$J$31,FK$47&gt;=$FQ290,FK$47&lt;=$FR290)*(('Summary&amp;Assumptions'!$H$25*$C290)*(1+'Summary&amp;Assumptions'!$J$29)^(FK$46-1))</f>
        <v>0</v>
      </c>
      <c r="FG290" s="588">
        <f>AND(FL$55&gt;0,SUM($E290:FF290)&lt;'Summary&amp;Assumptions'!$G$32*$B290,$D290&gt;='Summary&amp;Assumptions'!$D$17,FL$47&gt;=$D290,FL$47&lt;=EDATE($D290,'Summary&amp;Assumptions'!$G$32))*$B290+AND(FL$56&lt;'Summary&amp;Assumptions'!$J$31,FL$47&gt;=$FO290,FL$47&lt;=$FP290)*(('Summary&amp;Assumptions'!$H$25*$C290)*(1+'Summary&amp;Assumptions'!$J$29)^(FL$46-1))+AND(FL$56&lt;'Summary&amp;Assumptions'!$J$31,FL$47&gt;=$FQ290,FL$47&lt;=$FR290)*(('Summary&amp;Assumptions'!$H$25*$C290)*(1+'Summary&amp;Assumptions'!$J$29)^(FL$46-1))</f>
        <v>0</v>
      </c>
      <c r="FH290" s="588">
        <f>AND(FM$55&gt;0,SUM($E290:FG290)&lt;'Summary&amp;Assumptions'!$G$32*$B290,$D290&gt;='Summary&amp;Assumptions'!$D$17,FM$47&gt;=$D290,FM$47&lt;=EDATE($D290,'Summary&amp;Assumptions'!$G$32))*$B290+AND(FM$56&lt;'Summary&amp;Assumptions'!$J$31,FM$47&gt;=$FO290,FM$47&lt;=$FP290)*(('Summary&amp;Assumptions'!$H$25*$C290)*(1+'Summary&amp;Assumptions'!$J$29)^(FM$46-1))+AND(FM$56&lt;'Summary&amp;Assumptions'!$J$31,FM$47&gt;=$FQ290,FM$47&lt;=$FR290)*(('Summary&amp;Assumptions'!$H$25*$C290)*(1+'Summary&amp;Assumptions'!$J$29)^(FM$46-1))</f>
        <v>0</v>
      </c>
      <c r="FI290" s="588">
        <f>AND(FN$55&gt;0,SUM($E290:FH290)&lt;'Summary&amp;Assumptions'!$G$32*$B290,$D290&gt;='Summary&amp;Assumptions'!$D$17,FN$47&gt;=$D290,FN$47&lt;=EDATE($D290,'Summary&amp;Assumptions'!$G$32))*$B290+AND(FN$56&lt;'Summary&amp;Assumptions'!$J$31,FN$47&gt;=$FO290,FN$47&lt;=$FP290)*(('Summary&amp;Assumptions'!$H$25*$C290)*(1+'Summary&amp;Assumptions'!$J$29)^(FN$46-1))+AND(FN$56&lt;'Summary&amp;Assumptions'!$J$31,FN$47&gt;=$FQ290,FN$47&lt;=$FR290)*(('Summary&amp;Assumptions'!$H$25*$C290)*(1+'Summary&amp;Assumptions'!$J$29)^(FN$46-1))</f>
        <v>0</v>
      </c>
      <c r="FJ290" s="588">
        <f>AND(FO$55&gt;0,SUM($E290:FI290)&lt;'Summary&amp;Assumptions'!$G$32*$B290,$D290&gt;='Summary&amp;Assumptions'!$D$17,FO$47&gt;=$D290,FO$47&lt;=EDATE($D290,'Summary&amp;Assumptions'!$G$32))*$B290+AND(FO$56&lt;'Summary&amp;Assumptions'!$J$31,FO$47&gt;=$FO290,FO$47&lt;=$FP290)*(('Summary&amp;Assumptions'!$H$25*$C290)*(1+'Summary&amp;Assumptions'!$J$29)^(FO$46-1))+AND(FO$56&lt;'Summary&amp;Assumptions'!$J$31,FO$47&gt;=$FQ290,FO$47&lt;=$FR290)*(('Summary&amp;Assumptions'!$H$25*$C290)*(1+'Summary&amp;Assumptions'!$J$29)^(FO$46-1))</f>
        <v>0</v>
      </c>
      <c r="FK290" s="588">
        <f>AND(FP$55&gt;0,SUM($E290:FJ290)&lt;'Summary&amp;Assumptions'!$G$32*$B290,$D290&gt;='Summary&amp;Assumptions'!$D$17,FP$47&gt;=$D290,FP$47&lt;=EDATE($D290,'Summary&amp;Assumptions'!$G$32))*$B290+AND(FP$56&lt;'Summary&amp;Assumptions'!$J$31,FP$47&gt;=$FO290,FP$47&lt;=$FP290)*(('Summary&amp;Assumptions'!$H$25*$C290)*(1+'Summary&amp;Assumptions'!$J$29)^(FP$46-1))+AND(FP$56&lt;'Summary&amp;Assumptions'!$J$31,FP$47&gt;=$FQ290,FP$47&lt;=$FR290)*(('Summary&amp;Assumptions'!$H$25*$C290)*(1+'Summary&amp;Assumptions'!$J$29)^(FP$46-1))</f>
        <v>0</v>
      </c>
      <c r="FL290" s="588">
        <f>AND(FQ$55&gt;0,SUM($E290:FK290)&lt;'Summary&amp;Assumptions'!$G$32*$B290,$D290&gt;='Summary&amp;Assumptions'!$D$17,FQ$47&gt;=$D290,FQ$47&lt;=EDATE($D290,'Summary&amp;Assumptions'!$G$32))*$B290+AND(FQ$56&lt;'Summary&amp;Assumptions'!$J$31,FQ$47&gt;=$FO290,FQ$47&lt;=$FP290)*(('Summary&amp;Assumptions'!$H$25*$C290)*(1+'Summary&amp;Assumptions'!$J$29)^(FQ$46-1))+AND(FQ$56&lt;'Summary&amp;Assumptions'!$J$31,FQ$47&gt;=$FQ290,FQ$47&lt;=$FR290)*(('Summary&amp;Assumptions'!$H$25*$C290)*(1+'Summary&amp;Assumptions'!$J$29)^(FQ$46-1))</f>
        <v>0</v>
      </c>
      <c r="FO290" s="576">
        <f>EDATE(D290,'Summary&amp;Assumptions'!$G$34)</f>
        <v>49614</v>
      </c>
      <c r="FP290" s="576">
        <f>EDATE(FO290,'Summary&amp;Assumptions'!$G$33-1)</f>
        <v>49644</v>
      </c>
      <c r="FQ290" s="576">
        <f>EDATE(FO290,'Summary&amp;Assumptions'!$G$34)</f>
        <v>49980</v>
      </c>
      <c r="FR290" s="576">
        <f>EDATE(FQ290,'Summary&amp;Assumptions'!$G$33-1)</f>
        <v>50010</v>
      </c>
    </row>
    <row r="291" spans="2:174" hidden="1" x14ac:dyDescent="0.2">
      <c r="B291" s="588">
        <v>0</v>
      </c>
      <c r="C291" s="193">
        <v>0</v>
      </c>
      <c r="D291" s="589">
        <v>49279</v>
      </c>
      <c r="F291" s="588">
        <f>AND(K$55&gt;0,SUM($E291:E291)&lt;'Summary&amp;Assumptions'!$G$32*$B291,$D291&gt;='Summary&amp;Assumptions'!$D$17,K$47&gt;=$D291,K$47&lt;=EDATE($D291,'Summary&amp;Assumptions'!$G$32))*$B291+AND(K$56&lt;'Summary&amp;Assumptions'!$J$31,K$47&gt;=$FO291,K$47&lt;=$FP291)*(('Summary&amp;Assumptions'!$H$25*$C291)*(1+'Summary&amp;Assumptions'!$J$29)^(K$46-1))+AND(K$56&lt;'Summary&amp;Assumptions'!$J$31,K$47&gt;=$FQ291,K$47&lt;=$FR291)*(('Summary&amp;Assumptions'!$H$25*$C291)*(1+'Summary&amp;Assumptions'!$J$29)^(K$46-1))</f>
        <v>0</v>
      </c>
      <c r="G291" s="588">
        <f>AND(L$55&gt;0,SUM($E291:F291)&lt;'Summary&amp;Assumptions'!$G$32*$B291,$D291&gt;='Summary&amp;Assumptions'!$D$17,L$47&gt;=$D291,L$47&lt;=EDATE($D291,'Summary&amp;Assumptions'!$G$32))*$B291+AND(L$56&lt;'Summary&amp;Assumptions'!$J$31,L$47&gt;=$FO291,L$47&lt;=$FP291)*(('Summary&amp;Assumptions'!$H$25*$C291)*(1+'Summary&amp;Assumptions'!$J$29)^(L$46-1))+AND(L$56&lt;'Summary&amp;Assumptions'!$J$31,L$47&gt;=$FQ291,L$47&lt;=$FR291)*(('Summary&amp;Assumptions'!$H$25*$C291)*(1+'Summary&amp;Assumptions'!$J$29)^(L$46-1))</f>
        <v>0</v>
      </c>
      <c r="H291" s="588">
        <f>AND(M$55&gt;0,SUM($E291:G291)&lt;'Summary&amp;Assumptions'!$G$32*$B291,$D291&gt;='Summary&amp;Assumptions'!$D$17,M$47&gt;=$D291,M$47&lt;=EDATE($D291,'Summary&amp;Assumptions'!$G$32))*$B291+AND(M$56&lt;'Summary&amp;Assumptions'!$J$31,M$47&gt;=$FO291,M$47&lt;=$FP291)*(('Summary&amp;Assumptions'!$H$25*$C291)*(1+'Summary&amp;Assumptions'!$J$29)^(M$46-1))+AND(M$56&lt;'Summary&amp;Assumptions'!$J$31,M$47&gt;=$FQ291,M$47&lt;=$FR291)*(('Summary&amp;Assumptions'!$H$25*$C291)*(1+'Summary&amp;Assumptions'!$J$29)^(M$46-1))</f>
        <v>0</v>
      </c>
      <c r="I291" s="588">
        <f>AND(N$55&gt;0,SUM($E291:H291)&lt;'Summary&amp;Assumptions'!$G$32*$B291,$D291&gt;='Summary&amp;Assumptions'!$D$17,N$47&gt;=$D291,N$47&lt;=EDATE($D291,'Summary&amp;Assumptions'!$G$32))*$B291+AND(N$56&lt;'Summary&amp;Assumptions'!$J$31,N$47&gt;=$FO291,N$47&lt;=$FP291)*(('Summary&amp;Assumptions'!$H$25*$C291)*(1+'Summary&amp;Assumptions'!$J$29)^(N$46-1))+AND(N$56&lt;'Summary&amp;Assumptions'!$J$31,N$47&gt;=$FQ291,N$47&lt;=$FR291)*(('Summary&amp;Assumptions'!$H$25*$C291)*(1+'Summary&amp;Assumptions'!$J$29)^(N$46-1))</f>
        <v>0</v>
      </c>
      <c r="J291" s="588">
        <f>AND(O$55&gt;0,SUM($E291:I291)&lt;'Summary&amp;Assumptions'!$G$32*$B291,$D291&gt;='Summary&amp;Assumptions'!$D$17,O$47&gt;=$D291,O$47&lt;=EDATE($D291,'Summary&amp;Assumptions'!$G$32))*$B291+AND(O$56&lt;'Summary&amp;Assumptions'!$J$31,O$47&gt;=$FO291,O$47&lt;=$FP291)*(('Summary&amp;Assumptions'!$H$25*$C291)*(1+'Summary&amp;Assumptions'!$J$29)^(O$46-1))+AND(O$56&lt;'Summary&amp;Assumptions'!$J$31,O$47&gt;=$FQ291,O$47&lt;=$FR291)*(('Summary&amp;Assumptions'!$H$25*$C291)*(1+'Summary&amp;Assumptions'!$J$29)^(O$46-1))</f>
        <v>0</v>
      </c>
      <c r="K291" s="588">
        <f>AND(P$55&gt;0,SUM($E291:J291)&lt;'Summary&amp;Assumptions'!$G$32*$B291,$D291&gt;='Summary&amp;Assumptions'!$D$17,P$47&gt;=$D291,P$47&lt;=EDATE($D291,'Summary&amp;Assumptions'!$G$32))*$B291+AND(P$56&lt;'Summary&amp;Assumptions'!$J$31,P$47&gt;=$FO291,P$47&lt;=$FP291)*(('Summary&amp;Assumptions'!$H$25*$C291)*(1+'Summary&amp;Assumptions'!$J$29)^(P$46-1))+AND(P$56&lt;'Summary&amp;Assumptions'!$J$31,P$47&gt;=$FQ291,P$47&lt;=$FR291)*(('Summary&amp;Assumptions'!$H$25*$C291)*(1+'Summary&amp;Assumptions'!$J$29)^(P$46-1))</f>
        <v>0</v>
      </c>
      <c r="L291" s="588">
        <f>AND(Q$55&gt;0,SUM($E291:K291)&lt;'Summary&amp;Assumptions'!$G$32*$B291,$D291&gt;='Summary&amp;Assumptions'!$D$17,Q$47&gt;=$D291,Q$47&lt;=EDATE($D291,'Summary&amp;Assumptions'!$G$32))*$B291+AND(Q$56&lt;'Summary&amp;Assumptions'!$J$31,Q$47&gt;=$FO291,Q$47&lt;=$FP291)*(('Summary&amp;Assumptions'!$H$25*$C291)*(1+'Summary&amp;Assumptions'!$J$29)^(Q$46-1))+AND(Q$56&lt;'Summary&amp;Assumptions'!$J$31,Q$47&gt;=$FQ291,Q$47&lt;=$FR291)*(('Summary&amp;Assumptions'!$H$25*$C291)*(1+'Summary&amp;Assumptions'!$J$29)^(Q$46-1))</f>
        <v>0</v>
      </c>
      <c r="M291" s="588">
        <f>AND(R$55&gt;0,SUM($E291:L291)&lt;'Summary&amp;Assumptions'!$G$32*$B291,$D291&gt;='Summary&amp;Assumptions'!$D$17,R$47&gt;=$D291,R$47&lt;=EDATE($D291,'Summary&amp;Assumptions'!$G$32))*$B291+AND(R$56&lt;'Summary&amp;Assumptions'!$J$31,R$47&gt;=$FO291,R$47&lt;=$FP291)*(('Summary&amp;Assumptions'!$H$25*$C291)*(1+'Summary&amp;Assumptions'!$J$29)^(R$46-1))+AND(R$56&lt;'Summary&amp;Assumptions'!$J$31,R$47&gt;=$FQ291,R$47&lt;=$FR291)*(('Summary&amp;Assumptions'!$H$25*$C291)*(1+'Summary&amp;Assumptions'!$J$29)^(R$46-1))</f>
        <v>0</v>
      </c>
      <c r="N291" s="588">
        <f>AND(S$55&gt;0,SUM($E291:M291)&lt;'Summary&amp;Assumptions'!$G$32*$B291,$D291&gt;='Summary&amp;Assumptions'!$D$17,S$47&gt;=$D291,S$47&lt;=EDATE($D291,'Summary&amp;Assumptions'!$G$32))*$B291+AND(S$56&lt;'Summary&amp;Assumptions'!$J$31,S$47&gt;=$FO291,S$47&lt;=$FP291)*(('Summary&amp;Assumptions'!$H$25*$C291)*(1+'Summary&amp;Assumptions'!$J$29)^(S$46-1))+AND(S$56&lt;'Summary&amp;Assumptions'!$J$31,S$47&gt;=$FQ291,S$47&lt;=$FR291)*(('Summary&amp;Assumptions'!$H$25*$C291)*(1+'Summary&amp;Assumptions'!$J$29)^(S$46-1))</f>
        <v>0</v>
      </c>
      <c r="O291" s="588">
        <f>AND(T$55&gt;0,SUM($E291:N291)&lt;'Summary&amp;Assumptions'!$G$32*$B291,$D291&gt;='Summary&amp;Assumptions'!$D$17,T$47&gt;=$D291,T$47&lt;=EDATE($D291,'Summary&amp;Assumptions'!$G$32))*$B291+AND(T$56&lt;'Summary&amp;Assumptions'!$J$31,T$47&gt;=$FO291,T$47&lt;=$FP291)*(('Summary&amp;Assumptions'!$H$25*$C291)*(1+'Summary&amp;Assumptions'!$J$29)^(T$46-1))+AND(T$56&lt;'Summary&amp;Assumptions'!$J$31,T$47&gt;=$FQ291,T$47&lt;=$FR291)*(('Summary&amp;Assumptions'!$H$25*$C291)*(1+'Summary&amp;Assumptions'!$J$29)^(T$46-1))</f>
        <v>0</v>
      </c>
      <c r="P291" s="588">
        <f>AND(U$55&gt;0,SUM($E291:O291)&lt;'Summary&amp;Assumptions'!$G$32*$B291,$D291&gt;='Summary&amp;Assumptions'!$D$17,U$47&gt;=$D291,U$47&lt;=EDATE($D291,'Summary&amp;Assumptions'!$G$32))*$B291+AND(U$56&lt;'Summary&amp;Assumptions'!$J$31,U$47&gt;=$FO291,U$47&lt;=$FP291)*(('Summary&amp;Assumptions'!$H$25*$C291)*(1+'Summary&amp;Assumptions'!$J$29)^(U$46-1))+AND(U$56&lt;'Summary&amp;Assumptions'!$J$31,U$47&gt;=$FQ291,U$47&lt;=$FR291)*(('Summary&amp;Assumptions'!$H$25*$C291)*(1+'Summary&amp;Assumptions'!$J$29)^(U$46-1))</f>
        <v>0</v>
      </c>
      <c r="Q291" s="588">
        <f>AND(V$55&gt;0,SUM($E291:P291)&lt;'Summary&amp;Assumptions'!$G$32*$B291,$D291&gt;='Summary&amp;Assumptions'!$D$17,V$47&gt;=$D291,V$47&lt;=EDATE($D291,'Summary&amp;Assumptions'!$G$32))*$B291+AND(V$56&lt;'Summary&amp;Assumptions'!$J$31,V$47&gt;=$FO291,V$47&lt;=$FP291)*(('Summary&amp;Assumptions'!$H$25*$C291)*(1+'Summary&amp;Assumptions'!$J$29)^(V$46-1))+AND(V$56&lt;'Summary&amp;Assumptions'!$J$31,V$47&gt;=$FQ291,V$47&lt;=$FR291)*(('Summary&amp;Assumptions'!$H$25*$C291)*(1+'Summary&amp;Assumptions'!$J$29)^(V$46-1))</f>
        <v>0</v>
      </c>
      <c r="R291" s="588">
        <f>AND(W$55&gt;0,SUM($E291:Q291)&lt;'Summary&amp;Assumptions'!$G$32*$B291,$D291&gt;='Summary&amp;Assumptions'!$D$17,W$47&gt;=$D291,W$47&lt;=EDATE($D291,'Summary&amp;Assumptions'!$G$32))*$B291+AND(W$56&lt;'Summary&amp;Assumptions'!$J$31,W$47&gt;=$FO291,W$47&lt;=$FP291)*(('Summary&amp;Assumptions'!$H$25*$C291)*(1+'Summary&amp;Assumptions'!$J$29)^(W$46-1))+AND(W$56&lt;'Summary&amp;Assumptions'!$J$31,W$47&gt;=$FQ291,W$47&lt;=$FR291)*(('Summary&amp;Assumptions'!$H$25*$C291)*(1+'Summary&amp;Assumptions'!$J$29)^(W$46-1))</f>
        <v>0</v>
      </c>
      <c r="S291" s="588">
        <f>AND(X$55&gt;0,SUM($E291:R291)&lt;'Summary&amp;Assumptions'!$G$32*$B291,$D291&gt;='Summary&amp;Assumptions'!$D$17,X$47&gt;=$D291,X$47&lt;=EDATE($D291,'Summary&amp;Assumptions'!$G$32))*$B291+AND(X$56&lt;'Summary&amp;Assumptions'!$J$31,X$47&gt;=$FO291,X$47&lt;=$FP291)*(('Summary&amp;Assumptions'!$H$25*$C291)*(1+'Summary&amp;Assumptions'!$J$29)^(X$46-1))+AND(X$56&lt;'Summary&amp;Assumptions'!$J$31,X$47&gt;=$FQ291,X$47&lt;=$FR291)*(('Summary&amp;Assumptions'!$H$25*$C291)*(1+'Summary&amp;Assumptions'!$J$29)^(X$46-1))</f>
        <v>0</v>
      </c>
      <c r="T291" s="588">
        <f>AND(Y$55&gt;0,SUM($E291:S291)&lt;'Summary&amp;Assumptions'!$G$32*$B291,$D291&gt;='Summary&amp;Assumptions'!$D$17,Y$47&gt;=$D291,Y$47&lt;=EDATE($D291,'Summary&amp;Assumptions'!$G$32))*$B291+AND(Y$56&lt;'Summary&amp;Assumptions'!$J$31,Y$47&gt;=$FO291,Y$47&lt;=$FP291)*(('Summary&amp;Assumptions'!$H$25*$C291)*(1+'Summary&amp;Assumptions'!$J$29)^(Y$46-1))+AND(Y$56&lt;'Summary&amp;Assumptions'!$J$31,Y$47&gt;=$FQ291,Y$47&lt;=$FR291)*(('Summary&amp;Assumptions'!$H$25*$C291)*(1+'Summary&amp;Assumptions'!$J$29)^(Y$46-1))</f>
        <v>0</v>
      </c>
      <c r="U291" s="588">
        <f>AND(Z$55&gt;0,SUM($E291:T291)&lt;'Summary&amp;Assumptions'!$G$32*$B291,$D291&gt;='Summary&amp;Assumptions'!$D$17,Z$47&gt;=$D291,Z$47&lt;=EDATE($D291,'Summary&amp;Assumptions'!$G$32))*$B291+AND(Z$56&lt;'Summary&amp;Assumptions'!$J$31,Z$47&gt;=$FO291,Z$47&lt;=$FP291)*(('Summary&amp;Assumptions'!$H$25*$C291)*(1+'Summary&amp;Assumptions'!$J$29)^(Z$46-1))+AND(Z$56&lt;'Summary&amp;Assumptions'!$J$31,Z$47&gt;=$FQ291,Z$47&lt;=$FR291)*(('Summary&amp;Assumptions'!$H$25*$C291)*(1+'Summary&amp;Assumptions'!$J$29)^(Z$46-1))</f>
        <v>0</v>
      </c>
      <c r="V291" s="588">
        <f>AND(AA$55&gt;0,SUM($E291:U291)&lt;'Summary&amp;Assumptions'!$G$32*$B291,$D291&gt;='Summary&amp;Assumptions'!$D$17,AA$47&gt;=$D291,AA$47&lt;=EDATE($D291,'Summary&amp;Assumptions'!$G$32))*$B291+AND(AA$56&lt;'Summary&amp;Assumptions'!$J$31,AA$47&gt;=$FO291,AA$47&lt;=$FP291)*(('Summary&amp;Assumptions'!$H$25*$C291)*(1+'Summary&amp;Assumptions'!$J$29)^(AA$46-1))+AND(AA$56&lt;'Summary&amp;Assumptions'!$J$31,AA$47&gt;=$FQ291,AA$47&lt;=$FR291)*(('Summary&amp;Assumptions'!$H$25*$C291)*(1+'Summary&amp;Assumptions'!$J$29)^(AA$46-1))</f>
        <v>0</v>
      </c>
      <c r="W291" s="588">
        <f>AND(AB$55&gt;0,SUM($E291:V291)&lt;'Summary&amp;Assumptions'!$G$32*$B291,$D291&gt;='Summary&amp;Assumptions'!$D$17,AB$47&gt;=$D291,AB$47&lt;=EDATE($D291,'Summary&amp;Assumptions'!$G$32))*$B291+AND(AB$56&lt;'Summary&amp;Assumptions'!$J$31,AB$47&gt;=$FO291,AB$47&lt;=$FP291)*(('Summary&amp;Assumptions'!$H$25*$C291)*(1+'Summary&amp;Assumptions'!$J$29)^(AB$46-1))+AND(AB$56&lt;'Summary&amp;Assumptions'!$J$31,AB$47&gt;=$FQ291,AB$47&lt;=$FR291)*(('Summary&amp;Assumptions'!$H$25*$C291)*(1+'Summary&amp;Assumptions'!$J$29)^(AB$46-1))</f>
        <v>0</v>
      </c>
      <c r="X291" s="588">
        <f>AND(AC$55&gt;0,SUM($E291:W291)&lt;'Summary&amp;Assumptions'!$G$32*$B291,$D291&gt;='Summary&amp;Assumptions'!$D$17,AC$47&gt;=$D291,AC$47&lt;=EDATE($D291,'Summary&amp;Assumptions'!$G$32))*$B291+AND(AC$56&lt;'Summary&amp;Assumptions'!$J$31,AC$47&gt;=$FO291,AC$47&lt;=$FP291)*(('Summary&amp;Assumptions'!$H$25*$C291)*(1+'Summary&amp;Assumptions'!$J$29)^(AC$46-1))+AND(AC$56&lt;'Summary&amp;Assumptions'!$J$31,AC$47&gt;=$FQ291,AC$47&lt;=$FR291)*(('Summary&amp;Assumptions'!$H$25*$C291)*(1+'Summary&amp;Assumptions'!$J$29)^(AC$46-1))</f>
        <v>0</v>
      </c>
      <c r="Y291" s="588">
        <f>AND(AD$55&gt;0,SUM($E291:X291)&lt;'Summary&amp;Assumptions'!$G$32*$B291,$D291&gt;='Summary&amp;Assumptions'!$D$17,AD$47&gt;=$D291,AD$47&lt;=EDATE($D291,'Summary&amp;Assumptions'!$G$32))*$B291+AND(AD$56&lt;'Summary&amp;Assumptions'!$J$31,AD$47&gt;=$FO291,AD$47&lt;=$FP291)*(('Summary&amp;Assumptions'!$H$25*$C291)*(1+'Summary&amp;Assumptions'!$J$29)^(AD$46-1))+AND(AD$56&lt;'Summary&amp;Assumptions'!$J$31,AD$47&gt;=$FQ291,AD$47&lt;=$FR291)*(('Summary&amp;Assumptions'!$H$25*$C291)*(1+'Summary&amp;Assumptions'!$J$29)^(AD$46-1))</f>
        <v>0</v>
      </c>
      <c r="Z291" s="588">
        <f>AND(AE$55&gt;0,SUM($E291:Y291)&lt;'Summary&amp;Assumptions'!$G$32*$B291,$D291&gt;='Summary&amp;Assumptions'!$D$17,AE$47&gt;=$D291,AE$47&lt;=EDATE($D291,'Summary&amp;Assumptions'!$G$32))*$B291+AND(AE$56&lt;'Summary&amp;Assumptions'!$J$31,AE$47&gt;=$FO291,AE$47&lt;=$FP291)*(('Summary&amp;Assumptions'!$H$25*$C291)*(1+'Summary&amp;Assumptions'!$J$29)^(AE$46-1))+AND(AE$56&lt;'Summary&amp;Assumptions'!$J$31,AE$47&gt;=$FQ291,AE$47&lt;=$FR291)*(('Summary&amp;Assumptions'!$H$25*$C291)*(1+'Summary&amp;Assumptions'!$J$29)^(AE$46-1))</f>
        <v>0</v>
      </c>
      <c r="AA291" s="588">
        <f>AND(AF$55&gt;0,SUM($E291:Z291)&lt;'Summary&amp;Assumptions'!$G$32*$B291,$D291&gt;='Summary&amp;Assumptions'!$D$17,AF$47&gt;=$D291,AF$47&lt;=EDATE($D291,'Summary&amp;Assumptions'!$G$32))*$B291+AND(AF$56&lt;'Summary&amp;Assumptions'!$J$31,AF$47&gt;=$FO291,AF$47&lt;=$FP291)*(('Summary&amp;Assumptions'!$H$25*$C291)*(1+'Summary&amp;Assumptions'!$J$29)^(AF$46-1))+AND(AF$56&lt;'Summary&amp;Assumptions'!$J$31,AF$47&gt;=$FQ291,AF$47&lt;=$FR291)*(('Summary&amp;Assumptions'!$H$25*$C291)*(1+'Summary&amp;Assumptions'!$J$29)^(AF$46-1))</f>
        <v>0</v>
      </c>
      <c r="AB291" s="588">
        <f>AND(AG$55&gt;0,SUM($E291:AA291)&lt;'Summary&amp;Assumptions'!$G$32*$B291,$D291&gt;='Summary&amp;Assumptions'!$D$17,AG$47&gt;=$D291,AG$47&lt;=EDATE($D291,'Summary&amp;Assumptions'!$G$32))*$B291+AND(AG$56&lt;'Summary&amp;Assumptions'!$J$31,AG$47&gt;=$FO291,AG$47&lt;=$FP291)*(('Summary&amp;Assumptions'!$H$25*$C291)*(1+'Summary&amp;Assumptions'!$J$29)^(AG$46-1))+AND(AG$56&lt;'Summary&amp;Assumptions'!$J$31,AG$47&gt;=$FQ291,AG$47&lt;=$FR291)*(('Summary&amp;Assumptions'!$H$25*$C291)*(1+'Summary&amp;Assumptions'!$J$29)^(AG$46-1))</f>
        <v>0</v>
      </c>
      <c r="AC291" s="588">
        <f>AND(AH$55&gt;0,SUM($E291:AB291)&lt;'Summary&amp;Assumptions'!$G$32*$B291,$D291&gt;='Summary&amp;Assumptions'!$D$17,AH$47&gt;=$D291,AH$47&lt;=EDATE($D291,'Summary&amp;Assumptions'!$G$32))*$B291+AND(AH$56&lt;'Summary&amp;Assumptions'!$J$31,AH$47&gt;=$FO291,AH$47&lt;=$FP291)*(('Summary&amp;Assumptions'!$H$25*$C291)*(1+'Summary&amp;Assumptions'!$J$29)^(AH$46-1))+AND(AH$56&lt;'Summary&amp;Assumptions'!$J$31,AH$47&gt;=$FQ291,AH$47&lt;=$FR291)*(('Summary&amp;Assumptions'!$H$25*$C291)*(1+'Summary&amp;Assumptions'!$J$29)^(AH$46-1))</f>
        <v>0</v>
      </c>
      <c r="AD291" s="588">
        <f>AND(AI$55&gt;0,SUM($E291:AC291)&lt;'Summary&amp;Assumptions'!$G$32*$B291,$D291&gt;='Summary&amp;Assumptions'!$D$17,AI$47&gt;=$D291,AI$47&lt;=EDATE($D291,'Summary&amp;Assumptions'!$G$32))*$B291+AND(AI$56&lt;'Summary&amp;Assumptions'!$J$31,AI$47&gt;=$FO291,AI$47&lt;=$FP291)*(('Summary&amp;Assumptions'!$H$25*$C291)*(1+'Summary&amp;Assumptions'!$J$29)^(AI$46-1))+AND(AI$56&lt;'Summary&amp;Assumptions'!$J$31,AI$47&gt;=$FQ291,AI$47&lt;=$FR291)*(('Summary&amp;Assumptions'!$H$25*$C291)*(1+'Summary&amp;Assumptions'!$J$29)^(AI$46-1))</f>
        <v>0</v>
      </c>
      <c r="AE291" s="588">
        <f>AND(AJ$55&gt;0,SUM($E291:AD291)&lt;'Summary&amp;Assumptions'!$G$32*$B291,$D291&gt;='Summary&amp;Assumptions'!$D$17,AJ$47&gt;=$D291,AJ$47&lt;=EDATE($D291,'Summary&amp;Assumptions'!$G$32))*$B291+AND(AJ$56&lt;'Summary&amp;Assumptions'!$J$31,AJ$47&gt;=$FO291,AJ$47&lt;=$FP291)*(('Summary&amp;Assumptions'!$H$25*$C291)*(1+'Summary&amp;Assumptions'!$J$29)^(AJ$46-1))+AND(AJ$56&lt;'Summary&amp;Assumptions'!$J$31,AJ$47&gt;=$FQ291,AJ$47&lt;=$FR291)*(('Summary&amp;Assumptions'!$H$25*$C291)*(1+'Summary&amp;Assumptions'!$J$29)^(AJ$46-1))</f>
        <v>0</v>
      </c>
      <c r="AF291" s="588">
        <f>AND(AK$55&gt;0,SUM($E291:AE291)&lt;'Summary&amp;Assumptions'!$G$32*$B291,$D291&gt;='Summary&amp;Assumptions'!$D$17,AK$47&gt;=$D291,AK$47&lt;=EDATE($D291,'Summary&amp;Assumptions'!$G$32))*$B291+AND(AK$56&lt;'Summary&amp;Assumptions'!$J$31,AK$47&gt;=$FO291,AK$47&lt;=$FP291)*(('Summary&amp;Assumptions'!$H$25*$C291)*(1+'Summary&amp;Assumptions'!$J$29)^(AK$46-1))+AND(AK$56&lt;'Summary&amp;Assumptions'!$J$31,AK$47&gt;=$FQ291,AK$47&lt;=$FR291)*(('Summary&amp;Assumptions'!$H$25*$C291)*(1+'Summary&amp;Assumptions'!$J$29)^(AK$46-1))</f>
        <v>0</v>
      </c>
      <c r="AG291" s="588">
        <f>AND(AL$55&gt;0,SUM($E291:AF291)&lt;'Summary&amp;Assumptions'!$G$32*$B291,$D291&gt;='Summary&amp;Assumptions'!$D$17,AL$47&gt;=$D291,AL$47&lt;=EDATE($D291,'Summary&amp;Assumptions'!$G$32))*$B291+AND(AL$56&lt;'Summary&amp;Assumptions'!$J$31,AL$47&gt;=$FO291,AL$47&lt;=$FP291)*(('Summary&amp;Assumptions'!$H$25*$C291)*(1+'Summary&amp;Assumptions'!$J$29)^(AL$46-1))+AND(AL$56&lt;'Summary&amp;Assumptions'!$J$31,AL$47&gt;=$FQ291,AL$47&lt;=$FR291)*(('Summary&amp;Assumptions'!$H$25*$C291)*(1+'Summary&amp;Assumptions'!$J$29)^(AL$46-1))</f>
        <v>0</v>
      </c>
      <c r="AH291" s="588">
        <f>AND(AM$55&gt;0,SUM($E291:AG291)&lt;'Summary&amp;Assumptions'!$G$32*$B291,$D291&gt;='Summary&amp;Assumptions'!$D$17,AM$47&gt;=$D291,AM$47&lt;=EDATE($D291,'Summary&amp;Assumptions'!$G$32))*$B291+AND(AM$56&lt;'Summary&amp;Assumptions'!$J$31,AM$47&gt;=$FO291,AM$47&lt;=$FP291)*(('Summary&amp;Assumptions'!$H$25*$C291)*(1+'Summary&amp;Assumptions'!$J$29)^(AM$46-1))+AND(AM$56&lt;'Summary&amp;Assumptions'!$J$31,AM$47&gt;=$FQ291,AM$47&lt;=$FR291)*(('Summary&amp;Assumptions'!$H$25*$C291)*(1+'Summary&amp;Assumptions'!$J$29)^(AM$46-1))</f>
        <v>0</v>
      </c>
      <c r="AI291" s="588">
        <f>AND(AN$55&gt;0,SUM($E291:AH291)&lt;'Summary&amp;Assumptions'!$G$32*$B291,$D291&gt;='Summary&amp;Assumptions'!$D$17,AN$47&gt;=$D291,AN$47&lt;=EDATE($D291,'Summary&amp;Assumptions'!$G$32))*$B291+AND(AN$56&lt;'Summary&amp;Assumptions'!$J$31,AN$47&gt;=$FO291,AN$47&lt;=$FP291)*(('Summary&amp;Assumptions'!$H$25*$C291)*(1+'Summary&amp;Assumptions'!$J$29)^(AN$46-1))+AND(AN$56&lt;'Summary&amp;Assumptions'!$J$31,AN$47&gt;=$FQ291,AN$47&lt;=$FR291)*(('Summary&amp;Assumptions'!$H$25*$C291)*(1+'Summary&amp;Assumptions'!$J$29)^(AN$46-1))</f>
        <v>0</v>
      </c>
      <c r="AJ291" s="588">
        <f>AND(AO$55&gt;0,SUM($E291:AI291)&lt;'Summary&amp;Assumptions'!$G$32*$B291,$D291&gt;='Summary&amp;Assumptions'!$D$17,AO$47&gt;=$D291,AO$47&lt;=EDATE($D291,'Summary&amp;Assumptions'!$G$32))*$B291+AND(AO$56&lt;'Summary&amp;Assumptions'!$J$31,AO$47&gt;=$FO291,AO$47&lt;=$FP291)*(('Summary&amp;Assumptions'!$H$25*$C291)*(1+'Summary&amp;Assumptions'!$J$29)^(AO$46-1))+AND(AO$56&lt;'Summary&amp;Assumptions'!$J$31,AO$47&gt;=$FQ291,AO$47&lt;=$FR291)*(('Summary&amp;Assumptions'!$H$25*$C291)*(1+'Summary&amp;Assumptions'!$J$29)^(AO$46-1))</f>
        <v>0</v>
      </c>
      <c r="AK291" s="588">
        <f>AND(AP$55&gt;0,SUM($E291:AJ291)&lt;'Summary&amp;Assumptions'!$G$32*$B291,$D291&gt;='Summary&amp;Assumptions'!$D$17,AP$47&gt;=$D291,AP$47&lt;=EDATE($D291,'Summary&amp;Assumptions'!$G$32))*$B291+AND(AP$56&lt;'Summary&amp;Assumptions'!$J$31,AP$47&gt;=$FO291,AP$47&lt;=$FP291)*(('Summary&amp;Assumptions'!$H$25*$C291)*(1+'Summary&amp;Assumptions'!$J$29)^(AP$46-1))+AND(AP$56&lt;'Summary&amp;Assumptions'!$J$31,AP$47&gt;=$FQ291,AP$47&lt;=$FR291)*(('Summary&amp;Assumptions'!$H$25*$C291)*(1+'Summary&amp;Assumptions'!$J$29)^(AP$46-1))</f>
        <v>0</v>
      </c>
      <c r="AL291" s="588">
        <f>AND(AQ$55&gt;0,SUM($E291:AK291)&lt;'Summary&amp;Assumptions'!$G$32*$B291,$D291&gt;='Summary&amp;Assumptions'!$D$17,AQ$47&gt;=$D291,AQ$47&lt;=EDATE($D291,'Summary&amp;Assumptions'!$G$32))*$B291+AND(AQ$56&lt;'Summary&amp;Assumptions'!$J$31,AQ$47&gt;=$FO291,AQ$47&lt;=$FP291)*(('Summary&amp;Assumptions'!$H$25*$C291)*(1+'Summary&amp;Assumptions'!$J$29)^(AQ$46-1))+AND(AQ$56&lt;'Summary&amp;Assumptions'!$J$31,AQ$47&gt;=$FQ291,AQ$47&lt;=$FR291)*(('Summary&amp;Assumptions'!$H$25*$C291)*(1+'Summary&amp;Assumptions'!$J$29)^(AQ$46-1))</f>
        <v>0</v>
      </c>
      <c r="AM291" s="588">
        <f>AND(AR$55&gt;0,SUM($E291:AL291)&lt;'Summary&amp;Assumptions'!$G$32*$B291,$D291&gt;='Summary&amp;Assumptions'!$D$17,AR$47&gt;=$D291,AR$47&lt;=EDATE($D291,'Summary&amp;Assumptions'!$G$32))*$B291+AND(AR$56&lt;'Summary&amp;Assumptions'!$J$31,AR$47&gt;=$FO291,AR$47&lt;=$FP291)*(('Summary&amp;Assumptions'!$H$25*$C291)*(1+'Summary&amp;Assumptions'!$J$29)^(AR$46-1))+AND(AR$56&lt;'Summary&amp;Assumptions'!$J$31,AR$47&gt;=$FQ291,AR$47&lt;=$FR291)*(('Summary&amp;Assumptions'!$H$25*$C291)*(1+'Summary&amp;Assumptions'!$J$29)^(AR$46-1))</f>
        <v>0</v>
      </c>
      <c r="AN291" s="588">
        <f>AND(AS$55&gt;0,SUM($E291:AM291)&lt;'Summary&amp;Assumptions'!$G$32*$B291,$D291&gt;='Summary&amp;Assumptions'!$D$17,AS$47&gt;=$D291,AS$47&lt;=EDATE($D291,'Summary&amp;Assumptions'!$G$32))*$B291+AND(AS$56&lt;'Summary&amp;Assumptions'!$J$31,AS$47&gt;=$FO291,AS$47&lt;=$FP291)*(('Summary&amp;Assumptions'!$H$25*$C291)*(1+'Summary&amp;Assumptions'!$J$29)^(AS$46-1))+AND(AS$56&lt;'Summary&amp;Assumptions'!$J$31,AS$47&gt;=$FQ291,AS$47&lt;=$FR291)*(('Summary&amp;Assumptions'!$H$25*$C291)*(1+'Summary&amp;Assumptions'!$J$29)^(AS$46-1))</f>
        <v>0</v>
      </c>
      <c r="AO291" s="588">
        <f>AND(AT$55&gt;0,SUM($E291:AN291)&lt;'Summary&amp;Assumptions'!$G$32*$B291,$D291&gt;='Summary&amp;Assumptions'!$D$17,AT$47&gt;=$D291,AT$47&lt;=EDATE($D291,'Summary&amp;Assumptions'!$G$32))*$B291+AND(AT$56&lt;'Summary&amp;Assumptions'!$J$31,AT$47&gt;=$FO291,AT$47&lt;=$FP291)*(('Summary&amp;Assumptions'!$H$25*$C291)*(1+'Summary&amp;Assumptions'!$J$29)^(AT$46-1))+AND(AT$56&lt;'Summary&amp;Assumptions'!$J$31,AT$47&gt;=$FQ291,AT$47&lt;=$FR291)*(('Summary&amp;Assumptions'!$H$25*$C291)*(1+'Summary&amp;Assumptions'!$J$29)^(AT$46-1))</f>
        <v>0</v>
      </c>
      <c r="AP291" s="588">
        <f>AND(AU$55&gt;0,SUM($E291:AO291)&lt;'Summary&amp;Assumptions'!$G$32*$B291,$D291&gt;='Summary&amp;Assumptions'!$D$17,AU$47&gt;=$D291,AU$47&lt;=EDATE($D291,'Summary&amp;Assumptions'!$G$32))*$B291+AND(AU$56&lt;'Summary&amp;Assumptions'!$J$31,AU$47&gt;=$FO291,AU$47&lt;=$FP291)*(('Summary&amp;Assumptions'!$H$25*$C291)*(1+'Summary&amp;Assumptions'!$J$29)^(AU$46-1))+AND(AU$56&lt;'Summary&amp;Assumptions'!$J$31,AU$47&gt;=$FQ291,AU$47&lt;=$FR291)*(('Summary&amp;Assumptions'!$H$25*$C291)*(1+'Summary&amp;Assumptions'!$J$29)^(AU$46-1))</f>
        <v>0</v>
      </c>
      <c r="AQ291" s="588">
        <f>AND(AV$55&gt;0,SUM($E291:AP291)&lt;'Summary&amp;Assumptions'!$G$32*$B291,$D291&gt;='Summary&amp;Assumptions'!$D$17,AV$47&gt;=$D291,AV$47&lt;=EDATE($D291,'Summary&amp;Assumptions'!$G$32))*$B291+AND(AV$56&lt;'Summary&amp;Assumptions'!$J$31,AV$47&gt;=$FO291,AV$47&lt;=$FP291)*(('Summary&amp;Assumptions'!$H$25*$C291)*(1+'Summary&amp;Assumptions'!$J$29)^(AV$46-1))+AND(AV$56&lt;'Summary&amp;Assumptions'!$J$31,AV$47&gt;=$FQ291,AV$47&lt;=$FR291)*(('Summary&amp;Assumptions'!$H$25*$C291)*(1+'Summary&amp;Assumptions'!$J$29)^(AV$46-1))</f>
        <v>0</v>
      </c>
      <c r="AR291" s="588">
        <f>AND(AW$55&gt;0,SUM($E291:AQ291)&lt;'Summary&amp;Assumptions'!$G$32*$B291,$D291&gt;='Summary&amp;Assumptions'!$D$17,AW$47&gt;=$D291,AW$47&lt;=EDATE($D291,'Summary&amp;Assumptions'!$G$32))*$B291+AND(AW$56&lt;'Summary&amp;Assumptions'!$J$31,AW$47&gt;=$FO291,AW$47&lt;=$FP291)*(('Summary&amp;Assumptions'!$H$25*$C291)*(1+'Summary&amp;Assumptions'!$J$29)^(AW$46-1))+AND(AW$56&lt;'Summary&amp;Assumptions'!$J$31,AW$47&gt;=$FQ291,AW$47&lt;=$FR291)*(('Summary&amp;Assumptions'!$H$25*$C291)*(1+'Summary&amp;Assumptions'!$J$29)^(AW$46-1))</f>
        <v>0</v>
      </c>
      <c r="AS291" s="588">
        <f>AND(AX$55&gt;0,SUM($E291:AR291)&lt;'Summary&amp;Assumptions'!$G$32*$B291,$D291&gt;='Summary&amp;Assumptions'!$D$17,AX$47&gt;=$D291,AX$47&lt;=EDATE($D291,'Summary&amp;Assumptions'!$G$32))*$B291+AND(AX$56&lt;'Summary&amp;Assumptions'!$J$31,AX$47&gt;=$FO291,AX$47&lt;=$FP291)*(('Summary&amp;Assumptions'!$H$25*$C291)*(1+'Summary&amp;Assumptions'!$J$29)^(AX$46-1))+AND(AX$56&lt;'Summary&amp;Assumptions'!$J$31,AX$47&gt;=$FQ291,AX$47&lt;=$FR291)*(('Summary&amp;Assumptions'!$H$25*$C291)*(1+'Summary&amp;Assumptions'!$J$29)^(AX$46-1))</f>
        <v>0</v>
      </c>
      <c r="AT291" s="588">
        <f>AND(AY$55&gt;0,SUM($E291:AS291)&lt;'Summary&amp;Assumptions'!$G$32*$B291,$D291&gt;='Summary&amp;Assumptions'!$D$17,AY$47&gt;=$D291,AY$47&lt;=EDATE($D291,'Summary&amp;Assumptions'!$G$32))*$B291+AND(AY$56&lt;'Summary&amp;Assumptions'!$J$31,AY$47&gt;=$FO291,AY$47&lt;=$FP291)*(('Summary&amp;Assumptions'!$H$25*$C291)*(1+'Summary&amp;Assumptions'!$J$29)^(AY$46-1))+AND(AY$56&lt;'Summary&amp;Assumptions'!$J$31,AY$47&gt;=$FQ291,AY$47&lt;=$FR291)*(('Summary&amp;Assumptions'!$H$25*$C291)*(1+'Summary&amp;Assumptions'!$J$29)^(AY$46-1))</f>
        <v>0</v>
      </c>
      <c r="AU291" s="588">
        <f>AND(AZ$55&gt;0,SUM($E291:AT291)&lt;'Summary&amp;Assumptions'!$G$32*$B291,$D291&gt;='Summary&amp;Assumptions'!$D$17,AZ$47&gt;=$D291,AZ$47&lt;=EDATE($D291,'Summary&amp;Assumptions'!$G$32))*$B291+AND(AZ$56&lt;'Summary&amp;Assumptions'!$J$31,AZ$47&gt;=$FO291,AZ$47&lt;=$FP291)*(('Summary&amp;Assumptions'!$H$25*$C291)*(1+'Summary&amp;Assumptions'!$J$29)^(AZ$46-1))+AND(AZ$56&lt;'Summary&amp;Assumptions'!$J$31,AZ$47&gt;=$FQ291,AZ$47&lt;=$FR291)*(('Summary&amp;Assumptions'!$H$25*$C291)*(1+'Summary&amp;Assumptions'!$J$29)^(AZ$46-1))</f>
        <v>0</v>
      </c>
      <c r="AV291" s="588">
        <f>AND(BA$55&gt;0,SUM($E291:AU291)&lt;'Summary&amp;Assumptions'!$G$32*$B291,$D291&gt;='Summary&amp;Assumptions'!$D$17,BA$47&gt;=$D291,BA$47&lt;=EDATE($D291,'Summary&amp;Assumptions'!$G$32))*$B291+AND(BA$56&lt;'Summary&amp;Assumptions'!$J$31,BA$47&gt;=$FO291,BA$47&lt;=$FP291)*(('Summary&amp;Assumptions'!$H$25*$C291)*(1+'Summary&amp;Assumptions'!$J$29)^(BA$46-1))+AND(BA$56&lt;'Summary&amp;Assumptions'!$J$31,BA$47&gt;=$FQ291,BA$47&lt;=$FR291)*(('Summary&amp;Assumptions'!$H$25*$C291)*(1+'Summary&amp;Assumptions'!$J$29)^(BA$46-1))</f>
        <v>0</v>
      </c>
      <c r="AW291" s="588">
        <f>AND(BB$55&gt;0,SUM($E291:AV291)&lt;'Summary&amp;Assumptions'!$G$32*$B291,$D291&gt;='Summary&amp;Assumptions'!$D$17,BB$47&gt;=$D291,BB$47&lt;=EDATE($D291,'Summary&amp;Assumptions'!$G$32))*$B291+AND(BB$56&lt;'Summary&amp;Assumptions'!$J$31,BB$47&gt;=$FO291,BB$47&lt;=$FP291)*(('Summary&amp;Assumptions'!$H$25*$C291)*(1+'Summary&amp;Assumptions'!$J$29)^(BB$46-1))+AND(BB$56&lt;'Summary&amp;Assumptions'!$J$31,BB$47&gt;=$FQ291,BB$47&lt;=$FR291)*(('Summary&amp;Assumptions'!$H$25*$C291)*(1+'Summary&amp;Assumptions'!$J$29)^(BB$46-1))</f>
        <v>0</v>
      </c>
      <c r="AX291" s="588">
        <f>AND(BC$55&gt;0,SUM($E291:AW291)&lt;'Summary&amp;Assumptions'!$G$32*$B291,$D291&gt;='Summary&amp;Assumptions'!$D$17,BC$47&gt;=$D291,BC$47&lt;=EDATE($D291,'Summary&amp;Assumptions'!$G$32))*$B291+AND(BC$56&lt;'Summary&amp;Assumptions'!$J$31,BC$47&gt;=$FO291,BC$47&lt;=$FP291)*(('Summary&amp;Assumptions'!$H$25*$C291)*(1+'Summary&amp;Assumptions'!$J$29)^(BC$46-1))+AND(BC$56&lt;'Summary&amp;Assumptions'!$J$31,BC$47&gt;=$FQ291,BC$47&lt;=$FR291)*(('Summary&amp;Assumptions'!$H$25*$C291)*(1+'Summary&amp;Assumptions'!$J$29)^(BC$46-1))</f>
        <v>0</v>
      </c>
      <c r="AY291" s="588">
        <f>AND(BD$55&gt;0,SUM($E291:AX291)&lt;'Summary&amp;Assumptions'!$G$32*$B291,$D291&gt;='Summary&amp;Assumptions'!$D$17,BD$47&gt;=$D291,BD$47&lt;=EDATE($D291,'Summary&amp;Assumptions'!$G$32))*$B291+AND(BD$56&lt;'Summary&amp;Assumptions'!$J$31,BD$47&gt;=$FO291,BD$47&lt;=$FP291)*(('Summary&amp;Assumptions'!$H$25*$C291)*(1+'Summary&amp;Assumptions'!$J$29)^(BD$46-1))+AND(BD$56&lt;'Summary&amp;Assumptions'!$J$31,BD$47&gt;=$FQ291,BD$47&lt;=$FR291)*(('Summary&amp;Assumptions'!$H$25*$C291)*(1+'Summary&amp;Assumptions'!$J$29)^(BD$46-1))</f>
        <v>0</v>
      </c>
      <c r="AZ291" s="588">
        <f>AND(BE$55&gt;0,SUM($E291:AY291)&lt;'Summary&amp;Assumptions'!$G$32*$B291,$D291&gt;='Summary&amp;Assumptions'!$D$17,BE$47&gt;=$D291,BE$47&lt;=EDATE($D291,'Summary&amp;Assumptions'!$G$32))*$B291+AND(BE$56&lt;'Summary&amp;Assumptions'!$J$31,BE$47&gt;=$FO291,BE$47&lt;=$FP291)*(('Summary&amp;Assumptions'!$H$25*$C291)*(1+'Summary&amp;Assumptions'!$J$29)^(BE$46-1))+AND(BE$56&lt;'Summary&amp;Assumptions'!$J$31,BE$47&gt;=$FQ291,BE$47&lt;=$FR291)*(('Summary&amp;Assumptions'!$H$25*$C291)*(1+'Summary&amp;Assumptions'!$J$29)^(BE$46-1))</f>
        <v>0</v>
      </c>
      <c r="BA291" s="588">
        <f>AND(BF$55&gt;0,SUM($E291:AZ291)&lt;'Summary&amp;Assumptions'!$G$32*$B291,$D291&gt;='Summary&amp;Assumptions'!$D$17,BF$47&gt;=$D291,BF$47&lt;=EDATE($D291,'Summary&amp;Assumptions'!$G$32))*$B291+AND(BF$56&lt;'Summary&amp;Assumptions'!$J$31,BF$47&gt;=$FO291,BF$47&lt;=$FP291)*(('Summary&amp;Assumptions'!$H$25*$C291)*(1+'Summary&amp;Assumptions'!$J$29)^(BF$46-1))+AND(BF$56&lt;'Summary&amp;Assumptions'!$J$31,BF$47&gt;=$FQ291,BF$47&lt;=$FR291)*(('Summary&amp;Assumptions'!$H$25*$C291)*(1+'Summary&amp;Assumptions'!$J$29)^(BF$46-1))</f>
        <v>0</v>
      </c>
      <c r="BB291" s="588">
        <f>AND(BG$55&gt;0,SUM($E291:BA291)&lt;'Summary&amp;Assumptions'!$G$32*$B291,$D291&gt;='Summary&amp;Assumptions'!$D$17,BG$47&gt;=$D291,BG$47&lt;=EDATE($D291,'Summary&amp;Assumptions'!$G$32))*$B291+AND(BG$56&lt;'Summary&amp;Assumptions'!$J$31,BG$47&gt;=$FO291,BG$47&lt;=$FP291)*(('Summary&amp;Assumptions'!$H$25*$C291)*(1+'Summary&amp;Assumptions'!$J$29)^(BG$46-1))+AND(BG$56&lt;'Summary&amp;Assumptions'!$J$31,BG$47&gt;=$FQ291,BG$47&lt;=$FR291)*(('Summary&amp;Assumptions'!$H$25*$C291)*(1+'Summary&amp;Assumptions'!$J$29)^(BG$46-1))</f>
        <v>0</v>
      </c>
      <c r="BC291" s="588">
        <f>AND(BH$55&gt;0,SUM($E291:BB291)&lt;'Summary&amp;Assumptions'!$G$32*$B291,$D291&gt;='Summary&amp;Assumptions'!$D$17,BH$47&gt;=$D291,BH$47&lt;=EDATE($D291,'Summary&amp;Assumptions'!$G$32))*$B291+AND(BH$56&lt;'Summary&amp;Assumptions'!$J$31,BH$47&gt;=$FO291,BH$47&lt;=$FP291)*(('Summary&amp;Assumptions'!$H$25*$C291)*(1+'Summary&amp;Assumptions'!$J$29)^(BH$46-1))+AND(BH$56&lt;'Summary&amp;Assumptions'!$J$31,BH$47&gt;=$FQ291,BH$47&lt;=$FR291)*(('Summary&amp;Assumptions'!$H$25*$C291)*(1+'Summary&amp;Assumptions'!$J$29)^(BH$46-1))</f>
        <v>0</v>
      </c>
      <c r="BD291" s="588">
        <f>AND(BI$55&gt;0,SUM($E291:BC291)&lt;'Summary&amp;Assumptions'!$G$32*$B291,$D291&gt;='Summary&amp;Assumptions'!$D$17,BI$47&gt;=$D291,BI$47&lt;=EDATE($D291,'Summary&amp;Assumptions'!$G$32))*$B291+AND(BI$56&lt;'Summary&amp;Assumptions'!$J$31,BI$47&gt;=$FO291,BI$47&lt;=$FP291)*(('Summary&amp;Assumptions'!$H$25*$C291)*(1+'Summary&amp;Assumptions'!$J$29)^(BI$46-1))+AND(BI$56&lt;'Summary&amp;Assumptions'!$J$31,BI$47&gt;=$FQ291,BI$47&lt;=$FR291)*(('Summary&amp;Assumptions'!$H$25*$C291)*(1+'Summary&amp;Assumptions'!$J$29)^(BI$46-1))</f>
        <v>0</v>
      </c>
      <c r="BE291" s="588">
        <f>AND(BJ$55&gt;0,SUM($E291:BD291)&lt;'Summary&amp;Assumptions'!$G$32*$B291,$D291&gt;='Summary&amp;Assumptions'!$D$17,BJ$47&gt;=$D291,BJ$47&lt;=EDATE($D291,'Summary&amp;Assumptions'!$G$32))*$B291+AND(BJ$56&lt;'Summary&amp;Assumptions'!$J$31,BJ$47&gt;=$FO291,BJ$47&lt;=$FP291)*(('Summary&amp;Assumptions'!$H$25*$C291)*(1+'Summary&amp;Assumptions'!$J$29)^(BJ$46-1))+AND(BJ$56&lt;'Summary&amp;Assumptions'!$J$31,BJ$47&gt;=$FQ291,BJ$47&lt;=$FR291)*(('Summary&amp;Assumptions'!$H$25*$C291)*(1+'Summary&amp;Assumptions'!$J$29)^(BJ$46-1))</f>
        <v>0</v>
      </c>
      <c r="BF291" s="588">
        <f>AND(BK$55&gt;0,SUM($E291:BE291)&lt;'Summary&amp;Assumptions'!$G$32*$B291,$D291&gt;='Summary&amp;Assumptions'!$D$17,BK$47&gt;=$D291,BK$47&lt;=EDATE($D291,'Summary&amp;Assumptions'!$G$32))*$B291+AND(BK$56&lt;'Summary&amp;Assumptions'!$J$31,BK$47&gt;=$FO291,BK$47&lt;=$FP291)*(('Summary&amp;Assumptions'!$H$25*$C291)*(1+'Summary&amp;Assumptions'!$J$29)^(BK$46-1))+AND(BK$56&lt;'Summary&amp;Assumptions'!$J$31,BK$47&gt;=$FQ291,BK$47&lt;=$FR291)*(('Summary&amp;Assumptions'!$H$25*$C291)*(1+'Summary&amp;Assumptions'!$J$29)^(BK$46-1))</f>
        <v>0</v>
      </c>
      <c r="BG291" s="588">
        <f>AND(BL$55&gt;0,SUM($E291:BF291)&lt;'Summary&amp;Assumptions'!$G$32*$B291,$D291&gt;='Summary&amp;Assumptions'!$D$17,BL$47&gt;=$D291,BL$47&lt;=EDATE($D291,'Summary&amp;Assumptions'!$G$32))*$B291+AND(BL$56&lt;'Summary&amp;Assumptions'!$J$31,BL$47&gt;=$FO291,BL$47&lt;=$FP291)*(('Summary&amp;Assumptions'!$H$25*$C291)*(1+'Summary&amp;Assumptions'!$J$29)^(BL$46-1))+AND(BL$56&lt;'Summary&amp;Assumptions'!$J$31,BL$47&gt;=$FQ291,BL$47&lt;=$FR291)*(('Summary&amp;Assumptions'!$H$25*$C291)*(1+'Summary&amp;Assumptions'!$J$29)^(BL$46-1))</f>
        <v>0</v>
      </c>
      <c r="BH291" s="588">
        <f>AND(BM$55&gt;0,SUM($E291:BG291)&lt;'Summary&amp;Assumptions'!$G$32*$B291,$D291&gt;='Summary&amp;Assumptions'!$D$17,BM$47&gt;=$D291,BM$47&lt;=EDATE($D291,'Summary&amp;Assumptions'!$G$32))*$B291+AND(BM$56&lt;'Summary&amp;Assumptions'!$J$31,BM$47&gt;=$FO291,BM$47&lt;=$FP291)*(('Summary&amp;Assumptions'!$H$25*$C291)*(1+'Summary&amp;Assumptions'!$J$29)^(BM$46-1))+AND(BM$56&lt;'Summary&amp;Assumptions'!$J$31,BM$47&gt;=$FQ291,BM$47&lt;=$FR291)*(('Summary&amp;Assumptions'!$H$25*$C291)*(1+'Summary&amp;Assumptions'!$J$29)^(BM$46-1))</f>
        <v>0</v>
      </c>
      <c r="BI291" s="588">
        <f>AND(BN$55&gt;0,SUM($E291:BH291)&lt;'Summary&amp;Assumptions'!$G$32*$B291,$D291&gt;='Summary&amp;Assumptions'!$D$17,BN$47&gt;=$D291,BN$47&lt;=EDATE($D291,'Summary&amp;Assumptions'!$G$32))*$B291+AND(BN$56&lt;'Summary&amp;Assumptions'!$J$31,BN$47&gt;=$FO291,BN$47&lt;=$FP291)*(('Summary&amp;Assumptions'!$H$25*$C291)*(1+'Summary&amp;Assumptions'!$J$29)^(BN$46-1))+AND(BN$56&lt;'Summary&amp;Assumptions'!$J$31,BN$47&gt;=$FQ291,BN$47&lt;=$FR291)*(('Summary&amp;Assumptions'!$H$25*$C291)*(1+'Summary&amp;Assumptions'!$J$29)^(BN$46-1))</f>
        <v>0</v>
      </c>
      <c r="BJ291" s="588">
        <f>AND(BO$55&gt;0,SUM($E291:BI291)&lt;'Summary&amp;Assumptions'!$G$32*$B291,$D291&gt;='Summary&amp;Assumptions'!$D$17,BO$47&gt;=$D291,BO$47&lt;=EDATE($D291,'Summary&amp;Assumptions'!$G$32))*$B291+AND(BO$56&lt;'Summary&amp;Assumptions'!$J$31,BO$47&gt;=$FO291,BO$47&lt;=$FP291)*(('Summary&amp;Assumptions'!$H$25*$C291)*(1+'Summary&amp;Assumptions'!$J$29)^(BO$46-1))+AND(BO$56&lt;'Summary&amp;Assumptions'!$J$31,BO$47&gt;=$FQ291,BO$47&lt;=$FR291)*(('Summary&amp;Assumptions'!$H$25*$C291)*(1+'Summary&amp;Assumptions'!$J$29)^(BO$46-1))</f>
        <v>0</v>
      </c>
      <c r="BK291" s="588">
        <f>AND(BP$55&gt;0,SUM($E291:BJ291)&lt;'Summary&amp;Assumptions'!$G$32*$B291,$D291&gt;='Summary&amp;Assumptions'!$D$17,BP$47&gt;=$D291,BP$47&lt;=EDATE($D291,'Summary&amp;Assumptions'!$G$32))*$B291+AND(BP$56&lt;'Summary&amp;Assumptions'!$J$31,BP$47&gt;=$FO291,BP$47&lt;=$FP291)*(('Summary&amp;Assumptions'!$H$25*$C291)*(1+'Summary&amp;Assumptions'!$J$29)^(BP$46-1))+AND(BP$56&lt;'Summary&amp;Assumptions'!$J$31,BP$47&gt;=$FQ291,BP$47&lt;=$FR291)*(('Summary&amp;Assumptions'!$H$25*$C291)*(1+'Summary&amp;Assumptions'!$J$29)^(BP$46-1))</f>
        <v>0</v>
      </c>
      <c r="BL291" s="588">
        <f>AND(BQ$55&gt;0,SUM($E291:BK291)&lt;'Summary&amp;Assumptions'!$G$32*$B291,$D291&gt;='Summary&amp;Assumptions'!$D$17,BQ$47&gt;=$D291,BQ$47&lt;=EDATE($D291,'Summary&amp;Assumptions'!$G$32))*$B291+AND(BQ$56&lt;'Summary&amp;Assumptions'!$J$31,BQ$47&gt;=$FO291,BQ$47&lt;=$FP291)*(('Summary&amp;Assumptions'!$H$25*$C291)*(1+'Summary&amp;Assumptions'!$J$29)^(BQ$46-1))+AND(BQ$56&lt;'Summary&amp;Assumptions'!$J$31,BQ$47&gt;=$FQ291,BQ$47&lt;=$FR291)*(('Summary&amp;Assumptions'!$H$25*$C291)*(1+'Summary&amp;Assumptions'!$J$29)^(BQ$46-1))</f>
        <v>0</v>
      </c>
      <c r="BM291" s="588">
        <f>AND(BR$55&gt;0,SUM($E291:BL291)&lt;'Summary&amp;Assumptions'!$G$32*$B291,$D291&gt;='Summary&amp;Assumptions'!$D$17,BR$47&gt;=$D291,BR$47&lt;=EDATE($D291,'Summary&amp;Assumptions'!$G$32))*$B291+AND(BR$56&lt;'Summary&amp;Assumptions'!$J$31,BR$47&gt;=$FO291,BR$47&lt;=$FP291)*(('Summary&amp;Assumptions'!$H$25*$C291)*(1+'Summary&amp;Assumptions'!$J$29)^(BR$46-1))+AND(BR$56&lt;'Summary&amp;Assumptions'!$J$31,BR$47&gt;=$FQ291,BR$47&lt;=$FR291)*(('Summary&amp;Assumptions'!$H$25*$C291)*(1+'Summary&amp;Assumptions'!$J$29)^(BR$46-1))</f>
        <v>0</v>
      </c>
      <c r="BN291" s="588">
        <f>AND(BS$55&gt;0,SUM($E291:BM291)&lt;'Summary&amp;Assumptions'!$G$32*$B291,$D291&gt;='Summary&amp;Assumptions'!$D$17,BS$47&gt;=$D291,BS$47&lt;=EDATE($D291,'Summary&amp;Assumptions'!$G$32))*$B291+AND(BS$56&lt;'Summary&amp;Assumptions'!$J$31,BS$47&gt;=$FO291,BS$47&lt;=$FP291)*(('Summary&amp;Assumptions'!$H$25*$C291)*(1+'Summary&amp;Assumptions'!$J$29)^(BS$46-1))+AND(BS$56&lt;'Summary&amp;Assumptions'!$J$31,BS$47&gt;=$FQ291,BS$47&lt;=$FR291)*(('Summary&amp;Assumptions'!$H$25*$C291)*(1+'Summary&amp;Assumptions'!$J$29)^(BS$46-1))</f>
        <v>0</v>
      </c>
      <c r="BO291" s="588">
        <f>AND(BT$55&gt;0,SUM($E291:BN291)&lt;'Summary&amp;Assumptions'!$G$32*$B291,$D291&gt;='Summary&amp;Assumptions'!$D$17,BT$47&gt;=$D291,BT$47&lt;=EDATE($D291,'Summary&amp;Assumptions'!$G$32))*$B291+AND(BT$56&lt;'Summary&amp;Assumptions'!$J$31,BT$47&gt;=$FO291,BT$47&lt;=$FP291)*(('Summary&amp;Assumptions'!$H$25*$C291)*(1+'Summary&amp;Assumptions'!$J$29)^(BT$46-1))+AND(BT$56&lt;'Summary&amp;Assumptions'!$J$31,BT$47&gt;=$FQ291,BT$47&lt;=$FR291)*(('Summary&amp;Assumptions'!$H$25*$C291)*(1+'Summary&amp;Assumptions'!$J$29)^(BT$46-1))</f>
        <v>0</v>
      </c>
      <c r="BP291" s="588">
        <f>AND(BU$55&gt;0,SUM($E291:BO291)&lt;'Summary&amp;Assumptions'!$G$32*$B291,$D291&gt;='Summary&amp;Assumptions'!$D$17,BU$47&gt;=$D291,BU$47&lt;=EDATE($D291,'Summary&amp;Assumptions'!$G$32))*$B291+AND(BU$56&lt;'Summary&amp;Assumptions'!$J$31,BU$47&gt;=$FO291,BU$47&lt;=$FP291)*(('Summary&amp;Assumptions'!$H$25*$C291)*(1+'Summary&amp;Assumptions'!$J$29)^(BU$46-1))+AND(BU$56&lt;'Summary&amp;Assumptions'!$J$31,BU$47&gt;=$FQ291,BU$47&lt;=$FR291)*(('Summary&amp;Assumptions'!$H$25*$C291)*(1+'Summary&amp;Assumptions'!$J$29)^(BU$46-1))</f>
        <v>0</v>
      </c>
      <c r="BQ291" s="588">
        <f>AND(BV$55&gt;0,SUM($E291:BP291)&lt;'Summary&amp;Assumptions'!$G$32*$B291,$D291&gt;='Summary&amp;Assumptions'!$D$17,BV$47&gt;=$D291,BV$47&lt;=EDATE($D291,'Summary&amp;Assumptions'!$G$32))*$B291+AND(BV$56&lt;'Summary&amp;Assumptions'!$J$31,BV$47&gt;=$FO291,BV$47&lt;=$FP291)*(('Summary&amp;Assumptions'!$H$25*$C291)*(1+'Summary&amp;Assumptions'!$J$29)^(BV$46-1))+AND(BV$56&lt;'Summary&amp;Assumptions'!$J$31,BV$47&gt;=$FQ291,BV$47&lt;=$FR291)*(('Summary&amp;Assumptions'!$H$25*$C291)*(1+'Summary&amp;Assumptions'!$J$29)^(BV$46-1))</f>
        <v>0</v>
      </c>
      <c r="BR291" s="588">
        <f>AND(BW$55&gt;0,SUM($E291:BQ291)&lt;'Summary&amp;Assumptions'!$G$32*$B291,$D291&gt;='Summary&amp;Assumptions'!$D$17,BW$47&gt;=$D291,BW$47&lt;=EDATE($D291,'Summary&amp;Assumptions'!$G$32))*$B291+AND(BW$56&lt;'Summary&amp;Assumptions'!$J$31,BW$47&gt;=$FO291,BW$47&lt;=$FP291)*(('Summary&amp;Assumptions'!$H$25*$C291)*(1+'Summary&amp;Assumptions'!$J$29)^(BW$46-1))+AND(BW$56&lt;'Summary&amp;Assumptions'!$J$31,BW$47&gt;=$FQ291,BW$47&lt;=$FR291)*(('Summary&amp;Assumptions'!$H$25*$C291)*(1+'Summary&amp;Assumptions'!$J$29)^(BW$46-1))</f>
        <v>0</v>
      </c>
      <c r="BS291" s="588">
        <f>AND(BX$55&gt;0,SUM($E291:BR291)&lt;'Summary&amp;Assumptions'!$G$32*$B291,$D291&gt;='Summary&amp;Assumptions'!$D$17,BX$47&gt;=$D291,BX$47&lt;=EDATE($D291,'Summary&amp;Assumptions'!$G$32))*$B291+AND(BX$56&lt;'Summary&amp;Assumptions'!$J$31,BX$47&gt;=$FO291,BX$47&lt;=$FP291)*(('Summary&amp;Assumptions'!$H$25*$C291)*(1+'Summary&amp;Assumptions'!$J$29)^(BX$46-1))+AND(BX$56&lt;'Summary&amp;Assumptions'!$J$31,BX$47&gt;=$FQ291,BX$47&lt;=$FR291)*(('Summary&amp;Assumptions'!$H$25*$C291)*(1+'Summary&amp;Assumptions'!$J$29)^(BX$46-1))</f>
        <v>0</v>
      </c>
      <c r="BT291" s="588">
        <f>AND(BY$55&gt;0,SUM($E291:BS291)&lt;'Summary&amp;Assumptions'!$G$32*$B291,$D291&gt;='Summary&amp;Assumptions'!$D$17,BY$47&gt;=$D291,BY$47&lt;=EDATE($D291,'Summary&amp;Assumptions'!$G$32))*$B291+AND(BY$56&lt;'Summary&amp;Assumptions'!$J$31,BY$47&gt;=$FO291,BY$47&lt;=$FP291)*(('Summary&amp;Assumptions'!$H$25*$C291)*(1+'Summary&amp;Assumptions'!$J$29)^(BY$46-1))+AND(BY$56&lt;'Summary&amp;Assumptions'!$J$31,BY$47&gt;=$FQ291,BY$47&lt;=$FR291)*(('Summary&amp;Assumptions'!$H$25*$C291)*(1+'Summary&amp;Assumptions'!$J$29)^(BY$46-1))</f>
        <v>0</v>
      </c>
      <c r="BU291" s="588">
        <f>AND(BZ$55&gt;0,SUM($E291:BT291)&lt;'Summary&amp;Assumptions'!$G$32*$B291,$D291&gt;='Summary&amp;Assumptions'!$D$17,BZ$47&gt;=$D291,BZ$47&lt;=EDATE($D291,'Summary&amp;Assumptions'!$G$32))*$B291+AND(BZ$56&lt;'Summary&amp;Assumptions'!$J$31,BZ$47&gt;=$FO291,BZ$47&lt;=$FP291)*(('Summary&amp;Assumptions'!$H$25*$C291)*(1+'Summary&amp;Assumptions'!$J$29)^(BZ$46-1))+AND(BZ$56&lt;'Summary&amp;Assumptions'!$J$31,BZ$47&gt;=$FQ291,BZ$47&lt;=$FR291)*(('Summary&amp;Assumptions'!$H$25*$C291)*(1+'Summary&amp;Assumptions'!$J$29)^(BZ$46-1))</f>
        <v>0</v>
      </c>
      <c r="BV291" s="588">
        <f>AND(CA$55&gt;0,SUM($E291:BU291)&lt;'Summary&amp;Assumptions'!$G$32*$B291,$D291&gt;='Summary&amp;Assumptions'!$D$17,CA$47&gt;=$D291,CA$47&lt;=EDATE($D291,'Summary&amp;Assumptions'!$G$32))*$B291+AND(CA$56&lt;'Summary&amp;Assumptions'!$J$31,CA$47&gt;=$FO291,CA$47&lt;=$FP291)*(('Summary&amp;Assumptions'!$H$25*$C291)*(1+'Summary&amp;Assumptions'!$J$29)^(CA$46-1))+AND(CA$56&lt;'Summary&amp;Assumptions'!$J$31,CA$47&gt;=$FQ291,CA$47&lt;=$FR291)*(('Summary&amp;Assumptions'!$H$25*$C291)*(1+'Summary&amp;Assumptions'!$J$29)^(CA$46-1))</f>
        <v>0</v>
      </c>
      <c r="BW291" s="588">
        <f>AND(CB$55&gt;0,SUM($E291:BV291)&lt;'Summary&amp;Assumptions'!$G$32*$B291,$D291&gt;='Summary&amp;Assumptions'!$D$17,CB$47&gt;=$D291,CB$47&lt;=EDATE($D291,'Summary&amp;Assumptions'!$G$32))*$B291+AND(CB$56&lt;'Summary&amp;Assumptions'!$J$31,CB$47&gt;=$FO291,CB$47&lt;=$FP291)*(('Summary&amp;Assumptions'!$H$25*$C291)*(1+'Summary&amp;Assumptions'!$J$29)^(CB$46-1))+AND(CB$56&lt;'Summary&amp;Assumptions'!$J$31,CB$47&gt;=$FQ291,CB$47&lt;=$FR291)*(('Summary&amp;Assumptions'!$H$25*$C291)*(1+'Summary&amp;Assumptions'!$J$29)^(CB$46-1))</f>
        <v>0</v>
      </c>
      <c r="BX291" s="588">
        <f>AND(CC$55&gt;0,SUM($E291:BW291)&lt;'Summary&amp;Assumptions'!$G$32*$B291,$D291&gt;='Summary&amp;Assumptions'!$D$17,CC$47&gt;=$D291,CC$47&lt;=EDATE($D291,'Summary&amp;Assumptions'!$G$32))*$B291+AND(CC$56&lt;'Summary&amp;Assumptions'!$J$31,CC$47&gt;=$FO291,CC$47&lt;=$FP291)*(('Summary&amp;Assumptions'!$H$25*$C291)*(1+'Summary&amp;Assumptions'!$J$29)^(CC$46-1))+AND(CC$56&lt;'Summary&amp;Assumptions'!$J$31,CC$47&gt;=$FQ291,CC$47&lt;=$FR291)*(('Summary&amp;Assumptions'!$H$25*$C291)*(1+'Summary&amp;Assumptions'!$J$29)^(CC$46-1))</f>
        <v>0</v>
      </c>
      <c r="BY291" s="588">
        <f>AND(CD$55&gt;0,SUM($E291:BX291)&lt;'Summary&amp;Assumptions'!$G$32*$B291,$D291&gt;='Summary&amp;Assumptions'!$D$17,CD$47&gt;=$D291,CD$47&lt;=EDATE($D291,'Summary&amp;Assumptions'!$G$32))*$B291+AND(CD$56&lt;'Summary&amp;Assumptions'!$J$31,CD$47&gt;=$FO291,CD$47&lt;=$FP291)*(('Summary&amp;Assumptions'!$H$25*$C291)*(1+'Summary&amp;Assumptions'!$J$29)^(CD$46-1))+AND(CD$56&lt;'Summary&amp;Assumptions'!$J$31,CD$47&gt;=$FQ291,CD$47&lt;=$FR291)*(('Summary&amp;Assumptions'!$H$25*$C291)*(1+'Summary&amp;Assumptions'!$J$29)^(CD$46-1))</f>
        <v>0</v>
      </c>
      <c r="BZ291" s="588">
        <f>AND(CE$55&gt;0,SUM($E291:BY291)&lt;'Summary&amp;Assumptions'!$G$32*$B291,$D291&gt;='Summary&amp;Assumptions'!$D$17,CE$47&gt;=$D291,CE$47&lt;=EDATE($D291,'Summary&amp;Assumptions'!$G$32))*$B291+AND(CE$56&lt;'Summary&amp;Assumptions'!$J$31,CE$47&gt;=$FO291,CE$47&lt;=$FP291)*(('Summary&amp;Assumptions'!$H$25*$C291)*(1+'Summary&amp;Assumptions'!$J$29)^(CE$46-1))+AND(CE$56&lt;'Summary&amp;Assumptions'!$J$31,CE$47&gt;=$FQ291,CE$47&lt;=$FR291)*(('Summary&amp;Assumptions'!$H$25*$C291)*(1+'Summary&amp;Assumptions'!$J$29)^(CE$46-1))</f>
        <v>0</v>
      </c>
      <c r="CA291" s="588">
        <f>AND(CF$55&gt;0,SUM($E291:BZ291)&lt;'Summary&amp;Assumptions'!$G$32*$B291,$D291&gt;='Summary&amp;Assumptions'!$D$17,CF$47&gt;=$D291,CF$47&lt;=EDATE($D291,'Summary&amp;Assumptions'!$G$32))*$B291+AND(CF$56&lt;'Summary&amp;Assumptions'!$J$31,CF$47&gt;=$FO291,CF$47&lt;=$FP291)*(('Summary&amp;Assumptions'!$H$25*$C291)*(1+'Summary&amp;Assumptions'!$J$29)^(CF$46-1))+AND(CF$56&lt;'Summary&amp;Assumptions'!$J$31,CF$47&gt;=$FQ291,CF$47&lt;=$FR291)*(('Summary&amp;Assumptions'!$H$25*$C291)*(1+'Summary&amp;Assumptions'!$J$29)^(CF$46-1))</f>
        <v>0</v>
      </c>
      <c r="CB291" s="588">
        <f>AND(CG$55&gt;0,SUM($E291:CA291)&lt;'Summary&amp;Assumptions'!$G$32*$B291,$D291&gt;='Summary&amp;Assumptions'!$D$17,CG$47&gt;=$D291,CG$47&lt;=EDATE($D291,'Summary&amp;Assumptions'!$G$32))*$B291+AND(CG$56&lt;'Summary&amp;Assumptions'!$J$31,CG$47&gt;=$FO291,CG$47&lt;=$FP291)*(('Summary&amp;Assumptions'!$H$25*$C291)*(1+'Summary&amp;Assumptions'!$J$29)^(CG$46-1))+AND(CG$56&lt;'Summary&amp;Assumptions'!$J$31,CG$47&gt;=$FQ291,CG$47&lt;=$FR291)*(('Summary&amp;Assumptions'!$H$25*$C291)*(1+'Summary&amp;Assumptions'!$J$29)^(CG$46-1))</f>
        <v>0</v>
      </c>
      <c r="CC291" s="588">
        <f>AND(CH$55&gt;0,SUM($E291:CB291)&lt;'Summary&amp;Assumptions'!$G$32*$B291,$D291&gt;='Summary&amp;Assumptions'!$D$17,CH$47&gt;=$D291,CH$47&lt;=EDATE($D291,'Summary&amp;Assumptions'!$G$32))*$B291+AND(CH$56&lt;'Summary&amp;Assumptions'!$J$31,CH$47&gt;=$FO291,CH$47&lt;=$FP291)*(('Summary&amp;Assumptions'!$H$25*$C291)*(1+'Summary&amp;Assumptions'!$J$29)^(CH$46-1))+AND(CH$56&lt;'Summary&amp;Assumptions'!$J$31,CH$47&gt;=$FQ291,CH$47&lt;=$FR291)*(('Summary&amp;Assumptions'!$H$25*$C291)*(1+'Summary&amp;Assumptions'!$J$29)^(CH$46-1))</f>
        <v>0</v>
      </c>
      <c r="CD291" s="588">
        <f>AND(CI$55&gt;0,SUM($E291:CC291)&lt;'Summary&amp;Assumptions'!$G$32*$B291,$D291&gt;='Summary&amp;Assumptions'!$D$17,CI$47&gt;=$D291,CI$47&lt;=EDATE($D291,'Summary&amp;Assumptions'!$G$32))*$B291+AND(CI$56&lt;'Summary&amp;Assumptions'!$J$31,CI$47&gt;=$FO291,CI$47&lt;=$FP291)*(('Summary&amp;Assumptions'!$H$25*$C291)*(1+'Summary&amp;Assumptions'!$J$29)^(CI$46-1))+AND(CI$56&lt;'Summary&amp;Assumptions'!$J$31,CI$47&gt;=$FQ291,CI$47&lt;=$FR291)*(('Summary&amp;Assumptions'!$H$25*$C291)*(1+'Summary&amp;Assumptions'!$J$29)^(CI$46-1))</f>
        <v>0</v>
      </c>
      <c r="CE291" s="588">
        <f>AND(CJ$55&gt;0,SUM($E291:CD291)&lt;'Summary&amp;Assumptions'!$G$32*$B291,$D291&gt;='Summary&amp;Assumptions'!$D$17,CJ$47&gt;=$D291,CJ$47&lt;=EDATE($D291,'Summary&amp;Assumptions'!$G$32))*$B291+AND(CJ$56&lt;'Summary&amp;Assumptions'!$J$31,CJ$47&gt;=$FO291,CJ$47&lt;=$FP291)*(('Summary&amp;Assumptions'!$H$25*$C291)*(1+'Summary&amp;Assumptions'!$J$29)^(CJ$46-1))+AND(CJ$56&lt;'Summary&amp;Assumptions'!$J$31,CJ$47&gt;=$FQ291,CJ$47&lt;=$FR291)*(('Summary&amp;Assumptions'!$H$25*$C291)*(1+'Summary&amp;Assumptions'!$J$29)^(CJ$46-1))</f>
        <v>0</v>
      </c>
      <c r="CF291" s="588">
        <f>AND(CK$55&gt;0,SUM($E291:CE291)&lt;'Summary&amp;Assumptions'!$G$32*$B291,$D291&gt;='Summary&amp;Assumptions'!$D$17,CK$47&gt;=$D291,CK$47&lt;=EDATE($D291,'Summary&amp;Assumptions'!$G$32))*$B291+AND(CK$56&lt;'Summary&amp;Assumptions'!$J$31,CK$47&gt;=$FO291,CK$47&lt;=$FP291)*(('Summary&amp;Assumptions'!$H$25*$C291)*(1+'Summary&amp;Assumptions'!$J$29)^(CK$46-1))+AND(CK$56&lt;'Summary&amp;Assumptions'!$J$31,CK$47&gt;=$FQ291,CK$47&lt;=$FR291)*(('Summary&amp;Assumptions'!$H$25*$C291)*(1+'Summary&amp;Assumptions'!$J$29)^(CK$46-1))</f>
        <v>0</v>
      </c>
      <c r="CG291" s="588">
        <f>AND(CL$55&gt;0,SUM($E291:CF291)&lt;'Summary&amp;Assumptions'!$G$32*$B291,$D291&gt;='Summary&amp;Assumptions'!$D$17,CL$47&gt;=$D291,CL$47&lt;=EDATE($D291,'Summary&amp;Assumptions'!$G$32))*$B291+AND(CL$56&lt;'Summary&amp;Assumptions'!$J$31,CL$47&gt;=$FO291,CL$47&lt;=$FP291)*(('Summary&amp;Assumptions'!$H$25*$C291)*(1+'Summary&amp;Assumptions'!$J$29)^(CL$46-1))+AND(CL$56&lt;'Summary&amp;Assumptions'!$J$31,CL$47&gt;=$FQ291,CL$47&lt;=$FR291)*(('Summary&amp;Assumptions'!$H$25*$C291)*(1+'Summary&amp;Assumptions'!$J$29)^(CL$46-1))</f>
        <v>0</v>
      </c>
      <c r="CH291" s="588">
        <f>AND(CM$55&gt;0,SUM($E291:CG291)&lt;'Summary&amp;Assumptions'!$G$32*$B291,$D291&gt;='Summary&amp;Assumptions'!$D$17,CM$47&gt;=$D291,CM$47&lt;=EDATE($D291,'Summary&amp;Assumptions'!$G$32))*$B291+AND(CM$56&lt;'Summary&amp;Assumptions'!$J$31,CM$47&gt;=$FO291,CM$47&lt;=$FP291)*(('Summary&amp;Assumptions'!$H$25*$C291)*(1+'Summary&amp;Assumptions'!$J$29)^(CM$46-1))+AND(CM$56&lt;'Summary&amp;Assumptions'!$J$31,CM$47&gt;=$FQ291,CM$47&lt;=$FR291)*(('Summary&amp;Assumptions'!$H$25*$C291)*(1+'Summary&amp;Assumptions'!$J$29)^(CM$46-1))</f>
        <v>0</v>
      </c>
      <c r="CI291" s="588">
        <f>AND(CN$55&gt;0,SUM($E291:CH291)&lt;'Summary&amp;Assumptions'!$G$32*$B291,$D291&gt;='Summary&amp;Assumptions'!$D$17,CN$47&gt;=$D291,CN$47&lt;=EDATE($D291,'Summary&amp;Assumptions'!$G$32))*$B291+AND(CN$56&lt;'Summary&amp;Assumptions'!$J$31,CN$47&gt;=$FO291,CN$47&lt;=$FP291)*(('Summary&amp;Assumptions'!$H$25*$C291)*(1+'Summary&amp;Assumptions'!$J$29)^(CN$46-1))+AND(CN$56&lt;'Summary&amp;Assumptions'!$J$31,CN$47&gt;=$FQ291,CN$47&lt;=$FR291)*(('Summary&amp;Assumptions'!$H$25*$C291)*(1+'Summary&amp;Assumptions'!$J$29)^(CN$46-1))</f>
        <v>0</v>
      </c>
      <c r="CJ291" s="588">
        <f>AND(CO$55&gt;0,SUM($E291:CI291)&lt;'Summary&amp;Assumptions'!$G$32*$B291,$D291&gt;='Summary&amp;Assumptions'!$D$17,CO$47&gt;=$D291,CO$47&lt;=EDATE($D291,'Summary&amp;Assumptions'!$G$32))*$B291+AND(CO$56&lt;'Summary&amp;Assumptions'!$J$31,CO$47&gt;=$FO291,CO$47&lt;=$FP291)*(('Summary&amp;Assumptions'!$H$25*$C291)*(1+'Summary&amp;Assumptions'!$J$29)^(CO$46-1))+AND(CO$56&lt;'Summary&amp;Assumptions'!$J$31,CO$47&gt;=$FQ291,CO$47&lt;=$FR291)*(('Summary&amp;Assumptions'!$H$25*$C291)*(1+'Summary&amp;Assumptions'!$J$29)^(CO$46-1))</f>
        <v>0</v>
      </c>
      <c r="CK291" s="588">
        <f>AND(CP$55&gt;0,SUM($E291:CJ291)&lt;'Summary&amp;Assumptions'!$G$32*$B291,$D291&gt;='Summary&amp;Assumptions'!$D$17,CP$47&gt;=$D291,CP$47&lt;=EDATE($D291,'Summary&amp;Assumptions'!$G$32))*$B291+AND(CP$56&lt;'Summary&amp;Assumptions'!$J$31,CP$47&gt;=$FO291,CP$47&lt;=$FP291)*(('Summary&amp;Assumptions'!$H$25*$C291)*(1+'Summary&amp;Assumptions'!$J$29)^(CP$46-1))+AND(CP$56&lt;'Summary&amp;Assumptions'!$J$31,CP$47&gt;=$FQ291,CP$47&lt;=$FR291)*(('Summary&amp;Assumptions'!$H$25*$C291)*(1+'Summary&amp;Assumptions'!$J$29)^(CP$46-1))</f>
        <v>0</v>
      </c>
      <c r="CL291" s="588">
        <f>AND(CQ$55&gt;0,SUM($E291:CK291)&lt;'Summary&amp;Assumptions'!$G$32*$B291,$D291&gt;='Summary&amp;Assumptions'!$D$17,CQ$47&gt;=$D291,CQ$47&lt;=EDATE($D291,'Summary&amp;Assumptions'!$G$32))*$B291+AND(CQ$56&lt;'Summary&amp;Assumptions'!$J$31,CQ$47&gt;=$FO291,CQ$47&lt;=$FP291)*(('Summary&amp;Assumptions'!$H$25*$C291)*(1+'Summary&amp;Assumptions'!$J$29)^(CQ$46-1))+AND(CQ$56&lt;'Summary&amp;Assumptions'!$J$31,CQ$47&gt;=$FQ291,CQ$47&lt;=$FR291)*(('Summary&amp;Assumptions'!$H$25*$C291)*(1+'Summary&amp;Assumptions'!$J$29)^(CQ$46-1))</f>
        <v>0</v>
      </c>
      <c r="CM291" s="588">
        <f>AND(CR$55&gt;0,SUM($E291:CL291)&lt;'Summary&amp;Assumptions'!$G$32*$B291,$D291&gt;='Summary&amp;Assumptions'!$D$17,CR$47&gt;=$D291,CR$47&lt;=EDATE($D291,'Summary&amp;Assumptions'!$G$32))*$B291+AND(CR$56&lt;'Summary&amp;Assumptions'!$J$31,CR$47&gt;=$FO291,CR$47&lt;=$FP291)*(('Summary&amp;Assumptions'!$H$25*$C291)*(1+'Summary&amp;Assumptions'!$J$29)^(CR$46-1))+AND(CR$56&lt;'Summary&amp;Assumptions'!$J$31,CR$47&gt;=$FQ291,CR$47&lt;=$FR291)*(('Summary&amp;Assumptions'!$H$25*$C291)*(1+'Summary&amp;Assumptions'!$J$29)^(CR$46-1))</f>
        <v>0</v>
      </c>
      <c r="CN291" s="588">
        <f>AND(CS$55&gt;0,SUM($E291:CM291)&lt;'Summary&amp;Assumptions'!$G$32*$B291,$D291&gt;='Summary&amp;Assumptions'!$D$17,CS$47&gt;=$D291,CS$47&lt;=EDATE($D291,'Summary&amp;Assumptions'!$G$32))*$B291+AND(CS$56&lt;'Summary&amp;Assumptions'!$J$31,CS$47&gt;=$FO291,CS$47&lt;=$FP291)*(('Summary&amp;Assumptions'!$H$25*$C291)*(1+'Summary&amp;Assumptions'!$J$29)^(CS$46-1))+AND(CS$56&lt;'Summary&amp;Assumptions'!$J$31,CS$47&gt;=$FQ291,CS$47&lt;=$FR291)*(('Summary&amp;Assumptions'!$H$25*$C291)*(1+'Summary&amp;Assumptions'!$J$29)^(CS$46-1))</f>
        <v>0</v>
      </c>
      <c r="CO291" s="588">
        <f>AND(CT$55&gt;0,SUM($E291:CN291)&lt;'Summary&amp;Assumptions'!$G$32*$B291,$D291&gt;='Summary&amp;Assumptions'!$D$17,CT$47&gt;=$D291,CT$47&lt;=EDATE($D291,'Summary&amp;Assumptions'!$G$32))*$B291+AND(CT$56&lt;'Summary&amp;Assumptions'!$J$31,CT$47&gt;=$FO291,CT$47&lt;=$FP291)*(('Summary&amp;Assumptions'!$H$25*$C291)*(1+'Summary&amp;Assumptions'!$J$29)^(CT$46-1))+AND(CT$56&lt;'Summary&amp;Assumptions'!$J$31,CT$47&gt;=$FQ291,CT$47&lt;=$FR291)*(('Summary&amp;Assumptions'!$H$25*$C291)*(1+'Summary&amp;Assumptions'!$J$29)^(CT$46-1))</f>
        <v>0</v>
      </c>
      <c r="CP291" s="588">
        <f>AND(CU$55&gt;0,SUM($E291:CO291)&lt;'Summary&amp;Assumptions'!$G$32*$B291,$D291&gt;='Summary&amp;Assumptions'!$D$17,CU$47&gt;=$D291,CU$47&lt;=EDATE($D291,'Summary&amp;Assumptions'!$G$32))*$B291+AND(CU$56&lt;'Summary&amp;Assumptions'!$J$31,CU$47&gt;=$FO291,CU$47&lt;=$FP291)*(('Summary&amp;Assumptions'!$H$25*$C291)*(1+'Summary&amp;Assumptions'!$J$29)^(CU$46-1))+AND(CU$56&lt;'Summary&amp;Assumptions'!$J$31,CU$47&gt;=$FQ291,CU$47&lt;=$FR291)*(('Summary&amp;Assumptions'!$H$25*$C291)*(1+'Summary&amp;Assumptions'!$J$29)^(CU$46-1))</f>
        <v>0</v>
      </c>
      <c r="CQ291" s="588">
        <f>AND(CV$55&gt;0,SUM($E291:CP291)&lt;'Summary&amp;Assumptions'!$G$32*$B291,$D291&gt;='Summary&amp;Assumptions'!$D$17,CV$47&gt;=$D291,CV$47&lt;=EDATE($D291,'Summary&amp;Assumptions'!$G$32))*$B291+AND(CV$56&lt;'Summary&amp;Assumptions'!$J$31,CV$47&gt;=$FO291,CV$47&lt;=$FP291)*(('Summary&amp;Assumptions'!$H$25*$C291)*(1+'Summary&amp;Assumptions'!$J$29)^(CV$46-1))+AND(CV$56&lt;'Summary&amp;Assumptions'!$J$31,CV$47&gt;=$FQ291,CV$47&lt;=$FR291)*(('Summary&amp;Assumptions'!$H$25*$C291)*(1+'Summary&amp;Assumptions'!$J$29)^(CV$46-1))</f>
        <v>0</v>
      </c>
      <c r="CR291" s="588">
        <f>AND(CW$55&gt;0,SUM($E291:CQ291)&lt;'Summary&amp;Assumptions'!$G$32*$B291,$D291&gt;='Summary&amp;Assumptions'!$D$17,CW$47&gt;=$D291,CW$47&lt;=EDATE($D291,'Summary&amp;Assumptions'!$G$32))*$B291+AND(CW$56&lt;'Summary&amp;Assumptions'!$J$31,CW$47&gt;=$FO291,CW$47&lt;=$FP291)*(('Summary&amp;Assumptions'!$H$25*$C291)*(1+'Summary&amp;Assumptions'!$J$29)^(CW$46-1))+AND(CW$56&lt;'Summary&amp;Assumptions'!$J$31,CW$47&gt;=$FQ291,CW$47&lt;=$FR291)*(('Summary&amp;Assumptions'!$H$25*$C291)*(1+'Summary&amp;Assumptions'!$J$29)^(CW$46-1))</f>
        <v>0</v>
      </c>
      <c r="CS291" s="588">
        <f>AND(CX$55&gt;0,SUM($E291:CR291)&lt;'Summary&amp;Assumptions'!$G$32*$B291,$D291&gt;='Summary&amp;Assumptions'!$D$17,CX$47&gt;=$D291,CX$47&lt;=EDATE($D291,'Summary&amp;Assumptions'!$G$32))*$B291+AND(CX$56&lt;'Summary&amp;Assumptions'!$J$31,CX$47&gt;=$FO291,CX$47&lt;=$FP291)*(('Summary&amp;Assumptions'!$H$25*$C291)*(1+'Summary&amp;Assumptions'!$J$29)^(CX$46-1))+AND(CX$56&lt;'Summary&amp;Assumptions'!$J$31,CX$47&gt;=$FQ291,CX$47&lt;=$FR291)*(('Summary&amp;Assumptions'!$H$25*$C291)*(1+'Summary&amp;Assumptions'!$J$29)^(CX$46-1))</f>
        <v>0</v>
      </c>
      <c r="CT291" s="588">
        <f>AND(CY$55&gt;0,SUM($E291:CS291)&lt;'Summary&amp;Assumptions'!$G$32*$B291,$D291&gt;='Summary&amp;Assumptions'!$D$17,CY$47&gt;=$D291,CY$47&lt;=EDATE($D291,'Summary&amp;Assumptions'!$G$32))*$B291+AND(CY$56&lt;'Summary&amp;Assumptions'!$J$31,CY$47&gt;=$FO291,CY$47&lt;=$FP291)*(('Summary&amp;Assumptions'!$H$25*$C291)*(1+'Summary&amp;Assumptions'!$J$29)^(CY$46-1))+AND(CY$56&lt;'Summary&amp;Assumptions'!$J$31,CY$47&gt;=$FQ291,CY$47&lt;=$FR291)*(('Summary&amp;Assumptions'!$H$25*$C291)*(1+'Summary&amp;Assumptions'!$J$29)^(CY$46-1))</f>
        <v>0</v>
      </c>
      <c r="CU291" s="588">
        <f>AND(CZ$55&gt;0,SUM($E291:CT291)&lt;'Summary&amp;Assumptions'!$G$32*$B291,$D291&gt;='Summary&amp;Assumptions'!$D$17,CZ$47&gt;=$D291,CZ$47&lt;=EDATE($D291,'Summary&amp;Assumptions'!$G$32))*$B291+AND(CZ$56&lt;'Summary&amp;Assumptions'!$J$31,CZ$47&gt;=$FO291,CZ$47&lt;=$FP291)*(('Summary&amp;Assumptions'!$H$25*$C291)*(1+'Summary&amp;Assumptions'!$J$29)^(CZ$46-1))+AND(CZ$56&lt;'Summary&amp;Assumptions'!$J$31,CZ$47&gt;=$FQ291,CZ$47&lt;=$FR291)*(('Summary&amp;Assumptions'!$H$25*$C291)*(1+'Summary&amp;Assumptions'!$J$29)^(CZ$46-1))</f>
        <v>0</v>
      </c>
      <c r="CV291" s="588">
        <f>AND(DA$55&gt;0,SUM($E291:CU291)&lt;'Summary&amp;Assumptions'!$G$32*$B291,$D291&gt;='Summary&amp;Assumptions'!$D$17,DA$47&gt;=$D291,DA$47&lt;=EDATE($D291,'Summary&amp;Assumptions'!$G$32))*$B291+AND(DA$56&lt;'Summary&amp;Assumptions'!$J$31,DA$47&gt;=$FO291,DA$47&lt;=$FP291)*(('Summary&amp;Assumptions'!$H$25*$C291)*(1+'Summary&amp;Assumptions'!$J$29)^(DA$46-1))+AND(DA$56&lt;'Summary&amp;Assumptions'!$J$31,DA$47&gt;=$FQ291,DA$47&lt;=$FR291)*(('Summary&amp;Assumptions'!$H$25*$C291)*(1+'Summary&amp;Assumptions'!$J$29)^(DA$46-1))</f>
        <v>0</v>
      </c>
      <c r="CW291" s="588">
        <f>AND(DB$55&gt;0,SUM($E291:CV291)&lt;'Summary&amp;Assumptions'!$G$32*$B291,$D291&gt;='Summary&amp;Assumptions'!$D$17,DB$47&gt;=$D291,DB$47&lt;=EDATE($D291,'Summary&amp;Assumptions'!$G$32))*$B291+AND(DB$56&lt;'Summary&amp;Assumptions'!$J$31,DB$47&gt;=$FO291,DB$47&lt;=$FP291)*(('Summary&amp;Assumptions'!$H$25*$C291)*(1+'Summary&amp;Assumptions'!$J$29)^(DB$46-1))+AND(DB$56&lt;'Summary&amp;Assumptions'!$J$31,DB$47&gt;=$FQ291,DB$47&lt;=$FR291)*(('Summary&amp;Assumptions'!$H$25*$C291)*(1+'Summary&amp;Assumptions'!$J$29)^(DB$46-1))</f>
        <v>0</v>
      </c>
      <c r="CX291" s="588">
        <f>AND(DC$55&gt;0,SUM($E291:CW291)&lt;'Summary&amp;Assumptions'!$G$32*$B291,$D291&gt;='Summary&amp;Assumptions'!$D$17,DC$47&gt;=$D291,DC$47&lt;=EDATE($D291,'Summary&amp;Assumptions'!$G$32))*$B291+AND(DC$56&lt;'Summary&amp;Assumptions'!$J$31,DC$47&gt;=$FO291,DC$47&lt;=$FP291)*(('Summary&amp;Assumptions'!$H$25*$C291)*(1+'Summary&amp;Assumptions'!$J$29)^(DC$46-1))+AND(DC$56&lt;'Summary&amp;Assumptions'!$J$31,DC$47&gt;=$FQ291,DC$47&lt;=$FR291)*(('Summary&amp;Assumptions'!$H$25*$C291)*(1+'Summary&amp;Assumptions'!$J$29)^(DC$46-1))</f>
        <v>0</v>
      </c>
      <c r="CY291" s="588">
        <f>AND(DD$55&gt;0,SUM($E291:CX291)&lt;'Summary&amp;Assumptions'!$G$32*$B291,$D291&gt;='Summary&amp;Assumptions'!$D$17,DD$47&gt;=$D291,DD$47&lt;=EDATE($D291,'Summary&amp;Assumptions'!$G$32))*$B291+AND(DD$56&lt;'Summary&amp;Assumptions'!$J$31,DD$47&gt;=$FO291,DD$47&lt;=$FP291)*(('Summary&amp;Assumptions'!$H$25*$C291)*(1+'Summary&amp;Assumptions'!$J$29)^(DD$46-1))+AND(DD$56&lt;'Summary&amp;Assumptions'!$J$31,DD$47&gt;=$FQ291,DD$47&lt;=$FR291)*(('Summary&amp;Assumptions'!$H$25*$C291)*(1+'Summary&amp;Assumptions'!$J$29)^(DD$46-1))</f>
        <v>0</v>
      </c>
      <c r="CZ291" s="588">
        <f>AND(DE$55&gt;0,SUM($E291:CY291)&lt;'Summary&amp;Assumptions'!$G$32*$B291,$D291&gt;='Summary&amp;Assumptions'!$D$17,DE$47&gt;=$D291,DE$47&lt;=EDATE($D291,'Summary&amp;Assumptions'!$G$32))*$B291+AND(DE$56&lt;'Summary&amp;Assumptions'!$J$31,DE$47&gt;=$FO291,DE$47&lt;=$FP291)*(('Summary&amp;Assumptions'!$H$25*$C291)*(1+'Summary&amp;Assumptions'!$J$29)^(DE$46-1))+AND(DE$56&lt;'Summary&amp;Assumptions'!$J$31,DE$47&gt;=$FQ291,DE$47&lt;=$FR291)*(('Summary&amp;Assumptions'!$H$25*$C291)*(1+'Summary&amp;Assumptions'!$J$29)^(DE$46-1))</f>
        <v>0</v>
      </c>
      <c r="DA291" s="588">
        <f>AND(DF$55&gt;0,SUM($E291:CZ291)&lt;'Summary&amp;Assumptions'!$G$32*$B291,$D291&gt;='Summary&amp;Assumptions'!$D$17,DF$47&gt;=$D291,DF$47&lt;=EDATE($D291,'Summary&amp;Assumptions'!$G$32))*$B291+AND(DF$56&lt;'Summary&amp;Assumptions'!$J$31,DF$47&gt;=$FO291,DF$47&lt;=$FP291)*(('Summary&amp;Assumptions'!$H$25*$C291)*(1+'Summary&amp;Assumptions'!$J$29)^(DF$46-1))+AND(DF$56&lt;'Summary&amp;Assumptions'!$J$31,DF$47&gt;=$FQ291,DF$47&lt;=$FR291)*(('Summary&amp;Assumptions'!$H$25*$C291)*(1+'Summary&amp;Assumptions'!$J$29)^(DF$46-1))</f>
        <v>0</v>
      </c>
      <c r="DB291" s="588">
        <f>AND(DG$55&gt;0,SUM($E291:DA291)&lt;'Summary&amp;Assumptions'!$G$32*$B291,$D291&gt;='Summary&amp;Assumptions'!$D$17,DG$47&gt;=$D291,DG$47&lt;=EDATE($D291,'Summary&amp;Assumptions'!$G$32))*$B291+AND(DG$56&lt;'Summary&amp;Assumptions'!$J$31,DG$47&gt;=$FO291,DG$47&lt;=$FP291)*(('Summary&amp;Assumptions'!$H$25*$C291)*(1+'Summary&amp;Assumptions'!$J$29)^(DG$46-1))+AND(DG$56&lt;'Summary&amp;Assumptions'!$J$31,DG$47&gt;=$FQ291,DG$47&lt;=$FR291)*(('Summary&amp;Assumptions'!$H$25*$C291)*(1+'Summary&amp;Assumptions'!$J$29)^(DG$46-1))</f>
        <v>0</v>
      </c>
      <c r="DC291" s="588">
        <f>AND(DH$55&gt;0,SUM($E291:DB291)&lt;'Summary&amp;Assumptions'!$G$32*$B291,$D291&gt;='Summary&amp;Assumptions'!$D$17,DH$47&gt;=$D291,DH$47&lt;=EDATE($D291,'Summary&amp;Assumptions'!$G$32))*$B291+AND(DH$56&lt;'Summary&amp;Assumptions'!$J$31,DH$47&gt;=$FO291,DH$47&lt;=$FP291)*(('Summary&amp;Assumptions'!$H$25*$C291)*(1+'Summary&amp;Assumptions'!$J$29)^(DH$46-1))+AND(DH$56&lt;'Summary&amp;Assumptions'!$J$31,DH$47&gt;=$FQ291,DH$47&lt;=$FR291)*(('Summary&amp;Assumptions'!$H$25*$C291)*(1+'Summary&amp;Assumptions'!$J$29)^(DH$46-1))</f>
        <v>0</v>
      </c>
      <c r="DD291" s="588">
        <f>AND(DI$55&gt;0,SUM($E291:DC291)&lt;'Summary&amp;Assumptions'!$G$32*$B291,$D291&gt;='Summary&amp;Assumptions'!$D$17,DI$47&gt;=$D291,DI$47&lt;=EDATE($D291,'Summary&amp;Assumptions'!$G$32))*$B291+AND(DI$56&lt;'Summary&amp;Assumptions'!$J$31,DI$47&gt;=$FO291,DI$47&lt;=$FP291)*(('Summary&amp;Assumptions'!$H$25*$C291)*(1+'Summary&amp;Assumptions'!$J$29)^(DI$46-1))+AND(DI$56&lt;'Summary&amp;Assumptions'!$J$31,DI$47&gt;=$FQ291,DI$47&lt;=$FR291)*(('Summary&amp;Assumptions'!$H$25*$C291)*(1+'Summary&amp;Assumptions'!$J$29)^(DI$46-1))</f>
        <v>0</v>
      </c>
      <c r="DE291" s="588">
        <f>AND(DJ$55&gt;0,SUM($E291:DD291)&lt;'Summary&amp;Assumptions'!$G$32*$B291,$D291&gt;='Summary&amp;Assumptions'!$D$17,DJ$47&gt;=$D291,DJ$47&lt;=EDATE($D291,'Summary&amp;Assumptions'!$G$32))*$B291+AND(DJ$56&lt;'Summary&amp;Assumptions'!$J$31,DJ$47&gt;=$FO291,DJ$47&lt;=$FP291)*(('Summary&amp;Assumptions'!$H$25*$C291)*(1+'Summary&amp;Assumptions'!$J$29)^(DJ$46-1))+AND(DJ$56&lt;'Summary&amp;Assumptions'!$J$31,DJ$47&gt;=$FQ291,DJ$47&lt;=$FR291)*(('Summary&amp;Assumptions'!$H$25*$C291)*(1+'Summary&amp;Assumptions'!$J$29)^(DJ$46-1))</f>
        <v>0</v>
      </c>
      <c r="DF291" s="588">
        <f>AND(DK$55&gt;0,SUM($E291:DE291)&lt;'Summary&amp;Assumptions'!$G$32*$B291,$D291&gt;='Summary&amp;Assumptions'!$D$17,DK$47&gt;=$D291,DK$47&lt;=EDATE($D291,'Summary&amp;Assumptions'!$G$32))*$B291+AND(DK$56&lt;'Summary&amp;Assumptions'!$J$31,DK$47&gt;=$FO291,DK$47&lt;=$FP291)*(('Summary&amp;Assumptions'!$H$25*$C291)*(1+'Summary&amp;Assumptions'!$J$29)^(DK$46-1))+AND(DK$56&lt;'Summary&amp;Assumptions'!$J$31,DK$47&gt;=$FQ291,DK$47&lt;=$FR291)*(('Summary&amp;Assumptions'!$H$25*$C291)*(1+'Summary&amp;Assumptions'!$J$29)^(DK$46-1))</f>
        <v>0</v>
      </c>
      <c r="DG291" s="588">
        <f>AND(DL$55&gt;0,SUM($E291:DF291)&lt;'Summary&amp;Assumptions'!$G$32*$B291,$D291&gt;='Summary&amp;Assumptions'!$D$17,DL$47&gt;=$D291,DL$47&lt;=EDATE($D291,'Summary&amp;Assumptions'!$G$32))*$B291+AND(DL$56&lt;'Summary&amp;Assumptions'!$J$31,DL$47&gt;=$FO291,DL$47&lt;=$FP291)*(('Summary&amp;Assumptions'!$H$25*$C291)*(1+'Summary&amp;Assumptions'!$J$29)^(DL$46-1))+AND(DL$56&lt;'Summary&amp;Assumptions'!$J$31,DL$47&gt;=$FQ291,DL$47&lt;=$FR291)*(('Summary&amp;Assumptions'!$H$25*$C291)*(1+'Summary&amp;Assumptions'!$J$29)^(DL$46-1))</f>
        <v>0</v>
      </c>
      <c r="DH291" s="588">
        <f>AND(DM$55&gt;0,SUM($E291:DG291)&lt;'Summary&amp;Assumptions'!$G$32*$B291,$D291&gt;='Summary&amp;Assumptions'!$D$17,DM$47&gt;=$D291,DM$47&lt;=EDATE($D291,'Summary&amp;Assumptions'!$G$32))*$B291+AND(DM$56&lt;'Summary&amp;Assumptions'!$J$31,DM$47&gt;=$FO291,DM$47&lt;=$FP291)*(('Summary&amp;Assumptions'!$H$25*$C291)*(1+'Summary&amp;Assumptions'!$J$29)^(DM$46-1))+AND(DM$56&lt;'Summary&amp;Assumptions'!$J$31,DM$47&gt;=$FQ291,DM$47&lt;=$FR291)*(('Summary&amp;Assumptions'!$H$25*$C291)*(1+'Summary&amp;Assumptions'!$J$29)^(DM$46-1))</f>
        <v>0</v>
      </c>
      <c r="DI291" s="588">
        <f>AND(DN$55&gt;0,SUM($E291:DH291)&lt;'Summary&amp;Assumptions'!$G$32*$B291,$D291&gt;='Summary&amp;Assumptions'!$D$17,DN$47&gt;=$D291,DN$47&lt;=EDATE($D291,'Summary&amp;Assumptions'!$G$32))*$B291+AND(DN$56&lt;'Summary&amp;Assumptions'!$J$31,DN$47&gt;=$FO291,DN$47&lt;=$FP291)*(('Summary&amp;Assumptions'!$H$25*$C291)*(1+'Summary&amp;Assumptions'!$J$29)^(DN$46-1))+AND(DN$56&lt;'Summary&amp;Assumptions'!$J$31,DN$47&gt;=$FQ291,DN$47&lt;=$FR291)*(('Summary&amp;Assumptions'!$H$25*$C291)*(1+'Summary&amp;Assumptions'!$J$29)^(DN$46-1))</f>
        <v>0</v>
      </c>
      <c r="DJ291" s="588">
        <f>AND(DO$55&gt;0,SUM($E291:DI291)&lt;'Summary&amp;Assumptions'!$G$32*$B291,$D291&gt;='Summary&amp;Assumptions'!$D$17,DO$47&gt;=$D291,DO$47&lt;=EDATE($D291,'Summary&amp;Assumptions'!$G$32))*$B291+AND(DO$56&lt;'Summary&amp;Assumptions'!$J$31,DO$47&gt;=$FO291,DO$47&lt;=$FP291)*(('Summary&amp;Assumptions'!$H$25*$C291)*(1+'Summary&amp;Assumptions'!$J$29)^(DO$46-1))+AND(DO$56&lt;'Summary&amp;Assumptions'!$J$31,DO$47&gt;=$FQ291,DO$47&lt;=$FR291)*(('Summary&amp;Assumptions'!$H$25*$C291)*(1+'Summary&amp;Assumptions'!$J$29)^(DO$46-1))</f>
        <v>0</v>
      </c>
      <c r="DK291" s="588">
        <f>AND(DP$55&gt;0,SUM($E291:DJ291)&lt;'Summary&amp;Assumptions'!$G$32*$B291,$D291&gt;='Summary&amp;Assumptions'!$D$17,DP$47&gt;=$D291,DP$47&lt;=EDATE($D291,'Summary&amp;Assumptions'!$G$32))*$B291+AND(DP$56&lt;'Summary&amp;Assumptions'!$J$31,DP$47&gt;=$FO291,DP$47&lt;=$FP291)*(('Summary&amp;Assumptions'!$H$25*$C291)*(1+'Summary&amp;Assumptions'!$J$29)^(DP$46-1))+AND(DP$56&lt;'Summary&amp;Assumptions'!$J$31,DP$47&gt;=$FQ291,DP$47&lt;=$FR291)*(('Summary&amp;Assumptions'!$H$25*$C291)*(1+'Summary&amp;Assumptions'!$J$29)^(DP$46-1))</f>
        <v>0</v>
      </c>
      <c r="DL291" s="588">
        <f>AND(DQ$55&gt;0,SUM($E291:DK291)&lt;'Summary&amp;Assumptions'!$G$32*$B291,$D291&gt;='Summary&amp;Assumptions'!$D$17,DQ$47&gt;=$D291,DQ$47&lt;=EDATE($D291,'Summary&amp;Assumptions'!$G$32))*$B291+AND(DQ$56&lt;'Summary&amp;Assumptions'!$J$31,DQ$47&gt;=$FO291,DQ$47&lt;=$FP291)*(('Summary&amp;Assumptions'!$H$25*$C291)*(1+'Summary&amp;Assumptions'!$J$29)^(DQ$46-1))+AND(DQ$56&lt;'Summary&amp;Assumptions'!$J$31,DQ$47&gt;=$FQ291,DQ$47&lt;=$FR291)*(('Summary&amp;Assumptions'!$H$25*$C291)*(1+'Summary&amp;Assumptions'!$J$29)^(DQ$46-1))</f>
        <v>0</v>
      </c>
      <c r="DM291" s="588">
        <f>AND(DR$55&gt;0,SUM($E291:DL291)&lt;'Summary&amp;Assumptions'!$G$32*$B291,$D291&gt;='Summary&amp;Assumptions'!$D$17,DR$47&gt;=$D291,DR$47&lt;=EDATE($D291,'Summary&amp;Assumptions'!$G$32))*$B291+AND(DR$56&lt;'Summary&amp;Assumptions'!$J$31,DR$47&gt;=$FO291,DR$47&lt;=$FP291)*(('Summary&amp;Assumptions'!$H$25*$C291)*(1+'Summary&amp;Assumptions'!$J$29)^(DR$46-1))+AND(DR$56&lt;'Summary&amp;Assumptions'!$J$31,DR$47&gt;=$FQ291,DR$47&lt;=$FR291)*(('Summary&amp;Assumptions'!$H$25*$C291)*(1+'Summary&amp;Assumptions'!$J$29)^(DR$46-1))</f>
        <v>0</v>
      </c>
      <c r="DN291" s="588">
        <f>AND(DS$55&gt;0,SUM($E291:DM291)&lt;'Summary&amp;Assumptions'!$G$32*$B291,$D291&gt;='Summary&amp;Assumptions'!$D$17,DS$47&gt;=$D291,DS$47&lt;=EDATE($D291,'Summary&amp;Assumptions'!$G$32))*$B291+AND(DS$56&lt;'Summary&amp;Assumptions'!$J$31,DS$47&gt;=$FO291,DS$47&lt;=$FP291)*(('Summary&amp;Assumptions'!$H$25*$C291)*(1+'Summary&amp;Assumptions'!$J$29)^(DS$46-1))+AND(DS$56&lt;'Summary&amp;Assumptions'!$J$31,DS$47&gt;=$FQ291,DS$47&lt;=$FR291)*(('Summary&amp;Assumptions'!$H$25*$C291)*(1+'Summary&amp;Assumptions'!$J$29)^(DS$46-1))</f>
        <v>0</v>
      </c>
      <c r="DO291" s="588">
        <f>AND(DT$55&gt;0,SUM($E291:DN291)&lt;'Summary&amp;Assumptions'!$G$32*$B291,$D291&gt;='Summary&amp;Assumptions'!$D$17,DT$47&gt;=$D291,DT$47&lt;=EDATE($D291,'Summary&amp;Assumptions'!$G$32))*$B291+AND(DT$56&lt;'Summary&amp;Assumptions'!$J$31,DT$47&gt;=$FO291,DT$47&lt;=$FP291)*(('Summary&amp;Assumptions'!$H$25*$C291)*(1+'Summary&amp;Assumptions'!$J$29)^(DT$46-1))+AND(DT$56&lt;'Summary&amp;Assumptions'!$J$31,DT$47&gt;=$FQ291,DT$47&lt;=$FR291)*(('Summary&amp;Assumptions'!$H$25*$C291)*(1+'Summary&amp;Assumptions'!$J$29)^(DT$46-1))</f>
        <v>0</v>
      </c>
      <c r="DP291" s="588">
        <f>AND(DU$55&gt;0,SUM($E291:DO291)&lt;'Summary&amp;Assumptions'!$G$32*$B291,$D291&gt;='Summary&amp;Assumptions'!$D$17,DU$47&gt;=$D291,DU$47&lt;=EDATE($D291,'Summary&amp;Assumptions'!$G$32))*$B291+AND(DU$56&lt;'Summary&amp;Assumptions'!$J$31,DU$47&gt;=$FO291,DU$47&lt;=$FP291)*(('Summary&amp;Assumptions'!$H$25*$C291)*(1+'Summary&amp;Assumptions'!$J$29)^(DU$46-1))+AND(DU$56&lt;'Summary&amp;Assumptions'!$J$31,DU$47&gt;=$FQ291,DU$47&lt;=$FR291)*(('Summary&amp;Assumptions'!$H$25*$C291)*(1+'Summary&amp;Assumptions'!$J$29)^(DU$46-1))</f>
        <v>0</v>
      </c>
      <c r="DQ291" s="588">
        <f>AND(DV$55&gt;0,SUM($E291:DP291)&lt;'Summary&amp;Assumptions'!$G$32*$B291,$D291&gt;='Summary&amp;Assumptions'!$D$17,DV$47&gt;=$D291,DV$47&lt;=EDATE($D291,'Summary&amp;Assumptions'!$G$32))*$B291+AND(DV$56&lt;'Summary&amp;Assumptions'!$J$31,DV$47&gt;=$FO291,DV$47&lt;=$FP291)*(('Summary&amp;Assumptions'!$H$25*$C291)*(1+'Summary&amp;Assumptions'!$J$29)^(DV$46-1))+AND(DV$56&lt;'Summary&amp;Assumptions'!$J$31,DV$47&gt;=$FQ291,DV$47&lt;=$FR291)*(('Summary&amp;Assumptions'!$H$25*$C291)*(1+'Summary&amp;Assumptions'!$J$29)^(DV$46-1))</f>
        <v>0</v>
      </c>
      <c r="DR291" s="588">
        <f>AND(DW$55&gt;0,SUM($E291:DQ291)&lt;'Summary&amp;Assumptions'!$G$32*$B291,$D291&gt;='Summary&amp;Assumptions'!$D$17,DW$47&gt;=$D291,DW$47&lt;=EDATE($D291,'Summary&amp;Assumptions'!$G$32))*$B291+AND(DW$56&lt;'Summary&amp;Assumptions'!$J$31,DW$47&gt;=$FO291,DW$47&lt;=$FP291)*(('Summary&amp;Assumptions'!$H$25*$C291)*(1+'Summary&amp;Assumptions'!$J$29)^(DW$46-1))+AND(DW$56&lt;'Summary&amp;Assumptions'!$J$31,DW$47&gt;=$FQ291,DW$47&lt;=$FR291)*(('Summary&amp;Assumptions'!$H$25*$C291)*(1+'Summary&amp;Assumptions'!$J$29)^(DW$46-1))</f>
        <v>0</v>
      </c>
      <c r="DS291" s="588">
        <f>AND(DX$55&gt;0,SUM($E291:DR291)&lt;'Summary&amp;Assumptions'!$G$32*$B291,$D291&gt;='Summary&amp;Assumptions'!$D$17,DX$47&gt;=$D291,DX$47&lt;=EDATE($D291,'Summary&amp;Assumptions'!$G$32))*$B291+AND(DX$56&lt;'Summary&amp;Assumptions'!$J$31,DX$47&gt;=$FO291,DX$47&lt;=$FP291)*(('Summary&amp;Assumptions'!$H$25*$C291)*(1+'Summary&amp;Assumptions'!$J$29)^(DX$46-1))+AND(DX$56&lt;'Summary&amp;Assumptions'!$J$31,DX$47&gt;=$FQ291,DX$47&lt;=$FR291)*(('Summary&amp;Assumptions'!$H$25*$C291)*(1+'Summary&amp;Assumptions'!$J$29)^(DX$46-1))</f>
        <v>0</v>
      </c>
      <c r="DT291" s="588">
        <f>AND(DY$55&gt;0,SUM($E291:DS291)&lt;'Summary&amp;Assumptions'!$G$32*$B291,$D291&gt;='Summary&amp;Assumptions'!$D$17,DY$47&gt;=$D291,DY$47&lt;=EDATE($D291,'Summary&amp;Assumptions'!$G$32))*$B291+AND(DY$56&lt;'Summary&amp;Assumptions'!$J$31,DY$47&gt;=$FO291,DY$47&lt;=$FP291)*(('Summary&amp;Assumptions'!$H$25*$C291)*(1+'Summary&amp;Assumptions'!$J$29)^(DY$46-1))+AND(DY$56&lt;'Summary&amp;Assumptions'!$J$31,DY$47&gt;=$FQ291,DY$47&lt;=$FR291)*(('Summary&amp;Assumptions'!$H$25*$C291)*(1+'Summary&amp;Assumptions'!$J$29)^(DY$46-1))</f>
        <v>0</v>
      </c>
      <c r="DU291" s="588">
        <f>AND(DZ$55&gt;0,SUM($E291:DT291)&lt;'Summary&amp;Assumptions'!$G$32*$B291,$D291&gt;='Summary&amp;Assumptions'!$D$17,DZ$47&gt;=$D291,DZ$47&lt;=EDATE($D291,'Summary&amp;Assumptions'!$G$32))*$B291+AND(DZ$56&lt;'Summary&amp;Assumptions'!$J$31,DZ$47&gt;=$FO291,DZ$47&lt;=$FP291)*(('Summary&amp;Assumptions'!$H$25*$C291)*(1+'Summary&amp;Assumptions'!$J$29)^(DZ$46-1))+AND(DZ$56&lt;'Summary&amp;Assumptions'!$J$31,DZ$47&gt;=$FQ291,DZ$47&lt;=$FR291)*(('Summary&amp;Assumptions'!$H$25*$C291)*(1+'Summary&amp;Assumptions'!$J$29)^(DZ$46-1))</f>
        <v>0</v>
      </c>
      <c r="DV291" s="588">
        <f>AND(EA$55&gt;0,SUM($E291:DU291)&lt;'Summary&amp;Assumptions'!$G$32*$B291,$D291&gt;='Summary&amp;Assumptions'!$D$17,EA$47&gt;=$D291,EA$47&lt;=EDATE($D291,'Summary&amp;Assumptions'!$G$32))*$B291+AND(EA$56&lt;'Summary&amp;Assumptions'!$J$31,EA$47&gt;=$FO291,EA$47&lt;=$FP291)*(('Summary&amp;Assumptions'!$H$25*$C291)*(1+'Summary&amp;Assumptions'!$J$29)^(EA$46-1))+AND(EA$56&lt;'Summary&amp;Assumptions'!$J$31,EA$47&gt;=$FQ291,EA$47&lt;=$FR291)*(('Summary&amp;Assumptions'!$H$25*$C291)*(1+'Summary&amp;Assumptions'!$J$29)^(EA$46-1))</f>
        <v>0</v>
      </c>
      <c r="DW291" s="588">
        <f>AND(EB$55&gt;0,SUM($E291:DV291)&lt;'Summary&amp;Assumptions'!$G$32*$B291,$D291&gt;='Summary&amp;Assumptions'!$D$17,EB$47&gt;=$D291,EB$47&lt;=EDATE($D291,'Summary&amp;Assumptions'!$G$32))*$B291+AND(EB$56&lt;'Summary&amp;Assumptions'!$J$31,EB$47&gt;=$FO291,EB$47&lt;=$FP291)*(('Summary&amp;Assumptions'!$H$25*$C291)*(1+'Summary&amp;Assumptions'!$J$29)^(EB$46-1))+AND(EB$56&lt;'Summary&amp;Assumptions'!$J$31,EB$47&gt;=$FQ291,EB$47&lt;=$FR291)*(('Summary&amp;Assumptions'!$H$25*$C291)*(1+'Summary&amp;Assumptions'!$J$29)^(EB$46-1))</f>
        <v>0</v>
      </c>
      <c r="DX291" s="588">
        <f>AND(EC$55&gt;0,SUM($E291:DW291)&lt;'Summary&amp;Assumptions'!$G$32*$B291,$D291&gt;='Summary&amp;Assumptions'!$D$17,EC$47&gt;=$D291,EC$47&lt;=EDATE($D291,'Summary&amp;Assumptions'!$G$32))*$B291+AND(EC$56&lt;'Summary&amp;Assumptions'!$J$31,EC$47&gt;=$FO291,EC$47&lt;=$FP291)*(('Summary&amp;Assumptions'!$H$25*$C291)*(1+'Summary&amp;Assumptions'!$J$29)^(EC$46-1))+AND(EC$56&lt;'Summary&amp;Assumptions'!$J$31,EC$47&gt;=$FQ291,EC$47&lt;=$FR291)*(('Summary&amp;Assumptions'!$H$25*$C291)*(1+'Summary&amp;Assumptions'!$J$29)^(EC$46-1))</f>
        <v>0</v>
      </c>
      <c r="DY291" s="588">
        <f>AND(ED$55&gt;0,SUM($E291:DX291)&lt;'Summary&amp;Assumptions'!$G$32*$B291,$D291&gt;='Summary&amp;Assumptions'!$D$17,ED$47&gt;=$D291,ED$47&lt;=EDATE($D291,'Summary&amp;Assumptions'!$G$32))*$B291+AND(ED$56&lt;'Summary&amp;Assumptions'!$J$31,ED$47&gt;=$FO291,ED$47&lt;=$FP291)*(('Summary&amp;Assumptions'!$H$25*$C291)*(1+'Summary&amp;Assumptions'!$J$29)^(ED$46-1))+AND(ED$56&lt;'Summary&amp;Assumptions'!$J$31,ED$47&gt;=$FQ291,ED$47&lt;=$FR291)*(('Summary&amp;Assumptions'!$H$25*$C291)*(1+'Summary&amp;Assumptions'!$J$29)^(ED$46-1))</f>
        <v>0</v>
      </c>
      <c r="DZ291" s="588">
        <f>AND(EE$55&gt;0,SUM($E291:DY291)&lt;'Summary&amp;Assumptions'!$G$32*$B291,$D291&gt;='Summary&amp;Assumptions'!$D$17,EE$47&gt;=$D291,EE$47&lt;=EDATE($D291,'Summary&amp;Assumptions'!$G$32))*$B291+AND(EE$56&lt;'Summary&amp;Assumptions'!$J$31,EE$47&gt;=$FO291,EE$47&lt;=$FP291)*(('Summary&amp;Assumptions'!$H$25*$C291)*(1+'Summary&amp;Assumptions'!$J$29)^(EE$46-1))+AND(EE$56&lt;'Summary&amp;Assumptions'!$J$31,EE$47&gt;=$FQ291,EE$47&lt;=$FR291)*(('Summary&amp;Assumptions'!$H$25*$C291)*(1+'Summary&amp;Assumptions'!$J$29)^(EE$46-1))</f>
        <v>0</v>
      </c>
      <c r="EA291" s="588">
        <f>AND(EF$55&gt;0,SUM($E291:DZ291)&lt;'Summary&amp;Assumptions'!$G$32*$B291,$D291&gt;='Summary&amp;Assumptions'!$D$17,EF$47&gt;=$D291,EF$47&lt;=EDATE($D291,'Summary&amp;Assumptions'!$G$32))*$B291+AND(EF$56&lt;'Summary&amp;Assumptions'!$J$31,EF$47&gt;=$FO291,EF$47&lt;=$FP291)*(('Summary&amp;Assumptions'!$H$25*$C291)*(1+'Summary&amp;Assumptions'!$J$29)^(EF$46-1))+AND(EF$56&lt;'Summary&amp;Assumptions'!$J$31,EF$47&gt;=$FQ291,EF$47&lt;=$FR291)*(('Summary&amp;Assumptions'!$H$25*$C291)*(1+'Summary&amp;Assumptions'!$J$29)^(EF$46-1))</f>
        <v>0</v>
      </c>
      <c r="EB291" s="588">
        <f>AND(EG$55&gt;0,SUM($E291:EA291)&lt;'Summary&amp;Assumptions'!$G$32*$B291,$D291&gt;='Summary&amp;Assumptions'!$D$17,EG$47&gt;=$D291,EG$47&lt;=EDATE($D291,'Summary&amp;Assumptions'!$G$32))*$B291+AND(EG$56&lt;'Summary&amp;Assumptions'!$J$31,EG$47&gt;=$FO291,EG$47&lt;=$FP291)*(('Summary&amp;Assumptions'!$H$25*$C291)*(1+'Summary&amp;Assumptions'!$J$29)^(EG$46-1))+AND(EG$56&lt;'Summary&amp;Assumptions'!$J$31,EG$47&gt;=$FQ291,EG$47&lt;=$FR291)*(('Summary&amp;Assumptions'!$H$25*$C291)*(1+'Summary&amp;Assumptions'!$J$29)^(EG$46-1))</f>
        <v>0</v>
      </c>
      <c r="EC291" s="588">
        <f>AND(EH$55&gt;0,SUM($E291:EB291)&lt;'Summary&amp;Assumptions'!$G$32*$B291,$D291&gt;='Summary&amp;Assumptions'!$D$17,EH$47&gt;=$D291,EH$47&lt;=EDATE($D291,'Summary&amp;Assumptions'!$G$32))*$B291+AND(EH$56&lt;'Summary&amp;Assumptions'!$J$31,EH$47&gt;=$FO291,EH$47&lt;=$FP291)*(('Summary&amp;Assumptions'!$H$25*$C291)*(1+'Summary&amp;Assumptions'!$J$29)^(EH$46-1))+AND(EH$56&lt;'Summary&amp;Assumptions'!$J$31,EH$47&gt;=$FQ291,EH$47&lt;=$FR291)*(('Summary&amp;Assumptions'!$H$25*$C291)*(1+'Summary&amp;Assumptions'!$J$29)^(EH$46-1))</f>
        <v>0</v>
      </c>
      <c r="ED291" s="588">
        <f>AND(EI$55&gt;0,SUM($E291:EC291)&lt;'Summary&amp;Assumptions'!$G$32*$B291,$D291&gt;='Summary&amp;Assumptions'!$D$17,EI$47&gt;=$D291,EI$47&lt;=EDATE($D291,'Summary&amp;Assumptions'!$G$32))*$B291+AND(EI$56&lt;'Summary&amp;Assumptions'!$J$31,EI$47&gt;=$FO291,EI$47&lt;=$FP291)*(('Summary&amp;Assumptions'!$H$25*$C291)*(1+'Summary&amp;Assumptions'!$J$29)^(EI$46-1))+AND(EI$56&lt;'Summary&amp;Assumptions'!$J$31,EI$47&gt;=$FQ291,EI$47&lt;=$FR291)*(('Summary&amp;Assumptions'!$H$25*$C291)*(1+'Summary&amp;Assumptions'!$J$29)^(EI$46-1))</f>
        <v>0</v>
      </c>
      <c r="EE291" s="588">
        <f>AND(EJ$55&gt;0,SUM($E291:ED291)&lt;'Summary&amp;Assumptions'!$G$32*$B291,$D291&gt;='Summary&amp;Assumptions'!$D$17,EJ$47&gt;=$D291,EJ$47&lt;=EDATE($D291,'Summary&amp;Assumptions'!$G$32))*$B291+AND(EJ$56&lt;'Summary&amp;Assumptions'!$J$31,EJ$47&gt;=$FO291,EJ$47&lt;=$FP291)*(('Summary&amp;Assumptions'!$H$25*$C291)*(1+'Summary&amp;Assumptions'!$J$29)^(EJ$46-1))+AND(EJ$56&lt;'Summary&amp;Assumptions'!$J$31,EJ$47&gt;=$FQ291,EJ$47&lt;=$FR291)*(('Summary&amp;Assumptions'!$H$25*$C291)*(1+'Summary&amp;Assumptions'!$J$29)^(EJ$46-1))</f>
        <v>0</v>
      </c>
      <c r="EF291" s="588">
        <f>AND(EK$55&gt;0,SUM($E291:EE291)&lt;'Summary&amp;Assumptions'!$G$32*$B291,$D291&gt;='Summary&amp;Assumptions'!$D$17,EK$47&gt;=$D291,EK$47&lt;=EDATE($D291,'Summary&amp;Assumptions'!$G$32))*$B291+AND(EK$56&lt;'Summary&amp;Assumptions'!$J$31,EK$47&gt;=$FO291,EK$47&lt;=$FP291)*(('Summary&amp;Assumptions'!$H$25*$C291)*(1+'Summary&amp;Assumptions'!$J$29)^(EK$46-1))+AND(EK$56&lt;'Summary&amp;Assumptions'!$J$31,EK$47&gt;=$FQ291,EK$47&lt;=$FR291)*(('Summary&amp;Assumptions'!$H$25*$C291)*(1+'Summary&amp;Assumptions'!$J$29)^(EK$46-1))</f>
        <v>0</v>
      </c>
      <c r="EG291" s="588">
        <f>AND(EL$55&gt;0,SUM($E291:EF291)&lt;'Summary&amp;Assumptions'!$G$32*$B291,$D291&gt;='Summary&amp;Assumptions'!$D$17,EL$47&gt;=$D291,EL$47&lt;=EDATE($D291,'Summary&amp;Assumptions'!$G$32))*$B291+AND(EL$56&lt;'Summary&amp;Assumptions'!$J$31,EL$47&gt;=$FO291,EL$47&lt;=$FP291)*(('Summary&amp;Assumptions'!$H$25*$C291)*(1+'Summary&amp;Assumptions'!$J$29)^(EL$46-1))+AND(EL$56&lt;'Summary&amp;Assumptions'!$J$31,EL$47&gt;=$FQ291,EL$47&lt;=$FR291)*(('Summary&amp;Assumptions'!$H$25*$C291)*(1+'Summary&amp;Assumptions'!$J$29)^(EL$46-1))</f>
        <v>0</v>
      </c>
      <c r="EH291" s="588">
        <f>AND(EM$55&gt;0,SUM($E291:EG291)&lt;'Summary&amp;Assumptions'!$G$32*$B291,$D291&gt;='Summary&amp;Assumptions'!$D$17,EM$47&gt;=$D291,EM$47&lt;=EDATE($D291,'Summary&amp;Assumptions'!$G$32))*$B291+AND(EM$56&lt;'Summary&amp;Assumptions'!$J$31,EM$47&gt;=$FO291,EM$47&lt;=$FP291)*(('Summary&amp;Assumptions'!$H$25*$C291)*(1+'Summary&amp;Assumptions'!$J$29)^(EM$46-1))+AND(EM$56&lt;'Summary&amp;Assumptions'!$J$31,EM$47&gt;=$FQ291,EM$47&lt;=$FR291)*(('Summary&amp;Assumptions'!$H$25*$C291)*(1+'Summary&amp;Assumptions'!$J$29)^(EM$46-1))</f>
        <v>0</v>
      </c>
      <c r="EI291" s="588">
        <f>AND(EN$55&gt;0,SUM($E291:EH291)&lt;'Summary&amp;Assumptions'!$G$32*$B291,$D291&gt;='Summary&amp;Assumptions'!$D$17,EN$47&gt;=$D291,EN$47&lt;=EDATE($D291,'Summary&amp;Assumptions'!$G$32))*$B291+AND(EN$56&lt;'Summary&amp;Assumptions'!$J$31,EN$47&gt;=$FO291,EN$47&lt;=$FP291)*(('Summary&amp;Assumptions'!$H$25*$C291)*(1+'Summary&amp;Assumptions'!$J$29)^(EN$46-1))+AND(EN$56&lt;'Summary&amp;Assumptions'!$J$31,EN$47&gt;=$FQ291,EN$47&lt;=$FR291)*(('Summary&amp;Assumptions'!$H$25*$C291)*(1+'Summary&amp;Assumptions'!$J$29)^(EN$46-1))</f>
        <v>0</v>
      </c>
      <c r="EJ291" s="588">
        <f>AND(EO$55&gt;0,SUM($E291:EI291)&lt;'Summary&amp;Assumptions'!$G$32*$B291,$D291&gt;='Summary&amp;Assumptions'!$D$17,EO$47&gt;=$D291,EO$47&lt;=EDATE($D291,'Summary&amp;Assumptions'!$G$32))*$B291+AND(EO$56&lt;'Summary&amp;Assumptions'!$J$31,EO$47&gt;=$FO291,EO$47&lt;=$FP291)*(('Summary&amp;Assumptions'!$H$25*$C291)*(1+'Summary&amp;Assumptions'!$J$29)^(EO$46-1))+AND(EO$56&lt;'Summary&amp;Assumptions'!$J$31,EO$47&gt;=$FQ291,EO$47&lt;=$FR291)*(('Summary&amp;Assumptions'!$H$25*$C291)*(1+'Summary&amp;Assumptions'!$J$29)^(EO$46-1))</f>
        <v>0</v>
      </c>
      <c r="EK291" s="588">
        <f>AND(EP$55&gt;0,SUM($E291:EJ291)&lt;'Summary&amp;Assumptions'!$G$32*$B291,$D291&gt;='Summary&amp;Assumptions'!$D$17,EP$47&gt;=$D291,EP$47&lt;=EDATE($D291,'Summary&amp;Assumptions'!$G$32))*$B291+AND(EP$56&lt;'Summary&amp;Assumptions'!$J$31,EP$47&gt;=$FO291,EP$47&lt;=$FP291)*(('Summary&amp;Assumptions'!$H$25*$C291)*(1+'Summary&amp;Assumptions'!$J$29)^(EP$46-1))+AND(EP$56&lt;'Summary&amp;Assumptions'!$J$31,EP$47&gt;=$FQ291,EP$47&lt;=$FR291)*(('Summary&amp;Assumptions'!$H$25*$C291)*(1+'Summary&amp;Assumptions'!$J$29)^(EP$46-1))</f>
        <v>0</v>
      </c>
      <c r="EL291" s="588">
        <f>AND(EQ$55&gt;0,SUM($E291:EK291)&lt;'Summary&amp;Assumptions'!$G$32*$B291,$D291&gt;='Summary&amp;Assumptions'!$D$17,EQ$47&gt;=$D291,EQ$47&lt;=EDATE($D291,'Summary&amp;Assumptions'!$G$32))*$B291+AND(EQ$56&lt;'Summary&amp;Assumptions'!$J$31,EQ$47&gt;=$FO291,EQ$47&lt;=$FP291)*(('Summary&amp;Assumptions'!$H$25*$C291)*(1+'Summary&amp;Assumptions'!$J$29)^(EQ$46-1))+AND(EQ$56&lt;'Summary&amp;Assumptions'!$J$31,EQ$47&gt;=$FQ291,EQ$47&lt;=$FR291)*(('Summary&amp;Assumptions'!$H$25*$C291)*(1+'Summary&amp;Assumptions'!$J$29)^(EQ$46-1))</f>
        <v>0</v>
      </c>
      <c r="EM291" s="588">
        <f>AND(ER$55&gt;0,SUM($E291:EL291)&lt;'Summary&amp;Assumptions'!$G$32*$B291,$D291&gt;='Summary&amp;Assumptions'!$D$17,ER$47&gt;=$D291,ER$47&lt;=EDATE($D291,'Summary&amp;Assumptions'!$G$32))*$B291+AND(ER$56&lt;'Summary&amp;Assumptions'!$J$31,ER$47&gt;=$FO291,ER$47&lt;=$FP291)*(('Summary&amp;Assumptions'!$H$25*$C291)*(1+'Summary&amp;Assumptions'!$J$29)^(ER$46-1))+AND(ER$56&lt;'Summary&amp;Assumptions'!$J$31,ER$47&gt;=$FQ291,ER$47&lt;=$FR291)*(('Summary&amp;Assumptions'!$H$25*$C291)*(1+'Summary&amp;Assumptions'!$J$29)^(ER$46-1))</f>
        <v>0</v>
      </c>
      <c r="EN291" s="588">
        <f>AND(ES$55&gt;0,SUM($E291:EM291)&lt;'Summary&amp;Assumptions'!$G$32*$B291,$D291&gt;='Summary&amp;Assumptions'!$D$17,ES$47&gt;=$D291,ES$47&lt;=EDATE($D291,'Summary&amp;Assumptions'!$G$32))*$B291+AND(ES$56&lt;'Summary&amp;Assumptions'!$J$31,ES$47&gt;=$FO291,ES$47&lt;=$FP291)*(('Summary&amp;Assumptions'!$H$25*$C291)*(1+'Summary&amp;Assumptions'!$J$29)^(ES$46-1))+AND(ES$56&lt;'Summary&amp;Assumptions'!$J$31,ES$47&gt;=$FQ291,ES$47&lt;=$FR291)*(('Summary&amp;Assumptions'!$H$25*$C291)*(1+'Summary&amp;Assumptions'!$J$29)^(ES$46-1))</f>
        <v>0</v>
      </c>
      <c r="EO291" s="588">
        <f>AND(ET$55&gt;0,SUM($E291:EN291)&lt;'Summary&amp;Assumptions'!$G$32*$B291,$D291&gt;='Summary&amp;Assumptions'!$D$17,ET$47&gt;=$D291,ET$47&lt;=EDATE($D291,'Summary&amp;Assumptions'!$G$32))*$B291+AND(ET$56&lt;'Summary&amp;Assumptions'!$J$31,ET$47&gt;=$FO291,ET$47&lt;=$FP291)*(('Summary&amp;Assumptions'!$H$25*$C291)*(1+'Summary&amp;Assumptions'!$J$29)^(ET$46-1))+AND(ET$56&lt;'Summary&amp;Assumptions'!$J$31,ET$47&gt;=$FQ291,ET$47&lt;=$FR291)*(('Summary&amp;Assumptions'!$H$25*$C291)*(1+'Summary&amp;Assumptions'!$J$29)^(ET$46-1))</f>
        <v>0</v>
      </c>
      <c r="EP291" s="588">
        <f>AND(EU$55&gt;0,SUM($E291:EO291)&lt;'Summary&amp;Assumptions'!$G$32*$B291,$D291&gt;='Summary&amp;Assumptions'!$D$17,EU$47&gt;=$D291,EU$47&lt;=EDATE($D291,'Summary&amp;Assumptions'!$G$32))*$B291+AND(EU$56&lt;'Summary&amp;Assumptions'!$J$31,EU$47&gt;=$FO291,EU$47&lt;=$FP291)*(('Summary&amp;Assumptions'!$H$25*$C291)*(1+'Summary&amp;Assumptions'!$J$29)^(EU$46-1))+AND(EU$56&lt;'Summary&amp;Assumptions'!$J$31,EU$47&gt;=$FQ291,EU$47&lt;=$FR291)*(('Summary&amp;Assumptions'!$H$25*$C291)*(1+'Summary&amp;Assumptions'!$J$29)^(EU$46-1))</f>
        <v>0</v>
      </c>
      <c r="EQ291" s="588">
        <f>AND(EV$55&gt;0,SUM($E291:EP291)&lt;'Summary&amp;Assumptions'!$G$32*$B291,$D291&gt;='Summary&amp;Assumptions'!$D$17,EV$47&gt;=$D291,EV$47&lt;=EDATE($D291,'Summary&amp;Assumptions'!$G$32))*$B291+AND(EV$56&lt;'Summary&amp;Assumptions'!$J$31,EV$47&gt;=$FO291,EV$47&lt;=$FP291)*(('Summary&amp;Assumptions'!$H$25*$C291)*(1+'Summary&amp;Assumptions'!$J$29)^(EV$46-1))+AND(EV$56&lt;'Summary&amp;Assumptions'!$J$31,EV$47&gt;=$FQ291,EV$47&lt;=$FR291)*(('Summary&amp;Assumptions'!$H$25*$C291)*(1+'Summary&amp;Assumptions'!$J$29)^(EV$46-1))</f>
        <v>0</v>
      </c>
      <c r="ER291" s="588">
        <f>AND(EW$55&gt;0,SUM($E291:EQ291)&lt;'Summary&amp;Assumptions'!$G$32*$B291,$D291&gt;='Summary&amp;Assumptions'!$D$17,EW$47&gt;=$D291,EW$47&lt;=EDATE($D291,'Summary&amp;Assumptions'!$G$32))*$B291+AND(EW$56&lt;'Summary&amp;Assumptions'!$J$31,EW$47&gt;=$FO291,EW$47&lt;=$FP291)*(('Summary&amp;Assumptions'!$H$25*$C291)*(1+'Summary&amp;Assumptions'!$J$29)^(EW$46-1))+AND(EW$56&lt;'Summary&amp;Assumptions'!$J$31,EW$47&gt;=$FQ291,EW$47&lt;=$FR291)*(('Summary&amp;Assumptions'!$H$25*$C291)*(1+'Summary&amp;Assumptions'!$J$29)^(EW$46-1))</f>
        <v>0</v>
      </c>
      <c r="ES291" s="588">
        <f>AND(EX$55&gt;0,SUM($E291:ER291)&lt;'Summary&amp;Assumptions'!$G$32*$B291,$D291&gt;='Summary&amp;Assumptions'!$D$17,EX$47&gt;=$D291,EX$47&lt;=EDATE($D291,'Summary&amp;Assumptions'!$G$32))*$B291+AND(EX$56&lt;'Summary&amp;Assumptions'!$J$31,EX$47&gt;=$FO291,EX$47&lt;=$FP291)*(('Summary&amp;Assumptions'!$H$25*$C291)*(1+'Summary&amp;Assumptions'!$J$29)^(EX$46-1))+AND(EX$56&lt;'Summary&amp;Assumptions'!$J$31,EX$47&gt;=$FQ291,EX$47&lt;=$FR291)*(('Summary&amp;Assumptions'!$H$25*$C291)*(1+'Summary&amp;Assumptions'!$J$29)^(EX$46-1))</f>
        <v>0</v>
      </c>
      <c r="ET291" s="588">
        <f>AND(EY$55&gt;0,SUM($E291:ES291)&lt;'Summary&amp;Assumptions'!$G$32*$B291,$D291&gt;='Summary&amp;Assumptions'!$D$17,EY$47&gt;=$D291,EY$47&lt;=EDATE($D291,'Summary&amp;Assumptions'!$G$32))*$B291+AND(EY$56&lt;'Summary&amp;Assumptions'!$J$31,EY$47&gt;=$FO291,EY$47&lt;=$FP291)*(('Summary&amp;Assumptions'!$H$25*$C291)*(1+'Summary&amp;Assumptions'!$J$29)^(EY$46-1))+AND(EY$56&lt;'Summary&amp;Assumptions'!$J$31,EY$47&gt;=$FQ291,EY$47&lt;=$FR291)*(('Summary&amp;Assumptions'!$H$25*$C291)*(1+'Summary&amp;Assumptions'!$J$29)^(EY$46-1))</f>
        <v>0</v>
      </c>
      <c r="EU291" s="588">
        <f>AND(EZ$55&gt;0,SUM($E291:ET291)&lt;'Summary&amp;Assumptions'!$G$32*$B291,$D291&gt;='Summary&amp;Assumptions'!$D$17,EZ$47&gt;=$D291,EZ$47&lt;=EDATE($D291,'Summary&amp;Assumptions'!$G$32))*$B291+AND(EZ$56&lt;'Summary&amp;Assumptions'!$J$31,EZ$47&gt;=$FO291,EZ$47&lt;=$FP291)*(('Summary&amp;Assumptions'!$H$25*$C291)*(1+'Summary&amp;Assumptions'!$J$29)^(EZ$46-1))+AND(EZ$56&lt;'Summary&amp;Assumptions'!$J$31,EZ$47&gt;=$FQ291,EZ$47&lt;=$FR291)*(('Summary&amp;Assumptions'!$H$25*$C291)*(1+'Summary&amp;Assumptions'!$J$29)^(EZ$46-1))</f>
        <v>0</v>
      </c>
      <c r="EV291" s="588">
        <f>AND(FA$55&gt;0,SUM($E291:EU291)&lt;'Summary&amp;Assumptions'!$G$32*$B291,$D291&gt;='Summary&amp;Assumptions'!$D$17,FA$47&gt;=$D291,FA$47&lt;=EDATE($D291,'Summary&amp;Assumptions'!$G$32))*$B291+AND(FA$56&lt;'Summary&amp;Assumptions'!$J$31,FA$47&gt;=$FO291,FA$47&lt;=$FP291)*(('Summary&amp;Assumptions'!$H$25*$C291)*(1+'Summary&amp;Assumptions'!$J$29)^(FA$46-1))+AND(FA$56&lt;'Summary&amp;Assumptions'!$J$31,FA$47&gt;=$FQ291,FA$47&lt;=$FR291)*(('Summary&amp;Assumptions'!$H$25*$C291)*(1+'Summary&amp;Assumptions'!$J$29)^(FA$46-1))</f>
        <v>0</v>
      </c>
      <c r="EW291" s="588">
        <f>AND(FB$55&gt;0,SUM($E291:EV291)&lt;'Summary&amp;Assumptions'!$G$32*$B291,$D291&gt;='Summary&amp;Assumptions'!$D$17,FB$47&gt;=$D291,FB$47&lt;=EDATE($D291,'Summary&amp;Assumptions'!$G$32))*$B291+AND(FB$56&lt;'Summary&amp;Assumptions'!$J$31,FB$47&gt;=$FO291,FB$47&lt;=$FP291)*(('Summary&amp;Assumptions'!$H$25*$C291)*(1+'Summary&amp;Assumptions'!$J$29)^(FB$46-1))+AND(FB$56&lt;'Summary&amp;Assumptions'!$J$31,FB$47&gt;=$FQ291,FB$47&lt;=$FR291)*(('Summary&amp;Assumptions'!$H$25*$C291)*(1+'Summary&amp;Assumptions'!$J$29)^(FB$46-1))</f>
        <v>0</v>
      </c>
      <c r="EX291" s="588">
        <f>AND(FC$55&gt;0,SUM($E291:EW291)&lt;'Summary&amp;Assumptions'!$G$32*$B291,$D291&gt;='Summary&amp;Assumptions'!$D$17,FC$47&gt;=$D291,FC$47&lt;=EDATE($D291,'Summary&amp;Assumptions'!$G$32))*$B291+AND(FC$56&lt;'Summary&amp;Assumptions'!$J$31,FC$47&gt;=$FO291,FC$47&lt;=$FP291)*(('Summary&amp;Assumptions'!$H$25*$C291)*(1+'Summary&amp;Assumptions'!$J$29)^(FC$46-1))+AND(FC$56&lt;'Summary&amp;Assumptions'!$J$31,FC$47&gt;=$FQ291,FC$47&lt;=$FR291)*(('Summary&amp;Assumptions'!$H$25*$C291)*(1+'Summary&amp;Assumptions'!$J$29)^(FC$46-1))</f>
        <v>0</v>
      </c>
      <c r="EY291" s="588">
        <f>AND(FD$55&gt;0,SUM($E291:EX291)&lt;'Summary&amp;Assumptions'!$G$32*$B291,$D291&gt;='Summary&amp;Assumptions'!$D$17,FD$47&gt;=$D291,FD$47&lt;=EDATE($D291,'Summary&amp;Assumptions'!$G$32))*$B291+AND(FD$56&lt;'Summary&amp;Assumptions'!$J$31,FD$47&gt;=$FO291,FD$47&lt;=$FP291)*(('Summary&amp;Assumptions'!$H$25*$C291)*(1+'Summary&amp;Assumptions'!$J$29)^(FD$46-1))+AND(FD$56&lt;'Summary&amp;Assumptions'!$J$31,FD$47&gt;=$FQ291,FD$47&lt;=$FR291)*(('Summary&amp;Assumptions'!$H$25*$C291)*(1+'Summary&amp;Assumptions'!$J$29)^(FD$46-1))</f>
        <v>0</v>
      </c>
      <c r="EZ291" s="588">
        <f>AND(FE$55&gt;0,SUM($E291:EY291)&lt;'Summary&amp;Assumptions'!$G$32*$B291,$D291&gt;='Summary&amp;Assumptions'!$D$17,FE$47&gt;=$D291,FE$47&lt;=EDATE($D291,'Summary&amp;Assumptions'!$G$32))*$B291+AND(FE$56&lt;'Summary&amp;Assumptions'!$J$31,FE$47&gt;=$FO291,FE$47&lt;=$FP291)*(('Summary&amp;Assumptions'!$H$25*$C291)*(1+'Summary&amp;Assumptions'!$J$29)^(FE$46-1))+AND(FE$56&lt;'Summary&amp;Assumptions'!$J$31,FE$47&gt;=$FQ291,FE$47&lt;=$FR291)*(('Summary&amp;Assumptions'!$H$25*$C291)*(1+'Summary&amp;Assumptions'!$J$29)^(FE$46-1))</f>
        <v>0</v>
      </c>
      <c r="FA291" s="588">
        <f>AND(FF$55&gt;0,SUM($E291:EZ291)&lt;'Summary&amp;Assumptions'!$G$32*$B291,$D291&gt;='Summary&amp;Assumptions'!$D$17,FF$47&gt;=$D291,FF$47&lt;=EDATE($D291,'Summary&amp;Assumptions'!$G$32))*$B291+AND(FF$56&lt;'Summary&amp;Assumptions'!$J$31,FF$47&gt;=$FO291,FF$47&lt;=$FP291)*(('Summary&amp;Assumptions'!$H$25*$C291)*(1+'Summary&amp;Assumptions'!$J$29)^(FF$46-1))+AND(FF$56&lt;'Summary&amp;Assumptions'!$J$31,FF$47&gt;=$FQ291,FF$47&lt;=$FR291)*(('Summary&amp;Assumptions'!$H$25*$C291)*(1+'Summary&amp;Assumptions'!$J$29)^(FF$46-1))</f>
        <v>0</v>
      </c>
      <c r="FB291" s="588">
        <f>AND(FG$55&gt;0,SUM($E291:FA291)&lt;'Summary&amp;Assumptions'!$G$32*$B291,$D291&gt;='Summary&amp;Assumptions'!$D$17,FG$47&gt;=$D291,FG$47&lt;=EDATE($D291,'Summary&amp;Assumptions'!$G$32))*$B291+AND(FG$56&lt;'Summary&amp;Assumptions'!$J$31,FG$47&gt;=$FO291,FG$47&lt;=$FP291)*(('Summary&amp;Assumptions'!$H$25*$C291)*(1+'Summary&amp;Assumptions'!$J$29)^(FG$46-1))+AND(FG$56&lt;'Summary&amp;Assumptions'!$J$31,FG$47&gt;=$FQ291,FG$47&lt;=$FR291)*(('Summary&amp;Assumptions'!$H$25*$C291)*(1+'Summary&amp;Assumptions'!$J$29)^(FG$46-1))</f>
        <v>0</v>
      </c>
      <c r="FC291" s="588">
        <f>AND(FH$55&gt;0,SUM($E291:FB291)&lt;'Summary&amp;Assumptions'!$G$32*$B291,$D291&gt;='Summary&amp;Assumptions'!$D$17,FH$47&gt;=$D291,FH$47&lt;=EDATE($D291,'Summary&amp;Assumptions'!$G$32))*$B291+AND(FH$56&lt;'Summary&amp;Assumptions'!$J$31,FH$47&gt;=$FO291,FH$47&lt;=$FP291)*(('Summary&amp;Assumptions'!$H$25*$C291)*(1+'Summary&amp;Assumptions'!$J$29)^(FH$46-1))+AND(FH$56&lt;'Summary&amp;Assumptions'!$J$31,FH$47&gt;=$FQ291,FH$47&lt;=$FR291)*(('Summary&amp;Assumptions'!$H$25*$C291)*(1+'Summary&amp;Assumptions'!$J$29)^(FH$46-1))</f>
        <v>0</v>
      </c>
      <c r="FD291" s="588">
        <f>AND(FI$55&gt;0,SUM($E291:FC291)&lt;'Summary&amp;Assumptions'!$G$32*$B291,$D291&gt;='Summary&amp;Assumptions'!$D$17,FI$47&gt;=$D291,FI$47&lt;=EDATE($D291,'Summary&amp;Assumptions'!$G$32))*$B291+AND(FI$56&lt;'Summary&amp;Assumptions'!$J$31,FI$47&gt;=$FO291,FI$47&lt;=$FP291)*(('Summary&amp;Assumptions'!$H$25*$C291)*(1+'Summary&amp;Assumptions'!$J$29)^(FI$46-1))+AND(FI$56&lt;'Summary&amp;Assumptions'!$J$31,FI$47&gt;=$FQ291,FI$47&lt;=$FR291)*(('Summary&amp;Assumptions'!$H$25*$C291)*(1+'Summary&amp;Assumptions'!$J$29)^(FI$46-1))</f>
        <v>0</v>
      </c>
      <c r="FE291" s="588">
        <f>AND(FJ$55&gt;0,SUM($E291:FD291)&lt;'Summary&amp;Assumptions'!$G$32*$B291,$D291&gt;='Summary&amp;Assumptions'!$D$17,FJ$47&gt;=$D291,FJ$47&lt;=EDATE($D291,'Summary&amp;Assumptions'!$G$32))*$B291+AND(FJ$56&lt;'Summary&amp;Assumptions'!$J$31,FJ$47&gt;=$FO291,FJ$47&lt;=$FP291)*(('Summary&amp;Assumptions'!$H$25*$C291)*(1+'Summary&amp;Assumptions'!$J$29)^(FJ$46-1))+AND(FJ$56&lt;'Summary&amp;Assumptions'!$J$31,FJ$47&gt;=$FQ291,FJ$47&lt;=$FR291)*(('Summary&amp;Assumptions'!$H$25*$C291)*(1+'Summary&amp;Assumptions'!$J$29)^(FJ$46-1))</f>
        <v>0</v>
      </c>
      <c r="FF291" s="588">
        <f>AND(FK$55&gt;0,SUM($E291:FE291)&lt;'Summary&amp;Assumptions'!$G$32*$B291,$D291&gt;='Summary&amp;Assumptions'!$D$17,FK$47&gt;=$D291,FK$47&lt;=EDATE($D291,'Summary&amp;Assumptions'!$G$32))*$B291+AND(FK$56&lt;'Summary&amp;Assumptions'!$J$31,FK$47&gt;=$FO291,FK$47&lt;=$FP291)*(('Summary&amp;Assumptions'!$H$25*$C291)*(1+'Summary&amp;Assumptions'!$J$29)^(FK$46-1))+AND(FK$56&lt;'Summary&amp;Assumptions'!$J$31,FK$47&gt;=$FQ291,FK$47&lt;=$FR291)*(('Summary&amp;Assumptions'!$H$25*$C291)*(1+'Summary&amp;Assumptions'!$J$29)^(FK$46-1))</f>
        <v>0</v>
      </c>
      <c r="FG291" s="588">
        <f>AND(FL$55&gt;0,SUM($E291:FF291)&lt;'Summary&amp;Assumptions'!$G$32*$B291,$D291&gt;='Summary&amp;Assumptions'!$D$17,FL$47&gt;=$D291,FL$47&lt;=EDATE($D291,'Summary&amp;Assumptions'!$G$32))*$B291+AND(FL$56&lt;'Summary&amp;Assumptions'!$J$31,FL$47&gt;=$FO291,FL$47&lt;=$FP291)*(('Summary&amp;Assumptions'!$H$25*$C291)*(1+'Summary&amp;Assumptions'!$J$29)^(FL$46-1))+AND(FL$56&lt;'Summary&amp;Assumptions'!$J$31,FL$47&gt;=$FQ291,FL$47&lt;=$FR291)*(('Summary&amp;Assumptions'!$H$25*$C291)*(1+'Summary&amp;Assumptions'!$J$29)^(FL$46-1))</f>
        <v>0</v>
      </c>
      <c r="FH291" s="588">
        <f>AND(FM$55&gt;0,SUM($E291:FG291)&lt;'Summary&amp;Assumptions'!$G$32*$B291,$D291&gt;='Summary&amp;Assumptions'!$D$17,FM$47&gt;=$D291,FM$47&lt;=EDATE($D291,'Summary&amp;Assumptions'!$G$32))*$B291+AND(FM$56&lt;'Summary&amp;Assumptions'!$J$31,FM$47&gt;=$FO291,FM$47&lt;=$FP291)*(('Summary&amp;Assumptions'!$H$25*$C291)*(1+'Summary&amp;Assumptions'!$J$29)^(FM$46-1))+AND(FM$56&lt;'Summary&amp;Assumptions'!$J$31,FM$47&gt;=$FQ291,FM$47&lt;=$FR291)*(('Summary&amp;Assumptions'!$H$25*$C291)*(1+'Summary&amp;Assumptions'!$J$29)^(FM$46-1))</f>
        <v>0</v>
      </c>
      <c r="FI291" s="588">
        <f>AND(FN$55&gt;0,SUM($E291:FH291)&lt;'Summary&amp;Assumptions'!$G$32*$B291,$D291&gt;='Summary&amp;Assumptions'!$D$17,FN$47&gt;=$D291,FN$47&lt;=EDATE($D291,'Summary&amp;Assumptions'!$G$32))*$B291+AND(FN$56&lt;'Summary&amp;Assumptions'!$J$31,FN$47&gt;=$FO291,FN$47&lt;=$FP291)*(('Summary&amp;Assumptions'!$H$25*$C291)*(1+'Summary&amp;Assumptions'!$J$29)^(FN$46-1))+AND(FN$56&lt;'Summary&amp;Assumptions'!$J$31,FN$47&gt;=$FQ291,FN$47&lt;=$FR291)*(('Summary&amp;Assumptions'!$H$25*$C291)*(1+'Summary&amp;Assumptions'!$J$29)^(FN$46-1))</f>
        <v>0</v>
      </c>
      <c r="FJ291" s="588">
        <f>AND(FO$55&gt;0,SUM($E291:FI291)&lt;'Summary&amp;Assumptions'!$G$32*$B291,$D291&gt;='Summary&amp;Assumptions'!$D$17,FO$47&gt;=$D291,FO$47&lt;=EDATE($D291,'Summary&amp;Assumptions'!$G$32))*$B291+AND(FO$56&lt;'Summary&amp;Assumptions'!$J$31,FO$47&gt;=$FO291,FO$47&lt;=$FP291)*(('Summary&amp;Assumptions'!$H$25*$C291)*(1+'Summary&amp;Assumptions'!$J$29)^(FO$46-1))+AND(FO$56&lt;'Summary&amp;Assumptions'!$J$31,FO$47&gt;=$FQ291,FO$47&lt;=$FR291)*(('Summary&amp;Assumptions'!$H$25*$C291)*(1+'Summary&amp;Assumptions'!$J$29)^(FO$46-1))</f>
        <v>0</v>
      </c>
      <c r="FK291" s="588">
        <f>AND(FP$55&gt;0,SUM($E291:FJ291)&lt;'Summary&amp;Assumptions'!$G$32*$B291,$D291&gt;='Summary&amp;Assumptions'!$D$17,FP$47&gt;=$D291,FP$47&lt;=EDATE($D291,'Summary&amp;Assumptions'!$G$32))*$B291+AND(FP$56&lt;'Summary&amp;Assumptions'!$J$31,FP$47&gt;=$FO291,FP$47&lt;=$FP291)*(('Summary&amp;Assumptions'!$H$25*$C291)*(1+'Summary&amp;Assumptions'!$J$29)^(FP$46-1))+AND(FP$56&lt;'Summary&amp;Assumptions'!$J$31,FP$47&gt;=$FQ291,FP$47&lt;=$FR291)*(('Summary&amp;Assumptions'!$H$25*$C291)*(1+'Summary&amp;Assumptions'!$J$29)^(FP$46-1))</f>
        <v>0</v>
      </c>
      <c r="FL291" s="588">
        <f>AND(FQ$55&gt;0,SUM($E291:FK291)&lt;'Summary&amp;Assumptions'!$G$32*$B291,$D291&gt;='Summary&amp;Assumptions'!$D$17,FQ$47&gt;=$D291,FQ$47&lt;=EDATE($D291,'Summary&amp;Assumptions'!$G$32))*$B291+AND(FQ$56&lt;'Summary&amp;Assumptions'!$J$31,FQ$47&gt;=$FO291,FQ$47&lt;=$FP291)*(('Summary&amp;Assumptions'!$H$25*$C291)*(1+'Summary&amp;Assumptions'!$J$29)^(FQ$46-1))+AND(FQ$56&lt;'Summary&amp;Assumptions'!$J$31,FQ$47&gt;=$FQ291,FQ$47&lt;=$FR291)*(('Summary&amp;Assumptions'!$H$25*$C291)*(1+'Summary&amp;Assumptions'!$J$29)^(FQ$46-1))</f>
        <v>0</v>
      </c>
      <c r="FO291" s="576">
        <f>EDATE(D291,'Summary&amp;Assumptions'!$G$34)</f>
        <v>49644</v>
      </c>
      <c r="FP291" s="576">
        <f>EDATE(FO291,'Summary&amp;Assumptions'!$G$33-1)</f>
        <v>49675</v>
      </c>
      <c r="FQ291" s="576">
        <f>EDATE(FO291,'Summary&amp;Assumptions'!$G$34)</f>
        <v>50010</v>
      </c>
      <c r="FR291" s="576">
        <f>EDATE(FQ291,'Summary&amp;Assumptions'!$G$33-1)</f>
        <v>50041</v>
      </c>
    </row>
    <row r="292" spans="2:174" hidden="1" x14ac:dyDescent="0.2">
      <c r="B292" s="588">
        <v>0</v>
      </c>
      <c r="C292" s="193">
        <v>0</v>
      </c>
      <c r="D292" s="589">
        <v>49310</v>
      </c>
      <c r="F292" s="588">
        <f>AND(K$55&gt;0,SUM($E292:E292)&lt;'Summary&amp;Assumptions'!$G$32*$B292,$D292&gt;='Summary&amp;Assumptions'!$D$17,K$47&gt;=$D292,K$47&lt;=EDATE($D292,'Summary&amp;Assumptions'!$G$32))*$B292+AND(K$56&lt;'Summary&amp;Assumptions'!$J$31,K$47&gt;=$FO292,K$47&lt;=$FP292)*(('Summary&amp;Assumptions'!$H$25*$C292)*(1+'Summary&amp;Assumptions'!$J$29)^(K$46-1))+AND(K$56&lt;'Summary&amp;Assumptions'!$J$31,K$47&gt;=$FQ292,K$47&lt;=$FR292)*(('Summary&amp;Assumptions'!$H$25*$C292)*(1+'Summary&amp;Assumptions'!$J$29)^(K$46-1))</f>
        <v>0</v>
      </c>
      <c r="G292" s="588">
        <f>AND(L$55&gt;0,SUM($E292:F292)&lt;'Summary&amp;Assumptions'!$G$32*$B292,$D292&gt;='Summary&amp;Assumptions'!$D$17,L$47&gt;=$D292,L$47&lt;=EDATE($D292,'Summary&amp;Assumptions'!$G$32))*$B292+AND(L$56&lt;'Summary&amp;Assumptions'!$J$31,L$47&gt;=$FO292,L$47&lt;=$FP292)*(('Summary&amp;Assumptions'!$H$25*$C292)*(1+'Summary&amp;Assumptions'!$J$29)^(L$46-1))+AND(L$56&lt;'Summary&amp;Assumptions'!$J$31,L$47&gt;=$FQ292,L$47&lt;=$FR292)*(('Summary&amp;Assumptions'!$H$25*$C292)*(1+'Summary&amp;Assumptions'!$J$29)^(L$46-1))</f>
        <v>0</v>
      </c>
      <c r="H292" s="588">
        <f>AND(M$55&gt;0,SUM($E292:G292)&lt;'Summary&amp;Assumptions'!$G$32*$B292,$D292&gt;='Summary&amp;Assumptions'!$D$17,M$47&gt;=$D292,M$47&lt;=EDATE($D292,'Summary&amp;Assumptions'!$G$32))*$B292+AND(M$56&lt;'Summary&amp;Assumptions'!$J$31,M$47&gt;=$FO292,M$47&lt;=$FP292)*(('Summary&amp;Assumptions'!$H$25*$C292)*(1+'Summary&amp;Assumptions'!$J$29)^(M$46-1))+AND(M$56&lt;'Summary&amp;Assumptions'!$J$31,M$47&gt;=$FQ292,M$47&lt;=$FR292)*(('Summary&amp;Assumptions'!$H$25*$C292)*(1+'Summary&amp;Assumptions'!$J$29)^(M$46-1))</f>
        <v>0</v>
      </c>
      <c r="I292" s="588">
        <f>AND(N$55&gt;0,SUM($E292:H292)&lt;'Summary&amp;Assumptions'!$G$32*$B292,$D292&gt;='Summary&amp;Assumptions'!$D$17,N$47&gt;=$D292,N$47&lt;=EDATE($D292,'Summary&amp;Assumptions'!$G$32))*$B292+AND(N$56&lt;'Summary&amp;Assumptions'!$J$31,N$47&gt;=$FO292,N$47&lt;=$FP292)*(('Summary&amp;Assumptions'!$H$25*$C292)*(1+'Summary&amp;Assumptions'!$J$29)^(N$46-1))+AND(N$56&lt;'Summary&amp;Assumptions'!$J$31,N$47&gt;=$FQ292,N$47&lt;=$FR292)*(('Summary&amp;Assumptions'!$H$25*$C292)*(1+'Summary&amp;Assumptions'!$J$29)^(N$46-1))</f>
        <v>0</v>
      </c>
      <c r="J292" s="588">
        <f>AND(O$55&gt;0,SUM($E292:I292)&lt;'Summary&amp;Assumptions'!$G$32*$B292,$D292&gt;='Summary&amp;Assumptions'!$D$17,O$47&gt;=$D292,O$47&lt;=EDATE($D292,'Summary&amp;Assumptions'!$G$32))*$B292+AND(O$56&lt;'Summary&amp;Assumptions'!$J$31,O$47&gt;=$FO292,O$47&lt;=$FP292)*(('Summary&amp;Assumptions'!$H$25*$C292)*(1+'Summary&amp;Assumptions'!$J$29)^(O$46-1))+AND(O$56&lt;'Summary&amp;Assumptions'!$J$31,O$47&gt;=$FQ292,O$47&lt;=$FR292)*(('Summary&amp;Assumptions'!$H$25*$C292)*(1+'Summary&amp;Assumptions'!$J$29)^(O$46-1))</f>
        <v>0</v>
      </c>
      <c r="K292" s="588">
        <f>AND(P$55&gt;0,SUM($E292:J292)&lt;'Summary&amp;Assumptions'!$G$32*$B292,$D292&gt;='Summary&amp;Assumptions'!$D$17,P$47&gt;=$D292,P$47&lt;=EDATE($D292,'Summary&amp;Assumptions'!$G$32))*$B292+AND(P$56&lt;'Summary&amp;Assumptions'!$J$31,P$47&gt;=$FO292,P$47&lt;=$FP292)*(('Summary&amp;Assumptions'!$H$25*$C292)*(1+'Summary&amp;Assumptions'!$J$29)^(P$46-1))+AND(P$56&lt;'Summary&amp;Assumptions'!$J$31,P$47&gt;=$FQ292,P$47&lt;=$FR292)*(('Summary&amp;Assumptions'!$H$25*$C292)*(1+'Summary&amp;Assumptions'!$J$29)^(P$46-1))</f>
        <v>0</v>
      </c>
      <c r="L292" s="588">
        <f>AND(Q$55&gt;0,SUM($E292:K292)&lt;'Summary&amp;Assumptions'!$G$32*$B292,$D292&gt;='Summary&amp;Assumptions'!$D$17,Q$47&gt;=$D292,Q$47&lt;=EDATE($D292,'Summary&amp;Assumptions'!$G$32))*$B292+AND(Q$56&lt;'Summary&amp;Assumptions'!$J$31,Q$47&gt;=$FO292,Q$47&lt;=$FP292)*(('Summary&amp;Assumptions'!$H$25*$C292)*(1+'Summary&amp;Assumptions'!$J$29)^(Q$46-1))+AND(Q$56&lt;'Summary&amp;Assumptions'!$J$31,Q$47&gt;=$FQ292,Q$47&lt;=$FR292)*(('Summary&amp;Assumptions'!$H$25*$C292)*(1+'Summary&amp;Assumptions'!$J$29)^(Q$46-1))</f>
        <v>0</v>
      </c>
      <c r="M292" s="588">
        <f>AND(R$55&gt;0,SUM($E292:L292)&lt;'Summary&amp;Assumptions'!$G$32*$B292,$D292&gt;='Summary&amp;Assumptions'!$D$17,R$47&gt;=$D292,R$47&lt;=EDATE($D292,'Summary&amp;Assumptions'!$G$32))*$B292+AND(R$56&lt;'Summary&amp;Assumptions'!$J$31,R$47&gt;=$FO292,R$47&lt;=$FP292)*(('Summary&amp;Assumptions'!$H$25*$C292)*(1+'Summary&amp;Assumptions'!$J$29)^(R$46-1))+AND(R$56&lt;'Summary&amp;Assumptions'!$J$31,R$47&gt;=$FQ292,R$47&lt;=$FR292)*(('Summary&amp;Assumptions'!$H$25*$C292)*(1+'Summary&amp;Assumptions'!$J$29)^(R$46-1))</f>
        <v>0</v>
      </c>
      <c r="N292" s="588">
        <f>AND(S$55&gt;0,SUM($E292:M292)&lt;'Summary&amp;Assumptions'!$G$32*$B292,$D292&gt;='Summary&amp;Assumptions'!$D$17,S$47&gt;=$D292,S$47&lt;=EDATE($D292,'Summary&amp;Assumptions'!$G$32))*$B292+AND(S$56&lt;'Summary&amp;Assumptions'!$J$31,S$47&gt;=$FO292,S$47&lt;=$FP292)*(('Summary&amp;Assumptions'!$H$25*$C292)*(1+'Summary&amp;Assumptions'!$J$29)^(S$46-1))+AND(S$56&lt;'Summary&amp;Assumptions'!$J$31,S$47&gt;=$FQ292,S$47&lt;=$FR292)*(('Summary&amp;Assumptions'!$H$25*$C292)*(1+'Summary&amp;Assumptions'!$J$29)^(S$46-1))</f>
        <v>0</v>
      </c>
      <c r="O292" s="588">
        <f>AND(T$55&gt;0,SUM($E292:N292)&lt;'Summary&amp;Assumptions'!$G$32*$B292,$D292&gt;='Summary&amp;Assumptions'!$D$17,T$47&gt;=$D292,T$47&lt;=EDATE($D292,'Summary&amp;Assumptions'!$G$32))*$B292+AND(T$56&lt;'Summary&amp;Assumptions'!$J$31,T$47&gt;=$FO292,T$47&lt;=$FP292)*(('Summary&amp;Assumptions'!$H$25*$C292)*(1+'Summary&amp;Assumptions'!$J$29)^(T$46-1))+AND(T$56&lt;'Summary&amp;Assumptions'!$J$31,T$47&gt;=$FQ292,T$47&lt;=$FR292)*(('Summary&amp;Assumptions'!$H$25*$C292)*(1+'Summary&amp;Assumptions'!$J$29)^(T$46-1))</f>
        <v>0</v>
      </c>
      <c r="P292" s="588">
        <f>AND(U$55&gt;0,SUM($E292:O292)&lt;'Summary&amp;Assumptions'!$G$32*$B292,$D292&gt;='Summary&amp;Assumptions'!$D$17,U$47&gt;=$D292,U$47&lt;=EDATE($D292,'Summary&amp;Assumptions'!$G$32))*$B292+AND(U$56&lt;'Summary&amp;Assumptions'!$J$31,U$47&gt;=$FO292,U$47&lt;=$FP292)*(('Summary&amp;Assumptions'!$H$25*$C292)*(1+'Summary&amp;Assumptions'!$J$29)^(U$46-1))+AND(U$56&lt;'Summary&amp;Assumptions'!$J$31,U$47&gt;=$FQ292,U$47&lt;=$FR292)*(('Summary&amp;Assumptions'!$H$25*$C292)*(1+'Summary&amp;Assumptions'!$J$29)^(U$46-1))</f>
        <v>0</v>
      </c>
      <c r="Q292" s="588">
        <f>AND(V$55&gt;0,SUM($E292:P292)&lt;'Summary&amp;Assumptions'!$G$32*$B292,$D292&gt;='Summary&amp;Assumptions'!$D$17,V$47&gt;=$D292,V$47&lt;=EDATE($D292,'Summary&amp;Assumptions'!$G$32))*$B292+AND(V$56&lt;'Summary&amp;Assumptions'!$J$31,V$47&gt;=$FO292,V$47&lt;=$FP292)*(('Summary&amp;Assumptions'!$H$25*$C292)*(1+'Summary&amp;Assumptions'!$J$29)^(V$46-1))+AND(V$56&lt;'Summary&amp;Assumptions'!$J$31,V$47&gt;=$FQ292,V$47&lt;=$FR292)*(('Summary&amp;Assumptions'!$H$25*$C292)*(1+'Summary&amp;Assumptions'!$J$29)^(V$46-1))</f>
        <v>0</v>
      </c>
      <c r="R292" s="588">
        <f>AND(W$55&gt;0,SUM($E292:Q292)&lt;'Summary&amp;Assumptions'!$G$32*$B292,$D292&gt;='Summary&amp;Assumptions'!$D$17,W$47&gt;=$D292,W$47&lt;=EDATE($D292,'Summary&amp;Assumptions'!$G$32))*$B292+AND(W$56&lt;'Summary&amp;Assumptions'!$J$31,W$47&gt;=$FO292,W$47&lt;=$FP292)*(('Summary&amp;Assumptions'!$H$25*$C292)*(1+'Summary&amp;Assumptions'!$J$29)^(W$46-1))+AND(W$56&lt;'Summary&amp;Assumptions'!$J$31,W$47&gt;=$FQ292,W$47&lt;=$FR292)*(('Summary&amp;Assumptions'!$H$25*$C292)*(1+'Summary&amp;Assumptions'!$J$29)^(W$46-1))</f>
        <v>0</v>
      </c>
      <c r="S292" s="588">
        <f>AND(X$55&gt;0,SUM($E292:R292)&lt;'Summary&amp;Assumptions'!$G$32*$B292,$D292&gt;='Summary&amp;Assumptions'!$D$17,X$47&gt;=$D292,X$47&lt;=EDATE($D292,'Summary&amp;Assumptions'!$G$32))*$B292+AND(X$56&lt;'Summary&amp;Assumptions'!$J$31,X$47&gt;=$FO292,X$47&lt;=$FP292)*(('Summary&amp;Assumptions'!$H$25*$C292)*(1+'Summary&amp;Assumptions'!$J$29)^(X$46-1))+AND(X$56&lt;'Summary&amp;Assumptions'!$J$31,X$47&gt;=$FQ292,X$47&lt;=$FR292)*(('Summary&amp;Assumptions'!$H$25*$C292)*(1+'Summary&amp;Assumptions'!$J$29)^(X$46-1))</f>
        <v>0</v>
      </c>
      <c r="T292" s="588">
        <f>AND(Y$55&gt;0,SUM($E292:S292)&lt;'Summary&amp;Assumptions'!$G$32*$B292,$D292&gt;='Summary&amp;Assumptions'!$D$17,Y$47&gt;=$D292,Y$47&lt;=EDATE($D292,'Summary&amp;Assumptions'!$G$32))*$B292+AND(Y$56&lt;'Summary&amp;Assumptions'!$J$31,Y$47&gt;=$FO292,Y$47&lt;=$FP292)*(('Summary&amp;Assumptions'!$H$25*$C292)*(1+'Summary&amp;Assumptions'!$J$29)^(Y$46-1))+AND(Y$56&lt;'Summary&amp;Assumptions'!$J$31,Y$47&gt;=$FQ292,Y$47&lt;=$FR292)*(('Summary&amp;Assumptions'!$H$25*$C292)*(1+'Summary&amp;Assumptions'!$J$29)^(Y$46-1))</f>
        <v>0</v>
      </c>
      <c r="U292" s="588">
        <f>AND(Z$55&gt;0,SUM($E292:T292)&lt;'Summary&amp;Assumptions'!$G$32*$B292,$D292&gt;='Summary&amp;Assumptions'!$D$17,Z$47&gt;=$D292,Z$47&lt;=EDATE($D292,'Summary&amp;Assumptions'!$G$32))*$B292+AND(Z$56&lt;'Summary&amp;Assumptions'!$J$31,Z$47&gt;=$FO292,Z$47&lt;=$FP292)*(('Summary&amp;Assumptions'!$H$25*$C292)*(1+'Summary&amp;Assumptions'!$J$29)^(Z$46-1))+AND(Z$56&lt;'Summary&amp;Assumptions'!$J$31,Z$47&gt;=$FQ292,Z$47&lt;=$FR292)*(('Summary&amp;Assumptions'!$H$25*$C292)*(1+'Summary&amp;Assumptions'!$J$29)^(Z$46-1))</f>
        <v>0</v>
      </c>
      <c r="V292" s="588">
        <f>AND(AA$55&gt;0,SUM($E292:U292)&lt;'Summary&amp;Assumptions'!$G$32*$B292,$D292&gt;='Summary&amp;Assumptions'!$D$17,AA$47&gt;=$D292,AA$47&lt;=EDATE($D292,'Summary&amp;Assumptions'!$G$32))*$B292+AND(AA$56&lt;'Summary&amp;Assumptions'!$J$31,AA$47&gt;=$FO292,AA$47&lt;=$FP292)*(('Summary&amp;Assumptions'!$H$25*$C292)*(1+'Summary&amp;Assumptions'!$J$29)^(AA$46-1))+AND(AA$56&lt;'Summary&amp;Assumptions'!$J$31,AA$47&gt;=$FQ292,AA$47&lt;=$FR292)*(('Summary&amp;Assumptions'!$H$25*$C292)*(1+'Summary&amp;Assumptions'!$J$29)^(AA$46-1))</f>
        <v>0</v>
      </c>
      <c r="W292" s="588">
        <f>AND(AB$55&gt;0,SUM($E292:V292)&lt;'Summary&amp;Assumptions'!$G$32*$B292,$D292&gt;='Summary&amp;Assumptions'!$D$17,AB$47&gt;=$D292,AB$47&lt;=EDATE($D292,'Summary&amp;Assumptions'!$G$32))*$B292+AND(AB$56&lt;'Summary&amp;Assumptions'!$J$31,AB$47&gt;=$FO292,AB$47&lt;=$FP292)*(('Summary&amp;Assumptions'!$H$25*$C292)*(1+'Summary&amp;Assumptions'!$J$29)^(AB$46-1))+AND(AB$56&lt;'Summary&amp;Assumptions'!$J$31,AB$47&gt;=$FQ292,AB$47&lt;=$FR292)*(('Summary&amp;Assumptions'!$H$25*$C292)*(1+'Summary&amp;Assumptions'!$J$29)^(AB$46-1))</f>
        <v>0</v>
      </c>
      <c r="X292" s="588">
        <f>AND(AC$55&gt;0,SUM($E292:W292)&lt;'Summary&amp;Assumptions'!$G$32*$B292,$D292&gt;='Summary&amp;Assumptions'!$D$17,AC$47&gt;=$D292,AC$47&lt;=EDATE($D292,'Summary&amp;Assumptions'!$G$32))*$B292+AND(AC$56&lt;'Summary&amp;Assumptions'!$J$31,AC$47&gt;=$FO292,AC$47&lt;=$FP292)*(('Summary&amp;Assumptions'!$H$25*$C292)*(1+'Summary&amp;Assumptions'!$J$29)^(AC$46-1))+AND(AC$56&lt;'Summary&amp;Assumptions'!$J$31,AC$47&gt;=$FQ292,AC$47&lt;=$FR292)*(('Summary&amp;Assumptions'!$H$25*$C292)*(1+'Summary&amp;Assumptions'!$J$29)^(AC$46-1))</f>
        <v>0</v>
      </c>
      <c r="Y292" s="588">
        <f>AND(AD$55&gt;0,SUM($E292:X292)&lt;'Summary&amp;Assumptions'!$G$32*$B292,$D292&gt;='Summary&amp;Assumptions'!$D$17,AD$47&gt;=$D292,AD$47&lt;=EDATE($D292,'Summary&amp;Assumptions'!$G$32))*$B292+AND(AD$56&lt;'Summary&amp;Assumptions'!$J$31,AD$47&gt;=$FO292,AD$47&lt;=$FP292)*(('Summary&amp;Assumptions'!$H$25*$C292)*(1+'Summary&amp;Assumptions'!$J$29)^(AD$46-1))+AND(AD$56&lt;'Summary&amp;Assumptions'!$J$31,AD$47&gt;=$FQ292,AD$47&lt;=$FR292)*(('Summary&amp;Assumptions'!$H$25*$C292)*(1+'Summary&amp;Assumptions'!$J$29)^(AD$46-1))</f>
        <v>0</v>
      </c>
      <c r="Z292" s="588">
        <f>AND(AE$55&gt;0,SUM($E292:Y292)&lt;'Summary&amp;Assumptions'!$G$32*$B292,$D292&gt;='Summary&amp;Assumptions'!$D$17,AE$47&gt;=$D292,AE$47&lt;=EDATE($D292,'Summary&amp;Assumptions'!$G$32))*$B292+AND(AE$56&lt;'Summary&amp;Assumptions'!$J$31,AE$47&gt;=$FO292,AE$47&lt;=$FP292)*(('Summary&amp;Assumptions'!$H$25*$C292)*(1+'Summary&amp;Assumptions'!$J$29)^(AE$46-1))+AND(AE$56&lt;'Summary&amp;Assumptions'!$J$31,AE$47&gt;=$FQ292,AE$47&lt;=$FR292)*(('Summary&amp;Assumptions'!$H$25*$C292)*(1+'Summary&amp;Assumptions'!$J$29)^(AE$46-1))</f>
        <v>0</v>
      </c>
      <c r="AA292" s="588">
        <f>AND(AF$55&gt;0,SUM($E292:Z292)&lt;'Summary&amp;Assumptions'!$G$32*$B292,$D292&gt;='Summary&amp;Assumptions'!$D$17,AF$47&gt;=$D292,AF$47&lt;=EDATE($D292,'Summary&amp;Assumptions'!$G$32))*$B292+AND(AF$56&lt;'Summary&amp;Assumptions'!$J$31,AF$47&gt;=$FO292,AF$47&lt;=$FP292)*(('Summary&amp;Assumptions'!$H$25*$C292)*(1+'Summary&amp;Assumptions'!$J$29)^(AF$46-1))+AND(AF$56&lt;'Summary&amp;Assumptions'!$J$31,AF$47&gt;=$FQ292,AF$47&lt;=$FR292)*(('Summary&amp;Assumptions'!$H$25*$C292)*(1+'Summary&amp;Assumptions'!$J$29)^(AF$46-1))</f>
        <v>0</v>
      </c>
      <c r="AB292" s="588">
        <f>AND(AG$55&gt;0,SUM($E292:AA292)&lt;'Summary&amp;Assumptions'!$G$32*$B292,$D292&gt;='Summary&amp;Assumptions'!$D$17,AG$47&gt;=$D292,AG$47&lt;=EDATE($D292,'Summary&amp;Assumptions'!$G$32))*$B292+AND(AG$56&lt;'Summary&amp;Assumptions'!$J$31,AG$47&gt;=$FO292,AG$47&lt;=$FP292)*(('Summary&amp;Assumptions'!$H$25*$C292)*(1+'Summary&amp;Assumptions'!$J$29)^(AG$46-1))+AND(AG$56&lt;'Summary&amp;Assumptions'!$J$31,AG$47&gt;=$FQ292,AG$47&lt;=$FR292)*(('Summary&amp;Assumptions'!$H$25*$C292)*(1+'Summary&amp;Assumptions'!$J$29)^(AG$46-1))</f>
        <v>0</v>
      </c>
      <c r="AC292" s="588">
        <f>AND(AH$55&gt;0,SUM($E292:AB292)&lt;'Summary&amp;Assumptions'!$G$32*$B292,$D292&gt;='Summary&amp;Assumptions'!$D$17,AH$47&gt;=$D292,AH$47&lt;=EDATE($D292,'Summary&amp;Assumptions'!$G$32))*$B292+AND(AH$56&lt;'Summary&amp;Assumptions'!$J$31,AH$47&gt;=$FO292,AH$47&lt;=$FP292)*(('Summary&amp;Assumptions'!$H$25*$C292)*(1+'Summary&amp;Assumptions'!$J$29)^(AH$46-1))+AND(AH$56&lt;'Summary&amp;Assumptions'!$J$31,AH$47&gt;=$FQ292,AH$47&lt;=$FR292)*(('Summary&amp;Assumptions'!$H$25*$C292)*(1+'Summary&amp;Assumptions'!$J$29)^(AH$46-1))</f>
        <v>0</v>
      </c>
      <c r="AD292" s="588">
        <f>AND(AI$55&gt;0,SUM($E292:AC292)&lt;'Summary&amp;Assumptions'!$G$32*$B292,$D292&gt;='Summary&amp;Assumptions'!$D$17,AI$47&gt;=$D292,AI$47&lt;=EDATE($D292,'Summary&amp;Assumptions'!$G$32))*$B292+AND(AI$56&lt;'Summary&amp;Assumptions'!$J$31,AI$47&gt;=$FO292,AI$47&lt;=$FP292)*(('Summary&amp;Assumptions'!$H$25*$C292)*(1+'Summary&amp;Assumptions'!$J$29)^(AI$46-1))+AND(AI$56&lt;'Summary&amp;Assumptions'!$J$31,AI$47&gt;=$FQ292,AI$47&lt;=$FR292)*(('Summary&amp;Assumptions'!$H$25*$C292)*(1+'Summary&amp;Assumptions'!$J$29)^(AI$46-1))</f>
        <v>0</v>
      </c>
      <c r="AE292" s="588">
        <f>AND(AJ$55&gt;0,SUM($E292:AD292)&lt;'Summary&amp;Assumptions'!$G$32*$B292,$D292&gt;='Summary&amp;Assumptions'!$D$17,AJ$47&gt;=$D292,AJ$47&lt;=EDATE($D292,'Summary&amp;Assumptions'!$G$32))*$B292+AND(AJ$56&lt;'Summary&amp;Assumptions'!$J$31,AJ$47&gt;=$FO292,AJ$47&lt;=$FP292)*(('Summary&amp;Assumptions'!$H$25*$C292)*(1+'Summary&amp;Assumptions'!$J$29)^(AJ$46-1))+AND(AJ$56&lt;'Summary&amp;Assumptions'!$J$31,AJ$47&gt;=$FQ292,AJ$47&lt;=$FR292)*(('Summary&amp;Assumptions'!$H$25*$C292)*(1+'Summary&amp;Assumptions'!$J$29)^(AJ$46-1))</f>
        <v>0</v>
      </c>
      <c r="AF292" s="588">
        <f>AND(AK$55&gt;0,SUM($E292:AE292)&lt;'Summary&amp;Assumptions'!$G$32*$B292,$D292&gt;='Summary&amp;Assumptions'!$D$17,AK$47&gt;=$D292,AK$47&lt;=EDATE($D292,'Summary&amp;Assumptions'!$G$32))*$B292+AND(AK$56&lt;'Summary&amp;Assumptions'!$J$31,AK$47&gt;=$FO292,AK$47&lt;=$FP292)*(('Summary&amp;Assumptions'!$H$25*$C292)*(1+'Summary&amp;Assumptions'!$J$29)^(AK$46-1))+AND(AK$56&lt;'Summary&amp;Assumptions'!$J$31,AK$47&gt;=$FQ292,AK$47&lt;=$FR292)*(('Summary&amp;Assumptions'!$H$25*$C292)*(1+'Summary&amp;Assumptions'!$J$29)^(AK$46-1))</f>
        <v>0</v>
      </c>
      <c r="AG292" s="588">
        <f>AND(AL$55&gt;0,SUM($E292:AF292)&lt;'Summary&amp;Assumptions'!$G$32*$B292,$D292&gt;='Summary&amp;Assumptions'!$D$17,AL$47&gt;=$D292,AL$47&lt;=EDATE($D292,'Summary&amp;Assumptions'!$G$32))*$B292+AND(AL$56&lt;'Summary&amp;Assumptions'!$J$31,AL$47&gt;=$FO292,AL$47&lt;=$FP292)*(('Summary&amp;Assumptions'!$H$25*$C292)*(1+'Summary&amp;Assumptions'!$J$29)^(AL$46-1))+AND(AL$56&lt;'Summary&amp;Assumptions'!$J$31,AL$47&gt;=$FQ292,AL$47&lt;=$FR292)*(('Summary&amp;Assumptions'!$H$25*$C292)*(1+'Summary&amp;Assumptions'!$J$29)^(AL$46-1))</f>
        <v>0</v>
      </c>
      <c r="AH292" s="588">
        <f>AND(AM$55&gt;0,SUM($E292:AG292)&lt;'Summary&amp;Assumptions'!$G$32*$B292,$D292&gt;='Summary&amp;Assumptions'!$D$17,AM$47&gt;=$D292,AM$47&lt;=EDATE($D292,'Summary&amp;Assumptions'!$G$32))*$B292+AND(AM$56&lt;'Summary&amp;Assumptions'!$J$31,AM$47&gt;=$FO292,AM$47&lt;=$FP292)*(('Summary&amp;Assumptions'!$H$25*$C292)*(1+'Summary&amp;Assumptions'!$J$29)^(AM$46-1))+AND(AM$56&lt;'Summary&amp;Assumptions'!$J$31,AM$47&gt;=$FQ292,AM$47&lt;=$FR292)*(('Summary&amp;Assumptions'!$H$25*$C292)*(1+'Summary&amp;Assumptions'!$J$29)^(AM$46-1))</f>
        <v>0</v>
      </c>
      <c r="AI292" s="588">
        <f>AND(AN$55&gt;0,SUM($E292:AH292)&lt;'Summary&amp;Assumptions'!$G$32*$B292,$D292&gt;='Summary&amp;Assumptions'!$D$17,AN$47&gt;=$D292,AN$47&lt;=EDATE($D292,'Summary&amp;Assumptions'!$G$32))*$B292+AND(AN$56&lt;'Summary&amp;Assumptions'!$J$31,AN$47&gt;=$FO292,AN$47&lt;=$FP292)*(('Summary&amp;Assumptions'!$H$25*$C292)*(1+'Summary&amp;Assumptions'!$J$29)^(AN$46-1))+AND(AN$56&lt;'Summary&amp;Assumptions'!$J$31,AN$47&gt;=$FQ292,AN$47&lt;=$FR292)*(('Summary&amp;Assumptions'!$H$25*$C292)*(1+'Summary&amp;Assumptions'!$J$29)^(AN$46-1))</f>
        <v>0</v>
      </c>
      <c r="AJ292" s="588">
        <f>AND(AO$55&gt;0,SUM($E292:AI292)&lt;'Summary&amp;Assumptions'!$G$32*$B292,$D292&gt;='Summary&amp;Assumptions'!$D$17,AO$47&gt;=$D292,AO$47&lt;=EDATE($D292,'Summary&amp;Assumptions'!$G$32))*$B292+AND(AO$56&lt;'Summary&amp;Assumptions'!$J$31,AO$47&gt;=$FO292,AO$47&lt;=$FP292)*(('Summary&amp;Assumptions'!$H$25*$C292)*(1+'Summary&amp;Assumptions'!$J$29)^(AO$46-1))+AND(AO$56&lt;'Summary&amp;Assumptions'!$J$31,AO$47&gt;=$FQ292,AO$47&lt;=$FR292)*(('Summary&amp;Assumptions'!$H$25*$C292)*(1+'Summary&amp;Assumptions'!$J$29)^(AO$46-1))</f>
        <v>0</v>
      </c>
      <c r="AK292" s="588">
        <f>AND(AP$55&gt;0,SUM($E292:AJ292)&lt;'Summary&amp;Assumptions'!$G$32*$B292,$D292&gt;='Summary&amp;Assumptions'!$D$17,AP$47&gt;=$D292,AP$47&lt;=EDATE($D292,'Summary&amp;Assumptions'!$G$32))*$B292+AND(AP$56&lt;'Summary&amp;Assumptions'!$J$31,AP$47&gt;=$FO292,AP$47&lt;=$FP292)*(('Summary&amp;Assumptions'!$H$25*$C292)*(1+'Summary&amp;Assumptions'!$J$29)^(AP$46-1))+AND(AP$56&lt;'Summary&amp;Assumptions'!$J$31,AP$47&gt;=$FQ292,AP$47&lt;=$FR292)*(('Summary&amp;Assumptions'!$H$25*$C292)*(1+'Summary&amp;Assumptions'!$J$29)^(AP$46-1))</f>
        <v>0</v>
      </c>
      <c r="AL292" s="588">
        <f>AND(AQ$55&gt;0,SUM($E292:AK292)&lt;'Summary&amp;Assumptions'!$G$32*$B292,$D292&gt;='Summary&amp;Assumptions'!$D$17,AQ$47&gt;=$D292,AQ$47&lt;=EDATE($D292,'Summary&amp;Assumptions'!$G$32))*$B292+AND(AQ$56&lt;'Summary&amp;Assumptions'!$J$31,AQ$47&gt;=$FO292,AQ$47&lt;=$FP292)*(('Summary&amp;Assumptions'!$H$25*$C292)*(1+'Summary&amp;Assumptions'!$J$29)^(AQ$46-1))+AND(AQ$56&lt;'Summary&amp;Assumptions'!$J$31,AQ$47&gt;=$FQ292,AQ$47&lt;=$FR292)*(('Summary&amp;Assumptions'!$H$25*$C292)*(1+'Summary&amp;Assumptions'!$J$29)^(AQ$46-1))</f>
        <v>0</v>
      </c>
      <c r="AM292" s="588">
        <f>AND(AR$55&gt;0,SUM($E292:AL292)&lt;'Summary&amp;Assumptions'!$G$32*$B292,$D292&gt;='Summary&amp;Assumptions'!$D$17,AR$47&gt;=$D292,AR$47&lt;=EDATE($D292,'Summary&amp;Assumptions'!$G$32))*$B292+AND(AR$56&lt;'Summary&amp;Assumptions'!$J$31,AR$47&gt;=$FO292,AR$47&lt;=$FP292)*(('Summary&amp;Assumptions'!$H$25*$C292)*(1+'Summary&amp;Assumptions'!$J$29)^(AR$46-1))+AND(AR$56&lt;'Summary&amp;Assumptions'!$J$31,AR$47&gt;=$FQ292,AR$47&lt;=$FR292)*(('Summary&amp;Assumptions'!$H$25*$C292)*(1+'Summary&amp;Assumptions'!$J$29)^(AR$46-1))</f>
        <v>0</v>
      </c>
      <c r="AN292" s="588">
        <f>AND(AS$55&gt;0,SUM($E292:AM292)&lt;'Summary&amp;Assumptions'!$G$32*$B292,$D292&gt;='Summary&amp;Assumptions'!$D$17,AS$47&gt;=$D292,AS$47&lt;=EDATE($D292,'Summary&amp;Assumptions'!$G$32))*$B292+AND(AS$56&lt;'Summary&amp;Assumptions'!$J$31,AS$47&gt;=$FO292,AS$47&lt;=$FP292)*(('Summary&amp;Assumptions'!$H$25*$C292)*(1+'Summary&amp;Assumptions'!$J$29)^(AS$46-1))+AND(AS$56&lt;'Summary&amp;Assumptions'!$J$31,AS$47&gt;=$FQ292,AS$47&lt;=$FR292)*(('Summary&amp;Assumptions'!$H$25*$C292)*(1+'Summary&amp;Assumptions'!$J$29)^(AS$46-1))</f>
        <v>0</v>
      </c>
      <c r="AO292" s="588">
        <f>AND(AT$55&gt;0,SUM($E292:AN292)&lt;'Summary&amp;Assumptions'!$G$32*$B292,$D292&gt;='Summary&amp;Assumptions'!$D$17,AT$47&gt;=$D292,AT$47&lt;=EDATE($D292,'Summary&amp;Assumptions'!$G$32))*$B292+AND(AT$56&lt;'Summary&amp;Assumptions'!$J$31,AT$47&gt;=$FO292,AT$47&lt;=$FP292)*(('Summary&amp;Assumptions'!$H$25*$C292)*(1+'Summary&amp;Assumptions'!$J$29)^(AT$46-1))+AND(AT$56&lt;'Summary&amp;Assumptions'!$J$31,AT$47&gt;=$FQ292,AT$47&lt;=$FR292)*(('Summary&amp;Assumptions'!$H$25*$C292)*(1+'Summary&amp;Assumptions'!$J$29)^(AT$46-1))</f>
        <v>0</v>
      </c>
      <c r="AP292" s="588">
        <f>AND(AU$55&gt;0,SUM($E292:AO292)&lt;'Summary&amp;Assumptions'!$G$32*$B292,$D292&gt;='Summary&amp;Assumptions'!$D$17,AU$47&gt;=$D292,AU$47&lt;=EDATE($D292,'Summary&amp;Assumptions'!$G$32))*$B292+AND(AU$56&lt;'Summary&amp;Assumptions'!$J$31,AU$47&gt;=$FO292,AU$47&lt;=$FP292)*(('Summary&amp;Assumptions'!$H$25*$C292)*(1+'Summary&amp;Assumptions'!$J$29)^(AU$46-1))+AND(AU$56&lt;'Summary&amp;Assumptions'!$J$31,AU$47&gt;=$FQ292,AU$47&lt;=$FR292)*(('Summary&amp;Assumptions'!$H$25*$C292)*(1+'Summary&amp;Assumptions'!$J$29)^(AU$46-1))</f>
        <v>0</v>
      </c>
      <c r="AQ292" s="588">
        <f>AND(AV$55&gt;0,SUM($E292:AP292)&lt;'Summary&amp;Assumptions'!$G$32*$B292,$D292&gt;='Summary&amp;Assumptions'!$D$17,AV$47&gt;=$D292,AV$47&lt;=EDATE($D292,'Summary&amp;Assumptions'!$G$32))*$B292+AND(AV$56&lt;'Summary&amp;Assumptions'!$J$31,AV$47&gt;=$FO292,AV$47&lt;=$FP292)*(('Summary&amp;Assumptions'!$H$25*$C292)*(1+'Summary&amp;Assumptions'!$J$29)^(AV$46-1))+AND(AV$56&lt;'Summary&amp;Assumptions'!$J$31,AV$47&gt;=$FQ292,AV$47&lt;=$FR292)*(('Summary&amp;Assumptions'!$H$25*$C292)*(1+'Summary&amp;Assumptions'!$J$29)^(AV$46-1))</f>
        <v>0</v>
      </c>
      <c r="AR292" s="588">
        <f>AND(AW$55&gt;0,SUM($E292:AQ292)&lt;'Summary&amp;Assumptions'!$G$32*$B292,$D292&gt;='Summary&amp;Assumptions'!$D$17,AW$47&gt;=$D292,AW$47&lt;=EDATE($D292,'Summary&amp;Assumptions'!$G$32))*$B292+AND(AW$56&lt;'Summary&amp;Assumptions'!$J$31,AW$47&gt;=$FO292,AW$47&lt;=$FP292)*(('Summary&amp;Assumptions'!$H$25*$C292)*(1+'Summary&amp;Assumptions'!$J$29)^(AW$46-1))+AND(AW$56&lt;'Summary&amp;Assumptions'!$J$31,AW$47&gt;=$FQ292,AW$47&lt;=$FR292)*(('Summary&amp;Assumptions'!$H$25*$C292)*(1+'Summary&amp;Assumptions'!$J$29)^(AW$46-1))</f>
        <v>0</v>
      </c>
      <c r="AS292" s="588">
        <f>AND(AX$55&gt;0,SUM($E292:AR292)&lt;'Summary&amp;Assumptions'!$G$32*$B292,$D292&gt;='Summary&amp;Assumptions'!$D$17,AX$47&gt;=$D292,AX$47&lt;=EDATE($D292,'Summary&amp;Assumptions'!$G$32))*$B292+AND(AX$56&lt;'Summary&amp;Assumptions'!$J$31,AX$47&gt;=$FO292,AX$47&lt;=$FP292)*(('Summary&amp;Assumptions'!$H$25*$C292)*(1+'Summary&amp;Assumptions'!$J$29)^(AX$46-1))+AND(AX$56&lt;'Summary&amp;Assumptions'!$J$31,AX$47&gt;=$FQ292,AX$47&lt;=$FR292)*(('Summary&amp;Assumptions'!$H$25*$C292)*(1+'Summary&amp;Assumptions'!$J$29)^(AX$46-1))</f>
        <v>0</v>
      </c>
      <c r="AT292" s="588">
        <f>AND(AY$55&gt;0,SUM($E292:AS292)&lt;'Summary&amp;Assumptions'!$G$32*$B292,$D292&gt;='Summary&amp;Assumptions'!$D$17,AY$47&gt;=$D292,AY$47&lt;=EDATE($D292,'Summary&amp;Assumptions'!$G$32))*$B292+AND(AY$56&lt;'Summary&amp;Assumptions'!$J$31,AY$47&gt;=$FO292,AY$47&lt;=$FP292)*(('Summary&amp;Assumptions'!$H$25*$C292)*(1+'Summary&amp;Assumptions'!$J$29)^(AY$46-1))+AND(AY$56&lt;'Summary&amp;Assumptions'!$J$31,AY$47&gt;=$FQ292,AY$47&lt;=$FR292)*(('Summary&amp;Assumptions'!$H$25*$C292)*(1+'Summary&amp;Assumptions'!$J$29)^(AY$46-1))</f>
        <v>0</v>
      </c>
      <c r="AU292" s="588">
        <f>AND(AZ$55&gt;0,SUM($E292:AT292)&lt;'Summary&amp;Assumptions'!$G$32*$B292,$D292&gt;='Summary&amp;Assumptions'!$D$17,AZ$47&gt;=$D292,AZ$47&lt;=EDATE($D292,'Summary&amp;Assumptions'!$G$32))*$B292+AND(AZ$56&lt;'Summary&amp;Assumptions'!$J$31,AZ$47&gt;=$FO292,AZ$47&lt;=$FP292)*(('Summary&amp;Assumptions'!$H$25*$C292)*(1+'Summary&amp;Assumptions'!$J$29)^(AZ$46-1))+AND(AZ$56&lt;'Summary&amp;Assumptions'!$J$31,AZ$47&gt;=$FQ292,AZ$47&lt;=$FR292)*(('Summary&amp;Assumptions'!$H$25*$C292)*(1+'Summary&amp;Assumptions'!$J$29)^(AZ$46-1))</f>
        <v>0</v>
      </c>
      <c r="AV292" s="588">
        <f>AND(BA$55&gt;0,SUM($E292:AU292)&lt;'Summary&amp;Assumptions'!$G$32*$B292,$D292&gt;='Summary&amp;Assumptions'!$D$17,BA$47&gt;=$D292,BA$47&lt;=EDATE($D292,'Summary&amp;Assumptions'!$G$32))*$B292+AND(BA$56&lt;'Summary&amp;Assumptions'!$J$31,BA$47&gt;=$FO292,BA$47&lt;=$FP292)*(('Summary&amp;Assumptions'!$H$25*$C292)*(1+'Summary&amp;Assumptions'!$J$29)^(BA$46-1))+AND(BA$56&lt;'Summary&amp;Assumptions'!$J$31,BA$47&gt;=$FQ292,BA$47&lt;=$FR292)*(('Summary&amp;Assumptions'!$H$25*$C292)*(1+'Summary&amp;Assumptions'!$J$29)^(BA$46-1))</f>
        <v>0</v>
      </c>
      <c r="AW292" s="588">
        <f>AND(BB$55&gt;0,SUM($E292:AV292)&lt;'Summary&amp;Assumptions'!$G$32*$B292,$D292&gt;='Summary&amp;Assumptions'!$D$17,BB$47&gt;=$D292,BB$47&lt;=EDATE($D292,'Summary&amp;Assumptions'!$G$32))*$B292+AND(BB$56&lt;'Summary&amp;Assumptions'!$J$31,BB$47&gt;=$FO292,BB$47&lt;=$FP292)*(('Summary&amp;Assumptions'!$H$25*$C292)*(1+'Summary&amp;Assumptions'!$J$29)^(BB$46-1))+AND(BB$56&lt;'Summary&amp;Assumptions'!$J$31,BB$47&gt;=$FQ292,BB$47&lt;=$FR292)*(('Summary&amp;Assumptions'!$H$25*$C292)*(1+'Summary&amp;Assumptions'!$J$29)^(BB$46-1))</f>
        <v>0</v>
      </c>
      <c r="AX292" s="588">
        <f>AND(BC$55&gt;0,SUM($E292:AW292)&lt;'Summary&amp;Assumptions'!$G$32*$B292,$D292&gt;='Summary&amp;Assumptions'!$D$17,BC$47&gt;=$D292,BC$47&lt;=EDATE($D292,'Summary&amp;Assumptions'!$G$32))*$B292+AND(BC$56&lt;'Summary&amp;Assumptions'!$J$31,BC$47&gt;=$FO292,BC$47&lt;=$FP292)*(('Summary&amp;Assumptions'!$H$25*$C292)*(1+'Summary&amp;Assumptions'!$J$29)^(BC$46-1))+AND(BC$56&lt;'Summary&amp;Assumptions'!$J$31,BC$47&gt;=$FQ292,BC$47&lt;=$FR292)*(('Summary&amp;Assumptions'!$H$25*$C292)*(1+'Summary&amp;Assumptions'!$J$29)^(BC$46-1))</f>
        <v>0</v>
      </c>
      <c r="AY292" s="588">
        <f>AND(BD$55&gt;0,SUM($E292:AX292)&lt;'Summary&amp;Assumptions'!$G$32*$B292,$D292&gt;='Summary&amp;Assumptions'!$D$17,BD$47&gt;=$D292,BD$47&lt;=EDATE($D292,'Summary&amp;Assumptions'!$G$32))*$B292+AND(BD$56&lt;'Summary&amp;Assumptions'!$J$31,BD$47&gt;=$FO292,BD$47&lt;=$FP292)*(('Summary&amp;Assumptions'!$H$25*$C292)*(1+'Summary&amp;Assumptions'!$J$29)^(BD$46-1))+AND(BD$56&lt;'Summary&amp;Assumptions'!$J$31,BD$47&gt;=$FQ292,BD$47&lt;=$FR292)*(('Summary&amp;Assumptions'!$H$25*$C292)*(1+'Summary&amp;Assumptions'!$J$29)^(BD$46-1))</f>
        <v>0</v>
      </c>
      <c r="AZ292" s="588">
        <f>AND(BE$55&gt;0,SUM($E292:AY292)&lt;'Summary&amp;Assumptions'!$G$32*$B292,$D292&gt;='Summary&amp;Assumptions'!$D$17,BE$47&gt;=$D292,BE$47&lt;=EDATE($D292,'Summary&amp;Assumptions'!$G$32))*$B292+AND(BE$56&lt;'Summary&amp;Assumptions'!$J$31,BE$47&gt;=$FO292,BE$47&lt;=$FP292)*(('Summary&amp;Assumptions'!$H$25*$C292)*(1+'Summary&amp;Assumptions'!$J$29)^(BE$46-1))+AND(BE$56&lt;'Summary&amp;Assumptions'!$J$31,BE$47&gt;=$FQ292,BE$47&lt;=$FR292)*(('Summary&amp;Assumptions'!$H$25*$C292)*(1+'Summary&amp;Assumptions'!$J$29)^(BE$46-1))</f>
        <v>0</v>
      </c>
      <c r="BA292" s="588">
        <f>AND(BF$55&gt;0,SUM($E292:AZ292)&lt;'Summary&amp;Assumptions'!$G$32*$B292,$D292&gt;='Summary&amp;Assumptions'!$D$17,BF$47&gt;=$D292,BF$47&lt;=EDATE($D292,'Summary&amp;Assumptions'!$G$32))*$B292+AND(BF$56&lt;'Summary&amp;Assumptions'!$J$31,BF$47&gt;=$FO292,BF$47&lt;=$FP292)*(('Summary&amp;Assumptions'!$H$25*$C292)*(1+'Summary&amp;Assumptions'!$J$29)^(BF$46-1))+AND(BF$56&lt;'Summary&amp;Assumptions'!$J$31,BF$47&gt;=$FQ292,BF$47&lt;=$FR292)*(('Summary&amp;Assumptions'!$H$25*$C292)*(1+'Summary&amp;Assumptions'!$J$29)^(BF$46-1))</f>
        <v>0</v>
      </c>
      <c r="BB292" s="588">
        <f>AND(BG$55&gt;0,SUM($E292:BA292)&lt;'Summary&amp;Assumptions'!$G$32*$B292,$D292&gt;='Summary&amp;Assumptions'!$D$17,BG$47&gt;=$D292,BG$47&lt;=EDATE($D292,'Summary&amp;Assumptions'!$G$32))*$B292+AND(BG$56&lt;'Summary&amp;Assumptions'!$J$31,BG$47&gt;=$FO292,BG$47&lt;=$FP292)*(('Summary&amp;Assumptions'!$H$25*$C292)*(1+'Summary&amp;Assumptions'!$J$29)^(BG$46-1))+AND(BG$56&lt;'Summary&amp;Assumptions'!$J$31,BG$47&gt;=$FQ292,BG$47&lt;=$FR292)*(('Summary&amp;Assumptions'!$H$25*$C292)*(1+'Summary&amp;Assumptions'!$J$29)^(BG$46-1))</f>
        <v>0</v>
      </c>
      <c r="BC292" s="588">
        <f>AND(BH$55&gt;0,SUM($E292:BB292)&lt;'Summary&amp;Assumptions'!$G$32*$B292,$D292&gt;='Summary&amp;Assumptions'!$D$17,BH$47&gt;=$D292,BH$47&lt;=EDATE($D292,'Summary&amp;Assumptions'!$G$32))*$B292+AND(BH$56&lt;'Summary&amp;Assumptions'!$J$31,BH$47&gt;=$FO292,BH$47&lt;=$FP292)*(('Summary&amp;Assumptions'!$H$25*$C292)*(1+'Summary&amp;Assumptions'!$J$29)^(BH$46-1))+AND(BH$56&lt;'Summary&amp;Assumptions'!$J$31,BH$47&gt;=$FQ292,BH$47&lt;=$FR292)*(('Summary&amp;Assumptions'!$H$25*$C292)*(1+'Summary&amp;Assumptions'!$J$29)^(BH$46-1))</f>
        <v>0</v>
      </c>
      <c r="BD292" s="588">
        <f>AND(BI$55&gt;0,SUM($E292:BC292)&lt;'Summary&amp;Assumptions'!$G$32*$B292,$D292&gt;='Summary&amp;Assumptions'!$D$17,BI$47&gt;=$D292,BI$47&lt;=EDATE($D292,'Summary&amp;Assumptions'!$G$32))*$B292+AND(BI$56&lt;'Summary&amp;Assumptions'!$J$31,BI$47&gt;=$FO292,BI$47&lt;=$FP292)*(('Summary&amp;Assumptions'!$H$25*$C292)*(1+'Summary&amp;Assumptions'!$J$29)^(BI$46-1))+AND(BI$56&lt;'Summary&amp;Assumptions'!$J$31,BI$47&gt;=$FQ292,BI$47&lt;=$FR292)*(('Summary&amp;Assumptions'!$H$25*$C292)*(1+'Summary&amp;Assumptions'!$J$29)^(BI$46-1))</f>
        <v>0</v>
      </c>
      <c r="BE292" s="588">
        <f>AND(BJ$55&gt;0,SUM($E292:BD292)&lt;'Summary&amp;Assumptions'!$G$32*$B292,$D292&gt;='Summary&amp;Assumptions'!$D$17,BJ$47&gt;=$D292,BJ$47&lt;=EDATE($D292,'Summary&amp;Assumptions'!$G$32))*$B292+AND(BJ$56&lt;'Summary&amp;Assumptions'!$J$31,BJ$47&gt;=$FO292,BJ$47&lt;=$FP292)*(('Summary&amp;Assumptions'!$H$25*$C292)*(1+'Summary&amp;Assumptions'!$J$29)^(BJ$46-1))+AND(BJ$56&lt;'Summary&amp;Assumptions'!$J$31,BJ$47&gt;=$FQ292,BJ$47&lt;=$FR292)*(('Summary&amp;Assumptions'!$H$25*$C292)*(1+'Summary&amp;Assumptions'!$J$29)^(BJ$46-1))</f>
        <v>0</v>
      </c>
      <c r="BF292" s="588">
        <f>AND(BK$55&gt;0,SUM($E292:BE292)&lt;'Summary&amp;Assumptions'!$G$32*$B292,$D292&gt;='Summary&amp;Assumptions'!$D$17,BK$47&gt;=$D292,BK$47&lt;=EDATE($D292,'Summary&amp;Assumptions'!$G$32))*$B292+AND(BK$56&lt;'Summary&amp;Assumptions'!$J$31,BK$47&gt;=$FO292,BK$47&lt;=$FP292)*(('Summary&amp;Assumptions'!$H$25*$C292)*(1+'Summary&amp;Assumptions'!$J$29)^(BK$46-1))+AND(BK$56&lt;'Summary&amp;Assumptions'!$J$31,BK$47&gt;=$FQ292,BK$47&lt;=$FR292)*(('Summary&amp;Assumptions'!$H$25*$C292)*(1+'Summary&amp;Assumptions'!$J$29)^(BK$46-1))</f>
        <v>0</v>
      </c>
      <c r="BG292" s="588">
        <f>AND(BL$55&gt;0,SUM($E292:BF292)&lt;'Summary&amp;Assumptions'!$G$32*$B292,$D292&gt;='Summary&amp;Assumptions'!$D$17,BL$47&gt;=$D292,BL$47&lt;=EDATE($D292,'Summary&amp;Assumptions'!$G$32))*$B292+AND(BL$56&lt;'Summary&amp;Assumptions'!$J$31,BL$47&gt;=$FO292,BL$47&lt;=$FP292)*(('Summary&amp;Assumptions'!$H$25*$C292)*(1+'Summary&amp;Assumptions'!$J$29)^(BL$46-1))+AND(BL$56&lt;'Summary&amp;Assumptions'!$J$31,BL$47&gt;=$FQ292,BL$47&lt;=$FR292)*(('Summary&amp;Assumptions'!$H$25*$C292)*(1+'Summary&amp;Assumptions'!$J$29)^(BL$46-1))</f>
        <v>0</v>
      </c>
      <c r="BH292" s="588">
        <f>AND(BM$55&gt;0,SUM($E292:BG292)&lt;'Summary&amp;Assumptions'!$G$32*$B292,$D292&gt;='Summary&amp;Assumptions'!$D$17,BM$47&gt;=$D292,BM$47&lt;=EDATE($D292,'Summary&amp;Assumptions'!$G$32))*$B292+AND(BM$56&lt;'Summary&amp;Assumptions'!$J$31,BM$47&gt;=$FO292,BM$47&lt;=$FP292)*(('Summary&amp;Assumptions'!$H$25*$C292)*(1+'Summary&amp;Assumptions'!$J$29)^(BM$46-1))+AND(BM$56&lt;'Summary&amp;Assumptions'!$J$31,BM$47&gt;=$FQ292,BM$47&lt;=$FR292)*(('Summary&amp;Assumptions'!$H$25*$C292)*(1+'Summary&amp;Assumptions'!$J$29)^(BM$46-1))</f>
        <v>0</v>
      </c>
      <c r="BI292" s="588">
        <f>AND(BN$55&gt;0,SUM($E292:BH292)&lt;'Summary&amp;Assumptions'!$G$32*$B292,$D292&gt;='Summary&amp;Assumptions'!$D$17,BN$47&gt;=$D292,BN$47&lt;=EDATE($D292,'Summary&amp;Assumptions'!$G$32))*$B292+AND(BN$56&lt;'Summary&amp;Assumptions'!$J$31,BN$47&gt;=$FO292,BN$47&lt;=$FP292)*(('Summary&amp;Assumptions'!$H$25*$C292)*(1+'Summary&amp;Assumptions'!$J$29)^(BN$46-1))+AND(BN$56&lt;'Summary&amp;Assumptions'!$J$31,BN$47&gt;=$FQ292,BN$47&lt;=$FR292)*(('Summary&amp;Assumptions'!$H$25*$C292)*(1+'Summary&amp;Assumptions'!$J$29)^(BN$46-1))</f>
        <v>0</v>
      </c>
      <c r="BJ292" s="588">
        <f>AND(BO$55&gt;0,SUM($E292:BI292)&lt;'Summary&amp;Assumptions'!$G$32*$B292,$D292&gt;='Summary&amp;Assumptions'!$D$17,BO$47&gt;=$D292,BO$47&lt;=EDATE($D292,'Summary&amp;Assumptions'!$G$32))*$B292+AND(BO$56&lt;'Summary&amp;Assumptions'!$J$31,BO$47&gt;=$FO292,BO$47&lt;=$FP292)*(('Summary&amp;Assumptions'!$H$25*$C292)*(1+'Summary&amp;Assumptions'!$J$29)^(BO$46-1))+AND(BO$56&lt;'Summary&amp;Assumptions'!$J$31,BO$47&gt;=$FQ292,BO$47&lt;=$FR292)*(('Summary&amp;Assumptions'!$H$25*$C292)*(1+'Summary&amp;Assumptions'!$J$29)^(BO$46-1))</f>
        <v>0</v>
      </c>
      <c r="BK292" s="588">
        <f>AND(BP$55&gt;0,SUM($E292:BJ292)&lt;'Summary&amp;Assumptions'!$G$32*$B292,$D292&gt;='Summary&amp;Assumptions'!$D$17,BP$47&gt;=$D292,BP$47&lt;=EDATE($D292,'Summary&amp;Assumptions'!$G$32))*$B292+AND(BP$56&lt;'Summary&amp;Assumptions'!$J$31,BP$47&gt;=$FO292,BP$47&lt;=$FP292)*(('Summary&amp;Assumptions'!$H$25*$C292)*(1+'Summary&amp;Assumptions'!$J$29)^(BP$46-1))+AND(BP$56&lt;'Summary&amp;Assumptions'!$J$31,BP$47&gt;=$FQ292,BP$47&lt;=$FR292)*(('Summary&amp;Assumptions'!$H$25*$C292)*(1+'Summary&amp;Assumptions'!$J$29)^(BP$46-1))</f>
        <v>0</v>
      </c>
      <c r="BL292" s="588">
        <f>AND(BQ$55&gt;0,SUM($E292:BK292)&lt;'Summary&amp;Assumptions'!$G$32*$B292,$D292&gt;='Summary&amp;Assumptions'!$D$17,BQ$47&gt;=$D292,BQ$47&lt;=EDATE($D292,'Summary&amp;Assumptions'!$G$32))*$B292+AND(BQ$56&lt;'Summary&amp;Assumptions'!$J$31,BQ$47&gt;=$FO292,BQ$47&lt;=$FP292)*(('Summary&amp;Assumptions'!$H$25*$C292)*(1+'Summary&amp;Assumptions'!$J$29)^(BQ$46-1))+AND(BQ$56&lt;'Summary&amp;Assumptions'!$J$31,BQ$47&gt;=$FQ292,BQ$47&lt;=$FR292)*(('Summary&amp;Assumptions'!$H$25*$C292)*(1+'Summary&amp;Assumptions'!$J$29)^(BQ$46-1))</f>
        <v>0</v>
      </c>
      <c r="BM292" s="588">
        <f>AND(BR$55&gt;0,SUM($E292:BL292)&lt;'Summary&amp;Assumptions'!$G$32*$B292,$D292&gt;='Summary&amp;Assumptions'!$D$17,BR$47&gt;=$D292,BR$47&lt;=EDATE($D292,'Summary&amp;Assumptions'!$G$32))*$B292+AND(BR$56&lt;'Summary&amp;Assumptions'!$J$31,BR$47&gt;=$FO292,BR$47&lt;=$FP292)*(('Summary&amp;Assumptions'!$H$25*$C292)*(1+'Summary&amp;Assumptions'!$J$29)^(BR$46-1))+AND(BR$56&lt;'Summary&amp;Assumptions'!$J$31,BR$47&gt;=$FQ292,BR$47&lt;=$FR292)*(('Summary&amp;Assumptions'!$H$25*$C292)*(1+'Summary&amp;Assumptions'!$J$29)^(BR$46-1))</f>
        <v>0</v>
      </c>
      <c r="BN292" s="588">
        <f>AND(BS$55&gt;0,SUM($E292:BM292)&lt;'Summary&amp;Assumptions'!$G$32*$B292,$D292&gt;='Summary&amp;Assumptions'!$D$17,BS$47&gt;=$D292,BS$47&lt;=EDATE($D292,'Summary&amp;Assumptions'!$G$32))*$B292+AND(BS$56&lt;'Summary&amp;Assumptions'!$J$31,BS$47&gt;=$FO292,BS$47&lt;=$FP292)*(('Summary&amp;Assumptions'!$H$25*$C292)*(1+'Summary&amp;Assumptions'!$J$29)^(BS$46-1))+AND(BS$56&lt;'Summary&amp;Assumptions'!$J$31,BS$47&gt;=$FQ292,BS$47&lt;=$FR292)*(('Summary&amp;Assumptions'!$H$25*$C292)*(1+'Summary&amp;Assumptions'!$J$29)^(BS$46-1))</f>
        <v>0</v>
      </c>
      <c r="BO292" s="588">
        <f>AND(BT$55&gt;0,SUM($E292:BN292)&lt;'Summary&amp;Assumptions'!$G$32*$B292,$D292&gt;='Summary&amp;Assumptions'!$D$17,BT$47&gt;=$D292,BT$47&lt;=EDATE($D292,'Summary&amp;Assumptions'!$G$32))*$B292+AND(BT$56&lt;'Summary&amp;Assumptions'!$J$31,BT$47&gt;=$FO292,BT$47&lt;=$FP292)*(('Summary&amp;Assumptions'!$H$25*$C292)*(1+'Summary&amp;Assumptions'!$J$29)^(BT$46-1))+AND(BT$56&lt;'Summary&amp;Assumptions'!$J$31,BT$47&gt;=$FQ292,BT$47&lt;=$FR292)*(('Summary&amp;Assumptions'!$H$25*$C292)*(1+'Summary&amp;Assumptions'!$J$29)^(BT$46-1))</f>
        <v>0</v>
      </c>
      <c r="BP292" s="588">
        <f>AND(BU$55&gt;0,SUM($E292:BO292)&lt;'Summary&amp;Assumptions'!$G$32*$B292,$D292&gt;='Summary&amp;Assumptions'!$D$17,BU$47&gt;=$D292,BU$47&lt;=EDATE($D292,'Summary&amp;Assumptions'!$G$32))*$B292+AND(BU$56&lt;'Summary&amp;Assumptions'!$J$31,BU$47&gt;=$FO292,BU$47&lt;=$FP292)*(('Summary&amp;Assumptions'!$H$25*$C292)*(1+'Summary&amp;Assumptions'!$J$29)^(BU$46-1))+AND(BU$56&lt;'Summary&amp;Assumptions'!$J$31,BU$47&gt;=$FQ292,BU$47&lt;=$FR292)*(('Summary&amp;Assumptions'!$H$25*$C292)*(1+'Summary&amp;Assumptions'!$J$29)^(BU$46-1))</f>
        <v>0</v>
      </c>
      <c r="BQ292" s="588">
        <f>AND(BV$55&gt;0,SUM($E292:BP292)&lt;'Summary&amp;Assumptions'!$G$32*$B292,$D292&gt;='Summary&amp;Assumptions'!$D$17,BV$47&gt;=$D292,BV$47&lt;=EDATE($D292,'Summary&amp;Assumptions'!$G$32))*$B292+AND(BV$56&lt;'Summary&amp;Assumptions'!$J$31,BV$47&gt;=$FO292,BV$47&lt;=$FP292)*(('Summary&amp;Assumptions'!$H$25*$C292)*(1+'Summary&amp;Assumptions'!$J$29)^(BV$46-1))+AND(BV$56&lt;'Summary&amp;Assumptions'!$J$31,BV$47&gt;=$FQ292,BV$47&lt;=$FR292)*(('Summary&amp;Assumptions'!$H$25*$C292)*(1+'Summary&amp;Assumptions'!$J$29)^(BV$46-1))</f>
        <v>0</v>
      </c>
      <c r="BR292" s="588">
        <f>AND(BW$55&gt;0,SUM($E292:BQ292)&lt;'Summary&amp;Assumptions'!$G$32*$B292,$D292&gt;='Summary&amp;Assumptions'!$D$17,BW$47&gt;=$D292,BW$47&lt;=EDATE($D292,'Summary&amp;Assumptions'!$G$32))*$B292+AND(BW$56&lt;'Summary&amp;Assumptions'!$J$31,BW$47&gt;=$FO292,BW$47&lt;=$FP292)*(('Summary&amp;Assumptions'!$H$25*$C292)*(1+'Summary&amp;Assumptions'!$J$29)^(BW$46-1))+AND(BW$56&lt;'Summary&amp;Assumptions'!$J$31,BW$47&gt;=$FQ292,BW$47&lt;=$FR292)*(('Summary&amp;Assumptions'!$H$25*$C292)*(1+'Summary&amp;Assumptions'!$J$29)^(BW$46-1))</f>
        <v>0</v>
      </c>
      <c r="BS292" s="588">
        <f>AND(BX$55&gt;0,SUM($E292:BR292)&lt;'Summary&amp;Assumptions'!$G$32*$B292,$D292&gt;='Summary&amp;Assumptions'!$D$17,BX$47&gt;=$D292,BX$47&lt;=EDATE($D292,'Summary&amp;Assumptions'!$G$32))*$B292+AND(BX$56&lt;'Summary&amp;Assumptions'!$J$31,BX$47&gt;=$FO292,BX$47&lt;=$FP292)*(('Summary&amp;Assumptions'!$H$25*$C292)*(1+'Summary&amp;Assumptions'!$J$29)^(BX$46-1))+AND(BX$56&lt;'Summary&amp;Assumptions'!$J$31,BX$47&gt;=$FQ292,BX$47&lt;=$FR292)*(('Summary&amp;Assumptions'!$H$25*$C292)*(1+'Summary&amp;Assumptions'!$J$29)^(BX$46-1))</f>
        <v>0</v>
      </c>
      <c r="BT292" s="588">
        <f>AND(BY$55&gt;0,SUM($E292:BS292)&lt;'Summary&amp;Assumptions'!$G$32*$B292,$D292&gt;='Summary&amp;Assumptions'!$D$17,BY$47&gt;=$D292,BY$47&lt;=EDATE($D292,'Summary&amp;Assumptions'!$G$32))*$B292+AND(BY$56&lt;'Summary&amp;Assumptions'!$J$31,BY$47&gt;=$FO292,BY$47&lt;=$FP292)*(('Summary&amp;Assumptions'!$H$25*$C292)*(1+'Summary&amp;Assumptions'!$J$29)^(BY$46-1))+AND(BY$56&lt;'Summary&amp;Assumptions'!$J$31,BY$47&gt;=$FQ292,BY$47&lt;=$FR292)*(('Summary&amp;Assumptions'!$H$25*$C292)*(1+'Summary&amp;Assumptions'!$J$29)^(BY$46-1))</f>
        <v>0</v>
      </c>
      <c r="BU292" s="588">
        <f>AND(BZ$55&gt;0,SUM($E292:BT292)&lt;'Summary&amp;Assumptions'!$G$32*$B292,$D292&gt;='Summary&amp;Assumptions'!$D$17,BZ$47&gt;=$D292,BZ$47&lt;=EDATE($D292,'Summary&amp;Assumptions'!$G$32))*$B292+AND(BZ$56&lt;'Summary&amp;Assumptions'!$J$31,BZ$47&gt;=$FO292,BZ$47&lt;=$FP292)*(('Summary&amp;Assumptions'!$H$25*$C292)*(1+'Summary&amp;Assumptions'!$J$29)^(BZ$46-1))+AND(BZ$56&lt;'Summary&amp;Assumptions'!$J$31,BZ$47&gt;=$FQ292,BZ$47&lt;=$FR292)*(('Summary&amp;Assumptions'!$H$25*$C292)*(1+'Summary&amp;Assumptions'!$J$29)^(BZ$46-1))</f>
        <v>0</v>
      </c>
      <c r="BV292" s="588">
        <f>AND(CA$55&gt;0,SUM($E292:BU292)&lt;'Summary&amp;Assumptions'!$G$32*$B292,$D292&gt;='Summary&amp;Assumptions'!$D$17,CA$47&gt;=$D292,CA$47&lt;=EDATE($D292,'Summary&amp;Assumptions'!$G$32))*$B292+AND(CA$56&lt;'Summary&amp;Assumptions'!$J$31,CA$47&gt;=$FO292,CA$47&lt;=$FP292)*(('Summary&amp;Assumptions'!$H$25*$C292)*(1+'Summary&amp;Assumptions'!$J$29)^(CA$46-1))+AND(CA$56&lt;'Summary&amp;Assumptions'!$J$31,CA$47&gt;=$FQ292,CA$47&lt;=$FR292)*(('Summary&amp;Assumptions'!$H$25*$C292)*(1+'Summary&amp;Assumptions'!$J$29)^(CA$46-1))</f>
        <v>0</v>
      </c>
      <c r="BW292" s="588">
        <f>AND(CB$55&gt;0,SUM($E292:BV292)&lt;'Summary&amp;Assumptions'!$G$32*$B292,$D292&gt;='Summary&amp;Assumptions'!$D$17,CB$47&gt;=$D292,CB$47&lt;=EDATE($D292,'Summary&amp;Assumptions'!$G$32))*$B292+AND(CB$56&lt;'Summary&amp;Assumptions'!$J$31,CB$47&gt;=$FO292,CB$47&lt;=$FP292)*(('Summary&amp;Assumptions'!$H$25*$C292)*(1+'Summary&amp;Assumptions'!$J$29)^(CB$46-1))+AND(CB$56&lt;'Summary&amp;Assumptions'!$J$31,CB$47&gt;=$FQ292,CB$47&lt;=$FR292)*(('Summary&amp;Assumptions'!$H$25*$C292)*(1+'Summary&amp;Assumptions'!$J$29)^(CB$46-1))</f>
        <v>0</v>
      </c>
      <c r="BX292" s="588">
        <f>AND(CC$55&gt;0,SUM($E292:BW292)&lt;'Summary&amp;Assumptions'!$G$32*$B292,$D292&gt;='Summary&amp;Assumptions'!$D$17,CC$47&gt;=$D292,CC$47&lt;=EDATE($D292,'Summary&amp;Assumptions'!$G$32))*$B292+AND(CC$56&lt;'Summary&amp;Assumptions'!$J$31,CC$47&gt;=$FO292,CC$47&lt;=$FP292)*(('Summary&amp;Assumptions'!$H$25*$C292)*(1+'Summary&amp;Assumptions'!$J$29)^(CC$46-1))+AND(CC$56&lt;'Summary&amp;Assumptions'!$J$31,CC$47&gt;=$FQ292,CC$47&lt;=$FR292)*(('Summary&amp;Assumptions'!$H$25*$C292)*(1+'Summary&amp;Assumptions'!$J$29)^(CC$46-1))</f>
        <v>0</v>
      </c>
      <c r="BY292" s="588">
        <f>AND(CD$55&gt;0,SUM($E292:BX292)&lt;'Summary&amp;Assumptions'!$G$32*$B292,$D292&gt;='Summary&amp;Assumptions'!$D$17,CD$47&gt;=$D292,CD$47&lt;=EDATE($D292,'Summary&amp;Assumptions'!$G$32))*$B292+AND(CD$56&lt;'Summary&amp;Assumptions'!$J$31,CD$47&gt;=$FO292,CD$47&lt;=$FP292)*(('Summary&amp;Assumptions'!$H$25*$C292)*(1+'Summary&amp;Assumptions'!$J$29)^(CD$46-1))+AND(CD$56&lt;'Summary&amp;Assumptions'!$J$31,CD$47&gt;=$FQ292,CD$47&lt;=$FR292)*(('Summary&amp;Assumptions'!$H$25*$C292)*(1+'Summary&amp;Assumptions'!$J$29)^(CD$46-1))</f>
        <v>0</v>
      </c>
      <c r="BZ292" s="588">
        <f>AND(CE$55&gt;0,SUM($E292:BY292)&lt;'Summary&amp;Assumptions'!$G$32*$B292,$D292&gt;='Summary&amp;Assumptions'!$D$17,CE$47&gt;=$D292,CE$47&lt;=EDATE($D292,'Summary&amp;Assumptions'!$G$32))*$B292+AND(CE$56&lt;'Summary&amp;Assumptions'!$J$31,CE$47&gt;=$FO292,CE$47&lt;=$FP292)*(('Summary&amp;Assumptions'!$H$25*$C292)*(1+'Summary&amp;Assumptions'!$J$29)^(CE$46-1))+AND(CE$56&lt;'Summary&amp;Assumptions'!$J$31,CE$47&gt;=$FQ292,CE$47&lt;=$FR292)*(('Summary&amp;Assumptions'!$H$25*$C292)*(1+'Summary&amp;Assumptions'!$J$29)^(CE$46-1))</f>
        <v>0</v>
      </c>
      <c r="CA292" s="588">
        <f>AND(CF$55&gt;0,SUM($E292:BZ292)&lt;'Summary&amp;Assumptions'!$G$32*$B292,$D292&gt;='Summary&amp;Assumptions'!$D$17,CF$47&gt;=$D292,CF$47&lt;=EDATE($D292,'Summary&amp;Assumptions'!$G$32))*$B292+AND(CF$56&lt;'Summary&amp;Assumptions'!$J$31,CF$47&gt;=$FO292,CF$47&lt;=$FP292)*(('Summary&amp;Assumptions'!$H$25*$C292)*(1+'Summary&amp;Assumptions'!$J$29)^(CF$46-1))+AND(CF$56&lt;'Summary&amp;Assumptions'!$J$31,CF$47&gt;=$FQ292,CF$47&lt;=$FR292)*(('Summary&amp;Assumptions'!$H$25*$C292)*(1+'Summary&amp;Assumptions'!$J$29)^(CF$46-1))</f>
        <v>0</v>
      </c>
      <c r="CB292" s="588">
        <f>AND(CG$55&gt;0,SUM($E292:CA292)&lt;'Summary&amp;Assumptions'!$G$32*$B292,$D292&gt;='Summary&amp;Assumptions'!$D$17,CG$47&gt;=$D292,CG$47&lt;=EDATE($D292,'Summary&amp;Assumptions'!$G$32))*$B292+AND(CG$56&lt;'Summary&amp;Assumptions'!$J$31,CG$47&gt;=$FO292,CG$47&lt;=$FP292)*(('Summary&amp;Assumptions'!$H$25*$C292)*(1+'Summary&amp;Assumptions'!$J$29)^(CG$46-1))+AND(CG$56&lt;'Summary&amp;Assumptions'!$J$31,CG$47&gt;=$FQ292,CG$47&lt;=$FR292)*(('Summary&amp;Assumptions'!$H$25*$C292)*(1+'Summary&amp;Assumptions'!$J$29)^(CG$46-1))</f>
        <v>0</v>
      </c>
      <c r="CC292" s="588">
        <f>AND(CH$55&gt;0,SUM($E292:CB292)&lt;'Summary&amp;Assumptions'!$G$32*$B292,$D292&gt;='Summary&amp;Assumptions'!$D$17,CH$47&gt;=$D292,CH$47&lt;=EDATE($D292,'Summary&amp;Assumptions'!$G$32))*$B292+AND(CH$56&lt;'Summary&amp;Assumptions'!$J$31,CH$47&gt;=$FO292,CH$47&lt;=$FP292)*(('Summary&amp;Assumptions'!$H$25*$C292)*(1+'Summary&amp;Assumptions'!$J$29)^(CH$46-1))+AND(CH$56&lt;'Summary&amp;Assumptions'!$J$31,CH$47&gt;=$FQ292,CH$47&lt;=$FR292)*(('Summary&amp;Assumptions'!$H$25*$C292)*(1+'Summary&amp;Assumptions'!$J$29)^(CH$46-1))</f>
        <v>0</v>
      </c>
      <c r="CD292" s="588">
        <f>AND(CI$55&gt;0,SUM($E292:CC292)&lt;'Summary&amp;Assumptions'!$G$32*$B292,$D292&gt;='Summary&amp;Assumptions'!$D$17,CI$47&gt;=$D292,CI$47&lt;=EDATE($D292,'Summary&amp;Assumptions'!$G$32))*$B292+AND(CI$56&lt;'Summary&amp;Assumptions'!$J$31,CI$47&gt;=$FO292,CI$47&lt;=$FP292)*(('Summary&amp;Assumptions'!$H$25*$C292)*(1+'Summary&amp;Assumptions'!$J$29)^(CI$46-1))+AND(CI$56&lt;'Summary&amp;Assumptions'!$J$31,CI$47&gt;=$FQ292,CI$47&lt;=$FR292)*(('Summary&amp;Assumptions'!$H$25*$C292)*(1+'Summary&amp;Assumptions'!$J$29)^(CI$46-1))</f>
        <v>0</v>
      </c>
      <c r="CE292" s="588">
        <f>AND(CJ$55&gt;0,SUM($E292:CD292)&lt;'Summary&amp;Assumptions'!$G$32*$B292,$D292&gt;='Summary&amp;Assumptions'!$D$17,CJ$47&gt;=$D292,CJ$47&lt;=EDATE($D292,'Summary&amp;Assumptions'!$G$32))*$B292+AND(CJ$56&lt;'Summary&amp;Assumptions'!$J$31,CJ$47&gt;=$FO292,CJ$47&lt;=$FP292)*(('Summary&amp;Assumptions'!$H$25*$C292)*(1+'Summary&amp;Assumptions'!$J$29)^(CJ$46-1))+AND(CJ$56&lt;'Summary&amp;Assumptions'!$J$31,CJ$47&gt;=$FQ292,CJ$47&lt;=$FR292)*(('Summary&amp;Assumptions'!$H$25*$C292)*(1+'Summary&amp;Assumptions'!$J$29)^(CJ$46-1))</f>
        <v>0</v>
      </c>
      <c r="CF292" s="588">
        <f>AND(CK$55&gt;0,SUM($E292:CE292)&lt;'Summary&amp;Assumptions'!$G$32*$B292,$D292&gt;='Summary&amp;Assumptions'!$D$17,CK$47&gt;=$D292,CK$47&lt;=EDATE($D292,'Summary&amp;Assumptions'!$G$32))*$B292+AND(CK$56&lt;'Summary&amp;Assumptions'!$J$31,CK$47&gt;=$FO292,CK$47&lt;=$FP292)*(('Summary&amp;Assumptions'!$H$25*$C292)*(1+'Summary&amp;Assumptions'!$J$29)^(CK$46-1))+AND(CK$56&lt;'Summary&amp;Assumptions'!$J$31,CK$47&gt;=$FQ292,CK$47&lt;=$FR292)*(('Summary&amp;Assumptions'!$H$25*$C292)*(1+'Summary&amp;Assumptions'!$J$29)^(CK$46-1))</f>
        <v>0</v>
      </c>
      <c r="CG292" s="588">
        <f>AND(CL$55&gt;0,SUM($E292:CF292)&lt;'Summary&amp;Assumptions'!$G$32*$B292,$D292&gt;='Summary&amp;Assumptions'!$D$17,CL$47&gt;=$D292,CL$47&lt;=EDATE($D292,'Summary&amp;Assumptions'!$G$32))*$B292+AND(CL$56&lt;'Summary&amp;Assumptions'!$J$31,CL$47&gt;=$FO292,CL$47&lt;=$FP292)*(('Summary&amp;Assumptions'!$H$25*$C292)*(1+'Summary&amp;Assumptions'!$J$29)^(CL$46-1))+AND(CL$56&lt;'Summary&amp;Assumptions'!$J$31,CL$47&gt;=$FQ292,CL$47&lt;=$FR292)*(('Summary&amp;Assumptions'!$H$25*$C292)*(1+'Summary&amp;Assumptions'!$J$29)^(CL$46-1))</f>
        <v>0</v>
      </c>
      <c r="CH292" s="588">
        <f>AND(CM$55&gt;0,SUM($E292:CG292)&lt;'Summary&amp;Assumptions'!$G$32*$B292,$D292&gt;='Summary&amp;Assumptions'!$D$17,CM$47&gt;=$D292,CM$47&lt;=EDATE($D292,'Summary&amp;Assumptions'!$G$32))*$B292+AND(CM$56&lt;'Summary&amp;Assumptions'!$J$31,CM$47&gt;=$FO292,CM$47&lt;=$FP292)*(('Summary&amp;Assumptions'!$H$25*$C292)*(1+'Summary&amp;Assumptions'!$J$29)^(CM$46-1))+AND(CM$56&lt;'Summary&amp;Assumptions'!$J$31,CM$47&gt;=$FQ292,CM$47&lt;=$FR292)*(('Summary&amp;Assumptions'!$H$25*$C292)*(1+'Summary&amp;Assumptions'!$J$29)^(CM$46-1))</f>
        <v>0</v>
      </c>
      <c r="CI292" s="588">
        <f>AND(CN$55&gt;0,SUM($E292:CH292)&lt;'Summary&amp;Assumptions'!$G$32*$B292,$D292&gt;='Summary&amp;Assumptions'!$D$17,CN$47&gt;=$D292,CN$47&lt;=EDATE($D292,'Summary&amp;Assumptions'!$G$32))*$B292+AND(CN$56&lt;'Summary&amp;Assumptions'!$J$31,CN$47&gt;=$FO292,CN$47&lt;=$FP292)*(('Summary&amp;Assumptions'!$H$25*$C292)*(1+'Summary&amp;Assumptions'!$J$29)^(CN$46-1))+AND(CN$56&lt;'Summary&amp;Assumptions'!$J$31,CN$47&gt;=$FQ292,CN$47&lt;=$FR292)*(('Summary&amp;Assumptions'!$H$25*$C292)*(1+'Summary&amp;Assumptions'!$J$29)^(CN$46-1))</f>
        <v>0</v>
      </c>
      <c r="CJ292" s="588">
        <f>AND(CO$55&gt;0,SUM($E292:CI292)&lt;'Summary&amp;Assumptions'!$G$32*$B292,$D292&gt;='Summary&amp;Assumptions'!$D$17,CO$47&gt;=$D292,CO$47&lt;=EDATE($D292,'Summary&amp;Assumptions'!$G$32))*$B292+AND(CO$56&lt;'Summary&amp;Assumptions'!$J$31,CO$47&gt;=$FO292,CO$47&lt;=$FP292)*(('Summary&amp;Assumptions'!$H$25*$C292)*(1+'Summary&amp;Assumptions'!$J$29)^(CO$46-1))+AND(CO$56&lt;'Summary&amp;Assumptions'!$J$31,CO$47&gt;=$FQ292,CO$47&lt;=$FR292)*(('Summary&amp;Assumptions'!$H$25*$C292)*(1+'Summary&amp;Assumptions'!$J$29)^(CO$46-1))</f>
        <v>0</v>
      </c>
      <c r="CK292" s="588">
        <f>AND(CP$55&gt;0,SUM($E292:CJ292)&lt;'Summary&amp;Assumptions'!$G$32*$B292,$D292&gt;='Summary&amp;Assumptions'!$D$17,CP$47&gt;=$D292,CP$47&lt;=EDATE($D292,'Summary&amp;Assumptions'!$G$32))*$B292+AND(CP$56&lt;'Summary&amp;Assumptions'!$J$31,CP$47&gt;=$FO292,CP$47&lt;=$FP292)*(('Summary&amp;Assumptions'!$H$25*$C292)*(1+'Summary&amp;Assumptions'!$J$29)^(CP$46-1))+AND(CP$56&lt;'Summary&amp;Assumptions'!$J$31,CP$47&gt;=$FQ292,CP$47&lt;=$FR292)*(('Summary&amp;Assumptions'!$H$25*$C292)*(1+'Summary&amp;Assumptions'!$J$29)^(CP$46-1))</f>
        <v>0</v>
      </c>
      <c r="CL292" s="588">
        <f>AND(CQ$55&gt;0,SUM($E292:CK292)&lt;'Summary&amp;Assumptions'!$G$32*$B292,$D292&gt;='Summary&amp;Assumptions'!$D$17,CQ$47&gt;=$D292,CQ$47&lt;=EDATE($D292,'Summary&amp;Assumptions'!$G$32))*$B292+AND(CQ$56&lt;'Summary&amp;Assumptions'!$J$31,CQ$47&gt;=$FO292,CQ$47&lt;=$FP292)*(('Summary&amp;Assumptions'!$H$25*$C292)*(1+'Summary&amp;Assumptions'!$J$29)^(CQ$46-1))+AND(CQ$56&lt;'Summary&amp;Assumptions'!$J$31,CQ$47&gt;=$FQ292,CQ$47&lt;=$FR292)*(('Summary&amp;Assumptions'!$H$25*$C292)*(1+'Summary&amp;Assumptions'!$J$29)^(CQ$46-1))</f>
        <v>0</v>
      </c>
      <c r="CM292" s="588">
        <f>AND(CR$55&gt;0,SUM($E292:CL292)&lt;'Summary&amp;Assumptions'!$G$32*$B292,$D292&gt;='Summary&amp;Assumptions'!$D$17,CR$47&gt;=$D292,CR$47&lt;=EDATE($D292,'Summary&amp;Assumptions'!$G$32))*$B292+AND(CR$56&lt;'Summary&amp;Assumptions'!$J$31,CR$47&gt;=$FO292,CR$47&lt;=$FP292)*(('Summary&amp;Assumptions'!$H$25*$C292)*(1+'Summary&amp;Assumptions'!$J$29)^(CR$46-1))+AND(CR$56&lt;'Summary&amp;Assumptions'!$J$31,CR$47&gt;=$FQ292,CR$47&lt;=$FR292)*(('Summary&amp;Assumptions'!$H$25*$C292)*(1+'Summary&amp;Assumptions'!$J$29)^(CR$46-1))</f>
        <v>0</v>
      </c>
      <c r="CN292" s="588">
        <f>AND(CS$55&gt;0,SUM($E292:CM292)&lt;'Summary&amp;Assumptions'!$G$32*$B292,$D292&gt;='Summary&amp;Assumptions'!$D$17,CS$47&gt;=$D292,CS$47&lt;=EDATE($D292,'Summary&amp;Assumptions'!$G$32))*$B292+AND(CS$56&lt;'Summary&amp;Assumptions'!$J$31,CS$47&gt;=$FO292,CS$47&lt;=$FP292)*(('Summary&amp;Assumptions'!$H$25*$C292)*(1+'Summary&amp;Assumptions'!$J$29)^(CS$46-1))+AND(CS$56&lt;'Summary&amp;Assumptions'!$J$31,CS$47&gt;=$FQ292,CS$47&lt;=$FR292)*(('Summary&amp;Assumptions'!$H$25*$C292)*(1+'Summary&amp;Assumptions'!$J$29)^(CS$46-1))</f>
        <v>0</v>
      </c>
      <c r="CO292" s="588">
        <f>AND(CT$55&gt;0,SUM($E292:CN292)&lt;'Summary&amp;Assumptions'!$G$32*$B292,$D292&gt;='Summary&amp;Assumptions'!$D$17,CT$47&gt;=$D292,CT$47&lt;=EDATE($D292,'Summary&amp;Assumptions'!$G$32))*$B292+AND(CT$56&lt;'Summary&amp;Assumptions'!$J$31,CT$47&gt;=$FO292,CT$47&lt;=$FP292)*(('Summary&amp;Assumptions'!$H$25*$C292)*(1+'Summary&amp;Assumptions'!$J$29)^(CT$46-1))+AND(CT$56&lt;'Summary&amp;Assumptions'!$J$31,CT$47&gt;=$FQ292,CT$47&lt;=$FR292)*(('Summary&amp;Assumptions'!$H$25*$C292)*(1+'Summary&amp;Assumptions'!$J$29)^(CT$46-1))</f>
        <v>0</v>
      </c>
      <c r="CP292" s="588">
        <f>AND(CU$55&gt;0,SUM($E292:CO292)&lt;'Summary&amp;Assumptions'!$G$32*$B292,$D292&gt;='Summary&amp;Assumptions'!$D$17,CU$47&gt;=$D292,CU$47&lt;=EDATE($D292,'Summary&amp;Assumptions'!$G$32))*$B292+AND(CU$56&lt;'Summary&amp;Assumptions'!$J$31,CU$47&gt;=$FO292,CU$47&lt;=$FP292)*(('Summary&amp;Assumptions'!$H$25*$C292)*(1+'Summary&amp;Assumptions'!$J$29)^(CU$46-1))+AND(CU$56&lt;'Summary&amp;Assumptions'!$J$31,CU$47&gt;=$FQ292,CU$47&lt;=$FR292)*(('Summary&amp;Assumptions'!$H$25*$C292)*(1+'Summary&amp;Assumptions'!$J$29)^(CU$46-1))</f>
        <v>0</v>
      </c>
      <c r="CQ292" s="588">
        <f>AND(CV$55&gt;0,SUM($E292:CP292)&lt;'Summary&amp;Assumptions'!$G$32*$B292,$D292&gt;='Summary&amp;Assumptions'!$D$17,CV$47&gt;=$D292,CV$47&lt;=EDATE($D292,'Summary&amp;Assumptions'!$G$32))*$B292+AND(CV$56&lt;'Summary&amp;Assumptions'!$J$31,CV$47&gt;=$FO292,CV$47&lt;=$FP292)*(('Summary&amp;Assumptions'!$H$25*$C292)*(1+'Summary&amp;Assumptions'!$J$29)^(CV$46-1))+AND(CV$56&lt;'Summary&amp;Assumptions'!$J$31,CV$47&gt;=$FQ292,CV$47&lt;=$FR292)*(('Summary&amp;Assumptions'!$H$25*$C292)*(1+'Summary&amp;Assumptions'!$J$29)^(CV$46-1))</f>
        <v>0</v>
      </c>
      <c r="CR292" s="588">
        <f>AND(CW$55&gt;0,SUM($E292:CQ292)&lt;'Summary&amp;Assumptions'!$G$32*$B292,$D292&gt;='Summary&amp;Assumptions'!$D$17,CW$47&gt;=$D292,CW$47&lt;=EDATE($D292,'Summary&amp;Assumptions'!$G$32))*$B292+AND(CW$56&lt;'Summary&amp;Assumptions'!$J$31,CW$47&gt;=$FO292,CW$47&lt;=$FP292)*(('Summary&amp;Assumptions'!$H$25*$C292)*(1+'Summary&amp;Assumptions'!$J$29)^(CW$46-1))+AND(CW$56&lt;'Summary&amp;Assumptions'!$J$31,CW$47&gt;=$FQ292,CW$47&lt;=$FR292)*(('Summary&amp;Assumptions'!$H$25*$C292)*(1+'Summary&amp;Assumptions'!$J$29)^(CW$46-1))</f>
        <v>0</v>
      </c>
      <c r="CS292" s="588">
        <f>AND(CX$55&gt;0,SUM($E292:CR292)&lt;'Summary&amp;Assumptions'!$G$32*$B292,$D292&gt;='Summary&amp;Assumptions'!$D$17,CX$47&gt;=$D292,CX$47&lt;=EDATE($D292,'Summary&amp;Assumptions'!$G$32))*$B292+AND(CX$56&lt;'Summary&amp;Assumptions'!$J$31,CX$47&gt;=$FO292,CX$47&lt;=$FP292)*(('Summary&amp;Assumptions'!$H$25*$C292)*(1+'Summary&amp;Assumptions'!$J$29)^(CX$46-1))+AND(CX$56&lt;'Summary&amp;Assumptions'!$J$31,CX$47&gt;=$FQ292,CX$47&lt;=$FR292)*(('Summary&amp;Assumptions'!$H$25*$C292)*(1+'Summary&amp;Assumptions'!$J$29)^(CX$46-1))</f>
        <v>0</v>
      </c>
      <c r="CT292" s="588">
        <f>AND(CY$55&gt;0,SUM($E292:CS292)&lt;'Summary&amp;Assumptions'!$G$32*$B292,$D292&gt;='Summary&amp;Assumptions'!$D$17,CY$47&gt;=$D292,CY$47&lt;=EDATE($D292,'Summary&amp;Assumptions'!$G$32))*$B292+AND(CY$56&lt;'Summary&amp;Assumptions'!$J$31,CY$47&gt;=$FO292,CY$47&lt;=$FP292)*(('Summary&amp;Assumptions'!$H$25*$C292)*(1+'Summary&amp;Assumptions'!$J$29)^(CY$46-1))+AND(CY$56&lt;'Summary&amp;Assumptions'!$J$31,CY$47&gt;=$FQ292,CY$47&lt;=$FR292)*(('Summary&amp;Assumptions'!$H$25*$C292)*(1+'Summary&amp;Assumptions'!$J$29)^(CY$46-1))</f>
        <v>0</v>
      </c>
      <c r="CU292" s="588">
        <f>AND(CZ$55&gt;0,SUM($E292:CT292)&lt;'Summary&amp;Assumptions'!$G$32*$B292,$D292&gt;='Summary&amp;Assumptions'!$D$17,CZ$47&gt;=$D292,CZ$47&lt;=EDATE($D292,'Summary&amp;Assumptions'!$G$32))*$B292+AND(CZ$56&lt;'Summary&amp;Assumptions'!$J$31,CZ$47&gt;=$FO292,CZ$47&lt;=$FP292)*(('Summary&amp;Assumptions'!$H$25*$C292)*(1+'Summary&amp;Assumptions'!$J$29)^(CZ$46-1))+AND(CZ$56&lt;'Summary&amp;Assumptions'!$J$31,CZ$47&gt;=$FQ292,CZ$47&lt;=$FR292)*(('Summary&amp;Assumptions'!$H$25*$C292)*(1+'Summary&amp;Assumptions'!$J$29)^(CZ$46-1))</f>
        <v>0</v>
      </c>
      <c r="CV292" s="588">
        <f>AND(DA$55&gt;0,SUM($E292:CU292)&lt;'Summary&amp;Assumptions'!$G$32*$B292,$D292&gt;='Summary&amp;Assumptions'!$D$17,DA$47&gt;=$D292,DA$47&lt;=EDATE($D292,'Summary&amp;Assumptions'!$G$32))*$B292+AND(DA$56&lt;'Summary&amp;Assumptions'!$J$31,DA$47&gt;=$FO292,DA$47&lt;=$FP292)*(('Summary&amp;Assumptions'!$H$25*$C292)*(1+'Summary&amp;Assumptions'!$J$29)^(DA$46-1))+AND(DA$56&lt;'Summary&amp;Assumptions'!$J$31,DA$47&gt;=$FQ292,DA$47&lt;=$FR292)*(('Summary&amp;Assumptions'!$H$25*$C292)*(1+'Summary&amp;Assumptions'!$J$29)^(DA$46-1))</f>
        <v>0</v>
      </c>
      <c r="CW292" s="588">
        <f>AND(DB$55&gt;0,SUM($E292:CV292)&lt;'Summary&amp;Assumptions'!$G$32*$B292,$D292&gt;='Summary&amp;Assumptions'!$D$17,DB$47&gt;=$D292,DB$47&lt;=EDATE($D292,'Summary&amp;Assumptions'!$G$32))*$B292+AND(DB$56&lt;'Summary&amp;Assumptions'!$J$31,DB$47&gt;=$FO292,DB$47&lt;=$FP292)*(('Summary&amp;Assumptions'!$H$25*$C292)*(1+'Summary&amp;Assumptions'!$J$29)^(DB$46-1))+AND(DB$56&lt;'Summary&amp;Assumptions'!$J$31,DB$47&gt;=$FQ292,DB$47&lt;=$FR292)*(('Summary&amp;Assumptions'!$H$25*$C292)*(1+'Summary&amp;Assumptions'!$J$29)^(DB$46-1))</f>
        <v>0</v>
      </c>
      <c r="CX292" s="588">
        <f>AND(DC$55&gt;0,SUM($E292:CW292)&lt;'Summary&amp;Assumptions'!$G$32*$B292,$D292&gt;='Summary&amp;Assumptions'!$D$17,DC$47&gt;=$D292,DC$47&lt;=EDATE($D292,'Summary&amp;Assumptions'!$G$32))*$B292+AND(DC$56&lt;'Summary&amp;Assumptions'!$J$31,DC$47&gt;=$FO292,DC$47&lt;=$FP292)*(('Summary&amp;Assumptions'!$H$25*$C292)*(1+'Summary&amp;Assumptions'!$J$29)^(DC$46-1))+AND(DC$56&lt;'Summary&amp;Assumptions'!$J$31,DC$47&gt;=$FQ292,DC$47&lt;=$FR292)*(('Summary&amp;Assumptions'!$H$25*$C292)*(1+'Summary&amp;Assumptions'!$J$29)^(DC$46-1))</f>
        <v>0</v>
      </c>
      <c r="CY292" s="588">
        <f>AND(DD$55&gt;0,SUM($E292:CX292)&lt;'Summary&amp;Assumptions'!$G$32*$B292,$D292&gt;='Summary&amp;Assumptions'!$D$17,DD$47&gt;=$D292,DD$47&lt;=EDATE($D292,'Summary&amp;Assumptions'!$G$32))*$B292+AND(DD$56&lt;'Summary&amp;Assumptions'!$J$31,DD$47&gt;=$FO292,DD$47&lt;=$FP292)*(('Summary&amp;Assumptions'!$H$25*$C292)*(1+'Summary&amp;Assumptions'!$J$29)^(DD$46-1))+AND(DD$56&lt;'Summary&amp;Assumptions'!$J$31,DD$47&gt;=$FQ292,DD$47&lt;=$FR292)*(('Summary&amp;Assumptions'!$H$25*$C292)*(1+'Summary&amp;Assumptions'!$J$29)^(DD$46-1))</f>
        <v>0</v>
      </c>
      <c r="CZ292" s="588">
        <f>AND(DE$55&gt;0,SUM($E292:CY292)&lt;'Summary&amp;Assumptions'!$G$32*$B292,$D292&gt;='Summary&amp;Assumptions'!$D$17,DE$47&gt;=$D292,DE$47&lt;=EDATE($D292,'Summary&amp;Assumptions'!$G$32))*$B292+AND(DE$56&lt;'Summary&amp;Assumptions'!$J$31,DE$47&gt;=$FO292,DE$47&lt;=$FP292)*(('Summary&amp;Assumptions'!$H$25*$C292)*(1+'Summary&amp;Assumptions'!$J$29)^(DE$46-1))+AND(DE$56&lt;'Summary&amp;Assumptions'!$J$31,DE$47&gt;=$FQ292,DE$47&lt;=$FR292)*(('Summary&amp;Assumptions'!$H$25*$C292)*(1+'Summary&amp;Assumptions'!$J$29)^(DE$46-1))</f>
        <v>0</v>
      </c>
      <c r="DA292" s="588">
        <f>AND(DF$55&gt;0,SUM($E292:CZ292)&lt;'Summary&amp;Assumptions'!$G$32*$B292,$D292&gt;='Summary&amp;Assumptions'!$D$17,DF$47&gt;=$D292,DF$47&lt;=EDATE($D292,'Summary&amp;Assumptions'!$G$32))*$B292+AND(DF$56&lt;'Summary&amp;Assumptions'!$J$31,DF$47&gt;=$FO292,DF$47&lt;=$FP292)*(('Summary&amp;Assumptions'!$H$25*$C292)*(1+'Summary&amp;Assumptions'!$J$29)^(DF$46-1))+AND(DF$56&lt;'Summary&amp;Assumptions'!$J$31,DF$47&gt;=$FQ292,DF$47&lt;=$FR292)*(('Summary&amp;Assumptions'!$H$25*$C292)*(1+'Summary&amp;Assumptions'!$J$29)^(DF$46-1))</f>
        <v>0</v>
      </c>
      <c r="DB292" s="588">
        <f>AND(DG$55&gt;0,SUM($E292:DA292)&lt;'Summary&amp;Assumptions'!$G$32*$B292,$D292&gt;='Summary&amp;Assumptions'!$D$17,DG$47&gt;=$D292,DG$47&lt;=EDATE($D292,'Summary&amp;Assumptions'!$G$32))*$B292+AND(DG$56&lt;'Summary&amp;Assumptions'!$J$31,DG$47&gt;=$FO292,DG$47&lt;=$FP292)*(('Summary&amp;Assumptions'!$H$25*$C292)*(1+'Summary&amp;Assumptions'!$J$29)^(DG$46-1))+AND(DG$56&lt;'Summary&amp;Assumptions'!$J$31,DG$47&gt;=$FQ292,DG$47&lt;=$FR292)*(('Summary&amp;Assumptions'!$H$25*$C292)*(1+'Summary&amp;Assumptions'!$J$29)^(DG$46-1))</f>
        <v>0</v>
      </c>
      <c r="DC292" s="588">
        <f>AND(DH$55&gt;0,SUM($E292:DB292)&lt;'Summary&amp;Assumptions'!$G$32*$B292,$D292&gt;='Summary&amp;Assumptions'!$D$17,DH$47&gt;=$D292,DH$47&lt;=EDATE($D292,'Summary&amp;Assumptions'!$G$32))*$B292+AND(DH$56&lt;'Summary&amp;Assumptions'!$J$31,DH$47&gt;=$FO292,DH$47&lt;=$FP292)*(('Summary&amp;Assumptions'!$H$25*$C292)*(1+'Summary&amp;Assumptions'!$J$29)^(DH$46-1))+AND(DH$56&lt;'Summary&amp;Assumptions'!$J$31,DH$47&gt;=$FQ292,DH$47&lt;=$FR292)*(('Summary&amp;Assumptions'!$H$25*$C292)*(1+'Summary&amp;Assumptions'!$J$29)^(DH$46-1))</f>
        <v>0</v>
      </c>
      <c r="DD292" s="588">
        <f>AND(DI$55&gt;0,SUM($E292:DC292)&lt;'Summary&amp;Assumptions'!$G$32*$B292,$D292&gt;='Summary&amp;Assumptions'!$D$17,DI$47&gt;=$D292,DI$47&lt;=EDATE($D292,'Summary&amp;Assumptions'!$G$32))*$B292+AND(DI$56&lt;'Summary&amp;Assumptions'!$J$31,DI$47&gt;=$FO292,DI$47&lt;=$FP292)*(('Summary&amp;Assumptions'!$H$25*$C292)*(1+'Summary&amp;Assumptions'!$J$29)^(DI$46-1))+AND(DI$56&lt;'Summary&amp;Assumptions'!$J$31,DI$47&gt;=$FQ292,DI$47&lt;=$FR292)*(('Summary&amp;Assumptions'!$H$25*$C292)*(1+'Summary&amp;Assumptions'!$J$29)^(DI$46-1))</f>
        <v>0</v>
      </c>
      <c r="DE292" s="588">
        <f>AND(DJ$55&gt;0,SUM($E292:DD292)&lt;'Summary&amp;Assumptions'!$G$32*$B292,$D292&gt;='Summary&amp;Assumptions'!$D$17,DJ$47&gt;=$D292,DJ$47&lt;=EDATE($D292,'Summary&amp;Assumptions'!$G$32))*$B292+AND(DJ$56&lt;'Summary&amp;Assumptions'!$J$31,DJ$47&gt;=$FO292,DJ$47&lt;=$FP292)*(('Summary&amp;Assumptions'!$H$25*$C292)*(1+'Summary&amp;Assumptions'!$J$29)^(DJ$46-1))+AND(DJ$56&lt;'Summary&amp;Assumptions'!$J$31,DJ$47&gt;=$FQ292,DJ$47&lt;=$FR292)*(('Summary&amp;Assumptions'!$H$25*$C292)*(1+'Summary&amp;Assumptions'!$J$29)^(DJ$46-1))</f>
        <v>0</v>
      </c>
      <c r="DF292" s="588">
        <f>AND(DK$55&gt;0,SUM($E292:DE292)&lt;'Summary&amp;Assumptions'!$G$32*$B292,$D292&gt;='Summary&amp;Assumptions'!$D$17,DK$47&gt;=$D292,DK$47&lt;=EDATE($D292,'Summary&amp;Assumptions'!$G$32))*$B292+AND(DK$56&lt;'Summary&amp;Assumptions'!$J$31,DK$47&gt;=$FO292,DK$47&lt;=$FP292)*(('Summary&amp;Assumptions'!$H$25*$C292)*(1+'Summary&amp;Assumptions'!$J$29)^(DK$46-1))+AND(DK$56&lt;'Summary&amp;Assumptions'!$J$31,DK$47&gt;=$FQ292,DK$47&lt;=$FR292)*(('Summary&amp;Assumptions'!$H$25*$C292)*(1+'Summary&amp;Assumptions'!$J$29)^(DK$46-1))</f>
        <v>0</v>
      </c>
      <c r="DG292" s="588">
        <f>AND(DL$55&gt;0,SUM($E292:DF292)&lt;'Summary&amp;Assumptions'!$G$32*$B292,$D292&gt;='Summary&amp;Assumptions'!$D$17,DL$47&gt;=$D292,DL$47&lt;=EDATE($D292,'Summary&amp;Assumptions'!$G$32))*$B292+AND(DL$56&lt;'Summary&amp;Assumptions'!$J$31,DL$47&gt;=$FO292,DL$47&lt;=$FP292)*(('Summary&amp;Assumptions'!$H$25*$C292)*(1+'Summary&amp;Assumptions'!$J$29)^(DL$46-1))+AND(DL$56&lt;'Summary&amp;Assumptions'!$J$31,DL$47&gt;=$FQ292,DL$47&lt;=$FR292)*(('Summary&amp;Assumptions'!$H$25*$C292)*(1+'Summary&amp;Assumptions'!$J$29)^(DL$46-1))</f>
        <v>0</v>
      </c>
      <c r="DH292" s="588">
        <f>AND(DM$55&gt;0,SUM($E292:DG292)&lt;'Summary&amp;Assumptions'!$G$32*$B292,$D292&gt;='Summary&amp;Assumptions'!$D$17,DM$47&gt;=$D292,DM$47&lt;=EDATE($D292,'Summary&amp;Assumptions'!$G$32))*$B292+AND(DM$56&lt;'Summary&amp;Assumptions'!$J$31,DM$47&gt;=$FO292,DM$47&lt;=$FP292)*(('Summary&amp;Assumptions'!$H$25*$C292)*(1+'Summary&amp;Assumptions'!$J$29)^(DM$46-1))+AND(DM$56&lt;'Summary&amp;Assumptions'!$J$31,DM$47&gt;=$FQ292,DM$47&lt;=$FR292)*(('Summary&amp;Assumptions'!$H$25*$C292)*(1+'Summary&amp;Assumptions'!$J$29)^(DM$46-1))</f>
        <v>0</v>
      </c>
      <c r="DI292" s="588">
        <f>AND(DN$55&gt;0,SUM($E292:DH292)&lt;'Summary&amp;Assumptions'!$G$32*$B292,$D292&gt;='Summary&amp;Assumptions'!$D$17,DN$47&gt;=$D292,DN$47&lt;=EDATE($D292,'Summary&amp;Assumptions'!$G$32))*$B292+AND(DN$56&lt;'Summary&amp;Assumptions'!$J$31,DN$47&gt;=$FO292,DN$47&lt;=$FP292)*(('Summary&amp;Assumptions'!$H$25*$C292)*(1+'Summary&amp;Assumptions'!$J$29)^(DN$46-1))+AND(DN$56&lt;'Summary&amp;Assumptions'!$J$31,DN$47&gt;=$FQ292,DN$47&lt;=$FR292)*(('Summary&amp;Assumptions'!$H$25*$C292)*(1+'Summary&amp;Assumptions'!$J$29)^(DN$46-1))</f>
        <v>0</v>
      </c>
      <c r="DJ292" s="588">
        <f>AND(DO$55&gt;0,SUM($E292:DI292)&lt;'Summary&amp;Assumptions'!$G$32*$B292,$D292&gt;='Summary&amp;Assumptions'!$D$17,DO$47&gt;=$D292,DO$47&lt;=EDATE($D292,'Summary&amp;Assumptions'!$G$32))*$B292+AND(DO$56&lt;'Summary&amp;Assumptions'!$J$31,DO$47&gt;=$FO292,DO$47&lt;=$FP292)*(('Summary&amp;Assumptions'!$H$25*$C292)*(1+'Summary&amp;Assumptions'!$J$29)^(DO$46-1))+AND(DO$56&lt;'Summary&amp;Assumptions'!$J$31,DO$47&gt;=$FQ292,DO$47&lt;=$FR292)*(('Summary&amp;Assumptions'!$H$25*$C292)*(1+'Summary&amp;Assumptions'!$J$29)^(DO$46-1))</f>
        <v>0</v>
      </c>
      <c r="DK292" s="588">
        <f>AND(DP$55&gt;0,SUM($E292:DJ292)&lt;'Summary&amp;Assumptions'!$G$32*$B292,$D292&gt;='Summary&amp;Assumptions'!$D$17,DP$47&gt;=$D292,DP$47&lt;=EDATE($D292,'Summary&amp;Assumptions'!$G$32))*$B292+AND(DP$56&lt;'Summary&amp;Assumptions'!$J$31,DP$47&gt;=$FO292,DP$47&lt;=$FP292)*(('Summary&amp;Assumptions'!$H$25*$C292)*(1+'Summary&amp;Assumptions'!$J$29)^(DP$46-1))+AND(DP$56&lt;'Summary&amp;Assumptions'!$J$31,DP$47&gt;=$FQ292,DP$47&lt;=$FR292)*(('Summary&amp;Assumptions'!$H$25*$C292)*(1+'Summary&amp;Assumptions'!$J$29)^(DP$46-1))</f>
        <v>0</v>
      </c>
      <c r="DL292" s="588">
        <f>AND(DQ$55&gt;0,SUM($E292:DK292)&lt;'Summary&amp;Assumptions'!$G$32*$B292,$D292&gt;='Summary&amp;Assumptions'!$D$17,DQ$47&gt;=$D292,DQ$47&lt;=EDATE($D292,'Summary&amp;Assumptions'!$G$32))*$B292+AND(DQ$56&lt;'Summary&amp;Assumptions'!$J$31,DQ$47&gt;=$FO292,DQ$47&lt;=$FP292)*(('Summary&amp;Assumptions'!$H$25*$C292)*(1+'Summary&amp;Assumptions'!$J$29)^(DQ$46-1))+AND(DQ$56&lt;'Summary&amp;Assumptions'!$J$31,DQ$47&gt;=$FQ292,DQ$47&lt;=$FR292)*(('Summary&amp;Assumptions'!$H$25*$C292)*(1+'Summary&amp;Assumptions'!$J$29)^(DQ$46-1))</f>
        <v>0</v>
      </c>
      <c r="DM292" s="588">
        <f>AND(DR$55&gt;0,SUM($E292:DL292)&lt;'Summary&amp;Assumptions'!$G$32*$B292,$D292&gt;='Summary&amp;Assumptions'!$D$17,DR$47&gt;=$D292,DR$47&lt;=EDATE($D292,'Summary&amp;Assumptions'!$G$32))*$B292+AND(DR$56&lt;'Summary&amp;Assumptions'!$J$31,DR$47&gt;=$FO292,DR$47&lt;=$FP292)*(('Summary&amp;Assumptions'!$H$25*$C292)*(1+'Summary&amp;Assumptions'!$J$29)^(DR$46-1))+AND(DR$56&lt;'Summary&amp;Assumptions'!$J$31,DR$47&gt;=$FQ292,DR$47&lt;=$FR292)*(('Summary&amp;Assumptions'!$H$25*$C292)*(1+'Summary&amp;Assumptions'!$J$29)^(DR$46-1))</f>
        <v>0</v>
      </c>
      <c r="DN292" s="588">
        <f>AND(DS$55&gt;0,SUM($E292:DM292)&lt;'Summary&amp;Assumptions'!$G$32*$B292,$D292&gt;='Summary&amp;Assumptions'!$D$17,DS$47&gt;=$D292,DS$47&lt;=EDATE($D292,'Summary&amp;Assumptions'!$G$32))*$B292+AND(DS$56&lt;'Summary&amp;Assumptions'!$J$31,DS$47&gt;=$FO292,DS$47&lt;=$FP292)*(('Summary&amp;Assumptions'!$H$25*$C292)*(1+'Summary&amp;Assumptions'!$J$29)^(DS$46-1))+AND(DS$56&lt;'Summary&amp;Assumptions'!$J$31,DS$47&gt;=$FQ292,DS$47&lt;=$FR292)*(('Summary&amp;Assumptions'!$H$25*$C292)*(1+'Summary&amp;Assumptions'!$J$29)^(DS$46-1))</f>
        <v>0</v>
      </c>
      <c r="DO292" s="588">
        <f>AND(DT$55&gt;0,SUM($E292:DN292)&lt;'Summary&amp;Assumptions'!$G$32*$B292,$D292&gt;='Summary&amp;Assumptions'!$D$17,DT$47&gt;=$D292,DT$47&lt;=EDATE($D292,'Summary&amp;Assumptions'!$G$32))*$B292+AND(DT$56&lt;'Summary&amp;Assumptions'!$J$31,DT$47&gt;=$FO292,DT$47&lt;=$FP292)*(('Summary&amp;Assumptions'!$H$25*$C292)*(1+'Summary&amp;Assumptions'!$J$29)^(DT$46-1))+AND(DT$56&lt;'Summary&amp;Assumptions'!$J$31,DT$47&gt;=$FQ292,DT$47&lt;=$FR292)*(('Summary&amp;Assumptions'!$H$25*$C292)*(1+'Summary&amp;Assumptions'!$J$29)^(DT$46-1))</f>
        <v>0</v>
      </c>
      <c r="DP292" s="588">
        <f>AND(DU$55&gt;0,SUM($E292:DO292)&lt;'Summary&amp;Assumptions'!$G$32*$B292,$D292&gt;='Summary&amp;Assumptions'!$D$17,DU$47&gt;=$D292,DU$47&lt;=EDATE($D292,'Summary&amp;Assumptions'!$G$32))*$B292+AND(DU$56&lt;'Summary&amp;Assumptions'!$J$31,DU$47&gt;=$FO292,DU$47&lt;=$FP292)*(('Summary&amp;Assumptions'!$H$25*$C292)*(1+'Summary&amp;Assumptions'!$J$29)^(DU$46-1))+AND(DU$56&lt;'Summary&amp;Assumptions'!$J$31,DU$47&gt;=$FQ292,DU$47&lt;=$FR292)*(('Summary&amp;Assumptions'!$H$25*$C292)*(1+'Summary&amp;Assumptions'!$J$29)^(DU$46-1))</f>
        <v>0</v>
      </c>
      <c r="DQ292" s="588">
        <f>AND(DV$55&gt;0,SUM($E292:DP292)&lt;'Summary&amp;Assumptions'!$G$32*$B292,$D292&gt;='Summary&amp;Assumptions'!$D$17,DV$47&gt;=$D292,DV$47&lt;=EDATE($D292,'Summary&amp;Assumptions'!$G$32))*$B292+AND(DV$56&lt;'Summary&amp;Assumptions'!$J$31,DV$47&gt;=$FO292,DV$47&lt;=$FP292)*(('Summary&amp;Assumptions'!$H$25*$C292)*(1+'Summary&amp;Assumptions'!$J$29)^(DV$46-1))+AND(DV$56&lt;'Summary&amp;Assumptions'!$J$31,DV$47&gt;=$FQ292,DV$47&lt;=$FR292)*(('Summary&amp;Assumptions'!$H$25*$C292)*(1+'Summary&amp;Assumptions'!$J$29)^(DV$46-1))</f>
        <v>0</v>
      </c>
      <c r="DR292" s="588">
        <f>AND(DW$55&gt;0,SUM($E292:DQ292)&lt;'Summary&amp;Assumptions'!$G$32*$B292,$D292&gt;='Summary&amp;Assumptions'!$D$17,DW$47&gt;=$D292,DW$47&lt;=EDATE($D292,'Summary&amp;Assumptions'!$G$32))*$B292+AND(DW$56&lt;'Summary&amp;Assumptions'!$J$31,DW$47&gt;=$FO292,DW$47&lt;=$FP292)*(('Summary&amp;Assumptions'!$H$25*$C292)*(1+'Summary&amp;Assumptions'!$J$29)^(DW$46-1))+AND(DW$56&lt;'Summary&amp;Assumptions'!$J$31,DW$47&gt;=$FQ292,DW$47&lt;=$FR292)*(('Summary&amp;Assumptions'!$H$25*$C292)*(1+'Summary&amp;Assumptions'!$J$29)^(DW$46-1))</f>
        <v>0</v>
      </c>
      <c r="DS292" s="588">
        <f>AND(DX$55&gt;0,SUM($E292:DR292)&lt;'Summary&amp;Assumptions'!$G$32*$B292,$D292&gt;='Summary&amp;Assumptions'!$D$17,DX$47&gt;=$D292,DX$47&lt;=EDATE($D292,'Summary&amp;Assumptions'!$G$32))*$B292+AND(DX$56&lt;'Summary&amp;Assumptions'!$J$31,DX$47&gt;=$FO292,DX$47&lt;=$FP292)*(('Summary&amp;Assumptions'!$H$25*$C292)*(1+'Summary&amp;Assumptions'!$J$29)^(DX$46-1))+AND(DX$56&lt;'Summary&amp;Assumptions'!$J$31,DX$47&gt;=$FQ292,DX$47&lt;=$FR292)*(('Summary&amp;Assumptions'!$H$25*$C292)*(1+'Summary&amp;Assumptions'!$J$29)^(DX$46-1))</f>
        <v>0</v>
      </c>
      <c r="DT292" s="588">
        <f>AND(DY$55&gt;0,SUM($E292:DS292)&lt;'Summary&amp;Assumptions'!$G$32*$B292,$D292&gt;='Summary&amp;Assumptions'!$D$17,DY$47&gt;=$D292,DY$47&lt;=EDATE($D292,'Summary&amp;Assumptions'!$G$32))*$B292+AND(DY$56&lt;'Summary&amp;Assumptions'!$J$31,DY$47&gt;=$FO292,DY$47&lt;=$FP292)*(('Summary&amp;Assumptions'!$H$25*$C292)*(1+'Summary&amp;Assumptions'!$J$29)^(DY$46-1))+AND(DY$56&lt;'Summary&amp;Assumptions'!$J$31,DY$47&gt;=$FQ292,DY$47&lt;=$FR292)*(('Summary&amp;Assumptions'!$H$25*$C292)*(1+'Summary&amp;Assumptions'!$J$29)^(DY$46-1))</f>
        <v>0</v>
      </c>
      <c r="DU292" s="588">
        <f>AND(DZ$55&gt;0,SUM($E292:DT292)&lt;'Summary&amp;Assumptions'!$G$32*$B292,$D292&gt;='Summary&amp;Assumptions'!$D$17,DZ$47&gt;=$D292,DZ$47&lt;=EDATE($D292,'Summary&amp;Assumptions'!$G$32))*$B292+AND(DZ$56&lt;'Summary&amp;Assumptions'!$J$31,DZ$47&gt;=$FO292,DZ$47&lt;=$FP292)*(('Summary&amp;Assumptions'!$H$25*$C292)*(1+'Summary&amp;Assumptions'!$J$29)^(DZ$46-1))+AND(DZ$56&lt;'Summary&amp;Assumptions'!$J$31,DZ$47&gt;=$FQ292,DZ$47&lt;=$FR292)*(('Summary&amp;Assumptions'!$H$25*$C292)*(1+'Summary&amp;Assumptions'!$J$29)^(DZ$46-1))</f>
        <v>0</v>
      </c>
      <c r="DV292" s="588">
        <f>AND(EA$55&gt;0,SUM($E292:DU292)&lt;'Summary&amp;Assumptions'!$G$32*$B292,$D292&gt;='Summary&amp;Assumptions'!$D$17,EA$47&gt;=$D292,EA$47&lt;=EDATE($D292,'Summary&amp;Assumptions'!$G$32))*$B292+AND(EA$56&lt;'Summary&amp;Assumptions'!$J$31,EA$47&gt;=$FO292,EA$47&lt;=$FP292)*(('Summary&amp;Assumptions'!$H$25*$C292)*(1+'Summary&amp;Assumptions'!$J$29)^(EA$46-1))+AND(EA$56&lt;'Summary&amp;Assumptions'!$J$31,EA$47&gt;=$FQ292,EA$47&lt;=$FR292)*(('Summary&amp;Assumptions'!$H$25*$C292)*(1+'Summary&amp;Assumptions'!$J$29)^(EA$46-1))</f>
        <v>0</v>
      </c>
      <c r="DW292" s="588">
        <f>AND(EB$55&gt;0,SUM($E292:DV292)&lt;'Summary&amp;Assumptions'!$G$32*$B292,$D292&gt;='Summary&amp;Assumptions'!$D$17,EB$47&gt;=$D292,EB$47&lt;=EDATE($D292,'Summary&amp;Assumptions'!$G$32))*$B292+AND(EB$56&lt;'Summary&amp;Assumptions'!$J$31,EB$47&gt;=$FO292,EB$47&lt;=$FP292)*(('Summary&amp;Assumptions'!$H$25*$C292)*(1+'Summary&amp;Assumptions'!$J$29)^(EB$46-1))+AND(EB$56&lt;'Summary&amp;Assumptions'!$J$31,EB$47&gt;=$FQ292,EB$47&lt;=$FR292)*(('Summary&amp;Assumptions'!$H$25*$C292)*(1+'Summary&amp;Assumptions'!$J$29)^(EB$46-1))</f>
        <v>0</v>
      </c>
      <c r="DX292" s="588">
        <f>AND(EC$55&gt;0,SUM($E292:DW292)&lt;'Summary&amp;Assumptions'!$G$32*$B292,$D292&gt;='Summary&amp;Assumptions'!$D$17,EC$47&gt;=$D292,EC$47&lt;=EDATE($D292,'Summary&amp;Assumptions'!$G$32))*$B292+AND(EC$56&lt;'Summary&amp;Assumptions'!$J$31,EC$47&gt;=$FO292,EC$47&lt;=$FP292)*(('Summary&amp;Assumptions'!$H$25*$C292)*(1+'Summary&amp;Assumptions'!$J$29)^(EC$46-1))+AND(EC$56&lt;'Summary&amp;Assumptions'!$J$31,EC$47&gt;=$FQ292,EC$47&lt;=$FR292)*(('Summary&amp;Assumptions'!$H$25*$C292)*(1+'Summary&amp;Assumptions'!$J$29)^(EC$46-1))</f>
        <v>0</v>
      </c>
      <c r="DY292" s="588">
        <f>AND(ED$55&gt;0,SUM($E292:DX292)&lt;'Summary&amp;Assumptions'!$G$32*$B292,$D292&gt;='Summary&amp;Assumptions'!$D$17,ED$47&gt;=$D292,ED$47&lt;=EDATE($D292,'Summary&amp;Assumptions'!$G$32))*$B292+AND(ED$56&lt;'Summary&amp;Assumptions'!$J$31,ED$47&gt;=$FO292,ED$47&lt;=$FP292)*(('Summary&amp;Assumptions'!$H$25*$C292)*(1+'Summary&amp;Assumptions'!$J$29)^(ED$46-1))+AND(ED$56&lt;'Summary&amp;Assumptions'!$J$31,ED$47&gt;=$FQ292,ED$47&lt;=$FR292)*(('Summary&amp;Assumptions'!$H$25*$C292)*(1+'Summary&amp;Assumptions'!$J$29)^(ED$46-1))</f>
        <v>0</v>
      </c>
      <c r="DZ292" s="588">
        <f>AND(EE$55&gt;0,SUM($E292:DY292)&lt;'Summary&amp;Assumptions'!$G$32*$B292,$D292&gt;='Summary&amp;Assumptions'!$D$17,EE$47&gt;=$D292,EE$47&lt;=EDATE($D292,'Summary&amp;Assumptions'!$G$32))*$B292+AND(EE$56&lt;'Summary&amp;Assumptions'!$J$31,EE$47&gt;=$FO292,EE$47&lt;=$FP292)*(('Summary&amp;Assumptions'!$H$25*$C292)*(1+'Summary&amp;Assumptions'!$J$29)^(EE$46-1))+AND(EE$56&lt;'Summary&amp;Assumptions'!$J$31,EE$47&gt;=$FQ292,EE$47&lt;=$FR292)*(('Summary&amp;Assumptions'!$H$25*$C292)*(1+'Summary&amp;Assumptions'!$J$29)^(EE$46-1))</f>
        <v>0</v>
      </c>
      <c r="EA292" s="588">
        <f>AND(EF$55&gt;0,SUM($E292:DZ292)&lt;'Summary&amp;Assumptions'!$G$32*$B292,$D292&gt;='Summary&amp;Assumptions'!$D$17,EF$47&gt;=$D292,EF$47&lt;=EDATE($D292,'Summary&amp;Assumptions'!$G$32))*$B292+AND(EF$56&lt;'Summary&amp;Assumptions'!$J$31,EF$47&gt;=$FO292,EF$47&lt;=$FP292)*(('Summary&amp;Assumptions'!$H$25*$C292)*(1+'Summary&amp;Assumptions'!$J$29)^(EF$46-1))+AND(EF$56&lt;'Summary&amp;Assumptions'!$J$31,EF$47&gt;=$FQ292,EF$47&lt;=$FR292)*(('Summary&amp;Assumptions'!$H$25*$C292)*(1+'Summary&amp;Assumptions'!$J$29)^(EF$46-1))</f>
        <v>0</v>
      </c>
      <c r="EB292" s="588">
        <f>AND(EG$55&gt;0,SUM($E292:EA292)&lt;'Summary&amp;Assumptions'!$G$32*$B292,$D292&gt;='Summary&amp;Assumptions'!$D$17,EG$47&gt;=$D292,EG$47&lt;=EDATE($D292,'Summary&amp;Assumptions'!$G$32))*$B292+AND(EG$56&lt;'Summary&amp;Assumptions'!$J$31,EG$47&gt;=$FO292,EG$47&lt;=$FP292)*(('Summary&amp;Assumptions'!$H$25*$C292)*(1+'Summary&amp;Assumptions'!$J$29)^(EG$46-1))+AND(EG$56&lt;'Summary&amp;Assumptions'!$J$31,EG$47&gt;=$FQ292,EG$47&lt;=$FR292)*(('Summary&amp;Assumptions'!$H$25*$C292)*(1+'Summary&amp;Assumptions'!$J$29)^(EG$46-1))</f>
        <v>0</v>
      </c>
      <c r="EC292" s="588">
        <f>AND(EH$55&gt;0,SUM($E292:EB292)&lt;'Summary&amp;Assumptions'!$G$32*$B292,$D292&gt;='Summary&amp;Assumptions'!$D$17,EH$47&gt;=$D292,EH$47&lt;=EDATE($D292,'Summary&amp;Assumptions'!$G$32))*$B292+AND(EH$56&lt;'Summary&amp;Assumptions'!$J$31,EH$47&gt;=$FO292,EH$47&lt;=$FP292)*(('Summary&amp;Assumptions'!$H$25*$C292)*(1+'Summary&amp;Assumptions'!$J$29)^(EH$46-1))+AND(EH$56&lt;'Summary&amp;Assumptions'!$J$31,EH$47&gt;=$FQ292,EH$47&lt;=$FR292)*(('Summary&amp;Assumptions'!$H$25*$C292)*(1+'Summary&amp;Assumptions'!$J$29)^(EH$46-1))</f>
        <v>0</v>
      </c>
      <c r="ED292" s="588">
        <f>AND(EI$55&gt;0,SUM($E292:EC292)&lt;'Summary&amp;Assumptions'!$G$32*$B292,$D292&gt;='Summary&amp;Assumptions'!$D$17,EI$47&gt;=$D292,EI$47&lt;=EDATE($D292,'Summary&amp;Assumptions'!$G$32))*$B292+AND(EI$56&lt;'Summary&amp;Assumptions'!$J$31,EI$47&gt;=$FO292,EI$47&lt;=$FP292)*(('Summary&amp;Assumptions'!$H$25*$C292)*(1+'Summary&amp;Assumptions'!$J$29)^(EI$46-1))+AND(EI$56&lt;'Summary&amp;Assumptions'!$J$31,EI$47&gt;=$FQ292,EI$47&lt;=$FR292)*(('Summary&amp;Assumptions'!$H$25*$C292)*(1+'Summary&amp;Assumptions'!$J$29)^(EI$46-1))</f>
        <v>0</v>
      </c>
      <c r="EE292" s="588">
        <f>AND(EJ$55&gt;0,SUM($E292:ED292)&lt;'Summary&amp;Assumptions'!$G$32*$B292,$D292&gt;='Summary&amp;Assumptions'!$D$17,EJ$47&gt;=$D292,EJ$47&lt;=EDATE($D292,'Summary&amp;Assumptions'!$G$32))*$B292+AND(EJ$56&lt;'Summary&amp;Assumptions'!$J$31,EJ$47&gt;=$FO292,EJ$47&lt;=$FP292)*(('Summary&amp;Assumptions'!$H$25*$C292)*(1+'Summary&amp;Assumptions'!$J$29)^(EJ$46-1))+AND(EJ$56&lt;'Summary&amp;Assumptions'!$J$31,EJ$47&gt;=$FQ292,EJ$47&lt;=$FR292)*(('Summary&amp;Assumptions'!$H$25*$C292)*(1+'Summary&amp;Assumptions'!$J$29)^(EJ$46-1))</f>
        <v>0</v>
      </c>
      <c r="EF292" s="588">
        <f>AND(EK$55&gt;0,SUM($E292:EE292)&lt;'Summary&amp;Assumptions'!$G$32*$B292,$D292&gt;='Summary&amp;Assumptions'!$D$17,EK$47&gt;=$D292,EK$47&lt;=EDATE($D292,'Summary&amp;Assumptions'!$G$32))*$B292+AND(EK$56&lt;'Summary&amp;Assumptions'!$J$31,EK$47&gt;=$FO292,EK$47&lt;=$FP292)*(('Summary&amp;Assumptions'!$H$25*$C292)*(1+'Summary&amp;Assumptions'!$J$29)^(EK$46-1))+AND(EK$56&lt;'Summary&amp;Assumptions'!$J$31,EK$47&gt;=$FQ292,EK$47&lt;=$FR292)*(('Summary&amp;Assumptions'!$H$25*$C292)*(1+'Summary&amp;Assumptions'!$J$29)^(EK$46-1))</f>
        <v>0</v>
      </c>
      <c r="EG292" s="588">
        <f>AND(EL$55&gt;0,SUM($E292:EF292)&lt;'Summary&amp;Assumptions'!$G$32*$B292,$D292&gt;='Summary&amp;Assumptions'!$D$17,EL$47&gt;=$D292,EL$47&lt;=EDATE($D292,'Summary&amp;Assumptions'!$G$32))*$B292+AND(EL$56&lt;'Summary&amp;Assumptions'!$J$31,EL$47&gt;=$FO292,EL$47&lt;=$FP292)*(('Summary&amp;Assumptions'!$H$25*$C292)*(1+'Summary&amp;Assumptions'!$J$29)^(EL$46-1))+AND(EL$56&lt;'Summary&amp;Assumptions'!$J$31,EL$47&gt;=$FQ292,EL$47&lt;=$FR292)*(('Summary&amp;Assumptions'!$H$25*$C292)*(1+'Summary&amp;Assumptions'!$J$29)^(EL$46-1))</f>
        <v>0</v>
      </c>
      <c r="EH292" s="588">
        <f>AND(EM$55&gt;0,SUM($E292:EG292)&lt;'Summary&amp;Assumptions'!$G$32*$B292,$D292&gt;='Summary&amp;Assumptions'!$D$17,EM$47&gt;=$D292,EM$47&lt;=EDATE($D292,'Summary&amp;Assumptions'!$G$32))*$B292+AND(EM$56&lt;'Summary&amp;Assumptions'!$J$31,EM$47&gt;=$FO292,EM$47&lt;=$FP292)*(('Summary&amp;Assumptions'!$H$25*$C292)*(1+'Summary&amp;Assumptions'!$J$29)^(EM$46-1))+AND(EM$56&lt;'Summary&amp;Assumptions'!$J$31,EM$47&gt;=$FQ292,EM$47&lt;=$FR292)*(('Summary&amp;Assumptions'!$H$25*$C292)*(1+'Summary&amp;Assumptions'!$J$29)^(EM$46-1))</f>
        <v>0</v>
      </c>
      <c r="EI292" s="588">
        <f>AND(EN$55&gt;0,SUM($E292:EH292)&lt;'Summary&amp;Assumptions'!$G$32*$B292,$D292&gt;='Summary&amp;Assumptions'!$D$17,EN$47&gt;=$D292,EN$47&lt;=EDATE($D292,'Summary&amp;Assumptions'!$G$32))*$B292+AND(EN$56&lt;'Summary&amp;Assumptions'!$J$31,EN$47&gt;=$FO292,EN$47&lt;=$FP292)*(('Summary&amp;Assumptions'!$H$25*$C292)*(1+'Summary&amp;Assumptions'!$J$29)^(EN$46-1))+AND(EN$56&lt;'Summary&amp;Assumptions'!$J$31,EN$47&gt;=$FQ292,EN$47&lt;=$FR292)*(('Summary&amp;Assumptions'!$H$25*$C292)*(1+'Summary&amp;Assumptions'!$J$29)^(EN$46-1))</f>
        <v>0</v>
      </c>
      <c r="EJ292" s="588">
        <f>AND(EO$55&gt;0,SUM($E292:EI292)&lt;'Summary&amp;Assumptions'!$G$32*$B292,$D292&gt;='Summary&amp;Assumptions'!$D$17,EO$47&gt;=$D292,EO$47&lt;=EDATE($D292,'Summary&amp;Assumptions'!$G$32))*$B292+AND(EO$56&lt;'Summary&amp;Assumptions'!$J$31,EO$47&gt;=$FO292,EO$47&lt;=$FP292)*(('Summary&amp;Assumptions'!$H$25*$C292)*(1+'Summary&amp;Assumptions'!$J$29)^(EO$46-1))+AND(EO$56&lt;'Summary&amp;Assumptions'!$J$31,EO$47&gt;=$FQ292,EO$47&lt;=$FR292)*(('Summary&amp;Assumptions'!$H$25*$C292)*(1+'Summary&amp;Assumptions'!$J$29)^(EO$46-1))</f>
        <v>0</v>
      </c>
      <c r="EK292" s="588">
        <f>AND(EP$55&gt;0,SUM($E292:EJ292)&lt;'Summary&amp;Assumptions'!$G$32*$B292,$D292&gt;='Summary&amp;Assumptions'!$D$17,EP$47&gt;=$D292,EP$47&lt;=EDATE($D292,'Summary&amp;Assumptions'!$G$32))*$B292+AND(EP$56&lt;'Summary&amp;Assumptions'!$J$31,EP$47&gt;=$FO292,EP$47&lt;=$FP292)*(('Summary&amp;Assumptions'!$H$25*$C292)*(1+'Summary&amp;Assumptions'!$J$29)^(EP$46-1))+AND(EP$56&lt;'Summary&amp;Assumptions'!$J$31,EP$47&gt;=$FQ292,EP$47&lt;=$FR292)*(('Summary&amp;Assumptions'!$H$25*$C292)*(1+'Summary&amp;Assumptions'!$J$29)^(EP$46-1))</f>
        <v>0</v>
      </c>
      <c r="EL292" s="588">
        <f>AND(EQ$55&gt;0,SUM($E292:EK292)&lt;'Summary&amp;Assumptions'!$G$32*$B292,$D292&gt;='Summary&amp;Assumptions'!$D$17,EQ$47&gt;=$D292,EQ$47&lt;=EDATE($D292,'Summary&amp;Assumptions'!$G$32))*$B292+AND(EQ$56&lt;'Summary&amp;Assumptions'!$J$31,EQ$47&gt;=$FO292,EQ$47&lt;=$FP292)*(('Summary&amp;Assumptions'!$H$25*$C292)*(1+'Summary&amp;Assumptions'!$J$29)^(EQ$46-1))+AND(EQ$56&lt;'Summary&amp;Assumptions'!$J$31,EQ$47&gt;=$FQ292,EQ$47&lt;=$FR292)*(('Summary&amp;Assumptions'!$H$25*$C292)*(1+'Summary&amp;Assumptions'!$J$29)^(EQ$46-1))</f>
        <v>0</v>
      </c>
      <c r="EM292" s="588">
        <f>AND(ER$55&gt;0,SUM($E292:EL292)&lt;'Summary&amp;Assumptions'!$G$32*$B292,$D292&gt;='Summary&amp;Assumptions'!$D$17,ER$47&gt;=$D292,ER$47&lt;=EDATE($D292,'Summary&amp;Assumptions'!$G$32))*$B292+AND(ER$56&lt;'Summary&amp;Assumptions'!$J$31,ER$47&gt;=$FO292,ER$47&lt;=$FP292)*(('Summary&amp;Assumptions'!$H$25*$C292)*(1+'Summary&amp;Assumptions'!$J$29)^(ER$46-1))+AND(ER$56&lt;'Summary&amp;Assumptions'!$J$31,ER$47&gt;=$FQ292,ER$47&lt;=$FR292)*(('Summary&amp;Assumptions'!$H$25*$C292)*(1+'Summary&amp;Assumptions'!$J$29)^(ER$46-1))</f>
        <v>0</v>
      </c>
      <c r="EN292" s="588">
        <f>AND(ES$55&gt;0,SUM($E292:EM292)&lt;'Summary&amp;Assumptions'!$G$32*$B292,$D292&gt;='Summary&amp;Assumptions'!$D$17,ES$47&gt;=$D292,ES$47&lt;=EDATE($D292,'Summary&amp;Assumptions'!$G$32))*$B292+AND(ES$56&lt;'Summary&amp;Assumptions'!$J$31,ES$47&gt;=$FO292,ES$47&lt;=$FP292)*(('Summary&amp;Assumptions'!$H$25*$C292)*(1+'Summary&amp;Assumptions'!$J$29)^(ES$46-1))+AND(ES$56&lt;'Summary&amp;Assumptions'!$J$31,ES$47&gt;=$FQ292,ES$47&lt;=$FR292)*(('Summary&amp;Assumptions'!$H$25*$C292)*(1+'Summary&amp;Assumptions'!$J$29)^(ES$46-1))</f>
        <v>0</v>
      </c>
      <c r="EO292" s="588">
        <f>AND(ET$55&gt;0,SUM($E292:EN292)&lt;'Summary&amp;Assumptions'!$G$32*$B292,$D292&gt;='Summary&amp;Assumptions'!$D$17,ET$47&gt;=$D292,ET$47&lt;=EDATE($D292,'Summary&amp;Assumptions'!$G$32))*$B292+AND(ET$56&lt;'Summary&amp;Assumptions'!$J$31,ET$47&gt;=$FO292,ET$47&lt;=$FP292)*(('Summary&amp;Assumptions'!$H$25*$C292)*(1+'Summary&amp;Assumptions'!$J$29)^(ET$46-1))+AND(ET$56&lt;'Summary&amp;Assumptions'!$J$31,ET$47&gt;=$FQ292,ET$47&lt;=$FR292)*(('Summary&amp;Assumptions'!$H$25*$C292)*(1+'Summary&amp;Assumptions'!$J$29)^(ET$46-1))</f>
        <v>0</v>
      </c>
      <c r="EP292" s="588">
        <f>AND(EU$55&gt;0,SUM($E292:EO292)&lt;'Summary&amp;Assumptions'!$G$32*$B292,$D292&gt;='Summary&amp;Assumptions'!$D$17,EU$47&gt;=$D292,EU$47&lt;=EDATE($D292,'Summary&amp;Assumptions'!$G$32))*$B292+AND(EU$56&lt;'Summary&amp;Assumptions'!$J$31,EU$47&gt;=$FO292,EU$47&lt;=$FP292)*(('Summary&amp;Assumptions'!$H$25*$C292)*(1+'Summary&amp;Assumptions'!$J$29)^(EU$46-1))+AND(EU$56&lt;'Summary&amp;Assumptions'!$J$31,EU$47&gt;=$FQ292,EU$47&lt;=$FR292)*(('Summary&amp;Assumptions'!$H$25*$C292)*(1+'Summary&amp;Assumptions'!$J$29)^(EU$46-1))</f>
        <v>0</v>
      </c>
      <c r="EQ292" s="588">
        <f>AND(EV$55&gt;0,SUM($E292:EP292)&lt;'Summary&amp;Assumptions'!$G$32*$B292,$D292&gt;='Summary&amp;Assumptions'!$D$17,EV$47&gt;=$D292,EV$47&lt;=EDATE($D292,'Summary&amp;Assumptions'!$G$32))*$B292+AND(EV$56&lt;'Summary&amp;Assumptions'!$J$31,EV$47&gt;=$FO292,EV$47&lt;=$FP292)*(('Summary&amp;Assumptions'!$H$25*$C292)*(1+'Summary&amp;Assumptions'!$J$29)^(EV$46-1))+AND(EV$56&lt;'Summary&amp;Assumptions'!$J$31,EV$47&gt;=$FQ292,EV$47&lt;=$FR292)*(('Summary&amp;Assumptions'!$H$25*$C292)*(1+'Summary&amp;Assumptions'!$J$29)^(EV$46-1))</f>
        <v>0</v>
      </c>
      <c r="ER292" s="588">
        <f>AND(EW$55&gt;0,SUM($E292:EQ292)&lt;'Summary&amp;Assumptions'!$G$32*$B292,$D292&gt;='Summary&amp;Assumptions'!$D$17,EW$47&gt;=$D292,EW$47&lt;=EDATE($D292,'Summary&amp;Assumptions'!$G$32))*$B292+AND(EW$56&lt;'Summary&amp;Assumptions'!$J$31,EW$47&gt;=$FO292,EW$47&lt;=$FP292)*(('Summary&amp;Assumptions'!$H$25*$C292)*(1+'Summary&amp;Assumptions'!$J$29)^(EW$46-1))+AND(EW$56&lt;'Summary&amp;Assumptions'!$J$31,EW$47&gt;=$FQ292,EW$47&lt;=$FR292)*(('Summary&amp;Assumptions'!$H$25*$C292)*(1+'Summary&amp;Assumptions'!$J$29)^(EW$46-1))</f>
        <v>0</v>
      </c>
      <c r="ES292" s="588">
        <f>AND(EX$55&gt;0,SUM($E292:ER292)&lt;'Summary&amp;Assumptions'!$G$32*$B292,$D292&gt;='Summary&amp;Assumptions'!$D$17,EX$47&gt;=$D292,EX$47&lt;=EDATE($D292,'Summary&amp;Assumptions'!$G$32))*$B292+AND(EX$56&lt;'Summary&amp;Assumptions'!$J$31,EX$47&gt;=$FO292,EX$47&lt;=$FP292)*(('Summary&amp;Assumptions'!$H$25*$C292)*(1+'Summary&amp;Assumptions'!$J$29)^(EX$46-1))+AND(EX$56&lt;'Summary&amp;Assumptions'!$J$31,EX$47&gt;=$FQ292,EX$47&lt;=$FR292)*(('Summary&amp;Assumptions'!$H$25*$C292)*(1+'Summary&amp;Assumptions'!$J$29)^(EX$46-1))</f>
        <v>0</v>
      </c>
      <c r="ET292" s="588">
        <f>AND(EY$55&gt;0,SUM($E292:ES292)&lt;'Summary&amp;Assumptions'!$G$32*$B292,$D292&gt;='Summary&amp;Assumptions'!$D$17,EY$47&gt;=$D292,EY$47&lt;=EDATE($D292,'Summary&amp;Assumptions'!$G$32))*$B292+AND(EY$56&lt;'Summary&amp;Assumptions'!$J$31,EY$47&gt;=$FO292,EY$47&lt;=$FP292)*(('Summary&amp;Assumptions'!$H$25*$C292)*(1+'Summary&amp;Assumptions'!$J$29)^(EY$46-1))+AND(EY$56&lt;'Summary&amp;Assumptions'!$J$31,EY$47&gt;=$FQ292,EY$47&lt;=$FR292)*(('Summary&amp;Assumptions'!$H$25*$C292)*(1+'Summary&amp;Assumptions'!$J$29)^(EY$46-1))</f>
        <v>0</v>
      </c>
      <c r="EU292" s="588">
        <f>AND(EZ$55&gt;0,SUM($E292:ET292)&lt;'Summary&amp;Assumptions'!$G$32*$B292,$D292&gt;='Summary&amp;Assumptions'!$D$17,EZ$47&gt;=$D292,EZ$47&lt;=EDATE($D292,'Summary&amp;Assumptions'!$G$32))*$B292+AND(EZ$56&lt;'Summary&amp;Assumptions'!$J$31,EZ$47&gt;=$FO292,EZ$47&lt;=$FP292)*(('Summary&amp;Assumptions'!$H$25*$C292)*(1+'Summary&amp;Assumptions'!$J$29)^(EZ$46-1))+AND(EZ$56&lt;'Summary&amp;Assumptions'!$J$31,EZ$47&gt;=$FQ292,EZ$47&lt;=$FR292)*(('Summary&amp;Assumptions'!$H$25*$C292)*(1+'Summary&amp;Assumptions'!$J$29)^(EZ$46-1))</f>
        <v>0</v>
      </c>
      <c r="EV292" s="588">
        <f>AND(FA$55&gt;0,SUM($E292:EU292)&lt;'Summary&amp;Assumptions'!$G$32*$B292,$D292&gt;='Summary&amp;Assumptions'!$D$17,FA$47&gt;=$D292,FA$47&lt;=EDATE($D292,'Summary&amp;Assumptions'!$G$32))*$B292+AND(FA$56&lt;'Summary&amp;Assumptions'!$J$31,FA$47&gt;=$FO292,FA$47&lt;=$FP292)*(('Summary&amp;Assumptions'!$H$25*$C292)*(1+'Summary&amp;Assumptions'!$J$29)^(FA$46-1))+AND(FA$56&lt;'Summary&amp;Assumptions'!$J$31,FA$47&gt;=$FQ292,FA$47&lt;=$FR292)*(('Summary&amp;Assumptions'!$H$25*$C292)*(1+'Summary&amp;Assumptions'!$J$29)^(FA$46-1))</f>
        <v>0</v>
      </c>
      <c r="EW292" s="588">
        <f>AND(FB$55&gt;0,SUM($E292:EV292)&lt;'Summary&amp;Assumptions'!$G$32*$B292,$D292&gt;='Summary&amp;Assumptions'!$D$17,FB$47&gt;=$D292,FB$47&lt;=EDATE($D292,'Summary&amp;Assumptions'!$G$32))*$B292+AND(FB$56&lt;'Summary&amp;Assumptions'!$J$31,FB$47&gt;=$FO292,FB$47&lt;=$FP292)*(('Summary&amp;Assumptions'!$H$25*$C292)*(1+'Summary&amp;Assumptions'!$J$29)^(FB$46-1))+AND(FB$56&lt;'Summary&amp;Assumptions'!$J$31,FB$47&gt;=$FQ292,FB$47&lt;=$FR292)*(('Summary&amp;Assumptions'!$H$25*$C292)*(1+'Summary&amp;Assumptions'!$J$29)^(FB$46-1))</f>
        <v>0</v>
      </c>
      <c r="EX292" s="588">
        <f>AND(FC$55&gt;0,SUM($E292:EW292)&lt;'Summary&amp;Assumptions'!$G$32*$B292,$D292&gt;='Summary&amp;Assumptions'!$D$17,FC$47&gt;=$D292,FC$47&lt;=EDATE($D292,'Summary&amp;Assumptions'!$G$32))*$B292+AND(FC$56&lt;'Summary&amp;Assumptions'!$J$31,FC$47&gt;=$FO292,FC$47&lt;=$FP292)*(('Summary&amp;Assumptions'!$H$25*$C292)*(1+'Summary&amp;Assumptions'!$J$29)^(FC$46-1))+AND(FC$56&lt;'Summary&amp;Assumptions'!$J$31,FC$47&gt;=$FQ292,FC$47&lt;=$FR292)*(('Summary&amp;Assumptions'!$H$25*$C292)*(1+'Summary&amp;Assumptions'!$J$29)^(FC$46-1))</f>
        <v>0</v>
      </c>
      <c r="EY292" s="588">
        <f>AND(FD$55&gt;0,SUM($E292:EX292)&lt;'Summary&amp;Assumptions'!$G$32*$B292,$D292&gt;='Summary&amp;Assumptions'!$D$17,FD$47&gt;=$D292,FD$47&lt;=EDATE($D292,'Summary&amp;Assumptions'!$G$32))*$B292+AND(FD$56&lt;'Summary&amp;Assumptions'!$J$31,FD$47&gt;=$FO292,FD$47&lt;=$FP292)*(('Summary&amp;Assumptions'!$H$25*$C292)*(1+'Summary&amp;Assumptions'!$J$29)^(FD$46-1))+AND(FD$56&lt;'Summary&amp;Assumptions'!$J$31,FD$47&gt;=$FQ292,FD$47&lt;=$FR292)*(('Summary&amp;Assumptions'!$H$25*$C292)*(1+'Summary&amp;Assumptions'!$J$29)^(FD$46-1))</f>
        <v>0</v>
      </c>
      <c r="EZ292" s="588">
        <f>AND(FE$55&gt;0,SUM($E292:EY292)&lt;'Summary&amp;Assumptions'!$G$32*$B292,$D292&gt;='Summary&amp;Assumptions'!$D$17,FE$47&gt;=$D292,FE$47&lt;=EDATE($D292,'Summary&amp;Assumptions'!$G$32))*$B292+AND(FE$56&lt;'Summary&amp;Assumptions'!$J$31,FE$47&gt;=$FO292,FE$47&lt;=$FP292)*(('Summary&amp;Assumptions'!$H$25*$C292)*(1+'Summary&amp;Assumptions'!$J$29)^(FE$46-1))+AND(FE$56&lt;'Summary&amp;Assumptions'!$J$31,FE$47&gt;=$FQ292,FE$47&lt;=$FR292)*(('Summary&amp;Assumptions'!$H$25*$C292)*(1+'Summary&amp;Assumptions'!$J$29)^(FE$46-1))</f>
        <v>0</v>
      </c>
      <c r="FA292" s="588">
        <f>AND(FF$55&gt;0,SUM($E292:EZ292)&lt;'Summary&amp;Assumptions'!$G$32*$B292,$D292&gt;='Summary&amp;Assumptions'!$D$17,FF$47&gt;=$D292,FF$47&lt;=EDATE($D292,'Summary&amp;Assumptions'!$G$32))*$B292+AND(FF$56&lt;'Summary&amp;Assumptions'!$J$31,FF$47&gt;=$FO292,FF$47&lt;=$FP292)*(('Summary&amp;Assumptions'!$H$25*$C292)*(1+'Summary&amp;Assumptions'!$J$29)^(FF$46-1))+AND(FF$56&lt;'Summary&amp;Assumptions'!$J$31,FF$47&gt;=$FQ292,FF$47&lt;=$FR292)*(('Summary&amp;Assumptions'!$H$25*$C292)*(1+'Summary&amp;Assumptions'!$J$29)^(FF$46-1))</f>
        <v>0</v>
      </c>
      <c r="FB292" s="588">
        <f>AND(FG$55&gt;0,SUM($E292:FA292)&lt;'Summary&amp;Assumptions'!$G$32*$B292,$D292&gt;='Summary&amp;Assumptions'!$D$17,FG$47&gt;=$D292,FG$47&lt;=EDATE($D292,'Summary&amp;Assumptions'!$G$32))*$B292+AND(FG$56&lt;'Summary&amp;Assumptions'!$J$31,FG$47&gt;=$FO292,FG$47&lt;=$FP292)*(('Summary&amp;Assumptions'!$H$25*$C292)*(1+'Summary&amp;Assumptions'!$J$29)^(FG$46-1))+AND(FG$56&lt;'Summary&amp;Assumptions'!$J$31,FG$47&gt;=$FQ292,FG$47&lt;=$FR292)*(('Summary&amp;Assumptions'!$H$25*$C292)*(1+'Summary&amp;Assumptions'!$J$29)^(FG$46-1))</f>
        <v>0</v>
      </c>
      <c r="FC292" s="588">
        <f>AND(FH$55&gt;0,SUM($E292:FB292)&lt;'Summary&amp;Assumptions'!$G$32*$B292,$D292&gt;='Summary&amp;Assumptions'!$D$17,FH$47&gt;=$D292,FH$47&lt;=EDATE($D292,'Summary&amp;Assumptions'!$G$32))*$B292+AND(FH$56&lt;'Summary&amp;Assumptions'!$J$31,FH$47&gt;=$FO292,FH$47&lt;=$FP292)*(('Summary&amp;Assumptions'!$H$25*$C292)*(1+'Summary&amp;Assumptions'!$J$29)^(FH$46-1))+AND(FH$56&lt;'Summary&amp;Assumptions'!$J$31,FH$47&gt;=$FQ292,FH$47&lt;=$FR292)*(('Summary&amp;Assumptions'!$H$25*$C292)*(1+'Summary&amp;Assumptions'!$J$29)^(FH$46-1))</f>
        <v>0</v>
      </c>
      <c r="FD292" s="588">
        <f>AND(FI$55&gt;0,SUM($E292:FC292)&lt;'Summary&amp;Assumptions'!$G$32*$B292,$D292&gt;='Summary&amp;Assumptions'!$D$17,FI$47&gt;=$D292,FI$47&lt;=EDATE($D292,'Summary&amp;Assumptions'!$G$32))*$B292+AND(FI$56&lt;'Summary&amp;Assumptions'!$J$31,FI$47&gt;=$FO292,FI$47&lt;=$FP292)*(('Summary&amp;Assumptions'!$H$25*$C292)*(1+'Summary&amp;Assumptions'!$J$29)^(FI$46-1))+AND(FI$56&lt;'Summary&amp;Assumptions'!$J$31,FI$47&gt;=$FQ292,FI$47&lt;=$FR292)*(('Summary&amp;Assumptions'!$H$25*$C292)*(1+'Summary&amp;Assumptions'!$J$29)^(FI$46-1))</f>
        <v>0</v>
      </c>
      <c r="FE292" s="588">
        <f>AND(FJ$55&gt;0,SUM($E292:FD292)&lt;'Summary&amp;Assumptions'!$G$32*$B292,$D292&gt;='Summary&amp;Assumptions'!$D$17,FJ$47&gt;=$D292,FJ$47&lt;=EDATE($D292,'Summary&amp;Assumptions'!$G$32))*$B292+AND(FJ$56&lt;'Summary&amp;Assumptions'!$J$31,FJ$47&gt;=$FO292,FJ$47&lt;=$FP292)*(('Summary&amp;Assumptions'!$H$25*$C292)*(1+'Summary&amp;Assumptions'!$J$29)^(FJ$46-1))+AND(FJ$56&lt;'Summary&amp;Assumptions'!$J$31,FJ$47&gt;=$FQ292,FJ$47&lt;=$FR292)*(('Summary&amp;Assumptions'!$H$25*$C292)*(1+'Summary&amp;Assumptions'!$J$29)^(FJ$46-1))</f>
        <v>0</v>
      </c>
      <c r="FF292" s="588">
        <f>AND(FK$55&gt;0,SUM($E292:FE292)&lt;'Summary&amp;Assumptions'!$G$32*$B292,$D292&gt;='Summary&amp;Assumptions'!$D$17,FK$47&gt;=$D292,FK$47&lt;=EDATE($D292,'Summary&amp;Assumptions'!$G$32))*$B292+AND(FK$56&lt;'Summary&amp;Assumptions'!$J$31,FK$47&gt;=$FO292,FK$47&lt;=$FP292)*(('Summary&amp;Assumptions'!$H$25*$C292)*(1+'Summary&amp;Assumptions'!$J$29)^(FK$46-1))+AND(FK$56&lt;'Summary&amp;Assumptions'!$J$31,FK$47&gt;=$FQ292,FK$47&lt;=$FR292)*(('Summary&amp;Assumptions'!$H$25*$C292)*(1+'Summary&amp;Assumptions'!$J$29)^(FK$46-1))</f>
        <v>0</v>
      </c>
      <c r="FG292" s="588">
        <f>AND(FL$55&gt;0,SUM($E292:FF292)&lt;'Summary&amp;Assumptions'!$G$32*$B292,$D292&gt;='Summary&amp;Assumptions'!$D$17,FL$47&gt;=$D292,FL$47&lt;=EDATE($D292,'Summary&amp;Assumptions'!$G$32))*$B292+AND(FL$56&lt;'Summary&amp;Assumptions'!$J$31,FL$47&gt;=$FO292,FL$47&lt;=$FP292)*(('Summary&amp;Assumptions'!$H$25*$C292)*(1+'Summary&amp;Assumptions'!$J$29)^(FL$46-1))+AND(FL$56&lt;'Summary&amp;Assumptions'!$J$31,FL$47&gt;=$FQ292,FL$47&lt;=$FR292)*(('Summary&amp;Assumptions'!$H$25*$C292)*(1+'Summary&amp;Assumptions'!$J$29)^(FL$46-1))</f>
        <v>0</v>
      </c>
      <c r="FH292" s="588">
        <f>AND(FM$55&gt;0,SUM($E292:FG292)&lt;'Summary&amp;Assumptions'!$G$32*$B292,$D292&gt;='Summary&amp;Assumptions'!$D$17,FM$47&gt;=$D292,FM$47&lt;=EDATE($D292,'Summary&amp;Assumptions'!$G$32))*$B292+AND(FM$56&lt;'Summary&amp;Assumptions'!$J$31,FM$47&gt;=$FO292,FM$47&lt;=$FP292)*(('Summary&amp;Assumptions'!$H$25*$C292)*(1+'Summary&amp;Assumptions'!$J$29)^(FM$46-1))+AND(FM$56&lt;'Summary&amp;Assumptions'!$J$31,FM$47&gt;=$FQ292,FM$47&lt;=$FR292)*(('Summary&amp;Assumptions'!$H$25*$C292)*(1+'Summary&amp;Assumptions'!$J$29)^(FM$46-1))</f>
        <v>0</v>
      </c>
      <c r="FI292" s="588">
        <f>AND(FN$55&gt;0,SUM($E292:FH292)&lt;'Summary&amp;Assumptions'!$G$32*$B292,$D292&gt;='Summary&amp;Assumptions'!$D$17,FN$47&gt;=$D292,FN$47&lt;=EDATE($D292,'Summary&amp;Assumptions'!$G$32))*$B292+AND(FN$56&lt;'Summary&amp;Assumptions'!$J$31,FN$47&gt;=$FO292,FN$47&lt;=$FP292)*(('Summary&amp;Assumptions'!$H$25*$C292)*(1+'Summary&amp;Assumptions'!$J$29)^(FN$46-1))+AND(FN$56&lt;'Summary&amp;Assumptions'!$J$31,FN$47&gt;=$FQ292,FN$47&lt;=$FR292)*(('Summary&amp;Assumptions'!$H$25*$C292)*(1+'Summary&amp;Assumptions'!$J$29)^(FN$46-1))</f>
        <v>0</v>
      </c>
      <c r="FJ292" s="588">
        <f>AND(FO$55&gt;0,SUM($E292:FI292)&lt;'Summary&amp;Assumptions'!$G$32*$B292,$D292&gt;='Summary&amp;Assumptions'!$D$17,FO$47&gt;=$D292,FO$47&lt;=EDATE($D292,'Summary&amp;Assumptions'!$G$32))*$B292+AND(FO$56&lt;'Summary&amp;Assumptions'!$J$31,FO$47&gt;=$FO292,FO$47&lt;=$FP292)*(('Summary&amp;Assumptions'!$H$25*$C292)*(1+'Summary&amp;Assumptions'!$J$29)^(FO$46-1))+AND(FO$56&lt;'Summary&amp;Assumptions'!$J$31,FO$47&gt;=$FQ292,FO$47&lt;=$FR292)*(('Summary&amp;Assumptions'!$H$25*$C292)*(1+'Summary&amp;Assumptions'!$J$29)^(FO$46-1))</f>
        <v>0</v>
      </c>
      <c r="FK292" s="588">
        <f>AND(FP$55&gt;0,SUM($E292:FJ292)&lt;'Summary&amp;Assumptions'!$G$32*$B292,$D292&gt;='Summary&amp;Assumptions'!$D$17,FP$47&gt;=$D292,FP$47&lt;=EDATE($D292,'Summary&amp;Assumptions'!$G$32))*$B292+AND(FP$56&lt;'Summary&amp;Assumptions'!$J$31,FP$47&gt;=$FO292,FP$47&lt;=$FP292)*(('Summary&amp;Assumptions'!$H$25*$C292)*(1+'Summary&amp;Assumptions'!$J$29)^(FP$46-1))+AND(FP$56&lt;'Summary&amp;Assumptions'!$J$31,FP$47&gt;=$FQ292,FP$47&lt;=$FR292)*(('Summary&amp;Assumptions'!$H$25*$C292)*(1+'Summary&amp;Assumptions'!$J$29)^(FP$46-1))</f>
        <v>0</v>
      </c>
      <c r="FL292" s="588">
        <f>AND(FQ$55&gt;0,SUM($E292:FK292)&lt;'Summary&amp;Assumptions'!$G$32*$B292,$D292&gt;='Summary&amp;Assumptions'!$D$17,FQ$47&gt;=$D292,FQ$47&lt;=EDATE($D292,'Summary&amp;Assumptions'!$G$32))*$B292+AND(FQ$56&lt;'Summary&amp;Assumptions'!$J$31,FQ$47&gt;=$FO292,FQ$47&lt;=$FP292)*(('Summary&amp;Assumptions'!$H$25*$C292)*(1+'Summary&amp;Assumptions'!$J$29)^(FQ$46-1))+AND(FQ$56&lt;'Summary&amp;Assumptions'!$J$31,FQ$47&gt;=$FQ292,FQ$47&lt;=$FR292)*(('Summary&amp;Assumptions'!$H$25*$C292)*(1+'Summary&amp;Assumptions'!$J$29)^(FQ$46-1))</f>
        <v>0</v>
      </c>
      <c r="FO292" s="576">
        <f>EDATE(D292,'Summary&amp;Assumptions'!$G$34)</f>
        <v>49675</v>
      </c>
      <c r="FP292" s="576">
        <f>EDATE(FO292,'Summary&amp;Assumptions'!$G$33-1)</f>
        <v>49706</v>
      </c>
      <c r="FQ292" s="576">
        <f>EDATE(FO292,'Summary&amp;Assumptions'!$G$34)</f>
        <v>50041</v>
      </c>
      <c r="FR292" s="576">
        <f>EDATE(FQ292,'Summary&amp;Assumptions'!$G$33-1)</f>
        <v>50072</v>
      </c>
    </row>
    <row r="293" spans="2:174" hidden="1" x14ac:dyDescent="0.2">
      <c r="B293" s="588">
        <v>0</v>
      </c>
      <c r="C293" s="193">
        <v>0</v>
      </c>
      <c r="D293" s="589">
        <v>49341</v>
      </c>
      <c r="F293" s="588">
        <f>AND(K$55&gt;0,SUM($E293:E293)&lt;'Summary&amp;Assumptions'!$G$32*$B293,$D293&gt;='Summary&amp;Assumptions'!$D$17,K$47&gt;=$D293,K$47&lt;=EDATE($D293,'Summary&amp;Assumptions'!$G$32))*$B293+AND(K$56&lt;'Summary&amp;Assumptions'!$J$31,K$47&gt;=$FO293,K$47&lt;=$FP293)*(('Summary&amp;Assumptions'!$H$25*$C293)*(1+'Summary&amp;Assumptions'!$J$29)^(K$46-1))+AND(K$56&lt;'Summary&amp;Assumptions'!$J$31,K$47&gt;=$FQ293,K$47&lt;=$FR293)*(('Summary&amp;Assumptions'!$H$25*$C293)*(1+'Summary&amp;Assumptions'!$J$29)^(K$46-1))</f>
        <v>0</v>
      </c>
      <c r="G293" s="588">
        <f>AND(L$55&gt;0,SUM($E293:F293)&lt;'Summary&amp;Assumptions'!$G$32*$B293,$D293&gt;='Summary&amp;Assumptions'!$D$17,L$47&gt;=$D293,L$47&lt;=EDATE($D293,'Summary&amp;Assumptions'!$G$32))*$B293+AND(L$56&lt;'Summary&amp;Assumptions'!$J$31,L$47&gt;=$FO293,L$47&lt;=$FP293)*(('Summary&amp;Assumptions'!$H$25*$C293)*(1+'Summary&amp;Assumptions'!$J$29)^(L$46-1))+AND(L$56&lt;'Summary&amp;Assumptions'!$J$31,L$47&gt;=$FQ293,L$47&lt;=$FR293)*(('Summary&amp;Assumptions'!$H$25*$C293)*(1+'Summary&amp;Assumptions'!$J$29)^(L$46-1))</f>
        <v>0</v>
      </c>
      <c r="H293" s="588">
        <f>AND(M$55&gt;0,SUM($E293:G293)&lt;'Summary&amp;Assumptions'!$G$32*$B293,$D293&gt;='Summary&amp;Assumptions'!$D$17,M$47&gt;=$D293,M$47&lt;=EDATE($D293,'Summary&amp;Assumptions'!$G$32))*$B293+AND(M$56&lt;'Summary&amp;Assumptions'!$J$31,M$47&gt;=$FO293,M$47&lt;=$FP293)*(('Summary&amp;Assumptions'!$H$25*$C293)*(1+'Summary&amp;Assumptions'!$J$29)^(M$46-1))+AND(M$56&lt;'Summary&amp;Assumptions'!$J$31,M$47&gt;=$FQ293,M$47&lt;=$FR293)*(('Summary&amp;Assumptions'!$H$25*$C293)*(1+'Summary&amp;Assumptions'!$J$29)^(M$46-1))</f>
        <v>0</v>
      </c>
      <c r="I293" s="588">
        <f>AND(N$55&gt;0,SUM($E293:H293)&lt;'Summary&amp;Assumptions'!$G$32*$B293,$D293&gt;='Summary&amp;Assumptions'!$D$17,N$47&gt;=$D293,N$47&lt;=EDATE($D293,'Summary&amp;Assumptions'!$G$32))*$B293+AND(N$56&lt;'Summary&amp;Assumptions'!$J$31,N$47&gt;=$FO293,N$47&lt;=$FP293)*(('Summary&amp;Assumptions'!$H$25*$C293)*(1+'Summary&amp;Assumptions'!$J$29)^(N$46-1))+AND(N$56&lt;'Summary&amp;Assumptions'!$J$31,N$47&gt;=$FQ293,N$47&lt;=$FR293)*(('Summary&amp;Assumptions'!$H$25*$C293)*(1+'Summary&amp;Assumptions'!$J$29)^(N$46-1))</f>
        <v>0</v>
      </c>
      <c r="J293" s="588">
        <f>AND(O$55&gt;0,SUM($E293:I293)&lt;'Summary&amp;Assumptions'!$G$32*$B293,$D293&gt;='Summary&amp;Assumptions'!$D$17,O$47&gt;=$D293,O$47&lt;=EDATE($D293,'Summary&amp;Assumptions'!$G$32))*$B293+AND(O$56&lt;'Summary&amp;Assumptions'!$J$31,O$47&gt;=$FO293,O$47&lt;=$FP293)*(('Summary&amp;Assumptions'!$H$25*$C293)*(1+'Summary&amp;Assumptions'!$J$29)^(O$46-1))+AND(O$56&lt;'Summary&amp;Assumptions'!$J$31,O$47&gt;=$FQ293,O$47&lt;=$FR293)*(('Summary&amp;Assumptions'!$H$25*$C293)*(1+'Summary&amp;Assumptions'!$J$29)^(O$46-1))</f>
        <v>0</v>
      </c>
      <c r="K293" s="588">
        <f>AND(P$55&gt;0,SUM($E293:J293)&lt;'Summary&amp;Assumptions'!$G$32*$B293,$D293&gt;='Summary&amp;Assumptions'!$D$17,P$47&gt;=$D293,P$47&lt;=EDATE($D293,'Summary&amp;Assumptions'!$G$32))*$B293+AND(P$56&lt;'Summary&amp;Assumptions'!$J$31,P$47&gt;=$FO293,P$47&lt;=$FP293)*(('Summary&amp;Assumptions'!$H$25*$C293)*(1+'Summary&amp;Assumptions'!$J$29)^(P$46-1))+AND(P$56&lt;'Summary&amp;Assumptions'!$J$31,P$47&gt;=$FQ293,P$47&lt;=$FR293)*(('Summary&amp;Assumptions'!$H$25*$C293)*(1+'Summary&amp;Assumptions'!$J$29)^(P$46-1))</f>
        <v>0</v>
      </c>
      <c r="L293" s="588">
        <f>AND(Q$55&gt;0,SUM($E293:K293)&lt;'Summary&amp;Assumptions'!$G$32*$B293,$D293&gt;='Summary&amp;Assumptions'!$D$17,Q$47&gt;=$D293,Q$47&lt;=EDATE($D293,'Summary&amp;Assumptions'!$G$32))*$B293+AND(Q$56&lt;'Summary&amp;Assumptions'!$J$31,Q$47&gt;=$FO293,Q$47&lt;=$FP293)*(('Summary&amp;Assumptions'!$H$25*$C293)*(1+'Summary&amp;Assumptions'!$J$29)^(Q$46-1))+AND(Q$56&lt;'Summary&amp;Assumptions'!$J$31,Q$47&gt;=$FQ293,Q$47&lt;=$FR293)*(('Summary&amp;Assumptions'!$H$25*$C293)*(1+'Summary&amp;Assumptions'!$J$29)^(Q$46-1))</f>
        <v>0</v>
      </c>
      <c r="M293" s="588">
        <f>AND(R$55&gt;0,SUM($E293:L293)&lt;'Summary&amp;Assumptions'!$G$32*$B293,$D293&gt;='Summary&amp;Assumptions'!$D$17,R$47&gt;=$D293,R$47&lt;=EDATE($D293,'Summary&amp;Assumptions'!$G$32))*$B293+AND(R$56&lt;'Summary&amp;Assumptions'!$J$31,R$47&gt;=$FO293,R$47&lt;=$FP293)*(('Summary&amp;Assumptions'!$H$25*$C293)*(1+'Summary&amp;Assumptions'!$J$29)^(R$46-1))+AND(R$56&lt;'Summary&amp;Assumptions'!$J$31,R$47&gt;=$FQ293,R$47&lt;=$FR293)*(('Summary&amp;Assumptions'!$H$25*$C293)*(1+'Summary&amp;Assumptions'!$J$29)^(R$46-1))</f>
        <v>0</v>
      </c>
      <c r="N293" s="588">
        <f>AND(S$55&gt;0,SUM($E293:M293)&lt;'Summary&amp;Assumptions'!$G$32*$B293,$D293&gt;='Summary&amp;Assumptions'!$D$17,S$47&gt;=$D293,S$47&lt;=EDATE($D293,'Summary&amp;Assumptions'!$G$32))*$B293+AND(S$56&lt;'Summary&amp;Assumptions'!$J$31,S$47&gt;=$FO293,S$47&lt;=$FP293)*(('Summary&amp;Assumptions'!$H$25*$C293)*(1+'Summary&amp;Assumptions'!$J$29)^(S$46-1))+AND(S$56&lt;'Summary&amp;Assumptions'!$J$31,S$47&gt;=$FQ293,S$47&lt;=$FR293)*(('Summary&amp;Assumptions'!$H$25*$C293)*(1+'Summary&amp;Assumptions'!$J$29)^(S$46-1))</f>
        <v>0</v>
      </c>
      <c r="O293" s="588">
        <f>AND(T$55&gt;0,SUM($E293:N293)&lt;'Summary&amp;Assumptions'!$G$32*$B293,$D293&gt;='Summary&amp;Assumptions'!$D$17,T$47&gt;=$D293,T$47&lt;=EDATE($D293,'Summary&amp;Assumptions'!$G$32))*$B293+AND(T$56&lt;'Summary&amp;Assumptions'!$J$31,T$47&gt;=$FO293,T$47&lt;=$FP293)*(('Summary&amp;Assumptions'!$H$25*$C293)*(1+'Summary&amp;Assumptions'!$J$29)^(T$46-1))+AND(T$56&lt;'Summary&amp;Assumptions'!$J$31,T$47&gt;=$FQ293,T$47&lt;=$FR293)*(('Summary&amp;Assumptions'!$H$25*$C293)*(1+'Summary&amp;Assumptions'!$J$29)^(T$46-1))</f>
        <v>0</v>
      </c>
      <c r="P293" s="588">
        <f>AND(U$55&gt;0,SUM($E293:O293)&lt;'Summary&amp;Assumptions'!$G$32*$B293,$D293&gt;='Summary&amp;Assumptions'!$D$17,U$47&gt;=$D293,U$47&lt;=EDATE($D293,'Summary&amp;Assumptions'!$G$32))*$B293+AND(U$56&lt;'Summary&amp;Assumptions'!$J$31,U$47&gt;=$FO293,U$47&lt;=$FP293)*(('Summary&amp;Assumptions'!$H$25*$C293)*(1+'Summary&amp;Assumptions'!$J$29)^(U$46-1))+AND(U$56&lt;'Summary&amp;Assumptions'!$J$31,U$47&gt;=$FQ293,U$47&lt;=$FR293)*(('Summary&amp;Assumptions'!$H$25*$C293)*(1+'Summary&amp;Assumptions'!$J$29)^(U$46-1))</f>
        <v>0</v>
      </c>
      <c r="Q293" s="588">
        <f>AND(V$55&gt;0,SUM($E293:P293)&lt;'Summary&amp;Assumptions'!$G$32*$B293,$D293&gt;='Summary&amp;Assumptions'!$D$17,V$47&gt;=$D293,V$47&lt;=EDATE($D293,'Summary&amp;Assumptions'!$G$32))*$B293+AND(V$56&lt;'Summary&amp;Assumptions'!$J$31,V$47&gt;=$FO293,V$47&lt;=$FP293)*(('Summary&amp;Assumptions'!$H$25*$C293)*(1+'Summary&amp;Assumptions'!$J$29)^(V$46-1))+AND(V$56&lt;'Summary&amp;Assumptions'!$J$31,V$47&gt;=$FQ293,V$47&lt;=$FR293)*(('Summary&amp;Assumptions'!$H$25*$C293)*(1+'Summary&amp;Assumptions'!$J$29)^(V$46-1))</f>
        <v>0</v>
      </c>
      <c r="R293" s="588">
        <f>AND(W$55&gt;0,SUM($E293:Q293)&lt;'Summary&amp;Assumptions'!$G$32*$B293,$D293&gt;='Summary&amp;Assumptions'!$D$17,W$47&gt;=$D293,W$47&lt;=EDATE($D293,'Summary&amp;Assumptions'!$G$32))*$B293+AND(W$56&lt;'Summary&amp;Assumptions'!$J$31,W$47&gt;=$FO293,W$47&lt;=$FP293)*(('Summary&amp;Assumptions'!$H$25*$C293)*(1+'Summary&amp;Assumptions'!$J$29)^(W$46-1))+AND(W$56&lt;'Summary&amp;Assumptions'!$J$31,W$47&gt;=$FQ293,W$47&lt;=$FR293)*(('Summary&amp;Assumptions'!$H$25*$C293)*(1+'Summary&amp;Assumptions'!$J$29)^(W$46-1))</f>
        <v>0</v>
      </c>
      <c r="S293" s="588">
        <f>AND(X$55&gt;0,SUM($E293:R293)&lt;'Summary&amp;Assumptions'!$G$32*$B293,$D293&gt;='Summary&amp;Assumptions'!$D$17,X$47&gt;=$D293,X$47&lt;=EDATE($D293,'Summary&amp;Assumptions'!$G$32))*$B293+AND(X$56&lt;'Summary&amp;Assumptions'!$J$31,X$47&gt;=$FO293,X$47&lt;=$FP293)*(('Summary&amp;Assumptions'!$H$25*$C293)*(1+'Summary&amp;Assumptions'!$J$29)^(X$46-1))+AND(X$56&lt;'Summary&amp;Assumptions'!$J$31,X$47&gt;=$FQ293,X$47&lt;=$FR293)*(('Summary&amp;Assumptions'!$H$25*$C293)*(1+'Summary&amp;Assumptions'!$J$29)^(X$46-1))</f>
        <v>0</v>
      </c>
      <c r="T293" s="588">
        <f>AND(Y$55&gt;0,SUM($E293:S293)&lt;'Summary&amp;Assumptions'!$G$32*$B293,$D293&gt;='Summary&amp;Assumptions'!$D$17,Y$47&gt;=$D293,Y$47&lt;=EDATE($D293,'Summary&amp;Assumptions'!$G$32))*$B293+AND(Y$56&lt;'Summary&amp;Assumptions'!$J$31,Y$47&gt;=$FO293,Y$47&lt;=$FP293)*(('Summary&amp;Assumptions'!$H$25*$C293)*(1+'Summary&amp;Assumptions'!$J$29)^(Y$46-1))+AND(Y$56&lt;'Summary&amp;Assumptions'!$J$31,Y$47&gt;=$FQ293,Y$47&lt;=$FR293)*(('Summary&amp;Assumptions'!$H$25*$C293)*(1+'Summary&amp;Assumptions'!$J$29)^(Y$46-1))</f>
        <v>0</v>
      </c>
      <c r="U293" s="588">
        <f>AND(Z$55&gt;0,SUM($E293:T293)&lt;'Summary&amp;Assumptions'!$G$32*$B293,$D293&gt;='Summary&amp;Assumptions'!$D$17,Z$47&gt;=$D293,Z$47&lt;=EDATE($D293,'Summary&amp;Assumptions'!$G$32))*$B293+AND(Z$56&lt;'Summary&amp;Assumptions'!$J$31,Z$47&gt;=$FO293,Z$47&lt;=$FP293)*(('Summary&amp;Assumptions'!$H$25*$C293)*(1+'Summary&amp;Assumptions'!$J$29)^(Z$46-1))+AND(Z$56&lt;'Summary&amp;Assumptions'!$J$31,Z$47&gt;=$FQ293,Z$47&lt;=$FR293)*(('Summary&amp;Assumptions'!$H$25*$C293)*(1+'Summary&amp;Assumptions'!$J$29)^(Z$46-1))</f>
        <v>0</v>
      </c>
      <c r="V293" s="588">
        <f>AND(AA$55&gt;0,SUM($E293:U293)&lt;'Summary&amp;Assumptions'!$G$32*$B293,$D293&gt;='Summary&amp;Assumptions'!$D$17,AA$47&gt;=$D293,AA$47&lt;=EDATE($D293,'Summary&amp;Assumptions'!$G$32))*$B293+AND(AA$56&lt;'Summary&amp;Assumptions'!$J$31,AA$47&gt;=$FO293,AA$47&lt;=$FP293)*(('Summary&amp;Assumptions'!$H$25*$C293)*(1+'Summary&amp;Assumptions'!$J$29)^(AA$46-1))+AND(AA$56&lt;'Summary&amp;Assumptions'!$J$31,AA$47&gt;=$FQ293,AA$47&lt;=$FR293)*(('Summary&amp;Assumptions'!$H$25*$C293)*(1+'Summary&amp;Assumptions'!$J$29)^(AA$46-1))</f>
        <v>0</v>
      </c>
      <c r="W293" s="588">
        <f>AND(AB$55&gt;0,SUM($E293:V293)&lt;'Summary&amp;Assumptions'!$G$32*$B293,$D293&gt;='Summary&amp;Assumptions'!$D$17,AB$47&gt;=$D293,AB$47&lt;=EDATE($D293,'Summary&amp;Assumptions'!$G$32))*$B293+AND(AB$56&lt;'Summary&amp;Assumptions'!$J$31,AB$47&gt;=$FO293,AB$47&lt;=$FP293)*(('Summary&amp;Assumptions'!$H$25*$C293)*(1+'Summary&amp;Assumptions'!$J$29)^(AB$46-1))+AND(AB$56&lt;'Summary&amp;Assumptions'!$J$31,AB$47&gt;=$FQ293,AB$47&lt;=$FR293)*(('Summary&amp;Assumptions'!$H$25*$C293)*(1+'Summary&amp;Assumptions'!$J$29)^(AB$46-1))</f>
        <v>0</v>
      </c>
      <c r="X293" s="588">
        <f>AND(AC$55&gt;0,SUM($E293:W293)&lt;'Summary&amp;Assumptions'!$G$32*$B293,$D293&gt;='Summary&amp;Assumptions'!$D$17,AC$47&gt;=$D293,AC$47&lt;=EDATE($D293,'Summary&amp;Assumptions'!$G$32))*$B293+AND(AC$56&lt;'Summary&amp;Assumptions'!$J$31,AC$47&gt;=$FO293,AC$47&lt;=$FP293)*(('Summary&amp;Assumptions'!$H$25*$C293)*(1+'Summary&amp;Assumptions'!$J$29)^(AC$46-1))+AND(AC$56&lt;'Summary&amp;Assumptions'!$J$31,AC$47&gt;=$FQ293,AC$47&lt;=$FR293)*(('Summary&amp;Assumptions'!$H$25*$C293)*(1+'Summary&amp;Assumptions'!$J$29)^(AC$46-1))</f>
        <v>0</v>
      </c>
      <c r="Y293" s="588">
        <f>AND(AD$55&gt;0,SUM($E293:X293)&lt;'Summary&amp;Assumptions'!$G$32*$B293,$D293&gt;='Summary&amp;Assumptions'!$D$17,AD$47&gt;=$D293,AD$47&lt;=EDATE($D293,'Summary&amp;Assumptions'!$G$32))*$B293+AND(AD$56&lt;'Summary&amp;Assumptions'!$J$31,AD$47&gt;=$FO293,AD$47&lt;=$FP293)*(('Summary&amp;Assumptions'!$H$25*$C293)*(1+'Summary&amp;Assumptions'!$J$29)^(AD$46-1))+AND(AD$56&lt;'Summary&amp;Assumptions'!$J$31,AD$47&gt;=$FQ293,AD$47&lt;=$FR293)*(('Summary&amp;Assumptions'!$H$25*$C293)*(1+'Summary&amp;Assumptions'!$J$29)^(AD$46-1))</f>
        <v>0</v>
      </c>
      <c r="Z293" s="588">
        <f>AND(AE$55&gt;0,SUM($E293:Y293)&lt;'Summary&amp;Assumptions'!$G$32*$B293,$D293&gt;='Summary&amp;Assumptions'!$D$17,AE$47&gt;=$D293,AE$47&lt;=EDATE($D293,'Summary&amp;Assumptions'!$G$32))*$B293+AND(AE$56&lt;'Summary&amp;Assumptions'!$J$31,AE$47&gt;=$FO293,AE$47&lt;=$FP293)*(('Summary&amp;Assumptions'!$H$25*$C293)*(1+'Summary&amp;Assumptions'!$J$29)^(AE$46-1))+AND(AE$56&lt;'Summary&amp;Assumptions'!$J$31,AE$47&gt;=$FQ293,AE$47&lt;=$FR293)*(('Summary&amp;Assumptions'!$H$25*$C293)*(1+'Summary&amp;Assumptions'!$J$29)^(AE$46-1))</f>
        <v>0</v>
      </c>
      <c r="AA293" s="588">
        <f>AND(AF$55&gt;0,SUM($E293:Z293)&lt;'Summary&amp;Assumptions'!$G$32*$B293,$D293&gt;='Summary&amp;Assumptions'!$D$17,AF$47&gt;=$D293,AF$47&lt;=EDATE($D293,'Summary&amp;Assumptions'!$G$32))*$B293+AND(AF$56&lt;'Summary&amp;Assumptions'!$J$31,AF$47&gt;=$FO293,AF$47&lt;=$FP293)*(('Summary&amp;Assumptions'!$H$25*$C293)*(1+'Summary&amp;Assumptions'!$J$29)^(AF$46-1))+AND(AF$56&lt;'Summary&amp;Assumptions'!$J$31,AF$47&gt;=$FQ293,AF$47&lt;=$FR293)*(('Summary&amp;Assumptions'!$H$25*$C293)*(1+'Summary&amp;Assumptions'!$J$29)^(AF$46-1))</f>
        <v>0</v>
      </c>
      <c r="AB293" s="588">
        <f>AND(AG$55&gt;0,SUM($E293:AA293)&lt;'Summary&amp;Assumptions'!$G$32*$B293,$D293&gt;='Summary&amp;Assumptions'!$D$17,AG$47&gt;=$D293,AG$47&lt;=EDATE($D293,'Summary&amp;Assumptions'!$G$32))*$B293+AND(AG$56&lt;'Summary&amp;Assumptions'!$J$31,AG$47&gt;=$FO293,AG$47&lt;=$FP293)*(('Summary&amp;Assumptions'!$H$25*$C293)*(1+'Summary&amp;Assumptions'!$J$29)^(AG$46-1))+AND(AG$56&lt;'Summary&amp;Assumptions'!$J$31,AG$47&gt;=$FQ293,AG$47&lt;=$FR293)*(('Summary&amp;Assumptions'!$H$25*$C293)*(1+'Summary&amp;Assumptions'!$J$29)^(AG$46-1))</f>
        <v>0</v>
      </c>
      <c r="AC293" s="588">
        <f>AND(AH$55&gt;0,SUM($E293:AB293)&lt;'Summary&amp;Assumptions'!$G$32*$B293,$D293&gt;='Summary&amp;Assumptions'!$D$17,AH$47&gt;=$D293,AH$47&lt;=EDATE($D293,'Summary&amp;Assumptions'!$G$32))*$B293+AND(AH$56&lt;'Summary&amp;Assumptions'!$J$31,AH$47&gt;=$FO293,AH$47&lt;=$FP293)*(('Summary&amp;Assumptions'!$H$25*$C293)*(1+'Summary&amp;Assumptions'!$J$29)^(AH$46-1))+AND(AH$56&lt;'Summary&amp;Assumptions'!$J$31,AH$47&gt;=$FQ293,AH$47&lt;=$FR293)*(('Summary&amp;Assumptions'!$H$25*$C293)*(1+'Summary&amp;Assumptions'!$J$29)^(AH$46-1))</f>
        <v>0</v>
      </c>
      <c r="AD293" s="588">
        <f>AND(AI$55&gt;0,SUM($E293:AC293)&lt;'Summary&amp;Assumptions'!$G$32*$B293,$D293&gt;='Summary&amp;Assumptions'!$D$17,AI$47&gt;=$D293,AI$47&lt;=EDATE($D293,'Summary&amp;Assumptions'!$G$32))*$B293+AND(AI$56&lt;'Summary&amp;Assumptions'!$J$31,AI$47&gt;=$FO293,AI$47&lt;=$FP293)*(('Summary&amp;Assumptions'!$H$25*$C293)*(1+'Summary&amp;Assumptions'!$J$29)^(AI$46-1))+AND(AI$56&lt;'Summary&amp;Assumptions'!$J$31,AI$47&gt;=$FQ293,AI$47&lt;=$FR293)*(('Summary&amp;Assumptions'!$H$25*$C293)*(1+'Summary&amp;Assumptions'!$J$29)^(AI$46-1))</f>
        <v>0</v>
      </c>
      <c r="AE293" s="588">
        <f>AND(AJ$55&gt;0,SUM($E293:AD293)&lt;'Summary&amp;Assumptions'!$G$32*$B293,$D293&gt;='Summary&amp;Assumptions'!$D$17,AJ$47&gt;=$D293,AJ$47&lt;=EDATE($D293,'Summary&amp;Assumptions'!$G$32))*$B293+AND(AJ$56&lt;'Summary&amp;Assumptions'!$J$31,AJ$47&gt;=$FO293,AJ$47&lt;=$FP293)*(('Summary&amp;Assumptions'!$H$25*$C293)*(1+'Summary&amp;Assumptions'!$J$29)^(AJ$46-1))+AND(AJ$56&lt;'Summary&amp;Assumptions'!$J$31,AJ$47&gt;=$FQ293,AJ$47&lt;=$FR293)*(('Summary&amp;Assumptions'!$H$25*$C293)*(1+'Summary&amp;Assumptions'!$J$29)^(AJ$46-1))</f>
        <v>0</v>
      </c>
      <c r="AF293" s="588">
        <f>AND(AK$55&gt;0,SUM($E293:AE293)&lt;'Summary&amp;Assumptions'!$G$32*$B293,$D293&gt;='Summary&amp;Assumptions'!$D$17,AK$47&gt;=$D293,AK$47&lt;=EDATE($D293,'Summary&amp;Assumptions'!$G$32))*$B293+AND(AK$56&lt;'Summary&amp;Assumptions'!$J$31,AK$47&gt;=$FO293,AK$47&lt;=$FP293)*(('Summary&amp;Assumptions'!$H$25*$C293)*(1+'Summary&amp;Assumptions'!$J$29)^(AK$46-1))+AND(AK$56&lt;'Summary&amp;Assumptions'!$J$31,AK$47&gt;=$FQ293,AK$47&lt;=$FR293)*(('Summary&amp;Assumptions'!$H$25*$C293)*(1+'Summary&amp;Assumptions'!$J$29)^(AK$46-1))</f>
        <v>0</v>
      </c>
      <c r="AG293" s="588">
        <f>AND(AL$55&gt;0,SUM($E293:AF293)&lt;'Summary&amp;Assumptions'!$G$32*$B293,$D293&gt;='Summary&amp;Assumptions'!$D$17,AL$47&gt;=$D293,AL$47&lt;=EDATE($D293,'Summary&amp;Assumptions'!$G$32))*$B293+AND(AL$56&lt;'Summary&amp;Assumptions'!$J$31,AL$47&gt;=$FO293,AL$47&lt;=$FP293)*(('Summary&amp;Assumptions'!$H$25*$C293)*(1+'Summary&amp;Assumptions'!$J$29)^(AL$46-1))+AND(AL$56&lt;'Summary&amp;Assumptions'!$J$31,AL$47&gt;=$FQ293,AL$47&lt;=$FR293)*(('Summary&amp;Assumptions'!$H$25*$C293)*(1+'Summary&amp;Assumptions'!$J$29)^(AL$46-1))</f>
        <v>0</v>
      </c>
      <c r="AH293" s="588">
        <f>AND(AM$55&gt;0,SUM($E293:AG293)&lt;'Summary&amp;Assumptions'!$G$32*$B293,$D293&gt;='Summary&amp;Assumptions'!$D$17,AM$47&gt;=$D293,AM$47&lt;=EDATE($D293,'Summary&amp;Assumptions'!$G$32))*$B293+AND(AM$56&lt;'Summary&amp;Assumptions'!$J$31,AM$47&gt;=$FO293,AM$47&lt;=$FP293)*(('Summary&amp;Assumptions'!$H$25*$C293)*(1+'Summary&amp;Assumptions'!$J$29)^(AM$46-1))+AND(AM$56&lt;'Summary&amp;Assumptions'!$J$31,AM$47&gt;=$FQ293,AM$47&lt;=$FR293)*(('Summary&amp;Assumptions'!$H$25*$C293)*(1+'Summary&amp;Assumptions'!$J$29)^(AM$46-1))</f>
        <v>0</v>
      </c>
      <c r="AI293" s="588">
        <f>AND(AN$55&gt;0,SUM($E293:AH293)&lt;'Summary&amp;Assumptions'!$G$32*$B293,$D293&gt;='Summary&amp;Assumptions'!$D$17,AN$47&gt;=$D293,AN$47&lt;=EDATE($D293,'Summary&amp;Assumptions'!$G$32))*$B293+AND(AN$56&lt;'Summary&amp;Assumptions'!$J$31,AN$47&gt;=$FO293,AN$47&lt;=$FP293)*(('Summary&amp;Assumptions'!$H$25*$C293)*(1+'Summary&amp;Assumptions'!$J$29)^(AN$46-1))+AND(AN$56&lt;'Summary&amp;Assumptions'!$J$31,AN$47&gt;=$FQ293,AN$47&lt;=$FR293)*(('Summary&amp;Assumptions'!$H$25*$C293)*(1+'Summary&amp;Assumptions'!$J$29)^(AN$46-1))</f>
        <v>0</v>
      </c>
      <c r="AJ293" s="588">
        <f>AND(AO$55&gt;0,SUM($E293:AI293)&lt;'Summary&amp;Assumptions'!$G$32*$B293,$D293&gt;='Summary&amp;Assumptions'!$D$17,AO$47&gt;=$D293,AO$47&lt;=EDATE($D293,'Summary&amp;Assumptions'!$G$32))*$B293+AND(AO$56&lt;'Summary&amp;Assumptions'!$J$31,AO$47&gt;=$FO293,AO$47&lt;=$FP293)*(('Summary&amp;Assumptions'!$H$25*$C293)*(1+'Summary&amp;Assumptions'!$J$29)^(AO$46-1))+AND(AO$56&lt;'Summary&amp;Assumptions'!$J$31,AO$47&gt;=$FQ293,AO$47&lt;=$FR293)*(('Summary&amp;Assumptions'!$H$25*$C293)*(1+'Summary&amp;Assumptions'!$J$29)^(AO$46-1))</f>
        <v>0</v>
      </c>
      <c r="AK293" s="588">
        <f>AND(AP$55&gt;0,SUM($E293:AJ293)&lt;'Summary&amp;Assumptions'!$G$32*$B293,$D293&gt;='Summary&amp;Assumptions'!$D$17,AP$47&gt;=$D293,AP$47&lt;=EDATE($D293,'Summary&amp;Assumptions'!$G$32))*$B293+AND(AP$56&lt;'Summary&amp;Assumptions'!$J$31,AP$47&gt;=$FO293,AP$47&lt;=$FP293)*(('Summary&amp;Assumptions'!$H$25*$C293)*(1+'Summary&amp;Assumptions'!$J$29)^(AP$46-1))+AND(AP$56&lt;'Summary&amp;Assumptions'!$J$31,AP$47&gt;=$FQ293,AP$47&lt;=$FR293)*(('Summary&amp;Assumptions'!$H$25*$C293)*(1+'Summary&amp;Assumptions'!$J$29)^(AP$46-1))</f>
        <v>0</v>
      </c>
      <c r="AL293" s="588">
        <f>AND(AQ$55&gt;0,SUM($E293:AK293)&lt;'Summary&amp;Assumptions'!$G$32*$B293,$D293&gt;='Summary&amp;Assumptions'!$D$17,AQ$47&gt;=$D293,AQ$47&lt;=EDATE($D293,'Summary&amp;Assumptions'!$G$32))*$B293+AND(AQ$56&lt;'Summary&amp;Assumptions'!$J$31,AQ$47&gt;=$FO293,AQ$47&lt;=$FP293)*(('Summary&amp;Assumptions'!$H$25*$C293)*(1+'Summary&amp;Assumptions'!$J$29)^(AQ$46-1))+AND(AQ$56&lt;'Summary&amp;Assumptions'!$J$31,AQ$47&gt;=$FQ293,AQ$47&lt;=$FR293)*(('Summary&amp;Assumptions'!$H$25*$C293)*(1+'Summary&amp;Assumptions'!$J$29)^(AQ$46-1))</f>
        <v>0</v>
      </c>
      <c r="AM293" s="588">
        <f>AND(AR$55&gt;0,SUM($E293:AL293)&lt;'Summary&amp;Assumptions'!$G$32*$B293,$D293&gt;='Summary&amp;Assumptions'!$D$17,AR$47&gt;=$D293,AR$47&lt;=EDATE($D293,'Summary&amp;Assumptions'!$G$32))*$B293+AND(AR$56&lt;'Summary&amp;Assumptions'!$J$31,AR$47&gt;=$FO293,AR$47&lt;=$FP293)*(('Summary&amp;Assumptions'!$H$25*$C293)*(1+'Summary&amp;Assumptions'!$J$29)^(AR$46-1))+AND(AR$56&lt;'Summary&amp;Assumptions'!$J$31,AR$47&gt;=$FQ293,AR$47&lt;=$FR293)*(('Summary&amp;Assumptions'!$H$25*$C293)*(1+'Summary&amp;Assumptions'!$J$29)^(AR$46-1))</f>
        <v>0</v>
      </c>
      <c r="AN293" s="588">
        <f>AND(AS$55&gt;0,SUM($E293:AM293)&lt;'Summary&amp;Assumptions'!$G$32*$B293,$D293&gt;='Summary&amp;Assumptions'!$D$17,AS$47&gt;=$D293,AS$47&lt;=EDATE($D293,'Summary&amp;Assumptions'!$G$32))*$B293+AND(AS$56&lt;'Summary&amp;Assumptions'!$J$31,AS$47&gt;=$FO293,AS$47&lt;=$FP293)*(('Summary&amp;Assumptions'!$H$25*$C293)*(1+'Summary&amp;Assumptions'!$J$29)^(AS$46-1))+AND(AS$56&lt;'Summary&amp;Assumptions'!$J$31,AS$47&gt;=$FQ293,AS$47&lt;=$FR293)*(('Summary&amp;Assumptions'!$H$25*$C293)*(1+'Summary&amp;Assumptions'!$J$29)^(AS$46-1))</f>
        <v>0</v>
      </c>
      <c r="AO293" s="588">
        <f>AND(AT$55&gt;0,SUM($E293:AN293)&lt;'Summary&amp;Assumptions'!$G$32*$B293,$D293&gt;='Summary&amp;Assumptions'!$D$17,AT$47&gt;=$D293,AT$47&lt;=EDATE($D293,'Summary&amp;Assumptions'!$G$32))*$B293+AND(AT$56&lt;'Summary&amp;Assumptions'!$J$31,AT$47&gt;=$FO293,AT$47&lt;=$FP293)*(('Summary&amp;Assumptions'!$H$25*$C293)*(1+'Summary&amp;Assumptions'!$J$29)^(AT$46-1))+AND(AT$56&lt;'Summary&amp;Assumptions'!$J$31,AT$47&gt;=$FQ293,AT$47&lt;=$FR293)*(('Summary&amp;Assumptions'!$H$25*$C293)*(1+'Summary&amp;Assumptions'!$J$29)^(AT$46-1))</f>
        <v>0</v>
      </c>
      <c r="AP293" s="588">
        <f>AND(AU$55&gt;0,SUM($E293:AO293)&lt;'Summary&amp;Assumptions'!$G$32*$B293,$D293&gt;='Summary&amp;Assumptions'!$D$17,AU$47&gt;=$D293,AU$47&lt;=EDATE($D293,'Summary&amp;Assumptions'!$G$32))*$B293+AND(AU$56&lt;'Summary&amp;Assumptions'!$J$31,AU$47&gt;=$FO293,AU$47&lt;=$FP293)*(('Summary&amp;Assumptions'!$H$25*$C293)*(1+'Summary&amp;Assumptions'!$J$29)^(AU$46-1))+AND(AU$56&lt;'Summary&amp;Assumptions'!$J$31,AU$47&gt;=$FQ293,AU$47&lt;=$FR293)*(('Summary&amp;Assumptions'!$H$25*$C293)*(1+'Summary&amp;Assumptions'!$J$29)^(AU$46-1))</f>
        <v>0</v>
      </c>
      <c r="AQ293" s="588">
        <f>AND(AV$55&gt;0,SUM($E293:AP293)&lt;'Summary&amp;Assumptions'!$G$32*$B293,$D293&gt;='Summary&amp;Assumptions'!$D$17,AV$47&gt;=$D293,AV$47&lt;=EDATE($D293,'Summary&amp;Assumptions'!$G$32))*$B293+AND(AV$56&lt;'Summary&amp;Assumptions'!$J$31,AV$47&gt;=$FO293,AV$47&lt;=$FP293)*(('Summary&amp;Assumptions'!$H$25*$C293)*(1+'Summary&amp;Assumptions'!$J$29)^(AV$46-1))+AND(AV$56&lt;'Summary&amp;Assumptions'!$J$31,AV$47&gt;=$FQ293,AV$47&lt;=$FR293)*(('Summary&amp;Assumptions'!$H$25*$C293)*(1+'Summary&amp;Assumptions'!$J$29)^(AV$46-1))</f>
        <v>0</v>
      </c>
      <c r="AR293" s="588">
        <f>AND(AW$55&gt;0,SUM($E293:AQ293)&lt;'Summary&amp;Assumptions'!$G$32*$B293,$D293&gt;='Summary&amp;Assumptions'!$D$17,AW$47&gt;=$D293,AW$47&lt;=EDATE($D293,'Summary&amp;Assumptions'!$G$32))*$B293+AND(AW$56&lt;'Summary&amp;Assumptions'!$J$31,AW$47&gt;=$FO293,AW$47&lt;=$FP293)*(('Summary&amp;Assumptions'!$H$25*$C293)*(1+'Summary&amp;Assumptions'!$J$29)^(AW$46-1))+AND(AW$56&lt;'Summary&amp;Assumptions'!$J$31,AW$47&gt;=$FQ293,AW$47&lt;=$FR293)*(('Summary&amp;Assumptions'!$H$25*$C293)*(1+'Summary&amp;Assumptions'!$J$29)^(AW$46-1))</f>
        <v>0</v>
      </c>
      <c r="AS293" s="588">
        <f>AND(AX$55&gt;0,SUM($E293:AR293)&lt;'Summary&amp;Assumptions'!$G$32*$B293,$D293&gt;='Summary&amp;Assumptions'!$D$17,AX$47&gt;=$D293,AX$47&lt;=EDATE($D293,'Summary&amp;Assumptions'!$G$32))*$B293+AND(AX$56&lt;'Summary&amp;Assumptions'!$J$31,AX$47&gt;=$FO293,AX$47&lt;=$FP293)*(('Summary&amp;Assumptions'!$H$25*$C293)*(1+'Summary&amp;Assumptions'!$J$29)^(AX$46-1))+AND(AX$56&lt;'Summary&amp;Assumptions'!$J$31,AX$47&gt;=$FQ293,AX$47&lt;=$FR293)*(('Summary&amp;Assumptions'!$H$25*$C293)*(1+'Summary&amp;Assumptions'!$J$29)^(AX$46-1))</f>
        <v>0</v>
      </c>
      <c r="AT293" s="588">
        <f>AND(AY$55&gt;0,SUM($E293:AS293)&lt;'Summary&amp;Assumptions'!$G$32*$B293,$D293&gt;='Summary&amp;Assumptions'!$D$17,AY$47&gt;=$D293,AY$47&lt;=EDATE($D293,'Summary&amp;Assumptions'!$G$32))*$B293+AND(AY$56&lt;'Summary&amp;Assumptions'!$J$31,AY$47&gt;=$FO293,AY$47&lt;=$FP293)*(('Summary&amp;Assumptions'!$H$25*$C293)*(1+'Summary&amp;Assumptions'!$J$29)^(AY$46-1))+AND(AY$56&lt;'Summary&amp;Assumptions'!$J$31,AY$47&gt;=$FQ293,AY$47&lt;=$FR293)*(('Summary&amp;Assumptions'!$H$25*$C293)*(1+'Summary&amp;Assumptions'!$J$29)^(AY$46-1))</f>
        <v>0</v>
      </c>
      <c r="AU293" s="588">
        <f>AND(AZ$55&gt;0,SUM($E293:AT293)&lt;'Summary&amp;Assumptions'!$G$32*$B293,$D293&gt;='Summary&amp;Assumptions'!$D$17,AZ$47&gt;=$D293,AZ$47&lt;=EDATE($D293,'Summary&amp;Assumptions'!$G$32))*$B293+AND(AZ$56&lt;'Summary&amp;Assumptions'!$J$31,AZ$47&gt;=$FO293,AZ$47&lt;=$FP293)*(('Summary&amp;Assumptions'!$H$25*$C293)*(1+'Summary&amp;Assumptions'!$J$29)^(AZ$46-1))+AND(AZ$56&lt;'Summary&amp;Assumptions'!$J$31,AZ$47&gt;=$FQ293,AZ$47&lt;=$FR293)*(('Summary&amp;Assumptions'!$H$25*$C293)*(1+'Summary&amp;Assumptions'!$J$29)^(AZ$46-1))</f>
        <v>0</v>
      </c>
      <c r="AV293" s="588">
        <f>AND(BA$55&gt;0,SUM($E293:AU293)&lt;'Summary&amp;Assumptions'!$G$32*$B293,$D293&gt;='Summary&amp;Assumptions'!$D$17,BA$47&gt;=$D293,BA$47&lt;=EDATE($D293,'Summary&amp;Assumptions'!$G$32))*$B293+AND(BA$56&lt;'Summary&amp;Assumptions'!$J$31,BA$47&gt;=$FO293,BA$47&lt;=$FP293)*(('Summary&amp;Assumptions'!$H$25*$C293)*(1+'Summary&amp;Assumptions'!$J$29)^(BA$46-1))+AND(BA$56&lt;'Summary&amp;Assumptions'!$J$31,BA$47&gt;=$FQ293,BA$47&lt;=$FR293)*(('Summary&amp;Assumptions'!$H$25*$C293)*(1+'Summary&amp;Assumptions'!$J$29)^(BA$46-1))</f>
        <v>0</v>
      </c>
      <c r="AW293" s="588">
        <f>AND(BB$55&gt;0,SUM($E293:AV293)&lt;'Summary&amp;Assumptions'!$G$32*$B293,$D293&gt;='Summary&amp;Assumptions'!$D$17,BB$47&gt;=$D293,BB$47&lt;=EDATE($D293,'Summary&amp;Assumptions'!$G$32))*$B293+AND(BB$56&lt;'Summary&amp;Assumptions'!$J$31,BB$47&gt;=$FO293,BB$47&lt;=$FP293)*(('Summary&amp;Assumptions'!$H$25*$C293)*(1+'Summary&amp;Assumptions'!$J$29)^(BB$46-1))+AND(BB$56&lt;'Summary&amp;Assumptions'!$J$31,BB$47&gt;=$FQ293,BB$47&lt;=$FR293)*(('Summary&amp;Assumptions'!$H$25*$C293)*(1+'Summary&amp;Assumptions'!$J$29)^(BB$46-1))</f>
        <v>0</v>
      </c>
      <c r="AX293" s="588">
        <f>AND(BC$55&gt;0,SUM($E293:AW293)&lt;'Summary&amp;Assumptions'!$G$32*$B293,$D293&gt;='Summary&amp;Assumptions'!$D$17,BC$47&gt;=$D293,BC$47&lt;=EDATE($D293,'Summary&amp;Assumptions'!$G$32))*$B293+AND(BC$56&lt;'Summary&amp;Assumptions'!$J$31,BC$47&gt;=$FO293,BC$47&lt;=$FP293)*(('Summary&amp;Assumptions'!$H$25*$C293)*(1+'Summary&amp;Assumptions'!$J$29)^(BC$46-1))+AND(BC$56&lt;'Summary&amp;Assumptions'!$J$31,BC$47&gt;=$FQ293,BC$47&lt;=$FR293)*(('Summary&amp;Assumptions'!$H$25*$C293)*(1+'Summary&amp;Assumptions'!$J$29)^(BC$46-1))</f>
        <v>0</v>
      </c>
      <c r="AY293" s="588">
        <f>AND(BD$55&gt;0,SUM($E293:AX293)&lt;'Summary&amp;Assumptions'!$G$32*$B293,$D293&gt;='Summary&amp;Assumptions'!$D$17,BD$47&gt;=$D293,BD$47&lt;=EDATE($D293,'Summary&amp;Assumptions'!$G$32))*$B293+AND(BD$56&lt;'Summary&amp;Assumptions'!$J$31,BD$47&gt;=$FO293,BD$47&lt;=$FP293)*(('Summary&amp;Assumptions'!$H$25*$C293)*(1+'Summary&amp;Assumptions'!$J$29)^(BD$46-1))+AND(BD$56&lt;'Summary&amp;Assumptions'!$J$31,BD$47&gt;=$FQ293,BD$47&lt;=$FR293)*(('Summary&amp;Assumptions'!$H$25*$C293)*(1+'Summary&amp;Assumptions'!$J$29)^(BD$46-1))</f>
        <v>0</v>
      </c>
      <c r="AZ293" s="588">
        <f>AND(BE$55&gt;0,SUM($E293:AY293)&lt;'Summary&amp;Assumptions'!$G$32*$B293,$D293&gt;='Summary&amp;Assumptions'!$D$17,BE$47&gt;=$D293,BE$47&lt;=EDATE($D293,'Summary&amp;Assumptions'!$G$32))*$B293+AND(BE$56&lt;'Summary&amp;Assumptions'!$J$31,BE$47&gt;=$FO293,BE$47&lt;=$FP293)*(('Summary&amp;Assumptions'!$H$25*$C293)*(1+'Summary&amp;Assumptions'!$J$29)^(BE$46-1))+AND(BE$56&lt;'Summary&amp;Assumptions'!$J$31,BE$47&gt;=$FQ293,BE$47&lt;=$FR293)*(('Summary&amp;Assumptions'!$H$25*$C293)*(1+'Summary&amp;Assumptions'!$J$29)^(BE$46-1))</f>
        <v>0</v>
      </c>
      <c r="BA293" s="588">
        <f>AND(BF$55&gt;0,SUM($E293:AZ293)&lt;'Summary&amp;Assumptions'!$G$32*$B293,$D293&gt;='Summary&amp;Assumptions'!$D$17,BF$47&gt;=$D293,BF$47&lt;=EDATE($D293,'Summary&amp;Assumptions'!$G$32))*$B293+AND(BF$56&lt;'Summary&amp;Assumptions'!$J$31,BF$47&gt;=$FO293,BF$47&lt;=$FP293)*(('Summary&amp;Assumptions'!$H$25*$C293)*(1+'Summary&amp;Assumptions'!$J$29)^(BF$46-1))+AND(BF$56&lt;'Summary&amp;Assumptions'!$J$31,BF$47&gt;=$FQ293,BF$47&lt;=$FR293)*(('Summary&amp;Assumptions'!$H$25*$C293)*(1+'Summary&amp;Assumptions'!$J$29)^(BF$46-1))</f>
        <v>0</v>
      </c>
      <c r="BB293" s="588">
        <f>AND(BG$55&gt;0,SUM($E293:BA293)&lt;'Summary&amp;Assumptions'!$G$32*$B293,$D293&gt;='Summary&amp;Assumptions'!$D$17,BG$47&gt;=$D293,BG$47&lt;=EDATE($D293,'Summary&amp;Assumptions'!$G$32))*$B293+AND(BG$56&lt;'Summary&amp;Assumptions'!$J$31,BG$47&gt;=$FO293,BG$47&lt;=$FP293)*(('Summary&amp;Assumptions'!$H$25*$C293)*(1+'Summary&amp;Assumptions'!$J$29)^(BG$46-1))+AND(BG$56&lt;'Summary&amp;Assumptions'!$J$31,BG$47&gt;=$FQ293,BG$47&lt;=$FR293)*(('Summary&amp;Assumptions'!$H$25*$C293)*(1+'Summary&amp;Assumptions'!$J$29)^(BG$46-1))</f>
        <v>0</v>
      </c>
      <c r="BC293" s="588">
        <f>AND(BH$55&gt;0,SUM($E293:BB293)&lt;'Summary&amp;Assumptions'!$G$32*$B293,$D293&gt;='Summary&amp;Assumptions'!$D$17,BH$47&gt;=$D293,BH$47&lt;=EDATE($D293,'Summary&amp;Assumptions'!$G$32))*$B293+AND(BH$56&lt;'Summary&amp;Assumptions'!$J$31,BH$47&gt;=$FO293,BH$47&lt;=$FP293)*(('Summary&amp;Assumptions'!$H$25*$C293)*(1+'Summary&amp;Assumptions'!$J$29)^(BH$46-1))+AND(BH$56&lt;'Summary&amp;Assumptions'!$J$31,BH$47&gt;=$FQ293,BH$47&lt;=$FR293)*(('Summary&amp;Assumptions'!$H$25*$C293)*(1+'Summary&amp;Assumptions'!$J$29)^(BH$46-1))</f>
        <v>0</v>
      </c>
      <c r="BD293" s="588">
        <f>AND(BI$55&gt;0,SUM($E293:BC293)&lt;'Summary&amp;Assumptions'!$G$32*$B293,$D293&gt;='Summary&amp;Assumptions'!$D$17,BI$47&gt;=$D293,BI$47&lt;=EDATE($D293,'Summary&amp;Assumptions'!$G$32))*$B293+AND(BI$56&lt;'Summary&amp;Assumptions'!$J$31,BI$47&gt;=$FO293,BI$47&lt;=$FP293)*(('Summary&amp;Assumptions'!$H$25*$C293)*(1+'Summary&amp;Assumptions'!$J$29)^(BI$46-1))+AND(BI$56&lt;'Summary&amp;Assumptions'!$J$31,BI$47&gt;=$FQ293,BI$47&lt;=$FR293)*(('Summary&amp;Assumptions'!$H$25*$C293)*(1+'Summary&amp;Assumptions'!$J$29)^(BI$46-1))</f>
        <v>0</v>
      </c>
      <c r="BE293" s="588">
        <f>AND(BJ$55&gt;0,SUM($E293:BD293)&lt;'Summary&amp;Assumptions'!$G$32*$B293,$D293&gt;='Summary&amp;Assumptions'!$D$17,BJ$47&gt;=$D293,BJ$47&lt;=EDATE($D293,'Summary&amp;Assumptions'!$G$32))*$B293+AND(BJ$56&lt;'Summary&amp;Assumptions'!$J$31,BJ$47&gt;=$FO293,BJ$47&lt;=$FP293)*(('Summary&amp;Assumptions'!$H$25*$C293)*(1+'Summary&amp;Assumptions'!$J$29)^(BJ$46-1))+AND(BJ$56&lt;'Summary&amp;Assumptions'!$J$31,BJ$47&gt;=$FQ293,BJ$47&lt;=$FR293)*(('Summary&amp;Assumptions'!$H$25*$C293)*(1+'Summary&amp;Assumptions'!$J$29)^(BJ$46-1))</f>
        <v>0</v>
      </c>
      <c r="BF293" s="588">
        <f>AND(BK$55&gt;0,SUM($E293:BE293)&lt;'Summary&amp;Assumptions'!$G$32*$B293,$D293&gt;='Summary&amp;Assumptions'!$D$17,BK$47&gt;=$D293,BK$47&lt;=EDATE($D293,'Summary&amp;Assumptions'!$G$32))*$B293+AND(BK$56&lt;'Summary&amp;Assumptions'!$J$31,BK$47&gt;=$FO293,BK$47&lt;=$FP293)*(('Summary&amp;Assumptions'!$H$25*$C293)*(1+'Summary&amp;Assumptions'!$J$29)^(BK$46-1))+AND(BK$56&lt;'Summary&amp;Assumptions'!$J$31,BK$47&gt;=$FQ293,BK$47&lt;=$FR293)*(('Summary&amp;Assumptions'!$H$25*$C293)*(1+'Summary&amp;Assumptions'!$J$29)^(BK$46-1))</f>
        <v>0</v>
      </c>
      <c r="BG293" s="588">
        <f>AND(BL$55&gt;0,SUM($E293:BF293)&lt;'Summary&amp;Assumptions'!$G$32*$B293,$D293&gt;='Summary&amp;Assumptions'!$D$17,BL$47&gt;=$D293,BL$47&lt;=EDATE($D293,'Summary&amp;Assumptions'!$G$32))*$B293+AND(BL$56&lt;'Summary&amp;Assumptions'!$J$31,BL$47&gt;=$FO293,BL$47&lt;=$FP293)*(('Summary&amp;Assumptions'!$H$25*$C293)*(1+'Summary&amp;Assumptions'!$J$29)^(BL$46-1))+AND(BL$56&lt;'Summary&amp;Assumptions'!$J$31,BL$47&gt;=$FQ293,BL$47&lt;=$FR293)*(('Summary&amp;Assumptions'!$H$25*$C293)*(1+'Summary&amp;Assumptions'!$J$29)^(BL$46-1))</f>
        <v>0</v>
      </c>
      <c r="BH293" s="588">
        <f>AND(BM$55&gt;0,SUM($E293:BG293)&lt;'Summary&amp;Assumptions'!$G$32*$B293,$D293&gt;='Summary&amp;Assumptions'!$D$17,BM$47&gt;=$D293,BM$47&lt;=EDATE($D293,'Summary&amp;Assumptions'!$G$32))*$B293+AND(BM$56&lt;'Summary&amp;Assumptions'!$J$31,BM$47&gt;=$FO293,BM$47&lt;=$FP293)*(('Summary&amp;Assumptions'!$H$25*$C293)*(1+'Summary&amp;Assumptions'!$J$29)^(BM$46-1))+AND(BM$56&lt;'Summary&amp;Assumptions'!$J$31,BM$47&gt;=$FQ293,BM$47&lt;=$FR293)*(('Summary&amp;Assumptions'!$H$25*$C293)*(1+'Summary&amp;Assumptions'!$J$29)^(BM$46-1))</f>
        <v>0</v>
      </c>
      <c r="BI293" s="588">
        <f>AND(BN$55&gt;0,SUM($E293:BH293)&lt;'Summary&amp;Assumptions'!$G$32*$B293,$D293&gt;='Summary&amp;Assumptions'!$D$17,BN$47&gt;=$D293,BN$47&lt;=EDATE($D293,'Summary&amp;Assumptions'!$G$32))*$B293+AND(BN$56&lt;'Summary&amp;Assumptions'!$J$31,BN$47&gt;=$FO293,BN$47&lt;=$FP293)*(('Summary&amp;Assumptions'!$H$25*$C293)*(1+'Summary&amp;Assumptions'!$J$29)^(BN$46-1))+AND(BN$56&lt;'Summary&amp;Assumptions'!$J$31,BN$47&gt;=$FQ293,BN$47&lt;=$FR293)*(('Summary&amp;Assumptions'!$H$25*$C293)*(1+'Summary&amp;Assumptions'!$J$29)^(BN$46-1))</f>
        <v>0</v>
      </c>
      <c r="BJ293" s="588">
        <f>AND(BO$55&gt;0,SUM($E293:BI293)&lt;'Summary&amp;Assumptions'!$G$32*$B293,$D293&gt;='Summary&amp;Assumptions'!$D$17,BO$47&gt;=$D293,BO$47&lt;=EDATE($D293,'Summary&amp;Assumptions'!$G$32))*$B293+AND(BO$56&lt;'Summary&amp;Assumptions'!$J$31,BO$47&gt;=$FO293,BO$47&lt;=$FP293)*(('Summary&amp;Assumptions'!$H$25*$C293)*(1+'Summary&amp;Assumptions'!$J$29)^(BO$46-1))+AND(BO$56&lt;'Summary&amp;Assumptions'!$J$31,BO$47&gt;=$FQ293,BO$47&lt;=$FR293)*(('Summary&amp;Assumptions'!$H$25*$C293)*(1+'Summary&amp;Assumptions'!$J$29)^(BO$46-1))</f>
        <v>0</v>
      </c>
      <c r="BK293" s="588">
        <f>AND(BP$55&gt;0,SUM($E293:BJ293)&lt;'Summary&amp;Assumptions'!$G$32*$B293,$D293&gt;='Summary&amp;Assumptions'!$D$17,BP$47&gt;=$D293,BP$47&lt;=EDATE($D293,'Summary&amp;Assumptions'!$G$32))*$B293+AND(BP$56&lt;'Summary&amp;Assumptions'!$J$31,BP$47&gt;=$FO293,BP$47&lt;=$FP293)*(('Summary&amp;Assumptions'!$H$25*$C293)*(1+'Summary&amp;Assumptions'!$J$29)^(BP$46-1))+AND(BP$56&lt;'Summary&amp;Assumptions'!$J$31,BP$47&gt;=$FQ293,BP$47&lt;=$FR293)*(('Summary&amp;Assumptions'!$H$25*$C293)*(1+'Summary&amp;Assumptions'!$J$29)^(BP$46-1))</f>
        <v>0</v>
      </c>
      <c r="BL293" s="588">
        <f>AND(BQ$55&gt;0,SUM($E293:BK293)&lt;'Summary&amp;Assumptions'!$G$32*$B293,$D293&gt;='Summary&amp;Assumptions'!$D$17,BQ$47&gt;=$D293,BQ$47&lt;=EDATE($D293,'Summary&amp;Assumptions'!$G$32))*$B293+AND(BQ$56&lt;'Summary&amp;Assumptions'!$J$31,BQ$47&gt;=$FO293,BQ$47&lt;=$FP293)*(('Summary&amp;Assumptions'!$H$25*$C293)*(1+'Summary&amp;Assumptions'!$J$29)^(BQ$46-1))+AND(BQ$56&lt;'Summary&amp;Assumptions'!$J$31,BQ$47&gt;=$FQ293,BQ$47&lt;=$FR293)*(('Summary&amp;Assumptions'!$H$25*$C293)*(1+'Summary&amp;Assumptions'!$J$29)^(BQ$46-1))</f>
        <v>0</v>
      </c>
      <c r="BM293" s="588">
        <f>AND(BR$55&gt;0,SUM($E293:BL293)&lt;'Summary&amp;Assumptions'!$G$32*$B293,$D293&gt;='Summary&amp;Assumptions'!$D$17,BR$47&gt;=$D293,BR$47&lt;=EDATE($D293,'Summary&amp;Assumptions'!$G$32))*$B293+AND(BR$56&lt;'Summary&amp;Assumptions'!$J$31,BR$47&gt;=$FO293,BR$47&lt;=$FP293)*(('Summary&amp;Assumptions'!$H$25*$C293)*(1+'Summary&amp;Assumptions'!$J$29)^(BR$46-1))+AND(BR$56&lt;'Summary&amp;Assumptions'!$J$31,BR$47&gt;=$FQ293,BR$47&lt;=$FR293)*(('Summary&amp;Assumptions'!$H$25*$C293)*(1+'Summary&amp;Assumptions'!$J$29)^(BR$46-1))</f>
        <v>0</v>
      </c>
      <c r="BN293" s="588">
        <f>AND(BS$55&gt;0,SUM($E293:BM293)&lt;'Summary&amp;Assumptions'!$G$32*$B293,$D293&gt;='Summary&amp;Assumptions'!$D$17,BS$47&gt;=$D293,BS$47&lt;=EDATE($D293,'Summary&amp;Assumptions'!$G$32))*$B293+AND(BS$56&lt;'Summary&amp;Assumptions'!$J$31,BS$47&gt;=$FO293,BS$47&lt;=$FP293)*(('Summary&amp;Assumptions'!$H$25*$C293)*(1+'Summary&amp;Assumptions'!$J$29)^(BS$46-1))+AND(BS$56&lt;'Summary&amp;Assumptions'!$J$31,BS$47&gt;=$FQ293,BS$47&lt;=$FR293)*(('Summary&amp;Assumptions'!$H$25*$C293)*(1+'Summary&amp;Assumptions'!$J$29)^(BS$46-1))</f>
        <v>0</v>
      </c>
      <c r="BO293" s="588">
        <f>AND(BT$55&gt;0,SUM($E293:BN293)&lt;'Summary&amp;Assumptions'!$G$32*$B293,$D293&gt;='Summary&amp;Assumptions'!$D$17,BT$47&gt;=$D293,BT$47&lt;=EDATE($D293,'Summary&amp;Assumptions'!$G$32))*$B293+AND(BT$56&lt;'Summary&amp;Assumptions'!$J$31,BT$47&gt;=$FO293,BT$47&lt;=$FP293)*(('Summary&amp;Assumptions'!$H$25*$C293)*(1+'Summary&amp;Assumptions'!$J$29)^(BT$46-1))+AND(BT$56&lt;'Summary&amp;Assumptions'!$J$31,BT$47&gt;=$FQ293,BT$47&lt;=$FR293)*(('Summary&amp;Assumptions'!$H$25*$C293)*(1+'Summary&amp;Assumptions'!$J$29)^(BT$46-1))</f>
        <v>0</v>
      </c>
      <c r="BP293" s="588">
        <f>AND(BU$55&gt;0,SUM($E293:BO293)&lt;'Summary&amp;Assumptions'!$G$32*$B293,$D293&gt;='Summary&amp;Assumptions'!$D$17,BU$47&gt;=$D293,BU$47&lt;=EDATE($D293,'Summary&amp;Assumptions'!$G$32))*$B293+AND(BU$56&lt;'Summary&amp;Assumptions'!$J$31,BU$47&gt;=$FO293,BU$47&lt;=$FP293)*(('Summary&amp;Assumptions'!$H$25*$C293)*(1+'Summary&amp;Assumptions'!$J$29)^(BU$46-1))+AND(BU$56&lt;'Summary&amp;Assumptions'!$J$31,BU$47&gt;=$FQ293,BU$47&lt;=$FR293)*(('Summary&amp;Assumptions'!$H$25*$C293)*(1+'Summary&amp;Assumptions'!$J$29)^(BU$46-1))</f>
        <v>0</v>
      </c>
      <c r="BQ293" s="588">
        <f>AND(BV$55&gt;0,SUM($E293:BP293)&lt;'Summary&amp;Assumptions'!$G$32*$B293,$D293&gt;='Summary&amp;Assumptions'!$D$17,BV$47&gt;=$D293,BV$47&lt;=EDATE($D293,'Summary&amp;Assumptions'!$G$32))*$B293+AND(BV$56&lt;'Summary&amp;Assumptions'!$J$31,BV$47&gt;=$FO293,BV$47&lt;=$FP293)*(('Summary&amp;Assumptions'!$H$25*$C293)*(1+'Summary&amp;Assumptions'!$J$29)^(BV$46-1))+AND(BV$56&lt;'Summary&amp;Assumptions'!$J$31,BV$47&gt;=$FQ293,BV$47&lt;=$FR293)*(('Summary&amp;Assumptions'!$H$25*$C293)*(1+'Summary&amp;Assumptions'!$J$29)^(BV$46-1))</f>
        <v>0</v>
      </c>
      <c r="BR293" s="588">
        <f>AND(BW$55&gt;0,SUM($E293:BQ293)&lt;'Summary&amp;Assumptions'!$G$32*$B293,$D293&gt;='Summary&amp;Assumptions'!$D$17,BW$47&gt;=$D293,BW$47&lt;=EDATE($D293,'Summary&amp;Assumptions'!$G$32))*$B293+AND(BW$56&lt;'Summary&amp;Assumptions'!$J$31,BW$47&gt;=$FO293,BW$47&lt;=$FP293)*(('Summary&amp;Assumptions'!$H$25*$C293)*(1+'Summary&amp;Assumptions'!$J$29)^(BW$46-1))+AND(BW$56&lt;'Summary&amp;Assumptions'!$J$31,BW$47&gt;=$FQ293,BW$47&lt;=$FR293)*(('Summary&amp;Assumptions'!$H$25*$C293)*(1+'Summary&amp;Assumptions'!$J$29)^(BW$46-1))</f>
        <v>0</v>
      </c>
      <c r="BS293" s="588">
        <f>AND(BX$55&gt;0,SUM($E293:BR293)&lt;'Summary&amp;Assumptions'!$G$32*$B293,$D293&gt;='Summary&amp;Assumptions'!$D$17,BX$47&gt;=$D293,BX$47&lt;=EDATE($D293,'Summary&amp;Assumptions'!$G$32))*$B293+AND(BX$56&lt;'Summary&amp;Assumptions'!$J$31,BX$47&gt;=$FO293,BX$47&lt;=$FP293)*(('Summary&amp;Assumptions'!$H$25*$C293)*(1+'Summary&amp;Assumptions'!$J$29)^(BX$46-1))+AND(BX$56&lt;'Summary&amp;Assumptions'!$J$31,BX$47&gt;=$FQ293,BX$47&lt;=$FR293)*(('Summary&amp;Assumptions'!$H$25*$C293)*(1+'Summary&amp;Assumptions'!$J$29)^(BX$46-1))</f>
        <v>0</v>
      </c>
      <c r="BT293" s="588">
        <f>AND(BY$55&gt;0,SUM($E293:BS293)&lt;'Summary&amp;Assumptions'!$G$32*$B293,$D293&gt;='Summary&amp;Assumptions'!$D$17,BY$47&gt;=$D293,BY$47&lt;=EDATE($D293,'Summary&amp;Assumptions'!$G$32))*$B293+AND(BY$56&lt;'Summary&amp;Assumptions'!$J$31,BY$47&gt;=$FO293,BY$47&lt;=$FP293)*(('Summary&amp;Assumptions'!$H$25*$C293)*(1+'Summary&amp;Assumptions'!$J$29)^(BY$46-1))+AND(BY$56&lt;'Summary&amp;Assumptions'!$J$31,BY$47&gt;=$FQ293,BY$47&lt;=$FR293)*(('Summary&amp;Assumptions'!$H$25*$C293)*(1+'Summary&amp;Assumptions'!$J$29)^(BY$46-1))</f>
        <v>0</v>
      </c>
      <c r="BU293" s="588">
        <f>AND(BZ$55&gt;0,SUM($E293:BT293)&lt;'Summary&amp;Assumptions'!$G$32*$B293,$D293&gt;='Summary&amp;Assumptions'!$D$17,BZ$47&gt;=$D293,BZ$47&lt;=EDATE($D293,'Summary&amp;Assumptions'!$G$32))*$B293+AND(BZ$56&lt;'Summary&amp;Assumptions'!$J$31,BZ$47&gt;=$FO293,BZ$47&lt;=$FP293)*(('Summary&amp;Assumptions'!$H$25*$C293)*(1+'Summary&amp;Assumptions'!$J$29)^(BZ$46-1))+AND(BZ$56&lt;'Summary&amp;Assumptions'!$J$31,BZ$47&gt;=$FQ293,BZ$47&lt;=$FR293)*(('Summary&amp;Assumptions'!$H$25*$C293)*(1+'Summary&amp;Assumptions'!$J$29)^(BZ$46-1))</f>
        <v>0</v>
      </c>
      <c r="BV293" s="588">
        <f>AND(CA$55&gt;0,SUM($E293:BU293)&lt;'Summary&amp;Assumptions'!$G$32*$B293,$D293&gt;='Summary&amp;Assumptions'!$D$17,CA$47&gt;=$D293,CA$47&lt;=EDATE($D293,'Summary&amp;Assumptions'!$G$32))*$B293+AND(CA$56&lt;'Summary&amp;Assumptions'!$J$31,CA$47&gt;=$FO293,CA$47&lt;=$FP293)*(('Summary&amp;Assumptions'!$H$25*$C293)*(1+'Summary&amp;Assumptions'!$J$29)^(CA$46-1))+AND(CA$56&lt;'Summary&amp;Assumptions'!$J$31,CA$47&gt;=$FQ293,CA$47&lt;=$FR293)*(('Summary&amp;Assumptions'!$H$25*$C293)*(1+'Summary&amp;Assumptions'!$J$29)^(CA$46-1))</f>
        <v>0</v>
      </c>
      <c r="BW293" s="588">
        <f>AND(CB$55&gt;0,SUM($E293:BV293)&lt;'Summary&amp;Assumptions'!$G$32*$B293,$D293&gt;='Summary&amp;Assumptions'!$D$17,CB$47&gt;=$D293,CB$47&lt;=EDATE($D293,'Summary&amp;Assumptions'!$G$32))*$B293+AND(CB$56&lt;'Summary&amp;Assumptions'!$J$31,CB$47&gt;=$FO293,CB$47&lt;=$FP293)*(('Summary&amp;Assumptions'!$H$25*$C293)*(1+'Summary&amp;Assumptions'!$J$29)^(CB$46-1))+AND(CB$56&lt;'Summary&amp;Assumptions'!$J$31,CB$47&gt;=$FQ293,CB$47&lt;=$FR293)*(('Summary&amp;Assumptions'!$H$25*$C293)*(1+'Summary&amp;Assumptions'!$J$29)^(CB$46-1))</f>
        <v>0</v>
      </c>
      <c r="BX293" s="588">
        <f>AND(CC$55&gt;0,SUM($E293:BW293)&lt;'Summary&amp;Assumptions'!$G$32*$B293,$D293&gt;='Summary&amp;Assumptions'!$D$17,CC$47&gt;=$D293,CC$47&lt;=EDATE($D293,'Summary&amp;Assumptions'!$G$32))*$B293+AND(CC$56&lt;'Summary&amp;Assumptions'!$J$31,CC$47&gt;=$FO293,CC$47&lt;=$FP293)*(('Summary&amp;Assumptions'!$H$25*$C293)*(1+'Summary&amp;Assumptions'!$J$29)^(CC$46-1))+AND(CC$56&lt;'Summary&amp;Assumptions'!$J$31,CC$47&gt;=$FQ293,CC$47&lt;=$FR293)*(('Summary&amp;Assumptions'!$H$25*$C293)*(1+'Summary&amp;Assumptions'!$J$29)^(CC$46-1))</f>
        <v>0</v>
      </c>
      <c r="BY293" s="588">
        <f>AND(CD$55&gt;0,SUM($E293:BX293)&lt;'Summary&amp;Assumptions'!$G$32*$B293,$D293&gt;='Summary&amp;Assumptions'!$D$17,CD$47&gt;=$D293,CD$47&lt;=EDATE($D293,'Summary&amp;Assumptions'!$G$32))*$B293+AND(CD$56&lt;'Summary&amp;Assumptions'!$J$31,CD$47&gt;=$FO293,CD$47&lt;=$FP293)*(('Summary&amp;Assumptions'!$H$25*$C293)*(1+'Summary&amp;Assumptions'!$J$29)^(CD$46-1))+AND(CD$56&lt;'Summary&amp;Assumptions'!$J$31,CD$47&gt;=$FQ293,CD$47&lt;=$FR293)*(('Summary&amp;Assumptions'!$H$25*$C293)*(1+'Summary&amp;Assumptions'!$J$29)^(CD$46-1))</f>
        <v>0</v>
      </c>
      <c r="BZ293" s="588">
        <f>AND(CE$55&gt;0,SUM($E293:BY293)&lt;'Summary&amp;Assumptions'!$G$32*$B293,$D293&gt;='Summary&amp;Assumptions'!$D$17,CE$47&gt;=$D293,CE$47&lt;=EDATE($D293,'Summary&amp;Assumptions'!$G$32))*$B293+AND(CE$56&lt;'Summary&amp;Assumptions'!$J$31,CE$47&gt;=$FO293,CE$47&lt;=$FP293)*(('Summary&amp;Assumptions'!$H$25*$C293)*(1+'Summary&amp;Assumptions'!$J$29)^(CE$46-1))+AND(CE$56&lt;'Summary&amp;Assumptions'!$J$31,CE$47&gt;=$FQ293,CE$47&lt;=$FR293)*(('Summary&amp;Assumptions'!$H$25*$C293)*(1+'Summary&amp;Assumptions'!$J$29)^(CE$46-1))</f>
        <v>0</v>
      </c>
      <c r="CA293" s="588">
        <f>AND(CF$55&gt;0,SUM($E293:BZ293)&lt;'Summary&amp;Assumptions'!$G$32*$B293,$D293&gt;='Summary&amp;Assumptions'!$D$17,CF$47&gt;=$D293,CF$47&lt;=EDATE($D293,'Summary&amp;Assumptions'!$G$32))*$B293+AND(CF$56&lt;'Summary&amp;Assumptions'!$J$31,CF$47&gt;=$FO293,CF$47&lt;=$FP293)*(('Summary&amp;Assumptions'!$H$25*$C293)*(1+'Summary&amp;Assumptions'!$J$29)^(CF$46-1))+AND(CF$56&lt;'Summary&amp;Assumptions'!$J$31,CF$47&gt;=$FQ293,CF$47&lt;=$FR293)*(('Summary&amp;Assumptions'!$H$25*$C293)*(1+'Summary&amp;Assumptions'!$J$29)^(CF$46-1))</f>
        <v>0</v>
      </c>
      <c r="CB293" s="588">
        <f>AND(CG$55&gt;0,SUM($E293:CA293)&lt;'Summary&amp;Assumptions'!$G$32*$B293,$D293&gt;='Summary&amp;Assumptions'!$D$17,CG$47&gt;=$D293,CG$47&lt;=EDATE($D293,'Summary&amp;Assumptions'!$G$32))*$B293+AND(CG$56&lt;'Summary&amp;Assumptions'!$J$31,CG$47&gt;=$FO293,CG$47&lt;=$FP293)*(('Summary&amp;Assumptions'!$H$25*$C293)*(1+'Summary&amp;Assumptions'!$J$29)^(CG$46-1))+AND(CG$56&lt;'Summary&amp;Assumptions'!$J$31,CG$47&gt;=$FQ293,CG$47&lt;=$FR293)*(('Summary&amp;Assumptions'!$H$25*$C293)*(1+'Summary&amp;Assumptions'!$J$29)^(CG$46-1))</f>
        <v>0</v>
      </c>
      <c r="CC293" s="588">
        <f>AND(CH$55&gt;0,SUM($E293:CB293)&lt;'Summary&amp;Assumptions'!$G$32*$B293,$D293&gt;='Summary&amp;Assumptions'!$D$17,CH$47&gt;=$D293,CH$47&lt;=EDATE($D293,'Summary&amp;Assumptions'!$G$32))*$B293+AND(CH$56&lt;'Summary&amp;Assumptions'!$J$31,CH$47&gt;=$FO293,CH$47&lt;=$FP293)*(('Summary&amp;Assumptions'!$H$25*$C293)*(1+'Summary&amp;Assumptions'!$J$29)^(CH$46-1))+AND(CH$56&lt;'Summary&amp;Assumptions'!$J$31,CH$47&gt;=$FQ293,CH$47&lt;=$FR293)*(('Summary&amp;Assumptions'!$H$25*$C293)*(1+'Summary&amp;Assumptions'!$J$29)^(CH$46-1))</f>
        <v>0</v>
      </c>
      <c r="CD293" s="588">
        <f>AND(CI$55&gt;0,SUM($E293:CC293)&lt;'Summary&amp;Assumptions'!$G$32*$B293,$D293&gt;='Summary&amp;Assumptions'!$D$17,CI$47&gt;=$D293,CI$47&lt;=EDATE($D293,'Summary&amp;Assumptions'!$G$32))*$B293+AND(CI$56&lt;'Summary&amp;Assumptions'!$J$31,CI$47&gt;=$FO293,CI$47&lt;=$FP293)*(('Summary&amp;Assumptions'!$H$25*$C293)*(1+'Summary&amp;Assumptions'!$J$29)^(CI$46-1))+AND(CI$56&lt;'Summary&amp;Assumptions'!$J$31,CI$47&gt;=$FQ293,CI$47&lt;=$FR293)*(('Summary&amp;Assumptions'!$H$25*$C293)*(1+'Summary&amp;Assumptions'!$J$29)^(CI$46-1))</f>
        <v>0</v>
      </c>
      <c r="CE293" s="588">
        <f>AND(CJ$55&gt;0,SUM($E293:CD293)&lt;'Summary&amp;Assumptions'!$G$32*$B293,$D293&gt;='Summary&amp;Assumptions'!$D$17,CJ$47&gt;=$D293,CJ$47&lt;=EDATE($D293,'Summary&amp;Assumptions'!$G$32))*$B293+AND(CJ$56&lt;'Summary&amp;Assumptions'!$J$31,CJ$47&gt;=$FO293,CJ$47&lt;=$FP293)*(('Summary&amp;Assumptions'!$H$25*$C293)*(1+'Summary&amp;Assumptions'!$J$29)^(CJ$46-1))+AND(CJ$56&lt;'Summary&amp;Assumptions'!$J$31,CJ$47&gt;=$FQ293,CJ$47&lt;=$FR293)*(('Summary&amp;Assumptions'!$H$25*$C293)*(1+'Summary&amp;Assumptions'!$J$29)^(CJ$46-1))</f>
        <v>0</v>
      </c>
      <c r="CF293" s="588">
        <f>AND(CK$55&gt;0,SUM($E293:CE293)&lt;'Summary&amp;Assumptions'!$G$32*$B293,$D293&gt;='Summary&amp;Assumptions'!$D$17,CK$47&gt;=$D293,CK$47&lt;=EDATE($D293,'Summary&amp;Assumptions'!$G$32))*$B293+AND(CK$56&lt;'Summary&amp;Assumptions'!$J$31,CK$47&gt;=$FO293,CK$47&lt;=$FP293)*(('Summary&amp;Assumptions'!$H$25*$C293)*(1+'Summary&amp;Assumptions'!$J$29)^(CK$46-1))+AND(CK$56&lt;'Summary&amp;Assumptions'!$J$31,CK$47&gt;=$FQ293,CK$47&lt;=$FR293)*(('Summary&amp;Assumptions'!$H$25*$C293)*(1+'Summary&amp;Assumptions'!$J$29)^(CK$46-1))</f>
        <v>0</v>
      </c>
      <c r="CG293" s="588">
        <f>AND(CL$55&gt;0,SUM($E293:CF293)&lt;'Summary&amp;Assumptions'!$G$32*$B293,$D293&gt;='Summary&amp;Assumptions'!$D$17,CL$47&gt;=$D293,CL$47&lt;=EDATE($D293,'Summary&amp;Assumptions'!$G$32))*$B293+AND(CL$56&lt;'Summary&amp;Assumptions'!$J$31,CL$47&gt;=$FO293,CL$47&lt;=$FP293)*(('Summary&amp;Assumptions'!$H$25*$C293)*(1+'Summary&amp;Assumptions'!$J$29)^(CL$46-1))+AND(CL$56&lt;'Summary&amp;Assumptions'!$J$31,CL$47&gt;=$FQ293,CL$47&lt;=$FR293)*(('Summary&amp;Assumptions'!$H$25*$C293)*(1+'Summary&amp;Assumptions'!$J$29)^(CL$46-1))</f>
        <v>0</v>
      </c>
      <c r="CH293" s="588">
        <f>AND(CM$55&gt;0,SUM($E293:CG293)&lt;'Summary&amp;Assumptions'!$G$32*$B293,$D293&gt;='Summary&amp;Assumptions'!$D$17,CM$47&gt;=$D293,CM$47&lt;=EDATE($D293,'Summary&amp;Assumptions'!$G$32))*$B293+AND(CM$56&lt;'Summary&amp;Assumptions'!$J$31,CM$47&gt;=$FO293,CM$47&lt;=$FP293)*(('Summary&amp;Assumptions'!$H$25*$C293)*(1+'Summary&amp;Assumptions'!$J$29)^(CM$46-1))+AND(CM$56&lt;'Summary&amp;Assumptions'!$J$31,CM$47&gt;=$FQ293,CM$47&lt;=$FR293)*(('Summary&amp;Assumptions'!$H$25*$C293)*(1+'Summary&amp;Assumptions'!$J$29)^(CM$46-1))</f>
        <v>0</v>
      </c>
      <c r="CI293" s="588">
        <f>AND(CN$55&gt;0,SUM($E293:CH293)&lt;'Summary&amp;Assumptions'!$G$32*$B293,$D293&gt;='Summary&amp;Assumptions'!$D$17,CN$47&gt;=$D293,CN$47&lt;=EDATE($D293,'Summary&amp;Assumptions'!$G$32))*$B293+AND(CN$56&lt;'Summary&amp;Assumptions'!$J$31,CN$47&gt;=$FO293,CN$47&lt;=$FP293)*(('Summary&amp;Assumptions'!$H$25*$C293)*(1+'Summary&amp;Assumptions'!$J$29)^(CN$46-1))+AND(CN$56&lt;'Summary&amp;Assumptions'!$J$31,CN$47&gt;=$FQ293,CN$47&lt;=$FR293)*(('Summary&amp;Assumptions'!$H$25*$C293)*(1+'Summary&amp;Assumptions'!$J$29)^(CN$46-1))</f>
        <v>0</v>
      </c>
      <c r="CJ293" s="588">
        <f>AND(CO$55&gt;0,SUM($E293:CI293)&lt;'Summary&amp;Assumptions'!$G$32*$B293,$D293&gt;='Summary&amp;Assumptions'!$D$17,CO$47&gt;=$D293,CO$47&lt;=EDATE($D293,'Summary&amp;Assumptions'!$G$32))*$B293+AND(CO$56&lt;'Summary&amp;Assumptions'!$J$31,CO$47&gt;=$FO293,CO$47&lt;=$FP293)*(('Summary&amp;Assumptions'!$H$25*$C293)*(1+'Summary&amp;Assumptions'!$J$29)^(CO$46-1))+AND(CO$56&lt;'Summary&amp;Assumptions'!$J$31,CO$47&gt;=$FQ293,CO$47&lt;=$FR293)*(('Summary&amp;Assumptions'!$H$25*$C293)*(1+'Summary&amp;Assumptions'!$J$29)^(CO$46-1))</f>
        <v>0</v>
      </c>
      <c r="CK293" s="588">
        <f>AND(CP$55&gt;0,SUM($E293:CJ293)&lt;'Summary&amp;Assumptions'!$G$32*$B293,$D293&gt;='Summary&amp;Assumptions'!$D$17,CP$47&gt;=$D293,CP$47&lt;=EDATE($D293,'Summary&amp;Assumptions'!$G$32))*$B293+AND(CP$56&lt;'Summary&amp;Assumptions'!$J$31,CP$47&gt;=$FO293,CP$47&lt;=$FP293)*(('Summary&amp;Assumptions'!$H$25*$C293)*(1+'Summary&amp;Assumptions'!$J$29)^(CP$46-1))+AND(CP$56&lt;'Summary&amp;Assumptions'!$J$31,CP$47&gt;=$FQ293,CP$47&lt;=$FR293)*(('Summary&amp;Assumptions'!$H$25*$C293)*(1+'Summary&amp;Assumptions'!$J$29)^(CP$46-1))</f>
        <v>0</v>
      </c>
      <c r="CL293" s="588">
        <f>AND(CQ$55&gt;0,SUM($E293:CK293)&lt;'Summary&amp;Assumptions'!$G$32*$B293,$D293&gt;='Summary&amp;Assumptions'!$D$17,CQ$47&gt;=$D293,CQ$47&lt;=EDATE($D293,'Summary&amp;Assumptions'!$G$32))*$B293+AND(CQ$56&lt;'Summary&amp;Assumptions'!$J$31,CQ$47&gt;=$FO293,CQ$47&lt;=$FP293)*(('Summary&amp;Assumptions'!$H$25*$C293)*(1+'Summary&amp;Assumptions'!$J$29)^(CQ$46-1))+AND(CQ$56&lt;'Summary&amp;Assumptions'!$J$31,CQ$47&gt;=$FQ293,CQ$47&lt;=$FR293)*(('Summary&amp;Assumptions'!$H$25*$C293)*(1+'Summary&amp;Assumptions'!$J$29)^(CQ$46-1))</f>
        <v>0</v>
      </c>
      <c r="CM293" s="588">
        <f>AND(CR$55&gt;0,SUM($E293:CL293)&lt;'Summary&amp;Assumptions'!$G$32*$B293,$D293&gt;='Summary&amp;Assumptions'!$D$17,CR$47&gt;=$D293,CR$47&lt;=EDATE($D293,'Summary&amp;Assumptions'!$G$32))*$B293+AND(CR$56&lt;'Summary&amp;Assumptions'!$J$31,CR$47&gt;=$FO293,CR$47&lt;=$FP293)*(('Summary&amp;Assumptions'!$H$25*$C293)*(1+'Summary&amp;Assumptions'!$J$29)^(CR$46-1))+AND(CR$56&lt;'Summary&amp;Assumptions'!$J$31,CR$47&gt;=$FQ293,CR$47&lt;=$FR293)*(('Summary&amp;Assumptions'!$H$25*$C293)*(1+'Summary&amp;Assumptions'!$J$29)^(CR$46-1))</f>
        <v>0</v>
      </c>
      <c r="CN293" s="588">
        <f>AND(CS$55&gt;0,SUM($E293:CM293)&lt;'Summary&amp;Assumptions'!$G$32*$B293,$D293&gt;='Summary&amp;Assumptions'!$D$17,CS$47&gt;=$D293,CS$47&lt;=EDATE($D293,'Summary&amp;Assumptions'!$G$32))*$B293+AND(CS$56&lt;'Summary&amp;Assumptions'!$J$31,CS$47&gt;=$FO293,CS$47&lt;=$FP293)*(('Summary&amp;Assumptions'!$H$25*$C293)*(1+'Summary&amp;Assumptions'!$J$29)^(CS$46-1))+AND(CS$56&lt;'Summary&amp;Assumptions'!$J$31,CS$47&gt;=$FQ293,CS$47&lt;=$FR293)*(('Summary&amp;Assumptions'!$H$25*$C293)*(1+'Summary&amp;Assumptions'!$J$29)^(CS$46-1))</f>
        <v>0</v>
      </c>
      <c r="CO293" s="588">
        <f>AND(CT$55&gt;0,SUM($E293:CN293)&lt;'Summary&amp;Assumptions'!$G$32*$B293,$D293&gt;='Summary&amp;Assumptions'!$D$17,CT$47&gt;=$D293,CT$47&lt;=EDATE($D293,'Summary&amp;Assumptions'!$G$32))*$B293+AND(CT$56&lt;'Summary&amp;Assumptions'!$J$31,CT$47&gt;=$FO293,CT$47&lt;=$FP293)*(('Summary&amp;Assumptions'!$H$25*$C293)*(1+'Summary&amp;Assumptions'!$J$29)^(CT$46-1))+AND(CT$56&lt;'Summary&amp;Assumptions'!$J$31,CT$47&gt;=$FQ293,CT$47&lt;=$FR293)*(('Summary&amp;Assumptions'!$H$25*$C293)*(1+'Summary&amp;Assumptions'!$J$29)^(CT$46-1))</f>
        <v>0</v>
      </c>
      <c r="CP293" s="588">
        <f>AND(CU$55&gt;0,SUM($E293:CO293)&lt;'Summary&amp;Assumptions'!$G$32*$B293,$D293&gt;='Summary&amp;Assumptions'!$D$17,CU$47&gt;=$D293,CU$47&lt;=EDATE($D293,'Summary&amp;Assumptions'!$G$32))*$B293+AND(CU$56&lt;'Summary&amp;Assumptions'!$J$31,CU$47&gt;=$FO293,CU$47&lt;=$FP293)*(('Summary&amp;Assumptions'!$H$25*$C293)*(1+'Summary&amp;Assumptions'!$J$29)^(CU$46-1))+AND(CU$56&lt;'Summary&amp;Assumptions'!$J$31,CU$47&gt;=$FQ293,CU$47&lt;=$FR293)*(('Summary&amp;Assumptions'!$H$25*$C293)*(1+'Summary&amp;Assumptions'!$J$29)^(CU$46-1))</f>
        <v>0</v>
      </c>
      <c r="CQ293" s="588">
        <f>AND(CV$55&gt;0,SUM($E293:CP293)&lt;'Summary&amp;Assumptions'!$G$32*$B293,$D293&gt;='Summary&amp;Assumptions'!$D$17,CV$47&gt;=$D293,CV$47&lt;=EDATE($D293,'Summary&amp;Assumptions'!$G$32))*$B293+AND(CV$56&lt;'Summary&amp;Assumptions'!$J$31,CV$47&gt;=$FO293,CV$47&lt;=$FP293)*(('Summary&amp;Assumptions'!$H$25*$C293)*(1+'Summary&amp;Assumptions'!$J$29)^(CV$46-1))+AND(CV$56&lt;'Summary&amp;Assumptions'!$J$31,CV$47&gt;=$FQ293,CV$47&lt;=$FR293)*(('Summary&amp;Assumptions'!$H$25*$C293)*(1+'Summary&amp;Assumptions'!$J$29)^(CV$46-1))</f>
        <v>0</v>
      </c>
      <c r="CR293" s="588">
        <f>AND(CW$55&gt;0,SUM($E293:CQ293)&lt;'Summary&amp;Assumptions'!$G$32*$B293,$D293&gt;='Summary&amp;Assumptions'!$D$17,CW$47&gt;=$D293,CW$47&lt;=EDATE($D293,'Summary&amp;Assumptions'!$G$32))*$B293+AND(CW$56&lt;'Summary&amp;Assumptions'!$J$31,CW$47&gt;=$FO293,CW$47&lt;=$FP293)*(('Summary&amp;Assumptions'!$H$25*$C293)*(1+'Summary&amp;Assumptions'!$J$29)^(CW$46-1))+AND(CW$56&lt;'Summary&amp;Assumptions'!$J$31,CW$47&gt;=$FQ293,CW$47&lt;=$FR293)*(('Summary&amp;Assumptions'!$H$25*$C293)*(1+'Summary&amp;Assumptions'!$J$29)^(CW$46-1))</f>
        <v>0</v>
      </c>
      <c r="CS293" s="588">
        <f>AND(CX$55&gt;0,SUM($E293:CR293)&lt;'Summary&amp;Assumptions'!$G$32*$B293,$D293&gt;='Summary&amp;Assumptions'!$D$17,CX$47&gt;=$D293,CX$47&lt;=EDATE($D293,'Summary&amp;Assumptions'!$G$32))*$B293+AND(CX$56&lt;'Summary&amp;Assumptions'!$J$31,CX$47&gt;=$FO293,CX$47&lt;=$FP293)*(('Summary&amp;Assumptions'!$H$25*$C293)*(1+'Summary&amp;Assumptions'!$J$29)^(CX$46-1))+AND(CX$56&lt;'Summary&amp;Assumptions'!$J$31,CX$47&gt;=$FQ293,CX$47&lt;=$FR293)*(('Summary&amp;Assumptions'!$H$25*$C293)*(1+'Summary&amp;Assumptions'!$J$29)^(CX$46-1))</f>
        <v>0</v>
      </c>
      <c r="CT293" s="588">
        <f>AND(CY$55&gt;0,SUM($E293:CS293)&lt;'Summary&amp;Assumptions'!$G$32*$B293,$D293&gt;='Summary&amp;Assumptions'!$D$17,CY$47&gt;=$D293,CY$47&lt;=EDATE($D293,'Summary&amp;Assumptions'!$G$32))*$B293+AND(CY$56&lt;'Summary&amp;Assumptions'!$J$31,CY$47&gt;=$FO293,CY$47&lt;=$FP293)*(('Summary&amp;Assumptions'!$H$25*$C293)*(1+'Summary&amp;Assumptions'!$J$29)^(CY$46-1))+AND(CY$56&lt;'Summary&amp;Assumptions'!$J$31,CY$47&gt;=$FQ293,CY$47&lt;=$FR293)*(('Summary&amp;Assumptions'!$H$25*$C293)*(1+'Summary&amp;Assumptions'!$J$29)^(CY$46-1))</f>
        <v>0</v>
      </c>
      <c r="CU293" s="588">
        <f>AND(CZ$55&gt;0,SUM($E293:CT293)&lt;'Summary&amp;Assumptions'!$G$32*$B293,$D293&gt;='Summary&amp;Assumptions'!$D$17,CZ$47&gt;=$D293,CZ$47&lt;=EDATE($D293,'Summary&amp;Assumptions'!$G$32))*$B293+AND(CZ$56&lt;'Summary&amp;Assumptions'!$J$31,CZ$47&gt;=$FO293,CZ$47&lt;=$FP293)*(('Summary&amp;Assumptions'!$H$25*$C293)*(1+'Summary&amp;Assumptions'!$J$29)^(CZ$46-1))+AND(CZ$56&lt;'Summary&amp;Assumptions'!$J$31,CZ$47&gt;=$FQ293,CZ$47&lt;=$FR293)*(('Summary&amp;Assumptions'!$H$25*$C293)*(1+'Summary&amp;Assumptions'!$J$29)^(CZ$46-1))</f>
        <v>0</v>
      </c>
      <c r="CV293" s="588">
        <f>AND(DA$55&gt;0,SUM($E293:CU293)&lt;'Summary&amp;Assumptions'!$G$32*$B293,$D293&gt;='Summary&amp;Assumptions'!$D$17,DA$47&gt;=$D293,DA$47&lt;=EDATE($D293,'Summary&amp;Assumptions'!$G$32))*$B293+AND(DA$56&lt;'Summary&amp;Assumptions'!$J$31,DA$47&gt;=$FO293,DA$47&lt;=$FP293)*(('Summary&amp;Assumptions'!$H$25*$C293)*(1+'Summary&amp;Assumptions'!$J$29)^(DA$46-1))+AND(DA$56&lt;'Summary&amp;Assumptions'!$J$31,DA$47&gt;=$FQ293,DA$47&lt;=$FR293)*(('Summary&amp;Assumptions'!$H$25*$C293)*(1+'Summary&amp;Assumptions'!$J$29)^(DA$46-1))</f>
        <v>0</v>
      </c>
      <c r="CW293" s="588">
        <f>AND(DB$55&gt;0,SUM($E293:CV293)&lt;'Summary&amp;Assumptions'!$G$32*$B293,$D293&gt;='Summary&amp;Assumptions'!$D$17,DB$47&gt;=$D293,DB$47&lt;=EDATE($D293,'Summary&amp;Assumptions'!$G$32))*$B293+AND(DB$56&lt;'Summary&amp;Assumptions'!$J$31,DB$47&gt;=$FO293,DB$47&lt;=$FP293)*(('Summary&amp;Assumptions'!$H$25*$C293)*(1+'Summary&amp;Assumptions'!$J$29)^(DB$46-1))+AND(DB$56&lt;'Summary&amp;Assumptions'!$J$31,DB$47&gt;=$FQ293,DB$47&lt;=$FR293)*(('Summary&amp;Assumptions'!$H$25*$C293)*(1+'Summary&amp;Assumptions'!$J$29)^(DB$46-1))</f>
        <v>0</v>
      </c>
      <c r="CX293" s="588">
        <f>AND(DC$55&gt;0,SUM($E293:CW293)&lt;'Summary&amp;Assumptions'!$G$32*$B293,$D293&gt;='Summary&amp;Assumptions'!$D$17,DC$47&gt;=$D293,DC$47&lt;=EDATE($D293,'Summary&amp;Assumptions'!$G$32))*$B293+AND(DC$56&lt;'Summary&amp;Assumptions'!$J$31,DC$47&gt;=$FO293,DC$47&lt;=$FP293)*(('Summary&amp;Assumptions'!$H$25*$C293)*(1+'Summary&amp;Assumptions'!$J$29)^(DC$46-1))+AND(DC$56&lt;'Summary&amp;Assumptions'!$J$31,DC$47&gt;=$FQ293,DC$47&lt;=$FR293)*(('Summary&amp;Assumptions'!$H$25*$C293)*(1+'Summary&amp;Assumptions'!$J$29)^(DC$46-1))</f>
        <v>0</v>
      </c>
      <c r="CY293" s="588">
        <f>AND(DD$55&gt;0,SUM($E293:CX293)&lt;'Summary&amp;Assumptions'!$G$32*$B293,$D293&gt;='Summary&amp;Assumptions'!$D$17,DD$47&gt;=$D293,DD$47&lt;=EDATE($D293,'Summary&amp;Assumptions'!$G$32))*$B293+AND(DD$56&lt;'Summary&amp;Assumptions'!$J$31,DD$47&gt;=$FO293,DD$47&lt;=$FP293)*(('Summary&amp;Assumptions'!$H$25*$C293)*(1+'Summary&amp;Assumptions'!$J$29)^(DD$46-1))+AND(DD$56&lt;'Summary&amp;Assumptions'!$J$31,DD$47&gt;=$FQ293,DD$47&lt;=$FR293)*(('Summary&amp;Assumptions'!$H$25*$C293)*(1+'Summary&amp;Assumptions'!$J$29)^(DD$46-1))</f>
        <v>0</v>
      </c>
      <c r="CZ293" s="588">
        <f>AND(DE$55&gt;0,SUM($E293:CY293)&lt;'Summary&amp;Assumptions'!$G$32*$B293,$D293&gt;='Summary&amp;Assumptions'!$D$17,DE$47&gt;=$D293,DE$47&lt;=EDATE($D293,'Summary&amp;Assumptions'!$G$32))*$B293+AND(DE$56&lt;'Summary&amp;Assumptions'!$J$31,DE$47&gt;=$FO293,DE$47&lt;=$FP293)*(('Summary&amp;Assumptions'!$H$25*$C293)*(1+'Summary&amp;Assumptions'!$J$29)^(DE$46-1))+AND(DE$56&lt;'Summary&amp;Assumptions'!$J$31,DE$47&gt;=$FQ293,DE$47&lt;=$FR293)*(('Summary&amp;Assumptions'!$H$25*$C293)*(1+'Summary&amp;Assumptions'!$J$29)^(DE$46-1))</f>
        <v>0</v>
      </c>
      <c r="DA293" s="588">
        <f>AND(DF$55&gt;0,SUM($E293:CZ293)&lt;'Summary&amp;Assumptions'!$G$32*$B293,$D293&gt;='Summary&amp;Assumptions'!$D$17,DF$47&gt;=$D293,DF$47&lt;=EDATE($D293,'Summary&amp;Assumptions'!$G$32))*$B293+AND(DF$56&lt;'Summary&amp;Assumptions'!$J$31,DF$47&gt;=$FO293,DF$47&lt;=$FP293)*(('Summary&amp;Assumptions'!$H$25*$C293)*(1+'Summary&amp;Assumptions'!$J$29)^(DF$46-1))+AND(DF$56&lt;'Summary&amp;Assumptions'!$J$31,DF$47&gt;=$FQ293,DF$47&lt;=$FR293)*(('Summary&amp;Assumptions'!$H$25*$C293)*(1+'Summary&amp;Assumptions'!$J$29)^(DF$46-1))</f>
        <v>0</v>
      </c>
      <c r="DB293" s="588">
        <f>AND(DG$55&gt;0,SUM($E293:DA293)&lt;'Summary&amp;Assumptions'!$G$32*$B293,$D293&gt;='Summary&amp;Assumptions'!$D$17,DG$47&gt;=$D293,DG$47&lt;=EDATE($D293,'Summary&amp;Assumptions'!$G$32))*$B293+AND(DG$56&lt;'Summary&amp;Assumptions'!$J$31,DG$47&gt;=$FO293,DG$47&lt;=$FP293)*(('Summary&amp;Assumptions'!$H$25*$C293)*(1+'Summary&amp;Assumptions'!$J$29)^(DG$46-1))+AND(DG$56&lt;'Summary&amp;Assumptions'!$J$31,DG$47&gt;=$FQ293,DG$47&lt;=$FR293)*(('Summary&amp;Assumptions'!$H$25*$C293)*(1+'Summary&amp;Assumptions'!$J$29)^(DG$46-1))</f>
        <v>0</v>
      </c>
      <c r="DC293" s="588">
        <f>AND(DH$55&gt;0,SUM($E293:DB293)&lt;'Summary&amp;Assumptions'!$G$32*$B293,$D293&gt;='Summary&amp;Assumptions'!$D$17,DH$47&gt;=$D293,DH$47&lt;=EDATE($D293,'Summary&amp;Assumptions'!$G$32))*$B293+AND(DH$56&lt;'Summary&amp;Assumptions'!$J$31,DH$47&gt;=$FO293,DH$47&lt;=$FP293)*(('Summary&amp;Assumptions'!$H$25*$C293)*(1+'Summary&amp;Assumptions'!$J$29)^(DH$46-1))+AND(DH$56&lt;'Summary&amp;Assumptions'!$J$31,DH$47&gt;=$FQ293,DH$47&lt;=$FR293)*(('Summary&amp;Assumptions'!$H$25*$C293)*(1+'Summary&amp;Assumptions'!$J$29)^(DH$46-1))</f>
        <v>0</v>
      </c>
      <c r="DD293" s="588">
        <f>AND(DI$55&gt;0,SUM($E293:DC293)&lt;'Summary&amp;Assumptions'!$G$32*$B293,$D293&gt;='Summary&amp;Assumptions'!$D$17,DI$47&gt;=$D293,DI$47&lt;=EDATE($D293,'Summary&amp;Assumptions'!$G$32))*$B293+AND(DI$56&lt;'Summary&amp;Assumptions'!$J$31,DI$47&gt;=$FO293,DI$47&lt;=$FP293)*(('Summary&amp;Assumptions'!$H$25*$C293)*(1+'Summary&amp;Assumptions'!$J$29)^(DI$46-1))+AND(DI$56&lt;'Summary&amp;Assumptions'!$J$31,DI$47&gt;=$FQ293,DI$47&lt;=$FR293)*(('Summary&amp;Assumptions'!$H$25*$C293)*(1+'Summary&amp;Assumptions'!$J$29)^(DI$46-1))</f>
        <v>0</v>
      </c>
      <c r="DE293" s="588">
        <f>AND(DJ$55&gt;0,SUM($E293:DD293)&lt;'Summary&amp;Assumptions'!$G$32*$B293,$D293&gt;='Summary&amp;Assumptions'!$D$17,DJ$47&gt;=$D293,DJ$47&lt;=EDATE($D293,'Summary&amp;Assumptions'!$G$32))*$B293+AND(DJ$56&lt;'Summary&amp;Assumptions'!$J$31,DJ$47&gt;=$FO293,DJ$47&lt;=$FP293)*(('Summary&amp;Assumptions'!$H$25*$C293)*(1+'Summary&amp;Assumptions'!$J$29)^(DJ$46-1))+AND(DJ$56&lt;'Summary&amp;Assumptions'!$J$31,DJ$47&gt;=$FQ293,DJ$47&lt;=$FR293)*(('Summary&amp;Assumptions'!$H$25*$C293)*(1+'Summary&amp;Assumptions'!$J$29)^(DJ$46-1))</f>
        <v>0</v>
      </c>
      <c r="DF293" s="588">
        <f>AND(DK$55&gt;0,SUM($E293:DE293)&lt;'Summary&amp;Assumptions'!$G$32*$B293,$D293&gt;='Summary&amp;Assumptions'!$D$17,DK$47&gt;=$D293,DK$47&lt;=EDATE($D293,'Summary&amp;Assumptions'!$G$32))*$B293+AND(DK$56&lt;'Summary&amp;Assumptions'!$J$31,DK$47&gt;=$FO293,DK$47&lt;=$FP293)*(('Summary&amp;Assumptions'!$H$25*$C293)*(1+'Summary&amp;Assumptions'!$J$29)^(DK$46-1))+AND(DK$56&lt;'Summary&amp;Assumptions'!$J$31,DK$47&gt;=$FQ293,DK$47&lt;=$FR293)*(('Summary&amp;Assumptions'!$H$25*$C293)*(1+'Summary&amp;Assumptions'!$J$29)^(DK$46-1))</f>
        <v>0</v>
      </c>
      <c r="DG293" s="588">
        <f>AND(DL$55&gt;0,SUM($E293:DF293)&lt;'Summary&amp;Assumptions'!$G$32*$B293,$D293&gt;='Summary&amp;Assumptions'!$D$17,DL$47&gt;=$D293,DL$47&lt;=EDATE($D293,'Summary&amp;Assumptions'!$G$32))*$B293+AND(DL$56&lt;'Summary&amp;Assumptions'!$J$31,DL$47&gt;=$FO293,DL$47&lt;=$FP293)*(('Summary&amp;Assumptions'!$H$25*$C293)*(1+'Summary&amp;Assumptions'!$J$29)^(DL$46-1))+AND(DL$56&lt;'Summary&amp;Assumptions'!$J$31,DL$47&gt;=$FQ293,DL$47&lt;=$FR293)*(('Summary&amp;Assumptions'!$H$25*$C293)*(1+'Summary&amp;Assumptions'!$J$29)^(DL$46-1))</f>
        <v>0</v>
      </c>
      <c r="DH293" s="588">
        <f>AND(DM$55&gt;0,SUM($E293:DG293)&lt;'Summary&amp;Assumptions'!$G$32*$B293,$D293&gt;='Summary&amp;Assumptions'!$D$17,DM$47&gt;=$D293,DM$47&lt;=EDATE($D293,'Summary&amp;Assumptions'!$G$32))*$B293+AND(DM$56&lt;'Summary&amp;Assumptions'!$J$31,DM$47&gt;=$FO293,DM$47&lt;=$FP293)*(('Summary&amp;Assumptions'!$H$25*$C293)*(1+'Summary&amp;Assumptions'!$J$29)^(DM$46-1))+AND(DM$56&lt;'Summary&amp;Assumptions'!$J$31,DM$47&gt;=$FQ293,DM$47&lt;=$FR293)*(('Summary&amp;Assumptions'!$H$25*$C293)*(1+'Summary&amp;Assumptions'!$J$29)^(DM$46-1))</f>
        <v>0</v>
      </c>
      <c r="DI293" s="588">
        <f>AND(DN$55&gt;0,SUM($E293:DH293)&lt;'Summary&amp;Assumptions'!$G$32*$B293,$D293&gt;='Summary&amp;Assumptions'!$D$17,DN$47&gt;=$D293,DN$47&lt;=EDATE($D293,'Summary&amp;Assumptions'!$G$32))*$B293+AND(DN$56&lt;'Summary&amp;Assumptions'!$J$31,DN$47&gt;=$FO293,DN$47&lt;=$FP293)*(('Summary&amp;Assumptions'!$H$25*$C293)*(1+'Summary&amp;Assumptions'!$J$29)^(DN$46-1))+AND(DN$56&lt;'Summary&amp;Assumptions'!$J$31,DN$47&gt;=$FQ293,DN$47&lt;=$FR293)*(('Summary&amp;Assumptions'!$H$25*$C293)*(1+'Summary&amp;Assumptions'!$J$29)^(DN$46-1))</f>
        <v>0</v>
      </c>
      <c r="DJ293" s="588">
        <f>AND(DO$55&gt;0,SUM($E293:DI293)&lt;'Summary&amp;Assumptions'!$G$32*$B293,$D293&gt;='Summary&amp;Assumptions'!$D$17,DO$47&gt;=$D293,DO$47&lt;=EDATE($D293,'Summary&amp;Assumptions'!$G$32))*$B293+AND(DO$56&lt;'Summary&amp;Assumptions'!$J$31,DO$47&gt;=$FO293,DO$47&lt;=$FP293)*(('Summary&amp;Assumptions'!$H$25*$C293)*(1+'Summary&amp;Assumptions'!$J$29)^(DO$46-1))+AND(DO$56&lt;'Summary&amp;Assumptions'!$J$31,DO$47&gt;=$FQ293,DO$47&lt;=$FR293)*(('Summary&amp;Assumptions'!$H$25*$C293)*(1+'Summary&amp;Assumptions'!$J$29)^(DO$46-1))</f>
        <v>0</v>
      </c>
      <c r="DK293" s="588">
        <f>AND(DP$55&gt;0,SUM($E293:DJ293)&lt;'Summary&amp;Assumptions'!$G$32*$B293,$D293&gt;='Summary&amp;Assumptions'!$D$17,DP$47&gt;=$D293,DP$47&lt;=EDATE($D293,'Summary&amp;Assumptions'!$G$32))*$B293+AND(DP$56&lt;'Summary&amp;Assumptions'!$J$31,DP$47&gt;=$FO293,DP$47&lt;=$FP293)*(('Summary&amp;Assumptions'!$H$25*$C293)*(1+'Summary&amp;Assumptions'!$J$29)^(DP$46-1))+AND(DP$56&lt;'Summary&amp;Assumptions'!$J$31,DP$47&gt;=$FQ293,DP$47&lt;=$FR293)*(('Summary&amp;Assumptions'!$H$25*$C293)*(1+'Summary&amp;Assumptions'!$J$29)^(DP$46-1))</f>
        <v>0</v>
      </c>
      <c r="DL293" s="588">
        <f>AND(DQ$55&gt;0,SUM($E293:DK293)&lt;'Summary&amp;Assumptions'!$G$32*$B293,$D293&gt;='Summary&amp;Assumptions'!$D$17,DQ$47&gt;=$D293,DQ$47&lt;=EDATE($D293,'Summary&amp;Assumptions'!$G$32))*$B293+AND(DQ$56&lt;'Summary&amp;Assumptions'!$J$31,DQ$47&gt;=$FO293,DQ$47&lt;=$FP293)*(('Summary&amp;Assumptions'!$H$25*$C293)*(1+'Summary&amp;Assumptions'!$J$29)^(DQ$46-1))+AND(DQ$56&lt;'Summary&amp;Assumptions'!$J$31,DQ$47&gt;=$FQ293,DQ$47&lt;=$FR293)*(('Summary&amp;Assumptions'!$H$25*$C293)*(1+'Summary&amp;Assumptions'!$J$29)^(DQ$46-1))</f>
        <v>0</v>
      </c>
      <c r="DM293" s="588">
        <f>AND(DR$55&gt;0,SUM($E293:DL293)&lt;'Summary&amp;Assumptions'!$G$32*$B293,$D293&gt;='Summary&amp;Assumptions'!$D$17,DR$47&gt;=$D293,DR$47&lt;=EDATE($D293,'Summary&amp;Assumptions'!$G$32))*$B293+AND(DR$56&lt;'Summary&amp;Assumptions'!$J$31,DR$47&gt;=$FO293,DR$47&lt;=$FP293)*(('Summary&amp;Assumptions'!$H$25*$C293)*(1+'Summary&amp;Assumptions'!$J$29)^(DR$46-1))+AND(DR$56&lt;'Summary&amp;Assumptions'!$J$31,DR$47&gt;=$FQ293,DR$47&lt;=$FR293)*(('Summary&amp;Assumptions'!$H$25*$C293)*(1+'Summary&amp;Assumptions'!$J$29)^(DR$46-1))</f>
        <v>0</v>
      </c>
      <c r="DN293" s="588">
        <f>AND(DS$55&gt;0,SUM($E293:DM293)&lt;'Summary&amp;Assumptions'!$G$32*$B293,$D293&gt;='Summary&amp;Assumptions'!$D$17,DS$47&gt;=$D293,DS$47&lt;=EDATE($D293,'Summary&amp;Assumptions'!$G$32))*$B293+AND(DS$56&lt;'Summary&amp;Assumptions'!$J$31,DS$47&gt;=$FO293,DS$47&lt;=$FP293)*(('Summary&amp;Assumptions'!$H$25*$C293)*(1+'Summary&amp;Assumptions'!$J$29)^(DS$46-1))+AND(DS$56&lt;'Summary&amp;Assumptions'!$J$31,DS$47&gt;=$FQ293,DS$47&lt;=$FR293)*(('Summary&amp;Assumptions'!$H$25*$C293)*(1+'Summary&amp;Assumptions'!$J$29)^(DS$46-1))</f>
        <v>0</v>
      </c>
      <c r="DO293" s="588">
        <f>AND(DT$55&gt;0,SUM($E293:DN293)&lt;'Summary&amp;Assumptions'!$G$32*$B293,$D293&gt;='Summary&amp;Assumptions'!$D$17,DT$47&gt;=$D293,DT$47&lt;=EDATE($D293,'Summary&amp;Assumptions'!$G$32))*$B293+AND(DT$56&lt;'Summary&amp;Assumptions'!$J$31,DT$47&gt;=$FO293,DT$47&lt;=$FP293)*(('Summary&amp;Assumptions'!$H$25*$C293)*(1+'Summary&amp;Assumptions'!$J$29)^(DT$46-1))+AND(DT$56&lt;'Summary&amp;Assumptions'!$J$31,DT$47&gt;=$FQ293,DT$47&lt;=$FR293)*(('Summary&amp;Assumptions'!$H$25*$C293)*(1+'Summary&amp;Assumptions'!$J$29)^(DT$46-1))</f>
        <v>0</v>
      </c>
      <c r="DP293" s="588">
        <f>AND(DU$55&gt;0,SUM($E293:DO293)&lt;'Summary&amp;Assumptions'!$G$32*$B293,$D293&gt;='Summary&amp;Assumptions'!$D$17,DU$47&gt;=$D293,DU$47&lt;=EDATE($D293,'Summary&amp;Assumptions'!$G$32))*$B293+AND(DU$56&lt;'Summary&amp;Assumptions'!$J$31,DU$47&gt;=$FO293,DU$47&lt;=$FP293)*(('Summary&amp;Assumptions'!$H$25*$C293)*(1+'Summary&amp;Assumptions'!$J$29)^(DU$46-1))+AND(DU$56&lt;'Summary&amp;Assumptions'!$J$31,DU$47&gt;=$FQ293,DU$47&lt;=$FR293)*(('Summary&amp;Assumptions'!$H$25*$C293)*(1+'Summary&amp;Assumptions'!$J$29)^(DU$46-1))</f>
        <v>0</v>
      </c>
      <c r="DQ293" s="588">
        <f>AND(DV$55&gt;0,SUM($E293:DP293)&lt;'Summary&amp;Assumptions'!$G$32*$B293,$D293&gt;='Summary&amp;Assumptions'!$D$17,DV$47&gt;=$D293,DV$47&lt;=EDATE($D293,'Summary&amp;Assumptions'!$G$32))*$B293+AND(DV$56&lt;'Summary&amp;Assumptions'!$J$31,DV$47&gt;=$FO293,DV$47&lt;=$FP293)*(('Summary&amp;Assumptions'!$H$25*$C293)*(1+'Summary&amp;Assumptions'!$J$29)^(DV$46-1))+AND(DV$56&lt;'Summary&amp;Assumptions'!$J$31,DV$47&gt;=$FQ293,DV$47&lt;=$FR293)*(('Summary&amp;Assumptions'!$H$25*$C293)*(1+'Summary&amp;Assumptions'!$J$29)^(DV$46-1))</f>
        <v>0</v>
      </c>
      <c r="DR293" s="588">
        <f>AND(DW$55&gt;0,SUM($E293:DQ293)&lt;'Summary&amp;Assumptions'!$G$32*$B293,$D293&gt;='Summary&amp;Assumptions'!$D$17,DW$47&gt;=$D293,DW$47&lt;=EDATE($D293,'Summary&amp;Assumptions'!$G$32))*$B293+AND(DW$56&lt;'Summary&amp;Assumptions'!$J$31,DW$47&gt;=$FO293,DW$47&lt;=$FP293)*(('Summary&amp;Assumptions'!$H$25*$C293)*(1+'Summary&amp;Assumptions'!$J$29)^(DW$46-1))+AND(DW$56&lt;'Summary&amp;Assumptions'!$J$31,DW$47&gt;=$FQ293,DW$47&lt;=$FR293)*(('Summary&amp;Assumptions'!$H$25*$C293)*(1+'Summary&amp;Assumptions'!$J$29)^(DW$46-1))</f>
        <v>0</v>
      </c>
      <c r="DS293" s="588">
        <f>AND(DX$55&gt;0,SUM($E293:DR293)&lt;'Summary&amp;Assumptions'!$G$32*$B293,$D293&gt;='Summary&amp;Assumptions'!$D$17,DX$47&gt;=$D293,DX$47&lt;=EDATE($D293,'Summary&amp;Assumptions'!$G$32))*$B293+AND(DX$56&lt;'Summary&amp;Assumptions'!$J$31,DX$47&gt;=$FO293,DX$47&lt;=$FP293)*(('Summary&amp;Assumptions'!$H$25*$C293)*(1+'Summary&amp;Assumptions'!$J$29)^(DX$46-1))+AND(DX$56&lt;'Summary&amp;Assumptions'!$J$31,DX$47&gt;=$FQ293,DX$47&lt;=$FR293)*(('Summary&amp;Assumptions'!$H$25*$C293)*(1+'Summary&amp;Assumptions'!$J$29)^(DX$46-1))</f>
        <v>0</v>
      </c>
      <c r="DT293" s="588">
        <f>AND(DY$55&gt;0,SUM($E293:DS293)&lt;'Summary&amp;Assumptions'!$G$32*$B293,$D293&gt;='Summary&amp;Assumptions'!$D$17,DY$47&gt;=$D293,DY$47&lt;=EDATE($D293,'Summary&amp;Assumptions'!$G$32))*$B293+AND(DY$56&lt;'Summary&amp;Assumptions'!$J$31,DY$47&gt;=$FO293,DY$47&lt;=$FP293)*(('Summary&amp;Assumptions'!$H$25*$C293)*(1+'Summary&amp;Assumptions'!$J$29)^(DY$46-1))+AND(DY$56&lt;'Summary&amp;Assumptions'!$J$31,DY$47&gt;=$FQ293,DY$47&lt;=$FR293)*(('Summary&amp;Assumptions'!$H$25*$C293)*(1+'Summary&amp;Assumptions'!$J$29)^(DY$46-1))</f>
        <v>0</v>
      </c>
      <c r="DU293" s="588">
        <f>AND(DZ$55&gt;0,SUM($E293:DT293)&lt;'Summary&amp;Assumptions'!$G$32*$B293,$D293&gt;='Summary&amp;Assumptions'!$D$17,DZ$47&gt;=$D293,DZ$47&lt;=EDATE($D293,'Summary&amp;Assumptions'!$G$32))*$B293+AND(DZ$56&lt;'Summary&amp;Assumptions'!$J$31,DZ$47&gt;=$FO293,DZ$47&lt;=$FP293)*(('Summary&amp;Assumptions'!$H$25*$C293)*(1+'Summary&amp;Assumptions'!$J$29)^(DZ$46-1))+AND(DZ$56&lt;'Summary&amp;Assumptions'!$J$31,DZ$47&gt;=$FQ293,DZ$47&lt;=$FR293)*(('Summary&amp;Assumptions'!$H$25*$C293)*(1+'Summary&amp;Assumptions'!$J$29)^(DZ$46-1))</f>
        <v>0</v>
      </c>
      <c r="DV293" s="588">
        <f>AND(EA$55&gt;0,SUM($E293:DU293)&lt;'Summary&amp;Assumptions'!$G$32*$B293,$D293&gt;='Summary&amp;Assumptions'!$D$17,EA$47&gt;=$D293,EA$47&lt;=EDATE($D293,'Summary&amp;Assumptions'!$G$32))*$B293+AND(EA$56&lt;'Summary&amp;Assumptions'!$J$31,EA$47&gt;=$FO293,EA$47&lt;=$FP293)*(('Summary&amp;Assumptions'!$H$25*$C293)*(1+'Summary&amp;Assumptions'!$J$29)^(EA$46-1))+AND(EA$56&lt;'Summary&amp;Assumptions'!$J$31,EA$47&gt;=$FQ293,EA$47&lt;=$FR293)*(('Summary&amp;Assumptions'!$H$25*$C293)*(1+'Summary&amp;Assumptions'!$J$29)^(EA$46-1))</f>
        <v>0</v>
      </c>
      <c r="DW293" s="588">
        <f>AND(EB$55&gt;0,SUM($E293:DV293)&lt;'Summary&amp;Assumptions'!$G$32*$B293,$D293&gt;='Summary&amp;Assumptions'!$D$17,EB$47&gt;=$D293,EB$47&lt;=EDATE($D293,'Summary&amp;Assumptions'!$G$32))*$B293+AND(EB$56&lt;'Summary&amp;Assumptions'!$J$31,EB$47&gt;=$FO293,EB$47&lt;=$FP293)*(('Summary&amp;Assumptions'!$H$25*$C293)*(1+'Summary&amp;Assumptions'!$J$29)^(EB$46-1))+AND(EB$56&lt;'Summary&amp;Assumptions'!$J$31,EB$47&gt;=$FQ293,EB$47&lt;=$FR293)*(('Summary&amp;Assumptions'!$H$25*$C293)*(1+'Summary&amp;Assumptions'!$J$29)^(EB$46-1))</f>
        <v>0</v>
      </c>
      <c r="DX293" s="588">
        <f>AND(EC$55&gt;0,SUM($E293:DW293)&lt;'Summary&amp;Assumptions'!$G$32*$B293,$D293&gt;='Summary&amp;Assumptions'!$D$17,EC$47&gt;=$D293,EC$47&lt;=EDATE($D293,'Summary&amp;Assumptions'!$G$32))*$B293+AND(EC$56&lt;'Summary&amp;Assumptions'!$J$31,EC$47&gt;=$FO293,EC$47&lt;=$FP293)*(('Summary&amp;Assumptions'!$H$25*$C293)*(1+'Summary&amp;Assumptions'!$J$29)^(EC$46-1))+AND(EC$56&lt;'Summary&amp;Assumptions'!$J$31,EC$47&gt;=$FQ293,EC$47&lt;=$FR293)*(('Summary&amp;Assumptions'!$H$25*$C293)*(1+'Summary&amp;Assumptions'!$J$29)^(EC$46-1))</f>
        <v>0</v>
      </c>
      <c r="DY293" s="588">
        <f>AND(ED$55&gt;0,SUM($E293:DX293)&lt;'Summary&amp;Assumptions'!$G$32*$B293,$D293&gt;='Summary&amp;Assumptions'!$D$17,ED$47&gt;=$D293,ED$47&lt;=EDATE($D293,'Summary&amp;Assumptions'!$G$32))*$B293+AND(ED$56&lt;'Summary&amp;Assumptions'!$J$31,ED$47&gt;=$FO293,ED$47&lt;=$FP293)*(('Summary&amp;Assumptions'!$H$25*$C293)*(1+'Summary&amp;Assumptions'!$J$29)^(ED$46-1))+AND(ED$56&lt;'Summary&amp;Assumptions'!$J$31,ED$47&gt;=$FQ293,ED$47&lt;=$FR293)*(('Summary&amp;Assumptions'!$H$25*$C293)*(1+'Summary&amp;Assumptions'!$J$29)^(ED$46-1))</f>
        <v>0</v>
      </c>
      <c r="DZ293" s="588">
        <f>AND(EE$55&gt;0,SUM($E293:DY293)&lt;'Summary&amp;Assumptions'!$G$32*$B293,$D293&gt;='Summary&amp;Assumptions'!$D$17,EE$47&gt;=$D293,EE$47&lt;=EDATE($D293,'Summary&amp;Assumptions'!$G$32))*$B293+AND(EE$56&lt;'Summary&amp;Assumptions'!$J$31,EE$47&gt;=$FO293,EE$47&lt;=$FP293)*(('Summary&amp;Assumptions'!$H$25*$C293)*(1+'Summary&amp;Assumptions'!$J$29)^(EE$46-1))+AND(EE$56&lt;'Summary&amp;Assumptions'!$J$31,EE$47&gt;=$FQ293,EE$47&lt;=$FR293)*(('Summary&amp;Assumptions'!$H$25*$C293)*(1+'Summary&amp;Assumptions'!$J$29)^(EE$46-1))</f>
        <v>0</v>
      </c>
      <c r="EA293" s="588">
        <f>AND(EF$55&gt;0,SUM($E293:DZ293)&lt;'Summary&amp;Assumptions'!$G$32*$B293,$D293&gt;='Summary&amp;Assumptions'!$D$17,EF$47&gt;=$D293,EF$47&lt;=EDATE($D293,'Summary&amp;Assumptions'!$G$32))*$B293+AND(EF$56&lt;'Summary&amp;Assumptions'!$J$31,EF$47&gt;=$FO293,EF$47&lt;=$FP293)*(('Summary&amp;Assumptions'!$H$25*$C293)*(1+'Summary&amp;Assumptions'!$J$29)^(EF$46-1))+AND(EF$56&lt;'Summary&amp;Assumptions'!$J$31,EF$47&gt;=$FQ293,EF$47&lt;=$FR293)*(('Summary&amp;Assumptions'!$H$25*$C293)*(1+'Summary&amp;Assumptions'!$J$29)^(EF$46-1))</f>
        <v>0</v>
      </c>
      <c r="EB293" s="588">
        <f>AND(EG$55&gt;0,SUM($E293:EA293)&lt;'Summary&amp;Assumptions'!$G$32*$B293,$D293&gt;='Summary&amp;Assumptions'!$D$17,EG$47&gt;=$D293,EG$47&lt;=EDATE($D293,'Summary&amp;Assumptions'!$G$32))*$B293+AND(EG$56&lt;'Summary&amp;Assumptions'!$J$31,EG$47&gt;=$FO293,EG$47&lt;=$FP293)*(('Summary&amp;Assumptions'!$H$25*$C293)*(1+'Summary&amp;Assumptions'!$J$29)^(EG$46-1))+AND(EG$56&lt;'Summary&amp;Assumptions'!$J$31,EG$47&gt;=$FQ293,EG$47&lt;=$FR293)*(('Summary&amp;Assumptions'!$H$25*$C293)*(1+'Summary&amp;Assumptions'!$J$29)^(EG$46-1))</f>
        <v>0</v>
      </c>
      <c r="EC293" s="588">
        <f>AND(EH$55&gt;0,SUM($E293:EB293)&lt;'Summary&amp;Assumptions'!$G$32*$B293,$D293&gt;='Summary&amp;Assumptions'!$D$17,EH$47&gt;=$D293,EH$47&lt;=EDATE($D293,'Summary&amp;Assumptions'!$G$32))*$B293+AND(EH$56&lt;'Summary&amp;Assumptions'!$J$31,EH$47&gt;=$FO293,EH$47&lt;=$FP293)*(('Summary&amp;Assumptions'!$H$25*$C293)*(1+'Summary&amp;Assumptions'!$J$29)^(EH$46-1))+AND(EH$56&lt;'Summary&amp;Assumptions'!$J$31,EH$47&gt;=$FQ293,EH$47&lt;=$FR293)*(('Summary&amp;Assumptions'!$H$25*$C293)*(1+'Summary&amp;Assumptions'!$J$29)^(EH$46-1))</f>
        <v>0</v>
      </c>
      <c r="ED293" s="588">
        <f>AND(EI$55&gt;0,SUM($E293:EC293)&lt;'Summary&amp;Assumptions'!$G$32*$B293,$D293&gt;='Summary&amp;Assumptions'!$D$17,EI$47&gt;=$D293,EI$47&lt;=EDATE($D293,'Summary&amp;Assumptions'!$G$32))*$B293+AND(EI$56&lt;'Summary&amp;Assumptions'!$J$31,EI$47&gt;=$FO293,EI$47&lt;=$FP293)*(('Summary&amp;Assumptions'!$H$25*$C293)*(1+'Summary&amp;Assumptions'!$J$29)^(EI$46-1))+AND(EI$56&lt;'Summary&amp;Assumptions'!$J$31,EI$47&gt;=$FQ293,EI$47&lt;=$FR293)*(('Summary&amp;Assumptions'!$H$25*$C293)*(1+'Summary&amp;Assumptions'!$J$29)^(EI$46-1))</f>
        <v>0</v>
      </c>
      <c r="EE293" s="588">
        <f>AND(EJ$55&gt;0,SUM($E293:ED293)&lt;'Summary&amp;Assumptions'!$G$32*$B293,$D293&gt;='Summary&amp;Assumptions'!$D$17,EJ$47&gt;=$D293,EJ$47&lt;=EDATE($D293,'Summary&amp;Assumptions'!$G$32))*$B293+AND(EJ$56&lt;'Summary&amp;Assumptions'!$J$31,EJ$47&gt;=$FO293,EJ$47&lt;=$FP293)*(('Summary&amp;Assumptions'!$H$25*$C293)*(1+'Summary&amp;Assumptions'!$J$29)^(EJ$46-1))+AND(EJ$56&lt;'Summary&amp;Assumptions'!$J$31,EJ$47&gt;=$FQ293,EJ$47&lt;=$FR293)*(('Summary&amp;Assumptions'!$H$25*$C293)*(1+'Summary&amp;Assumptions'!$J$29)^(EJ$46-1))</f>
        <v>0</v>
      </c>
      <c r="EF293" s="588">
        <f>AND(EK$55&gt;0,SUM($E293:EE293)&lt;'Summary&amp;Assumptions'!$G$32*$B293,$D293&gt;='Summary&amp;Assumptions'!$D$17,EK$47&gt;=$D293,EK$47&lt;=EDATE($D293,'Summary&amp;Assumptions'!$G$32))*$B293+AND(EK$56&lt;'Summary&amp;Assumptions'!$J$31,EK$47&gt;=$FO293,EK$47&lt;=$FP293)*(('Summary&amp;Assumptions'!$H$25*$C293)*(1+'Summary&amp;Assumptions'!$J$29)^(EK$46-1))+AND(EK$56&lt;'Summary&amp;Assumptions'!$J$31,EK$47&gt;=$FQ293,EK$47&lt;=$FR293)*(('Summary&amp;Assumptions'!$H$25*$C293)*(1+'Summary&amp;Assumptions'!$J$29)^(EK$46-1))</f>
        <v>0</v>
      </c>
      <c r="EG293" s="588">
        <f>AND(EL$55&gt;0,SUM($E293:EF293)&lt;'Summary&amp;Assumptions'!$G$32*$B293,$D293&gt;='Summary&amp;Assumptions'!$D$17,EL$47&gt;=$D293,EL$47&lt;=EDATE($D293,'Summary&amp;Assumptions'!$G$32))*$B293+AND(EL$56&lt;'Summary&amp;Assumptions'!$J$31,EL$47&gt;=$FO293,EL$47&lt;=$FP293)*(('Summary&amp;Assumptions'!$H$25*$C293)*(1+'Summary&amp;Assumptions'!$J$29)^(EL$46-1))+AND(EL$56&lt;'Summary&amp;Assumptions'!$J$31,EL$47&gt;=$FQ293,EL$47&lt;=$FR293)*(('Summary&amp;Assumptions'!$H$25*$C293)*(1+'Summary&amp;Assumptions'!$J$29)^(EL$46-1))</f>
        <v>0</v>
      </c>
      <c r="EH293" s="588">
        <f>AND(EM$55&gt;0,SUM($E293:EG293)&lt;'Summary&amp;Assumptions'!$G$32*$B293,$D293&gt;='Summary&amp;Assumptions'!$D$17,EM$47&gt;=$D293,EM$47&lt;=EDATE($D293,'Summary&amp;Assumptions'!$G$32))*$B293+AND(EM$56&lt;'Summary&amp;Assumptions'!$J$31,EM$47&gt;=$FO293,EM$47&lt;=$FP293)*(('Summary&amp;Assumptions'!$H$25*$C293)*(1+'Summary&amp;Assumptions'!$J$29)^(EM$46-1))+AND(EM$56&lt;'Summary&amp;Assumptions'!$J$31,EM$47&gt;=$FQ293,EM$47&lt;=$FR293)*(('Summary&amp;Assumptions'!$H$25*$C293)*(1+'Summary&amp;Assumptions'!$J$29)^(EM$46-1))</f>
        <v>0</v>
      </c>
      <c r="EI293" s="588">
        <f>AND(EN$55&gt;0,SUM($E293:EH293)&lt;'Summary&amp;Assumptions'!$G$32*$B293,$D293&gt;='Summary&amp;Assumptions'!$D$17,EN$47&gt;=$D293,EN$47&lt;=EDATE($D293,'Summary&amp;Assumptions'!$G$32))*$B293+AND(EN$56&lt;'Summary&amp;Assumptions'!$J$31,EN$47&gt;=$FO293,EN$47&lt;=$FP293)*(('Summary&amp;Assumptions'!$H$25*$C293)*(1+'Summary&amp;Assumptions'!$J$29)^(EN$46-1))+AND(EN$56&lt;'Summary&amp;Assumptions'!$J$31,EN$47&gt;=$FQ293,EN$47&lt;=$FR293)*(('Summary&amp;Assumptions'!$H$25*$C293)*(1+'Summary&amp;Assumptions'!$J$29)^(EN$46-1))</f>
        <v>0</v>
      </c>
      <c r="EJ293" s="588">
        <f>AND(EO$55&gt;0,SUM($E293:EI293)&lt;'Summary&amp;Assumptions'!$G$32*$B293,$D293&gt;='Summary&amp;Assumptions'!$D$17,EO$47&gt;=$D293,EO$47&lt;=EDATE($D293,'Summary&amp;Assumptions'!$G$32))*$B293+AND(EO$56&lt;'Summary&amp;Assumptions'!$J$31,EO$47&gt;=$FO293,EO$47&lt;=$FP293)*(('Summary&amp;Assumptions'!$H$25*$C293)*(1+'Summary&amp;Assumptions'!$J$29)^(EO$46-1))+AND(EO$56&lt;'Summary&amp;Assumptions'!$J$31,EO$47&gt;=$FQ293,EO$47&lt;=$FR293)*(('Summary&amp;Assumptions'!$H$25*$C293)*(1+'Summary&amp;Assumptions'!$J$29)^(EO$46-1))</f>
        <v>0</v>
      </c>
      <c r="EK293" s="588">
        <f>AND(EP$55&gt;0,SUM($E293:EJ293)&lt;'Summary&amp;Assumptions'!$G$32*$B293,$D293&gt;='Summary&amp;Assumptions'!$D$17,EP$47&gt;=$D293,EP$47&lt;=EDATE($D293,'Summary&amp;Assumptions'!$G$32))*$B293+AND(EP$56&lt;'Summary&amp;Assumptions'!$J$31,EP$47&gt;=$FO293,EP$47&lt;=$FP293)*(('Summary&amp;Assumptions'!$H$25*$C293)*(1+'Summary&amp;Assumptions'!$J$29)^(EP$46-1))+AND(EP$56&lt;'Summary&amp;Assumptions'!$J$31,EP$47&gt;=$FQ293,EP$47&lt;=$FR293)*(('Summary&amp;Assumptions'!$H$25*$C293)*(1+'Summary&amp;Assumptions'!$J$29)^(EP$46-1))</f>
        <v>0</v>
      </c>
      <c r="EL293" s="588">
        <f>AND(EQ$55&gt;0,SUM($E293:EK293)&lt;'Summary&amp;Assumptions'!$G$32*$B293,$D293&gt;='Summary&amp;Assumptions'!$D$17,EQ$47&gt;=$D293,EQ$47&lt;=EDATE($D293,'Summary&amp;Assumptions'!$G$32))*$B293+AND(EQ$56&lt;'Summary&amp;Assumptions'!$J$31,EQ$47&gt;=$FO293,EQ$47&lt;=$FP293)*(('Summary&amp;Assumptions'!$H$25*$C293)*(1+'Summary&amp;Assumptions'!$J$29)^(EQ$46-1))+AND(EQ$56&lt;'Summary&amp;Assumptions'!$J$31,EQ$47&gt;=$FQ293,EQ$47&lt;=$FR293)*(('Summary&amp;Assumptions'!$H$25*$C293)*(1+'Summary&amp;Assumptions'!$J$29)^(EQ$46-1))</f>
        <v>0</v>
      </c>
      <c r="EM293" s="588">
        <f>AND(ER$55&gt;0,SUM($E293:EL293)&lt;'Summary&amp;Assumptions'!$G$32*$B293,$D293&gt;='Summary&amp;Assumptions'!$D$17,ER$47&gt;=$D293,ER$47&lt;=EDATE($D293,'Summary&amp;Assumptions'!$G$32))*$B293+AND(ER$56&lt;'Summary&amp;Assumptions'!$J$31,ER$47&gt;=$FO293,ER$47&lt;=$FP293)*(('Summary&amp;Assumptions'!$H$25*$C293)*(1+'Summary&amp;Assumptions'!$J$29)^(ER$46-1))+AND(ER$56&lt;'Summary&amp;Assumptions'!$J$31,ER$47&gt;=$FQ293,ER$47&lt;=$FR293)*(('Summary&amp;Assumptions'!$H$25*$C293)*(1+'Summary&amp;Assumptions'!$J$29)^(ER$46-1))</f>
        <v>0</v>
      </c>
      <c r="EN293" s="588">
        <f>AND(ES$55&gt;0,SUM($E293:EM293)&lt;'Summary&amp;Assumptions'!$G$32*$B293,$D293&gt;='Summary&amp;Assumptions'!$D$17,ES$47&gt;=$D293,ES$47&lt;=EDATE($D293,'Summary&amp;Assumptions'!$G$32))*$B293+AND(ES$56&lt;'Summary&amp;Assumptions'!$J$31,ES$47&gt;=$FO293,ES$47&lt;=$FP293)*(('Summary&amp;Assumptions'!$H$25*$C293)*(1+'Summary&amp;Assumptions'!$J$29)^(ES$46-1))+AND(ES$56&lt;'Summary&amp;Assumptions'!$J$31,ES$47&gt;=$FQ293,ES$47&lt;=$FR293)*(('Summary&amp;Assumptions'!$H$25*$C293)*(1+'Summary&amp;Assumptions'!$J$29)^(ES$46-1))</f>
        <v>0</v>
      </c>
      <c r="EO293" s="588">
        <f>AND(ET$55&gt;0,SUM($E293:EN293)&lt;'Summary&amp;Assumptions'!$G$32*$B293,$D293&gt;='Summary&amp;Assumptions'!$D$17,ET$47&gt;=$D293,ET$47&lt;=EDATE($D293,'Summary&amp;Assumptions'!$G$32))*$B293+AND(ET$56&lt;'Summary&amp;Assumptions'!$J$31,ET$47&gt;=$FO293,ET$47&lt;=$FP293)*(('Summary&amp;Assumptions'!$H$25*$C293)*(1+'Summary&amp;Assumptions'!$J$29)^(ET$46-1))+AND(ET$56&lt;'Summary&amp;Assumptions'!$J$31,ET$47&gt;=$FQ293,ET$47&lt;=$FR293)*(('Summary&amp;Assumptions'!$H$25*$C293)*(1+'Summary&amp;Assumptions'!$J$29)^(ET$46-1))</f>
        <v>0</v>
      </c>
      <c r="EP293" s="588">
        <f>AND(EU$55&gt;0,SUM($E293:EO293)&lt;'Summary&amp;Assumptions'!$G$32*$B293,$D293&gt;='Summary&amp;Assumptions'!$D$17,EU$47&gt;=$D293,EU$47&lt;=EDATE($D293,'Summary&amp;Assumptions'!$G$32))*$B293+AND(EU$56&lt;'Summary&amp;Assumptions'!$J$31,EU$47&gt;=$FO293,EU$47&lt;=$FP293)*(('Summary&amp;Assumptions'!$H$25*$C293)*(1+'Summary&amp;Assumptions'!$J$29)^(EU$46-1))+AND(EU$56&lt;'Summary&amp;Assumptions'!$J$31,EU$47&gt;=$FQ293,EU$47&lt;=$FR293)*(('Summary&amp;Assumptions'!$H$25*$C293)*(1+'Summary&amp;Assumptions'!$J$29)^(EU$46-1))</f>
        <v>0</v>
      </c>
      <c r="EQ293" s="588">
        <f>AND(EV$55&gt;0,SUM($E293:EP293)&lt;'Summary&amp;Assumptions'!$G$32*$B293,$D293&gt;='Summary&amp;Assumptions'!$D$17,EV$47&gt;=$D293,EV$47&lt;=EDATE($D293,'Summary&amp;Assumptions'!$G$32))*$B293+AND(EV$56&lt;'Summary&amp;Assumptions'!$J$31,EV$47&gt;=$FO293,EV$47&lt;=$FP293)*(('Summary&amp;Assumptions'!$H$25*$C293)*(1+'Summary&amp;Assumptions'!$J$29)^(EV$46-1))+AND(EV$56&lt;'Summary&amp;Assumptions'!$J$31,EV$47&gt;=$FQ293,EV$47&lt;=$FR293)*(('Summary&amp;Assumptions'!$H$25*$C293)*(1+'Summary&amp;Assumptions'!$J$29)^(EV$46-1))</f>
        <v>0</v>
      </c>
      <c r="ER293" s="588">
        <f>AND(EW$55&gt;0,SUM($E293:EQ293)&lt;'Summary&amp;Assumptions'!$G$32*$B293,$D293&gt;='Summary&amp;Assumptions'!$D$17,EW$47&gt;=$D293,EW$47&lt;=EDATE($D293,'Summary&amp;Assumptions'!$G$32))*$B293+AND(EW$56&lt;'Summary&amp;Assumptions'!$J$31,EW$47&gt;=$FO293,EW$47&lt;=$FP293)*(('Summary&amp;Assumptions'!$H$25*$C293)*(1+'Summary&amp;Assumptions'!$J$29)^(EW$46-1))+AND(EW$56&lt;'Summary&amp;Assumptions'!$J$31,EW$47&gt;=$FQ293,EW$47&lt;=$FR293)*(('Summary&amp;Assumptions'!$H$25*$C293)*(1+'Summary&amp;Assumptions'!$J$29)^(EW$46-1))</f>
        <v>0</v>
      </c>
      <c r="ES293" s="588">
        <f>AND(EX$55&gt;0,SUM($E293:ER293)&lt;'Summary&amp;Assumptions'!$G$32*$B293,$D293&gt;='Summary&amp;Assumptions'!$D$17,EX$47&gt;=$D293,EX$47&lt;=EDATE($D293,'Summary&amp;Assumptions'!$G$32))*$B293+AND(EX$56&lt;'Summary&amp;Assumptions'!$J$31,EX$47&gt;=$FO293,EX$47&lt;=$FP293)*(('Summary&amp;Assumptions'!$H$25*$C293)*(1+'Summary&amp;Assumptions'!$J$29)^(EX$46-1))+AND(EX$56&lt;'Summary&amp;Assumptions'!$J$31,EX$47&gt;=$FQ293,EX$47&lt;=$FR293)*(('Summary&amp;Assumptions'!$H$25*$C293)*(1+'Summary&amp;Assumptions'!$J$29)^(EX$46-1))</f>
        <v>0</v>
      </c>
      <c r="ET293" s="588">
        <f>AND(EY$55&gt;0,SUM($E293:ES293)&lt;'Summary&amp;Assumptions'!$G$32*$B293,$D293&gt;='Summary&amp;Assumptions'!$D$17,EY$47&gt;=$D293,EY$47&lt;=EDATE($D293,'Summary&amp;Assumptions'!$G$32))*$B293+AND(EY$56&lt;'Summary&amp;Assumptions'!$J$31,EY$47&gt;=$FO293,EY$47&lt;=$FP293)*(('Summary&amp;Assumptions'!$H$25*$C293)*(1+'Summary&amp;Assumptions'!$J$29)^(EY$46-1))+AND(EY$56&lt;'Summary&amp;Assumptions'!$J$31,EY$47&gt;=$FQ293,EY$47&lt;=$FR293)*(('Summary&amp;Assumptions'!$H$25*$C293)*(1+'Summary&amp;Assumptions'!$J$29)^(EY$46-1))</f>
        <v>0</v>
      </c>
      <c r="EU293" s="588">
        <f>AND(EZ$55&gt;0,SUM($E293:ET293)&lt;'Summary&amp;Assumptions'!$G$32*$B293,$D293&gt;='Summary&amp;Assumptions'!$D$17,EZ$47&gt;=$D293,EZ$47&lt;=EDATE($D293,'Summary&amp;Assumptions'!$G$32))*$B293+AND(EZ$56&lt;'Summary&amp;Assumptions'!$J$31,EZ$47&gt;=$FO293,EZ$47&lt;=$FP293)*(('Summary&amp;Assumptions'!$H$25*$C293)*(1+'Summary&amp;Assumptions'!$J$29)^(EZ$46-1))+AND(EZ$56&lt;'Summary&amp;Assumptions'!$J$31,EZ$47&gt;=$FQ293,EZ$47&lt;=$FR293)*(('Summary&amp;Assumptions'!$H$25*$C293)*(1+'Summary&amp;Assumptions'!$J$29)^(EZ$46-1))</f>
        <v>0</v>
      </c>
      <c r="EV293" s="588">
        <f>AND(FA$55&gt;0,SUM($E293:EU293)&lt;'Summary&amp;Assumptions'!$G$32*$B293,$D293&gt;='Summary&amp;Assumptions'!$D$17,FA$47&gt;=$D293,FA$47&lt;=EDATE($D293,'Summary&amp;Assumptions'!$G$32))*$B293+AND(FA$56&lt;'Summary&amp;Assumptions'!$J$31,FA$47&gt;=$FO293,FA$47&lt;=$FP293)*(('Summary&amp;Assumptions'!$H$25*$C293)*(1+'Summary&amp;Assumptions'!$J$29)^(FA$46-1))+AND(FA$56&lt;'Summary&amp;Assumptions'!$J$31,FA$47&gt;=$FQ293,FA$47&lt;=$FR293)*(('Summary&amp;Assumptions'!$H$25*$C293)*(1+'Summary&amp;Assumptions'!$J$29)^(FA$46-1))</f>
        <v>0</v>
      </c>
      <c r="EW293" s="588">
        <f>AND(FB$55&gt;0,SUM($E293:EV293)&lt;'Summary&amp;Assumptions'!$G$32*$B293,$D293&gt;='Summary&amp;Assumptions'!$D$17,FB$47&gt;=$D293,FB$47&lt;=EDATE($D293,'Summary&amp;Assumptions'!$G$32))*$B293+AND(FB$56&lt;'Summary&amp;Assumptions'!$J$31,FB$47&gt;=$FO293,FB$47&lt;=$FP293)*(('Summary&amp;Assumptions'!$H$25*$C293)*(1+'Summary&amp;Assumptions'!$J$29)^(FB$46-1))+AND(FB$56&lt;'Summary&amp;Assumptions'!$J$31,FB$47&gt;=$FQ293,FB$47&lt;=$FR293)*(('Summary&amp;Assumptions'!$H$25*$C293)*(1+'Summary&amp;Assumptions'!$J$29)^(FB$46-1))</f>
        <v>0</v>
      </c>
      <c r="EX293" s="588">
        <f>AND(FC$55&gt;0,SUM($E293:EW293)&lt;'Summary&amp;Assumptions'!$G$32*$B293,$D293&gt;='Summary&amp;Assumptions'!$D$17,FC$47&gt;=$D293,FC$47&lt;=EDATE($D293,'Summary&amp;Assumptions'!$G$32))*$B293+AND(FC$56&lt;'Summary&amp;Assumptions'!$J$31,FC$47&gt;=$FO293,FC$47&lt;=$FP293)*(('Summary&amp;Assumptions'!$H$25*$C293)*(1+'Summary&amp;Assumptions'!$J$29)^(FC$46-1))+AND(FC$56&lt;'Summary&amp;Assumptions'!$J$31,FC$47&gt;=$FQ293,FC$47&lt;=$FR293)*(('Summary&amp;Assumptions'!$H$25*$C293)*(1+'Summary&amp;Assumptions'!$J$29)^(FC$46-1))</f>
        <v>0</v>
      </c>
      <c r="EY293" s="588">
        <f>AND(FD$55&gt;0,SUM($E293:EX293)&lt;'Summary&amp;Assumptions'!$G$32*$B293,$D293&gt;='Summary&amp;Assumptions'!$D$17,FD$47&gt;=$D293,FD$47&lt;=EDATE($D293,'Summary&amp;Assumptions'!$G$32))*$B293+AND(FD$56&lt;'Summary&amp;Assumptions'!$J$31,FD$47&gt;=$FO293,FD$47&lt;=$FP293)*(('Summary&amp;Assumptions'!$H$25*$C293)*(1+'Summary&amp;Assumptions'!$J$29)^(FD$46-1))+AND(FD$56&lt;'Summary&amp;Assumptions'!$J$31,FD$47&gt;=$FQ293,FD$47&lt;=$FR293)*(('Summary&amp;Assumptions'!$H$25*$C293)*(1+'Summary&amp;Assumptions'!$J$29)^(FD$46-1))</f>
        <v>0</v>
      </c>
      <c r="EZ293" s="588">
        <f>AND(FE$55&gt;0,SUM($E293:EY293)&lt;'Summary&amp;Assumptions'!$G$32*$B293,$D293&gt;='Summary&amp;Assumptions'!$D$17,FE$47&gt;=$D293,FE$47&lt;=EDATE($D293,'Summary&amp;Assumptions'!$G$32))*$B293+AND(FE$56&lt;'Summary&amp;Assumptions'!$J$31,FE$47&gt;=$FO293,FE$47&lt;=$FP293)*(('Summary&amp;Assumptions'!$H$25*$C293)*(1+'Summary&amp;Assumptions'!$J$29)^(FE$46-1))+AND(FE$56&lt;'Summary&amp;Assumptions'!$J$31,FE$47&gt;=$FQ293,FE$47&lt;=$FR293)*(('Summary&amp;Assumptions'!$H$25*$C293)*(1+'Summary&amp;Assumptions'!$J$29)^(FE$46-1))</f>
        <v>0</v>
      </c>
      <c r="FA293" s="588">
        <f>AND(FF$55&gt;0,SUM($E293:EZ293)&lt;'Summary&amp;Assumptions'!$G$32*$B293,$D293&gt;='Summary&amp;Assumptions'!$D$17,FF$47&gt;=$D293,FF$47&lt;=EDATE($D293,'Summary&amp;Assumptions'!$G$32))*$B293+AND(FF$56&lt;'Summary&amp;Assumptions'!$J$31,FF$47&gt;=$FO293,FF$47&lt;=$FP293)*(('Summary&amp;Assumptions'!$H$25*$C293)*(1+'Summary&amp;Assumptions'!$J$29)^(FF$46-1))+AND(FF$56&lt;'Summary&amp;Assumptions'!$J$31,FF$47&gt;=$FQ293,FF$47&lt;=$FR293)*(('Summary&amp;Assumptions'!$H$25*$C293)*(1+'Summary&amp;Assumptions'!$J$29)^(FF$46-1))</f>
        <v>0</v>
      </c>
      <c r="FB293" s="588">
        <f>AND(FG$55&gt;0,SUM($E293:FA293)&lt;'Summary&amp;Assumptions'!$G$32*$B293,$D293&gt;='Summary&amp;Assumptions'!$D$17,FG$47&gt;=$D293,FG$47&lt;=EDATE($D293,'Summary&amp;Assumptions'!$G$32))*$B293+AND(FG$56&lt;'Summary&amp;Assumptions'!$J$31,FG$47&gt;=$FO293,FG$47&lt;=$FP293)*(('Summary&amp;Assumptions'!$H$25*$C293)*(1+'Summary&amp;Assumptions'!$J$29)^(FG$46-1))+AND(FG$56&lt;'Summary&amp;Assumptions'!$J$31,FG$47&gt;=$FQ293,FG$47&lt;=$FR293)*(('Summary&amp;Assumptions'!$H$25*$C293)*(1+'Summary&amp;Assumptions'!$J$29)^(FG$46-1))</f>
        <v>0</v>
      </c>
      <c r="FC293" s="588">
        <f>AND(FH$55&gt;0,SUM($E293:FB293)&lt;'Summary&amp;Assumptions'!$G$32*$B293,$D293&gt;='Summary&amp;Assumptions'!$D$17,FH$47&gt;=$D293,FH$47&lt;=EDATE($D293,'Summary&amp;Assumptions'!$G$32))*$B293+AND(FH$56&lt;'Summary&amp;Assumptions'!$J$31,FH$47&gt;=$FO293,FH$47&lt;=$FP293)*(('Summary&amp;Assumptions'!$H$25*$C293)*(1+'Summary&amp;Assumptions'!$J$29)^(FH$46-1))+AND(FH$56&lt;'Summary&amp;Assumptions'!$J$31,FH$47&gt;=$FQ293,FH$47&lt;=$FR293)*(('Summary&amp;Assumptions'!$H$25*$C293)*(1+'Summary&amp;Assumptions'!$J$29)^(FH$46-1))</f>
        <v>0</v>
      </c>
      <c r="FD293" s="588">
        <f>AND(FI$55&gt;0,SUM($E293:FC293)&lt;'Summary&amp;Assumptions'!$G$32*$B293,$D293&gt;='Summary&amp;Assumptions'!$D$17,FI$47&gt;=$D293,FI$47&lt;=EDATE($D293,'Summary&amp;Assumptions'!$G$32))*$B293+AND(FI$56&lt;'Summary&amp;Assumptions'!$J$31,FI$47&gt;=$FO293,FI$47&lt;=$FP293)*(('Summary&amp;Assumptions'!$H$25*$C293)*(1+'Summary&amp;Assumptions'!$J$29)^(FI$46-1))+AND(FI$56&lt;'Summary&amp;Assumptions'!$J$31,FI$47&gt;=$FQ293,FI$47&lt;=$FR293)*(('Summary&amp;Assumptions'!$H$25*$C293)*(1+'Summary&amp;Assumptions'!$J$29)^(FI$46-1))</f>
        <v>0</v>
      </c>
      <c r="FE293" s="588">
        <f>AND(FJ$55&gt;0,SUM($E293:FD293)&lt;'Summary&amp;Assumptions'!$G$32*$B293,$D293&gt;='Summary&amp;Assumptions'!$D$17,FJ$47&gt;=$D293,FJ$47&lt;=EDATE($D293,'Summary&amp;Assumptions'!$G$32))*$B293+AND(FJ$56&lt;'Summary&amp;Assumptions'!$J$31,FJ$47&gt;=$FO293,FJ$47&lt;=$FP293)*(('Summary&amp;Assumptions'!$H$25*$C293)*(1+'Summary&amp;Assumptions'!$J$29)^(FJ$46-1))+AND(FJ$56&lt;'Summary&amp;Assumptions'!$J$31,FJ$47&gt;=$FQ293,FJ$47&lt;=$FR293)*(('Summary&amp;Assumptions'!$H$25*$C293)*(1+'Summary&amp;Assumptions'!$J$29)^(FJ$46-1))</f>
        <v>0</v>
      </c>
      <c r="FF293" s="588">
        <f>AND(FK$55&gt;0,SUM($E293:FE293)&lt;'Summary&amp;Assumptions'!$G$32*$B293,$D293&gt;='Summary&amp;Assumptions'!$D$17,FK$47&gt;=$D293,FK$47&lt;=EDATE($D293,'Summary&amp;Assumptions'!$G$32))*$B293+AND(FK$56&lt;'Summary&amp;Assumptions'!$J$31,FK$47&gt;=$FO293,FK$47&lt;=$FP293)*(('Summary&amp;Assumptions'!$H$25*$C293)*(1+'Summary&amp;Assumptions'!$J$29)^(FK$46-1))+AND(FK$56&lt;'Summary&amp;Assumptions'!$J$31,FK$47&gt;=$FQ293,FK$47&lt;=$FR293)*(('Summary&amp;Assumptions'!$H$25*$C293)*(1+'Summary&amp;Assumptions'!$J$29)^(FK$46-1))</f>
        <v>0</v>
      </c>
      <c r="FG293" s="588">
        <f>AND(FL$55&gt;0,SUM($E293:FF293)&lt;'Summary&amp;Assumptions'!$G$32*$B293,$D293&gt;='Summary&amp;Assumptions'!$D$17,FL$47&gt;=$D293,FL$47&lt;=EDATE($D293,'Summary&amp;Assumptions'!$G$32))*$B293+AND(FL$56&lt;'Summary&amp;Assumptions'!$J$31,FL$47&gt;=$FO293,FL$47&lt;=$FP293)*(('Summary&amp;Assumptions'!$H$25*$C293)*(1+'Summary&amp;Assumptions'!$J$29)^(FL$46-1))+AND(FL$56&lt;'Summary&amp;Assumptions'!$J$31,FL$47&gt;=$FQ293,FL$47&lt;=$FR293)*(('Summary&amp;Assumptions'!$H$25*$C293)*(1+'Summary&amp;Assumptions'!$J$29)^(FL$46-1))</f>
        <v>0</v>
      </c>
      <c r="FH293" s="588">
        <f>AND(FM$55&gt;0,SUM($E293:FG293)&lt;'Summary&amp;Assumptions'!$G$32*$B293,$D293&gt;='Summary&amp;Assumptions'!$D$17,FM$47&gt;=$D293,FM$47&lt;=EDATE($D293,'Summary&amp;Assumptions'!$G$32))*$B293+AND(FM$56&lt;'Summary&amp;Assumptions'!$J$31,FM$47&gt;=$FO293,FM$47&lt;=$FP293)*(('Summary&amp;Assumptions'!$H$25*$C293)*(1+'Summary&amp;Assumptions'!$J$29)^(FM$46-1))+AND(FM$56&lt;'Summary&amp;Assumptions'!$J$31,FM$47&gt;=$FQ293,FM$47&lt;=$FR293)*(('Summary&amp;Assumptions'!$H$25*$C293)*(1+'Summary&amp;Assumptions'!$J$29)^(FM$46-1))</f>
        <v>0</v>
      </c>
      <c r="FI293" s="588">
        <f>AND(FN$55&gt;0,SUM($E293:FH293)&lt;'Summary&amp;Assumptions'!$G$32*$B293,$D293&gt;='Summary&amp;Assumptions'!$D$17,FN$47&gt;=$D293,FN$47&lt;=EDATE($D293,'Summary&amp;Assumptions'!$G$32))*$B293+AND(FN$56&lt;'Summary&amp;Assumptions'!$J$31,FN$47&gt;=$FO293,FN$47&lt;=$FP293)*(('Summary&amp;Assumptions'!$H$25*$C293)*(1+'Summary&amp;Assumptions'!$J$29)^(FN$46-1))+AND(FN$56&lt;'Summary&amp;Assumptions'!$J$31,FN$47&gt;=$FQ293,FN$47&lt;=$FR293)*(('Summary&amp;Assumptions'!$H$25*$C293)*(1+'Summary&amp;Assumptions'!$J$29)^(FN$46-1))</f>
        <v>0</v>
      </c>
      <c r="FJ293" s="588">
        <f>AND(FO$55&gt;0,SUM($E293:FI293)&lt;'Summary&amp;Assumptions'!$G$32*$B293,$D293&gt;='Summary&amp;Assumptions'!$D$17,FO$47&gt;=$D293,FO$47&lt;=EDATE($D293,'Summary&amp;Assumptions'!$G$32))*$B293+AND(FO$56&lt;'Summary&amp;Assumptions'!$J$31,FO$47&gt;=$FO293,FO$47&lt;=$FP293)*(('Summary&amp;Assumptions'!$H$25*$C293)*(1+'Summary&amp;Assumptions'!$J$29)^(FO$46-1))+AND(FO$56&lt;'Summary&amp;Assumptions'!$J$31,FO$47&gt;=$FQ293,FO$47&lt;=$FR293)*(('Summary&amp;Assumptions'!$H$25*$C293)*(1+'Summary&amp;Assumptions'!$J$29)^(FO$46-1))</f>
        <v>0</v>
      </c>
      <c r="FK293" s="588">
        <f>AND(FP$55&gt;0,SUM($E293:FJ293)&lt;'Summary&amp;Assumptions'!$G$32*$B293,$D293&gt;='Summary&amp;Assumptions'!$D$17,FP$47&gt;=$D293,FP$47&lt;=EDATE($D293,'Summary&amp;Assumptions'!$G$32))*$B293+AND(FP$56&lt;'Summary&amp;Assumptions'!$J$31,FP$47&gt;=$FO293,FP$47&lt;=$FP293)*(('Summary&amp;Assumptions'!$H$25*$C293)*(1+'Summary&amp;Assumptions'!$J$29)^(FP$46-1))+AND(FP$56&lt;'Summary&amp;Assumptions'!$J$31,FP$47&gt;=$FQ293,FP$47&lt;=$FR293)*(('Summary&amp;Assumptions'!$H$25*$C293)*(1+'Summary&amp;Assumptions'!$J$29)^(FP$46-1))</f>
        <v>0</v>
      </c>
      <c r="FL293" s="588">
        <f>AND(FQ$55&gt;0,SUM($E293:FK293)&lt;'Summary&amp;Assumptions'!$G$32*$B293,$D293&gt;='Summary&amp;Assumptions'!$D$17,FQ$47&gt;=$D293,FQ$47&lt;=EDATE($D293,'Summary&amp;Assumptions'!$G$32))*$B293+AND(FQ$56&lt;'Summary&amp;Assumptions'!$J$31,FQ$47&gt;=$FO293,FQ$47&lt;=$FP293)*(('Summary&amp;Assumptions'!$H$25*$C293)*(1+'Summary&amp;Assumptions'!$J$29)^(FQ$46-1))+AND(FQ$56&lt;'Summary&amp;Assumptions'!$J$31,FQ$47&gt;=$FQ293,FQ$47&lt;=$FR293)*(('Summary&amp;Assumptions'!$H$25*$C293)*(1+'Summary&amp;Assumptions'!$J$29)^(FQ$46-1))</f>
        <v>0</v>
      </c>
      <c r="FO293" s="576">
        <f>EDATE(D293,'Summary&amp;Assumptions'!$G$34)</f>
        <v>49706</v>
      </c>
      <c r="FP293" s="576">
        <f>EDATE(FO293,'Summary&amp;Assumptions'!$G$33-1)</f>
        <v>49735</v>
      </c>
      <c r="FQ293" s="576">
        <f>EDATE(FO293,'Summary&amp;Assumptions'!$G$34)</f>
        <v>50072</v>
      </c>
      <c r="FR293" s="576">
        <f>EDATE(FQ293,'Summary&amp;Assumptions'!$G$33-1)</f>
        <v>50100</v>
      </c>
    </row>
    <row r="294" spans="2:174" hidden="1" x14ac:dyDescent="0.2">
      <c r="B294" s="588">
        <v>0</v>
      </c>
      <c r="C294" s="193">
        <v>0</v>
      </c>
      <c r="D294" s="589">
        <v>49369</v>
      </c>
      <c r="F294" s="588">
        <f>AND(K$55&gt;0,SUM($E294:E294)&lt;'Summary&amp;Assumptions'!$G$32*$B294,$D294&gt;='Summary&amp;Assumptions'!$D$17,K$47&gt;=$D294,K$47&lt;=EDATE($D294,'Summary&amp;Assumptions'!$G$32))*$B294+AND(K$56&lt;'Summary&amp;Assumptions'!$J$31,K$47&gt;=$FO294,K$47&lt;=$FP294)*(('Summary&amp;Assumptions'!$H$25*$C294)*(1+'Summary&amp;Assumptions'!$J$29)^(K$46-1))+AND(K$56&lt;'Summary&amp;Assumptions'!$J$31,K$47&gt;=$FQ294,K$47&lt;=$FR294)*(('Summary&amp;Assumptions'!$H$25*$C294)*(1+'Summary&amp;Assumptions'!$J$29)^(K$46-1))</f>
        <v>0</v>
      </c>
      <c r="G294" s="588">
        <f>AND(L$55&gt;0,SUM($E294:F294)&lt;'Summary&amp;Assumptions'!$G$32*$B294,$D294&gt;='Summary&amp;Assumptions'!$D$17,L$47&gt;=$D294,L$47&lt;=EDATE($D294,'Summary&amp;Assumptions'!$G$32))*$B294+AND(L$56&lt;'Summary&amp;Assumptions'!$J$31,L$47&gt;=$FO294,L$47&lt;=$FP294)*(('Summary&amp;Assumptions'!$H$25*$C294)*(1+'Summary&amp;Assumptions'!$J$29)^(L$46-1))+AND(L$56&lt;'Summary&amp;Assumptions'!$J$31,L$47&gt;=$FQ294,L$47&lt;=$FR294)*(('Summary&amp;Assumptions'!$H$25*$C294)*(1+'Summary&amp;Assumptions'!$J$29)^(L$46-1))</f>
        <v>0</v>
      </c>
      <c r="H294" s="588">
        <f>AND(M$55&gt;0,SUM($E294:G294)&lt;'Summary&amp;Assumptions'!$G$32*$B294,$D294&gt;='Summary&amp;Assumptions'!$D$17,M$47&gt;=$D294,M$47&lt;=EDATE($D294,'Summary&amp;Assumptions'!$G$32))*$B294+AND(M$56&lt;'Summary&amp;Assumptions'!$J$31,M$47&gt;=$FO294,M$47&lt;=$FP294)*(('Summary&amp;Assumptions'!$H$25*$C294)*(1+'Summary&amp;Assumptions'!$J$29)^(M$46-1))+AND(M$56&lt;'Summary&amp;Assumptions'!$J$31,M$47&gt;=$FQ294,M$47&lt;=$FR294)*(('Summary&amp;Assumptions'!$H$25*$C294)*(1+'Summary&amp;Assumptions'!$J$29)^(M$46-1))</f>
        <v>0</v>
      </c>
      <c r="I294" s="588">
        <f>AND(N$55&gt;0,SUM($E294:H294)&lt;'Summary&amp;Assumptions'!$G$32*$B294,$D294&gt;='Summary&amp;Assumptions'!$D$17,N$47&gt;=$D294,N$47&lt;=EDATE($D294,'Summary&amp;Assumptions'!$G$32))*$B294+AND(N$56&lt;'Summary&amp;Assumptions'!$J$31,N$47&gt;=$FO294,N$47&lt;=$FP294)*(('Summary&amp;Assumptions'!$H$25*$C294)*(1+'Summary&amp;Assumptions'!$J$29)^(N$46-1))+AND(N$56&lt;'Summary&amp;Assumptions'!$J$31,N$47&gt;=$FQ294,N$47&lt;=$FR294)*(('Summary&amp;Assumptions'!$H$25*$C294)*(1+'Summary&amp;Assumptions'!$J$29)^(N$46-1))</f>
        <v>0</v>
      </c>
      <c r="J294" s="588">
        <f>AND(O$55&gt;0,SUM($E294:I294)&lt;'Summary&amp;Assumptions'!$G$32*$B294,$D294&gt;='Summary&amp;Assumptions'!$D$17,O$47&gt;=$D294,O$47&lt;=EDATE($D294,'Summary&amp;Assumptions'!$G$32))*$B294+AND(O$56&lt;'Summary&amp;Assumptions'!$J$31,O$47&gt;=$FO294,O$47&lt;=$FP294)*(('Summary&amp;Assumptions'!$H$25*$C294)*(1+'Summary&amp;Assumptions'!$J$29)^(O$46-1))+AND(O$56&lt;'Summary&amp;Assumptions'!$J$31,O$47&gt;=$FQ294,O$47&lt;=$FR294)*(('Summary&amp;Assumptions'!$H$25*$C294)*(1+'Summary&amp;Assumptions'!$J$29)^(O$46-1))</f>
        <v>0</v>
      </c>
      <c r="K294" s="588">
        <f>AND(P$55&gt;0,SUM($E294:J294)&lt;'Summary&amp;Assumptions'!$G$32*$B294,$D294&gt;='Summary&amp;Assumptions'!$D$17,P$47&gt;=$D294,P$47&lt;=EDATE($D294,'Summary&amp;Assumptions'!$G$32))*$B294+AND(P$56&lt;'Summary&amp;Assumptions'!$J$31,P$47&gt;=$FO294,P$47&lt;=$FP294)*(('Summary&amp;Assumptions'!$H$25*$C294)*(1+'Summary&amp;Assumptions'!$J$29)^(P$46-1))+AND(P$56&lt;'Summary&amp;Assumptions'!$J$31,P$47&gt;=$FQ294,P$47&lt;=$FR294)*(('Summary&amp;Assumptions'!$H$25*$C294)*(1+'Summary&amp;Assumptions'!$J$29)^(P$46-1))</f>
        <v>0</v>
      </c>
      <c r="L294" s="588">
        <f>AND(Q$55&gt;0,SUM($E294:K294)&lt;'Summary&amp;Assumptions'!$G$32*$B294,$D294&gt;='Summary&amp;Assumptions'!$D$17,Q$47&gt;=$D294,Q$47&lt;=EDATE($D294,'Summary&amp;Assumptions'!$G$32))*$B294+AND(Q$56&lt;'Summary&amp;Assumptions'!$J$31,Q$47&gt;=$FO294,Q$47&lt;=$FP294)*(('Summary&amp;Assumptions'!$H$25*$C294)*(1+'Summary&amp;Assumptions'!$J$29)^(Q$46-1))+AND(Q$56&lt;'Summary&amp;Assumptions'!$J$31,Q$47&gt;=$FQ294,Q$47&lt;=$FR294)*(('Summary&amp;Assumptions'!$H$25*$C294)*(1+'Summary&amp;Assumptions'!$J$29)^(Q$46-1))</f>
        <v>0</v>
      </c>
      <c r="M294" s="588">
        <f>AND(R$55&gt;0,SUM($E294:L294)&lt;'Summary&amp;Assumptions'!$G$32*$B294,$D294&gt;='Summary&amp;Assumptions'!$D$17,R$47&gt;=$D294,R$47&lt;=EDATE($D294,'Summary&amp;Assumptions'!$G$32))*$B294+AND(R$56&lt;'Summary&amp;Assumptions'!$J$31,R$47&gt;=$FO294,R$47&lt;=$FP294)*(('Summary&amp;Assumptions'!$H$25*$C294)*(1+'Summary&amp;Assumptions'!$J$29)^(R$46-1))+AND(R$56&lt;'Summary&amp;Assumptions'!$J$31,R$47&gt;=$FQ294,R$47&lt;=$FR294)*(('Summary&amp;Assumptions'!$H$25*$C294)*(1+'Summary&amp;Assumptions'!$J$29)^(R$46-1))</f>
        <v>0</v>
      </c>
      <c r="N294" s="588">
        <f>AND(S$55&gt;0,SUM($E294:M294)&lt;'Summary&amp;Assumptions'!$G$32*$B294,$D294&gt;='Summary&amp;Assumptions'!$D$17,S$47&gt;=$D294,S$47&lt;=EDATE($D294,'Summary&amp;Assumptions'!$G$32))*$B294+AND(S$56&lt;'Summary&amp;Assumptions'!$J$31,S$47&gt;=$FO294,S$47&lt;=$FP294)*(('Summary&amp;Assumptions'!$H$25*$C294)*(1+'Summary&amp;Assumptions'!$J$29)^(S$46-1))+AND(S$56&lt;'Summary&amp;Assumptions'!$J$31,S$47&gt;=$FQ294,S$47&lt;=$FR294)*(('Summary&amp;Assumptions'!$H$25*$C294)*(1+'Summary&amp;Assumptions'!$J$29)^(S$46-1))</f>
        <v>0</v>
      </c>
      <c r="O294" s="588">
        <f>AND(T$55&gt;0,SUM($E294:N294)&lt;'Summary&amp;Assumptions'!$G$32*$B294,$D294&gt;='Summary&amp;Assumptions'!$D$17,T$47&gt;=$D294,T$47&lt;=EDATE($D294,'Summary&amp;Assumptions'!$G$32))*$B294+AND(T$56&lt;'Summary&amp;Assumptions'!$J$31,T$47&gt;=$FO294,T$47&lt;=$FP294)*(('Summary&amp;Assumptions'!$H$25*$C294)*(1+'Summary&amp;Assumptions'!$J$29)^(T$46-1))+AND(T$56&lt;'Summary&amp;Assumptions'!$J$31,T$47&gt;=$FQ294,T$47&lt;=$FR294)*(('Summary&amp;Assumptions'!$H$25*$C294)*(1+'Summary&amp;Assumptions'!$J$29)^(T$46-1))</f>
        <v>0</v>
      </c>
      <c r="P294" s="588">
        <f>AND(U$55&gt;0,SUM($E294:O294)&lt;'Summary&amp;Assumptions'!$G$32*$B294,$D294&gt;='Summary&amp;Assumptions'!$D$17,U$47&gt;=$D294,U$47&lt;=EDATE($D294,'Summary&amp;Assumptions'!$G$32))*$B294+AND(U$56&lt;'Summary&amp;Assumptions'!$J$31,U$47&gt;=$FO294,U$47&lt;=$FP294)*(('Summary&amp;Assumptions'!$H$25*$C294)*(1+'Summary&amp;Assumptions'!$J$29)^(U$46-1))+AND(U$56&lt;'Summary&amp;Assumptions'!$J$31,U$47&gt;=$FQ294,U$47&lt;=$FR294)*(('Summary&amp;Assumptions'!$H$25*$C294)*(1+'Summary&amp;Assumptions'!$J$29)^(U$46-1))</f>
        <v>0</v>
      </c>
      <c r="Q294" s="588">
        <f>AND(V$55&gt;0,SUM($E294:P294)&lt;'Summary&amp;Assumptions'!$G$32*$B294,$D294&gt;='Summary&amp;Assumptions'!$D$17,V$47&gt;=$D294,V$47&lt;=EDATE($D294,'Summary&amp;Assumptions'!$G$32))*$B294+AND(V$56&lt;'Summary&amp;Assumptions'!$J$31,V$47&gt;=$FO294,V$47&lt;=$FP294)*(('Summary&amp;Assumptions'!$H$25*$C294)*(1+'Summary&amp;Assumptions'!$J$29)^(V$46-1))+AND(V$56&lt;'Summary&amp;Assumptions'!$J$31,V$47&gt;=$FQ294,V$47&lt;=$FR294)*(('Summary&amp;Assumptions'!$H$25*$C294)*(1+'Summary&amp;Assumptions'!$J$29)^(V$46-1))</f>
        <v>0</v>
      </c>
      <c r="R294" s="588">
        <f>AND(W$55&gt;0,SUM($E294:Q294)&lt;'Summary&amp;Assumptions'!$G$32*$B294,$D294&gt;='Summary&amp;Assumptions'!$D$17,W$47&gt;=$D294,W$47&lt;=EDATE($D294,'Summary&amp;Assumptions'!$G$32))*$B294+AND(W$56&lt;'Summary&amp;Assumptions'!$J$31,W$47&gt;=$FO294,W$47&lt;=$FP294)*(('Summary&amp;Assumptions'!$H$25*$C294)*(1+'Summary&amp;Assumptions'!$J$29)^(W$46-1))+AND(W$56&lt;'Summary&amp;Assumptions'!$J$31,W$47&gt;=$FQ294,W$47&lt;=$FR294)*(('Summary&amp;Assumptions'!$H$25*$C294)*(1+'Summary&amp;Assumptions'!$J$29)^(W$46-1))</f>
        <v>0</v>
      </c>
      <c r="S294" s="588">
        <f>AND(X$55&gt;0,SUM($E294:R294)&lt;'Summary&amp;Assumptions'!$G$32*$B294,$D294&gt;='Summary&amp;Assumptions'!$D$17,X$47&gt;=$D294,X$47&lt;=EDATE($D294,'Summary&amp;Assumptions'!$G$32))*$B294+AND(X$56&lt;'Summary&amp;Assumptions'!$J$31,X$47&gt;=$FO294,X$47&lt;=$FP294)*(('Summary&amp;Assumptions'!$H$25*$C294)*(1+'Summary&amp;Assumptions'!$J$29)^(X$46-1))+AND(X$56&lt;'Summary&amp;Assumptions'!$J$31,X$47&gt;=$FQ294,X$47&lt;=$FR294)*(('Summary&amp;Assumptions'!$H$25*$C294)*(1+'Summary&amp;Assumptions'!$J$29)^(X$46-1))</f>
        <v>0</v>
      </c>
      <c r="T294" s="588">
        <f>AND(Y$55&gt;0,SUM($E294:S294)&lt;'Summary&amp;Assumptions'!$G$32*$B294,$D294&gt;='Summary&amp;Assumptions'!$D$17,Y$47&gt;=$D294,Y$47&lt;=EDATE($D294,'Summary&amp;Assumptions'!$G$32))*$B294+AND(Y$56&lt;'Summary&amp;Assumptions'!$J$31,Y$47&gt;=$FO294,Y$47&lt;=$FP294)*(('Summary&amp;Assumptions'!$H$25*$C294)*(1+'Summary&amp;Assumptions'!$J$29)^(Y$46-1))+AND(Y$56&lt;'Summary&amp;Assumptions'!$J$31,Y$47&gt;=$FQ294,Y$47&lt;=$FR294)*(('Summary&amp;Assumptions'!$H$25*$C294)*(1+'Summary&amp;Assumptions'!$J$29)^(Y$46-1))</f>
        <v>0</v>
      </c>
      <c r="U294" s="588">
        <f>AND(Z$55&gt;0,SUM($E294:T294)&lt;'Summary&amp;Assumptions'!$G$32*$B294,$D294&gt;='Summary&amp;Assumptions'!$D$17,Z$47&gt;=$D294,Z$47&lt;=EDATE($D294,'Summary&amp;Assumptions'!$G$32))*$B294+AND(Z$56&lt;'Summary&amp;Assumptions'!$J$31,Z$47&gt;=$FO294,Z$47&lt;=$FP294)*(('Summary&amp;Assumptions'!$H$25*$C294)*(1+'Summary&amp;Assumptions'!$J$29)^(Z$46-1))+AND(Z$56&lt;'Summary&amp;Assumptions'!$J$31,Z$47&gt;=$FQ294,Z$47&lt;=$FR294)*(('Summary&amp;Assumptions'!$H$25*$C294)*(1+'Summary&amp;Assumptions'!$J$29)^(Z$46-1))</f>
        <v>0</v>
      </c>
      <c r="V294" s="588">
        <f>AND(AA$55&gt;0,SUM($E294:U294)&lt;'Summary&amp;Assumptions'!$G$32*$B294,$D294&gt;='Summary&amp;Assumptions'!$D$17,AA$47&gt;=$D294,AA$47&lt;=EDATE($D294,'Summary&amp;Assumptions'!$G$32))*$B294+AND(AA$56&lt;'Summary&amp;Assumptions'!$J$31,AA$47&gt;=$FO294,AA$47&lt;=$FP294)*(('Summary&amp;Assumptions'!$H$25*$C294)*(1+'Summary&amp;Assumptions'!$J$29)^(AA$46-1))+AND(AA$56&lt;'Summary&amp;Assumptions'!$J$31,AA$47&gt;=$FQ294,AA$47&lt;=$FR294)*(('Summary&amp;Assumptions'!$H$25*$C294)*(1+'Summary&amp;Assumptions'!$J$29)^(AA$46-1))</f>
        <v>0</v>
      </c>
      <c r="W294" s="588">
        <f>AND(AB$55&gt;0,SUM($E294:V294)&lt;'Summary&amp;Assumptions'!$G$32*$B294,$D294&gt;='Summary&amp;Assumptions'!$D$17,AB$47&gt;=$D294,AB$47&lt;=EDATE($D294,'Summary&amp;Assumptions'!$G$32))*$B294+AND(AB$56&lt;'Summary&amp;Assumptions'!$J$31,AB$47&gt;=$FO294,AB$47&lt;=$FP294)*(('Summary&amp;Assumptions'!$H$25*$C294)*(1+'Summary&amp;Assumptions'!$J$29)^(AB$46-1))+AND(AB$56&lt;'Summary&amp;Assumptions'!$J$31,AB$47&gt;=$FQ294,AB$47&lt;=$FR294)*(('Summary&amp;Assumptions'!$H$25*$C294)*(1+'Summary&amp;Assumptions'!$J$29)^(AB$46-1))</f>
        <v>0</v>
      </c>
      <c r="X294" s="588">
        <f>AND(AC$55&gt;0,SUM($E294:W294)&lt;'Summary&amp;Assumptions'!$G$32*$B294,$D294&gt;='Summary&amp;Assumptions'!$D$17,AC$47&gt;=$D294,AC$47&lt;=EDATE($D294,'Summary&amp;Assumptions'!$G$32))*$B294+AND(AC$56&lt;'Summary&amp;Assumptions'!$J$31,AC$47&gt;=$FO294,AC$47&lt;=$FP294)*(('Summary&amp;Assumptions'!$H$25*$C294)*(1+'Summary&amp;Assumptions'!$J$29)^(AC$46-1))+AND(AC$56&lt;'Summary&amp;Assumptions'!$J$31,AC$47&gt;=$FQ294,AC$47&lt;=$FR294)*(('Summary&amp;Assumptions'!$H$25*$C294)*(1+'Summary&amp;Assumptions'!$J$29)^(AC$46-1))</f>
        <v>0</v>
      </c>
      <c r="Y294" s="588">
        <f>AND(AD$55&gt;0,SUM($E294:X294)&lt;'Summary&amp;Assumptions'!$G$32*$B294,$D294&gt;='Summary&amp;Assumptions'!$D$17,AD$47&gt;=$D294,AD$47&lt;=EDATE($D294,'Summary&amp;Assumptions'!$G$32))*$B294+AND(AD$56&lt;'Summary&amp;Assumptions'!$J$31,AD$47&gt;=$FO294,AD$47&lt;=$FP294)*(('Summary&amp;Assumptions'!$H$25*$C294)*(1+'Summary&amp;Assumptions'!$J$29)^(AD$46-1))+AND(AD$56&lt;'Summary&amp;Assumptions'!$J$31,AD$47&gt;=$FQ294,AD$47&lt;=$FR294)*(('Summary&amp;Assumptions'!$H$25*$C294)*(1+'Summary&amp;Assumptions'!$J$29)^(AD$46-1))</f>
        <v>0</v>
      </c>
      <c r="Z294" s="588">
        <f>AND(AE$55&gt;0,SUM($E294:Y294)&lt;'Summary&amp;Assumptions'!$G$32*$B294,$D294&gt;='Summary&amp;Assumptions'!$D$17,AE$47&gt;=$D294,AE$47&lt;=EDATE($D294,'Summary&amp;Assumptions'!$G$32))*$B294+AND(AE$56&lt;'Summary&amp;Assumptions'!$J$31,AE$47&gt;=$FO294,AE$47&lt;=$FP294)*(('Summary&amp;Assumptions'!$H$25*$C294)*(1+'Summary&amp;Assumptions'!$J$29)^(AE$46-1))+AND(AE$56&lt;'Summary&amp;Assumptions'!$J$31,AE$47&gt;=$FQ294,AE$47&lt;=$FR294)*(('Summary&amp;Assumptions'!$H$25*$C294)*(1+'Summary&amp;Assumptions'!$J$29)^(AE$46-1))</f>
        <v>0</v>
      </c>
      <c r="AA294" s="588">
        <f>AND(AF$55&gt;0,SUM($E294:Z294)&lt;'Summary&amp;Assumptions'!$G$32*$B294,$D294&gt;='Summary&amp;Assumptions'!$D$17,AF$47&gt;=$D294,AF$47&lt;=EDATE($D294,'Summary&amp;Assumptions'!$G$32))*$B294+AND(AF$56&lt;'Summary&amp;Assumptions'!$J$31,AF$47&gt;=$FO294,AF$47&lt;=$FP294)*(('Summary&amp;Assumptions'!$H$25*$C294)*(1+'Summary&amp;Assumptions'!$J$29)^(AF$46-1))+AND(AF$56&lt;'Summary&amp;Assumptions'!$J$31,AF$47&gt;=$FQ294,AF$47&lt;=$FR294)*(('Summary&amp;Assumptions'!$H$25*$C294)*(1+'Summary&amp;Assumptions'!$J$29)^(AF$46-1))</f>
        <v>0</v>
      </c>
      <c r="AB294" s="588">
        <f>AND(AG$55&gt;0,SUM($E294:AA294)&lt;'Summary&amp;Assumptions'!$G$32*$B294,$D294&gt;='Summary&amp;Assumptions'!$D$17,AG$47&gt;=$D294,AG$47&lt;=EDATE($D294,'Summary&amp;Assumptions'!$G$32))*$B294+AND(AG$56&lt;'Summary&amp;Assumptions'!$J$31,AG$47&gt;=$FO294,AG$47&lt;=$FP294)*(('Summary&amp;Assumptions'!$H$25*$C294)*(1+'Summary&amp;Assumptions'!$J$29)^(AG$46-1))+AND(AG$56&lt;'Summary&amp;Assumptions'!$J$31,AG$47&gt;=$FQ294,AG$47&lt;=$FR294)*(('Summary&amp;Assumptions'!$H$25*$C294)*(1+'Summary&amp;Assumptions'!$J$29)^(AG$46-1))</f>
        <v>0</v>
      </c>
      <c r="AC294" s="588">
        <f>AND(AH$55&gt;0,SUM($E294:AB294)&lt;'Summary&amp;Assumptions'!$G$32*$B294,$D294&gt;='Summary&amp;Assumptions'!$D$17,AH$47&gt;=$D294,AH$47&lt;=EDATE($D294,'Summary&amp;Assumptions'!$G$32))*$B294+AND(AH$56&lt;'Summary&amp;Assumptions'!$J$31,AH$47&gt;=$FO294,AH$47&lt;=$FP294)*(('Summary&amp;Assumptions'!$H$25*$C294)*(1+'Summary&amp;Assumptions'!$J$29)^(AH$46-1))+AND(AH$56&lt;'Summary&amp;Assumptions'!$J$31,AH$47&gt;=$FQ294,AH$47&lt;=$FR294)*(('Summary&amp;Assumptions'!$H$25*$C294)*(1+'Summary&amp;Assumptions'!$J$29)^(AH$46-1))</f>
        <v>0</v>
      </c>
      <c r="AD294" s="588">
        <f>AND(AI$55&gt;0,SUM($E294:AC294)&lt;'Summary&amp;Assumptions'!$G$32*$B294,$D294&gt;='Summary&amp;Assumptions'!$D$17,AI$47&gt;=$D294,AI$47&lt;=EDATE($D294,'Summary&amp;Assumptions'!$G$32))*$B294+AND(AI$56&lt;'Summary&amp;Assumptions'!$J$31,AI$47&gt;=$FO294,AI$47&lt;=$FP294)*(('Summary&amp;Assumptions'!$H$25*$C294)*(1+'Summary&amp;Assumptions'!$J$29)^(AI$46-1))+AND(AI$56&lt;'Summary&amp;Assumptions'!$J$31,AI$47&gt;=$FQ294,AI$47&lt;=$FR294)*(('Summary&amp;Assumptions'!$H$25*$C294)*(1+'Summary&amp;Assumptions'!$J$29)^(AI$46-1))</f>
        <v>0</v>
      </c>
      <c r="AE294" s="588">
        <f>AND(AJ$55&gt;0,SUM($E294:AD294)&lt;'Summary&amp;Assumptions'!$G$32*$B294,$D294&gt;='Summary&amp;Assumptions'!$D$17,AJ$47&gt;=$D294,AJ$47&lt;=EDATE($D294,'Summary&amp;Assumptions'!$G$32))*$B294+AND(AJ$56&lt;'Summary&amp;Assumptions'!$J$31,AJ$47&gt;=$FO294,AJ$47&lt;=$FP294)*(('Summary&amp;Assumptions'!$H$25*$C294)*(1+'Summary&amp;Assumptions'!$J$29)^(AJ$46-1))+AND(AJ$56&lt;'Summary&amp;Assumptions'!$J$31,AJ$47&gt;=$FQ294,AJ$47&lt;=$FR294)*(('Summary&amp;Assumptions'!$H$25*$C294)*(1+'Summary&amp;Assumptions'!$J$29)^(AJ$46-1))</f>
        <v>0</v>
      </c>
      <c r="AF294" s="588">
        <f>AND(AK$55&gt;0,SUM($E294:AE294)&lt;'Summary&amp;Assumptions'!$G$32*$B294,$D294&gt;='Summary&amp;Assumptions'!$D$17,AK$47&gt;=$D294,AK$47&lt;=EDATE($D294,'Summary&amp;Assumptions'!$G$32))*$B294+AND(AK$56&lt;'Summary&amp;Assumptions'!$J$31,AK$47&gt;=$FO294,AK$47&lt;=$FP294)*(('Summary&amp;Assumptions'!$H$25*$C294)*(1+'Summary&amp;Assumptions'!$J$29)^(AK$46-1))+AND(AK$56&lt;'Summary&amp;Assumptions'!$J$31,AK$47&gt;=$FQ294,AK$47&lt;=$FR294)*(('Summary&amp;Assumptions'!$H$25*$C294)*(1+'Summary&amp;Assumptions'!$J$29)^(AK$46-1))</f>
        <v>0</v>
      </c>
      <c r="AG294" s="588">
        <f>AND(AL$55&gt;0,SUM($E294:AF294)&lt;'Summary&amp;Assumptions'!$G$32*$B294,$D294&gt;='Summary&amp;Assumptions'!$D$17,AL$47&gt;=$D294,AL$47&lt;=EDATE($D294,'Summary&amp;Assumptions'!$G$32))*$B294+AND(AL$56&lt;'Summary&amp;Assumptions'!$J$31,AL$47&gt;=$FO294,AL$47&lt;=$FP294)*(('Summary&amp;Assumptions'!$H$25*$C294)*(1+'Summary&amp;Assumptions'!$J$29)^(AL$46-1))+AND(AL$56&lt;'Summary&amp;Assumptions'!$J$31,AL$47&gt;=$FQ294,AL$47&lt;=$FR294)*(('Summary&amp;Assumptions'!$H$25*$C294)*(1+'Summary&amp;Assumptions'!$J$29)^(AL$46-1))</f>
        <v>0</v>
      </c>
      <c r="AH294" s="588">
        <f>AND(AM$55&gt;0,SUM($E294:AG294)&lt;'Summary&amp;Assumptions'!$G$32*$B294,$D294&gt;='Summary&amp;Assumptions'!$D$17,AM$47&gt;=$D294,AM$47&lt;=EDATE($D294,'Summary&amp;Assumptions'!$G$32))*$B294+AND(AM$56&lt;'Summary&amp;Assumptions'!$J$31,AM$47&gt;=$FO294,AM$47&lt;=$FP294)*(('Summary&amp;Assumptions'!$H$25*$C294)*(1+'Summary&amp;Assumptions'!$J$29)^(AM$46-1))+AND(AM$56&lt;'Summary&amp;Assumptions'!$J$31,AM$47&gt;=$FQ294,AM$47&lt;=$FR294)*(('Summary&amp;Assumptions'!$H$25*$C294)*(1+'Summary&amp;Assumptions'!$J$29)^(AM$46-1))</f>
        <v>0</v>
      </c>
      <c r="AI294" s="588">
        <f>AND(AN$55&gt;0,SUM($E294:AH294)&lt;'Summary&amp;Assumptions'!$G$32*$B294,$D294&gt;='Summary&amp;Assumptions'!$D$17,AN$47&gt;=$D294,AN$47&lt;=EDATE($D294,'Summary&amp;Assumptions'!$G$32))*$B294+AND(AN$56&lt;'Summary&amp;Assumptions'!$J$31,AN$47&gt;=$FO294,AN$47&lt;=$FP294)*(('Summary&amp;Assumptions'!$H$25*$C294)*(1+'Summary&amp;Assumptions'!$J$29)^(AN$46-1))+AND(AN$56&lt;'Summary&amp;Assumptions'!$J$31,AN$47&gt;=$FQ294,AN$47&lt;=$FR294)*(('Summary&amp;Assumptions'!$H$25*$C294)*(1+'Summary&amp;Assumptions'!$J$29)^(AN$46-1))</f>
        <v>0</v>
      </c>
      <c r="AJ294" s="588">
        <f>AND(AO$55&gt;0,SUM($E294:AI294)&lt;'Summary&amp;Assumptions'!$G$32*$B294,$D294&gt;='Summary&amp;Assumptions'!$D$17,AO$47&gt;=$D294,AO$47&lt;=EDATE($D294,'Summary&amp;Assumptions'!$G$32))*$B294+AND(AO$56&lt;'Summary&amp;Assumptions'!$J$31,AO$47&gt;=$FO294,AO$47&lt;=$FP294)*(('Summary&amp;Assumptions'!$H$25*$C294)*(1+'Summary&amp;Assumptions'!$J$29)^(AO$46-1))+AND(AO$56&lt;'Summary&amp;Assumptions'!$J$31,AO$47&gt;=$FQ294,AO$47&lt;=$FR294)*(('Summary&amp;Assumptions'!$H$25*$C294)*(1+'Summary&amp;Assumptions'!$J$29)^(AO$46-1))</f>
        <v>0</v>
      </c>
      <c r="AK294" s="588">
        <f>AND(AP$55&gt;0,SUM($E294:AJ294)&lt;'Summary&amp;Assumptions'!$G$32*$B294,$D294&gt;='Summary&amp;Assumptions'!$D$17,AP$47&gt;=$D294,AP$47&lt;=EDATE($D294,'Summary&amp;Assumptions'!$G$32))*$B294+AND(AP$56&lt;'Summary&amp;Assumptions'!$J$31,AP$47&gt;=$FO294,AP$47&lt;=$FP294)*(('Summary&amp;Assumptions'!$H$25*$C294)*(1+'Summary&amp;Assumptions'!$J$29)^(AP$46-1))+AND(AP$56&lt;'Summary&amp;Assumptions'!$J$31,AP$47&gt;=$FQ294,AP$47&lt;=$FR294)*(('Summary&amp;Assumptions'!$H$25*$C294)*(1+'Summary&amp;Assumptions'!$J$29)^(AP$46-1))</f>
        <v>0</v>
      </c>
      <c r="AL294" s="588">
        <f>AND(AQ$55&gt;0,SUM($E294:AK294)&lt;'Summary&amp;Assumptions'!$G$32*$B294,$D294&gt;='Summary&amp;Assumptions'!$D$17,AQ$47&gt;=$D294,AQ$47&lt;=EDATE($D294,'Summary&amp;Assumptions'!$G$32))*$B294+AND(AQ$56&lt;'Summary&amp;Assumptions'!$J$31,AQ$47&gt;=$FO294,AQ$47&lt;=$FP294)*(('Summary&amp;Assumptions'!$H$25*$C294)*(1+'Summary&amp;Assumptions'!$J$29)^(AQ$46-1))+AND(AQ$56&lt;'Summary&amp;Assumptions'!$J$31,AQ$47&gt;=$FQ294,AQ$47&lt;=$FR294)*(('Summary&amp;Assumptions'!$H$25*$C294)*(1+'Summary&amp;Assumptions'!$J$29)^(AQ$46-1))</f>
        <v>0</v>
      </c>
      <c r="AM294" s="588">
        <f>AND(AR$55&gt;0,SUM($E294:AL294)&lt;'Summary&amp;Assumptions'!$G$32*$B294,$D294&gt;='Summary&amp;Assumptions'!$D$17,AR$47&gt;=$D294,AR$47&lt;=EDATE($D294,'Summary&amp;Assumptions'!$G$32))*$B294+AND(AR$56&lt;'Summary&amp;Assumptions'!$J$31,AR$47&gt;=$FO294,AR$47&lt;=$FP294)*(('Summary&amp;Assumptions'!$H$25*$C294)*(1+'Summary&amp;Assumptions'!$J$29)^(AR$46-1))+AND(AR$56&lt;'Summary&amp;Assumptions'!$J$31,AR$47&gt;=$FQ294,AR$47&lt;=$FR294)*(('Summary&amp;Assumptions'!$H$25*$C294)*(1+'Summary&amp;Assumptions'!$J$29)^(AR$46-1))</f>
        <v>0</v>
      </c>
      <c r="AN294" s="588">
        <f>AND(AS$55&gt;0,SUM($E294:AM294)&lt;'Summary&amp;Assumptions'!$G$32*$B294,$D294&gt;='Summary&amp;Assumptions'!$D$17,AS$47&gt;=$D294,AS$47&lt;=EDATE($D294,'Summary&amp;Assumptions'!$G$32))*$B294+AND(AS$56&lt;'Summary&amp;Assumptions'!$J$31,AS$47&gt;=$FO294,AS$47&lt;=$FP294)*(('Summary&amp;Assumptions'!$H$25*$C294)*(1+'Summary&amp;Assumptions'!$J$29)^(AS$46-1))+AND(AS$56&lt;'Summary&amp;Assumptions'!$J$31,AS$47&gt;=$FQ294,AS$47&lt;=$FR294)*(('Summary&amp;Assumptions'!$H$25*$C294)*(1+'Summary&amp;Assumptions'!$J$29)^(AS$46-1))</f>
        <v>0</v>
      </c>
      <c r="AO294" s="588">
        <f>AND(AT$55&gt;0,SUM($E294:AN294)&lt;'Summary&amp;Assumptions'!$G$32*$B294,$D294&gt;='Summary&amp;Assumptions'!$D$17,AT$47&gt;=$D294,AT$47&lt;=EDATE($D294,'Summary&amp;Assumptions'!$G$32))*$B294+AND(AT$56&lt;'Summary&amp;Assumptions'!$J$31,AT$47&gt;=$FO294,AT$47&lt;=$FP294)*(('Summary&amp;Assumptions'!$H$25*$C294)*(1+'Summary&amp;Assumptions'!$J$29)^(AT$46-1))+AND(AT$56&lt;'Summary&amp;Assumptions'!$J$31,AT$47&gt;=$FQ294,AT$47&lt;=$FR294)*(('Summary&amp;Assumptions'!$H$25*$C294)*(1+'Summary&amp;Assumptions'!$J$29)^(AT$46-1))</f>
        <v>0</v>
      </c>
      <c r="AP294" s="588">
        <f>AND(AU$55&gt;0,SUM($E294:AO294)&lt;'Summary&amp;Assumptions'!$G$32*$B294,$D294&gt;='Summary&amp;Assumptions'!$D$17,AU$47&gt;=$D294,AU$47&lt;=EDATE($D294,'Summary&amp;Assumptions'!$G$32))*$B294+AND(AU$56&lt;'Summary&amp;Assumptions'!$J$31,AU$47&gt;=$FO294,AU$47&lt;=$FP294)*(('Summary&amp;Assumptions'!$H$25*$C294)*(1+'Summary&amp;Assumptions'!$J$29)^(AU$46-1))+AND(AU$56&lt;'Summary&amp;Assumptions'!$J$31,AU$47&gt;=$FQ294,AU$47&lt;=$FR294)*(('Summary&amp;Assumptions'!$H$25*$C294)*(1+'Summary&amp;Assumptions'!$J$29)^(AU$46-1))</f>
        <v>0</v>
      </c>
      <c r="AQ294" s="588">
        <f>AND(AV$55&gt;0,SUM($E294:AP294)&lt;'Summary&amp;Assumptions'!$G$32*$B294,$D294&gt;='Summary&amp;Assumptions'!$D$17,AV$47&gt;=$D294,AV$47&lt;=EDATE($D294,'Summary&amp;Assumptions'!$G$32))*$B294+AND(AV$56&lt;'Summary&amp;Assumptions'!$J$31,AV$47&gt;=$FO294,AV$47&lt;=$FP294)*(('Summary&amp;Assumptions'!$H$25*$C294)*(1+'Summary&amp;Assumptions'!$J$29)^(AV$46-1))+AND(AV$56&lt;'Summary&amp;Assumptions'!$J$31,AV$47&gt;=$FQ294,AV$47&lt;=$FR294)*(('Summary&amp;Assumptions'!$H$25*$C294)*(1+'Summary&amp;Assumptions'!$J$29)^(AV$46-1))</f>
        <v>0</v>
      </c>
      <c r="AR294" s="588">
        <f>AND(AW$55&gt;0,SUM($E294:AQ294)&lt;'Summary&amp;Assumptions'!$G$32*$B294,$D294&gt;='Summary&amp;Assumptions'!$D$17,AW$47&gt;=$D294,AW$47&lt;=EDATE($D294,'Summary&amp;Assumptions'!$G$32))*$B294+AND(AW$56&lt;'Summary&amp;Assumptions'!$J$31,AW$47&gt;=$FO294,AW$47&lt;=$FP294)*(('Summary&amp;Assumptions'!$H$25*$C294)*(1+'Summary&amp;Assumptions'!$J$29)^(AW$46-1))+AND(AW$56&lt;'Summary&amp;Assumptions'!$J$31,AW$47&gt;=$FQ294,AW$47&lt;=$FR294)*(('Summary&amp;Assumptions'!$H$25*$C294)*(1+'Summary&amp;Assumptions'!$J$29)^(AW$46-1))</f>
        <v>0</v>
      </c>
      <c r="AS294" s="588">
        <f>AND(AX$55&gt;0,SUM($E294:AR294)&lt;'Summary&amp;Assumptions'!$G$32*$B294,$D294&gt;='Summary&amp;Assumptions'!$D$17,AX$47&gt;=$D294,AX$47&lt;=EDATE($D294,'Summary&amp;Assumptions'!$G$32))*$B294+AND(AX$56&lt;'Summary&amp;Assumptions'!$J$31,AX$47&gt;=$FO294,AX$47&lt;=$FP294)*(('Summary&amp;Assumptions'!$H$25*$C294)*(1+'Summary&amp;Assumptions'!$J$29)^(AX$46-1))+AND(AX$56&lt;'Summary&amp;Assumptions'!$J$31,AX$47&gt;=$FQ294,AX$47&lt;=$FR294)*(('Summary&amp;Assumptions'!$H$25*$C294)*(1+'Summary&amp;Assumptions'!$J$29)^(AX$46-1))</f>
        <v>0</v>
      </c>
      <c r="AT294" s="588">
        <f>AND(AY$55&gt;0,SUM($E294:AS294)&lt;'Summary&amp;Assumptions'!$G$32*$B294,$D294&gt;='Summary&amp;Assumptions'!$D$17,AY$47&gt;=$D294,AY$47&lt;=EDATE($D294,'Summary&amp;Assumptions'!$G$32))*$B294+AND(AY$56&lt;'Summary&amp;Assumptions'!$J$31,AY$47&gt;=$FO294,AY$47&lt;=$FP294)*(('Summary&amp;Assumptions'!$H$25*$C294)*(1+'Summary&amp;Assumptions'!$J$29)^(AY$46-1))+AND(AY$56&lt;'Summary&amp;Assumptions'!$J$31,AY$47&gt;=$FQ294,AY$47&lt;=$FR294)*(('Summary&amp;Assumptions'!$H$25*$C294)*(1+'Summary&amp;Assumptions'!$J$29)^(AY$46-1))</f>
        <v>0</v>
      </c>
      <c r="AU294" s="588">
        <f>AND(AZ$55&gt;0,SUM($E294:AT294)&lt;'Summary&amp;Assumptions'!$G$32*$B294,$D294&gt;='Summary&amp;Assumptions'!$D$17,AZ$47&gt;=$D294,AZ$47&lt;=EDATE($D294,'Summary&amp;Assumptions'!$G$32))*$B294+AND(AZ$56&lt;'Summary&amp;Assumptions'!$J$31,AZ$47&gt;=$FO294,AZ$47&lt;=$FP294)*(('Summary&amp;Assumptions'!$H$25*$C294)*(1+'Summary&amp;Assumptions'!$J$29)^(AZ$46-1))+AND(AZ$56&lt;'Summary&amp;Assumptions'!$J$31,AZ$47&gt;=$FQ294,AZ$47&lt;=$FR294)*(('Summary&amp;Assumptions'!$H$25*$C294)*(1+'Summary&amp;Assumptions'!$J$29)^(AZ$46-1))</f>
        <v>0</v>
      </c>
      <c r="AV294" s="588">
        <f>AND(BA$55&gt;0,SUM($E294:AU294)&lt;'Summary&amp;Assumptions'!$G$32*$B294,$D294&gt;='Summary&amp;Assumptions'!$D$17,BA$47&gt;=$D294,BA$47&lt;=EDATE($D294,'Summary&amp;Assumptions'!$G$32))*$B294+AND(BA$56&lt;'Summary&amp;Assumptions'!$J$31,BA$47&gt;=$FO294,BA$47&lt;=$FP294)*(('Summary&amp;Assumptions'!$H$25*$C294)*(1+'Summary&amp;Assumptions'!$J$29)^(BA$46-1))+AND(BA$56&lt;'Summary&amp;Assumptions'!$J$31,BA$47&gt;=$FQ294,BA$47&lt;=$FR294)*(('Summary&amp;Assumptions'!$H$25*$C294)*(1+'Summary&amp;Assumptions'!$J$29)^(BA$46-1))</f>
        <v>0</v>
      </c>
      <c r="AW294" s="588">
        <f>AND(BB$55&gt;0,SUM($E294:AV294)&lt;'Summary&amp;Assumptions'!$G$32*$B294,$D294&gt;='Summary&amp;Assumptions'!$D$17,BB$47&gt;=$D294,BB$47&lt;=EDATE($D294,'Summary&amp;Assumptions'!$G$32))*$B294+AND(BB$56&lt;'Summary&amp;Assumptions'!$J$31,BB$47&gt;=$FO294,BB$47&lt;=$FP294)*(('Summary&amp;Assumptions'!$H$25*$C294)*(1+'Summary&amp;Assumptions'!$J$29)^(BB$46-1))+AND(BB$56&lt;'Summary&amp;Assumptions'!$J$31,BB$47&gt;=$FQ294,BB$47&lt;=$FR294)*(('Summary&amp;Assumptions'!$H$25*$C294)*(1+'Summary&amp;Assumptions'!$J$29)^(BB$46-1))</f>
        <v>0</v>
      </c>
      <c r="AX294" s="588">
        <f>AND(BC$55&gt;0,SUM($E294:AW294)&lt;'Summary&amp;Assumptions'!$G$32*$B294,$D294&gt;='Summary&amp;Assumptions'!$D$17,BC$47&gt;=$D294,BC$47&lt;=EDATE($D294,'Summary&amp;Assumptions'!$G$32))*$B294+AND(BC$56&lt;'Summary&amp;Assumptions'!$J$31,BC$47&gt;=$FO294,BC$47&lt;=$FP294)*(('Summary&amp;Assumptions'!$H$25*$C294)*(1+'Summary&amp;Assumptions'!$J$29)^(BC$46-1))+AND(BC$56&lt;'Summary&amp;Assumptions'!$J$31,BC$47&gt;=$FQ294,BC$47&lt;=$FR294)*(('Summary&amp;Assumptions'!$H$25*$C294)*(1+'Summary&amp;Assumptions'!$J$29)^(BC$46-1))</f>
        <v>0</v>
      </c>
      <c r="AY294" s="588">
        <f>AND(BD$55&gt;0,SUM($E294:AX294)&lt;'Summary&amp;Assumptions'!$G$32*$B294,$D294&gt;='Summary&amp;Assumptions'!$D$17,BD$47&gt;=$D294,BD$47&lt;=EDATE($D294,'Summary&amp;Assumptions'!$G$32))*$B294+AND(BD$56&lt;'Summary&amp;Assumptions'!$J$31,BD$47&gt;=$FO294,BD$47&lt;=$FP294)*(('Summary&amp;Assumptions'!$H$25*$C294)*(1+'Summary&amp;Assumptions'!$J$29)^(BD$46-1))+AND(BD$56&lt;'Summary&amp;Assumptions'!$J$31,BD$47&gt;=$FQ294,BD$47&lt;=$FR294)*(('Summary&amp;Assumptions'!$H$25*$C294)*(1+'Summary&amp;Assumptions'!$J$29)^(BD$46-1))</f>
        <v>0</v>
      </c>
      <c r="AZ294" s="588">
        <f>AND(BE$55&gt;0,SUM($E294:AY294)&lt;'Summary&amp;Assumptions'!$G$32*$B294,$D294&gt;='Summary&amp;Assumptions'!$D$17,BE$47&gt;=$D294,BE$47&lt;=EDATE($D294,'Summary&amp;Assumptions'!$G$32))*$B294+AND(BE$56&lt;'Summary&amp;Assumptions'!$J$31,BE$47&gt;=$FO294,BE$47&lt;=$FP294)*(('Summary&amp;Assumptions'!$H$25*$C294)*(1+'Summary&amp;Assumptions'!$J$29)^(BE$46-1))+AND(BE$56&lt;'Summary&amp;Assumptions'!$J$31,BE$47&gt;=$FQ294,BE$47&lt;=$FR294)*(('Summary&amp;Assumptions'!$H$25*$C294)*(1+'Summary&amp;Assumptions'!$J$29)^(BE$46-1))</f>
        <v>0</v>
      </c>
      <c r="BA294" s="588">
        <f>AND(BF$55&gt;0,SUM($E294:AZ294)&lt;'Summary&amp;Assumptions'!$G$32*$B294,$D294&gt;='Summary&amp;Assumptions'!$D$17,BF$47&gt;=$D294,BF$47&lt;=EDATE($D294,'Summary&amp;Assumptions'!$G$32))*$B294+AND(BF$56&lt;'Summary&amp;Assumptions'!$J$31,BF$47&gt;=$FO294,BF$47&lt;=$FP294)*(('Summary&amp;Assumptions'!$H$25*$C294)*(1+'Summary&amp;Assumptions'!$J$29)^(BF$46-1))+AND(BF$56&lt;'Summary&amp;Assumptions'!$J$31,BF$47&gt;=$FQ294,BF$47&lt;=$FR294)*(('Summary&amp;Assumptions'!$H$25*$C294)*(1+'Summary&amp;Assumptions'!$J$29)^(BF$46-1))</f>
        <v>0</v>
      </c>
      <c r="BB294" s="588">
        <f>AND(BG$55&gt;0,SUM($E294:BA294)&lt;'Summary&amp;Assumptions'!$G$32*$B294,$D294&gt;='Summary&amp;Assumptions'!$D$17,BG$47&gt;=$D294,BG$47&lt;=EDATE($D294,'Summary&amp;Assumptions'!$G$32))*$B294+AND(BG$56&lt;'Summary&amp;Assumptions'!$J$31,BG$47&gt;=$FO294,BG$47&lt;=$FP294)*(('Summary&amp;Assumptions'!$H$25*$C294)*(1+'Summary&amp;Assumptions'!$J$29)^(BG$46-1))+AND(BG$56&lt;'Summary&amp;Assumptions'!$J$31,BG$47&gt;=$FQ294,BG$47&lt;=$FR294)*(('Summary&amp;Assumptions'!$H$25*$C294)*(1+'Summary&amp;Assumptions'!$J$29)^(BG$46-1))</f>
        <v>0</v>
      </c>
      <c r="BC294" s="588">
        <f>AND(BH$55&gt;0,SUM($E294:BB294)&lt;'Summary&amp;Assumptions'!$G$32*$B294,$D294&gt;='Summary&amp;Assumptions'!$D$17,BH$47&gt;=$D294,BH$47&lt;=EDATE($D294,'Summary&amp;Assumptions'!$G$32))*$B294+AND(BH$56&lt;'Summary&amp;Assumptions'!$J$31,BH$47&gt;=$FO294,BH$47&lt;=$FP294)*(('Summary&amp;Assumptions'!$H$25*$C294)*(1+'Summary&amp;Assumptions'!$J$29)^(BH$46-1))+AND(BH$56&lt;'Summary&amp;Assumptions'!$J$31,BH$47&gt;=$FQ294,BH$47&lt;=$FR294)*(('Summary&amp;Assumptions'!$H$25*$C294)*(1+'Summary&amp;Assumptions'!$J$29)^(BH$46-1))</f>
        <v>0</v>
      </c>
      <c r="BD294" s="588">
        <f>AND(BI$55&gt;0,SUM($E294:BC294)&lt;'Summary&amp;Assumptions'!$G$32*$B294,$D294&gt;='Summary&amp;Assumptions'!$D$17,BI$47&gt;=$D294,BI$47&lt;=EDATE($D294,'Summary&amp;Assumptions'!$G$32))*$B294+AND(BI$56&lt;'Summary&amp;Assumptions'!$J$31,BI$47&gt;=$FO294,BI$47&lt;=$FP294)*(('Summary&amp;Assumptions'!$H$25*$C294)*(1+'Summary&amp;Assumptions'!$J$29)^(BI$46-1))+AND(BI$56&lt;'Summary&amp;Assumptions'!$J$31,BI$47&gt;=$FQ294,BI$47&lt;=$FR294)*(('Summary&amp;Assumptions'!$H$25*$C294)*(1+'Summary&amp;Assumptions'!$J$29)^(BI$46-1))</f>
        <v>0</v>
      </c>
      <c r="BE294" s="588">
        <f>AND(BJ$55&gt;0,SUM($E294:BD294)&lt;'Summary&amp;Assumptions'!$G$32*$B294,$D294&gt;='Summary&amp;Assumptions'!$D$17,BJ$47&gt;=$D294,BJ$47&lt;=EDATE($D294,'Summary&amp;Assumptions'!$G$32))*$B294+AND(BJ$56&lt;'Summary&amp;Assumptions'!$J$31,BJ$47&gt;=$FO294,BJ$47&lt;=$FP294)*(('Summary&amp;Assumptions'!$H$25*$C294)*(1+'Summary&amp;Assumptions'!$J$29)^(BJ$46-1))+AND(BJ$56&lt;'Summary&amp;Assumptions'!$J$31,BJ$47&gt;=$FQ294,BJ$47&lt;=$FR294)*(('Summary&amp;Assumptions'!$H$25*$C294)*(1+'Summary&amp;Assumptions'!$J$29)^(BJ$46-1))</f>
        <v>0</v>
      </c>
      <c r="BF294" s="588">
        <f>AND(BK$55&gt;0,SUM($E294:BE294)&lt;'Summary&amp;Assumptions'!$G$32*$B294,$D294&gt;='Summary&amp;Assumptions'!$D$17,BK$47&gt;=$D294,BK$47&lt;=EDATE($D294,'Summary&amp;Assumptions'!$G$32))*$B294+AND(BK$56&lt;'Summary&amp;Assumptions'!$J$31,BK$47&gt;=$FO294,BK$47&lt;=$FP294)*(('Summary&amp;Assumptions'!$H$25*$C294)*(1+'Summary&amp;Assumptions'!$J$29)^(BK$46-1))+AND(BK$56&lt;'Summary&amp;Assumptions'!$J$31,BK$47&gt;=$FQ294,BK$47&lt;=$FR294)*(('Summary&amp;Assumptions'!$H$25*$C294)*(1+'Summary&amp;Assumptions'!$J$29)^(BK$46-1))</f>
        <v>0</v>
      </c>
      <c r="BG294" s="588">
        <f>AND(BL$55&gt;0,SUM($E294:BF294)&lt;'Summary&amp;Assumptions'!$G$32*$B294,$D294&gt;='Summary&amp;Assumptions'!$D$17,BL$47&gt;=$D294,BL$47&lt;=EDATE($D294,'Summary&amp;Assumptions'!$G$32))*$B294+AND(BL$56&lt;'Summary&amp;Assumptions'!$J$31,BL$47&gt;=$FO294,BL$47&lt;=$FP294)*(('Summary&amp;Assumptions'!$H$25*$C294)*(1+'Summary&amp;Assumptions'!$J$29)^(BL$46-1))+AND(BL$56&lt;'Summary&amp;Assumptions'!$J$31,BL$47&gt;=$FQ294,BL$47&lt;=$FR294)*(('Summary&amp;Assumptions'!$H$25*$C294)*(1+'Summary&amp;Assumptions'!$J$29)^(BL$46-1))</f>
        <v>0</v>
      </c>
      <c r="BH294" s="588">
        <f>AND(BM$55&gt;0,SUM($E294:BG294)&lt;'Summary&amp;Assumptions'!$G$32*$B294,$D294&gt;='Summary&amp;Assumptions'!$D$17,BM$47&gt;=$D294,BM$47&lt;=EDATE($D294,'Summary&amp;Assumptions'!$G$32))*$B294+AND(BM$56&lt;'Summary&amp;Assumptions'!$J$31,BM$47&gt;=$FO294,BM$47&lt;=$FP294)*(('Summary&amp;Assumptions'!$H$25*$C294)*(1+'Summary&amp;Assumptions'!$J$29)^(BM$46-1))+AND(BM$56&lt;'Summary&amp;Assumptions'!$J$31,BM$47&gt;=$FQ294,BM$47&lt;=$FR294)*(('Summary&amp;Assumptions'!$H$25*$C294)*(1+'Summary&amp;Assumptions'!$J$29)^(BM$46-1))</f>
        <v>0</v>
      </c>
      <c r="BI294" s="588">
        <f>AND(BN$55&gt;0,SUM($E294:BH294)&lt;'Summary&amp;Assumptions'!$G$32*$B294,$D294&gt;='Summary&amp;Assumptions'!$D$17,BN$47&gt;=$D294,BN$47&lt;=EDATE($D294,'Summary&amp;Assumptions'!$G$32))*$B294+AND(BN$56&lt;'Summary&amp;Assumptions'!$J$31,BN$47&gt;=$FO294,BN$47&lt;=$FP294)*(('Summary&amp;Assumptions'!$H$25*$C294)*(1+'Summary&amp;Assumptions'!$J$29)^(BN$46-1))+AND(BN$56&lt;'Summary&amp;Assumptions'!$J$31,BN$47&gt;=$FQ294,BN$47&lt;=$FR294)*(('Summary&amp;Assumptions'!$H$25*$C294)*(1+'Summary&amp;Assumptions'!$J$29)^(BN$46-1))</f>
        <v>0</v>
      </c>
      <c r="BJ294" s="588">
        <f>AND(BO$55&gt;0,SUM($E294:BI294)&lt;'Summary&amp;Assumptions'!$G$32*$B294,$D294&gt;='Summary&amp;Assumptions'!$D$17,BO$47&gt;=$D294,BO$47&lt;=EDATE($D294,'Summary&amp;Assumptions'!$G$32))*$B294+AND(BO$56&lt;'Summary&amp;Assumptions'!$J$31,BO$47&gt;=$FO294,BO$47&lt;=$FP294)*(('Summary&amp;Assumptions'!$H$25*$C294)*(1+'Summary&amp;Assumptions'!$J$29)^(BO$46-1))+AND(BO$56&lt;'Summary&amp;Assumptions'!$J$31,BO$47&gt;=$FQ294,BO$47&lt;=$FR294)*(('Summary&amp;Assumptions'!$H$25*$C294)*(1+'Summary&amp;Assumptions'!$J$29)^(BO$46-1))</f>
        <v>0</v>
      </c>
      <c r="BK294" s="588">
        <f>AND(BP$55&gt;0,SUM($E294:BJ294)&lt;'Summary&amp;Assumptions'!$G$32*$B294,$D294&gt;='Summary&amp;Assumptions'!$D$17,BP$47&gt;=$D294,BP$47&lt;=EDATE($D294,'Summary&amp;Assumptions'!$G$32))*$B294+AND(BP$56&lt;'Summary&amp;Assumptions'!$J$31,BP$47&gt;=$FO294,BP$47&lt;=$FP294)*(('Summary&amp;Assumptions'!$H$25*$C294)*(1+'Summary&amp;Assumptions'!$J$29)^(BP$46-1))+AND(BP$56&lt;'Summary&amp;Assumptions'!$J$31,BP$47&gt;=$FQ294,BP$47&lt;=$FR294)*(('Summary&amp;Assumptions'!$H$25*$C294)*(1+'Summary&amp;Assumptions'!$J$29)^(BP$46-1))</f>
        <v>0</v>
      </c>
      <c r="BL294" s="588">
        <f>AND(BQ$55&gt;0,SUM($E294:BK294)&lt;'Summary&amp;Assumptions'!$G$32*$B294,$D294&gt;='Summary&amp;Assumptions'!$D$17,BQ$47&gt;=$D294,BQ$47&lt;=EDATE($D294,'Summary&amp;Assumptions'!$G$32))*$B294+AND(BQ$56&lt;'Summary&amp;Assumptions'!$J$31,BQ$47&gt;=$FO294,BQ$47&lt;=$FP294)*(('Summary&amp;Assumptions'!$H$25*$C294)*(1+'Summary&amp;Assumptions'!$J$29)^(BQ$46-1))+AND(BQ$56&lt;'Summary&amp;Assumptions'!$J$31,BQ$47&gt;=$FQ294,BQ$47&lt;=$FR294)*(('Summary&amp;Assumptions'!$H$25*$C294)*(1+'Summary&amp;Assumptions'!$J$29)^(BQ$46-1))</f>
        <v>0</v>
      </c>
      <c r="BM294" s="588">
        <f>AND(BR$55&gt;0,SUM($E294:BL294)&lt;'Summary&amp;Assumptions'!$G$32*$B294,$D294&gt;='Summary&amp;Assumptions'!$D$17,BR$47&gt;=$D294,BR$47&lt;=EDATE($D294,'Summary&amp;Assumptions'!$G$32))*$B294+AND(BR$56&lt;'Summary&amp;Assumptions'!$J$31,BR$47&gt;=$FO294,BR$47&lt;=$FP294)*(('Summary&amp;Assumptions'!$H$25*$C294)*(1+'Summary&amp;Assumptions'!$J$29)^(BR$46-1))+AND(BR$56&lt;'Summary&amp;Assumptions'!$J$31,BR$47&gt;=$FQ294,BR$47&lt;=$FR294)*(('Summary&amp;Assumptions'!$H$25*$C294)*(1+'Summary&amp;Assumptions'!$J$29)^(BR$46-1))</f>
        <v>0</v>
      </c>
      <c r="BN294" s="588">
        <f>AND(BS$55&gt;0,SUM($E294:BM294)&lt;'Summary&amp;Assumptions'!$G$32*$B294,$D294&gt;='Summary&amp;Assumptions'!$D$17,BS$47&gt;=$D294,BS$47&lt;=EDATE($D294,'Summary&amp;Assumptions'!$G$32))*$B294+AND(BS$56&lt;'Summary&amp;Assumptions'!$J$31,BS$47&gt;=$FO294,BS$47&lt;=$FP294)*(('Summary&amp;Assumptions'!$H$25*$C294)*(1+'Summary&amp;Assumptions'!$J$29)^(BS$46-1))+AND(BS$56&lt;'Summary&amp;Assumptions'!$J$31,BS$47&gt;=$FQ294,BS$47&lt;=$FR294)*(('Summary&amp;Assumptions'!$H$25*$C294)*(1+'Summary&amp;Assumptions'!$J$29)^(BS$46-1))</f>
        <v>0</v>
      </c>
      <c r="BO294" s="588">
        <f>AND(BT$55&gt;0,SUM($E294:BN294)&lt;'Summary&amp;Assumptions'!$G$32*$B294,$D294&gt;='Summary&amp;Assumptions'!$D$17,BT$47&gt;=$D294,BT$47&lt;=EDATE($D294,'Summary&amp;Assumptions'!$G$32))*$B294+AND(BT$56&lt;'Summary&amp;Assumptions'!$J$31,BT$47&gt;=$FO294,BT$47&lt;=$FP294)*(('Summary&amp;Assumptions'!$H$25*$C294)*(1+'Summary&amp;Assumptions'!$J$29)^(BT$46-1))+AND(BT$56&lt;'Summary&amp;Assumptions'!$J$31,BT$47&gt;=$FQ294,BT$47&lt;=$FR294)*(('Summary&amp;Assumptions'!$H$25*$C294)*(1+'Summary&amp;Assumptions'!$J$29)^(BT$46-1))</f>
        <v>0</v>
      </c>
      <c r="BP294" s="588">
        <f>AND(BU$55&gt;0,SUM($E294:BO294)&lt;'Summary&amp;Assumptions'!$G$32*$B294,$D294&gt;='Summary&amp;Assumptions'!$D$17,BU$47&gt;=$D294,BU$47&lt;=EDATE($D294,'Summary&amp;Assumptions'!$G$32))*$B294+AND(BU$56&lt;'Summary&amp;Assumptions'!$J$31,BU$47&gt;=$FO294,BU$47&lt;=$FP294)*(('Summary&amp;Assumptions'!$H$25*$C294)*(1+'Summary&amp;Assumptions'!$J$29)^(BU$46-1))+AND(BU$56&lt;'Summary&amp;Assumptions'!$J$31,BU$47&gt;=$FQ294,BU$47&lt;=$FR294)*(('Summary&amp;Assumptions'!$H$25*$C294)*(1+'Summary&amp;Assumptions'!$J$29)^(BU$46-1))</f>
        <v>0</v>
      </c>
      <c r="BQ294" s="588">
        <f>AND(BV$55&gt;0,SUM($E294:BP294)&lt;'Summary&amp;Assumptions'!$G$32*$B294,$D294&gt;='Summary&amp;Assumptions'!$D$17,BV$47&gt;=$D294,BV$47&lt;=EDATE($D294,'Summary&amp;Assumptions'!$G$32))*$B294+AND(BV$56&lt;'Summary&amp;Assumptions'!$J$31,BV$47&gt;=$FO294,BV$47&lt;=$FP294)*(('Summary&amp;Assumptions'!$H$25*$C294)*(1+'Summary&amp;Assumptions'!$J$29)^(BV$46-1))+AND(BV$56&lt;'Summary&amp;Assumptions'!$J$31,BV$47&gt;=$FQ294,BV$47&lt;=$FR294)*(('Summary&amp;Assumptions'!$H$25*$C294)*(1+'Summary&amp;Assumptions'!$J$29)^(BV$46-1))</f>
        <v>0</v>
      </c>
      <c r="BR294" s="588">
        <f>AND(BW$55&gt;0,SUM($E294:BQ294)&lt;'Summary&amp;Assumptions'!$G$32*$B294,$D294&gt;='Summary&amp;Assumptions'!$D$17,BW$47&gt;=$D294,BW$47&lt;=EDATE($D294,'Summary&amp;Assumptions'!$G$32))*$B294+AND(BW$56&lt;'Summary&amp;Assumptions'!$J$31,BW$47&gt;=$FO294,BW$47&lt;=$FP294)*(('Summary&amp;Assumptions'!$H$25*$C294)*(1+'Summary&amp;Assumptions'!$J$29)^(BW$46-1))+AND(BW$56&lt;'Summary&amp;Assumptions'!$J$31,BW$47&gt;=$FQ294,BW$47&lt;=$FR294)*(('Summary&amp;Assumptions'!$H$25*$C294)*(1+'Summary&amp;Assumptions'!$J$29)^(BW$46-1))</f>
        <v>0</v>
      </c>
      <c r="BS294" s="588">
        <f>AND(BX$55&gt;0,SUM($E294:BR294)&lt;'Summary&amp;Assumptions'!$G$32*$B294,$D294&gt;='Summary&amp;Assumptions'!$D$17,BX$47&gt;=$D294,BX$47&lt;=EDATE($D294,'Summary&amp;Assumptions'!$G$32))*$B294+AND(BX$56&lt;'Summary&amp;Assumptions'!$J$31,BX$47&gt;=$FO294,BX$47&lt;=$FP294)*(('Summary&amp;Assumptions'!$H$25*$C294)*(1+'Summary&amp;Assumptions'!$J$29)^(BX$46-1))+AND(BX$56&lt;'Summary&amp;Assumptions'!$J$31,BX$47&gt;=$FQ294,BX$47&lt;=$FR294)*(('Summary&amp;Assumptions'!$H$25*$C294)*(1+'Summary&amp;Assumptions'!$J$29)^(BX$46-1))</f>
        <v>0</v>
      </c>
      <c r="BT294" s="588">
        <f>AND(BY$55&gt;0,SUM($E294:BS294)&lt;'Summary&amp;Assumptions'!$G$32*$B294,$D294&gt;='Summary&amp;Assumptions'!$D$17,BY$47&gt;=$D294,BY$47&lt;=EDATE($D294,'Summary&amp;Assumptions'!$G$32))*$B294+AND(BY$56&lt;'Summary&amp;Assumptions'!$J$31,BY$47&gt;=$FO294,BY$47&lt;=$FP294)*(('Summary&amp;Assumptions'!$H$25*$C294)*(1+'Summary&amp;Assumptions'!$J$29)^(BY$46-1))+AND(BY$56&lt;'Summary&amp;Assumptions'!$J$31,BY$47&gt;=$FQ294,BY$47&lt;=$FR294)*(('Summary&amp;Assumptions'!$H$25*$C294)*(1+'Summary&amp;Assumptions'!$J$29)^(BY$46-1))</f>
        <v>0</v>
      </c>
      <c r="BU294" s="588">
        <f>AND(BZ$55&gt;0,SUM($E294:BT294)&lt;'Summary&amp;Assumptions'!$G$32*$B294,$D294&gt;='Summary&amp;Assumptions'!$D$17,BZ$47&gt;=$D294,BZ$47&lt;=EDATE($D294,'Summary&amp;Assumptions'!$G$32))*$B294+AND(BZ$56&lt;'Summary&amp;Assumptions'!$J$31,BZ$47&gt;=$FO294,BZ$47&lt;=$FP294)*(('Summary&amp;Assumptions'!$H$25*$C294)*(1+'Summary&amp;Assumptions'!$J$29)^(BZ$46-1))+AND(BZ$56&lt;'Summary&amp;Assumptions'!$J$31,BZ$47&gt;=$FQ294,BZ$47&lt;=$FR294)*(('Summary&amp;Assumptions'!$H$25*$C294)*(1+'Summary&amp;Assumptions'!$J$29)^(BZ$46-1))</f>
        <v>0</v>
      </c>
      <c r="BV294" s="588">
        <f>AND(CA$55&gt;0,SUM($E294:BU294)&lt;'Summary&amp;Assumptions'!$G$32*$B294,$D294&gt;='Summary&amp;Assumptions'!$D$17,CA$47&gt;=$D294,CA$47&lt;=EDATE($D294,'Summary&amp;Assumptions'!$G$32))*$B294+AND(CA$56&lt;'Summary&amp;Assumptions'!$J$31,CA$47&gt;=$FO294,CA$47&lt;=$FP294)*(('Summary&amp;Assumptions'!$H$25*$C294)*(1+'Summary&amp;Assumptions'!$J$29)^(CA$46-1))+AND(CA$56&lt;'Summary&amp;Assumptions'!$J$31,CA$47&gt;=$FQ294,CA$47&lt;=$FR294)*(('Summary&amp;Assumptions'!$H$25*$C294)*(1+'Summary&amp;Assumptions'!$J$29)^(CA$46-1))</f>
        <v>0</v>
      </c>
      <c r="BW294" s="588">
        <f>AND(CB$55&gt;0,SUM($E294:BV294)&lt;'Summary&amp;Assumptions'!$G$32*$B294,$D294&gt;='Summary&amp;Assumptions'!$D$17,CB$47&gt;=$D294,CB$47&lt;=EDATE($D294,'Summary&amp;Assumptions'!$G$32))*$B294+AND(CB$56&lt;'Summary&amp;Assumptions'!$J$31,CB$47&gt;=$FO294,CB$47&lt;=$FP294)*(('Summary&amp;Assumptions'!$H$25*$C294)*(1+'Summary&amp;Assumptions'!$J$29)^(CB$46-1))+AND(CB$56&lt;'Summary&amp;Assumptions'!$J$31,CB$47&gt;=$FQ294,CB$47&lt;=$FR294)*(('Summary&amp;Assumptions'!$H$25*$C294)*(1+'Summary&amp;Assumptions'!$J$29)^(CB$46-1))</f>
        <v>0</v>
      </c>
      <c r="BX294" s="588">
        <f>AND(CC$55&gt;0,SUM($E294:BW294)&lt;'Summary&amp;Assumptions'!$G$32*$B294,$D294&gt;='Summary&amp;Assumptions'!$D$17,CC$47&gt;=$D294,CC$47&lt;=EDATE($D294,'Summary&amp;Assumptions'!$G$32))*$B294+AND(CC$56&lt;'Summary&amp;Assumptions'!$J$31,CC$47&gt;=$FO294,CC$47&lt;=$FP294)*(('Summary&amp;Assumptions'!$H$25*$C294)*(1+'Summary&amp;Assumptions'!$J$29)^(CC$46-1))+AND(CC$56&lt;'Summary&amp;Assumptions'!$J$31,CC$47&gt;=$FQ294,CC$47&lt;=$FR294)*(('Summary&amp;Assumptions'!$H$25*$C294)*(1+'Summary&amp;Assumptions'!$J$29)^(CC$46-1))</f>
        <v>0</v>
      </c>
      <c r="BY294" s="588">
        <f>AND(CD$55&gt;0,SUM($E294:BX294)&lt;'Summary&amp;Assumptions'!$G$32*$B294,$D294&gt;='Summary&amp;Assumptions'!$D$17,CD$47&gt;=$D294,CD$47&lt;=EDATE($D294,'Summary&amp;Assumptions'!$G$32))*$B294+AND(CD$56&lt;'Summary&amp;Assumptions'!$J$31,CD$47&gt;=$FO294,CD$47&lt;=$FP294)*(('Summary&amp;Assumptions'!$H$25*$C294)*(1+'Summary&amp;Assumptions'!$J$29)^(CD$46-1))+AND(CD$56&lt;'Summary&amp;Assumptions'!$J$31,CD$47&gt;=$FQ294,CD$47&lt;=$FR294)*(('Summary&amp;Assumptions'!$H$25*$C294)*(1+'Summary&amp;Assumptions'!$J$29)^(CD$46-1))</f>
        <v>0</v>
      </c>
      <c r="BZ294" s="588">
        <f>AND(CE$55&gt;0,SUM($E294:BY294)&lt;'Summary&amp;Assumptions'!$G$32*$B294,$D294&gt;='Summary&amp;Assumptions'!$D$17,CE$47&gt;=$D294,CE$47&lt;=EDATE($D294,'Summary&amp;Assumptions'!$G$32))*$B294+AND(CE$56&lt;'Summary&amp;Assumptions'!$J$31,CE$47&gt;=$FO294,CE$47&lt;=$FP294)*(('Summary&amp;Assumptions'!$H$25*$C294)*(1+'Summary&amp;Assumptions'!$J$29)^(CE$46-1))+AND(CE$56&lt;'Summary&amp;Assumptions'!$J$31,CE$47&gt;=$FQ294,CE$47&lt;=$FR294)*(('Summary&amp;Assumptions'!$H$25*$C294)*(1+'Summary&amp;Assumptions'!$J$29)^(CE$46-1))</f>
        <v>0</v>
      </c>
      <c r="CA294" s="588">
        <f>AND(CF$55&gt;0,SUM($E294:BZ294)&lt;'Summary&amp;Assumptions'!$G$32*$B294,$D294&gt;='Summary&amp;Assumptions'!$D$17,CF$47&gt;=$D294,CF$47&lt;=EDATE($D294,'Summary&amp;Assumptions'!$G$32))*$B294+AND(CF$56&lt;'Summary&amp;Assumptions'!$J$31,CF$47&gt;=$FO294,CF$47&lt;=$FP294)*(('Summary&amp;Assumptions'!$H$25*$C294)*(1+'Summary&amp;Assumptions'!$J$29)^(CF$46-1))+AND(CF$56&lt;'Summary&amp;Assumptions'!$J$31,CF$47&gt;=$FQ294,CF$47&lt;=$FR294)*(('Summary&amp;Assumptions'!$H$25*$C294)*(1+'Summary&amp;Assumptions'!$J$29)^(CF$46-1))</f>
        <v>0</v>
      </c>
      <c r="CB294" s="588">
        <f>AND(CG$55&gt;0,SUM($E294:CA294)&lt;'Summary&amp;Assumptions'!$G$32*$B294,$D294&gt;='Summary&amp;Assumptions'!$D$17,CG$47&gt;=$D294,CG$47&lt;=EDATE($D294,'Summary&amp;Assumptions'!$G$32))*$B294+AND(CG$56&lt;'Summary&amp;Assumptions'!$J$31,CG$47&gt;=$FO294,CG$47&lt;=$FP294)*(('Summary&amp;Assumptions'!$H$25*$C294)*(1+'Summary&amp;Assumptions'!$J$29)^(CG$46-1))+AND(CG$56&lt;'Summary&amp;Assumptions'!$J$31,CG$47&gt;=$FQ294,CG$47&lt;=$FR294)*(('Summary&amp;Assumptions'!$H$25*$C294)*(1+'Summary&amp;Assumptions'!$J$29)^(CG$46-1))</f>
        <v>0</v>
      </c>
      <c r="CC294" s="588">
        <f>AND(CH$55&gt;0,SUM($E294:CB294)&lt;'Summary&amp;Assumptions'!$G$32*$B294,$D294&gt;='Summary&amp;Assumptions'!$D$17,CH$47&gt;=$D294,CH$47&lt;=EDATE($D294,'Summary&amp;Assumptions'!$G$32))*$B294+AND(CH$56&lt;'Summary&amp;Assumptions'!$J$31,CH$47&gt;=$FO294,CH$47&lt;=$FP294)*(('Summary&amp;Assumptions'!$H$25*$C294)*(1+'Summary&amp;Assumptions'!$J$29)^(CH$46-1))+AND(CH$56&lt;'Summary&amp;Assumptions'!$J$31,CH$47&gt;=$FQ294,CH$47&lt;=$FR294)*(('Summary&amp;Assumptions'!$H$25*$C294)*(1+'Summary&amp;Assumptions'!$J$29)^(CH$46-1))</f>
        <v>0</v>
      </c>
      <c r="CD294" s="588">
        <f>AND(CI$55&gt;0,SUM($E294:CC294)&lt;'Summary&amp;Assumptions'!$G$32*$B294,$D294&gt;='Summary&amp;Assumptions'!$D$17,CI$47&gt;=$D294,CI$47&lt;=EDATE($D294,'Summary&amp;Assumptions'!$G$32))*$B294+AND(CI$56&lt;'Summary&amp;Assumptions'!$J$31,CI$47&gt;=$FO294,CI$47&lt;=$FP294)*(('Summary&amp;Assumptions'!$H$25*$C294)*(1+'Summary&amp;Assumptions'!$J$29)^(CI$46-1))+AND(CI$56&lt;'Summary&amp;Assumptions'!$J$31,CI$47&gt;=$FQ294,CI$47&lt;=$FR294)*(('Summary&amp;Assumptions'!$H$25*$C294)*(1+'Summary&amp;Assumptions'!$J$29)^(CI$46-1))</f>
        <v>0</v>
      </c>
      <c r="CE294" s="588">
        <f>AND(CJ$55&gt;0,SUM($E294:CD294)&lt;'Summary&amp;Assumptions'!$G$32*$B294,$D294&gt;='Summary&amp;Assumptions'!$D$17,CJ$47&gt;=$D294,CJ$47&lt;=EDATE($D294,'Summary&amp;Assumptions'!$G$32))*$B294+AND(CJ$56&lt;'Summary&amp;Assumptions'!$J$31,CJ$47&gt;=$FO294,CJ$47&lt;=$FP294)*(('Summary&amp;Assumptions'!$H$25*$C294)*(1+'Summary&amp;Assumptions'!$J$29)^(CJ$46-1))+AND(CJ$56&lt;'Summary&amp;Assumptions'!$J$31,CJ$47&gt;=$FQ294,CJ$47&lt;=$FR294)*(('Summary&amp;Assumptions'!$H$25*$C294)*(1+'Summary&amp;Assumptions'!$J$29)^(CJ$46-1))</f>
        <v>0</v>
      </c>
      <c r="CF294" s="588">
        <f>AND(CK$55&gt;0,SUM($E294:CE294)&lt;'Summary&amp;Assumptions'!$G$32*$B294,$D294&gt;='Summary&amp;Assumptions'!$D$17,CK$47&gt;=$D294,CK$47&lt;=EDATE($D294,'Summary&amp;Assumptions'!$G$32))*$B294+AND(CK$56&lt;'Summary&amp;Assumptions'!$J$31,CK$47&gt;=$FO294,CK$47&lt;=$FP294)*(('Summary&amp;Assumptions'!$H$25*$C294)*(1+'Summary&amp;Assumptions'!$J$29)^(CK$46-1))+AND(CK$56&lt;'Summary&amp;Assumptions'!$J$31,CK$47&gt;=$FQ294,CK$47&lt;=$FR294)*(('Summary&amp;Assumptions'!$H$25*$C294)*(1+'Summary&amp;Assumptions'!$J$29)^(CK$46-1))</f>
        <v>0</v>
      </c>
      <c r="CG294" s="588">
        <f>AND(CL$55&gt;0,SUM($E294:CF294)&lt;'Summary&amp;Assumptions'!$G$32*$B294,$D294&gt;='Summary&amp;Assumptions'!$D$17,CL$47&gt;=$D294,CL$47&lt;=EDATE($D294,'Summary&amp;Assumptions'!$G$32))*$B294+AND(CL$56&lt;'Summary&amp;Assumptions'!$J$31,CL$47&gt;=$FO294,CL$47&lt;=$FP294)*(('Summary&amp;Assumptions'!$H$25*$C294)*(1+'Summary&amp;Assumptions'!$J$29)^(CL$46-1))+AND(CL$56&lt;'Summary&amp;Assumptions'!$J$31,CL$47&gt;=$FQ294,CL$47&lt;=$FR294)*(('Summary&amp;Assumptions'!$H$25*$C294)*(1+'Summary&amp;Assumptions'!$J$29)^(CL$46-1))</f>
        <v>0</v>
      </c>
      <c r="CH294" s="588">
        <f>AND(CM$55&gt;0,SUM($E294:CG294)&lt;'Summary&amp;Assumptions'!$G$32*$B294,$D294&gt;='Summary&amp;Assumptions'!$D$17,CM$47&gt;=$D294,CM$47&lt;=EDATE($D294,'Summary&amp;Assumptions'!$G$32))*$B294+AND(CM$56&lt;'Summary&amp;Assumptions'!$J$31,CM$47&gt;=$FO294,CM$47&lt;=$FP294)*(('Summary&amp;Assumptions'!$H$25*$C294)*(1+'Summary&amp;Assumptions'!$J$29)^(CM$46-1))+AND(CM$56&lt;'Summary&amp;Assumptions'!$J$31,CM$47&gt;=$FQ294,CM$47&lt;=$FR294)*(('Summary&amp;Assumptions'!$H$25*$C294)*(1+'Summary&amp;Assumptions'!$J$29)^(CM$46-1))</f>
        <v>0</v>
      </c>
      <c r="CI294" s="588">
        <f>AND(CN$55&gt;0,SUM($E294:CH294)&lt;'Summary&amp;Assumptions'!$G$32*$B294,$D294&gt;='Summary&amp;Assumptions'!$D$17,CN$47&gt;=$D294,CN$47&lt;=EDATE($D294,'Summary&amp;Assumptions'!$G$32))*$B294+AND(CN$56&lt;'Summary&amp;Assumptions'!$J$31,CN$47&gt;=$FO294,CN$47&lt;=$FP294)*(('Summary&amp;Assumptions'!$H$25*$C294)*(1+'Summary&amp;Assumptions'!$J$29)^(CN$46-1))+AND(CN$56&lt;'Summary&amp;Assumptions'!$J$31,CN$47&gt;=$FQ294,CN$47&lt;=$FR294)*(('Summary&amp;Assumptions'!$H$25*$C294)*(1+'Summary&amp;Assumptions'!$J$29)^(CN$46-1))</f>
        <v>0</v>
      </c>
      <c r="CJ294" s="588">
        <f>AND(CO$55&gt;0,SUM($E294:CI294)&lt;'Summary&amp;Assumptions'!$G$32*$B294,$D294&gt;='Summary&amp;Assumptions'!$D$17,CO$47&gt;=$D294,CO$47&lt;=EDATE($D294,'Summary&amp;Assumptions'!$G$32))*$B294+AND(CO$56&lt;'Summary&amp;Assumptions'!$J$31,CO$47&gt;=$FO294,CO$47&lt;=$FP294)*(('Summary&amp;Assumptions'!$H$25*$C294)*(1+'Summary&amp;Assumptions'!$J$29)^(CO$46-1))+AND(CO$56&lt;'Summary&amp;Assumptions'!$J$31,CO$47&gt;=$FQ294,CO$47&lt;=$FR294)*(('Summary&amp;Assumptions'!$H$25*$C294)*(1+'Summary&amp;Assumptions'!$J$29)^(CO$46-1))</f>
        <v>0</v>
      </c>
      <c r="CK294" s="588">
        <f>AND(CP$55&gt;0,SUM($E294:CJ294)&lt;'Summary&amp;Assumptions'!$G$32*$B294,$D294&gt;='Summary&amp;Assumptions'!$D$17,CP$47&gt;=$D294,CP$47&lt;=EDATE($D294,'Summary&amp;Assumptions'!$G$32))*$B294+AND(CP$56&lt;'Summary&amp;Assumptions'!$J$31,CP$47&gt;=$FO294,CP$47&lt;=$FP294)*(('Summary&amp;Assumptions'!$H$25*$C294)*(1+'Summary&amp;Assumptions'!$J$29)^(CP$46-1))+AND(CP$56&lt;'Summary&amp;Assumptions'!$J$31,CP$47&gt;=$FQ294,CP$47&lt;=$FR294)*(('Summary&amp;Assumptions'!$H$25*$C294)*(1+'Summary&amp;Assumptions'!$J$29)^(CP$46-1))</f>
        <v>0</v>
      </c>
      <c r="CL294" s="588">
        <f>AND(CQ$55&gt;0,SUM($E294:CK294)&lt;'Summary&amp;Assumptions'!$G$32*$B294,$D294&gt;='Summary&amp;Assumptions'!$D$17,CQ$47&gt;=$D294,CQ$47&lt;=EDATE($D294,'Summary&amp;Assumptions'!$G$32))*$B294+AND(CQ$56&lt;'Summary&amp;Assumptions'!$J$31,CQ$47&gt;=$FO294,CQ$47&lt;=$FP294)*(('Summary&amp;Assumptions'!$H$25*$C294)*(1+'Summary&amp;Assumptions'!$J$29)^(CQ$46-1))+AND(CQ$56&lt;'Summary&amp;Assumptions'!$J$31,CQ$47&gt;=$FQ294,CQ$47&lt;=$FR294)*(('Summary&amp;Assumptions'!$H$25*$C294)*(1+'Summary&amp;Assumptions'!$J$29)^(CQ$46-1))</f>
        <v>0</v>
      </c>
      <c r="CM294" s="588">
        <f>AND(CR$55&gt;0,SUM($E294:CL294)&lt;'Summary&amp;Assumptions'!$G$32*$B294,$D294&gt;='Summary&amp;Assumptions'!$D$17,CR$47&gt;=$D294,CR$47&lt;=EDATE($D294,'Summary&amp;Assumptions'!$G$32))*$B294+AND(CR$56&lt;'Summary&amp;Assumptions'!$J$31,CR$47&gt;=$FO294,CR$47&lt;=$FP294)*(('Summary&amp;Assumptions'!$H$25*$C294)*(1+'Summary&amp;Assumptions'!$J$29)^(CR$46-1))+AND(CR$56&lt;'Summary&amp;Assumptions'!$J$31,CR$47&gt;=$FQ294,CR$47&lt;=$FR294)*(('Summary&amp;Assumptions'!$H$25*$C294)*(1+'Summary&amp;Assumptions'!$J$29)^(CR$46-1))</f>
        <v>0</v>
      </c>
      <c r="CN294" s="588">
        <f>AND(CS$55&gt;0,SUM($E294:CM294)&lt;'Summary&amp;Assumptions'!$G$32*$B294,$D294&gt;='Summary&amp;Assumptions'!$D$17,CS$47&gt;=$D294,CS$47&lt;=EDATE($D294,'Summary&amp;Assumptions'!$G$32))*$B294+AND(CS$56&lt;'Summary&amp;Assumptions'!$J$31,CS$47&gt;=$FO294,CS$47&lt;=$FP294)*(('Summary&amp;Assumptions'!$H$25*$C294)*(1+'Summary&amp;Assumptions'!$J$29)^(CS$46-1))+AND(CS$56&lt;'Summary&amp;Assumptions'!$J$31,CS$47&gt;=$FQ294,CS$47&lt;=$FR294)*(('Summary&amp;Assumptions'!$H$25*$C294)*(1+'Summary&amp;Assumptions'!$J$29)^(CS$46-1))</f>
        <v>0</v>
      </c>
      <c r="CO294" s="588">
        <f>AND(CT$55&gt;0,SUM($E294:CN294)&lt;'Summary&amp;Assumptions'!$G$32*$B294,$D294&gt;='Summary&amp;Assumptions'!$D$17,CT$47&gt;=$D294,CT$47&lt;=EDATE($D294,'Summary&amp;Assumptions'!$G$32))*$B294+AND(CT$56&lt;'Summary&amp;Assumptions'!$J$31,CT$47&gt;=$FO294,CT$47&lt;=$FP294)*(('Summary&amp;Assumptions'!$H$25*$C294)*(1+'Summary&amp;Assumptions'!$J$29)^(CT$46-1))+AND(CT$56&lt;'Summary&amp;Assumptions'!$J$31,CT$47&gt;=$FQ294,CT$47&lt;=$FR294)*(('Summary&amp;Assumptions'!$H$25*$C294)*(1+'Summary&amp;Assumptions'!$J$29)^(CT$46-1))</f>
        <v>0</v>
      </c>
      <c r="CP294" s="588">
        <f>AND(CU$55&gt;0,SUM($E294:CO294)&lt;'Summary&amp;Assumptions'!$G$32*$B294,$D294&gt;='Summary&amp;Assumptions'!$D$17,CU$47&gt;=$D294,CU$47&lt;=EDATE($D294,'Summary&amp;Assumptions'!$G$32))*$B294+AND(CU$56&lt;'Summary&amp;Assumptions'!$J$31,CU$47&gt;=$FO294,CU$47&lt;=$FP294)*(('Summary&amp;Assumptions'!$H$25*$C294)*(1+'Summary&amp;Assumptions'!$J$29)^(CU$46-1))+AND(CU$56&lt;'Summary&amp;Assumptions'!$J$31,CU$47&gt;=$FQ294,CU$47&lt;=$FR294)*(('Summary&amp;Assumptions'!$H$25*$C294)*(1+'Summary&amp;Assumptions'!$J$29)^(CU$46-1))</f>
        <v>0</v>
      </c>
      <c r="CQ294" s="588">
        <f>AND(CV$55&gt;0,SUM($E294:CP294)&lt;'Summary&amp;Assumptions'!$G$32*$B294,$D294&gt;='Summary&amp;Assumptions'!$D$17,CV$47&gt;=$D294,CV$47&lt;=EDATE($D294,'Summary&amp;Assumptions'!$G$32))*$B294+AND(CV$56&lt;'Summary&amp;Assumptions'!$J$31,CV$47&gt;=$FO294,CV$47&lt;=$FP294)*(('Summary&amp;Assumptions'!$H$25*$C294)*(1+'Summary&amp;Assumptions'!$J$29)^(CV$46-1))+AND(CV$56&lt;'Summary&amp;Assumptions'!$J$31,CV$47&gt;=$FQ294,CV$47&lt;=$FR294)*(('Summary&amp;Assumptions'!$H$25*$C294)*(1+'Summary&amp;Assumptions'!$J$29)^(CV$46-1))</f>
        <v>0</v>
      </c>
      <c r="CR294" s="588">
        <f>AND(CW$55&gt;0,SUM($E294:CQ294)&lt;'Summary&amp;Assumptions'!$G$32*$B294,$D294&gt;='Summary&amp;Assumptions'!$D$17,CW$47&gt;=$D294,CW$47&lt;=EDATE($D294,'Summary&amp;Assumptions'!$G$32))*$B294+AND(CW$56&lt;'Summary&amp;Assumptions'!$J$31,CW$47&gt;=$FO294,CW$47&lt;=$FP294)*(('Summary&amp;Assumptions'!$H$25*$C294)*(1+'Summary&amp;Assumptions'!$J$29)^(CW$46-1))+AND(CW$56&lt;'Summary&amp;Assumptions'!$J$31,CW$47&gt;=$FQ294,CW$47&lt;=$FR294)*(('Summary&amp;Assumptions'!$H$25*$C294)*(1+'Summary&amp;Assumptions'!$J$29)^(CW$46-1))</f>
        <v>0</v>
      </c>
      <c r="CS294" s="588">
        <f>AND(CX$55&gt;0,SUM($E294:CR294)&lt;'Summary&amp;Assumptions'!$G$32*$B294,$D294&gt;='Summary&amp;Assumptions'!$D$17,CX$47&gt;=$D294,CX$47&lt;=EDATE($D294,'Summary&amp;Assumptions'!$G$32))*$B294+AND(CX$56&lt;'Summary&amp;Assumptions'!$J$31,CX$47&gt;=$FO294,CX$47&lt;=$FP294)*(('Summary&amp;Assumptions'!$H$25*$C294)*(1+'Summary&amp;Assumptions'!$J$29)^(CX$46-1))+AND(CX$56&lt;'Summary&amp;Assumptions'!$J$31,CX$47&gt;=$FQ294,CX$47&lt;=$FR294)*(('Summary&amp;Assumptions'!$H$25*$C294)*(1+'Summary&amp;Assumptions'!$J$29)^(CX$46-1))</f>
        <v>0</v>
      </c>
      <c r="CT294" s="588">
        <f>AND(CY$55&gt;0,SUM($E294:CS294)&lt;'Summary&amp;Assumptions'!$G$32*$B294,$D294&gt;='Summary&amp;Assumptions'!$D$17,CY$47&gt;=$D294,CY$47&lt;=EDATE($D294,'Summary&amp;Assumptions'!$G$32))*$B294+AND(CY$56&lt;'Summary&amp;Assumptions'!$J$31,CY$47&gt;=$FO294,CY$47&lt;=$FP294)*(('Summary&amp;Assumptions'!$H$25*$C294)*(1+'Summary&amp;Assumptions'!$J$29)^(CY$46-1))+AND(CY$56&lt;'Summary&amp;Assumptions'!$J$31,CY$47&gt;=$FQ294,CY$47&lt;=$FR294)*(('Summary&amp;Assumptions'!$H$25*$C294)*(1+'Summary&amp;Assumptions'!$J$29)^(CY$46-1))</f>
        <v>0</v>
      </c>
      <c r="CU294" s="588">
        <f>AND(CZ$55&gt;0,SUM($E294:CT294)&lt;'Summary&amp;Assumptions'!$G$32*$B294,$D294&gt;='Summary&amp;Assumptions'!$D$17,CZ$47&gt;=$D294,CZ$47&lt;=EDATE($D294,'Summary&amp;Assumptions'!$G$32))*$B294+AND(CZ$56&lt;'Summary&amp;Assumptions'!$J$31,CZ$47&gt;=$FO294,CZ$47&lt;=$FP294)*(('Summary&amp;Assumptions'!$H$25*$C294)*(1+'Summary&amp;Assumptions'!$J$29)^(CZ$46-1))+AND(CZ$56&lt;'Summary&amp;Assumptions'!$J$31,CZ$47&gt;=$FQ294,CZ$47&lt;=$FR294)*(('Summary&amp;Assumptions'!$H$25*$C294)*(1+'Summary&amp;Assumptions'!$J$29)^(CZ$46-1))</f>
        <v>0</v>
      </c>
      <c r="CV294" s="588">
        <f>AND(DA$55&gt;0,SUM($E294:CU294)&lt;'Summary&amp;Assumptions'!$G$32*$B294,$D294&gt;='Summary&amp;Assumptions'!$D$17,DA$47&gt;=$D294,DA$47&lt;=EDATE($D294,'Summary&amp;Assumptions'!$G$32))*$B294+AND(DA$56&lt;'Summary&amp;Assumptions'!$J$31,DA$47&gt;=$FO294,DA$47&lt;=$FP294)*(('Summary&amp;Assumptions'!$H$25*$C294)*(1+'Summary&amp;Assumptions'!$J$29)^(DA$46-1))+AND(DA$56&lt;'Summary&amp;Assumptions'!$J$31,DA$47&gt;=$FQ294,DA$47&lt;=$FR294)*(('Summary&amp;Assumptions'!$H$25*$C294)*(1+'Summary&amp;Assumptions'!$J$29)^(DA$46-1))</f>
        <v>0</v>
      </c>
      <c r="CW294" s="588">
        <f>AND(DB$55&gt;0,SUM($E294:CV294)&lt;'Summary&amp;Assumptions'!$G$32*$B294,$D294&gt;='Summary&amp;Assumptions'!$D$17,DB$47&gt;=$D294,DB$47&lt;=EDATE($D294,'Summary&amp;Assumptions'!$G$32))*$B294+AND(DB$56&lt;'Summary&amp;Assumptions'!$J$31,DB$47&gt;=$FO294,DB$47&lt;=$FP294)*(('Summary&amp;Assumptions'!$H$25*$C294)*(1+'Summary&amp;Assumptions'!$J$29)^(DB$46-1))+AND(DB$56&lt;'Summary&amp;Assumptions'!$J$31,DB$47&gt;=$FQ294,DB$47&lt;=$FR294)*(('Summary&amp;Assumptions'!$H$25*$C294)*(1+'Summary&amp;Assumptions'!$J$29)^(DB$46-1))</f>
        <v>0</v>
      </c>
      <c r="CX294" s="588">
        <f>AND(DC$55&gt;0,SUM($E294:CW294)&lt;'Summary&amp;Assumptions'!$G$32*$B294,$D294&gt;='Summary&amp;Assumptions'!$D$17,DC$47&gt;=$D294,DC$47&lt;=EDATE($D294,'Summary&amp;Assumptions'!$G$32))*$B294+AND(DC$56&lt;'Summary&amp;Assumptions'!$J$31,DC$47&gt;=$FO294,DC$47&lt;=$FP294)*(('Summary&amp;Assumptions'!$H$25*$C294)*(1+'Summary&amp;Assumptions'!$J$29)^(DC$46-1))+AND(DC$56&lt;'Summary&amp;Assumptions'!$J$31,DC$47&gt;=$FQ294,DC$47&lt;=$FR294)*(('Summary&amp;Assumptions'!$H$25*$C294)*(1+'Summary&amp;Assumptions'!$J$29)^(DC$46-1))</f>
        <v>0</v>
      </c>
      <c r="CY294" s="588">
        <f>AND(DD$55&gt;0,SUM($E294:CX294)&lt;'Summary&amp;Assumptions'!$G$32*$B294,$D294&gt;='Summary&amp;Assumptions'!$D$17,DD$47&gt;=$D294,DD$47&lt;=EDATE($D294,'Summary&amp;Assumptions'!$G$32))*$B294+AND(DD$56&lt;'Summary&amp;Assumptions'!$J$31,DD$47&gt;=$FO294,DD$47&lt;=$FP294)*(('Summary&amp;Assumptions'!$H$25*$C294)*(1+'Summary&amp;Assumptions'!$J$29)^(DD$46-1))+AND(DD$56&lt;'Summary&amp;Assumptions'!$J$31,DD$47&gt;=$FQ294,DD$47&lt;=$FR294)*(('Summary&amp;Assumptions'!$H$25*$C294)*(1+'Summary&amp;Assumptions'!$J$29)^(DD$46-1))</f>
        <v>0</v>
      </c>
      <c r="CZ294" s="588">
        <f>AND(DE$55&gt;0,SUM($E294:CY294)&lt;'Summary&amp;Assumptions'!$G$32*$B294,$D294&gt;='Summary&amp;Assumptions'!$D$17,DE$47&gt;=$D294,DE$47&lt;=EDATE($D294,'Summary&amp;Assumptions'!$G$32))*$B294+AND(DE$56&lt;'Summary&amp;Assumptions'!$J$31,DE$47&gt;=$FO294,DE$47&lt;=$FP294)*(('Summary&amp;Assumptions'!$H$25*$C294)*(1+'Summary&amp;Assumptions'!$J$29)^(DE$46-1))+AND(DE$56&lt;'Summary&amp;Assumptions'!$J$31,DE$47&gt;=$FQ294,DE$47&lt;=$FR294)*(('Summary&amp;Assumptions'!$H$25*$C294)*(1+'Summary&amp;Assumptions'!$J$29)^(DE$46-1))</f>
        <v>0</v>
      </c>
      <c r="DA294" s="588">
        <f>AND(DF$55&gt;0,SUM($E294:CZ294)&lt;'Summary&amp;Assumptions'!$G$32*$B294,$D294&gt;='Summary&amp;Assumptions'!$D$17,DF$47&gt;=$D294,DF$47&lt;=EDATE($D294,'Summary&amp;Assumptions'!$G$32))*$B294+AND(DF$56&lt;'Summary&amp;Assumptions'!$J$31,DF$47&gt;=$FO294,DF$47&lt;=$FP294)*(('Summary&amp;Assumptions'!$H$25*$C294)*(1+'Summary&amp;Assumptions'!$J$29)^(DF$46-1))+AND(DF$56&lt;'Summary&amp;Assumptions'!$J$31,DF$47&gt;=$FQ294,DF$47&lt;=$FR294)*(('Summary&amp;Assumptions'!$H$25*$C294)*(1+'Summary&amp;Assumptions'!$J$29)^(DF$46-1))</f>
        <v>0</v>
      </c>
      <c r="DB294" s="588">
        <f>AND(DG$55&gt;0,SUM($E294:DA294)&lt;'Summary&amp;Assumptions'!$G$32*$B294,$D294&gt;='Summary&amp;Assumptions'!$D$17,DG$47&gt;=$D294,DG$47&lt;=EDATE($D294,'Summary&amp;Assumptions'!$G$32))*$B294+AND(DG$56&lt;'Summary&amp;Assumptions'!$J$31,DG$47&gt;=$FO294,DG$47&lt;=$FP294)*(('Summary&amp;Assumptions'!$H$25*$C294)*(1+'Summary&amp;Assumptions'!$J$29)^(DG$46-1))+AND(DG$56&lt;'Summary&amp;Assumptions'!$J$31,DG$47&gt;=$FQ294,DG$47&lt;=$FR294)*(('Summary&amp;Assumptions'!$H$25*$C294)*(1+'Summary&amp;Assumptions'!$J$29)^(DG$46-1))</f>
        <v>0</v>
      </c>
      <c r="DC294" s="588">
        <f>AND(DH$55&gt;0,SUM($E294:DB294)&lt;'Summary&amp;Assumptions'!$G$32*$B294,$D294&gt;='Summary&amp;Assumptions'!$D$17,DH$47&gt;=$D294,DH$47&lt;=EDATE($D294,'Summary&amp;Assumptions'!$G$32))*$B294+AND(DH$56&lt;'Summary&amp;Assumptions'!$J$31,DH$47&gt;=$FO294,DH$47&lt;=$FP294)*(('Summary&amp;Assumptions'!$H$25*$C294)*(1+'Summary&amp;Assumptions'!$J$29)^(DH$46-1))+AND(DH$56&lt;'Summary&amp;Assumptions'!$J$31,DH$47&gt;=$FQ294,DH$47&lt;=$FR294)*(('Summary&amp;Assumptions'!$H$25*$C294)*(1+'Summary&amp;Assumptions'!$J$29)^(DH$46-1))</f>
        <v>0</v>
      </c>
      <c r="DD294" s="588">
        <f>AND(DI$55&gt;0,SUM($E294:DC294)&lt;'Summary&amp;Assumptions'!$G$32*$B294,$D294&gt;='Summary&amp;Assumptions'!$D$17,DI$47&gt;=$D294,DI$47&lt;=EDATE($D294,'Summary&amp;Assumptions'!$G$32))*$B294+AND(DI$56&lt;'Summary&amp;Assumptions'!$J$31,DI$47&gt;=$FO294,DI$47&lt;=$FP294)*(('Summary&amp;Assumptions'!$H$25*$C294)*(1+'Summary&amp;Assumptions'!$J$29)^(DI$46-1))+AND(DI$56&lt;'Summary&amp;Assumptions'!$J$31,DI$47&gt;=$FQ294,DI$47&lt;=$FR294)*(('Summary&amp;Assumptions'!$H$25*$C294)*(1+'Summary&amp;Assumptions'!$J$29)^(DI$46-1))</f>
        <v>0</v>
      </c>
      <c r="DE294" s="588">
        <f>AND(DJ$55&gt;0,SUM($E294:DD294)&lt;'Summary&amp;Assumptions'!$G$32*$B294,$D294&gt;='Summary&amp;Assumptions'!$D$17,DJ$47&gt;=$D294,DJ$47&lt;=EDATE($D294,'Summary&amp;Assumptions'!$G$32))*$B294+AND(DJ$56&lt;'Summary&amp;Assumptions'!$J$31,DJ$47&gt;=$FO294,DJ$47&lt;=$FP294)*(('Summary&amp;Assumptions'!$H$25*$C294)*(1+'Summary&amp;Assumptions'!$J$29)^(DJ$46-1))+AND(DJ$56&lt;'Summary&amp;Assumptions'!$J$31,DJ$47&gt;=$FQ294,DJ$47&lt;=$FR294)*(('Summary&amp;Assumptions'!$H$25*$C294)*(1+'Summary&amp;Assumptions'!$J$29)^(DJ$46-1))</f>
        <v>0</v>
      </c>
      <c r="DF294" s="588">
        <f>AND(DK$55&gt;0,SUM($E294:DE294)&lt;'Summary&amp;Assumptions'!$G$32*$B294,$D294&gt;='Summary&amp;Assumptions'!$D$17,DK$47&gt;=$D294,DK$47&lt;=EDATE($D294,'Summary&amp;Assumptions'!$G$32))*$B294+AND(DK$56&lt;'Summary&amp;Assumptions'!$J$31,DK$47&gt;=$FO294,DK$47&lt;=$FP294)*(('Summary&amp;Assumptions'!$H$25*$C294)*(1+'Summary&amp;Assumptions'!$J$29)^(DK$46-1))+AND(DK$56&lt;'Summary&amp;Assumptions'!$J$31,DK$47&gt;=$FQ294,DK$47&lt;=$FR294)*(('Summary&amp;Assumptions'!$H$25*$C294)*(1+'Summary&amp;Assumptions'!$J$29)^(DK$46-1))</f>
        <v>0</v>
      </c>
      <c r="DG294" s="588">
        <f>AND(DL$55&gt;0,SUM($E294:DF294)&lt;'Summary&amp;Assumptions'!$G$32*$B294,$D294&gt;='Summary&amp;Assumptions'!$D$17,DL$47&gt;=$D294,DL$47&lt;=EDATE($D294,'Summary&amp;Assumptions'!$G$32))*$B294+AND(DL$56&lt;'Summary&amp;Assumptions'!$J$31,DL$47&gt;=$FO294,DL$47&lt;=$FP294)*(('Summary&amp;Assumptions'!$H$25*$C294)*(1+'Summary&amp;Assumptions'!$J$29)^(DL$46-1))+AND(DL$56&lt;'Summary&amp;Assumptions'!$J$31,DL$47&gt;=$FQ294,DL$47&lt;=$FR294)*(('Summary&amp;Assumptions'!$H$25*$C294)*(1+'Summary&amp;Assumptions'!$J$29)^(DL$46-1))</f>
        <v>0</v>
      </c>
      <c r="DH294" s="588">
        <f>AND(DM$55&gt;0,SUM($E294:DG294)&lt;'Summary&amp;Assumptions'!$G$32*$B294,$D294&gt;='Summary&amp;Assumptions'!$D$17,DM$47&gt;=$D294,DM$47&lt;=EDATE($D294,'Summary&amp;Assumptions'!$G$32))*$B294+AND(DM$56&lt;'Summary&amp;Assumptions'!$J$31,DM$47&gt;=$FO294,DM$47&lt;=$FP294)*(('Summary&amp;Assumptions'!$H$25*$C294)*(1+'Summary&amp;Assumptions'!$J$29)^(DM$46-1))+AND(DM$56&lt;'Summary&amp;Assumptions'!$J$31,DM$47&gt;=$FQ294,DM$47&lt;=$FR294)*(('Summary&amp;Assumptions'!$H$25*$C294)*(1+'Summary&amp;Assumptions'!$J$29)^(DM$46-1))</f>
        <v>0</v>
      </c>
      <c r="DI294" s="588">
        <f>AND(DN$55&gt;0,SUM($E294:DH294)&lt;'Summary&amp;Assumptions'!$G$32*$B294,$D294&gt;='Summary&amp;Assumptions'!$D$17,DN$47&gt;=$D294,DN$47&lt;=EDATE($D294,'Summary&amp;Assumptions'!$G$32))*$B294+AND(DN$56&lt;'Summary&amp;Assumptions'!$J$31,DN$47&gt;=$FO294,DN$47&lt;=$FP294)*(('Summary&amp;Assumptions'!$H$25*$C294)*(1+'Summary&amp;Assumptions'!$J$29)^(DN$46-1))+AND(DN$56&lt;'Summary&amp;Assumptions'!$J$31,DN$47&gt;=$FQ294,DN$47&lt;=$FR294)*(('Summary&amp;Assumptions'!$H$25*$C294)*(1+'Summary&amp;Assumptions'!$J$29)^(DN$46-1))</f>
        <v>0</v>
      </c>
      <c r="DJ294" s="588">
        <f>AND(DO$55&gt;0,SUM($E294:DI294)&lt;'Summary&amp;Assumptions'!$G$32*$B294,$D294&gt;='Summary&amp;Assumptions'!$D$17,DO$47&gt;=$D294,DO$47&lt;=EDATE($D294,'Summary&amp;Assumptions'!$G$32))*$B294+AND(DO$56&lt;'Summary&amp;Assumptions'!$J$31,DO$47&gt;=$FO294,DO$47&lt;=$FP294)*(('Summary&amp;Assumptions'!$H$25*$C294)*(1+'Summary&amp;Assumptions'!$J$29)^(DO$46-1))+AND(DO$56&lt;'Summary&amp;Assumptions'!$J$31,DO$47&gt;=$FQ294,DO$47&lt;=$FR294)*(('Summary&amp;Assumptions'!$H$25*$C294)*(1+'Summary&amp;Assumptions'!$J$29)^(DO$46-1))</f>
        <v>0</v>
      </c>
      <c r="DK294" s="588">
        <f>AND(DP$55&gt;0,SUM($E294:DJ294)&lt;'Summary&amp;Assumptions'!$G$32*$B294,$D294&gt;='Summary&amp;Assumptions'!$D$17,DP$47&gt;=$D294,DP$47&lt;=EDATE($D294,'Summary&amp;Assumptions'!$G$32))*$B294+AND(DP$56&lt;'Summary&amp;Assumptions'!$J$31,DP$47&gt;=$FO294,DP$47&lt;=$FP294)*(('Summary&amp;Assumptions'!$H$25*$C294)*(1+'Summary&amp;Assumptions'!$J$29)^(DP$46-1))+AND(DP$56&lt;'Summary&amp;Assumptions'!$J$31,DP$47&gt;=$FQ294,DP$47&lt;=$FR294)*(('Summary&amp;Assumptions'!$H$25*$C294)*(1+'Summary&amp;Assumptions'!$J$29)^(DP$46-1))</f>
        <v>0</v>
      </c>
      <c r="DL294" s="588">
        <f>AND(DQ$55&gt;0,SUM($E294:DK294)&lt;'Summary&amp;Assumptions'!$G$32*$B294,$D294&gt;='Summary&amp;Assumptions'!$D$17,DQ$47&gt;=$D294,DQ$47&lt;=EDATE($D294,'Summary&amp;Assumptions'!$G$32))*$B294+AND(DQ$56&lt;'Summary&amp;Assumptions'!$J$31,DQ$47&gt;=$FO294,DQ$47&lt;=$FP294)*(('Summary&amp;Assumptions'!$H$25*$C294)*(1+'Summary&amp;Assumptions'!$J$29)^(DQ$46-1))+AND(DQ$56&lt;'Summary&amp;Assumptions'!$J$31,DQ$47&gt;=$FQ294,DQ$47&lt;=$FR294)*(('Summary&amp;Assumptions'!$H$25*$C294)*(1+'Summary&amp;Assumptions'!$J$29)^(DQ$46-1))</f>
        <v>0</v>
      </c>
      <c r="DM294" s="588">
        <f>AND(DR$55&gt;0,SUM($E294:DL294)&lt;'Summary&amp;Assumptions'!$G$32*$B294,$D294&gt;='Summary&amp;Assumptions'!$D$17,DR$47&gt;=$D294,DR$47&lt;=EDATE($D294,'Summary&amp;Assumptions'!$G$32))*$B294+AND(DR$56&lt;'Summary&amp;Assumptions'!$J$31,DR$47&gt;=$FO294,DR$47&lt;=$FP294)*(('Summary&amp;Assumptions'!$H$25*$C294)*(1+'Summary&amp;Assumptions'!$J$29)^(DR$46-1))+AND(DR$56&lt;'Summary&amp;Assumptions'!$J$31,DR$47&gt;=$FQ294,DR$47&lt;=$FR294)*(('Summary&amp;Assumptions'!$H$25*$C294)*(1+'Summary&amp;Assumptions'!$J$29)^(DR$46-1))</f>
        <v>0</v>
      </c>
      <c r="DN294" s="588">
        <f>AND(DS$55&gt;0,SUM($E294:DM294)&lt;'Summary&amp;Assumptions'!$G$32*$B294,$D294&gt;='Summary&amp;Assumptions'!$D$17,DS$47&gt;=$D294,DS$47&lt;=EDATE($D294,'Summary&amp;Assumptions'!$G$32))*$B294+AND(DS$56&lt;'Summary&amp;Assumptions'!$J$31,DS$47&gt;=$FO294,DS$47&lt;=$FP294)*(('Summary&amp;Assumptions'!$H$25*$C294)*(1+'Summary&amp;Assumptions'!$J$29)^(DS$46-1))+AND(DS$56&lt;'Summary&amp;Assumptions'!$J$31,DS$47&gt;=$FQ294,DS$47&lt;=$FR294)*(('Summary&amp;Assumptions'!$H$25*$C294)*(1+'Summary&amp;Assumptions'!$J$29)^(DS$46-1))</f>
        <v>0</v>
      </c>
      <c r="DO294" s="588">
        <f>AND(DT$55&gt;0,SUM($E294:DN294)&lt;'Summary&amp;Assumptions'!$G$32*$B294,$D294&gt;='Summary&amp;Assumptions'!$D$17,DT$47&gt;=$D294,DT$47&lt;=EDATE($D294,'Summary&amp;Assumptions'!$G$32))*$B294+AND(DT$56&lt;'Summary&amp;Assumptions'!$J$31,DT$47&gt;=$FO294,DT$47&lt;=$FP294)*(('Summary&amp;Assumptions'!$H$25*$C294)*(1+'Summary&amp;Assumptions'!$J$29)^(DT$46-1))+AND(DT$56&lt;'Summary&amp;Assumptions'!$J$31,DT$47&gt;=$FQ294,DT$47&lt;=$FR294)*(('Summary&amp;Assumptions'!$H$25*$C294)*(1+'Summary&amp;Assumptions'!$J$29)^(DT$46-1))</f>
        <v>0</v>
      </c>
      <c r="DP294" s="588">
        <f>AND(DU$55&gt;0,SUM($E294:DO294)&lt;'Summary&amp;Assumptions'!$G$32*$B294,$D294&gt;='Summary&amp;Assumptions'!$D$17,DU$47&gt;=$D294,DU$47&lt;=EDATE($D294,'Summary&amp;Assumptions'!$G$32))*$B294+AND(DU$56&lt;'Summary&amp;Assumptions'!$J$31,DU$47&gt;=$FO294,DU$47&lt;=$FP294)*(('Summary&amp;Assumptions'!$H$25*$C294)*(1+'Summary&amp;Assumptions'!$J$29)^(DU$46-1))+AND(DU$56&lt;'Summary&amp;Assumptions'!$J$31,DU$47&gt;=$FQ294,DU$47&lt;=$FR294)*(('Summary&amp;Assumptions'!$H$25*$C294)*(1+'Summary&amp;Assumptions'!$J$29)^(DU$46-1))</f>
        <v>0</v>
      </c>
      <c r="DQ294" s="588">
        <f>AND(DV$55&gt;0,SUM($E294:DP294)&lt;'Summary&amp;Assumptions'!$G$32*$B294,$D294&gt;='Summary&amp;Assumptions'!$D$17,DV$47&gt;=$D294,DV$47&lt;=EDATE($D294,'Summary&amp;Assumptions'!$G$32))*$B294+AND(DV$56&lt;'Summary&amp;Assumptions'!$J$31,DV$47&gt;=$FO294,DV$47&lt;=$FP294)*(('Summary&amp;Assumptions'!$H$25*$C294)*(1+'Summary&amp;Assumptions'!$J$29)^(DV$46-1))+AND(DV$56&lt;'Summary&amp;Assumptions'!$J$31,DV$47&gt;=$FQ294,DV$47&lt;=$FR294)*(('Summary&amp;Assumptions'!$H$25*$C294)*(1+'Summary&amp;Assumptions'!$J$29)^(DV$46-1))</f>
        <v>0</v>
      </c>
      <c r="DR294" s="588">
        <f>AND(DW$55&gt;0,SUM($E294:DQ294)&lt;'Summary&amp;Assumptions'!$G$32*$B294,$D294&gt;='Summary&amp;Assumptions'!$D$17,DW$47&gt;=$D294,DW$47&lt;=EDATE($D294,'Summary&amp;Assumptions'!$G$32))*$B294+AND(DW$56&lt;'Summary&amp;Assumptions'!$J$31,DW$47&gt;=$FO294,DW$47&lt;=$FP294)*(('Summary&amp;Assumptions'!$H$25*$C294)*(1+'Summary&amp;Assumptions'!$J$29)^(DW$46-1))+AND(DW$56&lt;'Summary&amp;Assumptions'!$J$31,DW$47&gt;=$FQ294,DW$47&lt;=$FR294)*(('Summary&amp;Assumptions'!$H$25*$C294)*(1+'Summary&amp;Assumptions'!$J$29)^(DW$46-1))</f>
        <v>0</v>
      </c>
      <c r="DS294" s="588">
        <f>AND(DX$55&gt;0,SUM($E294:DR294)&lt;'Summary&amp;Assumptions'!$G$32*$B294,$D294&gt;='Summary&amp;Assumptions'!$D$17,DX$47&gt;=$D294,DX$47&lt;=EDATE($D294,'Summary&amp;Assumptions'!$G$32))*$B294+AND(DX$56&lt;'Summary&amp;Assumptions'!$J$31,DX$47&gt;=$FO294,DX$47&lt;=$FP294)*(('Summary&amp;Assumptions'!$H$25*$C294)*(1+'Summary&amp;Assumptions'!$J$29)^(DX$46-1))+AND(DX$56&lt;'Summary&amp;Assumptions'!$J$31,DX$47&gt;=$FQ294,DX$47&lt;=$FR294)*(('Summary&amp;Assumptions'!$H$25*$C294)*(1+'Summary&amp;Assumptions'!$J$29)^(DX$46-1))</f>
        <v>0</v>
      </c>
      <c r="DT294" s="588">
        <f>AND(DY$55&gt;0,SUM($E294:DS294)&lt;'Summary&amp;Assumptions'!$G$32*$B294,$D294&gt;='Summary&amp;Assumptions'!$D$17,DY$47&gt;=$D294,DY$47&lt;=EDATE($D294,'Summary&amp;Assumptions'!$G$32))*$B294+AND(DY$56&lt;'Summary&amp;Assumptions'!$J$31,DY$47&gt;=$FO294,DY$47&lt;=$FP294)*(('Summary&amp;Assumptions'!$H$25*$C294)*(1+'Summary&amp;Assumptions'!$J$29)^(DY$46-1))+AND(DY$56&lt;'Summary&amp;Assumptions'!$J$31,DY$47&gt;=$FQ294,DY$47&lt;=$FR294)*(('Summary&amp;Assumptions'!$H$25*$C294)*(1+'Summary&amp;Assumptions'!$J$29)^(DY$46-1))</f>
        <v>0</v>
      </c>
      <c r="DU294" s="588">
        <f>AND(DZ$55&gt;0,SUM($E294:DT294)&lt;'Summary&amp;Assumptions'!$G$32*$B294,$D294&gt;='Summary&amp;Assumptions'!$D$17,DZ$47&gt;=$D294,DZ$47&lt;=EDATE($D294,'Summary&amp;Assumptions'!$G$32))*$B294+AND(DZ$56&lt;'Summary&amp;Assumptions'!$J$31,DZ$47&gt;=$FO294,DZ$47&lt;=$FP294)*(('Summary&amp;Assumptions'!$H$25*$C294)*(1+'Summary&amp;Assumptions'!$J$29)^(DZ$46-1))+AND(DZ$56&lt;'Summary&amp;Assumptions'!$J$31,DZ$47&gt;=$FQ294,DZ$47&lt;=$FR294)*(('Summary&amp;Assumptions'!$H$25*$C294)*(1+'Summary&amp;Assumptions'!$J$29)^(DZ$46-1))</f>
        <v>0</v>
      </c>
      <c r="DV294" s="588">
        <f>AND(EA$55&gt;0,SUM($E294:DU294)&lt;'Summary&amp;Assumptions'!$G$32*$B294,$D294&gt;='Summary&amp;Assumptions'!$D$17,EA$47&gt;=$D294,EA$47&lt;=EDATE($D294,'Summary&amp;Assumptions'!$G$32))*$B294+AND(EA$56&lt;'Summary&amp;Assumptions'!$J$31,EA$47&gt;=$FO294,EA$47&lt;=$FP294)*(('Summary&amp;Assumptions'!$H$25*$C294)*(1+'Summary&amp;Assumptions'!$J$29)^(EA$46-1))+AND(EA$56&lt;'Summary&amp;Assumptions'!$J$31,EA$47&gt;=$FQ294,EA$47&lt;=$FR294)*(('Summary&amp;Assumptions'!$H$25*$C294)*(1+'Summary&amp;Assumptions'!$J$29)^(EA$46-1))</f>
        <v>0</v>
      </c>
      <c r="DW294" s="588">
        <f>AND(EB$55&gt;0,SUM($E294:DV294)&lt;'Summary&amp;Assumptions'!$G$32*$B294,$D294&gt;='Summary&amp;Assumptions'!$D$17,EB$47&gt;=$D294,EB$47&lt;=EDATE($D294,'Summary&amp;Assumptions'!$G$32))*$B294+AND(EB$56&lt;'Summary&amp;Assumptions'!$J$31,EB$47&gt;=$FO294,EB$47&lt;=$FP294)*(('Summary&amp;Assumptions'!$H$25*$C294)*(1+'Summary&amp;Assumptions'!$J$29)^(EB$46-1))+AND(EB$56&lt;'Summary&amp;Assumptions'!$J$31,EB$47&gt;=$FQ294,EB$47&lt;=$FR294)*(('Summary&amp;Assumptions'!$H$25*$C294)*(1+'Summary&amp;Assumptions'!$J$29)^(EB$46-1))</f>
        <v>0</v>
      </c>
      <c r="DX294" s="588">
        <f>AND(EC$55&gt;0,SUM($E294:DW294)&lt;'Summary&amp;Assumptions'!$G$32*$B294,$D294&gt;='Summary&amp;Assumptions'!$D$17,EC$47&gt;=$D294,EC$47&lt;=EDATE($D294,'Summary&amp;Assumptions'!$G$32))*$B294+AND(EC$56&lt;'Summary&amp;Assumptions'!$J$31,EC$47&gt;=$FO294,EC$47&lt;=$FP294)*(('Summary&amp;Assumptions'!$H$25*$C294)*(1+'Summary&amp;Assumptions'!$J$29)^(EC$46-1))+AND(EC$56&lt;'Summary&amp;Assumptions'!$J$31,EC$47&gt;=$FQ294,EC$47&lt;=$FR294)*(('Summary&amp;Assumptions'!$H$25*$C294)*(1+'Summary&amp;Assumptions'!$J$29)^(EC$46-1))</f>
        <v>0</v>
      </c>
      <c r="DY294" s="588">
        <f>AND(ED$55&gt;0,SUM($E294:DX294)&lt;'Summary&amp;Assumptions'!$G$32*$B294,$D294&gt;='Summary&amp;Assumptions'!$D$17,ED$47&gt;=$D294,ED$47&lt;=EDATE($D294,'Summary&amp;Assumptions'!$G$32))*$B294+AND(ED$56&lt;'Summary&amp;Assumptions'!$J$31,ED$47&gt;=$FO294,ED$47&lt;=$FP294)*(('Summary&amp;Assumptions'!$H$25*$C294)*(1+'Summary&amp;Assumptions'!$J$29)^(ED$46-1))+AND(ED$56&lt;'Summary&amp;Assumptions'!$J$31,ED$47&gt;=$FQ294,ED$47&lt;=$FR294)*(('Summary&amp;Assumptions'!$H$25*$C294)*(1+'Summary&amp;Assumptions'!$J$29)^(ED$46-1))</f>
        <v>0</v>
      </c>
      <c r="DZ294" s="588">
        <f>AND(EE$55&gt;0,SUM($E294:DY294)&lt;'Summary&amp;Assumptions'!$G$32*$B294,$D294&gt;='Summary&amp;Assumptions'!$D$17,EE$47&gt;=$D294,EE$47&lt;=EDATE($D294,'Summary&amp;Assumptions'!$G$32))*$B294+AND(EE$56&lt;'Summary&amp;Assumptions'!$J$31,EE$47&gt;=$FO294,EE$47&lt;=$FP294)*(('Summary&amp;Assumptions'!$H$25*$C294)*(1+'Summary&amp;Assumptions'!$J$29)^(EE$46-1))+AND(EE$56&lt;'Summary&amp;Assumptions'!$J$31,EE$47&gt;=$FQ294,EE$47&lt;=$FR294)*(('Summary&amp;Assumptions'!$H$25*$C294)*(1+'Summary&amp;Assumptions'!$J$29)^(EE$46-1))</f>
        <v>0</v>
      </c>
      <c r="EA294" s="588">
        <f>AND(EF$55&gt;0,SUM($E294:DZ294)&lt;'Summary&amp;Assumptions'!$G$32*$B294,$D294&gt;='Summary&amp;Assumptions'!$D$17,EF$47&gt;=$D294,EF$47&lt;=EDATE($D294,'Summary&amp;Assumptions'!$G$32))*$B294+AND(EF$56&lt;'Summary&amp;Assumptions'!$J$31,EF$47&gt;=$FO294,EF$47&lt;=$FP294)*(('Summary&amp;Assumptions'!$H$25*$C294)*(1+'Summary&amp;Assumptions'!$J$29)^(EF$46-1))+AND(EF$56&lt;'Summary&amp;Assumptions'!$J$31,EF$47&gt;=$FQ294,EF$47&lt;=$FR294)*(('Summary&amp;Assumptions'!$H$25*$C294)*(1+'Summary&amp;Assumptions'!$J$29)^(EF$46-1))</f>
        <v>0</v>
      </c>
      <c r="EB294" s="588">
        <f>AND(EG$55&gt;0,SUM($E294:EA294)&lt;'Summary&amp;Assumptions'!$G$32*$B294,$D294&gt;='Summary&amp;Assumptions'!$D$17,EG$47&gt;=$D294,EG$47&lt;=EDATE($D294,'Summary&amp;Assumptions'!$G$32))*$B294+AND(EG$56&lt;'Summary&amp;Assumptions'!$J$31,EG$47&gt;=$FO294,EG$47&lt;=$FP294)*(('Summary&amp;Assumptions'!$H$25*$C294)*(1+'Summary&amp;Assumptions'!$J$29)^(EG$46-1))+AND(EG$56&lt;'Summary&amp;Assumptions'!$J$31,EG$47&gt;=$FQ294,EG$47&lt;=$FR294)*(('Summary&amp;Assumptions'!$H$25*$C294)*(1+'Summary&amp;Assumptions'!$J$29)^(EG$46-1))</f>
        <v>0</v>
      </c>
      <c r="EC294" s="588">
        <f>AND(EH$55&gt;0,SUM($E294:EB294)&lt;'Summary&amp;Assumptions'!$G$32*$B294,$D294&gt;='Summary&amp;Assumptions'!$D$17,EH$47&gt;=$D294,EH$47&lt;=EDATE($D294,'Summary&amp;Assumptions'!$G$32))*$B294+AND(EH$56&lt;'Summary&amp;Assumptions'!$J$31,EH$47&gt;=$FO294,EH$47&lt;=$FP294)*(('Summary&amp;Assumptions'!$H$25*$C294)*(1+'Summary&amp;Assumptions'!$J$29)^(EH$46-1))+AND(EH$56&lt;'Summary&amp;Assumptions'!$J$31,EH$47&gt;=$FQ294,EH$47&lt;=$FR294)*(('Summary&amp;Assumptions'!$H$25*$C294)*(1+'Summary&amp;Assumptions'!$J$29)^(EH$46-1))</f>
        <v>0</v>
      </c>
      <c r="ED294" s="588">
        <f>AND(EI$55&gt;0,SUM($E294:EC294)&lt;'Summary&amp;Assumptions'!$G$32*$B294,$D294&gt;='Summary&amp;Assumptions'!$D$17,EI$47&gt;=$D294,EI$47&lt;=EDATE($D294,'Summary&amp;Assumptions'!$G$32))*$B294+AND(EI$56&lt;'Summary&amp;Assumptions'!$J$31,EI$47&gt;=$FO294,EI$47&lt;=$FP294)*(('Summary&amp;Assumptions'!$H$25*$C294)*(1+'Summary&amp;Assumptions'!$J$29)^(EI$46-1))+AND(EI$56&lt;'Summary&amp;Assumptions'!$J$31,EI$47&gt;=$FQ294,EI$47&lt;=$FR294)*(('Summary&amp;Assumptions'!$H$25*$C294)*(1+'Summary&amp;Assumptions'!$J$29)^(EI$46-1))</f>
        <v>0</v>
      </c>
      <c r="EE294" s="588">
        <f>AND(EJ$55&gt;0,SUM($E294:ED294)&lt;'Summary&amp;Assumptions'!$G$32*$B294,$D294&gt;='Summary&amp;Assumptions'!$D$17,EJ$47&gt;=$D294,EJ$47&lt;=EDATE($D294,'Summary&amp;Assumptions'!$G$32))*$B294+AND(EJ$56&lt;'Summary&amp;Assumptions'!$J$31,EJ$47&gt;=$FO294,EJ$47&lt;=$FP294)*(('Summary&amp;Assumptions'!$H$25*$C294)*(1+'Summary&amp;Assumptions'!$J$29)^(EJ$46-1))+AND(EJ$56&lt;'Summary&amp;Assumptions'!$J$31,EJ$47&gt;=$FQ294,EJ$47&lt;=$FR294)*(('Summary&amp;Assumptions'!$H$25*$C294)*(1+'Summary&amp;Assumptions'!$J$29)^(EJ$46-1))</f>
        <v>0</v>
      </c>
      <c r="EF294" s="588">
        <f>AND(EK$55&gt;0,SUM($E294:EE294)&lt;'Summary&amp;Assumptions'!$G$32*$B294,$D294&gt;='Summary&amp;Assumptions'!$D$17,EK$47&gt;=$D294,EK$47&lt;=EDATE($D294,'Summary&amp;Assumptions'!$G$32))*$B294+AND(EK$56&lt;'Summary&amp;Assumptions'!$J$31,EK$47&gt;=$FO294,EK$47&lt;=$FP294)*(('Summary&amp;Assumptions'!$H$25*$C294)*(1+'Summary&amp;Assumptions'!$J$29)^(EK$46-1))+AND(EK$56&lt;'Summary&amp;Assumptions'!$J$31,EK$47&gt;=$FQ294,EK$47&lt;=$FR294)*(('Summary&amp;Assumptions'!$H$25*$C294)*(1+'Summary&amp;Assumptions'!$J$29)^(EK$46-1))</f>
        <v>0</v>
      </c>
      <c r="EG294" s="588">
        <f>AND(EL$55&gt;0,SUM($E294:EF294)&lt;'Summary&amp;Assumptions'!$G$32*$B294,$D294&gt;='Summary&amp;Assumptions'!$D$17,EL$47&gt;=$D294,EL$47&lt;=EDATE($D294,'Summary&amp;Assumptions'!$G$32))*$B294+AND(EL$56&lt;'Summary&amp;Assumptions'!$J$31,EL$47&gt;=$FO294,EL$47&lt;=$FP294)*(('Summary&amp;Assumptions'!$H$25*$C294)*(1+'Summary&amp;Assumptions'!$J$29)^(EL$46-1))+AND(EL$56&lt;'Summary&amp;Assumptions'!$J$31,EL$47&gt;=$FQ294,EL$47&lt;=$FR294)*(('Summary&amp;Assumptions'!$H$25*$C294)*(1+'Summary&amp;Assumptions'!$J$29)^(EL$46-1))</f>
        <v>0</v>
      </c>
      <c r="EH294" s="588">
        <f>AND(EM$55&gt;0,SUM($E294:EG294)&lt;'Summary&amp;Assumptions'!$G$32*$B294,$D294&gt;='Summary&amp;Assumptions'!$D$17,EM$47&gt;=$D294,EM$47&lt;=EDATE($D294,'Summary&amp;Assumptions'!$G$32))*$B294+AND(EM$56&lt;'Summary&amp;Assumptions'!$J$31,EM$47&gt;=$FO294,EM$47&lt;=$FP294)*(('Summary&amp;Assumptions'!$H$25*$C294)*(1+'Summary&amp;Assumptions'!$J$29)^(EM$46-1))+AND(EM$56&lt;'Summary&amp;Assumptions'!$J$31,EM$47&gt;=$FQ294,EM$47&lt;=$FR294)*(('Summary&amp;Assumptions'!$H$25*$C294)*(1+'Summary&amp;Assumptions'!$J$29)^(EM$46-1))</f>
        <v>0</v>
      </c>
      <c r="EI294" s="588">
        <f>AND(EN$55&gt;0,SUM($E294:EH294)&lt;'Summary&amp;Assumptions'!$G$32*$B294,$D294&gt;='Summary&amp;Assumptions'!$D$17,EN$47&gt;=$D294,EN$47&lt;=EDATE($D294,'Summary&amp;Assumptions'!$G$32))*$B294+AND(EN$56&lt;'Summary&amp;Assumptions'!$J$31,EN$47&gt;=$FO294,EN$47&lt;=$FP294)*(('Summary&amp;Assumptions'!$H$25*$C294)*(1+'Summary&amp;Assumptions'!$J$29)^(EN$46-1))+AND(EN$56&lt;'Summary&amp;Assumptions'!$J$31,EN$47&gt;=$FQ294,EN$47&lt;=$FR294)*(('Summary&amp;Assumptions'!$H$25*$C294)*(1+'Summary&amp;Assumptions'!$J$29)^(EN$46-1))</f>
        <v>0</v>
      </c>
      <c r="EJ294" s="588">
        <f>AND(EO$55&gt;0,SUM($E294:EI294)&lt;'Summary&amp;Assumptions'!$G$32*$B294,$D294&gt;='Summary&amp;Assumptions'!$D$17,EO$47&gt;=$D294,EO$47&lt;=EDATE($D294,'Summary&amp;Assumptions'!$G$32))*$B294+AND(EO$56&lt;'Summary&amp;Assumptions'!$J$31,EO$47&gt;=$FO294,EO$47&lt;=$FP294)*(('Summary&amp;Assumptions'!$H$25*$C294)*(1+'Summary&amp;Assumptions'!$J$29)^(EO$46-1))+AND(EO$56&lt;'Summary&amp;Assumptions'!$J$31,EO$47&gt;=$FQ294,EO$47&lt;=$FR294)*(('Summary&amp;Assumptions'!$H$25*$C294)*(1+'Summary&amp;Assumptions'!$J$29)^(EO$46-1))</f>
        <v>0</v>
      </c>
      <c r="EK294" s="588">
        <f>AND(EP$55&gt;0,SUM($E294:EJ294)&lt;'Summary&amp;Assumptions'!$G$32*$B294,$D294&gt;='Summary&amp;Assumptions'!$D$17,EP$47&gt;=$D294,EP$47&lt;=EDATE($D294,'Summary&amp;Assumptions'!$G$32))*$B294+AND(EP$56&lt;'Summary&amp;Assumptions'!$J$31,EP$47&gt;=$FO294,EP$47&lt;=$FP294)*(('Summary&amp;Assumptions'!$H$25*$C294)*(1+'Summary&amp;Assumptions'!$J$29)^(EP$46-1))+AND(EP$56&lt;'Summary&amp;Assumptions'!$J$31,EP$47&gt;=$FQ294,EP$47&lt;=$FR294)*(('Summary&amp;Assumptions'!$H$25*$C294)*(1+'Summary&amp;Assumptions'!$J$29)^(EP$46-1))</f>
        <v>0</v>
      </c>
      <c r="EL294" s="588">
        <f>AND(EQ$55&gt;0,SUM($E294:EK294)&lt;'Summary&amp;Assumptions'!$G$32*$B294,$D294&gt;='Summary&amp;Assumptions'!$D$17,EQ$47&gt;=$D294,EQ$47&lt;=EDATE($D294,'Summary&amp;Assumptions'!$G$32))*$B294+AND(EQ$56&lt;'Summary&amp;Assumptions'!$J$31,EQ$47&gt;=$FO294,EQ$47&lt;=$FP294)*(('Summary&amp;Assumptions'!$H$25*$C294)*(1+'Summary&amp;Assumptions'!$J$29)^(EQ$46-1))+AND(EQ$56&lt;'Summary&amp;Assumptions'!$J$31,EQ$47&gt;=$FQ294,EQ$47&lt;=$FR294)*(('Summary&amp;Assumptions'!$H$25*$C294)*(1+'Summary&amp;Assumptions'!$J$29)^(EQ$46-1))</f>
        <v>0</v>
      </c>
      <c r="EM294" s="588">
        <f>AND(ER$55&gt;0,SUM($E294:EL294)&lt;'Summary&amp;Assumptions'!$G$32*$B294,$D294&gt;='Summary&amp;Assumptions'!$D$17,ER$47&gt;=$D294,ER$47&lt;=EDATE($D294,'Summary&amp;Assumptions'!$G$32))*$B294+AND(ER$56&lt;'Summary&amp;Assumptions'!$J$31,ER$47&gt;=$FO294,ER$47&lt;=$FP294)*(('Summary&amp;Assumptions'!$H$25*$C294)*(1+'Summary&amp;Assumptions'!$J$29)^(ER$46-1))+AND(ER$56&lt;'Summary&amp;Assumptions'!$J$31,ER$47&gt;=$FQ294,ER$47&lt;=$FR294)*(('Summary&amp;Assumptions'!$H$25*$C294)*(1+'Summary&amp;Assumptions'!$J$29)^(ER$46-1))</f>
        <v>0</v>
      </c>
      <c r="EN294" s="588">
        <f>AND(ES$55&gt;0,SUM($E294:EM294)&lt;'Summary&amp;Assumptions'!$G$32*$B294,$D294&gt;='Summary&amp;Assumptions'!$D$17,ES$47&gt;=$D294,ES$47&lt;=EDATE($D294,'Summary&amp;Assumptions'!$G$32))*$B294+AND(ES$56&lt;'Summary&amp;Assumptions'!$J$31,ES$47&gt;=$FO294,ES$47&lt;=$FP294)*(('Summary&amp;Assumptions'!$H$25*$C294)*(1+'Summary&amp;Assumptions'!$J$29)^(ES$46-1))+AND(ES$56&lt;'Summary&amp;Assumptions'!$J$31,ES$47&gt;=$FQ294,ES$47&lt;=$FR294)*(('Summary&amp;Assumptions'!$H$25*$C294)*(1+'Summary&amp;Assumptions'!$J$29)^(ES$46-1))</f>
        <v>0</v>
      </c>
      <c r="EO294" s="588">
        <f>AND(ET$55&gt;0,SUM($E294:EN294)&lt;'Summary&amp;Assumptions'!$G$32*$B294,$D294&gt;='Summary&amp;Assumptions'!$D$17,ET$47&gt;=$D294,ET$47&lt;=EDATE($D294,'Summary&amp;Assumptions'!$G$32))*$B294+AND(ET$56&lt;'Summary&amp;Assumptions'!$J$31,ET$47&gt;=$FO294,ET$47&lt;=$FP294)*(('Summary&amp;Assumptions'!$H$25*$C294)*(1+'Summary&amp;Assumptions'!$J$29)^(ET$46-1))+AND(ET$56&lt;'Summary&amp;Assumptions'!$J$31,ET$47&gt;=$FQ294,ET$47&lt;=$FR294)*(('Summary&amp;Assumptions'!$H$25*$C294)*(1+'Summary&amp;Assumptions'!$J$29)^(ET$46-1))</f>
        <v>0</v>
      </c>
      <c r="EP294" s="588">
        <f>AND(EU$55&gt;0,SUM($E294:EO294)&lt;'Summary&amp;Assumptions'!$G$32*$B294,$D294&gt;='Summary&amp;Assumptions'!$D$17,EU$47&gt;=$D294,EU$47&lt;=EDATE($D294,'Summary&amp;Assumptions'!$G$32))*$B294+AND(EU$56&lt;'Summary&amp;Assumptions'!$J$31,EU$47&gt;=$FO294,EU$47&lt;=$FP294)*(('Summary&amp;Assumptions'!$H$25*$C294)*(1+'Summary&amp;Assumptions'!$J$29)^(EU$46-1))+AND(EU$56&lt;'Summary&amp;Assumptions'!$J$31,EU$47&gt;=$FQ294,EU$47&lt;=$FR294)*(('Summary&amp;Assumptions'!$H$25*$C294)*(1+'Summary&amp;Assumptions'!$J$29)^(EU$46-1))</f>
        <v>0</v>
      </c>
      <c r="EQ294" s="588">
        <f>AND(EV$55&gt;0,SUM($E294:EP294)&lt;'Summary&amp;Assumptions'!$G$32*$B294,$D294&gt;='Summary&amp;Assumptions'!$D$17,EV$47&gt;=$D294,EV$47&lt;=EDATE($D294,'Summary&amp;Assumptions'!$G$32))*$B294+AND(EV$56&lt;'Summary&amp;Assumptions'!$J$31,EV$47&gt;=$FO294,EV$47&lt;=$FP294)*(('Summary&amp;Assumptions'!$H$25*$C294)*(1+'Summary&amp;Assumptions'!$J$29)^(EV$46-1))+AND(EV$56&lt;'Summary&amp;Assumptions'!$J$31,EV$47&gt;=$FQ294,EV$47&lt;=$FR294)*(('Summary&amp;Assumptions'!$H$25*$C294)*(1+'Summary&amp;Assumptions'!$J$29)^(EV$46-1))</f>
        <v>0</v>
      </c>
      <c r="ER294" s="588">
        <f>AND(EW$55&gt;0,SUM($E294:EQ294)&lt;'Summary&amp;Assumptions'!$G$32*$B294,$D294&gt;='Summary&amp;Assumptions'!$D$17,EW$47&gt;=$D294,EW$47&lt;=EDATE($D294,'Summary&amp;Assumptions'!$G$32))*$B294+AND(EW$56&lt;'Summary&amp;Assumptions'!$J$31,EW$47&gt;=$FO294,EW$47&lt;=$FP294)*(('Summary&amp;Assumptions'!$H$25*$C294)*(1+'Summary&amp;Assumptions'!$J$29)^(EW$46-1))+AND(EW$56&lt;'Summary&amp;Assumptions'!$J$31,EW$47&gt;=$FQ294,EW$47&lt;=$FR294)*(('Summary&amp;Assumptions'!$H$25*$C294)*(1+'Summary&amp;Assumptions'!$J$29)^(EW$46-1))</f>
        <v>0</v>
      </c>
      <c r="ES294" s="588">
        <f>AND(EX$55&gt;0,SUM($E294:ER294)&lt;'Summary&amp;Assumptions'!$G$32*$B294,$D294&gt;='Summary&amp;Assumptions'!$D$17,EX$47&gt;=$D294,EX$47&lt;=EDATE($D294,'Summary&amp;Assumptions'!$G$32))*$B294+AND(EX$56&lt;'Summary&amp;Assumptions'!$J$31,EX$47&gt;=$FO294,EX$47&lt;=$FP294)*(('Summary&amp;Assumptions'!$H$25*$C294)*(1+'Summary&amp;Assumptions'!$J$29)^(EX$46-1))+AND(EX$56&lt;'Summary&amp;Assumptions'!$J$31,EX$47&gt;=$FQ294,EX$47&lt;=$FR294)*(('Summary&amp;Assumptions'!$H$25*$C294)*(1+'Summary&amp;Assumptions'!$J$29)^(EX$46-1))</f>
        <v>0</v>
      </c>
      <c r="ET294" s="588">
        <f>AND(EY$55&gt;0,SUM($E294:ES294)&lt;'Summary&amp;Assumptions'!$G$32*$B294,$D294&gt;='Summary&amp;Assumptions'!$D$17,EY$47&gt;=$D294,EY$47&lt;=EDATE($D294,'Summary&amp;Assumptions'!$G$32))*$B294+AND(EY$56&lt;'Summary&amp;Assumptions'!$J$31,EY$47&gt;=$FO294,EY$47&lt;=$FP294)*(('Summary&amp;Assumptions'!$H$25*$C294)*(1+'Summary&amp;Assumptions'!$J$29)^(EY$46-1))+AND(EY$56&lt;'Summary&amp;Assumptions'!$J$31,EY$47&gt;=$FQ294,EY$47&lt;=$FR294)*(('Summary&amp;Assumptions'!$H$25*$C294)*(1+'Summary&amp;Assumptions'!$J$29)^(EY$46-1))</f>
        <v>0</v>
      </c>
      <c r="EU294" s="588">
        <f>AND(EZ$55&gt;0,SUM($E294:ET294)&lt;'Summary&amp;Assumptions'!$G$32*$B294,$D294&gt;='Summary&amp;Assumptions'!$D$17,EZ$47&gt;=$D294,EZ$47&lt;=EDATE($D294,'Summary&amp;Assumptions'!$G$32))*$B294+AND(EZ$56&lt;'Summary&amp;Assumptions'!$J$31,EZ$47&gt;=$FO294,EZ$47&lt;=$FP294)*(('Summary&amp;Assumptions'!$H$25*$C294)*(1+'Summary&amp;Assumptions'!$J$29)^(EZ$46-1))+AND(EZ$56&lt;'Summary&amp;Assumptions'!$J$31,EZ$47&gt;=$FQ294,EZ$47&lt;=$FR294)*(('Summary&amp;Assumptions'!$H$25*$C294)*(1+'Summary&amp;Assumptions'!$J$29)^(EZ$46-1))</f>
        <v>0</v>
      </c>
      <c r="EV294" s="588">
        <f>AND(FA$55&gt;0,SUM($E294:EU294)&lt;'Summary&amp;Assumptions'!$G$32*$B294,$D294&gt;='Summary&amp;Assumptions'!$D$17,FA$47&gt;=$D294,FA$47&lt;=EDATE($D294,'Summary&amp;Assumptions'!$G$32))*$B294+AND(FA$56&lt;'Summary&amp;Assumptions'!$J$31,FA$47&gt;=$FO294,FA$47&lt;=$FP294)*(('Summary&amp;Assumptions'!$H$25*$C294)*(1+'Summary&amp;Assumptions'!$J$29)^(FA$46-1))+AND(FA$56&lt;'Summary&amp;Assumptions'!$J$31,FA$47&gt;=$FQ294,FA$47&lt;=$FR294)*(('Summary&amp;Assumptions'!$H$25*$C294)*(1+'Summary&amp;Assumptions'!$J$29)^(FA$46-1))</f>
        <v>0</v>
      </c>
      <c r="EW294" s="588">
        <f>AND(FB$55&gt;0,SUM($E294:EV294)&lt;'Summary&amp;Assumptions'!$G$32*$B294,$D294&gt;='Summary&amp;Assumptions'!$D$17,FB$47&gt;=$D294,FB$47&lt;=EDATE($D294,'Summary&amp;Assumptions'!$G$32))*$B294+AND(FB$56&lt;'Summary&amp;Assumptions'!$J$31,FB$47&gt;=$FO294,FB$47&lt;=$FP294)*(('Summary&amp;Assumptions'!$H$25*$C294)*(1+'Summary&amp;Assumptions'!$J$29)^(FB$46-1))+AND(FB$56&lt;'Summary&amp;Assumptions'!$J$31,FB$47&gt;=$FQ294,FB$47&lt;=$FR294)*(('Summary&amp;Assumptions'!$H$25*$C294)*(1+'Summary&amp;Assumptions'!$J$29)^(FB$46-1))</f>
        <v>0</v>
      </c>
      <c r="EX294" s="588">
        <f>AND(FC$55&gt;0,SUM($E294:EW294)&lt;'Summary&amp;Assumptions'!$G$32*$B294,$D294&gt;='Summary&amp;Assumptions'!$D$17,FC$47&gt;=$D294,FC$47&lt;=EDATE($D294,'Summary&amp;Assumptions'!$G$32))*$B294+AND(FC$56&lt;'Summary&amp;Assumptions'!$J$31,FC$47&gt;=$FO294,FC$47&lt;=$FP294)*(('Summary&amp;Assumptions'!$H$25*$C294)*(1+'Summary&amp;Assumptions'!$J$29)^(FC$46-1))+AND(FC$56&lt;'Summary&amp;Assumptions'!$J$31,FC$47&gt;=$FQ294,FC$47&lt;=$FR294)*(('Summary&amp;Assumptions'!$H$25*$C294)*(1+'Summary&amp;Assumptions'!$J$29)^(FC$46-1))</f>
        <v>0</v>
      </c>
      <c r="EY294" s="588">
        <f>AND(FD$55&gt;0,SUM($E294:EX294)&lt;'Summary&amp;Assumptions'!$G$32*$B294,$D294&gt;='Summary&amp;Assumptions'!$D$17,FD$47&gt;=$D294,FD$47&lt;=EDATE($D294,'Summary&amp;Assumptions'!$G$32))*$B294+AND(FD$56&lt;'Summary&amp;Assumptions'!$J$31,FD$47&gt;=$FO294,FD$47&lt;=$FP294)*(('Summary&amp;Assumptions'!$H$25*$C294)*(1+'Summary&amp;Assumptions'!$J$29)^(FD$46-1))+AND(FD$56&lt;'Summary&amp;Assumptions'!$J$31,FD$47&gt;=$FQ294,FD$47&lt;=$FR294)*(('Summary&amp;Assumptions'!$H$25*$C294)*(1+'Summary&amp;Assumptions'!$J$29)^(FD$46-1))</f>
        <v>0</v>
      </c>
      <c r="EZ294" s="588">
        <f>AND(FE$55&gt;0,SUM($E294:EY294)&lt;'Summary&amp;Assumptions'!$G$32*$B294,$D294&gt;='Summary&amp;Assumptions'!$D$17,FE$47&gt;=$D294,FE$47&lt;=EDATE($D294,'Summary&amp;Assumptions'!$G$32))*$B294+AND(FE$56&lt;'Summary&amp;Assumptions'!$J$31,FE$47&gt;=$FO294,FE$47&lt;=$FP294)*(('Summary&amp;Assumptions'!$H$25*$C294)*(1+'Summary&amp;Assumptions'!$J$29)^(FE$46-1))+AND(FE$56&lt;'Summary&amp;Assumptions'!$J$31,FE$47&gt;=$FQ294,FE$47&lt;=$FR294)*(('Summary&amp;Assumptions'!$H$25*$C294)*(1+'Summary&amp;Assumptions'!$J$29)^(FE$46-1))</f>
        <v>0</v>
      </c>
      <c r="FA294" s="588">
        <f>AND(FF$55&gt;0,SUM($E294:EZ294)&lt;'Summary&amp;Assumptions'!$G$32*$B294,$D294&gt;='Summary&amp;Assumptions'!$D$17,FF$47&gt;=$D294,FF$47&lt;=EDATE($D294,'Summary&amp;Assumptions'!$G$32))*$B294+AND(FF$56&lt;'Summary&amp;Assumptions'!$J$31,FF$47&gt;=$FO294,FF$47&lt;=$FP294)*(('Summary&amp;Assumptions'!$H$25*$C294)*(1+'Summary&amp;Assumptions'!$J$29)^(FF$46-1))+AND(FF$56&lt;'Summary&amp;Assumptions'!$J$31,FF$47&gt;=$FQ294,FF$47&lt;=$FR294)*(('Summary&amp;Assumptions'!$H$25*$C294)*(1+'Summary&amp;Assumptions'!$J$29)^(FF$46-1))</f>
        <v>0</v>
      </c>
      <c r="FB294" s="588">
        <f>AND(FG$55&gt;0,SUM($E294:FA294)&lt;'Summary&amp;Assumptions'!$G$32*$B294,$D294&gt;='Summary&amp;Assumptions'!$D$17,FG$47&gt;=$D294,FG$47&lt;=EDATE($D294,'Summary&amp;Assumptions'!$G$32))*$B294+AND(FG$56&lt;'Summary&amp;Assumptions'!$J$31,FG$47&gt;=$FO294,FG$47&lt;=$FP294)*(('Summary&amp;Assumptions'!$H$25*$C294)*(1+'Summary&amp;Assumptions'!$J$29)^(FG$46-1))+AND(FG$56&lt;'Summary&amp;Assumptions'!$J$31,FG$47&gt;=$FQ294,FG$47&lt;=$FR294)*(('Summary&amp;Assumptions'!$H$25*$C294)*(1+'Summary&amp;Assumptions'!$J$29)^(FG$46-1))</f>
        <v>0</v>
      </c>
      <c r="FC294" s="588">
        <f>AND(FH$55&gt;0,SUM($E294:FB294)&lt;'Summary&amp;Assumptions'!$G$32*$B294,$D294&gt;='Summary&amp;Assumptions'!$D$17,FH$47&gt;=$D294,FH$47&lt;=EDATE($D294,'Summary&amp;Assumptions'!$G$32))*$B294+AND(FH$56&lt;'Summary&amp;Assumptions'!$J$31,FH$47&gt;=$FO294,FH$47&lt;=$FP294)*(('Summary&amp;Assumptions'!$H$25*$C294)*(1+'Summary&amp;Assumptions'!$J$29)^(FH$46-1))+AND(FH$56&lt;'Summary&amp;Assumptions'!$J$31,FH$47&gt;=$FQ294,FH$47&lt;=$FR294)*(('Summary&amp;Assumptions'!$H$25*$C294)*(1+'Summary&amp;Assumptions'!$J$29)^(FH$46-1))</f>
        <v>0</v>
      </c>
      <c r="FD294" s="588">
        <f>AND(FI$55&gt;0,SUM($E294:FC294)&lt;'Summary&amp;Assumptions'!$G$32*$B294,$D294&gt;='Summary&amp;Assumptions'!$D$17,FI$47&gt;=$D294,FI$47&lt;=EDATE($D294,'Summary&amp;Assumptions'!$G$32))*$B294+AND(FI$56&lt;'Summary&amp;Assumptions'!$J$31,FI$47&gt;=$FO294,FI$47&lt;=$FP294)*(('Summary&amp;Assumptions'!$H$25*$C294)*(1+'Summary&amp;Assumptions'!$J$29)^(FI$46-1))+AND(FI$56&lt;'Summary&amp;Assumptions'!$J$31,FI$47&gt;=$FQ294,FI$47&lt;=$FR294)*(('Summary&amp;Assumptions'!$H$25*$C294)*(1+'Summary&amp;Assumptions'!$J$29)^(FI$46-1))</f>
        <v>0</v>
      </c>
      <c r="FE294" s="588">
        <f>AND(FJ$55&gt;0,SUM($E294:FD294)&lt;'Summary&amp;Assumptions'!$G$32*$B294,$D294&gt;='Summary&amp;Assumptions'!$D$17,FJ$47&gt;=$D294,FJ$47&lt;=EDATE($D294,'Summary&amp;Assumptions'!$G$32))*$B294+AND(FJ$56&lt;'Summary&amp;Assumptions'!$J$31,FJ$47&gt;=$FO294,FJ$47&lt;=$FP294)*(('Summary&amp;Assumptions'!$H$25*$C294)*(1+'Summary&amp;Assumptions'!$J$29)^(FJ$46-1))+AND(FJ$56&lt;'Summary&amp;Assumptions'!$J$31,FJ$47&gt;=$FQ294,FJ$47&lt;=$FR294)*(('Summary&amp;Assumptions'!$H$25*$C294)*(1+'Summary&amp;Assumptions'!$J$29)^(FJ$46-1))</f>
        <v>0</v>
      </c>
      <c r="FF294" s="588">
        <f>AND(FK$55&gt;0,SUM($E294:FE294)&lt;'Summary&amp;Assumptions'!$G$32*$B294,$D294&gt;='Summary&amp;Assumptions'!$D$17,FK$47&gt;=$D294,FK$47&lt;=EDATE($D294,'Summary&amp;Assumptions'!$G$32))*$B294+AND(FK$56&lt;'Summary&amp;Assumptions'!$J$31,FK$47&gt;=$FO294,FK$47&lt;=$FP294)*(('Summary&amp;Assumptions'!$H$25*$C294)*(1+'Summary&amp;Assumptions'!$J$29)^(FK$46-1))+AND(FK$56&lt;'Summary&amp;Assumptions'!$J$31,FK$47&gt;=$FQ294,FK$47&lt;=$FR294)*(('Summary&amp;Assumptions'!$H$25*$C294)*(1+'Summary&amp;Assumptions'!$J$29)^(FK$46-1))</f>
        <v>0</v>
      </c>
      <c r="FG294" s="588">
        <f>AND(FL$55&gt;0,SUM($E294:FF294)&lt;'Summary&amp;Assumptions'!$G$32*$B294,$D294&gt;='Summary&amp;Assumptions'!$D$17,FL$47&gt;=$D294,FL$47&lt;=EDATE($D294,'Summary&amp;Assumptions'!$G$32))*$B294+AND(FL$56&lt;'Summary&amp;Assumptions'!$J$31,FL$47&gt;=$FO294,FL$47&lt;=$FP294)*(('Summary&amp;Assumptions'!$H$25*$C294)*(1+'Summary&amp;Assumptions'!$J$29)^(FL$46-1))+AND(FL$56&lt;'Summary&amp;Assumptions'!$J$31,FL$47&gt;=$FQ294,FL$47&lt;=$FR294)*(('Summary&amp;Assumptions'!$H$25*$C294)*(1+'Summary&amp;Assumptions'!$J$29)^(FL$46-1))</f>
        <v>0</v>
      </c>
      <c r="FH294" s="588">
        <f>AND(FM$55&gt;0,SUM($E294:FG294)&lt;'Summary&amp;Assumptions'!$G$32*$B294,$D294&gt;='Summary&amp;Assumptions'!$D$17,FM$47&gt;=$D294,FM$47&lt;=EDATE($D294,'Summary&amp;Assumptions'!$G$32))*$B294+AND(FM$56&lt;'Summary&amp;Assumptions'!$J$31,FM$47&gt;=$FO294,FM$47&lt;=$FP294)*(('Summary&amp;Assumptions'!$H$25*$C294)*(1+'Summary&amp;Assumptions'!$J$29)^(FM$46-1))+AND(FM$56&lt;'Summary&amp;Assumptions'!$J$31,FM$47&gt;=$FQ294,FM$47&lt;=$FR294)*(('Summary&amp;Assumptions'!$H$25*$C294)*(1+'Summary&amp;Assumptions'!$J$29)^(FM$46-1))</f>
        <v>0</v>
      </c>
      <c r="FI294" s="588">
        <f>AND(FN$55&gt;0,SUM($E294:FH294)&lt;'Summary&amp;Assumptions'!$G$32*$B294,$D294&gt;='Summary&amp;Assumptions'!$D$17,FN$47&gt;=$D294,FN$47&lt;=EDATE($D294,'Summary&amp;Assumptions'!$G$32))*$B294+AND(FN$56&lt;'Summary&amp;Assumptions'!$J$31,FN$47&gt;=$FO294,FN$47&lt;=$FP294)*(('Summary&amp;Assumptions'!$H$25*$C294)*(1+'Summary&amp;Assumptions'!$J$29)^(FN$46-1))+AND(FN$56&lt;'Summary&amp;Assumptions'!$J$31,FN$47&gt;=$FQ294,FN$47&lt;=$FR294)*(('Summary&amp;Assumptions'!$H$25*$C294)*(1+'Summary&amp;Assumptions'!$J$29)^(FN$46-1))</f>
        <v>0</v>
      </c>
      <c r="FJ294" s="588">
        <f>AND(FO$55&gt;0,SUM($E294:FI294)&lt;'Summary&amp;Assumptions'!$G$32*$B294,$D294&gt;='Summary&amp;Assumptions'!$D$17,FO$47&gt;=$D294,FO$47&lt;=EDATE($D294,'Summary&amp;Assumptions'!$G$32))*$B294+AND(FO$56&lt;'Summary&amp;Assumptions'!$J$31,FO$47&gt;=$FO294,FO$47&lt;=$FP294)*(('Summary&amp;Assumptions'!$H$25*$C294)*(1+'Summary&amp;Assumptions'!$J$29)^(FO$46-1))+AND(FO$56&lt;'Summary&amp;Assumptions'!$J$31,FO$47&gt;=$FQ294,FO$47&lt;=$FR294)*(('Summary&amp;Assumptions'!$H$25*$C294)*(1+'Summary&amp;Assumptions'!$J$29)^(FO$46-1))</f>
        <v>0</v>
      </c>
      <c r="FK294" s="588">
        <f>AND(FP$55&gt;0,SUM($E294:FJ294)&lt;'Summary&amp;Assumptions'!$G$32*$B294,$D294&gt;='Summary&amp;Assumptions'!$D$17,FP$47&gt;=$D294,FP$47&lt;=EDATE($D294,'Summary&amp;Assumptions'!$G$32))*$B294+AND(FP$56&lt;'Summary&amp;Assumptions'!$J$31,FP$47&gt;=$FO294,FP$47&lt;=$FP294)*(('Summary&amp;Assumptions'!$H$25*$C294)*(1+'Summary&amp;Assumptions'!$J$29)^(FP$46-1))+AND(FP$56&lt;'Summary&amp;Assumptions'!$J$31,FP$47&gt;=$FQ294,FP$47&lt;=$FR294)*(('Summary&amp;Assumptions'!$H$25*$C294)*(1+'Summary&amp;Assumptions'!$J$29)^(FP$46-1))</f>
        <v>0</v>
      </c>
      <c r="FL294" s="588">
        <f>AND(FQ$55&gt;0,SUM($E294:FK294)&lt;'Summary&amp;Assumptions'!$G$32*$B294,$D294&gt;='Summary&amp;Assumptions'!$D$17,FQ$47&gt;=$D294,FQ$47&lt;=EDATE($D294,'Summary&amp;Assumptions'!$G$32))*$B294+AND(FQ$56&lt;'Summary&amp;Assumptions'!$J$31,FQ$47&gt;=$FO294,FQ$47&lt;=$FP294)*(('Summary&amp;Assumptions'!$H$25*$C294)*(1+'Summary&amp;Assumptions'!$J$29)^(FQ$46-1))+AND(FQ$56&lt;'Summary&amp;Assumptions'!$J$31,FQ$47&gt;=$FQ294,FQ$47&lt;=$FR294)*(('Summary&amp;Assumptions'!$H$25*$C294)*(1+'Summary&amp;Assumptions'!$J$29)^(FQ$46-1))</f>
        <v>0</v>
      </c>
      <c r="FO294" s="576">
        <f>EDATE(D294,'Summary&amp;Assumptions'!$G$34)</f>
        <v>49735</v>
      </c>
      <c r="FP294" s="576">
        <f>EDATE(FO294,'Summary&amp;Assumptions'!$G$33-1)</f>
        <v>49766</v>
      </c>
      <c r="FQ294" s="576">
        <f>EDATE(FO294,'Summary&amp;Assumptions'!$G$34)</f>
        <v>50100</v>
      </c>
      <c r="FR294" s="576">
        <f>EDATE(FQ294,'Summary&amp;Assumptions'!$G$33-1)</f>
        <v>50131</v>
      </c>
    </row>
    <row r="295" spans="2:174" hidden="1" x14ac:dyDescent="0.2">
      <c r="B295" s="588">
        <v>0</v>
      </c>
      <c r="C295" s="193">
        <v>0</v>
      </c>
      <c r="D295" s="589">
        <v>49400</v>
      </c>
      <c r="F295" s="588">
        <f>AND(K$55&gt;0,SUM($E295:E295)&lt;'Summary&amp;Assumptions'!$G$32*$B295,$D295&gt;='Summary&amp;Assumptions'!$D$17,K$47&gt;=$D295,K$47&lt;=EDATE($D295,'Summary&amp;Assumptions'!$G$32))*$B295+AND(K$56&lt;'Summary&amp;Assumptions'!$J$31,K$47&gt;=$FO295,K$47&lt;=$FP295)*(('Summary&amp;Assumptions'!$H$25*$C295)*(1+'Summary&amp;Assumptions'!$J$29)^(K$46-1))+AND(K$56&lt;'Summary&amp;Assumptions'!$J$31,K$47&gt;=$FQ295,K$47&lt;=$FR295)*(('Summary&amp;Assumptions'!$H$25*$C295)*(1+'Summary&amp;Assumptions'!$J$29)^(K$46-1))</f>
        <v>0</v>
      </c>
      <c r="G295" s="588">
        <f>AND(L$55&gt;0,SUM($E295:F295)&lt;'Summary&amp;Assumptions'!$G$32*$B295,$D295&gt;='Summary&amp;Assumptions'!$D$17,L$47&gt;=$D295,L$47&lt;=EDATE($D295,'Summary&amp;Assumptions'!$G$32))*$B295+AND(L$56&lt;'Summary&amp;Assumptions'!$J$31,L$47&gt;=$FO295,L$47&lt;=$FP295)*(('Summary&amp;Assumptions'!$H$25*$C295)*(1+'Summary&amp;Assumptions'!$J$29)^(L$46-1))+AND(L$56&lt;'Summary&amp;Assumptions'!$J$31,L$47&gt;=$FQ295,L$47&lt;=$FR295)*(('Summary&amp;Assumptions'!$H$25*$C295)*(1+'Summary&amp;Assumptions'!$J$29)^(L$46-1))</f>
        <v>0</v>
      </c>
      <c r="H295" s="588">
        <f>AND(M$55&gt;0,SUM($E295:G295)&lt;'Summary&amp;Assumptions'!$G$32*$B295,$D295&gt;='Summary&amp;Assumptions'!$D$17,M$47&gt;=$D295,M$47&lt;=EDATE($D295,'Summary&amp;Assumptions'!$G$32))*$B295+AND(M$56&lt;'Summary&amp;Assumptions'!$J$31,M$47&gt;=$FO295,M$47&lt;=$FP295)*(('Summary&amp;Assumptions'!$H$25*$C295)*(1+'Summary&amp;Assumptions'!$J$29)^(M$46-1))+AND(M$56&lt;'Summary&amp;Assumptions'!$J$31,M$47&gt;=$FQ295,M$47&lt;=$FR295)*(('Summary&amp;Assumptions'!$H$25*$C295)*(1+'Summary&amp;Assumptions'!$J$29)^(M$46-1))</f>
        <v>0</v>
      </c>
      <c r="I295" s="588">
        <f>AND(N$55&gt;0,SUM($E295:H295)&lt;'Summary&amp;Assumptions'!$G$32*$B295,$D295&gt;='Summary&amp;Assumptions'!$D$17,N$47&gt;=$D295,N$47&lt;=EDATE($D295,'Summary&amp;Assumptions'!$G$32))*$B295+AND(N$56&lt;'Summary&amp;Assumptions'!$J$31,N$47&gt;=$FO295,N$47&lt;=$FP295)*(('Summary&amp;Assumptions'!$H$25*$C295)*(1+'Summary&amp;Assumptions'!$J$29)^(N$46-1))+AND(N$56&lt;'Summary&amp;Assumptions'!$J$31,N$47&gt;=$FQ295,N$47&lt;=$FR295)*(('Summary&amp;Assumptions'!$H$25*$C295)*(1+'Summary&amp;Assumptions'!$J$29)^(N$46-1))</f>
        <v>0</v>
      </c>
      <c r="J295" s="588">
        <f>AND(O$55&gt;0,SUM($E295:I295)&lt;'Summary&amp;Assumptions'!$G$32*$B295,$D295&gt;='Summary&amp;Assumptions'!$D$17,O$47&gt;=$D295,O$47&lt;=EDATE($D295,'Summary&amp;Assumptions'!$G$32))*$B295+AND(O$56&lt;'Summary&amp;Assumptions'!$J$31,O$47&gt;=$FO295,O$47&lt;=$FP295)*(('Summary&amp;Assumptions'!$H$25*$C295)*(1+'Summary&amp;Assumptions'!$J$29)^(O$46-1))+AND(O$56&lt;'Summary&amp;Assumptions'!$J$31,O$47&gt;=$FQ295,O$47&lt;=$FR295)*(('Summary&amp;Assumptions'!$H$25*$C295)*(1+'Summary&amp;Assumptions'!$J$29)^(O$46-1))</f>
        <v>0</v>
      </c>
      <c r="K295" s="588">
        <f>AND(P$55&gt;0,SUM($E295:J295)&lt;'Summary&amp;Assumptions'!$G$32*$B295,$D295&gt;='Summary&amp;Assumptions'!$D$17,P$47&gt;=$D295,P$47&lt;=EDATE($D295,'Summary&amp;Assumptions'!$G$32))*$B295+AND(P$56&lt;'Summary&amp;Assumptions'!$J$31,P$47&gt;=$FO295,P$47&lt;=$FP295)*(('Summary&amp;Assumptions'!$H$25*$C295)*(1+'Summary&amp;Assumptions'!$J$29)^(P$46-1))+AND(P$56&lt;'Summary&amp;Assumptions'!$J$31,P$47&gt;=$FQ295,P$47&lt;=$FR295)*(('Summary&amp;Assumptions'!$H$25*$C295)*(1+'Summary&amp;Assumptions'!$J$29)^(P$46-1))</f>
        <v>0</v>
      </c>
      <c r="L295" s="588">
        <f>AND(Q$55&gt;0,SUM($E295:K295)&lt;'Summary&amp;Assumptions'!$G$32*$B295,$D295&gt;='Summary&amp;Assumptions'!$D$17,Q$47&gt;=$D295,Q$47&lt;=EDATE($D295,'Summary&amp;Assumptions'!$G$32))*$B295+AND(Q$56&lt;'Summary&amp;Assumptions'!$J$31,Q$47&gt;=$FO295,Q$47&lt;=$FP295)*(('Summary&amp;Assumptions'!$H$25*$C295)*(1+'Summary&amp;Assumptions'!$J$29)^(Q$46-1))+AND(Q$56&lt;'Summary&amp;Assumptions'!$J$31,Q$47&gt;=$FQ295,Q$47&lt;=$FR295)*(('Summary&amp;Assumptions'!$H$25*$C295)*(1+'Summary&amp;Assumptions'!$J$29)^(Q$46-1))</f>
        <v>0</v>
      </c>
      <c r="M295" s="588">
        <f>AND(R$55&gt;0,SUM($E295:L295)&lt;'Summary&amp;Assumptions'!$G$32*$B295,$D295&gt;='Summary&amp;Assumptions'!$D$17,R$47&gt;=$D295,R$47&lt;=EDATE($D295,'Summary&amp;Assumptions'!$G$32))*$B295+AND(R$56&lt;'Summary&amp;Assumptions'!$J$31,R$47&gt;=$FO295,R$47&lt;=$FP295)*(('Summary&amp;Assumptions'!$H$25*$C295)*(1+'Summary&amp;Assumptions'!$J$29)^(R$46-1))+AND(R$56&lt;'Summary&amp;Assumptions'!$J$31,R$47&gt;=$FQ295,R$47&lt;=$FR295)*(('Summary&amp;Assumptions'!$H$25*$C295)*(1+'Summary&amp;Assumptions'!$J$29)^(R$46-1))</f>
        <v>0</v>
      </c>
      <c r="N295" s="588">
        <f>AND(S$55&gt;0,SUM($E295:M295)&lt;'Summary&amp;Assumptions'!$G$32*$B295,$D295&gt;='Summary&amp;Assumptions'!$D$17,S$47&gt;=$D295,S$47&lt;=EDATE($D295,'Summary&amp;Assumptions'!$G$32))*$B295+AND(S$56&lt;'Summary&amp;Assumptions'!$J$31,S$47&gt;=$FO295,S$47&lt;=$FP295)*(('Summary&amp;Assumptions'!$H$25*$C295)*(1+'Summary&amp;Assumptions'!$J$29)^(S$46-1))+AND(S$56&lt;'Summary&amp;Assumptions'!$J$31,S$47&gt;=$FQ295,S$47&lt;=$FR295)*(('Summary&amp;Assumptions'!$H$25*$C295)*(1+'Summary&amp;Assumptions'!$J$29)^(S$46-1))</f>
        <v>0</v>
      </c>
      <c r="O295" s="588">
        <f>AND(T$55&gt;0,SUM($E295:N295)&lt;'Summary&amp;Assumptions'!$G$32*$B295,$D295&gt;='Summary&amp;Assumptions'!$D$17,T$47&gt;=$D295,T$47&lt;=EDATE($D295,'Summary&amp;Assumptions'!$G$32))*$B295+AND(T$56&lt;'Summary&amp;Assumptions'!$J$31,T$47&gt;=$FO295,T$47&lt;=$FP295)*(('Summary&amp;Assumptions'!$H$25*$C295)*(1+'Summary&amp;Assumptions'!$J$29)^(T$46-1))+AND(T$56&lt;'Summary&amp;Assumptions'!$J$31,T$47&gt;=$FQ295,T$47&lt;=$FR295)*(('Summary&amp;Assumptions'!$H$25*$C295)*(1+'Summary&amp;Assumptions'!$J$29)^(T$46-1))</f>
        <v>0</v>
      </c>
      <c r="P295" s="588">
        <f>AND(U$55&gt;0,SUM($E295:O295)&lt;'Summary&amp;Assumptions'!$G$32*$B295,$D295&gt;='Summary&amp;Assumptions'!$D$17,U$47&gt;=$D295,U$47&lt;=EDATE($D295,'Summary&amp;Assumptions'!$G$32))*$B295+AND(U$56&lt;'Summary&amp;Assumptions'!$J$31,U$47&gt;=$FO295,U$47&lt;=$FP295)*(('Summary&amp;Assumptions'!$H$25*$C295)*(1+'Summary&amp;Assumptions'!$J$29)^(U$46-1))+AND(U$56&lt;'Summary&amp;Assumptions'!$J$31,U$47&gt;=$FQ295,U$47&lt;=$FR295)*(('Summary&amp;Assumptions'!$H$25*$C295)*(1+'Summary&amp;Assumptions'!$J$29)^(U$46-1))</f>
        <v>0</v>
      </c>
      <c r="Q295" s="588">
        <f>AND(V$55&gt;0,SUM($E295:P295)&lt;'Summary&amp;Assumptions'!$G$32*$B295,$D295&gt;='Summary&amp;Assumptions'!$D$17,V$47&gt;=$D295,V$47&lt;=EDATE($D295,'Summary&amp;Assumptions'!$G$32))*$B295+AND(V$56&lt;'Summary&amp;Assumptions'!$J$31,V$47&gt;=$FO295,V$47&lt;=$FP295)*(('Summary&amp;Assumptions'!$H$25*$C295)*(1+'Summary&amp;Assumptions'!$J$29)^(V$46-1))+AND(V$56&lt;'Summary&amp;Assumptions'!$J$31,V$47&gt;=$FQ295,V$47&lt;=$FR295)*(('Summary&amp;Assumptions'!$H$25*$C295)*(1+'Summary&amp;Assumptions'!$J$29)^(V$46-1))</f>
        <v>0</v>
      </c>
      <c r="R295" s="588">
        <f>AND(W$55&gt;0,SUM($E295:Q295)&lt;'Summary&amp;Assumptions'!$G$32*$B295,$D295&gt;='Summary&amp;Assumptions'!$D$17,W$47&gt;=$D295,W$47&lt;=EDATE($D295,'Summary&amp;Assumptions'!$G$32))*$B295+AND(W$56&lt;'Summary&amp;Assumptions'!$J$31,W$47&gt;=$FO295,W$47&lt;=$FP295)*(('Summary&amp;Assumptions'!$H$25*$C295)*(1+'Summary&amp;Assumptions'!$J$29)^(W$46-1))+AND(W$56&lt;'Summary&amp;Assumptions'!$J$31,W$47&gt;=$FQ295,W$47&lt;=$FR295)*(('Summary&amp;Assumptions'!$H$25*$C295)*(1+'Summary&amp;Assumptions'!$J$29)^(W$46-1))</f>
        <v>0</v>
      </c>
      <c r="S295" s="588">
        <f>AND(X$55&gt;0,SUM($E295:R295)&lt;'Summary&amp;Assumptions'!$G$32*$B295,$D295&gt;='Summary&amp;Assumptions'!$D$17,X$47&gt;=$D295,X$47&lt;=EDATE($D295,'Summary&amp;Assumptions'!$G$32))*$B295+AND(X$56&lt;'Summary&amp;Assumptions'!$J$31,X$47&gt;=$FO295,X$47&lt;=$FP295)*(('Summary&amp;Assumptions'!$H$25*$C295)*(1+'Summary&amp;Assumptions'!$J$29)^(X$46-1))+AND(X$56&lt;'Summary&amp;Assumptions'!$J$31,X$47&gt;=$FQ295,X$47&lt;=$FR295)*(('Summary&amp;Assumptions'!$H$25*$C295)*(1+'Summary&amp;Assumptions'!$J$29)^(X$46-1))</f>
        <v>0</v>
      </c>
      <c r="T295" s="588">
        <f>AND(Y$55&gt;0,SUM($E295:S295)&lt;'Summary&amp;Assumptions'!$G$32*$B295,$D295&gt;='Summary&amp;Assumptions'!$D$17,Y$47&gt;=$D295,Y$47&lt;=EDATE($D295,'Summary&amp;Assumptions'!$G$32))*$B295+AND(Y$56&lt;'Summary&amp;Assumptions'!$J$31,Y$47&gt;=$FO295,Y$47&lt;=$FP295)*(('Summary&amp;Assumptions'!$H$25*$C295)*(1+'Summary&amp;Assumptions'!$J$29)^(Y$46-1))+AND(Y$56&lt;'Summary&amp;Assumptions'!$J$31,Y$47&gt;=$FQ295,Y$47&lt;=$FR295)*(('Summary&amp;Assumptions'!$H$25*$C295)*(1+'Summary&amp;Assumptions'!$J$29)^(Y$46-1))</f>
        <v>0</v>
      </c>
      <c r="U295" s="588">
        <f>AND(Z$55&gt;0,SUM($E295:T295)&lt;'Summary&amp;Assumptions'!$G$32*$B295,$D295&gt;='Summary&amp;Assumptions'!$D$17,Z$47&gt;=$D295,Z$47&lt;=EDATE($D295,'Summary&amp;Assumptions'!$G$32))*$B295+AND(Z$56&lt;'Summary&amp;Assumptions'!$J$31,Z$47&gt;=$FO295,Z$47&lt;=$FP295)*(('Summary&amp;Assumptions'!$H$25*$C295)*(1+'Summary&amp;Assumptions'!$J$29)^(Z$46-1))+AND(Z$56&lt;'Summary&amp;Assumptions'!$J$31,Z$47&gt;=$FQ295,Z$47&lt;=$FR295)*(('Summary&amp;Assumptions'!$H$25*$C295)*(1+'Summary&amp;Assumptions'!$J$29)^(Z$46-1))</f>
        <v>0</v>
      </c>
      <c r="V295" s="588">
        <f>AND(AA$55&gt;0,SUM($E295:U295)&lt;'Summary&amp;Assumptions'!$G$32*$B295,$D295&gt;='Summary&amp;Assumptions'!$D$17,AA$47&gt;=$D295,AA$47&lt;=EDATE($D295,'Summary&amp;Assumptions'!$G$32))*$B295+AND(AA$56&lt;'Summary&amp;Assumptions'!$J$31,AA$47&gt;=$FO295,AA$47&lt;=$FP295)*(('Summary&amp;Assumptions'!$H$25*$C295)*(1+'Summary&amp;Assumptions'!$J$29)^(AA$46-1))+AND(AA$56&lt;'Summary&amp;Assumptions'!$J$31,AA$47&gt;=$FQ295,AA$47&lt;=$FR295)*(('Summary&amp;Assumptions'!$H$25*$C295)*(1+'Summary&amp;Assumptions'!$J$29)^(AA$46-1))</f>
        <v>0</v>
      </c>
      <c r="W295" s="588">
        <f>AND(AB$55&gt;0,SUM($E295:V295)&lt;'Summary&amp;Assumptions'!$G$32*$B295,$D295&gt;='Summary&amp;Assumptions'!$D$17,AB$47&gt;=$D295,AB$47&lt;=EDATE($D295,'Summary&amp;Assumptions'!$G$32))*$B295+AND(AB$56&lt;'Summary&amp;Assumptions'!$J$31,AB$47&gt;=$FO295,AB$47&lt;=$FP295)*(('Summary&amp;Assumptions'!$H$25*$C295)*(1+'Summary&amp;Assumptions'!$J$29)^(AB$46-1))+AND(AB$56&lt;'Summary&amp;Assumptions'!$J$31,AB$47&gt;=$FQ295,AB$47&lt;=$FR295)*(('Summary&amp;Assumptions'!$H$25*$C295)*(1+'Summary&amp;Assumptions'!$J$29)^(AB$46-1))</f>
        <v>0</v>
      </c>
      <c r="X295" s="588">
        <f>AND(AC$55&gt;0,SUM($E295:W295)&lt;'Summary&amp;Assumptions'!$G$32*$B295,$D295&gt;='Summary&amp;Assumptions'!$D$17,AC$47&gt;=$D295,AC$47&lt;=EDATE($D295,'Summary&amp;Assumptions'!$G$32))*$B295+AND(AC$56&lt;'Summary&amp;Assumptions'!$J$31,AC$47&gt;=$FO295,AC$47&lt;=$FP295)*(('Summary&amp;Assumptions'!$H$25*$C295)*(1+'Summary&amp;Assumptions'!$J$29)^(AC$46-1))+AND(AC$56&lt;'Summary&amp;Assumptions'!$J$31,AC$47&gt;=$FQ295,AC$47&lt;=$FR295)*(('Summary&amp;Assumptions'!$H$25*$C295)*(1+'Summary&amp;Assumptions'!$J$29)^(AC$46-1))</f>
        <v>0</v>
      </c>
      <c r="Y295" s="588">
        <f>AND(AD$55&gt;0,SUM($E295:X295)&lt;'Summary&amp;Assumptions'!$G$32*$B295,$D295&gt;='Summary&amp;Assumptions'!$D$17,AD$47&gt;=$D295,AD$47&lt;=EDATE($D295,'Summary&amp;Assumptions'!$G$32))*$B295+AND(AD$56&lt;'Summary&amp;Assumptions'!$J$31,AD$47&gt;=$FO295,AD$47&lt;=$FP295)*(('Summary&amp;Assumptions'!$H$25*$C295)*(1+'Summary&amp;Assumptions'!$J$29)^(AD$46-1))+AND(AD$56&lt;'Summary&amp;Assumptions'!$J$31,AD$47&gt;=$FQ295,AD$47&lt;=$FR295)*(('Summary&amp;Assumptions'!$H$25*$C295)*(1+'Summary&amp;Assumptions'!$J$29)^(AD$46-1))</f>
        <v>0</v>
      </c>
      <c r="Z295" s="588">
        <f>AND(AE$55&gt;0,SUM($E295:Y295)&lt;'Summary&amp;Assumptions'!$G$32*$B295,$D295&gt;='Summary&amp;Assumptions'!$D$17,AE$47&gt;=$D295,AE$47&lt;=EDATE($D295,'Summary&amp;Assumptions'!$G$32))*$B295+AND(AE$56&lt;'Summary&amp;Assumptions'!$J$31,AE$47&gt;=$FO295,AE$47&lt;=$FP295)*(('Summary&amp;Assumptions'!$H$25*$C295)*(1+'Summary&amp;Assumptions'!$J$29)^(AE$46-1))+AND(AE$56&lt;'Summary&amp;Assumptions'!$J$31,AE$47&gt;=$FQ295,AE$47&lt;=$FR295)*(('Summary&amp;Assumptions'!$H$25*$C295)*(1+'Summary&amp;Assumptions'!$J$29)^(AE$46-1))</f>
        <v>0</v>
      </c>
      <c r="AA295" s="588">
        <f>AND(AF$55&gt;0,SUM($E295:Z295)&lt;'Summary&amp;Assumptions'!$G$32*$B295,$D295&gt;='Summary&amp;Assumptions'!$D$17,AF$47&gt;=$D295,AF$47&lt;=EDATE($D295,'Summary&amp;Assumptions'!$G$32))*$B295+AND(AF$56&lt;'Summary&amp;Assumptions'!$J$31,AF$47&gt;=$FO295,AF$47&lt;=$FP295)*(('Summary&amp;Assumptions'!$H$25*$C295)*(1+'Summary&amp;Assumptions'!$J$29)^(AF$46-1))+AND(AF$56&lt;'Summary&amp;Assumptions'!$J$31,AF$47&gt;=$FQ295,AF$47&lt;=$FR295)*(('Summary&amp;Assumptions'!$H$25*$C295)*(1+'Summary&amp;Assumptions'!$J$29)^(AF$46-1))</f>
        <v>0</v>
      </c>
      <c r="AB295" s="588">
        <f>AND(AG$55&gt;0,SUM($E295:AA295)&lt;'Summary&amp;Assumptions'!$G$32*$B295,$D295&gt;='Summary&amp;Assumptions'!$D$17,AG$47&gt;=$D295,AG$47&lt;=EDATE($D295,'Summary&amp;Assumptions'!$G$32))*$B295+AND(AG$56&lt;'Summary&amp;Assumptions'!$J$31,AG$47&gt;=$FO295,AG$47&lt;=$FP295)*(('Summary&amp;Assumptions'!$H$25*$C295)*(1+'Summary&amp;Assumptions'!$J$29)^(AG$46-1))+AND(AG$56&lt;'Summary&amp;Assumptions'!$J$31,AG$47&gt;=$FQ295,AG$47&lt;=$FR295)*(('Summary&amp;Assumptions'!$H$25*$C295)*(1+'Summary&amp;Assumptions'!$J$29)^(AG$46-1))</f>
        <v>0</v>
      </c>
      <c r="AC295" s="588">
        <f>AND(AH$55&gt;0,SUM($E295:AB295)&lt;'Summary&amp;Assumptions'!$G$32*$B295,$D295&gt;='Summary&amp;Assumptions'!$D$17,AH$47&gt;=$D295,AH$47&lt;=EDATE($D295,'Summary&amp;Assumptions'!$G$32))*$B295+AND(AH$56&lt;'Summary&amp;Assumptions'!$J$31,AH$47&gt;=$FO295,AH$47&lt;=$FP295)*(('Summary&amp;Assumptions'!$H$25*$C295)*(1+'Summary&amp;Assumptions'!$J$29)^(AH$46-1))+AND(AH$56&lt;'Summary&amp;Assumptions'!$J$31,AH$47&gt;=$FQ295,AH$47&lt;=$FR295)*(('Summary&amp;Assumptions'!$H$25*$C295)*(1+'Summary&amp;Assumptions'!$J$29)^(AH$46-1))</f>
        <v>0</v>
      </c>
      <c r="AD295" s="588">
        <f>AND(AI$55&gt;0,SUM($E295:AC295)&lt;'Summary&amp;Assumptions'!$G$32*$B295,$D295&gt;='Summary&amp;Assumptions'!$D$17,AI$47&gt;=$D295,AI$47&lt;=EDATE($D295,'Summary&amp;Assumptions'!$G$32))*$B295+AND(AI$56&lt;'Summary&amp;Assumptions'!$J$31,AI$47&gt;=$FO295,AI$47&lt;=$FP295)*(('Summary&amp;Assumptions'!$H$25*$C295)*(1+'Summary&amp;Assumptions'!$J$29)^(AI$46-1))+AND(AI$56&lt;'Summary&amp;Assumptions'!$J$31,AI$47&gt;=$FQ295,AI$47&lt;=$FR295)*(('Summary&amp;Assumptions'!$H$25*$C295)*(1+'Summary&amp;Assumptions'!$J$29)^(AI$46-1))</f>
        <v>0</v>
      </c>
      <c r="AE295" s="588">
        <f>AND(AJ$55&gt;0,SUM($E295:AD295)&lt;'Summary&amp;Assumptions'!$G$32*$B295,$D295&gt;='Summary&amp;Assumptions'!$D$17,AJ$47&gt;=$D295,AJ$47&lt;=EDATE($D295,'Summary&amp;Assumptions'!$G$32))*$B295+AND(AJ$56&lt;'Summary&amp;Assumptions'!$J$31,AJ$47&gt;=$FO295,AJ$47&lt;=$FP295)*(('Summary&amp;Assumptions'!$H$25*$C295)*(1+'Summary&amp;Assumptions'!$J$29)^(AJ$46-1))+AND(AJ$56&lt;'Summary&amp;Assumptions'!$J$31,AJ$47&gt;=$FQ295,AJ$47&lt;=$FR295)*(('Summary&amp;Assumptions'!$H$25*$C295)*(1+'Summary&amp;Assumptions'!$J$29)^(AJ$46-1))</f>
        <v>0</v>
      </c>
      <c r="AF295" s="588">
        <f>AND(AK$55&gt;0,SUM($E295:AE295)&lt;'Summary&amp;Assumptions'!$G$32*$B295,$D295&gt;='Summary&amp;Assumptions'!$D$17,AK$47&gt;=$D295,AK$47&lt;=EDATE($D295,'Summary&amp;Assumptions'!$G$32))*$B295+AND(AK$56&lt;'Summary&amp;Assumptions'!$J$31,AK$47&gt;=$FO295,AK$47&lt;=$FP295)*(('Summary&amp;Assumptions'!$H$25*$C295)*(1+'Summary&amp;Assumptions'!$J$29)^(AK$46-1))+AND(AK$56&lt;'Summary&amp;Assumptions'!$J$31,AK$47&gt;=$FQ295,AK$47&lt;=$FR295)*(('Summary&amp;Assumptions'!$H$25*$C295)*(1+'Summary&amp;Assumptions'!$J$29)^(AK$46-1))</f>
        <v>0</v>
      </c>
      <c r="AG295" s="588">
        <f>AND(AL$55&gt;0,SUM($E295:AF295)&lt;'Summary&amp;Assumptions'!$G$32*$B295,$D295&gt;='Summary&amp;Assumptions'!$D$17,AL$47&gt;=$D295,AL$47&lt;=EDATE($D295,'Summary&amp;Assumptions'!$G$32))*$B295+AND(AL$56&lt;'Summary&amp;Assumptions'!$J$31,AL$47&gt;=$FO295,AL$47&lt;=$FP295)*(('Summary&amp;Assumptions'!$H$25*$C295)*(1+'Summary&amp;Assumptions'!$J$29)^(AL$46-1))+AND(AL$56&lt;'Summary&amp;Assumptions'!$J$31,AL$47&gt;=$FQ295,AL$47&lt;=$FR295)*(('Summary&amp;Assumptions'!$H$25*$C295)*(1+'Summary&amp;Assumptions'!$J$29)^(AL$46-1))</f>
        <v>0</v>
      </c>
      <c r="AH295" s="588">
        <f>AND(AM$55&gt;0,SUM($E295:AG295)&lt;'Summary&amp;Assumptions'!$G$32*$B295,$D295&gt;='Summary&amp;Assumptions'!$D$17,AM$47&gt;=$D295,AM$47&lt;=EDATE($D295,'Summary&amp;Assumptions'!$G$32))*$B295+AND(AM$56&lt;'Summary&amp;Assumptions'!$J$31,AM$47&gt;=$FO295,AM$47&lt;=$FP295)*(('Summary&amp;Assumptions'!$H$25*$C295)*(1+'Summary&amp;Assumptions'!$J$29)^(AM$46-1))+AND(AM$56&lt;'Summary&amp;Assumptions'!$J$31,AM$47&gt;=$FQ295,AM$47&lt;=$FR295)*(('Summary&amp;Assumptions'!$H$25*$C295)*(1+'Summary&amp;Assumptions'!$J$29)^(AM$46-1))</f>
        <v>0</v>
      </c>
      <c r="AI295" s="588">
        <f>AND(AN$55&gt;0,SUM($E295:AH295)&lt;'Summary&amp;Assumptions'!$G$32*$B295,$D295&gt;='Summary&amp;Assumptions'!$D$17,AN$47&gt;=$D295,AN$47&lt;=EDATE($D295,'Summary&amp;Assumptions'!$G$32))*$B295+AND(AN$56&lt;'Summary&amp;Assumptions'!$J$31,AN$47&gt;=$FO295,AN$47&lt;=$FP295)*(('Summary&amp;Assumptions'!$H$25*$C295)*(1+'Summary&amp;Assumptions'!$J$29)^(AN$46-1))+AND(AN$56&lt;'Summary&amp;Assumptions'!$J$31,AN$47&gt;=$FQ295,AN$47&lt;=$FR295)*(('Summary&amp;Assumptions'!$H$25*$C295)*(1+'Summary&amp;Assumptions'!$J$29)^(AN$46-1))</f>
        <v>0</v>
      </c>
      <c r="AJ295" s="588">
        <f>AND(AO$55&gt;0,SUM($E295:AI295)&lt;'Summary&amp;Assumptions'!$G$32*$B295,$D295&gt;='Summary&amp;Assumptions'!$D$17,AO$47&gt;=$D295,AO$47&lt;=EDATE($D295,'Summary&amp;Assumptions'!$G$32))*$B295+AND(AO$56&lt;'Summary&amp;Assumptions'!$J$31,AO$47&gt;=$FO295,AO$47&lt;=$FP295)*(('Summary&amp;Assumptions'!$H$25*$C295)*(1+'Summary&amp;Assumptions'!$J$29)^(AO$46-1))+AND(AO$56&lt;'Summary&amp;Assumptions'!$J$31,AO$47&gt;=$FQ295,AO$47&lt;=$FR295)*(('Summary&amp;Assumptions'!$H$25*$C295)*(1+'Summary&amp;Assumptions'!$J$29)^(AO$46-1))</f>
        <v>0</v>
      </c>
      <c r="AK295" s="588">
        <f>AND(AP$55&gt;0,SUM($E295:AJ295)&lt;'Summary&amp;Assumptions'!$G$32*$B295,$D295&gt;='Summary&amp;Assumptions'!$D$17,AP$47&gt;=$D295,AP$47&lt;=EDATE($D295,'Summary&amp;Assumptions'!$G$32))*$B295+AND(AP$56&lt;'Summary&amp;Assumptions'!$J$31,AP$47&gt;=$FO295,AP$47&lt;=$FP295)*(('Summary&amp;Assumptions'!$H$25*$C295)*(1+'Summary&amp;Assumptions'!$J$29)^(AP$46-1))+AND(AP$56&lt;'Summary&amp;Assumptions'!$J$31,AP$47&gt;=$FQ295,AP$47&lt;=$FR295)*(('Summary&amp;Assumptions'!$H$25*$C295)*(1+'Summary&amp;Assumptions'!$J$29)^(AP$46-1))</f>
        <v>0</v>
      </c>
      <c r="AL295" s="588">
        <f>AND(AQ$55&gt;0,SUM($E295:AK295)&lt;'Summary&amp;Assumptions'!$G$32*$B295,$D295&gt;='Summary&amp;Assumptions'!$D$17,AQ$47&gt;=$D295,AQ$47&lt;=EDATE($D295,'Summary&amp;Assumptions'!$G$32))*$B295+AND(AQ$56&lt;'Summary&amp;Assumptions'!$J$31,AQ$47&gt;=$FO295,AQ$47&lt;=$FP295)*(('Summary&amp;Assumptions'!$H$25*$C295)*(1+'Summary&amp;Assumptions'!$J$29)^(AQ$46-1))+AND(AQ$56&lt;'Summary&amp;Assumptions'!$J$31,AQ$47&gt;=$FQ295,AQ$47&lt;=$FR295)*(('Summary&amp;Assumptions'!$H$25*$C295)*(1+'Summary&amp;Assumptions'!$J$29)^(AQ$46-1))</f>
        <v>0</v>
      </c>
      <c r="AM295" s="588">
        <f>AND(AR$55&gt;0,SUM($E295:AL295)&lt;'Summary&amp;Assumptions'!$G$32*$B295,$D295&gt;='Summary&amp;Assumptions'!$D$17,AR$47&gt;=$D295,AR$47&lt;=EDATE($D295,'Summary&amp;Assumptions'!$G$32))*$B295+AND(AR$56&lt;'Summary&amp;Assumptions'!$J$31,AR$47&gt;=$FO295,AR$47&lt;=$FP295)*(('Summary&amp;Assumptions'!$H$25*$C295)*(1+'Summary&amp;Assumptions'!$J$29)^(AR$46-1))+AND(AR$56&lt;'Summary&amp;Assumptions'!$J$31,AR$47&gt;=$FQ295,AR$47&lt;=$FR295)*(('Summary&amp;Assumptions'!$H$25*$C295)*(1+'Summary&amp;Assumptions'!$J$29)^(AR$46-1))</f>
        <v>0</v>
      </c>
      <c r="AN295" s="588">
        <f>AND(AS$55&gt;0,SUM($E295:AM295)&lt;'Summary&amp;Assumptions'!$G$32*$B295,$D295&gt;='Summary&amp;Assumptions'!$D$17,AS$47&gt;=$D295,AS$47&lt;=EDATE($D295,'Summary&amp;Assumptions'!$G$32))*$B295+AND(AS$56&lt;'Summary&amp;Assumptions'!$J$31,AS$47&gt;=$FO295,AS$47&lt;=$FP295)*(('Summary&amp;Assumptions'!$H$25*$C295)*(1+'Summary&amp;Assumptions'!$J$29)^(AS$46-1))+AND(AS$56&lt;'Summary&amp;Assumptions'!$J$31,AS$47&gt;=$FQ295,AS$47&lt;=$FR295)*(('Summary&amp;Assumptions'!$H$25*$C295)*(1+'Summary&amp;Assumptions'!$J$29)^(AS$46-1))</f>
        <v>0</v>
      </c>
      <c r="AO295" s="588">
        <f>AND(AT$55&gt;0,SUM($E295:AN295)&lt;'Summary&amp;Assumptions'!$G$32*$B295,$D295&gt;='Summary&amp;Assumptions'!$D$17,AT$47&gt;=$D295,AT$47&lt;=EDATE($D295,'Summary&amp;Assumptions'!$G$32))*$B295+AND(AT$56&lt;'Summary&amp;Assumptions'!$J$31,AT$47&gt;=$FO295,AT$47&lt;=$FP295)*(('Summary&amp;Assumptions'!$H$25*$C295)*(1+'Summary&amp;Assumptions'!$J$29)^(AT$46-1))+AND(AT$56&lt;'Summary&amp;Assumptions'!$J$31,AT$47&gt;=$FQ295,AT$47&lt;=$FR295)*(('Summary&amp;Assumptions'!$H$25*$C295)*(1+'Summary&amp;Assumptions'!$J$29)^(AT$46-1))</f>
        <v>0</v>
      </c>
      <c r="AP295" s="588">
        <f>AND(AU$55&gt;0,SUM($E295:AO295)&lt;'Summary&amp;Assumptions'!$G$32*$B295,$D295&gt;='Summary&amp;Assumptions'!$D$17,AU$47&gt;=$D295,AU$47&lt;=EDATE($D295,'Summary&amp;Assumptions'!$G$32))*$B295+AND(AU$56&lt;'Summary&amp;Assumptions'!$J$31,AU$47&gt;=$FO295,AU$47&lt;=$FP295)*(('Summary&amp;Assumptions'!$H$25*$C295)*(1+'Summary&amp;Assumptions'!$J$29)^(AU$46-1))+AND(AU$56&lt;'Summary&amp;Assumptions'!$J$31,AU$47&gt;=$FQ295,AU$47&lt;=$FR295)*(('Summary&amp;Assumptions'!$H$25*$C295)*(1+'Summary&amp;Assumptions'!$J$29)^(AU$46-1))</f>
        <v>0</v>
      </c>
      <c r="AQ295" s="588">
        <f>AND(AV$55&gt;0,SUM($E295:AP295)&lt;'Summary&amp;Assumptions'!$G$32*$B295,$D295&gt;='Summary&amp;Assumptions'!$D$17,AV$47&gt;=$D295,AV$47&lt;=EDATE($D295,'Summary&amp;Assumptions'!$G$32))*$B295+AND(AV$56&lt;'Summary&amp;Assumptions'!$J$31,AV$47&gt;=$FO295,AV$47&lt;=$FP295)*(('Summary&amp;Assumptions'!$H$25*$C295)*(1+'Summary&amp;Assumptions'!$J$29)^(AV$46-1))+AND(AV$56&lt;'Summary&amp;Assumptions'!$J$31,AV$47&gt;=$FQ295,AV$47&lt;=$FR295)*(('Summary&amp;Assumptions'!$H$25*$C295)*(1+'Summary&amp;Assumptions'!$J$29)^(AV$46-1))</f>
        <v>0</v>
      </c>
      <c r="AR295" s="588">
        <f>AND(AW$55&gt;0,SUM($E295:AQ295)&lt;'Summary&amp;Assumptions'!$G$32*$B295,$D295&gt;='Summary&amp;Assumptions'!$D$17,AW$47&gt;=$D295,AW$47&lt;=EDATE($D295,'Summary&amp;Assumptions'!$G$32))*$B295+AND(AW$56&lt;'Summary&amp;Assumptions'!$J$31,AW$47&gt;=$FO295,AW$47&lt;=$FP295)*(('Summary&amp;Assumptions'!$H$25*$C295)*(1+'Summary&amp;Assumptions'!$J$29)^(AW$46-1))+AND(AW$56&lt;'Summary&amp;Assumptions'!$J$31,AW$47&gt;=$FQ295,AW$47&lt;=$FR295)*(('Summary&amp;Assumptions'!$H$25*$C295)*(1+'Summary&amp;Assumptions'!$J$29)^(AW$46-1))</f>
        <v>0</v>
      </c>
      <c r="AS295" s="588">
        <f>AND(AX$55&gt;0,SUM($E295:AR295)&lt;'Summary&amp;Assumptions'!$G$32*$B295,$D295&gt;='Summary&amp;Assumptions'!$D$17,AX$47&gt;=$D295,AX$47&lt;=EDATE($D295,'Summary&amp;Assumptions'!$G$32))*$B295+AND(AX$56&lt;'Summary&amp;Assumptions'!$J$31,AX$47&gt;=$FO295,AX$47&lt;=$FP295)*(('Summary&amp;Assumptions'!$H$25*$C295)*(1+'Summary&amp;Assumptions'!$J$29)^(AX$46-1))+AND(AX$56&lt;'Summary&amp;Assumptions'!$J$31,AX$47&gt;=$FQ295,AX$47&lt;=$FR295)*(('Summary&amp;Assumptions'!$H$25*$C295)*(1+'Summary&amp;Assumptions'!$J$29)^(AX$46-1))</f>
        <v>0</v>
      </c>
      <c r="AT295" s="588">
        <f>AND(AY$55&gt;0,SUM($E295:AS295)&lt;'Summary&amp;Assumptions'!$G$32*$B295,$D295&gt;='Summary&amp;Assumptions'!$D$17,AY$47&gt;=$D295,AY$47&lt;=EDATE($D295,'Summary&amp;Assumptions'!$G$32))*$B295+AND(AY$56&lt;'Summary&amp;Assumptions'!$J$31,AY$47&gt;=$FO295,AY$47&lt;=$FP295)*(('Summary&amp;Assumptions'!$H$25*$C295)*(1+'Summary&amp;Assumptions'!$J$29)^(AY$46-1))+AND(AY$56&lt;'Summary&amp;Assumptions'!$J$31,AY$47&gt;=$FQ295,AY$47&lt;=$FR295)*(('Summary&amp;Assumptions'!$H$25*$C295)*(1+'Summary&amp;Assumptions'!$J$29)^(AY$46-1))</f>
        <v>0</v>
      </c>
      <c r="AU295" s="588">
        <f>AND(AZ$55&gt;0,SUM($E295:AT295)&lt;'Summary&amp;Assumptions'!$G$32*$B295,$D295&gt;='Summary&amp;Assumptions'!$D$17,AZ$47&gt;=$D295,AZ$47&lt;=EDATE($D295,'Summary&amp;Assumptions'!$G$32))*$B295+AND(AZ$56&lt;'Summary&amp;Assumptions'!$J$31,AZ$47&gt;=$FO295,AZ$47&lt;=$FP295)*(('Summary&amp;Assumptions'!$H$25*$C295)*(1+'Summary&amp;Assumptions'!$J$29)^(AZ$46-1))+AND(AZ$56&lt;'Summary&amp;Assumptions'!$J$31,AZ$47&gt;=$FQ295,AZ$47&lt;=$FR295)*(('Summary&amp;Assumptions'!$H$25*$C295)*(1+'Summary&amp;Assumptions'!$J$29)^(AZ$46-1))</f>
        <v>0</v>
      </c>
      <c r="AV295" s="588">
        <f>AND(BA$55&gt;0,SUM($E295:AU295)&lt;'Summary&amp;Assumptions'!$G$32*$B295,$D295&gt;='Summary&amp;Assumptions'!$D$17,BA$47&gt;=$D295,BA$47&lt;=EDATE($D295,'Summary&amp;Assumptions'!$G$32))*$B295+AND(BA$56&lt;'Summary&amp;Assumptions'!$J$31,BA$47&gt;=$FO295,BA$47&lt;=$FP295)*(('Summary&amp;Assumptions'!$H$25*$C295)*(1+'Summary&amp;Assumptions'!$J$29)^(BA$46-1))+AND(BA$56&lt;'Summary&amp;Assumptions'!$J$31,BA$47&gt;=$FQ295,BA$47&lt;=$FR295)*(('Summary&amp;Assumptions'!$H$25*$C295)*(1+'Summary&amp;Assumptions'!$J$29)^(BA$46-1))</f>
        <v>0</v>
      </c>
      <c r="AW295" s="588">
        <f>AND(BB$55&gt;0,SUM($E295:AV295)&lt;'Summary&amp;Assumptions'!$G$32*$B295,$D295&gt;='Summary&amp;Assumptions'!$D$17,BB$47&gt;=$D295,BB$47&lt;=EDATE($D295,'Summary&amp;Assumptions'!$G$32))*$B295+AND(BB$56&lt;'Summary&amp;Assumptions'!$J$31,BB$47&gt;=$FO295,BB$47&lt;=$FP295)*(('Summary&amp;Assumptions'!$H$25*$C295)*(1+'Summary&amp;Assumptions'!$J$29)^(BB$46-1))+AND(BB$56&lt;'Summary&amp;Assumptions'!$J$31,BB$47&gt;=$FQ295,BB$47&lt;=$FR295)*(('Summary&amp;Assumptions'!$H$25*$C295)*(1+'Summary&amp;Assumptions'!$J$29)^(BB$46-1))</f>
        <v>0</v>
      </c>
      <c r="AX295" s="588">
        <f>AND(BC$55&gt;0,SUM($E295:AW295)&lt;'Summary&amp;Assumptions'!$G$32*$B295,$D295&gt;='Summary&amp;Assumptions'!$D$17,BC$47&gt;=$D295,BC$47&lt;=EDATE($D295,'Summary&amp;Assumptions'!$G$32))*$B295+AND(BC$56&lt;'Summary&amp;Assumptions'!$J$31,BC$47&gt;=$FO295,BC$47&lt;=$FP295)*(('Summary&amp;Assumptions'!$H$25*$C295)*(1+'Summary&amp;Assumptions'!$J$29)^(BC$46-1))+AND(BC$56&lt;'Summary&amp;Assumptions'!$J$31,BC$47&gt;=$FQ295,BC$47&lt;=$FR295)*(('Summary&amp;Assumptions'!$H$25*$C295)*(1+'Summary&amp;Assumptions'!$J$29)^(BC$46-1))</f>
        <v>0</v>
      </c>
      <c r="AY295" s="588">
        <f>AND(BD$55&gt;0,SUM($E295:AX295)&lt;'Summary&amp;Assumptions'!$G$32*$B295,$D295&gt;='Summary&amp;Assumptions'!$D$17,BD$47&gt;=$D295,BD$47&lt;=EDATE($D295,'Summary&amp;Assumptions'!$G$32))*$B295+AND(BD$56&lt;'Summary&amp;Assumptions'!$J$31,BD$47&gt;=$FO295,BD$47&lt;=$FP295)*(('Summary&amp;Assumptions'!$H$25*$C295)*(1+'Summary&amp;Assumptions'!$J$29)^(BD$46-1))+AND(BD$56&lt;'Summary&amp;Assumptions'!$J$31,BD$47&gt;=$FQ295,BD$47&lt;=$FR295)*(('Summary&amp;Assumptions'!$H$25*$C295)*(1+'Summary&amp;Assumptions'!$J$29)^(BD$46-1))</f>
        <v>0</v>
      </c>
      <c r="AZ295" s="588">
        <f>AND(BE$55&gt;0,SUM($E295:AY295)&lt;'Summary&amp;Assumptions'!$G$32*$B295,$D295&gt;='Summary&amp;Assumptions'!$D$17,BE$47&gt;=$D295,BE$47&lt;=EDATE($D295,'Summary&amp;Assumptions'!$G$32))*$B295+AND(BE$56&lt;'Summary&amp;Assumptions'!$J$31,BE$47&gt;=$FO295,BE$47&lt;=$FP295)*(('Summary&amp;Assumptions'!$H$25*$C295)*(1+'Summary&amp;Assumptions'!$J$29)^(BE$46-1))+AND(BE$56&lt;'Summary&amp;Assumptions'!$J$31,BE$47&gt;=$FQ295,BE$47&lt;=$FR295)*(('Summary&amp;Assumptions'!$H$25*$C295)*(1+'Summary&amp;Assumptions'!$J$29)^(BE$46-1))</f>
        <v>0</v>
      </c>
      <c r="BA295" s="588">
        <f>AND(BF$55&gt;0,SUM($E295:AZ295)&lt;'Summary&amp;Assumptions'!$G$32*$B295,$D295&gt;='Summary&amp;Assumptions'!$D$17,BF$47&gt;=$D295,BF$47&lt;=EDATE($D295,'Summary&amp;Assumptions'!$G$32))*$B295+AND(BF$56&lt;'Summary&amp;Assumptions'!$J$31,BF$47&gt;=$FO295,BF$47&lt;=$FP295)*(('Summary&amp;Assumptions'!$H$25*$C295)*(1+'Summary&amp;Assumptions'!$J$29)^(BF$46-1))+AND(BF$56&lt;'Summary&amp;Assumptions'!$J$31,BF$47&gt;=$FQ295,BF$47&lt;=$FR295)*(('Summary&amp;Assumptions'!$H$25*$C295)*(1+'Summary&amp;Assumptions'!$J$29)^(BF$46-1))</f>
        <v>0</v>
      </c>
      <c r="BB295" s="588">
        <f>AND(BG$55&gt;0,SUM($E295:BA295)&lt;'Summary&amp;Assumptions'!$G$32*$B295,$D295&gt;='Summary&amp;Assumptions'!$D$17,BG$47&gt;=$D295,BG$47&lt;=EDATE($D295,'Summary&amp;Assumptions'!$G$32))*$B295+AND(BG$56&lt;'Summary&amp;Assumptions'!$J$31,BG$47&gt;=$FO295,BG$47&lt;=$FP295)*(('Summary&amp;Assumptions'!$H$25*$C295)*(1+'Summary&amp;Assumptions'!$J$29)^(BG$46-1))+AND(BG$56&lt;'Summary&amp;Assumptions'!$J$31,BG$47&gt;=$FQ295,BG$47&lt;=$FR295)*(('Summary&amp;Assumptions'!$H$25*$C295)*(1+'Summary&amp;Assumptions'!$J$29)^(BG$46-1))</f>
        <v>0</v>
      </c>
      <c r="BC295" s="588">
        <f>AND(BH$55&gt;0,SUM($E295:BB295)&lt;'Summary&amp;Assumptions'!$G$32*$B295,$D295&gt;='Summary&amp;Assumptions'!$D$17,BH$47&gt;=$D295,BH$47&lt;=EDATE($D295,'Summary&amp;Assumptions'!$G$32))*$B295+AND(BH$56&lt;'Summary&amp;Assumptions'!$J$31,BH$47&gt;=$FO295,BH$47&lt;=$FP295)*(('Summary&amp;Assumptions'!$H$25*$C295)*(1+'Summary&amp;Assumptions'!$J$29)^(BH$46-1))+AND(BH$56&lt;'Summary&amp;Assumptions'!$J$31,BH$47&gt;=$FQ295,BH$47&lt;=$FR295)*(('Summary&amp;Assumptions'!$H$25*$C295)*(1+'Summary&amp;Assumptions'!$J$29)^(BH$46-1))</f>
        <v>0</v>
      </c>
      <c r="BD295" s="588">
        <f>AND(BI$55&gt;0,SUM($E295:BC295)&lt;'Summary&amp;Assumptions'!$G$32*$B295,$D295&gt;='Summary&amp;Assumptions'!$D$17,BI$47&gt;=$D295,BI$47&lt;=EDATE($D295,'Summary&amp;Assumptions'!$G$32))*$B295+AND(BI$56&lt;'Summary&amp;Assumptions'!$J$31,BI$47&gt;=$FO295,BI$47&lt;=$FP295)*(('Summary&amp;Assumptions'!$H$25*$C295)*(1+'Summary&amp;Assumptions'!$J$29)^(BI$46-1))+AND(BI$56&lt;'Summary&amp;Assumptions'!$J$31,BI$47&gt;=$FQ295,BI$47&lt;=$FR295)*(('Summary&amp;Assumptions'!$H$25*$C295)*(1+'Summary&amp;Assumptions'!$J$29)^(BI$46-1))</f>
        <v>0</v>
      </c>
      <c r="BE295" s="588">
        <f>AND(BJ$55&gt;0,SUM($E295:BD295)&lt;'Summary&amp;Assumptions'!$G$32*$B295,$D295&gt;='Summary&amp;Assumptions'!$D$17,BJ$47&gt;=$D295,BJ$47&lt;=EDATE($D295,'Summary&amp;Assumptions'!$G$32))*$B295+AND(BJ$56&lt;'Summary&amp;Assumptions'!$J$31,BJ$47&gt;=$FO295,BJ$47&lt;=$FP295)*(('Summary&amp;Assumptions'!$H$25*$C295)*(1+'Summary&amp;Assumptions'!$J$29)^(BJ$46-1))+AND(BJ$56&lt;'Summary&amp;Assumptions'!$J$31,BJ$47&gt;=$FQ295,BJ$47&lt;=$FR295)*(('Summary&amp;Assumptions'!$H$25*$C295)*(1+'Summary&amp;Assumptions'!$J$29)^(BJ$46-1))</f>
        <v>0</v>
      </c>
      <c r="BF295" s="588">
        <f>AND(BK$55&gt;0,SUM($E295:BE295)&lt;'Summary&amp;Assumptions'!$G$32*$B295,$D295&gt;='Summary&amp;Assumptions'!$D$17,BK$47&gt;=$D295,BK$47&lt;=EDATE($D295,'Summary&amp;Assumptions'!$G$32))*$B295+AND(BK$56&lt;'Summary&amp;Assumptions'!$J$31,BK$47&gt;=$FO295,BK$47&lt;=$FP295)*(('Summary&amp;Assumptions'!$H$25*$C295)*(1+'Summary&amp;Assumptions'!$J$29)^(BK$46-1))+AND(BK$56&lt;'Summary&amp;Assumptions'!$J$31,BK$47&gt;=$FQ295,BK$47&lt;=$FR295)*(('Summary&amp;Assumptions'!$H$25*$C295)*(1+'Summary&amp;Assumptions'!$J$29)^(BK$46-1))</f>
        <v>0</v>
      </c>
      <c r="BG295" s="588">
        <f>AND(BL$55&gt;0,SUM($E295:BF295)&lt;'Summary&amp;Assumptions'!$G$32*$B295,$D295&gt;='Summary&amp;Assumptions'!$D$17,BL$47&gt;=$D295,BL$47&lt;=EDATE($D295,'Summary&amp;Assumptions'!$G$32))*$B295+AND(BL$56&lt;'Summary&amp;Assumptions'!$J$31,BL$47&gt;=$FO295,BL$47&lt;=$FP295)*(('Summary&amp;Assumptions'!$H$25*$C295)*(1+'Summary&amp;Assumptions'!$J$29)^(BL$46-1))+AND(BL$56&lt;'Summary&amp;Assumptions'!$J$31,BL$47&gt;=$FQ295,BL$47&lt;=$FR295)*(('Summary&amp;Assumptions'!$H$25*$C295)*(1+'Summary&amp;Assumptions'!$J$29)^(BL$46-1))</f>
        <v>0</v>
      </c>
      <c r="BH295" s="588">
        <f>AND(BM$55&gt;0,SUM($E295:BG295)&lt;'Summary&amp;Assumptions'!$G$32*$B295,$D295&gt;='Summary&amp;Assumptions'!$D$17,BM$47&gt;=$D295,BM$47&lt;=EDATE($D295,'Summary&amp;Assumptions'!$G$32))*$B295+AND(BM$56&lt;'Summary&amp;Assumptions'!$J$31,BM$47&gt;=$FO295,BM$47&lt;=$FP295)*(('Summary&amp;Assumptions'!$H$25*$C295)*(1+'Summary&amp;Assumptions'!$J$29)^(BM$46-1))+AND(BM$56&lt;'Summary&amp;Assumptions'!$J$31,BM$47&gt;=$FQ295,BM$47&lt;=$FR295)*(('Summary&amp;Assumptions'!$H$25*$C295)*(1+'Summary&amp;Assumptions'!$J$29)^(BM$46-1))</f>
        <v>0</v>
      </c>
      <c r="BI295" s="588">
        <f>AND(BN$55&gt;0,SUM($E295:BH295)&lt;'Summary&amp;Assumptions'!$G$32*$B295,$D295&gt;='Summary&amp;Assumptions'!$D$17,BN$47&gt;=$D295,BN$47&lt;=EDATE($D295,'Summary&amp;Assumptions'!$G$32))*$B295+AND(BN$56&lt;'Summary&amp;Assumptions'!$J$31,BN$47&gt;=$FO295,BN$47&lt;=$FP295)*(('Summary&amp;Assumptions'!$H$25*$C295)*(1+'Summary&amp;Assumptions'!$J$29)^(BN$46-1))+AND(BN$56&lt;'Summary&amp;Assumptions'!$J$31,BN$47&gt;=$FQ295,BN$47&lt;=$FR295)*(('Summary&amp;Assumptions'!$H$25*$C295)*(1+'Summary&amp;Assumptions'!$J$29)^(BN$46-1))</f>
        <v>0</v>
      </c>
      <c r="BJ295" s="588">
        <f>AND(BO$55&gt;0,SUM($E295:BI295)&lt;'Summary&amp;Assumptions'!$G$32*$B295,$D295&gt;='Summary&amp;Assumptions'!$D$17,BO$47&gt;=$D295,BO$47&lt;=EDATE($D295,'Summary&amp;Assumptions'!$G$32))*$B295+AND(BO$56&lt;'Summary&amp;Assumptions'!$J$31,BO$47&gt;=$FO295,BO$47&lt;=$FP295)*(('Summary&amp;Assumptions'!$H$25*$C295)*(1+'Summary&amp;Assumptions'!$J$29)^(BO$46-1))+AND(BO$56&lt;'Summary&amp;Assumptions'!$J$31,BO$47&gt;=$FQ295,BO$47&lt;=$FR295)*(('Summary&amp;Assumptions'!$H$25*$C295)*(1+'Summary&amp;Assumptions'!$J$29)^(BO$46-1))</f>
        <v>0</v>
      </c>
      <c r="BK295" s="588">
        <f>AND(BP$55&gt;0,SUM($E295:BJ295)&lt;'Summary&amp;Assumptions'!$G$32*$B295,$D295&gt;='Summary&amp;Assumptions'!$D$17,BP$47&gt;=$D295,BP$47&lt;=EDATE($D295,'Summary&amp;Assumptions'!$G$32))*$B295+AND(BP$56&lt;'Summary&amp;Assumptions'!$J$31,BP$47&gt;=$FO295,BP$47&lt;=$FP295)*(('Summary&amp;Assumptions'!$H$25*$C295)*(1+'Summary&amp;Assumptions'!$J$29)^(BP$46-1))+AND(BP$56&lt;'Summary&amp;Assumptions'!$J$31,BP$47&gt;=$FQ295,BP$47&lt;=$FR295)*(('Summary&amp;Assumptions'!$H$25*$C295)*(1+'Summary&amp;Assumptions'!$J$29)^(BP$46-1))</f>
        <v>0</v>
      </c>
      <c r="BL295" s="588">
        <f>AND(BQ$55&gt;0,SUM($E295:BK295)&lt;'Summary&amp;Assumptions'!$G$32*$B295,$D295&gt;='Summary&amp;Assumptions'!$D$17,BQ$47&gt;=$D295,BQ$47&lt;=EDATE($D295,'Summary&amp;Assumptions'!$G$32))*$B295+AND(BQ$56&lt;'Summary&amp;Assumptions'!$J$31,BQ$47&gt;=$FO295,BQ$47&lt;=$FP295)*(('Summary&amp;Assumptions'!$H$25*$C295)*(1+'Summary&amp;Assumptions'!$J$29)^(BQ$46-1))+AND(BQ$56&lt;'Summary&amp;Assumptions'!$J$31,BQ$47&gt;=$FQ295,BQ$47&lt;=$FR295)*(('Summary&amp;Assumptions'!$H$25*$C295)*(1+'Summary&amp;Assumptions'!$J$29)^(BQ$46-1))</f>
        <v>0</v>
      </c>
      <c r="BM295" s="588">
        <f>AND(BR$55&gt;0,SUM($E295:BL295)&lt;'Summary&amp;Assumptions'!$G$32*$B295,$D295&gt;='Summary&amp;Assumptions'!$D$17,BR$47&gt;=$D295,BR$47&lt;=EDATE($D295,'Summary&amp;Assumptions'!$G$32))*$B295+AND(BR$56&lt;'Summary&amp;Assumptions'!$J$31,BR$47&gt;=$FO295,BR$47&lt;=$FP295)*(('Summary&amp;Assumptions'!$H$25*$C295)*(1+'Summary&amp;Assumptions'!$J$29)^(BR$46-1))+AND(BR$56&lt;'Summary&amp;Assumptions'!$J$31,BR$47&gt;=$FQ295,BR$47&lt;=$FR295)*(('Summary&amp;Assumptions'!$H$25*$C295)*(1+'Summary&amp;Assumptions'!$J$29)^(BR$46-1))</f>
        <v>0</v>
      </c>
      <c r="BN295" s="588">
        <f>AND(BS$55&gt;0,SUM($E295:BM295)&lt;'Summary&amp;Assumptions'!$G$32*$B295,$D295&gt;='Summary&amp;Assumptions'!$D$17,BS$47&gt;=$D295,BS$47&lt;=EDATE($D295,'Summary&amp;Assumptions'!$G$32))*$B295+AND(BS$56&lt;'Summary&amp;Assumptions'!$J$31,BS$47&gt;=$FO295,BS$47&lt;=$FP295)*(('Summary&amp;Assumptions'!$H$25*$C295)*(1+'Summary&amp;Assumptions'!$J$29)^(BS$46-1))+AND(BS$56&lt;'Summary&amp;Assumptions'!$J$31,BS$47&gt;=$FQ295,BS$47&lt;=$FR295)*(('Summary&amp;Assumptions'!$H$25*$C295)*(1+'Summary&amp;Assumptions'!$J$29)^(BS$46-1))</f>
        <v>0</v>
      </c>
      <c r="BO295" s="588">
        <f>AND(BT$55&gt;0,SUM($E295:BN295)&lt;'Summary&amp;Assumptions'!$G$32*$B295,$D295&gt;='Summary&amp;Assumptions'!$D$17,BT$47&gt;=$D295,BT$47&lt;=EDATE($D295,'Summary&amp;Assumptions'!$G$32))*$B295+AND(BT$56&lt;'Summary&amp;Assumptions'!$J$31,BT$47&gt;=$FO295,BT$47&lt;=$FP295)*(('Summary&amp;Assumptions'!$H$25*$C295)*(1+'Summary&amp;Assumptions'!$J$29)^(BT$46-1))+AND(BT$56&lt;'Summary&amp;Assumptions'!$J$31,BT$47&gt;=$FQ295,BT$47&lt;=$FR295)*(('Summary&amp;Assumptions'!$H$25*$C295)*(1+'Summary&amp;Assumptions'!$J$29)^(BT$46-1))</f>
        <v>0</v>
      </c>
      <c r="BP295" s="588">
        <f>AND(BU$55&gt;0,SUM($E295:BO295)&lt;'Summary&amp;Assumptions'!$G$32*$B295,$D295&gt;='Summary&amp;Assumptions'!$D$17,BU$47&gt;=$D295,BU$47&lt;=EDATE($D295,'Summary&amp;Assumptions'!$G$32))*$B295+AND(BU$56&lt;'Summary&amp;Assumptions'!$J$31,BU$47&gt;=$FO295,BU$47&lt;=$FP295)*(('Summary&amp;Assumptions'!$H$25*$C295)*(1+'Summary&amp;Assumptions'!$J$29)^(BU$46-1))+AND(BU$56&lt;'Summary&amp;Assumptions'!$J$31,BU$47&gt;=$FQ295,BU$47&lt;=$FR295)*(('Summary&amp;Assumptions'!$H$25*$C295)*(1+'Summary&amp;Assumptions'!$J$29)^(BU$46-1))</f>
        <v>0</v>
      </c>
      <c r="BQ295" s="588">
        <f>AND(BV$55&gt;0,SUM($E295:BP295)&lt;'Summary&amp;Assumptions'!$G$32*$B295,$D295&gt;='Summary&amp;Assumptions'!$D$17,BV$47&gt;=$D295,BV$47&lt;=EDATE($D295,'Summary&amp;Assumptions'!$G$32))*$B295+AND(BV$56&lt;'Summary&amp;Assumptions'!$J$31,BV$47&gt;=$FO295,BV$47&lt;=$FP295)*(('Summary&amp;Assumptions'!$H$25*$C295)*(1+'Summary&amp;Assumptions'!$J$29)^(BV$46-1))+AND(BV$56&lt;'Summary&amp;Assumptions'!$J$31,BV$47&gt;=$FQ295,BV$47&lt;=$FR295)*(('Summary&amp;Assumptions'!$H$25*$C295)*(1+'Summary&amp;Assumptions'!$J$29)^(BV$46-1))</f>
        <v>0</v>
      </c>
      <c r="BR295" s="588">
        <f>AND(BW$55&gt;0,SUM($E295:BQ295)&lt;'Summary&amp;Assumptions'!$G$32*$B295,$D295&gt;='Summary&amp;Assumptions'!$D$17,BW$47&gt;=$D295,BW$47&lt;=EDATE($D295,'Summary&amp;Assumptions'!$G$32))*$B295+AND(BW$56&lt;'Summary&amp;Assumptions'!$J$31,BW$47&gt;=$FO295,BW$47&lt;=$FP295)*(('Summary&amp;Assumptions'!$H$25*$C295)*(1+'Summary&amp;Assumptions'!$J$29)^(BW$46-1))+AND(BW$56&lt;'Summary&amp;Assumptions'!$J$31,BW$47&gt;=$FQ295,BW$47&lt;=$FR295)*(('Summary&amp;Assumptions'!$H$25*$C295)*(1+'Summary&amp;Assumptions'!$J$29)^(BW$46-1))</f>
        <v>0</v>
      </c>
      <c r="BS295" s="588">
        <f>AND(BX$55&gt;0,SUM($E295:BR295)&lt;'Summary&amp;Assumptions'!$G$32*$B295,$D295&gt;='Summary&amp;Assumptions'!$D$17,BX$47&gt;=$D295,BX$47&lt;=EDATE($D295,'Summary&amp;Assumptions'!$G$32))*$B295+AND(BX$56&lt;'Summary&amp;Assumptions'!$J$31,BX$47&gt;=$FO295,BX$47&lt;=$FP295)*(('Summary&amp;Assumptions'!$H$25*$C295)*(1+'Summary&amp;Assumptions'!$J$29)^(BX$46-1))+AND(BX$56&lt;'Summary&amp;Assumptions'!$J$31,BX$47&gt;=$FQ295,BX$47&lt;=$FR295)*(('Summary&amp;Assumptions'!$H$25*$C295)*(1+'Summary&amp;Assumptions'!$J$29)^(BX$46-1))</f>
        <v>0</v>
      </c>
      <c r="BT295" s="588">
        <f>AND(BY$55&gt;0,SUM($E295:BS295)&lt;'Summary&amp;Assumptions'!$G$32*$B295,$D295&gt;='Summary&amp;Assumptions'!$D$17,BY$47&gt;=$D295,BY$47&lt;=EDATE($D295,'Summary&amp;Assumptions'!$G$32))*$B295+AND(BY$56&lt;'Summary&amp;Assumptions'!$J$31,BY$47&gt;=$FO295,BY$47&lt;=$FP295)*(('Summary&amp;Assumptions'!$H$25*$C295)*(1+'Summary&amp;Assumptions'!$J$29)^(BY$46-1))+AND(BY$56&lt;'Summary&amp;Assumptions'!$J$31,BY$47&gt;=$FQ295,BY$47&lt;=$FR295)*(('Summary&amp;Assumptions'!$H$25*$C295)*(1+'Summary&amp;Assumptions'!$J$29)^(BY$46-1))</f>
        <v>0</v>
      </c>
      <c r="BU295" s="588">
        <f>AND(BZ$55&gt;0,SUM($E295:BT295)&lt;'Summary&amp;Assumptions'!$G$32*$B295,$D295&gt;='Summary&amp;Assumptions'!$D$17,BZ$47&gt;=$D295,BZ$47&lt;=EDATE($D295,'Summary&amp;Assumptions'!$G$32))*$B295+AND(BZ$56&lt;'Summary&amp;Assumptions'!$J$31,BZ$47&gt;=$FO295,BZ$47&lt;=$FP295)*(('Summary&amp;Assumptions'!$H$25*$C295)*(1+'Summary&amp;Assumptions'!$J$29)^(BZ$46-1))+AND(BZ$56&lt;'Summary&amp;Assumptions'!$J$31,BZ$47&gt;=$FQ295,BZ$47&lt;=$FR295)*(('Summary&amp;Assumptions'!$H$25*$C295)*(1+'Summary&amp;Assumptions'!$J$29)^(BZ$46-1))</f>
        <v>0</v>
      </c>
      <c r="BV295" s="588">
        <f>AND(CA$55&gt;0,SUM($E295:BU295)&lt;'Summary&amp;Assumptions'!$G$32*$B295,$D295&gt;='Summary&amp;Assumptions'!$D$17,CA$47&gt;=$D295,CA$47&lt;=EDATE($D295,'Summary&amp;Assumptions'!$G$32))*$B295+AND(CA$56&lt;'Summary&amp;Assumptions'!$J$31,CA$47&gt;=$FO295,CA$47&lt;=$FP295)*(('Summary&amp;Assumptions'!$H$25*$C295)*(1+'Summary&amp;Assumptions'!$J$29)^(CA$46-1))+AND(CA$56&lt;'Summary&amp;Assumptions'!$J$31,CA$47&gt;=$FQ295,CA$47&lt;=$FR295)*(('Summary&amp;Assumptions'!$H$25*$C295)*(1+'Summary&amp;Assumptions'!$J$29)^(CA$46-1))</f>
        <v>0</v>
      </c>
      <c r="BW295" s="588">
        <f>AND(CB$55&gt;0,SUM($E295:BV295)&lt;'Summary&amp;Assumptions'!$G$32*$B295,$D295&gt;='Summary&amp;Assumptions'!$D$17,CB$47&gt;=$D295,CB$47&lt;=EDATE($D295,'Summary&amp;Assumptions'!$G$32))*$B295+AND(CB$56&lt;'Summary&amp;Assumptions'!$J$31,CB$47&gt;=$FO295,CB$47&lt;=$FP295)*(('Summary&amp;Assumptions'!$H$25*$C295)*(1+'Summary&amp;Assumptions'!$J$29)^(CB$46-1))+AND(CB$56&lt;'Summary&amp;Assumptions'!$J$31,CB$47&gt;=$FQ295,CB$47&lt;=$FR295)*(('Summary&amp;Assumptions'!$H$25*$C295)*(1+'Summary&amp;Assumptions'!$J$29)^(CB$46-1))</f>
        <v>0</v>
      </c>
      <c r="BX295" s="588">
        <f>AND(CC$55&gt;0,SUM($E295:BW295)&lt;'Summary&amp;Assumptions'!$G$32*$B295,$D295&gt;='Summary&amp;Assumptions'!$D$17,CC$47&gt;=$D295,CC$47&lt;=EDATE($D295,'Summary&amp;Assumptions'!$G$32))*$B295+AND(CC$56&lt;'Summary&amp;Assumptions'!$J$31,CC$47&gt;=$FO295,CC$47&lt;=$FP295)*(('Summary&amp;Assumptions'!$H$25*$C295)*(1+'Summary&amp;Assumptions'!$J$29)^(CC$46-1))+AND(CC$56&lt;'Summary&amp;Assumptions'!$J$31,CC$47&gt;=$FQ295,CC$47&lt;=$FR295)*(('Summary&amp;Assumptions'!$H$25*$C295)*(1+'Summary&amp;Assumptions'!$J$29)^(CC$46-1))</f>
        <v>0</v>
      </c>
      <c r="BY295" s="588">
        <f>AND(CD$55&gt;0,SUM($E295:BX295)&lt;'Summary&amp;Assumptions'!$G$32*$B295,$D295&gt;='Summary&amp;Assumptions'!$D$17,CD$47&gt;=$D295,CD$47&lt;=EDATE($D295,'Summary&amp;Assumptions'!$G$32))*$B295+AND(CD$56&lt;'Summary&amp;Assumptions'!$J$31,CD$47&gt;=$FO295,CD$47&lt;=$FP295)*(('Summary&amp;Assumptions'!$H$25*$C295)*(1+'Summary&amp;Assumptions'!$J$29)^(CD$46-1))+AND(CD$56&lt;'Summary&amp;Assumptions'!$J$31,CD$47&gt;=$FQ295,CD$47&lt;=$FR295)*(('Summary&amp;Assumptions'!$H$25*$C295)*(1+'Summary&amp;Assumptions'!$J$29)^(CD$46-1))</f>
        <v>0</v>
      </c>
      <c r="BZ295" s="588">
        <f>AND(CE$55&gt;0,SUM($E295:BY295)&lt;'Summary&amp;Assumptions'!$G$32*$B295,$D295&gt;='Summary&amp;Assumptions'!$D$17,CE$47&gt;=$D295,CE$47&lt;=EDATE($D295,'Summary&amp;Assumptions'!$G$32))*$B295+AND(CE$56&lt;'Summary&amp;Assumptions'!$J$31,CE$47&gt;=$FO295,CE$47&lt;=$FP295)*(('Summary&amp;Assumptions'!$H$25*$C295)*(1+'Summary&amp;Assumptions'!$J$29)^(CE$46-1))+AND(CE$56&lt;'Summary&amp;Assumptions'!$J$31,CE$47&gt;=$FQ295,CE$47&lt;=$FR295)*(('Summary&amp;Assumptions'!$H$25*$C295)*(1+'Summary&amp;Assumptions'!$J$29)^(CE$46-1))</f>
        <v>0</v>
      </c>
      <c r="CA295" s="588">
        <f>AND(CF$55&gt;0,SUM($E295:BZ295)&lt;'Summary&amp;Assumptions'!$G$32*$B295,$D295&gt;='Summary&amp;Assumptions'!$D$17,CF$47&gt;=$D295,CF$47&lt;=EDATE($D295,'Summary&amp;Assumptions'!$G$32))*$B295+AND(CF$56&lt;'Summary&amp;Assumptions'!$J$31,CF$47&gt;=$FO295,CF$47&lt;=$FP295)*(('Summary&amp;Assumptions'!$H$25*$C295)*(1+'Summary&amp;Assumptions'!$J$29)^(CF$46-1))+AND(CF$56&lt;'Summary&amp;Assumptions'!$J$31,CF$47&gt;=$FQ295,CF$47&lt;=$FR295)*(('Summary&amp;Assumptions'!$H$25*$C295)*(1+'Summary&amp;Assumptions'!$J$29)^(CF$46-1))</f>
        <v>0</v>
      </c>
      <c r="CB295" s="588">
        <f>AND(CG$55&gt;0,SUM($E295:CA295)&lt;'Summary&amp;Assumptions'!$G$32*$B295,$D295&gt;='Summary&amp;Assumptions'!$D$17,CG$47&gt;=$D295,CG$47&lt;=EDATE($D295,'Summary&amp;Assumptions'!$G$32))*$B295+AND(CG$56&lt;'Summary&amp;Assumptions'!$J$31,CG$47&gt;=$FO295,CG$47&lt;=$FP295)*(('Summary&amp;Assumptions'!$H$25*$C295)*(1+'Summary&amp;Assumptions'!$J$29)^(CG$46-1))+AND(CG$56&lt;'Summary&amp;Assumptions'!$J$31,CG$47&gt;=$FQ295,CG$47&lt;=$FR295)*(('Summary&amp;Assumptions'!$H$25*$C295)*(1+'Summary&amp;Assumptions'!$J$29)^(CG$46-1))</f>
        <v>0</v>
      </c>
      <c r="CC295" s="588">
        <f>AND(CH$55&gt;0,SUM($E295:CB295)&lt;'Summary&amp;Assumptions'!$G$32*$B295,$D295&gt;='Summary&amp;Assumptions'!$D$17,CH$47&gt;=$D295,CH$47&lt;=EDATE($D295,'Summary&amp;Assumptions'!$G$32))*$B295+AND(CH$56&lt;'Summary&amp;Assumptions'!$J$31,CH$47&gt;=$FO295,CH$47&lt;=$FP295)*(('Summary&amp;Assumptions'!$H$25*$C295)*(1+'Summary&amp;Assumptions'!$J$29)^(CH$46-1))+AND(CH$56&lt;'Summary&amp;Assumptions'!$J$31,CH$47&gt;=$FQ295,CH$47&lt;=$FR295)*(('Summary&amp;Assumptions'!$H$25*$C295)*(1+'Summary&amp;Assumptions'!$J$29)^(CH$46-1))</f>
        <v>0</v>
      </c>
      <c r="CD295" s="588">
        <f>AND(CI$55&gt;0,SUM($E295:CC295)&lt;'Summary&amp;Assumptions'!$G$32*$B295,$D295&gt;='Summary&amp;Assumptions'!$D$17,CI$47&gt;=$D295,CI$47&lt;=EDATE($D295,'Summary&amp;Assumptions'!$G$32))*$B295+AND(CI$56&lt;'Summary&amp;Assumptions'!$J$31,CI$47&gt;=$FO295,CI$47&lt;=$FP295)*(('Summary&amp;Assumptions'!$H$25*$C295)*(1+'Summary&amp;Assumptions'!$J$29)^(CI$46-1))+AND(CI$56&lt;'Summary&amp;Assumptions'!$J$31,CI$47&gt;=$FQ295,CI$47&lt;=$FR295)*(('Summary&amp;Assumptions'!$H$25*$C295)*(1+'Summary&amp;Assumptions'!$J$29)^(CI$46-1))</f>
        <v>0</v>
      </c>
      <c r="CE295" s="588">
        <f>AND(CJ$55&gt;0,SUM($E295:CD295)&lt;'Summary&amp;Assumptions'!$G$32*$B295,$D295&gt;='Summary&amp;Assumptions'!$D$17,CJ$47&gt;=$D295,CJ$47&lt;=EDATE($D295,'Summary&amp;Assumptions'!$G$32))*$B295+AND(CJ$56&lt;'Summary&amp;Assumptions'!$J$31,CJ$47&gt;=$FO295,CJ$47&lt;=$FP295)*(('Summary&amp;Assumptions'!$H$25*$C295)*(1+'Summary&amp;Assumptions'!$J$29)^(CJ$46-1))+AND(CJ$56&lt;'Summary&amp;Assumptions'!$J$31,CJ$47&gt;=$FQ295,CJ$47&lt;=$FR295)*(('Summary&amp;Assumptions'!$H$25*$C295)*(1+'Summary&amp;Assumptions'!$J$29)^(CJ$46-1))</f>
        <v>0</v>
      </c>
      <c r="CF295" s="588">
        <f>AND(CK$55&gt;0,SUM($E295:CE295)&lt;'Summary&amp;Assumptions'!$G$32*$B295,$D295&gt;='Summary&amp;Assumptions'!$D$17,CK$47&gt;=$D295,CK$47&lt;=EDATE($D295,'Summary&amp;Assumptions'!$G$32))*$B295+AND(CK$56&lt;'Summary&amp;Assumptions'!$J$31,CK$47&gt;=$FO295,CK$47&lt;=$FP295)*(('Summary&amp;Assumptions'!$H$25*$C295)*(1+'Summary&amp;Assumptions'!$J$29)^(CK$46-1))+AND(CK$56&lt;'Summary&amp;Assumptions'!$J$31,CK$47&gt;=$FQ295,CK$47&lt;=$FR295)*(('Summary&amp;Assumptions'!$H$25*$C295)*(1+'Summary&amp;Assumptions'!$J$29)^(CK$46-1))</f>
        <v>0</v>
      </c>
      <c r="CG295" s="588">
        <f>AND(CL$55&gt;0,SUM($E295:CF295)&lt;'Summary&amp;Assumptions'!$G$32*$B295,$D295&gt;='Summary&amp;Assumptions'!$D$17,CL$47&gt;=$D295,CL$47&lt;=EDATE($D295,'Summary&amp;Assumptions'!$G$32))*$B295+AND(CL$56&lt;'Summary&amp;Assumptions'!$J$31,CL$47&gt;=$FO295,CL$47&lt;=$FP295)*(('Summary&amp;Assumptions'!$H$25*$C295)*(1+'Summary&amp;Assumptions'!$J$29)^(CL$46-1))+AND(CL$56&lt;'Summary&amp;Assumptions'!$J$31,CL$47&gt;=$FQ295,CL$47&lt;=$FR295)*(('Summary&amp;Assumptions'!$H$25*$C295)*(1+'Summary&amp;Assumptions'!$J$29)^(CL$46-1))</f>
        <v>0</v>
      </c>
      <c r="CH295" s="588">
        <f>AND(CM$55&gt;0,SUM($E295:CG295)&lt;'Summary&amp;Assumptions'!$G$32*$B295,$D295&gt;='Summary&amp;Assumptions'!$D$17,CM$47&gt;=$D295,CM$47&lt;=EDATE($D295,'Summary&amp;Assumptions'!$G$32))*$B295+AND(CM$56&lt;'Summary&amp;Assumptions'!$J$31,CM$47&gt;=$FO295,CM$47&lt;=$FP295)*(('Summary&amp;Assumptions'!$H$25*$C295)*(1+'Summary&amp;Assumptions'!$J$29)^(CM$46-1))+AND(CM$56&lt;'Summary&amp;Assumptions'!$J$31,CM$47&gt;=$FQ295,CM$47&lt;=$FR295)*(('Summary&amp;Assumptions'!$H$25*$C295)*(1+'Summary&amp;Assumptions'!$J$29)^(CM$46-1))</f>
        <v>0</v>
      </c>
      <c r="CI295" s="588">
        <f>AND(CN$55&gt;0,SUM($E295:CH295)&lt;'Summary&amp;Assumptions'!$G$32*$B295,$D295&gt;='Summary&amp;Assumptions'!$D$17,CN$47&gt;=$D295,CN$47&lt;=EDATE($D295,'Summary&amp;Assumptions'!$G$32))*$B295+AND(CN$56&lt;'Summary&amp;Assumptions'!$J$31,CN$47&gt;=$FO295,CN$47&lt;=$FP295)*(('Summary&amp;Assumptions'!$H$25*$C295)*(1+'Summary&amp;Assumptions'!$J$29)^(CN$46-1))+AND(CN$56&lt;'Summary&amp;Assumptions'!$J$31,CN$47&gt;=$FQ295,CN$47&lt;=$FR295)*(('Summary&amp;Assumptions'!$H$25*$C295)*(1+'Summary&amp;Assumptions'!$J$29)^(CN$46-1))</f>
        <v>0</v>
      </c>
      <c r="CJ295" s="588">
        <f>AND(CO$55&gt;0,SUM($E295:CI295)&lt;'Summary&amp;Assumptions'!$G$32*$B295,$D295&gt;='Summary&amp;Assumptions'!$D$17,CO$47&gt;=$D295,CO$47&lt;=EDATE($D295,'Summary&amp;Assumptions'!$G$32))*$B295+AND(CO$56&lt;'Summary&amp;Assumptions'!$J$31,CO$47&gt;=$FO295,CO$47&lt;=$FP295)*(('Summary&amp;Assumptions'!$H$25*$C295)*(1+'Summary&amp;Assumptions'!$J$29)^(CO$46-1))+AND(CO$56&lt;'Summary&amp;Assumptions'!$J$31,CO$47&gt;=$FQ295,CO$47&lt;=$FR295)*(('Summary&amp;Assumptions'!$H$25*$C295)*(1+'Summary&amp;Assumptions'!$J$29)^(CO$46-1))</f>
        <v>0</v>
      </c>
      <c r="CK295" s="588">
        <f>AND(CP$55&gt;0,SUM($E295:CJ295)&lt;'Summary&amp;Assumptions'!$G$32*$B295,$D295&gt;='Summary&amp;Assumptions'!$D$17,CP$47&gt;=$D295,CP$47&lt;=EDATE($D295,'Summary&amp;Assumptions'!$G$32))*$B295+AND(CP$56&lt;'Summary&amp;Assumptions'!$J$31,CP$47&gt;=$FO295,CP$47&lt;=$FP295)*(('Summary&amp;Assumptions'!$H$25*$C295)*(1+'Summary&amp;Assumptions'!$J$29)^(CP$46-1))+AND(CP$56&lt;'Summary&amp;Assumptions'!$J$31,CP$47&gt;=$FQ295,CP$47&lt;=$FR295)*(('Summary&amp;Assumptions'!$H$25*$C295)*(1+'Summary&amp;Assumptions'!$J$29)^(CP$46-1))</f>
        <v>0</v>
      </c>
      <c r="CL295" s="588">
        <f>AND(CQ$55&gt;0,SUM($E295:CK295)&lt;'Summary&amp;Assumptions'!$G$32*$B295,$D295&gt;='Summary&amp;Assumptions'!$D$17,CQ$47&gt;=$D295,CQ$47&lt;=EDATE($D295,'Summary&amp;Assumptions'!$G$32))*$B295+AND(CQ$56&lt;'Summary&amp;Assumptions'!$J$31,CQ$47&gt;=$FO295,CQ$47&lt;=$FP295)*(('Summary&amp;Assumptions'!$H$25*$C295)*(1+'Summary&amp;Assumptions'!$J$29)^(CQ$46-1))+AND(CQ$56&lt;'Summary&amp;Assumptions'!$J$31,CQ$47&gt;=$FQ295,CQ$47&lt;=$FR295)*(('Summary&amp;Assumptions'!$H$25*$C295)*(1+'Summary&amp;Assumptions'!$J$29)^(CQ$46-1))</f>
        <v>0</v>
      </c>
      <c r="CM295" s="588">
        <f>AND(CR$55&gt;0,SUM($E295:CL295)&lt;'Summary&amp;Assumptions'!$G$32*$B295,$D295&gt;='Summary&amp;Assumptions'!$D$17,CR$47&gt;=$D295,CR$47&lt;=EDATE($D295,'Summary&amp;Assumptions'!$G$32))*$B295+AND(CR$56&lt;'Summary&amp;Assumptions'!$J$31,CR$47&gt;=$FO295,CR$47&lt;=$FP295)*(('Summary&amp;Assumptions'!$H$25*$C295)*(1+'Summary&amp;Assumptions'!$J$29)^(CR$46-1))+AND(CR$56&lt;'Summary&amp;Assumptions'!$J$31,CR$47&gt;=$FQ295,CR$47&lt;=$FR295)*(('Summary&amp;Assumptions'!$H$25*$C295)*(1+'Summary&amp;Assumptions'!$J$29)^(CR$46-1))</f>
        <v>0</v>
      </c>
      <c r="CN295" s="588">
        <f>AND(CS$55&gt;0,SUM($E295:CM295)&lt;'Summary&amp;Assumptions'!$G$32*$B295,$D295&gt;='Summary&amp;Assumptions'!$D$17,CS$47&gt;=$D295,CS$47&lt;=EDATE($D295,'Summary&amp;Assumptions'!$G$32))*$B295+AND(CS$56&lt;'Summary&amp;Assumptions'!$J$31,CS$47&gt;=$FO295,CS$47&lt;=$FP295)*(('Summary&amp;Assumptions'!$H$25*$C295)*(1+'Summary&amp;Assumptions'!$J$29)^(CS$46-1))+AND(CS$56&lt;'Summary&amp;Assumptions'!$J$31,CS$47&gt;=$FQ295,CS$47&lt;=$FR295)*(('Summary&amp;Assumptions'!$H$25*$C295)*(1+'Summary&amp;Assumptions'!$J$29)^(CS$46-1))</f>
        <v>0</v>
      </c>
      <c r="CO295" s="588">
        <f>AND(CT$55&gt;0,SUM($E295:CN295)&lt;'Summary&amp;Assumptions'!$G$32*$B295,$D295&gt;='Summary&amp;Assumptions'!$D$17,CT$47&gt;=$D295,CT$47&lt;=EDATE($D295,'Summary&amp;Assumptions'!$G$32))*$B295+AND(CT$56&lt;'Summary&amp;Assumptions'!$J$31,CT$47&gt;=$FO295,CT$47&lt;=$FP295)*(('Summary&amp;Assumptions'!$H$25*$C295)*(1+'Summary&amp;Assumptions'!$J$29)^(CT$46-1))+AND(CT$56&lt;'Summary&amp;Assumptions'!$J$31,CT$47&gt;=$FQ295,CT$47&lt;=$FR295)*(('Summary&amp;Assumptions'!$H$25*$C295)*(1+'Summary&amp;Assumptions'!$J$29)^(CT$46-1))</f>
        <v>0</v>
      </c>
      <c r="CP295" s="588">
        <f>AND(CU$55&gt;0,SUM($E295:CO295)&lt;'Summary&amp;Assumptions'!$G$32*$B295,$D295&gt;='Summary&amp;Assumptions'!$D$17,CU$47&gt;=$D295,CU$47&lt;=EDATE($D295,'Summary&amp;Assumptions'!$G$32))*$B295+AND(CU$56&lt;'Summary&amp;Assumptions'!$J$31,CU$47&gt;=$FO295,CU$47&lt;=$FP295)*(('Summary&amp;Assumptions'!$H$25*$C295)*(1+'Summary&amp;Assumptions'!$J$29)^(CU$46-1))+AND(CU$56&lt;'Summary&amp;Assumptions'!$J$31,CU$47&gt;=$FQ295,CU$47&lt;=$FR295)*(('Summary&amp;Assumptions'!$H$25*$C295)*(1+'Summary&amp;Assumptions'!$J$29)^(CU$46-1))</f>
        <v>0</v>
      </c>
      <c r="CQ295" s="588">
        <f>AND(CV$55&gt;0,SUM($E295:CP295)&lt;'Summary&amp;Assumptions'!$G$32*$B295,$D295&gt;='Summary&amp;Assumptions'!$D$17,CV$47&gt;=$D295,CV$47&lt;=EDATE($D295,'Summary&amp;Assumptions'!$G$32))*$B295+AND(CV$56&lt;'Summary&amp;Assumptions'!$J$31,CV$47&gt;=$FO295,CV$47&lt;=$FP295)*(('Summary&amp;Assumptions'!$H$25*$C295)*(1+'Summary&amp;Assumptions'!$J$29)^(CV$46-1))+AND(CV$56&lt;'Summary&amp;Assumptions'!$J$31,CV$47&gt;=$FQ295,CV$47&lt;=$FR295)*(('Summary&amp;Assumptions'!$H$25*$C295)*(1+'Summary&amp;Assumptions'!$J$29)^(CV$46-1))</f>
        <v>0</v>
      </c>
      <c r="CR295" s="588">
        <f>AND(CW$55&gt;0,SUM($E295:CQ295)&lt;'Summary&amp;Assumptions'!$G$32*$B295,$D295&gt;='Summary&amp;Assumptions'!$D$17,CW$47&gt;=$D295,CW$47&lt;=EDATE($D295,'Summary&amp;Assumptions'!$G$32))*$B295+AND(CW$56&lt;'Summary&amp;Assumptions'!$J$31,CW$47&gt;=$FO295,CW$47&lt;=$FP295)*(('Summary&amp;Assumptions'!$H$25*$C295)*(1+'Summary&amp;Assumptions'!$J$29)^(CW$46-1))+AND(CW$56&lt;'Summary&amp;Assumptions'!$J$31,CW$47&gt;=$FQ295,CW$47&lt;=$FR295)*(('Summary&amp;Assumptions'!$H$25*$C295)*(1+'Summary&amp;Assumptions'!$J$29)^(CW$46-1))</f>
        <v>0</v>
      </c>
      <c r="CS295" s="588">
        <f>AND(CX$55&gt;0,SUM($E295:CR295)&lt;'Summary&amp;Assumptions'!$G$32*$B295,$D295&gt;='Summary&amp;Assumptions'!$D$17,CX$47&gt;=$D295,CX$47&lt;=EDATE($D295,'Summary&amp;Assumptions'!$G$32))*$B295+AND(CX$56&lt;'Summary&amp;Assumptions'!$J$31,CX$47&gt;=$FO295,CX$47&lt;=$FP295)*(('Summary&amp;Assumptions'!$H$25*$C295)*(1+'Summary&amp;Assumptions'!$J$29)^(CX$46-1))+AND(CX$56&lt;'Summary&amp;Assumptions'!$J$31,CX$47&gt;=$FQ295,CX$47&lt;=$FR295)*(('Summary&amp;Assumptions'!$H$25*$C295)*(1+'Summary&amp;Assumptions'!$J$29)^(CX$46-1))</f>
        <v>0</v>
      </c>
      <c r="CT295" s="588">
        <f>AND(CY$55&gt;0,SUM($E295:CS295)&lt;'Summary&amp;Assumptions'!$G$32*$B295,$D295&gt;='Summary&amp;Assumptions'!$D$17,CY$47&gt;=$D295,CY$47&lt;=EDATE($D295,'Summary&amp;Assumptions'!$G$32))*$B295+AND(CY$56&lt;'Summary&amp;Assumptions'!$J$31,CY$47&gt;=$FO295,CY$47&lt;=$FP295)*(('Summary&amp;Assumptions'!$H$25*$C295)*(1+'Summary&amp;Assumptions'!$J$29)^(CY$46-1))+AND(CY$56&lt;'Summary&amp;Assumptions'!$J$31,CY$47&gt;=$FQ295,CY$47&lt;=$FR295)*(('Summary&amp;Assumptions'!$H$25*$C295)*(1+'Summary&amp;Assumptions'!$J$29)^(CY$46-1))</f>
        <v>0</v>
      </c>
      <c r="CU295" s="588">
        <f>AND(CZ$55&gt;0,SUM($E295:CT295)&lt;'Summary&amp;Assumptions'!$G$32*$B295,$D295&gt;='Summary&amp;Assumptions'!$D$17,CZ$47&gt;=$D295,CZ$47&lt;=EDATE($D295,'Summary&amp;Assumptions'!$G$32))*$B295+AND(CZ$56&lt;'Summary&amp;Assumptions'!$J$31,CZ$47&gt;=$FO295,CZ$47&lt;=$FP295)*(('Summary&amp;Assumptions'!$H$25*$C295)*(1+'Summary&amp;Assumptions'!$J$29)^(CZ$46-1))+AND(CZ$56&lt;'Summary&amp;Assumptions'!$J$31,CZ$47&gt;=$FQ295,CZ$47&lt;=$FR295)*(('Summary&amp;Assumptions'!$H$25*$C295)*(1+'Summary&amp;Assumptions'!$J$29)^(CZ$46-1))</f>
        <v>0</v>
      </c>
      <c r="CV295" s="588">
        <f>AND(DA$55&gt;0,SUM($E295:CU295)&lt;'Summary&amp;Assumptions'!$G$32*$B295,$D295&gt;='Summary&amp;Assumptions'!$D$17,DA$47&gt;=$D295,DA$47&lt;=EDATE($D295,'Summary&amp;Assumptions'!$G$32))*$B295+AND(DA$56&lt;'Summary&amp;Assumptions'!$J$31,DA$47&gt;=$FO295,DA$47&lt;=$FP295)*(('Summary&amp;Assumptions'!$H$25*$C295)*(1+'Summary&amp;Assumptions'!$J$29)^(DA$46-1))+AND(DA$56&lt;'Summary&amp;Assumptions'!$J$31,DA$47&gt;=$FQ295,DA$47&lt;=$FR295)*(('Summary&amp;Assumptions'!$H$25*$C295)*(1+'Summary&amp;Assumptions'!$J$29)^(DA$46-1))</f>
        <v>0</v>
      </c>
      <c r="CW295" s="588">
        <f>AND(DB$55&gt;0,SUM($E295:CV295)&lt;'Summary&amp;Assumptions'!$G$32*$B295,$D295&gt;='Summary&amp;Assumptions'!$D$17,DB$47&gt;=$D295,DB$47&lt;=EDATE($D295,'Summary&amp;Assumptions'!$G$32))*$B295+AND(DB$56&lt;'Summary&amp;Assumptions'!$J$31,DB$47&gt;=$FO295,DB$47&lt;=$FP295)*(('Summary&amp;Assumptions'!$H$25*$C295)*(1+'Summary&amp;Assumptions'!$J$29)^(DB$46-1))+AND(DB$56&lt;'Summary&amp;Assumptions'!$J$31,DB$47&gt;=$FQ295,DB$47&lt;=$FR295)*(('Summary&amp;Assumptions'!$H$25*$C295)*(1+'Summary&amp;Assumptions'!$J$29)^(DB$46-1))</f>
        <v>0</v>
      </c>
      <c r="CX295" s="588">
        <f>AND(DC$55&gt;0,SUM($E295:CW295)&lt;'Summary&amp;Assumptions'!$G$32*$B295,$D295&gt;='Summary&amp;Assumptions'!$D$17,DC$47&gt;=$D295,DC$47&lt;=EDATE($D295,'Summary&amp;Assumptions'!$G$32))*$B295+AND(DC$56&lt;'Summary&amp;Assumptions'!$J$31,DC$47&gt;=$FO295,DC$47&lt;=$FP295)*(('Summary&amp;Assumptions'!$H$25*$C295)*(1+'Summary&amp;Assumptions'!$J$29)^(DC$46-1))+AND(DC$56&lt;'Summary&amp;Assumptions'!$J$31,DC$47&gt;=$FQ295,DC$47&lt;=$FR295)*(('Summary&amp;Assumptions'!$H$25*$C295)*(1+'Summary&amp;Assumptions'!$J$29)^(DC$46-1))</f>
        <v>0</v>
      </c>
      <c r="CY295" s="588">
        <f>AND(DD$55&gt;0,SUM($E295:CX295)&lt;'Summary&amp;Assumptions'!$G$32*$B295,$D295&gt;='Summary&amp;Assumptions'!$D$17,DD$47&gt;=$D295,DD$47&lt;=EDATE($D295,'Summary&amp;Assumptions'!$G$32))*$B295+AND(DD$56&lt;'Summary&amp;Assumptions'!$J$31,DD$47&gt;=$FO295,DD$47&lt;=$FP295)*(('Summary&amp;Assumptions'!$H$25*$C295)*(1+'Summary&amp;Assumptions'!$J$29)^(DD$46-1))+AND(DD$56&lt;'Summary&amp;Assumptions'!$J$31,DD$47&gt;=$FQ295,DD$47&lt;=$FR295)*(('Summary&amp;Assumptions'!$H$25*$C295)*(1+'Summary&amp;Assumptions'!$J$29)^(DD$46-1))</f>
        <v>0</v>
      </c>
      <c r="CZ295" s="588">
        <f>AND(DE$55&gt;0,SUM($E295:CY295)&lt;'Summary&amp;Assumptions'!$G$32*$B295,$D295&gt;='Summary&amp;Assumptions'!$D$17,DE$47&gt;=$D295,DE$47&lt;=EDATE($D295,'Summary&amp;Assumptions'!$G$32))*$B295+AND(DE$56&lt;'Summary&amp;Assumptions'!$J$31,DE$47&gt;=$FO295,DE$47&lt;=$FP295)*(('Summary&amp;Assumptions'!$H$25*$C295)*(1+'Summary&amp;Assumptions'!$J$29)^(DE$46-1))+AND(DE$56&lt;'Summary&amp;Assumptions'!$J$31,DE$47&gt;=$FQ295,DE$47&lt;=$FR295)*(('Summary&amp;Assumptions'!$H$25*$C295)*(1+'Summary&amp;Assumptions'!$J$29)^(DE$46-1))</f>
        <v>0</v>
      </c>
      <c r="DA295" s="588">
        <f>AND(DF$55&gt;0,SUM($E295:CZ295)&lt;'Summary&amp;Assumptions'!$G$32*$B295,$D295&gt;='Summary&amp;Assumptions'!$D$17,DF$47&gt;=$D295,DF$47&lt;=EDATE($D295,'Summary&amp;Assumptions'!$G$32))*$B295+AND(DF$56&lt;'Summary&amp;Assumptions'!$J$31,DF$47&gt;=$FO295,DF$47&lt;=$FP295)*(('Summary&amp;Assumptions'!$H$25*$C295)*(1+'Summary&amp;Assumptions'!$J$29)^(DF$46-1))+AND(DF$56&lt;'Summary&amp;Assumptions'!$J$31,DF$47&gt;=$FQ295,DF$47&lt;=$FR295)*(('Summary&amp;Assumptions'!$H$25*$C295)*(1+'Summary&amp;Assumptions'!$J$29)^(DF$46-1))</f>
        <v>0</v>
      </c>
      <c r="DB295" s="588">
        <f>AND(DG$55&gt;0,SUM($E295:DA295)&lt;'Summary&amp;Assumptions'!$G$32*$B295,$D295&gt;='Summary&amp;Assumptions'!$D$17,DG$47&gt;=$D295,DG$47&lt;=EDATE($D295,'Summary&amp;Assumptions'!$G$32))*$B295+AND(DG$56&lt;'Summary&amp;Assumptions'!$J$31,DG$47&gt;=$FO295,DG$47&lt;=$FP295)*(('Summary&amp;Assumptions'!$H$25*$C295)*(1+'Summary&amp;Assumptions'!$J$29)^(DG$46-1))+AND(DG$56&lt;'Summary&amp;Assumptions'!$J$31,DG$47&gt;=$FQ295,DG$47&lt;=$FR295)*(('Summary&amp;Assumptions'!$H$25*$C295)*(1+'Summary&amp;Assumptions'!$J$29)^(DG$46-1))</f>
        <v>0</v>
      </c>
      <c r="DC295" s="588">
        <f>AND(DH$55&gt;0,SUM($E295:DB295)&lt;'Summary&amp;Assumptions'!$G$32*$B295,$D295&gt;='Summary&amp;Assumptions'!$D$17,DH$47&gt;=$D295,DH$47&lt;=EDATE($D295,'Summary&amp;Assumptions'!$G$32))*$B295+AND(DH$56&lt;'Summary&amp;Assumptions'!$J$31,DH$47&gt;=$FO295,DH$47&lt;=$FP295)*(('Summary&amp;Assumptions'!$H$25*$C295)*(1+'Summary&amp;Assumptions'!$J$29)^(DH$46-1))+AND(DH$56&lt;'Summary&amp;Assumptions'!$J$31,DH$47&gt;=$FQ295,DH$47&lt;=$FR295)*(('Summary&amp;Assumptions'!$H$25*$C295)*(1+'Summary&amp;Assumptions'!$J$29)^(DH$46-1))</f>
        <v>0</v>
      </c>
      <c r="DD295" s="588">
        <f>AND(DI$55&gt;0,SUM($E295:DC295)&lt;'Summary&amp;Assumptions'!$G$32*$B295,$D295&gt;='Summary&amp;Assumptions'!$D$17,DI$47&gt;=$D295,DI$47&lt;=EDATE($D295,'Summary&amp;Assumptions'!$G$32))*$B295+AND(DI$56&lt;'Summary&amp;Assumptions'!$J$31,DI$47&gt;=$FO295,DI$47&lt;=$FP295)*(('Summary&amp;Assumptions'!$H$25*$C295)*(1+'Summary&amp;Assumptions'!$J$29)^(DI$46-1))+AND(DI$56&lt;'Summary&amp;Assumptions'!$J$31,DI$47&gt;=$FQ295,DI$47&lt;=$FR295)*(('Summary&amp;Assumptions'!$H$25*$C295)*(1+'Summary&amp;Assumptions'!$J$29)^(DI$46-1))</f>
        <v>0</v>
      </c>
      <c r="DE295" s="588">
        <f>AND(DJ$55&gt;0,SUM($E295:DD295)&lt;'Summary&amp;Assumptions'!$G$32*$B295,$D295&gt;='Summary&amp;Assumptions'!$D$17,DJ$47&gt;=$D295,DJ$47&lt;=EDATE($D295,'Summary&amp;Assumptions'!$G$32))*$B295+AND(DJ$56&lt;'Summary&amp;Assumptions'!$J$31,DJ$47&gt;=$FO295,DJ$47&lt;=$FP295)*(('Summary&amp;Assumptions'!$H$25*$C295)*(1+'Summary&amp;Assumptions'!$J$29)^(DJ$46-1))+AND(DJ$56&lt;'Summary&amp;Assumptions'!$J$31,DJ$47&gt;=$FQ295,DJ$47&lt;=$FR295)*(('Summary&amp;Assumptions'!$H$25*$C295)*(1+'Summary&amp;Assumptions'!$J$29)^(DJ$46-1))</f>
        <v>0</v>
      </c>
      <c r="DF295" s="588">
        <f>AND(DK$55&gt;0,SUM($E295:DE295)&lt;'Summary&amp;Assumptions'!$G$32*$B295,$D295&gt;='Summary&amp;Assumptions'!$D$17,DK$47&gt;=$D295,DK$47&lt;=EDATE($D295,'Summary&amp;Assumptions'!$G$32))*$B295+AND(DK$56&lt;'Summary&amp;Assumptions'!$J$31,DK$47&gt;=$FO295,DK$47&lt;=$FP295)*(('Summary&amp;Assumptions'!$H$25*$C295)*(1+'Summary&amp;Assumptions'!$J$29)^(DK$46-1))+AND(DK$56&lt;'Summary&amp;Assumptions'!$J$31,DK$47&gt;=$FQ295,DK$47&lt;=$FR295)*(('Summary&amp;Assumptions'!$H$25*$C295)*(1+'Summary&amp;Assumptions'!$J$29)^(DK$46-1))</f>
        <v>0</v>
      </c>
      <c r="DG295" s="588">
        <f>AND(DL$55&gt;0,SUM($E295:DF295)&lt;'Summary&amp;Assumptions'!$G$32*$B295,$D295&gt;='Summary&amp;Assumptions'!$D$17,DL$47&gt;=$D295,DL$47&lt;=EDATE($D295,'Summary&amp;Assumptions'!$G$32))*$B295+AND(DL$56&lt;'Summary&amp;Assumptions'!$J$31,DL$47&gt;=$FO295,DL$47&lt;=$FP295)*(('Summary&amp;Assumptions'!$H$25*$C295)*(1+'Summary&amp;Assumptions'!$J$29)^(DL$46-1))+AND(DL$56&lt;'Summary&amp;Assumptions'!$J$31,DL$47&gt;=$FQ295,DL$47&lt;=$FR295)*(('Summary&amp;Assumptions'!$H$25*$C295)*(1+'Summary&amp;Assumptions'!$J$29)^(DL$46-1))</f>
        <v>0</v>
      </c>
      <c r="DH295" s="588">
        <f>AND(DM$55&gt;0,SUM($E295:DG295)&lt;'Summary&amp;Assumptions'!$G$32*$B295,$D295&gt;='Summary&amp;Assumptions'!$D$17,DM$47&gt;=$D295,DM$47&lt;=EDATE($D295,'Summary&amp;Assumptions'!$G$32))*$B295+AND(DM$56&lt;'Summary&amp;Assumptions'!$J$31,DM$47&gt;=$FO295,DM$47&lt;=$FP295)*(('Summary&amp;Assumptions'!$H$25*$C295)*(1+'Summary&amp;Assumptions'!$J$29)^(DM$46-1))+AND(DM$56&lt;'Summary&amp;Assumptions'!$J$31,DM$47&gt;=$FQ295,DM$47&lt;=$FR295)*(('Summary&amp;Assumptions'!$H$25*$C295)*(1+'Summary&amp;Assumptions'!$J$29)^(DM$46-1))</f>
        <v>0</v>
      </c>
      <c r="DI295" s="588">
        <f>AND(DN$55&gt;0,SUM($E295:DH295)&lt;'Summary&amp;Assumptions'!$G$32*$B295,$D295&gt;='Summary&amp;Assumptions'!$D$17,DN$47&gt;=$D295,DN$47&lt;=EDATE($D295,'Summary&amp;Assumptions'!$G$32))*$B295+AND(DN$56&lt;'Summary&amp;Assumptions'!$J$31,DN$47&gt;=$FO295,DN$47&lt;=$FP295)*(('Summary&amp;Assumptions'!$H$25*$C295)*(1+'Summary&amp;Assumptions'!$J$29)^(DN$46-1))+AND(DN$56&lt;'Summary&amp;Assumptions'!$J$31,DN$47&gt;=$FQ295,DN$47&lt;=$FR295)*(('Summary&amp;Assumptions'!$H$25*$C295)*(1+'Summary&amp;Assumptions'!$J$29)^(DN$46-1))</f>
        <v>0</v>
      </c>
      <c r="DJ295" s="588">
        <f>AND(DO$55&gt;0,SUM($E295:DI295)&lt;'Summary&amp;Assumptions'!$G$32*$B295,$D295&gt;='Summary&amp;Assumptions'!$D$17,DO$47&gt;=$D295,DO$47&lt;=EDATE($D295,'Summary&amp;Assumptions'!$G$32))*$B295+AND(DO$56&lt;'Summary&amp;Assumptions'!$J$31,DO$47&gt;=$FO295,DO$47&lt;=$FP295)*(('Summary&amp;Assumptions'!$H$25*$C295)*(1+'Summary&amp;Assumptions'!$J$29)^(DO$46-1))+AND(DO$56&lt;'Summary&amp;Assumptions'!$J$31,DO$47&gt;=$FQ295,DO$47&lt;=$FR295)*(('Summary&amp;Assumptions'!$H$25*$C295)*(1+'Summary&amp;Assumptions'!$J$29)^(DO$46-1))</f>
        <v>0</v>
      </c>
      <c r="DK295" s="588">
        <f>AND(DP$55&gt;0,SUM($E295:DJ295)&lt;'Summary&amp;Assumptions'!$G$32*$B295,$D295&gt;='Summary&amp;Assumptions'!$D$17,DP$47&gt;=$D295,DP$47&lt;=EDATE($D295,'Summary&amp;Assumptions'!$G$32))*$B295+AND(DP$56&lt;'Summary&amp;Assumptions'!$J$31,DP$47&gt;=$FO295,DP$47&lt;=$FP295)*(('Summary&amp;Assumptions'!$H$25*$C295)*(1+'Summary&amp;Assumptions'!$J$29)^(DP$46-1))+AND(DP$56&lt;'Summary&amp;Assumptions'!$J$31,DP$47&gt;=$FQ295,DP$47&lt;=$FR295)*(('Summary&amp;Assumptions'!$H$25*$C295)*(1+'Summary&amp;Assumptions'!$J$29)^(DP$46-1))</f>
        <v>0</v>
      </c>
      <c r="DL295" s="588">
        <f>AND(DQ$55&gt;0,SUM($E295:DK295)&lt;'Summary&amp;Assumptions'!$G$32*$B295,$D295&gt;='Summary&amp;Assumptions'!$D$17,DQ$47&gt;=$D295,DQ$47&lt;=EDATE($D295,'Summary&amp;Assumptions'!$G$32))*$B295+AND(DQ$56&lt;'Summary&amp;Assumptions'!$J$31,DQ$47&gt;=$FO295,DQ$47&lt;=$FP295)*(('Summary&amp;Assumptions'!$H$25*$C295)*(1+'Summary&amp;Assumptions'!$J$29)^(DQ$46-1))+AND(DQ$56&lt;'Summary&amp;Assumptions'!$J$31,DQ$47&gt;=$FQ295,DQ$47&lt;=$FR295)*(('Summary&amp;Assumptions'!$H$25*$C295)*(1+'Summary&amp;Assumptions'!$J$29)^(DQ$46-1))</f>
        <v>0</v>
      </c>
      <c r="DM295" s="588">
        <f>AND(DR$55&gt;0,SUM($E295:DL295)&lt;'Summary&amp;Assumptions'!$G$32*$B295,$D295&gt;='Summary&amp;Assumptions'!$D$17,DR$47&gt;=$D295,DR$47&lt;=EDATE($D295,'Summary&amp;Assumptions'!$G$32))*$B295+AND(DR$56&lt;'Summary&amp;Assumptions'!$J$31,DR$47&gt;=$FO295,DR$47&lt;=$FP295)*(('Summary&amp;Assumptions'!$H$25*$C295)*(1+'Summary&amp;Assumptions'!$J$29)^(DR$46-1))+AND(DR$56&lt;'Summary&amp;Assumptions'!$J$31,DR$47&gt;=$FQ295,DR$47&lt;=$FR295)*(('Summary&amp;Assumptions'!$H$25*$C295)*(1+'Summary&amp;Assumptions'!$J$29)^(DR$46-1))</f>
        <v>0</v>
      </c>
      <c r="DN295" s="588">
        <f>AND(DS$55&gt;0,SUM($E295:DM295)&lt;'Summary&amp;Assumptions'!$G$32*$B295,$D295&gt;='Summary&amp;Assumptions'!$D$17,DS$47&gt;=$D295,DS$47&lt;=EDATE($D295,'Summary&amp;Assumptions'!$G$32))*$B295+AND(DS$56&lt;'Summary&amp;Assumptions'!$J$31,DS$47&gt;=$FO295,DS$47&lt;=$FP295)*(('Summary&amp;Assumptions'!$H$25*$C295)*(1+'Summary&amp;Assumptions'!$J$29)^(DS$46-1))+AND(DS$56&lt;'Summary&amp;Assumptions'!$J$31,DS$47&gt;=$FQ295,DS$47&lt;=$FR295)*(('Summary&amp;Assumptions'!$H$25*$C295)*(1+'Summary&amp;Assumptions'!$J$29)^(DS$46-1))</f>
        <v>0</v>
      </c>
      <c r="DO295" s="588">
        <f>AND(DT$55&gt;0,SUM($E295:DN295)&lt;'Summary&amp;Assumptions'!$G$32*$B295,$D295&gt;='Summary&amp;Assumptions'!$D$17,DT$47&gt;=$D295,DT$47&lt;=EDATE($D295,'Summary&amp;Assumptions'!$G$32))*$B295+AND(DT$56&lt;'Summary&amp;Assumptions'!$J$31,DT$47&gt;=$FO295,DT$47&lt;=$FP295)*(('Summary&amp;Assumptions'!$H$25*$C295)*(1+'Summary&amp;Assumptions'!$J$29)^(DT$46-1))+AND(DT$56&lt;'Summary&amp;Assumptions'!$J$31,DT$47&gt;=$FQ295,DT$47&lt;=$FR295)*(('Summary&amp;Assumptions'!$H$25*$C295)*(1+'Summary&amp;Assumptions'!$J$29)^(DT$46-1))</f>
        <v>0</v>
      </c>
      <c r="DP295" s="588">
        <f>AND(DU$55&gt;0,SUM($E295:DO295)&lt;'Summary&amp;Assumptions'!$G$32*$B295,$D295&gt;='Summary&amp;Assumptions'!$D$17,DU$47&gt;=$D295,DU$47&lt;=EDATE($D295,'Summary&amp;Assumptions'!$G$32))*$B295+AND(DU$56&lt;'Summary&amp;Assumptions'!$J$31,DU$47&gt;=$FO295,DU$47&lt;=$FP295)*(('Summary&amp;Assumptions'!$H$25*$C295)*(1+'Summary&amp;Assumptions'!$J$29)^(DU$46-1))+AND(DU$56&lt;'Summary&amp;Assumptions'!$J$31,DU$47&gt;=$FQ295,DU$47&lt;=$FR295)*(('Summary&amp;Assumptions'!$H$25*$C295)*(1+'Summary&amp;Assumptions'!$J$29)^(DU$46-1))</f>
        <v>0</v>
      </c>
      <c r="DQ295" s="588">
        <f>AND(DV$55&gt;0,SUM($E295:DP295)&lt;'Summary&amp;Assumptions'!$G$32*$B295,$D295&gt;='Summary&amp;Assumptions'!$D$17,DV$47&gt;=$D295,DV$47&lt;=EDATE($D295,'Summary&amp;Assumptions'!$G$32))*$B295+AND(DV$56&lt;'Summary&amp;Assumptions'!$J$31,DV$47&gt;=$FO295,DV$47&lt;=$FP295)*(('Summary&amp;Assumptions'!$H$25*$C295)*(1+'Summary&amp;Assumptions'!$J$29)^(DV$46-1))+AND(DV$56&lt;'Summary&amp;Assumptions'!$J$31,DV$47&gt;=$FQ295,DV$47&lt;=$FR295)*(('Summary&amp;Assumptions'!$H$25*$C295)*(1+'Summary&amp;Assumptions'!$J$29)^(DV$46-1))</f>
        <v>0</v>
      </c>
      <c r="DR295" s="588">
        <f>AND(DW$55&gt;0,SUM($E295:DQ295)&lt;'Summary&amp;Assumptions'!$G$32*$B295,$D295&gt;='Summary&amp;Assumptions'!$D$17,DW$47&gt;=$D295,DW$47&lt;=EDATE($D295,'Summary&amp;Assumptions'!$G$32))*$B295+AND(DW$56&lt;'Summary&amp;Assumptions'!$J$31,DW$47&gt;=$FO295,DW$47&lt;=$FP295)*(('Summary&amp;Assumptions'!$H$25*$C295)*(1+'Summary&amp;Assumptions'!$J$29)^(DW$46-1))+AND(DW$56&lt;'Summary&amp;Assumptions'!$J$31,DW$47&gt;=$FQ295,DW$47&lt;=$FR295)*(('Summary&amp;Assumptions'!$H$25*$C295)*(1+'Summary&amp;Assumptions'!$J$29)^(DW$46-1))</f>
        <v>0</v>
      </c>
      <c r="DS295" s="588">
        <f>AND(DX$55&gt;0,SUM($E295:DR295)&lt;'Summary&amp;Assumptions'!$G$32*$B295,$D295&gt;='Summary&amp;Assumptions'!$D$17,DX$47&gt;=$D295,DX$47&lt;=EDATE($D295,'Summary&amp;Assumptions'!$G$32))*$B295+AND(DX$56&lt;'Summary&amp;Assumptions'!$J$31,DX$47&gt;=$FO295,DX$47&lt;=$FP295)*(('Summary&amp;Assumptions'!$H$25*$C295)*(1+'Summary&amp;Assumptions'!$J$29)^(DX$46-1))+AND(DX$56&lt;'Summary&amp;Assumptions'!$J$31,DX$47&gt;=$FQ295,DX$47&lt;=$FR295)*(('Summary&amp;Assumptions'!$H$25*$C295)*(1+'Summary&amp;Assumptions'!$J$29)^(DX$46-1))</f>
        <v>0</v>
      </c>
      <c r="DT295" s="588">
        <f>AND(DY$55&gt;0,SUM($E295:DS295)&lt;'Summary&amp;Assumptions'!$G$32*$B295,$D295&gt;='Summary&amp;Assumptions'!$D$17,DY$47&gt;=$D295,DY$47&lt;=EDATE($D295,'Summary&amp;Assumptions'!$G$32))*$B295+AND(DY$56&lt;'Summary&amp;Assumptions'!$J$31,DY$47&gt;=$FO295,DY$47&lt;=$FP295)*(('Summary&amp;Assumptions'!$H$25*$C295)*(1+'Summary&amp;Assumptions'!$J$29)^(DY$46-1))+AND(DY$56&lt;'Summary&amp;Assumptions'!$J$31,DY$47&gt;=$FQ295,DY$47&lt;=$FR295)*(('Summary&amp;Assumptions'!$H$25*$C295)*(1+'Summary&amp;Assumptions'!$J$29)^(DY$46-1))</f>
        <v>0</v>
      </c>
      <c r="DU295" s="588">
        <f>AND(DZ$55&gt;0,SUM($E295:DT295)&lt;'Summary&amp;Assumptions'!$G$32*$B295,$D295&gt;='Summary&amp;Assumptions'!$D$17,DZ$47&gt;=$D295,DZ$47&lt;=EDATE($D295,'Summary&amp;Assumptions'!$G$32))*$B295+AND(DZ$56&lt;'Summary&amp;Assumptions'!$J$31,DZ$47&gt;=$FO295,DZ$47&lt;=$FP295)*(('Summary&amp;Assumptions'!$H$25*$C295)*(1+'Summary&amp;Assumptions'!$J$29)^(DZ$46-1))+AND(DZ$56&lt;'Summary&amp;Assumptions'!$J$31,DZ$47&gt;=$FQ295,DZ$47&lt;=$FR295)*(('Summary&amp;Assumptions'!$H$25*$C295)*(1+'Summary&amp;Assumptions'!$J$29)^(DZ$46-1))</f>
        <v>0</v>
      </c>
      <c r="DV295" s="588">
        <f>AND(EA$55&gt;0,SUM($E295:DU295)&lt;'Summary&amp;Assumptions'!$G$32*$B295,$D295&gt;='Summary&amp;Assumptions'!$D$17,EA$47&gt;=$D295,EA$47&lt;=EDATE($D295,'Summary&amp;Assumptions'!$G$32))*$B295+AND(EA$56&lt;'Summary&amp;Assumptions'!$J$31,EA$47&gt;=$FO295,EA$47&lt;=$FP295)*(('Summary&amp;Assumptions'!$H$25*$C295)*(1+'Summary&amp;Assumptions'!$J$29)^(EA$46-1))+AND(EA$56&lt;'Summary&amp;Assumptions'!$J$31,EA$47&gt;=$FQ295,EA$47&lt;=$FR295)*(('Summary&amp;Assumptions'!$H$25*$C295)*(1+'Summary&amp;Assumptions'!$J$29)^(EA$46-1))</f>
        <v>0</v>
      </c>
      <c r="DW295" s="588">
        <f>AND(EB$55&gt;0,SUM($E295:DV295)&lt;'Summary&amp;Assumptions'!$G$32*$B295,$D295&gt;='Summary&amp;Assumptions'!$D$17,EB$47&gt;=$D295,EB$47&lt;=EDATE($D295,'Summary&amp;Assumptions'!$G$32))*$B295+AND(EB$56&lt;'Summary&amp;Assumptions'!$J$31,EB$47&gt;=$FO295,EB$47&lt;=$FP295)*(('Summary&amp;Assumptions'!$H$25*$C295)*(1+'Summary&amp;Assumptions'!$J$29)^(EB$46-1))+AND(EB$56&lt;'Summary&amp;Assumptions'!$J$31,EB$47&gt;=$FQ295,EB$47&lt;=$FR295)*(('Summary&amp;Assumptions'!$H$25*$C295)*(1+'Summary&amp;Assumptions'!$J$29)^(EB$46-1))</f>
        <v>0</v>
      </c>
      <c r="DX295" s="588">
        <f>AND(EC$55&gt;0,SUM($E295:DW295)&lt;'Summary&amp;Assumptions'!$G$32*$B295,$D295&gt;='Summary&amp;Assumptions'!$D$17,EC$47&gt;=$D295,EC$47&lt;=EDATE($D295,'Summary&amp;Assumptions'!$G$32))*$B295+AND(EC$56&lt;'Summary&amp;Assumptions'!$J$31,EC$47&gt;=$FO295,EC$47&lt;=$FP295)*(('Summary&amp;Assumptions'!$H$25*$C295)*(1+'Summary&amp;Assumptions'!$J$29)^(EC$46-1))+AND(EC$56&lt;'Summary&amp;Assumptions'!$J$31,EC$47&gt;=$FQ295,EC$47&lt;=$FR295)*(('Summary&amp;Assumptions'!$H$25*$C295)*(1+'Summary&amp;Assumptions'!$J$29)^(EC$46-1))</f>
        <v>0</v>
      </c>
      <c r="DY295" s="588">
        <f>AND(ED$55&gt;0,SUM($E295:DX295)&lt;'Summary&amp;Assumptions'!$G$32*$B295,$D295&gt;='Summary&amp;Assumptions'!$D$17,ED$47&gt;=$D295,ED$47&lt;=EDATE($D295,'Summary&amp;Assumptions'!$G$32))*$B295+AND(ED$56&lt;'Summary&amp;Assumptions'!$J$31,ED$47&gt;=$FO295,ED$47&lt;=$FP295)*(('Summary&amp;Assumptions'!$H$25*$C295)*(1+'Summary&amp;Assumptions'!$J$29)^(ED$46-1))+AND(ED$56&lt;'Summary&amp;Assumptions'!$J$31,ED$47&gt;=$FQ295,ED$47&lt;=$FR295)*(('Summary&amp;Assumptions'!$H$25*$C295)*(1+'Summary&amp;Assumptions'!$J$29)^(ED$46-1))</f>
        <v>0</v>
      </c>
      <c r="DZ295" s="588">
        <f>AND(EE$55&gt;0,SUM($E295:DY295)&lt;'Summary&amp;Assumptions'!$G$32*$B295,$D295&gt;='Summary&amp;Assumptions'!$D$17,EE$47&gt;=$D295,EE$47&lt;=EDATE($D295,'Summary&amp;Assumptions'!$G$32))*$B295+AND(EE$56&lt;'Summary&amp;Assumptions'!$J$31,EE$47&gt;=$FO295,EE$47&lt;=$FP295)*(('Summary&amp;Assumptions'!$H$25*$C295)*(1+'Summary&amp;Assumptions'!$J$29)^(EE$46-1))+AND(EE$56&lt;'Summary&amp;Assumptions'!$J$31,EE$47&gt;=$FQ295,EE$47&lt;=$FR295)*(('Summary&amp;Assumptions'!$H$25*$C295)*(1+'Summary&amp;Assumptions'!$J$29)^(EE$46-1))</f>
        <v>0</v>
      </c>
      <c r="EA295" s="588">
        <f>AND(EF$55&gt;0,SUM($E295:DZ295)&lt;'Summary&amp;Assumptions'!$G$32*$B295,$D295&gt;='Summary&amp;Assumptions'!$D$17,EF$47&gt;=$D295,EF$47&lt;=EDATE($D295,'Summary&amp;Assumptions'!$G$32))*$B295+AND(EF$56&lt;'Summary&amp;Assumptions'!$J$31,EF$47&gt;=$FO295,EF$47&lt;=$FP295)*(('Summary&amp;Assumptions'!$H$25*$C295)*(1+'Summary&amp;Assumptions'!$J$29)^(EF$46-1))+AND(EF$56&lt;'Summary&amp;Assumptions'!$J$31,EF$47&gt;=$FQ295,EF$47&lt;=$FR295)*(('Summary&amp;Assumptions'!$H$25*$C295)*(1+'Summary&amp;Assumptions'!$J$29)^(EF$46-1))</f>
        <v>0</v>
      </c>
      <c r="EB295" s="588">
        <f>AND(EG$55&gt;0,SUM($E295:EA295)&lt;'Summary&amp;Assumptions'!$G$32*$B295,$D295&gt;='Summary&amp;Assumptions'!$D$17,EG$47&gt;=$D295,EG$47&lt;=EDATE($D295,'Summary&amp;Assumptions'!$G$32))*$B295+AND(EG$56&lt;'Summary&amp;Assumptions'!$J$31,EG$47&gt;=$FO295,EG$47&lt;=$FP295)*(('Summary&amp;Assumptions'!$H$25*$C295)*(1+'Summary&amp;Assumptions'!$J$29)^(EG$46-1))+AND(EG$56&lt;'Summary&amp;Assumptions'!$J$31,EG$47&gt;=$FQ295,EG$47&lt;=$FR295)*(('Summary&amp;Assumptions'!$H$25*$C295)*(1+'Summary&amp;Assumptions'!$J$29)^(EG$46-1))</f>
        <v>0</v>
      </c>
      <c r="EC295" s="588">
        <f>AND(EH$55&gt;0,SUM($E295:EB295)&lt;'Summary&amp;Assumptions'!$G$32*$B295,$D295&gt;='Summary&amp;Assumptions'!$D$17,EH$47&gt;=$D295,EH$47&lt;=EDATE($D295,'Summary&amp;Assumptions'!$G$32))*$B295+AND(EH$56&lt;'Summary&amp;Assumptions'!$J$31,EH$47&gt;=$FO295,EH$47&lt;=$FP295)*(('Summary&amp;Assumptions'!$H$25*$C295)*(1+'Summary&amp;Assumptions'!$J$29)^(EH$46-1))+AND(EH$56&lt;'Summary&amp;Assumptions'!$J$31,EH$47&gt;=$FQ295,EH$47&lt;=$FR295)*(('Summary&amp;Assumptions'!$H$25*$C295)*(1+'Summary&amp;Assumptions'!$J$29)^(EH$46-1))</f>
        <v>0</v>
      </c>
      <c r="ED295" s="588">
        <f>AND(EI$55&gt;0,SUM($E295:EC295)&lt;'Summary&amp;Assumptions'!$G$32*$B295,$D295&gt;='Summary&amp;Assumptions'!$D$17,EI$47&gt;=$D295,EI$47&lt;=EDATE($D295,'Summary&amp;Assumptions'!$G$32))*$B295+AND(EI$56&lt;'Summary&amp;Assumptions'!$J$31,EI$47&gt;=$FO295,EI$47&lt;=$FP295)*(('Summary&amp;Assumptions'!$H$25*$C295)*(1+'Summary&amp;Assumptions'!$J$29)^(EI$46-1))+AND(EI$56&lt;'Summary&amp;Assumptions'!$J$31,EI$47&gt;=$FQ295,EI$47&lt;=$FR295)*(('Summary&amp;Assumptions'!$H$25*$C295)*(1+'Summary&amp;Assumptions'!$J$29)^(EI$46-1))</f>
        <v>0</v>
      </c>
      <c r="EE295" s="588">
        <f>AND(EJ$55&gt;0,SUM($E295:ED295)&lt;'Summary&amp;Assumptions'!$G$32*$B295,$D295&gt;='Summary&amp;Assumptions'!$D$17,EJ$47&gt;=$D295,EJ$47&lt;=EDATE($D295,'Summary&amp;Assumptions'!$G$32))*$B295+AND(EJ$56&lt;'Summary&amp;Assumptions'!$J$31,EJ$47&gt;=$FO295,EJ$47&lt;=$FP295)*(('Summary&amp;Assumptions'!$H$25*$C295)*(1+'Summary&amp;Assumptions'!$J$29)^(EJ$46-1))+AND(EJ$56&lt;'Summary&amp;Assumptions'!$J$31,EJ$47&gt;=$FQ295,EJ$47&lt;=$FR295)*(('Summary&amp;Assumptions'!$H$25*$C295)*(1+'Summary&amp;Assumptions'!$J$29)^(EJ$46-1))</f>
        <v>0</v>
      </c>
      <c r="EF295" s="588">
        <f>AND(EK$55&gt;0,SUM($E295:EE295)&lt;'Summary&amp;Assumptions'!$G$32*$B295,$D295&gt;='Summary&amp;Assumptions'!$D$17,EK$47&gt;=$D295,EK$47&lt;=EDATE($D295,'Summary&amp;Assumptions'!$G$32))*$B295+AND(EK$56&lt;'Summary&amp;Assumptions'!$J$31,EK$47&gt;=$FO295,EK$47&lt;=$FP295)*(('Summary&amp;Assumptions'!$H$25*$C295)*(1+'Summary&amp;Assumptions'!$J$29)^(EK$46-1))+AND(EK$56&lt;'Summary&amp;Assumptions'!$J$31,EK$47&gt;=$FQ295,EK$47&lt;=$FR295)*(('Summary&amp;Assumptions'!$H$25*$C295)*(1+'Summary&amp;Assumptions'!$J$29)^(EK$46-1))</f>
        <v>0</v>
      </c>
      <c r="EG295" s="588">
        <f>AND(EL$55&gt;0,SUM($E295:EF295)&lt;'Summary&amp;Assumptions'!$G$32*$B295,$D295&gt;='Summary&amp;Assumptions'!$D$17,EL$47&gt;=$D295,EL$47&lt;=EDATE($D295,'Summary&amp;Assumptions'!$G$32))*$B295+AND(EL$56&lt;'Summary&amp;Assumptions'!$J$31,EL$47&gt;=$FO295,EL$47&lt;=$FP295)*(('Summary&amp;Assumptions'!$H$25*$C295)*(1+'Summary&amp;Assumptions'!$J$29)^(EL$46-1))+AND(EL$56&lt;'Summary&amp;Assumptions'!$J$31,EL$47&gt;=$FQ295,EL$47&lt;=$FR295)*(('Summary&amp;Assumptions'!$H$25*$C295)*(1+'Summary&amp;Assumptions'!$J$29)^(EL$46-1))</f>
        <v>0</v>
      </c>
      <c r="EH295" s="588">
        <f>AND(EM$55&gt;0,SUM($E295:EG295)&lt;'Summary&amp;Assumptions'!$G$32*$B295,$D295&gt;='Summary&amp;Assumptions'!$D$17,EM$47&gt;=$D295,EM$47&lt;=EDATE($D295,'Summary&amp;Assumptions'!$G$32))*$B295+AND(EM$56&lt;'Summary&amp;Assumptions'!$J$31,EM$47&gt;=$FO295,EM$47&lt;=$FP295)*(('Summary&amp;Assumptions'!$H$25*$C295)*(1+'Summary&amp;Assumptions'!$J$29)^(EM$46-1))+AND(EM$56&lt;'Summary&amp;Assumptions'!$J$31,EM$47&gt;=$FQ295,EM$47&lt;=$FR295)*(('Summary&amp;Assumptions'!$H$25*$C295)*(1+'Summary&amp;Assumptions'!$J$29)^(EM$46-1))</f>
        <v>0</v>
      </c>
      <c r="EI295" s="588">
        <f>AND(EN$55&gt;0,SUM($E295:EH295)&lt;'Summary&amp;Assumptions'!$G$32*$B295,$D295&gt;='Summary&amp;Assumptions'!$D$17,EN$47&gt;=$D295,EN$47&lt;=EDATE($D295,'Summary&amp;Assumptions'!$G$32))*$B295+AND(EN$56&lt;'Summary&amp;Assumptions'!$J$31,EN$47&gt;=$FO295,EN$47&lt;=$FP295)*(('Summary&amp;Assumptions'!$H$25*$C295)*(1+'Summary&amp;Assumptions'!$J$29)^(EN$46-1))+AND(EN$56&lt;'Summary&amp;Assumptions'!$J$31,EN$47&gt;=$FQ295,EN$47&lt;=$FR295)*(('Summary&amp;Assumptions'!$H$25*$C295)*(1+'Summary&amp;Assumptions'!$J$29)^(EN$46-1))</f>
        <v>0</v>
      </c>
      <c r="EJ295" s="588">
        <f>AND(EO$55&gt;0,SUM($E295:EI295)&lt;'Summary&amp;Assumptions'!$G$32*$B295,$D295&gt;='Summary&amp;Assumptions'!$D$17,EO$47&gt;=$D295,EO$47&lt;=EDATE($D295,'Summary&amp;Assumptions'!$G$32))*$B295+AND(EO$56&lt;'Summary&amp;Assumptions'!$J$31,EO$47&gt;=$FO295,EO$47&lt;=$FP295)*(('Summary&amp;Assumptions'!$H$25*$C295)*(1+'Summary&amp;Assumptions'!$J$29)^(EO$46-1))+AND(EO$56&lt;'Summary&amp;Assumptions'!$J$31,EO$47&gt;=$FQ295,EO$47&lt;=$FR295)*(('Summary&amp;Assumptions'!$H$25*$C295)*(1+'Summary&amp;Assumptions'!$J$29)^(EO$46-1))</f>
        <v>0</v>
      </c>
      <c r="EK295" s="588">
        <f>AND(EP$55&gt;0,SUM($E295:EJ295)&lt;'Summary&amp;Assumptions'!$G$32*$B295,$D295&gt;='Summary&amp;Assumptions'!$D$17,EP$47&gt;=$D295,EP$47&lt;=EDATE($D295,'Summary&amp;Assumptions'!$G$32))*$B295+AND(EP$56&lt;'Summary&amp;Assumptions'!$J$31,EP$47&gt;=$FO295,EP$47&lt;=$FP295)*(('Summary&amp;Assumptions'!$H$25*$C295)*(1+'Summary&amp;Assumptions'!$J$29)^(EP$46-1))+AND(EP$56&lt;'Summary&amp;Assumptions'!$J$31,EP$47&gt;=$FQ295,EP$47&lt;=$FR295)*(('Summary&amp;Assumptions'!$H$25*$C295)*(1+'Summary&amp;Assumptions'!$J$29)^(EP$46-1))</f>
        <v>0</v>
      </c>
      <c r="EL295" s="588">
        <f>AND(EQ$55&gt;0,SUM($E295:EK295)&lt;'Summary&amp;Assumptions'!$G$32*$B295,$D295&gt;='Summary&amp;Assumptions'!$D$17,EQ$47&gt;=$D295,EQ$47&lt;=EDATE($D295,'Summary&amp;Assumptions'!$G$32))*$B295+AND(EQ$56&lt;'Summary&amp;Assumptions'!$J$31,EQ$47&gt;=$FO295,EQ$47&lt;=$FP295)*(('Summary&amp;Assumptions'!$H$25*$C295)*(1+'Summary&amp;Assumptions'!$J$29)^(EQ$46-1))+AND(EQ$56&lt;'Summary&amp;Assumptions'!$J$31,EQ$47&gt;=$FQ295,EQ$47&lt;=$FR295)*(('Summary&amp;Assumptions'!$H$25*$C295)*(1+'Summary&amp;Assumptions'!$J$29)^(EQ$46-1))</f>
        <v>0</v>
      </c>
      <c r="EM295" s="588">
        <f>AND(ER$55&gt;0,SUM($E295:EL295)&lt;'Summary&amp;Assumptions'!$G$32*$B295,$D295&gt;='Summary&amp;Assumptions'!$D$17,ER$47&gt;=$D295,ER$47&lt;=EDATE($D295,'Summary&amp;Assumptions'!$G$32))*$B295+AND(ER$56&lt;'Summary&amp;Assumptions'!$J$31,ER$47&gt;=$FO295,ER$47&lt;=$FP295)*(('Summary&amp;Assumptions'!$H$25*$C295)*(1+'Summary&amp;Assumptions'!$J$29)^(ER$46-1))+AND(ER$56&lt;'Summary&amp;Assumptions'!$J$31,ER$47&gt;=$FQ295,ER$47&lt;=$FR295)*(('Summary&amp;Assumptions'!$H$25*$C295)*(1+'Summary&amp;Assumptions'!$J$29)^(ER$46-1))</f>
        <v>0</v>
      </c>
      <c r="EN295" s="588">
        <f>AND(ES$55&gt;0,SUM($E295:EM295)&lt;'Summary&amp;Assumptions'!$G$32*$B295,$D295&gt;='Summary&amp;Assumptions'!$D$17,ES$47&gt;=$D295,ES$47&lt;=EDATE($D295,'Summary&amp;Assumptions'!$G$32))*$B295+AND(ES$56&lt;'Summary&amp;Assumptions'!$J$31,ES$47&gt;=$FO295,ES$47&lt;=$FP295)*(('Summary&amp;Assumptions'!$H$25*$C295)*(1+'Summary&amp;Assumptions'!$J$29)^(ES$46-1))+AND(ES$56&lt;'Summary&amp;Assumptions'!$J$31,ES$47&gt;=$FQ295,ES$47&lt;=$FR295)*(('Summary&amp;Assumptions'!$H$25*$C295)*(1+'Summary&amp;Assumptions'!$J$29)^(ES$46-1))</f>
        <v>0</v>
      </c>
      <c r="EO295" s="588">
        <f>AND(ET$55&gt;0,SUM($E295:EN295)&lt;'Summary&amp;Assumptions'!$G$32*$B295,$D295&gt;='Summary&amp;Assumptions'!$D$17,ET$47&gt;=$D295,ET$47&lt;=EDATE($D295,'Summary&amp;Assumptions'!$G$32))*$B295+AND(ET$56&lt;'Summary&amp;Assumptions'!$J$31,ET$47&gt;=$FO295,ET$47&lt;=$FP295)*(('Summary&amp;Assumptions'!$H$25*$C295)*(1+'Summary&amp;Assumptions'!$J$29)^(ET$46-1))+AND(ET$56&lt;'Summary&amp;Assumptions'!$J$31,ET$47&gt;=$FQ295,ET$47&lt;=$FR295)*(('Summary&amp;Assumptions'!$H$25*$C295)*(1+'Summary&amp;Assumptions'!$J$29)^(ET$46-1))</f>
        <v>0</v>
      </c>
      <c r="EP295" s="588">
        <f>AND(EU$55&gt;0,SUM($E295:EO295)&lt;'Summary&amp;Assumptions'!$G$32*$B295,$D295&gt;='Summary&amp;Assumptions'!$D$17,EU$47&gt;=$D295,EU$47&lt;=EDATE($D295,'Summary&amp;Assumptions'!$G$32))*$B295+AND(EU$56&lt;'Summary&amp;Assumptions'!$J$31,EU$47&gt;=$FO295,EU$47&lt;=$FP295)*(('Summary&amp;Assumptions'!$H$25*$C295)*(1+'Summary&amp;Assumptions'!$J$29)^(EU$46-1))+AND(EU$56&lt;'Summary&amp;Assumptions'!$J$31,EU$47&gt;=$FQ295,EU$47&lt;=$FR295)*(('Summary&amp;Assumptions'!$H$25*$C295)*(1+'Summary&amp;Assumptions'!$J$29)^(EU$46-1))</f>
        <v>0</v>
      </c>
      <c r="EQ295" s="588">
        <f>AND(EV$55&gt;0,SUM($E295:EP295)&lt;'Summary&amp;Assumptions'!$G$32*$B295,$D295&gt;='Summary&amp;Assumptions'!$D$17,EV$47&gt;=$D295,EV$47&lt;=EDATE($D295,'Summary&amp;Assumptions'!$G$32))*$B295+AND(EV$56&lt;'Summary&amp;Assumptions'!$J$31,EV$47&gt;=$FO295,EV$47&lt;=$FP295)*(('Summary&amp;Assumptions'!$H$25*$C295)*(1+'Summary&amp;Assumptions'!$J$29)^(EV$46-1))+AND(EV$56&lt;'Summary&amp;Assumptions'!$J$31,EV$47&gt;=$FQ295,EV$47&lt;=$FR295)*(('Summary&amp;Assumptions'!$H$25*$C295)*(1+'Summary&amp;Assumptions'!$J$29)^(EV$46-1))</f>
        <v>0</v>
      </c>
      <c r="ER295" s="588">
        <f>AND(EW$55&gt;0,SUM($E295:EQ295)&lt;'Summary&amp;Assumptions'!$G$32*$B295,$D295&gt;='Summary&amp;Assumptions'!$D$17,EW$47&gt;=$D295,EW$47&lt;=EDATE($D295,'Summary&amp;Assumptions'!$G$32))*$B295+AND(EW$56&lt;'Summary&amp;Assumptions'!$J$31,EW$47&gt;=$FO295,EW$47&lt;=$FP295)*(('Summary&amp;Assumptions'!$H$25*$C295)*(1+'Summary&amp;Assumptions'!$J$29)^(EW$46-1))+AND(EW$56&lt;'Summary&amp;Assumptions'!$J$31,EW$47&gt;=$FQ295,EW$47&lt;=$FR295)*(('Summary&amp;Assumptions'!$H$25*$C295)*(1+'Summary&amp;Assumptions'!$J$29)^(EW$46-1))</f>
        <v>0</v>
      </c>
      <c r="ES295" s="588">
        <f>AND(EX$55&gt;0,SUM($E295:ER295)&lt;'Summary&amp;Assumptions'!$G$32*$B295,$D295&gt;='Summary&amp;Assumptions'!$D$17,EX$47&gt;=$D295,EX$47&lt;=EDATE($D295,'Summary&amp;Assumptions'!$G$32))*$B295+AND(EX$56&lt;'Summary&amp;Assumptions'!$J$31,EX$47&gt;=$FO295,EX$47&lt;=$FP295)*(('Summary&amp;Assumptions'!$H$25*$C295)*(1+'Summary&amp;Assumptions'!$J$29)^(EX$46-1))+AND(EX$56&lt;'Summary&amp;Assumptions'!$J$31,EX$47&gt;=$FQ295,EX$47&lt;=$FR295)*(('Summary&amp;Assumptions'!$H$25*$C295)*(1+'Summary&amp;Assumptions'!$J$29)^(EX$46-1))</f>
        <v>0</v>
      </c>
      <c r="ET295" s="588">
        <f>AND(EY$55&gt;0,SUM($E295:ES295)&lt;'Summary&amp;Assumptions'!$G$32*$B295,$D295&gt;='Summary&amp;Assumptions'!$D$17,EY$47&gt;=$D295,EY$47&lt;=EDATE($D295,'Summary&amp;Assumptions'!$G$32))*$B295+AND(EY$56&lt;'Summary&amp;Assumptions'!$J$31,EY$47&gt;=$FO295,EY$47&lt;=$FP295)*(('Summary&amp;Assumptions'!$H$25*$C295)*(1+'Summary&amp;Assumptions'!$J$29)^(EY$46-1))+AND(EY$56&lt;'Summary&amp;Assumptions'!$J$31,EY$47&gt;=$FQ295,EY$47&lt;=$FR295)*(('Summary&amp;Assumptions'!$H$25*$C295)*(1+'Summary&amp;Assumptions'!$J$29)^(EY$46-1))</f>
        <v>0</v>
      </c>
      <c r="EU295" s="588">
        <f>AND(EZ$55&gt;0,SUM($E295:ET295)&lt;'Summary&amp;Assumptions'!$G$32*$B295,$D295&gt;='Summary&amp;Assumptions'!$D$17,EZ$47&gt;=$D295,EZ$47&lt;=EDATE($D295,'Summary&amp;Assumptions'!$G$32))*$B295+AND(EZ$56&lt;'Summary&amp;Assumptions'!$J$31,EZ$47&gt;=$FO295,EZ$47&lt;=$FP295)*(('Summary&amp;Assumptions'!$H$25*$C295)*(1+'Summary&amp;Assumptions'!$J$29)^(EZ$46-1))+AND(EZ$56&lt;'Summary&amp;Assumptions'!$J$31,EZ$47&gt;=$FQ295,EZ$47&lt;=$FR295)*(('Summary&amp;Assumptions'!$H$25*$C295)*(1+'Summary&amp;Assumptions'!$J$29)^(EZ$46-1))</f>
        <v>0</v>
      </c>
      <c r="EV295" s="588">
        <f>AND(FA$55&gt;0,SUM($E295:EU295)&lt;'Summary&amp;Assumptions'!$G$32*$B295,$D295&gt;='Summary&amp;Assumptions'!$D$17,FA$47&gt;=$D295,FA$47&lt;=EDATE($D295,'Summary&amp;Assumptions'!$G$32))*$B295+AND(FA$56&lt;'Summary&amp;Assumptions'!$J$31,FA$47&gt;=$FO295,FA$47&lt;=$FP295)*(('Summary&amp;Assumptions'!$H$25*$C295)*(1+'Summary&amp;Assumptions'!$J$29)^(FA$46-1))+AND(FA$56&lt;'Summary&amp;Assumptions'!$J$31,FA$47&gt;=$FQ295,FA$47&lt;=$FR295)*(('Summary&amp;Assumptions'!$H$25*$C295)*(1+'Summary&amp;Assumptions'!$J$29)^(FA$46-1))</f>
        <v>0</v>
      </c>
      <c r="EW295" s="588">
        <f>AND(FB$55&gt;0,SUM($E295:EV295)&lt;'Summary&amp;Assumptions'!$G$32*$B295,$D295&gt;='Summary&amp;Assumptions'!$D$17,FB$47&gt;=$D295,FB$47&lt;=EDATE($D295,'Summary&amp;Assumptions'!$G$32))*$B295+AND(FB$56&lt;'Summary&amp;Assumptions'!$J$31,FB$47&gt;=$FO295,FB$47&lt;=$FP295)*(('Summary&amp;Assumptions'!$H$25*$C295)*(1+'Summary&amp;Assumptions'!$J$29)^(FB$46-1))+AND(FB$56&lt;'Summary&amp;Assumptions'!$J$31,FB$47&gt;=$FQ295,FB$47&lt;=$FR295)*(('Summary&amp;Assumptions'!$H$25*$C295)*(1+'Summary&amp;Assumptions'!$J$29)^(FB$46-1))</f>
        <v>0</v>
      </c>
      <c r="EX295" s="588">
        <f>AND(FC$55&gt;0,SUM($E295:EW295)&lt;'Summary&amp;Assumptions'!$G$32*$B295,$D295&gt;='Summary&amp;Assumptions'!$D$17,FC$47&gt;=$D295,FC$47&lt;=EDATE($D295,'Summary&amp;Assumptions'!$G$32))*$B295+AND(FC$56&lt;'Summary&amp;Assumptions'!$J$31,FC$47&gt;=$FO295,FC$47&lt;=$FP295)*(('Summary&amp;Assumptions'!$H$25*$C295)*(1+'Summary&amp;Assumptions'!$J$29)^(FC$46-1))+AND(FC$56&lt;'Summary&amp;Assumptions'!$J$31,FC$47&gt;=$FQ295,FC$47&lt;=$FR295)*(('Summary&amp;Assumptions'!$H$25*$C295)*(1+'Summary&amp;Assumptions'!$J$29)^(FC$46-1))</f>
        <v>0</v>
      </c>
      <c r="EY295" s="588">
        <f>AND(FD$55&gt;0,SUM($E295:EX295)&lt;'Summary&amp;Assumptions'!$G$32*$B295,$D295&gt;='Summary&amp;Assumptions'!$D$17,FD$47&gt;=$D295,FD$47&lt;=EDATE($D295,'Summary&amp;Assumptions'!$G$32))*$B295+AND(FD$56&lt;'Summary&amp;Assumptions'!$J$31,FD$47&gt;=$FO295,FD$47&lt;=$FP295)*(('Summary&amp;Assumptions'!$H$25*$C295)*(1+'Summary&amp;Assumptions'!$J$29)^(FD$46-1))+AND(FD$56&lt;'Summary&amp;Assumptions'!$J$31,FD$47&gt;=$FQ295,FD$47&lt;=$FR295)*(('Summary&amp;Assumptions'!$H$25*$C295)*(1+'Summary&amp;Assumptions'!$J$29)^(FD$46-1))</f>
        <v>0</v>
      </c>
      <c r="EZ295" s="588">
        <f>AND(FE$55&gt;0,SUM($E295:EY295)&lt;'Summary&amp;Assumptions'!$G$32*$B295,$D295&gt;='Summary&amp;Assumptions'!$D$17,FE$47&gt;=$D295,FE$47&lt;=EDATE($D295,'Summary&amp;Assumptions'!$G$32))*$B295+AND(FE$56&lt;'Summary&amp;Assumptions'!$J$31,FE$47&gt;=$FO295,FE$47&lt;=$FP295)*(('Summary&amp;Assumptions'!$H$25*$C295)*(1+'Summary&amp;Assumptions'!$J$29)^(FE$46-1))+AND(FE$56&lt;'Summary&amp;Assumptions'!$J$31,FE$47&gt;=$FQ295,FE$47&lt;=$FR295)*(('Summary&amp;Assumptions'!$H$25*$C295)*(1+'Summary&amp;Assumptions'!$J$29)^(FE$46-1))</f>
        <v>0</v>
      </c>
      <c r="FA295" s="588">
        <f>AND(FF$55&gt;0,SUM($E295:EZ295)&lt;'Summary&amp;Assumptions'!$G$32*$B295,$D295&gt;='Summary&amp;Assumptions'!$D$17,FF$47&gt;=$D295,FF$47&lt;=EDATE($D295,'Summary&amp;Assumptions'!$G$32))*$B295+AND(FF$56&lt;'Summary&amp;Assumptions'!$J$31,FF$47&gt;=$FO295,FF$47&lt;=$FP295)*(('Summary&amp;Assumptions'!$H$25*$C295)*(1+'Summary&amp;Assumptions'!$J$29)^(FF$46-1))+AND(FF$56&lt;'Summary&amp;Assumptions'!$J$31,FF$47&gt;=$FQ295,FF$47&lt;=$FR295)*(('Summary&amp;Assumptions'!$H$25*$C295)*(1+'Summary&amp;Assumptions'!$J$29)^(FF$46-1))</f>
        <v>0</v>
      </c>
      <c r="FB295" s="588">
        <f>AND(FG$55&gt;0,SUM($E295:FA295)&lt;'Summary&amp;Assumptions'!$G$32*$B295,$D295&gt;='Summary&amp;Assumptions'!$D$17,FG$47&gt;=$D295,FG$47&lt;=EDATE($D295,'Summary&amp;Assumptions'!$G$32))*$B295+AND(FG$56&lt;'Summary&amp;Assumptions'!$J$31,FG$47&gt;=$FO295,FG$47&lt;=$FP295)*(('Summary&amp;Assumptions'!$H$25*$C295)*(1+'Summary&amp;Assumptions'!$J$29)^(FG$46-1))+AND(FG$56&lt;'Summary&amp;Assumptions'!$J$31,FG$47&gt;=$FQ295,FG$47&lt;=$FR295)*(('Summary&amp;Assumptions'!$H$25*$C295)*(1+'Summary&amp;Assumptions'!$J$29)^(FG$46-1))</f>
        <v>0</v>
      </c>
      <c r="FC295" s="588">
        <f>AND(FH$55&gt;0,SUM($E295:FB295)&lt;'Summary&amp;Assumptions'!$G$32*$B295,$D295&gt;='Summary&amp;Assumptions'!$D$17,FH$47&gt;=$D295,FH$47&lt;=EDATE($D295,'Summary&amp;Assumptions'!$G$32))*$B295+AND(FH$56&lt;'Summary&amp;Assumptions'!$J$31,FH$47&gt;=$FO295,FH$47&lt;=$FP295)*(('Summary&amp;Assumptions'!$H$25*$C295)*(1+'Summary&amp;Assumptions'!$J$29)^(FH$46-1))+AND(FH$56&lt;'Summary&amp;Assumptions'!$J$31,FH$47&gt;=$FQ295,FH$47&lt;=$FR295)*(('Summary&amp;Assumptions'!$H$25*$C295)*(1+'Summary&amp;Assumptions'!$J$29)^(FH$46-1))</f>
        <v>0</v>
      </c>
      <c r="FD295" s="588">
        <f>AND(FI$55&gt;0,SUM($E295:FC295)&lt;'Summary&amp;Assumptions'!$G$32*$B295,$D295&gt;='Summary&amp;Assumptions'!$D$17,FI$47&gt;=$D295,FI$47&lt;=EDATE($D295,'Summary&amp;Assumptions'!$G$32))*$B295+AND(FI$56&lt;'Summary&amp;Assumptions'!$J$31,FI$47&gt;=$FO295,FI$47&lt;=$FP295)*(('Summary&amp;Assumptions'!$H$25*$C295)*(1+'Summary&amp;Assumptions'!$J$29)^(FI$46-1))+AND(FI$56&lt;'Summary&amp;Assumptions'!$J$31,FI$47&gt;=$FQ295,FI$47&lt;=$FR295)*(('Summary&amp;Assumptions'!$H$25*$C295)*(1+'Summary&amp;Assumptions'!$J$29)^(FI$46-1))</f>
        <v>0</v>
      </c>
      <c r="FE295" s="588">
        <f>AND(FJ$55&gt;0,SUM($E295:FD295)&lt;'Summary&amp;Assumptions'!$G$32*$B295,$D295&gt;='Summary&amp;Assumptions'!$D$17,FJ$47&gt;=$D295,FJ$47&lt;=EDATE($D295,'Summary&amp;Assumptions'!$G$32))*$B295+AND(FJ$56&lt;'Summary&amp;Assumptions'!$J$31,FJ$47&gt;=$FO295,FJ$47&lt;=$FP295)*(('Summary&amp;Assumptions'!$H$25*$C295)*(1+'Summary&amp;Assumptions'!$J$29)^(FJ$46-1))+AND(FJ$56&lt;'Summary&amp;Assumptions'!$J$31,FJ$47&gt;=$FQ295,FJ$47&lt;=$FR295)*(('Summary&amp;Assumptions'!$H$25*$C295)*(1+'Summary&amp;Assumptions'!$J$29)^(FJ$46-1))</f>
        <v>0</v>
      </c>
      <c r="FF295" s="588">
        <f>AND(FK$55&gt;0,SUM($E295:FE295)&lt;'Summary&amp;Assumptions'!$G$32*$B295,$D295&gt;='Summary&amp;Assumptions'!$D$17,FK$47&gt;=$D295,FK$47&lt;=EDATE($D295,'Summary&amp;Assumptions'!$G$32))*$B295+AND(FK$56&lt;'Summary&amp;Assumptions'!$J$31,FK$47&gt;=$FO295,FK$47&lt;=$FP295)*(('Summary&amp;Assumptions'!$H$25*$C295)*(1+'Summary&amp;Assumptions'!$J$29)^(FK$46-1))+AND(FK$56&lt;'Summary&amp;Assumptions'!$J$31,FK$47&gt;=$FQ295,FK$47&lt;=$FR295)*(('Summary&amp;Assumptions'!$H$25*$C295)*(1+'Summary&amp;Assumptions'!$J$29)^(FK$46-1))</f>
        <v>0</v>
      </c>
      <c r="FG295" s="588">
        <f>AND(FL$55&gt;0,SUM($E295:FF295)&lt;'Summary&amp;Assumptions'!$G$32*$B295,$D295&gt;='Summary&amp;Assumptions'!$D$17,FL$47&gt;=$D295,FL$47&lt;=EDATE($D295,'Summary&amp;Assumptions'!$G$32))*$B295+AND(FL$56&lt;'Summary&amp;Assumptions'!$J$31,FL$47&gt;=$FO295,FL$47&lt;=$FP295)*(('Summary&amp;Assumptions'!$H$25*$C295)*(1+'Summary&amp;Assumptions'!$J$29)^(FL$46-1))+AND(FL$56&lt;'Summary&amp;Assumptions'!$J$31,FL$47&gt;=$FQ295,FL$47&lt;=$FR295)*(('Summary&amp;Assumptions'!$H$25*$C295)*(1+'Summary&amp;Assumptions'!$J$29)^(FL$46-1))</f>
        <v>0</v>
      </c>
      <c r="FH295" s="588">
        <f>AND(FM$55&gt;0,SUM($E295:FG295)&lt;'Summary&amp;Assumptions'!$G$32*$B295,$D295&gt;='Summary&amp;Assumptions'!$D$17,FM$47&gt;=$D295,FM$47&lt;=EDATE($D295,'Summary&amp;Assumptions'!$G$32))*$B295+AND(FM$56&lt;'Summary&amp;Assumptions'!$J$31,FM$47&gt;=$FO295,FM$47&lt;=$FP295)*(('Summary&amp;Assumptions'!$H$25*$C295)*(1+'Summary&amp;Assumptions'!$J$29)^(FM$46-1))+AND(FM$56&lt;'Summary&amp;Assumptions'!$J$31,FM$47&gt;=$FQ295,FM$47&lt;=$FR295)*(('Summary&amp;Assumptions'!$H$25*$C295)*(1+'Summary&amp;Assumptions'!$J$29)^(FM$46-1))</f>
        <v>0</v>
      </c>
      <c r="FI295" s="588">
        <f>AND(FN$55&gt;0,SUM($E295:FH295)&lt;'Summary&amp;Assumptions'!$G$32*$B295,$D295&gt;='Summary&amp;Assumptions'!$D$17,FN$47&gt;=$D295,FN$47&lt;=EDATE($D295,'Summary&amp;Assumptions'!$G$32))*$B295+AND(FN$56&lt;'Summary&amp;Assumptions'!$J$31,FN$47&gt;=$FO295,FN$47&lt;=$FP295)*(('Summary&amp;Assumptions'!$H$25*$C295)*(1+'Summary&amp;Assumptions'!$J$29)^(FN$46-1))+AND(FN$56&lt;'Summary&amp;Assumptions'!$J$31,FN$47&gt;=$FQ295,FN$47&lt;=$FR295)*(('Summary&amp;Assumptions'!$H$25*$C295)*(1+'Summary&amp;Assumptions'!$J$29)^(FN$46-1))</f>
        <v>0</v>
      </c>
      <c r="FJ295" s="588">
        <f>AND(FO$55&gt;0,SUM($E295:FI295)&lt;'Summary&amp;Assumptions'!$G$32*$B295,$D295&gt;='Summary&amp;Assumptions'!$D$17,FO$47&gt;=$D295,FO$47&lt;=EDATE($D295,'Summary&amp;Assumptions'!$G$32))*$B295+AND(FO$56&lt;'Summary&amp;Assumptions'!$J$31,FO$47&gt;=$FO295,FO$47&lt;=$FP295)*(('Summary&amp;Assumptions'!$H$25*$C295)*(1+'Summary&amp;Assumptions'!$J$29)^(FO$46-1))+AND(FO$56&lt;'Summary&amp;Assumptions'!$J$31,FO$47&gt;=$FQ295,FO$47&lt;=$FR295)*(('Summary&amp;Assumptions'!$H$25*$C295)*(1+'Summary&amp;Assumptions'!$J$29)^(FO$46-1))</f>
        <v>0</v>
      </c>
      <c r="FK295" s="588">
        <f>AND(FP$55&gt;0,SUM($E295:FJ295)&lt;'Summary&amp;Assumptions'!$G$32*$B295,$D295&gt;='Summary&amp;Assumptions'!$D$17,FP$47&gt;=$D295,FP$47&lt;=EDATE($D295,'Summary&amp;Assumptions'!$G$32))*$B295+AND(FP$56&lt;'Summary&amp;Assumptions'!$J$31,FP$47&gt;=$FO295,FP$47&lt;=$FP295)*(('Summary&amp;Assumptions'!$H$25*$C295)*(1+'Summary&amp;Assumptions'!$J$29)^(FP$46-1))+AND(FP$56&lt;'Summary&amp;Assumptions'!$J$31,FP$47&gt;=$FQ295,FP$47&lt;=$FR295)*(('Summary&amp;Assumptions'!$H$25*$C295)*(1+'Summary&amp;Assumptions'!$J$29)^(FP$46-1))</f>
        <v>0</v>
      </c>
      <c r="FL295" s="588">
        <f>AND(FQ$55&gt;0,SUM($E295:FK295)&lt;'Summary&amp;Assumptions'!$G$32*$B295,$D295&gt;='Summary&amp;Assumptions'!$D$17,FQ$47&gt;=$D295,FQ$47&lt;=EDATE($D295,'Summary&amp;Assumptions'!$G$32))*$B295+AND(FQ$56&lt;'Summary&amp;Assumptions'!$J$31,FQ$47&gt;=$FO295,FQ$47&lt;=$FP295)*(('Summary&amp;Assumptions'!$H$25*$C295)*(1+'Summary&amp;Assumptions'!$J$29)^(FQ$46-1))+AND(FQ$56&lt;'Summary&amp;Assumptions'!$J$31,FQ$47&gt;=$FQ295,FQ$47&lt;=$FR295)*(('Summary&amp;Assumptions'!$H$25*$C295)*(1+'Summary&amp;Assumptions'!$J$29)^(FQ$46-1))</f>
        <v>0</v>
      </c>
      <c r="FO295" s="576">
        <f>EDATE(D295,'Summary&amp;Assumptions'!$G$34)</f>
        <v>49766</v>
      </c>
      <c r="FP295" s="576">
        <f>EDATE(FO295,'Summary&amp;Assumptions'!$G$33-1)</f>
        <v>49796</v>
      </c>
      <c r="FQ295" s="576">
        <f>EDATE(FO295,'Summary&amp;Assumptions'!$G$34)</f>
        <v>50131</v>
      </c>
      <c r="FR295" s="576">
        <f>EDATE(FQ295,'Summary&amp;Assumptions'!$G$33-1)</f>
        <v>50161</v>
      </c>
    </row>
    <row r="296" spans="2:174" hidden="1" x14ac:dyDescent="0.2">
      <c r="B296" s="588">
        <v>0</v>
      </c>
      <c r="C296" s="193">
        <v>0</v>
      </c>
      <c r="D296" s="589">
        <v>49430</v>
      </c>
      <c r="F296" s="588">
        <f>AND(K$55&gt;0,SUM($E296:E296)&lt;'Summary&amp;Assumptions'!$G$32*$B296,$D296&gt;='Summary&amp;Assumptions'!$D$17,K$47&gt;=$D296,K$47&lt;=EDATE($D296,'Summary&amp;Assumptions'!$G$32))*$B296+AND(K$56&lt;'Summary&amp;Assumptions'!$J$31,K$47&gt;=$FO296,K$47&lt;=$FP296)*(('Summary&amp;Assumptions'!$H$25*$C296)*(1+'Summary&amp;Assumptions'!$J$29)^(K$46-1))+AND(K$56&lt;'Summary&amp;Assumptions'!$J$31,K$47&gt;=$FQ296,K$47&lt;=$FR296)*(('Summary&amp;Assumptions'!$H$25*$C296)*(1+'Summary&amp;Assumptions'!$J$29)^(K$46-1))</f>
        <v>0</v>
      </c>
      <c r="G296" s="588">
        <f>AND(L$55&gt;0,SUM($E296:F296)&lt;'Summary&amp;Assumptions'!$G$32*$B296,$D296&gt;='Summary&amp;Assumptions'!$D$17,L$47&gt;=$D296,L$47&lt;=EDATE($D296,'Summary&amp;Assumptions'!$G$32))*$B296+AND(L$56&lt;'Summary&amp;Assumptions'!$J$31,L$47&gt;=$FO296,L$47&lt;=$FP296)*(('Summary&amp;Assumptions'!$H$25*$C296)*(1+'Summary&amp;Assumptions'!$J$29)^(L$46-1))+AND(L$56&lt;'Summary&amp;Assumptions'!$J$31,L$47&gt;=$FQ296,L$47&lt;=$FR296)*(('Summary&amp;Assumptions'!$H$25*$C296)*(1+'Summary&amp;Assumptions'!$J$29)^(L$46-1))</f>
        <v>0</v>
      </c>
      <c r="H296" s="588">
        <f>AND(M$55&gt;0,SUM($E296:G296)&lt;'Summary&amp;Assumptions'!$G$32*$B296,$D296&gt;='Summary&amp;Assumptions'!$D$17,M$47&gt;=$D296,M$47&lt;=EDATE($D296,'Summary&amp;Assumptions'!$G$32))*$B296+AND(M$56&lt;'Summary&amp;Assumptions'!$J$31,M$47&gt;=$FO296,M$47&lt;=$FP296)*(('Summary&amp;Assumptions'!$H$25*$C296)*(1+'Summary&amp;Assumptions'!$J$29)^(M$46-1))+AND(M$56&lt;'Summary&amp;Assumptions'!$J$31,M$47&gt;=$FQ296,M$47&lt;=$FR296)*(('Summary&amp;Assumptions'!$H$25*$C296)*(1+'Summary&amp;Assumptions'!$J$29)^(M$46-1))</f>
        <v>0</v>
      </c>
      <c r="I296" s="588">
        <f>AND(N$55&gt;0,SUM($E296:H296)&lt;'Summary&amp;Assumptions'!$G$32*$B296,$D296&gt;='Summary&amp;Assumptions'!$D$17,N$47&gt;=$D296,N$47&lt;=EDATE($D296,'Summary&amp;Assumptions'!$G$32))*$B296+AND(N$56&lt;'Summary&amp;Assumptions'!$J$31,N$47&gt;=$FO296,N$47&lt;=$FP296)*(('Summary&amp;Assumptions'!$H$25*$C296)*(1+'Summary&amp;Assumptions'!$J$29)^(N$46-1))+AND(N$56&lt;'Summary&amp;Assumptions'!$J$31,N$47&gt;=$FQ296,N$47&lt;=$FR296)*(('Summary&amp;Assumptions'!$H$25*$C296)*(1+'Summary&amp;Assumptions'!$J$29)^(N$46-1))</f>
        <v>0</v>
      </c>
      <c r="J296" s="588">
        <f>AND(O$55&gt;0,SUM($E296:I296)&lt;'Summary&amp;Assumptions'!$G$32*$B296,$D296&gt;='Summary&amp;Assumptions'!$D$17,O$47&gt;=$D296,O$47&lt;=EDATE($D296,'Summary&amp;Assumptions'!$G$32))*$B296+AND(O$56&lt;'Summary&amp;Assumptions'!$J$31,O$47&gt;=$FO296,O$47&lt;=$FP296)*(('Summary&amp;Assumptions'!$H$25*$C296)*(1+'Summary&amp;Assumptions'!$J$29)^(O$46-1))+AND(O$56&lt;'Summary&amp;Assumptions'!$J$31,O$47&gt;=$FQ296,O$47&lt;=$FR296)*(('Summary&amp;Assumptions'!$H$25*$C296)*(1+'Summary&amp;Assumptions'!$J$29)^(O$46-1))</f>
        <v>0</v>
      </c>
      <c r="K296" s="588">
        <f>AND(P$55&gt;0,SUM($E296:J296)&lt;'Summary&amp;Assumptions'!$G$32*$B296,$D296&gt;='Summary&amp;Assumptions'!$D$17,P$47&gt;=$D296,P$47&lt;=EDATE($D296,'Summary&amp;Assumptions'!$G$32))*$B296+AND(P$56&lt;'Summary&amp;Assumptions'!$J$31,P$47&gt;=$FO296,P$47&lt;=$FP296)*(('Summary&amp;Assumptions'!$H$25*$C296)*(1+'Summary&amp;Assumptions'!$J$29)^(P$46-1))+AND(P$56&lt;'Summary&amp;Assumptions'!$J$31,P$47&gt;=$FQ296,P$47&lt;=$FR296)*(('Summary&amp;Assumptions'!$H$25*$C296)*(1+'Summary&amp;Assumptions'!$J$29)^(P$46-1))</f>
        <v>0</v>
      </c>
      <c r="L296" s="588">
        <f>AND(Q$55&gt;0,SUM($E296:K296)&lt;'Summary&amp;Assumptions'!$G$32*$B296,$D296&gt;='Summary&amp;Assumptions'!$D$17,Q$47&gt;=$D296,Q$47&lt;=EDATE($D296,'Summary&amp;Assumptions'!$G$32))*$B296+AND(Q$56&lt;'Summary&amp;Assumptions'!$J$31,Q$47&gt;=$FO296,Q$47&lt;=$FP296)*(('Summary&amp;Assumptions'!$H$25*$C296)*(1+'Summary&amp;Assumptions'!$J$29)^(Q$46-1))+AND(Q$56&lt;'Summary&amp;Assumptions'!$J$31,Q$47&gt;=$FQ296,Q$47&lt;=$FR296)*(('Summary&amp;Assumptions'!$H$25*$C296)*(1+'Summary&amp;Assumptions'!$J$29)^(Q$46-1))</f>
        <v>0</v>
      </c>
      <c r="M296" s="588">
        <f>AND(R$55&gt;0,SUM($E296:L296)&lt;'Summary&amp;Assumptions'!$G$32*$B296,$D296&gt;='Summary&amp;Assumptions'!$D$17,R$47&gt;=$D296,R$47&lt;=EDATE($D296,'Summary&amp;Assumptions'!$G$32))*$B296+AND(R$56&lt;'Summary&amp;Assumptions'!$J$31,R$47&gt;=$FO296,R$47&lt;=$FP296)*(('Summary&amp;Assumptions'!$H$25*$C296)*(1+'Summary&amp;Assumptions'!$J$29)^(R$46-1))+AND(R$56&lt;'Summary&amp;Assumptions'!$J$31,R$47&gt;=$FQ296,R$47&lt;=$FR296)*(('Summary&amp;Assumptions'!$H$25*$C296)*(1+'Summary&amp;Assumptions'!$J$29)^(R$46-1))</f>
        <v>0</v>
      </c>
      <c r="N296" s="588">
        <f>AND(S$55&gt;0,SUM($E296:M296)&lt;'Summary&amp;Assumptions'!$G$32*$B296,$D296&gt;='Summary&amp;Assumptions'!$D$17,S$47&gt;=$D296,S$47&lt;=EDATE($D296,'Summary&amp;Assumptions'!$G$32))*$B296+AND(S$56&lt;'Summary&amp;Assumptions'!$J$31,S$47&gt;=$FO296,S$47&lt;=$FP296)*(('Summary&amp;Assumptions'!$H$25*$C296)*(1+'Summary&amp;Assumptions'!$J$29)^(S$46-1))+AND(S$56&lt;'Summary&amp;Assumptions'!$J$31,S$47&gt;=$FQ296,S$47&lt;=$FR296)*(('Summary&amp;Assumptions'!$H$25*$C296)*(1+'Summary&amp;Assumptions'!$J$29)^(S$46-1))</f>
        <v>0</v>
      </c>
      <c r="O296" s="588">
        <f>AND(T$55&gt;0,SUM($E296:N296)&lt;'Summary&amp;Assumptions'!$G$32*$B296,$D296&gt;='Summary&amp;Assumptions'!$D$17,T$47&gt;=$D296,T$47&lt;=EDATE($D296,'Summary&amp;Assumptions'!$G$32))*$B296+AND(T$56&lt;'Summary&amp;Assumptions'!$J$31,T$47&gt;=$FO296,T$47&lt;=$FP296)*(('Summary&amp;Assumptions'!$H$25*$C296)*(1+'Summary&amp;Assumptions'!$J$29)^(T$46-1))+AND(T$56&lt;'Summary&amp;Assumptions'!$J$31,T$47&gt;=$FQ296,T$47&lt;=$FR296)*(('Summary&amp;Assumptions'!$H$25*$C296)*(1+'Summary&amp;Assumptions'!$J$29)^(T$46-1))</f>
        <v>0</v>
      </c>
      <c r="P296" s="588">
        <f>AND(U$55&gt;0,SUM($E296:O296)&lt;'Summary&amp;Assumptions'!$G$32*$B296,$D296&gt;='Summary&amp;Assumptions'!$D$17,U$47&gt;=$D296,U$47&lt;=EDATE($D296,'Summary&amp;Assumptions'!$G$32))*$B296+AND(U$56&lt;'Summary&amp;Assumptions'!$J$31,U$47&gt;=$FO296,U$47&lt;=$FP296)*(('Summary&amp;Assumptions'!$H$25*$C296)*(1+'Summary&amp;Assumptions'!$J$29)^(U$46-1))+AND(U$56&lt;'Summary&amp;Assumptions'!$J$31,U$47&gt;=$FQ296,U$47&lt;=$FR296)*(('Summary&amp;Assumptions'!$H$25*$C296)*(1+'Summary&amp;Assumptions'!$J$29)^(U$46-1))</f>
        <v>0</v>
      </c>
      <c r="Q296" s="588">
        <f>AND(V$55&gt;0,SUM($E296:P296)&lt;'Summary&amp;Assumptions'!$G$32*$B296,$D296&gt;='Summary&amp;Assumptions'!$D$17,V$47&gt;=$D296,V$47&lt;=EDATE($D296,'Summary&amp;Assumptions'!$G$32))*$B296+AND(V$56&lt;'Summary&amp;Assumptions'!$J$31,V$47&gt;=$FO296,V$47&lt;=$FP296)*(('Summary&amp;Assumptions'!$H$25*$C296)*(1+'Summary&amp;Assumptions'!$J$29)^(V$46-1))+AND(V$56&lt;'Summary&amp;Assumptions'!$J$31,V$47&gt;=$FQ296,V$47&lt;=$FR296)*(('Summary&amp;Assumptions'!$H$25*$C296)*(1+'Summary&amp;Assumptions'!$J$29)^(V$46-1))</f>
        <v>0</v>
      </c>
      <c r="R296" s="588">
        <f>AND(W$55&gt;0,SUM($E296:Q296)&lt;'Summary&amp;Assumptions'!$G$32*$B296,$D296&gt;='Summary&amp;Assumptions'!$D$17,W$47&gt;=$D296,W$47&lt;=EDATE($D296,'Summary&amp;Assumptions'!$G$32))*$B296+AND(W$56&lt;'Summary&amp;Assumptions'!$J$31,W$47&gt;=$FO296,W$47&lt;=$FP296)*(('Summary&amp;Assumptions'!$H$25*$C296)*(1+'Summary&amp;Assumptions'!$J$29)^(W$46-1))+AND(W$56&lt;'Summary&amp;Assumptions'!$J$31,W$47&gt;=$FQ296,W$47&lt;=$FR296)*(('Summary&amp;Assumptions'!$H$25*$C296)*(1+'Summary&amp;Assumptions'!$J$29)^(W$46-1))</f>
        <v>0</v>
      </c>
      <c r="S296" s="588">
        <f>AND(X$55&gt;0,SUM($E296:R296)&lt;'Summary&amp;Assumptions'!$G$32*$B296,$D296&gt;='Summary&amp;Assumptions'!$D$17,X$47&gt;=$D296,X$47&lt;=EDATE($D296,'Summary&amp;Assumptions'!$G$32))*$B296+AND(X$56&lt;'Summary&amp;Assumptions'!$J$31,X$47&gt;=$FO296,X$47&lt;=$FP296)*(('Summary&amp;Assumptions'!$H$25*$C296)*(1+'Summary&amp;Assumptions'!$J$29)^(X$46-1))+AND(X$56&lt;'Summary&amp;Assumptions'!$J$31,X$47&gt;=$FQ296,X$47&lt;=$FR296)*(('Summary&amp;Assumptions'!$H$25*$C296)*(1+'Summary&amp;Assumptions'!$J$29)^(X$46-1))</f>
        <v>0</v>
      </c>
      <c r="T296" s="588">
        <f>AND(Y$55&gt;0,SUM($E296:S296)&lt;'Summary&amp;Assumptions'!$G$32*$B296,$D296&gt;='Summary&amp;Assumptions'!$D$17,Y$47&gt;=$D296,Y$47&lt;=EDATE($D296,'Summary&amp;Assumptions'!$G$32))*$B296+AND(Y$56&lt;'Summary&amp;Assumptions'!$J$31,Y$47&gt;=$FO296,Y$47&lt;=$FP296)*(('Summary&amp;Assumptions'!$H$25*$C296)*(1+'Summary&amp;Assumptions'!$J$29)^(Y$46-1))+AND(Y$56&lt;'Summary&amp;Assumptions'!$J$31,Y$47&gt;=$FQ296,Y$47&lt;=$FR296)*(('Summary&amp;Assumptions'!$H$25*$C296)*(1+'Summary&amp;Assumptions'!$J$29)^(Y$46-1))</f>
        <v>0</v>
      </c>
      <c r="U296" s="588">
        <f>AND(Z$55&gt;0,SUM($E296:T296)&lt;'Summary&amp;Assumptions'!$G$32*$B296,$D296&gt;='Summary&amp;Assumptions'!$D$17,Z$47&gt;=$D296,Z$47&lt;=EDATE($D296,'Summary&amp;Assumptions'!$G$32))*$B296+AND(Z$56&lt;'Summary&amp;Assumptions'!$J$31,Z$47&gt;=$FO296,Z$47&lt;=$FP296)*(('Summary&amp;Assumptions'!$H$25*$C296)*(1+'Summary&amp;Assumptions'!$J$29)^(Z$46-1))+AND(Z$56&lt;'Summary&amp;Assumptions'!$J$31,Z$47&gt;=$FQ296,Z$47&lt;=$FR296)*(('Summary&amp;Assumptions'!$H$25*$C296)*(1+'Summary&amp;Assumptions'!$J$29)^(Z$46-1))</f>
        <v>0</v>
      </c>
      <c r="V296" s="588">
        <f>AND(AA$55&gt;0,SUM($E296:U296)&lt;'Summary&amp;Assumptions'!$G$32*$B296,$D296&gt;='Summary&amp;Assumptions'!$D$17,AA$47&gt;=$D296,AA$47&lt;=EDATE($D296,'Summary&amp;Assumptions'!$G$32))*$B296+AND(AA$56&lt;'Summary&amp;Assumptions'!$J$31,AA$47&gt;=$FO296,AA$47&lt;=$FP296)*(('Summary&amp;Assumptions'!$H$25*$C296)*(1+'Summary&amp;Assumptions'!$J$29)^(AA$46-1))+AND(AA$56&lt;'Summary&amp;Assumptions'!$J$31,AA$47&gt;=$FQ296,AA$47&lt;=$FR296)*(('Summary&amp;Assumptions'!$H$25*$C296)*(1+'Summary&amp;Assumptions'!$J$29)^(AA$46-1))</f>
        <v>0</v>
      </c>
      <c r="W296" s="588">
        <f>AND(AB$55&gt;0,SUM($E296:V296)&lt;'Summary&amp;Assumptions'!$G$32*$B296,$D296&gt;='Summary&amp;Assumptions'!$D$17,AB$47&gt;=$D296,AB$47&lt;=EDATE($D296,'Summary&amp;Assumptions'!$G$32))*$B296+AND(AB$56&lt;'Summary&amp;Assumptions'!$J$31,AB$47&gt;=$FO296,AB$47&lt;=$FP296)*(('Summary&amp;Assumptions'!$H$25*$C296)*(1+'Summary&amp;Assumptions'!$J$29)^(AB$46-1))+AND(AB$56&lt;'Summary&amp;Assumptions'!$J$31,AB$47&gt;=$FQ296,AB$47&lt;=$FR296)*(('Summary&amp;Assumptions'!$H$25*$C296)*(1+'Summary&amp;Assumptions'!$J$29)^(AB$46-1))</f>
        <v>0</v>
      </c>
      <c r="X296" s="588">
        <f>AND(AC$55&gt;0,SUM($E296:W296)&lt;'Summary&amp;Assumptions'!$G$32*$B296,$D296&gt;='Summary&amp;Assumptions'!$D$17,AC$47&gt;=$D296,AC$47&lt;=EDATE($D296,'Summary&amp;Assumptions'!$G$32))*$B296+AND(AC$56&lt;'Summary&amp;Assumptions'!$J$31,AC$47&gt;=$FO296,AC$47&lt;=$FP296)*(('Summary&amp;Assumptions'!$H$25*$C296)*(1+'Summary&amp;Assumptions'!$J$29)^(AC$46-1))+AND(AC$56&lt;'Summary&amp;Assumptions'!$J$31,AC$47&gt;=$FQ296,AC$47&lt;=$FR296)*(('Summary&amp;Assumptions'!$H$25*$C296)*(1+'Summary&amp;Assumptions'!$J$29)^(AC$46-1))</f>
        <v>0</v>
      </c>
      <c r="Y296" s="588">
        <f>AND(AD$55&gt;0,SUM($E296:X296)&lt;'Summary&amp;Assumptions'!$G$32*$B296,$D296&gt;='Summary&amp;Assumptions'!$D$17,AD$47&gt;=$D296,AD$47&lt;=EDATE($D296,'Summary&amp;Assumptions'!$G$32))*$B296+AND(AD$56&lt;'Summary&amp;Assumptions'!$J$31,AD$47&gt;=$FO296,AD$47&lt;=$FP296)*(('Summary&amp;Assumptions'!$H$25*$C296)*(1+'Summary&amp;Assumptions'!$J$29)^(AD$46-1))+AND(AD$56&lt;'Summary&amp;Assumptions'!$J$31,AD$47&gt;=$FQ296,AD$47&lt;=$FR296)*(('Summary&amp;Assumptions'!$H$25*$C296)*(1+'Summary&amp;Assumptions'!$J$29)^(AD$46-1))</f>
        <v>0</v>
      </c>
      <c r="Z296" s="588">
        <f>AND(AE$55&gt;0,SUM($E296:Y296)&lt;'Summary&amp;Assumptions'!$G$32*$B296,$D296&gt;='Summary&amp;Assumptions'!$D$17,AE$47&gt;=$D296,AE$47&lt;=EDATE($D296,'Summary&amp;Assumptions'!$G$32))*$B296+AND(AE$56&lt;'Summary&amp;Assumptions'!$J$31,AE$47&gt;=$FO296,AE$47&lt;=$FP296)*(('Summary&amp;Assumptions'!$H$25*$C296)*(1+'Summary&amp;Assumptions'!$J$29)^(AE$46-1))+AND(AE$56&lt;'Summary&amp;Assumptions'!$J$31,AE$47&gt;=$FQ296,AE$47&lt;=$FR296)*(('Summary&amp;Assumptions'!$H$25*$C296)*(1+'Summary&amp;Assumptions'!$J$29)^(AE$46-1))</f>
        <v>0</v>
      </c>
      <c r="AA296" s="588">
        <f>AND(AF$55&gt;0,SUM($E296:Z296)&lt;'Summary&amp;Assumptions'!$G$32*$B296,$D296&gt;='Summary&amp;Assumptions'!$D$17,AF$47&gt;=$D296,AF$47&lt;=EDATE($D296,'Summary&amp;Assumptions'!$G$32))*$B296+AND(AF$56&lt;'Summary&amp;Assumptions'!$J$31,AF$47&gt;=$FO296,AF$47&lt;=$FP296)*(('Summary&amp;Assumptions'!$H$25*$C296)*(1+'Summary&amp;Assumptions'!$J$29)^(AF$46-1))+AND(AF$56&lt;'Summary&amp;Assumptions'!$J$31,AF$47&gt;=$FQ296,AF$47&lt;=$FR296)*(('Summary&amp;Assumptions'!$H$25*$C296)*(1+'Summary&amp;Assumptions'!$J$29)^(AF$46-1))</f>
        <v>0</v>
      </c>
      <c r="AB296" s="588">
        <f>AND(AG$55&gt;0,SUM($E296:AA296)&lt;'Summary&amp;Assumptions'!$G$32*$B296,$D296&gt;='Summary&amp;Assumptions'!$D$17,AG$47&gt;=$D296,AG$47&lt;=EDATE($D296,'Summary&amp;Assumptions'!$G$32))*$B296+AND(AG$56&lt;'Summary&amp;Assumptions'!$J$31,AG$47&gt;=$FO296,AG$47&lt;=$FP296)*(('Summary&amp;Assumptions'!$H$25*$C296)*(1+'Summary&amp;Assumptions'!$J$29)^(AG$46-1))+AND(AG$56&lt;'Summary&amp;Assumptions'!$J$31,AG$47&gt;=$FQ296,AG$47&lt;=$FR296)*(('Summary&amp;Assumptions'!$H$25*$C296)*(1+'Summary&amp;Assumptions'!$J$29)^(AG$46-1))</f>
        <v>0</v>
      </c>
      <c r="AC296" s="588">
        <f>AND(AH$55&gt;0,SUM($E296:AB296)&lt;'Summary&amp;Assumptions'!$G$32*$B296,$D296&gt;='Summary&amp;Assumptions'!$D$17,AH$47&gt;=$D296,AH$47&lt;=EDATE($D296,'Summary&amp;Assumptions'!$G$32))*$B296+AND(AH$56&lt;'Summary&amp;Assumptions'!$J$31,AH$47&gt;=$FO296,AH$47&lt;=$FP296)*(('Summary&amp;Assumptions'!$H$25*$C296)*(1+'Summary&amp;Assumptions'!$J$29)^(AH$46-1))+AND(AH$56&lt;'Summary&amp;Assumptions'!$J$31,AH$47&gt;=$FQ296,AH$47&lt;=$FR296)*(('Summary&amp;Assumptions'!$H$25*$C296)*(1+'Summary&amp;Assumptions'!$J$29)^(AH$46-1))</f>
        <v>0</v>
      </c>
      <c r="AD296" s="588">
        <f>AND(AI$55&gt;0,SUM($E296:AC296)&lt;'Summary&amp;Assumptions'!$G$32*$B296,$D296&gt;='Summary&amp;Assumptions'!$D$17,AI$47&gt;=$D296,AI$47&lt;=EDATE($D296,'Summary&amp;Assumptions'!$G$32))*$B296+AND(AI$56&lt;'Summary&amp;Assumptions'!$J$31,AI$47&gt;=$FO296,AI$47&lt;=$FP296)*(('Summary&amp;Assumptions'!$H$25*$C296)*(1+'Summary&amp;Assumptions'!$J$29)^(AI$46-1))+AND(AI$56&lt;'Summary&amp;Assumptions'!$J$31,AI$47&gt;=$FQ296,AI$47&lt;=$FR296)*(('Summary&amp;Assumptions'!$H$25*$C296)*(1+'Summary&amp;Assumptions'!$J$29)^(AI$46-1))</f>
        <v>0</v>
      </c>
      <c r="AE296" s="588">
        <f>AND(AJ$55&gt;0,SUM($E296:AD296)&lt;'Summary&amp;Assumptions'!$G$32*$B296,$D296&gt;='Summary&amp;Assumptions'!$D$17,AJ$47&gt;=$D296,AJ$47&lt;=EDATE($D296,'Summary&amp;Assumptions'!$G$32))*$B296+AND(AJ$56&lt;'Summary&amp;Assumptions'!$J$31,AJ$47&gt;=$FO296,AJ$47&lt;=$FP296)*(('Summary&amp;Assumptions'!$H$25*$C296)*(1+'Summary&amp;Assumptions'!$J$29)^(AJ$46-1))+AND(AJ$56&lt;'Summary&amp;Assumptions'!$J$31,AJ$47&gt;=$FQ296,AJ$47&lt;=$FR296)*(('Summary&amp;Assumptions'!$H$25*$C296)*(1+'Summary&amp;Assumptions'!$J$29)^(AJ$46-1))</f>
        <v>0</v>
      </c>
      <c r="AF296" s="588">
        <f>AND(AK$55&gt;0,SUM($E296:AE296)&lt;'Summary&amp;Assumptions'!$G$32*$B296,$D296&gt;='Summary&amp;Assumptions'!$D$17,AK$47&gt;=$D296,AK$47&lt;=EDATE($D296,'Summary&amp;Assumptions'!$G$32))*$B296+AND(AK$56&lt;'Summary&amp;Assumptions'!$J$31,AK$47&gt;=$FO296,AK$47&lt;=$FP296)*(('Summary&amp;Assumptions'!$H$25*$C296)*(1+'Summary&amp;Assumptions'!$J$29)^(AK$46-1))+AND(AK$56&lt;'Summary&amp;Assumptions'!$J$31,AK$47&gt;=$FQ296,AK$47&lt;=$FR296)*(('Summary&amp;Assumptions'!$H$25*$C296)*(1+'Summary&amp;Assumptions'!$J$29)^(AK$46-1))</f>
        <v>0</v>
      </c>
      <c r="AG296" s="588">
        <f>AND(AL$55&gt;0,SUM($E296:AF296)&lt;'Summary&amp;Assumptions'!$G$32*$B296,$D296&gt;='Summary&amp;Assumptions'!$D$17,AL$47&gt;=$D296,AL$47&lt;=EDATE($D296,'Summary&amp;Assumptions'!$G$32))*$B296+AND(AL$56&lt;'Summary&amp;Assumptions'!$J$31,AL$47&gt;=$FO296,AL$47&lt;=$FP296)*(('Summary&amp;Assumptions'!$H$25*$C296)*(1+'Summary&amp;Assumptions'!$J$29)^(AL$46-1))+AND(AL$56&lt;'Summary&amp;Assumptions'!$J$31,AL$47&gt;=$FQ296,AL$47&lt;=$FR296)*(('Summary&amp;Assumptions'!$H$25*$C296)*(1+'Summary&amp;Assumptions'!$J$29)^(AL$46-1))</f>
        <v>0</v>
      </c>
      <c r="AH296" s="588">
        <f>AND(AM$55&gt;0,SUM($E296:AG296)&lt;'Summary&amp;Assumptions'!$G$32*$B296,$D296&gt;='Summary&amp;Assumptions'!$D$17,AM$47&gt;=$D296,AM$47&lt;=EDATE($D296,'Summary&amp;Assumptions'!$G$32))*$B296+AND(AM$56&lt;'Summary&amp;Assumptions'!$J$31,AM$47&gt;=$FO296,AM$47&lt;=$FP296)*(('Summary&amp;Assumptions'!$H$25*$C296)*(1+'Summary&amp;Assumptions'!$J$29)^(AM$46-1))+AND(AM$56&lt;'Summary&amp;Assumptions'!$J$31,AM$47&gt;=$FQ296,AM$47&lt;=$FR296)*(('Summary&amp;Assumptions'!$H$25*$C296)*(1+'Summary&amp;Assumptions'!$J$29)^(AM$46-1))</f>
        <v>0</v>
      </c>
      <c r="AI296" s="588">
        <f>AND(AN$55&gt;0,SUM($E296:AH296)&lt;'Summary&amp;Assumptions'!$G$32*$B296,$D296&gt;='Summary&amp;Assumptions'!$D$17,AN$47&gt;=$D296,AN$47&lt;=EDATE($D296,'Summary&amp;Assumptions'!$G$32))*$B296+AND(AN$56&lt;'Summary&amp;Assumptions'!$J$31,AN$47&gt;=$FO296,AN$47&lt;=$FP296)*(('Summary&amp;Assumptions'!$H$25*$C296)*(1+'Summary&amp;Assumptions'!$J$29)^(AN$46-1))+AND(AN$56&lt;'Summary&amp;Assumptions'!$J$31,AN$47&gt;=$FQ296,AN$47&lt;=$FR296)*(('Summary&amp;Assumptions'!$H$25*$C296)*(1+'Summary&amp;Assumptions'!$J$29)^(AN$46-1))</f>
        <v>0</v>
      </c>
      <c r="AJ296" s="588">
        <f>AND(AO$55&gt;0,SUM($E296:AI296)&lt;'Summary&amp;Assumptions'!$G$32*$B296,$D296&gt;='Summary&amp;Assumptions'!$D$17,AO$47&gt;=$D296,AO$47&lt;=EDATE($D296,'Summary&amp;Assumptions'!$G$32))*$B296+AND(AO$56&lt;'Summary&amp;Assumptions'!$J$31,AO$47&gt;=$FO296,AO$47&lt;=$FP296)*(('Summary&amp;Assumptions'!$H$25*$C296)*(1+'Summary&amp;Assumptions'!$J$29)^(AO$46-1))+AND(AO$56&lt;'Summary&amp;Assumptions'!$J$31,AO$47&gt;=$FQ296,AO$47&lt;=$FR296)*(('Summary&amp;Assumptions'!$H$25*$C296)*(1+'Summary&amp;Assumptions'!$J$29)^(AO$46-1))</f>
        <v>0</v>
      </c>
      <c r="AK296" s="588">
        <f>AND(AP$55&gt;0,SUM($E296:AJ296)&lt;'Summary&amp;Assumptions'!$G$32*$B296,$D296&gt;='Summary&amp;Assumptions'!$D$17,AP$47&gt;=$D296,AP$47&lt;=EDATE($D296,'Summary&amp;Assumptions'!$G$32))*$B296+AND(AP$56&lt;'Summary&amp;Assumptions'!$J$31,AP$47&gt;=$FO296,AP$47&lt;=$FP296)*(('Summary&amp;Assumptions'!$H$25*$C296)*(1+'Summary&amp;Assumptions'!$J$29)^(AP$46-1))+AND(AP$56&lt;'Summary&amp;Assumptions'!$J$31,AP$47&gt;=$FQ296,AP$47&lt;=$FR296)*(('Summary&amp;Assumptions'!$H$25*$C296)*(1+'Summary&amp;Assumptions'!$J$29)^(AP$46-1))</f>
        <v>0</v>
      </c>
      <c r="AL296" s="588">
        <f>AND(AQ$55&gt;0,SUM($E296:AK296)&lt;'Summary&amp;Assumptions'!$G$32*$B296,$D296&gt;='Summary&amp;Assumptions'!$D$17,AQ$47&gt;=$D296,AQ$47&lt;=EDATE($D296,'Summary&amp;Assumptions'!$G$32))*$B296+AND(AQ$56&lt;'Summary&amp;Assumptions'!$J$31,AQ$47&gt;=$FO296,AQ$47&lt;=$FP296)*(('Summary&amp;Assumptions'!$H$25*$C296)*(1+'Summary&amp;Assumptions'!$J$29)^(AQ$46-1))+AND(AQ$56&lt;'Summary&amp;Assumptions'!$J$31,AQ$47&gt;=$FQ296,AQ$47&lt;=$FR296)*(('Summary&amp;Assumptions'!$H$25*$C296)*(1+'Summary&amp;Assumptions'!$J$29)^(AQ$46-1))</f>
        <v>0</v>
      </c>
      <c r="AM296" s="588">
        <f>AND(AR$55&gt;0,SUM($E296:AL296)&lt;'Summary&amp;Assumptions'!$G$32*$B296,$D296&gt;='Summary&amp;Assumptions'!$D$17,AR$47&gt;=$D296,AR$47&lt;=EDATE($D296,'Summary&amp;Assumptions'!$G$32))*$B296+AND(AR$56&lt;'Summary&amp;Assumptions'!$J$31,AR$47&gt;=$FO296,AR$47&lt;=$FP296)*(('Summary&amp;Assumptions'!$H$25*$C296)*(1+'Summary&amp;Assumptions'!$J$29)^(AR$46-1))+AND(AR$56&lt;'Summary&amp;Assumptions'!$J$31,AR$47&gt;=$FQ296,AR$47&lt;=$FR296)*(('Summary&amp;Assumptions'!$H$25*$C296)*(1+'Summary&amp;Assumptions'!$J$29)^(AR$46-1))</f>
        <v>0</v>
      </c>
      <c r="AN296" s="588">
        <f>AND(AS$55&gt;0,SUM($E296:AM296)&lt;'Summary&amp;Assumptions'!$G$32*$B296,$D296&gt;='Summary&amp;Assumptions'!$D$17,AS$47&gt;=$D296,AS$47&lt;=EDATE($D296,'Summary&amp;Assumptions'!$G$32))*$B296+AND(AS$56&lt;'Summary&amp;Assumptions'!$J$31,AS$47&gt;=$FO296,AS$47&lt;=$FP296)*(('Summary&amp;Assumptions'!$H$25*$C296)*(1+'Summary&amp;Assumptions'!$J$29)^(AS$46-1))+AND(AS$56&lt;'Summary&amp;Assumptions'!$J$31,AS$47&gt;=$FQ296,AS$47&lt;=$FR296)*(('Summary&amp;Assumptions'!$H$25*$C296)*(1+'Summary&amp;Assumptions'!$J$29)^(AS$46-1))</f>
        <v>0</v>
      </c>
      <c r="AO296" s="588">
        <f>AND(AT$55&gt;0,SUM($E296:AN296)&lt;'Summary&amp;Assumptions'!$G$32*$B296,$D296&gt;='Summary&amp;Assumptions'!$D$17,AT$47&gt;=$D296,AT$47&lt;=EDATE($D296,'Summary&amp;Assumptions'!$G$32))*$B296+AND(AT$56&lt;'Summary&amp;Assumptions'!$J$31,AT$47&gt;=$FO296,AT$47&lt;=$FP296)*(('Summary&amp;Assumptions'!$H$25*$C296)*(1+'Summary&amp;Assumptions'!$J$29)^(AT$46-1))+AND(AT$56&lt;'Summary&amp;Assumptions'!$J$31,AT$47&gt;=$FQ296,AT$47&lt;=$FR296)*(('Summary&amp;Assumptions'!$H$25*$C296)*(1+'Summary&amp;Assumptions'!$J$29)^(AT$46-1))</f>
        <v>0</v>
      </c>
      <c r="AP296" s="588">
        <f>AND(AU$55&gt;0,SUM($E296:AO296)&lt;'Summary&amp;Assumptions'!$G$32*$B296,$D296&gt;='Summary&amp;Assumptions'!$D$17,AU$47&gt;=$D296,AU$47&lt;=EDATE($D296,'Summary&amp;Assumptions'!$G$32))*$B296+AND(AU$56&lt;'Summary&amp;Assumptions'!$J$31,AU$47&gt;=$FO296,AU$47&lt;=$FP296)*(('Summary&amp;Assumptions'!$H$25*$C296)*(1+'Summary&amp;Assumptions'!$J$29)^(AU$46-1))+AND(AU$56&lt;'Summary&amp;Assumptions'!$J$31,AU$47&gt;=$FQ296,AU$47&lt;=$FR296)*(('Summary&amp;Assumptions'!$H$25*$C296)*(1+'Summary&amp;Assumptions'!$J$29)^(AU$46-1))</f>
        <v>0</v>
      </c>
      <c r="AQ296" s="588">
        <f>AND(AV$55&gt;0,SUM($E296:AP296)&lt;'Summary&amp;Assumptions'!$G$32*$B296,$D296&gt;='Summary&amp;Assumptions'!$D$17,AV$47&gt;=$D296,AV$47&lt;=EDATE($D296,'Summary&amp;Assumptions'!$G$32))*$B296+AND(AV$56&lt;'Summary&amp;Assumptions'!$J$31,AV$47&gt;=$FO296,AV$47&lt;=$FP296)*(('Summary&amp;Assumptions'!$H$25*$C296)*(1+'Summary&amp;Assumptions'!$J$29)^(AV$46-1))+AND(AV$56&lt;'Summary&amp;Assumptions'!$J$31,AV$47&gt;=$FQ296,AV$47&lt;=$FR296)*(('Summary&amp;Assumptions'!$H$25*$C296)*(1+'Summary&amp;Assumptions'!$J$29)^(AV$46-1))</f>
        <v>0</v>
      </c>
      <c r="AR296" s="588">
        <f>AND(AW$55&gt;0,SUM($E296:AQ296)&lt;'Summary&amp;Assumptions'!$G$32*$B296,$D296&gt;='Summary&amp;Assumptions'!$D$17,AW$47&gt;=$D296,AW$47&lt;=EDATE($D296,'Summary&amp;Assumptions'!$G$32))*$B296+AND(AW$56&lt;'Summary&amp;Assumptions'!$J$31,AW$47&gt;=$FO296,AW$47&lt;=$FP296)*(('Summary&amp;Assumptions'!$H$25*$C296)*(1+'Summary&amp;Assumptions'!$J$29)^(AW$46-1))+AND(AW$56&lt;'Summary&amp;Assumptions'!$J$31,AW$47&gt;=$FQ296,AW$47&lt;=$FR296)*(('Summary&amp;Assumptions'!$H$25*$C296)*(1+'Summary&amp;Assumptions'!$J$29)^(AW$46-1))</f>
        <v>0</v>
      </c>
      <c r="AS296" s="588">
        <f>AND(AX$55&gt;0,SUM($E296:AR296)&lt;'Summary&amp;Assumptions'!$G$32*$B296,$D296&gt;='Summary&amp;Assumptions'!$D$17,AX$47&gt;=$D296,AX$47&lt;=EDATE($D296,'Summary&amp;Assumptions'!$G$32))*$B296+AND(AX$56&lt;'Summary&amp;Assumptions'!$J$31,AX$47&gt;=$FO296,AX$47&lt;=$FP296)*(('Summary&amp;Assumptions'!$H$25*$C296)*(1+'Summary&amp;Assumptions'!$J$29)^(AX$46-1))+AND(AX$56&lt;'Summary&amp;Assumptions'!$J$31,AX$47&gt;=$FQ296,AX$47&lt;=$FR296)*(('Summary&amp;Assumptions'!$H$25*$C296)*(1+'Summary&amp;Assumptions'!$J$29)^(AX$46-1))</f>
        <v>0</v>
      </c>
      <c r="AT296" s="588">
        <f>AND(AY$55&gt;0,SUM($E296:AS296)&lt;'Summary&amp;Assumptions'!$G$32*$B296,$D296&gt;='Summary&amp;Assumptions'!$D$17,AY$47&gt;=$D296,AY$47&lt;=EDATE($D296,'Summary&amp;Assumptions'!$G$32))*$B296+AND(AY$56&lt;'Summary&amp;Assumptions'!$J$31,AY$47&gt;=$FO296,AY$47&lt;=$FP296)*(('Summary&amp;Assumptions'!$H$25*$C296)*(1+'Summary&amp;Assumptions'!$J$29)^(AY$46-1))+AND(AY$56&lt;'Summary&amp;Assumptions'!$J$31,AY$47&gt;=$FQ296,AY$47&lt;=$FR296)*(('Summary&amp;Assumptions'!$H$25*$C296)*(1+'Summary&amp;Assumptions'!$J$29)^(AY$46-1))</f>
        <v>0</v>
      </c>
      <c r="AU296" s="588">
        <f>AND(AZ$55&gt;0,SUM($E296:AT296)&lt;'Summary&amp;Assumptions'!$G$32*$B296,$D296&gt;='Summary&amp;Assumptions'!$D$17,AZ$47&gt;=$D296,AZ$47&lt;=EDATE($D296,'Summary&amp;Assumptions'!$G$32))*$B296+AND(AZ$56&lt;'Summary&amp;Assumptions'!$J$31,AZ$47&gt;=$FO296,AZ$47&lt;=$FP296)*(('Summary&amp;Assumptions'!$H$25*$C296)*(1+'Summary&amp;Assumptions'!$J$29)^(AZ$46-1))+AND(AZ$56&lt;'Summary&amp;Assumptions'!$J$31,AZ$47&gt;=$FQ296,AZ$47&lt;=$FR296)*(('Summary&amp;Assumptions'!$H$25*$C296)*(1+'Summary&amp;Assumptions'!$J$29)^(AZ$46-1))</f>
        <v>0</v>
      </c>
      <c r="AV296" s="588">
        <f>AND(BA$55&gt;0,SUM($E296:AU296)&lt;'Summary&amp;Assumptions'!$G$32*$B296,$D296&gt;='Summary&amp;Assumptions'!$D$17,BA$47&gt;=$D296,BA$47&lt;=EDATE($D296,'Summary&amp;Assumptions'!$G$32))*$B296+AND(BA$56&lt;'Summary&amp;Assumptions'!$J$31,BA$47&gt;=$FO296,BA$47&lt;=$FP296)*(('Summary&amp;Assumptions'!$H$25*$C296)*(1+'Summary&amp;Assumptions'!$J$29)^(BA$46-1))+AND(BA$56&lt;'Summary&amp;Assumptions'!$J$31,BA$47&gt;=$FQ296,BA$47&lt;=$FR296)*(('Summary&amp;Assumptions'!$H$25*$C296)*(1+'Summary&amp;Assumptions'!$J$29)^(BA$46-1))</f>
        <v>0</v>
      </c>
      <c r="AW296" s="588">
        <f>AND(BB$55&gt;0,SUM($E296:AV296)&lt;'Summary&amp;Assumptions'!$G$32*$B296,$D296&gt;='Summary&amp;Assumptions'!$D$17,BB$47&gt;=$D296,BB$47&lt;=EDATE($D296,'Summary&amp;Assumptions'!$G$32))*$B296+AND(BB$56&lt;'Summary&amp;Assumptions'!$J$31,BB$47&gt;=$FO296,BB$47&lt;=$FP296)*(('Summary&amp;Assumptions'!$H$25*$C296)*(1+'Summary&amp;Assumptions'!$J$29)^(BB$46-1))+AND(BB$56&lt;'Summary&amp;Assumptions'!$J$31,BB$47&gt;=$FQ296,BB$47&lt;=$FR296)*(('Summary&amp;Assumptions'!$H$25*$C296)*(1+'Summary&amp;Assumptions'!$J$29)^(BB$46-1))</f>
        <v>0</v>
      </c>
      <c r="AX296" s="588">
        <f>AND(BC$55&gt;0,SUM($E296:AW296)&lt;'Summary&amp;Assumptions'!$G$32*$B296,$D296&gt;='Summary&amp;Assumptions'!$D$17,BC$47&gt;=$D296,BC$47&lt;=EDATE($D296,'Summary&amp;Assumptions'!$G$32))*$B296+AND(BC$56&lt;'Summary&amp;Assumptions'!$J$31,BC$47&gt;=$FO296,BC$47&lt;=$FP296)*(('Summary&amp;Assumptions'!$H$25*$C296)*(1+'Summary&amp;Assumptions'!$J$29)^(BC$46-1))+AND(BC$56&lt;'Summary&amp;Assumptions'!$J$31,BC$47&gt;=$FQ296,BC$47&lt;=$FR296)*(('Summary&amp;Assumptions'!$H$25*$C296)*(1+'Summary&amp;Assumptions'!$J$29)^(BC$46-1))</f>
        <v>0</v>
      </c>
      <c r="AY296" s="588">
        <f>AND(BD$55&gt;0,SUM($E296:AX296)&lt;'Summary&amp;Assumptions'!$G$32*$B296,$D296&gt;='Summary&amp;Assumptions'!$D$17,BD$47&gt;=$D296,BD$47&lt;=EDATE($D296,'Summary&amp;Assumptions'!$G$32))*$B296+AND(BD$56&lt;'Summary&amp;Assumptions'!$J$31,BD$47&gt;=$FO296,BD$47&lt;=$FP296)*(('Summary&amp;Assumptions'!$H$25*$C296)*(1+'Summary&amp;Assumptions'!$J$29)^(BD$46-1))+AND(BD$56&lt;'Summary&amp;Assumptions'!$J$31,BD$47&gt;=$FQ296,BD$47&lt;=$FR296)*(('Summary&amp;Assumptions'!$H$25*$C296)*(1+'Summary&amp;Assumptions'!$J$29)^(BD$46-1))</f>
        <v>0</v>
      </c>
      <c r="AZ296" s="588">
        <f>AND(BE$55&gt;0,SUM($E296:AY296)&lt;'Summary&amp;Assumptions'!$G$32*$B296,$D296&gt;='Summary&amp;Assumptions'!$D$17,BE$47&gt;=$D296,BE$47&lt;=EDATE($D296,'Summary&amp;Assumptions'!$G$32))*$B296+AND(BE$56&lt;'Summary&amp;Assumptions'!$J$31,BE$47&gt;=$FO296,BE$47&lt;=$FP296)*(('Summary&amp;Assumptions'!$H$25*$C296)*(1+'Summary&amp;Assumptions'!$J$29)^(BE$46-1))+AND(BE$56&lt;'Summary&amp;Assumptions'!$J$31,BE$47&gt;=$FQ296,BE$47&lt;=$FR296)*(('Summary&amp;Assumptions'!$H$25*$C296)*(1+'Summary&amp;Assumptions'!$J$29)^(BE$46-1))</f>
        <v>0</v>
      </c>
      <c r="BA296" s="588">
        <f>AND(BF$55&gt;0,SUM($E296:AZ296)&lt;'Summary&amp;Assumptions'!$G$32*$B296,$D296&gt;='Summary&amp;Assumptions'!$D$17,BF$47&gt;=$D296,BF$47&lt;=EDATE($D296,'Summary&amp;Assumptions'!$G$32))*$B296+AND(BF$56&lt;'Summary&amp;Assumptions'!$J$31,BF$47&gt;=$FO296,BF$47&lt;=$FP296)*(('Summary&amp;Assumptions'!$H$25*$C296)*(1+'Summary&amp;Assumptions'!$J$29)^(BF$46-1))+AND(BF$56&lt;'Summary&amp;Assumptions'!$J$31,BF$47&gt;=$FQ296,BF$47&lt;=$FR296)*(('Summary&amp;Assumptions'!$H$25*$C296)*(1+'Summary&amp;Assumptions'!$J$29)^(BF$46-1))</f>
        <v>0</v>
      </c>
      <c r="BB296" s="588">
        <f>AND(BG$55&gt;0,SUM($E296:BA296)&lt;'Summary&amp;Assumptions'!$G$32*$B296,$D296&gt;='Summary&amp;Assumptions'!$D$17,BG$47&gt;=$D296,BG$47&lt;=EDATE($D296,'Summary&amp;Assumptions'!$G$32))*$B296+AND(BG$56&lt;'Summary&amp;Assumptions'!$J$31,BG$47&gt;=$FO296,BG$47&lt;=$FP296)*(('Summary&amp;Assumptions'!$H$25*$C296)*(1+'Summary&amp;Assumptions'!$J$29)^(BG$46-1))+AND(BG$56&lt;'Summary&amp;Assumptions'!$J$31,BG$47&gt;=$FQ296,BG$47&lt;=$FR296)*(('Summary&amp;Assumptions'!$H$25*$C296)*(1+'Summary&amp;Assumptions'!$J$29)^(BG$46-1))</f>
        <v>0</v>
      </c>
      <c r="BC296" s="588">
        <f>AND(BH$55&gt;0,SUM($E296:BB296)&lt;'Summary&amp;Assumptions'!$G$32*$B296,$D296&gt;='Summary&amp;Assumptions'!$D$17,BH$47&gt;=$D296,BH$47&lt;=EDATE($D296,'Summary&amp;Assumptions'!$G$32))*$B296+AND(BH$56&lt;'Summary&amp;Assumptions'!$J$31,BH$47&gt;=$FO296,BH$47&lt;=$FP296)*(('Summary&amp;Assumptions'!$H$25*$C296)*(1+'Summary&amp;Assumptions'!$J$29)^(BH$46-1))+AND(BH$56&lt;'Summary&amp;Assumptions'!$J$31,BH$47&gt;=$FQ296,BH$47&lt;=$FR296)*(('Summary&amp;Assumptions'!$H$25*$C296)*(1+'Summary&amp;Assumptions'!$J$29)^(BH$46-1))</f>
        <v>0</v>
      </c>
      <c r="BD296" s="588">
        <f>AND(BI$55&gt;0,SUM($E296:BC296)&lt;'Summary&amp;Assumptions'!$G$32*$B296,$D296&gt;='Summary&amp;Assumptions'!$D$17,BI$47&gt;=$D296,BI$47&lt;=EDATE($D296,'Summary&amp;Assumptions'!$G$32))*$B296+AND(BI$56&lt;'Summary&amp;Assumptions'!$J$31,BI$47&gt;=$FO296,BI$47&lt;=$FP296)*(('Summary&amp;Assumptions'!$H$25*$C296)*(1+'Summary&amp;Assumptions'!$J$29)^(BI$46-1))+AND(BI$56&lt;'Summary&amp;Assumptions'!$J$31,BI$47&gt;=$FQ296,BI$47&lt;=$FR296)*(('Summary&amp;Assumptions'!$H$25*$C296)*(1+'Summary&amp;Assumptions'!$J$29)^(BI$46-1))</f>
        <v>0</v>
      </c>
      <c r="BE296" s="588">
        <f>AND(BJ$55&gt;0,SUM($E296:BD296)&lt;'Summary&amp;Assumptions'!$G$32*$B296,$D296&gt;='Summary&amp;Assumptions'!$D$17,BJ$47&gt;=$D296,BJ$47&lt;=EDATE($D296,'Summary&amp;Assumptions'!$G$32))*$B296+AND(BJ$56&lt;'Summary&amp;Assumptions'!$J$31,BJ$47&gt;=$FO296,BJ$47&lt;=$FP296)*(('Summary&amp;Assumptions'!$H$25*$C296)*(1+'Summary&amp;Assumptions'!$J$29)^(BJ$46-1))+AND(BJ$56&lt;'Summary&amp;Assumptions'!$J$31,BJ$47&gt;=$FQ296,BJ$47&lt;=$FR296)*(('Summary&amp;Assumptions'!$H$25*$C296)*(1+'Summary&amp;Assumptions'!$J$29)^(BJ$46-1))</f>
        <v>0</v>
      </c>
      <c r="BF296" s="588">
        <f>AND(BK$55&gt;0,SUM($E296:BE296)&lt;'Summary&amp;Assumptions'!$G$32*$B296,$D296&gt;='Summary&amp;Assumptions'!$D$17,BK$47&gt;=$D296,BK$47&lt;=EDATE($D296,'Summary&amp;Assumptions'!$G$32))*$B296+AND(BK$56&lt;'Summary&amp;Assumptions'!$J$31,BK$47&gt;=$FO296,BK$47&lt;=$FP296)*(('Summary&amp;Assumptions'!$H$25*$C296)*(1+'Summary&amp;Assumptions'!$J$29)^(BK$46-1))+AND(BK$56&lt;'Summary&amp;Assumptions'!$J$31,BK$47&gt;=$FQ296,BK$47&lt;=$FR296)*(('Summary&amp;Assumptions'!$H$25*$C296)*(1+'Summary&amp;Assumptions'!$J$29)^(BK$46-1))</f>
        <v>0</v>
      </c>
      <c r="BG296" s="588">
        <f>AND(BL$55&gt;0,SUM($E296:BF296)&lt;'Summary&amp;Assumptions'!$G$32*$B296,$D296&gt;='Summary&amp;Assumptions'!$D$17,BL$47&gt;=$D296,BL$47&lt;=EDATE($D296,'Summary&amp;Assumptions'!$G$32))*$B296+AND(BL$56&lt;'Summary&amp;Assumptions'!$J$31,BL$47&gt;=$FO296,BL$47&lt;=$FP296)*(('Summary&amp;Assumptions'!$H$25*$C296)*(1+'Summary&amp;Assumptions'!$J$29)^(BL$46-1))+AND(BL$56&lt;'Summary&amp;Assumptions'!$J$31,BL$47&gt;=$FQ296,BL$47&lt;=$FR296)*(('Summary&amp;Assumptions'!$H$25*$C296)*(1+'Summary&amp;Assumptions'!$J$29)^(BL$46-1))</f>
        <v>0</v>
      </c>
      <c r="BH296" s="588">
        <f>AND(BM$55&gt;0,SUM($E296:BG296)&lt;'Summary&amp;Assumptions'!$G$32*$B296,$D296&gt;='Summary&amp;Assumptions'!$D$17,BM$47&gt;=$D296,BM$47&lt;=EDATE($D296,'Summary&amp;Assumptions'!$G$32))*$B296+AND(BM$56&lt;'Summary&amp;Assumptions'!$J$31,BM$47&gt;=$FO296,BM$47&lt;=$FP296)*(('Summary&amp;Assumptions'!$H$25*$C296)*(1+'Summary&amp;Assumptions'!$J$29)^(BM$46-1))+AND(BM$56&lt;'Summary&amp;Assumptions'!$J$31,BM$47&gt;=$FQ296,BM$47&lt;=$FR296)*(('Summary&amp;Assumptions'!$H$25*$C296)*(1+'Summary&amp;Assumptions'!$J$29)^(BM$46-1))</f>
        <v>0</v>
      </c>
      <c r="BI296" s="588">
        <f>AND(BN$55&gt;0,SUM($E296:BH296)&lt;'Summary&amp;Assumptions'!$G$32*$B296,$D296&gt;='Summary&amp;Assumptions'!$D$17,BN$47&gt;=$D296,BN$47&lt;=EDATE($D296,'Summary&amp;Assumptions'!$G$32))*$B296+AND(BN$56&lt;'Summary&amp;Assumptions'!$J$31,BN$47&gt;=$FO296,BN$47&lt;=$FP296)*(('Summary&amp;Assumptions'!$H$25*$C296)*(1+'Summary&amp;Assumptions'!$J$29)^(BN$46-1))+AND(BN$56&lt;'Summary&amp;Assumptions'!$J$31,BN$47&gt;=$FQ296,BN$47&lt;=$FR296)*(('Summary&amp;Assumptions'!$H$25*$C296)*(1+'Summary&amp;Assumptions'!$J$29)^(BN$46-1))</f>
        <v>0</v>
      </c>
      <c r="BJ296" s="588">
        <f>AND(BO$55&gt;0,SUM($E296:BI296)&lt;'Summary&amp;Assumptions'!$G$32*$B296,$D296&gt;='Summary&amp;Assumptions'!$D$17,BO$47&gt;=$D296,BO$47&lt;=EDATE($D296,'Summary&amp;Assumptions'!$G$32))*$B296+AND(BO$56&lt;'Summary&amp;Assumptions'!$J$31,BO$47&gt;=$FO296,BO$47&lt;=$FP296)*(('Summary&amp;Assumptions'!$H$25*$C296)*(1+'Summary&amp;Assumptions'!$J$29)^(BO$46-1))+AND(BO$56&lt;'Summary&amp;Assumptions'!$J$31,BO$47&gt;=$FQ296,BO$47&lt;=$FR296)*(('Summary&amp;Assumptions'!$H$25*$C296)*(1+'Summary&amp;Assumptions'!$J$29)^(BO$46-1))</f>
        <v>0</v>
      </c>
      <c r="BK296" s="588">
        <f>AND(BP$55&gt;0,SUM($E296:BJ296)&lt;'Summary&amp;Assumptions'!$G$32*$B296,$D296&gt;='Summary&amp;Assumptions'!$D$17,BP$47&gt;=$D296,BP$47&lt;=EDATE($D296,'Summary&amp;Assumptions'!$G$32))*$B296+AND(BP$56&lt;'Summary&amp;Assumptions'!$J$31,BP$47&gt;=$FO296,BP$47&lt;=$FP296)*(('Summary&amp;Assumptions'!$H$25*$C296)*(1+'Summary&amp;Assumptions'!$J$29)^(BP$46-1))+AND(BP$56&lt;'Summary&amp;Assumptions'!$J$31,BP$47&gt;=$FQ296,BP$47&lt;=$FR296)*(('Summary&amp;Assumptions'!$H$25*$C296)*(1+'Summary&amp;Assumptions'!$J$29)^(BP$46-1))</f>
        <v>0</v>
      </c>
      <c r="BL296" s="588">
        <f>AND(BQ$55&gt;0,SUM($E296:BK296)&lt;'Summary&amp;Assumptions'!$G$32*$B296,$D296&gt;='Summary&amp;Assumptions'!$D$17,BQ$47&gt;=$D296,BQ$47&lt;=EDATE($D296,'Summary&amp;Assumptions'!$G$32))*$B296+AND(BQ$56&lt;'Summary&amp;Assumptions'!$J$31,BQ$47&gt;=$FO296,BQ$47&lt;=$FP296)*(('Summary&amp;Assumptions'!$H$25*$C296)*(1+'Summary&amp;Assumptions'!$J$29)^(BQ$46-1))+AND(BQ$56&lt;'Summary&amp;Assumptions'!$J$31,BQ$47&gt;=$FQ296,BQ$47&lt;=$FR296)*(('Summary&amp;Assumptions'!$H$25*$C296)*(1+'Summary&amp;Assumptions'!$J$29)^(BQ$46-1))</f>
        <v>0</v>
      </c>
      <c r="BM296" s="588">
        <f>AND(BR$55&gt;0,SUM($E296:BL296)&lt;'Summary&amp;Assumptions'!$G$32*$B296,$D296&gt;='Summary&amp;Assumptions'!$D$17,BR$47&gt;=$D296,BR$47&lt;=EDATE($D296,'Summary&amp;Assumptions'!$G$32))*$B296+AND(BR$56&lt;'Summary&amp;Assumptions'!$J$31,BR$47&gt;=$FO296,BR$47&lt;=$FP296)*(('Summary&amp;Assumptions'!$H$25*$C296)*(1+'Summary&amp;Assumptions'!$J$29)^(BR$46-1))+AND(BR$56&lt;'Summary&amp;Assumptions'!$J$31,BR$47&gt;=$FQ296,BR$47&lt;=$FR296)*(('Summary&amp;Assumptions'!$H$25*$C296)*(1+'Summary&amp;Assumptions'!$J$29)^(BR$46-1))</f>
        <v>0</v>
      </c>
      <c r="BN296" s="588">
        <f>AND(BS$55&gt;0,SUM($E296:BM296)&lt;'Summary&amp;Assumptions'!$G$32*$B296,$D296&gt;='Summary&amp;Assumptions'!$D$17,BS$47&gt;=$D296,BS$47&lt;=EDATE($D296,'Summary&amp;Assumptions'!$G$32))*$B296+AND(BS$56&lt;'Summary&amp;Assumptions'!$J$31,BS$47&gt;=$FO296,BS$47&lt;=$FP296)*(('Summary&amp;Assumptions'!$H$25*$C296)*(1+'Summary&amp;Assumptions'!$J$29)^(BS$46-1))+AND(BS$56&lt;'Summary&amp;Assumptions'!$J$31,BS$47&gt;=$FQ296,BS$47&lt;=$FR296)*(('Summary&amp;Assumptions'!$H$25*$C296)*(1+'Summary&amp;Assumptions'!$J$29)^(BS$46-1))</f>
        <v>0</v>
      </c>
      <c r="BO296" s="588">
        <f>AND(BT$55&gt;0,SUM($E296:BN296)&lt;'Summary&amp;Assumptions'!$G$32*$B296,$D296&gt;='Summary&amp;Assumptions'!$D$17,BT$47&gt;=$D296,BT$47&lt;=EDATE($D296,'Summary&amp;Assumptions'!$G$32))*$B296+AND(BT$56&lt;'Summary&amp;Assumptions'!$J$31,BT$47&gt;=$FO296,BT$47&lt;=$FP296)*(('Summary&amp;Assumptions'!$H$25*$C296)*(1+'Summary&amp;Assumptions'!$J$29)^(BT$46-1))+AND(BT$56&lt;'Summary&amp;Assumptions'!$J$31,BT$47&gt;=$FQ296,BT$47&lt;=$FR296)*(('Summary&amp;Assumptions'!$H$25*$C296)*(1+'Summary&amp;Assumptions'!$J$29)^(BT$46-1))</f>
        <v>0</v>
      </c>
      <c r="BP296" s="588">
        <f>AND(BU$55&gt;0,SUM($E296:BO296)&lt;'Summary&amp;Assumptions'!$G$32*$B296,$D296&gt;='Summary&amp;Assumptions'!$D$17,BU$47&gt;=$D296,BU$47&lt;=EDATE($D296,'Summary&amp;Assumptions'!$G$32))*$B296+AND(BU$56&lt;'Summary&amp;Assumptions'!$J$31,BU$47&gt;=$FO296,BU$47&lt;=$FP296)*(('Summary&amp;Assumptions'!$H$25*$C296)*(1+'Summary&amp;Assumptions'!$J$29)^(BU$46-1))+AND(BU$56&lt;'Summary&amp;Assumptions'!$J$31,BU$47&gt;=$FQ296,BU$47&lt;=$FR296)*(('Summary&amp;Assumptions'!$H$25*$C296)*(1+'Summary&amp;Assumptions'!$J$29)^(BU$46-1))</f>
        <v>0</v>
      </c>
      <c r="BQ296" s="588">
        <f>AND(BV$55&gt;0,SUM($E296:BP296)&lt;'Summary&amp;Assumptions'!$G$32*$B296,$D296&gt;='Summary&amp;Assumptions'!$D$17,BV$47&gt;=$D296,BV$47&lt;=EDATE($D296,'Summary&amp;Assumptions'!$G$32))*$B296+AND(BV$56&lt;'Summary&amp;Assumptions'!$J$31,BV$47&gt;=$FO296,BV$47&lt;=$FP296)*(('Summary&amp;Assumptions'!$H$25*$C296)*(1+'Summary&amp;Assumptions'!$J$29)^(BV$46-1))+AND(BV$56&lt;'Summary&amp;Assumptions'!$J$31,BV$47&gt;=$FQ296,BV$47&lt;=$FR296)*(('Summary&amp;Assumptions'!$H$25*$C296)*(1+'Summary&amp;Assumptions'!$J$29)^(BV$46-1))</f>
        <v>0</v>
      </c>
      <c r="BR296" s="588">
        <f>AND(BW$55&gt;0,SUM($E296:BQ296)&lt;'Summary&amp;Assumptions'!$G$32*$B296,$D296&gt;='Summary&amp;Assumptions'!$D$17,BW$47&gt;=$D296,BW$47&lt;=EDATE($D296,'Summary&amp;Assumptions'!$G$32))*$B296+AND(BW$56&lt;'Summary&amp;Assumptions'!$J$31,BW$47&gt;=$FO296,BW$47&lt;=$FP296)*(('Summary&amp;Assumptions'!$H$25*$C296)*(1+'Summary&amp;Assumptions'!$J$29)^(BW$46-1))+AND(BW$56&lt;'Summary&amp;Assumptions'!$J$31,BW$47&gt;=$FQ296,BW$47&lt;=$FR296)*(('Summary&amp;Assumptions'!$H$25*$C296)*(1+'Summary&amp;Assumptions'!$J$29)^(BW$46-1))</f>
        <v>0</v>
      </c>
      <c r="BS296" s="588">
        <f>AND(BX$55&gt;0,SUM($E296:BR296)&lt;'Summary&amp;Assumptions'!$G$32*$B296,$D296&gt;='Summary&amp;Assumptions'!$D$17,BX$47&gt;=$D296,BX$47&lt;=EDATE($D296,'Summary&amp;Assumptions'!$G$32))*$B296+AND(BX$56&lt;'Summary&amp;Assumptions'!$J$31,BX$47&gt;=$FO296,BX$47&lt;=$FP296)*(('Summary&amp;Assumptions'!$H$25*$C296)*(1+'Summary&amp;Assumptions'!$J$29)^(BX$46-1))+AND(BX$56&lt;'Summary&amp;Assumptions'!$J$31,BX$47&gt;=$FQ296,BX$47&lt;=$FR296)*(('Summary&amp;Assumptions'!$H$25*$C296)*(1+'Summary&amp;Assumptions'!$J$29)^(BX$46-1))</f>
        <v>0</v>
      </c>
      <c r="BT296" s="588">
        <f>AND(BY$55&gt;0,SUM($E296:BS296)&lt;'Summary&amp;Assumptions'!$G$32*$B296,$D296&gt;='Summary&amp;Assumptions'!$D$17,BY$47&gt;=$D296,BY$47&lt;=EDATE($D296,'Summary&amp;Assumptions'!$G$32))*$B296+AND(BY$56&lt;'Summary&amp;Assumptions'!$J$31,BY$47&gt;=$FO296,BY$47&lt;=$FP296)*(('Summary&amp;Assumptions'!$H$25*$C296)*(1+'Summary&amp;Assumptions'!$J$29)^(BY$46-1))+AND(BY$56&lt;'Summary&amp;Assumptions'!$J$31,BY$47&gt;=$FQ296,BY$47&lt;=$FR296)*(('Summary&amp;Assumptions'!$H$25*$C296)*(1+'Summary&amp;Assumptions'!$J$29)^(BY$46-1))</f>
        <v>0</v>
      </c>
      <c r="BU296" s="588">
        <f>AND(BZ$55&gt;0,SUM($E296:BT296)&lt;'Summary&amp;Assumptions'!$G$32*$B296,$D296&gt;='Summary&amp;Assumptions'!$D$17,BZ$47&gt;=$D296,BZ$47&lt;=EDATE($D296,'Summary&amp;Assumptions'!$G$32))*$B296+AND(BZ$56&lt;'Summary&amp;Assumptions'!$J$31,BZ$47&gt;=$FO296,BZ$47&lt;=$FP296)*(('Summary&amp;Assumptions'!$H$25*$C296)*(1+'Summary&amp;Assumptions'!$J$29)^(BZ$46-1))+AND(BZ$56&lt;'Summary&amp;Assumptions'!$J$31,BZ$47&gt;=$FQ296,BZ$47&lt;=$FR296)*(('Summary&amp;Assumptions'!$H$25*$C296)*(1+'Summary&amp;Assumptions'!$J$29)^(BZ$46-1))</f>
        <v>0</v>
      </c>
      <c r="BV296" s="588">
        <f>AND(CA$55&gt;0,SUM($E296:BU296)&lt;'Summary&amp;Assumptions'!$G$32*$B296,$D296&gt;='Summary&amp;Assumptions'!$D$17,CA$47&gt;=$D296,CA$47&lt;=EDATE($D296,'Summary&amp;Assumptions'!$G$32))*$B296+AND(CA$56&lt;'Summary&amp;Assumptions'!$J$31,CA$47&gt;=$FO296,CA$47&lt;=$FP296)*(('Summary&amp;Assumptions'!$H$25*$C296)*(1+'Summary&amp;Assumptions'!$J$29)^(CA$46-1))+AND(CA$56&lt;'Summary&amp;Assumptions'!$J$31,CA$47&gt;=$FQ296,CA$47&lt;=$FR296)*(('Summary&amp;Assumptions'!$H$25*$C296)*(1+'Summary&amp;Assumptions'!$J$29)^(CA$46-1))</f>
        <v>0</v>
      </c>
      <c r="BW296" s="588">
        <f>AND(CB$55&gt;0,SUM($E296:BV296)&lt;'Summary&amp;Assumptions'!$G$32*$B296,$D296&gt;='Summary&amp;Assumptions'!$D$17,CB$47&gt;=$D296,CB$47&lt;=EDATE($D296,'Summary&amp;Assumptions'!$G$32))*$B296+AND(CB$56&lt;'Summary&amp;Assumptions'!$J$31,CB$47&gt;=$FO296,CB$47&lt;=$FP296)*(('Summary&amp;Assumptions'!$H$25*$C296)*(1+'Summary&amp;Assumptions'!$J$29)^(CB$46-1))+AND(CB$56&lt;'Summary&amp;Assumptions'!$J$31,CB$47&gt;=$FQ296,CB$47&lt;=$FR296)*(('Summary&amp;Assumptions'!$H$25*$C296)*(1+'Summary&amp;Assumptions'!$J$29)^(CB$46-1))</f>
        <v>0</v>
      </c>
      <c r="BX296" s="588">
        <f>AND(CC$55&gt;0,SUM($E296:BW296)&lt;'Summary&amp;Assumptions'!$G$32*$B296,$D296&gt;='Summary&amp;Assumptions'!$D$17,CC$47&gt;=$D296,CC$47&lt;=EDATE($D296,'Summary&amp;Assumptions'!$G$32))*$B296+AND(CC$56&lt;'Summary&amp;Assumptions'!$J$31,CC$47&gt;=$FO296,CC$47&lt;=$FP296)*(('Summary&amp;Assumptions'!$H$25*$C296)*(1+'Summary&amp;Assumptions'!$J$29)^(CC$46-1))+AND(CC$56&lt;'Summary&amp;Assumptions'!$J$31,CC$47&gt;=$FQ296,CC$47&lt;=$FR296)*(('Summary&amp;Assumptions'!$H$25*$C296)*(1+'Summary&amp;Assumptions'!$J$29)^(CC$46-1))</f>
        <v>0</v>
      </c>
      <c r="BY296" s="588">
        <f>AND(CD$55&gt;0,SUM($E296:BX296)&lt;'Summary&amp;Assumptions'!$G$32*$B296,$D296&gt;='Summary&amp;Assumptions'!$D$17,CD$47&gt;=$D296,CD$47&lt;=EDATE($D296,'Summary&amp;Assumptions'!$G$32))*$B296+AND(CD$56&lt;'Summary&amp;Assumptions'!$J$31,CD$47&gt;=$FO296,CD$47&lt;=$FP296)*(('Summary&amp;Assumptions'!$H$25*$C296)*(1+'Summary&amp;Assumptions'!$J$29)^(CD$46-1))+AND(CD$56&lt;'Summary&amp;Assumptions'!$J$31,CD$47&gt;=$FQ296,CD$47&lt;=$FR296)*(('Summary&amp;Assumptions'!$H$25*$C296)*(1+'Summary&amp;Assumptions'!$J$29)^(CD$46-1))</f>
        <v>0</v>
      </c>
      <c r="BZ296" s="588">
        <f>AND(CE$55&gt;0,SUM($E296:BY296)&lt;'Summary&amp;Assumptions'!$G$32*$B296,$D296&gt;='Summary&amp;Assumptions'!$D$17,CE$47&gt;=$D296,CE$47&lt;=EDATE($D296,'Summary&amp;Assumptions'!$G$32))*$B296+AND(CE$56&lt;'Summary&amp;Assumptions'!$J$31,CE$47&gt;=$FO296,CE$47&lt;=$FP296)*(('Summary&amp;Assumptions'!$H$25*$C296)*(1+'Summary&amp;Assumptions'!$J$29)^(CE$46-1))+AND(CE$56&lt;'Summary&amp;Assumptions'!$J$31,CE$47&gt;=$FQ296,CE$47&lt;=$FR296)*(('Summary&amp;Assumptions'!$H$25*$C296)*(1+'Summary&amp;Assumptions'!$J$29)^(CE$46-1))</f>
        <v>0</v>
      </c>
      <c r="CA296" s="588">
        <f>AND(CF$55&gt;0,SUM($E296:BZ296)&lt;'Summary&amp;Assumptions'!$G$32*$B296,$D296&gt;='Summary&amp;Assumptions'!$D$17,CF$47&gt;=$D296,CF$47&lt;=EDATE($D296,'Summary&amp;Assumptions'!$G$32))*$B296+AND(CF$56&lt;'Summary&amp;Assumptions'!$J$31,CF$47&gt;=$FO296,CF$47&lt;=$FP296)*(('Summary&amp;Assumptions'!$H$25*$C296)*(1+'Summary&amp;Assumptions'!$J$29)^(CF$46-1))+AND(CF$56&lt;'Summary&amp;Assumptions'!$J$31,CF$47&gt;=$FQ296,CF$47&lt;=$FR296)*(('Summary&amp;Assumptions'!$H$25*$C296)*(1+'Summary&amp;Assumptions'!$J$29)^(CF$46-1))</f>
        <v>0</v>
      </c>
      <c r="CB296" s="588">
        <f>AND(CG$55&gt;0,SUM($E296:CA296)&lt;'Summary&amp;Assumptions'!$G$32*$B296,$D296&gt;='Summary&amp;Assumptions'!$D$17,CG$47&gt;=$D296,CG$47&lt;=EDATE($D296,'Summary&amp;Assumptions'!$G$32))*$B296+AND(CG$56&lt;'Summary&amp;Assumptions'!$J$31,CG$47&gt;=$FO296,CG$47&lt;=$FP296)*(('Summary&amp;Assumptions'!$H$25*$C296)*(1+'Summary&amp;Assumptions'!$J$29)^(CG$46-1))+AND(CG$56&lt;'Summary&amp;Assumptions'!$J$31,CG$47&gt;=$FQ296,CG$47&lt;=$FR296)*(('Summary&amp;Assumptions'!$H$25*$C296)*(1+'Summary&amp;Assumptions'!$J$29)^(CG$46-1))</f>
        <v>0</v>
      </c>
      <c r="CC296" s="588">
        <f>AND(CH$55&gt;0,SUM($E296:CB296)&lt;'Summary&amp;Assumptions'!$G$32*$B296,$D296&gt;='Summary&amp;Assumptions'!$D$17,CH$47&gt;=$D296,CH$47&lt;=EDATE($D296,'Summary&amp;Assumptions'!$G$32))*$B296+AND(CH$56&lt;'Summary&amp;Assumptions'!$J$31,CH$47&gt;=$FO296,CH$47&lt;=$FP296)*(('Summary&amp;Assumptions'!$H$25*$C296)*(1+'Summary&amp;Assumptions'!$J$29)^(CH$46-1))+AND(CH$56&lt;'Summary&amp;Assumptions'!$J$31,CH$47&gt;=$FQ296,CH$47&lt;=$FR296)*(('Summary&amp;Assumptions'!$H$25*$C296)*(1+'Summary&amp;Assumptions'!$J$29)^(CH$46-1))</f>
        <v>0</v>
      </c>
      <c r="CD296" s="588">
        <f>AND(CI$55&gt;0,SUM($E296:CC296)&lt;'Summary&amp;Assumptions'!$G$32*$B296,$D296&gt;='Summary&amp;Assumptions'!$D$17,CI$47&gt;=$D296,CI$47&lt;=EDATE($D296,'Summary&amp;Assumptions'!$G$32))*$B296+AND(CI$56&lt;'Summary&amp;Assumptions'!$J$31,CI$47&gt;=$FO296,CI$47&lt;=$FP296)*(('Summary&amp;Assumptions'!$H$25*$C296)*(1+'Summary&amp;Assumptions'!$J$29)^(CI$46-1))+AND(CI$56&lt;'Summary&amp;Assumptions'!$J$31,CI$47&gt;=$FQ296,CI$47&lt;=$FR296)*(('Summary&amp;Assumptions'!$H$25*$C296)*(1+'Summary&amp;Assumptions'!$J$29)^(CI$46-1))</f>
        <v>0</v>
      </c>
      <c r="CE296" s="588">
        <f>AND(CJ$55&gt;0,SUM($E296:CD296)&lt;'Summary&amp;Assumptions'!$G$32*$B296,$D296&gt;='Summary&amp;Assumptions'!$D$17,CJ$47&gt;=$D296,CJ$47&lt;=EDATE($D296,'Summary&amp;Assumptions'!$G$32))*$B296+AND(CJ$56&lt;'Summary&amp;Assumptions'!$J$31,CJ$47&gt;=$FO296,CJ$47&lt;=$FP296)*(('Summary&amp;Assumptions'!$H$25*$C296)*(1+'Summary&amp;Assumptions'!$J$29)^(CJ$46-1))+AND(CJ$56&lt;'Summary&amp;Assumptions'!$J$31,CJ$47&gt;=$FQ296,CJ$47&lt;=$FR296)*(('Summary&amp;Assumptions'!$H$25*$C296)*(1+'Summary&amp;Assumptions'!$J$29)^(CJ$46-1))</f>
        <v>0</v>
      </c>
      <c r="CF296" s="588">
        <f>AND(CK$55&gt;0,SUM($E296:CE296)&lt;'Summary&amp;Assumptions'!$G$32*$B296,$D296&gt;='Summary&amp;Assumptions'!$D$17,CK$47&gt;=$D296,CK$47&lt;=EDATE($D296,'Summary&amp;Assumptions'!$G$32))*$B296+AND(CK$56&lt;'Summary&amp;Assumptions'!$J$31,CK$47&gt;=$FO296,CK$47&lt;=$FP296)*(('Summary&amp;Assumptions'!$H$25*$C296)*(1+'Summary&amp;Assumptions'!$J$29)^(CK$46-1))+AND(CK$56&lt;'Summary&amp;Assumptions'!$J$31,CK$47&gt;=$FQ296,CK$47&lt;=$FR296)*(('Summary&amp;Assumptions'!$H$25*$C296)*(1+'Summary&amp;Assumptions'!$J$29)^(CK$46-1))</f>
        <v>0</v>
      </c>
      <c r="CG296" s="588">
        <f>AND(CL$55&gt;0,SUM($E296:CF296)&lt;'Summary&amp;Assumptions'!$G$32*$B296,$D296&gt;='Summary&amp;Assumptions'!$D$17,CL$47&gt;=$D296,CL$47&lt;=EDATE($D296,'Summary&amp;Assumptions'!$G$32))*$B296+AND(CL$56&lt;'Summary&amp;Assumptions'!$J$31,CL$47&gt;=$FO296,CL$47&lt;=$FP296)*(('Summary&amp;Assumptions'!$H$25*$C296)*(1+'Summary&amp;Assumptions'!$J$29)^(CL$46-1))+AND(CL$56&lt;'Summary&amp;Assumptions'!$J$31,CL$47&gt;=$FQ296,CL$47&lt;=$FR296)*(('Summary&amp;Assumptions'!$H$25*$C296)*(1+'Summary&amp;Assumptions'!$J$29)^(CL$46-1))</f>
        <v>0</v>
      </c>
      <c r="CH296" s="588">
        <f>AND(CM$55&gt;0,SUM($E296:CG296)&lt;'Summary&amp;Assumptions'!$G$32*$B296,$D296&gt;='Summary&amp;Assumptions'!$D$17,CM$47&gt;=$D296,CM$47&lt;=EDATE($D296,'Summary&amp;Assumptions'!$G$32))*$B296+AND(CM$56&lt;'Summary&amp;Assumptions'!$J$31,CM$47&gt;=$FO296,CM$47&lt;=$FP296)*(('Summary&amp;Assumptions'!$H$25*$C296)*(1+'Summary&amp;Assumptions'!$J$29)^(CM$46-1))+AND(CM$56&lt;'Summary&amp;Assumptions'!$J$31,CM$47&gt;=$FQ296,CM$47&lt;=$FR296)*(('Summary&amp;Assumptions'!$H$25*$C296)*(1+'Summary&amp;Assumptions'!$J$29)^(CM$46-1))</f>
        <v>0</v>
      </c>
      <c r="CI296" s="588">
        <f>AND(CN$55&gt;0,SUM($E296:CH296)&lt;'Summary&amp;Assumptions'!$G$32*$B296,$D296&gt;='Summary&amp;Assumptions'!$D$17,CN$47&gt;=$D296,CN$47&lt;=EDATE($D296,'Summary&amp;Assumptions'!$G$32))*$B296+AND(CN$56&lt;'Summary&amp;Assumptions'!$J$31,CN$47&gt;=$FO296,CN$47&lt;=$FP296)*(('Summary&amp;Assumptions'!$H$25*$C296)*(1+'Summary&amp;Assumptions'!$J$29)^(CN$46-1))+AND(CN$56&lt;'Summary&amp;Assumptions'!$J$31,CN$47&gt;=$FQ296,CN$47&lt;=$FR296)*(('Summary&amp;Assumptions'!$H$25*$C296)*(1+'Summary&amp;Assumptions'!$J$29)^(CN$46-1))</f>
        <v>0</v>
      </c>
      <c r="CJ296" s="588">
        <f>AND(CO$55&gt;0,SUM($E296:CI296)&lt;'Summary&amp;Assumptions'!$G$32*$B296,$D296&gt;='Summary&amp;Assumptions'!$D$17,CO$47&gt;=$D296,CO$47&lt;=EDATE($D296,'Summary&amp;Assumptions'!$G$32))*$B296+AND(CO$56&lt;'Summary&amp;Assumptions'!$J$31,CO$47&gt;=$FO296,CO$47&lt;=$FP296)*(('Summary&amp;Assumptions'!$H$25*$C296)*(1+'Summary&amp;Assumptions'!$J$29)^(CO$46-1))+AND(CO$56&lt;'Summary&amp;Assumptions'!$J$31,CO$47&gt;=$FQ296,CO$47&lt;=$FR296)*(('Summary&amp;Assumptions'!$H$25*$C296)*(1+'Summary&amp;Assumptions'!$J$29)^(CO$46-1))</f>
        <v>0</v>
      </c>
      <c r="CK296" s="588">
        <f>AND(CP$55&gt;0,SUM($E296:CJ296)&lt;'Summary&amp;Assumptions'!$G$32*$B296,$D296&gt;='Summary&amp;Assumptions'!$D$17,CP$47&gt;=$D296,CP$47&lt;=EDATE($D296,'Summary&amp;Assumptions'!$G$32))*$B296+AND(CP$56&lt;'Summary&amp;Assumptions'!$J$31,CP$47&gt;=$FO296,CP$47&lt;=$FP296)*(('Summary&amp;Assumptions'!$H$25*$C296)*(1+'Summary&amp;Assumptions'!$J$29)^(CP$46-1))+AND(CP$56&lt;'Summary&amp;Assumptions'!$J$31,CP$47&gt;=$FQ296,CP$47&lt;=$FR296)*(('Summary&amp;Assumptions'!$H$25*$C296)*(1+'Summary&amp;Assumptions'!$J$29)^(CP$46-1))</f>
        <v>0</v>
      </c>
      <c r="CL296" s="588">
        <f>AND(CQ$55&gt;0,SUM($E296:CK296)&lt;'Summary&amp;Assumptions'!$G$32*$B296,$D296&gt;='Summary&amp;Assumptions'!$D$17,CQ$47&gt;=$D296,CQ$47&lt;=EDATE($D296,'Summary&amp;Assumptions'!$G$32))*$B296+AND(CQ$56&lt;'Summary&amp;Assumptions'!$J$31,CQ$47&gt;=$FO296,CQ$47&lt;=$FP296)*(('Summary&amp;Assumptions'!$H$25*$C296)*(1+'Summary&amp;Assumptions'!$J$29)^(CQ$46-1))+AND(CQ$56&lt;'Summary&amp;Assumptions'!$J$31,CQ$47&gt;=$FQ296,CQ$47&lt;=$FR296)*(('Summary&amp;Assumptions'!$H$25*$C296)*(1+'Summary&amp;Assumptions'!$J$29)^(CQ$46-1))</f>
        <v>0</v>
      </c>
      <c r="CM296" s="588">
        <f>AND(CR$55&gt;0,SUM($E296:CL296)&lt;'Summary&amp;Assumptions'!$G$32*$B296,$D296&gt;='Summary&amp;Assumptions'!$D$17,CR$47&gt;=$D296,CR$47&lt;=EDATE($D296,'Summary&amp;Assumptions'!$G$32))*$B296+AND(CR$56&lt;'Summary&amp;Assumptions'!$J$31,CR$47&gt;=$FO296,CR$47&lt;=$FP296)*(('Summary&amp;Assumptions'!$H$25*$C296)*(1+'Summary&amp;Assumptions'!$J$29)^(CR$46-1))+AND(CR$56&lt;'Summary&amp;Assumptions'!$J$31,CR$47&gt;=$FQ296,CR$47&lt;=$FR296)*(('Summary&amp;Assumptions'!$H$25*$C296)*(1+'Summary&amp;Assumptions'!$J$29)^(CR$46-1))</f>
        <v>0</v>
      </c>
      <c r="CN296" s="588">
        <f>AND(CS$55&gt;0,SUM($E296:CM296)&lt;'Summary&amp;Assumptions'!$G$32*$B296,$D296&gt;='Summary&amp;Assumptions'!$D$17,CS$47&gt;=$D296,CS$47&lt;=EDATE($D296,'Summary&amp;Assumptions'!$G$32))*$B296+AND(CS$56&lt;'Summary&amp;Assumptions'!$J$31,CS$47&gt;=$FO296,CS$47&lt;=$FP296)*(('Summary&amp;Assumptions'!$H$25*$C296)*(1+'Summary&amp;Assumptions'!$J$29)^(CS$46-1))+AND(CS$56&lt;'Summary&amp;Assumptions'!$J$31,CS$47&gt;=$FQ296,CS$47&lt;=$FR296)*(('Summary&amp;Assumptions'!$H$25*$C296)*(1+'Summary&amp;Assumptions'!$J$29)^(CS$46-1))</f>
        <v>0</v>
      </c>
      <c r="CO296" s="588">
        <f>AND(CT$55&gt;0,SUM($E296:CN296)&lt;'Summary&amp;Assumptions'!$G$32*$B296,$D296&gt;='Summary&amp;Assumptions'!$D$17,CT$47&gt;=$D296,CT$47&lt;=EDATE($D296,'Summary&amp;Assumptions'!$G$32))*$B296+AND(CT$56&lt;'Summary&amp;Assumptions'!$J$31,CT$47&gt;=$FO296,CT$47&lt;=$FP296)*(('Summary&amp;Assumptions'!$H$25*$C296)*(1+'Summary&amp;Assumptions'!$J$29)^(CT$46-1))+AND(CT$56&lt;'Summary&amp;Assumptions'!$J$31,CT$47&gt;=$FQ296,CT$47&lt;=$FR296)*(('Summary&amp;Assumptions'!$H$25*$C296)*(1+'Summary&amp;Assumptions'!$J$29)^(CT$46-1))</f>
        <v>0</v>
      </c>
      <c r="CP296" s="588">
        <f>AND(CU$55&gt;0,SUM($E296:CO296)&lt;'Summary&amp;Assumptions'!$G$32*$B296,$D296&gt;='Summary&amp;Assumptions'!$D$17,CU$47&gt;=$D296,CU$47&lt;=EDATE($D296,'Summary&amp;Assumptions'!$G$32))*$B296+AND(CU$56&lt;'Summary&amp;Assumptions'!$J$31,CU$47&gt;=$FO296,CU$47&lt;=$FP296)*(('Summary&amp;Assumptions'!$H$25*$C296)*(1+'Summary&amp;Assumptions'!$J$29)^(CU$46-1))+AND(CU$56&lt;'Summary&amp;Assumptions'!$J$31,CU$47&gt;=$FQ296,CU$47&lt;=$FR296)*(('Summary&amp;Assumptions'!$H$25*$C296)*(1+'Summary&amp;Assumptions'!$J$29)^(CU$46-1))</f>
        <v>0</v>
      </c>
      <c r="CQ296" s="588">
        <f>AND(CV$55&gt;0,SUM($E296:CP296)&lt;'Summary&amp;Assumptions'!$G$32*$B296,$D296&gt;='Summary&amp;Assumptions'!$D$17,CV$47&gt;=$D296,CV$47&lt;=EDATE($D296,'Summary&amp;Assumptions'!$G$32))*$B296+AND(CV$56&lt;'Summary&amp;Assumptions'!$J$31,CV$47&gt;=$FO296,CV$47&lt;=$FP296)*(('Summary&amp;Assumptions'!$H$25*$C296)*(1+'Summary&amp;Assumptions'!$J$29)^(CV$46-1))+AND(CV$56&lt;'Summary&amp;Assumptions'!$J$31,CV$47&gt;=$FQ296,CV$47&lt;=$FR296)*(('Summary&amp;Assumptions'!$H$25*$C296)*(1+'Summary&amp;Assumptions'!$J$29)^(CV$46-1))</f>
        <v>0</v>
      </c>
      <c r="CR296" s="588">
        <f>AND(CW$55&gt;0,SUM($E296:CQ296)&lt;'Summary&amp;Assumptions'!$G$32*$B296,$D296&gt;='Summary&amp;Assumptions'!$D$17,CW$47&gt;=$D296,CW$47&lt;=EDATE($D296,'Summary&amp;Assumptions'!$G$32))*$B296+AND(CW$56&lt;'Summary&amp;Assumptions'!$J$31,CW$47&gt;=$FO296,CW$47&lt;=$FP296)*(('Summary&amp;Assumptions'!$H$25*$C296)*(1+'Summary&amp;Assumptions'!$J$29)^(CW$46-1))+AND(CW$56&lt;'Summary&amp;Assumptions'!$J$31,CW$47&gt;=$FQ296,CW$47&lt;=$FR296)*(('Summary&amp;Assumptions'!$H$25*$C296)*(1+'Summary&amp;Assumptions'!$J$29)^(CW$46-1))</f>
        <v>0</v>
      </c>
      <c r="CS296" s="588">
        <f>AND(CX$55&gt;0,SUM($E296:CR296)&lt;'Summary&amp;Assumptions'!$G$32*$B296,$D296&gt;='Summary&amp;Assumptions'!$D$17,CX$47&gt;=$D296,CX$47&lt;=EDATE($D296,'Summary&amp;Assumptions'!$G$32))*$B296+AND(CX$56&lt;'Summary&amp;Assumptions'!$J$31,CX$47&gt;=$FO296,CX$47&lt;=$FP296)*(('Summary&amp;Assumptions'!$H$25*$C296)*(1+'Summary&amp;Assumptions'!$J$29)^(CX$46-1))+AND(CX$56&lt;'Summary&amp;Assumptions'!$J$31,CX$47&gt;=$FQ296,CX$47&lt;=$FR296)*(('Summary&amp;Assumptions'!$H$25*$C296)*(1+'Summary&amp;Assumptions'!$J$29)^(CX$46-1))</f>
        <v>0</v>
      </c>
      <c r="CT296" s="588">
        <f>AND(CY$55&gt;0,SUM($E296:CS296)&lt;'Summary&amp;Assumptions'!$G$32*$B296,$D296&gt;='Summary&amp;Assumptions'!$D$17,CY$47&gt;=$D296,CY$47&lt;=EDATE($D296,'Summary&amp;Assumptions'!$G$32))*$B296+AND(CY$56&lt;'Summary&amp;Assumptions'!$J$31,CY$47&gt;=$FO296,CY$47&lt;=$FP296)*(('Summary&amp;Assumptions'!$H$25*$C296)*(1+'Summary&amp;Assumptions'!$J$29)^(CY$46-1))+AND(CY$56&lt;'Summary&amp;Assumptions'!$J$31,CY$47&gt;=$FQ296,CY$47&lt;=$FR296)*(('Summary&amp;Assumptions'!$H$25*$C296)*(1+'Summary&amp;Assumptions'!$J$29)^(CY$46-1))</f>
        <v>0</v>
      </c>
      <c r="CU296" s="588">
        <f>AND(CZ$55&gt;0,SUM($E296:CT296)&lt;'Summary&amp;Assumptions'!$G$32*$B296,$D296&gt;='Summary&amp;Assumptions'!$D$17,CZ$47&gt;=$D296,CZ$47&lt;=EDATE($D296,'Summary&amp;Assumptions'!$G$32))*$B296+AND(CZ$56&lt;'Summary&amp;Assumptions'!$J$31,CZ$47&gt;=$FO296,CZ$47&lt;=$FP296)*(('Summary&amp;Assumptions'!$H$25*$C296)*(1+'Summary&amp;Assumptions'!$J$29)^(CZ$46-1))+AND(CZ$56&lt;'Summary&amp;Assumptions'!$J$31,CZ$47&gt;=$FQ296,CZ$47&lt;=$FR296)*(('Summary&amp;Assumptions'!$H$25*$C296)*(1+'Summary&amp;Assumptions'!$J$29)^(CZ$46-1))</f>
        <v>0</v>
      </c>
      <c r="CV296" s="588">
        <f>AND(DA$55&gt;0,SUM($E296:CU296)&lt;'Summary&amp;Assumptions'!$G$32*$B296,$D296&gt;='Summary&amp;Assumptions'!$D$17,DA$47&gt;=$D296,DA$47&lt;=EDATE($D296,'Summary&amp;Assumptions'!$G$32))*$B296+AND(DA$56&lt;'Summary&amp;Assumptions'!$J$31,DA$47&gt;=$FO296,DA$47&lt;=$FP296)*(('Summary&amp;Assumptions'!$H$25*$C296)*(1+'Summary&amp;Assumptions'!$J$29)^(DA$46-1))+AND(DA$56&lt;'Summary&amp;Assumptions'!$J$31,DA$47&gt;=$FQ296,DA$47&lt;=$FR296)*(('Summary&amp;Assumptions'!$H$25*$C296)*(1+'Summary&amp;Assumptions'!$J$29)^(DA$46-1))</f>
        <v>0</v>
      </c>
      <c r="CW296" s="588">
        <f>AND(DB$55&gt;0,SUM($E296:CV296)&lt;'Summary&amp;Assumptions'!$G$32*$B296,$D296&gt;='Summary&amp;Assumptions'!$D$17,DB$47&gt;=$D296,DB$47&lt;=EDATE($D296,'Summary&amp;Assumptions'!$G$32))*$B296+AND(DB$56&lt;'Summary&amp;Assumptions'!$J$31,DB$47&gt;=$FO296,DB$47&lt;=$FP296)*(('Summary&amp;Assumptions'!$H$25*$C296)*(1+'Summary&amp;Assumptions'!$J$29)^(DB$46-1))+AND(DB$56&lt;'Summary&amp;Assumptions'!$J$31,DB$47&gt;=$FQ296,DB$47&lt;=$FR296)*(('Summary&amp;Assumptions'!$H$25*$C296)*(1+'Summary&amp;Assumptions'!$J$29)^(DB$46-1))</f>
        <v>0</v>
      </c>
      <c r="CX296" s="588">
        <f>AND(DC$55&gt;0,SUM($E296:CW296)&lt;'Summary&amp;Assumptions'!$G$32*$B296,$D296&gt;='Summary&amp;Assumptions'!$D$17,DC$47&gt;=$D296,DC$47&lt;=EDATE($D296,'Summary&amp;Assumptions'!$G$32))*$B296+AND(DC$56&lt;'Summary&amp;Assumptions'!$J$31,DC$47&gt;=$FO296,DC$47&lt;=$FP296)*(('Summary&amp;Assumptions'!$H$25*$C296)*(1+'Summary&amp;Assumptions'!$J$29)^(DC$46-1))+AND(DC$56&lt;'Summary&amp;Assumptions'!$J$31,DC$47&gt;=$FQ296,DC$47&lt;=$FR296)*(('Summary&amp;Assumptions'!$H$25*$C296)*(1+'Summary&amp;Assumptions'!$J$29)^(DC$46-1))</f>
        <v>0</v>
      </c>
      <c r="CY296" s="588">
        <f>AND(DD$55&gt;0,SUM($E296:CX296)&lt;'Summary&amp;Assumptions'!$G$32*$B296,$D296&gt;='Summary&amp;Assumptions'!$D$17,DD$47&gt;=$D296,DD$47&lt;=EDATE($D296,'Summary&amp;Assumptions'!$G$32))*$B296+AND(DD$56&lt;'Summary&amp;Assumptions'!$J$31,DD$47&gt;=$FO296,DD$47&lt;=$FP296)*(('Summary&amp;Assumptions'!$H$25*$C296)*(1+'Summary&amp;Assumptions'!$J$29)^(DD$46-1))+AND(DD$56&lt;'Summary&amp;Assumptions'!$J$31,DD$47&gt;=$FQ296,DD$47&lt;=$FR296)*(('Summary&amp;Assumptions'!$H$25*$C296)*(1+'Summary&amp;Assumptions'!$J$29)^(DD$46-1))</f>
        <v>0</v>
      </c>
      <c r="CZ296" s="588">
        <f>AND(DE$55&gt;0,SUM($E296:CY296)&lt;'Summary&amp;Assumptions'!$G$32*$B296,$D296&gt;='Summary&amp;Assumptions'!$D$17,DE$47&gt;=$D296,DE$47&lt;=EDATE($D296,'Summary&amp;Assumptions'!$G$32))*$B296+AND(DE$56&lt;'Summary&amp;Assumptions'!$J$31,DE$47&gt;=$FO296,DE$47&lt;=$FP296)*(('Summary&amp;Assumptions'!$H$25*$C296)*(1+'Summary&amp;Assumptions'!$J$29)^(DE$46-1))+AND(DE$56&lt;'Summary&amp;Assumptions'!$J$31,DE$47&gt;=$FQ296,DE$47&lt;=$FR296)*(('Summary&amp;Assumptions'!$H$25*$C296)*(1+'Summary&amp;Assumptions'!$J$29)^(DE$46-1))</f>
        <v>0</v>
      </c>
      <c r="DA296" s="588">
        <f>AND(DF$55&gt;0,SUM($E296:CZ296)&lt;'Summary&amp;Assumptions'!$G$32*$B296,$D296&gt;='Summary&amp;Assumptions'!$D$17,DF$47&gt;=$D296,DF$47&lt;=EDATE($D296,'Summary&amp;Assumptions'!$G$32))*$B296+AND(DF$56&lt;'Summary&amp;Assumptions'!$J$31,DF$47&gt;=$FO296,DF$47&lt;=$FP296)*(('Summary&amp;Assumptions'!$H$25*$C296)*(1+'Summary&amp;Assumptions'!$J$29)^(DF$46-1))+AND(DF$56&lt;'Summary&amp;Assumptions'!$J$31,DF$47&gt;=$FQ296,DF$47&lt;=$FR296)*(('Summary&amp;Assumptions'!$H$25*$C296)*(1+'Summary&amp;Assumptions'!$J$29)^(DF$46-1))</f>
        <v>0</v>
      </c>
      <c r="DB296" s="588">
        <f>AND(DG$55&gt;0,SUM($E296:DA296)&lt;'Summary&amp;Assumptions'!$G$32*$B296,$D296&gt;='Summary&amp;Assumptions'!$D$17,DG$47&gt;=$D296,DG$47&lt;=EDATE($D296,'Summary&amp;Assumptions'!$G$32))*$B296+AND(DG$56&lt;'Summary&amp;Assumptions'!$J$31,DG$47&gt;=$FO296,DG$47&lt;=$FP296)*(('Summary&amp;Assumptions'!$H$25*$C296)*(1+'Summary&amp;Assumptions'!$J$29)^(DG$46-1))+AND(DG$56&lt;'Summary&amp;Assumptions'!$J$31,DG$47&gt;=$FQ296,DG$47&lt;=$FR296)*(('Summary&amp;Assumptions'!$H$25*$C296)*(1+'Summary&amp;Assumptions'!$J$29)^(DG$46-1))</f>
        <v>0</v>
      </c>
      <c r="DC296" s="588">
        <f>AND(DH$55&gt;0,SUM($E296:DB296)&lt;'Summary&amp;Assumptions'!$G$32*$B296,$D296&gt;='Summary&amp;Assumptions'!$D$17,DH$47&gt;=$D296,DH$47&lt;=EDATE($D296,'Summary&amp;Assumptions'!$G$32))*$B296+AND(DH$56&lt;'Summary&amp;Assumptions'!$J$31,DH$47&gt;=$FO296,DH$47&lt;=$FP296)*(('Summary&amp;Assumptions'!$H$25*$C296)*(1+'Summary&amp;Assumptions'!$J$29)^(DH$46-1))+AND(DH$56&lt;'Summary&amp;Assumptions'!$J$31,DH$47&gt;=$FQ296,DH$47&lt;=$FR296)*(('Summary&amp;Assumptions'!$H$25*$C296)*(1+'Summary&amp;Assumptions'!$J$29)^(DH$46-1))</f>
        <v>0</v>
      </c>
      <c r="DD296" s="588">
        <f>AND(DI$55&gt;0,SUM($E296:DC296)&lt;'Summary&amp;Assumptions'!$G$32*$B296,$D296&gt;='Summary&amp;Assumptions'!$D$17,DI$47&gt;=$D296,DI$47&lt;=EDATE($D296,'Summary&amp;Assumptions'!$G$32))*$B296+AND(DI$56&lt;'Summary&amp;Assumptions'!$J$31,DI$47&gt;=$FO296,DI$47&lt;=$FP296)*(('Summary&amp;Assumptions'!$H$25*$C296)*(1+'Summary&amp;Assumptions'!$J$29)^(DI$46-1))+AND(DI$56&lt;'Summary&amp;Assumptions'!$J$31,DI$47&gt;=$FQ296,DI$47&lt;=$FR296)*(('Summary&amp;Assumptions'!$H$25*$C296)*(1+'Summary&amp;Assumptions'!$J$29)^(DI$46-1))</f>
        <v>0</v>
      </c>
      <c r="DE296" s="588">
        <f>AND(DJ$55&gt;0,SUM($E296:DD296)&lt;'Summary&amp;Assumptions'!$G$32*$B296,$D296&gt;='Summary&amp;Assumptions'!$D$17,DJ$47&gt;=$D296,DJ$47&lt;=EDATE($D296,'Summary&amp;Assumptions'!$G$32))*$B296+AND(DJ$56&lt;'Summary&amp;Assumptions'!$J$31,DJ$47&gt;=$FO296,DJ$47&lt;=$FP296)*(('Summary&amp;Assumptions'!$H$25*$C296)*(1+'Summary&amp;Assumptions'!$J$29)^(DJ$46-1))+AND(DJ$56&lt;'Summary&amp;Assumptions'!$J$31,DJ$47&gt;=$FQ296,DJ$47&lt;=$FR296)*(('Summary&amp;Assumptions'!$H$25*$C296)*(1+'Summary&amp;Assumptions'!$J$29)^(DJ$46-1))</f>
        <v>0</v>
      </c>
      <c r="DF296" s="588">
        <f>AND(DK$55&gt;0,SUM($E296:DE296)&lt;'Summary&amp;Assumptions'!$G$32*$B296,$D296&gt;='Summary&amp;Assumptions'!$D$17,DK$47&gt;=$D296,DK$47&lt;=EDATE($D296,'Summary&amp;Assumptions'!$G$32))*$B296+AND(DK$56&lt;'Summary&amp;Assumptions'!$J$31,DK$47&gt;=$FO296,DK$47&lt;=$FP296)*(('Summary&amp;Assumptions'!$H$25*$C296)*(1+'Summary&amp;Assumptions'!$J$29)^(DK$46-1))+AND(DK$56&lt;'Summary&amp;Assumptions'!$J$31,DK$47&gt;=$FQ296,DK$47&lt;=$FR296)*(('Summary&amp;Assumptions'!$H$25*$C296)*(1+'Summary&amp;Assumptions'!$J$29)^(DK$46-1))</f>
        <v>0</v>
      </c>
      <c r="DG296" s="588">
        <f>AND(DL$55&gt;0,SUM($E296:DF296)&lt;'Summary&amp;Assumptions'!$G$32*$B296,$D296&gt;='Summary&amp;Assumptions'!$D$17,DL$47&gt;=$D296,DL$47&lt;=EDATE($D296,'Summary&amp;Assumptions'!$G$32))*$B296+AND(DL$56&lt;'Summary&amp;Assumptions'!$J$31,DL$47&gt;=$FO296,DL$47&lt;=$FP296)*(('Summary&amp;Assumptions'!$H$25*$C296)*(1+'Summary&amp;Assumptions'!$J$29)^(DL$46-1))+AND(DL$56&lt;'Summary&amp;Assumptions'!$J$31,DL$47&gt;=$FQ296,DL$47&lt;=$FR296)*(('Summary&amp;Assumptions'!$H$25*$C296)*(1+'Summary&amp;Assumptions'!$J$29)^(DL$46-1))</f>
        <v>0</v>
      </c>
      <c r="DH296" s="588">
        <f>AND(DM$55&gt;0,SUM($E296:DG296)&lt;'Summary&amp;Assumptions'!$G$32*$B296,$D296&gt;='Summary&amp;Assumptions'!$D$17,DM$47&gt;=$D296,DM$47&lt;=EDATE($D296,'Summary&amp;Assumptions'!$G$32))*$B296+AND(DM$56&lt;'Summary&amp;Assumptions'!$J$31,DM$47&gt;=$FO296,DM$47&lt;=$FP296)*(('Summary&amp;Assumptions'!$H$25*$C296)*(1+'Summary&amp;Assumptions'!$J$29)^(DM$46-1))+AND(DM$56&lt;'Summary&amp;Assumptions'!$J$31,DM$47&gt;=$FQ296,DM$47&lt;=$FR296)*(('Summary&amp;Assumptions'!$H$25*$C296)*(1+'Summary&amp;Assumptions'!$J$29)^(DM$46-1))</f>
        <v>0</v>
      </c>
      <c r="DI296" s="588">
        <f>AND(DN$55&gt;0,SUM($E296:DH296)&lt;'Summary&amp;Assumptions'!$G$32*$B296,$D296&gt;='Summary&amp;Assumptions'!$D$17,DN$47&gt;=$D296,DN$47&lt;=EDATE($D296,'Summary&amp;Assumptions'!$G$32))*$B296+AND(DN$56&lt;'Summary&amp;Assumptions'!$J$31,DN$47&gt;=$FO296,DN$47&lt;=$FP296)*(('Summary&amp;Assumptions'!$H$25*$C296)*(1+'Summary&amp;Assumptions'!$J$29)^(DN$46-1))+AND(DN$56&lt;'Summary&amp;Assumptions'!$J$31,DN$47&gt;=$FQ296,DN$47&lt;=$FR296)*(('Summary&amp;Assumptions'!$H$25*$C296)*(1+'Summary&amp;Assumptions'!$J$29)^(DN$46-1))</f>
        <v>0</v>
      </c>
      <c r="DJ296" s="588">
        <f>AND(DO$55&gt;0,SUM($E296:DI296)&lt;'Summary&amp;Assumptions'!$G$32*$B296,$D296&gt;='Summary&amp;Assumptions'!$D$17,DO$47&gt;=$D296,DO$47&lt;=EDATE($D296,'Summary&amp;Assumptions'!$G$32))*$B296+AND(DO$56&lt;'Summary&amp;Assumptions'!$J$31,DO$47&gt;=$FO296,DO$47&lt;=$FP296)*(('Summary&amp;Assumptions'!$H$25*$C296)*(1+'Summary&amp;Assumptions'!$J$29)^(DO$46-1))+AND(DO$56&lt;'Summary&amp;Assumptions'!$J$31,DO$47&gt;=$FQ296,DO$47&lt;=$FR296)*(('Summary&amp;Assumptions'!$H$25*$C296)*(1+'Summary&amp;Assumptions'!$J$29)^(DO$46-1))</f>
        <v>0</v>
      </c>
      <c r="DK296" s="588">
        <f>AND(DP$55&gt;0,SUM($E296:DJ296)&lt;'Summary&amp;Assumptions'!$G$32*$B296,$D296&gt;='Summary&amp;Assumptions'!$D$17,DP$47&gt;=$D296,DP$47&lt;=EDATE($D296,'Summary&amp;Assumptions'!$G$32))*$B296+AND(DP$56&lt;'Summary&amp;Assumptions'!$J$31,DP$47&gt;=$FO296,DP$47&lt;=$FP296)*(('Summary&amp;Assumptions'!$H$25*$C296)*(1+'Summary&amp;Assumptions'!$J$29)^(DP$46-1))+AND(DP$56&lt;'Summary&amp;Assumptions'!$J$31,DP$47&gt;=$FQ296,DP$47&lt;=$FR296)*(('Summary&amp;Assumptions'!$H$25*$C296)*(1+'Summary&amp;Assumptions'!$J$29)^(DP$46-1))</f>
        <v>0</v>
      </c>
      <c r="DL296" s="588">
        <f>AND(DQ$55&gt;0,SUM($E296:DK296)&lt;'Summary&amp;Assumptions'!$G$32*$B296,$D296&gt;='Summary&amp;Assumptions'!$D$17,DQ$47&gt;=$D296,DQ$47&lt;=EDATE($D296,'Summary&amp;Assumptions'!$G$32))*$B296+AND(DQ$56&lt;'Summary&amp;Assumptions'!$J$31,DQ$47&gt;=$FO296,DQ$47&lt;=$FP296)*(('Summary&amp;Assumptions'!$H$25*$C296)*(1+'Summary&amp;Assumptions'!$J$29)^(DQ$46-1))+AND(DQ$56&lt;'Summary&amp;Assumptions'!$J$31,DQ$47&gt;=$FQ296,DQ$47&lt;=$FR296)*(('Summary&amp;Assumptions'!$H$25*$C296)*(1+'Summary&amp;Assumptions'!$J$29)^(DQ$46-1))</f>
        <v>0</v>
      </c>
      <c r="DM296" s="588">
        <f>AND(DR$55&gt;0,SUM($E296:DL296)&lt;'Summary&amp;Assumptions'!$G$32*$B296,$D296&gt;='Summary&amp;Assumptions'!$D$17,DR$47&gt;=$D296,DR$47&lt;=EDATE($D296,'Summary&amp;Assumptions'!$G$32))*$B296+AND(DR$56&lt;'Summary&amp;Assumptions'!$J$31,DR$47&gt;=$FO296,DR$47&lt;=$FP296)*(('Summary&amp;Assumptions'!$H$25*$C296)*(1+'Summary&amp;Assumptions'!$J$29)^(DR$46-1))+AND(DR$56&lt;'Summary&amp;Assumptions'!$J$31,DR$47&gt;=$FQ296,DR$47&lt;=$FR296)*(('Summary&amp;Assumptions'!$H$25*$C296)*(1+'Summary&amp;Assumptions'!$J$29)^(DR$46-1))</f>
        <v>0</v>
      </c>
      <c r="DN296" s="588">
        <f>AND(DS$55&gt;0,SUM($E296:DM296)&lt;'Summary&amp;Assumptions'!$G$32*$B296,$D296&gt;='Summary&amp;Assumptions'!$D$17,DS$47&gt;=$D296,DS$47&lt;=EDATE($D296,'Summary&amp;Assumptions'!$G$32))*$B296+AND(DS$56&lt;'Summary&amp;Assumptions'!$J$31,DS$47&gt;=$FO296,DS$47&lt;=$FP296)*(('Summary&amp;Assumptions'!$H$25*$C296)*(1+'Summary&amp;Assumptions'!$J$29)^(DS$46-1))+AND(DS$56&lt;'Summary&amp;Assumptions'!$J$31,DS$47&gt;=$FQ296,DS$47&lt;=$FR296)*(('Summary&amp;Assumptions'!$H$25*$C296)*(1+'Summary&amp;Assumptions'!$J$29)^(DS$46-1))</f>
        <v>0</v>
      </c>
      <c r="DO296" s="588">
        <f>AND(DT$55&gt;0,SUM($E296:DN296)&lt;'Summary&amp;Assumptions'!$G$32*$B296,$D296&gt;='Summary&amp;Assumptions'!$D$17,DT$47&gt;=$D296,DT$47&lt;=EDATE($D296,'Summary&amp;Assumptions'!$G$32))*$B296+AND(DT$56&lt;'Summary&amp;Assumptions'!$J$31,DT$47&gt;=$FO296,DT$47&lt;=$FP296)*(('Summary&amp;Assumptions'!$H$25*$C296)*(1+'Summary&amp;Assumptions'!$J$29)^(DT$46-1))+AND(DT$56&lt;'Summary&amp;Assumptions'!$J$31,DT$47&gt;=$FQ296,DT$47&lt;=$FR296)*(('Summary&amp;Assumptions'!$H$25*$C296)*(1+'Summary&amp;Assumptions'!$J$29)^(DT$46-1))</f>
        <v>0</v>
      </c>
      <c r="DP296" s="588">
        <f>AND(DU$55&gt;0,SUM($E296:DO296)&lt;'Summary&amp;Assumptions'!$G$32*$B296,$D296&gt;='Summary&amp;Assumptions'!$D$17,DU$47&gt;=$D296,DU$47&lt;=EDATE($D296,'Summary&amp;Assumptions'!$G$32))*$B296+AND(DU$56&lt;'Summary&amp;Assumptions'!$J$31,DU$47&gt;=$FO296,DU$47&lt;=$FP296)*(('Summary&amp;Assumptions'!$H$25*$C296)*(1+'Summary&amp;Assumptions'!$J$29)^(DU$46-1))+AND(DU$56&lt;'Summary&amp;Assumptions'!$J$31,DU$47&gt;=$FQ296,DU$47&lt;=$FR296)*(('Summary&amp;Assumptions'!$H$25*$C296)*(1+'Summary&amp;Assumptions'!$J$29)^(DU$46-1))</f>
        <v>0</v>
      </c>
      <c r="DQ296" s="588">
        <f>AND(DV$55&gt;0,SUM($E296:DP296)&lt;'Summary&amp;Assumptions'!$G$32*$B296,$D296&gt;='Summary&amp;Assumptions'!$D$17,DV$47&gt;=$D296,DV$47&lt;=EDATE($D296,'Summary&amp;Assumptions'!$G$32))*$B296+AND(DV$56&lt;'Summary&amp;Assumptions'!$J$31,DV$47&gt;=$FO296,DV$47&lt;=$FP296)*(('Summary&amp;Assumptions'!$H$25*$C296)*(1+'Summary&amp;Assumptions'!$J$29)^(DV$46-1))+AND(DV$56&lt;'Summary&amp;Assumptions'!$J$31,DV$47&gt;=$FQ296,DV$47&lt;=$FR296)*(('Summary&amp;Assumptions'!$H$25*$C296)*(1+'Summary&amp;Assumptions'!$J$29)^(DV$46-1))</f>
        <v>0</v>
      </c>
      <c r="DR296" s="588">
        <f>AND(DW$55&gt;0,SUM($E296:DQ296)&lt;'Summary&amp;Assumptions'!$G$32*$B296,$D296&gt;='Summary&amp;Assumptions'!$D$17,DW$47&gt;=$D296,DW$47&lt;=EDATE($D296,'Summary&amp;Assumptions'!$G$32))*$B296+AND(DW$56&lt;'Summary&amp;Assumptions'!$J$31,DW$47&gt;=$FO296,DW$47&lt;=$FP296)*(('Summary&amp;Assumptions'!$H$25*$C296)*(1+'Summary&amp;Assumptions'!$J$29)^(DW$46-1))+AND(DW$56&lt;'Summary&amp;Assumptions'!$J$31,DW$47&gt;=$FQ296,DW$47&lt;=$FR296)*(('Summary&amp;Assumptions'!$H$25*$C296)*(1+'Summary&amp;Assumptions'!$J$29)^(DW$46-1))</f>
        <v>0</v>
      </c>
      <c r="DS296" s="588">
        <f>AND(DX$55&gt;0,SUM($E296:DR296)&lt;'Summary&amp;Assumptions'!$G$32*$B296,$D296&gt;='Summary&amp;Assumptions'!$D$17,DX$47&gt;=$D296,DX$47&lt;=EDATE($D296,'Summary&amp;Assumptions'!$G$32))*$B296+AND(DX$56&lt;'Summary&amp;Assumptions'!$J$31,DX$47&gt;=$FO296,DX$47&lt;=$FP296)*(('Summary&amp;Assumptions'!$H$25*$C296)*(1+'Summary&amp;Assumptions'!$J$29)^(DX$46-1))+AND(DX$56&lt;'Summary&amp;Assumptions'!$J$31,DX$47&gt;=$FQ296,DX$47&lt;=$FR296)*(('Summary&amp;Assumptions'!$H$25*$C296)*(1+'Summary&amp;Assumptions'!$J$29)^(DX$46-1))</f>
        <v>0</v>
      </c>
      <c r="DT296" s="588">
        <f>AND(DY$55&gt;0,SUM($E296:DS296)&lt;'Summary&amp;Assumptions'!$G$32*$B296,$D296&gt;='Summary&amp;Assumptions'!$D$17,DY$47&gt;=$D296,DY$47&lt;=EDATE($D296,'Summary&amp;Assumptions'!$G$32))*$B296+AND(DY$56&lt;'Summary&amp;Assumptions'!$J$31,DY$47&gt;=$FO296,DY$47&lt;=$FP296)*(('Summary&amp;Assumptions'!$H$25*$C296)*(1+'Summary&amp;Assumptions'!$J$29)^(DY$46-1))+AND(DY$56&lt;'Summary&amp;Assumptions'!$J$31,DY$47&gt;=$FQ296,DY$47&lt;=$FR296)*(('Summary&amp;Assumptions'!$H$25*$C296)*(1+'Summary&amp;Assumptions'!$J$29)^(DY$46-1))</f>
        <v>0</v>
      </c>
      <c r="DU296" s="588">
        <f>AND(DZ$55&gt;0,SUM($E296:DT296)&lt;'Summary&amp;Assumptions'!$G$32*$B296,$D296&gt;='Summary&amp;Assumptions'!$D$17,DZ$47&gt;=$D296,DZ$47&lt;=EDATE($D296,'Summary&amp;Assumptions'!$G$32))*$B296+AND(DZ$56&lt;'Summary&amp;Assumptions'!$J$31,DZ$47&gt;=$FO296,DZ$47&lt;=$FP296)*(('Summary&amp;Assumptions'!$H$25*$C296)*(1+'Summary&amp;Assumptions'!$J$29)^(DZ$46-1))+AND(DZ$56&lt;'Summary&amp;Assumptions'!$J$31,DZ$47&gt;=$FQ296,DZ$47&lt;=$FR296)*(('Summary&amp;Assumptions'!$H$25*$C296)*(1+'Summary&amp;Assumptions'!$J$29)^(DZ$46-1))</f>
        <v>0</v>
      </c>
      <c r="DV296" s="588">
        <f>AND(EA$55&gt;0,SUM($E296:DU296)&lt;'Summary&amp;Assumptions'!$G$32*$B296,$D296&gt;='Summary&amp;Assumptions'!$D$17,EA$47&gt;=$D296,EA$47&lt;=EDATE($D296,'Summary&amp;Assumptions'!$G$32))*$B296+AND(EA$56&lt;'Summary&amp;Assumptions'!$J$31,EA$47&gt;=$FO296,EA$47&lt;=$FP296)*(('Summary&amp;Assumptions'!$H$25*$C296)*(1+'Summary&amp;Assumptions'!$J$29)^(EA$46-1))+AND(EA$56&lt;'Summary&amp;Assumptions'!$J$31,EA$47&gt;=$FQ296,EA$47&lt;=$FR296)*(('Summary&amp;Assumptions'!$H$25*$C296)*(1+'Summary&amp;Assumptions'!$J$29)^(EA$46-1))</f>
        <v>0</v>
      </c>
      <c r="DW296" s="588">
        <f>AND(EB$55&gt;0,SUM($E296:DV296)&lt;'Summary&amp;Assumptions'!$G$32*$B296,$D296&gt;='Summary&amp;Assumptions'!$D$17,EB$47&gt;=$D296,EB$47&lt;=EDATE($D296,'Summary&amp;Assumptions'!$G$32))*$B296+AND(EB$56&lt;'Summary&amp;Assumptions'!$J$31,EB$47&gt;=$FO296,EB$47&lt;=$FP296)*(('Summary&amp;Assumptions'!$H$25*$C296)*(1+'Summary&amp;Assumptions'!$J$29)^(EB$46-1))+AND(EB$56&lt;'Summary&amp;Assumptions'!$J$31,EB$47&gt;=$FQ296,EB$47&lt;=$FR296)*(('Summary&amp;Assumptions'!$H$25*$C296)*(1+'Summary&amp;Assumptions'!$J$29)^(EB$46-1))</f>
        <v>0</v>
      </c>
      <c r="DX296" s="588">
        <f>AND(EC$55&gt;0,SUM($E296:DW296)&lt;'Summary&amp;Assumptions'!$G$32*$B296,$D296&gt;='Summary&amp;Assumptions'!$D$17,EC$47&gt;=$D296,EC$47&lt;=EDATE($D296,'Summary&amp;Assumptions'!$G$32))*$B296+AND(EC$56&lt;'Summary&amp;Assumptions'!$J$31,EC$47&gt;=$FO296,EC$47&lt;=$FP296)*(('Summary&amp;Assumptions'!$H$25*$C296)*(1+'Summary&amp;Assumptions'!$J$29)^(EC$46-1))+AND(EC$56&lt;'Summary&amp;Assumptions'!$J$31,EC$47&gt;=$FQ296,EC$47&lt;=$FR296)*(('Summary&amp;Assumptions'!$H$25*$C296)*(1+'Summary&amp;Assumptions'!$J$29)^(EC$46-1))</f>
        <v>0</v>
      </c>
      <c r="DY296" s="588">
        <f>AND(ED$55&gt;0,SUM($E296:DX296)&lt;'Summary&amp;Assumptions'!$G$32*$B296,$D296&gt;='Summary&amp;Assumptions'!$D$17,ED$47&gt;=$D296,ED$47&lt;=EDATE($D296,'Summary&amp;Assumptions'!$G$32))*$B296+AND(ED$56&lt;'Summary&amp;Assumptions'!$J$31,ED$47&gt;=$FO296,ED$47&lt;=$FP296)*(('Summary&amp;Assumptions'!$H$25*$C296)*(1+'Summary&amp;Assumptions'!$J$29)^(ED$46-1))+AND(ED$56&lt;'Summary&amp;Assumptions'!$J$31,ED$47&gt;=$FQ296,ED$47&lt;=$FR296)*(('Summary&amp;Assumptions'!$H$25*$C296)*(1+'Summary&amp;Assumptions'!$J$29)^(ED$46-1))</f>
        <v>0</v>
      </c>
      <c r="DZ296" s="588">
        <f>AND(EE$55&gt;0,SUM($E296:DY296)&lt;'Summary&amp;Assumptions'!$G$32*$B296,$D296&gt;='Summary&amp;Assumptions'!$D$17,EE$47&gt;=$D296,EE$47&lt;=EDATE($D296,'Summary&amp;Assumptions'!$G$32))*$B296+AND(EE$56&lt;'Summary&amp;Assumptions'!$J$31,EE$47&gt;=$FO296,EE$47&lt;=$FP296)*(('Summary&amp;Assumptions'!$H$25*$C296)*(1+'Summary&amp;Assumptions'!$J$29)^(EE$46-1))+AND(EE$56&lt;'Summary&amp;Assumptions'!$J$31,EE$47&gt;=$FQ296,EE$47&lt;=$FR296)*(('Summary&amp;Assumptions'!$H$25*$C296)*(1+'Summary&amp;Assumptions'!$J$29)^(EE$46-1))</f>
        <v>0</v>
      </c>
      <c r="EA296" s="588">
        <f>AND(EF$55&gt;0,SUM($E296:DZ296)&lt;'Summary&amp;Assumptions'!$G$32*$B296,$D296&gt;='Summary&amp;Assumptions'!$D$17,EF$47&gt;=$D296,EF$47&lt;=EDATE($D296,'Summary&amp;Assumptions'!$G$32))*$B296+AND(EF$56&lt;'Summary&amp;Assumptions'!$J$31,EF$47&gt;=$FO296,EF$47&lt;=$FP296)*(('Summary&amp;Assumptions'!$H$25*$C296)*(1+'Summary&amp;Assumptions'!$J$29)^(EF$46-1))+AND(EF$56&lt;'Summary&amp;Assumptions'!$J$31,EF$47&gt;=$FQ296,EF$47&lt;=$FR296)*(('Summary&amp;Assumptions'!$H$25*$C296)*(1+'Summary&amp;Assumptions'!$J$29)^(EF$46-1))</f>
        <v>0</v>
      </c>
      <c r="EB296" s="588">
        <f>AND(EG$55&gt;0,SUM($E296:EA296)&lt;'Summary&amp;Assumptions'!$G$32*$B296,$D296&gt;='Summary&amp;Assumptions'!$D$17,EG$47&gt;=$D296,EG$47&lt;=EDATE($D296,'Summary&amp;Assumptions'!$G$32))*$B296+AND(EG$56&lt;'Summary&amp;Assumptions'!$J$31,EG$47&gt;=$FO296,EG$47&lt;=$FP296)*(('Summary&amp;Assumptions'!$H$25*$C296)*(1+'Summary&amp;Assumptions'!$J$29)^(EG$46-1))+AND(EG$56&lt;'Summary&amp;Assumptions'!$J$31,EG$47&gt;=$FQ296,EG$47&lt;=$FR296)*(('Summary&amp;Assumptions'!$H$25*$C296)*(1+'Summary&amp;Assumptions'!$J$29)^(EG$46-1))</f>
        <v>0</v>
      </c>
      <c r="EC296" s="588">
        <f>AND(EH$55&gt;0,SUM($E296:EB296)&lt;'Summary&amp;Assumptions'!$G$32*$B296,$D296&gt;='Summary&amp;Assumptions'!$D$17,EH$47&gt;=$D296,EH$47&lt;=EDATE($D296,'Summary&amp;Assumptions'!$G$32))*$B296+AND(EH$56&lt;'Summary&amp;Assumptions'!$J$31,EH$47&gt;=$FO296,EH$47&lt;=$FP296)*(('Summary&amp;Assumptions'!$H$25*$C296)*(1+'Summary&amp;Assumptions'!$J$29)^(EH$46-1))+AND(EH$56&lt;'Summary&amp;Assumptions'!$J$31,EH$47&gt;=$FQ296,EH$47&lt;=$FR296)*(('Summary&amp;Assumptions'!$H$25*$C296)*(1+'Summary&amp;Assumptions'!$J$29)^(EH$46-1))</f>
        <v>0</v>
      </c>
      <c r="ED296" s="588">
        <f>AND(EI$55&gt;0,SUM($E296:EC296)&lt;'Summary&amp;Assumptions'!$G$32*$B296,$D296&gt;='Summary&amp;Assumptions'!$D$17,EI$47&gt;=$D296,EI$47&lt;=EDATE($D296,'Summary&amp;Assumptions'!$G$32))*$B296+AND(EI$56&lt;'Summary&amp;Assumptions'!$J$31,EI$47&gt;=$FO296,EI$47&lt;=$FP296)*(('Summary&amp;Assumptions'!$H$25*$C296)*(1+'Summary&amp;Assumptions'!$J$29)^(EI$46-1))+AND(EI$56&lt;'Summary&amp;Assumptions'!$J$31,EI$47&gt;=$FQ296,EI$47&lt;=$FR296)*(('Summary&amp;Assumptions'!$H$25*$C296)*(1+'Summary&amp;Assumptions'!$J$29)^(EI$46-1))</f>
        <v>0</v>
      </c>
      <c r="EE296" s="588">
        <f>AND(EJ$55&gt;0,SUM($E296:ED296)&lt;'Summary&amp;Assumptions'!$G$32*$B296,$D296&gt;='Summary&amp;Assumptions'!$D$17,EJ$47&gt;=$D296,EJ$47&lt;=EDATE($D296,'Summary&amp;Assumptions'!$G$32))*$B296+AND(EJ$56&lt;'Summary&amp;Assumptions'!$J$31,EJ$47&gt;=$FO296,EJ$47&lt;=$FP296)*(('Summary&amp;Assumptions'!$H$25*$C296)*(1+'Summary&amp;Assumptions'!$J$29)^(EJ$46-1))+AND(EJ$56&lt;'Summary&amp;Assumptions'!$J$31,EJ$47&gt;=$FQ296,EJ$47&lt;=$FR296)*(('Summary&amp;Assumptions'!$H$25*$C296)*(1+'Summary&amp;Assumptions'!$J$29)^(EJ$46-1))</f>
        <v>0</v>
      </c>
      <c r="EF296" s="588">
        <f>AND(EK$55&gt;0,SUM($E296:EE296)&lt;'Summary&amp;Assumptions'!$G$32*$B296,$D296&gt;='Summary&amp;Assumptions'!$D$17,EK$47&gt;=$D296,EK$47&lt;=EDATE($D296,'Summary&amp;Assumptions'!$G$32))*$B296+AND(EK$56&lt;'Summary&amp;Assumptions'!$J$31,EK$47&gt;=$FO296,EK$47&lt;=$FP296)*(('Summary&amp;Assumptions'!$H$25*$C296)*(1+'Summary&amp;Assumptions'!$J$29)^(EK$46-1))+AND(EK$56&lt;'Summary&amp;Assumptions'!$J$31,EK$47&gt;=$FQ296,EK$47&lt;=$FR296)*(('Summary&amp;Assumptions'!$H$25*$C296)*(1+'Summary&amp;Assumptions'!$J$29)^(EK$46-1))</f>
        <v>0</v>
      </c>
      <c r="EG296" s="588">
        <f>AND(EL$55&gt;0,SUM($E296:EF296)&lt;'Summary&amp;Assumptions'!$G$32*$B296,$D296&gt;='Summary&amp;Assumptions'!$D$17,EL$47&gt;=$D296,EL$47&lt;=EDATE($D296,'Summary&amp;Assumptions'!$G$32))*$B296+AND(EL$56&lt;'Summary&amp;Assumptions'!$J$31,EL$47&gt;=$FO296,EL$47&lt;=$FP296)*(('Summary&amp;Assumptions'!$H$25*$C296)*(1+'Summary&amp;Assumptions'!$J$29)^(EL$46-1))+AND(EL$56&lt;'Summary&amp;Assumptions'!$J$31,EL$47&gt;=$FQ296,EL$47&lt;=$FR296)*(('Summary&amp;Assumptions'!$H$25*$C296)*(1+'Summary&amp;Assumptions'!$J$29)^(EL$46-1))</f>
        <v>0</v>
      </c>
      <c r="EH296" s="588">
        <f>AND(EM$55&gt;0,SUM($E296:EG296)&lt;'Summary&amp;Assumptions'!$G$32*$B296,$D296&gt;='Summary&amp;Assumptions'!$D$17,EM$47&gt;=$D296,EM$47&lt;=EDATE($D296,'Summary&amp;Assumptions'!$G$32))*$B296+AND(EM$56&lt;'Summary&amp;Assumptions'!$J$31,EM$47&gt;=$FO296,EM$47&lt;=$FP296)*(('Summary&amp;Assumptions'!$H$25*$C296)*(1+'Summary&amp;Assumptions'!$J$29)^(EM$46-1))+AND(EM$56&lt;'Summary&amp;Assumptions'!$J$31,EM$47&gt;=$FQ296,EM$47&lt;=$FR296)*(('Summary&amp;Assumptions'!$H$25*$C296)*(1+'Summary&amp;Assumptions'!$J$29)^(EM$46-1))</f>
        <v>0</v>
      </c>
      <c r="EI296" s="588">
        <f>AND(EN$55&gt;0,SUM($E296:EH296)&lt;'Summary&amp;Assumptions'!$G$32*$B296,$D296&gt;='Summary&amp;Assumptions'!$D$17,EN$47&gt;=$D296,EN$47&lt;=EDATE($D296,'Summary&amp;Assumptions'!$G$32))*$B296+AND(EN$56&lt;'Summary&amp;Assumptions'!$J$31,EN$47&gt;=$FO296,EN$47&lt;=$FP296)*(('Summary&amp;Assumptions'!$H$25*$C296)*(1+'Summary&amp;Assumptions'!$J$29)^(EN$46-1))+AND(EN$56&lt;'Summary&amp;Assumptions'!$J$31,EN$47&gt;=$FQ296,EN$47&lt;=$FR296)*(('Summary&amp;Assumptions'!$H$25*$C296)*(1+'Summary&amp;Assumptions'!$J$29)^(EN$46-1))</f>
        <v>0</v>
      </c>
      <c r="EJ296" s="588">
        <f>AND(EO$55&gt;0,SUM($E296:EI296)&lt;'Summary&amp;Assumptions'!$G$32*$B296,$D296&gt;='Summary&amp;Assumptions'!$D$17,EO$47&gt;=$D296,EO$47&lt;=EDATE($D296,'Summary&amp;Assumptions'!$G$32))*$B296+AND(EO$56&lt;'Summary&amp;Assumptions'!$J$31,EO$47&gt;=$FO296,EO$47&lt;=$FP296)*(('Summary&amp;Assumptions'!$H$25*$C296)*(1+'Summary&amp;Assumptions'!$J$29)^(EO$46-1))+AND(EO$56&lt;'Summary&amp;Assumptions'!$J$31,EO$47&gt;=$FQ296,EO$47&lt;=$FR296)*(('Summary&amp;Assumptions'!$H$25*$C296)*(1+'Summary&amp;Assumptions'!$J$29)^(EO$46-1))</f>
        <v>0</v>
      </c>
      <c r="EK296" s="588">
        <f>AND(EP$55&gt;0,SUM($E296:EJ296)&lt;'Summary&amp;Assumptions'!$G$32*$B296,$D296&gt;='Summary&amp;Assumptions'!$D$17,EP$47&gt;=$D296,EP$47&lt;=EDATE($D296,'Summary&amp;Assumptions'!$G$32))*$B296+AND(EP$56&lt;'Summary&amp;Assumptions'!$J$31,EP$47&gt;=$FO296,EP$47&lt;=$FP296)*(('Summary&amp;Assumptions'!$H$25*$C296)*(1+'Summary&amp;Assumptions'!$J$29)^(EP$46-1))+AND(EP$56&lt;'Summary&amp;Assumptions'!$J$31,EP$47&gt;=$FQ296,EP$47&lt;=$FR296)*(('Summary&amp;Assumptions'!$H$25*$C296)*(1+'Summary&amp;Assumptions'!$J$29)^(EP$46-1))</f>
        <v>0</v>
      </c>
      <c r="EL296" s="588">
        <f>AND(EQ$55&gt;0,SUM($E296:EK296)&lt;'Summary&amp;Assumptions'!$G$32*$B296,$D296&gt;='Summary&amp;Assumptions'!$D$17,EQ$47&gt;=$D296,EQ$47&lt;=EDATE($D296,'Summary&amp;Assumptions'!$G$32))*$B296+AND(EQ$56&lt;'Summary&amp;Assumptions'!$J$31,EQ$47&gt;=$FO296,EQ$47&lt;=$FP296)*(('Summary&amp;Assumptions'!$H$25*$C296)*(1+'Summary&amp;Assumptions'!$J$29)^(EQ$46-1))+AND(EQ$56&lt;'Summary&amp;Assumptions'!$J$31,EQ$47&gt;=$FQ296,EQ$47&lt;=$FR296)*(('Summary&amp;Assumptions'!$H$25*$C296)*(1+'Summary&amp;Assumptions'!$J$29)^(EQ$46-1))</f>
        <v>0</v>
      </c>
      <c r="EM296" s="588">
        <f>AND(ER$55&gt;0,SUM($E296:EL296)&lt;'Summary&amp;Assumptions'!$G$32*$B296,$D296&gt;='Summary&amp;Assumptions'!$D$17,ER$47&gt;=$D296,ER$47&lt;=EDATE($D296,'Summary&amp;Assumptions'!$G$32))*$B296+AND(ER$56&lt;'Summary&amp;Assumptions'!$J$31,ER$47&gt;=$FO296,ER$47&lt;=$FP296)*(('Summary&amp;Assumptions'!$H$25*$C296)*(1+'Summary&amp;Assumptions'!$J$29)^(ER$46-1))+AND(ER$56&lt;'Summary&amp;Assumptions'!$J$31,ER$47&gt;=$FQ296,ER$47&lt;=$FR296)*(('Summary&amp;Assumptions'!$H$25*$C296)*(1+'Summary&amp;Assumptions'!$J$29)^(ER$46-1))</f>
        <v>0</v>
      </c>
      <c r="EN296" s="588">
        <f>AND(ES$55&gt;0,SUM($E296:EM296)&lt;'Summary&amp;Assumptions'!$G$32*$B296,$D296&gt;='Summary&amp;Assumptions'!$D$17,ES$47&gt;=$D296,ES$47&lt;=EDATE($D296,'Summary&amp;Assumptions'!$G$32))*$B296+AND(ES$56&lt;'Summary&amp;Assumptions'!$J$31,ES$47&gt;=$FO296,ES$47&lt;=$FP296)*(('Summary&amp;Assumptions'!$H$25*$C296)*(1+'Summary&amp;Assumptions'!$J$29)^(ES$46-1))+AND(ES$56&lt;'Summary&amp;Assumptions'!$J$31,ES$47&gt;=$FQ296,ES$47&lt;=$FR296)*(('Summary&amp;Assumptions'!$H$25*$C296)*(1+'Summary&amp;Assumptions'!$J$29)^(ES$46-1))</f>
        <v>0</v>
      </c>
      <c r="EO296" s="588">
        <f>AND(ET$55&gt;0,SUM($E296:EN296)&lt;'Summary&amp;Assumptions'!$G$32*$B296,$D296&gt;='Summary&amp;Assumptions'!$D$17,ET$47&gt;=$D296,ET$47&lt;=EDATE($D296,'Summary&amp;Assumptions'!$G$32))*$B296+AND(ET$56&lt;'Summary&amp;Assumptions'!$J$31,ET$47&gt;=$FO296,ET$47&lt;=$FP296)*(('Summary&amp;Assumptions'!$H$25*$C296)*(1+'Summary&amp;Assumptions'!$J$29)^(ET$46-1))+AND(ET$56&lt;'Summary&amp;Assumptions'!$J$31,ET$47&gt;=$FQ296,ET$47&lt;=$FR296)*(('Summary&amp;Assumptions'!$H$25*$C296)*(1+'Summary&amp;Assumptions'!$J$29)^(ET$46-1))</f>
        <v>0</v>
      </c>
      <c r="EP296" s="588">
        <f>AND(EU$55&gt;0,SUM($E296:EO296)&lt;'Summary&amp;Assumptions'!$G$32*$B296,$D296&gt;='Summary&amp;Assumptions'!$D$17,EU$47&gt;=$D296,EU$47&lt;=EDATE($D296,'Summary&amp;Assumptions'!$G$32))*$B296+AND(EU$56&lt;'Summary&amp;Assumptions'!$J$31,EU$47&gt;=$FO296,EU$47&lt;=$FP296)*(('Summary&amp;Assumptions'!$H$25*$C296)*(1+'Summary&amp;Assumptions'!$J$29)^(EU$46-1))+AND(EU$56&lt;'Summary&amp;Assumptions'!$J$31,EU$47&gt;=$FQ296,EU$47&lt;=$FR296)*(('Summary&amp;Assumptions'!$H$25*$C296)*(1+'Summary&amp;Assumptions'!$J$29)^(EU$46-1))</f>
        <v>0</v>
      </c>
      <c r="EQ296" s="588">
        <f>AND(EV$55&gt;0,SUM($E296:EP296)&lt;'Summary&amp;Assumptions'!$G$32*$B296,$D296&gt;='Summary&amp;Assumptions'!$D$17,EV$47&gt;=$D296,EV$47&lt;=EDATE($D296,'Summary&amp;Assumptions'!$G$32))*$B296+AND(EV$56&lt;'Summary&amp;Assumptions'!$J$31,EV$47&gt;=$FO296,EV$47&lt;=$FP296)*(('Summary&amp;Assumptions'!$H$25*$C296)*(1+'Summary&amp;Assumptions'!$J$29)^(EV$46-1))+AND(EV$56&lt;'Summary&amp;Assumptions'!$J$31,EV$47&gt;=$FQ296,EV$47&lt;=$FR296)*(('Summary&amp;Assumptions'!$H$25*$C296)*(1+'Summary&amp;Assumptions'!$J$29)^(EV$46-1))</f>
        <v>0</v>
      </c>
      <c r="ER296" s="588">
        <f>AND(EW$55&gt;0,SUM($E296:EQ296)&lt;'Summary&amp;Assumptions'!$G$32*$B296,$D296&gt;='Summary&amp;Assumptions'!$D$17,EW$47&gt;=$D296,EW$47&lt;=EDATE($D296,'Summary&amp;Assumptions'!$G$32))*$B296+AND(EW$56&lt;'Summary&amp;Assumptions'!$J$31,EW$47&gt;=$FO296,EW$47&lt;=$FP296)*(('Summary&amp;Assumptions'!$H$25*$C296)*(1+'Summary&amp;Assumptions'!$J$29)^(EW$46-1))+AND(EW$56&lt;'Summary&amp;Assumptions'!$J$31,EW$47&gt;=$FQ296,EW$47&lt;=$FR296)*(('Summary&amp;Assumptions'!$H$25*$C296)*(1+'Summary&amp;Assumptions'!$J$29)^(EW$46-1))</f>
        <v>0</v>
      </c>
      <c r="ES296" s="588">
        <f>AND(EX$55&gt;0,SUM($E296:ER296)&lt;'Summary&amp;Assumptions'!$G$32*$B296,$D296&gt;='Summary&amp;Assumptions'!$D$17,EX$47&gt;=$D296,EX$47&lt;=EDATE($D296,'Summary&amp;Assumptions'!$G$32))*$B296+AND(EX$56&lt;'Summary&amp;Assumptions'!$J$31,EX$47&gt;=$FO296,EX$47&lt;=$FP296)*(('Summary&amp;Assumptions'!$H$25*$C296)*(1+'Summary&amp;Assumptions'!$J$29)^(EX$46-1))+AND(EX$56&lt;'Summary&amp;Assumptions'!$J$31,EX$47&gt;=$FQ296,EX$47&lt;=$FR296)*(('Summary&amp;Assumptions'!$H$25*$C296)*(1+'Summary&amp;Assumptions'!$J$29)^(EX$46-1))</f>
        <v>0</v>
      </c>
      <c r="ET296" s="588">
        <f>AND(EY$55&gt;0,SUM($E296:ES296)&lt;'Summary&amp;Assumptions'!$G$32*$B296,$D296&gt;='Summary&amp;Assumptions'!$D$17,EY$47&gt;=$D296,EY$47&lt;=EDATE($D296,'Summary&amp;Assumptions'!$G$32))*$B296+AND(EY$56&lt;'Summary&amp;Assumptions'!$J$31,EY$47&gt;=$FO296,EY$47&lt;=$FP296)*(('Summary&amp;Assumptions'!$H$25*$C296)*(1+'Summary&amp;Assumptions'!$J$29)^(EY$46-1))+AND(EY$56&lt;'Summary&amp;Assumptions'!$J$31,EY$47&gt;=$FQ296,EY$47&lt;=$FR296)*(('Summary&amp;Assumptions'!$H$25*$C296)*(1+'Summary&amp;Assumptions'!$J$29)^(EY$46-1))</f>
        <v>0</v>
      </c>
      <c r="EU296" s="588">
        <f>AND(EZ$55&gt;0,SUM($E296:ET296)&lt;'Summary&amp;Assumptions'!$G$32*$B296,$D296&gt;='Summary&amp;Assumptions'!$D$17,EZ$47&gt;=$D296,EZ$47&lt;=EDATE($D296,'Summary&amp;Assumptions'!$G$32))*$B296+AND(EZ$56&lt;'Summary&amp;Assumptions'!$J$31,EZ$47&gt;=$FO296,EZ$47&lt;=$FP296)*(('Summary&amp;Assumptions'!$H$25*$C296)*(1+'Summary&amp;Assumptions'!$J$29)^(EZ$46-1))+AND(EZ$56&lt;'Summary&amp;Assumptions'!$J$31,EZ$47&gt;=$FQ296,EZ$47&lt;=$FR296)*(('Summary&amp;Assumptions'!$H$25*$C296)*(1+'Summary&amp;Assumptions'!$J$29)^(EZ$46-1))</f>
        <v>0</v>
      </c>
      <c r="EV296" s="588">
        <f>AND(FA$55&gt;0,SUM($E296:EU296)&lt;'Summary&amp;Assumptions'!$G$32*$B296,$D296&gt;='Summary&amp;Assumptions'!$D$17,FA$47&gt;=$D296,FA$47&lt;=EDATE($D296,'Summary&amp;Assumptions'!$G$32))*$B296+AND(FA$56&lt;'Summary&amp;Assumptions'!$J$31,FA$47&gt;=$FO296,FA$47&lt;=$FP296)*(('Summary&amp;Assumptions'!$H$25*$C296)*(1+'Summary&amp;Assumptions'!$J$29)^(FA$46-1))+AND(FA$56&lt;'Summary&amp;Assumptions'!$J$31,FA$47&gt;=$FQ296,FA$47&lt;=$FR296)*(('Summary&amp;Assumptions'!$H$25*$C296)*(1+'Summary&amp;Assumptions'!$J$29)^(FA$46-1))</f>
        <v>0</v>
      </c>
      <c r="EW296" s="588">
        <f>AND(FB$55&gt;0,SUM($E296:EV296)&lt;'Summary&amp;Assumptions'!$G$32*$B296,$D296&gt;='Summary&amp;Assumptions'!$D$17,FB$47&gt;=$D296,FB$47&lt;=EDATE($D296,'Summary&amp;Assumptions'!$G$32))*$B296+AND(FB$56&lt;'Summary&amp;Assumptions'!$J$31,FB$47&gt;=$FO296,FB$47&lt;=$FP296)*(('Summary&amp;Assumptions'!$H$25*$C296)*(1+'Summary&amp;Assumptions'!$J$29)^(FB$46-1))+AND(FB$56&lt;'Summary&amp;Assumptions'!$J$31,FB$47&gt;=$FQ296,FB$47&lt;=$FR296)*(('Summary&amp;Assumptions'!$H$25*$C296)*(1+'Summary&amp;Assumptions'!$J$29)^(FB$46-1))</f>
        <v>0</v>
      </c>
      <c r="EX296" s="588">
        <f>AND(FC$55&gt;0,SUM($E296:EW296)&lt;'Summary&amp;Assumptions'!$G$32*$B296,$D296&gt;='Summary&amp;Assumptions'!$D$17,FC$47&gt;=$D296,FC$47&lt;=EDATE($D296,'Summary&amp;Assumptions'!$G$32))*$B296+AND(FC$56&lt;'Summary&amp;Assumptions'!$J$31,FC$47&gt;=$FO296,FC$47&lt;=$FP296)*(('Summary&amp;Assumptions'!$H$25*$C296)*(1+'Summary&amp;Assumptions'!$J$29)^(FC$46-1))+AND(FC$56&lt;'Summary&amp;Assumptions'!$J$31,FC$47&gt;=$FQ296,FC$47&lt;=$FR296)*(('Summary&amp;Assumptions'!$H$25*$C296)*(1+'Summary&amp;Assumptions'!$J$29)^(FC$46-1))</f>
        <v>0</v>
      </c>
      <c r="EY296" s="588">
        <f>AND(FD$55&gt;0,SUM($E296:EX296)&lt;'Summary&amp;Assumptions'!$G$32*$B296,$D296&gt;='Summary&amp;Assumptions'!$D$17,FD$47&gt;=$D296,FD$47&lt;=EDATE($D296,'Summary&amp;Assumptions'!$G$32))*$B296+AND(FD$56&lt;'Summary&amp;Assumptions'!$J$31,FD$47&gt;=$FO296,FD$47&lt;=$FP296)*(('Summary&amp;Assumptions'!$H$25*$C296)*(1+'Summary&amp;Assumptions'!$J$29)^(FD$46-1))+AND(FD$56&lt;'Summary&amp;Assumptions'!$J$31,FD$47&gt;=$FQ296,FD$47&lt;=$FR296)*(('Summary&amp;Assumptions'!$H$25*$C296)*(1+'Summary&amp;Assumptions'!$J$29)^(FD$46-1))</f>
        <v>0</v>
      </c>
      <c r="EZ296" s="588">
        <f>AND(FE$55&gt;0,SUM($E296:EY296)&lt;'Summary&amp;Assumptions'!$G$32*$B296,$D296&gt;='Summary&amp;Assumptions'!$D$17,FE$47&gt;=$D296,FE$47&lt;=EDATE($D296,'Summary&amp;Assumptions'!$G$32))*$B296+AND(FE$56&lt;'Summary&amp;Assumptions'!$J$31,FE$47&gt;=$FO296,FE$47&lt;=$FP296)*(('Summary&amp;Assumptions'!$H$25*$C296)*(1+'Summary&amp;Assumptions'!$J$29)^(FE$46-1))+AND(FE$56&lt;'Summary&amp;Assumptions'!$J$31,FE$47&gt;=$FQ296,FE$47&lt;=$FR296)*(('Summary&amp;Assumptions'!$H$25*$C296)*(1+'Summary&amp;Assumptions'!$J$29)^(FE$46-1))</f>
        <v>0</v>
      </c>
      <c r="FA296" s="588">
        <f>AND(FF$55&gt;0,SUM($E296:EZ296)&lt;'Summary&amp;Assumptions'!$G$32*$B296,$D296&gt;='Summary&amp;Assumptions'!$D$17,FF$47&gt;=$D296,FF$47&lt;=EDATE($D296,'Summary&amp;Assumptions'!$G$32))*$B296+AND(FF$56&lt;'Summary&amp;Assumptions'!$J$31,FF$47&gt;=$FO296,FF$47&lt;=$FP296)*(('Summary&amp;Assumptions'!$H$25*$C296)*(1+'Summary&amp;Assumptions'!$J$29)^(FF$46-1))+AND(FF$56&lt;'Summary&amp;Assumptions'!$J$31,FF$47&gt;=$FQ296,FF$47&lt;=$FR296)*(('Summary&amp;Assumptions'!$H$25*$C296)*(1+'Summary&amp;Assumptions'!$J$29)^(FF$46-1))</f>
        <v>0</v>
      </c>
      <c r="FB296" s="588">
        <f>AND(FG$55&gt;0,SUM($E296:FA296)&lt;'Summary&amp;Assumptions'!$G$32*$B296,$D296&gt;='Summary&amp;Assumptions'!$D$17,FG$47&gt;=$D296,FG$47&lt;=EDATE($D296,'Summary&amp;Assumptions'!$G$32))*$B296+AND(FG$56&lt;'Summary&amp;Assumptions'!$J$31,FG$47&gt;=$FO296,FG$47&lt;=$FP296)*(('Summary&amp;Assumptions'!$H$25*$C296)*(1+'Summary&amp;Assumptions'!$J$29)^(FG$46-1))+AND(FG$56&lt;'Summary&amp;Assumptions'!$J$31,FG$47&gt;=$FQ296,FG$47&lt;=$FR296)*(('Summary&amp;Assumptions'!$H$25*$C296)*(1+'Summary&amp;Assumptions'!$J$29)^(FG$46-1))</f>
        <v>0</v>
      </c>
      <c r="FC296" s="588">
        <f>AND(FH$55&gt;0,SUM($E296:FB296)&lt;'Summary&amp;Assumptions'!$G$32*$B296,$D296&gt;='Summary&amp;Assumptions'!$D$17,FH$47&gt;=$D296,FH$47&lt;=EDATE($D296,'Summary&amp;Assumptions'!$G$32))*$B296+AND(FH$56&lt;'Summary&amp;Assumptions'!$J$31,FH$47&gt;=$FO296,FH$47&lt;=$FP296)*(('Summary&amp;Assumptions'!$H$25*$C296)*(1+'Summary&amp;Assumptions'!$J$29)^(FH$46-1))+AND(FH$56&lt;'Summary&amp;Assumptions'!$J$31,FH$47&gt;=$FQ296,FH$47&lt;=$FR296)*(('Summary&amp;Assumptions'!$H$25*$C296)*(1+'Summary&amp;Assumptions'!$J$29)^(FH$46-1))</f>
        <v>0</v>
      </c>
      <c r="FD296" s="588">
        <f>AND(FI$55&gt;0,SUM($E296:FC296)&lt;'Summary&amp;Assumptions'!$G$32*$B296,$D296&gt;='Summary&amp;Assumptions'!$D$17,FI$47&gt;=$D296,FI$47&lt;=EDATE($D296,'Summary&amp;Assumptions'!$G$32))*$B296+AND(FI$56&lt;'Summary&amp;Assumptions'!$J$31,FI$47&gt;=$FO296,FI$47&lt;=$FP296)*(('Summary&amp;Assumptions'!$H$25*$C296)*(1+'Summary&amp;Assumptions'!$J$29)^(FI$46-1))+AND(FI$56&lt;'Summary&amp;Assumptions'!$J$31,FI$47&gt;=$FQ296,FI$47&lt;=$FR296)*(('Summary&amp;Assumptions'!$H$25*$C296)*(1+'Summary&amp;Assumptions'!$J$29)^(FI$46-1))</f>
        <v>0</v>
      </c>
      <c r="FE296" s="588">
        <f>AND(FJ$55&gt;0,SUM($E296:FD296)&lt;'Summary&amp;Assumptions'!$G$32*$B296,$D296&gt;='Summary&amp;Assumptions'!$D$17,FJ$47&gt;=$D296,FJ$47&lt;=EDATE($D296,'Summary&amp;Assumptions'!$G$32))*$B296+AND(FJ$56&lt;'Summary&amp;Assumptions'!$J$31,FJ$47&gt;=$FO296,FJ$47&lt;=$FP296)*(('Summary&amp;Assumptions'!$H$25*$C296)*(1+'Summary&amp;Assumptions'!$J$29)^(FJ$46-1))+AND(FJ$56&lt;'Summary&amp;Assumptions'!$J$31,FJ$47&gt;=$FQ296,FJ$47&lt;=$FR296)*(('Summary&amp;Assumptions'!$H$25*$C296)*(1+'Summary&amp;Assumptions'!$J$29)^(FJ$46-1))</f>
        <v>0</v>
      </c>
      <c r="FF296" s="588">
        <f>AND(FK$55&gt;0,SUM($E296:FE296)&lt;'Summary&amp;Assumptions'!$G$32*$B296,$D296&gt;='Summary&amp;Assumptions'!$D$17,FK$47&gt;=$D296,FK$47&lt;=EDATE($D296,'Summary&amp;Assumptions'!$G$32))*$B296+AND(FK$56&lt;'Summary&amp;Assumptions'!$J$31,FK$47&gt;=$FO296,FK$47&lt;=$FP296)*(('Summary&amp;Assumptions'!$H$25*$C296)*(1+'Summary&amp;Assumptions'!$J$29)^(FK$46-1))+AND(FK$56&lt;'Summary&amp;Assumptions'!$J$31,FK$47&gt;=$FQ296,FK$47&lt;=$FR296)*(('Summary&amp;Assumptions'!$H$25*$C296)*(1+'Summary&amp;Assumptions'!$J$29)^(FK$46-1))</f>
        <v>0</v>
      </c>
      <c r="FG296" s="588">
        <f>AND(FL$55&gt;0,SUM($E296:FF296)&lt;'Summary&amp;Assumptions'!$G$32*$B296,$D296&gt;='Summary&amp;Assumptions'!$D$17,FL$47&gt;=$D296,FL$47&lt;=EDATE($D296,'Summary&amp;Assumptions'!$G$32))*$B296+AND(FL$56&lt;'Summary&amp;Assumptions'!$J$31,FL$47&gt;=$FO296,FL$47&lt;=$FP296)*(('Summary&amp;Assumptions'!$H$25*$C296)*(1+'Summary&amp;Assumptions'!$J$29)^(FL$46-1))+AND(FL$56&lt;'Summary&amp;Assumptions'!$J$31,FL$47&gt;=$FQ296,FL$47&lt;=$FR296)*(('Summary&amp;Assumptions'!$H$25*$C296)*(1+'Summary&amp;Assumptions'!$J$29)^(FL$46-1))</f>
        <v>0</v>
      </c>
      <c r="FH296" s="588">
        <f>AND(FM$55&gt;0,SUM($E296:FG296)&lt;'Summary&amp;Assumptions'!$G$32*$B296,$D296&gt;='Summary&amp;Assumptions'!$D$17,FM$47&gt;=$D296,FM$47&lt;=EDATE($D296,'Summary&amp;Assumptions'!$G$32))*$B296+AND(FM$56&lt;'Summary&amp;Assumptions'!$J$31,FM$47&gt;=$FO296,FM$47&lt;=$FP296)*(('Summary&amp;Assumptions'!$H$25*$C296)*(1+'Summary&amp;Assumptions'!$J$29)^(FM$46-1))+AND(FM$56&lt;'Summary&amp;Assumptions'!$J$31,FM$47&gt;=$FQ296,FM$47&lt;=$FR296)*(('Summary&amp;Assumptions'!$H$25*$C296)*(1+'Summary&amp;Assumptions'!$J$29)^(FM$46-1))</f>
        <v>0</v>
      </c>
      <c r="FI296" s="588">
        <f>AND(FN$55&gt;0,SUM($E296:FH296)&lt;'Summary&amp;Assumptions'!$G$32*$B296,$D296&gt;='Summary&amp;Assumptions'!$D$17,FN$47&gt;=$D296,FN$47&lt;=EDATE($D296,'Summary&amp;Assumptions'!$G$32))*$B296+AND(FN$56&lt;'Summary&amp;Assumptions'!$J$31,FN$47&gt;=$FO296,FN$47&lt;=$FP296)*(('Summary&amp;Assumptions'!$H$25*$C296)*(1+'Summary&amp;Assumptions'!$J$29)^(FN$46-1))+AND(FN$56&lt;'Summary&amp;Assumptions'!$J$31,FN$47&gt;=$FQ296,FN$47&lt;=$FR296)*(('Summary&amp;Assumptions'!$H$25*$C296)*(1+'Summary&amp;Assumptions'!$J$29)^(FN$46-1))</f>
        <v>0</v>
      </c>
      <c r="FJ296" s="588">
        <f>AND(FO$55&gt;0,SUM($E296:FI296)&lt;'Summary&amp;Assumptions'!$G$32*$B296,$D296&gt;='Summary&amp;Assumptions'!$D$17,FO$47&gt;=$D296,FO$47&lt;=EDATE($D296,'Summary&amp;Assumptions'!$G$32))*$B296+AND(FO$56&lt;'Summary&amp;Assumptions'!$J$31,FO$47&gt;=$FO296,FO$47&lt;=$FP296)*(('Summary&amp;Assumptions'!$H$25*$C296)*(1+'Summary&amp;Assumptions'!$J$29)^(FO$46-1))+AND(FO$56&lt;'Summary&amp;Assumptions'!$J$31,FO$47&gt;=$FQ296,FO$47&lt;=$FR296)*(('Summary&amp;Assumptions'!$H$25*$C296)*(1+'Summary&amp;Assumptions'!$J$29)^(FO$46-1))</f>
        <v>0</v>
      </c>
      <c r="FK296" s="588">
        <f>AND(FP$55&gt;0,SUM($E296:FJ296)&lt;'Summary&amp;Assumptions'!$G$32*$B296,$D296&gt;='Summary&amp;Assumptions'!$D$17,FP$47&gt;=$D296,FP$47&lt;=EDATE($D296,'Summary&amp;Assumptions'!$G$32))*$B296+AND(FP$56&lt;'Summary&amp;Assumptions'!$J$31,FP$47&gt;=$FO296,FP$47&lt;=$FP296)*(('Summary&amp;Assumptions'!$H$25*$C296)*(1+'Summary&amp;Assumptions'!$J$29)^(FP$46-1))+AND(FP$56&lt;'Summary&amp;Assumptions'!$J$31,FP$47&gt;=$FQ296,FP$47&lt;=$FR296)*(('Summary&amp;Assumptions'!$H$25*$C296)*(1+'Summary&amp;Assumptions'!$J$29)^(FP$46-1))</f>
        <v>0</v>
      </c>
      <c r="FL296" s="588">
        <f>AND(FQ$55&gt;0,SUM($E296:FK296)&lt;'Summary&amp;Assumptions'!$G$32*$B296,$D296&gt;='Summary&amp;Assumptions'!$D$17,FQ$47&gt;=$D296,FQ$47&lt;=EDATE($D296,'Summary&amp;Assumptions'!$G$32))*$B296+AND(FQ$56&lt;'Summary&amp;Assumptions'!$J$31,FQ$47&gt;=$FO296,FQ$47&lt;=$FP296)*(('Summary&amp;Assumptions'!$H$25*$C296)*(1+'Summary&amp;Assumptions'!$J$29)^(FQ$46-1))+AND(FQ$56&lt;'Summary&amp;Assumptions'!$J$31,FQ$47&gt;=$FQ296,FQ$47&lt;=$FR296)*(('Summary&amp;Assumptions'!$H$25*$C296)*(1+'Summary&amp;Assumptions'!$J$29)^(FQ$46-1))</f>
        <v>0</v>
      </c>
      <c r="FO296" s="576">
        <f>EDATE(D296,'Summary&amp;Assumptions'!$G$34)</f>
        <v>49796</v>
      </c>
      <c r="FP296" s="576">
        <f>EDATE(FO296,'Summary&amp;Assumptions'!$G$33-1)</f>
        <v>49827</v>
      </c>
      <c r="FQ296" s="576">
        <f>EDATE(FO296,'Summary&amp;Assumptions'!$G$34)</f>
        <v>50161</v>
      </c>
      <c r="FR296" s="576">
        <f>EDATE(FQ296,'Summary&amp;Assumptions'!$G$33-1)</f>
        <v>50192</v>
      </c>
    </row>
    <row r="297" spans="2:174" hidden="1" x14ac:dyDescent="0.2">
      <c r="B297" s="588">
        <v>0</v>
      </c>
      <c r="C297" s="193">
        <v>0</v>
      </c>
      <c r="D297" s="589">
        <v>49461</v>
      </c>
      <c r="F297" s="588">
        <f>AND(K$55&gt;0,SUM($E297:E297)&lt;'Summary&amp;Assumptions'!$G$32*$B297,$D297&gt;='Summary&amp;Assumptions'!$D$17,K$47&gt;=$D297,K$47&lt;=EDATE($D297,'Summary&amp;Assumptions'!$G$32))*$B297+AND(K$56&lt;'Summary&amp;Assumptions'!$J$31,K$47&gt;=$FO297,K$47&lt;=$FP297)*(('Summary&amp;Assumptions'!$H$25*$C297)*(1+'Summary&amp;Assumptions'!$J$29)^(K$46-1))+AND(K$56&lt;'Summary&amp;Assumptions'!$J$31,K$47&gt;=$FQ297,K$47&lt;=$FR297)*(('Summary&amp;Assumptions'!$H$25*$C297)*(1+'Summary&amp;Assumptions'!$J$29)^(K$46-1))</f>
        <v>0</v>
      </c>
      <c r="G297" s="588">
        <f>AND(L$55&gt;0,SUM($E297:F297)&lt;'Summary&amp;Assumptions'!$G$32*$B297,$D297&gt;='Summary&amp;Assumptions'!$D$17,L$47&gt;=$D297,L$47&lt;=EDATE($D297,'Summary&amp;Assumptions'!$G$32))*$B297+AND(L$56&lt;'Summary&amp;Assumptions'!$J$31,L$47&gt;=$FO297,L$47&lt;=$FP297)*(('Summary&amp;Assumptions'!$H$25*$C297)*(1+'Summary&amp;Assumptions'!$J$29)^(L$46-1))+AND(L$56&lt;'Summary&amp;Assumptions'!$J$31,L$47&gt;=$FQ297,L$47&lt;=$FR297)*(('Summary&amp;Assumptions'!$H$25*$C297)*(1+'Summary&amp;Assumptions'!$J$29)^(L$46-1))</f>
        <v>0</v>
      </c>
      <c r="H297" s="588">
        <f>AND(M$55&gt;0,SUM($E297:G297)&lt;'Summary&amp;Assumptions'!$G$32*$B297,$D297&gt;='Summary&amp;Assumptions'!$D$17,M$47&gt;=$D297,M$47&lt;=EDATE($D297,'Summary&amp;Assumptions'!$G$32))*$B297+AND(M$56&lt;'Summary&amp;Assumptions'!$J$31,M$47&gt;=$FO297,M$47&lt;=$FP297)*(('Summary&amp;Assumptions'!$H$25*$C297)*(1+'Summary&amp;Assumptions'!$J$29)^(M$46-1))+AND(M$56&lt;'Summary&amp;Assumptions'!$J$31,M$47&gt;=$FQ297,M$47&lt;=$FR297)*(('Summary&amp;Assumptions'!$H$25*$C297)*(1+'Summary&amp;Assumptions'!$J$29)^(M$46-1))</f>
        <v>0</v>
      </c>
      <c r="I297" s="588">
        <f>AND(N$55&gt;0,SUM($E297:H297)&lt;'Summary&amp;Assumptions'!$G$32*$B297,$D297&gt;='Summary&amp;Assumptions'!$D$17,N$47&gt;=$D297,N$47&lt;=EDATE($D297,'Summary&amp;Assumptions'!$G$32))*$B297+AND(N$56&lt;'Summary&amp;Assumptions'!$J$31,N$47&gt;=$FO297,N$47&lt;=$FP297)*(('Summary&amp;Assumptions'!$H$25*$C297)*(1+'Summary&amp;Assumptions'!$J$29)^(N$46-1))+AND(N$56&lt;'Summary&amp;Assumptions'!$J$31,N$47&gt;=$FQ297,N$47&lt;=$FR297)*(('Summary&amp;Assumptions'!$H$25*$C297)*(1+'Summary&amp;Assumptions'!$J$29)^(N$46-1))</f>
        <v>0</v>
      </c>
      <c r="J297" s="588">
        <f>AND(O$55&gt;0,SUM($E297:I297)&lt;'Summary&amp;Assumptions'!$G$32*$B297,$D297&gt;='Summary&amp;Assumptions'!$D$17,O$47&gt;=$D297,O$47&lt;=EDATE($D297,'Summary&amp;Assumptions'!$G$32))*$B297+AND(O$56&lt;'Summary&amp;Assumptions'!$J$31,O$47&gt;=$FO297,O$47&lt;=$FP297)*(('Summary&amp;Assumptions'!$H$25*$C297)*(1+'Summary&amp;Assumptions'!$J$29)^(O$46-1))+AND(O$56&lt;'Summary&amp;Assumptions'!$J$31,O$47&gt;=$FQ297,O$47&lt;=$FR297)*(('Summary&amp;Assumptions'!$H$25*$C297)*(1+'Summary&amp;Assumptions'!$J$29)^(O$46-1))</f>
        <v>0</v>
      </c>
      <c r="K297" s="588">
        <f>AND(P$55&gt;0,SUM($E297:J297)&lt;'Summary&amp;Assumptions'!$G$32*$B297,$D297&gt;='Summary&amp;Assumptions'!$D$17,P$47&gt;=$D297,P$47&lt;=EDATE($D297,'Summary&amp;Assumptions'!$G$32))*$B297+AND(P$56&lt;'Summary&amp;Assumptions'!$J$31,P$47&gt;=$FO297,P$47&lt;=$FP297)*(('Summary&amp;Assumptions'!$H$25*$C297)*(1+'Summary&amp;Assumptions'!$J$29)^(P$46-1))+AND(P$56&lt;'Summary&amp;Assumptions'!$J$31,P$47&gt;=$FQ297,P$47&lt;=$FR297)*(('Summary&amp;Assumptions'!$H$25*$C297)*(1+'Summary&amp;Assumptions'!$J$29)^(P$46-1))</f>
        <v>0</v>
      </c>
      <c r="L297" s="588">
        <f>AND(Q$55&gt;0,SUM($E297:K297)&lt;'Summary&amp;Assumptions'!$G$32*$B297,$D297&gt;='Summary&amp;Assumptions'!$D$17,Q$47&gt;=$D297,Q$47&lt;=EDATE($D297,'Summary&amp;Assumptions'!$G$32))*$B297+AND(Q$56&lt;'Summary&amp;Assumptions'!$J$31,Q$47&gt;=$FO297,Q$47&lt;=$FP297)*(('Summary&amp;Assumptions'!$H$25*$C297)*(1+'Summary&amp;Assumptions'!$J$29)^(Q$46-1))+AND(Q$56&lt;'Summary&amp;Assumptions'!$J$31,Q$47&gt;=$FQ297,Q$47&lt;=$FR297)*(('Summary&amp;Assumptions'!$H$25*$C297)*(1+'Summary&amp;Assumptions'!$J$29)^(Q$46-1))</f>
        <v>0</v>
      </c>
      <c r="M297" s="588">
        <f>AND(R$55&gt;0,SUM($E297:L297)&lt;'Summary&amp;Assumptions'!$G$32*$B297,$D297&gt;='Summary&amp;Assumptions'!$D$17,R$47&gt;=$D297,R$47&lt;=EDATE($D297,'Summary&amp;Assumptions'!$G$32))*$B297+AND(R$56&lt;'Summary&amp;Assumptions'!$J$31,R$47&gt;=$FO297,R$47&lt;=$FP297)*(('Summary&amp;Assumptions'!$H$25*$C297)*(1+'Summary&amp;Assumptions'!$J$29)^(R$46-1))+AND(R$56&lt;'Summary&amp;Assumptions'!$J$31,R$47&gt;=$FQ297,R$47&lt;=$FR297)*(('Summary&amp;Assumptions'!$H$25*$C297)*(1+'Summary&amp;Assumptions'!$J$29)^(R$46-1))</f>
        <v>0</v>
      </c>
      <c r="N297" s="588">
        <f>AND(S$55&gt;0,SUM($E297:M297)&lt;'Summary&amp;Assumptions'!$G$32*$B297,$D297&gt;='Summary&amp;Assumptions'!$D$17,S$47&gt;=$D297,S$47&lt;=EDATE($D297,'Summary&amp;Assumptions'!$G$32))*$B297+AND(S$56&lt;'Summary&amp;Assumptions'!$J$31,S$47&gt;=$FO297,S$47&lt;=$FP297)*(('Summary&amp;Assumptions'!$H$25*$C297)*(1+'Summary&amp;Assumptions'!$J$29)^(S$46-1))+AND(S$56&lt;'Summary&amp;Assumptions'!$J$31,S$47&gt;=$FQ297,S$47&lt;=$FR297)*(('Summary&amp;Assumptions'!$H$25*$C297)*(1+'Summary&amp;Assumptions'!$J$29)^(S$46-1))</f>
        <v>0</v>
      </c>
      <c r="O297" s="588">
        <f>AND(T$55&gt;0,SUM($E297:N297)&lt;'Summary&amp;Assumptions'!$G$32*$B297,$D297&gt;='Summary&amp;Assumptions'!$D$17,T$47&gt;=$D297,T$47&lt;=EDATE($D297,'Summary&amp;Assumptions'!$G$32))*$B297+AND(T$56&lt;'Summary&amp;Assumptions'!$J$31,T$47&gt;=$FO297,T$47&lt;=$FP297)*(('Summary&amp;Assumptions'!$H$25*$C297)*(1+'Summary&amp;Assumptions'!$J$29)^(T$46-1))+AND(T$56&lt;'Summary&amp;Assumptions'!$J$31,T$47&gt;=$FQ297,T$47&lt;=$FR297)*(('Summary&amp;Assumptions'!$H$25*$C297)*(1+'Summary&amp;Assumptions'!$J$29)^(T$46-1))</f>
        <v>0</v>
      </c>
      <c r="P297" s="588">
        <f>AND(U$55&gt;0,SUM($E297:O297)&lt;'Summary&amp;Assumptions'!$G$32*$B297,$D297&gt;='Summary&amp;Assumptions'!$D$17,U$47&gt;=$D297,U$47&lt;=EDATE($D297,'Summary&amp;Assumptions'!$G$32))*$B297+AND(U$56&lt;'Summary&amp;Assumptions'!$J$31,U$47&gt;=$FO297,U$47&lt;=$FP297)*(('Summary&amp;Assumptions'!$H$25*$C297)*(1+'Summary&amp;Assumptions'!$J$29)^(U$46-1))+AND(U$56&lt;'Summary&amp;Assumptions'!$J$31,U$47&gt;=$FQ297,U$47&lt;=$FR297)*(('Summary&amp;Assumptions'!$H$25*$C297)*(1+'Summary&amp;Assumptions'!$J$29)^(U$46-1))</f>
        <v>0</v>
      </c>
      <c r="Q297" s="588">
        <f>AND(V$55&gt;0,SUM($E297:P297)&lt;'Summary&amp;Assumptions'!$G$32*$B297,$D297&gt;='Summary&amp;Assumptions'!$D$17,V$47&gt;=$D297,V$47&lt;=EDATE($D297,'Summary&amp;Assumptions'!$G$32))*$B297+AND(V$56&lt;'Summary&amp;Assumptions'!$J$31,V$47&gt;=$FO297,V$47&lt;=$FP297)*(('Summary&amp;Assumptions'!$H$25*$C297)*(1+'Summary&amp;Assumptions'!$J$29)^(V$46-1))+AND(V$56&lt;'Summary&amp;Assumptions'!$J$31,V$47&gt;=$FQ297,V$47&lt;=$FR297)*(('Summary&amp;Assumptions'!$H$25*$C297)*(1+'Summary&amp;Assumptions'!$J$29)^(V$46-1))</f>
        <v>0</v>
      </c>
      <c r="R297" s="588">
        <f>AND(W$55&gt;0,SUM($E297:Q297)&lt;'Summary&amp;Assumptions'!$G$32*$B297,$D297&gt;='Summary&amp;Assumptions'!$D$17,W$47&gt;=$D297,W$47&lt;=EDATE($D297,'Summary&amp;Assumptions'!$G$32))*$B297+AND(W$56&lt;'Summary&amp;Assumptions'!$J$31,W$47&gt;=$FO297,W$47&lt;=$FP297)*(('Summary&amp;Assumptions'!$H$25*$C297)*(1+'Summary&amp;Assumptions'!$J$29)^(W$46-1))+AND(W$56&lt;'Summary&amp;Assumptions'!$J$31,W$47&gt;=$FQ297,W$47&lt;=$FR297)*(('Summary&amp;Assumptions'!$H$25*$C297)*(1+'Summary&amp;Assumptions'!$J$29)^(W$46-1))</f>
        <v>0</v>
      </c>
      <c r="S297" s="588">
        <f>AND(X$55&gt;0,SUM($E297:R297)&lt;'Summary&amp;Assumptions'!$G$32*$B297,$D297&gt;='Summary&amp;Assumptions'!$D$17,X$47&gt;=$D297,X$47&lt;=EDATE($D297,'Summary&amp;Assumptions'!$G$32))*$B297+AND(X$56&lt;'Summary&amp;Assumptions'!$J$31,X$47&gt;=$FO297,X$47&lt;=$FP297)*(('Summary&amp;Assumptions'!$H$25*$C297)*(1+'Summary&amp;Assumptions'!$J$29)^(X$46-1))+AND(X$56&lt;'Summary&amp;Assumptions'!$J$31,X$47&gt;=$FQ297,X$47&lt;=$FR297)*(('Summary&amp;Assumptions'!$H$25*$C297)*(1+'Summary&amp;Assumptions'!$J$29)^(X$46-1))</f>
        <v>0</v>
      </c>
      <c r="T297" s="588">
        <f>AND(Y$55&gt;0,SUM($E297:S297)&lt;'Summary&amp;Assumptions'!$G$32*$B297,$D297&gt;='Summary&amp;Assumptions'!$D$17,Y$47&gt;=$D297,Y$47&lt;=EDATE($D297,'Summary&amp;Assumptions'!$G$32))*$B297+AND(Y$56&lt;'Summary&amp;Assumptions'!$J$31,Y$47&gt;=$FO297,Y$47&lt;=$FP297)*(('Summary&amp;Assumptions'!$H$25*$C297)*(1+'Summary&amp;Assumptions'!$J$29)^(Y$46-1))+AND(Y$56&lt;'Summary&amp;Assumptions'!$J$31,Y$47&gt;=$FQ297,Y$47&lt;=$FR297)*(('Summary&amp;Assumptions'!$H$25*$C297)*(1+'Summary&amp;Assumptions'!$J$29)^(Y$46-1))</f>
        <v>0</v>
      </c>
      <c r="U297" s="588">
        <f>AND(Z$55&gt;0,SUM($E297:T297)&lt;'Summary&amp;Assumptions'!$G$32*$B297,$D297&gt;='Summary&amp;Assumptions'!$D$17,Z$47&gt;=$D297,Z$47&lt;=EDATE($D297,'Summary&amp;Assumptions'!$G$32))*$B297+AND(Z$56&lt;'Summary&amp;Assumptions'!$J$31,Z$47&gt;=$FO297,Z$47&lt;=$FP297)*(('Summary&amp;Assumptions'!$H$25*$C297)*(1+'Summary&amp;Assumptions'!$J$29)^(Z$46-1))+AND(Z$56&lt;'Summary&amp;Assumptions'!$J$31,Z$47&gt;=$FQ297,Z$47&lt;=$FR297)*(('Summary&amp;Assumptions'!$H$25*$C297)*(1+'Summary&amp;Assumptions'!$J$29)^(Z$46-1))</f>
        <v>0</v>
      </c>
      <c r="V297" s="588">
        <f>AND(AA$55&gt;0,SUM($E297:U297)&lt;'Summary&amp;Assumptions'!$G$32*$B297,$D297&gt;='Summary&amp;Assumptions'!$D$17,AA$47&gt;=$D297,AA$47&lt;=EDATE($D297,'Summary&amp;Assumptions'!$G$32))*$B297+AND(AA$56&lt;'Summary&amp;Assumptions'!$J$31,AA$47&gt;=$FO297,AA$47&lt;=$FP297)*(('Summary&amp;Assumptions'!$H$25*$C297)*(1+'Summary&amp;Assumptions'!$J$29)^(AA$46-1))+AND(AA$56&lt;'Summary&amp;Assumptions'!$J$31,AA$47&gt;=$FQ297,AA$47&lt;=$FR297)*(('Summary&amp;Assumptions'!$H$25*$C297)*(1+'Summary&amp;Assumptions'!$J$29)^(AA$46-1))</f>
        <v>0</v>
      </c>
      <c r="W297" s="588">
        <f>AND(AB$55&gt;0,SUM($E297:V297)&lt;'Summary&amp;Assumptions'!$G$32*$B297,$D297&gt;='Summary&amp;Assumptions'!$D$17,AB$47&gt;=$D297,AB$47&lt;=EDATE($D297,'Summary&amp;Assumptions'!$G$32))*$B297+AND(AB$56&lt;'Summary&amp;Assumptions'!$J$31,AB$47&gt;=$FO297,AB$47&lt;=$FP297)*(('Summary&amp;Assumptions'!$H$25*$C297)*(1+'Summary&amp;Assumptions'!$J$29)^(AB$46-1))+AND(AB$56&lt;'Summary&amp;Assumptions'!$J$31,AB$47&gt;=$FQ297,AB$47&lt;=$FR297)*(('Summary&amp;Assumptions'!$H$25*$C297)*(1+'Summary&amp;Assumptions'!$J$29)^(AB$46-1))</f>
        <v>0</v>
      </c>
      <c r="X297" s="588">
        <f>AND(AC$55&gt;0,SUM($E297:W297)&lt;'Summary&amp;Assumptions'!$G$32*$B297,$D297&gt;='Summary&amp;Assumptions'!$D$17,AC$47&gt;=$D297,AC$47&lt;=EDATE($D297,'Summary&amp;Assumptions'!$G$32))*$B297+AND(AC$56&lt;'Summary&amp;Assumptions'!$J$31,AC$47&gt;=$FO297,AC$47&lt;=$FP297)*(('Summary&amp;Assumptions'!$H$25*$C297)*(1+'Summary&amp;Assumptions'!$J$29)^(AC$46-1))+AND(AC$56&lt;'Summary&amp;Assumptions'!$J$31,AC$47&gt;=$FQ297,AC$47&lt;=$FR297)*(('Summary&amp;Assumptions'!$H$25*$C297)*(1+'Summary&amp;Assumptions'!$J$29)^(AC$46-1))</f>
        <v>0</v>
      </c>
      <c r="Y297" s="588">
        <f>AND(AD$55&gt;0,SUM($E297:X297)&lt;'Summary&amp;Assumptions'!$G$32*$B297,$D297&gt;='Summary&amp;Assumptions'!$D$17,AD$47&gt;=$D297,AD$47&lt;=EDATE($D297,'Summary&amp;Assumptions'!$G$32))*$B297+AND(AD$56&lt;'Summary&amp;Assumptions'!$J$31,AD$47&gt;=$FO297,AD$47&lt;=$FP297)*(('Summary&amp;Assumptions'!$H$25*$C297)*(1+'Summary&amp;Assumptions'!$J$29)^(AD$46-1))+AND(AD$56&lt;'Summary&amp;Assumptions'!$J$31,AD$47&gt;=$FQ297,AD$47&lt;=$FR297)*(('Summary&amp;Assumptions'!$H$25*$C297)*(1+'Summary&amp;Assumptions'!$J$29)^(AD$46-1))</f>
        <v>0</v>
      </c>
      <c r="Z297" s="588">
        <f>AND(AE$55&gt;0,SUM($E297:Y297)&lt;'Summary&amp;Assumptions'!$G$32*$B297,$D297&gt;='Summary&amp;Assumptions'!$D$17,AE$47&gt;=$D297,AE$47&lt;=EDATE($D297,'Summary&amp;Assumptions'!$G$32))*$B297+AND(AE$56&lt;'Summary&amp;Assumptions'!$J$31,AE$47&gt;=$FO297,AE$47&lt;=$FP297)*(('Summary&amp;Assumptions'!$H$25*$C297)*(1+'Summary&amp;Assumptions'!$J$29)^(AE$46-1))+AND(AE$56&lt;'Summary&amp;Assumptions'!$J$31,AE$47&gt;=$FQ297,AE$47&lt;=$FR297)*(('Summary&amp;Assumptions'!$H$25*$C297)*(1+'Summary&amp;Assumptions'!$J$29)^(AE$46-1))</f>
        <v>0</v>
      </c>
      <c r="AA297" s="588">
        <f>AND(AF$55&gt;0,SUM($E297:Z297)&lt;'Summary&amp;Assumptions'!$G$32*$B297,$D297&gt;='Summary&amp;Assumptions'!$D$17,AF$47&gt;=$D297,AF$47&lt;=EDATE($D297,'Summary&amp;Assumptions'!$G$32))*$B297+AND(AF$56&lt;'Summary&amp;Assumptions'!$J$31,AF$47&gt;=$FO297,AF$47&lt;=$FP297)*(('Summary&amp;Assumptions'!$H$25*$C297)*(1+'Summary&amp;Assumptions'!$J$29)^(AF$46-1))+AND(AF$56&lt;'Summary&amp;Assumptions'!$J$31,AF$47&gt;=$FQ297,AF$47&lt;=$FR297)*(('Summary&amp;Assumptions'!$H$25*$C297)*(1+'Summary&amp;Assumptions'!$J$29)^(AF$46-1))</f>
        <v>0</v>
      </c>
      <c r="AB297" s="588">
        <f>AND(AG$55&gt;0,SUM($E297:AA297)&lt;'Summary&amp;Assumptions'!$G$32*$B297,$D297&gt;='Summary&amp;Assumptions'!$D$17,AG$47&gt;=$D297,AG$47&lt;=EDATE($D297,'Summary&amp;Assumptions'!$G$32))*$B297+AND(AG$56&lt;'Summary&amp;Assumptions'!$J$31,AG$47&gt;=$FO297,AG$47&lt;=$FP297)*(('Summary&amp;Assumptions'!$H$25*$C297)*(1+'Summary&amp;Assumptions'!$J$29)^(AG$46-1))+AND(AG$56&lt;'Summary&amp;Assumptions'!$J$31,AG$47&gt;=$FQ297,AG$47&lt;=$FR297)*(('Summary&amp;Assumptions'!$H$25*$C297)*(1+'Summary&amp;Assumptions'!$J$29)^(AG$46-1))</f>
        <v>0</v>
      </c>
      <c r="AC297" s="588">
        <f>AND(AH$55&gt;0,SUM($E297:AB297)&lt;'Summary&amp;Assumptions'!$G$32*$B297,$D297&gt;='Summary&amp;Assumptions'!$D$17,AH$47&gt;=$D297,AH$47&lt;=EDATE($D297,'Summary&amp;Assumptions'!$G$32))*$B297+AND(AH$56&lt;'Summary&amp;Assumptions'!$J$31,AH$47&gt;=$FO297,AH$47&lt;=$FP297)*(('Summary&amp;Assumptions'!$H$25*$C297)*(1+'Summary&amp;Assumptions'!$J$29)^(AH$46-1))+AND(AH$56&lt;'Summary&amp;Assumptions'!$J$31,AH$47&gt;=$FQ297,AH$47&lt;=$FR297)*(('Summary&amp;Assumptions'!$H$25*$C297)*(1+'Summary&amp;Assumptions'!$J$29)^(AH$46-1))</f>
        <v>0</v>
      </c>
      <c r="AD297" s="588">
        <f>AND(AI$55&gt;0,SUM($E297:AC297)&lt;'Summary&amp;Assumptions'!$G$32*$B297,$D297&gt;='Summary&amp;Assumptions'!$D$17,AI$47&gt;=$D297,AI$47&lt;=EDATE($D297,'Summary&amp;Assumptions'!$G$32))*$B297+AND(AI$56&lt;'Summary&amp;Assumptions'!$J$31,AI$47&gt;=$FO297,AI$47&lt;=$FP297)*(('Summary&amp;Assumptions'!$H$25*$C297)*(1+'Summary&amp;Assumptions'!$J$29)^(AI$46-1))+AND(AI$56&lt;'Summary&amp;Assumptions'!$J$31,AI$47&gt;=$FQ297,AI$47&lt;=$FR297)*(('Summary&amp;Assumptions'!$H$25*$C297)*(1+'Summary&amp;Assumptions'!$J$29)^(AI$46-1))</f>
        <v>0</v>
      </c>
      <c r="AE297" s="588">
        <f>AND(AJ$55&gt;0,SUM($E297:AD297)&lt;'Summary&amp;Assumptions'!$G$32*$B297,$D297&gt;='Summary&amp;Assumptions'!$D$17,AJ$47&gt;=$D297,AJ$47&lt;=EDATE($D297,'Summary&amp;Assumptions'!$G$32))*$B297+AND(AJ$56&lt;'Summary&amp;Assumptions'!$J$31,AJ$47&gt;=$FO297,AJ$47&lt;=$FP297)*(('Summary&amp;Assumptions'!$H$25*$C297)*(1+'Summary&amp;Assumptions'!$J$29)^(AJ$46-1))+AND(AJ$56&lt;'Summary&amp;Assumptions'!$J$31,AJ$47&gt;=$FQ297,AJ$47&lt;=$FR297)*(('Summary&amp;Assumptions'!$H$25*$C297)*(1+'Summary&amp;Assumptions'!$J$29)^(AJ$46-1))</f>
        <v>0</v>
      </c>
      <c r="AF297" s="588">
        <f>AND(AK$55&gt;0,SUM($E297:AE297)&lt;'Summary&amp;Assumptions'!$G$32*$B297,$D297&gt;='Summary&amp;Assumptions'!$D$17,AK$47&gt;=$D297,AK$47&lt;=EDATE($D297,'Summary&amp;Assumptions'!$G$32))*$B297+AND(AK$56&lt;'Summary&amp;Assumptions'!$J$31,AK$47&gt;=$FO297,AK$47&lt;=$FP297)*(('Summary&amp;Assumptions'!$H$25*$C297)*(1+'Summary&amp;Assumptions'!$J$29)^(AK$46-1))+AND(AK$56&lt;'Summary&amp;Assumptions'!$J$31,AK$47&gt;=$FQ297,AK$47&lt;=$FR297)*(('Summary&amp;Assumptions'!$H$25*$C297)*(1+'Summary&amp;Assumptions'!$J$29)^(AK$46-1))</f>
        <v>0</v>
      </c>
      <c r="AG297" s="588">
        <f>AND(AL$55&gt;0,SUM($E297:AF297)&lt;'Summary&amp;Assumptions'!$G$32*$B297,$D297&gt;='Summary&amp;Assumptions'!$D$17,AL$47&gt;=$D297,AL$47&lt;=EDATE($D297,'Summary&amp;Assumptions'!$G$32))*$B297+AND(AL$56&lt;'Summary&amp;Assumptions'!$J$31,AL$47&gt;=$FO297,AL$47&lt;=$FP297)*(('Summary&amp;Assumptions'!$H$25*$C297)*(1+'Summary&amp;Assumptions'!$J$29)^(AL$46-1))+AND(AL$56&lt;'Summary&amp;Assumptions'!$J$31,AL$47&gt;=$FQ297,AL$47&lt;=$FR297)*(('Summary&amp;Assumptions'!$H$25*$C297)*(1+'Summary&amp;Assumptions'!$J$29)^(AL$46-1))</f>
        <v>0</v>
      </c>
      <c r="AH297" s="588">
        <f>AND(AM$55&gt;0,SUM($E297:AG297)&lt;'Summary&amp;Assumptions'!$G$32*$B297,$D297&gt;='Summary&amp;Assumptions'!$D$17,AM$47&gt;=$D297,AM$47&lt;=EDATE($D297,'Summary&amp;Assumptions'!$G$32))*$B297+AND(AM$56&lt;'Summary&amp;Assumptions'!$J$31,AM$47&gt;=$FO297,AM$47&lt;=$FP297)*(('Summary&amp;Assumptions'!$H$25*$C297)*(1+'Summary&amp;Assumptions'!$J$29)^(AM$46-1))+AND(AM$56&lt;'Summary&amp;Assumptions'!$J$31,AM$47&gt;=$FQ297,AM$47&lt;=$FR297)*(('Summary&amp;Assumptions'!$H$25*$C297)*(1+'Summary&amp;Assumptions'!$J$29)^(AM$46-1))</f>
        <v>0</v>
      </c>
      <c r="AI297" s="588">
        <f>AND(AN$55&gt;0,SUM($E297:AH297)&lt;'Summary&amp;Assumptions'!$G$32*$B297,$D297&gt;='Summary&amp;Assumptions'!$D$17,AN$47&gt;=$D297,AN$47&lt;=EDATE($D297,'Summary&amp;Assumptions'!$G$32))*$B297+AND(AN$56&lt;'Summary&amp;Assumptions'!$J$31,AN$47&gt;=$FO297,AN$47&lt;=$FP297)*(('Summary&amp;Assumptions'!$H$25*$C297)*(1+'Summary&amp;Assumptions'!$J$29)^(AN$46-1))+AND(AN$56&lt;'Summary&amp;Assumptions'!$J$31,AN$47&gt;=$FQ297,AN$47&lt;=$FR297)*(('Summary&amp;Assumptions'!$H$25*$C297)*(1+'Summary&amp;Assumptions'!$J$29)^(AN$46-1))</f>
        <v>0</v>
      </c>
      <c r="AJ297" s="588">
        <f>AND(AO$55&gt;0,SUM($E297:AI297)&lt;'Summary&amp;Assumptions'!$G$32*$B297,$D297&gt;='Summary&amp;Assumptions'!$D$17,AO$47&gt;=$D297,AO$47&lt;=EDATE($D297,'Summary&amp;Assumptions'!$G$32))*$B297+AND(AO$56&lt;'Summary&amp;Assumptions'!$J$31,AO$47&gt;=$FO297,AO$47&lt;=$FP297)*(('Summary&amp;Assumptions'!$H$25*$C297)*(1+'Summary&amp;Assumptions'!$J$29)^(AO$46-1))+AND(AO$56&lt;'Summary&amp;Assumptions'!$J$31,AO$47&gt;=$FQ297,AO$47&lt;=$FR297)*(('Summary&amp;Assumptions'!$H$25*$C297)*(1+'Summary&amp;Assumptions'!$J$29)^(AO$46-1))</f>
        <v>0</v>
      </c>
      <c r="AK297" s="588">
        <f>AND(AP$55&gt;0,SUM($E297:AJ297)&lt;'Summary&amp;Assumptions'!$G$32*$B297,$D297&gt;='Summary&amp;Assumptions'!$D$17,AP$47&gt;=$D297,AP$47&lt;=EDATE($D297,'Summary&amp;Assumptions'!$G$32))*$B297+AND(AP$56&lt;'Summary&amp;Assumptions'!$J$31,AP$47&gt;=$FO297,AP$47&lt;=$FP297)*(('Summary&amp;Assumptions'!$H$25*$C297)*(1+'Summary&amp;Assumptions'!$J$29)^(AP$46-1))+AND(AP$56&lt;'Summary&amp;Assumptions'!$J$31,AP$47&gt;=$FQ297,AP$47&lt;=$FR297)*(('Summary&amp;Assumptions'!$H$25*$C297)*(1+'Summary&amp;Assumptions'!$J$29)^(AP$46-1))</f>
        <v>0</v>
      </c>
      <c r="AL297" s="588">
        <f>AND(AQ$55&gt;0,SUM($E297:AK297)&lt;'Summary&amp;Assumptions'!$G$32*$B297,$D297&gt;='Summary&amp;Assumptions'!$D$17,AQ$47&gt;=$D297,AQ$47&lt;=EDATE($D297,'Summary&amp;Assumptions'!$G$32))*$B297+AND(AQ$56&lt;'Summary&amp;Assumptions'!$J$31,AQ$47&gt;=$FO297,AQ$47&lt;=$FP297)*(('Summary&amp;Assumptions'!$H$25*$C297)*(1+'Summary&amp;Assumptions'!$J$29)^(AQ$46-1))+AND(AQ$56&lt;'Summary&amp;Assumptions'!$J$31,AQ$47&gt;=$FQ297,AQ$47&lt;=$FR297)*(('Summary&amp;Assumptions'!$H$25*$C297)*(1+'Summary&amp;Assumptions'!$J$29)^(AQ$46-1))</f>
        <v>0</v>
      </c>
      <c r="AM297" s="588">
        <f>AND(AR$55&gt;0,SUM($E297:AL297)&lt;'Summary&amp;Assumptions'!$G$32*$B297,$D297&gt;='Summary&amp;Assumptions'!$D$17,AR$47&gt;=$D297,AR$47&lt;=EDATE($D297,'Summary&amp;Assumptions'!$G$32))*$B297+AND(AR$56&lt;'Summary&amp;Assumptions'!$J$31,AR$47&gt;=$FO297,AR$47&lt;=$FP297)*(('Summary&amp;Assumptions'!$H$25*$C297)*(1+'Summary&amp;Assumptions'!$J$29)^(AR$46-1))+AND(AR$56&lt;'Summary&amp;Assumptions'!$J$31,AR$47&gt;=$FQ297,AR$47&lt;=$FR297)*(('Summary&amp;Assumptions'!$H$25*$C297)*(1+'Summary&amp;Assumptions'!$J$29)^(AR$46-1))</f>
        <v>0</v>
      </c>
      <c r="AN297" s="588">
        <f>AND(AS$55&gt;0,SUM($E297:AM297)&lt;'Summary&amp;Assumptions'!$G$32*$B297,$D297&gt;='Summary&amp;Assumptions'!$D$17,AS$47&gt;=$D297,AS$47&lt;=EDATE($D297,'Summary&amp;Assumptions'!$G$32))*$B297+AND(AS$56&lt;'Summary&amp;Assumptions'!$J$31,AS$47&gt;=$FO297,AS$47&lt;=$FP297)*(('Summary&amp;Assumptions'!$H$25*$C297)*(1+'Summary&amp;Assumptions'!$J$29)^(AS$46-1))+AND(AS$56&lt;'Summary&amp;Assumptions'!$J$31,AS$47&gt;=$FQ297,AS$47&lt;=$FR297)*(('Summary&amp;Assumptions'!$H$25*$C297)*(1+'Summary&amp;Assumptions'!$J$29)^(AS$46-1))</f>
        <v>0</v>
      </c>
      <c r="AO297" s="588">
        <f>AND(AT$55&gt;0,SUM($E297:AN297)&lt;'Summary&amp;Assumptions'!$G$32*$B297,$D297&gt;='Summary&amp;Assumptions'!$D$17,AT$47&gt;=$D297,AT$47&lt;=EDATE($D297,'Summary&amp;Assumptions'!$G$32))*$B297+AND(AT$56&lt;'Summary&amp;Assumptions'!$J$31,AT$47&gt;=$FO297,AT$47&lt;=$FP297)*(('Summary&amp;Assumptions'!$H$25*$C297)*(1+'Summary&amp;Assumptions'!$J$29)^(AT$46-1))+AND(AT$56&lt;'Summary&amp;Assumptions'!$J$31,AT$47&gt;=$FQ297,AT$47&lt;=$FR297)*(('Summary&amp;Assumptions'!$H$25*$C297)*(1+'Summary&amp;Assumptions'!$J$29)^(AT$46-1))</f>
        <v>0</v>
      </c>
      <c r="AP297" s="588">
        <f>AND(AU$55&gt;0,SUM($E297:AO297)&lt;'Summary&amp;Assumptions'!$G$32*$B297,$D297&gt;='Summary&amp;Assumptions'!$D$17,AU$47&gt;=$D297,AU$47&lt;=EDATE($D297,'Summary&amp;Assumptions'!$G$32))*$B297+AND(AU$56&lt;'Summary&amp;Assumptions'!$J$31,AU$47&gt;=$FO297,AU$47&lt;=$FP297)*(('Summary&amp;Assumptions'!$H$25*$C297)*(1+'Summary&amp;Assumptions'!$J$29)^(AU$46-1))+AND(AU$56&lt;'Summary&amp;Assumptions'!$J$31,AU$47&gt;=$FQ297,AU$47&lt;=$FR297)*(('Summary&amp;Assumptions'!$H$25*$C297)*(1+'Summary&amp;Assumptions'!$J$29)^(AU$46-1))</f>
        <v>0</v>
      </c>
      <c r="AQ297" s="588">
        <f>AND(AV$55&gt;0,SUM($E297:AP297)&lt;'Summary&amp;Assumptions'!$G$32*$B297,$D297&gt;='Summary&amp;Assumptions'!$D$17,AV$47&gt;=$D297,AV$47&lt;=EDATE($D297,'Summary&amp;Assumptions'!$G$32))*$B297+AND(AV$56&lt;'Summary&amp;Assumptions'!$J$31,AV$47&gt;=$FO297,AV$47&lt;=$FP297)*(('Summary&amp;Assumptions'!$H$25*$C297)*(1+'Summary&amp;Assumptions'!$J$29)^(AV$46-1))+AND(AV$56&lt;'Summary&amp;Assumptions'!$J$31,AV$47&gt;=$FQ297,AV$47&lt;=$FR297)*(('Summary&amp;Assumptions'!$H$25*$C297)*(1+'Summary&amp;Assumptions'!$J$29)^(AV$46-1))</f>
        <v>0</v>
      </c>
      <c r="AR297" s="588">
        <f>AND(AW$55&gt;0,SUM($E297:AQ297)&lt;'Summary&amp;Assumptions'!$G$32*$B297,$D297&gt;='Summary&amp;Assumptions'!$D$17,AW$47&gt;=$D297,AW$47&lt;=EDATE($D297,'Summary&amp;Assumptions'!$G$32))*$B297+AND(AW$56&lt;'Summary&amp;Assumptions'!$J$31,AW$47&gt;=$FO297,AW$47&lt;=$FP297)*(('Summary&amp;Assumptions'!$H$25*$C297)*(1+'Summary&amp;Assumptions'!$J$29)^(AW$46-1))+AND(AW$56&lt;'Summary&amp;Assumptions'!$J$31,AW$47&gt;=$FQ297,AW$47&lt;=$FR297)*(('Summary&amp;Assumptions'!$H$25*$C297)*(1+'Summary&amp;Assumptions'!$J$29)^(AW$46-1))</f>
        <v>0</v>
      </c>
      <c r="AS297" s="588">
        <f>AND(AX$55&gt;0,SUM($E297:AR297)&lt;'Summary&amp;Assumptions'!$G$32*$B297,$D297&gt;='Summary&amp;Assumptions'!$D$17,AX$47&gt;=$D297,AX$47&lt;=EDATE($D297,'Summary&amp;Assumptions'!$G$32))*$B297+AND(AX$56&lt;'Summary&amp;Assumptions'!$J$31,AX$47&gt;=$FO297,AX$47&lt;=$FP297)*(('Summary&amp;Assumptions'!$H$25*$C297)*(1+'Summary&amp;Assumptions'!$J$29)^(AX$46-1))+AND(AX$56&lt;'Summary&amp;Assumptions'!$J$31,AX$47&gt;=$FQ297,AX$47&lt;=$FR297)*(('Summary&amp;Assumptions'!$H$25*$C297)*(1+'Summary&amp;Assumptions'!$J$29)^(AX$46-1))</f>
        <v>0</v>
      </c>
      <c r="AT297" s="588">
        <f>AND(AY$55&gt;0,SUM($E297:AS297)&lt;'Summary&amp;Assumptions'!$G$32*$B297,$D297&gt;='Summary&amp;Assumptions'!$D$17,AY$47&gt;=$D297,AY$47&lt;=EDATE($D297,'Summary&amp;Assumptions'!$G$32))*$B297+AND(AY$56&lt;'Summary&amp;Assumptions'!$J$31,AY$47&gt;=$FO297,AY$47&lt;=$FP297)*(('Summary&amp;Assumptions'!$H$25*$C297)*(1+'Summary&amp;Assumptions'!$J$29)^(AY$46-1))+AND(AY$56&lt;'Summary&amp;Assumptions'!$J$31,AY$47&gt;=$FQ297,AY$47&lt;=$FR297)*(('Summary&amp;Assumptions'!$H$25*$C297)*(1+'Summary&amp;Assumptions'!$J$29)^(AY$46-1))</f>
        <v>0</v>
      </c>
      <c r="AU297" s="588">
        <f>AND(AZ$55&gt;0,SUM($E297:AT297)&lt;'Summary&amp;Assumptions'!$G$32*$B297,$D297&gt;='Summary&amp;Assumptions'!$D$17,AZ$47&gt;=$D297,AZ$47&lt;=EDATE($D297,'Summary&amp;Assumptions'!$G$32))*$B297+AND(AZ$56&lt;'Summary&amp;Assumptions'!$J$31,AZ$47&gt;=$FO297,AZ$47&lt;=$FP297)*(('Summary&amp;Assumptions'!$H$25*$C297)*(1+'Summary&amp;Assumptions'!$J$29)^(AZ$46-1))+AND(AZ$56&lt;'Summary&amp;Assumptions'!$J$31,AZ$47&gt;=$FQ297,AZ$47&lt;=$FR297)*(('Summary&amp;Assumptions'!$H$25*$C297)*(1+'Summary&amp;Assumptions'!$J$29)^(AZ$46-1))</f>
        <v>0</v>
      </c>
      <c r="AV297" s="588">
        <f>AND(BA$55&gt;0,SUM($E297:AU297)&lt;'Summary&amp;Assumptions'!$G$32*$B297,$D297&gt;='Summary&amp;Assumptions'!$D$17,BA$47&gt;=$D297,BA$47&lt;=EDATE($D297,'Summary&amp;Assumptions'!$G$32))*$B297+AND(BA$56&lt;'Summary&amp;Assumptions'!$J$31,BA$47&gt;=$FO297,BA$47&lt;=$FP297)*(('Summary&amp;Assumptions'!$H$25*$C297)*(1+'Summary&amp;Assumptions'!$J$29)^(BA$46-1))+AND(BA$56&lt;'Summary&amp;Assumptions'!$J$31,BA$47&gt;=$FQ297,BA$47&lt;=$FR297)*(('Summary&amp;Assumptions'!$H$25*$C297)*(1+'Summary&amp;Assumptions'!$J$29)^(BA$46-1))</f>
        <v>0</v>
      </c>
      <c r="AW297" s="588">
        <f>AND(BB$55&gt;0,SUM($E297:AV297)&lt;'Summary&amp;Assumptions'!$G$32*$B297,$D297&gt;='Summary&amp;Assumptions'!$D$17,BB$47&gt;=$D297,BB$47&lt;=EDATE($D297,'Summary&amp;Assumptions'!$G$32))*$B297+AND(BB$56&lt;'Summary&amp;Assumptions'!$J$31,BB$47&gt;=$FO297,BB$47&lt;=$FP297)*(('Summary&amp;Assumptions'!$H$25*$C297)*(1+'Summary&amp;Assumptions'!$J$29)^(BB$46-1))+AND(BB$56&lt;'Summary&amp;Assumptions'!$J$31,BB$47&gt;=$FQ297,BB$47&lt;=$FR297)*(('Summary&amp;Assumptions'!$H$25*$C297)*(1+'Summary&amp;Assumptions'!$J$29)^(BB$46-1))</f>
        <v>0</v>
      </c>
      <c r="AX297" s="588">
        <f>AND(BC$55&gt;0,SUM($E297:AW297)&lt;'Summary&amp;Assumptions'!$G$32*$B297,$D297&gt;='Summary&amp;Assumptions'!$D$17,BC$47&gt;=$D297,BC$47&lt;=EDATE($D297,'Summary&amp;Assumptions'!$G$32))*$B297+AND(BC$56&lt;'Summary&amp;Assumptions'!$J$31,BC$47&gt;=$FO297,BC$47&lt;=$FP297)*(('Summary&amp;Assumptions'!$H$25*$C297)*(1+'Summary&amp;Assumptions'!$J$29)^(BC$46-1))+AND(BC$56&lt;'Summary&amp;Assumptions'!$J$31,BC$47&gt;=$FQ297,BC$47&lt;=$FR297)*(('Summary&amp;Assumptions'!$H$25*$C297)*(1+'Summary&amp;Assumptions'!$J$29)^(BC$46-1))</f>
        <v>0</v>
      </c>
      <c r="AY297" s="588">
        <f>AND(BD$55&gt;0,SUM($E297:AX297)&lt;'Summary&amp;Assumptions'!$G$32*$B297,$D297&gt;='Summary&amp;Assumptions'!$D$17,BD$47&gt;=$D297,BD$47&lt;=EDATE($D297,'Summary&amp;Assumptions'!$G$32))*$B297+AND(BD$56&lt;'Summary&amp;Assumptions'!$J$31,BD$47&gt;=$FO297,BD$47&lt;=$FP297)*(('Summary&amp;Assumptions'!$H$25*$C297)*(1+'Summary&amp;Assumptions'!$J$29)^(BD$46-1))+AND(BD$56&lt;'Summary&amp;Assumptions'!$J$31,BD$47&gt;=$FQ297,BD$47&lt;=$FR297)*(('Summary&amp;Assumptions'!$H$25*$C297)*(1+'Summary&amp;Assumptions'!$J$29)^(BD$46-1))</f>
        <v>0</v>
      </c>
      <c r="AZ297" s="588">
        <f>AND(BE$55&gt;0,SUM($E297:AY297)&lt;'Summary&amp;Assumptions'!$G$32*$B297,$D297&gt;='Summary&amp;Assumptions'!$D$17,BE$47&gt;=$D297,BE$47&lt;=EDATE($D297,'Summary&amp;Assumptions'!$G$32))*$B297+AND(BE$56&lt;'Summary&amp;Assumptions'!$J$31,BE$47&gt;=$FO297,BE$47&lt;=$FP297)*(('Summary&amp;Assumptions'!$H$25*$C297)*(1+'Summary&amp;Assumptions'!$J$29)^(BE$46-1))+AND(BE$56&lt;'Summary&amp;Assumptions'!$J$31,BE$47&gt;=$FQ297,BE$47&lt;=$FR297)*(('Summary&amp;Assumptions'!$H$25*$C297)*(1+'Summary&amp;Assumptions'!$J$29)^(BE$46-1))</f>
        <v>0</v>
      </c>
      <c r="BA297" s="588">
        <f>AND(BF$55&gt;0,SUM($E297:AZ297)&lt;'Summary&amp;Assumptions'!$G$32*$B297,$D297&gt;='Summary&amp;Assumptions'!$D$17,BF$47&gt;=$D297,BF$47&lt;=EDATE($D297,'Summary&amp;Assumptions'!$G$32))*$B297+AND(BF$56&lt;'Summary&amp;Assumptions'!$J$31,BF$47&gt;=$FO297,BF$47&lt;=$FP297)*(('Summary&amp;Assumptions'!$H$25*$C297)*(1+'Summary&amp;Assumptions'!$J$29)^(BF$46-1))+AND(BF$56&lt;'Summary&amp;Assumptions'!$J$31,BF$47&gt;=$FQ297,BF$47&lt;=$FR297)*(('Summary&amp;Assumptions'!$H$25*$C297)*(1+'Summary&amp;Assumptions'!$J$29)^(BF$46-1))</f>
        <v>0</v>
      </c>
      <c r="BB297" s="588">
        <f>AND(BG$55&gt;0,SUM($E297:BA297)&lt;'Summary&amp;Assumptions'!$G$32*$B297,$D297&gt;='Summary&amp;Assumptions'!$D$17,BG$47&gt;=$D297,BG$47&lt;=EDATE($D297,'Summary&amp;Assumptions'!$G$32))*$B297+AND(BG$56&lt;'Summary&amp;Assumptions'!$J$31,BG$47&gt;=$FO297,BG$47&lt;=$FP297)*(('Summary&amp;Assumptions'!$H$25*$C297)*(1+'Summary&amp;Assumptions'!$J$29)^(BG$46-1))+AND(BG$56&lt;'Summary&amp;Assumptions'!$J$31,BG$47&gt;=$FQ297,BG$47&lt;=$FR297)*(('Summary&amp;Assumptions'!$H$25*$C297)*(1+'Summary&amp;Assumptions'!$J$29)^(BG$46-1))</f>
        <v>0</v>
      </c>
      <c r="BC297" s="588">
        <f>AND(BH$55&gt;0,SUM($E297:BB297)&lt;'Summary&amp;Assumptions'!$G$32*$B297,$D297&gt;='Summary&amp;Assumptions'!$D$17,BH$47&gt;=$D297,BH$47&lt;=EDATE($D297,'Summary&amp;Assumptions'!$G$32))*$B297+AND(BH$56&lt;'Summary&amp;Assumptions'!$J$31,BH$47&gt;=$FO297,BH$47&lt;=$FP297)*(('Summary&amp;Assumptions'!$H$25*$C297)*(1+'Summary&amp;Assumptions'!$J$29)^(BH$46-1))+AND(BH$56&lt;'Summary&amp;Assumptions'!$J$31,BH$47&gt;=$FQ297,BH$47&lt;=$FR297)*(('Summary&amp;Assumptions'!$H$25*$C297)*(1+'Summary&amp;Assumptions'!$J$29)^(BH$46-1))</f>
        <v>0</v>
      </c>
      <c r="BD297" s="588">
        <f>AND(BI$55&gt;0,SUM($E297:BC297)&lt;'Summary&amp;Assumptions'!$G$32*$B297,$D297&gt;='Summary&amp;Assumptions'!$D$17,BI$47&gt;=$D297,BI$47&lt;=EDATE($D297,'Summary&amp;Assumptions'!$G$32))*$B297+AND(BI$56&lt;'Summary&amp;Assumptions'!$J$31,BI$47&gt;=$FO297,BI$47&lt;=$FP297)*(('Summary&amp;Assumptions'!$H$25*$C297)*(1+'Summary&amp;Assumptions'!$J$29)^(BI$46-1))+AND(BI$56&lt;'Summary&amp;Assumptions'!$J$31,BI$47&gt;=$FQ297,BI$47&lt;=$FR297)*(('Summary&amp;Assumptions'!$H$25*$C297)*(1+'Summary&amp;Assumptions'!$J$29)^(BI$46-1))</f>
        <v>0</v>
      </c>
      <c r="BE297" s="588">
        <f>AND(BJ$55&gt;0,SUM($E297:BD297)&lt;'Summary&amp;Assumptions'!$G$32*$B297,$D297&gt;='Summary&amp;Assumptions'!$D$17,BJ$47&gt;=$D297,BJ$47&lt;=EDATE($D297,'Summary&amp;Assumptions'!$G$32))*$B297+AND(BJ$56&lt;'Summary&amp;Assumptions'!$J$31,BJ$47&gt;=$FO297,BJ$47&lt;=$FP297)*(('Summary&amp;Assumptions'!$H$25*$C297)*(1+'Summary&amp;Assumptions'!$J$29)^(BJ$46-1))+AND(BJ$56&lt;'Summary&amp;Assumptions'!$J$31,BJ$47&gt;=$FQ297,BJ$47&lt;=$FR297)*(('Summary&amp;Assumptions'!$H$25*$C297)*(1+'Summary&amp;Assumptions'!$J$29)^(BJ$46-1))</f>
        <v>0</v>
      </c>
      <c r="BF297" s="588">
        <f>AND(BK$55&gt;0,SUM($E297:BE297)&lt;'Summary&amp;Assumptions'!$G$32*$B297,$D297&gt;='Summary&amp;Assumptions'!$D$17,BK$47&gt;=$D297,BK$47&lt;=EDATE($D297,'Summary&amp;Assumptions'!$G$32))*$B297+AND(BK$56&lt;'Summary&amp;Assumptions'!$J$31,BK$47&gt;=$FO297,BK$47&lt;=$FP297)*(('Summary&amp;Assumptions'!$H$25*$C297)*(1+'Summary&amp;Assumptions'!$J$29)^(BK$46-1))+AND(BK$56&lt;'Summary&amp;Assumptions'!$J$31,BK$47&gt;=$FQ297,BK$47&lt;=$FR297)*(('Summary&amp;Assumptions'!$H$25*$C297)*(1+'Summary&amp;Assumptions'!$J$29)^(BK$46-1))</f>
        <v>0</v>
      </c>
      <c r="BG297" s="588">
        <f>AND(BL$55&gt;0,SUM($E297:BF297)&lt;'Summary&amp;Assumptions'!$G$32*$B297,$D297&gt;='Summary&amp;Assumptions'!$D$17,BL$47&gt;=$D297,BL$47&lt;=EDATE($D297,'Summary&amp;Assumptions'!$G$32))*$B297+AND(BL$56&lt;'Summary&amp;Assumptions'!$J$31,BL$47&gt;=$FO297,BL$47&lt;=$FP297)*(('Summary&amp;Assumptions'!$H$25*$C297)*(1+'Summary&amp;Assumptions'!$J$29)^(BL$46-1))+AND(BL$56&lt;'Summary&amp;Assumptions'!$J$31,BL$47&gt;=$FQ297,BL$47&lt;=$FR297)*(('Summary&amp;Assumptions'!$H$25*$C297)*(1+'Summary&amp;Assumptions'!$J$29)^(BL$46-1))</f>
        <v>0</v>
      </c>
      <c r="BH297" s="588">
        <f>AND(BM$55&gt;0,SUM($E297:BG297)&lt;'Summary&amp;Assumptions'!$G$32*$B297,$D297&gt;='Summary&amp;Assumptions'!$D$17,BM$47&gt;=$D297,BM$47&lt;=EDATE($D297,'Summary&amp;Assumptions'!$G$32))*$B297+AND(BM$56&lt;'Summary&amp;Assumptions'!$J$31,BM$47&gt;=$FO297,BM$47&lt;=$FP297)*(('Summary&amp;Assumptions'!$H$25*$C297)*(1+'Summary&amp;Assumptions'!$J$29)^(BM$46-1))+AND(BM$56&lt;'Summary&amp;Assumptions'!$J$31,BM$47&gt;=$FQ297,BM$47&lt;=$FR297)*(('Summary&amp;Assumptions'!$H$25*$C297)*(1+'Summary&amp;Assumptions'!$J$29)^(BM$46-1))</f>
        <v>0</v>
      </c>
      <c r="BI297" s="588">
        <f>AND(BN$55&gt;0,SUM($E297:BH297)&lt;'Summary&amp;Assumptions'!$G$32*$B297,$D297&gt;='Summary&amp;Assumptions'!$D$17,BN$47&gt;=$D297,BN$47&lt;=EDATE($D297,'Summary&amp;Assumptions'!$G$32))*$B297+AND(BN$56&lt;'Summary&amp;Assumptions'!$J$31,BN$47&gt;=$FO297,BN$47&lt;=$FP297)*(('Summary&amp;Assumptions'!$H$25*$C297)*(1+'Summary&amp;Assumptions'!$J$29)^(BN$46-1))+AND(BN$56&lt;'Summary&amp;Assumptions'!$J$31,BN$47&gt;=$FQ297,BN$47&lt;=$FR297)*(('Summary&amp;Assumptions'!$H$25*$C297)*(1+'Summary&amp;Assumptions'!$J$29)^(BN$46-1))</f>
        <v>0</v>
      </c>
      <c r="BJ297" s="588">
        <f>AND(BO$55&gt;0,SUM($E297:BI297)&lt;'Summary&amp;Assumptions'!$G$32*$B297,$D297&gt;='Summary&amp;Assumptions'!$D$17,BO$47&gt;=$D297,BO$47&lt;=EDATE($D297,'Summary&amp;Assumptions'!$G$32))*$B297+AND(BO$56&lt;'Summary&amp;Assumptions'!$J$31,BO$47&gt;=$FO297,BO$47&lt;=$FP297)*(('Summary&amp;Assumptions'!$H$25*$C297)*(1+'Summary&amp;Assumptions'!$J$29)^(BO$46-1))+AND(BO$56&lt;'Summary&amp;Assumptions'!$J$31,BO$47&gt;=$FQ297,BO$47&lt;=$FR297)*(('Summary&amp;Assumptions'!$H$25*$C297)*(1+'Summary&amp;Assumptions'!$J$29)^(BO$46-1))</f>
        <v>0</v>
      </c>
      <c r="BK297" s="588">
        <f>AND(BP$55&gt;0,SUM($E297:BJ297)&lt;'Summary&amp;Assumptions'!$G$32*$B297,$D297&gt;='Summary&amp;Assumptions'!$D$17,BP$47&gt;=$D297,BP$47&lt;=EDATE($D297,'Summary&amp;Assumptions'!$G$32))*$B297+AND(BP$56&lt;'Summary&amp;Assumptions'!$J$31,BP$47&gt;=$FO297,BP$47&lt;=$FP297)*(('Summary&amp;Assumptions'!$H$25*$C297)*(1+'Summary&amp;Assumptions'!$J$29)^(BP$46-1))+AND(BP$56&lt;'Summary&amp;Assumptions'!$J$31,BP$47&gt;=$FQ297,BP$47&lt;=$FR297)*(('Summary&amp;Assumptions'!$H$25*$C297)*(1+'Summary&amp;Assumptions'!$J$29)^(BP$46-1))</f>
        <v>0</v>
      </c>
      <c r="BL297" s="588">
        <f>AND(BQ$55&gt;0,SUM($E297:BK297)&lt;'Summary&amp;Assumptions'!$G$32*$B297,$D297&gt;='Summary&amp;Assumptions'!$D$17,BQ$47&gt;=$D297,BQ$47&lt;=EDATE($D297,'Summary&amp;Assumptions'!$G$32))*$B297+AND(BQ$56&lt;'Summary&amp;Assumptions'!$J$31,BQ$47&gt;=$FO297,BQ$47&lt;=$FP297)*(('Summary&amp;Assumptions'!$H$25*$C297)*(1+'Summary&amp;Assumptions'!$J$29)^(BQ$46-1))+AND(BQ$56&lt;'Summary&amp;Assumptions'!$J$31,BQ$47&gt;=$FQ297,BQ$47&lt;=$FR297)*(('Summary&amp;Assumptions'!$H$25*$C297)*(1+'Summary&amp;Assumptions'!$J$29)^(BQ$46-1))</f>
        <v>0</v>
      </c>
      <c r="BM297" s="588">
        <f>AND(BR$55&gt;0,SUM($E297:BL297)&lt;'Summary&amp;Assumptions'!$G$32*$B297,$D297&gt;='Summary&amp;Assumptions'!$D$17,BR$47&gt;=$D297,BR$47&lt;=EDATE($D297,'Summary&amp;Assumptions'!$G$32))*$B297+AND(BR$56&lt;'Summary&amp;Assumptions'!$J$31,BR$47&gt;=$FO297,BR$47&lt;=$FP297)*(('Summary&amp;Assumptions'!$H$25*$C297)*(1+'Summary&amp;Assumptions'!$J$29)^(BR$46-1))+AND(BR$56&lt;'Summary&amp;Assumptions'!$J$31,BR$47&gt;=$FQ297,BR$47&lt;=$FR297)*(('Summary&amp;Assumptions'!$H$25*$C297)*(1+'Summary&amp;Assumptions'!$J$29)^(BR$46-1))</f>
        <v>0</v>
      </c>
      <c r="BN297" s="588">
        <f>AND(BS$55&gt;0,SUM($E297:BM297)&lt;'Summary&amp;Assumptions'!$G$32*$B297,$D297&gt;='Summary&amp;Assumptions'!$D$17,BS$47&gt;=$D297,BS$47&lt;=EDATE($D297,'Summary&amp;Assumptions'!$G$32))*$B297+AND(BS$56&lt;'Summary&amp;Assumptions'!$J$31,BS$47&gt;=$FO297,BS$47&lt;=$FP297)*(('Summary&amp;Assumptions'!$H$25*$C297)*(1+'Summary&amp;Assumptions'!$J$29)^(BS$46-1))+AND(BS$56&lt;'Summary&amp;Assumptions'!$J$31,BS$47&gt;=$FQ297,BS$47&lt;=$FR297)*(('Summary&amp;Assumptions'!$H$25*$C297)*(1+'Summary&amp;Assumptions'!$J$29)^(BS$46-1))</f>
        <v>0</v>
      </c>
      <c r="BO297" s="588">
        <f>AND(BT$55&gt;0,SUM($E297:BN297)&lt;'Summary&amp;Assumptions'!$G$32*$B297,$D297&gt;='Summary&amp;Assumptions'!$D$17,BT$47&gt;=$D297,BT$47&lt;=EDATE($D297,'Summary&amp;Assumptions'!$G$32))*$B297+AND(BT$56&lt;'Summary&amp;Assumptions'!$J$31,BT$47&gt;=$FO297,BT$47&lt;=$FP297)*(('Summary&amp;Assumptions'!$H$25*$C297)*(1+'Summary&amp;Assumptions'!$J$29)^(BT$46-1))+AND(BT$56&lt;'Summary&amp;Assumptions'!$J$31,BT$47&gt;=$FQ297,BT$47&lt;=$FR297)*(('Summary&amp;Assumptions'!$H$25*$C297)*(1+'Summary&amp;Assumptions'!$J$29)^(BT$46-1))</f>
        <v>0</v>
      </c>
      <c r="BP297" s="588">
        <f>AND(BU$55&gt;0,SUM($E297:BO297)&lt;'Summary&amp;Assumptions'!$G$32*$B297,$D297&gt;='Summary&amp;Assumptions'!$D$17,BU$47&gt;=$D297,BU$47&lt;=EDATE($D297,'Summary&amp;Assumptions'!$G$32))*$B297+AND(BU$56&lt;'Summary&amp;Assumptions'!$J$31,BU$47&gt;=$FO297,BU$47&lt;=$FP297)*(('Summary&amp;Assumptions'!$H$25*$C297)*(1+'Summary&amp;Assumptions'!$J$29)^(BU$46-1))+AND(BU$56&lt;'Summary&amp;Assumptions'!$J$31,BU$47&gt;=$FQ297,BU$47&lt;=$FR297)*(('Summary&amp;Assumptions'!$H$25*$C297)*(1+'Summary&amp;Assumptions'!$J$29)^(BU$46-1))</f>
        <v>0</v>
      </c>
      <c r="BQ297" s="588">
        <f>AND(BV$55&gt;0,SUM($E297:BP297)&lt;'Summary&amp;Assumptions'!$G$32*$B297,$D297&gt;='Summary&amp;Assumptions'!$D$17,BV$47&gt;=$D297,BV$47&lt;=EDATE($D297,'Summary&amp;Assumptions'!$G$32))*$B297+AND(BV$56&lt;'Summary&amp;Assumptions'!$J$31,BV$47&gt;=$FO297,BV$47&lt;=$FP297)*(('Summary&amp;Assumptions'!$H$25*$C297)*(1+'Summary&amp;Assumptions'!$J$29)^(BV$46-1))+AND(BV$56&lt;'Summary&amp;Assumptions'!$J$31,BV$47&gt;=$FQ297,BV$47&lt;=$FR297)*(('Summary&amp;Assumptions'!$H$25*$C297)*(1+'Summary&amp;Assumptions'!$J$29)^(BV$46-1))</f>
        <v>0</v>
      </c>
      <c r="BR297" s="588">
        <f>AND(BW$55&gt;0,SUM($E297:BQ297)&lt;'Summary&amp;Assumptions'!$G$32*$B297,$D297&gt;='Summary&amp;Assumptions'!$D$17,BW$47&gt;=$D297,BW$47&lt;=EDATE($D297,'Summary&amp;Assumptions'!$G$32))*$B297+AND(BW$56&lt;'Summary&amp;Assumptions'!$J$31,BW$47&gt;=$FO297,BW$47&lt;=$FP297)*(('Summary&amp;Assumptions'!$H$25*$C297)*(1+'Summary&amp;Assumptions'!$J$29)^(BW$46-1))+AND(BW$56&lt;'Summary&amp;Assumptions'!$J$31,BW$47&gt;=$FQ297,BW$47&lt;=$FR297)*(('Summary&amp;Assumptions'!$H$25*$C297)*(1+'Summary&amp;Assumptions'!$J$29)^(BW$46-1))</f>
        <v>0</v>
      </c>
      <c r="BS297" s="588">
        <f>AND(BX$55&gt;0,SUM($E297:BR297)&lt;'Summary&amp;Assumptions'!$G$32*$B297,$D297&gt;='Summary&amp;Assumptions'!$D$17,BX$47&gt;=$D297,BX$47&lt;=EDATE($D297,'Summary&amp;Assumptions'!$G$32))*$B297+AND(BX$56&lt;'Summary&amp;Assumptions'!$J$31,BX$47&gt;=$FO297,BX$47&lt;=$FP297)*(('Summary&amp;Assumptions'!$H$25*$C297)*(1+'Summary&amp;Assumptions'!$J$29)^(BX$46-1))+AND(BX$56&lt;'Summary&amp;Assumptions'!$J$31,BX$47&gt;=$FQ297,BX$47&lt;=$FR297)*(('Summary&amp;Assumptions'!$H$25*$C297)*(1+'Summary&amp;Assumptions'!$J$29)^(BX$46-1))</f>
        <v>0</v>
      </c>
      <c r="BT297" s="588">
        <f>AND(BY$55&gt;0,SUM($E297:BS297)&lt;'Summary&amp;Assumptions'!$G$32*$B297,$D297&gt;='Summary&amp;Assumptions'!$D$17,BY$47&gt;=$D297,BY$47&lt;=EDATE($D297,'Summary&amp;Assumptions'!$G$32))*$B297+AND(BY$56&lt;'Summary&amp;Assumptions'!$J$31,BY$47&gt;=$FO297,BY$47&lt;=$FP297)*(('Summary&amp;Assumptions'!$H$25*$C297)*(1+'Summary&amp;Assumptions'!$J$29)^(BY$46-1))+AND(BY$56&lt;'Summary&amp;Assumptions'!$J$31,BY$47&gt;=$FQ297,BY$47&lt;=$FR297)*(('Summary&amp;Assumptions'!$H$25*$C297)*(1+'Summary&amp;Assumptions'!$J$29)^(BY$46-1))</f>
        <v>0</v>
      </c>
      <c r="BU297" s="588">
        <f>AND(BZ$55&gt;0,SUM($E297:BT297)&lt;'Summary&amp;Assumptions'!$G$32*$B297,$D297&gt;='Summary&amp;Assumptions'!$D$17,BZ$47&gt;=$D297,BZ$47&lt;=EDATE($D297,'Summary&amp;Assumptions'!$G$32))*$B297+AND(BZ$56&lt;'Summary&amp;Assumptions'!$J$31,BZ$47&gt;=$FO297,BZ$47&lt;=$FP297)*(('Summary&amp;Assumptions'!$H$25*$C297)*(1+'Summary&amp;Assumptions'!$J$29)^(BZ$46-1))+AND(BZ$56&lt;'Summary&amp;Assumptions'!$J$31,BZ$47&gt;=$FQ297,BZ$47&lt;=$FR297)*(('Summary&amp;Assumptions'!$H$25*$C297)*(1+'Summary&amp;Assumptions'!$J$29)^(BZ$46-1))</f>
        <v>0</v>
      </c>
      <c r="BV297" s="588">
        <f>AND(CA$55&gt;0,SUM($E297:BU297)&lt;'Summary&amp;Assumptions'!$G$32*$B297,$D297&gt;='Summary&amp;Assumptions'!$D$17,CA$47&gt;=$D297,CA$47&lt;=EDATE($D297,'Summary&amp;Assumptions'!$G$32))*$B297+AND(CA$56&lt;'Summary&amp;Assumptions'!$J$31,CA$47&gt;=$FO297,CA$47&lt;=$FP297)*(('Summary&amp;Assumptions'!$H$25*$C297)*(1+'Summary&amp;Assumptions'!$J$29)^(CA$46-1))+AND(CA$56&lt;'Summary&amp;Assumptions'!$J$31,CA$47&gt;=$FQ297,CA$47&lt;=$FR297)*(('Summary&amp;Assumptions'!$H$25*$C297)*(1+'Summary&amp;Assumptions'!$J$29)^(CA$46-1))</f>
        <v>0</v>
      </c>
      <c r="BW297" s="588">
        <f>AND(CB$55&gt;0,SUM($E297:BV297)&lt;'Summary&amp;Assumptions'!$G$32*$B297,$D297&gt;='Summary&amp;Assumptions'!$D$17,CB$47&gt;=$D297,CB$47&lt;=EDATE($D297,'Summary&amp;Assumptions'!$G$32))*$B297+AND(CB$56&lt;'Summary&amp;Assumptions'!$J$31,CB$47&gt;=$FO297,CB$47&lt;=$FP297)*(('Summary&amp;Assumptions'!$H$25*$C297)*(1+'Summary&amp;Assumptions'!$J$29)^(CB$46-1))+AND(CB$56&lt;'Summary&amp;Assumptions'!$J$31,CB$47&gt;=$FQ297,CB$47&lt;=$FR297)*(('Summary&amp;Assumptions'!$H$25*$C297)*(1+'Summary&amp;Assumptions'!$J$29)^(CB$46-1))</f>
        <v>0</v>
      </c>
      <c r="BX297" s="588">
        <f>AND(CC$55&gt;0,SUM($E297:BW297)&lt;'Summary&amp;Assumptions'!$G$32*$B297,$D297&gt;='Summary&amp;Assumptions'!$D$17,CC$47&gt;=$D297,CC$47&lt;=EDATE($D297,'Summary&amp;Assumptions'!$G$32))*$B297+AND(CC$56&lt;'Summary&amp;Assumptions'!$J$31,CC$47&gt;=$FO297,CC$47&lt;=$FP297)*(('Summary&amp;Assumptions'!$H$25*$C297)*(1+'Summary&amp;Assumptions'!$J$29)^(CC$46-1))+AND(CC$56&lt;'Summary&amp;Assumptions'!$J$31,CC$47&gt;=$FQ297,CC$47&lt;=$FR297)*(('Summary&amp;Assumptions'!$H$25*$C297)*(1+'Summary&amp;Assumptions'!$J$29)^(CC$46-1))</f>
        <v>0</v>
      </c>
      <c r="BY297" s="588">
        <f>AND(CD$55&gt;0,SUM($E297:BX297)&lt;'Summary&amp;Assumptions'!$G$32*$B297,$D297&gt;='Summary&amp;Assumptions'!$D$17,CD$47&gt;=$D297,CD$47&lt;=EDATE($D297,'Summary&amp;Assumptions'!$G$32))*$B297+AND(CD$56&lt;'Summary&amp;Assumptions'!$J$31,CD$47&gt;=$FO297,CD$47&lt;=$FP297)*(('Summary&amp;Assumptions'!$H$25*$C297)*(1+'Summary&amp;Assumptions'!$J$29)^(CD$46-1))+AND(CD$56&lt;'Summary&amp;Assumptions'!$J$31,CD$47&gt;=$FQ297,CD$47&lt;=$FR297)*(('Summary&amp;Assumptions'!$H$25*$C297)*(1+'Summary&amp;Assumptions'!$J$29)^(CD$46-1))</f>
        <v>0</v>
      </c>
      <c r="BZ297" s="588">
        <f>AND(CE$55&gt;0,SUM($E297:BY297)&lt;'Summary&amp;Assumptions'!$G$32*$B297,$D297&gt;='Summary&amp;Assumptions'!$D$17,CE$47&gt;=$D297,CE$47&lt;=EDATE($D297,'Summary&amp;Assumptions'!$G$32))*$B297+AND(CE$56&lt;'Summary&amp;Assumptions'!$J$31,CE$47&gt;=$FO297,CE$47&lt;=$FP297)*(('Summary&amp;Assumptions'!$H$25*$C297)*(1+'Summary&amp;Assumptions'!$J$29)^(CE$46-1))+AND(CE$56&lt;'Summary&amp;Assumptions'!$J$31,CE$47&gt;=$FQ297,CE$47&lt;=$FR297)*(('Summary&amp;Assumptions'!$H$25*$C297)*(1+'Summary&amp;Assumptions'!$J$29)^(CE$46-1))</f>
        <v>0</v>
      </c>
      <c r="CA297" s="588">
        <f>AND(CF$55&gt;0,SUM($E297:BZ297)&lt;'Summary&amp;Assumptions'!$G$32*$B297,$D297&gt;='Summary&amp;Assumptions'!$D$17,CF$47&gt;=$D297,CF$47&lt;=EDATE($D297,'Summary&amp;Assumptions'!$G$32))*$B297+AND(CF$56&lt;'Summary&amp;Assumptions'!$J$31,CF$47&gt;=$FO297,CF$47&lt;=$FP297)*(('Summary&amp;Assumptions'!$H$25*$C297)*(1+'Summary&amp;Assumptions'!$J$29)^(CF$46-1))+AND(CF$56&lt;'Summary&amp;Assumptions'!$J$31,CF$47&gt;=$FQ297,CF$47&lt;=$FR297)*(('Summary&amp;Assumptions'!$H$25*$C297)*(1+'Summary&amp;Assumptions'!$J$29)^(CF$46-1))</f>
        <v>0</v>
      </c>
      <c r="CB297" s="588">
        <f>AND(CG$55&gt;0,SUM($E297:CA297)&lt;'Summary&amp;Assumptions'!$G$32*$B297,$D297&gt;='Summary&amp;Assumptions'!$D$17,CG$47&gt;=$D297,CG$47&lt;=EDATE($D297,'Summary&amp;Assumptions'!$G$32))*$B297+AND(CG$56&lt;'Summary&amp;Assumptions'!$J$31,CG$47&gt;=$FO297,CG$47&lt;=$FP297)*(('Summary&amp;Assumptions'!$H$25*$C297)*(1+'Summary&amp;Assumptions'!$J$29)^(CG$46-1))+AND(CG$56&lt;'Summary&amp;Assumptions'!$J$31,CG$47&gt;=$FQ297,CG$47&lt;=$FR297)*(('Summary&amp;Assumptions'!$H$25*$C297)*(1+'Summary&amp;Assumptions'!$J$29)^(CG$46-1))</f>
        <v>0</v>
      </c>
      <c r="CC297" s="588">
        <f>AND(CH$55&gt;0,SUM($E297:CB297)&lt;'Summary&amp;Assumptions'!$G$32*$B297,$D297&gt;='Summary&amp;Assumptions'!$D$17,CH$47&gt;=$D297,CH$47&lt;=EDATE($D297,'Summary&amp;Assumptions'!$G$32))*$B297+AND(CH$56&lt;'Summary&amp;Assumptions'!$J$31,CH$47&gt;=$FO297,CH$47&lt;=$FP297)*(('Summary&amp;Assumptions'!$H$25*$C297)*(1+'Summary&amp;Assumptions'!$J$29)^(CH$46-1))+AND(CH$56&lt;'Summary&amp;Assumptions'!$J$31,CH$47&gt;=$FQ297,CH$47&lt;=$FR297)*(('Summary&amp;Assumptions'!$H$25*$C297)*(1+'Summary&amp;Assumptions'!$J$29)^(CH$46-1))</f>
        <v>0</v>
      </c>
      <c r="CD297" s="588">
        <f>AND(CI$55&gt;0,SUM($E297:CC297)&lt;'Summary&amp;Assumptions'!$G$32*$B297,$D297&gt;='Summary&amp;Assumptions'!$D$17,CI$47&gt;=$D297,CI$47&lt;=EDATE($D297,'Summary&amp;Assumptions'!$G$32))*$B297+AND(CI$56&lt;'Summary&amp;Assumptions'!$J$31,CI$47&gt;=$FO297,CI$47&lt;=$FP297)*(('Summary&amp;Assumptions'!$H$25*$C297)*(1+'Summary&amp;Assumptions'!$J$29)^(CI$46-1))+AND(CI$56&lt;'Summary&amp;Assumptions'!$J$31,CI$47&gt;=$FQ297,CI$47&lt;=$FR297)*(('Summary&amp;Assumptions'!$H$25*$C297)*(1+'Summary&amp;Assumptions'!$J$29)^(CI$46-1))</f>
        <v>0</v>
      </c>
      <c r="CE297" s="588">
        <f>AND(CJ$55&gt;0,SUM($E297:CD297)&lt;'Summary&amp;Assumptions'!$G$32*$B297,$D297&gt;='Summary&amp;Assumptions'!$D$17,CJ$47&gt;=$D297,CJ$47&lt;=EDATE($D297,'Summary&amp;Assumptions'!$G$32))*$B297+AND(CJ$56&lt;'Summary&amp;Assumptions'!$J$31,CJ$47&gt;=$FO297,CJ$47&lt;=$FP297)*(('Summary&amp;Assumptions'!$H$25*$C297)*(1+'Summary&amp;Assumptions'!$J$29)^(CJ$46-1))+AND(CJ$56&lt;'Summary&amp;Assumptions'!$J$31,CJ$47&gt;=$FQ297,CJ$47&lt;=$FR297)*(('Summary&amp;Assumptions'!$H$25*$C297)*(1+'Summary&amp;Assumptions'!$J$29)^(CJ$46-1))</f>
        <v>0</v>
      </c>
      <c r="CF297" s="588">
        <f>AND(CK$55&gt;0,SUM($E297:CE297)&lt;'Summary&amp;Assumptions'!$G$32*$B297,$D297&gt;='Summary&amp;Assumptions'!$D$17,CK$47&gt;=$D297,CK$47&lt;=EDATE($D297,'Summary&amp;Assumptions'!$G$32))*$B297+AND(CK$56&lt;'Summary&amp;Assumptions'!$J$31,CK$47&gt;=$FO297,CK$47&lt;=$FP297)*(('Summary&amp;Assumptions'!$H$25*$C297)*(1+'Summary&amp;Assumptions'!$J$29)^(CK$46-1))+AND(CK$56&lt;'Summary&amp;Assumptions'!$J$31,CK$47&gt;=$FQ297,CK$47&lt;=$FR297)*(('Summary&amp;Assumptions'!$H$25*$C297)*(1+'Summary&amp;Assumptions'!$J$29)^(CK$46-1))</f>
        <v>0</v>
      </c>
      <c r="CG297" s="588">
        <f>AND(CL$55&gt;0,SUM($E297:CF297)&lt;'Summary&amp;Assumptions'!$G$32*$B297,$D297&gt;='Summary&amp;Assumptions'!$D$17,CL$47&gt;=$D297,CL$47&lt;=EDATE($D297,'Summary&amp;Assumptions'!$G$32))*$B297+AND(CL$56&lt;'Summary&amp;Assumptions'!$J$31,CL$47&gt;=$FO297,CL$47&lt;=$FP297)*(('Summary&amp;Assumptions'!$H$25*$C297)*(1+'Summary&amp;Assumptions'!$J$29)^(CL$46-1))+AND(CL$56&lt;'Summary&amp;Assumptions'!$J$31,CL$47&gt;=$FQ297,CL$47&lt;=$FR297)*(('Summary&amp;Assumptions'!$H$25*$C297)*(1+'Summary&amp;Assumptions'!$J$29)^(CL$46-1))</f>
        <v>0</v>
      </c>
      <c r="CH297" s="588">
        <f>AND(CM$55&gt;0,SUM($E297:CG297)&lt;'Summary&amp;Assumptions'!$G$32*$B297,$D297&gt;='Summary&amp;Assumptions'!$D$17,CM$47&gt;=$D297,CM$47&lt;=EDATE($D297,'Summary&amp;Assumptions'!$G$32))*$B297+AND(CM$56&lt;'Summary&amp;Assumptions'!$J$31,CM$47&gt;=$FO297,CM$47&lt;=$FP297)*(('Summary&amp;Assumptions'!$H$25*$C297)*(1+'Summary&amp;Assumptions'!$J$29)^(CM$46-1))+AND(CM$56&lt;'Summary&amp;Assumptions'!$J$31,CM$47&gt;=$FQ297,CM$47&lt;=$FR297)*(('Summary&amp;Assumptions'!$H$25*$C297)*(1+'Summary&amp;Assumptions'!$J$29)^(CM$46-1))</f>
        <v>0</v>
      </c>
      <c r="CI297" s="588">
        <f>AND(CN$55&gt;0,SUM($E297:CH297)&lt;'Summary&amp;Assumptions'!$G$32*$B297,$D297&gt;='Summary&amp;Assumptions'!$D$17,CN$47&gt;=$D297,CN$47&lt;=EDATE($D297,'Summary&amp;Assumptions'!$G$32))*$B297+AND(CN$56&lt;'Summary&amp;Assumptions'!$J$31,CN$47&gt;=$FO297,CN$47&lt;=$FP297)*(('Summary&amp;Assumptions'!$H$25*$C297)*(1+'Summary&amp;Assumptions'!$J$29)^(CN$46-1))+AND(CN$56&lt;'Summary&amp;Assumptions'!$J$31,CN$47&gt;=$FQ297,CN$47&lt;=$FR297)*(('Summary&amp;Assumptions'!$H$25*$C297)*(1+'Summary&amp;Assumptions'!$J$29)^(CN$46-1))</f>
        <v>0</v>
      </c>
      <c r="CJ297" s="588">
        <f>AND(CO$55&gt;0,SUM($E297:CI297)&lt;'Summary&amp;Assumptions'!$G$32*$B297,$D297&gt;='Summary&amp;Assumptions'!$D$17,CO$47&gt;=$D297,CO$47&lt;=EDATE($D297,'Summary&amp;Assumptions'!$G$32))*$B297+AND(CO$56&lt;'Summary&amp;Assumptions'!$J$31,CO$47&gt;=$FO297,CO$47&lt;=$FP297)*(('Summary&amp;Assumptions'!$H$25*$C297)*(1+'Summary&amp;Assumptions'!$J$29)^(CO$46-1))+AND(CO$56&lt;'Summary&amp;Assumptions'!$J$31,CO$47&gt;=$FQ297,CO$47&lt;=$FR297)*(('Summary&amp;Assumptions'!$H$25*$C297)*(1+'Summary&amp;Assumptions'!$J$29)^(CO$46-1))</f>
        <v>0</v>
      </c>
      <c r="CK297" s="588">
        <f>AND(CP$55&gt;0,SUM($E297:CJ297)&lt;'Summary&amp;Assumptions'!$G$32*$B297,$D297&gt;='Summary&amp;Assumptions'!$D$17,CP$47&gt;=$D297,CP$47&lt;=EDATE($D297,'Summary&amp;Assumptions'!$G$32))*$B297+AND(CP$56&lt;'Summary&amp;Assumptions'!$J$31,CP$47&gt;=$FO297,CP$47&lt;=$FP297)*(('Summary&amp;Assumptions'!$H$25*$C297)*(1+'Summary&amp;Assumptions'!$J$29)^(CP$46-1))+AND(CP$56&lt;'Summary&amp;Assumptions'!$J$31,CP$47&gt;=$FQ297,CP$47&lt;=$FR297)*(('Summary&amp;Assumptions'!$H$25*$C297)*(1+'Summary&amp;Assumptions'!$J$29)^(CP$46-1))</f>
        <v>0</v>
      </c>
      <c r="CL297" s="588">
        <f>AND(CQ$55&gt;0,SUM($E297:CK297)&lt;'Summary&amp;Assumptions'!$G$32*$B297,$D297&gt;='Summary&amp;Assumptions'!$D$17,CQ$47&gt;=$D297,CQ$47&lt;=EDATE($D297,'Summary&amp;Assumptions'!$G$32))*$B297+AND(CQ$56&lt;'Summary&amp;Assumptions'!$J$31,CQ$47&gt;=$FO297,CQ$47&lt;=$FP297)*(('Summary&amp;Assumptions'!$H$25*$C297)*(1+'Summary&amp;Assumptions'!$J$29)^(CQ$46-1))+AND(CQ$56&lt;'Summary&amp;Assumptions'!$J$31,CQ$47&gt;=$FQ297,CQ$47&lt;=$FR297)*(('Summary&amp;Assumptions'!$H$25*$C297)*(1+'Summary&amp;Assumptions'!$J$29)^(CQ$46-1))</f>
        <v>0</v>
      </c>
      <c r="CM297" s="588">
        <f>AND(CR$55&gt;0,SUM($E297:CL297)&lt;'Summary&amp;Assumptions'!$G$32*$B297,$D297&gt;='Summary&amp;Assumptions'!$D$17,CR$47&gt;=$D297,CR$47&lt;=EDATE($D297,'Summary&amp;Assumptions'!$G$32))*$B297+AND(CR$56&lt;'Summary&amp;Assumptions'!$J$31,CR$47&gt;=$FO297,CR$47&lt;=$FP297)*(('Summary&amp;Assumptions'!$H$25*$C297)*(1+'Summary&amp;Assumptions'!$J$29)^(CR$46-1))+AND(CR$56&lt;'Summary&amp;Assumptions'!$J$31,CR$47&gt;=$FQ297,CR$47&lt;=$FR297)*(('Summary&amp;Assumptions'!$H$25*$C297)*(1+'Summary&amp;Assumptions'!$J$29)^(CR$46-1))</f>
        <v>0</v>
      </c>
      <c r="CN297" s="588">
        <f>AND(CS$55&gt;0,SUM($E297:CM297)&lt;'Summary&amp;Assumptions'!$G$32*$B297,$D297&gt;='Summary&amp;Assumptions'!$D$17,CS$47&gt;=$D297,CS$47&lt;=EDATE($D297,'Summary&amp;Assumptions'!$G$32))*$B297+AND(CS$56&lt;'Summary&amp;Assumptions'!$J$31,CS$47&gt;=$FO297,CS$47&lt;=$FP297)*(('Summary&amp;Assumptions'!$H$25*$C297)*(1+'Summary&amp;Assumptions'!$J$29)^(CS$46-1))+AND(CS$56&lt;'Summary&amp;Assumptions'!$J$31,CS$47&gt;=$FQ297,CS$47&lt;=$FR297)*(('Summary&amp;Assumptions'!$H$25*$C297)*(1+'Summary&amp;Assumptions'!$J$29)^(CS$46-1))</f>
        <v>0</v>
      </c>
      <c r="CO297" s="588">
        <f>AND(CT$55&gt;0,SUM($E297:CN297)&lt;'Summary&amp;Assumptions'!$G$32*$B297,$D297&gt;='Summary&amp;Assumptions'!$D$17,CT$47&gt;=$D297,CT$47&lt;=EDATE($D297,'Summary&amp;Assumptions'!$G$32))*$B297+AND(CT$56&lt;'Summary&amp;Assumptions'!$J$31,CT$47&gt;=$FO297,CT$47&lt;=$FP297)*(('Summary&amp;Assumptions'!$H$25*$C297)*(1+'Summary&amp;Assumptions'!$J$29)^(CT$46-1))+AND(CT$56&lt;'Summary&amp;Assumptions'!$J$31,CT$47&gt;=$FQ297,CT$47&lt;=$FR297)*(('Summary&amp;Assumptions'!$H$25*$C297)*(1+'Summary&amp;Assumptions'!$J$29)^(CT$46-1))</f>
        <v>0</v>
      </c>
      <c r="CP297" s="588">
        <f>AND(CU$55&gt;0,SUM($E297:CO297)&lt;'Summary&amp;Assumptions'!$G$32*$B297,$D297&gt;='Summary&amp;Assumptions'!$D$17,CU$47&gt;=$D297,CU$47&lt;=EDATE($D297,'Summary&amp;Assumptions'!$G$32))*$B297+AND(CU$56&lt;'Summary&amp;Assumptions'!$J$31,CU$47&gt;=$FO297,CU$47&lt;=$FP297)*(('Summary&amp;Assumptions'!$H$25*$C297)*(1+'Summary&amp;Assumptions'!$J$29)^(CU$46-1))+AND(CU$56&lt;'Summary&amp;Assumptions'!$J$31,CU$47&gt;=$FQ297,CU$47&lt;=$FR297)*(('Summary&amp;Assumptions'!$H$25*$C297)*(1+'Summary&amp;Assumptions'!$J$29)^(CU$46-1))</f>
        <v>0</v>
      </c>
      <c r="CQ297" s="588">
        <f>AND(CV$55&gt;0,SUM($E297:CP297)&lt;'Summary&amp;Assumptions'!$G$32*$B297,$D297&gt;='Summary&amp;Assumptions'!$D$17,CV$47&gt;=$D297,CV$47&lt;=EDATE($D297,'Summary&amp;Assumptions'!$G$32))*$B297+AND(CV$56&lt;'Summary&amp;Assumptions'!$J$31,CV$47&gt;=$FO297,CV$47&lt;=$FP297)*(('Summary&amp;Assumptions'!$H$25*$C297)*(1+'Summary&amp;Assumptions'!$J$29)^(CV$46-1))+AND(CV$56&lt;'Summary&amp;Assumptions'!$J$31,CV$47&gt;=$FQ297,CV$47&lt;=$FR297)*(('Summary&amp;Assumptions'!$H$25*$C297)*(1+'Summary&amp;Assumptions'!$J$29)^(CV$46-1))</f>
        <v>0</v>
      </c>
      <c r="CR297" s="588">
        <f>AND(CW$55&gt;0,SUM($E297:CQ297)&lt;'Summary&amp;Assumptions'!$G$32*$B297,$D297&gt;='Summary&amp;Assumptions'!$D$17,CW$47&gt;=$D297,CW$47&lt;=EDATE($D297,'Summary&amp;Assumptions'!$G$32))*$B297+AND(CW$56&lt;'Summary&amp;Assumptions'!$J$31,CW$47&gt;=$FO297,CW$47&lt;=$FP297)*(('Summary&amp;Assumptions'!$H$25*$C297)*(1+'Summary&amp;Assumptions'!$J$29)^(CW$46-1))+AND(CW$56&lt;'Summary&amp;Assumptions'!$J$31,CW$47&gt;=$FQ297,CW$47&lt;=$FR297)*(('Summary&amp;Assumptions'!$H$25*$C297)*(1+'Summary&amp;Assumptions'!$J$29)^(CW$46-1))</f>
        <v>0</v>
      </c>
      <c r="CS297" s="588">
        <f>AND(CX$55&gt;0,SUM($E297:CR297)&lt;'Summary&amp;Assumptions'!$G$32*$B297,$D297&gt;='Summary&amp;Assumptions'!$D$17,CX$47&gt;=$D297,CX$47&lt;=EDATE($D297,'Summary&amp;Assumptions'!$G$32))*$B297+AND(CX$56&lt;'Summary&amp;Assumptions'!$J$31,CX$47&gt;=$FO297,CX$47&lt;=$FP297)*(('Summary&amp;Assumptions'!$H$25*$C297)*(1+'Summary&amp;Assumptions'!$J$29)^(CX$46-1))+AND(CX$56&lt;'Summary&amp;Assumptions'!$J$31,CX$47&gt;=$FQ297,CX$47&lt;=$FR297)*(('Summary&amp;Assumptions'!$H$25*$C297)*(1+'Summary&amp;Assumptions'!$J$29)^(CX$46-1))</f>
        <v>0</v>
      </c>
      <c r="CT297" s="588">
        <f>AND(CY$55&gt;0,SUM($E297:CS297)&lt;'Summary&amp;Assumptions'!$G$32*$B297,$D297&gt;='Summary&amp;Assumptions'!$D$17,CY$47&gt;=$D297,CY$47&lt;=EDATE($D297,'Summary&amp;Assumptions'!$G$32))*$B297+AND(CY$56&lt;'Summary&amp;Assumptions'!$J$31,CY$47&gt;=$FO297,CY$47&lt;=$FP297)*(('Summary&amp;Assumptions'!$H$25*$C297)*(1+'Summary&amp;Assumptions'!$J$29)^(CY$46-1))+AND(CY$56&lt;'Summary&amp;Assumptions'!$J$31,CY$47&gt;=$FQ297,CY$47&lt;=$FR297)*(('Summary&amp;Assumptions'!$H$25*$C297)*(1+'Summary&amp;Assumptions'!$J$29)^(CY$46-1))</f>
        <v>0</v>
      </c>
      <c r="CU297" s="588">
        <f>AND(CZ$55&gt;0,SUM($E297:CT297)&lt;'Summary&amp;Assumptions'!$G$32*$B297,$D297&gt;='Summary&amp;Assumptions'!$D$17,CZ$47&gt;=$D297,CZ$47&lt;=EDATE($D297,'Summary&amp;Assumptions'!$G$32))*$B297+AND(CZ$56&lt;'Summary&amp;Assumptions'!$J$31,CZ$47&gt;=$FO297,CZ$47&lt;=$FP297)*(('Summary&amp;Assumptions'!$H$25*$C297)*(1+'Summary&amp;Assumptions'!$J$29)^(CZ$46-1))+AND(CZ$56&lt;'Summary&amp;Assumptions'!$J$31,CZ$47&gt;=$FQ297,CZ$47&lt;=$FR297)*(('Summary&amp;Assumptions'!$H$25*$C297)*(1+'Summary&amp;Assumptions'!$J$29)^(CZ$46-1))</f>
        <v>0</v>
      </c>
      <c r="CV297" s="588">
        <f>AND(DA$55&gt;0,SUM($E297:CU297)&lt;'Summary&amp;Assumptions'!$G$32*$B297,$D297&gt;='Summary&amp;Assumptions'!$D$17,DA$47&gt;=$D297,DA$47&lt;=EDATE($D297,'Summary&amp;Assumptions'!$G$32))*$B297+AND(DA$56&lt;'Summary&amp;Assumptions'!$J$31,DA$47&gt;=$FO297,DA$47&lt;=$FP297)*(('Summary&amp;Assumptions'!$H$25*$C297)*(1+'Summary&amp;Assumptions'!$J$29)^(DA$46-1))+AND(DA$56&lt;'Summary&amp;Assumptions'!$J$31,DA$47&gt;=$FQ297,DA$47&lt;=$FR297)*(('Summary&amp;Assumptions'!$H$25*$C297)*(1+'Summary&amp;Assumptions'!$J$29)^(DA$46-1))</f>
        <v>0</v>
      </c>
      <c r="CW297" s="588">
        <f>AND(DB$55&gt;0,SUM($E297:CV297)&lt;'Summary&amp;Assumptions'!$G$32*$B297,$D297&gt;='Summary&amp;Assumptions'!$D$17,DB$47&gt;=$D297,DB$47&lt;=EDATE($D297,'Summary&amp;Assumptions'!$G$32))*$B297+AND(DB$56&lt;'Summary&amp;Assumptions'!$J$31,DB$47&gt;=$FO297,DB$47&lt;=$FP297)*(('Summary&amp;Assumptions'!$H$25*$C297)*(1+'Summary&amp;Assumptions'!$J$29)^(DB$46-1))+AND(DB$56&lt;'Summary&amp;Assumptions'!$J$31,DB$47&gt;=$FQ297,DB$47&lt;=$FR297)*(('Summary&amp;Assumptions'!$H$25*$C297)*(1+'Summary&amp;Assumptions'!$J$29)^(DB$46-1))</f>
        <v>0</v>
      </c>
      <c r="CX297" s="588">
        <f>AND(DC$55&gt;0,SUM($E297:CW297)&lt;'Summary&amp;Assumptions'!$G$32*$B297,$D297&gt;='Summary&amp;Assumptions'!$D$17,DC$47&gt;=$D297,DC$47&lt;=EDATE($D297,'Summary&amp;Assumptions'!$G$32))*$B297+AND(DC$56&lt;'Summary&amp;Assumptions'!$J$31,DC$47&gt;=$FO297,DC$47&lt;=$FP297)*(('Summary&amp;Assumptions'!$H$25*$C297)*(1+'Summary&amp;Assumptions'!$J$29)^(DC$46-1))+AND(DC$56&lt;'Summary&amp;Assumptions'!$J$31,DC$47&gt;=$FQ297,DC$47&lt;=$FR297)*(('Summary&amp;Assumptions'!$H$25*$C297)*(1+'Summary&amp;Assumptions'!$J$29)^(DC$46-1))</f>
        <v>0</v>
      </c>
      <c r="CY297" s="588">
        <f>AND(DD$55&gt;0,SUM($E297:CX297)&lt;'Summary&amp;Assumptions'!$G$32*$B297,$D297&gt;='Summary&amp;Assumptions'!$D$17,DD$47&gt;=$D297,DD$47&lt;=EDATE($D297,'Summary&amp;Assumptions'!$G$32))*$B297+AND(DD$56&lt;'Summary&amp;Assumptions'!$J$31,DD$47&gt;=$FO297,DD$47&lt;=$FP297)*(('Summary&amp;Assumptions'!$H$25*$C297)*(1+'Summary&amp;Assumptions'!$J$29)^(DD$46-1))+AND(DD$56&lt;'Summary&amp;Assumptions'!$J$31,DD$47&gt;=$FQ297,DD$47&lt;=$FR297)*(('Summary&amp;Assumptions'!$H$25*$C297)*(1+'Summary&amp;Assumptions'!$J$29)^(DD$46-1))</f>
        <v>0</v>
      </c>
      <c r="CZ297" s="588">
        <f>AND(DE$55&gt;0,SUM($E297:CY297)&lt;'Summary&amp;Assumptions'!$G$32*$B297,$D297&gt;='Summary&amp;Assumptions'!$D$17,DE$47&gt;=$D297,DE$47&lt;=EDATE($D297,'Summary&amp;Assumptions'!$G$32))*$B297+AND(DE$56&lt;'Summary&amp;Assumptions'!$J$31,DE$47&gt;=$FO297,DE$47&lt;=$FP297)*(('Summary&amp;Assumptions'!$H$25*$C297)*(1+'Summary&amp;Assumptions'!$J$29)^(DE$46-1))+AND(DE$56&lt;'Summary&amp;Assumptions'!$J$31,DE$47&gt;=$FQ297,DE$47&lt;=$FR297)*(('Summary&amp;Assumptions'!$H$25*$C297)*(1+'Summary&amp;Assumptions'!$J$29)^(DE$46-1))</f>
        <v>0</v>
      </c>
      <c r="DA297" s="588">
        <f>AND(DF$55&gt;0,SUM($E297:CZ297)&lt;'Summary&amp;Assumptions'!$G$32*$B297,$D297&gt;='Summary&amp;Assumptions'!$D$17,DF$47&gt;=$D297,DF$47&lt;=EDATE($D297,'Summary&amp;Assumptions'!$G$32))*$B297+AND(DF$56&lt;'Summary&amp;Assumptions'!$J$31,DF$47&gt;=$FO297,DF$47&lt;=$FP297)*(('Summary&amp;Assumptions'!$H$25*$C297)*(1+'Summary&amp;Assumptions'!$J$29)^(DF$46-1))+AND(DF$56&lt;'Summary&amp;Assumptions'!$J$31,DF$47&gt;=$FQ297,DF$47&lt;=$FR297)*(('Summary&amp;Assumptions'!$H$25*$C297)*(1+'Summary&amp;Assumptions'!$J$29)^(DF$46-1))</f>
        <v>0</v>
      </c>
      <c r="DB297" s="588">
        <f>AND(DG$55&gt;0,SUM($E297:DA297)&lt;'Summary&amp;Assumptions'!$G$32*$B297,$D297&gt;='Summary&amp;Assumptions'!$D$17,DG$47&gt;=$D297,DG$47&lt;=EDATE($D297,'Summary&amp;Assumptions'!$G$32))*$B297+AND(DG$56&lt;'Summary&amp;Assumptions'!$J$31,DG$47&gt;=$FO297,DG$47&lt;=$FP297)*(('Summary&amp;Assumptions'!$H$25*$C297)*(1+'Summary&amp;Assumptions'!$J$29)^(DG$46-1))+AND(DG$56&lt;'Summary&amp;Assumptions'!$J$31,DG$47&gt;=$FQ297,DG$47&lt;=$FR297)*(('Summary&amp;Assumptions'!$H$25*$C297)*(1+'Summary&amp;Assumptions'!$J$29)^(DG$46-1))</f>
        <v>0</v>
      </c>
      <c r="DC297" s="588">
        <f>AND(DH$55&gt;0,SUM($E297:DB297)&lt;'Summary&amp;Assumptions'!$G$32*$B297,$D297&gt;='Summary&amp;Assumptions'!$D$17,DH$47&gt;=$D297,DH$47&lt;=EDATE($D297,'Summary&amp;Assumptions'!$G$32))*$B297+AND(DH$56&lt;'Summary&amp;Assumptions'!$J$31,DH$47&gt;=$FO297,DH$47&lt;=$FP297)*(('Summary&amp;Assumptions'!$H$25*$C297)*(1+'Summary&amp;Assumptions'!$J$29)^(DH$46-1))+AND(DH$56&lt;'Summary&amp;Assumptions'!$J$31,DH$47&gt;=$FQ297,DH$47&lt;=$FR297)*(('Summary&amp;Assumptions'!$H$25*$C297)*(1+'Summary&amp;Assumptions'!$J$29)^(DH$46-1))</f>
        <v>0</v>
      </c>
      <c r="DD297" s="588">
        <f>AND(DI$55&gt;0,SUM($E297:DC297)&lt;'Summary&amp;Assumptions'!$G$32*$B297,$D297&gt;='Summary&amp;Assumptions'!$D$17,DI$47&gt;=$D297,DI$47&lt;=EDATE($D297,'Summary&amp;Assumptions'!$G$32))*$B297+AND(DI$56&lt;'Summary&amp;Assumptions'!$J$31,DI$47&gt;=$FO297,DI$47&lt;=$FP297)*(('Summary&amp;Assumptions'!$H$25*$C297)*(1+'Summary&amp;Assumptions'!$J$29)^(DI$46-1))+AND(DI$56&lt;'Summary&amp;Assumptions'!$J$31,DI$47&gt;=$FQ297,DI$47&lt;=$FR297)*(('Summary&amp;Assumptions'!$H$25*$C297)*(1+'Summary&amp;Assumptions'!$J$29)^(DI$46-1))</f>
        <v>0</v>
      </c>
      <c r="DE297" s="588">
        <f>AND(DJ$55&gt;0,SUM($E297:DD297)&lt;'Summary&amp;Assumptions'!$G$32*$B297,$D297&gt;='Summary&amp;Assumptions'!$D$17,DJ$47&gt;=$D297,DJ$47&lt;=EDATE($D297,'Summary&amp;Assumptions'!$G$32))*$B297+AND(DJ$56&lt;'Summary&amp;Assumptions'!$J$31,DJ$47&gt;=$FO297,DJ$47&lt;=$FP297)*(('Summary&amp;Assumptions'!$H$25*$C297)*(1+'Summary&amp;Assumptions'!$J$29)^(DJ$46-1))+AND(DJ$56&lt;'Summary&amp;Assumptions'!$J$31,DJ$47&gt;=$FQ297,DJ$47&lt;=$FR297)*(('Summary&amp;Assumptions'!$H$25*$C297)*(1+'Summary&amp;Assumptions'!$J$29)^(DJ$46-1))</f>
        <v>0</v>
      </c>
      <c r="DF297" s="588">
        <f>AND(DK$55&gt;0,SUM($E297:DE297)&lt;'Summary&amp;Assumptions'!$G$32*$B297,$D297&gt;='Summary&amp;Assumptions'!$D$17,DK$47&gt;=$D297,DK$47&lt;=EDATE($D297,'Summary&amp;Assumptions'!$G$32))*$B297+AND(DK$56&lt;'Summary&amp;Assumptions'!$J$31,DK$47&gt;=$FO297,DK$47&lt;=$FP297)*(('Summary&amp;Assumptions'!$H$25*$C297)*(1+'Summary&amp;Assumptions'!$J$29)^(DK$46-1))+AND(DK$56&lt;'Summary&amp;Assumptions'!$J$31,DK$47&gt;=$FQ297,DK$47&lt;=$FR297)*(('Summary&amp;Assumptions'!$H$25*$C297)*(1+'Summary&amp;Assumptions'!$J$29)^(DK$46-1))</f>
        <v>0</v>
      </c>
      <c r="DG297" s="588">
        <f>AND(DL$55&gt;0,SUM($E297:DF297)&lt;'Summary&amp;Assumptions'!$G$32*$B297,$D297&gt;='Summary&amp;Assumptions'!$D$17,DL$47&gt;=$D297,DL$47&lt;=EDATE($D297,'Summary&amp;Assumptions'!$G$32))*$B297+AND(DL$56&lt;'Summary&amp;Assumptions'!$J$31,DL$47&gt;=$FO297,DL$47&lt;=$FP297)*(('Summary&amp;Assumptions'!$H$25*$C297)*(1+'Summary&amp;Assumptions'!$J$29)^(DL$46-1))+AND(DL$56&lt;'Summary&amp;Assumptions'!$J$31,DL$47&gt;=$FQ297,DL$47&lt;=$FR297)*(('Summary&amp;Assumptions'!$H$25*$C297)*(1+'Summary&amp;Assumptions'!$J$29)^(DL$46-1))</f>
        <v>0</v>
      </c>
      <c r="DH297" s="588">
        <f>AND(DM$55&gt;0,SUM($E297:DG297)&lt;'Summary&amp;Assumptions'!$G$32*$B297,$D297&gt;='Summary&amp;Assumptions'!$D$17,DM$47&gt;=$D297,DM$47&lt;=EDATE($D297,'Summary&amp;Assumptions'!$G$32))*$B297+AND(DM$56&lt;'Summary&amp;Assumptions'!$J$31,DM$47&gt;=$FO297,DM$47&lt;=$FP297)*(('Summary&amp;Assumptions'!$H$25*$C297)*(1+'Summary&amp;Assumptions'!$J$29)^(DM$46-1))+AND(DM$56&lt;'Summary&amp;Assumptions'!$J$31,DM$47&gt;=$FQ297,DM$47&lt;=$FR297)*(('Summary&amp;Assumptions'!$H$25*$C297)*(1+'Summary&amp;Assumptions'!$J$29)^(DM$46-1))</f>
        <v>0</v>
      </c>
      <c r="DI297" s="588">
        <f>AND(DN$55&gt;0,SUM($E297:DH297)&lt;'Summary&amp;Assumptions'!$G$32*$B297,$D297&gt;='Summary&amp;Assumptions'!$D$17,DN$47&gt;=$D297,DN$47&lt;=EDATE($D297,'Summary&amp;Assumptions'!$G$32))*$B297+AND(DN$56&lt;'Summary&amp;Assumptions'!$J$31,DN$47&gt;=$FO297,DN$47&lt;=$FP297)*(('Summary&amp;Assumptions'!$H$25*$C297)*(1+'Summary&amp;Assumptions'!$J$29)^(DN$46-1))+AND(DN$56&lt;'Summary&amp;Assumptions'!$J$31,DN$47&gt;=$FQ297,DN$47&lt;=$FR297)*(('Summary&amp;Assumptions'!$H$25*$C297)*(1+'Summary&amp;Assumptions'!$J$29)^(DN$46-1))</f>
        <v>0</v>
      </c>
      <c r="DJ297" s="588">
        <f>AND(DO$55&gt;0,SUM($E297:DI297)&lt;'Summary&amp;Assumptions'!$G$32*$B297,$D297&gt;='Summary&amp;Assumptions'!$D$17,DO$47&gt;=$D297,DO$47&lt;=EDATE($D297,'Summary&amp;Assumptions'!$G$32))*$B297+AND(DO$56&lt;'Summary&amp;Assumptions'!$J$31,DO$47&gt;=$FO297,DO$47&lt;=$FP297)*(('Summary&amp;Assumptions'!$H$25*$C297)*(1+'Summary&amp;Assumptions'!$J$29)^(DO$46-1))+AND(DO$56&lt;'Summary&amp;Assumptions'!$J$31,DO$47&gt;=$FQ297,DO$47&lt;=$FR297)*(('Summary&amp;Assumptions'!$H$25*$C297)*(1+'Summary&amp;Assumptions'!$J$29)^(DO$46-1))</f>
        <v>0</v>
      </c>
      <c r="DK297" s="588">
        <f>AND(DP$55&gt;0,SUM($E297:DJ297)&lt;'Summary&amp;Assumptions'!$G$32*$B297,$D297&gt;='Summary&amp;Assumptions'!$D$17,DP$47&gt;=$D297,DP$47&lt;=EDATE($D297,'Summary&amp;Assumptions'!$G$32))*$B297+AND(DP$56&lt;'Summary&amp;Assumptions'!$J$31,DP$47&gt;=$FO297,DP$47&lt;=$FP297)*(('Summary&amp;Assumptions'!$H$25*$C297)*(1+'Summary&amp;Assumptions'!$J$29)^(DP$46-1))+AND(DP$56&lt;'Summary&amp;Assumptions'!$J$31,DP$47&gt;=$FQ297,DP$47&lt;=$FR297)*(('Summary&amp;Assumptions'!$H$25*$C297)*(1+'Summary&amp;Assumptions'!$J$29)^(DP$46-1))</f>
        <v>0</v>
      </c>
      <c r="DL297" s="588">
        <f>AND(DQ$55&gt;0,SUM($E297:DK297)&lt;'Summary&amp;Assumptions'!$G$32*$B297,$D297&gt;='Summary&amp;Assumptions'!$D$17,DQ$47&gt;=$D297,DQ$47&lt;=EDATE($D297,'Summary&amp;Assumptions'!$G$32))*$B297+AND(DQ$56&lt;'Summary&amp;Assumptions'!$J$31,DQ$47&gt;=$FO297,DQ$47&lt;=$FP297)*(('Summary&amp;Assumptions'!$H$25*$C297)*(1+'Summary&amp;Assumptions'!$J$29)^(DQ$46-1))+AND(DQ$56&lt;'Summary&amp;Assumptions'!$J$31,DQ$47&gt;=$FQ297,DQ$47&lt;=$FR297)*(('Summary&amp;Assumptions'!$H$25*$C297)*(1+'Summary&amp;Assumptions'!$J$29)^(DQ$46-1))</f>
        <v>0</v>
      </c>
      <c r="DM297" s="588">
        <f>AND(DR$55&gt;0,SUM($E297:DL297)&lt;'Summary&amp;Assumptions'!$G$32*$B297,$D297&gt;='Summary&amp;Assumptions'!$D$17,DR$47&gt;=$D297,DR$47&lt;=EDATE($D297,'Summary&amp;Assumptions'!$G$32))*$B297+AND(DR$56&lt;'Summary&amp;Assumptions'!$J$31,DR$47&gt;=$FO297,DR$47&lt;=$FP297)*(('Summary&amp;Assumptions'!$H$25*$C297)*(1+'Summary&amp;Assumptions'!$J$29)^(DR$46-1))+AND(DR$56&lt;'Summary&amp;Assumptions'!$J$31,DR$47&gt;=$FQ297,DR$47&lt;=$FR297)*(('Summary&amp;Assumptions'!$H$25*$C297)*(1+'Summary&amp;Assumptions'!$J$29)^(DR$46-1))</f>
        <v>0</v>
      </c>
      <c r="DN297" s="588">
        <f>AND(DS$55&gt;0,SUM($E297:DM297)&lt;'Summary&amp;Assumptions'!$G$32*$B297,$D297&gt;='Summary&amp;Assumptions'!$D$17,DS$47&gt;=$D297,DS$47&lt;=EDATE($D297,'Summary&amp;Assumptions'!$G$32))*$B297+AND(DS$56&lt;'Summary&amp;Assumptions'!$J$31,DS$47&gt;=$FO297,DS$47&lt;=$FP297)*(('Summary&amp;Assumptions'!$H$25*$C297)*(1+'Summary&amp;Assumptions'!$J$29)^(DS$46-1))+AND(DS$56&lt;'Summary&amp;Assumptions'!$J$31,DS$47&gt;=$FQ297,DS$47&lt;=$FR297)*(('Summary&amp;Assumptions'!$H$25*$C297)*(1+'Summary&amp;Assumptions'!$J$29)^(DS$46-1))</f>
        <v>0</v>
      </c>
      <c r="DO297" s="588">
        <f>AND(DT$55&gt;0,SUM($E297:DN297)&lt;'Summary&amp;Assumptions'!$G$32*$B297,$D297&gt;='Summary&amp;Assumptions'!$D$17,DT$47&gt;=$D297,DT$47&lt;=EDATE($D297,'Summary&amp;Assumptions'!$G$32))*$B297+AND(DT$56&lt;'Summary&amp;Assumptions'!$J$31,DT$47&gt;=$FO297,DT$47&lt;=$FP297)*(('Summary&amp;Assumptions'!$H$25*$C297)*(1+'Summary&amp;Assumptions'!$J$29)^(DT$46-1))+AND(DT$56&lt;'Summary&amp;Assumptions'!$J$31,DT$47&gt;=$FQ297,DT$47&lt;=$FR297)*(('Summary&amp;Assumptions'!$H$25*$C297)*(1+'Summary&amp;Assumptions'!$J$29)^(DT$46-1))</f>
        <v>0</v>
      </c>
      <c r="DP297" s="588">
        <f>AND(DU$55&gt;0,SUM($E297:DO297)&lt;'Summary&amp;Assumptions'!$G$32*$B297,$D297&gt;='Summary&amp;Assumptions'!$D$17,DU$47&gt;=$D297,DU$47&lt;=EDATE($D297,'Summary&amp;Assumptions'!$G$32))*$B297+AND(DU$56&lt;'Summary&amp;Assumptions'!$J$31,DU$47&gt;=$FO297,DU$47&lt;=$FP297)*(('Summary&amp;Assumptions'!$H$25*$C297)*(1+'Summary&amp;Assumptions'!$J$29)^(DU$46-1))+AND(DU$56&lt;'Summary&amp;Assumptions'!$J$31,DU$47&gt;=$FQ297,DU$47&lt;=$FR297)*(('Summary&amp;Assumptions'!$H$25*$C297)*(1+'Summary&amp;Assumptions'!$J$29)^(DU$46-1))</f>
        <v>0</v>
      </c>
      <c r="DQ297" s="588">
        <f>AND(DV$55&gt;0,SUM($E297:DP297)&lt;'Summary&amp;Assumptions'!$G$32*$B297,$D297&gt;='Summary&amp;Assumptions'!$D$17,DV$47&gt;=$D297,DV$47&lt;=EDATE($D297,'Summary&amp;Assumptions'!$G$32))*$B297+AND(DV$56&lt;'Summary&amp;Assumptions'!$J$31,DV$47&gt;=$FO297,DV$47&lt;=$FP297)*(('Summary&amp;Assumptions'!$H$25*$C297)*(1+'Summary&amp;Assumptions'!$J$29)^(DV$46-1))+AND(DV$56&lt;'Summary&amp;Assumptions'!$J$31,DV$47&gt;=$FQ297,DV$47&lt;=$FR297)*(('Summary&amp;Assumptions'!$H$25*$C297)*(1+'Summary&amp;Assumptions'!$J$29)^(DV$46-1))</f>
        <v>0</v>
      </c>
      <c r="DR297" s="588">
        <f>AND(DW$55&gt;0,SUM($E297:DQ297)&lt;'Summary&amp;Assumptions'!$G$32*$B297,$D297&gt;='Summary&amp;Assumptions'!$D$17,DW$47&gt;=$D297,DW$47&lt;=EDATE($D297,'Summary&amp;Assumptions'!$G$32))*$B297+AND(DW$56&lt;'Summary&amp;Assumptions'!$J$31,DW$47&gt;=$FO297,DW$47&lt;=$FP297)*(('Summary&amp;Assumptions'!$H$25*$C297)*(1+'Summary&amp;Assumptions'!$J$29)^(DW$46-1))+AND(DW$56&lt;'Summary&amp;Assumptions'!$J$31,DW$47&gt;=$FQ297,DW$47&lt;=$FR297)*(('Summary&amp;Assumptions'!$H$25*$C297)*(1+'Summary&amp;Assumptions'!$J$29)^(DW$46-1))</f>
        <v>0</v>
      </c>
      <c r="DS297" s="588">
        <f>AND(DX$55&gt;0,SUM($E297:DR297)&lt;'Summary&amp;Assumptions'!$G$32*$B297,$D297&gt;='Summary&amp;Assumptions'!$D$17,DX$47&gt;=$D297,DX$47&lt;=EDATE($D297,'Summary&amp;Assumptions'!$G$32))*$B297+AND(DX$56&lt;'Summary&amp;Assumptions'!$J$31,DX$47&gt;=$FO297,DX$47&lt;=$FP297)*(('Summary&amp;Assumptions'!$H$25*$C297)*(1+'Summary&amp;Assumptions'!$J$29)^(DX$46-1))+AND(DX$56&lt;'Summary&amp;Assumptions'!$J$31,DX$47&gt;=$FQ297,DX$47&lt;=$FR297)*(('Summary&amp;Assumptions'!$H$25*$C297)*(1+'Summary&amp;Assumptions'!$J$29)^(DX$46-1))</f>
        <v>0</v>
      </c>
      <c r="DT297" s="588">
        <f>AND(DY$55&gt;0,SUM($E297:DS297)&lt;'Summary&amp;Assumptions'!$G$32*$B297,$D297&gt;='Summary&amp;Assumptions'!$D$17,DY$47&gt;=$D297,DY$47&lt;=EDATE($D297,'Summary&amp;Assumptions'!$G$32))*$B297+AND(DY$56&lt;'Summary&amp;Assumptions'!$J$31,DY$47&gt;=$FO297,DY$47&lt;=$FP297)*(('Summary&amp;Assumptions'!$H$25*$C297)*(1+'Summary&amp;Assumptions'!$J$29)^(DY$46-1))+AND(DY$56&lt;'Summary&amp;Assumptions'!$J$31,DY$47&gt;=$FQ297,DY$47&lt;=$FR297)*(('Summary&amp;Assumptions'!$H$25*$C297)*(1+'Summary&amp;Assumptions'!$J$29)^(DY$46-1))</f>
        <v>0</v>
      </c>
      <c r="DU297" s="588">
        <f>AND(DZ$55&gt;0,SUM($E297:DT297)&lt;'Summary&amp;Assumptions'!$G$32*$B297,$D297&gt;='Summary&amp;Assumptions'!$D$17,DZ$47&gt;=$D297,DZ$47&lt;=EDATE($D297,'Summary&amp;Assumptions'!$G$32))*$B297+AND(DZ$56&lt;'Summary&amp;Assumptions'!$J$31,DZ$47&gt;=$FO297,DZ$47&lt;=$FP297)*(('Summary&amp;Assumptions'!$H$25*$C297)*(1+'Summary&amp;Assumptions'!$J$29)^(DZ$46-1))+AND(DZ$56&lt;'Summary&amp;Assumptions'!$J$31,DZ$47&gt;=$FQ297,DZ$47&lt;=$FR297)*(('Summary&amp;Assumptions'!$H$25*$C297)*(1+'Summary&amp;Assumptions'!$J$29)^(DZ$46-1))</f>
        <v>0</v>
      </c>
      <c r="DV297" s="588">
        <f>AND(EA$55&gt;0,SUM($E297:DU297)&lt;'Summary&amp;Assumptions'!$G$32*$B297,$D297&gt;='Summary&amp;Assumptions'!$D$17,EA$47&gt;=$D297,EA$47&lt;=EDATE($D297,'Summary&amp;Assumptions'!$G$32))*$B297+AND(EA$56&lt;'Summary&amp;Assumptions'!$J$31,EA$47&gt;=$FO297,EA$47&lt;=$FP297)*(('Summary&amp;Assumptions'!$H$25*$C297)*(1+'Summary&amp;Assumptions'!$J$29)^(EA$46-1))+AND(EA$56&lt;'Summary&amp;Assumptions'!$J$31,EA$47&gt;=$FQ297,EA$47&lt;=$FR297)*(('Summary&amp;Assumptions'!$H$25*$C297)*(1+'Summary&amp;Assumptions'!$J$29)^(EA$46-1))</f>
        <v>0</v>
      </c>
      <c r="DW297" s="588">
        <f>AND(EB$55&gt;0,SUM($E297:DV297)&lt;'Summary&amp;Assumptions'!$G$32*$B297,$D297&gt;='Summary&amp;Assumptions'!$D$17,EB$47&gt;=$D297,EB$47&lt;=EDATE($D297,'Summary&amp;Assumptions'!$G$32))*$B297+AND(EB$56&lt;'Summary&amp;Assumptions'!$J$31,EB$47&gt;=$FO297,EB$47&lt;=$FP297)*(('Summary&amp;Assumptions'!$H$25*$C297)*(1+'Summary&amp;Assumptions'!$J$29)^(EB$46-1))+AND(EB$56&lt;'Summary&amp;Assumptions'!$J$31,EB$47&gt;=$FQ297,EB$47&lt;=$FR297)*(('Summary&amp;Assumptions'!$H$25*$C297)*(1+'Summary&amp;Assumptions'!$J$29)^(EB$46-1))</f>
        <v>0</v>
      </c>
      <c r="DX297" s="588">
        <f>AND(EC$55&gt;0,SUM($E297:DW297)&lt;'Summary&amp;Assumptions'!$G$32*$B297,$D297&gt;='Summary&amp;Assumptions'!$D$17,EC$47&gt;=$D297,EC$47&lt;=EDATE($D297,'Summary&amp;Assumptions'!$G$32))*$B297+AND(EC$56&lt;'Summary&amp;Assumptions'!$J$31,EC$47&gt;=$FO297,EC$47&lt;=$FP297)*(('Summary&amp;Assumptions'!$H$25*$C297)*(1+'Summary&amp;Assumptions'!$J$29)^(EC$46-1))+AND(EC$56&lt;'Summary&amp;Assumptions'!$J$31,EC$47&gt;=$FQ297,EC$47&lt;=$FR297)*(('Summary&amp;Assumptions'!$H$25*$C297)*(1+'Summary&amp;Assumptions'!$J$29)^(EC$46-1))</f>
        <v>0</v>
      </c>
      <c r="DY297" s="588">
        <f>AND(ED$55&gt;0,SUM($E297:DX297)&lt;'Summary&amp;Assumptions'!$G$32*$B297,$D297&gt;='Summary&amp;Assumptions'!$D$17,ED$47&gt;=$D297,ED$47&lt;=EDATE($D297,'Summary&amp;Assumptions'!$G$32))*$B297+AND(ED$56&lt;'Summary&amp;Assumptions'!$J$31,ED$47&gt;=$FO297,ED$47&lt;=$FP297)*(('Summary&amp;Assumptions'!$H$25*$C297)*(1+'Summary&amp;Assumptions'!$J$29)^(ED$46-1))+AND(ED$56&lt;'Summary&amp;Assumptions'!$J$31,ED$47&gt;=$FQ297,ED$47&lt;=$FR297)*(('Summary&amp;Assumptions'!$H$25*$C297)*(1+'Summary&amp;Assumptions'!$J$29)^(ED$46-1))</f>
        <v>0</v>
      </c>
      <c r="DZ297" s="588">
        <f>AND(EE$55&gt;0,SUM($E297:DY297)&lt;'Summary&amp;Assumptions'!$G$32*$B297,$D297&gt;='Summary&amp;Assumptions'!$D$17,EE$47&gt;=$D297,EE$47&lt;=EDATE($D297,'Summary&amp;Assumptions'!$G$32))*$B297+AND(EE$56&lt;'Summary&amp;Assumptions'!$J$31,EE$47&gt;=$FO297,EE$47&lt;=$FP297)*(('Summary&amp;Assumptions'!$H$25*$C297)*(1+'Summary&amp;Assumptions'!$J$29)^(EE$46-1))+AND(EE$56&lt;'Summary&amp;Assumptions'!$J$31,EE$47&gt;=$FQ297,EE$47&lt;=$FR297)*(('Summary&amp;Assumptions'!$H$25*$C297)*(1+'Summary&amp;Assumptions'!$J$29)^(EE$46-1))</f>
        <v>0</v>
      </c>
      <c r="EA297" s="588">
        <f>AND(EF$55&gt;0,SUM($E297:DZ297)&lt;'Summary&amp;Assumptions'!$G$32*$B297,$D297&gt;='Summary&amp;Assumptions'!$D$17,EF$47&gt;=$D297,EF$47&lt;=EDATE($D297,'Summary&amp;Assumptions'!$G$32))*$B297+AND(EF$56&lt;'Summary&amp;Assumptions'!$J$31,EF$47&gt;=$FO297,EF$47&lt;=$FP297)*(('Summary&amp;Assumptions'!$H$25*$C297)*(1+'Summary&amp;Assumptions'!$J$29)^(EF$46-1))+AND(EF$56&lt;'Summary&amp;Assumptions'!$J$31,EF$47&gt;=$FQ297,EF$47&lt;=$FR297)*(('Summary&amp;Assumptions'!$H$25*$C297)*(1+'Summary&amp;Assumptions'!$J$29)^(EF$46-1))</f>
        <v>0</v>
      </c>
      <c r="EB297" s="588">
        <f>AND(EG$55&gt;0,SUM($E297:EA297)&lt;'Summary&amp;Assumptions'!$G$32*$B297,$D297&gt;='Summary&amp;Assumptions'!$D$17,EG$47&gt;=$D297,EG$47&lt;=EDATE($D297,'Summary&amp;Assumptions'!$G$32))*$B297+AND(EG$56&lt;'Summary&amp;Assumptions'!$J$31,EG$47&gt;=$FO297,EG$47&lt;=$FP297)*(('Summary&amp;Assumptions'!$H$25*$C297)*(1+'Summary&amp;Assumptions'!$J$29)^(EG$46-1))+AND(EG$56&lt;'Summary&amp;Assumptions'!$J$31,EG$47&gt;=$FQ297,EG$47&lt;=$FR297)*(('Summary&amp;Assumptions'!$H$25*$C297)*(1+'Summary&amp;Assumptions'!$J$29)^(EG$46-1))</f>
        <v>0</v>
      </c>
      <c r="EC297" s="588">
        <f>AND(EH$55&gt;0,SUM($E297:EB297)&lt;'Summary&amp;Assumptions'!$G$32*$B297,$D297&gt;='Summary&amp;Assumptions'!$D$17,EH$47&gt;=$D297,EH$47&lt;=EDATE($D297,'Summary&amp;Assumptions'!$G$32))*$B297+AND(EH$56&lt;'Summary&amp;Assumptions'!$J$31,EH$47&gt;=$FO297,EH$47&lt;=$FP297)*(('Summary&amp;Assumptions'!$H$25*$C297)*(1+'Summary&amp;Assumptions'!$J$29)^(EH$46-1))+AND(EH$56&lt;'Summary&amp;Assumptions'!$J$31,EH$47&gt;=$FQ297,EH$47&lt;=$FR297)*(('Summary&amp;Assumptions'!$H$25*$C297)*(1+'Summary&amp;Assumptions'!$J$29)^(EH$46-1))</f>
        <v>0</v>
      </c>
      <c r="ED297" s="588">
        <f>AND(EI$55&gt;0,SUM($E297:EC297)&lt;'Summary&amp;Assumptions'!$G$32*$B297,$D297&gt;='Summary&amp;Assumptions'!$D$17,EI$47&gt;=$D297,EI$47&lt;=EDATE($D297,'Summary&amp;Assumptions'!$G$32))*$B297+AND(EI$56&lt;'Summary&amp;Assumptions'!$J$31,EI$47&gt;=$FO297,EI$47&lt;=$FP297)*(('Summary&amp;Assumptions'!$H$25*$C297)*(1+'Summary&amp;Assumptions'!$J$29)^(EI$46-1))+AND(EI$56&lt;'Summary&amp;Assumptions'!$J$31,EI$47&gt;=$FQ297,EI$47&lt;=$FR297)*(('Summary&amp;Assumptions'!$H$25*$C297)*(1+'Summary&amp;Assumptions'!$J$29)^(EI$46-1))</f>
        <v>0</v>
      </c>
      <c r="EE297" s="588">
        <f>AND(EJ$55&gt;0,SUM($E297:ED297)&lt;'Summary&amp;Assumptions'!$G$32*$B297,$D297&gt;='Summary&amp;Assumptions'!$D$17,EJ$47&gt;=$D297,EJ$47&lt;=EDATE($D297,'Summary&amp;Assumptions'!$G$32))*$B297+AND(EJ$56&lt;'Summary&amp;Assumptions'!$J$31,EJ$47&gt;=$FO297,EJ$47&lt;=$FP297)*(('Summary&amp;Assumptions'!$H$25*$C297)*(1+'Summary&amp;Assumptions'!$J$29)^(EJ$46-1))+AND(EJ$56&lt;'Summary&amp;Assumptions'!$J$31,EJ$47&gt;=$FQ297,EJ$47&lt;=$FR297)*(('Summary&amp;Assumptions'!$H$25*$C297)*(1+'Summary&amp;Assumptions'!$J$29)^(EJ$46-1))</f>
        <v>0</v>
      </c>
      <c r="EF297" s="588">
        <f>AND(EK$55&gt;0,SUM($E297:EE297)&lt;'Summary&amp;Assumptions'!$G$32*$B297,$D297&gt;='Summary&amp;Assumptions'!$D$17,EK$47&gt;=$D297,EK$47&lt;=EDATE($D297,'Summary&amp;Assumptions'!$G$32))*$B297+AND(EK$56&lt;'Summary&amp;Assumptions'!$J$31,EK$47&gt;=$FO297,EK$47&lt;=$FP297)*(('Summary&amp;Assumptions'!$H$25*$C297)*(1+'Summary&amp;Assumptions'!$J$29)^(EK$46-1))+AND(EK$56&lt;'Summary&amp;Assumptions'!$J$31,EK$47&gt;=$FQ297,EK$47&lt;=$FR297)*(('Summary&amp;Assumptions'!$H$25*$C297)*(1+'Summary&amp;Assumptions'!$J$29)^(EK$46-1))</f>
        <v>0</v>
      </c>
      <c r="EG297" s="588">
        <f>AND(EL$55&gt;0,SUM($E297:EF297)&lt;'Summary&amp;Assumptions'!$G$32*$B297,$D297&gt;='Summary&amp;Assumptions'!$D$17,EL$47&gt;=$D297,EL$47&lt;=EDATE($D297,'Summary&amp;Assumptions'!$G$32))*$B297+AND(EL$56&lt;'Summary&amp;Assumptions'!$J$31,EL$47&gt;=$FO297,EL$47&lt;=$FP297)*(('Summary&amp;Assumptions'!$H$25*$C297)*(1+'Summary&amp;Assumptions'!$J$29)^(EL$46-1))+AND(EL$56&lt;'Summary&amp;Assumptions'!$J$31,EL$47&gt;=$FQ297,EL$47&lt;=$FR297)*(('Summary&amp;Assumptions'!$H$25*$C297)*(1+'Summary&amp;Assumptions'!$J$29)^(EL$46-1))</f>
        <v>0</v>
      </c>
      <c r="EH297" s="588">
        <f>AND(EM$55&gt;0,SUM($E297:EG297)&lt;'Summary&amp;Assumptions'!$G$32*$B297,$D297&gt;='Summary&amp;Assumptions'!$D$17,EM$47&gt;=$D297,EM$47&lt;=EDATE($D297,'Summary&amp;Assumptions'!$G$32))*$B297+AND(EM$56&lt;'Summary&amp;Assumptions'!$J$31,EM$47&gt;=$FO297,EM$47&lt;=$FP297)*(('Summary&amp;Assumptions'!$H$25*$C297)*(1+'Summary&amp;Assumptions'!$J$29)^(EM$46-1))+AND(EM$56&lt;'Summary&amp;Assumptions'!$J$31,EM$47&gt;=$FQ297,EM$47&lt;=$FR297)*(('Summary&amp;Assumptions'!$H$25*$C297)*(1+'Summary&amp;Assumptions'!$J$29)^(EM$46-1))</f>
        <v>0</v>
      </c>
      <c r="EI297" s="588">
        <f>AND(EN$55&gt;0,SUM($E297:EH297)&lt;'Summary&amp;Assumptions'!$G$32*$B297,$D297&gt;='Summary&amp;Assumptions'!$D$17,EN$47&gt;=$D297,EN$47&lt;=EDATE($D297,'Summary&amp;Assumptions'!$G$32))*$B297+AND(EN$56&lt;'Summary&amp;Assumptions'!$J$31,EN$47&gt;=$FO297,EN$47&lt;=$FP297)*(('Summary&amp;Assumptions'!$H$25*$C297)*(1+'Summary&amp;Assumptions'!$J$29)^(EN$46-1))+AND(EN$56&lt;'Summary&amp;Assumptions'!$J$31,EN$47&gt;=$FQ297,EN$47&lt;=$FR297)*(('Summary&amp;Assumptions'!$H$25*$C297)*(1+'Summary&amp;Assumptions'!$J$29)^(EN$46-1))</f>
        <v>0</v>
      </c>
      <c r="EJ297" s="588">
        <f>AND(EO$55&gt;0,SUM($E297:EI297)&lt;'Summary&amp;Assumptions'!$G$32*$B297,$D297&gt;='Summary&amp;Assumptions'!$D$17,EO$47&gt;=$D297,EO$47&lt;=EDATE($D297,'Summary&amp;Assumptions'!$G$32))*$B297+AND(EO$56&lt;'Summary&amp;Assumptions'!$J$31,EO$47&gt;=$FO297,EO$47&lt;=$FP297)*(('Summary&amp;Assumptions'!$H$25*$C297)*(1+'Summary&amp;Assumptions'!$J$29)^(EO$46-1))+AND(EO$56&lt;'Summary&amp;Assumptions'!$J$31,EO$47&gt;=$FQ297,EO$47&lt;=$FR297)*(('Summary&amp;Assumptions'!$H$25*$C297)*(1+'Summary&amp;Assumptions'!$J$29)^(EO$46-1))</f>
        <v>0</v>
      </c>
      <c r="EK297" s="588">
        <f>AND(EP$55&gt;0,SUM($E297:EJ297)&lt;'Summary&amp;Assumptions'!$G$32*$B297,$D297&gt;='Summary&amp;Assumptions'!$D$17,EP$47&gt;=$D297,EP$47&lt;=EDATE($D297,'Summary&amp;Assumptions'!$G$32))*$B297+AND(EP$56&lt;'Summary&amp;Assumptions'!$J$31,EP$47&gt;=$FO297,EP$47&lt;=$FP297)*(('Summary&amp;Assumptions'!$H$25*$C297)*(1+'Summary&amp;Assumptions'!$J$29)^(EP$46-1))+AND(EP$56&lt;'Summary&amp;Assumptions'!$J$31,EP$47&gt;=$FQ297,EP$47&lt;=$FR297)*(('Summary&amp;Assumptions'!$H$25*$C297)*(1+'Summary&amp;Assumptions'!$J$29)^(EP$46-1))</f>
        <v>0</v>
      </c>
      <c r="EL297" s="588">
        <f>AND(EQ$55&gt;0,SUM($E297:EK297)&lt;'Summary&amp;Assumptions'!$G$32*$B297,$D297&gt;='Summary&amp;Assumptions'!$D$17,EQ$47&gt;=$D297,EQ$47&lt;=EDATE($D297,'Summary&amp;Assumptions'!$G$32))*$B297+AND(EQ$56&lt;'Summary&amp;Assumptions'!$J$31,EQ$47&gt;=$FO297,EQ$47&lt;=$FP297)*(('Summary&amp;Assumptions'!$H$25*$C297)*(1+'Summary&amp;Assumptions'!$J$29)^(EQ$46-1))+AND(EQ$56&lt;'Summary&amp;Assumptions'!$J$31,EQ$47&gt;=$FQ297,EQ$47&lt;=$FR297)*(('Summary&amp;Assumptions'!$H$25*$C297)*(1+'Summary&amp;Assumptions'!$J$29)^(EQ$46-1))</f>
        <v>0</v>
      </c>
      <c r="EM297" s="588">
        <f>AND(ER$55&gt;0,SUM($E297:EL297)&lt;'Summary&amp;Assumptions'!$G$32*$B297,$D297&gt;='Summary&amp;Assumptions'!$D$17,ER$47&gt;=$D297,ER$47&lt;=EDATE($D297,'Summary&amp;Assumptions'!$G$32))*$B297+AND(ER$56&lt;'Summary&amp;Assumptions'!$J$31,ER$47&gt;=$FO297,ER$47&lt;=$FP297)*(('Summary&amp;Assumptions'!$H$25*$C297)*(1+'Summary&amp;Assumptions'!$J$29)^(ER$46-1))+AND(ER$56&lt;'Summary&amp;Assumptions'!$J$31,ER$47&gt;=$FQ297,ER$47&lt;=$FR297)*(('Summary&amp;Assumptions'!$H$25*$C297)*(1+'Summary&amp;Assumptions'!$J$29)^(ER$46-1))</f>
        <v>0</v>
      </c>
      <c r="EN297" s="588">
        <f>AND(ES$55&gt;0,SUM($E297:EM297)&lt;'Summary&amp;Assumptions'!$G$32*$B297,$D297&gt;='Summary&amp;Assumptions'!$D$17,ES$47&gt;=$D297,ES$47&lt;=EDATE($D297,'Summary&amp;Assumptions'!$G$32))*$B297+AND(ES$56&lt;'Summary&amp;Assumptions'!$J$31,ES$47&gt;=$FO297,ES$47&lt;=$FP297)*(('Summary&amp;Assumptions'!$H$25*$C297)*(1+'Summary&amp;Assumptions'!$J$29)^(ES$46-1))+AND(ES$56&lt;'Summary&amp;Assumptions'!$J$31,ES$47&gt;=$FQ297,ES$47&lt;=$FR297)*(('Summary&amp;Assumptions'!$H$25*$C297)*(1+'Summary&amp;Assumptions'!$J$29)^(ES$46-1))</f>
        <v>0</v>
      </c>
      <c r="EO297" s="588">
        <f>AND(ET$55&gt;0,SUM($E297:EN297)&lt;'Summary&amp;Assumptions'!$G$32*$B297,$D297&gt;='Summary&amp;Assumptions'!$D$17,ET$47&gt;=$D297,ET$47&lt;=EDATE($D297,'Summary&amp;Assumptions'!$G$32))*$B297+AND(ET$56&lt;'Summary&amp;Assumptions'!$J$31,ET$47&gt;=$FO297,ET$47&lt;=$FP297)*(('Summary&amp;Assumptions'!$H$25*$C297)*(1+'Summary&amp;Assumptions'!$J$29)^(ET$46-1))+AND(ET$56&lt;'Summary&amp;Assumptions'!$J$31,ET$47&gt;=$FQ297,ET$47&lt;=$FR297)*(('Summary&amp;Assumptions'!$H$25*$C297)*(1+'Summary&amp;Assumptions'!$J$29)^(ET$46-1))</f>
        <v>0</v>
      </c>
      <c r="EP297" s="588">
        <f>AND(EU$55&gt;0,SUM($E297:EO297)&lt;'Summary&amp;Assumptions'!$G$32*$B297,$D297&gt;='Summary&amp;Assumptions'!$D$17,EU$47&gt;=$D297,EU$47&lt;=EDATE($D297,'Summary&amp;Assumptions'!$G$32))*$B297+AND(EU$56&lt;'Summary&amp;Assumptions'!$J$31,EU$47&gt;=$FO297,EU$47&lt;=$FP297)*(('Summary&amp;Assumptions'!$H$25*$C297)*(1+'Summary&amp;Assumptions'!$J$29)^(EU$46-1))+AND(EU$56&lt;'Summary&amp;Assumptions'!$J$31,EU$47&gt;=$FQ297,EU$47&lt;=$FR297)*(('Summary&amp;Assumptions'!$H$25*$C297)*(1+'Summary&amp;Assumptions'!$J$29)^(EU$46-1))</f>
        <v>0</v>
      </c>
      <c r="EQ297" s="588">
        <f>AND(EV$55&gt;0,SUM($E297:EP297)&lt;'Summary&amp;Assumptions'!$G$32*$B297,$D297&gt;='Summary&amp;Assumptions'!$D$17,EV$47&gt;=$D297,EV$47&lt;=EDATE($D297,'Summary&amp;Assumptions'!$G$32))*$B297+AND(EV$56&lt;'Summary&amp;Assumptions'!$J$31,EV$47&gt;=$FO297,EV$47&lt;=$FP297)*(('Summary&amp;Assumptions'!$H$25*$C297)*(1+'Summary&amp;Assumptions'!$J$29)^(EV$46-1))+AND(EV$56&lt;'Summary&amp;Assumptions'!$J$31,EV$47&gt;=$FQ297,EV$47&lt;=$FR297)*(('Summary&amp;Assumptions'!$H$25*$C297)*(1+'Summary&amp;Assumptions'!$J$29)^(EV$46-1))</f>
        <v>0</v>
      </c>
      <c r="ER297" s="588">
        <f>AND(EW$55&gt;0,SUM($E297:EQ297)&lt;'Summary&amp;Assumptions'!$G$32*$B297,$D297&gt;='Summary&amp;Assumptions'!$D$17,EW$47&gt;=$D297,EW$47&lt;=EDATE($D297,'Summary&amp;Assumptions'!$G$32))*$B297+AND(EW$56&lt;'Summary&amp;Assumptions'!$J$31,EW$47&gt;=$FO297,EW$47&lt;=$FP297)*(('Summary&amp;Assumptions'!$H$25*$C297)*(1+'Summary&amp;Assumptions'!$J$29)^(EW$46-1))+AND(EW$56&lt;'Summary&amp;Assumptions'!$J$31,EW$47&gt;=$FQ297,EW$47&lt;=$FR297)*(('Summary&amp;Assumptions'!$H$25*$C297)*(1+'Summary&amp;Assumptions'!$J$29)^(EW$46-1))</f>
        <v>0</v>
      </c>
      <c r="ES297" s="588">
        <f>AND(EX$55&gt;0,SUM($E297:ER297)&lt;'Summary&amp;Assumptions'!$G$32*$B297,$D297&gt;='Summary&amp;Assumptions'!$D$17,EX$47&gt;=$D297,EX$47&lt;=EDATE($D297,'Summary&amp;Assumptions'!$G$32))*$B297+AND(EX$56&lt;'Summary&amp;Assumptions'!$J$31,EX$47&gt;=$FO297,EX$47&lt;=$FP297)*(('Summary&amp;Assumptions'!$H$25*$C297)*(1+'Summary&amp;Assumptions'!$J$29)^(EX$46-1))+AND(EX$56&lt;'Summary&amp;Assumptions'!$J$31,EX$47&gt;=$FQ297,EX$47&lt;=$FR297)*(('Summary&amp;Assumptions'!$H$25*$C297)*(1+'Summary&amp;Assumptions'!$J$29)^(EX$46-1))</f>
        <v>0</v>
      </c>
      <c r="ET297" s="588">
        <f>AND(EY$55&gt;0,SUM($E297:ES297)&lt;'Summary&amp;Assumptions'!$G$32*$B297,$D297&gt;='Summary&amp;Assumptions'!$D$17,EY$47&gt;=$D297,EY$47&lt;=EDATE($D297,'Summary&amp;Assumptions'!$G$32))*$B297+AND(EY$56&lt;'Summary&amp;Assumptions'!$J$31,EY$47&gt;=$FO297,EY$47&lt;=$FP297)*(('Summary&amp;Assumptions'!$H$25*$C297)*(1+'Summary&amp;Assumptions'!$J$29)^(EY$46-1))+AND(EY$56&lt;'Summary&amp;Assumptions'!$J$31,EY$47&gt;=$FQ297,EY$47&lt;=$FR297)*(('Summary&amp;Assumptions'!$H$25*$C297)*(1+'Summary&amp;Assumptions'!$J$29)^(EY$46-1))</f>
        <v>0</v>
      </c>
      <c r="EU297" s="588">
        <f>AND(EZ$55&gt;0,SUM($E297:ET297)&lt;'Summary&amp;Assumptions'!$G$32*$B297,$D297&gt;='Summary&amp;Assumptions'!$D$17,EZ$47&gt;=$D297,EZ$47&lt;=EDATE($D297,'Summary&amp;Assumptions'!$G$32))*$B297+AND(EZ$56&lt;'Summary&amp;Assumptions'!$J$31,EZ$47&gt;=$FO297,EZ$47&lt;=$FP297)*(('Summary&amp;Assumptions'!$H$25*$C297)*(1+'Summary&amp;Assumptions'!$J$29)^(EZ$46-1))+AND(EZ$56&lt;'Summary&amp;Assumptions'!$J$31,EZ$47&gt;=$FQ297,EZ$47&lt;=$FR297)*(('Summary&amp;Assumptions'!$H$25*$C297)*(1+'Summary&amp;Assumptions'!$J$29)^(EZ$46-1))</f>
        <v>0</v>
      </c>
      <c r="EV297" s="588">
        <f>AND(FA$55&gt;0,SUM($E297:EU297)&lt;'Summary&amp;Assumptions'!$G$32*$B297,$D297&gt;='Summary&amp;Assumptions'!$D$17,FA$47&gt;=$D297,FA$47&lt;=EDATE($D297,'Summary&amp;Assumptions'!$G$32))*$B297+AND(FA$56&lt;'Summary&amp;Assumptions'!$J$31,FA$47&gt;=$FO297,FA$47&lt;=$FP297)*(('Summary&amp;Assumptions'!$H$25*$C297)*(1+'Summary&amp;Assumptions'!$J$29)^(FA$46-1))+AND(FA$56&lt;'Summary&amp;Assumptions'!$J$31,FA$47&gt;=$FQ297,FA$47&lt;=$FR297)*(('Summary&amp;Assumptions'!$H$25*$C297)*(1+'Summary&amp;Assumptions'!$J$29)^(FA$46-1))</f>
        <v>0</v>
      </c>
      <c r="EW297" s="588">
        <f>AND(FB$55&gt;0,SUM($E297:EV297)&lt;'Summary&amp;Assumptions'!$G$32*$B297,$D297&gt;='Summary&amp;Assumptions'!$D$17,FB$47&gt;=$D297,FB$47&lt;=EDATE($D297,'Summary&amp;Assumptions'!$G$32))*$B297+AND(FB$56&lt;'Summary&amp;Assumptions'!$J$31,FB$47&gt;=$FO297,FB$47&lt;=$FP297)*(('Summary&amp;Assumptions'!$H$25*$C297)*(1+'Summary&amp;Assumptions'!$J$29)^(FB$46-1))+AND(FB$56&lt;'Summary&amp;Assumptions'!$J$31,FB$47&gt;=$FQ297,FB$47&lt;=$FR297)*(('Summary&amp;Assumptions'!$H$25*$C297)*(1+'Summary&amp;Assumptions'!$J$29)^(FB$46-1))</f>
        <v>0</v>
      </c>
      <c r="EX297" s="588">
        <f>AND(FC$55&gt;0,SUM($E297:EW297)&lt;'Summary&amp;Assumptions'!$G$32*$B297,$D297&gt;='Summary&amp;Assumptions'!$D$17,FC$47&gt;=$D297,FC$47&lt;=EDATE($D297,'Summary&amp;Assumptions'!$G$32))*$B297+AND(FC$56&lt;'Summary&amp;Assumptions'!$J$31,FC$47&gt;=$FO297,FC$47&lt;=$FP297)*(('Summary&amp;Assumptions'!$H$25*$C297)*(1+'Summary&amp;Assumptions'!$J$29)^(FC$46-1))+AND(FC$56&lt;'Summary&amp;Assumptions'!$J$31,FC$47&gt;=$FQ297,FC$47&lt;=$FR297)*(('Summary&amp;Assumptions'!$H$25*$C297)*(1+'Summary&amp;Assumptions'!$J$29)^(FC$46-1))</f>
        <v>0</v>
      </c>
      <c r="EY297" s="588">
        <f>AND(FD$55&gt;0,SUM($E297:EX297)&lt;'Summary&amp;Assumptions'!$G$32*$B297,$D297&gt;='Summary&amp;Assumptions'!$D$17,FD$47&gt;=$D297,FD$47&lt;=EDATE($D297,'Summary&amp;Assumptions'!$G$32))*$B297+AND(FD$56&lt;'Summary&amp;Assumptions'!$J$31,FD$47&gt;=$FO297,FD$47&lt;=$FP297)*(('Summary&amp;Assumptions'!$H$25*$C297)*(1+'Summary&amp;Assumptions'!$J$29)^(FD$46-1))+AND(FD$56&lt;'Summary&amp;Assumptions'!$J$31,FD$47&gt;=$FQ297,FD$47&lt;=$FR297)*(('Summary&amp;Assumptions'!$H$25*$C297)*(1+'Summary&amp;Assumptions'!$J$29)^(FD$46-1))</f>
        <v>0</v>
      </c>
      <c r="EZ297" s="588">
        <f>AND(FE$55&gt;0,SUM($E297:EY297)&lt;'Summary&amp;Assumptions'!$G$32*$B297,$D297&gt;='Summary&amp;Assumptions'!$D$17,FE$47&gt;=$D297,FE$47&lt;=EDATE($D297,'Summary&amp;Assumptions'!$G$32))*$B297+AND(FE$56&lt;'Summary&amp;Assumptions'!$J$31,FE$47&gt;=$FO297,FE$47&lt;=$FP297)*(('Summary&amp;Assumptions'!$H$25*$C297)*(1+'Summary&amp;Assumptions'!$J$29)^(FE$46-1))+AND(FE$56&lt;'Summary&amp;Assumptions'!$J$31,FE$47&gt;=$FQ297,FE$47&lt;=$FR297)*(('Summary&amp;Assumptions'!$H$25*$C297)*(1+'Summary&amp;Assumptions'!$J$29)^(FE$46-1))</f>
        <v>0</v>
      </c>
      <c r="FA297" s="588">
        <f>AND(FF$55&gt;0,SUM($E297:EZ297)&lt;'Summary&amp;Assumptions'!$G$32*$B297,$D297&gt;='Summary&amp;Assumptions'!$D$17,FF$47&gt;=$D297,FF$47&lt;=EDATE($D297,'Summary&amp;Assumptions'!$G$32))*$B297+AND(FF$56&lt;'Summary&amp;Assumptions'!$J$31,FF$47&gt;=$FO297,FF$47&lt;=$FP297)*(('Summary&amp;Assumptions'!$H$25*$C297)*(1+'Summary&amp;Assumptions'!$J$29)^(FF$46-1))+AND(FF$56&lt;'Summary&amp;Assumptions'!$J$31,FF$47&gt;=$FQ297,FF$47&lt;=$FR297)*(('Summary&amp;Assumptions'!$H$25*$C297)*(1+'Summary&amp;Assumptions'!$J$29)^(FF$46-1))</f>
        <v>0</v>
      </c>
      <c r="FB297" s="588">
        <f>AND(FG$55&gt;0,SUM($E297:FA297)&lt;'Summary&amp;Assumptions'!$G$32*$B297,$D297&gt;='Summary&amp;Assumptions'!$D$17,FG$47&gt;=$D297,FG$47&lt;=EDATE($D297,'Summary&amp;Assumptions'!$G$32))*$B297+AND(FG$56&lt;'Summary&amp;Assumptions'!$J$31,FG$47&gt;=$FO297,FG$47&lt;=$FP297)*(('Summary&amp;Assumptions'!$H$25*$C297)*(1+'Summary&amp;Assumptions'!$J$29)^(FG$46-1))+AND(FG$56&lt;'Summary&amp;Assumptions'!$J$31,FG$47&gt;=$FQ297,FG$47&lt;=$FR297)*(('Summary&amp;Assumptions'!$H$25*$C297)*(1+'Summary&amp;Assumptions'!$J$29)^(FG$46-1))</f>
        <v>0</v>
      </c>
      <c r="FC297" s="588">
        <f>AND(FH$55&gt;0,SUM($E297:FB297)&lt;'Summary&amp;Assumptions'!$G$32*$B297,$D297&gt;='Summary&amp;Assumptions'!$D$17,FH$47&gt;=$D297,FH$47&lt;=EDATE($D297,'Summary&amp;Assumptions'!$G$32))*$B297+AND(FH$56&lt;'Summary&amp;Assumptions'!$J$31,FH$47&gt;=$FO297,FH$47&lt;=$FP297)*(('Summary&amp;Assumptions'!$H$25*$C297)*(1+'Summary&amp;Assumptions'!$J$29)^(FH$46-1))+AND(FH$56&lt;'Summary&amp;Assumptions'!$J$31,FH$47&gt;=$FQ297,FH$47&lt;=$FR297)*(('Summary&amp;Assumptions'!$H$25*$C297)*(1+'Summary&amp;Assumptions'!$J$29)^(FH$46-1))</f>
        <v>0</v>
      </c>
      <c r="FD297" s="588">
        <f>AND(FI$55&gt;0,SUM($E297:FC297)&lt;'Summary&amp;Assumptions'!$G$32*$B297,$D297&gt;='Summary&amp;Assumptions'!$D$17,FI$47&gt;=$D297,FI$47&lt;=EDATE($D297,'Summary&amp;Assumptions'!$G$32))*$B297+AND(FI$56&lt;'Summary&amp;Assumptions'!$J$31,FI$47&gt;=$FO297,FI$47&lt;=$FP297)*(('Summary&amp;Assumptions'!$H$25*$C297)*(1+'Summary&amp;Assumptions'!$J$29)^(FI$46-1))+AND(FI$56&lt;'Summary&amp;Assumptions'!$J$31,FI$47&gt;=$FQ297,FI$47&lt;=$FR297)*(('Summary&amp;Assumptions'!$H$25*$C297)*(1+'Summary&amp;Assumptions'!$J$29)^(FI$46-1))</f>
        <v>0</v>
      </c>
      <c r="FE297" s="588">
        <f>AND(FJ$55&gt;0,SUM($E297:FD297)&lt;'Summary&amp;Assumptions'!$G$32*$B297,$D297&gt;='Summary&amp;Assumptions'!$D$17,FJ$47&gt;=$D297,FJ$47&lt;=EDATE($D297,'Summary&amp;Assumptions'!$G$32))*$B297+AND(FJ$56&lt;'Summary&amp;Assumptions'!$J$31,FJ$47&gt;=$FO297,FJ$47&lt;=$FP297)*(('Summary&amp;Assumptions'!$H$25*$C297)*(1+'Summary&amp;Assumptions'!$J$29)^(FJ$46-1))+AND(FJ$56&lt;'Summary&amp;Assumptions'!$J$31,FJ$47&gt;=$FQ297,FJ$47&lt;=$FR297)*(('Summary&amp;Assumptions'!$H$25*$C297)*(1+'Summary&amp;Assumptions'!$J$29)^(FJ$46-1))</f>
        <v>0</v>
      </c>
      <c r="FF297" s="588">
        <f>AND(FK$55&gt;0,SUM($E297:FE297)&lt;'Summary&amp;Assumptions'!$G$32*$B297,$D297&gt;='Summary&amp;Assumptions'!$D$17,FK$47&gt;=$D297,FK$47&lt;=EDATE($D297,'Summary&amp;Assumptions'!$G$32))*$B297+AND(FK$56&lt;'Summary&amp;Assumptions'!$J$31,FK$47&gt;=$FO297,FK$47&lt;=$FP297)*(('Summary&amp;Assumptions'!$H$25*$C297)*(1+'Summary&amp;Assumptions'!$J$29)^(FK$46-1))+AND(FK$56&lt;'Summary&amp;Assumptions'!$J$31,FK$47&gt;=$FQ297,FK$47&lt;=$FR297)*(('Summary&amp;Assumptions'!$H$25*$C297)*(1+'Summary&amp;Assumptions'!$J$29)^(FK$46-1))</f>
        <v>0</v>
      </c>
      <c r="FG297" s="588">
        <f>AND(FL$55&gt;0,SUM($E297:FF297)&lt;'Summary&amp;Assumptions'!$G$32*$B297,$D297&gt;='Summary&amp;Assumptions'!$D$17,FL$47&gt;=$D297,FL$47&lt;=EDATE($D297,'Summary&amp;Assumptions'!$G$32))*$B297+AND(FL$56&lt;'Summary&amp;Assumptions'!$J$31,FL$47&gt;=$FO297,FL$47&lt;=$FP297)*(('Summary&amp;Assumptions'!$H$25*$C297)*(1+'Summary&amp;Assumptions'!$J$29)^(FL$46-1))+AND(FL$56&lt;'Summary&amp;Assumptions'!$J$31,FL$47&gt;=$FQ297,FL$47&lt;=$FR297)*(('Summary&amp;Assumptions'!$H$25*$C297)*(1+'Summary&amp;Assumptions'!$J$29)^(FL$46-1))</f>
        <v>0</v>
      </c>
      <c r="FH297" s="588">
        <f>AND(FM$55&gt;0,SUM($E297:FG297)&lt;'Summary&amp;Assumptions'!$G$32*$B297,$D297&gt;='Summary&amp;Assumptions'!$D$17,FM$47&gt;=$D297,FM$47&lt;=EDATE($D297,'Summary&amp;Assumptions'!$G$32))*$B297+AND(FM$56&lt;'Summary&amp;Assumptions'!$J$31,FM$47&gt;=$FO297,FM$47&lt;=$FP297)*(('Summary&amp;Assumptions'!$H$25*$C297)*(1+'Summary&amp;Assumptions'!$J$29)^(FM$46-1))+AND(FM$56&lt;'Summary&amp;Assumptions'!$J$31,FM$47&gt;=$FQ297,FM$47&lt;=$FR297)*(('Summary&amp;Assumptions'!$H$25*$C297)*(1+'Summary&amp;Assumptions'!$J$29)^(FM$46-1))</f>
        <v>0</v>
      </c>
      <c r="FI297" s="588">
        <f>AND(FN$55&gt;0,SUM($E297:FH297)&lt;'Summary&amp;Assumptions'!$G$32*$B297,$D297&gt;='Summary&amp;Assumptions'!$D$17,FN$47&gt;=$D297,FN$47&lt;=EDATE($D297,'Summary&amp;Assumptions'!$G$32))*$B297+AND(FN$56&lt;'Summary&amp;Assumptions'!$J$31,FN$47&gt;=$FO297,FN$47&lt;=$FP297)*(('Summary&amp;Assumptions'!$H$25*$C297)*(1+'Summary&amp;Assumptions'!$J$29)^(FN$46-1))+AND(FN$56&lt;'Summary&amp;Assumptions'!$J$31,FN$47&gt;=$FQ297,FN$47&lt;=$FR297)*(('Summary&amp;Assumptions'!$H$25*$C297)*(1+'Summary&amp;Assumptions'!$J$29)^(FN$46-1))</f>
        <v>0</v>
      </c>
      <c r="FJ297" s="588">
        <f>AND(FO$55&gt;0,SUM($E297:FI297)&lt;'Summary&amp;Assumptions'!$G$32*$B297,$D297&gt;='Summary&amp;Assumptions'!$D$17,FO$47&gt;=$D297,FO$47&lt;=EDATE($D297,'Summary&amp;Assumptions'!$G$32))*$B297+AND(FO$56&lt;'Summary&amp;Assumptions'!$J$31,FO$47&gt;=$FO297,FO$47&lt;=$FP297)*(('Summary&amp;Assumptions'!$H$25*$C297)*(1+'Summary&amp;Assumptions'!$J$29)^(FO$46-1))+AND(FO$56&lt;'Summary&amp;Assumptions'!$J$31,FO$47&gt;=$FQ297,FO$47&lt;=$FR297)*(('Summary&amp;Assumptions'!$H$25*$C297)*(1+'Summary&amp;Assumptions'!$J$29)^(FO$46-1))</f>
        <v>0</v>
      </c>
      <c r="FK297" s="588">
        <f>AND(FP$55&gt;0,SUM($E297:FJ297)&lt;'Summary&amp;Assumptions'!$G$32*$B297,$D297&gt;='Summary&amp;Assumptions'!$D$17,FP$47&gt;=$D297,FP$47&lt;=EDATE($D297,'Summary&amp;Assumptions'!$G$32))*$B297+AND(FP$56&lt;'Summary&amp;Assumptions'!$J$31,FP$47&gt;=$FO297,FP$47&lt;=$FP297)*(('Summary&amp;Assumptions'!$H$25*$C297)*(1+'Summary&amp;Assumptions'!$J$29)^(FP$46-1))+AND(FP$56&lt;'Summary&amp;Assumptions'!$J$31,FP$47&gt;=$FQ297,FP$47&lt;=$FR297)*(('Summary&amp;Assumptions'!$H$25*$C297)*(1+'Summary&amp;Assumptions'!$J$29)^(FP$46-1))</f>
        <v>0</v>
      </c>
      <c r="FL297" s="588">
        <f>AND(FQ$55&gt;0,SUM($E297:FK297)&lt;'Summary&amp;Assumptions'!$G$32*$B297,$D297&gt;='Summary&amp;Assumptions'!$D$17,FQ$47&gt;=$D297,FQ$47&lt;=EDATE($D297,'Summary&amp;Assumptions'!$G$32))*$B297+AND(FQ$56&lt;'Summary&amp;Assumptions'!$J$31,FQ$47&gt;=$FO297,FQ$47&lt;=$FP297)*(('Summary&amp;Assumptions'!$H$25*$C297)*(1+'Summary&amp;Assumptions'!$J$29)^(FQ$46-1))+AND(FQ$56&lt;'Summary&amp;Assumptions'!$J$31,FQ$47&gt;=$FQ297,FQ$47&lt;=$FR297)*(('Summary&amp;Assumptions'!$H$25*$C297)*(1+'Summary&amp;Assumptions'!$J$29)^(FQ$46-1))</f>
        <v>0</v>
      </c>
      <c r="FO297" s="576">
        <f>EDATE(D297,'Summary&amp;Assumptions'!$G$34)</f>
        <v>49827</v>
      </c>
      <c r="FP297" s="576">
        <f>EDATE(FO297,'Summary&amp;Assumptions'!$G$33-1)</f>
        <v>49857</v>
      </c>
      <c r="FQ297" s="576">
        <f>EDATE(FO297,'Summary&amp;Assumptions'!$G$34)</f>
        <v>50192</v>
      </c>
      <c r="FR297" s="576">
        <f>EDATE(FQ297,'Summary&amp;Assumptions'!$G$33-1)</f>
        <v>50222</v>
      </c>
    </row>
    <row r="298" spans="2:174" hidden="1" x14ac:dyDescent="0.2">
      <c r="B298" s="588">
        <v>0</v>
      </c>
      <c r="C298" s="193">
        <v>0</v>
      </c>
      <c r="D298" s="589">
        <v>49491</v>
      </c>
      <c r="F298" s="588">
        <f>AND(K$55&gt;0,SUM($E298:E298)&lt;'Summary&amp;Assumptions'!$G$32*$B298,$D298&gt;='Summary&amp;Assumptions'!$D$17,K$47&gt;=$D298,K$47&lt;=EDATE($D298,'Summary&amp;Assumptions'!$G$32))*$B298+AND(K$56&lt;'Summary&amp;Assumptions'!$J$31,K$47&gt;=$FO298,K$47&lt;=$FP298)*(('Summary&amp;Assumptions'!$H$25*$C298)*(1+'Summary&amp;Assumptions'!$J$29)^(K$46-1))+AND(K$56&lt;'Summary&amp;Assumptions'!$J$31,K$47&gt;=$FQ298,K$47&lt;=$FR298)*(('Summary&amp;Assumptions'!$H$25*$C298)*(1+'Summary&amp;Assumptions'!$J$29)^(K$46-1))</f>
        <v>0</v>
      </c>
      <c r="G298" s="588">
        <f>AND(L$55&gt;0,SUM($E298:F298)&lt;'Summary&amp;Assumptions'!$G$32*$B298,$D298&gt;='Summary&amp;Assumptions'!$D$17,L$47&gt;=$D298,L$47&lt;=EDATE($D298,'Summary&amp;Assumptions'!$G$32))*$B298+AND(L$56&lt;'Summary&amp;Assumptions'!$J$31,L$47&gt;=$FO298,L$47&lt;=$FP298)*(('Summary&amp;Assumptions'!$H$25*$C298)*(1+'Summary&amp;Assumptions'!$J$29)^(L$46-1))+AND(L$56&lt;'Summary&amp;Assumptions'!$J$31,L$47&gt;=$FQ298,L$47&lt;=$FR298)*(('Summary&amp;Assumptions'!$H$25*$C298)*(1+'Summary&amp;Assumptions'!$J$29)^(L$46-1))</f>
        <v>0</v>
      </c>
      <c r="H298" s="588">
        <f>AND(M$55&gt;0,SUM($E298:G298)&lt;'Summary&amp;Assumptions'!$G$32*$B298,$D298&gt;='Summary&amp;Assumptions'!$D$17,M$47&gt;=$D298,M$47&lt;=EDATE($D298,'Summary&amp;Assumptions'!$G$32))*$B298+AND(M$56&lt;'Summary&amp;Assumptions'!$J$31,M$47&gt;=$FO298,M$47&lt;=$FP298)*(('Summary&amp;Assumptions'!$H$25*$C298)*(1+'Summary&amp;Assumptions'!$J$29)^(M$46-1))+AND(M$56&lt;'Summary&amp;Assumptions'!$J$31,M$47&gt;=$FQ298,M$47&lt;=$FR298)*(('Summary&amp;Assumptions'!$H$25*$C298)*(1+'Summary&amp;Assumptions'!$J$29)^(M$46-1))</f>
        <v>0</v>
      </c>
      <c r="I298" s="588">
        <f>AND(N$55&gt;0,SUM($E298:H298)&lt;'Summary&amp;Assumptions'!$G$32*$B298,$D298&gt;='Summary&amp;Assumptions'!$D$17,N$47&gt;=$D298,N$47&lt;=EDATE($D298,'Summary&amp;Assumptions'!$G$32))*$B298+AND(N$56&lt;'Summary&amp;Assumptions'!$J$31,N$47&gt;=$FO298,N$47&lt;=$FP298)*(('Summary&amp;Assumptions'!$H$25*$C298)*(1+'Summary&amp;Assumptions'!$J$29)^(N$46-1))+AND(N$56&lt;'Summary&amp;Assumptions'!$J$31,N$47&gt;=$FQ298,N$47&lt;=$FR298)*(('Summary&amp;Assumptions'!$H$25*$C298)*(1+'Summary&amp;Assumptions'!$J$29)^(N$46-1))</f>
        <v>0</v>
      </c>
      <c r="J298" s="588">
        <f>AND(O$55&gt;0,SUM($E298:I298)&lt;'Summary&amp;Assumptions'!$G$32*$B298,$D298&gt;='Summary&amp;Assumptions'!$D$17,O$47&gt;=$D298,O$47&lt;=EDATE($D298,'Summary&amp;Assumptions'!$G$32))*$B298+AND(O$56&lt;'Summary&amp;Assumptions'!$J$31,O$47&gt;=$FO298,O$47&lt;=$FP298)*(('Summary&amp;Assumptions'!$H$25*$C298)*(1+'Summary&amp;Assumptions'!$J$29)^(O$46-1))+AND(O$56&lt;'Summary&amp;Assumptions'!$J$31,O$47&gt;=$FQ298,O$47&lt;=$FR298)*(('Summary&amp;Assumptions'!$H$25*$C298)*(1+'Summary&amp;Assumptions'!$J$29)^(O$46-1))</f>
        <v>0</v>
      </c>
      <c r="K298" s="588">
        <f>AND(P$55&gt;0,SUM($E298:J298)&lt;'Summary&amp;Assumptions'!$G$32*$B298,$D298&gt;='Summary&amp;Assumptions'!$D$17,P$47&gt;=$D298,P$47&lt;=EDATE($D298,'Summary&amp;Assumptions'!$G$32))*$B298+AND(P$56&lt;'Summary&amp;Assumptions'!$J$31,P$47&gt;=$FO298,P$47&lt;=$FP298)*(('Summary&amp;Assumptions'!$H$25*$C298)*(1+'Summary&amp;Assumptions'!$J$29)^(P$46-1))+AND(P$56&lt;'Summary&amp;Assumptions'!$J$31,P$47&gt;=$FQ298,P$47&lt;=$FR298)*(('Summary&amp;Assumptions'!$H$25*$C298)*(1+'Summary&amp;Assumptions'!$J$29)^(P$46-1))</f>
        <v>0</v>
      </c>
      <c r="L298" s="588">
        <f>AND(Q$55&gt;0,SUM($E298:K298)&lt;'Summary&amp;Assumptions'!$G$32*$B298,$D298&gt;='Summary&amp;Assumptions'!$D$17,Q$47&gt;=$D298,Q$47&lt;=EDATE($D298,'Summary&amp;Assumptions'!$G$32))*$B298+AND(Q$56&lt;'Summary&amp;Assumptions'!$J$31,Q$47&gt;=$FO298,Q$47&lt;=$FP298)*(('Summary&amp;Assumptions'!$H$25*$C298)*(1+'Summary&amp;Assumptions'!$J$29)^(Q$46-1))+AND(Q$56&lt;'Summary&amp;Assumptions'!$J$31,Q$47&gt;=$FQ298,Q$47&lt;=$FR298)*(('Summary&amp;Assumptions'!$H$25*$C298)*(1+'Summary&amp;Assumptions'!$J$29)^(Q$46-1))</f>
        <v>0</v>
      </c>
      <c r="M298" s="588">
        <f>AND(R$55&gt;0,SUM($E298:L298)&lt;'Summary&amp;Assumptions'!$G$32*$B298,$D298&gt;='Summary&amp;Assumptions'!$D$17,R$47&gt;=$D298,R$47&lt;=EDATE($D298,'Summary&amp;Assumptions'!$G$32))*$B298+AND(R$56&lt;'Summary&amp;Assumptions'!$J$31,R$47&gt;=$FO298,R$47&lt;=$FP298)*(('Summary&amp;Assumptions'!$H$25*$C298)*(1+'Summary&amp;Assumptions'!$J$29)^(R$46-1))+AND(R$56&lt;'Summary&amp;Assumptions'!$J$31,R$47&gt;=$FQ298,R$47&lt;=$FR298)*(('Summary&amp;Assumptions'!$H$25*$C298)*(1+'Summary&amp;Assumptions'!$J$29)^(R$46-1))</f>
        <v>0</v>
      </c>
      <c r="N298" s="588">
        <f>AND(S$55&gt;0,SUM($E298:M298)&lt;'Summary&amp;Assumptions'!$G$32*$B298,$D298&gt;='Summary&amp;Assumptions'!$D$17,S$47&gt;=$D298,S$47&lt;=EDATE($D298,'Summary&amp;Assumptions'!$G$32))*$B298+AND(S$56&lt;'Summary&amp;Assumptions'!$J$31,S$47&gt;=$FO298,S$47&lt;=$FP298)*(('Summary&amp;Assumptions'!$H$25*$C298)*(1+'Summary&amp;Assumptions'!$J$29)^(S$46-1))+AND(S$56&lt;'Summary&amp;Assumptions'!$J$31,S$47&gt;=$FQ298,S$47&lt;=$FR298)*(('Summary&amp;Assumptions'!$H$25*$C298)*(1+'Summary&amp;Assumptions'!$J$29)^(S$46-1))</f>
        <v>0</v>
      </c>
      <c r="O298" s="588">
        <f>AND(T$55&gt;0,SUM($E298:N298)&lt;'Summary&amp;Assumptions'!$G$32*$B298,$D298&gt;='Summary&amp;Assumptions'!$D$17,T$47&gt;=$D298,T$47&lt;=EDATE($D298,'Summary&amp;Assumptions'!$G$32))*$B298+AND(T$56&lt;'Summary&amp;Assumptions'!$J$31,T$47&gt;=$FO298,T$47&lt;=$FP298)*(('Summary&amp;Assumptions'!$H$25*$C298)*(1+'Summary&amp;Assumptions'!$J$29)^(T$46-1))+AND(T$56&lt;'Summary&amp;Assumptions'!$J$31,T$47&gt;=$FQ298,T$47&lt;=$FR298)*(('Summary&amp;Assumptions'!$H$25*$C298)*(1+'Summary&amp;Assumptions'!$J$29)^(T$46-1))</f>
        <v>0</v>
      </c>
      <c r="P298" s="588">
        <f>AND(U$55&gt;0,SUM($E298:O298)&lt;'Summary&amp;Assumptions'!$G$32*$B298,$D298&gt;='Summary&amp;Assumptions'!$D$17,U$47&gt;=$D298,U$47&lt;=EDATE($D298,'Summary&amp;Assumptions'!$G$32))*$B298+AND(U$56&lt;'Summary&amp;Assumptions'!$J$31,U$47&gt;=$FO298,U$47&lt;=$FP298)*(('Summary&amp;Assumptions'!$H$25*$C298)*(1+'Summary&amp;Assumptions'!$J$29)^(U$46-1))+AND(U$56&lt;'Summary&amp;Assumptions'!$J$31,U$47&gt;=$FQ298,U$47&lt;=$FR298)*(('Summary&amp;Assumptions'!$H$25*$C298)*(1+'Summary&amp;Assumptions'!$J$29)^(U$46-1))</f>
        <v>0</v>
      </c>
      <c r="Q298" s="588">
        <f>AND(V$55&gt;0,SUM($E298:P298)&lt;'Summary&amp;Assumptions'!$G$32*$B298,$D298&gt;='Summary&amp;Assumptions'!$D$17,V$47&gt;=$D298,V$47&lt;=EDATE($D298,'Summary&amp;Assumptions'!$G$32))*$B298+AND(V$56&lt;'Summary&amp;Assumptions'!$J$31,V$47&gt;=$FO298,V$47&lt;=$FP298)*(('Summary&amp;Assumptions'!$H$25*$C298)*(1+'Summary&amp;Assumptions'!$J$29)^(V$46-1))+AND(V$56&lt;'Summary&amp;Assumptions'!$J$31,V$47&gt;=$FQ298,V$47&lt;=$FR298)*(('Summary&amp;Assumptions'!$H$25*$C298)*(1+'Summary&amp;Assumptions'!$J$29)^(V$46-1))</f>
        <v>0</v>
      </c>
      <c r="R298" s="588">
        <f>AND(W$55&gt;0,SUM($E298:Q298)&lt;'Summary&amp;Assumptions'!$G$32*$B298,$D298&gt;='Summary&amp;Assumptions'!$D$17,W$47&gt;=$D298,W$47&lt;=EDATE($D298,'Summary&amp;Assumptions'!$G$32))*$B298+AND(W$56&lt;'Summary&amp;Assumptions'!$J$31,W$47&gt;=$FO298,W$47&lt;=$FP298)*(('Summary&amp;Assumptions'!$H$25*$C298)*(1+'Summary&amp;Assumptions'!$J$29)^(W$46-1))+AND(W$56&lt;'Summary&amp;Assumptions'!$J$31,W$47&gt;=$FQ298,W$47&lt;=$FR298)*(('Summary&amp;Assumptions'!$H$25*$C298)*(1+'Summary&amp;Assumptions'!$J$29)^(W$46-1))</f>
        <v>0</v>
      </c>
      <c r="S298" s="588">
        <f>AND(X$55&gt;0,SUM($E298:R298)&lt;'Summary&amp;Assumptions'!$G$32*$B298,$D298&gt;='Summary&amp;Assumptions'!$D$17,X$47&gt;=$D298,X$47&lt;=EDATE($D298,'Summary&amp;Assumptions'!$G$32))*$B298+AND(X$56&lt;'Summary&amp;Assumptions'!$J$31,X$47&gt;=$FO298,X$47&lt;=$FP298)*(('Summary&amp;Assumptions'!$H$25*$C298)*(1+'Summary&amp;Assumptions'!$J$29)^(X$46-1))+AND(X$56&lt;'Summary&amp;Assumptions'!$J$31,X$47&gt;=$FQ298,X$47&lt;=$FR298)*(('Summary&amp;Assumptions'!$H$25*$C298)*(1+'Summary&amp;Assumptions'!$J$29)^(X$46-1))</f>
        <v>0</v>
      </c>
      <c r="T298" s="588">
        <f>AND(Y$55&gt;0,SUM($E298:S298)&lt;'Summary&amp;Assumptions'!$G$32*$B298,$D298&gt;='Summary&amp;Assumptions'!$D$17,Y$47&gt;=$D298,Y$47&lt;=EDATE($D298,'Summary&amp;Assumptions'!$G$32))*$B298+AND(Y$56&lt;'Summary&amp;Assumptions'!$J$31,Y$47&gt;=$FO298,Y$47&lt;=$FP298)*(('Summary&amp;Assumptions'!$H$25*$C298)*(1+'Summary&amp;Assumptions'!$J$29)^(Y$46-1))+AND(Y$56&lt;'Summary&amp;Assumptions'!$J$31,Y$47&gt;=$FQ298,Y$47&lt;=$FR298)*(('Summary&amp;Assumptions'!$H$25*$C298)*(1+'Summary&amp;Assumptions'!$J$29)^(Y$46-1))</f>
        <v>0</v>
      </c>
      <c r="U298" s="588">
        <f>AND(Z$55&gt;0,SUM($E298:T298)&lt;'Summary&amp;Assumptions'!$G$32*$B298,$D298&gt;='Summary&amp;Assumptions'!$D$17,Z$47&gt;=$D298,Z$47&lt;=EDATE($D298,'Summary&amp;Assumptions'!$G$32))*$B298+AND(Z$56&lt;'Summary&amp;Assumptions'!$J$31,Z$47&gt;=$FO298,Z$47&lt;=$FP298)*(('Summary&amp;Assumptions'!$H$25*$C298)*(1+'Summary&amp;Assumptions'!$J$29)^(Z$46-1))+AND(Z$56&lt;'Summary&amp;Assumptions'!$J$31,Z$47&gt;=$FQ298,Z$47&lt;=$FR298)*(('Summary&amp;Assumptions'!$H$25*$C298)*(1+'Summary&amp;Assumptions'!$J$29)^(Z$46-1))</f>
        <v>0</v>
      </c>
      <c r="V298" s="588">
        <f>AND(AA$55&gt;0,SUM($E298:U298)&lt;'Summary&amp;Assumptions'!$G$32*$B298,$D298&gt;='Summary&amp;Assumptions'!$D$17,AA$47&gt;=$D298,AA$47&lt;=EDATE($D298,'Summary&amp;Assumptions'!$G$32))*$B298+AND(AA$56&lt;'Summary&amp;Assumptions'!$J$31,AA$47&gt;=$FO298,AA$47&lt;=$FP298)*(('Summary&amp;Assumptions'!$H$25*$C298)*(1+'Summary&amp;Assumptions'!$J$29)^(AA$46-1))+AND(AA$56&lt;'Summary&amp;Assumptions'!$J$31,AA$47&gt;=$FQ298,AA$47&lt;=$FR298)*(('Summary&amp;Assumptions'!$H$25*$C298)*(1+'Summary&amp;Assumptions'!$J$29)^(AA$46-1))</f>
        <v>0</v>
      </c>
      <c r="W298" s="588">
        <f>AND(AB$55&gt;0,SUM($E298:V298)&lt;'Summary&amp;Assumptions'!$G$32*$B298,$D298&gt;='Summary&amp;Assumptions'!$D$17,AB$47&gt;=$D298,AB$47&lt;=EDATE($D298,'Summary&amp;Assumptions'!$G$32))*$B298+AND(AB$56&lt;'Summary&amp;Assumptions'!$J$31,AB$47&gt;=$FO298,AB$47&lt;=$FP298)*(('Summary&amp;Assumptions'!$H$25*$C298)*(1+'Summary&amp;Assumptions'!$J$29)^(AB$46-1))+AND(AB$56&lt;'Summary&amp;Assumptions'!$J$31,AB$47&gt;=$FQ298,AB$47&lt;=$FR298)*(('Summary&amp;Assumptions'!$H$25*$C298)*(1+'Summary&amp;Assumptions'!$J$29)^(AB$46-1))</f>
        <v>0</v>
      </c>
      <c r="X298" s="588">
        <f>AND(AC$55&gt;0,SUM($E298:W298)&lt;'Summary&amp;Assumptions'!$G$32*$B298,$D298&gt;='Summary&amp;Assumptions'!$D$17,AC$47&gt;=$D298,AC$47&lt;=EDATE($D298,'Summary&amp;Assumptions'!$G$32))*$B298+AND(AC$56&lt;'Summary&amp;Assumptions'!$J$31,AC$47&gt;=$FO298,AC$47&lt;=$FP298)*(('Summary&amp;Assumptions'!$H$25*$C298)*(1+'Summary&amp;Assumptions'!$J$29)^(AC$46-1))+AND(AC$56&lt;'Summary&amp;Assumptions'!$J$31,AC$47&gt;=$FQ298,AC$47&lt;=$FR298)*(('Summary&amp;Assumptions'!$H$25*$C298)*(1+'Summary&amp;Assumptions'!$J$29)^(AC$46-1))</f>
        <v>0</v>
      </c>
      <c r="Y298" s="588">
        <f>AND(AD$55&gt;0,SUM($E298:X298)&lt;'Summary&amp;Assumptions'!$G$32*$B298,$D298&gt;='Summary&amp;Assumptions'!$D$17,AD$47&gt;=$D298,AD$47&lt;=EDATE($D298,'Summary&amp;Assumptions'!$G$32))*$B298+AND(AD$56&lt;'Summary&amp;Assumptions'!$J$31,AD$47&gt;=$FO298,AD$47&lt;=$FP298)*(('Summary&amp;Assumptions'!$H$25*$C298)*(1+'Summary&amp;Assumptions'!$J$29)^(AD$46-1))+AND(AD$56&lt;'Summary&amp;Assumptions'!$J$31,AD$47&gt;=$FQ298,AD$47&lt;=$FR298)*(('Summary&amp;Assumptions'!$H$25*$C298)*(1+'Summary&amp;Assumptions'!$J$29)^(AD$46-1))</f>
        <v>0</v>
      </c>
      <c r="Z298" s="588">
        <f>AND(AE$55&gt;0,SUM($E298:Y298)&lt;'Summary&amp;Assumptions'!$G$32*$B298,$D298&gt;='Summary&amp;Assumptions'!$D$17,AE$47&gt;=$D298,AE$47&lt;=EDATE($D298,'Summary&amp;Assumptions'!$G$32))*$B298+AND(AE$56&lt;'Summary&amp;Assumptions'!$J$31,AE$47&gt;=$FO298,AE$47&lt;=$FP298)*(('Summary&amp;Assumptions'!$H$25*$C298)*(1+'Summary&amp;Assumptions'!$J$29)^(AE$46-1))+AND(AE$56&lt;'Summary&amp;Assumptions'!$J$31,AE$47&gt;=$FQ298,AE$47&lt;=$FR298)*(('Summary&amp;Assumptions'!$H$25*$C298)*(1+'Summary&amp;Assumptions'!$J$29)^(AE$46-1))</f>
        <v>0</v>
      </c>
      <c r="AA298" s="588">
        <f>AND(AF$55&gt;0,SUM($E298:Z298)&lt;'Summary&amp;Assumptions'!$G$32*$B298,$D298&gt;='Summary&amp;Assumptions'!$D$17,AF$47&gt;=$D298,AF$47&lt;=EDATE($D298,'Summary&amp;Assumptions'!$G$32))*$B298+AND(AF$56&lt;'Summary&amp;Assumptions'!$J$31,AF$47&gt;=$FO298,AF$47&lt;=$FP298)*(('Summary&amp;Assumptions'!$H$25*$C298)*(1+'Summary&amp;Assumptions'!$J$29)^(AF$46-1))+AND(AF$56&lt;'Summary&amp;Assumptions'!$J$31,AF$47&gt;=$FQ298,AF$47&lt;=$FR298)*(('Summary&amp;Assumptions'!$H$25*$C298)*(1+'Summary&amp;Assumptions'!$J$29)^(AF$46-1))</f>
        <v>0</v>
      </c>
      <c r="AB298" s="588">
        <f>AND(AG$55&gt;0,SUM($E298:AA298)&lt;'Summary&amp;Assumptions'!$G$32*$B298,$D298&gt;='Summary&amp;Assumptions'!$D$17,AG$47&gt;=$D298,AG$47&lt;=EDATE($D298,'Summary&amp;Assumptions'!$G$32))*$B298+AND(AG$56&lt;'Summary&amp;Assumptions'!$J$31,AG$47&gt;=$FO298,AG$47&lt;=$FP298)*(('Summary&amp;Assumptions'!$H$25*$C298)*(1+'Summary&amp;Assumptions'!$J$29)^(AG$46-1))+AND(AG$56&lt;'Summary&amp;Assumptions'!$J$31,AG$47&gt;=$FQ298,AG$47&lt;=$FR298)*(('Summary&amp;Assumptions'!$H$25*$C298)*(1+'Summary&amp;Assumptions'!$J$29)^(AG$46-1))</f>
        <v>0</v>
      </c>
      <c r="AC298" s="588">
        <f>AND(AH$55&gt;0,SUM($E298:AB298)&lt;'Summary&amp;Assumptions'!$G$32*$B298,$D298&gt;='Summary&amp;Assumptions'!$D$17,AH$47&gt;=$D298,AH$47&lt;=EDATE($D298,'Summary&amp;Assumptions'!$G$32))*$B298+AND(AH$56&lt;'Summary&amp;Assumptions'!$J$31,AH$47&gt;=$FO298,AH$47&lt;=$FP298)*(('Summary&amp;Assumptions'!$H$25*$C298)*(1+'Summary&amp;Assumptions'!$J$29)^(AH$46-1))+AND(AH$56&lt;'Summary&amp;Assumptions'!$J$31,AH$47&gt;=$FQ298,AH$47&lt;=$FR298)*(('Summary&amp;Assumptions'!$H$25*$C298)*(1+'Summary&amp;Assumptions'!$J$29)^(AH$46-1))</f>
        <v>0</v>
      </c>
      <c r="AD298" s="588">
        <f>AND(AI$55&gt;0,SUM($E298:AC298)&lt;'Summary&amp;Assumptions'!$G$32*$B298,$D298&gt;='Summary&amp;Assumptions'!$D$17,AI$47&gt;=$D298,AI$47&lt;=EDATE($D298,'Summary&amp;Assumptions'!$G$32))*$B298+AND(AI$56&lt;'Summary&amp;Assumptions'!$J$31,AI$47&gt;=$FO298,AI$47&lt;=$FP298)*(('Summary&amp;Assumptions'!$H$25*$C298)*(1+'Summary&amp;Assumptions'!$J$29)^(AI$46-1))+AND(AI$56&lt;'Summary&amp;Assumptions'!$J$31,AI$47&gt;=$FQ298,AI$47&lt;=$FR298)*(('Summary&amp;Assumptions'!$H$25*$C298)*(1+'Summary&amp;Assumptions'!$J$29)^(AI$46-1))</f>
        <v>0</v>
      </c>
      <c r="AE298" s="588">
        <f>AND(AJ$55&gt;0,SUM($E298:AD298)&lt;'Summary&amp;Assumptions'!$G$32*$B298,$D298&gt;='Summary&amp;Assumptions'!$D$17,AJ$47&gt;=$D298,AJ$47&lt;=EDATE($D298,'Summary&amp;Assumptions'!$G$32))*$B298+AND(AJ$56&lt;'Summary&amp;Assumptions'!$J$31,AJ$47&gt;=$FO298,AJ$47&lt;=$FP298)*(('Summary&amp;Assumptions'!$H$25*$C298)*(1+'Summary&amp;Assumptions'!$J$29)^(AJ$46-1))+AND(AJ$56&lt;'Summary&amp;Assumptions'!$J$31,AJ$47&gt;=$FQ298,AJ$47&lt;=$FR298)*(('Summary&amp;Assumptions'!$H$25*$C298)*(1+'Summary&amp;Assumptions'!$J$29)^(AJ$46-1))</f>
        <v>0</v>
      </c>
      <c r="AF298" s="588">
        <f>AND(AK$55&gt;0,SUM($E298:AE298)&lt;'Summary&amp;Assumptions'!$G$32*$B298,$D298&gt;='Summary&amp;Assumptions'!$D$17,AK$47&gt;=$D298,AK$47&lt;=EDATE($D298,'Summary&amp;Assumptions'!$G$32))*$B298+AND(AK$56&lt;'Summary&amp;Assumptions'!$J$31,AK$47&gt;=$FO298,AK$47&lt;=$FP298)*(('Summary&amp;Assumptions'!$H$25*$C298)*(1+'Summary&amp;Assumptions'!$J$29)^(AK$46-1))+AND(AK$56&lt;'Summary&amp;Assumptions'!$J$31,AK$47&gt;=$FQ298,AK$47&lt;=$FR298)*(('Summary&amp;Assumptions'!$H$25*$C298)*(1+'Summary&amp;Assumptions'!$J$29)^(AK$46-1))</f>
        <v>0</v>
      </c>
      <c r="AG298" s="588">
        <f>AND(AL$55&gt;0,SUM($E298:AF298)&lt;'Summary&amp;Assumptions'!$G$32*$B298,$D298&gt;='Summary&amp;Assumptions'!$D$17,AL$47&gt;=$D298,AL$47&lt;=EDATE($D298,'Summary&amp;Assumptions'!$G$32))*$B298+AND(AL$56&lt;'Summary&amp;Assumptions'!$J$31,AL$47&gt;=$FO298,AL$47&lt;=$FP298)*(('Summary&amp;Assumptions'!$H$25*$C298)*(1+'Summary&amp;Assumptions'!$J$29)^(AL$46-1))+AND(AL$56&lt;'Summary&amp;Assumptions'!$J$31,AL$47&gt;=$FQ298,AL$47&lt;=$FR298)*(('Summary&amp;Assumptions'!$H$25*$C298)*(1+'Summary&amp;Assumptions'!$J$29)^(AL$46-1))</f>
        <v>0</v>
      </c>
      <c r="AH298" s="588">
        <f>AND(AM$55&gt;0,SUM($E298:AG298)&lt;'Summary&amp;Assumptions'!$G$32*$B298,$D298&gt;='Summary&amp;Assumptions'!$D$17,AM$47&gt;=$D298,AM$47&lt;=EDATE($D298,'Summary&amp;Assumptions'!$G$32))*$B298+AND(AM$56&lt;'Summary&amp;Assumptions'!$J$31,AM$47&gt;=$FO298,AM$47&lt;=$FP298)*(('Summary&amp;Assumptions'!$H$25*$C298)*(1+'Summary&amp;Assumptions'!$J$29)^(AM$46-1))+AND(AM$56&lt;'Summary&amp;Assumptions'!$J$31,AM$47&gt;=$FQ298,AM$47&lt;=$FR298)*(('Summary&amp;Assumptions'!$H$25*$C298)*(1+'Summary&amp;Assumptions'!$J$29)^(AM$46-1))</f>
        <v>0</v>
      </c>
      <c r="AI298" s="588">
        <f>AND(AN$55&gt;0,SUM($E298:AH298)&lt;'Summary&amp;Assumptions'!$G$32*$B298,$D298&gt;='Summary&amp;Assumptions'!$D$17,AN$47&gt;=$D298,AN$47&lt;=EDATE($D298,'Summary&amp;Assumptions'!$G$32))*$B298+AND(AN$56&lt;'Summary&amp;Assumptions'!$J$31,AN$47&gt;=$FO298,AN$47&lt;=$FP298)*(('Summary&amp;Assumptions'!$H$25*$C298)*(1+'Summary&amp;Assumptions'!$J$29)^(AN$46-1))+AND(AN$56&lt;'Summary&amp;Assumptions'!$J$31,AN$47&gt;=$FQ298,AN$47&lt;=$FR298)*(('Summary&amp;Assumptions'!$H$25*$C298)*(1+'Summary&amp;Assumptions'!$J$29)^(AN$46-1))</f>
        <v>0</v>
      </c>
      <c r="AJ298" s="588">
        <f>AND(AO$55&gt;0,SUM($E298:AI298)&lt;'Summary&amp;Assumptions'!$G$32*$B298,$D298&gt;='Summary&amp;Assumptions'!$D$17,AO$47&gt;=$D298,AO$47&lt;=EDATE($D298,'Summary&amp;Assumptions'!$G$32))*$B298+AND(AO$56&lt;'Summary&amp;Assumptions'!$J$31,AO$47&gt;=$FO298,AO$47&lt;=$FP298)*(('Summary&amp;Assumptions'!$H$25*$C298)*(1+'Summary&amp;Assumptions'!$J$29)^(AO$46-1))+AND(AO$56&lt;'Summary&amp;Assumptions'!$J$31,AO$47&gt;=$FQ298,AO$47&lt;=$FR298)*(('Summary&amp;Assumptions'!$H$25*$C298)*(1+'Summary&amp;Assumptions'!$J$29)^(AO$46-1))</f>
        <v>0</v>
      </c>
      <c r="AK298" s="588">
        <f>AND(AP$55&gt;0,SUM($E298:AJ298)&lt;'Summary&amp;Assumptions'!$G$32*$B298,$D298&gt;='Summary&amp;Assumptions'!$D$17,AP$47&gt;=$D298,AP$47&lt;=EDATE($D298,'Summary&amp;Assumptions'!$G$32))*$B298+AND(AP$56&lt;'Summary&amp;Assumptions'!$J$31,AP$47&gt;=$FO298,AP$47&lt;=$FP298)*(('Summary&amp;Assumptions'!$H$25*$C298)*(1+'Summary&amp;Assumptions'!$J$29)^(AP$46-1))+AND(AP$56&lt;'Summary&amp;Assumptions'!$J$31,AP$47&gt;=$FQ298,AP$47&lt;=$FR298)*(('Summary&amp;Assumptions'!$H$25*$C298)*(1+'Summary&amp;Assumptions'!$J$29)^(AP$46-1))</f>
        <v>0</v>
      </c>
      <c r="AL298" s="588">
        <f>AND(AQ$55&gt;0,SUM($E298:AK298)&lt;'Summary&amp;Assumptions'!$G$32*$B298,$D298&gt;='Summary&amp;Assumptions'!$D$17,AQ$47&gt;=$D298,AQ$47&lt;=EDATE($D298,'Summary&amp;Assumptions'!$G$32))*$B298+AND(AQ$56&lt;'Summary&amp;Assumptions'!$J$31,AQ$47&gt;=$FO298,AQ$47&lt;=$FP298)*(('Summary&amp;Assumptions'!$H$25*$C298)*(1+'Summary&amp;Assumptions'!$J$29)^(AQ$46-1))+AND(AQ$56&lt;'Summary&amp;Assumptions'!$J$31,AQ$47&gt;=$FQ298,AQ$47&lt;=$FR298)*(('Summary&amp;Assumptions'!$H$25*$C298)*(1+'Summary&amp;Assumptions'!$J$29)^(AQ$46-1))</f>
        <v>0</v>
      </c>
      <c r="AM298" s="588">
        <f>AND(AR$55&gt;0,SUM($E298:AL298)&lt;'Summary&amp;Assumptions'!$G$32*$B298,$D298&gt;='Summary&amp;Assumptions'!$D$17,AR$47&gt;=$D298,AR$47&lt;=EDATE($D298,'Summary&amp;Assumptions'!$G$32))*$B298+AND(AR$56&lt;'Summary&amp;Assumptions'!$J$31,AR$47&gt;=$FO298,AR$47&lt;=$FP298)*(('Summary&amp;Assumptions'!$H$25*$C298)*(1+'Summary&amp;Assumptions'!$J$29)^(AR$46-1))+AND(AR$56&lt;'Summary&amp;Assumptions'!$J$31,AR$47&gt;=$FQ298,AR$47&lt;=$FR298)*(('Summary&amp;Assumptions'!$H$25*$C298)*(1+'Summary&amp;Assumptions'!$J$29)^(AR$46-1))</f>
        <v>0</v>
      </c>
      <c r="AN298" s="588">
        <f>AND(AS$55&gt;0,SUM($E298:AM298)&lt;'Summary&amp;Assumptions'!$G$32*$B298,$D298&gt;='Summary&amp;Assumptions'!$D$17,AS$47&gt;=$D298,AS$47&lt;=EDATE($D298,'Summary&amp;Assumptions'!$G$32))*$B298+AND(AS$56&lt;'Summary&amp;Assumptions'!$J$31,AS$47&gt;=$FO298,AS$47&lt;=$FP298)*(('Summary&amp;Assumptions'!$H$25*$C298)*(1+'Summary&amp;Assumptions'!$J$29)^(AS$46-1))+AND(AS$56&lt;'Summary&amp;Assumptions'!$J$31,AS$47&gt;=$FQ298,AS$47&lt;=$FR298)*(('Summary&amp;Assumptions'!$H$25*$C298)*(1+'Summary&amp;Assumptions'!$J$29)^(AS$46-1))</f>
        <v>0</v>
      </c>
      <c r="AO298" s="588">
        <f>AND(AT$55&gt;0,SUM($E298:AN298)&lt;'Summary&amp;Assumptions'!$G$32*$B298,$D298&gt;='Summary&amp;Assumptions'!$D$17,AT$47&gt;=$D298,AT$47&lt;=EDATE($D298,'Summary&amp;Assumptions'!$G$32))*$B298+AND(AT$56&lt;'Summary&amp;Assumptions'!$J$31,AT$47&gt;=$FO298,AT$47&lt;=$FP298)*(('Summary&amp;Assumptions'!$H$25*$C298)*(1+'Summary&amp;Assumptions'!$J$29)^(AT$46-1))+AND(AT$56&lt;'Summary&amp;Assumptions'!$J$31,AT$47&gt;=$FQ298,AT$47&lt;=$FR298)*(('Summary&amp;Assumptions'!$H$25*$C298)*(1+'Summary&amp;Assumptions'!$J$29)^(AT$46-1))</f>
        <v>0</v>
      </c>
      <c r="AP298" s="588">
        <f>AND(AU$55&gt;0,SUM($E298:AO298)&lt;'Summary&amp;Assumptions'!$G$32*$B298,$D298&gt;='Summary&amp;Assumptions'!$D$17,AU$47&gt;=$D298,AU$47&lt;=EDATE($D298,'Summary&amp;Assumptions'!$G$32))*$B298+AND(AU$56&lt;'Summary&amp;Assumptions'!$J$31,AU$47&gt;=$FO298,AU$47&lt;=$FP298)*(('Summary&amp;Assumptions'!$H$25*$C298)*(1+'Summary&amp;Assumptions'!$J$29)^(AU$46-1))+AND(AU$56&lt;'Summary&amp;Assumptions'!$J$31,AU$47&gt;=$FQ298,AU$47&lt;=$FR298)*(('Summary&amp;Assumptions'!$H$25*$C298)*(1+'Summary&amp;Assumptions'!$J$29)^(AU$46-1))</f>
        <v>0</v>
      </c>
      <c r="AQ298" s="588">
        <f>AND(AV$55&gt;0,SUM($E298:AP298)&lt;'Summary&amp;Assumptions'!$G$32*$B298,$D298&gt;='Summary&amp;Assumptions'!$D$17,AV$47&gt;=$D298,AV$47&lt;=EDATE($D298,'Summary&amp;Assumptions'!$G$32))*$B298+AND(AV$56&lt;'Summary&amp;Assumptions'!$J$31,AV$47&gt;=$FO298,AV$47&lt;=$FP298)*(('Summary&amp;Assumptions'!$H$25*$C298)*(1+'Summary&amp;Assumptions'!$J$29)^(AV$46-1))+AND(AV$56&lt;'Summary&amp;Assumptions'!$J$31,AV$47&gt;=$FQ298,AV$47&lt;=$FR298)*(('Summary&amp;Assumptions'!$H$25*$C298)*(1+'Summary&amp;Assumptions'!$J$29)^(AV$46-1))</f>
        <v>0</v>
      </c>
      <c r="AR298" s="588">
        <f>AND(AW$55&gt;0,SUM($E298:AQ298)&lt;'Summary&amp;Assumptions'!$G$32*$B298,$D298&gt;='Summary&amp;Assumptions'!$D$17,AW$47&gt;=$D298,AW$47&lt;=EDATE($D298,'Summary&amp;Assumptions'!$G$32))*$B298+AND(AW$56&lt;'Summary&amp;Assumptions'!$J$31,AW$47&gt;=$FO298,AW$47&lt;=$FP298)*(('Summary&amp;Assumptions'!$H$25*$C298)*(1+'Summary&amp;Assumptions'!$J$29)^(AW$46-1))+AND(AW$56&lt;'Summary&amp;Assumptions'!$J$31,AW$47&gt;=$FQ298,AW$47&lt;=$FR298)*(('Summary&amp;Assumptions'!$H$25*$C298)*(1+'Summary&amp;Assumptions'!$J$29)^(AW$46-1))</f>
        <v>0</v>
      </c>
      <c r="AS298" s="588">
        <f>AND(AX$55&gt;0,SUM($E298:AR298)&lt;'Summary&amp;Assumptions'!$G$32*$B298,$D298&gt;='Summary&amp;Assumptions'!$D$17,AX$47&gt;=$D298,AX$47&lt;=EDATE($D298,'Summary&amp;Assumptions'!$G$32))*$B298+AND(AX$56&lt;'Summary&amp;Assumptions'!$J$31,AX$47&gt;=$FO298,AX$47&lt;=$FP298)*(('Summary&amp;Assumptions'!$H$25*$C298)*(1+'Summary&amp;Assumptions'!$J$29)^(AX$46-1))+AND(AX$56&lt;'Summary&amp;Assumptions'!$J$31,AX$47&gt;=$FQ298,AX$47&lt;=$FR298)*(('Summary&amp;Assumptions'!$H$25*$C298)*(1+'Summary&amp;Assumptions'!$J$29)^(AX$46-1))</f>
        <v>0</v>
      </c>
      <c r="AT298" s="588">
        <f>AND(AY$55&gt;0,SUM($E298:AS298)&lt;'Summary&amp;Assumptions'!$G$32*$B298,$D298&gt;='Summary&amp;Assumptions'!$D$17,AY$47&gt;=$D298,AY$47&lt;=EDATE($D298,'Summary&amp;Assumptions'!$G$32))*$B298+AND(AY$56&lt;'Summary&amp;Assumptions'!$J$31,AY$47&gt;=$FO298,AY$47&lt;=$FP298)*(('Summary&amp;Assumptions'!$H$25*$C298)*(1+'Summary&amp;Assumptions'!$J$29)^(AY$46-1))+AND(AY$56&lt;'Summary&amp;Assumptions'!$J$31,AY$47&gt;=$FQ298,AY$47&lt;=$FR298)*(('Summary&amp;Assumptions'!$H$25*$C298)*(1+'Summary&amp;Assumptions'!$J$29)^(AY$46-1))</f>
        <v>0</v>
      </c>
      <c r="AU298" s="588">
        <f>AND(AZ$55&gt;0,SUM($E298:AT298)&lt;'Summary&amp;Assumptions'!$G$32*$B298,$D298&gt;='Summary&amp;Assumptions'!$D$17,AZ$47&gt;=$D298,AZ$47&lt;=EDATE($D298,'Summary&amp;Assumptions'!$G$32))*$B298+AND(AZ$56&lt;'Summary&amp;Assumptions'!$J$31,AZ$47&gt;=$FO298,AZ$47&lt;=$FP298)*(('Summary&amp;Assumptions'!$H$25*$C298)*(1+'Summary&amp;Assumptions'!$J$29)^(AZ$46-1))+AND(AZ$56&lt;'Summary&amp;Assumptions'!$J$31,AZ$47&gt;=$FQ298,AZ$47&lt;=$FR298)*(('Summary&amp;Assumptions'!$H$25*$C298)*(1+'Summary&amp;Assumptions'!$J$29)^(AZ$46-1))</f>
        <v>0</v>
      </c>
      <c r="AV298" s="588">
        <f>AND(BA$55&gt;0,SUM($E298:AU298)&lt;'Summary&amp;Assumptions'!$G$32*$B298,$D298&gt;='Summary&amp;Assumptions'!$D$17,BA$47&gt;=$D298,BA$47&lt;=EDATE($D298,'Summary&amp;Assumptions'!$G$32))*$B298+AND(BA$56&lt;'Summary&amp;Assumptions'!$J$31,BA$47&gt;=$FO298,BA$47&lt;=$FP298)*(('Summary&amp;Assumptions'!$H$25*$C298)*(1+'Summary&amp;Assumptions'!$J$29)^(BA$46-1))+AND(BA$56&lt;'Summary&amp;Assumptions'!$J$31,BA$47&gt;=$FQ298,BA$47&lt;=$FR298)*(('Summary&amp;Assumptions'!$H$25*$C298)*(1+'Summary&amp;Assumptions'!$J$29)^(BA$46-1))</f>
        <v>0</v>
      </c>
      <c r="AW298" s="588">
        <f>AND(BB$55&gt;0,SUM($E298:AV298)&lt;'Summary&amp;Assumptions'!$G$32*$B298,$D298&gt;='Summary&amp;Assumptions'!$D$17,BB$47&gt;=$D298,BB$47&lt;=EDATE($D298,'Summary&amp;Assumptions'!$G$32))*$B298+AND(BB$56&lt;'Summary&amp;Assumptions'!$J$31,BB$47&gt;=$FO298,BB$47&lt;=$FP298)*(('Summary&amp;Assumptions'!$H$25*$C298)*(1+'Summary&amp;Assumptions'!$J$29)^(BB$46-1))+AND(BB$56&lt;'Summary&amp;Assumptions'!$J$31,BB$47&gt;=$FQ298,BB$47&lt;=$FR298)*(('Summary&amp;Assumptions'!$H$25*$C298)*(1+'Summary&amp;Assumptions'!$J$29)^(BB$46-1))</f>
        <v>0</v>
      </c>
      <c r="AX298" s="588">
        <f>AND(BC$55&gt;0,SUM($E298:AW298)&lt;'Summary&amp;Assumptions'!$G$32*$B298,$D298&gt;='Summary&amp;Assumptions'!$D$17,BC$47&gt;=$D298,BC$47&lt;=EDATE($D298,'Summary&amp;Assumptions'!$G$32))*$B298+AND(BC$56&lt;'Summary&amp;Assumptions'!$J$31,BC$47&gt;=$FO298,BC$47&lt;=$FP298)*(('Summary&amp;Assumptions'!$H$25*$C298)*(1+'Summary&amp;Assumptions'!$J$29)^(BC$46-1))+AND(BC$56&lt;'Summary&amp;Assumptions'!$J$31,BC$47&gt;=$FQ298,BC$47&lt;=$FR298)*(('Summary&amp;Assumptions'!$H$25*$C298)*(1+'Summary&amp;Assumptions'!$J$29)^(BC$46-1))</f>
        <v>0</v>
      </c>
      <c r="AY298" s="588">
        <f>AND(BD$55&gt;0,SUM($E298:AX298)&lt;'Summary&amp;Assumptions'!$G$32*$B298,$D298&gt;='Summary&amp;Assumptions'!$D$17,BD$47&gt;=$D298,BD$47&lt;=EDATE($D298,'Summary&amp;Assumptions'!$G$32))*$B298+AND(BD$56&lt;'Summary&amp;Assumptions'!$J$31,BD$47&gt;=$FO298,BD$47&lt;=$FP298)*(('Summary&amp;Assumptions'!$H$25*$C298)*(1+'Summary&amp;Assumptions'!$J$29)^(BD$46-1))+AND(BD$56&lt;'Summary&amp;Assumptions'!$J$31,BD$47&gt;=$FQ298,BD$47&lt;=$FR298)*(('Summary&amp;Assumptions'!$H$25*$C298)*(1+'Summary&amp;Assumptions'!$J$29)^(BD$46-1))</f>
        <v>0</v>
      </c>
      <c r="AZ298" s="588">
        <f>AND(BE$55&gt;0,SUM($E298:AY298)&lt;'Summary&amp;Assumptions'!$G$32*$B298,$D298&gt;='Summary&amp;Assumptions'!$D$17,BE$47&gt;=$D298,BE$47&lt;=EDATE($D298,'Summary&amp;Assumptions'!$G$32))*$B298+AND(BE$56&lt;'Summary&amp;Assumptions'!$J$31,BE$47&gt;=$FO298,BE$47&lt;=$FP298)*(('Summary&amp;Assumptions'!$H$25*$C298)*(1+'Summary&amp;Assumptions'!$J$29)^(BE$46-1))+AND(BE$56&lt;'Summary&amp;Assumptions'!$J$31,BE$47&gt;=$FQ298,BE$47&lt;=$FR298)*(('Summary&amp;Assumptions'!$H$25*$C298)*(1+'Summary&amp;Assumptions'!$J$29)^(BE$46-1))</f>
        <v>0</v>
      </c>
      <c r="BA298" s="588">
        <f>AND(BF$55&gt;0,SUM($E298:AZ298)&lt;'Summary&amp;Assumptions'!$G$32*$B298,$D298&gt;='Summary&amp;Assumptions'!$D$17,BF$47&gt;=$D298,BF$47&lt;=EDATE($D298,'Summary&amp;Assumptions'!$G$32))*$B298+AND(BF$56&lt;'Summary&amp;Assumptions'!$J$31,BF$47&gt;=$FO298,BF$47&lt;=$FP298)*(('Summary&amp;Assumptions'!$H$25*$C298)*(1+'Summary&amp;Assumptions'!$J$29)^(BF$46-1))+AND(BF$56&lt;'Summary&amp;Assumptions'!$J$31,BF$47&gt;=$FQ298,BF$47&lt;=$FR298)*(('Summary&amp;Assumptions'!$H$25*$C298)*(1+'Summary&amp;Assumptions'!$J$29)^(BF$46-1))</f>
        <v>0</v>
      </c>
      <c r="BB298" s="588">
        <f>AND(BG$55&gt;0,SUM($E298:BA298)&lt;'Summary&amp;Assumptions'!$G$32*$B298,$D298&gt;='Summary&amp;Assumptions'!$D$17,BG$47&gt;=$D298,BG$47&lt;=EDATE($D298,'Summary&amp;Assumptions'!$G$32))*$B298+AND(BG$56&lt;'Summary&amp;Assumptions'!$J$31,BG$47&gt;=$FO298,BG$47&lt;=$FP298)*(('Summary&amp;Assumptions'!$H$25*$C298)*(1+'Summary&amp;Assumptions'!$J$29)^(BG$46-1))+AND(BG$56&lt;'Summary&amp;Assumptions'!$J$31,BG$47&gt;=$FQ298,BG$47&lt;=$FR298)*(('Summary&amp;Assumptions'!$H$25*$C298)*(1+'Summary&amp;Assumptions'!$J$29)^(BG$46-1))</f>
        <v>0</v>
      </c>
      <c r="BC298" s="588">
        <f>AND(BH$55&gt;0,SUM($E298:BB298)&lt;'Summary&amp;Assumptions'!$G$32*$B298,$D298&gt;='Summary&amp;Assumptions'!$D$17,BH$47&gt;=$D298,BH$47&lt;=EDATE($D298,'Summary&amp;Assumptions'!$G$32))*$B298+AND(BH$56&lt;'Summary&amp;Assumptions'!$J$31,BH$47&gt;=$FO298,BH$47&lt;=$FP298)*(('Summary&amp;Assumptions'!$H$25*$C298)*(1+'Summary&amp;Assumptions'!$J$29)^(BH$46-1))+AND(BH$56&lt;'Summary&amp;Assumptions'!$J$31,BH$47&gt;=$FQ298,BH$47&lt;=$FR298)*(('Summary&amp;Assumptions'!$H$25*$C298)*(1+'Summary&amp;Assumptions'!$J$29)^(BH$46-1))</f>
        <v>0</v>
      </c>
      <c r="BD298" s="588">
        <f>AND(BI$55&gt;0,SUM($E298:BC298)&lt;'Summary&amp;Assumptions'!$G$32*$B298,$D298&gt;='Summary&amp;Assumptions'!$D$17,BI$47&gt;=$D298,BI$47&lt;=EDATE($D298,'Summary&amp;Assumptions'!$G$32))*$B298+AND(BI$56&lt;'Summary&amp;Assumptions'!$J$31,BI$47&gt;=$FO298,BI$47&lt;=$FP298)*(('Summary&amp;Assumptions'!$H$25*$C298)*(1+'Summary&amp;Assumptions'!$J$29)^(BI$46-1))+AND(BI$56&lt;'Summary&amp;Assumptions'!$J$31,BI$47&gt;=$FQ298,BI$47&lt;=$FR298)*(('Summary&amp;Assumptions'!$H$25*$C298)*(1+'Summary&amp;Assumptions'!$J$29)^(BI$46-1))</f>
        <v>0</v>
      </c>
      <c r="BE298" s="588">
        <f>AND(BJ$55&gt;0,SUM($E298:BD298)&lt;'Summary&amp;Assumptions'!$G$32*$B298,$D298&gt;='Summary&amp;Assumptions'!$D$17,BJ$47&gt;=$D298,BJ$47&lt;=EDATE($D298,'Summary&amp;Assumptions'!$G$32))*$B298+AND(BJ$56&lt;'Summary&amp;Assumptions'!$J$31,BJ$47&gt;=$FO298,BJ$47&lt;=$FP298)*(('Summary&amp;Assumptions'!$H$25*$C298)*(1+'Summary&amp;Assumptions'!$J$29)^(BJ$46-1))+AND(BJ$56&lt;'Summary&amp;Assumptions'!$J$31,BJ$47&gt;=$FQ298,BJ$47&lt;=$FR298)*(('Summary&amp;Assumptions'!$H$25*$C298)*(1+'Summary&amp;Assumptions'!$J$29)^(BJ$46-1))</f>
        <v>0</v>
      </c>
      <c r="BF298" s="588">
        <f>AND(BK$55&gt;0,SUM($E298:BE298)&lt;'Summary&amp;Assumptions'!$G$32*$B298,$D298&gt;='Summary&amp;Assumptions'!$D$17,BK$47&gt;=$D298,BK$47&lt;=EDATE($D298,'Summary&amp;Assumptions'!$G$32))*$B298+AND(BK$56&lt;'Summary&amp;Assumptions'!$J$31,BK$47&gt;=$FO298,BK$47&lt;=$FP298)*(('Summary&amp;Assumptions'!$H$25*$C298)*(1+'Summary&amp;Assumptions'!$J$29)^(BK$46-1))+AND(BK$56&lt;'Summary&amp;Assumptions'!$J$31,BK$47&gt;=$FQ298,BK$47&lt;=$FR298)*(('Summary&amp;Assumptions'!$H$25*$C298)*(1+'Summary&amp;Assumptions'!$J$29)^(BK$46-1))</f>
        <v>0</v>
      </c>
      <c r="BG298" s="588">
        <f>AND(BL$55&gt;0,SUM($E298:BF298)&lt;'Summary&amp;Assumptions'!$G$32*$B298,$D298&gt;='Summary&amp;Assumptions'!$D$17,BL$47&gt;=$D298,BL$47&lt;=EDATE($D298,'Summary&amp;Assumptions'!$G$32))*$B298+AND(BL$56&lt;'Summary&amp;Assumptions'!$J$31,BL$47&gt;=$FO298,BL$47&lt;=$FP298)*(('Summary&amp;Assumptions'!$H$25*$C298)*(1+'Summary&amp;Assumptions'!$J$29)^(BL$46-1))+AND(BL$56&lt;'Summary&amp;Assumptions'!$J$31,BL$47&gt;=$FQ298,BL$47&lt;=$FR298)*(('Summary&amp;Assumptions'!$H$25*$C298)*(1+'Summary&amp;Assumptions'!$J$29)^(BL$46-1))</f>
        <v>0</v>
      </c>
      <c r="BH298" s="588">
        <f>AND(BM$55&gt;0,SUM($E298:BG298)&lt;'Summary&amp;Assumptions'!$G$32*$B298,$D298&gt;='Summary&amp;Assumptions'!$D$17,BM$47&gt;=$D298,BM$47&lt;=EDATE($D298,'Summary&amp;Assumptions'!$G$32))*$B298+AND(BM$56&lt;'Summary&amp;Assumptions'!$J$31,BM$47&gt;=$FO298,BM$47&lt;=$FP298)*(('Summary&amp;Assumptions'!$H$25*$C298)*(1+'Summary&amp;Assumptions'!$J$29)^(BM$46-1))+AND(BM$56&lt;'Summary&amp;Assumptions'!$J$31,BM$47&gt;=$FQ298,BM$47&lt;=$FR298)*(('Summary&amp;Assumptions'!$H$25*$C298)*(1+'Summary&amp;Assumptions'!$J$29)^(BM$46-1))</f>
        <v>0</v>
      </c>
      <c r="BI298" s="588">
        <f>AND(BN$55&gt;0,SUM($E298:BH298)&lt;'Summary&amp;Assumptions'!$G$32*$B298,$D298&gt;='Summary&amp;Assumptions'!$D$17,BN$47&gt;=$D298,BN$47&lt;=EDATE($D298,'Summary&amp;Assumptions'!$G$32))*$B298+AND(BN$56&lt;'Summary&amp;Assumptions'!$J$31,BN$47&gt;=$FO298,BN$47&lt;=$FP298)*(('Summary&amp;Assumptions'!$H$25*$C298)*(1+'Summary&amp;Assumptions'!$J$29)^(BN$46-1))+AND(BN$56&lt;'Summary&amp;Assumptions'!$J$31,BN$47&gt;=$FQ298,BN$47&lt;=$FR298)*(('Summary&amp;Assumptions'!$H$25*$C298)*(1+'Summary&amp;Assumptions'!$J$29)^(BN$46-1))</f>
        <v>0</v>
      </c>
      <c r="BJ298" s="588">
        <f>AND(BO$55&gt;0,SUM($E298:BI298)&lt;'Summary&amp;Assumptions'!$G$32*$B298,$D298&gt;='Summary&amp;Assumptions'!$D$17,BO$47&gt;=$D298,BO$47&lt;=EDATE($D298,'Summary&amp;Assumptions'!$G$32))*$B298+AND(BO$56&lt;'Summary&amp;Assumptions'!$J$31,BO$47&gt;=$FO298,BO$47&lt;=$FP298)*(('Summary&amp;Assumptions'!$H$25*$C298)*(1+'Summary&amp;Assumptions'!$J$29)^(BO$46-1))+AND(BO$56&lt;'Summary&amp;Assumptions'!$J$31,BO$47&gt;=$FQ298,BO$47&lt;=$FR298)*(('Summary&amp;Assumptions'!$H$25*$C298)*(1+'Summary&amp;Assumptions'!$J$29)^(BO$46-1))</f>
        <v>0</v>
      </c>
      <c r="BK298" s="588">
        <f>AND(BP$55&gt;0,SUM($E298:BJ298)&lt;'Summary&amp;Assumptions'!$G$32*$B298,$D298&gt;='Summary&amp;Assumptions'!$D$17,BP$47&gt;=$D298,BP$47&lt;=EDATE($D298,'Summary&amp;Assumptions'!$G$32))*$B298+AND(BP$56&lt;'Summary&amp;Assumptions'!$J$31,BP$47&gt;=$FO298,BP$47&lt;=$FP298)*(('Summary&amp;Assumptions'!$H$25*$C298)*(1+'Summary&amp;Assumptions'!$J$29)^(BP$46-1))+AND(BP$56&lt;'Summary&amp;Assumptions'!$J$31,BP$47&gt;=$FQ298,BP$47&lt;=$FR298)*(('Summary&amp;Assumptions'!$H$25*$C298)*(1+'Summary&amp;Assumptions'!$J$29)^(BP$46-1))</f>
        <v>0</v>
      </c>
      <c r="BL298" s="588">
        <f>AND(BQ$55&gt;0,SUM($E298:BK298)&lt;'Summary&amp;Assumptions'!$G$32*$B298,$D298&gt;='Summary&amp;Assumptions'!$D$17,BQ$47&gt;=$D298,BQ$47&lt;=EDATE($D298,'Summary&amp;Assumptions'!$G$32))*$B298+AND(BQ$56&lt;'Summary&amp;Assumptions'!$J$31,BQ$47&gt;=$FO298,BQ$47&lt;=$FP298)*(('Summary&amp;Assumptions'!$H$25*$C298)*(1+'Summary&amp;Assumptions'!$J$29)^(BQ$46-1))+AND(BQ$56&lt;'Summary&amp;Assumptions'!$J$31,BQ$47&gt;=$FQ298,BQ$47&lt;=$FR298)*(('Summary&amp;Assumptions'!$H$25*$C298)*(1+'Summary&amp;Assumptions'!$J$29)^(BQ$46-1))</f>
        <v>0</v>
      </c>
      <c r="BM298" s="588">
        <f>AND(BR$55&gt;0,SUM($E298:BL298)&lt;'Summary&amp;Assumptions'!$G$32*$B298,$D298&gt;='Summary&amp;Assumptions'!$D$17,BR$47&gt;=$D298,BR$47&lt;=EDATE($D298,'Summary&amp;Assumptions'!$G$32))*$B298+AND(BR$56&lt;'Summary&amp;Assumptions'!$J$31,BR$47&gt;=$FO298,BR$47&lt;=$FP298)*(('Summary&amp;Assumptions'!$H$25*$C298)*(1+'Summary&amp;Assumptions'!$J$29)^(BR$46-1))+AND(BR$56&lt;'Summary&amp;Assumptions'!$J$31,BR$47&gt;=$FQ298,BR$47&lt;=$FR298)*(('Summary&amp;Assumptions'!$H$25*$C298)*(1+'Summary&amp;Assumptions'!$J$29)^(BR$46-1))</f>
        <v>0</v>
      </c>
      <c r="BN298" s="588">
        <f>AND(BS$55&gt;0,SUM($E298:BM298)&lt;'Summary&amp;Assumptions'!$G$32*$B298,$D298&gt;='Summary&amp;Assumptions'!$D$17,BS$47&gt;=$D298,BS$47&lt;=EDATE($D298,'Summary&amp;Assumptions'!$G$32))*$B298+AND(BS$56&lt;'Summary&amp;Assumptions'!$J$31,BS$47&gt;=$FO298,BS$47&lt;=$FP298)*(('Summary&amp;Assumptions'!$H$25*$C298)*(1+'Summary&amp;Assumptions'!$J$29)^(BS$46-1))+AND(BS$56&lt;'Summary&amp;Assumptions'!$J$31,BS$47&gt;=$FQ298,BS$47&lt;=$FR298)*(('Summary&amp;Assumptions'!$H$25*$C298)*(1+'Summary&amp;Assumptions'!$J$29)^(BS$46-1))</f>
        <v>0</v>
      </c>
      <c r="BO298" s="588">
        <f>AND(BT$55&gt;0,SUM($E298:BN298)&lt;'Summary&amp;Assumptions'!$G$32*$B298,$D298&gt;='Summary&amp;Assumptions'!$D$17,BT$47&gt;=$D298,BT$47&lt;=EDATE($D298,'Summary&amp;Assumptions'!$G$32))*$B298+AND(BT$56&lt;'Summary&amp;Assumptions'!$J$31,BT$47&gt;=$FO298,BT$47&lt;=$FP298)*(('Summary&amp;Assumptions'!$H$25*$C298)*(1+'Summary&amp;Assumptions'!$J$29)^(BT$46-1))+AND(BT$56&lt;'Summary&amp;Assumptions'!$J$31,BT$47&gt;=$FQ298,BT$47&lt;=$FR298)*(('Summary&amp;Assumptions'!$H$25*$C298)*(1+'Summary&amp;Assumptions'!$J$29)^(BT$46-1))</f>
        <v>0</v>
      </c>
      <c r="BP298" s="588">
        <f>AND(BU$55&gt;0,SUM($E298:BO298)&lt;'Summary&amp;Assumptions'!$G$32*$B298,$D298&gt;='Summary&amp;Assumptions'!$D$17,BU$47&gt;=$D298,BU$47&lt;=EDATE($D298,'Summary&amp;Assumptions'!$G$32))*$B298+AND(BU$56&lt;'Summary&amp;Assumptions'!$J$31,BU$47&gt;=$FO298,BU$47&lt;=$FP298)*(('Summary&amp;Assumptions'!$H$25*$C298)*(1+'Summary&amp;Assumptions'!$J$29)^(BU$46-1))+AND(BU$56&lt;'Summary&amp;Assumptions'!$J$31,BU$47&gt;=$FQ298,BU$47&lt;=$FR298)*(('Summary&amp;Assumptions'!$H$25*$C298)*(1+'Summary&amp;Assumptions'!$J$29)^(BU$46-1))</f>
        <v>0</v>
      </c>
      <c r="BQ298" s="588">
        <f>AND(BV$55&gt;0,SUM($E298:BP298)&lt;'Summary&amp;Assumptions'!$G$32*$B298,$D298&gt;='Summary&amp;Assumptions'!$D$17,BV$47&gt;=$D298,BV$47&lt;=EDATE($D298,'Summary&amp;Assumptions'!$G$32))*$B298+AND(BV$56&lt;'Summary&amp;Assumptions'!$J$31,BV$47&gt;=$FO298,BV$47&lt;=$FP298)*(('Summary&amp;Assumptions'!$H$25*$C298)*(1+'Summary&amp;Assumptions'!$J$29)^(BV$46-1))+AND(BV$56&lt;'Summary&amp;Assumptions'!$J$31,BV$47&gt;=$FQ298,BV$47&lt;=$FR298)*(('Summary&amp;Assumptions'!$H$25*$C298)*(1+'Summary&amp;Assumptions'!$J$29)^(BV$46-1))</f>
        <v>0</v>
      </c>
      <c r="BR298" s="588">
        <f>AND(BW$55&gt;0,SUM($E298:BQ298)&lt;'Summary&amp;Assumptions'!$G$32*$B298,$D298&gt;='Summary&amp;Assumptions'!$D$17,BW$47&gt;=$D298,BW$47&lt;=EDATE($D298,'Summary&amp;Assumptions'!$G$32))*$B298+AND(BW$56&lt;'Summary&amp;Assumptions'!$J$31,BW$47&gt;=$FO298,BW$47&lt;=$FP298)*(('Summary&amp;Assumptions'!$H$25*$C298)*(1+'Summary&amp;Assumptions'!$J$29)^(BW$46-1))+AND(BW$56&lt;'Summary&amp;Assumptions'!$J$31,BW$47&gt;=$FQ298,BW$47&lt;=$FR298)*(('Summary&amp;Assumptions'!$H$25*$C298)*(1+'Summary&amp;Assumptions'!$J$29)^(BW$46-1))</f>
        <v>0</v>
      </c>
      <c r="BS298" s="588">
        <f>AND(BX$55&gt;0,SUM($E298:BR298)&lt;'Summary&amp;Assumptions'!$G$32*$B298,$D298&gt;='Summary&amp;Assumptions'!$D$17,BX$47&gt;=$D298,BX$47&lt;=EDATE($D298,'Summary&amp;Assumptions'!$G$32))*$B298+AND(BX$56&lt;'Summary&amp;Assumptions'!$J$31,BX$47&gt;=$FO298,BX$47&lt;=$FP298)*(('Summary&amp;Assumptions'!$H$25*$C298)*(1+'Summary&amp;Assumptions'!$J$29)^(BX$46-1))+AND(BX$56&lt;'Summary&amp;Assumptions'!$J$31,BX$47&gt;=$FQ298,BX$47&lt;=$FR298)*(('Summary&amp;Assumptions'!$H$25*$C298)*(1+'Summary&amp;Assumptions'!$J$29)^(BX$46-1))</f>
        <v>0</v>
      </c>
      <c r="BT298" s="588">
        <f>AND(BY$55&gt;0,SUM($E298:BS298)&lt;'Summary&amp;Assumptions'!$G$32*$B298,$D298&gt;='Summary&amp;Assumptions'!$D$17,BY$47&gt;=$D298,BY$47&lt;=EDATE($D298,'Summary&amp;Assumptions'!$G$32))*$B298+AND(BY$56&lt;'Summary&amp;Assumptions'!$J$31,BY$47&gt;=$FO298,BY$47&lt;=$FP298)*(('Summary&amp;Assumptions'!$H$25*$C298)*(1+'Summary&amp;Assumptions'!$J$29)^(BY$46-1))+AND(BY$56&lt;'Summary&amp;Assumptions'!$J$31,BY$47&gt;=$FQ298,BY$47&lt;=$FR298)*(('Summary&amp;Assumptions'!$H$25*$C298)*(1+'Summary&amp;Assumptions'!$J$29)^(BY$46-1))</f>
        <v>0</v>
      </c>
      <c r="BU298" s="588">
        <f>AND(BZ$55&gt;0,SUM($E298:BT298)&lt;'Summary&amp;Assumptions'!$G$32*$B298,$D298&gt;='Summary&amp;Assumptions'!$D$17,BZ$47&gt;=$D298,BZ$47&lt;=EDATE($D298,'Summary&amp;Assumptions'!$G$32))*$B298+AND(BZ$56&lt;'Summary&amp;Assumptions'!$J$31,BZ$47&gt;=$FO298,BZ$47&lt;=$FP298)*(('Summary&amp;Assumptions'!$H$25*$C298)*(1+'Summary&amp;Assumptions'!$J$29)^(BZ$46-1))+AND(BZ$56&lt;'Summary&amp;Assumptions'!$J$31,BZ$47&gt;=$FQ298,BZ$47&lt;=$FR298)*(('Summary&amp;Assumptions'!$H$25*$C298)*(1+'Summary&amp;Assumptions'!$J$29)^(BZ$46-1))</f>
        <v>0</v>
      </c>
      <c r="BV298" s="588">
        <f>AND(CA$55&gt;0,SUM($E298:BU298)&lt;'Summary&amp;Assumptions'!$G$32*$B298,$D298&gt;='Summary&amp;Assumptions'!$D$17,CA$47&gt;=$D298,CA$47&lt;=EDATE($D298,'Summary&amp;Assumptions'!$G$32))*$B298+AND(CA$56&lt;'Summary&amp;Assumptions'!$J$31,CA$47&gt;=$FO298,CA$47&lt;=$FP298)*(('Summary&amp;Assumptions'!$H$25*$C298)*(1+'Summary&amp;Assumptions'!$J$29)^(CA$46-1))+AND(CA$56&lt;'Summary&amp;Assumptions'!$J$31,CA$47&gt;=$FQ298,CA$47&lt;=$FR298)*(('Summary&amp;Assumptions'!$H$25*$C298)*(1+'Summary&amp;Assumptions'!$J$29)^(CA$46-1))</f>
        <v>0</v>
      </c>
      <c r="BW298" s="588">
        <f>AND(CB$55&gt;0,SUM($E298:BV298)&lt;'Summary&amp;Assumptions'!$G$32*$B298,$D298&gt;='Summary&amp;Assumptions'!$D$17,CB$47&gt;=$D298,CB$47&lt;=EDATE($D298,'Summary&amp;Assumptions'!$G$32))*$B298+AND(CB$56&lt;'Summary&amp;Assumptions'!$J$31,CB$47&gt;=$FO298,CB$47&lt;=$FP298)*(('Summary&amp;Assumptions'!$H$25*$C298)*(1+'Summary&amp;Assumptions'!$J$29)^(CB$46-1))+AND(CB$56&lt;'Summary&amp;Assumptions'!$J$31,CB$47&gt;=$FQ298,CB$47&lt;=$FR298)*(('Summary&amp;Assumptions'!$H$25*$C298)*(1+'Summary&amp;Assumptions'!$J$29)^(CB$46-1))</f>
        <v>0</v>
      </c>
      <c r="BX298" s="588">
        <f>AND(CC$55&gt;0,SUM($E298:BW298)&lt;'Summary&amp;Assumptions'!$G$32*$B298,$D298&gt;='Summary&amp;Assumptions'!$D$17,CC$47&gt;=$D298,CC$47&lt;=EDATE($D298,'Summary&amp;Assumptions'!$G$32))*$B298+AND(CC$56&lt;'Summary&amp;Assumptions'!$J$31,CC$47&gt;=$FO298,CC$47&lt;=$FP298)*(('Summary&amp;Assumptions'!$H$25*$C298)*(1+'Summary&amp;Assumptions'!$J$29)^(CC$46-1))+AND(CC$56&lt;'Summary&amp;Assumptions'!$J$31,CC$47&gt;=$FQ298,CC$47&lt;=$FR298)*(('Summary&amp;Assumptions'!$H$25*$C298)*(1+'Summary&amp;Assumptions'!$J$29)^(CC$46-1))</f>
        <v>0</v>
      </c>
      <c r="BY298" s="588">
        <f>AND(CD$55&gt;0,SUM($E298:BX298)&lt;'Summary&amp;Assumptions'!$G$32*$B298,$D298&gt;='Summary&amp;Assumptions'!$D$17,CD$47&gt;=$D298,CD$47&lt;=EDATE($D298,'Summary&amp;Assumptions'!$G$32))*$B298+AND(CD$56&lt;'Summary&amp;Assumptions'!$J$31,CD$47&gt;=$FO298,CD$47&lt;=$FP298)*(('Summary&amp;Assumptions'!$H$25*$C298)*(1+'Summary&amp;Assumptions'!$J$29)^(CD$46-1))+AND(CD$56&lt;'Summary&amp;Assumptions'!$J$31,CD$47&gt;=$FQ298,CD$47&lt;=$FR298)*(('Summary&amp;Assumptions'!$H$25*$C298)*(1+'Summary&amp;Assumptions'!$J$29)^(CD$46-1))</f>
        <v>0</v>
      </c>
      <c r="BZ298" s="588">
        <f>AND(CE$55&gt;0,SUM($E298:BY298)&lt;'Summary&amp;Assumptions'!$G$32*$B298,$D298&gt;='Summary&amp;Assumptions'!$D$17,CE$47&gt;=$D298,CE$47&lt;=EDATE($D298,'Summary&amp;Assumptions'!$G$32))*$B298+AND(CE$56&lt;'Summary&amp;Assumptions'!$J$31,CE$47&gt;=$FO298,CE$47&lt;=$FP298)*(('Summary&amp;Assumptions'!$H$25*$C298)*(1+'Summary&amp;Assumptions'!$J$29)^(CE$46-1))+AND(CE$56&lt;'Summary&amp;Assumptions'!$J$31,CE$47&gt;=$FQ298,CE$47&lt;=$FR298)*(('Summary&amp;Assumptions'!$H$25*$C298)*(1+'Summary&amp;Assumptions'!$J$29)^(CE$46-1))</f>
        <v>0</v>
      </c>
      <c r="CA298" s="588">
        <f>AND(CF$55&gt;0,SUM($E298:BZ298)&lt;'Summary&amp;Assumptions'!$G$32*$B298,$D298&gt;='Summary&amp;Assumptions'!$D$17,CF$47&gt;=$D298,CF$47&lt;=EDATE($D298,'Summary&amp;Assumptions'!$G$32))*$B298+AND(CF$56&lt;'Summary&amp;Assumptions'!$J$31,CF$47&gt;=$FO298,CF$47&lt;=$FP298)*(('Summary&amp;Assumptions'!$H$25*$C298)*(1+'Summary&amp;Assumptions'!$J$29)^(CF$46-1))+AND(CF$56&lt;'Summary&amp;Assumptions'!$J$31,CF$47&gt;=$FQ298,CF$47&lt;=$FR298)*(('Summary&amp;Assumptions'!$H$25*$C298)*(1+'Summary&amp;Assumptions'!$J$29)^(CF$46-1))</f>
        <v>0</v>
      </c>
      <c r="CB298" s="588">
        <f>AND(CG$55&gt;0,SUM($E298:CA298)&lt;'Summary&amp;Assumptions'!$G$32*$B298,$D298&gt;='Summary&amp;Assumptions'!$D$17,CG$47&gt;=$D298,CG$47&lt;=EDATE($D298,'Summary&amp;Assumptions'!$G$32))*$B298+AND(CG$56&lt;'Summary&amp;Assumptions'!$J$31,CG$47&gt;=$FO298,CG$47&lt;=$FP298)*(('Summary&amp;Assumptions'!$H$25*$C298)*(1+'Summary&amp;Assumptions'!$J$29)^(CG$46-1))+AND(CG$56&lt;'Summary&amp;Assumptions'!$J$31,CG$47&gt;=$FQ298,CG$47&lt;=$FR298)*(('Summary&amp;Assumptions'!$H$25*$C298)*(1+'Summary&amp;Assumptions'!$J$29)^(CG$46-1))</f>
        <v>0</v>
      </c>
      <c r="CC298" s="588">
        <f>AND(CH$55&gt;0,SUM($E298:CB298)&lt;'Summary&amp;Assumptions'!$G$32*$B298,$D298&gt;='Summary&amp;Assumptions'!$D$17,CH$47&gt;=$D298,CH$47&lt;=EDATE($D298,'Summary&amp;Assumptions'!$G$32))*$B298+AND(CH$56&lt;'Summary&amp;Assumptions'!$J$31,CH$47&gt;=$FO298,CH$47&lt;=$FP298)*(('Summary&amp;Assumptions'!$H$25*$C298)*(1+'Summary&amp;Assumptions'!$J$29)^(CH$46-1))+AND(CH$56&lt;'Summary&amp;Assumptions'!$J$31,CH$47&gt;=$FQ298,CH$47&lt;=$FR298)*(('Summary&amp;Assumptions'!$H$25*$C298)*(1+'Summary&amp;Assumptions'!$J$29)^(CH$46-1))</f>
        <v>0</v>
      </c>
      <c r="CD298" s="588">
        <f>AND(CI$55&gt;0,SUM($E298:CC298)&lt;'Summary&amp;Assumptions'!$G$32*$B298,$D298&gt;='Summary&amp;Assumptions'!$D$17,CI$47&gt;=$D298,CI$47&lt;=EDATE($D298,'Summary&amp;Assumptions'!$G$32))*$B298+AND(CI$56&lt;'Summary&amp;Assumptions'!$J$31,CI$47&gt;=$FO298,CI$47&lt;=$FP298)*(('Summary&amp;Assumptions'!$H$25*$C298)*(1+'Summary&amp;Assumptions'!$J$29)^(CI$46-1))+AND(CI$56&lt;'Summary&amp;Assumptions'!$J$31,CI$47&gt;=$FQ298,CI$47&lt;=$FR298)*(('Summary&amp;Assumptions'!$H$25*$C298)*(1+'Summary&amp;Assumptions'!$J$29)^(CI$46-1))</f>
        <v>0</v>
      </c>
      <c r="CE298" s="588">
        <f>AND(CJ$55&gt;0,SUM($E298:CD298)&lt;'Summary&amp;Assumptions'!$G$32*$B298,$D298&gt;='Summary&amp;Assumptions'!$D$17,CJ$47&gt;=$D298,CJ$47&lt;=EDATE($D298,'Summary&amp;Assumptions'!$G$32))*$B298+AND(CJ$56&lt;'Summary&amp;Assumptions'!$J$31,CJ$47&gt;=$FO298,CJ$47&lt;=$FP298)*(('Summary&amp;Assumptions'!$H$25*$C298)*(1+'Summary&amp;Assumptions'!$J$29)^(CJ$46-1))+AND(CJ$56&lt;'Summary&amp;Assumptions'!$J$31,CJ$47&gt;=$FQ298,CJ$47&lt;=$FR298)*(('Summary&amp;Assumptions'!$H$25*$C298)*(1+'Summary&amp;Assumptions'!$J$29)^(CJ$46-1))</f>
        <v>0</v>
      </c>
      <c r="CF298" s="588">
        <f>AND(CK$55&gt;0,SUM($E298:CE298)&lt;'Summary&amp;Assumptions'!$G$32*$B298,$D298&gt;='Summary&amp;Assumptions'!$D$17,CK$47&gt;=$D298,CK$47&lt;=EDATE($D298,'Summary&amp;Assumptions'!$G$32))*$B298+AND(CK$56&lt;'Summary&amp;Assumptions'!$J$31,CK$47&gt;=$FO298,CK$47&lt;=$FP298)*(('Summary&amp;Assumptions'!$H$25*$C298)*(1+'Summary&amp;Assumptions'!$J$29)^(CK$46-1))+AND(CK$56&lt;'Summary&amp;Assumptions'!$J$31,CK$47&gt;=$FQ298,CK$47&lt;=$FR298)*(('Summary&amp;Assumptions'!$H$25*$C298)*(1+'Summary&amp;Assumptions'!$J$29)^(CK$46-1))</f>
        <v>0</v>
      </c>
      <c r="CG298" s="588">
        <f>AND(CL$55&gt;0,SUM($E298:CF298)&lt;'Summary&amp;Assumptions'!$G$32*$B298,$D298&gt;='Summary&amp;Assumptions'!$D$17,CL$47&gt;=$D298,CL$47&lt;=EDATE($D298,'Summary&amp;Assumptions'!$G$32))*$B298+AND(CL$56&lt;'Summary&amp;Assumptions'!$J$31,CL$47&gt;=$FO298,CL$47&lt;=$FP298)*(('Summary&amp;Assumptions'!$H$25*$C298)*(1+'Summary&amp;Assumptions'!$J$29)^(CL$46-1))+AND(CL$56&lt;'Summary&amp;Assumptions'!$J$31,CL$47&gt;=$FQ298,CL$47&lt;=$FR298)*(('Summary&amp;Assumptions'!$H$25*$C298)*(1+'Summary&amp;Assumptions'!$J$29)^(CL$46-1))</f>
        <v>0</v>
      </c>
      <c r="CH298" s="588">
        <f>AND(CM$55&gt;0,SUM($E298:CG298)&lt;'Summary&amp;Assumptions'!$G$32*$B298,$D298&gt;='Summary&amp;Assumptions'!$D$17,CM$47&gt;=$D298,CM$47&lt;=EDATE($D298,'Summary&amp;Assumptions'!$G$32))*$B298+AND(CM$56&lt;'Summary&amp;Assumptions'!$J$31,CM$47&gt;=$FO298,CM$47&lt;=$FP298)*(('Summary&amp;Assumptions'!$H$25*$C298)*(1+'Summary&amp;Assumptions'!$J$29)^(CM$46-1))+AND(CM$56&lt;'Summary&amp;Assumptions'!$J$31,CM$47&gt;=$FQ298,CM$47&lt;=$FR298)*(('Summary&amp;Assumptions'!$H$25*$C298)*(1+'Summary&amp;Assumptions'!$J$29)^(CM$46-1))</f>
        <v>0</v>
      </c>
      <c r="CI298" s="588">
        <f>AND(CN$55&gt;0,SUM($E298:CH298)&lt;'Summary&amp;Assumptions'!$G$32*$B298,$D298&gt;='Summary&amp;Assumptions'!$D$17,CN$47&gt;=$D298,CN$47&lt;=EDATE($D298,'Summary&amp;Assumptions'!$G$32))*$B298+AND(CN$56&lt;'Summary&amp;Assumptions'!$J$31,CN$47&gt;=$FO298,CN$47&lt;=$FP298)*(('Summary&amp;Assumptions'!$H$25*$C298)*(1+'Summary&amp;Assumptions'!$J$29)^(CN$46-1))+AND(CN$56&lt;'Summary&amp;Assumptions'!$J$31,CN$47&gt;=$FQ298,CN$47&lt;=$FR298)*(('Summary&amp;Assumptions'!$H$25*$C298)*(1+'Summary&amp;Assumptions'!$J$29)^(CN$46-1))</f>
        <v>0</v>
      </c>
      <c r="CJ298" s="588">
        <f>AND(CO$55&gt;0,SUM($E298:CI298)&lt;'Summary&amp;Assumptions'!$G$32*$B298,$D298&gt;='Summary&amp;Assumptions'!$D$17,CO$47&gt;=$D298,CO$47&lt;=EDATE($D298,'Summary&amp;Assumptions'!$G$32))*$B298+AND(CO$56&lt;'Summary&amp;Assumptions'!$J$31,CO$47&gt;=$FO298,CO$47&lt;=$FP298)*(('Summary&amp;Assumptions'!$H$25*$C298)*(1+'Summary&amp;Assumptions'!$J$29)^(CO$46-1))+AND(CO$56&lt;'Summary&amp;Assumptions'!$J$31,CO$47&gt;=$FQ298,CO$47&lt;=$FR298)*(('Summary&amp;Assumptions'!$H$25*$C298)*(1+'Summary&amp;Assumptions'!$J$29)^(CO$46-1))</f>
        <v>0</v>
      </c>
      <c r="CK298" s="588">
        <f>AND(CP$55&gt;0,SUM($E298:CJ298)&lt;'Summary&amp;Assumptions'!$G$32*$B298,$D298&gt;='Summary&amp;Assumptions'!$D$17,CP$47&gt;=$D298,CP$47&lt;=EDATE($D298,'Summary&amp;Assumptions'!$G$32))*$B298+AND(CP$56&lt;'Summary&amp;Assumptions'!$J$31,CP$47&gt;=$FO298,CP$47&lt;=$FP298)*(('Summary&amp;Assumptions'!$H$25*$C298)*(1+'Summary&amp;Assumptions'!$J$29)^(CP$46-1))+AND(CP$56&lt;'Summary&amp;Assumptions'!$J$31,CP$47&gt;=$FQ298,CP$47&lt;=$FR298)*(('Summary&amp;Assumptions'!$H$25*$C298)*(1+'Summary&amp;Assumptions'!$J$29)^(CP$46-1))</f>
        <v>0</v>
      </c>
      <c r="CL298" s="588">
        <f>AND(CQ$55&gt;0,SUM($E298:CK298)&lt;'Summary&amp;Assumptions'!$G$32*$B298,$D298&gt;='Summary&amp;Assumptions'!$D$17,CQ$47&gt;=$D298,CQ$47&lt;=EDATE($D298,'Summary&amp;Assumptions'!$G$32))*$B298+AND(CQ$56&lt;'Summary&amp;Assumptions'!$J$31,CQ$47&gt;=$FO298,CQ$47&lt;=$FP298)*(('Summary&amp;Assumptions'!$H$25*$C298)*(1+'Summary&amp;Assumptions'!$J$29)^(CQ$46-1))+AND(CQ$56&lt;'Summary&amp;Assumptions'!$J$31,CQ$47&gt;=$FQ298,CQ$47&lt;=$FR298)*(('Summary&amp;Assumptions'!$H$25*$C298)*(1+'Summary&amp;Assumptions'!$J$29)^(CQ$46-1))</f>
        <v>0</v>
      </c>
      <c r="CM298" s="588">
        <f>AND(CR$55&gt;0,SUM($E298:CL298)&lt;'Summary&amp;Assumptions'!$G$32*$B298,$D298&gt;='Summary&amp;Assumptions'!$D$17,CR$47&gt;=$D298,CR$47&lt;=EDATE($D298,'Summary&amp;Assumptions'!$G$32))*$B298+AND(CR$56&lt;'Summary&amp;Assumptions'!$J$31,CR$47&gt;=$FO298,CR$47&lt;=$FP298)*(('Summary&amp;Assumptions'!$H$25*$C298)*(1+'Summary&amp;Assumptions'!$J$29)^(CR$46-1))+AND(CR$56&lt;'Summary&amp;Assumptions'!$J$31,CR$47&gt;=$FQ298,CR$47&lt;=$FR298)*(('Summary&amp;Assumptions'!$H$25*$C298)*(1+'Summary&amp;Assumptions'!$J$29)^(CR$46-1))</f>
        <v>0</v>
      </c>
      <c r="CN298" s="588">
        <f>AND(CS$55&gt;0,SUM($E298:CM298)&lt;'Summary&amp;Assumptions'!$G$32*$B298,$D298&gt;='Summary&amp;Assumptions'!$D$17,CS$47&gt;=$D298,CS$47&lt;=EDATE($D298,'Summary&amp;Assumptions'!$G$32))*$B298+AND(CS$56&lt;'Summary&amp;Assumptions'!$J$31,CS$47&gt;=$FO298,CS$47&lt;=$FP298)*(('Summary&amp;Assumptions'!$H$25*$C298)*(1+'Summary&amp;Assumptions'!$J$29)^(CS$46-1))+AND(CS$56&lt;'Summary&amp;Assumptions'!$J$31,CS$47&gt;=$FQ298,CS$47&lt;=$FR298)*(('Summary&amp;Assumptions'!$H$25*$C298)*(1+'Summary&amp;Assumptions'!$J$29)^(CS$46-1))</f>
        <v>0</v>
      </c>
      <c r="CO298" s="588">
        <f>AND(CT$55&gt;0,SUM($E298:CN298)&lt;'Summary&amp;Assumptions'!$G$32*$B298,$D298&gt;='Summary&amp;Assumptions'!$D$17,CT$47&gt;=$D298,CT$47&lt;=EDATE($D298,'Summary&amp;Assumptions'!$G$32))*$B298+AND(CT$56&lt;'Summary&amp;Assumptions'!$J$31,CT$47&gt;=$FO298,CT$47&lt;=$FP298)*(('Summary&amp;Assumptions'!$H$25*$C298)*(1+'Summary&amp;Assumptions'!$J$29)^(CT$46-1))+AND(CT$56&lt;'Summary&amp;Assumptions'!$J$31,CT$47&gt;=$FQ298,CT$47&lt;=$FR298)*(('Summary&amp;Assumptions'!$H$25*$C298)*(1+'Summary&amp;Assumptions'!$J$29)^(CT$46-1))</f>
        <v>0</v>
      </c>
      <c r="CP298" s="588">
        <f>AND(CU$55&gt;0,SUM($E298:CO298)&lt;'Summary&amp;Assumptions'!$G$32*$B298,$D298&gt;='Summary&amp;Assumptions'!$D$17,CU$47&gt;=$D298,CU$47&lt;=EDATE($D298,'Summary&amp;Assumptions'!$G$32))*$B298+AND(CU$56&lt;'Summary&amp;Assumptions'!$J$31,CU$47&gt;=$FO298,CU$47&lt;=$FP298)*(('Summary&amp;Assumptions'!$H$25*$C298)*(1+'Summary&amp;Assumptions'!$J$29)^(CU$46-1))+AND(CU$56&lt;'Summary&amp;Assumptions'!$J$31,CU$47&gt;=$FQ298,CU$47&lt;=$FR298)*(('Summary&amp;Assumptions'!$H$25*$C298)*(1+'Summary&amp;Assumptions'!$J$29)^(CU$46-1))</f>
        <v>0</v>
      </c>
      <c r="CQ298" s="588">
        <f>AND(CV$55&gt;0,SUM($E298:CP298)&lt;'Summary&amp;Assumptions'!$G$32*$B298,$D298&gt;='Summary&amp;Assumptions'!$D$17,CV$47&gt;=$D298,CV$47&lt;=EDATE($D298,'Summary&amp;Assumptions'!$G$32))*$B298+AND(CV$56&lt;'Summary&amp;Assumptions'!$J$31,CV$47&gt;=$FO298,CV$47&lt;=$FP298)*(('Summary&amp;Assumptions'!$H$25*$C298)*(1+'Summary&amp;Assumptions'!$J$29)^(CV$46-1))+AND(CV$56&lt;'Summary&amp;Assumptions'!$J$31,CV$47&gt;=$FQ298,CV$47&lt;=$FR298)*(('Summary&amp;Assumptions'!$H$25*$C298)*(1+'Summary&amp;Assumptions'!$J$29)^(CV$46-1))</f>
        <v>0</v>
      </c>
      <c r="CR298" s="588">
        <f>AND(CW$55&gt;0,SUM($E298:CQ298)&lt;'Summary&amp;Assumptions'!$G$32*$B298,$D298&gt;='Summary&amp;Assumptions'!$D$17,CW$47&gt;=$D298,CW$47&lt;=EDATE($D298,'Summary&amp;Assumptions'!$G$32))*$B298+AND(CW$56&lt;'Summary&amp;Assumptions'!$J$31,CW$47&gt;=$FO298,CW$47&lt;=$FP298)*(('Summary&amp;Assumptions'!$H$25*$C298)*(1+'Summary&amp;Assumptions'!$J$29)^(CW$46-1))+AND(CW$56&lt;'Summary&amp;Assumptions'!$J$31,CW$47&gt;=$FQ298,CW$47&lt;=$FR298)*(('Summary&amp;Assumptions'!$H$25*$C298)*(1+'Summary&amp;Assumptions'!$J$29)^(CW$46-1))</f>
        <v>0</v>
      </c>
      <c r="CS298" s="588">
        <f>AND(CX$55&gt;0,SUM($E298:CR298)&lt;'Summary&amp;Assumptions'!$G$32*$B298,$D298&gt;='Summary&amp;Assumptions'!$D$17,CX$47&gt;=$D298,CX$47&lt;=EDATE($D298,'Summary&amp;Assumptions'!$G$32))*$B298+AND(CX$56&lt;'Summary&amp;Assumptions'!$J$31,CX$47&gt;=$FO298,CX$47&lt;=$FP298)*(('Summary&amp;Assumptions'!$H$25*$C298)*(1+'Summary&amp;Assumptions'!$J$29)^(CX$46-1))+AND(CX$56&lt;'Summary&amp;Assumptions'!$J$31,CX$47&gt;=$FQ298,CX$47&lt;=$FR298)*(('Summary&amp;Assumptions'!$H$25*$C298)*(1+'Summary&amp;Assumptions'!$J$29)^(CX$46-1))</f>
        <v>0</v>
      </c>
      <c r="CT298" s="588">
        <f>AND(CY$55&gt;0,SUM($E298:CS298)&lt;'Summary&amp;Assumptions'!$G$32*$B298,$D298&gt;='Summary&amp;Assumptions'!$D$17,CY$47&gt;=$D298,CY$47&lt;=EDATE($D298,'Summary&amp;Assumptions'!$G$32))*$B298+AND(CY$56&lt;'Summary&amp;Assumptions'!$J$31,CY$47&gt;=$FO298,CY$47&lt;=$FP298)*(('Summary&amp;Assumptions'!$H$25*$C298)*(1+'Summary&amp;Assumptions'!$J$29)^(CY$46-1))+AND(CY$56&lt;'Summary&amp;Assumptions'!$J$31,CY$47&gt;=$FQ298,CY$47&lt;=$FR298)*(('Summary&amp;Assumptions'!$H$25*$C298)*(1+'Summary&amp;Assumptions'!$J$29)^(CY$46-1))</f>
        <v>0</v>
      </c>
      <c r="CU298" s="588">
        <f>AND(CZ$55&gt;0,SUM($E298:CT298)&lt;'Summary&amp;Assumptions'!$G$32*$B298,$D298&gt;='Summary&amp;Assumptions'!$D$17,CZ$47&gt;=$D298,CZ$47&lt;=EDATE($D298,'Summary&amp;Assumptions'!$G$32))*$B298+AND(CZ$56&lt;'Summary&amp;Assumptions'!$J$31,CZ$47&gt;=$FO298,CZ$47&lt;=$FP298)*(('Summary&amp;Assumptions'!$H$25*$C298)*(1+'Summary&amp;Assumptions'!$J$29)^(CZ$46-1))+AND(CZ$56&lt;'Summary&amp;Assumptions'!$J$31,CZ$47&gt;=$FQ298,CZ$47&lt;=$FR298)*(('Summary&amp;Assumptions'!$H$25*$C298)*(1+'Summary&amp;Assumptions'!$J$29)^(CZ$46-1))</f>
        <v>0</v>
      </c>
      <c r="CV298" s="588">
        <f>AND(DA$55&gt;0,SUM($E298:CU298)&lt;'Summary&amp;Assumptions'!$G$32*$B298,$D298&gt;='Summary&amp;Assumptions'!$D$17,DA$47&gt;=$D298,DA$47&lt;=EDATE($D298,'Summary&amp;Assumptions'!$G$32))*$B298+AND(DA$56&lt;'Summary&amp;Assumptions'!$J$31,DA$47&gt;=$FO298,DA$47&lt;=$FP298)*(('Summary&amp;Assumptions'!$H$25*$C298)*(1+'Summary&amp;Assumptions'!$J$29)^(DA$46-1))+AND(DA$56&lt;'Summary&amp;Assumptions'!$J$31,DA$47&gt;=$FQ298,DA$47&lt;=$FR298)*(('Summary&amp;Assumptions'!$H$25*$C298)*(1+'Summary&amp;Assumptions'!$J$29)^(DA$46-1))</f>
        <v>0</v>
      </c>
      <c r="CW298" s="588">
        <f>AND(DB$55&gt;0,SUM($E298:CV298)&lt;'Summary&amp;Assumptions'!$G$32*$B298,$D298&gt;='Summary&amp;Assumptions'!$D$17,DB$47&gt;=$D298,DB$47&lt;=EDATE($D298,'Summary&amp;Assumptions'!$G$32))*$B298+AND(DB$56&lt;'Summary&amp;Assumptions'!$J$31,DB$47&gt;=$FO298,DB$47&lt;=$FP298)*(('Summary&amp;Assumptions'!$H$25*$C298)*(1+'Summary&amp;Assumptions'!$J$29)^(DB$46-1))+AND(DB$56&lt;'Summary&amp;Assumptions'!$J$31,DB$47&gt;=$FQ298,DB$47&lt;=$FR298)*(('Summary&amp;Assumptions'!$H$25*$C298)*(1+'Summary&amp;Assumptions'!$J$29)^(DB$46-1))</f>
        <v>0</v>
      </c>
      <c r="CX298" s="588">
        <f>AND(DC$55&gt;0,SUM($E298:CW298)&lt;'Summary&amp;Assumptions'!$G$32*$B298,$D298&gt;='Summary&amp;Assumptions'!$D$17,DC$47&gt;=$D298,DC$47&lt;=EDATE($D298,'Summary&amp;Assumptions'!$G$32))*$B298+AND(DC$56&lt;'Summary&amp;Assumptions'!$J$31,DC$47&gt;=$FO298,DC$47&lt;=$FP298)*(('Summary&amp;Assumptions'!$H$25*$C298)*(1+'Summary&amp;Assumptions'!$J$29)^(DC$46-1))+AND(DC$56&lt;'Summary&amp;Assumptions'!$J$31,DC$47&gt;=$FQ298,DC$47&lt;=$FR298)*(('Summary&amp;Assumptions'!$H$25*$C298)*(1+'Summary&amp;Assumptions'!$J$29)^(DC$46-1))</f>
        <v>0</v>
      </c>
      <c r="CY298" s="588">
        <f>AND(DD$55&gt;0,SUM($E298:CX298)&lt;'Summary&amp;Assumptions'!$G$32*$B298,$D298&gt;='Summary&amp;Assumptions'!$D$17,DD$47&gt;=$D298,DD$47&lt;=EDATE($D298,'Summary&amp;Assumptions'!$G$32))*$B298+AND(DD$56&lt;'Summary&amp;Assumptions'!$J$31,DD$47&gt;=$FO298,DD$47&lt;=$FP298)*(('Summary&amp;Assumptions'!$H$25*$C298)*(1+'Summary&amp;Assumptions'!$J$29)^(DD$46-1))+AND(DD$56&lt;'Summary&amp;Assumptions'!$J$31,DD$47&gt;=$FQ298,DD$47&lt;=$FR298)*(('Summary&amp;Assumptions'!$H$25*$C298)*(1+'Summary&amp;Assumptions'!$J$29)^(DD$46-1))</f>
        <v>0</v>
      </c>
      <c r="CZ298" s="588">
        <f>AND(DE$55&gt;0,SUM($E298:CY298)&lt;'Summary&amp;Assumptions'!$G$32*$B298,$D298&gt;='Summary&amp;Assumptions'!$D$17,DE$47&gt;=$D298,DE$47&lt;=EDATE($D298,'Summary&amp;Assumptions'!$G$32))*$B298+AND(DE$56&lt;'Summary&amp;Assumptions'!$J$31,DE$47&gt;=$FO298,DE$47&lt;=$FP298)*(('Summary&amp;Assumptions'!$H$25*$C298)*(1+'Summary&amp;Assumptions'!$J$29)^(DE$46-1))+AND(DE$56&lt;'Summary&amp;Assumptions'!$J$31,DE$47&gt;=$FQ298,DE$47&lt;=$FR298)*(('Summary&amp;Assumptions'!$H$25*$C298)*(1+'Summary&amp;Assumptions'!$J$29)^(DE$46-1))</f>
        <v>0</v>
      </c>
      <c r="DA298" s="588">
        <f>AND(DF$55&gt;0,SUM($E298:CZ298)&lt;'Summary&amp;Assumptions'!$G$32*$B298,$D298&gt;='Summary&amp;Assumptions'!$D$17,DF$47&gt;=$D298,DF$47&lt;=EDATE($D298,'Summary&amp;Assumptions'!$G$32))*$B298+AND(DF$56&lt;'Summary&amp;Assumptions'!$J$31,DF$47&gt;=$FO298,DF$47&lt;=$FP298)*(('Summary&amp;Assumptions'!$H$25*$C298)*(1+'Summary&amp;Assumptions'!$J$29)^(DF$46-1))+AND(DF$56&lt;'Summary&amp;Assumptions'!$J$31,DF$47&gt;=$FQ298,DF$47&lt;=$FR298)*(('Summary&amp;Assumptions'!$H$25*$C298)*(1+'Summary&amp;Assumptions'!$J$29)^(DF$46-1))</f>
        <v>0</v>
      </c>
      <c r="DB298" s="588">
        <f>AND(DG$55&gt;0,SUM($E298:DA298)&lt;'Summary&amp;Assumptions'!$G$32*$B298,$D298&gt;='Summary&amp;Assumptions'!$D$17,DG$47&gt;=$D298,DG$47&lt;=EDATE($D298,'Summary&amp;Assumptions'!$G$32))*$B298+AND(DG$56&lt;'Summary&amp;Assumptions'!$J$31,DG$47&gt;=$FO298,DG$47&lt;=$FP298)*(('Summary&amp;Assumptions'!$H$25*$C298)*(1+'Summary&amp;Assumptions'!$J$29)^(DG$46-1))+AND(DG$56&lt;'Summary&amp;Assumptions'!$J$31,DG$47&gt;=$FQ298,DG$47&lt;=$FR298)*(('Summary&amp;Assumptions'!$H$25*$C298)*(1+'Summary&amp;Assumptions'!$J$29)^(DG$46-1))</f>
        <v>0</v>
      </c>
      <c r="DC298" s="588">
        <f>AND(DH$55&gt;0,SUM($E298:DB298)&lt;'Summary&amp;Assumptions'!$G$32*$B298,$D298&gt;='Summary&amp;Assumptions'!$D$17,DH$47&gt;=$D298,DH$47&lt;=EDATE($D298,'Summary&amp;Assumptions'!$G$32))*$B298+AND(DH$56&lt;'Summary&amp;Assumptions'!$J$31,DH$47&gt;=$FO298,DH$47&lt;=$FP298)*(('Summary&amp;Assumptions'!$H$25*$C298)*(1+'Summary&amp;Assumptions'!$J$29)^(DH$46-1))+AND(DH$56&lt;'Summary&amp;Assumptions'!$J$31,DH$47&gt;=$FQ298,DH$47&lt;=$FR298)*(('Summary&amp;Assumptions'!$H$25*$C298)*(1+'Summary&amp;Assumptions'!$J$29)^(DH$46-1))</f>
        <v>0</v>
      </c>
      <c r="DD298" s="588">
        <f>AND(DI$55&gt;0,SUM($E298:DC298)&lt;'Summary&amp;Assumptions'!$G$32*$B298,$D298&gt;='Summary&amp;Assumptions'!$D$17,DI$47&gt;=$D298,DI$47&lt;=EDATE($D298,'Summary&amp;Assumptions'!$G$32))*$B298+AND(DI$56&lt;'Summary&amp;Assumptions'!$J$31,DI$47&gt;=$FO298,DI$47&lt;=$FP298)*(('Summary&amp;Assumptions'!$H$25*$C298)*(1+'Summary&amp;Assumptions'!$J$29)^(DI$46-1))+AND(DI$56&lt;'Summary&amp;Assumptions'!$J$31,DI$47&gt;=$FQ298,DI$47&lt;=$FR298)*(('Summary&amp;Assumptions'!$H$25*$C298)*(1+'Summary&amp;Assumptions'!$J$29)^(DI$46-1))</f>
        <v>0</v>
      </c>
      <c r="DE298" s="588">
        <f>AND(DJ$55&gt;0,SUM($E298:DD298)&lt;'Summary&amp;Assumptions'!$G$32*$B298,$D298&gt;='Summary&amp;Assumptions'!$D$17,DJ$47&gt;=$D298,DJ$47&lt;=EDATE($D298,'Summary&amp;Assumptions'!$G$32))*$B298+AND(DJ$56&lt;'Summary&amp;Assumptions'!$J$31,DJ$47&gt;=$FO298,DJ$47&lt;=$FP298)*(('Summary&amp;Assumptions'!$H$25*$C298)*(1+'Summary&amp;Assumptions'!$J$29)^(DJ$46-1))+AND(DJ$56&lt;'Summary&amp;Assumptions'!$J$31,DJ$47&gt;=$FQ298,DJ$47&lt;=$FR298)*(('Summary&amp;Assumptions'!$H$25*$C298)*(1+'Summary&amp;Assumptions'!$J$29)^(DJ$46-1))</f>
        <v>0</v>
      </c>
      <c r="DF298" s="588">
        <f>AND(DK$55&gt;0,SUM($E298:DE298)&lt;'Summary&amp;Assumptions'!$G$32*$B298,$D298&gt;='Summary&amp;Assumptions'!$D$17,DK$47&gt;=$D298,DK$47&lt;=EDATE($D298,'Summary&amp;Assumptions'!$G$32))*$B298+AND(DK$56&lt;'Summary&amp;Assumptions'!$J$31,DK$47&gt;=$FO298,DK$47&lt;=$FP298)*(('Summary&amp;Assumptions'!$H$25*$C298)*(1+'Summary&amp;Assumptions'!$J$29)^(DK$46-1))+AND(DK$56&lt;'Summary&amp;Assumptions'!$J$31,DK$47&gt;=$FQ298,DK$47&lt;=$FR298)*(('Summary&amp;Assumptions'!$H$25*$C298)*(1+'Summary&amp;Assumptions'!$J$29)^(DK$46-1))</f>
        <v>0</v>
      </c>
      <c r="DG298" s="588">
        <f>AND(DL$55&gt;0,SUM($E298:DF298)&lt;'Summary&amp;Assumptions'!$G$32*$B298,$D298&gt;='Summary&amp;Assumptions'!$D$17,DL$47&gt;=$D298,DL$47&lt;=EDATE($D298,'Summary&amp;Assumptions'!$G$32))*$B298+AND(DL$56&lt;'Summary&amp;Assumptions'!$J$31,DL$47&gt;=$FO298,DL$47&lt;=$FP298)*(('Summary&amp;Assumptions'!$H$25*$C298)*(1+'Summary&amp;Assumptions'!$J$29)^(DL$46-1))+AND(DL$56&lt;'Summary&amp;Assumptions'!$J$31,DL$47&gt;=$FQ298,DL$47&lt;=$FR298)*(('Summary&amp;Assumptions'!$H$25*$C298)*(1+'Summary&amp;Assumptions'!$J$29)^(DL$46-1))</f>
        <v>0</v>
      </c>
      <c r="DH298" s="588">
        <f>AND(DM$55&gt;0,SUM($E298:DG298)&lt;'Summary&amp;Assumptions'!$G$32*$B298,$D298&gt;='Summary&amp;Assumptions'!$D$17,DM$47&gt;=$D298,DM$47&lt;=EDATE($D298,'Summary&amp;Assumptions'!$G$32))*$B298+AND(DM$56&lt;'Summary&amp;Assumptions'!$J$31,DM$47&gt;=$FO298,DM$47&lt;=$FP298)*(('Summary&amp;Assumptions'!$H$25*$C298)*(1+'Summary&amp;Assumptions'!$J$29)^(DM$46-1))+AND(DM$56&lt;'Summary&amp;Assumptions'!$J$31,DM$47&gt;=$FQ298,DM$47&lt;=$FR298)*(('Summary&amp;Assumptions'!$H$25*$C298)*(1+'Summary&amp;Assumptions'!$J$29)^(DM$46-1))</f>
        <v>0</v>
      </c>
      <c r="DI298" s="588">
        <f>AND(DN$55&gt;0,SUM($E298:DH298)&lt;'Summary&amp;Assumptions'!$G$32*$B298,$D298&gt;='Summary&amp;Assumptions'!$D$17,DN$47&gt;=$D298,DN$47&lt;=EDATE($D298,'Summary&amp;Assumptions'!$G$32))*$B298+AND(DN$56&lt;'Summary&amp;Assumptions'!$J$31,DN$47&gt;=$FO298,DN$47&lt;=$FP298)*(('Summary&amp;Assumptions'!$H$25*$C298)*(1+'Summary&amp;Assumptions'!$J$29)^(DN$46-1))+AND(DN$56&lt;'Summary&amp;Assumptions'!$J$31,DN$47&gt;=$FQ298,DN$47&lt;=$FR298)*(('Summary&amp;Assumptions'!$H$25*$C298)*(1+'Summary&amp;Assumptions'!$J$29)^(DN$46-1))</f>
        <v>0</v>
      </c>
      <c r="DJ298" s="588">
        <f>AND(DO$55&gt;0,SUM($E298:DI298)&lt;'Summary&amp;Assumptions'!$G$32*$B298,$D298&gt;='Summary&amp;Assumptions'!$D$17,DO$47&gt;=$D298,DO$47&lt;=EDATE($D298,'Summary&amp;Assumptions'!$G$32))*$B298+AND(DO$56&lt;'Summary&amp;Assumptions'!$J$31,DO$47&gt;=$FO298,DO$47&lt;=$FP298)*(('Summary&amp;Assumptions'!$H$25*$C298)*(1+'Summary&amp;Assumptions'!$J$29)^(DO$46-1))+AND(DO$56&lt;'Summary&amp;Assumptions'!$J$31,DO$47&gt;=$FQ298,DO$47&lt;=$FR298)*(('Summary&amp;Assumptions'!$H$25*$C298)*(1+'Summary&amp;Assumptions'!$J$29)^(DO$46-1))</f>
        <v>0</v>
      </c>
      <c r="DK298" s="588">
        <f>AND(DP$55&gt;0,SUM($E298:DJ298)&lt;'Summary&amp;Assumptions'!$G$32*$B298,$D298&gt;='Summary&amp;Assumptions'!$D$17,DP$47&gt;=$D298,DP$47&lt;=EDATE($D298,'Summary&amp;Assumptions'!$G$32))*$B298+AND(DP$56&lt;'Summary&amp;Assumptions'!$J$31,DP$47&gt;=$FO298,DP$47&lt;=$FP298)*(('Summary&amp;Assumptions'!$H$25*$C298)*(1+'Summary&amp;Assumptions'!$J$29)^(DP$46-1))+AND(DP$56&lt;'Summary&amp;Assumptions'!$J$31,DP$47&gt;=$FQ298,DP$47&lt;=$FR298)*(('Summary&amp;Assumptions'!$H$25*$C298)*(1+'Summary&amp;Assumptions'!$J$29)^(DP$46-1))</f>
        <v>0</v>
      </c>
      <c r="DL298" s="588">
        <f>AND(DQ$55&gt;0,SUM($E298:DK298)&lt;'Summary&amp;Assumptions'!$G$32*$B298,$D298&gt;='Summary&amp;Assumptions'!$D$17,DQ$47&gt;=$D298,DQ$47&lt;=EDATE($D298,'Summary&amp;Assumptions'!$G$32))*$B298+AND(DQ$56&lt;'Summary&amp;Assumptions'!$J$31,DQ$47&gt;=$FO298,DQ$47&lt;=$FP298)*(('Summary&amp;Assumptions'!$H$25*$C298)*(1+'Summary&amp;Assumptions'!$J$29)^(DQ$46-1))+AND(DQ$56&lt;'Summary&amp;Assumptions'!$J$31,DQ$47&gt;=$FQ298,DQ$47&lt;=$FR298)*(('Summary&amp;Assumptions'!$H$25*$C298)*(1+'Summary&amp;Assumptions'!$J$29)^(DQ$46-1))</f>
        <v>0</v>
      </c>
      <c r="DM298" s="588">
        <f>AND(DR$55&gt;0,SUM($E298:DL298)&lt;'Summary&amp;Assumptions'!$G$32*$B298,$D298&gt;='Summary&amp;Assumptions'!$D$17,DR$47&gt;=$D298,DR$47&lt;=EDATE($D298,'Summary&amp;Assumptions'!$G$32))*$B298+AND(DR$56&lt;'Summary&amp;Assumptions'!$J$31,DR$47&gt;=$FO298,DR$47&lt;=$FP298)*(('Summary&amp;Assumptions'!$H$25*$C298)*(1+'Summary&amp;Assumptions'!$J$29)^(DR$46-1))+AND(DR$56&lt;'Summary&amp;Assumptions'!$J$31,DR$47&gt;=$FQ298,DR$47&lt;=$FR298)*(('Summary&amp;Assumptions'!$H$25*$C298)*(1+'Summary&amp;Assumptions'!$J$29)^(DR$46-1))</f>
        <v>0</v>
      </c>
      <c r="DN298" s="588">
        <f>AND(DS$55&gt;0,SUM($E298:DM298)&lt;'Summary&amp;Assumptions'!$G$32*$B298,$D298&gt;='Summary&amp;Assumptions'!$D$17,DS$47&gt;=$D298,DS$47&lt;=EDATE($D298,'Summary&amp;Assumptions'!$G$32))*$B298+AND(DS$56&lt;'Summary&amp;Assumptions'!$J$31,DS$47&gt;=$FO298,DS$47&lt;=$FP298)*(('Summary&amp;Assumptions'!$H$25*$C298)*(1+'Summary&amp;Assumptions'!$J$29)^(DS$46-1))+AND(DS$56&lt;'Summary&amp;Assumptions'!$J$31,DS$47&gt;=$FQ298,DS$47&lt;=$FR298)*(('Summary&amp;Assumptions'!$H$25*$C298)*(1+'Summary&amp;Assumptions'!$J$29)^(DS$46-1))</f>
        <v>0</v>
      </c>
      <c r="DO298" s="588">
        <f>AND(DT$55&gt;0,SUM($E298:DN298)&lt;'Summary&amp;Assumptions'!$G$32*$B298,$D298&gt;='Summary&amp;Assumptions'!$D$17,DT$47&gt;=$D298,DT$47&lt;=EDATE($D298,'Summary&amp;Assumptions'!$G$32))*$B298+AND(DT$56&lt;'Summary&amp;Assumptions'!$J$31,DT$47&gt;=$FO298,DT$47&lt;=$FP298)*(('Summary&amp;Assumptions'!$H$25*$C298)*(1+'Summary&amp;Assumptions'!$J$29)^(DT$46-1))+AND(DT$56&lt;'Summary&amp;Assumptions'!$J$31,DT$47&gt;=$FQ298,DT$47&lt;=$FR298)*(('Summary&amp;Assumptions'!$H$25*$C298)*(1+'Summary&amp;Assumptions'!$J$29)^(DT$46-1))</f>
        <v>0</v>
      </c>
      <c r="DP298" s="588">
        <f>AND(DU$55&gt;0,SUM($E298:DO298)&lt;'Summary&amp;Assumptions'!$G$32*$B298,$D298&gt;='Summary&amp;Assumptions'!$D$17,DU$47&gt;=$D298,DU$47&lt;=EDATE($D298,'Summary&amp;Assumptions'!$G$32))*$B298+AND(DU$56&lt;'Summary&amp;Assumptions'!$J$31,DU$47&gt;=$FO298,DU$47&lt;=$FP298)*(('Summary&amp;Assumptions'!$H$25*$C298)*(1+'Summary&amp;Assumptions'!$J$29)^(DU$46-1))+AND(DU$56&lt;'Summary&amp;Assumptions'!$J$31,DU$47&gt;=$FQ298,DU$47&lt;=$FR298)*(('Summary&amp;Assumptions'!$H$25*$C298)*(1+'Summary&amp;Assumptions'!$J$29)^(DU$46-1))</f>
        <v>0</v>
      </c>
      <c r="DQ298" s="588">
        <f>AND(DV$55&gt;0,SUM($E298:DP298)&lt;'Summary&amp;Assumptions'!$G$32*$B298,$D298&gt;='Summary&amp;Assumptions'!$D$17,DV$47&gt;=$D298,DV$47&lt;=EDATE($D298,'Summary&amp;Assumptions'!$G$32))*$B298+AND(DV$56&lt;'Summary&amp;Assumptions'!$J$31,DV$47&gt;=$FO298,DV$47&lt;=$FP298)*(('Summary&amp;Assumptions'!$H$25*$C298)*(1+'Summary&amp;Assumptions'!$J$29)^(DV$46-1))+AND(DV$56&lt;'Summary&amp;Assumptions'!$J$31,DV$47&gt;=$FQ298,DV$47&lt;=$FR298)*(('Summary&amp;Assumptions'!$H$25*$C298)*(1+'Summary&amp;Assumptions'!$J$29)^(DV$46-1))</f>
        <v>0</v>
      </c>
      <c r="DR298" s="588">
        <f>AND(DW$55&gt;0,SUM($E298:DQ298)&lt;'Summary&amp;Assumptions'!$G$32*$B298,$D298&gt;='Summary&amp;Assumptions'!$D$17,DW$47&gt;=$D298,DW$47&lt;=EDATE($D298,'Summary&amp;Assumptions'!$G$32))*$B298+AND(DW$56&lt;'Summary&amp;Assumptions'!$J$31,DW$47&gt;=$FO298,DW$47&lt;=$FP298)*(('Summary&amp;Assumptions'!$H$25*$C298)*(1+'Summary&amp;Assumptions'!$J$29)^(DW$46-1))+AND(DW$56&lt;'Summary&amp;Assumptions'!$J$31,DW$47&gt;=$FQ298,DW$47&lt;=$FR298)*(('Summary&amp;Assumptions'!$H$25*$C298)*(1+'Summary&amp;Assumptions'!$J$29)^(DW$46-1))</f>
        <v>0</v>
      </c>
      <c r="DS298" s="588">
        <f>AND(DX$55&gt;0,SUM($E298:DR298)&lt;'Summary&amp;Assumptions'!$G$32*$B298,$D298&gt;='Summary&amp;Assumptions'!$D$17,DX$47&gt;=$D298,DX$47&lt;=EDATE($D298,'Summary&amp;Assumptions'!$G$32))*$B298+AND(DX$56&lt;'Summary&amp;Assumptions'!$J$31,DX$47&gt;=$FO298,DX$47&lt;=$FP298)*(('Summary&amp;Assumptions'!$H$25*$C298)*(1+'Summary&amp;Assumptions'!$J$29)^(DX$46-1))+AND(DX$56&lt;'Summary&amp;Assumptions'!$J$31,DX$47&gt;=$FQ298,DX$47&lt;=$FR298)*(('Summary&amp;Assumptions'!$H$25*$C298)*(1+'Summary&amp;Assumptions'!$J$29)^(DX$46-1))</f>
        <v>0</v>
      </c>
      <c r="DT298" s="588">
        <f>AND(DY$55&gt;0,SUM($E298:DS298)&lt;'Summary&amp;Assumptions'!$G$32*$B298,$D298&gt;='Summary&amp;Assumptions'!$D$17,DY$47&gt;=$D298,DY$47&lt;=EDATE($D298,'Summary&amp;Assumptions'!$G$32))*$B298+AND(DY$56&lt;'Summary&amp;Assumptions'!$J$31,DY$47&gt;=$FO298,DY$47&lt;=$FP298)*(('Summary&amp;Assumptions'!$H$25*$C298)*(1+'Summary&amp;Assumptions'!$J$29)^(DY$46-1))+AND(DY$56&lt;'Summary&amp;Assumptions'!$J$31,DY$47&gt;=$FQ298,DY$47&lt;=$FR298)*(('Summary&amp;Assumptions'!$H$25*$C298)*(1+'Summary&amp;Assumptions'!$J$29)^(DY$46-1))</f>
        <v>0</v>
      </c>
      <c r="DU298" s="588">
        <f>AND(DZ$55&gt;0,SUM($E298:DT298)&lt;'Summary&amp;Assumptions'!$G$32*$B298,$D298&gt;='Summary&amp;Assumptions'!$D$17,DZ$47&gt;=$D298,DZ$47&lt;=EDATE($D298,'Summary&amp;Assumptions'!$G$32))*$B298+AND(DZ$56&lt;'Summary&amp;Assumptions'!$J$31,DZ$47&gt;=$FO298,DZ$47&lt;=$FP298)*(('Summary&amp;Assumptions'!$H$25*$C298)*(1+'Summary&amp;Assumptions'!$J$29)^(DZ$46-1))+AND(DZ$56&lt;'Summary&amp;Assumptions'!$J$31,DZ$47&gt;=$FQ298,DZ$47&lt;=$FR298)*(('Summary&amp;Assumptions'!$H$25*$C298)*(1+'Summary&amp;Assumptions'!$J$29)^(DZ$46-1))</f>
        <v>0</v>
      </c>
      <c r="DV298" s="588">
        <f>AND(EA$55&gt;0,SUM($E298:DU298)&lt;'Summary&amp;Assumptions'!$G$32*$B298,$D298&gt;='Summary&amp;Assumptions'!$D$17,EA$47&gt;=$D298,EA$47&lt;=EDATE($D298,'Summary&amp;Assumptions'!$G$32))*$B298+AND(EA$56&lt;'Summary&amp;Assumptions'!$J$31,EA$47&gt;=$FO298,EA$47&lt;=$FP298)*(('Summary&amp;Assumptions'!$H$25*$C298)*(1+'Summary&amp;Assumptions'!$J$29)^(EA$46-1))+AND(EA$56&lt;'Summary&amp;Assumptions'!$J$31,EA$47&gt;=$FQ298,EA$47&lt;=$FR298)*(('Summary&amp;Assumptions'!$H$25*$C298)*(1+'Summary&amp;Assumptions'!$J$29)^(EA$46-1))</f>
        <v>0</v>
      </c>
      <c r="DW298" s="588">
        <f>AND(EB$55&gt;0,SUM($E298:DV298)&lt;'Summary&amp;Assumptions'!$G$32*$B298,$D298&gt;='Summary&amp;Assumptions'!$D$17,EB$47&gt;=$D298,EB$47&lt;=EDATE($D298,'Summary&amp;Assumptions'!$G$32))*$B298+AND(EB$56&lt;'Summary&amp;Assumptions'!$J$31,EB$47&gt;=$FO298,EB$47&lt;=$FP298)*(('Summary&amp;Assumptions'!$H$25*$C298)*(1+'Summary&amp;Assumptions'!$J$29)^(EB$46-1))+AND(EB$56&lt;'Summary&amp;Assumptions'!$J$31,EB$47&gt;=$FQ298,EB$47&lt;=$FR298)*(('Summary&amp;Assumptions'!$H$25*$C298)*(1+'Summary&amp;Assumptions'!$J$29)^(EB$46-1))</f>
        <v>0</v>
      </c>
      <c r="DX298" s="588">
        <f>AND(EC$55&gt;0,SUM($E298:DW298)&lt;'Summary&amp;Assumptions'!$G$32*$B298,$D298&gt;='Summary&amp;Assumptions'!$D$17,EC$47&gt;=$D298,EC$47&lt;=EDATE($D298,'Summary&amp;Assumptions'!$G$32))*$B298+AND(EC$56&lt;'Summary&amp;Assumptions'!$J$31,EC$47&gt;=$FO298,EC$47&lt;=$FP298)*(('Summary&amp;Assumptions'!$H$25*$C298)*(1+'Summary&amp;Assumptions'!$J$29)^(EC$46-1))+AND(EC$56&lt;'Summary&amp;Assumptions'!$J$31,EC$47&gt;=$FQ298,EC$47&lt;=$FR298)*(('Summary&amp;Assumptions'!$H$25*$C298)*(1+'Summary&amp;Assumptions'!$J$29)^(EC$46-1))</f>
        <v>0</v>
      </c>
      <c r="DY298" s="588">
        <f>AND(ED$55&gt;0,SUM($E298:DX298)&lt;'Summary&amp;Assumptions'!$G$32*$B298,$D298&gt;='Summary&amp;Assumptions'!$D$17,ED$47&gt;=$D298,ED$47&lt;=EDATE($D298,'Summary&amp;Assumptions'!$G$32))*$B298+AND(ED$56&lt;'Summary&amp;Assumptions'!$J$31,ED$47&gt;=$FO298,ED$47&lt;=$FP298)*(('Summary&amp;Assumptions'!$H$25*$C298)*(1+'Summary&amp;Assumptions'!$J$29)^(ED$46-1))+AND(ED$56&lt;'Summary&amp;Assumptions'!$J$31,ED$47&gt;=$FQ298,ED$47&lt;=$FR298)*(('Summary&amp;Assumptions'!$H$25*$C298)*(1+'Summary&amp;Assumptions'!$J$29)^(ED$46-1))</f>
        <v>0</v>
      </c>
      <c r="DZ298" s="588">
        <f>AND(EE$55&gt;0,SUM($E298:DY298)&lt;'Summary&amp;Assumptions'!$G$32*$B298,$D298&gt;='Summary&amp;Assumptions'!$D$17,EE$47&gt;=$D298,EE$47&lt;=EDATE($D298,'Summary&amp;Assumptions'!$G$32))*$B298+AND(EE$56&lt;'Summary&amp;Assumptions'!$J$31,EE$47&gt;=$FO298,EE$47&lt;=$FP298)*(('Summary&amp;Assumptions'!$H$25*$C298)*(1+'Summary&amp;Assumptions'!$J$29)^(EE$46-1))+AND(EE$56&lt;'Summary&amp;Assumptions'!$J$31,EE$47&gt;=$FQ298,EE$47&lt;=$FR298)*(('Summary&amp;Assumptions'!$H$25*$C298)*(1+'Summary&amp;Assumptions'!$J$29)^(EE$46-1))</f>
        <v>0</v>
      </c>
      <c r="EA298" s="588">
        <f>AND(EF$55&gt;0,SUM($E298:DZ298)&lt;'Summary&amp;Assumptions'!$G$32*$B298,$D298&gt;='Summary&amp;Assumptions'!$D$17,EF$47&gt;=$D298,EF$47&lt;=EDATE($D298,'Summary&amp;Assumptions'!$G$32))*$B298+AND(EF$56&lt;'Summary&amp;Assumptions'!$J$31,EF$47&gt;=$FO298,EF$47&lt;=$FP298)*(('Summary&amp;Assumptions'!$H$25*$C298)*(1+'Summary&amp;Assumptions'!$J$29)^(EF$46-1))+AND(EF$56&lt;'Summary&amp;Assumptions'!$J$31,EF$47&gt;=$FQ298,EF$47&lt;=$FR298)*(('Summary&amp;Assumptions'!$H$25*$C298)*(1+'Summary&amp;Assumptions'!$J$29)^(EF$46-1))</f>
        <v>0</v>
      </c>
      <c r="EB298" s="588">
        <f>AND(EG$55&gt;0,SUM($E298:EA298)&lt;'Summary&amp;Assumptions'!$G$32*$B298,$D298&gt;='Summary&amp;Assumptions'!$D$17,EG$47&gt;=$D298,EG$47&lt;=EDATE($D298,'Summary&amp;Assumptions'!$G$32))*$B298+AND(EG$56&lt;'Summary&amp;Assumptions'!$J$31,EG$47&gt;=$FO298,EG$47&lt;=$FP298)*(('Summary&amp;Assumptions'!$H$25*$C298)*(1+'Summary&amp;Assumptions'!$J$29)^(EG$46-1))+AND(EG$56&lt;'Summary&amp;Assumptions'!$J$31,EG$47&gt;=$FQ298,EG$47&lt;=$FR298)*(('Summary&amp;Assumptions'!$H$25*$C298)*(1+'Summary&amp;Assumptions'!$J$29)^(EG$46-1))</f>
        <v>0</v>
      </c>
      <c r="EC298" s="588">
        <f>AND(EH$55&gt;0,SUM($E298:EB298)&lt;'Summary&amp;Assumptions'!$G$32*$B298,$D298&gt;='Summary&amp;Assumptions'!$D$17,EH$47&gt;=$D298,EH$47&lt;=EDATE($D298,'Summary&amp;Assumptions'!$G$32))*$B298+AND(EH$56&lt;'Summary&amp;Assumptions'!$J$31,EH$47&gt;=$FO298,EH$47&lt;=$FP298)*(('Summary&amp;Assumptions'!$H$25*$C298)*(1+'Summary&amp;Assumptions'!$J$29)^(EH$46-1))+AND(EH$56&lt;'Summary&amp;Assumptions'!$J$31,EH$47&gt;=$FQ298,EH$47&lt;=$FR298)*(('Summary&amp;Assumptions'!$H$25*$C298)*(1+'Summary&amp;Assumptions'!$J$29)^(EH$46-1))</f>
        <v>0</v>
      </c>
      <c r="ED298" s="588">
        <f>AND(EI$55&gt;0,SUM($E298:EC298)&lt;'Summary&amp;Assumptions'!$G$32*$B298,$D298&gt;='Summary&amp;Assumptions'!$D$17,EI$47&gt;=$D298,EI$47&lt;=EDATE($D298,'Summary&amp;Assumptions'!$G$32))*$B298+AND(EI$56&lt;'Summary&amp;Assumptions'!$J$31,EI$47&gt;=$FO298,EI$47&lt;=$FP298)*(('Summary&amp;Assumptions'!$H$25*$C298)*(1+'Summary&amp;Assumptions'!$J$29)^(EI$46-1))+AND(EI$56&lt;'Summary&amp;Assumptions'!$J$31,EI$47&gt;=$FQ298,EI$47&lt;=$FR298)*(('Summary&amp;Assumptions'!$H$25*$C298)*(1+'Summary&amp;Assumptions'!$J$29)^(EI$46-1))</f>
        <v>0</v>
      </c>
      <c r="EE298" s="588">
        <f>AND(EJ$55&gt;0,SUM($E298:ED298)&lt;'Summary&amp;Assumptions'!$G$32*$B298,$D298&gt;='Summary&amp;Assumptions'!$D$17,EJ$47&gt;=$D298,EJ$47&lt;=EDATE($D298,'Summary&amp;Assumptions'!$G$32))*$B298+AND(EJ$56&lt;'Summary&amp;Assumptions'!$J$31,EJ$47&gt;=$FO298,EJ$47&lt;=$FP298)*(('Summary&amp;Assumptions'!$H$25*$C298)*(1+'Summary&amp;Assumptions'!$J$29)^(EJ$46-1))+AND(EJ$56&lt;'Summary&amp;Assumptions'!$J$31,EJ$47&gt;=$FQ298,EJ$47&lt;=$FR298)*(('Summary&amp;Assumptions'!$H$25*$C298)*(1+'Summary&amp;Assumptions'!$J$29)^(EJ$46-1))</f>
        <v>0</v>
      </c>
      <c r="EF298" s="588">
        <f>AND(EK$55&gt;0,SUM($E298:EE298)&lt;'Summary&amp;Assumptions'!$G$32*$B298,$D298&gt;='Summary&amp;Assumptions'!$D$17,EK$47&gt;=$D298,EK$47&lt;=EDATE($D298,'Summary&amp;Assumptions'!$G$32))*$B298+AND(EK$56&lt;'Summary&amp;Assumptions'!$J$31,EK$47&gt;=$FO298,EK$47&lt;=$FP298)*(('Summary&amp;Assumptions'!$H$25*$C298)*(1+'Summary&amp;Assumptions'!$J$29)^(EK$46-1))+AND(EK$56&lt;'Summary&amp;Assumptions'!$J$31,EK$47&gt;=$FQ298,EK$47&lt;=$FR298)*(('Summary&amp;Assumptions'!$H$25*$C298)*(1+'Summary&amp;Assumptions'!$J$29)^(EK$46-1))</f>
        <v>0</v>
      </c>
      <c r="EG298" s="588">
        <f>AND(EL$55&gt;0,SUM($E298:EF298)&lt;'Summary&amp;Assumptions'!$G$32*$B298,$D298&gt;='Summary&amp;Assumptions'!$D$17,EL$47&gt;=$D298,EL$47&lt;=EDATE($D298,'Summary&amp;Assumptions'!$G$32))*$B298+AND(EL$56&lt;'Summary&amp;Assumptions'!$J$31,EL$47&gt;=$FO298,EL$47&lt;=$FP298)*(('Summary&amp;Assumptions'!$H$25*$C298)*(1+'Summary&amp;Assumptions'!$J$29)^(EL$46-1))+AND(EL$56&lt;'Summary&amp;Assumptions'!$J$31,EL$47&gt;=$FQ298,EL$47&lt;=$FR298)*(('Summary&amp;Assumptions'!$H$25*$C298)*(1+'Summary&amp;Assumptions'!$J$29)^(EL$46-1))</f>
        <v>0</v>
      </c>
      <c r="EH298" s="588">
        <f>AND(EM$55&gt;0,SUM($E298:EG298)&lt;'Summary&amp;Assumptions'!$G$32*$B298,$D298&gt;='Summary&amp;Assumptions'!$D$17,EM$47&gt;=$D298,EM$47&lt;=EDATE($D298,'Summary&amp;Assumptions'!$G$32))*$B298+AND(EM$56&lt;'Summary&amp;Assumptions'!$J$31,EM$47&gt;=$FO298,EM$47&lt;=$FP298)*(('Summary&amp;Assumptions'!$H$25*$C298)*(1+'Summary&amp;Assumptions'!$J$29)^(EM$46-1))+AND(EM$56&lt;'Summary&amp;Assumptions'!$J$31,EM$47&gt;=$FQ298,EM$47&lt;=$FR298)*(('Summary&amp;Assumptions'!$H$25*$C298)*(1+'Summary&amp;Assumptions'!$J$29)^(EM$46-1))</f>
        <v>0</v>
      </c>
      <c r="EI298" s="588">
        <f>AND(EN$55&gt;0,SUM($E298:EH298)&lt;'Summary&amp;Assumptions'!$G$32*$B298,$D298&gt;='Summary&amp;Assumptions'!$D$17,EN$47&gt;=$D298,EN$47&lt;=EDATE($D298,'Summary&amp;Assumptions'!$G$32))*$B298+AND(EN$56&lt;'Summary&amp;Assumptions'!$J$31,EN$47&gt;=$FO298,EN$47&lt;=$FP298)*(('Summary&amp;Assumptions'!$H$25*$C298)*(1+'Summary&amp;Assumptions'!$J$29)^(EN$46-1))+AND(EN$56&lt;'Summary&amp;Assumptions'!$J$31,EN$47&gt;=$FQ298,EN$47&lt;=$FR298)*(('Summary&amp;Assumptions'!$H$25*$C298)*(1+'Summary&amp;Assumptions'!$J$29)^(EN$46-1))</f>
        <v>0</v>
      </c>
      <c r="EJ298" s="588">
        <f>AND(EO$55&gt;0,SUM($E298:EI298)&lt;'Summary&amp;Assumptions'!$G$32*$B298,$D298&gt;='Summary&amp;Assumptions'!$D$17,EO$47&gt;=$D298,EO$47&lt;=EDATE($D298,'Summary&amp;Assumptions'!$G$32))*$B298+AND(EO$56&lt;'Summary&amp;Assumptions'!$J$31,EO$47&gt;=$FO298,EO$47&lt;=$FP298)*(('Summary&amp;Assumptions'!$H$25*$C298)*(1+'Summary&amp;Assumptions'!$J$29)^(EO$46-1))+AND(EO$56&lt;'Summary&amp;Assumptions'!$J$31,EO$47&gt;=$FQ298,EO$47&lt;=$FR298)*(('Summary&amp;Assumptions'!$H$25*$C298)*(1+'Summary&amp;Assumptions'!$J$29)^(EO$46-1))</f>
        <v>0</v>
      </c>
      <c r="EK298" s="588">
        <f>AND(EP$55&gt;0,SUM($E298:EJ298)&lt;'Summary&amp;Assumptions'!$G$32*$B298,$D298&gt;='Summary&amp;Assumptions'!$D$17,EP$47&gt;=$D298,EP$47&lt;=EDATE($D298,'Summary&amp;Assumptions'!$G$32))*$B298+AND(EP$56&lt;'Summary&amp;Assumptions'!$J$31,EP$47&gt;=$FO298,EP$47&lt;=$FP298)*(('Summary&amp;Assumptions'!$H$25*$C298)*(1+'Summary&amp;Assumptions'!$J$29)^(EP$46-1))+AND(EP$56&lt;'Summary&amp;Assumptions'!$J$31,EP$47&gt;=$FQ298,EP$47&lt;=$FR298)*(('Summary&amp;Assumptions'!$H$25*$C298)*(1+'Summary&amp;Assumptions'!$J$29)^(EP$46-1))</f>
        <v>0</v>
      </c>
      <c r="EL298" s="588">
        <f>AND(EQ$55&gt;0,SUM($E298:EK298)&lt;'Summary&amp;Assumptions'!$G$32*$B298,$D298&gt;='Summary&amp;Assumptions'!$D$17,EQ$47&gt;=$D298,EQ$47&lt;=EDATE($D298,'Summary&amp;Assumptions'!$G$32))*$B298+AND(EQ$56&lt;'Summary&amp;Assumptions'!$J$31,EQ$47&gt;=$FO298,EQ$47&lt;=$FP298)*(('Summary&amp;Assumptions'!$H$25*$C298)*(1+'Summary&amp;Assumptions'!$J$29)^(EQ$46-1))+AND(EQ$56&lt;'Summary&amp;Assumptions'!$J$31,EQ$47&gt;=$FQ298,EQ$47&lt;=$FR298)*(('Summary&amp;Assumptions'!$H$25*$C298)*(1+'Summary&amp;Assumptions'!$J$29)^(EQ$46-1))</f>
        <v>0</v>
      </c>
      <c r="EM298" s="588">
        <f>AND(ER$55&gt;0,SUM($E298:EL298)&lt;'Summary&amp;Assumptions'!$G$32*$B298,$D298&gt;='Summary&amp;Assumptions'!$D$17,ER$47&gt;=$D298,ER$47&lt;=EDATE($D298,'Summary&amp;Assumptions'!$G$32))*$B298+AND(ER$56&lt;'Summary&amp;Assumptions'!$J$31,ER$47&gt;=$FO298,ER$47&lt;=$FP298)*(('Summary&amp;Assumptions'!$H$25*$C298)*(1+'Summary&amp;Assumptions'!$J$29)^(ER$46-1))+AND(ER$56&lt;'Summary&amp;Assumptions'!$J$31,ER$47&gt;=$FQ298,ER$47&lt;=$FR298)*(('Summary&amp;Assumptions'!$H$25*$C298)*(1+'Summary&amp;Assumptions'!$J$29)^(ER$46-1))</f>
        <v>0</v>
      </c>
      <c r="EN298" s="588">
        <f>AND(ES$55&gt;0,SUM($E298:EM298)&lt;'Summary&amp;Assumptions'!$G$32*$B298,$D298&gt;='Summary&amp;Assumptions'!$D$17,ES$47&gt;=$D298,ES$47&lt;=EDATE($D298,'Summary&amp;Assumptions'!$G$32))*$B298+AND(ES$56&lt;'Summary&amp;Assumptions'!$J$31,ES$47&gt;=$FO298,ES$47&lt;=$FP298)*(('Summary&amp;Assumptions'!$H$25*$C298)*(1+'Summary&amp;Assumptions'!$J$29)^(ES$46-1))+AND(ES$56&lt;'Summary&amp;Assumptions'!$J$31,ES$47&gt;=$FQ298,ES$47&lt;=$FR298)*(('Summary&amp;Assumptions'!$H$25*$C298)*(1+'Summary&amp;Assumptions'!$J$29)^(ES$46-1))</f>
        <v>0</v>
      </c>
      <c r="EO298" s="588">
        <f>AND(ET$55&gt;0,SUM($E298:EN298)&lt;'Summary&amp;Assumptions'!$G$32*$B298,$D298&gt;='Summary&amp;Assumptions'!$D$17,ET$47&gt;=$D298,ET$47&lt;=EDATE($D298,'Summary&amp;Assumptions'!$G$32))*$B298+AND(ET$56&lt;'Summary&amp;Assumptions'!$J$31,ET$47&gt;=$FO298,ET$47&lt;=$FP298)*(('Summary&amp;Assumptions'!$H$25*$C298)*(1+'Summary&amp;Assumptions'!$J$29)^(ET$46-1))+AND(ET$56&lt;'Summary&amp;Assumptions'!$J$31,ET$47&gt;=$FQ298,ET$47&lt;=$FR298)*(('Summary&amp;Assumptions'!$H$25*$C298)*(1+'Summary&amp;Assumptions'!$J$29)^(ET$46-1))</f>
        <v>0</v>
      </c>
      <c r="EP298" s="588">
        <f>AND(EU$55&gt;0,SUM($E298:EO298)&lt;'Summary&amp;Assumptions'!$G$32*$B298,$D298&gt;='Summary&amp;Assumptions'!$D$17,EU$47&gt;=$D298,EU$47&lt;=EDATE($D298,'Summary&amp;Assumptions'!$G$32))*$B298+AND(EU$56&lt;'Summary&amp;Assumptions'!$J$31,EU$47&gt;=$FO298,EU$47&lt;=$FP298)*(('Summary&amp;Assumptions'!$H$25*$C298)*(1+'Summary&amp;Assumptions'!$J$29)^(EU$46-1))+AND(EU$56&lt;'Summary&amp;Assumptions'!$J$31,EU$47&gt;=$FQ298,EU$47&lt;=$FR298)*(('Summary&amp;Assumptions'!$H$25*$C298)*(1+'Summary&amp;Assumptions'!$J$29)^(EU$46-1))</f>
        <v>0</v>
      </c>
      <c r="EQ298" s="588">
        <f>AND(EV$55&gt;0,SUM($E298:EP298)&lt;'Summary&amp;Assumptions'!$G$32*$B298,$D298&gt;='Summary&amp;Assumptions'!$D$17,EV$47&gt;=$D298,EV$47&lt;=EDATE($D298,'Summary&amp;Assumptions'!$G$32))*$B298+AND(EV$56&lt;'Summary&amp;Assumptions'!$J$31,EV$47&gt;=$FO298,EV$47&lt;=$FP298)*(('Summary&amp;Assumptions'!$H$25*$C298)*(1+'Summary&amp;Assumptions'!$J$29)^(EV$46-1))+AND(EV$56&lt;'Summary&amp;Assumptions'!$J$31,EV$47&gt;=$FQ298,EV$47&lt;=$FR298)*(('Summary&amp;Assumptions'!$H$25*$C298)*(1+'Summary&amp;Assumptions'!$J$29)^(EV$46-1))</f>
        <v>0</v>
      </c>
      <c r="ER298" s="588">
        <f>AND(EW$55&gt;0,SUM($E298:EQ298)&lt;'Summary&amp;Assumptions'!$G$32*$B298,$D298&gt;='Summary&amp;Assumptions'!$D$17,EW$47&gt;=$D298,EW$47&lt;=EDATE($D298,'Summary&amp;Assumptions'!$G$32))*$B298+AND(EW$56&lt;'Summary&amp;Assumptions'!$J$31,EW$47&gt;=$FO298,EW$47&lt;=$FP298)*(('Summary&amp;Assumptions'!$H$25*$C298)*(1+'Summary&amp;Assumptions'!$J$29)^(EW$46-1))+AND(EW$56&lt;'Summary&amp;Assumptions'!$J$31,EW$47&gt;=$FQ298,EW$47&lt;=$FR298)*(('Summary&amp;Assumptions'!$H$25*$C298)*(1+'Summary&amp;Assumptions'!$J$29)^(EW$46-1))</f>
        <v>0</v>
      </c>
      <c r="ES298" s="588">
        <f>AND(EX$55&gt;0,SUM($E298:ER298)&lt;'Summary&amp;Assumptions'!$G$32*$B298,$D298&gt;='Summary&amp;Assumptions'!$D$17,EX$47&gt;=$D298,EX$47&lt;=EDATE($D298,'Summary&amp;Assumptions'!$G$32))*$B298+AND(EX$56&lt;'Summary&amp;Assumptions'!$J$31,EX$47&gt;=$FO298,EX$47&lt;=$FP298)*(('Summary&amp;Assumptions'!$H$25*$C298)*(1+'Summary&amp;Assumptions'!$J$29)^(EX$46-1))+AND(EX$56&lt;'Summary&amp;Assumptions'!$J$31,EX$47&gt;=$FQ298,EX$47&lt;=$FR298)*(('Summary&amp;Assumptions'!$H$25*$C298)*(1+'Summary&amp;Assumptions'!$J$29)^(EX$46-1))</f>
        <v>0</v>
      </c>
      <c r="ET298" s="588">
        <f>AND(EY$55&gt;0,SUM($E298:ES298)&lt;'Summary&amp;Assumptions'!$G$32*$B298,$D298&gt;='Summary&amp;Assumptions'!$D$17,EY$47&gt;=$D298,EY$47&lt;=EDATE($D298,'Summary&amp;Assumptions'!$G$32))*$B298+AND(EY$56&lt;'Summary&amp;Assumptions'!$J$31,EY$47&gt;=$FO298,EY$47&lt;=$FP298)*(('Summary&amp;Assumptions'!$H$25*$C298)*(1+'Summary&amp;Assumptions'!$J$29)^(EY$46-1))+AND(EY$56&lt;'Summary&amp;Assumptions'!$J$31,EY$47&gt;=$FQ298,EY$47&lt;=$FR298)*(('Summary&amp;Assumptions'!$H$25*$C298)*(1+'Summary&amp;Assumptions'!$J$29)^(EY$46-1))</f>
        <v>0</v>
      </c>
      <c r="EU298" s="588">
        <f>AND(EZ$55&gt;0,SUM($E298:ET298)&lt;'Summary&amp;Assumptions'!$G$32*$B298,$D298&gt;='Summary&amp;Assumptions'!$D$17,EZ$47&gt;=$D298,EZ$47&lt;=EDATE($D298,'Summary&amp;Assumptions'!$G$32))*$B298+AND(EZ$56&lt;'Summary&amp;Assumptions'!$J$31,EZ$47&gt;=$FO298,EZ$47&lt;=$FP298)*(('Summary&amp;Assumptions'!$H$25*$C298)*(1+'Summary&amp;Assumptions'!$J$29)^(EZ$46-1))+AND(EZ$56&lt;'Summary&amp;Assumptions'!$J$31,EZ$47&gt;=$FQ298,EZ$47&lt;=$FR298)*(('Summary&amp;Assumptions'!$H$25*$C298)*(1+'Summary&amp;Assumptions'!$J$29)^(EZ$46-1))</f>
        <v>0</v>
      </c>
      <c r="EV298" s="588">
        <f>AND(FA$55&gt;0,SUM($E298:EU298)&lt;'Summary&amp;Assumptions'!$G$32*$B298,$D298&gt;='Summary&amp;Assumptions'!$D$17,FA$47&gt;=$D298,FA$47&lt;=EDATE($D298,'Summary&amp;Assumptions'!$G$32))*$B298+AND(FA$56&lt;'Summary&amp;Assumptions'!$J$31,FA$47&gt;=$FO298,FA$47&lt;=$FP298)*(('Summary&amp;Assumptions'!$H$25*$C298)*(1+'Summary&amp;Assumptions'!$J$29)^(FA$46-1))+AND(FA$56&lt;'Summary&amp;Assumptions'!$J$31,FA$47&gt;=$FQ298,FA$47&lt;=$FR298)*(('Summary&amp;Assumptions'!$H$25*$C298)*(1+'Summary&amp;Assumptions'!$J$29)^(FA$46-1))</f>
        <v>0</v>
      </c>
      <c r="EW298" s="588">
        <f>AND(FB$55&gt;0,SUM($E298:EV298)&lt;'Summary&amp;Assumptions'!$G$32*$B298,$D298&gt;='Summary&amp;Assumptions'!$D$17,FB$47&gt;=$D298,FB$47&lt;=EDATE($D298,'Summary&amp;Assumptions'!$G$32))*$B298+AND(FB$56&lt;'Summary&amp;Assumptions'!$J$31,FB$47&gt;=$FO298,FB$47&lt;=$FP298)*(('Summary&amp;Assumptions'!$H$25*$C298)*(1+'Summary&amp;Assumptions'!$J$29)^(FB$46-1))+AND(FB$56&lt;'Summary&amp;Assumptions'!$J$31,FB$47&gt;=$FQ298,FB$47&lt;=$FR298)*(('Summary&amp;Assumptions'!$H$25*$C298)*(1+'Summary&amp;Assumptions'!$J$29)^(FB$46-1))</f>
        <v>0</v>
      </c>
      <c r="EX298" s="588">
        <f>AND(FC$55&gt;0,SUM($E298:EW298)&lt;'Summary&amp;Assumptions'!$G$32*$B298,$D298&gt;='Summary&amp;Assumptions'!$D$17,FC$47&gt;=$D298,FC$47&lt;=EDATE($D298,'Summary&amp;Assumptions'!$G$32))*$B298+AND(FC$56&lt;'Summary&amp;Assumptions'!$J$31,FC$47&gt;=$FO298,FC$47&lt;=$FP298)*(('Summary&amp;Assumptions'!$H$25*$C298)*(1+'Summary&amp;Assumptions'!$J$29)^(FC$46-1))+AND(FC$56&lt;'Summary&amp;Assumptions'!$J$31,FC$47&gt;=$FQ298,FC$47&lt;=$FR298)*(('Summary&amp;Assumptions'!$H$25*$C298)*(1+'Summary&amp;Assumptions'!$J$29)^(FC$46-1))</f>
        <v>0</v>
      </c>
      <c r="EY298" s="588">
        <f>AND(FD$55&gt;0,SUM($E298:EX298)&lt;'Summary&amp;Assumptions'!$G$32*$B298,$D298&gt;='Summary&amp;Assumptions'!$D$17,FD$47&gt;=$D298,FD$47&lt;=EDATE($D298,'Summary&amp;Assumptions'!$G$32))*$B298+AND(FD$56&lt;'Summary&amp;Assumptions'!$J$31,FD$47&gt;=$FO298,FD$47&lt;=$FP298)*(('Summary&amp;Assumptions'!$H$25*$C298)*(1+'Summary&amp;Assumptions'!$J$29)^(FD$46-1))+AND(FD$56&lt;'Summary&amp;Assumptions'!$J$31,FD$47&gt;=$FQ298,FD$47&lt;=$FR298)*(('Summary&amp;Assumptions'!$H$25*$C298)*(1+'Summary&amp;Assumptions'!$J$29)^(FD$46-1))</f>
        <v>0</v>
      </c>
      <c r="EZ298" s="588">
        <f>AND(FE$55&gt;0,SUM($E298:EY298)&lt;'Summary&amp;Assumptions'!$G$32*$B298,$D298&gt;='Summary&amp;Assumptions'!$D$17,FE$47&gt;=$D298,FE$47&lt;=EDATE($D298,'Summary&amp;Assumptions'!$G$32))*$B298+AND(FE$56&lt;'Summary&amp;Assumptions'!$J$31,FE$47&gt;=$FO298,FE$47&lt;=$FP298)*(('Summary&amp;Assumptions'!$H$25*$C298)*(1+'Summary&amp;Assumptions'!$J$29)^(FE$46-1))+AND(FE$56&lt;'Summary&amp;Assumptions'!$J$31,FE$47&gt;=$FQ298,FE$47&lt;=$FR298)*(('Summary&amp;Assumptions'!$H$25*$C298)*(1+'Summary&amp;Assumptions'!$J$29)^(FE$46-1))</f>
        <v>0</v>
      </c>
      <c r="FA298" s="588">
        <f>AND(FF$55&gt;0,SUM($E298:EZ298)&lt;'Summary&amp;Assumptions'!$G$32*$B298,$D298&gt;='Summary&amp;Assumptions'!$D$17,FF$47&gt;=$D298,FF$47&lt;=EDATE($D298,'Summary&amp;Assumptions'!$G$32))*$B298+AND(FF$56&lt;'Summary&amp;Assumptions'!$J$31,FF$47&gt;=$FO298,FF$47&lt;=$FP298)*(('Summary&amp;Assumptions'!$H$25*$C298)*(1+'Summary&amp;Assumptions'!$J$29)^(FF$46-1))+AND(FF$56&lt;'Summary&amp;Assumptions'!$J$31,FF$47&gt;=$FQ298,FF$47&lt;=$FR298)*(('Summary&amp;Assumptions'!$H$25*$C298)*(1+'Summary&amp;Assumptions'!$J$29)^(FF$46-1))</f>
        <v>0</v>
      </c>
      <c r="FB298" s="588">
        <f>AND(FG$55&gt;0,SUM($E298:FA298)&lt;'Summary&amp;Assumptions'!$G$32*$B298,$D298&gt;='Summary&amp;Assumptions'!$D$17,FG$47&gt;=$D298,FG$47&lt;=EDATE($D298,'Summary&amp;Assumptions'!$G$32))*$B298+AND(FG$56&lt;'Summary&amp;Assumptions'!$J$31,FG$47&gt;=$FO298,FG$47&lt;=$FP298)*(('Summary&amp;Assumptions'!$H$25*$C298)*(1+'Summary&amp;Assumptions'!$J$29)^(FG$46-1))+AND(FG$56&lt;'Summary&amp;Assumptions'!$J$31,FG$47&gt;=$FQ298,FG$47&lt;=$FR298)*(('Summary&amp;Assumptions'!$H$25*$C298)*(1+'Summary&amp;Assumptions'!$J$29)^(FG$46-1))</f>
        <v>0</v>
      </c>
      <c r="FC298" s="588">
        <f>AND(FH$55&gt;0,SUM($E298:FB298)&lt;'Summary&amp;Assumptions'!$G$32*$B298,$D298&gt;='Summary&amp;Assumptions'!$D$17,FH$47&gt;=$D298,FH$47&lt;=EDATE($D298,'Summary&amp;Assumptions'!$G$32))*$B298+AND(FH$56&lt;'Summary&amp;Assumptions'!$J$31,FH$47&gt;=$FO298,FH$47&lt;=$FP298)*(('Summary&amp;Assumptions'!$H$25*$C298)*(1+'Summary&amp;Assumptions'!$J$29)^(FH$46-1))+AND(FH$56&lt;'Summary&amp;Assumptions'!$J$31,FH$47&gt;=$FQ298,FH$47&lt;=$FR298)*(('Summary&amp;Assumptions'!$H$25*$C298)*(1+'Summary&amp;Assumptions'!$J$29)^(FH$46-1))</f>
        <v>0</v>
      </c>
      <c r="FD298" s="588">
        <f>AND(FI$55&gt;0,SUM($E298:FC298)&lt;'Summary&amp;Assumptions'!$G$32*$B298,$D298&gt;='Summary&amp;Assumptions'!$D$17,FI$47&gt;=$D298,FI$47&lt;=EDATE($D298,'Summary&amp;Assumptions'!$G$32))*$B298+AND(FI$56&lt;'Summary&amp;Assumptions'!$J$31,FI$47&gt;=$FO298,FI$47&lt;=$FP298)*(('Summary&amp;Assumptions'!$H$25*$C298)*(1+'Summary&amp;Assumptions'!$J$29)^(FI$46-1))+AND(FI$56&lt;'Summary&amp;Assumptions'!$J$31,FI$47&gt;=$FQ298,FI$47&lt;=$FR298)*(('Summary&amp;Assumptions'!$H$25*$C298)*(1+'Summary&amp;Assumptions'!$J$29)^(FI$46-1))</f>
        <v>0</v>
      </c>
      <c r="FE298" s="588">
        <f>AND(FJ$55&gt;0,SUM($E298:FD298)&lt;'Summary&amp;Assumptions'!$G$32*$B298,$D298&gt;='Summary&amp;Assumptions'!$D$17,FJ$47&gt;=$D298,FJ$47&lt;=EDATE($D298,'Summary&amp;Assumptions'!$G$32))*$B298+AND(FJ$56&lt;'Summary&amp;Assumptions'!$J$31,FJ$47&gt;=$FO298,FJ$47&lt;=$FP298)*(('Summary&amp;Assumptions'!$H$25*$C298)*(1+'Summary&amp;Assumptions'!$J$29)^(FJ$46-1))+AND(FJ$56&lt;'Summary&amp;Assumptions'!$J$31,FJ$47&gt;=$FQ298,FJ$47&lt;=$FR298)*(('Summary&amp;Assumptions'!$H$25*$C298)*(1+'Summary&amp;Assumptions'!$J$29)^(FJ$46-1))</f>
        <v>0</v>
      </c>
      <c r="FF298" s="588">
        <f>AND(FK$55&gt;0,SUM($E298:FE298)&lt;'Summary&amp;Assumptions'!$G$32*$B298,$D298&gt;='Summary&amp;Assumptions'!$D$17,FK$47&gt;=$D298,FK$47&lt;=EDATE($D298,'Summary&amp;Assumptions'!$G$32))*$B298+AND(FK$56&lt;'Summary&amp;Assumptions'!$J$31,FK$47&gt;=$FO298,FK$47&lt;=$FP298)*(('Summary&amp;Assumptions'!$H$25*$C298)*(1+'Summary&amp;Assumptions'!$J$29)^(FK$46-1))+AND(FK$56&lt;'Summary&amp;Assumptions'!$J$31,FK$47&gt;=$FQ298,FK$47&lt;=$FR298)*(('Summary&amp;Assumptions'!$H$25*$C298)*(1+'Summary&amp;Assumptions'!$J$29)^(FK$46-1))</f>
        <v>0</v>
      </c>
      <c r="FG298" s="588">
        <f>AND(FL$55&gt;0,SUM($E298:FF298)&lt;'Summary&amp;Assumptions'!$G$32*$B298,$D298&gt;='Summary&amp;Assumptions'!$D$17,FL$47&gt;=$D298,FL$47&lt;=EDATE($D298,'Summary&amp;Assumptions'!$G$32))*$B298+AND(FL$56&lt;'Summary&amp;Assumptions'!$J$31,FL$47&gt;=$FO298,FL$47&lt;=$FP298)*(('Summary&amp;Assumptions'!$H$25*$C298)*(1+'Summary&amp;Assumptions'!$J$29)^(FL$46-1))+AND(FL$56&lt;'Summary&amp;Assumptions'!$J$31,FL$47&gt;=$FQ298,FL$47&lt;=$FR298)*(('Summary&amp;Assumptions'!$H$25*$C298)*(1+'Summary&amp;Assumptions'!$J$29)^(FL$46-1))</f>
        <v>0</v>
      </c>
      <c r="FH298" s="588">
        <f>AND(FM$55&gt;0,SUM($E298:FG298)&lt;'Summary&amp;Assumptions'!$G$32*$B298,$D298&gt;='Summary&amp;Assumptions'!$D$17,FM$47&gt;=$D298,FM$47&lt;=EDATE($D298,'Summary&amp;Assumptions'!$G$32))*$B298+AND(FM$56&lt;'Summary&amp;Assumptions'!$J$31,FM$47&gt;=$FO298,FM$47&lt;=$FP298)*(('Summary&amp;Assumptions'!$H$25*$C298)*(1+'Summary&amp;Assumptions'!$J$29)^(FM$46-1))+AND(FM$56&lt;'Summary&amp;Assumptions'!$J$31,FM$47&gt;=$FQ298,FM$47&lt;=$FR298)*(('Summary&amp;Assumptions'!$H$25*$C298)*(1+'Summary&amp;Assumptions'!$J$29)^(FM$46-1))</f>
        <v>0</v>
      </c>
      <c r="FI298" s="588">
        <f>AND(FN$55&gt;0,SUM($E298:FH298)&lt;'Summary&amp;Assumptions'!$G$32*$B298,$D298&gt;='Summary&amp;Assumptions'!$D$17,FN$47&gt;=$D298,FN$47&lt;=EDATE($D298,'Summary&amp;Assumptions'!$G$32))*$B298+AND(FN$56&lt;'Summary&amp;Assumptions'!$J$31,FN$47&gt;=$FO298,FN$47&lt;=$FP298)*(('Summary&amp;Assumptions'!$H$25*$C298)*(1+'Summary&amp;Assumptions'!$J$29)^(FN$46-1))+AND(FN$56&lt;'Summary&amp;Assumptions'!$J$31,FN$47&gt;=$FQ298,FN$47&lt;=$FR298)*(('Summary&amp;Assumptions'!$H$25*$C298)*(1+'Summary&amp;Assumptions'!$J$29)^(FN$46-1))</f>
        <v>0</v>
      </c>
      <c r="FJ298" s="588">
        <f>AND(FO$55&gt;0,SUM($E298:FI298)&lt;'Summary&amp;Assumptions'!$G$32*$B298,$D298&gt;='Summary&amp;Assumptions'!$D$17,FO$47&gt;=$D298,FO$47&lt;=EDATE($D298,'Summary&amp;Assumptions'!$G$32))*$B298+AND(FO$56&lt;'Summary&amp;Assumptions'!$J$31,FO$47&gt;=$FO298,FO$47&lt;=$FP298)*(('Summary&amp;Assumptions'!$H$25*$C298)*(1+'Summary&amp;Assumptions'!$J$29)^(FO$46-1))+AND(FO$56&lt;'Summary&amp;Assumptions'!$J$31,FO$47&gt;=$FQ298,FO$47&lt;=$FR298)*(('Summary&amp;Assumptions'!$H$25*$C298)*(1+'Summary&amp;Assumptions'!$J$29)^(FO$46-1))</f>
        <v>0</v>
      </c>
      <c r="FK298" s="588">
        <f>AND(FP$55&gt;0,SUM($E298:FJ298)&lt;'Summary&amp;Assumptions'!$G$32*$B298,$D298&gt;='Summary&amp;Assumptions'!$D$17,FP$47&gt;=$D298,FP$47&lt;=EDATE($D298,'Summary&amp;Assumptions'!$G$32))*$B298+AND(FP$56&lt;'Summary&amp;Assumptions'!$J$31,FP$47&gt;=$FO298,FP$47&lt;=$FP298)*(('Summary&amp;Assumptions'!$H$25*$C298)*(1+'Summary&amp;Assumptions'!$J$29)^(FP$46-1))+AND(FP$56&lt;'Summary&amp;Assumptions'!$J$31,FP$47&gt;=$FQ298,FP$47&lt;=$FR298)*(('Summary&amp;Assumptions'!$H$25*$C298)*(1+'Summary&amp;Assumptions'!$J$29)^(FP$46-1))</f>
        <v>0</v>
      </c>
      <c r="FL298" s="588">
        <f>AND(FQ$55&gt;0,SUM($E298:FK298)&lt;'Summary&amp;Assumptions'!$G$32*$B298,$D298&gt;='Summary&amp;Assumptions'!$D$17,FQ$47&gt;=$D298,FQ$47&lt;=EDATE($D298,'Summary&amp;Assumptions'!$G$32))*$B298+AND(FQ$56&lt;'Summary&amp;Assumptions'!$J$31,FQ$47&gt;=$FO298,FQ$47&lt;=$FP298)*(('Summary&amp;Assumptions'!$H$25*$C298)*(1+'Summary&amp;Assumptions'!$J$29)^(FQ$46-1))+AND(FQ$56&lt;'Summary&amp;Assumptions'!$J$31,FQ$47&gt;=$FQ298,FQ$47&lt;=$FR298)*(('Summary&amp;Assumptions'!$H$25*$C298)*(1+'Summary&amp;Assumptions'!$J$29)^(FQ$46-1))</f>
        <v>0</v>
      </c>
      <c r="FO298" s="576">
        <f>EDATE(D298,'Summary&amp;Assumptions'!$G$34)</f>
        <v>49857</v>
      </c>
      <c r="FP298" s="576">
        <f>EDATE(FO298,'Summary&amp;Assumptions'!$G$33-1)</f>
        <v>49888</v>
      </c>
      <c r="FQ298" s="576">
        <f>EDATE(FO298,'Summary&amp;Assumptions'!$G$34)</f>
        <v>50222</v>
      </c>
      <c r="FR298" s="576">
        <f>EDATE(FQ298,'Summary&amp;Assumptions'!$G$33-1)</f>
        <v>50253</v>
      </c>
    </row>
    <row r="299" spans="2:174" hidden="1" x14ac:dyDescent="0.2">
      <c r="B299" s="588">
        <v>0</v>
      </c>
      <c r="C299" s="193">
        <v>0</v>
      </c>
      <c r="D299" s="589">
        <v>49522</v>
      </c>
      <c r="F299" s="588">
        <f>AND(K$55&gt;0,SUM($E299:E299)&lt;'Summary&amp;Assumptions'!$G$32*$B299,$D299&gt;='Summary&amp;Assumptions'!$D$17,K$47&gt;=$D299,K$47&lt;=EDATE($D299,'Summary&amp;Assumptions'!$G$32))*$B299+AND(K$56&lt;'Summary&amp;Assumptions'!$J$31,K$47&gt;=$FO299,K$47&lt;=$FP299)*(('Summary&amp;Assumptions'!$H$25*$C299)*(1+'Summary&amp;Assumptions'!$J$29)^(K$46-1))+AND(K$56&lt;'Summary&amp;Assumptions'!$J$31,K$47&gt;=$FQ299,K$47&lt;=$FR299)*(('Summary&amp;Assumptions'!$H$25*$C299)*(1+'Summary&amp;Assumptions'!$J$29)^(K$46-1))</f>
        <v>0</v>
      </c>
      <c r="G299" s="588">
        <f>AND(L$55&gt;0,SUM($E299:F299)&lt;'Summary&amp;Assumptions'!$G$32*$B299,$D299&gt;='Summary&amp;Assumptions'!$D$17,L$47&gt;=$D299,L$47&lt;=EDATE($D299,'Summary&amp;Assumptions'!$G$32))*$B299+AND(L$56&lt;'Summary&amp;Assumptions'!$J$31,L$47&gt;=$FO299,L$47&lt;=$FP299)*(('Summary&amp;Assumptions'!$H$25*$C299)*(1+'Summary&amp;Assumptions'!$J$29)^(L$46-1))+AND(L$56&lt;'Summary&amp;Assumptions'!$J$31,L$47&gt;=$FQ299,L$47&lt;=$FR299)*(('Summary&amp;Assumptions'!$H$25*$C299)*(1+'Summary&amp;Assumptions'!$J$29)^(L$46-1))</f>
        <v>0</v>
      </c>
      <c r="H299" s="588">
        <f>AND(M$55&gt;0,SUM($E299:G299)&lt;'Summary&amp;Assumptions'!$G$32*$B299,$D299&gt;='Summary&amp;Assumptions'!$D$17,M$47&gt;=$D299,M$47&lt;=EDATE($D299,'Summary&amp;Assumptions'!$G$32))*$B299+AND(M$56&lt;'Summary&amp;Assumptions'!$J$31,M$47&gt;=$FO299,M$47&lt;=$FP299)*(('Summary&amp;Assumptions'!$H$25*$C299)*(1+'Summary&amp;Assumptions'!$J$29)^(M$46-1))+AND(M$56&lt;'Summary&amp;Assumptions'!$J$31,M$47&gt;=$FQ299,M$47&lt;=$FR299)*(('Summary&amp;Assumptions'!$H$25*$C299)*(1+'Summary&amp;Assumptions'!$J$29)^(M$46-1))</f>
        <v>0</v>
      </c>
      <c r="I299" s="588">
        <f>AND(N$55&gt;0,SUM($E299:H299)&lt;'Summary&amp;Assumptions'!$G$32*$B299,$D299&gt;='Summary&amp;Assumptions'!$D$17,N$47&gt;=$D299,N$47&lt;=EDATE($D299,'Summary&amp;Assumptions'!$G$32))*$B299+AND(N$56&lt;'Summary&amp;Assumptions'!$J$31,N$47&gt;=$FO299,N$47&lt;=$FP299)*(('Summary&amp;Assumptions'!$H$25*$C299)*(1+'Summary&amp;Assumptions'!$J$29)^(N$46-1))+AND(N$56&lt;'Summary&amp;Assumptions'!$J$31,N$47&gt;=$FQ299,N$47&lt;=$FR299)*(('Summary&amp;Assumptions'!$H$25*$C299)*(1+'Summary&amp;Assumptions'!$J$29)^(N$46-1))</f>
        <v>0</v>
      </c>
      <c r="J299" s="588">
        <f>AND(O$55&gt;0,SUM($E299:I299)&lt;'Summary&amp;Assumptions'!$G$32*$B299,$D299&gt;='Summary&amp;Assumptions'!$D$17,O$47&gt;=$D299,O$47&lt;=EDATE($D299,'Summary&amp;Assumptions'!$G$32))*$B299+AND(O$56&lt;'Summary&amp;Assumptions'!$J$31,O$47&gt;=$FO299,O$47&lt;=$FP299)*(('Summary&amp;Assumptions'!$H$25*$C299)*(1+'Summary&amp;Assumptions'!$J$29)^(O$46-1))+AND(O$56&lt;'Summary&amp;Assumptions'!$J$31,O$47&gt;=$FQ299,O$47&lt;=$FR299)*(('Summary&amp;Assumptions'!$H$25*$C299)*(1+'Summary&amp;Assumptions'!$J$29)^(O$46-1))</f>
        <v>0</v>
      </c>
      <c r="K299" s="588">
        <f>AND(P$55&gt;0,SUM($E299:J299)&lt;'Summary&amp;Assumptions'!$G$32*$B299,$D299&gt;='Summary&amp;Assumptions'!$D$17,P$47&gt;=$D299,P$47&lt;=EDATE($D299,'Summary&amp;Assumptions'!$G$32))*$B299+AND(P$56&lt;'Summary&amp;Assumptions'!$J$31,P$47&gt;=$FO299,P$47&lt;=$FP299)*(('Summary&amp;Assumptions'!$H$25*$C299)*(1+'Summary&amp;Assumptions'!$J$29)^(P$46-1))+AND(P$56&lt;'Summary&amp;Assumptions'!$J$31,P$47&gt;=$FQ299,P$47&lt;=$FR299)*(('Summary&amp;Assumptions'!$H$25*$C299)*(1+'Summary&amp;Assumptions'!$J$29)^(P$46-1))</f>
        <v>0</v>
      </c>
      <c r="L299" s="588">
        <f>AND(Q$55&gt;0,SUM($E299:K299)&lt;'Summary&amp;Assumptions'!$G$32*$B299,$D299&gt;='Summary&amp;Assumptions'!$D$17,Q$47&gt;=$D299,Q$47&lt;=EDATE($D299,'Summary&amp;Assumptions'!$G$32))*$B299+AND(Q$56&lt;'Summary&amp;Assumptions'!$J$31,Q$47&gt;=$FO299,Q$47&lt;=$FP299)*(('Summary&amp;Assumptions'!$H$25*$C299)*(1+'Summary&amp;Assumptions'!$J$29)^(Q$46-1))+AND(Q$56&lt;'Summary&amp;Assumptions'!$J$31,Q$47&gt;=$FQ299,Q$47&lt;=$FR299)*(('Summary&amp;Assumptions'!$H$25*$C299)*(1+'Summary&amp;Assumptions'!$J$29)^(Q$46-1))</f>
        <v>0</v>
      </c>
      <c r="M299" s="588">
        <f>AND(R$55&gt;0,SUM($E299:L299)&lt;'Summary&amp;Assumptions'!$G$32*$B299,$D299&gt;='Summary&amp;Assumptions'!$D$17,R$47&gt;=$D299,R$47&lt;=EDATE($D299,'Summary&amp;Assumptions'!$G$32))*$B299+AND(R$56&lt;'Summary&amp;Assumptions'!$J$31,R$47&gt;=$FO299,R$47&lt;=$FP299)*(('Summary&amp;Assumptions'!$H$25*$C299)*(1+'Summary&amp;Assumptions'!$J$29)^(R$46-1))+AND(R$56&lt;'Summary&amp;Assumptions'!$J$31,R$47&gt;=$FQ299,R$47&lt;=$FR299)*(('Summary&amp;Assumptions'!$H$25*$C299)*(1+'Summary&amp;Assumptions'!$J$29)^(R$46-1))</f>
        <v>0</v>
      </c>
      <c r="N299" s="588">
        <f>AND(S$55&gt;0,SUM($E299:M299)&lt;'Summary&amp;Assumptions'!$G$32*$B299,$D299&gt;='Summary&amp;Assumptions'!$D$17,S$47&gt;=$D299,S$47&lt;=EDATE($D299,'Summary&amp;Assumptions'!$G$32))*$B299+AND(S$56&lt;'Summary&amp;Assumptions'!$J$31,S$47&gt;=$FO299,S$47&lt;=$FP299)*(('Summary&amp;Assumptions'!$H$25*$C299)*(1+'Summary&amp;Assumptions'!$J$29)^(S$46-1))+AND(S$56&lt;'Summary&amp;Assumptions'!$J$31,S$47&gt;=$FQ299,S$47&lt;=$FR299)*(('Summary&amp;Assumptions'!$H$25*$C299)*(1+'Summary&amp;Assumptions'!$J$29)^(S$46-1))</f>
        <v>0</v>
      </c>
      <c r="O299" s="588">
        <f>AND(T$55&gt;0,SUM($E299:N299)&lt;'Summary&amp;Assumptions'!$G$32*$B299,$D299&gt;='Summary&amp;Assumptions'!$D$17,T$47&gt;=$D299,T$47&lt;=EDATE($D299,'Summary&amp;Assumptions'!$G$32))*$B299+AND(T$56&lt;'Summary&amp;Assumptions'!$J$31,T$47&gt;=$FO299,T$47&lt;=$FP299)*(('Summary&amp;Assumptions'!$H$25*$C299)*(1+'Summary&amp;Assumptions'!$J$29)^(T$46-1))+AND(T$56&lt;'Summary&amp;Assumptions'!$J$31,T$47&gt;=$FQ299,T$47&lt;=$FR299)*(('Summary&amp;Assumptions'!$H$25*$C299)*(1+'Summary&amp;Assumptions'!$J$29)^(T$46-1))</f>
        <v>0</v>
      </c>
      <c r="P299" s="588">
        <f>AND(U$55&gt;0,SUM($E299:O299)&lt;'Summary&amp;Assumptions'!$G$32*$B299,$D299&gt;='Summary&amp;Assumptions'!$D$17,U$47&gt;=$D299,U$47&lt;=EDATE($D299,'Summary&amp;Assumptions'!$G$32))*$B299+AND(U$56&lt;'Summary&amp;Assumptions'!$J$31,U$47&gt;=$FO299,U$47&lt;=$FP299)*(('Summary&amp;Assumptions'!$H$25*$C299)*(1+'Summary&amp;Assumptions'!$J$29)^(U$46-1))+AND(U$56&lt;'Summary&amp;Assumptions'!$J$31,U$47&gt;=$FQ299,U$47&lt;=$FR299)*(('Summary&amp;Assumptions'!$H$25*$C299)*(1+'Summary&amp;Assumptions'!$J$29)^(U$46-1))</f>
        <v>0</v>
      </c>
      <c r="Q299" s="588">
        <f>AND(V$55&gt;0,SUM($E299:P299)&lt;'Summary&amp;Assumptions'!$G$32*$B299,$D299&gt;='Summary&amp;Assumptions'!$D$17,V$47&gt;=$D299,V$47&lt;=EDATE($D299,'Summary&amp;Assumptions'!$G$32))*$B299+AND(V$56&lt;'Summary&amp;Assumptions'!$J$31,V$47&gt;=$FO299,V$47&lt;=$FP299)*(('Summary&amp;Assumptions'!$H$25*$C299)*(1+'Summary&amp;Assumptions'!$J$29)^(V$46-1))+AND(V$56&lt;'Summary&amp;Assumptions'!$J$31,V$47&gt;=$FQ299,V$47&lt;=$FR299)*(('Summary&amp;Assumptions'!$H$25*$C299)*(1+'Summary&amp;Assumptions'!$J$29)^(V$46-1))</f>
        <v>0</v>
      </c>
      <c r="R299" s="588">
        <f>AND(W$55&gt;0,SUM($E299:Q299)&lt;'Summary&amp;Assumptions'!$G$32*$B299,$D299&gt;='Summary&amp;Assumptions'!$D$17,W$47&gt;=$D299,W$47&lt;=EDATE($D299,'Summary&amp;Assumptions'!$G$32))*$B299+AND(W$56&lt;'Summary&amp;Assumptions'!$J$31,W$47&gt;=$FO299,W$47&lt;=$FP299)*(('Summary&amp;Assumptions'!$H$25*$C299)*(1+'Summary&amp;Assumptions'!$J$29)^(W$46-1))+AND(W$56&lt;'Summary&amp;Assumptions'!$J$31,W$47&gt;=$FQ299,W$47&lt;=$FR299)*(('Summary&amp;Assumptions'!$H$25*$C299)*(1+'Summary&amp;Assumptions'!$J$29)^(W$46-1))</f>
        <v>0</v>
      </c>
      <c r="S299" s="588">
        <f>AND(X$55&gt;0,SUM($E299:R299)&lt;'Summary&amp;Assumptions'!$G$32*$B299,$D299&gt;='Summary&amp;Assumptions'!$D$17,X$47&gt;=$D299,X$47&lt;=EDATE($D299,'Summary&amp;Assumptions'!$G$32))*$B299+AND(X$56&lt;'Summary&amp;Assumptions'!$J$31,X$47&gt;=$FO299,X$47&lt;=$FP299)*(('Summary&amp;Assumptions'!$H$25*$C299)*(1+'Summary&amp;Assumptions'!$J$29)^(X$46-1))+AND(X$56&lt;'Summary&amp;Assumptions'!$J$31,X$47&gt;=$FQ299,X$47&lt;=$FR299)*(('Summary&amp;Assumptions'!$H$25*$C299)*(1+'Summary&amp;Assumptions'!$J$29)^(X$46-1))</f>
        <v>0</v>
      </c>
      <c r="T299" s="588">
        <f>AND(Y$55&gt;0,SUM($E299:S299)&lt;'Summary&amp;Assumptions'!$G$32*$B299,$D299&gt;='Summary&amp;Assumptions'!$D$17,Y$47&gt;=$D299,Y$47&lt;=EDATE($D299,'Summary&amp;Assumptions'!$G$32))*$B299+AND(Y$56&lt;'Summary&amp;Assumptions'!$J$31,Y$47&gt;=$FO299,Y$47&lt;=$FP299)*(('Summary&amp;Assumptions'!$H$25*$C299)*(1+'Summary&amp;Assumptions'!$J$29)^(Y$46-1))+AND(Y$56&lt;'Summary&amp;Assumptions'!$J$31,Y$47&gt;=$FQ299,Y$47&lt;=$FR299)*(('Summary&amp;Assumptions'!$H$25*$C299)*(1+'Summary&amp;Assumptions'!$J$29)^(Y$46-1))</f>
        <v>0</v>
      </c>
      <c r="U299" s="588">
        <f>AND(Z$55&gt;0,SUM($E299:T299)&lt;'Summary&amp;Assumptions'!$G$32*$B299,$D299&gt;='Summary&amp;Assumptions'!$D$17,Z$47&gt;=$D299,Z$47&lt;=EDATE($D299,'Summary&amp;Assumptions'!$G$32))*$B299+AND(Z$56&lt;'Summary&amp;Assumptions'!$J$31,Z$47&gt;=$FO299,Z$47&lt;=$FP299)*(('Summary&amp;Assumptions'!$H$25*$C299)*(1+'Summary&amp;Assumptions'!$J$29)^(Z$46-1))+AND(Z$56&lt;'Summary&amp;Assumptions'!$J$31,Z$47&gt;=$FQ299,Z$47&lt;=$FR299)*(('Summary&amp;Assumptions'!$H$25*$C299)*(1+'Summary&amp;Assumptions'!$J$29)^(Z$46-1))</f>
        <v>0</v>
      </c>
      <c r="V299" s="588">
        <f>AND(AA$55&gt;0,SUM($E299:U299)&lt;'Summary&amp;Assumptions'!$G$32*$B299,$D299&gt;='Summary&amp;Assumptions'!$D$17,AA$47&gt;=$D299,AA$47&lt;=EDATE($D299,'Summary&amp;Assumptions'!$G$32))*$B299+AND(AA$56&lt;'Summary&amp;Assumptions'!$J$31,AA$47&gt;=$FO299,AA$47&lt;=$FP299)*(('Summary&amp;Assumptions'!$H$25*$C299)*(1+'Summary&amp;Assumptions'!$J$29)^(AA$46-1))+AND(AA$56&lt;'Summary&amp;Assumptions'!$J$31,AA$47&gt;=$FQ299,AA$47&lt;=$FR299)*(('Summary&amp;Assumptions'!$H$25*$C299)*(1+'Summary&amp;Assumptions'!$J$29)^(AA$46-1))</f>
        <v>0</v>
      </c>
      <c r="W299" s="588">
        <f>AND(AB$55&gt;0,SUM($E299:V299)&lt;'Summary&amp;Assumptions'!$G$32*$B299,$D299&gt;='Summary&amp;Assumptions'!$D$17,AB$47&gt;=$D299,AB$47&lt;=EDATE($D299,'Summary&amp;Assumptions'!$G$32))*$B299+AND(AB$56&lt;'Summary&amp;Assumptions'!$J$31,AB$47&gt;=$FO299,AB$47&lt;=$FP299)*(('Summary&amp;Assumptions'!$H$25*$C299)*(1+'Summary&amp;Assumptions'!$J$29)^(AB$46-1))+AND(AB$56&lt;'Summary&amp;Assumptions'!$J$31,AB$47&gt;=$FQ299,AB$47&lt;=$FR299)*(('Summary&amp;Assumptions'!$H$25*$C299)*(1+'Summary&amp;Assumptions'!$J$29)^(AB$46-1))</f>
        <v>0</v>
      </c>
      <c r="X299" s="588">
        <f>AND(AC$55&gt;0,SUM($E299:W299)&lt;'Summary&amp;Assumptions'!$G$32*$B299,$D299&gt;='Summary&amp;Assumptions'!$D$17,AC$47&gt;=$D299,AC$47&lt;=EDATE($D299,'Summary&amp;Assumptions'!$G$32))*$B299+AND(AC$56&lt;'Summary&amp;Assumptions'!$J$31,AC$47&gt;=$FO299,AC$47&lt;=$FP299)*(('Summary&amp;Assumptions'!$H$25*$C299)*(1+'Summary&amp;Assumptions'!$J$29)^(AC$46-1))+AND(AC$56&lt;'Summary&amp;Assumptions'!$J$31,AC$47&gt;=$FQ299,AC$47&lt;=$FR299)*(('Summary&amp;Assumptions'!$H$25*$C299)*(1+'Summary&amp;Assumptions'!$J$29)^(AC$46-1))</f>
        <v>0</v>
      </c>
      <c r="Y299" s="588">
        <f>AND(AD$55&gt;0,SUM($E299:X299)&lt;'Summary&amp;Assumptions'!$G$32*$B299,$D299&gt;='Summary&amp;Assumptions'!$D$17,AD$47&gt;=$D299,AD$47&lt;=EDATE($D299,'Summary&amp;Assumptions'!$G$32))*$B299+AND(AD$56&lt;'Summary&amp;Assumptions'!$J$31,AD$47&gt;=$FO299,AD$47&lt;=$FP299)*(('Summary&amp;Assumptions'!$H$25*$C299)*(1+'Summary&amp;Assumptions'!$J$29)^(AD$46-1))+AND(AD$56&lt;'Summary&amp;Assumptions'!$J$31,AD$47&gt;=$FQ299,AD$47&lt;=$FR299)*(('Summary&amp;Assumptions'!$H$25*$C299)*(1+'Summary&amp;Assumptions'!$J$29)^(AD$46-1))</f>
        <v>0</v>
      </c>
      <c r="Z299" s="588">
        <f>AND(AE$55&gt;0,SUM($E299:Y299)&lt;'Summary&amp;Assumptions'!$G$32*$B299,$D299&gt;='Summary&amp;Assumptions'!$D$17,AE$47&gt;=$D299,AE$47&lt;=EDATE($D299,'Summary&amp;Assumptions'!$G$32))*$B299+AND(AE$56&lt;'Summary&amp;Assumptions'!$J$31,AE$47&gt;=$FO299,AE$47&lt;=$FP299)*(('Summary&amp;Assumptions'!$H$25*$C299)*(1+'Summary&amp;Assumptions'!$J$29)^(AE$46-1))+AND(AE$56&lt;'Summary&amp;Assumptions'!$J$31,AE$47&gt;=$FQ299,AE$47&lt;=$FR299)*(('Summary&amp;Assumptions'!$H$25*$C299)*(1+'Summary&amp;Assumptions'!$J$29)^(AE$46-1))</f>
        <v>0</v>
      </c>
      <c r="AA299" s="588">
        <f>AND(AF$55&gt;0,SUM($E299:Z299)&lt;'Summary&amp;Assumptions'!$G$32*$B299,$D299&gt;='Summary&amp;Assumptions'!$D$17,AF$47&gt;=$D299,AF$47&lt;=EDATE($D299,'Summary&amp;Assumptions'!$G$32))*$B299+AND(AF$56&lt;'Summary&amp;Assumptions'!$J$31,AF$47&gt;=$FO299,AF$47&lt;=$FP299)*(('Summary&amp;Assumptions'!$H$25*$C299)*(1+'Summary&amp;Assumptions'!$J$29)^(AF$46-1))+AND(AF$56&lt;'Summary&amp;Assumptions'!$J$31,AF$47&gt;=$FQ299,AF$47&lt;=$FR299)*(('Summary&amp;Assumptions'!$H$25*$C299)*(1+'Summary&amp;Assumptions'!$J$29)^(AF$46-1))</f>
        <v>0</v>
      </c>
      <c r="AB299" s="588">
        <f>AND(AG$55&gt;0,SUM($E299:AA299)&lt;'Summary&amp;Assumptions'!$G$32*$B299,$D299&gt;='Summary&amp;Assumptions'!$D$17,AG$47&gt;=$D299,AG$47&lt;=EDATE($D299,'Summary&amp;Assumptions'!$G$32))*$B299+AND(AG$56&lt;'Summary&amp;Assumptions'!$J$31,AG$47&gt;=$FO299,AG$47&lt;=$FP299)*(('Summary&amp;Assumptions'!$H$25*$C299)*(1+'Summary&amp;Assumptions'!$J$29)^(AG$46-1))+AND(AG$56&lt;'Summary&amp;Assumptions'!$J$31,AG$47&gt;=$FQ299,AG$47&lt;=$FR299)*(('Summary&amp;Assumptions'!$H$25*$C299)*(1+'Summary&amp;Assumptions'!$J$29)^(AG$46-1))</f>
        <v>0</v>
      </c>
      <c r="AC299" s="588">
        <f>AND(AH$55&gt;0,SUM($E299:AB299)&lt;'Summary&amp;Assumptions'!$G$32*$B299,$D299&gt;='Summary&amp;Assumptions'!$D$17,AH$47&gt;=$D299,AH$47&lt;=EDATE($D299,'Summary&amp;Assumptions'!$G$32))*$B299+AND(AH$56&lt;'Summary&amp;Assumptions'!$J$31,AH$47&gt;=$FO299,AH$47&lt;=$FP299)*(('Summary&amp;Assumptions'!$H$25*$C299)*(1+'Summary&amp;Assumptions'!$J$29)^(AH$46-1))+AND(AH$56&lt;'Summary&amp;Assumptions'!$J$31,AH$47&gt;=$FQ299,AH$47&lt;=$FR299)*(('Summary&amp;Assumptions'!$H$25*$C299)*(1+'Summary&amp;Assumptions'!$J$29)^(AH$46-1))</f>
        <v>0</v>
      </c>
      <c r="AD299" s="588">
        <f>AND(AI$55&gt;0,SUM($E299:AC299)&lt;'Summary&amp;Assumptions'!$G$32*$B299,$D299&gt;='Summary&amp;Assumptions'!$D$17,AI$47&gt;=$D299,AI$47&lt;=EDATE($D299,'Summary&amp;Assumptions'!$G$32))*$B299+AND(AI$56&lt;'Summary&amp;Assumptions'!$J$31,AI$47&gt;=$FO299,AI$47&lt;=$FP299)*(('Summary&amp;Assumptions'!$H$25*$C299)*(1+'Summary&amp;Assumptions'!$J$29)^(AI$46-1))+AND(AI$56&lt;'Summary&amp;Assumptions'!$J$31,AI$47&gt;=$FQ299,AI$47&lt;=$FR299)*(('Summary&amp;Assumptions'!$H$25*$C299)*(1+'Summary&amp;Assumptions'!$J$29)^(AI$46-1))</f>
        <v>0</v>
      </c>
      <c r="AE299" s="588">
        <f>AND(AJ$55&gt;0,SUM($E299:AD299)&lt;'Summary&amp;Assumptions'!$G$32*$B299,$D299&gt;='Summary&amp;Assumptions'!$D$17,AJ$47&gt;=$D299,AJ$47&lt;=EDATE($D299,'Summary&amp;Assumptions'!$G$32))*$B299+AND(AJ$56&lt;'Summary&amp;Assumptions'!$J$31,AJ$47&gt;=$FO299,AJ$47&lt;=$FP299)*(('Summary&amp;Assumptions'!$H$25*$C299)*(1+'Summary&amp;Assumptions'!$J$29)^(AJ$46-1))+AND(AJ$56&lt;'Summary&amp;Assumptions'!$J$31,AJ$47&gt;=$FQ299,AJ$47&lt;=$FR299)*(('Summary&amp;Assumptions'!$H$25*$C299)*(1+'Summary&amp;Assumptions'!$J$29)^(AJ$46-1))</f>
        <v>0</v>
      </c>
      <c r="AF299" s="588">
        <f>AND(AK$55&gt;0,SUM($E299:AE299)&lt;'Summary&amp;Assumptions'!$G$32*$B299,$D299&gt;='Summary&amp;Assumptions'!$D$17,AK$47&gt;=$D299,AK$47&lt;=EDATE($D299,'Summary&amp;Assumptions'!$G$32))*$B299+AND(AK$56&lt;'Summary&amp;Assumptions'!$J$31,AK$47&gt;=$FO299,AK$47&lt;=$FP299)*(('Summary&amp;Assumptions'!$H$25*$C299)*(1+'Summary&amp;Assumptions'!$J$29)^(AK$46-1))+AND(AK$56&lt;'Summary&amp;Assumptions'!$J$31,AK$47&gt;=$FQ299,AK$47&lt;=$FR299)*(('Summary&amp;Assumptions'!$H$25*$C299)*(1+'Summary&amp;Assumptions'!$J$29)^(AK$46-1))</f>
        <v>0</v>
      </c>
      <c r="AG299" s="588">
        <f>AND(AL$55&gt;0,SUM($E299:AF299)&lt;'Summary&amp;Assumptions'!$G$32*$B299,$D299&gt;='Summary&amp;Assumptions'!$D$17,AL$47&gt;=$D299,AL$47&lt;=EDATE($D299,'Summary&amp;Assumptions'!$G$32))*$B299+AND(AL$56&lt;'Summary&amp;Assumptions'!$J$31,AL$47&gt;=$FO299,AL$47&lt;=$FP299)*(('Summary&amp;Assumptions'!$H$25*$C299)*(1+'Summary&amp;Assumptions'!$J$29)^(AL$46-1))+AND(AL$56&lt;'Summary&amp;Assumptions'!$J$31,AL$47&gt;=$FQ299,AL$47&lt;=$FR299)*(('Summary&amp;Assumptions'!$H$25*$C299)*(1+'Summary&amp;Assumptions'!$J$29)^(AL$46-1))</f>
        <v>0</v>
      </c>
      <c r="AH299" s="588">
        <f>AND(AM$55&gt;0,SUM($E299:AG299)&lt;'Summary&amp;Assumptions'!$G$32*$B299,$D299&gt;='Summary&amp;Assumptions'!$D$17,AM$47&gt;=$D299,AM$47&lt;=EDATE($D299,'Summary&amp;Assumptions'!$G$32))*$B299+AND(AM$56&lt;'Summary&amp;Assumptions'!$J$31,AM$47&gt;=$FO299,AM$47&lt;=$FP299)*(('Summary&amp;Assumptions'!$H$25*$C299)*(1+'Summary&amp;Assumptions'!$J$29)^(AM$46-1))+AND(AM$56&lt;'Summary&amp;Assumptions'!$J$31,AM$47&gt;=$FQ299,AM$47&lt;=$FR299)*(('Summary&amp;Assumptions'!$H$25*$C299)*(1+'Summary&amp;Assumptions'!$J$29)^(AM$46-1))</f>
        <v>0</v>
      </c>
      <c r="AI299" s="588">
        <f>AND(AN$55&gt;0,SUM($E299:AH299)&lt;'Summary&amp;Assumptions'!$G$32*$B299,$D299&gt;='Summary&amp;Assumptions'!$D$17,AN$47&gt;=$D299,AN$47&lt;=EDATE($D299,'Summary&amp;Assumptions'!$G$32))*$B299+AND(AN$56&lt;'Summary&amp;Assumptions'!$J$31,AN$47&gt;=$FO299,AN$47&lt;=$FP299)*(('Summary&amp;Assumptions'!$H$25*$C299)*(1+'Summary&amp;Assumptions'!$J$29)^(AN$46-1))+AND(AN$56&lt;'Summary&amp;Assumptions'!$J$31,AN$47&gt;=$FQ299,AN$47&lt;=$FR299)*(('Summary&amp;Assumptions'!$H$25*$C299)*(1+'Summary&amp;Assumptions'!$J$29)^(AN$46-1))</f>
        <v>0</v>
      </c>
      <c r="AJ299" s="588">
        <f>AND(AO$55&gt;0,SUM($E299:AI299)&lt;'Summary&amp;Assumptions'!$G$32*$B299,$D299&gt;='Summary&amp;Assumptions'!$D$17,AO$47&gt;=$D299,AO$47&lt;=EDATE($D299,'Summary&amp;Assumptions'!$G$32))*$B299+AND(AO$56&lt;'Summary&amp;Assumptions'!$J$31,AO$47&gt;=$FO299,AO$47&lt;=$FP299)*(('Summary&amp;Assumptions'!$H$25*$C299)*(1+'Summary&amp;Assumptions'!$J$29)^(AO$46-1))+AND(AO$56&lt;'Summary&amp;Assumptions'!$J$31,AO$47&gt;=$FQ299,AO$47&lt;=$FR299)*(('Summary&amp;Assumptions'!$H$25*$C299)*(1+'Summary&amp;Assumptions'!$J$29)^(AO$46-1))</f>
        <v>0</v>
      </c>
      <c r="AK299" s="588">
        <f>AND(AP$55&gt;0,SUM($E299:AJ299)&lt;'Summary&amp;Assumptions'!$G$32*$B299,$D299&gt;='Summary&amp;Assumptions'!$D$17,AP$47&gt;=$D299,AP$47&lt;=EDATE($D299,'Summary&amp;Assumptions'!$G$32))*$B299+AND(AP$56&lt;'Summary&amp;Assumptions'!$J$31,AP$47&gt;=$FO299,AP$47&lt;=$FP299)*(('Summary&amp;Assumptions'!$H$25*$C299)*(1+'Summary&amp;Assumptions'!$J$29)^(AP$46-1))+AND(AP$56&lt;'Summary&amp;Assumptions'!$J$31,AP$47&gt;=$FQ299,AP$47&lt;=$FR299)*(('Summary&amp;Assumptions'!$H$25*$C299)*(1+'Summary&amp;Assumptions'!$J$29)^(AP$46-1))</f>
        <v>0</v>
      </c>
      <c r="AL299" s="588">
        <f>AND(AQ$55&gt;0,SUM($E299:AK299)&lt;'Summary&amp;Assumptions'!$G$32*$B299,$D299&gt;='Summary&amp;Assumptions'!$D$17,AQ$47&gt;=$D299,AQ$47&lt;=EDATE($D299,'Summary&amp;Assumptions'!$G$32))*$B299+AND(AQ$56&lt;'Summary&amp;Assumptions'!$J$31,AQ$47&gt;=$FO299,AQ$47&lt;=$FP299)*(('Summary&amp;Assumptions'!$H$25*$C299)*(1+'Summary&amp;Assumptions'!$J$29)^(AQ$46-1))+AND(AQ$56&lt;'Summary&amp;Assumptions'!$J$31,AQ$47&gt;=$FQ299,AQ$47&lt;=$FR299)*(('Summary&amp;Assumptions'!$H$25*$C299)*(1+'Summary&amp;Assumptions'!$J$29)^(AQ$46-1))</f>
        <v>0</v>
      </c>
      <c r="AM299" s="588">
        <f>AND(AR$55&gt;0,SUM($E299:AL299)&lt;'Summary&amp;Assumptions'!$G$32*$B299,$D299&gt;='Summary&amp;Assumptions'!$D$17,AR$47&gt;=$D299,AR$47&lt;=EDATE($D299,'Summary&amp;Assumptions'!$G$32))*$B299+AND(AR$56&lt;'Summary&amp;Assumptions'!$J$31,AR$47&gt;=$FO299,AR$47&lt;=$FP299)*(('Summary&amp;Assumptions'!$H$25*$C299)*(1+'Summary&amp;Assumptions'!$J$29)^(AR$46-1))+AND(AR$56&lt;'Summary&amp;Assumptions'!$J$31,AR$47&gt;=$FQ299,AR$47&lt;=$FR299)*(('Summary&amp;Assumptions'!$H$25*$C299)*(1+'Summary&amp;Assumptions'!$J$29)^(AR$46-1))</f>
        <v>0</v>
      </c>
      <c r="AN299" s="588">
        <f>AND(AS$55&gt;0,SUM($E299:AM299)&lt;'Summary&amp;Assumptions'!$G$32*$B299,$D299&gt;='Summary&amp;Assumptions'!$D$17,AS$47&gt;=$D299,AS$47&lt;=EDATE($D299,'Summary&amp;Assumptions'!$G$32))*$B299+AND(AS$56&lt;'Summary&amp;Assumptions'!$J$31,AS$47&gt;=$FO299,AS$47&lt;=$FP299)*(('Summary&amp;Assumptions'!$H$25*$C299)*(1+'Summary&amp;Assumptions'!$J$29)^(AS$46-1))+AND(AS$56&lt;'Summary&amp;Assumptions'!$J$31,AS$47&gt;=$FQ299,AS$47&lt;=$FR299)*(('Summary&amp;Assumptions'!$H$25*$C299)*(1+'Summary&amp;Assumptions'!$J$29)^(AS$46-1))</f>
        <v>0</v>
      </c>
      <c r="AO299" s="588">
        <f>AND(AT$55&gt;0,SUM($E299:AN299)&lt;'Summary&amp;Assumptions'!$G$32*$B299,$D299&gt;='Summary&amp;Assumptions'!$D$17,AT$47&gt;=$D299,AT$47&lt;=EDATE($D299,'Summary&amp;Assumptions'!$G$32))*$B299+AND(AT$56&lt;'Summary&amp;Assumptions'!$J$31,AT$47&gt;=$FO299,AT$47&lt;=$FP299)*(('Summary&amp;Assumptions'!$H$25*$C299)*(1+'Summary&amp;Assumptions'!$J$29)^(AT$46-1))+AND(AT$56&lt;'Summary&amp;Assumptions'!$J$31,AT$47&gt;=$FQ299,AT$47&lt;=$FR299)*(('Summary&amp;Assumptions'!$H$25*$C299)*(1+'Summary&amp;Assumptions'!$J$29)^(AT$46-1))</f>
        <v>0</v>
      </c>
      <c r="AP299" s="588">
        <f>AND(AU$55&gt;0,SUM($E299:AO299)&lt;'Summary&amp;Assumptions'!$G$32*$B299,$D299&gt;='Summary&amp;Assumptions'!$D$17,AU$47&gt;=$D299,AU$47&lt;=EDATE($D299,'Summary&amp;Assumptions'!$G$32))*$B299+AND(AU$56&lt;'Summary&amp;Assumptions'!$J$31,AU$47&gt;=$FO299,AU$47&lt;=$FP299)*(('Summary&amp;Assumptions'!$H$25*$C299)*(1+'Summary&amp;Assumptions'!$J$29)^(AU$46-1))+AND(AU$56&lt;'Summary&amp;Assumptions'!$J$31,AU$47&gt;=$FQ299,AU$47&lt;=$FR299)*(('Summary&amp;Assumptions'!$H$25*$C299)*(1+'Summary&amp;Assumptions'!$J$29)^(AU$46-1))</f>
        <v>0</v>
      </c>
      <c r="AQ299" s="588">
        <f>AND(AV$55&gt;0,SUM($E299:AP299)&lt;'Summary&amp;Assumptions'!$G$32*$B299,$D299&gt;='Summary&amp;Assumptions'!$D$17,AV$47&gt;=$D299,AV$47&lt;=EDATE($D299,'Summary&amp;Assumptions'!$G$32))*$B299+AND(AV$56&lt;'Summary&amp;Assumptions'!$J$31,AV$47&gt;=$FO299,AV$47&lt;=$FP299)*(('Summary&amp;Assumptions'!$H$25*$C299)*(1+'Summary&amp;Assumptions'!$J$29)^(AV$46-1))+AND(AV$56&lt;'Summary&amp;Assumptions'!$J$31,AV$47&gt;=$FQ299,AV$47&lt;=$FR299)*(('Summary&amp;Assumptions'!$H$25*$C299)*(1+'Summary&amp;Assumptions'!$J$29)^(AV$46-1))</f>
        <v>0</v>
      </c>
      <c r="AR299" s="588">
        <f>AND(AW$55&gt;0,SUM($E299:AQ299)&lt;'Summary&amp;Assumptions'!$G$32*$B299,$D299&gt;='Summary&amp;Assumptions'!$D$17,AW$47&gt;=$D299,AW$47&lt;=EDATE($D299,'Summary&amp;Assumptions'!$G$32))*$B299+AND(AW$56&lt;'Summary&amp;Assumptions'!$J$31,AW$47&gt;=$FO299,AW$47&lt;=$FP299)*(('Summary&amp;Assumptions'!$H$25*$C299)*(1+'Summary&amp;Assumptions'!$J$29)^(AW$46-1))+AND(AW$56&lt;'Summary&amp;Assumptions'!$J$31,AW$47&gt;=$FQ299,AW$47&lt;=$FR299)*(('Summary&amp;Assumptions'!$H$25*$C299)*(1+'Summary&amp;Assumptions'!$J$29)^(AW$46-1))</f>
        <v>0</v>
      </c>
      <c r="AS299" s="588">
        <f>AND(AX$55&gt;0,SUM($E299:AR299)&lt;'Summary&amp;Assumptions'!$G$32*$B299,$D299&gt;='Summary&amp;Assumptions'!$D$17,AX$47&gt;=$D299,AX$47&lt;=EDATE($D299,'Summary&amp;Assumptions'!$G$32))*$B299+AND(AX$56&lt;'Summary&amp;Assumptions'!$J$31,AX$47&gt;=$FO299,AX$47&lt;=$FP299)*(('Summary&amp;Assumptions'!$H$25*$C299)*(1+'Summary&amp;Assumptions'!$J$29)^(AX$46-1))+AND(AX$56&lt;'Summary&amp;Assumptions'!$J$31,AX$47&gt;=$FQ299,AX$47&lt;=$FR299)*(('Summary&amp;Assumptions'!$H$25*$C299)*(1+'Summary&amp;Assumptions'!$J$29)^(AX$46-1))</f>
        <v>0</v>
      </c>
      <c r="AT299" s="588">
        <f>AND(AY$55&gt;0,SUM($E299:AS299)&lt;'Summary&amp;Assumptions'!$G$32*$B299,$D299&gt;='Summary&amp;Assumptions'!$D$17,AY$47&gt;=$D299,AY$47&lt;=EDATE($D299,'Summary&amp;Assumptions'!$G$32))*$B299+AND(AY$56&lt;'Summary&amp;Assumptions'!$J$31,AY$47&gt;=$FO299,AY$47&lt;=$FP299)*(('Summary&amp;Assumptions'!$H$25*$C299)*(1+'Summary&amp;Assumptions'!$J$29)^(AY$46-1))+AND(AY$56&lt;'Summary&amp;Assumptions'!$J$31,AY$47&gt;=$FQ299,AY$47&lt;=$FR299)*(('Summary&amp;Assumptions'!$H$25*$C299)*(1+'Summary&amp;Assumptions'!$J$29)^(AY$46-1))</f>
        <v>0</v>
      </c>
      <c r="AU299" s="588">
        <f>AND(AZ$55&gt;0,SUM($E299:AT299)&lt;'Summary&amp;Assumptions'!$G$32*$B299,$D299&gt;='Summary&amp;Assumptions'!$D$17,AZ$47&gt;=$D299,AZ$47&lt;=EDATE($D299,'Summary&amp;Assumptions'!$G$32))*$B299+AND(AZ$56&lt;'Summary&amp;Assumptions'!$J$31,AZ$47&gt;=$FO299,AZ$47&lt;=$FP299)*(('Summary&amp;Assumptions'!$H$25*$C299)*(1+'Summary&amp;Assumptions'!$J$29)^(AZ$46-1))+AND(AZ$56&lt;'Summary&amp;Assumptions'!$J$31,AZ$47&gt;=$FQ299,AZ$47&lt;=$FR299)*(('Summary&amp;Assumptions'!$H$25*$C299)*(1+'Summary&amp;Assumptions'!$J$29)^(AZ$46-1))</f>
        <v>0</v>
      </c>
      <c r="AV299" s="588">
        <f>AND(BA$55&gt;0,SUM($E299:AU299)&lt;'Summary&amp;Assumptions'!$G$32*$B299,$D299&gt;='Summary&amp;Assumptions'!$D$17,BA$47&gt;=$D299,BA$47&lt;=EDATE($D299,'Summary&amp;Assumptions'!$G$32))*$B299+AND(BA$56&lt;'Summary&amp;Assumptions'!$J$31,BA$47&gt;=$FO299,BA$47&lt;=$FP299)*(('Summary&amp;Assumptions'!$H$25*$C299)*(1+'Summary&amp;Assumptions'!$J$29)^(BA$46-1))+AND(BA$56&lt;'Summary&amp;Assumptions'!$J$31,BA$47&gt;=$FQ299,BA$47&lt;=$FR299)*(('Summary&amp;Assumptions'!$H$25*$C299)*(1+'Summary&amp;Assumptions'!$J$29)^(BA$46-1))</f>
        <v>0</v>
      </c>
      <c r="AW299" s="588">
        <f>AND(BB$55&gt;0,SUM($E299:AV299)&lt;'Summary&amp;Assumptions'!$G$32*$B299,$D299&gt;='Summary&amp;Assumptions'!$D$17,BB$47&gt;=$D299,BB$47&lt;=EDATE($D299,'Summary&amp;Assumptions'!$G$32))*$B299+AND(BB$56&lt;'Summary&amp;Assumptions'!$J$31,BB$47&gt;=$FO299,BB$47&lt;=$FP299)*(('Summary&amp;Assumptions'!$H$25*$C299)*(1+'Summary&amp;Assumptions'!$J$29)^(BB$46-1))+AND(BB$56&lt;'Summary&amp;Assumptions'!$J$31,BB$47&gt;=$FQ299,BB$47&lt;=$FR299)*(('Summary&amp;Assumptions'!$H$25*$C299)*(1+'Summary&amp;Assumptions'!$J$29)^(BB$46-1))</f>
        <v>0</v>
      </c>
      <c r="AX299" s="588">
        <f>AND(BC$55&gt;0,SUM($E299:AW299)&lt;'Summary&amp;Assumptions'!$G$32*$B299,$D299&gt;='Summary&amp;Assumptions'!$D$17,BC$47&gt;=$D299,BC$47&lt;=EDATE($D299,'Summary&amp;Assumptions'!$G$32))*$B299+AND(BC$56&lt;'Summary&amp;Assumptions'!$J$31,BC$47&gt;=$FO299,BC$47&lt;=$FP299)*(('Summary&amp;Assumptions'!$H$25*$C299)*(1+'Summary&amp;Assumptions'!$J$29)^(BC$46-1))+AND(BC$56&lt;'Summary&amp;Assumptions'!$J$31,BC$47&gt;=$FQ299,BC$47&lt;=$FR299)*(('Summary&amp;Assumptions'!$H$25*$C299)*(1+'Summary&amp;Assumptions'!$J$29)^(BC$46-1))</f>
        <v>0</v>
      </c>
      <c r="AY299" s="588">
        <f>AND(BD$55&gt;0,SUM($E299:AX299)&lt;'Summary&amp;Assumptions'!$G$32*$B299,$D299&gt;='Summary&amp;Assumptions'!$D$17,BD$47&gt;=$D299,BD$47&lt;=EDATE($D299,'Summary&amp;Assumptions'!$G$32))*$B299+AND(BD$56&lt;'Summary&amp;Assumptions'!$J$31,BD$47&gt;=$FO299,BD$47&lt;=$FP299)*(('Summary&amp;Assumptions'!$H$25*$C299)*(1+'Summary&amp;Assumptions'!$J$29)^(BD$46-1))+AND(BD$56&lt;'Summary&amp;Assumptions'!$J$31,BD$47&gt;=$FQ299,BD$47&lt;=$FR299)*(('Summary&amp;Assumptions'!$H$25*$C299)*(1+'Summary&amp;Assumptions'!$J$29)^(BD$46-1))</f>
        <v>0</v>
      </c>
      <c r="AZ299" s="588">
        <f>AND(BE$55&gt;0,SUM($E299:AY299)&lt;'Summary&amp;Assumptions'!$G$32*$B299,$D299&gt;='Summary&amp;Assumptions'!$D$17,BE$47&gt;=$D299,BE$47&lt;=EDATE($D299,'Summary&amp;Assumptions'!$G$32))*$B299+AND(BE$56&lt;'Summary&amp;Assumptions'!$J$31,BE$47&gt;=$FO299,BE$47&lt;=$FP299)*(('Summary&amp;Assumptions'!$H$25*$C299)*(1+'Summary&amp;Assumptions'!$J$29)^(BE$46-1))+AND(BE$56&lt;'Summary&amp;Assumptions'!$J$31,BE$47&gt;=$FQ299,BE$47&lt;=$FR299)*(('Summary&amp;Assumptions'!$H$25*$C299)*(1+'Summary&amp;Assumptions'!$J$29)^(BE$46-1))</f>
        <v>0</v>
      </c>
      <c r="BA299" s="588">
        <f>AND(BF$55&gt;0,SUM($E299:AZ299)&lt;'Summary&amp;Assumptions'!$G$32*$B299,$D299&gt;='Summary&amp;Assumptions'!$D$17,BF$47&gt;=$D299,BF$47&lt;=EDATE($D299,'Summary&amp;Assumptions'!$G$32))*$B299+AND(BF$56&lt;'Summary&amp;Assumptions'!$J$31,BF$47&gt;=$FO299,BF$47&lt;=$FP299)*(('Summary&amp;Assumptions'!$H$25*$C299)*(1+'Summary&amp;Assumptions'!$J$29)^(BF$46-1))+AND(BF$56&lt;'Summary&amp;Assumptions'!$J$31,BF$47&gt;=$FQ299,BF$47&lt;=$FR299)*(('Summary&amp;Assumptions'!$H$25*$C299)*(1+'Summary&amp;Assumptions'!$J$29)^(BF$46-1))</f>
        <v>0</v>
      </c>
      <c r="BB299" s="588">
        <f>AND(BG$55&gt;0,SUM($E299:BA299)&lt;'Summary&amp;Assumptions'!$G$32*$B299,$D299&gt;='Summary&amp;Assumptions'!$D$17,BG$47&gt;=$D299,BG$47&lt;=EDATE($D299,'Summary&amp;Assumptions'!$G$32))*$B299+AND(BG$56&lt;'Summary&amp;Assumptions'!$J$31,BG$47&gt;=$FO299,BG$47&lt;=$FP299)*(('Summary&amp;Assumptions'!$H$25*$C299)*(1+'Summary&amp;Assumptions'!$J$29)^(BG$46-1))+AND(BG$56&lt;'Summary&amp;Assumptions'!$J$31,BG$47&gt;=$FQ299,BG$47&lt;=$FR299)*(('Summary&amp;Assumptions'!$H$25*$C299)*(1+'Summary&amp;Assumptions'!$J$29)^(BG$46-1))</f>
        <v>0</v>
      </c>
      <c r="BC299" s="588">
        <f>AND(BH$55&gt;0,SUM($E299:BB299)&lt;'Summary&amp;Assumptions'!$G$32*$B299,$D299&gt;='Summary&amp;Assumptions'!$D$17,BH$47&gt;=$D299,BH$47&lt;=EDATE($D299,'Summary&amp;Assumptions'!$G$32))*$B299+AND(BH$56&lt;'Summary&amp;Assumptions'!$J$31,BH$47&gt;=$FO299,BH$47&lt;=$FP299)*(('Summary&amp;Assumptions'!$H$25*$C299)*(1+'Summary&amp;Assumptions'!$J$29)^(BH$46-1))+AND(BH$56&lt;'Summary&amp;Assumptions'!$J$31,BH$47&gt;=$FQ299,BH$47&lt;=$FR299)*(('Summary&amp;Assumptions'!$H$25*$C299)*(1+'Summary&amp;Assumptions'!$J$29)^(BH$46-1))</f>
        <v>0</v>
      </c>
      <c r="BD299" s="588">
        <f>AND(BI$55&gt;0,SUM($E299:BC299)&lt;'Summary&amp;Assumptions'!$G$32*$B299,$D299&gt;='Summary&amp;Assumptions'!$D$17,BI$47&gt;=$D299,BI$47&lt;=EDATE($D299,'Summary&amp;Assumptions'!$G$32))*$B299+AND(BI$56&lt;'Summary&amp;Assumptions'!$J$31,BI$47&gt;=$FO299,BI$47&lt;=$FP299)*(('Summary&amp;Assumptions'!$H$25*$C299)*(1+'Summary&amp;Assumptions'!$J$29)^(BI$46-1))+AND(BI$56&lt;'Summary&amp;Assumptions'!$J$31,BI$47&gt;=$FQ299,BI$47&lt;=$FR299)*(('Summary&amp;Assumptions'!$H$25*$C299)*(1+'Summary&amp;Assumptions'!$J$29)^(BI$46-1))</f>
        <v>0</v>
      </c>
      <c r="BE299" s="588">
        <f>AND(BJ$55&gt;0,SUM($E299:BD299)&lt;'Summary&amp;Assumptions'!$G$32*$B299,$D299&gt;='Summary&amp;Assumptions'!$D$17,BJ$47&gt;=$D299,BJ$47&lt;=EDATE($D299,'Summary&amp;Assumptions'!$G$32))*$B299+AND(BJ$56&lt;'Summary&amp;Assumptions'!$J$31,BJ$47&gt;=$FO299,BJ$47&lt;=$FP299)*(('Summary&amp;Assumptions'!$H$25*$C299)*(1+'Summary&amp;Assumptions'!$J$29)^(BJ$46-1))+AND(BJ$56&lt;'Summary&amp;Assumptions'!$J$31,BJ$47&gt;=$FQ299,BJ$47&lt;=$FR299)*(('Summary&amp;Assumptions'!$H$25*$C299)*(1+'Summary&amp;Assumptions'!$J$29)^(BJ$46-1))</f>
        <v>0</v>
      </c>
      <c r="BF299" s="588">
        <f>AND(BK$55&gt;0,SUM($E299:BE299)&lt;'Summary&amp;Assumptions'!$G$32*$B299,$D299&gt;='Summary&amp;Assumptions'!$D$17,BK$47&gt;=$D299,BK$47&lt;=EDATE($D299,'Summary&amp;Assumptions'!$G$32))*$B299+AND(BK$56&lt;'Summary&amp;Assumptions'!$J$31,BK$47&gt;=$FO299,BK$47&lt;=$FP299)*(('Summary&amp;Assumptions'!$H$25*$C299)*(1+'Summary&amp;Assumptions'!$J$29)^(BK$46-1))+AND(BK$56&lt;'Summary&amp;Assumptions'!$J$31,BK$47&gt;=$FQ299,BK$47&lt;=$FR299)*(('Summary&amp;Assumptions'!$H$25*$C299)*(1+'Summary&amp;Assumptions'!$J$29)^(BK$46-1))</f>
        <v>0</v>
      </c>
      <c r="BG299" s="588">
        <f>AND(BL$55&gt;0,SUM($E299:BF299)&lt;'Summary&amp;Assumptions'!$G$32*$B299,$D299&gt;='Summary&amp;Assumptions'!$D$17,BL$47&gt;=$D299,BL$47&lt;=EDATE($D299,'Summary&amp;Assumptions'!$G$32))*$B299+AND(BL$56&lt;'Summary&amp;Assumptions'!$J$31,BL$47&gt;=$FO299,BL$47&lt;=$FP299)*(('Summary&amp;Assumptions'!$H$25*$C299)*(1+'Summary&amp;Assumptions'!$J$29)^(BL$46-1))+AND(BL$56&lt;'Summary&amp;Assumptions'!$J$31,BL$47&gt;=$FQ299,BL$47&lt;=$FR299)*(('Summary&amp;Assumptions'!$H$25*$C299)*(1+'Summary&amp;Assumptions'!$J$29)^(BL$46-1))</f>
        <v>0</v>
      </c>
      <c r="BH299" s="588">
        <f>AND(BM$55&gt;0,SUM($E299:BG299)&lt;'Summary&amp;Assumptions'!$G$32*$B299,$D299&gt;='Summary&amp;Assumptions'!$D$17,BM$47&gt;=$D299,BM$47&lt;=EDATE($D299,'Summary&amp;Assumptions'!$G$32))*$B299+AND(BM$56&lt;'Summary&amp;Assumptions'!$J$31,BM$47&gt;=$FO299,BM$47&lt;=$FP299)*(('Summary&amp;Assumptions'!$H$25*$C299)*(1+'Summary&amp;Assumptions'!$J$29)^(BM$46-1))+AND(BM$56&lt;'Summary&amp;Assumptions'!$J$31,BM$47&gt;=$FQ299,BM$47&lt;=$FR299)*(('Summary&amp;Assumptions'!$H$25*$C299)*(1+'Summary&amp;Assumptions'!$J$29)^(BM$46-1))</f>
        <v>0</v>
      </c>
      <c r="BI299" s="588">
        <f>AND(BN$55&gt;0,SUM($E299:BH299)&lt;'Summary&amp;Assumptions'!$G$32*$B299,$D299&gt;='Summary&amp;Assumptions'!$D$17,BN$47&gt;=$D299,BN$47&lt;=EDATE($D299,'Summary&amp;Assumptions'!$G$32))*$B299+AND(BN$56&lt;'Summary&amp;Assumptions'!$J$31,BN$47&gt;=$FO299,BN$47&lt;=$FP299)*(('Summary&amp;Assumptions'!$H$25*$C299)*(1+'Summary&amp;Assumptions'!$J$29)^(BN$46-1))+AND(BN$56&lt;'Summary&amp;Assumptions'!$J$31,BN$47&gt;=$FQ299,BN$47&lt;=$FR299)*(('Summary&amp;Assumptions'!$H$25*$C299)*(1+'Summary&amp;Assumptions'!$J$29)^(BN$46-1))</f>
        <v>0</v>
      </c>
      <c r="BJ299" s="588">
        <f>AND(BO$55&gt;0,SUM($E299:BI299)&lt;'Summary&amp;Assumptions'!$G$32*$B299,$D299&gt;='Summary&amp;Assumptions'!$D$17,BO$47&gt;=$D299,BO$47&lt;=EDATE($D299,'Summary&amp;Assumptions'!$G$32))*$B299+AND(BO$56&lt;'Summary&amp;Assumptions'!$J$31,BO$47&gt;=$FO299,BO$47&lt;=$FP299)*(('Summary&amp;Assumptions'!$H$25*$C299)*(1+'Summary&amp;Assumptions'!$J$29)^(BO$46-1))+AND(BO$56&lt;'Summary&amp;Assumptions'!$J$31,BO$47&gt;=$FQ299,BO$47&lt;=$FR299)*(('Summary&amp;Assumptions'!$H$25*$C299)*(1+'Summary&amp;Assumptions'!$J$29)^(BO$46-1))</f>
        <v>0</v>
      </c>
      <c r="BK299" s="588">
        <f>AND(BP$55&gt;0,SUM($E299:BJ299)&lt;'Summary&amp;Assumptions'!$G$32*$B299,$D299&gt;='Summary&amp;Assumptions'!$D$17,BP$47&gt;=$D299,BP$47&lt;=EDATE($D299,'Summary&amp;Assumptions'!$G$32))*$B299+AND(BP$56&lt;'Summary&amp;Assumptions'!$J$31,BP$47&gt;=$FO299,BP$47&lt;=$FP299)*(('Summary&amp;Assumptions'!$H$25*$C299)*(1+'Summary&amp;Assumptions'!$J$29)^(BP$46-1))+AND(BP$56&lt;'Summary&amp;Assumptions'!$J$31,BP$47&gt;=$FQ299,BP$47&lt;=$FR299)*(('Summary&amp;Assumptions'!$H$25*$C299)*(1+'Summary&amp;Assumptions'!$J$29)^(BP$46-1))</f>
        <v>0</v>
      </c>
      <c r="BL299" s="588">
        <f>AND(BQ$55&gt;0,SUM($E299:BK299)&lt;'Summary&amp;Assumptions'!$G$32*$B299,$D299&gt;='Summary&amp;Assumptions'!$D$17,BQ$47&gt;=$D299,BQ$47&lt;=EDATE($D299,'Summary&amp;Assumptions'!$G$32))*$B299+AND(BQ$56&lt;'Summary&amp;Assumptions'!$J$31,BQ$47&gt;=$FO299,BQ$47&lt;=$FP299)*(('Summary&amp;Assumptions'!$H$25*$C299)*(1+'Summary&amp;Assumptions'!$J$29)^(BQ$46-1))+AND(BQ$56&lt;'Summary&amp;Assumptions'!$J$31,BQ$47&gt;=$FQ299,BQ$47&lt;=$FR299)*(('Summary&amp;Assumptions'!$H$25*$C299)*(1+'Summary&amp;Assumptions'!$J$29)^(BQ$46-1))</f>
        <v>0</v>
      </c>
      <c r="BM299" s="588">
        <f>AND(BR$55&gt;0,SUM($E299:BL299)&lt;'Summary&amp;Assumptions'!$G$32*$B299,$D299&gt;='Summary&amp;Assumptions'!$D$17,BR$47&gt;=$D299,BR$47&lt;=EDATE($D299,'Summary&amp;Assumptions'!$G$32))*$B299+AND(BR$56&lt;'Summary&amp;Assumptions'!$J$31,BR$47&gt;=$FO299,BR$47&lt;=$FP299)*(('Summary&amp;Assumptions'!$H$25*$C299)*(1+'Summary&amp;Assumptions'!$J$29)^(BR$46-1))+AND(BR$56&lt;'Summary&amp;Assumptions'!$J$31,BR$47&gt;=$FQ299,BR$47&lt;=$FR299)*(('Summary&amp;Assumptions'!$H$25*$C299)*(1+'Summary&amp;Assumptions'!$J$29)^(BR$46-1))</f>
        <v>0</v>
      </c>
      <c r="BN299" s="588">
        <f>AND(BS$55&gt;0,SUM($E299:BM299)&lt;'Summary&amp;Assumptions'!$G$32*$B299,$D299&gt;='Summary&amp;Assumptions'!$D$17,BS$47&gt;=$D299,BS$47&lt;=EDATE($D299,'Summary&amp;Assumptions'!$G$32))*$B299+AND(BS$56&lt;'Summary&amp;Assumptions'!$J$31,BS$47&gt;=$FO299,BS$47&lt;=$FP299)*(('Summary&amp;Assumptions'!$H$25*$C299)*(1+'Summary&amp;Assumptions'!$J$29)^(BS$46-1))+AND(BS$56&lt;'Summary&amp;Assumptions'!$J$31,BS$47&gt;=$FQ299,BS$47&lt;=$FR299)*(('Summary&amp;Assumptions'!$H$25*$C299)*(1+'Summary&amp;Assumptions'!$J$29)^(BS$46-1))</f>
        <v>0</v>
      </c>
      <c r="BO299" s="588">
        <f>AND(BT$55&gt;0,SUM($E299:BN299)&lt;'Summary&amp;Assumptions'!$G$32*$B299,$D299&gt;='Summary&amp;Assumptions'!$D$17,BT$47&gt;=$D299,BT$47&lt;=EDATE($D299,'Summary&amp;Assumptions'!$G$32))*$B299+AND(BT$56&lt;'Summary&amp;Assumptions'!$J$31,BT$47&gt;=$FO299,BT$47&lt;=$FP299)*(('Summary&amp;Assumptions'!$H$25*$C299)*(1+'Summary&amp;Assumptions'!$J$29)^(BT$46-1))+AND(BT$56&lt;'Summary&amp;Assumptions'!$J$31,BT$47&gt;=$FQ299,BT$47&lt;=$FR299)*(('Summary&amp;Assumptions'!$H$25*$C299)*(1+'Summary&amp;Assumptions'!$J$29)^(BT$46-1))</f>
        <v>0</v>
      </c>
      <c r="BP299" s="588">
        <f>AND(BU$55&gt;0,SUM($E299:BO299)&lt;'Summary&amp;Assumptions'!$G$32*$B299,$D299&gt;='Summary&amp;Assumptions'!$D$17,BU$47&gt;=$D299,BU$47&lt;=EDATE($D299,'Summary&amp;Assumptions'!$G$32))*$B299+AND(BU$56&lt;'Summary&amp;Assumptions'!$J$31,BU$47&gt;=$FO299,BU$47&lt;=$FP299)*(('Summary&amp;Assumptions'!$H$25*$C299)*(1+'Summary&amp;Assumptions'!$J$29)^(BU$46-1))+AND(BU$56&lt;'Summary&amp;Assumptions'!$J$31,BU$47&gt;=$FQ299,BU$47&lt;=$FR299)*(('Summary&amp;Assumptions'!$H$25*$C299)*(1+'Summary&amp;Assumptions'!$J$29)^(BU$46-1))</f>
        <v>0</v>
      </c>
      <c r="BQ299" s="588">
        <f>AND(BV$55&gt;0,SUM($E299:BP299)&lt;'Summary&amp;Assumptions'!$G$32*$B299,$D299&gt;='Summary&amp;Assumptions'!$D$17,BV$47&gt;=$D299,BV$47&lt;=EDATE($D299,'Summary&amp;Assumptions'!$G$32))*$B299+AND(BV$56&lt;'Summary&amp;Assumptions'!$J$31,BV$47&gt;=$FO299,BV$47&lt;=$FP299)*(('Summary&amp;Assumptions'!$H$25*$C299)*(1+'Summary&amp;Assumptions'!$J$29)^(BV$46-1))+AND(BV$56&lt;'Summary&amp;Assumptions'!$J$31,BV$47&gt;=$FQ299,BV$47&lt;=$FR299)*(('Summary&amp;Assumptions'!$H$25*$C299)*(1+'Summary&amp;Assumptions'!$J$29)^(BV$46-1))</f>
        <v>0</v>
      </c>
      <c r="BR299" s="588">
        <f>AND(BW$55&gt;0,SUM($E299:BQ299)&lt;'Summary&amp;Assumptions'!$G$32*$B299,$D299&gt;='Summary&amp;Assumptions'!$D$17,BW$47&gt;=$D299,BW$47&lt;=EDATE($D299,'Summary&amp;Assumptions'!$G$32))*$B299+AND(BW$56&lt;'Summary&amp;Assumptions'!$J$31,BW$47&gt;=$FO299,BW$47&lt;=$FP299)*(('Summary&amp;Assumptions'!$H$25*$C299)*(1+'Summary&amp;Assumptions'!$J$29)^(BW$46-1))+AND(BW$56&lt;'Summary&amp;Assumptions'!$J$31,BW$47&gt;=$FQ299,BW$47&lt;=$FR299)*(('Summary&amp;Assumptions'!$H$25*$C299)*(1+'Summary&amp;Assumptions'!$J$29)^(BW$46-1))</f>
        <v>0</v>
      </c>
      <c r="BS299" s="588">
        <f>AND(BX$55&gt;0,SUM($E299:BR299)&lt;'Summary&amp;Assumptions'!$G$32*$B299,$D299&gt;='Summary&amp;Assumptions'!$D$17,BX$47&gt;=$D299,BX$47&lt;=EDATE($D299,'Summary&amp;Assumptions'!$G$32))*$B299+AND(BX$56&lt;'Summary&amp;Assumptions'!$J$31,BX$47&gt;=$FO299,BX$47&lt;=$FP299)*(('Summary&amp;Assumptions'!$H$25*$C299)*(1+'Summary&amp;Assumptions'!$J$29)^(BX$46-1))+AND(BX$56&lt;'Summary&amp;Assumptions'!$J$31,BX$47&gt;=$FQ299,BX$47&lt;=$FR299)*(('Summary&amp;Assumptions'!$H$25*$C299)*(1+'Summary&amp;Assumptions'!$J$29)^(BX$46-1))</f>
        <v>0</v>
      </c>
      <c r="BT299" s="588">
        <f>AND(BY$55&gt;0,SUM($E299:BS299)&lt;'Summary&amp;Assumptions'!$G$32*$B299,$D299&gt;='Summary&amp;Assumptions'!$D$17,BY$47&gt;=$D299,BY$47&lt;=EDATE($D299,'Summary&amp;Assumptions'!$G$32))*$B299+AND(BY$56&lt;'Summary&amp;Assumptions'!$J$31,BY$47&gt;=$FO299,BY$47&lt;=$FP299)*(('Summary&amp;Assumptions'!$H$25*$C299)*(1+'Summary&amp;Assumptions'!$J$29)^(BY$46-1))+AND(BY$56&lt;'Summary&amp;Assumptions'!$J$31,BY$47&gt;=$FQ299,BY$47&lt;=$FR299)*(('Summary&amp;Assumptions'!$H$25*$C299)*(1+'Summary&amp;Assumptions'!$J$29)^(BY$46-1))</f>
        <v>0</v>
      </c>
      <c r="BU299" s="588">
        <f>AND(BZ$55&gt;0,SUM($E299:BT299)&lt;'Summary&amp;Assumptions'!$G$32*$B299,$D299&gt;='Summary&amp;Assumptions'!$D$17,BZ$47&gt;=$D299,BZ$47&lt;=EDATE($D299,'Summary&amp;Assumptions'!$G$32))*$B299+AND(BZ$56&lt;'Summary&amp;Assumptions'!$J$31,BZ$47&gt;=$FO299,BZ$47&lt;=$FP299)*(('Summary&amp;Assumptions'!$H$25*$C299)*(1+'Summary&amp;Assumptions'!$J$29)^(BZ$46-1))+AND(BZ$56&lt;'Summary&amp;Assumptions'!$J$31,BZ$47&gt;=$FQ299,BZ$47&lt;=$FR299)*(('Summary&amp;Assumptions'!$H$25*$C299)*(1+'Summary&amp;Assumptions'!$J$29)^(BZ$46-1))</f>
        <v>0</v>
      </c>
      <c r="BV299" s="588">
        <f>AND(CA$55&gt;0,SUM($E299:BU299)&lt;'Summary&amp;Assumptions'!$G$32*$B299,$D299&gt;='Summary&amp;Assumptions'!$D$17,CA$47&gt;=$D299,CA$47&lt;=EDATE($D299,'Summary&amp;Assumptions'!$G$32))*$B299+AND(CA$56&lt;'Summary&amp;Assumptions'!$J$31,CA$47&gt;=$FO299,CA$47&lt;=$FP299)*(('Summary&amp;Assumptions'!$H$25*$C299)*(1+'Summary&amp;Assumptions'!$J$29)^(CA$46-1))+AND(CA$56&lt;'Summary&amp;Assumptions'!$J$31,CA$47&gt;=$FQ299,CA$47&lt;=$FR299)*(('Summary&amp;Assumptions'!$H$25*$C299)*(1+'Summary&amp;Assumptions'!$J$29)^(CA$46-1))</f>
        <v>0</v>
      </c>
      <c r="BW299" s="588">
        <f>AND(CB$55&gt;0,SUM($E299:BV299)&lt;'Summary&amp;Assumptions'!$G$32*$B299,$D299&gt;='Summary&amp;Assumptions'!$D$17,CB$47&gt;=$D299,CB$47&lt;=EDATE($D299,'Summary&amp;Assumptions'!$G$32))*$B299+AND(CB$56&lt;'Summary&amp;Assumptions'!$J$31,CB$47&gt;=$FO299,CB$47&lt;=$FP299)*(('Summary&amp;Assumptions'!$H$25*$C299)*(1+'Summary&amp;Assumptions'!$J$29)^(CB$46-1))+AND(CB$56&lt;'Summary&amp;Assumptions'!$J$31,CB$47&gt;=$FQ299,CB$47&lt;=$FR299)*(('Summary&amp;Assumptions'!$H$25*$C299)*(1+'Summary&amp;Assumptions'!$J$29)^(CB$46-1))</f>
        <v>0</v>
      </c>
      <c r="BX299" s="588">
        <f>AND(CC$55&gt;0,SUM($E299:BW299)&lt;'Summary&amp;Assumptions'!$G$32*$B299,$D299&gt;='Summary&amp;Assumptions'!$D$17,CC$47&gt;=$D299,CC$47&lt;=EDATE($D299,'Summary&amp;Assumptions'!$G$32))*$B299+AND(CC$56&lt;'Summary&amp;Assumptions'!$J$31,CC$47&gt;=$FO299,CC$47&lt;=$FP299)*(('Summary&amp;Assumptions'!$H$25*$C299)*(1+'Summary&amp;Assumptions'!$J$29)^(CC$46-1))+AND(CC$56&lt;'Summary&amp;Assumptions'!$J$31,CC$47&gt;=$FQ299,CC$47&lt;=$FR299)*(('Summary&amp;Assumptions'!$H$25*$C299)*(1+'Summary&amp;Assumptions'!$J$29)^(CC$46-1))</f>
        <v>0</v>
      </c>
      <c r="BY299" s="588">
        <f>AND(CD$55&gt;0,SUM($E299:BX299)&lt;'Summary&amp;Assumptions'!$G$32*$B299,$D299&gt;='Summary&amp;Assumptions'!$D$17,CD$47&gt;=$D299,CD$47&lt;=EDATE($D299,'Summary&amp;Assumptions'!$G$32))*$B299+AND(CD$56&lt;'Summary&amp;Assumptions'!$J$31,CD$47&gt;=$FO299,CD$47&lt;=$FP299)*(('Summary&amp;Assumptions'!$H$25*$C299)*(1+'Summary&amp;Assumptions'!$J$29)^(CD$46-1))+AND(CD$56&lt;'Summary&amp;Assumptions'!$J$31,CD$47&gt;=$FQ299,CD$47&lt;=$FR299)*(('Summary&amp;Assumptions'!$H$25*$C299)*(1+'Summary&amp;Assumptions'!$J$29)^(CD$46-1))</f>
        <v>0</v>
      </c>
      <c r="BZ299" s="588">
        <f>AND(CE$55&gt;0,SUM($E299:BY299)&lt;'Summary&amp;Assumptions'!$G$32*$B299,$D299&gt;='Summary&amp;Assumptions'!$D$17,CE$47&gt;=$D299,CE$47&lt;=EDATE($D299,'Summary&amp;Assumptions'!$G$32))*$B299+AND(CE$56&lt;'Summary&amp;Assumptions'!$J$31,CE$47&gt;=$FO299,CE$47&lt;=$FP299)*(('Summary&amp;Assumptions'!$H$25*$C299)*(1+'Summary&amp;Assumptions'!$J$29)^(CE$46-1))+AND(CE$56&lt;'Summary&amp;Assumptions'!$J$31,CE$47&gt;=$FQ299,CE$47&lt;=$FR299)*(('Summary&amp;Assumptions'!$H$25*$C299)*(1+'Summary&amp;Assumptions'!$J$29)^(CE$46-1))</f>
        <v>0</v>
      </c>
      <c r="CA299" s="588">
        <f>AND(CF$55&gt;0,SUM($E299:BZ299)&lt;'Summary&amp;Assumptions'!$G$32*$B299,$D299&gt;='Summary&amp;Assumptions'!$D$17,CF$47&gt;=$D299,CF$47&lt;=EDATE($D299,'Summary&amp;Assumptions'!$G$32))*$B299+AND(CF$56&lt;'Summary&amp;Assumptions'!$J$31,CF$47&gt;=$FO299,CF$47&lt;=$FP299)*(('Summary&amp;Assumptions'!$H$25*$C299)*(1+'Summary&amp;Assumptions'!$J$29)^(CF$46-1))+AND(CF$56&lt;'Summary&amp;Assumptions'!$J$31,CF$47&gt;=$FQ299,CF$47&lt;=$FR299)*(('Summary&amp;Assumptions'!$H$25*$C299)*(1+'Summary&amp;Assumptions'!$J$29)^(CF$46-1))</f>
        <v>0</v>
      </c>
      <c r="CB299" s="588">
        <f>AND(CG$55&gt;0,SUM($E299:CA299)&lt;'Summary&amp;Assumptions'!$G$32*$B299,$D299&gt;='Summary&amp;Assumptions'!$D$17,CG$47&gt;=$D299,CG$47&lt;=EDATE($D299,'Summary&amp;Assumptions'!$G$32))*$B299+AND(CG$56&lt;'Summary&amp;Assumptions'!$J$31,CG$47&gt;=$FO299,CG$47&lt;=$FP299)*(('Summary&amp;Assumptions'!$H$25*$C299)*(1+'Summary&amp;Assumptions'!$J$29)^(CG$46-1))+AND(CG$56&lt;'Summary&amp;Assumptions'!$J$31,CG$47&gt;=$FQ299,CG$47&lt;=$FR299)*(('Summary&amp;Assumptions'!$H$25*$C299)*(1+'Summary&amp;Assumptions'!$J$29)^(CG$46-1))</f>
        <v>0</v>
      </c>
      <c r="CC299" s="588">
        <f>AND(CH$55&gt;0,SUM($E299:CB299)&lt;'Summary&amp;Assumptions'!$G$32*$B299,$D299&gt;='Summary&amp;Assumptions'!$D$17,CH$47&gt;=$D299,CH$47&lt;=EDATE($D299,'Summary&amp;Assumptions'!$G$32))*$B299+AND(CH$56&lt;'Summary&amp;Assumptions'!$J$31,CH$47&gt;=$FO299,CH$47&lt;=$FP299)*(('Summary&amp;Assumptions'!$H$25*$C299)*(1+'Summary&amp;Assumptions'!$J$29)^(CH$46-1))+AND(CH$56&lt;'Summary&amp;Assumptions'!$J$31,CH$47&gt;=$FQ299,CH$47&lt;=$FR299)*(('Summary&amp;Assumptions'!$H$25*$C299)*(1+'Summary&amp;Assumptions'!$J$29)^(CH$46-1))</f>
        <v>0</v>
      </c>
      <c r="CD299" s="588">
        <f>AND(CI$55&gt;0,SUM($E299:CC299)&lt;'Summary&amp;Assumptions'!$G$32*$B299,$D299&gt;='Summary&amp;Assumptions'!$D$17,CI$47&gt;=$D299,CI$47&lt;=EDATE($D299,'Summary&amp;Assumptions'!$G$32))*$B299+AND(CI$56&lt;'Summary&amp;Assumptions'!$J$31,CI$47&gt;=$FO299,CI$47&lt;=$FP299)*(('Summary&amp;Assumptions'!$H$25*$C299)*(1+'Summary&amp;Assumptions'!$J$29)^(CI$46-1))+AND(CI$56&lt;'Summary&amp;Assumptions'!$J$31,CI$47&gt;=$FQ299,CI$47&lt;=$FR299)*(('Summary&amp;Assumptions'!$H$25*$C299)*(1+'Summary&amp;Assumptions'!$J$29)^(CI$46-1))</f>
        <v>0</v>
      </c>
      <c r="CE299" s="588">
        <f>AND(CJ$55&gt;0,SUM($E299:CD299)&lt;'Summary&amp;Assumptions'!$G$32*$B299,$D299&gt;='Summary&amp;Assumptions'!$D$17,CJ$47&gt;=$D299,CJ$47&lt;=EDATE($D299,'Summary&amp;Assumptions'!$G$32))*$B299+AND(CJ$56&lt;'Summary&amp;Assumptions'!$J$31,CJ$47&gt;=$FO299,CJ$47&lt;=$FP299)*(('Summary&amp;Assumptions'!$H$25*$C299)*(1+'Summary&amp;Assumptions'!$J$29)^(CJ$46-1))+AND(CJ$56&lt;'Summary&amp;Assumptions'!$J$31,CJ$47&gt;=$FQ299,CJ$47&lt;=$FR299)*(('Summary&amp;Assumptions'!$H$25*$C299)*(1+'Summary&amp;Assumptions'!$J$29)^(CJ$46-1))</f>
        <v>0</v>
      </c>
      <c r="CF299" s="588">
        <f>AND(CK$55&gt;0,SUM($E299:CE299)&lt;'Summary&amp;Assumptions'!$G$32*$B299,$D299&gt;='Summary&amp;Assumptions'!$D$17,CK$47&gt;=$D299,CK$47&lt;=EDATE($D299,'Summary&amp;Assumptions'!$G$32))*$B299+AND(CK$56&lt;'Summary&amp;Assumptions'!$J$31,CK$47&gt;=$FO299,CK$47&lt;=$FP299)*(('Summary&amp;Assumptions'!$H$25*$C299)*(1+'Summary&amp;Assumptions'!$J$29)^(CK$46-1))+AND(CK$56&lt;'Summary&amp;Assumptions'!$J$31,CK$47&gt;=$FQ299,CK$47&lt;=$FR299)*(('Summary&amp;Assumptions'!$H$25*$C299)*(1+'Summary&amp;Assumptions'!$J$29)^(CK$46-1))</f>
        <v>0</v>
      </c>
      <c r="CG299" s="588">
        <f>AND(CL$55&gt;0,SUM($E299:CF299)&lt;'Summary&amp;Assumptions'!$G$32*$B299,$D299&gt;='Summary&amp;Assumptions'!$D$17,CL$47&gt;=$D299,CL$47&lt;=EDATE($D299,'Summary&amp;Assumptions'!$G$32))*$B299+AND(CL$56&lt;'Summary&amp;Assumptions'!$J$31,CL$47&gt;=$FO299,CL$47&lt;=$FP299)*(('Summary&amp;Assumptions'!$H$25*$C299)*(1+'Summary&amp;Assumptions'!$J$29)^(CL$46-1))+AND(CL$56&lt;'Summary&amp;Assumptions'!$J$31,CL$47&gt;=$FQ299,CL$47&lt;=$FR299)*(('Summary&amp;Assumptions'!$H$25*$C299)*(1+'Summary&amp;Assumptions'!$J$29)^(CL$46-1))</f>
        <v>0</v>
      </c>
      <c r="CH299" s="588">
        <f>AND(CM$55&gt;0,SUM($E299:CG299)&lt;'Summary&amp;Assumptions'!$G$32*$B299,$D299&gt;='Summary&amp;Assumptions'!$D$17,CM$47&gt;=$D299,CM$47&lt;=EDATE($D299,'Summary&amp;Assumptions'!$G$32))*$B299+AND(CM$56&lt;'Summary&amp;Assumptions'!$J$31,CM$47&gt;=$FO299,CM$47&lt;=$FP299)*(('Summary&amp;Assumptions'!$H$25*$C299)*(1+'Summary&amp;Assumptions'!$J$29)^(CM$46-1))+AND(CM$56&lt;'Summary&amp;Assumptions'!$J$31,CM$47&gt;=$FQ299,CM$47&lt;=$FR299)*(('Summary&amp;Assumptions'!$H$25*$C299)*(1+'Summary&amp;Assumptions'!$J$29)^(CM$46-1))</f>
        <v>0</v>
      </c>
      <c r="CI299" s="588">
        <f>AND(CN$55&gt;0,SUM($E299:CH299)&lt;'Summary&amp;Assumptions'!$G$32*$B299,$D299&gt;='Summary&amp;Assumptions'!$D$17,CN$47&gt;=$D299,CN$47&lt;=EDATE($D299,'Summary&amp;Assumptions'!$G$32))*$B299+AND(CN$56&lt;'Summary&amp;Assumptions'!$J$31,CN$47&gt;=$FO299,CN$47&lt;=$FP299)*(('Summary&amp;Assumptions'!$H$25*$C299)*(1+'Summary&amp;Assumptions'!$J$29)^(CN$46-1))+AND(CN$56&lt;'Summary&amp;Assumptions'!$J$31,CN$47&gt;=$FQ299,CN$47&lt;=$FR299)*(('Summary&amp;Assumptions'!$H$25*$C299)*(1+'Summary&amp;Assumptions'!$J$29)^(CN$46-1))</f>
        <v>0</v>
      </c>
      <c r="CJ299" s="588">
        <f>AND(CO$55&gt;0,SUM($E299:CI299)&lt;'Summary&amp;Assumptions'!$G$32*$B299,$D299&gt;='Summary&amp;Assumptions'!$D$17,CO$47&gt;=$D299,CO$47&lt;=EDATE($D299,'Summary&amp;Assumptions'!$G$32))*$B299+AND(CO$56&lt;'Summary&amp;Assumptions'!$J$31,CO$47&gt;=$FO299,CO$47&lt;=$FP299)*(('Summary&amp;Assumptions'!$H$25*$C299)*(1+'Summary&amp;Assumptions'!$J$29)^(CO$46-1))+AND(CO$56&lt;'Summary&amp;Assumptions'!$J$31,CO$47&gt;=$FQ299,CO$47&lt;=$FR299)*(('Summary&amp;Assumptions'!$H$25*$C299)*(1+'Summary&amp;Assumptions'!$J$29)^(CO$46-1))</f>
        <v>0</v>
      </c>
      <c r="CK299" s="588">
        <f>AND(CP$55&gt;0,SUM($E299:CJ299)&lt;'Summary&amp;Assumptions'!$G$32*$B299,$D299&gt;='Summary&amp;Assumptions'!$D$17,CP$47&gt;=$D299,CP$47&lt;=EDATE($D299,'Summary&amp;Assumptions'!$G$32))*$B299+AND(CP$56&lt;'Summary&amp;Assumptions'!$J$31,CP$47&gt;=$FO299,CP$47&lt;=$FP299)*(('Summary&amp;Assumptions'!$H$25*$C299)*(1+'Summary&amp;Assumptions'!$J$29)^(CP$46-1))+AND(CP$56&lt;'Summary&amp;Assumptions'!$J$31,CP$47&gt;=$FQ299,CP$47&lt;=$FR299)*(('Summary&amp;Assumptions'!$H$25*$C299)*(1+'Summary&amp;Assumptions'!$J$29)^(CP$46-1))</f>
        <v>0</v>
      </c>
      <c r="CL299" s="588">
        <f>AND(CQ$55&gt;0,SUM($E299:CK299)&lt;'Summary&amp;Assumptions'!$G$32*$B299,$D299&gt;='Summary&amp;Assumptions'!$D$17,CQ$47&gt;=$D299,CQ$47&lt;=EDATE($D299,'Summary&amp;Assumptions'!$G$32))*$B299+AND(CQ$56&lt;'Summary&amp;Assumptions'!$J$31,CQ$47&gt;=$FO299,CQ$47&lt;=$FP299)*(('Summary&amp;Assumptions'!$H$25*$C299)*(1+'Summary&amp;Assumptions'!$J$29)^(CQ$46-1))+AND(CQ$56&lt;'Summary&amp;Assumptions'!$J$31,CQ$47&gt;=$FQ299,CQ$47&lt;=$FR299)*(('Summary&amp;Assumptions'!$H$25*$C299)*(1+'Summary&amp;Assumptions'!$J$29)^(CQ$46-1))</f>
        <v>0</v>
      </c>
      <c r="CM299" s="588">
        <f>AND(CR$55&gt;0,SUM($E299:CL299)&lt;'Summary&amp;Assumptions'!$G$32*$B299,$D299&gt;='Summary&amp;Assumptions'!$D$17,CR$47&gt;=$D299,CR$47&lt;=EDATE($D299,'Summary&amp;Assumptions'!$G$32))*$B299+AND(CR$56&lt;'Summary&amp;Assumptions'!$J$31,CR$47&gt;=$FO299,CR$47&lt;=$FP299)*(('Summary&amp;Assumptions'!$H$25*$C299)*(1+'Summary&amp;Assumptions'!$J$29)^(CR$46-1))+AND(CR$56&lt;'Summary&amp;Assumptions'!$J$31,CR$47&gt;=$FQ299,CR$47&lt;=$FR299)*(('Summary&amp;Assumptions'!$H$25*$C299)*(1+'Summary&amp;Assumptions'!$J$29)^(CR$46-1))</f>
        <v>0</v>
      </c>
      <c r="CN299" s="588">
        <f>AND(CS$55&gt;0,SUM($E299:CM299)&lt;'Summary&amp;Assumptions'!$G$32*$B299,$D299&gt;='Summary&amp;Assumptions'!$D$17,CS$47&gt;=$D299,CS$47&lt;=EDATE($D299,'Summary&amp;Assumptions'!$G$32))*$B299+AND(CS$56&lt;'Summary&amp;Assumptions'!$J$31,CS$47&gt;=$FO299,CS$47&lt;=$FP299)*(('Summary&amp;Assumptions'!$H$25*$C299)*(1+'Summary&amp;Assumptions'!$J$29)^(CS$46-1))+AND(CS$56&lt;'Summary&amp;Assumptions'!$J$31,CS$47&gt;=$FQ299,CS$47&lt;=$FR299)*(('Summary&amp;Assumptions'!$H$25*$C299)*(1+'Summary&amp;Assumptions'!$J$29)^(CS$46-1))</f>
        <v>0</v>
      </c>
      <c r="CO299" s="588">
        <f>AND(CT$55&gt;0,SUM($E299:CN299)&lt;'Summary&amp;Assumptions'!$G$32*$B299,$D299&gt;='Summary&amp;Assumptions'!$D$17,CT$47&gt;=$D299,CT$47&lt;=EDATE($D299,'Summary&amp;Assumptions'!$G$32))*$B299+AND(CT$56&lt;'Summary&amp;Assumptions'!$J$31,CT$47&gt;=$FO299,CT$47&lt;=$FP299)*(('Summary&amp;Assumptions'!$H$25*$C299)*(1+'Summary&amp;Assumptions'!$J$29)^(CT$46-1))+AND(CT$56&lt;'Summary&amp;Assumptions'!$J$31,CT$47&gt;=$FQ299,CT$47&lt;=$FR299)*(('Summary&amp;Assumptions'!$H$25*$C299)*(1+'Summary&amp;Assumptions'!$J$29)^(CT$46-1))</f>
        <v>0</v>
      </c>
      <c r="CP299" s="588">
        <f>AND(CU$55&gt;0,SUM($E299:CO299)&lt;'Summary&amp;Assumptions'!$G$32*$B299,$D299&gt;='Summary&amp;Assumptions'!$D$17,CU$47&gt;=$D299,CU$47&lt;=EDATE($D299,'Summary&amp;Assumptions'!$G$32))*$B299+AND(CU$56&lt;'Summary&amp;Assumptions'!$J$31,CU$47&gt;=$FO299,CU$47&lt;=$FP299)*(('Summary&amp;Assumptions'!$H$25*$C299)*(1+'Summary&amp;Assumptions'!$J$29)^(CU$46-1))+AND(CU$56&lt;'Summary&amp;Assumptions'!$J$31,CU$47&gt;=$FQ299,CU$47&lt;=$FR299)*(('Summary&amp;Assumptions'!$H$25*$C299)*(1+'Summary&amp;Assumptions'!$J$29)^(CU$46-1))</f>
        <v>0</v>
      </c>
      <c r="CQ299" s="588">
        <f>AND(CV$55&gt;0,SUM($E299:CP299)&lt;'Summary&amp;Assumptions'!$G$32*$B299,$D299&gt;='Summary&amp;Assumptions'!$D$17,CV$47&gt;=$D299,CV$47&lt;=EDATE($D299,'Summary&amp;Assumptions'!$G$32))*$B299+AND(CV$56&lt;'Summary&amp;Assumptions'!$J$31,CV$47&gt;=$FO299,CV$47&lt;=$FP299)*(('Summary&amp;Assumptions'!$H$25*$C299)*(1+'Summary&amp;Assumptions'!$J$29)^(CV$46-1))+AND(CV$56&lt;'Summary&amp;Assumptions'!$J$31,CV$47&gt;=$FQ299,CV$47&lt;=$FR299)*(('Summary&amp;Assumptions'!$H$25*$C299)*(1+'Summary&amp;Assumptions'!$J$29)^(CV$46-1))</f>
        <v>0</v>
      </c>
      <c r="CR299" s="588">
        <f>AND(CW$55&gt;0,SUM($E299:CQ299)&lt;'Summary&amp;Assumptions'!$G$32*$B299,$D299&gt;='Summary&amp;Assumptions'!$D$17,CW$47&gt;=$D299,CW$47&lt;=EDATE($D299,'Summary&amp;Assumptions'!$G$32))*$B299+AND(CW$56&lt;'Summary&amp;Assumptions'!$J$31,CW$47&gt;=$FO299,CW$47&lt;=$FP299)*(('Summary&amp;Assumptions'!$H$25*$C299)*(1+'Summary&amp;Assumptions'!$J$29)^(CW$46-1))+AND(CW$56&lt;'Summary&amp;Assumptions'!$J$31,CW$47&gt;=$FQ299,CW$47&lt;=$FR299)*(('Summary&amp;Assumptions'!$H$25*$C299)*(1+'Summary&amp;Assumptions'!$J$29)^(CW$46-1))</f>
        <v>0</v>
      </c>
      <c r="CS299" s="588">
        <f>AND(CX$55&gt;0,SUM($E299:CR299)&lt;'Summary&amp;Assumptions'!$G$32*$B299,$D299&gt;='Summary&amp;Assumptions'!$D$17,CX$47&gt;=$D299,CX$47&lt;=EDATE($D299,'Summary&amp;Assumptions'!$G$32))*$B299+AND(CX$56&lt;'Summary&amp;Assumptions'!$J$31,CX$47&gt;=$FO299,CX$47&lt;=$FP299)*(('Summary&amp;Assumptions'!$H$25*$C299)*(1+'Summary&amp;Assumptions'!$J$29)^(CX$46-1))+AND(CX$56&lt;'Summary&amp;Assumptions'!$J$31,CX$47&gt;=$FQ299,CX$47&lt;=$FR299)*(('Summary&amp;Assumptions'!$H$25*$C299)*(1+'Summary&amp;Assumptions'!$J$29)^(CX$46-1))</f>
        <v>0</v>
      </c>
      <c r="CT299" s="588">
        <f>AND(CY$55&gt;0,SUM($E299:CS299)&lt;'Summary&amp;Assumptions'!$G$32*$B299,$D299&gt;='Summary&amp;Assumptions'!$D$17,CY$47&gt;=$D299,CY$47&lt;=EDATE($D299,'Summary&amp;Assumptions'!$G$32))*$B299+AND(CY$56&lt;'Summary&amp;Assumptions'!$J$31,CY$47&gt;=$FO299,CY$47&lt;=$FP299)*(('Summary&amp;Assumptions'!$H$25*$C299)*(1+'Summary&amp;Assumptions'!$J$29)^(CY$46-1))+AND(CY$56&lt;'Summary&amp;Assumptions'!$J$31,CY$47&gt;=$FQ299,CY$47&lt;=$FR299)*(('Summary&amp;Assumptions'!$H$25*$C299)*(1+'Summary&amp;Assumptions'!$J$29)^(CY$46-1))</f>
        <v>0</v>
      </c>
      <c r="CU299" s="588">
        <f>AND(CZ$55&gt;0,SUM($E299:CT299)&lt;'Summary&amp;Assumptions'!$G$32*$B299,$D299&gt;='Summary&amp;Assumptions'!$D$17,CZ$47&gt;=$D299,CZ$47&lt;=EDATE($D299,'Summary&amp;Assumptions'!$G$32))*$B299+AND(CZ$56&lt;'Summary&amp;Assumptions'!$J$31,CZ$47&gt;=$FO299,CZ$47&lt;=$FP299)*(('Summary&amp;Assumptions'!$H$25*$C299)*(1+'Summary&amp;Assumptions'!$J$29)^(CZ$46-1))+AND(CZ$56&lt;'Summary&amp;Assumptions'!$J$31,CZ$47&gt;=$FQ299,CZ$47&lt;=$FR299)*(('Summary&amp;Assumptions'!$H$25*$C299)*(1+'Summary&amp;Assumptions'!$J$29)^(CZ$46-1))</f>
        <v>0</v>
      </c>
      <c r="CV299" s="588">
        <f>AND(DA$55&gt;0,SUM($E299:CU299)&lt;'Summary&amp;Assumptions'!$G$32*$B299,$D299&gt;='Summary&amp;Assumptions'!$D$17,DA$47&gt;=$D299,DA$47&lt;=EDATE($D299,'Summary&amp;Assumptions'!$G$32))*$B299+AND(DA$56&lt;'Summary&amp;Assumptions'!$J$31,DA$47&gt;=$FO299,DA$47&lt;=$FP299)*(('Summary&amp;Assumptions'!$H$25*$C299)*(1+'Summary&amp;Assumptions'!$J$29)^(DA$46-1))+AND(DA$56&lt;'Summary&amp;Assumptions'!$J$31,DA$47&gt;=$FQ299,DA$47&lt;=$FR299)*(('Summary&amp;Assumptions'!$H$25*$C299)*(1+'Summary&amp;Assumptions'!$J$29)^(DA$46-1))</f>
        <v>0</v>
      </c>
      <c r="CW299" s="588">
        <f>AND(DB$55&gt;0,SUM($E299:CV299)&lt;'Summary&amp;Assumptions'!$G$32*$B299,$D299&gt;='Summary&amp;Assumptions'!$D$17,DB$47&gt;=$D299,DB$47&lt;=EDATE($D299,'Summary&amp;Assumptions'!$G$32))*$B299+AND(DB$56&lt;'Summary&amp;Assumptions'!$J$31,DB$47&gt;=$FO299,DB$47&lt;=$FP299)*(('Summary&amp;Assumptions'!$H$25*$C299)*(1+'Summary&amp;Assumptions'!$J$29)^(DB$46-1))+AND(DB$56&lt;'Summary&amp;Assumptions'!$J$31,DB$47&gt;=$FQ299,DB$47&lt;=$FR299)*(('Summary&amp;Assumptions'!$H$25*$C299)*(1+'Summary&amp;Assumptions'!$J$29)^(DB$46-1))</f>
        <v>0</v>
      </c>
      <c r="CX299" s="588">
        <f>AND(DC$55&gt;0,SUM($E299:CW299)&lt;'Summary&amp;Assumptions'!$G$32*$B299,$D299&gt;='Summary&amp;Assumptions'!$D$17,DC$47&gt;=$D299,DC$47&lt;=EDATE($D299,'Summary&amp;Assumptions'!$G$32))*$B299+AND(DC$56&lt;'Summary&amp;Assumptions'!$J$31,DC$47&gt;=$FO299,DC$47&lt;=$FP299)*(('Summary&amp;Assumptions'!$H$25*$C299)*(1+'Summary&amp;Assumptions'!$J$29)^(DC$46-1))+AND(DC$56&lt;'Summary&amp;Assumptions'!$J$31,DC$47&gt;=$FQ299,DC$47&lt;=$FR299)*(('Summary&amp;Assumptions'!$H$25*$C299)*(1+'Summary&amp;Assumptions'!$J$29)^(DC$46-1))</f>
        <v>0</v>
      </c>
      <c r="CY299" s="588">
        <f>AND(DD$55&gt;0,SUM($E299:CX299)&lt;'Summary&amp;Assumptions'!$G$32*$B299,$D299&gt;='Summary&amp;Assumptions'!$D$17,DD$47&gt;=$D299,DD$47&lt;=EDATE($D299,'Summary&amp;Assumptions'!$G$32))*$B299+AND(DD$56&lt;'Summary&amp;Assumptions'!$J$31,DD$47&gt;=$FO299,DD$47&lt;=$FP299)*(('Summary&amp;Assumptions'!$H$25*$C299)*(1+'Summary&amp;Assumptions'!$J$29)^(DD$46-1))+AND(DD$56&lt;'Summary&amp;Assumptions'!$J$31,DD$47&gt;=$FQ299,DD$47&lt;=$FR299)*(('Summary&amp;Assumptions'!$H$25*$C299)*(1+'Summary&amp;Assumptions'!$J$29)^(DD$46-1))</f>
        <v>0</v>
      </c>
      <c r="CZ299" s="588">
        <f>AND(DE$55&gt;0,SUM($E299:CY299)&lt;'Summary&amp;Assumptions'!$G$32*$B299,$D299&gt;='Summary&amp;Assumptions'!$D$17,DE$47&gt;=$D299,DE$47&lt;=EDATE($D299,'Summary&amp;Assumptions'!$G$32))*$B299+AND(DE$56&lt;'Summary&amp;Assumptions'!$J$31,DE$47&gt;=$FO299,DE$47&lt;=$FP299)*(('Summary&amp;Assumptions'!$H$25*$C299)*(1+'Summary&amp;Assumptions'!$J$29)^(DE$46-1))+AND(DE$56&lt;'Summary&amp;Assumptions'!$J$31,DE$47&gt;=$FQ299,DE$47&lt;=$FR299)*(('Summary&amp;Assumptions'!$H$25*$C299)*(1+'Summary&amp;Assumptions'!$J$29)^(DE$46-1))</f>
        <v>0</v>
      </c>
      <c r="DA299" s="588">
        <f>AND(DF$55&gt;0,SUM($E299:CZ299)&lt;'Summary&amp;Assumptions'!$G$32*$B299,$D299&gt;='Summary&amp;Assumptions'!$D$17,DF$47&gt;=$D299,DF$47&lt;=EDATE($D299,'Summary&amp;Assumptions'!$G$32))*$B299+AND(DF$56&lt;'Summary&amp;Assumptions'!$J$31,DF$47&gt;=$FO299,DF$47&lt;=$FP299)*(('Summary&amp;Assumptions'!$H$25*$C299)*(1+'Summary&amp;Assumptions'!$J$29)^(DF$46-1))+AND(DF$56&lt;'Summary&amp;Assumptions'!$J$31,DF$47&gt;=$FQ299,DF$47&lt;=$FR299)*(('Summary&amp;Assumptions'!$H$25*$C299)*(1+'Summary&amp;Assumptions'!$J$29)^(DF$46-1))</f>
        <v>0</v>
      </c>
      <c r="DB299" s="588">
        <f>AND(DG$55&gt;0,SUM($E299:DA299)&lt;'Summary&amp;Assumptions'!$G$32*$B299,$D299&gt;='Summary&amp;Assumptions'!$D$17,DG$47&gt;=$D299,DG$47&lt;=EDATE($D299,'Summary&amp;Assumptions'!$G$32))*$B299+AND(DG$56&lt;'Summary&amp;Assumptions'!$J$31,DG$47&gt;=$FO299,DG$47&lt;=$FP299)*(('Summary&amp;Assumptions'!$H$25*$C299)*(1+'Summary&amp;Assumptions'!$J$29)^(DG$46-1))+AND(DG$56&lt;'Summary&amp;Assumptions'!$J$31,DG$47&gt;=$FQ299,DG$47&lt;=$FR299)*(('Summary&amp;Assumptions'!$H$25*$C299)*(1+'Summary&amp;Assumptions'!$J$29)^(DG$46-1))</f>
        <v>0</v>
      </c>
      <c r="DC299" s="588">
        <f>AND(DH$55&gt;0,SUM($E299:DB299)&lt;'Summary&amp;Assumptions'!$G$32*$B299,$D299&gt;='Summary&amp;Assumptions'!$D$17,DH$47&gt;=$D299,DH$47&lt;=EDATE($D299,'Summary&amp;Assumptions'!$G$32))*$B299+AND(DH$56&lt;'Summary&amp;Assumptions'!$J$31,DH$47&gt;=$FO299,DH$47&lt;=$FP299)*(('Summary&amp;Assumptions'!$H$25*$C299)*(1+'Summary&amp;Assumptions'!$J$29)^(DH$46-1))+AND(DH$56&lt;'Summary&amp;Assumptions'!$J$31,DH$47&gt;=$FQ299,DH$47&lt;=$FR299)*(('Summary&amp;Assumptions'!$H$25*$C299)*(1+'Summary&amp;Assumptions'!$J$29)^(DH$46-1))</f>
        <v>0</v>
      </c>
      <c r="DD299" s="588">
        <f>AND(DI$55&gt;0,SUM($E299:DC299)&lt;'Summary&amp;Assumptions'!$G$32*$B299,$D299&gt;='Summary&amp;Assumptions'!$D$17,DI$47&gt;=$D299,DI$47&lt;=EDATE($D299,'Summary&amp;Assumptions'!$G$32))*$B299+AND(DI$56&lt;'Summary&amp;Assumptions'!$J$31,DI$47&gt;=$FO299,DI$47&lt;=$FP299)*(('Summary&amp;Assumptions'!$H$25*$C299)*(1+'Summary&amp;Assumptions'!$J$29)^(DI$46-1))+AND(DI$56&lt;'Summary&amp;Assumptions'!$J$31,DI$47&gt;=$FQ299,DI$47&lt;=$FR299)*(('Summary&amp;Assumptions'!$H$25*$C299)*(1+'Summary&amp;Assumptions'!$J$29)^(DI$46-1))</f>
        <v>0</v>
      </c>
      <c r="DE299" s="588">
        <f>AND(DJ$55&gt;0,SUM($E299:DD299)&lt;'Summary&amp;Assumptions'!$G$32*$B299,$D299&gt;='Summary&amp;Assumptions'!$D$17,DJ$47&gt;=$D299,DJ$47&lt;=EDATE($D299,'Summary&amp;Assumptions'!$G$32))*$B299+AND(DJ$56&lt;'Summary&amp;Assumptions'!$J$31,DJ$47&gt;=$FO299,DJ$47&lt;=$FP299)*(('Summary&amp;Assumptions'!$H$25*$C299)*(1+'Summary&amp;Assumptions'!$J$29)^(DJ$46-1))+AND(DJ$56&lt;'Summary&amp;Assumptions'!$J$31,DJ$47&gt;=$FQ299,DJ$47&lt;=$FR299)*(('Summary&amp;Assumptions'!$H$25*$C299)*(1+'Summary&amp;Assumptions'!$J$29)^(DJ$46-1))</f>
        <v>0</v>
      </c>
      <c r="DF299" s="588">
        <f>AND(DK$55&gt;0,SUM($E299:DE299)&lt;'Summary&amp;Assumptions'!$G$32*$B299,$D299&gt;='Summary&amp;Assumptions'!$D$17,DK$47&gt;=$D299,DK$47&lt;=EDATE($D299,'Summary&amp;Assumptions'!$G$32))*$B299+AND(DK$56&lt;'Summary&amp;Assumptions'!$J$31,DK$47&gt;=$FO299,DK$47&lt;=$FP299)*(('Summary&amp;Assumptions'!$H$25*$C299)*(1+'Summary&amp;Assumptions'!$J$29)^(DK$46-1))+AND(DK$56&lt;'Summary&amp;Assumptions'!$J$31,DK$47&gt;=$FQ299,DK$47&lt;=$FR299)*(('Summary&amp;Assumptions'!$H$25*$C299)*(1+'Summary&amp;Assumptions'!$J$29)^(DK$46-1))</f>
        <v>0</v>
      </c>
      <c r="DG299" s="588">
        <f>AND(DL$55&gt;0,SUM($E299:DF299)&lt;'Summary&amp;Assumptions'!$G$32*$B299,$D299&gt;='Summary&amp;Assumptions'!$D$17,DL$47&gt;=$D299,DL$47&lt;=EDATE($D299,'Summary&amp;Assumptions'!$G$32))*$B299+AND(DL$56&lt;'Summary&amp;Assumptions'!$J$31,DL$47&gt;=$FO299,DL$47&lt;=$FP299)*(('Summary&amp;Assumptions'!$H$25*$C299)*(1+'Summary&amp;Assumptions'!$J$29)^(DL$46-1))+AND(DL$56&lt;'Summary&amp;Assumptions'!$J$31,DL$47&gt;=$FQ299,DL$47&lt;=$FR299)*(('Summary&amp;Assumptions'!$H$25*$C299)*(1+'Summary&amp;Assumptions'!$J$29)^(DL$46-1))</f>
        <v>0</v>
      </c>
      <c r="DH299" s="588">
        <f>AND(DM$55&gt;0,SUM($E299:DG299)&lt;'Summary&amp;Assumptions'!$G$32*$B299,$D299&gt;='Summary&amp;Assumptions'!$D$17,DM$47&gt;=$D299,DM$47&lt;=EDATE($D299,'Summary&amp;Assumptions'!$G$32))*$B299+AND(DM$56&lt;'Summary&amp;Assumptions'!$J$31,DM$47&gt;=$FO299,DM$47&lt;=$FP299)*(('Summary&amp;Assumptions'!$H$25*$C299)*(1+'Summary&amp;Assumptions'!$J$29)^(DM$46-1))+AND(DM$56&lt;'Summary&amp;Assumptions'!$J$31,DM$47&gt;=$FQ299,DM$47&lt;=$FR299)*(('Summary&amp;Assumptions'!$H$25*$C299)*(1+'Summary&amp;Assumptions'!$J$29)^(DM$46-1))</f>
        <v>0</v>
      </c>
      <c r="DI299" s="588">
        <f>AND(DN$55&gt;0,SUM($E299:DH299)&lt;'Summary&amp;Assumptions'!$G$32*$B299,$D299&gt;='Summary&amp;Assumptions'!$D$17,DN$47&gt;=$D299,DN$47&lt;=EDATE($D299,'Summary&amp;Assumptions'!$G$32))*$B299+AND(DN$56&lt;'Summary&amp;Assumptions'!$J$31,DN$47&gt;=$FO299,DN$47&lt;=$FP299)*(('Summary&amp;Assumptions'!$H$25*$C299)*(1+'Summary&amp;Assumptions'!$J$29)^(DN$46-1))+AND(DN$56&lt;'Summary&amp;Assumptions'!$J$31,DN$47&gt;=$FQ299,DN$47&lt;=$FR299)*(('Summary&amp;Assumptions'!$H$25*$C299)*(1+'Summary&amp;Assumptions'!$J$29)^(DN$46-1))</f>
        <v>0</v>
      </c>
      <c r="DJ299" s="588">
        <f>AND(DO$55&gt;0,SUM($E299:DI299)&lt;'Summary&amp;Assumptions'!$G$32*$B299,$D299&gt;='Summary&amp;Assumptions'!$D$17,DO$47&gt;=$D299,DO$47&lt;=EDATE($D299,'Summary&amp;Assumptions'!$G$32))*$B299+AND(DO$56&lt;'Summary&amp;Assumptions'!$J$31,DO$47&gt;=$FO299,DO$47&lt;=$FP299)*(('Summary&amp;Assumptions'!$H$25*$C299)*(1+'Summary&amp;Assumptions'!$J$29)^(DO$46-1))+AND(DO$56&lt;'Summary&amp;Assumptions'!$J$31,DO$47&gt;=$FQ299,DO$47&lt;=$FR299)*(('Summary&amp;Assumptions'!$H$25*$C299)*(1+'Summary&amp;Assumptions'!$J$29)^(DO$46-1))</f>
        <v>0</v>
      </c>
      <c r="DK299" s="588">
        <f>AND(DP$55&gt;0,SUM($E299:DJ299)&lt;'Summary&amp;Assumptions'!$G$32*$B299,$D299&gt;='Summary&amp;Assumptions'!$D$17,DP$47&gt;=$D299,DP$47&lt;=EDATE($D299,'Summary&amp;Assumptions'!$G$32))*$B299+AND(DP$56&lt;'Summary&amp;Assumptions'!$J$31,DP$47&gt;=$FO299,DP$47&lt;=$FP299)*(('Summary&amp;Assumptions'!$H$25*$C299)*(1+'Summary&amp;Assumptions'!$J$29)^(DP$46-1))+AND(DP$56&lt;'Summary&amp;Assumptions'!$J$31,DP$47&gt;=$FQ299,DP$47&lt;=$FR299)*(('Summary&amp;Assumptions'!$H$25*$C299)*(1+'Summary&amp;Assumptions'!$J$29)^(DP$46-1))</f>
        <v>0</v>
      </c>
      <c r="DL299" s="588">
        <f>AND(DQ$55&gt;0,SUM($E299:DK299)&lt;'Summary&amp;Assumptions'!$G$32*$B299,$D299&gt;='Summary&amp;Assumptions'!$D$17,DQ$47&gt;=$D299,DQ$47&lt;=EDATE($D299,'Summary&amp;Assumptions'!$G$32))*$B299+AND(DQ$56&lt;'Summary&amp;Assumptions'!$J$31,DQ$47&gt;=$FO299,DQ$47&lt;=$FP299)*(('Summary&amp;Assumptions'!$H$25*$C299)*(1+'Summary&amp;Assumptions'!$J$29)^(DQ$46-1))+AND(DQ$56&lt;'Summary&amp;Assumptions'!$J$31,DQ$47&gt;=$FQ299,DQ$47&lt;=$FR299)*(('Summary&amp;Assumptions'!$H$25*$C299)*(1+'Summary&amp;Assumptions'!$J$29)^(DQ$46-1))</f>
        <v>0</v>
      </c>
      <c r="DM299" s="588">
        <f>AND(DR$55&gt;0,SUM($E299:DL299)&lt;'Summary&amp;Assumptions'!$G$32*$B299,$D299&gt;='Summary&amp;Assumptions'!$D$17,DR$47&gt;=$D299,DR$47&lt;=EDATE($D299,'Summary&amp;Assumptions'!$G$32))*$B299+AND(DR$56&lt;'Summary&amp;Assumptions'!$J$31,DR$47&gt;=$FO299,DR$47&lt;=$FP299)*(('Summary&amp;Assumptions'!$H$25*$C299)*(1+'Summary&amp;Assumptions'!$J$29)^(DR$46-1))+AND(DR$56&lt;'Summary&amp;Assumptions'!$J$31,DR$47&gt;=$FQ299,DR$47&lt;=$FR299)*(('Summary&amp;Assumptions'!$H$25*$C299)*(1+'Summary&amp;Assumptions'!$J$29)^(DR$46-1))</f>
        <v>0</v>
      </c>
      <c r="DN299" s="588">
        <f>AND(DS$55&gt;0,SUM($E299:DM299)&lt;'Summary&amp;Assumptions'!$G$32*$B299,$D299&gt;='Summary&amp;Assumptions'!$D$17,DS$47&gt;=$D299,DS$47&lt;=EDATE($D299,'Summary&amp;Assumptions'!$G$32))*$B299+AND(DS$56&lt;'Summary&amp;Assumptions'!$J$31,DS$47&gt;=$FO299,DS$47&lt;=$FP299)*(('Summary&amp;Assumptions'!$H$25*$C299)*(1+'Summary&amp;Assumptions'!$J$29)^(DS$46-1))+AND(DS$56&lt;'Summary&amp;Assumptions'!$J$31,DS$47&gt;=$FQ299,DS$47&lt;=$FR299)*(('Summary&amp;Assumptions'!$H$25*$C299)*(1+'Summary&amp;Assumptions'!$J$29)^(DS$46-1))</f>
        <v>0</v>
      </c>
      <c r="DO299" s="588">
        <f>AND(DT$55&gt;0,SUM($E299:DN299)&lt;'Summary&amp;Assumptions'!$G$32*$B299,$D299&gt;='Summary&amp;Assumptions'!$D$17,DT$47&gt;=$D299,DT$47&lt;=EDATE($D299,'Summary&amp;Assumptions'!$G$32))*$B299+AND(DT$56&lt;'Summary&amp;Assumptions'!$J$31,DT$47&gt;=$FO299,DT$47&lt;=$FP299)*(('Summary&amp;Assumptions'!$H$25*$C299)*(1+'Summary&amp;Assumptions'!$J$29)^(DT$46-1))+AND(DT$56&lt;'Summary&amp;Assumptions'!$J$31,DT$47&gt;=$FQ299,DT$47&lt;=$FR299)*(('Summary&amp;Assumptions'!$H$25*$C299)*(1+'Summary&amp;Assumptions'!$J$29)^(DT$46-1))</f>
        <v>0</v>
      </c>
      <c r="DP299" s="588">
        <f>AND(DU$55&gt;0,SUM($E299:DO299)&lt;'Summary&amp;Assumptions'!$G$32*$B299,$D299&gt;='Summary&amp;Assumptions'!$D$17,DU$47&gt;=$D299,DU$47&lt;=EDATE($D299,'Summary&amp;Assumptions'!$G$32))*$B299+AND(DU$56&lt;'Summary&amp;Assumptions'!$J$31,DU$47&gt;=$FO299,DU$47&lt;=$FP299)*(('Summary&amp;Assumptions'!$H$25*$C299)*(1+'Summary&amp;Assumptions'!$J$29)^(DU$46-1))+AND(DU$56&lt;'Summary&amp;Assumptions'!$J$31,DU$47&gt;=$FQ299,DU$47&lt;=$FR299)*(('Summary&amp;Assumptions'!$H$25*$C299)*(1+'Summary&amp;Assumptions'!$J$29)^(DU$46-1))</f>
        <v>0</v>
      </c>
      <c r="DQ299" s="588">
        <f>AND(DV$55&gt;0,SUM($E299:DP299)&lt;'Summary&amp;Assumptions'!$G$32*$B299,$D299&gt;='Summary&amp;Assumptions'!$D$17,DV$47&gt;=$D299,DV$47&lt;=EDATE($D299,'Summary&amp;Assumptions'!$G$32))*$B299+AND(DV$56&lt;'Summary&amp;Assumptions'!$J$31,DV$47&gt;=$FO299,DV$47&lt;=$FP299)*(('Summary&amp;Assumptions'!$H$25*$C299)*(1+'Summary&amp;Assumptions'!$J$29)^(DV$46-1))+AND(DV$56&lt;'Summary&amp;Assumptions'!$J$31,DV$47&gt;=$FQ299,DV$47&lt;=$FR299)*(('Summary&amp;Assumptions'!$H$25*$C299)*(1+'Summary&amp;Assumptions'!$J$29)^(DV$46-1))</f>
        <v>0</v>
      </c>
      <c r="DR299" s="588">
        <f>AND(DW$55&gt;0,SUM($E299:DQ299)&lt;'Summary&amp;Assumptions'!$G$32*$B299,$D299&gt;='Summary&amp;Assumptions'!$D$17,DW$47&gt;=$D299,DW$47&lt;=EDATE($D299,'Summary&amp;Assumptions'!$G$32))*$B299+AND(DW$56&lt;'Summary&amp;Assumptions'!$J$31,DW$47&gt;=$FO299,DW$47&lt;=$FP299)*(('Summary&amp;Assumptions'!$H$25*$C299)*(1+'Summary&amp;Assumptions'!$J$29)^(DW$46-1))+AND(DW$56&lt;'Summary&amp;Assumptions'!$J$31,DW$47&gt;=$FQ299,DW$47&lt;=$FR299)*(('Summary&amp;Assumptions'!$H$25*$C299)*(1+'Summary&amp;Assumptions'!$J$29)^(DW$46-1))</f>
        <v>0</v>
      </c>
      <c r="DS299" s="588">
        <f>AND(DX$55&gt;0,SUM($E299:DR299)&lt;'Summary&amp;Assumptions'!$G$32*$B299,$D299&gt;='Summary&amp;Assumptions'!$D$17,DX$47&gt;=$D299,DX$47&lt;=EDATE($D299,'Summary&amp;Assumptions'!$G$32))*$B299+AND(DX$56&lt;'Summary&amp;Assumptions'!$J$31,DX$47&gt;=$FO299,DX$47&lt;=$FP299)*(('Summary&amp;Assumptions'!$H$25*$C299)*(1+'Summary&amp;Assumptions'!$J$29)^(DX$46-1))+AND(DX$56&lt;'Summary&amp;Assumptions'!$J$31,DX$47&gt;=$FQ299,DX$47&lt;=$FR299)*(('Summary&amp;Assumptions'!$H$25*$C299)*(1+'Summary&amp;Assumptions'!$J$29)^(DX$46-1))</f>
        <v>0</v>
      </c>
      <c r="DT299" s="588">
        <f>AND(DY$55&gt;0,SUM($E299:DS299)&lt;'Summary&amp;Assumptions'!$G$32*$B299,$D299&gt;='Summary&amp;Assumptions'!$D$17,DY$47&gt;=$D299,DY$47&lt;=EDATE($D299,'Summary&amp;Assumptions'!$G$32))*$B299+AND(DY$56&lt;'Summary&amp;Assumptions'!$J$31,DY$47&gt;=$FO299,DY$47&lt;=$FP299)*(('Summary&amp;Assumptions'!$H$25*$C299)*(1+'Summary&amp;Assumptions'!$J$29)^(DY$46-1))+AND(DY$56&lt;'Summary&amp;Assumptions'!$J$31,DY$47&gt;=$FQ299,DY$47&lt;=$FR299)*(('Summary&amp;Assumptions'!$H$25*$C299)*(1+'Summary&amp;Assumptions'!$J$29)^(DY$46-1))</f>
        <v>0</v>
      </c>
      <c r="DU299" s="588">
        <f>AND(DZ$55&gt;0,SUM($E299:DT299)&lt;'Summary&amp;Assumptions'!$G$32*$B299,$D299&gt;='Summary&amp;Assumptions'!$D$17,DZ$47&gt;=$D299,DZ$47&lt;=EDATE($D299,'Summary&amp;Assumptions'!$G$32))*$B299+AND(DZ$56&lt;'Summary&amp;Assumptions'!$J$31,DZ$47&gt;=$FO299,DZ$47&lt;=$FP299)*(('Summary&amp;Assumptions'!$H$25*$C299)*(1+'Summary&amp;Assumptions'!$J$29)^(DZ$46-1))+AND(DZ$56&lt;'Summary&amp;Assumptions'!$J$31,DZ$47&gt;=$FQ299,DZ$47&lt;=$FR299)*(('Summary&amp;Assumptions'!$H$25*$C299)*(1+'Summary&amp;Assumptions'!$J$29)^(DZ$46-1))</f>
        <v>0</v>
      </c>
      <c r="DV299" s="588">
        <f>AND(EA$55&gt;0,SUM($E299:DU299)&lt;'Summary&amp;Assumptions'!$G$32*$B299,$D299&gt;='Summary&amp;Assumptions'!$D$17,EA$47&gt;=$D299,EA$47&lt;=EDATE($D299,'Summary&amp;Assumptions'!$G$32))*$B299+AND(EA$56&lt;'Summary&amp;Assumptions'!$J$31,EA$47&gt;=$FO299,EA$47&lt;=$FP299)*(('Summary&amp;Assumptions'!$H$25*$C299)*(1+'Summary&amp;Assumptions'!$J$29)^(EA$46-1))+AND(EA$56&lt;'Summary&amp;Assumptions'!$J$31,EA$47&gt;=$FQ299,EA$47&lt;=$FR299)*(('Summary&amp;Assumptions'!$H$25*$C299)*(1+'Summary&amp;Assumptions'!$J$29)^(EA$46-1))</f>
        <v>0</v>
      </c>
      <c r="DW299" s="588">
        <f>AND(EB$55&gt;0,SUM($E299:DV299)&lt;'Summary&amp;Assumptions'!$G$32*$B299,$D299&gt;='Summary&amp;Assumptions'!$D$17,EB$47&gt;=$D299,EB$47&lt;=EDATE($D299,'Summary&amp;Assumptions'!$G$32))*$B299+AND(EB$56&lt;'Summary&amp;Assumptions'!$J$31,EB$47&gt;=$FO299,EB$47&lt;=$FP299)*(('Summary&amp;Assumptions'!$H$25*$C299)*(1+'Summary&amp;Assumptions'!$J$29)^(EB$46-1))+AND(EB$56&lt;'Summary&amp;Assumptions'!$J$31,EB$47&gt;=$FQ299,EB$47&lt;=$FR299)*(('Summary&amp;Assumptions'!$H$25*$C299)*(1+'Summary&amp;Assumptions'!$J$29)^(EB$46-1))</f>
        <v>0</v>
      </c>
      <c r="DX299" s="588">
        <f>AND(EC$55&gt;0,SUM($E299:DW299)&lt;'Summary&amp;Assumptions'!$G$32*$B299,$D299&gt;='Summary&amp;Assumptions'!$D$17,EC$47&gt;=$D299,EC$47&lt;=EDATE($D299,'Summary&amp;Assumptions'!$G$32))*$B299+AND(EC$56&lt;'Summary&amp;Assumptions'!$J$31,EC$47&gt;=$FO299,EC$47&lt;=$FP299)*(('Summary&amp;Assumptions'!$H$25*$C299)*(1+'Summary&amp;Assumptions'!$J$29)^(EC$46-1))+AND(EC$56&lt;'Summary&amp;Assumptions'!$J$31,EC$47&gt;=$FQ299,EC$47&lt;=$FR299)*(('Summary&amp;Assumptions'!$H$25*$C299)*(1+'Summary&amp;Assumptions'!$J$29)^(EC$46-1))</f>
        <v>0</v>
      </c>
      <c r="DY299" s="588">
        <f>AND(ED$55&gt;0,SUM($E299:DX299)&lt;'Summary&amp;Assumptions'!$G$32*$B299,$D299&gt;='Summary&amp;Assumptions'!$D$17,ED$47&gt;=$D299,ED$47&lt;=EDATE($D299,'Summary&amp;Assumptions'!$G$32))*$B299+AND(ED$56&lt;'Summary&amp;Assumptions'!$J$31,ED$47&gt;=$FO299,ED$47&lt;=$FP299)*(('Summary&amp;Assumptions'!$H$25*$C299)*(1+'Summary&amp;Assumptions'!$J$29)^(ED$46-1))+AND(ED$56&lt;'Summary&amp;Assumptions'!$J$31,ED$47&gt;=$FQ299,ED$47&lt;=$FR299)*(('Summary&amp;Assumptions'!$H$25*$C299)*(1+'Summary&amp;Assumptions'!$J$29)^(ED$46-1))</f>
        <v>0</v>
      </c>
      <c r="DZ299" s="588">
        <f>AND(EE$55&gt;0,SUM($E299:DY299)&lt;'Summary&amp;Assumptions'!$G$32*$B299,$D299&gt;='Summary&amp;Assumptions'!$D$17,EE$47&gt;=$D299,EE$47&lt;=EDATE($D299,'Summary&amp;Assumptions'!$G$32))*$B299+AND(EE$56&lt;'Summary&amp;Assumptions'!$J$31,EE$47&gt;=$FO299,EE$47&lt;=$FP299)*(('Summary&amp;Assumptions'!$H$25*$C299)*(1+'Summary&amp;Assumptions'!$J$29)^(EE$46-1))+AND(EE$56&lt;'Summary&amp;Assumptions'!$J$31,EE$47&gt;=$FQ299,EE$47&lt;=$FR299)*(('Summary&amp;Assumptions'!$H$25*$C299)*(1+'Summary&amp;Assumptions'!$J$29)^(EE$46-1))</f>
        <v>0</v>
      </c>
      <c r="EA299" s="588">
        <f>AND(EF$55&gt;0,SUM($E299:DZ299)&lt;'Summary&amp;Assumptions'!$G$32*$B299,$D299&gt;='Summary&amp;Assumptions'!$D$17,EF$47&gt;=$D299,EF$47&lt;=EDATE($D299,'Summary&amp;Assumptions'!$G$32))*$B299+AND(EF$56&lt;'Summary&amp;Assumptions'!$J$31,EF$47&gt;=$FO299,EF$47&lt;=$FP299)*(('Summary&amp;Assumptions'!$H$25*$C299)*(1+'Summary&amp;Assumptions'!$J$29)^(EF$46-1))+AND(EF$56&lt;'Summary&amp;Assumptions'!$J$31,EF$47&gt;=$FQ299,EF$47&lt;=$FR299)*(('Summary&amp;Assumptions'!$H$25*$C299)*(1+'Summary&amp;Assumptions'!$J$29)^(EF$46-1))</f>
        <v>0</v>
      </c>
      <c r="EB299" s="588">
        <f>AND(EG$55&gt;0,SUM($E299:EA299)&lt;'Summary&amp;Assumptions'!$G$32*$B299,$D299&gt;='Summary&amp;Assumptions'!$D$17,EG$47&gt;=$D299,EG$47&lt;=EDATE($D299,'Summary&amp;Assumptions'!$G$32))*$B299+AND(EG$56&lt;'Summary&amp;Assumptions'!$J$31,EG$47&gt;=$FO299,EG$47&lt;=$FP299)*(('Summary&amp;Assumptions'!$H$25*$C299)*(1+'Summary&amp;Assumptions'!$J$29)^(EG$46-1))+AND(EG$56&lt;'Summary&amp;Assumptions'!$J$31,EG$47&gt;=$FQ299,EG$47&lt;=$FR299)*(('Summary&amp;Assumptions'!$H$25*$C299)*(1+'Summary&amp;Assumptions'!$J$29)^(EG$46-1))</f>
        <v>0</v>
      </c>
      <c r="EC299" s="588">
        <f>AND(EH$55&gt;0,SUM($E299:EB299)&lt;'Summary&amp;Assumptions'!$G$32*$B299,$D299&gt;='Summary&amp;Assumptions'!$D$17,EH$47&gt;=$D299,EH$47&lt;=EDATE($D299,'Summary&amp;Assumptions'!$G$32))*$B299+AND(EH$56&lt;'Summary&amp;Assumptions'!$J$31,EH$47&gt;=$FO299,EH$47&lt;=$FP299)*(('Summary&amp;Assumptions'!$H$25*$C299)*(1+'Summary&amp;Assumptions'!$J$29)^(EH$46-1))+AND(EH$56&lt;'Summary&amp;Assumptions'!$J$31,EH$47&gt;=$FQ299,EH$47&lt;=$FR299)*(('Summary&amp;Assumptions'!$H$25*$C299)*(1+'Summary&amp;Assumptions'!$J$29)^(EH$46-1))</f>
        <v>0</v>
      </c>
      <c r="ED299" s="588">
        <f>AND(EI$55&gt;0,SUM($E299:EC299)&lt;'Summary&amp;Assumptions'!$G$32*$B299,$D299&gt;='Summary&amp;Assumptions'!$D$17,EI$47&gt;=$D299,EI$47&lt;=EDATE($D299,'Summary&amp;Assumptions'!$G$32))*$B299+AND(EI$56&lt;'Summary&amp;Assumptions'!$J$31,EI$47&gt;=$FO299,EI$47&lt;=$FP299)*(('Summary&amp;Assumptions'!$H$25*$C299)*(1+'Summary&amp;Assumptions'!$J$29)^(EI$46-1))+AND(EI$56&lt;'Summary&amp;Assumptions'!$J$31,EI$47&gt;=$FQ299,EI$47&lt;=$FR299)*(('Summary&amp;Assumptions'!$H$25*$C299)*(1+'Summary&amp;Assumptions'!$J$29)^(EI$46-1))</f>
        <v>0</v>
      </c>
      <c r="EE299" s="588">
        <f>AND(EJ$55&gt;0,SUM($E299:ED299)&lt;'Summary&amp;Assumptions'!$G$32*$B299,$D299&gt;='Summary&amp;Assumptions'!$D$17,EJ$47&gt;=$D299,EJ$47&lt;=EDATE($D299,'Summary&amp;Assumptions'!$G$32))*$B299+AND(EJ$56&lt;'Summary&amp;Assumptions'!$J$31,EJ$47&gt;=$FO299,EJ$47&lt;=$FP299)*(('Summary&amp;Assumptions'!$H$25*$C299)*(1+'Summary&amp;Assumptions'!$J$29)^(EJ$46-1))+AND(EJ$56&lt;'Summary&amp;Assumptions'!$J$31,EJ$47&gt;=$FQ299,EJ$47&lt;=$FR299)*(('Summary&amp;Assumptions'!$H$25*$C299)*(1+'Summary&amp;Assumptions'!$J$29)^(EJ$46-1))</f>
        <v>0</v>
      </c>
      <c r="EF299" s="588">
        <f>AND(EK$55&gt;0,SUM($E299:EE299)&lt;'Summary&amp;Assumptions'!$G$32*$B299,$D299&gt;='Summary&amp;Assumptions'!$D$17,EK$47&gt;=$D299,EK$47&lt;=EDATE($D299,'Summary&amp;Assumptions'!$G$32))*$B299+AND(EK$56&lt;'Summary&amp;Assumptions'!$J$31,EK$47&gt;=$FO299,EK$47&lt;=$FP299)*(('Summary&amp;Assumptions'!$H$25*$C299)*(1+'Summary&amp;Assumptions'!$J$29)^(EK$46-1))+AND(EK$56&lt;'Summary&amp;Assumptions'!$J$31,EK$47&gt;=$FQ299,EK$47&lt;=$FR299)*(('Summary&amp;Assumptions'!$H$25*$C299)*(1+'Summary&amp;Assumptions'!$J$29)^(EK$46-1))</f>
        <v>0</v>
      </c>
      <c r="EG299" s="588">
        <f>AND(EL$55&gt;0,SUM($E299:EF299)&lt;'Summary&amp;Assumptions'!$G$32*$B299,$D299&gt;='Summary&amp;Assumptions'!$D$17,EL$47&gt;=$D299,EL$47&lt;=EDATE($D299,'Summary&amp;Assumptions'!$G$32))*$B299+AND(EL$56&lt;'Summary&amp;Assumptions'!$J$31,EL$47&gt;=$FO299,EL$47&lt;=$FP299)*(('Summary&amp;Assumptions'!$H$25*$C299)*(1+'Summary&amp;Assumptions'!$J$29)^(EL$46-1))+AND(EL$56&lt;'Summary&amp;Assumptions'!$J$31,EL$47&gt;=$FQ299,EL$47&lt;=$FR299)*(('Summary&amp;Assumptions'!$H$25*$C299)*(1+'Summary&amp;Assumptions'!$J$29)^(EL$46-1))</f>
        <v>0</v>
      </c>
      <c r="EH299" s="588">
        <f>AND(EM$55&gt;0,SUM($E299:EG299)&lt;'Summary&amp;Assumptions'!$G$32*$B299,$D299&gt;='Summary&amp;Assumptions'!$D$17,EM$47&gt;=$D299,EM$47&lt;=EDATE($D299,'Summary&amp;Assumptions'!$G$32))*$B299+AND(EM$56&lt;'Summary&amp;Assumptions'!$J$31,EM$47&gt;=$FO299,EM$47&lt;=$FP299)*(('Summary&amp;Assumptions'!$H$25*$C299)*(1+'Summary&amp;Assumptions'!$J$29)^(EM$46-1))+AND(EM$56&lt;'Summary&amp;Assumptions'!$J$31,EM$47&gt;=$FQ299,EM$47&lt;=$FR299)*(('Summary&amp;Assumptions'!$H$25*$C299)*(1+'Summary&amp;Assumptions'!$J$29)^(EM$46-1))</f>
        <v>0</v>
      </c>
      <c r="EI299" s="588">
        <f>AND(EN$55&gt;0,SUM($E299:EH299)&lt;'Summary&amp;Assumptions'!$G$32*$B299,$D299&gt;='Summary&amp;Assumptions'!$D$17,EN$47&gt;=$D299,EN$47&lt;=EDATE($D299,'Summary&amp;Assumptions'!$G$32))*$B299+AND(EN$56&lt;'Summary&amp;Assumptions'!$J$31,EN$47&gt;=$FO299,EN$47&lt;=$FP299)*(('Summary&amp;Assumptions'!$H$25*$C299)*(1+'Summary&amp;Assumptions'!$J$29)^(EN$46-1))+AND(EN$56&lt;'Summary&amp;Assumptions'!$J$31,EN$47&gt;=$FQ299,EN$47&lt;=$FR299)*(('Summary&amp;Assumptions'!$H$25*$C299)*(1+'Summary&amp;Assumptions'!$J$29)^(EN$46-1))</f>
        <v>0</v>
      </c>
      <c r="EJ299" s="588">
        <f>AND(EO$55&gt;0,SUM($E299:EI299)&lt;'Summary&amp;Assumptions'!$G$32*$B299,$D299&gt;='Summary&amp;Assumptions'!$D$17,EO$47&gt;=$D299,EO$47&lt;=EDATE($D299,'Summary&amp;Assumptions'!$G$32))*$B299+AND(EO$56&lt;'Summary&amp;Assumptions'!$J$31,EO$47&gt;=$FO299,EO$47&lt;=$FP299)*(('Summary&amp;Assumptions'!$H$25*$C299)*(1+'Summary&amp;Assumptions'!$J$29)^(EO$46-1))+AND(EO$56&lt;'Summary&amp;Assumptions'!$J$31,EO$47&gt;=$FQ299,EO$47&lt;=$FR299)*(('Summary&amp;Assumptions'!$H$25*$C299)*(1+'Summary&amp;Assumptions'!$J$29)^(EO$46-1))</f>
        <v>0</v>
      </c>
      <c r="EK299" s="588">
        <f>AND(EP$55&gt;0,SUM($E299:EJ299)&lt;'Summary&amp;Assumptions'!$G$32*$B299,$D299&gt;='Summary&amp;Assumptions'!$D$17,EP$47&gt;=$D299,EP$47&lt;=EDATE($D299,'Summary&amp;Assumptions'!$G$32))*$B299+AND(EP$56&lt;'Summary&amp;Assumptions'!$J$31,EP$47&gt;=$FO299,EP$47&lt;=$FP299)*(('Summary&amp;Assumptions'!$H$25*$C299)*(1+'Summary&amp;Assumptions'!$J$29)^(EP$46-1))+AND(EP$56&lt;'Summary&amp;Assumptions'!$J$31,EP$47&gt;=$FQ299,EP$47&lt;=$FR299)*(('Summary&amp;Assumptions'!$H$25*$C299)*(1+'Summary&amp;Assumptions'!$J$29)^(EP$46-1))</f>
        <v>0</v>
      </c>
      <c r="EL299" s="588">
        <f>AND(EQ$55&gt;0,SUM($E299:EK299)&lt;'Summary&amp;Assumptions'!$G$32*$B299,$D299&gt;='Summary&amp;Assumptions'!$D$17,EQ$47&gt;=$D299,EQ$47&lt;=EDATE($D299,'Summary&amp;Assumptions'!$G$32))*$B299+AND(EQ$56&lt;'Summary&amp;Assumptions'!$J$31,EQ$47&gt;=$FO299,EQ$47&lt;=$FP299)*(('Summary&amp;Assumptions'!$H$25*$C299)*(1+'Summary&amp;Assumptions'!$J$29)^(EQ$46-1))+AND(EQ$56&lt;'Summary&amp;Assumptions'!$J$31,EQ$47&gt;=$FQ299,EQ$47&lt;=$FR299)*(('Summary&amp;Assumptions'!$H$25*$C299)*(1+'Summary&amp;Assumptions'!$J$29)^(EQ$46-1))</f>
        <v>0</v>
      </c>
      <c r="EM299" s="588">
        <f>AND(ER$55&gt;0,SUM($E299:EL299)&lt;'Summary&amp;Assumptions'!$G$32*$B299,$D299&gt;='Summary&amp;Assumptions'!$D$17,ER$47&gt;=$D299,ER$47&lt;=EDATE($D299,'Summary&amp;Assumptions'!$G$32))*$B299+AND(ER$56&lt;'Summary&amp;Assumptions'!$J$31,ER$47&gt;=$FO299,ER$47&lt;=$FP299)*(('Summary&amp;Assumptions'!$H$25*$C299)*(1+'Summary&amp;Assumptions'!$J$29)^(ER$46-1))+AND(ER$56&lt;'Summary&amp;Assumptions'!$J$31,ER$47&gt;=$FQ299,ER$47&lt;=$FR299)*(('Summary&amp;Assumptions'!$H$25*$C299)*(1+'Summary&amp;Assumptions'!$J$29)^(ER$46-1))</f>
        <v>0</v>
      </c>
      <c r="EN299" s="588">
        <f>AND(ES$55&gt;0,SUM($E299:EM299)&lt;'Summary&amp;Assumptions'!$G$32*$B299,$D299&gt;='Summary&amp;Assumptions'!$D$17,ES$47&gt;=$D299,ES$47&lt;=EDATE($D299,'Summary&amp;Assumptions'!$G$32))*$B299+AND(ES$56&lt;'Summary&amp;Assumptions'!$J$31,ES$47&gt;=$FO299,ES$47&lt;=$FP299)*(('Summary&amp;Assumptions'!$H$25*$C299)*(1+'Summary&amp;Assumptions'!$J$29)^(ES$46-1))+AND(ES$56&lt;'Summary&amp;Assumptions'!$J$31,ES$47&gt;=$FQ299,ES$47&lt;=$FR299)*(('Summary&amp;Assumptions'!$H$25*$C299)*(1+'Summary&amp;Assumptions'!$J$29)^(ES$46-1))</f>
        <v>0</v>
      </c>
      <c r="EO299" s="588">
        <f>AND(ET$55&gt;0,SUM($E299:EN299)&lt;'Summary&amp;Assumptions'!$G$32*$B299,$D299&gt;='Summary&amp;Assumptions'!$D$17,ET$47&gt;=$D299,ET$47&lt;=EDATE($D299,'Summary&amp;Assumptions'!$G$32))*$B299+AND(ET$56&lt;'Summary&amp;Assumptions'!$J$31,ET$47&gt;=$FO299,ET$47&lt;=$FP299)*(('Summary&amp;Assumptions'!$H$25*$C299)*(1+'Summary&amp;Assumptions'!$J$29)^(ET$46-1))+AND(ET$56&lt;'Summary&amp;Assumptions'!$J$31,ET$47&gt;=$FQ299,ET$47&lt;=$FR299)*(('Summary&amp;Assumptions'!$H$25*$C299)*(1+'Summary&amp;Assumptions'!$J$29)^(ET$46-1))</f>
        <v>0</v>
      </c>
      <c r="EP299" s="588">
        <f>AND(EU$55&gt;0,SUM($E299:EO299)&lt;'Summary&amp;Assumptions'!$G$32*$B299,$D299&gt;='Summary&amp;Assumptions'!$D$17,EU$47&gt;=$D299,EU$47&lt;=EDATE($D299,'Summary&amp;Assumptions'!$G$32))*$B299+AND(EU$56&lt;'Summary&amp;Assumptions'!$J$31,EU$47&gt;=$FO299,EU$47&lt;=$FP299)*(('Summary&amp;Assumptions'!$H$25*$C299)*(1+'Summary&amp;Assumptions'!$J$29)^(EU$46-1))+AND(EU$56&lt;'Summary&amp;Assumptions'!$J$31,EU$47&gt;=$FQ299,EU$47&lt;=$FR299)*(('Summary&amp;Assumptions'!$H$25*$C299)*(1+'Summary&amp;Assumptions'!$J$29)^(EU$46-1))</f>
        <v>0</v>
      </c>
      <c r="EQ299" s="588">
        <f>AND(EV$55&gt;0,SUM($E299:EP299)&lt;'Summary&amp;Assumptions'!$G$32*$B299,$D299&gt;='Summary&amp;Assumptions'!$D$17,EV$47&gt;=$D299,EV$47&lt;=EDATE($D299,'Summary&amp;Assumptions'!$G$32))*$B299+AND(EV$56&lt;'Summary&amp;Assumptions'!$J$31,EV$47&gt;=$FO299,EV$47&lt;=$FP299)*(('Summary&amp;Assumptions'!$H$25*$C299)*(1+'Summary&amp;Assumptions'!$J$29)^(EV$46-1))+AND(EV$56&lt;'Summary&amp;Assumptions'!$J$31,EV$47&gt;=$FQ299,EV$47&lt;=$FR299)*(('Summary&amp;Assumptions'!$H$25*$C299)*(1+'Summary&amp;Assumptions'!$J$29)^(EV$46-1))</f>
        <v>0</v>
      </c>
      <c r="ER299" s="588">
        <f>AND(EW$55&gt;0,SUM($E299:EQ299)&lt;'Summary&amp;Assumptions'!$G$32*$B299,$D299&gt;='Summary&amp;Assumptions'!$D$17,EW$47&gt;=$D299,EW$47&lt;=EDATE($D299,'Summary&amp;Assumptions'!$G$32))*$B299+AND(EW$56&lt;'Summary&amp;Assumptions'!$J$31,EW$47&gt;=$FO299,EW$47&lt;=$FP299)*(('Summary&amp;Assumptions'!$H$25*$C299)*(1+'Summary&amp;Assumptions'!$J$29)^(EW$46-1))+AND(EW$56&lt;'Summary&amp;Assumptions'!$J$31,EW$47&gt;=$FQ299,EW$47&lt;=$FR299)*(('Summary&amp;Assumptions'!$H$25*$C299)*(1+'Summary&amp;Assumptions'!$J$29)^(EW$46-1))</f>
        <v>0</v>
      </c>
      <c r="ES299" s="588">
        <f>AND(EX$55&gt;0,SUM($E299:ER299)&lt;'Summary&amp;Assumptions'!$G$32*$B299,$D299&gt;='Summary&amp;Assumptions'!$D$17,EX$47&gt;=$D299,EX$47&lt;=EDATE($D299,'Summary&amp;Assumptions'!$G$32))*$B299+AND(EX$56&lt;'Summary&amp;Assumptions'!$J$31,EX$47&gt;=$FO299,EX$47&lt;=$FP299)*(('Summary&amp;Assumptions'!$H$25*$C299)*(1+'Summary&amp;Assumptions'!$J$29)^(EX$46-1))+AND(EX$56&lt;'Summary&amp;Assumptions'!$J$31,EX$47&gt;=$FQ299,EX$47&lt;=$FR299)*(('Summary&amp;Assumptions'!$H$25*$C299)*(1+'Summary&amp;Assumptions'!$J$29)^(EX$46-1))</f>
        <v>0</v>
      </c>
      <c r="ET299" s="588">
        <f>AND(EY$55&gt;0,SUM($E299:ES299)&lt;'Summary&amp;Assumptions'!$G$32*$B299,$D299&gt;='Summary&amp;Assumptions'!$D$17,EY$47&gt;=$D299,EY$47&lt;=EDATE($D299,'Summary&amp;Assumptions'!$G$32))*$B299+AND(EY$56&lt;'Summary&amp;Assumptions'!$J$31,EY$47&gt;=$FO299,EY$47&lt;=$FP299)*(('Summary&amp;Assumptions'!$H$25*$C299)*(1+'Summary&amp;Assumptions'!$J$29)^(EY$46-1))+AND(EY$56&lt;'Summary&amp;Assumptions'!$J$31,EY$47&gt;=$FQ299,EY$47&lt;=$FR299)*(('Summary&amp;Assumptions'!$H$25*$C299)*(1+'Summary&amp;Assumptions'!$J$29)^(EY$46-1))</f>
        <v>0</v>
      </c>
      <c r="EU299" s="588">
        <f>AND(EZ$55&gt;0,SUM($E299:ET299)&lt;'Summary&amp;Assumptions'!$G$32*$B299,$D299&gt;='Summary&amp;Assumptions'!$D$17,EZ$47&gt;=$D299,EZ$47&lt;=EDATE($D299,'Summary&amp;Assumptions'!$G$32))*$B299+AND(EZ$56&lt;'Summary&amp;Assumptions'!$J$31,EZ$47&gt;=$FO299,EZ$47&lt;=$FP299)*(('Summary&amp;Assumptions'!$H$25*$C299)*(1+'Summary&amp;Assumptions'!$J$29)^(EZ$46-1))+AND(EZ$56&lt;'Summary&amp;Assumptions'!$J$31,EZ$47&gt;=$FQ299,EZ$47&lt;=$FR299)*(('Summary&amp;Assumptions'!$H$25*$C299)*(1+'Summary&amp;Assumptions'!$J$29)^(EZ$46-1))</f>
        <v>0</v>
      </c>
      <c r="EV299" s="588">
        <f>AND(FA$55&gt;0,SUM($E299:EU299)&lt;'Summary&amp;Assumptions'!$G$32*$B299,$D299&gt;='Summary&amp;Assumptions'!$D$17,FA$47&gt;=$D299,FA$47&lt;=EDATE($D299,'Summary&amp;Assumptions'!$G$32))*$B299+AND(FA$56&lt;'Summary&amp;Assumptions'!$J$31,FA$47&gt;=$FO299,FA$47&lt;=$FP299)*(('Summary&amp;Assumptions'!$H$25*$C299)*(1+'Summary&amp;Assumptions'!$J$29)^(FA$46-1))+AND(FA$56&lt;'Summary&amp;Assumptions'!$J$31,FA$47&gt;=$FQ299,FA$47&lt;=$FR299)*(('Summary&amp;Assumptions'!$H$25*$C299)*(1+'Summary&amp;Assumptions'!$J$29)^(FA$46-1))</f>
        <v>0</v>
      </c>
      <c r="EW299" s="588">
        <f>AND(FB$55&gt;0,SUM($E299:EV299)&lt;'Summary&amp;Assumptions'!$G$32*$B299,$D299&gt;='Summary&amp;Assumptions'!$D$17,FB$47&gt;=$D299,FB$47&lt;=EDATE($D299,'Summary&amp;Assumptions'!$G$32))*$B299+AND(FB$56&lt;'Summary&amp;Assumptions'!$J$31,FB$47&gt;=$FO299,FB$47&lt;=$FP299)*(('Summary&amp;Assumptions'!$H$25*$C299)*(1+'Summary&amp;Assumptions'!$J$29)^(FB$46-1))+AND(FB$56&lt;'Summary&amp;Assumptions'!$J$31,FB$47&gt;=$FQ299,FB$47&lt;=$FR299)*(('Summary&amp;Assumptions'!$H$25*$C299)*(1+'Summary&amp;Assumptions'!$J$29)^(FB$46-1))</f>
        <v>0</v>
      </c>
      <c r="EX299" s="588">
        <f>AND(FC$55&gt;0,SUM($E299:EW299)&lt;'Summary&amp;Assumptions'!$G$32*$B299,$D299&gt;='Summary&amp;Assumptions'!$D$17,FC$47&gt;=$D299,FC$47&lt;=EDATE($D299,'Summary&amp;Assumptions'!$G$32))*$B299+AND(FC$56&lt;'Summary&amp;Assumptions'!$J$31,FC$47&gt;=$FO299,FC$47&lt;=$FP299)*(('Summary&amp;Assumptions'!$H$25*$C299)*(1+'Summary&amp;Assumptions'!$J$29)^(FC$46-1))+AND(FC$56&lt;'Summary&amp;Assumptions'!$J$31,FC$47&gt;=$FQ299,FC$47&lt;=$FR299)*(('Summary&amp;Assumptions'!$H$25*$C299)*(1+'Summary&amp;Assumptions'!$J$29)^(FC$46-1))</f>
        <v>0</v>
      </c>
      <c r="EY299" s="588">
        <f>AND(FD$55&gt;0,SUM($E299:EX299)&lt;'Summary&amp;Assumptions'!$G$32*$B299,$D299&gt;='Summary&amp;Assumptions'!$D$17,FD$47&gt;=$D299,FD$47&lt;=EDATE($D299,'Summary&amp;Assumptions'!$G$32))*$B299+AND(FD$56&lt;'Summary&amp;Assumptions'!$J$31,FD$47&gt;=$FO299,FD$47&lt;=$FP299)*(('Summary&amp;Assumptions'!$H$25*$C299)*(1+'Summary&amp;Assumptions'!$J$29)^(FD$46-1))+AND(FD$56&lt;'Summary&amp;Assumptions'!$J$31,FD$47&gt;=$FQ299,FD$47&lt;=$FR299)*(('Summary&amp;Assumptions'!$H$25*$C299)*(1+'Summary&amp;Assumptions'!$J$29)^(FD$46-1))</f>
        <v>0</v>
      </c>
      <c r="EZ299" s="588">
        <f>AND(FE$55&gt;0,SUM($E299:EY299)&lt;'Summary&amp;Assumptions'!$G$32*$B299,$D299&gt;='Summary&amp;Assumptions'!$D$17,FE$47&gt;=$D299,FE$47&lt;=EDATE($D299,'Summary&amp;Assumptions'!$G$32))*$B299+AND(FE$56&lt;'Summary&amp;Assumptions'!$J$31,FE$47&gt;=$FO299,FE$47&lt;=$FP299)*(('Summary&amp;Assumptions'!$H$25*$C299)*(1+'Summary&amp;Assumptions'!$J$29)^(FE$46-1))+AND(FE$56&lt;'Summary&amp;Assumptions'!$J$31,FE$47&gt;=$FQ299,FE$47&lt;=$FR299)*(('Summary&amp;Assumptions'!$H$25*$C299)*(1+'Summary&amp;Assumptions'!$J$29)^(FE$46-1))</f>
        <v>0</v>
      </c>
      <c r="FA299" s="588">
        <f>AND(FF$55&gt;0,SUM($E299:EZ299)&lt;'Summary&amp;Assumptions'!$G$32*$B299,$D299&gt;='Summary&amp;Assumptions'!$D$17,FF$47&gt;=$D299,FF$47&lt;=EDATE($D299,'Summary&amp;Assumptions'!$G$32))*$B299+AND(FF$56&lt;'Summary&amp;Assumptions'!$J$31,FF$47&gt;=$FO299,FF$47&lt;=$FP299)*(('Summary&amp;Assumptions'!$H$25*$C299)*(1+'Summary&amp;Assumptions'!$J$29)^(FF$46-1))+AND(FF$56&lt;'Summary&amp;Assumptions'!$J$31,FF$47&gt;=$FQ299,FF$47&lt;=$FR299)*(('Summary&amp;Assumptions'!$H$25*$C299)*(1+'Summary&amp;Assumptions'!$J$29)^(FF$46-1))</f>
        <v>0</v>
      </c>
      <c r="FB299" s="588">
        <f>AND(FG$55&gt;0,SUM($E299:FA299)&lt;'Summary&amp;Assumptions'!$G$32*$B299,$D299&gt;='Summary&amp;Assumptions'!$D$17,FG$47&gt;=$D299,FG$47&lt;=EDATE($D299,'Summary&amp;Assumptions'!$G$32))*$B299+AND(FG$56&lt;'Summary&amp;Assumptions'!$J$31,FG$47&gt;=$FO299,FG$47&lt;=$FP299)*(('Summary&amp;Assumptions'!$H$25*$C299)*(1+'Summary&amp;Assumptions'!$J$29)^(FG$46-1))+AND(FG$56&lt;'Summary&amp;Assumptions'!$J$31,FG$47&gt;=$FQ299,FG$47&lt;=$FR299)*(('Summary&amp;Assumptions'!$H$25*$C299)*(1+'Summary&amp;Assumptions'!$J$29)^(FG$46-1))</f>
        <v>0</v>
      </c>
      <c r="FC299" s="588">
        <f>AND(FH$55&gt;0,SUM($E299:FB299)&lt;'Summary&amp;Assumptions'!$G$32*$B299,$D299&gt;='Summary&amp;Assumptions'!$D$17,FH$47&gt;=$D299,FH$47&lt;=EDATE($D299,'Summary&amp;Assumptions'!$G$32))*$B299+AND(FH$56&lt;'Summary&amp;Assumptions'!$J$31,FH$47&gt;=$FO299,FH$47&lt;=$FP299)*(('Summary&amp;Assumptions'!$H$25*$C299)*(1+'Summary&amp;Assumptions'!$J$29)^(FH$46-1))+AND(FH$56&lt;'Summary&amp;Assumptions'!$J$31,FH$47&gt;=$FQ299,FH$47&lt;=$FR299)*(('Summary&amp;Assumptions'!$H$25*$C299)*(1+'Summary&amp;Assumptions'!$J$29)^(FH$46-1))</f>
        <v>0</v>
      </c>
      <c r="FD299" s="588">
        <f>AND(FI$55&gt;0,SUM($E299:FC299)&lt;'Summary&amp;Assumptions'!$G$32*$B299,$D299&gt;='Summary&amp;Assumptions'!$D$17,FI$47&gt;=$D299,FI$47&lt;=EDATE($D299,'Summary&amp;Assumptions'!$G$32))*$B299+AND(FI$56&lt;'Summary&amp;Assumptions'!$J$31,FI$47&gt;=$FO299,FI$47&lt;=$FP299)*(('Summary&amp;Assumptions'!$H$25*$C299)*(1+'Summary&amp;Assumptions'!$J$29)^(FI$46-1))+AND(FI$56&lt;'Summary&amp;Assumptions'!$J$31,FI$47&gt;=$FQ299,FI$47&lt;=$FR299)*(('Summary&amp;Assumptions'!$H$25*$C299)*(1+'Summary&amp;Assumptions'!$J$29)^(FI$46-1))</f>
        <v>0</v>
      </c>
      <c r="FE299" s="588">
        <f>AND(FJ$55&gt;0,SUM($E299:FD299)&lt;'Summary&amp;Assumptions'!$G$32*$B299,$D299&gt;='Summary&amp;Assumptions'!$D$17,FJ$47&gt;=$D299,FJ$47&lt;=EDATE($D299,'Summary&amp;Assumptions'!$G$32))*$B299+AND(FJ$56&lt;'Summary&amp;Assumptions'!$J$31,FJ$47&gt;=$FO299,FJ$47&lt;=$FP299)*(('Summary&amp;Assumptions'!$H$25*$C299)*(1+'Summary&amp;Assumptions'!$J$29)^(FJ$46-1))+AND(FJ$56&lt;'Summary&amp;Assumptions'!$J$31,FJ$47&gt;=$FQ299,FJ$47&lt;=$FR299)*(('Summary&amp;Assumptions'!$H$25*$C299)*(1+'Summary&amp;Assumptions'!$J$29)^(FJ$46-1))</f>
        <v>0</v>
      </c>
      <c r="FF299" s="588">
        <f>AND(FK$55&gt;0,SUM($E299:FE299)&lt;'Summary&amp;Assumptions'!$G$32*$B299,$D299&gt;='Summary&amp;Assumptions'!$D$17,FK$47&gt;=$D299,FK$47&lt;=EDATE($D299,'Summary&amp;Assumptions'!$G$32))*$B299+AND(FK$56&lt;'Summary&amp;Assumptions'!$J$31,FK$47&gt;=$FO299,FK$47&lt;=$FP299)*(('Summary&amp;Assumptions'!$H$25*$C299)*(1+'Summary&amp;Assumptions'!$J$29)^(FK$46-1))+AND(FK$56&lt;'Summary&amp;Assumptions'!$J$31,FK$47&gt;=$FQ299,FK$47&lt;=$FR299)*(('Summary&amp;Assumptions'!$H$25*$C299)*(1+'Summary&amp;Assumptions'!$J$29)^(FK$46-1))</f>
        <v>0</v>
      </c>
      <c r="FG299" s="588">
        <f>AND(FL$55&gt;0,SUM($E299:FF299)&lt;'Summary&amp;Assumptions'!$G$32*$B299,$D299&gt;='Summary&amp;Assumptions'!$D$17,FL$47&gt;=$D299,FL$47&lt;=EDATE($D299,'Summary&amp;Assumptions'!$G$32))*$B299+AND(FL$56&lt;'Summary&amp;Assumptions'!$J$31,FL$47&gt;=$FO299,FL$47&lt;=$FP299)*(('Summary&amp;Assumptions'!$H$25*$C299)*(1+'Summary&amp;Assumptions'!$J$29)^(FL$46-1))+AND(FL$56&lt;'Summary&amp;Assumptions'!$J$31,FL$47&gt;=$FQ299,FL$47&lt;=$FR299)*(('Summary&amp;Assumptions'!$H$25*$C299)*(1+'Summary&amp;Assumptions'!$J$29)^(FL$46-1))</f>
        <v>0</v>
      </c>
      <c r="FH299" s="588">
        <f>AND(FM$55&gt;0,SUM($E299:FG299)&lt;'Summary&amp;Assumptions'!$G$32*$B299,$D299&gt;='Summary&amp;Assumptions'!$D$17,FM$47&gt;=$D299,FM$47&lt;=EDATE($D299,'Summary&amp;Assumptions'!$G$32))*$B299+AND(FM$56&lt;'Summary&amp;Assumptions'!$J$31,FM$47&gt;=$FO299,FM$47&lt;=$FP299)*(('Summary&amp;Assumptions'!$H$25*$C299)*(1+'Summary&amp;Assumptions'!$J$29)^(FM$46-1))+AND(FM$56&lt;'Summary&amp;Assumptions'!$J$31,FM$47&gt;=$FQ299,FM$47&lt;=$FR299)*(('Summary&amp;Assumptions'!$H$25*$C299)*(1+'Summary&amp;Assumptions'!$J$29)^(FM$46-1))</f>
        <v>0</v>
      </c>
      <c r="FI299" s="588">
        <f>AND(FN$55&gt;0,SUM($E299:FH299)&lt;'Summary&amp;Assumptions'!$G$32*$B299,$D299&gt;='Summary&amp;Assumptions'!$D$17,FN$47&gt;=$D299,FN$47&lt;=EDATE($D299,'Summary&amp;Assumptions'!$G$32))*$B299+AND(FN$56&lt;'Summary&amp;Assumptions'!$J$31,FN$47&gt;=$FO299,FN$47&lt;=$FP299)*(('Summary&amp;Assumptions'!$H$25*$C299)*(1+'Summary&amp;Assumptions'!$J$29)^(FN$46-1))+AND(FN$56&lt;'Summary&amp;Assumptions'!$J$31,FN$47&gt;=$FQ299,FN$47&lt;=$FR299)*(('Summary&amp;Assumptions'!$H$25*$C299)*(1+'Summary&amp;Assumptions'!$J$29)^(FN$46-1))</f>
        <v>0</v>
      </c>
      <c r="FJ299" s="588">
        <f>AND(FO$55&gt;0,SUM($E299:FI299)&lt;'Summary&amp;Assumptions'!$G$32*$B299,$D299&gt;='Summary&amp;Assumptions'!$D$17,FO$47&gt;=$D299,FO$47&lt;=EDATE($D299,'Summary&amp;Assumptions'!$G$32))*$B299+AND(FO$56&lt;'Summary&amp;Assumptions'!$J$31,FO$47&gt;=$FO299,FO$47&lt;=$FP299)*(('Summary&amp;Assumptions'!$H$25*$C299)*(1+'Summary&amp;Assumptions'!$J$29)^(FO$46-1))+AND(FO$56&lt;'Summary&amp;Assumptions'!$J$31,FO$47&gt;=$FQ299,FO$47&lt;=$FR299)*(('Summary&amp;Assumptions'!$H$25*$C299)*(1+'Summary&amp;Assumptions'!$J$29)^(FO$46-1))</f>
        <v>0</v>
      </c>
      <c r="FK299" s="588">
        <f>AND(FP$55&gt;0,SUM($E299:FJ299)&lt;'Summary&amp;Assumptions'!$G$32*$B299,$D299&gt;='Summary&amp;Assumptions'!$D$17,FP$47&gt;=$D299,FP$47&lt;=EDATE($D299,'Summary&amp;Assumptions'!$G$32))*$B299+AND(FP$56&lt;'Summary&amp;Assumptions'!$J$31,FP$47&gt;=$FO299,FP$47&lt;=$FP299)*(('Summary&amp;Assumptions'!$H$25*$C299)*(1+'Summary&amp;Assumptions'!$J$29)^(FP$46-1))+AND(FP$56&lt;'Summary&amp;Assumptions'!$J$31,FP$47&gt;=$FQ299,FP$47&lt;=$FR299)*(('Summary&amp;Assumptions'!$H$25*$C299)*(1+'Summary&amp;Assumptions'!$J$29)^(FP$46-1))</f>
        <v>0</v>
      </c>
      <c r="FL299" s="588">
        <f>AND(FQ$55&gt;0,SUM($E299:FK299)&lt;'Summary&amp;Assumptions'!$G$32*$B299,$D299&gt;='Summary&amp;Assumptions'!$D$17,FQ$47&gt;=$D299,FQ$47&lt;=EDATE($D299,'Summary&amp;Assumptions'!$G$32))*$B299+AND(FQ$56&lt;'Summary&amp;Assumptions'!$J$31,FQ$47&gt;=$FO299,FQ$47&lt;=$FP299)*(('Summary&amp;Assumptions'!$H$25*$C299)*(1+'Summary&amp;Assumptions'!$J$29)^(FQ$46-1))+AND(FQ$56&lt;'Summary&amp;Assumptions'!$J$31,FQ$47&gt;=$FQ299,FQ$47&lt;=$FR299)*(('Summary&amp;Assumptions'!$H$25*$C299)*(1+'Summary&amp;Assumptions'!$J$29)^(FQ$46-1))</f>
        <v>0</v>
      </c>
      <c r="FO299" s="576">
        <f>EDATE(D299,'Summary&amp;Assumptions'!$G$34)</f>
        <v>49888</v>
      </c>
      <c r="FP299" s="576">
        <f>EDATE(FO299,'Summary&amp;Assumptions'!$G$33-1)</f>
        <v>49919</v>
      </c>
      <c r="FQ299" s="576">
        <f>EDATE(FO299,'Summary&amp;Assumptions'!$G$34)</f>
        <v>50253</v>
      </c>
      <c r="FR299" s="576">
        <f>EDATE(FQ299,'Summary&amp;Assumptions'!$G$33-1)</f>
        <v>50284</v>
      </c>
    </row>
    <row r="300" spans="2:174" hidden="1" x14ac:dyDescent="0.2">
      <c r="B300" s="588">
        <v>0</v>
      </c>
      <c r="C300" s="193">
        <v>0</v>
      </c>
      <c r="D300" s="589">
        <v>49553</v>
      </c>
      <c r="F300" s="588">
        <f>AND(K$55&gt;0,SUM($E300:E300)&lt;'Summary&amp;Assumptions'!$G$32*$B300,$D300&gt;='Summary&amp;Assumptions'!$D$17,K$47&gt;=$D300,K$47&lt;=EDATE($D300,'Summary&amp;Assumptions'!$G$32))*$B300+AND(K$56&lt;'Summary&amp;Assumptions'!$J$31,K$47&gt;=$FO300,K$47&lt;=$FP300)*(('Summary&amp;Assumptions'!$H$25*$C300)*(1+'Summary&amp;Assumptions'!$J$29)^(K$46-1))+AND(K$56&lt;'Summary&amp;Assumptions'!$J$31,K$47&gt;=$FQ300,K$47&lt;=$FR300)*(('Summary&amp;Assumptions'!$H$25*$C300)*(1+'Summary&amp;Assumptions'!$J$29)^(K$46-1))</f>
        <v>0</v>
      </c>
      <c r="G300" s="588">
        <f>AND(L$55&gt;0,SUM($E300:F300)&lt;'Summary&amp;Assumptions'!$G$32*$B300,$D300&gt;='Summary&amp;Assumptions'!$D$17,L$47&gt;=$D300,L$47&lt;=EDATE($D300,'Summary&amp;Assumptions'!$G$32))*$B300+AND(L$56&lt;'Summary&amp;Assumptions'!$J$31,L$47&gt;=$FO300,L$47&lt;=$FP300)*(('Summary&amp;Assumptions'!$H$25*$C300)*(1+'Summary&amp;Assumptions'!$J$29)^(L$46-1))+AND(L$56&lt;'Summary&amp;Assumptions'!$J$31,L$47&gt;=$FQ300,L$47&lt;=$FR300)*(('Summary&amp;Assumptions'!$H$25*$C300)*(1+'Summary&amp;Assumptions'!$J$29)^(L$46-1))</f>
        <v>0</v>
      </c>
      <c r="H300" s="588">
        <f>AND(M$55&gt;0,SUM($E300:G300)&lt;'Summary&amp;Assumptions'!$G$32*$B300,$D300&gt;='Summary&amp;Assumptions'!$D$17,M$47&gt;=$D300,M$47&lt;=EDATE($D300,'Summary&amp;Assumptions'!$G$32))*$B300+AND(M$56&lt;'Summary&amp;Assumptions'!$J$31,M$47&gt;=$FO300,M$47&lt;=$FP300)*(('Summary&amp;Assumptions'!$H$25*$C300)*(1+'Summary&amp;Assumptions'!$J$29)^(M$46-1))+AND(M$56&lt;'Summary&amp;Assumptions'!$J$31,M$47&gt;=$FQ300,M$47&lt;=$FR300)*(('Summary&amp;Assumptions'!$H$25*$C300)*(1+'Summary&amp;Assumptions'!$J$29)^(M$46-1))</f>
        <v>0</v>
      </c>
      <c r="I300" s="588">
        <f>AND(N$55&gt;0,SUM($E300:H300)&lt;'Summary&amp;Assumptions'!$G$32*$B300,$D300&gt;='Summary&amp;Assumptions'!$D$17,N$47&gt;=$D300,N$47&lt;=EDATE($D300,'Summary&amp;Assumptions'!$G$32))*$B300+AND(N$56&lt;'Summary&amp;Assumptions'!$J$31,N$47&gt;=$FO300,N$47&lt;=$FP300)*(('Summary&amp;Assumptions'!$H$25*$C300)*(1+'Summary&amp;Assumptions'!$J$29)^(N$46-1))+AND(N$56&lt;'Summary&amp;Assumptions'!$J$31,N$47&gt;=$FQ300,N$47&lt;=$FR300)*(('Summary&amp;Assumptions'!$H$25*$C300)*(1+'Summary&amp;Assumptions'!$J$29)^(N$46-1))</f>
        <v>0</v>
      </c>
      <c r="J300" s="588">
        <f>AND(O$55&gt;0,SUM($E300:I300)&lt;'Summary&amp;Assumptions'!$G$32*$B300,$D300&gt;='Summary&amp;Assumptions'!$D$17,O$47&gt;=$D300,O$47&lt;=EDATE($D300,'Summary&amp;Assumptions'!$G$32))*$B300+AND(O$56&lt;'Summary&amp;Assumptions'!$J$31,O$47&gt;=$FO300,O$47&lt;=$FP300)*(('Summary&amp;Assumptions'!$H$25*$C300)*(1+'Summary&amp;Assumptions'!$J$29)^(O$46-1))+AND(O$56&lt;'Summary&amp;Assumptions'!$J$31,O$47&gt;=$FQ300,O$47&lt;=$FR300)*(('Summary&amp;Assumptions'!$H$25*$C300)*(1+'Summary&amp;Assumptions'!$J$29)^(O$46-1))</f>
        <v>0</v>
      </c>
      <c r="K300" s="588">
        <f>AND(P$55&gt;0,SUM($E300:J300)&lt;'Summary&amp;Assumptions'!$G$32*$B300,$D300&gt;='Summary&amp;Assumptions'!$D$17,P$47&gt;=$D300,P$47&lt;=EDATE($D300,'Summary&amp;Assumptions'!$G$32))*$B300+AND(P$56&lt;'Summary&amp;Assumptions'!$J$31,P$47&gt;=$FO300,P$47&lt;=$FP300)*(('Summary&amp;Assumptions'!$H$25*$C300)*(1+'Summary&amp;Assumptions'!$J$29)^(P$46-1))+AND(P$56&lt;'Summary&amp;Assumptions'!$J$31,P$47&gt;=$FQ300,P$47&lt;=$FR300)*(('Summary&amp;Assumptions'!$H$25*$C300)*(1+'Summary&amp;Assumptions'!$J$29)^(P$46-1))</f>
        <v>0</v>
      </c>
      <c r="L300" s="588">
        <f>AND(Q$55&gt;0,SUM($E300:K300)&lt;'Summary&amp;Assumptions'!$G$32*$B300,$D300&gt;='Summary&amp;Assumptions'!$D$17,Q$47&gt;=$D300,Q$47&lt;=EDATE($D300,'Summary&amp;Assumptions'!$G$32))*$B300+AND(Q$56&lt;'Summary&amp;Assumptions'!$J$31,Q$47&gt;=$FO300,Q$47&lt;=$FP300)*(('Summary&amp;Assumptions'!$H$25*$C300)*(1+'Summary&amp;Assumptions'!$J$29)^(Q$46-1))+AND(Q$56&lt;'Summary&amp;Assumptions'!$J$31,Q$47&gt;=$FQ300,Q$47&lt;=$FR300)*(('Summary&amp;Assumptions'!$H$25*$C300)*(1+'Summary&amp;Assumptions'!$J$29)^(Q$46-1))</f>
        <v>0</v>
      </c>
      <c r="M300" s="588">
        <f>AND(R$55&gt;0,SUM($E300:L300)&lt;'Summary&amp;Assumptions'!$G$32*$B300,$D300&gt;='Summary&amp;Assumptions'!$D$17,R$47&gt;=$D300,R$47&lt;=EDATE($D300,'Summary&amp;Assumptions'!$G$32))*$B300+AND(R$56&lt;'Summary&amp;Assumptions'!$J$31,R$47&gt;=$FO300,R$47&lt;=$FP300)*(('Summary&amp;Assumptions'!$H$25*$C300)*(1+'Summary&amp;Assumptions'!$J$29)^(R$46-1))+AND(R$56&lt;'Summary&amp;Assumptions'!$J$31,R$47&gt;=$FQ300,R$47&lt;=$FR300)*(('Summary&amp;Assumptions'!$H$25*$C300)*(1+'Summary&amp;Assumptions'!$J$29)^(R$46-1))</f>
        <v>0</v>
      </c>
      <c r="N300" s="588">
        <f>AND(S$55&gt;0,SUM($E300:M300)&lt;'Summary&amp;Assumptions'!$G$32*$B300,$D300&gt;='Summary&amp;Assumptions'!$D$17,S$47&gt;=$D300,S$47&lt;=EDATE($D300,'Summary&amp;Assumptions'!$G$32))*$B300+AND(S$56&lt;'Summary&amp;Assumptions'!$J$31,S$47&gt;=$FO300,S$47&lt;=$FP300)*(('Summary&amp;Assumptions'!$H$25*$C300)*(1+'Summary&amp;Assumptions'!$J$29)^(S$46-1))+AND(S$56&lt;'Summary&amp;Assumptions'!$J$31,S$47&gt;=$FQ300,S$47&lt;=$FR300)*(('Summary&amp;Assumptions'!$H$25*$C300)*(1+'Summary&amp;Assumptions'!$J$29)^(S$46-1))</f>
        <v>0</v>
      </c>
      <c r="O300" s="588">
        <f>AND(T$55&gt;0,SUM($E300:N300)&lt;'Summary&amp;Assumptions'!$G$32*$B300,$D300&gt;='Summary&amp;Assumptions'!$D$17,T$47&gt;=$D300,T$47&lt;=EDATE($D300,'Summary&amp;Assumptions'!$G$32))*$B300+AND(T$56&lt;'Summary&amp;Assumptions'!$J$31,T$47&gt;=$FO300,T$47&lt;=$FP300)*(('Summary&amp;Assumptions'!$H$25*$C300)*(1+'Summary&amp;Assumptions'!$J$29)^(T$46-1))+AND(T$56&lt;'Summary&amp;Assumptions'!$J$31,T$47&gt;=$FQ300,T$47&lt;=$FR300)*(('Summary&amp;Assumptions'!$H$25*$C300)*(1+'Summary&amp;Assumptions'!$J$29)^(T$46-1))</f>
        <v>0</v>
      </c>
      <c r="P300" s="588">
        <f>AND(U$55&gt;0,SUM($E300:O300)&lt;'Summary&amp;Assumptions'!$G$32*$B300,$D300&gt;='Summary&amp;Assumptions'!$D$17,U$47&gt;=$D300,U$47&lt;=EDATE($D300,'Summary&amp;Assumptions'!$G$32))*$B300+AND(U$56&lt;'Summary&amp;Assumptions'!$J$31,U$47&gt;=$FO300,U$47&lt;=$FP300)*(('Summary&amp;Assumptions'!$H$25*$C300)*(1+'Summary&amp;Assumptions'!$J$29)^(U$46-1))+AND(U$56&lt;'Summary&amp;Assumptions'!$J$31,U$47&gt;=$FQ300,U$47&lt;=$FR300)*(('Summary&amp;Assumptions'!$H$25*$C300)*(1+'Summary&amp;Assumptions'!$J$29)^(U$46-1))</f>
        <v>0</v>
      </c>
      <c r="Q300" s="588">
        <f>AND(V$55&gt;0,SUM($E300:P300)&lt;'Summary&amp;Assumptions'!$G$32*$B300,$D300&gt;='Summary&amp;Assumptions'!$D$17,V$47&gt;=$D300,V$47&lt;=EDATE($D300,'Summary&amp;Assumptions'!$G$32))*$B300+AND(V$56&lt;'Summary&amp;Assumptions'!$J$31,V$47&gt;=$FO300,V$47&lt;=$FP300)*(('Summary&amp;Assumptions'!$H$25*$C300)*(1+'Summary&amp;Assumptions'!$J$29)^(V$46-1))+AND(V$56&lt;'Summary&amp;Assumptions'!$J$31,V$47&gt;=$FQ300,V$47&lt;=$FR300)*(('Summary&amp;Assumptions'!$H$25*$C300)*(1+'Summary&amp;Assumptions'!$J$29)^(V$46-1))</f>
        <v>0</v>
      </c>
      <c r="R300" s="588">
        <f>AND(W$55&gt;0,SUM($E300:Q300)&lt;'Summary&amp;Assumptions'!$G$32*$B300,$D300&gt;='Summary&amp;Assumptions'!$D$17,W$47&gt;=$D300,W$47&lt;=EDATE($D300,'Summary&amp;Assumptions'!$G$32))*$B300+AND(W$56&lt;'Summary&amp;Assumptions'!$J$31,W$47&gt;=$FO300,W$47&lt;=$FP300)*(('Summary&amp;Assumptions'!$H$25*$C300)*(1+'Summary&amp;Assumptions'!$J$29)^(W$46-1))+AND(W$56&lt;'Summary&amp;Assumptions'!$J$31,W$47&gt;=$FQ300,W$47&lt;=$FR300)*(('Summary&amp;Assumptions'!$H$25*$C300)*(1+'Summary&amp;Assumptions'!$J$29)^(W$46-1))</f>
        <v>0</v>
      </c>
      <c r="S300" s="588">
        <f>AND(X$55&gt;0,SUM($E300:R300)&lt;'Summary&amp;Assumptions'!$G$32*$B300,$D300&gt;='Summary&amp;Assumptions'!$D$17,X$47&gt;=$D300,X$47&lt;=EDATE($D300,'Summary&amp;Assumptions'!$G$32))*$B300+AND(X$56&lt;'Summary&amp;Assumptions'!$J$31,X$47&gt;=$FO300,X$47&lt;=$FP300)*(('Summary&amp;Assumptions'!$H$25*$C300)*(1+'Summary&amp;Assumptions'!$J$29)^(X$46-1))+AND(X$56&lt;'Summary&amp;Assumptions'!$J$31,X$47&gt;=$FQ300,X$47&lt;=$FR300)*(('Summary&amp;Assumptions'!$H$25*$C300)*(1+'Summary&amp;Assumptions'!$J$29)^(X$46-1))</f>
        <v>0</v>
      </c>
      <c r="T300" s="588">
        <f>AND(Y$55&gt;0,SUM($E300:S300)&lt;'Summary&amp;Assumptions'!$G$32*$B300,$D300&gt;='Summary&amp;Assumptions'!$D$17,Y$47&gt;=$D300,Y$47&lt;=EDATE($D300,'Summary&amp;Assumptions'!$G$32))*$B300+AND(Y$56&lt;'Summary&amp;Assumptions'!$J$31,Y$47&gt;=$FO300,Y$47&lt;=$FP300)*(('Summary&amp;Assumptions'!$H$25*$C300)*(1+'Summary&amp;Assumptions'!$J$29)^(Y$46-1))+AND(Y$56&lt;'Summary&amp;Assumptions'!$J$31,Y$47&gt;=$FQ300,Y$47&lt;=$FR300)*(('Summary&amp;Assumptions'!$H$25*$C300)*(1+'Summary&amp;Assumptions'!$J$29)^(Y$46-1))</f>
        <v>0</v>
      </c>
      <c r="U300" s="588">
        <f>AND(Z$55&gt;0,SUM($E300:T300)&lt;'Summary&amp;Assumptions'!$G$32*$B300,$D300&gt;='Summary&amp;Assumptions'!$D$17,Z$47&gt;=$D300,Z$47&lt;=EDATE($D300,'Summary&amp;Assumptions'!$G$32))*$B300+AND(Z$56&lt;'Summary&amp;Assumptions'!$J$31,Z$47&gt;=$FO300,Z$47&lt;=$FP300)*(('Summary&amp;Assumptions'!$H$25*$C300)*(1+'Summary&amp;Assumptions'!$J$29)^(Z$46-1))+AND(Z$56&lt;'Summary&amp;Assumptions'!$J$31,Z$47&gt;=$FQ300,Z$47&lt;=$FR300)*(('Summary&amp;Assumptions'!$H$25*$C300)*(1+'Summary&amp;Assumptions'!$J$29)^(Z$46-1))</f>
        <v>0</v>
      </c>
      <c r="V300" s="588">
        <f>AND(AA$55&gt;0,SUM($E300:U300)&lt;'Summary&amp;Assumptions'!$G$32*$B300,$D300&gt;='Summary&amp;Assumptions'!$D$17,AA$47&gt;=$D300,AA$47&lt;=EDATE($D300,'Summary&amp;Assumptions'!$G$32))*$B300+AND(AA$56&lt;'Summary&amp;Assumptions'!$J$31,AA$47&gt;=$FO300,AA$47&lt;=$FP300)*(('Summary&amp;Assumptions'!$H$25*$C300)*(1+'Summary&amp;Assumptions'!$J$29)^(AA$46-1))+AND(AA$56&lt;'Summary&amp;Assumptions'!$J$31,AA$47&gt;=$FQ300,AA$47&lt;=$FR300)*(('Summary&amp;Assumptions'!$H$25*$C300)*(1+'Summary&amp;Assumptions'!$J$29)^(AA$46-1))</f>
        <v>0</v>
      </c>
      <c r="W300" s="588">
        <f>AND(AB$55&gt;0,SUM($E300:V300)&lt;'Summary&amp;Assumptions'!$G$32*$B300,$D300&gt;='Summary&amp;Assumptions'!$D$17,AB$47&gt;=$D300,AB$47&lt;=EDATE($D300,'Summary&amp;Assumptions'!$G$32))*$B300+AND(AB$56&lt;'Summary&amp;Assumptions'!$J$31,AB$47&gt;=$FO300,AB$47&lt;=$FP300)*(('Summary&amp;Assumptions'!$H$25*$C300)*(1+'Summary&amp;Assumptions'!$J$29)^(AB$46-1))+AND(AB$56&lt;'Summary&amp;Assumptions'!$J$31,AB$47&gt;=$FQ300,AB$47&lt;=$FR300)*(('Summary&amp;Assumptions'!$H$25*$C300)*(1+'Summary&amp;Assumptions'!$J$29)^(AB$46-1))</f>
        <v>0</v>
      </c>
      <c r="X300" s="588">
        <f>AND(AC$55&gt;0,SUM($E300:W300)&lt;'Summary&amp;Assumptions'!$G$32*$B300,$D300&gt;='Summary&amp;Assumptions'!$D$17,AC$47&gt;=$D300,AC$47&lt;=EDATE($D300,'Summary&amp;Assumptions'!$G$32))*$B300+AND(AC$56&lt;'Summary&amp;Assumptions'!$J$31,AC$47&gt;=$FO300,AC$47&lt;=$FP300)*(('Summary&amp;Assumptions'!$H$25*$C300)*(1+'Summary&amp;Assumptions'!$J$29)^(AC$46-1))+AND(AC$56&lt;'Summary&amp;Assumptions'!$J$31,AC$47&gt;=$FQ300,AC$47&lt;=$FR300)*(('Summary&amp;Assumptions'!$H$25*$C300)*(1+'Summary&amp;Assumptions'!$J$29)^(AC$46-1))</f>
        <v>0</v>
      </c>
      <c r="Y300" s="588">
        <f>AND(AD$55&gt;0,SUM($E300:X300)&lt;'Summary&amp;Assumptions'!$G$32*$B300,$D300&gt;='Summary&amp;Assumptions'!$D$17,AD$47&gt;=$D300,AD$47&lt;=EDATE($D300,'Summary&amp;Assumptions'!$G$32))*$B300+AND(AD$56&lt;'Summary&amp;Assumptions'!$J$31,AD$47&gt;=$FO300,AD$47&lt;=$FP300)*(('Summary&amp;Assumptions'!$H$25*$C300)*(1+'Summary&amp;Assumptions'!$J$29)^(AD$46-1))+AND(AD$56&lt;'Summary&amp;Assumptions'!$J$31,AD$47&gt;=$FQ300,AD$47&lt;=$FR300)*(('Summary&amp;Assumptions'!$H$25*$C300)*(1+'Summary&amp;Assumptions'!$J$29)^(AD$46-1))</f>
        <v>0</v>
      </c>
      <c r="Z300" s="588">
        <f>AND(AE$55&gt;0,SUM($E300:Y300)&lt;'Summary&amp;Assumptions'!$G$32*$B300,$D300&gt;='Summary&amp;Assumptions'!$D$17,AE$47&gt;=$D300,AE$47&lt;=EDATE($D300,'Summary&amp;Assumptions'!$G$32))*$B300+AND(AE$56&lt;'Summary&amp;Assumptions'!$J$31,AE$47&gt;=$FO300,AE$47&lt;=$FP300)*(('Summary&amp;Assumptions'!$H$25*$C300)*(1+'Summary&amp;Assumptions'!$J$29)^(AE$46-1))+AND(AE$56&lt;'Summary&amp;Assumptions'!$J$31,AE$47&gt;=$FQ300,AE$47&lt;=$FR300)*(('Summary&amp;Assumptions'!$H$25*$C300)*(1+'Summary&amp;Assumptions'!$J$29)^(AE$46-1))</f>
        <v>0</v>
      </c>
      <c r="AA300" s="588">
        <f>AND(AF$55&gt;0,SUM($E300:Z300)&lt;'Summary&amp;Assumptions'!$G$32*$B300,$D300&gt;='Summary&amp;Assumptions'!$D$17,AF$47&gt;=$D300,AF$47&lt;=EDATE($D300,'Summary&amp;Assumptions'!$G$32))*$B300+AND(AF$56&lt;'Summary&amp;Assumptions'!$J$31,AF$47&gt;=$FO300,AF$47&lt;=$FP300)*(('Summary&amp;Assumptions'!$H$25*$C300)*(1+'Summary&amp;Assumptions'!$J$29)^(AF$46-1))+AND(AF$56&lt;'Summary&amp;Assumptions'!$J$31,AF$47&gt;=$FQ300,AF$47&lt;=$FR300)*(('Summary&amp;Assumptions'!$H$25*$C300)*(1+'Summary&amp;Assumptions'!$J$29)^(AF$46-1))</f>
        <v>0</v>
      </c>
      <c r="AB300" s="588">
        <f>AND(AG$55&gt;0,SUM($E300:AA300)&lt;'Summary&amp;Assumptions'!$G$32*$B300,$D300&gt;='Summary&amp;Assumptions'!$D$17,AG$47&gt;=$D300,AG$47&lt;=EDATE($D300,'Summary&amp;Assumptions'!$G$32))*$B300+AND(AG$56&lt;'Summary&amp;Assumptions'!$J$31,AG$47&gt;=$FO300,AG$47&lt;=$FP300)*(('Summary&amp;Assumptions'!$H$25*$C300)*(1+'Summary&amp;Assumptions'!$J$29)^(AG$46-1))+AND(AG$56&lt;'Summary&amp;Assumptions'!$J$31,AG$47&gt;=$FQ300,AG$47&lt;=$FR300)*(('Summary&amp;Assumptions'!$H$25*$C300)*(1+'Summary&amp;Assumptions'!$J$29)^(AG$46-1))</f>
        <v>0</v>
      </c>
      <c r="AC300" s="588">
        <f>AND(AH$55&gt;0,SUM($E300:AB300)&lt;'Summary&amp;Assumptions'!$G$32*$B300,$D300&gt;='Summary&amp;Assumptions'!$D$17,AH$47&gt;=$D300,AH$47&lt;=EDATE($D300,'Summary&amp;Assumptions'!$G$32))*$B300+AND(AH$56&lt;'Summary&amp;Assumptions'!$J$31,AH$47&gt;=$FO300,AH$47&lt;=$FP300)*(('Summary&amp;Assumptions'!$H$25*$C300)*(1+'Summary&amp;Assumptions'!$J$29)^(AH$46-1))+AND(AH$56&lt;'Summary&amp;Assumptions'!$J$31,AH$47&gt;=$FQ300,AH$47&lt;=$FR300)*(('Summary&amp;Assumptions'!$H$25*$C300)*(1+'Summary&amp;Assumptions'!$J$29)^(AH$46-1))</f>
        <v>0</v>
      </c>
      <c r="AD300" s="588">
        <f>AND(AI$55&gt;0,SUM($E300:AC300)&lt;'Summary&amp;Assumptions'!$G$32*$B300,$D300&gt;='Summary&amp;Assumptions'!$D$17,AI$47&gt;=$D300,AI$47&lt;=EDATE($D300,'Summary&amp;Assumptions'!$G$32))*$B300+AND(AI$56&lt;'Summary&amp;Assumptions'!$J$31,AI$47&gt;=$FO300,AI$47&lt;=$FP300)*(('Summary&amp;Assumptions'!$H$25*$C300)*(1+'Summary&amp;Assumptions'!$J$29)^(AI$46-1))+AND(AI$56&lt;'Summary&amp;Assumptions'!$J$31,AI$47&gt;=$FQ300,AI$47&lt;=$FR300)*(('Summary&amp;Assumptions'!$H$25*$C300)*(1+'Summary&amp;Assumptions'!$J$29)^(AI$46-1))</f>
        <v>0</v>
      </c>
      <c r="AE300" s="588">
        <f>AND(AJ$55&gt;0,SUM($E300:AD300)&lt;'Summary&amp;Assumptions'!$G$32*$B300,$D300&gt;='Summary&amp;Assumptions'!$D$17,AJ$47&gt;=$D300,AJ$47&lt;=EDATE($D300,'Summary&amp;Assumptions'!$G$32))*$B300+AND(AJ$56&lt;'Summary&amp;Assumptions'!$J$31,AJ$47&gt;=$FO300,AJ$47&lt;=$FP300)*(('Summary&amp;Assumptions'!$H$25*$C300)*(1+'Summary&amp;Assumptions'!$J$29)^(AJ$46-1))+AND(AJ$56&lt;'Summary&amp;Assumptions'!$J$31,AJ$47&gt;=$FQ300,AJ$47&lt;=$FR300)*(('Summary&amp;Assumptions'!$H$25*$C300)*(1+'Summary&amp;Assumptions'!$J$29)^(AJ$46-1))</f>
        <v>0</v>
      </c>
      <c r="AF300" s="588">
        <f>AND(AK$55&gt;0,SUM($E300:AE300)&lt;'Summary&amp;Assumptions'!$G$32*$B300,$D300&gt;='Summary&amp;Assumptions'!$D$17,AK$47&gt;=$D300,AK$47&lt;=EDATE($D300,'Summary&amp;Assumptions'!$G$32))*$B300+AND(AK$56&lt;'Summary&amp;Assumptions'!$J$31,AK$47&gt;=$FO300,AK$47&lt;=$FP300)*(('Summary&amp;Assumptions'!$H$25*$C300)*(1+'Summary&amp;Assumptions'!$J$29)^(AK$46-1))+AND(AK$56&lt;'Summary&amp;Assumptions'!$J$31,AK$47&gt;=$FQ300,AK$47&lt;=$FR300)*(('Summary&amp;Assumptions'!$H$25*$C300)*(1+'Summary&amp;Assumptions'!$J$29)^(AK$46-1))</f>
        <v>0</v>
      </c>
      <c r="AG300" s="588">
        <f>AND(AL$55&gt;0,SUM($E300:AF300)&lt;'Summary&amp;Assumptions'!$G$32*$B300,$D300&gt;='Summary&amp;Assumptions'!$D$17,AL$47&gt;=$D300,AL$47&lt;=EDATE($D300,'Summary&amp;Assumptions'!$G$32))*$B300+AND(AL$56&lt;'Summary&amp;Assumptions'!$J$31,AL$47&gt;=$FO300,AL$47&lt;=$FP300)*(('Summary&amp;Assumptions'!$H$25*$C300)*(1+'Summary&amp;Assumptions'!$J$29)^(AL$46-1))+AND(AL$56&lt;'Summary&amp;Assumptions'!$J$31,AL$47&gt;=$FQ300,AL$47&lt;=$FR300)*(('Summary&amp;Assumptions'!$H$25*$C300)*(1+'Summary&amp;Assumptions'!$J$29)^(AL$46-1))</f>
        <v>0</v>
      </c>
      <c r="AH300" s="588">
        <f>AND(AM$55&gt;0,SUM($E300:AG300)&lt;'Summary&amp;Assumptions'!$G$32*$B300,$D300&gt;='Summary&amp;Assumptions'!$D$17,AM$47&gt;=$D300,AM$47&lt;=EDATE($D300,'Summary&amp;Assumptions'!$G$32))*$B300+AND(AM$56&lt;'Summary&amp;Assumptions'!$J$31,AM$47&gt;=$FO300,AM$47&lt;=$FP300)*(('Summary&amp;Assumptions'!$H$25*$C300)*(1+'Summary&amp;Assumptions'!$J$29)^(AM$46-1))+AND(AM$56&lt;'Summary&amp;Assumptions'!$J$31,AM$47&gt;=$FQ300,AM$47&lt;=$FR300)*(('Summary&amp;Assumptions'!$H$25*$C300)*(1+'Summary&amp;Assumptions'!$J$29)^(AM$46-1))</f>
        <v>0</v>
      </c>
      <c r="AI300" s="588">
        <f>AND(AN$55&gt;0,SUM($E300:AH300)&lt;'Summary&amp;Assumptions'!$G$32*$B300,$D300&gt;='Summary&amp;Assumptions'!$D$17,AN$47&gt;=$D300,AN$47&lt;=EDATE($D300,'Summary&amp;Assumptions'!$G$32))*$B300+AND(AN$56&lt;'Summary&amp;Assumptions'!$J$31,AN$47&gt;=$FO300,AN$47&lt;=$FP300)*(('Summary&amp;Assumptions'!$H$25*$C300)*(1+'Summary&amp;Assumptions'!$J$29)^(AN$46-1))+AND(AN$56&lt;'Summary&amp;Assumptions'!$J$31,AN$47&gt;=$FQ300,AN$47&lt;=$FR300)*(('Summary&amp;Assumptions'!$H$25*$C300)*(1+'Summary&amp;Assumptions'!$J$29)^(AN$46-1))</f>
        <v>0</v>
      </c>
      <c r="AJ300" s="588">
        <f>AND(AO$55&gt;0,SUM($E300:AI300)&lt;'Summary&amp;Assumptions'!$G$32*$B300,$D300&gt;='Summary&amp;Assumptions'!$D$17,AO$47&gt;=$D300,AO$47&lt;=EDATE($D300,'Summary&amp;Assumptions'!$G$32))*$B300+AND(AO$56&lt;'Summary&amp;Assumptions'!$J$31,AO$47&gt;=$FO300,AO$47&lt;=$FP300)*(('Summary&amp;Assumptions'!$H$25*$C300)*(1+'Summary&amp;Assumptions'!$J$29)^(AO$46-1))+AND(AO$56&lt;'Summary&amp;Assumptions'!$J$31,AO$47&gt;=$FQ300,AO$47&lt;=$FR300)*(('Summary&amp;Assumptions'!$H$25*$C300)*(1+'Summary&amp;Assumptions'!$J$29)^(AO$46-1))</f>
        <v>0</v>
      </c>
      <c r="AK300" s="588">
        <f>AND(AP$55&gt;0,SUM($E300:AJ300)&lt;'Summary&amp;Assumptions'!$G$32*$B300,$D300&gt;='Summary&amp;Assumptions'!$D$17,AP$47&gt;=$D300,AP$47&lt;=EDATE($D300,'Summary&amp;Assumptions'!$G$32))*$B300+AND(AP$56&lt;'Summary&amp;Assumptions'!$J$31,AP$47&gt;=$FO300,AP$47&lt;=$FP300)*(('Summary&amp;Assumptions'!$H$25*$C300)*(1+'Summary&amp;Assumptions'!$J$29)^(AP$46-1))+AND(AP$56&lt;'Summary&amp;Assumptions'!$J$31,AP$47&gt;=$FQ300,AP$47&lt;=$FR300)*(('Summary&amp;Assumptions'!$H$25*$C300)*(1+'Summary&amp;Assumptions'!$J$29)^(AP$46-1))</f>
        <v>0</v>
      </c>
      <c r="AL300" s="588">
        <f>AND(AQ$55&gt;0,SUM($E300:AK300)&lt;'Summary&amp;Assumptions'!$G$32*$B300,$D300&gt;='Summary&amp;Assumptions'!$D$17,AQ$47&gt;=$D300,AQ$47&lt;=EDATE($D300,'Summary&amp;Assumptions'!$G$32))*$B300+AND(AQ$56&lt;'Summary&amp;Assumptions'!$J$31,AQ$47&gt;=$FO300,AQ$47&lt;=$FP300)*(('Summary&amp;Assumptions'!$H$25*$C300)*(1+'Summary&amp;Assumptions'!$J$29)^(AQ$46-1))+AND(AQ$56&lt;'Summary&amp;Assumptions'!$J$31,AQ$47&gt;=$FQ300,AQ$47&lt;=$FR300)*(('Summary&amp;Assumptions'!$H$25*$C300)*(1+'Summary&amp;Assumptions'!$J$29)^(AQ$46-1))</f>
        <v>0</v>
      </c>
      <c r="AM300" s="588">
        <f>AND(AR$55&gt;0,SUM($E300:AL300)&lt;'Summary&amp;Assumptions'!$G$32*$B300,$D300&gt;='Summary&amp;Assumptions'!$D$17,AR$47&gt;=$D300,AR$47&lt;=EDATE($D300,'Summary&amp;Assumptions'!$G$32))*$B300+AND(AR$56&lt;'Summary&amp;Assumptions'!$J$31,AR$47&gt;=$FO300,AR$47&lt;=$FP300)*(('Summary&amp;Assumptions'!$H$25*$C300)*(1+'Summary&amp;Assumptions'!$J$29)^(AR$46-1))+AND(AR$56&lt;'Summary&amp;Assumptions'!$J$31,AR$47&gt;=$FQ300,AR$47&lt;=$FR300)*(('Summary&amp;Assumptions'!$H$25*$C300)*(1+'Summary&amp;Assumptions'!$J$29)^(AR$46-1))</f>
        <v>0</v>
      </c>
      <c r="AN300" s="588">
        <f>AND(AS$55&gt;0,SUM($E300:AM300)&lt;'Summary&amp;Assumptions'!$G$32*$B300,$D300&gt;='Summary&amp;Assumptions'!$D$17,AS$47&gt;=$D300,AS$47&lt;=EDATE($D300,'Summary&amp;Assumptions'!$G$32))*$B300+AND(AS$56&lt;'Summary&amp;Assumptions'!$J$31,AS$47&gt;=$FO300,AS$47&lt;=$FP300)*(('Summary&amp;Assumptions'!$H$25*$C300)*(1+'Summary&amp;Assumptions'!$J$29)^(AS$46-1))+AND(AS$56&lt;'Summary&amp;Assumptions'!$J$31,AS$47&gt;=$FQ300,AS$47&lt;=$FR300)*(('Summary&amp;Assumptions'!$H$25*$C300)*(1+'Summary&amp;Assumptions'!$J$29)^(AS$46-1))</f>
        <v>0</v>
      </c>
      <c r="AO300" s="588">
        <f>AND(AT$55&gt;0,SUM($E300:AN300)&lt;'Summary&amp;Assumptions'!$G$32*$B300,$D300&gt;='Summary&amp;Assumptions'!$D$17,AT$47&gt;=$D300,AT$47&lt;=EDATE($D300,'Summary&amp;Assumptions'!$G$32))*$B300+AND(AT$56&lt;'Summary&amp;Assumptions'!$J$31,AT$47&gt;=$FO300,AT$47&lt;=$FP300)*(('Summary&amp;Assumptions'!$H$25*$C300)*(1+'Summary&amp;Assumptions'!$J$29)^(AT$46-1))+AND(AT$56&lt;'Summary&amp;Assumptions'!$J$31,AT$47&gt;=$FQ300,AT$47&lt;=$FR300)*(('Summary&amp;Assumptions'!$H$25*$C300)*(1+'Summary&amp;Assumptions'!$J$29)^(AT$46-1))</f>
        <v>0</v>
      </c>
      <c r="AP300" s="588">
        <f>AND(AU$55&gt;0,SUM($E300:AO300)&lt;'Summary&amp;Assumptions'!$G$32*$B300,$D300&gt;='Summary&amp;Assumptions'!$D$17,AU$47&gt;=$D300,AU$47&lt;=EDATE($D300,'Summary&amp;Assumptions'!$G$32))*$B300+AND(AU$56&lt;'Summary&amp;Assumptions'!$J$31,AU$47&gt;=$FO300,AU$47&lt;=$FP300)*(('Summary&amp;Assumptions'!$H$25*$C300)*(1+'Summary&amp;Assumptions'!$J$29)^(AU$46-1))+AND(AU$56&lt;'Summary&amp;Assumptions'!$J$31,AU$47&gt;=$FQ300,AU$47&lt;=$FR300)*(('Summary&amp;Assumptions'!$H$25*$C300)*(1+'Summary&amp;Assumptions'!$J$29)^(AU$46-1))</f>
        <v>0</v>
      </c>
      <c r="AQ300" s="588">
        <f>AND(AV$55&gt;0,SUM($E300:AP300)&lt;'Summary&amp;Assumptions'!$G$32*$B300,$D300&gt;='Summary&amp;Assumptions'!$D$17,AV$47&gt;=$D300,AV$47&lt;=EDATE($D300,'Summary&amp;Assumptions'!$G$32))*$B300+AND(AV$56&lt;'Summary&amp;Assumptions'!$J$31,AV$47&gt;=$FO300,AV$47&lt;=$FP300)*(('Summary&amp;Assumptions'!$H$25*$C300)*(1+'Summary&amp;Assumptions'!$J$29)^(AV$46-1))+AND(AV$56&lt;'Summary&amp;Assumptions'!$J$31,AV$47&gt;=$FQ300,AV$47&lt;=$FR300)*(('Summary&amp;Assumptions'!$H$25*$C300)*(1+'Summary&amp;Assumptions'!$J$29)^(AV$46-1))</f>
        <v>0</v>
      </c>
      <c r="AR300" s="588">
        <f>AND(AW$55&gt;0,SUM($E300:AQ300)&lt;'Summary&amp;Assumptions'!$G$32*$B300,$D300&gt;='Summary&amp;Assumptions'!$D$17,AW$47&gt;=$D300,AW$47&lt;=EDATE($D300,'Summary&amp;Assumptions'!$G$32))*$B300+AND(AW$56&lt;'Summary&amp;Assumptions'!$J$31,AW$47&gt;=$FO300,AW$47&lt;=$FP300)*(('Summary&amp;Assumptions'!$H$25*$C300)*(1+'Summary&amp;Assumptions'!$J$29)^(AW$46-1))+AND(AW$56&lt;'Summary&amp;Assumptions'!$J$31,AW$47&gt;=$FQ300,AW$47&lt;=$FR300)*(('Summary&amp;Assumptions'!$H$25*$C300)*(1+'Summary&amp;Assumptions'!$J$29)^(AW$46-1))</f>
        <v>0</v>
      </c>
      <c r="AS300" s="588">
        <f>AND(AX$55&gt;0,SUM($E300:AR300)&lt;'Summary&amp;Assumptions'!$G$32*$B300,$D300&gt;='Summary&amp;Assumptions'!$D$17,AX$47&gt;=$D300,AX$47&lt;=EDATE($D300,'Summary&amp;Assumptions'!$G$32))*$B300+AND(AX$56&lt;'Summary&amp;Assumptions'!$J$31,AX$47&gt;=$FO300,AX$47&lt;=$FP300)*(('Summary&amp;Assumptions'!$H$25*$C300)*(1+'Summary&amp;Assumptions'!$J$29)^(AX$46-1))+AND(AX$56&lt;'Summary&amp;Assumptions'!$J$31,AX$47&gt;=$FQ300,AX$47&lt;=$FR300)*(('Summary&amp;Assumptions'!$H$25*$C300)*(1+'Summary&amp;Assumptions'!$J$29)^(AX$46-1))</f>
        <v>0</v>
      </c>
      <c r="AT300" s="588">
        <f>AND(AY$55&gt;0,SUM($E300:AS300)&lt;'Summary&amp;Assumptions'!$G$32*$B300,$D300&gt;='Summary&amp;Assumptions'!$D$17,AY$47&gt;=$D300,AY$47&lt;=EDATE($D300,'Summary&amp;Assumptions'!$G$32))*$B300+AND(AY$56&lt;'Summary&amp;Assumptions'!$J$31,AY$47&gt;=$FO300,AY$47&lt;=$FP300)*(('Summary&amp;Assumptions'!$H$25*$C300)*(1+'Summary&amp;Assumptions'!$J$29)^(AY$46-1))+AND(AY$56&lt;'Summary&amp;Assumptions'!$J$31,AY$47&gt;=$FQ300,AY$47&lt;=$FR300)*(('Summary&amp;Assumptions'!$H$25*$C300)*(1+'Summary&amp;Assumptions'!$J$29)^(AY$46-1))</f>
        <v>0</v>
      </c>
      <c r="AU300" s="588">
        <f>AND(AZ$55&gt;0,SUM($E300:AT300)&lt;'Summary&amp;Assumptions'!$G$32*$B300,$D300&gt;='Summary&amp;Assumptions'!$D$17,AZ$47&gt;=$D300,AZ$47&lt;=EDATE($D300,'Summary&amp;Assumptions'!$G$32))*$B300+AND(AZ$56&lt;'Summary&amp;Assumptions'!$J$31,AZ$47&gt;=$FO300,AZ$47&lt;=$FP300)*(('Summary&amp;Assumptions'!$H$25*$C300)*(1+'Summary&amp;Assumptions'!$J$29)^(AZ$46-1))+AND(AZ$56&lt;'Summary&amp;Assumptions'!$J$31,AZ$47&gt;=$FQ300,AZ$47&lt;=$FR300)*(('Summary&amp;Assumptions'!$H$25*$C300)*(1+'Summary&amp;Assumptions'!$J$29)^(AZ$46-1))</f>
        <v>0</v>
      </c>
      <c r="AV300" s="588">
        <f>AND(BA$55&gt;0,SUM($E300:AU300)&lt;'Summary&amp;Assumptions'!$G$32*$B300,$D300&gt;='Summary&amp;Assumptions'!$D$17,BA$47&gt;=$D300,BA$47&lt;=EDATE($D300,'Summary&amp;Assumptions'!$G$32))*$B300+AND(BA$56&lt;'Summary&amp;Assumptions'!$J$31,BA$47&gt;=$FO300,BA$47&lt;=$FP300)*(('Summary&amp;Assumptions'!$H$25*$C300)*(1+'Summary&amp;Assumptions'!$J$29)^(BA$46-1))+AND(BA$56&lt;'Summary&amp;Assumptions'!$J$31,BA$47&gt;=$FQ300,BA$47&lt;=$FR300)*(('Summary&amp;Assumptions'!$H$25*$C300)*(1+'Summary&amp;Assumptions'!$J$29)^(BA$46-1))</f>
        <v>0</v>
      </c>
      <c r="AW300" s="588">
        <f>AND(BB$55&gt;0,SUM($E300:AV300)&lt;'Summary&amp;Assumptions'!$G$32*$B300,$D300&gt;='Summary&amp;Assumptions'!$D$17,BB$47&gt;=$D300,BB$47&lt;=EDATE($D300,'Summary&amp;Assumptions'!$G$32))*$B300+AND(BB$56&lt;'Summary&amp;Assumptions'!$J$31,BB$47&gt;=$FO300,BB$47&lt;=$FP300)*(('Summary&amp;Assumptions'!$H$25*$C300)*(1+'Summary&amp;Assumptions'!$J$29)^(BB$46-1))+AND(BB$56&lt;'Summary&amp;Assumptions'!$J$31,BB$47&gt;=$FQ300,BB$47&lt;=$FR300)*(('Summary&amp;Assumptions'!$H$25*$C300)*(1+'Summary&amp;Assumptions'!$J$29)^(BB$46-1))</f>
        <v>0</v>
      </c>
      <c r="AX300" s="588">
        <f>AND(BC$55&gt;0,SUM($E300:AW300)&lt;'Summary&amp;Assumptions'!$G$32*$B300,$D300&gt;='Summary&amp;Assumptions'!$D$17,BC$47&gt;=$D300,BC$47&lt;=EDATE($D300,'Summary&amp;Assumptions'!$G$32))*$B300+AND(BC$56&lt;'Summary&amp;Assumptions'!$J$31,BC$47&gt;=$FO300,BC$47&lt;=$FP300)*(('Summary&amp;Assumptions'!$H$25*$C300)*(1+'Summary&amp;Assumptions'!$J$29)^(BC$46-1))+AND(BC$56&lt;'Summary&amp;Assumptions'!$J$31,BC$47&gt;=$FQ300,BC$47&lt;=$FR300)*(('Summary&amp;Assumptions'!$H$25*$C300)*(1+'Summary&amp;Assumptions'!$J$29)^(BC$46-1))</f>
        <v>0</v>
      </c>
      <c r="AY300" s="588">
        <f>AND(BD$55&gt;0,SUM($E300:AX300)&lt;'Summary&amp;Assumptions'!$G$32*$B300,$D300&gt;='Summary&amp;Assumptions'!$D$17,BD$47&gt;=$D300,BD$47&lt;=EDATE($D300,'Summary&amp;Assumptions'!$G$32))*$B300+AND(BD$56&lt;'Summary&amp;Assumptions'!$J$31,BD$47&gt;=$FO300,BD$47&lt;=$FP300)*(('Summary&amp;Assumptions'!$H$25*$C300)*(1+'Summary&amp;Assumptions'!$J$29)^(BD$46-1))+AND(BD$56&lt;'Summary&amp;Assumptions'!$J$31,BD$47&gt;=$FQ300,BD$47&lt;=$FR300)*(('Summary&amp;Assumptions'!$H$25*$C300)*(1+'Summary&amp;Assumptions'!$J$29)^(BD$46-1))</f>
        <v>0</v>
      </c>
      <c r="AZ300" s="588">
        <f>AND(BE$55&gt;0,SUM($E300:AY300)&lt;'Summary&amp;Assumptions'!$G$32*$B300,$D300&gt;='Summary&amp;Assumptions'!$D$17,BE$47&gt;=$D300,BE$47&lt;=EDATE($D300,'Summary&amp;Assumptions'!$G$32))*$B300+AND(BE$56&lt;'Summary&amp;Assumptions'!$J$31,BE$47&gt;=$FO300,BE$47&lt;=$FP300)*(('Summary&amp;Assumptions'!$H$25*$C300)*(1+'Summary&amp;Assumptions'!$J$29)^(BE$46-1))+AND(BE$56&lt;'Summary&amp;Assumptions'!$J$31,BE$47&gt;=$FQ300,BE$47&lt;=$FR300)*(('Summary&amp;Assumptions'!$H$25*$C300)*(1+'Summary&amp;Assumptions'!$J$29)^(BE$46-1))</f>
        <v>0</v>
      </c>
      <c r="BA300" s="588">
        <f>AND(BF$55&gt;0,SUM($E300:AZ300)&lt;'Summary&amp;Assumptions'!$G$32*$B300,$D300&gt;='Summary&amp;Assumptions'!$D$17,BF$47&gt;=$D300,BF$47&lt;=EDATE($D300,'Summary&amp;Assumptions'!$G$32))*$B300+AND(BF$56&lt;'Summary&amp;Assumptions'!$J$31,BF$47&gt;=$FO300,BF$47&lt;=$FP300)*(('Summary&amp;Assumptions'!$H$25*$C300)*(1+'Summary&amp;Assumptions'!$J$29)^(BF$46-1))+AND(BF$56&lt;'Summary&amp;Assumptions'!$J$31,BF$47&gt;=$FQ300,BF$47&lt;=$FR300)*(('Summary&amp;Assumptions'!$H$25*$C300)*(1+'Summary&amp;Assumptions'!$J$29)^(BF$46-1))</f>
        <v>0</v>
      </c>
      <c r="BB300" s="588">
        <f>AND(BG$55&gt;0,SUM($E300:BA300)&lt;'Summary&amp;Assumptions'!$G$32*$B300,$D300&gt;='Summary&amp;Assumptions'!$D$17,BG$47&gt;=$D300,BG$47&lt;=EDATE($D300,'Summary&amp;Assumptions'!$G$32))*$B300+AND(BG$56&lt;'Summary&amp;Assumptions'!$J$31,BG$47&gt;=$FO300,BG$47&lt;=$FP300)*(('Summary&amp;Assumptions'!$H$25*$C300)*(1+'Summary&amp;Assumptions'!$J$29)^(BG$46-1))+AND(BG$56&lt;'Summary&amp;Assumptions'!$J$31,BG$47&gt;=$FQ300,BG$47&lt;=$FR300)*(('Summary&amp;Assumptions'!$H$25*$C300)*(1+'Summary&amp;Assumptions'!$J$29)^(BG$46-1))</f>
        <v>0</v>
      </c>
      <c r="BC300" s="588">
        <f>AND(BH$55&gt;0,SUM($E300:BB300)&lt;'Summary&amp;Assumptions'!$G$32*$B300,$D300&gt;='Summary&amp;Assumptions'!$D$17,BH$47&gt;=$D300,BH$47&lt;=EDATE($D300,'Summary&amp;Assumptions'!$G$32))*$B300+AND(BH$56&lt;'Summary&amp;Assumptions'!$J$31,BH$47&gt;=$FO300,BH$47&lt;=$FP300)*(('Summary&amp;Assumptions'!$H$25*$C300)*(1+'Summary&amp;Assumptions'!$J$29)^(BH$46-1))+AND(BH$56&lt;'Summary&amp;Assumptions'!$J$31,BH$47&gt;=$FQ300,BH$47&lt;=$FR300)*(('Summary&amp;Assumptions'!$H$25*$C300)*(1+'Summary&amp;Assumptions'!$J$29)^(BH$46-1))</f>
        <v>0</v>
      </c>
      <c r="BD300" s="588">
        <f>AND(BI$55&gt;0,SUM($E300:BC300)&lt;'Summary&amp;Assumptions'!$G$32*$B300,$D300&gt;='Summary&amp;Assumptions'!$D$17,BI$47&gt;=$D300,BI$47&lt;=EDATE($D300,'Summary&amp;Assumptions'!$G$32))*$B300+AND(BI$56&lt;'Summary&amp;Assumptions'!$J$31,BI$47&gt;=$FO300,BI$47&lt;=$FP300)*(('Summary&amp;Assumptions'!$H$25*$C300)*(1+'Summary&amp;Assumptions'!$J$29)^(BI$46-1))+AND(BI$56&lt;'Summary&amp;Assumptions'!$J$31,BI$47&gt;=$FQ300,BI$47&lt;=$FR300)*(('Summary&amp;Assumptions'!$H$25*$C300)*(1+'Summary&amp;Assumptions'!$J$29)^(BI$46-1))</f>
        <v>0</v>
      </c>
      <c r="BE300" s="588">
        <f>AND(BJ$55&gt;0,SUM($E300:BD300)&lt;'Summary&amp;Assumptions'!$G$32*$B300,$D300&gt;='Summary&amp;Assumptions'!$D$17,BJ$47&gt;=$D300,BJ$47&lt;=EDATE($D300,'Summary&amp;Assumptions'!$G$32))*$B300+AND(BJ$56&lt;'Summary&amp;Assumptions'!$J$31,BJ$47&gt;=$FO300,BJ$47&lt;=$FP300)*(('Summary&amp;Assumptions'!$H$25*$C300)*(1+'Summary&amp;Assumptions'!$J$29)^(BJ$46-1))+AND(BJ$56&lt;'Summary&amp;Assumptions'!$J$31,BJ$47&gt;=$FQ300,BJ$47&lt;=$FR300)*(('Summary&amp;Assumptions'!$H$25*$C300)*(1+'Summary&amp;Assumptions'!$J$29)^(BJ$46-1))</f>
        <v>0</v>
      </c>
      <c r="BF300" s="588">
        <f>AND(BK$55&gt;0,SUM($E300:BE300)&lt;'Summary&amp;Assumptions'!$G$32*$B300,$D300&gt;='Summary&amp;Assumptions'!$D$17,BK$47&gt;=$D300,BK$47&lt;=EDATE($D300,'Summary&amp;Assumptions'!$G$32))*$B300+AND(BK$56&lt;'Summary&amp;Assumptions'!$J$31,BK$47&gt;=$FO300,BK$47&lt;=$FP300)*(('Summary&amp;Assumptions'!$H$25*$C300)*(1+'Summary&amp;Assumptions'!$J$29)^(BK$46-1))+AND(BK$56&lt;'Summary&amp;Assumptions'!$J$31,BK$47&gt;=$FQ300,BK$47&lt;=$FR300)*(('Summary&amp;Assumptions'!$H$25*$C300)*(1+'Summary&amp;Assumptions'!$J$29)^(BK$46-1))</f>
        <v>0</v>
      </c>
      <c r="BG300" s="588">
        <f>AND(BL$55&gt;0,SUM($E300:BF300)&lt;'Summary&amp;Assumptions'!$G$32*$B300,$D300&gt;='Summary&amp;Assumptions'!$D$17,BL$47&gt;=$D300,BL$47&lt;=EDATE($D300,'Summary&amp;Assumptions'!$G$32))*$B300+AND(BL$56&lt;'Summary&amp;Assumptions'!$J$31,BL$47&gt;=$FO300,BL$47&lt;=$FP300)*(('Summary&amp;Assumptions'!$H$25*$C300)*(1+'Summary&amp;Assumptions'!$J$29)^(BL$46-1))+AND(BL$56&lt;'Summary&amp;Assumptions'!$J$31,BL$47&gt;=$FQ300,BL$47&lt;=$FR300)*(('Summary&amp;Assumptions'!$H$25*$C300)*(1+'Summary&amp;Assumptions'!$J$29)^(BL$46-1))</f>
        <v>0</v>
      </c>
      <c r="BH300" s="588">
        <f>AND(BM$55&gt;0,SUM($E300:BG300)&lt;'Summary&amp;Assumptions'!$G$32*$B300,$D300&gt;='Summary&amp;Assumptions'!$D$17,BM$47&gt;=$D300,BM$47&lt;=EDATE($D300,'Summary&amp;Assumptions'!$G$32))*$B300+AND(BM$56&lt;'Summary&amp;Assumptions'!$J$31,BM$47&gt;=$FO300,BM$47&lt;=$FP300)*(('Summary&amp;Assumptions'!$H$25*$C300)*(1+'Summary&amp;Assumptions'!$J$29)^(BM$46-1))+AND(BM$56&lt;'Summary&amp;Assumptions'!$J$31,BM$47&gt;=$FQ300,BM$47&lt;=$FR300)*(('Summary&amp;Assumptions'!$H$25*$C300)*(1+'Summary&amp;Assumptions'!$J$29)^(BM$46-1))</f>
        <v>0</v>
      </c>
      <c r="BI300" s="588">
        <f>AND(BN$55&gt;0,SUM($E300:BH300)&lt;'Summary&amp;Assumptions'!$G$32*$B300,$D300&gt;='Summary&amp;Assumptions'!$D$17,BN$47&gt;=$D300,BN$47&lt;=EDATE($D300,'Summary&amp;Assumptions'!$G$32))*$B300+AND(BN$56&lt;'Summary&amp;Assumptions'!$J$31,BN$47&gt;=$FO300,BN$47&lt;=$FP300)*(('Summary&amp;Assumptions'!$H$25*$C300)*(1+'Summary&amp;Assumptions'!$J$29)^(BN$46-1))+AND(BN$56&lt;'Summary&amp;Assumptions'!$J$31,BN$47&gt;=$FQ300,BN$47&lt;=$FR300)*(('Summary&amp;Assumptions'!$H$25*$C300)*(1+'Summary&amp;Assumptions'!$J$29)^(BN$46-1))</f>
        <v>0</v>
      </c>
      <c r="BJ300" s="588">
        <f>AND(BO$55&gt;0,SUM($E300:BI300)&lt;'Summary&amp;Assumptions'!$G$32*$B300,$D300&gt;='Summary&amp;Assumptions'!$D$17,BO$47&gt;=$D300,BO$47&lt;=EDATE($D300,'Summary&amp;Assumptions'!$G$32))*$B300+AND(BO$56&lt;'Summary&amp;Assumptions'!$J$31,BO$47&gt;=$FO300,BO$47&lt;=$FP300)*(('Summary&amp;Assumptions'!$H$25*$C300)*(1+'Summary&amp;Assumptions'!$J$29)^(BO$46-1))+AND(BO$56&lt;'Summary&amp;Assumptions'!$J$31,BO$47&gt;=$FQ300,BO$47&lt;=$FR300)*(('Summary&amp;Assumptions'!$H$25*$C300)*(1+'Summary&amp;Assumptions'!$J$29)^(BO$46-1))</f>
        <v>0</v>
      </c>
      <c r="BK300" s="588">
        <f>AND(BP$55&gt;0,SUM($E300:BJ300)&lt;'Summary&amp;Assumptions'!$G$32*$B300,$D300&gt;='Summary&amp;Assumptions'!$D$17,BP$47&gt;=$D300,BP$47&lt;=EDATE($D300,'Summary&amp;Assumptions'!$G$32))*$B300+AND(BP$56&lt;'Summary&amp;Assumptions'!$J$31,BP$47&gt;=$FO300,BP$47&lt;=$FP300)*(('Summary&amp;Assumptions'!$H$25*$C300)*(1+'Summary&amp;Assumptions'!$J$29)^(BP$46-1))+AND(BP$56&lt;'Summary&amp;Assumptions'!$J$31,BP$47&gt;=$FQ300,BP$47&lt;=$FR300)*(('Summary&amp;Assumptions'!$H$25*$C300)*(1+'Summary&amp;Assumptions'!$J$29)^(BP$46-1))</f>
        <v>0</v>
      </c>
      <c r="BL300" s="588">
        <f>AND(BQ$55&gt;0,SUM($E300:BK300)&lt;'Summary&amp;Assumptions'!$G$32*$B300,$D300&gt;='Summary&amp;Assumptions'!$D$17,BQ$47&gt;=$D300,BQ$47&lt;=EDATE($D300,'Summary&amp;Assumptions'!$G$32))*$B300+AND(BQ$56&lt;'Summary&amp;Assumptions'!$J$31,BQ$47&gt;=$FO300,BQ$47&lt;=$FP300)*(('Summary&amp;Assumptions'!$H$25*$C300)*(1+'Summary&amp;Assumptions'!$J$29)^(BQ$46-1))+AND(BQ$56&lt;'Summary&amp;Assumptions'!$J$31,BQ$47&gt;=$FQ300,BQ$47&lt;=$FR300)*(('Summary&amp;Assumptions'!$H$25*$C300)*(1+'Summary&amp;Assumptions'!$J$29)^(BQ$46-1))</f>
        <v>0</v>
      </c>
      <c r="BM300" s="588">
        <f>AND(BR$55&gt;0,SUM($E300:BL300)&lt;'Summary&amp;Assumptions'!$G$32*$B300,$D300&gt;='Summary&amp;Assumptions'!$D$17,BR$47&gt;=$D300,BR$47&lt;=EDATE($D300,'Summary&amp;Assumptions'!$G$32))*$B300+AND(BR$56&lt;'Summary&amp;Assumptions'!$J$31,BR$47&gt;=$FO300,BR$47&lt;=$FP300)*(('Summary&amp;Assumptions'!$H$25*$C300)*(1+'Summary&amp;Assumptions'!$J$29)^(BR$46-1))+AND(BR$56&lt;'Summary&amp;Assumptions'!$J$31,BR$47&gt;=$FQ300,BR$47&lt;=$FR300)*(('Summary&amp;Assumptions'!$H$25*$C300)*(1+'Summary&amp;Assumptions'!$J$29)^(BR$46-1))</f>
        <v>0</v>
      </c>
      <c r="BN300" s="588">
        <f>AND(BS$55&gt;0,SUM($E300:BM300)&lt;'Summary&amp;Assumptions'!$G$32*$B300,$D300&gt;='Summary&amp;Assumptions'!$D$17,BS$47&gt;=$D300,BS$47&lt;=EDATE($D300,'Summary&amp;Assumptions'!$G$32))*$B300+AND(BS$56&lt;'Summary&amp;Assumptions'!$J$31,BS$47&gt;=$FO300,BS$47&lt;=$FP300)*(('Summary&amp;Assumptions'!$H$25*$C300)*(1+'Summary&amp;Assumptions'!$J$29)^(BS$46-1))+AND(BS$56&lt;'Summary&amp;Assumptions'!$J$31,BS$47&gt;=$FQ300,BS$47&lt;=$FR300)*(('Summary&amp;Assumptions'!$H$25*$C300)*(1+'Summary&amp;Assumptions'!$J$29)^(BS$46-1))</f>
        <v>0</v>
      </c>
      <c r="BO300" s="588">
        <f>AND(BT$55&gt;0,SUM($E300:BN300)&lt;'Summary&amp;Assumptions'!$G$32*$B300,$D300&gt;='Summary&amp;Assumptions'!$D$17,BT$47&gt;=$D300,BT$47&lt;=EDATE($D300,'Summary&amp;Assumptions'!$G$32))*$B300+AND(BT$56&lt;'Summary&amp;Assumptions'!$J$31,BT$47&gt;=$FO300,BT$47&lt;=$FP300)*(('Summary&amp;Assumptions'!$H$25*$C300)*(1+'Summary&amp;Assumptions'!$J$29)^(BT$46-1))+AND(BT$56&lt;'Summary&amp;Assumptions'!$J$31,BT$47&gt;=$FQ300,BT$47&lt;=$FR300)*(('Summary&amp;Assumptions'!$H$25*$C300)*(1+'Summary&amp;Assumptions'!$J$29)^(BT$46-1))</f>
        <v>0</v>
      </c>
      <c r="BP300" s="588">
        <f>AND(BU$55&gt;0,SUM($E300:BO300)&lt;'Summary&amp;Assumptions'!$G$32*$B300,$D300&gt;='Summary&amp;Assumptions'!$D$17,BU$47&gt;=$D300,BU$47&lt;=EDATE($D300,'Summary&amp;Assumptions'!$G$32))*$B300+AND(BU$56&lt;'Summary&amp;Assumptions'!$J$31,BU$47&gt;=$FO300,BU$47&lt;=$FP300)*(('Summary&amp;Assumptions'!$H$25*$C300)*(1+'Summary&amp;Assumptions'!$J$29)^(BU$46-1))+AND(BU$56&lt;'Summary&amp;Assumptions'!$J$31,BU$47&gt;=$FQ300,BU$47&lt;=$FR300)*(('Summary&amp;Assumptions'!$H$25*$C300)*(1+'Summary&amp;Assumptions'!$J$29)^(BU$46-1))</f>
        <v>0</v>
      </c>
      <c r="BQ300" s="588">
        <f>AND(BV$55&gt;0,SUM($E300:BP300)&lt;'Summary&amp;Assumptions'!$G$32*$B300,$D300&gt;='Summary&amp;Assumptions'!$D$17,BV$47&gt;=$D300,BV$47&lt;=EDATE($D300,'Summary&amp;Assumptions'!$G$32))*$B300+AND(BV$56&lt;'Summary&amp;Assumptions'!$J$31,BV$47&gt;=$FO300,BV$47&lt;=$FP300)*(('Summary&amp;Assumptions'!$H$25*$C300)*(1+'Summary&amp;Assumptions'!$J$29)^(BV$46-1))+AND(BV$56&lt;'Summary&amp;Assumptions'!$J$31,BV$47&gt;=$FQ300,BV$47&lt;=$FR300)*(('Summary&amp;Assumptions'!$H$25*$C300)*(1+'Summary&amp;Assumptions'!$J$29)^(BV$46-1))</f>
        <v>0</v>
      </c>
      <c r="BR300" s="588">
        <f>AND(BW$55&gt;0,SUM($E300:BQ300)&lt;'Summary&amp;Assumptions'!$G$32*$B300,$D300&gt;='Summary&amp;Assumptions'!$D$17,BW$47&gt;=$D300,BW$47&lt;=EDATE($D300,'Summary&amp;Assumptions'!$G$32))*$B300+AND(BW$56&lt;'Summary&amp;Assumptions'!$J$31,BW$47&gt;=$FO300,BW$47&lt;=$FP300)*(('Summary&amp;Assumptions'!$H$25*$C300)*(1+'Summary&amp;Assumptions'!$J$29)^(BW$46-1))+AND(BW$56&lt;'Summary&amp;Assumptions'!$J$31,BW$47&gt;=$FQ300,BW$47&lt;=$FR300)*(('Summary&amp;Assumptions'!$H$25*$C300)*(1+'Summary&amp;Assumptions'!$J$29)^(BW$46-1))</f>
        <v>0</v>
      </c>
      <c r="BS300" s="588">
        <f>AND(BX$55&gt;0,SUM($E300:BR300)&lt;'Summary&amp;Assumptions'!$G$32*$B300,$D300&gt;='Summary&amp;Assumptions'!$D$17,BX$47&gt;=$D300,BX$47&lt;=EDATE($D300,'Summary&amp;Assumptions'!$G$32))*$B300+AND(BX$56&lt;'Summary&amp;Assumptions'!$J$31,BX$47&gt;=$FO300,BX$47&lt;=$FP300)*(('Summary&amp;Assumptions'!$H$25*$C300)*(1+'Summary&amp;Assumptions'!$J$29)^(BX$46-1))+AND(BX$56&lt;'Summary&amp;Assumptions'!$J$31,BX$47&gt;=$FQ300,BX$47&lt;=$FR300)*(('Summary&amp;Assumptions'!$H$25*$C300)*(1+'Summary&amp;Assumptions'!$J$29)^(BX$46-1))</f>
        <v>0</v>
      </c>
      <c r="BT300" s="588">
        <f>AND(BY$55&gt;0,SUM($E300:BS300)&lt;'Summary&amp;Assumptions'!$G$32*$B300,$D300&gt;='Summary&amp;Assumptions'!$D$17,BY$47&gt;=$D300,BY$47&lt;=EDATE($D300,'Summary&amp;Assumptions'!$G$32))*$B300+AND(BY$56&lt;'Summary&amp;Assumptions'!$J$31,BY$47&gt;=$FO300,BY$47&lt;=$FP300)*(('Summary&amp;Assumptions'!$H$25*$C300)*(1+'Summary&amp;Assumptions'!$J$29)^(BY$46-1))+AND(BY$56&lt;'Summary&amp;Assumptions'!$J$31,BY$47&gt;=$FQ300,BY$47&lt;=$FR300)*(('Summary&amp;Assumptions'!$H$25*$C300)*(1+'Summary&amp;Assumptions'!$J$29)^(BY$46-1))</f>
        <v>0</v>
      </c>
      <c r="BU300" s="588">
        <f>AND(BZ$55&gt;0,SUM($E300:BT300)&lt;'Summary&amp;Assumptions'!$G$32*$B300,$D300&gt;='Summary&amp;Assumptions'!$D$17,BZ$47&gt;=$D300,BZ$47&lt;=EDATE($D300,'Summary&amp;Assumptions'!$G$32))*$B300+AND(BZ$56&lt;'Summary&amp;Assumptions'!$J$31,BZ$47&gt;=$FO300,BZ$47&lt;=$FP300)*(('Summary&amp;Assumptions'!$H$25*$C300)*(1+'Summary&amp;Assumptions'!$J$29)^(BZ$46-1))+AND(BZ$56&lt;'Summary&amp;Assumptions'!$J$31,BZ$47&gt;=$FQ300,BZ$47&lt;=$FR300)*(('Summary&amp;Assumptions'!$H$25*$C300)*(1+'Summary&amp;Assumptions'!$J$29)^(BZ$46-1))</f>
        <v>0</v>
      </c>
      <c r="BV300" s="588">
        <f>AND(CA$55&gt;0,SUM($E300:BU300)&lt;'Summary&amp;Assumptions'!$G$32*$B300,$D300&gt;='Summary&amp;Assumptions'!$D$17,CA$47&gt;=$D300,CA$47&lt;=EDATE($D300,'Summary&amp;Assumptions'!$G$32))*$B300+AND(CA$56&lt;'Summary&amp;Assumptions'!$J$31,CA$47&gt;=$FO300,CA$47&lt;=$FP300)*(('Summary&amp;Assumptions'!$H$25*$C300)*(1+'Summary&amp;Assumptions'!$J$29)^(CA$46-1))+AND(CA$56&lt;'Summary&amp;Assumptions'!$J$31,CA$47&gt;=$FQ300,CA$47&lt;=$FR300)*(('Summary&amp;Assumptions'!$H$25*$C300)*(1+'Summary&amp;Assumptions'!$J$29)^(CA$46-1))</f>
        <v>0</v>
      </c>
      <c r="BW300" s="588">
        <f>AND(CB$55&gt;0,SUM($E300:BV300)&lt;'Summary&amp;Assumptions'!$G$32*$B300,$D300&gt;='Summary&amp;Assumptions'!$D$17,CB$47&gt;=$D300,CB$47&lt;=EDATE($D300,'Summary&amp;Assumptions'!$G$32))*$B300+AND(CB$56&lt;'Summary&amp;Assumptions'!$J$31,CB$47&gt;=$FO300,CB$47&lt;=$FP300)*(('Summary&amp;Assumptions'!$H$25*$C300)*(1+'Summary&amp;Assumptions'!$J$29)^(CB$46-1))+AND(CB$56&lt;'Summary&amp;Assumptions'!$J$31,CB$47&gt;=$FQ300,CB$47&lt;=$FR300)*(('Summary&amp;Assumptions'!$H$25*$C300)*(1+'Summary&amp;Assumptions'!$J$29)^(CB$46-1))</f>
        <v>0</v>
      </c>
      <c r="BX300" s="588">
        <f>AND(CC$55&gt;0,SUM($E300:BW300)&lt;'Summary&amp;Assumptions'!$G$32*$B300,$D300&gt;='Summary&amp;Assumptions'!$D$17,CC$47&gt;=$D300,CC$47&lt;=EDATE($D300,'Summary&amp;Assumptions'!$G$32))*$B300+AND(CC$56&lt;'Summary&amp;Assumptions'!$J$31,CC$47&gt;=$FO300,CC$47&lt;=$FP300)*(('Summary&amp;Assumptions'!$H$25*$C300)*(1+'Summary&amp;Assumptions'!$J$29)^(CC$46-1))+AND(CC$56&lt;'Summary&amp;Assumptions'!$J$31,CC$47&gt;=$FQ300,CC$47&lt;=$FR300)*(('Summary&amp;Assumptions'!$H$25*$C300)*(1+'Summary&amp;Assumptions'!$J$29)^(CC$46-1))</f>
        <v>0</v>
      </c>
      <c r="BY300" s="588">
        <f>AND(CD$55&gt;0,SUM($E300:BX300)&lt;'Summary&amp;Assumptions'!$G$32*$B300,$D300&gt;='Summary&amp;Assumptions'!$D$17,CD$47&gt;=$D300,CD$47&lt;=EDATE($D300,'Summary&amp;Assumptions'!$G$32))*$B300+AND(CD$56&lt;'Summary&amp;Assumptions'!$J$31,CD$47&gt;=$FO300,CD$47&lt;=$FP300)*(('Summary&amp;Assumptions'!$H$25*$C300)*(1+'Summary&amp;Assumptions'!$J$29)^(CD$46-1))+AND(CD$56&lt;'Summary&amp;Assumptions'!$J$31,CD$47&gt;=$FQ300,CD$47&lt;=$FR300)*(('Summary&amp;Assumptions'!$H$25*$C300)*(1+'Summary&amp;Assumptions'!$J$29)^(CD$46-1))</f>
        <v>0</v>
      </c>
      <c r="BZ300" s="588">
        <f>AND(CE$55&gt;0,SUM($E300:BY300)&lt;'Summary&amp;Assumptions'!$G$32*$B300,$D300&gt;='Summary&amp;Assumptions'!$D$17,CE$47&gt;=$D300,CE$47&lt;=EDATE($D300,'Summary&amp;Assumptions'!$G$32))*$B300+AND(CE$56&lt;'Summary&amp;Assumptions'!$J$31,CE$47&gt;=$FO300,CE$47&lt;=$FP300)*(('Summary&amp;Assumptions'!$H$25*$C300)*(1+'Summary&amp;Assumptions'!$J$29)^(CE$46-1))+AND(CE$56&lt;'Summary&amp;Assumptions'!$J$31,CE$47&gt;=$FQ300,CE$47&lt;=$FR300)*(('Summary&amp;Assumptions'!$H$25*$C300)*(1+'Summary&amp;Assumptions'!$J$29)^(CE$46-1))</f>
        <v>0</v>
      </c>
      <c r="CA300" s="588">
        <f>AND(CF$55&gt;0,SUM($E300:BZ300)&lt;'Summary&amp;Assumptions'!$G$32*$B300,$D300&gt;='Summary&amp;Assumptions'!$D$17,CF$47&gt;=$D300,CF$47&lt;=EDATE($D300,'Summary&amp;Assumptions'!$G$32))*$B300+AND(CF$56&lt;'Summary&amp;Assumptions'!$J$31,CF$47&gt;=$FO300,CF$47&lt;=$FP300)*(('Summary&amp;Assumptions'!$H$25*$C300)*(1+'Summary&amp;Assumptions'!$J$29)^(CF$46-1))+AND(CF$56&lt;'Summary&amp;Assumptions'!$J$31,CF$47&gt;=$FQ300,CF$47&lt;=$FR300)*(('Summary&amp;Assumptions'!$H$25*$C300)*(1+'Summary&amp;Assumptions'!$J$29)^(CF$46-1))</f>
        <v>0</v>
      </c>
      <c r="CB300" s="588">
        <f>AND(CG$55&gt;0,SUM($E300:CA300)&lt;'Summary&amp;Assumptions'!$G$32*$B300,$D300&gt;='Summary&amp;Assumptions'!$D$17,CG$47&gt;=$D300,CG$47&lt;=EDATE($D300,'Summary&amp;Assumptions'!$G$32))*$B300+AND(CG$56&lt;'Summary&amp;Assumptions'!$J$31,CG$47&gt;=$FO300,CG$47&lt;=$FP300)*(('Summary&amp;Assumptions'!$H$25*$C300)*(1+'Summary&amp;Assumptions'!$J$29)^(CG$46-1))+AND(CG$56&lt;'Summary&amp;Assumptions'!$J$31,CG$47&gt;=$FQ300,CG$47&lt;=$FR300)*(('Summary&amp;Assumptions'!$H$25*$C300)*(1+'Summary&amp;Assumptions'!$J$29)^(CG$46-1))</f>
        <v>0</v>
      </c>
      <c r="CC300" s="588">
        <f>AND(CH$55&gt;0,SUM($E300:CB300)&lt;'Summary&amp;Assumptions'!$G$32*$B300,$D300&gt;='Summary&amp;Assumptions'!$D$17,CH$47&gt;=$D300,CH$47&lt;=EDATE($D300,'Summary&amp;Assumptions'!$G$32))*$B300+AND(CH$56&lt;'Summary&amp;Assumptions'!$J$31,CH$47&gt;=$FO300,CH$47&lt;=$FP300)*(('Summary&amp;Assumptions'!$H$25*$C300)*(1+'Summary&amp;Assumptions'!$J$29)^(CH$46-1))+AND(CH$56&lt;'Summary&amp;Assumptions'!$J$31,CH$47&gt;=$FQ300,CH$47&lt;=$FR300)*(('Summary&amp;Assumptions'!$H$25*$C300)*(1+'Summary&amp;Assumptions'!$J$29)^(CH$46-1))</f>
        <v>0</v>
      </c>
      <c r="CD300" s="588">
        <f>AND(CI$55&gt;0,SUM($E300:CC300)&lt;'Summary&amp;Assumptions'!$G$32*$B300,$D300&gt;='Summary&amp;Assumptions'!$D$17,CI$47&gt;=$D300,CI$47&lt;=EDATE($D300,'Summary&amp;Assumptions'!$G$32))*$B300+AND(CI$56&lt;'Summary&amp;Assumptions'!$J$31,CI$47&gt;=$FO300,CI$47&lt;=$FP300)*(('Summary&amp;Assumptions'!$H$25*$C300)*(1+'Summary&amp;Assumptions'!$J$29)^(CI$46-1))+AND(CI$56&lt;'Summary&amp;Assumptions'!$J$31,CI$47&gt;=$FQ300,CI$47&lt;=$FR300)*(('Summary&amp;Assumptions'!$H$25*$C300)*(1+'Summary&amp;Assumptions'!$J$29)^(CI$46-1))</f>
        <v>0</v>
      </c>
      <c r="CE300" s="588">
        <f>AND(CJ$55&gt;0,SUM($E300:CD300)&lt;'Summary&amp;Assumptions'!$G$32*$B300,$D300&gt;='Summary&amp;Assumptions'!$D$17,CJ$47&gt;=$D300,CJ$47&lt;=EDATE($D300,'Summary&amp;Assumptions'!$G$32))*$B300+AND(CJ$56&lt;'Summary&amp;Assumptions'!$J$31,CJ$47&gt;=$FO300,CJ$47&lt;=$FP300)*(('Summary&amp;Assumptions'!$H$25*$C300)*(1+'Summary&amp;Assumptions'!$J$29)^(CJ$46-1))+AND(CJ$56&lt;'Summary&amp;Assumptions'!$J$31,CJ$47&gt;=$FQ300,CJ$47&lt;=$FR300)*(('Summary&amp;Assumptions'!$H$25*$C300)*(1+'Summary&amp;Assumptions'!$J$29)^(CJ$46-1))</f>
        <v>0</v>
      </c>
      <c r="CF300" s="588">
        <f>AND(CK$55&gt;0,SUM($E300:CE300)&lt;'Summary&amp;Assumptions'!$G$32*$B300,$D300&gt;='Summary&amp;Assumptions'!$D$17,CK$47&gt;=$D300,CK$47&lt;=EDATE($D300,'Summary&amp;Assumptions'!$G$32))*$B300+AND(CK$56&lt;'Summary&amp;Assumptions'!$J$31,CK$47&gt;=$FO300,CK$47&lt;=$FP300)*(('Summary&amp;Assumptions'!$H$25*$C300)*(1+'Summary&amp;Assumptions'!$J$29)^(CK$46-1))+AND(CK$56&lt;'Summary&amp;Assumptions'!$J$31,CK$47&gt;=$FQ300,CK$47&lt;=$FR300)*(('Summary&amp;Assumptions'!$H$25*$C300)*(1+'Summary&amp;Assumptions'!$J$29)^(CK$46-1))</f>
        <v>0</v>
      </c>
      <c r="CG300" s="588">
        <f>AND(CL$55&gt;0,SUM($E300:CF300)&lt;'Summary&amp;Assumptions'!$G$32*$B300,$D300&gt;='Summary&amp;Assumptions'!$D$17,CL$47&gt;=$D300,CL$47&lt;=EDATE($D300,'Summary&amp;Assumptions'!$G$32))*$B300+AND(CL$56&lt;'Summary&amp;Assumptions'!$J$31,CL$47&gt;=$FO300,CL$47&lt;=$FP300)*(('Summary&amp;Assumptions'!$H$25*$C300)*(1+'Summary&amp;Assumptions'!$J$29)^(CL$46-1))+AND(CL$56&lt;'Summary&amp;Assumptions'!$J$31,CL$47&gt;=$FQ300,CL$47&lt;=$FR300)*(('Summary&amp;Assumptions'!$H$25*$C300)*(1+'Summary&amp;Assumptions'!$J$29)^(CL$46-1))</f>
        <v>0</v>
      </c>
      <c r="CH300" s="588">
        <f>AND(CM$55&gt;0,SUM($E300:CG300)&lt;'Summary&amp;Assumptions'!$G$32*$B300,$D300&gt;='Summary&amp;Assumptions'!$D$17,CM$47&gt;=$D300,CM$47&lt;=EDATE($D300,'Summary&amp;Assumptions'!$G$32))*$B300+AND(CM$56&lt;'Summary&amp;Assumptions'!$J$31,CM$47&gt;=$FO300,CM$47&lt;=$FP300)*(('Summary&amp;Assumptions'!$H$25*$C300)*(1+'Summary&amp;Assumptions'!$J$29)^(CM$46-1))+AND(CM$56&lt;'Summary&amp;Assumptions'!$J$31,CM$47&gt;=$FQ300,CM$47&lt;=$FR300)*(('Summary&amp;Assumptions'!$H$25*$C300)*(1+'Summary&amp;Assumptions'!$J$29)^(CM$46-1))</f>
        <v>0</v>
      </c>
      <c r="CI300" s="588">
        <f>AND(CN$55&gt;0,SUM($E300:CH300)&lt;'Summary&amp;Assumptions'!$G$32*$B300,$D300&gt;='Summary&amp;Assumptions'!$D$17,CN$47&gt;=$D300,CN$47&lt;=EDATE($D300,'Summary&amp;Assumptions'!$G$32))*$B300+AND(CN$56&lt;'Summary&amp;Assumptions'!$J$31,CN$47&gt;=$FO300,CN$47&lt;=$FP300)*(('Summary&amp;Assumptions'!$H$25*$C300)*(1+'Summary&amp;Assumptions'!$J$29)^(CN$46-1))+AND(CN$56&lt;'Summary&amp;Assumptions'!$J$31,CN$47&gt;=$FQ300,CN$47&lt;=$FR300)*(('Summary&amp;Assumptions'!$H$25*$C300)*(1+'Summary&amp;Assumptions'!$J$29)^(CN$46-1))</f>
        <v>0</v>
      </c>
      <c r="CJ300" s="588">
        <f>AND(CO$55&gt;0,SUM($E300:CI300)&lt;'Summary&amp;Assumptions'!$G$32*$B300,$D300&gt;='Summary&amp;Assumptions'!$D$17,CO$47&gt;=$D300,CO$47&lt;=EDATE($D300,'Summary&amp;Assumptions'!$G$32))*$B300+AND(CO$56&lt;'Summary&amp;Assumptions'!$J$31,CO$47&gt;=$FO300,CO$47&lt;=$FP300)*(('Summary&amp;Assumptions'!$H$25*$C300)*(1+'Summary&amp;Assumptions'!$J$29)^(CO$46-1))+AND(CO$56&lt;'Summary&amp;Assumptions'!$J$31,CO$47&gt;=$FQ300,CO$47&lt;=$FR300)*(('Summary&amp;Assumptions'!$H$25*$C300)*(1+'Summary&amp;Assumptions'!$J$29)^(CO$46-1))</f>
        <v>0</v>
      </c>
      <c r="CK300" s="588">
        <f>AND(CP$55&gt;0,SUM($E300:CJ300)&lt;'Summary&amp;Assumptions'!$G$32*$B300,$D300&gt;='Summary&amp;Assumptions'!$D$17,CP$47&gt;=$D300,CP$47&lt;=EDATE($D300,'Summary&amp;Assumptions'!$G$32))*$B300+AND(CP$56&lt;'Summary&amp;Assumptions'!$J$31,CP$47&gt;=$FO300,CP$47&lt;=$FP300)*(('Summary&amp;Assumptions'!$H$25*$C300)*(1+'Summary&amp;Assumptions'!$J$29)^(CP$46-1))+AND(CP$56&lt;'Summary&amp;Assumptions'!$J$31,CP$47&gt;=$FQ300,CP$47&lt;=$FR300)*(('Summary&amp;Assumptions'!$H$25*$C300)*(1+'Summary&amp;Assumptions'!$J$29)^(CP$46-1))</f>
        <v>0</v>
      </c>
      <c r="CL300" s="588">
        <f>AND(CQ$55&gt;0,SUM($E300:CK300)&lt;'Summary&amp;Assumptions'!$G$32*$B300,$D300&gt;='Summary&amp;Assumptions'!$D$17,CQ$47&gt;=$D300,CQ$47&lt;=EDATE($D300,'Summary&amp;Assumptions'!$G$32))*$B300+AND(CQ$56&lt;'Summary&amp;Assumptions'!$J$31,CQ$47&gt;=$FO300,CQ$47&lt;=$FP300)*(('Summary&amp;Assumptions'!$H$25*$C300)*(1+'Summary&amp;Assumptions'!$J$29)^(CQ$46-1))+AND(CQ$56&lt;'Summary&amp;Assumptions'!$J$31,CQ$47&gt;=$FQ300,CQ$47&lt;=$FR300)*(('Summary&amp;Assumptions'!$H$25*$C300)*(1+'Summary&amp;Assumptions'!$J$29)^(CQ$46-1))</f>
        <v>0</v>
      </c>
      <c r="CM300" s="588">
        <f>AND(CR$55&gt;0,SUM($E300:CL300)&lt;'Summary&amp;Assumptions'!$G$32*$B300,$D300&gt;='Summary&amp;Assumptions'!$D$17,CR$47&gt;=$D300,CR$47&lt;=EDATE($D300,'Summary&amp;Assumptions'!$G$32))*$B300+AND(CR$56&lt;'Summary&amp;Assumptions'!$J$31,CR$47&gt;=$FO300,CR$47&lt;=$FP300)*(('Summary&amp;Assumptions'!$H$25*$C300)*(1+'Summary&amp;Assumptions'!$J$29)^(CR$46-1))+AND(CR$56&lt;'Summary&amp;Assumptions'!$J$31,CR$47&gt;=$FQ300,CR$47&lt;=$FR300)*(('Summary&amp;Assumptions'!$H$25*$C300)*(1+'Summary&amp;Assumptions'!$J$29)^(CR$46-1))</f>
        <v>0</v>
      </c>
      <c r="CN300" s="588">
        <f>AND(CS$55&gt;0,SUM($E300:CM300)&lt;'Summary&amp;Assumptions'!$G$32*$B300,$D300&gt;='Summary&amp;Assumptions'!$D$17,CS$47&gt;=$D300,CS$47&lt;=EDATE($D300,'Summary&amp;Assumptions'!$G$32))*$B300+AND(CS$56&lt;'Summary&amp;Assumptions'!$J$31,CS$47&gt;=$FO300,CS$47&lt;=$FP300)*(('Summary&amp;Assumptions'!$H$25*$C300)*(1+'Summary&amp;Assumptions'!$J$29)^(CS$46-1))+AND(CS$56&lt;'Summary&amp;Assumptions'!$J$31,CS$47&gt;=$FQ300,CS$47&lt;=$FR300)*(('Summary&amp;Assumptions'!$H$25*$C300)*(1+'Summary&amp;Assumptions'!$J$29)^(CS$46-1))</f>
        <v>0</v>
      </c>
      <c r="CO300" s="588">
        <f>AND(CT$55&gt;0,SUM($E300:CN300)&lt;'Summary&amp;Assumptions'!$G$32*$B300,$D300&gt;='Summary&amp;Assumptions'!$D$17,CT$47&gt;=$D300,CT$47&lt;=EDATE($D300,'Summary&amp;Assumptions'!$G$32))*$B300+AND(CT$56&lt;'Summary&amp;Assumptions'!$J$31,CT$47&gt;=$FO300,CT$47&lt;=$FP300)*(('Summary&amp;Assumptions'!$H$25*$C300)*(1+'Summary&amp;Assumptions'!$J$29)^(CT$46-1))+AND(CT$56&lt;'Summary&amp;Assumptions'!$J$31,CT$47&gt;=$FQ300,CT$47&lt;=$FR300)*(('Summary&amp;Assumptions'!$H$25*$C300)*(1+'Summary&amp;Assumptions'!$J$29)^(CT$46-1))</f>
        <v>0</v>
      </c>
      <c r="CP300" s="588">
        <f>AND(CU$55&gt;0,SUM($E300:CO300)&lt;'Summary&amp;Assumptions'!$G$32*$B300,$D300&gt;='Summary&amp;Assumptions'!$D$17,CU$47&gt;=$D300,CU$47&lt;=EDATE($D300,'Summary&amp;Assumptions'!$G$32))*$B300+AND(CU$56&lt;'Summary&amp;Assumptions'!$J$31,CU$47&gt;=$FO300,CU$47&lt;=$FP300)*(('Summary&amp;Assumptions'!$H$25*$C300)*(1+'Summary&amp;Assumptions'!$J$29)^(CU$46-1))+AND(CU$56&lt;'Summary&amp;Assumptions'!$J$31,CU$47&gt;=$FQ300,CU$47&lt;=$FR300)*(('Summary&amp;Assumptions'!$H$25*$C300)*(1+'Summary&amp;Assumptions'!$J$29)^(CU$46-1))</f>
        <v>0</v>
      </c>
      <c r="CQ300" s="588">
        <f>AND(CV$55&gt;0,SUM($E300:CP300)&lt;'Summary&amp;Assumptions'!$G$32*$B300,$D300&gt;='Summary&amp;Assumptions'!$D$17,CV$47&gt;=$D300,CV$47&lt;=EDATE($D300,'Summary&amp;Assumptions'!$G$32))*$B300+AND(CV$56&lt;'Summary&amp;Assumptions'!$J$31,CV$47&gt;=$FO300,CV$47&lt;=$FP300)*(('Summary&amp;Assumptions'!$H$25*$C300)*(1+'Summary&amp;Assumptions'!$J$29)^(CV$46-1))+AND(CV$56&lt;'Summary&amp;Assumptions'!$J$31,CV$47&gt;=$FQ300,CV$47&lt;=$FR300)*(('Summary&amp;Assumptions'!$H$25*$C300)*(1+'Summary&amp;Assumptions'!$J$29)^(CV$46-1))</f>
        <v>0</v>
      </c>
      <c r="CR300" s="588">
        <f>AND(CW$55&gt;0,SUM($E300:CQ300)&lt;'Summary&amp;Assumptions'!$G$32*$B300,$D300&gt;='Summary&amp;Assumptions'!$D$17,CW$47&gt;=$D300,CW$47&lt;=EDATE($D300,'Summary&amp;Assumptions'!$G$32))*$B300+AND(CW$56&lt;'Summary&amp;Assumptions'!$J$31,CW$47&gt;=$FO300,CW$47&lt;=$FP300)*(('Summary&amp;Assumptions'!$H$25*$C300)*(1+'Summary&amp;Assumptions'!$J$29)^(CW$46-1))+AND(CW$56&lt;'Summary&amp;Assumptions'!$J$31,CW$47&gt;=$FQ300,CW$47&lt;=$FR300)*(('Summary&amp;Assumptions'!$H$25*$C300)*(1+'Summary&amp;Assumptions'!$J$29)^(CW$46-1))</f>
        <v>0</v>
      </c>
      <c r="CS300" s="588">
        <f>AND(CX$55&gt;0,SUM($E300:CR300)&lt;'Summary&amp;Assumptions'!$G$32*$B300,$D300&gt;='Summary&amp;Assumptions'!$D$17,CX$47&gt;=$D300,CX$47&lt;=EDATE($D300,'Summary&amp;Assumptions'!$G$32))*$B300+AND(CX$56&lt;'Summary&amp;Assumptions'!$J$31,CX$47&gt;=$FO300,CX$47&lt;=$FP300)*(('Summary&amp;Assumptions'!$H$25*$C300)*(1+'Summary&amp;Assumptions'!$J$29)^(CX$46-1))+AND(CX$56&lt;'Summary&amp;Assumptions'!$J$31,CX$47&gt;=$FQ300,CX$47&lt;=$FR300)*(('Summary&amp;Assumptions'!$H$25*$C300)*(1+'Summary&amp;Assumptions'!$J$29)^(CX$46-1))</f>
        <v>0</v>
      </c>
      <c r="CT300" s="588">
        <f>AND(CY$55&gt;0,SUM($E300:CS300)&lt;'Summary&amp;Assumptions'!$G$32*$B300,$D300&gt;='Summary&amp;Assumptions'!$D$17,CY$47&gt;=$D300,CY$47&lt;=EDATE($D300,'Summary&amp;Assumptions'!$G$32))*$B300+AND(CY$56&lt;'Summary&amp;Assumptions'!$J$31,CY$47&gt;=$FO300,CY$47&lt;=$FP300)*(('Summary&amp;Assumptions'!$H$25*$C300)*(1+'Summary&amp;Assumptions'!$J$29)^(CY$46-1))+AND(CY$56&lt;'Summary&amp;Assumptions'!$J$31,CY$47&gt;=$FQ300,CY$47&lt;=$FR300)*(('Summary&amp;Assumptions'!$H$25*$C300)*(1+'Summary&amp;Assumptions'!$J$29)^(CY$46-1))</f>
        <v>0</v>
      </c>
      <c r="CU300" s="588">
        <f>AND(CZ$55&gt;0,SUM($E300:CT300)&lt;'Summary&amp;Assumptions'!$G$32*$B300,$D300&gt;='Summary&amp;Assumptions'!$D$17,CZ$47&gt;=$D300,CZ$47&lt;=EDATE($D300,'Summary&amp;Assumptions'!$G$32))*$B300+AND(CZ$56&lt;'Summary&amp;Assumptions'!$J$31,CZ$47&gt;=$FO300,CZ$47&lt;=$FP300)*(('Summary&amp;Assumptions'!$H$25*$C300)*(1+'Summary&amp;Assumptions'!$J$29)^(CZ$46-1))+AND(CZ$56&lt;'Summary&amp;Assumptions'!$J$31,CZ$47&gt;=$FQ300,CZ$47&lt;=$FR300)*(('Summary&amp;Assumptions'!$H$25*$C300)*(1+'Summary&amp;Assumptions'!$J$29)^(CZ$46-1))</f>
        <v>0</v>
      </c>
      <c r="CV300" s="588">
        <f>AND(DA$55&gt;0,SUM($E300:CU300)&lt;'Summary&amp;Assumptions'!$G$32*$B300,$D300&gt;='Summary&amp;Assumptions'!$D$17,DA$47&gt;=$D300,DA$47&lt;=EDATE($D300,'Summary&amp;Assumptions'!$G$32))*$B300+AND(DA$56&lt;'Summary&amp;Assumptions'!$J$31,DA$47&gt;=$FO300,DA$47&lt;=$FP300)*(('Summary&amp;Assumptions'!$H$25*$C300)*(1+'Summary&amp;Assumptions'!$J$29)^(DA$46-1))+AND(DA$56&lt;'Summary&amp;Assumptions'!$J$31,DA$47&gt;=$FQ300,DA$47&lt;=$FR300)*(('Summary&amp;Assumptions'!$H$25*$C300)*(1+'Summary&amp;Assumptions'!$J$29)^(DA$46-1))</f>
        <v>0</v>
      </c>
      <c r="CW300" s="588">
        <f>AND(DB$55&gt;0,SUM($E300:CV300)&lt;'Summary&amp;Assumptions'!$G$32*$B300,$D300&gt;='Summary&amp;Assumptions'!$D$17,DB$47&gt;=$D300,DB$47&lt;=EDATE($D300,'Summary&amp;Assumptions'!$G$32))*$B300+AND(DB$56&lt;'Summary&amp;Assumptions'!$J$31,DB$47&gt;=$FO300,DB$47&lt;=$FP300)*(('Summary&amp;Assumptions'!$H$25*$C300)*(1+'Summary&amp;Assumptions'!$J$29)^(DB$46-1))+AND(DB$56&lt;'Summary&amp;Assumptions'!$J$31,DB$47&gt;=$FQ300,DB$47&lt;=$FR300)*(('Summary&amp;Assumptions'!$H$25*$C300)*(1+'Summary&amp;Assumptions'!$J$29)^(DB$46-1))</f>
        <v>0</v>
      </c>
      <c r="CX300" s="588">
        <f>AND(DC$55&gt;0,SUM($E300:CW300)&lt;'Summary&amp;Assumptions'!$G$32*$B300,$D300&gt;='Summary&amp;Assumptions'!$D$17,DC$47&gt;=$D300,DC$47&lt;=EDATE($D300,'Summary&amp;Assumptions'!$G$32))*$B300+AND(DC$56&lt;'Summary&amp;Assumptions'!$J$31,DC$47&gt;=$FO300,DC$47&lt;=$FP300)*(('Summary&amp;Assumptions'!$H$25*$C300)*(1+'Summary&amp;Assumptions'!$J$29)^(DC$46-1))+AND(DC$56&lt;'Summary&amp;Assumptions'!$J$31,DC$47&gt;=$FQ300,DC$47&lt;=$FR300)*(('Summary&amp;Assumptions'!$H$25*$C300)*(1+'Summary&amp;Assumptions'!$J$29)^(DC$46-1))</f>
        <v>0</v>
      </c>
      <c r="CY300" s="588">
        <f>AND(DD$55&gt;0,SUM($E300:CX300)&lt;'Summary&amp;Assumptions'!$G$32*$B300,$D300&gt;='Summary&amp;Assumptions'!$D$17,DD$47&gt;=$D300,DD$47&lt;=EDATE($D300,'Summary&amp;Assumptions'!$G$32))*$B300+AND(DD$56&lt;'Summary&amp;Assumptions'!$J$31,DD$47&gt;=$FO300,DD$47&lt;=$FP300)*(('Summary&amp;Assumptions'!$H$25*$C300)*(1+'Summary&amp;Assumptions'!$J$29)^(DD$46-1))+AND(DD$56&lt;'Summary&amp;Assumptions'!$J$31,DD$47&gt;=$FQ300,DD$47&lt;=$FR300)*(('Summary&amp;Assumptions'!$H$25*$C300)*(1+'Summary&amp;Assumptions'!$J$29)^(DD$46-1))</f>
        <v>0</v>
      </c>
      <c r="CZ300" s="588">
        <f>AND(DE$55&gt;0,SUM($E300:CY300)&lt;'Summary&amp;Assumptions'!$G$32*$B300,$D300&gt;='Summary&amp;Assumptions'!$D$17,DE$47&gt;=$D300,DE$47&lt;=EDATE($D300,'Summary&amp;Assumptions'!$G$32))*$B300+AND(DE$56&lt;'Summary&amp;Assumptions'!$J$31,DE$47&gt;=$FO300,DE$47&lt;=$FP300)*(('Summary&amp;Assumptions'!$H$25*$C300)*(1+'Summary&amp;Assumptions'!$J$29)^(DE$46-1))+AND(DE$56&lt;'Summary&amp;Assumptions'!$J$31,DE$47&gt;=$FQ300,DE$47&lt;=$FR300)*(('Summary&amp;Assumptions'!$H$25*$C300)*(1+'Summary&amp;Assumptions'!$J$29)^(DE$46-1))</f>
        <v>0</v>
      </c>
      <c r="DA300" s="588">
        <f>AND(DF$55&gt;0,SUM($E300:CZ300)&lt;'Summary&amp;Assumptions'!$G$32*$B300,$D300&gt;='Summary&amp;Assumptions'!$D$17,DF$47&gt;=$D300,DF$47&lt;=EDATE($D300,'Summary&amp;Assumptions'!$G$32))*$B300+AND(DF$56&lt;'Summary&amp;Assumptions'!$J$31,DF$47&gt;=$FO300,DF$47&lt;=$FP300)*(('Summary&amp;Assumptions'!$H$25*$C300)*(1+'Summary&amp;Assumptions'!$J$29)^(DF$46-1))+AND(DF$56&lt;'Summary&amp;Assumptions'!$J$31,DF$47&gt;=$FQ300,DF$47&lt;=$FR300)*(('Summary&amp;Assumptions'!$H$25*$C300)*(1+'Summary&amp;Assumptions'!$J$29)^(DF$46-1))</f>
        <v>0</v>
      </c>
      <c r="DB300" s="588">
        <f>AND(DG$55&gt;0,SUM($E300:DA300)&lt;'Summary&amp;Assumptions'!$G$32*$B300,$D300&gt;='Summary&amp;Assumptions'!$D$17,DG$47&gt;=$D300,DG$47&lt;=EDATE($D300,'Summary&amp;Assumptions'!$G$32))*$B300+AND(DG$56&lt;'Summary&amp;Assumptions'!$J$31,DG$47&gt;=$FO300,DG$47&lt;=$FP300)*(('Summary&amp;Assumptions'!$H$25*$C300)*(1+'Summary&amp;Assumptions'!$J$29)^(DG$46-1))+AND(DG$56&lt;'Summary&amp;Assumptions'!$J$31,DG$47&gt;=$FQ300,DG$47&lt;=$FR300)*(('Summary&amp;Assumptions'!$H$25*$C300)*(1+'Summary&amp;Assumptions'!$J$29)^(DG$46-1))</f>
        <v>0</v>
      </c>
      <c r="DC300" s="588">
        <f>AND(DH$55&gt;0,SUM($E300:DB300)&lt;'Summary&amp;Assumptions'!$G$32*$B300,$D300&gt;='Summary&amp;Assumptions'!$D$17,DH$47&gt;=$D300,DH$47&lt;=EDATE($D300,'Summary&amp;Assumptions'!$G$32))*$B300+AND(DH$56&lt;'Summary&amp;Assumptions'!$J$31,DH$47&gt;=$FO300,DH$47&lt;=$FP300)*(('Summary&amp;Assumptions'!$H$25*$C300)*(1+'Summary&amp;Assumptions'!$J$29)^(DH$46-1))+AND(DH$56&lt;'Summary&amp;Assumptions'!$J$31,DH$47&gt;=$FQ300,DH$47&lt;=$FR300)*(('Summary&amp;Assumptions'!$H$25*$C300)*(1+'Summary&amp;Assumptions'!$J$29)^(DH$46-1))</f>
        <v>0</v>
      </c>
      <c r="DD300" s="588">
        <f>AND(DI$55&gt;0,SUM($E300:DC300)&lt;'Summary&amp;Assumptions'!$G$32*$B300,$D300&gt;='Summary&amp;Assumptions'!$D$17,DI$47&gt;=$D300,DI$47&lt;=EDATE($D300,'Summary&amp;Assumptions'!$G$32))*$B300+AND(DI$56&lt;'Summary&amp;Assumptions'!$J$31,DI$47&gt;=$FO300,DI$47&lt;=$FP300)*(('Summary&amp;Assumptions'!$H$25*$C300)*(1+'Summary&amp;Assumptions'!$J$29)^(DI$46-1))+AND(DI$56&lt;'Summary&amp;Assumptions'!$J$31,DI$47&gt;=$FQ300,DI$47&lt;=$FR300)*(('Summary&amp;Assumptions'!$H$25*$C300)*(1+'Summary&amp;Assumptions'!$J$29)^(DI$46-1))</f>
        <v>0</v>
      </c>
      <c r="DE300" s="588">
        <f>AND(DJ$55&gt;0,SUM($E300:DD300)&lt;'Summary&amp;Assumptions'!$G$32*$B300,$D300&gt;='Summary&amp;Assumptions'!$D$17,DJ$47&gt;=$D300,DJ$47&lt;=EDATE($D300,'Summary&amp;Assumptions'!$G$32))*$B300+AND(DJ$56&lt;'Summary&amp;Assumptions'!$J$31,DJ$47&gt;=$FO300,DJ$47&lt;=$FP300)*(('Summary&amp;Assumptions'!$H$25*$C300)*(1+'Summary&amp;Assumptions'!$J$29)^(DJ$46-1))+AND(DJ$56&lt;'Summary&amp;Assumptions'!$J$31,DJ$47&gt;=$FQ300,DJ$47&lt;=$FR300)*(('Summary&amp;Assumptions'!$H$25*$C300)*(1+'Summary&amp;Assumptions'!$J$29)^(DJ$46-1))</f>
        <v>0</v>
      </c>
      <c r="DF300" s="588">
        <f>AND(DK$55&gt;0,SUM($E300:DE300)&lt;'Summary&amp;Assumptions'!$G$32*$B300,$D300&gt;='Summary&amp;Assumptions'!$D$17,DK$47&gt;=$D300,DK$47&lt;=EDATE($D300,'Summary&amp;Assumptions'!$G$32))*$B300+AND(DK$56&lt;'Summary&amp;Assumptions'!$J$31,DK$47&gt;=$FO300,DK$47&lt;=$FP300)*(('Summary&amp;Assumptions'!$H$25*$C300)*(1+'Summary&amp;Assumptions'!$J$29)^(DK$46-1))+AND(DK$56&lt;'Summary&amp;Assumptions'!$J$31,DK$47&gt;=$FQ300,DK$47&lt;=$FR300)*(('Summary&amp;Assumptions'!$H$25*$C300)*(1+'Summary&amp;Assumptions'!$J$29)^(DK$46-1))</f>
        <v>0</v>
      </c>
      <c r="DG300" s="588">
        <f>AND(DL$55&gt;0,SUM($E300:DF300)&lt;'Summary&amp;Assumptions'!$G$32*$B300,$D300&gt;='Summary&amp;Assumptions'!$D$17,DL$47&gt;=$D300,DL$47&lt;=EDATE($D300,'Summary&amp;Assumptions'!$G$32))*$B300+AND(DL$56&lt;'Summary&amp;Assumptions'!$J$31,DL$47&gt;=$FO300,DL$47&lt;=$FP300)*(('Summary&amp;Assumptions'!$H$25*$C300)*(1+'Summary&amp;Assumptions'!$J$29)^(DL$46-1))+AND(DL$56&lt;'Summary&amp;Assumptions'!$J$31,DL$47&gt;=$FQ300,DL$47&lt;=$FR300)*(('Summary&amp;Assumptions'!$H$25*$C300)*(1+'Summary&amp;Assumptions'!$J$29)^(DL$46-1))</f>
        <v>0</v>
      </c>
      <c r="DH300" s="588">
        <f>AND(DM$55&gt;0,SUM($E300:DG300)&lt;'Summary&amp;Assumptions'!$G$32*$B300,$D300&gt;='Summary&amp;Assumptions'!$D$17,DM$47&gt;=$D300,DM$47&lt;=EDATE($D300,'Summary&amp;Assumptions'!$G$32))*$B300+AND(DM$56&lt;'Summary&amp;Assumptions'!$J$31,DM$47&gt;=$FO300,DM$47&lt;=$FP300)*(('Summary&amp;Assumptions'!$H$25*$C300)*(1+'Summary&amp;Assumptions'!$J$29)^(DM$46-1))+AND(DM$56&lt;'Summary&amp;Assumptions'!$J$31,DM$47&gt;=$FQ300,DM$47&lt;=$FR300)*(('Summary&amp;Assumptions'!$H$25*$C300)*(1+'Summary&amp;Assumptions'!$J$29)^(DM$46-1))</f>
        <v>0</v>
      </c>
      <c r="DI300" s="588">
        <f>AND(DN$55&gt;0,SUM($E300:DH300)&lt;'Summary&amp;Assumptions'!$G$32*$B300,$D300&gt;='Summary&amp;Assumptions'!$D$17,DN$47&gt;=$D300,DN$47&lt;=EDATE($D300,'Summary&amp;Assumptions'!$G$32))*$B300+AND(DN$56&lt;'Summary&amp;Assumptions'!$J$31,DN$47&gt;=$FO300,DN$47&lt;=$FP300)*(('Summary&amp;Assumptions'!$H$25*$C300)*(1+'Summary&amp;Assumptions'!$J$29)^(DN$46-1))+AND(DN$56&lt;'Summary&amp;Assumptions'!$J$31,DN$47&gt;=$FQ300,DN$47&lt;=$FR300)*(('Summary&amp;Assumptions'!$H$25*$C300)*(1+'Summary&amp;Assumptions'!$J$29)^(DN$46-1))</f>
        <v>0</v>
      </c>
      <c r="DJ300" s="588">
        <f>AND(DO$55&gt;0,SUM($E300:DI300)&lt;'Summary&amp;Assumptions'!$G$32*$B300,$D300&gt;='Summary&amp;Assumptions'!$D$17,DO$47&gt;=$D300,DO$47&lt;=EDATE($D300,'Summary&amp;Assumptions'!$G$32))*$B300+AND(DO$56&lt;'Summary&amp;Assumptions'!$J$31,DO$47&gt;=$FO300,DO$47&lt;=$FP300)*(('Summary&amp;Assumptions'!$H$25*$C300)*(1+'Summary&amp;Assumptions'!$J$29)^(DO$46-1))+AND(DO$56&lt;'Summary&amp;Assumptions'!$J$31,DO$47&gt;=$FQ300,DO$47&lt;=$FR300)*(('Summary&amp;Assumptions'!$H$25*$C300)*(1+'Summary&amp;Assumptions'!$J$29)^(DO$46-1))</f>
        <v>0</v>
      </c>
      <c r="DK300" s="588">
        <f>AND(DP$55&gt;0,SUM($E300:DJ300)&lt;'Summary&amp;Assumptions'!$G$32*$B300,$D300&gt;='Summary&amp;Assumptions'!$D$17,DP$47&gt;=$D300,DP$47&lt;=EDATE($D300,'Summary&amp;Assumptions'!$G$32))*$B300+AND(DP$56&lt;'Summary&amp;Assumptions'!$J$31,DP$47&gt;=$FO300,DP$47&lt;=$FP300)*(('Summary&amp;Assumptions'!$H$25*$C300)*(1+'Summary&amp;Assumptions'!$J$29)^(DP$46-1))+AND(DP$56&lt;'Summary&amp;Assumptions'!$J$31,DP$47&gt;=$FQ300,DP$47&lt;=$FR300)*(('Summary&amp;Assumptions'!$H$25*$C300)*(1+'Summary&amp;Assumptions'!$J$29)^(DP$46-1))</f>
        <v>0</v>
      </c>
      <c r="DL300" s="588">
        <f>AND(DQ$55&gt;0,SUM($E300:DK300)&lt;'Summary&amp;Assumptions'!$G$32*$B300,$D300&gt;='Summary&amp;Assumptions'!$D$17,DQ$47&gt;=$D300,DQ$47&lt;=EDATE($D300,'Summary&amp;Assumptions'!$G$32))*$B300+AND(DQ$56&lt;'Summary&amp;Assumptions'!$J$31,DQ$47&gt;=$FO300,DQ$47&lt;=$FP300)*(('Summary&amp;Assumptions'!$H$25*$C300)*(1+'Summary&amp;Assumptions'!$J$29)^(DQ$46-1))+AND(DQ$56&lt;'Summary&amp;Assumptions'!$J$31,DQ$47&gt;=$FQ300,DQ$47&lt;=$FR300)*(('Summary&amp;Assumptions'!$H$25*$C300)*(1+'Summary&amp;Assumptions'!$J$29)^(DQ$46-1))</f>
        <v>0</v>
      </c>
      <c r="DM300" s="588">
        <f>AND(DR$55&gt;0,SUM($E300:DL300)&lt;'Summary&amp;Assumptions'!$G$32*$B300,$D300&gt;='Summary&amp;Assumptions'!$D$17,DR$47&gt;=$D300,DR$47&lt;=EDATE($D300,'Summary&amp;Assumptions'!$G$32))*$B300+AND(DR$56&lt;'Summary&amp;Assumptions'!$J$31,DR$47&gt;=$FO300,DR$47&lt;=$FP300)*(('Summary&amp;Assumptions'!$H$25*$C300)*(1+'Summary&amp;Assumptions'!$J$29)^(DR$46-1))+AND(DR$56&lt;'Summary&amp;Assumptions'!$J$31,DR$47&gt;=$FQ300,DR$47&lt;=$FR300)*(('Summary&amp;Assumptions'!$H$25*$C300)*(1+'Summary&amp;Assumptions'!$J$29)^(DR$46-1))</f>
        <v>0</v>
      </c>
      <c r="DN300" s="588">
        <f>AND(DS$55&gt;0,SUM($E300:DM300)&lt;'Summary&amp;Assumptions'!$G$32*$B300,$D300&gt;='Summary&amp;Assumptions'!$D$17,DS$47&gt;=$D300,DS$47&lt;=EDATE($D300,'Summary&amp;Assumptions'!$G$32))*$B300+AND(DS$56&lt;'Summary&amp;Assumptions'!$J$31,DS$47&gt;=$FO300,DS$47&lt;=$FP300)*(('Summary&amp;Assumptions'!$H$25*$C300)*(1+'Summary&amp;Assumptions'!$J$29)^(DS$46-1))+AND(DS$56&lt;'Summary&amp;Assumptions'!$J$31,DS$47&gt;=$FQ300,DS$47&lt;=$FR300)*(('Summary&amp;Assumptions'!$H$25*$C300)*(1+'Summary&amp;Assumptions'!$J$29)^(DS$46-1))</f>
        <v>0</v>
      </c>
      <c r="DO300" s="588">
        <f>AND(DT$55&gt;0,SUM($E300:DN300)&lt;'Summary&amp;Assumptions'!$G$32*$B300,$D300&gt;='Summary&amp;Assumptions'!$D$17,DT$47&gt;=$D300,DT$47&lt;=EDATE($D300,'Summary&amp;Assumptions'!$G$32))*$B300+AND(DT$56&lt;'Summary&amp;Assumptions'!$J$31,DT$47&gt;=$FO300,DT$47&lt;=$FP300)*(('Summary&amp;Assumptions'!$H$25*$C300)*(1+'Summary&amp;Assumptions'!$J$29)^(DT$46-1))+AND(DT$56&lt;'Summary&amp;Assumptions'!$J$31,DT$47&gt;=$FQ300,DT$47&lt;=$FR300)*(('Summary&amp;Assumptions'!$H$25*$C300)*(1+'Summary&amp;Assumptions'!$J$29)^(DT$46-1))</f>
        <v>0</v>
      </c>
      <c r="DP300" s="588">
        <f>AND(DU$55&gt;0,SUM($E300:DO300)&lt;'Summary&amp;Assumptions'!$G$32*$B300,$D300&gt;='Summary&amp;Assumptions'!$D$17,DU$47&gt;=$D300,DU$47&lt;=EDATE($D300,'Summary&amp;Assumptions'!$G$32))*$B300+AND(DU$56&lt;'Summary&amp;Assumptions'!$J$31,DU$47&gt;=$FO300,DU$47&lt;=$FP300)*(('Summary&amp;Assumptions'!$H$25*$C300)*(1+'Summary&amp;Assumptions'!$J$29)^(DU$46-1))+AND(DU$56&lt;'Summary&amp;Assumptions'!$J$31,DU$47&gt;=$FQ300,DU$47&lt;=$FR300)*(('Summary&amp;Assumptions'!$H$25*$C300)*(1+'Summary&amp;Assumptions'!$J$29)^(DU$46-1))</f>
        <v>0</v>
      </c>
      <c r="DQ300" s="588">
        <f>AND(DV$55&gt;0,SUM($E300:DP300)&lt;'Summary&amp;Assumptions'!$G$32*$B300,$D300&gt;='Summary&amp;Assumptions'!$D$17,DV$47&gt;=$D300,DV$47&lt;=EDATE($D300,'Summary&amp;Assumptions'!$G$32))*$B300+AND(DV$56&lt;'Summary&amp;Assumptions'!$J$31,DV$47&gt;=$FO300,DV$47&lt;=$FP300)*(('Summary&amp;Assumptions'!$H$25*$C300)*(1+'Summary&amp;Assumptions'!$J$29)^(DV$46-1))+AND(DV$56&lt;'Summary&amp;Assumptions'!$J$31,DV$47&gt;=$FQ300,DV$47&lt;=$FR300)*(('Summary&amp;Assumptions'!$H$25*$C300)*(1+'Summary&amp;Assumptions'!$J$29)^(DV$46-1))</f>
        <v>0</v>
      </c>
      <c r="DR300" s="588">
        <f>AND(DW$55&gt;0,SUM($E300:DQ300)&lt;'Summary&amp;Assumptions'!$G$32*$B300,$D300&gt;='Summary&amp;Assumptions'!$D$17,DW$47&gt;=$D300,DW$47&lt;=EDATE($D300,'Summary&amp;Assumptions'!$G$32))*$B300+AND(DW$56&lt;'Summary&amp;Assumptions'!$J$31,DW$47&gt;=$FO300,DW$47&lt;=$FP300)*(('Summary&amp;Assumptions'!$H$25*$C300)*(1+'Summary&amp;Assumptions'!$J$29)^(DW$46-1))+AND(DW$56&lt;'Summary&amp;Assumptions'!$J$31,DW$47&gt;=$FQ300,DW$47&lt;=$FR300)*(('Summary&amp;Assumptions'!$H$25*$C300)*(1+'Summary&amp;Assumptions'!$J$29)^(DW$46-1))</f>
        <v>0</v>
      </c>
      <c r="DS300" s="588">
        <f>AND(DX$55&gt;0,SUM($E300:DR300)&lt;'Summary&amp;Assumptions'!$G$32*$B300,$D300&gt;='Summary&amp;Assumptions'!$D$17,DX$47&gt;=$D300,DX$47&lt;=EDATE($D300,'Summary&amp;Assumptions'!$G$32))*$B300+AND(DX$56&lt;'Summary&amp;Assumptions'!$J$31,DX$47&gt;=$FO300,DX$47&lt;=$FP300)*(('Summary&amp;Assumptions'!$H$25*$C300)*(1+'Summary&amp;Assumptions'!$J$29)^(DX$46-1))+AND(DX$56&lt;'Summary&amp;Assumptions'!$J$31,DX$47&gt;=$FQ300,DX$47&lt;=$FR300)*(('Summary&amp;Assumptions'!$H$25*$C300)*(1+'Summary&amp;Assumptions'!$J$29)^(DX$46-1))</f>
        <v>0</v>
      </c>
      <c r="DT300" s="588">
        <f>AND(DY$55&gt;0,SUM($E300:DS300)&lt;'Summary&amp;Assumptions'!$G$32*$B300,$D300&gt;='Summary&amp;Assumptions'!$D$17,DY$47&gt;=$D300,DY$47&lt;=EDATE($D300,'Summary&amp;Assumptions'!$G$32))*$B300+AND(DY$56&lt;'Summary&amp;Assumptions'!$J$31,DY$47&gt;=$FO300,DY$47&lt;=$FP300)*(('Summary&amp;Assumptions'!$H$25*$C300)*(1+'Summary&amp;Assumptions'!$J$29)^(DY$46-1))+AND(DY$56&lt;'Summary&amp;Assumptions'!$J$31,DY$47&gt;=$FQ300,DY$47&lt;=$FR300)*(('Summary&amp;Assumptions'!$H$25*$C300)*(1+'Summary&amp;Assumptions'!$J$29)^(DY$46-1))</f>
        <v>0</v>
      </c>
      <c r="DU300" s="588">
        <f>AND(DZ$55&gt;0,SUM($E300:DT300)&lt;'Summary&amp;Assumptions'!$G$32*$B300,$D300&gt;='Summary&amp;Assumptions'!$D$17,DZ$47&gt;=$D300,DZ$47&lt;=EDATE($D300,'Summary&amp;Assumptions'!$G$32))*$B300+AND(DZ$56&lt;'Summary&amp;Assumptions'!$J$31,DZ$47&gt;=$FO300,DZ$47&lt;=$FP300)*(('Summary&amp;Assumptions'!$H$25*$C300)*(1+'Summary&amp;Assumptions'!$J$29)^(DZ$46-1))+AND(DZ$56&lt;'Summary&amp;Assumptions'!$J$31,DZ$47&gt;=$FQ300,DZ$47&lt;=$FR300)*(('Summary&amp;Assumptions'!$H$25*$C300)*(1+'Summary&amp;Assumptions'!$J$29)^(DZ$46-1))</f>
        <v>0</v>
      </c>
      <c r="DV300" s="588">
        <f>AND(EA$55&gt;0,SUM($E300:DU300)&lt;'Summary&amp;Assumptions'!$G$32*$B300,$D300&gt;='Summary&amp;Assumptions'!$D$17,EA$47&gt;=$D300,EA$47&lt;=EDATE($D300,'Summary&amp;Assumptions'!$G$32))*$B300+AND(EA$56&lt;'Summary&amp;Assumptions'!$J$31,EA$47&gt;=$FO300,EA$47&lt;=$FP300)*(('Summary&amp;Assumptions'!$H$25*$C300)*(1+'Summary&amp;Assumptions'!$J$29)^(EA$46-1))+AND(EA$56&lt;'Summary&amp;Assumptions'!$J$31,EA$47&gt;=$FQ300,EA$47&lt;=$FR300)*(('Summary&amp;Assumptions'!$H$25*$C300)*(1+'Summary&amp;Assumptions'!$J$29)^(EA$46-1))</f>
        <v>0</v>
      </c>
      <c r="DW300" s="588">
        <f>AND(EB$55&gt;0,SUM($E300:DV300)&lt;'Summary&amp;Assumptions'!$G$32*$B300,$D300&gt;='Summary&amp;Assumptions'!$D$17,EB$47&gt;=$D300,EB$47&lt;=EDATE($D300,'Summary&amp;Assumptions'!$G$32))*$B300+AND(EB$56&lt;'Summary&amp;Assumptions'!$J$31,EB$47&gt;=$FO300,EB$47&lt;=$FP300)*(('Summary&amp;Assumptions'!$H$25*$C300)*(1+'Summary&amp;Assumptions'!$J$29)^(EB$46-1))+AND(EB$56&lt;'Summary&amp;Assumptions'!$J$31,EB$47&gt;=$FQ300,EB$47&lt;=$FR300)*(('Summary&amp;Assumptions'!$H$25*$C300)*(1+'Summary&amp;Assumptions'!$J$29)^(EB$46-1))</f>
        <v>0</v>
      </c>
      <c r="DX300" s="588">
        <f>AND(EC$55&gt;0,SUM($E300:DW300)&lt;'Summary&amp;Assumptions'!$G$32*$B300,$D300&gt;='Summary&amp;Assumptions'!$D$17,EC$47&gt;=$D300,EC$47&lt;=EDATE($D300,'Summary&amp;Assumptions'!$G$32))*$B300+AND(EC$56&lt;'Summary&amp;Assumptions'!$J$31,EC$47&gt;=$FO300,EC$47&lt;=$FP300)*(('Summary&amp;Assumptions'!$H$25*$C300)*(1+'Summary&amp;Assumptions'!$J$29)^(EC$46-1))+AND(EC$56&lt;'Summary&amp;Assumptions'!$J$31,EC$47&gt;=$FQ300,EC$47&lt;=$FR300)*(('Summary&amp;Assumptions'!$H$25*$C300)*(1+'Summary&amp;Assumptions'!$J$29)^(EC$46-1))</f>
        <v>0</v>
      </c>
      <c r="DY300" s="588">
        <f>AND(ED$55&gt;0,SUM($E300:DX300)&lt;'Summary&amp;Assumptions'!$G$32*$B300,$D300&gt;='Summary&amp;Assumptions'!$D$17,ED$47&gt;=$D300,ED$47&lt;=EDATE($D300,'Summary&amp;Assumptions'!$G$32))*$B300+AND(ED$56&lt;'Summary&amp;Assumptions'!$J$31,ED$47&gt;=$FO300,ED$47&lt;=$FP300)*(('Summary&amp;Assumptions'!$H$25*$C300)*(1+'Summary&amp;Assumptions'!$J$29)^(ED$46-1))+AND(ED$56&lt;'Summary&amp;Assumptions'!$J$31,ED$47&gt;=$FQ300,ED$47&lt;=$FR300)*(('Summary&amp;Assumptions'!$H$25*$C300)*(1+'Summary&amp;Assumptions'!$J$29)^(ED$46-1))</f>
        <v>0</v>
      </c>
      <c r="DZ300" s="588">
        <f>AND(EE$55&gt;0,SUM($E300:DY300)&lt;'Summary&amp;Assumptions'!$G$32*$B300,$D300&gt;='Summary&amp;Assumptions'!$D$17,EE$47&gt;=$D300,EE$47&lt;=EDATE($D300,'Summary&amp;Assumptions'!$G$32))*$B300+AND(EE$56&lt;'Summary&amp;Assumptions'!$J$31,EE$47&gt;=$FO300,EE$47&lt;=$FP300)*(('Summary&amp;Assumptions'!$H$25*$C300)*(1+'Summary&amp;Assumptions'!$J$29)^(EE$46-1))+AND(EE$56&lt;'Summary&amp;Assumptions'!$J$31,EE$47&gt;=$FQ300,EE$47&lt;=$FR300)*(('Summary&amp;Assumptions'!$H$25*$C300)*(1+'Summary&amp;Assumptions'!$J$29)^(EE$46-1))</f>
        <v>0</v>
      </c>
      <c r="EA300" s="588">
        <f>AND(EF$55&gt;0,SUM($E300:DZ300)&lt;'Summary&amp;Assumptions'!$G$32*$B300,$D300&gt;='Summary&amp;Assumptions'!$D$17,EF$47&gt;=$D300,EF$47&lt;=EDATE($D300,'Summary&amp;Assumptions'!$G$32))*$B300+AND(EF$56&lt;'Summary&amp;Assumptions'!$J$31,EF$47&gt;=$FO300,EF$47&lt;=$FP300)*(('Summary&amp;Assumptions'!$H$25*$C300)*(1+'Summary&amp;Assumptions'!$J$29)^(EF$46-1))+AND(EF$56&lt;'Summary&amp;Assumptions'!$J$31,EF$47&gt;=$FQ300,EF$47&lt;=$FR300)*(('Summary&amp;Assumptions'!$H$25*$C300)*(1+'Summary&amp;Assumptions'!$J$29)^(EF$46-1))</f>
        <v>0</v>
      </c>
      <c r="EB300" s="588">
        <f>AND(EG$55&gt;0,SUM($E300:EA300)&lt;'Summary&amp;Assumptions'!$G$32*$B300,$D300&gt;='Summary&amp;Assumptions'!$D$17,EG$47&gt;=$D300,EG$47&lt;=EDATE($D300,'Summary&amp;Assumptions'!$G$32))*$B300+AND(EG$56&lt;'Summary&amp;Assumptions'!$J$31,EG$47&gt;=$FO300,EG$47&lt;=$FP300)*(('Summary&amp;Assumptions'!$H$25*$C300)*(1+'Summary&amp;Assumptions'!$J$29)^(EG$46-1))+AND(EG$56&lt;'Summary&amp;Assumptions'!$J$31,EG$47&gt;=$FQ300,EG$47&lt;=$FR300)*(('Summary&amp;Assumptions'!$H$25*$C300)*(1+'Summary&amp;Assumptions'!$J$29)^(EG$46-1))</f>
        <v>0</v>
      </c>
      <c r="EC300" s="588">
        <f>AND(EH$55&gt;0,SUM($E300:EB300)&lt;'Summary&amp;Assumptions'!$G$32*$B300,$D300&gt;='Summary&amp;Assumptions'!$D$17,EH$47&gt;=$D300,EH$47&lt;=EDATE($D300,'Summary&amp;Assumptions'!$G$32))*$B300+AND(EH$56&lt;'Summary&amp;Assumptions'!$J$31,EH$47&gt;=$FO300,EH$47&lt;=$FP300)*(('Summary&amp;Assumptions'!$H$25*$C300)*(1+'Summary&amp;Assumptions'!$J$29)^(EH$46-1))+AND(EH$56&lt;'Summary&amp;Assumptions'!$J$31,EH$47&gt;=$FQ300,EH$47&lt;=$FR300)*(('Summary&amp;Assumptions'!$H$25*$C300)*(1+'Summary&amp;Assumptions'!$J$29)^(EH$46-1))</f>
        <v>0</v>
      </c>
      <c r="ED300" s="588">
        <f>AND(EI$55&gt;0,SUM($E300:EC300)&lt;'Summary&amp;Assumptions'!$G$32*$B300,$D300&gt;='Summary&amp;Assumptions'!$D$17,EI$47&gt;=$D300,EI$47&lt;=EDATE($D300,'Summary&amp;Assumptions'!$G$32))*$B300+AND(EI$56&lt;'Summary&amp;Assumptions'!$J$31,EI$47&gt;=$FO300,EI$47&lt;=$FP300)*(('Summary&amp;Assumptions'!$H$25*$C300)*(1+'Summary&amp;Assumptions'!$J$29)^(EI$46-1))+AND(EI$56&lt;'Summary&amp;Assumptions'!$J$31,EI$47&gt;=$FQ300,EI$47&lt;=$FR300)*(('Summary&amp;Assumptions'!$H$25*$C300)*(1+'Summary&amp;Assumptions'!$J$29)^(EI$46-1))</f>
        <v>0</v>
      </c>
      <c r="EE300" s="588">
        <f>AND(EJ$55&gt;0,SUM($E300:ED300)&lt;'Summary&amp;Assumptions'!$G$32*$B300,$D300&gt;='Summary&amp;Assumptions'!$D$17,EJ$47&gt;=$D300,EJ$47&lt;=EDATE($D300,'Summary&amp;Assumptions'!$G$32))*$B300+AND(EJ$56&lt;'Summary&amp;Assumptions'!$J$31,EJ$47&gt;=$FO300,EJ$47&lt;=$FP300)*(('Summary&amp;Assumptions'!$H$25*$C300)*(1+'Summary&amp;Assumptions'!$J$29)^(EJ$46-1))+AND(EJ$56&lt;'Summary&amp;Assumptions'!$J$31,EJ$47&gt;=$FQ300,EJ$47&lt;=$FR300)*(('Summary&amp;Assumptions'!$H$25*$C300)*(1+'Summary&amp;Assumptions'!$J$29)^(EJ$46-1))</f>
        <v>0</v>
      </c>
      <c r="EF300" s="588">
        <f>AND(EK$55&gt;0,SUM($E300:EE300)&lt;'Summary&amp;Assumptions'!$G$32*$B300,$D300&gt;='Summary&amp;Assumptions'!$D$17,EK$47&gt;=$D300,EK$47&lt;=EDATE($D300,'Summary&amp;Assumptions'!$G$32))*$B300+AND(EK$56&lt;'Summary&amp;Assumptions'!$J$31,EK$47&gt;=$FO300,EK$47&lt;=$FP300)*(('Summary&amp;Assumptions'!$H$25*$C300)*(1+'Summary&amp;Assumptions'!$J$29)^(EK$46-1))+AND(EK$56&lt;'Summary&amp;Assumptions'!$J$31,EK$47&gt;=$FQ300,EK$47&lt;=$FR300)*(('Summary&amp;Assumptions'!$H$25*$C300)*(1+'Summary&amp;Assumptions'!$J$29)^(EK$46-1))</f>
        <v>0</v>
      </c>
      <c r="EG300" s="588">
        <f>AND(EL$55&gt;0,SUM($E300:EF300)&lt;'Summary&amp;Assumptions'!$G$32*$B300,$D300&gt;='Summary&amp;Assumptions'!$D$17,EL$47&gt;=$D300,EL$47&lt;=EDATE($D300,'Summary&amp;Assumptions'!$G$32))*$B300+AND(EL$56&lt;'Summary&amp;Assumptions'!$J$31,EL$47&gt;=$FO300,EL$47&lt;=$FP300)*(('Summary&amp;Assumptions'!$H$25*$C300)*(1+'Summary&amp;Assumptions'!$J$29)^(EL$46-1))+AND(EL$56&lt;'Summary&amp;Assumptions'!$J$31,EL$47&gt;=$FQ300,EL$47&lt;=$FR300)*(('Summary&amp;Assumptions'!$H$25*$C300)*(1+'Summary&amp;Assumptions'!$J$29)^(EL$46-1))</f>
        <v>0</v>
      </c>
      <c r="EH300" s="588">
        <f>AND(EM$55&gt;0,SUM($E300:EG300)&lt;'Summary&amp;Assumptions'!$G$32*$B300,$D300&gt;='Summary&amp;Assumptions'!$D$17,EM$47&gt;=$D300,EM$47&lt;=EDATE($D300,'Summary&amp;Assumptions'!$G$32))*$B300+AND(EM$56&lt;'Summary&amp;Assumptions'!$J$31,EM$47&gt;=$FO300,EM$47&lt;=$FP300)*(('Summary&amp;Assumptions'!$H$25*$C300)*(1+'Summary&amp;Assumptions'!$J$29)^(EM$46-1))+AND(EM$56&lt;'Summary&amp;Assumptions'!$J$31,EM$47&gt;=$FQ300,EM$47&lt;=$FR300)*(('Summary&amp;Assumptions'!$H$25*$C300)*(1+'Summary&amp;Assumptions'!$J$29)^(EM$46-1))</f>
        <v>0</v>
      </c>
      <c r="EI300" s="588">
        <f>AND(EN$55&gt;0,SUM($E300:EH300)&lt;'Summary&amp;Assumptions'!$G$32*$B300,$D300&gt;='Summary&amp;Assumptions'!$D$17,EN$47&gt;=$D300,EN$47&lt;=EDATE($D300,'Summary&amp;Assumptions'!$G$32))*$B300+AND(EN$56&lt;'Summary&amp;Assumptions'!$J$31,EN$47&gt;=$FO300,EN$47&lt;=$FP300)*(('Summary&amp;Assumptions'!$H$25*$C300)*(1+'Summary&amp;Assumptions'!$J$29)^(EN$46-1))+AND(EN$56&lt;'Summary&amp;Assumptions'!$J$31,EN$47&gt;=$FQ300,EN$47&lt;=$FR300)*(('Summary&amp;Assumptions'!$H$25*$C300)*(1+'Summary&amp;Assumptions'!$J$29)^(EN$46-1))</f>
        <v>0</v>
      </c>
      <c r="EJ300" s="588">
        <f>AND(EO$55&gt;0,SUM($E300:EI300)&lt;'Summary&amp;Assumptions'!$G$32*$B300,$D300&gt;='Summary&amp;Assumptions'!$D$17,EO$47&gt;=$D300,EO$47&lt;=EDATE($D300,'Summary&amp;Assumptions'!$G$32))*$B300+AND(EO$56&lt;'Summary&amp;Assumptions'!$J$31,EO$47&gt;=$FO300,EO$47&lt;=$FP300)*(('Summary&amp;Assumptions'!$H$25*$C300)*(1+'Summary&amp;Assumptions'!$J$29)^(EO$46-1))+AND(EO$56&lt;'Summary&amp;Assumptions'!$J$31,EO$47&gt;=$FQ300,EO$47&lt;=$FR300)*(('Summary&amp;Assumptions'!$H$25*$C300)*(1+'Summary&amp;Assumptions'!$J$29)^(EO$46-1))</f>
        <v>0</v>
      </c>
      <c r="EK300" s="588">
        <f>AND(EP$55&gt;0,SUM($E300:EJ300)&lt;'Summary&amp;Assumptions'!$G$32*$B300,$D300&gt;='Summary&amp;Assumptions'!$D$17,EP$47&gt;=$D300,EP$47&lt;=EDATE($D300,'Summary&amp;Assumptions'!$G$32))*$B300+AND(EP$56&lt;'Summary&amp;Assumptions'!$J$31,EP$47&gt;=$FO300,EP$47&lt;=$FP300)*(('Summary&amp;Assumptions'!$H$25*$C300)*(1+'Summary&amp;Assumptions'!$J$29)^(EP$46-1))+AND(EP$56&lt;'Summary&amp;Assumptions'!$J$31,EP$47&gt;=$FQ300,EP$47&lt;=$FR300)*(('Summary&amp;Assumptions'!$H$25*$C300)*(1+'Summary&amp;Assumptions'!$J$29)^(EP$46-1))</f>
        <v>0</v>
      </c>
      <c r="EL300" s="588">
        <f>AND(EQ$55&gt;0,SUM($E300:EK300)&lt;'Summary&amp;Assumptions'!$G$32*$B300,$D300&gt;='Summary&amp;Assumptions'!$D$17,EQ$47&gt;=$D300,EQ$47&lt;=EDATE($D300,'Summary&amp;Assumptions'!$G$32))*$B300+AND(EQ$56&lt;'Summary&amp;Assumptions'!$J$31,EQ$47&gt;=$FO300,EQ$47&lt;=$FP300)*(('Summary&amp;Assumptions'!$H$25*$C300)*(1+'Summary&amp;Assumptions'!$J$29)^(EQ$46-1))+AND(EQ$56&lt;'Summary&amp;Assumptions'!$J$31,EQ$47&gt;=$FQ300,EQ$47&lt;=$FR300)*(('Summary&amp;Assumptions'!$H$25*$C300)*(1+'Summary&amp;Assumptions'!$J$29)^(EQ$46-1))</f>
        <v>0</v>
      </c>
      <c r="EM300" s="588">
        <f>AND(ER$55&gt;0,SUM($E300:EL300)&lt;'Summary&amp;Assumptions'!$G$32*$B300,$D300&gt;='Summary&amp;Assumptions'!$D$17,ER$47&gt;=$D300,ER$47&lt;=EDATE($D300,'Summary&amp;Assumptions'!$G$32))*$B300+AND(ER$56&lt;'Summary&amp;Assumptions'!$J$31,ER$47&gt;=$FO300,ER$47&lt;=$FP300)*(('Summary&amp;Assumptions'!$H$25*$C300)*(1+'Summary&amp;Assumptions'!$J$29)^(ER$46-1))+AND(ER$56&lt;'Summary&amp;Assumptions'!$J$31,ER$47&gt;=$FQ300,ER$47&lt;=$FR300)*(('Summary&amp;Assumptions'!$H$25*$C300)*(1+'Summary&amp;Assumptions'!$J$29)^(ER$46-1))</f>
        <v>0</v>
      </c>
      <c r="EN300" s="588">
        <f>AND(ES$55&gt;0,SUM($E300:EM300)&lt;'Summary&amp;Assumptions'!$G$32*$B300,$D300&gt;='Summary&amp;Assumptions'!$D$17,ES$47&gt;=$D300,ES$47&lt;=EDATE($D300,'Summary&amp;Assumptions'!$G$32))*$B300+AND(ES$56&lt;'Summary&amp;Assumptions'!$J$31,ES$47&gt;=$FO300,ES$47&lt;=$FP300)*(('Summary&amp;Assumptions'!$H$25*$C300)*(1+'Summary&amp;Assumptions'!$J$29)^(ES$46-1))+AND(ES$56&lt;'Summary&amp;Assumptions'!$J$31,ES$47&gt;=$FQ300,ES$47&lt;=$FR300)*(('Summary&amp;Assumptions'!$H$25*$C300)*(1+'Summary&amp;Assumptions'!$J$29)^(ES$46-1))</f>
        <v>0</v>
      </c>
      <c r="EO300" s="588">
        <f>AND(ET$55&gt;0,SUM($E300:EN300)&lt;'Summary&amp;Assumptions'!$G$32*$B300,$D300&gt;='Summary&amp;Assumptions'!$D$17,ET$47&gt;=$D300,ET$47&lt;=EDATE($D300,'Summary&amp;Assumptions'!$G$32))*$B300+AND(ET$56&lt;'Summary&amp;Assumptions'!$J$31,ET$47&gt;=$FO300,ET$47&lt;=$FP300)*(('Summary&amp;Assumptions'!$H$25*$C300)*(1+'Summary&amp;Assumptions'!$J$29)^(ET$46-1))+AND(ET$56&lt;'Summary&amp;Assumptions'!$J$31,ET$47&gt;=$FQ300,ET$47&lt;=$FR300)*(('Summary&amp;Assumptions'!$H$25*$C300)*(1+'Summary&amp;Assumptions'!$J$29)^(ET$46-1))</f>
        <v>0</v>
      </c>
      <c r="EP300" s="588">
        <f>AND(EU$55&gt;0,SUM($E300:EO300)&lt;'Summary&amp;Assumptions'!$G$32*$B300,$D300&gt;='Summary&amp;Assumptions'!$D$17,EU$47&gt;=$D300,EU$47&lt;=EDATE($D300,'Summary&amp;Assumptions'!$G$32))*$B300+AND(EU$56&lt;'Summary&amp;Assumptions'!$J$31,EU$47&gt;=$FO300,EU$47&lt;=$FP300)*(('Summary&amp;Assumptions'!$H$25*$C300)*(1+'Summary&amp;Assumptions'!$J$29)^(EU$46-1))+AND(EU$56&lt;'Summary&amp;Assumptions'!$J$31,EU$47&gt;=$FQ300,EU$47&lt;=$FR300)*(('Summary&amp;Assumptions'!$H$25*$C300)*(1+'Summary&amp;Assumptions'!$J$29)^(EU$46-1))</f>
        <v>0</v>
      </c>
      <c r="EQ300" s="588">
        <f>AND(EV$55&gt;0,SUM($E300:EP300)&lt;'Summary&amp;Assumptions'!$G$32*$B300,$D300&gt;='Summary&amp;Assumptions'!$D$17,EV$47&gt;=$D300,EV$47&lt;=EDATE($D300,'Summary&amp;Assumptions'!$G$32))*$B300+AND(EV$56&lt;'Summary&amp;Assumptions'!$J$31,EV$47&gt;=$FO300,EV$47&lt;=$FP300)*(('Summary&amp;Assumptions'!$H$25*$C300)*(1+'Summary&amp;Assumptions'!$J$29)^(EV$46-1))+AND(EV$56&lt;'Summary&amp;Assumptions'!$J$31,EV$47&gt;=$FQ300,EV$47&lt;=$FR300)*(('Summary&amp;Assumptions'!$H$25*$C300)*(1+'Summary&amp;Assumptions'!$J$29)^(EV$46-1))</f>
        <v>0</v>
      </c>
      <c r="ER300" s="588">
        <f>AND(EW$55&gt;0,SUM($E300:EQ300)&lt;'Summary&amp;Assumptions'!$G$32*$B300,$D300&gt;='Summary&amp;Assumptions'!$D$17,EW$47&gt;=$D300,EW$47&lt;=EDATE($D300,'Summary&amp;Assumptions'!$G$32))*$B300+AND(EW$56&lt;'Summary&amp;Assumptions'!$J$31,EW$47&gt;=$FO300,EW$47&lt;=$FP300)*(('Summary&amp;Assumptions'!$H$25*$C300)*(1+'Summary&amp;Assumptions'!$J$29)^(EW$46-1))+AND(EW$56&lt;'Summary&amp;Assumptions'!$J$31,EW$47&gt;=$FQ300,EW$47&lt;=$FR300)*(('Summary&amp;Assumptions'!$H$25*$C300)*(1+'Summary&amp;Assumptions'!$J$29)^(EW$46-1))</f>
        <v>0</v>
      </c>
      <c r="ES300" s="588">
        <f>AND(EX$55&gt;0,SUM($E300:ER300)&lt;'Summary&amp;Assumptions'!$G$32*$B300,$D300&gt;='Summary&amp;Assumptions'!$D$17,EX$47&gt;=$D300,EX$47&lt;=EDATE($D300,'Summary&amp;Assumptions'!$G$32))*$B300+AND(EX$56&lt;'Summary&amp;Assumptions'!$J$31,EX$47&gt;=$FO300,EX$47&lt;=$FP300)*(('Summary&amp;Assumptions'!$H$25*$C300)*(1+'Summary&amp;Assumptions'!$J$29)^(EX$46-1))+AND(EX$56&lt;'Summary&amp;Assumptions'!$J$31,EX$47&gt;=$FQ300,EX$47&lt;=$FR300)*(('Summary&amp;Assumptions'!$H$25*$C300)*(1+'Summary&amp;Assumptions'!$J$29)^(EX$46-1))</f>
        <v>0</v>
      </c>
      <c r="ET300" s="588">
        <f>AND(EY$55&gt;0,SUM($E300:ES300)&lt;'Summary&amp;Assumptions'!$G$32*$B300,$D300&gt;='Summary&amp;Assumptions'!$D$17,EY$47&gt;=$D300,EY$47&lt;=EDATE($D300,'Summary&amp;Assumptions'!$G$32))*$B300+AND(EY$56&lt;'Summary&amp;Assumptions'!$J$31,EY$47&gt;=$FO300,EY$47&lt;=$FP300)*(('Summary&amp;Assumptions'!$H$25*$C300)*(1+'Summary&amp;Assumptions'!$J$29)^(EY$46-1))+AND(EY$56&lt;'Summary&amp;Assumptions'!$J$31,EY$47&gt;=$FQ300,EY$47&lt;=$FR300)*(('Summary&amp;Assumptions'!$H$25*$C300)*(1+'Summary&amp;Assumptions'!$J$29)^(EY$46-1))</f>
        <v>0</v>
      </c>
      <c r="EU300" s="588">
        <f>AND(EZ$55&gt;0,SUM($E300:ET300)&lt;'Summary&amp;Assumptions'!$G$32*$B300,$D300&gt;='Summary&amp;Assumptions'!$D$17,EZ$47&gt;=$D300,EZ$47&lt;=EDATE($D300,'Summary&amp;Assumptions'!$G$32))*$B300+AND(EZ$56&lt;'Summary&amp;Assumptions'!$J$31,EZ$47&gt;=$FO300,EZ$47&lt;=$FP300)*(('Summary&amp;Assumptions'!$H$25*$C300)*(1+'Summary&amp;Assumptions'!$J$29)^(EZ$46-1))+AND(EZ$56&lt;'Summary&amp;Assumptions'!$J$31,EZ$47&gt;=$FQ300,EZ$47&lt;=$FR300)*(('Summary&amp;Assumptions'!$H$25*$C300)*(1+'Summary&amp;Assumptions'!$J$29)^(EZ$46-1))</f>
        <v>0</v>
      </c>
      <c r="EV300" s="588">
        <f>AND(FA$55&gt;0,SUM($E300:EU300)&lt;'Summary&amp;Assumptions'!$G$32*$B300,$D300&gt;='Summary&amp;Assumptions'!$D$17,FA$47&gt;=$D300,FA$47&lt;=EDATE($D300,'Summary&amp;Assumptions'!$G$32))*$B300+AND(FA$56&lt;'Summary&amp;Assumptions'!$J$31,FA$47&gt;=$FO300,FA$47&lt;=$FP300)*(('Summary&amp;Assumptions'!$H$25*$C300)*(1+'Summary&amp;Assumptions'!$J$29)^(FA$46-1))+AND(FA$56&lt;'Summary&amp;Assumptions'!$J$31,FA$47&gt;=$FQ300,FA$47&lt;=$FR300)*(('Summary&amp;Assumptions'!$H$25*$C300)*(1+'Summary&amp;Assumptions'!$J$29)^(FA$46-1))</f>
        <v>0</v>
      </c>
      <c r="EW300" s="588">
        <f>AND(FB$55&gt;0,SUM($E300:EV300)&lt;'Summary&amp;Assumptions'!$G$32*$B300,$D300&gt;='Summary&amp;Assumptions'!$D$17,FB$47&gt;=$D300,FB$47&lt;=EDATE($D300,'Summary&amp;Assumptions'!$G$32))*$B300+AND(FB$56&lt;'Summary&amp;Assumptions'!$J$31,FB$47&gt;=$FO300,FB$47&lt;=$FP300)*(('Summary&amp;Assumptions'!$H$25*$C300)*(1+'Summary&amp;Assumptions'!$J$29)^(FB$46-1))+AND(FB$56&lt;'Summary&amp;Assumptions'!$J$31,FB$47&gt;=$FQ300,FB$47&lt;=$FR300)*(('Summary&amp;Assumptions'!$H$25*$C300)*(1+'Summary&amp;Assumptions'!$J$29)^(FB$46-1))</f>
        <v>0</v>
      </c>
      <c r="EX300" s="588">
        <f>AND(FC$55&gt;0,SUM($E300:EW300)&lt;'Summary&amp;Assumptions'!$G$32*$B300,$D300&gt;='Summary&amp;Assumptions'!$D$17,FC$47&gt;=$D300,FC$47&lt;=EDATE($D300,'Summary&amp;Assumptions'!$G$32))*$B300+AND(FC$56&lt;'Summary&amp;Assumptions'!$J$31,FC$47&gt;=$FO300,FC$47&lt;=$FP300)*(('Summary&amp;Assumptions'!$H$25*$C300)*(1+'Summary&amp;Assumptions'!$J$29)^(FC$46-1))+AND(FC$56&lt;'Summary&amp;Assumptions'!$J$31,FC$47&gt;=$FQ300,FC$47&lt;=$FR300)*(('Summary&amp;Assumptions'!$H$25*$C300)*(1+'Summary&amp;Assumptions'!$J$29)^(FC$46-1))</f>
        <v>0</v>
      </c>
      <c r="EY300" s="588">
        <f>AND(FD$55&gt;0,SUM($E300:EX300)&lt;'Summary&amp;Assumptions'!$G$32*$B300,$D300&gt;='Summary&amp;Assumptions'!$D$17,FD$47&gt;=$D300,FD$47&lt;=EDATE($D300,'Summary&amp;Assumptions'!$G$32))*$B300+AND(FD$56&lt;'Summary&amp;Assumptions'!$J$31,FD$47&gt;=$FO300,FD$47&lt;=$FP300)*(('Summary&amp;Assumptions'!$H$25*$C300)*(1+'Summary&amp;Assumptions'!$J$29)^(FD$46-1))+AND(FD$56&lt;'Summary&amp;Assumptions'!$J$31,FD$47&gt;=$FQ300,FD$47&lt;=$FR300)*(('Summary&amp;Assumptions'!$H$25*$C300)*(1+'Summary&amp;Assumptions'!$J$29)^(FD$46-1))</f>
        <v>0</v>
      </c>
      <c r="EZ300" s="588">
        <f>AND(FE$55&gt;0,SUM($E300:EY300)&lt;'Summary&amp;Assumptions'!$G$32*$B300,$D300&gt;='Summary&amp;Assumptions'!$D$17,FE$47&gt;=$D300,FE$47&lt;=EDATE($D300,'Summary&amp;Assumptions'!$G$32))*$B300+AND(FE$56&lt;'Summary&amp;Assumptions'!$J$31,FE$47&gt;=$FO300,FE$47&lt;=$FP300)*(('Summary&amp;Assumptions'!$H$25*$C300)*(1+'Summary&amp;Assumptions'!$J$29)^(FE$46-1))+AND(FE$56&lt;'Summary&amp;Assumptions'!$J$31,FE$47&gt;=$FQ300,FE$47&lt;=$FR300)*(('Summary&amp;Assumptions'!$H$25*$C300)*(1+'Summary&amp;Assumptions'!$J$29)^(FE$46-1))</f>
        <v>0</v>
      </c>
      <c r="FA300" s="588">
        <f>AND(FF$55&gt;0,SUM($E300:EZ300)&lt;'Summary&amp;Assumptions'!$G$32*$B300,$D300&gt;='Summary&amp;Assumptions'!$D$17,FF$47&gt;=$D300,FF$47&lt;=EDATE($D300,'Summary&amp;Assumptions'!$G$32))*$B300+AND(FF$56&lt;'Summary&amp;Assumptions'!$J$31,FF$47&gt;=$FO300,FF$47&lt;=$FP300)*(('Summary&amp;Assumptions'!$H$25*$C300)*(1+'Summary&amp;Assumptions'!$J$29)^(FF$46-1))+AND(FF$56&lt;'Summary&amp;Assumptions'!$J$31,FF$47&gt;=$FQ300,FF$47&lt;=$FR300)*(('Summary&amp;Assumptions'!$H$25*$C300)*(1+'Summary&amp;Assumptions'!$J$29)^(FF$46-1))</f>
        <v>0</v>
      </c>
      <c r="FB300" s="588">
        <f>AND(FG$55&gt;0,SUM($E300:FA300)&lt;'Summary&amp;Assumptions'!$G$32*$B300,$D300&gt;='Summary&amp;Assumptions'!$D$17,FG$47&gt;=$D300,FG$47&lt;=EDATE($D300,'Summary&amp;Assumptions'!$G$32))*$B300+AND(FG$56&lt;'Summary&amp;Assumptions'!$J$31,FG$47&gt;=$FO300,FG$47&lt;=$FP300)*(('Summary&amp;Assumptions'!$H$25*$C300)*(1+'Summary&amp;Assumptions'!$J$29)^(FG$46-1))+AND(FG$56&lt;'Summary&amp;Assumptions'!$J$31,FG$47&gt;=$FQ300,FG$47&lt;=$FR300)*(('Summary&amp;Assumptions'!$H$25*$C300)*(1+'Summary&amp;Assumptions'!$J$29)^(FG$46-1))</f>
        <v>0</v>
      </c>
      <c r="FC300" s="588">
        <f>AND(FH$55&gt;0,SUM($E300:FB300)&lt;'Summary&amp;Assumptions'!$G$32*$B300,$D300&gt;='Summary&amp;Assumptions'!$D$17,FH$47&gt;=$D300,FH$47&lt;=EDATE($D300,'Summary&amp;Assumptions'!$G$32))*$B300+AND(FH$56&lt;'Summary&amp;Assumptions'!$J$31,FH$47&gt;=$FO300,FH$47&lt;=$FP300)*(('Summary&amp;Assumptions'!$H$25*$C300)*(1+'Summary&amp;Assumptions'!$J$29)^(FH$46-1))+AND(FH$56&lt;'Summary&amp;Assumptions'!$J$31,FH$47&gt;=$FQ300,FH$47&lt;=$FR300)*(('Summary&amp;Assumptions'!$H$25*$C300)*(1+'Summary&amp;Assumptions'!$J$29)^(FH$46-1))</f>
        <v>0</v>
      </c>
      <c r="FD300" s="588">
        <f>AND(FI$55&gt;0,SUM($E300:FC300)&lt;'Summary&amp;Assumptions'!$G$32*$B300,$D300&gt;='Summary&amp;Assumptions'!$D$17,FI$47&gt;=$D300,FI$47&lt;=EDATE($D300,'Summary&amp;Assumptions'!$G$32))*$B300+AND(FI$56&lt;'Summary&amp;Assumptions'!$J$31,FI$47&gt;=$FO300,FI$47&lt;=$FP300)*(('Summary&amp;Assumptions'!$H$25*$C300)*(1+'Summary&amp;Assumptions'!$J$29)^(FI$46-1))+AND(FI$56&lt;'Summary&amp;Assumptions'!$J$31,FI$47&gt;=$FQ300,FI$47&lt;=$FR300)*(('Summary&amp;Assumptions'!$H$25*$C300)*(1+'Summary&amp;Assumptions'!$J$29)^(FI$46-1))</f>
        <v>0</v>
      </c>
      <c r="FE300" s="588">
        <f>AND(FJ$55&gt;0,SUM($E300:FD300)&lt;'Summary&amp;Assumptions'!$G$32*$B300,$D300&gt;='Summary&amp;Assumptions'!$D$17,FJ$47&gt;=$D300,FJ$47&lt;=EDATE($D300,'Summary&amp;Assumptions'!$G$32))*$B300+AND(FJ$56&lt;'Summary&amp;Assumptions'!$J$31,FJ$47&gt;=$FO300,FJ$47&lt;=$FP300)*(('Summary&amp;Assumptions'!$H$25*$C300)*(1+'Summary&amp;Assumptions'!$J$29)^(FJ$46-1))+AND(FJ$56&lt;'Summary&amp;Assumptions'!$J$31,FJ$47&gt;=$FQ300,FJ$47&lt;=$FR300)*(('Summary&amp;Assumptions'!$H$25*$C300)*(1+'Summary&amp;Assumptions'!$J$29)^(FJ$46-1))</f>
        <v>0</v>
      </c>
      <c r="FF300" s="588">
        <f>AND(FK$55&gt;0,SUM($E300:FE300)&lt;'Summary&amp;Assumptions'!$G$32*$B300,$D300&gt;='Summary&amp;Assumptions'!$D$17,FK$47&gt;=$D300,FK$47&lt;=EDATE($D300,'Summary&amp;Assumptions'!$G$32))*$B300+AND(FK$56&lt;'Summary&amp;Assumptions'!$J$31,FK$47&gt;=$FO300,FK$47&lt;=$FP300)*(('Summary&amp;Assumptions'!$H$25*$C300)*(1+'Summary&amp;Assumptions'!$J$29)^(FK$46-1))+AND(FK$56&lt;'Summary&amp;Assumptions'!$J$31,FK$47&gt;=$FQ300,FK$47&lt;=$FR300)*(('Summary&amp;Assumptions'!$H$25*$C300)*(1+'Summary&amp;Assumptions'!$J$29)^(FK$46-1))</f>
        <v>0</v>
      </c>
      <c r="FG300" s="588">
        <f>AND(FL$55&gt;0,SUM($E300:FF300)&lt;'Summary&amp;Assumptions'!$G$32*$B300,$D300&gt;='Summary&amp;Assumptions'!$D$17,FL$47&gt;=$D300,FL$47&lt;=EDATE($D300,'Summary&amp;Assumptions'!$G$32))*$B300+AND(FL$56&lt;'Summary&amp;Assumptions'!$J$31,FL$47&gt;=$FO300,FL$47&lt;=$FP300)*(('Summary&amp;Assumptions'!$H$25*$C300)*(1+'Summary&amp;Assumptions'!$J$29)^(FL$46-1))+AND(FL$56&lt;'Summary&amp;Assumptions'!$J$31,FL$47&gt;=$FQ300,FL$47&lt;=$FR300)*(('Summary&amp;Assumptions'!$H$25*$C300)*(1+'Summary&amp;Assumptions'!$J$29)^(FL$46-1))</f>
        <v>0</v>
      </c>
      <c r="FH300" s="588">
        <f>AND(FM$55&gt;0,SUM($E300:FG300)&lt;'Summary&amp;Assumptions'!$G$32*$B300,$D300&gt;='Summary&amp;Assumptions'!$D$17,FM$47&gt;=$D300,FM$47&lt;=EDATE($D300,'Summary&amp;Assumptions'!$G$32))*$B300+AND(FM$56&lt;'Summary&amp;Assumptions'!$J$31,FM$47&gt;=$FO300,FM$47&lt;=$FP300)*(('Summary&amp;Assumptions'!$H$25*$C300)*(1+'Summary&amp;Assumptions'!$J$29)^(FM$46-1))+AND(FM$56&lt;'Summary&amp;Assumptions'!$J$31,FM$47&gt;=$FQ300,FM$47&lt;=$FR300)*(('Summary&amp;Assumptions'!$H$25*$C300)*(1+'Summary&amp;Assumptions'!$J$29)^(FM$46-1))</f>
        <v>0</v>
      </c>
      <c r="FI300" s="588">
        <f>AND(FN$55&gt;0,SUM($E300:FH300)&lt;'Summary&amp;Assumptions'!$G$32*$B300,$D300&gt;='Summary&amp;Assumptions'!$D$17,FN$47&gt;=$D300,FN$47&lt;=EDATE($D300,'Summary&amp;Assumptions'!$G$32))*$B300+AND(FN$56&lt;'Summary&amp;Assumptions'!$J$31,FN$47&gt;=$FO300,FN$47&lt;=$FP300)*(('Summary&amp;Assumptions'!$H$25*$C300)*(1+'Summary&amp;Assumptions'!$J$29)^(FN$46-1))+AND(FN$56&lt;'Summary&amp;Assumptions'!$J$31,FN$47&gt;=$FQ300,FN$47&lt;=$FR300)*(('Summary&amp;Assumptions'!$H$25*$C300)*(1+'Summary&amp;Assumptions'!$J$29)^(FN$46-1))</f>
        <v>0</v>
      </c>
      <c r="FJ300" s="588">
        <f>AND(FO$55&gt;0,SUM($E300:FI300)&lt;'Summary&amp;Assumptions'!$G$32*$B300,$D300&gt;='Summary&amp;Assumptions'!$D$17,FO$47&gt;=$D300,FO$47&lt;=EDATE($D300,'Summary&amp;Assumptions'!$G$32))*$B300+AND(FO$56&lt;'Summary&amp;Assumptions'!$J$31,FO$47&gt;=$FO300,FO$47&lt;=$FP300)*(('Summary&amp;Assumptions'!$H$25*$C300)*(1+'Summary&amp;Assumptions'!$J$29)^(FO$46-1))+AND(FO$56&lt;'Summary&amp;Assumptions'!$J$31,FO$47&gt;=$FQ300,FO$47&lt;=$FR300)*(('Summary&amp;Assumptions'!$H$25*$C300)*(1+'Summary&amp;Assumptions'!$J$29)^(FO$46-1))</f>
        <v>0</v>
      </c>
      <c r="FK300" s="588">
        <f>AND(FP$55&gt;0,SUM($E300:FJ300)&lt;'Summary&amp;Assumptions'!$G$32*$B300,$D300&gt;='Summary&amp;Assumptions'!$D$17,FP$47&gt;=$D300,FP$47&lt;=EDATE($D300,'Summary&amp;Assumptions'!$G$32))*$B300+AND(FP$56&lt;'Summary&amp;Assumptions'!$J$31,FP$47&gt;=$FO300,FP$47&lt;=$FP300)*(('Summary&amp;Assumptions'!$H$25*$C300)*(1+'Summary&amp;Assumptions'!$J$29)^(FP$46-1))+AND(FP$56&lt;'Summary&amp;Assumptions'!$J$31,FP$47&gt;=$FQ300,FP$47&lt;=$FR300)*(('Summary&amp;Assumptions'!$H$25*$C300)*(1+'Summary&amp;Assumptions'!$J$29)^(FP$46-1))</f>
        <v>0</v>
      </c>
      <c r="FL300" s="588">
        <f>AND(FQ$55&gt;0,SUM($E300:FK300)&lt;'Summary&amp;Assumptions'!$G$32*$B300,$D300&gt;='Summary&amp;Assumptions'!$D$17,FQ$47&gt;=$D300,FQ$47&lt;=EDATE($D300,'Summary&amp;Assumptions'!$G$32))*$B300+AND(FQ$56&lt;'Summary&amp;Assumptions'!$J$31,FQ$47&gt;=$FO300,FQ$47&lt;=$FP300)*(('Summary&amp;Assumptions'!$H$25*$C300)*(1+'Summary&amp;Assumptions'!$J$29)^(FQ$46-1))+AND(FQ$56&lt;'Summary&amp;Assumptions'!$J$31,FQ$47&gt;=$FQ300,FQ$47&lt;=$FR300)*(('Summary&amp;Assumptions'!$H$25*$C300)*(1+'Summary&amp;Assumptions'!$J$29)^(FQ$46-1))</f>
        <v>0</v>
      </c>
      <c r="FO300" s="576">
        <f>EDATE(D300,'Summary&amp;Assumptions'!$G$34)</f>
        <v>49919</v>
      </c>
      <c r="FP300" s="576">
        <f>EDATE(FO300,'Summary&amp;Assumptions'!$G$33-1)</f>
        <v>49949</v>
      </c>
      <c r="FQ300" s="576">
        <f>EDATE(FO300,'Summary&amp;Assumptions'!$G$34)</f>
        <v>50284</v>
      </c>
      <c r="FR300" s="576">
        <f>EDATE(FQ300,'Summary&amp;Assumptions'!$G$33-1)</f>
        <v>50314</v>
      </c>
    </row>
    <row r="301" spans="2:174" hidden="1" x14ac:dyDescent="0.2">
      <c r="B301" s="588">
        <v>0</v>
      </c>
      <c r="C301" s="193">
        <v>0</v>
      </c>
      <c r="D301" s="589">
        <v>49583</v>
      </c>
      <c r="F301" s="588">
        <f>AND(K$55&gt;0,SUM($E301:E301)&lt;'Summary&amp;Assumptions'!$G$32*$B301,$D301&gt;='Summary&amp;Assumptions'!$D$17,K$47&gt;=$D301,K$47&lt;=EDATE($D301,'Summary&amp;Assumptions'!$G$32))*$B301+AND(K$56&lt;'Summary&amp;Assumptions'!$J$31,K$47&gt;=$FO301,K$47&lt;=$FP301)*(('Summary&amp;Assumptions'!$H$25*$C301)*(1+'Summary&amp;Assumptions'!$J$29)^(K$46-1))+AND(K$56&lt;'Summary&amp;Assumptions'!$J$31,K$47&gt;=$FQ301,K$47&lt;=$FR301)*(('Summary&amp;Assumptions'!$H$25*$C301)*(1+'Summary&amp;Assumptions'!$J$29)^(K$46-1))</f>
        <v>0</v>
      </c>
      <c r="G301" s="588">
        <f>AND(L$55&gt;0,SUM($E301:F301)&lt;'Summary&amp;Assumptions'!$G$32*$B301,$D301&gt;='Summary&amp;Assumptions'!$D$17,L$47&gt;=$D301,L$47&lt;=EDATE($D301,'Summary&amp;Assumptions'!$G$32))*$B301+AND(L$56&lt;'Summary&amp;Assumptions'!$J$31,L$47&gt;=$FO301,L$47&lt;=$FP301)*(('Summary&amp;Assumptions'!$H$25*$C301)*(1+'Summary&amp;Assumptions'!$J$29)^(L$46-1))+AND(L$56&lt;'Summary&amp;Assumptions'!$J$31,L$47&gt;=$FQ301,L$47&lt;=$FR301)*(('Summary&amp;Assumptions'!$H$25*$C301)*(1+'Summary&amp;Assumptions'!$J$29)^(L$46-1))</f>
        <v>0</v>
      </c>
      <c r="H301" s="588">
        <f>AND(M$55&gt;0,SUM($E301:G301)&lt;'Summary&amp;Assumptions'!$G$32*$B301,$D301&gt;='Summary&amp;Assumptions'!$D$17,M$47&gt;=$D301,M$47&lt;=EDATE($D301,'Summary&amp;Assumptions'!$G$32))*$B301+AND(M$56&lt;'Summary&amp;Assumptions'!$J$31,M$47&gt;=$FO301,M$47&lt;=$FP301)*(('Summary&amp;Assumptions'!$H$25*$C301)*(1+'Summary&amp;Assumptions'!$J$29)^(M$46-1))+AND(M$56&lt;'Summary&amp;Assumptions'!$J$31,M$47&gt;=$FQ301,M$47&lt;=$FR301)*(('Summary&amp;Assumptions'!$H$25*$C301)*(1+'Summary&amp;Assumptions'!$J$29)^(M$46-1))</f>
        <v>0</v>
      </c>
      <c r="I301" s="588">
        <f>AND(N$55&gt;0,SUM($E301:H301)&lt;'Summary&amp;Assumptions'!$G$32*$B301,$D301&gt;='Summary&amp;Assumptions'!$D$17,N$47&gt;=$D301,N$47&lt;=EDATE($D301,'Summary&amp;Assumptions'!$G$32))*$B301+AND(N$56&lt;'Summary&amp;Assumptions'!$J$31,N$47&gt;=$FO301,N$47&lt;=$FP301)*(('Summary&amp;Assumptions'!$H$25*$C301)*(1+'Summary&amp;Assumptions'!$J$29)^(N$46-1))+AND(N$56&lt;'Summary&amp;Assumptions'!$J$31,N$47&gt;=$FQ301,N$47&lt;=$FR301)*(('Summary&amp;Assumptions'!$H$25*$C301)*(1+'Summary&amp;Assumptions'!$J$29)^(N$46-1))</f>
        <v>0</v>
      </c>
      <c r="J301" s="588">
        <f>AND(O$55&gt;0,SUM($E301:I301)&lt;'Summary&amp;Assumptions'!$G$32*$B301,$D301&gt;='Summary&amp;Assumptions'!$D$17,O$47&gt;=$D301,O$47&lt;=EDATE($D301,'Summary&amp;Assumptions'!$G$32))*$B301+AND(O$56&lt;'Summary&amp;Assumptions'!$J$31,O$47&gt;=$FO301,O$47&lt;=$FP301)*(('Summary&amp;Assumptions'!$H$25*$C301)*(1+'Summary&amp;Assumptions'!$J$29)^(O$46-1))+AND(O$56&lt;'Summary&amp;Assumptions'!$J$31,O$47&gt;=$FQ301,O$47&lt;=$FR301)*(('Summary&amp;Assumptions'!$H$25*$C301)*(1+'Summary&amp;Assumptions'!$J$29)^(O$46-1))</f>
        <v>0</v>
      </c>
      <c r="K301" s="588">
        <f>AND(P$55&gt;0,SUM($E301:J301)&lt;'Summary&amp;Assumptions'!$G$32*$B301,$D301&gt;='Summary&amp;Assumptions'!$D$17,P$47&gt;=$D301,P$47&lt;=EDATE($D301,'Summary&amp;Assumptions'!$G$32))*$B301+AND(P$56&lt;'Summary&amp;Assumptions'!$J$31,P$47&gt;=$FO301,P$47&lt;=$FP301)*(('Summary&amp;Assumptions'!$H$25*$C301)*(1+'Summary&amp;Assumptions'!$J$29)^(P$46-1))+AND(P$56&lt;'Summary&amp;Assumptions'!$J$31,P$47&gt;=$FQ301,P$47&lt;=$FR301)*(('Summary&amp;Assumptions'!$H$25*$C301)*(1+'Summary&amp;Assumptions'!$J$29)^(P$46-1))</f>
        <v>0</v>
      </c>
      <c r="L301" s="588">
        <f>AND(Q$55&gt;0,SUM($E301:K301)&lt;'Summary&amp;Assumptions'!$G$32*$B301,$D301&gt;='Summary&amp;Assumptions'!$D$17,Q$47&gt;=$D301,Q$47&lt;=EDATE($D301,'Summary&amp;Assumptions'!$G$32))*$B301+AND(Q$56&lt;'Summary&amp;Assumptions'!$J$31,Q$47&gt;=$FO301,Q$47&lt;=$FP301)*(('Summary&amp;Assumptions'!$H$25*$C301)*(1+'Summary&amp;Assumptions'!$J$29)^(Q$46-1))+AND(Q$56&lt;'Summary&amp;Assumptions'!$J$31,Q$47&gt;=$FQ301,Q$47&lt;=$FR301)*(('Summary&amp;Assumptions'!$H$25*$C301)*(1+'Summary&amp;Assumptions'!$J$29)^(Q$46-1))</f>
        <v>0</v>
      </c>
      <c r="M301" s="588">
        <f>AND(R$55&gt;0,SUM($E301:L301)&lt;'Summary&amp;Assumptions'!$G$32*$B301,$D301&gt;='Summary&amp;Assumptions'!$D$17,R$47&gt;=$D301,R$47&lt;=EDATE($D301,'Summary&amp;Assumptions'!$G$32))*$B301+AND(R$56&lt;'Summary&amp;Assumptions'!$J$31,R$47&gt;=$FO301,R$47&lt;=$FP301)*(('Summary&amp;Assumptions'!$H$25*$C301)*(1+'Summary&amp;Assumptions'!$J$29)^(R$46-1))+AND(R$56&lt;'Summary&amp;Assumptions'!$J$31,R$47&gt;=$FQ301,R$47&lt;=$FR301)*(('Summary&amp;Assumptions'!$H$25*$C301)*(1+'Summary&amp;Assumptions'!$J$29)^(R$46-1))</f>
        <v>0</v>
      </c>
      <c r="N301" s="588">
        <f>AND(S$55&gt;0,SUM($E301:M301)&lt;'Summary&amp;Assumptions'!$G$32*$B301,$D301&gt;='Summary&amp;Assumptions'!$D$17,S$47&gt;=$D301,S$47&lt;=EDATE($D301,'Summary&amp;Assumptions'!$G$32))*$B301+AND(S$56&lt;'Summary&amp;Assumptions'!$J$31,S$47&gt;=$FO301,S$47&lt;=$FP301)*(('Summary&amp;Assumptions'!$H$25*$C301)*(1+'Summary&amp;Assumptions'!$J$29)^(S$46-1))+AND(S$56&lt;'Summary&amp;Assumptions'!$J$31,S$47&gt;=$FQ301,S$47&lt;=$FR301)*(('Summary&amp;Assumptions'!$H$25*$C301)*(1+'Summary&amp;Assumptions'!$J$29)^(S$46-1))</f>
        <v>0</v>
      </c>
      <c r="O301" s="588">
        <f>AND(T$55&gt;0,SUM($E301:N301)&lt;'Summary&amp;Assumptions'!$G$32*$B301,$D301&gt;='Summary&amp;Assumptions'!$D$17,T$47&gt;=$D301,T$47&lt;=EDATE($D301,'Summary&amp;Assumptions'!$G$32))*$B301+AND(T$56&lt;'Summary&amp;Assumptions'!$J$31,T$47&gt;=$FO301,T$47&lt;=$FP301)*(('Summary&amp;Assumptions'!$H$25*$C301)*(1+'Summary&amp;Assumptions'!$J$29)^(T$46-1))+AND(T$56&lt;'Summary&amp;Assumptions'!$J$31,T$47&gt;=$FQ301,T$47&lt;=$FR301)*(('Summary&amp;Assumptions'!$H$25*$C301)*(1+'Summary&amp;Assumptions'!$J$29)^(T$46-1))</f>
        <v>0</v>
      </c>
      <c r="P301" s="588">
        <f>AND(U$55&gt;0,SUM($E301:O301)&lt;'Summary&amp;Assumptions'!$G$32*$B301,$D301&gt;='Summary&amp;Assumptions'!$D$17,U$47&gt;=$D301,U$47&lt;=EDATE($D301,'Summary&amp;Assumptions'!$G$32))*$B301+AND(U$56&lt;'Summary&amp;Assumptions'!$J$31,U$47&gt;=$FO301,U$47&lt;=$FP301)*(('Summary&amp;Assumptions'!$H$25*$C301)*(1+'Summary&amp;Assumptions'!$J$29)^(U$46-1))+AND(U$56&lt;'Summary&amp;Assumptions'!$J$31,U$47&gt;=$FQ301,U$47&lt;=$FR301)*(('Summary&amp;Assumptions'!$H$25*$C301)*(1+'Summary&amp;Assumptions'!$J$29)^(U$46-1))</f>
        <v>0</v>
      </c>
      <c r="Q301" s="588">
        <f>AND(V$55&gt;0,SUM($E301:P301)&lt;'Summary&amp;Assumptions'!$G$32*$B301,$D301&gt;='Summary&amp;Assumptions'!$D$17,V$47&gt;=$D301,V$47&lt;=EDATE($D301,'Summary&amp;Assumptions'!$G$32))*$B301+AND(V$56&lt;'Summary&amp;Assumptions'!$J$31,V$47&gt;=$FO301,V$47&lt;=$FP301)*(('Summary&amp;Assumptions'!$H$25*$C301)*(1+'Summary&amp;Assumptions'!$J$29)^(V$46-1))+AND(V$56&lt;'Summary&amp;Assumptions'!$J$31,V$47&gt;=$FQ301,V$47&lt;=$FR301)*(('Summary&amp;Assumptions'!$H$25*$C301)*(1+'Summary&amp;Assumptions'!$J$29)^(V$46-1))</f>
        <v>0</v>
      </c>
      <c r="R301" s="588">
        <f>AND(W$55&gt;0,SUM($E301:Q301)&lt;'Summary&amp;Assumptions'!$G$32*$B301,$D301&gt;='Summary&amp;Assumptions'!$D$17,W$47&gt;=$D301,W$47&lt;=EDATE($D301,'Summary&amp;Assumptions'!$G$32))*$B301+AND(W$56&lt;'Summary&amp;Assumptions'!$J$31,W$47&gt;=$FO301,W$47&lt;=$FP301)*(('Summary&amp;Assumptions'!$H$25*$C301)*(1+'Summary&amp;Assumptions'!$J$29)^(W$46-1))+AND(W$56&lt;'Summary&amp;Assumptions'!$J$31,W$47&gt;=$FQ301,W$47&lt;=$FR301)*(('Summary&amp;Assumptions'!$H$25*$C301)*(1+'Summary&amp;Assumptions'!$J$29)^(W$46-1))</f>
        <v>0</v>
      </c>
      <c r="S301" s="588">
        <f>AND(X$55&gt;0,SUM($E301:R301)&lt;'Summary&amp;Assumptions'!$G$32*$B301,$D301&gt;='Summary&amp;Assumptions'!$D$17,X$47&gt;=$D301,X$47&lt;=EDATE($D301,'Summary&amp;Assumptions'!$G$32))*$B301+AND(X$56&lt;'Summary&amp;Assumptions'!$J$31,X$47&gt;=$FO301,X$47&lt;=$FP301)*(('Summary&amp;Assumptions'!$H$25*$C301)*(1+'Summary&amp;Assumptions'!$J$29)^(X$46-1))+AND(X$56&lt;'Summary&amp;Assumptions'!$J$31,X$47&gt;=$FQ301,X$47&lt;=$FR301)*(('Summary&amp;Assumptions'!$H$25*$C301)*(1+'Summary&amp;Assumptions'!$J$29)^(X$46-1))</f>
        <v>0</v>
      </c>
      <c r="T301" s="588">
        <f>AND(Y$55&gt;0,SUM($E301:S301)&lt;'Summary&amp;Assumptions'!$G$32*$B301,$D301&gt;='Summary&amp;Assumptions'!$D$17,Y$47&gt;=$D301,Y$47&lt;=EDATE($D301,'Summary&amp;Assumptions'!$G$32))*$B301+AND(Y$56&lt;'Summary&amp;Assumptions'!$J$31,Y$47&gt;=$FO301,Y$47&lt;=$FP301)*(('Summary&amp;Assumptions'!$H$25*$C301)*(1+'Summary&amp;Assumptions'!$J$29)^(Y$46-1))+AND(Y$56&lt;'Summary&amp;Assumptions'!$J$31,Y$47&gt;=$FQ301,Y$47&lt;=$FR301)*(('Summary&amp;Assumptions'!$H$25*$C301)*(1+'Summary&amp;Assumptions'!$J$29)^(Y$46-1))</f>
        <v>0</v>
      </c>
      <c r="U301" s="588">
        <f>AND(Z$55&gt;0,SUM($E301:T301)&lt;'Summary&amp;Assumptions'!$G$32*$B301,$D301&gt;='Summary&amp;Assumptions'!$D$17,Z$47&gt;=$D301,Z$47&lt;=EDATE($D301,'Summary&amp;Assumptions'!$G$32))*$B301+AND(Z$56&lt;'Summary&amp;Assumptions'!$J$31,Z$47&gt;=$FO301,Z$47&lt;=$FP301)*(('Summary&amp;Assumptions'!$H$25*$C301)*(1+'Summary&amp;Assumptions'!$J$29)^(Z$46-1))+AND(Z$56&lt;'Summary&amp;Assumptions'!$J$31,Z$47&gt;=$FQ301,Z$47&lt;=$FR301)*(('Summary&amp;Assumptions'!$H$25*$C301)*(1+'Summary&amp;Assumptions'!$J$29)^(Z$46-1))</f>
        <v>0</v>
      </c>
      <c r="V301" s="588">
        <f>AND(AA$55&gt;0,SUM($E301:U301)&lt;'Summary&amp;Assumptions'!$G$32*$B301,$D301&gt;='Summary&amp;Assumptions'!$D$17,AA$47&gt;=$D301,AA$47&lt;=EDATE($D301,'Summary&amp;Assumptions'!$G$32))*$B301+AND(AA$56&lt;'Summary&amp;Assumptions'!$J$31,AA$47&gt;=$FO301,AA$47&lt;=$FP301)*(('Summary&amp;Assumptions'!$H$25*$C301)*(1+'Summary&amp;Assumptions'!$J$29)^(AA$46-1))+AND(AA$56&lt;'Summary&amp;Assumptions'!$J$31,AA$47&gt;=$FQ301,AA$47&lt;=$FR301)*(('Summary&amp;Assumptions'!$H$25*$C301)*(1+'Summary&amp;Assumptions'!$J$29)^(AA$46-1))</f>
        <v>0</v>
      </c>
      <c r="W301" s="588">
        <f>AND(AB$55&gt;0,SUM($E301:V301)&lt;'Summary&amp;Assumptions'!$G$32*$B301,$D301&gt;='Summary&amp;Assumptions'!$D$17,AB$47&gt;=$D301,AB$47&lt;=EDATE($D301,'Summary&amp;Assumptions'!$G$32))*$B301+AND(AB$56&lt;'Summary&amp;Assumptions'!$J$31,AB$47&gt;=$FO301,AB$47&lt;=$FP301)*(('Summary&amp;Assumptions'!$H$25*$C301)*(1+'Summary&amp;Assumptions'!$J$29)^(AB$46-1))+AND(AB$56&lt;'Summary&amp;Assumptions'!$J$31,AB$47&gt;=$FQ301,AB$47&lt;=$FR301)*(('Summary&amp;Assumptions'!$H$25*$C301)*(1+'Summary&amp;Assumptions'!$J$29)^(AB$46-1))</f>
        <v>0</v>
      </c>
      <c r="X301" s="588">
        <f>AND(AC$55&gt;0,SUM($E301:W301)&lt;'Summary&amp;Assumptions'!$G$32*$B301,$D301&gt;='Summary&amp;Assumptions'!$D$17,AC$47&gt;=$D301,AC$47&lt;=EDATE($D301,'Summary&amp;Assumptions'!$G$32))*$B301+AND(AC$56&lt;'Summary&amp;Assumptions'!$J$31,AC$47&gt;=$FO301,AC$47&lt;=$FP301)*(('Summary&amp;Assumptions'!$H$25*$C301)*(1+'Summary&amp;Assumptions'!$J$29)^(AC$46-1))+AND(AC$56&lt;'Summary&amp;Assumptions'!$J$31,AC$47&gt;=$FQ301,AC$47&lt;=$FR301)*(('Summary&amp;Assumptions'!$H$25*$C301)*(1+'Summary&amp;Assumptions'!$J$29)^(AC$46-1))</f>
        <v>0</v>
      </c>
      <c r="Y301" s="588">
        <f>AND(AD$55&gt;0,SUM($E301:X301)&lt;'Summary&amp;Assumptions'!$G$32*$B301,$D301&gt;='Summary&amp;Assumptions'!$D$17,AD$47&gt;=$D301,AD$47&lt;=EDATE($D301,'Summary&amp;Assumptions'!$G$32))*$B301+AND(AD$56&lt;'Summary&amp;Assumptions'!$J$31,AD$47&gt;=$FO301,AD$47&lt;=$FP301)*(('Summary&amp;Assumptions'!$H$25*$C301)*(1+'Summary&amp;Assumptions'!$J$29)^(AD$46-1))+AND(AD$56&lt;'Summary&amp;Assumptions'!$J$31,AD$47&gt;=$FQ301,AD$47&lt;=$FR301)*(('Summary&amp;Assumptions'!$H$25*$C301)*(1+'Summary&amp;Assumptions'!$J$29)^(AD$46-1))</f>
        <v>0</v>
      </c>
      <c r="Z301" s="588">
        <f>AND(AE$55&gt;0,SUM($E301:Y301)&lt;'Summary&amp;Assumptions'!$G$32*$B301,$D301&gt;='Summary&amp;Assumptions'!$D$17,AE$47&gt;=$D301,AE$47&lt;=EDATE($D301,'Summary&amp;Assumptions'!$G$32))*$B301+AND(AE$56&lt;'Summary&amp;Assumptions'!$J$31,AE$47&gt;=$FO301,AE$47&lt;=$FP301)*(('Summary&amp;Assumptions'!$H$25*$C301)*(1+'Summary&amp;Assumptions'!$J$29)^(AE$46-1))+AND(AE$56&lt;'Summary&amp;Assumptions'!$J$31,AE$47&gt;=$FQ301,AE$47&lt;=$FR301)*(('Summary&amp;Assumptions'!$H$25*$C301)*(1+'Summary&amp;Assumptions'!$J$29)^(AE$46-1))</f>
        <v>0</v>
      </c>
      <c r="AA301" s="588">
        <f>AND(AF$55&gt;0,SUM($E301:Z301)&lt;'Summary&amp;Assumptions'!$G$32*$B301,$D301&gt;='Summary&amp;Assumptions'!$D$17,AF$47&gt;=$D301,AF$47&lt;=EDATE($D301,'Summary&amp;Assumptions'!$G$32))*$B301+AND(AF$56&lt;'Summary&amp;Assumptions'!$J$31,AF$47&gt;=$FO301,AF$47&lt;=$FP301)*(('Summary&amp;Assumptions'!$H$25*$C301)*(1+'Summary&amp;Assumptions'!$J$29)^(AF$46-1))+AND(AF$56&lt;'Summary&amp;Assumptions'!$J$31,AF$47&gt;=$FQ301,AF$47&lt;=$FR301)*(('Summary&amp;Assumptions'!$H$25*$C301)*(1+'Summary&amp;Assumptions'!$J$29)^(AF$46-1))</f>
        <v>0</v>
      </c>
      <c r="AB301" s="588">
        <f>AND(AG$55&gt;0,SUM($E301:AA301)&lt;'Summary&amp;Assumptions'!$G$32*$B301,$D301&gt;='Summary&amp;Assumptions'!$D$17,AG$47&gt;=$D301,AG$47&lt;=EDATE($D301,'Summary&amp;Assumptions'!$G$32))*$B301+AND(AG$56&lt;'Summary&amp;Assumptions'!$J$31,AG$47&gt;=$FO301,AG$47&lt;=$FP301)*(('Summary&amp;Assumptions'!$H$25*$C301)*(1+'Summary&amp;Assumptions'!$J$29)^(AG$46-1))+AND(AG$56&lt;'Summary&amp;Assumptions'!$J$31,AG$47&gt;=$FQ301,AG$47&lt;=$FR301)*(('Summary&amp;Assumptions'!$H$25*$C301)*(1+'Summary&amp;Assumptions'!$J$29)^(AG$46-1))</f>
        <v>0</v>
      </c>
      <c r="AC301" s="588">
        <f>AND(AH$55&gt;0,SUM($E301:AB301)&lt;'Summary&amp;Assumptions'!$G$32*$B301,$D301&gt;='Summary&amp;Assumptions'!$D$17,AH$47&gt;=$D301,AH$47&lt;=EDATE($D301,'Summary&amp;Assumptions'!$G$32))*$B301+AND(AH$56&lt;'Summary&amp;Assumptions'!$J$31,AH$47&gt;=$FO301,AH$47&lt;=$FP301)*(('Summary&amp;Assumptions'!$H$25*$C301)*(1+'Summary&amp;Assumptions'!$J$29)^(AH$46-1))+AND(AH$56&lt;'Summary&amp;Assumptions'!$J$31,AH$47&gt;=$FQ301,AH$47&lt;=$FR301)*(('Summary&amp;Assumptions'!$H$25*$C301)*(1+'Summary&amp;Assumptions'!$J$29)^(AH$46-1))</f>
        <v>0</v>
      </c>
      <c r="AD301" s="588">
        <f>AND(AI$55&gt;0,SUM($E301:AC301)&lt;'Summary&amp;Assumptions'!$G$32*$B301,$D301&gt;='Summary&amp;Assumptions'!$D$17,AI$47&gt;=$D301,AI$47&lt;=EDATE($D301,'Summary&amp;Assumptions'!$G$32))*$B301+AND(AI$56&lt;'Summary&amp;Assumptions'!$J$31,AI$47&gt;=$FO301,AI$47&lt;=$FP301)*(('Summary&amp;Assumptions'!$H$25*$C301)*(1+'Summary&amp;Assumptions'!$J$29)^(AI$46-1))+AND(AI$56&lt;'Summary&amp;Assumptions'!$J$31,AI$47&gt;=$FQ301,AI$47&lt;=$FR301)*(('Summary&amp;Assumptions'!$H$25*$C301)*(1+'Summary&amp;Assumptions'!$J$29)^(AI$46-1))</f>
        <v>0</v>
      </c>
      <c r="AE301" s="588">
        <f>AND(AJ$55&gt;0,SUM($E301:AD301)&lt;'Summary&amp;Assumptions'!$G$32*$B301,$D301&gt;='Summary&amp;Assumptions'!$D$17,AJ$47&gt;=$D301,AJ$47&lt;=EDATE($D301,'Summary&amp;Assumptions'!$G$32))*$B301+AND(AJ$56&lt;'Summary&amp;Assumptions'!$J$31,AJ$47&gt;=$FO301,AJ$47&lt;=$FP301)*(('Summary&amp;Assumptions'!$H$25*$C301)*(1+'Summary&amp;Assumptions'!$J$29)^(AJ$46-1))+AND(AJ$56&lt;'Summary&amp;Assumptions'!$J$31,AJ$47&gt;=$FQ301,AJ$47&lt;=$FR301)*(('Summary&amp;Assumptions'!$H$25*$C301)*(1+'Summary&amp;Assumptions'!$J$29)^(AJ$46-1))</f>
        <v>0</v>
      </c>
      <c r="AF301" s="588">
        <f>AND(AK$55&gt;0,SUM($E301:AE301)&lt;'Summary&amp;Assumptions'!$G$32*$B301,$D301&gt;='Summary&amp;Assumptions'!$D$17,AK$47&gt;=$D301,AK$47&lt;=EDATE($D301,'Summary&amp;Assumptions'!$G$32))*$B301+AND(AK$56&lt;'Summary&amp;Assumptions'!$J$31,AK$47&gt;=$FO301,AK$47&lt;=$FP301)*(('Summary&amp;Assumptions'!$H$25*$C301)*(1+'Summary&amp;Assumptions'!$J$29)^(AK$46-1))+AND(AK$56&lt;'Summary&amp;Assumptions'!$J$31,AK$47&gt;=$FQ301,AK$47&lt;=$FR301)*(('Summary&amp;Assumptions'!$H$25*$C301)*(1+'Summary&amp;Assumptions'!$J$29)^(AK$46-1))</f>
        <v>0</v>
      </c>
      <c r="AG301" s="588">
        <f>AND(AL$55&gt;0,SUM($E301:AF301)&lt;'Summary&amp;Assumptions'!$G$32*$B301,$D301&gt;='Summary&amp;Assumptions'!$D$17,AL$47&gt;=$D301,AL$47&lt;=EDATE($D301,'Summary&amp;Assumptions'!$G$32))*$B301+AND(AL$56&lt;'Summary&amp;Assumptions'!$J$31,AL$47&gt;=$FO301,AL$47&lt;=$FP301)*(('Summary&amp;Assumptions'!$H$25*$C301)*(1+'Summary&amp;Assumptions'!$J$29)^(AL$46-1))+AND(AL$56&lt;'Summary&amp;Assumptions'!$J$31,AL$47&gt;=$FQ301,AL$47&lt;=$FR301)*(('Summary&amp;Assumptions'!$H$25*$C301)*(1+'Summary&amp;Assumptions'!$J$29)^(AL$46-1))</f>
        <v>0</v>
      </c>
      <c r="AH301" s="588">
        <f>AND(AM$55&gt;0,SUM($E301:AG301)&lt;'Summary&amp;Assumptions'!$G$32*$B301,$D301&gt;='Summary&amp;Assumptions'!$D$17,AM$47&gt;=$D301,AM$47&lt;=EDATE($D301,'Summary&amp;Assumptions'!$G$32))*$B301+AND(AM$56&lt;'Summary&amp;Assumptions'!$J$31,AM$47&gt;=$FO301,AM$47&lt;=$FP301)*(('Summary&amp;Assumptions'!$H$25*$C301)*(1+'Summary&amp;Assumptions'!$J$29)^(AM$46-1))+AND(AM$56&lt;'Summary&amp;Assumptions'!$J$31,AM$47&gt;=$FQ301,AM$47&lt;=$FR301)*(('Summary&amp;Assumptions'!$H$25*$C301)*(1+'Summary&amp;Assumptions'!$J$29)^(AM$46-1))</f>
        <v>0</v>
      </c>
      <c r="AI301" s="588">
        <f>AND(AN$55&gt;0,SUM($E301:AH301)&lt;'Summary&amp;Assumptions'!$G$32*$B301,$D301&gt;='Summary&amp;Assumptions'!$D$17,AN$47&gt;=$D301,AN$47&lt;=EDATE($D301,'Summary&amp;Assumptions'!$G$32))*$B301+AND(AN$56&lt;'Summary&amp;Assumptions'!$J$31,AN$47&gt;=$FO301,AN$47&lt;=$FP301)*(('Summary&amp;Assumptions'!$H$25*$C301)*(1+'Summary&amp;Assumptions'!$J$29)^(AN$46-1))+AND(AN$56&lt;'Summary&amp;Assumptions'!$J$31,AN$47&gt;=$FQ301,AN$47&lt;=$FR301)*(('Summary&amp;Assumptions'!$H$25*$C301)*(1+'Summary&amp;Assumptions'!$J$29)^(AN$46-1))</f>
        <v>0</v>
      </c>
      <c r="AJ301" s="588">
        <f>AND(AO$55&gt;0,SUM($E301:AI301)&lt;'Summary&amp;Assumptions'!$G$32*$B301,$D301&gt;='Summary&amp;Assumptions'!$D$17,AO$47&gt;=$D301,AO$47&lt;=EDATE($D301,'Summary&amp;Assumptions'!$G$32))*$B301+AND(AO$56&lt;'Summary&amp;Assumptions'!$J$31,AO$47&gt;=$FO301,AO$47&lt;=$FP301)*(('Summary&amp;Assumptions'!$H$25*$C301)*(1+'Summary&amp;Assumptions'!$J$29)^(AO$46-1))+AND(AO$56&lt;'Summary&amp;Assumptions'!$J$31,AO$47&gt;=$FQ301,AO$47&lt;=$FR301)*(('Summary&amp;Assumptions'!$H$25*$C301)*(1+'Summary&amp;Assumptions'!$J$29)^(AO$46-1))</f>
        <v>0</v>
      </c>
      <c r="AK301" s="588">
        <f>AND(AP$55&gt;0,SUM($E301:AJ301)&lt;'Summary&amp;Assumptions'!$G$32*$B301,$D301&gt;='Summary&amp;Assumptions'!$D$17,AP$47&gt;=$D301,AP$47&lt;=EDATE($D301,'Summary&amp;Assumptions'!$G$32))*$B301+AND(AP$56&lt;'Summary&amp;Assumptions'!$J$31,AP$47&gt;=$FO301,AP$47&lt;=$FP301)*(('Summary&amp;Assumptions'!$H$25*$C301)*(1+'Summary&amp;Assumptions'!$J$29)^(AP$46-1))+AND(AP$56&lt;'Summary&amp;Assumptions'!$J$31,AP$47&gt;=$FQ301,AP$47&lt;=$FR301)*(('Summary&amp;Assumptions'!$H$25*$C301)*(1+'Summary&amp;Assumptions'!$J$29)^(AP$46-1))</f>
        <v>0</v>
      </c>
      <c r="AL301" s="588">
        <f>AND(AQ$55&gt;0,SUM($E301:AK301)&lt;'Summary&amp;Assumptions'!$G$32*$B301,$D301&gt;='Summary&amp;Assumptions'!$D$17,AQ$47&gt;=$D301,AQ$47&lt;=EDATE($D301,'Summary&amp;Assumptions'!$G$32))*$B301+AND(AQ$56&lt;'Summary&amp;Assumptions'!$J$31,AQ$47&gt;=$FO301,AQ$47&lt;=$FP301)*(('Summary&amp;Assumptions'!$H$25*$C301)*(1+'Summary&amp;Assumptions'!$J$29)^(AQ$46-1))+AND(AQ$56&lt;'Summary&amp;Assumptions'!$J$31,AQ$47&gt;=$FQ301,AQ$47&lt;=$FR301)*(('Summary&amp;Assumptions'!$H$25*$C301)*(1+'Summary&amp;Assumptions'!$J$29)^(AQ$46-1))</f>
        <v>0</v>
      </c>
      <c r="AM301" s="588">
        <f>AND(AR$55&gt;0,SUM($E301:AL301)&lt;'Summary&amp;Assumptions'!$G$32*$B301,$D301&gt;='Summary&amp;Assumptions'!$D$17,AR$47&gt;=$D301,AR$47&lt;=EDATE($D301,'Summary&amp;Assumptions'!$G$32))*$B301+AND(AR$56&lt;'Summary&amp;Assumptions'!$J$31,AR$47&gt;=$FO301,AR$47&lt;=$FP301)*(('Summary&amp;Assumptions'!$H$25*$C301)*(1+'Summary&amp;Assumptions'!$J$29)^(AR$46-1))+AND(AR$56&lt;'Summary&amp;Assumptions'!$J$31,AR$47&gt;=$FQ301,AR$47&lt;=$FR301)*(('Summary&amp;Assumptions'!$H$25*$C301)*(1+'Summary&amp;Assumptions'!$J$29)^(AR$46-1))</f>
        <v>0</v>
      </c>
      <c r="AN301" s="588">
        <f>AND(AS$55&gt;0,SUM($E301:AM301)&lt;'Summary&amp;Assumptions'!$G$32*$B301,$D301&gt;='Summary&amp;Assumptions'!$D$17,AS$47&gt;=$D301,AS$47&lt;=EDATE($D301,'Summary&amp;Assumptions'!$G$32))*$B301+AND(AS$56&lt;'Summary&amp;Assumptions'!$J$31,AS$47&gt;=$FO301,AS$47&lt;=$FP301)*(('Summary&amp;Assumptions'!$H$25*$C301)*(1+'Summary&amp;Assumptions'!$J$29)^(AS$46-1))+AND(AS$56&lt;'Summary&amp;Assumptions'!$J$31,AS$47&gt;=$FQ301,AS$47&lt;=$FR301)*(('Summary&amp;Assumptions'!$H$25*$C301)*(1+'Summary&amp;Assumptions'!$J$29)^(AS$46-1))</f>
        <v>0</v>
      </c>
      <c r="AO301" s="588">
        <f>AND(AT$55&gt;0,SUM($E301:AN301)&lt;'Summary&amp;Assumptions'!$G$32*$B301,$D301&gt;='Summary&amp;Assumptions'!$D$17,AT$47&gt;=$D301,AT$47&lt;=EDATE($D301,'Summary&amp;Assumptions'!$G$32))*$B301+AND(AT$56&lt;'Summary&amp;Assumptions'!$J$31,AT$47&gt;=$FO301,AT$47&lt;=$FP301)*(('Summary&amp;Assumptions'!$H$25*$C301)*(1+'Summary&amp;Assumptions'!$J$29)^(AT$46-1))+AND(AT$56&lt;'Summary&amp;Assumptions'!$J$31,AT$47&gt;=$FQ301,AT$47&lt;=$FR301)*(('Summary&amp;Assumptions'!$H$25*$C301)*(1+'Summary&amp;Assumptions'!$J$29)^(AT$46-1))</f>
        <v>0</v>
      </c>
      <c r="AP301" s="588">
        <f>AND(AU$55&gt;0,SUM($E301:AO301)&lt;'Summary&amp;Assumptions'!$G$32*$B301,$D301&gt;='Summary&amp;Assumptions'!$D$17,AU$47&gt;=$D301,AU$47&lt;=EDATE($D301,'Summary&amp;Assumptions'!$G$32))*$B301+AND(AU$56&lt;'Summary&amp;Assumptions'!$J$31,AU$47&gt;=$FO301,AU$47&lt;=$FP301)*(('Summary&amp;Assumptions'!$H$25*$C301)*(1+'Summary&amp;Assumptions'!$J$29)^(AU$46-1))+AND(AU$56&lt;'Summary&amp;Assumptions'!$J$31,AU$47&gt;=$FQ301,AU$47&lt;=$FR301)*(('Summary&amp;Assumptions'!$H$25*$C301)*(1+'Summary&amp;Assumptions'!$J$29)^(AU$46-1))</f>
        <v>0</v>
      </c>
      <c r="AQ301" s="588">
        <f>AND(AV$55&gt;0,SUM($E301:AP301)&lt;'Summary&amp;Assumptions'!$G$32*$B301,$D301&gt;='Summary&amp;Assumptions'!$D$17,AV$47&gt;=$D301,AV$47&lt;=EDATE($D301,'Summary&amp;Assumptions'!$G$32))*$B301+AND(AV$56&lt;'Summary&amp;Assumptions'!$J$31,AV$47&gt;=$FO301,AV$47&lt;=$FP301)*(('Summary&amp;Assumptions'!$H$25*$C301)*(1+'Summary&amp;Assumptions'!$J$29)^(AV$46-1))+AND(AV$56&lt;'Summary&amp;Assumptions'!$J$31,AV$47&gt;=$FQ301,AV$47&lt;=$FR301)*(('Summary&amp;Assumptions'!$H$25*$C301)*(1+'Summary&amp;Assumptions'!$J$29)^(AV$46-1))</f>
        <v>0</v>
      </c>
      <c r="AR301" s="588">
        <f>AND(AW$55&gt;0,SUM($E301:AQ301)&lt;'Summary&amp;Assumptions'!$G$32*$B301,$D301&gt;='Summary&amp;Assumptions'!$D$17,AW$47&gt;=$D301,AW$47&lt;=EDATE($D301,'Summary&amp;Assumptions'!$G$32))*$B301+AND(AW$56&lt;'Summary&amp;Assumptions'!$J$31,AW$47&gt;=$FO301,AW$47&lt;=$FP301)*(('Summary&amp;Assumptions'!$H$25*$C301)*(1+'Summary&amp;Assumptions'!$J$29)^(AW$46-1))+AND(AW$56&lt;'Summary&amp;Assumptions'!$J$31,AW$47&gt;=$FQ301,AW$47&lt;=$FR301)*(('Summary&amp;Assumptions'!$H$25*$C301)*(1+'Summary&amp;Assumptions'!$J$29)^(AW$46-1))</f>
        <v>0</v>
      </c>
      <c r="AS301" s="588">
        <f>AND(AX$55&gt;0,SUM($E301:AR301)&lt;'Summary&amp;Assumptions'!$G$32*$B301,$D301&gt;='Summary&amp;Assumptions'!$D$17,AX$47&gt;=$D301,AX$47&lt;=EDATE($D301,'Summary&amp;Assumptions'!$G$32))*$B301+AND(AX$56&lt;'Summary&amp;Assumptions'!$J$31,AX$47&gt;=$FO301,AX$47&lt;=$FP301)*(('Summary&amp;Assumptions'!$H$25*$C301)*(1+'Summary&amp;Assumptions'!$J$29)^(AX$46-1))+AND(AX$56&lt;'Summary&amp;Assumptions'!$J$31,AX$47&gt;=$FQ301,AX$47&lt;=$FR301)*(('Summary&amp;Assumptions'!$H$25*$C301)*(1+'Summary&amp;Assumptions'!$J$29)^(AX$46-1))</f>
        <v>0</v>
      </c>
      <c r="AT301" s="588">
        <f>AND(AY$55&gt;0,SUM($E301:AS301)&lt;'Summary&amp;Assumptions'!$G$32*$B301,$D301&gt;='Summary&amp;Assumptions'!$D$17,AY$47&gt;=$D301,AY$47&lt;=EDATE($D301,'Summary&amp;Assumptions'!$G$32))*$B301+AND(AY$56&lt;'Summary&amp;Assumptions'!$J$31,AY$47&gt;=$FO301,AY$47&lt;=$FP301)*(('Summary&amp;Assumptions'!$H$25*$C301)*(1+'Summary&amp;Assumptions'!$J$29)^(AY$46-1))+AND(AY$56&lt;'Summary&amp;Assumptions'!$J$31,AY$47&gt;=$FQ301,AY$47&lt;=$FR301)*(('Summary&amp;Assumptions'!$H$25*$C301)*(1+'Summary&amp;Assumptions'!$J$29)^(AY$46-1))</f>
        <v>0</v>
      </c>
      <c r="AU301" s="588">
        <f>AND(AZ$55&gt;0,SUM($E301:AT301)&lt;'Summary&amp;Assumptions'!$G$32*$B301,$D301&gt;='Summary&amp;Assumptions'!$D$17,AZ$47&gt;=$D301,AZ$47&lt;=EDATE($D301,'Summary&amp;Assumptions'!$G$32))*$B301+AND(AZ$56&lt;'Summary&amp;Assumptions'!$J$31,AZ$47&gt;=$FO301,AZ$47&lt;=$FP301)*(('Summary&amp;Assumptions'!$H$25*$C301)*(1+'Summary&amp;Assumptions'!$J$29)^(AZ$46-1))+AND(AZ$56&lt;'Summary&amp;Assumptions'!$J$31,AZ$47&gt;=$FQ301,AZ$47&lt;=$FR301)*(('Summary&amp;Assumptions'!$H$25*$C301)*(1+'Summary&amp;Assumptions'!$J$29)^(AZ$46-1))</f>
        <v>0</v>
      </c>
      <c r="AV301" s="588">
        <f>AND(BA$55&gt;0,SUM($E301:AU301)&lt;'Summary&amp;Assumptions'!$G$32*$B301,$D301&gt;='Summary&amp;Assumptions'!$D$17,BA$47&gt;=$D301,BA$47&lt;=EDATE($D301,'Summary&amp;Assumptions'!$G$32))*$B301+AND(BA$56&lt;'Summary&amp;Assumptions'!$J$31,BA$47&gt;=$FO301,BA$47&lt;=$FP301)*(('Summary&amp;Assumptions'!$H$25*$C301)*(1+'Summary&amp;Assumptions'!$J$29)^(BA$46-1))+AND(BA$56&lt;'Summary&amp;Assumptions'!$J$31,BA$47&gt;=$FQ301,BA$47&lt;=$FR301)*(('Summary&amp;Assumptions'!$H$25*$C301)*(1+'Summary&amp;Assumptions'!$J$29)^(BA$46-1))</f>
        <v>0</v>
      </c>
      <c r="AW301" s="588">
        <f>AND(BB$55&gt;0,SUM($E301:AV301)&lt;'Summary&amp;Assumptions'!$G$32*$B301,$D301&gt;='Summary&amp;Assumptions'!$D$17,BB$47&gt;=$D301,BB$47&lt;=EDATE($D301,'Summary&amp;Assumptions'!$G$32))*$B301+AND(BB$56&lt;'Summary&amp;Assumptions'!$J$31,BB$47&gt;=$FO301,BB$47&lt;=$FP301)*(('Summary&amp;Assumptions'!$H$25*$C301)*(1+'Summary&amp;Assumptions'!$J$29)^(BB$46-1))+AND(BB$56&lt;'Summary&amp;Assumptions'!$J$31,BB$47&gt;=$FQ301,BB$47&lt;=$FR301)*(('Summary&amp;Assumptions'!$H$25*$C301)*(1+'Summary&amp;Assumptions'!$J$29)^(BB$46-1))</f>
        <v>0</v>
      </c>
      <c r="AX301" s="588">
        <f>AND(BC$55&gt;0,SUM($E301:AW301)&lt;'Summary&amp;Assumptions'!$G$32*$B301,$D301&gt;='Summary&amp;Assumptions'!$D$17,BC$47&gt;=$D301,BC$47&lt;=EDATE($D301,'Summary&amp;Assumptions'!$G$32))*$B301+AND(BC$56&lt;'Summary&amp;Assumptions'!$J$31,BC$47&gt;=$FO301,BC$47&lt;=$FP301)*(('Summary&amp;Assumptions'!$H$25*$C301)*(1+'Summary&amp;Assumptions'!$J$29)^(BC$46-1))+AND(BC$56&lt;'Summary&amp;Assumptions'!$J$31,BC$47&gt;=$FQ301,BC$47&lt;=$FR301)*(('Summary&amp;Assumptions'!$H$25*$C301)*(1+'Summary&amp;Assumptions'!$J$29)^(BC$46-1))</f>
        <v>0</v>
      </c>
      <c r="AY301" s="588">
        <f>AND(BD$55&gt;0,SUM($E301:AX301)&lt;'Summary&amp;Assumptions'!$G$32*$B301,$D301&gt;='Summary&amp;Assumptions'!$D$17,BD$47&gt;=$D301,BD$47&lt;=EDATE($D301,'Summary&amp;Assumptions'!$G$32))*$B301+AND(BD$56&lt;'Summary&amp;Assumptions'!$J$31,BD$47&gt;=$FO301,BD$47&lt;=$FP301)*(('Summary&amp;Assumptions'!$H$25*$C301)*(1+'Summary&amp;Assumptions'!$J$29)^(BD$46-1))+AND(BD$56&lt;'Summary&amp;Assumptions'!$J$31,BD$47&gt;=$FQ301,BD$47&lt;=$FR301)*(('Summary&amp;Assumptions'!$H$25*$C301)*(1+'Summary&amp;Assumptions'!$J$29)^(BD$46-1))</f>
        <v>0</v>
      </c>
      <c r="AZ301" s="588">
        <f>AND(BE$55&gt;0,SUM($E301:AY301)&lt;'Summary&amp;Assumptions'!$G$32*$B301,$D301&gt;='Summary&amp;Assumptions'!$D$17,BE$47&gt;=$D301,BE$47&lt;=EDATE($D301,'Summary&amp;Assumptions'!$G$32))*$B301+AND(BE$56&lt;'Summary&amp;Assumptions'!$J$31,BE$47&gt;=$FO301,BE$47&lt;=$FP301)*(('Summary&amp;Assumptions'!$H$25*$C301)*(1+'Summary&amp;Assumptions'!$J$29)^(BE$46-1))+AND(BE$56&lt;'Summary&amp;Assumptions'!$J$31,BE$47&gt;=$FQ301,BE$47&lt;=$FR301)*(('Summary&amp;Assumptions'!$H$25*$C301)*(1+'Summary&amp;Assumptions'!$J$29)^(BE$46-1))</f>
        <v>0</v>
      </c>
      <c r="BA301" s="588">
        <f>AND(BF$55&gt;0,SUM($E301:AZ301)&lt;'Summary&amp;Assumptions'!$G$32*$B301,$D301&gt;='Summary&amp;Assumptions'!$D$17,BF$47&gt;=$D301,BF$47&lt;=EDATE($D301,'Summary&amp;Assumptions'!$G$32))*$B301+AND(BF$56&lt;'Summary&amp;Assumptions'!$J$31,BF$47&gt;=$FO301,BF$47&lt;=$FP301)*(('Summary&amp;Assumptions'!$H$25*$C301)*(1+'Summary&amp;Assumptions'!$J$29)^(BF$46-1))+AND(BF$56&lt;'Summary&amp;Assumptions'!$J$31,BF$47&gt;=$FQ301,BF$47&lt;=$FR301)*(('Summary&amp;Assumptions'!$H$25*$C301)*(1+'Summary&amp;Assumptions'!$J$29)^(BF$46-1))</f>
        <v>0</v>
      </c>
      <c r="BB301" s="588">
        <f>AND(BG$55&gt;0,SUM($E301:BA301)&lt;'Summary&amp;Assumptions'!$G$32*$B301,$D301&gt;='Summary&amp;Assumptions'!$D$17,BG$47&gt;=$D301,BG$47&lt;=EDATE($D301,'Summary&amp;Assumptions'!$G$32))*$B301+AND(BG$56&lt;'Summary&amp;Assumptions'!$J$31,BG$47&gt;=$FO301,BG$47&lt;=$FP301)*(('Summary&amp;Assumptions'!$H$25*$C301)*(1+'Summary&amp;Assumptions'!$J$29)^(BG$46-1))+AND(BG$56&lt;'Summary&amp;Assumptions'!$J$31,BG$47&gt;=$FQ301,BG$47&lt;=$FR301)*(('Summary&amp;Assumptions'!$H$25*$C301)*(1+'Summary&amp;Assumptions'!$J$29)^(BG$46-1))</f>
        <v>0</v>
      </c>
      <c r="BC301" s="588">
        <f>AND(BH$55&gt;0,SUM($E301:BB301)&lt;'Summary&amp;Assumptions'!$G$32*$B301,$D301&gt;='Summary&amp;Assumptions'!$D$17,BH$47&gt;=$D301,BH$47&lt;=EDATE($D301,'Summary&amp;Assumptions'!$G$32))*$B301+AND(BH$56&lt;'Summary&amp;Assumptions'!$J$31,BH$47&gt;=$FO301,BH$47&lt;=$FP301)*(('Summary&amp;Assumptions'!$H$25*$C301)*(1+'Summary&amp;Assumptions'!$J$29)^(BH$46-1))+AND(BH$56&lt;'Summary&amp;Assumptions'!$J$31,BH$47&gt;=$FQ301,BH$47&lt;=$FR301)*(('Summary&amp;Assumptions'!$H$25*$C301)*(1+'Summary&amp;Assumptions'!$J$29)^(BH$46-1))</f>
        <v>0</v>
      </c>
      <c r="BD301" s="588">
        <f>AND(BI$55&gt;0,SUM($E301:BC301)&lt;'Summary&amp;Assumptions'!$G$32*$B301,$D301&gt;='Summary&amp;Assumptions'!$D$17,BI$47&gt;=$D301,BI$47&lt;=EDATE($D301,'Summary&amp;Assumptions'!$G$32))*$B301+AND(BI$56&lt;'Summary&amp;Assumptions'!$J$31,BI$47&gt;=$FO301,BI$47&lt;=$FP301)*(('Summary&amp;Assumptions'!$H$25*$C301)*(1+'Summary&amp;Assumptions'!$J$29)^(BI$46-1))+AND(BI$56&lt;'Summary&amp;Assumptions'!$J$31,BI$47&gt;=$FQ301,BI$47&lt;=$FR301)*(('Summary&amp;Assumptions'!$H$25*$C301)*(1+'Summary&amp;Assumptions'!$J$29)^(BI$46-1))</f>
        <v>0</v>
      </c>
      <c r="BE301" s="588">
        <f>AND(BJ$55&gt;0,SUM($E301:BD301)&lt;'Summary&amp;Assumptions'!$G$32*$B301,$D301&gt;='Summary&amp;Assumptions'!$D$17,BJ$47&gt;=$D301,BJ$47&lt;=EDATE($D301,'Summary&amp;Assumptions'!$G$32))*$B301+AND(BJ$56&lt;'Summary&amp;Assumptions'!$J$31,BJ$47&gt;=$FO301,BJ$47&lt;=$FP301)*(('Summary&amp;Assumptions'!$H$25*$C301)*(1+'Summary&amp;Assumptions'!$J$29)^(BJ$46-1))+AND(BJ$56&lt;'Summary&amp;Assumptions'!$J$31,BJ$47&gt;=$FQ301,BJ$47&lt;=$FR301)*(('Summary&amp;Assumptions'!$H$25*$C301)*(1+'Summary&amp;Assumptions'!$J$29)^(BJ$46-1))</f>
        <v>0</v>
      </c>
      <c r="BF301" s="588">
        <f>AND(BK$55&gt;0,SUM($E301:BE301)&lt;'Summary&amp;Assumptions'!$G$32*$B301,$D301&gt;='Summary&amp;Assumptions'!$D$17,BK$47&gt;=$D301,BK$47&lt;=EDATE($D301,'Summary&amp;Assumptions'!$G$32))*$B301+AND(BK$56&lt;'Summary&amp;Assumptions'!$J$31,BK$47&gt;=$FO301,BK$47&lt;=$FP301)*(('Summary&amp;Assumptions'!$H$25*$C301)*(1+'Summary&amp;Assumptions'!$J$29)^(BK$46-1))+AND(BK$56&lt;'Summary&amp;Assumptions'!$J$31,BK$47&gt;=$FQ301,BK$47&lt;=$FR301)*(('Summary&amp;Assumptions'!$H$25*$C301)*(1+'Summary&amp;Assumptions'!$J$29)^(BK$46-1))</f>
        <v>0</v>
      </c>
      <c r="BG301" s="588">
        <f>AND(BL$55&gt;0,SUM($E301:BF301)&lt;'Summary&amp;Assumptions'!$G$32*$B301,$D301&gt;='Summary&amp;Assumptions'!$D$17,BL$47&gt;=$D301,BL$47&lt;=EDATE($D301,'Summary&amp;Assumptions'!$G$32))*$B301+AND(BL$56&lt;'Summary&amp;Assumptions'!$J$31,BL$47&gt;=$FO301,BL$47&lt;=$FP301)*(('Summary&amp;Assumptions'!$H$25*$C301)*(1+'Summary&amp;Assumptions'!$J$29)^(BL$46-1))+AND(BL$56&lt;'Summary&amp;Assumptions'!$J$31,BL$47&gt;=$FQ301,BL$47&lt;=$FR301)*(('Summary&amp;Assumptions'!$H$25*$C301)*(1+'Summary&amp;Assumptions'!$J$29)^(BL$46-1))</f>
        <v>0</v>
      </c>
      <c r="BH301" s="588">
        <f>AND(BM$55&gt;0,SUM($E301:BG301)&lt;'Summary&amp;Assumptions'!$G$32*$B301,$D301&gt;='Summary&amp;Assumptions'!$D$17,BM$47&gt;=$D301,BM$47&lt;=EDATE($D301,'Summary&amp;Assumptions'!$G$32))*$B301+AND(BM$56&lt;'Summary&amp;Assumptions'!$J$31,BM$47&gt;=$FO301,BM$47&lt;=$FP301)*(('Summary&amp;Assumptions'!$H$25*$C301)*(1+'Summary&amp;Assumptions'!$J$29)^(BM$46-1))+AND(BM$56&lt;'Summary&amp;Assumptions'!$J$31,BM$47&gt;=$FQ301,BM$47&lt;=$FR301)*(('Summary&amp;Assumptions'!$H$25*$C301)*(1+'Summary&amp;Assumptions'!$J$29)^(BM$46-1))</f>
        <v>0</v>
      </c>
      <c r="BI301" s="588">
        <f>AND(BN$55&gt;0,SUM($E301:BH301)&lt;'Summary&amp;Assumptions'!$G$32*$B301,$D301&gt;='Summary&amp;Assumptions'!$D$17,BN$47&gt;=$D301,BN$47&lt;=EDATE($D301,'Summary&amp;Assumptions'!$G$32))*$B301+AND(BN$56&lt;'Summary&amp;Assumptions'!$J$31,BN$47&gt;=$FO301,BN$47&lt;=$FP301)*(('Summary&amp;Assumptions'!$H$25*$C301)*(1+'Summary&amp;Assumptions'!$J$29)^(BN$46-1))+AND(BN$56&lt;'Summary&amp;Assumptions'!$J$31,BN$47&gt;=$FQ301,BN$47&lt;=$FR301)*(('Summary&amp;Assumptions'!$H$25*$C301)*(1+'Summary&amp;Assumptions'!$J$29)^(BN$46-1))</f>
        <v>0</v>
      </c>
      <c r="BJ301" s="588">
        <f>AND(BO$55&gt;0,SUM($E301:BI301)&lt;'Summary&amp;Assumptions'!$G$32*$B301,$D301&gt;='Summary&amp;Assumptions'!$D$17,BO$47&gt;=$D301,BO$47&lt;=EDATE($D301,'Summary&amp;Assumptions'!$G$32))*$B301+AND(BO$56&lt;'Summary&amp;Assumptions'!$J$31,BO$47&gt;=$FO301,BO$47&lt;=$FP301)*(('Summary&amp;Assumptions'!$H$25*$C301)*(1+'Summary&amp;Assumptions'!$J$29)^(BO$46-1))+AND(BO$56&lt;'Summary&amp;Assumptions'!$J$31,BO$47&gt;=$FQ301,BO$47&lt;=$FR301)*(('Summary&amp;Assumptions'!$H$25*$C301)*(1+'Summary&amp;Assumptions'!$J$29)^(BO$46-1))</f>
        <v>0</v>
      </c>
      <c r="BK301" s="588">
        <f>AND(BP$55&gt;0,SUM($E301:BJ301)&lt;'Summary&amp;Assumptions'!$G$32*$B301,$D301&gt;='Summary&amp;Assumptions'!$D$17,BP$47&gt;=$D301,BP$47&lt;=EDATE($D301,'Summary&amp;Assumptions'!$G$32))*$B301+AND(BP$56&lt;'Summary&amp;Assumptions'!$J$31,BP$47&gt;=$FO301,BP$47&lt;=$FP301)*(('Summary&amp;Assumptions'!$H$25*$C301)*(1+'Summary&amp;Assumptions'!$J$29)^(BP$46-1))+AND(BP$56&lt;'Summary&amp;Assumptions'!$J$31,BP$47&gt;=$FQ301,BP$47&lt;=$FR301)*(('Summary&amp;Assumptions'!$H$25*$C301)*(1+'Summary&amp;Assumptions'!$J$29)^(BP$46-1))</f>
        <v>0</v>
      </c>
      <c r="BL301" s="588">
        <f>AND(BQ$55&gt;0,SUM($E301:BK301)&lt;'Summary&amp;Assumptions'!$G$32*$B301,$D301&gt;='Summary&amp;Assumptions'!$D$17,BQ$47&gt;=$D301,BQ$47&lt;=EDATE($D301,'Summary&amp;Assumptions'!$G$32))*$B301+AND(BQ$56&lt;'Summary&amp;Assumptions'!$J$31,BQ$47&gt;=$FO301,BQ$47&lt;=$FP301)*(('Summary&amp;Assumptions'!$H$25*$C301)*(1+'Summary&amp;Assumptions'!$J$29)^(BQ$46-1))+AND(BQ$56&lt;'Summary&amp;Assumptions'!$J$31,BQ$47&gt;=$FQ301,BQ$47&lt;=$FR301)*(('Summary&amp;Assumptions'!$H$25*$C301)*(1+'Summary&amp;Assumptions'!$J$29)^(BQ$46-1))</f>
        <v>0</v>
      </c>
      <c r="BM301" s="588">
        <f>AND(BR$55&gt;0,SUM($E301:BL301)&lt;'Summary&amp;Assumptions'!$G$32*$B301,$D301&gt;='Summary&amp;Assumptions'!$D$17,BR$47&gt;=$D301,BR$47&lt;=EDATE($D301,'Summary&amp;Assumptions'!$G$32))*$B301+AND(BR$56&lt;'Summary&amp;Assumptions'!$J$31,BR$47&gt;=$FO301,BR$47&lt;=$FP301)*(('Summary&amp;Assumptions'!$H$25*$C301)*(1+'Summary&amp;Assumptions'!$J$29)^(BR$46-1))+AND(BR$56&lt;'Summary&amp;Assumptions'!$J$31,BR$47&gt;=$FQ301,BR$47&lt;=$FR301)*(('Summary&amp;Assumptions'!$H$25*$C301)*(1+'Summary&amp;Assumptions'!$J$29)^(BR$46-1))</f>
        <v>0</v>
      </c>
      <c r="BN301" s="588">
        <f>AND(BS$55&gt;0,SUM($E301:BM301)&lt;'Summary&amp;Assumptions'!$G$32*$B301,$D301&gt;='Summary&amp;Assumptions'!$D$17,BS$47&gt;=$D301,BS$47&lt;=EDATE($D301,'Summary&amp;Assumptions'!$G$32))*$B301+AND(BS$56&lt;'Summary&amp;Assumptions'!$J$31,BS$47&gt;=$FO301,BS$47&lt;=$FP301)*(('Summary&amp;Assumptions'!$H$25*$C301)*(1+'Summary&amp;Assumptions'!$J$29)^(BS$46-1))+AND(BS$56&lt;'Summary&amp;Assumptions'!$J$31,BS$47&gt;=$FQ301,BS$47&lt;=$FR301)*(('Summary&amp;Assumptions'!$H$25*$C301)*(1+'Summary&amp;Assumptions'!$J$29)^(BS$46-1))</f>
        <v>0</v>
      </c>
      <c r="BO301" s="588">
        <f>AND(BT$55&gt;0,SUM($E301:BN301)&lt;'Summary&amp;Assumptions'!$G$32*$B301,$D301&gt;='Summary&amp;Assumptions'!$D$17,BT$47&gt;=$D301,BT$47&lt;=EDATE($D301,'Summary&amp;Assumptions'!$G$32))*$B301+AND(BT$56&lt;'Summary&amp;Assumptions'!$J$31,BT$47&gt;=$FO301,BT$47&lt;=$FP301)*(('Summary&amp;Assumptions'!$H$25*$C301)*(1+'Summary&amp;Assumptions'!$J$29)^(BT$46-1))+AND(BT$56&lt;'Summary&amp;Assumptions'!$J$31,BT$47&gt;=$FQ301,BT$47&lt;=$FR301)*(('Summary&amp;Assumptions'!$H$25*$C301)*(1+'Summary&amp;Assumptions'!$J$29)^(BT$46-1))</f>
        <v>0</v>
      </c>
      <c r="BP301" s="588">
        <f>AND(BU$55&gt;0,SUM($E301:BO301)&lt;'Summary&amp;Assumptions'!$G$32*$B301,$D301&gt;='Summary&amp;Assumptions'!$D$17,BU$47&gt;=$D301,BU$47&lt;=EDATE($D301,'Summary&amp;Assumptions'!$G$32))*$B301+AND(BU$56&lt;'Summary&amp;Assumptions'!$J$31,BU$47&gt;=$FO301,BU$47&lt;=$FP301)*(('Summary&amp;Assumptions'!$H$25*$C301)*(1+'Summary&amp;Assumptions'!$J$29)^(BU$46-1))+AND(BU$56&lt;'Summary&amp;Assumptions'!$J$31,BU$47&gt;=$FQ301,BU$47&lt;=$FR301)*(('Summary&amp;Assumptions'!$H$25*$C301)*(1+'Summary&amp;Assumptions'!$J$29)^(BU$46-1))</f>
        <v>0</v>
      </c>
      <c r="BQ301" s="588">
        <f>AND(BV$55&gt;0,SUM($E301:BP301)&lt;'Summary&amp;Assumptions'!$G$32*$B301,$D301&gt;='Summary&amp;Assumptions'!$D$17,BV$47&gt;=$D301,BV$47&lt;=EDATE($D301,'Summary&amp;Assumptions'!$G$32))*$B301+AND(BV$56&lt;'Summary&amp;Assumptions'!$J$31,BV$47&gt;=$FO301,BV$47&lt;=$FP301)*(('Summary&amp;Assumptions'!$H$25*$C301)*(1+'Summary&amp;Assumptions'!$J$29)^(BV$46-1))+AND(BV$56&lt;'Summary&amp;Assumptions'!$J$31,BV$47&gt;=$FQ301,BV$47&lt;=$FR301)*(('Summary&amp;Assumptions'!$H$25*$C301)*(1+'Summary&amp;Assumptions'!$J$29)^(BV$46-1))</f>
        <v>0</v>
      </c>
      <c r="BR301" s="588">
        <f>AND(BW$55&gt;0,SUM($E301:BQ301)&lt;'Summary&amp;Assumptions'!$G$32*$B301,$D301&gt;='Summary&amp;Assumptions'!$D$17,BW$47&gt;=$D301,BW$47&lt;=EDATE($D301,'Summary&amp;Assumptions'!$G$32))*$B301+AND(BW$56&lt;'Summary&amp;Assumptions'!$J$31,BW$47&gt;=$FO301,BW$47&lt;=$FP301)*(('Summary&amp;Assumptions'!$H$25*$C301)*(1+'Summary&amp;Assumptions'!$J$29)^(BW$46-1))+AND(BW$56&lt;'Summary&amp;Assumptions'!$J$31,BW$47&gt;=$FQ301,BW$47&lt;=$FR301)*(('Summary&amp;Assumptions'!$H$25*$C301)*(1+'Summary&amp;Assumptions'!$J$29)^(BW$46-1))</f>
        <v>0</v>
      </c>
      <c r="BS301" s="588">
        <f>AND(BX$55&gt;0,SUM($E301:BR301)&lt;'Summary&amp;Assumptions'!$G$32*$B301,$D301&gt;='Summary&amp;Assumptions'!$D$17,BX$47&gt;=$D301,BX$47&lt;=EDATE($D301,'Summary&amp;Assumptions'!$G$32))*$B301+AND(BX$56&lt;'Summary&amp;Assumptions'!$J$31,BX$47&gt;=$FO301,BX$47&lt;=$FP301)*(('Summary&amp;Assumptions'!$H$25*$C301)*(1+'Summary&amp;Assumptions'!$J$29)^(BX$46-1))+AND(BX$56&lt;'Summary&amp;Assumptions'!$J$31,BX$47&gt;=$FQ301,BX$47&lt;=$FR301)*(('Summary&amp;Assumptions'!$H$25*$C301)*(1+'Summary&amp;Assumptions'!$J$29)^(BX$46-1))</f>
        <v>0</v>
      </c>
      <c r="BT301" s="588">
        <f>AND(BY$55&gt;0,SUM($E301:BS301)&lt;'Summary&amp;Assumptions'!$G$32*$B301,$D301&gt;='Summary&amp;Assumptions'!$D$17,BY$47&gt;=$D301,BY$47&lt;=EDATE($D301,'Summary&amp;Assumptions'!$G$32))*$B301+AND(BY$56&lt;'Summary&amp;Assumptions'!$J$31,BY$47&gt;=$FO301,BY$47&lt;=$FP301)*(('Summary&amp;Assumptions'!$H$25*$C301)*(1+'Summary&amp;Assumptions'!$J$29)^(BY$46-1))+AND(BY$56&lt;'Summary&amp;Assumptions'!$J$31,BY$47&gt;=$FQ301,BY$47&lt;=$FR301)*(('Summary&amp;Assumptions'!$H$25*$C301)*(1+'Summary&amp;Assumptions'!$J$29)^(BY$46-1))</f>
        <v>0</v>
      </c>
      <c r="BU301" s="588">
        <f>AND(BZ$55&gt;0,SUM($E301:BT301)&lt;'Summary&amp;Assumptions'!$G$32*$B301,$D301&gt;='Summary&amp;Assumptions'!$D$17,BZ$47&gt;=$D301,BZ$47&lt;=EDATE($D301,'Summary&amp;Assumptions'!$G$32))*$B301+AND(BZ$56&lt;'Summary&amp;Assumptions'!$J$31,BZ$47&gt;=$FO301,BZ$47&lt;=$FP301)*(('Summary&amp;Assumptions'!$H$25*$C301)*(1+'Summary&amp;Assumptions'!$J$29)^(BZ$46-1))+AND(BZ$56&lt;'Summary&amp;Assumptions'!$J$31,BZ$47&gt;=$FQ301,BZ$47&lt;=$FR301)*(('Summary&amp;Assumptions'!$H$25*$C301)*(1+'Summary&amp;Assumptions'!$J$29)^(BZ$46-1))</f>
        <v>0</v>
      </c>
      <c r="BV301" s="588">
        <f>AND(CA$55&gt;0,SUM($E301:BU301)&lt;'Summary&amp;Assumptions'!$G$32*$B301,$D301&gt;='Summary&amp;Assumptions'!$D$17,CA$47&gt;=$D301,CA$47&lt;=EDATE($D301,'Summary&amp;Assumptions'!$G$32))*$B301+AND(CA$56&lt;'Summary&amp;Assumptions'!$J$31,CA$47&gt;=$FO301,CA$47&lt;=$FP301)*(('Summary&amp;Assumptions'!$H$25*$C301)*(1+'Summary&amp;Assumptions'!$J$29)^(CA$46-1))+AND(CA$56&lt;'Summary&amp;Assumptions'!$J$31,CA$47&gt;=$FQ301,CA$47&lt;=$FR301)*(('Summary&amp;Assumptions'!$H$25*$C301)*(1+'Summary&amp;Assumptions'!$J$29)^(CA$46-1))</f>
        <v>0</v>
      </c>
      <c r="BW301" s="588">
        <f>AND(CB$55&gt;0,SUM($E301:BV301)&lt;'Summary&amp;Assumptions'!$G$32*$B301,$D301&gt;='Summary&amp;Assumptions'!$D$17,CB$47&gt;=$D301,CB$47&lt;=EDATE($D301,'Summary&amp;Assumptions'!$G$32))*$B301+AND(CB$56&lt;'Summary&amp;Assumptions'!$J$31,CB$47&gt;=$FO301,CB$47&lt;=$FP301)*(('Summary&amp;Assumptions'!$H$25*$C301)*(1+'Summary&amp;Assumptions'!$J$29)^(CB$46-1))+AND(CB$56&lt;'Summary&amp;Assumptions'!$J$31,CB$47&gt;=$FQ301,CB$47&lt;=$FR301)*(('Summary&amp;Assumptions'!$H$25*$C301)*(1+'Summary&amp;Assumptions'!$J$29)^(CB$46-1))</f>
        <v>0</v>
      </c>
      <c r="BX301" s="588">
        <f>AND(CC$55&gt;0,SUM($E301:BW301)&lt;'Summary&amp;Assumptions'!$G$32*$B301,$D301&gt;='Summary&amp;Assumptions'!$D$17,CC$47&gt;=$D301,CC$47&lt;=EDATE($D301,'Summary&amp;Assumptions'!$G$32))*$B301+AND(CC$56&lt;'Summary&amp;Assumptions'!$J$31,CC$47&gt;=$FO301,CC$47&lt;=$FP301)*(('Summary&amp;Assumptions'!$H$25*$C301)*(1+'Summary&amp;Assumptions'!$J$29)^(CC$46-1))+AND(CC$56&lt;'Summary&amp;Assumptions'!$J$31,CC$47&gt;=$FQ301,CC$47&lt;=$FR301)*(('Summary&amp;Assumptions'!$H$25*$C301)*(1+'Summary&amp;Assumptions'!$J$29)^(CC$46-1))</f>
        <v>0</v>
      </c>
      <c r="BY301" s="588">
        <f>AND(CD$55&gt;0,SUM($E301:BX301)&lt;'Summary&amp;Assumptions'!$G$32*$B301,$D301&gt;='Summary&amp;Assumptions'!$D$17,CD$47&gt;=$D301,CD$47&lt;=EDATE($D301,'Summary&amp;Assumptions'!$G$32))*$B301+AND(CD$56&lt;'Summary&amp;Assumptions'!$J$31,CD$47&gt;=$FO301,CD$47&lt;=$FP301)*(('Summary&amp;Assumptions'!$H$25*$C301)*(1+'Summary&amp;Assumptions'!$J$29)^(CD$46-1))+AND(CD$56&lt;'Summary&amp;Assumptions'!$J$31,CD$47&gt;=$FQ301,CD$47&lt;=$FR301)*(('Summary&amp;Assumptions'!$H$25*$C301)*(1+'Summary&amp;Assumptions'!$J$29)^(CD$46-1))</f>
        <v>0</v>
      </c>
      <c r="BZ301" s="588">
        <f>AND(CE$55&gt;0,SUM($E301:BY301)&lt;'Summary&amp;Assumptions'!$G$32*$B301,$D301&gt;='Summary&amp;Assumptions'!$D$17,CE$47&gt;=$D301,CE$47&lt;=EDATE($D301,'Summary&amp;Assumptions'!$G$32))*$B301+AND(CE$56&lt;'Summary&amp;Assumptions'!$J$31,CE$47&gt;=$FO301,CE$47&lt;=$FP301)*(('Summary&amp;Assumptions'!$H$25*$C301)*(1+'Summary&amp;Assumptions'!$J$29)^(CE$46-1))+AND(CE$56&lt;'Summary&amp;Assumptions'!$J$31,CE$47&gt;=$FQ301,CE$47&lt;=$FR301)*(('Summary&amp;Assumptions'!$H$25*$C301)*(1+'Summary&amp;Assumptions'!$J$29)^(CE$46-1))</f>
        <v>0</v>
      </c>
      <c r="CA301" s="588">
        <f>AND(CF$55&gt;0,SUM($E301:BZ301)&lt;'Summary&amp;Assumptions'!$G$32*$B301,$D301&gt;='Summary&amp;Assumptions'!$D$17,CF$47&gt;=$D301,CF$47&lt;=EDATE($D301,'Summary&amp;Assumptions'!$G$32))*$B301+AND(CF$56&lt;'Summary&amp;Assumptions'!$J$31,CF$47&gt;=$FO301,CF$47&lt;=$FP301)*(('Summary&amp;Assumptions'!$H$25*$C301)*(1+'Summary&amp;Assumptions'!$J$29)^(CF$46-1))+AND(CF$56&lt;'Summary&amp;Assumptions'!$J$31,CF$47&gt;=$FQ301,CF$47&lt;=$FR301)*(('Summary&amp;Assumptions'!$H$25*$C301)*(1+'Summary&amp;Assumptions'!$J$29)^(CF$46-1))</f>
        <v>0</v>
      </c>
      <c r="CB301" s="588">
        <f>AND(CG$55&gt;0,SUM($E301:CA301)&lt;'Summary&amp;Assumptions'!$G$32*$B301,$D301&gt;='Summary&amp;Assumptions'!$D$17,CG$47&gt;=$D301,CG$47&lt;=EDATE($D301,'Summary&amp;Assumptions'!$G$32))*$B301+AND(CG$56&lt;'Summary&amp;Assumptions'!$J$31,CG$47&gt;=$FO301,CG$47&lt;=$FP301)*(('Summary&amp;Assumptions'!$H$25*$C301)*(1+'Summary&amp;Assumptions'!$J$29)^(CG$46-1))+AND(CG$56&lt;'Summary&amp;Assumptions'!$J$31,CG$47&gt;=$FQ301,CG$47&lt;=$FR301)*(('Summary&amp;Assumptions'!$H$25*$C301)*(1+'Summary&amp;Assumptions'!$J$29)^(CG$46-1))</f>
        <v>0</v>
      </c>
      <c r="CC301" s="588">
        <f>AND(CH$55&gt;0,SUM($E301:CB301)&lt;'Summary&amp;Assumptions'!$G$32*$B301,$D301&gt;='Summary&amp;Assumptions'!$D$17,CH$47&gt;=$D301,CH$47&lt;=EDATE($D301,'Summary&amp;Assumptions'!$G$32))*$B301+AND(CH$56&lt;'Summary&amp;Assumptions'!$J$31,CH$47&gt;=$FO301,CH$47&lt;=$FP301)*(('Summary&amp;Assumptions'!$H$25*$C301)*(1+'Summary&amp;Assumptions'!$J$29)^(CH$46-1))+AND(CH$56&lt;'Summary&amp;Assumptions'!$J$31,CH$47&gt;=$FQ301,CH$47&lt;=$FR301)*(('Summary&amp;Assumptions'!$H$25*$C301)*(1+'Summary&amp;Assumptions'!$J$29)^(CH$46-1))</f>
        <v>0</v>
      </c>
      <c r="CD301" s="588">
        <f>AND(CI$55&gt;0,SUM($E301:CC301)&lt;'Summary&amp;Assumptions'!$G$32*$B301,$D301&gt;='Summary&amp;Assumptions'!$D$17,CI$47&gt;=$D301,CI$47&lt;=EDATE($D301,'Summary&amp;Assumptions'!$G$32))*$B301+AND(CI$56&lt;'Summary&amp;Assumptions'!$J$31,CI$47&gt;=$FO301,CI$47&lt;=$FP301)*(('Summary&amp;Assumptions'!$H$25*$C301)*(1+'Summary&amp;Assumptions'!$J$29)^(CI$46-1))+AND(CI$56&lt;'Summary&amp;Assumptions'!$J$31,CI$47&gt;=$FQ301,CI$47&lt;=$FR301)*(('Summary&amp;Assumptions'!$H$25*$C301)*(1+'Summary&amp;Assumptions'!$J$29)^(CI$46-1))</f>
        <v>0</v>
      </c>
      <c r="CE301" s="588">
        <f>AND(CJ$55&gt;0,SUM($E301:CD301)&lt;'Summary&amp;Assumptions'!$G$32*$B301,$D301&gt;='Summary&amp;Assumptions'!$D$17,CJ$47&gt;=$D301,CJ$47&lt;=EDATE($D301,'Summary&amp;Assumptions'!$G$32))*$B301+AND(CJ$56&lt;'Summary&amp;Assumptions'!$J$31,CJ$47&gt;=$FO301,CJ$47&lt;=$FP301)*(('Summary&amp;Assumptions'!$H$25*$C301)*(1+'Summary&amp;Assumptions'!$J$29)^(CJ$46-1))+AND(CJ$56&lt;'Summary&amp;Assumptions'!$J$31,CJ$47&gt;=$FQ301,CJ$47&lt;=$FR301)*(('Summary&amp;Assumptions'!$H$25*$C301)*(1+'Summary&amp;Assumptions'!$J$29)^(CJ$46-1))</f>
        <v>0</v>
      </c>
      <c r="CF301" s="588">
        <f>AND(CK$55&gt;0,SUM($E301:CE301)&lt;'Summary&amp;Assumptions'!$G$32*$B301,$D301&gt;='Summary&amp;Assumptions'!$D$17,CK$47&gt;=$D301,CK$47&lt;=EDATE($D301,'Summary&amp;Assumptions'!$G$32))*$B301+AND(CK$56&lt;'Summary&amp;Assumptions'!$J$31,CK$47&gt;=$FO301,CK$47&lt;=$FP301)*(('Summary&amp;Assumptions'!$H$25*$C301)*(1+'Summary&amp;Assumptions'!$J$29)^(CK$46-1))+AND(CK$56&lt;'Summary&amp;Assumptions'!$J$31,CK$47&gt;=$FQ301,CK$47&lt;=$FR301)*(('Summary&amp;Assumptions'!$H$25*$C301)*(1+'Summary&amp;Assumptions'!$J$29)^(CK$46-1))</f>
        <v>0</v>
      </c>
      <c r="CG301" s="588">
        <f>AND(CL$55&gt;0,SUM($E301:CF301)&lt;'Summary&amp;Assumptions'!$G$32*$B301,$D301&gt;='Summary&amp;Assumptions'!$D$17,CL$47&gt;=$D301,CL$47&lt;=EDATE($D301,'Summary&amp;Assumptions'!$G$32))*$B301+AND(CL$56&lt;'Summary&amp;Assumptions'!$J$31,CL$47&gt;=$FO301,CL$47&lt;=$FP301)*(('Summary&amp;Assumptions'!$H$25*$C301)*(1+'Summary&amp;Assumptions'!$J$29)^(CL$46-1))+AND(CL$56&lt;'Summary&amp;Assumptions'!$J$31,CL$47&gt;=$FQ301,CL$47&lt;=$FR301)*(('Summary&amp;Assumptions'!$H$25*$C301)*(1+'Summary&amp;Assumptions'!$J$29)^(CL$46-1))</f>
        <v>0</v>
      </c>
      <c r="CH301" s="588">
        <f>AND(CM$55&gt;0,SUM($E301:CG301)&lt;'Summary&amp;Assumptions'!$G$32*$B301,$D301&gt;='Summary&amp;Assumptions'!$D$17,CM$47&gt;=$D301,CM$47&lt;=EDATE($D301,'Summary&amp;Assumptions'!$G$32))*$B301+AND(CM$56&lt;'Summary&amp;Assumptions'!$J$31,CM$47&gt;=$FO301,CM$47&lt;=$FP301)*(('Summary&amp;Assumptions'!$H$25*$C301)*(1+'Summary&amp;Assumptions'!$J$29)^(CM$46-1))+AND(CM$56&lt;'Summary&amp;Assumptions'!$J$31,CM$47&gt;=$FQ301,CM$47&lt;=$FR301)*(('Summary&amp;Assumptions'!$H$25*$C301)*(1+'Summary&amp;Assumptions'!$J$29)^(CM$46-1))</f>
        <v>0</v>
      </c>
      <c r="CI301" s="588">
        <f>AND(CN$55&gt;0,SUM($E301:CH301)&lt;'Summary&amp;Assumptions'!$G$32*$B301,$D301&gt;='Summary&amp;Assumptions'!$D$17,CN$47&gt;=$D301,CN$47&lt;=EDATE($D301,'Summary&amp;Assumptions'!$G$32))*$B301+AND(CN$56&lt;'Summary&amp;Assumptions'!$J$31,CN$47&gt;=$FO301,CN$47&lt;=$FP301)*(('Summary&amp;Assumptions'!$H$25*$C301)*(1+'Summary&amp;Assumptions'!$J$29)^(CN$46-1))+AND(CN$56&lt;'Summary&amp;Assumptions'!$J$31,CN$47&gt;=$FQ301,CN$47&lt;=$FR301)*(('Summary&amp;Assumptions'!$H$25*$C301)*(1+'Summary&amp;Assumptions'!$J$29)^(CN$46-1))</f>
        <v>0</v>
      </c>
      <c r="CJ301" s="588">
        <f>AND(CO$55&gt;0,SUM($E301:CI301)&lt;'Summary&amp;Assumptions'!$G$32*$B301,$D301&gt;='Summary&amp;Assumptions'!$D$17,CO$47&gt;=$D301,CO$47&lt;=EDATE($D301,'Summary&amp;Assumptions'!$G$32))*$B301+AND(CO$56&lt;'Summary&amp;Assumptions'!$J$31,CO$47&gt;=$FO301,CO$47&lt;=$FP301)*(('Summary&amp;Assumptions'!$H$25*$C301)*(1+'Summary&amp;Assumptions'!$J$29)^(CO$46-1))+AND(CO$56&lt;'Summary&amp;Assumptions'!$J$31,CO$47&gt;=$FQ301,CO$47&lt;=$FR301)*(('Summary&amp;Assumptions'!$H$25*$C301)*(1+'Summary&amp;Assumptions'!$J$29)^(CO$46-1))</f>
        <v>0</v>
      </c>
      <c r="CK301" s="588">
        <f>AND(CP$55&gt;0,SUM($E301:CJ301)&lt;'Summary&amp;Assumptions'!$G$32*$B301,$D301&gt;='Summary&amp;Assumptions'!$D$17,CP$47&gt;=$D301,CP$47&lt;=EDATE($D301,'Summary&amp;Assumptions'!$G$32))*$B301+AND(CP$56&lt;'Summary&amp;Assumptions'!$J$31,CP$47&gt;=$FO301,CP$47&lt;=$FP301)*(('Summary&amp;Assumptions'!$H$25*$C301)*(1+'Summary&amp;Assumptions'!$J$29)^(CP$46-1))+AND(CP$56&lt;'Summary&amp;Assumptions'!$J$31,CP$47&gt;=$FQ301,CP$47&lt;=$FR301)*(('Summary&amp;Assumptions'!$H$25*$C301)*(1+'Summary&amp;Assumptions'!$J$29)^(CP$46-1))</f>
        <v>0</v>
      </c>
      <c r="CL301" s="588">
        <f>AND(CQ$55&gt;0,SUM($E301:CK301)&lt;'Summary&amp;Assumptions'!$G$32*$B301,$D301&gt;='Summary&amp;Assumptions'!$D$17,CQ$47&gt;=$D301,CQ$47&lt;=EDATE($D301,'Summary&amp;Assumptions'!$G$32))*$B301+AND(CQ$56&lt;'Summary&amp;Assumptions'!$J$31,CQ$47&gt;=$FO301,CQ$47&lt;=$FP301)*(('Summary&amp;Assumptions'!$H$25*$C301)*(1+'Summary&amp;Assumptions'!$J$29)^(CQ$46-1))+AND(CQ$56&lt;'Summary&amp;Assumptions'!$J$31,CQ$47&gt;=$FQ301,CQ$47&lt;=$FR301)*(('Summary&amp;Assumptions'!$H$25*$C301)*(1+'Summary&amp;Assumptions'!$J$29)^(CQ$46-1))</f>
        <v>0</v>
      </c>
      <c r="CM301" s="588">
        <f>AND(CR$55&gt;0,SUM($E301:CL301)&lt;'Summary&amp;Assumptions'!$G$32*$B301,$D301&gt;='Summary&amp;Assumptions'!$D$17,CR$47&gt;=$D301,CR$47&lt;=EDATE($D301,'Summary&amp;Assumptions'!$G$32))*$B301+AND(CR$56&lt;'Summary&amp;Assumptions'!$J$31,CR$47&gt;=$FO301,CR$47&lt;=$FP301)*(('Summary&amp;Assumptions'!$H$25*$C301)*(1+'Summary&amp;Assumptions'!$J$29)^(CR$46-1))+AND(CR$56&lt;'Summary&amp;Assumptions'!$J$31,CR$47&gt;=$FQ301,CR$47&lt;=$FR301)*(('Summary&amp;Assumptions'!$H$25*$C301)*(1+'Summary&amp;Assumptions'!$J$29)^(CR$46-1))</f>
        <v>0</v>
      </c>
      <c r="CN301" s="588">
        <f>AND(CS$55&gt;0,SUM($E301:CM301)&lt;'Summary&amp;Assumptions'!$G$32*$B301,$D301&gt;='Summary&amp;Assumptions'!$D$17,CS$47&gt;=$D301,CS$47&lt;=EDATE($D301,'Summary&amp;Assumptions'!$G$32))*$B301+AND(CS$56&lt;'Summary&amp;Assumptions'!$J$31,CS$47&gt;=$FO301,CS$47&lt;=$FP301)*(('Summary&amp;Assumptions'!$H$25*$C301)*(1+'Summary&amp;Assumptions'!$J$29)^(CS$46-1))+AND(CS$56&lt;'Summary&amp;Assumptions'!$J$31,CS$47&gt;=$FQ301,CS$47&lt;=$FR301)*(('Summary&amp;Assumptions'!$H$25*$C301)*(1+'Summary&amp;Assumptions'!$J$29)^(CS$46-1))</f>
        <v>0</v>
      </c>
      <c r="CO301" s="588">
        <f>AND(CT$55&gt;0,SUM($E301:CN301)&lt;'Summary&amp;Assumptions'!$G$32*$B301,$D301&gt;='Summary&amp;Assumptions'!$D$17,CT$47&gt;=$D301,CT$47&lt;=EDATE($D301,'Summary&amp;Assumptions'!$G$32))*$B301+AND(CT$56&lt;'Summary&amp;Assumptions'!$J$31,CT$47&gt;=$FO301,CT$47&lt;=$FP301)*(('Summary&amp;Assumptions'!$H$25*$C301)*(1+'Summary&amp;Assumptions'!$J$29)^(CT$46-1))+AND(CT$56&lt;'Summary&amp;Assumptions'!$J$31,CT$47&gt;=$FQ301,CT$47&lt;=$FR301)*(('Summary&amp;Assumptions'!$H$25*$C301)*(1+'Summary&amp;Assumptions'!$J$29)^(CT$46-1))</f>
        <v>0</v>
      </c>
      <c r="CP301" s="588">
        <f>AND(CU$55&gt;0,SUM($E301:CO301)&lt;'Summary&amp;Assumptions'!$G$32*$B301,$D301&gt;='Summary&amp;Assumptions'!$D$17,CU$47&gt;=$D301,CU$47&lt;=EDATE($D301,'Summary&amp;Assumptions'!$G$32))*$B301+AND(CU$56&lt;'Summary&amp;Assumptions'!$J$31,CU$47&gt;=$FO301,CU$47&lt;=$FP301)*(('Summary&amp;Assumptions'!$H$25*$C301)*(1+'Summary&amp;Assumptions'!$J$29)^(CU$46-1))+AND(CU$56&lt;'Summary&amp;Assumptions'!$J$31,CU$47&gt;=$FQ301,CU$47&lt;=$FR301)*(('Summary&amp;Assumptions'!$H$25*$C301)*(1+'Summary&amp;Assumptions'!$J$29)^(CU$46-1))</f>
        <v>0</v>
      </c>
      <c r="CQ301" s="588">
        <f>AND(CV$55&gt;0,SUM($E301:CP301)&lt;'Summary&amp;Assumptions'!$G$32*$B301,$D301&gt;='Summary&amp;Assumptions'!$D$17,CV$47&gt;=$D301,CV$47&lt;=EDATE($D301,'Summary&amp;Assumptions'!$G$32))*$B301+AND(CV$56&lt;'Summary&amp;Assumptions'!$J$31,CV$47&gt;=$FO301,CV$47&lt;=$FP301)*(('Summary&amp;Assumptions'!$H$25*$C301)*(1+'Summary&amp;Assumptions'!$J$29)^(CV$46-1))+AND(CV$56&lt;'Summary&amp;Assumptions'!$J$31,CV$47&gt;=$FQ301,CV$47&lt;=$FR301)*(('Summary&amp;Assumptions'!$H$25*$C301)*(1+'Summary&amp;Assumptions'!$J$29)^(CV$46-1))</f>
        <v>0</v>
      </c>
      <c r="CR301" s="588">
        <f>AND(CW$55&gt;0,SUM($E301:CQ301)&lt;'Summary&amp;Assumptions'!$G$32*$B301,$D301&gt;='Summary&amp;Assumptions'!$D$17,CW$47&gt;=$D301,CW$47&lt;=EDATE($D301,'Summary&amp;Assumptions'!$G$32))*$B301+AND(CW$56&lt;'Summary&amp;Assumptions'!$J$31,CW$47&gt;=$FO301,CW$47&lt;=$FP301)*(('Summary&amp;Assumptions'!$H$25*$C301)*(1+'Summary&amp;Assumptions'!$J$29)^(CW$46-1))+AND(CW$56&lt;'Summary&amp;Assumptions'!$J$31,CW$47&gt;=$FQ301,CW$47&lt;=$FR301)*(('Summary&amp;Assumptions'!$H$25*$C301)*(1+'Summary&amp;Assumptions'!$J$29)^(CW$46-1))</f>
        <v>0</v>
      </c>
      <c r="CS301" s="588">
        <f>AND(CX$55&gt;0,SUM($E301:CR301)&lt;'Summary&amp;Assumptions'!$G$32*$B301,$D301&gt;='Summary&amp;Assumptions'!$D$17,CX$47&gt;=$D301,CX$47&lt;=EDATE($D301,'Summary&amp;Assumptions'!$G$32))*$B301+AND(CX$56&lt;'Summary&amp;Assumptions'!$J$31,CX$47&gt;=$FO301,CX$47&lt;=$FP301)*(('Summary&amp;Assumptions'!$H$25*$C301)*(1+'Summary&amp;Assumptions'!$J$29)^(CX$46-1))+AND(CX$56&lt;'Summary&amp;Assumptions'!$J$31,CX$47&gt;=$FQ301,CX$47&lt;=$FR301)*(('Summary&amp;Assumptions'!$H$25*$C301)*(1+'Summary&amp;Assumptions'!$J$29)^(CX$46-1))</f>
        <v>0</v>
      </c>
      <c r="CT301" s="588">
        <f>AND(CY$55&gt;0,SUM($E301:CS301)&lt;'Summary&amp;Assumptions'!$G$32*$B301,$D301&gt;='Summary&amp;Assumptions'!$D$17,CY$47&gt;=$D301,CY$47&lt;=EDATE($D301,'Summary&amp;Assumptions'!$G$32))*$B301+AND(CY$56&lt;'Summary&amp;Assumptions'!$J$31,CY$47&gt;=$FO301,CY$47&lt;=$FP301)*(('Summary&amp;Assumptions'!$H$25*$C301)*(1+'Summary&amp;Assumptions'!$J$29)^(CY$46-1))+AND(CY$56&lt;'Summary&amp;Assumptions'!$J$31,CY$47&gt;=$FQ301,CY$47&lt;=$FR301)*(('Summary&amp;Assumptions'!$H$25*$C301)*(1+'Summary&amp;Assumptions'!$J$29)^(CY$46-1))</f>
        <v>0</v>
      </c>
      <c r="CU301" s="588">
        <f>AND(CZ$55&gt;0,SUM($E301:CT301)&lt;'Summary&amp;Assumptions'!$G$32*$B301,$D301&gt;='Summary&amp;Assumptions'!$D$17,CZ$47&gt;=$D301,CZ$47&lt;=EDATE($D301,'Summary&amp;Assumptions'!$G$32))*$B301+AND(CZ$56&lt;'Summary&amp;Assumptions'!$J$31,CZ$47&gt;=$FO301,CZ$47&lt;=$FP301)*(('Summary&amp;Assumptions'!$H$25*$C301)*(1+'Summary&amp;Assumptions'!$J$29)^(CZ$46-1))+AND(CZ$56&lt;'Summary&amp;Assumptions'!$J$31,CZ$47&gt;=$FQ301,CZ$47&lt;=$FR301)*(('Summary&amp;Assumptions'!$H$25*$C301)*(1+'Summary&amp;Assumptions'!$J$29)^(CZ$46-1))</f>
        <v>0</v>
      </c>
      <c r="CV301" s="588">
        <f>AND(DA$55&gt;0,SUM($E301:CU301)&lt;'Summary&amp;Assumptions'!$G$32*$B301,$D301&gt;='Summary&amp;Assumptions'!$D$17,DA$47&gt;=$D301,DA$47&lt;=EDATE($D301,'Summary&amp;Assumptions'!$G$32))*$B301+AND(DA$56&lt;'Summary&amp;Assumptions'!$J$31,DA$47&gt;=$FO301,DA$47&lt;=$FP301)*(('Summary&amp;Assumptions'!$H$25*$C301)*(1+'Summary&amp;Assumptions'!$J$29)^(DA$46-1))+AND(DA$56&lt;'Summary&amp;Assumptions'!$J$31,DA$47&gt;=$FQ301,DA$47&lt;=$FR301)*(('Summary&amp;Assumptions'!$H$25*$C301)*(1+'Summary&amp;Assumptions'!$J$29)^(DA$46-1))</f>
        <v>0</v>
      </c>
      <c r="CW301" s="588">
        <f>AND(DB$55&gt;0,SUM($E301:CV301)&lt;'Summary&amp;Assumptions'!$G$32*$B301,$D301&gt;='Summary&amp;Assumptions'!$D$17,DB$47&gt;=$D301,DB$47&lt;=EDATE($D301,'Summary&amp;Assumptions'!$G$32))*$B301+AND(DB$56&lt;'Summary&amp;Assumptions'!$J$31,DB$47&gt;=$FO301,DB$47&lt;=$FP301)*(('Summary&amp;Assumptions'!$H$25*$C301)*(1+'Summary&amp;Assumptions'!$J$29)^(DB$46-1))+AND(DB$56&lt;'Summary&amp;Assumptions'!$J$31,DB$47&gt;=$FQ301,DB$47&lt;=$FR301)*(('Summary&amp;Assumptions'!$H$25*$C301)*(1+'Summary&amp;Assumptions'!$J$29)^(DB$46-1))</f>
        <v>0</v>
      </c>
      <c r="CX301" s="588">
        <f>AND(DC$55&gt;0,SUM($E301:CW301)&lt;'Summary&amp;Assumptions'!$G$32*$B301,$D301&gt;='Summary&amp;Assumptions'!$D$17,DC$47&gt;=$D301,DC$47&lt;=EDATE($D301,'Summary&amp;Assumptions'!$G$32))*$B301+AND(DC$56&lt;'Summary&amp;Assumptions'!$J$31,DC$47&gt;=$FO301,DC$47&lt;=$FP301)*(('Summary&amp;Assumptions'!$H$25*$C301)*(1+'Summary&amp;Assumptions'!$J$29)^(DC$46-1))+AND(DC$56&lt;'Summary&amp;Assumptions'!$J$31,DC$47&gt;=$FQ301,DC$47&lt;=$FR301)*(('Summary&amp;Assumptions'!$H$25*$C301)*(1+'Summary&amp;Assumptions'!$J$29)^(DC$46-1))</f>
        <v>0</v>
      </c>
      <c r="CY301" s="588">
        <f>AND(DD$55&gt;0,SUM($E301:CX301)&lt;'Summary&amp;Assumptions'!$G$32*$B301,$D301&gt;='Summary&amp;Assumptions'!$D$17,DD$47&gt;=$D301,DD$47&lt;=EDATE($D301,'Summary&amp;Assumptions'!$G$32))*$B301+AND(DD$56&lt;'Summary&amp;Assumptions'!$J$31,DD$47&gt;=$FO301,DD$47&lt;=$FP301)*(('Summary&amp;Assumptions'!$H$25*$C301)*(1+'Summary&amp;Assumptions'!$J$29)^(DD$46-1))+AND(DD$56&lt;'Summary&amp;Assumptions'!$J$31,DD$47&gt;=$FQ301,DD$47&lt;=$FR301)*(('Summary&amp;Assumptions'!$H$25*$C301)*(1+'Summary&amp;Assumptions'!$J$29)^(DD$46-1))</f>
        <v>0</v>
      </c>
      <c r="CZ301" s="588">
        <f>AND(DE$55&gt;0,SUM($E301:CY301)&lt;'Summary&amp;Assumptions'!$G$32*$B301,$D301&gt;='Summary&amp;Assumptions'!$D$17,DE$47&gt;=$D301,DE$47&lt;=EDATE($D301,'Summary&amp;Assumptions'!$G$32))*$B301+AND(DE$56&lt;'Summary&amp;Assumptions'!$J$31,DE$47&gt;=$FO301,DE$47&lt;=$FP301)*(('Summary&amp;Assumptions'!$H$25*$C301)*(1+'Summary&amp;Assumptions'!$J$29)^(DE$46-1))+AND(DE$56&lt;'Summary&amp;Assumptions'!$J$31,DE$47&gt;=$FQ301,DE$47&lt;=$FR301)*(('Summary&amp;Assumptions'!$H$25*$C301)*(1+'Summary&amp;Assumptions'!$J$29)^(DE$46-1))</f>
        <v>0</v>
      </c>
      <c r="DA301" s="588">
        <f>AND(DF$55&gt;0,SUM($E301:CZ301)&lt;'Summary&amp;Assumptions'!$G$32*$B301,$D301&gt;='Summary&amp;Assumptions'!$D$17,DF$47&gt;=$D301,DF$47&lt;=EDATE($D301,'Summary&amp;Assumptions'!$G$32))*$B301+AND(DF$56&lt;'Summary&amp;Assumptions'!$J$31,DF$47&gt;=$FO301,DF$47&lt;=$FP301)*(('Summary&amp;Assumptions'!$H$25*$C301)*(1+'Summary&amp;Assumptions'!$J$29)^(DF$46-1))+AND(DF$56&lt;'Summary&amp;Assumptions'!$J$31,DF$47&gt;=$FQ301,DF$47&lt;=$FR301)*(('Summary&amp;Assumptions'!$H$25*$C301)*(1+'Summary&amp;Assumptions'!$J$29)^(DF$46-1))</f>
        <v>0</v>
      </c>
      <c r="DB301" s="588">
        <f>AND(DG$55&gt;0,SUM($E301:DA301)&lt;'Summary&amp;Assumptions'!$G$32*$B301,$D301&gt;='Summary&amp;Assumptions'!$D$17,DG$47&gt;=$D301,DG$47&lt;=EDATE($D301,'Summary&amp;Assumptions'!$G$32))*$B301+AND(DG$56&lt;'Summary&amp;Assumptions'!$J$31,DG$47&gt;=$FO301,DG$47&lt;=$FP301)*(('Summary&amp;Assumptions'!$H$25*$C301)*(1+'Summary&amp;Assumptions'!$J$29)^(DG$46-1))+AND(DG$56&lt;'Summary&amp;Assumptions'!$J$31,DG$47&gt;=$FQ301,DG$47&lt;=$FR301)*(('Summary&amp;Assumptions'!$H$25*$C301)*(1+'Summary&amp;Assumptions'!$J$29)^(DG$46-1))</f>
        <v>0</v>
      </c>
      <c r="DC301" s="588">
        <f>AND(DH$55&gt;0,SUM($E301:DB301)&lt;'Summary&amp;Assumptions'!$G$32*$B301,$D301&gt;='Summary&amp;Assumptions'!$D$17,DH$47&gt;=$D301,DH$47&lt;=EDATE($D301,'Summary&amp;Assumptions'!$G$32))*$B301+AND(DH$56&lt;'Summary&amp;Assumptions'!$J$31,DH$47&gt;=$FO301,DH$47&lt;=$FP301)*(('Summary&amp;Assumptions'!$H$25*$C301)*(1+'Summary&amp;Assumptions'!$J$29)^(DH$46-1))+AND(DH$56&lt;'Summary&amp;Assumptions'!$J$31,DH$47&gt;=$FQ301,DH$47&lt;=$FR301)*(('Summary&amp;Assumptions'!$H$25*$C301)*(1+'Summary&amp;Assumptions'!$J$29)^(DH$46-1))</f>
        <v>0</v>
      </c>
      <c r="DD301" s="588">
        <f>AND(DI$55&gt;0,SUM($E301:DC301)&lt;'Summary&amp;Assumptions'!$G$32*$B301,$D301&gt;='Summary&amp;Assumptions'!$D$17,DI$47&gt;=$D301,DI$47&lt;=EDATE($D301,'Summary&amp;Assumptions'!$G$32))*$B301+AND(DI$56&lt;'Summary&amp;Assumptions'!$J$31,DI$47&gt;=$FO301,DI$47&lt;=$FP301)*(('Summary&amp;Assumptions'!$H$25*$C301)*(1+'Summary&amp;Assumptions'!$J$29)^(DI$46-1))+AND(DI$56&lt;'Summary&amp;Assumptions'!$J$31,DI$47&gt;=$FQ301,DI$47&lt;=$FR301)*(('Summary&amp;Assumptions'!$H$25*$C301)*(1+'Summary&amp;Assumptions'!$J$29)^(DI$46-1))</f>
        <v>0</v>
      </c>
      <c r="DE301" s="588">
        <f>AND(DJ$55&gt;0,SUM($E301:DD301)&lt;'Summary&amp;Assumptions'!$G$32*$B301,$D301&gt;='Summary&amp;Assumptions'!$D$17,DJ$47&gt;=$D301,DJ$47&lt;=EDATE($D301,'Summary&amp;Assumptions'!$G$32))*$B301+AND(DJ$56&lt;'Summary&amp;Assumptions'!$J$31,DJ$47&gt;=$FO301,DJ$47&lt;=$FP301)*(('Summary&amp;Assumptions'!$H$25*$C301)*(1+'Summary&amp;Assumptions'!$J$29)^(DJ$46-1))+AND(DJ$56&lt;'Summary&amp;Assumptions'!$J$31,DJ$47&gt;=$FQ301,DJ$47&lt;=$FR301)*(('Summary&amp;Assumptions'!$H$25*$C301)*(1+'Summary&amp;Assumptions'!$J$29)^(DJ$46-1))</f>
        <v>0</v>
      </c>
      <c r="DF301" s="588">
        <f>AND(DK$55&gt;0,SUM($E301:DE301)&lt;'Summary&amp;Assumptions'!$G$32*$B301,$D301&gt;='Summary&amp;Assumptions'!$D$17,DK$47&gt;=$D301,DK$47&lt;=EDATE($D301,'Summary&amp;Assumptions'!$G$32))*$B301+AND(DK$56&lt;'Summary&amp;Assumptions'!$J$31,DK$47&gt;=$FO301,DK$47&lt;=$FP301)*(('Summary&amp;Assumptions'!$H$25*$C301)*(1+'Summary&amp;Assumptions'!$J$29)^(DK$46-1))+AND(DK$56&lt;'Summary&amp;Assumptions'!$J$31,DK$47&gt;=$FQ301,DK$47&lt;=$FR301)*(('Summary&amp;Assumptions'!$H$25*$C301)*(1+'Summary&amp;Assumptions'!$J$29)^(DK$46-1))</f>
        <v>0</v>
      </c>
      <c r="DG301" s="588">
        <f>AND(DL$55&gt;0,SUM($E301:DF301)&lt;'Summary&amp;Assumptions'!$G$32*$B301,$D301&gt;='Summary&amp;Assumptions'!$D$17,DL$47&gt;=$D301,DL$47&lt;=EDATE($D301,'Summary&amp;Assumptions'!$G$32))*$B301+AND(DL$56&lt;'Summary&amp;Assumptions'!$J$31,DL$47&gt;=$FO301,DL$47&lt;=$FP301)*(('Summary&amp;Assumptions'!$H$25*$C301)*(1+'Summary&amp;Assumptions'!$J$29)^(DL$46-1))+AND(DL$56&lt;'Summary&amp;Assumptions'!$J$31,DL$47&gt;=$FQ301,DL$47&lt;=$FR301)*(('Summary&amp;Assumptions'!$H$25*$C301)*(1+'Summary&amp;Assumptions'!$J$29)^(DL$46-1))</f>
        <v>0</v>
      </c>
      <c r="DH301" s="588">
        <f>AND(DM$55&gt;0,SUM($E301:DG301)&lt;'Summary&amp;Assumptions'!$G$32*$B301,$D301&gt;='Summary&amp;Assumptions'!$D$17,DM$47&gt;=$D301,DM$47&lt;=EDATE($D301,'Summary&amp;Assumptions'!$G$32))*$B301+AND(DM$56&lt;'Summary&amp;Assumptions'!$J$31,DM$47&gt;=$FO301,DM$47&lt;=$FP301)*(('Summary&amp;Assumptions'!$H$25*$C301)*(1+'Summary&amp;Assumptions'!$J$29)^(DM$46-1))+AND(DM$56&lt;'Summary&amp;Assumptions'!$J$31,DM$47&gt;=$FQ301,DM$47&lt;=$FR301)*(('Summary&amp;Assumptions'!$H$25*$C301)*(1+'Summary&amp;Assumptions'!$J$29)^(DM$46-1))</f>
        <v>0</v>
      </c>
      <c r="DI301" s="588">
        <f>AND(DN$55&gt;0,SUM($E301:DH301)&lt;'Summary&amp;Assumptions'!$G$32*$B301,$D301&gt;='Summary&amp;Assumptions'!$D$17,DN$47&gt;=$D301,DN$47&lt;=EDATE($D301,'Summary&amp;Assumptions'!$G$32))*$B301+AND(DN$56&lt;'Summary&amp;Assumptions'!$J$31,DN$47&gt;=$FO301,DN$47&lt;=$FP301)*(('Summary&amp;Assumptions'!$H$25*$C301)*(1+'Summary&amp;Assumptions'!$J$29)^(DN$46-1))+AND(DN$56&lt;'Summary&amp;Assumptions'!$J$31,DN$47&gt;=$FQ301,DN$47&lt;=$FR301)*(('Summary&amp;Assumptions'!$H$25*$C301)*(1+'Summary&amp;Assumptions'!$J$29)^(DN$46-1))</f>
        <v>0</v>
      </c>
      <c r="DJ301" s="588">
        <f>AND(DO$55&gt;0,SUM($E301:DI301)&lt;'Summary&amp;Assumptions'!$G$32*$B301,$D301&gt;='Summary&amp;Assumptions'!$D$17,DO$47&gt;=$D301,DO$47&lt;=EDATE($D301,'Summary&amp;Assumptions'!$G$32))*$B301+AND(DO$56&lt;'Summary&amp;Assumptions'!$J$31,DO$47&gt;=$FO301,DO$47&lt;=$FP301)*(('Summary&amp;Assumptions'!$H$25*$C301)*(1+'Summary&amp;Assumptions'!$J$29)^(DO$46-1))+AND(DO$56&lt;'Summary&amp;Assumptions'!$J$31,DO$47&gt;=$FQ301,DO$47&lt;=$FR301)*(('Summary&amp;Assumptions'!$H$25*$C301)*(1+'Summary&amp;Assumptions'!$J$29)^(DO$46-1))</f>
        <v>0</v>
      </c>
      <c r="DK301" s="588">
        <f>AND(DP$55&gt;0,SUM($E301:DJ301)&lt;'Summary&amp;Assumptions'!$G$32*$B301,$D301&gt;='Summary&amp;Assumptions'!$D$17,DP$47&gt;=$D301,DP$47&lt;=EDATE($D301,'Summary&amp;Assumptions'!$G$32))*$B301+AND(DP$56&lt;'Summary&amp;Assumptions'!$J$31,DP$47&gt;=$FO301,DP$47&lt;=$FP301)*(('Summary&amp;Assumptions'!$H$25*$C301)*(1+'Summary&amp;Assumptions'!$J$29)^(DP$46-1))+AND(DP$56&lt;'Summary&amp;Assumptions'!$J$31,DP$47&gt;=$FQ301,DP$47&lt;=$FR301)*(('Summary&amp;Assumptions'!$H$25*$C301)*(1+'Summary&amp;Assumptions'!$J$29)^(DP$46-1))</f>
        <v>0</v>
      </c>
      <c r="DL301" s="588">
        <f>AND(DQ$55&gt;0,SUM($E301:DK301)&lt;'Summary&amp;Assumptions'!$G$32*$B301,$D301&gt;='Summary&amp;Assumptions'!$D$17,DQ$47&gt;=$D301,DQ$47&lt;=EDATE($D301,'Summary&amp;Assumptions'!$G$32))*$B301+AND(DQ$56&lt;'Summary&amp;Assumptions'!$J$31,DQ$47&gt;=$FO301,DQ$47&lt;=$FP301)*(('Summary&amp;Assumptions'!$H$25*$C301)*(1+'Summary&amp;Assumptions'!$J$29)^(DQ$46-1))+AND(DQ$56&lt;'Summary&amp;Assumptions'!$J$31,DQ$47&gt;=$FQ301,DQ$47&lt;=$FR301)*(('Summary&amp;Assumptions'!$H$25*$C301)*(1+'Summary&amp;Assumptions'!$J$29)^(DQ$46-1))</f>
        <v>0</v>
      </c>
      <c r="DM301" s="588">
        <f>AND(DR$55&gt;0,SUM($E301:DL301)&lt;'Summary&amp;Assumptions'!$G$32*$B301,$D301&gt;='Summary&amp;Assumptions'!$D$17,DR$47&gt;=$D301,DR$47&lt;=EDATE($D301,'Summary&amp;Assumptions'!$G$32))*$B301+AND(DR$56&lt;'Summary&amp;Assumptions'!$J$31,DR$47&gt;=$FO301,DR$47&lt;=$FP301)*(('Summary&amp;Assumptions'!$H$25*$C301)*(1+'Summary&amp;Assumptions'!$J$29)^(DR$46-1))+AND(DR$56&lt;'Summary&amp;Assumptions'!$J$31,DR$47&gt;=$FQ301,DR$47&lt;=$FR301)*(('Summary&amp;Assumptions'!$H$25*$C301)*(1+'Summary&amp;Assumptions'!$J$29)^(DR$46-1))</f>
        <v>0</v>
      </c>
      <c r="DN301" s="588">
        <f>AND(DS$55&gt;0,SUM($E301:DM301)&lt;'Summary&amp;Assumptions'!$G$32*$B301,$D301&gt;='Summary&amp;Assumptions'!$D$17,DS$47&gt;=$D301,DS$47&lt;=EDATE($D301,'Summary&amp;Assumptions'!$G$32))*$B301+AND(DS$56&lt;'Summary&amp;Assumptions'!$J$31,DS$47&gt;=$FO301,DS$47&lt;=$FP301)*(('Summary&amp;Assumptions'!$H$25*$C301)*(1+'Summary&amp;Assumptions'!$J$29)^(DS$46-1))+AND(DS$56&lt;'Summary&amp;Assumptions'!$J$31,DS$47&gt;=$FQ301,DS$47&lt;=$FR301)*(('Summary&amp;Assumptions'!$H$25*$C301)*(1+'Summary&amp;Assumptions'!$J$29)^(DS$46-1))</f>
        <v>0</v>
      </c>
      <c r="DO301" s="588">
        <f>AND(DT$55&gt;0,SUM($E301:DN301)&lt;'Summary&amp;Assumptions'!$G$32*$B301,$D301&gt;='Summary&amp;Assumptions'!$D$17,DT$47&gt;=$D301,DT$47&lt;=EDATE($D301,'Summary&amp;Assumptions'!$G$32))*$B301+AND(DT$56&lt;'Summary&amp;Assumptions'!$J$31,DT$47&gt;=$FO301,DT$47&lt;=$FP301)*(('Summary&amp;Assumptions'!$H$25*$C301)*(1+'Summary&amp;Assumptions'!$J$29)^(DT$46-1))+AND(DT$56&lt;'Summary&amp;Assumptions'!$J$31,DT$47&gt;=$FQ301,DT$47&lt;=$FR301)*(('Summary&amp;Assumptions'!$H$25*$C301)*(1+'Summary&amp;Assumptions'!$J$29)^(DT$46-1))</f>
        <v>0</v>
      </c>
      <c r="DP301" s="588">
        <f>AND(DU$55&gt;0,SUM($E301:DO301)&lt;'Summary&amp;Assumptions'!$G$32*$B301,$D301&gt;='Summary&amp;Assumptions'!$D$17,DU$47&gt;=$D301,DU$47&lt;=EDATE($D301,'Summary&amp;Assumptions'!$G$32))*$B301+AND(DU$56&lt;'Summary&amp;Assumptions'!$J$31,DU$47&gt;=$FO301,DU$47&lt;=$FP301)*(('Summary&amp;Assumptions'!$H$25*$C301)*(1+'Summary&amp;Assumptions'!$J$29)^(DU$46-1))+AND(DU$56&lt;'Summary&amp;Assumptions'!$J$31,DU$47&gt;=$FQ301,DU$47&lt;=$FR301)*(('Summary&amp;Assumptions'!$H$25*$C301)*(1+'Summary&amp;Assumptions'!$J$29)^(DU$46-1))</f>
        <v>0</v>
      </c>
      <c r="DQ301" s="588">
        <f>AND(DV$55&gt;0,SUM($E301:DP301)&lt;'Summary&amp;Assumptions'!$G$32*$B301,$D301&gt;='Summary&amp;Assumptions'!$D$17,DV$47&gt;=$D301,DV$47&lt;=EDATE($D301,'Summary&amp;Assumptions'!$G$32))*$B301+AND(DV$56&lt;'Summary&amp;Assumptions'!$J$31,DV$47&gt;=$FO301,DV$47&lt;=$FP301)*(('Summary&amp;Assumptions'!$H$25*$C301)*(1+'Summary&amp;Assumptions'!$J$29)^(DV$46-1))+AND(DV$56&lt;'Summary&amp;Assumptions'!$J$31,DV$47&gt;=$FQ301,DV$47&lt;=$FR301)*(('Summary&amp;Assumptions'!$H$25*$C301)*(1+'Summary&amp;Assumptions'!$J$29)^(DV$46-1))</f>
        <v>0</v>
      </c>
      <c r="DR301" s="588">
        <f>AND(DW$55&gt;0,SUM($E301:DQ301)&lt;'Summary&amp;Assumptions'!$G$32*$B301,$D301&gt;='Summary&amp;Assumptions'!$D$17,DW$47&gt;=$D301,DW$47&lt;=EDATE($D301,'Summary&amp;Assumptions'!$G$32))*$B301+AND(DW$56&lt;'Summary&amp;Assumptions'!$J$31,DW$47&gt;=$FO301,DW$47&lt;=$FP301)*(('Summary&amp;Assumptions'!$H$25*$C301)*(1+'Summary&amp;Assumptions'!$J$29)^(DW$46-1))+AND(DW$56&lt;'Summary&amp;Assumptions'!$J$31,DW$47&gt;=$FQ301,DW$47&lt;=$FR301)*(('Summary&amp;Assumptions'!$H$25*$C301)*(1+'Summary&amp;Assumptions'!$J$29)^(DW$46-1))</f>
        <v>0</v>
      </c>
      <c r="DS301" s="588">
        <f>AND(DX$55&gt;0,SUM($E301:DR301)&lt;'Summary&amp;Assumptions'!$G$32*$B301,$D301&gt;='Summary&amp;Assumptions'!$D$17,DX$47&gt;=$D301,DX$47&lt;=EDATE($D301,'Summary&amp;Assumptions'!$G$32))*$B301+AND(DX$56&lt;'Summary&amp;Assumptions'!$J$31,DX$47&gt;=$FO301,DX$47&lt;=$FP301)*(('Summary&amp;Assumptions'!$H$25*$C301)*(1+'Summary&amp;Assumptions'!$J$29)^(DX$46-1))+AND(DX$56&lt;'Summary&amp;Assumptions'!$J$31,DX$47&gt;=$FQ301,DX$47&lt;=$FR301)*(('Summary&amp;Assumptions'!$H$25*$C301)*(1+'Summary&amp;Assumptions'!$J$29)^(DX$46-1))</f>
        <v>0</v>
      </c>
      <c r="DT301" s="588">
        <f>AND(DY$55&gt;0,SUM($E301:DS301)&lt;'Summary&amp;Assumptions'!$G$32*$B301,$D301&gt;='Summary&amp;Assumptions'!$D$17,DY$47&gt;=$D301,DY$47&lt;=EDATE($D301,'Summary&amp;Assumptions'!$G$32))*$B301+AND(DY$56&lt;'Summary&amp;Assumptions'!$J$31,DY$47&gt;=$FO301,DY$47&lt;=$FP301)*(('Summary&amp;Assumptions'!$H$25*$C301)*(1+'Summary&amp;Assumptions'!$J$29)^(DY$46-1))+AND(DY$56&lt;'Summary&amp;Assumptions'!$J$31,DY$47&gt;=$FQ301,DY$47&lt;=$FR301)*(('Summary&amp;Assumptions'!$H$25*$C301)*(1+'Summary&amp;Assumptions'!$J$29)^(DY$46-1))</f>
        <v>0</v>
      </c>
      <c r="DU301" s="588">
        <f>AND(DZ$55&gt;0,SUM($E301:DT301)&lt;'Summary&amp;Assumptions'!$G$32*$B301,$D301&gt;='Summary&amp;Assumptions'!$D$17,DZ$47&gt;=$D301,DZ$47&lt;=EDATE($D301,'Summary&amp;Assumptions'!$G$32))*$B301+AND(DZ$56&lt;'Summary&amp;Assumptions'!$J$31,DZ$47&gt;=$FO301,DZ$47&lt;=$FP301)*(('Summary&amp;Assumptions'!$H$25*$C301)*(1+'Summary&amp;Assumptions'!$J$29)^(DZ$46-1))+AND(DZ$56&lt;'Summary&amp;Assumptions'!$J$31,DZ$47&gt;=$FQ301,DZ$47&lt;=$FR301)*(('Summary&amp;Assumptions'!$H$25*$C301)*(1+'Summary&amp;Assumptions'!$J$29)^(DZ$46-1))</f>
        <v>0</v>
      </c>
      <c r="DV301" s="588">
        <f>AND(EA$55&gt;0,SUM($E301:DU301)&lt;'Summary&amp;Assumptions'!$G$32*$B301,$D301&gt;='Summary&amp;Assumptions'!$D$17,EA$47&gt;=$D301,EA$47&lt;=EDATE($D301,'Summary&amp;Assumptions'!$G$32))*$B301+AND(EA$56&lt;'Summary&amp;Assumptions'!$J$31,EA$47&gt;=$FO301,EA$47&lt;=$FP301)*(('Summary&amp;Assumptions'!$H$25*$C301)*(1+'Summary&amp;Assumptions'!$J$29)^(EA$46-1))+AND(EA$56&lt;'Summary&amp;Assumptions'!$J$31,EA$47&gt;=$FQ301,EA$47&lt;=$FR301)*(('Summary&amp;Assumptions'!$H$25*$C301)*(1+'Summary&amp;Assumptions'!$J$29)^(EA$46-1))</f>
        <v>0</v>
      </c>
      <c r="DW301" s="588">
        <f>AND(EB$55&gt;0,SUM($E301:DV301)&lt;'Summary&amp;Assumptions'!$G$32*$B301,$D301&gt;='Summary&amp;Assumptions'!$D$17,EB$47&gt;=$D301,EB$47&lt;=EDATE($D301,'Summary&amp;Assumptions'!$G$32))*$B301+AND(EB$56&lt;'Summary&amp;Assumptions'!$J$31,EB$47&gt;=$FO301,EB$47&lt;=$FP301)*(('Summary&amp;Assumptions'!$H$25*$C301)*(1+'Summary&amp;Assumptions'!$J$29)^(EB$46-1))+AND(EB$56&lt;'Summary&amp;Assumptions'!$J$31,EB$47&gt;=$FQ301,EB$47&lt;=$FR301)*(('Summary&amp;Assumptions'!$H$25*$C301)*(1+'Summary&amp;Assumptions'!$J$29)^(EB$46-1))</f>
        <v>0</v>
      </c>
      <c r="DX301" s="588">
        <f>AND(EC$55&gt;0,SUM($E301:DW301)&lt;'Summary&amp;Assumptions'!$G$32*$B301,$D301&gt;='Summary&amp;Assumptions'!$D$17,EC$47&gt;=$D301,EC$47&lt;=EDATE($D301,'Summary&amp;Assumptions'!$G$32))*$B301+AND(EC$56&lt;'Summary&amp;Assumptions'!$J$31,EC$47&gt;=$FO301,EC$47&lt;=$FP301)*(('Summary&amp;Assumptions'!$H$25*$C301)*(1+'Summary&amp;Assumptions'!$J$29)^(EC$46-1))+AND(EC$56&lt;'Summary&amp;Assumptions'!$J$31,EC$47&gt;=$FQ301,EC$47&lt;=$FR301)*(('Summary&amp;Assumptions'!$H$25*$C301)*(1+'Summary&amp;Assumptions'!$J$29)^(EC$46-1))</f>
        <v>0</v>
      </c>
      <c r="DY301" s="588">
        <f>AND(ED$55&gt;0,SUM($E301:DX301)&lt;'Summary&amp;Assumptions'!$G$32*$B301,$D301&gt;='Summary&amp;Assumptions'!$D$17,ED$47&gt;=$D301,ED$47&lt;=EDATE($D301,'Summary&amp;Assumptions'!$G$32))*$B301+AND(ED$56&lt;'Summary&amp;Assumptions'!$J$31,ED$47&gt;=$FO301,ED$47&lt;=$FP301)*(('Summary&amp;Assumptions'!$H$25*$C301)*(1+'Summary&amp;Assumptions'!$J$29)^(ED$46-1))+AND(ED$56&lt;'Summary&amp;Assumptions'!$J$31,ED$47&gt;=$FQ301,ED$47&lt;=$FR301)*(('Summary&amp;Assumptions'!$H$25*$C301)*(1+'Summary&amp;Assumptions'!$J$29)^(ED$46-1))</f>
        <v>0</v>
      </c>
      <c r="DZ301" s="588">
        <f>AND(EE$55&gt;0,SUM($E301:DY301)&lt;'Summary&amp;Assumptions'!$G$32*$B301,$D301&gt;='Summary&amp;Assumptions'!$D$17,EE$47&gt;=$D301,EE$47&lt;=EDATE($D301,'Summary&amp;Assumptions'!$G$32))*$B301+AND(EE$56&lt;'Summary&amp;Assumptions'!$J$31,EE$47&gt;=$FO301,EE$47&lt;=$FP301)*(('Summary&amp;Assumptions'!$H$25*$C301)*(1+'Summary&amp;Assumptions'!$J$29)^(EE$46-1))+AND(EE$56&lt;'Summary&amp;Assumptions'!$J$31,EE$47&gt;=$FQ301,EE$47&lt;=$FR301)*(('Summary&amp;Assumptions'!$H$25*$C301)*(1+'Summary&amp;Assumptions'!$J$29)^(EE$46-1))</f>
        <v>0</v>
      </c>
      <c r="EA301" s="588">
        <f>AND(EF$55&gt;0,SUM($E301:DZ301)&lt;'Summary&amp;Assumptions'!$G$32*$B301,$D301&gt;='Summary&amp;Assumptions'!$D$17,EF$47&gt;=$D301,EF$47&lt;=EDATE($D301,'Summary&amp;Assumptions'!$G$32))*$B301+AND(EF$56&lt;'Summary&amp;Assumptions'!$J$31,EF$47&gt;=$FO301,EF$47&lt;=$FP301)*(('Summary&amp;Assumptions'!$H$25*$C301)*(1+'Summary&amp;Assumptions'!$J$29)^(EF$46-1))+AND(EF$56&lt;'Summary&amp;Assumptions'!$J$31,EF$47&gt;=$FQ301,EF$47&lt;=$FR301)*(('Summary&amp;Assumptions'!$H$25*$C301)*(1+'Summary&amp;Assumptions'!$J$29)^(EF$46-1))</f>
        <v>0</v>
      </c>
      <c r="EB301" s="588">
        <f>AND(EG$55&gt;0,SUM($E301:EA301)&lt;'Summary&amp;Assumptions'!$G$32*$B301,$D301&gt;='Summary&amp;Assumptions'!$D$17,EG$47&gt;=$D301,EG$47&lt;=EDATE($D301,'Summary&amp;Assumptions'!$G$32))*$B301+AND(EG$56&lt;'Summary&amp;Assumptions'!$J$31,EG$47&gt;=$FO301,EG$47&lt;=$FP301)*(('Summary&amp;Assumptions'!$H$25*$C301)*(1+'Summary&amp;Assumptions'!$J$29)^(EG$46-1))+AND(EG$56&lt;'Summary&amp;Assumptions'!$J$31,EG$47&gt;=$FQ301,EG$47&lt;=$FR301)*(('Summary&amp;Assumptions'!$H$25*$C301)*(1+'Summary&amp;Assumptions'!$J$29)^(EG$46-1))</f>
        <v>0</v>
      </c>
      <c r="EC301" s="588">
        <f>AND(EH$55&gt;0,SUM($E301:EB301)&lt;'Summary&amp;Assumptions'!$G$32*$B301,$D301&gt;='Summary&amp;Assumptions'!$D$17,EH$47&gt;=$D301,EH$47&lt;=EDATE($D301,'Summary&amp;Assumptions'!$G$32))*$B301+AND(EH$56&lt;'Summary&amp;Assumptions'!$J$31,EH$47&gt;=$FO301,EH$47&lt;=$FP301)*(('Summary&amp;Assumptions'!$H$25*$C301)*(1+'Summary&amp;Assumptions'!$J$29)^(EH$46-1))+AND(EH$56&lt;'Summary&amp;Assumptions'!$J$31,EH$47&gt;=$FQ301,EH$47&lt;=$FR301)*(('Summary&amp;Assumptions'!$H$25*$C301)*(1+'Summary&amp;Assumptions'!$J$29)^(EH$46-1))</f>
        <v>0</v>
      </c>
      <c r="ED301" s="588">
        <f>AND(EI$55&gt;0,SUM($E301:EC301)&lt;'Summary&amp;Assumptions'!$G$32*$B301,$D301&gt;='Summary&amp;Assumptions'!$D$17,EI$47&gt;=$D301,EI$47&lt;=EDATE($D301,'Summary&amp;Assumptions'!$G$32))*$B301+AND(EI$56&lt;'Summary&amp;Assumptions'!$J$31,EI$47&gt;=$FO301,EI$47&lt;=$FP301)*(('Summary&amp;Assumptions'!$H$25*$C301)*(1+'Summary&amp;Assumptions'!$J$29)^(EI$46-1))+AND(EI$56&lt;'Summary&amp;Assumptions'!$J$31,EI$47&gt;=$FQ301,EI$47&lt;=$FR301)*(('Summary&amp;Assumptions'!$H$25*$C301)*(1+'Summary&amp;Assumptions'!$J$29)^(EI$46-1))</f>
        <v>0</v>
      </c>
      <c r="EE301" s="588">
        <f>AND(EJ$55&gt;0,SUM($E301:ED301)&lt;'Summary&amp;Assumptions'!$G$32*$B301,$D301&gt;='Summary&amp;Assumptions'!$D$17,EJ$47&gt;=$D301,EJ$47&lt;=EDATE($D301,'Summary&amp;Assumptions'!$G$32))*$B301+AND(EJ$56&lt;'Summary&amp;Assumptions'!$J$31,EJ$47&gt;=$FO301,EJ$47&lt;=$FP301)*(('Summary&amp;Assumptions'!$H$25*$C301)*(1+'Summary&amp;Assumptions'!$J$29)^(EJ$46-1))+AND(EJ$56&lt;'Summary&amp;Assumptions'!$J$31,EJ$47&gt;=$FQ301,EJ$47&lt;=$FR301)*(('Summary&amp;Assumptions'!$H$25*$C301)*(1+'Summary&amp;Assumptions'!$J$29)^(EJ$46-1))</f>
        <v>0</v>
      </c>
      <c r="EF301" s="588">
        <f>AND(EK$55&gt;0,SUM($E301:EE301)&lt;'Summary&amp;Assumptions'!$G$32*$B301,$D301&gt;='Summary&amp;Assumptions'!$D$17,EK$47&gt;=$D301,EK$47&lt;=EDATE($D301,'Summary&amp;Assumptions'!$G$32))*$B301+AND(EK$56&lt;'Summary&amp;Assumptions'!$J$31,EK$47&gt;=$FO301,EK$47&lt;=$FP301)*(('Summary&amp;Assumptions'!$H$25*$C301)*(1+'Summary&amp;Assumptions'!$J$29)^(EK$46-1))+AND(EK$56&lt;'Summary&amp;Assumptions'!$J$31,EK$47&gt;=$FQ301,EK$47&lt;=$FR301)*(('Summary&amp;Assumptions'!$H$25*$C301)*(1+'Summary&amp;Assumptions'!$J$29)^(EK$46-1))</f>
        <v>0</v>
      </c>
      <c r="EG301" s="588">
        <f>AND(EL$55&gt;0,SUM($E301:EF301)&lt;'Summary&amp;Assumptions'!$G$32*$B301,$D301&gt;='Summary&amp;Assumptions'!$D$17,EL$47&gt;=$D301,EL$47&lt;=EDATE($D301,'Summary&amp;Assumptions'!$G$32))*$B301+AND(EL$56&lt;'Summary&amp;Assumptions'!$J$31,EL$47&gt;=$FO301,EL$47&lt;=$FP301)*(('Summary&amp;Assumptions'!$H$25*$C301)*(1+'Summary&amp;Assumptions'!$J$29)^(EL$46-1))+AND(EL$56&lt;'Summary&amp;Assumptions'!$J$31,EL$47&gt;=$FQ301,EL$47&lt;=$FR301)*(('Summary&amp;Assumptions'!$H$25*$C301)*(1+'Summary&amp;Assumptions'!$J$29)^(EL$46-1))</f>
        <v>0</v>
      </c>
      <c r="EH301" s="588">
        <f>AND(EM$55&gt;0,SUM($E301:EG301)&lt;'Summary&amp;Assumptions'!$G$32*$B301,$D301&gt;='Summary&amp;Assumptions'!$D$17,EM$47&gt;=$D301,EM$47&lt;=EDATE($D301,'Summary&amp;Assumptions'!$G$32))*$B301+AND(EM$56&lt;'Summary&amp;Assumptions'!$J$31,EM$47&gt;=$FO301,EM$47&lt;=$FP301)*(('Summary&amp;Assumptions'!$H$25*$C301)*(1+'Summary&amp;Assumptions'!$J$29)^(EM$46-1))+AND(EM$56&lt;'Summary&amp;Assumptions'!$J$31,EM$47&gt;=$FQ301,EM$47&lt;=$FR301)*(('Summary&amp;Assumptions'!$H$25*$C301)*(1+'Summary&amp;Assumptions'!$J$29)^(EM$46-1))</f>
        <v>0</v>
      </c>
      <c r="EI301" s="588">
        <f>AND(EN$55&gt;0,SUM($E301:EH301)&lt;'Summary&amp;Assumptions'!$G$32*$B301,$D301&gt;='Summary&amp;Assumptions'!$D$17,EN$47&gt;=$D301,EN$47&lt;=EDATE($D301,'Summary&amp;Assumptions'!$G$32))*$B301+AND(EN$56&lt;'Summary&amp;Assumptions'!$J$31,EN$47&gt;=$FO301,EN$47&lt;=$FP301)*(('Summary&amp;Assumptions'!$H$25*$C301)*(1+'Summary&amp;Assumptions'!$J$29)^(EN$46-1))+AND(EN$56&lt;'Summary&amp;Assumptions'!$J$31,EN$47&gt;=$FQ301,EN$47&lt;=$FR301)*(('Summary&amp;Assumptions'!$H$25*$C301)*(1+'Summary&amp;Assumptions'!$J$29)^(EN$46-1))</f>
        <v>0</v>
      </c>
      <c r="EJ301" s="588">
        <f>AND(EO$55&gt;0,SUM($E301:EI301)&lt;'Summary&amp;Assumptions'!$G$32*$B301,$D301&gt;='Summary&amp;Assumptions'!$D$17,EO$47&gt;=$D301,EO$47&lt;=EDATE($D301,'Summary&amp;Assumptions'!$G$32))*$B301+AND(EO$56&lt;'Summary&amp;Assumptions'!$J$31,EO$47&gt;=$FO301,EO$47&lt;=$FP301)*(('Summary&amp;Assumptions'!$H$25*$C301)*(1+'Summary&amp;Assumptions'!$J$29)^(EO$46-1))+AND(EO$56&lt;'Summary&amp;Assumptions'!$J$31,EO$47&gt;=$FQ301,EO$47&lt;=$FR301)*(('Summary&amp;Assumptions'!$H$25*$C301)*(1+'Summary&amp;Assumptions'!$J$29)^(EO$46-1))</f>
        <v>0</v>
      </c>
      <c r="EK301" s="588">
        <f>AND(EP$55&gt;0,SUM($E301:EJ301)&lt;'Summary&amp;Assumptions'!$G$32*$B301,$D301&gt;='Summary&amp;Assumptions'!$D$17,EP$47&gt;=$D301,EP$47&lt;=EDATE($D301,'Summary&amp;Assumptions'!$G$32))*$B301+AND(EP$56&lt;'Summary&amp;Assumptions'!$J$31,EP$47&gt;=$FO301,EP$47&lt;=$FP301)*(('Summary&amp;Assumptions'!$H$25*$C301)*(1+'Summary&amp;Assumptions'!$J$29)^(EP$46-1))+AND(EP$56&lt;'Summary&amp;Assumptions'!$J$31,EP$47&gt;=$FQ301,EP$47&lt;=$FR301)*(('Summary&amp;Assumptions'!$H$25*$C301)*(1+'Summary&amp;Assumptions'!$J$29)^(EP$46-1))</f>
        <v>0</v>
      </c>
      <c r="EL301" s="588">
        <f>AND(EQ$55&gt;0,SUM($E301:EK301)&lt;'Summary&amp;Assumptions'!$G$32*$B301,$D301&gt;='Summary&amp;Assumptions'!$D$17,EQ$47&gt;=$D301,EQ$47&lt;=EDATE($D301,'Summary&amp;Assumptions'!$G$32))*$B301+AND(EQ$56&lt;'Summary&amp;Assumptions'!$J$31,EQ$47&gt;=$FO301,EQ$47&lt;=$FP301)*(('Summary&amp;Assumptions'!$H$25*$C301)*(1+'Summary&amp;Assumptions'!$J$29)^(EQ$46-1))+AND(EQ$56&lt;'Summary&amp;Assumptions'!$J$31,EQ$47&gt;=$FQ301,EQ$47&lt;=$FR301)*(('Summary&amp;Assumptions'!$H$25*$C301)*(1+'Summary&amp;Assumptions'!$J$29)^(EQ$46-1))</f>
        <v>0</v>
      </c>
      <c r="EM301" s="588">
        <f>AND(ER$55&gt;0,SUM($E301:EL301)&lt;'Summary&amp;Assumptions'!$G$32*$B301,$D301&gt;='Summary&amp;Assumptions'!$D$17,ER$47&gt;=$D301,ER$47&lt;=EDATE($D301,'Summary&amp;Assumptions'!$G$32))*$B301+AND(ER$56&lt;'Summary&amp;Assumptions'!$J$31,ER$47&gt;=$FO301,ER$47&lt;=$FP301)*(('Summary&amp;Assumptions'!$H$25*$C301)*(1+'Summary&amp;Assumptions'!$J$29)^(ER$46-1))+AND(ER$56&lt;'Summary&amp;Assumptions'!$J$31,ER$47&gt;=$FQ301,ER$47&lt;=$FR301)*(('Summary&amp;Assumptions'!$H$25*$C301)*(1+'Summary&amp;Assumptions'!$J$29)^(ER$46-1))</f>
        <v>0</v>
      </c>
      <c r="EN301" s="588">
        <f>AND(ES$55&gt;0,SUM($E301:EM301)&lt;'Summary&amp;Assumptions'!$G$32*$B301,$D301&gt;='Summary&amp;Assumptions'!$D$17,ES$47&gt;=$D301,ES$47&lt;=EDATE($D301,'Summary&amp;Assumptions'!$G$32))*$B301+AND(ES$56&lt;'Summary&amp;Assumptions'!$J$31,ES$47&gt;=$FO301,ES$47&lt;=$FP301)*(('Summary&amp;Assumptions'!$H$25*$C301)*(1+'Summary&amp;Assumptions'!$J$29)^(ES$46-1))+AND(ES$56&lt;'Summary&amp;Assumptions'!$J$31,ES$47&gt;=$FQ301,ES$47&lt;=$FR301)*(('Summary&amp;Assumptions'!$H$25*$C301)*(1+'Summary&amp;Assumptions'!$J$29)^(ES$46-1))</f>
        <v>0</v>
      </c>
      <c r="EO301" s="588">
        <f>AND(ET$55&gt;0,SUM($E301:EN301)&lt;'Summary&amp;Assumptions'!$G$32*$B301,$D301&gt;='Summary&amp;Assumptions'!$D$17,ET$47&gt;=$D301,ET$47&lt;=EDATE($D301,'Summary&amp;Assumptions'!$G$32))*$B301+AND(ET$56&lt;'Summary&amp;Assumptions'!$J$31,ET$47&gt;=$FO301,ET$47&lt;=$FP301)*(('Summary&amp;Assumptions'!$H$25*$C301)*(1+'Summary&amp;Assumptions'!$J$29)^(ET$46-1))+AND(ET$56&lt;'Summary&amp;Assumptions'!$J$31,ET$47&gt;=$FQ301,ET$47&lt;=$FR301)*(('Summary&amp;Assumptions'!$H$25*$C301)*(1+'Summary&amp;Assumptions'!$J$29)^(ET$46-1))</f>
        <v>0</v>
      </c>
      <c r="EP301" s="588">
        <f>AND(EU$55&gt;0,SUM($E301:EO301)&lt;'Summary&amp;Assumptions'!$G$32*$B301,$D301&gt;='Summary&amp;Assumptions'!$D$17,EU$47&gt;=$D301,EU$47&lt;=EDATE($D301,'Summary&amp;Assumptions'!$G$32))*$B301+AND(EU$56&lt;'Summary&amp;Assumptions'!$J$31,EU$47&gt;=$FO301,EU$47&lt;=$FP301)*(('Summary&amp;Assumptions'!$H$25*$C301)*(1+'Summary&amp;Assumptions'!$J$29)^(EU$46-1))+AND(EU$56&lt;'Summary&amp;Assumptions'!$J$31,EU$47&gt;=$FQ301,EU$47&lt;=$FR301)*(('Summary&amp;Assumptions'!$H$25*$C301)*(1+'Summary&amp;Assumptions'!$J$29)^(EU$46-1))</f>
        <v>0</v>
      </c>
      <c r="EQ301" s="588">
        <f>AND(EV$55&gt;0,SUM($E301:EP301)&lt;'Summary&amp;Assumptions'!$G$32*$B301,$D301&gt;='Summary&amp;Assumptions'!$D$17,EV$47&gt;=$D301,EV$47&lt;=EDATE($D301,'Summary&amp;Assumptions'!$G$32))*$B301+AND(EV$56&lt;'Summary&amp;Assumptions'!$J$31,EV$47&gt;=$FO301,EV$47&lt;=$FP301)*(('Summary&amp;Assumptions'!$H$25*$C301)*(1+'Summary&amp;Assumptions'!$J$29)^(EV$46-1))+AND(EV$56&lt;'Summary&amp;Assumptions'!$J$31,EV$47&gt;=$FQ301,EV$47&lt;=$FR301)*(('Summary&amp;Assumptions'!$H$25*$C301)*(1+'Summary&amp;Assumptions'!$J$29)^(EV$46-1))</f>
        <v>0</v>
      </c>
      <c r="ER301" s="588">
        <f>AND(EW$55&gt;0,SUM($E301:EQ301)&lt;'Summary&amp;Assumptions'!$G$32*$B301,$D301&gt;='Summary&amp;Assumptions'!$D$17,EW$47&gt;=$D301,EW$47&lt;=EDATE($D301,'Summary&amp;Assumptions'!$G$32))*$B301+AND(EW$56&lt;'Summary&amp;Assumptions'!$J$31,EW$47&gt;=$FO301,EW$47&lt;=$FP301)*(('Summary&amp;Assumptions'!$H$25*$C301)*(1+'Summary&amp;Assumptions'!$J$29)^(EW$46-1))+AND(EW$56&lt;'Summary&amp;Assumptions'!$J$31,EW$47&gt;=$FQ301,EW$47&lt;=$FR301)*(('Summary&amp;Assumptions'!$H$25*$C301)*(1+'Summary&amp;Assumptions'!$J$29)^(EW$46-1))</f>
        <v>0</v>
      </c>
      <c r="ES301" s="588">
        <f>AND(EX$55&gt;0,SUM($E301:ER301)&lt;'Summary&amp;Assumptions'!$G$32*$B301,$D301&gt;='Summary&amp;Assumptions'!$D$17,EX$47&gt;=$D301,EX$47&lt;=EDATE($D301,'Summary&amp;Assumptions'!$G$32))*$B301+AND(EX$56&lt;'Summary&amp;Assumptions'!$J$31,EX$47&gt;=$FO301,EX$47&lt;=$FP301)*(('Summary&amp;Assumptions'!$H$25*$C301)*(1+'Summary&amp;Assumptions'!$J$29)^(EX$46-1))+AND(EX$56&lt;'Summary&amp;Assumptions'!$J$31,EX$47&gt;=$FQ301,EX$47&lt;=$FR301)*(('Summary&amp;Assumptions'!$H$25*$C301)*(1+'Summary&amp;Assumptions'!$J$29)^(EX$46-1))</f>
        <v>0</v>
      </c>
      <c r="ET301" s="588">
        <f>AND(EY$55&gt;0,SUM($E301:ES301)&lt;'Summary&amp;Assumptions'!$G$32*$B301,$D301&gt;='Summary&amp;Assumptions'!$D$17,EY$47&gt;=$D301,EY$47&lt;=EDATE($D301,'Summary&amp;Assumptions'!$G$32))*$B301+AND(EY$56&lt;'Summary&amp;Assumptions'!$J$31,EY$47&gt;=$FO301,EY$47&lt;=$FP301)*(('Summary&amp;Assumptions'!$H$25*$C301)*(1+'Summary&amp;Assumptions'!$J$29)^(EY$46-1))+AND(EY$56&lt;'Summary&amp;Assumptions'!$J$31,EY$47&gt;=$FQ301,EY$47&lt;=$FR301)*(('Summary&amp;Assumptions'!$H$25*$C301)*(1+'Summary&amp;Assumptions'!$J$29)^(EY$46-1))</f>
        <v>0</v>
      </c>
      <c r="EU301" s="588">
        <f>AND(EZ$55&gt;0,SUM($E301:ET301)&lt;'Summary&amp;Assumptions'!$G$32*$B301,$D301&gt;='Summary&amp;Assumptions'!$D$17,EZ$47&gt;=$D301,EZ$47&lt;=EDATE($D301,'Summary&amp;Assumptions'!$G$32))*$B301+AND(EZ$56&lt;'Summary&amp;Assumptions'!$J$31,EZ$47&gt;=$FO301,EZ$47&lt;=$FP301)*(('Summary&amp;Assumptions'!$H$25*$C301)*(1+'Summary&amp;Assumptions'!$J$29)^(EZ$46-1))+AND(EZ$56&lt;'Summary&amp;Assumptions'!$J$31,EZ$47&gt;=$FQ301,EZ$47&lt;=$FR301)*(('Summary&amp;Assumptions'!$H$25*$C301)*(1+'Summary&amp;Assumptions'!$J$29)^(EZ$46-1))</f>
        <v>0</v>
      </c>
      <c r="EV301" s="588">
        <f>AND(FA$55&gt;0,SUM($E301:EU301)&lt;'Summary&amp;Assumptions'!$G$32*$B301,$D301&gt;='Summary&amp;Assumptions'!$D$17,FA$47&gt;=$D301,FA$47&lt;=EDATE($D301,'Summary&amp;Assumptions'!$G$32))*$B301+AND(FA$56&lt;'Summary&amp;Assumptions'!$J$31,FA$47&gt;=$FO301,FA$47&lt;=$FP301)*(('Summary&amp;Assumptions'!$H$25*$C301)*(1+'Summary&amp;Assumptions'!$J$29)^(FA$46-1))+AND(FA$56&lt;'Summary&amp;Assumptions'!$J$31,FA$47&gt;=$FQ301,FA$47&lt;=$FR301)*(('Summary&amp;Assumptions'!$H$25*$C301)*(1+'Summary&amp;Assumptions'!$J$29)^(FA$46-1))</f>
        <v>0</v>
      </c>
      <c r="EW301" s="588">
        <f>AND(FB$55&gt;0,SUM($E301:EV301)&lt;'Summary&amp;Assumptions'!$G$32*$B301,$D301&gt;='Summary&amp;Assumptions'!$D$17,FB$47&gt;=$D301,FB$47&lt;=EDATE($D301,'Summary&amp;Assumptions'!$G$32))*$B301+AND(FB$56&lt;'Summary&amp;Assumptions'!$J$31,FB$47&gt;=$FO301,FB$47&lt;=$FP301)*(('Summary&amp;Assumptions'!$H$25*$C301)*(1+'Summary&amp;Assumptions'!$J$29)^(FB$46-1))+AND(FB$56&lt;'Summary&amp;Assumptions'!$J$31,FB$47&gt;=$FQ301,FB$47&lt;=$FR301)*(('Summary&amp;Assumptions'!$H$25*$C301)*(1+'Summary&amp;Assumptions'!$J$29)^(FB$46-1))</f>
        <v>0</v>
      </c>
      <c r="EX301" s="588">
        <f>AND(FC$55&gt;0,SUM($E301:EW301)&lt;'Summary&amp;Assumptions'!$G$32*$B301,$D301&gt;='Summary&amp;Assumptions'!$D$17,FC$47&gt;=$D301,FC$47&lt;=EDATE($D301,'Summary&amp;Assumptions'!$G$32))*$B301+AND(FC$56&lt;'Summary&amp;Assumptions'!$J$31,FC$47&gt;=$FO301,FC$47&lt;=$FP301)*(('Summary&amp;Assumptions'!$H$25*$C301)*(1+'Summary&amp;Assumptions'!$J$29)^(FC$46-1))+AND(FC$56&lt;'Summary&amp;Assumptions'!$J$31,FC$47&gt;=$FQ301,FC$47&lt;=$FR301)*(('Summary&amp;Assumptions'!$H$25*$C301)*(1+'Summary&amp;Assumptions'!$J$29)^(FC$46-1))</f>
        <v>0</v>
      </c>
      <c r="EY301" s="588">
        <f>AND(FD$55&gt;0,SUM($E301:EX301)&lt;'Summary&amp;Assumptions'!$G$32*$B301,$D301&gt;='Summary&amp;Assumptions'!$D$17,FD$47&gt;=$D301,FD$47&lt;=EDATE($D301,'Summary&amp;Assumptions'!$G$32))*$B301+AND(FD$56&lt;'Summary&amp;Assumptions'!$J$31,FD$47&gt;=$FO301,FD$47&lt;=$FP301)*(('Summary&amp;Assumptions'!$H$25*$C301)*(1+'Summary&amp;Assumptions'!$J$29)^(FD$46-1))+AND(FD$56&lt;'Summary&amp;Assumptions'!$J$31,FD$47&gt;=$FQ301,FD$47&lt;=$FR301)*(('Summary&amp;Assumptions'!$H$25*$C301)*(1+'Summary&amp;Assumptions'!$J$29)^(FD$46-1))</f>
        <v>0</v>
      </c>
      <c r="EZ301" s="588">
        <f>AND(FE$55&gt;0,SUM($E301:EY301)&lt;'Summary&amp;Assumptions'!$G$32*$B301,$D301&gt;='Summary&amp;Assumptions'!$D$17,FE$47&gt;=$D301,FE$47&lt;=EDATE($D301,'Summary&amp;Assumptions'!$G$32))*$B301+AND(FE$56&lt;'Summary&amp;Assumptions'!$J$31,FE$47&gt;=$FO301,FE$47&lt;=$FP301)*(('Summary&amp;Assumptions'!$H$25*$C301)*(1+'Summary&amp;Assumptions'!$J$29)^(FE$46-1))+AND(FE$56&lt;'Summary&amp;Assumptions'!$J$31,FE$47&gt;=$FQ301,FE$47&lt;=$FR301)*(('Summary&amp;Assumptions'!$H$25*$C301)*(1+'Summary&amp;Assumptions'!$J$29)^(FE$46-1))</f>
        <v>0</v>
      </c>
      <c r="FA301" s="588">
        <f>AND(FF$55&gt;0,SUM($E301:EZ301)&lt;'Summary&amp;Assumptions'!$G$32*$B301,$D301&gt;='Summary&amp;Assumptions'!$D$17,FF$47&gt;=$D301,FF$47&lt;=EDATE($D301,'Summary&amp;Assumptions'!$G$32))*$B301+AND(FF$56&lt;'Summary&amp;Assumptions'!$J$31,FF$47&gt;=$FO301,FF$47&lt;=$FP301)*(('Summary&amp;Assumptions'!$H$25*$C301)*(1+'Summary&amp;Assumptions'!$J$29)^(FF$46-1))+AND(FF$56&lt;'Summary&amp;Assumptions'!$J$31,FF$47&gt;=$FQ301,FF$47&lt;=$FR301)*(('Summary&amp;Assumptions'!$H$25*$C301)*(1+'Summary&amp;Assumptions'!$J$29)^(FF$46-1))</f>
        <v>0</v>
      </c>
      <c r="FB301" s="588">
        <f>AND(FG$55&gt;0,SUM($E301:FA301)&lt;'Summary&amp;Assumptions'!$G$32*$B301,$D301&gt;='Summary&amp;Assumptions'!$D$17,FG$47&gt;=$D301,FG$47&lt;=EDATE($D301,'Summary&amp;Assumptions'!$G$32))*$B301+AND(FG$56&lt;'Summary&amp;Assumptions'!$J$31,FG$47&gt;=$FO301,FG$47&lt;=$FP301)*(('Summary&amp;Assumptions'!$H$25*$C301)*(1+'Summary&amp;Assumptions'!$J$29)^(FG$46-1))+AND(FG$56&lt;'Summary&amp;Assumptions'!$J$31,FG$47&gt;=$FQ301,FG$47&lt;=$FR301)*(('Summary&amp;Assumptions'!$H$25*$C301)*(1+'Summary&amp;Assumptions'!$J$29)^(FG$46-1))</f>
        <v>0</v>
      </c>
      <c r="FC301" s="588">
        <f>AND(FH$55&gt;0,SUM($E301:FB301)&lt;'Summary&amp;Assumptions'!$G$32*$B301,$D301&gt;='Summary&amp;Assumptions'!$D$17,FH$47&gt;=$D301,FH$47&lt;=EDATE($D301,'Summary&amp;Assumptions'!$G$32))*$B301+AND(FH$56&lt;'Summary&amp;Assumptions'!$J$31,FH$47&gt;=$FO301,FH$47&lt;=$FP301)*(('Summary&amp;Assumptions'!$H$25*$C301)*(1+'Summary&amp;Assumptions'!$J$29)^(FH$46-1))+AND(FH$56&lt;'Summary&amp;Assumptions'!$J$31,FH$47&gt;=$FQ301,FH$47&lt;=$FR301)*(('Summary&amp;Assumptions'!$H$25*$C301)*(1+'Summary&amp;Assumptions'!$J$29)^(FH$46-1))</f>
        <v>0</v>
      </c>
      <c r="FD301" s="588">
        <f>AND(FI$55&gt;0,SUM($E301:FC301)&lt;'Summary&amp;Assumptions'!$G$32*$B301,$D301&gt;='Summary&amp;Assumptions'!$D$17,FI$47&gt;=$D301,FI$47&lt;=EDATE($D301,'Summary&amp;Assumptions'!$G$32))*$B301+AND(FI$56&lt;'Summary&amp;Assumptions'!$J$31,FI$47&gt;=$FO301,FI$47&lt;=$FP301)*(('Summary&amp;Assumptions'!$H$25*$C301)*(1+'Summary&amp;Assumptions'!$J$29)^(FI$46-1))+AND(FI$56&lt;'Summary&amp;Assumptions'!$J$31,FI$47&gt;=$FQ301,FI$47&lt;=$FR301)*(('Summary&amp;Assumptions'!$H$25*$C301)*(1+'Summary&amp;Assumptions'!$J$29)^(FI$46-1))</f>
        <v>0</v>
      </c>
      <c r="FE301" s="588">
        <f>AND(FJ$55&gt;0,SUM($E301:FD301)&lt;'Summary&amp;Assumptions'!$G$32*$B301,$D301&gt;='Summary&amp;Assumptions'!$D$17,FJ$47&gt;=$D301,FJ$47&lt;=EDATE($D301,'Summary&amp;Assumptions'!$G$32))*$B301+AND(FJ$56&lt;'Summary&amp;Assumptions'!$J$31,FJ$47&gt;=$FO301,FJ$47&lt;=$FP301)*(('Summary&amp;Assumptions'!$H$25*$C301)*(1+'Summary&amp;Assumptions'!$J$29)^(FJ$46-1))+AND(FJ$56&lt;'Summary&amp;Assumptions'!$J$31,FJ$47&gt;=$FQ301,FJ$47&lt;=$FR301)*(('Summary&amp;Assumptions'!$H$25*$C301)*(1+'Summary&amp;Assumptions'!$J$29)^(FJ$46-1))</f>
        <v>0</v>
      </c>
      <c r="FF301" s="588">
        <f>AND(FK$55&gt;0,SUM($E301:FE301)&lt;'Summary&amp;Assumptions'!$G$32*$B301,$D301&gt;='Summary&amp;Assumptions'!$D$17,FK$47&gt;=$D301,FK$47&lt;=EDATE($D301,'Summary&amp;Assumptions'!$G$32))*$B301+AND(FK$56&lt;'Summary&amp;Assumptions'!$J$31,FK$47&gt;=$FO301,FK$47&lt;=$FP301)*(('Summary&amp;Assumptions'!$H$25*$C301)*(1+'Summary&amp;Assumptions'!$J$29)^(FK$46-1))+AND(FK$56&lt;'Summary&amp;Assumptions'!$J$31,FK$47&gt;=$FQ301,FK$47&lt;=$FR301)*(('Summary&amp;Assumptions'!$H$25*$C301)*(1+'Summary&amp;Assumptions'!$J$29)^(FK$46-1))</f>
        <v>0</v>
      </c>
      <c r="FG301" s="588">
        <f>AND(FL$55&gt;0,SUM($E301:FF301)&lt;'Summary&amp;Assumptions'!$G$32*$B301,$D301&gt;='Summary&amp;Assumptions'!$D$17,FL$47&gt;=$D301,FL$47&lt;=EDATE($D301,'Summary&amp;Assumptions'!$G$32))*$B301+AND(FL$56&lt;'Summary&amp;Assumptions'!$J$31,FL$47&gt;=$FO301,FL$47&lt;=$FP301)*(('Summary&amp;Assumptions'!$H$25*$C301)*(1+'Summary&amp;Assumptions'!$J$29)^(FL$46-1))+AND(FL$56&lt;'Summary&amp;Assumptions'!$J$31,FL$47&gt;=$FQ301,FL$47&lt;=$FR301)*(('Summary&amp;Assumptions'!$H$25*$C301)*(1+'Summary&amp;Assumptions'!$J$29)^(FL$46-1))</f>
        <v>0</v>
      </c>
      <c r="FH301" s="588">
        <f>AND(FM$55&gt;0,SUM($E301:FG301)&lt;'Summary&amp;Assumptions'!$G$32*$B301,$D301&gt;='Summary&amp;Assumptions'!$D$17,FM$47&gt;=$D301,FM$47&lt;=EDATE($D301,'Summary&amp;Assumptions'!$G$32))*$B301+AND(FM$56&lt;'Summary&amp;Assumptions'!$J$31,FM$47&gt;=$FO301,FM$47&lt;=$FP301)*(('Summary&amp;Assumptions'!$H$25*$C301)*(1+'Summary&amp;Assumptions'!$J$29)^(FM$46-1))+AND(FM$56&lt;'Summary&amp;Assumptions'!$J$31,FM$47&gt;=$FQ301,FM$47&lt;=$FR301)*(('Summary&amp;Assumptions'!$H$25*$C301)*(1+'Summary&amp;Assumptions'!$J$29)^(FM$46-1))</f>
        <v>0</v>
      </c>
      <c r="FI301" s="588">
        <f>AND(FN$55&gt;0,SUM($E301:FH301)&lt;'Summary&amp;Assumptions'!$G$32*$B301,$D301&gt;='Summary&amp;Assumptions'!$D$17,FN$47&gt;=$D301,FN$47&lt;=EDATE($D301,'Summary&amp;Assumptions'!$G$32))*$B301+AND(FN$56&lt;'Summary&amp;Assumptions'!$J$31,FN$47&gt;=$FO301,FN$47&lt;=$FP301)*(('Summary&amp;Assumptions'!$H$25*$C301)*(1+'Summary&amp;Assumptions'!$J$29)^(FN$46-1))+AND(FN$56&lt;'Summary&amp;Assumptions'!$J$31,FN$47&gt;=$FQ301,FN$47&lt;=$FR301)*(('Summary&amp;Assumptions'!$H$25*$C301)*(1+'Summary&amp;Assumptions'!$J$29)^(FN$46-1))</f>
        <v>0</v>
      </c>
      <c r="FJ301" s="588">
        <f>AND(FO$55&gt;0,SUM($E301:FI301)&lt;'Summary&amp;Assumptions'!$G$32*$B301,$D301&gt;='Summary&amp;Assumptions'!$D$17,FO$47&gt;=$D301,FO$47&lt;=EDATE($D301,'Summary&amp;Assumptions'!$G$32))*$B301+AND(FO$56&lt;'Summary&amp;Assumptions'!$J$31,FO$47&gt;=$FO301,FO$47&lt;=$FP301)*(('Summary&amp;Assumptions'!$H$25*$C301)*(1+'Summary&amp;Assumptions'!$J$29)^(FO$46-1))+AND(FO$56&lt;'Summary&amp;Assumptions'!$J$31,FO$47&gt;=$FQ301,FO$47&lt;=$FR301)*(('Summary&amp;Assumptions'!$H$25*$C301)*(1+'Summary&amp;Assumptions'!$J$29)^(FO$46-1))</f>
        <v>0</v>
      </c>
      <c r="FK301" s="588">
        <f>AND(FP$55&gt;0,SUM($E301:FJ301)&lt;'Summary&amp;Assumptions'!$G$32*$B301,$D301&gt;='Summary&amp;Assumptions'!$D$17,FP$47&gt;=$D301,FP$47&lt;=EDATE($D301,'Summary&amp;Assumptions'!$G$32))*$B301+AND(FP$56&lt;'Summary&amp;Assumptions'!$J$31,FP$47&gt;=$FO301,FP$47&lt;=$FP301)*(('Summary&amp;Assumptions'!$H$25*$C301)*(1+'Summary&amp;Assumptions'!$J$29)^(FP$46-1))+AND(FP$56&lt;'Summary&amp;Assumptions'!$J$31,FP$47&gt;=$FQ301,FP$47&lt;=$FR301)*(('Summary&amp;Assumptions'!$H$25*$C301)*(1+'Summary&amp;Assumptions'!$J$29)^(FP$46-1))</f>
        <v>0</v>
      </c>
      <c r="FL301" s="588">
        <f>AND(FQ$55&gt;0,SUM($E301:FK301)&lt;'Summary&amp;Assumptions'!$G$32*$B301,$D301&gt;='Summary&amp;Assumptions'!$D$17,FQ$47&gt;=$D301,FQ$47&lt;=EDATE($D301,'Summary&amp;Assumptions'!$G$32))*$B301+AND(FQ$56&lt;'Summary&amp;Assumptions'!$J$31,FQ$47&gt;=$FO301,FQ$47&lt;=$FP301)*(('Summary&amp;Assumptions'!$H$25*$C301)*(1+'Summary&amp;Assumptions'!$J$29)^(FQ$46-1))+AND(FQ$56&lt;'Summary&amp;Assumptions'!$J$31,FQ$47&gt;=$FQ301,FQ$47&lt;=$FR301)*(('Summary&amp;Assumptions'!$H$25*$C301)*(1+'Summary&amp;Assumptions'!$J$29)^(FQ$46-1))</f>
        <v>0</v>
      </c>
      <c r="FO301" s="576">
        <f>EDATE(D301,'Summary&amp;Assumptions'!$G$34)</f>
        <v>49949</v>
      </c>
      <c r="FP301" s="576">
        <f>EDATE(FO301,'Summary&amp;Assumptions'!$G$33-1)</f>
        <v>49980</v>
      </c>
      <c r="FQ301" s="576">
        <f>EDATE(FO301,'Summary&amp;Assumptions'!$G$34)</f>
        <v>50314</v>
      </c>
      <c r="FR301" s="576">
        <f>EDATE(FQ301,'Summary&amp;Assumptions'!$G$33-1)</f>
        <v>50345</v>
      </c>
    </row>
    <row r="302" spans="2:174" hidden="1" x14ac:dyDescent="0.2">
      <c r="B302" s="588">
        <v>0</v>
      </c>
      <c r="C302" s="193">
        <v>0</v>
      </c>
      <c r="D302" s="589">
        <v>49614</v>
      </c>
      <c r="F302" s="588">
        <f>AND(K$55&gt;0,SUM($E302:E302)&lt;'Summary&amp;Assumptions'!$G$32*$B302,$D302&gt;='Summary&amp;Assumptions'!$D$17,K$47&gt;=$D302,K$47&lt;=EDATE($D302,'Summary&amp;Assumptions'!$G$32))*$B302+AND(K$56&lt;'Summary&amp;Assumptions'!$J$31,K$47&gt;=$FO302,K$47&lt;=$FP302)*(('Summary&amp;Assumptions'!$H$25*$C302)*(1+'Summary&amp;Assumptions'!$J$29)^(K$46-1))+AND(K$56&lt;'Summary&amp;Assumptions'!$J$31,K$47&gt;=$FQ302,K$47&lt;=$FR302)*(('Summary&amp;Assumptions'!$H$25*$C302)*(1+'Summary&amp;Assumptions'!$J$29)^(K$46-1))</f>
        <v>0</v>
      </c>
      <c r="G302" s="588">
        <f>AND(L$55&gt;0,SUM($E302:F302)&lt;'Summary&amp;Assumptions'!$G$32*$B302,$D302&gt;='Summary&amp;Assumptions'!$D$17,L$47&gt;=$D302,L$47&lt;=EDATE($D302,'Summary&amp;Assumptions'!$G$32))*$B302+AND(L$56&lt;'Summary&amp;Assumptions'!$J$31,L$47&gt;=$FO302,L$47&lt;=$FP302)*(('Summary&amp;Assumptions'!$H$25*$C302)*(1+'Summary&amp;Assumptions'!$J$29)^(L$46-1))+AND(L$56&lt;'Summary&amp;Assumptions'!$J$31,L$47&gt;=$FQ302,L$47&lt;=$FR302)*(('Summary&amp;Assumptions'!$H$25*$C302)*(1+'Summary&amp;Assumptions'!$J$29)^(L$46-1))</f>
        <v>0</v>
      </c>
      <c r="H302" s="588">
        <f>AND(M$55&gt;0,SUM($E302:G302)&lt;'Summary&amp;Assumptions'!$G$32*$B302,$D302&gt;='Summary&amp;Assumptions'!$D$17,M$47&gt;=$D302,M$47&lt;=EDATE($D302,'Summary&amp;Assumptions'!$G$32))*$B302+AND(M$56&lt;'Summary&amp;Assumptions'!$J$31,M$47&gt;=$FO302,M$47&lt;=$FP302)*(('Summary&amp;Assumptions'!$H$25*$C302)*(1+'Summary&amp;Assumptions'!$J$29)^(M$46-1))+AND(M$56&lt;'Summary&amp;Assumptions'!$J$31,M$47&gt;=$FQ302,M$47&lt;=$FR302)*(('Summary&amp;Assumptions'!$H$25*$C302)*(1+'Summary&amp;Assumptions'!$J$29)^(M$46-1))</f>
        <v>0</v>
      </c>
      <c r="I302" s="588">
        <f>AND(N$55&gt;0,SUM($E302:H302)&lt;'Summary&amp;Assumptions'!$G$32*$B302,$D302&gt;='Summary&amp;Assumptions'!$D$17,N$47&gt;=$D302,N$47&lt;=EDATE($D302,'Summary&amp;Assumptions'!$G$32))*$B302+AND(N$56&lt;'Summary&amp;Assumptions'!$J$31,N$47&gt;=$FO302,N$47&lt;=$FP302)*(('Summary&amp;Assumptions'!$H$25*$C302)*(1+'Summary&amp;Assumptions'!$J$29)^(N$46-1))+AND(N$56&lt;'Summary&amp;Assumptions'!$J$31,N$47&gt;=$FQ302,N$47&lt;=$FR302)*(('Summary&amp;Assumptions'!$H$25*$C302)*(1+'Summary&amp;Assumptions'!$J$29)^(N$46-1))</f>
        <v>0</v>
      </c>
      <c r="J302" s="588">
        <f>AND(O$55&gt;0,SUM($E302:I302)&lt;'Summary&amp;Assumptions'!$G$32*$B302,$D302&gt;='Summary&amp;Assumptions'!$D$17,O$47&gt;=$D302,O$47&lt;=EDATE($D302,'Summary&amp;Assumptions'!$G$32))*$B302+AND(O$56&lt;'Summary&amp;Assumptions'!$J$31,O$47&gt;=$FO302,O$47&lt;=$FP302)*(('Summary&amp;Assumptions'!$H$25*$C302)*(1+'Summary&amp;Assumptions'!$J$29)^(O$46-1))+AND(O$56&lt;'Summary&amp;Assumptions'!$J$31,O$47&gt;=$FQ302,O$47&lt;=$FR302)*(('Summary&amp;Assumptions'!$H$25*$C302)*(1+'Summary&amp;Assumptions'!$J$29)^(O$46-1))</f>
        <v>0</v>
      </c>
      <c r="K302" s="588">
        <f>AND(P$55&gt;0,SUM($E302:J302)&lt;'Summary&amp;Assumptions'!$G$32*$B302,$D302&gt;='Summary&amp;Assumptions'!$D$17,P$47&gt;=$D302,P$47&lt;=EDATE($D302,'Summary&amp;Assumptions'!$G$32))*$B302+AND(P$56&lt;'Summary&amp;Assumptions'!$J$31,P$47&gt;=$FO302,P$47&lt;=$FP302)*(('Summary&amp;Assumptions'!$H$25*$C302)*(1+'Summary&amp;Assumptions'!$J$29)^(P$46-1))+AND(P$56&lt;'Summary&amp;Assumptions'!$J$31,P$47&gt;=$FQ302,P$47&lt;=$FR302)*(('Summary&amp;Assumptions'!$H$25*$C302)*(1+'Summary&amp;Assumptions'!$J$29)^(P$46-1))</f>
        <v>0</v>
      </c>
      <c r="L302" s="588">
        <f>AND(Q$55&gt;0,SUM($E302:K302)&lt;'Summary&amp;Assumptions'!$G$32*$B302,$D302&gt;='Summary&amp;Assumptions'!$D$17,Q$47&gt;=$D302,Q$47&lt;=EDATE($D302,'Summary&amp;Assumptions'!$G$32))*$B302+AND(Q$56&lt;'Summary&amp;Assumptions'!$J$31,Q$47&gt;=$FO302,Q$47&lt;=$FP302)*(('Summary&amp;Assumptions'!$H$25*$C302)*(1+'Summary&amp;Assumptions'!$J$29)^(Q$46-1))+AND(Q$56&lt;'Summary&amp;Assumptions'!$J$31,Q$47&gt;=$FQ302,Q$47&lt;=$FR302)*(('Summary&amp;Assumptions'!$H$25*$C302)*(1+'Summary&amp;Assumptions'!$J$29)^(Q$46-1))</f>
        <v>0</v>
      </c>
      <c r="M302" s="588">
        <f>AND(R$55&gt;0,SUM($E302:L302)&lt;'Summary&amp;Assumptions'!$G$32*$B302,$D302&gt;='Summary&amp;Assumptions'!$D$17,R$47&gt;=$D302,R$47&lt;=EDATE($D302,'Summary&amp;Assumptions'!$G$32))*$B302+AND(R$56&lt;'Summary&amp;Assumptions'!$J$31,R$47&gt;=$FO302,R$47&lt;=$FP302)*(('Summary&amp;Assumptions'!$H$25*$C302)*(1+'Summary&amp;Assumptions'!$J$29)^(R$46-1))+AND(R$56&lt;'Summary&amp;Assumptions'!$J$31,R$47&gt;=$FQ302,R$47&lt;=$FR302)*(('Summary&amp;Assumptions'!$H$25*$C302)*(1+'Summary&amp;Assumptions'!$J$29)^(R$46-1))</f>
        <v>0</v>
      </c>
      <c r="N302" s="588">
        <f>AND(S$55&gt;0,SUM($E302:M302)&lt;'Summary&amp;Assumptions'!$G$32*$B302,$D302&gt;='Summary&amp;Assumptions'!$D$17,S$47&gt;=$D302,S$47&lt;=EDATE($D302,'Summary&amp;Assumptions'!$G$32))*$B302+AND(S$56&lt;'Summary&amp;Assumptions'!$J$31,S$47&gt;=$FO302,S$47&lt;=$FP302)*(('Summary&amp;Assumptions'!$H$25*$C302)*(1+'Summary&amp;Assumptions'!$J$29)^(S$46-1))+AND(S$56&lt;'Summary&amp;Assumptions'!$J$31,S$47&gt;=$FQ302,S$47&lt;=$FR302)*(('Summary&amp;Assumptions'!$H$25*$C302)*(1+'Summary&amp;Assumptions'!$J$29)^(S$46-1))</f>
        <v>0</v>
      </c>
      <c r="O302" s="588">
        <f>AND(T$55&gt;0,SUM($E302:N302)&lt;'Summary&amp;Assumptions'!$G$32*$B302,$D302&gt;='Summary&amp;Assumptions'!$D$17,T$47&gt;=$D302,T$47&lt;=EDATE($D302,'Summary&amp;Assumptions'!$G$32))*$B302+AND(T$56&lt;'Summary&amp;Assumptions'!$J$31,T$47&gt;=$FO302,T$47&lt;=$FP302)*(('Summary&amp;Assumptions'!$H$25*$C302)*(1+'Summary&amp;Assumptions'!$J$29)^(T$46-1))+AND(T$56&lt;'Summary&amp;Assumptions'!$J$31,T$47&gt;=$FQ302,T$47&lt;=$FR302)*(('Summary&amp;Assumptions'!$H$25*$C302)*(1+'Summary&amp;Assumptions'!$J$29)^(T$46-1))</f>
        <v>0</v>
      </c>
      <c r="P302" s="588">
        <f>AND(U$55&gt;0,SUM($E302:O302)&lt;'Summary&amp;Assumptions'!$G$32*$B302,$D302&gt;='Summary&amp;Assumptions'!$D$17,U$47&gt;=$D302,U$47&lt;=EDATE($D302,'Summary&amp;Assumptions'!$G$32))*$B302+AND(U$56&lt;'Summary&amp;Assumptions'!$J$31,U$47&gt;=$FO302,U$47&lt;=$FP302)*(('Summary&amp;Assumptions'!$H$25*$C302)*(1+'Summary&amp;Assumptions'!$J$29)^(U$46-1))+AND(U$56&lt;'Summary&amp;Assumptions'!$J$31,U$47&gt;=$FQ302,U$47&lt;=$FR302)*(('Summary&amp;Assumptions'!$H$25*$C302)*(1+'Summary&amp;Assumptions'!$J$29)^(U$46-1))</f>
        <v>0</v>
      </c>
      <c r="Q302" s="588">
        <f>AND(V$55&gt;0,SUM($E302:P302)&lt;'Summary&amp;Assumptions'!$G$32*$B302,$D302&gt;='Summary&amp;Assumptions'!$D$17,V$47&gt;=$D302,V$47&lt;=EDATE($D302,'Summary&amp;Assumptions'!$G$32))*$B302+AND(V$56&lt;'Summary&amp;Assumptions'!$J$31,V$47&gt;=$FO302,V$47&lt;=$FP302)*(('Summary&amp;Assumptions'!$H$25*$C302)*(1+'Summary&amp;Assumptions'!$J$29)^(V$46-1))+AND(V$56&lt;'Summary&amp;Assumptions'!$J$31,V$47&gt;=$FQ302,V$47&lt;=$FR302)*(('Summary&amp;Assumptions'!$H$25*$C302)*(1+'Summary&amp;Assumptions'!$J$29)^(V$46-1))</f>
        <v>0</v>
      </c>
      <c r="R302" s="588">
        <f>AND(W$55&gt;0,SUM($E302:Q302)&lt;'Summary&amp;Assumptions'!$G$32*$B302,$D302&gt;='Summary&amp;Assumptions'!$D$17,W$47&gt;=$D302,W$47&lt;=EDATE($D302,'Summary&amp;Assumptions'!$G$32))*$B302+AND(W$56&lt;'Summary&amp;Assumptions'!$J$31,W$47&gt;=$FO302,W$47&lt;=$FP302)*(('Summary&amp;Assumptions'!$H$25*$C302)*(1+'Summary&amp;Assumptions'!$J$29)^(W$46-1))+AND(W$56&lt;'Summary&amp;Assumptions'!$J$31,W$47&gt;=$FQ302,W$47&lt;=$FR302)*(('Summary&amp;Assumptions'!$H$25*$C302)*(1+'Summary&amp;Assumptions'!$J$29)^(W$46-1))</f>
        <v>0</v>
      </c>
      <c r="S302" s="588">
        <f>AND(X$55&gt;0,SUM($E302:R302)&lt;'Summary&amp;Assumptions'!$G$32*$B302,$D302&gt;='Summary&amp;Assumptions'!$D$17,X$47&gt;=$D302,X$47&lt;=EDATE($D302,'Summary&amp;Assumptions'!$G$32))*$B302+AND(X$56&lt;'Summary&amp;Assumptions'!$J$31,X$47&gt;=$FO302,X$47&lt;=$FP302)*(('Summary&amp;Assumptions'!$H$25*$C302)*(1+'Summary&amp;Assumptions'!$J$29)^(X$46-1))+AND(X$56&lt;'Summary&amp;Assumptions'!$J$31,X$47&gt;=$FQ302,X$47&lt;=$FR302)*(('Summary&amp;Assumptions'!$H$25*$C302)*(1+'Summary&amp;Assumptions'!$J$29)^(X$46-1))</f>
        <v>0</v>
      </c>
      <c r="T302" s="588">
        <f>AND(Y$55&gt;0,SUM($E302:S302)&lt;'Summary&amp;Assumptions'!$G$32*$B302,$D302&gt;='Summary&amp;Assumptions'!$D$17,Y$47&gt;=$D302,Y$47&lt;=EDATE($D302,'Summary&amp;Assumptions'!$G$32))*$B302+AND(Y$56&lt;'Summary&amp;Assumptions'!$J$31,Y$47&gt;=$FO302,Y$47&lt;=$FP302)*(('Summary&amp;Assumptions'!$H$25*$C302)*(1+'Summary&amp;Assumptions'!$J$29)^(Y$46-1))+AND(Y$56&lt;'Summary&amp;Assumptions'!$J$31,Y$47&gt;=$FQ302,Y$47&lt;=$FR302)*(('Summary&amp;Assumptions'!$H$25*$C302)*(1+'Summary&amp;Assumptions'!$J$29)^(Y$46-1))</f>
        <v>0</v>
      </c>
      <c r="U302" s="588">
        <f>AND(Z$55&gt;0,SUM($E302:T302)&lt;'Summary&amp;Assumptions'!$G$32*$B302,$D302&gt;='Summary&amp;Assumptions'!$D$17,Z$47&gt;=$D302,Z$47&lt;=EDATE($D302,'Summary&amp;Assumptions'!$G$32))*$B302+AND(Z$56&lt;'Summary&amp;Assumptions'!$J$31,Z$47&gt;=$FO302,Z$47&lt;=$FP302)*(('Summary&amp;Assumptions'!$H$25*$C302)*(1+'Summary&amp;Assumptions'!$J$29)^(Z$46-1))+AND(Z$56&lt;'Summary&amp;Assumptions'!$J$31,Z$47&gt;=$FQ302,Z$47&lt;=$FR302)*(('Summary&amp;Assumptions'!$H$25*$C302)*(1+'Summary&amp;Assumptions'!$J$29)^(Z$46-1))</f>
        <v>0</v>
      </c>
      <c r="V302" s="588">
        <f>AND(AA$55&gt;0,SUM($E302:U302)&lt;'Summary&amp;Assumptions'!$G$32*$B302,$D302&gt;='Summary&amp;Assumptions'!$D$17,AA$47&gt;=$D302,AA$47&lt;=EDATE($D302,'Summary&amp;Assumptions'!$G$32))*$B302+AND(AA$56&lt;'Summary&amp;Assumptions'!$J$31,AA$47&gt;=$FO302,AA$47&lt;=$FP302)*(('Summary&amp;Assumptions'!$H$25*$C302)*(1+'Summary&amp;Assumptions'!$J$29)^(AA$46-1))+AND(AA$56&lt;'Summary&amp;Assumptions'!$J$31,AA$47&gt;=$FQ302,AA$47&lt;=$FR302)*(('Summary&amp;Assumptions'!$H$25*$C302)*(1+'Summary&amp;Assumptions'!$J$29)^(AA$46-1))</f>
        <v>0</v>
      </c>
      <c r="W302" s="588">
        <f>AND(AB$55&gt;0,SUM($E302:V302)&lt;'Summary&amp;Assumptions'!$G$32*$B302,$D302&gt;='Summary&amp;Assumptions'!$D$17,AB$47&gt;=$D302,AB$47&lt;=EDATE($D302,'Summary&amp;Assumptions'!$G$32))*$B302+AND(AB$56&lt;'Summary&amp;Assumptions'!$J$31,AB$47&gt;=$FO302,AB$47&lt;=$FP302)*(('Summary&amp;Assumptions'!$H$25*$C302)*(1+'Summary&amp;Assumptions'!$J$29)^(AB$46-1))+AND(AB$56&lt;'Summary&amp;Assumptions'!$J$31,AB$47&gt;=$FQ302,AB$47&lt;=$FR302)*(('Summary&amp;Assumptions'!$H$25*$C302)*(1+'Summary&amp;Assumptions'!$J$29)^(AB$46-1))</f>
        <v>0</v>
      </c>
      <c r="X302" s="588">
        <f>AND(AC$55&gt;0,SUM($E302:W302)&lt;'Summary&amp;Assumptions'!$G$32*$B302,$D302&gt;='Summary&amp;Assumptions'!$D$17,AC$47&gt;=$D302,AC$47&lt;=EDATE($D302,'Summary&amp;Assumptions'!$G$32))*$B302+AND(AC$56&lt;'Summary&amp;Assumptions'!$J$31,AC$47&gt;=$FO302,AC$47&lt;=$FP302)*(('Summary&amp;Assumptions'!$H$25*$C302)*(1+'Summary&amp;Assumptions'!$J$29)^(AC$46-1))+AND(AC$56&lt;'Summary&amp;Assumptions'!$J$31,AC$47&gt;=$FQ302,AC$47&lt;=$FR302)*(('Summary&amp;Assumptions'!$H$25*$C302)*(1+'Summary&amp;Assumptions'!$J$29)^(AC$46-1))</f>
        <v>0</v>
      </c>
      <c r="Y302" s="588">
        <f>AND(AD$55&gt;0,SUM($E302:X302)&lt;'Summary&amp;Assumptions'!$G$32*$B302,$D302&gt;='Summary&amp;Assumptions'!$D$17,AD$47&gt;=$D302,AD$47&lt;=EDATE($D302,'Summary&amp;Assumptions'!$G$32))*$B302+AND(AD$56&lt;'Summary&amp;Assumptions'!$J$31,AD$47&gt;=$FO302,AD$47&lt;=$FP302)*(('Summary&amp;Assumptions'!$H$25*$C302)*(1+'Summary&amp;Assumptions'!$J$29)^(AD$46-1))+AND(AD$56&lt;'Summary&amp;Assumptions'!$J$31,AD$47&gt;=$FQ302,AD$47&lt;=$FR302)*(('Summary&amp;Assumptions'!$H$25*$C302)*(1+'Summary&amp;Assumptions'!$J$29)^(AD$46-1))</f>
        <v>0</v>
      </c>
      <c r="Z302" s="588">
        <f>AND(AE$55&gt;0,SUM($E302:Y302)&lt;'Summary&amp;Assumptions'!$G$32*$B302,$D302&gt;='Summary&amp;Assumptions'!$D$17,AE$47&gt;=$D302,AE$47&lt;=EDATE($D302,'Summary&amp;Assumptions'!$G$32))*$B302+AND(AE$56&lt;'Summary&amp;Assumptions'!$J$31,AE$47&gt;=$FO302,AE$47&lt;=$FP302)*(('Summary&amp;Assumptions'!$H$25*$C302)*(1+'Summary&amp;Assumptions'!$J$29)^(AE$46-1))+AND(AE$56&lt;'Summary&amp;Assumptions'!$J$31,AE$47&gt;=$FQ302,AE$47&lt;=$FR302)*(('Summary&amp;Assumptions'!$H$25*$C302)*(1+'Summary&amp;Assumptions'!$J$29)^(AE$46-1))</f>
        <v>0</v>
      </c>
      <c r="AA302" s="588">
        <f>AND(AF$55&gt;0,SUM($E302:Z302)&lt;'Summary&amp;Assumptions'!$G$32*$B302,$D302&gt;='Summary&amp;Assumptions'!$D$17,AF$47&gt;=$D302,AF$47&lt;=EDATE($D302,'Summary&amp;Assumptions'!$G$32))*$B302+AND(AF$56&lt;'Summary&amp;Assumptions'!$J$31,AF$47&gt;=$FO302,AF$47&lt;=$FP302)*(('Summary&amp;Assumptions'!$H$25*$C302)*(1+'Summary&amp;Assumptions'!$J$29)^(AF$46-1))+AND(AF$56&lt;'Summary&amp;Assumptions'!$J$31,AF$47&gt;=$FQ302,AF$47&lt;=$FR302)*(('Summary&amp;Assumptions'!$H$25*$C302)*(1+'Summary&amp;Assumptions'!$J$29)^(AF$46-1))</f>
        <v>0</v>
      </c>
      <c r="AB302" s="588">
        <f>AND(AG$55&gt;0,SUM($E302:AA302)&lt;'Summary&amp;Assumptions'!$G$32*$B302,$D302&gt;='Summary&amp;Assumptions'!$D$17,AG$47&gt;=$D302,AG$47&lt;=EDATE($D302,'Summary&amp;Assumptions'!$G$32))*$B302+AND(AG$56&lt;'Summary&amp;Assumptions'!$J$31,AG$47&gt;=$FO302,AG$47&lt;=$FP302)*(('Summary&amp;Assumptions'!$H$25*$C302)*(1+'Summary&amp;Assumptions'!$J$29)^(AG$46-1))+AND(AG$56&lt;'Summary&amp;Assumptions'!$J$31,AG$47&gt;=$FQ302,AG$47&lt;=$FR302)*(('Summary&amp;Assumptions'!$H$25*$C302)*(1+'Summary&amp;Assumptions'!$J$29)^(AG$46-1))</f>
        <v>0</v>
      </c>
      <c r="AC302" s="588">
        <f>AND(AH$55&gt;0,SUM($E302:AB302)&lt;'Summary&amp;Assumptions'!$G$32*$B302,$D302&gt;='Summary&amp;Assumptions'!$D$17,AH$47&gt;=$D302,AH$47&lt;=EDATE($D302,'Summary&amp;Assumptions'!$G$32))*$B302+AND(AH$56&lt;'Summary&amp;Assumptions'!$J$31,AH$47&gt;=$FO302,AH$47&lt;=$FP302)*(('Summary&amp;Assumptions'!$H$25*$C302)*(1+'Summary&amp;Assumptions'!$J$29)^(AH$46-1))+AND(AH$56&lt;'Summary&amp;Assumptions'!$J$31,AH$47&gt;=$FQ302,AH$47&lt;=$FR302)*(('Summary&amp;Assumptions'!$H$25*$C302)*(1+'Summary&amp;Assumptions'!$J$29)^(AH$46-1))</f>
        <v>0</v>
      </c>
      <c r="AD302" s="588">
        <f>AND(AI$55&gt;0,SUM($E302:AC302)&lt;'Summary&amp;Assumptions'!$G$32*$B302,$D302&gt;='Summary&amp;Assumptions'!$D$17,AI$47&gt;=$D302,AI$47&lt;=EDATE($D302,'Summary&amp;Assumptions'!$G$32))*$B302+AND(AI$56&lt;'Summary&amp;Assumptions'!$J$31,AI$47&gt;=$FO302,AI$47&lt;=$FP302)*(('Summary&amp;Assumptions'!$H$25*$C302)*(1+'Summary&amp;Assumptions'!$J$29)^(AI$46-1))+AND(AI$56&lt;'Summary&amp;Assumptions'!$J$31,AI$47&gt;=$FQ302,AI$47&lt;=$FR302)*(('Summary&amp;Assumptions'!$H$25*$C302)*(1+'Summary&amp;Assumptions'!$J$29)^(AI$46-1))</f>
        <v>0</v>
      </c>
      <c r="AE302" s="588">
        <f>AND(AJ$55&gt;0,SUM($E302:AD302)&lt;'Summary&amp;Assumptions'!$G$32*$B302,$D302&gt;='Summary&amp;Assumptions'!$D$17,AJ$47&gt;=$D302,AJ$47&lt;=EDATE($D302,'Summary&amp;Assumptions'!$G$32))*$B302+AND(AJ$56&lt;'Summary&amp;Assumptions'!$J$31,AJ$47&gt;=$FO302,AJ$47&lt;=$FP302)*(('Summary&amp;Assumptions'!$H$25*$C302)*(1+'Summary&amp;Assumptions'!$J$29)^(AJ$46-1))+AND(AJ$56&lt;'Summary&amp;Assumptions'!$J$31,AJ$47&gt;=$FQ302,AJ$47&lt;=$FR302)*(('Summary&amp;Assumptions'!$H$25*$C302)*(1+'Summary&amp;Assumptions'!$J$29)^(AJ$46-1))</f>
        <v>0</v>
      </c>
      <c r="AF302" s="588">
        <f>AND(AK$55&gt;0,SUM($E302:AE302)&lt;'Summary&amp;Assumptions'!$G$32*$B302,$D302&gt;='Summary&amp;Assumptions'!$D$17,AK$47&gt;=$D302,AK$47&lt;=EDATE($D302,'Summary&amp;Assumptions'!$G$32))*$B302+AND(AK$56&lt;'Summary&amp;Assumptions'!$J$31,AK$47&gt;=$FO302,AK$47&lt;=$FP302)*(('Summary&amp;Assumptions'!$H$25*$C302)*(1+'Summary&amp;Assumptions'!$J$29)^(AK$46-1))+AND(AK$56&lt;'Summary&amp;Assumptions'!$J$31,AK$47&gt;=$FQ302,AK$47&lt;=$FR302)*(('Summary&amp;Assumptions'!$H$25*$C302)*(1+'Summary&amp;Assumptions'!$J$29)^(AK$46-1))</f>
        <v>0</v>
      </c>
      <c r="AG302" s="588">
        <f>AND(AL$55&gt;0,SUM($E302:AF302)&lt;'Summary&amp;Assumptions'!$G$32*$B302,$D302&gt;='Summary&amp;Assumptions'!$D$17,AL$47&gt;=$D302,AL$47&lt;=EDATE($D302,'Summary&amp;Assumptions'!$G$32))*$B302+AND(AL$56&lt;'Summary&amp;Assumptions'!$J$31,AL$47&gt;=$FO302,AL$47&lt;=$FP302)*(('Summary&amp;Assumptions'!$H$25*$C302)*(1+'Summary&amp;Assumptions'!$J$29)^(AL$46-1))+AND(AL$56&lt;'Summary&amp;Assumptions'!$J$31,AL$47&gt;=$FQ302,AL$47&lt;=$FR302)*(('Summary&amp;Assumptions'!$H$25*$C302)*(1+'Summary&amp;Assumptions'!$J$29)^(AL$46-1))</f>
        <v>0</v>
      </c>
      <c r="AH302" s="588">
        <f>AND(AM$55&gt;0,SUM($E302:AG302)&lt;'Summary&amp;Assumptions'!$G$32*$B302,$D302&gt;='Summary&amp;Assumptions'!$D$17,AM$47&gt;=$D302,AM$47&lt;=EDATE($D302,'Summary&amp;Assumptions'!$G$32))*$B302+AND(AM$56&lt;'Summary&amp;Assumptions'!$J$31,AM$47&gt;=$FO302,AM$47&lt;=$FP302)*(('Summary&amp;Assumptions'!$H$25*$C302)*(1+'Summary&amp;Assumptions'!$J$29)^(AM$46-1))+AND(AM$56&lt;'Summary&amp;Assumptions'!$J$31,AM$47&gt;=$FQ302,AM$47&lt;=$FR302)*(('Summary&amp;Assumptions'!$H$25*$C302)*(1+'Summary&amp;Assumptions'!$J$29)^(AM$46-1))</f>
        <v>0</v>
      </c>
      <c r="AI302" s="588">
        <f>AND(AN$55&gt;0,SUM($E302:AH302)&lt;'Summary&amp;Assumptions'!$G$32*$B302,$D302&gt;='Summary&amp;Assumptions'!$D$17,AN$47&gt;=$D302,AN$47&lt;=EDATE($D302,'Summary&amp;Assumptions'!$G$32))*$B302+AND(AN$56&lt;'Summary&amp;Assumptions'!$J$31,AN$47&gt;=$FO302,AN$47&lt;=$FP302)*(('Summary&amp;Assumptions'!$H$25*$C302)*(1+'Summary&amp;Assumptions'!$J$29)^(AN$46-1))+AND(AN$56&lt;'Summary&amp;Assumptions'!$J$31,AN$47&gt;=$FQ302,AN$47&lt;=$FR302)*(('Summary&amp;Assumptions'!$H$25*$C302)*(1+'Summary&amp;Assumptions'!$J$29)^(AN$46-1))</f>
        <v>0</v>
      </c>
      <c r="AJ302" s="588">
        <f>AND(AO$55&gt;0,SUM($E302:AI302)&lt;'Summary&amp;Assumptions'!$G$32*$B302,$D302&gt;='Summary&amp;Assumptions'!$D$17,AO$47&gt;=$D302,AO$47&lt;=EDATE($D302,'Summary&amp;Assumptions'!$G$32))*$B302+AND(AO$56&lt;'Summary&amp;Assumptions'!$J$31,AO$47&gt;=$FO302,AO$47&lt;=$FP302)*(('Summary&amp;Assumptions'!$H$25*$C302)*(1+'Summary&amp;Assumptions'!$J$29)^(AO$46-1))+AND(AO$56&lt;'Summary&amp;Assumptions'!$J$31,AO$47&gt;=$FQ302,AO$47&lt;=$FR302)*(('Summary&amp;Assumptions'!$H$25*$C302)*(1+'Summary&amp;Assumptions'!$J$29)^(AO$46-1))</f>
        <v>0</v>
      </c>
      <c r="AK302" s="588">
        <f>AND(AP$55&gt;0,SUM($E302:AJ302)&lt;'Summary&amp;Assumptions'!$G$32*$B302,$D302&gt;='Summary&amp;Assumptions'!$D$17,AP$47&gt;=$D302,AP$47&lt;=EDATE($D302,'Summary&amp;Assumptions'!$G$32))*$B302+AND(AP$56&lt;'Summary&amp;Assumptions'!$J$31,AP$47&gt;=$FO302,AP$47&lt;=$FP302)*(('Summary&amp;Assumptions'!$H$25*$C302)*(1+'Summary&amp;Assumptions'!$J$29)^(AP$46-1))+AND(AP$56&lt;'Summary&amp;Assumptions'!$J$31,AP$47&gt;=$FQ302,AP$47&lt;=$FR302)*(('Summary&amp;Assumptions'!$H$25*$C302)*(1+'Summary&amp;Assumptions'!$J$29)^(AP$46-1))</f>
        <v>0</v>
      </c>
      <c r="AL302" s="588">
        <f>AND(AQ$55&gt;0,SUM($E302:AK302)&lt;'Summary&amp;Assumptions'!$G$32*$B302,$D302&gt;='Summary&amp;Assumptions'!$D$17,AQ$47&gt;=$D302,AQ$47&lt;=EDATE($D302,'Summary&amp;Assumptions'!$G$32))*$B302+AND(AQ$56&lt;'Summary&amp;Assumptions'!$J$31,AQ$47&gt;=$FO302,AQ$47&lt;=$FP302)*(('Summary&amp;Assumptions'!$H$25*$C302)*(1+'Summary&amp;Assumptions'!$J$29)^(AQ$46-1))+AND(AQ$56&lt;'Summary&amp;Assumptions'!$J$31,AQ$47&gt;=$FQ302,AQ$47&lt;=$FR302)*(('Summary&amp;Assumptions'!$H$25*$C302)*(1+'Summary&amp;Assumptions'!$J$29)^(AQ$46-1))</f>
        <v>0</v>
      </c>
      <c r="AM302" s="588">
        <f>AND(AR$55&gt;0,SUM($E302:AL302)&lt;'Summary&amp;Assumptions'!$G$32*$B302,$D302&gt;='Summary&amp;Assumptions'!$D$17,AR$47&gt;=$D302,AR$47&lt;=EDATE($D302,'Summary&amp;Assumptions'!$G$32))*$B302+AND(AR$56&lt;'Summary&amp;Assumptions'!$J$31,AR$47&gt;=$FO302,AR$47&lt;=$FP302)*(('Summary&amp;Assumptions'!$H$25*$C302)*(1+'Summary&amp;Assumptions'!$J$29)^(AR$46-1))+AND(AR$56&lt;'Summary&amp;Assumptions'!$J$31,AR$47&gt;=$FQ302,AR$47&lt;=$FR302)*(('Summary&amp;Assumptions'!$H$25*$C302)*(1+'Summary&amp;Assumptions'!$J$29)^(AR$46-1))</f>
        <v>0</v>
      </c>
      <c r="AN302" s="588">
        <f>AND(AS$55&gt;0,SUM($E302:AM302)&lt;'Summary&amp;Assumptions'!$G$32*$B302,$D302&gt;='Summary&amp;Assumptions'!$D$17,AS$47&gt;=$D302,AS$47&lt;=EDATE($D302,'Summary&amp;Assumptions'!$G$32))*$B302+AND(AS$56&lt;'Summary&amp;Assumptions'!$J$31,AS$47&gt;=$FO302,AS$47&lt;=$FP302)*(('Summary&amp;Assumptions'!$H$25*$C302)*(1+'Summary&amp;Assumptions'!$J$29)^(AS$46-1))+AND(AS$56&lt;'Summary&amp;Assumptions'!$J$31,AS$47&gt;=$FQ302,AS$47&lt;=$FR302)*(('Summary&amp;Assumptions'!$H$25*$C302)*(1+'Summary&amp;Assumptions'!$J$29)^(AS$46-1))</f>
        <v>0</v>
      </c>
      <c r="AO302" s="588">
        <f>AND(AT$55&gt;0,SUM($E302:AN302)&lt;'Summary&amp;Assumptions'!$G$32*$B302,$D302&gt;='Summary&amp;Assumptions'!$D$17,AT$47&gt;=$D302,AT$47&lt;=EDATE($D302,'Summary&amp;Assumptions'!$G$32))*$B302+AND(AT$56&lt;'Summary&amp;Assumptions'!$J$31,AT$47&gt;=$FO302,AT$47&lt;=$FP302)*(('Summary&amp;Assumptions'!$H$25*$C302)*(1+'Summary&amp;Assumptions'!$J$29)^(AT$46-1))+AND(AT$56&lt;'Summary&amp;Assumptions'!$J$31,AT$47&gt;=$FQ302,AT$47&lt;=$FR302)*(('Summary&amp;Assumptions'!$H$25*$C302)*(1+'Summary&amp;Assumptions'!$J$29)^(AT$46-1))</f>
        <v>0</v>
      </c>
      <c r="AP302" s="588">
        <f>AND(AU$55&gt;0,SUM($E302:AO302)&lt;'Summary&amp;Assumptions'!$G$32*$B302,$D302&gt;='Summary&amp;Assumptions'!$D$17,AU$47&gt;=$D302,AU$47&lt;=EDATE($D302,'Summary&amp;Assumptions'!$G$32))*$B302+AND(AU$56&lt;'Summary&amp;Assumptions'!$J$31,AU$47&gt;=$FO302,AU$47&lt;=$FP302)*(('Summary&amp;Assumptions'!$H$25*$C302)*(1+'Summary&amp;Assumptions'!$J$29)^(AU$46-1))+AND(AU$56&lt;'Summary&amp;Assumptions'!$J$31,AU$47&gt;=$FQ302,AU$47&lt;=$FR302)*(('Summary&amp;Assumptions'!$H$25*$C302)*(1+'Summary&amp;Assumptions'!$J$29)^(AU$46-1))</f>
        <v>0</v>
      </c>
      <c r="AQ302" s="588">
        <f>AND(AV$55&gt;0,SUM($E302:AP302)&lt;'Summary&amp;Assumptions'!$G$32*$B302,$D302&gt;='Summary&amp;Assumptions'!$D$17,AV$47&gt;=$D302,AV$47&lt;=EDATE($D302,'Summary&amp;Assumptions'!$G$32))*$B302+AND(AV$56&lt;'Summary&amp;Assumptions'!$J$31,AV$47&gt;=$FO302,AV$47&lt;=$FP302)*(('Summary&amp;Assumptions'!$H$25*$C302)*(1+'Summary&amp;Assumptions'!$J$29)^(AV$46-1))+AND(AV$56&lt;'Summary&amp;Assumptions'!$J$31,AV$47&gt;=$FQ302,AV$47&lt;=$FR302)*(('Summary&amp;Assumptions'!$H$25*$C302)*(1+'Summary&amp;Assumptions'!$J$29)^(AV$46-1))</f>
        <v>0</v>
      </c>
      <c r="AR302" s="588">
        <f>AND(AW$55&gt;0,SUM($E302:AQ302)&lt;'Summary&amp;Assumptions'!$G$32*$B302,$D302&gt;='Summary&amp;Assumptions'!$D$17,AW$47&gt;=$D302,AW$47&lt;=EDATE($D302,'Summary&amp;Assumptions'!$G$32))*$B302+AND(AW$56&lt;'Summary&amp;Assumptions'!$J$31,AW$47&gt;=$FO302,AW$47&lt;=$FP302)*(('Summary&amp;Assumptions'!$H$25*$C302)*(1+'Summary&amp;Assumptions'!$J$29)^(AW$46-1))+AND(AW$56&lt;'Summary&amp;Assumptions'!$J$31,AW$47&gt;=$FQ302,AW$47&lt;=$FR302)*(('Summary&amp;Assumptions'!$H$25*$C302)*(1+'Summary&amp;Assumptions'!$J$29)^(AW$46-1))</f>
        <v>0</v>
      </c>
      <c r="AS302" s="588">
        <f>AND(AX$55&gt;0,SUM($E302:AR302)&lt;'Summary&amp;Assumptions'!$G$32*$B302,$D302&gt;='Summary&amp;Assumptions'!$D$17,AX$47&gt;=$D302,AX$47&lt;=EDATE($D302,'Summary&amp;Assumptions'!$G$32))*$B302+AND(AX$56&lt;'Summary&amp;Assumptions'!$J$31,AX$47&gt;=$FO302,AX$47&lt;=$FP302)*(('Summary&amp;Assumptions'!$H$25*$C302)*(1+'Summary&amp;Assumptions'!$J$29)^(AX$46-1))+AND(AX$56&lt;'Summary&amp;Assumptions'!$J$31,AX$47&gt;=$FQ302,AX$47&lt;=$FR302)*(('Summary&amp;Assumptions'!$H$25*$C302)*(1+'Summary&amp;Assumptions'!$J$29)^(AX$46-1))</f>
        <v>0</v>
      </c>
      <c r="AT302" s="588">
        <f>AND(AY$55&gt;0,SUM($E302:AS302)&lt;'Summary&amp;Assumptions'!$G$32*$B302,$D302&gt;='Summary&amp;Assumptions'!$D$17,AY$47&gt;=$D302,AY$47&lt;=EDATE($D302,'Summary&amp;Assumptions'!$G$32))*$B302+AND(AY$56&lt;'Summary&amp;Assumptions'!$J$31,AY$47&gt;=$FO302,AY$47&lt;=$FP302)*(('Summary&amp;Assumptions'!$H$25*$C302)*(1+'Summary&amp;Assumptions'!$J$29)^(AY$46-1))+AND(AY$56&lt;'Summary&amp;Assumptions'!$J$31,AY$47&gt;=$FQ302,AY$47&lt;=$FR302)*(('Summary&amp;Assumptions'!$H$25*$C302)*(1+'Summary&amp;Assumptions'!$J$29)^(AY$46-1))</f>
        <v>0</v>
      </c>
      <c r="AU302" s="588">
        <f>AND(AZ$55&gt;0,SUM($E302:AT302)&lt;'Summary&amp;Assumptions'!$G$32*$B302,$D302&gt;='Summary&amp;Assumptions'!$D$17,AZ$47&gt;=$D302,AZ$47&lt;=EDATE($D302,'Summary&amp;Assumptions'!$G$32))*$B302+AND(AZ$56&lt;'Summary&amp;Assumptions'!$J$31,AZ$47&gt;=$FO302,AZ$47&lt;=$FP302)*(('Summary&amp;Assumptions'!$H$25*$C302)*(1+'Summary&amp;Assumptions'!$J$29)^(AZ$46-1))+AND(AZ$56&lt;'Summary&amp;Assumptions'!$J$31,AZ$47&gt;=$FQ302,AZ$47&lt;=$FR302)*(('Summary&amp;Assumptions'!$H$25*$C302)*(1+'Summary&amp;Assumptions'!$J$29)^(AZ$46-1))</f>
        <v>0</v>
      </c>
      <c r="AV302" s="588">
        <f>AND(BA$55&gt;0,SUM($E302:AU302)&lt;'Summary&amp;Assumptions'!$G$32*$B302,$D302&gt;='Summary&amp;Assumptions'!$D$17,BA$47&gt;=$D302,BA$47&lt;=EDATE($D302,'Summary&amp;Assumptions'!$G$32))*$B302+AND(BA$56&lt;'Summary&amp;Assumptions'!$J$31,BA$47&gt;=$FO302,BA$47&lt;=$FP302)*(('Summary&amp;Assumptions'!$H$25*$C302)*(1+'Summary&amp;Assumptions'!$J$29)^(BA$46-1))+AND(BA$56&lt;'Summary&amp;Assumptions'!$J$31,BA$47&gt;=$FQ302,BA$47&lt;=$FR302)*(('Summary&amp;Assumptions'!$H$25*$C302)*(1+'Summary&amp;Assumptions'!$J$29)^(BA$46-1))</f>
        <v>0</v>
      </c>
      <c r="AW302" s="588">
        <f>AND(BB$55&gt;0,SUM($E302:AV302)&lt;'Summary&amp;Assumptions'!$G$32*$B302,$D302&gt;='Summary&amp;Assumptions'!$D$17,BB$47&gt;=$D302,BB$47&lt;=EDATE($D302,'Summary&amp;Assumptions'!$G$32))*$B302+AND(BB$56&lt;'Summary&amp;Assumptions'!$J$31,BB$47&gt;=$FO302,BB$47&lt;=$FP302)*(('Summary&amp;Assumptions'!$H$25*$C302)*(1+'Summary&amp;Assumptions'!$J$29)^(BB$46-1))+AND(BB$56&lt;'Summary&amp;Assumptions'!$J$31,BB$47&gt;=$FQ302,BB$47&lt;=$FR302)*(('Summary&amp;Assumptions'!$H$25*$C302)*(1+'Summary&amp;Assumptions'!$J$29)^(BB$46-1))</f>
        <v>0</v>
      </c>
      <c r="AX302" s="588">
        <f>AND(BC$55&gt;0,SUM($E302:AW302)&lt;'Summary&amp;Assumptions'!$G$32*$B302,$D302&gt;='Summary&amp;Assumptions'!$D$17,BC$47&gt;=$D302,BC$47&lt;=EDATE($D302,'Summary&amp;Assumptions'!$G$32))*$B302+AND(BC$56&lt;'Summary&amp;Assumptions'!$J$31,BC$47&gt;=$FO302,BC$47&lt;=$FP302)*(('Summary&amp;Assumptions'!$H$25*$C302)*(1+'Summary&amp;Assumptions'!$J$29)^(BC$46-1))+AND(BC$56&lt;'Summary&amp;Assumptions'!$J$31,BC$47&gt;=$FQ302,BC$47&lt;=$FR302)*(('Summary&amp;Assumptions'!$H$25*$C302)*(1+'Summary&amp;Assumptions'!$J$29)^(BC$46-1))</f>
        <v>0</v>
      </c>
      <c r="AY302" s="588">
        <f>AND(BD$55&gt;0,SUM($E302:AX302)&lt;'Summary&amp;Assumptions'!$G$32*$B302,$D302&gt;='Summary&amp;Assumptions'!$D$17,BD$47&gt;=$D302,BD$47&lt;=EDATE($D302,'Summary&amp;Assumptions'!$G$32))*$B302+AND(BD$56&lt;'Summary&amp;Assumptions'!$J$31,BD$47&gt;=$FO302,BD$47&lt;=$FP302)*(('Summary&amp;Assumptions'!$H$25*$C302)*(1+'Summary&amp;Assumptions'!$J$29)^(BD$46-1))+AND(BD$56&lt;'Summary&amp;Assumptions'!$J$31,BD$47&gt;=$FQ302,BD$47&lt;=$FR302)*(('Summary&amp;Assumptions'!$H$25*$C302)*(1+'Summary&amp;Assumptions'!$J$29)^(BD$46-1))</f>
        <v>0</v>
      </c>
      <c r="AZ302" s="588">
        <f>AND(BE$55&gt;0,SUM($E302:AY302)&lt;'Summary&amp;Assumptions'!$G$32*$B302,$D302&gt;='Summary&amp;Assumptions'!$D$17,BE$47&gt;=$D302,BE$47&lt;=EDATE($D302,'Summary&amp;Assumptions'!$G$32))*$B302+AND(BE$56&lt;'Summary&amp;Assumptions'!$J$31,BE$47&gt;=$FO302,BE$47&lt;=$FP302)*(('Summary&amp;Assumptions'!$H$25*$C302)*(1+'Summary&amp;Assumptions'!$J$29)^(BE$46-1))+AND(BE$56&lt;'Summary&amp;Assumptions'!$J$31,BE$47&gt;=$FQ302,BE$47&lt;=$FR302)*(('Summary&amp;Assumptions'!$H$25*$C302)*(1+'Summary&amp;Assumptions'!$J$29)^(BE$46-1))</f>
        <v>0</v>
      </c>
      <c r="BA302" s="588">
        <f>AND(BF$55&gt;0,SUM($E302:AZ302)&lt;'Summary&amp;Assumptions'!$G$32*$B302,$D302&gt;='Summary&amp;Assumptions'!$D$17,BF$47&gt;=$D302,BF$47&lt;=EDATE($D302,'Summary&amp;Assumptions'!$G$32))*$B302+AND(BF$56&lt;'Summary&amp;Assumptions'!$J$31,BF$47&gt;=$FO302,BF$47&lt;=$FP302)*(('Summary&amp;Assumptions'!$H$25*$C302)*(1+'Summary&amp;Assumptions'!$J$29)^(BF$46-1))+AND(BF$56&lt;'Summary&amp;Assumptions'!$J$31,BF$47&gt;=$FQ302,BF$47&lt;=$FR302)*(('Summary&amp;Assumptions'!$H$25*$C302)*(1+'Summary&amp;Assumptions'!$J$29)^(BF$46-1))</f>
        <v>0</v>
      </c>
      <c r="BB302" s="588">
        <f>AND(BG$55&gt;0,SUM($E302:BA302)&lt;'Summary&amp;Assumptions'!$G$32*$B302,$D302&gt;='Summary&amp;Assumptions'!$D$17,BG$47&gt;=$D302,BG$47&lt;=EDATE($D302,'Summary&amp;Assumptions'!$G$32))*$B302+AND(BG$56&lt;'Summary&amp;Assumptions'!$J$31,BG$47&gt;=$FO302,BG$47&lt;=$FP302)*(('Summary&amp;Assumptions'!$H$25*$C302)*(1+'Summary&amp;Assumptions'!$J$29)^(BG$46-1))+AND(BG$56&lt;'Summary&amp;Assumptions'!$J$31,BG$47&gt;=$FQ302,BG$47&lt;=$FR302)*(('Summary&amp;Assumptions'!$H$25*$C302)*(1+'Summary&amp;Assumptions'!$J$29)^(BG$46-1))</f>
        <v>0</v>
      </c>
      <c r="BC302" s="588">
        <f>AND(BH$55&gt;0,SUM($E302:BB302)&lt;'Summary&amp;Assumptions'!$G$32*$B302,$D302&gt;='Summary&amp;Assumptions'!$D$17,BH$47&gt;=$D302,BH$47&lt;=EDATE($D302,'Summary&amp;Assumptions'!$G$32))*$B302+AND(BH$56&lt;'Summary&amp;Assumptions'!$J$31,BH$47&gt;=$FO302,BH$47&lt;=$FP302)*(('Summary&amp;Assumptions'!$H$25*$C302)*(1+'Summary&amp;Assumptions'!$J$29)^(BH$46-1))+AND(BH$56&lt;'Summary&amp;Assumptions'!$J$31,BH$47&gt;=$FQ302,BH$47&lt;=$FR302)*(('Summary&amp;Assumptions'!$H$25*$C302)*(1+'Summary&amp;Assumptions'!$J$29)^(BH$46-1))</f>
        <v>0</v>
      </c>
      <c r="BD302" s="588">
        <f>AND(BI$55&gt;0,SUM($E302:BC302)&lt;'Summary&amp;Assumptions'!$G$32*$B302,$D302&gt;='Summary&amp;Assumptions'!$D$17,BI$47&gt;=$D302,BI$47&lt;=EDATE($D302,'Summary&amp;Assumptions'!$G$32))*$B302+AND(BI$56&lt;'Summary&amp;Assumptions'!$J$31,BI$47&gt;=$FO302,BI$47&lt;=$FP302)*(('Summary&amp;Assumptions'!$H$25*$C302)*(1+'Summary&amp;Assumptions'!$J$29)^(BI$46-1))+AND(BI$56&lt;'Summary&amp;Assumptions'!$J$31,BI$47&gt;=$FQ302,BI$47&lt;=$FR302)*(('Summary&amp;Assumptions'!$H$25*$C302)*(1+'Summary&amp;Assumptions'!$J$29)^(BI$46-1))</f>
        <v>0</v>
      </c>
      <c r="BE302" s="588">
        <f>AND(BJ$55&gt;0,SUM($E302:BD302)&lt;'Summary&amp;Assumptions'!$G$32*$B302,$D302&gt;='Summary&amp;Assumptions'!$D$17,BJ$47&gt;=$D302,BJ$47&lt;=EDATE($D302,'Summary&amp;Assumptions'!$G$32))*$B302+AND(BJ$56&lt;'Summary&amp;Assumptions'!$J$31,BJ$47&gt;=$FO302,BJ$47&lt;=$FP302)*(('Summary&amp;Assumptions'!$H$25*$C302)*(1+'Summary&amp;Assumptions'!$J$29)^(BJ$46-1))+AND(BJ$56&lt;'Summary&amp;Assumptions'!$J$31,BJ$47&gt;=$FQ302,BJ$47&lt;=$FR302)*(('Summary&amp;Assumptions'!$H$25*$C302)*(1+'Summary&amp;Assumptions'!$J$29)^(BJ$46-1))</f>
        <v>0</v>
      </c>
      <c r="BF302" s="588">
        <f>AND(BK$55&gt;0,SUM($E302:BE302)&lt;'Summary&amp;Assumptions'!$G$32*$B302,$D302&gt;='Summary&amp;Assumptions'!$D$17,BK$47&gt;=$D302,BK$47&lt;=EDATE($D302,'Summary&amp;Assumptions'!$G$32))*$B302+AND(BK$56&lt;'Summary&amp;Assumptions'!$J$31,BK$47&gt;=$FO302,BK$47&lt;=$FP302)*(('Summary&amp;Assumptions'!$H$25*$C302)*(1+'Summary&amp;Assumptions'!$J$29)^(BK$46-1))+AND(BK$56&lt;'Summary&amp;Assumptions'!$J$31,BK$47&gt;=$FQ302,BK$47&lt;=$FR302)*(('Summary&amp;Assumptions'!$H$25*$C302)*(1+'Summary&amp;Assumptions'!$J$29)^(BK$46-1))</f>
        <v>0</v>
      </c>
      <c r="BG302" s="588">
        <f>AND(BL$55&gt;0,SUM($E302:BF302)&lt;'Summary&amp;Assumptions'!$G$32*$B302,$D302&gt;='Summary&amp;Assumptions'!$D$17,BL$47&gt;=$D302,BL$47&lt;=EDATE($D302,'Summary&amp;Assumptions'!$G$32))*$B302+AND(BL$56&lt;'Summary&amp;Assumptions'!$J$31,BL$47&gt;=$FO302,BL$47&lt;=$FP302)*(('Summary&amp;Assumptions'!$H$25*$C302)*(1+'Summary&amp;Assumptions'!$J$29)^(BL$46-1))+AND(BL$56&lt;'Summary&amp;Assumptions'!$J$31,BL$47&gt;=$FQ302,BL$47&lt;=$FR302)*(('Summary&amp;Assumptions'!$H$25*$C302)*(1+'Summary&amp;Assumptions'!$J$29)^(BL$46-1))</f>
        <v>0</v>
      </c>
      <c r="BH302" s="588">
        <f>AND(BM$55&gt;0,SUM($E302:BG302)&lt;'Summary&amp;Assumptions'!$G$32*$B302,$D302&gt;='Summary&amp;Assumptions'!$D$17,BM$47&gt;=$D302,BM$47&lt;=EDATE($D302,'Summary&amp;Assumptions'!$G$32))*$B302+AND(BM$56&lt;'Summary&amp;Assumptions'!$J$31,BM$47&gt;=$FO302,BM$47&lt;=$FP302)*(('Summary&amp;Assumptions'!$H$25*$C302)*(1+'Summary&amp;Assumptions'!$J$29)^(BM$46-1))+AND(BM$56&lt;'Summary&amp;Assumptions'!$J$31,BM$47&gt;=$FQ302,BM$47&lt;=$FR302)*(('Summary&amp;Assumptions'!$H$25*$C302)*(1+'Summary&amp;Assumptions'!$J$29)^(BM$46-1))</f>
        <v>0</v>
      </c>
      <c r="BI302" s="588">
        <f>AND(BN$55&gt;0,SUM($E302:BH302)&lt;'Summary&amp;Assumptions'!$G$32*$B302,$D302&gt;='Summary&amp;Assumptions'!$D$17,BN$47&gt;=$D302,BN$47&lt;=EDATE($D302,'Summary&amp;Assumptions'!$G$32))*$B302+AND(BN$56&lt;'Summary&amp;Assumptions'!$J$31,BN$47&gt;=$FO302,BN$47&lt;=$FP302)*(('Summary&amp;Assumptions'!$H$25*$C302)*(1+'Summary&amp;Assumptions'!$J$29)^(BN$46-1))+AND(BN$56&lt;'Summary&amp;Assumptions'!$J$31,BN$47&gt;=$FQ302,BN$47&lt;=$FR302)*(('Summary&amp;Assumptions'!$H$25*$C302)*(1+'Summary&amp;Assumptions'!$J$29)^(BN$46-1))</f>
        <v>0</v>
      </c>
      <c r="BJ302" s="588">
        <f>AND(BO$55&gt;0,SUM($E302:BI302)&lt;'Summary&amp;Assumptions'!$G$32*$B302,$D302&gt;='Summary&amp;Assumptions'!$D$17,BO$47&gt;=$D302,BO$47&lt;=EDATE($D302,'Summary&amp;Assumptions'!$G$32))*$B302+AND(BO$56&lt;'Summary&amp;Assumptions'!$J$31,BO$47&gt;=$FO302,BO$47&lt;=$FP302)*(('Summary&amp;Assumptions'!$H$25*$C302)*(1+'Summary&amp;Assumptions'!$J$29)^(BO$46-1))+AND(BO$56&lt;'Summary&amp;Assumptions'!$J$31,BO$47&gt;=$FQ302,BO$47&lt;=$FR302)*(('Summary&amp;Assumptions'!$H$25*$C302)*(1+'Summary&amp;Assumptions'!$J$29)^(BO$46-1))</f>
        <v>0</v>
      </c>
      <c r="BK302" s="588">
        <f>AND(BP$55&gt;0,SUM($E302:BJ302)&lt;'Summary&amp;Assumptions'!$G$32*$B302,$D302&gt;='Summary&amp;Assumptions'!$D$17,BP$47&gt;=$D302,BP$47&lt;=EDATE($D302,'Summary&amp;Assumptions'!$G$32))*$B302+AND(BP$56&lt;'Summary&amp;Assumptions'!$J$31,BP$47&gt;=$FO302,BP$47&lt;=$FP302)*(('Summary&amp;Assumptions'!$H$25*$C302)*(1+'Summary&amp;Assumptions'!$J$29)^(BP$46-1))+AND(BP$56&lt;'Summary&amp;Assumptions'!$J$31,BP$47&gt;=$FQ302,BP$47&lt;=$FR302)*(('Summary&amp;Assumptions'!$H$25*$C302)*(1+'Summary&amp;Assumptions'!$J$29)^(BP$46-1))</f>
        <v>0</v>
      </c>
      <c r="BL302" s="588">
        <f>AND(BQ$55&gt;0,SUM($E302:BK302)&lt;'Summary&amp;Assumptions'!$G$32*$B302,$D302&gt;='Summary&amp;Assumptions'!$D$17,BQ$47&gt;=$D302,BQ$47&lt;=EDATE($D302,'Summary&amp;Assumptions'!$G$32))*$B302+AND(BQ$56&lt;'Summary&amp;Assumptions'!$J$31,BQ$47&gt;=$FO302,BQ$47&lt;=$FP302)*(('Summary&amp;Assumptions'!$H$25*$C302)*(1+'Summary&amp;Assumptions'!$J$29)^(BQ$46-1))+AND(BQ$56&lt;'Summary&amp;Assumptions'!$J$31,BQ$47&gt;=$FQ302,BQ$47&lt;=$FR302)*(('Summary&amp;Assumptions'!$H$25*$C302)*(1+'Summary&amp;Assumptions'!$J$29)^(BQ$46-1))</f>
        <v>0</v>
      </c>
      <c r="BM302" s="588">
        <f>AND(BR$55&gt;0,SUM($E302:BL302)&lt;'Summary&amp;Assumptions'!$G$32*$B302,$D302&gt;='Summary&amp;Assumptions'!$D$17,BR$47&gt;=$D302,BR$47&lt;=EDATE($D302,'Summary&amp;Assumptions'!$G$32))*$B302+AND(BR$56&lt;'Summary&amp;Assumptions'!$J$31,BR$47&gt;=$FO302,BR$47&lt;=$FP302)*(('Summary&amp;Assumptions'!$H$25*$C302)*(1+'Summary&amp;Assumptions'!$J$29)^(BR$46-1))+AND(BR$56&lt;'Summary&amp;Assumptions'!$J$31,BR$47&gt;=$FQ302,BR$47&lt;=$FR302)*(('Summary&amp;Assumptions'!$H$25*$C302)*(1+'Summary&amp;Assumptions'!$J$29)^(BR$46-1))</f>
        <v>0</v>
      </c>
      <c r="BN302" s="588">
        <f>AND(BS$55&gt;0,SUM($E302:BM302)&lt;'Summary&amp;Assumptions'!$G$32*$B302,$D302&gt;='Summary&amp;Assumptions'!$D$17,BS$47&gt;=$D302,BS$47&lt;=EDATE($D302,'Summary&amp;Assumptions'!$G$32))*$B302+AND(BS$56&lt;'Summary&amp;Assumptions'!$J$31,BS$47&gt;=$FO302,BS$47&lt;=$FP302)*(('Summary&amp;Assumptions'!$H$25*$C302)*(1+'Summary&amp;Assumptions'!$J$29)^(BS$46-1))+AND(BS$56&lt;'Summary&amp;Assumptions'!$J$31,BS$47&gt;=$FQ302,BS$47&lt;=$FR302)*(('Summary&amp;Assumptions'!$H$25*$C302)*(1+'Summary&amp;Assumptions'!$J$29)^(BS$46-1))</f>
        <v>0</v>
      </c>
      <c r="BO302" s="588">
        <f>AND(BT$55&gt;0,SUM($E302:BN302)&lt;'Summary&amp;Assumptions'!$G$32*$B302,$D302&gt;='Summary&amp;Assumptions'!$D$17,BT$47&gt;=$D302,BT$47&lt;=EDATE($D302,'Summary&amp;Assumptions'!$G$32))*$B302+AND(BT$56&lt;'Summary&amp;Assumptions'!$J$31,BT$47&gt;=$FO302,BT$47&lt;=$FP302)*(('Summary&amp;Assumptions'!$H$25*$C302)*(1+'Summary&amp;Assumptions'!$J$29)^(BT$46-1))+AND(BT$56&lt;'Summary&amp;Assumptions'!$J$31,BT$47&gt;=$FQ302,BT$47&lt;=$FR302)*(('Summary&amp;Assumptions'!$H$25*$C302)*(1+'Summary&amp;Assumptions'!$J$29)^(BT$46-1))</f>
        <v>0</v>
      </c>
      <c r="BP302" s="588">
        <f>AND(BU$55&gt;0,SUM($E302:BO302)&lt;'Summary&amp;Assumptions'!$G$32*$B302,$D302&gt;='Summary&amp;Assumptions'!$D$17,BU$47&gt;=$D302,BU$47&lt;=EDATE($D302,'Summary&amp;Assumptions'!$G$32))*$B302+AND(BU$56&lt;'Summary&amp;Assumptions'!$J$31,BU$47&gt;=$FO302,BU$47&lt;=$FP302)*(('Summary&amp;Assumptions'!$H$25*$C302)*(1+'Summary&amp;Assumptions'!$J$29)^(BU$46-1))+AND(BU$56&lt;'Summary&amp;Assumptions'!$J$31,BU$47&gt;=$FQ302,BU$47&lt;=$FR302)*(('Summary&amp;Assumptions'!$H$25*$C302)*(1+'Summary&amp;Assumptions'!$J$29)^(BU$46-1))</f>
        <v>0</v>
      </c>
      <c r="BQ302" s="588">
        <f>AND(BV$55&gt;0,SUM($E302:BP302)&lt;'Summary&amp;Assumptions'!$G$32*$B302,$D302&gt;='Summary&amp;Assumptions'!$D$17,BV$47&gt;=$D302,BV$47&lt;=EDATE($D302,'Summary&amp;Assumptions'!$G$32))*$B302+AND(BV$56&lt;'Summary&amp;Assumptions'!$J$31,BV$47&gt;=$FO302,BV$47&lt;=$FP302)*(('Summary&amp;Assumptions'!$H$25*$C302)*(1+'Summary&amp;Assumptions'!$J$29)^(BV$46-1))+AND(BV$56&lt;'Summary&amp;Assumptions'!$J$31,BV$47&gt;=$FQ302,BV$47&lt;=$FR302)*(('Summary&amp;Assumptions'!$H$25*$C302)*(1+'Summary&amp;Assumptions'!$J$29)^(BV$46-1))</f>
        <v>0</v>
      </c>
      <c r="BR302" s="588">
        <f>AND(BW$55&gt;0,SUM($E302:BQ302)&lt;'Summary&amp;Assumptions'!$G$32*$B302,$D302&gt;='Summary&amp;Assumptions'!$D$17,BW$47&gt;=$D302,BW$47&lt;=EDATE($D302,'Summary&amp;Assumptions'!$G$32))*$B302+AND(BW$56&lt;'Summary&amp;Assumptions'!$J$31,BW$47&gt;=$FO302,BW$47&lt;=$FP302)*(('Summary&amp;Assumptions'!$H$25*$C302)*(1+'Summary&amp;Assumptions'!$J$29)^(BW$46-1))+AND(BW$56&lt;'Summary&amp;Assumptions'!$J$31,BW$47&gt;=$FQ302,BW$47&lt;=$FR302)*(('Summary&amp;Assumptions'!$H$25*$C302)*(1+'Summary&amp;Assumptions'!$J$29)^(BW$46-1))</f>
        <v>0</v>
      </c>
      <c r="BS302" s="588">
        <f>AND(BX$55&gt;0,SUM($E302:BR302)&lt;'Summary&amp;Assumptions'!$G$32*$B302,$D302&gt;='Summary&amp;Assumptions'!$D$17,BX$47&gt;=$D302,BX$47&lt;=EDATE($D302,'Summary&amp;Assumptions'!$G$32))*$B302+AND(BX$56&lt;'Summary&amp;Assumptions'!$J$31,BX$47&gt;=$FO302,BX$47&lt;=$FP302)*(('Summary&amp;Assumptions'!$H$25*$C302)*(1+'Summary&amp;Assumptions'!$J$29)^(BX$46-1))+AND(BX$56&lt;'Summary&amp;Assumptions'!$J$31,BX$47&gt;=$FQ302,BX$47&lt;=$FR302)*(('Summary&amp;Assumptions'!$H$25*$C302)*(1+'Summary&amp;Assumptions'!$J$29)^(BX$46-1))</f>
        <v>0</v>
      </c>
      <c r="BT302" s="588">
        <f>AND(BY$55&gt;0,SUM($E302:BS302)&lt;'Summary&amp;Assumptions'!$G$32*$B302,$D302&gt;='Summary&amp;Assumptions'!$D$17,BY$47&gt;=$D302,BY$47&lt;=EDATE($D302,'Summary&amp;Assumptions'!$G$32))*$B302+AND(BY$56&lt;'Summary&amp;Assumptions'!$J$31,BY$47&gt;=$FO302,BY$47&lt;=$FP302)*(('Summary&amp;Assumptions'!$H$25*$C302)*(1+'Summary&amp;Assumptions'!$J$29)^(BY$46-1))+AND(BY$56&lt;'Summary&amp;Assumptions'!$J$31,BY$47&gt;=$FQ302,BY$47&lt;=$FR302)*(('Summary&amp;Assumptions'!$H$25*$C302)*(1+'Summary&amp;Assumptions'!$J$29)^(BY$46-1))</f>
        <v>0</v>
      </c>
      <c r="BU302" s="588">
        <f>AND(BZ$55&gt;0,SUM($E302:BT302)&lt;'Summary&amp;Assumptions'!$G$32*$B302,$D302&gt;='Summary&amp;Assumptions'!$D$17,BZ$47&gt;=$D302,BZ$47&lt;=EDATE($D302,'Summary&amp;Assumptions'!$G$32))*$B302+AND(BZ$56&lt;'Summary&amp;Assumptions'!$J$31,BZ$47&gt;=$FO302,BZ$47&lt;=$FP302)*(('Summary&amp;Assumptions'!$H$25*$C302)*(1+'Summary&amp;Assumptions'!$J$29)^(BZ$46-1))+AND(BZ$56&lt;'Summary&amp;Assumptions'!$J$31,BZ$47&gt;=$FQ302,BZ$47&lt;=$FR302)*(('Summary&amp;Assumptions'!$H$25*$C302)*(1+'Summary&amp;Assumptions'!$J$29)^(BZ$46-1))</f>
        <v>0</v>
      </c>
      <c r="BV302" s="588">
        <f>AND(CA$55&gt;0,SUM($E302:BU302)&lt;'Summary&amp;Assumptions'!$G$32*$B302,$D302&gt;='Summary&amp;Assumptions'!$D$17,CA$47&gt;=$D302,CA$47&lt;=EDATE($D302,'Summary&amp;Assumptions'!$G$32))*$B302+AND(CA$56&lt;'Summary&amp;Assumptions'!$J$31,CA$47&gt;=$FO302,CA$47&lt;=$FP302)*(('Summary&amp;Assumptions'!$H$25*$C302)*(1+'Summary&amp;Assumptions'!$J$29)^(CA$46-1))+AND(CA$56&lt;'Summary&amp;Assumptions'!$J$31,CA$47&gt;=$FQ302,CA$47&lt;=$FR302)*(('Summary&amp;Assumptions'!$H$25*$C302)*(1+'Summary&amp;Assumptions'!$J$29)^(CA$46-1))</f>
        <v>0</v>
      </c>
      <c r="BW302" s="588">
        <f>AND(CB$55&gt;0,SUM($E302:BV302)&lt;'Summary&amp;Assumptions'!$G$32*$B302,$D302&gt;='Summary&amp;Assumptions'!$D$17,CB$47&gt;=$D302,CB$47&lt;=EDATE($D302,'Summary&amp;Assumptions'!$G$32))*$B302+AND(CB$56&lt;'Summary&amp;Assumptions'!$J$31,CB$47&gt;=$FO302,CB$47&lt;=$FP302)*(('Summary&amp;Assumptions'!$H$25*$C302)*(1+'Summary&amp;Assumptions'!$J$29)^(CB$46-1))+AND(CB$56&lt;'Summary&amp;Assumptions'!$J$31,CB$47&gt;=$FQ302,CB$47&lt;=$FR302)*(('Summary&amp;Assumptions'!$H$25*$C302)*(1+'Summary&amp;Assumptions'!$J$29)^(CB$46-1))</f>
        <v>0</v>
      </c>
      <c r="BX302" s="588">
        <f>AND(CC$55&gt;0,SUM($E302:BW302)&lt;'Summary&amp;Assumptions'!$G$32*$B302,$D302&gt;='Summary&amp;Assumptions'!$D$17,CC$47&gt;=$D302,CC$47&lt;=EDATE($D302,'Summary&amp;Assumptions'!$G$32))*$B302+AND(CC$56&lt;'Summary&amp;Assumptions'!$J$31,CC$47&gt;=$FO302,CC$47&lt;=$FP302)*(('Summary&amp;Assumptions'!$H$25*$C302)*(1+'Summary&amp;Assumptions'!$J$29)^(CC$46-1))+AND(CC$56&lt;'Summary&amp;Assumptions'!$J$31,CC$47&gt;=$FQ302,CC$47&lt;=$FR302)*(('Summary&amp;Assumptions'!$H$25*$C302)*(1+'Summary&amp;Assumptions'!$J$29)^(CC$46-1))</f>
        <v>0</v>
      </c>
      <c r="BY302" s="588">
        <f>AND(CD$55&gt;0,SUM($E302:BX302)&lt;'Summary&amp;Assumptions'!$G$32*$B302,$D302&gt;='Summary&amp;Assumptions'!$D$17,CD$47&gt;=$D302,CD$47&lt;=EDATE($D302,'Summary&amp;Assumptions'!$G$32))*$B302+AND(CD$56&lt;'Summary&amp;Assumptions'!$J$31,CD$47&gt;=$FO302,CD$47&lt;=$FP302)*(('Summary&amp;Assumptions'!$H$25*$C302)*(1+'Summary&amp;Assumptions'!$J$29)^(CD$46-1))+AND(CD$56&lt;'Summary&amp;Assumptions'!$J$31,CD$47&gt;=$FQ302,CD$47&lt;=$FR302)*(('Summary&amp;Assumptions'!$H$25*$C302)*(1+'Summary&amp;Assumptions'!$J$29)^(CD$46-1))</f>
        <v>0</v>
      </c>
      <c r="BZ302" s="588">
        <f>AND(CE$55&gt;0,SUM($E302:BY302)&lt;'Summary&amp;Assumptions'!$G$32*$B302,$D302&gt;='Summary&amp;Assumptions'!$D$17,CE$47&gt;=$D302,CE$47&lt;=EDATE($D302,'Summary&amp;Assumptions'!$G$32))*$B302+AND(CE$56&lt;'Summary&amp;Assumptions'!$J$31,CE$47&gt;=$FO302,CE$47&lt;=$FP302)*(('Summary&amp;Assumptions'!$H$25*$C302)*(1+'Summary&amp;Assumptions'!$J$29)^(CE$46-1))+AND(CE$56&lt;'Summary&amp;Assumptions'!$J$31,CE$47&gt;=$FQ302,CE$47&lt;=$FR302)*(('Summary&amp;Assumptions'!$H$25*$C302)*(1+'Summary&amp;Assumptions'!$J$29)^(CE$46-1))</f>
        <v>0</v>
      </c>
      <c r="CA302" s="588">
        <f>AND(CF$55&gt;0,SUM($E302:BZ302)&lt;'Summary&amp;Assumptions'!$G$32*$B302,$D302&gt;='Summary&amp;Assumptions'!$D$17,CF$47&gt;=$D302,CF$47&lt;=EDATE($D302,'Summary&amp;Assumptions'!$G$32))*$B302+AND(CF$56&lt;'Summary&amp;Assumptions'!$J$31,CF$47&gt;=$FO302,CF$47&lt;=$FP302)*(('Summary&amp;Assumptions'!$H$25*$C302)*(1+'Summary&amp;Assumptions'!$J$29)^(CF$46-1))+AND(CF$56&lt;'Summary&amp;Assumptions'!$J$31,CF$47&gt;=$FQ302,CF$47&lt;=$FR302)*(('Summary&amp;Assumptions'!$H$25*$C302)*(1+'Summary&amp;Assumptions'!$J$29)^(CF$46-1))</f>
        <v>0</v>
      </c>
      <c r="CB302" s="588">
        <f>AND(CG$55&gt;0,SUM($E302:CA302)&lt;'Summary&amp;Assumptions'!$G$32*$B302,$D302&gt;='Summary&amp;Assumptions'!$D$17,CG$47&gt;=$D302,CG$47&lt;=EDATE($D302,'Summary&amp;Assumptions'!$G$32))*$B302+AND(CG$56&lt;'Summary&amp;Assumptions'!$J$31,CG$47&gt;=$FO302,CG$47&lt;=$FP302)*(('Summary&amp;Assumptions'!$H$25*$C302)*(1+'Summary&amp;Assumptions'!$J$29)^(CG$46-1))+AND(CG$56&lt;'Summary&amp;Assumptions'!$J$31,CG$47&gt;=$FQ302,CG$47&lt;=$FR302)*(('Summary&amp;Assumptions'!$H$25*$C302)*(1+'Summary&amp;Assumptions'!$J$29)^(CG$46-1))</f>
        <v>0</v>
      </c>
      <c r="CC302" s="588">
        <f>AND(CH$55&gt;0,SUM($E302:CB302)&lt;'Summary&amp;Assumptions'!$G$32*$B302,$D302&gt;='Summary&amp;Assumptions'!$D$17,CH$47&gt;=$D302,CH$47&lt;=EDATE($D302,'Summary&amp;Assumptions'!$G$32))*$B302+AND(CH$56&lt;'Summary&amp;Assumptions'!$J$31,CH$47&gt;=$FO302,CH$47&lt;=$FP302)*(('Summary&amp;Assumptions'!$H$25*$C302)*(1+'Summary&amp;Assumptions'!$J$29)^(CH$46-1))+AND(CH$56&lt;'Summary&amp;Assumptions'!$J$31,CH$47&gt;=$FQ302,CH$47&lt;=$FR302)*(('Summary&amp;Assumptions'!$H$25*$C302)*(1+'Summary&amp;Assumptions'!$J$29)^(CH$46-1))</f>
        <v>0</v>
      </c>
      <c r="CD302" s="588">
        <f>AND(CI$55&gt;0,SUM($E302:CC302)&lt;'Summary&amp;Assumptions'!$G$32*$B302,$D302&gt;='Summary&amp;Assumptions'!$D$17,CI$47&gt;=$D302,CI$47&lt;=EDATE($D302,'Summary&amp;Assumptions'!$G$32))*$B302+AND(CI$56&lt;'Summary&amp;Assumptions'!$J$31,CI$47&gt;=$FO302,CI$47&lt;=$FP302)*(('Summary&amp;Assumptions'!$H$25*$C302)*(1+'Summary&amp;Assumptions'!$J$29)^(CI$46-1))+AND(CI$56&lt;'Summary&amp;Assumptions'!$J$31,CI$47&gt;=$FQ302,CI$47&lt;=$FR302)*(('Summary&amp;Assumptions'!$H$25*$C302)*(1+'Summary&amp;Assumptions'!$J$29)^(CI$46-1))</f>
        <v>0</v>
      </c>
      <c r="CE302" s="588">
        <f>AND(CJ$55&gt;0,SUM($E302:CD302)&lt;'Summary&amp;Assumptions'!$G$32*$B302,$D302&gt;='Summary&amp;Assumptions'!$D$17,CJ$47&gt;=$D302,CJ$47&lt;=EDATE($D302,'Summary&amp;Assumptions'!$G$32))*$B302+AND(CJ$56&lt;'Summary&amp;Assumptions'!$J$31,CJ$47&gt;=$FO302,CJ$47&lt;=$FP302)*(('Summary&amp;Assumptions'!$H$25*$C302)*(1+'Summary&amp;Assumptions'!$J$29)^(CJ$46-1))+AND(CJ$56&lt;'Summary&amp;Assumptions'!$J$31,CJ$47&gt;=$FQ302,CJ$47&lt;=$FR302)*(('Summary&amp;Assumptions'!$H$25*$C302)*(1+'Summary&amp;Assumptions'!$J$29)^(CJ$46-1))</f>
        <v>0</v>
      </c>
      <c r="CF302" s="588">
        <f>AND(CK$55&gt;0,SUM($E302:CE302)&lt;'Summary&amp;Assumptions'!$G$32*$B302,$D302&gt;='Summary&amp;Assumptions'!$D$17,CK$47&gt;=$D302,CK$47&lt;=EDATE($D302,'Summary&amp;Assumptions'!$G$32))*$B302+AND(CK$56&lt;'Summary&amp;Assumptions'!$J$31,CK$47&gt;=$FO302,CK$47&lt;=$FP302)*(('Summary&amp;Assumptions'!$H$25*$C302)*(1+'Summary&amp;Assumptions'!$J$29)^(CK$46-1))+AND(CK$56&lt;'Summary&amp;Assumptions'!$J$31,CK$47&gt;=$FQ302,CK$47&lt;=$FR302)*(('Summary&amp;Assumptions'!$H$25*$C302)*(1+'Summary&amp;Assumptions'!$J$29)^(CK$46-1))</f>
        <v>0</v>
      </c>
      <c r="CG302" s="588">
        <f>AND(CL$55&gt;0,SUM($E302:CF302)&lt;'Summary&amp;Assumptions'!$G$32*$B302,$D302&gt;='Summary&amp;Assumptions'!$D$17,CL$47&gt;=$D302,CL$47&lt;=EDATE($D302,'Summary&amp;Assumptions'!$G$32))*$B302+AND(CL$56&lt;'Summary&amp;Assumptions'!$J$31,CL$47&gt;=$FO302,CL$47&lt;=$FP302)*(('Summary&amp;Assumptions'!$H$25*$C302)*(1+'Summary&amp;Assumptions'!$J$29)^(CL$46-1))+AND(CL$56&lt;'Summary&amp;Assumptions'!$J$31,CL$47&gt;=$FQ302,CL$47&lt;=$FR302)*(('Summary&amp;Assumptions'!$H$25*$C302)*(1+'Summary&amp;Assumptions'!$J$29)^(CL$46-1))</f>
        <v>0</v>
      </c>
      <c r="CH302" s="588">
        <f>AND(CM$55&gt;0,SUM($E302:CG302)&lt;'Summary&amp;Assumptions'!$G$32*$B302,$D302&gt;='Summary&amp;Assumptions'!$D$17,CM$47&gt;=$D302,CM$47&lt;=EDATE($D302,'Summary&amp;Assumptions'!$G$32))*$B302+AND(CM$56&lt;'Summary&amp;Assumptions'!$J$31,CM$47&gt;=$FO302,CM$47&lt;=$FP302)*(('Summary&amp;Assumptions'!$H$25*$C302)*(1+'Summary&amp;Assumptions'!$J$29)^(CM$46-1))+AND(CM$56&lt;'Summary&amp;Assumptions'!$J$31,CM$47&gt;=$FQ302,CM$47&lt;=$FR302)*(('Summary&amp;Assumptions'!$H$25*$C302)*(1+'Summary&amp;Assumptions'!$J$29)^(CM$46-1))</f>
        <v>0</v>
      </c>
      <c r="CI302" s="588">
        <f>AND(CN$55&gt;0,SUM($E302:CH302)&lt;'Summary&amp;Assumptions'!$G$32*$B302,$D302&gt;='Summary&amp;Assumptions'!$D$17,CN$47&gt;=$D302,CN$47&lt;=EDATE($D302,'Summary&amp;Assumptions'!$G$32))*$B302+AND(CN$56&lt;'Summary&amp;Assumptions'!$J$31,CN$47&gt;=$FO302,CN$47&lt;=$FP302)*(('Summary&amp;Assumptions'!$H$25*$C302)*(1+'Summary&amp;Assumptions'!$J$29)^(CN$46-1))+AND(CN$56&lt;'Summary&amp;Assumptions'!$J$31,CN$47&gt;=$FQ302,CN$47&lt;=$FR302)*(('Summary&amp;Assumptions'!$H$25*$C302)*(1+'Summary&amp;Assumptions'!$J$29)^(CN$46-1))</f>
        <v>0</v>
      </c>
      <c r="CJ302" s="588">
        <f>AND(CO$55&gt;0,SUM($E302:CI302)&lt;'Summary&amp;Assumptions'!$G$32*$B302,$D302&gt;='Summary&amp;Assumptions'!$D$17,CO$47&gt;=$D302,CO$47&lt;=EDATE($D302,'Summary&amp;Assumptions'!$G$32))*$B302+AND(CO$56&lt;'Summary&amp;Assumptions'!$J$31,CO$47&gt;=$FO302,CO$47&lt;=$FP302)*(('Summary&amp;Assumptions'!$H$25*$C302)*(1+'Summary&amp;Assumptions'!$J$29)^(CO$46-1))+AND(CO$56&lt;'Summary&amp;Assumptions'!$J$31,CO$47&gt;=$FQ302,CO$47&lt;=$FR302)*(('Summary&amp;Assumptions'!$H$25*$C302)*(1+'Summary&amp;Assumptions'!$J$29)^(CO$46-1))</f>
        <v>0</v>
      </c>
      <c r="CK302" s="588">
        <f>AND(CP$55&gt;0,SUM($E302:CJ302)&lt;'Summary&amp;Assumptions'!$G$32*$B302,$D302&gt;='Summary&amp;Assumptions'!$D$17,CP$47&gt;=$D302,CP$47&lt;=EDATE($D302,'Summary&amp;Assumptions'!$G$32))*$B302+AND(CP$56&lt;'Summary&amp;Assumptions'!$J$31,CP$47&gt;=$FO302,CP$47&lt;=$FP302)*(('Summary&amp;Assumptions'!$H$25*$C302)*(1+'Summary&amp;Assumptions'!$J$29)^(CP$46-1))+AND(CP$56&lt;'Summary&amp;Assumptions'!$J$31,CP$47&gt;=$FQ302,CP$47&lt;=$FR302)*(('Summary&amp;Assumptions'!$H$25*$C302)*(1+'Summary&amp;Assumptions'!$J$29)^(CP$46-1))</f>
        <v>0</v>
      </c>
      <c r="CL302" s="588">
        <f>AND(CQ$55&gt;0,SUM($E302:CK302)&lt;'Summary&amp;Assumptions'!$G$32*$B302,$D302&gt;='Summary&amp;Assumptions'!$D$17,CQ$47&gt;=$D302,CQ$47&lt;=EDATE($D302,'Summary&amp;Assumptions'!$G$32))*$B302+AND(CQ$56&lt;'Summary&amp;Assumptions'!$J$31,CQ$47&gt;=$FO302,CQ$47&lt;=$FP302)*(('Summary&amp;Assumptions'!$H$25*$C302)*(1+'Summary&amp;Assumptions'!$J$29)^(CQ$46-1))+AND(CQ$56&lt;'Summary&amp;Assumptions'!$J$31,CQ$47&gt;=$FQ302,CQ$47&lt;=$FR302)*(('Summary&amp;Assumptions'!$H$25*$C302)*(1+'Summary&amp;Assumptions'!$J$29)^(CQ$46-1))</f>
        <v>0</v>
      </c>
      <c r="CM302" s="588">
        <f>AND(CR$55&gt;0,SUM($E302:CL302)&lt;'Summary&amp;Assumptions'!$G$32*$B302,$D302&gt;='Summary&amp;Assumptions'!$D$17,CR$47&gt;=$D302,CR$47&lt;=EDATE($D302,'Summary&amp;Assumptions'!$G$32))*$B302+AND(CR$56&lt;'Summary&amp;Assumptions'!$J$31,CR$47&gt;=$FO302,CR$47&lt;=$FP302)*(('Summary&amp;Assumptions'!$H$25*$C302)*(1+'Summary&amp;Assumptions'!$J$29)^(CR$46-1))+AND(CR$56&lt;'Summary&amp;Assumptions'!$J$31,CR$47&gt;=$FQ302,CR$47&lt;=$FR302)*(('Summary&amp;Assumptions'!$H$25*$C302)*(1+'Summary&amp;Assumptions'!$J$29)^(CR$46-1))</f>
        <v>0</v>
      </c>
      <c r="CN302" s="588">
        <f>AND(CS$55&gt;0,SUM($E302:CM302)&lt;'Summary&amp;Assumptions'!$G$32*$B302,$D302&gt;='Summary&amp;Assumptions'!$D$17,CS$47&gt;=$D302,CS$47&lt;=EDATE($D302,'Summary&amp;Assumptions'!$G$32))*$B302+AND(CS$56&lt;'Summary&amp;Assumptions'!$J$31,CS$47&gt;=$FO302,CS$47&lt;=$FP302)*(('Summary&amp;Assumptions'!$H$25*$C302)*(1+'Summary&amp;Assumptions'!$J$29)^(CS$46-1))+AND(CS$56&lt;'Summary&amp;Assumptions'!$J$31,CS$47&gt;=$FQ302,CS$47&lt;=$FR302)*(('Summary&amp;Assumptions'!$H$25*$C302)*(1+'Summary&amp;Assumptions'!$J$29)^(CS$46-1))</f>
        <v>0</v>
      </c>
      <c r="CO302" s="588">
        <f>AND(CT$55&gt;0,SUM($E302:CN302)&lt;'Summary&amp;Assumptions'!$G$32*$B302,$D302&gt;='Summary&amp;Assumptions'!$D$17,CT$47&gt;=$D302,CT$47&lt;=EDATE($D302,'Summary&amp;Assumptions'!$G$32))*$B302+AND(CT$56&lt;'Summary&amp;Assumptions'!$J$31,CT$47&gt;=$FO302,CT$47&lt;=$FP302)*(('Summary&amp;Assumptions'!$H$25*$C302)*(1+'Summary&amp;Assumptions'!$J$29)^(CT$46-1))+AND(CT$56&lt;'Summary&amp;Assumptions'!$J$31,CT$47&gt;=$FQ302,CT$47&lt;=$FR302)*(('Summary&amp;Assumptions'!$H$25*$C302)*(1+'Summary&amp;Assumptions'!$J$29)^(CT$46-1))</f>
        <v>0</v>
      </c>
      <c r="CP302" s="588">
        <f>AND(CU$55&gt;0,SUM($E302:CO302)&lt;'Summary&amp;Assumptions'!$G$32*$B302,$D302&gt;='Summary&amp;Assumptions'!$D$17,CU$47&gt;=$D302,CU$47&lt;=EDATE($D302,'Summary&amp;Assumptions'!$G$32))*$B302+AND(CU$56&lt;'Summary&amp;Assumptions'!$J$31,CU$47&gt;=$FO302,CU$47&lt;=$FP302)*(('Summary&amp;Assumptions'!$H$25*$C302)*(1+'Summary&amp;Assumptions'!$J$29)^(CU$46-1))+AND(CU$56&lt;'Summary&amp;Assumptions'!$J$31,CU$47&gt;=$FQ302,CU$47&lt;=$FR302)*(('Summary&amp;Assumptions'!$H$25*$C302)*(1+'Summary&amp;Assumptions'!$J$29)^(CU$46-1))</f>
        <v>0</v>
      </c>
      <c r="CQ302" s="588">
        <f>AND(CV$55&gt;0,SUM($E302:CP302)&lt;'Summary&amp;Assumptions'!$G$32*$B302,$D302&gt;='Summary&amp;Assumptions'!$D$17,CV$47&gt;=$D302,CV$47&lt;=EDATE($D302,'Summary&amp;Assumptions'!$G$32))*$B302+AND(CV$56&lt;'Summary&amp;Assumptions'!$J$31,CV$47&gt;=$FO302,CV$47&lt;=$FP302)*(('Summary&amp;Assumptions'!$H$25*$C302)*(1+'Summary&amp;Assumptions'!$J$29)^(CV$46-1))+AND(CV$56&lt;'Summary&amp;Assumptions'!$J$31,CV$47&gt;=$FQ302,CV$47&lt;=$FR302)*(('Summary&amp;Assumptions'!$H$25*$C302)*(1+'Summary&amp;Assumptions'!$J$29)^(CV$46-1))</f>
        <v>0</v>
      </c>
      <c r="CR302" s="588">
        <f>AND(CW$55&gt;0,SUM($E302:CQ302)&lt;'Summary&amp;Assumptions'!$G$32*$B302,$D302&gt;='Summary&amp;Assumptions'!$D$17,CW$47&gt;=$D302,CW$47&lt;=EDATE($D302,'Summary&amp;Assumptions'!$G$32))*$B302+AND(CW$56&lt;'Summary&amp;Assumptions'!$J$31,CW$47&gt;=$FO302,CW$47&lt;=$FP302)*(('Summary&amp;Assumptions'!$H$25*$C302)*(1+'Summary&amp;Assumptions'!$J$29)^(CW$46-1))+AND(CW$56&lt;'Summary&amp;Assumptions'!$J$31,CW$47&gt;=$FQ302,CW$47&lt;=$FR302)*(('Summary&amp;Assumptions'!$H$25*$C302)*(1+'Summary&amp;Assumptions'!$J$29)^(CW$46-1))</f>
        <v>0</v>
      </c>
      <c r="CS302" s="588">
        <f>AND(CX$55&gt;0,SUM($E302:CR302)&lt;'Summary&amp;Assumptions'!$G$32*$B302,$D302&gt;='Summary&amp;Assumptions'!$D$17,CX$47&gt;=$D302,CX$47&lt;=EDATE($D302,'Summary&amp;Assumptions'!$G$32))*$B302+AND(CX$56&lt;'Summary&amp;Assumptions'!$J$31,CX$47&gt;=$FO302,CX$47&lt;=$FP302)*(('Summary&amp;Assumptions'!$H$25*$C302)*(1+'Summary&amp;Assumptions'!$J$29)^(CX$46-1))+AND(CX$56&lt;'Summary&amp;Assumptions'!$J$31,CX$47&gt;=$FQ302,CX$47&lt;=$FR302)*(('Summary&amp;Assumptions'!$H$25*$C302)*(1+'Summary&amp;Assumptions'!$J$29)^(CX$46-1))</f>
        <v>0</v>
      </c>
      <c r="CT302" s="588">
        <f>AND(CY$55&gt;0,SUM($E302:CS302)&lt;'Summary&amp;Assumptions'!$G$32*$B302,$D302&gt;='Summary&amp;Assumptions'!$D$17,CY$47&gt;=$D302,CY$47&lt;=EDATE($D302,'Summary&amp;Assumptions'!$G$32))*$B302+AND(CY$56&lt;'Summary&amp;Assumptions'!$J$31,CY$47&gt;=$FO302,CY$47&lt;=$FP302)*(('Summary&amp;Assumptions'!$H$25*$C302)*(1+'Summary&amp;Assumptions'!$J$29)^(CY$46-1))+AND(CY$56&lt;'Summary&amp;Assumptions'!$J$31,CY$47&gt;=$FQ302,CY$47&lt;=$FR302)*(('Summary&amp;Assumptions'!$H$25*$C302)*(1+'Summary&amp;Assumptions'!$J$29)^(CY$46-1))</f>
        <v>0</v>
      </c>
      <c r="CU302" s="588">
        <f>AND(CZ$55&gt;0,SUM($E302:CT302)&lt;'Summary&amp;Assumptions'!$G$32*$B302,$D302&gt;='Summary&amp;Assumptions'!$D$17,CZ$47&gt;=$D302,CZ$47&lt;=EDATE($D302,'Summary&amp;Assumptions'!$G$32))*$B302+AND(CZ$56&lt;'Summary&amp;Assumptions'!$J$31,CZ$47&gt;=$FO302,CZ$47&lt;=$FP302)*(('Summary&amp;Assumptions'!$H$25*$C302)*(1+'Summary&amp;Assumptions'!$J$29)^(CZ$46-1))+AND(CZ$56&lt;'Summary&amp;Assumptions'!$J$31,CZ$47&gt;=$FQ302,CZ$47&lt;=$FR302)*(('Summary&amp;Assumptions'!$H$25*$C302)*(1+'Summary&amp;Assumptions'!$J$29)^(CZ$46-1))</f>
        <v>0</v>
      </c>
      <c r="CV302" s="588">
        <f>AND(DA$55&gt;0,SUM($E302:CU302)&lt;'Summary&amp;Assumptions'!$G$32*$B302,$D302&gt;='Summary&amp;Assumptions'!$D$17,DA$47&gt;=$D302,DA$47&lt;=EDATE($D302,'Summary&amp;Assumptions'!$G$32))*$B302+AND(DA$56&lt;'Summary&amp;Assumptions'!$J$31,DA$47&gt;=$FO302,DA$47&lt;=$FP302)*(('Summary&amp;Assumptions'!$H$25*$C302)*(1+'Summary&amp;Assumptions'!$J$29)^(DA$46-1))+AND(DA$56&lt;'Summary&amp;Assumptions'!$J$31,DA$47&gt;=$FQ302,DA$47&lt;=$FR302)*(('Summary&amp;Assumptions'!$H$25*$C302)*(1+'Summary&amp;Assumptions'!$J$29)^(DA$46-1))</f>
        <v>0</v>
      </c>
      <c r="CW302" s="588">
        <f>AND(DB$55&gt;0,SUM($E302:CV302)&lt;'Summary&amp;Assumptions'!$G$32*$B302,$D302&gt;='Summary&amp;Assumptions'!$D$17,DB$47&gt;=$D302,DB$47&lt;=EDATE($D302,'Summary&amp;Assumptions'!$G$32))*$B302+AND(DB$56&lt;'Summary&amp;Assumptions'!$J$31,DB$47&gt;=$FO302,DB$47&lt;=$FP302)*(('Summary&amp;Assumptions'!$H$25*$C302)*(1+'Summary&amp;Assumptions'!$J$29)^(DB$46-1))+AND(DB$56&lt;'Summary&amp;Assumptions'!$J$31,DB$47&gt;=$FQ302,DB$47&lt;=$FR302)*(('Summary&amp;Assumptions'!$H$25*$C302)*(1+'Summary&amp;Assumptions'!$J$29)^(DB$46-1))</f>
        <v>0</v>
      </c>
      <c r="CX302" s="588">
        <f>AND(DC$55&gt;0,SUM($E302:CW302)&lt;'Summary&amp;Assumptions'!$G$32*$B302,$D302&gt;='Summary&amp;Assumptions'!$D$17,DC$47&gt;=$D302,DC$47&lt;=EDATE($D302,'Summary&amp;Assumptions'!$G$32))*$B302+AND(DC$56&lt;'Summary&amp;Assumptions'!$J$31,DC$47&gt;=$FO302,DC$47&lt;=$FP302)*(('Summary&amp;Assumptions'!$H$25*$C302)*(1+'Summary&amp;Assumptions'!$J$29)^(DC$46-1))+AND(DC$56&lt;'Summary&amp;Assumptions'!$J$31,DC$47&gt;=$FQ302,DC$47&lt;=$FR302)*(('Summary&amp;Assumptions'!$H$25*$C302)*(1+'Summary&amp;Assumptions'!$J$29)^(DC$46-1))</f>
        <v>0</v>
      </c>
      <c r="CY302" s="588">
        <f>AND(DD$55&gt;0,SUM($E302:CX302)&lt;'Summary&amp;Assumptions'!$G$32*$B302,$D302&gt;='Summary&amp;Assumptions'!$D$17,DD$47&gt;=$D302,DD$47&lt;=EDATE($D302,'Summary&amp;Assumptions'!$G$32))*$B302+AND(DD$56&lt;'Summary&amp;Assumptions'!$J$31,DD$47&gt;=$FO302,DD$47&lt;=$FP302)*(('Summary&amp;Assumptions'!$H$25*$C302)*(1+'Summary&amp;Assumptions'!$J$29)^(DD$46-1))+AND(DD$56&lt;'Summary&amp;Assumptions'!$J$31,DD$47&gt;=$FQ302,DD$47&lt;=$FR302)*(('Summary&amp;Assumptions'!$H$25*$C302)*(1+'Summary&amp;Assumptions'!$J$29)^(DD$46-1))</f>
        <v>0</v>
      </c>
      <c r="CZ302" s="588">
        <f>AND(DE$55&gt;0,SUM($E302:CY302)&lt;'Summary&amp;Assumptions'!$G$32*$B302,$D302&gt;='Summary&amp;Assumptions'!$D$17,DE$47&gt;=$D302,DE$47&lt;=EDATE($D302,'Summary&amp;Assumptions'!$G$32))*$B302+AND(DE$56&lt;'Summary&amp;Assumptions'!$J$31,DE$47&gt;=$FO302,DE$47&lt;=$FP302)*(('Summary&amp;Assumptions'!$H$25*$C302)*(1+'Summary&amp;Assumptions'!$J$29)^(DE$46-1))+AND(DE$56&lt;'Summary&amp;Assumptions'!$J$31,DE$47&gt;=$FQ302,DE$47&lt;=$FR302)*(('Summary&amp;Assumptions'!$H$25*$C302)*(1+'Summary&amp;Assumptions'!$J$29)^(DE$46-1))</f>
        <v>0</v>
      </c>
      <c r="DA302" s="588">
        <f>AND(DF$55&gt;0,SUM($E302:CZ302)&lt;'Summary&amp;Assumptions'!$G$32*$B302,$D302&gt;='Summary&amp;Assumptions'!$D$17,DF$47&gt;=$D302,DF$47&lt;=EDATE($D302,'Summary&amp;Assumptions'!$G$32))*$B302+AND(DF$56&lt;'Summary&amp;Assumptions'!$J$31,DF$47&gt;=$FO302,DF$47&lt;=$FP302)*(('Summary&amp;Assumptions'!$H$25*$C302)*(1+'Summary&amp;Assumptions'!$J$29)^(DF$46-1))+AND(DF$56&lt;'Summary&amp;Assumptions'!$J$31,DF$47&gt;=$FQ302,DF$47&lt;=$FR302)*(('Summary&amp;Assumptions'!$H$25*$C302)*(1+'Summary&amp;Assumptions'!$J$29)^(DF$46-1))</f>
        <v>0</v>
      </c>
      <c r="DB302" s="588">
        <f>AND(DG$55&gt;0,SUM($E302:DA302)&lt;'Summary&amp;Assumptions'!$G$32*$B302,$D302&gt;='Summary&amp;Assumptions'!$D$17,DG$47&gt;=$D302,DG$47&lt;=EDATE($D302,'Summary&amp;Assumptions'!$G$32))*$B302+AND(DG$56&lt;'Summary&amp;Assumptions'!$J$31,DG$47&gt;=$FO302,DG$47&lt;=$FP302)*(('Summary&amp;Assumptions'!$H$25*$C302)*(1+'Summary&amp;Assumptions'!$J$29)^(DG$46-1))+AND(DG$56&lt;'Summary&amp;Assumptions'!$J$31,DG$47&gt;=$FQ302,DG$47&lt;=$FR302)*(('Summary&amp;Assumptions'!$H$25*$C302)*(1+'Summary&amp;Assumptions'!$J$29)^(DG$46-1))</f>
        <v>0</v>
      </c>
      <c r="DC302" s="588">
        <f>AND(DH$55&gt;0,SUM($E302:DB302)&lt;'Summary&amp;Assumptions'!$G$32*$B302,$D302&gt;='Summary&amp;Assumptions'!$D$17,DH$47&gt;=$D302,DH$47&lt;=EDATE($D302,'Summary&amp;Assumptions'!$G$32))*$B302+AND(DH$56&lt;'Summary&amp;Assumptions'!$J$31,DH$47&gt;=$FO302,DH$47&lt;=$FP302)*(('Summary&amp;Assumptions'!$H$25*$C302)*(1+'Summary&amp;Assumptions'!$J$29)^(DH$46-1))+AND(DH$56&lt;'Summary&amp;Assumptions'!$J$31,DH$47&gt;=$FQ302,DH$47&lt;=$FR302)*(('Summary&amp;Assumptions'!$H$25*$C302)*(1+'Summary&amp;Assumptions'!$J$29)^(DH$46-1))</f>
        <v>0</v>
      </c>
      <c r="DD302" s="588">
        <f>AND(DI$55&gt;0,SUM($E302:DC302)&lt;'Summary&amp;Assumptions'!$G$32*$B302,$D302&gt;='Summary&amp;Assumptions'!$D$17,DI$47&gt;=$D302,DI$47&lt;=EDATE($D302,'Summary&amp;Assumptions'!$G$32))*$B302+AND(DI$56&lt;'Summary&amp;Assumptions'!$J$31,DI$47&gt;=$FO302,DI$47&lt;=$FP302)*(('Summary&amp;Assumptions'!$H$25*$C302)*(1+'Summary&amp;Assumptions'!$J$29)^(DI$46-1))+AND(DI$56&lt;'Summary&amp;Assumptions'!$J$31,DI$47&gt;=$FQ302,DI$47&lt;=$FR302)*(('Summary&amp;Assumptions'!$H$25*$C302)*(1+'Summary&amp;Assumptions'!$J$29)^(DI$46-1))</f>
        <v>0</v>
      </c>
      <c r="DE302" s="588">
        <f>AND(DJ$55&gt;0,SUM($E302:DD302)&lt;'Summary&amp;Assumptions'!$G$32*$B302,$D302&gt;='Summary&amp;Assumptions'!$D$17,DJ$47&gt;=$D302,DJ$47&lt;=EDATE($D302,'Summary&amp;Assumptions'!$G$32))*$B302+AND(DJ$56&lt;'Summary&amp;Assumptions'!$J$31,DJ$47&gt;=$FO302,DJ$47&lt;=$FP302)*(('Summary&amp;Assumptions'!$H$25*$C302)*(1+'Summary&amp;Assumptions'!$J$29)^(DJ$46-1))+AND(DJ$56&lt;'Summary&amp;Assumptions'!$J$31,DJ$47&gt;=$FQ302,DJ$47&lt;=$FR302)*(('Summary&amp;Assumptions'!$H$25*$C302)*(1+'Summary&amp;Assumptions'!$J$29)^(DJ$46-1))</f>
        <v>0</v>
      </c>
      <c r="DF302" s="588">
        <f>AND(DK$55&gt;0,SUM($E302:DE302)&lt;'Summary&amp;Assumptions'!$G$32*$B302,$D302&gt;='Summary&amp;Assumptions'!$D$17,DK$47&gt;=$D302,DK$47&lt;=EDATE($D302,'Summary&amp;Assumptions'!$G$32))*$B302+AND(DK$56&lt;'Summary&amp;Assumptions'!$J$31,DK$47&gt;=$FO302,DK$47&lt;=$FP302)*(('Summary&amp;Assumptions'!$H$25*$C302)*(1+'Summary&amp;Assumptions'!$J$29)^(DK$46-1))+AND(DK$56&lt;'Summary&amp;Assumptions'!$J$31,DK$47&gt;=$FQ302,DK$47&lt;=$FR302)*(('Summary&amp;Assumptions'!$H$25*$C302)*(1+'Summary&amp;Assumptions'!$J$29)^(DK$46-1))</f>
        <v>0</v>
      </c>
      <c r="DG302" s="588">
        <f>AND(DL$55&gt;0,SUM($E302:DF302)&lt;'Summary&amp;Assumptions'!$G$32*$B302,$D302&gt;='Summary&amp;Assumptions'!$D$17,DL$47&gt;=$D302,DL$47&lt;=EDATE($D302,'Summary&amp;Assumptions'!$G$32))*$B302+AND(DL$56&lt;'Summary&amp;Assumptions'!$J$31,DL$47&gt;=$FO302,DL$47&lt;=$FP302)*(('Summary&amp;Assumptions'!$H$25*$C302)*(1+'Summary&amp;Assumptions'!$J$29)^(DL$46-1))+AND(DL$56&lt;'Summary&amp;Assumptions'!$J$31,DL$47&gt;=$FQ302,DL$47&lt;=$FR302)*(('Summary&amp;Assumptions'!$H$25*$C302)*(1+'Summary&amp;Assumptions'!$J$29)^(DL$46-1))</f>
        <v>0</v>
      </c>
      <c r="DH302" s="588">
        <f>AND(DM$55&gt;0,SUM($E302:DG302)&lt;'Summary&amp;Assumptions'!$G$32*$B302,$D302&gt;='Summary&amp;Assumptions'!$D$17,DM$47&gt;=$D302,DM$47&lt;=EDATE($D302,'Summary&amp;Assumptions'!$G$32))*$B302+AND(DM$56&lt;'Summary&amp;Assumptions'!$J$31,DM$47&gt;=$FO302,DM$47&lt;=$FP302)*(('Summary&amp;Assumptions'!$H$25*$C302)*(1+'Summary&amp;Assumptions'!$J$29)^(DM$46-1))+AND(DM$56&lt;'Summary&amp;Assumptions'!$J$31,DM$47&gt;=$FQ302,DM$47&lt;=$FR302)*(('Summary&amp;Assumptions'!$H$25*$C302)*(1+'Summary&amp;Assumptions'!$J$29)^(DM$46-1))</f>
        <v>0</v>
      </c>
      <c r="DI302" s="588">
        <f>AND(DN$55&gt;0,SUM($E302:DH302)&lt;'Summary&amp;Assumptions'!$G$32*$B302,$D302&gt;='Summary&amp;Assumptions'!$D$17,DN$47&gt;=$D302,DN$47&lt;=EDATE($D302,'Summary&amp;Assumptions'!$G$32))*$B302+AND(DN$56&lt;'Summary&amp;Assumptions'!$J$31,DN$47&gt;=$FO302,DN$47&lt;=$FP302)*(('Summary&amp;Assumptions'!$H$25*$C302)*(1+'Summary&amp;Assumptions'!$J$29)^(DN$46-1))+AND(DN$56&lt;'Summary&amp;Assumptions'!$J$31,DN$47&gt;=$FQ302,DN$47&lt;=$FR302)*(('Summary&amp;Assumptions'!$H$25*$C302)*(1+'Summary&amp;Assumptions'!$J$29)^(DN$46-1))</f>
        <v>0</v>
      </c>
      <c r="DJ302" s="588">
        <f>AND(DO$55&gt;0,SUM($E302:DI302)&lt;'Summary&amp;Assumptions'!$G$32*$B302,$D302&gt;='Summary&amp;Assumptions'!$D$17,DO$47&gt;=$D302,DO$47&lt;=EDATE($D302,'Summary&amp;Assumptions'!$G$32))*$B302+AND(DO$56&lt;'Summary&amp;Assumptions'!$J$31,DO$47&gt;=$FO302,DO$47&lt;=$FP302)*(('Summary&amp;Assumptions'!$H$25*$C302)*(1+'Summary&amp;Assumptions'!$J$29)^(DO$46-1))+AND(DO$56&lt;'Summary&amp;Assumptions'!$J$31,DO$47&gt;=$FQ302,DO$47&lt;=$FR302)*(('Summary&amp;Assumptions'!$H$25*$C302)*(1+'Summary&amp;Assumptions'!$J$29)^(DO$46-1))</f>
        <v>0</v>
      </c>
      <c r="DK302" s="588">
        <f>AND(DP$55&gt;0,SUM($E302:DJ302)&lt;'Summary&amp;Assumptions'!$G$32*$B302,$D302&gt;='Summary&amp;Assumptions'!$D$17,DP$47&gt;=$D302,DP$47&lt;=EDATE($D302,'Summary&amp;Assumptions'!$G$32))*$B302+AND(DP$56&lt;'Summary&amp;Assumptions'!$J$31,DP$47&gt;=$FO302,DP$47&lt;=$FP302)*(('Summary&amp;Assumptions'!$H$25*$C302)*(1+'Summary&amp;Assumptions'!$J$29)^(DP$46-1))+AND(DP$56&lt;'Summary&amp;Assumptions'!$J$31,DP$47&gt;=$FQ302,DP$47&lt;=$FR302)*(('Summary&amp;Assumptions'!$H$25*$C302)*(1+'Summary&amp;Assumptions'!$J$29)^(DP$46-1))</f>
        <v>0</v>
      </c>
      <c r="DL302" s="588">
        <f>AND(DQ$55&gt;0,SUM($E302:DK302)&lt;'Summary&amp;Assumptions'!$G$32*$B302,$D302&gt;='Summary&amp;Assumptions'!$D$17,DQ$47&gt;=$D302,DQ$47&lt;=EDATE($D302,'Summary&amp;Assumptions'!$G$32))*$B302+AND(DQ$56&lt;'Summary&amp;Assumptions'!$J$31,DQ$47&gt;=$FO302,DQ$47&lt;=$FP302)*(('Summary&amp;Assumptions'!$H$25*$C302)*(1+'Summary&amp;Assumptions'!$J$29)^(DQ$46-1))+AND(DQ$56&lt;'Summary&amp;Assumptions'!$J$31,DQ$47&gt;=$FQ302,DQ$47&lt;=$FR302)*(('Summary&amp;Assumptions'!$H$25*$C302)*(1+'Summary&amp;Assumptions'!$J$29)^(DQ$46-1))</f>
        <v>0</v>
      </c>
      <c r="DM302" s="588">
        <f>AND(DR$55&gt;0,SUM($E302:DL302)&lt;'Summary&amp;Assumptions'!$G$32*$B302,$D302&gt;='Summary&amp;Assumptions'!$D$17,DR$47&gt;=$D302,DR$47&lt;=EDATE($D302,'Summary&amp;Assumptions'!$G$32))*$B302+AND(DR$56&lt;'Summary&amp;Assumptions'!$J$31,DR$47&gt;=$FO302,DR$47&lt;=$FP302)*(('Summary&amp;Assumptions'!$H$25*$C302)*(1+'Summary&amp;Assumptions'!$J$29)^(DR$46-1))+AND(DR$56&lt;'Summary&amp;Assumptions'!$J$31,DR$47&gt;=$FQ302,DR$47&lt;=$FR302)*(('Summary&amp;Assumptions'!$H$25*$C302)*(1+'Summary&amp;Assumptions'!$J$29)^(DR$46-1))</f>
        <v>0</v>
      </c>
      <c r="DN302" s="588">
        <f>AND(DS$55&gt;0,SUM($E302:DM302)&lt;'Summary&amp;Assumptions'!$G$32*$B302,$D302&gt;='Summary&amp;Assumptions'!$D$17,DS$47&gt;=$D302,DS$47&lt;=EDATE($D302,'Summary&amp;Assumptions'!$G$32))*$B302+AND(DS$56&lt;'Summary&amp;Assumptions'!$J$31,DS$47&gt;=$FO302,DS$47&lt;=$FP302)*(('Summary&amp;Assumptions'!$H$25*$C302)*(1+'Summary&amp;Assumptions'!$J$29)^(DS$46-1))+AND(DS$56&lt;'Summary&amp;Assumptions'!$J$31,DS$47&gt;=$FQ302,DS$47&lt;=$FR302)*(('Summary&amp;Assumptions'!$H$25*$C302)*(1+'Summary&amp;Assumptions'!$J$29)^(DS$46-1))</f>
        <v>0</v>
      </c>
      <c r="DO302" s="588">
        <f>AND(DT$55&gt;0,SUM($E302:DN302)&lt;'Summary&amp;Assumptions'!$G$32*$B302,$D302&gt;='Summary&amp;Assumptions'!$D$17,DT$47&gt;=$D302,DT$47&lt;=EDATE($D302,'Summary&amp;Assumptions'!$G$32))*$B302+AND(DT$56&lt;'Summary&amp;Assumptions'!$J$31,DT$47&gt;=$FO302,DT$47&lt;=$FP302)*(('Summary&amp;Assumptions'!$H$25*$C302)*(1+'Summary&amp;Assumptions'!$J$29)^(DT$46-1))+AND(DT$56&lt;'Summary&amp;Assumptions'!$J$31,DT$47&gt;=$FQ302,DT$47&lt;=$FR302)*(('Summary&amp;Assumptions'!$H$25*$C302)*(1+'Summary&amp;Assumptions'!$J$29)^(DT$46-1))</f>
        <v>0</v>
      </c>
      <c r="DP302" s="588">
        <f>AND(DU$55&gt;0,SUM($E302:DO302)&lt;'Summary&amp;Assumptions'!$G$32*$B302,$D302&gt;='Summary&amp;Assumptions'!$D$17,DU$47&gt;=$D302,DU$47&lt;=EDATE($D302,'Summary&amp;Assumptions'!$G$32))*$B302+AND(DU$56&lt;'Summary&amp;Assumptions'!$J$31,DU$47&gt;=$FO302,DU$47&lt;=$FP302)*(('Summary&amp;Assumptions'!$H$25*$C302)*(1+'Summary&amp;Assumptions'!$J$29)^(DU$46-1))+AND(DU$56&lt;'Summary&amp;Assumptions'!$J$31,DU$47&gt;=$FQ302,DU$47&lt;=$FR302)*(('Summary&amp;Assumptions'!$H$25*$C302)*(1+'Summary&amp;Assumptions'!$J$29)^(DU$46-1))</f>
        <v>0</v>
      </c>
      <c r="DQ302" s="588">
        <f>AND(DV$55&gt;0,SUM($E302:DP302)&lt;'Summary&amp;Assumptions'!$G$32*$B302,$D302&gt;='Summary&amp;Assumptions'!$D$17,DV$47&gt;=$D302,DV$47&lt;=EDATE($D302,'Summary&amp;Assumptions'!$G$32))*$B302+AND(DV$56&lt;'Summary&amp;Assumptions'!$J$31,DV$47&gt;=$FO302,DV$47&lt;=$FP302)*(('Summary&amp;Assumptions'!$H$25*$C302)*(1+'Summary&amp;Assumptions'!$J$29)^(DV$46-1))+AND(DV$56&lt;'Summary&amp;Assumptions'!$J$31,DV$47&gt;=$FQ302,DV$47&lt;=$FR302)*(('Summary&amp;Assumptions'!$H$25*$C302)*(1+'Summary&amp;Assumptions'!$J$29)^(DV$46-1))</f>
        <v>0</v>
      </c>
      <c r="DR302" s="588">
        <f>AND(DW$55&gt;0,SUM($E302:DQ302)&lt;'Summary&amp;Assumptions'!$G$32*$B302,$D302&gt;='Summary&amp;Assumptions'!$D$17,DW$47&gt;=$D302,DW$47&lt;=EDATE($D302,'Summary&amp;Assumptions'!$G$32))*$B302+AND(DW$56&lt;'Summary&amp;Assumptions'!$J$31,DW$47&gt;=$FO302,DW$47&lt;=$FP302)*(('Summary&amp;Assumptions'!$H$25*$C302)*(1+'Summary&amp;Assumptions'!$J$29)^(DW$46-1))+AND(DW$56&lt;'Summary&amp;Assumptions'!$J$31,DW$47&gt;=$FQ302,DW$47&lt;=$FR302)*(('Summary&amp;Assumptions'!$H$25*$C302)*(1+'Summary&amp;Assumptions'!$J$29)^(DW$46-1))</f>
        <v>0</v>
      </c>
      <c r="DS302" s="588">
        <f>AND(DX$55&gt;0,SUM($E302:DR302)&lt;'Summary&amp;Assumptions'!$G$32*$B302,$D302&gt;='Summary&amp;Assumptions'!$D$17,DX$47&gt;=$D302,DX$47&lt;=EDATE($D302,'Summary&amp;Assumptions'!$G$32))*$B302+AND(DX$56&lt;'Summary&amp;Assumptions'!$J$31,DX$47&gt;=$FO302,DX$47&lt;=$FP302)*(('Summary&amp;Assumptions'!$H$25*$C302)*(1+'Summary&amp;Assumptions'!$J$29)^(DX$46-1))+AND(DX$56&lt;'Summary&amp;Assumptions'!$J$31,DX$47&gt;=$FQ302,DX$47&lt;=$FR302)*(('Summary&amp;Assumptions'!$H$25*$C302)*(1+'Summary&amp;Assumptions'!$J$29)^(DX$46-1))</f>
        <v>0</v>
      </c>
      <c r="DT302" s="588">
        <f>AND(DY$55&gt;0,SUM($E302:DS302)&lt;'Summary&amp;Assumptions'!$G$32*$B302,$D302&gt;='Summary&amp;Assumptions'!$D$17,DY$47&gt;=$D302,DY$47&lt;=EDATE($D302,'Summary&amp;Assumptions'!$G$32))*$B302+AND(DY$56&lt;'Summary&amp;Assumptions'!$J$31,DY$47&gt;=$FO302,DY$47&lt;=$FP302)*(('Summary&amp;Assumptions'!$H$25*$C302)*(1+'Summary&amp;Assumptions'!$J$29)^(DY$46-1))+AND(DY$56&lt;'Summary&amp;Assumptions'!$J$31,DY$47&gt;=$FQ302,DY$47&lt;=$FR302)*(('Summary&amp;Assumptions'!$H$25*$C302)*(1+'Summary&amp;Assumptions'!$J$29)^(DY$46-1))</f>
        <v>0</v>
      </c>
      <c r="DU302" s="588">
        <f>AND(DZ$55&gt;0,SUM($E302:DT302)&lt;'Summary&amp;Assumptions'!$G$32*$B302,$D302&gt;='Summary&amp;Assumptions'!$D$17,DZ$47&gt;=$D302,DZ$47&lt;=EDATE($D302,'Summary&amp;Assumptions'!$G$32))*$B302+AND(DZ$56&lt;'Summary&amp;Assumptions'!$J$31,DZ$47&gt;=$FO302,DZ$47&lt;=$FP302)*(('Summary&amp;Assumptions'!$H$25*$C302)*(1+'Summary&amp;Assumptions'!$J$29)^(DZ$46-1))+AND(DZ$56&lt;'Summary&amp;Assumptions'!$J$31,DZ$47&gt;=$FQ302,DZ$47&lt;=$FR302)*(('Summary&amp;Assumptions'!$H$25*$C302)*(1+'Summary&amp;Assumptions'!$J$29)^(DZ$46-1))</f>
        <v>0</v>
      </c>
      <c r="DV302" s="588">
        <f>AND(EA$55&gt;0,SUM($E302:DU302)&lt;'Summary&amp;Assumptions'!$G$32*$B302,$D302&gt;='Summary&amp;Assumptions'!$D$17,EA$47&gt;=$D302,EA$47&lt;=EDATE($D302,'Summary&amp;Assumptions'!$G$32))*$B302+AND(EA$56&lt;'Summary&amp;Assumptions'!$J$31,EA$47&gt;=$FO302,EA$47&lt;=$FP302)*(('Summary&amp;Assumptions'!$H$25*$C302)*(1+'Summary&amp;Assumptions'!$J$29)^(EA$46-1))+AND(EA$56&lt;'Summary&amp;Assumptions'!$J$31,EA$47&gt;=$FQ302,EA$47&lt;=$FR302)*(('Summary&amp;Assumptions'!$H$25*$C302)*(1+'Summary&amp;Assumptions'!$J$29)^(EA$46-1))</f>
        <v>0</v>
      </c>
      <c r="DW302" s="588">
        <f>AND(EB$55&gt;0,SUM($E302:DV302)&lt;'Summary&amp;Assumptions'!$G$32*$B302,$D302&gt;='Summary&amp;Assumptions'!$D$17,EB$47&gt;=$D302,EB$47&lt;=EDATE($D302,'Summary&amp;Assumptions'!$G$32))*$B302+AND(EB$56&lt;'Summary&amp;Assumptions'!$J$31,EB$47&gt;=$FO302,EB$47&lt;=$FP302)*(('Summary&amp;Assumptions'!$H$25*$C302)*(1+'Summary&amp;Assumptions'!$J$29)^(EB$46-1))+AND(EB$56&lt;'Summary&amp;Assumptions'!$J$31,EB$47&gt;=$FQ302,EB$47&lt;=$FR302)*(('Summary&amp;Assumptions'!$H$25*$C302)*(1+'Summary&amp;Assumptions'!$J$29)^(EB$46-1))</f>
        <v>0</v>
      </c>
      <c r="DX302" s="588">
        <f>AND(EC$55&gt;0,SUM($E302:DW302)&lt;'Summary&amp;Assumptions'!$G$32*$B302,$D302&gt;='Summary&amp;Assumptions'!$D$17,EC$47&gt;=$D302,EC$47&lt;=EDATE($D302,'Summary&amp;Assumptions'!$G$32))*$B302+AND(EC$56&lt;'Summary&amp;Assumptions'!$J$31,EC$47&gt;=$FO302,EC$47&lt;=$FP302)*(('Summary&amp;Assumptions'!$H$25*$C302)*(1+'Summary&amp;Assumptions'!$J$29)^(EC$46-1))+AND(EC$56&lt;'Summary&amp;Assumptions'!$J$31,EC$47&gt;=$FQ302,EC$47&lt;=$FR302)*(('Summary&amp;Assumptions'!$H$25*$C302)*(1+'Summary&amp;Assumptions'!$J$29)^(EC$46-1))</f>
        <v>0</v>
      </c>
      <c r="DY302" s="588">
        <f>AND(ED$55&gt;0,SUM($E302:DX302)&lt;'Summary&amp;Assumptions'!$G$32*$B302,$D302&gt;='Summary&amp;Assumptions'!$D$17,ED$47&gt;=$D302,ED$47&lt;=EDATE($D302,'Summary&amp;Assumptions'!$G$32))*$B302+AND(ED$56&lt;'Summary&amp;Assumptions'!$J$31,ED$47&gt;=$FO302,ED$47&lt;=$FP302)*(('Summary&amp;Assumptions'!$H$25*$C302)*(1+'Summary&amp;Assumptions'!$J$29)^(ED$46-1))+AND(ED$56&lt;'Summary&amp;Assumptions'!$J$31,ED$47&gt;=$FQ302,ED$47&lt;=$FR302)*(('Summary&amp;Assumptions'!$H$25*$C302)*(1+'Summary&amp;Assumptions'!$J$29)^(ED$46-1))</f>
        <v>0</v>
      </c>
      <c r="DZ302" s="588">
        <f>AND(EE$55&gt;0,SUM($E302:DY302)&lt;'Summary&amp;Assumptions'!$G$32*$B302,$D302&gt;='Summary&amp;Assumptions'!$D$17,EE$47&gt;=$D302,EE$47&lt;=EDATE($D302,'Summary&amp;Assumptions'!$G$32))*$B302+AND(EE$56&lt;'Summary&amp;Assumptions'!$J$31,EE$47&gt;=$FO302,EE$47&lt;=$FP302)*(('Summary&amp;Assumptions'!$H$25*$C302)*(1+'Summary&amp;Assumptions'!$J$29)^(EE$46-1))+AND(EE$56&lt;'Summary&amp;Assumptions'!$J$31,EE$47&gt;=$FQ302,EE$47&lt;=$FR302)*(('Summary&amp;Assumptions'!$H$25*$C302)*(1+'Summary&amp;Assumptions'!$J$29)^(EE$46-1))</f>
        <v>0</v>
      </c>
      <c r="EA302" s="588">
        <f>AND(EF$55&gt;0,SUM($E302:DZ302)&lt;'Summary&amp;Assumptions'!$G$32*$B302,$D302&gt;='Summary&amp;Assumptions'!$D$17,EF$47&gt;=$D302,EF$47&lt;=EDATE($D302,'Summary&amp;Assumptions'!$G$32))*$B302+AND(EF$56&lt;'Summary&amp;Assumptions'!$J$31,EF$47&gt;=$FO302,EF$47&lt;=$FP302)*(('Summary&amp;Assumptions'!$H$25*$C302)*(1+'Summary&amp;Assumptions'!$J$29)^(EF$46-1))+AND(EF$56&lt;'Summary&amp;Assumptions'!$J$31,EF$47&gt;=$FQ302,EF$47&lt;=$FR302)*(('Summary&amp;Assumptions'!$H$25*$C302)*(1+'Summary&amp;Assumptions'!$J$29)^(EF$46-1))</f>
        <v>0</v>
      </c>
      <c r="EB302" s="588">
        <f>AND(EG$55&gt;0,SUM($E302:EA302)&lt;'Summary&amp;Assumptions'!$G$32*$B302,$D302&gt;='Summary&amp;Assumptions'!$D$17,EG$47&gt;=$D302,EG$47&lt;=EDATE($D302,'Summary&amp;Assumptions'!$G$32))*$B302+AND(EG$56&lt;'Summary&amp;Assumptions'!$J$31,EG$47&gt;=$FO302,EG$47&lt;=$FP302)*(('Summary&amp;Assumptions'!$H$25*$C302)*(1+'Summary&amp;Assumptions'!$J$29)^(EG$46-1))+AND(EG$56&lt;'Summary&amp;Assumptions'!$J$31,EG$47&gt;=$FQ302,EG$47&lt;=$FR302)*(('Summary&amp;Assumptions'!$H$25*$C302)*(1+'Summary&amp;Assumptions'!$J$29)^(EG$46-1))</f>
        <v>0</v>
      </c>
      <c r="EC302" s="588">
        <f>AND(EH$55&gt;0,SUM($E302:EB302)&lt;'Summary&amp;Assumptions'!$G$32*$B302,$D302&gt;='Summary&amp;Assumptions'!$D$17,EH$47&gt;=$D302,EH$47&lt;=EDATE($D302,'Summary&amp;Assumptions'!$G$32))*$B302+AND(EH$56&lt;'Summary&amp;Assumptions'!$J$31,EH$47&gt;=$FO302,EH$47&lt;=$FP302)*(('Summary&amp;Assumptions'!$H$25*$C302)*(1+'Summary&amp;Assumptions'!$J$29)^(EH$46-1))+AND(EH$56&lt;'Summary&amp;Assumptions'!$J$31,EH$47&gt;=$FQ302,EH$47&lt;=$FR302)*(('Summary&amp;Assumptions'!$H$25*$C302)*(1+'Summary&amp;Assumptions'!$J$29)^(EH$46-1))</f>
        <v>0</v>
      </c>
      <c r="ED302" s="588">
        <f>AND(EI$55&gt;0,SUM($E302:EC302)&lt;'Summary&amp;Assumptions'!$G$32*$B302,$D302&gt;='Summary&amp;Assumptions'!$D$17,EI$47&gt;=$D302,EI$47&lt;=EDATE($D302,'Summary&amp;Assumptions'!$G$32))*$B302+AND(EI$56&lt;'Summary&amp;Assumptions'!$J$31,EI$47&gt;=$FO302,EI$47&lt;=$FP302)*(('Summary&amp;Assumptions'!$H$25*$C302)*(1+'Summary&amp;Assumptions'!$J$29)^(EI$46-1))+AND(EI$56&lt;'Summary&amp;Assumptions'!$J$31,EI$47&gt;=$FQ302,EI$47&lt;=$FR302)*(('Summary&amp;Assumptions'!$H$25*$C302)*(1+'Summary&amp;Assumptions'!$J$29)^(EI$46-1))</f>
        <v>0</v>
      </c>
      <c r="EE302" s="588">
        <f>AND(EJ$55&gt;0,SUM($E302:ED302)&lt;'Summary&amp;Assumptions'!$G$32*$B302,$D302&gt;='Summary&amp;Assumptions'!$D$17,EJ$47&gt;=$D302,EJ$47&lt;=EDATE($D302,'Summary&amp;Assumptions'!$G$32))*$B302+AND(EJ$56&lt;'Summary&amp;Assumptions'!$J$31,EJ$47&gt;=$FO302,EJ$47&lt;=$FP302)*(('Summary&amp;Assumptions'!$H$25*$C302)*(1+'Summary&amp;Assumptions'!$J$29)^(EJ$46-1))+AND(EJ$56&lt;'Summary&amp;Assumptions'!$J$31,EJ$47&gt;=$FQ302,EJ$47&lt;=$FR302)*(('Summary&amp;Assumptions'!$H$25*$C302)*(1+'Summary&amp;Assumptions'!$J$29)^(EJ$46-1))</f>
        <v>0</v>
      </c>
      <c r="EF302" s="588">
        <f>AND(EK$55&gt;0,SUM($E302:EE302)&lt;'Summary&amp;Assumptions'!$G$32*$B302,$D302&gt;='Summary&amp;Assumptions'!$D$17,EK$47&gt;=$D302,EK$47&lt;=EDATE($D302,'Summary&amp;Assumptions'!$G$32))*$B302+AND(EK$56&lt;'Summary&amp;Assumptions'!$J$31,EK$47&gt;=$FO302,EK$47&lt;=$FP302)*(('Summary&amp;Assumptions'!$H$25*$C302)*(1+'Summary&amp;Assumptions'!$J$29)^(EK$46-1))+AND(EK$56&lt;'Summary&amp;Assumptions'!$J$31,EK$47&gt;=$FQ302,EK$47&lt;=$FR302)*(('Summary&amp;Assumptions'!$H$25*$C302)*(1+'Summary&amp;Assumptions'!$J$29)^(EK$46-1))</f>
        <v>0</v>
      </c>
      <c r="EG302" s="588">
        <f>AND(EL$55&gt;0,SUM($E302:EF302)&lt;'Summary&amp;Assumptions'!$G$32*$B302,$D302&gt;='Summary&amp;Assumptions'!$D$17,EL$47&gt;=$D302,EL$47&lt;=EDATE($D302,'Summary&amp;Assumptions'!$G$32))*$B302+AND(EL$56&lt;'Summary&amp;Assumptions'!$J$31,EL$47&gt;=$FO302,EL$47&lt;=$FP302)*(('Summary&amp;Assumptions'!$H$25*$C302)*(1+'Summary&amp;Assumptions'!$J$29)^(EL$46-1))+AND(EL$56&lt;'Summary&amp;Assumptions'!$J$31,EL$47&gt;=$FQ302,EL$47&lt;=$FR302)*(('Summary&amp;Assumptions'!$H$25*$C302)*(1+'Summary&amp;Assumptions'!$J$29)^(EL$46-1))</f>
        <v>0</v>
      </c>
      <c r="EH302" s="588">
        <f>AND(EM$55&gt;0,SUM($E302:EG302)&lt;'Summary&amp;Assumptions'!$G$32*$B302,$D302&gt;='Summary&amp;Assumptions'!$D$17,EM$47&gt;=$D302,EM$47&lt;=EDATE($D302,'Summary&amp;Assumptions'!$G$32))*$B302+AND(EM$56&lt;'Summary&amp;Assumptions'!$J$31,EM$47&gt;=$FO302,EM$47&lt;=$FP302)*(('Summary&amp;Assumptions'!$H$25*$C302)*(1+'Summary&amp;Assumptions'!$J$29)^(EM$46-1))+AND(EM$56&lt;'Summary&amp;Assumptions'!$J$31,EM$47&gt;=$FQ302,EM$47&lt;=$FR302)*(('Summary&amp;Assumptions'!$H$25*$C302)*(1+'Summary&amp;Assumptions'!$J$29)^(EM$46-1))</f>
        <v>0</v>
      </c>
      <c r="EI302" s="588">
        <f>AND(EN$55&gt;0,SUM($E302:EH302)&lt;'Summary&amp;Assumptions'!$G$32*$B302,$D302&gt;='Summary&amp;Assumptions'!$D$17,EN$47&gt;=$D302,EN$47&lt;=EDATE($D302,'Summary&amp;Assumptions'!$G$32))*$B302+AND(EN$56&lt;'Summary&amp;Assumptions'!$J$31,EN$47&gt;=$FO302,EN$47&lt;=$FP302)*(('Summary&amp;Assumptions'!$H$25*$C302)*(1+'Summary&amp;Assumptions'!$J$29)^(EN$46-1))+AND(EN$56&lt;'Summary&amp;Assumptions'!$J$31,EN$47&gt;=$FQ302,EN$47&lt;=$FR302)*(('Summary&amp;Assumptions'!$H$25*$C302)*(1+'Summary&amp;Assumptions'!$J$29)^(EN$46-1))</f>
        <v>0</v>
      </c>
      <c r="EJ302" s="588">
        <f>AND(EO$55&gt;0,SUM($E302:EI302)&lt;'Summary&amp;Assumptions'!$G$32*$B302,$D302&gt;='Summary&amp;Assumptions'!$D$17,EO$47&gt;=$D302,EO$47&lt;=EDATE($D302,'Summary&amp;Assumptions'!$G$32))*$B302+AND(EO$56&lt;'Summary&amp;Assumptions'!$J$31,EO$47&gt;=$FO302,EO$47&lt;=$FP302)*(('Summary&amp;Assumptions'!$H$25*$C302)*(1+'Summary&amp;Assumptions'!$J$29)^(EO$46-1))+AND(EO$56&lt;'Summary&amp;Assumptions'!$J$31,EO$47&gt;=$FQ302,EO$47&lt;=$FR302)*(('Summary&amp;Assumptions'!$H$25*$C302)*(1+'Summary&amp;Assumptions'!$J$29)^(EO$46-1))</f>
        <v>0</v>
      </c>
      <c r="EK302" s="588">
        <f>AND(EP$55&gt;0,SUM($E302:EJ302)&lt;'Summary&amp;Assumptions'!$G$32*$B302,$D302&gt;='Summary&amp;Assumptions'!$D$17,EP$47&gt;=$D302,EP$47&lt;=EDATE($D302,'Summary&amp;Assumptions'!$G$32))*$B302+AND(EP$56&lt;'Summary&amp;Assumptions'!$J$31,EP$47&gt;=$FO302,EP$47&lt;=$FP302)*(('Summary&amp;Assumptions'!$H$25*$C302)*(1+'Summary&amp;Assumptions'!$J$29)^(EP$46-1))+AND(EP$56&lt;'Summary&amp;Assumptions'!$J$31,EP$47&gt;=$FQ302,EP$47&lt;=$FR302)*(('Summary&amp;Assumptions'!$H$25*$C302)*(1+'Summary&amp;Assumptions'!$J$29)^(EP$46-1))</f>
        <v>0</v>
      </c>
      <c r="EL302" s="588">
        <f>AND(EQ$55&gt;0,SUM($E302:EK302)&lt;'Summary&amp;Assumptions'!$G$32*$B302,$D302&gt;='Summary&amp;Assumptions'!$D$17,EQ$47&gt;=$D302,EQ$47&lt;=EDATE($D302,'Summary&amp;Assumptions'!$G$32))*$B302+AND(EQ$56&lt;'Summary&amp;Assumptions'!$J$31,EQ$47&gt;=$FO302,EQ$47&lt;=$FP302)*(('Summary&amp;Assumptions'!$H$25*$C302)*(1+'Summary&amp;Assumptions'!$J$29)^(EQ$46-1))+AND(EQ$56&lt;'Summary&amp;Assumptions'!$J$31,EQ$47&gt;=$FQ302,EQ$47&lt;=$FR302)*(('Summary&amp;Assumptions'!$H$25*$C302)*(1+'Summary&amp;Assumptions'!$J$29)^(EQ$46-1))</f>
        <v>0</v>
      </c>
      <c r="EM302" s="588">
        <f>AND(ER$55&gt;0,SUM($E302:EL302)&lt;'Summary&amp;Assumptions'!$G$32*$B302,$D302&gt;='Summary&amp;Assumptions'!$D$17,ER$47&gt;=$D302,ER$47&lt;=EDATE($D302,'Summary&amp;Assumptions'!$G$32))*$B302+AND(ER$56&lt;'Summary&amp;Assumptions'!$J$31,ER$47&gt;=$FO302,ER$47&lt;=$FP302)*(('Summary&amp;Assumptions'!$H$25*$C302)*(1+'Summary&amp;Assumptions'!$J$29)^(ER$46-1))+AND(ER$56&lt;'Summary&amp;Assumptions'!$J$31,ER$47&gt;=$FQ302,ER$47&lt;=$FR302)*(('Summary&amp;Assumptions'!$H$25*$C302)*(1+'Summary&amp;Assumptions'!$J$29)^(ER$46-1))</f>
        <v>0</v>
      </c>
      <c r="EN302" s="588">
        <f>AND(ES$55&gt;0,SUM($E302:EM302)&lt;'Summary&amp;Assumptions'!$G$32*$B302,$D302&gt;='Summary&amp;Assumptions'!$D$17,ES$47&gt;=$D302,ES$47&lt;=EDATE($D302,'Summary&amp;Assumptions'!$G$32))*$B302+AND(ES$56&lt;'Summary&amp;Assumptions'!$J$31,ES$47&gt;=$FO302,ES$47&lt;=$FP302)*(('Summary&amp;Assumptions'!$H$25*$C302)*(1+'Summary&amp;Assumptions'!$J$29)^(ES$46-1))+AND(ES$56&lt;'Summary&amp;Assumptions'!$J$31,ES$47&gt;=$FQ302,ES$47&lt;=$FR302)*(('Summary&amp;Assumptions'!$H$25*$C302)*(1+'Summary&amp;Assumptions'!$J$29)^(ES$46-1))</f>
        <v>0</v>
      </c>
      <c r="EO302" s="588">
        <f>AND(ET$55&gt;0,SUM($E302:EN302)&lt;'Summary&amp;Assumptions'!$G$32*$B302,$D302&gt;='Summary&amp;Assumptions'!$D$17,ET$47&gt;=$D302,ET$47&lt;=EDATE($D302,'Summary&amp;Assumptions'!$G$32))*$B302+AND(ET$56&lt;'Summary&amp;Assumptions'!$J$31,ET$47&gt;=$FO302,ET$47&lt;=$FP302)*(('Summary&amp;Assumptions'!$H$25*$C302)*(1+'Summary&amp;Assumptions'!$J$29)^(ET$46-1))+AND(ET$56&lt;'Summary&amp;Assumptions'!$J$31,ET$47&gt;=$FQ302,ET$47&lt;=$FR302)*(('Summary&amp;Assumptions'!$H$25*$C302)*(1+'Summary&amp;Assumptions'!$J$29)^(ET$46-1))</f>
        <v>0</v>
      </c>
      <c r="EP302" s="588">
        <f>AND(EU$55&gt;0,SUM($E302:EO302)&lt;'Summary&amp;Assumptions'!$G$32*$B302,$D302&gt;='Summary&amp;Assumptions'!$D$17,EU$47&gt;=$D302,EU$47&lt;=EDATE($D302,'Summary&amp;Assumptions'!$G$32))*$B302+AND(EU$56&lt;'Summary&amp;Assumptions'!$J$31,EU$47&gt;=$FO302,EU$47&lt;=$FP302)*(('Summary&amp;Assumptions'!$H$25*$C302)*(1+'Summary&amp;Assumptions'!$J$29)^(EU$46-1))+AND(EU$56&lt;'Summary&amp;Assumptions'!$J$31,EU$47&gt;=$FQ302,EU$47&lt;=$FR302)*(('Summary&amp;Assumptions'!$H$25*$C302)*(1+'Summary&amp;Assumptions'!$J$29)^(EU$46-1))</f>
        <v>0</v>
      </c>
      <c r="EQ302" s="588">
        <f>AND(EV$55&gt;0,SUM($E302:EP302)&lt;'Summary&amp;Assumptions'!$G$32*$B302,$D302&gt;='Summary&amp;Assumptions'!$D$17,EV$47&gt;=$D302,EV$47&lt;=EDATE($D302,'Summary&amp;Assumptions'!$G$32))*$B302+AND(EV$56&lt;'Summary&amp;Assumptions'!$J$31,EV$47&gt;=$FO302,EV$47&lt;=$FP302)*(('Summary&amp;Assumptions'!$H$25*$C302)*(1+'Summary&amp;Assumptions'!$J$29)^(EV$46-1))+AND(EV$56&lt;'Summary&amp;Assumptions'!$J$31,EV$47&gt;=$FQ302,EV$47&lt;=$FR302)*(('Summary&amp;Assumptions'!$H$25*$C302)*(1+'Summary&amp;Assumptions'!$J$29)^(EV$46-1))</f>
        <v>0</v>
      </c>
      <c r="ER302" s="588">
        <f>AND(EW$55&gt;0,SUM($E302:EQ302)&lt;'Summary&amp;Assumptions'!$G$32*$B302,$D302&gt;='Summary&amp;Assumptions'!$D$17,EW$47&gt;=$D302,EW$47&lt;=EDATE($D302,'Summary&amp;Assumptions'!$G$32))*$B302+AND(EW$56&lt;'Summary&amp;Assumptions'!$J$31,EW$47&gt;=$FO302,EW$47&lt;=$FP302)*(('Summary&amp;Assumptions'!$H$25*$C302)*(1+'Summary&amp;Assumptions'!$J$29)^(EW$46-1))+AND(EW$56&lt;'Summary&amp;Assumptions'!$J$31,EW$47&gt;=$FQ302,EW$47&lt;=$FR302)*(('Summary&amp;Assumptions'!$H$25*$C302)*(1+'Summary&amp;Assumptions'!$J$29)^(EW$46-1))</f>
        <v>0</v>
      </c>
      <c r="ES302" s="588">
        <f>AND(EX$55&gt;0,SUM($E302:ER302)&lt;'Summary&amp;Assumptions'!$G$32*$B302,$D302&gt;='Summary&amp;Assumptions'!$D$17,EX$47&gt;=$D302,EX$47&lt;=EDATE($D302,'Summary&amp;Assumptions'!$G$32))*$B302+AND(EX$56&lt;'Summary&amp;Assumptions'!$J$31,EX$47&gt;=$FO302,EX$47&lt;=$FP302)*(('Summary&amp;Assumptions'!$H$25*$C302)*(1+'Summary&amp;Assumptions'!$J$29)^(EX$46-1))+AND(EX$56&lt;'Summary&amp;Assumptions'!$J$31,EX$47&gt;=$FQ302,EX$47&lt;=$FR302)*(('Summary&amp;Assumptions'!$H$25*$C302)*(1+'Summary&amp;Assumptions'!$J$29)^(EX$46-1))</f>
        <v>0</v>
      </c>
      <c r="ET302" s="588">
        <f>AND(EY$55&gt;0,SUM($E302:ES302)&lt;'Summary&amp;Assumptions'!$G$32*$B302,$D302&gt;='Summary&amp;Assumptions'!$D$17,EY$47&gt;=$D302,EY$47&lt;=EDATE($D302,'Summary&amp;Assumptions'!$G$32))*$B302+AND(EY$56&lt;'Summary&amp;Assumptions'!$J$31,EY$47&gt;=$FO302,EY$47&lt;=$FP302)*(('Summary&amp;Assumptions'!$H$25*$C302)*(1+'Summary&amp;Assumptions'!$J$29)^(EY$46-1))+AND(EY$56&lt;'Summary&amp;Assumptions'!$J$31,EY$47&gt;=$FQ302,EY$47&lt;=$FR302)*(('Summary&amp;Assumptions'!$H$25*$C302)*(1+'Summary&amp;Assumptions'!$J$29)^(EY$46-1))</f>
        <v>0</v>
      </c>
      <c r="EU302" s="588">
        <f>AND(EZ$55&gt;0,SUM($E302:ET302)&lt;'Summary&amp;Assumptions'!$G$32*$B302,$D302&gt;='Summary&amp;Assumptions'!$D$17,EZ$47&gt;=$D302,EZ$47&lt;=EDATE($D302,'Summary&amp;Assumptions'!$G$32))*$B302+AND(EZ$56&lt;'Summary&amp;Assumptions'!$J$31,EZ$47&gt;=$FO302,EZ$47&lt;=$FP302)*(('Summary&amp;Assumptions'!$H$25*$C302)*(1+'Summary&amp;Assumptions'!$J$29)^(EZ$46-1))+AND(EZ$56&lt;'Summary&amp;Assumptions'!$J$31,EZ$47&gt;=$FQ302,EZ$47&lt;=$FR302)*(('Summary&amp;Assumptions'!$H$25*$C302)*(1+'Summary&amp;Assumptions'!$J$29)^(EZ$46-1))</f>
        <v>0</v>
      </c>
      <c r="EV302" s="588">
        <f>AND(FA$55&gt;0,SUM($E302:EU302)&lt;'Summary&amp;Assumptions'!$G$32*$B302,$D302&gt;='Summary&amp;Assumptions'!$D$17,FA$47&gt;=$D302,FA$47&lt;=EDATE($D302,'Summary&amp;Assumptions'!$G$32))*$B302+AND(FA$56&lt;'Summary&amp;Assumptions'!$J$31,FA$47&gt;=$FO302,FA$47&lt;=$FP302)*(('Summary&amp;Assumptions'!$H$25*$C302)*(1+'Summary&amp;Assumptions'!$J$29)^(FA$46-1))+AND(FA$56&lt;'Summary&amp;Assumptions'!$J$31,FA$47&gt;=$FQ302,FA$47&lt;=$FR302)*(('Summary&amp;Assumptions'!$H$25*$C302)*(1+'Summary&amp;Assumptions'!$J$29)^(FA$46-1))</f>
        <v>0</v>
      </c>
      <c r="EW302" s="588">
        <f>AND(FB$55&gt;0,SUM($E302:EV302)&lt;'Summary&amp;Assumptions'!$G$32*$B302,$D302&gt;='Summary&amp;Assumptions'!$D$17,FB$47&gt;=$D302,FB$47&lt;=EDATE($D302,'Summary&amp;Assumptions'!$G$32))*$B302+AND(FB$56&lt;'Summary&amp;Assumptions'!$J$31,FB$47&gt;=$FO302,FB$47&lt;=$FP302)*(('Summary&amp;Assumptions'!$H$25*$C302)*(1+'Summary&amp;Assumptions'!$J$29)^(FB$46-1))+AND(FB$56&lt;'Summary&amp;Assumptions'!$J$31,FB$47&gt;=$FQ302,FB$47&lt;=$FR302)*(('Summary&amp;Assumptions'!$H$25*$C302)*(1+'Summary&amp;Assumptions'!$J$29)^(FB$46-1))</f>
        <v>0</v>
      </c>
      <c r="EX302" s="588">
        <f>AND(FC$55&gt;0,SUM($E302:EW302)&lt;'Summary&amp;Assumptions'!$G$32*$B302,$D302&gt;='Summary&amp;Assumptions'!$D$17,FC$47&gt;=$D302,FC$47&lt;=EDATE($D302,'Summary&amp;Assumptions'!$G$32))*$B302+AND(FC$56&lt;'Summary&amp;Assumptions'!$J$31,FC$47&gt;=$FO302,FC$47&lt;=$FP302)*(('Summary&amp;Assumptions'!$H$25*$C302)*(1+'Summary&amp;Assumptions'!$J$29)^(FC$46-1))+AND(FC$56&lt;'Summary&amp;Assumptions'!$J$31,FC$47&gt;=$FQ302,FC$47&lt;=$FR302)*(('Summary&amp;Assumptions'!$H$25*$C302)*(1+'Summary&amp;Assumptions'!$J$29)^(FC$46-1))</f>
        <v>0</v>
      </c>
      <c r="EY302" s="588">
        <f>AND(FD$55&gt;0,SUM($E302:EX302)&lt;'Summary&amp;Assumptions'!$G$32*$B302,$D302&gt;='Summary&amp;Assumptions'!$D$17,FD$47&gt;=$D302,FD$47&lt;=EDATE($D302,'Summary&amp;Assumptions'!$G$32))*$B302+AND(FD$56&lt;'Summary&amp;Assumptions'!$J$31,FD$47&gt;=$FO302,FD$47&lt;=$FP302)*(('Summary&amp;Assumptions'!$H$25*$C302)*(1+'Summary&amp;Assumptions'!$J$29)^(FD$46-1))+AND(FD$56&lt;'Summary&amp;Assumptions'!$J$31,FD$47&gt;=$FQ302,FD$47&lt;=$FR302)*(('Summary&amp;Assumptions'!$H$25*$C302)*(1+'Summary&amp;Assumptions'!$J$29)^(FD$46-1))</f>
        <v>0</v>
      </c>
      <c r="EZ302" s="588">
        <f>AND(FE$55&gt;0,SUM($E302:EY302)&lt;'Summary&amp;Assumptions'!$G$32*$B302,$D302&gt;='Summary&amp;Assumptions'!$D$17,FE$47&gt;=$D302,FE$47&lt;=EDATE($D302,'Summary&amp;Assumptions'!$G$32))*$B302+AND(FE$56&lt;'Summary&amp;Assumptions'!$J$31,FE$47&gt;=$FO302,FE$47&lt;=$FP302)*(('Summary&amp;Assumptions'!$H$25*$C302)*(1+'Summary&amp;Assumptions'!$J$29)^(FE$46-1))+AND(FE$56&lt;'Summary&amp;Assumptions'!$J$31,FE$47&gt;=$FQ302,FE$47&lt;=$FR302)*(('Summary&amp;Assumptions'!$H$25*$C302)*(1+'Summary&amp;Assumptions'!$J$29)^(FE$46-1))</f>
        <v>0</v>
      </c>
      <c r="FA302" s="588">
        <f>AND(FF$55&gt;0,SUM($E302:EZ302)&lt;'Summary&amp;Assumptions'!$G$32*$B302,$D302&gt;='Summary&amp;Assumptions'!$D$17,FF$47&gt;=$D302,FF$47&lt;=EDATE($D302,'Summary&amp;Assumptions'!$G$32))*$B302+AND(FF$56&lt;'Summary&amp;Assumptions'!$J$31,FF$47&gt;=$FO302,FF$47&lt;=$FP302)*(('Summary&amp;Assumptions'!$H$25*$C302)*(1+'Summary&amp;Assumptions'!$J$29)^(FF$46-1))+AND(FF$56&lt;'Summary&amp;Assumptions'!$J$31,FF$47&gt;=$FQ302,FF$47&lt;=$FR302)*(('Summary&amp;Assumptions'!$H$25*$C302)*(1+'Summary&amp;Assumptions'!$J$29)^(FF$46-1))</f>
        <v>0</v>
      </c>
      <c r="FB302" s="588">
        <f>AND(FG$55&gt;0,SUM($E302:FA302)&lt;'Summary&amp;Assumptions'!$G$32*$B302,$D302&gt;='Summary&amp;Assumptions'!$D$17,FG$47&gt;=$D302,FG$47&lt;=EDATE($D302,'Summary&amp;Assumptions'!$G$32))*$B302+AND(FG$56&lt;'Summary&amp;Assumptions'!$J$31,FG$47&gt;=$FO302,FG$47&lt;=$FP302)*(('Summary&amp;Assumptions'!$H$25*$C302)*(1+'Summary&amp;Assumptions'!$J$29)^(FG$46-1))+AND(FG$56&lt;'Summary&amp;Assumptions'!$J$31,FG$47&gt;=$FQ302,FG$47&lt;=$FR302)*(('Summary&amp;Assumptions'!$H$25*$C302)*(1+'Summary&amp;Assumptions'!$J$29)^(FG$46-1))</f>
        <v>0</v>
      </c>
      <c r="FC302" s="588">
        <f>AND(FH$55&gt;0,SUM($E302:FB302)&lt;'Summary&amp;Assumptions'!$G$32*$B302,$D302&gt;='Summary&amp;Assumptions'!$D$17,FH$47&gt;=$D302,FH$47&lt;=EDATE($D302,'Summary&amp;Assumptions'!$G$32))*$B302+AND(FH$56&lt;'Summary&amp;Assumptions'!$J$31,FH$47&gt;=$FO302,FH$47&lt;=$FP302)*(('Summary&amp;Assumptions'!$H$25*$C302)*(1+'Summary&amp;Assumptions'!$J$29)^(FH$46-1))+AND(FH$56&lt;'Summary&amp;Assumptions'!$J$31,FH$47&gt;=$FQ302,FH$47&lt;=$FR302)*(('Summary&amp;Assumptions'!$H$25*$C302)*(1+'Summary&amp;Assumptions'!$J$29)^(FH$46-1))</f>
        <v>0</v>
      </c>
      <c r="FD302" s="588">
        <f>AND(FI$55&gt;0,SUM($E302:FC302)&lt;'Summary&amp;Assumptions'!$G$32*$B302,$D302&gt;='Summary&amp;Assumptions'!$D$17,FI$47&gt;=$D302,FI$47&lt;=EDATE($D302,'Summary&amp;Assumptions'!$G$32))*$B302+AND(FI$56&lt;'Summary&amp;Assumptions'!$J$31,FI$47&gt;=$FO302,FI$47&lt;=$FP302)*(('Summary&amp;Assumptions'!$H$25*$C302)*(1+'Summary&amp;Assumptions'!$J$29)^(FI$46-1))+AND(FI$56&lt;'Summary&amp;Assumptions'!$J$31,FI$47&gt;=$FQ302,FI$47&lt;=$FR302)*(('Summary&amp;Assumptions'!$H$25*$C302)*(1+'Summary&amp;Assumptions'!$J$29)^(FI$46-1))</f>
        <v>0</v>
      </c>
      <c r="FE302" s="588">
        <f>AND(FJ$55&gt;0,SUM($E302:FD302)&lt;'Summary&amp;Assumptions'!$G$32*$B302,$D302&gt;='Summary&amp;Assumptions'!$D$17,FJ$47&gt;=$D302,FJ$47&lt;=EDATE($D302,'Summary&amp;Assumptions'!$G$32))*$B302+AND(FJ$56&lt;'Summary&amp;Assumptions'!$J$31,FJ$47&gt;=$FO302,FJ$47&lt;=$FP302)*(('Summary&amp;Assumptions'!$H$25*$C302)*(1+'Summary&amp;Assumptions'!$J$29)^(FJ$46-1))+AND(FJ$56&lt;'Summary&amp;Assumptions'!$J$31,FJ$47&gt;=$FQ302,FJ$47&lt;=$FR302)*(('Summary&amp;Assumptions'!$H$25*$C302)*(1+'Summary&amp;Assumptions'!$J$29)^(FJ$46-1))</f>
        <v>0</v>
      </c>
      <c r="FF302" s="588">
        <f>AND(FK$55&gt;0,SUM($E302:FE302)&lt;'Summary&amp;Assumptions'!$G$32*$B302,$D302&gt;='Summary&amp;Assumptions'!$D$17,FK$47&gt;=$D302,FK$47&lt;=EDATE($D302,'Summary&amp;Assumptions'!$G$32))*$B302+AND(FK$56&lt;'Summary&amp;Assumptions'!$J$31,FK$47&gt;=$FO302,FK$47&lt;=$FP302)*(('Summary&amp;Assumptions'!$H$25*$C302)*(1+'Summary&amp;Assumptions'!$J$29)^(FK$46-1))+AND(FK$56&lt;'Summary&amp;Assumptions'!$J$31,FK$47&gt;=$FQ302,FK$47&lt;=$FR302)*(('Summary&amp;Assumptions'!$H$25*$C302)*(1+'Summary&amp;Assumptions'!$J$29)^(FK$46-1))</f>
        <v>0</v>
      </c>
      <c r="FG302" s="588">
        <f>AND(FL$55&gt;0,SUM($E302:FF302)&lt;'Summary&amp;Assumptions'!$G$32*$B302,$D302&gt;='Summary&amp;Assumptions'!$D$17,FL$47&gt;=$D302,FL$47&lt;=EDATE($D302,'Summary&amp;Assumptions'!$G$32))*$B302+AND(FL$56&lt;'Summary&amp;Assumptions'!$J$31,FL$47&gt;=$FO302,FL$47&lt;=$FP302)*(('Summary&amp;Assumptions'!$H$25*$C302)*(1+'Summary&amp;Assumptions'!$J$29)^(FL$46-1))+AND(FL$56&lt;'Summary&amp;Assumptions'!$J$31,FL$47&gt;=$FQ302,FL$47&lt;=$FR302)*(('Summary&amp;Assumptions'!$H$25*$C302)*(1+'Summary&amp;Assumptions'!$J$29)^(FL$46-1))</f>
        <v>0</v>
      </c>
      <c r="FH302" s="588">
        <f>AND(FM$55&gt;0,SUM($E302:FG302)&lt;'Summary&amp;Assumptions'!$G$32*$B302,$D302&gt;='Summary&amp;Assumptions'!$D$17,FM$47&gt;=$D302,FM$47&lt;=EDATE($D302,'Summary&amp;Assumptions'!$G$32))*$B302+AND(FM$56&lt;'Summary&amp;Assumptions'!$J$31,FM$47&gt;=$FO302,FM$47&lt;=$FP302)*(('Summary&amp;Assumptions'!$H$25*$C302)*(1+'Summary&amp;Assumptions'!$J$29)^(FM$46-1))+AND(FM$56&lt;'Summary&amp;Assumptions'!$J$31,FM$47&gt;=$FQ302,FM$47&lt;=$FR302)*(('Summary&amp;Assumptions'!$H$25*$C302)*(1+'Summary&amp;Assumptions'!$J$29)^(FM$46-1))</f>
        <v>0</v>
      </c>
      <c r="FI302" s="588">
        <f>AND(FN$55&gt;0,SUM($E302:FH302)&lt;'Summary&amp;Assumptions'!$G$32*$B302,$D302&gt;='Summary&amp;Assumptions'!$D$17,FN$47&gt;=$D302,FN$47&lt;=EDATE($D302,'Summary&amp;Assumptions'!$G$32))*$B302+AND(FN$56&lt;'Summary&amp;Assumptions'!$J$31,FN$47&gt;=$FO302,FN$47&lt;=$FP302)*(('Summary&amp;Assumptions'!$H$25*$C302)*(1+'Summary&amp;Assumptions'!$J$29)^(FN$46-1))+AND(FN$56&lt;'Summary&amp;Assumptions'!$J$31,FN$47&gt;=$FQ302,FN$47&lt;=$FR302)*(('Summary&amp;Assumptions'!$H$25*$C302)*(1+'Summary&amp;Assumptions'!$J$29)^(FN$46-1))</f>
        <v>0</v>
      </c>
      <c r="FJ302" s="588">
        <f>AND(FO$55&gt;0,SUM($E302:FI302)&lt;'Summary&amp;Assumptions'!$G$32*$B302,$D302&gt;='Summary&amp;Assumptions'!$D$17,FO$47&gt;=$D302,FO$47&lt;=EDATE($D302,'Summary&amp;Assumptions'!$G$32))*$B302+AND(FO$56&lt;'Summary&amp;Assumptions'!$J$31,FO$47&gt;=$FO302,FO$47&lt;=$FP302)*(('Summary&amp;Assumptions'!$H$25*$C302)*(1+'Summary&amp;Assumptions'!$J$29)^(FO$46-1))+AND(FO$56&lt;'Summary&amp;Assumptions'!$J$31,FO$47&gt;=$FQ302,FO$47&lt;=$FR302)*(('Summary&amp;Assumptions'!$H$25*$C302)*(1+'Summary&amp;Assumptions'!$J$29)^(FO$46-1))</f>
        <v>0</v>
      </c>
      <c r="FK302" s="588">
        <f>AND(FP$55&gt;0,SUM($E302:FJ302)&lt;'Summary&amp;Assumptions'!$G$32*$B302,$D302&gt;='Summary&amp;Assumptions'!$D$17,FP$47&gt;=$D302,FP$47&lt;=EDATE($D302,'Summary&amp;Assumptions'!$G$32))*$B302+AND(FP$56&lt;'Summary&amp;Assumptions'!$J$31,FP$47&gt;=$FO302,FP$47&lt;=$FP302)*(('Summary&amp;Assumptions'!$H$25*$C302)*(1+'Summary&amp;Assumptions'!$J$29)^(FP$46-1))+AND(FP$56&lt;'Summary&amp;Assumptions'!$J$31,FP$47&gt;=$FQ302,FP$47&lt;=$FR302)*(('Summary&amp;Assumptions'!$H$25*$C302)*(1+'Summary&amp;Assumptions'!$J$29)^(FP$46-1))</f>
        <v>0</v>
      </c>
      <c r="FL302" s="588">
        <f>AND(FQ$55&gt;0,SUM($E302:FK302)&lt;'Summary&amp;Assumptions'!$G$32*$B302,$D302&gt;='Summary&amp;Assumptions'!$D$17,FQ$47&gt;=$D302,FQ$47&lt;=EDATE($D302,'Summary&amp;Assumptions'!$G$32))*$B302+AND(FQ$56&lt;'Summary&amp;Assumptions'!$J$31,FQ$47&gt;=$FO302,FQ$47&lt;=$FP302)*(('Summary&amp;Assumptions'!$H$25*$C302)*(1+'Summary&amp;Assumptions'!$J$29)^(FQ$46-1))+AND(FQ$56&lt;'Summary&amp;Assumptions'!$J$31,FQ$47&gt;=$FQ302,FQ$47&lt;=$FR302)*(('Summary&amp;Assumptions'!$H$25*$C302)*(1+'Summary&amp;Assumptions'!$J$29)^(FQ$46-1))</f>
        <v>0</v>
      </c>
      <c r="FO302" s="576">
        <f>EDATE(D302,'Summary&amp;Assumptions'!$G$34)</f>
        <v>49980</v>
      </c>
      <c r="FP302" s="576">
        <f>EDATE(FO302,'Summary&amp;Assumptions'!$G$33-1)</f>
        <v>50010</v>
      </c>
      <c r="FQ302" s="576">
        <f>EDATE(FO302,'Summary&amp;Assumptions'!$G$34)</f>
        <v>50345</v>
      </c>
      <c r="FR302" s="576">
        <f>EDATE(FQ302,'Summary&amp;Assumptions'!$G$33-1)</f>
        <v>50375</v>
      </c>
    </row>
    <row r="303" spans="2:174" hidden="1" x14ac:dyDescent="0.2">
      <c r="B303" s="588">
        <v>0</v>
      </c>
      <c r="C303" s="193">
        <v>0</v>
      </c>
      <c r="D303" s="589">
        <v>49644</v>
      </c>
      <c r="F303" s="588">
        <f>AND(K$55&gt;0,SUM($E303:E303)&lt;'Summary&amp;Assumptions'!$G$32*$B303,$D303&gt;='Summary&amp;Assumptions'!$D$17,K$47&gt;=$D303,K$47&lt;=EDATE($D303,'Summary&amp;Assumptions'!$G$32))*$B303+AND(K$56&lt;'Summary&amp;Assumptions'!$J$31,K$47&gt;=$FO303,K$47&lt;=$FP303)*(('Summary&amp;Assumptions'!$H$25*$C303)*(1+'Summary&amp;Assumptions'!$J$29)^(K$46-1))+AND(K$56&lt;'Summary&amp;Assumptions'!$J$31,K$47&gt;=$FQ303,K$47&lt;=$FR303)*(('Summary&amp;Assumptions'!$H$25*$C303)*(1+'Summary&amp;Assumptions'!$J$29)^(K$46-1))</f>
        <v>0</v>
      </c>
      <c r="G303" s="588">
        <f>AND(L$55&gt;0,SUM($E303:F303)&lt;'Summary&amp;Assumptions'!$G$32*$B303,$D303&gt;='Summary&amp;Assumptions'!$D$17,L$47&gt;=$D303,L$47&lt;=EDATE($D303,'Summary&amp;Assumptions'!$G$32))*$B303+AND(L$56&lt;'Summary&amp;Assumptions'!$J$31,L$47&gt;=$FO303,L$47&lt;=$FP303)*(('Summary&amp;Assumptions'!$H$25*$C303)*(1+'Summary&amp;Assumptions'!$J$29)^(L$46-1))+AND(L$56&lt;'Summary&amp;Assumptions'!$J$31,L$47&gt;=$FQ303,L$47&lt;=$FR303)*(('Summary&amp;Assumptions'!$H$25*$C303)*(1+'Summary&amp;Assumptions'!$J$29)^(L$46-1))</f>
        <v>0</v>
      </c>
      <c r="H303" s="588">
        <f>AND(M$55&gt;0,SUM($E303:G303)&lt;'Summary&amp;Assumptions'!$G$32*$B303,$D303&gt;='Summary&amp;Assumptions'!$D$17,M$47&gt;=$D303,M$47&lt;=EDATE($D303,'Summary&amp;Assumptions'!$G$32))*$B303+AND(M$56&lt;'Summary&amp;Assumptions'!$J$31,M$47&gt;=$FO303,M$47&lt;=$FP303)*(('Summary&amp;Assumptions'!$H$25*$C303)*(1+'Summary&amp;Assumptions'!$J$29)^(M$46-1))+AND(M$56&lt;'Summary&amp;Assumptions'!$J$31,M$47&gt;=$FQ303,M$47&lt;=$FR303)*(('Summary&amp;Assumptions'!$H$25*$C303)*(1+'Summary&amp;Assumptions'!$J$29)^(M$46-1))</f>
        <v>0</v>
      </c>
      <c r="I303" s="588">
        <f>AND(N$55&gt;0,SUM($E303:H303)&lt;'Summary&amp;Assumptions'!$G$32*$B303,$D303&gt;='Summary&amp;Assumptions'!$D$17,N$47&gt;=$D303,N$47&lt;=EDATE($D303,'Summary&amp;Assumptions'!$G$32))*$B303+AND(N$56&lt;'Summary&amp;Assumptions'!$J$31,N$47&gt;=$FO303,N$47&lt;=$FP303)*(('Summary&amp;Assumptions'!$H$25*$C303)*(1+'Summary&amp;Assumptions'!$J$29)^(N$46-1))+AND(N$56&lt;'Summary&amp;Assumptions'!$J$31,N$47&gt;=$FQ303,N$47&lt;=$FR303)*(('Summary&amp;Assumptions'!$H$25*$C303)*(1+'Summary&amp;Assumptions'!$J$29)^(N$46-1))</f>
        <v>0</v>
      </c>
      <c r="J303" s="588">
        <f>AND(O$55&gt;0,SUM($E303:I303)&lt;'Summary&amp;Assumptions'!$G$32*$B303,$D303&gt;='Summary&amp;Assumptions'!$D$17,O$47&gt;=$D303,O$47&lt;=EDATE($D303,'Summary&amp;Assumptions'!$G$32))*$B303+AND(O$56&lt;'Summary&amp;Assumptions'!$J$31,O$47&gt;=$FO303,O$47&lt;=$FP303)*(('Summary&amp;Assumptions'!$H$25*$C303)*(1+'Summary&amp;Assumptions'!$J$29)^(O$46-1))+AND(O$56&lt;'Summary&amp;Assumptions'!$J$31,O$47&gt;=$FQ303,O$47&lt;=$FR303)*(('Summary&amp;Assumptions'!$H$25*$C303)*(1+'Summary&amp;Assumptions'!$J$29)^(O$46-1))</f>
        <v>0</v>
      </c>
      <c r="K303" s="588">
        <f>AND(P$55&gt;0,SUM($E303:J303)&lt;'Summary&amp;Assumptions'!$G$32*$B303,$D303&gt;='Summary&amp;Assumptions'!$D$17,P$47&gt;=$D303,P$47&lt;=EDATE($D303,'Summary&amp;Assumptions'!$G$32))*$B303+AND(P$56&lt;'Summary&amp;Assumptions'!$J$31,P$47&gt;=$FO303,P$47&lt;=$FP303)*(('Summary&amp;Assumptions'!$H$25*$C303)*(1+'Summary&amp;Assumptions'!$J$29)^(P$46-1))+AND(P$56&lt;'Summary&amp;Assumptions'!$J$31,P$47&gt;=$FQ303,P$47&lt;=$FR303)*(('Summary&amp;Assumptions'!$H$25*$C303)*(1+'Summary&amp;Assumptions'!$J$29)^(P$46-1))</f>
        <v>0</v>
      </c>
      <c r="L303" s="588">
        <f>AND(Q$55&gt;0,SUM($E303:K303)&lt;'Summary&amp;Assumptions'!$G$32*$B303,$D303&gt;='Summary&amp;Assumptions'!$D$17,Q$47&gt;=$D303,Q$47&lt;=EDATE($D303,'Summary&amp;Assumptions'!$G$32))*$B303+AND(Q$56&lt;'Summary&amp;Assumptions'!$J$31,Q$47&gt;=$FO303,Q$47&lt;=$FP303)*(('Summary&amp;Assumptions'!$H$25*$C303)*(1+'Summary&amp;Assumptions'!$J$29)^(Q$46-1))+AND(Q$56&lt;'Summary&amp;Assumptions'!$J$31,Q$47&gt;=$FQ303,Q$47&lt;=$FR303)*(('Summary&amp;Assumptions'!$H$25*$C303)*(1+'Summary&amp;Assumptions'!$J$29)^(Q$46-1))</f>
        <v>0</v>
      </c>
      <c r="M303" s="588">
        <f>AND(R$55&gt;0,SUM($E303:L303)&lt;'Summary&amp;Assumptions'!$G$32*$B303,$D303&gt;='Summary&amp;Assumptions'!$D$17,R$47&gt;=$D303,R$47&lt;=EDATE($D303,'Summary&amp;Assumptions'!$G$32))*$B303+AND(R$56&lt;'Summary&amp;Assumptions'!$J$31,R$47&gt;=$FO303,R$47&lt;=$FP303)*(('Summary&amp;Assumptions'!$H$25*$C303)*(1+'Summary&amp;Assumptions'!$J$29)^(R$46-1))+AND(R$56&lt;'Summary&amp;Assumptions'!$J$31,R$47&gt;=$FQ303,R$47&lt;=$FR303)*(('Summary&amp;Assumptions'!$H$25*$C303)*(1+'Summary&amp;Assumptions'!$J$29)^(R$46-1))</f>
        <v>0</v>
      </c>
      <c r="N303" s="588">
        <f>AND(S$55&gt;0,SUM($E303:M303)&lt;'Summary&amp;Assumptions'!$G$32*$B303,$D303&gt;='Summary&amp;Assumptions'!$D$17,S$47&gt;=$D303,S$47&lt;=EDATE($D303,'Summary&amp;Assumptions'!$G$32))*$B303+AND(S$56&lt;'Summary&amp;Assumptions'!$J$31,S$47&gt;=$FO303,S$47&lt;=$FP303)*(('Summary&amp;Assumptions'!$H$25*$C303)*(1+'Summary&amp;Assumptions'!$J$29)^(S$46-1))+AND(S$56&lt;'Summary&amp;Assumptions'!$J$31,S$47&gt;=$FQ303,S$47&lt;=$FR303)*(('Summary&amp;Assumptions'!$H$25*$C303)*(1+'Summary&amp;Assumptions'!$J$29)^(S$46-1))</f>
        <v>0</v>
      </c>
      <c r="O303" s="588">
        <f>AND(T$55&gt;0,SUM($E303:N303)&lt;'Summary&amp;Assumptions'!$G$32*$B303,$D303&gt;='Summary&amp;Assumptions'!$D$17,T$47&gt;=$D303,T$47&lt;=EDATE($D303,'Summary&amp;Assumptions'!$G$32))*$B303+AND(T$56&lt;'Summary&amp;Assumptions'!$J$31,T$47&gt;=$FO303,T$47&lt;=$FP303)*(('Summary&amp;Assumptions'!$H$25*$C303)*(1+'Summary&amp;Assumptions'!$J$29)^(T$46-1))+AND(T$56&lt;'Summary&amp;Assumptions'!$J$31,T$47&gt;=$FQ303,T$47&lt;=$FR303)*(('Summary&amp;Assumptions'!$H$25*$C303)*(1+'Summary&amp;Assumptions'!$J$29)^(T$46-1))</f>
        <v>0</v>
      </c>
      <c r="P303" s="588">
        <f>AND(U$55&gt;0,SUM($E303:O303)&lt;'Summary&amp;Assumptions'!$G$32*$B303,$D303&gt;='Summary&amp;Assumptions'!$D$17,U$47&gt;=$D303,U$47&lt;=EDATE($D303,'Summary&amp;Assumptions'!$G$32))*$B303+AND(U$56&lt;'Summary&amp;Assumptions'!$J$31,U$47&gt;=$FO303,U$47&lt;=$FP303)*(('Summary&amp;Assumptions'!$H$25*$C303)*(1+'Summary&amp;Assumptions'!$J$29)^(U$46-1))+AND(U$56&lt;'Summary&amp;Assumptions'!$J$31,U$47&gt;=$FQ303,U$47&lt;=$FR303)*(('Summary&amp;Assumptions'!$H$25*$C303)*(1+'Summary&amp;Assumptions'!$J$29)^(U$46-1))</f>
        <v>0</v>
      </c>
      <c r="Q303" s="588">
        <f>AND(V$55&gt;0,SUM($E303:P303)&lt;'Summary&amp;Assumptions'!$G$32*$B303,$D303&gt;='Summary&amp;Assumptions'!$D$17,V$47&gt;=$D303,V$47&lt;=EDATE($D303,'Summary&amp;Assumptions'!$G$32))*$B303+AND(V$56&lt;'Summary&amp;Assumptions'!$J$31,V$47&gt;=$FO303,V$47&lt;=$FP303)*(('Summary&amp;Assumptions'!$H$25*$C303)*(1+'Summary&amp;Assumptions'!$J$29)^(V$46-1))+AND(V$56&lt;'Summary&amp;Assumptions'!$J$31,V$47&gt;=$FQ303,V$47&lt;=$FR303)*(('Summary&amp;Assumptions'!$H$25*$C303)*(1+'Summary&amp;Assumptions'!$J$29)^(V$46-1))</f>
        <v>0</v>
      </c>
      <c r="R303" s="588">
        <f>AND(W$55&gt;0,SUM($E303:Q303)&lt;'Summary&amp;Assumptions'!$G$32*$B303,$D303&gt;='Summary&amp;Assumptions'!$D$17,W$47&gt;=$D303,W$47&lt;=EDATE($D303,'Summary&amp;Assumptions'!$G$32))*$B303+AND(W$56&lt;'Summary&amp;Assumptions'!$J$31,W$47&gt;=$FO303,W$47&lt;=$FP303)*(('Summary&amp;Assumptions'!$H$25*$C303)*(1+'Summary&amp;Assumptions'!$J$29)^(W$46-1))+AND(W$56&lt;'Summary&amp;Assumptions'!$J$31,W$47&gt;=$FQ303,W$47&lt;=$FR303)*(('Summary&amp;Assumptions'!$H$25*$C303)*(1+'Summary&amp;Assumptions'!$J$29)^(W$46-1))</f>
        <v>0</v>
      </c>
      <c r="S303" s="588">
        <f>AND(X$55&gt;0,SUM($E303:R303)&lt;'Summary&amp;Assumptions'!$G$32*$B303,$D303&gt;='Summary&amp;Assumptions'!$D$17,X$47&gt;=$D303,X$47&lt;=EDATE($D303,'Summary&amp;Assumptions'!$G$32))*$B303+AND(X$56&lt;'Summary&amp;Assumptions'!$J$31,X$47&gt;=$FO303,X$47&lt;=$FP303)*(('Summary&amp;Assumptions'!$H$25*$C303)*(1+'Summary&amp;Assumptions'!$J$29)^(X$46-1))+AND(X$56&lt;'Summary&amp;Assumptions'!$J$31,X$47&gt;=$FQ303,X$47&lt;=$FR303)*(('Summary&amp;Assumptions'!$H$25*$C303)*(1+'Summary&amp;Assumptions'!$J$29)^(X$46-1))</f>
        <v>0</v>
      </c>
      <c r="T303" s="588">
        <f>AND(Y$55&gt;0,SUM($E303:S303)&lt;'Summary&amp;Assumptions'!$G$32*$B303,$D303&gt;='Summary&amp;Assumptions'!$D$17,Y$47&gt;=$D303,Y$47&lt;=EDATE($D303,'Summary&amp;Assumptions'!$G$32))*$B303+AND(Y$56&lt;'Summary&amp;Assumptions'!$J$31,Y$47&gt;=$FO303,Y$47&lt;=$FP303)*(('Summary&amp;Assumptions'!$H$25*$C303)*(1+'Summary&amp;Assumptions'!$J$29)^(Y$46-1))+AND(Y$56&lt;'Summary&amp;Assumptions'!$J$31,Y$47&gt;=$FQ303,Y$47&lt;=$FR303)*(('Summary&amp;Assumptions'!$H$25*$C303)*(1+'Summary&amp;Assumptions'!$J$29)^(Y$46-1))</f>
        <v>0</v>
      </c>
      <c r="U303" s="588">
        <f>AND(Z$55&gt;0,SUM($E303:T303)&lt;'Summary&amp;Assumptions'!$G$32*$B303,$D303&gt;='Summary&amp;Assumptions'!$D$17,Z$47&gt;=$D303,Z$47&lt;=EDATE($D303,'Summary&amp;Assumptions'!$G$32))*$B303+AND(Z$56&lt;'Summary&amp;Assumptions'!$J$31,Z$47&gt;=$FO303,Z$47&lt;=$FP303)*(('Summary&amp;Assumptions'!$H$25*$C303)*(1+'Summary&amp;Assumptions'!$J$29)^(Z$46-1))+AND(Z$56&lt;'Summary&amp;Assumptions'!$J$31,Z$47&gt;=$FQ303,Z$47&lt;=$FR303)*(('Summary&amp;Assumptions'!$H$25*$C303)*(1+'Summary&amp;Assumptions'!$J$29)^(Z$46-1))</f>
        <v>0</v>
      </c>
      <c r="V303" s="588">
        <f>AND(AA$55&gt;0,SUM($E303:U303)&lt;'Summary&amp;Assumptions'!$G$32*$B303,$D303&gt;='Summary&amp;Assumptions'!$D$17,AA$47&gt;=$D303,AA$47&lt;=EDATE($D303,'Summary&amp;Assumptions'!$G$32))*$B303+AND(AA$56&lt;'Summary&amp;Assumptions'!$J$31,AA$47&gt;=$FO303,AA$47&lt;=$FP303)*(('Summary&amp;Assumptions'!$H$25*$C303)*(1+'Summary&amp;Assumptions'!$J$29)^(AA$46-1))+AND(AA$56&lt;'Summary&amp;Assumptions'!$J$31,AA$47&gt;=$FQ303,AA$47&lt;=$FR303)*(('Summary&amp;Assumptions'!$H$25*$C303)*(1+'Summary&amp;Assumptions'!$J$29)^(AA$46-1))</f>
        <v>0</v>
      </c>
      <c r="W303" s="588">
        <f>AND(AB$55&gt;0,SUM($E303:V303)&lt;'Summary&amp;Assumptions'!$G$32*$B303,$D303&gt;='Summary&amp;Assumptions'!$D$17,AB$47&gt;=$D303,AB$47&lt;=EDATE($D303,'Summary&amp;Assumptions'!$G$32))*$B303+AND(AB$56&lt;'Summary&amp;Assumptions'!$J$31,AB$47&gt;=$FO303,AB$47&lt;=$FP303)*(('Summary&amp;Assumptions'!$H$25*$C303)*(1+'Summary&amp;Assumptions'!$J$29)^(AB$46-1))+AND(AB$56&lt;'Summary&amp;Assumptions'!$J$31,AB$47&gt;=$FQ303,AB$47&lt;=$FR303)*(('Summary&amp;Assumptions'!$H$25*$C303)*(1+'Summary&amp;Assumptions'!$J$29)^(AB$46-1))</f>
        <v>0</v>
      </c>
      <c r="X303" s="588">
        <f>AND(AC$55&gt;0,SUM($E303:W303)&lt;'Summary&amp;Assumptions'!$G$32*$B303,$D303&gt;='Summary&amp;Assumptions'!$D$17,AC$47&gt;=$D303,AC$47&lt;=EDATE($D303,'Summary&amp;Assumptions'!$G$32))*$B303+AND(AC$56&lt;'Summary&amp;Assumptions'!$J$31,AC$47&gt;=$FO303,AC$47&lt;=$FP303)*(('Summary&amp;Assumptions'!$H$25*$C303)*(1+'Summary&amp;Assumptions'!$J$29)^(AC$46-1))+AND(AC$56&lt;'Summary&amp;Assumptions'!$J$31,AC$47&gt;=$FQ303,AC$47&lt;=$FR303)*(('Summary&amp;Assumptions'!$H$25*$C303)*(1+'Summary&amp;Assumptions'!$J$29)^(AC$46-1))</f>
        <v>0</v>
      </c>
      <c r="Y303" s="588">
        <f>AND(AD$55&gt;0,SUM($E303:X303)&lt;'Summary&amp;Assumptions'!$G$32*$B303,$D303&gt;='Summary&amp;Assumptions'!$D$17,AD$47&gt;=$D303,AD$47&lt;=EDATE($D303,'Summary&amp;Assumptions'!$G$32))*$B303+AND(AD$56&lt;'Summary&amp;Assumptions'!$J$31,AD$47&gt;=$FO303,AD$47&lt;=$FP303)*(('Summary&amp;Assumptions'!$H$25*$C303)*(1+'Summary&amp;Assumptions'!$J$29)^(AD$46-1))+AND(AD$56&lt;'Summary&amp;Assumptions'!$J$31,AD$47&gt;=$FQ303,AD$47&lt;=$FR303)*(('Summary&amp;Assumptions'!$H$25*$C303)*(1+'Summary&amp;Assumptions'!$J$29)^(AD$46-1))</f>
        <v>0</v>
      </c>
      <c r="Z303" s="588">
        <f>AND(AE$55&gt;0,SUM($E303:Y303)&lt;'Summary&amp;Assumptions'!$G$32*$B303,$D303&gt;='Summary&amp;Assumptions'!$D$17,AE$47&gt;=$D303,AE$47&lt;=EDATE($D303,'Summary&amp;Assumptions'!$G$32))*$B303+AND(AE$56&lt;'Summary&amp;Assumptions'!$J$31,AE$47&gt;=$FO303,AE$47&lt;=$FP303)*(('Summary&amp;Assumptions'!$H$25*$C303)*(1+'Summary&amp;Assumptions'!$J$29)^(AE$46-1))+AND(AE$56&lt;'Summary&amp;Assumptions'!$J$31,AE$47&gt;=$FQ303,AE$47&lt;=$FR303)*(('Summary&amp;Assumptions'!$H$25*$C303)*(1+'Summary&amp;Assumptions'!$J$29)^(AE$46-1))</f>
        <v>0</v>
      </c>
      <c r="AA303" s="588">
        <f>AND(AF$55&gt;0,SUM($E303:Z303)&lt;'Summary&amp;Assumptions'!$G$32*$B303,$D303&gt;='Summary&amp;Assumptions'!$D$17,AF$47&gt;=$D303,AF$47&lt;=EDATE($D303,'Summary&amp;Assumptions'!$G$32))*$B303+AND(AF$56&lt;'Summary&amp;Assumptions'!$J$31,AF$47&gt;=$FO303,AF$47&lt;=$FP303)*(('Summary&amp;Assumptions'!$H$25*$C303)*(1+'Summary&amp;Assumptions'!$J$29)^(AF$46-1))+AND(AF$56&lt;'Summary&amp;Assumptions'!$J$31,AF$47&gt;=$FQ303,AF$47&lt;=$FR303)*(('Summary&amp;Assumptions'!$H$25*$C303)*(1+'Summary&amp;Assumptions'!$J$29)^(AF$46-1))</f>
        <v>0</v>
      </c>
      <c r="AB303" s="588">
        <f>AND(AG$55&gt;0,SUM($E303:AA303)&lt;'Summary&amp;Assumptions'!$G$32*$B303,$D303&gt;='Summary&amp;Assumptions'!$D$17,AG$47&gt;=$D303,AG$47&lt;=EDATE($D303,'Summary&amp;Assumptions'!$G$32))*$B303+AND(AG$56&lt;'Summary&amp;Assumptions'!$J$31,AG$47&gt;=$FO303,AG$47&lt;=$FP303)*(('Summary&amp;Assumptions'!$H$25*$C303)*(1+'Summary&amp;Assumptions'!$J$29)^(AG$46-1))+AND(AG$56&lt;'Summary&amp;Assumptions'!$J$31,AG$47&gt;=$FQ303,AG$47&lt;=$FR303)*(('Summary&amp;Assumptions'!$H$25*$C303)*(1+'Summary&amp;Assumptions'!$J$29)^(AG$46-1))</f>
        <v>0</v>
      </c>
      <c r="AC303" s="588">
        <f>AND(AH$55&gt;0,SUM($E303:AB303)&lt;'Summary&amp;Assumptions'!$G$32*$B303,$D303&gt;='Summary&amp;Assumptions'!$D$17,AH$47&gt;=$D303,AH$47&lt;=EDATE($D303,'Summary&amp;Assumptions'!$G$32))*$B303+AND(AH$56&lt;'Summary&amp;Assumptions'!$J$31,AH$47&gt;=$FO303,AH$47&lt;=$FP303)*(('Summary&amp;Assumptions'!$H$25*$C303)*(1+'Summary&amp;Assumptions'!$J$29)^(AH$46-1))+AND(AH$56&lt;'Summary&amp;Assumptions'!$J$31,AH$47&gt;=$FQ303,AH$47&lt;=$FR303)*(('Summary&amp;Assumptions'!$H$25*$C303)*(1+'Summary&amp;Assumptions'!$J$29)^(AH$46-1))</f>
        <v>0</v>
      </c>
      <c r="AD303" s="588">
        <f>AND(AI$55&gt;0,SUM($E303:AC303)&lt;'Summary&amp;Assumptions'!$G$32*$B303,$D303&gt;='Summary&amp;Assumptions'!$D$17,AI$47&gt;=$D303,AI$47&lt;=EDATE($D303,'Summary&amp;Assumptions'!$G$32))*$B303+AND(AI$56&lt;'Summary&amp;Assumptions'!$J$31,AI$47&gt;=$FO303,AI$47&lt;=$FP303)*(('Summary&amp;Assumptions'!$H$25*$C303)*(1+'Summary&amp;Assumptions'!$J$29)^(AI$46-1))+AND(AI$56&lt;'Summary&amp;Assumptions'!$J$31,AI$47&gt;=$FQ303,AI$47&lt;=$FR303)*(('Summary&amp;Assumptions'!$H$25*$C303)*(1+'Summary&amp;Assumptions'!$J$29)^(AI$46-1))</f>
        <v>0</v>
      </c>
      <c r="AE303" s="588">
        <f>AND(AJ$55&gt;0,SUM($E303:AD303)&lt;'Summary&amp;Assumptions'!$G$32*$B303,$D303&gt;='Summary&amp;Assumptions'!$D$17,AJ$47&gt;=$D303,AJ$47&lt;=EDATE($D303,'Summary&amp;Assumptions'!$G$32))*$B303+AND(AJ$56&lt;'Summary&amp;Assumptions'!$J$31,AJ$47&gt;=$FO303,AJ$47&lt;=$FP303)*(('Summary&amp;Assumptions'!$H$25*$C303)*(1+'Summary&amp;Assumptions'!$J$29)^(AJ$46-1))+AND(AJ$56&lt;'Summary&amp;Assumptions'!$J$31,AJ$47&gt;=$FQ303,AJ$47&lt;=$FR303)*(('Summary&amp;Assumptions'!$H$25*$C303)*(1+'Summary&amp;Assumptions'!$J$29)^(AJ$46-1))</f>
        <v>0</v>
      </c>
      <c r="AF303" s="588">
        <f>AND(AK$55&gt;0,SUM($E303:AE303)&lt;'Summary&amp;Assumptions'!$G$32*$B303,$D303&gt;='Summary&amp;Assumptions'!$D$17,AK$47&gt;=$D303,AK$47&lt;=EDATE($D303,'Summary&amp;Assumptions'!$G$32))*$B303+AND(AK$56&lt;'Summary&amp;Assumptions'!$J$31,AK$47&gt;=$FO303,AK$47&lt;=$FP303)*(('Summary&amp;Assumptions'!$H$25*$C303)*(1+'Summary&amp;Assumptions'!$J$29)^(AK$46-1))+AND(AK$56&lt;'Summary&amp;Assumptions'!$J$31,AK$47&gt;=$FQ303,AK$47&lt;=$FR303)*(('Summary&amp;Assumptions'!$H$25*$C303)*(1+'Summary&amp;Assumptions'!$J$29)^(AK$46-1))</f>
        <v>0</v>
      </c>
      <c r="AG303" s="588">
        <f>AND(AL$55&gt;0,SUM($E303:AF303)&lt;'Summary&amp;Assumptions'!$G$32*$B303,$D303&gt;='Summary&amp;Assumptions'!$D$17,AL$47&gt;=$D303,AL$47&lt;=EDATE($D303,'Summary&amp;Assumptions'!$G$32))*$B303+AND(AL$56&lt;'Summary&amp;Assumptions'!$J$31,AL$47&gt;=$FO303,AL$47&lt;=$FP303)*(('Summary&amp;Assumptions'!$H$25*$C303)*(1+'Summary&amp;Assumptions'!$J$29)^(AL$46-1))+AND(AL$56&lt;'Summary&amp;Assumptions'!$J$31,AL$47&gt;=$FQ303,AL$47&lt;=$FR303)*(('Summary&amp;Assumptions'!$H$25*$C303)*(1+'Summary&amp;Assumptions'!$J$29)^(AL$46-1))</f>
        <v>0</v>
      </c>
      <c r="AH303" s="588">
        <f>AND(AM$55&gt;0,SUM($E303:AG303)&lt;'Summary&amp;Assumptions'!$G$32*$B303,$D303&gt;='Summary&amp;Assumptions'!$D$17,AM$47&gt;=$D303,AM$47&lt;=EDATE($D303,'Summary&amp;Assumptions'!$G$32))*$B303+AND(AM$56&lt;'Summary&amp;Assumptions'!$J$31,AM$47&gt;=$FO303,AM$47&lt;=$FP303)*(('Summary&amp;Assumptions'!$H$25*$C303)*(1+'Summary&amp;Assumptions'!$J$29)^(AM$46-1))+AND(AM$56&lt;'Summary&amp;Assumptions'!$J$31,AM$47&gt;=$FQ303,AM$47&lt;=$FR303)*(('Summary&amp;Assumptions'!$H$25*$C303)*(1+'Summary&amp;Assumptions'!$J$29)^(AM$46-1))</f>
        <v>0</v>
      </c>
      <c r="AI303" s="588">
        <f>AND(AN$55&gt;0,SUM($E303:AH303)&lt;'Summary&amp;Assumptions'!$G$32*$B303,$D303&gt;='Summary&amp;Assumptions'!$D$17,AN$47&gt;=$D303,AN$47&lt;=EDATE($D303,'Summary&amp;Assumptions'!$G$32))*$B303+AND(AN$56&lt;'Summary&amp;Assumptions'!$J$31,AN$47&gt;=$FO303,AN$47&lt;=$FP303)*(('Summary&amp;Assumptions'!$H$25*$C303)*(1+'Summary&amp;Assumptions'!$J$29)^(AN$46-1))+AND(AN$56&lt;'Summary&amp;Assumptions'!$J$31,AN$47&gt;=$FQ303,AN$47&lt;=$FR303)*(('Summary&amp;Assumptions'!$H$25*$C303)*(1+'Summary&amp;Assumptions'!$J$29)^(AN$46-1))</f>
        <v>0</v>
      </c>
      <c r="AJ303" s="588">
        <f>AND(AO$55&gt;0,SUM($E303:AI303)&lt;'Summary&amp;Assumptions'!$G$32*$B303,$D303&gt;='Summary&amp;Assumptions'!$D$17,AO$47&gt;=$D303,AO$47&lt;=EDATE($D303,'Summary&amp;Assumptions'!$G$32))*$B303+AND(AO$56&lt;'Summary&amp;Assumptions'!$J$31,AO$47&gt;=$FO303,AO$47&lt;=$FP303)*(('Summary&amp;Assumptions'!$H$25*$C303)*(1+'Summary&amp;Assumptions'!$J$29)^(AO$46-1))+AND(AO$56&lt;'Summary&amp;Assumptions'!$J$31,AO$47&gt;=$FQ303,AO$47&lt;=$FR303)*(('Summary&amp;Assumptions'!$H$25*$C303)*(1+'Summary&amp;Assumptions'!$J$29)^(AO$46-1))</f>
        <v>0</v>
      </c>
      <c r="AK303" s="588">
        <f>AND(AP$55&gt;0,SUM($E303:AJ303)&lt;'Summary&amp;Assumptions'!$G$32*$B303,$D303&gt;='Summary&amp;Assumptions'!$D$17,AP$47&gt;=$D303,AP$47&lt;=EDATE($D303,'Summary&amp;Assumptions'!$G$32))*$B303+AND(AP$56&lt;'Summary&amp;Assumptions'!$J$31,AP$47&gt;=$FO303,AP$47&lt;=$FP303)*(('Summary&amp;Assumptions'!$H$25*$C303)*(1+'Summary&amp;Assumptions'!$J$29)^(AP$46-1))+AND(AP$56&lt;'Summary&amp;Assumptions'!$J$31,AP$47&gt;=$FQ303,AP$47&lt;=$FR303)*(('Summary&amp;Assumptions'!$H$25*$C303)*(1+'Summary&amp;Assumptions'!$J$29)^(AP$46-1))</f>
        <v>0</v>
      </c>
      <c r="AL303" s="588">
        <f>AND(AQ$55&gt;0,SUM($E303:AK303)&lt;'Summary&amp;Assumptions'!$G$32*$B303,$D303&gt;='Summary&amp;Assumptions'!$D$17,AQ$47&gt;=$D303,AQ$47&lt;=EDATE($D303,'Summary&amp;Assumptions'!$G$32))*$B303+AND(AQ$56&lt;'Summary&amp;Assumptions'!$J$31,AQ$47&gt;=$FO303,AQ$47&lt;=$FP303)*(('Summary&amp;Assumptions'!$H$25*$C303)*(1+'Summary&amp;Assumptions'!$J$29)^(AQ$46-1))+AND(AQ$56&lt;'Summary&amp;Assumptions'!$J$31,AQ$47&gt;=$FQ303,AQ$47&lt;=$FR303)*(('Summary&amp;Assumptions'!$H$25*$C303)*(1+'Summary&amp;Assumptions'!$J$29)^(AQ$46-1))</f>
        <v>0</v>
      </c>
      <c r="AM303" s="588">
        <f>AND(AR$55&gt;0,SUM($E303:AL303)&lt;'Summary&amp;Assumptions'!$G$32*$B303,$D303&gt;='Summary&amp;Assumptions'!$D$17,AR$47&gt;=$D303,AR$47&lt;=EDATE($D303,'Summary&amp;Assumptions'!$G$32))*$B303+AND(AR$56&lt;'Summary&amp;Assumptions'!$J$31,AR$47&gt;=$FO303,AR$47&lt;=$FP303)*(('Summary&amp;Assumptions'!$H$25*$C303)*(1+'Summary&amp;Assumptions'!$J$29)^(AR$46-1))+AND(AR$56&lt;'Summary&amp;Assumptions'!$J$31,AR$47&gt;=$FQ303,AR$47&lt;=$FR303)*(('Summary&amp;Assumptions'!$H$25*$C303)*(1+'Summary&amp;Assumptions'!$J$29)^(AR$46-1))</f>
        <v>0</v>
      </c>
      <c r="AN303" s="588">
        <f>AND(AS$55&gt;0,SUM($E303:AM303)&lt;'Summary&amp;Assumptions'!$G$32*$B303,$D303&gt;='Summary&amp;Assumptions'!$D$17,AS$47&gt;=$D303,AS$47&lt;=EDATE($D303,'Summary&amp;Assumptions'!$G$32))*$B303+AND(AS$56&lt;'Summary&amp;Assumptions'!$J$31,AS$47&gt;=$FO303,AS$47&lt;=$FP303)*(('Summary&amp;Assumptions'!$H$25*$C303)*(1+'Summary&amp;Assumptions'!$J$29)^(AS$46-1))+AND(AS$56&lt;'Summary&amp;Assumptions'!$J$31,AS$47&gt;=$FQ303,AS$47&lt;=$FR303)*(('Summary&amp;Assumptions'!$H$25*$C303)*(1+'Summary&amp;Assumptions'!$J$29)^(AS$46-1))</f>
        <v>0</v>
      </c>
      <c r="AO303" s="588">
        <f>AND(AT$55&gt;0,SUM($E303:AN303)&lt;'Summary&amp;Assumptions'!$G$32*$B303,$D303&gt;='Summary&amp;Assumptions'!$D$17,AT$47&gt;=$D303,AT$47&lt;=EDATE($D303,'Summary&amp;Assumptions'!$G$32))*$B303+AND(AT$56&lt;'Summary&amp;Assumptions'!$J$31,AT$47&gt;=$FO303,AT$47&lt;=$FP303)*(('Summary&amp;Assumptions'!$H$25*$C303)*(1+'Summary&amp;Assumptions'!$J$29)^(AT$46-1))+AND(AT$56&lt;'Summary&amp;Assumptions'!$J$31,AT$47&gt;=$FQ303,AT$47&lt;=$FR303)*(('Summary&amp;Assumptions'!$H$25*$C303)*(1+'Summary&amp;Assumptions'!$J$29)^(AT$46-1))</f>
        <v>0</v>
      </c>
      <c r="AP303" s="588">
        <f>AND(AU$55&gt;0,SUM($E303:AO303)&lt;'Summary&amp;Assumptions'!$G$32*$B303,$D303&gt;='Summary&amp;Assumptions'!$D$17,AU$47&gt;=$D303,AU$47&lt;=EDATE($D303,'Summary&amp;Assumptions'!$G$32))*$B303+AND(AU$56&lt;'Summary&amp;Assumptions'!$J$31,AU$47&gt;=$FO303,AU$47&lt;=$FP303)*(('Summary&amp;Assumptions'!$H$25*$C303)*(1+'Summary&amp;Assumptions'!$J$29)^(AU$46-1))+AND(AU$56&lt;'Summary&amp;Assumptions'!$J$31,AU$47&gt;=$FQ303,AU$47&lt;=$FR303)*(('Summary&amp;Assumptions'!$H$25*$C303)*(1+'Summary&amp;Assumptions'!$J$29)^(AU$46-1))</f>
        <v>0</v>
      </c>
      <c r="AQ303" s="588">
        <f>AND(AV$55&gt;0,SUM($E303:AP303)&lt;'Summary&amp;Assumptions'!$G$32*$B303,$D303&gt;='Summary&amp;Assumptions'!$D$17,AV$47&gt;=$D303,AV$47&lt;=EDATE($D303,'Summary&amp;Assumptions'!$G$32))*$B303+AND(AV$56&lt;'Summary&amp;Assumptions'!$J$31,AV$47&gt;=$FO303,AV$47&lt;=$FP303)*(('Summary&amp;Assumptions'!$H$25*$C303)*(1+'Summary&amp;Assumptions'!$J$29)^(AV$46-1))+AND(AV$56&lt;'Summary&amp;Assumptions'!$J$31,AV$47&gt;=$FQ303,AV$47&lt;=$FR303)*(('Summary&amp;Assumptions'!$H$25*$C303)*(1+'Summary&amp;Assumptions'!$J$29)^(AV$46-1))</f>
        <v>0</v>
      </c>
      <c r="AR303" s="588">
        <f>AND(AW$55&gt;0,SUM($E303:AQ303)&lt;'Summary&amp;Assumptions'!$G$32*$B303,$D303&gt;='Summary&amp;Assumptions'!$D$17,AW$47&gt;=$D303,AW$47&lt;=EDATE($D303,'Summary&amp;Assumptions'!$G$32))*$B303+AND(AW$56&lt;'Summary&amp;Assumptions'!$J$31,AW$47&gt;=$FO303,AW$47&lt;=$FP303)*(('Summary&amp;Assumptions'!$H$25*$C303)*(1+'Summary&amp;Assumptions'!$J$29)^(AW$46-1))+AND(AW$56&lt;'Summary&amp;Assumptions'!$J$31,AW$47&gt;=$FQ303,AW$47&lt;=$FR303)*(('Summary&amp;Assumptions'!$H$25*$C303)*(1+'Summary&amp;Assumptions'!$J$29)^(AW$46-1))</f>
        <v>0</v>
      </c>
      <c r="AS303" s="588">
        <f>AND(AX$55&gt;0,SUM($E303:AR303)&lt;'Summary&amp;Assumptions'!$G$32*$B303,$D303&gt;='Summary&amp;Assumptions'!$D$17,AX$47&gt;=$D303,AX$47&lt;=EDATE($D303,'Summary&amp;Assumptions'!$G$32))*$B303+AND(AX$56&lt;'Summary&amp;Assumptions'!$J$31,AX$47&gt;=$FO303,AX$47&lt;=$FP303)*(('Summary&amp;Assumptions'!$H$25*$C303)*(1+'Summary&amp;Assumptions'!$J$29)^(AX$46-1))+AND(AX$56&lt;'Summary&amp;Assumptions'!$J$31,AX$47&gt;=$FQ303,AX$47&lt;=$FR303)*(('Summary&amp;Assumptions'!$H$25*$C303)*(1+'Summary&amp;Assumptions'!$J$29)^(AX$46-1))</f>
        <v>0</v>
      </c>
      <c r="AT303" s="588">
        <f>AND(AY$55&gt;0,SUM($E303:AS303)&lt;'Summary&amp;Assumptions'!$G$32*$B303,$D303&gt;='Summary&amp;Assumptions'!$D$17,AY$47&gt;=$D303,AY$47&lt;=EDATE($D303,'Summary&amp;Assumptions'!$G$32))*$B303+AND(AY$56&lt;'Summary&amp;Assumptions'!$J$31,AY$47&gt;=$FO303,AY$47&lt;=$FP303)*(('Summary&amp;Assumptions'!$H$25*$C303)*(1+'Summary&amp;Assumptions'!$J$29)^(AY$46-1))+AND(AY$56&lt;'Summary&amp;Assumptions'!$J$31,AY$47&gt;=$FQ303,AY$47&lt;=$FR303)*(('Summary&amp;Assumptions'!$H$25*$C303)*(1+'Summary&amp;Assumptions'!$J$29)^(AY$46-1))</f>
        <v>0</v>
      </c>
      <c r="AU303" s="588">
        <f>AND(AZ$55&gt;0,SUM($E303:AT303)&lt;'Summary&amp;Assumptions'!$G$32*$B303,$D303&gt;='Summary&amp;Assumptions'!$D$17,AZ$47&gt;=$D303,AZ$47&lt;=EDATE($D303,'Summary&amp;Assumptions'!$G$32))*$B303+AND(AZ$56&lt;'Summary&amp;Assumptions'!$J$31,AZ$47&gt;=$FO303,AZ$47&lt;=$FP303)*(('Summary&amp;Assumptions'!$H$25*$C303)*(1+'Summary&amp;Assumptions'!$J$29)^(AZ$46-1))+AND(AZ$56&lt;'Summary&amp;Assumptions'!$J$31,AZ$47&gt;=$FQ303,AZ$47&lt;=$FR303)*(('Summary&amp;Assumptions'!$H$25*$C303)*(1+'Summary&amp;Assumptions'!$J$29)^(AZ$46-1))</f>
        <v>0</v>
      </c>
      <c r="AV303" s="588">
        <f>AND(BA$55&gt;0,SUM($E303:AU303)&lt;'Summary&amp;Assumptions'!$G$32*$B303,$D303&gt;='Summary&amp;Assumptions'!$D$17,BA$47&gt;=$D303,BA$47&lt;=EDATE($D303,'Summary&amp;Assumptions'!$G$32))*$B303+AND(BA$56&lt;'Summary&amp;Assumptions'!$J$31,BA$47&gt;=$FO303,BA$47&lt;=$FP303)*(('Summary&amp;Assumptions'!$H$25*$C303)*(1+'Summary&amp;Assumptions'!$J$29)^(BA$46-1))+AND(BA$56&lt;'Summary&amp;Assumptions'!$J$31,BA$47&gt;=$FQ303,BA$47&lt;=$FR303)*(('Summary&amp;Assumptions'!$H$25*$C303)*(1+'Summary&amp;Assumptions'!$J$29)^(BA$46-1))</f>
        <v>0</v>
      </c>
      <c r="AW303" s="588">
        <f>AND(BB$55&gt;0,SUM($E303:AV303)&lt;'Summary&amp;Assumptions'!$G$32*$B303,$D303&gt;='Summary&amp;Assumptions'!$D$17,BB$47&gt;=$D303,BB$47&lt;=EDATE($D303,'Summary&amp;Assumptions'!$G$32))*$B303+AND(BB$56&lt;'Summary&amp;Assumptions'!$J$31,BB$47&gt;=$FO303,BB$47&lt;=$FP303)*(('Summary&amp;Assumptions'!$H$25*$C303)*(1+'Summary&amp;Assumptions'!$J$29)^(BB$46-1))+AND(BB$56&lt;'Summary&amp;Assumptions'!$J$31,BB$47&gt;=$FQ303,BB$47&lt;=$FR303)*(('Summary&amp;Assumptions'!$H$25*$C303)*(1+'Summary&amp;Assumptions'!$J$29)^(BB$46-1))</f>
        <v>0</v>
      </c>
      <c r="AX303" s="588">
        <f>AND(BC$55&gt;0,SUM($E303:AW303)&lt;'Summary&amp;Assumptions'!$G$32*$B303,$D303&gt;='Summary&amp;Assumptions'!$D$17,BC$47&gt;=$D303,BC$47&lt;=EDATE($D303,'Summary&amp;Assumptions'!$G$32))*$B303+AND(BC$56&lt;'Summary&amp;Assumptions'!$J$31,BC$47&gt;=$FO303,BC$47&lt;=$FP303)*(('Summary&amp;Assumptions'!$H$25*$C303)*(1+'Summary&amp;Assumptions'!$J$29)^(BC$46-1))+AND(BC$56&lt;'Summary&amp;Assumptions'!$J$31,BC$47&gt;=$FQ303,BC$47&lt;=$FR303)*(('Summary&amp;Assumptions'!$H$25*$C303)*(1+'Summary&amp;Assumptions'!$J$29)^(BC$46-1))</f>
        <v>0</v>
      </c>
      <c r="AY303" s="588">
        <f>AND(BD$55&gt;0,SUM($E303:AX303)&lt;'Summary&amp;Assumptions'!$G$32*$B303,$D303&gt;='Summary&amp;Assumptions'!$D$17,BD$47&gt;=$D303,BD$47&lt;=EDATE($D303,'Summary&amp;Assumptions'!$G$32))*$B303+AND(BD$56&lt;'Summary&amp;Assumptions'!$J$31,BD$47&gt;=$FO303,BD$47&lt;=$FP303)*(('Summary&amp;Assumptions'!$H$25*$C303)*(1+'Summary&amp;Assumptions'!$J$29)^(BD$46-1))+AND(BD$56&lt;'Summary&amp;Assumptions'!$J$31,BD$47&gt;=$FQ303,BD$47&lt;=$FR303)*(('Summary&amp;Assumptions'!$H$25*$C303)*(1+'Summary&amp;Assumptions'!$J$29)^(BD$46-1))</f>
        <v>0</v>
      </c>
      <c r="AZ303" s="588">
        <f>AND(BE$55&gt;0,SUM($E303:AY303)&lt;'Summary&amp;Assumptions'!$G$32*$B303,$D303&gt;='Summary&amp;Assumptions'!$D$17,BE$47&gt;=$D303,BE$47&lt;=EDATE($D303,'Summary&amp;Assumptions'!$G$32))*$B303+AND(BE$56&lt;'Summary&amp;Assumptions'!$J$31,BE$47&gt;=$FO303,BE$47&lt;=$FP303)*(('Summary&amp;Assumptions'!$H$25*$C303)*(1+'Summary&amp;Assumptions'!$J$29)^(BE$46-1))+AND(BE$56&lt;'Summary&amp;Assumptions'!$J$31,BE$47&gt;=$FQ303,BE$47&lt;=$FR303)*(('Summary&amp;Assumptions'!$H$25*$C303)*(1+'Summary&amp;Assumptions'!$J$29)^(BE$46-1))</f>
        <v>0</v>
      </c>
      <c r="BA303" s="588">
        <f>AND(BF$55&gt;0,SUM($E303:AZ303)&lt;'Summary&amp;Assumptions'!$G$32*$B303,$D303&gt;='Summary&amp;Assumptions'!$D$17,BF$47&gt;=$D303,BF$47&lt;=EDATE($D303,'Summary&amp;Assumptions'!$G$32))*$B303+AND(BF$56&lt;'Summary&amp;Assumptions'!$J$31,BF$47&gt;=$FO303,BF$47&lt;=$FP303)*(('Summary&amp;Assumptions'!$H$25*$C303)*(1+'Summary&amp;Assumptions'!$J$29)^(BF$46-1))+AND(BF$56&lt;'Summary&amp;Assumptions'!$J$31,BF$47&gt;=$FQ303,BF$47&lt;=$FR303)*(('Summary&amp;Assumptions'!$H$25*$C303)*(1+'Summary&amp;Assumptions'!$J$29)^(BF$46-1))</f>
        <v>0</v>
      </c>
      <c r="BB303" s="588">
        <f>AND(BG$55&gt;0,SUM($E303:BA303)&lt;'Summary&amp;Assumptions'!$G$32*$B303,$D303&gt;='Summary&amp;Assumptions'!$D$17,BG$47&gt;=$D303,BG$47&lt;=EDATE($D303,'Summary&amp;Assumptions'!$G$32))*$B303+AND(BG$56&lt;'Summary&amp;Assumptions'!$J$31,BG$47&gt;=$FO303,BG$47&lt;=$FP303)*(('Summary&amp;Assumptions'!$H$25*$C303)*(1+'Summary&amp;Assumptions'!$J$29)^(BG$46-1))+AND(BG$56&lt;'Summary&amp;Assumptions'!$J$31,BG$47&gt;=$FQ303,BG$47&lt;=$FR303)*(('Summary&amp;Assumptions'!$H$25*$C303)*(1+'Summary&amp;Assumptions'!$J$29)^(BG$46-1))</f>
        <v>0</v>
      </c>
      <c r="BC303" s="588">
        <f>AND(BH$55&gt;0,SUM($E303:BB303)&lt;'Summary&amp;Assumptions'!$G$32*$B303,$D303&gt;='Summary&amp;Assumptions'!$D$17,BH$47&gt;=$D303,BH$47&lt;=EDATE($D303,'Summary&amp;Assumptions'!$G$32))*$B303+AND(BH$56&lt;'Summary&amp;Assumptions'!$J$31,BH$47&gt;=$FO303,BH$47&lt;=$FP303)*(('Summary&amp;Assumptions'!$H$25*$C303)*(1+'Summary&amp;Assumptions'!$J$29)^(BH$46-1))+AND(BH$56&lt;'Summary&amp;Assumptions'!$J$31,BH$47&gt;=$FQ303,BH$47&lt;=$FR303)*(('Summary&amp;Assumptions'!$H$25*$C303)*(1+'Summary&amp;Assumptions'!$J$29)^(BH$46-1))</f>
        <v>0</v>
      </c>
      <c r="BD303" s="588">
        <f>AND(BI$55&gt;0,SUM($E303:BC303)&lt;'Summary&amp;Assumptions'!$G$32*$B303,$D303&gt;='Summary&amp;Assumptions'!$D$17,BI$47&gt;=$D303,BI$47&lt;=EDATE($D303,'Summary&amp;Assumptions'!$G$32))*$B303+AND(BI$56&lt;'Summary&amp;Assumptions'!$J$31,BI$47&gt;=$FO303,BI$47&lt;=$FP303)*(('Summary&amp;Assumptions'!$H$25*$C303)*(1+'Summary&amp;Assumptions'!$J$29)^(BI$46-1))+AND(BI$56&lt;'Summary&amp;Assumptions'!$J$31,BI$47&gt;=$FQ303,BI$47&lt;=$FR303)*(('Summary&amp;Assumptions'!$H$25*$C303)*(1+'Summary&amp;Assumptions'!$J$29)^(BI$46-1))</f>
        <v>0</v>
      </c>
      <c r="BE303" s="588">
        <f>AND(BJ$55&gt;0,SUM($E303:BD303)&lt;'Summary&amp;Assumptions'!$G$32*$B303,$D303&gt;='Summary&amp;Assumptions'!$D$17,BJ$47&gt;=$D303,BJ$47&lt;=EDATE($D303,'Summary&amp;Assumptions'!$G$32))*$B303+AND(BJ$56&lt;'Summary&amp;Assumptions'!$J$31,BJ$47&gt;=$FO303,BJ$47&lt;=$FP303)*(('Summary&amp;Assumptions'!$H$25*$C303)*(1+'Summary&amp;Assumptions'!$J$29)^(BJ$46-1))+AND(BJ$56&lt;'Summary&amp;Assumptions'!$J$31,BJ$47&gt;=$FQ303,BJ$47&lt;=$FR303)*(('Summary&amp;Assumptions'!$H$25*$C303)*(1+'Summary&amp;Assumptions'!$J$29)^(BJ$46-1))</f>
        <v>0</v>
      </c>
      <c r="BF303" s="588">
        <f>AND(BK$55&gt;0,SUM($E303:BE303)&lt;'Summary&amp;Assumptions'!$G$32*$B303,$D303&gt;='Summary&amp;Assumptions'!$D$17,BK$47&gt;=$D303,BK$47&lt;=EDATE($D303,'Summary&amp;Assumptions'!$G$32))*$B303+AND(BK$56&lt;'Summary&amp;Assumptions'!$J$31,BK$47&gt;=$FO303,BK$47&lt;=$FP303)*(('Summary&amp;Assumptions'!$H$25*$C303)*(1+'Summary&amp;Assumptions'!$J$29)^(BK$46-1))+AND(BK$56&lt;'Summary&amp;Assumptions'!$J$31,BK$47&gt;=$FQ303,BK$47&lt;=$FR303)*(('Summary&amp;Assumptions'!$H$25*$C303)*(1+'Summary&amp;Assumptions'!$J$29)^(BK$46-1))</f>
        <v>0</v>
      </c>
      <c r="BG303" s="588">
        <f>AND(BL$55&gt;0,SUM($E303:BF303)&lt;'Summary&amp;Assumptions'!$G$32*$B303,$D303&gt;='Summary&amp;Assumptions'!$D$17,BL$47&gt;=$D303,BL$47&lt;=EDATE($D303,'Summary&amp;Assumptions'!$G$32))*$B303+AND(BL$56&lt;'Summary&amp;Assumptions'!$J$31,BL$47&gt;=$FO303,BL$47&lt;=$FP303)*(('Summary&amp;Assumptions'!$H$25*$C303)*(1+'Summary&amp;Assumptions'!$J$29)^(BL$46-1))+AND(BL$56&lt;'Summary&amp;Assumptions'!$J$31,BL$47&gt;=$FQ303,BL$47&lt;=$FR303)*(('Summary&amp;Assumptions'!$H$25*$C303)*(1+'Summary&amp;Assumptions'!$J$29)^(BL$46-1))</f>
        <v>0</v>
      </c>
      <c r="BH303" s="588">
        <f>AND(BM$55&gt;0,SUM($E303:BG303)&lt;'Summary&amp;Assumptions'!$G$32*$B303,$D303&gt;='Summary&amp;Assumptions'!$D$17,BM$47&gt;=$D303,BM$47&lt;=EDATE($D303,'Summary&amp;Assumptions'!$G$32))*$B303+AND(BM$56&lt;'Summary&amp;Assumptions'!$J$31,BM$47&gt;=$FO303,BM$47&lt;=$FP303)*(('Summary&amp;Assumptions'!$H$25*$C303)*(1+'Summary&amp;Assumptions'!$J$29)^(BM$46-1))+AND(BM$56&lt;'Summary&amp;Assumptions'!$J$31,BM$47&gt;=$FQ303,BM$47&lt;=$FR303)*(('Summary&amp;Assumptions'!$H$25*$C303)*(1+'Summary&amp;Assumptions'!$J$29)^(BM$46-1))</f>
        <v>0</v>
      </c>
      <c r="BI303" s="588">
        <f>AND(BN$55&gt;0,SUM($E303:BH303)&lt;'Summary&amp;Assumptions'!$G$32*$B303,$D303&gt;='Summary&amp;Assumptions'!$D$17,BN$47&gt;=$D303,BN$47&lt;=EDATE($D303,'Summary&amp;Assumptions'!$G$32))*$B303+AND(BN$56&lt;'Summary&amp;Assumptions'!$J$31,BN$47&gt;=$FO303,BN$47&lt;=$FP303)*(('Summary&amp;Assumptions'!$H$25*$C303)*(1+'Summary&amp;Assumptions'!$J$29)^(BN$46-1))+AND(BN$56&lt;'Summary&amp;Assumptions'!$J$31,BN$47&gt;=$FQ303,BN$47&lt;=$FR303)*(('Summary&amp;Assumptions'!$H$25*$C303)*(1+'Summary&amp;Assumptions'!$J$29)^(BN$46-1))</f>
        <v>0</v>
      </c>
      <c r="BJ303" s="588">
        <f>AND(BO$55&gt;0,SUM($E303:BI303)&lt;'Summary&amp;Assumptions'!$G$32*$B303,$D303&gt;='Summary&amp;Assumptions'!$D$17,BO$47&gt;=$D303,BO$47&lt;=EDATE($D303,'Summary&amp;Assumptions'!$G$32))*$B303+AND(BO$56&lt;'Summary&amp;Assumptions'!$J$31,BO$47&gt;=$FO303,BO$47&lt;=$FP303)*(('Summary&amp;Assumptions'!$H$25*$C303)*(1+'Summary&amp;Assumptions'!$J$29)^(BO$46-1))+AND(BO$56&lt;'Summary&amp;Assumptions'!$J$31,BO$47&gt;=$FQ303,BO$47&lt;=$FR303)*(('Summary&amp;Assumptions'!$H$25*$C303)*(1+'Summary&amp;Assumptions'!$J$29)^(BO$46-1))</f>
        <v>0</v>
      </c>
      <c r="BK303" s="588">
        <f>AND(BP$55&gt;0,SUM($E303:BJ303)&lt;'Summary&amp;Assumptions'!$G$32*$B303,$D303&gt;='Summary&amp;Assumptions'!$D$17,BP$47&gt;=$D303,BP$47&lt;=EDATE($D303,'Summary&amp;Assumptions'!$G$32))*$B303+AND(BP$56&lt;'Summary&amp;Assumptions'!$J$31,BP$47&gt;=$FO303,BP$47&lt;=$FP303)*(('Summary&amp;Assumptions'!$H$25*$C303)*(1+'Summary&amp;Assumptions'!$J$29)^(BP$46-1))+AND(BP$56&lt;'Summary&amp;Assumptions'!$J$31,BP$47&gt;=$FQ303,BP$47&lt;=$FR303)*(('Summary&amp;Assumptions'!$H$25*$C303)*(1+'Summary&amp;Assumptions'!$J$29)^(BP$46-1))</f>
        <v>0</v>
      </c>
      <c r="BL303" s="588">
        <f>AND(BQ$55&gt;0,SUM($E303:BK303)&lt;'Summary&amp;Assumptions'!$G$32*$B303,$D303&gt;='Summary&amp;Assumptions'!$D$17,BQ$47&gt;=$D303,BQ$47&lt;=EDATE($D303,'Summary&amp;Assumptions'!$G$32))*$B303+AND(BQ$56&lt;'Summary&amp;Assumptions'!$J$31,BQ$47&gt;=$FO303,BQ$47&lt;=$FP303)*(('Summary&amp;Assumptions'!$H$25*$C303)*(1+'Summary&amp;Assumptions'!$J$29)^(BQ$46-1))+AND(BQ$56&lt;'Summary&amp;Assumptions'!$J$31,BQ$47&gt;=$FQ303,BQ$47&lt;=$FR303)*(('Summary&amp;Assumptions'!$H$25*$C303)*(1+'Summary&amp;Assumptions'!$J$29)^(BQ$46-1))</f>
        <v>0</v>
      </c>
      <c r="BM303" s="588">
        <f>AND(BR$55&gt;0,SUM($E303:BL303)&lt;'Summary&amp;Assumptions'!$G$32*$B303,$D303&gt;='Summary&amp;Assumptions'!$D$17,BR$47&gt;=$D303,BR$47&lt;=EDATE($D303,'Summary&amp;Assumptions'!$G$32))*$B303+AND(BR$56&lt;'Summary&amp;Assumptions'!$J$31,BR$47&gt;=$FO303,BR$47&lt;=$FP303)*(('Summary&amp;Assumptions'!$H$25*$C303)*(1+'Summary&amp;Assumptions'!$J$29)^(BR$46-1))+AND(BR$56&lt;'Summary&amp;Assumptions'!$J$31,BR$47&gt;=$FQ303,BR$47&lt;=$FR303)*(('Summary&amp;Assumptions'!$H$25*$C303)*(1+'Summary&amp;Assumptions'!$J$29)^(BR$46-1))</f>
        <v>0</v>
      </c>
      <c r="BN303" s="588">
        <f>AND(BS$55&gt;0,SUM($E303:BM303)&lt;'Summary&amp;Assumptions'!$G$32*$B303,$D303&gt;='Summary&amp;Assumptions'!$D$17,BS$47&gt;=$D303,BS$47&lt;=EDATE($D303,'Summary&amp;Assumptions'!$G$32))*$B303+AND(BS$56&lt;'Summary&amp;Assumptions'!$J$31,BS$47&gt;=$FO303,BS$47&lt;=$FP303)*(('Summary&amp;Assumptions'!$H$25*$C303)*(1+'Summary&amp;Assumptions'!$J$29)^(BS$46-1))+AND(BS$56&lt;'Summary&amp;Assumptions'!$J$31,BS$47&gt;=$FQ303,BS$47&lt;=$FR303)*(('Summary&amp;Assumptions'!$H$25*$C303)*(1+'Summary&amp;Assumptions'!$J$29)^(BS$46-1))</f>
        <v>0</v>
      </c>
      <c r="BO303" s="588">
        <f>AND(BT$55&gt;0,SUM($E303:BN303)&lt;'Summary&amp;Assumptions'!$G$32*$B303,$D303&gt;='Summary&amp;Assumptions'!$D$17,BT$47&gt;=$D303,BT$47&lt;=EDATE($D303,'Summary&amp;Assumptions'!$G$32))*$B303+AND(BT$56&lt;'Summary&amp;Assumptions'!$J$31,BT$47&gt;=$FO303,BT$47&lt;=$FP303)*(('Summary&amp;Assumptions'!$H$25*$C303)*(1+'Summary&amp;Assumptions'!$J$29)^(BT$46-1))+AND(BT$56&lt;'Summary&amp;Assumptions'!$J$31,BT$47&gt;=$FQ303,BT$47&lt;=$FR303)*(('Summary&amp;Assumptions'!$H$25*$C303)*(1+'Summary&amp;Assumptions'!$J$29)^(BT$46-1))</f>
        <v>0</v>
      </c>
      <c r="BP303" s="588">
        <f>AND(BU$55&gt;0,SUM($E303:BO303)&lt;'Summary&amp;Assumptions'!$G$32*$B303,$D303&gt;='Summary&amp;Assumptions'!$D$17,BU$47&gt;=$D303,BU$47&lt;=EDATE($D303,'Summary&amp;Assumptions'!$G$32))*$B303+AND(BU$56&lt;'Summary&amp;Assumptions'!$J$31,BU$47&gt;=$FO303,BU$47&lt;=$FP303)*(('Summary&amp;Assumptions'!$H$25*$C303)*(1+'Summary&amp;Assumptions'!$J$29)^(BU$46-1))+AND(BU$56&lt;'Summary&amp;Assumptions'!$J$31,BU$47&gt;=$FQ303,BU$47&lt;=$FR303)*(('Summary&amp;Assumptions'!$H$25*$C303)*(1+'Summary&amp;Assumptions'!$J$29)^(BU$46-1))</f>
        <v>0</v>
      </c>
      <c r="BQ303" s="588">
        <f>AND(BV$55&gt;0,SUM($E303:BP303)&lt;'Summary&amp;Assumptions'!$G$32*$B303,$D303&gt;='Summary&amp;Assumptions'!$D$17,BV$47&gt;=$D303,BV$47&lt;=EDATE($D303,'Summary&amp;Assumptions'!$G$32))*$B303+AND(BV$56&lt;'Summary&amp;Assumptions'!$J$31,BV$47&gt;=$FO303,BV$47&lt;=$FP303)*(('Summary&amp;Assumptions'!$H$25*$C303)*(1+'Summary&amp;Assumptions'!$J$29)^(BV$46-1))+AND(BV$56&lt;'Summary&amp;Assumptions'!$J$31,BV$47&gt;=$FQ303,BV$47&lt;=$FR303)*(('Summary&amp;Assumptions'!$H$25*$C303)*(1+'Summary&amp;Assumptions'!$J$29)^(BV$46-1))</f>
        <v>0</v>
      </c>
      <c r="BR303" s="588">
        <f>AND(BW$55&gt;0,SUM($E303:BQ303)&lt;'Summary&amp;Assumptions'!$G$32*$B303,$D303&gt;='Summary&amp;Assumptions'!$D$17,BW$47&gt;=$D303,BW$47&lt;=EDATE($D303,'Summary&amp;Assumptions'!$G$32))*$B303+AND(BW$56&lt;'Summary&amp;Assumptions'!$J$31,BW$47&gt;=$FO303,BW$47&lt;=$FP303)*(('Summary&amp;Assumptions'!$H$25*$C303)*(1+'Summary&amp;Assumptions'!$J$29)^(BW$46-1))+AND(BW$56&lt;'Summary&amp;Assumptions'!$J$31,BW$47&gt;=$FQ303,BW$47&lt;=$FR303)*(('Summary&amp;Assumptions'!$H$25*$C303)*(1+'Summary&amp;Assumptions'!$J$29)^(BW$46-1))</f>
        <v>0</v>
      </c>
      <c r="BS303" s="588">
        <f>AND(BX$55&gt;0,SUM($E303:BR303)&lt;'Summary&amp;Assumptions'!$G$32*$B303,$D303&gt;='Summary&amp;Assumptions'!$D$17,BX$47&gt;=$D303,BX$47&lt;=EDATE($D303,'Summary&amp;Assumptions'!$G$32))*$B303+AND(BX$56&lt;'Summary&amp;Assumptions'!$J$31,BX$47&gt;=$FO303,BX$47&lt;=$FP303)*(('Summary&amp;Assumptions'!$H$25*$C303)*(1+'Summary&amp;Assumptions'!$J$29)^(BX$46-1))+AND(BX$56&lt;'Summary&amp;Assumptions'!$J$31,BX$47&gt;=$FQ303,BX$47&lt;=$FR303)*(('Summary&amp;Assumptions'!$H$25*$C303)*(1+'Summary&amp;Assumptions'!$J$29)^(BX$46-1))</f>
        <v>0</v>
      </c>
      <c r="BT303" s="588">
        <f>AND(BY$55&gt;0,SUM($E303:BS303)&lt;'Summary&amp;Assumptions'!$G$32*$B303,$D303&gt;='Summary&amp;Assumptions'!$D$17,BY$47&gt;=$D303,BY$47&lt;=EDATE($D303,'Summary&amp;Assumptions'!$G$32))*$B303+AND(BY$56&lt;'Summary&amp;Assumptions'!$J$31,BY$47&gt;=$FO303,BY$47&lt;=$FP303)*(('Summary&amp;Assumptions'!$H$25*$C303)*(1+'Summary&amp;Assumptions'!$J$29)^(BY$46-1))+AND(BY$56&lt;'Summary&amp;Assumptions'!$J$31,BY$47&gt;=$FQ303,BY$47&lt;=$FR303)*(('Summary&amp;Assumptions'!$H$25*$C303)*(1+'Summary&amp;Assumptions'!$J$29)^(BY$46-1))</f>
        <v>0</v>
      </c>
      <c r="BU303" s="588">
        <f>AND(BZ$55&gt;0,SUM($E303:BT303)&lt;'Summary&amp;Assumptions'!$G$32*$B303,$D303&gt;='Summary&amp;Assumptions'!$D$17,BZ$47&gt;=$D303,BZ$47&lt;=EDATE($D303,'Summary&amp;Assumptions'!$G$32))*$B303+AND(BZ$56&lt;'Summary&amp;Assumptions'!$J$31,BZ$47&gt;=$FO303,BZ$47&lt;=$FP303)*(('Summary&amp;Assumptions'!$H$25*$C303)*(1+'Summary&amp;Assumptions'!$J$29)^(BZ$46-1))+AND(BZ$56&lt;'Summary&amp;Assumptions'!$J$31,BZ$47&gt;=$FQ303,BZ$47&lt;=$FR303)*(('Summary&amp;Assumptions'!$H$25*$C303)*(1+'Summary&amp;Assumptions'!$J$29)^(BZ$46-1))</f>
        <v>0</v>
      </c>
      <c r="BV303" s="588">
        <f>AND(CA$55&gt;0,SUM($E303:BU303)&lt;'Summary&amp;Assumptions'!$G$32*$B303,$D303&gt;='Summary&amp;Assumptions'!$D$17,CA$47&gt;=$D303,CA$47&lt;=EDATE($D303,'Summary&amp;Assumptions'!$G$32))*$B303+AND(CA$56&lt;'Summary&amp;Assumptions'!$J$31,CA$47&gt;=$FO303,CA$47&lt;=$FP303)*(('Summary&amp;Assumptions'!$H$25*$C303)*(1+'Summary&amp;Assumptions'!$J$29)^(CA$46-1))+AND(CA$56&lt;'Summary&amp;Assumptions'!$J$31,CA$47&gt;=$FQ303,CA$47&lt;=$FR303)*(('Summary&amp;Assumptions'!$H$25*$C303)*(1+'Summary&amp;Assumptions'!$J$29)^(CA$46-1))</f>
        <v>0</v>
      </c>
      <c r="BW303" s="588">
        <f>AND(CB$55&gt;0,SUM($E303:BV303)&lt;'Summary&amp;Assumptions'!$G$32*$B303,$D303&gt;='Summary&amp;Assumptions'!$D$17,CB$47&gt;=$D303,CB$47&lt;=EDATE($D303,'Summary&amp;Assumptions'!$G$32))*$B303+AND(CB$56&lt;'Summary&amp;Assumptions'!$J$31,CB$47&gt;=$FO303,CB$47&lt;=$FP303)*(('Summary&amp;Assumptions'!$H$25*$C303)*(1+'Summary&amp;Assumptions'!$J$29)^(CB$46-1))+AND(CB$56&lt;'Summary&amp;Assumptions'!$J$31,CB$47&gt;=$FQ303,CB$47&lt;=$FR303)*(('Summary&amp;Assumptions'!$H$25*$C303)*(1+'Summary&amp;Assumptions'!$J$29)^(CB$46-1))</f>
        <v>0</v>
      </c>
      <c r="BX303" s="588">
        <f>AND(CC$55&gt;0,SUM($E303:BW303)&lt;'Summary&amp;Assumptions'!$G$32*$B303,$D303&gt;='Summary&amp;Assumptions'!$D$17,CC$47&gt;=$D303,CC$47&lt;=EDATE($D303,'Summary&amp;Assumptions'!$G$32))*$B303+AND(CC$56&lt;'Summary&amp;Assumptions'!$J$31,CC$47&gt;=$FO303,CC$47&lt;=$FP303)*(('Summary&amp;Assumptions'!$H$25*$C303)*(1+'Summary&amp;Assumptions'!$J$29)^(CC$46-1))+AND(CC$56&lt;'Summary&amp;Assumptions'!$J$31,CC$47&gt;=$FQ303,CC$47&lt;=$FR303)*(('Summary&amp;Assumptions'!$H$25*$C303)*(1+'Summary&amp;Assumptions'!$J$29)^(CC$46-1))</f>
        <v>0</v>
      </c>
      <c r="BY303" s="588">
        <f>AND(CD$55&gt;0,SUM($E303:BX303)&lt;'Summary&amp;Assumptions'!$G$32*$B303,$D303&gt;='Summary&amp;Assumptions'!$D$17,CD$47&gt;=$D303,CD$47&lt;=EDATE($D303,'Summary&amp;Assumptions'!$G$32))*$B303+AND(CD$56&lt;'Summary&amp;Assumptions'!$J$31,CD$47&gt;=$FO303,CD$47&lt;=$FP303)*(('Summary&amp;Assumptions'!$H$25*$C303)*(1+'Summary&amp;Assumptions'!$J$29)^(CD$46-1))+AND(CD$56&lt;'Summary&amp;Assumptions'!$J$31,CD$47&gt;=$FQ303,CD$47&lt;=$FR303)*(('Summary&amp;Assumptions'!$H$25*$C303)*(1+'Summary&amp;Assumptions'!$J$29)^(CD$46-1))</f>
        <v>0</v>
      </c>
      <c r="BZ303" s="588">
        <f>AND(CE$55&gt;0,SUM($E303:BY303)&lt;'Summary&amp;Assumptions'!$G$32*$B303,$D303&gt;='Summary&amp;Assumptions'!$D$17,CE$47&gt;=$D303,CE$47&lt;=EDATE($D303,'Summary&amp;Assumptions'!$G$32))*$B303+AND(CE$56&lt;'Summary&amp;Assumptions'!$J$31,CE$47&gt;=$FO303,CE$47&lt;=$FP303)*(('Summary&amp;Assumptions'!$H$25*$C303)*(1+'Summary&amp;Assumptions'!$J$29)^(CE$46-1))+AND(CE$56&lt;'Summary&amp;Assumptions'!$J$31,CE$47&gt;=$FQ303,CE$47&lt;=$FR303)*(('Summary&amp;Assumptions'!$H$25*$C303)*(1+'Summary&amp;Assumptions'!$J$29)^(CE$46-1))</f>
        <v>0</v>
      </c>
      <c r="CA303" s="588">
        <f>AND(CF$55&gt;0,SUM($E303:BZ303)&lt;'Summary&amp;Assumptions'!$G$32*$B303,$D303&gt;='Summary&amp;Assumptions'!$D$17,CF$47&gt;=$D303,CF$47&lt;=EDATE($D303,'Summary&amp;Assumptions'!$G$32))*$B303+AND(CF$56&lt;'Summary&amp;Assumptions'!$J$31,CF$47&gt;=$FO303,CF$47&lt;=$FP303)*(('Summary&amp;Assumptions'!$H$25*$C303)*(1+'Summary&amp;Assumptions'!$J$29)^(CF$46-1))+AND(CF$56&lt;'Summary&amp;Assumptions'!$J$31,CF$47&gt;=$FQ303,CF$47&lt;=$FR303)*(('Summary&amp;Assumptions'!$H$25*$C303)*(1+'Summary&amp;Assumptions'!$J$29)^(CF$46-1))</f>
        <v>0</v>
      </c>
      <c r="CB303" s="588">
        <f>AND(CG$55&gt;0,SUM($E303:CA303)&lt;'Summary&amp;Assumptions'!$G$32*$B303,$D303&gt;='Summary&amp;Assumptions'!$D$17,CG$47&gt;=$D303,CG$47&lt;=EDATE($D303,'Summary&amp;Assumptions'!$G$32))*$B303+AND(CG$56&lt;'Summary&amp;Assumptions'!$J$31,CG$47&gt;=$FO303,CG$47&lt;=$FP303)*(('Summary&amp;Assumptions'!$H$25*$C303)*(1+'Summary&amp;Assumptions'!$J$29)^(CG$46-1))+AND(CG$56&lt;'Summary&amp;Assumptions'!$J$31,CG$47&gt;=$FQ303,CG$47&lt;=$FR303)*(('Summary&amp;Assumptions'!$H$25*$C303)*(1+'Summary&amp;Assumptions'!$J$29)^(CG$46-1))</f>
        <v>0</v>
      </c>
      <c r="CC303" s="588">
        <f>AND(CH$55&gt;0,SUM($E303:CB303)&lt;'Summary&amp;Assumptions'!$G$32*$B303,$D303&gt;='Summary&amp;Assumptions'!$D$17,CH$47&gt;=$D303,CH$47&lt;=EDATE($D303,'Summary&amp;Assumptions'!$G$32))*$B303+AND(CH$56&lt;'Summary&amp;Assumptions'!$J$31,CH$47&gt;=$FO303,CH$47&lt;=$FP303)*(('Summary&amp;Assumptions'!$H$25*$C303)*(1+'Summary&amp;Assumptions'!$J$29)^(CH$46-1))+AND(CH$56&lt;'Summary&amp;Assumptions'!$J$31,CH$47&gt;=$FQ303,CH$47&lt;=$FR303)*(('Summary&amp;Assumptions'!$H$25*$C303)*(1+'Summary&amp;Assumptions'!$J$29)^(CH$46-1))</f>
        <v>0</v>
      </c>
      <c r="CD303" s="588">
        <f>AND(CI$55&gt;0,SUM($E303:CC303)&lt;'Summary&amp;Assumptions'!$G$32*$B303,$D303&gt;='Summary&amp;Assumptions'!$D$17,CI$47&gt;=$D303,CI$47&lt;=EDATE($D303,'Summary&amp;Assumptions'!$G$32))*$B303+AND(CI$56&lt;'Summary&amp;Assumptions'!$J$31,CI$47&gt;=$FO303,CI$47&lt;=$FP303)*(('Summary&amp;Assumptions'!$H$25*$C303)*(1+'Summary&amp;Assumptions'!$J$29)^(CI$46-1))+AND(CI$56&lt;'Summary&amp;Assumptions'!$J$31,CI$47&gt;=$FQ303,CI$47&lt;=$FR303)*(('Summary&amp;Assumptions'!$H$25*$C303)*(1+'Summary&amp;Assumptions'!$J$29)^(CI$46-1))</f>
        <v>0</v>
      </c>
      <c r="CE303" s="588">
        <f>AND(CJ$55&gt;0,SUM($E303:CD303)&lt;'Summary&amp;Assumptions'!$G$32*$B303,$D303&gt;='Summary&amp;Assumptions'!$D$17,CJ$47&gt;=$D303,CJ$47&lt;=EDATE($D303,'Summary&amp;Assumptions'!$G$32))*$B303+AND(CJ$56&lt;'Summary&amp;Assumptions'!$J$31,CJ$47&gt;=$FO303,CJ$47&lt;=$FP303)*(('Summary&amp;Assumptions'!$H$25*$C303)*(1+'Summary&amp;Assumptions'!$J$29)^(CJ$46-1))+AND(CJ$56&lt;'Summary&amp;Assumptions'!$J$31,CJ$47&gt;=$FQ303,CJ$47&lt;=$FR303)*(('Summary&amp;Assumptions'!$H$25*$C303)*(1+'Summary&amp;Assumptions'!$J$29)^(CJ$46-1))</f>
        <v>0</v>
      </c>
      <c r="CF303" s="588">
        <f>AND(CK$55&gt;0,SUM($E303:CE303)&lt;'Summary&amp;Assumptions'!$G$32*$B303,$D303&gt;='Summary&amp;Assumptions'!$D$17,CK$47&gt;=$D303,CK$47&lt;=EDATE($D303,'Summary&amp;Assumptions'!$G$32))*$B303+AND(CK$56&lt;'Summary&amp;Assumptions'!$J$31,CK$47&gt;=$FO303,CK$47&lt;=$FP303)*(('Summary&amp;Assumptions'!$H$25*$C303)*(1+'Summary&amp;Assumptions'!$J$29)^(CK$46-1))+AND(CK$56&lt;'Summary&amp;Assumptions'!$J$31,CK$47&gt;=$FQ303,CK$47&lt;=$FR303)*(('Summary&amp;Assumptions'!$H$25*$C303)*(1+'Summary&amp;Assumptions'!$J$29)^(CK$46-1))</f>
        <v>0</v>
      </c>
      <c r="CG303" s="588">
        <f>AND(CL$55&gt;0,SUM($E303:CF303)&lt;'Summary&amp;Assumptions'!$G$32*$B303,$D303&gt;='Summary&amp;Assumptions'!$D$17,CL$47&gt;=$D303,CL$47&lt;=EDATE($D303,'Summary&amp;Assumptions'!$G$32))*$B303+AND(CL$56&lt;'Summary&amp;Assumptions'!$J$31,CL$47&gt;=$FO303,CL$47&lt;=$FP303)*(('Summary&amp;Assumptions'!$H$25*$C303)*(1+'Summary&amp;Assumptions'!$J$29)^(CL$46-1))+AND(CL$56&lt;'Summary&amp;Assumptions'!$J$31,CL$47&gt;=$FQ303,CL$47&lt;=$FR303)*(('Summary&amp;Assumptions'!$H$25*$C303)*(1+'Summary&amp;Assumptions'!$J$29)^(CL$46-1))</f>
        <v>0</v>
      </c>
      <c r="CH303" s="588">
        <f>AND(CM$55&gt;0,SUM($E303:CG303)&lt;'Summary&amp;Assumptions'!$G$32*$B303,$D303&gt;='Summary&amp;Assumptions'!$D$17,CM$47&gt;=$D303,CM$47&lt;=EDATE($D303,'Summary&amp;Assumptions'!$G$32))*$B303+AND(CM$56&lt;'Summary&amp;Assumptions'!$J$31,CM$47&gt;=$FO303,CM$47&lt;=$FP303)*(('Summary&amp;Assumptions'!$H$25*$C303)*(1+'Summary&amp;Assumptions'!$J$29)^(CM$46-1))+AND(CM$56&lt;'Summary&amp;Assumptions'!$J$31,CM$47&gt;=$FQ303,CM$47&lt;=$FR303)*(('Summary&amp;Assumptions'!$H$25*$C303)*(1+'Summary&amp;Assumptions'!$J$29)^(CM$46-1))</f>
        <v>0</v>
      </c>
      <c r="CI303" s="588">
        <f>AND(CN$55&gt;0,SUM($E303:CH303)&lt;'Summary&amp;Assumptions'!$G$32*$B303,$D303&gt;='Summary&amp;Assumptions'!$D$17,CN$47&gt;=$D303,CN$47&lt;=EDATE($D303,'Summary&amp;Assumptions'!$G$32))*$B303+AND(CN$56&lt;'Summary&amp;Assumptions'!$J$31,CN$47&gt;=$FO303,CN$47&lt;=$FP303)*(('Summary&amp;Assumptions'!$H$25*$C303)*(1+'Summary&amp;Assumptions'!$J$29)^(CN$46-1))+AND(CN$56&lt;'Summary&amp;Assumptions'!$J$31,CN$47&gt;=$FQ303,CN$47&lt;=$FR303)*(('Summary&amp;Assumptions'!$H$25*$C303)*(1+'Summary&amp;Assumptions'!$J$29)^(CN$46-1))</f>
        <v>0</v>
      </c>
      <c r="CJ303" s="588">
        <f>AND(CO$55&gt;0,SUM($E303:CI303)&lt;'Summary&amp;Assumptions'!$G$32*$B303,$D303&gt;='Summary&amp;Assumptions'!$D$17,CO$47&gt;=$D303,CO$47&lt;=EDATE($D303,'Summary&amp;Assumptions'!$G$32))*$B303+AND(CO$56&lt;'Summary&amp;Assumptions'!$J$31,CO$47&gt;=$FO303,CO$47&lt;=$FP303)*(('Summary&amp;Assumptions'!$H$25*$C303)*(1+'Summary&amp;Assumptions'!$J$29)^(CO$46-1))+AND(CO$56&lt;'Summary&amp;Assumptions'!$J$31,CO$47&gt;=$FQ303,CO$47&lt;=$FR303)*(('Summary&amp;Assumptions'!$H$25*$C303)*(1+'Summary&amp;Assumptions'!$J$29)^(CO$46-1))</f>
        <v>0</v>
      </c>
      <c r="CK303" s="588">
        <f>AND(CP$55&gt;0,SUM($E303:CJ303)&lt;'Summary&amp;Assumptions'!$G$32*$B303,$D303&gt;='Summary&amp;Assumptions'!$D$17,CP$47&gt;=$D303,CP$47&lt;=EDATE($D303,'Summary&amp;Assumptions'!$G$32))*$B303+AND(CP$56&lt;'Summary&amp;Assumptions'!$J$31,CP$47&gt;=$FO303,CP$47&lt;=$FP303)*(('Summary&amp;Assumptions'!$H$25*$C303)*(1+'Summary&amp;Assumptions'!$J$29)^(CP$46-1))+AND(CP$56&lt;'Summary&amp;Assumptions'!$J$31,CP$47&gt;=$FQ303,CP$47&lt;=$FR303)*(('Summary&amp;Assumptions'!$H$25*$C303)*(1+'Summary&amp;Assumptions'!$J$29)^(CP$46-1))</f>
        <v>0</v>
      </c>
      <c r="CL303" s="588">
        <f>AND(CQ$55&gt;0,SUM($E303:CK303)&lt;'Summary&amp;Assumptions'!$G$32*$B303,$D303&gt;='Summary&amp;Assumptions'!$D$17,CQ$47&gt;=$D303,CQ$47&lt;=EDATE($D303,'Summary&amp;Assumptions'!$G$32))*$B303+AND(CQ$56&lt;'Summary&amp;Assumptions'!$J$31,CQ$47&gt;=$FO303,CQ$47&lt;=$FP303)*(('Summary&amp;Assumptions'!$H$25*$C303)*(1+'Summary&amp;Assumptions'!$J$29)^(CQ$46-1))+AND(CQ$56&lt;'Summary&amp;Assumptions'!$J$31,CQ$47&gt;=$FQ303,CQ$47&lt;=$FR303)*(('Summary&amp;Assumptions'!$H$25*$C303)*(1+'Summary&amp;Assumptions'!$J$29)^(CQ$46-1))</f>
        <v>0</v>
      </c>
      <c r="CM303" s="588">
        <f>AND(CR$55&gt;0,SUM($E303:CL303)&lt;'Summary&amp;Assumptions'!$G$32*$B303,$D303&gt;='Summary&amp;Assumptions'!$D$17,CR$47&gt;=$D303,CR$47&lt;=EDATE($D303,'Summary&amp;Assumptions'!$G$32))*$B303+AND(CR$56&lt;'Summary&amp;Assumptions'!$J$31,CR$47&gt;=$FO303,CR$47&lt;=$FP303)*(('Summary&amp;Assumptions'!$H$25*$C303)*(1+'Summary&amp;Assumptions'!$J$29)^(CR$46-1))+AND(CR$56&lt;'Summary&amp;Assumptions'!$J$31,CR$47&gt;=$FQ303,CR$47&lt;=$FR303)*(('Summary&amp;Assumptions'!$H$25*$C303)*(1+'Summary&amp;Assumptions'!$J$29)^(CR$46-1))</f>
        <v>0</v>
      </c>
      <c r="CN303" s="588">
        <f>AND(CS$55&gt;0,SUM($E303:CM303)&lt;'Summary&amp;Assumptions'!$G$32*$B303,$D303&gt;='Summary&amp;Assumptions'!$D$17,CS$47&gt;=$D303,CS$47&lt;=EDATE($D303,'Summary&amp;Assumptions'!$G$32))*$B303+AND(CS$56&lt;'Summary&amp;Assumptions'!$J$31,CS$47&gt;=$FO303,CS$47&lt;=$FP303)*(('Summary&amp;Assumptions'!$H$25*$C303)*(1+'Summary&amp;Assumptions'!$J$29)^(CS$46-1))+AND(CS$56&lt;'Summary&amp;Assumptions'!$J$31,CS$47&gt;=$FQ303,CS$47&lt;=$FR303)*(('Summary&amp;Assumptions'!$H$25*$C303)*(1+'Summary&amp;Assumptions'!$J$29)^(CS$46-1))</f>
        <v>0</v>
      </c>
      <c r="CO303" s="588">
        <f>AND(CT$55&gt;0,SUM($E303:CN303)&lt;'Summary&amp;Assumptions'!$G$32*$B303,$D303&gt;='Summary&amp;Assumptions'!$D$17,CT$47&gt;=$D303,CT$47&lt;=EDATE($D303,'Summary&amp;Assumptions'!$G$32))*$B303+AND(CT$56&lt;'Summary&amp;Assumptions'!$J$31,CT$47&gt;=$FO303,CT$47&lt;=$FP303)*(('Summary&amp;Assumptions'!$H$25*$C303)*(1+'Summary&amp;Assumptions'!$J$29)^(CT$46-1))+AND(CT$56&lt;'Summary&amp;Assumptions'!$J$31,CT$47&gt;=$FQ303,CT$47&lt;=$FR303)*(('Summary&amp;Assumptions'!$H$25*$C303)*(1+'Summary&amp;Assumptions'!$J$29)^(CT$46-1))</f>
        <v>0</v>
      </c>
      <c r="CP303" s="588">
        <f>AND(CU$55&gt;0,SUM($E303:CO303)&lt;'Summary&amp;Assumptions'!$G$32*$B303,$D303&gt;='Summary&amp;Assumptions'!$D$17,CU$47&gt;=$D303,CU$47&lt;=EDATE($D303,'Summary&amp;Assumptions'!$G$32))*$B303+AND(CU$56&lt;'Summary&amp;Assumptions'!$J$31,CU$47&gt;=$FO303,CU$47&lt;=$FP303)*(('Summary&amp;Assumptions'!$H$25*$C303)*(1+'Summary&amp;Assumptions'!$J$29)^(CU$46-1))+AND(CU$56&lt;'Summary&amp;Assumptions'!$J$31,CU$47&gt;=$FQ303,CU$47&lt;=$FR303)*(('Summary&amp;Assumptions'!$H$25*$C303)*(1+'Summary&amp;Assumptions'!$J$29)^(CU$46-1))</f>
        <v>0</v>
      </c>
      <c r="CQ303" s="588">
        <f>AND(CV$55&gt;0,SUM($E303:CP303)&lt;'Summary&amp;Assumptions'!$G$32*$B303,$D303&gt;='Summary&amp;Assumptions'!$D$17,CV$47&gt;=$D303,CV$47&lt;=EDATE($D303,'Summary&amp;Assumptions'!$G$32))*$B303+AND(CV$56&lt;'Summary&amp;Assumptions'!$J$31,CV$47&gt;=$FO303,CV$47&lt;=$FP303)*(('Summary&amp;Assumptions'!$H$25*$C303)*(1+'Summary&amp;Assumptions'!$J$29)^(CV$46-1))+AND(CV$56&lt;'Summary&amp;Assumptions'!$J$31,CV$47&gt;=$FQ303,CV$47&lt;=$FR303)*(('Summary&amp;Assumptions'!$H$25*$C303)*(1+'Summary&amp;Assumptions'!$J$29)^(CV$46-1))</f>
        <v>0</v>
      </c>
      <c r="CR303" s="588">
        <f>AND(CW$55&gt;0,SUM($E303:CQ303)&lt;'Summary&amp;Assumptions'!$G$32*$B303,$D303&gt;='Summary&amp;Assumptions'!$D$17,CW$47&gt;=$D303,CW$47&lt;=EDATE($D303,'Summary&amp;Assumptions'!$G$32))*$B303+AND(CW$56&lt;'Summary&amp;Assumptions'!$J$31,CW$47&gt;=$FO303,CW$47&lt;=$FP303)*(('Summary&amp;Assumptions'!$H$25*$C303)*(1+'Summary&amp;Assumptions'!$J$29)^(CW$46-1))+AND(CW$56&lt;'Summary&amp;Assumptions'!$J$31,CW$47&gt;=$FQ303,CW$47&lt;=$FR303)*(('Summary&amp;Assumptions'!$H$25*$C303)*(1+'Summary&amp;Assumptions'!$J$29)^(CW$46-1))</f>
        <v>0</v>
      </c>
      <c r="CS303" s="588">
        <f>AND(CX$55&gt;0,SUM($E303:CR303)&lt;'Summary&amp;Assumptions'!$G$32*$B303,$D303&gt;='Summary&amp;Assumptions'!$D$17,CX$47&gt;=$D303,CX$47&lt;=EDATE($D303,'Summary&amp;Assumptions'!$G$32))*$B303+AND(CX$56&lt;'Summary&amp;Assumptions'!$J$31,CX$47&gt;=$FO303,CX$47&lt;=$FP303)*(('Summary&amp;Assumptions'!$H$25*$C303)*(1+'Summary&amp;Assumptions'!$J$29)^(CX$46-1))+AND(CX$56&lt;'Summary&amp;Assumptions'!$J$31,CX$47&gt;=$FQ303,CX$47&lt;=$FR303)*(('Summary&amp;Assumptions'!$H$25*$C303)*(1+'Summary&amp;Assumptions'!$J$29)^(CX$46-1))</f>
        <v>0</v>
      </c>
      <c r="CT303" s="588">
        <f>AND(CY$55&gt;0,SUM($E303:CS303)&lt;'Summary&amp;Assumptions'!$G$32*$B303,$D303&gt;='Summary&amp;Assumptions'!$D$17,CY$47&gt;=$D303,CY$47&lt;=EDATE($D303,'Summary&amp;Assumptions'!$G$32))*$B303+AND(CY$56&lt;'Summary&amp;Assumptions'!$J$31,CY$47&gt;=$FO303,CY$47&lt;=$FP303)*(('Summary&amp;Assumptions'!$H$25*$C303)*(1+'Summary&amp;Assumptions'!$J$29)^(CY$46-1))+AND(CY$56&lt;'Summary&amp;Assumptions'!$J$31,CY$47&gt;=$FQ303,CY$47&lt;=$FR303)*(('Summary&amp;Assumptions'!$H$25*$C303)*(1+'Summary&amp;Assumptions'!$J$29)^(CY$46-1))</f>
        <v>0</v>
      </c>
      <c r="CU303" s="588">
        <f>AND(CZ$55&gt;0,SUM($E303:CT303)&lt;'Summary&amp;Assumptions'!$G$32*$B303,$D303&gt;='Summary&amp;Assumptions'!$D$17,CZ$47&gt;=$D303,CZ$47&lt;=EDATE($D303,'Summary&amp;Assumptions'!$G$32))*$B303+AND(CZ$56&lt;'Summary&amp;Assumptions'!$J$31,CZ$47&gt;=$FO303,CZ$47&lt;=$FP303)*(('Summary&amp;Assumptions'!$H$25*$C303)*(1+'Summary&amp;Assumptions'!$J$29)^(CZ$46-1))+AND(CZ$56&lt;'Summary&amp;Assumptions'!$J$31,CZ$47&gt;=$FQ303,CZ$47&lt;=$FR303)*(('Summary&amp;Assumptions'!$H$25*$C303)*(1+'Summary&amp;Assumptions'!$J$29)^(CZ$46-1))</f>
        <v>0</v>
      </c>
      <c r="CV303" s="588">
        <f>AND(DA$55&gt;0,SUM($E303:CU303)&lt;'Summary&amp;Assumptions'!$G$32*$B303,$D303&gt;='Summary&amp;Assumptions'!$D$17,DA$47&gt;=$D303,DA$47&lt;=EDATE($D303,'Summary&amp;Assumptions'!$G$32))*$B303+AND(DA$56&lt;'Summary&amp;Assumptions'!$J$31,DA$47&gt;=$FO303,DA$47&lt;=$FP303)*(('Summary&amp;Assumptions'!$H$25*$C303)*(1+'Summary&amp;Assumptions'!$J$29)^(DA$46-1))+AND(DA$56&lt;'Summary&amp;Assumptions'!$J$31,DA$47&gt;=$FQ303,DA$47&lt;=$FR303)*(('Summary&amp;Assumptions'!$H$25*$C303)*(1+'Summary&amp;Assumptions'!$J$29)^(DA$46-1))</f>
        <v>0</v>
      </c>
      <c r="CW303" s="588">
        <f>AND(DB$55&gt;0,SUM($E303:CV303)&lt;'Summary&amp;Assumptions'!$G$32*$B303,$D303&gt;='Summary&amp;Assumptions'!$D$17,DB$47&gt;=$D303,DB$47&lt;=EDATE($D303,'Summary&amp;Assumptions'!$G$32))*$B303+AND(DB$56&lt;'Summary&amp;Assumptions'!$J$31,DB$47&gt;=$FO303,DB$47&lt;=$FP303)*(('Summary&amp;Assumptions'!$H$25*$C303)*(1+'Summary&amp;Assumptions'!$J$29)^(DB$46-1))+AND(DB$56&lt;'Summary&amp;Assumptions'!$J$31,DB$47&gt;=$FQ303,DB$47&lt;=$FR303)*(('Summary&amp;Assumptions'!$H$25*$C303)*(1+'Summary&amp;Assumptions'!$J$29)^(DB$46-1))</f>
        <v>0</v>
      </c>
      <c r="CX303" s="588">
        <f>AND(DC$55&gt;0,SUM($E303:CW303)&lt;'Summary&amp;Assumptions'!$G$32*$B303,$D303&gt;='Summary&amp;Assumptions'!$D$17,DC$47&gt;=$D303,DC$47&lt;=EDATE($D303,'Summary&amp;Assumptions'!$G$32))*$B303+AND(DC$56&lt;'Summary&amp;Assumptions'!$J$31,DC$47&gt;=$FO303,DC$47&lt;=$FP303)*(('Summary&amp;Assumptions'!$H$25*$C303)*(1+'Summary&amp;Assumptions'!$J$29)^(DC$46-1))+AND(DC$56&lt;'Summary&amp;Assumptions'!$J$31,DC$47&gt;=$FQ303,DC$47&lt;=$FR303)*(('Summary&amp;Assumptions'!$H$25*$C303)*(1+'Summary&amp;Assumptions'!$J$29)^(DC$46-1))</f>
        <v>0</v>
      </c>
      <c r="CY303" s="588">
        <f>AND(DD$55&gt;0,SUM($E303:CX303)&lt;'Summary&amp;Assumptions'!$G$32*$B303,$D303&gt;='Summary&amp;Assumptions'!$D$17,DD$47&gt;=$D303,DD$47&lt;=EDATE($D303,'Summary&amp;Assumptions'!$G$32))*$B303+AND(DD$56&lt;'Summary&amp;Assumptions'!$J$31,DD$47&gt;=$FO303,DD$47&lt;=$FP303)*(('Summary&amp;Assumptions'!$H$25*$C303)*(1+'Summary&amp;Assumptions'!$J$29)^(DD$46-1))+AND(DD$56&lt;'Summary&amp;Assumptions'!$J$31,DD$47&gt;=$FQ303,DD$47&lt;=$FR303)*(('Summary&amp;Assumptions'!$H$25*$C303)*(1+'Summary&amp;Assumptions'!$J$29)^(DD$46-1))</f>
        <v>0</v>
      </c>
      <c r="CZ303" s="588">
        <f>AND(DE$55&gt;0,SUM($E303:CY303)&lt;'Summary&amp;Assumptions'!$G$32*$B303,$D303&gt;='Summary&amp;Assumptions'!$D$17,DE$47&gt;=$D303,DE$47&lt;=EDATE($D303,'Summary&amp;Assumptions'!$G$32))*$B303+AND(DE$56&lt;'Summary&amp;Assumptions'!$J$31,DE$47&gt;=$FO303,DE$47&lt;=$FP303)*(('Summary&amp;Assumptions'!$H$25*$C303)*(1+'Summary&amp;Assumptions'!$J$29)^(DE$46-1))+AND(DE$56&lt;'Summary&amp;Assumptions'!$J$31,DE$47&gt;=$FQ303,DE$47&lt;=$FR303)*(('Summary&amp;Assumptions'!$H$25*$C303)*(1+'Summary&amp;Assumptions'!$J$29)^(DE$46-1))</f>
        <v>0</v>
      </c>
      <c r="DA303" s="588">
        <f>AND(DF$55&gt;0,SUM($E303:CZ303)&lt;'Summary&amp;Assumptions'!$G$32*$B303,$D303&gt;='Summary&amp;Assumptions'!$D$17,DF$47&gt;=$D303,DF$47&lt;=EDATE($D303,'Summary&amp;Assumptions'!$G$32))*$B303+AND(DF$56&lt;'Summary&amp;Assumptions'!$J$31,DF$47&gt;=$FO303,DF$47&lt;=$FP303)*(('Summary&amp;Assumptions'!$H$25*$C303)*(1+'Summary&amp;Assumptions'!$J$29)^(DF$46-1))+AND(DF$56&lt;'Summary&amp;Assumptions'!$J$31,DF$47&gt;=$FQ303,DF$47&lt;=$FR303)*(('Summary&amp;Assumptions'!$H$25*$C303)*(1+'Summary&amp;Assumptions'!$J$29)^(DF$46-1))</f>
        <v>0</v>
      </c>
      <c r="DB303" s="588">
        <f>AND(DG$55&gt;0,SUM($E303:DA303)&lt;'Summary&amp;Assumptions'!$G$32*$B303,$D303&gt;='Summary&amp;Assumptions'!$D$17,DG$47&gt;=$D303,DG$47&lt;=EDATE($D303,'Summary&amp;Assumptions'!$G$32))*$B303+AND(DG$56&lt;'Summary&amp;Assumptions'!$J$31,DG$47&gt;=$FO303,DG$47&lt;=$FP303)*(('Summary&amp;Assumptions'!$H$25*$C303)*(1+'Summary&amp;Assumptions'!$J$29)^(DG$46-1))+AND(DG$56&lt;'Summary&amp;Assumptions'!$J$31,DG$47&gt;=$FQ303,DG$47&lt;=$FR303)*(('Summary&amp;Assumptions'!$H$25*$C303)*(1+'Summary&amp;Assumptions'!$J$29)^(DG$46-1))</f>
        <v>0</v>
      </c>
      <c r="DC303" s="588">
        <f>AND(DH$55&gt;0,SUM($E303:DB303)&lt;'Summary&amp;Assumptions'!$G$32*$B303,$D303&gt;='Summary&amp;Assumptions'!$D$17,DH$47&gt;=$D303,DH$47&lt;=EDATE($D303,'Summary&amp;Assumptions'!$G$32))*$B303+AND(DH$56&lt;'Summary&amp;Assumptions'!$J$31,DH$47&gt;=$FO303,DH$47&lt;=$FP303)*(('Summary&amp;Assumptions'!$H$25*$C303)*(1+'Summary&amp;Assumptions'!$J$29)^(DH$46-1))+AND(DH$56&lt;'Summary&amp;Assumptions'!$J$31,DH$47&gt;=$FQ303,DH$47&lt;=$FR303)*(('Summary&amp;Assumptions'!$H$25*$C303)*(1+'Summary&amp;Assumptions'!$J$29)^(DH$46-1))</f>
        <v>0</v>
      </c>
      <c r="DD303" s="588">
        <f>AND(DI$55&gt;0,SUM($E303:DC303)&lt;'Summary&amp;Assumptions'!$G$32*$B303,$D303&gt;='Summary&amp;Assumptions'!$D$17,DI$47&gt;=$D303,DI$47&lt;=EDATE($D303,'Summary&amp;Assumptions'!$G$32))*$B303+AND(DI$56&lt;'Summary&amp;Assumptions'!$J$31,DI$47&gt;=$FO303,DI$47&lt;=$FP303)*(('Summary&amp;Assumptions'!$H$25*$C303)*(1+'Summary&amp;Assumptions'!$J$29)^(DI$46-1))+AND(DI$56&lt;'Summary&amp;Assumptions'!$J$31,DI$47&gt;=$FQ303,DI$47&lt;=$FR303)*(('Summary&amp;Assumptions'!$H$25*$C303)*(1+'Summary&amp;Assumptions'!$J$29)^(DI$46-1))</f>
        <v>0</v>
      </c>
      <c r="DE303" s="588">
        <f>AND(DJ$55&gt;0,SUM($E303:DD303)&lt;'Summary&amp;Assumptions'!$G$32*$B303,$D303&gt;='Summary&amp;Assumptions'!$D$17,DJ$47&gt;=$D303,DJ$47&lt;=EDATE($D303,'Summary&amp;Assumptions'!$G$32))*$B303+AND(DJ$56&lt;'Summary&amp;Assumptions'!$J$31,DJ$47&gt;=$FO303,DJ$47&lt;=$FP303)*(('Summary&amp;Assumptions'!$H$25*$C303)*(1+'Summary&amp;Assumptions'!$J$29)^(DJ$46-1))+AND(DJ$56&lt;'Summary&amp;Assumptions'!$J$31,DJ$47&gt;=$FQ303,DJ$47&lt;=$FR303)*(('Summary&amp;Assumptions'!$H$25*$C303)*(1+'Summary&amp;Assumptions'!$J$29)^(DJ$46-1))</f>
        <v>0</v>
      </c>
      <c r="DF303" s="588">
        <f>AND(DK$55&gt;0,SUM($E303:DE303)&lt;'Summary&amp;Assumptions'!$G$32*$B303,$D303&gt;='Summary&amp;Assumptions'!$D$17,DK$47&gt;=$D303,DK$47&lt;=EDATE($D303,'Summary&amp;Assumptions'!$G$32))*$B303+AND(DK$56&lt;'Summary&amp;Assumptions'!$J$31,DK$47&gt;=$FO303,DK$47&lt;=$FP303)*(('Summary&amp;Assumptions'!$H$25*$C303)*(1+'Summary&amp;Assumptions'!$J$29)^(DK$46-1))+AND(DK$56&lt;'Summary&amp;Assumptions'!$J$31,DK$47&gt;=$FQ303,DK$47&lt;=$FR303)*(('Summary&amp;Assumptions'!$H$25*$C303)*(1+'Summary&amp;Assumptions'!$J$29)^(DK$46-1))</f>
        <v>0</v>
      </c>
      <c r="DG303" s="588">
        <f>AND(DL$55&gt;0,SUM($E303:DF303)&lt;'Summary&amp;Assumptions'!$G$32*$B303,$D303&gt;='Summary&amp;Assumptions'!$D$17,DL$47&gt;=$D303,DL$47&lt;=EDATE($D303,'Summary&amp;Assumptions'!$G$32))*$B303+AND(DL$56&lt;'Summary&amp;Assumptions'!$J$31,DL$47&gt;=$FO303,DL$47&lt;=$FP303)*(('Summary&amp;Assumptions'!$H$25*$C303)*(1+'Summary&amp;Assumptions'!$J$29)^(DL$46-1))+AND(DL$56&lt;'Summary&amp;Assumptions'!$J$31,DL$47&gt;=$FQ303,DL$47&lt;=$FR303)*(('Summary&amp;Assumptions'!$H$25*$C303)*(1+'Summary&amp;Assumptions'!$J$29)^(DL$46-1))</f>
        <v>0</v>
      </c>
      <c r="DH303" s="588">
        <f>AND(DM$55&gt;0,SUM($E303:DG303)&lt;'Summary&amp;Assumptions'!$G$32*$B303,$D303&gt;='Summary&amp;Assumptions'!$D$17,DM$47&gt;=$D303,DM$47&lt;=EDATE($D303,'Summary&amp;Assumptions'!$G$32))*$B303+AND(DM$56&lt;'Summary&amp;Assumptions'!$J$31,DM$47&gt;=$FO303,DM$47&lt;=$FP303)*(('Summary&amp;Assumptions'!$H$25*$C303)*(1+'Summary&amp;Assumptions'!$J$29)^(DM$46-1))+AND(DM$56&lt;'Summary&amp;Assumptions'!$J$31,DM$47&gt;=$FQ303,DM$47&lt;=$FR303)*(('Summary&amp;Assumptions'!$H$25*$C303)*(1+'Summary&amp;Assumptions'!$J$29)^(DM$46-1))</f>
        <v>0</v>
      </c>
      <c r="DI303" s="588">
        <f>AND(DN$55&gt;0,SUM($E303:DH303)&lt;'Summary&amp;Assumptions'!$G$32*$B303,$D303&gt;='Summary&amp;Assumptions'!$D$17,DN$47&gt;=$D303,DN$47&lt;=EDATE($D303,'Summary&amp;Assumptions'!$G$32))*$B303+AND(DN$56&lt;'Summary&amp;Assumptions'!$J$31,DN$47&gt;=$FO303,DN$47&lt;=$FP303)*(('Summary&amp;Assumptions'!$H$25*$C303)*(1+'Summary&amp;Assumptions'!$J$29)^(DN$46-1))+AND(DN$56&lt;'Summary&amp;Assumptions'!$J$31,DN$47&gt;=$FQ303,DN$47&lt;=$FR303)*(('Summary&amp;Assumptions'!$H$25*$C303)*(1+'Summary&amp;Assumptions'!$J$29)^(DN$46-1))</f>
        <v>0</v>
      </c>
      <c r="DJ303" s="588">
        <f>AND(DO$55&gt;0,SUM($E303:DI303)&lt;'Summary&amp;Assumptions'!$G$32*$B303,$D303&gt;='Summary&amp;Assumptions'!$D$17,DO$47&gt;=$D303,DO$47&lt;=EDATE($D303,'Summary&amp;Assumptions'!$G$32))*$B303+AND(DO$56&lt;'Summary&amp;Assumptions'!$J$31,DO$47&gt;=$FO303,DO$47&lt;=$FP303)*(('Summary&amp;Assumptions'!$H$25*$C303)*(1+'Summary&amp;Assumptions'!$J$29)^(DO$46-1))+AND(DO$56&lt;'Summary&amp;Assumptions'!$J$31,DO$47&gt;=$FQ303,DO$47&lt;=$FR303)*(('Summary&amp;Assumptions'!$H$25*$C303)*(1+'Summary&amp;Assumptions'!$J$29)^(DO$46-1))</f>
        <v>0</v>
      </c>
      <c r="DK303" s="588">
        <f>AND(DP$55&gt;0,SUM($E303:DJ303)&lt;'Summary&amp;Assumptions'!$G$32*$B303,$D303&gt;='Summary&amp;Assumptions'!$D$17,DP$47&gt;=$D303,DP$47&lt;=EDATE($D303,'Summary&amp;Assumptions'!$G$32))*$B303+AND(DP$56&lt;'Summary&amp;Assumptions'!$J$31,DP$47&gt;=$FO303,DP$47&lt;=$FP303)*(('Summary&amp;Assumptions'!$H$25*$C303)*(1+'Summary&amp;Assumptions'!$J$29)^(DP$46-1))+AND(DP$56&lt;'Summary&amp;Assumptions'!$J$31,DP$47&gt;=$FQ303,DP$47&lt;=$FR303)*(('Summary&amp;Assumptions'!$H$25*$C303)*(1+'Summary&amp;Assumptions'!$J$29)^(DP$46-1))</f>
        <v>0</v>
      </c>
      <c r="DL303" s="588">
        <f>AND(DQ$55&gt;0,SUM($E303:DK303)&lt;'Summary&amp;Assumptions'!$G$32*$B303,$D303&gt;='Summary&amp;Assumptions'!$D$17,DQ$47&gt;=$D303,DQ$47&lt;=EDATE($D303,'Summary&amp;Assumptions'!$G$32))*$B303+AND(DQ$56&lt;'Summary&amp;Assumptions'!$J$31,DQ$47&gt;=$FO303,DQ$47&lt;=$FP303)*(('Summary&amp;Assumptions'!$H$25*$C303)*(1+'Summary&amp;Assumptions'!$J$29)^(DQ$46-1))+AND(DQ$56&lt;'Summary&amp;Assumptions'!$J$31,DQ$47&gt;=$FQ303,DQ$47&lt;=$FR303)*(('Summary&amp;Assumptions'!$H$25*$C303)*(1+'Summary&amp;Assumptions'!$J$29)^(DQ$46-1))</f>
        <v>0</v>
      </c>
      <c r="DM303" s="588">
        <f>AND(DR$55&gt;0,SUM($E303:DL303)&lt;'Summary&amp;Assumptions'!$G$32*$B303,$D303&gt;='Summary&amp;Assumptions'!$D$17,DR$47&gt;=$D303,DR$47&lt;=EDATE($D303,'Summary&amp;Assumptions'!$G$32))*$B303+AND(DR$56&lt;'Summary&amp;Assumptions'!$J$31,DR$47&gt;=$FO303,DR$47&lt;=$FP303)*(('Summary&amp;Assumptions'!$H$25*$C303)*(1+'Summary&amp;Assumptions'!$J$29)^(DR$46-1))+AND(DR$56&lt;'Summary&amp;Assumptions'!$J$31,DR$47&gt;=$FQ303,DR$47&lt;=$FR303)*(('Summary&amp;Assumptions'!$H$25*$C303)*(1+'Summary&amp;Assumptions'!$J$29)^(DR$46-1))</f>
        <v>0</v>
      </c>
      <c r="DN303" s="588">
        <f>AND(DS$55&gt;0,SUM($E303:DM303)&lt;'Summary&amp;Assumptions'!$G$32*$B303,$D303&gt;='Summary&amp;Assumptions'!$D$17,DS$47&gt;=$D303,DS$47&lt;=EDATE($D303,'Summary&amp;Assumptions'!$G$32))*$B303+AND(DS$56&lt;'Summary&amp;Assumptions'!$J$31,DS$47&gt;=$FO303,DS$47&lt;=$FP303)*(('Summary&amp;Assumptions'!$H$25*$C303)*(1+'Summary&amp;Assumptions'!$J$29)^(DS$46-1))+AND(DS$56&lt;'Summary&amp;Assumptions'!$J$31,DS$47&gt;=$FQ303,DS$47&lt;=$FR303)*(('Summary&amp;Assumptions'!$H$25*$C303)*(1+'Summary&amp;Assumptions'!$J$29)^(DS$46-1))</f>
        <v>0</v>
      </c>
      <c r="DO303" s="588">
        <f>AND(DT$55&gt;0,SUM($E303:DN303)&lt;'Summary&amp;Assumptions'!$G$32*$B303,$D303&gt;='Summary&amp;Assumptions'!$D$17,DT$47&gt;=$D303,DT$47&lt;=EDATE($D303,'Summary&amp;Assumptions'!$G$32))*$B303+AND(DT$56&lt;'Summary&amp;Assumptions'!$J$31,DT$47&gt;=$FO303,DT$47&lt;=$FP303)*(('Summary&amp;Assumptions'!$H$25*$C303)*(1+'Summary&amp;Assumptions'!$J$29)^(DT$46-1))+AND(DT$56&lt;'Summary&amp;Assumptions'!$J$31,DT$47&gt;=$FQ303,DT$47&lt;=$FR303)*(('Summary&amp;Assumptions'!$H$25*$C303)*(1+'Summary&amp;Assumptions'!$J$29)^(DT$46-1))</f>
        <v>0</v>
      </c>
      <c r="DP303" s="588">
        <f>AND(DU$55&gt;0,SUM($E303:DO303)&lt;'Summary&amp;Assumptions'!$G$32*$B303,$D303&gt;='Summary&amp;Assumptions'!$D$17,DU$47&gt;=$D303,DU$47&lt;=EDATE($D303,'Summary&amp;Assumptions'!$G$32))*$B303+AND(DU$56&lt;'Summary&amp;Assumptions'!$J$31,DU$47&gt;=$FO303,DU$47&lt;=$FP303)*(('Summary&amp;Assumptions'!$H$25*$C303)*(1+'Summary&amp;Assumptions'!$J$29)^(DU$46-1))+AND(DU$56&lt;'Summary&amp;Assumptions'!$J$31,DU$47&gt;=$FQ303,DU$47&lt;=$FR303)*(('Summary&amp;Assumptions'!$H$25*$C303)*(1+'Summary&amp;Assumptions'!$J$29)^(DU$46-1))</f>
        <v>0</v>
      </c>
      <c r="DQ303" s="588">
        <f>AND(DV$55&gt;0,SUM($E303:DP303)&lt;'Summary&amp;Assumptions'!$G$32*$B303,$D303&gt;='Summary&amp;Assumptions'!$D$17,DV$47&gt;=$D303,DV$47&lt;=EDATE($D303,'Summary&amp;Assumptions'!$G$32))*$B303+AND(DV$56&lt;'Summary&amp;Assumptions'!$J$31,DV$47&gt;=$FO303,DV$47&lt;=$FP303)*(('Summary&amp;Assumptions'!$H$25*$C303)*(1+'Summary&amp;Assumptions'!$J$29)^(DV$46-1))+AND(DV$56&lt;'Summary&amp;Assumptions'!$J$31,DV$47&gt;=$FQ303,DV$47&lt;=$FR303)*(('Summary&amp;Assumptions'!$H$25*$C303)*(1+'Summary&amp;Assumptions'!$J$29)^(DV$46-1))</f>
        <v>0</v>
      </c>
      <c r="DR303" s="588">
        <f>AND(DW$55&gt;0,SUM($E303:DQ303)&lt;'Summary&amp;Assumptions'!$G$32*$B303,$D303&gt;='Summary&amp;Assumptions'!$D$17,DW$47&gt;=$D303,DW$47&lt;=EDATE($D303,'Summary&amp;Assumptions'!$G$32))*$B303+AND(DW$56&lt;'Summary&amp;Assumptions'!$J$31,DW$47&gt;=$FO303,DW$47&lt;=$FP303)*(('Summary&amp;Assumptions'!$H$25*$C303)*(1+'Summary&amp;Assumptions'!$J$29)^(DW$46-1))+AND(DW$56&lt;'Summary&amp;Assumptions'!$J$31,DW$47&gt;=$FQ303,DW$47&lt;=$FR303)*(('Summary&amp;Assumptions'!$H$25*$C303)*(1+'Summary&amp;Assumptions'!$J$29)^(DW$46-1))</f>
        <v>0</v>
      </c>
      <c r="DS303" s="588">
        <f>AND(DX$55&gt;0,SUM($E303:DR303)&lt;'Summary&amp;Assumptions'!$G$32*$B303,$D303&gt;='Summary&amp;Assumptions'!$D$17,DX$47&gt;=$D303,DX$47&lt;=EDATE($D303,'Summary&amp;Assumptions'!$G$32))*$B303+AND(DX$56&lt;'Summary&amp;Assumptions'!$J$31,DX$47&gt;=$FO303,DX$47&lt;=$FP303)*(('Summary&amp;Assumptions'!$H$25*$C303)*(1+'Summary&amp;Assumptions'!$J$29)^(DX$46-1))+AND(DX$56&lt;'Summary&amp;Assumptions'!$J$31,DX$47&gt;=$FQ303,DX$47&lt;=$FR303)*(('Summary&amp;Assumptions'!$H$25*$C303)*(1+'Summary&amp;Assumptions'!$J$29)^(DX$46-1))</f>
        <v>0</v>
      </c>
      <c r="DT303" s="588">
        <f>AND(DY$55&gt;0,SUM($E303:DS303)&lt;'Summary&amp;Assumptions'!$G$32*$B303,$D303&gt;='Summary&amp;Assumptions'!$D$17,DY$47&gt;=$D303,DY$47&lt;=EDATE($D303,'Summary&amp;Assumptions'!$G$32))*$B303+AND(DY$56&lt;'Summary&amp;Assumptions'!$J$31,DY$47&gt;=$FO303,DY$47&lt;=$FP303)*(('Summary&amp;Assumptions'!$H$25*$C303)*(1+'Summary&amp;Assumptions'!$J$29)^(DY$46-1))+AND(DY$56&lt;'Summary&amp;Assumptions'!$J$31,DY$47&gt;=$FQ303,DY$47&lt;=$FR303)*(('Summary&amp;Assumptions'!$H$25*$C303)*(1+'Summary&amp;Assumptions'!$J$29)^(DY$46-1))</f>
        <v>0</v>
      </c>
      <c r="DU303" s="588">
        <f>AND(DZ$55&gt;0,SUM($E303:DT303)&lt;'Summary&amp;Assumptions'!$G$32*$B303,$D303&gt;='Summary&amp;Assumptions'!$D$17,DZ$47&gt;=$D303,DZ$47&lt;=EDATE($D303,'Summary&amp;Assumptions'!$G$32))*$B303+AND(DZ$56&lt;'Summary&amp;Assumptions'!$J$31,DZ$47&gt;=$FO303,DZ$47&lt;=$FP303)*(('Summary&amp;Assumptions'!$H$25*$C303)*(1+'Summary&amp;Assumptions'!$J$29)^(DZ$46-1))+AND(DZ$56&lt;'Summary&amp;Assumptions'!$J$31,DZ$47&gt;=$FQ303,DZ$47&lt;=$FR303)*(('Summary&amp;Assumptions'!$H$25*$C303)*(1+'Summary&amp;Assumptions'!$J$29)^(DZ$46-1))</f>
        <v>0</v>
      </c>
      <c r="DV303" s="588">
        <f>AND(EA$55&gt;0,SUM($E303:DU303)&lt;'Summary&amp;Assumptions'!$G$32*$B303,$D303&gt;='Summary&amp;Assumptions'!$D$17,EA$47&gt;=$D303,EA$47&lt;=EDATE($D303,'Summary&amp;Assumptions'!$G$32))*$B303+AND(EA$56&lt;'Summary&amp;Assumptions'!$J$31,EA$47&gt;=$FO303,EA$47&lt;=$FP303)*(('Summary&amp;Assumptions'!$H$25*$C303)*(1+'Summary&amp;Assumptions'!$J$29)^(EA$46-1))+AND(EA$56&lt;'Summary&amp;Assumptions'!$J$31,EA$47&gt;=$FQ303,EA$47&lt;=$FR303)*(('Summary&amp;Assumptions'!$H$25*$C303)*(1+'Summary&amp;Assumptions'!$J$29)^(EA$46-1))</f>
        <v>0</v>
      </c>
      <c r="DW303" s="588">
        <f>AND(EB$55&gt;0,SUM($E303:DV303)&lt;'Summary&amp;Assumptions'!$G$32*$B303,$D303&gt;='Summary&amp;Assumptions'!$D$17,EB$47&gt;=$D303,EB$47&lt;=EDATE($D303,'Summary&amp;Assumptions'!$G$32))*$B303+AND(EB$56&lt;'Summary&amp;Assumptions'!$J$31,EB$47&gt;=$FO303,EB$47&lt;=$FP303)*(('Summary&amp;Assumptions'!$H$25*$C303)*(1+'Summary&amp;Assumptions'!$J$29)^(EB$46-1))+AND(EB$56&lt;'Summary&amp;Assumptions'!$J$31,EB$47&gt;=$FQ303,EB$47&lt;=$FR303)*(('Summary&amp;Assumptions'!$H$25*$C303)*(1+'Summary&amp;Assumptions'!$J$29)^(EB$46-1))</f>
        <v>0</v>
      </c>
      <c r="DX303" s="588">
        <f>AND(EC$55&gt;0,SUM($E303:DW303)&lt;'Summary&amp;Assumptions'!$G$32*$B303,$D303&gt;='Summary&amp;Assumptions'!$D$17,EC$47&gt;=$D303,EC$47&lt;=EDATE($D303,'Summary&amp;Assumptions'!$G$32))*$B303+AND(EC$56&lt;'Summary&amp;Assumptions'!$J$31,EC$47&gt;=$FO303,EC$47&lt;=$FP303)*(('Summary&amp;Assumptions'!$H$25*$C303)*(1+'Summary&amp;Assumptions'!$J$29)^(EC$46-1))+AND(EC$56&lt;'Summary&amp;Assumptions'!$J$31,EC$47&gt;=$FQ303,EC$47&lt;=$FR303)*(('Summary&amp;Assumptions'!$H$25*$C303)*(1+'Summary&amp;Assumptions'!$J$29)^(EC$46-1))</f>
        <v>0</v>
      </c>
      <c r="DY303" s="588">
        <f>AND(ED$55&gt;0,SUM($E303:DX303)&lt;'Summary&amp;Assumptions'!$G$32*$B303,$D303&gt;='Summary&amp;Assumptions'!$D$17,ED$47&gt;=$D303,ED$47&lt;=EDATE($D303,'Summary&amp;Assumptions'!$G$32))*$B303+AND(ED$56&lt;'Summary&amp;Assumptions'!$J$31,ED$47&gt;=$FO303,ED$47&lt;=$FP303)*(('Summary&amp;Assumptions'!$H$25*$C303)*(1+'Summary&amp;Assumptions'!$J$29)^(ED$46-1))+AND(ED$56&lt;'Summary&amp;Assumptions'!$J$31,ED$47&gt;=$FQ303,ED$47&lt;=$FR303)*(('Summary&amp;Assumptions'!$H$25*$C303)*(1+'Summary&amp;Assumptions'!$J$29)^(ED$46-1))</f>
        <v>0</v>
      </c>
      <c r="DZ303" s="588">
        <f>AND(EE$55&gt;0,SUM($E303:DY303)&lt;'Summary&amp;Assumptions'!$G$32*$B303,$D303&gt;='Summary&amp;Assumptions'!$D$17,EE$47&gt;=$D303,EE$47&lt;=EDATE($D303,'Summary&amp;Assumptions'!$G$32))*$B303+AND(EE$56&lt;'Summary&amp;Assumptions'!$J$31,EE$47&gt;=$FO303,EE$47&lt;=$FP303)*(('Summary&amp;Assumptions'!$H$25*$C303)*(1+'Summary&amp;Assumptions'!$J$29)^(EE$46-1))+AND(EE$56&lt;'Summary&amp;Assumptions'!$J$31,EE$47&gt;=$FQ303,EE$47&lt;=$FR303)*(('Summary&amp;Assumptions'!$H$25*$C303)*(1+'Summary&amp;Assumptions'!$J$29)^(EE$46-1))</f>
        <v>0</v>
      </c>
      <c r="EA303" s="588">
        <f>AND(EF$55&gt;0,SUM($E303:DZ303)&lt;'Summary&amp;Assumptions'!$G$32*$B303,$D303&gt;='Summary&amp;Assumptions'!$D$17,EF$47&gt;=$D303,EF$47&lt;=EDATE($D303,'Summary&amp;Assumptions'!$G$32))*$B303+AND(EF$56&lt;'Summary&amp;Assumptions'!$J$31,EF$47&gt;=$FO303,EF$47&lt;=$FP303)*(('Summary&amp;Assumptions'!$H$25*$C303)*(1+'Summary&amp;Assumptions'!$J$29)^(EF$46-1))+AND(EF$56&lt;'Summary&amp;Assumptions'!$J$31,EF$47&gt;=$FQ303,EF$47&lt;=$FR303)*(('Summary&amp;Assumptions'!$H$25*$C303)*(1+'Summary&amp;Assumptions'!$J$29)^(EF$46-1))</f>
        <v>0</v>
      </c>
      <c r="EB303" s="588">
        <f>AND(EG$55&gt;0,SUM($E303:EA303)&lt;'Summary&amp;Assumptions'!$G$32*$B303,$D303&gt;='Summary&amp;Assumptions'!$D$17,EG$47&gt;=$D303,EG$47&lt;=EDATE($D303,'Summary&amp;Assumptions'!$G$32))*$B303+AND(EG$56&lt;'Summary&amp;Assumptions'!$J$31,EG$47&gt;=$FO303,EG$47&lt;=$FP303)*(('Summary&amp;Assumptions'!$H$25*$C303)*(1+'Summary&amp;Assumptions'!$J$29)^(EG$46-1))+AND(EG$56&lt;'Summary&amp;Assumptions'!$J$31,EG$47&gt;=$FQ303,EG$47&lt;=$FR303)*(('Summary&amp;Assumptions'!$H$25*$C303)*(1+'Summary&amp;Assumptions'!$J$29)^(EG$46-1))</f>
        <v>0</v>
      </c>
      <c r="EC303" s="588">
        <f>AND(EH$55&gt;0,SUM($E303:EB303)&lt;'Summary&amp;Assumptions'!$G$32*$B303,$D303&gt;='Summary&amp;Assumptions'!$D$17,EH$47&gt;=$D303,EH$47&lt;=EDATE($D303,'Summary&amp;Assumptions'!$G$32))*$B303+AND(EH$56&lt;'Summary&amp;Assumptions'!$J$31,EH$47&gt;=$FO303,EH$47&lt;=$FP303)*(('Summary&amp;Assumptions'!$H$25*$C303)*(1+'Summary&amp;Assumptions'!$J$29)^(EH$46-1))+AND(EH$56&lt;'Summary&amp;Assumptions'!$J$31,EH$47&gt;=$FQ303,EH$47&lt;=$FR303)*(('Summary&amp;Assumptions'!$H$25*$C303)*(1+'Summary&amp;Assumptions'!$J$29)^(EH$46-1))</f>
        <v>0</v>
      </c>
      <c r="ED303" s="588">
        <f>AND(EI$55&gt;0,SUM($E303:EC303)&lt;'Summary&amp;Assumptions'!$G$32*$B303,$D303&gt;='Summary&amp;Assumptions'!$D$17,EI$47&gt;=$D303,EI$47&lt;=EDATE($D303,'Summary&amp;Assumptions'!$G$32))*$B303+AND(EI$56&lt;'Summary&amp;Assumptions'!$J$31,EI$47&gt;=$FO303,EI$47&lt;=$FP303)*(('Summary&amp;Assumptions'!$H$25*$C303)*(1+'Summary&amp;Assumptions'!$J$29)^(EI$46-1))+AND(EI$56&lt;'Summary&amp;Assumptions'!$J$31,EI$47&gt;=$FQ303,EI$47&lt;=$FR303)*(('Summary&amp;Assumptions'!$H$25*$C303)*(1+'Summary&amp;Assumptions'!$J$29)^(EI$46-1))</f>
        <v>0</v>
      </c>
      <c r="EE303" s="588">
        <f>AND(EJ$55&gt;0,SUM($E303:ED303)&lt;'Summary&amp;Assumptions'!$G$32*$B303,$D303&gt;='Summary&amp;Assumptions'!$D$17,EJ$47&gt;=$D303,EJ$47&lt;=EDATE($D303,'Summary&amp;Assumptions'!$G$32))*$B303+AND(EJ$56&lt;'Summary&amp;Assumptions'!$J$31,EJ$47&gt;=$FO303,EJ$47&lt;=$FP303)*(('Summary&amp;Assumptions'!$H$25*$C303)*(1+'Summary&amp;Assumptions'!$J$29)^(EJ$46-1))+AND(EJ$56&lt;'Summary&amp;Assumptions'!$J$31,EJ$47&gt;=$FQ303,EJ$47&lt;=$FR303)*(('Summary&amp;Assumptions'!$H$25*$C303)*(1+'Summary&amp;Assumptions'!$J$29)^(EJ$46-1))</f>
        <v>0</v>
      </c>
      <c r="EF303" s="588">
        <f>AND(EK$55&gt;0,SUM($E303:EE303)&lt;'Summary&amp;Assumptions'!$G$32*$B303,$D303&gt;='Summary&amp;Assumptions'!$D$17,EK$47&gt;=$D303,EK$47&lt;=EDATE($D303,'Summary&amp;Assumptions'!$G$32))*$B303+AND(EK$56&lt;'Summary&amp;Assumptions'!$J$31,EK$47&gt;=$FO303,EK$47&lt;=$FP303)*(('Summary&amp;Assumptions'!$H$25*$C303)*(1+'Summary&amp;Assumptions'!$J$29)^(EK$46-1))+AND(EK$56&lt;'Summary&amp;Assumptions'!$J$31,EK$47&gt;=$FQ303,EK$47&lt;=$FR303)*(('Summary&amp;Assumptions'!$H$25*$C303)*(1+'Summary&amp;Assumptions'!$J$29)^(EK$46-1))</f>
        <v>0</v>
      </c>
      <c r="EG303" s="588">
        <f>AND(EL$55&gt;0,SUM($E303:EF303)&lt;'Summary&amp;Assumptions'!$G$32*$B303,$D303&gt;='Summary&amp;Assumptions'!$D$17,EL$47&gt;=$D303,EL$47&lt;=EDATE($D303,'Summary&amp;Assumptions'!$G$32))*$B303+AND(EL$56&lt;'Summary&amp;Assumptions'!$J$31,EL$47&gt;=$FO303,EL$47&lt;=$FP303)*(('Summary&amp;Assumptions'!$H$25*$C303)*(1+'Summary&amp;Assumptions'!$J$29)^(EL$46-1))+AND(EL$56&lt;'Summary&amp;Assumptions'!$J$31,EL$47&gt;=$FQ303,EL$47&lt;=$FR303)*(('Summary&amp;Assumptions'!$H$25*$C303)*(1+'Summary&amp;Assumptions'!$J$29)^(EL$46-1))</f>
        <v>0</v>
      </c>
      <c r="EH303" s="588">
        <f>AND(EM$55&gt;0,SUM($E303:EG303)&lt;'Summary&amp;Assumptions'!$G$32*$B303,$D303&gt;='Summary&amp;Assumptions'!$D$17,EM$47&gt;=$D303,EM$47&lt;=EDATE($D303,'Summary&amp;Assumptions'!$G$32))*$B303+AND(EM$56&lt;'Summary&amp;Assumptions'!$J$31,EM$47&gt;=$FO303,EM$47&lt;=$FP303)*(('Summary&amp;Assumptions'!$H$25*$C303)*(1+'Summary&amp;Assumptions'!$J$29)^(EM$46-1))+AND(EM$56&lt;'Summary&amp;Assumptions'!$J$31,EM$47&gt;=$FQ303,EM$47&lt;=$FR303)*(('Summary&amp;Assumptions'!$H$25*$C303)*(1+'Summary&amp;Assumptions'!$J$29)^(EM$46-1))</f>
        <v>0</v>
      </c>
      <c r="EI303" s="588">
        <f>AND(EN$55&gt;0,SUM($E303:EH303)&lt;'Summary&amp;Assumptions'!$G$32*$B303,$D303&gt;='Summary&amp;Assumptions'!$D$17,EN$47&gt;=$D303,EN$47&lt;=EDATE($D303,'Summary&amp;Assumptions'!$G$32))*$B303+AND(EN$56&lt;'Summary&amp;Assumptions'!$J$31,EN$47&gt;=$FO303,EN$47&lt;=$FP303)*(('Summary&amp;Assumptions'!$H$25*$C303)*(1+'Summary&amp;Assumptions'!$J$29)^(EN$46-1))+AND(EN$56&lt;'Summary&amp;Assumptions'!$J$31,EN$47&gt;=$FQ303,EN$47&lt;=$FR303)*(('Summary&amp;Assumptions'!$H$25*$C303)*(1+'Summary&amp;Assumptions'!$J$29)^(EN$46-1))</f>
        <v>0</v>
      </c>
      <c r="EJ303" s="588">
        <f>AND(EO$55&gt;0,SUM($E303:EI303)&lt;'Summary&amp;Assumptions'!$G$32*$B303,$D303&gt;='Summary&amp;Assumptions'!$D$17,EO$47&gt;=$D303,EO$47&lt;=EDATE($D303,'Summary&amp;Assumptions'!$G$32))*$B303+AND(EO$56&lt;'Summary&amp;Assumptions'!$J$31,EO$47&gt;=$FO303,EO$47&lt;=$FP303)*(('Summary&amp;Assumptions'!$H$25*$C303)*(1+'Summary&amp;Assumptions'!$J$29)^(EO$46-1))+AND(EO$56&lt;'Summary&amp;Assumptions'!$J$31,EO$47&gt;=$FQ303,EO$47&lt;=$FR303)*(('Summary&amp;Assumptions'!$H$25*$C303)*(1+'Summary&amp;Assumptions'!$J$29)^(EO$46-1))</f>
        <v>0</v>
      </c>
      <c r="EK303" s="588">
        <f>AND(EP$55&gt;0,SUM($E303:EJ303)&lt;'Summary&amp;Assumptions'!$G$32*$B303,$D303&gt;='Summary&amp;Assumptions'!$D$17,EP$47&gt;=$D303,EP$47&lt;=EDATE($D303,'Summary&amp;Assumptions'!$G$32))*$B303+AND(EP$56&lt;'Summary&amp;Assumptions'!$J$31,EP$47&gt;=$FO303,EP$47&lt;=$FP303)*(('Summary&amp;Assumptions'!$H$25*$C303)*(1+'Summary&amp;Assumptions'!$J$29)^(EP$46-1))+AND(EP$56&lt;'Summary&amp;Assumptions'!$J$31,EP$47&gt;=$FQ303,EP$47&lt;=$FR303)*(('Summary&amp;Assumptions'!$H$25*$C303)*(1+'Summary&amp;Assumptions'!$J$29)^(EP$46-1))</f>
        <v>0</v>
      </c>
      <c r="EL303" s="588">
        <f>AND(EQ$55&gt;0,SUM($E303:EK303)&lt;'Summary&amp;Assumptions'!$G$32*$B303,$D303&gt;='Summary&amp;Assumptions'!$D$17,EQ$47&gt;=$D303,EQ$47&lt;=EDATE($D303,'Summary&amp;Assumptions'!$G$32))*$B303+AND(EQ$56&lt;'Summary&amp;Assumptions'!$J$31,EQ$47&gt;=$FO303,EQ$47&lt;=$FP303)*(('Summary&amp;Assumptions'!$H$25*$C303)*(1+'Summary&amp;Assumptions'!$J$29)^(EQ$46-1))+AND(EQ$56&lt;'Summary&amp;Assumptions'!$J$31,EQ$47&gt;=$FQ303,EQ$47&lt;=$FR303)*(('Summary&amp;Assumptions'!$H$25*$C303)*(1+'Summary&amp;Assumptions'!$J$29)^(EQ$46-1))</f>
        <v>0</v>
      </c>
      <c r="EM303" s="588">
        <f>AND(ER$55&gt;0,SUM($E303:EL303)&lt;'Summary&amp;Assumptions'!$G$32*$B303,$D303&gt;='Summary&amp;Assumptions'!$D$17,ER$47&gt;=$D303,ER$47&lt;=EDATE($D303,'Summary&amp;Assumptions'!$G$32))*$B303+AND(ER$56&lt;'Summary&amp;Assumptions'!$J$31,ER$47&gt;=$FO303,ER$47&lt;=$FP303)*(('Summary&amp;Assumptions'!$H$25*$C303)*(1+'Summary&amp;Assumptions'!$J$29)^(ER$46-1))+AND(ER$56&lt;'Summary&amp;Assumptions'!$J$31,ER$47&gt;=$FQ303,ER$47&lt;=$FR303)*(('Summary&amp;Assumptions'!$H$25*$C303)*(1+'Summary&amp;Assumptions'!$J$29)^(ER$46-1))</f>
        <v>0</v>
      </c>
      <c r="EN303" s="588">
        <f>AND(ES$55&gt;0,SUM($E303:EM303)&lt;'Summary&amp;Assumptions'!$G$32*$B303,$D303&gt;='Summary&amp;Assumptions'!$D$17,ES$47&gt;=$D303,ES$47&lt;=EDATE($D303,'Summary&amp;Assumptions'!$G$32))*$B303+AND(ES$56&lt;'Summary&amp;Assumptions'!$J$31,ES$47&gt;=$FO303,ES$47&lt;=$FP303)*(('Summary&amp;Assumptions'!$H$25*$C303)*(1+'Summary&amp;Assumptions'!$J$29)^(ES$46-1))+AND(ES$56&lt;'Summary&amp;Assumptions'!$J$31,ES$47&gt;=$FQ303,ES$47&lt;=$FR303)*(('Summary&amp;Assumptions'!$H$25*$C303)*(1+'Summary&amp;Assumptions'!$J$29)^(ES$46-1))</f>
        <v>0</v>
      </c>
      <c r="EO303" s="588">
        <f>AND(ET$55&gt;0,SUM($E303:EN303)&lt;'Summary&amp;Assumptions'!$G$32*$B303,$D303&gt;='Summary&amp;Assumptions'!$D$17,ET$47&gt;=$D303,ET$47&lt;=EDATE($D303,'Summary&amp;Assumptions'!$G$32))*$B303+AND(ET$56&lt;'Summary&amp;Assumptions'!$J$31,ET$47&gt;=$FO303,ET$47&lt;=$FP303)*(('Summary&amp;Assumptions'!$H$25*$C303)*(1+'Summary&amp;Assumptions'!$J$29)^(ET$46-1))+AND(ET$56&lt;'Summary&amp;Assumptions'!$J$31,ET$47&gt;=$FQ303,ET$47&lt;=$FR303)*(('Summary&amp;Assumptions'!$H$25*$C303)*(1+'Summary&amp;Assumptions'!$J$29)^(ET$46-1))</f>
        <v>0</v>
      </c>
      <c r="EP303" s="588">
        <f>AND(EU$55&gt;0,SUM($E303:EO303)&lt;'Summary&amp;Assumptions'!$G$32*$B303,$D303&gt;='Summary&amp;Assumptions'!$D$17,EU$47&gt;=$D303,EU$47&lt;=EDATE($D303,'Summary&amp;Assumptions'!$G$32))*$B303+AND(EU$56&lt;'Summary&amp;Assumptions'!$J$31,EU$47&gt;=$FO303,EU$47&lt;=$FP303)*(('Summary&amp;Assumptions'!$H$25*$C303)*(1+'Summary&amp;Assumptions'!$J$29)^(EU$46-1))+AND(EU$56&lt;'Summary&amp;Assumptions'!$J$31,EU$47&gt;=$FQ303,EU$47&lt;=$FR303)*(('Summary&amp;Assumptions'!$H$25*$C303)*(1+'Summary&amp;Assumptions'!$J$29)^(EU$46-1))</f>
        <v>0</v>
      </c>
      <c r="EQ303" s="588">
        <f>AND(EV$55&gt;0,SUM($E303:EP303)&lt;'Summary&amp;Assumptions'!$G$32*$B303,$D303&gt;='Summary&amp;Assumptions'!$D$17,EV$47&gt;=$D303,EV$47&lt;=EDATE($D303,'Summary&amp;Assumptions'!$G$32))*$B303+AND(EV$56&lt;'Summary&amp;Assumptions'!$J$31,EV$47&gt;=$FO303,EV$47&lt;=$FP303)*(('Summary&amp;Assumptions'!$H$25*$C303)*(1+'Summary&amp;Assumptions'!$J$29)^(EV$46-1))+AND(EV$56&lt;'Summary&amp;Assumptions'!$J$31,EV$47&gt;=$FQ303,EV$47&lt;=$FR303)*(('Summary&amp;Assumptions'!$H$25*$C303)*(1+'Summary&amp;Assumptions'!$J$29)^(EV$46-1))</f>
        <v>0</v>
      </c>
      <c r="ER303" s="588">
        <f>AND(EW$55&gt;0,SUM($E303:EQ303)&lt;'Summary&amp;Assumptions'!$G$32*$B303,$D303&gt;='Summary&amp;Assumptions'!$D$17,EW$47&gt;=$D303,EW$47&lt;=EDATE($D303,'Summary&amp;Assumptions'!$G$32))*$B303+AND(EW$56&lt;'Summary&amp;Assumptions'!$J$31,EW$47&gt;=$FO303,EW$47&lt;=$FP303)*(('Summary&amp;Assumptions'!$H$25*$C303)*(1+'Summary&amp;Assumptions'!$J$29)^(EW$46-1))+AND(EW$56&lt;'Summary&amp;Assumptions'!$J$31,EW$47&gt;=$FQ303,EW$47&lt;=$FR303)*(('Summary&amp;Assumptions'!$H$25*$C303)*(1+'Summary&amp;Assumptions'!$J$29)^(EW$46-1))</f>
        <v>0</v>
      </c>
      <c r="ES303" s="588">
        <f>AND(EX$55&gt;0,SUM($E303:ER303)&lt;'Summary&amp;Assumptions'!$G$32*$B303,$D303&gt;='Summary&amp;Assumptions'!$D$17,EX$47&gt;=$D303,EX$47&lt;=EDATE($D303,'Summary&amp;Assumptions'!$G$32))*$B303+AND(EX$56&lt;'Summary&amp;Assumptions'!$J$31,EX$47&gt;=$FO303,EX$47&lt;=$FP303)*(('Summary&amp;Assumptions'!$H$25*$C303)*(1+'Summary&amp;Assumptions'!$J$29)^(EX$46-1))+AND(EX$56&lt;'Summary&amp;Assumptions'!$J$31,EX$47&gt;=$FQ303,EX$47&lt;=$FR303)*(('Summary&amp;Assumptions'!$H$25*$C303)*(1+'Summary&amp;Assumptions'!$J$29)^(EX$46-1))</f>
        <v>0</v>
      </c>
      <c r="ET303" s="588">
        <f>AND(EY$55&gt;0,SUM($E303:ES303)&lt;'Summary&amp;Assumptions'!$G$32*$B303,$D303&gt;='Summary&amp;Assumptions'!$D$17,EY$47&gt;=$D303,EY$47&lt;=EDATE($D303,'Summary&amp;Assumptions'!$G$32))*$B303+AND(EY$56&lt;'Summary&amp;Assumptions'!$J$31,EY$47&gt;=$FO303,EY$47&lt;=$FP303)*(('Summary&amp;Assumptions'!$H$25*$C303)*(1+'Summary&amp;Assumptions'!$J$29)^(EY$46-1))+AND(EY$56&lt;'Summary&amp;Assumptions'!$J$31,EY$47&gt;=$FQ303,EY$47&lt;=$FR303)*(('Summary&amp;Assumptions'!$H$25*$C303)*(1+'Summary&amp;Assumptions'!$J$29)^(EY$46-1))</f>
        <v>0</v>
      </c>
      <c r="EU303" s="588">
        <f>AND(EZ$55&gt;0,SUM($E303:ET303)&lt;'Summary&amp;Assumptions'!$G$32*$B303,$D303&gt;='Summary&amp;Assumptions'!$D$17,EZ$47&gt;=$D303,EZ$47&lt;=EDATE($D303,'Summary&amp;Assumptions'!$G$32))*$B303+AND(EZ$56&lt;'Summary&amp;Assumptions'!$J$31,EZ$47&gt;=$FO303,EZ$47&lt;=$FP303)*(('Summary&amp;Assumptions'!$H$25*$C303)*(1+'Summary&amp;Assumptions'!$J$29)^(EZ$46-1))+AND(EZ$56&lt;'Summary&amp;Assumptions'!$J$31,EZ$47&gt;=$FQ303,EZ$47&lt;=$FR303)*(('Summary&amp;Assumptions'!$H$25*$C303)*(1+'Summary&amp;Assumptions'!$J$29)^(EZ$46-1))</f>
        <v>0</v>
      </c>
      <c r="EV303" s="588">
        <f>AND(FA$55&gt;0,SUM($E303:EU303)&lt;'Summary&amp;Assumptions'!$G$32*$B303,$D303&gt;='Summary&amp;Assumptions'!$D$17,FA$47&gt;=$D303,FA$47&lt;=EDATE($D303,'Summary&amp;Assumptions'!$G$32))*$B303+AND(FA$56&lt;'Summary&amp;Assumptions'!$J$31,FA$47&gt;=$FO303,FA$47&lt;=$FP303)*(('Summary&amp;Assumptions'!$H$25*$C303)*(1+'Summary&amp;Assumptions'!$J$29)^(FA$46-1))+AND(FA$56&lt;'Summary&amp;Assumptions'!$J$31,FA$47&gt;=$FQ303,FA$47&lt;=$FR303)*(('Summary&amp;Assumptions'!$H$25*$C303)*(1+'Summary&amp;Assumptions'!$J$29)^(FA$46-1))</f>
        <v>0</v>
      </c>
      <c r="EW303" s="588">
        <f>AND(FB$55&gt;0,SUM($E303:EV303)&lt;'Summary&amp;Assumptions'!$G$32*$B303,$D303&gt;='Summary&amp;Assumptions'!$D$17,FB$47&gt;=$D303,FB$47&lt;=EDATE($D303,'Summary&amp;Assumptions'!$G$32))*$B303+AND(FB$56&lt;'Summary&amp;Assumptions'!$J$31,FB$47&gt;=$FO303,FB$47&lt;=$FP303)*(('Summary&amp;Assumptions'!$H$25*$C303)*(1+'Summary&amp;Assumptions'!$J$29)^(FB$46-1))+AND(FB$56&lt;'Summary&amp;Assumptions'!$J$31,FB$47&gt;=$FQ303,FB$47&lt;=$FR303)*(('Summary&amp;Assumptions'!$H$25*$C303)*(1+'Summary&amp;Assumptions'!$J$29)^(FB$46-1))</f>
        <v>0</v>
      </c>
      <c r="EX303" s="588">
        <f>AND(FC$55&gt;0,SUM($E303:EW303)&lt;'Summary&amp;Assumptions'!$G$32*$B303,$D303&gt;='Summary&amp;Assumptions'!$D$17,FC$47&gt;=$D303,FC$47&lt;=EDATE($D303,'Summary&amp;Assumptions'!$G$32))*$B303+AND(FC$56&lt;'Summary&amp;Assumptions'!$J$31,FC$47&gt;=$FO303,FC$47&lt;=$FP303)*(('Summary&amp;Assumptions'!$H$25*$C303)*(1+'Summary&amp;Assumptions'!$J$29)^(FC$46-1))+AND(FC$56&lt;'Summary&amp;Assumptions'!$J$31,FC$47&gt;=$FQ303,FC$47&lt;=$FR303)*(('Summary&amp;Assumptions'!$H$25*$C303)*(1+'Summary&amp;Assumptions'!$J$29)^(FC$46-1))</f>
        <v>0</v>
      </c>
      <c r="EY303" s="588">
        <f>AND(FD$55&gt;0,SUM($E303:EX303)&lt;'Summary&amp;Assumptions'!$G$32*$B303,$D303&gt;='Summary&amp;Assumptions'!$D$17,FD$47&gt;=$D303,FD$47&lt;=EDATE($D303,'Summary&amp;Assumptions'!$G$32))*$B303+AND(FD$56&lt;'Summary&amp;Assumptions'!$J$31,FD$47&gt;=$FO303,FD$47&lt;=$FP303)*(('Summary&amp;Assumptions'!$H$25*$C303)*(1+'Summary&amp;Assumptions'!$J$29)^(FD$46-1))+AND(FD$56&lt;'Summary&amp;Assumptions'!$J$31,FD$47&gt;=$FQ303,FD$47&lt;=$FR303)*(('Summary&amp;Assumptions'!$H$25*$C303)*(1+'Summary&amp;Assumptions'!$J$29)^(FD$46-1))</f>
        <v>0</v>
      </c>
      <c r="EZ303" s="588">
        <f>AND(FE$55&gt;0,SUM($E303:EY303)&lt;'Summary&amp;Assumptions'!$G$32*$B303,$D303&gt;='Summary&amp;Assumptions'!$D$17,FE$47&gt;=$D303,FE$47&lt;=EDATE($D303,'Summary&amp;Assumptions'!$G$32))*$B303+AND(FE$56&lt;'Summary&amp;Assumptions'!$J$31,FE$47&gt;=$FO303,FE$47&lt;=$FP303)*(('Summary&amp;Assumptions'!$H$25*$C303)*(1+'Summary&amp;Assumptions'!$J$29)^(FE$46-1))+AND(FE$56&lt;'Summary&amp;Assumptions'!$J$31,FE$47&gt;=$FQ303,FE$47&lt;=$FR303)*(('Summary&amp;Assumptions'!$H$25*$C303)*(1+'Summary&amp;Assumptions'!$J$29)^(FE$46-1))</f>
        <v>0</v>
      </c>
      <c r="FA303" s="588">
        <f>AND(FF$55&gt;0,SUM($E303:EZ303)&lt;'Summary&amp;Assumptions'!$G$32*$B303,$D303&gt;='Summary&amp;Assumptions'!$D$17,FF$47&gt;=$D303,FF$47&lt;=EDATE($D303,'Summary&amp;Assumptions'!$G$32))*$B303+AND(FF$56&lt;'Summary&amp;Assumptions'!$J$31,FF$47&gt;=$FO303,FF$47&lt;=$FP303)*(('Summary&amp;Assumptions'!$H$25*$C303)*(1+'Summary&amp;Assumptions'!$J$29)^(FF$46-1))+AND(FF$56&lt;'Summary&amp;Assumptions'!$J$31,FF$47&gt;=$FQ303,FF$47&lt;=$FR303)*(('Summary&amp;Assumptions'!$H$25*$C303)*(1+'Summary&amp;Assumptions'!$J$29)^(FF$46-1))</f>
        <v>0</v>
      </c>
      <c r="FB303" s="588">
        <f>AND(FG$55&gt;0,SUM($E303:FA303)&lt;'Summary&amp;Assumptions'!$G$32*$B303,$D303&gt;='Summary&amp;Assumptions'!$D$17,FG$47&gt;=$D303,FG$47&lt;=EDATE($D303,'Summary&amp;Assumptions'!$G$32))*$B303+AND(FG$56&lt;'Summary&amp;Assumptions'!$J$31,FG$47&gt;=$FO303,FG$47&lt;=$FP303)*(('Summary&amp;Assumptions'!$H$25*$C303)*(1+'Summary&amp;Assumptions'!$J$29)^(FG$46-1))+AND(FG$56&lt;'Summary&amp;Assumptions'!$J$31,FG$47&gt;=$FQ303,FG$47&lt;=$FR303)*(('Summary&amp;Assumptions'!$H$25*$C303)*(1+'Summary&amp;Assumptions'!$J$29)^(FG$46-1))</f>
        <v>0</v>
      </c>
      <c r="FC303" s="588">
        <f>AND(FH$55&gt;0,SUM($E303:FB303)&lt;'Summary&amp;Assumptions'!$G$32*$B303,$D303&gt;='Summary&amp;Assumptions'!$D$17,FH$47&gt;=$D303,FH$47&lt;=EDATE($D303,'Summary&amp;Assumptions'!$G$32))*$B303+AND(FH$56&lt;'Summary&amp;Assumptions'!$J$31,FH$47&gt;=$FO303,FH$47&lt;=$FP303)*(('Summary&amp;Assumptions'!$H$25*$C303)*(1+'Summary&amp;Assumptions'!$J$29)^(FH$46-1))+AND(FH$56&lt;'Summary&amp;Assumptions'!$J$31,FH$47&gt;=$FQ303,FH$47&lt;=$FR303)*(('Summary&amp;Assumptions'!$H$25*$C303)*(1+'Summary&amp;Assumptions'!$J$29)^(FH$46-1))</f>
        <v>0</v>
      </c>
      <c r="FD303" s="588">
        <f>AND(FI$55&gt;0,SUM($E303:FC303)&lt;'Summary&amp;Assumptions'!$G$32*$B303,$D303&gt;='Summary&amp;Assumptions'!$D$17,FI$47&gt;=$D303,FI$47&lt;=EDATE($D303,'Summary&amp;Assumptions'!$G$32))*$B303+AND(FI$56&lt;'Summary&amp;Assumptions'!$J$31,FI$47&gt;=$FO303,FI$47&lt;=$FP303)*(('Summary&amp;Assumptions'!$H$25*$C303)*(1+'Summary&amp;Assumptions'!$J$29)^(FI$46-1))+AND(FI$56&lt;'Summary&amp;Assumptions'!$J$31,FI$47&gt;=$FQ303,FI$47&lt;=$FR303)*(('Summary&amp;Assumptions'!$H$25*$C303)*(1+'Summary&amp;Assumptions'!$J$29)^(FI$46-1))</f>
        <v>0</v>
      </c>
      <c r="FE303" s="588">
        <f>AND(FJ$55&gt;0,SUM($E303:FD303)&lt;'Summary&amp;Assumptions'!$G$32*$B303,$D303&gt;='Summary&amp;Assumptions'!$D$17,FJ$47&gt;=$D303,FJ$47&lt;=EDATE($D303,'Summary&amp;Assumptions'!$G$32))*$B303+AND(FJ$56&lt;'Summary&amp;Assumptions'!$J$31,FJ$47&gt;=$FO303,FJ$47&lt;=$FP303)*(('Summary&amp;Assumptions'!$H$25*$C303)*(1+'Summary&amp;Assumptions'!$J$29)^(FJ$46-1))+AND(FJ$56&lt;'Summary&amp;Assumptions'!$J$31,FJ$47&gt;=$FQ303,FJ$47&lt;=$FR303)*(('Summary&amp;Assumptions'!$H$25*$C303)*(1+'Summary&amp;Assumptions'!$J$29)^(FJ$46-1))</f>
        <v>0</v>
      </c>
      <c r="FF303" s="588">
        <f>AND(FK$55&gt;0,SUM($E303:FE303)&lt;'Summary&amp;Assumptions'!$G$32*$B303,$D303&gt;='Summary&amp;Assumptions'!$D$17,FK$47&gt;=$D303,FK$47&lt;=EDATE($D303,'Summary&amp;Assumptions'!$G$32))*$B303+AND(FK$56&lt;'Summary&amp;Assumptions'!$J$31,FK$47&gt;=$FO303,FK$47&lt;=$FP303)*(('Summary&amp;Assumptions'!$H$25*$C303)*(1+'Summary&amp;Assumptions'!$J$29)^(FK$46-1))+AND(FK$56&lt;'Summary&amp;Assumptions'!$J$31,FK$47&gt;=$FQ303,FK$47&lt;=$FR303)*(('Summary&amp;Assumptions'!$H$25*$C303)*(1+'Summary&amp;Assumptions'!$J$29)^(FK$46-1))</f>
        <v>0</v>
      </c>
      <c r="FG303" s="588">
        <f>AND(FL$55&gt;0,SUM($E303:FF303)&lt;'Summary&amp;Assumptions'!$G$32*$B303,$D303&gt;='Summary&amp;Assumptions'!$D$17,FL$47&gt;=$D303,FL$47&lt;=EDATE($D303,'Summary&amp;Assumptions'!$G$32))*$B303+AND(FL$56&lt;'Summary&amp;Assumptions'!$J$31,FL$47&gt;=$FO303,FL$47&lt;=$FP303)*(('Summary&amp;Assumptions'!$H$25*$C303)*(1+'Summary&amp;Assumptions'!$J$29)^(FL$46-1))+AND(FL$56&lt;'Summary&amp;Assumptions'!$J$31,FL$47&gt;=$FQ303,FL$47&lt;=$FR303)*(('Summary&amp;Assumptions'!$H$25*$C303)*(1+'Summary&amp;Assumptions'!$J$29)^(FL$46-1))</f>
        <v>0</v>
      </c>
      <c r="FH303" s="588">
        <f>AND(FM$55&gt;0,SUM($E303:FG303)&lt;'Summary&amp;Assumptions'!$G$32*$B303,$D303&gt;='Summary&amp;Assumptions'!$D$17,FM$47&gt;=$D303,FM$47&lt;=EDATE($D303,'Summary&amp;Assumptions'!$G$32))*$B303+AND(FM$56&lt;'Summary&amp;Assumptions'!$J$31,FM$47&gt;=$FO303,FM$47&lt;=$FP303)*(('Summary&amp;Assumptions'!$H$25*$C303)*(1+'Summary&amp;Assumptions'!$J$29)^(FM$46-1))+AND(FM$56&lt;'Summary&amp;Assumptions'!$J$31,FM$47&gt;=$FQ303,FM$47&lt;=$FR303)*(('Summary&amp;Assumptions'!$H$25*$C303)*(1+'Summary&amp;Assumptions'!$J$29)^(FM$46-1))</f>
        <v>0</v>
      </c>
      <c r="FI303" s="588">
        <f>AND(FN$55&gt;0,SUM($E303:FH303)&lt;'Summary&amp;Assumptions'!$G$32*$B303,$D303&gt;='Summary&amp;Assumptions'!$D$17,FN$47&gt;=$D303,FN$47&lt;=EDATE($D303,'Summary&amp;Assumptions'!$G$32))*$B303+AND(FN$56&lt;'Summary&amp;Assumptions'!$J$31,FN$47&gt;=$FO303,FN$47&lt;=$FP303)*(('Summary&amp;Assumptions'!$H$25*$C303)*(1+'Summary&amp;Assumptions'!$J$29)^(FN$46-1))+AND(FN$56&lt;'Summary&amp;Assumptions'!$J$31,FN$47&gt;=$FQ303,FN$47&lt;=$FR303)*(('Summary&amp;Assumptions'!$H$25*$C303)*(1+'Summary&amp;Assumptions'!$J$29)^(FN$46-1))</f>
        <v>0</v>
      </c>
      <c r="FJ303" s="588">
        <f>AND(FO$55&gt;0,SUM($E303:FI303)&lt;'Summary&amp;Assumptions'!$G$32*$B303,$D303&gt;='Summary&amp;Assumptions'!$D$17,FO$47&gt;=$D303,FO$47&lt;=EDATE($D303,'Summary&amp;Assumptions'!$G$32))*$B303+AND(FO$56&lt;'Summary&amp;Assumptions'!$J$31,FO$47&gt;=$FO303,FO$47&lt;=$FP303)*(('Summary&amp;Assumptions'!$H$25*$C303)*(1+'Summary&amp;Assumptions'!$J$29)^(FO$46-1))+AND(FO$56&lt;'Summary&amp;Assumptions'!$J$31,FO$47&gt;=$FQ303,FO$47&lt;=$FR303)*(('Summary&amp;Assumptions'!$H$25*$C303)*(1+'Summary&amp;Assumptions'!$J$29)^(FO$46-1))</f>
        <v>0</v>
      </c>
      <c r="FK303" s="588">
        <f>AND(FP$55&gt;0,SUM($E303:FJ303)&lt;'Summary&amp;Assumptions'!$G$32*$B303,$D303&gt;='Summary&amp;Assumptions'!$D$17,FP$47&gt;=$D303,FP$47&lt;=EDATE($D303,'Summary&amp;Assumptions'!$G$32))*$B303+AND(FP$56&lt;'Summary&amp;Assumptions'!$J$31,FP$47&gt;=$FO303,FP$47&lt;=$FP303)*(('Summary&amp;Assumptions'!$H$25*$C303)*(1+'Summary&amp;Assumptions'!$J$29)^(FP$46-1))+AND(FP$56&lt;'Summary&amp;Assumptions'!$J$31,FP$47&gt;=$FQ303,FP$47&lt;=$FR303)*(('Summary&amp;Assumptions'!$H$25*$C303)*(1+'Summary&amp;Assumptions'!$J$29)^(FP$46-1))</f>
        <v>0</v>
      </c>
      <c r="FL303" s="588">
        <f>AND(FQ$55&gt;0,SUM($E303:FK303)&lt;'Summary&amp;Assumptions'!$G$32*$B303,$D303&gt;='Summary&amp;Assumptions'!$D$17,FQ$47&gt;=$D303,FQ$47&lt;=EDATE($D303,'Summary&amp;Assumptions'!$G$32))*$B303+AND(FQ$56&lt;'Summary&amp;Assumptions'!$J$31,FQ$47&gt;=$FO303,FQ$47&lt;=$FP303)*(('Summary&amp;Assumptions'!$H$25*$C303)*(1+'Summary&amp;Assumptions'!$J$29)^(FQ$46-1))+AND(FQ$56&lt;'Summary&amp;Assumptions'!$J$31,FQ$47&gt;=$FQ303,FQ$47&lt;=$FR303)*(('Summary&amp;Assumptions'!$H$25*$C303)*(1+'Summary&amp;Assumptions'!$J$29)^(FQ$46-1))</f>
        <v>0</v>
      </c>
      <c r="FO303" s="576">
        <f>EDATE(D303,'Summary&amp;Assumptions'!$G$34)</f>
        <v>50010</v>
      </c>
      <c r="FP303" s="576">
        <f>EDATE(FO303,'Summary&amp;Assumptions'!$G$33-1)</f>
        <v>50041</v>
      </c>
      <c r="FQ303" s="576">
        <f>EDATE(FO303,'Summary&amp;Assumptions'!$G$34)</f>
        <v>50375</v>
      </c>
      <c r="FR303" s="576">
        <f>EDATE(FQ303,'Summary&amp;Assumptions'!$G$33-1)</f>
        <v>50406</v>
      </c>
    </row>
    <row r="304" spans="2:174" hidden="1" x14ac:dyDescent="0.2">
      <c r="B304" s="588">
        <v>0</v>
      </c>
      <c r="C304" s="193">
        <v>0</v>
      </c>
      <c r="D304" s="589">
        <v>49675</v>
      </c>
      <c r="F304" s="588">
        <f>AND(K$55&gt;0,SUM($E304:E304)&lt;'Summary&amp;Assumptions'!$G$32*$B304,$D304&gt;='Summary&amp;Assumptions'!$D$17,K$47&gt;=$D304,K$47&lt;=EDATE($D304,'Summary&amp;Assumptions'!$G$32))*$B304+AND(K$56&lt;'Summary&amp;Assumptions'!$J$31,K$47&gt;=$FO304,K$47&lt;=$FP304)*(('Summary&amp;Assumptions'!$H$25*$C304)*(1+'Summary&amp;Assumptions'!$J$29)^(K$46-1))+AND(K$56&lt;'Summary&amp;Assumptions'!$J$31,K$47&gt;=$FQ304,K$47&lt;=$FR304)*(('Summary&amp;Assumptions'!$H$25*$C304)*(1+'Summary&amp;Assumptions'!$J$29)^(K$46-1))</f>
        <v>0</v>
      </c>
      <c r="G304" s="588">
        <f>AND(L$55&gt;0,SUM($E304:F304)&lt;'Summary&amp;Assumptions'!$G$32*$B304,$D304&gt;='Summary&amp;Assumptions'!$D$17,L$47&gt;=$D304,L$47&lt;=EDATE($D304,'Summary&amp;Assumptions'!$G$32))*$B304+AND(L$56&lt;'Summary&amp;Assumptions'!$J$31,L$47&gt;=$FO304,L$47&lt;=$FP304)*(('Summary&amp;Assumptions'!$H$25*$C304)*(1+'Summary&amp;Assumptions'!$J$29)^(L$46-1))+AND(L$56&lt;'Summary&amp;Assumptions'!$J$31,L$47&gt;=$FQ304,L$47&lt;=$FR304)*(('Summary&amp;Assumptions'!$H$25*$C304)*(1+'Summary&amp;Assumptions'!$J$29)^(L$46-1))</f>
        <v>0</v>
      </c>
      <c r="H304" s="588">
        <f>AND(M$55&gt;0,SUM($E304:G304)&lt;'Summary&amp;Assumptions'!$G$32*$B304,$D304&gt;='Summary&amp;Assumptions'!$D$17,M$47&gt;=$D304,M$47&lt;=EDATE($D304,'Summary&amp;Assumptions'!$G$32))*$B304+AND(M$56&lt;'Summary&amp;Assumptions'!$J$31,M$47&gt;=$FO304,M$47&lt;=$FP304)*(('Summary&amp;Assumptions'!$H$25*$C304)*(1+'Summary&amp;Assumptions'!$J$29)^(M$46-1))+AND(M$56&lt;'Summary&amp;Assumptions'!$J$31,M$47&gt;=$FQ304,M$47&lt;=$FR304)*(('Summary&amp;Assumptions'!$H$25*$C304)*(1+'Summary&amp;Assumptions'!$J$29)^(M$46-1))</f>
        <v>0</v>
      </c>
      <c r="I304" s="588">
        <f>AND(N$55&gt;0,SUM($E304:H304)&lt;'Summary&amp;Assumptions'!$G$32*$B304,$D304&gt;='Summary&amp;Assumptions'!$D$17,N$47&gt;=$D304,N$47&lt;=EDATE($D304,'Summary&amp;Assumptions'!$G$32))*$B304+AND(N$56&lt;'Summary&amp;Assumptions'!$J$31,N$47&gt;=$FO304,N$47&lt;=$FP304)*(('Summary&amp;Assumptions'!$H$25*$C304)*(1+'Summary&amp;Assumptions'!$J$29)^(N$46-1))+AND(N$56&lt;'Summary&amp;Assumptions'!$J$31,N$47&gt;=$FQ304,N$47&lt;=$FR304)*(('Summary&amp;Assumptions'!$H$25*$C304)*(1+'Summary&amp;Assumptions'!$J$29)^(N$46-1))</f>
        <v>0</v>
      </c>
      <c r="J304" s="588">
        <f>AND(O$55&gt;0,SUM($E304:I304)&lt;'Summary&amp;Assumptions'!$G$32*$B304,$D304&gt;='Summary&amp;Assumptions'!$D$17,O$47&gt;=$D304,O$47&lt;=EDATE($D304,'Summary&amp;Assumptions'!$G$32))*$B304+AND(O$56&lt;'Summary&amp;Assumptions'!$J$31,O$47&gt;=$FO304,O$47&lt;=$FP304)*(('Summary&amp;Assumptions'!$H$25*$C304)*(1+'Summary&amp;Assumptions'!$J$29)^(O$46-1))+AND(O$56&lt;'Summary&amp;Assumptions'!$J$31,O$47&gt;=$FQ304,O$47&lt;=$FR304)*(('Summary&amp;Assumptions'!$H$25*$C304)*(1+'Summary&amp;Assumptions'!$J$29)^(O$46-1))</f>
        <v>0</v>
      </c>
      <c r="K304" s="588">
        <f>AND(P$55&gt;0,SUM($E304:J304)&lt;'Summary&amp;Assumptions'!$G$32*$B304,$D304&gt;='Summary&amp;Assumptions'!$D$17,P$47&gt;=$D304,P$47&lt;=EDATE($D304,'Summary&amp;Assumptions'!$G$32))*$B304+AND(P$56&lt;'Summary&amp;Assumptions'!$J$31,P$47&gt;=$FO304,P$47&lt;=$FP304)*(('Summary&amp;Assumptions'!$H$25*$C304)*(1+'Summary&amp;Assumptions'!$J$29)^(P$46-1))+AND(P$56&lt;'Summary&amp;Assumptions'!$J$31,P$47&gt;=$FQ304,P$47&lt;=$FR304)*(('Summary&amp;Assumptions'!$H$25*$C304)*(1+'Summary&amp;Assumptions'!$J$29)^(P$46-1))</f>
        <v>0</v>
      </c>
      <c r="L304" s="588">
        <f>AND(Q$55&gt;0,SUM($E304:K304)&lt;'Summary&amp;Assumptions'!$G$32*$B304,$D304&gt;='Summary&amp;Assumptions'!$D$17,Q$47&gt;=$D304,Q$47&lt;=EDATE($D304,'Summary&amp;Assumptions'!$G$32))*$B304+AND(Q$56&lt;'Summary&amp;Assumptions'!$J$31,Q$47&gt;=$FO304,Q$47&lt;=$FP304)*(('Summary&amp;Assumptions'!$H$25*$C304)*(1+'Summary&amp;Assumptions'!$J$29)^(Q$46-1))+AND(Q$56&lt;'Summary&amp;Assumptions'!$J$31,Q$47&gt;=$FQ304,Q$47&lt;=$FR304)*(('Summary&amp;Assumptions'!$H$25*$C304)*(1+'Summary&amp;Assumptions'!$J$29)^(Q$46-1))</f>
        <v>0</v>
      </c>
      <c r="M304" s="588">
        <f>AND(R$55&gt;0,SUM($E304:L304)&lt;'Summary&amp;Assumptions'!$G$32*$B304,$D304&gt;='Summary&amp;Assumptions'!$D$17,R$47&gt;=$D304,R$47&lt;=EDATE($D304,'Summary&amp;Assumptions'!$G$32))*$B304+AND(R$56&lt;'Summary&amp;Assumptions'!$J$31,R$47&gt;=$FO304,R$47&lt;=$FP304)*(('Summary&amp;Assumptions'!$H$25*$C304)*(1+'Summary&amp;Assumptions'!$J$29)^(R$46-1))+AND(R$56&lt;'Summary&amp;Assumptions'!$J$31,R$47&gt;=$FQ304,R$47&lt;=$FR304)*(('Summary&amp;Assumptions'!$H$25*$C304)*(1+'Summary&amp;Assumptions'!$J$29)^(R$46-1))</f>
        <v>0</v>
      </c>
      <c r="N304" s="588">
        <f>AND(S$55&gt;0,SUM($E304:M304)&lt;'Summary&amp;Assumptions'!$G$32*$B304,$D304&gt;='Summary&amp;Assumptions'!$D$17,S$47&gt;=$D304,S$47&lt;=EDATE($D304,'Summary&amp;Assumptions'!$G$32))*$B304+AND(S$56&lt;'Summary&amp;Assumptions'!$J$31,S$47&gt;=$FO304,S$47&lt;=$FP304)*(('Summary&amp;Assumptions'!$H$25*$C304)*(1+'Summary&amp;Assumptions'!$J$29)^(S$46-1))+AND(S$56&lt;'Summary&amp;Assumptions'!$J$31,S$47&gt;=$FQ304,S$47&lt;=$FR304)*(('Summary&amp;Assumptions'!$H$25*$C304)*(1+'Summary&amp;Assumptions'!$J$29)^(S$46-1))</f>
        <v>0</v>
      </c>
      <c r="O304" s="588">
        <f>AND(T$55&gt;0,SUM($E304:N304)&lt;'Summary&amp;Assumptions'!$G$32*$B304,$D304&gt;='Summary&amp;Assumptions'!$D$17,T$47&gt;=$D304,T$47&lt;=EDATE($D304,'Summary&amp;Assumptions'!$G$32))*$B304+AND(T$56&lt;'Summary&amp;Assumptions'!$J$31,T$47&gt;=$FO304,T$47&lt;=$FP304)*(('Summary&amp;Assumptions'!$H$25*$C304)*(1+'Summary&amp;Assumptions'!$J$29)^(T$46-1))+AND(T$56&lt;'Summary&amp;Assumptions'!$J$31,T$47&gt;=$FQ304,T$47&lt;=$FR304)*(('Summary&amp;Assumptions'!$H$25*$C304)*(1+'Summary&amp;Assumptions'!$J$29)^(T$46-1))</f>
        <v>0</v>
      </c>
      <c r="P304" s="588">
        <f>AND(U$55&gt;0,SUM($E304:O304)&lt;'Summary&amp;Assumptions'!$G$32*$B304,$D304&gt;='Summary&amp;Assumptions'!$D$17,U$47&gt;=$D304,U$47&lt;=EDATE($D304,'Summary&amp;Assumptions'!$G$32))*$B304+AND(U$56&lt;'Summary&amp;Assumptions'!$J$31,U$47&gt;=$FO304,U$47&lt;=$FP304)*(('Summary&amp;Assumptions'!$H$25*$C304)*(1+'Summary&amp;Assumptions'!$J$29)^(U$46-1))+AND(U$56&lt;'Summary&amp;Assumptions'!$J$31,U$47&gt;=$FQ304,U$47&lt;=$FR304)*(('Summary&amp;Assumptions'!$H$25*$C304)*(1+'Summary&amp;Assumptions'!$J$29)^(U$46-1))</f>
        <v>0</v>
      </c>
      <c r="Q304" s="588">
        <f>AND(V$55&gt;0,SUM($E304:P304)&lt;'Summary&amp;Assumptions'!$G$32*$B304,$D304&gt;='Summary&amp;Assumptions'!$D$17,V$47&gt;=$D304,V$47&lt;=EDATE($D304,'Summary&amp;Assumptions'!$G$32))*$B304+AND(V$56&lt;'Summary&amp;Assumptions'!$J$31,V$47&gt;=$FO304,V$47&lt;=$FP304)*(('Summary&amp;Assumptions'!$H$25*$C304)*(1+'Summary&amp;Assumptions'!$J$29)^(V$46-1))+AND(V$56&lt;'Summary&amp;Assumptions'!$J$31,V$47&gt;=$FQ304,V$47&lt;=$FR304)*(('Summary&amp;Assumptions'!$H$25*$C304)*(1+'Summary&amp;Assumptions'!$J$29)^(V$46-1))</f>
        <v>0</v>
      </c>
      <c r="R304" s="588">
        <f>AND(W$55&gt;0,SUM($E304:Q304)&lt;'Summary&amp;Assumptions'!$G$32*$B304,$D304&gt;='Summary&amp;Assumptions'!$D$17,W$47&gt;=$D304,W$47&lt;=EDATE($D304,'Summary&amp;Assumptions'!$G$32))*$B304+AND(W$56&lt;'Summary&amp;Assumptions'!$J$31,W$47&gt;=$FO304,W$47&lt;=$FP304)*(('Summary&amp;Assumptions'!$H$25*$C304)*(1+'Summary&amp;Assumptions'!$J$29)^(W$46-1))+AND(W$56&lt;'Summary&amp;Assumptions'!$J$31,W$47&gt;=$FQ304,W$47&lt;=$FR304)*(('Summary&amp;Assumptions'!$H$25*$C304)*(1+'Summary&amp;Assumptions'!$J$29)^(W$46-1))</f>
        <v>0</v>
      </c>
      <c r="S304" s="588">
        <f>AND(X$55&gt;0,SUM($E304:R304)&lt;'Summary&amp;Assumptions'!$G$32*$B304,$D304&gt;='Summary&amp;Assumptions'!$D$17,X$47&gt;=$D304,X$47&lt;=EDATE($D304,'Summary&amp;Assumptions'!$G$32))*$B304+AND(X$56&lt;'Summary&amp;Assumptions'!$J$31,X$47&gt;=$FO304,X$47&lt;=$FP304)*(('Summary&amp;Assumptions'!$H$25*$C304)*(1+'Summary&amp;Assumptions'!$J$29)^(X$46-1))+AND(X$56&lt;'Summary&amp;Assumptions'!$J$31,X$47&gt;=$FQ304,X$47&lt;=$FR304)*(('Summary&amp;Assumptions'!$H$25*$C304)*(1+'Summary&amp;Assumptions'!$J$29)^(X$46-1))</f>
        <v>0</v>
      </c>
      <c r="T304" s="588">
        <f>AND(Y$55&gt;0,SUM($E304:S304)&lt;'Summary&amp;Assumptions'!$G$32*$B304,$D304&gt;='Summary&amp;Assumptions'!$D$17,Y$47&gt;=$D304,Y$47&lt;=EDATE($D304,'Summary&amp;Assumptions'!$G$32))*$B304+AND(Y$56&lt;'Summary&amp;Assumptions'!$J$31,Y$47&gt;=$FO304,Y$47&lt;=$FP304)*(('Summary&amp;Assumptions'!$H$25*$C304)*(1+'Summary&amp;Assumptions'!$J$29)^(Y$46-1))+AND(Y$56&lt;'Summary&amp;Assumptions'!$J$31,Y$47&gt;=$FQ304,Y$47&lt;=$FR304)*(('Summary&amp;Assumptions'!$H$25*$C304)*(1+'Summary&amp;Assumptions'!$J$29)^(Y$46-1))</f>
        <v>0</v>
      </c>
      <c r="U304" s="588">
        <f>AND(Z$55&gt;0,SUM($E304:T304)&lt;'Summary&amp;Assumptions'!$G$32*$B304,$D304&gt;='Summary&amp;Assumptions'!$D$17,Z$47&gt;=$D304,Z$47&lt;=EDATE($D304,'Summary&amp;Assumptions'!$G$32))*$B304+AND(Z$56&lt;'Summary&amp;Assumptions'!$J$31,Z$47&gt;=$FO304,Z$47&lt;=$FP304)*(('Summary&amp;Assumptions'!$H$25*$C304)*(1+'Summary&amp;Assumptions'!$J$29)^(Z$46-1))+AND(Z$56&lt;'Summary&amp;Assumptions'!$J$31,Z$47&gt;=$FQ304,Z$47&lt;=$FR304)*(('Summary&amp;Assumptions'!$H$25*$C304)*(1+'Summary&amp;Assumptions'!$J$29)^(Z$46-1))</f>
        <v>0</v>
      </c>
      <c r="V304" s="588">
        <f>AND(AA$55&gt;0,SUM($E304:U304)&lt;'Summary&amp;Assumptions'!$G$32*$B304,$D304&gt;='Summary&amp;Assumptions'!$D$17,AA$47&gt;=$D304,AA$47&lt;=EDATE($D304,'Summary&amp;Assumptions'!$G$32))*$B304+AND(AA$56&lt;'Summary&amp;Assumptions'!$J$31,AA$47&gt;=$FO304,AA$47&lt;=$FP304)*(('Summary&amp;Assumptions'!$H$25*$C304)*(1+'Summary&amp;Assumptions'!$J$29)^(AA$46-1))+AND(AA$56&lt;'Summary&amp;Assumptions'!$J$31,AA$47&gt;=$FQ304,AA$47&lt;=$FR304)*(('Summary&amp;Assumptions'!$H$25*$C304)*(1+'Summary&amp;Assumptions'!$J$29)^(AA$46-1))</f>
        <v>0</v>
      </c>
      <c r="W304" s="588">
        <f>AND(AB$55&gt;0,SUM($E304:V304)&lt;'Summary&amp;Assumptions'!$G$32*$B304,$D304&gt;='Summary&amp;Assumptions'!$D$17,AB$47&gt;=$D304,AB$47&lt;=EDATE($D304,'Summary&amp;Assumptions'!$G$32))*$B304+AND(AB$56&lt;'Summary&amp;Assumptions'!$J$31,AB$47&gt;=$FO304,AB$47&lt;=$FP304)*(('Summary&amp;Assumptions'!$H$25*$C304)*(1+'Summary&amp;Assumptions'!$J$29)^(AB$46-1))+AND(AB$56&lt;'Summary&amp;Assumptions'!$J$31,AB$47&gt;=$FQ304,AB$47&lt;=$FR304)*(('Summary&amp;Assumptions'!$H$25*$C304)*(1+'Summary&amp;Assumptions'!$J$29)^(AB$46-1))</f>
        <v>0</v>
      </c>
      <c r="X304" s="588">
        <f>AND(AC$55&gt;0,SUM($E304:W304)&lt;'Summary&amp;Assumptions'!$G$32*$B304,$D304&gt;='Summary&amp;Assumptions'!$D$17,AC$47&gt;=$D304,AC$47&lt;=EDATE($D304,'Summary&amp;Assumptions'!$G$32))*$B304+AND(AC$56&lt;'Summary&amp;Assumptions'!$J$31,AC$47&gt;=$FO304,AC$47&lt;=$FP304)*(('Summary&amp;Assumptions'!$H$25*$C304)*(1+'Summary&amp;Assumptions'!$J$29)^(AC$46-1))+AND(AC$56&lt;'Summary&amp;Assumptions'!$J$31,AC$47&gt;=$FQ304,AC$47&lt;=$FR304)*(('Summary&amp;Assumptions'!$H$25*$C304)*(1+'Summary&amp;Assumptions'!$J$29)^(AC$46-1))</f>
        <v>0</v>
      </c>
      <c r="Y304" s="588">
        <f>AND(AD$55&gt;0,SUM($E304:X304)&lt;'Summary&amp;Assumptions'!$G$32*$B304,$D304&gt;='Summary&amp;Assumptions'!$D$17,AD$47&gt;=$D304,AD$47&lt;=EDATE($D304,'Summary&amp;Assumptions'!$G$32))*$B304+AND(AD$56&lt;'Summary&amp;Assumptions'!$J$31,AD$47&gt;=$FO304,AD$47&lt;=$FP304)*(('Summary&amp;Assumptions'!$H$25*$C304)*(1+'Summary&amp;Assumptions'!$J$29)^(AD$46-1))+AND(AD$56&lt;'Summary&amp;Assumptions'!$J$31,AD$47&gt;=$FQ304,AD$47&lt;=$FR304)*(('Summary&amp;Assumptions'!$H$25*$C304)*(1+'Summary&amp;Assumptions'!$J$29)^(AD$46-1))</f>
        <v>0</v>
      </c>
      <c r="Z304" s="588">
        <f>AND(AE$55&gt;0,SUM($E304:Y304)&lt;'Summary&amp;Assumptions'!$G$32*$B304,$D304&gt;='Summary&amp;Assumptions'!$D$17,AE$47&gt;=$D304,AE$47&lt;=EDATE($D304,'Summary&amp;Assumptions'!$G$32))*$B304+AND(AE$56&lt;'Summary&amp;Assumptions'!$J$31,AE$47&gt;=$FO304,AE$47&lt;=$FP304)*(('Summary&amp;Assumptions'!$H$25*$C304)*(1+'Summary&amp;Assumptions'!$J$29)^(AE$46-1))+AND(AE$56&lt;'Summary&amp;Assumptions'!$J$31,AE$47&gt;=$FQ304,AE$47&lt;=$FR304)*(('Summary&amp;Assumptions'!$H$25*$C304)*(1+'Summary&amp;Assumptions'!$J$29)^(AE$46-1))</f>
        <v>0</v>
      </c>
      <c r="AA304" s="588">
        <f>AND(AF$55&gt;0,SUM($E304:Z304)&lt;'Summary&amp;Assumptions'!$G$32*$B304,$D304&gt;='Summary&amp;Assumptions'!$D$17,AF$47&gt;=$D304,AF$47&lt;=EDATE($D304,'Summary&amp;Assumptions'!$G$32))*$B304+AND(AF$56&lt;'Summary&amp;Assumptions'!$J$31,AF$47&gt;=$FO304,AF$47&lt;=$FP304)*(('Summary&amp;Assumptions'!$H$25*$C304)*(1+'Summary&amp;Assumptions'!$J$29)^(AF$46-1))+AND(AF$56&lt;'Summary&amp;Assumptions'!$J$31,AF$47&gt;=$FQ304,AF$47&lt;=$FR304)*(('Summary&amp;Assumptions'!$H$25*$C304)*(1+'Summary&amp;Assumptions'!$J$29)^(AF$46-1))</f>
        <v>0</v>
      </c>
      <c r="AB304" s="588">
        <f>AND(AG$55&gt;0,SUM($E304:AA304)&lt;'Summary&amp;Assumptions'!$G$32*$B304,$D304&gt;='Summary&amp;Assumptions'!$D$17,AG$47&gt;=$D304,AG$47&lt;=EDATE($D304,'Summary&amp;Assumptions'!$G$32))*$B304+AND(AG$56&lt;'Summary&amp;Assumptions'!$J$31,AG$47&gt;=$FO304,AG$47&lt;=$FP304)*(('Summary&amp;Assumptions'!$H$25*$C304)*(1+'Summary&amp;Assumptions'!$J$29)^(AG$46-1))+AND(AG$56&lt;'Summary&amp;Assumptions'!$J$31,AG$47&gt;=$FQ304,AG$47&lt;=$FR304)*(('Summary&amp;Assumptions'!$H$25*$C304)*(1+'Summary&amp;Assumptions'!$J$29)^(AG$46-1))</f>
        <v>0</v>
      </c>
      <c r="AC304" s="588">
        <f>AND(AH$55&gt;0,SUM($E304:AB304)&lt;'Summary&amp;Assumptions'!$G$32*$B304,$D304&gt;='Summary&amp;Assumptions'!$D$17,AH$47&gt;=$D304,AH$47&lt;=EDATE($D304,'Summary&amp;Assumptions'!$G$32))*$B304+AND(AH$56&lt;'Summary&amp;Assumptions'!$J$31,AH$47&gt;=$FO304,AH$47&lt;=$FP304)*(('Summary&amp;Assumptions'!$H$25*$C304)*(1+'Summary&amp;Assumptions'!$J$29)^(AH$46-1))+AND(AH$56&lt;'Summary&amp;Assumptions'!$J$31,AH$47&gt;=$FQ304,AH$47&lt;=$FR304)*(('Summary&amp;Assumptions'!$H$25*$C304)*(1+'Summary&amp;Assumptions'!$J$29)^(AH$46-1))</f>
        <v>0</v>
      </c>
      <c r="AD304" s="588">
        <f>AND(AI$55&gt;0,SUM($E304:AC304)&lt;'Summary&amp;Assumptions'!$G$32*$B304,$D304&gt;='Summary&amp;Assumptions'!$D$17,AI$47&gt;=$D304,AI$47&lt;=EDATE($D304,'Summary&amp;Assumptions'!$G$32))*$B304+AND(AI$56&lt;'Summary&amp;Assumptions'!$J$31,AI$47&gt;=$FO304,AI$47&lt;=$FP304)*(('Summary&amp;Assumptions'!$H$25*$C304)*(1+'Summary&amp;Assumptions'!$J$29)^(AI$46-1))+AND(AI$56&lt;'Summary&amp;Assumptions'!$J$31,AI$47&gt;=$FQ304,AI$47&lt;=$FR304)*(('Summary&amp;Assumptions'!$H$25*$C304)*(1+'Summary&amp;Assumptions'!$J$29)^(AI$46-1))</f>
        <v>0</v>
      </c>
      <c r="AE304" s="588">
        <f>AND(AJ$55&gt;0,SUM($E304:AD304)&lt;'Summary&amp;Assumptions'!$G$32*$B304,$D304&gt;='Summary&amp;Assumptions'!$D$17,AJ$47&gt;=$D304,AJ$47&lt;=EDATE($D304,'Summary&amp;Assumptions'!$G$32))*$B304+AND(AJ$56&lt;'Summary&amp;Assumptions'!$J$31,AJ$47&gt;=$FO304,AJ$47&lt;=$FP304)*(('Summary&amp;Assumptions'!$H$25*$C304)*(1+'Summary&amp;Assumptions'!$J$29)^(AJ$46-1))+AND(AJ$56&lt;'Summary&amp;Assumptions'!$J$31,AJ$47&gt;=$FQ304,AJ$47&lt;=$FR304)*(('Summary&amp;Assumptions'!$H$25*$C304)*(1+'Summary&amp;Assumptions'!$J$29)^(AJ$46-1))</f>
        <v>0</v>
      </c>
      <c r="AF304" s="588">
        <f>AND(AK$55&gt;0,SUM($E304:AE304)&lt;'Summary&amp;Assumptions'!$G$32*$B304,$D304&gt;='Summary&amp;Assumptions'!$D$17,AK$47&gt;=$D304,AK$47&lt;=EDATE($D304,'Summary&amp;Assumptions'!$G$32))*$B304+AND(AK$56&lt;'Summary&amp;Assumptions'!$J$31,AK$47&gt;=$FO304,AK$47&lt;=$FP304)*(('Summary&amp;Assumptions'!$H$25*$C304)*(1+'Summary&amp;Assumptions'!$J$29)^(AK$46-1))+AND(AK$56&lt;'Summary&amp;Assumptions'!$J$31,AK$47&gt;=$FQ304,AK$47&lt;=$FR304)*(('Summary&amp;Assumptions'!$H$25*$C304)*(1+'Summary&amp;Assumptions'!$J$29)^(AK$46-1))</f>
        <v>0</v>
      </c>
      <c r="AG304" s="588">
        <f>AND(AL$55&gt;0,SUM($E304:AF304)&lt;'Summary&amp;Assumptions'!$G$32*$B304,$D304&gt;='Summary&amp;Assumptions'!$D$17,AL$47&gt;=$D304,AL$47&lt;=EDATE($D304,'Summary&amp;Assumptions'!$G$32))*$B304+AND(AL$56&lt;'Summary&amp;Assumptions'!$J$31,AL$47&gt;=$FO304,AL$47&lt;=$FP304)*(('Summary&amp;Assumptions'!$H$25*$C304)*(1+'Summary&amp;Assumptions'!$J$29)^(AL$46-1))+AND(AL$56&lt;'Summary&amp;Assumptions'!$J$31,AL$47&gt;=$FQ304,AL$47&lt;=$FR304)*(('Summary&amp;Assumptions'!$H$25*$C304)*(1+'Summary&amp;Assumptions'!$J$29)^(AL$46-1))</f>
        <v>0</v>
      </c>
      <c r="AH304" s="588">
        <f>AND(AM$55&gt;0,SUM($E304:AG304)&lt;'Summary&amp;Assumptions'!$G$32*$B304,$D304&gt;='Summary&amp;Assumptions'!$D$17,AM$47&gt;=$D304,AM$47&lt;=EDATE($D304,'Summary&amp;Assumptions'!$G$32))*$B304+AND(AM$56&lt;'Summary&amp;Assumptions'!$J$31,AM$47&gt;=$FO304,AM$47&lt;=$FP304)*(('Summary&amp;Assumptions'!$H$25*$C304)*(1+'Summary&amp;Assumptions'!$J$29)^(AM$46-1))+AND(AM$56&lt;'Summary&amp;Assumptions'!$J$31,AM$47&gt;=$FQ304,AM$47&lt;=$FR304)*(('Summary&amp;Assumptions'!$H$25*$C304)*(1+'Summary&amp;Assumptions'!$J$29)^(AM$46-1))</f>
        <v>0</v>
      </c>
      <c r="AI304" s="588">
        <f>AND(AN$55&gt;0,SUM($E304:AH304)&lt;'Summary&amp;Assumptions'!$G$32*$B304,$D304&gt;='Summary&amp;Assumptions'!$D$17,AN$47&gt;=$D304,AN$47&lt;=EDATE($D304,'Summary&amp;Assumptions'!$G$32))*$B304+AND(AN$56&lt;'Summary&amp;Assumptions'!$J$31,AN$47&gt;=$FO304,AN$47&lt;=$FP304)*(('Summary&amp;Assumptions'!$H$25*$C304)*(1+'Summary&amp;Assumptions'!$J$29)^(AN$46-1))+AND(AN$56&lt;'Summary&amp;Assumptions'!$J$31,AN$47&gt;=$FQ304,AN$47&lt;=$FR304)*(('Summary&amp;Assumptions'!$H$25*$C304)*(1+'Summary&amp;Assumptions'!$J$29)^(AN$46-1))</f>
        <v>0</v>
      </c>
      <c r="AJ304" s="588">
        <f>AND(AO$55&gt;0,SUM($E304:AI304)&lt;'Summary&amp;Assumptions'!$G$32*$B304,$D304&gt;='Summary&amp;Assumptions'!$D$17,AO$47&gt;=$D304,AO$47&lt;=EDATE($D304,'Summary&amp;Assumptions'!$G$32))*$B304+AND(AO$56&lt;'Summary&amp;Assumptions'!$J$31,AO$47&gt;=$FO304,AO$47&lt;=$FP304)*(('Summary&amp;Assumptions'!$H$25*$C304)*(1+'Summary&amp;Assumptions'!$J$29)^(AO$46-1))+AND(AO$56&lt;'Summary&amp;Assumptions'!$J$31,AO$47&gt;=$FQ304,AO$47&lt;=$FR304)*(('Summary&amp;Assumptions'!$H$25*$C304)*(1+'Summary&amp;Assumptions'!$J$29)^(AO$46-1))</f>
        <v>0</v>
      </c>
      <c r="AK304" s="588">
        <f>AND(AP$55&gt;0,SUM($E304:AJ304)&lt;'Summary&amp;Assumptions'!$G$32*$B304,$D304&gt;='Summary&amp;Assumptions'!$D$17,AP$47&gt;=$D304,AP$47&lt;=EDATE($D304,'Summary&amp;Assumptions'!$G$32))*$B304+AND(AP$56&lt;'Summary&amp;Assumptions'!$J$31,AP$47&gt;=$FO304,AP$47&lt;=$FP304)*(('Summary&amp;Assumptions'!$H$25*$C304)*(1+'Summary&amp;Assumptions'!$J$29)^(AP$46-1))+AND(AP$56&lt;'Summary&amp;Assumptions'!$J$31,AP$47&gt;=$FQ304,AP$47&lt;=$FR304)*(('Summary&amp;Assumptions'!$H$25*$C304)*(1+'Summary&amp;Assumptions'!$J$29)^(AP$46-1))</f>
        <v>0</v>
      </c>
      <c r="AL304" s="588">
        <f>AND(AQ$55&gt;0,SUM($E304:AK304)&lt;'Summary&amp;Assumptions'!$G$32*$B304,$D304&gt;='Summary&amp;Assumptions'!$D$17,AQ$47&gt;=$D304,AQ$47&lt;=EDATE($D304,'Summary&amp;Assumptions'!$G$32))*$B304+AND(AQ$56&lt;'Summary&amp;Assumptions'!$J$31,AQ$47&gt;=$FO304,AQ$47&lt;=$FP304)*(('Summary&amp;Assumptions'!$H$25*$C304)*(1+'Summary&amp;Assumptions'!$J$29)^(AQ$46-1))+AND(AQ$56&lt;'Summary&amp;Assumptions'!$J$31,AQ$47&gt;=$FQ304,AQ$47&lt;=$FR304)*(('Summary&amp;Assumptions'!$H$25*$C304)*(1+'Summary&amp;Assumptions'!$J$29)^(AQ$46-1))</f>
        <v>0</v>
      </c>
      <c r="AM304" s="588">
        <f>AND(AR$55&gt;0,SUM($E304:AL304)&lt;'Summary&amp;Assumptions'!$G$32*$B304,$D304&gt;='Summary&amp;Assumptions'!$D$17,AR$47&gt;=$D304,AR$47&lt;=EDATE($D304,'Summary&amp;Assumptions'!$G$32))*$B304+AND(AR$56&lt;'Summary&amp;Assumptions'!$J$31,AR$47&gt;=$FO304,AR$47&lt;=$FP304)*(('Summary&amp;Assumptions'!$H$25*$C304)*(1+'Summary&amp;Assumptions'!$J$29)^(AR$46-1))+AND(AR$56&lt;'Summary&amp;Assumptions'!$J$31,AR$47&gt;=$FQ304,AR$47&lt;=$FR304)*(('Summary&amp;Assumptions'!$H$25*$C304)*(1+'Summary&amp;Assumptions'!$J$29)^(AR$46-1))</f>
        <v>0</v>
      </c>
      <c r="AN304" s="588">
        <f>AND(AS$55&gt;0,SUM($E304:AM304)&lt;'Summary&amp;Assumptions'!$G$32*$B304,$D304&gt;='Summary&amp;Assumptions'!$D$17,AS$47&gt;=$D304,AS$47&lt;=EDATE($D304,'Summary&amp;Assumptions'!$G$32))*$B304+AND(AS$56&lt;'Summary&amp;Assumptions'!$J$31,AS$47&gt;=$FO304,AS$47&lt;=$FP304)*(('Summary&amp;Assumptions'!$H$25*$C304)*(1+'Summary&amp;Assumptions'!$J$29)^(AS$46-1))+AND(AS$56&lt;'Summary&amp;Assumptions'!$J$31,AS$47&gt;=$FQ304,AS$47&lt;=$FR304)*(('Summary&amp;Assumptions'!$H$25*$C304)*(1+'Summary&amp;Assumptions'!$J$29)^(AS$46-1))</f>
        <v>0</v>
      </c>
      <c r="AO304" s="588">
        <f>AND(AT$55&gt;0,SUM($E304:AN304)&lt;'Summary&amp;Assumptions'!$G$32*$B304,$D304&gt;='Summary&amp;Assumptions'!$D$17,AT$47&gt;=$D304,AT$47&lt;=EDATE($D304,'Summary&amp;Assumptions'!$G$32))*$B304+AND(AT$56&lt;'Summary&amp;Assumptions'!$J$31,AT$47&gt;=$FO304,AT$47&lt;=$FP304)*(('Summary&amp;Assumptions'!$H$25*$C304)*(1+'Summary&amp;Assumptions'!$J$29)^(AT$46-1))+AND(AT$56&lt;'Summary&amp;Assumptions'!$J$31,AT$47&gt;=$FQ304,AT$47&lt;=$FR304)*(('Summary&amp;Assumptions'!$H$25*$C304)*(1+'Summary&amp;Assumptions'!$J$29)^(AT$46-1))</f>
        <v>0</v>
      </c>
      <c r="AP304" s="588">
        <f>AND(AU$55&gt;0,SUM($E304:AO304)&lt;'Summary&amp;Assumptions'!$G$32*$B304,$D304&gt;='Summary&amp;Assumptions'!$D$17,AU$47&gt;=$D304,AU$47&lt;=EDATE($D304,'Summary&amp;Assumptions'!$G$32))*$B304+AND(AU$56&lt;'Summary&amp;Assumptions'!$J$31,AU$47&gt;=$FO304,AU$47&lt;=$FP304)*(('Summary&amp;Assumptions'!$H$25*$C304)*(1+'Summary&amp;Assumptions'!$J$29)^(AU$46-1))+AND(AU$56&lt;'Summary&amp;Assumptions'!$J$31,AU$47&gt;=$FQ304,AU$47&lt;=$FR304)*(('Summary&amp;Assumptions'!$H$25*$C304)*(1+'Summary&amp;Assumptions'!$J$29)^(AU$46-1))</f>
        <v>0</v>
      </c>
      <c r="AQ304" s="588">
        <f>AND(AV$55&gt;0,SUM($E304:AP304)&lt;'Summary&amp;Assumptions'!$G$32*$B304,$D304&gt;='Summary&amp;Assumptions'!$D$17,AV$47&gt;=$D304,AV$47&lt;=EDATE($D304,'Summary&amp;Assumptions'!$G$32))*$B304+AND(AV$56&lt;'Summary&amp;Assumptions'!$J$31,AV$47&gt;=$FO304,AV$47&lt;=$FP304)*(('Summary&amp;Assumptions'!$H$25*$C304)*(1+'Summary&amp;Assumptions'!$J$29)^(AV$46-1))+AND(AV$56&lt;'Summary&amp;Assumptions'!$J$31,AV$47&gt;=$FQ304,AV$47&lt;=$FR304)*(('Summary&amp;Assumptions'!$H$25*$C304)*(1+'Summary&amp;Assumptions'!$J$29)^(AV$46-1))</f>
        <v>0</v>
      </c>
      <c r="AR304" s="588">
        <f>AND(AW$55&gt;0,SUM($E304:AQ304)&lt;'Summary&amp;Assumptions'!$G$32*$B304,$D304&gt;='Summary&amp;Assumptions'!$D$17,AW$47&gt;=$D304,AW$47&lt;=EDATE($D304,'Summary&amp;Assumptions'!$G$32))*$B304+AND(AW$56&lt;'Summary&amp;Assumptions'!$J$31,AW$47&gt;=$FO304,AW$47&lt;=$FP304)*(('Summary&amp;Assumptions'!$H$25*$C304)*(1+'Summary&amp;Assumptions'!$J$29)^(AW$46-1))+AND(AW$56&lt;'Summary&amp;Assumptions'!$J$31,AW$47&gt;=$FQ304,AW$47&lt;=$FR304)*(('Summary&amp;Assumptions'!$H$25*$C304)*(1+'Summary&amp;Assumptions'!$J$29)^(AW$46-1))</f>
        <v>0</v>
      </c>
      <c r="AS304" s="588">
        <f>AND(AX$55&gt;0,SUM($E304:AR304)&lt;'Summary&amp;Assumptions'!$G$32*$B304,$D304&gt;='Summary&amp;Assumptions'!$D$17,AX$47&gt;=$D304,AX$47&lt;=EDATE($D304,'Summary&amp;Assumptions'!$G$32))*$B304+AND(AX$56&lt;'Summary&amp;Assumptions'!$J$31,AX$47&gt;=$FO304,AX$47&lt;=$FP304)*(('Summary&amp;Assumptions'!$H$25*$C304)*(1+'Summary&amp;Assumptions'!$J$29)^(AX$46-1))+AND(AX$56&lt;'Summary&amp;Assumptions'!$J$31,AX$47&gt;=$FQ304,AX$47&lt;=$FR304)*(('Summary&amp;Assumptions'!$H$25*$C304)*(1+'Summary&amp;Assumptions'!$J$29)^(AX$46-1))</f>
        <v>0</v>
      </c>
      <c r="AT304" s="588">
        <f>AND(AY$55&gt;0,SUM($E304:AS304)&lt;'Summary&amp;Assumptions'!$G$32*$B304,$D304&gt;='Summary&amp;Assumptions'!$D$17,AY$47&gt;=$D304,AY$47&lt;=EDATE($D304,'Summary&amp;Assumptions'!$G$32))*$B304+AND(AY$56&lt;'Summary&amp;Assumptions'!$J$31,AY$47&gt;=$FO304,AY$47&lt;=$FP304)*(('Summary&amp;Assumptions'!$H$25*$C304)*(1+'Summary&amp;Assumptions'!$J$29)^(AY$46-1))+AND(AY$56&lt;'Summary&amp;Assumptions'!$J$31,AY$47&gt;=$FQ304,AY$47&lt;=$FR304)*(('Summary&amp;Assumptions'!$H$25*$C304)*(1+'Summary&amp;Assumptions'!$J$29)^(AY$46-1))</f>
        <v>0</v>
      </c>
      <c r="AU304" s="588">
        <f>AND(AZ$55&gt;0,SUM($E304:AT304)&lt;'Summary&amp;Assumptions'!$G$32*$B304,$D304&gt;='Summary&amp;Assumptions'!$D$17,AZ$47&gt;=$D304,AZ$47&lt;=EDATE($D304,'Summary&amp;Assumptions'!$G$32))*$B304+AND(AZ$56&lt;'Summary&amp;Assumptions'!$J$31,AZ$47&gt;=$FO304,AZ$47&lt;=$FP304)*(('Summary&amp;Assumptions'!$H$25*$C304)*(1+'Summary&amp;Assumptions'!$J$29)^(AZ$46-1))+AND(AZ$56&lt;'Summary&amp;Assumptions'!$J$31,AZ$47&gt;=$FQ304,AZ$47&lt;=$FR304)*(('Summary&amp;Assumptions'!$H$25*$C304)*(1+'Summary&amp;Assumptions'!$J$29)^(AZ$46-1))</f>
        <v>0</v>
      </c>
      <c r="AV304" s="588">
        <f>AND(BA$55&gt;0,SUM($E304:AU304)&lt;'Summary&amp;Assumptions'!$G$32*$B304,$D304&gt;='Summary&amp;Assumptions'!$D$17,BA$47&gt;=$D304,BA$47&lt;=EDATE($D304,'Summary&amp;Assumptions'!$G$32))*$B304+AND(BA$56&lt;'Summary&amp;Assumptions'!$J$31,BA$47&gt;=$FO304,BA$47&lt;=$FP304)*(('Summary&amp;Assumptions'!$H$25*$C304)*(1+'Summary&amp;Assumptions'!$J$29)^(BA$46-1))+AND(BA$56&lt;'Summary&amp;Assumptions'!$J$31,BA$47&gt;=$FQ304,BA$47&lt;=$FR304)*(('Summary&amp;Assumptions'!$H$25*$C304)*(1+'Summary&amp;Assumptions'!$J$29)^(BA$46-1))</f>
        <v>0</v>
      </c>
      <c r="AW304" s="588">
        <f>AND(BB$55&gt;0,SUM($E304:AV304)&lt;'Summary&amp;Assumptions'!$G$32*$B304,$D304&gt;='Summary&amp;Assumptions'!$D$17,BB$47&gt;=$D304,BB$47&lt;=EDATE($D304,'Summary&amp;Assumptions'!$G$32))*$B304+AND(BB$56&lt;'Summary&amp;Assumptions'!$J$31,BB$47&gt;=$FO304,BB$47&lt;=$FP304)*(('Summary&amp;Assumptions'!$H$25*$C304)*(1+'Summary&amp;Assumptions'!$J$29)^(BB$46-1))+AND(BB$56&lt;'Summary&amp;Assumptions'!$J$31,BB$47&gt;=$FQ304,BB$47&lt;=$FR304)*(('Summary&amp;Assumptions'!$H$25*$C304)*(1+'Summary&amp;Assumptions'!$J$29)^(BB$46-1))</f>
        <v>0</v>
      </c>
      <c r="AX304" s="588">
        <f>AND(BC$55&gt;0,SUM($E304:AW304)&lt;'Summary&amp;Assumptions'!$G$32*$B304,$D304&gt;='Summary&amp;Assumptions'!$D$17,BC$47&gt;=$D304,BC$47&lt;=EDATE($D304,'Summary&amp;Assumptions'!$G$32))*$B304+AND(BC$56&lt;'Summary&amp;Assumptions'!$J$31,BC$47&gt;=$FO304,BC$47&lt;=$FP304)*(('Summary&amp;Assumptions'!$H$25*$C304)*(1+'Summary&amp;Assumptions'!$J$29)^(BC$46-1))+AND(BC$56&lt;'Summary&amp;Assumptions'!$J$31,BC$47&gt;=$FQ304,BC$47&lt;=$FR304)*(('Summary&amp;Assumptions'!$H$25*$C304)*(1+'Summary&amp;Assumptions'!$J$29)^(BC$46-1))</f>
        <v>0</v>
      </c>
      <c r="AY304" s="588">
        <f>AND(BD$55&gt;0,SUM($E304:AX304)&lt;'Summary&amp;Assumptions'!$G$32*$B304,$D304&gt;='Summary&amp;Assumptions'!$D$17,BD$47&gt;=$D304,BD$47&lt;=EDATE($D304,'Summary&amp;Assumptions'!$G$32))*$B304+AND(BD$56&lt;'Summary&amp;Assumptions'!$J$31,BD$47&gt;=$FO304,BD$47&lt;=$FP304)*(('Summary&amp;Assumptions'!$H$25*$C304)*(1+'Summary&amp;Assumptions'!$J$29)^(BD$46-1))+AND(BD$56&lt;'Summary&amp;Assumptions'!$J$31,BD$47&gt;=$FQ304,BD$47&lt;=$FR304)*(('Summary&amp;Assumptions'!$H$25*$C304)*(1+'Summary&amp;Assumptions'!$J$29)^(BD$46-1))</f>
        <v>0</v>
      </c>
      <c r="AZ304" s="588">
        <f>AND(BE$55&gt;0,SUM($E304:AY304)&lt;'Summary&amp;Assumptions'!$G$32*$B304,$D304&gt;='Summary&amp;Assumptions'!$D$17,BE$47&gt;=$D304,BE$47&lt;=EDATE($D304,'Summary&amp;Assumptions'!$G$32))*$B304+AND(BE$56&lt;'Summary&amp;Assumptions'!$J$31,BE$47&gt;=$FO304,BE$47&lt;=$FP304)*(('Summary&amp;Assumptions'!$H$25*$C304)*(1+'Summary&amp;Assumptions'!$J$29)^(BE$46-1))+AND(BE$56&lt;'Summary&amp;Assumptions'!$J$31,BE$47&gt;=$FQ304,BE$47&lt;=$FR304)*(('Summary&amp;Assumptions'!$H$25*$C304)*(1+'Summary&amp;Assumptions'!$J$29)^(BE$46-1))</f>
        <v>0</v>
      </c>
      <c r="BA304" s="588">
        <f>AND(BF$55&gt;0,SUM($E304:AZ304)&lt;'Summary&amp;Assumptions'!$G$32*$B304,$D304&gt;='Summary&amp;Assumptions'!$D$17,BF$47&gt;=$D304,BF$47&lt;=EDATE($D304,'Summary&amp;Assumptions'!$G$32))*$B304+AND(BF$56&lt;'Summary&amp;Assumptions'!$J$31,BF$47&gt;=$FO304,BF$47&lt;=$FP304)*(('Summary&amp;Assumptions'!$H$25*$C304)*(1+'Summary&amp;Assumptions'!$J$29)^(BF$46-1))+AND(BF$56&lt;'Summary&amp;Assumptions'!$J$31,BF$47&gt;=$FQ304,BF$47&lt;=$FR304)*(('Summary&amp;Assumptions'!$H$25*$C304)*(1+'Summary&amp;Assumptions'!$J$29)^(BF$46-1))</f>
        <v>0</v>
      </c>
      <c r="BB304" s="588">
        <f>AND(BG$55&gt;0,SUM($E304:BA304)&lt;'Summary&amp;Assumptions'!$G$32*$B304,$D304&gt;='Summary&amp;Assumptions'!$D$17,BG$47&gt;=$D304,BG$47&lt;=EDATE($D304,'Summary&amp;Assumptions'!$G$32))*$B304+AND(BG$56&lt;'Summary&amp;Assumptions'!$J$31,BG$47&gt;=$FO304,BG$47&lt;=$FP304)*(('Summary&amp;Assumptions'!$H$25*$C304)*(1+'Summary&amp;Assumptions'!$J$29)^(BG$46-1))+AND(BG$56&lt;'Summary&amp;Assumptions'!$J$31,BG$47&gt;=$FQ304,BG$47&lt;=$FR304)*(('Summary&amp;Assumptions'!$H$25*$C304)*(1+'Summary&amp;Assumptions'!$J$29)^(BG$46-1))</f>
        <v>0</v>
      </c>
      <c r="BC304" s="588">
        <f>AND(BH$55&gt;0,SUM($E304:BB304)&lt;'Summary&amp;Assumptions'!$G$32*$B304,$D304&gt;='Summary&amp;Assumptions'!$D$17,BH$47&gt;=$D304,BH$47&lt;=EDATE($D304,'Summary&amp;Assumptions'!$G$32))*$B304+AND(BH$56&lt;'Summary&amp;Assumptions'!$J$31,BH$47&gt;=$FO304,BH$47&lt;=$FP304)*(('Summary&amp;Assumptions'!$H$25*$C304)*(1+'Summary&amp;Assumptions'!$J$29)^(BH$46-1))+AND(BH$56&lt;'Summary&amp;Assumptions'!$J$31,BH$47&gt;=$FQ304,BH$47&lt;=$FR304)*(('Summary&amp;Assumptions'!$H$25*$C304)*(1+'Summary&amp;Assumptions'!$J$29)^(BH$46-1))</f>
        <v>0</v>
      </c>
      <c r="BD304" s="588">
        <f>AND(BI$55&gt;0,SUM($E304:BC304)&lt;'Summary&amp;Assumptions'!$G$32*$B304,$D304&gt;='Summary&amp;Assumptions'!$D$17,BI$47&gt;=$D304,BI$47&lt;=EDATE($D304,'Summary&amp;Assumptions'!$G$32))*$B304+AND(BI$56&lt;'Summary&amp;Assumptions'!$J$31,BI$47&gt;=$FO304,BI$47&lt;=$FP304)*(('Summary&amp;Assumptions'!$H$25*$C304)*(1+'Summary&amp;Assumptions'!$J$29)^(BI$46-1))+AND(BI$56&lt;'Summary&amp;Assumptions'!$J$31,BI$47&gt;=$FQ304,BI$47&lt;=$FR304)*(('Summary&amp;Assumptions'!$H$25*$C304)*(1+'Summary&amp;Assumptions'!$J$29)^(BI$46-1))</f>
        <v>0</v>
      </c>
      <c r="BE304" s="588">
        <f>AND(BJ$55&gt;0,SUM($E304:BD304)&lt;'Summary&amp;Assumptions'!$G$32*$B304,$D304&gt;='Summary&amp;Assumptions'!$D$17,BJ$47&gt;=$D304,BJ$47&lt;=EDATE($D304,'Summary&amp;Assumptions'!$G$32))*$B304+AND(BJ$56&lt;'Summary&amp;Assumptions'!$J$31,BJ$47&gt;=$FO304,BJ$47&lt;=$FP304)*(('Summary&amp;Assumptions'!$H$25*$C304)*(1+'Summary&amp;Assumptions'!$J$29)^(BJ$46-1))+AND(BJ$56&lt;'Summary&amp;Assumptions'!$J$31,BJ$47&gt;=$FQ304,BJ$47&lt;=$FR304)*(('Summary&amp;Assumptions'!$H$25*$C304)*(1+'Summary&amp;Assumptions'!$J$29)^(BJ$46-1))</f>
        <v>0</v>
      </c>
      <c r="BF304" s="588">
        <f>AND(BK$55&gt;0,SUM($E304:BE304)&lt;'Summary&amp;Assumptions'!$G$32*$B304,$D304&gt;='Summary&amp;Assumptions'!$D$17,BK$47&gt;=$D304,BK$47&lt;=EDATE($D304,'Summary&amp;Assumptions'!$G$32))*$B304+AND(BK$56&lt;'Summary&amp;Assumptions'!$J$31,BK$47&gt;=$FO304,BK$47&lt;=$FP304)*(('Summary&amp;Assumptions'!$H$25*$C304)*(1+'Summary&amp;Assumptions'!$J$29)^(BK$46-1))+AND(BK$56&lt;'Summary&amp;Assumptions'!$J$31,BK$47&gt;=$FQ304,BK$47&lt;=$FR304)*(('Summary&amp;Assumptions'!$H$25*$C304)*(1+'Summary&amp;Assumptions'!$J$29)^(BK$46-1))</f>
        <v>0</v>
      </c>
      <c r="BG304" s="588">
        <f>AND(BL$55&gt;0,SUM($E304:BF304)&lt;'Summary&amp;Assumptions'!$G$32*$B304,$D304&gt;='Summary&amp;Assumptions'!$D$17,BL$47&gt;=$D304,BL$47&lt;=EDATE($D304,'Summary&amp;Assumptions'!$G$32))*$B304+AND(BL$56&lt;'Summary&amp;Assumptions'!$J$31,BL$47&gt;=$FO304,BL$47&lt;=$FP304)*(('Summary&amp;Assumptions'!$H$25*$C304)*(1+'Summary&amp;Assumptions'!$J$29)^(BL$46-1))+AND(BL$56&lt;'Summary&amp;Assumptions'!$J$31,BL$47&gt;=$FQ304,BL$47&lt;=$FR304)*(('Summary&amp;Assumptions'!$H$25*$C304)*(1+'Summary&amp;Assumptions'!$J$29)^(BL$46-1))</f>
        <v>0</v>
      </c>
      <c r="BH304" s="588">
        <f>AND(BM$55&gt;0,SUM($E304:BG304)&lt;'Summary&amp;Assumptions'!$G$32*$B304,$D304&gt;='Summary&amp;Assumptions'!$D$17,BM$47&gt;=$D304,BM$47&lt;=EDATE($D304,'Summary&amp;Assumptions'!$G$32))*$B304+AND(BM$56&lt;'Summary&amp;Assumptions'!$J$31,BM$47&gt;=$FO304,BM$47&lt;=$FP304)*(('Summary&amp;Assumptions'!$H$25*$C304)*(1+'Summary&amp;Assumptions'!$J$29)^(BM$46-1))+AND(BM$56&lt;'Summary&amp;Assumptions'!$J$31,BM$47&gt;=$FQ304,BM$47&lt;=$FR304)*(('Summary&amp;Assumptions'!$H$25*$C304)*(1+'Summary&amp;Assumptions'!$J$29)^(BM$46-1))</f>
        <v>0</v>
      </c>
      <c r="BI304" s="588">
        <f>AND(BN$55&gt;0,SUM($E304:BH304)&lt;'Summary&amp;Assumptions'!$G$32*$B304,$D304&gt;='Summary&amp;Assumptions'!$D$17,BN$47&gt;=$D304,BN$47&lt;=EDATE($D304,'Summary&amp;Assumptions'!$G$32))*$B304+AND(BN$56&lt;'Summary&amp;Assumptions'!$J$31,BN$47&gt;=$FO304,BN$47&lt;=$FP304)*(('Summary&amp;Assumptions'!$H$25*$C304)*(1+'Summary&amp;Assumptions'!$J$29)^(BN$46-1))+AND(BN$56&lt;'Summary&amp;Assumptions'!$J$31,BN$47&gt;=$FQ304,BN$47&lt;=$FR304)*(('Summary&amp;Assumptions'!$H$25*$C304)*(1+'Summary&amp;Assumptions'!$J$29)^(BN$46-1))</f>
        <v>0</v>
      </c>
      <c r="BJ304" s="588">
        <f>AND(BO$55&gt;0,SUM($E304:BI304)&lt;'Summary&amp;Assumptions'!$G$32*$B304,$D304&gt;='Summary&amp;Assumptions'!$D$17,BO$47&gt;=$D304,BO$47&lt;=EDATE($D304,'Summary&amp;Assumptions'!$G$32))*$B304+AND(BO$56&lt;'Summary&amp;Assumptions'!$J$31,BO$47&gt;=$FO304,BO$47&lt;=$FP304)*(('Summary&amp;Assumptions'!$H$25*$C304)*(1+'Summary&amp;Assumptions'!$J$29)^(BO$46-1))+AND(BO$56&lt;'Summary&amp;Assumptions'!$J$31,BO$47&gt;=$FQ304,BO$47&lt;=$FR304)*(('Summary&amp;Assumptions'!$H$25*$C304)*(1+'Summary&amp;Assumptions'!$J$29)^(BO$46-1))</f>
        <v>0</v>
      </c>
      <c r="BK304" s="588">
        <f>AND(BP$55&gt;0,SUM($E304:BJ304)&lt;'Summary&amp;Assumptions'!$G$32*$B304,$D304&gt;='Summary&amp;Assumptions'!$D$17,BP$47&gt;=$D304,BP$47&lt;=EDATE($D304,'Summary&amp;Assumptions'!$G$32))*$B304+AND(BP$56&lt;'Summary&amp;Assumptions'!$J$31,BP$47&gt;=$FO304,BP$47&lt;=$FP304)*(('Summary&amp;Assumptions'!$H$25*$C304)*(1+'Summary&amp;Assumptions'!$J$29)^(BP$46-1))+AND(BP$56&lt;'Summary&amp;Assumptions'!$J$31,BP$47&gt;=$FQ304,BP$47&lt;=$FR304)*(('Summary&amp;Assumptions'!$H$25*$C304)*(1+'Summary&amp;Assumptions'!$J$29)^(BP$46-1))</f>
        <v>0</v>
      </c>
      <c r="BL304" s="588">
        <f>AND(BQ$55&gt;0,SUM($E304:BK304)&lt;'Summary&amp;Assumptions'!$G$32*$B304,$D304&gt;='Summary&amp;Assumptions'!$D$17,BQ$47&gt;=$D304,BQ$47&lt;=EDATE($D304,'Summary&amp;Assumptions'!$G$32))*$B304+AND(BQ$56&lt;'Summary&amp;Assumptions'!$J$31,BQ$47&gt;=$FO304,BQ$47&lt;=$FP304)*(('Summary&amp;Assumptions'!$H$25*$C304)*(1+'Summary&amp;Assumptions'!$J$29)^(BQ$46-1))+AND(BQ$56&lt;'Summary&amp;Assumptions'!$J$31,BQ$47&gt;=$FQ304,BQ$47&lt;=$FR304)*(('Summary&amp;Assumptions'!$H$25*$C304)*(1+'Summary&amp;Assumptions'!$J$29)^(BQ$46-1))</f>
        <v>0</v>
      </c>
      <c r="BM304" s="588">
        <f>AND(BR$55&gt;0,SUM($E304:BL304)&lt;'Summary&amp;Assumptions'!$G$32*$B304,$D304&gt;='Summary&amp;Assumptions'!$D$17,BR$47&gt;=$D304,BR$47&lt;=EDATE($D304,'Summary&amp;Assumptions'!$G$32))*$B304+AND(BR$56&lt;'Summary&amp;Assumptions'!$J$31,BR$47&gt;=$FO304,BR$47&lt;=$FP304)*(('Summary&amp;Assumptions'!$H$25*$C304)*(1+'Summary&amp;Assumptions'!$J$29)^(BR$46-1))+AND(BR$56&lt;'Summary&amp;Assumptions'!$J$31,BR$47&gt;=$FQ304,BR$47&lt;=$FR304)*(('Summary&amp;Assumptions'!$H$25*$C304)*(1+'Summary&amp;Assumptions'!$J$29)^(BR$46-1))</f>
        <v>0</v>
      </c>
      <c r="BN304" s="588">
        <f>AND(BS$55&gt;0,SUM($E304:BM304)&lt;'Summary&amp;Assumptions'!$G$32*$B304,$D304&gt;='Summary&amp;Assumptions'!$D$17,BS$47&gt;=$D304,BS$47&lt;=EDATE($D304,'Summary&amp;Assumptions'!$G$32))*$B304+AND(BS$56&lt;'Summary&amp;Assumptions'!$J$31,BS$47&gt;=$FO304,BS$47&lt;=$FP304)*(('Summary&amp;Assumptions'!$H$25*$C304)*(1+'Summary&amp;Assumptions'!$J$29)^(BS$46-1))+AND(BS$56&lt;'Summary&amp;Assumptions'!$J$31,BS$47&gt;=$FQ304,BS$47&lt;=$FR304)*(('Summary&amp;Assumptions'!$H$25*$C304)*(1+'Summary&amp;Assumptions'!$J$29)^(BS$46-1))</f>
        <v>0</v>
      </c>
      <c r="BO304" s="588">
        <f>AND(BT$55&gt;0,SUM($E304:BN304)&lt;'Summary&amp;Assumptions'!$G$32*$B304,$D304&gt;='Summary&amp;Assumptions'!$D$17,BT$47&gt;=$D304,BT$47&lt;=EDATE($D304,'Summary&amp;Assumptions'!$G$32))*$B304+AND(BT$56&lt;'Summary&amp;Assumptions'!$J$31,BT$47&gt;=$FO304,BT$47&lt;=$FP304)*(('Summary&amp;Assumptions'!$H$25*$C304)*(1+'Summary&amp;Assumptions'!$J$29)^(BT$46-1))+AND(BT$56&lt;'Summary&amp;Assumptions'!$J$31,BT$47&gt;=$FQ304,BT$47&lt;=$FR304)*(('Summary&amp;Assumptions'!$H$25*$C304)*(1+'Summary&amp;Assumptions'!$J$29)^(BT$46-1))</f>
        <v>0</v>
      </c>
      <c r="BP304" s="588">
        <f>AND(BU$55&gt;0,SUM($E304:BO304)&lt;'Summary&amp;Assumptions'!$G$32*$B304,$D304&gt;='Summary&amp;Assumptions'!$D$17,BU$47&gt;=$D304,BU$47&lt;=EDATE($D304,'Summary&amp;Assumptions'!$G$32))*$B304+AND(BU$56&lt;'Summary&amp;Assumptions'!$J$31,BU$47&gt;=$FO304,BU$47&lt;=$FP304)*(('Summary&amp;Assumptions'!$H$25*$C304)*(1+'Summary&amp;Assumptions'!$J$29)^(BU$46-1))+AND(BU$56&lt;'Summary&amp;Assumptions'!$J$31,BU$47&gt;=$FQ304,BU$47&lt;=$FR304)*(('Summary&amp;Assumptions'!$H$25*$C304)*(1+'Summary&amp;Assumptions'!$J$29)^(BU$46-1))</f>
        <v>0</v>
      </c>
      <c r="BQ304" s="588">
        <f>AND(BV$55&gt;0,SUM($E304:BP304)&lt;'Summary&amp;Assumptions'!$G$32*$B304,$D304&gt;='Summary&amp;Assumptions'!$D$17,BV$47&gt;=$D304,BV$47&lt;=EDATE($D304,'Summary&amp;Assumptions'!$G$32))*$B304+AND(BV$56&lt;'Summary&amp;Assumptions'!$J$31,BV$47&gt;=$FO304,BV$47&lt;=$FP304)*(('Summary&amp;Assumptions'!$H$25*$C304)*(1+'Summary&amp;Assumptions'!$J$29)^(BV$46-1))+AND(BV$56&lt;'Summary&amp;Assumptions'!$J$31,BV$47&gt;=$FQ304,BV$47&lt;=$FR304)*(('Summary&amp;Assumptions'!$H$25*$C304)*(1+'Summary&amp;Assumptions'!$J$29)^(BV$46-1))</f>
        <v>0</v>
      </c>
      <c r="BR304" s="588">
        <f>AND(BW$55&gt;0,SUM($E304:BQ304)&lt;'Summary&amp;Assumptions'!$G$32*$B304,$D304&gt;='Summary&amp;Assumptions'!$D$17,BW$47&gt;=$D304,BW$47&lt;=EDATE($D304,'Summary&amp;Assumptions'!$G$32))*$B304+AND(BW$56&lt;'Summary&amp;Assumptions'!$J$31,BW$47&gt;=$FO304,BW$47&lt;=$FP304)*(('Summary&amp;Assumptions'!$H$25*$C304)*(1+'Summary&amp;Assumptions'!$J$29)^(BW$46-1))+AND(BW$56&lt;'Summary&amp;Assumptions'!$J$31,BW$47&gt;=$FQ304,BW$47&lt;=$FR304)*(('Summary&amp;Assumptions'!$H$25*$C304)*(1+'Summary&amp;Assumptions'!$J$29)^(BW$46-1))</f>
        <v>0</v>
      </c>
      <c r="BS304" s="588">
        <f>AND(BX$55&gt;0,SUM($E304:BR304)&lt;'Summary&amp;Assumptions'!$G$32*$B304,$D304&gt;='Summary&amp;Assumptions'!$D$17,BX$47&gt;=$D304,BX$47&lt;=EDATE($D304,'Summary&amp;Assumptions'!$G$32))*$B304+AND(BX$56&lt;'Summary&amp;Assumptions'!$J$31,BX$47&gt;=$FO304,BX$47&lt;=$FP304)*(('Summary&amp;Assumptions'!$H$25*$C304)*(1+'Summary&amp;Assumptions'!$J$29)^(BX$46-1))+AND(BX$56&lt;'Summary&amp;Assumptions'!$J$31,BX$47&gt;=$FQ304,BX$47&lt;=$FR304)*(('Summary&amp;Assumptions'!$H$25*$C304)*(1+'Summary&amp;Assumptions'!$J$29)^(BX$46-1))</f>
        <v>0</v>
      </c>
      <c r="BT304" s="588">
        <f>AND(BY$55&gt;0,SUM($E304:BS304)&lt;'Summary&amp;Assumptions'!$G$32*$B304,$D304&gt;='Summary&amp;Assumptions'!$D$17,BY$47&gt;=$D304,BY$47&lt;=EDATE($D304,'Summary&amp;Assumptions'!$G$32))*$B304+AND(BY$56&lt;'Summary&amp;Assumptions'!$J$31,BY$47&gt;=$FO304,BY$47&lt;=$FP304)*(('Summary&amp;Assumptions'!$H$25*$C304)*(1+'Summary&amp;Assumptions'!$J$29)^(BY$46-1))+AND(BY$56&lt;'Summary&amp;Assumptions'!$J$31,BY$47&gt;=$FQ304,BY$47&lt;=$FR304)*(('Summary&amp;Assumptions'!$H$25*$C304)*(1+'Summary&amp;Assumptions'!$J$29)^(BY$46-1))</f>
        <v>0</v>
      </c>
      <c r="BU304" s="588">
        <f>AND(BZ$55&gt;0,SUM($E304:BT304)&lt;'Summary&amp;Assumptions'!$G$32*$B304,$D304&gt;='Summary&amp;Assumptions'!$D$17,BZ$47&gt;=$D304,BZ$47&lt;=EDATE($D304,'Summary&amp;Assumptions'!$G$32))*$B304+AND(BZ$56&lt;'Summary&amp;Assumptions'!$J$31,BZ$47&gt;=$FO304,BZ$47&lt;=$FP304)*(('Summary&amp;Assumptions'!$H$25*$C304)*(1+'Summary&amp;Assumptions'!$J$29)^(BZ$46-1))+AND(BZ$56&lt;'Summary&amp;Assumptions'!$J$31,BZ$47&gt;=$FQ304,BZ$47&lt;=$FR304)*(('Summary&amp;Assumptions'!$H$25*$C304)*(1+'Summary&amp;Assumptions'!$J$29)^(BZ$46-1))</f>
        <v>0</v>
      </c>
      <c r="BV304" s="588">
        <f>AND(CA$55&gt;0,SUM($E304:BU304)&lt;'Summary&amp;Assumptions'!$G$32*$B304,$D304&gt;='Summary&amp;Assumptions'!$D$17,CA$47&gt;=$D304,CA$47&lt;=EDATE($D304,'Summary&amp;Assumptions'!$G$32))*$B304+AND(CA$56&lt;'Summary&amp;Assumptions'!$J$31,CA$47&gt;=$FO304,CA$47&lt;=$FP304)*(('Summary&amp;Assumptions'!$H$25*$C304)*(1+'Summary&amp;Assumptions'!$J$29)^(CA$46-1))+AND(CA$56&lt;'Summary&amp;Assumptions'!$J$31,CA$47&gt;=$FQ304,CA$47&lt;=$FR304)*(('Summary&amp;Assumptions'!$H$25*$C304)*(1+'Summary&amp;Assumptions'!$J$29)^(CA$46-1))</f>
        <v>0</v>
      </c>
      <c r="BW304" s="588">
        <f>AND(CB$55&gt;0,SUM($E304:BV304)&lt;'Summary&amp;Assumptions'!$G$32*$B304,$D304&gt;='Summary&amp;Assumptions'!$D$17,CB$47&gt;=$D304,CB$47&lt;=EDATE($D304,'Summary&amp;Assumptions'!$G$32))*$B304+AND(CB$56&lt;'Summary&amp;Assumptions'!$J$31,CB$47&gt;=$FO304,CB$47&lt;=$FP304)*(('Summary&amp;Assumptions'!$H$25*$C304)*(1+'Summary&amp;Assumptions'!$J$29)^(CB$46-1))+AND(CB$56&lt;'Summary&amp;Assumptions'!$J$31,CB$47&gt;=$FQ304,CB$47&lt;=$FR304)*(('Summary&amp;Assumptions'!$H$25*$C304)*(1+'Summary&amp;Assumptions'!$J$29)^(CB$46-1))</f>
        <v>0</v>
      </c>
      <c r="BX304" s="588">
        <f>AND(CC$55&gt;0,SUM($E304:BW304)&lt;'Summary&amp;Assumptions'!$G$32*$B304,$D304&gt;='Summary&amp;Assumptions'!$D$17,CC$47&gt;=$D304,CC$47&lt;=EDATE($D304,'Summary&amp;Assumptions'!$G$32))*$B304+AND(CC$56&lt;'Summary&amp;Assumptions'!$J$31,CC$47&gt;=$FO304,CC$47&lt;=$FP304)*(('Summary&amp;Assumptions'!$H$25*$C304)*(1+'Summary&amp;Assumptions'!$J$29)^(CC$46-1))+AND(CC$56&lt;'Summary&amp;Assumptions'!$J$31,CC$47&gt;=$FQ304,CC$47&lt;=$FR304)*(('Summary&amp;Assumptions'!$H$25*$C304)*(1+'Summary&amp;Assumptions'!$J$29)^(CC$46-1))</f>
        <v>0</v>
      </c>
      <c r="BY304" s="588">
        <f>AND(CD$55&gt;0,SUM($E304:BX304)&lt;'Summary&amp;Assumptions'!$G$32*$B304,$D304&gt;='Summary&amp;Assumptions'!$D$17,CD$47&gt;=$D304,CD$47&lt;=EDATE($D304,'Summary&amp;Assumptions'!$G$32))*$B304+AND(CD$56&lt;'Summary&amp;Assumptions'!$J$31,CD$47&gt;=$FO304,CD$47&lt;=$FP304)*(('Summary&amp;Assumptions'!$H$25*$C304)*(1+'Summary&amp;Assumptions'!$J$29)^(CD$46-1))+AND(CD$56&lt;'Summary&amp;Assumptions'!$J$31,CD$47&gt;=$FQ304,CD$47&lt;=$FR304)*(('Summary&amp;Assumptions'!$H$25*$C304)*(1+'Summary&amp;Assumptions'!$J$29)^(CD$46-1))</f>
        <v>0</v>
      </c>
      <c r="BZ304" s="588">
        <f>AND(CE$55&gt;0,SUM($E304:BY304)&lt;'Summary&amp;Assumptions'!$G$32*$B304,$D304&gt;='Summary&amp;Assumptions'!$D$17,CE$47&gt;=$D304,CE$47&lt;=EDATE($D304,'Summary&amp;Assumptions'!$G$32))*$B304+AND(CE$56&lt;'Summary&amp;Assumptions'!$J$31,CE$47&gt;=$FO304,CE$47&lt;=$FP304)*(('Summary&amp;Assumptions'!$H$25*$C304)*(1+'Summary&amp;Assumptions'!$J$29)^(CE$46-1))+AND(CE$56&lt;'Summary&amp;Assumptions'!$J$31,CE$47&gt;=$FQ304,CE$47&lt;=$FR304)*(('Summary&amp;Assumptions'!$H$25*$C304)*(1+'Summary&amp;Assumptions'!$J$29)^(CE$46-1))</f>
        <v>0</v>
      </c>
      <c r="CA304" s="588">
        <f>AND(CF$55&gt;0,SUM($E304:BZ304)&lt;'Summary&amp;Assumptions'!$G$32*$B304,$D304&gt;='Summary&amp;Assumptions'!$D$17,CF$47&gt;=$D304,CF$47&lt;=EDATE($D304,'Summary&amp;Assumptions'!$G$32))*$B304+AND(CF$56&lt;'Summary&amp;Assumptions'!$J$31,CF$47&gt;=$FO304,CF$47&lt;=$FP304)*(('Summary&amp;Assumptions'!$H$25*$C304)*(1+'Summary&amp;Assumptions'!$J$29)^(CF$46-1))+AND(CF$56&lt;'Summary&amp;Assumptions'!$J$31,CF$47&gt;=$FQ304,CF$47&lt;=$FR304)*(('Summary&amp;Assumptions'!$H$25*$C304)*(1+'Summary&amp;Assumptions'!$J$29)^(CF$46-1))</f>
        <v>0</v>
      </c>
      <c r="CB304" s="588">
        <f>AND(CG$55&gt;0,SUM($E304:CA304)&lt;'Summary&amp;Assumptions'!$G$32*$B304,$D304&gt;='Summary&amp;Assumptions'!$D$17,CG$47&gt;=$D304,CG$47&lt;=EDATE($D304,'Summary&amp;Assumptions'!$G$32))*$B304+AND(CG$56&lt;'Summary&amp;Assumptions'!$J$31,CG$47&gt;=$FO304,CG$47&lt;=$FP304)*(('Summary&amp;Assumptions'!$H$25*$C304)*(1+'Summary&amp;Assumptions'!$J$29)^(CG$46-1))+AND(CG$56&lt;'Summary&amp;Assumptions'!$J$31,CG$47&gt;=$FQ304,CG$47&lt;=$FR304)*(('Summary&amp;Assumptions'!$H$25*$C304)*(1+'Summary&amp;Assumptions'!$J$29)^(CG$46-1))</f>
        <v>0</v>
      </c>
      <c r="CC304" s="588">
        <f>AND(CH$55&gt;0,SUM($E304:CB304)&lt;'Summary&amp;Assumptions'!$G$32*$B304,$D304&gt;='Summary&amp;Assumptions'!$D$17,CH$47&gt;=$D304,CH$47&lt;=EDATE($D304,'Summary&amp;Assumptions'!$G$32))*$B304+AND(CH$56&lt;'Summary&amp;Assumptions'!$J$31,CH$47&gt;=$FO304,CH$47&lt;=$FP304)*(('Summary&amp;Assumptions'!$H$25*$C304)*(1+'Summary&amp;Assumptions'!$J$29)^(CH$46-1))+AND(CH$56&lt;'Summary&amp;Assumptions'!$J$31,CH$47&gt;=$FQ304,CH$47&lt;=$FR304)*(('Summary&amp;Assumptions'!$H$25*$C304)*(1+'Summary&amp;Assumptions'!$J$29)^(CH$46-1))</f>
        <v>0</v>
      </c>
      <c r="CD304" s="588">
        <f>AND(CI$55&gt;0,SUM($E304:CC304)&lt;'Summary&amp;Assumptions'!$G$32*$B304,$D304&gt;='Summary&amp;Assumptions'!$D$17,CI$47&gt;=$D304,CI$47&lt;=EDATE($D304,'Summary&amp;Assumptions'!$G$32))*$B304+AND(CI$56&lt;'Summary&amp;Assumptions'!$J$31,CI$47&gt;=$FO304,CI$47&lt;=$FP304)*(('Summary&amp;Assumptions'!$H$25*$C304)*(1+'Summary&amp;Assumptions'!$J$29)^(CI$46-1))+AND(CI$56&lt;'Summary&amp;Assumptions'!$J$31,CI$47&gt;=$FQ304,CI$47&lt;=$FR304)*(('Summary&amp;Assumptions'!$H$25*$C304)*(1+'Summary&amp;Assumptions'!$J$29)^(CI$46-1))</f>
        <v>0</v>
      </c>
      <c r="CE304" s="588">
        <f>AND(CJ$55&gt;0,SUM($E304:CD304)&lt;'Summary&amp;Assumptions'!$G$32*$B304,$D304&gt;='Summary&amp;Assumptions'!$D$17,CJ$47&gt;=$D304,CJ$47&lt;=EDATE($D304,'Summary&amp;Assumptions'!$G$32))*$B304+AND(CJ$56&lt;'Summary&amp;Assumptions'!$J$31,CJ$47&gt;=$FO304,CJ$47&lt;=$FP304)*(('Summary&amp;Assumptions'!$H$25*$C304)*(1+'Summary&amp;Assumptions'!$J$29)^(CJ$46-1))+AND(CJ$56&lt;'Summary&amp;Assumptions'!$J$31,CJ$47&gt;=$FQ304,CJ$47&lt;=$FR304)*(('Summary&amp;Assumptions'!$H$25*$C304)*(1+'Summary&amp;Assumptions'!$J$29)^(CJ$46-1))</f>
        <v>0</v>
      </c>
      <c r="CF304" s="588">
        <f>AND(CK$55&gt;0,SUM($E304:CE304)&lt;'Summary&amp;Assumptions'!$G$32*$B304,$D304&gt;='Summary&amp;Assumptions'!$D$17,CK$47&gt;=$D304,CK$47&lt;=EDATE($D304,'Summary&amp;Assumptions'!$G$32))*$B304+AND(CK$56&lt;'Summary&amp;Assumptions'!$J$31,CK$47&gt;=$FO304,CK$47&lt;=$FP304)*(('Summary&amp;Assumptions'!$H$25*$C304)*(1+'Summary&amp;Assumptions'!$J$29)^(CK$46-1))+AND(CK$56&lt;'Summary&amp;Assumptions'!$J$31,CK$47&gt;=$FQ304,CK$47&lt;=$FR304)*(('Summary&amp;Assumptions'!$H$25*$C304)*(1+'Summary&amp;Assumptions'!$J$29)^(CK$46-1))</f>
        <v>0</v>
      </c>
      <c r="CG304" s="588">
        <f>AND(CL$55&gt;0,SUM($E304:CF304)&lt;'Summary&amp;Assumptions'!$G$32*$B304,$D304&gt;='Summary&amp;Assumptions'!$D$17,CL$47&gt;=$D304,CL$47&lt;=EDATE($D304,'Summary&amp;Assumptions'!$G$32))*$B304+AND(CL$56&lt;'Summary&amp;Assumptions'!$J$31,CL$47&gt;=$FO304,CL$47&lt;=$FP304)*(('Summary&amp;Assumptions'!$H$25*$C304)*(1+'Summary&amp;Assumptions'!$J$29)^(CL$46-1))+AND(CL$56&lt;'Summary&amp;Assumptions'!$J$31,CL$47&gt;=$FQ304,CL$47&lt;=$FR304)*(('Summary&amp;Assumptions'!$H$25*$C304)*(1+'Summary&amp;Assumptions'!$J$29)^(CL$46-1))</f>
        <v>0</v>
      </c>
      <c r="CH304" s="588">
        <f>AND(CM$55&gt;0,SUM($E304:CG304)&lt;'Summary&amp;Assumptions'!$G$32*$B304,$D304&gt;='Summary&amp;Assumptions'!$D$17,CM$47&gt;=$D304,CM$47&lt;=EDATE($D304,'Summary&amp;Assumptions'!$G$32))*$B304+AND(CM$56&lt;'Summary&amp;Assumptions'!$J$31,CM$47&gt;=$FO304,CM$47&lt;=$FP304)*(('Summary&amp;Assumptions'!$H$25*$C304)*(1+'Summary&amp;Assumptions'!$J$29)^(CM$46-1))+AND(CM$56&lt;'Summary&amp;Assumptions'!$J$31,CM$47&gt;=$FQ304,CM$47&lt;=$FR304)*(('Summary&amp;Assumptions'!$H$25*$C304)*(1+'Summary&amp;Assumptions'!$J$29)^(CM$46-1))</f>
        <v>0</v>
      </c>
      <c r="CI304" s="588">
        <f>AND(CN$55&gt;0,SUM($E304:CH304)&lt;'Summary&amp;Assumptions'!$G$32*$B304,$D304&gt;='Summary&amp;Assumptions'!$D$17,CN$47&gt;=$D304,CN$47&lt;=EDATE($D304,'Summary&amp;Assumptions'!$G$32))*$B304+AND(CN$56&lt;'Summary&amp;Assumptions'!$J$31,CN$47&gt;=$FO304,CN$47&lt;=$FP304)*(('Summary&amp;Assumptions'!$H$25*$C304)*(1+'Summary&amp;Assumptions'!$J$29)^(CN$46-1))+AND(CN$56&lt;'Summary&amp;Assumptions'!$J$31,CN$47&gt;=$FQ304,CN$47&lt;=$FR304)*(('Summary&amp;Assumptions'!$H$25*$C304)*(1+'Summary&amp;Assumptions'!$J$29)^(CN$46-1))</f>
        <v>0</v>
      </c>
      <c r="CJ304" s="588">
        <f>AND(CO$55&gt;0,SUM($E304:CI304)&lt;'Summary&amp;Assumptions'!$G$32*$B304,$D304&gt;='Summary&amp;Assumptions'!$D$17,CO$47&gt;=$D304,CO$47&lt;=EDATE($D304,'Summary&amp;Assumptions'!$G$32))*$B304+AND(CO$56&lt;'Summary&amp;Assumptions'!$J$31,CO$47&gt;=$FO304,CO$47&lt;=$FP304)*(('Summary&amp;Assumptions'!$H$25*$C304)*(1+'Summary&amp;Assumptions'!$J$29)^(CO$46-1))+AND(CO$56&lt;'Summary&amp;Assumptions'!$J$31,CO$47&gt;=$FQ304,CO$47&lt;=$FR304)*(('Summary&amp;Assumptions'!$H$25*$C304)*(1+'Summary&amp;Assumptions'!$J$29)^(CO$46-1))</f>
        <v>0</v>
      </c>
      <c r="CK304" s="588">
        <f>AND(CP$55&gt;0,SUM($E304:CJ304)&lt;'Summary&amp;Assumptions'!$G$32*$B304,$D304&gt;='Summary&amp;Assumptions'!$D$17,CP$47&gt;=$D304,CP$47&lt;=EDATE($D304,'Summary&amp;Assumptions'!$G$32))*$B304+AND(CP$56&lt;'Summary&amp;Assumptions'!$J$31,CP$47&gt;=$FO304,CP$47&lt;=$FP304)*(('Summary&amp;Assumptions'!$H$25*$C304)*(1+'Summary&amp;Assumptions'!$J$29)^(CP$46-1))+AND(CP$56&lt;'Summary&amp;Assumptions'!$J$31,CP$47&gt;=$FQ304,CP$47&lt;=$FR304)*(('Summary&amp;Assumptions'!$H$25*$C304)*(1+'Summary&amp;Assumptions'!$J$29)^(CP$46-1))</f>
        <v>0</v>
      </c>
      <c r="CL304" s="588">
        <f>AND(CQ$55&gt;0,SUM($E304:CK304)&lt;'Summary&amp;Assumptions'!$G$32*$B304,$D304&gt;='Summary&amp;Assumptions'!$D$17,CQ$47&gt;=$D304,CQ$47&lt;=EDATE($D304,'Summary&amp;Assumptions'!$G$32))*$B304+AND(CQ$56&lt;'Summary&amp;Assumptions'!$J$31,CQ$47&gt;=$FO304,CQ$47&lt;=$FP304)*(('Summary&amp;Assumptions'!$H$25*$C304)*(1+'Summary&amp;Assumptions'!$J$29)^(CQ$46-1))+AND(CQ$56&lt;'Summary&amp;Assumptions'!$J$31,CQ$47&gt;=$FQ304,CQ$47&lt;=$FR304)*(('Summary&amp;Assumptions'!$H$25*$C304)*(1+'Summary&amp;Assumptions'!$J$29)^(CQ$46-1))</f>
        <v>0</v>
      </c>
      <c r="CM304" s="588">
        <f>AND(CR$55&gt;0,SUM($E304:CL304)&lt;'Summary&amp;Assumptions'!$G$32*$B304,$D304&gt;='Summary&amp;Assumptions'!$D$17,CR$47&gt;=$D304,CR$47&lt;=EDATE($D304,'Summary&amp;Assumptions'!$G$32))*$B304+AND(CR$56&lt;'Summary&amp;Assumptions'!$J$31,CR$47&gt;=$FO304,CR$47&lt;=$FP304)*(('Summary&amp;Assumptions'!$H$25*$C304)*(1+'Summary&amp;Assumptions'!$J$29)^(CR$46-1))+AND(CR$56&lt;'Summary&amp;Assumptions'!$J$31,CR$47&gt;=$FQ304,CR$47&lt;=$FR304)*(('Summary&amp;Assumptions'!$H$25*$C304)*(1+'Summary&amp;Assumptions'!$J$29)^(CR$46-1))</f>
        <v>0</v>
      </c>
      <c r="CN304" s="588">
        <f>AND(CS$55&gt;0,SUM($E304:CM304)&lt;'Summary&amp;Assumptions'!$G$32*$B304,$D304&gt;='Summary&amp;Assumptions'!$D$17,CS$47&gt;=$D304,CS$47&lt;=EDATE($D304,'Summary&amp;Assumptions'!$G$32))*$B304+AND(CS$56&lt;'Summary&amp;Assumptions'!$J$31,CS$47&gt;=$FO304,CS$47&lt;=$FP304)*(('Summary&amp;Assumptions'!$H$25*$C304)*(1+'Summary&amp;Assumptions'!$J$29)^(CS$46-1))+AND(CS$56&lt;'Summary&amp;Assumptions'!$J$31,CS$47&gt;=$FQ304,CS$47&lt;=$FR304)*(('Summary&amp;Assumptions'!$H$25*$C304)*(1+'Summary&amp;Assumptions'!$J$29)^(CS$46-1))</f>
        <v>0</v>
      </c>
      <c r="CO304" s="588">
        <f>AND(CT$55&gt;0,SUM($E304:CN304)&lt;'Summary&amp;Assumptions'!$G$32*$B304,$D304&gt;='Summary&amp;Assumptions'!$D$17,CT$47&gt;=$D304,CT$47&lt;=EDATE($D304,'Summary&amp;Assumptions'!$G$32))*$B304+AND(CT$56&lt;'Summary&amp;Assumptions'!$J$31,CT$47&gt;=$FO304,CT$47&lt;=$FP304)*(('Summary&amp;Assumptions'!$H$25*$C304)*(1+'Summary&amp;Assumptions'!$J$29)^(CT$46-1))+AND(CT$56&lt;'Summary&amp;Assumptions'!$J$31,CT$47&gt;=$FQ304,CT$47&lt;=$FR304)*(('Summary&amp;Assumptions'!$H$25*$C304)*(1+'Summary&amp;Assumptions'!$J$29)^(CT$46-1))</f>
        <v>0</v>
      </c>
      <c r="CP304" s="588">
        <f>AND(CU$55&gt;0,SUM($E304:CO304)&lt;'Summary&amp;Assumptions'!$G$32*$B304,$D304&gt;='Summary&amp;Assumptions'!$D$17,CU$47&gt;=$D304,CU$47&lt;=EDATE($D304,'Summary&amp;Assumptions'!$G$32))*$B304+AND(CU$56&lt;'Summary&amp;Assumptions'!$J$31,CU$47&gt;=$FO304,CU$47&lt;=$FP304)*(('Summary&amp;Assumptions'!$H$25*$C304)*(1+'Summary&amp;Assumptions'!$J$29)^(CU$46-1))+AND(CU$56&lt;'Summary&amp;Assumptions'!$J$31,CU$47&gt;=$FQ304,CU$47&lt;=$FR304)*(('Summary&amp;Assumptions'!$H$25*$C304)*(1+'Summary&amp;Assumptions'!$J$29)^(CU$46-1))</f>
        <v>0</v>
      </c>
      <c r="CQ304" s="588">
        <f>AND(CV$55&gt;0,SUM($E304:CP304)&lt;'Summary&amp;Assumptions'!$G$32*$B304,$D304&gt;='Summary&amp;Assumptions'!$D$17,CV$47&gt;=$D304,CV$47&lt;=EDATE($D304,'Summary&amp;Assumptions'!$G$32))*$B304+AND(CV$56&lt;'Summary&amp;Assumptions'!$J$31,CV$47&gt;=$FO304,CV$47&lt;=$FP304)*(('Summary&amp;Assumptions'!$H$25*$C304)*(1+'Summary&amp;Assumptions'!$J$29)^(CV$46-1))+AND(CV$56&lt;'Summary&amp;Assumptions'!$J$31,CV$47&gt;=$FQ304,CV$47&lt;=$FR304)*(('Summary&amp;Assumptions'!$H$25*$C304)*(1+'Summary&amp;Assumptions'!$J$29)^(CV$46-1))</f>
        <v>0</v>
      </c>
      <c r="CR304" s="588">
        <f>AND(CW$55&gt;0,SUM($E304:CQ304)&lt;'Summary&amp;Assumptions'!$G$32*$B304,$D304&gt;='Summary&amp;Assumptions'!$D$17,CW$47&gt;=$D304,CW$47&lt;=EDATE($D304,'Summary&amp;Assumptions'!$G$32))*$B304+AND(CW$56&lt;'Summary&amp;Assumptions'!$J$31,CW$47&gt;=$FO304,CW$47&lt;=$FP304)*(('Summary&amp;Assumptions'!$H$25*$C304)*(1+'Summary&amp;Assumptions'!$J$29)^(CW$46-1))+AND(CW$56&lt;'Summary&amp;Assumptions'!$J$31,CW$47&gt;=$FQ304,CW$47&lt;=$FR304)*(('Summary&amp;Assumptions'!$H$25*$C304)*(1+'Summary&amp;Assumptions'!$J$29)^(CW$46-1))</f>
        <v>0</v>
      </c>
      <c r="CS304" s="588">
        <f>AND(CX$55&gt;0,SUM($E304:CR304)&lt;'Summary&amp;Assumptions'!$G$32*$B304,$D304&gt;='Summary&amp;Assumptions'!$D$17,CX$47&gt;=$D304,CX$47&lt;=EDATE($D304,'Summary&amp;Assumptions'!$G$32))*$B304+AND(CX$56&lt;'Summary&amp;Assumptions'!$J$31,CX$47&gt;=$FO304,CX$47&lt;=$FP304)*(('Summary&amp;Assumptions'!$H$25*$C304)*(1+'Summary&amp;Assumptions'!$J$29)^(CX$46-1))+AND(CX$56&lt;'Summary&amp;Assumptions'!$J$31,CX$47&gt;=$FQ304,CX$47&lt;=$FR304)*(('Summary&amp;Assumptions'!$H$25*$C304)*(1+'Summary&amp;Assumptions'!$J$29)^(CX$46-1))</f>
        <v>0</v>
      </c>
      <c r="CT304" s="588">
        <f>AND(CY$55&gt;0,SUM($E304:CS304)&lt;'Summary&amp;Assumptions'!$G$32*$B304,$D304&gt;='Summary&amp;Assumptions'!$D$17,CY$47&gt;=$D304,CY$47&lt;=EDATE($D304,'Summary&amp;Assumptions'!$G$32))*$B304+AND(CY$56&lt;'Summary&amp;Assumptions'!$J$31,CY$47&gt;=$FO304,CY$47&lt;=$FP304)*(('Summary&amp;Assumptions'!$H$25*$C304)*(1+'Summary&amp;Assumptions'!$J$29)^(CY$46-1))+AND(CY$56&lt;'Summary&amp;Assumptions'!$J$31,CY$47&gt;=$FQ304,CY$47&lt;=$FR304)*(('Summary&amp;Assumptions'!$H$25*$C304)*(1+'Summary&amp;Assumptions'!$J$29)^(CY$46-1))</f>
        <v>0</v>
      </c>
      <c r="CU304" s="588">
        <f>AND(CZ$55&gt;0,SUM($E304:CT304)&lt;'Summary&amp;Assumptions'!$G$32*$B304,$D304&gt;='Summary&amp;Assumptions'!$D$17,CZ$47&gt;=$D304,CZ$47&lt;=EDATE($D304,'Summary&amp;Assumptions'!$G$32))*$B304+AND(CZ$56&lt;'Summary&amp;Assumptions'!$J$31,CZ$47&gt;=$FO304,CZ$47&lt;=$FP304)*(('Summary&amp;Assumptions'!$H$25*$C304)*(1+'Summary&amp;Assumptions'!$J$29)^(CZ$46-1))+AND(CZ$56&lt;'Summary&amp;Assumptions'!$J$31,CZ$47&gt;=$FQ304,CZ$47&lt;=$FR304)*(('Summary&amp;Assumptions'!$H$25*$C304)*(1+'Summary&amp;Assumptions'!$J$29)^(CZ$46-1))</f>
        <v>0</v>
      </c>
      <c r="CV304" s="588">
        <f>AND(DA$55&gt;0,SUM($E304:CU304)&lt;'Summary&amp;Assumptions'!$G$32*$B304,$D304&gt;='Summary&amp;Assumptions'!$D$17,DA$47&gt;=$D304,DA$47&lt;=EDATE($D304,'Summary&amp;Assumptions'!$G$32))*$B304+AND(DA$56&lt;'Summary&amp;Assumptions'!$J$31,DA$47&gt;=$FO304,DA$47&lt;=$FP304)*(('Summary&amp;Assumptions'!$H$25*$C304)*(1+'Summary&amp;Assumptions'!$J$29)^(DA$46-1))+AND(DA$56&lt;'Summary&amp;Assumptions'!$J$31,DA$47&gt;=$FQ304,DA$47&lt;=$FR304)*(('Summary&amp;Assumptions'!$H$25*$C304)*(1+'Summary&amp;Assumptions'!$J$29)^(DA$46-1))</f>
        <v>0</v>
      </c>
      <c r="CW304" s="588">
        <f>AND(DB$55&gt;0,SUM($E304:CV304)&lt;'Summary&amp;Assumptions'!$G$32*$B304,$D304&gt;='Summary&amp;Assumptions'!$D$17,DB$47&gt;=$D304,DB$47&lt;=EDATE($D304,'Summary&amp;Assumptions'!$G$32))*$B304+AND(DB$56&lt;'Summary&amp;Assumptions'!$J$31,DB$47&gt;=$FO304,DB$47&lt;=$FP304)*(('Summary&amp;Assumptions'!$H$25*$C304)*(1+'Summary&amp;Assumptions'!$J$29)^(DB$46-1))+AND(DB$56&lt;'Summary&amp;Assumptions'!$J$31,DB$47&gt;=$FQ304,DB$47&lt;=$FR304)*(('Summary&amp;Assumptions'!$H$25*$C304)*(1+'Summary&amp;Assumptions'!$J$29)^(DB$46-1))</f>
        <v>0</v>
      </c>
      <c r="CX304" s="588">
        <f>AND(DC$55&gt;0,SUM($E304:CW304)&lt;'Summary&amp;Assumptions'!$G$32*$B304,$D304&gt;='Summary&amp;Assumptions'!$D$17,DC$47&gt;=$D304,DC$47&lt;=EDATE($D304,'Summary&amp;Assumptions'!$G$32))*$B304+AND(DC$56&lt;'Summary&amp;Assumptions'!$J$31,DC$47&gt;=$FO304,DC$47&lt;=$FP304)*(('Summary&amp;Assumptions'!$H$25*$C304)*(1+'Summary&amp;Assumptions'!$J$29)^(DC$46-1))+AND(DC$56&lt;'Summary&amp;Assumptions'!$J$31,DC$47&gt;=$FQ304,DC$47&lt;=$FR304)*(('Summary&amp;Assumptions'!$H$25*$C304)*(1+'Summary&amp;Assumptions'!$J$29)^(DC$46-1))</f>
        <v>0</v>
      </c>
      <c r="CY304" s="588">
        <f>AND(DD$55&gt;0,SUM($E304:CX304)&lt;'Summary&amp;Assumptions'!$G$32*$B304,$D304&gt;='Summary&amp;Assumptions'!$D$17,DD$47&gt;=$D304,DD$47&lt;=EDATE($D304,'Summary&amp;Assumptions'!$G$32))*$B304+AND(DD$56&lt;'Summary&amp;Assumptions'!$J$31,DD$47&gt;=$FO304,DD$47&lt;=$FP304)*(('Summary&amp;Assumptions'!$H$25*$C304)*(1+'Summary&amp;Assumptions'!$J$29)^(DD$46-1))+AND(DD$56&lt;'Summary&amp;Assumptions'!$J$31,DD$47&gt;=$FQ304,DD$47&lt;=$FR304)*(('Summary&amp;Assumptions'!$H$25*$C304)*(1+'Summary&amp;Assumptions'!$J$29)^(DD$46-1))</f>
        <v>0</v>
      </c>
      <c r="CZ304" s="588">
        <f>AND(DE$55&gt;0,SUM($E304:CY304)&lt;'Summary&amp;Assumptions'!$G$32*$B304,$D304&gt;='Summary&amp;Assumptions'!$D$17,DE$47&gt;=$D304,DE$47&lt;=EDATE($D304,'Summary&amp;Assumptions'!$G$32))*$B304+AND(DE$56&lt;'Summary&amp;Assumptions'!$J$31,DE$47&gt;=$FO304,DE$47&lt;=$FP304)*(('Summary&amp;Assumptions'!$H$25*$C304)*(1+'Summary&amp;Assumptions'!$J$29)^(DE$46-1))+AND(DE$56&lt;'Summary&amp;Assumptions'!$J$31,DE$47&gt;=$FQ304,DE$47&lt;=$FR304)*(('Summary&amp;Assumptions'!$H$25*$C304)*(1+'Summary&amp;Assumptions'!$J$29)^(DE$46-1))</f>
        <v>0</v>
      </c>
      <c r="DA304" s="588">
        <f>AND(DF$55&gt;0,SUM($E304:CZ304)&lt;'Summary&amp;Assumptions'!$G$32*$B304,$D304&gt;='Summary&amp;Assumptions'!$D$17,DF$47&gt;=$D304,DF$47&lt;=EDATE($D304,'Summary&amp;Assumptions'!$G$32))*$B304+AND(DF$56&lt;'Summary&amp;Assumptions'!$J$31,DF$47&gt;=$FO304,DF$47&lt;=$FP304)*(('Summary&amp;Assumptions'!$H$25*$C304)*(1+'Summary&amp;Assumptions'!$J$29)^(DF$46-1))+AND(DF$56&lt;'Summary&amp;Assumptions'!$J$31,DF$47&gt;=$FQ304,DF$47&lt;=$FR304)*(('Summary&amp;Assumptions'!$H$25*$C304)*(1+'Summary&amp;Assumptions'!$J$29)^(DF$46-1))</f>
        <v>0</v>
      </c>
      <c r="DB304" s="588">
        <f>AND(DG$55&gt;0,SUM($E304:DA304)&lt;'Summary&amp;Assumptions'!$G$32*$B304,$D304&gt;='Summary&amp;Assumptions'!$D$17,DG$47&gt;=$D304,DG$47&lt;=EDATE($D304,'Summary&amp;Assumptions'!$G$32))*$B304+AND(DG$56&lt;'Summary&amp;Assumptions'!$J$31,DG$47&gt;=$FO304,DG$47&lt;=$FP304)*(('Summary&amp;Assumptions'!$H$25*$C304)*(1+'Summary&amp;Assumptions'!$J$29)^(DG$46-1))+AND(DG$56&lt;'Summary&amp;Assumptions'!$J$31,DG$47&gt;=$FQ304,DG$47&lt;=$FR304)*(('Summary&amp;Assumptions'!$H$25*$C304)*(1+'Summary&amp;Assumptions'!$J$29)^(DG$46-1))</f>
        <v>0</v>
      </c>
      <c r="DC304" s="588">
        <f>AND(DH$55&gt;0,SUM($E304:DB304)&lt;'Summary&amp;Assumptions'!$G$32*$B304,$D304&gt;='Summary&amp;Assumptions'!$D$17,DH$47&gt;=$D304,DH$47&lt;=EDATE($D304,'Summary&amp;Assumptions'!$G$32))*$B304+AND(DH$56&lt;'Summary&amp;Assumptions'!$J$31,DH$47&gt;=$FO304,DH$47&lt;=$FP304)*(('Summary&amp;Assumptions'!$H$25*$C304)*(1+'Summary&amp;Assumptions'!$J$29)^(DH$46-1))+AND(DH$56&lt;'Summary&amp;Assumptions'!$J$31,DH$47&gt;=$FQ304,DH$47&lt;=$FR304)*(('Summary&amp;Assumptions'!$H$25*$C304)*(1+'Summary&amp;Assumptions'!$J$29)^(DH$46-1))</f>
        <v>0</v>
      </c>
      <c r="DD304" s="588">
        <f>AND(DI$55&gt;0,SUM($E304:DC304)&lt;'Summary&amp;Assumptions'!$G$32*$B304,$D304&gt;='Summary&amp;Assumptions'!$D$17,DI$47&gt;=$D304,DI$47&lt;=EDATE($D304,'Summary&amp;Assumptions'!$G$32))*$B304+AND(DI$56&lt;'Summary&amp;Assumptions'!$J$31,DI$47&gt;=$FO304,DI$47&lt;=$FP304)*(('Summary&amp;Assumptions'!$H$25*$C304)*(1+'Summary&amp;Assumptions'!$J$29)^(DI$46-1))+AND(DI$56&lt;'Summary&amp;Assumptions'!$J$31,DI$47&gt;=$FQ304,DI$47&lt;=$FR304)*(('Summary&amp;Assumptions'!$H$25*$C304)*(1+'Summary&amp;Assumptions'!$J$29)^(DI$46-1))</f>
        <v>0</v>
      </c>
      <c r="DE304" s="588">
        <f>AND(DJ$55&gt;0,SUM($E304:DD304)&lt;'Summary&amp;Assumptions'!$G$32*$B304,$D304&gt;='Summary&amp;Assumptions'!$D$17,DJ$47&gt;=$D304,DJ$47&lt;=EDATE($D304,'Summary&amp;Assumptions'!$G$32))*$B304+AND(DJ$56&lt;'Summary&amp;Assumptions'!$J$31,DJ$47&gt;=$FO304,DJ$47&lt;=$FP304)*(('Summary&amp;Assumptions'!$H$25*$C304)*(1+'Summary&amp;Assumptions'!$J$29)^(DJ$46-1))+AND(DJ$56&lt;'Summary&amp;Assumptions'!$J$31,DJ$47&gt;=$FQ304,DJ$47&lt;=$FR304)*(('Summary&amp;Assumptions'!$H$25*$C304)*(1+'Summary&amp;Assumptions'!$J$29)^(DJ$46-1))</f>
        <v>0</v>
      </c>
      <c r="DF304" s="588">
        <f>AND(DK$55&gt;0,SUM($E304:DE304)&lt;'Summary&amp;Assumptions'!$G$32*$B304,$D304&gt;='Summary&amp;Assumptions'!$D$17,DK$47&gt;=$D304,DK$47&lt;=EDATE($D304,'Summary&amp;Assumptions'!$G$32))*$B304+AND(DK$56&lt;'Summary&amp;Assumptions'!$J$31,DK$47&gt;=$FO304,DK$47&lt;=$FP304)*(('Summary&amp;Assumptions'!$H$25*$C304)*(1+'Summary&amp;Assumptions'!$J$29)^(DK$46-1))+AND(DK$56&lt;'Summary&amp;Assumptions'!$J$31,DK$47&gt;=$FQ304,DK$47&lt;=$FR304)*(('Summary&amp;Assumptions'!$H$25*$C304)*(1+'Summary&amp;Assumptions'!$J$29)^(DK$46-1))</f>
        <v>0</v>
      </c>
      <c r="DG304" s="588">
        <f>AND(DL$55&gt;0,SUM($E304:DF304)&lt;'Summary&amp;Assumptions'!$G$32*$B304,$D304&gt;='Summary&amp;Assumptions'!$D$17,DL$47&gt;=$D304,DL$47&lt;=EDATE($D304,'Summary&amp;Assumptions'!$G$32))*$B304+AND(DL$56&lt;'Summary&amp;Assumptions'!$J$31,DL$47&gt;=$FO304,DL$47&lt;=$FP304)*(('Summary&amp;Assumptions'!$H$25*$C304)*(1+'Summary&amp;Assumptions'!$J$29)^(DL$46-1))+AND(DL$56&lt;'Summary&amp;Assumptions'!$J$31,DL$47&gt;=$FQ304,DL$47&lt;=$FR304)*(('Summary&amp;Assumptions'!$H$25*$C304)*(1+'Summary&amp;Assumptions'!$J$29)^(DL$46-1))</f>
        <v>0</v>
      </c>
      <c r="DH304" s="588">
        <f>AND(DM$55&gt;0,SUM($E304:DG304)&lt;'Summary&amp;Assumptions'!$G$32*$B304,$D304&gt;='Summary&amp;Assumptions'!$D$17,DM$47&gt;=$D304,DM$47&lt;=EDATE($D304,'Summary&amp;Assumptions'!$G$32))*$B304+AND(DM$56&lt;'Summary&amp;Assumptions'!$J$31,DM$47&gt;=$FO304,DM$47&lt;=$FP304)*(('Summary&amp;Assumptions'!$H$25*$C304)*(1+'Summary&amp;Assumptions'!$J$29)^(DM$46-1))+AND(DM$56&lt;'Summary&amp;Assumptions'!$J$31,DM$47&gt;=$FQ304,DM$47&lt;=$FR304)*(('Summary&amp;Assumptions'!$H$25*$C304)*(1+'Summary&amp;Assumptions'!$J$29)^(DM$46-1))</f>
        <v>0</v>
      </c>
      <c r="DI304" s="588">
        <f>AND(DN$55&gt;0,SUM($E304:DH304)&lt;'Summary&amp;Assumptions'!$G$32*$B304,$D304&gt;='Summary&amp;Assumptions'!$D$17,DN$47&gt;=$D304,DN$47&lt;=EDATE($D304,'Summary&amp;Assumptions'!$G$32))*$B304+AND(DN$56&lt;'Summary&amp;Assumptions'!$J$31,DN$47&gt;=$FO304,DN$47&lt;=$FP304)*(('Summary&amp;Assumptions'!$H$25*$C304)*(1+'Summary&amp;Assumptions'!$J$29)^(DN$46-1))+AND(DN$56&lt;'Summary&amp;Assumptions'!$J$31,DN$47&gt;=$FQ304,DN$47&lt;=$FR304)*(('Summary&amp;Assumptions'!$H$25*$C304)*(1+'Summary&amp;Assumptions'!$J$29)^(DN$46-1))</f>
        <v>0</v>
      </c>
      <c r="DJ304" s="588">
        <f>AND(DO$55&gt;0,SUM($E304:DI304)&lt;'Summary&amp;Assumptions'!$G$32*$B304,$D304&gt;='Summary&amp;Assumptions'!$D$17,DO$47&gt;=$D304,DO$47&lt;=EDATE($D304,'Summary&amp;Assumptions'!$G$32))*$B304+AND(DO$56&lt;'Summary&amp;Assumptions'!$J$31,DO$47&gt;=$FO304,DO$47&lt;=$FP304)*(('Summary&amp;Assumptions'!$H$25*$C304)*(1+'Summary&amp;Assumptions'!$J$29)^(DO$46-1))+AND(DO$56&lt;'Summary&amp;Assumptions'!$J$31,DO$47&gt;=$FQ304,DO$47&lt;=$FR304)*(('Summary&amp;Assumptions'!$H$25*$C304)*(1+'Summary&amp;Assumptions'!$J$29)^(DO$46-1))</f>
        <v>0</v>
      </c>
      <c r="DK304" s="588">
        <f>AND(DP$55&gt;0,SUM($E304:DJ304)&lt;'Summary&amp;Assumptions'!$G$32*$B304,$D304&gt;='Summary&amp;Assumptions'!$D$17,DP$47&gt;=$D304,DP$47&lt;=EDATE($D304,'Summary&amp;Assumptions'!$G$32))*$B304+AND(DP$56&lt;'Summary&amp;Assumptions'!$J$31,DP$47&gt;=$FO304,DP$47&lt;=$FP304)*(('Summary&amp;Assumptions'!$H$25*$C304)*(1+'Summary&amp;Assumptions'!$J$29)^(DP$46-1))+AND(DP$56&lt;'Summary&amp;Assumptions'!$J$31,DP$47&gt;=$FQ304,DP$47&lt;=$FR304)*(('Summary&amp;Assumptions'!$H$25*$C304)*(1+'Summary&amp;Assumptions'!$J$29)^(DP$46-1))</f>
        <v>0</v>
      </c>
      <c r="DL304" s="588">
        <f>AND(DQ$55&gt;0,SUM($E304:DK304)&lt;'Summary&amp;Assumptions'!$G$32*$B304,$D304&gt;='Summary&amp;Assumptions'!$D$17,DQ$47&gt;=$D304,DQ$47&lt;=EDATE($D304,'Summary&amp;Assumptions'!$G$32))*$B304+AND(DQ$56&lt;'Summary&amp;Assumptions'!$J$31,DQ$47&gt;=$FO304,DQ$47&lt;=$FP304)*(('Summary&amp;Assumptions'!$H$25*$C304)*(1+'Summary&amp;Assumptions'!$J$29)^(DQ$46-1))+AND(DQ$56&lt;'Summary&amp;Assumptions'!$J$31,DQ$47&gt;=$FQ304,DQ$47&lt;=$FR304)*(('Summary&amp;Assumptions'!$H$25*$C304)*(1+'Summary&amp;Assumptions'!$J$29)^(DQ$46-1))</f>
        <v>0</v>
      </c>
      <c r="DM304" s="588">
        <f>AND(DR$55&gt;0,SUM($E304:DL304)&lt;'Summary&amp;Assumptions'!$G$32*$B304,$D304&gt;='Summary&amp;Assumptions'!$D$17,DR$47&gt;=$D304,DR$47&lt;=EDATE($D304,'Summary&amp;Assumptions'!$G$32))*$B304+AND(DR$56&lt;'Summary&amp;Assumptions'!$J$31,DR$47&gt;=$FO304,DR$47&lt;=$FP304)*(('Summary&amp;Assumptions'!$H$25*$C304)*(1+'Summary&amp;Assumptions'!$J$29)^(DR$46-1))+AND(DR$56&lt;'Summary&amp;Assumptions'!$J$31,DR$47&gt;=$FQ304,DR$47&lt;=$FR304)*(('Summary&amp;Assumptions'!$H$25*$C304)*(1+'Summary&amp;Assumptions'!$J$29)^(DR$46-1))</f>
        <v>0</v>
      </c>
      <c r="DN304" s="588">
        <f>AND(DS$55&gt;0,SUM($E304:DM304)&lt;'Summary&amp;Assumptions'!$G$32*$B304,$D304&gt;='Summary&amp;Assumptions'!$D$17,DS$47&gt;=$D304,DS$47&lt;=EDATE($D304,'Summary&amp;Assumptions'!$G$32))*$B304+AND(DS$56&lt;'Summary&amp;Assumptions'!$J$31,DS$47&gt;=$FO304,DS$47&lt;=$FP304)*(('Summary&amp;Assumptions'!$H$25*$C304)*(1+'Summary&amp;Assumptions'!$J$29)^(DS$46-1))+AND(DS$56&lt;'Summary&amp;Assumptions'!$J$31,DS$47&gt;=$FQ304,DS$47&lt;=$FR304)*(('Summary&amp;Assumptions'!$H$25*$C304)*(1+'Summary&amp;Assumptions'!$J$29)^(DS$46-1))</f>
        <v>0</v>
      </c>
      <c r="DO304" s="588">
        <f>AND(DT$55&gt;0,SUM($E304:DN304)&lt;'Summary&amp;Assumptions'!$G$32*$B304,$D304&gt;='Summary&amp;Assumptions'!$D$17,DT$47&gt;=$D304,DT$47&lt;=EDATE($D304,'Summary&amp;Assumptions'!$G$32))*$B304+AND(DT$56&lt;'Summary&amp;Assumptions'!$J$31,DT$47&gt;=$FO304,DT$47&lt;=$FP304)*(('Summary&amp;Assumptions'!$H$25*$C304)*(1+'Summary&amp;Assumptions'!$J$29)^(DT$46-1))+AND(DT$56&lt;'Summary&amp;Assumptions'!$J$31,DT$47&gt;=$FQ304,DT$47&lt;=$FR304)*(('Summary&amp;Assumptions'!$H$25*$C304)*(1+'Summary&amp;Assumptions'!$J$29)^(DT$46-1))</f>
        <v>0</v>
      </c>
      <c r="DP304" s="588">
        <f>AND(DU$55&gt;0,SUM($E304:DO304)&lt;'Summary&amp;Assumptions'!$G$32*$B304,$D304&gt;='Summary&amp;Assumptions'!$D$17,DU$47&gt;=$D304,DU$47&lt;=EDATE($D304,'Summary&amp;Assumptions'!$G$32))*$B304+AND(DU$56&lt;'Summary&amp;Assumptions'!$J$31,DU$47&gt;=$FO304,DU$47&lt;=$FP304)*(('Summary&amp;Assumptions'!$H$25*$C304)*(1+'Summary&amp;Assumptions'!$J$29)^(DU$46-1))+AND(DU$56&lt;'Summary&amp;Assumptions'!$J$31,DU$47&gt;=$FQ304,DU$47&lt;=$FR304)*(('Summary&amp;Assumptions'!$H$25*$C304)*(1+'Summary&amp;Assumptions'!$J$29)^(DU$46-1))</f>
        <v>0</v>
      </c>
      <c r="DQ304" s="588">
        <f>AND(DV$55&gt;0,SUM($E304:DP304)&lt;'Summary&amp;Assumptions'!$G$32*$B304,$D304&gt;='Summary&amp;Assumptions'!$D$17,DV$47&gt;=$D304,DV$47&lt;=EDATE($D304,'Summary&amp;Assumptions'!$G$32))*$B304+AND(DV$56&lt;'Summary&amp;Assumptions'!$J$31,DV$47&gt;=$FO304,DV$47&lt;=$FP304)*(('Summary&amp;Assumptions'!$H$25*$C304)*(1+'Summary&amp;Assumptions'!$J$29)^(DV$46-1))+AND(DV$56&lt;'Summary&amp;Assumptions'!$J$31,DV$47&gt;=$FQ304,DV$47&lt;=$FR304)*(('Summary&amp;Assumptions'!$H$25*$C304)*(1+'Summary&amp;Assumptions'!$J$29)^(DV$46-1))</f>
        <v>0</v>
      </c>
      <c r="DR304" s="588">
        <f>AND(DW$55&gt;0,SUM($E304:DQ304)&lt;'Summary&amp;Assumptions'!$G$32*$B304,$D304&gt;='Summary&amp;Assumptions'!$D$17,DW$47&gt;=$D304,DW$47&lt;=EDATE($D304,'Summary&amp;Assumptions'!$G$32))*$B304+AND(DW$56&lt;'Summary&amp;Assumptions'!$J$31,DW$47&gt;=$FO304,DW$47&lt;=$FP304)*(('Summary&amp;Assumptions'!$H$25*$C304)*(1+'Summary&amp;Assumptions'!$J$29)^(DW$46-1))+AND(DW$56&lt;'Summary&amp;Assumptions'!$J$31,DW$47&gt;=$FQ304,DW$47&lt;=$FR304)*(('Summary&amp;Assumptions'!$H$25*$C304)*(1+'Summary&amp;Assumptions'!$J$29)^(DW$46-1))</f>
        <v>0</v>
      </c>
      <c r="DS304" s="588">
        <f>AND(DX$55&gt;0,SUM($E304:DR304)&lt;'Summary&amp;Assumptions'!$G$32*$B304,$D304&gt;='Summary&amp;Assumptions'!$D$17,DX$47&gt;=$D304,DX$47&lt;=EDATE($D304,'Summary&amp;Assumptions'!$G$32))*$B304+AND(DX$56&lt;'Summary&amp;Assumptions'!$J$31,DX$47&gt;=$FO304,DX$47&lt;=$FP304)*(('Summary&amp;Assumptions'!$H$25*$C304)*(1+'Summary&amp;Assumptions'!$J$29)^(DX$46-1))+AND(DX$56&lt;'Summary&amp;Assumptions'!$J$31,DX$47&gt;=$FQ304,DX$47&lt;=$FR304)*(('Summary&amp;Assumptions'!$H$25*$C304)*(1+'Summary&amp;Assumptions'!$J$29)^(DX$46-1))</f>
        <v>0</v>
      </c>
      <c r="DT304" s="588">
        <f>AND(DY$55&gt;0,SUM($E304:DS304)&lt;'Summary&amp;Assumptions'!$G$32*$B304,$D304&gt;='Summary&amp;Assumptions'!$D$17,DY$47&gt;=$D304,DY$47&lt;=EDATE($D304,'Summary&amp;Assumptions'!$G$32))*$B304+AND(DY$56&lt;'Summary&amp;Assumptions'!$J$31,DY$47&gt;=$FO304,DY$47&lt;=$FP304)*(('Summary&amp;Assumptions'!$H$25*$C304)*(1+'Summary&amp;Assumptions'!$J$29)^(DY$46-1))+AND(DY$56&lt;'Summary&amp;Assumptions'!$J$31,DY$47&gt;=$FQ304,DY$47&lt;=$FR304)*(('Summary&amp;Assumptions'!$H$25*$C304)*(1+'Summary&amp;Assumptions'!$J$29)^(DY$46-1))</f>
        <v>0</v>
      </c>
      <c r="DU304" s="588">
        <f>AND(DZ$55&gt;0,SUM($E304:DT304)&lt;'Summary&amp;Assumptions'!$G$32*$B304,$D304&gt;='Summary&amp;Assumptions'!$D$17,DZ$47&gt;=$D304,DZ$47&lt;=EDATE($D304,'Summary&amp;Assumptions'!$G$32))*$B304+AND(DZ$56&lt;'Summary&amp;Assumptions'!$J$31,DZ$47&gt;=$FO304,DZ$47&lt;=$FP304)*(('Summary&amp;Assumptions'!$H$25*$C304)*(1+'Summary&amp;Assumptions'!$J$29)^(DZ$46-1))+AND(DZ$56&lt;'Summary&amp;Assumptions'!$J$31,DZ$47&gt;=$FQ304,DZ$47&lt;=$FR304)*(('Summary&amp;Assumptions'!$H$25*$C304)*(1+'Summary&amp;Assumptions'!$J$29)^(DZ$46-1))</f>
        <v>0</v>
      </c>
      <c r="DV304" s="588">
        <f>AND(EA$55&gt;0,SUM($E304:DU304)&lt;'Summary&amp;Assumptions'!$G$32*$B304,$D304&gt;='Summary&amp;Assumptions'!$D$17,EA$47&gt;=$D304,EA$47&lt;=EDATE($D304,'Summary&amp;Assumptions'!$G$32))*$B304+AND(EA$56&lt;'Summary&amp;Assumptions'!$J$31,EA$47&gt;=$FO304,EA$47&lt;=$FP304)*(('Summary&amp;Assumptions'!$H$25*$C304)*(1+'Summary&amp;Assumptions'!$J$29)^(EA$46-1))+AND(EA$56&lt;'Summary&amp;Assumptions'!$J$31,EA$47&gt;=$FQ304,EA$47&lt;=$FR304)*(('Summary&amp;Assumptions'!$H$25*$C304)*(1+'Summary&amp;Assumptions'!$J$29)^(EA$46-1))</f>
        <v>0</v>
      </c>
      <c r="DW304" s="588">
        <f>AND(EB$55&gt;0,SUM($E304:DV304)&lt;'Summary&amp;Assumptions'!$G$32*$B304,$D304&gt;='Summary&amp;Assumptions'!$D$17,EB$47&gt;=$D304,EB$47&lt;=EDATE($D304,'Summary&amp;Assumptions'!$G$32))*$B304+AND(EB$56&lt;'Summary&amp;Assumptions'!$J$31,EB$47&gt;=$FO304,EB$47&lt;=$FP304)*(('Summary&amp;Assumptions'!$H$25*$C304)*(1+'Summary&amp;Assumptions'!$J$29)^(EB$46-1))+AND(EB$56&lt;'Summary&amp;Assumptions'!$J$31,EB$47&gt;=$FQ304,EB$47&lt;=$FR304)*(('Summary&amp;Assumptions'!$H$25*$C304)*(1+'Summary&amp;Assumptions'!$J$29)^(EB$46-1))</f>
        <v>0</v>
      </c>
      <c r="DX304" s="588">
        <f>AND(EC$55&gt;0,SUM($E304:DW304)&lt;'Summary&amp;Assumptions'!$G$32*$B304,$D304&gt;='Summary&amp;Assumptions'!$D$17,EC$47&gt;=$D304,EC$47&lt;=EDATE($D304,'Summary&amp;Assumptions'!$G$32))*$B304+AND(EC$56&lt;'Summary&amp;Assumptions'!$J$31,EC$47&gt;=$FO304,EC$47&lt;=$FP304)*(('Summary&amp;Assumptions'!$H$25*$C304)*(1+'Summary&amp;Assumptions'!$J$29)^(EC$46-1))+AND(EC$56&lt;'Summary&amp;Assumptions'!$J$31,EC$47&gt;=$FQ304,EC$47&lt;=$FR304)*(('Summary&amp;Assumptions'!$H$25*$C304)*(1+'Summary&amp;Assumptions'!$J$29)^(EC$46-1))</f>
        <v>0</v>
      </c>
      <c r="DY304" s="588">
        <f>AND(ED$55&gt;0,SUM($E304:DX304)&lt;'Summary&amp;Assumptions'!$G$32*$B304,$D304&gt;='Summary&amp;Assumptions'!$D$17,ED$47&gt;=$D304,ED$47&lt;=EDATE($D304,'Summary&amp;Assumptions'!$G$32))*$B304+AND(ED$56&lt;'Summary&amp;Assumptions'!$J$31,ED$47&gt;=$FO304,ED$47&lt;=$FP304)*(('Summary&amp;Assumptions'!$H$25*$C304)*(1+'Summary&amp;Assumptions'!$J$29)^(ED$46-1))+AND(ED$56&lt;'Summary&amp;Assumptions'!$J$31,ED$47&gt;=$FQ304,ED$47&lt;=$FR304)*(('Summary&amp;Assumptions'!$H$25*$C304)*(1+'Summary&amp;Assumptions'!$J$29)^(ED$46-1))</f>
        <v>0</v>
      </c>
      <c r="DZ304" s="588">
        <f>AND(EE$55&gt;0,SUM($E304:DY304)&lt;'Summary&amp;Assumptions'!$G$32*$B304,$D304&gt;='Summary&amp;Assumptions'!$D$17,EE$47&gt;=$D304,EE$47&lt;=EDATE($D304,'Summary&amp;Assumptions'!$G$32))*$B304+AND(EE$56&lt;'Summary&amp;Assumptions'!$J$31,EE$47&gt;=$FO304,EE$47&lt;=$FP304)*(('Summary&amp;Assumptions'!$H$25*$C304)*(1+'Summary&amp;Assumptions'!$J$29)^(EE$46-1))+AND(EE$56&lt;'Summary&amp;Assumptions'!$J$31,EE$47&gt;=$FQ304,EE$47&lt;=$FR304)*(('Summary&amp;Assumptions'!$H$25*$C304)*(1+'Summary&amp;Assumptions'!$J$29)^(EE$46-1))</f>
        <v>0</v>
      </c>
      <c r="EA304" s="588">
        <f>AND(EF$55&gt;0,SUM($E304:DZ304)&lt;'Summary&amp;Assumptions'!$G$32*$B304,$D304&gt;='Summary&amp;Assumptions'!$D$17,EF$47&gt;=$D304,EF$47&lt;=EDATE($D304,'Summary&amp;Assumptions'!$G$32))*$B304+AND(EF$56&lt;'Summary&amp;Assumptions'!$J$31,EF$47&gt;=$FO304,EF$47&lt;=$FP304)*(('Summary&amp;Assumptions'!$H$25*$C304)*(1+'Summary&amp;Assumptions'!$J$29)^(EF$46-1))+AND(EF$56&lt;'Summary&amp;Assumptions'!$J$31,EF$47&gt;=$FQ304,EF$47&lt;=$FR304)*(('Summary&amp;Assumptions'!$H$25*$C304)*(1+'Summary&amp;Assumptions'!$J$29)^(EF$46-1))</f>
        <v>0</v>
      </c>
      <c r="EB304" s="588">
        <f>AND(EG$55&gt;0,SUM($E304:EA304)&lt;'Summary&amp;Assumptions'!$G$32*$B304,$D304&gt;='Summary&amp;Assumptions'!$D$17,EG$47&gt;=$D304,EG$47&lt;=EDATE($D304,'Summary&amp;Assumptions'!$G$32))*$B304+AND(EG$56&lt;'Summary&amp;Assumptions'!$J$31,EG$47&gt;=$FO304,EG$47&lt;=$FP304)*(('Summary&amp;Assumptions'!$H$25*$C304)*(1+'Summary&amp;Assumptions'!$J$29)^(EG$46-1))+AND(EG$56&lt;'Summary&amp;Assumptions'!$J$31,EG$47&gt;=$FQ304,EG$47&lt;=$FR304)*(('Summary&amp;Assumptions'!$H$25*$C304)*(1+'Summary&amp;Assumptions'!$J$29)^(EG$46-1))</f>
        <v>0</v>
      </c>
      <c r="EC304" s="588">
        <f>AND(EH$55&gt;0,SUM($E304:EB304)&lt;'Summary&amp;Assumptions'!$G$32*$B304,$D304&gt;='Summary&amp;Assumptions'!$D$17,EH$47&gt;=$D304,EH$47&lt;=EDATE($D304,'Summary&amp;Assumptions'!$G$32))*$B304+AND(EH$56&lt;'Summary&amp;Assumptions'!$J$31,EH$47&gt;=$FO304,EH$47&lt;=$FP304)*(('Summary&amp;Assumptions'!$H$25*$C304)*(1+'Summary&amp;Assumptions'!$J$29)^(EH$46-1))+AND(EH$56&lt;'Summary&amp;Assumptions'!$J$31,EH$47&gt;=$FQ304,EH$47&lt;=$FR304)*(('Summary&amp;Assumptions'!$H$25*$C304)*(1+'Summary&amp;Assumptions'!$J$29)^(EH$46-1))</f>
        <v>0</v>
      </c>
      <c r="ED304" s="588">
        <f>AND(EI$55&gt;0,SUM($E304:EC304)&lt;'Summary&amp;Assumptions'!$G$32*$B304,$D304&gt;='Summary&amp;Assumptions'!$D$17,EI$47&gt;=$D304,EI$47&lt;=EDATE($D304,'Summary&amp;Assumptions'!$G$32))*$B304+AND(EI$56&lt;'Summary&amp;Assumptions'!$J$31,EI$47&gt;=$FO304,EI$47&lt;=$FP304)*(('Summary&amp;Assumptions'!$H$25*$C304)*(1+'Summary&amp;Assumptions'!$J$29)^(EI$46-1))+AND(EI$56&lt;'Summary&amp;Assumptions'!$J$31,EI$47&gt;=$FQ304,EI$47&lt;=$FR304)*(('Summary&amp;Assumptions'!$H$25*$C304)*(1+'Summary&amp;Assumptions'!$J$29)^(EI$46-1))</f>
        <v>0</v>
      </c>
      <c r="EE304" s="588">
        <f>AND(EJ$55&gt;0,SUM($E304:ED304)&lt;'Summary&amp;Assumptions'!$G$32*$B304,$D304&gt;='Summary&amp;Assumptions'!$D$17,EJ$47&gt;=$D304,EJ$47&lt;=EDATE($D304,'Summary&amp;Assumptions'!$G$32))*$B304+AND(EJ$56&lt;'Summary&amp;Assumptions'!$J$31,EJ$47&gt;=$FO304,EJ$47&lt;=$FP304)*(('Summary&amp;Assumptions'!$H$25*$C304)*(1+'Summary&amp;Assumptions'!$J$29)^(EJ$46-1))+AND(EJ$56&lt;'Summary&amp;Assumptions'!$J$31,EJ$47&gt;=$FQ304,EJ$47&lt;=$FR304)*(('Summary&amp;Assumptions'!$H$25*$C304)*(1+'Summary&amp;Assumptions'!$J$29)^(EJ$46-1))</f>
        <v>0</v>
      </c>
      <c r="EF304" s="588">
        <f>AND(EK$55&gt;0,SUM($E304:EE304)&lt;'Summary&amp;Assumptions'!$G$32*$B304,$D304&gt;='Summary&amp;Assumptions'!$D$17,EK$47&gt;=$D304,EK$47&lt;=EDATE($D304,'Summary&amp;Assumptions'!$G$32))*$B304+AND(EK$56&lt;'Summary&amp;Assumptions'!$J$31,EK$47&gt;=$FO304,EK$47&lt;=$FP304)*(('Summary&amp;Assumptions'!$H$25*$C304)*(1+'Summary&amp;Assumptions'!$J$29)^(EK$46-1))+AND(EK$56&lt;'Summary&amp;Assumptions'!$J$31,EK$47&gt;=$FQ304,EK$47&lt;=$FR304)*(('Summary&amp;Assumptions'!$H$25*$C304)*(1+'Summary&amp;Assumptions'!$J$29)^(EK$46-1))</f>
        <v>0</v>
      </c>
      <c r="EG304" s="588">
        <f>AND(EL$55&gt;0,SUM($E304:EF304)&lt;'Summary&amp;Assumptions'!$G$32*$B304,$D304&gt;='Summary&amp;Assumptions'!$D$17,EL$47&gt;=$D304,EL$47&lt;=EDATE($D304,'Summary&amp;Assumptions'!$G$32))*$B304+AND(EL$56&lt;'Summary&amp;Assumptions'!$J$31,EL$47&gt;=$FO304,EL$47&lt;=$FP304)*(('Summary&amp;Assumptions'!$H$25*$C304)*(1+'Summary&amp;Assumptions'!$J$29)^(EL$46-1))+AND(EL$56&lt;'Summary&amp;Assumptions'!$J$31,EL$47&gt;=$FQ304,EL$47&lt;=$FR304)*(('Summary&amp;Assumptions'!$H$25*$C304)*(1+'Summary&amp;Assumptions'!$J$29)^(EL$46-1))</f>
        <v>0</v>
      </c>
      <c r="EH304" s="588">
        <f>AND(EM$55&gt;0,SUM($E304:EG304)&lt;'Summary&amp;Assumptions'!$G$32*$B304,$D304&gt;='Summary&amp;Assumptions'!$D$17,EM$47&gt;=$D304,EM$47&lt;=EDATE($D304,'Summary&amp;Assumptions'!$G$32))*$B304+AND(EM$56&lt;'Summary&amp;Assumptions'!$J$31,EM$47&gt;=$FO304,EM$47&lt;=$FP304)*(('Summary&amp;Assumptions'!$H$25*$C304)*(1+'Summary&amp;Assumptions'!$J$29)^(EM$46-1))+AND(EM$56&lt;'Summary&amp;Assumptions'!$J$31,EM$47&gt;=$FQ304,EM$47&lt;=$FR304)*(('Summary&amp;Assumptions'!$H$25*$C304)*(1+'Summary&amp;Assumptions'!$J$29)^(EM$46-1))</f>
        <v>0</v>
      </c>
      <c r="EI304" s="588">
        <f>AND(EN$55&gt;0,SUM($E304:EH304)&lt;'Summary&amp;Assumptions'!$G$32*$B304,$D304&gt;='Summary&amp;Assumptions'!$D$17,EN$47&gt;=$D304,EN$47&lt;=EDATE($D304,'Summary&amp;Assumptions'!$G$32))*$B304+AND(EN$56&lt;'Summary&amp;Assumptions'!$J$31,EN$47&gt;=$FO304,EN$47&lt;=$FP304)*(('Summary&amp;Assumptions'!$H$25*$C304)*(1+'Summary&amp;Assumptions'!$J$29)^(EN$46-1))+AND(EN$56&lt;'Summary&amp;Assumptions'!$J$31,EN$47&gt;=$FQ304,EN$47&lt;=$FR304)*(('Summary&amp;Assumptions'!$H$25*$C304)*(1+'Summary&amp;Assumptions'!$J$29)^(EN$46-1))</f>
        <v>0</v>
      </c>
      <c r="EJ304" s="588">
        <f>AND(EO$55&gt;0,SUM($E304:EI304)&lt;'Summary&amp;Assumptions'!$G$32*$B304,$D304&gt;='Summary&amp;Assumptions'!$D$17,EO$47&gt;=$D304,EO$47&lt;=EDATE($D304,'Summary&amp;Assumptions'!$G$32))*$B304+AND(EO$56&lt;'Summary&amp;Assumptions'!$J$31,EO$47&gt;=$FO304,EO$47&lt;=$FP304)*(('Summary&amp;Assumptions'!$H$25*$C304)*(1+'Summary&amp;Assumptions'!$J$29)^(EO$46-1))+AND(EO$56&lt;'Summary&amp;Assumptions'!$J$31,EO$47&gt;=$FQ304,EO$47&lt;=$FR304)*(('Summary&amp;Assumptions'!$H$25*$C304)*(1+'Summary&amp;Assumptions'!$J$29)^(EO$46-1))</f>
        <v>0</v>
      </c>
      <c r="EK304" s="588">
        <f>AND(EP$55&gt;0,SUM($E304:EJ304)&lt;'Summary&amp;Assumptions'!$G$32*$B304,$D304&gt;='Summary&amp;Assumptions'!$D$17,EP$47&gt;=$D304,EP$47&lt;=EDATE($D304,'Summary&amp;Assumptions'!$G$32))*$B304+AND(EP$56&lt;'Summary&amp;Assumptions'!$J$31,EP$47&gt;=$FO304,EP$47&lt;=$FP304)*(('Summary&amp;Assumptions'!$H$25*$C304)*(1+'Summary&amp;Assumptions'!$J$29)^(EP$46-1))+AND(EP$56&lt;'Summary&amp;Assumptions'!$J$31,EP$47&gt;=$FQ304,EP$47&lt;=$FR304)*(('Summary&amp;Assumptions'!$H$25*$C304)*(1+'Summary&amp;Assumptions'!$J$29)^(EP$46-1))</f>
        <v>0</v>
      </c>
      <c r="EL304" s="588">
        <f>AND(EQ$55&gt;0,SUM($E304:EK304)&lt;'Summary&amp;Assumptions'!$G$32*$B304,$D304&gt;='Summary&amp;Assumptions'!$D$17,EQ$47&gt;=$D304,EQ$47&lt;=EDATE($D304,'Summary&amp;Assumptions'!$G$32))*$B304+AND(EQ$56&lt;'Summary&amp;Assumptions'!$J$31,EQ$47&gt;=$FO304,EQ$47&lt;=$FP304)*(('Summary&amp;Assumptions'!$H$25*$C304)*(1+'Summary&amp;Assumptions'!$J$29)^(EQ$46-1))+AND(EQ$56&lt;'Summary&amp;Assumptions'!$J$31,EQ$47&gt;=$FQ304,EQ$47&lt;=$FR304)*(('Summary&amp;Assumptions'!$H$25*$C304)*(1+'Summary&amp;Assumptions'!$J$29)^(EQ$46-1))</f>
        <v>0</v>
      </c>
      <c r="EM304" s="588">
        <f>AND(ER$55&gt;0,SUM($E304:EL304)&lt;'Summary&amp;Assumptions'!$G$32*$B304,$D304&gt;='Summary&amp;Assumptions'!$D$17,ER$47&gt;=$D304,ER$47&lt;=EDATE($D304,'Summary&amp;Assumptions'!$G$32))*$B304+AND(ER$56&lt;'Summary&amp;Assumptions'!$J$31,ER$47&gt;=$FO304,ER$47&lt;=$FP304)*(('Summary&amp;Assumptions'!$H$25*$C304)*(1+'Summary&amp;Assumptions'!$J$29)^(ER$46-1))+AND(ER$56&lt;'Summary&amp;Assumptions'!$J$31,ER$47&gt;=$FQ304,ER$47&lt;=$FR304)*(('Summary&amp;Assumptions'!$H$25*$C304)*(1+'Summary&amp;Assumptions'!$J$29)^(ER$46-1))</f>
        <v>0</v>
      </c>
      <c r="EN304" s="588">
        <f>AND(ES$55&gt;0,SUM($E304:EM304)&lt;'Summary&amp;Assumptions'!$G$32*$B304,$D304&gt;='Summary&amp;Assumptions'!$D$17,ES$47&gt;=$D304,ES$47&lt;=EDATE($D304,'Summary&amp;Assumptions'!$G$32))*$B304+AND(ES$56&lt;'Summary&amp;Assumptions'!$J$31,ES$47&gt;=$FO304,ES$47&lt;=$FP304)*(('Summary&amp;Assumptions'!$H$25*$C304)*(1+'Summary&amp;Assumptions'!$J$29)^(ES$46-1))+AND(ES$56&lt;'Summary&amp;Assumptions'!$J$31,ES$47&gt;=$FQ304,ES$47&lt;=$FR304)*(('Summary&amp;Assumptions'!$H$25*$C304)*(1+'Summary&amp;Assumptions'!$J$29)^(ES$46-1))</f>
        <v>0</v>
      </c>
      <c r="EO304" s="588">
        <f>AND(ET$55&gt;0,SUM($E304:EN304)&lt;'Summary&amp;Assumptions'!$G$32*$B304,$D304&gt;='Summary&amp;Assumptions'!$D$17,ET$47&gt;=$D304,ET$47&lt;=EDATE($D304,'Summary&amp;Assumptions'!$G$32))*$B304+AND(ET$56&lt;'Summary&amp;Assumptions'!$J$31,ET$47&gt;=$FO304,ET$47&lt;=$FP304)*(('Summary&amp;Assumptions'!$H$25*$C304)*(1+'Summary&amp;Assumptions'!$J$29)^(ET$46-1))+AND(ET$56&lt;'Summary&amp;Assumptions'!$J$31,ET$47&gt;=$FQ304,ET$47&lt;=$FR304)*(('Summary&amp;Assumptions'!$H$25*$C304)*(1+'Summary&amp;Assumptions'!$J$29)^(ET$46-1))</f>
        <v>0</v>
      </c>
      <c r="EP304" s="588">
        <f>AND(EU$55&gt;0,SUM($E304:EO304)&lt;'Summary&amp;Assumptions'!$G$32*$B304,$D304&gt;='Summary&amp;Assumptions'!$D$17,EU$47&gt;=$D304,EU$47&lt;=EDATE($D304,'Summary&amp;Assumptions'!$G$32))*$B304+AND(EU$56&lt;'Summary&amp;Assumptions'!$J$31,EU$47&gt;=$FO304,EU$47&lt;=$FP304)*(('Summary&amp;Assumptions'!$H$25*$C304)*(1+'Summary&amp;Assumptions'!$J$29)^(EU$46-1))+AND(EU$56&lt;'Summary&amp;Assumptions'!$J$31,EU$47&gt;=$FQ304,EU$47&lt;=$FR304)*(('Summary&amp;Assumptions'!$H$25*$C304)*(1+'Summary&amp;Assumptions'!$J$29)^(EU$46-1))</f>
        <v>0</v>
      </c>
      <c r="EQ304" s="588">
        <f>AND(EV$55&gt;0,SUM($E304:EP304)&lt;'Summary&amp;Assumptions'!$G$32*$B304,$D304&gt;='Summary&amp;Assumptions'!$D$17,EV$47&gt;=$D304,EV$47&lt;=EDATE($D304,'Summary&amp;Assumptions'!$G$32))*$B304+AND(EV$56&lt;'Summary&amp;Assumptions'!$J$31,EV$47&gt;=$FO304,EV$47&lt;=$FP304)*(('Summary&amp;Assumptions'!$H$25*$C304)*(1+'Summary&amp;Assumptions'!$J$29)^(EV$46-1))+AND(EV$56&lt;'Summary&amp;Assumptions'!$J$31,EV$47&gt;=$FQ304,EV$47&lt;=$FR304)*(('Summary&amp;Assumptions'!$H$25*$C304)*(1+'Summary&amp;Assumptions'!$J$29)^(EV$46-1))</f>
        <v>0</v>
      </c>
      <c r="ER304" s="588">
        <f>AND(EW$55&gt;0,SUM($E304:EQ304)&lt;'Summary&amp;Assumptions'!$G$32*$B304,$D304&gt;='Summary&amp;Assumptions'!$D$17,EW$47&gt;=$D304,EW$47&lt;=EDATE($D304,'Summary&amp;Assumptions'!$G$32))*$B304+AND(EW$56&lt;'Summary&amp;Assumptions'!$J$31,EW$47&gt;=$FO304,EW$47&lt;=$FP304)*(('Summary&amp;Assumptions'!$H$25*$C304)*(1+'Summary&amp;Assumptions'!$J$29)^(EW$46-1))+AND(EW$56&lt;'Summary&amp;Assumptions'!$J$31,EW$47&gt;=$FQ304,EW$47&lt;=$FR304)*(('Summary&amp;Assumptions'!$H$25*$C304)*(1+'Summary&amp;Assumptions'!$J$29)^(EW$46-1))</f>
        <v>0</v>
      </c>
      <c r="ES304" s="588">
        <f>AND(EX$55&gt;0,SUM($E304:ER304)&lt;'Summary&amp;Assumptions'!$G$32*$B304,$D304&gt;='Summary&amp;Assumptions'!$D$17,EX$47&gt;=$D304,EX$47&lt;=EDATE($D304,'Summary&amp;Assumptions'!$G$32))*$B304+AND(EX$56&lt;'Summary&amp;Assumptions'!$J$31,EX$47&gt;=$FO304,EX$47&lt;=$FP304)*(('Summary&amp;Assumptions'!$H$25*$C304)*(1+'Summary&amp;Assumptions'!$J$29)^(EX$46-1))+AND(EX$56&lt;'Summary&amp;Assumptions'!$J$31,EX$47&gt;=$FQ304,EX$47&lt;=$FR304)*(('Summary&amp;Assumptions'!$H$25*$C304)*(1+'Summary&amp;Assumptions'!$J$29)^(EX$46-1))</f>
        <v>0</v>
      </c>
      <c r="ET304" s="588">
        <f>AND(EY$55&gt;0,SUM($E304:ES304)&lt;'Summary&amp;Assumptions'!$G$32*$B304,$D304&gt;='Summary&amp;Assumptions'!$D$17,EY$47&gt;=$D304,EY$47&lt;=EDATE($D304,'Summary&amp;Assumptions'!$G$32))*$B304+AND(EY$56&lt;'Summary&amp;Assumptions'!$J$31,EY$47&gt;=$FO304,EY$47&lt;=$FP304)*(('Summary&amp;Assumptions'!$H$25*$C304)*(1+'Summary&amp;Assumptions'!$J$29)^(EY$46-1))+AND(EY$56&lt;'Summary&amp;Assumptions'!$J$31,EY$47&gt;=$FQ304,EY$47&lt;=$FR304)*(('Summary&amp;Assumptions'!$H$25*$C304)*(1+'Summary&amp;Assumptions'!$J$29)^(EY$46-1))</f>
        <v>0</v>
      </c>
      <c r="EU304" s="588">
        <f>AND(EZ$55&gt;0,SUM($E304:ET304)&lt;'Summary&amp;Assumptions'!$G$32*$B304,$D304&gt;='Summary&amp;Assumptions'!$D$17,EZ$47&gt;=$D304,EZ$47&lt;=EDATE($D304,'Summary&amp;Assumptions'!$G$32))*$B304+AND(EZ$56&lt;'Summary&amp;Assumptions'!$J$31,EZ$47&gt;=$FO304,EZ$47&lt;=$FP304)*(('Summary&amp;Assumptions'!$H$25*$C304)*(1+'Summary&amp;Assumptions'!$J$29)^(EZ$46-1))+AND(EZ$56&lt;'Summary&amp;Assumptions'!$J$31,EZ$47&gt;=$FQ304,EZ$47&lt;=$FR304)*(('Summary&amp;Assumptions'!$H$25*$C304)*(1+'Summary&amp;Assumptions'!$J$29)^(EZ$46-1))</f>
        <v>0</v>
      </c>
      <c r="EV304" s="588">
        <f>AND(FA$55&gt;0,SUM($E304:EU304)&lt;'Summary&amp;Assumptions'!$G$32*$B304,$D304&gt;='Summary&amp;Assumptions'!$D$17,FA$47&gt;=$D304,FA$47&lt;=EDATE($D304,'Summary&amp;Assumptions'!$G$32))*$B304+AND(FA$56&lt;'Summary&amp;Assumptions'!$J$31,FA$47&gt;=$FO304,FA$47&lt;=$FP304)*(('Summary&amp;Assumptions'!$H$25*$C304)*(1+'Summary&amp;Assumptions'!$J$29)^(FA$46-1))+AND(FA$56&lt;'Summary&amp;Assumptions'!$J$31,FA$47&gt;=$FQ304,FA$47&lt;=$FR304)*(('Summary&amp;Assumptions'!$H$25*$C304)*(1+'Summary&amp;Assumptions'!$J$29)^(FA$46-1))</f>
        <v>0</v>
      </c>
      <c r="EW304" s="588">
        <f>AND(FB$55&gt;0,SUM($E304:EV304)&lt;'Summary&amp;Assumptions'!$G$32*$B304,$D304&gt;='Summary&amp;Assumptions'!$D$17,FB$47&gt;=$D304,FB$47&lt;=EDATE($D304,'Summary&amp;Assumptions'!$G$32))*$B304+AND(FB$56&lt;'Summary&amp;Assumptions'!$J$31,FB$47&gt;=$FO304,FB$47&lt;=$FP304)*(('Summary&amp;Assumptions'!$H$25*$C304)*(1+'Summary&amp;Assumptions'!$J$29)^(FB$46-1))+AND(FB$56&lt;'Summary&amp;Assumptions'!$J$31,FB$47&gt;=$FQ304,FB$47&lt;=$FR304)*(('Summary&amp;Assumptions'!$H$25*$C304)*(1+'Summary&amp;Assumptions'!$J$29)^(FB$46-1))</f>
        <v>0</v>
      </c>
      <c r="EX304" s="588">
        <f>AND(FC$55&gt;0,SUM($E304:EW304)&lt;'Summary&amp;Assumptions'!$G$32*$B304,$D304&gt;='Summary&amp;Assumptions'!$D$17,FC$47&gt;=$D304,FC$47&lt;=EDATE($D304,'Summary&amp;Assumptions'!$G$32))*$B304+AND(FC$56&lt;'Summary&amp;Assumptions'!$J$31,FC$47&gt;=$FO304,FC$47&lt;=$FP304)*(('Summary&amp;Assumptions'!$H$25*$C304)*(1+'Summary&amp;Assumptions'!$J$29)^(FC$46-1))+AND(FC$56&lt;'Summary&amp;Assumptions'!$J$31,FC$47&gt;=$FQ304,FC$47&lt;=$FR304)*(('Summary&amp;Assumptions'!$H$25*$C304)*(1+'Summary&amp;Assumptions'!$J$29)^(FC$46-1))</f>
        <v>0</v>
      </c>
      <c r="EY304" s="588">
        <f>AND(FD$55&gt;0,SUM($E304:EX304)&lt;'Summary&amp;Assumptions'!$G$32*$B304,$D304&gt;='Summary&amp;Assumptions'!$D$17,FD$47&gt;=$D304,FD$47&lt;=EDATE($D304,'Summary&amp;Assumptions'!$G$32))*$B304+AND(FD$56&lt;'Summary&amp;Assumptions'!$J$31,FD$47&gt;=$FO304,FD$47&lt;=$FP304)*(('Summary&amp;Assumptions'!$H$25*$C304)*(1+'Summary&amp;Assumptions'!$J$29)^(FD$46-1))+AND(FD$56&lt;'Summary&amp;Assumptions'!$J$31,FD$47&gt;=$FQ304,FD$47&lt;=$FR304)*(('Summary&amp;Assumptions'!$H$25*$C304)*(1+'Summary&amp;Assumptions'!$J$29)^(FD$46-1))</f>
        <v>0</v>
      </c>
      <c r="EZ304" s="588">
        <f>AND(FE$55&gt;0,SUM($E304:EY304)&lt;'Summary&amp;Assumptions'!$G$32*$B304,$D304&gt;='Summary&amp;Assumptions'!$D$17,FE$47&gt;=$D304,FE$47&lt;=EDATE($D304,'Summary&amp;Assumptions'!$G$32))*$B304+AND(FE$56&lt;'Summary&amp;Assumptions'!$J$31,FE$47&gt;=$FO304,FE$47&lt;=$FP304)*(('Summary&amp;Assumptions'!$H$25*$C304)*(1+'Summary&amp;Assumptions'!$J$29)^(FE$46-1))+AND(FE$56&lt;'Summary&amp;Assumptions'!$J$31,FE$47&gt;=$FQ304,FE$47&lt;=$FR304)*(('Summary&amp;Assumptions'!$H$25*$C304)*(1+'Summary&amp;Assumptions'!$J$29)^(FE$46-1))</f>
        <v>0</v>
      </c>
      <c r="FA304" s="588">
        <f>AND(FF$55&gt;0,SUM($E304:EZ304)&lt;'Summary&amp;Assumptions'!$G$32*$B304,$D304&gt;='Summary&amp;Assumptions'!$D$17,FF$47&gt;=$D304,FF$47&lt;=EDATE($D304,'Summary&amp;Assumptions'!$G$32))*$B304+AND(FF$56&lt;'Summary&amp;Assumptions'!$J$31,FF$47&gt;=$FO304,FF$47&lt;=$FP304)*(('Summary&amp;Assumptions'!$H$25*$C304)*(1+'Summary&amp;Assumptions'!$J$29)^(FF$46-1))+AND(FF$56&lt;'Summary&amp;Assumptions'!$J$31,FF$47&gt;=$FQ304,FF$47&lt;=$FR304)*(('Summary&amp;Assumptions'!$H$25*$C304)*(1+'Summary&amp;Assumptions'!$J$29)^(FF$46-1))</f>
        <v>0</v>
      </c>
      <c r="FB304" s="588">
        <f>AND(FG$55&gt;0,SUM($E304:FA304)&lt;'Summary&amp;Assumptions'!$G$32*$B304,$D304&gt;='Summary&amp;Assumptions'!$D$17,FG$47&gt;=$D304,FG$47&lt;=EDATE($D304,'Summary&amp;Assumptions'!$G$32))*$B304+AND(FG$56&lt;'Summary&amp;Assumptions'!$J$31,FG$47&gt;=$FO304,FG$47&lt;=$FP304)*(('Summary&amp;Assumptions'!$H$25*$C304)*(1+'Summary&amp;Assumptions'!$J$29)^(FG$46-1))+AND(FG$56&lt;'Summary&amp;Assumptions'!$J$31,FG$47&gt;=$FQ304,FG$47&lt;=$FR304)*(('Summary&amp;Assumptions'!$H$25*$C304)*(1+'Summary&amp;Assumptions'!$J$29)^(FG$46-1))</f>
        <v>0</v>
      </c>
      <c r="FC304" s="588">
        <f>AND(FH$55&gt;0,SUM($E304:FB304)&lt;'Summary&amp;Assumptions'!$G$32*$B304,$D304&gt;='Summary&amp;Assumptions'!$D$17,FH$47&gt;=$D304,FH$47&lt;=EDATE($D304,'Summary&amp;Assumptions'!$G$32))*$B304+AND(FH$56&lt;'Summary&amp;Assumptions'!$J$31,FH$47&gt;=$FO304,FH$47&lt;=$FP304)*(('Summary&amp;Assumptions'!$H$25*$C304)*(1+'Summary&amp;Assumptions'!$J$29)^(FH$46-1))+AND(FH$56&lt;'Summary&amp;Assumptions'!$J$31,FH$47&gt;=$FQ304,FH$47&lt;=$FR304)*(('Summary&amp;Assumptions'!$H$25*$C304)*(1+'Summary&amp;Assumptions'!$J$29)^(FH$46-1))</f>
        <v>0</v>
      </c>
      <c r="FD304" s="588">
        <f>AND(FI$55&gt;0,SUM($E304:FC304)&lt;'Summary&amp;Assumptions'!$G$32*$B304,$D304&gt;='Summary&amp;Assumptions'!$D$17,FI$47&gt;=$D304,FI$47&lt;=EDATE($D304,'Summary&amp;Assumptions'!$G$32))*$B304+AND(FI$56&lt;'Summary&amp;Assumptions'!$J$31,FI$47&gt;=$FO304,FI$47&lt;=$FP304)*(('Summary&amp;Assumptions'!$H$25*$C304)*(1+'Summary&amp;Assumptions'!$J$29)^(FI$46-1))+AND(FI$56&lt;'Summary&amp;Assumptions'!$J$31,FI$47&gt;=$FQ304,FI$47&lt;=$FR304)*(('Summary&amp;Assumptions'!$H$25*$C304)*(1+'Summary&amp;Assumptions'!$J$29)^(FI$46-1))</f>
        <v>0</v>
      </c>
      <c r="FE304" s="588">
        <f>AND(FJ$55&gt;0,SUM($E304:FD304)&lt;'Summary&amp;Assumptions'!$G$32*$B304,$D304&gt;='Summary&amp;Assumptions'!$D$17,FJ$47&gt;=$D304,FJ$47&lt;=EDATE($D304,'Summary&amp;Assumptions'!$G$32))*$B304+AND(FJ$56&lt;'Summary&amp;Assumptions'!$J$31,FJ$47&gt;=$FO304,FJ$47&lt;=$FP304)*(('Summary&amp;Assumptions'!$H$25*$C304)*(1+'Summary&amp;Assumptions'!$J$29)^(FJ$46-1))+AND(FJ$56&lt;'Summary&amp;Assumptions'!$J$31,FJ$47&gt;=$FQ304,FJ$47&lt;=$FR304)*(('Summary&amp;Assumptions'!$H$25*$C304)*(1+'Summary&amp;Assumptions'!$J$29)^(FJ$46-1))</f>
        <v>0</v>
      </c>
      <c r="FF304" s="588">
        <f>AND(FK$55&gt;0,SUM($E304:FE304)&lt;'Summary&amp;Assumptions'!$G$32*$B304,$D304&gt;='Summary&amp;Assumptions'!$D$17,FK$47&gt;=$D304,FK$47&lt;=EDATE($D304,'Summary&amp;Assumptions'!$G$32))*$B304+AND(FK$56&lt;'Summary&amp;Assumptions'!$J$31,FK$47&gt;=$FO304,FK$47&lt;=$FP304)*(('Summary&amp;Assumptions'!$H$25*$C304)*(1+'Summary&amp;Assumptions'!$J$29)^(FK$46-1))+AND(FK$56&lt;'Summary&amp;Assumptions'!$J$31,FK$47&gt;=$FQ304,FK$47&lt;=$FR304)*(('Summary&amp;Assumptions'!$H$25*$C304)*(1+'Summary&amp;Assumptions'!$J$29)^(FK$46-1))</f>
        <v>0</v>
      </c>
      <c r="FG304" s="588">
        <f>AND(FL$55&gt;0,SUM($E304:FF304)&lt;'Summary&amp;Assumptions'!$G$32*$B304,$D304&gt;='Summary&amp;Assumptions'!$D$17,FL$47&gt;=$D304,FL$47&lt;=EDATE($D304,'Summary&amp;Assumptions'!$G$32))*$B304+AND(FL$56&lt;'Summary&amp;Assumptions'!$J$31,FL$47&gt;=$FO304,FL$47&lt;=$FP304)*(('Summary&amp;Assumptions'!$H$25*$C304)*(1+'Summary&amp;Assumptions'!$J$29)^(FL$46-1))+AND(FL$56&lt;'Summary&amp;Assumptions'!$J$31,FL$47&gt;=$FQ304,FL$47&lt;=$FR304)*(('Summary&amp;Assumptions'!$H$25*$C304)*(1+'Summary&amp;Assumptions'!$J$29)^(FL$46-1))</f>
        <v>0</v>
      </c>
      <c r="FH304" s="588">
        <f>AND(FM$55&gt;0,SUM($E304:FG304)&lt;'Summary&amp;Assumptions'!$G$32*$B304,$D304&gt;='Summary&amp;Assumptions'!$D$17,FM$47&gt;=$D304,FM$47&lt;=EDATE($D304,'Summary&amp;Assumptions'!$G$32))*$B304+AND(FM$56&lt;'Summary&amp;Assumptions'!$J$31,FM$47&gt;=$FO304,FM$47&lt;=$FP304)*(('Summary&amp;Assumptions'!$H$25*$C304)*(1+'Summary&amp;Assumptions'!$J$29)^(FM$46-1))+AND(FM$56&lt;'Summary&amp;Assumptions'!$J$31,FM$47&gt;=$FQ304,FM$47&lt;=$FR304)*(('Summary&amp;Assumptions'!$H$25*$C304)*(1+'Summary&amp;Assumptions'!$J$29)^(FM$46-1))</f>
        <v>0</v>
      </c>
      <c r="FI304" s="588">
        <f>AND(FN$55&gt;0,SUM($E304:FH304)&lt;'Summary&amp;Assumptions'!$G$32*$B304,$D304&gt;='Summary&amp;Assumptions'!$D$17,FN$47&gt;=$D304,FN$47&lt;=EDATE($D304,'Summary&amp;Assumptions'!$G$32))*$B304+AND(FN$56&lt;'Summary&amp;Assumptions'!$J$31,FN$47&gt;=$FO304,FN$47&lt;=$FP304)*(('Summary&amp;Assumptions'!$H$25*$C304)*(1+'Summary&amp;Assumptions'!$J$29)^(FN$46-1))+AND(FN$56&lt;'Summary&amp;Assumptions'!$J$31,FN$47&gt;=$FQ304,FN$47&lt;=$FR304)*(('Summary&amp;Assumptions'!$H$25*$C304)*(1+'Summary&amp;Assumptions'!$J$29)^(FN$46-1))</f>
        <v>0</v>
      </c>
      <c r="FJ304" s="588">
        <f>AND(FO$55&gt;0,SUM($E304:FI304)&lt;'Summary&amp;Assumptions'!$G$32*$B304,$D304&gt;='Summary&amp;Assumptions'!$D$17,FO$47&gt;=$D304,FO$47&lt;=EDATE($D304,'Summary&amp;Assumptions'!$G$32))*$B304+AND(FO$56&lt;'Summary&amp;Assumptions'!$J$31,FO$47&gt;=$FO304,FO$47&lt;=$FP304)*(('Summary&amp;Assumptions'!$H$25*$C304)*(1+'Summary&amp;Assumptions'!$J$29)^(FO$46-1))+AND(FO$56&lt;'Summary&amp;Assumptions'!$J$31,FO$47&gt;=$FQ304,FO$47&lt;=$FR304)*(('Summary&amp;Assumptions'!$H$25*$C304)*(1+'Summary&amp;Assumptions'!$J$29)^(FO$46-1))</f>
        <v>0</v>
      </c>
      <c r="FK304" s="588">
        <f>AND(FP$55&gt;0,SUM($E304:FJ304)&lt;'Summary&amp;Assumptions'!$G$32*$B304,$D304&gt;='Summary&amp;Assumptions'!$D$17,FP$47&gt;=$D304,FP$47&lt;=EDATE($D304,'Summary&amp;Assumptions'!$G$32))*$B304+AND(FP$56&lt;'Summary&amp;Assumptions'!$J$31,FP$47&gt;=$FO304,FP$47&lt;=$FP304)*(('Summary&amp;Assumptions'!$H$25*$C304)*(1+'Summary&amp;Assumptions'!$J$29)^(FP$46-1))+AND(FP$56&lt;'Summary&amp;Assumptions'!$J$31,FP$47&gt;=$FQ304,FP$47&lt;=$FR304)*(('Summary&amp;Assumptions'!$H$25*$C304)*(1+'Summary&amp;Assumptions'!$J$29)^(FP$46-1))</f>
        <v>0</v>
      </c>
      <c r="FL304" s="588">
        <f>AND(FQ$55&gt;0,SUM($E304:FK304)&lt;'Summary&amp;Assumptions'!$G$32*$B304,$D304&gt;='Summary&amp;Assumptions'!$D$17,FQ$47&gt;=$D304,FQ$47&lt;=EDATE($D304,'Summary&amp;Assumptions'!$G$32))*$B304+AND(FQ$56&lt;'Summary&amp;Assumptions'!$J$31,FQ$47&gt;=$FO304,FQ$47&lt;=$FP304)*(('Summary&amp;Assumptions'!$H$25*$C304)*(1+'Summary&amp;Assumptions'!$J$29)^(FQ$46-1))+AND(FQ$56&lt;'Summary&amp;Assumptions'!$J$31,FQ$47&gt;=$FQ304,FQ$47&lt;=$FR304)*(('Summary&amp;Assumptions'!$H$25*$C304)*(1+'Summary&amp;Assumptions'!$J$29)^(FQ$46-1))</f>
        <v>0</v>
      </c>
      <c r="FO304" s="576">
        <f>EDATE(D304,'Summary&amp;Assumptions'!$G$34)</f>
        <v>50041</v>
      </c>
      <c r="FP304" s="576">
        <f>EDATE(FO304,'Summary&amp;Assumptions'!$G$33-1)</f>
        <v>50072</v>
      </c>
      <c r="FQ304" s="576">
        <f>EDATE(FO304,'Summary&amp;Assumptions'!$G$34)</f>
        <v>50406</v>
      </c>
      <c r="FR304" s="576">
        <f>EDATE(FQ304,'Summary&amp;Assumptions'!$G$33-1)</f>
        <v>50437</v>
      </c>
    </row>
    <row r="305" spans="2:174" hidden="1" x14ac:dyDescent="0.2">
      <c r="B305" s="588">
        <v>0</v>
      </c>
      <c r="C305" s="193">
        <v>0</v>
      </c>
      <c r="D305" s="589">
        <v>49706</v>
      </c>
      <c r="F305" s="588">
        <f>AND(K$55&gt;0,SUM($E305:E305)&lt;'Summary&amp;Assumptions'!$G$32*$B305,$D305&gt;='Summary&amp;Assumptions'!$D$17,K$47&gt;=$D305,K$47&lt;=EDATE($D305,'Summary&amp;Assumptions'!$G$32))*$B305+AND(K$56&lt;'Summary&amp;Assumptions'!$J$31,K$47&gt;=$FO305,K$47&lt;=$FP305)*(('Summary&amp;Assumptions'!$H$25*$C305)*(1+'Summary&amp;Assumptions'!$J$29)^(K$46-1))+AND(K$56&lt;'Summary&amp;Assumptions'!$J$31,K$47&gt;=$FQ305,K$47&lt;=$FR305)*(('Summary&amp;Assumptions'!$H$25*$C305)*(1+'Summary&amp;Assumptions'!$J$29)^(K$46-1))</f>
        <v>0</v>
      </c>
      <c r="G305" s="588">
        <f>AND(L$55&gt;0,SUM($E305:F305)&lt;'Summary&amp;Assumptions'!$G$32*$B305,$D305&gt;='Summary&amp;Assumptions'!$D$17,L$47&gt;=$D305,L$47&lt;=EDATE($D305,'Summary&amp;Assumptions'!$G$32))*$B305+AND(L$56&lt;'Summary&amp;Assumptions'!$J$31,L$47&gt;=$FO305,L$47&lt;=$FP305)*(('Summary&amp;Assumptions'!$H$25*$C305)*(1+'Summary&amp;Assumptions'!$J$29)^(L$46-1))+AND(L$56&lt;'Summary&amp;Assumptions'!$J$31,L$47&gt;=$FQ305,L$47&lt;=$FR305)*(('Summary&amp;Assumptions'!$H$25*$C305)*(1+'Summary&amp;Assumptions'!$J$29)^(L$46-1))</f>
        <v>0</v>
      </c>
      <c r="H305" s="588">
        <f>AND(M$55&gt;0,SUM($E305:G305)&lt;'Summary&amp;Assumptions'!$G$32*$B305,$D305&gt;='Summary&amp;Assumptions'!$D$17,M$47&gt;=$D305,M$47&lt;=EDATE($D305,'Summary&amp;Assumptions'!$G$32))*$B305+AND(M$56&lt;'Summary&amp;Assumptions'!$J$31,M$47&gt;=$FO305,M$47&lt;=$FP305)*(('Summary&amp;Assumptions'!$H$25*$C305)*(1+'Summary&amp;Assumptions'!$J$29)^(M$46-1))+AND(M$56&lt;'Summary&amp;Assumptions'!$J$31,M$47&gt;=$FQ305,M$47&lt;=$FR305)*(('Summary&amp;Assumptions'!$H$25*$C305)*(1+'Summary&amp;Assumptions'!$J$29)^(M$46-1))</f>
        <v>0</v>
      </c>
      <c r="I305" s="588">
        <f>AND(N$55&gt;0,SUM($E305:H305)&lt;'Summary&amp;Assumptions'!$G$32*$B305,$D305&gt;='Summary&amp;Assumptions'!$D$17,N$47&gt;=$D305,N$47&lt;=EDATE($D305,'Summary&amp;Assumptions'!$G$32))*$B305+AND(N$56&lt;'Summary&amp;Assumptions'!$J$31,N$47&gt;=$FO305,N$47&lt;=$FP305)*(('Summary&amp;Assumptions'!$H$25*$C305)*(1+'Summary&amp;Assumptions'!$J$29)^(N$46-1))+AND(N$56&lt;'Summary&amp;Assumptions'!$J$31,N$47&gt;=$FQ305,N$47&lt;=$FR305)*(('Summary&amp;Assumptions'!$H$25*$C305)*(1+'Summary&amp;Assumptions'!$J$29)^(N$46-1))</f>
        <v>0</v>
      </c>
      <c r="J305" s="588">
        <f>AND(O$55&gt;0,SUM($E305:I305)&lt;'Summary&amp;Assumptions'!$G$32*$B305,$D305&gt;='Summary&amp;Assumptions'!$D$17,O$47&gt;=$D305,O$47&lt;=EDATE($D305,'Summary&amp;Assumptions'!$G$32))*$B305+AND(O$56&lt;'Summary&amp;Assumptions'!$J$31,O$47&gt;=$FO305,O$47&lt;=$FP305)*(('Summary&amp;Assumptions'!$H$25*$C305)*(1+'Summary&amp;Assumptions'!$J$29)^(O$46-1))+AND(O$56&lt;'Summary&amp;Assumptions'!$J$31,O$47&gt;=$FQ305,O$47&lt;=$FR305)*(('Summary&amp;Assumptions'!$H$25*$C305)*(1+'Summary&amp;Assumptions'!$J$29)^(O$46-1))</f>
        <v>0</v>
      </c>
      <c r="K305" s="588">
        <f>AND(P$55&gt;0,SUM($E305:J305)&lt;'Summary&amp;Assumptions'!$G$32*$B305,$D305&gt;='Summary&amp;Assumptions'!$D$17,P$47&gt;=$D305,P$47&lt;=EDATE($D305,'Summary&amp;Assumptions'!$G$32))*$B305+AND(P$56&lt;'Summary&amp;Assumptions'!$J$31,P$47&gt;=$FO305,P$47&lt;=$FP305)*(('Summary&amp;Assumptions'!$H$25*$C305)*(1+'Summary&amp;Assumptions'!$J$29)^(P$46-1))+AND(P$56&lt;'Summary&amp;Assumptions'!$J$31,P$47&gt;=$FQ305,P$47&lt;=$FR305)*(('Summary&amp;Assumptions'!$H$25*$C305)*(1+'Summary&amp;Assumptions'!$J$29)^(P$46-1))</f>
        <v>0</v>
      </c>
      <c r="L305" s="588">
        <f>AND(Q$55&gt;0,SUM($E305:K305)&lt;'Summary&amp;Assumptions'!$G$32*$B305,$D305&gt;='Summary&amp;Assumptions'!$D$17,Q$47&gt;=$D305,Q$47&lt;=EDATE($D305,'Summary&amp;Assumptions'!$G$32))*$B305+AND(Q$56&lt;'Summary&amp;Assumptions'!$J$31,Q$47&gt;=$FO305,Q$47&lt;=$FP305)*(('Summary&amp;Assumptions'!$H$25*$C305)*(1+'Summary&amp;Assumptions'!$J$29)^(Q$46-1))+AND(Q$56&lt;'Summary&amp;Assumptions'!$J$31,Q$47&gt;=$FQ305,Q$47&lt;=$FR305)*(('Summary&amp;Assumptions'!$H$25*$C305)*(1+'Summary&amp;Assumptions'!$J$29)^(Q$46-1))</f>
        <v>0</v>
      </c>
      <c r="M305" s="588">
        <f>AND(R$55&gt;0,SUM($E305:L305)&lt;'Summary&amp;Assumptions'!$G$32*$B305,$D305&gt;='Summary&amp;Assumptions'!$D$17,R$47&gt;=$D305,R$47&lt;=EDATE($D305,'Summary&amp;Assumptions'!$G$32))*$B305+AND(R$56&lt;'Summary&amp;Assumptions'!$J$31,R$47&gt;=$FO305,R$47&lt;=$FP305)*(('Summary&amp;Assumptions'!$H$25*$C305)*(1+'Summary&amp;Assumptions'!$J$29)^(R$46-1))+AND(R$56&lt;'Summary&amp;Assumptions'!$J$31,R$47&gt;=$FQ305,R$47&lt;=$FR305)*(('Summary&amp;Assumptions'!$H$25*$C305)*(1+'Summary&amp;Assumptions'!$J$29)^(R$46-1))</f>
        <v>0</v>
      </c>
      <c r="N305" s="588">
        <f>AND(S$55&gt;0,SUM($E305:M305)&lt;'Summary&amp;Assumptions'!$G$32*$B305,$D305&gt;='Summary&amp;Assumptions'!$D$17,S$47&gt;=$D305,S$47&lt;=EDATE($D305,'Summary&amp;Assumptions'!$G$32))*$B305+AND(S$56&lt;'Summary&amp;Assumptions'!$J$31,S$47&gt;=$FO305,S$47&lt;=$FP305)*(('Summary&amp;Assumptions'!$H$25*$C305)*(1+'Summary&amp;Assumptions'!$J$29)^(S$46-1))+AND(S$56&lt;'Summary&amp;Assumptions'!$J$31,S$47&gt;=$FQ305,S$47&lt;=$FR305)*(('Summary&amp;Assumptions'!$H$25*$C305)*(1+'Summary&amp;Assumptions'!$J$29)^(S$46-1))</f>
        <v>0</v>
      </c>
      <c r="O305" s="588">
        <f>AND(T$55&gt;0,SUM($E305:N305)&lt;'Summary&amp;Assumptions'!$G$32*$B305,$D305&gt;='Summary&amp;Assumptions'!$D$17,T$47&gt;=$D305,T$47&lt;=EDATE($D305,'Summary&amp;Assumptions'!$G$32))*$B305+AND(T$56&lt;'Summary&amp;Assumptions'!$J$31,T$47&gt;=$FO305,T$47&lt;=$FP305)*(('Summary&amp;Assumptions'!$H$25*$C305)*(1+'Summary&amp;Assumptions'!$J$29)^(T$46-1))+AND(T$56&lt;'Summary&amp;Assumptions'!$J$31,T$47&gt;=$FQ305,T$47&lt;=$FR305)*(('Summary&amp;Assumptions'!$H$25*$C305)*(1+'Summary&amp;Assumptions'!$J$29)^(T$46-1))</f>
        <v>0</v>
      </c>
      <c r="P305" s="588">
        <f>AND(U$55&gt;0,SUM($E305:O305)&lt;'Summary&amp;Assumptions'!$G$32*$B305,$D305&gt;='Summary&amp;Assumptions'!$D$17,U$47&gt;=$D305,U$47&lt;=EDATE($D305,'Summary&amp;Assumptions'!$G$32))*$B305+AND(U$56&lt;'Summary&amp;Assumptions'!$J$31,U$47&gt;=$FO305,U$47&lt;=$FP305)*(('Summary&amp;Assumptions'!$H$25*$C305)*(1+'Summary&amp;Assumptions'!$J$29)^(U$46-1))+AND(U$56&lt;'Summary&amp;Assumptions'!$J$31,U$47&gt;=$FQ305,U$47&lt;=$FR305)*(('Summary&amp;Assumptions'!$H$25*$C305)*(1+'Summary&amp;Assumptions'!$J$29)^(U$46-1))</f>
        <v>0</v>
      </c>
      <c r="Q305" s="588">
        <f>AND(V$55&gt;0,SUM($E305:P305)&lt;'Summary&amp;Assumptions'!$G$32*$B305,$D305&gt;='Summary&amp;Assumptions'!$D$17,V$47&gt;=$D305,V$47&lt;=EDATE($D305,'Summary&amp;Assumptions'!$G$32))*$B305+AND(V$56&lt;'Summary&amp;Assumptions'!$J$31,V$47&gt;=$FO305,V$47&lt;=$FP305)*(('Summary&amp;Assumptions'!$H$25*$C305)*(1+'Summary&amp;Assumptions'!$J$29)^(V$46-1))+AND(V$56&lt;'Summary&amp;Assumptions'!$J$31,V$47&gt;=$FQ305,V$47&lt;=$FR305)*(('Summary&amp;Assumptions'!$H$25*$C305)*(1+'Summary&amp;Assumptions'!$J$29)^(V$46-1))</f>
        <v>0</v>
      </c>
      <c r="R305" s="588">
        <f>AND(W$55&gt;0,SUM($E305:Q305)&lt;'Summary&amp;Assumptions'!$G$32*$B305,$D305&gt;='Summary&amp;Assumptions'!$D$17,W$47&gt;=$D305,W$47&lt;=EDATE($D305,'Summary&amp;Assumptions'!$G$32))*$B305+AND(W$56&lt;'Summary&amp;Assumptions'!$J$31,W$47&gt;=$FO305,W$47&lt;=$FP305)*(('Summary&amp;Assumptions'!$H$25*$C305)*(1+'Summary&amp;Assumptions'!$J$29)^(W$46-1))+AND(W$56&lt;'Summary&amp;Assumptions'!$J$31,W$47&gt;=$FQ305,W$47&lt;=$FR305)*(('Summary&amp;Assumptions'!$H$25*$C305)*(1+'Summary&amp;Assumptions'!$J$29)^(W$46-1))</f>
        <v>0</v>
      </c>
      <c r="S305" s="588">
        <f>AND(X$55&gt;0,SUM($E305:R305)&lt;'Summary&amp;Assumptions'!$G$32*$B305,$D305&gt;='Summary&amp;Assumptions'!$D$17,X$47&gt;=$D305,X$47&lt;=EDATE($D305,'Summary&amp;Assumptions'!$G$32))*$B305+AND(X$56&lt;'Summary&amp;Assumptions'!$J$31,X$47&gt;=$FO305,X$47&lt;=$FP305)*(('Summary&amp;Assumptions'!$H$25*$C305)*(1+'Summary&amp;Assumptions'!$J$29)^(X$46-1))+AND(X$56&lt;'Summary&amp;Assumptions'!$J$31,X$47&gt;=$FQ305,X$47&lt;=$FR305)*(('Summary&amp;Assumptions'!$H$25*$C305)*(1+'Summary&amp;Assumptions'!$J$29)^(X$46-1))</f>
        <v>0</v>
      </c>
      <c r="T305" s="588">
        <f>AND(Y$55&gt;0,SUM($E305:S305)&lt;'Summary&amp;Assumptions'!$G$32*$B305,$D305&gt;='Summary&amp;Assumptions'!$D$17,Y$47&gt;=$D305,Y$47&lt;=EDATE($D305,'Summary&amp;Assumptions'!$G$32))*$B305+AND(Y$56&lt;'Summary&amp;Assumptions'!$J$31,Y$47&gt;=$FO305,Y$47&lt;=$FP305)*(('Summary&amp;Assumptions'!$H$25*$C305)*(1+'Summary&amp;Assumptions'!$J$29)^(Y$46-1))+AND(Y$56&lt;'Summary&amp;Assumptions'!$J$31,Y$47&gt;=$FQ305,Y$47&lt;=$FR305)*(('Summary&amp;Assumptions'!$H$25*$C305)*(1+'Summary&amp;Assumptions'!$J$29)^(Y$46-1))</f>
        <v>0</v>
      </c>
      <c r="U305" s="588">
        <f>AND(Z$55&gt;0,SUM($E305:T305)&lt;'Summary&amp;Assumptions'!$G$32*$B305,$D305&gt;='Summary&amp;Assumptions'!$D$17,Z$47&gt;=$D305,Z$47&lt;=EDATE($D305,'Summary&amp;Assumptions'!$G$32))*$B305+AND(Z$56&lt;'Summary&amp;Assumptions'!$J$31,Z$47&gt;=$FO305,Z$47&lt;=$FP305)*(('Summary&amp;Assumptions'!$H$25*$C305)*(1+'Summary&amp;Assumptions'!$J$29)^(Z$46-1))+AND(Z$56&lt;'Summary&amp;Assumptions'!$J$31,Z$47&gt;=$FQ305,Z$47&lt;=$FR305)*(('Summary&amp;Assumptions'!$H$25*$C305)*(1+'Summary&amp;Assumptions'!$J$29)^(Z$46-1))</f>
        <v>0</v>
      </c>
      <c r="V305" s="588">
        <f>AND(AA$55&gt;0,SUM($E305:U305)&lt;'Summary&amp;Assumptions'!$G$32*$B305,$D305&gt;='Summary&amp;Assumptions'!$D$17,AA$47&gt;=$D305,AA$47&lt;=EDATE($D305,'Summary&amp;Assumptions'!$G$32))*$B305+AND(AA$56&lt;'Summary&amp;Assumptions'!$J$31,AA$47&gt;=$FO305,AA$47&lt;=$FP305)*(('Summary&amp;Assumptions'!$H$25*$C305)*(1+'Summary&amp;Assumptions'!$J$29)^(AA$46-1))+AND(AA$56&lt;'Summary&amp;Assumptions'!$J$31,AA$47&gt;=$FQ305,AA$47&lt;=$FR305)*(('Summary&amp;Assumptions'!$H$25*$C305)*(1+'Summary&amp;Assumptions'!$J$29)^(AA$46-1))</f>
        <v>0</v>
      </c>
      <c r="W305" s="588">
        <f>AND(AB$55&gt;0,SUM($E305:V305)&lt;'Summary&amp;Assumptions'!$G$32*$B305,$D305&gt;='Summary&amp;Assumptions'!$D$17,AB$47&gt;=$D305,AB$47&lt;=EDATE($D305,'Summary&amp;Assumptions'!$G$32))*$B305+AND(AB$56&lt;'Summary&amp;Assumptions'!$J$31,AB$47&gt;=$FO305,AB$47&lt;=$FP305)*(('Summary&amp;Assumptions'!$H$25*$C305)*(1+'Summary&amp;Assumptions'!$J$29)^(AB$46-1))+AND(AB$56&lt;'Summary&amp;Assumptions'!$J$31,AB$47&gt;=$FQ305,AB$47&lt;=$FR305)*(('Summary&amp;Assumptions'!$H$25*$C305)*(1+'Summary&amp;Assumptions'!$J$29)^(AB$46-1))</f>
        <v>0</v>
      </c>
      <c r="X305" s="588">
        <f>AND(AC$55&gt;0,SUM($E305:W305)&lt;'Summary&amp;Assumptions'!$G$32*$B305,$D305&gt;='Summary&amp;Assumptions'!$D$17,AC$47&gt;=$D305,AC$47&lt;=EDATE($D305,'Summary&amp;Assumptions'!$G$32))*$B305+AND(AC$56&lt;'Summary&amp;Assumptions'!$J$31,AC$47&gt;=$FO305,AC$47&lt;=$FP305)*(('Summary&amp;Assumptions'!$H$25*$C305)*(1+'Summary&amp;Assumptions'!$J$29)^(AC$46-1))+AND(AC$56&lt;'Summary&amp;Assumptions'!$J$31,AC$47&gt;=$FQ305,AC$47&lt;=$FR305)*(('Summary&amp;Assumptions'!$H$25*$C305)*(1+'Summary&amp;Assumptions'!$J$29)^(AC$46-1))</f>
        <v>0</v>
      </c>
      <c r="Y305" s="588">
        <f>AND(AD$55&gt;0,SUM($E305:X305)&lt;'Summary&amp;Assumptions'!$G$32*$B305,$D305&gt;='Summary&amp;Assumptions'!$D$17,AD$47&gt;=$D305,AD$47&lt;=EDATE($D305,'Summary&amp;Assumptions'!$G$32))*$B305+AND(AD$56&lt;'Summary&amp;Assumptions'!$J$31,AD$47&gt;=$FO305,AD$47&lt;=$FP305)*(('Summary&amp;Assumptions'!$H$25*$C305)*(1+'Summary&amp;Assumptions'!$J$29)^(AD$46-1))+AND(AD$56&lt;'Summary&amp;Assumptions'!$J$31,AD$47&gt;=$FQ305,AD$47&lt;=$FR305)*(('Summary&amp;Assumptions'!$H$25*$C305)*(1+'Summary&amp;Assumptions'!$J$29)^(AD$46-1))</f>
        <v>0</v>
      </c>
      <c r="Z305" s="588">
        <f>AND(AE$55&gt;0,SUM($E305:Y305)&lt;'Summary&amp;Assumptions'!$G$32*$B305,$D305&gt;='Summary&amp;Assumptions'!$D$17,AE$47&gt;=$D305,AE$47&lt;=EDATE($D305,'Summary&amp;Assumptions'!$G$32))*$B305+AND(AE$56&lt;'Summary&amp;Assumptions'!$J$31,AE$47&gt;=$FO305,AE$47&lt;=$FP305)*(('Summary&amp;Assumptions'!$H$25*$C305)*(1+'Summary&amp;Assumptions'!$J$29)^(AE$46-1))+AND(AE$56&lt;'Summary&amp;Assumptions'!$J$31,AE$47&gt;=$FQ305,AE$47&lt;=$FR305)*(('Summary&amp;Assumptions'!$H$25*$C305)*(1+'Summary&amp;Assumptions'!$J$29)^(AE$46-1))</f>
        <v>0</v>
      </c>
      <c r="AA305" s="588">
        <f>AND(AF$55&gt;0,SUM($E305:Z305)&lt;'Summary&amp;Assumptions'!$G$32*$B305,$D305&gt;='Summary&amp;Assumptions'!$D$17,AF$47&gt;=$D305,AF$47&lt;=EDATE($D305,'Summary&amp;Assumptions'!$G$32))*$B305+AND(AF$56&lt;'Summary&amp;Assumptions'!$J$31,AF$47&gt;=$FO305,AF$47&lt;=$FP305)*(('Summary&amp;Assumptions'!$H$25*$C305)*(1+'Summary&amp;Assumptions'!$J$29)^(AF$46-1))+AND(AF$56&lt;'Summary&amp;Assumptions'!$J$31,AF$47&gt;=$FQ305,AF$47&lt;=$FR305)*(('Summary&amp;Assumptions'!$H$25*$C305)*(1+'Summary&amp;Assumptions'!$J$29)^(AF$46-1))</f>
        <v>0</v>
      </c>
      <c r="AB305" s="588">
        <f>AND(AG$55&gt;0,SUM($E305:AA305)&lt;'Summary&amp;Assumptions'!$G$32*$B305,$D305&gt;='Summary&amp;Assumptions'!$D$17,AG$47&gt;=$D305,AG$47&lt;=EDATE($D305,'Summary&amp;Assumptions'!$G$32))*$B305+AND(AG$56&lt;'Summary&amp;Assumptions'!$J$31,AG$47&gt;=$FO305,AG$47&lt;=$FP305)*(('Summary&amp;Assumptions'!$H$25*$C305)*(1+'Summary&amp;Assumptions'!$J$29)^(AG$46-1))+AND(AG$56&lt;'Summary&amp;Assumptions'!$J$31,AG$47&gt;=$FQ305,AG$47&lt;=$FR305)*(('Summary&amp;Assumptions'!$H$25*$C305)*(1+'Summary&amp;Assumptions'!$J$29)^(AG$46-1))</f>
        <v>0</v>
      </c>
      <c r="AC305" s="588">
        <f>AND(AH$55&gt;0,SUM($E305:AB305)&lt;'Summary&amp;Assumptions'!$G$32*$B305,$D305&gt;='Summary&amp;Assumptions'!$D$17,AH$47&gt;=$D305,AH$47&lt;=EDATE($D305,'Summary&amp;Assumptions'!$G$32))*$B305+AND(AH$56&lt;'Summary&amp;Assumptions'!$J$31,AH$47&gt;=$FO305,AH$47&lt;=$FP305)*(('Summary&amp;Assumptions'!$H$25*$C305)*(1+'Summary&amp;Assumptions'!$J$29)^(AH$46-1))+AND(AH$56&lt;'Summary&amp;Assumptions'!$J$31,AH$47&gt;=$FQ305,AH$47&lt;=$FR305)*(('Summary&amp;Assumptions'!$H$25*$C305)*(1+'Summary&amp;Assumptions'!$J$29)^(AH$46-1))</f>
        <v>0</v>
      </c>
      <c r="AD305" s="588">
        <f>AND(AI$55&gt;0,SUM($E305:AC305)&lt;'Summary&amp;Assumptions'!$G$32*$B305,$D305&gt;='Summary&amp;Assumptions'!$D$17,AI$47&gt;=$D305,AI$47&lt;=EDATE($D305,'Summary&amp;Assumptions'!$G$32))*$B305+AND(AI$56&lt;'Summary&amp;Assumptions'!$J$31,AI$47&gt;=$FO305,AI$47&lt;=$FP305)*(('Summary&amp;Assumptions'!$H$25*$C305)*(1+'Summary&amp;Assumptions'!$J$29)^(AI$46-1))+AND(AI$56&lt;'Summary&amp;Assumptions'!$J$31,AI$47&gt;=$FQ305,AI$47&lt;=$FR305)*(('Summary&amp;Assumptions'!$H$25*$C305)*(1+'Summary&amp;Assumptions'!$J$29)^(AI$46-1))</f>
        <v>0</v>
      </c>
      <c r="AE305" s="588">
        <f>AND(AJ$55&gt;0,SUM($E305:AD305)&lt;'Summary&amp;Assumptions'!$G$32*$B305,$D305&gt;='Summary&amp;Assumptions'!$D$17,AJ$47&gt;=$D305,AJ$47&lt;=EDATE($D305,'Summary&amp;Assumptions'!$G$32))*$B305+AND(AJ$56&lt;'Summary&amp;Assumptions'!$J$31,AJ$47&gt;=$FO305,AJ$47&lt;=$FP305)*(('Summary&amp;Assumptions'!$H$25*$C305)*(1+'Summary&amp;Assumptions'!$J$29)^(AJ$46-1))+AND(AJ$56&lt;'Summary&amp;Assumptions'!$J$31,AJ$47&gt;=$FQ305,AJ$47&lt;=$FR305)*(('Summary&amp;Assumptions'!$H$25*$C305)*(1+'Summary&amp;Assumptions'!$J$29)^(AJ$46-1))</f>
        <v>0</v>
      </c>
      <c r="AF305" s="588">
        <f>AND(AK$55&gt;0,SUM($E305:AE305)&lt;'Summary&amp;Assumptions'!$G$32*$B305,$D305&gt;='Summary&amp;Assumptions'!$D$17,AK$47&gt;=$D305,AK$47&lt;=EDATE($D305,'Summary&amp;Assumptions'!$G$32))*$B305+AND(AK$56&lt;'Summary&amp;Assumptions'!$J$31,AK$47&gt;=$FO305,AK$47&lt;=$FP305)*(('Summary&amp;Assumptions'!$H$25*$C305)*(1+'Summary&amp;Assumptions'!$J$29)^(AK$46-1))+AND(AK$56&lt;'Summary&amp;Assumptions'!$J$31,AK$47&gt;=$FQ305,AK$47&lt;=$FR305)*(('Summary&amp;Assumptions'!$H$25*$C305)*(1+'Summary&amp;Assumptions'!$J$29)^(AK$46-1))</f>
        <v>0</v>
      </c>
      <c r="AG305" s="588">
        <f>AND(AL$55&gt;0,SUM($E305:AF305)&lt;'Summary&amp;Assumptions'!$G$32*$B305,$D305&gt;='Summary&amp;Assumptions'!$D$17,AL$47&gt;=$D305,AL$47&lt;=EDATE($D305,'Summary&amp;Assumptions'!$G$32))*$B305+AND(AL$56&lt;'Summary&amp;Assumptions'!$J$31,AL$47&gt;=$FO305,AL$47&lt;=$FP305)*(('Summary&amp;Assumptions'!$H$25*$C305)*(1+'Summary&amp;Assumptions'!$J$29)^(AL$46-1))+AND(AL$56&lt;'Summary&amp;Assumptions'!$J$31,AL$47&gt;=$FQ305,AL$47&lt;=$FR305)*(('Summary&amp;Assumptions'!$H$25*$C305)*(1+'Summary&amp;Assumptions'!$J$29)^(AL$46-1))</f>
        <v>0</v>
      </c>
      <c r="AH305" s="588">
        <f>AND(AM$55&gt;0,SUM($E305:AG305)&lt;'Summary&amp;Assumptions'!$G$32*$B305,$D305&gt;='Summary&amp;Assumptions'!$D$17,AM$47&gt;=$D305,AM$47&lt;=EDATE($D305,'Summary&amp;Assumptions'!$G$32))*$B305+AND(AM$56&lt;'Summary&amp;Assumptions'!$J$31,AM$47&gt;=$FO305,AM$47&lt;=$FP305)*(('Summary&amp;Assumptions'!$H$25*$C305)*(1+'Summary&amp;Assumptions'!$J$29)^(AM$46-1))+AND(AM$56&lt;'Summary&amp;Assumptions'!$J$31,AM$47&gt;=$FQ305,AM$47&lt;=$FR305)*(('Summary&amp;Assumptions'!$H$25*$C305)*(1+'Summary&amp;Assumptions'!$J$29)^(AM$46-1))</f>
        <v>0</v>
      </c>
      <c r="AI305" s="588">
        <f>AND(AN$55&gt;0,SUM($E305:AH305)&lt;'Summary&amp;Assumptions'!$G$32*$B305,$D305&gt;='Summary&amp;Assumptions'!$D$17,AN$47&gt;=$D305,AN$47&lt;=EDATE($D305,'Summary&amp;Assumptions'!$G$32))*$B305+AND(AN$56&lt;'Summary&amp;Assumptions'!$J$31,AN$47&gt;=$FO305,AN$47&lt;=$FP305)*(('Summary&amp;Assumptions'!$H$25*$C305)*(1+'Summary&amp;Assumptions'!$J$29)^(AN$46-1))+AND(AN$56&lt;'Summary&amp;Assumptions'!$J$31,AN$47&gt;=$FQ305,AN$47&lt;=$FR305)*(('Summary&amp;Assumptions'!$H$25*$C305)*(1+'Summary&amp;Assumptions'!$J$29)^(AN$46-1))</f>
        <v>0</v>
      </c>
      <c r="AJ305" s="588">
        <f>AND(AO$55&gt;0,SUM($E305:AI305)&lt;'Summary&amp;Assumptions'!$G$32*$B305,$D305&gt;='Summary&amp;Assumptions'!$D$17,AO$47&gt;=$D305,AO$47&lt;=EDATE($D305,'Summary&amp;Assumptions'!$G$32))*$B305+AND(AO$56&lt;'Summary&amp;Assumptions'!$J$31,AO$47&gt;=$FO305,AO$47&lt;=$FP305)*(('Summary&amp;Assumptions'!$H$25*$C305)*(1+'Summary&amp;Assumptions'!$J$29)^(AO$46-1))+AND(AO$56&lt;'Summary&amp;Assumptions'!$J$31,AO$47&gt;=$FQ305,AO$47&lt;=$FR305)*(('Summary&amp;Assumptions'!$H$25*$C305)*(1+'Summary&amp;Assumptions'!$J$29)^(AO$46-1))</f>
        <v>0</v>
      </c>
      <c r="AK305" s="588">
        <f>AND(AP$55&gt;0,SUM($E305:AJ305)&lt;'Summary&amp;Assumptions'!$G$32*$B305,$D305&gt;='Summary&amp;Assumptions'!$D$17,AP$47&gt;=$D305,AP$47&lt;=EDATE($D305,'Summary&amp;Assumptions'!$G$32))*$B305+AND(AP$56&lt;'Summary&amp;Assumptions'!$J$31,AP$47&gt;=$FO305,AP$47&lt;=$FP305)*(('Summary&amp;Assumptions'!$H$25*$C305)*(1+'Summary&amp;Assumptions'!$J$29)^(AP$46-1))+AND(AP$56&lt;'Summary&amp;Assumptions'!$J$31,AP$47&gt;=$FQ305,AP$47&lt;=$FR305)*(('Summary&amp;Assumptions'!$H$25*$C305)*(1+'Summary&amp;Assumptions'!$J$29)^(AP$46-1))</f>
        <v>0</v>
      </c>
      <c r="AL305" s="588">
        <f>AND(AQ$55&gt;0,SUM($E305:AK305)&lt;'Summary&amp;Assumptions'!$G$32*$B305,$D305&gt;='Summary&amp;Assumptions'!$D$17,AQ$47&gt;=$D305,AQ$47&lt;=EDATE($D305,'Summary&amp;Assumptions'!$G$32))*$B305+AND(AQ$56&lt;'Summary&amp;Assumptions'!$J$31,AQ$47&gt;=$FO305,AQ$47&lt;=$FP305)*(('Summary&amp;Assumptions'!$H$25*$C305)*(1+'Summary&amp;Assumptions'!$J$29)^(AQ$46-1))+AND(AQ$56&lt;'Summary&amp;Assumptions'!$J$31,AQ$47&gt;=$FQ305,AQ$47&lt;=$FR305)*(('Summary&amp;Assumptions'!$H$25*$C305)*(1+'Summary&amp;Assumptions'!$J$29)^(AQ$46-1))</f>
        <v>0</v>
      </c>
      <c r="AM305" s="588">
        <f>AND(AR$55&gt;0,SUM($E305:AL305)&lt;'Summary&amp;Assumptions'!$G$32*$B305,$D305&gt;='Summary&amp;Assumptions'!$D$17,AR$47&gt;=$D305,AR$47&lt;=EDATE($D305,'Summary&amp;Assumptions'!$G$32))*$B305+AND(AR$56&lt;'Summary&amp;Assumptions'!$J$31,AR$47&gt;=$FO305,AR$47&lt;=$FP305)*(('Summary&amp;Assumptions'!$H$25*$C305)*(1+'Summary&amp;Assumptions'!$J$29)^(AR$46-1))+AND(AR$56&lt;'Summary&amp;Assumptions'!$J$31,AR$47&gt;=$FQ305,AR$47&lt;=$FR305)*(('Summary&amp;Assumptions'!$H$25*$C305)*(1+'Summary&amp;Assumptions'!$J$29)^(AR$46-1))</f>
        <v>0</v>
      </c>
      <c r="AN305" s="588">
        <f>AND(AS$55&gt;0,SUM($E305:AM305)&lt;'Summary&amp;Assumptions'!$G$32*$B305,$D305&gt;='Summary&amp;Assumptions'!$D$17,AS$47&gt;=$D305,AS$47&lt;=EDATE($D305,'Summary&amp;Assumptions'!$G$32))*$B305+AND(AS$56&lt;'Summary&amp;Assumptions'!$J$31,AS$47&gt;=$FO305,AS$47&lt;=$FP305)*(('Summary&amp;Assumptions'!$H$25*$C305)*(1+'Summary&amp;Assumptions'!$J$29)^(AS$46-1))+AND(AS$56&lt;'Summary&amp;Assumptions'!$J$31,AS$47&gt;=$FQ305,AS$47&lt;=$FR305)*(('Summary&amp;Assumptions'!$H$25*$C305)*(1+'Summary&amp;Assumptions'!$J$29)^(AS$46-1))</f>
        <v>0</v>
      </c>
      <c r="AO305" s="588">
        <f>AND(AT$55&gt;0,SUM($E305:AN305)&lt;'Summary&amp;Assumptions'!$G$32*$B305,$D305&gt;='Summary&amp;Assumptions'!$D$17,AT$47&gt;=$D305,AT$47&lt;=EDATE($D305,'Summary&amp;Assumptions'!$G$32))*$B305+AND(AT$56&lt;'Summary&amp;Assumptions'!$J$31,AT$47&gt;=$FO305,AT$47&lt;=$FP305)*(('Summary&amp;Assumptions'!$H$25*$C305)*(1+'Summary&amp;Assumptions'!$J$29)^(AT$46-1))+AND(AT$56&lt;'Summary&amp;Assumptions'!$J$31,AT$47&gt;=$FQ305,AT$47&lt;=$FR305)*(('Summary&amp;Assumptions'!$H$25*$C305)*(1+'Summary&amp;Assumptions'!$J$29)^(AT$46-1))</f>
        <v>0</v>
      </c>
      <c r="AP305" s="588">
        <f>AND(AU$55&gt;0,SUM($E305:AO305)&lt;'Summary&amp;Assumptions'!$G$32*$B305,$D305&gt;='Summary&amp;Assumptions'!$D$17,AU$47&gt;=$D305,AU$47&lt;=EDATE($D305,'Summary&amp;Assumptions'!$G$32))*$B305+AND(AU$56&lt;'Summary&amp;Assumptions'!$J$31,AU$47&gt;=$FO305,AU$47&lt;=$FP305)*(('Summary&amp;Assumptions'!$H$25*$C305)*(1+'Summary&amp;Assumptions'!$J$29)^(AU$46-1))+AND(AU$56&lt;'Summary&amp;Assumptions'!$J$31,AU$47&gt;=$FQ305,AU$47&lt;=$FR305)*(('Summary&amp;Assumptions'!$H$25*$C305)*(1+'Summary&amp;Assumptions'!$J$29)^(AU$46-1))</f>
        <v>0</v>
      </c>
      <c r="AQ305" s="588">
        <f>AND(AV$55&gt;0,SUM($E305:AP305)&lt;'Summary&amp;Assumptions'!$G$32*$B305,$D305&gt;='Summary&amp;Assumptions'!$D$17,AV$47&gt;=$D305,AV$47&lt;=EDATE($D305,'Summary&amp;Assumptions'!$G$32))*$B305+AND(AV$56&lt;'Summary&amp;Assumptions'!$J$31,AV$47&gt;=$FO305,AV$47&lt;=$FP305)*(('Summary&amp;Assumptions'!$H$25*$C305)*(1+'Summary&amp;Assumptions'!$J$29)^(AV$46-1))+AND(AV$56&lt;'Summary&amp;Assumptions'!$J$31,AV$47&gt;=$FQ305,AV$47&lt;=$FR305)*(('Summary&amp;Assumptions'!$H$25*$C305)*(1+'Summary&amp;Assumptions'!$J$29)^(AV$46-1))</f>
        <v>0</v>
      </c>
      <c r="AR305" s="588">
        <f>AND(AW$55&gt;0,SUM($E305:AQ305)&lt;'Summary&amp;Assumptions'!$G$32*$B305,$D305&gt;='Summary&amp;Assumptions'!$D$17,AW$47&gt;=$D305,AW$47&lt;=EDATE($D305,'Summary&amp;Assumptions'!$G$32))*$B305+AND(AW$56&lt;'Summary&amp;Assumptions'!$J$31,AW$47&gt;=$FO305,AW$47&lt;=$FP305)*(('Summary&amp;Assumptions'!$H$25*$C305)*(1+'Summary&amp;Assumptions'!$J$29)^(AW$46-1))+AND(AW$56&lt;'Summary&amp;Assumptions'!$J$31,AW$47&gt;=$FQ305,AW$47&lt;=$FR305)*(('Summary&amp;Assumptions'!$H$25*$C305)*(1+'Summary&amp;Assumptions'!$J$29)^(AW$46-1))</f>
        <v>0</v>
      </c>
      <c r="AS305" s="588">
        <f>AND(AX$55&gt;0,SUM($E305:AR305)&lt;'Summary&amp;Assumptions'!$G$32*$B305,$D305&gt;='Summary&amp;Assumptions'!$D$17,AX$47&gt;=$D305,AX$47&lt;=EDATE($D305,'Summary&amp;Assumptions'!$G$32))*$B305+AND(AX$56&lt;'Summary&amp;Assumptions'!$J$31,AX$47&gt;=$FO305,AX$47&lt;=$FP305)*(('Summary&amp;Assumptions'!$H$25*$C305)*(1+'Summary&amp;Assumptions'!$J$29)^(AX$46-1))+AND(AX$56&lt;'Summary&amp;Assumptions'!$J$31,AX$47&gt;=$FQ305,AX$47&lt;=$FR305)*(('Summary&amp;Assumptions'!$H$25*$C305)*(1+'Summary&amp;Assumptions'!$J$29)^(AX$46-1))</f>
        <v>0</v>
      </c>
      <c r="AT305" s="588">
        <f>AND(AY$55&gt;0,SUM($E305:AS305)&lt;'Summary&amp;Assumptions'!$G$32*$B305,$D305&gt;='Summary&amp;Assumptions'!$D$17,AY$47&gt;=$D305,AY$47&lt;=EDATE($D305,'Summary&amp;Assumptions'!$G$32))*$B305+AND(AY$56&lt;'Summary&amp;Assumptions'!$J$31,AY$47&gt;=$FO305,AY$47&lt;=$FP305)*(('Summary&amp;Assumptions'!$H$25*$C305)*(1+'Summary&amp;Assumptions'!$J$29)^(AY$46-1))+AND(AY$56&lt;'Summary&amp;Assumptions'!$J$31,AY$47&gt;=$FQ305,AY$47&lt;=$FR305)*(('Summary&amp;Assumptions'!$H$25*$C305)*(1+'Summary&amp;Assumptions'!$J$29)^(AY$46-1))</f>
        <v>0</v>
      </c>
      <c r="AU305" s="588">
        <f>AND(AZ$55&gt;0,SUM($E305:AT305)&lt;'Summary&amp;Assumptions'!$G$32*$B305,$D305&gt;='Summary&amp;Assumptions'!$D$17,AZ$47&gt;=$D305,AZ$47&lt;=EDATE($D305,'Summary&amp;Assumptions'!$G$32))*$B305+AND(AZ$56&lt;'Summary&amp;Assumptions'!$J$31,AZ$47&gt;=$FO305,AZ$47&lt;=$FP305)*(('Summary&amp;Assumptions'!$H$25*$C305)*(1+'Summary&amp;Assumptions'!$J$29)^(AZ$46-1))+AND(AZ$56&lt;'Summary&amp;Assumptions'!$J$31,AZ$47&gt;=$FQ305,AZ$47&lt;=$FR305)*(('Summary&amp;Assumptions'!$H$25*$C305)*(1+'Summary&amp;Assumptions'!$J$29)^(AZ$46-1))</f>
        <v>0</v>
      </c>
      <c r="AV305" s="588">
        <f>AND(BA$55&gt;0,SUM($E305:AU305)&lt;'Summary&amp;Assumptions'!$G$32*$B305,$D305&gt;='Summary&amp;Assumptions'!$D$17,BA$47&gt;=$D305,BA$47&lt;=EDATE($D305,'Summary&amp;Assumptions'!$G$32))*$B305+AND(BA$56&lt;'Summary&amp;Assumptions'!$J$31,BA$47&gt;=$FO305,BA$47&lt;=$FP305)*(('Summary&amp;Assumptions'!$H$25*$C305)*(1+'Summary&amp;Assumptions'!$J$29)^(BA$46-1))+AND(BA$56&lt;'Summary&amp;Assumptions'!$J$31,BA$47&gt;=$FQ305,BA$47&lt;=$FR305)*(('Summary&amp;Assumptions'!$H$25*$C305)*(1+'Summary&amp;Assumptions'!$J$29)^(BA$46-1))</f>
        <v>0</v>
      </c>
      <c r="AW305" s="588">
        <f>AND(BB$55&gt;0,SUM($E305:AV305)&lt;'Summary&amp;Assumptions'!$G$32*$B305,$D305&gt;='Summary&amp;Assumptions'!$D$17,BB$47&gt;=$D305,BB$47&lt;=EDATE($D305,'Summary&amp;Assumptions'!$G$32))*$B305+AND(BB$56&lt;'Summary&amp;Assumptions'!$J$31,BB$47&gt;=$FO305,BB$47&lt;=$FP305)*(('Summary&amp;Assumptions'!$H$25*$C305)*(1+'Summary&amp;Assumptions'!$J$29)^(BB$46-1))+AND(BB$56&lt;'Summary&amp;Assumptions'!$J$31,BB$47&gt;=$FQ305,BB$47&lt;=$FR305)*(('Summary&amp;Assumptions'!$H$25*$C305)*(1+'Summary&amp;Assumptions'!$J$29)^(BB$46-1))</f>
        <v>0</v>
      </c>
      <c r="AX305" s="588">
        <f>AND(BC$55&gt;0,SUM($E305:AW305)&lt;'Summary&amp;Assumptions'!$G$32*$B305,$D305&gt;='Summary&amp;Assumptions'!$D$17,BC$47&gt;=$D305,BC$47&lt;=EDATE($D305,'Summary&amp;Assumptions'!$G$32))*$B305+AND(BC$56&lt;'Summary&amp;Assumptions'!$J$31,BC$47&gt;=$FO305,BC$47&lt;=$FP305)*(('Summary&amp;Assumptions'!$H$25*$C305)*(1+'Summary&amp;Assumptions'!$J$29)^(BC$46-1))+AND(BC$56&lt;'Summary&amp;Assumptions'!$J$31,BC$47&gt;=$FQ305,BC$47&lt;=$FR305)*(('Summary&amp;Assumptions'!$H$25*$C305)*(1+'Summary&amp;Assumptions'!$J$29)^(BC$46-1))</f>
        <v>0</v>
      </c>
      <c r="AY305" s="588">
        <f>AND(BD$55&gt;0,SUM($E305:AX305)&lt;'Summary&amp;Assumptions'!$G$32*$B305,$D305&gt;='Summary&amp;Assumptions'!$D$17,BD$47&gt;=$D305,BD$47&lt;=EDATE($D305,'Summary&amp;Assumptions'!$G$32))*$B305+AND(BD$56&lt;'Summary&amp;Assumptions'!$J$31,BD$47&gt;=$FO305,BD$47&lt;=$FP305)*(('Summary&amp;Assumptions'!$H$25*$C305)*(1+'Summary&amp;Assumptions'!$J$29)^(BD$46-1))+AND(BD$56&lt;'Summary&amp;Assumptions'!$J$31,BD$47&gt;=$FQ305,BD$47&lt;=$FR305)*(('Summary&amp;Assumptions'!$H$25*$C305)*(1+'Summary&amp;Assumptions'!$J$29)^(BD$46-1))</f>
        <v>0</v>
      </c>
      <c r="AZ305" s="588">
        <f>AND(BE$55&gt;0,SUM($E305:AY305)&lt;'Summary&amp;Assumptions'!$G$32*$B305,$D305&gt;='Summary&amp;Assumptions'!$D$17,BE$47&gt;=$D305,BE$47&lt;=EDATE($D305,'Summary&amp;Assumptions'!$G$32))*$B305+AND(BE$56&lt;'Summary&amp;Assumptions'!$J$31,BE$47&gt;=$FO305,BE$47&lt;=$FP305)*(('Summary&amp;Assumptions'!$H$25*$C305)*(1+'Summary&amp;Assumptions'!$J$29)^(BE$46-1))+AND(BE$56&lt;'Summary&amp;Assumptions'!$J$31,BE$47&gt;=$FQ305,BE$47&lt;=$FR305)*(('Summary&amp;Assumptions'!$H$25*$C305)*(1+'Summary&amp;Assumptions'!$J$29)^(BE$46-1))</f>
        <v>0</v>
      </c>
      <c r="BA305" s="588">
        <f>AND(BF$55&gt;0,SUM($E305:AZ305)&lt;'Summary&amp;Assumptions'!$G$32*$B305,$D305&gt;='Summary&amp;Assumptions'!$D$17,BF$47&gt;=$D305,BF$47&lt;=EDATE($D305,'Summary&amp;Assumptions'!$G$32))*$B305+AND(BF$56&lt;'Summary&amp;Assumptions'!$J$31,BF$47&gt;=$FO305,BF$47&lt;=$FP305)*(('Summary&amp;Assumptions'!$H$25*$C305)*(1+'Summary&amp;Assumptions'!$J$29)^(BF$46-1))+AND(BF$56&lt;'Summary&amp;Assumptions'!$J$31,BF$47&gt;=$FQ305,BF$47&lt;=$FR305)*(('Summary&amp;Assumptions'!$H$25*$C305)*(1+'Summary&amp;Assumptions'!$J$29)^(BF$46-1))</f>
        <v>0</v>
      </c>
      <c r="BB305" s="588">
        <f>AND(BG$55&gt;0,SUM($E305:BA305)&lt;'Summary&amp;Assumptions'!$G$32*$B305,$D305&gt;='Summary&amp;Assumptions'!$D$17,BG$47&gt;=$D305,BG$47&lt;=EDATE($D305,'Summary&amp;Assumptions'!$G$32))*$B305+AND(BG$56&lt;'Summary&amp;Assumptions'!$J$31,BG$47&gt;=$FO305,BG$47&lt;=$FP305)*(('Summary&amp;Assumptions'!$H$25*$C305)*(1+'Summary&amp;Assumptions'!$J$29)^(BG$46-1))+AND(BG$56&lt;'Summary&amp;Assumptions'!$J$31,BG$47&gt;=$FQ305,BG$47&lt;=$FR305)*(('Summary&amp;Assumptions'!$H$25*$C305)*(1+'Summary&amp;Assumptions'!$J$29)^(BG$46-1))</f>
        <v>0</v>
      </c>
      <c r="BC305" s="588">
        <f>AND(BH$55&gt;0,SUM($E305:BB305)&lt;'Summary&amp;Assumptions'!$G$32*$B305,$D305&gt;='Summary&amp;Assumptions'!$D$17,BH$47&gt;=$D305,BH$47&lt;=EDATE($D305,'Summary&amp;Assumptions'!$G$32))*$B305+AND(BH$56&lt;'Summary&amp;Assumptions'!$J$31,BH$47&gt;=$FO305,BH$47&lt;=$FP305)*(('Summary&amp;Assumptions'!$H$25*$C305)*(1+'Summary&amp;Assumptions'!$J$29)^(BH$46-1))+AND(BH$56&lt;'Summary&amp;Assumptions'!$J$31,BH$47&gt;=$FQ305,BH$47&lt;=$FR305)*(('Summary&amp;Assumptions'!$H$25*$C305)*(1+'Summary&amp;Assumptions'!$J$29)^(BH$46-1))</f>
        <v>0</v>
      </c>
      <c r="BD305" s="588">
        <f>AND(BI$55&gt;0,SUM($E305:BC305)&lt;'Summary&amp;Assumptions'!$G$32*$B305,$D305&gt;='Summary&amp;Assumptions'!$D$17,BI$47&gt;=$D305,BI$47&lt;=EDATE($D305,'Summary&amp;Assumptions'!$G$32))*$B305+AND(BI$56&lt;'Summary&amp;Assumptions'!$J$31,BI$47&gt;=$FO305,BI$47&lt;=$FP305)*(('Summary&amp;Assumptions'!$H$25*$C305)*(1+'Summary&amp;Assumptions'!$J$29)^(BI$46-1))+AND(BI$56&lt;'Summary&amp;Assumptions'!$J$31,BI$47&gt;=$FQ305,BI$47&lt;=$FR305)*(('Summary&amp;Assumptions'!$H$25*$C305)*(1+'Summary&amp;Assumptions'!$J$29)^(BI$46-1))</f>
        <v>0</v>
      </c>
      <c r="BE305" s="588">
        <f>AND(BJ$55&gt;0,SUM($E305:BD305)&lt;'Summary&amp;Assumptions'!$G$32*$B305,$D305&gt;='Summary&amp;Assumptions'!$D$17,BJ$47&gt;=$D305,BJ$47&lt;=EDATE($D305,'Summary&amp;Assumptions'!$G$32))*$B305+AND(BJ$56&lt;'Summary&amp;Assumptions'!$J$31,BJ$47&gt;=$FO305,BJ$47&lt;=$FP305)*(('Summary&amp;Assumptions'!$H$25*$C305)*(1+'Summary&amp;Assumptions'!$J$29)^(BJ$46-1))+AND(BJ$56&lt;'Summary&amp;Assumptions'!$J$31,BJ$47&gt;=$FQ305,BJ$47&lt;=$FR305)*(('Summary&amp;Assumptions'!$H$25*$C305)*(1+'Summary&amp;Assumptions'!$J$29)^(BJ$46-1))</f>
        <v>0</v>
      </c>
      <c r="BF305" s="588">
        <f>AND(BK$55&gt;0,SUM($E305:BE305)&lt;'Summary&amp;Assumptions'!$G$32*$B305,$D305&gt;='Summary&amp;Assumptions'!$D$17,BK$47&gt;=$D305,BK$47&lt;=EDATE($D305,'Summary&amp;Assumptions'!$G$32))*$B305+AND(BK$56&lt;'Summary&amp;Assumptions'!$J$31,BK$47&gt;=$FO305,BK$47&lt;=$FP305)*(('Summary&amp;Assumptions'!$H$25*$C305)*(1+'Summary&amp;Assumptions'!$J$29)^(BK$46-1))+AND(BK$56&lt;'Summary&amp;Assumptions'!$J$31,BK$47&gt;=$FQ305,BK$47&lt;=$FR305)*(('Summary&amp;Assumptions'!$H$25*$C305)*(1+'Summary&amp;Assumptions'!$J$29)^(BK$46-1))</f>
        <v>0</v>
      </c>
      <c r="BG305" s="588">
        <f>AND(BL$55&gt;0,SUM($E305:BF305)&lt;'Summary&amp;Assumptions'!$G$32*$B305,$D305&gt;='Summary&amp;Assumptions'!$D$17,BL$47&gt;=$D305,BL$47&lt;=EDATE($D305,'Summary&amp;Assumptions'!$G$32))*$B305+AND(BL$56&lt;'Summary&amp;Assumptions'!$J$31,BL$47&gt;=$FO305,BL$47&lt;=$FP305)*(('Summary&amp;Assumptions'!$H$25*$C305)*(1+'Summary&amp;Assumptions'!$J$29)^(BL$46-1))+AND(BL$56&lt;'Summary&amp;Assumptions'!$J$31,BL$47&gt;=$FQ305,BL$47&lt;=$FR305)*(('Summary&amp;Assumptions'!$H$25*$C305)*(1+'Summary&amp;Assumptions'!$J$29)^(BL$46-1))</f>
        <v>0</v>
      </c>
      <c r="BH305" s="588">
        <f>AND(BM$55&gt;0,SUM($E305:BG305)&lt;'Summary&amp;Assumptions'!$G$32*$B305,$D305&gt;='Summary&amp;Assumptions'!$D$17,BM$47&gt;=$D305,BM$47&lt;=EDATE($D305,'Summary&amp;Assumptions'!$G$32))*$B305+AND(BM$56&lt;'Summary&amp;Assumptions'!$J$31,BM$47&gt;=$FO305,BM$47&lt;=$FP305)*(('Summary&amp;Assumptions'!$H$25*$C305)*(1+'Summary&amp;Assumptions'!$J$29)^(BM$46-1))+AND(BM$56&lt;'Summary&amp;Assumptions'!$J$31,BM$47&gt;=$FQ305,BM$47&lt;=$FR305)*(('Summary&amp;Assumptions'!$H$25*$C305)*(1+'Summary&amp;Assumptions'!$J$29)^(BM$46-1))</f>
        <v>0</v>
      </c>
      <c r="BI305" s="588">
        <f>AND(BN$55&gt;0,SUM($E305:BH305)&lt;'Summary&amp;Assumptions'!$G$32*$B305,$D305&gt;='Summary&amp;Assumptions'!$D$17,BN$47&gt;=$D305,BN$47&lt;=EDATE($D305,'Summary&amp;Assumptions'!$G$32))*$B305+AND(BN$56&lt;'Summary&amp;Assumptions'!$J$31,BN$47&gt;=$FO305,BN$47&lt;=$FP305)*(('Summary&amp;Assumptions'!$H$25*$C305)*(1+'Summary&amp;Assumptions'!$J$29)^(BN$46-1))+AND(BN$56&lt;'Summary&amp;Assumptions'!$J$31,BN$47&gt;=$FQ305,BN$47&lt;=$FR305)*(('Summary&amp;Assumptions'!$H$25*$C305)*(1+'Summary&amp;Assumptions'!$J$29)^(BN$46-1))</f>
        <v>0</v>
      </c>
      <c r="BJ305" s="588">
        <f>AND(BO$55&gt;0,SUM($E305:BI305)&lt;'Summary&amp;Assumptions'!$G$32*$B305,$D305&gt;='Summary&amp;Assumptions'!$D$17,BO$47&gt;=$D305,BO$47&lt;=EDATE($D305,'Summary&amp;Assumptions'!$G$32))*$B305+AND(BO$56&lt;'Summary&amp;Assumptions'!$J$31,BO$47&gt;=$FO305,BO$47&lt;=$FP305)*(('Summary&amp;Assumptions'!$H$25*$C305)*(1+'Summary&amp;Assumptions'!$J$29)^(BO$46-1))+AND(BO$56&lt;'Summary&amp;Assumptions'!$J$31,BO$47&gt;=$FQ305,BO$47&lt;=$FR305)*(('Summary&amp;Assumptions'!$H$25*$C305)*(1+'Summary&amp;Assumptions'!$J$29)^(BO$46-1))</f>
        <v>0</v>
      </c>
      <c r="BK305" s="588">
        <f>AND(BP$55&gt;0,SUM($E305:BJ305)&lt;'Summary&amp;Assumptions'!$G$32*$B305,$D305&gt;='Summary&amp;Assumptions'!$D$17,BP$47&gt;=$D305,BP$47&lt;=EDATE($D305,'Summary&amp;Assumptions'!$G$32))*$B305+AND(BP$56&lt;'Summary&amp;Assumptions'!$J$31,BP$47&gt;=$FO305,BP$47&lt;=$FP305)*(('Summary&amp;Assumptions'!$H$25*$C305)*(1+'Summary&amp;Assumptions'!$J$29)^(BP$46-1))+AND(BP$56&lt;'Summary&amp;Assumptions'!$J$31,BP$47&gt;=$FQ305,BP$47&lt;=$FR305)*(('Summary&amp;Assumptions'!$H$25*$C305)*(1+'Summary&amp;Assumptions'!$J$29)^(BP$46-1))</f>
        <v>0</v>
      </c>
      <c r="BL305" s="588">
        <f>AND(BQ$55&gt;0,SUM($E305:BK305)&lt;'Summary&amp;Assumptions'!$G$32*$B305,$D305&gt;='Summary&amp;Assumptions'!$D$17,BQ$47&gt;=$D305,BQ$47&lt;=EDATE($D305,'Summary&amp;Assumptions'!$G$32))*$B305+AND(BQ$56&lt;'Summary&amp;Assumptions'!$J$31,BQ$47&gt;=$FO305,BQ$47&lt;=$FP305)*(('Summary&amp;Assumptions'!$H$25*$C305)*(1+'Summary&amp;Assumptions'!$J$29)^(BQ$46-1))+AND(BQ$56&lt;'Summary&amp;Assumptions'!$J$31,BQ$47&gt;=$FQ305,BQ$47&lt;=$FR305)*(('Summary&amp;Assumptions'!$H$25*$C305)*(1+'Summary&amp;Assumptions'!$J$29)^(BQ$46-1))</f>
        <v>0</v>
      </c>
      <c r="BM305" s="588">
        <f>AND(BR$55&gt;0,SUM($E305:BL305)&lt;'Summary&amp;Assumptions'!$G$32*$B305,$D305&gt;='Summary&amp;Assumptions'!$D$17,BR$47&gt;=$D305,BR$47&lt;=EDATE($D305,'Summary&amp;Assumptions'!$G$32))*$B305+AND(BR$56&lt;'Summary&amp;Assumptions'!$J$31,BR$47&gt;=$FO305,BR$47&lt;=$FP305)*(('Summary&amp;Assumptions'!$H$25*$C305)*(1+'Summary&amp;Assumptions'!$J$29)^(BR$46-1))+AND(BR$56&lt;'Summary&amp;Assumptions'!$J$31,BR$47&gt;=$FQ305,BR$47&lt;=$FR305)*(('Summary&amp;Assumptions'!$H$25*$C305)*(1+'Summary&amp;Assumptions'!$J$29)^(BR$46-1))</f>
        <v>0</v>
      </c>
      <c r="BN305" s="588">
        <f>AND(BS$55&gt;0,SUM($E305:BM305)&lt;'Summary&amp;Assumptions'!$G$32*$B305,$D305&gt;='Summary&amp;Assumptions'!$D$17,BS$47&gt;=$D305,BS$47&lt;=EDATE($D305,'Summary&amp;Assumptions'!$G$32))*$B305+AND(BS$56&lt;'Summary&amp;Assumptions'!$J$31,BS$47&gt;=$FO305,BS$47&lt;=$FP305)*(('Summary&amp;Assumptions'!$H$25*$C305)*(1+'Summary&amp;Assumptions'!$J$29)^(BS$46-1))+AND(BS$56&lt;'Summary&amp;Assumptions'!$J$31,BS$47&gt;=$FQ305,BS$47&lt;=$FR305)*(('Summary&amp;Assumptions'!$H$25*$C305)*(1+'Summary&amp;Assumptions'!$J$29)^(BS$46-1))</f>
        <v>0</v>
      </c>
      <c r="BO305" s="588">
        <f>AND(BT$55&gt;0,SUM($E305:BN305)&lt;'Summary&amp;Assumptions'!$G$32*$B305,$D305&gt;='Summary&amp;Assumptions'!$D$17,BT$47&gt;=$D305,BT$47&lt;=EDATE($D305,'Summary&amp;Assumptions'!$G$32))*$B305+AND(BT$56&lt;'Summary&amp;Assumptions'!$J$31,BT$47&gt;=$FO305,BT$47&lt;=$FP305)*(('Summary&amp;Assumptions'!$H$25*$C305)*(1+'Summary&amp;Assumptions'!$J$29)^(BT$46-1))+AND(BT$56&lt;'Summary&amp;Assumptions'!$J$31,BT$47&gt;=$FQ305,BT$47&lt;=$FR305)*(('Summary&amp;Assumptions'!$H$25*$C305)*(1+'Summary&amp;Assumptions'!$J$29)^(BT$46-1))</f>
        <v>0</v>
      </c>
      <c r="BP305" s="588">
        <f>AND(BU$55&gt;0,SUM($E305:BO305)&lt;'Summary&amp;Assumptions'!$G$32*$B305,$D305&gt;='Summary&amp;Assumptions'!$D$17,BU$47&gt;=$D305,BU$47&lt;=EDATE($D305,'Summary&amp;Assumptions'!$G$32))*$B305+AND(BU$56&lt;'Summary&amp;Assumptions'!$J$31,BU$47&gt;=$FO305,BU$47&lt;=$FP305)*(('Summary&amp;Assumptions'!$H$25*$C305)*(1+'Summary&amp;Assumptions'!$J$29)^(BU$46-1))+AND(BU$56&lt;'Summary&amp;Assumptions'!$J$31,BU$47&gt;=$FQ305,BU$47&lt;=$FR305)*(('Summary&amp;Assumptions'!$H$25*$C305)*(1+'Summary&amp;Assumptions'!$J$29)^(BU$46-1))</f>
        <v>0</v>
      </c>
      <c r="BQ305" s="588">
        <f>AND(BV$55&gt;0,SUM($E305:BP305)&lt;'Summary&amp;Assumptions'!$G$32*$B305,$D305&gt;='Summary&amp;Assumptions'!$D$17,BV$47&gt;=$D305,BV$47&lt;=EDATE($D305,'Summary&amp;Assumptions'!$G$32))*$B305+AND(BV$56&lt;'Summary&amp;Assumptions'!$J$31,BV$47&gt;=$FO305,BV$47&lt;=$FP305)*(('Summary&amp;Assumptions'!$H$25*$C305)*(1+'Summary&amp;Assumptions'!$J$29)^(BV$46-1))+AND(BV$56&lt;'Summary&amp;Assumptions'!$J$31,BV$47&gt;=$FQ305,BV$47&lt;=$FR305)*(('Summary&amp;Assumptions'!$H$25*$C305)*(1+'Summary&amp;Assumptions'!$J$29)^(BV$46-1))</f>
        <v>0</v>
      </c>
      <c r="BR305" s="588">
        <f>AND(BW$55&gt;0,SUM($E305:BQ305)&lt;'Summary&amp;Assumptions'!$G$32*$B305,$D305&gt;='Summary&amp;Assumptions'!$D$17,BW$47&gt;=$D305,BW$47&lt;=EDATE($D305,'Summary&amp;Assumptions'!$G$32))*$B305+AND(BW$56&lt;'Summary&amp;Assumptions'!$J$31,BW$47&gt;=$FO305,BW$47&lt;=$FP305)*(('Summary&amp;Assumptions'!$H$25*$C305)*(1+'Summary&amp;Assumptions'!$J$29)^(BW$46-1))+AND(BW$56&lt;'Summary&amp;Assumptions'!$J$31,BW$47&gt;=$FQ305,BW$47&lt;=$FR305)*(('Summary&amp;Assumptions'!$H$25*$C305)*(1+'Summary&amp;Assumptions'!$J$29)^(BW$46-1))</f>
        <v>0</v>
      </c>
      <c r="BS305" s="588">
        <f>AND(BX$55&gt;0,SUM($E305:BR305)&lt;'Summary&amp;Assumptions'!$G$32*$B305,$D305&gt;='Summary&amp;Assumptions'!$D$17,BX$47&gt;=$D305,BX$47&lt;=EDATE($D305,'Summary&amp;Assumptions'!$G$32))*$B305+AND(BX$56&lt;'Summary&amp;Assumptions'!$J$31,BX$47&gt;=$FO305,BX$47&lt;=$FP305)*(('Summary&amp;Assumptions'!$H$25*$C305)*(1+'Summary&amp;Assumptions'!$J$29)^(BX$46-1))+AND(BX$56&lt;'Summary&amp;Assumptions'!$J$31,BX$47&gt;=$FQ305,BX$47&lt;=$FR305)*(('Summary&amp;Assumptions'!$H$25*$C305)*(1+'Summary&amp;Assumptions'!$J$29)^(BX$46-1))</f>
        <v>0</v>
      </c>
      <c r="BT305" s="588">
        <f>AND(BY$55&gt;0,SUM($E305:BS305)&lt;'Summary&amp;Assumptions'!$G$32*$B305,$D305&gt;='Summary&amp;Assumptions'!$D$17,BY$47&gt;=$D305,BY$47&lt;=EDATE($D305,'Summary&amp;Assumptions'!$G$32))*$B305+AND(BY$56&lt;'Summary&amp;Assumptions'!$J$31,BY$47&gt;=$FO305,BY$47&lt;=$FP305)*(('Summary&amp;Assumptions'!$H$25*$C305)*(1+'Summary&amp;Assumptions'!$J$29)^(BY$46-1))+AND(BY$56&lt;'Summary&amp;Assumptions'!$J$31,BY$47&gt;=$FQ305,BY$47&lt;=$FR305)*(('Summary&amp;Assumptions'!$H$25*$C305)*(1+'Summary&amp;Assumptions'!$J$29)^(BY$46-1))</f>
        <v>0</v>
      </c>
      <c r="BU305" s="588">
        <f>AND(BZ$55&gt;0,SUM($E305:BT305)&lt;'Summary&amp;Assumptions'!$G$32*$B305,$D305&gt;='Summary&amp;Assumptions'!$D$17,BZ$47&gt;=$D305,BZ$47&lt;=EDATE($D305,'Summary&amp;Assumptions'!$G$32))*$B305+AND(BZ$56&lt;'Summary&amp;Assumptions'!$J$31,BZ$47&gt;=$FO305,BZ$47&lt;=$FP305)*(('Summary&amp;Assumptions'!$H$25*$C305)*(1+'Summary&amp;Assumptions'!$J$29)^(BZ$46-1))+AND(BZ$56&lt;'Summary&amp;Assumptions'!$J$31,BZ$47&gt;=$FQ305,BZ$47&lt;=$FR305)*(('Summary&amp;Assumptions'!$H$25*$C305)*(1+'Summary&amp;Assumptions'!$J$29)^(BZ$46-1))</f>
        <v>0</v>
      </c>
      <c r="BV305" s="588">
        <f>AND(CA$55&gt;0,SUM($E305:BU305)&lt;'Summary&amp;Assumptions'!$G$32*$B305,$D305&gt;='Summary&amp;Assumptions'!$D$17,CA$47&gt;=$D305,CA$47&lt;=EDATE($D305,'Summary&amp;Assumptions'!$G$32))*$B305+AND(CA$56&lt;'Summary&amp;Assumptions'!$J$31,CA$47&gt;=$FO305,CA$47&lt;=$FP305)*(('Summary&amp;Assumptions'!$H$25*$C305)*(1+'Summary&amp;Assumptions'!$J$29)^(CA$46-1))+AND(CA$56&lt;'Summary&amp;Assumptions'!$J$31,CA$47&gt;=$FQ305,CA$47&lt;=$FR305)*(('Summary&amp;Assumptions'!$H$25*$C305)*(1+'Summary&amp;Assumptions'!$J$29)^(CA$46-1))</f>
        <v>0</v>
      </c>
      <c r="BW305" s="588">
        <f>AND(CB$55&gt;0,SUM($E305:BV305)&lt;'Summary&amp;Assumptions'!$G$32*$B305,$D305&gt;='Summary&amp;Assumptions'!$D$17,CB$47&gt;=$D305,CB$47&lt;=EDATE($D305,'Summary&amp;Assumptions'!$G$32))*$B305+AND(CB$56&lt;'Summary&amp;Assumptions'!$J$31,CB$47&gt;=$FO305,CB$47&lt;=$FP305)*(('Summary&amp;Assumptions'!$H$25*$C305)*(1+'Summary&amp;Assumptions'!$J$29)^(CB$46-1))+AND(CB$56&lt;'Summary&amp;Assumptions'!$J$31,CB$47&gt;=$FQ305,CB$47&lt;=$FR305)*(('Summary&amp;Assumptions'!$H$25*$C305)*(1+'Summary&amp;Assumptions'!$J$29)^(CB$46-1))</f>
        <v>0</v>
      </c>
      <c r="BX305" s="588">
        <f>AND(CC$55&gt;0,SUM($E305:BW305)&lt;'Summary&amp;Assumptions'!$G$32*$B305,$D305&gt;='Summary&amp;Assumptions'!$D$17,CC$47&gt;=$D305,CC$47&lt;=EDATE($D305,'Summary&amp;Assumptions'!$G$32))*$B305+AND(CC$56&lt;'Summary&amp;Assumptions'!$J$31,CC$47&gt;=$FO305,CC$47&lt;=$FP305)*(('Summary&amp;Assumptions'!$H$25*$C305)*(1+'Summary&amp;Assumptions'!$J$29)^(CC$46-1))+AND(CC$56&lt;'Summary&amp;Assumptions'!$J$31,CC$47&gt;=$FQ305,CC$47&lt;=$FR305)*(('Summary&amp;Assumptions'!$H$25*$C305)*(1+'Summary&amp;Assumptions'!$J$29)^(CC$46-1))</f>
        <v>0</v>
      </c>
      <c r="BY305" s="588">
        <f>AND(CD$55&gt;0,SUM($E305:BX305)&lt;'Summary&amp;Assumptions'!$G$32*$B305,$D305&gt;='Summary&amp;Assumptions'!$D$17,CD$47&gt;=$D305,CD$47&lt;=EDATE($D305,'Summary&amp;Assumptions'!$G$32))*$B305+AND(CD$56&lt;'Summary&amp;Assumptions'!$J$31,CD$47&gt;=$FO305,CD$47&lt;=$FP305)*(('Summary&amp;Assumptions'!$H$25*$C305)*(1+'Summary&amp;Assumptions'!$J$29)^(CD$46-1))+AND(CD$56&lt;'Summary&amp;Assumptions'!$J$31,CD$47&gt;=$FQ305,CD$47&lt;=$FR305)*(('Summary&amp;Assumptions'!$H$25*$C305)*(1+'Summary&amp;Assumptions'!$J$29)^(CD$46-1))</f>
        <v>0</v>
      </c>
      <c r="BZ305" s="588">
        <f>AND(CE$55&gt;0,SUM($E305:BY305)&lt;'Summary&amp;Assumptions'!$G$32*$B305,$D305&gt;='Summary&amp;Assumptions'!$D$17,CE$47&gt;=$D305,CE$47&lt;=EDATE($D305,'Summary&amp;Assumptions'!$G$32))*$B305+AND(CE$56&lt;'Summary&amp;Assumptions'!$J$31,CE$47&gt;=$FO305,CE$47&lt;=$FP305)*(('Summary&amp;Assumptions'!$H$25*$C305)*(1+'Summary&amp;Assumptions'!$J$29)^(CE$46-1))+AND(CE$56&lt;'Summary&amp;Assumptions'!$J$31,CE$47&gt;=$FQ305,CE$47&lt;=$FR305)*(('Summary&amp;Assumptions'!$H$25*$C305)*(1+'Summary&amp;Assumptions'!$J$29)^(CE$46-1))</f>
        <v>0</v>
      </c>
      <c r="CA305" s="588">
        <f>AND(CF$55&gt;0,SUM($E305:BZ305)&lt;'Summary&amp;Assumptions'!$G$32*$B305,$D305&gt;='Summary&amp;Assumptions'!$D$17,CF$47&gt;=$D305,CF$47&lt;=EDATE($D305,'Summary&amp;Assumptions'!$G$32))*$B305+AND(CF$56&lt;'Summary&amp;Assumptions'!$J$31,CF$47&gt;=$FO305,CF$47&lt;=$FP305)*(('Summary&amp;Assumptions'!$H$25*$C305)*(1+'Summary&amp;Assumptions'!$J$29)^(CF$46-1))+AND(CF$56&lt;'Summary&amp;Assumptions'!$J$31,CF$47&gt;=$FQ305,CF$47&lt;=$FR305)*(('Summary&amp;Assumptions'!$H$25*$C305)*(1+'Summary&amp;Assumptions'!$J$29)^(CF$46-1))</f>
        <v>0</v>
      </c>
      <c r="CB305" s="588">
        <f>AND(CG$55&gt;0,SUM($E305:CA305)&lt;'Summary&amp;Assumptions'!$G$32*$B305,$D305&gt;='Summary&amp;Assumptions'!$D$17,CG$47&gt;=$D305,CG$47&lt;=EDATE($D305,'Summary&amp;Assumptions'!$G$32))*$B305+AND(CG$56&lt;'Summary&amp;Assumptions'!$J$31,CG$47&gt;=$FO305,CG$47&lt;=$FP305)*(('Summary&amp;Assumptions'!$H$25*$C305)*(1+'Summary&amp;Assumptions'!$J$29)^(CG$46-1))+AND(CG$56&lt;'Summary&amp;Assumptions'!$J$31,CG$47&gt;=$FQ305,CG$47&lt;=$FR305)*(('Summary&amp;Assumptions'!$H$25*$C305)*(1+'Summary&amp;Assumptions'!$J$29)^(CG$46-1))</f>
        <v>0</v>
      </c>
      <c r="CC305" s="588">
        <f>AND(CH$55&gt;0,SUM($E305:CB305)&lt;'Summary&amp;Assumptions'!$G$32*$B305,$D305&gt;='Summary&amp;Assumptions'!$D$17,CH$47&gt;=$D305,CH$47&lt;=EDATE($D305,'Summary&amp;Assumptions'!$G$32))*$B305+AND(CH$56&lt;'Summary&amp;Assumptions'!$J$31,CH$47&gt;=$FO305,CH$47&lt;=$FP305)*(('Summary&amp;Assumptions'!$H$25*$C305)*(1+'Summary&amp;Assumptions'!$J$29)^(CH$46-1))+AND(CH$56&lt;'Summary&amp;Assumptions'!$J$31,CH$47&gt;=$FQ305,CH$47&lt;=$FR305)*(('Summary&amp;Assumptions'!$H$25*$C305)*(1+'Summary&amp;Assumptions'!$J$29)^(CH$46-1))</f>
        <v>0</v>
      </c>
      <c r="CD305" s="588">
        <f>AND(CI$55&gt;0,SUM($E305:CC305)&lt;'Summary&amp;Assumptions'!$G$32*$B305,$D305&gt;='Summary&amp;Assumptions'!$D$17,CI$47&gt;=$D305,CI$47&lt;=EDATE($D305,'Summary&amp;Assumptions'!$G$32))*$B305+AND(CI$56&lt;'Summary&amp;Assumptions'!$J$31,CI$47&gt;=$FO305,CI$47&lt;=$FP305)*(('Summary&amp;Assumptions'!$H$25*$C305)*(1+'Summary&amp;Assumptions'!$J$29)^(CI$46-1))+AND(CI$56&lt;'Summary&amp;Assumptions'!$J$31,CI$47&gt;=$FQ305,CI$47&lt;=$FR305)*(('Summary&amp;Assumptions'!$H$25*$C305)*(1+'Summary&amp;Assumptions'!$J$29)^(CI$46-1))</f>
        <v>0</v>
      </c>
      <c r="CE305" s="588">
        <f>AND(CJ$55&gt;0,SUM($E305:CD305)&lt;'Summary&amp;Assumptions'!$G$32*$B305,$D305&gt;='Summary&amp;Assumptions'!$D$17,CJ$47&gt;=$D305,CJ$47&lt;=EDATE($D305,'Summary&amp;Assumptions'!$G$32))*$B305+AND(CJ$56&lt;'Summary&amp;Assumptions'!$J$31,CJ$47&gt;=$FO305,CJ$47&lt;=$FP305)*(('Summary&amp;Assumptions'!$H$25*$C305)*(1+'Summary&amp;Assumptions'!$J$29)^(CJ$46-1))+AND(CJ$56&lt;'Summary&amp;Assumptions'!$J$31,CJ$47&gt;=$FQ305,CJ$47&lt;=$FR305)*(('Summary&amp;Assumptions'!$H$25*$C305)*(1+'Summary&amp;Assumptions'!$J$29)^(CJ$46-1))</f>
        <v>0</v>
      </c>
      <c r="CF305" s="588">
        <f>AND(CK$55&gt;0,SUM($E305:CE305)&lt;'Summary&amp;Assumptions'!$G$32*$B305,$D305&gt;='Summary&amp;Assumptions'!$D$17,CK$47&gt;=$D305,CK$47&lt;=EDATE($D305,'Summary&amp;Assumptions'!$G$32))*$B305+AND(CK$56&lt;'Summary&amp;Assumptions'!$J$31,CK$47&gt;=$FO305,CK$47&lt;=$FP305)*(('Summary&amp;Assumptions'!$H$25*$C305)*(1+'Summary&amp;Assumptions'!$J$29)^(CK$46-1))+AND(CK$56&lt;'Summary&amp;Assumptions'!$J$31,CK$47&gt;=$FQ305,CK$47&lt;=$FR305)*(('Summary&amp;Assumptions'!$H$25*$C305)*(1+'Summary&amp;Assumptions'!$J$29)^(CK$46-1))</f>
        <v>0</v>
      </c>
      <c r="CG305" s="588">
        <f>AND(CL$55&gt;0,SUM($E305:CF305)&lt;'Summary&amp;Assumptions'!$G$32*$B305,$D305&gt;='Summary&amp;Assumptions'!$D$17,CL$47&gt;=$D305,CL$47&lt;=EDATE($D305,'Summary&amp;Assumptions'!$G$32))*$B305+AND(CL$56&lt;'Summary&amp;Assumptions'!$J$31,CL$47&gt;=$FO305,CL$47&lt;=$FP305)*(('Summary&amp;Assumptions'!$H$25*$C305)*(1+'Summary&amp;Assumptions'!$J$29)^(CL$46-1))+AND(CL$56&lt;'Summary&amp;Assumptions'!$J$31,CL$47&gt;=$FQ305,CL$47&lt;=$FR305)*(('Summary&amp;Assumptions'!$H$25*$C305)*(1+'Summary&amp;Assumptions'!$J$29)^(CL$46-1))</f>
        <v>0</v>
      </c>
      <c r="CH305" s="588">
        <f>AND(CM$55&gt;0,SUM($E305:CG305)&lt;'Summary&amp;Assumptions'!$G$32*$B305,$D305&gt;='Summary&amp;Assumptions'!$D$17,CM$47&gt;=$D305,CM$47&lt;=EDATE($D305,'Summary&amp;Assumptions'!$G$32))*$B305+AND(CM$56&lt;'Summary&amp;Assumptions'!$J$31,CM$47&gt;=$FO305,CM$47&lt;=$FP305)*(('Summary&amp;Assumptions'!$H$25*$C305)*(1+'Summary&amp;Assumptions'!$J$29)^(CM$46-1))+AND(CM$56&lt;'Summary&amp;Assumptions'!$J$31,CM$47&gt;=$FQ305,CM$47&lt;=$FR305)*(('Summary&amp;Assumptions'!$H$25*$C305)*(1+'Summary&amp;Assumptions'!$J$29)^(CM$46-1))</f>
        <v>0</v>
      </c>
      <c r="CI305" s="588">
        <f>AND(CN$55&gt;0,SUM($E305:CH305)&lt;'Summary&amp;Assumptions'!$G$32*$B305,$D305&gt;='Summary&amp;Assumptions'!$D$17,CN$47&gt;=$D305,CN$47&lt;=EDATE($D305,'Summary&amp;Assumptions'!$G$32))*$B305+AND(CN$56&lt;'Summary&amp;Assumptions'!$J$31,CN$47&gt;=$FO305,CN$47&lt;=$FP305)*(('Summary&amp;Assumptions'!$H$25*$C305)*(1+'Summary&amp;Assumptions'!$J$29)^(CN$46-1))+AND(CN$56&lt;'Summary&amp;Assumptions'!$J$31,CN$47&gt;=$FQ305,CN$47&lt;=$FR305)*(('Summary&amp;Assumptions'!$H$25*$C305)*(1+'Summary&amp;Assumptions'!$J$29)^(CN$46-1))</f>
        <v>0</v>
      </c>
      <c r="CJ305" s="588">
        <f>AND(CO$55&gt;0,SUM($E305:CI305)&lt;'Summary&amp;Assumptions'!$G$32*$B305,$D305&gt;='Summary&amp;Assumptions'!$D$17,CO$47&gt;=$D305,CO$47&lt;=EDATE($D305,'Summary&amp;Assumptions'!$G$32))*$B305+AND(CO$56&lt;'Summary&amp;Assumptions'!$J$31,CO$47&gt;=$FO305,CO$47&lt;=$FP305)*(('Summary&amp;Assumptions'!$H$25*$C305)*(1+'Summary&amp;Assumptions'!$J$29)^(CO$46-1))+AND(CO$56&lt;'Summary&amp;Assumptions'!$J$31,CO$47&gt;=$FQ305,CO$47&lt;=$FR305)*(('Summary&amp;Assumptions'!$H$25*$C305)*(1+'Summary&amp;Assumptions'!$J$29)^(CO$46-1))</f>
        <v>0</v>
      </c>
      <c r="CK305" s="588">
        <f>AND(CP$55&gt;0,SUM($E305:CJ305)&lt;'Summary&amp;Assumptions'!$G$32*$B305,$D305&gt;='Summary&amp;Assumptions'!$D$17,CP$47&gt;=$D305,CP$47&lt;=EDATE($D305,'Summary&amp;Assumptions'!$G$32))*$B305+AND(CP$56&lt;'Summary&amp;Assumptions'!$J$31,CP$47&gt;=$FO305,CP$47&lt;=$FP305)*(('Summary&amp;Assumptions'!$H$25*$C305)*(1+'Summary&amp;Assumptions'!$J$29)^(CP$46-1))+AND(CP$56&lt;'Summary&amp;Assumptions'!$J$31,CP$47&gt;=$FQ305,CP$47&lt;=$FR305)*(('Summary&amp;Assumptions'!$H$25*$C305)*(1+'Summary&amp;Assumptions'!$J$29)^(CP$46-1))</f>
        <v>0</v>
      </c>
      <c r="CL305" s="588">
        <f>AND(CQ$55&gt;0,SUM($E305:CK305)&lt;'Summary&amp;Assumptions'!$G$32*$B305,$D305&gt;='Summary&amp;Assumptions'!$D$17,CQ$47&gt;=$D305,CQ$47&lt;=EDATE($D305,'Summary&amp;Assumptions'!$G$32))*$B305+AND(CQ$56&lt;'Summary&amp;Assumptions'!$J$31,CQ$47&gt;=$FO305,CQ$47&lt;=$FP305)*(('Summary&amp;Assumptions'!$H$25*$C305)*(1+'Summary&amp;Assumptions'!$J$29)^(CQ$46-1))+AND(CQ$56&lt;'Summary&amp;Assumptions'!$J$31,CQ$47&gt;=$FQ305,CQ$47&lt;=$FR305)*(('Summary&amp;Assumptions'!$H$25*$C305)*(1+'Summary&amp;Assumptions'!$J$29)^(CQ$46-1))</f>
        <v>0</v>
      </c>
      <c r="CM305" s="588">
        <f>AND(CR$55&gt;0,SUM($E305:CL305)&lt;'Summary&amp;Assumptions'!$G$32*$B305,$D305&gt;='Summary&amp;Assumptions'!$D$17,CR$47&gt;=$D305,CR$47&lt;=EDATE($D305,'Summary&amp;Assumptions'!$G$32))*$B305+AND(CR$56&lt;'Summary&amp;Assumptions'!$J$31,CR$47&gt;=$FO305,CR$47&lt;=$FP305)*(('Summary&amp;Assumptions'!$H$25*$C305)*(1+'Summary&amp;Assumptions'!$J$29)^(CR$46-1))+AND(CR$56&lt;'Summary&amp;Assumptions'!$J$31,CR$47&gt;=$FQ305,CR$47&lt;=$FR305)*(('Summary&amp;Assumptions'!$H$25*$C305)*(1+'Summary&amp;Assumptions'!$J$29)^(CR$46-1))</f>
        <v>0</v>
      </c>
      <c r="CN305" s="588">
        <f>AND(CS$55&gt;0,SUM($E305:CM305)&lt;'Summary&amp;Assumptions'!$G$32*$B305,$D305&gt;='Summary&amp;Assumptions'!$D$17,CS$47&gt;=$D305,CS$47&lt;=EDATE($D305,'Summary&amp;Assumptions'!$G$32))*$B305+AND(CS$56&lt;'Summary&amp;Assumptions'!$J$31,CS$47&gt;=$FO305,CS$47&lt;=$FP305)*(('Summary&amp;Assumptions'!$H$25*$C305)*(1+'Summary&amp;Assumptions'!$J$29)^(CS$46-1))+AND(CS$56&lt;'Summary&amp;Assumptions'!$J$31,CS$47&gt;=$FQ305,CS$47&lt;=$FR305)*(('Summary&amp;Assumptions'!$H$25*$C305)*(1+'Summary&amp;Assumptions'!$J$29)^(CS$46-1))</f>
        <v>0</v>
      </c>
      <c r="CO305" s="588">
        <f>AND(CT$55&gt;0,SUM($E305:CN305)&lt;'Summary&amp;Assumptions'!$G$32*$B305,$D305&gt;='Summary&amp;Assumptions'!$D$17,CT$47&gt;=$D305,CT$47&lt;=EDATE($D305,'Summary&amp;Assumptions'!$G$32))*$B305+AND(CT$56&lt;'Summary&amp;Assumptions'!$J$31,CT$47&gt;=$FO305,CT$47&lt;=$FP305)*(('Summary&amp;Assumptions'!$H$25*$C305)*(1+'Summary&amp;Assumptions'!$J$29)^(CT$46-1))+AND(CT$56&lt;'Summary&amp;Assumptions'!$J$31,CT$47&gt;=$FQ305,CT$47&lt;=$FR305)*(('Summary&amp;Assumptions'!$H$25*$C305)*(1+'Summary&amp;Assumptions'!$J$29)^(CT$46-1))</f>
        <v>0</v>
      </c>
      <c r="CP305" s="588">
        <f>AND(CU$55&gt;0,SUM($E305:CO305)&lt;'Summary&amp;Assumptions'!$G$32*$B305,$D305&gt;='Summary&amp;Assumptions'!$D$17,CU$47&gt;=$D305,CU$47&lt;=EDATE($D305,'Summary&amp;Assumptions'!$G$32))*$B305+AND(CU$56&lt;'Summary&amp;Assumptions'!$J$31,CU$47&gt;=$FO305,CU$47&lt;=$FP305)*(('Summary&amp;Assumptions'!$H$25*$C305)*(1+'Summary&amp;Assumptions'!$J$29)^(CU$46-1))+AND(CU$56&lt;'Summary&amp;Assumptions'!$J$31,CU$47&gt;=$FQ305,CU$47&lt;=$FR305)*(('Summary&amp;Assumptions'!$H$25*$C305)*(1+'Summary&amp;Assumptions'!$J$29)^(CU$46-1))</f>
        <v>0</v>
      </c>
      <c r="CQ305" s="588">
        <f>AND(CV$55&gt;0,SUM($E305:CP305)&lt;'Summary&amp;Assumptions'!$G$32*$B305,$D305&gt;='Summary&amp;Assumptions'!$D$17,CV$47&gt;=$D305,CV$47&lt;=EDATE($D305,'Summary&amp;Assumptions'!$G$32))*$B305+AND(CV$56&lt;'Summary&amp;Assumptions'!$J$31,CV$47&gt;=$FO305,CV$47&lt;=$FP305)*(('Summary&amp;Assumptions'!$H$25*$C305)*(1+'Summary&amp;Assumptions'!$J$29)^(CV$46-1))+AND(CV$56&lt;'Summary&amp;Assumptions'!$J$31,CV$47&gt;=$FQ305,CV$47&lt;=$FR305)*(('Summary&amp;Assumptions'!$H$25*$C305)*(1+'Summary&amp;Assumptions'!$J$29)^(CV$46-1))</f>
        <v>0</v>
      </c>
      <c r="CR305" s="588">
        <f>AND(CW$55&gt;0,SUM($E305:CQ305)&lt;'Summary&amp;Assumptions'!$G$32*$B305,$D305&gt;='Summary&amp;Assumptions'!$D$17,CW$47&gt;=$D305,CW$47&lt;=EDATE($D305,'Summary&amp;Assumptions'!$G$32))*$B305+AND(CW$56&lt;'Summary&amp;Assumptions'!$J$31,CW$47&gt;=$FO305,CW$47&lt;=$FP305)*(('Summary&amp;Assumptions'!$H$25*$C305)*(1+'Summary&amp;Assumptions'!$J$29)^(CW$46-1))+AND(CW$56&lt;'Summary&amp;Assumptions'!$J$31,CW$47&gt;=$FQ305,CW$47&lt;=$FR305)*(('Summary&amp;Assumptions'!$H$25*$C305)*(1+'Summary&amp;Assumptions'!$J$29)^(CW$46-1))</f>
        <v>0</v>
      </c>
      <c r="CS305" s="588">
        <f>AND(CX$55&gt;0,SUM($E305:CR305)&lt;'Summary&amp;Assumptions'!$G$32*$B305,$D305&gt;='Summary&amp;Assumptions'!$D$17,CX$47&gt;=$D305,CX$47&lt;=EDATE($D305,'Summary&amp;Assumptions'!$G$32))*$B305+AND(CX$56&lt;'Summary&amp;Assumptions'!$J$31,CX$47&gt;=$FO305,CX$47&lt;=$FP305)*(('Summary&amp;Assumptions'!$H$25*$C305)*(1+'Summary&amp;Assumptions'!$J$29)^(CX$46-1))+AND(CX$56&lt;'Summary&amp;Assumptions'!$J$31,CX$47&gt;=$FQ305,CX$47&lt;=$FR305)*(('Summary&amp;Assumptions'!$H$25*$C305)*(1+'Summary&amp;Assumptions'!$J$29)^(CX$46-1))</f>
        <v>0</v>
      </c>
      <c r="CT305" s="588">
        <f>AND(CY$55&gt;0,SUM($E305:CS305)&lt;'Summary&amp;Assumptions'!$G$32*$B305,$D305&gt;='Summary&amp;Assumptions'!$D$17,CY$47&gt;=$D305,CY$47&lt;=EDATE($D305,'Summary&amp;Assumptions'!$G$32))*$B305+AND(CY$56&lt;'Summary&amp;Assumptions'!$J$31,CY$47&gt;=$FO305,CY$47&lt;=$FP305)*(('Summary&amp;Assumptions'!$H$25*$C305)*(1+'Summary&amp;Assumptions'!$J$29)^(CY$46-1))+AND(CY$56&lt;'Summary&amp;Assumptions'!$J$31,CY$47&gt;=$FQ305,CY$47&lt;=$FR305)*(('Summary&amp;Assumptions'!$H$25*$C305)*(1+'Summary&amp;Assumptions'!$J$29)^(CY$46-1))</f>
        <v>0</v>
      </c>
      <c r="CU305" s="588">
        <f>AND(CZ$55&gt;0,SUM($E305:CT305)&lt;'Summary&amp;Assumptions'!$G$32*$B305,$D305&gt;='Summary&amp;Assumptions'!$D$17,CZ$47&gt;=$D305,CZ$47&lt;=EDATE($D305,'Summary&amp;Assumptions'!$G$32))*$B305+AND(CZ$56&lt;'Summary&amp;Assumptions'!$J$31,CZ$47&gt;=$FO305,CZ$47&lt;=$FP305)*(('Summary&amp;Assumptions'!$H$25*$C305)*(1+'Summary&amp;Assumptions'!$J$29)^(CZ$46-1))+AND(CZ$56&lt;'Summary&amp;Assumptions'!$J$31,CZ$47&gt;=$FQ305,CZ$47&lt;=$FR305)*(('Summary&amp;Assumptions'!$H$25*$C305)*(1+'Summary&amp;Assumptions'!$J$29)^(CZ$46-1))</f>
        <v>0</v>
      </c>
      <c r="CV305" s="588">
        <f>AND(DA$55&gt;0,SUM($E305:CU305)&lt;'Summary&amp;Assumptions'!$G$32*$B305,$D305&gt;='Summary&amp;Assumptions'!$D$17,DA$47&gt;=$D305,DA$47&lt;=EDATE($D305,'Summary&amp;Assumptions'!$G$32))*$B305+AND(DA$56&lt;'Summary&amp;Assumptions'!$J$31,DA$47&gt;=$FO305,DA$47&lt;=$FP305)*(('Summary&amp;Assumptions'!$H$25*$C305)*(1+'Summary&amp;Assumptions'!$J$29)^(DA$46-1))+AND(DA$56&lt;'Summary&amp;Assumptions'!$J$31,DA$47&gt;=$FQ305,DA$47&lt;=$FR305)*(('Summary&amp;Assumptions'!$H$25*$C305)*(1+'Summary&amp;Assumptions'!$J$29)^(DA$46-1))</f>
        <v>0</v>
      </c>
      <c r="CW305" s="588">
        <f>AND(DB$55&gt;0,SUM($E305:CV305)&lt;'Summary&amp;Assumptions'!$G$32*$B305,$D305&gt;='Summary&amp;Assumptions'!$D$17,DB$47&gt;=$D305,DB$47&lt;=EDATE($D305,'Summary&amp;Assumptions'!$G$32))*$B305+AND(DB$56&lt;'Summary&amp;Assumptions'!$J$31,DB$47&gt;=$FO305,DB$47&lt;=$FP305)*(('Summary&amp;Assumptions'!$H$25*$C305)*(1+'Summary&amp;Assumptions'!$J$29)^(DB$46-1))+AND(DB$56&lt;'Summary&amp;Assumptions'!$J$31,DB$47&gt;=$FQ305,DB$47&lt;=$FR305)*(('Summary&amp;Assumptions'!$H$25*$C305)*(1+'Summary&amp;Assumptions'!$J$29)^(DB$46-1))</f>
        <v>0</v>
      </c>
      <c r="CX305" s="588">
        <f>AND(DC$55&gt;0,SUM($E305:CW305)&lt;'Summary&amp;Assumptions'!$G$32*$B305,$D305&gt;='Summary&amp;Assumptions'!$D$17,DC$47&gt;=$D305,DC$47&lt;=EDATE($D305,'Summary&amp;Assumptions'!$G$32))*$B305+AND(DC$56&lt;'Summary&amp;Assumptions'!$J$31,DC$47&gt;=$FO305,DC$47&lt;=$FP305)*(('Summary&amp;Assumptions'!$H$25*$C305)*(1+'Summary&amp;Assumptions'!$J$29)^(DC$46-1))+AND(DC$56&lt;'Summary&amp;Assumptions'!$J$31,DC$47&gt;=$FQ305,DC$47&lt;=$FR305)*(('Summary&amp;Assumptions'!$H$25*$C305)*(1+'Summary&amp;Assumptions'!$J$29)^(DC$46-1))</f>
        <v>0</v>
      </c>
      <c r="CY305" s="588">
        <f>AND(DD$55&gt;0,SUM($E305:CX305)&lt;'Summary&amp;Assumptions'!$G$32*$B305,$D305&gt;='Summary&amp;Assumptions'!$D$17,DD$47&gt;=$D305,DD$47&lt;=EDATE($D305,'Summary&amp;Assumptions'!$G$32))*$B305+AND(DD$56&lt;'Summary&amp;Assumptions'!$J$31,DD$47&gt;=$FO305,DD$47&lt;=$FP305)*(('Summary&amp;Assumptions'!$H$25*$C305)*(1+'Summary&amp;Assumptions'!$J$29)^(DD$46-1))+AND(DD$56&lt;'Summary&amp;Assumptions'!$J$31,DD$47&gt;=$FQ305,DD$47&lt;=$FR305)*(('Summary&amp;Assumptions'!$H$25*$C305)*(1+'Summary&amp;Assumptions'!$J$29)^(DD$46-1))</f>
        <v>0</v>
      </c>
      <c r="CZ305" s="588">
        <f>AND(DE$55&gt;0,SUM($E305:CY305)&lt;'Summary&amp;Assumptions'!$G$32*$B305,$D305&gt;='Summary&amp;Assumptions'!$D$17,DE$47&gt;=$D305,DE$47&lt;=EDATE($D305,'Summary&amp;Assumptions'!$G$32))*$B305+AND(DE$56&lt;'Summary&amp;Assumptions'!$J$31,DE$47&gt;=$FO305,DE$47&lt;=$FP305)*(('Summary&amp;Assumptions'!$H$25*$C305)*(1+'Summary&amp;Assumptions'!$J$29)^(DE$46-1))+AND(DE$56&lt;'Summary&amp;Assumptions'!$J$31,DE$47&gt;=$FQ305,DE$47&lt;=$FR305)*(('Summary&amp;Assumptions'!$H$25*$C305)*(1+'Summary&amp;Assumptions'!$J$29)^(DE$46-1))</f>
        <v>0</v>
      </c>
      <c r="DA305" s="588">
        <f>AND(DF$55&gt;0,SUM($E305:CZ305)&lt;'Summary&amp;Assumptions'!$G$32*$B305,$D305&gt;='Summary&amp;Assumptions'!$D$17,DF$47&gt;=$D305,DF$47&lt;=EDATE($D305,'Summary&amp;Assumptions'!$G$32))*$B305+AND(DF$56&lt;'Summary&amp;Assumptions'!$J$31,DF$47&gt;=$FO305,DF$47&lt;=$FP305)*(('Summary&amp;Assumptions'!$H$25*$C305)*(1+'Summary&amp;Assumptions'!$J$29)^(DF$46-1))+AND(DF$56&lt;'Summary&amp;Assumptions'!$J$31,DF$47&gt;=$FQ305,DF$47&lt;=$FR305)*(('Summary&amp;Assumptions'!$H$25*$C305)*(1+'Summary&amp;Assumptions'!$J$29)^(DF$46-1))</f>
        <v>0</v>
      </c>
      <c r="DB305" s="588">
        <f>AND(DG$55&gt;0,SUM($E305:DA305)&lt;'Summary&amp;Assumptions'!$G$32*$B305,$D305&gt;='Summary&amp;Assumptions'!$D$17,DG$47&gt;=$D305,DG$47&lt;=EDATE($D305,'Summary&amp;Assumptions'!$G$32))*$B305+AND(DG$56&lt;'Summary&amp;Assumptions'!$J$31,DG$47&gt;=$FO305,DG$47&lt;=$FP305)*(('Summary&amp;Assumptions'!$H$25*$C305)*(1+'Summary&amp;Assumptions'!$J$29)^(DG$46-1))+AND(DG$56&lt;'Summary&amp;Assumptions'!$J$31,DG$47&gt;=$FQ305,DG$47&lt;=$FR305)*(('Summary&amp;Assumptions'!$H$25*$C305)*(1+'Summary&amp;Assumptions'!$J$29)^(DG$46-1))</f>
        <v>0</v>
      </c>
      <c r="DC305" s="588">
        <f>AND(DH$55&gt;0,SUM($E305:DB305)&lt;'Summary&amp;Assumptions'!$G$32*$B305,$D305&gt;='Summary&amp;Assumptions'!$D$17,DH$47&gt;=$D305,DH$47&lt;=EDATE($D305,'Summary&amp;Assumptions'!$G$32))*$B305+AND(DH$56&lt;'Summary&amp;Assumptions'!$J$31,DH$47&gt;=$FO305,DH$47&lt;=$FP305)*(('Summary&amp;Assumptions'!$H$25*$C305)*(1+'Summary&amp;Assumptions'!$J$29)^(DH$46-1))+AND(DH$56&lt;'Summary&amp;Assumptions'!$J$31,DH$47&gt;=$FQ305,DH$47&lt;=$FR305)*(('Summary&amp;Assumptions'!$H$25*$C305)*(1+'Summary&amp;Assumptions'!$J$29)^(DH$46-1))</f>
        <v>0</v>
      </c>
      <c r="DD305" s="588">
        <f>AND(DI$55&gt;0,SUM($E305:DC305)&lt;'Summary&amp;Assumptions'!$G$32*$B305,$D305&gt;='Summary&amp;Assumptions'!$D$17,DI$47&gt;=$D305,DI$47&lt;=EDATE($D305,'Summary&amp;Assumptions'!$G$32))*$B305+AND(DI$56&lt;'Summary&amp;Assumptions'!$J$31,DI$47&gt;=$FO305,DI$47&lt;=$FP305)*(('Summary&amp;Assumptions'!$H$25*$C305)*(1+'Summary&amp;Assumptions'!$J$29)^(DI$46-1))+AND(DI$56&lt;'Summary&amp;Assumptions'!$J$31,DI$47&gt;=$FQ305,DI$47&lt;=$FR305)*(('Summary&amp;Assumptions'!$H$25*$C305)*(1+'Summary&amp;Assumptions'!$J$29)^(DI$46-1))</f>
        <v>0</v>
      </c>
      <c r="DE305" s="588">
        <f>AND(DJ$55&gt;0,SUM($E305:DD305)&lt;'Summary&amp;Assumptions'!$G$32*$B305,$D305&gt;='Summary&amp;Assumptions'!$D$17,DJ$47&gt;=$D305,DJ$47&lt;=EDATE($D305,'Summary&amp;Assumptions'!$G$32))*$B305+AND(DJ$56&lt;'Summary&amp;Assumptions'!$J$31,DJ$47&gt;=$FO305,DJ$47&lt;=$FP305)*(('Summary&amp;Assumptions'!$H$25*$C305)*(1+'Summary&amp;Assumptions'!$J$29)^(DJ$46-1))+AND(DJ$56&lt;'Summary&amp;Assumptions'!$J$31,DJ$47&gt;=$FQ305,DJ$47&lt;=$FR305)*(('Summary&amp;Assumptions'!$H$25*$C305)*(1+'Summary&amp;Assumptions'!$J$29)^(DJ$46-1))</f>
        <v>0</v>
      </c>
      <c r="DF305" s="588">
        <f>AND(DK$55&gt;0,SUM($E305:DE305)&lt;'Summary&amp;Assumptions'!$G$32*$B305,$D305&gt;='Summary&amp;Assumptions'!$D$17,DK$47&gt;=$D305,DK$47&lt;=EDATE($D305,'Summary&amp;Assumptions'!$G$32))*$B305+AND(DK$56&lt;'Summary&amp;Assumptions'!$J$31,DK$47&gt;=$FO305,DK$47&lt;=$FP305)*(('Summary&amp;Assumptions'!$H$25*$C305)*(1+'Summary&amp;Assumptions'!$J$29)^(DK$46-1))+AND(DK$56&lt;'Summary&amp;Assumptions'!$J$31,DK$47&gt;=$FQ305,DK$47&lt;=$FR305)*(('Summary&amp;Assumptions'!$H$25*$C305)*(1+'Summary&amp;Assumptions'!$J$29)^(DK$46-1))</f>
        <v>0</v>
      </c>
      <c r="DG305" s="588">
        <f>AND(DL$55&gt;0,SUM($E305:DF305)&lt;'Summary&amp;Assumptions'!$G$32*$B305,$D305&gt;='Summary&amp;Assumptions'!$D$17,DL$47&gt;=$D305,DL$47&lt;=EDATE($D305,'Summary&amp;Assumptions'!$G$32))*$B305+AND(DL$56&lt;'Summary&amp;Assumptions'!$J$31,DL$47&gt;=$FO305,DL$47&lt;=$FP305)*(('Summary&amp;Assumptions'!$H$25*$C305)*(1+'Summary&amp;Assumptions'!$J$29)^(DL$46-1))+AND(DL$56&lt;'Summary&amp;Assumptions'!$J$31,DL$47&gt;=$FQ305,DL$47&lt;=$FR305)*(('Summary&amp;Assumptions'!$H$25*$C305)*(1+'Summary&amp;Assumptions'!$J$29)^(DL$46-1))</f>
        <v>0</v>
      </c>
      <c r="DH305" s="588">
        <f>AND(DM$55&gt;0,SUM($E305:DG305)&lt;'Summary&amp;Assumptions'!$G$32*$B305,$D305&gt;='Summary&amp;Assumptions'!$D$17,DM$47&gt;=$D305,DM$47&lt;=EDATE($D305,'Summary&amp;Assumptions'!$G$32))*$B305+AND(DM$56&lt;'Summary&amp;Assumptions'!$J$31,DM$47&gt;=$FO305,DM$47&lt;=$FP305)*(('Summary&amp;Assumptions'!$H$25*$C305)*(1+'Summary&amp;Assumptions'!$J$29)^(DM$46-1))+AND(DM$56&lt;'Summary&amp;Assumptions'!$J$31,DM$47&gt;=$FQ305,DM$47&lt;=$FR305)*(('Summary&amp;Assumptions'!$H$25*$C305)*(1+'Summary&amp;Assumptions'!$J$29)^(DM$46-1))</f>
        <v>0</v>
      </c>
      <c r="DI305" s="588">
        <f>AND(DN$55&gt;0,SUM($E305:DH305)&lt;'Summary&amp;Assumptions'!$G$32*$B305,$D305&gt;='Summary&amp;Assumptions'!$D$17,DN$47&gt;=$D305,DN$47&lt;=EDATE($D305,'Summary&amp;Assumptions'!$G$32))*$B305+AND(DN$56&lt;'Summary&amp;Assumptions'!$J$31,DN$47&gt;=$FO305,DN$47&lt;=$FP305)*(('Summary&amp;Assumptions'!$H$25*$C305)*(1+'Summary&amp;Assumptions'!$J$29)^(DN$46-1))+AND(DN$56&lt;'Summary&amp;Assumptions'!$J$31,DN$47&gt;=$FQ305,DN$47&lt;=$FR305)*(('Summary&amp;Assumptions'!$H$25*$C305)*(1+'Summary&amp;Assumptions'!$J$29)^(DN$46-1))</f>
        <v>0</v>
      </c>
      <c r="DJ305" s="588">
        <f>AND(DO$55&gt;0,SUM($E305:DI305)&lt;'Summary&amp;Assumptions'!$G$32*$B305,$D305&gt;='Summary&amp;Assumptions'!$D$17,DO$47&gt;=$D305,DO$47&lt;=EDATE($D305,'Summary&amp;Assumptions'!$G$32))*$B305+AND(DO$56&lt;'Summary&amp;Assumptions'!$J$31,DO$47&gt;=$FO305,DO$47&lt;=$FP305)*(('Summary&amp;Assumptions'!$H$25*$C305)*(1+'Summary&amp;Assumptions'!$J$29)^(DO$46-1))+AND(DO$56&lt;'Summary&amp;Assumptions'!$J$31,DO$47&gt;=$FQ305,DO$47&lt;=$FR305)*(('Summary&amp;Assumptions'!$H$25*$C305)*(1+'Summary&amp;Assumptions'!$J$29)^(DO$46-1))</f>
        <v>0</v>
      </c>
      <c r="DK305" s="588">
        <f>AND(DP$55&gt;0,SUM($E305:DJ305)&lt;'Summary&amp;Assumptions'!$G$32*$B305,$D305&gt;='Summary&amp;Assumptions'!$D$17,DP$47&gt;=$D305,DP$47&lt;=EDATE($D305,'Summary&amp;Assumptions'!$G$32))*$B305+AND(DP$56&lt;'Summary&amp;Assumptions'!$J$31,DP$47&gt;=$FO305,DP$47&lt;=$FP305)*(('Summary&amp;Assumptions'!$H$25*$C305)*(1+'Summary&amp;Assumptions'!$J$29)^(DP$46-1))+AND(DP$56&lt;'Summary&amp;Assumptions'!$J$31,DP$47&gt;=$FQ305,DP$47&lt;=$FR305)*(('Summary&amp;Assumptions'!$H$25*$C305)*(1+'Summary&amp;Assumptions'!$J$29)^(DP$46-1))</f>
        <v>0</v>
      </c>
      <c r="DL305" s="588">
        <f>AND(DQ$55&gt;0,SUM($E305:DK305)&lt;'Summary&amp;Assumptions'!$G$32*$B305,$D305&gt;='Summary&amp;Assumptions'!$D$17,DQ$47&gt;=$D305,DQ$47&lt;=EDATE($D305,'Summary&amp;Assumptions'!$G$32))*$B305+AND(DQ$56&lt;'Summary&amp;Assumptions'!$J$31,DQ$47&gt;=$FO305,DQ$47&lt;=$FP305)*(('Summary&amp;Assumptions'!$H$25*$C305)*(1+'Summary&amp;Assumptions'!$J$29)^(DQ$46-1))+AND(DQ$56&lt;'Summary&amp;Assumptions'!$J$31,DQ$47&gt;=$FQ305,DQ$47&lt;=$FR305)*(('Summary&amp;Assumptions'!$H$25*$C305)*(1+'Summary&amp;Assumptions'!$J$29)^(DQ$46-1))</f>
        <v>0</v>
      </c>
      <c r="DM305" s="588">
        <f>AND(DR$55&gt;0,SUM($E305:DL305)&lt;'Summary&amp;Assumptions'!$G$32*$B305,$D305&gt;='Summary&amp;Assumptions'!$D$17,DR$47&gt;=$D305,DR$47&lt;=EDATE($D305,'Summary&amp;Assumptions'!$G$32))*$B305+AND(DR$56&lt;'Summary&amp;Assumptions'!$J$31,DR$47&gt;=$FO305,DR$47&lt;=$FP305)*(('Summary&amp;Assumptions'!$H$25*$C305)*(1+'Summary&amp;Assumptions'!$J$29)^(DR$46-1))+AND(DR$56&lt;'Summary&amp;Assumptions'!$J$31,DR$47&gt;=$FQ305,DR$47&lt;=$FR305)*(('Summary&amp;Assumptions'!$H$25*$C305)*(1+'Summary&amp;Assumptions'!$J$29)^(DR$46-1))</f>
        <v>0</v>
      </c>
      <c r="DN305" s="588">
        <f>AND(DS$55&gt;0,SUM($E305:DM305)&lt;'Summary&amp;Assumptions'!$G$32*$B305,$D305&gt;='Summary&amp;Assumptions'!$D$17,DS$47&gt;=$D305,DS$47&lt;=EDATE($D305,'Summary&amp;Assumptions'!$G$32))*$B305+AND(DS$56&lt;'Summary&amp;Assumptions'!$J$31,DS$47&gt;=$FO305,DS$47&lt;=$FP305)*(('Summary&amp;Assumptions'!$H$25*$C305)*(1+'Summary&amp;Assumptions'!$J$29)^(DS$46-1))+AND(DS$56&lt;'Summary&amp;Assumptions'!$J$31,DS$47&gt;=$FQ305,DS$47&lt;=$FR305)*(('Summary&amp;Assumptions'!$H$25*$C305)*(1+'Summary&amp;Assumptions'!$J$29)^(DS$46-1))</f>
        <v>0</v>
      </c>
      <c r="DO305" s="588">
        <f>AND(DT$55&gt;0,SUM($E305:DN305)&lt;'Summary&amp;Assumptions'!$G$32*$B305,$D305&gt;='Summary&amp;Assumptions'!$D$17,DT$47&gt;=$D305,DT$47&lt;=EDATE($D305,'Summary&amp;Assumptions'!$G$32))*$B305+AND(DT$56&lt;'Summary&amp;Assumptions'!$J$31,DT$47&gt;=$FO305,DT$47&lt;=$FP305)*(('Summary&amp;Assumptions'!$H$25*$C305)*(1+'Summary&amp;Assumptions'!$J$29)^(DT$46-1))+AND(DT$56&lt;'Summary&amp;Assumptions'!$J$31,DT$47&gt;=$FQ305,DT$47&lt;=$FR305)*(('Summary&amp;Assumptions'!$H$25*$C305)*(1+'Summary&amp;Assumptions'!$J$29)^(DT$46-1))</f>
        <v>0</v>
      </c>
      <c r="DP305" s="588">
        <f>AND(DU$55&gt;0,SUM($E305:DO305)&lt;'Summary&amp;Assumptions'!$G$32*$B305,$D305&gt;='Summary&amp;Assumptions'!$D$17,DU$47&gt;=$D305,DU$47&lt;=EDATE($D305,'Summary&amp;Assumptions'!$G$32))*$B305+AND(DU$56&lt;'Summary&amp;Assumptions'!$J$31,DU$47&gt;=$FO305,DU$47&lt;=$FP305)*(('Summary&amp;Assumptions'!$H$25*$C305)*(1+'Summary&amp;Assumptions'!$J$29)^(DU$46-1))+AND(DU$56&lt;'Summary&amp;Assumptions'!$J$31,DU$47&gt;=$FQ305,DU$47&lt;=$FR305)*(('Summary&amp;Assumptions'!$H$25*$C305)*(1+'Summary&amp;Assumptions'!$J$29)^(DU$46-1))</f>
        <v>0</v>
      </c>
      <c r="DQ305" s="588">
        <f>AND(DV$55&gt;0,SUM($E305:DP305)&lt;'Summary&amp;Assumptions'!$G$32*$B305,$D305&gt;='Summary&amp;Assumptions'!$D$17,DV$47&gt;=$D305,DV$47&lt;=EDATE($D305,'Summary&amp;Assumptions'!$G$32))*$B305+AND(DV$56&lt;'Summary&amp;Assumptions'!$J$31,DV$47&gt;=$FO305,DV$47&lt;=$FP305)*(('Summary&amp;Assumptions'!$H$25*$C305)*(1+'Summary&amp;Assumptions'!$J$29)^(DV$46-1))+AND(DV$56&lt;'Summary&amp;Assumptions'!$J$31,DV$47&gt;=$FQ305,DV$47&lt;=$FR305)*(('Summary&amp;Assumptions'!$H$25*$C305)*(1+'Summary&amp;Assumptions'!$J$29)^(DV$46-1))</f>
        <v>0</v>
      </c>
      <c r="DR305" s="588">
        <f>AND(DW$55&gt;0,SUM($E305:DQ305)&lt;'Summary&amp;Assumptions'!$G$32*$B305,$D305&gt;='Summary&amp;Assumptions'!$D$17,DW$47&gt;=$D305,DW$47&lt;=EDATE($D305,'Summary&amp;Assumptions'!$G$32))*$B305+AND(DW$56&lt;'Summary&amp;Assumptions'!$J$31,DW$47&gt;=$FO305,DW$47&lt;=$FP305)*(('Summary&amp;Assumptions'!$H$25*$C305)*(1+'Summary&amp;Assumptions'!$J$29)^(DW$46-1))+AND(DW$56&lt;'Summary&amp;Assumptions'!$J$31,DW$47&gt;=$FQ305,DW$47&lt;=$FR305)*(('Summary&amp;Assumptions'!$H$25*$C305)*(1+'Summary&amp;Assumptions'!$J$29)^(DW$46-1))</f>
        <v>0</v>
      </c>
      <c r="DS305" s="588">
        <f>AND(DX$55&gt;0,SUM($E305:DR305)&lt;'Summary&amp;Assumptions'!$G$32*$B305,$D305&gt;='Summary&amp;Assumptions'!$D$17,DX$47&gt;=$D305,DX$47&lt;=EDATE($D305,'Summary&amp;Assumptions'!$G$32))*$B305+AND(DX$56&lt;'Summary&amp;Assumptions'!$J$31,DX$47&gt;=$FO305,DX$47&lt;=$FP305)*(('Summary&amp;Assumptions'!$H$25*$C305)*(1+'Summary&amp;Assumptions'!$J$29)^(DX$46-1))+AND(DX$56&lt;'Summary&amp;Assumptions'!$J$31,DX$47&gt;=$FQ305,DX$47&lt;=$FR305)*(('Summary&amp;Assumptions'!$H$25*$C305)*(1+'Summary&amp;Assumptions'!$J$29)^(DX$46-1))</f>
        <v>0</v>
      </c>
      <c r="DT305" s="588">
        <f>AND(DY$55&gt;0,SUM($E305:DS305)&lt;'Summary&amp;Assumptions'!$G$32*$B305,$D305&gt;='Summary&amp;Assumptions'!$D$17,DY$47&gt;=$D305,DY$47&lt;=EDATE($D305,'Summary&amp;Assumptions'!$G$32))*$B305+AND(DY$56&lt;'Summary&amp;Assumptions'!$J$31,DY$47&gt;=$FO305,DY$47&lt;=$FP305)*(('Summary&amp;Assumptions'!$H$25*$C305)*(1+'Summary&amp;Assumptions'!$J$29)^(DY$46-1))+AND(DY$56&lt;'Summary&amp;Assumptions'!$J$31,DY$47&gt;=$FQ305,DY$47&lt;=$FR305)*(('Summary&amp;Assumptions'!$H$25*$C305)*(1+'Summary&amp;Assumptions'!$J$29)^(DY$46-1))</f>
        <v>0</v>
      </c>
      <c r="DU305" s="588">
        <f>AND(DZ$55&gt;0,SUM($E305:DT305)&lt;'Summary&amp;Assumptions'!$G$32*$B305,$D305&gt;='Summary&amp;Assumptions'!$D$17,DZ$47&gt;=$D305,DZ$47&lt;=EDATE($D305,'Summary&amp;Assumptions'!$G$32))*$B305+AND(DZ$56&lt;'Summary&amp;Assumptions'!$J$31,DZ$47&gt;=$FO305,DZ$47&lt;=$FP305)*(('Summary&amp;Assumptions'!$H$25*$C305)*(1+'Summary&amp;Assumptions'!$J$29)^(DZ$46-1))+AND(DZ$56&lt;'Summary&amp;Assumptions'!$J$31,DZ$47&gt;=$FQ305,DZ$47&lt;=$FR305)*(('Summary&amp;Assumptions'!$H$25*$C305)*(1+'Summary&amp;Assumptions'!$J$29)^(DZ$46-1))</f>
        <v>0</v>
      </c>
      <c r="DV305" s="588">
        <f>AND(EA$55&gt;0,SUM($E305:DU305)&lt;'Summary&amp;Assumptions'!$G$32*$B305,$D305&gt;='Summary&amp;Assumptions'!$D$17,EA$47&gt;=$D305,EA$47&lt;=EDATE($D305,'Summary&amp;Assumptions'!$G$32))*$B305+AND(EA$56&lt;'Summary&amp;Assumptions'!$J$31,EA$47&gt;=$FO305,EA$47&lt;=$FP305)*(('Summary&amp;Assumptions'!$H$25*$C305)*(1+'Summary&amp;Assumptions'!$J$29)^(EA$46-1))+AND(EA$56&lt;'Summary&amp;Assumptions'!$J$31,EA$47&gt;=$FQ305,EA$47&lt;=$FR305)*(('Summary&amp;Assumptions'!$H$25*$C305)*(1+'Summary&amp;Assumptions'!$J$29)^(EA$46-1))</f>
        <v>0</v>
      </c>
      <c r="DW305" s="588">
        <f>AND(EB$55&gt;0,SUM($E305:DV305)&lt;'Summary&amp;Assumptions'!$G$32*$B305,$D305&gt;='Summary&amp;Assumptions'!$D$17,EB$47&gt;=$D305,EB$47&lt;=EDATE($D305,'Summary&amp;Assumptions'!$G$32))*$B305+AND(EB$56&lt;'Summary&amp;Assumptions'!$J$31,EB$47&gt;=$FO305,EB$47&lt;=$FP305)*(('Summary&amp;Assumptions'!$H$25*$C305)*(1+'Summary&amp;Assumptions'!$J$29)^(EB$46-1))+AND(EB$56&lt;'Summary&amp;Assumptions'!$J$31,EB$47&gt;=$FQ305,EB$47&lt;=$FR305)*(('Summary&amp;Assumptions'!$H$25*$C305)*(1+'Summary&amp;Assumptions'!$J$29)^(EB$46-1))</f>
        <v>0</v>
      </c>
      <c r="DX305" s="588">
        <f>AND(EC$55&gt;0,SUM($E305:DW305)&lt;'Summary&amp;Assumptions'!$G$32*$B305,$D305&gt;='Summary&amp;Assumptions'!$D$17,EC$47&gt;=$D305,EC$47&lt;=EDATE($D305,'Summary&amp;Assumptions'!$G$32))*$B305+AND(EC$56&lt;'Summary&amp;Assumptions'!$J$31,EC$47&gt;=$FO305,EC$47&lt;=$FP305)*(('Summary&amp;Assumptions'!$H$25*$C305)*(1+'Summary&amp;Assumptions'!$J$29)^(EC$46-1))+AND(EC$56&lt;'Summary&amp;Assumptions'!$J$31,EC$47&gt;=$FQ305,EC$47&lt;=$FR305)*(('Summary&amp;Assumptions'!$H$25*$C305)*(1+'Summary&amp;Assumptions'!$J$29)^(EC$46-1))</f>
        <v>0</v>
      </c>
      <c r="DY305" s="588">
        <f>AND(ED$55&gt;0,SUM($E305:DX305)&lt;'Summary&amp;Assumptions'!$G$32*$B305,$D305&gt;='Summary&amp;Assumptions'!$D$17,ED$47&gt;=$D305,ED$47&lt;=EDATE($D305,'Summary&amp;Assumptions'!$G$32))*$B305+AND(ED$56&lt;'Summary&amp;Assumptions'!$J$31,ED$47&gt;=$FO305,ED$47&lt;=$FP305)*(('Summary&amp;Assumptions'!$H$25*$C305)*(1+'Summary&amp;Assumptions'!$J$29)^(ED$46-1))+AND(ED$56&lt;'Summary&amp;Assumptions'!$J$31,ED$47&gt;=$FQ305,ED$47&lt;=$FR305)*(('Summary&amp;Assumptions'!$H$25*$C305)*(1+'Summary&amp;Assumptions'!$J$29)^(ED$46-1))</f>
        <v>0</v>
      </c>
      <c r="DZ305" s="588">
        <f>AND(EE$55&gt;0,SUM($E305:DY305)&lt;'Summary&amp;Assumptions'!$G$32*$B305,$D305&gt;='Summary&amp;Assumptions'!$D$17,EE$47&gt;=$D305,EE$47&lt;=EDATE($D305,'Summary&amp;Assumptions'!$G$32))*$B305+AND(EE$56&lt;'Summary&amp;Assumptions'!$J$31,EE$47&gt;=$FO305,EE$47&lt;=$FP305)*(('Summary&amp;Assumptions'!$H$25*$C305)*(1+'Summary&amp;Assumptions'!$J$29)^(EE$46-1))+AND(EE$56&lt;'Summary&amp;Assumptions'!$J$31,EE$47&gt;=$FQ305,EE$47&lt;=$FR305)*(('Summary&amp;Assumptions'!$H$25*$C305)*(1+'Summary&amp;Assumptions'!$J$29)^(EE$46-1))</f>
        <v>0</v>
      </c>
      <c r="EA305" s="588">
        <f>AND(EF$55&gt;0,SUM($E305:DZ305)&lt;'Summary&amp;Assumptions'!$G$32*$B305,$D305&gt;='Summary&amp;Assumptions'!$D$17,EF$47&gt;=$D305,EF$47&lt;=EDATE($D305,'Summary&amp;Assumptions'!$G$32))*$B305+AND(EF$56&lt;'Summary&amp;Assumptions'!$J$31,EF$47&gt;=$FO305,EF$47&lt;=$FP305)*(('Summary&amp;Assumptions'!$H$25*$C305)*(1+'Summary&amp;Assumptions'!$J$29)^(EF$46-1))+AND(EF$56&lt;'Summary&amp;Assumptions'!$J$31,EF$47&gt;=$FQ305,EF$47&lt;=$FR305)*(('Summary&amp;Assumptions'!$H$25*$C305)*(1+'Summary&amp;Assumptions'!$J$29)^(EF$46-1))</f>
        <v>0</v>
      </c>
      <c r="EB305" s="588">
        <f>AND(EG$55&gt;0,SUM($E305:EA305)&lt;'Summary&amp;Assumptions'!$G$32*$B305,$D305&gt;='Summary&amp;Assumptions'!$D$17,EG$47&gt;=$D305,EG$47&lt;=EDATE($D305,'Summary&amp;Assumptions'!$G$32))*$B305+AND(EG$56&lt;'Summary&amp;Assumptions'!$J$31,EG$47&gt;=$FO305,EG$47&lt;=$FP305)*(('Summary&amp;Assumptions'!$H$25*$C305)*(1+'Summary&amp;Assumptions'!$J$29)^(EG$46-1))+AND(EG$56&lt;'Summary&amp;Assumptions'!$J$31,EG$47&gt;=$FQ305,EG$47&lt;=$FR305)*(('Summary&amp;Assumptions'!$H$25*$C305)*(1+'Summary&amp;Assumptions'!$J$29)^(EG$46-1))</f>
        <v>0</v>
      </c>
      <c r="EC305" s="588">
        <f>AND(EH$55&gt;0,SUM($E305:EB305)&lt;'Summary&amp;Assumptions'!$G$32*$B305,$D305&gt;='Summary&amp;Assumptions'!$D$17,EH$47&gt;=$D305,EH$47&lt;=EDATE($D305,'Summary&amp;Assumptions'!$G$32))*$B305+AND(EH$56&lt;'Summary&amp;Assumptions'!$J$31,EH$47&gt;=$FO305,EH$47&lt;=$FP305)*(('Summary&amp;Assumptions'!$H$25*$C305)*(1+'Summary&amp;Assumptions'!$J$29)^(EH$46-1))+AND(EH$56&lt;'Summary&amp;Assumptions'!$J$31,EH$47&gt;=$FQ305,EH$47&lt;=$FR305)*(('Summary&amp;Assumptions'!$H$25*$C305)*(1+'Summary&amp;Assumptions'!$J$29)^(EH$46-1))</f>
        <v>0</v>
      </c>
      <c r="ED305" s="588">
        <f>AND(EI$55&gt;0,SUM($E305:EC305)&lt;'Summary&amp;Assumptions'!$G$32*$B305,$D305&gt;='Summary&amp;Assumptions'!$D$17,EI$47&gt;=$D305,EI$47&lt;=EDATE($D305,'Summary&amp;Assumptions'!$G$32))*$B305+AND(EI$56&lt;'Summary&amp;Assumptions'!$J$31,EI$47&gt;=$FO305,EI$47&lt;=$FP305)*(('Summary&amp;Assumptions'!$H$25*$C305)*(1+'Summary&amp;Assumptions'!$J$29)^(EI$46-1))+AND(EI$56&lt;'Summary&amp;Assumptions'!$J$31,EI$47&gt;=$FQ305,EI$47&lt;=$FR305)*(('Summary&amp;Assumptions'!$H$25*$C305)*(1+'Summary&amp;Assumptions'!$J$29)^(EI$46-1))</f>
        <v>0</v>
      </c>
      <c r="EE305" s="588">
        <f>AND(EJ$55&gt;0,SUM($E305:ED305)&lt;'Summary&amp;Assumptions'!$G$32*$B305,$D305&gt;='Summary&amp;Assumptions'!$D$17,EJ$47&gt;=$D305,EJ$47&lt;=EDATE($D305,'Summary&amp;Assumptions'!$G$32))*$B305+AND(EJ$56&lt;'Summary&amp;Assumptions'!$J$31,EJ$47&gt;=$FO305,EJ$47&lt;=$FP305)*(('Summary&amp;Assumptions'!$H$25*$C305)*(1+'Summary&amp;Assumptions'!$J$29)^(EJ$46-1))+AND(EJ$56&lt;'Summary&amp;Assumptions'!$J$31,EJ$47&gt;=$FQ305,EJ$47&lt;=$FR305)*(('Summary&amp;Assumptions'!$H$25*$C305)*(1+'Summary&amp;Assumptions'!$J$29)^(EJ$46-1))</f>
        <v>0</v>
      </c>
      <c r="EF305" s="588">
        <f>AND(EK$55&gt;0,SUM($E305:EE305)&lt;'Summary&amp;Assumptions'!$G$32*$B305,$D305&gt;='Summary&amp;Assumptions'!$D$17,EK$47&gt;=$D305,EK$47&lt;=EDATE($D305,'Summary&amp;Assumptions'!$G$32))*$B305+AND(EK$56&lt;'Summary&amp;Assumptions'!$J$31,EK$47&gt;=$FO305,EK$47&lt;=$FP305)*(('Summary&amp;Assumptions'!$H$25*$C305)*(1+'Summary&amp;Assumptions'!$J$29)^(EK$46-1))+AND(EK$56&lt;'Summary&amp;Assumptions'!$J$31,EK$47&gt;=$FQ305,EK$47&lt;=$FR305)*(('Summary&amp;Assumptions'!$H$25*$C305)*(1+'Summary&amp;Assumptions'!$J$29)^(EK$46-1))</f>
        <v>0</v>
      </c>
      <c r="EG305" s="588">
        <f>AND(EL$55&gt;0,SUM($E305:EF305)&lt;'Summary&amp;Assumptions'!$G$32*$B305,$D305&gt;='Summary&amp;Assumptions'!$D$17,EL$47&gt;=$D305,EL$47&lt;=EDATE($D305,'Summary&amp;Assumptions'!$G$32))*$B305+AND(EL$56&lt;'Summary&amp;Assumptions'!$J$31,EL$47&gt;=$FO305,EL$47&lt;=$FP305)*(('Summary&amp;Assumptions'!$H$25*$C305)*(1+'Summary&amp;Assumptions'!$J$29)^(EL$46-1))+AND(EL$56&lt;'Summary&amp;Assumptions'!$J$31,EL$47&gt;=$FQ305,EL$47&lt;=$FR305)*(('Summary&amp;Assumptions'!$H$25*$C305)*(1+'Summary&amp;Assumptions'!$J$29)^(EL$46-1))</f>
        <v>0</v>
      </c>
      <c r="EH305" s="588">
        <f>AND(EM$55&gt;0,SUM($E305:EG305)&lt;'Summary&amp;Assumptions'!$G$32*$B305,$D305&gt;='Summary&amp;Assumptions'!$D$17,EM$47&gt;=$D305,EM$47&lt;=EDATE($D305,'Summary&amp;Assumptions'!$G$32))*$B305+AND(EM$56&lt;'Summary&amp;Assumptions'!$J$31,EM$47&gt;=$FO305,EM$47&lt;=$FP305)*(('Summary&amp;Assumptions'!$H$25*$C305)*(1+'Summary&amp;Assumptions'!$J$29)^(EM$46-1))+AND(EM$56&lt;'Summary&amp;Assumptions'!$J$31,EM$47&gt;=$FQ305,EM$47&lt;=$FR305)*(('Summary&amp;Assumptions'!$H$25*$C305)*(1+'Summary&amp;Assumptions'!$J$29)^(EM$46-1))</f>
        <v>0</v>
      </c>
      <c r="EI305" s="588">
        <f>AND(EN$55&gt;0,SUM($E305:EH305)&lt;'Summary&amp;Assumptions'!$G$32*$B305,$D305&gt;='Summary&amp;Assumptions'!$D$17,EN$47&gt;=$D305,EN$47&lt;=EDATE($D305,'Summary&amp;Assumptions'!$G$32))*$B305+AND(EN$56&lt;'Summary&amp;Assumptions'!$J$31,EN$47&gt;=$FO305,EN$47&lt;=$FP305)*(('Summary&amp;Assumptions'!$H$25*$C305)*(1+'Summary&amp;Assumptions'!$J$29)^(EN$46-1))+AND(EN$56&lt;'Summary&amp;Assumptions'!$J$31,EN$47&gt;=$FQ305,EN$47&lt;=$FR305)*(('Summary&amp;Assumptions'!$H$25*$C305)*(1+'Summary&amp;Assumptions'!$J$29)^(EN$46-1))</f>
        <v>0</v>
      </c>
      <c r="EJ305" s="588">
        <f>AND(EO$55&gt;0,SUM($E305:EI305)&lt;'Summary&amp;Assumptions'!$G$32*$B305,$D305&gt;='Summary&amp;Assumptions'!$D$17,EO$47&gt;=$D305,EO$47&lt;=EDATE($D305,'Summary&amp;Assumptions'!$G$32))*$B305+AND(EO$56&lt;'Summary&amp;Assumptions'!$J$31,EO$47&gt;=$FO305,EO$47&lt;=$FP305)*(('Summary&amp;Assumptions'!$H$25*$C305)*(1+'Summary&amp;Assumptions'!$J$29)^(EO$46-1))+AND(EO$56&lt;'Summary&amp;Assumptions'!$J$31,EO$47&gt;=$FQ305,EO$47&lt;=$FR305)*(('Summary&amp;Assumptions'!$H$25*$C305)*(1+'Summary&amp;Assumptions'!$J$29)^(EO$46-1))</f>
        <v>0</v>
      </c>
      <c r="EK305" s="588">
        <f>AND(EP$55&gt;0,SUM($E305:EJ305)&lt;'Summary&amp;Assumptions'!$G$32*$B305,$D305&gt;='Summary&amp;Assumptions'!$D$17,EP$47&gt;=$D305,EP$47&lt;=EDATE($D305,'Summary&amp;Assumptions'!$G$32))*$B305+AND(EP$56&lt;'Summary&amp;Assumptions'!$J$31,EP$47&gt;=$FO305,EP$47&lt;=$FP305)*(('Summary&amp;Assumptions'!$H$25*$C305)*(1+'Summary&amp;Assumptions'!$J$29)^(EP$46-1))+AND(EP$56&lt;'Summary&amp;Assumptions'!$J$31,EP$47&gt;=$FQ305,EP$47&lt;=$FR305)*(('Summary&amp;Assumptions'!$H$25*$C305)*(1+'Summary&amp;Assumptions'!$J$29)^(EP$46-1))</f>
        <v>0</v>
      </c>
      <c r="EL305" s="588">
        <f>AND(EQ$55&gt;0,SUM($E305:EK305)&lt;'Summary&amp;Assumptions'!$G$32*$B305,$D305&gt;='Summary&amp;Assumptions'!$D$17,EQ$47&gt;=$D305,EQ$47&lt;=EDATE($D305,'Summary&amp;Assumptions'!$G$32))*$B305+AND(EQ$56&lt;'Summary&amp;Assumptions'!$J$31,EQ$47&gt;=$FO305,EQ$47&lt;=$FP305)*(('Summary&amp;Assumptions'!$H$25*$C305)*(1+'Summary&amp;Assumptions'!$J$29)^(EQ$46-1))+AND(EQ$56&lt;'Summary&amp;Assumptions'!$J$31,EQ$47&gt;=$FQ305,EQ$47&lt;=$FR305)*(('Summary&amp;Assumptions'!$H$25*$C305)*(1+'Summary&amp;Assumptions'!$J$29)^(EQ$46-1))</f>
        <v>0</v>
      </c>
      <c r="EM305" s="588">
        <f>AND(ER$55&gt;0,SUM($E305:EL305)&lt;'Summary&amp;Assumptions'!$G$32*$B305,$D305&gt;='Summary&amp;Assumptions'!$D$17,ER$47&gt;=$D305,ER$47&lt;=EDATE($D305,'Summary&amp;Assumptions'!$G$32))*$B305+AND(ER$56&lt;'Summary&amp;Assumptions'!$J$31,ER$47&gt;=$FO305,ER$47&lt;=$FP305)*(('Summary&amp;Assumptions'!$H$25*$C305)*(1+'Summary&amp;Assumptions'!$J$29)^(ER$46-1))+AND(ER$56&lt;'Summary&amp;Assumptions'!$J$31,ER$47&gt;=$FQ305,ER$47&lt;=$FR305)*(('Summary&amp;Assumptions'!$H$25*$C305)*(1+'Summary&amp;Assumptions'!$J$29)^(ER$46-1))</f>
        <v>0</v>
      </c>
      <c r="EN305" s="588">
        <f>AND(ES$55&gt;0,SUM($E305:EM305)&lt;'Summary&amp;Assumptions'!$G$32*$B305,$D305&gt;='Summary&amp;Assumptions'!$D$17,ES$47&gt;=$D305,ES$47&lt;=EDATE($D305,'Summary&amp;Assumptions'!$G$32))*$B305+AND(ES$56&lt;'Summary&amp;Assumptions'!$J$31,ES$47&gt;=$FO305,ES$47&lt;=$FP305)*(('Summary&amp;Assumptions'!$H$25*$C305)*(1+'Summary&amp;Assumptions'!$J$29)^(ES$46-1))+AND(ES$56&lt;'Summary&amp;Assumptions'!$J$31,ES$47&gt;=$FQ305,ES$47&lt;=$FR305)*(('Summary&amp;Assumptions'!$H$25*$C305)*(1+'Summary&amp;Assumptions'!$J$29)^(ES$46-1))</f>
        <v>0</v>
      </c>
      <c r="EO305" s="588">
        <f>AND(ET$55&gt;0,SUM($E305:EN305)&lt;'Summary&amp;Assumptions'!$G$32*$B305,$D305&gt;='Summary&amp;Assumptions'!$D$17,ET$47&gt;=$D305,ET$47&lt;=EDATE($D305,'Summary&amp;Assumptions'!$G$32))*$B305+AND(ET$56&lt;'Summary&amp;Assumptions'!$J$31,ET$47&gt;=$FO305,ET$47&lt;=$FP305)*(('Summary&amp;Assumptions'!$H$25*$C305)*(1+'Summary&amp;Assumptions'!$J$29)^(ET$46-1))+AND(ET$56&lt;'Summary&amp;Assumptions'!$J$31,ET$47&gt;=$FQ305,ET$47&lt;=$FR305)*(('Summary&amp;Assumptions'!$H$25*$C305)*(1+'Summary&amp;Assumptions'!$J$29)^(ET$46-1))</f>
        <v>0</v>
      </c>
      <c r="EP305" s="588">
        <f>AND(EU$55&gt;0,SUM($E305:EO305)&lt;'Summary&amp;Assumptions'!$G$32*$B305,$D305&gt;='Summary&amp;Assumptions'!$D$17,EU$47&gt;=$D305,EU$47&lt;=EDATE($D305,'Summary&amp;Assumptions'!$G$32))*$B305+AND(EU$56&lt;'Summary&amp;Assumptions'!$J$31,EU$47&gt;=$FO305,EU$47&lt;=$FP305)*(('Summary&amp;Assumptions'!$H$25*$C305)*(1+'Summary&amp;Assumptions'!$J$29)^(EU$46-1))+AND(EU$56&lt;'Summary&amp;Assumptions'!$J$31,EU$47&gt;=$FQ305,EU$47&lt;=$FR305)*(('Summary&amp;Assumptions'!$H$25*$C305)*(1+'Summary&amp;Assumptions'!$J$29)^(EU$46-1))</f>
        <v>0</v>
      </c>
      <c r="EQ305" s="588">
        <f>AND(EV$55&gt;0,SUM($E305:EP305)&lt;'Summary&amp;Assumptions'!$G$32*$B305,$D305&gt;='Summary&amp;Assumptions'!$D$17,EV$47&gt;=$D305,EV$47&lt;=EDATE($D305,'Summary&amp;Assumptions'!$G$32))*$B305+AND(EV$56&lt;'Summary&amp;Assumptions'!$J$31,EV$47&gt;=$FO305,EV$47&lt;=$FP305)*(('Summary&amp;Assumptions'!$H$25*$C305)*(1+'Summary&amp;Assumptions'!$J$29)^(EV$46-1))+AND(EV$56&lt;'Summary&amp;Assumptions'!$J$31,EV$47&gt;=$FQ305,EV$47&lt;=$FR305)*(('Summary&amp;Assumptions'!$H$25*$C305)*(1+'Summary&amp;Assumptions'!$J$29)^(EV$46-1))</f>
        <v>0</v>
      </c>
      <c r="ER305" s="588">
        <f>AND(EW$55&gt;0,SUM($E305:EQ305)&lt;'Summary&amp;Assumptions'!$G$32*$B305,$D305&gt;='Summary&amp;Assumptions'!$D$17,EW$47&gt;=$D305,EW$47&lt;=EDATE($D305,'Summary&amp;Assumptions'!$G$32))*$B305+AND(EW$56&lt;'Summary&amp;Assumptions'!$J$31,EW$47&gt;=$FO305,EW$47&lt;=$FP305)*(('Summary&amp;Assumptions'!$H$25*$C305)*(1+'Summary&amp;Assumptions'!$J$29)^(EW$46-1))+AND(EW$56&lt;'Summary&amp;Assumptions'!$J$31,EW$47&gt;=$FQ305,EW$47&lt;=$FR305)*(('Summary&amp;Assumptions'!$H$25*$C305)*(1+'Summary&amp;Assumptions'!$J$29)^(EW$46-1))</f>
        <v>0</v>
      </c>
      <c r="ES305" s="588">
        <f>AND(EX$55&gt;0,SUM($E305:ER305)&lt;'Summary&amp;Assumptions'!$G$32*$B305,$D305&gt;='Summary&amp;Assumptions'!$D$17,EX$47&gt;=$D305,EX$47&lt;=EDATE($D305,'Summary&amp;Assumptions'!$G$32))*$B305+AND(EX$56&lt;'Summary&amp;Assumptions'!$J$31,EX$47&gt;=$FO305,EX$47&lt;=$FP305)*(('Summary&amp;Assumptions'!$H$25*$C305)*(1+'Summary&amp;Assumptions'!$J$29)^(EX$46-1))+AND(EX$56&lt;'Summary&amp;Assumptions'!$J$31,EX$47&gt;=$FQ305,EX$47&lt;=$FR305)*(('Summary&amp;Assumptions'!$H$25*$C305)*(1+'Summary&amp;Assumptions'!$J$29)^(EX$46-1))</f>
        <v>0</v>
      </c>
      <c r="ET305" s="588">
        <f>AND(EY$55&gt;0,SUM($E305:ES305)&lt;'Summary&amp;Assumptions'!$G$32*$B305,$D305&gt;='Summary&amp;Assumptions'!$D$17,EY$47&gt;=$D305,EY$47&lt;=EDATE($D305,'Summary&amp;Assumptions'!$G$32))*$B305+AND(EY$56&lt;'Summary&amp;Assumptions'!$J$31,EY$47&gt;=$FO305,EY$47&lt;=$FP305)*(('Summary&amp;Assumptions'!$H$25*$C305)*(1+'Summary&amp;Assumptions'!$J$29)^(EY$46-1))+AND(EY$56&lt;'Summary&amp;Assumptions'!$J$31,EY$47&gt;=$FQ305,EY$47&lt;=$FR305)*(('Summary&amp;Assumptions'!$H$25*$C305)*(1+'Summary&amp;Assumptions'!$J$29)^(EY$46-1))</f>
        <v>0</v>
      </c>
      <c r="EU305" s="588">
        <f>AND(EZ$55&gt;0,SUM($E305:ET305)&lt;'Summary&amp;Assumptions'!$G$32*$B305,$D305&gt;='Summary&amp;Assumptions'!$D$17,EZ$47&gt;=$D305,EZ$47&lt;=EDATE($D305,'Summary&amp;Assumptions'!$G$32))*$B305+AND(EZ$56&lt;'Summary&amp;Assumptions'!$J$31,EZ$47&gt;=$FO305,EZ$47&lt;=$FP305)*(('Summary&amp;Assumptions'!$H$25*$C305)*(1+'Summary&amp;Assumptions'!$J$29)^(EZ$46-1))+AND(EZ$56&lt;'Summary&amp;Assumptions'!$J$31,EZ$47&gt;=$FQ305,EZ$47&lt;=$FR305)*(('Summary&amp;Assumptions'!$H$25*$C305)*(1+'Summary&amp;Assumptions'!$J$29)^(EZ$46-1))</f>
        <v>0</v>
      </c>
      <c r="EV305" s="588">
        <f>AND(FA$55&gt;0,SUM($E305:EU305)&lt;'Summary&amp;Assumptions'!$G$32*$B305,$D305&gt;='Summary&amp;Assumptions'!$D$17,FA$47&gt;=$D305,FA$47&lt;=EDATE($D305,'Summary&amp;Assumptions'!$G$32))*$B305+AND(FA$56&lt;'Summary&amp;Assumptions'!$J$31,FA$47&gt;=$FO305,FA$47&lt;=$FP305)*(('Summary&amp;Assumptions'!$H$25*$C305)*(1+'Summary&amp;Assumptions'!$J$29)^(FA$46-1))+AND(FA$56&lt;'Summary&amp;Assumptions'!$J$31,FA$47&gt;=$FQ305,FA$47&lt;=$FR305)*(('Summary&amp;Assumptions'!$H$25*$C305)*(1+'Summary&amp;Assumptions'!$J$29)^(FA$46-1))</f>
        <v>0</v>
      </c>
      <c r="EW305" s="588">
        <f>AND(FB$55&gt;0,SUM($E305:EV305)&lt;'Summary&amp;Assumptions'!$G$32*$B305,$D305&gt;='Summary&amp;Assumptions'!$D$17,FB$47&gt;=$D305,FB$47&lt;=EDATE($D305,'Summary&amp;Assumptions'!$G$32))*$B305+AND(FB$56&lt;'Summary&amp;Assumptions'!$J$31,FB$47&gt;=$FO305,FB$47&lt;=$FP305)*(('Summary&amp;Assumptions'!$H$25*$C305)*(1+'Summary&amp;Assumptions'!$J$29)^(FB$46-1))+AND(FB$56&lt;'Summary&amp;Assumptions'!$J$31,FB$47&gt;=$FQ305,FB$47&lt;=$FR305)*(('Summary&amp;Assumptions'!$H$25*$C305)*(1+'Summary&amp;Assumptions'!$J$29)^(FB$46-1))</f>
        <v>0</v>
      </c>
      <c r="EX305" s="588">
        <f>AND(FC$55&gt;0,SUM($E305:EW305)&lt;'Summary&amp;Assumptions'!$G$32*$B305,$D305&gt;='Summary&amp;Assumptions'!$D$17,FC$47&gt;=$D305,FC$47&lt;=EDATE($D305,'Summary&amp;Assumptions'!$G$32))*$B305+AND(FC$56&lt;'Summary&amp;Assumptions'!$J$31,FC$47&gt;=$FO305,FC$47&lt;=$FP305)*(('Summary&amp;Assumptions'!$H$25*$C305)*(1+'Summary&amp;Assumptions'!$J$29)^(FC$46-1))+AND(FC$56&lt;'Summary&amp;Assumptions'!$J$31,FC$47&gt;=$FQ305,FC$47&lt;=$FR305)*(('Summary&amp;Assumptions'!$H$25*$C305)*(1+'Summary&amp;Assumptions'!$J$29)^(FC$46-1))</f>
        <v>0</v>
      </c>
      <c r="EY305" s="588">
        <f>AND(FD$55&gt;0,SUM($E305:EX305)&lt;'Summary&amp;Assumptions'!$G$32*$B305,$D305&gt;='Summary&amp;Assumptions'!$D$17,FD$47&gt;=$D305,FD$47&lt;=EDATE($D305,'Summary&amp;Assumptions'!$G$32))*$B305+AND(FD$56&lt;'Summary&amp;Assumptions'!$J$31,FD$47&gt;=$FO305,FD$47&lt;=$FP305)*(('Summary&amp;Assumptions'!$H$25*$C305)*(1+'Summary&amp;Assumptions'!$J$29)^(FD$46-1))+AND(FD$56&lt;'Summary&amp;Assumptions'!$J$31,FD$47&gt;=$FQ305,FD$47&lt;=$FR305)*(('Summary&amp;Assumptions'!$H$25*$C305)*(1+'Summary&amp;Assumptions'!$J$29)^(FD$46-1))</f>
        <v>0</v>
      </c>
      <c r="EZ305" s="588">
        <f>AND(FE$55&gt;0,SUM($E305:EY305)&lt;'Summary&amp;Assumptions'!$G$32*$B305,$D305&gt;='Summary&amp;Assumptions'!$D$17,FE$47&gt;=$D305,FE$47&lt;=EDATE($D305,'Summary&amp;Assumptions'!$G$32))*$B305+AND(FE$56&lt;'Summary&amp;Assumptions'!$J$31,FE$47&gt;=$FO305,FE$47&lt;=$FP305)*(('Summary&amp;Assumptions'!$H$25*$C305)*(1+'Summary&amp;Assumptions'!$J$29)^(FE$46-1))+AND(FE$56&lt;'Summary&amp;Assumptions'!$J$31,FE$47&gt;=$FQ305,FE$47&lt;=$FR305)*(('Summary&amp;Assumptions'!$H$25*$C305)*(1+'Summary&amp;Assumptions'!$J$29)^(FE$46-1))</f>
        <v>0</v>
      </c>
      <c r="FA305" s="588">
        <f>AND(FF$55&gt;0,SUM($E305:EZ305)&lt;'Summary&amp;Assumptions'!$G$32*$B305,$D305&gt;='Summary&amp;Assumptions'!$D$17,FF$47&gt;=$D305,FF$47&lt;=EDATE($D305,'Summary&amp;Assumptions'!$G$32))*$B305+AND(FF$56&lt;'Summary&amp;Assumptions'!$J$31,FF$47&gt;=$FO305,FF$47&lt;=$FP305)*(('Summary&amp;Assumptions'!$H$25*$C305)*(1+'Summary&amp;Assumptions'!$J$29)^(FF$46-1))+AND(FF$56&lt;'Summary&amp;Assumptions'!$J$31,FF$47&gt;=$FQ305,FF$47&lt;=$FR305)*(('Summary&amp;Assumptions'!$H$25*$C305)*(1+'Summary&amp;Assumptions'!$J$29)^(FF$46-1))</f>
        <v>0</v>
      </c>
      <c r="FB305" s="588">
        <f>AND(FG$55&gt;0,SUM($E305:FA305)&lt;'Summary&amp;Assumptions'!$G$32*$B305,$D305&gt;='Summary&amp;Assumptions'!$D$17,FG$47&gt;=$D305,FG$47&lt;=EDATE($D305,'Summary&amp;Assumptions'!$G$32))*$B305+AND(FG$56&lt;'Summary&amp;Assumptions'!$J$31,FG$47&gt;=$FO305,FG$47&lt;=$FP305)*(('Summary&amp;Assumptions'!$H$25*$C305)*(1+'Summary&amp;Assumptions'!$J$29)^(FG$46-1))+AND(FG$56&lt;'Summary&amp;Assumptions'!$J$31,FG$47&gt;=$FQ305,FG$47&lt;=$FR305)*(('Summary&amp;Assumptions'!$H$25*$C305)*(1+'Summary&amp;Assumptions'!$J$29)^(FG$46-1))</f>
        <v>0</v>
      </c>
      <c r="FC305" s="588">
        <f>AND(FH$55&gt;0,SUM($E305:FB305)&lt;'Summary&amp;Assumptions'!$G$32*$B305,$D305&gt;='Summary&amp;Assumptions'!$D$17,FH$47&gt;=$D305,FH$47&lt;=EDATE($D305,'Summary&amp;Assumptions'!$G$32))*$B305+AND(FH$56&lt;'Summary&amp;Assumptions'!$J$31,FH$47&gt;=$FO305,FH$47&lt;=$FP305)*(('Summary&amp;Assumptions'!$H$25*$C305)*(1+'Summary&amp;Assumptions'!$J$29)^(FH$46-1))+AND(FH$56&lt;'Summary&amp;Assumptions'!$J$31,FH$47&gt;=$FQ305,FH$47&lt;=$FR305)*(('Summary&amp;Assumptions'!$H$25*$C305)*(1+'Summary&amp;Assumptions'!$J$29)^(FH$46-1))</f>
        <v>0</v>
      </c>
      <c r="FD305" s="588">
        <f>AND(FI$55&gt;0,SUM($E305:FC305)&lt;'Summary&amp;Assumptions'!$G$32*$B305,$D305&gt;='Summary&amp;Assumptions'!$D$17,FI$47&gt;=$D305,FI$47&lt;=EDATE($D305,'Summary&amp;Assumptions'!$G$32))*$B305+AND(FI$56&lt;'Summary&amp;Assumptions'!$J$31,FI$47&gt;=$FO305,FI$47&lt;=$FP305)*(('Summary&amp;Assumptions'!$H$25*$C305)*(1+'Summary&amp;Assumptions'!$J$29)^(FI$46-1))+AND(FI$56&lt;'Summary&amp;Assumptions'!$J$31,FI$47&gt;=$FQ305,FI$47&lt;=$FR305)*(('Summary&amp;Assumptions'!$H$25*$C305)*(1+'Summary&amp;Assumptions'!$J$29)^(FI$46-1))</f>
        <v>0</v>
      </c>
      <c r="FE305" s="588">
        <f>AND(FJ$55&gt;0,SUM($E305:FD305)&lt;'Summary&amp;Assumptions'!$G$32*$B305,$D305&gt;='Summary&amp;Assumptions'!$D$17,FJ$47&gt;=$D305,FJ$47&lt;=EDATE($D305,'Summary&amp;Assumptions'!$G$32))*$B305+AND(FJ$56&lt;'Summary&amp;Assumptions'!$J$31,FJ$47&gt;=$FO305,FJ$47&lt;=$FP305)*(('Summary&amp;Assumptions'!$H$25*$C305)*(1+'Summary&amp;Assumptions'!$J$29)^(FJ$46-1))+AND(FJ$56&lt;'Summary&amp;Assumptions'!$J$31,FJ$47&gt;=$FQ305,FJ$47&lt;=$FR305)*(('Summary&amp;Assumptions'!$H$25*$C305)*(1+'Summary&amp;Assumptions'!$J$29)^(FJ$46-1))</f>
        <v>0</v>
      </c>
      <c r="FF305" s="588">
        <f>AND(FK$55&gt;0,SUM($E305:FE305)&lt;'Summary&amp;Assumptions'!$G$32*$B305,$D305&gt;='Summary&amp;Assumptions'!$D$17,FK$47&gt;=$D305,FK$47&lt;=EDATE($D305,'Summary&amp;Assumptions'!$G$32))*$B305+AND(FK$56&lt;'Summary&amp;Assumptions'!$J$31,FK$47&gt;=$FO305,FK$47&lt;=$FP305)*(('Summary&amp;Assumptions'!$H$25*$C305)*(1+'Summary&amp;Assumptions'!$J$29)^(FK$46-1))+AND(FK$56&lt;'Summary&amp;Assumptions'!$J$31,FK$47&gt;=$FQ305,FK$47&lt;=$FR305)*(('Summary&amp;Assumptions'!$H$25*$C305)*(1+'Summary&amp;Assumptions'!$J$29)^(FK$46-1))</f>
        <v>0</v>
      </c>
      <c r="FG305" s="588">
        <f>AND(FL$55&gt;0,SUM($E305:FF305)&lt;'Summary&amp;Assumptions'!$G$32*$B305,$D305&gt;='Summary&amp;Assumptions'!$D$17,FL$47&gt;=$D305,FL$47&lt;=EDATE($D305,'Summary&amp;Assumptions'!$G$32))*$B305+AND(FL$56&lt;'Summary&amp;Assumptions'!$J$31,FL$47&gt;=$FO305,FL$47&lt;=$FP305)*(('Summary&amp;Assumptions'!$H$25*$C305)*(1+'Summary&amp;Assumptions'!$J$29)^(FL$46-1))+AND(FL$56&lt;'Summary&amp;Assumptions'!$J$31,FL$47&gt;=$FQ305,FL$47&lt;=$FR305)*(('Summary&amp;Assumptions'!$H$25*$C305)*(1+'Summary&amp;Assumptions'!$J$29)^(FL$46-1))</f>
        <v>0</v>
      </c>
      <c r="FH305" s="588">
        <f>AND(FM$55&gt;0,SUM($E305:FG305)&lt;'Summary&amp;Assumptions'!$G$32*$B305,$D305&gt;='Summary&amp;Assumptions'!$D$17,FM$47&gt;=$D305,FM$47&lt;=EDATE($D305,'Summary&amp;Assumptions'!$G$32))*$B305+AND(FM$56&lt;'Summary&amp;Assumptions'!$J$31,FM$47&gt;=$FO305,FM$47&lt;=$FP305)*(('Summary&amp;Assumptions'!$H$25*$C305)*(1+'Summary&amp;Assumptions'!$J$29)^(FM$46-1))+AND(FM$56&lt;'Summary&amp;Assumptions'!$J$31,FM$47&gt;=$FQ305,FM$47&lt;=$FR305)*(('Summary&amp;Assumptions'!$H$25*$C305)*(1+'Summary&amp;Assumptions'!$J$29)^(FM$46-1))</f>
        <v>0</v>
      </c>
      <c r="FI305" s="588">
        <f>AND(FN$55&gt;0,SUM($E305:FH305)&lt;'Summary&amp;Assumptions'!$G$32*$B305,$D305&gt;='Summary&amp;Assumptions'!$D$17,FN$47&gt;=$D305,FN$47&lt;=EDATE($D305,'Summary&amp;Assumptions'!$G$32))*$B305+AND(FN$56&lt;'Summary&amp;Assumptions'!$J$31,FN$47&gt;=$FO305,FN$47&lt;=$FP305)*(('Summary&amp;Assumptions'!$H$25*$C305)*(1+'Summary&amp;Assumptions'!$J$29)^(FN$46-1))+AND(FN$56&lt;'Summary&amp;Assumptions'!$J$31,FN$47&gt;=$FQ305,FN$47&lt;=$FR305)*(('Summary&amp;Assumptions'!$H$25*$C305)*(1+'Summary&amp;Assumptions'!$J$29)^(FN$46-1))</f>
        <v>0</v>
      </c>
      <c r="FJ305" s="588">
        <f>AND(FO$55&gt;0,SUM($E305:FI305)&lt;'Summary&amp;Assumptions'!$G$32*$B305,$D305&gt;='Summary&amp;Assumptions'!$D$17,FO$47&gt;=$D305,FO$47&lt;=EDATE($D305,'Summary&amp;Assumptions'!$G$32))*$B305+AND(FO$56&lt;'Summary&amp;Assumptions'!$J$31,FO$47&gt;=$FO305,FO$47&lt;=$FP305)*(('Summary&amp;Assumptions'!$H$25*$C305)*(1+'Summary&amp;Assumptions'!$J$29)^(FO$46-1))+AND(FO$56&lt;'Summary&amp;Assumptions'!$J$31,FO$47&gt;=$FQ305,FO$47&lt;=$FR305)*(('Summary&amp;Assumptions'!$H$25*$C305)*(1+'Summary&amp;Assumptions'!$J$29)^(FO$46-1))</f>
        <v>0</v>
      </c>
      <c r="FK305" s="588">
        <f>AND(FP$55&gt;0,SUM($E305:FJ305)&lt;'Summary&amp;Assumptions'!$G$32*$B305,$D305&gt;='Summary&amp;Assumptions'!$D$17,FP$47&gt;=$D305,FP$47&lt;=EDATE($D305,'Summary&amp;Assumptions'!$G$32))*$B305+AND(FP$56&lt;'Summary&amp;Assumptions'!$J$31,FP$47&gt;=$FO305,FP$47&lt;=$FP305)*(('Summary&amp;Assumptions'!$H$25*$C305)*(1+'Summary&amp;Assumptions'!$J$29)^(FP$46-1))+AND(FP$56&lt;'Summary&amp;Assumptions'!$J$31,FP$47&gt;=$FQ305,FP$47&lt;=$FR305)*(('Summary&amp;Assumptions'!$H$25*$C305)*(1+'Summary&amp;Assumptions'!$J$29)^(FP$46-1))</f>
        <v>0</v>
      </c>
      <c r="FL305" s="588">
        <f>AND(FQ$55&gt;0,SUM($E305:FK305)&lt;'Summary&amp;Assumptions'!$G$32*$B305,$D305&gt;='Summary&amp;Assumptions'!$D$17,FQ$47&gt;=$D305,FQ$47&lt;=EDATE($D305,'Summary&amp;Assumptions'!$G$32))*$B305+AND(FQ$56&lt;'Summary&amp;Assumptions'!$J$31,FQ$47&gt;=$FO305,FQ$47&lt;=$FP305)*(('Summary&amp;Assumptions'!$H$25*$C305)*(1+'Summary&amp;Assumptions'!$J$29)^(FQ$46-1))+AND(FQ$56&lt;'Summary&amp;Assumptions'!$J$31,FQ$47&gt;=$FQ305,FQ$47&lt;=$FR305)*(('Summary&amp;Assumptions'!$H$25*$C305)*(1+'Summary&amp;Assumptions'!$J$29)^(FQ$46-1))</f>
        <v>0</v>
      </c>
      <c r="FO305" s="576">
        <f>EDATE(D305,'Summary&amp;Assumptions'!$G$34)</f>
        <v>50072</v>
      </c>
      <c r="FP305" s="576">
        <f>EDATE(FO305,'Summary&amp;Assumptions'!$G$33-1)</f>
        <v>50100</v>
      </c>
      <c r="FQ305" s="576">
        <f>EDATE(FO305,'Summary&amp;Assumptions'!$G$34)</f>
        <v>50437</v>
      </c>
      <c r="FR305" s="576">
        <f>EDATE(FQ305,'Summary&amp;Assumptions'!$G$33-1)</f>
        <v>50465</v>
      </c>
    </row>
    <row r="306" spans="2:174" hidden="1" x14ac:dyDescent="0.2">
      <c r="B306" s="588">
        <v>0</v>
      </c>
      <c r="C306" s="193">
        <v>0</v>
      </c>
      <c r="D306" s="589">
        <v>49735</v>
      </c>
      <c r="F306" s="588">
        <f>AND(K$55&gt;0,SUM($E306:E306)&lt;'Summary&amp;Assumptions'!$G$32*$B306,$D306&gt;='Summary&amp;Assumptions'!$D$17,K$47&gt;=$D306,K$47&lt;=EDATE($D306,'Summary&amp;Assumptions'!$G$32))*$B306+AND(K$56&lt;'Summary&amp;Assumptions'!$J$31,K$47&gt;=$FO306,K$47&lt;=$FP306)*(('Summary&amp;Assumptions'!$H$25*$C306)*(1+'Summary&amp;Assumptions'!$J$29)^(K$46-1))+AND(K$56&lt;'Summary&amp;Assumptions'!$J$31,K$47&gt;=$FQ306,K$47&lt;=$FR306)*(('Summary&amp;Assumptions'!$H$25*$C306)*(1+'Summary&amp;Assumptions'!$J$29)^(K$46-1))</f>
        <v>0</v>
      </c>
      <c r="G306" s="588">
        <f>AND(L$55&gt;0,SUM($E306:F306)&lt;'Summary&amp;Assumptions'!$G$32*$B306,$D306&gt;='Summary&amp;Assumptions'!$D$17,L$47&gt;=$D306,L$47&lt;=EDATE($D306,'Summary&amp;Assumptions'!$G$32))*$B306+AND(L$56&lt;'Summary&amp;Assumptions'!$J$31,L$47&gt;=$FO306,L$47&lt;=$FP306)*(('Summary&amp;Assumptions'!$H$25*$C306)*(1+'Summary&amp;Assumptions'!$J$29)^(L$46-1))+AND(L$56&lt;'Summary&amp;Assumptions'!$J$31,L$47&gt;=$FQ306,L$47&lt;=$FR306)*(('Summary&amp;Assumptions'!$H$25*$C306)*(1+'Summary&amp;Assumptions'!$J$29)^(L$46-1))</f>
        <v>0</v>
      </c>
      <c r="H306" s="588">
        <f>AND(M$55&gt;0,SUM($E306:G306)&lt;'Summary&amp;Assumptions'!$G$32*$B306,$D306&gt;='Summary&amp;Assumptions'!$D$17,M$47&gt;=$D306,M$47&lt;=EDATE($D306,'Summary&amp;Assumptions'!$G$32))*$B306+AND(M$56&lt;'Summary&amp;Assumptions'!$J$31,M$47&gt;=$FO306,M$47&lt;=$FP306)*(('Summary&amp;Assumptions'!$H$25*$C306)*(1+'Summary&amp;Assumptions'!$J$29)^(M$46-1))+AND(M$56&lt;'Summary&amp;Assumptions'!$J$31,M$47&gt;=$FQ306,M$47&lt;=$FR306)*(('Summary&amp;Assumptions'!$H$25*$C306)*(1+'Summary&amp;Assumptions'!$J$29)^(M$46-1))</f>
        <v>0</v>
      </c>
      <c r="I306" s="588">
        <f>AND(N$55&gt;0,SUM($E306:H306)&lt;'Summary&amp;Assumptions'!$G$32*$B306,$D306&gt;='Summary&amp;Assumptions'!$D$17,N$47&gt;=$D306,N$47&lt;=EDATE($D306,'Summary&amp;Assumptions'!$G$32))*$B306+AND(N$56&lt;'Summary&amp;Assumptions'!$J$31,N$47&gt;=$FO306,N$47&lt;=$FP306)*(('Summary&amp;Assumptions'!$H$25*$C306)*(1+'Summary&amp;Assumptions'!$J$29)^(N$46-1))+AND(N$56&lt;'Summary&amp;Assumptions'!$J$31,N$47&gt;=$FQ306,N$47&lt;=$FR306)*(('Summary&amp;Assumptions'!$H$25*$C306)*(1+'Summary&amp;Assumptions'!$J$29)^(N$46-1))</f>
        <v>0</v>
      </c>
      <c r="J306" s="588">
        <f>AND(O$55&gt;0,SUM($E306:I306)&lt;'Summary&amp;Assumptions'!$G$32*$B306,$D306&gt;='Summary&amp;Assumptions'!$D$17,O$47&gt;=$D306,O$47&lt;=EDATE($D306,'Summary&amp;Assumptions'!$G$32))*$B306+AND(O$56&lt;'Summary&amp;Assumptions'!$J$31,O$47&gt;=$FO306,O$47&lt;=$FP306)*(('Summary&amp;Assumptions'!$H$25*$C306)*(1+'Summary&amp;Assumptions'!$J$29)^(O$46-1))+AND(O$56&lt;'Summary&amp;Assumptions'!$J$31,O$47&gt;=$FQ306,O$47&lt;=$FR306)*(('Summary&amp;Assumptions'!$H$25*$C306)*(1+'Summary&amp;Assumptions'!$J$29)^(O$46-1))</f>
        <v>0</v>
      </c>
      <c r="K306" s="588">
        <f>AND(P$55&gt;0,SUM($E306:J306)&lt;'Summary&amp;Assumptions'!$G$32*$B306,$D306&gt;='Summary&amp;Assumptions'!$D$17,P$47&gt;=$D306,P$47&lt;=EDATE($D306,'Summary&amp;Assumptions'!$G$32))*$B306+AND(P$56&lt;'Summary&amp;Assumptions'!$J$31,P$47&gt;=$FO306,P$47&lt;=$FP306)*(('Summary&amp;Assumptions'!$H$25*$C306)*(1+'Summary&amp;Assumptions'!$J$29)^(P$46-1))+AND(P$56&lt;'Summary&amp;Assumptions'!$J$31,P$47&gt;=$FQ306,P$47&lt;=$FR306)*(('Summary&amp;Assumptions'!$H$25*$C306)*(1+'Summary&amp;Assumptions'!$J$29)^(P$46-1))</f>
        <v>0</v>
      </c>
      <c r="L306" s="588">
        <f>AND(Q$55&gt;0,SUM($E306:K306)&lt;'Summary&amp;Assumptions'!$G$32*$B306,$D306&gt;='Summary&amp;Assumptions'!$D$17,Q$47&gt;=$D306,Q$47&lt;=EDATE($D306,'Summary&amp;Assumptions'!$G$32))*$B306+AND(Q$56&lt;'Summary&amp;Assumptions'!$J$31,Q$47&gt;=$FO306,Q$47&lt;=$FP306)*(('Summary&amp;Assumptions'!$H$25*$C306)*(1+'Summary&amp;Assumptions'!$J$29)^(Q$46-1))+AND(Q$56&lt;'Summary&amp;Assumptions'!$J$31,Q$47&gt;=$FQ306,Q$47&lt;=$FR306)*(('Summary&amp;Assumptions'!$H$25*$C306)*(1+'Summary&amp;Assumptions'!$J$29)^(Q$46-1))</f>
        <v>0</v>
      </c>
      <c r="M306" s="588">
        <f>AND(R$55&gt;0,SUM($E306:L306)&lt;'Summary&amp;Assumptions'!$G$32*$B306,$D306&gt;='Summary&amp;Assumptions'!$D$17,R$47&gt;=$D306,R$47&lt;=EDATE($D306,'Summary&amp;Assumptions'!$G$32))*$B306+AND(R$56&lt;'Summary&amp;Assumptions'!$J$31,R$47&gt;=$FO306,R$47&lt;=$FP306)*(('Summary&amp;Assumptions'!$H$25*$C306)*(1+'Summary&amp;Assumptions'!$J$29)^(R$46-1))+AND(R$56&lt;'Summary&amp;Assumptions'!$J$31,R$47&gt;=$FQ306,R$47&lt;=$FR306)*(('Summary&amp;Assumptions'!$H$25*$C306)*(1+'Summary&amp;Assumptions'!$J$29)^(R$46-1))</f>
        <v>0</v>
      </c>
      <c r="N306" s="588">
        <f>AND(S$55&gt;0,SUM($E306:M306)&lt;'Summary&amp;Assumptions'!$G$32*$B306,$D306&gt;='Summary&amp;Assumptions'!$D$17,S$47&gt;=$D306,S$47&lt;=EDATE($D306,'Summary&amp;Assumptions'!$G$32))*$B306+AND(S$56&lt;'Summary&amp;Assumptions'!$J$31,S$47&gt;=$FO306,S$47&lt;=$FP306)*(('Summary&amp;Assumptions'!$H$25*$C306)*(1+'Summary&amp;Assumptions'!$J$29)^(S$46-1))+AND(S$56&lt;'Summary&amp;Assumptions'!$J$31,S$47&gt;=$FQ306,S$47&lt;=$FR306)*(('Summary&amp;Assumptions'!$H$25*$C306)*(1+'Summary&amp;Assumptions'!$J$29)^(S$46-1))</f>
        <v>0</v>
      </c>
      <c r="O306" s="588">
        <f>AND(T$55&gt;0,SUM($E306:N306)&lt;'Summary&amp;Assumptions'!$G$32*$B306,$D306&gt;='Summary&amp;Assumptions'!$D$17,T$47&gt;=$D306,T$47&lt;=EDATE($D306,'Summary&amp;Assumptions'!$G$32))*$B306+AND(T$56&lt;'Summary&amp;Assumptions'!$J$31,T$47&gt;=$FO306,T$47&lt;=$FP306)*(('Summary&amp;Assumptions'!$H$25*$C306)*(1+'Summary&amp;Assumptions'!$J$29)^(T$46-1))+AND(T$56&lt;'Summary&amp;Assumptions'!$J$31,T$47&gt;=$FQ306,T$47&lt;=$FR306)*(('Summary&amp;Assumptions'!$H$25*$C306)*(1+'Summary&amp;Assumptions'!$J$29)^(T$46-1))</f>
        <v>0</v>
      </c>
      <c r="P306" s="588">
        <f>AND(U$55&gt;0,SUM($E306:O306)&lt;'Summary&amp;Assumptions'!$G$32*$B306,$D306&gt;='Summary&amp;Assumptions'!$D$17,U$47&gt;=$D306,U$47&lt;=EDATE($D306,'Summary&amp;Assumptions'!$G$32))*$B306+AND(U$56&lt;'Summary&amp;Assumptions'!$J$31,U$47&gt;=$FO306,U$47&lt;=$FP306)*(('Summary&amp;Assumptions'!$H$25*$C306)*(1+'Summary&amp;Assumptions'!$J$29)^(U$46-1))+AND(U$56&lt;'Summary&amp;Assumptions'!$J$31,U$47&gt;=$FQ306,U$47&lt;=$FR306)*(('Summary&amp;Assumptions'!$H$25*$C306)*(1+'Summary&amp;Assumptions'!$J$29)^(U$46-1))</f>
        <v>0</v>
      </c>
      <c r="Q306" s="588">
        <f>AND(V$55&gt;0,SUM($E306:P306)&lt;'Summary&amp;Assumptions'!$G$32*$B306,$D306&gt;='Summary&amp;Assumptions'!$D$17,V$47&gt;=$D306,V$47&lt;=EDATE($D306,'Summary&amp;Assumptions'!$G$32))*$B306+AND(V$56&lt;'Summary&amp;Assumptions'!$J$31,V$47&gt;=$FO306,V$47&lt;=$FP306)*(('Summary&amp;Assumptions'!$H$25*$C306)*(1+'Summary&amp;Assumptions'!$J$29)^(V$46-1))+AND(V$56&lt;'Summary&amp;Assumptions'!$J$31,V$47&gt;=$FQ306,V$47&lt;=$FR306)*(('Summary&amp;Assumptions'!$H$25*$C306)*(1+'Summary&amp;Assumptions'!$J$29)^(V$46-1))</f>
        <v>0</v>
      </c>
      <c r="R306" s="588">
        <f>AND(W$55&gt;0,SUM($E306:Q306)&lt;'Summary&amp;Assumptions'!$G$32*$B306,$D306&gt;='Summary&amp;Assumptions'!$D$17,W$47&gt;=$D306,W$47&lt;=EDATE($D306,'Summary&amp;Assumptions'!$G$32))*$B306+AND(W$56&lt;'Summary&amp;Assumptions'!$J$31,W$47&gt;=$FO306,W$47&lt;=$FP306)*(('Summary&amp;Assumptions'!$H$25*$C306)*(1+'Summary&amp;Assumptions'!$J$29)^(W$46-1))+AND(W$56&lt;'Summary&amp;Assumptions'!$J$31,W$47&gt;=$FQ306,W$47&lt;=$FR306)*(('Summary&amp;Assumptions'!$H$25*$C306)*(1+'Summary&amp;Assumptions'!$J$29)^(W$46-1))</f>
        <v>0</v>
      </c>
      <c r="S306" s="588">
        <f>AND(X$55&gt;0,SUM($E306:R306)&lt;'Summary&amp;Assumptions'!$G$32*$B306,$D306&gt;='Summary&amp;Assumptions'!$D$17,X$47&gt;=$D306,X$47&lt;=EDATE($D306,'Summary&amp;Assumptions'!$G$32))*$B306+AND(X$56&lt;'Summary&amp;Assumptions'!$J$31,X$47&gt;=$FO306,X$47&lt;=$FP306)*(('Summary&amp;Assumptions'!$H$25*$C306)*(1+'Summary&amp;Assumptions'!$J$29)^(X$46-1))+AND(X$56&lt;'Summary&amp;Assumptions'!$J$31,X$47&gt;=$FQ306,X$47&lt;=$FR306)*(('Summary&amp;Assumptions'!$H$25*$C306)*(1+'Summary&amp;Assumptions'!$J$29)^(X$46-1))</f>
        <v>0</v>
      </c>
      <c r="T306" s="588">
        <f>AND(Y$55&gt;0,SUM($E306:S306)&lt;'Summary&amp;Assumptions'!$G$32*$B306,$D306&gt;='Summary&amp;Assumptions'!$D$17,Y$47&gt;=$D306,Y$47&lt;=EDATE($D306,'Summary&amp;Assumptions'!$G$32))*$B306+AND(Y$56&lt;'Summary&amp;Assumptions'!$J$31,Y$47&gt;=$FO306,Y$47&lt;=$FP306)*(('Summary&amp;Assumptions'!$H$25*$C306)*(1+'Summary&amp;Assumptions'!$J$29)^(Y$46-1))+AND(Y$56&lt;'Summary&amp;Assumptions'!$J$31,Y$47&gt;=$FQ306,Y$47&lt;=$FR306)*(('Summary&amp;Assumptions'!$H$25*$C306)*(1+'Summary&amp;Assumptions'!$J$29)^(Y$46-1))</f>
        <v>0</v>
      </c>
      <c r="U306" s="588">
        <f>AND(Z$55&gt;0,SUM($E306:T306)&lt;'Summary&amp;Assumptions'!$G$32*$B306,$D306&gt;='Summary&amp;Assumptions'!$D$17,Z$47&gt;=$D306,Z$47&lt;=EDATE($D306,'Summary&amp;Assumptions'!$G$32))*$B306+AND(Z$56&lt;'Summary&amp;Assumptions'!$J$31,Z$47&gt;=$FO306,Z$47&lt;=$FP306)*(('Summary&amp;Assumptions'!$H$25*$C306)*(1+'Summary&amp;Assumptions'!$J$29)^(Z$46-1))+AND(Z$56&lt;'Summary&amp;Assumptions'!$J$31,Z$47&gt;=$FQ306,Z$47&lt;=$FR306)*(('Summary&amp;Assumptions'!$H$25*$C306)*(1+'Summary&amp;Assumptions'!$J$29)^(Z$46-1))</f>
        <v>0</v>
      </c>
      <c r="V306" s="588">
        <f>AND(AA$55&gt;0,SUM($E306:U306)&lt;'Summary&amp;Assumptions'!$G$32*$B306,$D306&gt;='Summary&amp;Assumptions'!$D$17,AA$47&gt;=$D306,AA$47&lt;=EDATE($D306,'Summary&amp;Assumptions'!$G$32))*$B306+AND(AA$56&lt;'Summary&amp;Assumptions'!$J$31,AA$47&gt;=$FO306,AA$47&lt;=$FP306)*(('Summary&amp;Assumptions'!$H$25*$C306)*(1+'Summary&amp;Assumptions'!$J$29)^(AA$46-1))+AND(AA$56&lt;'Summary&amp;Assumptions'!$J$31,AA$47&gt;=$FQ306,AA$47&lt;=$FR306)*(('Summary&amp;Assumptions'!$H$25*$C306)*(1+'Summary&amp;Assumptions'!$J$29)^(AA$46-1))</f>
        <v>0</v>
      </c>
      <c r="W306" s="588">
        <f>AND(AB$55&gt;0,SUM($E306:V306)&lt;'Summary&amp;Assumptions'!$G$32*$B306,$D306&gt;='Summary&amp;Assumptions'!$D$17,AB$47&gt;=$D306,AB$47&lt;=EDATE($D306,'Summary&amp;Assumptions'!$G$32))*$B306+AND(AB$56&lt;'Summary&amp;Assumptions'!$J$31,AB$47&gt;=$FO306,AB$47&lt;=$FP306)*(('Summary&amp;Assumptions'!$H$25*$C306)*(1+'Summary&amp;Assumptions'!$J$29)^(AB$46-1))+AND(AB$56&lt;'Summary&amp;Assumptions'!$J$31,AB$47&gt;=$FQ306,AB$47&lt;=$FR306)*(('Summary&amp;Assumptions'!$H$25*$C306)*(1+'Summary&amp;Assumptions'!$J$29)^(AB$46-1))</f>
        <v>0</v>
      </c>
      <c r="X306" s="588">
        <f>AND(AC$55&gt;0,SUM($E306:W306)&lt;'Summary&amp;Assumptions'!$G$32*$B306,$D306&gt;='Summary&amp;Assumptions'!$D$17,AC$47&gt;=$D306,AC$47&lt;=EDATE($D306,'Summary&amp;Assumptions'!$G$32))*$B306+AND(AC$56&lt;'Summary&amp;Assumptions'!$J$31,AC$47&gt;=$FO306,AC$47&lt;=$FP306)*(('Summary&amp;Assumptions'!$H$25*$C306)*(1+'Summary&amp;Assumptions'!$J$29)^(AC$46-1))+AND(AC$56&lt;'Summary&amp;Assumptions'!$J$31,AC$47&gt;=$FQ306,AC$47&lt;=$FR306)*(('Summary&amp;Assumptions'!$H$25*$C306)*(1+'Summary&amp;Assumptions'!$J$29)^(AC$46-1))</f>
        <v>0</v>
      </c>
      <c r="Y306" s="588">
        <f>AND(AD$55&gt;0,SUM($E306:X306)&lt;'Summary&amp;Assumptions'!$G$32*$B306,$D306&gt;='Summary&amp;Assumptions'!$D$17,AD$47&gt;=$D306,AD$47&lt;=EDATE($D306,'Summary&amp;Assumptions'!$G$32))*$B306+AND(AD$56&lt;'Summary&amp;Assumptions'!$J$31,AD$47&gt;=$FO306,AD$47&lt;=$FP306)*(('Summary&amp;Assumptions'!$H$25*$C306)*(1+'Summary&amp;Assumptions'!$J$29)^(AD$46-1))+AND(AD$56&lt;'Summary&amp;Assumptions'!$J$31,AD$47&gt;=$FQ306,AD$47&lt;=$FR306)*(('Summary&amp;Assumptions'!$H$25*$C306)*(1+'Summary&amp;Assumptions'!$J$29)^(AD$46-1))</f>
        <v>0</v>
      </c>
      <c r="Z306" s="588">
        <f>AND(AE$55&gt;0,SUM($E306:Y306)&lt;'Summary&amp;Assumptions'!$G$32*$B306,$D306&gt;='Summary&amp;Assumptions'!$D$17,AE$47&gt;=$D306,AE$47&lt;=EDATE($D306,'Summary&amp;Assumptions'!$G$32))*$B306+AND(AE$56&lt;'Summary&amp;Assumptions'!$J$31,AE$47&gt;=$FO306,AE$47&lt;=$FP306)*(('Summary&amp;Assumptions'!$H$25*$C306)*(1+'Summary&amp;Assumptions'!$J$29)^(AE$46-1))+AND(AE$56&lt;'Summary&amp;Assumptions'!$J$31,AE$47&gt;=$FQ306,AE$47&lt;=$FR306)*(('Summary&amp;Assumptions'!$H$25*$C306)*(1+'Summary&amp;Assumptions'!$J$29)^(AE$46-1))</f>
        <v>0</v>
      </c>
      <c r="AA306" s="588">
        <f>AND(AF$55&gt;0,SUM($E306:Z306)&lt;'Summary&amp;Assumptions'!$G$32*$B306,$D306&gt;='Summary&amp;Assumptions'!$D$17,AF$47&gt;=$D306,AF$47&lt;=EDATE($D306,'Summary&amp;Assumptions'!$G$32))*$B306+AND(AF$56&lt;'Summary&amp;Assumptions'!$J$31,AF$47&gt;=$FO306,AF$47&lt;=$FP306)*(('Summary&amp;Assumptions'!$H$25*$C306)*(1+'Summary&amp;Assumptions'!$J$29)^(AF$46-1))+AND(AF$56&lt;'Summary&amp;Assumptions'!$J$31,AF$47&gt;=$FQ306,AF$47&lt;=$FR306)*(('Summary&amp;Assumptions'!$H$25*$C306)*(1+'Summary&amp;Assumptions'!$J$29)^(AF$46-1))</f>
        <v>0</v>
      </c>
      <c r="AB306" s="588">
        <f>AND(AG$55&gt;0,SUM($E306:AA306)&lt;'Summary&amp;Assumptions'!$G$32*$B306,$D306&gt;='Summary&amp;Assumptions'!$D$17,AG$47&gt;=$D306,AG$47&lt;=EDATE($D306,'Summary&amp;Assumptions'!$G$32))*$B306+AND(AG$56&lt;'Summary&amp;Assumptions'!$J$31,AG$47&gt;=$FO306,AG$47&lt;=$FP306)*(('Summary&amp;Assumptions'!$H$25*$C306)*(1+'Summary&amp;Assumptions'!$J$29)^(AG$46-1))+AND(AG$56&lt;'Summary&amp;Assumptions'!$J$31,AG$47&gt;=$FQ306,AG$47&lt;=$FR306)*(('Summary&amp;Assumptions'!$H$25*$C306)*(1+'Summary&amp;Assumptions'!$J$29)^(AG$46-1))</f>
        <v>0</v>
      </c>
      <c r="AC306" s="588">
        <f>AND(AH$55&gt;0,SUM($E306:AB306)&lt;'Summary&amp;Assumptions'!$G$32*$B306,$D306&gt;='Summary&amp;Assumptions'!$D$17,AH$47&gt;=$D306,AH$47&lt;=EDATE($D306,'Summary&amp;Assumptions'!$G$32))*$B306+AND(AH$56&lt;'Summary&amp;Assumptions'!$J$31,AH$47&gt;=$FO306,AH$47&lt;=$FP306)*(('Summary&amp;Assumptions'!$H$25*$C306)*(1+'Summary&amp;Assumptions'!$J$29)^(AH$46-1))+AND(AH$56&lt;'Summary&amp;Assumptions'!$J$31,AH$47&gt;=$FQ306,AH$47&lt;=$FR306)*(('Summary&amp;Assumptions'!$H$25*$C306)*(1+'Summary&amp;Assumptions'!$J$29)^(AH$46-1))</f>
        <v>0</v>
      </c>
      <c r="AD306" s="588">
        <f>AND(AI$55&gt;0,SUM($E306:AC306)&lt;'Summary&amp;Assumptions'!$G$32*$B306,$D306&gt;='Summary&amp;Assumptions'!$D$17,AI$47&gt;=$D306,AI$47&lt;=EDATE($D306,'Summary&amp;Assumptions'!$G$32))*$B306+AND(AI$56&lt;'Summary&amp;Assumptions'!$J$31,AI$47&gt;=$FO306,AI$47&lt;=$FP306)*(('Summary&amp;Assumptions'!$H$25*$C306)*(1+'Summary&amp;Assumptions'!$J$29)^(AI$46-1))+AND(AI$56&lt;'Summary&amp;Assumptions'!$J$31,AI$47&gt;=$FQ306,AI$47&lt;=$FR306)*(('Summary&amp;Assumptions'!$H$25*$C306)*(1+'Summary&amp;Assumptions'!$J$29)^(AI$46-1))</f>
        <v>0</v>
      </c>
      <c r="AE306" s="588">
        <f>AND(AJ$55&gt;0,SUM($E306:AD306)&lt;'Summary&amp;Assumptions'!$G$32*$B306,$D306&gt;='Summary&amp;Assumptions'!$D$17,AJ$47&gt;=$D306,AJ$47&lt;=EDATE($D306,'Summary&amp;Assumptions'!$G$32))*$B306+AND(AJ$56&lt;'Summary&amp;Assumptions'!$J$31,AJ$47&gt;=$FO306,AJ$47&lt;=$FP306)*(('Summary&amp;Assumptions'!$H$25*$C306)*(1+'Summary&amp;Assumptions'!$J$29)^(AJ$46-1))+AND(AJ$56&lt;'Summary&amp;Assumptions'!$J$31,AJ$47&gt;=$FQ306,AJ$47&lt;=$FR306)*(('Summary&amp;Assumptions'!$H$25*$C306)*(1+'Summary&amp;Assumptions'!$J$29)^(AJ$46-1))</f>
        <v>0</v>
      </c>
      <c r="AF306" s="588">
        <f>AND(AK$55&gt;0,SUM($E306:AE306)&lt;'Summary&amp;Assumptions'!$G$32*$B306,$D306&gt;='Summary&amp;Assumptions'!$D$17,AK$47&gt;=$D306,AK$47&lt;=EDATE($D306,'Summary&amp;Assumptions'!$G$32))*$B306+AND(AK$56&lt;'Summary&amp;Assumptions'!$J$31,AK$47&gt;=$FO306,AK$47&lt;=$FP306)*(('Summary&amp;Assumptions'!$H$25*$C306)*(1+'Summary&amp;Assumptions'!$J$29)^(AK$46-1))+AND(AK$56&lt;'Summary&amp;Assumptions'!$J$31,AK$47&gt;=$FQ306,AK$47&lt;=$FR306)*(('Summary&amp;Assumptions'!$H$25*$C306)*(1+'Summary&amp;Assumptions'!$J$29)^(AK$46-1))</f>
        <v>0</v>
      </c>
      <c r="AG306" s="588">
        <f>AND(AL$55&gt;0,SUM($E306:AF306)&lt;'Summary&amp;Assumptions'!$G$32*$B306,$D306&gt;='Summary&amp;Assumptions'!$D$17,AL$47&gt;=$D306,AL$47&lt;=EDATE($D306,'Summary&amp;Assumptions'!$G$32))*$B306+AND(AL$56&lt;'Summary&amp;Assumptions'!$J$31,AL$47&gt;=$FO306,AL$47&lt;=$FP306)*(('Summary&amp;Assumptions'!$H$25*$C306)*(1+'Summary&amp;Assumptions'!$J$29)^(AL$46-1))+AND(AL$56&lt;'Summary&amp;Assumptions'!$J$31,AL$47&gt;=$FQ306,AL$47&lt;=$FR306)*(('Summary&amp;Assumptions'!$H$25*$C306)*(1+'Summary&amp;Assumptions'!$J$29)^(AL$46-1))</f>
        <v>0</v>
      </c>
      <c r="AH306" s="588">
        <f>AND(AM$55&gt;0,SUM($E306:AG306)&lt;'Summary&amp;Assumptions'!$G$32*$B306,$D306&gt;='Summary&amp;Assumptions'!$D$17,AM$47&gt;=$D306,AM$47&lt;=EDATE($D306,'Summary&amp;Assumptions'!$G$32))*$B306+AND(AM$56&lt;'Summary&amp;Assumptions'!$J$31,AM$47&gt;=$FO306,AM$47&lt;=$FP306)*(('Summary&amp;Assumptions'!$H$25*$C306)*(1+'Summary&amp;Assumptions'!$J$29)^(AM$46-1))+AND(AM$56&lt;'Summary&amp;Assumptions'!$J$31,AM$47&gt;=$FQ306,AM$47&lt;=$FR306)*(('Summary&amp;Assumptions'!$H$25*$C306)*(1+'Summary&amp;Assumptions'!$J$29)^(AM$46-1))</f>
        <v>0</v>
      </c>
      <c r="AI306" s="588">
        <f>AND(AN$55&gt;0,SUM($E306:AH306)&lt;'Summary&amp;Assumptions'!$G$32*$B306,$D306&gt;='Summary&amp;Assumptions'!$D$17,AN$47&gt;=$D306,AN$47&lt;=EDATE($D306,'Summary&amp;Assumptions'!$G$32))*$B306+AND(AN$56&lt;'Summary&amp;Assumptions'!$J$31,AN$47&gt;=$FO306,AN$47&lt;=$FP306)*(('Summary&amp;Assumptions'!$H$25*$C306)*(1+'Summary&amp;Assumptions'!$J$29)^(AN$46-1))+AND(AN$56&lt;'Summary&amp;Assumptions'!$J$31,AN$47&gt;=$FQ306,AN$47&lt;=$FR306)*(('Summary&amp;Assumptions'!$H$25*$C306)*(1+'Summary&amp;Assumptions'!$J$29)^(AN$46-1))</f>
        <v>0</v>
      </c>
      <c r="AJ306" s="588">
        <f>AND(AO$55&gt;0,SUM($E306:AI306)&lt;'Summary&amp;Assumptions'!$G$32*$B306,$D306&gt;='Summary&amp;Assumptions'!$D$17,AO$47&gt;=$D306,AO$47&lt;=EDATE($D306,'Summary&amp;Assumptions'!$G$32))*$B306+AND(AO$56&lt;'Summary&amp;Assumptions'!$J$31,AO$47&gt;=$FO306,AO$47&lt;=$FP306)*(('Summary&amp;Assumptions'!$H$25*$C306)*(1+'Summary&amp;Assumptions'!$J$29)^(AO$46-1))+AND(AO$56&lt;'Summary&amp;Assumptions'!$J$31,AO$47&gt;=$FQ306,AO$47&lt;=$FR306)*(('Summary&amp;Assumptions'!$H$25*$C306)*(1+'Summary&amp;Assumptions'!$J$29)^(AO$46-1))</f>
        <v>0</v>
      </c>
      <c r="AK306" s="588">
        <f>AND(AP$55&gt;0,SUM($E306:AJ306)&lt;'Summary&amp;Assumptions'!$G$32*$B306,$D306&gt;='Summary&amp;Assumptions'!$D$17,AP$47&gt;=$D306,AP$47&lt;=EDATE($D306,'Summary&amp;Assumptions'!$G$32))*$B306+AND(AP$56&lt;'Summary&amp;Assumptions'!$J$31,AP$47&gt;=$FO306,AP$47&lt;=$FP306)*(('Summary&amp;Assumptions'!$H$25*$C306)*(1+'Summary&amp;Assumptions'!$J$29)^(AP$46-1))+AND(AP$56&lt;'Summary&amp;Assumptions'!$J$31,AP$47&gt;=$FQ306,AP$47&lt;=$FR306)*(('Summary&amp;Assumptions'!$H$25*$C306)*(1+'Summary&amp;Assumptions'!$J$29)^(AP$46-1))</f>
        <v>0</v>
      </c>
      <c r="AL306" s="588">
        <f>AND(AQ$55&gt;0,SUM($E306:AK306)&lt;'Summary&amp;Assumptions'!$G$32*$B306,$D306&gt;='Summary&amp;Assumptions'!$D$17,AQ$47&gt;=$D306,AQ$47&lt;=EDATE($D306,'Summary&amp;Assumptions'!$G$32))*$B306+AND(AQ$56&lt;'Summary&amp;Assumptions'!$J$31,AQ$47&gt;=$FO306,AQ$47&lt;=$FP306)*(('Summary&amp;Assumptions'!$H$25*$C306)*(1+'Summary&amp;Assumptions'!$J$29)^(AQ$46-1))+AND(AQ$56&lt;'Summary&amp;Assumptions'!$J$31,AQ$47&gt;=$FQ306,AQ$47&lt;=$FR306)*(('Summary&amp;Assumptions'!$H$25*$C306)*(1+'Summary&amp;Assumptions'!$J$29)^(AQ$46-1))</f>
        <v>0</v>
      </c>
      <c r="AM306" s="588">
        <f>AND(AR$55&gt;0,SUM($E306:AL306)&lt;'Summary&amp;Assumptions'!$G$32*$B306,$D306&gt;='Summary&amp;Assumptions'!$D$17,AR$47&gt;=$D306,AR$47&lt;=EDATE($D306,'Summary&amp;Assumptions'!$G$32))*$B306+AND(AR$56&lt;'Summary&amp;Assumptions'!$J$31,AR$47&gt;=$FO306,AR$47&lt;=$FP306)*(('Summary&amp;Assumptions'!$H$25*$C306)*(1+'Summary&amp;Assumptions'!$J$29)^(AR$46-1))+AND(AR$56&lt;'Summary&amp;Assumptions'!$J$31,AR$47&gt;=$FQ306,AR$47&lt;=$FR306)*(('Summary&amp;Assumptions'!$H$25*$C306)*(1+'Summary&amp;Assumptions'!$J$29)^(AR$46-1))</f>
        <v>0</v>
      </c>
      <c r="AN306" s="588">
        <f>AND(AS$55&gt;0,SUM($E306:AM306)&lt;'Summary&amp;Assumptions'!$G$32*$B306,$D306&gt;='Summary&amp;Assumptions'!$D$17,AS$47&gt;=$D306,AS$47&lt;=EDATE($D306,'Summary&amp;Assumptions'!$G$32))*$B306+AND(AS$56&lt;'Summary&amp;Assumptions'!$J$31,AS$47&gt;=$FO306,AS$47&lt;=$FP306)*(('Summary&amp;Assumptions'!$H$25*$C306)*(1+'Summary&amp;Assumptions'!$J$29)^(AS$46-1))+AND(AS$56&lt;'Summary&amp;Assumptions'!$J$31,AS$47&gt;=$FQ306,AS$47&lt;=$FR306)*(('Summary&amp;Assumptions'!$H$25*$C306)*(1+'Summary&amp;Assumptions'!$J$29)^(AS$46-1))</f>
        <v>0</v>
      </c>
      <c r="AO306" s="588">
        <f>AND(AT$55&gt;0,SUM($E306:AN306)&lt;'Summary&amp;Assumptions'!$G$32*$B306,$D306&gt;='Summary&amp;Assumptions'!$D$17,AT$47&gt;=$D306,AT$47&lt;=EDATE($D306,'Summary&amp;Assumptions'!$G$32))*$B306+AND(AT$56&lt;'Summary&amp;Assumptions'!$J$31,AT$47&gt;=$FO306,AT$47&lt;=$FP306)*(('Summary&amp;Assumptions'!$H$25*$C306)*(1+'Summary&amp;Assumptions'!$J$29)^(AT$46-1))+AND(AT$56&lt;'Summary&amp;Assumptions'!$J$31,AT$47&gt;=$FQ306,AT$47&lt;=$FR306)*(('Summary&amp;Assumptions'!$H$25*$C306)*(1+'Summary&amp;Assumptions'!$J$29)^(AT$46-1))</f>
        <v>0</v>
      </c>
      <c r="AP306" s="588">
        <f>AND(AU$55&gt;0,SUM($E306:AO306)&lt;'Summary&amp;Assumptions'!$G$32*$B306,$D306&gt;='Summary&amp;Assumptions'!$D$17,AU$47&gt;=$D306,AU$47&lt;=EDATE($D306,'Summary&amp;Assumptions'!$G$32))*$B306+AND(AU$56&lt;'Summary&amp;Assumptions'!$J$31,AU$47&gt;=$FO306,AU$47&lt;=$FP306)*(('Summary&amp;Assumptions'!$H$25*$C306)*(1+'Summary&amp;Assumptions'!$J$29)^(AU$46-1))+AND(AU$56&lt;'Summary&amp;Assumptions'!$J$31,AU$47&gt;=$FQ306,AU$47&lt;=$FR306)*(('Summary&amp;Assumptions'!$H$25*$C306)*(1+'Summary&amp;Assumptions'!$J$29)^(AU$46-1))</f>
        <v>0</v>
      </c>
      <c r="AQ306" s="588">
        <f>AND(AV$55&gt;0,SUM($E306:AP306)&lt;'Summary&amp;Assumptions'!$G$32*$B306,$D306&gt;='Summary&amp;Assumptions'!$D$17,AV$47&gt;=$D306,AV$47&lt;=EDATE($D306,'Summary&amp;Assumptions'!$G$32))*$B306+AND(AV$56&lt;'Summary&amp;Assumptions'!$J$31,AV$47&gt;=$FO306,AV$47&lt;=$FP306)*(('Summary&amp;Assumptions'!$H$25*$C306)*(1+'Summary&amp;Assumptions'!$J$29)^(AV$46-1))+AND(AV$56&lt;'Summary&amp;Assumptions'!$J$31,AV$47&gt;=$FQ306,AV$47&lt;=$FR306)*(('Summary&amp;Assumptions'!$H$25*$C306)*(1+'Summary&amp;Assumptions'!$J$29)^(AV$46-1))</f>
        <v>0</v>
      </c>
      <c r="AR306" s="588">
        <f>AND(AW$55&gt;0,SUM($E306:AQ306)&lt;'Summary&amp;Assumptions'!$G$32*$B306,$D306&gt;='Summary&amp;Assumptions'!$D$17,AW$47&gt;=$D306,AW$47&lt;=EDATE($D306,'Summary&amp;Assumptions'!$G$32))*$B306+AND(AW$56&lt;'Summary&amp;Assumptions'!$J$31,AW$47&gt;=$FO306,AW$47&lt;=$FP306)*(('Summary&amp;Assumptions'!$H$25*$C306)*(1+'Summary&amp;Assumptions'!$J$29)^(AW$46-1))+AND(AW$56&lt;'Summary&amp;Assumptions'!$J$31,AW$47&gt;=$FQ306,AW$47&lt;=$FR306)*(('Summary&amp;Assumptions'!$H$25*$C306)*(1+'Summary&amp;Assumptions'!$J$29)^(AW$46-1))</f>
        <v>0</v>
      </c>
      <c r="AS306" s="588">
        <f>AND(AX$55&gt;0,SUM($E306:AR306)&lt;'Summary&amp;Assumptions'!$G$32*$B306,$D306&gt;='Summary&amp;Assumptions'!$D$17,AX$47&gt;=$D306,AX$47&lt;=EDATE($D306,'Summary&amp;Assumptions'!$G$32))*$B306+AND(AX$56&lt;'Summary&amp;Assumptions'!$J$31,AX$47&gt;=$FO306,AX$47&lt;=$FP306)*(('Summary&amp;Assumptions'!$H$25*$C306)*(1+'Summary&amp;Assumptions'!$J$29)^(AX$46-1))+AND(AX$56&lt;'Summary&amp;Assumptions'!$J$31,AX$47&gt;=$FQ306,AX$47&lt;=$FR306)*(('Summary&amp;Assumptions'!$H$25*$C306)*(1+'Summary&amp;Assumptions'!$J$29)^(AX$46-1))</f>
        <v>0</v>
      </c>
      <c r="AT306" s="588">
        <f>AND(AY$55&gt;0,SUM($E306:AS306)&lt;'Summary&amp;Assumptions'!$G$32*$B306,$D306&gt;='Summary&amp;Assumptions'!$D$17,AY$47&gt;=$D306,AY$47&lt;=EDATE($D306,'Summary&amp;Assumptions'!$G$32))*$B306+AND(AY$56&lt;'Summary&amp;Assumptions'!$J$31,AY$47&gt;=$FO306,AY$47&lt;=$FP306)*(('Summary&amp;Assumptions'!$H$25*$C306)*(1+'Summary&amp;Assumptions'!$J$29)^(AY$46-1))+AND(AY$56&lt;'Summary&amp;Assumptions'!$J$31,AY$47&gt;=$FQ306,AY$47&lt;=$FR306)*(('Summary&amp;Assumptions'!$H$25*$C306)*(1+'Summary&amp;Assumptions'!$J$29)^(AY$46-1))</f>
        <v>0</v>
      </c>
      <c r="AU306" s="588">
        <f>AND(AZ$55&gt;0,SUM($E306:AT306)&lt;'Summary&amp;Assumptions'!$G$32*$B306,$D306&gt;='Summary&amp;Assumptions'!$D$17,AZ$47&gt;=$D306,AZ$47&lt;=EDATE($D306,'Summary&amp;Assumptions'!$G$32))*$B306+AND(AZ$56&lt;'Summary&amp;Assumptions'!$J$31,AZ$47&gt;=$FO306,AZ$47&lt;=$FP306)*(('Summary&amp;Assumptions'!$H$25*$C306)*(1+'Summary&amp;Assumptions'!$J$29)^(AZ$46-1))+AND(AZ$56&lt;'Summary&amp;Assumptions'!$J$31,AZ$47&gt;=$FQ306,AZ$47&lt;=$FR306)*(('Summary&amp;Assumptions'!$H$25*$C306)*(1+'Summary&amp;Assumptions'!$J$29)^(AZ$46-1))</f>
        <v>0</v>
      </c>
      <c r="AV306" s="588">
        <f>AND(BA$55&gt;0,SUM($E306:AU306)&lt;'Summary&amp;Assumptions'!$G$32*$B306,$D306&gt;='Summary&amp;Assumptions'!$D$17,BA$47&gt;=$D306,BA$47&lt;=EDATE($D306,'Summary&amp;Assumptions'!$G$32))*$B306+AND(BA$56&lt;'Summary&amp;Assumptions'!$J$31,BA$47&gt;=$FO306,BA$47&lt;=$FP306)*(('Summary&amp;Assumptions'!$H$25*$C306)*(1+'Summary&amp;Assumptions'!$J$29)^(BA$46-1))+AND(BA$56&lt;'Summary&amp;Assumptions'!$J$31,BA$47&gt;=$FQ306,BA$47&lt;=$FR306)*(('Summary&amp;Assumptions'!$H$25*$C306)*(1+'Summary&amp;Assumptions'!$J$29)^(BA$46-1))</f>
        <v>0</v>
      </c>
      <c r="AW306" s="588">
        <f>AND(BB$55&gt;0,SUM($E306:AV306)&lt;'Summary&amp;Assumptions'!$G$32*$B306,$D306&gt;='Summary&amp;Assumptions'!$D$17,BB$47&gt;=$D306,BB$47&lt;=EDATE($D306,'Summary&amp;Assumptions'!$G$32))*$B306+AND(BB$56&lt;'Summary&amp;Assumptions'!$J$31,BB$47&gt;=$FO306,BB$47&lt;=$FP306)*(('Summary&amp;Assumptions'!$H$25*$C306)*(1+'Summary&amp;Assumptions'!$J$29)^(BB$46-1))+AND(BB$56&lt;'Summary&amp;Assumptions'!$J$31,BB$47&gt;=$FQ306,BB$47&lt;=$FR306)*(('Summary&amp;Assumptions'!$H$25*$C306)*(1+'Summary&amp;Assumptions'!$J$29)^(BB$46-1))</f>
        <v>0</v>
      </c>
      <c r="AX306" s="588">
        <f>AND(BC$55&gt;0,SUM($E306:AW306)&lt;'Summary&amp;Assumptions'!$G$32*$B306,$D306&gt;='Summary&amp;Assumptions'!$D$17,BC$47&gt;=$D306,BC$47&lt;=EDATE($D306,'Summary&amp;Assumptions'!$G$32))*$B306+AND(BC$56&lt;'Summary&amp;Assumptions'!$J$31,BC$47&gt;=$FO306,BC$47&lt;=$FP306)*(('Summary&amp;Assumptions'!$H$25*$C306)*(1+'Summary&amp;Assumptions'!$J$29)^(BC$46-1))+AND(BC$56&lt;'Summary&amp;Assumptions'!$J$31,BC$47&gt;=$FQ306,BC$47&lt;=$FR306)*(('Summary&amp;Assumptions'!$H$25*$C306)*(1+'Summary&amp;Assumptions'!$J$29)^(BC$46-1))</f>
        <v>0</v>
      </c>
      <c r="AY306" s="588">
        <f>AND(BD$55&gt;0,SUM($E306:AX306)&lt;'Summary&amp;Assumptions'!$G$32*$B306,$D306&gt;='Summary&amp;Assumptions'!$D$17,BD$47&gt;=$D306,BD$47&lt;=EDATE($D306,'Summary&amp;Assumptions'!$G$32))*$B306+AND(BD$56&lt;'Summary&amp;Assumptions'!$J$31,BD$47&gt;=$FO306,BD$47&lt;=$FP306)*(('Summary&amp;Assumptions'!$H$25*$C306)*(1+'Summary&amp;Assumptions'!$J$29)^(BD$46-1))+AND(BD$56&lt;'Summary&amp;Assumptions'!$J$31,BD$47&gt;=$FQ306,BD$47&lt;=$FR306)*(('Summary&amp;Assumptions'!$H$25*$C306)*(1+'Summary&amp;Assumptions'!$J$29)^(BD$46-1))</f>
        <v>0</v>
      </c>
      <c r="AZ306" s="588">
        <f>AND(BE$55&gt;0,SUM($E306:AY306)&lt;'Summary&amp;Assumptions'!$G$32*$B306,$D306&gt;='Summary&amp;Assumptions'!$D$17,BE$47&gt;=$D306,BE$47&lt;=EDATE($D306,'Summary&amp;Assumptions'!$G$32))*$B306+AND(BE$56&lt;'Summary&amp;Assumptions'!$J$31,BE$47&gt;=$FO306,BE$47&lt;=$FP306)*(('Summary&amp;Assumptions'!$H$25*$C306)*(1+'Summary&amp;Assumptions'!$J$29)^(BE$46-1))+AND(BE$56&lt;'Summary&amp;Assumptions'!$J$31,BE$47&gt;=$FQ306,BE$47&lt;=$FR306)*(('Summary&amp;Assumptions'!$H$25*$C306)*(1+'Summary&amp;Assumptions'!$J$29)^(BE$46-1))</f>
        <v>0</v>
      </c>
      <c r="BA306" s="588">
        <f>AND(BF$55&gt;0,SUM($E306:AZ306)&lt;'Summary&amp;Assumptions'!$G$32*$B306,$D306&gt;='Summary&amp;Assumptions'!$D$17,BF$47&gt;=$D306,BF$47&lt;=EDATE($D306,'Summary&amp;Assumptions'!$G$32))*$B306+AND(BF$56&lt;'Summary&amp;Assumptions'!$J$31,BF$47&gt;=$FO306,BF$47&lt;=$FP306)*(('Summary&amp;Assumptions'!$H$25*$C306)*(1+'Summary&amp;Assumptions'!$J$29)^(BF$46-1))+AND(BF$56&lt;'Summary&amp;Assumptions'!$J$31,BF$47&gt;=$FQ306,BF$47&lt;=$FR306)*(('Summary&amp;Assumptions'!$H$25*$C306)*(1+'Summary&amp;Assumptions'!$J$29)^(BF$46-1))</f>
        <v>0</v>
      </c>
      <c r="BB306" s="588">
        <f>AND(BG$55&gt;0,SUM($E306:BA306)&lt;'Summary&amp;Assumptions'!$G$32*$B306,$D306&gt;='Summary&amp;Assumptions'!$D$17,BG$47&gt;=$D306,BG$47&lt;=EDATE($D306,'Summary&amp;Assumptions'!$G$32))*$B306+AND(BG$56&lt;'Summary&amp;Assumptions'!$J$31,BG$47&gt;=$FO306,BG$47&lt;=$FP306)*(('Summary&amp;Assumptions'!$H$25*$C306)*(1+'Summary&amp;Assumptions'!$J$29)^(BG$46-1))+AND(BG$56&lt;'Summary&amp;Assumptions'!$J$31,BG$47&gt;=$FQ306,BG$47&lt;=$FR306)*(('Summary&amp;Assumptions'!$H$25*$C306)*(1+'Summary&amp;Assumptions'!$J$29)^(BG$46-1))</f>
        <v>0</v>
      </c>
      <c r="BC306" s="588">
        <f>AND(BH$55&gt;0,SUM($E306:BB306)&lt;'Summary&amp;Assumptions'!$G$32*$B306,$D306&gt;='Summary&amp;Assumptions'!$D$17,BH$47&gt;=$D306,BH$47&lt;=EDATE($D306,'Summary&amp;Assumptions'!$G$32))*$B306+AND(BH$56&lt;'Summary&amp;Assumptions'!$J$31,BH$47&gt;=$FO306,BH$47&lt;=$FP306)*(('Summary&amp;Assumptions'!$H$25*$C306)*(1+'Summary&amp;Assumptions'!$J$29)^(BH$46-1))+AND(BH$56&lt;'Summary&amp;Assumptions'!$J$31,BH$47&gt;=$FQ306,BH$47&lt;=$FR306)*(('Summary&amp;Assumptions'!$H$25*$C306)*(1+'Summary&amp;Assumptions'!$J$29)^(BH$46-1))</f>
        <v>0</v>
      </c>
      <c r="BD306" s="588">
        <f>AND(BI$55&gt;0,SUM($E306:BC306)&lt;'Summary&amp;Assumptions'!$G$32*$B306,$D306&gt;='Summary&amp;Assumptions'!$D$17,BI$47&gt;=$D306,BI$47&lt;=EDATE($D306,'Summary&amp;Assumptions'!$G$32))*$B306+AND(BI$56&lt;'Summary&amp;Assumptions'!$J$31,BI$47&gt;=$FO306,BI$47&lt;=$FP306)*(('Summary&amp;Assumptions'!$H$25*$C306)*(1+'Summary&amp;Assumptions'!$J$29)^(BI$46-1))+AND(BI$56&lt;'Summary&amp;Assumptions'!$J$31,BI$47&gt;=$FQ306,BI$47&lt;=$FR306)*(('Summary&amp;Assumptions'!$H$25*$C306)*(1+'Summary&amp;Assumptions'!$J$29)^(BI$46-1))</f>
        <v>0</v>
      </c>
      <c r="BE306" s="588">
        <f>AND(BJ$55&gt;0,SUM($E306:BD306)&lt;'Summary&amp;Assumptions'!$G$32*$B306,$D306&gt;='Summary&amp;Assumptions'!$D$17,BJ$47&gt;=$D306,BJ$47&lt;=EDATE($D306,'Summary&amp;Assumptions'!$G$32))*$B306+AND(BJ$56&lt;'Summary&amp;Assumptions'!$J$31,BJ$47&gt;=$FO306,BJ$47&lt;=$FP306)*(('Summary&amp;Assumptions'!$H$25*$C306)*(1+'Summary&amp;Assumptions'!$J$29)^(BJ$46-1))+AND(BJ$56&lt;'Summary&amp;Assumptions'!$J$31,BJ$47&gt;=$FQ306,BJ$47&lt;=$FR306)*(('Summary&amp;Assumptions'!$H$25*$C306)*(1+'Summary&amp;Assumptions'!$J$29)^(BJ$46-1))</f>
        <v>0</v>
      </c>
      <c r="BF306" s="588">
        <f>AND(BK$55&gt;0,SUM($E306:BE306)&lt;'Summary&amp;Assumptions'!$G$32*$B306,$D306&gt;='Summary&amp;Assumptions'!$D$17,BK$47&gt;=$D306,BK$47&lt;=EDATE($D306,'Summary&amp;Assumptions'!$G$32))*$B306+AND(BK$56&lt;'Summary&amp;Assumptions'!$J$31,BK$47&gt;=$FO306,BK$47&lt;=$FP306)*(('Summary&amp;Assumptions'!$H$25*$C306)*(1+'Summary&amp;Assumptions'!$J$29)^(BK$46-1))+AND(BK$56&lt;'Summary&amp;Assumptions'!$J$31,BK$47&gt;=$FQ306,BK$47&lt;=$FR306)*(('Summary&amp;Assumptions'!$H$25*$C306)*(1+'Summary&amp;Assumptions'!$J$29)^(BK$46-1))</f>
        <v>0</v>
      </c>
      <c r="BG306" s="588">
        <f>AND(BL$55&gt;0,SUM($E306:BF306)&lt;'Summary&amp;Assumptions'!$G$32*$B306,$D306&gt;='Summary&amp;Assumptions'!$D$17,BL$47&gt;=$D306,BL$47&lt;=EDATE($D306,'Summary&amp;Assumptions'!$G$32))*$B306+AND(BL$56&lt;'Summary&amp;Assumptions'!$J$31,BL$47&gt;=$FO306,BL$47&lt;=$FP306)*(('Summary&amp;Assumptions'!$H$25*$C306)*(1+'Summary&amp;Assumptions'!$J$29)^(BL$46-1))+AND(BL$56&lt;'Summary&amp;Assumptions'!$J$31,BL$47&gt;=$FQ306,BL$47&lt;=$FR306)*(('Summary&amp;Assumptions'!$H$25*$C306)*(1+'Summary&amp;Assumptions'!$J$29)^(BL$46-1))</f>
        <v>0</v>
      </c>
      <c r="BH306" s="588">
        <f>AND(BM$55&gt;0,SUM($E306:BG306)&lt;'Summary&amp;Assumptions'!$G$32*$B306,$D306&gt;='Summary&amp;Assumptions'!$D$17,BM$47&gt;=$D306,BM$47&lt;=EDATE($D306,'Summary&amp;Assumptions'!$G$32))*$B306+AND(BM$56&lt;'Summary&amp;Assumptions'!$J$31,BM$47&gt;=$FO306,BM$47&lt;=$FP306)*(('Summary&amp;Assumptions'!$H$25*$C306)*(1+'Summary&amp;Assumptions'!$J$29)^(BM$46-1))+AND(BM$56&lt;'Summary&amp;Assumptions'!$J$31,BM$47&gt;=$FQ306,BM$47&lt;=$FR306)*(('Summary&amp;Assumptions'!$H$25*$C306)*(1+'Summary&amp;Assumptions'!$J$29)^(BM$46-1))</f>
        <v>0</v>
      </c>
      <c r="BI306" s="588">
        <f>AND(BN$55&gt;0,SUM($E306:BH306)&lt;'Summary&amp;Assumptions'!$G$32*$B306,$D306&gt;='Summary&amp;Assumptions'!$D$17,BN$47&gt;=$D306,BN$47&lt;=EDATE($D306,'Summary&amp;Assumptions'!$G$32))*$B306+AND(BN$56&lt;'Summary&amp;Assumptions'!$J$31,BN$47&gt;=$FO306,BN$47&lt;=$FP306)*(('Summary&amp;Assumptions'!$H$25*$C306)*(1+'Summary&amp;Assumptions'!$J$29)^(BN$46-1))+AND(BN$56&lt;'Summary&amp;Assumptions'!$J$31,BN$47&gt;=$FQ306,BN$47&lt;=$FR306)*(('Summary&amp;Assumptions'!$H$25*$C306)*(1+'Summary&amp;Assumptions'!$J$29)^(BN$46-1))</f>
        <v>0</v>
      </c>
      <c r="BJ306" s="588">
        <f>AND(BO$55&gt;0,SUM($E306:BI306)&lt;'Summary&amp;Assumptions'!$G$32*$B306,$D306&gt;='Summary&amp;Assumptions'!$D$17,BO$47&gt;=$D306,BO$47&lt;=EDATE($D306,'Summary&amp;Assumptions'!$G$32))*$B306+AND(BO$56&lt;'Summary&amp;Assumptions'!$J$31,BO$47&gt;=$FO306,BO$47&lt;=$FP306)*(('Summary&amp;Assumptions'!$H$25*$C306)*(1+'Summary&amp;Assumptions'!$J$29)^(BO$46-1))+AND(BO$56&lt;'Summary&amp;Assumptions'!$J$31,BO$47&gt;=$FQ306,BO$47&lt;=$FR306)*(('Summary&amp;Assumptions'!$H$25*$C306)*(1+'Summary&amp;Assumptions'!$J$29)^(BO$46-1))</f>
        <v>0</v>
      </c>
      <c r="BK306" s="588">
        <f>AND(BP$55&gt;0,SUM($E306:BJ306)&lt;'Summary&amp;Assumptions'!$G$32*$B306,$D306&gt;='Summary&amp;Assumptions'!$D$17,BP$47&gt;=$D306,BP$47&lt;=EDATE($D306,'Summary&amp;Assumptions'!$G$32))*$B306+AND(BP$56&lt;'Summary&amp;Assumptions'!$J$31,BP$47&gt;=$FO306,BP$47&lt;=$FP306)*(('Summary&amp;Assumptions'!$H$25*$C306)*(1+'Summary&amp;Assumptions'!$J$29)^(BP$46-1))+AND(BP$56&lt;'Summary&amp;Assumptions'!$J$31,BP$47&gt;=$FQ306,BP$47&lt;=$FR306)*(('Summary&amp;Assumptions'!$H$25*$C306)*(1+'Summary&amp;Assumptions'!$J$29)^(BP$46-1))</f>
        <v>0</v>
      </c>
      <c r="BL306" s="588">
        <f>AND(BQ$55&gt;0,SUM($E306:BK306)&lt;'Summary&amp;Assumptions'!$G$32*$B306,$D306&gt;='Summary&amp;Assumptions'!$D$17,BQ$47&gt;=$D306,BQ$47&lt;=EDATE($D306,'Summary&amp;Assumptions'!$G$32))*$B306+AND(BQ$56&lt;'Summary&amp;Assumptions'!$J$31,BQ$47&gt;=$FO306,BQ$47&lt;=$FP306)*(('Summary&amp;Assumptions'!$H$25*$C306)*(1+'Summary&amp;Assumptions'!$J$29)^(BQ$46-1))+AND(BQ$56&lt;'Summary&amp;Assumptions'!$J$31,BQ$47&gt;=$FQ306,BQ$47&lt;=$FR306)*(('Summary&amp;Assumptions'!$H$25*$C306)*(1+'Summary&amp;Assumptions'!$J$29)^(BQ$46-1))</f>
        <v>0</v>
      </c>
      <c r="BM306" s="588">
        <f>AND(BR$55&gt;0,SUM($E306:BL306)&lt;'Summary&amp;Assumptions'!$G$32*$B306,$D306&gt;='Summary&amp;Assumptions'!$D$17,BR$47&gt;=$D306,BR$47&lt;=EDATE($D306,'Summary&amp;Assumptions'!$G$32))*$B306+AND(BR$56&lt;'Summary&amp;Assumptions'!$J$31,BR$47&gt;=$FO306,BR$47&lt;=$FP306)*(('Summary&amp;Assumptions'!$H$25*$C306)*(1+'Summary&amp;Assumptions'!$J$29)^(BR$46-1))+AND(BR$56&lt;'Summary&amp;Assumptions'!$J$31,BR$47&gt;=$FQ306,BR$47&lt;=$FR306)*(('Summary&amp;Assumptions'!$H$25*$C306)*(1+'Summary&amp;Assumptions'!$J$29)^(BR$46-1))</f>
        <v>0</v>
      </c>
      <c r="BN306" s="588">
        <f>AND(BS$55&gt;0,SUM($E306:BM306)&lt;'Summary&amp;Assumptions'!$G$32*$B306,$D306&gt;='Summary&amp;Assumptions'!$D$17,BS$47&gt;=$D306,BS$47&lt;=EDATE($D306,'Summary&amp;Assumptions'!$G$32))*$B306+AND(BS$56&lt;'Summary&amp;Assumptions'!$J$31,BS$47&gt;=$FO306,BS$47&lt;=$FP306)*(('Summary&amp;Assumptions'!$H$25*$C306)*(1+'Summary&amp;Assumptions'!$J$29)^(BS$46-1))+AND(BS$56&lt;'Summary&amp;Assumptions'!$J$31,BS$47&gt;=$FQ306,BS$47&lt;=$FR306)*(('Summary&amp;Assumptions'!$H$25*$C306)*(1+'Summary&amp;Assumptions'!$J$29)^(BS$46-1))</f>
        <v>0</v>
      </c>
      <c r="BO306" s="588">
        <f>AND(BT$55&gt;0,SUM($E306:BN306)&lt;'Summary&amp;Assumptions'!$G$32*$B306,$D306&gt;='Summary&amp;Assumptions'!$D$17,BT$47&gt;=$D306,BT$47&lt;=EDATE($D306,'Summary&amp;Assumptions'!$G$32))*$B306+AND(BT$56&lt;'Summary&amp;Assumptions'!$J$31,BT$47&gt;=$FO306,BT$47&lt;=$FP306)*(('Summary&amp;Assumptions'!$H$25*$C306)*(1+'Summary&amp;Assumptions'!$J$29)^(BT$46-1))+AND(BT$56&lt;'Summary&amp;Assumptions'!$J$31,BT$47&gt;=$FQ306,BT$47&lt;=$FR306)*(('Summary&amp;Assumptions'!$H$25*$C306)*(1+'Summary&amp;Assumptions'!$J$29)^(BT$46-1))</f>
        <v>0</v>
      </c>
      <c r="BP306" s="588">
        <f>AND(BU$55&gt;0,SUM($E306:BO306)&lt;'Summary&amp;Assumptions'!$G$32*$B306,$D306&gt;='Summary&amp;Assumptions'!$D$17,BU$47&gt;=$D306,BU$47&lt;=EDATE($D306,'Summary&amp;Assumptions'!$G$32))*$B306+AND(BU$56&lt;'Summary&amp;Assumptions'!$J$31,BU$47&gt;=$FO306,BU$47&lt;=$FP306)*(('Summary&amp;Assumptions'!$H$25*$C306)*(1+'Summary&amp;Assumptions'!$J$29)^(BU$46-1))+AND(BU$56&lt;'Summary&amp;Assumptions'!$J$31,BU$47&gt;=$FQ306,BU$47&lt;=$FR306)*(('Summary&amp;Assumptions'!$H$25*$C306)*(1+'Summary&amp;Assumptions'!$J$29)^(BU$46-1))</f>
        <v>0</v>
      </c>
      <c r="BQ306" s="588">
        <f>AND(BV$55&gt;0,SUM($E306:BP306)&lt;'Summary&amp;Assumptions'!$G$32*$B306,$D306&gt;='Summary&amp;Assumptions'!$D$17,BV$47&gt;=$D306,BV$47&lt;=EDATE($D306,'Summary&amp;Assumptions'!$G$32))*$B306+AND(BV$56&lt;'Summary&amp;Assumptions'!$J$31,BV$47&gt;=$FO306,BV$47&lt;=$FP306)*(('Summary&amp;Assumptions'!$H$25*$C306)*(1+'Summary&amp;Assumptions'!$J$29)^(BV$46-1))+AND(BV$56&lt;'Summary&amp;Assumptions'!$J$31,BV$47&gt;=$FQ306,BV$47&lt;=$FR306)*(('Summary&amp;Assumptions'!$H$25*$C306)*(1+'Summary&amp;Assumptions'!$J$29)^(BV$46-1))</f>
        <v>0</v>
      </c>
      <c r="BR306" s="588">
        <f>AND(BW$55&gt;0,SUM($E306:BQ306)&lt;'Summary&amp;Assumptions'!$G$32*$B306,$D306&gt;='Summary&amp;Assumptions'!$D$17,BW$47&gt;=$D306,BW$47&lt;=EDATE($D306,'Summary&amp;Assumptions'!$G$32))*$B306+AND(BW$56&lt;'Summary&amp;Assumptions'!$J$31,BW$47&gt;=$FO306,BW$47&lt;=$FP306)*(('Summary&amp;Assumptions'!$H$25*$C306)*(1+'Summary&amp;Assumptions'!$J$29)^(BW$46-1))+AND(BW$56&lt;'Summary&amp;Assumptions'!$J$31,BW$47&gt;=$FQ306,BW$47&lt;=$FR306)*(('Summary&amp;Assumptions'!$H$25*$C306)*(1+'Summary&amp;Assumptions'!$J$29)^(BW$46-1))</f>
        <v>0</v>
      </c>
      <c r="BS306" s="588">
        <f>AND(BX$55&gt;0,SUM($E306:BR306)&lt;'Summary&amp;Assumptions'!$G$32*$B306,$D306&gt;='Summary&amp;Assumptions'!$D$17,BX$47&gt;=$D306,BX$47&lt;=EDATE($D306,'Summary&amp;Assumptions'!$G$32))*$B306+AND(BX$56&lt;'Summary&amp;Assumptions'!$J$31,BX$47&gt;=$FO306,BX$47&lt;=$FP306)*(('Summary&amp;Assumptions'!$H$25*$C306)*(1+'Summary&amp;Assumptions'!$J$29)^(BX$46-1))+AND(BX$56&lt;'Summary&amp;Assumptions'!$J$31,BX$47&gt;=$FQ306,BX$47&lt;=$FR306)*(('Summary&amp;Assumptions'!$H$25*$C306)*(1+'Summary&amp;Assumptions'!$J$29)^(BX$46-1))</f>
        <v>0</v>
      </c>
      <c r="BT306" s="588">
        <f>AND(BY$55&gt;0,SUM($E306:BS306)&lt;'Summary&amp;Assumptions'!$G$32*$B306,$D306&gt;='Summary&amp;Assumptions'!$D$17,BY$47&gt;=$D306,BY$47&lt;=EDATE($D306,'Summary&amp;Assumptions'!$G$32))*$B306+AND(BY$56&lt;'Summary&amp;Assumptions'!$J$31,BY$47&gt;=$FO306,BY$47&lt;=$FP306)*(('Summary&amp;Assumptions'!$H$25*$C306)*(1+'Summary&amp;Assumptions'!$J$29)^(BY$46-1))+AND(BY$56&lt;'Summary&amp;Assumptions'!$J$31,BY$47&gt;=$FQ306,BY$47&lt;=$FR306)*(('Summary&amp;Assumptions'!$H$25*$C306)*(1+'Summary&amp;Assumptions'!$J$29)^(BY$46-1))</f>
        <v>0</v>
      </c>
      <c r="BU306" s="588">
        <f>AND(BZ$55&gt;0,SUM($E306:BT306)&lt;'Summary&amp;Assumptions'!$G$32*$B306,$D306&gt;='Summary&amp;Assumptions'!$D$17,BZ$47&gt;=$D306,BZ$47&lt;=EDATE($D306,'Summary&amp;Assumptions'!$G$32))*$B306+AND(BZ$56&lt;'Summary&amp;Assumptions'!$J$31,BZ$47&gt;=$FO306,BZ$47&lt;=$FP306)*(('Summary&amp;Assumptions'!$H$25*$C306)*(1+'Summary&amp;Assumptions'!$J$29)^(BZ$46-1))+AND(BZ$56&lt;'Summary&amp;Assumptions'!$J$31,BZ$47&gt;=$FQ306,BZ$47&lt;=$FR306)*(('Summary&amp;Assumptions'!$H$25*$C306)*(1+'Summary&amp;Assumptions'!$J$29)^(BZ$46-1))</f>
        <v>0</v>
      </c>
      <c r="BV306" s="588">
        <f>AND(CA$55&gt;0,SUM($E306:BU306)&lt;'Summary&amp;Assumptions'!$G$32*$B306,$D306&gt;='Summary&amp;Assumptions'!$D$17,CA$47&gt;=$D306,CA$47&lt;=EDATE($D306,'Summary&amp;Assumptions'!$G$32))*$B306+AND(CA$56&lt;'Summary&amp;Assumptions'!$J$31,CA$47&gt;=$FO306,CA$47&lt;=$FP306)*(('Summary&amp;Assumptions'!$H$25*$C306)*(1+'Summary&amp;Assumptions'!$J$29)^(CA$46-1))+AND(CA$56&lt;'Summary&amp;Assumptions'!$J$31,CA$47&gt;=$FQ306,CA$47&lt;=$FR306)*(('Summary&amp;Assumptions'!$H$25*$C306)*(1+'Summary&amp;Assumptions'!$J$29)^(CA$46-1))</f>
        <v>0</v>
      </c>
      <c r="BW306" s="588">
        <f>AND(CB$55&gt;0,SUM($E306:BV306)&lt;'Summary&amp;Assumptions'!$G$32*$B306,$D306&gt;='Summary&amp;Assumptions'!$D$17,CB$47&gt;=$D306,CB$47&lt;=EDATE($D306,'Summary&amp;Assumptions'!$G$32))*$B306+AND(CB$56&lt;'Summary&amp;Assumptions'!$J$31,CB$47&gt;=$FO306,CB$47&lt;=$FP306)*(('Summary&amp;Assumptions'!$H$25*$C306)*(1+'Summary&amp;Assumptions'!$J$29)^(CB$46-1))+AND(CB$56&lt;'Summary&amp;Assumptions'!$J$31,CB$47&gt;=$FQ306,CB$47&lt;=$FR306)*(('Summary&amp;Assumptions'!$H$25*$C306)*(1+'Summary&amp;Assumptions'!$J$29)^(CB$46-1))</f>
        <v>0</v>
      </c>
      <c r="BX306" s="588">
        <f>AND(CC$55&gt;0,SUM($E306:BW306)&lt;'Summary&amp;Assumptions'!$G$32*$B306,$D306&gt;='Summary&amp;Assumptions'!$D$17,CC$47&gt;=$D306,CC$47&lt;=EDATE($D306,'Summary&amp;Assumptions'!$G$32))*$B306+AND(CC$56&lt;'Summary&amp;Assumptions'!$J$31,CC$47&gt;=$FO306,CC$47&lt;=$FP306)*(('Summary&amp;Assumptions'!$H$25*$C306)*(1+'Summary&amp;Assumptions'!$J$29)^(CC$46-1))+AND(CC$56&lt;'Summary&amp;Assumptions'!$J$31,CC$47&gt;=$FQ306,CC$47&lt;=$FR306)*(('Summary&amp;Assumptions'!$H$25*$C306)*(1+'Summary&amp;Assumptions'!$J$29)^(CC$46-1))</f>
        <v>0</v>
      </c>
      <c r="BY306" s="588">
        <f>AND(CD$55&gt;0,SUM($E306:BX306)&lt;'Summary&amp;Assumptions'!$G$32*$B306,$D306&gt;='Summary&amp;Assumptions'!$D$17,CD$47&gt;=$D306,CD$47&lt;=EDATE($D306,'Summary&amp;Assumptions'!$G$32))*$B306+AND(CD$56&lt;'Summary&amp;Assumptions'!$J$31,CD$47&gt;=$FO306,CD$47&lt;=$FP306)*(('Summary&amp;Assumptions'!$H$25*$C306)*(1+'Summary&amp;Assumptions'!$J$29)^(CD$46-1))+AND(CD$56&lt;'Summary&amp;Assumptions'!$J$31,CD$47&gt;=$FQ306,CD$47&lt;=$FR306)*(('Summary&amp;Assumptions'!$H$25*$C306)*(1+'Summary&amp;Assumptions'!$J$29)^(CD$46-1))</f>
        <v>0</v>
      </c>
      <c r="BZ306" s="588">
        <f>AND(CE$55&gt;0,SUM($E306:BY306)&lt;'Summary&amp;Assumptions'!$G$32*$B306,$D306&gt;='Summary&amp;Assumptions'!$D$17,CE$47&gt;=$D306,CE$47&lt;=EDATE($D306,'Summary&amp;Assumptions'!$G$32))*$B306+AND(CE$56&lt;'Summary&amp;Assumptions'!$J$31,CE$47&gt;=$FO306,CE$47&lt;=$FP306)*(('Summary&amp;Assumptions'!$H$25*$C306)*(1+'Summary&amp;Assumptions'!$J$29)^(CE$46-1))+AND(CE$56&lt;'Summary&amp;Assumptions'!$J$31,CE$47&gt;=$FQ306,CE$47&lt;=$FR306)*(('Summary&amp;Assumptions'!$H$25*$C306)*(1+'Summary&amp;Assumptions'!$J$29)^(CE$46-1))</f>
        <v>0</v>
      </c>
      <c r="CA306" s="588">
        <f>AND(CF$55&gt;0,SUM($E306:BZ306)&lt;'Summary&amp;Assumptions'!$G$32*$B306,$D306&gt;='Summary&amp;Assumptions'!$D$17,CF$47&gt;=$D306,CF$47&lt;=EDATE($D306,'Summary&amp;Assumptions'!$G$32))*$B306+AND(CF$56&lt;'Summary&amp;Assumptions'!$J$31,CF$47&gt;=$FO306,CF$47&lt;=$FP306)*(('Summary&amp;Assumptions'!$H$25*$C306)*(1+'Summary&amp;Assumptions'!$J$29)^(CF$46-1))+AND(CF$56&lt;'Summary&amp;Assumptions'!$J$31,CF$47&gt;=$FQ306,CF$47&lt;=$FR306)*(('Summary&amp;Assumptions'!$H$25*$C306)*(1+'Summary&amp;Assumptions'!$J$29)^(CF$46-1))</f>
        <v>0</v>
      </c>
      <c r="CB306" s="588">
        <f>AND(CG$55&gt;0,SUM($E306:CA306)&lt;'Summary&amp;Assumptions'!$G$32*$B306,$D306&gt;='Summary&amp;Assumptions'!$D$17,CG$47&gt;=$D306,CG$47&lt;=EDATE($D306,'Summary&amp;Assumptions'!$G$32))*$B306+AND(CG$56&lt;'Summary&amp;Assumptions'!$J$31,CG$47&gt;=$FO306,CG$47&lt;=$FP306)*(('Summary&amp;Assumptions'!$H$25*$C306)*(1+'Summary&amp;Assumptions'!$J$29)^(CG$46-1))+AND(CG$56&lt;'Summary&amp;Assumptions'!$J$31,CG$47&gt;=$FQ306,CG$47&lt;=$FR306)*(('Summary&amp;Assumptions'!$H$25*$C306)*(1+'Summary&amp;Assumptions'!$J$29)^(CG$46-1))</f>
        <v>0</v>
      </c>
      <c r="CC306" s="588">
        <f>AND(CH$55&gt;0,SUM($E306:CB306)&lt;'Summary&amp;Assumptions'!$G$32*$B306,$D306&gt;='Summary&amp;Assumptions'!$D$17,CH$47&gt;=$D306,CH$47&lt;=EDATE($D306,'Summary&amp;Assumptions'!$G$32))*$B306+AND(CH$56&lt;'Summary&amp;Assumptions'!$J$31,CH$47&gt;=$FO306,CH$47&lt;=$FP306)*(('Summary&amp;Assumptions'!$H$25*$C306)*(1+'Summary&amp;Assumptions'!$J$29)^(CH$46-1))+AND(CH$56&lt;'Summary&amp;Assumptions'!$J$31,CH$47&gt;=$FQ306,CH$47&lt;=$FR306)*(('Summary&amp;Assumptions'!$H$25*$C306)*(1+'Summary&amp;Assumptions'!$J$29)^(CH$46-1))</f>
        <v>0</v>
      </c>
      <c r="CD306" s="588">
        <f>AND(CI$55&gt;0,SUM($E306:CC306)&lt;'Summary&amp;Assumptions'!$G$32*$B306,$D306&gt;='Summary&amp;Assumptions'!$D$17,CI$47&gt;=$D306,CI$47&lt;=EDATE($D306,'Summary&amp;Assumptions'!$G$32))*$B306+AND(CI$56&lt;'Summary&amp;Assumptions'!$J$31,CI$47&gt;=$FO306,CI$47&lt;=$FP306)*(('Summary&amp;Assumptions'!$H$25*$C306)*(1+'Summary&amp;Assumptions'!$J$29)^(CI$46-1))+AND(CI$56&lt;'Summary&amp;Assumptions'!$J$31,CI$47&gt;=$FQ306,CI$47&lt;=$FR306)*(('Summary&amp;Assumptions'!$H$25*$C306)*(1+'Summary&amp;Assumptions'!$J$29)^(CI$46-1))</f>
        <v>0</v>
      </c>
      <c r="CE306" s="588">
        <f>AND(CJ$55&gt;0,SUM($E306:CD306)&lt;'Summary&amp;Assumptions'!$G$32*$B306,$D306&gt;='Summary&amp;Assumptions'!$D$17,CJ$47&gt;=$D306,CJ$47&lt;=EDATE($D306,'Summary&amp;Assumptions'!$G$32))*$B306+AND(CJ$56&lt;'Summary&amp;Assumptions'!$J$31,CJ$47&gt;=$FO306,CJ$47&lt;=$FP306)*(('Summary&amp;Assumptions'!$H$25*$C306)*(1+'Summary&amp;Assumptions'!$J$29)^(CJ$46-1))+AND(CJ$56&lt;'Summary&amp;Assumptions'!$J$31,CJ$47&gt;=$FQ306,CJ$47&lt;=$FR306)*(('Summary&amp;Assumptions'!$H$25*$C306)*(1+'Summary&amp;Assumptions'!$J$29)^(CJ$46-1))</f>
        <v>0</v>
      </c>
      <c r="CF306" s="588">
        <f>AND(CK$55&gt;0,SUM($E306:CE306)&lt;'Summary&amp;Assumptions'!$G$32*$B306,$D306&gt;='Summary&amp;Assumptions'!$D$17,CK$47&gt;=$D306,CK$47&lt;=EDATE($D306,'Summary&amp;Assumptions'!$G$32))*$B306+AND(CK$56&lt;'Summary&amp;Assumptions'!$J$31,CK$47&gt;=$FO306,CK$47&lt;=$FP306)*(('Summary&amp;Assumptions'!$H$25*$C306)*(1+'Summary&amp;Assumptions'!$J$29)^(CK$46-1))+AND(CK$56&lt;'Summary&amp;Assumptions'!$J$31,CK$47&gt;=$FQ306,CK$47&lt;=$FR306)*(('Summary&amp;Assumptions'!$H$25*$C306)*(1+'Summary&amp;Assumptions'!$J$29)^(CK$46-1))</f>
        <v>0</v>
      </c>
      <c r="CG306" s="588">
        <f>AND(CL$55&gt;0,SUM($E306:CF306)&lt;'Summary&amp;Assumptions'!$G$32*$B306,$D306&gt;='Summary&amp;Assumptions'!$D$17,CL$47&gt;=$D306,CL$47&lt;=EDATE($D306,'Summary&amp;Assumptions'!$G$32))*$B306+AND(CL$56&lt;'Summary&amp;Assumptions'!$J$31,CL$47&gt;=$FO306,CL$47&lt;=$FP306)*(('Summary&amp;Assumptions'!$H$25*$C306)*(1+'Summary&amp;Assumptions'!$J$29)^(CL$46-1))+AND(CL$56&lt;'Summary&amp;Assumptions'!$J$31,CL$47&gt;=$FQ306,CL$47&lt;=$FR306)*(('Summary&amp;Assumptions'!$H$25*$C306)*(1+'Summary&amp;Assumptions'!$J$29)^(CL$46-1))</f>
        <v>0</v>
      </c>
      <c r="CH306" s="588">
        <f>AND(CM$55&gt;0,SUM($E306:CG306)&lt;'Summary&amp;Assumptions'!$G$32*$B306,$D306&gt;='Summary&amp;Assumptions'!$D$17,CM$47&gt;=$D306,CM$47&lt;=EDATE($D306,'Summary&amp;Assumptions'!$G$32))*$B306+AND(CM$56&lt;'Summary&amp;Assumptions'!$J$31,CM$47&gt;=$FO306,CM$47&lt;=$FP306)*(('Summary&amp;Assumptions'!$H$25*$C306)*(1+'Summary&amp;Assumptions'!$J$29)^(CM$46-1))+AND(CM$56&lt;'Summary&amp;Assumptions'!$J$31,CM$47&gt;=$FQ306,CM$47&lt;=$FR306)*(('Summary&amp;Assumptions'!$H$25*$C306)*(1+'Summary&amp;Assumptions'!$J$29)^(CM$46-1))</f>
        <v>0</v>
      </c>
      <c r="CI306" s="588">
        <f>AND(CN$55&gt;0,SUM($E306:CH306)&lt;'Summary&amp;Assumptions'!$G$32*$B306,$D306&gt;='Summary&amp;Assumptions'!$D$17,CN$47&gt;=$D306,CN$47&lt;=EDATE($D306,'Summary&amp;Assumptions'!$G$32))*$B306+AND(CN$56&lt;'Summary&amp;Assumptions'!$J$31,CN$47&gt;=$FO306,CN$47&lt;=$FP306)*(('Summary&amp;Assumptions'!$H$25*$C306)*(1+'Summary&amp;Assumptions'!$J$29)^(CN$46-1))+AND(CN$56&lt;'Summary&amp;Assumptions'!$J$31,CN$47&gt;=$FQ306,CN$47&lt;=$FR306)*(('Summary&amp;Assumptions'!$H$25*$C306)*(1+'Summary&amp;Assumptions'!$J$29)^(CN$46-1))</f>
        <v>0</v>
      </c>
      <c r="CJ306" s="588">
        <f>AND(CO$55&gt;0,SUM($E306:CI306)&lt;'Summary&amp;Assumptions'!$G$32*$B306,$D306&gt;='Summary&amp;Assumptions'!$D$17,CO$47&gt;=$D306,CO$47&lt;=EDATE($D306,'Summary&amp;Assumptions'!$G$32))*$B306+AND(CO$56&lt;'Summary&amp;Assumptions'!$J$31,CO$47&gt;=$FO306,CO$47&lt;=$FP306)*(('Summary&amp;Assumptions'!$H$25*$C306)*(1+'Summary&amp;Assumptions'!$J$29)^(CO$46-1))+AND(CO$56&lt;'Summary&amp;Assumptions'!$J$31,CO$47&gt;=$FQ306,CO$47&lt;=$FR306)*(('Summary&amp;Assumptions'!$H$25*$C306)*(1+'Summary&amp;Assumptions'!$J$29)^(CO$46-1))</f>
        <v>0</v>
      </c>
      <c r="CK306" s="588">
        <f>AND(CP$55&gt;0,SUM($E306:CJ306)&lt;'Summary&amp;Assumptions'!$G$32*$B306,$D306&gt;='Summary&amp;Assumptions'!$D$17,CP$47&gt;=$D306,CP$47&lt;=EDATE($D306,'Summary&amp;Assumptions'!$G$32))*$B306+AND(CP$56&lt;'Summary&amp;Assumptions'!$J$31,CP$47&gt;=$FO306,CP$47&lt;=$FP306)*(('Summary&amp;Assumptions'!$H$25*$C306)*(1+'Summary&amp;Assumptions'!$J$29)^(CP$46-1))+AND(CP$56&lt;'Summary&amp;Assumptions'!$J$31,CP$47&gt;=$FQ306,CP$47&lt;=$FR306)*(('Summary&amp;Assumptions'!$H$25*$C306)*(1+'Summary&amp;Assumptions'!$J$29)^(CP$46-1))</f>
        <v>0</v>
      </c>
      <c r="CL306" s="588">
        <f>AND(CQ$55&gt;0,SUM($E306:CK306)&lt;'Summary&amp;Assumptions'!$G$32*$B306,$D306&gt;='Summary&amp;Assumptions'!$D$17,CQ$47&gt;=$D306,CQ$47&lt;=EDATE($D306,'Summary&amp;Assumptions'!$G$32))*$B306+AND(CQ$56&lt;'Summary&amp;Assumptions'!$J$31,CQ$47&gt;=$FO306,CQ$47&lt;=$FP306)*(('Summary&amp;Assumptions'!$H$25*$C306)*(1+'Summary&amp;Assumptions'!$J$29)^(CQ$46-1))+AND(CQ$56&lt;'Summary&amp;Assumptions'!$J$31,CQ$47&gt;=$FQ306,CQ$47&lt;=$FR306)*(('Summary&amp;Assumptions'!$H$25*$C306)*(1+'Summary&amp;Assumptions'!$J$29)^(CQ$46-1))</f>
        <v>0</v>
      </c>
      <c r="CM306" s="588">
        <f>AND(CR$55&gt;0,SUM($E306:CL306)&lt;'Summary&amp;Assumptions'!$G$32*$B306,$D306&gt;='Summary&amp;Assumptions'!$D$17,CR$47&gt;=$D306,CR$47&lt;=EDATE($D306,'Summary&amp;Assumptions'!$G$32))*$B306+AND(CR$56&lt;'Summary&amp;Assumptions'!$J$31,CR$47&gt;=$FO306,CR$47&lt;=$FP306)*(('Summary&amp;Assumptions'!$H$25*$C306)*(1+'Summary&amp;Assumptions'!$J$29)^(CR$46-1))+AND(CR$56&lt;'Summary&amp;Assumptions'!$J$31,CR$47&gt;=$FQ306,CR$47&lt;=$FR306)*(('Summary&amp;Assumptions'!$H$25*$C306)*(1+'Summary&amp;Assumptions'!$J$29)^(CR$46-1))</f>
        <v>0</v>
      </c>
      <c r="CN306" s="588">
        <f>AND(CS$55&gt;0,SUM($E306:CM306)&lt;'Summary&amp;Assumptions'!$G$32*$B306,$D306&gt;='Summary&amp;Assumptions'!$D$17,CS$47&gt;=$D306,CS$47&lt;=EDATE($D306,'Summary&amp;Assumptions'!$G$32))*$B306+AND(CS$56&lt;'Summary&amp;Assumptions'!$J$31,CS$47&gt;=$FO306,CS$47&lt;=$FP306)*(('Summary&amp;Assumptions'!$H$25*$C306)*(1+'Summary&amp;Assumptions'!$J$29)^(CS$46-1))+AND(CS$56&lt;'Summary&amp;Assumptions'!$J$31,CS$47&gt;=$FQ306,CS$47&lt;=$FR306)*(('Summary&amp;Assumptions'!$H$25*$C306)*(1+'Summary&amp;Assumptions'!$J$29)^(CS$46-1))</f>
        <v>0</v>
      </c>
      <c r="CO306" s="588">
        <f>AND(CT$55&gt;0,SUM($E306:CN306)&lt;'Summary&amp;Assumptions'!$G$32*$B306,$D306&gt;='Summary&amp;Assumptions'!$D$17,CT$47&gt;=$D306,CT$47&lt;=EDATE($D306,'Summary&amp;Assumptions'!$G$32))*$B306+AND(CT$56&lt;'Summary&amp;Assumptions'!$J$31,CT$47&gt;=$FO306,CT$47&lt;=$FP306)*(('Summary&amp;Assumptions'!$H$25*$C306)*(1+'Summary&amp;Assumptions'!$J$29)^(CT$46-1))+AND(CT$56&lt;'Summary&amp;Assumptions'!$J$31,CT$47&gt;=$FQ306,CT$47&lt;=$FR306)*(('Summary&amp;Assumptions'!$H$25*$C306)*(1+'Summary&amp;Assumptions'!$J$29)^(CT$46-1))</f>
        <v>0</v>
      </c>
      <c r="CP306" s="588">
        <f>AND(CU$55&gt;0,SUM($E306:CO306)&lt;'Summary&amp;Assumptions'!$G$32*$B306,$D306&gt;='Summary&amp;Assumptions'!$D$17,CU$47&gt;=$D306,CU$47&lt;=EDATE($D306,'Summary&amp;Assumptions'!$G$32))*$B306+AND(CU$56&lt;'Summary&amp;Assumptions'!$J$31,CU$47&gt;=$FO306,CU$47&lt;=$FP306)*(('Summary&amp;Assumptions'!$H$25*$C306)*(1+'Summary&amp;Assumptions'!$J$29)^(CU$46-1))+AND(CU$56&lt;'Summary&amp;Assumptions'!$J$31,CU$47&gt;=$FQ306,CU$47&lt;=$FR306)*(('Summary&amp;Assumptions'!$H$25*$C306)*(1+'Summary&amp;Assumptions'!$J$29)^(CU$46-1))</f>
        <v>0</v>
      </c>
      <c r="CQ306" s="588">
        <f>AND(CV$55&gt;0,SUM($E306:CP306)&lt;'Summary&amp;Assumptions'!$G$32*$B306,$D306&gt;='Summary&amp;Assumptions'!$D$17,CV$47&gt;=$D306,CV$47&lt;=EDATE($D306,'Summary&amp;Assumptions'!$G$32))*$B306+AND(CV$56&lt;'Summary&amp;Assumptions'!$J$31,CV$47&gt;=$FO306,CV$47&lt;=$FP306)*(('Summary&amp;Assumptions'!$H$25*$C306)*(1+'Summary&amp;Assumptions'!$J$29)^(CV$46-1))+AND(CV$56&lt;'Summary&amp;Assumptions'!$J$31,CV$47&gt;=$FQ306,CV$47&lt;=$FR306)*(('Summary&amp;Assumptions'!$H$25*$C306)*(1+'Summary&amp;Assumptions'!$J$29)^(CV$46-1))</f>
        <v>0</v>
      </c>
      <c r="CR306" s="588">
        <f>AND(CW$55&gt;0,SUM($E306:CQ306)&lt;'Summary&amp;Assumptions'!$G$32*$B306,$D306&gt;='Summary&amp;Assumptions'!$D$17,CW$47&gt;=$D306,CW$47&lt;=EDATE($D306,'Summary&amp;Assumptions'!$G$32))*$B306+AND(CW$56&lt;'Summary&amp;Assumptions'!$J$31,CW$47&gt;=$FO306,CW$47&lt;=$FP306)*(('Summary&amp;Assumptions'!$H$25*$C306)*(1+'Summary&amp;Assumptions'!$J$29)^(CW$46-1))+AND(CW$56&lt;'Summary&amp;Assumptions'!$J$31,CW$47&gt;=$FQ306,CW$47&lt;=$FR306)*(('Summary&amp;Assumptions'!$H$25*$C306)*(1+'Summary&amp;Assumptions'!$J$29)^(CW$46-1))</f>
        <v>0</v>
      </c>
      <c r="CS306" s="588">
        <f>AND(CX$55&gt;0,SUM($E306:CR306)&lt;'Summary&amp;Assumptions'!$G$32*$B306,$D306&gt;='Summary&amp;Assumptions'!$D$17,CX$47&gt;=$D306,CX$47&lt;=EDATE($D306,'Summary&amp;Assumptions'!$G$32))*$B306+AND(CX$56&lt;'Summary&amp;Assumptions'!$J$31,CX$47&gt;=$FO306,CX$47&lt;=$FP306)*(('Summary&amp;Assumptions'!$H$25*$C306)*(1+'Summary&amp;Assumptions'!$J$29)^(CX$46-1))+AND(CX$56&lt;'Summary&amp;Assumptions'!$J$31,CX$47&gt;=$FQ306,CX$47&lt;=$FR306)*(('Summary&amp;Assumptions'!$H$25*$C306)*(1+'Summary&amp;Assumptions'!$J$29)^(CX$46-1))</f>
        <v>0</v>
      </c>
      <c r="CT306" s="588">
        <f>AND(CY$55&gt;0,SUM($E306:CS306)&lt;'Summary&amp;Assumptions'!$G$32*$B306,$D306&gt;='Summary&amp;Assumptions'!$D$17,CY$47&gt;=$D306,CY$47&lt;=EDATE($D306,'Summary&amp;Assumptions'!$G$32))*$B306+AND(CY$56&lt;'Summary&amp;Assumptions'!$J$31,CY$47&gt;=$FO306,CY$47&lt;=$FP306)*(('Summary&amp;Assumptions'!$H$25*$C306)*(1+'Summary&amp;Assumptions'!$J$29)^(CY$46-1))+AND(CY$56&lt;'Summary&amp;Assumptions'!$J$31,CY$47&gt;=$FQ306,CY$47&lt;=$FR306)*(('Summary&amp;Assumptions'!$H$25*$C306)*(1+'Summary&amp;Assumptions'!$J$29)^(CY$46-1))</f>
        <v>0</v>
      </c>
      <c r="CU306" s="588">
        <f>AND(CZ$55&gt;0,SUM($E306:CT306)&lt;'Summary&amp;Assumptions'!$G$32*$B306,$D306&gt;='Summary&amp;Assumptions'!$D$17,CZ$47&gt;=$D306,CZ$47&lt;=EDATE($D306,'Summary&amp;Assumptions'!$G$32))*$B306+AND(CZ$56&lt;'Summary&amp;Assumptions'!$J$31,CZ$47&gt;=$FO306,CZ$47&lt;=$FP306)*(('Summary&amp;Assumptions'!$H$25*$C306)*(1+'Summary&amp;Assumptions'!$J$29)^(CZ$46-1))+AND(CZ$56&lt;'Summary&amp;Assumptions'!$J$31,CZ$47&gt;=$FQ306,CZ$47&lt;=$FR306)*(('Summary&amp;Assumptions'!$H$25*$C306)*(1+'Summary&amp;Assumptions'!$J$29)^(CZ$46-1))</f>
        <v>0</v>
      </c>
      <c r="CV306" s="588">
        <f>AND(DA$55&gt;0,SUM($E306:CU306)&lt;'Summary&amp;Assumptions'!$G$32*$B306,$D306&gt;='Summary&amp;Assumptions'!$D$17,DA$47&gt;=$D306,DA$47&lt;=EDATE($D306,'Summary&amp;Assumptions'!$G$32))*$B306+AND(DA$56&lt;'Summary&amp;Assumptions'!$J$31,DA$47&gt;=$FO306,DA$47&lt;=$FP306)*(('Summary&amp;Assumptions'!$H$25*$C306)*(1+'Summary&amp;Assumptions'!$J$29)^(DA$46-1))+AND(DA$56&lt;'Summary&amp;Assumptions'!$J$31,DA$47&gt;=$FQ306,DA$47&lt;=$FR306)*(('Summary&amp;Assumptions'!$H$25*$C306)*(1+'Summary&amp;Assumptions'!$J$29)^(DA$46-1))</f>
        <v>0</v>
      </c>
      <c r="CW306" s="588">
        <f>AND(DB$55&gt;0,SUM($E306:CV306)&lt;'Summary&amp;Assumptions'!$G$32*$B306,$D306&gt;='Summary&amp;Assumptions'!$D$17,DB$47&gt;=$D306,DB$47&lt;=EDATE($D306,'Summary&amp;Assumptions'!$G$32))*$B306+AND(DB$56&lt;'Summary&amp;Assumptions'!$J$31,DB$47&gt;=$FO306,DB$47&lt;=$FP306)*(('Summary&amp;Assumptions'!$H$25*$C306)*(1+'Summary&amp;Assumptions'!$J$29)^(DB$46-1))+AND(DB$56&lt;'Summary&amp;Assumptions'!$J$31,DB$47&gt;=$FQ306,DB$47&lt;=$FR306)*(('Summary&amp;Assumptions'!$H$25*$C306)*(1+'Summary&amp;Assumptions'!$J$29)^(DB$46-1))</f>
        <v>0</v>
      </c>
      <c r="CX306" s="588">
        <f>AND(DC$55&gt;0,SUM($E306:CW306)&lt;'Summary&amp;Assumptions'!$G$32*$B306,$D306&gt;='Summary&amp;Assumptions'!$D$17,DC$47&gt;=$D306,DC$47&lt;=EDATE($D306,'Summary&amp;Assumptions'!$G$32))*$B306+AND(DC$56&lt;'Summary&amp;Assumptions'!$J$31,DC$47&gt;=$FO306,DC$47&lt;=$FP306)*(('Summary&amp;Assumptions'!$H$25*$C306)*(1+'Summary&amp;Assumptions'!$J$29)^(DC$46-1))+AND(DC$56&lt;'Summary&amp;Assumptions'!$J$31,DC$47&gt;=$FQ306,DC$47&lt;=$FR306)*(('Summary&amp;Assumptions'!$H$25*$C306)*(1+'Summary&amp;Assumptions'!$J$29)^(DC$46-1))</f>
        <v>0</v>
      </c>
      <c r="CY306" s="588">
        <f>AND(DD$55&gt;0,SUM($E306:CX306)&lt;'Summary&amp;Assumptions'!$G$32*$B306,$D306&gt;='Summary&amp;Assumptions'!$D$17,DD$47&gt;=$D306,DD$47&lt;=EDATE($D306,'Summary&amp;Assumptions'!$G$32))*$B306+AND(DD$56&lt;'Summary&amp;Assumptions'!$J$31,DD$47&gt;=$FO306,DD$47&lt;=$FP306)*(('Summary&amp;Assumptions'!$H$25*$C306)*(1+'Summary&amp;Assumptions'!$J$29)^(DD$46-1))+AND(DD$56&lt;'Summary&amp;Assumptions'!$J$31,DD$47&gt;=$FQ306,DD$47&lt;=$FR306)*(('Summary&amp;Assumptions'!$H$25*$C306)*(1+'Summary&amp;Assumptions'!$J$29)^(DD$46-1))</f>
        <v>0</v>
      </c>
      <c r="CZ306" s="588">
        <f>AND(DE$55&gt;0,SUM($E306:CY306)&lt;'Summary&amp;Assumptions'!$G$32*$B306,$D306&gt;='Summary&amp;Assumptions'!$D$17,DE$47&gt;=$D306,DE$47&lt;=EDATE($D306,'Summary&amp;Assumptions'!$G$32))*$B306+AND(DE$56&lt;'Summary&amp;Assumptions'!$J$31,DE$47&gt;=$FO306,DE$47&lt;=$FP306)*(('Summary&amp;Assumptions'!$H$25*$C306)*(1+'Summary&amp;Assumptions'!$J$29)^(DE$46-1))+AND(DE$56&lt;'Summary&amp;Assumptions'!$J$31,DE$47&gt;=$FQ306,DE$47&lt;=$FR306)*(('Summary&amp;Assumptions'!$H$25*$C306)*(1+'Summary&amp;Assumptions'!$J$29)^(DE$46-1))</f>
        <v>0</v>
      </c>
      <c r="DA306" s="588">
        <f>AND(DF$55&gt;0,SUM($E306:CZ306)&lt;'Summary&amp;Assumptions'!$G$32*$B306,$D306&gt;='Summary&amp;Assumptions'!$D$17,DF$47&gt;=$D306,DF$47&lt;=EDATE($D306,'Summary&amp;Assumptions'!$G$32))*$B306+AND(DF$56&lt;'Summary&amp;Assumptions'!$J$31,DF$47&gt;=$FO306,DF$47&lt;=$FP306)*(('Summary&amp;Assumptions'!$H$25*$C306)*(1+'Summary&amp;Assumptions'!$J$29)^(DF$46-1))+AND(DF$56&lt;'Summary&amp;Assumptions'!$J$31,DF$47&gt;=$FQ306,DF$47&lt;=$FR306)*(('Summary&amp;Assumptions'!$H$25*$C306)*(1+'Summary&amp;Assumptions'!$J$29)^(DF$46-1))</f>
        <v>0</v>
      </c>
      <c r="DB306" s="588">
        <f>AND(DG$55&gt;0,SUM($E306:DA306)&lt;'Summary&amp;Assumptions'!$G$32*$B306,$D306&gt;='Summary&amp;Assumptions'!$D$17,DG$47&gt;=$D306,DG$47&lt;=EDATE($D306,'Summary&amp;Assumptions'!$G$32))*$B306+AND(DG$56&lt;'Summary&amp;Assumptions'!$J$31,DG$47&gt;=$FO306,DG$47&lt;=$FP306)*(('Summary&amp;Assumptions'!$H$25*$C306)*(1+'Summary&amp;Assumptions'!$J$29)^(DG$46-1))+AND(DG$56&lt;'Summary&amp;Assumptions'!$J$31,DG$47&gt;=$FQ306,DG$47&lt;=$FR306)*(('Summary&amp;Assumptions'!$H$25*$C306)*(1+'Summary&amp;Assumptions'!$J$29)^(DG$46-1))</f>
        <v>0</v>
      </c>
      <c r="DC306" s="588">
        <f>AND(DH$55&gt;0,SUM($E306:DB306)&lt;'Summary&amp;Assumptions'!$G$32*$B306,$D306&gt;='Summary&amp;Assumptions'!$D$17,DH$47&gt;=$D306,DH$47&lt;=EDATE($D306,'Summary&amp;Assumptions'!$G$32))*$B306+AND(DH$56&lt;'Summary&amp;Assumptions'!$J$31,DH$47&gt;=$FO306,DH$47&lt;=$FP306)*(('Summary&amp;Assumptions'!$H$25*$C306)*(1+'Summary&amp;Assumptions'!$J$29)^(DH$46-1))+AND(DH$56&lt;'Summary&amp;Assumptions'!$J$31,DH$47&gt;=$FQ306,DH$47&lt;=$FR306)*(('Summary&amp;Assumptions'!$H$25*$C306)*(1+'Summary&amp;Assumptions'!$J$29)^(DH$46-1))</f>
        <v>0</v>
      </c>
      <c r="DD306" s="588">
        <f>AND(DI$55&gt;0,SUM($E306:DC306)&lt;'Summary&amp;Assumptions'!$G$32*$B306,$D306&gt;='Summary&amp;Assumptions'!$D$17,DI$47&gt;=$D306,DI$47&lt;=EDATE($D306,'Summary&amp;Assumptions'!$G$32))*$B306+AND(DI$56&lt;'Summary&amp;Assumptions'!$J$31,DI$47&gt;=$FO306,DI$47&lt;=$FP306)*(('Summary&amp;Assumptions'!$H$25*$C306)*(1+'Summary&amp;Assumptions'!$J$29)^(DI$46-1))+AND(DI$56&lt;'Summary&amp;Assumptions'!$J$31,DI$47&gt;=$FQ306,DI$47&lt;=$FR306)*(('Summary&amp;Assumptions'!$H$25*$C306)*(1+'Summary&amp;Assumptions'!$J$29)^(DI$46-1))</f>
        <v>0</v>
      </c>
      <c r="DE306" s="588">
        <f>AND(DJ$55&gt;0,SUM($E306:DD306)&lt;'Summary&amp;Assumptions'!$G$32*$B306,$D306&gt;='Summary&amp;Assumptions'!$D$17,DJ$47&gt;=$D306,DJ$47&lt;=EDATE($D306,'Summary&amp;Assumptions'!$G$32))*$B306+AND(DJ$56&lt;'Summary&amp;Assumptions'!$J$31,DJ$47&gt;=$FO306,DJ$47&lt;=$FP306)*(('Summary&amp;Assumptions'!$H$25*$C306)*(1+'Summary&amp;Assumptions'!$J$29)^(DJ$46-1))+AND(DJ$56&lt;'Summary&amp;Assumptions'!$J$31,DJ$47&gt;=$FQ306,DJ$47&lt;=$FR306)*(('Summary&amp;Assumptions'!$H$25*$C306)*(1+'Summary&amp;Assumptions'!$J$29)^(DJ$46-1))</f>
        <v>0</v>
      </c>
      <c r="DF306" s="588">
        <f>AND(DK$55&gt;0,SUM($E306:DE306)&lt;'Summary&amp;Assumptions'!$G$32*$B306,$D306&gt;='Summary&amp;Assumptions'!$D$17,DK$47&gt;=$D306,DK$47&lt;=EDATE($D306,'Summary&amp;Assumptions'!$G$32))*$B306+AND(DK$56&lt;'Summary&amp;Assumptions'!$J$31,DK$47&gt;=$FO306,DK$47&lt;=$FP306)*(('Summary&amp;Assumptions'!$H$25*$C306)*(1+'Summary&amp;Assumptions'!$J$29)^(DK$46-1))+AND(DK$56&lt;'Summary&amp;Assumptions'!$J$31,DK$47&gt;=$FQ306,DK$47&lt;=$FR306)*(('Summary&amp;Assumptions'!$H$25*$C306)*(1+'Summary&amp;Assumptions'!$J$29)^(DK$46-1))</f>
        <v>0</v>
      </c>
      <c r="DG306" s="588">
        <f>AND(DL$55&gt;0,SUM($E306:DF306)&lt;'Summary&amp;Assumptions'!$G$32*$B306,$D306&gt;='Summary&amp;Assumptions'!$D$17,DL$47&gt;=$D306,DL$47&lt;=EDATE($D306,'Summary&amp;Assumptions'!$G$32))*$B306+AND(DL$56&lt;'Summary&amp;Assumptions'!$J$31,DL$47&gt;=$FO306,DL$47&lt;=$FP306)*(('Summary&amp;Assumptions'!$H$25*$C306)*(1+'Summary&amp;Assumptions'!$J$29)^(DL$46-1))+AND(DL$56&lt;'Summary&amp;Assumptions'!$J$31,DL$47&gt;=$FQ306,DL$47&lt;=$FR306)*(('Summary&amp;Assumptions'!$H$25*$C306)*(1+'Summary&amp;Assumptions'!$J$29)^(DL$46-1))</f>
        <v>0</v>
      </c>
      <c r="DH306" s="588">
        <f>AND(DM$55&gt;0,SUM($E306:DG306)&lt;'Summary&amp;Assumptions'!$G$32*$B306,$D306&gt;='Summary&amp;Assumptions'!$D$17,DM$47&gt;=$D306,DM$47&lt;=EDATE($D306,'Summary&amp;Assumptions'!$G$32))*$B306+AND(DM$56&lt;'Summary&amp;Assumptions'!$J$31,DM$47&gt;=$FO306,DM$47&lt;=$FP306)*(('Summary&amp;Assumptions'!$H$25*$C306)*(1+'Summary&amp;Assumptions'!$J$29)^(DM$46-1))+AND(DM$56&lt;'Summary&amp;Assumptions'!$J$31,DM$47&gt;=$FQ306,DM$47&lt;=$FR306)*(('Summary&amp;Assumptions'!$H$25*$C306)*(1+'Summary&amp;Assumptions'!$J$29)^(DM$46-1))</f>
        <v>0</v>
      </c>
      <c r="DI306" s="588">
        <f>AND(DN$55&gt;0,SUM($E306:DH306)&lt;'Summary&amp;Assumptions'!$G$32*$B306,$D306&gt;='Summary&amp;Assumptions'!$D$17,DN$47&gt;=$D306,DN$47&lt;=EDATE($D306,'Summary&amp;Assumptions'!$G$32))*$B306+AND(DN$56&lt;'Summary&amp;Assumptions'!$J$31,DN$47&gt;=$FO306,DN$47&lt;=$FP306)*(('Summary&amp;Assumptions'!$H$25*$C306)*(1+'Summary&amp;Assumptions'!$J$29)^(DN$46-1))+AND(DN$56&lt;'Summary&amp;Assumptions'!$J$31,DN$47&gt;=$FQ306,DN$47&lt;=$FR306)*(('Summary&amp;Assumptions'!$H$25*$C306)*(1+'Summary&amp;Assumptions'!$J$29)^(DN$46-1))</f>
        <v>0</v>
      </c>
      <c r="DJ306" s="588">
        <f>AND(DO$55&gt;0,SUM($E306:DI306)&lt;'Summary&amp;Assumptions'!$G$32*$B306,$D306&gt;='Summary&amp;Assumptions'!$D$17,DO$47&gt;=$D306,DO$47&lt;=EDATE($D306,'Summary&amp;Assumptions'!$G$32))*$B306+AND(DO$56&lt;'Summary&amp;Assumptions'!$J$31,DO$47&gt;=$FO306,DO$47&lt;=$FP306)*(('Summary&amp;Assumptions'!$H$25*$C306)*(1+'Summary&amp;Assumptions'!$J$29)^(DO$46-1))+AND(DO$56&lt;'Summary&amp;Assumptions'!$J$31,DO$47&gt;=$FQ306,DO$47&lt;=$FR306)*(('Summary&amp;Assumptions'!$H$25*$C306)*(1+'Summary&amp;Assumptions'!$J$29)^(DO$46-1))</f>
        <v>0</v>
      </c>
      <c r="DK306" s="588">
        <f>AND(DP$55&gt;0,SUM($E306:DJ306)&lt;'Summary&amp;Assumptions'!$G$32*$B306,$D306&gt;='Summary&amp;Assumptions'!$D$17,DP$47&gt;=$D306,DP$47&lt;=EDATE($D306,'Summary&amp;Assumptions'!$G$32))*$B306+AND(DP$56&lt;'Summary&amp;Assumptions'!$J$31,DP$47&gt;=$FO306,DP$47&lt;=$FP306)*(('Summary&amp;Assumptions'!$H$25*$C306)*(1+'Summary&amp;Assumptions'!$J$29)^(DP$46-1))+AND(DP$56&lt;'Summary&amp;Assumptions'!$J$31,DP$47&gt;=$FQ306,DP$47&lt;=$FR306)*(('Summary&amp;Assumptions'!$H$25*$C306)*(1+'Summary&amp;Assumptions'!$J$29)^(DP$46-1))</f>
        <v>0</v>
      </c>
      <c r="DL306" s="588">
        <f>AND(DQ$55&gt;0,SUM($E306:DK306)&lt;'Summary&amp;Assumptions'!$G$32*$B306,$D306&gt;='Summary&amp;Assumptions'!$D$17,DQ$47&gt;=$D306,DQ$47&lt;=EDATE($D306,'Summary&amp;Assumptions'!$G$32))*$B306+AND(DQ$56&lt;'Summary&amp;Assumptions'!$J$31,DQ$47&gt;=$FO306,DQ$47&lt;=$FP306)*(('Summary&amp;Assumptions'!$H$25*$C306)*(1+'Summary&amp;Assumptions'!$J$29)^(DQ$46-1))+AND(DQ$56&lt;'Summary&amp;Assumptions'!$J$31,DQ$47&gt;=$FQ306,DQ$47&lt;=$FR306)*(('Summary&amp;Assumptions'!$H$25*$C306)*(1+'Summary&amp;Assumptions'!$J$29)^(DQ$46-1))</f>
        <v>0</v>
      </c>
      <c r="DM306" s="588">
        <f>AND(DR$55&gt;0,SUM($E306:DL306)&lt;'Summary&amp;Assumptions'!$G$32*$B306,$D306&gt;='Summary&amp;Assumptions'!$D$17,DR$47&gt;=$D306,DR$47&lt;=EDATE($D306,'Summary&amp;Assumptions'!$G$32))*$B306+AND(DR$56&lt;'Summary&amp;Assumptions'!$J$31,DR$47&gt;=$FO306,DR$47&lt;=$FP306)*(('Summary&amp;Assumptions'!$H$25*$C306)*(1+'Summary&amp;Assumptions'!$J$29)^(DR$46-1))+AND(DR$56&lt;'Summary&amp;Assumptions'!$J$31,DR$47&gt;=$FQ306,DR$47&lt;=$FR306)*(('Summary&amp;Assumptions'!$H$25*$C306)*(1+'Summary&amp;Assumptions'!$J$29)^(DR$46-1))</f>
        <v>0</v>
      </c>
      <c r="DN306" s="588">
        <f>AND(DS$55&gt;0,SUM($E306:DM306)&lt;'Summary&amp;Assumptions'!$G$32*$B306,$D306&gt;='Summary&amp;Assumptions'!$D$17,DS$47&gt;=$D306,DS$47&lt;=EDATE($D306,'Summary&amp;Assumptions'!$G$32))*$B306+AND(DS$56&lt;'Summary&amp;Assumptions'!$J$31,DS$47&gt;=$FO306,DS$47&lt;=$FP306)*(('Summary&amp;Assumptions'!$H$25*$C306)*(1+'Summary&amp;Assumptions'!$J$29)^(DS$46-1))+AND(DS$56&lt;'Summary&amp;Assumptions'!$J$31,DS$47&gt;=$FQ306,DS$47&lt;=$FR306)*(('Summary&amp;Assumptions'!$H$25*$C306)*(1+'Summary&amp;Assumptions'!$J$29)^(DS$46-1))</f>
        <v>0</v>
      </c>
      <c r="DO306" s="588">
        <f>AND(DT$55&gt;0,SUM($E306:DN306)&lt;'Summary&amp;Assumptions'!$G$32*$B306,$D306&gt;='Summary&amp;Assumptions'!$D$17,DT$47&gt;=$D306,DT$47&lt;=EDATE($D306,'Summary&amp;Assumptions'!$G$32))*$B306+AND(DT$56&lt;'Summary&amp;Assumptions'!$J$31,DT$47&gt;=$FO306,DT$47&lt;=$FP306)*(('Summary&amp;Assumptions'!$H$25*$C306)*(1+'Summary&amp;Assumptions'!$J$29)^(DT$46-1))+AND(DT$56&lt;'Summary&amp;Assumptions'!$J$31,DT$47&gt;=$FQ306,DT$47&lt;=$FR306)*(('Summary&amp;Assumptions'!$H$25*$C306)*(1+'Summary&amp;Assumptions'!$J$29)^(DT$46-1))</f>
        <v>0</v>
      </c>
      <c r="DP306" s="588">
        <f>AND(DU$55&gt;0,SUM($E306:DO306)&lt;'Summary&amp;Assumptions'!$G$32*$B306,$D306&gt;='Summary&amp;Assumptions'!$D$17,DU$47&gt;=$D306,DU$47&lt;=EDATE($D306,'Summary&amp;Assumptions'!$G$32))*$B306+AND(DU$56&lt;'Summary&amp;Assumptions'!$J$31,DU$47&gt;=$FO306,DU$47&lt;=$FP306)*(('Summary&amp;Assumptions'!$H$25*$C306)*(1+'Summary&amp;Assumptions'!$J$29)^(DU$46-1))+AND(DU$56&lt;'Summary&amp;Assumptions'!$J$31,DU$47&gt;=$FQ306,DU$47&lt;=$FR306)*(('Summary&amp;Assumptions'!$H$25*$C306)*(1+'Summary&amp;Assumptions'!$J$29)^(DU$46-1))</f>
        <v>0</v>
      </c>
      <c r="DQ306" s="588">
        <f>AND(DV$55&gt;0,SUM($E306:DP306)&lt;'Summary&amp;Assumptions'!$G$32*$B306,$D306&gt;='Summary&amp;Assumptions'!$D$17,DV$47&gt;=$D306,DV$47&lt;=EDATE($D306,'Summary&amp;Assumptions'!$G$32))*$B306+AND(DV$56&lt;'Summary&amp;Assumptions'!$J$31,DV$47&gt;=$FO306,DV$47&lt;=$FP306)*(('Summary&amp;Assumptions'!$H$25*$C306)*(1+'Summary&amp;Assumptions'!$J$29)^(DV$46-1))+AND(DV$56&lt;'Summary&amp;Assumptions'!$J$31,DV$47&gt;=$FQ306,DV$47&lt;=$FR306)*(('Summary&amp;Assumptions'!$H$25*$C306)*(1+'Summary&amp;Assumptions'!$J$29)^(DV$46-1))</f>
        <v>0</v>
      </c>
      <c r="DR306" s="588">
        <f>AND(DW$55&gt;0,SUM($E306:DQ306)&lt;'Summary&amp;Assumptions'!$G$32*$B306,$D306&gt;='Summary&amp;Assumptions'!$D$17,DW$47&gt;=$D306,DW$47&lt;=EDATE($D306,'Summary&amp;Assumptions'!$G$32))*$B306+AND(DW$56&lt;'Summary&amp;Assumptions'!$J$31,DW$47&gt;=$FO306,DW$47&lt;=$FP306)*(('Summary&amp;Assumptions'!$H$25*$C306)*(1+'Summary&amp;Assumptions'!$J$29)^(DW$46-1))+AND(DW$56&lt;'Summary&amp;Assumptions'!$J$31,DW$47&gt;=$FQ306,DW$47&lt;=$FR306)*(('Summary&amp;Assumptions'!$H$25*$C306)*(1+'Summary&amp;Assumptions'!$J$29)^(DW$46-1))</f>
        <v>0</v>
      </c>
      <c r="DS306" s="588">
        <f>AND(DX$55&gt;0,SUM($E306:DR306)&lt;'Summary&amp;Assumptions'!$G$32*$B306,$D306&gt;='Summary&amp;Assumptions'!$D$17,DX$47&gt;=$D306,DX$47&lt;=EDATE($D306,'Summary&amp;Assumptions'!$G$32))*$B306+AND(DX$56&lt;'Summary&amp;Assumptions'!$J$31,DX$47&gt;=$FO306,DX$47&lt;=$FP306)*(('Summary&amp;Assumptions'!$H$25*$C306)*(1+'Summary&amp;Assumptions'!$J$29)^(DX$46-1))+AND(DX$56&lt;'Summary&amp;Assumptions'!$J$31,DX$47&gt;=$FQ306,DX$47&lt;=$FR306)*(('Summary&amp;Assumptions'!$H$25*$C306)*(1+'Summary&amp;Assumptions'!$J$29)^(DX$46-1))</f>
        <v>0</v>
      </c>
      <c r="DT306" s="588">
        <f>AND(DY$55&gt;0,SUM($E306:DS306)&lt;'Summary&amp;Assumptions'!$G$32*$B306,$D306&gt;='Summary&amp;Assumptions'!$D$17,DY$47&gt;=$D306,DY$47&lt;=EDATE($D306,'Summary&amp;Assumptions'!$G$32))*$B306+AND(DY$56&lt;'Summary&amp;Assumptions'!$J$31,DY$47&gt;=$FO306,DY$47&lt;=$FP306)*(('Summary&amp;Assumptions'!$H$25*$C306)*(1+'Summary&amp;Assumptions'!$J$29)^(DY$46-1))+AND(DY$56&lt;'Summary&amp;Assumptions'!$J$31,DY$47&gt;=$FQ306,DY$47&lt;=$FR306)*(('Summary&amp;Assumptions'!$H$25*$C306)*(1+'Summary&amp;Assumptions'!$J$29)^(DY$46-1))</f>
        <v>0</v>
      </c>
      <c r="DU306" s="588">
        <f>AND(DZ$55&gt;0,SUM($E306:DT306)&lt;'Summary&amp;Assumptions'!$G$32*$B306,$D306&gt;='Summary&amp;Assumptions'!$D$17,DZ$47&gt;=$D306,DZ$47&lt;=EDATE($D306,'Summary&amp;Assumptions'!$G$32))*$B306+AND(DZ$56&lt;'Summary&amp;Assumptions'!$J$31,DZ$47&gt;=$FO306,DZ$47&lt;=$FP306)*(('Summary&amp;Assumptions'!$H$25*$C306)*(1+'Summary&amp;Assumptions'!$J$29)^(DZ$46-1))+AND(DZ$56&lt;'Summary&amp;Assumptions'!$J$31,DZ$47&gt;=$FQ306,DZ$47&lt;=$FR306)*(('Summary&amp;Assumptions'!$H$25*$C306)*(1+'Summary&amp;Assumptions'!$J$29)^(DZ$46-1))</f>
        <v>0</v>
      </c>
      <c r="DV306" s="588">
        <f>AND(EA$55&gt;0,SUM($E306:DU306)&lt;'Summary&amp;Assumptions'!$G$32*$B306,$D306&gt;='Summary&amp;Assumptions'!$D$17,EA$47&gt;=$D306,EA$47&lt;=EDATE($D306,'Summary&amp;Assumptions'!$G$32))*$B306+AND(EA$56&lt;'Summary&amp;Assumptions'!$J$31,EA$47&gt;=$FO306,EA$47&lt;=$FP306)*(('Summary&amp;Assumptions'!$H$25*$C306)*(1+'Summary&amp;Assumptions'!$J$29)^(EA$46-1))+AND(EA$56&lt;'Summary&amp;Assumptions'!$J$31,EA$47&gt;=$FQ306,EA$47&lt;=$FR306)*(('Summary&amp;Assumptions'!$H$25*$C306)*(1+'Summary&amp;Assumptions'!$J$29)^(EA$46-1))</f>
        <v>0</v>
      </c>
      <c r="DW306" s="588">
        <f>AND(EB$55&gt;0,SUM($E306:DV306)&lt;'Summary&amp;Assumptions'!$G$32*$B306,$D306&gt;='Summary&amp;Assumptions'!$D$17,EB$47&gt;=$D306,EB$47&lt;=EDATE($D306,'Summary&amp;Assumptions'!$G$32))*$B306+AND(EB$56&lt;'Summary&amp;Assumptions'!$J$31,EB$47&gt;=$FO306,EB$47&lt;=$FP306)*(('Summary&amp;Assumptions'!$H$25*$C306)*(1+'Summary&amp;Assumptions'!$J$29)^(EB$46-1))+AND(EB$56&lt;'Summary&amp;Assumptions'!$J$31,EB$47&gt;=$FQ306,EB$47&lt;=$FR306)*(('Summary&amp;Assumptions'!$H$25*$C306)*(1+'Summary&amp;Assumptions'!$J$29)^(EB$46-1))</f>
        <v>0</v>
      </c>
      <c r="DX306" s="588">
        <f>AND(EC$55&gt;0,SUM($E306:DW306)&lt;'Summary&amp;Assumptions'!$G$32*$B306,$D306&gt;='Summary&amp;Assumptions'!$D$17,EC$47&gt;=$D306,EC$47&lt;=EDATE($D306,'Summary&amp;Assumptions'!$G$32))*$B306+AND(EC$56&lt;'Summary&amp;Assumptions'!$J$31,EC$47&gt;=$FO306,EC$47&lt;=$FP306)*(('Summary&amp;Assumptions'!$H$25*$C306)*(1+'Summary&amp;Assumptions'!$J$29)^(EC$46-1))+AND(EC$56&lt;'Summary&amp;Assumptions'!$J$31,EC$47&gt;=$FQ306,EC$47&lt;=$FR306)*(('Summary&amp;Assumptions'!$H$25*$C306)*(1+'Summary&amp;Assumptions'!$J$29)^(EC$46-1))</f>
        <v>0</v>
      </c>
      <c r="DY306" s="588">
        <f>AND(ED$55&gt;0,SUM($E306:DX306)&lt;'Summary&amp;Assumptions'!$G$32*$B306,$D306&gt;='Summary&amp;Assumptions'!$D$17,ED$47&gt;=$D306,ED$47&lt;=EDATE($D306,'Summary&amp;Assumptions'!$G$32))*$B306+AND(ED$56&lt;'Summary&amp;Assumptions'!$J$31,ED$47&gt;=$FO306,ED$47&lt;=$FP306)*(('Summary&amp;Assumptions'!$H$25*$C306)*(1+'Summary&amp;Assumptions'!$J$29)^(ED$46-1))+AND(ED$56&lt;'Summary&amp;Assumptions'!$J$31,ED$47&gt;=$FQ306,ED$47&lt;=$FR306)*(('Summary&amp;Assumptions'!$H$25*$C306)*(1+'Summary&amp;Assumptions'!$J$29)^(ED$46-1))</f>
        <v>0</v>
      </c>
      <c r="DZ306" s="588">
        <f>AND(EE$55&gt;0,SUM($E306:DY306)&lt;'Summary&amp;Assumptions'!$G$32*$B306,$D306&gt;='Summary&amp;Assumptions'!$D$17,EE$47&gt;=$D306,EE$47&lt;=EDATE($D306,'Summary&amp;Assumptions'!$G$32))*$B306+AND(EE$56&lt;'Summary&amp;Assumptions'!$J$31,EE$47&gt;=$FO306,EE$47&lt;=$FP306)*(('Summary&amp;Assumptions'!$H$25*$C306)*(1+'Summary&amp;Assumptions'!$J$29)^(EE$46-1))+AND(EE$56&lt;'Summary&amp;Assumptions'!$J$31,EE$47&gt;=$FQ306,EE$47&lt;=$FR306)*(('Summary&amp;Assumptions'!$H$25*$C306)*(1+'Summary&amp;Assumptions'!$J$29)^(EE$46-1))</f>
        <v>0</v>
      </c>
      <c r="EA306" s="588">
        <f>AND(EF$55&gt;0,SUM($E306:DZ306)&lt;'Summary&amp;Assumptions'!$G$32*$B306,$D306&gt;='Summary&amp;Assumptions'!$D$17,EF$47&gt;=$D306,EF$47&lt;=EDATE($D306,'Summary&amp;Assumptions'!$G$32))*$B306+AND(EF$56&lt;'Summary&amp;Assumptions'!$J$31,EF$47&gt;=$FO306,EF$47&lt;=$FP306)*(('Summary&amp;Assumptions'!$H$25*$C306)*(1+'Summary&amp;Assumptions'!$J$29)^(EF$46-1))+AND(EF$56&lt;'Summary&amp;Assumptions'!$J$31,EF$47&gt;=$FQ306,EF$47&lt;=$FR306)*(('Summary&amp;Assumptions'!$H$25*$C306)*(1+'Summary&amp;Assumptions'!$J$29)^(EF$46-1))</f>
        <v>0</v>
      </c>
      <c r="EB306" s="588">
        <f>AND(EG$55&gt;0,SUM($E306:EA306)&lt;'Summary&amp;Assumptions'!$G$32*$B306,$D306&gt;='Summary&amp;Assumptions'!$D$17,EG$47&gt;=$D306,EG$47&lt;=EDATE($D306,'Summary&amp;Assumptions'!$G$32))*$B306+AND(EG$56&lt;'Summary&amp;Assumptions'!$J$31,EG$47&gt;=$FO306,EG$47&lt;=$FP306)*(('Summary&amp;Assumptions'!$H$25*$C306)*(1+'Summary&amp;Assumptions'!$J$29)^(EG$46-1))+AND(EG$56&lt;'Summary&amp;Assumptions'!$J$31,EG$47&gt;=$FQ306,EG$47&lt;=$FR306)*(('Summary&amp;Assumptions'!$H$25*$C306)*(1+'Summary&amp;Assumptions'!$J$29)^(EG$46-1))</f>
        <v>0</v>
      </c>
      <c r="EC306" s="588">
        <f>AND(EH$55&gt;0,SUM($E306:EB306)&lt;'Summary&amp;Assumptions'!$G$32*$B306,$D306&gt;='Summary&amp;Assumptions'!$D$17,EH$47&gt;=$D306,EH$47&lt;=EDATE($D306,'Summary&amp;Assumptions'!$G$32))*$B306+AND(EH$56&lt;'Summary&amp;Assumptions'!$J$31,EH$47&gt;=$FO306,EH$47&lt;=$FP306)*(('Summary&amp;Assumptions'!$H$25*$C306)*(1+'Summary&amp;Assumptions'!$J$29)^(EH$46-1))+AND(EH$56&lt;'Summary&amp;Assumptions'!$J$31,EH$47&gt;=$FQ306,EH$47&lt;=$FR306)*(('Summary&amp;Assumptions'!$H$25*$C306)*(1+'Summary&amp;Assumptions'!$J$29)^(EH$46-1))</f>
        <v>0</v>
      </c>
      <c r="ED306" s="588">
        <f>AND(EI$55&gt;0,SUM($E306:EC306)&lt;'Summary&amp;Assumptions'!$G$32*$B306,$D306&gt;='Summary&amp;Assumptions'!$D$17,EI$47&gt;=$D306,EI$47&lt;=EDATE($D306,'Summary&amp;Assumptions'!$G$32))*$B306+AND(EI$56&lt;'Summary&amp;Assumptions'!$J$31,EI$47&gt;=$FO306,EI$47&lt;=$FP306)*(('Summary&amp;Assumptions'!$H$25*$C306)*(1+'Summary&amp;Assumptions'!$J$29)^(EI$46-1))+AND(EI$56&lt;'Summary&amp;Assumptions'!$J$31,EI$47&gt;=$FQ306,EI$47&lt;=$FR306)*(('Summary&amp;Assumptions'!$H$25*$C306)*(1+'Summary&amp;Assumptions'!$J$29)^(EI$46-1))</f>
        <v>0</v>
      </c>
      <c r="EE306" s="588">
        <f>AND(EJ$55&gt;0,SUM($E306:ED306)&lt;'Summary&amp;Assumptions'!$G$32*$B306,$D306&gt;='Summary&amp;Assumptions'!$D$17,EJ$47&gt;=$D306,EJ$47&lt;=EDATE($D306,'Summary&amp;Assumptions'!$G$32))*$B306+AND(EJ$56&lt;'Summary&amp;Assumptions'!$J$31,EJ$47&gt;=$FO306,EJ$47&lt;=$FP306)*(('Summary&amp;Assumptions'!$H$25*$C306)*(1+'Summary&amp;Assumptions'!$J$29)^(EJ$46-1))+AND(EJ$56&lt;'Summary&amp;Assumptions'!$J$31,EJ$47&gt;=$FQ306,EJ$47&lt;=$FR306)*(('Summary&amp;Assumptions'!$H$25*$C306)*(1+'Summary&amp;Assumptions'!$J$29)^(EJ$46-1))</f>
        <v>0</v>
      </c>
      <c r="EF306" s="588">
        <f>AND(EK$55&gt;0,SUM($E306:EE306)&lt;'Summary&amp;Assumptions'!$G$32*$B306,$D306&gt;='Summary&amp;Assumptions'!$D$17,EK$47&gt;=$D306,EK$47&lt;=EDATE($D306,'Summary&amp;Assumptions'!$G$32))*$B306+AND(EK$56&lt;'Summary&amp;Assumptions'!$J$31,EK$47&gt;=$FO306,EK$47&lt;=$FP306)*(('Summary&amp;Assumptions'!$H$25*$C306)*(1+'Summary&amp;Assumptions'!$J$29)^(EK$46-1))+AND(EK$56&lt;'Summary&amp;Assumptions'!$J$31,EK$47&gt;=$FQ306,EK$47&lt;=$FR306)*(('Summary&amp;Assumptions'!$H$25*$C306)*(1+'Summary&amp;Assumptions'!$J$29)^(EK$46-1))</f>
        <v>0</v>
      </c>
      <c r="EG306" s="588">
        <f>AND(EL$55&gt;0,SUM($E306:EF306)&lt;'Summary&amp;Assumptions'!$G$32*$B306,$D306&gt;='Summary&amp;Assumptions'!$D$17,EL$47&gt;=$D306,EL$47&lt;=EDATE($D306,'Summary&amp;Assumptions'!$G$32))*$B306+AND(EL$56&lt;'Summary&amp;Assumptions'!$J$31,EL$47&gt;=$FO306,EL$47&lt;=$FP306)*(('Summary&amp;Assumptions'!$H$25*$C306)*(1+'Summary&amp;Assumptions'!$J$29)^(EL$46-1))+AND(EL$56&lt;'Summary&amp;Assumptions'!$J$31,EL$47&gt;=$FQ306,EL$47&lt;=$FR306)*(('Summary&amp;Assumptions'!$H$25*$C306)*(1+'Summary&amp;Assumptions'!$J$29)^(EL$46-1))</f>
        <v>0</v>
      </c>
      <c r="EH306" s="588">
        <f>AND(EM$55&gt;0,SUM($E306:EG306)&lt;'Summary&amp;Assumptions'!$G$32*$B306,$D306&gt;='Summary&amp;Assumptions'!$D$17,EM$47&gt;=$D306,EM$47&lt;=EDATE($D306,'Summary&amp;Assumptions'!$G$32))*$B306+AND(EM$56&lt;'Summary&amp;Assumptions'!$J$31,EM$47&gt;=$FO306,EM$47&lt;=$FP306)*(('Summary&amp;Assumptions'!$H$25*$C306)*(1+'Summary&amp;Assumptions'!$J$29)^(EM$46-1))+AND(EM$56&lt;'Summary&amp;Assumptions'!$J$31,EM$47&gt;=$FQ306,EM$47&lt;=$FR306)*(('Summary&amp;Assumptions'!$H$25*$C306)*(1+'Summary&amp;Assumptions'!$J$29)^(EM$46-1))</f>
        <v>0</v>
      </c>
      <c r="EI306" s="588">
        <f>AND(EN$55&gt;0,SUM($E306:EH306)&lt;'Summary&amp;Assumptions'!$G$32*$B306,$D306&gt;='Summary&amp;Assumptions'!$D$17,EN$47&gt;=$D306,EN$47&lt;=EDATE($D306,'Summary&amp;Assumptions'!$G$32))*$B306+AND(EN$56&lt;'Summary&amp;Assumptions'!$J$31,EN$47&gt;=$FO306,EN$47&lt;=$FP306)*(('Summary&amp;Assumptions'!$H$25*$C306)*(1+'Summary&amp;Assumptions'!$J$29)^(EN$46-1))+AND(EN$56&lt;'Summary&amp;Assumptions'!$J$31,EN$47&gt;=$FQ306,EN$47&lt;=$FR306)*(('Summary&amp;Assumptions'!$H$25*$C306)*(1+'Summary&amp;Assumptions'!$J$29)^(EN$46-1))</f>
        <v>0</v>
      </c>
      <c r="EJ306" s="588">
        <f>AND(EO$55&gt;0,SUM($E306:EI306)&lt;'Summary&amp;Assumptions'!$G$32*$B306,$D306&gt;='Summary&amp;Assumptions'!$D$17,EO$47&gt;=$D306,EO$47&lt;=EDATE($D306,'Summary&amp;Assumptions'!$G$32))*$B306+AND(EO$56&lt;'Summary&amp;Assumptions'!$J$31,EO$47&gt;=$FO306,EO$47&lt;=$FP306)*(('Summary&amp;Assumptions'!$H$25*$C306)*(1+'Summary&amp;Assumptions'!$J$29)^(EO$46-1))+AND(EO$56&lt;'Summary&amp;Assumptions'!$J$31,EO$47&gt;=$FQ306,EO$47&lt;=$FR306)*(('Summary&amp;Assumptions'!$H$25*$C306)*(1+'Summary&amp;Assumptions'!$J$29)^(EO$46-1))</f>
        <v>0</v>
      </c>
      <c r="EK306" s="588">
        <f>AND(EP$55&gt;0,SUM($E306:EJ306)&lt;'Summary&amp;Assumptions'!$G$32*$B306,$D306&gt;='Summary&amp;Assumptions'!$D$17,EP$47&gt;=$D306,EP$47&lt;=EDATE($D306,'Summary&amp;Assumptions'!$G$32))*$B306+AND(EP$56&lt;'Summary&amp;Assumptions'!$J$31,EP$47&gt;=$FO306,EP$47&lt;=$FP306)*(('Summary&amp;Assumptions'!$H$25*$C306)*(1+'Summary&amp;Assumptions'!$J$29)^(EP$46-1))+AND(EP$56&lt;'Summary&amp;Assumptions'!$J$31,EP$47&gt;=$FQ306,EP$47&lt;=$FR306)*(('Summary&amp;Assumptions'!$H$25*$C306)*(1+'Summary&amp;Assumptions'!$J$29)^(EP$46-1))</f>
        <v>0</v>
      </c>
      <c r="EL306" s="588">
        <f>AND(EQ$55&gt;0,SUM($E306:EK306)&lt;'Summary&amp;Assumptions'!$G$32*$B306,$D306&gt;='Summary&amp;Assumptions'!$D$17,EQ$47&gt;=$D306,EQ$47&lt;=EDATE($D306,'Summary&amp;Assumptions'!$G$32))*$B306+AND(EQ$56&lt;'Summary&amp;Assumptions'!$J$31,EQ$47&gt;=$FO306,EQ$47&lt;=$FP306)*(('Summary&amp;Assumptions'!$H$25*$C306)*(1+'Summary&amp;Assumptions'!$J$29)^(EQ$46-1))+AND(EQ$56&lt;'Summary&amp;Assumptions'!$J$31,EQ$47&gt;=$FQ306,EQ$47&lt;=$FR306)*(('Summary&amp;Assumptions'!$H$25*$C306)*(1+'Summary&amp;Assumptions'!$J$29)^(EQ$46-1))</f>
        <v>0</v>
      </c>
      <c r="EM306" s="588">
        <f>AND(ER$55&gt;0,SUM($E306:EL306)&lt;'Summary&amp;Assumptions'!$G$32*$B306,$D306&gt;='Summary&amp;Assumptions'!$D$17,ER$47&gt;=$D306,ER$47&lt;=EDATE($D306,'Summary&amp;Assumptions'!$G$32))*$B306+AND(ER$56&lt;'Summary&amp;Assumptions'!$J$31,ER$47&gt;=$FO306,ER$47&lt;=$FP306)*(('Summary&amp;Assumptions'!$H$25*$C306)*(1+'Summary&amp;Assumptions'!$J$29)^(ER$46-1))+AND(ER$56&lt;'Summary&amp;Assumptions'!$J$31,ER$47&gt;=$FQ306,ER$47&lt;=$FR306)*(('Summary&amp;Assumptions'!$H$25*$C306)*(1+'Summary&amp;Assumptions'!$J$29)^(ER$46-1))</f>
        <v>0</v>
      </c>
      <c r="EN306" s="588">
        <f>AND(ES$55&gt;0,SUM($E306:EM306)&lt;'Summary&amp;Assumptions'!$G$32*$B306,$D306&gt;='Summary&amp;Assumptions'!$D$17,ES$47&gt;=$D306,ES$47&lt;=EDATE($D306,'Summary&amp;Assumptions'!$G$32))*$B306+AND(ES$56&lt;'Summary&amp;Assumptions'!$J$31,ES$47&gt;=$FO306,ES$47&lt;=$FP306)*(('Summary&amp;Assumptions'!$H$25*$C306)*(1+'Summary&amp;Assumptions'!$J$29)^(ES$46-1))+AND(ES$56&lt;'Summary&amp;Assumptions'!$J$31,ES$47&gt;=$FQ306,ES$47&lt;=$FR306)*(('Summary&amp;Assumptions'!$H$25*$C306)*(1+'Summary&amp;Assumptions'!$J$29)^(ES$46-1))</f>
        <v>0</v>
      </c>
      <c r="EO306" s="588">
        <f>AND(ET$55&gt;0,SUM($E306:EN306)&lt;'Summary&amp;Assumptions'!$G$32*$B306,$D306&gt;='Summary&amp;Assumptions'!$D$17,ET$47&gt;=$D306,ET$47&lt;=EDATE($D306,'Summary&amp;Assumptions'!$G$32))*$B306+AND(ET$56&lt;'Summary&amp;Assumptions'!$J$31,ET$47&gt;=$FO306,ET$47&lt;=$FP306)*(('Summary&amp;Assumptions'!$H$25*$C306)*(1+'Summary&amp;Assumptions'!$J$29)^(ET$46-1))+AND(ET$56&lt;'Summary&amp;Assumptions'!$J$31,ET$47&gt;=$FQ306,ET$47&lt;=$FR306)*(('Summary&amp;Assumptions'!$H$25*$C306)*(1+'Summary&amp;Assumptions'!$J$29)^(ET$46-1))</f>
        <v>0</v>
      </c>
      <c r="EP306" s="588">
        <f>AND(EU$55&gt;0,SUM($E306:EO306)&lt;'Summary&amp;Assumptions'!$G$32*$B306,$D306&gt;='Summary&amp;Assumptions'!$D$17,EU$47&gt;=$D306,EU$47&lt;=EDATE($D306,'Summary&amp;Assumptions'!$G$32))*$B306+AND(EU$56&lt;'Summary&amp;Assumptions'!$J$31,EU$47&gt;=$FO306,EU$47&lt;=$FP306)*(('Summary&amp;Assumptions'!$H$25*$C306)*(1+'Summary&amp;Assumptions'!$J$29)^(EU$46-1))+AND(EU$56&lt;'Summary&amp;Assumptions'!$J$31,EU$47&gt;=$FQ306,EU$47&lt;=$FR306)*(('Summary&amp;Assumptions'!$H$25*$C306)*(1+'Summary&amp;Assumptions'!$J$29)^(EU$46-1))</f>
        <v>0</v>
      </c>
      <c r="EQ306" s="588">
        <f>AND(EV$55&gt;0,SUM($E306:EP306)&lt;'Summary&amp;Assumptions'!$G$32*$B306,$D306&gt;='Summary&amp;Assumptions'!$D$17,EV$47&gt;=$D306,EV$47&lt;=EDATE($D306,'Summary&amp;Assumptions'!$G$32))*$B306+AND(EV$56&lt;'Summary&amp;Assumptions'!$J$31,EV$47&gt;=$FO306,EV$47&lt;=$FP306)*(('Summary&amp;Assumptions'!$H$25*$C306)*(1+'Summary&amp;Assumptions'!$J$29)^(EV$46-1))+AND(EV$56&lt;'Summary&amp;Assumptions'!$J$31,EV$47&gt;=$FQ306,EV$47&lt;=$FR306)*(('Summary&amp;Assumptions'!$H$25*$C306)*(1+'Summary&amp;Assumptions'!$J$29)^(EV$46-1))</f>
        <v>0</v>
      </c>
      <c r="ER306" s="588">
        <f>AND(EW$55&gt;0,SUM($E306:EQ306)&lt;'Summary&amp;Assumptions'!$G$32*$B306,$D306&gt;='Summary&amp;Assumptions'!$D$17,EW$47&gt;=$D306,EW$47&lt;=EDATE($D306,'Summary&amp;Assumptions'!$G$32))*$B306+AND(EW$56&lt;'Summary&amp;Assumptions'!$J$31,EW$47&gt;=$FO306,EW$47&lt;=$FP306)*(('Summary&amp;Assumptions'!$H$25*$C306)*(1+'Summary&amp;Assumptions'!$J$29)^(EW$46-1))+AND(EW$56&lt;'Summary&amp;Assumptions'!$J$31,EW$47&gt;=$FQ306,EW$47&lt;=$FR306)*(('Summary&amp;Assumptions'!$H$25*$C306)*(1+'Summary&amp;Assumptions'!$J$29)^(EW$46-1))</f>
        <v>0</v>
      </c>
      <c r="ES306" s="588">
        <f>AND(EX$55&gt;0,SUM($E306:ER306)&lt;'Summary&amp;Assumptions'!$G$32*$B306,$D306&gt;='Summary&amp;Assumptions'!$D$17,EX$47&gt;=$D306,EX$47&lt;=EDATE($D306,'Summary&amp;Assumptions'!$G$32))*$B306+AND(EX$56&lt;'Summary&amp;Assumptions'!$J$31,EX$47&gt;=$FO306,EX$47&lt;=$FP306)*(('Summary&amp;Assumptions'!$H$25*$C306)*(1+'Summary&amp;Assumptions'!$J$29)^(EX$46-1))+AND(EX$56&lt;'Summary&amp;Assumptions'!$J$31,EX$47&gt;=$FQ306,EX$47&lt;=$FR306)*(('Summary&amp;Assumptions'!$H$25*$C306)*(1+'Summary&amp;Assumptions'!$J$29)^(EX$46-1))</f>
        <v>0</v>
      </c>
      <c r="ET306" s="588">
        <f>AND(EY$55&gt;0,SUM($E306:ES306)&lt;'Summary&amp;Assumptions'!$G$32*$B306,$D306&gt;='Summary&amp;Assumptions'!$D$17,EY$47&gt;=$D306,EY$47&lt;=EDATE($D306,'Summary&amp;Assumptions'!$G$32))*$B306+AND(EY$56&lt;'Summary&amp;Assumptions'!$J$31,EY$47&gt;=$FO306,EY$47&lt;=$FP306)*(('Summary&amp;Assumptions'!$H$25*$C306)*(1+'Summary&amp;Assumptions'!$J$29)^(EY$46-1))+AND(EY$56&lt;'Summary&amp;Assumptions'!$J$31,EY$47&gt;=$FQ306,EY$47&lt;=$FR306)*(('Summary&amp;Assumptions'!$H$25*$C306)*(1+'Summary&amp;Assumptions'!$J$29)^(EY$46-1))</f>
        <v>0</v>
      </c>
      <c r="EU306" s="588">
        <f>AND(EZ$55&gt;0,SUM($E306:ET306)&lt;'Summary&amp;Assumptions'!$G$32*$B306,$D306&gt;='Summary&amp;Assumptions'!$D$17,EZ$47&gt;=$D306,EZ$47&lt;=EDATE($D306,'Summary&amp;Assumptions'!$G$32))*$B306+AND(EZ$56&lt;'Summary&amp;Assumptions'!$J$31,EZ$47&gt;=$FO306,EZ$47&lt;=$FP306)*(('Summary&amp;Assumptions'!$H$25*$C306)*(1+'Summary&amp;Assumptions'!$J$29)^(EZ$46-1))+AND(EZ$56&lt;'Summary&amp;Assumptions'!$J$31,EZ$47&gt;=$FQ306,EZ$47&lt;=$FR306)*(('Summary&amp;Assumptions'!$H$25*$C306)*(1+'Summary&amp;Assumptions'!$J$29)^(EZ$46-1))</f>
        <v>0</v>
      </c>
      <c r="EV306" s="588">
        <f>AND(FA$55&gt;0,SUM($E306:EU306)&lt;'Summary&amp;Assumptions'!$G$32*$B306,$D306&gt;='Summary&amp;Assumptions'!$D$17,FA$47&gt;=$D306,FA$47&lt;=EDATE($D306,'Summary&amp;Assumptions'!$G$32))*$B306+AND(FA$56&lt;'Summary&amp;Assumptions'!$J$31,FA$47&gt;=$FO306,FA$47&lt;=$FP306)*(('Summary&amp;Assumptions'!$H$25*$C306)*(1+'Summary&amp;Assumptions'!$J$29)^(FA$46-1))+AND(FA$56&lt;'Summary&amp;Assumptions'!$J$31,FA$47&gt;=$FQ306,FA$47&lt;=$FR306)*(('Summary&amp;Assumptions'!$H$25*$C306)*(1+'Summary&amp;Assumptions'!$J$29)^(FA$46-1))</f>
        <v>0</v>
      </c>
      <c r="EW306" s="588">
        <f>AND(FB$55&gt;0,SUM($E306:EV306)&lt;'Summary&amp;Assumptions'!$G$32*$B306,$D306&gt;='Summary&amp;Assumptions'!$D$17,FB$47&gt;=$D306,FB$47&lt;=EDATE($D306,'Summary&amp;Assumptions'!$G$32))*$B306+AND(FB$56&lt;'Summary&amp;Assumptions'!$J$31,FB$47&gt;=$FO306,FB$47&lt;=$FP306)*(('Summary&amp;Assumptions'!$H$25*$C306)*(1+'Summary&amp;Assumptions'!$J$29)^(FB$46-1))+AND(FB$56&lt;'Summary&amp;Assumptions'!$J$31,FB$47&gt;=$FQ306,FB$47&lt;=$FR306)*(('Summary&amp;Assumptions'!$H$25*$C306)*(1+'Summary&amp;Assumptions'!$J$29)^(FB$46-1))</f>
        <v>0</v>
      </c>
      <c r="EX306" s="588">
        <f>AND(FC$55&gt;0,SUM($E306:EW306)&lt;'Summary&amp;Assumptions'!$G$32*$B306,$D306&gt;='Summary&amp;Assumptions'!$D$17,FC$47&gt;=$D306,FC$47&lt;=EDATE($D306,'Summary&amp;Assumptions'!$G$32))*$B306+AND(FC$56&lt;'Summary&amp;Assumptions'!$J$31,FC$47&gt;=$FO306,FC$47&lt;=$FP306)*(('Summary&amp;Assumptions'!$H$25*$C306)*(1+'Summary&amp;Assumptions'!$J$29)^(FC$46-1))+AND(FC$56&lt;'Summary&amp;Assumptions'!$J$31,FC$47&gt;=$FQ306,FC$47&lt;=$FR306)*(('Summary&amp;Assumptions'!$H$25*$C306)*(1+'Summary&amp;Assumptions'!$J$29)^(FC$46-1))</f>
        <v>0</v>
      </c>
      <c r="EY306" s="588">
        <f>AND(FD$55&gt;0,SUM($E306:EX306)&lt;'Summary&amp;Assumptions'!$G$32*$B306,$D306&gt;='Summary&amp;Assumptions'!$D$17,FD$47&gt;=$D306,FD$47&lt;=EDATE($D306,'Summary&amp;Assumptions'!$G$32))*$B306+AND(FD$56&lt;'Summary&amp;Assumptions'!$J$31,FD$47&gt;=$FO306,FD$47&lt;=$FP306)*(('Summary&amp;Assumptions'!$H$25*$C306)*(1+'Summary&amp;Assumptions'!$J$29)^(FD$46-1))+AND(FD$56&lt;'Summary&amp;Assumptions'!$J$31,FD$47&gt;=$FQ306,FD$47&lt;=$FR306)*(('Summary&amp;Assumptions'!$H$25*$C306)*(1+'Summary&amp;Assumptions'!$J$29)^(FD$46-1))</f>
        <v>0</v>
      </c>
      <c r="EZ306" s="588">
        <f>AND(FE$55&gt;0,SUM($E306:EY306)&lt;'Summary&amp;Assumptions'!$G$32*$B306,$D306&gt;='Summary&amp;Assumptions'!$D$17,FE$47&gt;=$D306,FE$47&lt;=EDATE($D306,'Summary&amp;Assumptions'!$G$32))*$B306+AND(FE$56&lt;'Summary&amp;Assumptions'!$J$31,FE$47&gt;=$FO306,FE$47&lt;=$FP306)*(('Summary&amp;Assumptions'!$H$25*$C306)*(1+'Summary&amp;Assumptions'!$J$29)^(FE$46-1))+AND(FE$56&lt;'Summary&amp;Assumptions'!$J$31,FE$47&gt;=$FQ306,FE$47&lt;=$FR306)*(('Summary&amp;Assumptions'!$H$25*$C306)*(1+'Summary&amp;Assumptions'!$J$29)^(FE$46-1))</f>
        <v>0</v>
      </c>
      <c r="FA306" s="588">
        <f>AND(FF$55&gt;0,SUM($E306:EZ306)&lt;'Summary&amp;Assumptions'!$G$32*$B306,$D306&gt;='Summary&amp;Assumptions'!$D$17,FF$47&gt;=$D306,FF$47&lt;=EDATE($D306,'Summary&amp;Assumptions'!$G$32))*$B306+AND(FF$56&lt;'Summary&amp;Assumptions'!$J$31,FF$47&gt;=$FO306,FF$47&lt;=$FP306)*(('Summary&amp;Assumptions'!$H$25*$C306)*(1+'Summary&amp;Assumptions'!$J$29)^(FF$46-1))+AND(FF$56&lt;'Summary&amp;Assumptions'!$J$31,FF$47&gt;=$FQ306,FF$47&lt;=$FR306)*(('Summary&amp;Assumptions'!$H$25*$C306)*(1+'Summary&amp;Assumptions'!$J$29)^(FF$46-1))</f>
        <v>0</v>
      </c>
      <c r="FB306" s="588">
        <f>AND(FG$55&gt;0,SUM($E306:FA306)&lt;'Summary&amp;Assumptions'!$G$32*$B306,$D306&gt;='Summary&amp;Assumptions'!$D$17,FG$47&gt;=$D306,FG$47&lt;=EDATE($D306,'Summary&amp;Assumptions'!$G$32))*$B306+AND(FG$56&lt;'Summary&amp;Assumptions'!$J$31,FG$47&gt;=$FO306,FG$47&lt;=$FP306)*(('Summary&amp;Assumptions'!$H$25*$C306)*(1+'Summary&amp;Assumptions'!$J$29)^(FG$46-1))+AND(FG$56&lt;'Summary&amp;Assumptions'!$J$31,FG$47&gt;=$FQ306,FG$47&lt;=$FR306)*(('Summary&amp;Assumptions'!$H$25*$C306)*(1+'Summary&amp;Assumptions'!$J$29)^(FG$46-1))</f>
        <v>0</v>
      </c>
      <c r="FC306" s="588">
        <f>AND(FH$55&gt;0,SUM($E306:FB306)&lt;'Summary&amp;Assumptions'!$G$32*$B306,$D306&gt;='Summary&amp;Assumptions'!$D$17,FH$47&gt;=$D306,FH$47&lt;=EDATE($D306,'Summary&amp;Assumptions'!$G$32))*$B306+AND(FH$56&lt;'Summary&amp;Assumptions'!$J$31,FH$47&gt;=$FO306,FH$47&lt;=$FP306)*(('Summary&amp;Assumptions'!$H$25*$C306)*(1+'Summary&amp;Assumptions'!$J$29)^(FH$46-1))+AND(FH$56&lt;'Summary&amp;Assumptions'!$J$31,FH$47&gt;=$FQ306,FH$47&lt;=$FR306)*(('Summary&amp;Assumptions'!$H$25*$C306)*(1+'Summary&amp;Assumptions'!$J$29)^(FH$46-1))</f>
        <v>0</v>
      </c>
      <c r="FD306" s="588">
        <f>AND(FI$55&gt;0,SUM($E306:FC306)&lt;'Summary&amp;Assumptions'!$G$32*$B306,$D306&gt;='Summary&amp;Assumptions'!$D$17,FI$47&gt;=$D306,FI$47&lt;=EDATE($D306,'Summary&amp;Assumptions'!$G$32))*$B306+AND(FI$56&lt;'Summary&amp;Assumptions'!$J$31,FI$47&gt;=$FO306,FI$47&lt;=$FP306)*(('Summary&amp;Assumptions'!$H$25*$C306)*(1+'Summary&amp;Assumptions'!$J$29)^(FI$46-1))+AND(FI$56&lt;'Summary&amp;Assumptions'!$J$31,FI$47&gt;=$FQ306,FI$47&lt;=$FR306)*(('Summary&amp;Assumptions'!$H$25*$C306)*(1+'Summary&amp;Assumptions'!$J$29)^(FI$46-1))</f>
        <v>0</v>
      </c>
      <c r="FE306" s="588">
        <f>AND(FJ$55&gt;0,SUM($E306:FD306)&lt;'Summary&amp;Assumptions'!$G$32*$B306,$D306&gt;='Summary&amp;Assumptions'!$D$17,FJ$47&gt;=$D306,FJ$47&lt;=EDATE($D306,'Summary&amp;Assumptions'!$G$32))*$B306+AND(FJ$56&lt;'Summary&amp;Assumptions'!$J$31,FJ$47&gt;=$FO306,FJ$47&lt;=$FP306)*(('Summary&amp;Assumptions'!$H$25*$C306)*(1+'Summary&amp;Assumptions'!$J$29)^(FJ$46-1))+AND(FJ$56&lt;'Summary&amp;Assumptions'!$J$31,FJ$47&gt;=$FQ306,FJ$47&lt;=$FR306)*(('Summary&amp;Assumptions'!$H$25*$C306)*(1+'Summary&amp;Assumptions'!$J$29)^(FJ$46-1))</f>
        <v>0</v>
      </c>
      <c r="FF306" s="588">
        <f>AND(FK$55&gt;0,SUM($E306:FE306)&lt;'Summary&amp;Assumptions'!$G$32*$B306,$D306&gt;='Summary&amp;Assumptions'!$D$17,FK$47&gt;=$D306,FK$47&lt;=EDATE($D306,'Summary&amp;Assumptions'!$G$32))*$B306+AND(FK$56&lt;'Summary&amp;Assumptions'!$J$31,FK$47&gt;=$FO306,FK$47&lt;=$FP306)*(('Summary&amp;Assumptions'!$H$25*$C306)*(1+'Summary&amp;Assumptions'!$J$29)^(FK$46-1))+AND(FK$56&lt;'Summary&amp;Assumptions'!$J$31,FK$47&gt;=$FQ306,FK$47&lt;=$FR306)*(('Summary&amp;Assumptions'!$H$25*$C306)*(1+'Summary&amp;Assumptions'!$J$29)^(FK$46-1))</f>
        <v>0</v>
      </c>
      <c r="FG306" s="588">
        <f>AND(FL$55&gt;0,SUM($E306:FF306)&lt;'Summary&amp;Assumptions'!$G$32*$B306,$D306&gt;='Summary&amp;Assumptions'!$D$17,FL$47&gt;=$D306,FL$47&lt;=EDATE($D306,'Summary&amp;Assumptions'!$G$32))*$B306+AND(FL$56&lt;'Summary&amp;Assumptions'!$J$31,FL$47&gt;=$FO306,FL$47&lt;=$FP306)*(('Summary&amp;Assumptions'!$H$25*$C306)*(1+'Summary&amp;Assumptions'!$J$29)^(FL$46-1))+AND(FL$56&lt;'Summary&amp;Assumptions'!$J$31,FL$47&gt;=$FQ306,FL$47&lt;=$FR306)*(('Summary&amp;Assumptions'!$H$25*$C306)*(1+'Summary&amp;Assumptions'!$J$29)^(FL$46-1))</f>
        <v>0</v>
      </c>
      <c r="FH306" s="588">
        <f>AND(FM$55&gt;0,SUM($E306:FG306)&lt;'Summary&amp;Assumptions'!$G$32*$B306,$D306&gt;='Summary&amp;Assumptions'!$D$17,FM$47&gt;=$D306,FM$47&lt;=EDATE($D306,'Summary&amp;Assumptions'!$G$32))*$B306+AND(FM$56&lt;'Summary&amp;Assumptions'!$J$31,FM$47&gt;=$FO306,FM$47&lt;=$FP306)*(('Summary&amp;Assumptions'!$H$25*$C306)*(1+'Summary&amp;Assumptions'!$J$29)^(FM$46-1))+AND(FM$56&lt;'Summary&amp;Assumptions'!$J$31,FM$47&gt;=$FQ306,FM$47&lt;=$FR306)*(('Summary&amp;Assumptions'!$H$25*$C306)*(1+'Summary&amp;Assumptions'!$J$29)^(FM$46-1))</f>
        <v>0</v>
      </c>
      <c r="FI306" s="588">
        <f>AND(FN$55&gt;0,SUM($E306:FH306)&lt;'Summary&amp;Assumptions'!$G$32*$B306,$D306&gt;='Summary&amp;Assumptions'!$D$17,FN$47&gt;=$D306,FN$47&lt;=EDATE($D306,'Summary&amp;Assumptions'!$G$32))*$B306+AND(FN$56&lt;'Summary&amp;Assumptions'!$J$31,FN$47&gt;=$FO306,FN$47&lt;=$FP306)*(('Summary&amp;Assumptions'!$H$25*$C306)*(1+'Summary&amp;Assumptions'!$J$29)^(FN$46-1))+AND(FN$56&lt;'Summary&amp;Assumptions'!$J$31,FN$47&gt;=$FQ306,FN$47&lt;=$FR306)*(('Summary&amp;Assumptions'!$H$25*$C306)*(1+'Summary&amp;Assumptions'!$J$29)^(FN$46-1))</f>
        <v>0</v>
      </c>
      <c r="FJ306" s="588">
        <f>AND(FO$55&gt;0,SUM($E306:FI306)&lt;'Summary&amp;Assumptions'!$G$32*$B306,$D306&gt;='Summary&amp;Assumptions'!$D$17,FO$47&gt;=$D306,FO$47&lt;=EDATE($D306,'Summary&amp;Assumptions'!$G$32))*$B306+AND(FO$56&lt;'Summary&amp;Assumptions'!$J$31,FO$47&gt;=$FO306,FO$47&lt;=$FP306)*(('Summary&amp;Assumptions'!$H$25*$C306)*(1+'Summary&amp;Assumptions'!$J$29)^(FO$46-1))+AND(FO$56&lt;'Summary&amp;Assumptions'!$J$31,FO$47&gt;=$FQ306,FO$47&lt;=$FR306)*(('Summary&amp;Assumptions'!$H$25*$C306)*(1+'Summary&amp;Assumptions'!$J$29)^(FO$46-1))</f>
        <v>0</v>
      </c>
      <c r="FK306" s="588">
        <f>AND(FP$55&gt;0,SUM($E306:FJ306)&lt;'Summary&amp;Assumptions'!$G$32*$B306,$D306&gt;='Summary&amp;Assumptions'!$D$17,FP$47&gt;=$D306,FP$47&lt;=EDATE($D306,'Summary&amp;Assumptions'!$G$32))*$B306+AND(FP$56&lt;'Summary&amp;Assumptions'!$J$31,FP$47&gt;=$FO306,FP$47&lt;=$FP306)*(('Summary&amp;Assumptions'!$H$25*$C306)*(1+'Summary&amp;Assumptions'!$J$29)^(FP$46-1))+AND(FP$56&lt;'Summary&amp;Assumptions'!$J$31,FP$47&gt;=$FQ306,FP$47&lt;=$FR306)*(('Summary&amp;Assumptions'!$H$25*$C306)*(1+'Summary&amp;Assumptions'!$J$29)^(FP$46-1))</f>
        <v>0</v>
      </c>
      <c r="FL306" s="588">
        <f>AND(FQ$55&gt;0,SUM($E306:FK306)&lt;'Summary&amp;Assumptions'!$G$32*$B306,$D306&gt;='Summary&amp;Assumptions'!$D$17,FQ$47&gt;=$D306,FQ$47&lt;=EDATE($D306,'Summary&amp;Assumptions'!$G$32))*$B306+AND(FQ$56&lt;'Summary&amp;Assumptions'!$J$31,FQ$47&gt;=$FO306,FQ$47&lt;=$FP306)*(('Summary&amp;Assumptions'!$H$25*$C306)*(1+'Summary&amp;Assumptions'!$J$29)^(FQ$46-1))+AND(FQ$56&lt;'Summary&amp;Assumptions'!$J$31,FQ$47&gt;=$FQ306,FQ$47&lt;=$FR306)*(('Summary&amp;Assumptions'!$H$25*$C306)*(1+'Summary&amp;Assumptions'!$J$29)^(FQ$46-1))</f>
        <v>0</v>
      </c>
      <c r="FO306" s="576">
        <f>EDATE(D306,'Summary&amp;Assumptions'!$G$34)</f>
        <v>50100</v>
      </c>
      <c r="FP306" s="576">
        <f>EDATE(FO306,'Summary&amp;Assumptions'!$G$33-1)</f>
        <v>50131</v>
      </c>
      <c r="FQ306" s="576">
        <f>EDATE(FO306,'Summary&amp;Assumptions'!$G$34)</f>
        <v>50465</v>
      </c>
      <c r="FR306" s="576">
        <f>EDATE(FQ306,'Summary&amp;Assumptions'!$G$33-1)</f>
        <v>50496</v>
      </c>
    </row>
    <row r="307" spans="2:174" hidden="1" x14ac:dyDescent="0.2">
      <c r="B307" s="588">
        <v>0</v>
      </c>
      <c r="C307" s="193">
        <v>0</v>
      </c>
      <c r="D307" s="589">
        <v>49766</v>
      </c>
      <c r="F307" s="588">
        <f>AND(K$55&gt;0,SUM($E307:E307)&lt;'Summary&amp;Assumptions'!$G$32*$B307,$D307&gt;='Summary&amp;Assumptions'!$D$17,K$47&gt;=$D307,K$47&lt;=EDATE($D307,'Summary&amp;Assumptions'!$G$32))*$B307+AND(K$56&lt;'Summary&amp;Assumptions'!$J$31,K$47&gt;=$FO307,K$47&lt;=$FP307)*(('Summary&amp;Assumptions'!$H$25*$C307)*(1+'Summary&amp;Assumptions'!$J$29)^(K$46-1))+AND(K$56&lt;'Summary&amp;Assumptions'!$J$31,K$47&gt;=$FQ307,K$47&lt;=$FR307)*(('Summary&amp;Assumptions'!$H$25*$C307)*(1+'Summary&amp;Assumptions'!$J$29)^(K$46-1))</f>
        <v>0</v>
      </c>
      <c r="G307" s="588">
        <f>AND(L$55&gt;0,SUM($E307:F307)&lt;'Summary&amp;Assumptions'!$G$32*$B307,$D307&gt;='Summary&amp;Assumptions'!$D$17,L$47&gt;=$D307,L$47&lt;=EDATE($D307,'Summary&amp;Assumptions'!$G$32))*$B307+AND(L$56&lt;'Summary&amp;Assumptions'!$J$31,L$47&gt;=$FO307,L$47&lt;=$FP307)*(('Summary&amp;Assumptions'!$H$25*$C307)*(1+'Summary&amp;Assumptions'!$J$29)^(L$46-1))+AND(L$56&lt;'Summary&amp;Assumptions'!$J$31,L$47&gt;=$FQ307,L$47&lt;=$FR307)*(('Summary&amp;Assumptions'!$H$25*$C307)*(1+'Summary&amp;Assumptions'!$J$29)^(L$46-1))</f>
        <v>0</v>
      </c>
      <c r="H307" s="588">
        <f>AND(M$55&gt;0,SUM($E307:G307)&lt;'Summary&amp;Assumptions'!$G$32*$B307,$D307&gt;='Summary&amp;Assumptions'!$D$17,M$47&gt;=$D307,M$47&lt;=EDATE($D307,'Summary&amp;Assumptions'!$G$32))*$B307+AND(M$56&lt;'Summary&amp;Assumptions'!$J$31,M$47&gt;=$FO307,M$47&lt;=$FP307)*(('Summary&amp;Assumptions'!$H$25*$C307)*(1+'Summary&amp;Assumptions'!$J$29)^(M$46-1))+AND(M$56&lt;'Summary&amp;Assumptions'!$J$31,M$47&gt;=$FQ307,M$47&lt;=$FR307)*(('Summary&amp;Assumptions'!$H$25*$C307)*(1+'Summary&amp;Assumptions'!$J$29)^(M$46-1))</f>
        <v>0</v>
      </c>
      <c r="I307" s="588">
        <f>AND(N$55&gt;0,SUM($E307:H307)&lt;'Summary&amp;Assumptions'!$G$32*$B307,$D307&gt;='Summary&amp;Assumptions'!$D$17,N$47&gt;=$D307,N$47&lt;=EDATE($D307,'Summary&amp;Assumptions'!$G$32))*$B307+AND(N$56&lt;'Summary&amp;Assumptions'!$J$31,N$47&gt;=$FO307,N$47&lt;=$FP307)*(('Summary&amp;Assumptions'!$H$25*$C307)*(1+'Summary&amp;Assumptions'!$J$29)^(N$46-1))+AND(N$56&lt;'Summary&amp;Assumptions'!$J$31,N$47&gt;=$FQ307,N$47&lt;=$FR307)*(('Summary&amp;Assumptions'!$H$25*$C307)*(1+'Summary&amp;Assumptions'!$J$29)^(N$46-1))</f>
        <v>0</v>
      </c>
      <c r="J307" s="588">
        <f>AND(O$55&gt;0,SUM($E307:I307)&lt;'Summary&amp;Assumptions'!$G$32*$B307,$D307&gt;='Summary&amp;Assumptions'!$D$17,O$47&gt;=$D307,O$47&lt;=EDATE($D307,'Summary&amp;Assumptions'!$G$32))*$B307+AND(O$56&lt;'Summary&amp;Assumptions'!$J$31,O$47&gt;=$FO307,O$47&lt;=$FP307)*(('Summary&amp;Assumptions'!$H$25*$C307)*(1+'Summary&amp;Assumptions'!$J$29)^(O$46-1))+AND(O$56&lt;'Summary&amp;Assumptions'!$J$31,O$47&gt;=$FQ307,O$47&lt;=$FR307)*(('Summary&amp;Assumptions'!$H$25*$C307)*(1+'Summary&amp;Assumptions'!$J$29)^(O$46-1))</f>
        <v>0</v>
      </c>
      <c r="K307" s="588">
        <f>AND(P$55&gt;0,SUM($E307:J307)&lt;'Summary&amp;Assumptions'!$G$32*$B307,$D307&gt;='Summary&amp;Assumptions'!$D$17,P$47&gt;=$D307,P$47&lt;=EDATE($D307,'Summary&amp;Assumptions'!$G$32))*$B307+AND(P$56&lt;'Summary&amp;Assumptions'!$J$31,P$47&gt;=$FO307,P$47&lt;=$FP307)*(('Summary&amp;Assumptions'!$H$25*$C307)*(1+'Summary&amp;Assumptions'!$J$29)^(P$46-1))+AND(P$56&lt;'Summary&amp;Assumptions'!$J$31,P$47&gt;=$FQ307,P$47&lt;=$FR307)*(('Summary&amp;Assumptions'!$H$25*$C307)*(1+'Summary&amp;Assumptions'!$J$29)^(P$46-1))</f>
        <v>0</v>
      </c>
      <c r="L307" s="588">
        <f>AND(Q$55&gt;0,SUM($E307:K307)&lt;'Summary&amp;Assumptions'!$G$32*$B307,$D307&gt;='Summary&amp;Assumptions'!$D$17,Q$47&gt;=$D307,Q$47&lt;=EDATE($D307,'Summary&amp;Assumptions'!$G$32))*$B307+AND(Q$56&lt;'Summary&amp;Assumptions'!$J$31,Q$47&gt;=$FO307,Q$47&lt;=$FP307)*(('Summary&amp;Assumptions'!$H$25*$C307)*(1+'Summary&amp;Assumptions'!$J$29)^(Q$46-1))+AND(Q$56&lt;'Summary&amp;Assumptions'!$J$31,Q$47&gt;=$FQ307,Q$47&lt;=$FR307)*(('Summary&amp;Assumptions'!$H$25*$C307)*(1+'Summary&amp;Assumptions'!$J$29)^(Q$46-1))</f>
        <v>0</v>
      </c>
      <c r="M307" s="588">
        <f>AND(R$55&gt;0,SUM($E307:L307)&lt;'Summary&amp;Assumptions'!$G$32*$B307,$D307&gt;='Summary&amp;Assumptions'!$D$17,R$47&gt;=$D307,R$47&lt;=EDATE($D307,'Summary&amp;Assumptions'!$G$32))*$B307+AND(R$56&lt;'Summary&amp;Assumptions'!$J$31,R$47&gt;=$FO307,R$47&lt;=$FP307)*(('Summary&amp;Assumptions'!$H$25*$C307)*(1+'Summary&amp;Assumptions'!$J$29)^(R$46-1))+AND(R$56&lt;'Summary&amp;Assumptions'!$J$31,R$47&gt;=$FQ307,R$47&lt;=$FR307)*(('Summary&amp;Assumptions'!$H$25*$C307)*(1+'Summary&amp;Assumptions'!$J$29)^(R$46-1))</f>
        <v>0</v>
      </c>
      <c r="N307" s="588">
        <f>AND(S$55&gt;0,SUM($E307:M307)&lt;'Summary&amp;Assumptions'!$G$32*$B307,$D307&gt;='Summary&amp;Assumptions'!$D$17,S$47&gt;=$D307,S$47&lt;=EDATE($D307,'Summary&amp;Assumptions'!$G$32))*$B307+AND(S$56&lt;'Summary&amp;Assumptions'!$J$31,S$47&gt;=$FO307,S$47&lt;=$FP307)*(('Summary&amp;Assumptions'!$H$25*$C307)*(1+'Summary&amp;Assumptions'!$J$29)^(S$46-1))+AND(S$56&lt;'Summary&amp;Assumptions'!$J$31,S$47&gt;=$FQ307,S$47&lt;=$FR307)*(('Summary&amp;Assumptions'!$H$25*$C307)*(1+'Summary&amp;Assumptions'!$J$29)^(S$46-1))</f>
        <v>0</v>
      </c>
      <c r="O307" s="588">
        <f>AND(T$55&gt;0,SUM($E307:N307)&lt;'Summary&amp;Assumptions'!$G$32*$B307,$D307&gt;='Summary&amp;Assumptions'!$D$17,T$47&gt;=$D307,T$47&lt;=EDATE($D307,'Summary&amp;Assumptions'!$G$32))*$B307+AND(T$56&lt;'Summary&amp;Assumptions'!$J$31,T$47&gt;=$FO307,T$47&lt;=$FP307)*(('Summary&amp;Assumptions'!$H$25*$C307)*(1+'Summary&amp;Assumptions'!$J$29)^(T$46-1))+AND(T$56&lt;'Summary&amp;Assumptions'!$J$31,T$47&gt;=$FQ307,T$47&lt;=$FR307)*(('Summary&amp;Assumptions'!$H$25*$C307)*(1+'Summary&amp;Assumptions'!$J$29)^(T$46-1))</f>
        <v>0</v>
      </c>
      <c r="P307" s="588">
        <f>AND(U$55&gt;0,SUM($E307:O307)&lt;'Summary&amp;Assumptions'!$G$32*$B307,$D307&gt;='Summary&amp;Assumptions'!$D$17,U$47&gt;=$D307,U$47&lt;=EDATE($D307,'Summary&amp;Assumptions'!$G$32))*$B307+AND(U$56&lt;'Summary&amp;Assumptions'!$J$31,U$47&gt;=$FO307,U$47&lt;=$FP307)*(('Summary&amp;Assumptions'!$H$25*$C307)*(1+'Summary&amp;Assumptions'!$J$29)^(U$46-1))+AND(U$56&lt;'Summary&amp;Assumptions'!$J$31,U$47&gt;=$FQ307,U$47&lt;=$FR307)*(('Summary&amp;Assumptions'!$H$25*$C307)*(1+'Summary&amp;Assumptions'!$J$29)^(U$46-1))</f>
        <v>0</v>
      </c>
      <c r="Q307" s="588">
        <f>AND(V$55&gt;0,SUM($E307:P307)&lt;'Summary&amp;Assumptions'!$G$32*$B307,$D307&gt;='Summary&amp;Assumptions'!$D$17,V$47&gt;=$D307,V$47&lt;=EDATE($D307,'Summary&amp;Assumptions'!$G$32))*$B307+AND(V$56&lt;'Summary&amp;Assumptions'!$J$31,V$47&gt;=$FO307,V$47&lt;=$FP307)*(('Summary&amp;Assumptions'!$H$25*$C307)*(1+'Summary&amp;Assumptions'!$J$29)^(V$46-1))+AND(V$56&lt;'Summary&amp;Assumptions'!$J$31,V$47&gt;=$FQ307,V$47&lt;=$FR307)*(('Summary&amp;Assumptions'!$H$25*$C307)*(1+'Summary&amp;Assumptions'!$J$29)^(V$46-1))</f>
        <v>0</v>
      </c>
      <c r="R307" s="588">
        <f>AND(W$55&gt;0,SUM($E307:Q307)&lt;'Summary&amp;Assumptions'!$G$32*$B307,$D307&gt;='Summary&amp;Assumptions'!$D$17,W$47&gt;=$D307,W$47&lt;=EDATE($D307,'Summary&amp;Assumptions'!$G$32))*$B307+AND(W$56&lt;'Summary&amp;Assumptions'!$J$31,W$47&gt;=$FO307,W$47&lt;=$FP307)*(('Summary&amp;Assumptions'!$H$25*$C307)*(1+'Summary&amp;Assumptions'!$J$29)^(W$46-1))+AND(W$56&lt;'Summary&amp;Assumptions'!$J$31,W$47&gt;=$FQ307,W$47&lt;=$FR307)*(('Summary&amp;Assumptions'!$H$25*$C307)*(1+'Summary&amp;Assumptions'!$J$29)^(W$46-1))</f>
        <v>0</v>
      </c>
      <c r="S307" s="588">
        <f>AND(X$55&gt;0,SUM($E307:R307)&lt;'Summary&amp;Assumptions'!$G$32*$B307,$D307&gt;='Summary&amp;Assumptions'!$D$17,X$47&gt;=$D307,X$47&lt;=EDATE($D307,'Summary&amp;Assumptions'!$G$32))*$B307+AND(X$56&lt;'Summary&amp;Assumptions'!$J$31,X$47&gt;=$FO307,X$47&lt;=$FP307)*(('Summary&amp;Assumptions'!$H$25*$C307)*(1+'Summary&amp;Assumptions'!$J$29)^(X$46-1))+AND(X$56&lt;'Summary&amp;Assumptions'!$J$31,X$47&gt;=$FQ307,X$47&lt;=$FR307)*(('Summary&amp;Assumptions'!$H$25*$C307)*(1+'Summary&amp;Assumptions'!$J$29)^(X$46-1))</f>
        <v>0</v>
      </c>
      <c r="T307" s="588">
        <f>AND(Y$55&gt;0,SUM($E307:S307)&lt;'Summary&amp;Assumptions'!$G$32*$B307,$D307&gt;='Summary&amp;Assumptions'!$D$17,Y$47&gt;=$D307,Y$47&lt;=EDATE($D307,'Summary&amp;Assumptions'!$G$32))*$B307+AND(Y$56&lt;'Summary&amp;Assumptions'!$J$31,Y$47&gt;=$FO307,Y$47&lt;=$FP307)*(('Summary&amp;Assumptions'!$H$25*$C307)*(1+'Summary&amp;Assumptions'!$J$29)^(Y$46-1))+AND(Y$56&lt;'Summary&amp;Assumptions'!$J$31,Y$47&gt;=$FQ307,Y$47&lt;=$FR307)*(('Summary&amp;Assumptions'!$H$25*$C307)*(1+'Summary&amp;Assumptions'!$J$29)^(Y$46-1))</f>
        <v>0</v>
      </c>
      <c r="U307" s="588">
        <f>AND(Z$55&gt;0,SUM($E307:T307)&lt;'Summary&amp;Assumptions'!$G$32*$B307,$D307&gt;='Summary&amp;Assumptions'!$D$17,Z$47&gt;=$D307,Z$47&lt;=EDATE($D307,'Summary&amp;Assumptions'!$G$32))*$B307+AND(Z$56&lt;'Summary&amp;Assumptions'!$J$31,Z$47&gt;=$FO307,Z$47&lt;=$FP307)*(('Summary&amp;Assumptions'!$H$25*$C307)*(1+'Summary&amp;Assumptions'!$J$29)^(Z$46-1))+AND(Z$56&lt;'Summary&amp;Assumptions'!$J$31,Z$47&gt;=$FQ307,Z$47&lt;=$FR307)*(('Summary&amp;Assumptions'!$H$25*$C307)*(1+'Summary&amp;Assumptions'!$J$29)^(Z$46-1))</f>
        <v>0</v>
      </c>
      <c r="V307" s="588">
        <f>AND(AA$55&gt;0,SUM($E307:U307)&lt;'Summary&amp;Assumptions'!$G$32*$B307,$D307&gt;='Summary&amp;Assumptions'!$D$17,AA$47&gt;=$D307,AA$47&lt;=EDATE($D307,'Summary&amp;Assumptions'!$G$32))*$B307+AND(AA$56&lt;'Summary&amp;Assumptions'!$J$31,AA$47&gt;=$FO307,AA$47&lt;=$FP307)*(('Summary&amp;Assumptions'!$H$25*$C307)*(1+'Summary&amp;Assumptions'!$J$29)^(AA$46-1))+AND(AA$56&lt;'Summary&amp;Assumptions'!$J$31,AA$47&gt;=$FQ307,AA$47&lt;=$FR307)*(('Summary&amp;Assumptions'!$H$25*$C307)*(1+'Summary&amp;Assumptions'!$J$29)^(AA$46-1))</f>
        <v>0</v>
      </c>
      <c r="W307" s="588">
        <f>AND(AB$55&gt;0,SUM($E307:V307)&lt;'Summary&amp;Assumptions'!$G$32*$B307,$D307&gt;='Summary&amp;Assumptions'!$D$17,AB$47&gt;=$D307,AB$47&lt;=EDATE($D307,'Summary&amp;Assumptions'!$G$32))*$B307+AND(AB$56&lt;'Summary&amp;Assumptions'!$J$31,AB$47&gt;=$FO307,AB$47&lt;=$FP307)*(('Summary&amp;Assumptions'!$H$25*$C307)*(1+'Summary&amp;Assumptions'!$J$29)^(AB$46-1))+AND(AB$56&lt;'Summary&amp;Assumptions'!$J$31,AB$47&gt;=$FQ307,AB$47&lt;=$FR307)*(('Summary&amp;Assumptions'!$H$25*$C307)*(1+'Summary&amp;Assumptions'!$J$29)^(AB$46-1))</f>
        <v>0</v>
      </c>
      <c r="X307" s="588">
        <f>AND(AC$55&gt;0,SUM($E307:W307)&lt;'Summary&amp;Assumptions'!$G$32*$B307,$D307&gt;='Summary&amp;Assumptions'!$D$17,AC$47&gt;=$D307,AC$47&lt;=EDATE($D307,'Summary&amp;Assumptions'!$G$32))*$B307+AND(AC$56&lt;'Summary&amp;Assumptions'!$J$31,AC$47&gt;=$FO307,AC$47&lt;=$FP307)*(('Summary&amp;Assumptions'!$H$25*$C307)*(1+'Summary&amp;Assumptions'!$J$29)^(AC$46-1))+AND(AC$56&lt;'Summary&amp;Assumptions'!$J$31,AC$47&gt;=$FQ307,AC$47&lt;=$FR307)*(('Summary&amp;Assumptions'!$H$25*$C307)*(1+'Summary&amp;Assumptions'!$J$29)^(AC$46-1))</f>
        <v>0</v>
      </c>
      <c r="Y307" s="588">
        <f>AND(AD$55&gt;0,SUM($E307:X307)&lt;'Summary&amp;Assumptions'!$G$32*$B307,$D307&gt;='Summary&amp;Assumptions'!$D$17,AD$47&gt;=$D307,AD$47&lt;=EDATE($D307,'Summary&amp;Assumptions'!$G$32))*$B307+AND(AD$56&lt;'Summary&amp;Assumptions'!$J$31,AD$47&gt;=$FO307,AD$47&lt;=$FP307)*(('Summary&amp;Assumptions'!$H$25*$C307)*(1+'Summary&amp;Assumptions'!$J$29)^(AD$46-1))+AND(AD$56&lt;'Summary&amp;Assumptions'!$J$31,AD$47&gt;=$FQ307,AD$47&lt;=$FR307)*(('Summary&amp;Assumptions'!$H$25*$C307)*(1+'Summary&amp;Assumptions'!$J$29)^(AD$46-1))</f>
        <v>0</v>
      </c>
      <c r="Z307" s="588">
        <f>AND(AE$55&gt;0,SUM($E307:Y307)&lt;'Summary&amp;Assumptions'!$G$32*$B307,$D307&gt;='Summary&amp;Assumptions'!$D$17,AE$47&gt;=$D307,AE$47&lt;=EDATE($D307,'Summary&amp;Assumptions'!$G$32))*$B307+AND(AE$56&lt;'Summary&amp;Assumptions'!$J$31,AE$47&gt;=$FO307,AE$47&lt;=$FP307)*(('Summary&amp;Assumptions'!$H$25*$C307)*(1+'Summary&amp;Assumptions'!$J$29)^(AE$46-1))+AND(AE$56&lt;'Summary&amp;Assumptions'!$J$31,AE$47&gt;=$FQ307,AE$47&lt;=$FR307)*(('Summary&amp;Assumptions'!$H$25*$C307)*(1+'Summary&amp;Assumptions'!$J$29)^(AE$46-1))</f>
        <v>0</v>
      </c>
      <c r="AA307" s="588">
        <f>AND(AF$55&gt;0,SUM($E307:Z307)&lt;'Summary&amp;Assumptions'!$G$32*$B307,$D307&gt;='Summary&amp;Assumptions'!$D$17,AF$47&gt;=$D307,AF$47&lt;=EDATE($D307,'Summary&amp;Assumptions'!$G$32))*$B307+AND(AF$56&lt;'Summary&amp;Assumptions'!$J$31,AF$47&gt;=$FO307,AF$47&lt;=$FP307)*(('Summary&amp;Assumptions'!$H$25*$C307)*(1+'Summary&amp;Assumptions'!$J$29)^(AF$46-1))+AND(AF$56&lt;'Summary&amp;Assumptions'!$J$31,AF$47&gt;=$FQ307,AF$47&lt;=$FR307)*(('Summary&amp;Assumptions'!$H$25*$C307)*(1+'Summary&amp;Assumptions'!$J$29)^(AF$46-1))</f>
        <v>0</v>
      </c>
      <c r="AB307" s="588">
        <f>AND(AG$55&gt;0,SUM($E307:AA307)&lt;'Summary&amp;Assumptions'!$G$32*$B307,$D307&gt;='Summary&amp;Assumptions'!$D$17,AG$47&gt;=$D307,AG$47&lt;=EDATE($D307,'Summary&amp;Assumptions'!$G$32))*$B307+AND(AG$56&lt;'Summary&amp;Assumptions'!$J$31,AG$47&gt;=$FO307,AG$47&lt;=$FP307)*(('Summary&amp;Assumptions'!$H$25*$C307)*(1+'Summary&amp;Assumptions'!$J$29)^(AG$46-1))+AND(AG$56&lt;'Summary&amp;Assumptions'!$J$31,AG$47&gt;=$FQ307,AG$47&lt;=$FR307)*(('Summary&amp;Assumptions'!$H$25*$C307)*(1+'Summary&amp;Assumptions'!$J$29)^(AG$46-1))</f>
        <v>0</v>
      </c>
      <c r="AC307" s="588">
        <f>AND(AH$55&gt;0,SUM($E307:AB307)&lt;'Summary&amp;Assumptions'!$G$32*$B307,$D307&gt;='Summary&amp;Assumptions'!$D$17,AH$47&gt;=$D307,AH$47&lt;=EDATE($D307,'Summary&amp;Assumptions'!$G$32))*$B307+AND(AH$56&lt;'Summary&amp;Assumptions'!$J$31,AH$47&gt;=$FO307,AH$47&lt;=$FP307)*(('Summary&amp;Assumptions'!$H$25*$C307)*(1+'Summary&amp;Assumptions'!$J$29)^(AH$46-1))+AND(AH$56&lt;'Summary&amp;Assumptions'!$J$31,AH$47&gt;=$FQ307,AH$47&lt;=$FR307)*(('Summary&amp;Assumptions'!$H$25*$C307)*(1+'Summary&amp;Assumptions'!$J$29)^(AH$46-1))</f>
        <v>0</v>
      </c>
      <c r="AD307" s="588">
        <f>AND(AI$55&gt;0,SUM($E307:AC307)&lt;'Summary&amp;Assumptions'!$G$32*$B307,$D307&gt;='Summary&amp;Assumptions'!$D$17,AI$47&gt;=$D307,AI$47&lt;=EDATE($D307,'Summary&amp;Assumptions'!$G$32))*$B307+AND(AI$56&lt;'Summary&amp;Assumptions'!$J$31,AI$47&gt;=$FO307,AI$47&lt;=$FP307)*(('Summary&amp;Assumptions'!$H$25*$C307)*(1+'Summary&amp;Assumptions'!$J$29)^(AI$46-1))+AND(AI$56&lt;'Summary&amp;Assumptions'!$J$31,AI$47&gt;=$FQ307,AI$47&lt;=$FR307)*(('Summary&amp;Assumptions'!$H$25*$C307)*(1+'Summary&amp;Assumptions'!$J$29)^(AI$46-1))</f>
        <v>0</v>
      </c>
      <c r="AE307" s="588">
        <f>AND(AJ$55&gt;0,SUM($E307:AD307)&lt;'Summary&amp;Assumptions'!$G$32*$B307,$D307&gt;='Summary&amp;Assumptions'!$D$17,AJ$47&gt;=$D307,AJ$47&lt;=EDATE($D307,'Summary&amp;Assumptions'!$G$32))*$B307+AND(AJ$56&lt;'Summary&amp;Assumptions'!$J$31,AJ$47&gt;=$FO307,AJ$47&lt;=$FP307)*(('Summary&amp;Assumptions'!$H$25*$C307)*(1+'Summary&amp;Assumptions'!$J$29)^(AJ$46-1))+AND(AJ$56&lt;'Summary&amp;Assumptions'!$J$31,AJ$47&gt;=$FQ307,AJ$47&lt;=$FR307)*(('Summary&amp;Assumptions'!$H$25*$C307)*(1+'Summary&amp;Assumptions'!$J$29)^(AJ$46-1))</f>
        <v>0</v>
      </c>
      <c r="AF307" s="588">
        <f>AND(AK$55&gt;0,SUM($E307:AE307)&lt;'Summary&amp;Assumptions'!$G$32*$B307,$D307&gt;='Summary&amp;Assumptions'!$D$17,AK$47&gt;=$D307,AK$47&lt;=EDATE($D307,'Summary&amp;Assumptions'!$G$32))*$B307+AND(AK$56&lt;'Summary&amp;Assumptions'!$J$31,AK$47&gt;=$FO307,AK$47&lt;=$FP307)*(('Summary&amp;Assumptions'!$H$25*$C307)*(1+'Summary&amp;Assumptions'!$J$29)^(AK$46-1))+AND(AK$56&lt;'Summary&amp;Assumptions'!$J$31,AK$47&gt;=$FQ307,AK$47&lt;=$FR307)*(('Summary&amp;Assumptions'!$H$25*$C307)*(1+'Summary&amp;Assumptions'!$J$29)^(AK$46-1))</f>
        <v>0</v>
      </c>
      <c r="AG307" s="588">
        <f>AND(AL$55&gt;0,SUM($E307:AF307)&lt;'Summary&amp;Assumptions'!$G$32*$B307,$D307&gt;='Summary&amp;Assumptions'!$D$17,AL$47&gt;=$D307,AL$47&lt;=EDATE($D307,'Summary&amp;Assumptions'!$G$32))*$B307+AND(AL$56&lt;'Summary&amp;Assumptions'!$J$31,AL$47&gt;=$FO307,AL$47&lt;=$FP307)*(('Summary&amp;Assumptions'!$H$25*$C307)*(1+'Summary&amp;Assumptions'!$J$29)^(AL$46-1))+AND(AL$56&lt;'Summary&amp;Assumptions'!$J$31,AL$47&gt;=$FQ307,AL$47&lt;=$FR307)*(('Summary&amp;Assumptions'!$H$25*$C307)*(1+'Summary&amp;Assumptions'!$J$29)^(AL$46-1))</f>
        <v>0</v>
      </c>
      <c r="AH307" s="588">
        <f>AND(AM$55&gt;0,SUM($E307:AG307)&lt;'Summary&amp;Assumptions'!$G$32*$B307,$D307&gt;='Summary&amp;Assumptions'!$D$17,AM$47&gt;=$D307,AM$47&lt;=EDATE($D307,'Summary&amp;Assumptions'!$G$32))*$B307+AND(AM$56&lt;'Summary&amp;Assumptions'!$J$31,AM$47&gt;=$FO307,AM$47&lt;=$FP307)*(('Summary&amp;Assumptions'!$H$25*$C307)*(1+'Summary&amp;Assumptions'!$J$29)^(AM$46-1))+AND(AM$56&lt;'Summary&amp;Assumptions'!$J$31,AM$47&gt;=$FQ307,AM$47&lt;=$FR307)*(('Summary&amp;Assumptions'!$H$25*$C307)*(1+'Summary&amp;Assumptions'!$J$29)^(AM$46-1))</f>
        <v>0</v>
      </c>
      <c r="AI307" s="588">
        <f>AND(AN$55&gt;0,SUM($E307:AH307)&lt;'Summary&amp;Assumptions'!$G$32*$B307,$D307&gt;='Summary&amp;Assumptions'!$D$17,AN$47&gt;=$D307,AN$47&lt;=EDATE($D307,'Summary&amp;Assumptions'!$G$32))*$B307+AND(AN$56&lt;'Summary&amp;Assumptions'!$J$31,AN$47&gt;=$FO307,AN$47&lt;=$FP307)*(('Summary&amp;Assumptions'!$H$25*$C307)*(1+'Summary&amp;Assumptions'!$J$29)^(AN$46-1))+AND(AN$56&lt;'Summary&amp;Assumptions'!$J$31,AN$47&gt;=$FQ307,AN$47&lt;=$FR307)*(('Summary&amp;Assumptions'!$H$25*$C307)*(1+'Summary&amp;Assumptions'!$J$29)^(AN$46-1))</f>
        <v>0</v>
      </c>
      <c r="AJ307" s="588">
        <f>AND(AO$55&gt;0,SUM($E307:AI307)&lt;'Summary&amp;Assumptions'!$G$32*$B307,$D307&gt;='Summary&amp;Assumptions'!$D$17,AO$47&gt;=$D307,AO$47&lt;=EDATE($D307,'Summary&amp;Assumptions'!$G$32))*$B307+AND(AO$56&lt;'Summary&amp;Assumptions'!$J$31,AO$47&gt;=$FO307,AO$47&lt;=$FP307)*(('Summary&amp;Assumptions'!$H$25*$C307)*(1+'Summary&amp;Assumptions'!$J$29)^(AO$46-1))+AND(AO$56&lt;'Summary&amp;Assumptions'!$J$31,AO$47&gt;=$FQ307,AO$47&lt;=$FR307)*(('Summary&amp;Assumptions'!$H$25*$C307)*(1+'Summary&amp;Assumptions'!$J$29)^(AO$46-1))</f>
        <v>0</v>
      </c>
      <c r="AK307" s="588">
        <f>AND(AP$55&gt;0,SUM($E307:AJ307)&lt;'Summary&amp;Assumptions'!$G$32*$B307,$D307&gt;='Summary&amp;Assumptions'!$D$17,AP$47&gt;=$D307,AP$47&lt;=EDATE($D307,'Summary&amp;Assumptions'!$G$32))*$B307+AND(AP$56&lt;'Summary&amp;Assumptions'!$J$31,AP$47&gt;=$FO307,AP$47&lt;=$FP307)*(('Summary&amp;Assumptions'!$H$25*$C307)*(1+'Summary&amp;Assumptions'!$J$29)^(AP$46-1))+AND(AP$56&lt;'Summary&amp;Assumptions'!$J$31,AP$47&gt;=$FQ307,AP$47&lt;=$FR307)*(('Summary&amp;Assumptions'!$H$25*$C307)*(1+'Summary&amp;Assumptions'!$J$29)^(AP$46-1))</f>
        <v>0</v>
      </c>
      <c r="AL307" s="588">
        <f>AND(AQ$55&gt;0,SUM($E307:AK307)&lt;'Summary&amp;Assumptions'!$G$32*$B307,$D307&gt;='Summary&amp;Assumptions'!$D$17,AQ$47&gt;=$D307,AQ$47&lt;=EDATE($D307,'Summary&amp;Assumptions'!$G$32))*$B307+AND(AQ$56&lt;'Summary&amp;Assumptions'!$J$31,AQ$47&gt;=$FO307,AQ$47&lt;=$FP307)*(('Summary&amp;Assumptions'!$H$25*$C307)*(1+'Summary&amp;Assumptions'!$J$29)^(AQ$46-1))+AND(AQ$56&lt;'Summary&amp;Assumptions'!$J$31,AQ$47&gt;=$FQ307,AQ$47&lt;=$FR307)*(('Summary&amp;Assumptions'!$H$25*$C307)*(1+'Summary&amp;Assumptions'!$J$29)^(AQ$46-1))</f>
        <v>0</v>
      </c>
      <c r="AM307" s="588">
        <f>AND(AR$55&gt;0,SUM($E307:AL307)&lt;'Summary&amp;Assumptions'!$G$32*$B307,$D307&gt;='Summary&amp;Assumptions'!$D$17,AR$47&gt;=$D307,AR$47&lt;=EDATE($D307,'Summary&amp;Assumptions'!$G$32))*$B307+AND(AR$56&lt;'Summary&amp;Assumptions'!$J$31,AR$47&gt;=$FO307,AR$47&lt;=$FP307)*(('Summary&amp;Assumptions'!$H$25*$C307)*(1+'Summary&amp;Assumptions'!$J$29)^(AR$46-1))+AND(AR$56&lt;'Summary&amp;Assumptions'!$J$31,AR$47&gt;=$FQ307,AR$47&lt;=$FR307)*(('Summary&amp;Assumptions'!$H$25*$C307)*(1+'Summary&amp;Assumptions'!$J$29)^(AR$46-1))</f>
        <v>0</v>
      </c>
      <c r="AN307" s="588">
        <f>AND(AS$55&gt;0,SUM($E307:AM307)&lt;'Summary&amp;Assumptions'!$G$32*$B307,$D307&gt;='Summary&amp;Assumptions'!$D$17,AS$47&gt;=$D307,AS$47&lt;=EDATE($D307,'Summary&amp;Assumptions'!$G$32))*$B307+AND(AS$56&lt;'Summary&amp;Assumptions'!$J$31,AS$47&gt;=$FO307,AS$47&lt;=$FP307)*(('Summary&amp;Assumptions'!$H$25*$C307)*(1+'Summary&amp;Assumptions'!$J$29)^(AS$46-1))+AND(AS$56&lt;'Summary&amp;Assumptions'!$J$31,AS$47&gt;=$FQ307,AS$47&lt;=$FR307)*(('Summary&amp;Assumptions'!$H$25*$C307)*(1+'Summary&amp;Assumptions'!$J$29)^(AS$46-1))</f>
        <v>0</v>
      </c>
      <c r="AO307" s="588">
        <f>AND(AT$55&gt;0,SUM($E307:AN307)&lt;'Summary&amp;Assumptions'!$G$32*$B307,$D307&gt;='Summary&amp;Assumptions'!$D$17,AT$47&gt;=$D307,AT$47&lt;=EDATE($D307,'Summary&amp;Assumptions'!$G$32))*$B307+AND(AT$56&lt;'Summary&amp;Assumptions'!$J$31,AT$47&gt;=$FO307,AT$47&lt;=$FP307)*(('Summary&amp;Assumptions'!$H$25*$C307)*(1+'Summary&amp;Assumptions'!$J$29)^(AT$46-1))+AND(AT$56&lt;'Summary&amp;Assumptions'!$J$31,AT$47&gt;=$FQ307,AT$47&lt;=$FR307)*(('Summary&amp;Assumptions'!$H$25*$C307)*(1+'Summary&amp;Assumptions'!$J$29)^(AT$46-1))</f>
        <v>0</v>
      </c>
      <c r="AP307" s="588">
        <f>AND(AU$55&gt;0,SUM($E307:AO307)&lt;'Summary&amp;Assumptions'!$G$32*$B307,$D307&gt;='Summary&amp;Assumptions'!$D$17,AU$47&gt;=$D307,AU$47&lt;=EDATE($D307,'Summary&amp;Assumptions'!$G$32))*$B307+AND(AU$56&lt;'Summary&amp;Assumptions'!$J$31,AU$47&gt;=$FO307,AU$47&lt;=$FP307)*(('Summary&amp;Assumptions'!$H$25*$C307)*(1+'Summary&amp;Assumptions'!$J$29)^(AU$46-1))+AND(AU$56&lt;'Summary&amp;Assumptions'!$J$31,AU$47&gt;=$FQ307,AU$47&lt;=$FR307)*(('Summary&amp;Assumptions'!$H$25*$C307)*(1+'Summary&amp;Assumptions'!$J$29)^(AU$46-1))</f>
        <v>0</v>
      </c>
      <c r="AQ307" s="588">
        <f>AND(AV$55&gt;0,SUM($E307:AP307)&lt;'Summary&amp;Assumptions'!$G$32*$B307,$D307&gt;='Summary&amp;Assumptions'!$D$17,AV$47&gt;=$D307,AV$47&lt;=EDATE($D307,'Summary&amp;Assumptions'!$G$32))*$B307+AND(AV$56&lt;'Summary&amp;Assumptions'!$J$31,AV$47&gt;=$FO307,AV$47&lt;=$FP307)*(('Summary&amp;Assumptions'!$H$25*$C307)*(1+'Summary&amp;Assumptions'!$J$29)^(AV$46-1))+AND(AV$56&lt;'Summary&amp;Assumptions'!$J$31,AV$47&gt;=$FQ307,AV$47&lt;=$FR307)*(('Summary&amp;Assumptions'!$H$25*$C307)*(1+'Summary&amp;Assumptions'!$J$29)^(AV$46-1))</f>
        <v>0</v>
      </c>
      <c r="AR307" s="588">
        <f>AND(AW$55&gt;0,SUM($E307:AQ307)&lt;'Summary&amp;Assumptions'!$G$32*$B307,$D307&gt;='Summary&amp;Assumptions'!$D$17,AW$47&gt;=$D307,AW$47&lt;=EDATE($D307,'Summary&amp;Assumptions'!$G$32))*$B307+AND(AW$56&lt;'Summary&amp;Assumptions'!$J$31,AW$47&gt;=$FO307,AW$47&lt;=$FP307)*(('Summary&amp;Assumptions'!$H$25*$C307)*(1+'Summary&amp;Assumptions'!$J$29)^(AW$46-1))+AND(AW$56&lt;'Summary&amp;Assumptions'!$J$31,AW$47&gt;=$FQ307,AW$47&lt;=$FR307)*(('Summary&amp;Assumptions'!$H$25*$C307)*(1+'Summary&amp;Assumptions'!$J$29)^(AW$46-1))</f>
        <v>0</v>
      </c>
      <c r="AS307" s="588">
        <f>AND(AX$55&gt;0,SUM($E307:AR307)&lt;'Summary&amp;Assumptions'!$G$32*$B307,$D307&gt;='Summary&amp;Assumptions'!$D$17,AX$47&gt;=$D307,AX$47&lt;=EDATE($D307,'Summary&amp;Assumptions'!$G$32))*$B307+AND(AX$56&lt;'Summary&amp;Assumptions'!$J$31,AX$47&gt;=$FO307,AX$47&lt;=$FP307)*(('Summary&amp;Assumptions'!$H$25*$C307)*(1+'Summary&amp;Assumptions'!$J$29)^(AX$46-1))+AND(AX$56&lt;'Summary&amp;Assumptions'!$J$31,AX$47&gt;=$FQ307,AX$47&lt;=$FR307)*(('Summary&amp;Assumptions'!$H$25*$C307)*(1+'Summary&amp;Assumptions'!$J$29)^(AX$46-1))</f>
        <v>0</v>
      </c>
      <c r="AT307" s="588">
        <f>AND(AY$55&gt;0,SUM($E307:AS307)&lt;'Summary&amp;Assumptions'!$G$32*$B307,$D307&gt;='Summary&amp;Assumptions'!$D$17,AY$47&gt;=$D307,AY$47&lt;=EDATE($D307,'Summary&amp;Assumptions'!$G$32))*$B307+AND(AY$56&lt;'Summary&amp;Assumptions'!$J$31,AY$47&gt;=$FO307,AY$47&lt;=$FP307)*(('Summary&amp;Assumptions'!$H$25*$C307)*(1+'Summary&amp;Assumptions'!$J$29)^(AY$46-1))+AND(AY$56&lt;'Summary&amp;Assumptions'!$J$31,AY$47&gt;=$FQ307,AY$47&lt;=$FR307)*(('Summary&amp;Assumptions'!$H$25*$C307)*(1+'Summary&amp;Assumptions'!$J$29)^(AY$46-1))</f>
        <v>0</v>
      </c>
      <c r="AU307" s="588">
        <f>AND(AZ$55&gt;0,SUM($E307:AT307)&lt;'Summary&amp;Assumptions'!$G$32*$B307,$D307&gt;='Summary&amp;Assumptions'!$D$17,AZ$47&gt;=$D307,AZ$47&lt;=EDATE($D307,'Summary&amp;Assumptions'!$G$32))*$B307+AND(AZ$56&lt;'Summary&amp;Assumptions'!$J$31,AZ$47&gt;=$FO307,AZ$47&lt;=$FP307)*(('Summary&amp;Assumptions'!$H$25*$C307)*(1+'Summary&amp;Assumptions'!$J$29)^(AZ$46-1))+AND(AZ$56&lt;'Summary&amp;Assumptions'!$J$31,AZ$47&gt;=$FQ307,AZ$47&lt;=$FR307)*(('Summary&amp;Assumptions'!$H$25*$C307)*(1+'Summary&amp;Assumptions'!$J$29)^(AZ$46-1))</f>
        <v>0</v>
      </c>
      <c r="AV307" s="588">
        <f>AND(BA$55&gt;0,SUM($E307:AU307)&lt;'Summary&amp;Assumptions'!$G$32*$B307,$D307&gt;='Summary&amp;Assumptions'!$D$17,BA$47&gt;=$D307,BA$47&lt;=EDATE($D307,'Summary&amp;Assumptions'!$G$32))*$B307+AND(BA$56&lt;'Summary&amp;Assumptions'!$J$31,BA$47&gt;=$FO307,BA$47&lt;=$FP307)*(('Summary&amp;Assumptions'!$H$25*$C307)*(1+'Summary&amp;Assumptions'!$J$29)^(BA$46-1))+AND(BA$56&lt;'Summary&amp;Assumptions'!$J$31,BA$47&gt;=$FQ307,BA$47&lt;=$FR307)*(('Summary&amp;Assumptions'!$H$25*$C307)*(1+'Summary&amp;Assumptions'!$J$29)^(BA$46-1))</f>
        <v>0</v>
      </c>
      <c r="AW307" s="588">
        <f>AND(BB$55&gt;0,SUM($E307:AV307)&lt;'Summary&amp;Assumptions'!$G$32*$B307,$D307&gt;='Summary&amp;Assumptions'!$D$17,BB$47&gt;=$D307,BB$47&lt;=EDATE($D307,'Summary&amp;Assumptions'!$G$32))*$B307+AND(BB$56&lt;'Summary&amp;Assumptions'!$J$31,BB$47&gt;=$FO307,BB$47&lt;=$FP307)*(('Summary&amp;Assumptions'!$H$25*$C307)*(1+'Summary&amp;Assumptions'!$J$29)^(BB$46-1))+AND(BB$56&lt;'Summary&amp;Assumptions'!$J$31,BB$47&gt;=$FQ307,BB$47&lt;=$FR307)*(('Summary&amp;Assumptions'!$H$25*$C307)*(1+'Summary&amp;Assumptions'!$J$29)^(BB$46-1))</f>
        <v>0</v>
      </c>
      <c r="AX307" s="588">
        <f>AND(BC$55&gt;0,SUM($E307:AW307)&lt;'Summary&amp;Assumptions'!$G$32*$B307,$D307&gt;='Summary&amp;Assumptions'!$D$17,BC$47&gt;=$D307,BC$47&lt;=EDATE($D307,'Summary&amp;Assumptions'!$G$32))*$B307+AND(BC$56&lt;'Summary&amp;Assumptions'!$J$31,BC$47&gt;=$FO307,BC$47&lt;=$FP307)*(('Summary&amp;Assumptions'!$H$25*$C307)*(1+'Summary&amp;Assumptions'!$J$29)^(BC$46-1))+AND(BC$56&lt;'Summary&amp;Assumptions'!$J$31,BC$47&gt;=$FQ307,BC$47&lt;=$FR307)*(('Summary&amp;Assumptions'!$H$25*$C307)*(1+'Summary&amp;Assumptions'!$J$29)^(BC$46-1))</f>
        <v>0</v>
      </c>
      <c r="AY307" s="588">
        <f>AND(BD$55&gt;0,SUM($E307:AX307)&lt;'Summary&amp;Assumptions'!$G$32*$B307,$D307&gt;='Summary&amp;Assumptions'!$D$17,BD$47&gt;=$D307,BD$47&lt;=EDATE($D307,'Summary&amp;Assumptions'!$G$32))*$B307+AND(BD$56&lt;'Summary&amp;Assumptions'!$J$31,BD$47&gt;=$FO307,BD$47&lt;=$FP307)*(('Summary&amp;Assumptions'!$H$25*$C307)*(1+'Summary&amp;Assumptions'!$J$29)^(BD$46-1))+AND(BD$56&lt;'Summary&amp;Assumptions'!$J$31,BD$47&gt;=$FQ307,BD$47&lt;=$FR307)*(('Summary&amp;Assumptions'!$H$25*$C307)*(1+'Summary&amp;Assumptions'!$J$29)^(BD$46-1))</f>
        <v>0</v>
      </c>
      <c r="AZ307" s="588">
        <f>AND(BE$55&gt;0,SUM($E307:AY307)&lt;'Summary&amp;Assumptions'!$G$32*$B307,$D307&gt;='Summary&amp;Assumptions'!$D$17,BE$47&gt;=$D307,BE$47&lt;=EDATE($D307,'Summary&amp;Assumptions'!$G$32))*$B307+AND(BE$56&lt;'Summary&amp;Assumptions'!$J$31,BE$47&gt;=$FO307,BE$47&lt;=$FP307)*(('Summary&amp;Assumptions'!$H$25*$C307)*(1+'Summary&amp;Assumptions'!$J$29)^(BE$46-1))+AND(BE$56&lt;'Summary&amp;Assumptions'!$J$31,BE$47&gt;=$FQ307,BE$47&lt;=$FR307)*(('Summary&amp;Assumptions'!$H$25*$C307)*(1+'Summary&amp;Assumptions'!$J$29)^(BE$46-1))</f>
        <v>0</v>
      </c>
      <c r="BA307" s="588">
        <f>AND(BF$55&gt;0,SUM($E307:AZ307)&lt;'Summary&amp;Assumptions'!$G$32*$B307,$D307&gt;='Summary&amp;Assumptions'!$D$17,BF$47&gt;=$D307,BF$47&lt;=EDATE($D307,'Summary&amp;Assumptions'!$G$32))*$B307+AND(BF$56&lt;'Summary&amp;Assumptions'!$J$31,BF$47&gt;=$FO307,BF$47&lt;=$FP307)*(('Summary&amp;Assumptions'!$H$25*$C307)*(1+'Summary&amp;Assumptions'!$J$29)^(BF$46-1))+AND(BF$56&lt;'Summary&amp;Assumptions'!$J$31,BF$47&gt;=$FQ307,BF$47&lt;=$FR307)*(('Summary&amp;Assumptions'!$H$25*$C307)*(1+'Summary&amp;Assumptions'!$J$29)^(BF$46-1))</f>
        <v>0</v>
      </c>
      <c r="BB307" s="588">
        <f>AND(BG$55&gt;0,SUM($E307:BA307)&lt;'Summary&amp;Assumptions'!$G$32*$B307,$D307&gt;='Summary&amp;Assumptions'!$D$17,BG$47&gt;=$D307,BG$47&lt;=EDATE($D307,'Summary&amp;Assumptions'!$G$32))*$B307+AND(BG$56&lt;'Summary&amp;Assumptions'!$J$31,BG$47&gt;=$FO307,BG$47&lt;=$FP307)*(('Summary&amp;Assumptions'!$H$25*$C307)*(1+'Summary&amp;Assumptions'!$J$29)^(BG$46-1))+AND(BG$56&lt;'Summary&amp;Assumptions'!$J$31,BG$47&gt;=$FQ307,BG$47&lt;=$FR307)*(('Summary&amp;Assumptions'!$H$25*$C307)*(1+'Summary&amp;Assumptions'!$J$29)^(BG$46-1))</f>
        <v>0</v>
      </c>
      <c r="BC307" s="588">
        <f>AND(BH$55&gt;0,SUM($E307:BB307)&lt;'Summary&amp;Assumptions'!$G$32*$B307,$D307&gt;='Summary&amp;Assumptions'!$D$17,BH$47&gt;=$D307,BH$47&lt;=EDATE($D307,'Summary&amp;Assumptions'!$G$32))*$B307+AND(BH$56&lt;'Summary&amp;Assumptions'!$J$31,BH$47&gt;=$FO307,BH$47&lt;=$FP307)*(('Summary&amp;Assumptions'!$H$25*$C307)*(1+'Summary&amp;Assumptions'!$J$29)^(BH$46-1))+AND(BH$56&lt;'Summary&amp;Assumptions'!$J$31,BH$47&gt;=$FQ307,BH$47&lt;=$FR307)*(('Summary&amp;Assumptions'!$H$25*$C307)*(1+'Summary&amp;Assumptions'!$J$29)^(BH$46-1))</f>
        <v>0</v>
      </c>
      <c r="BD307" s="588">
        <f>AND(BI$55&gt;0,SUM($E307:BC307)&lt;'Summary&amp;Assumptions'!$G$32*$B307,$D307&gt;='Summary&amp;Assumptions'!$D$17,BI$47&gt;=$D307,BI$47&lt;=EDATE($D307,'Summary&amp;Assumptions'!$G$32))*$B307+AND(BI$56&lt;'Summary&amp;Assumptions'!$J$31,BI$47&gt;=$FO307,BI$47&lt;=$FP307)*(('Summary&amp;Assumptions'!$H$25*$C307)*(1+'Summary&amp;Assumptions'!$J$29)^(BI$46-1))+AND(BI$56&lt;'Summary&amp;Assumptions'!$J$31,BI$47&gt;=$FQ307,BI$47&lt;=$FR307)*(('Summary&amp;Assumptions'!$H$25*$C307)*(1+'Summary&amp;Assumptions'!$J$29)^(BI$46-1))</f>
        <v>0</v>
      </c>
      <c r="BE307" s="588">
        <f>AND(BJ$55&gt;0,SUM($E307:BD307)&lt;'Summary&amp;Assumptions'!$G$32*$B307,$D307&gt;='Summary&amp;Assumptions'!$D$17,BJ$47&gt;=$D307,BJ$47&lt;=EDATE($D307,'Summary&amp;Assumptions'!$G$32))*$B307+AND(BJ$56&lt;'Summary&amp;Assumptions'!$J$31,BJ$47&gt;=$FO307,BJ$47&lt;=$FP307)*(('Summary&amp;Assumptions'!$H$25*$C307)*(1+'Summary&amp;Assumptions'!$J$29)^(BJ$46-1))+AND(BJ$56&lt;'Summary&amp;Assumptions'!$J$31,BJ$47&gt;=$FQ307,BJ$47&lt;=$FR307)*(('Summary&amp;Assumptions'!$H$25*$C307)*(1+'Summary&amp;Assumptions'!$J$29)^(BJ$46-1))</f>
        <v>0</v>
      </c>
      <c r="BF307" s="588">
        <f>AND(BK$55&gt;0,SUM($E307:BE307)&lt;'Summary&amp;Assumptions'!$G$32*$B307,$D307&gt;='Summary&amp;Assumptions'!$D$17,BK$47&gt;=$D307,BK$47&lt;=EDATE($D307,'Summary&amp;Assumptions'!$G$32))*$B307+AND(BK$56&lt;'Summary&amp;Assumptions'!$J$31,BK$47&gt;=$FO307,BK$47&lt;=$FP307)*(('Summary&amp;Assumptions'!$H$25*$C307)*(1+'Summary&amp;Assumptions'!$J$29)^(BK$46-1))+AND(BK$56&lt;'Summary&amp;Assumptions'!$J$31,BK$47&gt;=$FQ307,BK$47&lt;=$FR307)*(('Summary&amp;Assumptions'!$H$25*$C307)*(1+'Summary&amp;Assumptions'!$J$29)^(BK$46-1))</f>
        <v>0</v>
      </c>
      <c r="BG307" s="588">
        <f>AND(BL$55&gt;0,SUM($E307:BF307)&lt;'Summary&amp;Assumptions'!$G$32*$B307,$D307&gt;='Summary&amp;Assumptions'!$D$17,BL$47&gt;=$D307,BL$47&lt;=EDATE($D307,'Summary&amp;Assumptions'!$G$32))*$B307+AND(BL$56&lt;'Summary&amp;Assumptions'!$J$31,BL$47&gt;=$FO307,BL$47&lt;=$FP307)*(('Summary&amp;Assumptions'!$H$25*$C307)*(1+'Summary&amp;Assumptions'!$J$29)^(BL$46-1))+AND(BL$56&lt;'Summary&amp;Assumptions'!$J$31,BL$47&gt;=$FQ307,BL$47&lt;=$FR307)*(('Summary&amp;Assumptions'!$H$25*$C307)*(1+'Summary&amp;Assumptions'!$J$29)^(BL$46-1))</f>
        <v>0</v>
      </c>
      <c r="BH307" s="588">
        <f>AND(BM$55&gt;0,SUM($E307:BG307)&lt;'Summary&amp;Assumptions'!$G$32*$B307,$D307&gt;='Summary&amp;Assumptions'!$D$17,BM$47&gt;=$D307,BM$47&lt;=EDATE($D307,'Summary&amp;Assumptions'!$G$32))*$B307+AND(BM$56&lt;'Summary&amp;Assumptions'!$J$31,BM$47&gt;=$FO307,BM$47&lt;=$FP307)*(('Summary&amp;Assumptions'!$H$25*$C307)*(1+'Summary&amp;Assumptions'!$J$29)^(BM$46-1))+AND(BM$56&lt;'Summary&amp;Assumptions'!$J$31,BM$47&gt;=$FQ307,BM$47&lt;=$FR307)*(('Summary&amp;Assumptions'!$H$25*$C307)*(1+'Summary&amp;Assumptions'!$J$29)^(BM$46-1))</f>
        <v>0</v>
      </c>
      <c r="BI307" s="588">
        <f>AND(BN$55&gt;0,SUM($E307:BH307)&lt;'Summary&amp;Assumptions'!$G$32*$B307,$D307&gt;='Summary&amp;Assumptions'!$D$17,BN$47&gt;=$D307,BN$47&lt;=EDATE($D307,'Summary&amp;Assumptions'!$G$32))*$B307+AND(BN$56&lt;'Summary&amp;Assumptions'!$J$31,BN$47&gt;=$FO307,BN$47&lt;=$FP307)*(('Summary&amp;Assumptions'!$H$25*$C307)*(1+'Summary&amp;Assumptions'!$J$29)^(BN$46-1))+AND(BN$56&lt;'Summary&amp;Assumptions'!$J$31,BN$47&gt;=$FQ307,BN$47&lt;=$FR307)*(('Summary&amp;Assumptions'!$H$25*$C307)*(1+'Summary&amp;Assumptions'!$J$29)^(BN$46-1))</f>
        <v>0</v>
      </c>
      <c r="BJ307" s="588">
        <f>AND(BO$55&gt;0,SUM($E307:BI307)&lt;'Summary&amp;Assumptions'!$G$32*$B307,$D307&gt;='Summary&amp;Assumptions'!$D$17,BO$47&gt;=$D307,BO$47&lt;=EDATE($D307,'Summary&amp;Assumptions'!$G$32))*$B307+AND(BO$56&lt;'Summary&amp;Assumptions'!$J$31,BO$47&gt;=$FO307,BO$47&lt;=$FP307)*(('Summary&amp;Assumptions'!$H$25*$C307)*(1+'Summary&amp;Assumptions'!$J$29)^(BO$46-1))+AND(BO$56&lt;'Summary&amp;Assumptions'!$J$31,BO$47&gt;=$FQ307,BO$47&lt;=$FR307)*(('Summary&amp;Assumptions'!$H$25*$C307)*(1+'Summary&amp;Assumptions'!$J$29)^(BO$46-1))</f>
        <v>0</v>
      </c>
      <c r="BK307" s="588">
        <f>AND(BP$55&gt;0,SUM($E307:BJ307)&lt;'Summary&amp;Assumptions'!$G$32*$B307,$D307&gt;='Summary&amp;Assumptions'!$D$17,BP$47&gt;=$D307,BP$47&lt;=EDATE($D307,'Summary&amp;Assumptions'!$G$32))*$B307+AND(BP$56&lt;'Summary&amp;Assumptions'!$J$31,BP$47&gt;=$FO307,BP$47&lt;=$FP307)*(('Summary&amp;Assumptions'!$H$25*$C307)*(1+'Summary&amp;Assumptions'!$J$29)^(BP$46-1))+AND(BP$56&lt;'Summary&amp;Assumptions'!$J$31,BP$47&gt;=$FQ307,BP$47&lt;=$FR307)*(('Summary&amp;Assumptions'!$H$25*$C307)*(1+'Summary&amp;Assumptions'!$J$29)^(BP$46-1))</f>
        <v>0</v>
      </c>
      <c r="BL307" s="588">
        <f>AND(BQ$55&gt;0,SUM($E307:BK307)&lt;'Summary&amp;Assumptions'!$G$32*$B307,$D307&gt;='Summary&amp;Assumptions'!$D$17,BQ$47&gt;=$D307,BQ$47&lt;=EDATE($D307,'Summary&amp;Assumptions'!$G$32))*$B307+AND(BQ$56&lt;'Summary&amp;Assumptions'!$J$31,BQ$47&gt;=$FO307,BQ$47&lt;=$FP307)*(('Summary&amp;Assumptions'!$H$25*$C307)*(1+'Summary&amp;Assumptions'!$J$29)^(BQ$46-1))+AND(BQ$56&lt;'Summary&amp;Assumptions'!$J$31,BQ$47&gt;=$FQ307,BQ$47&lt;=$FR307)*(('Summary&amp;Assumptions'!$H$25*$C307)*(1+'Summary&amp;Assumptions'!$J$29)^(BQ$46-1))</f>
        <v>0</v>
      </c>
      <c r="BM307" s="588">
        <f>AND(BR$55&gt;0,SUM($E307:BL307)&lt;'Summary&amp;Assumptions'!$G$32*$B307,$D307&gt;='Summary&amp;Assumptions'!$D$17,BR$47&gt;=$D307,BR$47&lt;=EDATE($D307,'Summary&amp;Assumptions'!$G$32))*$B307+AND(BR$56&lt;'Summary&amp;Assumptions'!$J$31,BR$47&gt;=$FO307,BR$47&lt;=$FP307)*(('Summary&amp;Assumptions'!$H$25*$C307)*(1+'Summary&amp;Assumptions'!$J$29)^(BR$46-1))+AND(BR$56&lt;'Summary&amp;Assumptions'!$J$31,BR$47&gt;=$FQ307,BR$47&lt;=$FR307)*(('Summary&amp;Assumptions'!$H$25*$C307)*(1+'Summary&amp;Assumptions'!$J$29)^(BR$46-1))</f>
        <v>0</v>
      </c>
      <c r="BN307" s="588">
        <f>AND(BS$55&gt;0,SUM($E307:BM307)&lt;'Summary&amp;Assumptions'!$G$32*$B307,$D307&gt;='Summary&amp;Assumptions'!$D$17,BS$47&gt;=$D307,BS$47&lt;=EDATE($D307,'Summary&amp;Assumptions'!$G$32))*$B307+AND(BS$56&lt;'Summary&amp;Assumptions'!$J$31,BS$47&gt;=$FO307,BS$47&lt;=$FP307)*(('Summary&amp;Assumptions'!$H$25*$C307)*(1+'Summary&amp;Assumptions'!$J$29)^(BS$46-1))+AND(BS$56&lt;'Summary&amp;Assumptions'!$J$31,BS$47&gt;=$FQ307,BS$47&lt;=$FR307)*(('Summary&amp;Assumptions'!$H$25*$C307)*(1+'Summary&amp;Assumptions'!$J$29)^(BS$46-1))</f>
        <v>0</v>
      </c>
      <c r="BO307" s="588">
        <f>AND(BT$55&gt;0,SUM($E307:BN307)&lt;'Summary&amp;Assumptions'!$G$32*$B307,$D307&gt;='Summary&amp;Assumptions'!$D$17,BT$47&gt;=$D307,BT$47&lt;=EDATE($D307,'Summary&amp;Assumptions'!$G$32))*$B307+AND(BT$56&lt;'Summary&amp;Assumptions'!$J$31,BT$47&gt;=$FO307,BT$47&lt;=$FP307)*(('Summary&amp;Assumptions'!$H$25*$C307)*(1+'Summary&amp;Assumptions'!$J$29)^(BT$46-1))+AND(BT$56&lt;'Summary&amp;Assumptions'!$J$31,BT$47&gt;=$FQ307,BT$47&lt;=$FR307)*(('Summary&amp;Assumptions'!$H$25*$C307)*(1+'Summary&amp;Assumptions'!$J$29)^(BT$46-1))</f>
        <v>0</v>
      </c>
      <c r="BP307" s="588">
        <f>AND(BU$55&gt;0,SUM($E307:BO307)&lt;'Summary&amp;Assumptions'!$G$32*$B307,$D307&gt;='Summary&amp;Assumptions'!$D$17,BU$47&gt;=$D307,BU$47&lt;=EDATE($D307,'Summary&amp;Assumptions'!$G$32))*$B307+AND(BU$56&lt;'Summary&amp;Assumptions'!$J$31,BU$47&gt;=$FO307,BU$47&lt;=$FP307)*(('Summary&amp;Assumptions'!$H$25*$C307)*(1+'Summary&amp;Assumptions'!$J$29)^(BU$46-1))+AND(BU$56&lt;'Summary&amp;Assumptions'!$J$31,BU$47&gt;=$FQ307,BU$47&lt;=$FR307)*(('Summary&amp;Assumptions'!$H$25*$C307)*(1+'Summary&amp;Assumptions'!$J$29)^(BU$46-1))</f>
        <v>0</v>
      </c>
      <c r="BQ307" s="588">
        <f>AND(BV$55&gt;0,SUM($E307:BP307)&lt;'Summary&amp;Assumptions'!$G$32*$B307,$D307&gt;='Summary&amp;Assumptions'!$D$17,BV$47&gt;=$D307,BV$47&lt;=EDATE($D307,'Summary&amp;Assumptions'!$G$32))*$B307+AND(BV$56&lt;'Summary&amp;Assumptions'!$J$31,BV$47&gt;=$FO307,BV$47&lt;=$FP307)*(('Summary&amp;Assumptions'!$H$25*$C307)*(1+'Summary&amp;Assumptions'!$J$29)^(BV$46-1))+AND(BV$56&lt;'Summary&amp;Assumptions'!$J$31,BV$47&gt;=$FQ307,BV$47&lt;=$FR307)*(('Summary&amp;Assumptions'!$H$25*$C307)*(1+'Summary&amp;Assumptions'!$J$29)^(BV$46-1))</f>
        <v>0</v>
      </c>
      <c r="BR307" s="588">
        <f>AND(BW$55&gt;0,SUM($E307:BQ307)&lt;'Summary&amp;Assumptions'!$G$32*$B307,$D307&gt;='Summary&amp;Assumptions'!$D$17,BW$47&gt;=$D307,BW$47&lt;=EDATE($D307,'Summary&amp;Assumptions'!$G$32))*$B307+AND(BW$56&lt;'Summary&amp;Assumptions'!$J$31,BW$47&gt;=$FO307,BW$47&lt;=$FP307)*(('Summary&amp;Assumptions'!$H$25*$C307)*(1+'Summary&amp;Assumptions'!$J$29)^(BW$46-1))+AND(BW$56&lt;'Summary&amp;Assumptions'!$J$31,BW$47&gt;=$FQ307,BW$47&lt;=$FR307)*(('Summary&amp;Assumptions'!$H$25*$C307)*(1+'Summary&amp;Assumptions'!$J$29)^(BW$46-1))</f>
        <v>0</v>
      </c>
      <c r="BS307" s="588">
        <f>AND(BX$55&gt;0,SUM($E307:BR307)&lt;'Summary&amp;Assumptions'!$G$32*$B307,$D307&gt;='Summary&amp;Assumptions'!$D$17,BX$47&gt;=$D307,BX$47&lt;=EDATE($D307,'Summary&amp;Assumptions'!$G$32))*$B307+AND(BX$56&lt;'Summary&amp;Assumptions'!$J$31,BX$47&gt;=$FO307,BX$47&lt;=$FP307)*(('Summary&amp;Assumptions'!$H$25*$C307)*(1+'Summary&amp;Assumptions'!$J$29)^(BX$46-1))+AND(BX$56&lt;'Summary&amp;Assumptions'!$J$31,BX$47&gt;=$FQ307,BX$47&lt;=$FR307)*(('Summary&amp;Assumptions'!$H$25*$C307)*(1+'Summary&amp;Assumptions'!$J$29)^(BX$46-1))</f>
        <v>0</v>
      </c>
      <c r="BT307" s="588">
        <f>AND(BY$55&gt;0,SUM($E307:BS307)&lt;'Summary&amp;Assumptions'!$G$32*$B307,$D307&gt;='Summary&amp;Assumptions'!$D$17,BY$47&gt;=$D307,BY$47&lt;=EDATE($D307,'Summary&amp;Assumptions'!$G$32))*$B307+AND(BY$56&lt;'Summary&amp;Assumptions'!$J$31,BY$47&gt;=$FO307,BY$47&lt;=$FP307)*(('Summary&amp;Assumptions'!$H$25*$C307)*(1+'Summary&amp;Assumptions'!$J$29)^(BY$46-1))+AND(BY$56&lt;'Summary&amp;Assumptions'!$J$31,BY$47&gt;=$FQ307,BY$47&lt;=$FR307)*(('Summary&amp;Assumptions'!$H$25*$C307)*(1+'Summary&amp;Assumptions'!$J$29)^(BY$46-1))</f>
        <v>0</v>
      </c>
      <c r="BU307" s="588">
        <f>AND(BZ$55&gt;0,SUM($E307:BT307)&lt;'Summary&amp;Assumptions'!$G$32*$B307,$D307&gt;='Summary&amp;Assumptions'!$D$17,BZ$47&gt;=$D307,BZ$47&lt;=EDATE($D307,'Summary&amp;Assumptions'!$G$32))*$B307+AND(BZ$56&lt;'Summary&amp;Assumptions'!$J$31,BZ$47&gt;=$FO307,BZ$47&lt;=$FP307)*(('Summary&amp;Assumptions'!$H$25*$C307)*(1+'Summary&amp;Assumptions'!$J$29)^(BZ$46-1))+AND(BZ$56&lt;'Summary&amp;Assumptions'!$J$31,BZ$47&gt;=$FQ307,BZ$47&lt;=$FR307)*(('Summary&amp;Assumptions'!$H$25*$C307)*(1+'Summary&amp;Assumptions'!$J$29)^(BZ$46-1))</f>
        <v>0</v>
      </c>
      <c r="BV307" s="588">
        <f>AND(CA$55&gt;0,SUM($E307:BU307)&lt;'Summary&amp;Assumptions'!$G$32*$B307,$D307&gt;='Summary&amp;Assumptions'!$D$17,CA$47&gt;=$D307,CA$47&lt;=EDATE($D307,'Summary&amp;Assumptions'!$G$32))*$B307+AND(CA$56&lt;'Summary&amp;Assumptions'!$J$31,CA$47&gt;=$FO307,CA$47&lt;=$FP307)*(('Summary&amp;Assumptions'!$H$25*$C307)*(1+'Summary&amp;Assumptions'!$J$29)^(CA$46-1))+AND(CA$56&lt;'Summary&amp;Assumptions'!$J$31,CA$47&gt;=$FQ307,CA$47&lt;=$FR307)*(('Summary&amp;Assumptions'!$H$25*$C307)*(1+'Summary&amp;Assumptions'!$J$29)^(CA$46-1))</f>
        <v>0</v>
      </c>
      <c r="BW307" s="588">
        <f>AND(CB$55&gt;0,SUM($E307:BV307)&lt;'Summary&amp;Assumptions'!$G$32*$B307,$D307&gt;='Summary&amp;Assumptions'!$D$17,CB$47&gt;=$D307,CB$47&lt;=EDATE($D307,'Summary&amp;Assumptions'!$G$32))*$B307+AND(CB$56&lt;'Summary&amp;Assumptions'!$J$31,CB$47&gt;=$FO307,CB$47&lt;=$FP307)*(('Summary&amp;Assumptions'!$H$25*$C307)*(1+'Summary&amp;Assumptions'!$J$29)^(CB$46-1))+AND(CB$56&lt;'Summary&amp;Assumptions'!$J$31,CB$47&gt;=$FQ307,CB$47&lt;=$FR307)*(('Summary&amp;Assumptions'!$H$25*$C307)*(1+'Summary&amp;Assumptions'!$J$29)^(CB$46-1))</f>
        <v>0</v>
      </c>
      <c r="BX307" s="588">
        <f>AND(CC$55&gt;0,SUM($E307:BW307)&lt;'Summary&amp;Assumptions'!$G$32*$B307,$D307&gt;='Summary&amp;Assumptions'!$D$17,CC$47&gt;=$D307,CC$47&lt;=EDATE($D307,'Summary&amp;Assumptions'!$G$32))*$B307+AND(CC$56&lt;'Summary&amp;Assumptions'!$J$31,CC$47&gt;=$FO307,CC$47&lt;=$FP307)*(('Summary&amp;Assumptions'!$H$25*$C307)*(1+'Summary&amp;Assumptions'!$J$29)^(CC$46-1))+AND(CC$56&lt;'Summary&amp;Assumptions'!$J$31,CC$47&gt;=$FQ307,CC$47&lt;=$FR307)*(('Summary&amp;Assumptions'!$H$25*$C307)*(1+'Summary&amp;Assumptions'!$J$29)^(CC$46-1))</f>
        <v>0</v>
      </c>
      <c r="BY307" s="588">
        <f>AND(CD$55&gt;0,SUM($E307:BX307)&lt;'Summary&amp;Assumptions'!$G$32*$B307,$D307&gt;='Summary&amp;Assumptions'!$D$17,CD$47&gt;=$D307,CD$47&lt;=EDATE($D307,'Summary&amp;Assumptions'!$G$32))*$B307+AND(CD$56&lt;'Summary&amp;Assumptions'!$J$31,CD$47&gt;=$FO307,CD$47&lt;=$FP307)*(('Summary&amp;Assumptions'!$H$25*$C307)*(1+'Summary&amp;Assumptions'!$J$29)^(CD$46-1))+AND(CD$56&lt;'Summary&amp;Assumptions'!$J$31,CD$47&gt;=$FQ307,CD$47&lt;=$FR307)*(('Summary&amp;Assumptions'!$H$25*$C307)*(1+'Summary&amp;Assumptions'!$J$29)^(CD$46-1))</f>
        <v>0</v>
      </c>
      <c r="BZ307" s="588">
        <f>AND(CE$55&gt;0,SUM($E307:BY307)&lt;'Summary&amp;Assumptions'!$G$32*$B307,$D307&gt;='Summary&amp;Assumptions'!$D$17,CE$47&gt;=$D307,CE$47&lt;=EDATE($D307,'Summary&amp;Assumptions'!$G$32))*$B307+AND(CE$56&lt;'Summary&amp;Assumptions'!$J$31,CE$47&gt;=$FO307,CE$47&lt;=$FP307)*(('Summary&amp;Assumptions'!$H$25*$C307)*(1+'Summary&amp;Assumptions'!$J$29)^(CE$46-1))+AND(CE$56&lt;'Summary&amp;Assumptions'!$J$31,CE$47&gt;=$FQ307,CE$47&lt;=$FR307)*(('Summary&amp;Assumptions'!$H$25*$C307)*(1+'Summary&amp;Assumptions'!$J$29)^(CE$46-1))</f>
        <v>0</v>
      </c>
      <c r="CA307" s="588">
        <f>AND(CF$55&gt;0,SUM($E307:BZ307)&lt;'Summary&amp;Assumptions'!$G$32*$B307,$D307&gt;='Summary&amp;Assumptions'!$D$17,CF$47&gt;=$D307,CF$47&lt;=EDATE($D307,'Summary&amp;Assumptions'!$G$32))*$B307+AND(CF$56&lt;'Summary&amp;Assumptions'!$J$31,CF$47&gt;=$FO307,CF$47&lt;=$FP307)*(('Summary&amp;Assumptions'!$H$25*$C307)*(1+'Summary&amp;Assumptions'!$J$29)^(CF$46-1))+AND(CF$56&lt;'Summary&amp;Assumptions'!$J$31,CF$47&gt;=$FQ307,CF$47&lt;=$FR307)*(('Summary&amp;Assumptions'!$H$25*$C307)*(1+'Summary&amp;Assumptions'!$J$29)^(CF$46-1))</f>
        <v>0</v>
      </c>
      <c r="CB307" s="588">
        <f>AND(CG$55&gt;0,SUM($E307:CA307)&lt;'Summary&amp;Assumptions'!$G$32*$B307,$D307&gt;='Summary&amp;Assumptions'!$D$17,CG$47&gt;=$D307,CG$47&lt;=EDATE($D307,'Summary&amp;Assumptions'!$G$32))*$B307+AND(CG$56&lt;'Summary&amp;Assumptions'!$J$31,CG$47&gt;=$FO307,CG$47&lt;=$FP307)*(('Summary&amp;Assumptions'!$H$25*$C307)*(1+'Summary&amp;Assumptions'!$J$29)^(CG$46-1))+AND(CG$56&lt;'Summary&amp;Assumptions'!$J$31,CG$47&gt;=$FQ307,CG$47&lt;=$FR307)*(('Summary&amp;Assumptions'!$H$25*$C307)*(1+'Summary&amp;Assumptions'!$J$29)^(CG$46-1))</f>
        <v>0</v>
      </c>
      <c r="CC307" s="588">
        <f>AND(CH$55&gt;0,SUM($E307:CB307)&lt;'Summary&amp;Assumptions'!$G$32*$B307,$D307&gt;='Summary&amp;Assumptions'!$D$17,CH$47&gt;=$D307,CH$47&lt;=EDATE($D307,'Summary&amp;Assumptions'!$G$32))*$B307+AND(CH$56&lt;'Summary&amp;Assumptions'!$J$31,CH$47&gt;=$FO307,CH$47&lt;=$FP307)*(('Summary&amp;Assumptions'!$H$25*$C307)*(1+'Summary&amp;Assumptions'!$J$29)^(CH$46-1))+AND(CH$56&lt;'Summary&amp;Assumptions'!$J$31,CH$47&gt;=$FQ307,CH$47&lt;=$FR307)*(('Summary&amp;Assumptions'!$H$25*$C307)*(1+'Summary&amp;Assumptions'!$J$29)^(CH$46-1))</f>
        <v>0</v>
      </c>
      <c r="CD307" s="588">
        <f>AND(CI$55&gt;0,SUM($E307:CC307)&lt;'Summary&amp;Assumptions'!$G$32*$B307,$D307&gt;='Summary&amp;Assumptions'!$D$17,CI$47&gt;=$D307,CI$47&lt;=EDATE($D307,'Summary&amp;Assumptions'!$G$32))*$B307+AND(CI$56&lt;'Summary&amp;Assumptions'!$J$31,CI$47&gt;=$FO307,CI$47&lt;=$FP307)*(('Summary&amp;Assumptions'!$H$25*$C307)*(1+'Summary&amp;Assumptions'!$J$29)^(CI$46-1))+AND(CI$56&lt;'Summary&amp;Assumptions'!$J$31,CI$47&gt;=$FQ307,CI$47&lt;=$FR307)*(('Summary&amp;Assumptions'!$H$25*$C307)*(1+'Summary&amp;Assumptions'!$J$29)^(CI$46-1))</f>
        <v>0</v>
      </c>
      <c r="CE307" s="588">
        <f>AND(CJ$55&gt;0,SUM($E307:CD307)&lt;'Summary&amp;Assumptions'!$G$32*$B307,$D307&gt;='Summary&amp;Assumptions'!$D$17,CJ$47&gt;=$D307,CJ$47&lt;=EDATE($D307,'Summary&amp;Assumptions'!$G$32))*$B307+AND(CJ$56&lt;'Summary&amp;Assumptions'!$J$31,CJ$47&gt;=$FO307,CJ$47&lt;=$FP307)*(('Summary&amp;Assumptions'!$H$25*$C307)*(1+'Summary&amp;Assumptions'!$J$29)^(CJ$46-1))+AND(CJ$56&lt;'Summary&amp;Assumptions'!$J$31,CJ$47&gt;=$FQ307,CJ$47&lt;=$FR307)*(('Summary&amp;Assumptions'!$H$25*$C307)*(1+'Summary&amp;Assumptions'!$J$29)^(CJ$46-1))</f>
        <v>0</v>
      </c>
      <c r="CF307" s="588">
        <f>AND(CK$55&gt;0,SUM($E307:CE307)&lt;'Summary&amp;Assumptions'!$G$32*$B307,$D307&gt;='Summary&amp;Assumptions'!$D$17,CK$47&gt;=$D307,CK$47&lt;=EDATE($D307,'Summary&amp;Assumptions'!$G$32))*$B307+AND(CK$56&lt;'Summary&amp;Assumptions'!$J$31,CK$47&gt;=$FO307,CK$47&lt;=$FP307)*(('Summary&amp;Assumptions'!$H$25*$C307)*(1+'Summary&amp;Assumptions'!$J$29)^(CK$46-1))+AND(CK$56&lt;'Summary&amp;Assumptions'!$J$31,CK$47&gt;=$FQ307,CK$47&lt;=$FR307)*(('Summary&amp;Assumptions'!$H$25*$C307)*(1+'Summary&amp;Assumptions'!$J$29)^(CK$46-1))</f>
        <v>0</v>
      </c>
      <c r="CG307" s="588">
        <f>AND(CL$55&gt;0,SUM($E307:CF307)&lt;'Summary&amp;Assumptions'!$G$32*$B307,$D307&gt;='Summary&amp;Assumptions'!$D$17,CL$47&gt;=$D307,CL$47&lt;=EDATE($D307,'Summary&amp;Assumptions'!$G$32))*$B307+AND(CL$56&lt;'Summary&amp;Assumptions'!$J$31,CL$47&gt;=$FO307,CL$47&lt;=$FP307)*(('Summary&amp;Assumptions'!$H$25*$C307)*(1+'Summary&amp;Assumptions'!$J$29)^(CL$46-1))+AND(CL$56&lt;'Summary&amp;Assumptions'!$J$31,CL$47&gt;=$FQ307,CL$47&lt;=$FR307)*(('Summary&amp;Assumptions'!$H$25*$C307)*(1+'Summary&amp;Assumptions'!$J$29)^(CL$46-1))</f>
        <v>0</v>
      </c>
      <c r="CH307" s="588">
        <f>AND(CM$55&gt;0,SUM($E307:CG307)&lt;'Summary&amp;Assumptions'!$G$32*$B307,$D307&gt;='Summary&amp;Assumptions'!$D$17,CM$47&gt;=$D307,CM$47&lt;=EDATE($D307,'Summary&amp;Assumptions'!$G$32))*$B307+AND(CM$56&lt;'Summary&amp;Assumptions'!$J$31,CM$47&gt;=$FO307,CM$47&lt;=$FP307)*(('Summary&amp;Assumptions'!$H$25*$C307)*(1+'Summary&amp;Assumptions'!$J$29)^(CM$46-1))+AND(CM$56&lt;'Summary&amp;Assumptions'!$J$31,CM$47&gt;=$FQ307,CM$47&lt;=$FR307)*(('Summary&amp;Assumptions'!$H$25*$C307)*(1+'Summary&amp;Assumptions'!$J$29)^(CM$46-1))</f>
        <v>0</v>
      </c>
      <c r="CI307" s="588">
        <f>AND(CN$55&gt;0,SUM($E307:CH307)&lt;'Summary&amp;Assumptions'!$G$32*$B307,$D307&gt;='Summary&amp;Assumptions'!$D$17,CN$47&gt;=$D307,CN$47&lt;=EDATE($D307,'Summary&amp;Assumptions'!$G$32))*$B307+AND(CN$56&lt;'Summary&amp;Assumptions'!$J$31,CN$47&gt;=$FO307,CN$47&lt;=$FP307)*(('Summary&amp;Assumptions'!$H$25*$C307)*(1+'Summary&amp;Assumptions'!$J$29)^(CN$46-1))+AND(CN$56&lt;'Summary&amp;Assumptions'!$J$31,CN$47&gt;=$FQ307,CN$47&lt;=$FR307)*(('Summary&amp;Assumptions'!$H$25*$C307)*(1+'Summary&amp;Assumptions'!$J$29)^(CN$46-1))</f>
        <v>0</v>
      </c>
      <c r="CJ307" s="588">
        <f>AND(CO$55&gt;0,SUM($E307:CI307)&lt;'Summary&amp;Assumptions'!$G$32*$B307,$D307&gt;='Summary&amp;Assumptions'!$D$17,CO$47&gt;=$D307,CO$47&lt;=EDATE($D307,'Summary&amp;Assumptions'!$G$32))*$B307+AND(CO$56&lt;'Summary&amp;Assumptions'!$J$31,CO$47&gt;=$FO307,CO$47&lt;=$FP307)*(('Summary&amp;Assumptions'!$H$25*$C307)*(1+'Summary&amp;Assumptions'!$J$29)^(CO$46-1))+AND(CO$56&lt;'Summary&amp;Assumptions'!$J$31,CO$47&gt;=$FQ307,CO$47&lt;=$FR307)*(('Summary&amp;Assumptions'!$H$25*$C307)*(1+'Summary&amp;Assumptions'!$J$29)^(CO$46-1))</f>
        <v>0</v>
      </c>
      <c r="CK307" s="588">
        <f>AND(CP$55&gt;0,SUM($E307:CJ307)&lt;'Summary&amp;Assumptions'!$G$32*$B307,$D307&gt;='Summary&amp;Assumptions'!$D$17,CP$47&gt;=$D307,CP$47&lt;=EDATE($D307,'Summary&amp;Assumptions'!$G$32))*$B307+AND(CP$56&lt;'Summary&amp;Assumptions'!$J$31,CP$47&gt;=$FO307,CP$47&lt;=$FP307)*(('Summary&amp;Assumptions'!$H$25*$C307)*(1+'Summary&amp;Assumptions'!$J$29)^(CP$46-1))+AND(CP$56&lt;'Summary&amp;Assumptions'!$J$31,CP$47&gt;=$FQ307,CP$47&lt;=$FR307)*(('Summary&amp;Assumptions'!$H$25*$C307)*(1+'Summary&amp;Assumptions'!$J$29)^(CP$46-1))</f>
        <v>0</v>
      </c>
      <c r="CL307" s="588">
        <f>AND(CQ$55&gt;0,SUM($E307:CK307)&lt;'Summary&amp;Assumptions'!$G$32*$B307,$D307&gt;='Summary&amp;Assumptions'!$D$17,CQ$47&gt;=$D307,CQ$47&lt;=EDATE($D307,'Summary&amp;Assumptions'!$G$32))*$B307+AND(CQ$56&lt;'Summary&amp;Assumptions'!$J$31,CQ$47&gt;=$FO307,CQ$47&lt;=$FP307)*(('Summary&amp;Assumptions'!$H$25*$C307)*(1+'Summary&amp;Assumptions'!$J$29)^(CQ$46-1))+AND(CQ$56&lt;'Summary&amp;Assumptions'!$J$31,CQ$47&gt;=$FQ307,CQ$47&lt;=$FR307)*(('Summary&amp;Assumptions'!$H$25*$C307)*(1+'Summary&amp;Assumptions'!$J$29)^(CQ$46-1))</f>
        <v>0</v>
      </c>
      <c r="CM307" s="588">
        <f>AND(CR$55&gt;0,SUM($E307:CL307)&lt;'Summary&amp;Assumptions'!$G$32*$B307,$D307&gt;='Summary&amp;Assumptions'!$D$17,CR$47&gt;=$D307,CR$47&lt;=EDATE($D307,'Summary&amp;Assumptions'!$G$32))*$B307+AND(CR$56&lt;'Summary&amp;Assumptions'!$J$31,CR$47&gt;=$FO307,CR$47&lt;=$FP307)*(('Summary&amp;Assumptions'!$H$25*$C307)*(1+'Summary&amp;Assumptions'!$J$29)^(CR$46-1))+AND(CR$56&lt;'Summary&amp;Assumptions'!$J$31,CR$47&gt;=$FQ307,CR$47&lt;=$FR307)*(('Summary&amp;Assumptions'!$H$25*$C307)*(1+'Summary&amp;Assumptions'!$J$29)^(CR$46-1))</f>
        <v>0</v>
      </c>
      <c r="CN307" s="588">
        <f>AND(CS$55&gt;0,SUM($E307:CM307)&lt;'Summary&amp;Assumptions'!$G$32*$B307,$D307&gt;='Summary&amp;Assumptions'!$D$17,CS$47&gt;=$D307,CS$47&lt;=EDATE($D307,'Summary&amp;Assumptions'!$G$32))*$B307+AND(CS$56&lt;'Summary&amp;Assumptions'!$J$31,CS$47&gt;=$FO307,CS$47&lt;=$FP307)*(('Summary&amp;Assumptions'!$H$25*$C307)*(1+'Summary&amp;Assumptions'!$J$29)^(CS$46-1))+AND(CS$56&lt;'Summary&amp;Assumptions'!$J$31,CS$47&gt;=$FQ307,CS$47&lt;=$FR307)*(('Summary&amp;Assumptions'!$H$25*$C307)*(1+'Summary&amp;Assumptions'!$J$29)^(CS$46-1))</f>
        <v>0</v>
      </c>
      <c r="CO307" s="588">
        <f>AND(CT$55&gt;0,SUM($E307:CN307)&lt;'Summary&amp;Assumptions'!$G$32*$B307,$D307&gt;='Summary&amp;Assumptions'!$D$17,CT$47&gt;=$D307,CT$47&lt;=EDATE($D307,'Summary&amp;Assumptions'!$G$32))*$B307+AND(CT$56&lt;'Summary&amp;Assumptions'!$J$31,CT$47&gt;=$FO307,CT$47&lt;=$FP307)*(('Summary&amp;Assumptions'!$H$25*$C307)*(1+'Summary&amp;Assumptions'!$J$29)^(CT$46-1))+AND(CT$56&lt;'Summary&amp;Assumptions'!$J$31,CT$47&gt;=$FQ307,CT$47&lt;=$FR307)*(('Summary&amp;Assumptions'!$H$25*$C307)*(1+'Summary&amp;Assumptions'!$J$29)^(CT$46-1))</f>
        <v>0</v>
      </c>
      <c r="CP307" s="588">
        <f>AND(CU$55&gt;0,SUM($E307:CO307)&lt;'Summary&amp;Assumptions'!$G$32*$B307,$D307&gt;='Summary&amp;Assumptions'!$D$17,CU$47&gt;=$D307,CU$47&lt;=EDATE($D307,'Summary&amp;Assumptions'!$G$32))*$B307+AND(CU$56&lt;'Summary&amp;Assumptions'!$J$31,CU$47&gt;=$FO307,CU$47&lt;=$FP307)*(('Summary&amp;Assumptions'!$H$25*$C307)*(1+'Summary&amp;Assumptions'!$J$29)^(CU$46-1))+AND(CU$56&lt;'Summary&amp;Assumptions'!$J$31,CU$47&gt;=$FQ307,CU$47&lt;=$FR307)*(('Summary&amp;Assumptions'!$H$25*$C307)*(1+'Summary&amp;Assumptions'!$J$29)^(CU$46-1))</f>
        <v>0</v>
      </c>
      <c r="CQ307" s="588">
        <f>AND(CV$55&gt;0,SUM($E307:CP307)&lt;'Summary&amp;Assumptions'!$G$32*$B307,$D307&gt;='Summary&amp;Assumptions'!$D$17,CV$47&gt;=$D307,CV$47&lt;=EDATE($D307,'Summary&amp;Assumptions'!$G$32))*$B307+AND(CV$56&lt;'Summary&amp;Assumptions'!$J$31,CV$47&gt;=$FO307,CV$47&lt;=$FP307)*(('Summary&amp;Assumptions'!$H$25*$C307)*(1+'Summary&amp;Assumptions'!$J$29)^(CV$46-1))+AND(CV$56&lt;'Summary&amp;Assumptions'!$J$31,CV$47&gt;=$FQ307,CV$47&lt;=$FR307)*(('Summary&amp;Assumptions'!$H$25*$C307)*(1+'Summary&amp;Assumptions'!$J$29)^(CV$46-1))</f>
        <v>0</v>
      </c>
      <c r="CR307" s="588">
        <f>AND(CW$55&gt;0,SUM($E307:CQ307)&lt;'Summary&amp;Assumptions'!$G$32*$B307,$D307&gt;='Summary&amp;Assumptions'!$D$17,CW$47&gt;=$D307,CW$47&lt;=EDATE($D307,'Summary&amp;Assumptions'!$G$32))*$B307+AND(CW$56&lt;'Summary&amp;Assumptions'!$J$31,CW$47&gt;=$FO307,CW$47&lt;=$FP307)*(('Summary&amp;Assumptions'!$H$25*$C307)*(1+'Summary&amp;Assumptions'!$J$29)^(CW$46-1))+AND(CW$56&lt;'Summary&amp;Assumptions'!$J$31,CW$47&gt;=$FQ307,CW$47&lt;=$FR307)*(('Summary&amp;Assumptions'!$H$25*$C307)*(1+'Summary&amp;Assumptions'!$J$29)^(CW$46-1))</f>
        <v>0</v>
      </c>
      <c r="CS307" s="588">
        <f>AND(CX$55&gt;0,SUM($E307:CR307)&lt;'Summary&amp;Assumptions'!$G$32*$B307,$D307&gt;='Summary&amp;Assumptions'!$D$17,CX$47&gt;=$D307,CX$47&lt;=EDATE($D307,'Summary&amp;Assumptions'!$G$32))*$B307+AND(CX$56&lt;'Summary&amp;Assumptions'!$J$31,CX$47&gt;=$FO307,CX$47&lt;=$FP307)*(('Summary&amp;Assumptions'!$H$25*$C307)*(1+'Summary&amp;Assumptions'!$J$29)^(CX$46-1))+AND(CX$56&lt;'Summary&amp;Assumptions'!$J$31,CX$47&gt;=$FQ307,CX$47&lt;=$FR307)*(('Summary&amp;Assumptions'!$H$25*$C307)*(1+'Summary&amp;Assumptions'!$J$29)^(CX$46-1))</f>
        <v>0</v>
      </c>
      <c r="CT307" s="588">
        <f>AND(CY$55&gt;0,SUM($E307:CS307)&lt;'Summary&amp;Assumptions'!$G$32*$B307,$D307&gt;='Summary&amp;Assumptions'!$D$17,CY$47&gt;=$D307,CY$47&lt;=EDATE($D307,'Summary&amp;Assumptions'!$G$32))*$B307+AND(CY$56&lt;'Summary&amp;Assumptions'!$J$31,CY$47&gt;=$FO307,CY$47&lt;=$FP307)*(('Summary&amp;Assumptions'!$H$25*$C307)*(1+'Summary&amp;Assumptions'!$J$29)^(CY$46-1))+AND(CY$56&lt;'Summary&amp;Assumptions'!$J$31,CY$47&gt;=$FQ307,CY$47&lt;=$FR307)*(('Summary&amp;Assumptions'!$H$25*$C307)*(1+'Summary&amp;Assumptions'!$J$29)^(CY$46-1))</f>
        <v>0</v>
      </c>
      <c r="CU307" s="588">
        <f>AND(CZ$55&gt;0,SUM($E307:CT307)&lt;'Summary&amp;Assumptions'!$G$32*$B307,$D307&gt;='Summary&amp;Assumptions'!$D$17,CZ$47&gt;=$D307,CZ$47&lt;=EDATE($D307,'Summary&amp;Assumptions'!$G$32))*$B307+AND(CZ$56&lt;'Summary&amp;Assumptions'!$J$31,CZ$47&gt;=$FO307,CZ$47&lt;=$FP307)*(('Summary&amp;Assumptions'!$H$25*$C307)*(1+'Summary&amp;Assumptions'!$J$29)^(CZ$46-1))+AND(CZ$56&lt;'Summary&amp;Assumptions'!$J$31,CZ$47&gt;=$FQ307,CZ$47&lt;=$FR307)*(('Summary&amp;Assumptions'!$H$25*$C307)*(1+'Summary&amp;Assumptions'!$J$29)^(CZ$46-1))</f>
        <v>0</v>
      </c>
      <c r="CV307" s="588">
        <f>AND(DA$55&gt;0,SUM($E307:CU307)&lt;'Summary&amp;Assumptions'!$G$32*$B307,$D307&gt;='Summary&amp;Assumptions'!$D$17,DA$47&gt;=$D307,DA$47&lt;=EDATE($D307,'Summary&amp;Assumptions'!$G$32))*$B307+AND(DA$56&lt;'Summary&amp;Assumptions'!$J$31,DA$47&gt;=$FO307,DA$47&lt;=$FP307)*(('Summary&amp;Assumptions'!$H$25*$C307)*(1+'Summary&amp;Assumptions'!$J$29)^(DA$46-1))+AND(DA$56&lt;'Summary&amp;Assumptions'!$J$31,DA$47&gt;=$FQ307,DA$47&lt;=$FR307)*(('Summary&amp;Assumptions'!$H$25*$C307)*(1+'Summary&amp;Assumptions'!$J$29)^(DA$46-1))</f>
        <v>0</v>
      </c>
      <c r="CW307" s="588">
        <f>AND(DB$55&gt;0,SUM($E307:CV307)&lt;'Summary&amp;Assumptions'!$G$32*$B307,$D307&gt;='Summary&amp;Assumptions'!$D$17,DB$47&gt;=$D307,DB$47&lt;=EDATE($D307,'Summary&amp;Assumptions'!$G$32))*$B307+AND(DB$56&lt;'Summary&amp;Assumptions'!$J$31,DB$47&gt;=$FO307,DB$47&lt;=$FP307)*(('Summary&amp;Assumptions'!$H$25*$C307)*(1+'Summary&amp;Assumptions'!$J$29)^(DB$46-1))+AND(DB$56&lt;'Summary&amp;Assumptions'!$J$31,DB$47&gt;=$FQ307,DB$47&lt;=$FR307)*(('Summary&amp;Assumptions'!$H$25*$C307)*(1+'Summary&amp;Assumptions'!$J$29)^(DB$46-1))</f>
        <v>0</v>
      </c>
      <c r="CX307" s="588">
        <f>AND(DC$55&gt;0,SUM($E307:CW307)&lt;'Summary&amp;Assumptions'!$G$32*$B307,$D307&gt;='Summary&amp;Assumptions'!$D$17,DC$47&gt;=$D307,DC$47&lt;=EDATE($D307,'Summary&amp;Assumptions'!$G$32))*$B307+AND(DC$56&lt;'Summary&amp;Assumptions'!$J$31,DC$47&gt;=$FO307,DC$47&lt;=$FP307)*(('Summary&amp;Assumptions'!$H$25*$C307)*(1+'Summary&amp;Assumptions'!$J$29)^(DC$46-1))+AND(DC$56&lt;'Summary&amp;Assumptions'!$J$31,DC$47&gt;=$FQ307,DC$47&lt;=$FR307)*(('Summary&amp;Assumptions'!$H$25*$C307)*(1+'Summary&amp;Assumptions'!$J$29)^(DC$46-1))</f>
        <v>0</v>
      </c>
      <c r="CY307" s="588">
        <f>AND(DD$55&gt;0,SUM($E307:CX307)&lt;'Summary&amp;Assumptions'!$G$32*$B307,$D307&gt;='Summary&amp;Assumptions'!$D$17,DD$47&gt;=$D307,DD$47&lt;=EDATE($D307,'Summary&amp;Assumptions'!$G$32))*$B307+AND(DD$56&lt;'Summary&amp;Assumptions'!$J$31,DD$47&gt;=$FO307,DD$47&lt;=$FP307)*(('Summary&amp;Assumptions'!$H$25*$C307)*(1+'Summary&amp;Assumptions'!$J$29)^(DD$46-1))+AND(DD$56&lt;'Summary&amp;Assumptions'!$J$31,DD$47&gt;=$FQ307,DD$47&lt;=$FR307)*(('Summary&amp;Assumptions'!$H$25*$C307)*(1+'Summary&amp;Assumptions'!$J$29)^(DD$46-1))</f>
        <v>0</v>
      </c>
      <c r="CZ307" s="588">
        <f>AND(DE$55&gt;0,SUM($E307:CY307)&lt;'Summary&amp;Assumptions'!$G$32*$B307,$D307&gt;='Summary&amp;Assumptions'!$D$17,DE$47&gt;=$D307,DE$47&lt;=EDATE($D307,'Summary&amp;Assumptions'!$G$32))*$B307+AND(DE$56&lt;'Summary&amp;Assumptions'!$J$31,DE$47&gt;=$FO307,DE$47&lt;=$FP307)*(('Summary&amp;Assumptions'!$H$25*$C307)*(1+'Summary&amp;Assumptions'!$J$29)^(DE$46-1))+AND(DE$56&lt;'Summary&amp;Assumptions'!$J$31,DE$47&gt;=$FQ307,DE$47&lt;=$FR307)*(('Summary&amp;Assumptions'!$H$25*$C307)*(1+'Summary&amp;Assumptions'!$J$29)^(DE$46-1))</f>
        <v>0</v>
      </c>
      <c r="DA307" s="588">
        <f>AND(DF$55&gt;0,SUM($E307:CZ307)&lt;'Summary&amp;Assumptions'!$G$32*$B307,$D307&gt;='Summary&amp;Assumptions'!$D$17,DF$47&gt;=$D307,DF$47&lt;=EDATE($D307,'Summary&amp;Assumptions'!$G$32))*$B307+AND(DF$56&lt;'Summary&amp;Assumptions'!$J$31,DF$47&gt;=$FO307,DF$47&lt;=$FP307)*(('Summary&amp;Assumptions'!$H$25*$C307)*(1+'Summary&amp;Assumptions'!$J$29)^(DF$46-1))+AND(DF$56&lt;'Summary&amp;Assumptions'!$J$31,DF$47&gt;=$FQ307,DF$47&lt;=$FR307)*(('Summary&amp;Assumptions'!$H$25*$C307)*(1+'Summary&amp;Assumptions'!$J$29)^(DF$46-1))</f>
        <v>0</v>
      </c>
      <c r="DB307" s="588">
        <f>AND(DG$55&gt;0,SUM($E307:DA307)&lt;'Summary&amp;Assumptions'!$G$32*$B307,$D307&gt;='Summary&amp;Assumptions'!$D$17,DG$47&gt;=$D307,DG$47&lt;=EDATE($D307,'Summary&amp;Assumptions'!$G$32))*$B307+AND(DG$56&lt;'Summary&amp;Assumptions'!$J$31,DG$47&gt;=$FO307,DG$47&lt;=$FP307)*(('Summary&amp;Assumptions'!$H$25*$C307)*(1+'Summary&amp;Assumptions'!$J$29)^(DG$46-1))+AND(DG$56&lt;'Summary&amp;Assumptions'!$J$31,DG$47&gt;=$FQ307,DG$47&lt;=$FR307)*(('Summary&amp;Assumptions'!$H$25*$C307)*(1+'Summary&amp;Assumptions'!$J$29)^(DG$46-1))</f>
        <v>0</v>
      </c>
      <c r="DC307" s="588">
        <f>AND(DH$55&gt;0,SUM($E307:DB307)&lt;'Summary&amp;Assumptions'!$G$32*$B307,$D307&gt;='Summary&amp;Assumptions'!$D$17,DH$47&gt;=$D307,DH$47&lt;=EDATE($D307,'Summary&amp;Assumptions'!$G$32))*$B307+AND(DH$56&lt;'Summary&amp;Assumptions'!$J$31,DH$47&gt;=$FO307,DH$47&lt;=$FP307)*(('Summary&amp;Assumptions'!$H$25*$C307)*(1+'Summary&amp;Assumptions'!$J$29)^(DH$46-1))+AND(DH$56&lt;'Summary&amp;Assumptions'!$J$31,DH$47&gt;=$FQ307,DH$47&lt;=$FR307)*(('Summary&amp;Assumptions'!$H$25*$C307)*(1+'Summary&amp;Assumptions'!$J$29)^(DH$46-1))</f>
        <v>0</v>
      </c>
      <c r="DD307" s="588">
        <f>AND(DI$55&gt;0,SUM($E307:DC307)&lt;'Summary&amp;Assumptions'!$G$32*$B307,$D307&gt;='Summary&amp;Assumptions'!$D$17,DI$47&gt;=$D307,DI$47&lt;=EDATE($D307,'Summary&amp;Assumptions'!$G$32))*$B307+AND(DI$56&lt;'Summary&amp;Assumptions'!$J$31,DI$47&gt;=$FO307,DI$47&lt;=$FP307)*(('Summary&amp;Assumptions'!$H$25*$C307)*(1+'Summary&amp;Assumptions'!$J$29)^(DI$46-1))+AND(DI$56&lt;'Summary&amp;Assumptions'!$J$31,DI$47&gt;=$FQ307,DI$47&lt;=$FR307)*(('Summary&amp;Assumptions'!$H$25*$C307)*(1+'Summary&amp;Assumptions'!$J$29)^(DI$46-1))</f>
        <v>0</v>
      </c>
      <c r="DE307" s="588">
        <f>AND(DJ$55&gt;0,SUM($E307:DD307)&lt;'Summary&amp;Assumptions'!$G$32*$B307,$D307&gt;='Summary&amp;Assumptions'!$D$17,DJ$47&gt;=$D307,DJ$47&lt;=EDATE($D307,'Summary&amp;Assumptions'!$G$32))*$B307+AND(DJ$56&lt;'Summary&amp;Assumptions'!$J$31,DJ$47&gt;=$FO307,DJ$47&lt;=$FP307)*(('Summary&amp;Assumptions'!$H$25*$C307)*(1+'Summary&amp;Assumptions'!$J$29)^(DJ$46-1))+AND(DJ$56&lt;'Summary&amp;Assumptions'!$J$31,DJ$47&gt;=$FQ307,DJ$47&lt;=$FR307)*(('Summary&amp;Assumptions'!$H$25*$C307)*(1+'Summary&amp;Assumptions'!$J$29)^(DJ$46-1))</f>
        <v>0</v>
      </c>
      <c r="DF307" s="588">
        <f>AND(DK$55&gt;0,SUM($E307:DE307)&lt;'Summary&amp;Assumptions'!$G$32*$B307,$D307&gt;='Summary&amp;Assumptions'!$D$17,DK$47&gt;=$D307,DK$47&lt;=EDATE($D307,'Summary&amp;Assumptions'!$G$32))*$B307+AND(DK$56&lt;'Summary&amp;Assumptions'!$J$31,DK$47&gt;=$FO307,DK$47&lt;=$FP307)*(('Summary&amp;Assumptions'!$H$25*$C307)*(1+'Summary&amp;Assumptions'!$J$29)^(DK$46-1))+AND(DK$56&lt;'Summary&amp;Assumptions'!$J$31,DK$47&gt;=$FQ307,DK$47&lt;=$FR307)*(('Summary&amp;Assumptions'!$H$25*$C307)*(1+'Summary&amp;Assumptions'!$J$29)^(DK$46-1))</f>
        <v>0</v>
      </c>
      <c r="DG307" s="588">
        <f>AND(DL$55&gt;0,SUM($E307:DF307)&lt;'Summary&amp;Assumptions'!$G$32*$B307,$D307&gt;='Summary&amp;Assumptions'!$D$17,DL$47&gt;=$D307,DL$47&lt;=EDATE($D307,'Summary&amp;Assumptions'!$G$32))*$B307+AND(DL$56&lt;'Summary&amp;Assumptions'!$J$31,DL$47&gt;=$FO307,DL$47&lt;=$FP307)*(('Summary&amp;Assumptions'!$H$25*$C307)*(1+'Summary&amp;Assumptions'!$J$29)^(DL$46-1))+AND(DL$56&lt;'Summary&amp;Assumptions'!$J$31,DL$47&gt;=$FQ307,DL$47&lt;=$FR307)*(('Summary&amp;Assumptions'!$H$25*$C307)*(1+'Summary&amp;Assumptions'!$J$29)^(DL$46-1))</f>
        <v>0</v>
      </c>
      <c r="DH307" s="588">
        <f>AND(DM$55&gt;0,SUM($E307:DG307)&lt;'Summary&amp;Assumptions'!$G$32*$B307,$D307&gt;='Summary&amp;Assumptions'!$D$17,DM$47&gt;=$D307,DM$47&lt;=EDATE($D307,'Summary&amp;Assumptions'!$G$32))*$B307+AND(DM$56&lt;'Summary&amp;Assumptions'!$J$31,DM$47&gt;=$FO307,DM$47&lt;=$FP307)*(('Summary&amp;Assumptions'!$H$25*$C307)*(1+'Summary&amp;Assumptions'!$J$29)^(DM$46-1))+AND(DM$56&lt;'Summary&amp;Assumptions'!$J$31,DM$47&gt;=$FQ307,DM$47&lt;=$FR307)*(('Summary&amp;Assumptions'!$H$25*$C307)*(1+'Summary&amp;Assumptions'!$J$29)^(DM$46-1))</f>
        <v>0</v>
      </c>
      <c r="DI307" s="588">
        <f>AND(DN$55&gt;0,SUM($E307:DH307)&lt;'Summary&amp;Assumptions'!$G$32*$B307,$D307&gt;='Summary&amp;Assumptions'!$D$17,DN$47&gt;=$D307,DN$47&lt;=EDATE($D307,'Summary&amp;Assumptions'!$G$32))*$B307+AND(DN$56&lt;'Summary&amp;Assumptions'!$J$31,DN$47&gt;=$FO307,DN$47&lt;=$FP307)*(('Summary&amp;Assumptions'!$H$25*$C307)*(1+'Summary&amp;Assumptions'!$J$29)^(DN$46-1))+AND(DN$56&lt;'Summary&amp;Assumptions'!$J$31,DN$47&gt;=$FQ307,DN$47&lt;=$FR307)*(('Summary&amp;Assumptions'!$H$25*$C307)*(1+'Summary&amp;Assumptions'!$J$29)^(DN$46-1))</f>
        <v>0</v>
      </c>
      <c r="DJ307" s="588">
        <f>AND(DO$55&gt;0,SUM($E307:DI307)&lt;'Summary&amp;Assumptions'!$G$32*$B307,$D307&gt;='Summary&amp;Assumptions'!$D$17,DO$47&gt;=$D307,DO$47&lt;=EDATE($D307,'Summary&amp;Assumptions'!$G$32))*$B307+AND(DO$56&lt;'Summary&amp;Assumptions'!$J$31,DO$47&gt;=$FO307,DO$47&lt;=$FP307)*(('Summary&amp;Assumptions'!$H$25*$C307)*(1+'Summary&amp;Assumptions'!$J$29)^(DO$46-1))+AND(DO$56&lt;'Summary&amp;Assumptions'!$J$31,DO$47&gt;=$FQ307,DO$47&lt;=$FR307)*(('Summary&amp;Assumptions'!$H$25*$C307)*(1+'Summary&amp;Assumptions'!$J$29)^(DO$46-1))</f>
        <v>0</v>
      </c>
      <c r="DK307" s="588">
        <f>AND(DP$55&gt;0,SUM($E307:DJ307)&lt;'Summary&amp;Assumptions'!$G$32*$B307,$D307&gt;='Summary&amp;Assumptions'!$D$17,DP$47&gt;=$D307,DP$47&lt;=EDATE($D307,'Summary&amp;Assumptions'!$G$32))*$B307+AND(DP$56&lt;'Summary&amp;Assumptions'!$J$31,DP$47&gt;=$FO307,DP$47&lt;=$FP307)*(('Summary&amp;Assumptions'!$H$25*$C307)*(1+'Summary&amp;Assumptions'!$J$29)^(DP$46-1))+AND(DP$56&lt;'Summary&amp;Assumptions'!$J$31,DP$47&gt;=$FQ307,DP$47&lt;=$FR307)*(('Summary&amp;Assumptions'!$H$25*$C307)*(1+'Summary&amp;Assumptions'!$J$29)^(DP$46-1))</f>
        <v>0</v>
      </c>
      <c r="DL307" s="588">
        <f>AND(DQ$55&gt;0,SUM($E307:DK307)&lt;'Summary&amp;Assumptions'!$G$32*$B307,$D307&gt;='Summary&amp;Assumptions'!$D$17,DQ$47&gt;=$D307,DQ$47&lt;=EDATE($D307,'Summary&amp;Assumptions'!$G$32))*$B307+AND(DQ$56&lt;'Summary&amp;Assumptions'!$J$31,DQ$47&gt;=$FO307,DQ$47&lt;=$FP307)*(('Summary&amp;Assumptions'!$H$25*$C307)*(1+'Summary&amp;Assumptions'!$J$29)^(DQ$46-1))+AND(DQ$56&lt;'Summary&amp;Assumptions'!$J$31,DQ$47&gt;=$FQ307,DQ$47&lt;=$FR307)*(('Summary&amp;Assumptions'!$H$25*$C307)*(1+'Summary&amp;Assumptions'!$J$29)^(DQ$46-1))</f>
        <v>0</v>
      </c>
      <c r="DM307" s="588">
        <f>AND(DR$55&gt;0,SUM($E307:DL307)&lt;'Summary&amp;Assumptions'!$G$32*$B307,$D307&gt;='Summary&amp;Assumptions'!$D$17,DR$47&gt;=$D307,DR$47&lt;=EDATE($D307,'Summary&amp;Assumptions'!$G$32))*$B307+AND(DR$56&lt;'Summary&amp;Assumptions'!$J$31,DR$47&gt;=$FO307,DR$47&lt;=$FP307)*(('Summary&amp;Assumptions'!$H$25*$C307)*(1+'Summary&amp;Assumptions'!$J$29)^(DR$46-1))+AND(DR$56&lt;'Summary&amp;Assumptions'!$J$31,DR$47&gt;=$FQ307,DR$47&lt;=$FR307)*(('Summary&amp;Assumptions'!$H$25*$C307)*(1+'Summary&amp;Assumptions'!$J$29)^(DR$46-1))</f>
        <v>0</v>
      </c>
      <c r="DN307" s="588">
        <f>AND(DS$55&gt;0,SUM($E307:DM307)&lt;'Summary&amp;Assumptions'!$G$32*$B307,$D307&gt;='Summary&amp;Assumptions'!$D$17,DS$47&gt;=$D307,DS$47&lt;=EDATE($D307,'Summary&amp;Assumptions'!$G$32))*$B307+AND(DS$56&lt;'Summary&amp;Assumptions'!$J$31,DS$47&gt;=$FO307,DS$47&lt;=$FP307)*(('Summary&amp;Assumptions'!$H$25*$C307)*(1+'Summary&amp;Assumptions'!$J$29)^(DS$46-1))+AND(DS$56&lt;'Summary&amp;Assumptions'!$J$31,DS$47&gt;=$FQ307,DS$47&lt;=$FR307)*(('Summary&amp;Assumptions'!$H$25*$C307)*(1+'Summary&amp;Assumptions'!$J$29)^(DS$46-1))</f>
        <v>0</v>
      </c>
      <c r="DO307" s="588">
        <f>AND(DT$55&gt;0,SUM($E307:DN307)&lt;'Summary&amp;Assumptions'!$G$32*$B307,$D307&gt;='Summary&amp;Assumptions'!$D$17,DT$47&gt;=$D307,DT$47&lt;=EDATE($D307,'Summary&amp;Assumptions'!$G$32))*$B307+AND(DT$56&lt;'Summary&amp;Assumptions'!$J$31,DT$47&gt;=$FO307,DT$47&lt;=$FP307)*(('Summary&amp;Assumptions'!$H$25*$C307)*(1+'Summary&amp;Assumptions'!$J$29)^(DT$46-1))+AND(DT$56&lt;'Summary&amp;Assumptions'!$J$31,DT$47&gt;=$FQ307,DT$47&lt;=$FR307)*(('Summary&amp;Assumptions'!$H$25*$C307)*(1+'Summary&amp;Assumptions'!$J$29)^(DT$46-1))</f>
        <v>0</v>
      </c>
      <c r="DP307" s="588">
        <f>AND(DU$55&gt;0,SUM($E307:DO307)&lt;'Summary&amp;Assumptions'!$G$32*$B307,$D307&gt;='Summary&amp;Assumptions'!$D$17,DU$47&gt;=$D307,DU$47&lt;=EDATE($D307,'Summary&amp;Assumptions'!$G$32))*$B307+AND(DU$56&lt;'Summary&amp;Assumptions'!$J$31,DU$47&gt;=$FO307,DU$47&lt;=$FP307)*(('Summary&amp;Assumptions'!$H$25*$C307)*(1+'Summary&amp;Assumptions'!$J$29)^(DU$46-1))+AND(DU$56&lt;'Summary&amp;Assumptions'!$J$31,DU$47&gt;=$FQ307,DU$47&lt;=$FR307)*(('Summary&amp;Assumptions'!$H$25*$C307)*(1+'Summary&amp;Assumptions'!$J$29)^(DU$46-1))</f>
        <v>0</v>
      </c>
      <c r="DQ307" s="588">
        <f>AND(DV$55&gt;0,SUM($E307:DP307)&lt;'Summary&amp;Assumptions'!$G$32*$B307,$D307&gt;='Summary&amp;Assumptions'!$D$17,DV$47&gt;=$D307,DV$47&lt;=EDATE($D307,'Summary&amp;Assumptions'!$G$32))*$B307+AND(DV$56&lt;'Summary&amp;Assumptions'!$J$31,DV$47&gt;=$FO307,DV$47&lt;=$FP307)*(('Summary&amp;Assumptions'!$H$25*$C307)*(1+'Summary&amp;Assumptions'!$J$29)^(DV$46-1))+AND(DV$56&lt;'Summary&amp;Assumptions'!$J$31,DV$47&gt;=$FQ307,DV$47&lt;=$FR307)*(('Summary&amp;Assumptions'!$H$25*$C307)*(1+'Summary&amp;Assumptions'!$J$29)^(DV$46-1))</f>
        <v>0</v>
      </c>
      <c r="DR307" s="588">
        <f>AND(DW$55&gt;0,SUM($E307:DQ307)&lt;'Summary&amp;Assumptions'!$G$32*$B307,$D307&gt;='Summary&amp;Assumptions'!$D$17,DW$47&gt;=$D307,DW$47&lt;=EDATE($D307,'Summary&amp;Assumptions'!$G$32))*$B307+AND(DW$56&lt;'Summary&amp;Assumptions'!$J$31,DW$47&gt;=$FO307,DW$47&lt;=$FP307)*(('Summary&amp;Assumptions'!$H$25*$C307)*(1+'Summary&amp;Assumptions'!$J$29)^(DW$46-1))+AND(DW$56&lt;'Summary&amp;Assumptions'!$J$31,DW$47&gt;=$FQ307,DW$47&lt;=$FR307)*(('Summary&amp;Assumptions'!$H$25*$C307)*(1+'Summary&amp;Assumptions'!$J$29)^(DW$46-1))</f>
        <v>0</v>
      </c>
      <c r="DS307" s="588">
        <f>AND(DX$55&gt;0,SUM($E307:DR307)&lt;'Summary&amp;Assumptions'!$G$32*$B307,$D307&gt;='Summary&amp;Assumptions'!$D$17,DX$47&gt;=$D307,DX$47&lt;=EDATE($D307,'Summary&amp;Assumptions'!$G$32))*$B307+AND(DX$56&lt;'Summary&amp;Assumptions'!$J$31,DX$47&gt;=$FO307,DX$47&lt;=$FP307)*(('Summary&amp;Assumptions'!$H$25*$C307)*(1+'Summary&amp;Assumptions'!$J$29)^(DX$46-1))+AND(DX$56&lt;'Summary&amp;Assumptions'!$J$31,DX$47&gt;=$FQ307,DX$47&lt;=$FR307)*(('Summary&amp;Assumptions'!$H$25*$C307)*(1+'Summary&amp;Assumptions'!$J$29)^(DX$46-1))</f>
        <v>0</v>
      </c>
      <c r="DT307" s="588">
        <f>AND(DY$55&gt;0,SUM($E307:DS307)&lt;'Summary&amp;Assumptions'!$G$32*$B307,$D307&gt;='Summary&amp;Assumptions'!$D$17,DY$47&gt;=$D307,DY$47&lt;=EDATE($D307,'Summary&amp;Assumptions'!$G$32))*$B307+AND(DY$56&lt;'Summary&amp;Assumptions'!$J$31,DY$47&gt;=$FO307,DY$47&lt;=$FP307)*(('Summary&amp;Assumptions'!$H$25*$C307)*(1+'Summary&amp;Assumptions'!$J$29)^(DY$46-1))+AND(DY$56&lt;'Summary&amp;Assumptions'!$J$31,DY$47&gt;=$FQ307,DY$47&lt;=$FR307)*(('Summary&amp;Assumptions'!$H$25*$C307)*(1+'Summary&amp;Assumptions'!$J$29)^(DY$46-1))</f>
        <v>0</v>
      </c>
      <c r="DU307" s="588">
        <f>AND(DZ$55&gt;0,SUM($E307:DT307)&lt;'Summary&amp;Assumptions'!$G$32*$B307,$D307&gt;='Summary&amp;Assumptions'!$D$17,DZ$47&gt;=$D307,DZ$47&lt;=EDATE($D307,'Summary&amp;Assumptions'!$G$32))*$B307+AND(DZ$56&lt;'Summary&amp;Assumptions'!$J$31,DZ$47&gt;=$FO307,DZ$47&lt;=$FP307)*(('Summary&amp;Assumptions'!$H$25*$C307)*(1+'Summary&amp;Assumptions'!$J$29)^(DZ$46-1))+AND(DZ$56&lt;'Summary&amp;Assumptions'!$J$31,DZ$47&gt;=$FQ307,DZ$47&lt;=$FR307)*(('Summary&amp;Assumptions'!$H$25*$C307)*(1+'Summary&amp;Assumptions'!$J$29)^(DZ$46-1))</f>
        <v>0</v>
      </c>
      <c r="DV307" s="588">
        <f>AND(EA$55&gt;0,SUM($E307:DU307)&lt;'Summary&amp;Assumptions'!$G$32*$B307,$D307&gt;='Summary&amp;Assumptions'!$D$17,EA$47&gt;=$D307,EA$47&lt;=EDATE($D307,'Summary&amp;Assumptions'!$G$32))*$B307+AND(EA$56&lt;'Summary&amp;Assumptions'!$J$31,EA$47&gt;=$FO307,EA$47&lt;=$FP307)*(('Summary&amp;Assumptions'!$H$25*$C307)*(1+'Summary&amp;Assumptions'!$J$29)^(EA$46-1))+AND(EA$56&lt;'Summary&amp;Assumptions'!$J$31,EA$47&gt;=$FQ307,EA$47&lt;=$FR307)*(('Summary&amp;Assumptions'!$H$25*$C307)*(1+'Summary&amp;Assumptions'!$J$29)^(EA$46-1))</f>
        <v>0</v>
      </c>
      <c r="DW307" s="588">
        <f>AND(EB$55&gt;0,SUM($E307:DV307)&lt;'Summary&amp;Assumptions'!$G$32*$B307,$D307&gt;='Summary&amp;Assumptions'!$D$17,EB$47&gt;=$D307,EB$47&lt;=EDATE($D307,'Summary&amp;Assumptions'!$G$32))*$B307+AND(EB$56&lt;'Summary&amp;Assumptions'!$J$31,EB$47&gt;=$FO307,EB$47&lt;=$FP307)*(('Summary&amp;Assumptions'!$H$25*$C307)*(1+'Summary&amp;Assumptions'!$J$29)^(EB$46-1))+AND(EB$56&lt;'Summary&amp;Assumptions'!$J$31,EB$47&gt;=$FQ307,EB$47&lt;=$FR307)*(('Summary&amp;Assumptions'!$H$25*$C307)*(1+'Summary&amp;Assumptions'!$J$29)^(EB$46-1))</f>
        <v>0</v>
      </c>
      <c r="DX307" s="588">
        <f>AND(EC$55&gt;0,SUM($E307:DW307)&lt;'Summary&amp;Assumptions'!$G$32*$B307,$D307&gt;='Summary&amp;Assumptions'!$D$17,EC$47&gt;=$D307,EC$47&lt;=EDATE($D307,'Summary&amp;Assumptions'!$G$32))*$B307+AND(EC$56&lt;'Summary&amp;Assumptions'!$J$31,EC$47&gt;=$FO307,EC$47&lt;=$FP307)*(('Summary&amp;Assumptions'!$H$25*$C307)*(1+'Summary&amp;Assumptions'!$J$29)^(EC$46-1))+AND(EC$56&lt;'Summary&amp;Assumptions'!$J$31,EC$47&gt;=$FQ307,EC$47&lt;=$FR307)*(('Summary&amp;Assumptions'!$H$25*$C307)*(1+'Summary&amp;Assumptions'!$J$29)^(EC$46-1))</f>
        <v>0</v>
      </c>
      <c r="DY307" s="588">
        <f>AND(ED$55&gt;0,SUM($E307:DX307)&lt;'Summary&amp;Assumptions'!$G$32*$B307,$D307&gt;='Summary&amp;Assumptions'!$D$17,ED$47&gt;=$D307,ED$47&lt;=EDATE($D307,'Summary&amp;Assumptions'!$G$32))*$B307+AND(ED$56&lt;'Summary&amp;Assumptions'!$J$31,ED$47&gt;=$FO307,ED$47&lt;=$FP307)*(('Summary&amp;Assumptions'!$H$25*$C307)*(1+'Summary&amp;Assumptions'!$J$29)^(ED$46-1))+AND(ED$56&lt;'Summary&amp;Assumptions'!$J$31,ED$47&gt;=$FQ307,ED$47&lt;=$FR307)*(('Summary&amp;Assumptions'!$H$25*$C307)*(1+'Summary&amp;Assumptions'!$J$29)^(ED$46-1))</f>
        <v>0</v>
      </c>
      <c r="DZ307" s="588">
        <f>AND(EE$55&gt;0,SUM($E307:DY307)&lt;'Summary&amp;Assumptions'!$G$32*$B307,$D307&gt;='Summary&amp;Assumptions'!$D$17,EE$47&gt;=$D307,EE$47&lt;=EDATE($D307,'Summary&amp;Assumptions'!$G$32))*$B307+AND(EE$56&lt;'Summary&amp;Assumptions'!$J$31,EE$47&gt;=$FO307,EE$47&lt;=$FP307)*(('Summary&amp;Assumptions'!$H$25*$C307)*(1+'Summary&amp;Assumptions'!$J$29)^(EE$46-1))+AND(EE$56&lt;'Summary&amp;Assumptions'!$J$31,EE$47&gt;=$FQ307,EE$47&lt;=$FR307)*(('Summary&amp;Assumptions'!$H$25*$C307)*(1+'Summary&amp;Assumptions'!$J$29)^(EE$46-1))</f>
        <v>0</v>
      </c>
      <c r="EA307" s="588">
        <f>AND(EF$55&gt;0,SUM($E307:DZ307)&lt;'Summary&amp;Assumptions'!$G$32*$B307,$D307&gt;='Summary&amp;Assumptions'!$D$17,EF$47&gt;=$D307,EF$47&lt;=EDATE($D307,'Summary&amp;Assumptions'!$G$32))*$B307+AND(EF$56&lt;'Summary&amp;Assumptions'!$J$31,EF$47&gt;=$FO307,EF$47&lt;=$FP307)*(('Summary&amp;Assumptions'!$H$25*$C307)*(1+'Summary&amp;Assumptions'!$J$29)^(EF$46-1))+AND(EF$56&lt;'Summary&amp;Assumptions'!$J$31,EF$47&gt;=$FQ307,EF$47&lt;=$FR307)*(('Summary&amp;Assumptions'!$H$25*$C307)*(1+'Summary&amp;Assumptions'!$J$29)^(EF$46-1))</f>
        <v>0</v>
      </c>
      <c r="EB307" s="588">
        <f>AND(EG$55&gt;0,SUM($E307:EA307)&lt;'Summary&amp;Assumptions'!$G$32*$B307,$D307&gt;='Summary&amp;Assumptions'!$D$17,EG$47&gt;=$D307,EG$47&lt;=EDATE($D307,'Summary&amp;Assumptions'!$G$32))*$B307+AND(EG$56&lt;'Summary&amp;Assumptions'!$J$31,EG$47&gt;=$FO307,EG$47&lt;=$FP307)*(('Summary&amp;Assumptions'!$H$25*$C307)*(1+'Summary&amp;Assumptions'!$J$29)^(EG$46-1))+AND(EG$56&lt;'Summary&amp;Assumptions'!$J$31,EG$47&gt;=$FQ307,EG$47&lt;=$FR307)*(('Summary&amp;Assumptions'!$H$25*$C307)*(1+'Summary&amp;Assumptions'!$J$29)^(EG$46-1))</f>
        <v>0</v>
      </c>
      <c r="EC307" s="588">
        <f>AND(EH$55&gt;0,SUM($E307:EB307)&lt;'Summary&amp;Assumptions'!$G$32*$B307,$D307&gt;='Summary&amp;Assumptions'!$D$17,EH$47&gt;=$D307,EH$47&lt;=EDATE($D307,'Summary&amp;Assumptions'!$G$32))*$B307+AND(EH$56&lt;'Summary&amp;Assumptions'!$J$31,EH$47&gt;=$FO307,EH$47&lt;=$FP307)*(('Summary&amp;Assumptions'!$H$25*$C307)*(1+'Summary&amp;Assumptions'!$J$29)^(EH$46-1))+AND(EH$56&lt;'Summary&amp;Assumptions'!$J$31,EH$47&gt;=$FQ307,EH$47&lt;=$FR307)*(('Summary&amp;Assumptions'!$H$25*$C307)*(1+'Summary&amp;Assumptions'!$J$29)^(EH$46-1))</f>
        <v>0</v>
      </c>
      <c r="ED307" s="588">
        <f>AND(EI$55&gt;0,SUM($E307:EC307)&lt;'Summary&amp;Assumptions'!$G$32*$B307,$D307&gt;='Summary&amp;Assumptions'!$D$17,EI$47&gt;=$D307,EI$47&lt;=EDATE($D307,'Summary&amp;Assumptions'!$G$32))*$B307+AND(EI$56&lt;'Summary&amp;Assumptions'!$J$31,EI$47&gt;=$FO307,EI$47&lt;=$FP307)*(('Summary&amp;Assumptions'!$H$25*$C307)*(1+'Summary&amp;Assumptions'!$J$29)^(EI$46-1))+AND(EI$56&lt;'Summary&amp;Assumptions'!$J$31,EI$47&gt;=$FQ307,EI$47&lt;=$FR307)*(('Summary&amp;Assumptions'!$H$25*$C307)*(1+'Summary&amp;Assumptions'!$J$29)^(EI$46-1))</f>
        <v>0</v>
      </c>
      <c r="EE307" s="588">
        <f>AND(EJ$55&gt;0,SUM($E307:ED307)&lt;'Summary&amp;Assumptions'!$G$32*$B307,$D307&gt;='Summary&amp;Assumptions'!$D$17,EJ$47&gt;=$D307,EJ$47&lt;=EDATE($D307,'Summary&amp;Assumptions'!$G$32))*$B307+AND(EJ$56&lt;'Summary&amp;Assumptions'!$J$31,EJ$47&gt;=$FO307,EJ$47&lt;=$FP307)*(('Summary&amp;Assumptions'!$H$25*$C307)*(1+'Summary&amp;Assumptions'!$J$29)^(EJ$46-1))+AND(EJ$56&lt;'Summary&amp;Assumptions'!$J$31,EJ$47&gt;=$FQ307,EJ$47&lt;=$FR307)*(('Summary&amp;Assumptions'!$H$25*$C307)*(1+'Summary&amp;Assumptions'!$J$29)^(EJ$46-1))</f>
        <v>0</v>
      </c>
      <c r="EF307" s="588">
        <f>AND(EK$55&gt;0,SUM($E307:EE307)&lt;'Summary&amp;Assumptions'!$G$32*$B307,$D307&gt;='Summary&amp;Assumptions'!$D$17,EK$47&gt;=$D307,EK$47&lt;=EDATE($D307,'Summary&amp;Assumptions'!$G$32))*$B307+AND(EK$56&lt;'Summary&amp;Assumptions'!$J$31,EK$47&gt;=$FO307,EK$47&lt;=$FP307)*(('Summary&amp;Assumptions'!$H$25*$C307)*(1+'Summary&amp;Assumptions'!$J$29)^(EK$46-1))+AND(EK$56&lt;'Summary&amp;Assumptions'!$J$31,EK$47&gt;=$FQ307,EK$47&lt;=$FR307)*(('Summary&amp;Assumptions'!$H$25*$C307)*(1+'Summary&amp;Assumptions'!$J$29)^(EK$46-1))</f>
        <v>0</v>
      </c>
      <c r="EG307" s="588">
        <f>AND(EL$55&gt;0,SUM($E307:EF307)&lt;'Summary&amp;Assumptions'!$G$32*$B307,$D307&gt;='Summary&amp;Assumptions'!$D$17,EL$47&gt;=$D307,EL$47&lt;=EDATE($D307,'Summary&amp;Assumptions'!$G$32))*$B307+AND(EL$56&lt;'Summary&amp;Assumptions'!$J$31,EL$47&gt;=$FO307,EL$47&lt;=$FP307)*(('Summary&amp;Assumptions'!$H$25*$C307)*(1+'Summary&amp;Assumptions'!$J$29)^(EL$46-1))+AND(EL$56&lt;'Summary&amp;Assumptions'!$J$31,EL$47&gt;=$FQ307,EL$47&lt;=$FR307)*(('Summary&amp;Assumptions'!$H$25*$C307)*(1+'Summary&amp;Assumptions'!$J$29)^(EL$46-1))</f>
        <v>0</v>
      </c>
      <c r="EH307" s="588">
        <f>AND(EM$55&gt;0,SUM($E307:EG307)&lt;'Summary&amp;Assumptions'!$G$32*$B307,$D307&gt;='Summary&amp;Assumptions'!$D$17,EM$47&gt;=$D307,EM$47&lt;=EDATE($D307,'Summary&amp;Assumptions'!$G$32))*$B307+AND(EM$56&lt;'Summary&amp;Assumptions'!$J$31,EM$47&gt;=$FO307,EM$47&lt;=$FP307)*(('Summary&amp;Assumptions'!$H$25*$C307)*(1+'Summary&amp;Assumptions'!$J$29)^(EM$46-1))+AND(EM$56&lt;'Summary&amp;Assumptions'!$J$31,EM$47&gt;=$FQ307,EM$47&lt;=$FR307)*(('Summary&amp;Assumptions'!$H$25*$C307)*(1+'Summary&amp;Assumptions'!$J$29)^(EM$46-1))</f>
        <v>0</v>
      </c>
      <c r="EI307" s="588">
        <f>AND(EN$55&gt;0,SUM($E307:EH307)&lt;'Summary&amp;Assumptions'!$G$32*$B307,$D307&gt;='Summary&amp;Assumptions'!$D$17,EN$47&gt;=$D307,EN$47&lt;=EDATE($D307,'Summary&amp;Assumptions'!$G$32))*$B307+AND(EN$56&lt;'Summary&amp;Assumptions'!$J$31,EN$47&gt;=$FO307,EN$47&lt;=$FP307)*(('Summary&amp;Assumptions'!$H$25*$C307)*(1+'Summary&amp;Assumptions'!$J$29)^(EN$46-1))+AND(EN$56&lt;'Summary&amp;Assumptions'!$J$31,EN$47&gt;=$FQ307,EN$47&lt;=$FR307)*(('Summary&amp;Assumptions'!$H$25*$C307)*(1+'Summary&amp;Assumptions'!$J$29)^(EN$46-1))</f>
        <v>0</v>
      </c>
      <c r="EJ307" s="588">
        <f>AND(EO$55&gt;0,SUM($E307:EI307)&lt;'Summary&amp;Assumptions'!$G$32*$B307,$D307&gt;='Summary&amp;Assumptions'!$D$17,EO$47&gt;=$D307,EO$47&lt;=EDATE($D307,'Summary&amp;Assumptions'!$G$32))*$B307+AND(EO$56&lt;'Summary&amp;Assumptions'!$J$31,EO$47&gt;=$FO307,EO$47&lt;=$FP307)*(('Summary&amp;Assumptions'!$H$25*$C307)*(1+'Summary&amp;Assumptions'!$J$29)^(EO$46-1))+AND(EO$56&lt;'Summary&amp;Assumptions'!$J$31,EO$47&gt;=$FQ307,EO$47&lt;=$FR307)*(('Summary&amp;Assumptions'!$H$25*$C307)*(1+'Summary&amp;Assumptions'!$J$29)^(EO$46-1))</f>
        <v>0</v>
      </c>
      <c r="EK307" s="588">
        <f>AND(EP$55&gt;0,SUM($E307:EJ307)&lt;'Summary&amp;Assumptions'!$G$32*$B307,$D307&gt;='Summary&amp;Assumptions'!$D$17,EP$47&gt;=$D307,EP$47&lt;=EDATE($D307,'Summary&amp;Assumptions'!$G$32))*$B307+AND(EP$56&lt;'Summary&amp;Assumptions'!$J$31,EP$47&gt;=$FO307,EP$47&lt;=$FP307)*(('Summary&amp;Assumptions'!$H$25*$C307)*(1+'Summary&amp;Assumptions'!$J$29)^(EP$46-1))+AND(EP$56&lt;'Summary&amp;Assumptions'!$J$31,EP$47&gt;=$FQ307,EP$47&lt;=$FR307)*(('Summary&amp;Assumptions'!$H$25*$C307)*(1+'Summary&amp;Assumptions'!$J$29)^(EP$46-1))</f>
        <v>0</v>
      </c>
      <c r="EL307" s="588">
        <f>AND(EQ$55&gt;0,SUM($E307:EK307)&lt;'Summary&amp;Assumptions'!$G$32*$B307,$D307&gt;='Summary&amp;Assumptions'!$D$17,EQ$47&gt;=$D307,EQ$47&lt;=EDATE($D307,'Summary&amp;Assumptions'!$G$32))*$B307+AND(EQ$56&lt;'Summary&amp;Assumptions'!$J$31,EQ$47&gt;=$FO307,EQ$47&lt;=$FP307)*(('Summary&amp;Assumptions'!$H$25*$C307)*(1+'Summary&amp;Assumptions'!$J$29)^(EQ$46-1))+AND(EQ$56&lt;'Summary&amp;Assumptions'!$J$31,EQ$47&gt;=$FQ307,EQ$47&lt;=$FR307)*(('Summary&amp;Assumptions'!$H$25*$C307)*(1+'Summary&amp;Assumptions'!$J$29)^(EQ$46-1))</f>
        <v>0</v>
      </c>
      <c r="EM307" s="588">
        <f>AND(ER$55&gt;0,SUM($E307:EL307)&lt;'Summary&amp;Assumptions'!$G$32*$B307,$D307&gt;='Summary&amp;Assumptions'!$D$17,ER$47&gt;=$D307,ER$47&lt;=EDATE($D307,'Summary&amp;Assumptions'!$G$32))*$B307+AND(ER$56&lt;'Summary&amp;Assumptions'!$J$31,ER$47&gt;=$FO307,ER$47&lt;=$FP307)*(('Summary&amp;Assumptions'!$H$25*$C307)*(1+'Summary&amp;Assumptions'!$J$29)^(ER$46-1))+AND(ER$56&lt;'Summary&amp;Assumptions'!$J$31,ER$47&gt;=$FQ307,ER$47&lt;=$FR307)*(('Summary&amp;Assumptions'!$H$25*$C307)*(1+'Summary&amp;Assumptions'!$J$29)^(ER$46-1))</f>
        <v>0</v>
      </c>
      <c r="EN307" s="588">
        <f>AND(ES$55&gt;0,SUM($E307:EM307)&lt;'Summary&amp;Assumptions'!$G$32*$B307,$D307&gt;='Summary&amp;Assumptions'!$D$17,ES$47&gt;=$D307,ES$47&lt;=EDATE($D307,'Summary&amp;Assumptions'!$G$32))*$B307+AND(ES$56&lt;'Summary&amp;Assumptions'!$J$31,ES$47&gt;=$FO307,ES$47&lt;=$FP307)*(('Summary&amp;Assumptions'!$H$25*$C307)*(1+'Summary&amp;Assumptions'!$J$29)^(ES$46-1))+AND(ES$56&lt;'Summary&amp;Assumptions'!$J$31,ES$47&gt;=$FQ307,ES$47&lt;=$FR307)*(('Summary&amp;Assumptions'!$H$25*$C307)*(1+'Summary&amp;Assumptions'!$J$29)^(ES$46-1))</f>
        <v>0</v>
      </c>
      <c r="EO307" s="588">
        <f>AND(ET$55&gt;0,SUM($E307:EN307)&lt;'Summary&amp;Assumptions'!$G$32*$B307,$D307&gt;='Summary&amp;Assumptions'!$D$17,ET$47&gt;=$D307,ET$47&lt;=EDATE($D307,'Summary&amp;Assumptions'!$G$32))*$B307+AND(ET$56&lt;'Summary&amp;Assumptions'!$J$31,ET$47&gt;=$FO307,ET$47&lt;=$FP307)*(('Summary&amp;Assumptions'!$H$25*$C307)*(1+'Summary&amp;Assumptions'!$J$29)^(ET$46-1))+AND(ET$56&lt;'Summary&amp;Assumptions'!$J$31,ET$47&gt;=$FQ307,ET$47&lt;=$FR307)*(('Summary&amp;Assumptions'!$H$25*$C307)*(1+'Summary&amp;Assumptions'!$J$29)^(ET$46-1))</f>
        <v>0</v>
      </c>
      <c r="EP307" s="588">
        <f>AND(EU$55&gt;0,SUM($E307:EO307)&lt;'Summary&amp;Assumptions'!$G$32*$B307,$D307&gt;='Summary&amp;Assumptions'!$D$17,EU$47&gt;=$D307,EU$47&lt;=EDATE($D307,'Summary&amp;Assumptions'!$G$32))*$B307+AND(EU$56&lt;'Summary&amp;Assumptions'!$J$31,EU$47&gt;=$FO307,EU$47&lt;=$FP307)*(('Summary&amp;Assumptions'!$H$25*$C307)*(1+'Summary&amp;Assumptions'!$J$29)^(EU$46-1))+AND(EU$56&lt;'Summary&amp;Assumptions'!$J$31,EU$47&gt;=$FQ307,EU$47&lt;=$FR307)*(('Summary&amp;Assumptions'!$H$25*$C307)*(1+'Summary&amp;Assumptions'!$J$29)^(EU$46-1))</f>
        <v>0</v>
      </c>
      <c r="EQ307" s="588">
        <f>AND(EV$55&gt;0,SUM($E307:EP307)&lt;'Summary&amp;Assumptions'!$G$32*$B307,$D307&gt;='Summary&amp;Assumptions'!$D$17,EV$47&gt;=$D307,EV$47&lt;=EDATE($D307,'Summary&amp;Assumptions'!$G$32))*$B307+AND(EV$56&lt;'Summary&amp;Assumptions'!$J$31,EV$47&gt;=$FO307,EV$47&lt;=$FP307)*(('Summary&amp;Assumptions'!$H$25*$C307)*(1+'Summary&amp;Assumptions'!$J$29)^(EV$46-1))+AND(EV$56&lt;'Summary&amp;Assumptions'!$J$31,EV$47&gt;=$FQ307,EV$47&lt;=$FR307)*(('Summary&amp;Assumptions'!$H$25*$C307)*(1+'Summary&amp;Assumptions'!$J$29)^(EV$46-1))</f>
        <v>0</v>
      </c>
      <c r="ER307" s="588">
        <f>AND(EW$55&gt;0,SUM($E307:EQ307)&lt;'Summary&amp;Assumptions'!$G$32*$B307,$D307&gt;='Summary&amp;Assumptions'!$D$17,EW$47&gt;=$D307,EW$47&lt;=EDATE($D307,'Summary&amp;Assumptions'!$G$32))*$B307+AND(EW$56&lt;'Summary&amp;Assumptions'!$J$31,EW$47&gt;=$FO307,EW$47&lt;=$FP307)*(('Summary&amp;Assumptions'!$H$25*$C307)*(1+'Summary&amp;Assumptions'!$J$29)^(EW$46-1))+AND(EW$56&lt;'Summary&amp;Assumptions'!$J$31,EW$47&gt;=$FQ307,EW$47&lt;=$FR307)*(('Summary&amp;Assumptions'!$H$25*$C307)*(1+'Summary&amp;Assumptions'!$J$29)^(EW$46-1))</f>
        <v>0</v>
      </c>
      <c r="ES307" s="588">
        <f>AND(EX$55&gt;0,SUM($E307:ER307)&lt;'Summary&amp;Assumptions'!$G$32*$B307,$D307&gt;='Summary&amp;Assumptions'!$D$17,EX$47&gt;=$D307,EX$47&lt;=EDATE($D307,'Summary&amp;Assumptions'!$G$32))*$B307+AND(EX$56&lt;'Summary&amp;Assumptions'!$J$31,EX$47&gt;=$FO307,EX$47&lt;=$FP307)*(('Summary&amp;Assumptions'!$H$25*$C307)*(1+'Summary&amp;Assumptions'!$J$29)^(EX$46-1))+AND(EX$56&lt;'Summary&amp;Assumptions'!$J$31,EX$47&gt;=$FQ307,EX$47&lt;=$FR307)*(('Summary&amp;Assumptions'!$H$25*$C307)*(1+'Summary&amp;Assumptions'!$J$29)^(EX$46-1))</f>
        <v>0</v>
      </c>
      <c r="ET307" s="588">
        <f>AND(EY$55&gt;0,SUM($E307:ES307)&lt;'Summary&amp;Assumptions'!$G$32*$B307,$D307&gt;='Summary&amp;Assumptions'!$D$17,EY$47&gt;=$D307,EY$47&lt;=EDATE($D307,'Summary&amp;Assumptions'!$G$32))*$B307+AND(EY$56&lt;'Summary&amp;Assumptions'!$J$31,EY$47&gt;=$FO307,EY$47&lt;=$FP307)*(('Summary&amp;Assumptions'!$H$25*$C307)*(1+'Summary&amp;Assumptions'!$J$29)^(EY$46-1))+AND(EY$56&lt;'Summary&amp;Assumptions'!$J$31,EY$47&gt;=$FQ307,EY$47&lt;=$FR307)*(('Summary&amp;Assumptions'!$H$25*$C307)*(1+'Summary&amp;Assumptions'!$J$29)^(EY$46-1))</f>
        <v>0</v>
      </c>
      <c r="EU307" s="588">
        <f>AND(EZ$55&gt;0,SUM($E307:ET307)&lt;'Summary&amp;Assumptions'!$G$32*$B307,$D307&gt;='Summary&amp;Assumptions'!$D$17,EZ$47&gt;=$D307,EZ$47&lt;=EDATE($D307,'Summary&amp;Assumptions'!$G$32))*$B307+AND(EZ$56&lt;'Summary&amp;Assumptions'!$J$31,EZ$47&gt;=$FO307,EZ$47&lt;=$FP307)*(('Summary&amp;Assumptions'!$H$25*$C307)*(1+'Summary&amp;Assumptions'!$J$29)^(EZ$46-1))+AND(EZ$56&lt;'Summary&amp;Assumptions'!$J$31,EZ$47&gt;=$FQ307,EZ$47&lt;=$FR307)*(('Summary&amp;Assumptions'!$H$25*$C307)*(1+'Summary&amp;Assumptions'!$J$29)^(EZ$46-1))</f>
        <v>0</v>
      </c>
      <c r="EV307" s="588">
        <f>AND(FA$55&gt;0,SUM($E307:EU307)&lt;'Summary&amp;Assumptions'!$G$32*$B307,$D307&gt;='Summary&amp;Assumptions'!$D$17,FA$47&gt;=$D307,FA$47&lt;=EDATE($D307,'Summary&amp;Assumptions'!$G$32))*$B307+AND(FA$56&lt;'Summary&amp;Assumptions'!$J$31,FA$47&gt;=$FO307,FA$47&lt;=$FP307)*(('Summary&amp;Assumptions'!$H$25*$C307)*(1+'Summary&amp;Assumptions'!$J$29)^(FA$46-1))+AND(FA$56&lt;'Summary&amp;Assumptions'!$J$31,FA$47&gt;=$FQ307,FA$47&lt;=$FR307)*(('Summary&amp;Assumptions'!$H$25*$C307)*(1+'Summary&amp;Assumptions'!$J$29)^(FA$46-1))</f>
        <v>0</v>
      </c>
      <c r="EW307" s="588">
        <f>AND(FB$55&gt;0,SUM($E307:EV307)&lt;'Summary&amp;Assumptions'!$G$32*$B307,$D307&gt;='Summary&amp;Assumptions'!$D$17,FB$47&gt;=$D307,FB$47&lt;=EDATE($D307,'Summary&amp;Assumptions'!$G$32))*$B307+AND(FB$56&lt;'Summary&amp;Assumptions'!$J$31,FB$47&gt;=$FO307,FB$47&lt;=$FP307)*(('Summary&amp;Assumptions'!$H$25*$C307)*(1+'Summary&amp;Assumptions'!$J$29)^(FB$46-1))+AND(FB$56&lt;'Summary&amp;Assumptions'!$J$31,FB$47&gt;=$FQ307,FB$47&lt;=$FR307)*(('Summary&amp;Assumptions'!$H$25*$C307)*(1+'Summary&amp;Assumptions'!$J$29)^(FB$46-1))</f>
        <v>0</v>
      </c>
      <c r="EX307" s="588">
        <f>AND(FC$55&gt;0,SUM($E307:EW307)&lt;'Summary&amp;Assumptions'!$G$32*$B307,$D307&gt;='Summary&amp;Assumptions'!$D$17,FC$47&gt;=$D307,FC$47&lt;=EDATE($D307,'Summary&amp;Assumptions'!$G$32))*$B307+AND(FC$56&lt;'Summary&amp;Assumptions'!$J$31,FC$47&gt;=$FO307,FC$47&lt;=$FP307)*(('Summary&amp;Assumptions'!$H$25*$C307)*(1+'Summary&amp;Assumptions'!$J$29)^(FC$46-1))+AND(FC$56&lt;'Summary&amp;Assumptions'!$J$31,FC$47&gt;=$FQ307,FC$47&lt;=$FR307)*(('Summary&amp;Assumptions'!$H$25*$C307)*(1+'Summary&amp;Assumptions'!$J$29)^(FC$46-1))</f>
        <v>0</v>
      </c>
      <c r="EY307" s="588">
        <f>AND(FD$55&gt;0,SUM($E307:EX307)&lt;'Summary&amp;Assumptions'!$G$32*$B307,$D307&gt;='Summary&amp;Assumptions'!$D$17,FD$47&gt;=$D307,FD$47&lt;=EDATE($D307,'Summary&amp;Assumptions'!$G$32))*$B307+AND(FD$56&lt;'Summary&amp;Assumptions'!$J$31,FD$47&gt;=$FO307,FD$47&lt;=$FP307)*(('Summary&amp;Assumptions'!$H$25*$C307)*(1+'Summary&amp;Assumptions'!$J$29)^(FD$46-1))+AND(FD$56&lt;'Summary&amp;Assumptions'!$J$31,FD$47&gt;=$FQ307,FD$47&lt;=$FR307)*(('Summary&amp;Assumptions'!$H$25*$C307)*(1+'Summary&amp;Assumptions'!$J$29)^(FD$46-1))</f>
        <v>0</v>
      </c>
      <c r="EZ307" s="588">
        <f>AND(FE$55&gt;0,SUM($E307:EY307)&lt;'Summary&amp;Assumptions'!$G$32*$B307,$D307&gt;='Summary&amp;Assumptions'!$D$17,FE$47&gt;=$D307,FE$47&lt;=EDATE($D307,'Summary&amp;Assumptions'!$G$32))*$B307+AND(FE$56&lt;'Summary&amp;Assumptions'!$J$31,FE$47&gt;=$FO307,FE$47&lt;=$FP307)*(('Summary&amp;Assumptions'!$H$25*$C307)*(1+'Summary&amp;Assumptions'!$J$29)^(FE$46-1))+AND(FE$56&lt;'Summary&amp;Assumptions'!$J$31,FE$47&gt;=$FQ307,FE$47&lt;=$FR307)*(('Summary&amp;Assumptions'!$H$25*$C307)*(1+'Summary&amp;Assumptions'!$J$29)^(FE$46-1))</f>
        <v>0</v>
      </c>
      <c r="FA307" s="588">
        <f>AND(FF$55&gt;0,SUM($E307:EZ307)&lt;'Summary&amp;Assumptions'!$G$32*$B307,$D307&gt;='Summary&amp;Assumptions'!$D$17,FF$47&gt;=$D307,FF$47&lt;=EDATE($D307,'Summary&amp;Assumptions'!$G$32))*$B307+AND(FF$56&lt;'Summary&amp;Assumptions'!$J$31,FF$47&gt;=$FO307,FF$47&lt;=$FP307)*(('Summary&amp;Assumptions'!$H$25*$C307)*(1+'Summary&amp;Assumptions'!$J$29)^(FF$46-1))+AND(FF$56&lt;'Summary&amp;Assumptions'!$J$31,FF$47&gt;=$FQ307,FF$47&lt;=$FR307)*(('Summary&amp;Assumptions'!$H$25*$C307)*(1+'Summary&amp;Assumptions'!$J$29)^(FF$46-1))</f>
        <v>0</v>
      </c>
      <c r="FB307" s="588">
        <f>AND(FG$55&gt;0,SUM($E307:FA307)&lt;'Summary&amp;Assumptions'!$G$32*$B307,$D307&gt;='Summary&amp;Assumptions'!$D$17,FG$47&gt;=$D307,FG$47&lt;=EDATE($D307,'Summary&amp;Assumptions'!$G$32))*$B307+AND(FG$56&lt;'Summary&amp;Assumptions'!$J$31,FG$47&gt;=$FO307,FG$47&lt;=$FP307)*(('Summary&amp;Assumptions'!$H$25*$C307)*(1+'Summary&amp;Assumptions'!$J$29)^(FG$46-1))+AND(FG$56&lt;'Summary&amp;Assumptions'!$J$31,FG$47&gt;=$FQ307,FG$47&lt;=$FR307)*(('Summary&amp;Assumptions'!$H$25*$C307)*(1+'Summary&amp;Assumptions'!$J$29)^(FG$46-1))</f>
        <v>0</v>
      </c>
      <c r="FC307" s="588">
        <f>AND(FH$55&gt;0,SUM($E307:FB307)&lt;'Summary&amp;Assumptions'!$G$32*$B307,$D307&gt;='Summary&amp;Assumptions'!$D$17,FH$47&gt;=$D307,FH$47&lt;=EDATE($D307,'Summary&amp;Assumptions'!$G$32))*$B307+AND(FH$56&lt;'Summary&amp;Assumptions'!$J$31,FH$47&gt;=$FO307,FH$47&lt;=$FP307)*(('Summary&amp;Assumptions'!$H$25*$C307)*(1+'Summary&amp;Assumptions'!$J$29)^(FH$46-1))+AND(FH$56&lt;'Summary&amp;Assumptions'!$J$31,FH$47&gt;=$FQ307,FH$47&lt;=$FR307)*(('Summary&amp;Assumptions'!$H$25*$C307)*(1+'Summary&amp;Assumptions'!$J$29)^(FH$46-1))</f>
        <v>0</v>
      </c>
      <c r="FD307" s="588">
        <f>AND(FI$55&gt;0,SUM($E307:FC307)&lt;'Summary&amp;Assumptions'!$G$32*$B307,$D307&gt;='Summary&amp;Assumptions'!$D$17,FI$47&gt;=$D307,FI$47&lt;=EDATE($D307,'Summary&amp;Assumptions'!$G$32))*$B307+AND(FI$56&lt;'Summary&amp;Assumptions'!$J$31,FI$47&gt;=$FO307,FI$47&lt;=$FP307)*(('Summary&amp;Assumptions'!$H$25*$C307)*(1+'Summary&amp;Assumptions'!$J$29)^(FI$46-1))+AND(FI$56&lt;'Summary&amp;Assumptions'!$J$31,FI$47&gt;=$FQ307,FI$47&lt;=$FR307)*(('Summary&amp;Assumptions'!$H$25*$C307)*(1+'Summary&amp;Assumptions'!$J$29)^(FI$46-1))</f>
        <v>0</v>
      </c>
      <c r="FE307" s="588">
        <f>AND(FJ$55&gt;0,SUM($E307:FD307)&lt;'Summary&amp;Assumptions'!$G$32*$B307,$D307&gt;='Summary&amp;Assumptions'!$D$17,FJ$47&gt;=$D307,FJ$47&lt;=EDATE($D307,'Summary&amp;Assumptions'!$G$32))*$B307+AND(FJ$56&lt;'Summary&amp;Assumptions'!$J$31,FJ$47&gt;=$FO307,FJ$47&lt;=$FP307)*(('Summary&amp;Assumptions'!$H$25*$C307)*(1+'Summary&amp;Assumptions'!$J$29)^(FJ$46-1))+AND(FJ$56&lt;'Summary&amp;Assumptions'!$J$31,FJ$47&gt;=$FQ307,FJ$47&lt;=$FR307)*(('Summary&amp;Assumptions'!$H$25*$C307)*(1+'Summary&amp;Assumptions'!$J$29)^(FJ$46-1))</f>
        <v>0</v>
      </c>
      <c r="FF307" s="588">
        <f>AND(FK$55&gt;0,SUM($E307:FE307)&lt;'Summary&amp;Assumptions'!$G$32*$B307,$D307&gt;='Summary&amp;Assumptions'!$D$17,FK$47&gt;=$D307,FK$47&lt;=EDATE($D307,'Summary&amp;Assumptions'!$G$32))*$B307+AND(FK$56&lt;'Summary&amp;Assumptions'!$J$31,FK$47&gt;=$FO307,FK$47&lt;=$FP307)*(('Summary&amp;Assumptions'!$H$25*$C307)*(1+'Summary&amp;Assumptions'!$J$29)^(FK$46-1))+AND(FK$56&lt;'Summary&amp;Assumptions'!$J$31,FK$47&gt;=$FQ307,FK$47&lt;=$FR307)*(('Summary&amp;Assumptions'!$H$25*$C307)*(1+'Summary&amp;Assumptions'!$J$29)^(FK$46-1))</f>
        <v>0</v>
      </c>
      <c r="FG307" s="588">
        <f>AND(FL$55&gt;0,SUM($E307:FF307)&lt;'Summary&amp;Assumptions'!$G$32*$B307,$D307&gt;='Summary&amp;Assumptions'!$D$17,FL$47&gt;=$D307,FL$47&lt;=EDATE($D307,'Summary&amp;Assumptions'!$G$32))*$B307+AND(FL$56&lt;'Summary&amp;Assumptions'!$J$31,FL$47&gt;=$FO307,FL$47&lt;=$FP307)*(('Summary&amp;Assumptions'!$H$25*$C307)*(1+'Summary&amp;Assumptions'!$J$29)^(FL$46-1))+AND(FL$56&lt;'Summary&amp;Assumptions'!$J$31,FL$47&gt;=$FQ307,FL$47&lt;=$FR307)*(('Summary&amp;Assumptions'!$H$25*$C307)*(1+'Summary&amp;Assumptions'!$J$29)^(FL$46-1))</f>
        <v>0</v>
      </c>
      <c r="FH307" s="588">
        <f>AND(FM$55&gt;0,SUM($E307:FG307)&lt;'Summary&amp;Assumptions'!$G$32*$B307,$D307&gt;='Summary&amp;Assumptions'!$D$17,FM$47&gt;=$D307,FM$47&lt;=EDATE($D307,'Summary&amp;Assumptions'!$G$32))*$B307+AND(FM$56&lt;'Summary&amp;Assumptions'!$J$31,FM$47&gt;=$FO307,FM$47&lt;=$FP307)*(('Summary&amp;Assumptions'!$H$25*$C307)*(1+'Summary&amp;Assumptions'!$J$29)^(FM$46-1))+AND(FM$56&lt;'Summary&amp;Assumptions'!$J$31,FM$47&gt;=$FQ307,FM$47&lt;=$FR307)*(('Summary&amp;Assumptions'!$H$25*$C307)*(1+'Summary&amp;Assumptions'!$J$29)^(FM$46-1))</f>
        <v>0</v>
      </c>
      <c r="FI307" s="588">
        <f>AND(FN$55&gt;0,SUM($E307:FH307)&lt;'Summary&amp;Assumptions'!$G$32*$B307,$D307&gt;='Summary&amp;Assumptions'!$D$17,FN$47&gt;=$D307,FN$47&lt;=EDATE($D307,'Summary&amp;Assumptions'!$G$32))*$B307+AND(FN$56&lt;'Summary&amp;Assumptions'!$J$31,FN$47&gt;=$FO307,FN$47&lt;=$FP307)*(('Summary&amp;Assumptions'!$H$25*$C307)*(1+'Summary&amp;Assumptions'!$J$29)^(FN$46-1))+AND(FN$56&lt;'Summary&amp;Assumptions'!$J$31,FN$47&gt;=$FQ307,FN$47&lt;=$FR307)*(('Summary&amp;Assumptions'!$H$25*$C307)*(1+'Summary&amp;Assumptions'!$J$29)^(FN$46-1))</f>
        <v>0</v>
      </c>
      <c r="FJ307" s="588">
        <f>AND(FO$55&gt;0,SUM($E307:FI307)&lt;'Summary&amp;Assumptions'!$G$32*$B307,$D307&gt;='Summary&amp;Assumptions'!$D$17,FO$47&gt;=$D307,FO$47&lt;=EDATE($D307,'Summary&amp;Assumptions'!$G$32))*$B307+AND(FO$56&lt;'Summary&amp;Assumptions'!$J$31,FO$47&gt;=$FO307,FO$47&lt;=$FP307)*(('Summary&amp;Assumptions'!$H$25*$C307)*(1+'Summary&amp;Assumptions'!$J$29)^(FO$46-1))+AND(FO$56&lt;'Summary&amp;Assumptions'!$J$31,FO$47&gt;=$FQ307,FO$47&lt;=$FR307)*(('Summary&amp;Assumptions'!$H$25*$C307)*(1+'Summary&amp;Assumptions'!$J$29)^(FO$46-1))</f>
        <v>0</v>
      </c>
      <c r="FK307" s="588">
        <f>AND(FP$55&gt;0,SUM($E307:FJ307)&lt;'Summary&amp;Assumptions'!$G$32*$B307,$D307&gt;='Summary&amp;Assumptions'!$D$17,FP$47&gt;=$D307,FP$47&lt;=EDATE($D307,'Summary&amp;Assumptions'!$G$32))*$B307+AND(FP$56&lt;'Summary&amp;Assumptions'!$J$31,FP$47&gt;=$FO307,FP$47&lt;=$FP307)*(('Summary&amp;Assumptions'!$H$25*$C307)*(1+'Summary&amp;Assumptions'!$J$29)^(FP$46-1))+AND(FP$56&lt;'Summary&amp;Assumptions'!$J$31,FP$47&gt;=$FQ307,FP$47&lt;=$FR307)*(('Summary&amp;Assumptions'!$H$25*$C307)*(1+'Summary&amp;Assumptions'!$J$29)^(FP$46-1))</f>
        <v>0</v>
      </c>
      <c r="FL307" s="588">
        <f>AND(FQ$55&gt;0,SUM($E307:FK307)&lt;'Summary&amp;Assumptions'!$G$32*$B307,$D307&gt;='Summary&amp;Assumptions'!$D$17,FQ$47&gt;=$D307,FQ$47&lt;=EDATE($D307,'Summary&amp;Assumptions'!$G$32))*$B307+AND(FQ$56&lt;'Summary&amp;Assumptions'!$J$31,FQ$47&gt;=$FO307,FQ$47&lt;=$FP307)*(('Summary&amp;Assumptions'!$H$25*$C307)*(1+'Summary&amp;Assumptions'!$J$29)^(FQ$46-1))+AND(FQ$56&lt;'Summary&amp;Assumptions'!$J$31,FQ$47&gt;=$FQ307,FQ$47&lt;=$FR307)*(('Summary&amp;Assumptions'!$H$25*$C307)*(1+'Summary&amp;Assumptions'!$J$29)^(FQ$46-1))</f>
        <v>0</v>
      </c>
      <c r="FO307" s="576">
        <f>EDATE(D307,'Summary&amp;Assumptions'!$G$34)</f>
        <v>50131</v>
      </c>
      <c r="FP307" s="576">
        <f>EDATE(FO307,'Summary&amp;Assumptions'!$G$33-1)</f>
        <v>50161</v>
      </c>
      <c r="FQ307" s="576">
        <f>EDATE(FO307,'Summary&amp;Assumptions'!$G$34)</f>
        <v>50496</v>
      </c>
      <c r="FR307" s="576">
        <f>EDATE(FQ307,'Summary&amp;Assumptions'!$G$33-1)</f>
        <v>50526</v>
      </c>
    </row>
    <row r="308" spans="2:174" hidden="1" x14ac:dyDescent="0.2">
      <c r="B308" s="588">
        <v>0</v>
      </c>
      <c r="C308" s="193">
        <v>0</v>
      </c>
      <c r="D308" s="589">
        <v>49796</v>
      </c>
      <c r="F308" s="588">
        <f>AND(K$55&gt;0,SUM($E308:E308)&lt;'Summary&amp;Assumptions'!$G$32*$B308,$D308&gt;='Summary&amp;Assumptions'!$D$17,K$47&gt;=$D308,K$47&lt;=EDATE($D308,'Summary&amp;Assumptions'!$G$32))*$B308+AND(K$56&lt;'Summary&amp;Assumptions'!$J$31,K$47&gt;=$FO308,K$47&lt;=$FP308)*(('Summary&amp;Assumptions'!$H$25*$C308)*(1+'Summary&amp;Assumptions'!$J$29)^(K$46-1))+AND(K$56&lt;'Summary&amp;Assumptions'!$J$31,K$47&gt;=$FQ308,K$47&lt;=$FR308)*(('Summary&amp;Assumptions'!$H$25*$C308)*(1+'Summary&amp;Assumptions'!$J$29)^(K$46-1))</f>
        <v>0</v>
      </c>
      <c r="G308" s="588">
        <f>AND(L$55&gt;0,SUM($E308:F308)&lt;'Summary&amp;Assumptions'!$G$32*$B308,$D308&gt;='Summary&amp;Assumptions'!$D$17,L$47&gt;=$D308,L$47&lt;=EDATE($D308,'Summary&amp;Assumptions'!$G$32))*$B308+AND(L$56&lt;'Summary&amp;Assumptions'!$J$31,L$47&gt;=$FO308,L$47&lt;=$FP308)*(('Summary&amp;Assumptions'!$H$25*$C308)*(1+'Summary&amp;Assumptions'!$J$29)^(L$46-1))+AND(L$56&lt;'Summary&amp;Assumptions'!$J$31,L$47&gt;=$FQ308,L$47&lt;=$FR308)*(('Summary&amp;Assumptions'!$H$25*$C308)*(1+'Summary&amp;Assumptions'!$J$29)^(L$46-1))</f>
        <v>0</v>
      </c>
      <c r="H308" s="588">
        <f>AND(M$55&gt;0,SUM($E308:G308)&lt;'Summary&amp;Assumptions'!$G$32*$B308,$D308&gt;='Summary&amp;Assumptions'!$D$17,M$47&gt;=$D308,M$47&lt;=EDATE($D308,'Summary&amp;Assumptions'!$G$32))*$B308+AND(M$56&lt;'Summary&amp;Assumptions'!$J$31,M$47&gt;=$FO308,M$47&lt;=$FP308)*(('Summary&amp;Assumptions'!$H$25*$C308)*(1+'Summary&amp;Assumptions'!$J$29)^(M$46-1))+AND(M$56&lt;'Summary&amp;Assumptions'!$J$31,M$47&gt;=$FQ308,M$47&lt;=$FR308)*(('Summary&amp;Assumptions'!$H$25*$C308)*(1+'Summary&amp;Assumptions'!$J$29)^(M$46-1))</f>
        <v>0</v>
      </c>
      <c r="I308" s="588">
        <f>AND(N$55&gt;0,SUM($E308:H308)&lt;'Summary&amp;Assumptions'!$G$32*$B308,$D308&gt;='Summary&amp;Assumptions'!$D$17,N$47&gt;=$D308,N$47&lt;=EDATE($D308,'Summary&amp;Assumptions'!$G$32))*$B308+AND(N$56&lt;'Summary&amp;Assumptions'!$J$31,N$47&gt;=$FO308,N$47&lt;=$FP308)*(('Summary&amp;Assumptions'!$H$25*$C308)*(1+'Summary&amp;Assumptions'!$J$29)^(N$46-1))+AND(N$56&lt;'Summary&amp;Assumptions'!$J$31,N$47&gt;=$FQ308,N$47&lt;=$FR308)*(('Summary&amp;Assumptions'!$H$25*$C308)*(1+'Summary&amp;Assumptions'!$J$29)^(N$46-1))</f>
        <v>0</v>
      </c>
      <c r="J308" s="588">
        <f>AND(O$55&gt;0,SUM($E308:I308)&lt;'Summary&amp;Assumptions'!$G$32*$B308,$D308&gt;='Summary&amp;Assumptions'!$D$17,O$47&gt;=$D308,O$47&lt;=EDATE($D308,'Summary&amp;Assumptions'!$G$32))*$B308+AND(O$56&lt;'Summary&amp;Assumptions'!$J$31,O$47&gt;=$FO308,O$47&lt;=$FP308)*(('Summary&amp;Assumptions'!$H$25*$C308)*(1+'Summary&amp;Assumptions'!$J$29)^(O$46-1))+AND(O$56&lt;'Summary&amp;Assumptions'!$J$31,O$47&gt;=$FQ308,O$47&lt;=$FR308)*(('Summary&amp;Assumptions'!$H$25*$C308)*(1+'Summary&amp;Assumptions'!$J$29)^(O$46-1))</f>
        <v>0</v>
      </c>
      <c r="K308" s="588">
        <f>AND(P$55&gt;0,SUM($E308:J308)&lt;'Summary&amp;Assumptions'!$G$32*$B308,$D308&gt;='Summary&amp;Assumptions'!$D$17,P$47&gt;=$D308,P$47&lt;=EDATE($D308,'Summary&amp;Assumptions'!$G$32))*$B308+AND(P$56&lt;'Summary&amp;Assumptions'!$J$31,P$47&gt;=$FO308,P$47&lt;=$FP308)*(('Summary&amp;Assumptions'!$H$25*$C308)*(1+'Summary&amp;Assumptions'!$J$29)^(P$46-1))+AND(P$56&lt;'Summary&amp;Assumptions'!$J$31,P$47&gt;=$FQ308,P$47&lt;=$FR308)*(('Summary&amp;Assumptions'!$H$25*$C308)*(1+'Summary&amp;Assumptions'!$J$29)^(P$46-1))</f>
        <v>0</v>
      </c>
      <c r="L308" s="588">
        <f>AND(Q$55&gt;0,SUM($E308:K308)&lt;'Summary&amp;Assumptions'!$G$32*$B308,$D308&gt;='Summary&amp;Assumptions'!$D$17,Q$47&gt;=$D308,Q$47&lt;=EDATE($D308,'Summary&amp;Assumptions'!$G$32))*$B308+AND(Q$56&lt;'Summary&amp;Assumptions'!$J$31,Q$47&gt;=$FO308,Q$47&lt;=$FP308)*(('Summary&amp;Assumptions'!$H$25*$C308)*(1+'Summary&amp;Assumptions'!$J$29)^(Q$46-1))+AND(Q$56&lt;'Summary&amp;Assumptions'!$J$31,Q$47&gt;=$FQ308,Q$47&lt;=$FR308)*(('Summary&amp;Assumptions'!$H$25*$C308)*(1+'Summary&amp;Assumptions'!$J$29)^(Q$46-1))</f>
        <v>0</v>
      </c>
      <c r="M308" s="588">
        <f>AND(R$55&gt;0,SUM($E308:L308)&lt;'Summary&amp;Assumptions'!$G$32*$B308,$D308&gt;='Summary&amp;Assumptions'!$D$17,R$47&gt;=$D308,R$47&lt;=EDATE($D308,'Summary&amp;Assumptions'!$G$32))*$B308+AND(R$56&lt;'Summary&amp;Assumptions'!$J$31,R$47&gt;=$FO308,R$47&lt;=$FP308)*(('Summary&amp;Assumptions'!$H$25*$C308)*(1+'Summary&amp;Assumptions'!$J$29)^(R$46-1))+AND(R$56&lt;'Summary&amp;Assumptions'!$J$31,R$47&gt;=$FQ308,R$47&lt;=$FR308)*(('Summary&amp;Assumptions'!$H$25*$C308)*(1+'Summary&amp;Assumptions'!$J$29)^(R$46-1))</f>
        <v>0</v>
      </c>
      <c r="N308" s="588">
        <f>AND(S$55&gt;0,SUM($E308:M308)&lt;'Summary&amp;Assumptions'!$G$32*$B308,$D308&gt;='Summary&amp;Assumptions'!$D$17,S$47&gt;=$D308,S$47&lt;=EDATE($D308,'Summary&amp;Assumptions'!$G$32))*$B308+AND(S$56&lt;'Summary&amp;Assumptions'!$J$31,S$47&gt;=$FO308,S$47&lt;=$FP308)*(('Summary&amp;Assumptions'!$H$25*$C308)*(1+'Summary&amp;Assumptions'!$J$29)^(S$46-1))+AND(S$56&lt;'Summary&amp;Assumptions'!$J$31,S$47&gt;=$FQ308,S$47&lt;=$FR308)*(('Summary&amp;Assumptions'!$H$25*$C308)*(1+'Summary&amp;Assumptions'!$J$29)^(S$46-1))</f>
        <v>0</v>
      </c>
      <c r="O308" s="588">
        <f>AND(T$55&gt;0,SUM($E308:N308)&lt;'Summary&amp;Assumptions'!$G$32*$B308,$D308&gt;='Summary&amp;Assumptions'!$D$17,T$47&gt;=$D308,T$47&lt;=EDATE($D308,'Summary&amp;Assumptions'!$G$32))*$B308+AND(T$56&lt;'Summary&amp;Assumptions'!$J$31,T$47&gt;=$FO308,T$47&lt;=$FP308)*(('Summary&amp;Assumptions'!$H$25*$C308)*(1+'Summary&amp;Assumptions'!$J$29)^(T$46-1))+AND(T$56&lt;'Summary&amp;Assumptions'!$J$31,T$47&gt;=$FQ308,T$47&lt;=$FR308)*(('Summary&amp;Assumptions'!$H$25*$C308)*(1+'Summary&amp;Assumptions'!$J$29)^(T$46-1))</f>
        <v>0</v>
      </c>
      <c r="P308" s="588">
        <f>AND(U$55&gt;0,SUM($E308:O308)&lt;'Summary&amp;Assumptions'!$G$32*$B308,$D308&gt;='Summary&amp;Assumptions'!$D$17,U$47&gt;=$D308,U$47&lt;=EDATE($D308,'Summary&amp;Assumptions'!$G$32))*$B308+AND(U$56&lt;'Summary&amp;Assumptions'!$J$31,U$47&gt;=$FO308,U$47&lt;=$FP308)*(('Summary&amp;Assumptions'!$H$25*$C308)*(1+'Summary&amp;Assumptions'!$J$29)^(U$46-1))+AND(U$56&lt;'Summary&amp;Assumptions'!$J$31,U$47&gt;=$FQ308,U$47&lt;=$FR308)*(('Summary&amp;Assumptions'!$H$25*$C308)*(1+'Summary&amp;Assumptions'!$J$29)^(U$46-1))</f>
        <v>0</v>
      </c>
      <c r="Q308" s="588">
        <f>AND(V$55&gt;0,SUM($E308:P308)&lt;'Summary&amp;Assumptions'!$G$32*$B308,$D308&gt;='Summary&amp;Assumptions'!$D$17,V$47&gt;=$D308,V$47&lt;=EDATE($D308,'Summary&amp;Assumptions'!$G$32))*$B308+AND(V$56&lt;'Summary&amp;Assumptions'!$J$31,V$47&gt;=$FO308,V$47&lt;=$FP308)*(('Summary&amp;Assumptions'!$H$25*$C308)*(1+'Summary&amp;Assumptions'!$J$29)^(V$46-1))+AND(V$56&lt;'Summary&amp;Assumptions'!$J$31,V$47&gt;=$FQ308,V$47&lt;=$FR308)*(('Summary&amp;Assumptions'!$H$25*$C308)*(1+'Summary&amp;Assumptions'!$J$29)^(V$46-1))</f>
        <v>0</v>
      </c>
      <c r="R308" s="588">
        <f>AND(W$55&gt;0,SUM($E308:Q308)&lt;'Summary&amp;Assumptions'!$G$32*$B308,$D308&gt;='Summary&amp;Assumptions'!$D$17,W$47&gt;=$D308,W$47&lt;=EDATE($D308,'Summary&amp;Assumptions'!$G$32))*$B308+AND(W$56&lt;'Summary&amp;Assumptions'!$J$31,W$47&gt;=$FO308,W$47&lt;=$FP308)*(('Summary&amp;Assumptions'!$H$25*$C308)*(1+'Summary&amp;Assumptions'!$J$29)^(W$46-1))+AND(W$56&lt;'Summary&amp;Assumptions'!$J$31,W$47&gt;=$FQ308,W$47&lt;=$FR308)*(('Summary&amp;Assumptions'!$H$25*$C308)*(1+'Summary&amp;Assumptions'!$J$29)^(W$46-1))</f>
        <v>0</v>
      </c>
      <c r="S308" s="588">
        <f>AND(X$55&gt;0,SUM($E308:R308)&lt;'Summary&amp;Assumptions'!$G$32*$B308,$D308&gt;='Summary&amp;Assumptions'!$D$17,X$47&gt;=$D308,X$47&lt;=EDATE($D308,'Summary&amp;Assumptions'!$G$32))*$B308+AND(X$56&lt;'Summary&amp;Assumptions'!$J$31,X$47&gt;=$FO308,X$47&lt;=$FP308)*(('Summary&amp;Assumptions'!$H$25*$C308)*(1+'Summary&amp;Assumptions'!$J$29)^(X$46-1))+AND(X$56&lt;'Summary&amp;Assumptions'!$J$31,X$47&gt;=$FQ308,X$47&lt;=$FR308)*(('Summary&amp;Assumptions'!$H$25*$C308)*(1+'Summary&amp;Assumptions'!$J$29)^(X$46-1))</f>
        <v>0</v>
      </c>
      <c r="T308" s="588">
        <f>AND(Y$55&gt;0,SUM($E308:S308)&lt;'Summary&amp;Assumptions'!$G$32*$B308,$D308&gt;='Summary&amp;Assumptions'!$D$17,Y$47&gt;=$D308,Y$47&lt;=EDATE($D308,'Summary&amp;Assumptions'!$G$32))*$B308+AND(Y$56&lt;'Summary&amp;Assumptions'!$J$31,Y$47&gt;=$FO308,Y$47&lt;=$FP308)*(('Summary&amp;Assumptions'!$H$25*$C308)*(1+'Summary&amp;Assumptions'!$J$29)^(Y$46-1))+AND(Y$56&lt;'Summary&amp;Assumptions'!$J$31,Y$47&gt;=$FQ308,Y$47&lt;=$FR308)*(('Summary&amp;Assumptions'!$H$25*$C308)*(1+'Summary&amp;Assumptions'!$J$29)^(Y$46-1))</f>
        <v>0</v>
      </c>
      <c r="U308" s="588">
        <f>AND(Z$55&gt;0,SUM($E308:T308)&lt;'Summary&amp;Assumptions'!$G$32*$B308,$D308&gt;='Summary&amp;Assumptions'!$D$17,Z$47&gt;=$D308,Z$47&lt;=EDATE($D308,'Summary&amp;Assumptions'!$G$32))*$B308+AND(Z$56&lt;'Summary&amp;Assumptions'!$J$31,Z$47&gt;=$FO308,Z$47&lt;=$FP308)*(('Summary&amp;Assumptions'!$H$25*$C308)*(1+'Summary&amp;Assumptions'!$J$29)^(Z$46-1))+AND(Z$56&lt;'Summary&amp;Assumptions'!$J$31,Z$47&gt;=$FQ308,Z$47&lt;=$FR308)*(('Summary&amp;Assumptions'!$H$25*$C308)*(1+'Summary&amp;Assumptions'!$J$29)^(Z$46-1))</f>
        <v>0</v>
      </c>
      <c r="V308" s="588">
        <f>AND(AA$55&gt;0,SUM($E308:U308)&lt;'Summary&amp;Assumptions'!$G$32*$B308,$D308&gt;='Summary&amp;Assumptions'!$D$17,AA$47&gt;=$D308,AA$47&lt;=EDATE($D308,'Summary&amp;Assumptions'!$G$32))*$B308+AND(AA$56&lt;'Summary&amp;Assumptions'!$J$31,AA$47&gt;=$FO308,AA$47&lt;=$FP308)*(('Summary&amp;Assumptions'!$H$25*$C308)*(1+'Summary&amp;Assumptions'!$J$29)^(AA$46-1))+AND(AA$56&lt;'Summary&amp;Assumptions'!$J$31,AA$47&gt;=$FQ308,AA$47&lt;=$FR308)*(('Summary&amp;Assumptions'!$H$25*$C308)*(1+'Summary&amp;Assumptions'!$J$29)^(AA$46-1))</f>
        <v>0</v>
      </c>
      <c r="W308" s="588">
        <f>AND(AB$55&gt;0,SUM($E308:V308)&lt;'Summary&amp;Assumptions'!$G$32*$B308,$D308&gt;='Summary&amp;Assumptions'!$D$17,AB$47&gt;=$D308,AB$47&lt;=EDATE($D308,'Summary&amp;Assumptions'!$G$32))*$B308+AND(AB$56&lt;'Summary&amp;Assumptions'!$J$31,AB$47&gt;=$FO308,AB$47&lt;=$FP308)*(('Summary&amp;Assumptions'!$H$25*$C308)*(1+'Summary&amp;Assumptions'!$J$29)^(AB$46-1))+AND(AB$56&lt;'Summary&amp;Assumptions'!$J$31,AB$47&gt;=$FQ308,AB$47&lt;=$FR308)*(('Summary&amp;Assumptions'!$H$25*$C308)*(1+'Summary&amp;Assumptions'!$J$29)^(AB$46-1))</f>
        <v>0</v>
      </c>
      <c r="X308" s="588">
        <f>AND(AC$55&gt;0,SUM($E308:W308)&lt;'Summary&amp;Assumptions'!$G$32*$B308,$D308&gt;='Summary&amp;Assumptions'!$D$17,AC$47&gt;=$D308,AC$47&lt;=EDATE($D308,'Summary&amp;Assumptions'!$G$32))*$B308+AND(AC$56&lt;'Summary&amp;Assumptions'!$J$31,AC$47&gt;=$FO308,AC$47&lt;=$FP308)*(('Summary&amp;Assumptions'!$H$25*$C308)*(1+'Summary&amp;Assumptions'!$J$29)^(AC$46-1))+AND(AC$56&lt;'Summary&amp;Assumptions'!$J$31,AC$47&gt;=$FQ308,AC$47&lt;=$FR308)*(('Summary&amp;Assumptions'!$H$25*$C308)*(1+'Summary&amp;Assumptions'!$J$29)^(AC$46-1))</f>
        <v>0</v>
      </c>
      <c r="Y308" s="588">
        <f>AND(AD$55&gt;0,SUM($E308:X308)&lt;'Summary&amp;Assumptions'!$G$32*$B308,$D308&gt;='Summary&amp;Assumptions'!$D$17,AD$47&gt;=$D308,AD$47&lt;=EDATE($D308,'Summary&amp;Assumptions'!$G$32))*$B308+AND(AD$56&lt;'Summary&amp;Assumptions'!$J$31,AD$47&gt;=$FO308,AD$47&lt;=$FP308)*(('Summary&amp;Assumptions'!$H$25*$C308)*(1+'Summary&amp;Assumptions'!$J$29)^(AD$46-1))+AND(AD$56&lt;'Summary&amp;Assumptions'!$J$31,AD$47&gt;=$FQ308,AD$47&lt;=$FR308)*(('Summary&amp;Assumptions'!$H$25*$C308)*(1+'Summary&amp;Assumptions'!$J$29)^(AD$46-1))</f>
        <v>0</v>
      </c>
      <c r="Z308" s="588">
        <f>AND(AE$55&gt;0,SUM($E308:Y308)&lt;'Summary&amp;Assumptions'!$G$32*$B308,$D308&gt;='Summary&amp;Assumptions'!$D$17,AE$47&gt;=$D308,AE$47&lt;=EDATE($D308,'Summary&amp;Assumptions'!$G$32))*$B308+AND(AE$56&lt;'Summary&amp;Assumptions'!$J$31,AE$47&gt;=$FO308,AE$47&lt;=$FP308)*(('Summary&amp;Assumptions'!$H$25*$C308)*(1+'Summary&amp;Assumptions'!$J$29)^(AE$46-1))+AND(AE$56&lt;'Summary&amp;Assumptions'!$J$31,AE$47&gt;=$FQ308,AE$47&lt;=$FR308)*(('Summary&amp;Assumptions'!$H$25*$C308)*(1+'Summary&amp;Assumptions'!$J$29)^(AE$46-1))</f>
        <v>0</v>
      </c>
      <c r="AA308" s="588">
        <f>AND(AF$55&gt;0,SUM($E308:Z308)&lt;'Summary&amp;Assumptions'!$G$32*$B308,$D308&gt;='Summary&amp;Assumptions'!$D$17,AF$47&gt;=$D308,AF$47&lt;=EDATE($D308,'Summary&amp;Assumptions'!$G$32))*$B308+AND(AF$56&lt;'Summary&amp;Assumptions'!$J$31,AF$47&gt;=$FO308,AF$47&lt;=$FP308)*(('Summary&amp;Assumptions'!$H$25*$C308)*(1+'Summary&amp;Assumptions'!$J$29)^(AF$46-1))+AND(AF$56&lt;'Summary&amp;Assumptions'!$J$31,AF$47&gt;=$FQ308,AF$47&lt;=$FR308)*(('Summary&amp;Assumptions'!$H$25*$C308)*(1+'Summary&amp;Assumptions'!$J$29)^(AF$46-1))</f>
        <v>0</v>
      </c>
      <c r="AB308" s="588">
        <f>AND(AG$55&gt;0,SUM($E308:AA308)&lt;'Summary&amp;Assumptions'!$G$32*$B308,$D308&gt;='Summary&amp;Assumptions'!$D$17,AG$47&gt;=$D308,AG$47&lt;=EDATE($D308,'Summary&amp;Assumptions'!$G$32))*$B308+AND(AG$56&lt;'Summary&amp;Assumptions'!$J$31,AG$47&gt;=$FO308,AG$47&lt;=$FP308)*(('Summary&amp;Assumptions'!$H$25*$C308)*(1+'Summary&amp;Assumptions'!$J$29)^(AG$46-1))+AND(AG$56&lt;'Summary&amp;Assumptions'!$J$31,AG$47&gt;=$FQ308,AG$47&lt;=$FR308)*(('Summary&amp;Assumptions'!$H$25*$C308)*(1+'Summary&amp;Assumptions'!$J$29)^(AG$46-1))</f>
        <v>0</v>
      </c>
      <c r="AC308" s="588">
        <f>AND(AH$55&gt;0,SUM($E308:AB308)&lt;'Summary&amp;Assumptions'!$G$32*$B308,$D308&gt;='Summary&amp;Assumptions'!$D$17,AH$47&gt;=$D308,AH$47&lt;=EDATE($D308,'Summary&amp;Assumptions'!$G$32))*$B308+AND(AH$56&lt;'Summary&amp;Assumptions'!$J$31,AH$47&gt;=$FO308,AH$47&lt;=$FP308)*(('Summary&amp;Assumptions'!$H$25*$C308)*(1+'Summary&amp;Assumptions'!$J$29)^(AH$46-1))+AND(AH$56&lt;'Summary&amp;Assumptions'!$J$31,AH$47&gt;=$FQ308,AH$47&lt;=$FR308)*(('Summary&amp;Assumptions'!$H$25*$C308)*(1+'Summary&amp;Assumptions'!$J$29)^(AH$46-1))</f>
        <v>0</v>
      </c>
      <c r="AD308" s="588">
        <f>AND(AI$55&gt;0,SUM($E308:AC308)&lt;'Summary&amp;Assumptions'!$G$32*$B308,$D308&gt;='Summary&amp;Assumptions'!$D$17,AI$47&gt;=$D308,AI$47&lt;=EDATE($D308,'Summary&amp;Assumptions'!$G$32))*$B308+AND(AI$56&lt;'Summary&amp;Assumptions'!$J$31,AI$47&gt;=$FO308,AI$47&lt;=$FP308)*(('Summary&amp;Assumptions'!$H$25*$C308)*(1+'Summary&amp;Assumptions'!$J$29)^(AI$46-1))+AND(AI$56&lt;'Summary&amp;Assumptions'!$J$31,AI$47&gt;=$FQ308,AI$47&lt;=$FR308)*(('Summary&amp;Assumptions'!$H$25*$C308)*(1+'Summary&amp;Assumptions'!$J$29)^(AI$46-1))</f>
        <v>0</v>
      </c>
      <c r="AE308" s="588">
        <f>AND(AJ$55&gt;0,SUM($E308:AD308)&lt;'Summary&amp;Assumptions'!$G$32*$B308,$D308&gt;='Summary&amp;Assumptions'!$D$17,AJ$47&gt;=$D308,AJ$47&lt;=EDATE($D308,'Summary&amp;Assumptions'!$G$32))*$B308+AND(AJ$56&lt;'Summary&amp;Assumptions'!$J$31,AJ$47&gt;=$FO308,AJ$47&lt;=$FP308)*(('Summary&amp;Assumptions'!$H$25*$C308)*(1+'Summary&amp;Assumptions'!$J$29)^(AJ$46-1))+AND(AJ$56&lt;'Summary&amp;Assumptions'!$J$31,AJ$47&gt;=$FQ308,AJ$47&lt;=$FR308)*(('Summary&amp;Assumptions'!$H$25*$C308)*(1+'Summary&amp;Assumptions'!$J$29)^(AJ$46-1))</f>
        <v>0</v>
      </c>
      <c r="AF308" s="588">
        <f>AND(AK$55&gt;0,SUM($E308:AE308)&lt;'Summary&amp;Assumptions'!$G$32*$B308,$D308&gt;='Summary&amp;Assumptions'!$D$17,AK$47&gt;=$D308,AK$47&lt;=EDATE($D308,'Summary&amp;Assumptions'!$G$32))*$B308+AND(AK$56&lt;'Summary&amp;Assumptions'!$J$31,AK$47&gt;=$FO308,AK$47&lt;=$FP308)*(('Summary&amp;Assumptions'!$H$25*$C308)*(1+'Summary&amp;Assumptions'!$J$29)^(AK$46-1))+AND(AK$56&lt;'Summary&amp;Assumptions'!$J$31,AK$47&gt;=$FQ308,AK$47&lt;=$FR308)*(('Summary&amp;Assumptions'!$H$25*$C308)*(1+'Summary&amp;Assumptions'!$J$29)^(AK$46-1))</f>
        <v>0</v>
      </c>
      <c r="AG308" s="588">
        <f>AND(AL$55&gt;0,SUM($E308:AF308)&lt;'Summary&amp;Assumptions'!$G$32*$B308,$D308&gt;='Summary&amp;Assumptions'!$D$17,AL$47&gt;=$D308,AL$47&lt;=EDATE($D308,'Summary&amp;Assumptions'!$G$32))*$B308+AND(AL$56&lt;'Summary&amp;Assumptions'!$J$31,AL$47&gt;=$FO308,AL$47&lt;=$FP308)*(('Summary&amp;Assumptions'!$H$25*$C308)*(1+'Summary&amp;Assumptions'!$J$29)^(AL$46-1))+AND(AL$56&lt;'Summary&amp;Assumptions'!$J$31,AL$47&gt;=$FQ308,AL$47&lt;=$FR308)*(('Summary&amp;Assumptions'!$H$25*$C308)*(1+'Summary&amp;Assumptions'!$J$29)^(AL$46-1))</f>
        <v>0</v>
      </c>
      <c r="AH308" s="588">
        <f>AND(AM$55&gt;0,SUM($E308:AG308)&lt;'Summary&amp;Assumptions'!$G$32*$B308,$D308&gt;='Summary&amp;Assumptions'!$D$17,AM$47&gt;=$D308,AM$47&lt;=EDATE($D308,'Summary&amp;Assumptions'!$G$32))*$B308+AND(AM$56&lt;'Summary&amp;Assumptions'!$J$31,AM$47&gt;=$FO308,AM$47&lt;=$FP308)*(('Summary&amp;Assumptions'!$H$25*$C308)*(1+'Summary&amp;Assumptions'!$J$29)^(AM$46-1))+AND(AM$56&lt;'Summary&amp;Assumptions'!$J$31,AM$47&gt;=$FQ308,AM$47&lt;=$FR308)*(('Summary&amp;Assumptions'!$H$25*$C308)*(1+'Summary&amp;Assumptions'!$J$29)^(AM$46-1))</f>
        <v>0</v>
      </c>
      <c r="AI308" s="588">
        <f>AND(AN$55&gt;0,SUM($E308:AH308)&lt;'Summary&amp;Assumptions'!$G$32*$B308,$D308&gt;='Summary&amp;Assumptions'!$D$17,AN$47&gt;=$D308,AN$47&lt;=EDATE($D308,'Summary&amp;Assumptions'!$G$32))*$B308+AND(AN$56&lt;'Summary&amp;Assumptions'!$J$31,AN$47&gt;=$FO308,AN$47&lt;=$FP308)*(('Summary&amp;Assumptions'!$H$25*$C308)*(1+'Summary&amp;Assumptions'!$J$29)^(AN$46-1))+AND(AN$56&lt;'Summary&amp;Assumptions'!$J$31,AN$47&gt;=$FQ308,AN$47&lt;=$FR308)*(('Summary&amp;Assumptions'!$H$25*$C308)*(1+'Summary&amp;Assumptions'!$J$29)^(AN$46-1))</f>
        <v>0</v>
      </c>
      <c r="AJ308" s="588">
        <f>AND(AO$55&gt;0,SUM($E308:AI308)&lt;'Summary&amp;Assumptions'!$G$32*$B308,$D308&gt;='Summary&amp;Assumptions'!$D$17,AO$47&gt;=$D308,AO$47&lt;=EDATE($D308,'Summary&amp;Assumptions'!$G$32))*$B308+AND(AO$56&lt;'Summary&amp;Assumptions'!$J$31,AO$47&gt;=$FO308,AO$47&lt;=$FP308)*(('Summary&amp;Assumptions'!$H$25*$C308)*(1+'Summary&amp;Assumptions'!$J$29)^(AO$46-1))+AND(AO$56&lt;'Summary&amp;Assumptions'!$J$31,AO$47&gt;=$FQ308,AO$47&lt;=$FR308)*(('Summary&amp;Assumptions'!$H$25*$C308)*(1+'Summary&amp;Assumptions'!$J$29)^(AO$46-1))</f>
        <v>0</v>
      </c>
      <c r="AK308" s="588">
        <f>AND(AP$55&gt;0,SUM($E308:AJ308)&lt;'Summary&amp;Assumptions'!$G$32*$B308,$D308&gt;='Summary&amp;Assumptions'!$D$17,AP$47&gt;=$D308,AP$47&lt;=EDATE($D308,'Summary&amp;Assumptions'!$G$32))*$B308+AND(AP$56&lt;'Summary&amp;Assumptions'!$J$31,AP$47&gt;=$FO308,AP$47&lt;=$FP308)*(('Summary&amp;Assumptions'!$H$25*$C308)*(1+'Summary&amp;Assumptions'!$J$29)^(AP$46-1))+AND(AP$56&lt;'Summary&amp;Assumptions'!$J$31,AP$47&gt;=$FQ308,AP$47&lt;=$FR308)*(('Summary&amp;Assumptions'!$H$25*$C308)*(1+'Summary&amp;Assumptions'!$J$29)^(AP$46-1))</f>
        <v>0</v>
      </c>
      <c r="AL308" s="588">
        <f>AND(AQ$55&gt;0,SUM($E308:AK308)&lt;'Summary&amp;Assumptions'!$G$32*$B308,$D308&gt;='Summary&amp;Assumptions'!$D$17,AQ$47&gt;=$D308,AQ$47&lt;=EDATE($D308,'Summary&amp;Assumptions'!$G$32))*$B308+AND(AQ$56&lt;'Summary&amp;Assumptions'!$J$31,AQ$47&gt;=$FO308,AQ$47&lt;=$FP308)*(('Summary&amp;Assumptions'!$H$25*$C308)*(1+'Summary&amp;Assumptions'!$J$29)^(AQ$46-1))+AND(AQ$56&lt;'Summary&amp;Assumptions'!$J$31,AQ$47&gt;=$FQ308,AQ$47&lt;=$FR308)*(('Summary&amp;Assumptions'!$H$25*$C308)*(1+'Summary&amp;Assumptions'!$J$29)^(AQ$46-1))</f>
        <v>0</v>
      </c>
      <c r="AM308" s="588">
        <f>AND(AR$55&gt;0,SUM($E308:AL308)&lt;'Summary&amp;Assumptions'!$G$32*$B308,$D308&gt;='Summary&amp;Assumptions'!$D$17,AR$47&gt;=$D308,AR$47&lt;=EDATE($D308,'Summary&amp;Assumptions'!$G$32))*$B308+AND(AR$56&lt;'Summary&amp;Assumptions'!$J$31,AR$47&gt;=$FO308,AR$47&lt;=$FP308)*(('Summary&amp;Assumptions'!$H$25*$C308)*(1+'Summary&amp;Assumptions'!$J$29)^(AR$46-1))+AND(AR$56&lt;'Summary&amp;Assumptions'!$J$31,AR$47&gt;=$FQ308,AR$47&lt;=$FR308)*(('Summary&amp;Assumptions'!$H$25*$C308)*(1+'Summary&amp;Assumptions'!$J$29)^(AR$46-1))</f>
        <v>0</v>
      </c>
      <c r="AN308" s="588">
        <f>AND(AS$55&gt;0,SUM($E308:AM308)&lt;'Summary&amp;Assumptions'!$G$32*$B308,$D308&gt;='Summary&amp;Assumptions'!$D$17,AS$47&gt;=$D308,AS$47&lt;=EDATE($D308,'Summary&amp;Assumptions'!$G$32))*$B308+AND(AS$56&lt;'Summary&amp;Assumptions'!$J$31,AS$47&gt;=$FO308,AS$47&lt;=$FP308)*(('Summary&amp;Assumptions'!$H$25*$C308)*(1+'Summary&amp;Assumptions'!$J$29)^(AS$46-1))+AND(AS$56&lt;'Summary&amp;Assumptions'!$J$31,AS$47&gt;=$FQ308,AS$47&lt;=$FR308)*(('Summary&amp;Assumptions'!$H$25*$C308)*(1+'Summary&amp;Assumptions'!$J$29)^(AS$46-1))</f>
        <v>0</v>
      </c>
      <c r="AO308" s="588">
        <f>AND(AT$55&gt;0,SUM($E308:AN308)&lt;'Summary&amp;Assumptions'!$G$32*$B308,$D308&gt;='Summary&amp;Assumptions'!$D$17,AT$47&gt;=$D308,AT$47&lt;=EDATE($D308,'Summary&amp;Assumptions'!$G$32))*$B308+AND(AT$56&lt;'Summary&amp;Assumptions'!$J$31,AT$47&gt;=$FO308,AT$47&lt;=$FP308)*(('Summary&amp;Assumptions'!$H$25*$C308)*(1+'Summary&amp;Assumptions'!$J$29)^(AT$46-1))+AND(AT$56&lt;'Summary&amp;Assumptions'!$J$31,AT$47&gt;=$FQ308,AT$47&lt;=$FR308)*(('Summary&amp;Assumptions'!$H$25*$C308)*(1+'Summary&amp;Assumptions'!$J$29)^(AT$46-1))</f>
        <v>0</v>
      </c>
      <c r="AP308" s="588">
        <f>AND(AU$55&gt;0,SUM($E308:AO308)&lt;'Summary&amp;Assumptions'!$G$32*$B308,$D308&gt;='Summary&amp;Assumptions'!$D$17,AU$47&gt;=$D308,AU$47&lt;=EDATE($D308,'Summary&amp;Assumptions'!$G$32))*$B308+AND(AU$56&lt;'Summary&amp;Assumptions'!$J$31,AU$47&gt;=$FO308,AU$47&lt;=$FP308)*(('Summary&amp;Assumptions'!$H$25*$C308)*(1+'Summary&amp;Assumptions'!$J$29)^(AU$46-1))+AND(AU$56&lt;'Summary&amp;Assumptions'!$J$31,AU$47&gt;=$FQ308,AU$47&lt;=$FR308)*(('Summary&amp;Assumptions'!$H$25*$C308)*(1+'Summary&amp;Assumptions'!$J$29)^(AU$46-1))</f>
        <v>0</v>
      </c>
      <c r="AQ308" s="588">
        <f>AND(AV$55&gt;0,SUM($E308:AP308)&lt;'Summary&amp;Assumptions'!$G$32*$B308,$D308&gt;='Summary&amp;Assumptions'!$D$17,AV$47&gt;=$D308,AV$47&lt;=EDATE($D308,'Summary&amp;Assumptions'!$G$32))*$B308+AND(AV$56&lt;'Summary&amp;Assumptions'!$J$31,AV$47&gt;=$FO308,AV$47&lt;=$FP308)*(('Summary&amp;Assumptions'!$H$25*$C308)*(1+'Summary&amp;Assumptions'!$J$29)^(AV$46-1))+AND(AV$56&lt;'Summary&amp;Assumptions'!$J$31,AV$47&gt;=$FQ308,AV$47&lt;=$FR308)*(('Summary&amp;Assumptions'!$H$25*$C308)*(1+'Summary&amp;Assumptions'!$J$29)^(AV$46-1))</f>
        <v>0</v>
      </c>
      <c r="AR308" s="588">
        <f>AND(AW$55&gt;0,SUM($E308:AQ308)&lt;'Summary&amp;Assumptions'!$G$32*$B308,$D308&gt;='Summary&amp;Assumptions'!$D$17,AW$47&gt;=$D308,AW$47&lt;=EDATE($D308,'Summary&amp;Assumptions'!$G$32))*$B308+AND(AW$56&lt;'Summary&amp;Assumptions'!$J$31,AW$47&gt;=$FO308,AW$47&lt;=$FP308)*(('Summary&amp;Assumptions'!$H$25*$C308)*(1+'Summary&amp;Assumptions'!$J$29)^(AW$46-1))+AND(AW$56&lt;'Summary&amp;Assumptions'!$J$31,AW$47&gt;=$FQ308,AW$47&lt;=$FR308)*(('Summary&amp;Assumptions'!$H$25*$C308)*(1+'Summary&amp;Assumptions'!$J$29)^(AW$46-1))</f>
        <v>0</v>
      </c>
      <c r="AS308" s="588">
        <f>AND(AX$55&gt;0,SUM($E308:AR308)&lt;'Summary&amp;Assumptions'!$G$32*$B308,$D308&gt;='Summary&amp;Assumptions'!$D$17,AX$47&gt;=$D308,AX$47&lt;=EDATE($D308,'Summary&amp;Assumptions'!$G$32))*$B308+AND(AX$56&lt;'Summary&amp;Assumptions'!$J$31,AX$47&gt;=$FO308,AX$47&lt;=$FP308)*(('Summary&amp;Assumptions'!$H$25*$C308)*(1+'Summary&amp;Assumptions'!$J$29)^(AX$46-1))+AND(AX$56&lt;'Summary&amp;Assumptions'!$J$31,AX$47&gt;=$FQ308,AX$47&lt;=$FR308)*(('Summary&amp;Assumptions'!$H$25*$C308)*(1+'Summary&amp;Assumptions'!$J$29)^(AX$46-1))</f>
        <v>0</v>
      </c>
      <c r="AT308" s="588">
        <f>AND(AY$55&gt;0,SUM($E308:AS308)&lt;'Summary&amp;Assumptions'!$G$32*$B308,$D308&gt;='Summary&amp;Assumptions'!$D$17,AY$47&gt;=$D308,AY$47&lt;=EDATE($D308,'Summary&amp;Assumptions'!$G$32))*$B308+AND(AY$56&lt;'Summary&amp;Assumptions'!$J$31,AY$47&gt;=$FO308,AY$47&lt;=$FP308)*(('Summary&amp;Assumptions'!$H$25*$C308)*(1+'Summary&amp;Assumptions'!$J$29)^(AY$46-1))+AND(AY$56&lt;'Summary&amp;Assumptions'!$J$31,AY$47&gt;=$FQ308,AY$47&lt;=$FR308)*(('Summary&amp;Assumptions'!$H$25*$C308)*(1+'Summary&amp;Assumptions'!$J$29)^(AY$46-1))</f>
        <v>0</v>
      </c>
      <c r="AU308" s="588">
        <f>AND(AZ$55&gt;0,SUM($E308:AT308)&lt;'Summary&amp;Assumptions'!$G$32*$B308,$D308&gt;='Summary&amp;Assumptions'!$D$17,AZ$47&gt;=$D308,AZ$47&lt;=EDATE($D308,'Summary&amp;Assumptions'!$G$32))*$B308+AND(AZ$56&lt;'Summary&amp;Assumptions'!$J$31,AZ$47&gt;=$FO308,AZ$47&lt;=$FP308)*(('Summary&amp;Assumptions'!$H$25*$C308)*(1+'Summary&amp;Assumptions'!$J$29)^(AZ$46-1))+AND(AZ$56&lt;'Summary&amp;Assumptions'!$J$31,AZ$47&gt;=$FQ308,AZ$47&lt;=$FR308)*(('Summary&amp;Assumptions'!$H$25*$C308)*(1+'Summary&amp;Assumptions'!$J$29)^(AZ$46-1))</f>
        <v>0</v>
      </c>
      <c r="AV308" s="588">
        <f>AND(BA$55&gt;0,SUM($E308:AU308)&lt;'Summary&amp;Assumptions'!$G$32*$B308,$D308&gt;='Summary&amp;Assumptions'!$D$17,BA$47&gt;=$D308,BA$47&lt;=EDATE($D308,'Summary&amp;Assumptions'!$G$32))*$B308+AND(BA$56&lt;'Summary&amp;Assumptions'!$J$31,BA$47&gt;=$FO308,BA$47&lt;=$FP308)*(('Summary&amp;Assumptions'!$H$25*$C308)*(1+'Summary&amp;Assumptions'!$J$29)^(BA$46-1))+AND(BA$56&lt;'Summary&amp;Assumptions'!$J$31,BA$47&gt;=$FQ308,BA$47&lt;=$FR308)*(('Summary&amp;Assumptions'!$H$25*$C308)*(1+'Summary&amp;Assumptions'!$J$29)^(BA$46-1))</f>
        <v>0</v>
      </c>
      <c r="AW308" s="588">
        <f>AND(BB$55&gt;0,SUM($E308:AV308)&lt;'Summary&amp;Assumptions'!$G$32*$B308,$D308&gt;='Summary&amp;Assumptions'!$D$17,BB$47&gt;=$D308,BB$47&lt;=EDATE($D308,'Summary&amp;Assumptions'!$G$32))*$B308+AND(BB$56&lt;'Summary&amp;Assumptions'!$J$31,BB$47&gt;=$FO308,BB$47&lt;=$FP308)*(('Summary&amp;Assumptions'!$H$25*$C308)*(1+'Summary&amp;Assumptions'!$J$29)^(BB$46-1))+AND(BB$56&lt;'Summary&amp;Assumptions'!$J$31,BB$47&gt;=$FQ308,BB$47&lt;=$FR308)*(('Summary&amp;Assumptions'!$H$25*$C308)*(1+'Summary&amp;Assumptions'!$J$29)^(BB$46-1))</f>
        <v>0</v>
      </c>
      <c r="AX308" s="588">
        <f>AND(BC$55&gt;0,SUM($E308:AW308)&lt;'Summary&amp;Assumptions'!$G$32*$B308,$D308&gt;='Summary&amp;Assumptions'!$D$17,BC$47&gt;=$D308,BC$47&lt;=EDATE($D308,'Summary&amp;Assumptions'!$G$32))*$B308+AND(BC$56&lt;'Summary&amp;Assumptions'!$J$31,BC$47&gt;=$FO308,BC$47&lt;=$FP308)*(('Summary&amp;Assumptions'!$H$25*$C308)*(1+'Summary&amp;Assumptions'!$J$29)^(BC$46-1))+AND(BC$56&lt;'Summary&amp;Assumptions'!$J$31,BC$47&gt;=$FQ308,BC$47&lt;=$FR308)*(('Summary&amp;Assumptions'!$H$25*$C308)*(1+'Summary&amp;Assumptions'!$J$29)^(BC$46-1))</f>
        <v>0</v>
      </c>
      <c r="AY308" s="588">
        <f>AND(BD$55&gt;0,SUM($E308:AX308)&lt;'Summary&amp;Assumptions'!$G$32*$B308,$D308&gt;='Summary&amp;Assumptions'!$D$17,BD$47&gt;=$D308,BD$47&lt;=EDATE($D308,'Summary&amp;Assumptions'!$G$32))*$B308+AND(BD$56&lt;'Summary&amp;Assumptions'!$J$31,BD$47&gt;=$FO308,BD$47&lt;=$FP308)*(('Summary&amp;Assumptions'!$H$25*$C308)*(1+'Summary&amp;Assumptions'!$J$29)^(BD$46-1))+AND(BD$56&lt;'Summary&amp;Assumptions'!$J$31,BD$47&gt;=$FQ308,BD$47&lt;=$FR308)*(('Summary&amp;Assumptions'!$H$25*$C308)*(1+'Summary&amp;Assumptions'!$J$29)^(BD$46-1))</f>
        <v>0</v>
      </c>
      <c r="AZ308" s="588">
        <f>AND(BE$55&gt;0,SUM($E308:AY308)&lt;'Summary&amp;Assumptions'!$G$32*$B308,$D308&gt;='Summary&amp;Assumptions'!$D$17,BE$47&gt;=$D308,BE$47&lt;=EDATE($D308,'Summary&amp;Assumptions'!$G$32))*$B308+AND(BE$56&lt;'Summary&amp;Assumptions'!$J$31,BE$47&gt;=$FO308,BE$47&lt;=$FP308)*(('Summary&amp;Assumptions'!$H$25*$C308)*(1+'Summary&amp;Assumptions'!$J$29)^(BE$46-1))+AND(BE$56&lt;'Summary&amp;Assumptions'!$J$31,BE$47&gt;=$FQ308,BE$47&lt;=$FR308)*(('Summary&amp;Assumptions'!$H$25*$C308)*(1+'Summary&amp;Assumptions'!$J$29)^(BE$46-1))</f>
        <v>0</v>
      </c>
      <c r="BA308" s="588">
        <f>AND(BF$55&gt;0,SUM($E308:AZ308)&lt;'Summary&amp;Assumptions'!$G$32*$B308,$D308&gt;='Summary&amp;Assumptions'!$D$17,BF$47&gt;=$D308,BF$47&lt;=EDATE($D308,'Summary&amp;Assumptions'!$G$32))*$B308+AND(BF$56&lt;'Summary&amp;Assumptions'!$J$31,BF$47&gt;=$FO308,BF$47&lt;=$FP308)*(('Summary&amp;Assumptions'!$H$25*$C308)*(1+'Summary&amp;Assumptions'!$J$29)^(BF$46-1))+AND(BF$56&lt;'Summary&amp;Assumptions'!$J$31,BF$47&gt;=$FQ308,BF$47&lt;=$FR308)*(('Summary&amp;Assumptions'!$H$25*$C308)*(1+'Summary&amp;Assumptions'!$J$29)^(BF$46-1))</f>
        <v>0</v>
      </c>
      <c r="BB308" s="588">
        <f>AND(BG$55&gt;0,SUM($E308:BA308)&lt;'Summary&amp;Assumptions'!$G$32*$B308,$D308&gt;='Summary&amp;Assumptions'!$D$17,BG$47&gt;=$D308,BG$47&lt;=EDATE($D308,'Summary&amp;Assumptions'!$G$32))*$B308+AND(BG$56&lt;'Summary&amp;Assumptions'!$J$31,BG$47&gt;=$FO308,BG$47&lt;=$FP308)*(('Summary&amp;Assumptions'!$H$25*$C308)*(1+'Summary&amp;Assumptions'!$J$29)^(BG$46-1))+AND(BG$56&lt;'Summary&amp;Assumptions'!$J$31,BG$47&gt;=$FQ308,BG$47&lt;=$FR308)*(('Summary&amp;Assumptions'!$H$25*$C308)*(1+'Summary&amp;Assumptions'!$J$29)^(BG$46-1))</f>
        <v>0</v>
      </c>
      <c r="BC308" s="588">
        <f>AND(BH$55&gt;0,SUM($E308:BB308)&lt;'Summary&amp;Assumptions'!$G$32*$B308,$D308&gt;='Summary&amp;Assumptions'!$D$17,BH$47&gt;=$D308,BH$47&lt;=EDATE($D308,'Summary&amp;Assumptions'!$G$32))*$B308+AND(BH$56&lt;'Summary&amp;Assumptions'!$J$31,BH$47&gt;=$FO308,BH$47&lt;=$FP308)*(('Summary&amp;Assumptions'!$H$25*$C308)*(1+'Summary&amp;Assumptions'!$J$29)^(BH$46-1))+AND(BH$56&lt;'Summary&amp;Assumptions'!$J$31,BH$47&gt;=$FQ308,BH$47&lt;=$FR308)*(('Summary&amp;Assumptions'!$H$25*$C308)*(1+'Summary&amp;Assumptions'!$J$29)^(BH$46-1))</f>
        <v>0</v>
      </c>
      <c r="BD308" s="588">
        <f>AND(BI$55&gt;0,SUM($E308:BC308)&lt;'Summary&amp;Assumptions'!$G$32*$B308,$D308&gt;='Summary&amp;Assumptions'!$D$17,BI$47&gt;=$D308,BI$47&lt;=EDATE($D308,'Summary&amp;Assumptions'!$G$32))*$B308+AND(BI$56&lt;'Summary&amp;Assumptions'!$J$31,BI$47&gt;=$FO308,BI$47&lt;=$FP308)*(('Summary&amp;Assumptions'!$H$25*$C308)*(1+'Summary&amp;Assumptions'!$J$29)^(BI$46-1))+AND(BI$56&lt;'Summary&amp;Assumptions'!$J$31,BI$47&gt;=$FQ308,BI$47&lt;=$FR308)*(('Summary&amp;Assumptions'!$H$25*$C308)*(1+'Summary&amp;Assumptions'!$J$29)^(BI$46-1))</f>
        <v>0</v>
      </c>
      <c r="BE308" s="588">
        <f>AND(BJ$55&gt;0,SUM($E308:BD308)&lt;'Summary&amp;Assumptions'!$G$32*$B308,$D308&gt;='Summary&amp;Assumptions'!$D$17,BJ$47&gt;=$D308,BJ$47&lt;=EDATE($D308,'Summary&amp;Assumptions'!$G$32))*$B308+AND(BJ$56&lt;'Summary&amp;Assumptions'!$J$31,BJ$47&gt;=$FO308,BJ$47&lt;=$FP308)*(('Summary&amp;Assumptions'!$H$25*$C308)*(1+'Summary&amp;Assumptions'!$J$29)^(BJ$46-1))+AND(BJ$56&lt;'Summary&amp;Assumptions'!$J$31,BJ$47&gt;=$FQ308,BJ$47&lt;=$FR308)*(('Summary&amp;Assumptions'!$H$25*$C308)*(1+'Summary&amp;Assumptions'!$J$29)^(BJ$46-1))</f>
        <v>0</v>
      </c>
      <c r="BF308" s="588">
        <f>AND(BK$55&gt;0,SUM($E308:BE308)&lt;'Summary&amp;Assumptions'!$G$32*$B308,$D308&gt;='Summary&amp;Assumptions'!$D$17,BK$47&gt;=$D308,BK$47&lt;=EDATE($D308,'Summary&amp;Assumptions'!$G$32))*$B308+AND(BK$56&lt;'Summary&amp;Assumptions'!$J$31,BK$47&gt;=$FO308,BK$47&lt;=$FP308)*(('Summary&amp;Assumptions'!$H$25*$C308)*(1+'Summary&amp;Assumptions'!$J$29)^(BK$46-1))+AND(BK$56&lt;'Summary&amp;Assumptions'!$J$31,BK$47&gt;=$FQ308,BK$47&lt;=$FR308)*(('Summary&amp;Assumptions'!$H$25*$C308)*(1+'Summary&amp;Assumptions'!$J$29)^(BK$46-1))</f>
        <v>0</v>
      </c>
      <c r="BG308" s="588">
        <f>AND(BL$55&gt;0,SUM($E308:BF308)&lt;'Summary&amp;Assumptions'!$G$32*$B308,$D308&gt;='Summary&amp;Assumptions'!$D$17,BL$47&gt;=$D308,BL$47&lt;=EDATE($D308,'Summary&amp;Assumptions'!$G$32))*$B308+AND(BL$56&lt;'Summary&amp;Assumptions'!$J$31,BL$47&gt;=$FO308,BL$47&lt;=$FP308)*(('Summary&amp;Assumptions'!$H$25*$C308)*(1+'Summary&amp;Assumptions'!$J$29)^(BL$46-1))+AND(BL$56&lt;'Summary&amp;Assumptions'!$J$31,BL$47&gt;=$FQ308,BL$47&lt;=$FR308)*(('Summary&amp;Assumptions'!$H$25*$C308)*(1+'Summary&amp;Assumptions'!$J$29)^(BL$46-1))</f>
        <v>0</v>
      </c>
      <c r="BH308" s="588">
        <f>AND(BM$55&gt;0,SUM($E308:BG308)&lt;'Summary&amp;Assumptions'!$G$32*$B308,$D308&gt;='Summary&amp;Assumptions'!$D$17,BM$47&gt;=$D308,BM$47&lt;=EDATE($D308,'Summary&amp;Assumptions'!$G$32))*$B308+AND(BM$56&lt;'Summary&amp;Assumptions'!$J$31,BM$47&gt;=$FO308,BM$47&lt;=$FP308)*(('Summary&amp;Assumptions'!$H$25*$C308)*(1+'Summary&amp;Assumptions'!$J$29)^(BM$46-1))+AND(BM$56&lt;'Summary&amp;Assumptions'!$J$31,BM$47&gt;=$FQ308,BM$47&lt;=$FR308)*(('Summary&amp;Assumptions'!$H$25*$C308)*(1+'Summary&amp;Assumptions'!$J$29)^(BM$46-1))</f>
        <v>0</v>
      </c>
      <c r="BI308" s="588">
        <f>AND(BN$55&gt;0,SUM($E308:BH308)&lt;'Summary&amp;Assumptions'!$G$32*$B308,$D308&gt;='Summary&amp;Assumptions'!$D$17,BN$47&gt;=$D308,BN$47&lt;=EDATE($D308,'Summary&amp;Assumptions'!$G$32))*$B308+AND(BN$56&lt;'Summary&amp;Assumptions'!$J$31,BN$47&gt;=$FO308,BN$47&lt;=$FP308)*(('Summary&amp;Assumptions'!$H$25*$C308)*(1+'Summary&amp;Assumptions'!$J$29)^(BN$46-1))+AND(BN$56&lt;'Summary&amp;Assumptions'!$J$31,BN$47&gt;=$FQ308,BN$47&lt;=$FR308)*(('Summary&amp;Assumptions'!$H$25*$C308)*(1+'Summary&amp;Assumptions'!$J$29)^(BN$46-1))</f>
        <v>0</v>
      </c>
      <c r="BJ308" s="588">
        <f>AND(BO$55&gt;0,SUM($E308:BI308)&lt;'Summary&amp;Assumptions'!$G$32*$B308,$D308&gt;='Summary&amp;Assumptions'!$D$17,BO$47&gt;=$D308,BO$47&lt;=EDATE($D308,'Summary&amp;Assumptions'!$G$32))*$B308+AND(BO$56&lt;'Summary&amp;Assumptions'!$J$31,BO$47&gt;=$FO308,BO$47&lt;=$FP308)*(('Summary&amp;Assumptions'!$H$25*$C308)*(1+'Summary&amp;Assumptions'!$J$29)^(BO$46-1))+AND(BO$56&lt;'Summary&amp;Assumptions'!$J$31,BO$47&gt;=$FQ308,BO$47&lt;=$FR308)*(('Summary&amp;Assumptions'!$H$25*$C308)*(1+'Summary&amp;Assumptions'!$J$29)^(BO$46-1))</f>
        <v>0</v>
      </c>
      <c r="BK308" s="588">
        <f>AND(BP$55&gt;0,SUM($E308:BJ308)&lt;'Summary&amp;Assumptions'!$G$32*$B308,$D308&gt;='Summary&amp;Assumptions'!$D$17,BP$47&gt;=$D308,BP$47&lt;=EDATE($D308,'Summary&amp;Assumptions'!$G$32))*$B308+AND(BP$56&lt;'Summary&amp;Assumptions'!$J$31,BP$47&gt;=$FO308,BP$47&lt;=$FP308)*(('Summary&amp;Assumptions'!$H$25*$C308)*(1+'Summary&amp;Assumptions'!$J$29)^(BP$46-1))+AND(BP$56&lt;'Summary&amp;Assumptions'!$J$31,BP$47&gt;=$FQ308,BP$47&lt;=$FR308)*(('Summary&amp;Assumptions'!$H$25*$C308)*(1+'Summary&amp;Assumptions'!$J$29)^(BP$46-1))</f>
        <v>0</v>
      </c>
      <c r="BL308" s="588">
        <f>AND(BQ$55&gt;0,SUM($E308:BK308)&lt;'Summary&amp;Assumptions'!$G$32*$B308,$D308&gt;='Summary&amp;Assumptions'!$D$17,BQ$47&gt;=$D308,BQ$47&lt;=EDATE($D308,'Summary&amp;Assumptions'!$G$32))*$B308+AND(BQ$56&lt;'Summary&amp;Assumptions'!$J$31,BQ$47&gt;=$FO308,BQ$47&lt;=$FP308)*(('Summary&amp;Assumptions'!$H$25*$C308)*(1+'Summary&amp;Assumptions'!$J$29)^(BQ$46-1))+AND(BQ$56&lt;'Summary&amp;Assumptions'!$J$31,BQ$47&gt;=$FQ308,BQ$47&lt;=$FR308)*(('Summary&amp;Assumptions'!$H$25*$C308)*(1+'Summary&amp;Assumptions'!$J$29)^(BQ$46-1))</f>
        <v>0</v>
      </c>
      <c r="BM308" s="588">
        <f>AND(BR$55&gt;0,SUM($E308:BL308)&lt;'Summary&amp;Assumptions'!$G$32*$B308,$D308&gt;='Summary&amp;Assumptions'!$D$17,BR$47&gt;=$D308,BR$47&lt;=EDATE($D308,'Summary&amp;Assumptions'!$G$32))*$B308+AND(BR$56&lt;'Summary&amp;Assumptions'!$J$31,BR$47&gt;=$FO308,BR$47&lt;=$FP308)*(('Summary&amp;Assumptions'!$H$25*$C308)*(1+'Summary&amp;Assumptions'!$J$29)^(BR$46-1))+AND(BR$56&lt;'Summary&amp;Assumptions'!$J$31,BR$47&gt;=$FQ308,BR$47&lt;=$FR308)*(('Summary&amp;Assumptions'!$H$25*$C308)*(1+'Summary&amp;Assumptions'!$J$29)^(BR$46-1))</f>
        <v>0</v>
      </c>
      <c r="BN308" s="588">
        <f>AND(BS$55&gt;0,SUM($E308:BM308)&lt;'Summary&amp;Assumptions'!$G$32*$B308,$D308&gt;='Summary&amp;Assumptions'!$D$17,BS$47&gt;=$D308,BS$47&lt;=EDATE($D308,'Summary&amp;Assumptions'!$G$32))*$B308+AND(BS$56&lt;'Summary&amp;Assumptions'!$J$31,BS$47&gt;=$FO308,BS$47&lt;=$FP308)*(('Summary&amp;Assumptions'!$H$25*$C308)*(1+'Summary&amp;Assumptions'!$J$29)^(BS$46-1))+AND(BS$56&lt;'Summary&amp;Assumptions'!$J$31,BS$47&gt;=$FQ308,BS$47&lt;=$FR308)*(('Summary&amp;Assumptions'!$H$25*$C308)*(1+'Summary&amp;Assumptions'!$J$29)^(BS$46-1))</f>
        <v>0</v>
      </c>
      <c r="BO308" s="588">
        <f>AND(BT$55&gt;0,SUM($E308:BN308)&lt;'Summary&amp;Assumptions'!$G$32*$B308,$D308&gt;='Summary&amp;Assumptions'!$D$17,BT$47&gt;=$D308,BT$47&lt;=EDATE($D308,'Summary&amp;Assumptions'!$G$32))*$B308+AND(BT$56&lt;'Summary&amp;Assumptions'!$J$31,BT$47&gt;=$FO308,BT$47&lt;=$FP308)*(('Summary&amp;Assumptions'!$H$25*$C308)*(1+'Summary&amp;Assumptions'!$J$29)^(BT$46-1))+AND(BT$56&lt;'Summary&amp;Assumptions'!$J$31,BT$47&gt;=$FQ308,BT$47&lt;=$FR308)*(('Summary&amp;Assumptions'!$H$25*$C308)*(1+'Summary&amp;Assumptions'!$J$29)^(BT$46-1))</f>
        <v>0</v>
      </c>
      <c r="BP308" s="588">
        <f>AND(BU$55&gt;0,SUM($E308:BO308)&lt;'Summary&amp;Assumptions'!$G$32*$B308,$D308&gt;='Summary&amp;Assumptions'!$D$17,BU$47&gt;=$D308,BU$47&lt;=EDATE($D308,'Summary&amp;Assumptions'!$G$32))*$B308+AND(BU$56&lt;'Summary&amp;Assumptions'!$J$31,BU$47&gt;=$FO308,BU$47&lt;=$FP308)*(('Summary&amp;Assumptions'!$H$25*$C308)*(1+'Summary&amp;Assumptions'!$J$29)^(BU$46-1))+AND(BU$56&lt;'Summary&amp;Assumptions'!$J$31,BU$47&gt;=$FQ308,BU$47&lt;=$FR308)*(('Summary&amp;Assumptions'!$H$25*$C308)*(1+'Summary&amp;Assumptions'!$J$29)^(BU$46-1))</f>
        <v>0</v>
      </c>
      <c r="BQ308" s="588">
        <f>AND(BV$55&gt;0,SUM($E308:BP308)&lt;'Summary&amp;Assumptions'!$G$32*$B308,$D308&gt;='Summary&amp;Assumptions'!$D$17,BV$47&gt;=$D308,BV$47&lt;=EDATE($D308,'Summary&amp;Assumptions'!$G$32))*$B308+AND(BV$56&lt;'Summary&amp;Assumptions'!$J$31,BV$47&gt;=$FO308,BV$47&lt;=$FP308)*(('Summary&amp;Assumptions'!$H$25*$C308)*(1+'Summary&amp;Assumptions'!$J$29)^(BV$46-1))+AND(BV$56&lt;'Summary&amp;Assumptions'!$J$31,BV$47&gt;=$FQ308,BV$47&lt;=$FR308)*(('Summary&amp;Assumptions'!$H$25*$C308)*(1+'Summary&amp;Assumptions'!$J$29)^(BV$46-1))</f>
        <v>0</v>
      </c>
      <c r="BR308" s="588">
        <f>AND(BW$55&gt;0,SUM($E308:BQ308)&lt;'Summary&amp;Assumptions'!$G$32*$B308,$D308&gt;='Summary&amp;Assumptions'!$D$17,BW$47&gt;=$D308,BW$47&lt;=EDATE($D308,'Summary&amp;Assumptions'!$G$32))*$B308+AND(BW$56&lt;'Summary&amp;Assumptions'!$J$31,BW$47&gt;=$FO308,BW$47&lt;=$FP308)*(('Summary&amp;Assumptions'!$H$25*$C308)*(1+'Summary&amp;Assumptions'!$J$29)^(BW$46-1))+AND(BW$56&lt;'Summary&amp;Assumptions'!$J$31,BW$47&gt;=$FQ308,BW$47&lt;=$FR308)*(('Summary&amp;Assumptions'!$H$25*$C308)*(1+'Summary&amp;Assumptions'!$J$29)^(BW$46-1))</f>
        <v>0</v>
      </c>
      <c r="BS308" s="588">
        <f>AND(BX$55&gt;0,SUM($E308:BR308)&lt;'Summary&amp;Assumptions'!$G$32*$B308,$D308&gt;='Summary&amp;Assumptions'!$D$17,BX$47&gt;=$D308,BX$47&lt;=EDATE($D308,'Summary&amp;Assumptions'!$G$32))*$B308+AND(BX$56&lt;'Summary&amp;Assumptions'!$J$31,BX$47&gt;=$FO308,BX$47&lt;=$FP308)*(('Summary&amp;Assumptions'!$H$25*$C308)*(1+'Summary&amp;Assumptions'!$J$29)^(BX$46-1))+AND(BX$56&lt;'Summary&amp;Assumptions'!$J$31,BX$47&gt;=$FQ308,BX$47&lt;=$FR308)*(('Summary&amp;Assumptions'!$H$25*$C308)*(1+'Summary&amp;Assumptions'!$J$29)^(BX$46-1))</f>
        <v>0</v>
      </c>
      <c r="BT308" s="588">
        <f>AND(BY$55&gt;0,SUM($E308:BS308)&lt;'Summary&amp;Assumptions'!$G$32*$B308,$D308&gt;='Summary&amp;Assumptions'!$D$17,BY$47&gt;=$D308,BY$47&lt;=EDATE($D308,'Summary&amp;Assumptions'!$G$32))*$B308+AND(BY$56&lt;'Summary&amp;Assumptions'!$J$31,BY$47&gt;=$FO308,BY$47&lt;=$FP308)*(('Summary&amp;Assumptions'!$H$25*$C308)*(1+'Summary&amp;Assumptions'!$J$29)^(BY$46-1))+AND(BY$56&lt;'Summary&amp;Assumptions'!$J$31,BY$47&gt;=$FQ308,BY$47&lt;=$FR308)*(('Summary&amp;Assumptions'!$H$25*$C308)*(1+'Summary&amp;Assumptions'!$J$29)^(BY$46-1))</f>
        <v>0</v>
      </c>
      <c r="BU308" s="588">
        <f>AND(BZ$55&gt;0,SUM($E308:BT308)&lt;'Summary&amp;Assumptions'!$G$32*$B308,$D308&gt;='Summary&amp;Assumptions'!$D$17,BZ$47&gt;=$D308,BZ$47&lt;=EDATE($D308,'Summary&amp;Assumptions'!$G$32))*$B308+AND(BZ$56&lt;'Summary&amp;Assumptions'!$J$31,BZ$47&gt;=$FO308,BZ$47&lt;=$FP308)*(('Summary&amp;Assumptions'!$H$25*$C308)*(1+'Summary&amp;Assumptions'!$J$29)^(BZ$46-1))+AND(BZ$56&lt;'Summary&amp;Assumptions'!$J$31,BZ$47&gt;=$FQ308,BZ$47&lt;=$FR308)*(('Summary&amp;Assumptions'!$H$25*$C308)*(1+'Summary&amp;Assumptions'!$J$29)^(BZ$46-1))</f>
        <v>0</v>
      </c>
      <c r="BV308" s="588">
        <f>AND(CA$55&gt;0,SUM($E308:BU308)&lt;'Summary&amp;Assumptions'!$G$32*$B308,$D308&gt;='Summary&amp;Assumptions'!$D$17,CA$47&gt;=$D308,CA$47&lt;=EDATE($D308,'Summary&amp;Assumptions'!$G$32))*$B308+AND(CA$56&lt;'Summary&amp;Assumptions'!$J$31,CA$47&gt;=$FO308,CA$47&lt;=$FP308)*(('Summary&amp;Assumptions'!$H$25*$C308)*(1+'Summary&amp;Assumptions'!$J$29)^(CA$46-1))+AND(CA$56&lt;'Summary&amp;Assumptions'!$J$31,CA$47&gt;=$FQ308,CA$47&lt;=$FR308)*(('Summary&amp;Assumptions'!$H$25*$C308)*(1+'Summary&amp;Assumptions'!$J$29)^(CA$46-1))</f>
        <v>0</v>
      </c>
      <c r="BW308" s="588">
        <f>AND(CB$55&gt;0,SUM($E308:BV308)&lt;'Summary&amp;Assumptions'!$G$32*$B308,$D308&gt;='Summary&amp;Assumptions'!$D$17,CB$47&gt;=$D308,CB$47&lt;=EDATE($D308,'Summary&amp;Assumptions'!$G$32))*$B308+AND(CB$56&lt;'Summary&amp;Assumptions'!$J$31,CB$47&gt;=$FO308,CB$47&lt;=$FP308)*(('Summary&amp;Assumptions'!$H$25*$C308)*(1+'Summary&amp;Assumptions'!$J$29)^(CB$46-1))+AND(CB$56&lt;'Summary&amp;Assumptions'!$J$31,CB$47&gt;=$FQ308,CB$47&lt;=$FR308)*(('Summary&amp;Assumptions'!$H$25*$C308)*(1+'Summary&amp;Assumptions'!$J$29)^(CB$46-1))</f>
        <v>0</v>
      </c>
      <c r="BX308" s="588">
        <f>AND(CC$55&gt;0,SUM($E308:BW308)&lt;'Summary&amp;Assumptions'!$G$32*$B308,$D308&gt;='Summary&amp;Assumptions'!$D$17,CC$47&gt;=$D308,CC$47&lt;=EDATE($D308,'Summary&amp;Assumptions'!$G$32))*$B308+AND(CC$56&lt;'Summary&amp;Assumptions'!$J$31,CC$47&gt;=$FO308,CC$47&lt;=$FP308)*(('Summary&amp;Assumptions'!$H$25*$C308)*(1+'Summary&amp;Assumptions'!$J$29)^(CC$46-1))+AND(CC$56&lt;'Summary&amp;Assumptions'!$J$31,CC$47&gt;=$FQ308,CC$47&lt;=$FR308)*(('Summary&amp;Assumptions'!$H$25*$C308)*(1+'Summary&amp;Assumptions'!$J$29)^(CC$46-1))</f>
        <v>0</v>
      </c>
      <c r="BY308" s="588">
        <f>AND(CD$55&gt;0,SUM($E308:BX308)&lt;'Summary&amp;Assumptions'!$G$32*$B308,$D308&gt;='Summary&amp;Assumptions'!$D$17,CD$47&gt;=$D308,CD$47&lt;=EDATE($D308,'Summary&amp;Assumptions'!$G$32))*$B308+AND(CD$56&lt;'Summary&amp;Assumptions'!$J$31,CD$47&gt;=$FO308,CD$47&lt;=$FP308)*(('Summary&amp;Assumptions'!$H$25*$C308)*(1+'Summary&amp;Assumptions'!$J$29)^(CD$46-1))+AND(CD$56&lt;'Summary&amp;Assumptions'!$J$31,CD$47&gt;=$FQ308,CD$47&lt;=$FR308)*(('Summary&amp;Assumptions'!$H$25*$C308)*(1+'Summary&amp;Assumptions'!$J$29)^(CD$46-1))</f>
        <v>0</v>
      </c>
      <c r="BZ308" s="588">
        <f>AND(CE$55&gt;0,SUM($E308:BY308)&lt;'Summary&amp;Assumptions'!$G$32*$B308,$D308&gt;='Summary&amp;Assumptions'!$D$17,CE$47&gt;=$D308,CE$47&lt;=EDATE($D308,'Summary&amp;Assumptions'!$G$32))*$B308+AND(CE$56&lt;'Summary&amp;Assumptions'!$J$31,CE$47&gt;=$FO308,CE$47&lt;=$FP308)*(('Summary&amp;Assumptions'!$H$25*$C308)*(1+'Summary&amp;Assumptions'!$J$29)^(CE$46-1))+AND(CE$56&lt;'Summary&amp;Assumptions'!$J$31,CE$47&gt;=$FQ308,CE$47&lt;=$FR308)*(('Summary&amp;Assumptions'!$H$25*$C308)*(1+'Summary&amp;Assumptions'!$J$29)^(CE$46-1))</f>
        <v>0</v>
      </c>
      <c r="CA308" s="588">
        <f>AND(CF$55&gt;0,SUM($E308:BZ308)&lt;'Summary&amp;Assumptions'!$G$32*$B308,$D308&gt;='Summary&amp;Assumptions'!$D$17,CF$47&gt;=$D308,CF$47&lt;=EDATE($D308,'Summary&amp;Assumptions'!$G$32))*$B308+AND(CF$56&lt;'Summary&amp;Assumptions'!$J$31,CF$47&gt;=$FO308,CF$47&lt;=$FP308)*(('Summary&amp;Assumptions'!$H$25*$C308)*(1+'Summary&amp;Assumptions'!$J$29)^(CF$46-1))+AND(CF$56&lt;'Summary&amp;Assumptions'!$J$31,CF$47&gt;=$FQ308,CF$47&lt;=$FR308)*(('Summary&amp;Assumptions'!$H$25*$C308)*(1+'Summary&amp;Assumptions'!$J$29)^(CF$46-1))</f>
        <v>0</v>
      </c>
      <c r="CB308" s="588">
        <f>AND(CG$55&gt;0,SUM($E308:CA308)&lt;'Summary&amp;Assumptions'!$G$32*$B308,$D308&gt;='Summary&amp;Assumptions'!$D$17,CG$47&gt;=$D308,CG$47&lt;=EDATE($D308,'Summary&amp;Assumptions'!$G$32))*$B308+AND(CG$56&lt;'Summary&amp;Assumptions'!$J$31,CG$47&gt;=$FO308,CG$47&lt;=$FP308)*(('Summary&amp;Assumptions'!$H$25*$C308)*(1+'Summary&amp;Assumptions'!$J$29)^(CG$46-1))+AND(CG$56&lt;'Summary&amp;Assumptions'!$J$31,CG$47&gt;=$FQ308,CG$47&lt;=$FR308)*(('Summary&amp;Assumptions'!$H$25*$C308)*(1+'Summary&amp;Assumptions'!$J$29)^(CG$46-1))</f>
        <v>0</v>
      </c>
      <c r="CC308" s="588">
        <f>AND(CH$55&gt;0,SUM($E308:CB308)&lt;'Summary&amp;Assumptions'!$G$32*$B308,$D308&gt;='Summary&amp;Assumptions'!$D$17,CH$47&gt;=$D308,CH$47&lt;=EDATE($D308,'Summary&amp;Assumptions'!$G$32))*$B308+AND(CH$56&lt;'Summary&amp;Assumptions'!$J$31,CH$47&gt;=$FO308,CH$47&lt;=$FP308)*(('Summary&amp;Assumptions'!$H$25*$C308)*(1+'Summary&amp;Assumptions'!$J$29)^(CH$46-1))+AND(CH$56&lt;'Summary&amp;Assumptions'!$J$31,CH$47&gt;=$FQ308,CH$47&lt;=$FR308)*(('Summary&amp;Assumptions'!$H$25*$C308)*(1+'Summary&amp;Assumptions'!$J$29)^(CH$46-1))</f>
        <v>0</v>
      </c>
      <c r="CD308" s="588">
        <f>AND(CI$55&gt;0,SUM($E308:CC308)&lt;'Summary&amp;Assumptions'!$G$32*$B308,$D308&gt;='Summary&amp;Assumptions'!$D$17,CI$47&gt;=$D308,CI$47&lt;=EDATE($D308,'Summary&amp;Assumptions'!$G$32))*$B308+AND(CI$56&lt;'Summary&amp;Assumptions'!$J$31,CI$47&gt;=$FO308,CI$47&lt;=$FP308)*(('Summary&amp;Assumptions'!$H$25*$C308)*(1+'Summary&amp;Assumptions'!$J$29)^(CI$46-1))+AND(CI$56&lt;'Summary&amp;Assumptions'!$J$31,CI$47&gt;=$FQ308,CI$47&lt;=$FR308)*(('Summary&amp;Assumptions'!$H$25*$C308)*(1+'Summary&amp;Assumptions'!$J$29)^(CI$46-1))</f>
        <v>0</v>
      </c>
      <c r="CE308" s="588">
        <f>AND(CJ$55&gt;0,SUM($E308:CD308)&lt;'Summary&amp;Assumptions'!$G$32*$B308,$D308&gt;='Summary&amp;Assumptions'!$D$17,CJ$47&gt;=$D308,CJ$47&lt;=EDATE($D308,'Summary&amp;Assumptions'!$G$32))*$B308+AND(CJ$56&lt;'Summary&amp;Assumptions'!$J$31,CJ$47&gt;=$FO308,CJ$47&lt;=$FP308)*(('Summary&amp;Assumptions'!$H$25*$C308)*(1+'Summary&amp;Assumptions'!$J$29)^(CJ$46-1))+AND(CJ$56&lt;'Summary&amp;Assumptions'!$J$31,CJ$47&gt;=$FQ308,CJ$47&lt;=$FR308)*(('Summary&amp;Assumptions'!$H$25*$C308)*(1+'Summary&amp;Assumptions'!$J$29)^(CJ$46-1))</f>
        <v>0</v>
      </c>
      <c r="CF308" s="588">
        <f>AND(CK$55&gt;0,SUM($E308:CE308)&lt;'Summary&amp;Assumptions'!$G$32*$B308,$D308&gt;='Summary&amp;Assumptions'!$D$17,CK$47&gt;=$D308,CK$47&lt;=EDATE($D308,'Summary&amp;Assumptions'!$G$32))*$B308+AND(CK$56&lt;'Summary&amp;Assumptions'!$J$31,CK$47&gt;=$FO308,CK$47&lt;=$FP308)*(('Summary&amp;Assumptions'!$H$25*$C308)*(1+'Summary&amp;Assumptions'!$J$29)^(CK$46-1))+AND(CK$56&lt;'Summary&amp;Assumptions'!$J$31,CK$47&gt;=$FQ308,CK$47&lt;=$FR308)*(('Summary&amp;Assumptions'!$H$25*$C308)*(1+'Summary&amp;Assumptions'!$J$29)^(CK$46-1))</f>
        <v>0</v>
      </c>
      <c r="CG308" s="588">
        <f>AND(CL$55&gt;0,SUM($E308:CF308)&lt;'Summary&amp;Assumptions'!$G$32*$B308,$D308&gt;='Summary&amp;Assumptions'!$D$17,CL$47&gt;=$D308,CL$47&lt;=EDATE($D308,'Summary&amp;Assumptions'!$G$32))*$B308+AND(CL$56&lt;'Summary&amp;Assumptions'!$J$31,CL$47&gt;=$FO308,CL$47&lt;=$FP308)*(('Summary&amp;Assumptions'!$H$25*$C308)*(1+'Summary&amp;Assumptions'!$J$29)^(CL$46-1))+AND(CL$56&lt;'Summary&amp;Assumptions'!$J$31,CL$47&gt;=$FQ308,CL$47&lt;=$FR308)*(('Summary&amp;Assumptions'!$H$25*$C308)*(1+'Summary&amp;Assumptions'!$J$29)^(CL$46-1))</f>
        <v>0</v>
      </c>
      <c r="CH308" s="588">
        <f>AND(CM$55&gt;0,SUM($E308:CG308)&lt;'Summary&amp;Assumptions'!$G$32*$B308,$D308&gt;='Summary&amp;Assumptions'!$D$17,CM$47&gt;=$D308,CM$47&lt;=EDATE($D308,'Summary&amp;Assumptions'!$G$32))*$B308+AND(CM$56&lt;'Summary&amp;Assumptions'!$J$31,CM$47&gt;=$FO308,CM$47&lt;=$FP308)*(('Summary&amp;Assumptions'!$H$25*$C308)*(1+'Summary&amp;Assumptions'!$J$29)^(CM$46-1))+AND(CM$56&lt;'Summary&amp;Assumptions'!$J$31,CM$47&gt;=$FQ308,CM$47&lt;=$FR308)*(('Summary&amp;Assumptions'!$H$25*$C308)*(1+'Summary&amp;Assumptions'!$J$29)^(CM$46-1))</f>
        <v>0</v>
      </c>
      <c r="CI308" s="588">
        <f>AND(CN$55&gt;0,SUM($E308:CH308)&lt;'Summary&amp;Assumptions'!$G$32*$B308,$D308&gt;='Summary&amp;Assumptions'!$D$17,CN$47&gt;=$D308,CN$47&lt;=EDATE($D308,'Summary&amp;Assumptions'!$G$32))*$B308+AND(CN$56&lt;'Summary&amp;Assumptions'!$J$31,CN$47&gt;=$FO308,CN$47&lt;=$FP308)*(('Summary&amp;Assumptions'!$H$25*$C308)*(1+'Summary&amp;Assumptions'!$J$29)^(CN$46-1))+AND(CN$56&lt;'Summary&amp;Assumptions'!$J$31,CN$47&gt;=$FQ308,CN$47&lt;=$FR308)*(('Summary&amp;Assumptions'!$H$25*$C308)*(1+'Summary&amp;Assumptions'!$J$29)^(CN$46-1))</f>
        <v>0</v>
      </c>
      <c r="CJ308" s="588">
        <f>AND(CO$55&gt;0,SUM($E308:CI308)&lt;'Summary&amp;Assumptions'!$G$32*$B308,$D308&gt;='Summary&amp;Assumptions'!$D$17,CO$47&gt;=$D308,CO$47&lt;=EDATE($D308,'Summary&amp;Assumptions'!$G$32))*$B308+AND(CO$56&lt;'Summary&amp;Assumptions'!$J$31,CO$47&gt;=$FO308,CO$47&lt;=$FP308)*(('Summary&amp;Assumptions'!$H$25*$C308)*(1+'Summary&amp;Assumptions'!$J$29)^(CO$46-1))+AND(CO$56&lt;'Summary&amp;Assumptions'!$J$31,CO$47&gt;=$FQ308,CO$47&lt;=$FR308)*(('Summary&amp;Assumptions'!$H$25*$C308)*(1+'Summary&amp;Assumptions'!$J$29)^(CO$46-1))</f>
        <v>0</v>
      </c>
      <c r="CK308" s="588">
        <f>AND(CP$55&gt;0,SUM($E308:CJ308)&lt;'Summary&amp;Assumptions'!$G$32*$B308,$D308&gt;='Summary&amp;Assumptions'!$D$17,CP$47&gt;=$D308,CP$47&lt;=EDATE($D308,'Summary&amp;Assumptions'!$G$32))*$B308+AND(CP$56&lt;'Summary&amp;Assumptions'!$J$31,CP$47&gt;=$FO308,CP$47&lt;=$FP308)*(('Summary&amp;Assumptions'!$H$25*$C308)*(1+'Summary&amp;Assumptions'!$J$29)^(CP$46-1))+AND(CP$56&lt;'Summary&amp;Assumptions'!$J$31,CP$47&gt;=$FQ308,CP$47&lt;=$FR308)*(('Summary&amp;Assumptions'!$H$25*$C308)*(1+'Summary&amp;Assumptions'!$J$29)^(CP$46-1))</f>
        <v>0</v>
      </c>
      <c r="CL308" s="588">
        <f>AND(CQ$55&gt;0,SUM($E308:CK308)&lt;'Summary&amp;Assumptions'!$G$32*$B308,$D308&gt;='Summary&amp;Assumptions'!$D$17,CQ$47&gt;=$D308,CQ$47&lt;=EDATE($D308,'Summary&amp;Assumptions'!$G$32))*$B308+AND(CQ$56&lt;'Summary&amp;Assumptions'!$J$31,CQ$47&gt;=$FO308,CQ$47&lt;=$FP308)*(('Summary&amp;Assumptions'!$H$25*$C308)*(1+'Summary&amp;Assumptions'!$J$29)^(CQ$46-1))+AND(CQ$56&lt;'Summary&amp;Assumptions'!$J$31,CQ$47&gt;=$FQ308,CQ$47&lt;=$FR308)*(('Summary&amp;Assumptions'!$H$25*$C308)*(1+'Summary&amp;Assumptions'!$J$29)^(CQ$46-1))</f>
        <v>0</v>
      </c>
      <c r="CM308" s="588">
        <f>AND(CR$55&gt;0,SUM($E308:CL308)&lt;'Summary&amp;Assumptions'!$G$32*$B308,$D308&gt;='Summary&amp;Assumptions'!$D$17,CR$47&gt;=$D308,CR$47&lt;=EDATE($D308,'Summary&amp;Assumptions'!$G$32))*$B308+AND(CR$56&lt;'Summary&amp;Assumptions'!$J$31,CR$47&gt;=$FO308,CR$47&lt;=$FP308)*(('Summary&amp;Assumptions'!$H$25*$C308)*(1+'Summary&amp;Assumptions'!$J$29)^(CR$46-1))+AND(CR$56&lt;'Summary&amp;Assumptions'!$J$31,CR$47&gt;=$FQ308,CR$47&lt;=$FR308)*(('Summary&amp;Assumptions'!$H$25*$C308)*(1+'Summary&amp;Assumptions'!$J$29)^(CR$46-1))</f>
        <v>0</v>
      </c>
      <c r="CN308" s="588">
        <f>AND(CS$55&gt;0,SUM($E308:CM308)&lt;'Summary&amp;Assumptions'!$G$32*$B308,$D308&gt;='Summary&amp;Assumptions'!$D$17,CS$47&gt;=$D308,CS$47&lt;=EDATE($D308,'Summary&amp;Assumptions'!$G$32))*$B308+AND(CS$56&lt;'Summary&amp;Assumptions'!$J$31,CS$47&gt;=$FO308,CS$47&lt;=$FP308)*(('Summary&amp;Assumptions'!$H$25*$C308)*(1+'Summary&amp;Assumptions'!$J$29)^(CS$46-1))+AND(CS$56&lt;'Summary&amp;Assumptions'!$J$31,CS$47&gt;=$FQ308,CS$47&lt;=$FR308)*(('Summary&amp;Assumptions'!$H$25*$C308)*(1+'Summary&amp;Assumptions'!$J$29)^(CS$46-1))</f>
        <v>0</v>
      </c>
      <c r="CO308" s="588">
        <f>AND(CT$55&gt;0,SUM($E308:CN308)&lt;'Summary&amp;Assumptions'!$G$32*$B308,$D308&gt;='Summary&amp;Assumptions'!$D$17,CT$47&gt;=$D308,CT$47&lt;=EDATE($D308,'Summary&amp;Assumptions'!$G$32))*$B308+AND(CT$56&lt;'Summary&amp;Assumptions'!$J$31,CT$47&gt;=$FO308,CT$47&lt;=$FP308)*(('Summary&amp;Assumptions'!$H$25*$C308)*(1+'Summary&amp;Assumptions'!$J$29)^(CT$46-1))+AND(CT$56&lt;'Summary&amp;Assumptions'!$J$31,CT$47&gt;=$FQ308,CT$47&lt;=$FR308)*(('Summary&amp;Assumptions'!$H$25*$C308)*(1+'Summary&amp;Assumptions'!$J$29)^(CT$46-1))</f>
        <v>0</v>
      </c>
      <c r="CP308" s="588">
        <f>AND(CU$55&gt;0,SUM($E308:CO308)&lt;'Summary&amp;Assumptions'!$G$32*$B308,$D308&gt;='Summary&amp;Assumptions'!$D$17,CU$47&gt;=$D308,CU$47&lt;=EDATE($D308,'Summary&amp;Assumptions'!$G$32))*$B308+AND(CU$56&lt;'Summary&amp;Assumptions'!$J$31,CU$47&gt;=$FO308,CU$47&lt;=$FP308)*(('Summary&amp;Assumptions'!$H$25*$C308)*(1+'Summary&amp;Assumptions'!$J$29)^(CU$46-1))+AND(CU$56&lt;'Summary&amp;Assumptions'!$J$31,CU$47&gt;=$FQ308,CU$47&lt;=$FR308)*(('Summary&amp;Assumptions'!$H$25*$C308)*(1+'Summary&amp;Assumptions'!$J$29)^(CU$46-1))</f>
        <v>0</v>
      </c>
      <c r="CQ308" s="588">
        <f>AND(CV$55&gt;0,SUM($E308:CP308)&lt;'Summary&amp;Assumptions'!$G$32*$B308,$D308&gt;='Summary&amp;Assumptions'!$D$17,CV$47&gt;=$D308,CV$47&lt;=EDATE($D308,'Summary&amp;Assumptions'!$G$32))*$B308+AND(CV$56&lt;'Summary&amp;Assumptions'!$J$31,CV$47&gt;=$FO308,CV$47&lt;=$FP308)*(('Summary&amp;Assumptions'!$H$25*$C308)*(1+'Summary&amp;Assumptions'!$J$29)^(CV$46-1))+AND(CV$56&lt;'Summary&amp;Assumptions'!$J$31,CV$47&gt;=$FQ308,CV$47&lt;=$FR308)*(('Summary&amp;Assumptions'!$H$25*$C308)*(1+'Summary&amp;Assumptions'!$J$29)^(CV$46-1))</f>
        <v>0</v>
      </c>
      <c r="CR308" s="588">
        <f>AND(CW$55&gt;0,SUM($E308:CQ308)&lt;'Summary&amp;Assumptions'!$G$32*$B308,$D308&gt;='Summary&amp;Assumptions'!$D$17,CW$47&gt;=$D308,CW$47&lt;=EDATE($D308,'Summary&amp;Assumptions'!$G$32))*$B308+AND(CW$56&lt;'Summary&amp;Assumptions'!$J$31,CW$47&gt;=$FO308,CW$47&lt;=$FP308)*(('Summary&amp;Assumptions'!$H$25*$C308)*(1+'Summary&amp;Assumptions'!$J$29)^(CW$46-1))+AND(CW$56&lt;'Summary&amp;Assumptions'!$J$31,CW$47&gt;=$FQ308,CW$47&lt;=$FR308)*(('Summary&amp;Assumptions'!$H$25*$C308)*(1+'Summary&amp;Assumptions'!$J$29)^(CW$46-1))</f>
        <v>0</v>
      </c>
      <c r="CS308" s="588">
        <f>AND(CX$55&gt;0,SUM($E308:CR308)&lt;'Summary&amp;Assumptions'!$G$32*$B308,$D308&gt;='Summary&amp;Assumptions'!$D$17,CX$47&gt;=$D308,CX$47&lt;=EDATE($D308,'Summary&amp;Assumptions'!$G$32))*$B308+AND(CX$56&lt;'Summary&amp;Assumptions'!$J$31,CX$47&gt;=$FO308,CX$47&lt;=$FP308)*(('Summary&amp;Assumptions'!$H$25*$C308)*(1+'Summary&amp;Assumptions'!$J$29)^(CX$46-1))+AND(CX$56&lt;'Summary&amp;Assumptions'!$J$31,CX$47&gt;=$FQ308,CX$47&lt;=$FR308)*(('Summary&amp;Assumptions'!$H$25*$C308)*(1+'Summary&amp;Assumptions'!$J$29)^(CX$46-1))</f>
        <v>0</v>
      </c>
      <c r="CT308" s="588">
        <f>AND(CY$55&gt;0,SUM($E308:CS308)&lt;'Summary&amp;Assumptions'!$G$32*$B308,$D308&gt;='Summary&amp;Assumptions'!$D$17,CY$47&gt;=$D308,CY$47&lt;=EDATE($D308,'Summary&amp;Assumptions'!$G$32))*$B308+AND(CY$56&lt;'Summary&amp;Assumptions'!$J$31,CY$47&gt;=$FO308,CY$47&lt;=$FP308)*(('Summary&amp;Assumptions'!$H$25*$C308)*(1+'Summary&amp;Assumptions'!$J$29)^(CY$46-1))+AND(CY$56&lt;'Summary&amp;Assumptions'!$J$31,CY$47&gt;=$FQ308,CY$47&lt;=$FR308)*(('Summary&amp;Assumptions'!$H$25*$C308)*(1+'Summary&amp;Assumptions'!$J$29)^(CY$46-1))</f>
        <v>0</v>
      </c>
      <c r="CU308" s="588">
        <f>AND(CZ$55&gt;0,SUM($E308:CT308)&lt;'Summary&amp;Assumptions'!$G$32*$B308,$D308&gt;='Summary&amp;Assumptions'!$D$17,CZ$47&gt;=$D308,CZ$47&lt;=EDATE($D308,'Summary&amp;Assumptions'!$G$32))*$B308+AND(CZ$56&lt;'Summary&amp;Assumptions'!$J$31,CZ$47&gt;=$FO308,CZ$47&lt;=$FP308)*(('Summary&amp;Assumptions'!$H$25*$C308)*(1+'Summary&amp;Assumptions'!$J$29)^(CZ$46-1))+AND(CZ$56&lt;'Summary&amp;Assumptions'!$J$31,CZ$47&gt;=$FQ308,CZ$47&lt;=$FR308)*(('Summary&amp;Assumptions'!$H$25*$C308)*(1+'Summary&amp;Assumptions'!$J$29)^(CZ$46-1))</f>
        <v>0</v>
      </c>
      <c r="CV308" s="588">
        <f>AND(DA$55&gt;0,SUM($E308:CU308)&lt;'Summary&amp;Assumptions'!$G$32*$B308,$D308&gt;='Summary&amp;Assumptions'!$D$17,DA$47&gt;=$D308,DA$47&lt;=EDATE($D308,'Summary&amp;Assumptions'!$G$32))*$B308+AND(DA$56&lt;'Summary&amp;Assumptions'!$J$31,DA$47&gt;=$FO308,DA$47&lt;=$FP308)*(('Summary&amp;Assumptions'!$H$25*$C308)*(1+'Summary&amp;Assumptions'!$J$29)^(DA$46-1))+AND(DA$56&lt;'Summary&amp;Assumptions'!$J$31,DA$47&gt;=$FQ308,DA$47&lt;=$FR308)*(('Summary&amp;Assumptions'!$H$25*$C308)*(1+'Summary&amp;Assumptions'!$J$29)^(DA$46-1))</f>
        <v>0</v>
      </c>
      <c r="CW308" s="588">
        <f>AND(DB$55&gt;0,SUM($E308:CV308)&lt;'Summary&amp;Assumptions'!$G$32*$B308,$D308&gt;='Summary&amp;Assumptions'!$D$17,DB$47&gt;=$D308,DB$47&lt;=EDATE($D308,'Summary&amp;Assumptions'!$G$32))*$B308+AND(DB$56&lt;'Summary&amp;Assumptions'!$J$31,DB$47&gt;=$FO308,DB$47&lt;=$FP308)*(('Summary&amp;Assumptions'!$H$25*$C308)*(1+'Summary&amp;Assumptions'!$J$29)^(DB$46-1))+AND(DB$56&lt;'Summary&amp;Assumptions'!$J$31,DB$47&gt;=$FQ308,DB$47&lt;=$FR308)*(('Summary&amp;Assumptions'!$H$25*$C308)*(1+'Summary&amp;Assumptions'!$J$29)^(DB$46-1))</f>
        <v>0</v>
      </c>
      <c r="CX308" s="588">
        <f>AND(DC$55&gt;0,SUM($E308:CW308)&lt;'Summary&amp;Assumptions'!$G$32*$B308,$D308&gt;='Summary&amp;Assumptions'!$D$17,DC$47&gt;=$D308,DC$47&lt;=EDATE($D308,'Summary&amp;Assumptions'!$G$32))*$B308+AND(DC$56&lt;'Summary&amp;Assumptions'!$J$31,DC$47&gt;=$FO308,DC$47&lt;=$FP308)*(('Summary&amp;Assumptions'!$H$25*$C308)*(1+'Summary&amp;Assumptions'!$J$29)^(DC$46-1))+AND(DC$56&lt;'Summary&amp;Assumptions'!$J$31,DC$47&gt;=$FQ308,DC$47&lt;=$FR308)*(('Summary&amp;Assumptions'!$H$25*$C308)*(1+'Summary&amp;Assumptions'!$J$29)^(DC$46-1))</f>
        <v>0</v>
      </c>
      <c r="CY308" s="588">
        <f>AND(DD$55&gt;0,SUM($E308:CX308)&lt;'Summary&amp;Assumptions'!$G$32*$B308,$D308&gt;='Summary&amp;Assumptions'!$D$17,DD$47&gt;=$D308,DD$47&lt;=EDATE($D308,'Summary&amp;Assumptions'!$G$32))*$B308+AND(DD$56&lt;'Summary&amp;Assumptions'!$J$31,DD$47&gt;=$FO308,DD$47&lt;=$FP308)*(('Summary&amp;Assumptions'!$H$25*$C308)*(1+'Summary&amp;Assumptions'!$J$29)^(DD$46-1))+AND(DD$56&lt;'Summary&amp;Assumptions'!$J$31,DD$47&gt;=$FQ308,DD$47&lt;=$FR308)*(('Summary&amp;Assumptions'!$H$25*$C308)*(1+'Summary&amp;Assumptions'!$J$29)^(DD$46-1))</f>
        <v>0</v>
      </c>
      <c r="CZ308" s="588">
        <f>AND(DE$55&gt;0,SUM($E308:CY308)&lt;'Summary&amp;Assumptions'!$G$32*$B308,$D308&gt;='Summary&amp;Assumptions'!$D$17,DE$47&gt;=$D308,DE$47&lt;=EDATE($D308,'Summary&amp;Assumptions'!$G$32))*$B308+AND(DE$56&lt;'Summary&amp;Assumptions'!$J$31,DE$47&gt;=$FO308,DE$47&lt;=$FP308)*(('Summary&amp;Assumptions'!$H$25*$C308)*(1+'Summary&amp;Assumptions'!$J$29)^(DE$46-1))+AND(DE$56&lt;'Summary&amp;Assumptions'!$J$31,DE$47&gt;=$FQ308,DE$47&lt;=$FR308)*(('Summary&amp;Assumptions'!$H$25*$C308)*(1+'Summary&amp;Assumptions'!$J$29)^(DE$46-1))</f>
        <v>0</v>
      </c>
      <c r="DA308" s="588">
        <f>AND(DF$55&gt;0,SUM($E308:CZ308)&lt;'Summary&amp;Assumptions'!$G$32*$B308,$D308&gt;='Summary&amp;Assumptions'!$D$17,DF$47&gt;=$D308,DF$47&lt;=EDATE($D308,'Summary&amp;Assumptions'!$G$32))*$B308+AND(DF$56&lt;'Summary&amp;Assumptions'!$J$31,DF$47&gt;=$FO308,DF$47&lt;=$FP308)*(('Summary&amp;Assumptions'!$H$25*$C308)*(1+'Summary&amp;Assumptions'!$J$29)^(DF$46-1))+AND(DF$56&lt;'Summary&amp;Assumptions'!$J$31,DF$47&gt;=$FQ308,DF$47&lt;=$FR308)*(('Summary&amp;Assumptions'!$H$25*$C308)*(1+'Summary&amp;Assumptions'!$J$29)^(DF$46-1))</f>
        <v>0</v>
      </c>
      <c r="DB308" s="588">
        <f>AND(DG$55&gt;0,SUM($E308:DA308)&lt;'Summary&amp;Assumptions'!$G$32*$B308,$D308&gt;='Summary&amp;Assumptions'!$D$17,DG$47&gt;=$D308,DG$47&lt;=EDATE($D308,'Summary&amp;Assumptions'!$G$32))*$B308+AND(DG$56&lt;'Summary&amp;Assumptions'!$J$31,DG$47&gt;=$FO308,DG$47&lt;=$FP308)*(('Summary&amp;Assumptions'!$H$25*$C308)*(1+'Summary&amp;Assumptions'!$J$29)^(DG$46-1))+AND(DG$56&lt;'Summary&amp;Assumptions'!$J$31,DG$47&gt;=$FQ308,DG$47&lt;=$FR308)*(('Summary&amp;Assumptions'!$H$25*$C308)*(1+'Summary&amp;Assumptions'!$J$29)^(DG$46-1))</f>
        <v>0</v>
      </c>
      <c r="DC308" s="588">
        <f>AND(DH$55&gt;0,SUM($E308:DB308)&lt;'Summary&amp;Assumptions'!$G$32*$B308,$D308&gt;='Summary&amp;Assumptions'!$D$17,DH$47&gt;=$D308,DH$47&lt;=EDATE($D308,'Summary&amp;Assumptions'!$G$32))*$B308+AND(DH$56&lt;'Summary&amp;Assumptions'!$J$31,DH$47&gt;=$FO308,DH$47&lt;=$FP308)*(('Summary&amp;Assumptions'!$H$25*$C308)*(1+'Summary&amp;Assumptions'!$J$29)^(DH$46-1))+AND(DH$56&lt;'Summary&amp;Assumptions'!$J$31,DH$47&gt;=$FQ308,DH$47&lt;=$FR308)*(('Summary&amp;Assumptions'!$H$25*$C308)*(1+'Summary&amp;Assumptions'!$J$29)^(DH$46-1))</f>
        <v>0</v>
      </c>
      <c r="DD308" s="588">
        <f>AND(DI$55&gt;0,SUM($E308:DC308)&lt;'Summary&amp;Assumptions'!$G$32*$B308,$D308&gt;='Summary&amp;Assumptions'!$D$17,DI$47&gt;=$D308,DI$47&lt;=EDATE($D308,'Summary&amp;Assumptions'!$G$32))*$B308+AND(DI$56&lt;'Summary&amp;Assumptions'!$J$31,DI$47&gt;=$FO308,DI$47&lt;=$FP308)*(('Summary&amp;Assumptions'!$H$25*$C308)*(1+'Summary&amp;Assumptions'!$J$29)^(DI$46-1))+AND(DI$56&lt;'Summary&amp;Assumptions'!$J$31,DI$47&gt;=$FQ308,DI$47&lt;=$FR308)*(('Summary&amp;Assumptions'!$H$25*$C308)*(1+'Summary&amp;Assumptions'!$J$29)^(DI$46-1))</f>
        <v>0</v>
      </c>
      <c r="DE308" s="588">
        <f>AND(DJ$55&gt;0,SUM($E308:DD308)&lt;'Summary&amp;Assumptions'!$G$32*$B308,$D308&gt;='Summary&amp;Assumptions'!$D$17,DJ$47&gt;=$D308,DJ$47&lt;=EDATE($D308,'Summary&amp;Assumptions'!$G$32))*$B308+AND(DJ$56&lt;'Summary&amp;Assumptions'!$J$31,DJ$47&gt;=$FO308,DJ$47&lt;=$FP308)*(('Summary&amp;Assumptions'!$H$25*$C308)*(1+'Summary&amp;Assumptions'!$J$29)^(DJ$46-1))+AND(DJ$56&lt;'Summary&amp;Assumptions'!$J$31,DJ$47&gt;=$FQ308,DJ$47&lt;=$FR308)*(('Summary&amp;Assumptions'!$H$25*$C308)*(1+'Summary&amp;Assumptions'!$J$29)^(DJ$46-1))</f>
        <v>0</v>
      </c>
      <c r="DF308" s="588">
        <f>AND(DK$55&gt;0,SUM($E308:DE308)&lt;'Summary&amp;Assumptions'!$G$32*$B308,$D308&gt;='Summary&amp;Assumptions'!$D$17,DK$47&gt;=$D308,DK$47&lt;=EDATE($D308,'Summary&amp;Assumptions'!$G$32))*$B308+AND(DK$56&lt;'Summary&amp;Assumptions'!$J$31,DK$47&gt;=$FO308,DK$47&lt;=$FP308)*(('Summary&amp;Assumptions'!$H$25*$C308)*(1+'Summary&amp;Assumptions'!$J$29)^(DK$46-1))+AND(DK$56&lt;'Summary&amp;Assumptions'!$J$31,DK$47&gt;=$FQ308,DK$47&lt;=$FR308)*(('Summary&amp;Assumptions'!$H$25*$C308)*(1+'Summary&amp;Assumptions'!$J$29)^(DK$46-1))</f>
        <v>0</v>
      </c>
      <c r="DG308" s="588">
        <f>AND(DL$55&gt;0,SUM($E308:DF308)&lt;'Summary&amp;Assumptions'!$G$32*$B308,$D308&gt;='Summary&amp;Assumptions'!$D$17,DL$47&gt;=$D308,DL$47&lt;=EDATE($D308,'Summary&amp;Assumptions'!$G$32))*$B308+AND(DL$56&lt;'Summary&amp;Assumptions'!$J$31,DL$47&gt;=$FO308,DL$47&lt;=$FP308)*(('Summary&amp;Assumptions'!$H$25*$C308)*(1+'Summary&amp;Assumptions'!$J$29)^(DL$46-1))+AND(DL$56&lt;'Summary&amp;Assumptions'!$J$31,DL$47&gt;=$FQ308,DL$47&lt;=$FR308)*(('Summary&amp;Assumptions'!$H$25*$C308)*(1+'Summary&amp;Assumptions'!$J$29)^(DL$46-1))</f>
        <v>0</v>
      </c>
      <c r="DH308" s="588">
        <f>AND(DM$55&gt;0,SUM($E308:DG308)&lt;'Summary&amp;Assumptions'!$G$32*$B308,$D308&gt;='Summary&amp;Assumptions'!$D$17,DM$47&gt;=$D308,DM$47&lt;=EDATE($D308,'Summary&amp;Assumptions'!$G$32))*$B308+AND(DM$56&lt;'Summary&amp;Assumptions'!$J$31,DM$47&gt;=$FO308,DM$47&lt;=$FP308)*(('Summary&amp;Assumptions'!$H$25*$C308)*(1+'Summary&amp;Assumptions'!$J$29)^(DM$46-1))+AND(DM$56&lt;'Summary&amp;Assumptions'!$J$31,DM$47&gt;=$FQ308,DM$47&lt;=$FR308)*(('Summary&amp;Assumptions'!$H$25*$C308)*(1+'Summary&amp;Assumptions'!$J$29)^(DM$46-1))</f>
        <v>0</v>
      </c>
      <c r="DI308" s="588">
        <f>AND(DN$55&gt;0,SUM($E308:DH308)&lt;'Summary&amp;Assumptions'!$G$32*$B308,$D308&gt;='Summary&amp;Assumptions'!$D$17,DN$47&gt;=$D308,DN$47&lt;=EDATE($D308,'Summary&amp;Assumptions'!$G$32))*$B308+AND(DN$56&lt;'Summary&amp;Assumptions'!$J$31,DN$47&gt;=$FO308,DN$47&lt;=$FP308)*(('Summary&amp;Assumptions'!$H$25*$C308)*(1+'Summary&amp;Assumptions'!$J$29)^(DN$46-1))+AND(DN$56&lt;'Summary&amp;Assumptions'!$J$31,DN$47&gt;=$FQ308,DN$47&lt;=$FR308)*(('Summary&amp;Assumptions'!$H$25*$C308)*(1+'Summary&amp;Assumptions'!$J$29)^(DN$46-1))</f>
        <v>0</v>
      </c>
      <c r="DJ308" s="588">
        <f>AND(DO$55&gt;0,SUM($E308:DI308)&lt;'Summary&amp;Assumptions'!$G$32*$B308,$D308&gt;='Summary&amp;Assumptions'!$D$17,DO$47&gt;=$D308,DO$47&lt;=EDATE($D308,'Summary&amp;Assumptions'!$G$32))*$B308+AND(DO$56&lt;'Summary&amp;Assumptions'!$J$31,DO$47&gt;=$FO308,DO$47&lt;=$FP308)*(('Summary&amp;Assumptions'!$H$25*$C308)*(1+'Summary&amp;Assumptions'!$J$29)^(DO$46-1))+AND(DO$56&lt;'Summary&amp;Assumptions'!$J$31,DO$47&gt;=$FQ308,DO$47&lt;=$FR308)*(('Summary&amp;Assumptions'!$H$25*$C308)*(1+'Summary&amp;Assumptions'!$J$29)^(DO$46-1))</f>
        <v>0</v>
      </c>
      <c r="DK308" s="588">
        <f>AND(DP$55&gt;0,SUM($E308:DJ308)&lt;'Summary&amp;Assumptions'!$G$32*$B308,$D308&gt;='Summary&amp;Assumptions'!$D$17,DP$47&gt;=$D308,DP$47&lt;=EDATE($D308,'Summary&amp;Assumptions'!$G$32))*$B308+AND(DP$56&lt;'Summary&amp;Assumptions'!$J$31,DP$47&gt;=$FO308,DP$47&lt;=$FP308)*(('Summary&amp;Assumptions'!$H$25*$C308)*(1+'Summary&amp;Assumptions'!$J$29)^(DP$46-1))+AND(DP$56&lt;'Summary&amp;Assumptions'!$J$31,DP$47&gt;=$FQ308,DP$47&lt;=$FR308)*(('Summary&amp;Assumptions'!$H$25*$C308)*(1+'Summary&amp;Assumptions'!$J$29)^(DP$46-1))</f>
        <v>0</v>
      </c>
      <c r="DL308" s="588">
        <f>AND(DQ$55&gt;0,SUM($E308:DK308)&lt;'Summary&amp;Assumptions'!$G$32*$B308,$D308&gt;='Summary&amp;Assumptions'!$D$17,DQ$47&gt;=$D308,DQ$47&lt;=EDATE($D308,'Summary&amp;Assumptions'!$G$32))*$B308+AND(DQ$56&lt;'Summary&amp;Assumptions'!$J$31,DQ$47&gt;=$FO308,DQ$47&lt;=$FP308)*(('Summary&amp;Assumptions'!$H$25*$C308)*(1+'Summary&amp;Assumptions'!$J$29)^(DQ$46-1))+AND(DQ$56&lt;'Summary&amp;Assumptions'!$J$31,DQ$47&gt;=$FQ308,DQ$47&lt;=$FR308)*(('Summary&amp;Assumptions'!$H$25*$C308)*(1+'Summary&amp;Assumptions'!$J$29)^(DQ$46-1))</f>
        <v>0</v>
      </c>
      <c r="DM308" s="588">
        <f>AND(DR$55&gt;0,SUM($E308:DL308)&lt;'Summary&amp;Assumptions'!$G$32*$B308,$D308&gt;='Summary&amp;Assumptions'!$D$17,DR$47&gt;=$D308,DR$47&lt;=EDATE($D308,'Summary&amp;Assumptions'!$G$32))*$B308+AND(DR$56&lt;'Summary&amp;Assumptions'!$J$31,DR$47&gt;=$FO308,DR$47&lt;=$FP308)*(('Summary&amp;Assumptions'!$H$25*$C308)*(1+'Summary&amp;Assumptions'!$J$29)^(DR$46-1))+AND(DR$56&lt;'Summary&amp;Assumptions'!$J$31,DR$47&gt;=$FQ308,DR$47&lt;=$FR308)*(('Summary&amp;Assumptions'!$H$25*$C308)*(1+'Summary&amp;Assumptions'!$J$29)^(DR$46-1))</f>
        <v>0</v>
      </c>
      <c r="DN308" s="588">
        <f>AND(DS$55&gt;0,SUM($E308:DM308)&lt;'Summary&amp;Assumptions'!$G$32*$B308,$D308&gt;='Summary&amp;Assumptions'!$D$17,DS$47&gt;=$D308,DS$47&lt;=EDATE($D308,'Summary&amp;Assumptions'!$G$32))*$B308+AND(DS$56&lt;'Summary&amp;Assumptions'!$J$31,DS$47&gt;=$FO308,DS$47&lt;=$FP308)*(('Summary&amp;Assumptions'!$H$25*$C308)*(1+'Summary&amp;Assumptions'!$J$29)^(DS$46-1))+AND(DS$56&lt;'Summary&amp;Assumptions'!$J$31,DS$47&gt;=$FQ308,DS$47&lt;=$FR308)*(('Summary&amp;Assumptions'!$H$25*$C308)*(1+'Summary&amp;Assumptions'!$J$29)^(DS$46-1))</f>
        <v>0</v>
      </c>
      <c r="DO308" s="588">
        <f>AND(DT$55&gt;0,SUM($E308:DN308)&lt;'Summary&amp;Assumptions'!$G$32*$B308,$D308&gt;='Summary&amp;Assumptions'!$D$17,DT$47&gt;=$D308,DT$47&lt;=EDATE($D308,'Summary&amp;Assumptions'!$G$32))*$B308+AND(DT$56&lt;'Summary&amp;Assumptions'!$J$31,DT$47&gt;=$FO308,DT$47&lt;=$FP308)*(('Summary&amp;Assumptions'!$H$25*$C308)*(1+'Summary&amp;Assumptions'!$J$29)^(DT$46-1))+AND(DT$56&lt;'Summary&amp;Assumptions'!$J$31,DT$47&gt;=$FQ308,DT$47&lt;=$FR308)*(('Summary&amp;Assumptions'!$H$25*$C308)*(1+'Summary&amp;Assumptions'!$J$29)^(DT$46-1))</f>
        <v>0</v>
      </c>
      <c r="DP308" s="588">
        <f>AND(DU$55&gt;0,SUM($E308:DO308)&lt;'Summary&amp;Assumptions'!$G$32*$B308,$D308&gt;='Summary&amp;Assumptions'!$D$17,DU$47&gt;=$D308,DU$47&lt;=EDATE($D308,'Summary&amp;Assumptions'!$G$32))*$B308+AND(DU$56&lt;'Summary&amp;Assumptions'!$J$31,DU$47&gt;=$FO308,DU$47&lt;=$FP308)*(('Summary&amp;Assumptions'!$H$25*$C308)*(1+'Summary&amp;Assumptions'!$J$29)^(DU$46-1))+AND(DU$56&lt;'Summary&amp;Assumptions'!$J$31,DU$47&gt;=$FQ308,DU$47&lt;=$FR308)*(('Summary&amp;Assumptions'!$H$25*$C308)*(1+'Summary&amp;Assumptions'!$J$29)^(DU$46-1))</f>
        <v>0</v>
      </c>
      <c r="DQ308" s="588">
        <f>AND(DV$55&gt;0,SUM($E308:DP308)&lt;'Summary&amp;Assumptions'!$G$32*$B308,$D308&gt;='Summary&amp;Assumptions'!$D$17,DV$47&gt;=$D308,DV$47&lt;=EDATE($D308,'Summary&amp;Assumptions'!$G$32))*$B308+AND(DV$56&lt;'Summary&amp;Assumptions'!$J$31,DV$47&gt;=$FO308,DV$47&lt;=$FP308)*(('Summary&amp;Assumptions'!$H$25*$C308)*(1+'Summary&amp;Assumptions'!$J$29)^(DV$46-1))+AND(DV$56&lt;'Summary&amp;Assumptions'!$J$31,DV$47&gt;=$FQ308,DV$47&lt;=$FR308)*(('Summary&amp;Assumptions'!$H$25*$C308)*(1+'Summary&amp;Assumptions'!$J$29)^(DV$46-1))</f>
        <v>0</v>
      </c>
      <c r="DR308" s="588">
        <f>AND(DW$55&gt;0,SUM($E308:DQ308)&lt;'Summary&amp;Assumptions'!$G$32*$B308,$D308&gt;='Summary&amp;Assumptions'!$D$17,DW$47&gt;=$D308,DW$47&lt;=EDATE($D308,'Summary&amp;Assumptions'!$G$32))*$B308+AND(DW$56&lt;'Summary&amp;Assumptions'!$J$31,DW$47&gt;=$FO308,DW$47&lt;=$FP308)*(('Summary&amp;Assumptions'!$H$25*$C308)*(1+'Summary&amp;Assumptions'!$J$29)^(DW$46-1))+AND(DW$56&lt;'Summary&amp;Assumptions'!$J$31,DW$47&gt;=$FQ308,DW$47&lt;=$FR308)*(('Summary&amp;Assumptions'!$H$25*$C308)*(1+'Summary&amp;Assumptions'!$J$29)^(DW$46-1))</f>
        <v>0</v>
      </c>
      <c r="DS308" s="588">
        <f>AND(DX$55&gt;0,SUM($E308:DR308)&lt;'Summary&amp;Assumptions'!$G$32*$B308,$D308&gt;='Summary&amp;Assumptions'!$D$17,DX$47&gt;=$D308,DX$47&lt;=EDATE($D308,'Summary&amp;Assumptions'!$G$32))*$B308+AND(DX$56&lt;'Summary&amp;Assumptions'!$J$31,DX$47&gt;=$FO308,DX$47&lt;=$FP308)*(('Summary&amp;Assumptions'!$H$25*$C308)*(1+'Summary&amp;Assumptions'!$J$29)^(DX$46-1))+AND(DX$56&lt;'Summary&amp;Assumptions'!$J$31,DX$47&gt;=$FQ308,DX$47&lt;=$FR308)*(('Summary&amp;Assumptions'!$H$25*$C308)*(1+'Summary&amp;Assumptions'!$J$29)^(DX$46-1))</f>
        <v>0</v>
      </c>
      <c r="DT308" s="588">
        <f>AND(DY$55&gt;0,SUM($E308:DS308)&lt;'Summary&amp;Assumptions'!$G$32*$B308,$D308&gt;='Summary&amp;Assumptions'!$D$17,DY$47&gt;=$D308,DY$47&lt;=EDATE($D308,'Summary&amp;Assumptions'!$G$32))*$B308+AND(DY$56&lt;'Summary&amp;Assumptions'!$J$31,DY$47&gt;=$FO308,DY$47&lt;=$FP308)*(('Summary&amp;Assumptions'!$H$25*$C308)*(1+'Summary&amp;Assumptions'!$J$29)^(DY$46-1))+AND(DY$56&lt;'Summary&amp;Assumptions'!$J$31,DY$47&gt;=$FQ308,DY$47&lt;=$FR308)*(('Summary&amp;Assumptions'!$H$25*$C308)*(1+'Summary&amp;Assumptions'!$J$29)^(DY$46-1))</f>
        <v>0</v>
      </c>
      <c r="DU308" s="588">
        <f>AND(DZ$55&gt;0,SUM($E308:DT308)&lt;'Summary&amp;Assumptions'!$G$32*$B308,$D308&gt;='Summary&amp;Assumptions'!$D$17,DZ$47&gt;=$D308,DZ$47&lt;=EDATE($D308,'Summary&amp;Assumptions'!$G$32))*$B308+AND(DZ$56&lt;'Summary&amp;Assumptions'!$J$31,DZ$47&gt;=$FO308,DZ$47&lt;=$FP308)*(('Summary&amp;Assumptions'!$H$25*$C308)*(1+'Summary&amp;Assumptions'!$J$29)^(DZ$46-1))+AND(DZ$56&lt;'Summary&amp;Assumptions'!$J$31,DZ$47&gt;=$FQ308,DZ$47&lt;=$FR308)*(('Summary&amp;Assumptions'!$H$25*$C308)*(1+'Summary&amp;Assumptions'!$J$29)^(DZ$46-1))</f>
        <v>0</v>
      </c>
      <c r="DV308" s="588">
        <f>AND(EA$55&gt;0,SUM($E308:DU308)&lt;'Summary&amp;Assumptions'!$G$32*$B308,$D308&gt;='Summary&amp;Assumptions'!$D$17,EA$47&gt;=$D308,EA$47&lt;=EDATE($D308,'Summary&amp;Assumptions'!$G$32))*$B308+AND(EA$56&lt;'Summary&amp;Assumptions'!$J$31,EA$47&gt;=$FO308,EA$47&lt;=$FP308)*(('Summary&amp;Assumptions'!$H$25*$C308)*(1+'Summary&amp;Assumptions'!$J$29)^(EA$46-1))+AND(EA$56&lt;'Summary&amp;Assumptions'!$J$31,EA$47&gt;=$FQ308,EA$47&lt;=$FR308)*(('Summary&amp;Assumptions'!$H$25*$C308)*(1+'Summary&amp;Assumptions'!$J$29)^(EA$46-1))</f>
        <v>0</v>
      </c>
      <c r="DW308" s="588">
        <f>AND(EB$55&gt;0,SUM($E308:DV308)&lt;'Summary&amp;Assumptions'!$G$32*$B308,$D308&gt;='Summary&amp;Assumptions'!$D$17,EB$47&gt;=$D308,EB$47&lt;=EDATE($D308,'Summary&amp;Assumptions'!$G$32))*$B308+AND(EB$56&lt;'Summary&amp;Assumptions'!$J$31,EB$47&gt;=$FO308,EB$47&lt;=$FP308)*(('Summary&amp;Assumptions'!$H$25*$C308)*(1+'Summary&amp;Assumptions'!$J$29)^(EB$46-1))+AND(EB$56&lt;'Summary&amp;Assumptions'!$J$31,EB$47&gt;=$FQ308,EB$47&lt;=$FR308)*(('Summary&amp;Assumptions'!$H$25*$C308)*(1+'Summary&amp;Assumptions'!$J$29)^(EB$46-1))</f>
        <v>0</v>
      </c>
      <c r="DX308" s="588">
        <f>AND(EC$55&gt;0,SUM($E308:DW308)&lt;'Summary&amp;Assumptions'!$G$32*$B308,$D308&gt;='Summary&amp;Assumptions'!$D$17,EC$47&gt;=$D308,EC$47&lt;=EDATE($D308,'Summary&amp;Assumptions'!$G$32))*$B308+AND(EC$56&lt;'Summary&amp;Assumptions'!$J$31,EC$47&gt;=$FO308,EC$47&lt;=$FP308)*(('Summary&amp;Assumptions'!$H$25*$C308)*(1+'Summary&amp;Assumptions'!$J$29)^(EC$46-1))+AND(EC$56&lt;'Summary&amp;Assumptions'!$J$31,EC$47&gt;=$FQ308,EC$47&lt;=$FR308)*(('Summary&amp;Assumptions'!$H$25*$C308)*(1+'Summary&amp;Assumptions'!$J$29)^(EC$46-1))</f>
        <v>0</v>
      </c>
      <c r="DY308" s="588">
        <f>AND(ED$55&gt;0,SUM($E308:DX308)&lt;'Summary&amp;Assumptions'!$G$32*$B308,$D308&gt;='Summary&amp;Assumptions'!$D$17,ED$47&gt;=$D308,ED$47&lt;=EDATE($D308,'Summary&amp;Assumptions'!$G$32))*$B308+AND(ED$56&lt;'Summary&amp;Assumptions'!$J$31,ED$47&gt;=$FO308,ED$47&lt;=$FP308)*(('Summary&amp;Assumptions'!$H$25*$C308)*(1+'Summary&amp;Assumptions'!$J$29)^(ED$46-1))+AND(ED$56&lt;'Summary&amp;Assumptions'!$J$31,ED$47&gt;=$FQ308,ED$47&lt;=$FR308)*(('Summary&amp;Assumptions'!$H$25*$C308)*(1+'Summary&amp;Assumptions'!$J$29)^(ED$46-1))</f>
        <v>0</v>
      </c>
      <c r="DZ308" s="588">
        <f>AND(EE$55&gt;0,SUM($E308:DY308)&lt;'Summary&amp;Assumptions'!$G$32*$B308,$D308&gt;='Summary&amp;Assumptions'!$D$17,EE$47&gt;=$D308,EE$47&lt;=EDATE($D308,'Summary&amp;Assumptions'!$G$32))*$B308+AND(EE$56&lt;'Summary&amp;Assumptions'!$J$31,EE$47&gt;=$FO308,EE$47&lt;=$FP308)*(('Summary&amp;Assumptions'!$H$25*$C308)*(1+'Summary&amp;Assumptions'!$J$29)^(EE$46-1))+AND(EE$56&lt;'Summary&amp;Assumptions'!$J$31,EE$47&gt;=$FQ308,EE$47&lt;=$FR308)*(('Summary&amp;Assumptions'!$H$25*$C308)*(1+'Summary&amp;Assumptions'!$J$29)^(EE$46-1))</f>
        <v>0</v>
      </c>
      <c r="EA308" s="588">
        <f>AND(EF$55&gt;0,SUM($E308:DZ308)&lt;'Summary&amp;Assumptions'!$G$32*$B308,$D308&gt;='Summary&amp;Assumptions'!$D$17,EF$47&gt;=$D308,EF$47&lt;=EDATE($D308,'Summary&amp;Assumptions'!$G$32))*$B308+AND(EF$56&lt;'Summary&amp;Assumptions'!$J$31,EF$47&gt;=$FO308,EF$47&lt;=$FP308)*(('Summary&amp;Assumptions'!$H$25*$C308)*(1+'Summary&amp;Assumptions'!$J$29)^(EF$46-1))+AND(EF$56&lt;'Summary&amp;Assumptions'!$J$31,EF$47&gt;=$FQ308,EF$47&lt;=$FR308)*(('Summary&amp;Assumptions'!$H$25*$C308)*(1+'Summary&amp;Assumptions'!$J$29)^(EF$46-1))</f>
        <v>0</v>
      </c>
      <c r="EB308" s="588">
        <f>AND(EG$55&gt;0,SUM($E308:EA308)&lt;'Summary&amp;Assumptions'!$G$32*$B308,$D308&gt;='Summary&amp;Assumptions'!$D$17,EG$47&gt;=$D308,EG$47&lt;=EDATE($D308,'Summary&amp;Assumptions'!$G$32))*$B308+AND(EG$56&lt;'Summary&amp;Assumptions'!$J$31,EG$47&gt;=$FO308,EG$47&lt;=$FP308)*(('Summary&amp;Assumptions'!$H$25*$C308)*(1+'Summary&amp;Assumptions'!$J$29)^(EG$46-1))+AND(EG$56&lt;'Summary&amp;Assumptions'!$J$31,EG$47&gt;=$FQ308,EG$47&lt;=$FR308)*(('Summary&amp;Assumptions'!$H$25*$C308)*(1+'Summary&amp;Assumptions'!$J$29)^(EG$46-1))</f>
        <v>0</v>
      </c>
      <c r="EC308" s="588">
        <f>AND(EH$55&gt;0,SUM($E308:EB308)&lt;'Summary&amp;Assumptions'!$G$32*$B308,$D308&gt;='Summary&amp;Assumptions'!$D$17,EH$47&gt;=$D308,EH$47&lt;=EDATE($D308,'Summary&amp;Assumptions'!$G$32))*$B308+AND(EH$56&lt;'Summary&amp;Assumptions'!$J$31,EH$47&gt;=$FO308,EH$47&lt;=$FP308)*(('Summary&amp;Assumptions'!$H$25*$C308)*(1+'Summary&amp;Assumptions'!$J$29)^(EH$46-1))+AND(EH$56&lt;'Summary&amp;Assumptions'!$J$31,EH$47&gt;=$FQ308,EH$47&lt;=$FR308)*(('Summary&amp;Assumptions'!$H$25*$C308)*(1+'Summary&amp;Assumptions'!$J$29)^(EH$46-1))</f>
        <v>0</v>
      </c>
      <c r="ED308" s="588">
        <f>AND(EI$55&gt;0,SUM($E308:EC308)&lt;'Summary&amp;Assumptions'!$G$32*$B308,$D308&gt;='Summary&amp;Assumptions'!$D$17,EI$47&gt;=$D308,EI$47&lt;=EDATE($D308,'Summary&amp;Assumptions'!$G$32))*$B308+AND(EI$56&lt;'Summary&amp;Assumptions'!$J$31,EI$47&gt;=$FO308,EI$47&lt;=$FP308)*(('Summary&amp;Assumptions'!$H$25*$C308)*(1+'Summary&amp;Assumptions'!$J$29)^(EI$46-1))+AND(EI$56&lt;'Summary&amp;Assumptions'!$J$31,EI$47&gt;=$FQ308,EI$47&lt;=$FR308)*(('Summary&amp;Assumptions'!$H$25*$C308)*(1+'Summary&amp;Assumptions'!$J$29)^(EI$46-1))</f>
        <v>0</v>
      </c>
      <c r="EE308" s="588">
        <f>AND(EJ$55&gt;0,SUM($E308:ED308)&lt;'Summary&amp;Assumptions'!$G$32*$B308,$D308&gt;='Summary&amp;Assumptions'!$D$17,EJ$47&gt;=$D308,EJ$47&lt;=EDATE($D308,'Summary&amp;Assumptions'!$G$32))*$B308+AND(EJ$56&lt;'Summary&amp;Assumptions'!$J$31,EJ$47&gt;=$FO308,EJ$47&lt;=$FP308)*(('Summary&amp;Assumptions'!$H$25*$C308)*(1+'Summary&amp;Assumptions'!$J$29)^(EJ$46-1))+AND(EJ$56&lt;'Summary&amp;Assumptions'!$J$31,EJ$47&gt;=$FQ308,EJ$47&lt;=$FR308)*(('Summary&amp;Assumptions'!$H$25*$C308)*(1+'Summary&amp;Assumptions'!$J$29)^(EJ$46-1))</f>
        <v>0</v>
      </c>
      <c r="EF308" s="588">
        <f>AND(EK$55&gt;0,SUM($E308:EE308)&lt;'Summary&amp;Assumptions'!$G$32*$B308,$D308&gt;='Summary&amp;Assumptions'!$D$17,EK$47&gt;=$D308,EK$47&lt;=EDATE($D308,'Summary&amp;Assumptions'!$G$32))*$B308+AND(EK$56&lt;'Summary&amp;Assumptions'!$J$31,EK$47&gt;=$FO308,EK$47&lt;=$FP308)*(('Summary&amp;Assumptions'!$H$25*$C308)*(1+'Summary&amp;Assumptions'!$J$29)^(EK$46-1))+AND(EK$56&lt;'Summary&amp;Assumptions'!$J$31,EK$47&gt;=$FQ308,EK$47&lt;=$FR308)*(('Summary&amp;Assumptions'!$H$25*$C308)*(1+'Summary&amp;Assumptions'!$J$29)^(EK$46-1))</f>
        <v>0</v>
      </c>
      <c r="EG308" s="588">
        <f>AND(EL$55&gt;0,SUM($E308:EF308)&lt;'Summary&amp;Assumptions'!$G$32*$B308,$D308&gt;='Summary&amp;Assumptions'!$D$17,EL$47&gt;=$D308,EL$47&lt;=EDATE($D308,'Summary&amp;Assumptions'!$G$32))*$B308+AND(EL$56&lt;'Summary&amp;Assumptions'!$J$31,EL$47&gt;=$FO308,EL$47&lt;=$FP308)*(('Summary&amp;Assumptions'!$H$25*$C308)*(1+'Summary&amp;Assumptions'!$J$29)^(EL$46-1))+AND(EL$56&lt;'Summary&amp;Assumptions'!$J$31,EL$47&gt;=$FQ308,EL$47&lt;=$FR308)*(('Summary&amp;Assumptions'!$H$25*$C308)*(1+'Summary&amp;Assumptions'!$J$29)^(EL$46-1))</f>
        <v>0</v>
      </c>
      <c r="EH308" s="588">
        <f>AND(EM$55&gt;0,SUM($E308:EG308)&lt;'Summary&amp;Assumptions'!$G$32*$B308,$D308&gt;='Summary&amp;Assumptions'!$D$17,EM$47&gt;=$D308,EM$47&lt;=EDATE($D308,'Summary&amp;Assumptions'!$G$32))*$B308+AND(EM$56&lt;'Summary&amp;Assumptions'!$J$31,EM$47&gt;=$FO308,EM$47&lt;=$FP308)*(('Summary&amp;Assumptions'!$H$25*$C308)*(1+'Summary&amp;Assumptions'!$J$29)^(EM$46-1))+AND(EM$56&lt;'Summary&amp;Assumptions'!$J$31,EM$47&gt;=$FQ308,EM$47&lt;=$FR308)*(('Summary&amp;Assumptions'!$H$25*$C308)*(1+'Summary&amp;Assumptions'!$J$29)^(EM$46-1))</f>
        <v>0</v>
      </c>
      <c r="EI308" s="588">
        <f>AND(EN$55&gt;0,SUM($E308:EH308)&lt;'Summary&amp;Assumptions'!$G$32*$B308,$D308&gt;='Summary&amp;Assumptions'!$D$17,EN$47&gt;=$D308,EN$47&lt;=EDATE($D308,'Summary&amp;Assumptions'!$G$32))*$B308+AND(EN$56&lt;'Summary&amp;Assumptions'!$J$31,EN$47&gt;=$FO308,EN$47&lt;=$FP308)*(('Summary&amp;Assumptions'!$H$25*$C308)*(1+'Summary&amp;Assumptions'!$J$29)^(EN$46-1))+AND(EN$56&lt;'Summary&amp;Assumptions'!$J$31,EN$47&gt;=$FQ308,EN$47&lt;=$FR308)*(('Summary&amp;Assumptions'!$H$25*$C308)*(1+'Summary&amp;Assumptions'!$J$29)^(EN$46-1))</f>
        <v>0</v>
      </c>
      <c r="EJ308" s="588">
        <f>AND(EO$55&gt;0,SUM($E308:EI308)&lt;'Summary&amp;Assumptions'!$G$32*$B308,$D308&gt;='Summary&amp;Assumptions'!$D$17,EO$47&gt;=$D308,EO$47&lt;=EDATE($D308,'Summary&amp;Assumptions'!$G$32))*$B308+AND(EO$56&lt;'Summary&amp;Assumptions'!$J$31,EO$47&gt;=$FO308,EO$47&lt;=$FP308)*(('Summary&amp;Assumptions'!$H$25*$C308)*(1+'Summary&amp;Assumptions'!$J$29)^(EO$46-1))+AND(EO$56&lt;'Summary&amp;Assumptions'!$J$31,EO$47&gt;=$FQ308,EO$47&lt;=$FR308)*(('Summary&amp;Assumptions'!$H$25*$C308)*(1+'Summary&amp;Assumptions'!$J$29)^(EO$46-1))</f>
        <v>0</v>
      </c>
      <c r="EK308" s="588">
        <f>AND(EP$55&gt;0,SUM($E308:EJ308)&lt;'Summary&amp;Assumptions'!$G$32*$B308,$D308&gt;='Summary&amp;Assumptions'!$D$17,EP$47&gt;=$D308,EP$47&lt;=EDATE($D308,'Summary&amp;Assumptions'!$G$32))*$B308+AND(EP$56&lt;'Summary&amp;Assumptions'!$J$31,EP$47&gt;=$FO308,EP$47&lt;=$FP308)*(('Summary&amp;Assumptions'!$H$25*$C308)*(1+'Summary&amp;Assumptions'!$J$29)^(EP$46-1))+AND(EP$56&lt;'Summary&amp;Assumptions'!$J$31,EP$47&gt;=$FQ308,EP$47&lt;=$FR308)*(('Summary&amp;Assumptions'!$H$25*$C308)*(1+'Summary&amp;Assumptions'!$J$29)^(EP$46-1))</f>
        <v>0</v>
      </c>
      <c r="EL308" s="588">
        <f>AND(EQ$55&gt;0,SUM($E308:EK308)&lt;'Summary&amp;Assumptions'!$G$32*$B308,$D308&gt;='Summary&amp;Assumptions'!$D$17,EQ$47&gt;=$D308,EQ$47&lt;=EDATE($D308,'Summary&amp;Assumptions'!$G$32))*$B308+AND(EQ$56&lt;'Summary&amp;Assumptions'!$J$31,EQ$47&gt;=$FO308,EQ$47&lt;=$FP308)*(('Summary&amp;Assumptions'!$H$25*$C308)*(1+'Summary&amp;Assumptions'!$J$29)^(EQ$46-1))+AND(EQ$56&lt;'Summary&amp;Assumptions'!$J$31,EQ$47&gt;=$FQ308,EQ$47&lt;=$FR308)*(('Summary&amp;Assumptions'!$H$25*$C308)*(1+'Summary&amp;Assumptions'!$J$29)^(EQ$46-1))</f>
        <v>0</v>
      </c>
      <c r="EM308" s="588">
        <f>AND(ER$55&gt;0,SUM($E308:EL308)&lt;'Summary&amp;Assumptions'!$G$32*$B308,$D308&gt;='Summary&amp;Assumptions'!$D$17,ER$47&gt;=$D308,ER$47&lt;=EDATE($D308,'Summary&amp;Assumptions'!$G$32))*$B308+AND(ER$56&lt;'Summary&amp;Assumptions'!$J$31,ER$47&gt;=$FO308,ER$47&lt;=$FP308)*(('Summary&amp;Assumptions'!$H$25*$C308)*(1+'Summary&amp;Assumptions'!$J$29)^(ER$46-1))+AND(ER$56&lt;'Summary&amp;Assumptions'!$J$31,ER$47&gt;=$FQ308,ER$47&lt;=$FR308)*(('Summary&amp;Assumptions'!$H$25*$C308)*(1+'Summary&amp;Assumptions'!$J$29)^(ER$46-1))</f>
        <v>0</v>
      </c>
      <c r="EN308" s="588">
        <f>AND(ES$55&gt;0,SUM($E308:EM308)&lt;'Summary&amp;Assumptions'!$G$32*$B308,$D308&gt;='Summary&amp;Assumptions'!$D$17,ES$47&gt;=$D308,ES$47&lt;=EDATE($D308,'Summary&amp;Assumptions'!$G$32))*$B308+AND(ES$56&lt;'Summary&amp;Assumptions'!$J$31,ES$47&gt;=$FO308,ES$47&lt;=$FP308)*(('Summary&amp;Assumptions'!$H$25*$C308)*(1+'Summary&amp;Assumptions'!$J$29)^(ES$46-1))+AND(ES$56&lt;'Summary&amp;Assumptions'!$J$31,ES$47&gt;=$FQ308,ES$47&lt;=$FR308)*(('Summary&amp;Assumptions'!$H$25*$C308)*(1+'Summary&amp;Assumptions'!$J$29)^(ES$46-1))</f>
        <v>0</v>
      </c>
      <c r="EO308" s="588">
        <f>AND(ET$55&gt;0,SUM($E308:EN308)&lt;'Summary&amp;Assumptions'!$G$32*$B308,$D308&gt;='Summary&amp;Assumptions'!$D$17,ET$47&gt;=$D308,ET$47&lt;=EDATE($D308,'Summary&amp;Assumptions'!$G$32))*$B308+AND(ET$56&lt;'Summary&amp;Assumptions'!$J$31,ET$47&gt;=$FO308,ET$47&lt;=$FP308)*(('Summary&amp;Assumptions'!$H$25*$C308)*(1+'Summary&amp;Assumptions'!$J$29)^(ET$46-1))+AND(ET$56&lt;'Summary&amp;Assumptions'!$J$31,ET$47&gt;=$FQ308,ET$47&lt;=$FR308)*(('Summary&amp;Assumptions'!$H$25*$C308)*(1+'Summary&amp;Assumptions'!$J$29)^(ET$46-1))</f>
        <v>0</v>
      </c>
      <c r="EP308" s="588">
        <f>AND(EU$55&gt;0,SUM($E308:EO308)&lt;'Summary&amp;Assumptions'!$G$32*$B308,$D308&gt;='Summary&amp;Assumptions'!$D$17,EU$47&gt;=$D308,EU$47&lt;=EDATE($D308,'Summary&amp;Assumptions'!$G$32))*$B308+AND(EU$56&lt;'Summary&amp;Assumptions'!$J$31,EU$47&gt;=$FO308,EU$47&lt;=$FP308)*(('Summary&amp;Assumptions'!$H$25*$C308)*(1+'Summary&amp;Assumptions'!$J$29)^(EU$46-1))+AND(EU$56&lt;'Summary&amp;Assumptions'!$J$31,EU$47&gt;=$FQ308,EU$47&lt;=$FR308)*(('Summary&amp;Assumptions'!$H$25*$C308)*(1+'Summary&amp;Assumptions'!$J$29)^(EU$46-1))</f>
        <v>0</v>
      </c>
      <c r="EQ308" s="588">
        <f>AND(EV$55&gt;0,SUM($E308:EP308)&lt;'Summary&amp;Assumptions'!$G$32*$B308,$D308&gt;='Summary&amp;Assumptions'!$D$17,EV$47&gt;=$D308,EV$47&lt;=EDATE($D308,'Summary&amp;Assumptions'!$G$32))*$B308+AND(EV$56&lt;'Summary&amp;Assumptions'!$J$31,EV$47&gt;=$FO308,EV$47&lt;=$FP308)*(('Summary&amp;Assumptions'!$H$25*$C308)*(1+'Summary&amp;Assumptions'!$J$29)^(EV$46-1))+AND(EV$56&lt;'Summary&amp;Assumptions'!$J$31,EV$47&gt;=$FQ308,EV$47&lt;=$FR308)*(('Summary&amp;Assumptions'!$H$25*$C308)*(1+'Summary&amp;Assumptions'!$J$29)^(EV$46-1))</f>
        <v>0</v>
      </c>
      <c r="ER308" s="588">
        <f>AND(EW$55&gt;0,SUM($E308:EQ308)&lt;'Summary&amp;Assumptions'!$G$32*$B308,$D308&gt;='Summary&amp;Assumptions'!$D$17,EW$47&gt;=$D308,EW$47&lt;=EDATE($D308,'Summary&amp;Assumptions'!$G$32))*$B308+AND(EW$56&lt;'Summary&amp;Assumptions'!$J$31,EW$47&gt;=$FO308,EW$47&lt;=$FP308)*(('Summary&amp;Assumptions'!$H$25*$C308)*(1+'Summary&amp;Assumptions'!$J$29)^(EW$46-1))+AND(EW$56&lt;'Summary&amp;Assumptions'!$J$31,EW$47&gt;=$FQ308,EW$47&lt;=$FR308)*(('Summary&amp;Assumptions'!$H$25*$C308)*(1+'Summary&amp;Assumptions'!$J$29)^(EW$46-1))</f>
        <v>0</v>
      </c>
      <c r="ES308" s="588">
        <f>AND(EX$55&gt;0,SUM($E308:ER308)&lt;'Summary&amp;Assumptions'!$G$32*$B308,$D308&gt;='Summary&amp;Assumptions'!$D$17,EX$47&gt;=$D308,EX$47&lt;=EDATE($D308,'Summary&amp;Assumptions'!$G$32))*$B308+AND(EX$56&lt;'Summary&amp;Assumptions'!$J$31,EX$47&gt;=$FO308,EX$47&lt;=$FP308)*(('Summary&amp;Assumptions'!$H$25*$C308)*(1+'Summary&amp;Assumptions'!$J$29)^(EX$46-1))+AND(EX$56&lt;'Summary&amp;Assumptions'!$J$31,EX$47&gt;=$FQ308,EX$47&lt;=$FR308)*(('Summary&amp;Assumptions'!$H$25*$C308)*(1+'Summary&amp;Assumptions'!$J$29)^(EX$46-1))</f>
        <v>0</v>
      </c>
      <c r="ET308" s="588">
        <f>AND(EY$55&gt;0,SUM($E308:ES308)&lt;'Summary&amp;Assumptions'!$G$32*$B308,$D308&gt;='Summary&amp;Assumptions'!$D$17,EY$47&gt;=$D308,EY$47&lt;=EDATE($D308,'Summary&amp;Assumptions'!$G$32))*$B308+AND(EY$56&lt;'Summary&amp;Assumptions'!$J$31,EY$47&gt;=$FO308,EY$47&lt;=$FP308)*(('Summary&amp;Assumptions'!$H$25*$C308)*(1+'Summary&amp;Assumptions'!$J$29)^(EY$46-1))+AND(EY$56&lt;'Summary&amp;Assumptions'!$J$31,EY$47&gt;=$FQ308,EY$47&lt;=$FR308)*(('Summary&amp;Assumptions'!$H$25*$C308)*(1+'Summary&amp;Assumptions'!$J$29)^(EY$46-1))</f>
        <v>0</v>
      </c>
      <c r="EU308" s="588">
        <f>AND(EZ$55&gt;0,SUM($E308:ET308)&lt;'Summary&amp;Assumptions'!$G$32*$B308,$D308&gt;='Summary&amp;Assumptions'!$D$17,EZ$47&gt;=$D308,EZ$47&lt;=EDATE($D308,'Summary&amp;Assumptions'!$G$32))*$B308+AND(EZ$56&lt;'Summary&amp;Assumptions'!$J$31,EZ$47&gt;=$FO308,EZ$47&lt;=$FP308)*(('Summary&amp;Assumptions'!$H$25*$C308)*(1+'Summary&amp;Assumptions'!$J$29)^(EZ$46-1))+AND(EZ$56&lt;'Summary&amp;Assumptions'!$J$31,EZ$47&gt;=$FQ308,EZ$47&lt;=$FR308)*(('Summary&amp;Assumptions'!$H$25*$C308)*(1+'Summary&amp;Assumptions'!$J$29)^(EZ$46-1))</f>
        <v>0</v>
      </c>
      <c r="EV308" s="588">
        <f>AND(FA$55&gt;0,SUM($E308:EU308)&lt;'Summary&amp;Assumptions'!$G$32*$B308,$D308&gt;='Summary&amp;Assumptions'!$D$17,FA$47&gt;=$D308,FA$47&lt;=EDATE($D308,'Summary&amp;Assumptions'!$G$32))*$B308+AND(FA$56&lt;'Summary&amp;Assumptions'!$J$31,FA$47&gt;=$FO308,FA$47&lt;=$FP308)*(('Summary&amp;Assumptions'!$H$25*$C308)*(1+'Summary&amp;Assumptions'!$J$29)^(FA$46-1))+AND(FA$56&lt;'Summary&amp;Assumptions'!$J$31,FA$47&gt;=$FQ308,FA$47&lt;=$FR308)*(('Summary&amp;Assumptions'!$H$25*$C308)*(1+'Summary&amp;Assumptions'!$J$29)^(FA$46-1))</f>
        <v>0</v>
      </c>
      <c r="EW308" s="588">
        <f>AND(FB$55&gt;0,SUM($E308:EV308)&lt;'Summary&amp;Assumptions'!$G$32*$B308,$D308&gt;='Summary&amp;Assumptions'!$D$17,FB$47&gt;=$D308,FB$47&lt;=EDATE($D308,'Summary&amp;Assumptions'!$G$32))*$B308+AND(FB$56&lt;'Summary&amp;Assumptions'!$J$31,FB$47&gt;=$FO308,FB$47&lt;=$FP308)*(('Summary&amp;Assumptions'!$H$25*$C308)*(1+'Summary&amp;Assumptions'!$J$29)^(FB$46-1))+AND(FB$56&lt;'Summary&amp;Assumptions'!$J$31,FB$47&gt;=$FQ308,FB$47&lt;=$FR308)*(('Summary&amp;Assumptions'!$H$25*$C308)*(1+'Summary&amp;Assumptions'!$J$29)^(FB$46-1))</f>
        <v>0</v>
      </c>
      <c r="EX308" s="588">
        <f>AND(FC$55&gt;0,SUM($E308:EW308)&lt;'Summary&amp;Assumptions'!$G$32*$B308,$D308&gt;='Summary&amp;Assumptions'!$D$17,FC$47&gt;=$D308,FC$47&lt;=EDATE($D308,'Summary&amp;Assumptions'!$G$32))*$B308+AND(FC$56&lt;'Summary&amp;Assumptions'!$J$31,FC$47&gt;=$FO308,FC$47&lt;=$FP308)*(('Summary&amp;Assumptions'!$H$25*$C308)*(1+'Summary&amp;Assumptions'!$J$29)^(FC$46-1))+AND(FC$56&lt;'Summary&amp;Assumptions'!$J$31,FC$47&gt;=$FQ308,FC$47&lt;=$FR308)*(('Summary&amp;Assumptions'!$H$25*$C308)*(1+'Summary&amp;Assumptions'!$J$29)^(FC$46-1))</f>
        <v>0</v>
      </c>
      <c r="EY308" s="588">
        <f>AND(FD$55&gt;0,SUM($E308:EX308)&lt;'Summary&amp;Assumptions'!$G$32*$B308,$D308&gt;='Summary&amp;Assumptions'!$D$17,FD$47&gt;=$D308,FD$47&lt;=EDATE($D308,'Summary&amp;Assumptions'!$G$32))*$B308+AND(FD$56&lt;'Summary&amp;Assumptions'!$J$31,FD$47&gt;=$FO308,FD$47&lt;=$FP308)*(('Summary&amp;Assumptions'!$H$25*$C308)*(1+'Summary&amp;Assumptions'!$J$29)^(FD$46-1))+AND(FD$56&lt;'Summary&amp;Assumptions'!$J$31,FD$47&gt;=$FQ308,FD$47&lt;=$FR308)*(('Summary&amp;Assumptions'!$H$25*$C308)*(1+'Summary&amp;Assumptions'!$J$29)^(FD$46-1))</f>
        <v>0</v>
      </c>
      <c r="EZ308" s="588">
        <f>AND(FE$55&gt;0,SUM($E308:EY308)&lt;'Summary&amp;Assumptions'!$G$32*$B308,$D308&gt;='Summary&amp;Assumptions'!$D$17,FE$47&gt;=$D308,FE$47&lt;=EDATE($D308,'Summary&amp;Assumptions'!$G$32))*$B308+AND(FE$56&lt;'Summary&amp;Assumptions'!$J$31,FE$47&gt;=$FO308,FE$47&lt;=$FP308)*(('Summary&amp;Assumptions'!$H$25*$C308)*(1+'Summary&amp;Assumptions'!$J$29)^(FE$46-1))+AND(FE$56&lt;'Summary&amp;Assumptions'!$J$31,FE$47&gt;=$FQ308,FE$47&lt;=$FR308)*(('Summary&amp;Assumptions'!$H$25*$C308)*(1+'Summary&amp;Assumptions'!$J$29)^(FE$46-1))</f>
        <v>0</v>
      </c>
      <c r="FA308" s="588">
        <f>AND(FF$55&gt;0,SUM($E308:EZ308)&lt;'Summary&amp;Assumptions'!$G$32*$B308,$D308&gt;='Summary&amp;Assumptions'!$D$17,FF$47&gt;=$D308,FF$47&lt;=EDATE($D308,'Summary&amp;Assumptions'!$G$32))*$B308+AND(FF$56&lt;'Summary&amp;Assumptions'!$J$31,FF$47&gt;=$FO308,FF$47&lt;=$FP308)*(('Summary&amp;Assumptions'!$H$25*$C308)*(1+'Summary&amp;Assumptions'!$J$29)^(FF$46-1))+AND(FF$56&lt;'Summary&amp;Assumptions'!$J$31,FF$47&gt;=$FQ308,FF$47&lt;=$FR308)*(('Summary&amp;Assumptions'!$H$25*$C308)*(1+'Summary&amp;Assumptions'!$J$29)^(FF$46-1))</f>
        <v>0</v>
      </c>
      <c r="FB308" s="588">
        <f>AND(FG$55&gt;0,SUM($E308:FA308)&lt;'Summary&amp;Assumptions'!$G$32*$B308,$D308&gt;='Summary&amp;Assumptions'!$D$17,FG$47&gt;=$D308,FG$47&lt;=EDATE($D308,'Summary&amp;Assumptions'!$G$32))*$B308+AND(FG$56&lt;'Summary&amp;Assumptions'!$J$31,FG$47&gt;=$FO308,FG$47&lt;=$FP308)*(('Summary&amp;Assumptions'!$H$25*$C308)*(1+'Summary&amp;Assumptions'!$J$29)^(FG$46-1))+AND(FG$56&lt;'Summary&amp;Assumptions'!$J$31,FG$47&gt;=$FQ308,FG$47&lt;=$FR308)*(('Summary&amp;Assumptions'!$H$25*$C308)*(1+'Summary&amp;Assumptions'!$J$29)^(FG$46-1))</f>
        <v>0</v>
      </c>
      <c r="FC308" s="588">
        <f>AND(FH$55&gt;0,SUM($E308:FB308)&lt;'Summary&amp;Assumptions'!$G$32*$B308,$D308&gt;='Summary&amp;Assumptions'!$D$17,FH$47&gt;=$D308,FH$47&lt;=EDATE($D308,'Summary&amp;Assumptions'!$G$32))*$B308+AND(FH$56&lt;'Summary&amp;Assumptions'!$J$31,FH$47&gt;=$FO308,FH$47&lt;=$FP308)*(('Summary&amp;Assumptions'!$H$25*$C308)*(1+'Summary&amp;Assumptions'!$J$29)^(FH$46-1))+AND(FH$56&lt;'Summary&amp;Assumptions'!$J$31,FH$47&gt;=$FQ308,FH$47&lt;=$FR308)*(('Summary&amp;Assumptions'!$H$25*$C308)*(1+'Summary&amp;Assumptions'!$J$29)^(FH$46-1))</f>
        <v>0</v>
      </c>
      <c r="FD308" s="588">
        <f>AND(FI$55&gt;0,SUM($E308:FC308)&lt;'Summary&amp;Assumptions'!$G$32*$B308,$D308&gt;='Summary&amp;Assumptions'!$D$17,FI$47&gt;=$D308,FI$47&lt;=EDATE($D308,'Summary&amp;Assumptions'!$G$32))*$B308+AND(FI$56&lt;'Summary&amp;Assumptions'!$J$31,FI$47&gt;=$FO308,FI$47&lt;=$FP308)*(('Summary&amp;Assumptions'!$H$25*$C308)*(1+'Summary&amp;Assumptions'!$J$29)^(FI$46-1))+AND(FI$56&lt;'Summary&amp;Assumptions'!$J$31,FI$47&gt;=$FQ308,FI$47&lt;=$FR308)*(('Summary&amp;Assumptions'!$H$25*$C308)*(1+'Summary&amp;Assumptions'!$J$29)^(FI$46-1))</f>
        <v>0</v>
      </c>
      <c r="FE308" s="588">
        <f>AND(FJ$55&gt;0,SUM($E308:FD308)&lt;'Summary&amp;Assumptions'!$G$32*$B308,$D308&gt;='Summary&amp;Assumptions'!$D$17,FJ$47&gt;=$D308,FJ$47&lt;=EDATE($D308,'Summary&amp;Assumptions'!$G$32))*$B308+AND(FJ$56&lt;'Summary&amp;Assumptions'!$J$31,FJ$47&gt;=$FO308,FJ$47&lt;=$FP308)*(('Summary&amp;Assumptions'!$H$25*$C308)*(1+'Summary&amp;Assumptions'!$J$29)^(FJ$46-1))+AND(FJ$56&lt;'Summary&amp;Assumptions'!$J$31,FJ$47&gt;=$FQ308,FJ$47&lt;=$FR308)*(('Summary&amp;Assumptions'!$H$25*$C308)*(1+'Summary&amp;Assumptions'!$J$29)^(FJ$46-1))</f>
        <v>0</v>
      </c>
      <c r="FF308" s="588">
        <f>AND(FK$55&gt;0,SUM($E308:FE308)&lt;'Summary&amp;Assumptions'!$G$32*$B308,$D308&gt;='Summary&amp;Assumptions'!$D$17,FK$47&gt;=$D308,FK$47&lt;=EDATE($D308,'Summary&amp;Assumptions'!$G$32))*$B308+AND(FK$56&lt;'Summary&amp;Assumptions'!$J$31,FK$47&gt;=$FO308,FK$47&lt;=$FP308)*(('Summary&amp;Assumptions'!$H$25*$C308)*(1+'Summary&amp;Assumptions'!$J$29)^(FK$46-1))+AND(FK$56&lt;'Summary&amp;Assumptions'!$J$31,FK$47&gt;=$FQ308,FK$47&lt;=$FR308)*(('Summary&amp;Assumptions'!$H$25*$C308)*(1+'Summary&amp;Assumptions'!$J$29)^(FK$46-1))</f>
        <v>0</v>
      </c>
      <c r="FG308" s="588">
        <f>AND(FL$55&gt;0,SUM($E308:FF308)&lt;'Summary&amp;Assumptions'!$G$32*$B308,$D308&gt;='Summary&amp;Assumptions'!$D$17,FL$47&gt;=$D308,FL$47&lt;=EDATE($D308,'Summary&amp;Assumptions'!$G$32))*$B308+AND(FL$56&lt;'Summary&amp;Assumptions'!$J$31,FL$47&gt;=$FO308,FL$47&lt;=$FP308)*(('Summary&amp;Assumptions'!$H$25*$C308)*(1+'Summary&amp;Assumptions'!$J$29)^(FL$46-1))+AND(FL$56&lt;'Summary&amp;Assumptions'!$J$31,FL$47&gt;=$FQ308,FL$47&lt;=$FR308)*(('Summary&amp;Assumptions'!$H$25*$C308)*(1+'Summary&amp;Assumptions'!$J$29)^(FL$46-1))</f>
        <v>0</v>
      </c>
      <c r="FH308" s="588">
        <f>AND(FM$55&gt;0,SUM($E308:FG308)&lt;'Summary&amp;Assumptions'!$G$32*$B308,$D308&gt;='Summary&amp;Assumptions'!$D$17,FM$47&gt;=$D308,FM$47&lt;=EDATE($D308,'Summary&amp;Assumptions'!$G$32))*$B308+AND(FM$56&lt;'Summary&amp;Assumptions'!$J$31,FM$47&gt;=$FO308,FM$47&lt;=$FP308)*(('Summary&amp;Assumptions'!$H$25*$C308)*(1+'Summary&amp;Assumptions'!$J$29)^(FM$46-1))+AND(FM$56&lt;'Summary&amp;Assumptions'!$J$31,FM$47&gt;=$FQ308,FM$47&lt;=$FR308)*(('Summary&amp;Assumptions'!$H$25*$C308)*(1+'Summary&amp;Assumptions'!$J$29)^(FM$46-1))</f>
        <v>0</v>
      </c>
      <c r="FI308" s="588">
        <f>AND(FN$55&gt;0,SUM($E308:FH308)&lt;'Summary&amp;Assumptions'!$G$32*$B308,$D308&gt;='Summary&amp;Assumptions'!$D$17,FN$47&gt;=$D308,FN$47&lt;=EDATE($D308,'Summary&amp;Assumptions'!$G$32))*$B308+AND(FN$56&lt;'Summary&amp;Assumptions'!$J$31,FN$47&gt;=$FO308,FN$47&lt;=$FP308)*(('Summary&amp;Assumptions'!$H$25*$C308)*(1+'Summary&amp;Assumptions'!$J$29)^(FN$46-1))+AND(FN$56&lt;'Summary&amp;Assumptions'!$J$31,FN$47&gt;=$FQ308,FN$47&lt;=$FR308)*(('Summary&amp;Assumptions'!$H$25*$C308)*(1+'Summary&amp;Assumptions'!$J$29)^(FN$46-1))</f>
        <v>0</v>
      </c>
      <c r="FJ308" s="588">
        <f>AND(FO$55&gt;0,SUM($E308:FI308)&lt;'Summary&amp;Assumptions'!$G$32*$B308,$D308&gt;='Summary&amp;Assumptions'!$D$17,FO$47&gt;=$D308,FO$47&lt;=EDATE($D308,'Summary&amp;Assumptions'!$G$32))*$B308+AND(FO$56&lt;'Summary&amp;Assumptions'!$J$31,FO$47&gt;=$FO308,FO$47&lt;=$FP308)*(('Summary&amp;Assumptions'!$H$25*$C308)*(1+'Summary&amp;Assumptions'!$J$29)^(FO$46-1))+AND(FO$56&lt;'Summary&amp;Assumptions'!$J$31,FO$47&gt;=$FQ308,FO$47&lt;=$FR308)*(('Summary&amp;Assumptions'!$H$25*$C308)*(1+'Summary&amp;Assumptions'!$J$29)^(FO$46-1))</f>
        <v>0</v>
      </c>
      <c r="FK308" s="588">
        <f>AND(FP$55&gt;0,SUM($E308:FJ308)&lt;'Summary&amp;Assumptions'!$G$32*$B308,$D308&gt;='Summary&amp;Assumptions'!$D$17,FP$47&gt;=$D308,FP$47&lt;=EDATE($D308,'Summary&amp;Assumptions'!$G$32))*$B308+AND(FP$56&lt;'Summary&amp;Assumptions'!$J$31,FP$47&gt;=$FO308,FP$47&lt;=$FP308)*(('Summary&amp;Assumptions'!$H$25*$C308)*(1+'Summary&amp;Assumptions'!$J$29)^(FP$46-1))+AND(FP$56&lt;'Summary&amp;Assumptions'!$J$31,FP$47&gt;=$FQ308,FP$47&lt;=$FR308)*(('Summary&amp;Assumptions'!$H$25*$C308)*(1+'Summary&amp;Assumptions'!$J$29)^(FP$46-1))</f>
        <v>0</v>
      </c>
      <c r="FL308" s="588">
        <f>AND(FQ$55&gt;0,SUM($E308:FK308)&lt;'Summary&amp;Assumptions'!$G$32*$B308,$D308&gt;='Summary&amp;Assumptions'!$D$17,FQ$47&gt;=$D308,FQ$47&lt;=EDATE($D308,'Summary&amp;Assumptions'!$G$32))*$B308+AND(FQ$56&lt;'Summary&amp;Assumptions'!$J$31,FQ$47&gt;=$FO308,FQ$47&lt;=$FP308)*(('Summary&amp;Assumptions'!$H$25*$C308)*(1+'Summary&amp;Assumptions'!$J$29)^(FQ$46-1))+AND(FQ$56&lt;'Summary&amp;Assumptions'!$J$31,FQ$47&gt;=$FQ308,FQ$47&lt;=$FR308)*(('Summary&amp;Assumptions'!$H$25*$C308)*(1+'Summary&amp;Assumptions'!$J$29)^(FQ$46-1))</f>
        <v>0</v>
      </c>
      <c r="FO308" s="576">
        <f>EDATE(D308,'Summary&amp;Assumptions'!$G$34)</f>
        <v>50161</v>
      </c>
      <c r="FP308" s="576">
        <f>EDATE(FO308,'Summary&amp;Assumptions'!$G$33-1)</f>
        <v>50192</v>
      </c>
      <c r="FQ308" s="576">
        <f>EDATE(FO308,'Summary&amp;Assumptions'!$G$34)</f>
        <v>50526</v>
      </c>
      <c r="FR308" s="576">
        <f>EDATE(FQ308,'Summary&amp;Assumptions'!$G$33-1)</f>
        <v>50557</v>
      </c>
    </row>
    <row r="309" spans="2:174" hidden="1" x14ac:dyDescent="0.2">
      <c r="B309" s="588">
        <v>0</v>
      </c>
      <c r="C309" s="193">
        <v>0</v>
      </c>
      <c r="D309" s="589">
        <v>49827</v>
      </c>
      <c r="F309" s="588">
        <f>AND(K$55&gt;0,SUM($E309:E309)&lt;'Summary&amp;Assumptions'!$G$32*$B309,$D309&gt;='Summary&amp;Assumptions'!$D$17,K$47&gt;=$D309,K$47&lt;=EDATE($D309,'Summary&amp;Assumptions'!$G$32))*$B309+AND(K$56&lt;'Summary&amp;Assumptions'!$J$31,K$47&gt;=$FO309,K$47&lt;=$FP309)*(('Summary&amp;Assumptions'!$H$25*$C309)*(1+'Summary&amp;Assumptions'!$J$29)^(K$46-1))+AND(K$56&lt;'Summary&amp;Assumptions'!$J$31,K$47&gt;=$FQ309,K$47&lt;=$FR309)*(('Summary&amp;Assumptions'!$H$25*$C309)*(1+'Summary&amp;Assumptions'!$J$29)^(K$46-1))</f>
        <v>0</v>
      </c>
      <c r="G309" s="588">
        <f>AND(L$55&gt;0,SUM($E309:F309)&lt;'Summary&amp;Assumptions'!$G$32*$B309,$D309&gt;='Summary&amp;Assumptions'!$D$17,L$47&gt;=$D309,L$47&lt;=EDATE($D309,'Summary&amp;Assumptions'!$G$32))*$B309+AND(L$56&lt;'Summary&amp;Assumptions'!$J$31,L$47&gt;=$FO309,L$47&lt;=$FP309)*(('Summary&amp;Assumptions'!$H$25*$C309)*(1+'Summary&amp;Assumptions'!$J$29)^(L$46-1))+AND(L$56&lt;'Summary&amp;Assumptions'!$J$31,L$47&gt;=$FQ309,L$47&lt;=$FR309)*(('Summary&amp;Assumptions'!$H$25*$C309)*(1+'Summary&amp;Assumptions'!$J$29)^(L$46-1))</f>
        <v>0</v>
      </c>
      <c r="H309" s="588">
        <f>AND(M$55&gt;0,SUM($E309:G309)&lt;'Summary&amp;Assumptions'!$G$32*$B309,$D309&gt;='Summary&amp;Assumptions'!$D$17,M$47&gt;=$D309,M$47&lt;=EDATE($D309,'Summary&amp;Assumptions'!$G$32))*$B309+AND(M$56&lt;'Summary&amp;Assumptions'!$J$31,M$47&gt;=$FO309,M$47&lt;=$FP309)*(('Summary&amp;Assumptions'!$H$25*$C309)*(1+'Summary&amp;Assumptions'!$J$29)^(M$46-1))+AND(M$56&lt;'Summary&amp;Assumptions'!$J$31,M$47&gt;=$FQ309,M$47&lt;=$FR309)*(('Summary&amp;Assumptions'!$H$25*$C309)*(1+'Summary&amp;Assumptions'!$J$29)^(M$46-1))</f>
        <v>0</v>
      </c>
      <c r="I309" s="588">
        <f>AND(N$55&gt;0,SUM($E309:H309)&lt;'Summary&amp;Assumptions'!$G$32*$B309,$D309&gt;='Summary&amp;Assumptions'!$D$17,N$47&gt;=$D309,N$47&lt;=EDATE($D309,'Summary&amp;Assumptions'!$G$32))*$B309+AND(N$56&lt;'Summary&amp;Assumptions'!$J$31,N$47&gt;=$FO309,N$47&lt;=$FP309)*(('Summary&amp;Assumptions'!$H$25*$C309)*(1+'Summary&amp;Assumptions'!$J$29)^(N$46-1))+AND(N$56&lt;'Summary&amp;Assumptions'!$J$31,N$47&gt;=$FQ309,N$47&lt;=$FR309)*(('Summary&amp;Assumptions'!$H$25*$C309)*(1+'Summary&amp;Assumptions'!$J$29)^(N$46-1))</f>
        <v>0</v>
      </c>
      <c r="J309" s="588">
        <f>AND(O$55&gt;0,SUM($E309:I309)&lt;'Summary&amp;Assumptions'!$G$32*$B309,$D309&gt;='Summary&amp;Assumptions'!$D$17,O$47&gt;=$D309,O$47&lt;=EDATE($D309,'Summary&amp;Assumptions'!$G$32))*$B309+AND(O$56&lt;'Summary&amp;Assumptions'!$J$31,O$47&gt;=$FO309,O$47&lt;=$FP309)*(('Summary&amp;Assumptions'!$H$25*$C309)*(1+'Summary&amp;Assumptions'!$J$29)^(O$46-1))+AND(O$56&lt;'Summary&amp;Assumptions'!$J$31,O$47&gt;=$FQ309,O$47&lt;=$FR309)*(('Summary&amp;Assumptions'!$H$25*$C309)*(1+'Summary&amp;Assumptions'!$J$29)^(O$46-1))</f>
        <v>0</v>
      </c>
      <c r="K309" s="588">
        <f>AND(P$55&gt;0,SUM($E309:J309)&lt;'Summary&amp;Assumptions'!$G$32*$B309,$D309&gt;='Summary&amp;Assumptions'!$D$17,P$47&gt;=$D309,P$47&lt;=EDATE($D309,'Summary&amp;Assumptions'!$G$32))*$B309+AND(P$56&lt;'Summary&amp;Assumptions'!$J$31,P$47&gt;=$FO309,P$47&lt;=$FP309)*(('Summary&amp;Assumptions'!$H$25*$C309)*(1+'Summary&amp;Assumptions'!$J$29)^(P$46-1))+AND(P$56&lt;'Summary&amp;Assumptions'!$J$31,P$47&gt;=$FQ309,P$47&lt;=$FR309)*(('Summary&amp;Assumptions'!$H$25*$C309)*(1+'Summary&amp;Assumptions'!$J$29)^(P$46-1))</f>
        <v>0</v>
      </c>
      <c r="L309" s="588">
        <f>AND(Q$55&gt;0,SUM($E309:K309)&lt;'Summary&amp;Assumptions'!$G$32*$B309,$D309&gt;='Summary&amp;Assumptions'!$D$17,Q$47&gt;=$D309,Q$47&lt;=EDATE($D309,'Summary&amp;Assumptions'!$G$32))*$B309+AND(Q$56&lt;'Summary&amp;Assumptions'!$J$31,Q$47&gt;=$FO309,Q$47&lt;=$FP309)*(('Summary&amp;Assumptions'!$H$25*$C309)*(1+'Summary&amp;Assumptions'!$J$29)^(Q$46-1))+AND(Q$56&lt;'Summary&amp;Assumptions'!$J$31,Q$47&gt;=$FQ309,Q$47&lt;=$FR309)*(('Summary&amp;Assumptions'!$H$25*$C309)*(1+'Summary&amp;Assumptions'!$J$29)^(Q$46-1))</f>
        <v>0</v>
      </c>
      <c r="M309" s="588">
        <f>AND(R$55&gt;0,SUM($E309:L309)&lt;'Summary&amp;Assumptions'!$G$32*$B309,$D309&gt;='Summary&amp;Assumptions'!$D$17,R$47&gt;=$D309,R$47&lt;=EDATE($D309,'Summary&amp;Assumptions'!$G$32))*$B309+AND(R$56&lt;'Summary&amp;Assumptions'!$J$31,R$47&gt;=$FO309,R$47&lt;=$FP309)*(('Summary&amp;Assumptions'!$H$25*$C309)*(1+'Summary&amp;Assumptions'!$J$29)^(R$46-1))+AND(R$56&lt;'Summary&amp;Assumptions'!$J$31,R$47&gt;=$FQ309,R$47&lt;=$FR309)*(('Summary&amp;Assumptions'!$H$25*$C309)*(1+'Summary&amp;Assumptions'!$J$29)^(R$46-1))</f>
        <v>0</v>
      </c>
      <c r="N309" s="588">
        <f>AND(S$55&gt;0,SUM($E309:M309)&lt;'Summary&amp;Assumptions'!$G$32*$B309,$D309&gt;='Summary&amp;Assumptions'!$D$17,S$47&gt;=$D309,S$47&lt;=EDATE($D309,'Summary&amp;Assumptions'!$G$32))*$B309+AND(S$56&lt;'Summary&amp;Assumptions'!$J$31,S$47&gt;=$FO309,S$47&lt;=$FP309)*(('Summary&amp;Assumptions'!$H$25*$C309)*(1+'Summary&amp;Assumptions'!$J$29)^(S$46-1))+AND(S$56&lt;'Summary&amp;Assumptions'!$J$31,S$47&gt;=$FQ309,S$47&lt;=$FR309)*(('Summary&amp;Assumptions'!$H$25*$C309)*(1+'Summary&amp;Assumptions'!$J$29)^(S$46-1))</f>
        <v>0</v>
      </c>
      <c r="O309" s="588">
        <f>AND(T$55&gt;0,SUM($E309:N309)&lt;'Summary&amp;Assumptions'!$G$32*$B309,$D309&gt;='Summary&amp;Assumptions'!$D$17,T$47&gt;=$D309,T$47&lt;=EDATE($D309,'Summary&amp;Assumptions'!$G$32))*$B309+AND(T$56&lt;'Summary&amp;Assumptions'!$J$31,T$47&gt;=$FO309,T$47&lt;=$FP309)*(('Summary&amp;Assumptions'!$H$25*$C309)*(1+'Summary&amp;Assumptions'!$J$29)^(T$46-1))+AND(T$56&lt;'Summary&amp;Assumptions'!$J$31,T$47&gt;=$FQ309,T$47&lt;=$FR309)*(('Summary&amp;Assumptions'!$H$25*$C309)*(1+'Summary&amp;Assumptions'!$J$29)^(T$46-1))</f>
        <v>0</v>
      </c>
      <c r="P309" s="588">
        <f>AND(U$55&gt;0,SUM($E309:O309)&lt;'Summary&amp;Assumptions'!$G$32*$B309,$D309&gt;='Summary&amp;Assumptions'!$D$17,U$47&gt;=$D309,U$47&lt;=EDATE($D309,'Summary&amp;Assumptions'!$G$32))*$B309+AND(U$56&lt;'Summary&amp;Assumptions'!$J$31,U$47&gt;=$FO309,U$47&lt;=$FP309)*(('Summary&amp;Assumptions'!$H$25*$C309)*(1+'Summary&amp;Assumptions'!$J$29)^(U$46-1))+AND(U$56&lt;'Summary&amp;Assumptions'!$J$31,U$47&gt;=$FQ309,U$47&lt;=$FR309)*(('Summary&amp;Assumptions'!$H$25*$C309)*(1+'Summary&amp;Assumptions'!$J$29)^(U$46-1))</f>
        <v>0</v>
      </c>
      <c r="Q309" s="588">
        <f>AND(V$55&gt;0,SUM($E309:P309)&lt;'Summary&amp;Assumptions'!$G$32*$B309,$D309&gt;='Summary&amp;Assumptions'!$D$17,V$47&gt;=$D309,V$47&lt;=EDATE($D309,'Summary&amp;Assumptions'!$G$32))*$B309+AND(V$56&lt;'Summary&amp;Assumptions'!$J$31,V$47&gt;=$FO309,V$47&lt;=$FP309)*(('Summary&amp;Assumptions'!$H$25*$C309)*(1+'Summary&amp;Assumptions'!$J$29)^(V$46-1))+AND(V$56&lt;'Summary&amp;Assumptions'!$J$31,V$47&gt;=$FQ309,V$47&lt;=$FR309)*(('Summary&amp;Assumptions'!$H$25*$C309)*(1+'Summary&amp;Assumptions'!$J$29)^(V$46-1))</f>
        <v>0</v>
      </c>
      <c r="R309" s="588">
        <f>AND(W$55&gt;0,SUM($E309:Q309)&lt;'Summary&amp;Assumptions'!$G$32*$B309,$D309&gt;='Summary&amp;Assumptions'!$D$17,W$47&gt;=$D309,W$47&lt;=EDATE($D309,'Summary&amp;Assumptions'!$G$32))*$B309+AND(W$56&lt;'Summary&amp;Assumptions'!$J$31,W$47&gt;=$FO309,W$47&lt;=$FP309)*(('Summary&amp;Assumptions'!$H$25*$C309)*(1+'Summary&amp;Assumptions'!$J$29)^(W$46-1))+AND(W$56&lt;'Summary&amp;Assumptions'!$J$31,W$47&gt;=$FQ309,W$47&lt;=$FR309)*(('Summary&amp;Assumptions'!$H$25*$C309)*(1+'Summary&amp;Assumptions'!$J$29)^(W$46-1))</f>
        <v>0</v>
      </c>
      <c r="S309" s="588">
        <f>AND(X$55&gt;0,SUM($E309:R309)&lt;'Summary&amp;Assumptions'!$G$32*$B309,$D309&gt;='Summary&amp;Assumptions'!$D$17,X$47&gt;=$D309,X$47&lt;=EDATE($D309,'Summary&amp;Assumptions'!$G$32))*$B309+AND(X$56&lt;'Summary&amp;Assumptions'!$J$31,X$47&gt;=$FO309,X$47&lt;=$FP309)*(('Summary&amp;Assumptions'!$H$25*$C309)*(1+'Summary&amp;Assumptions'!$J$29)^(X$46-1))+AND(X$56&lt;'Summary&amp;Assumptions'!$J$31,X$47&gt;=$FQ309,X$47&lt;=$FR309)*(('Summary&amp;Assumptions'!$H$25*$C309)*(1+'Summary&amp;Assumptions'!$J$29)^(X$46-1))</f>
        <v>0</v>
      </c>
      <c r="T309" s="588">
        <f>AND(Y$55&gt;0,SUM($E309:S309)&lt;'Summary&amp;Assumptions'!$G$32*$B309,$D309&gt;='Summary&amp;Assumptions'!$D$17,Y$47&gt;=$D309,Y$47&lt;=EDATE($D309,'Summary&amp;Assumptions'!$G$32))*$B309+AND(Y$56&lt;'Summary&amp;Assumptions'!$J$31,Y$47&gt;=$FO309,Y$47&lt;=$FP309)*(('Summary&amp;Assumptions'!$H$25*$C309)*(1+'Summary&amp;Assumptions'!$J$29)^(Y$46-1))+AND(Y$56&lt;'Summary&amp;Assumptions'!$J$31,Y$47&gt;=$FQ309,Y$47&lt;=$FR309)*(('Summary&amp;Assumptions'!$H$25*$C309)*(1+'Summary&amp;Assumptions'!$J$29)^(Y$46-1))</f>
        <v>0</v>
      </c>
      <c r="U309" s="588">
        <f>AND(Z$55&gt;0,SUM($E309:T309)&lt;'Summary&amp;Assumptions'!$G$32*$B309,$D309&gt;='Summary&amp;Assumptions'!$D$17,Z$47&gt;=$D309,Z$47&lt;=EDATE($D309,'Summary&amp;Assumptions'!$G$32))*$B309+AND(Z$56&lt;'Summary&amp;Assumptions'!$J$31,Z$47&gt;=$FO309,Z$47&lt;=$FP309)*(('Summary&amp;Assumptions'!$H$25*$C309)*(1+'Summary&amp;Assumptions'!$J$29)^(Z$46-1))+AND(Z$56&lt;'Summary&amp;Assumptions'!$J$31,Z$47&gt;=$FQ309,Z$47&lt;=$FR309)*(('Summary&amp;Assumptions'!$H$25*$C309)*(1+'Summary&amp;Assumptions'!$J$29)^(Z$46-1))</f>
        <v>0</v>
      </c>
      <c r="V309" s="588">
        <f>AND(AA$55&gt;0,SUM($E309:U309)&lt;'Summary&amp;Assumptions'!$G$32*$B309,$D309&gt;='Summary&amp;Assumptions'!$D$17,AA$47&gt;=$D309,AA$47&lt;=EDATE($D309,'Summary&amp;Assumptions'!$G$32))*$B309+AND(AA$56&lt;'Summary&amp;Assumptions'!$J$31,AA$47&gt;=$FO309,AA$47&lt;=$FP309)*(('Summary&amp;Assumptions'!$H$25*$C309)*(1+'Summary&amp;Assumptions'!$J$29)^(AA$46-1))+AND(AA$56&lt;'Summary&amp;Assumptions'!$J$31,AA$47&gt;=$FQ309,AA$47&lt;=$FR309)*(('Summary&amp;Assumptions'!$H$25*$C309)*(1+'Summary&amp;Assumptions'!$J$29)^(AA$46-1))</f>
        <v>0</v>
      </c>
      <c r="W309" s="588">
        <f>AND(AB$55&gt;0,SUM($E309:V309)&lt;'Summary&amp;Assumptions'!$G$32*$B309,$D309&gt;='Summary&amp;Assumptions'!$D$17,AB$47&gt;=$D309,AB$47&lt;=EDATE($D309,'Summary&amp;Assumptions'!$G$32))*$B309+AND(AB$56&lt;'Summary&amp;Assumptions'!$J$31,AB$47&gt;=$FO309,AB$47&lt;=$FP309)*(('Summary&amp;Assumptions'!$H$25*$C309)*(1+'Summary&amp;Assumptions'!$J$29)^(AB$46-1))+AND(AB$56&lt;'Summary&amp;Assumptions'!$J$31,AB$47&gt;=$FQ309,AB$47&lt;=$FR309)*(('Summary&amp;Assumptions'!$H$25*$C309)*(1+'Summary&amp;Assumptions'!$J$29)^(AB$46-1))</f>
        <v>0</v>
      </c>
      <c r="X309" s="588">
        <f>AND(AC$55&gt;0,SUM($E309:W309)&lt;'Summary&amp;Assumptions'!$G$32*$B309,$D309&gt;='Summary&amp;Assumptions'!$D$17,AC$47&gt;=$D309,AC$47&lt;=EDATE($D309,'Summary&amp;Assumptions'!$G$32))*$B309+AND(AC$56&lt;'Summary&amp;Assumptions'!$J$31,AC$47&gt;=$FO309,AC$47&lt;=$FP309)*(('Summary&amp;Assumptions'!$H$25*$C309)*(1+'Summary&amp;Assumptions'!$J$29)^(AC$46-1))+AND(AC$56&lt;'Summary&amp;Assumptions'!$J$31,AC$47&gt;=$FQ309,AC$47&lt;=$FR309)*(('Summary&amp;Assumptions'!$H$25*$C309)*(1+'Summary&amp;Assumptions'!$J$29)^(AC$46-1))</f>
        <v>0</v>
      </c>
      <c r="Y309" s="588">
        <f>AND(AD$55&gt;0,SUM($E309:X309)&lt;'Summary&amp;Assumptions'!$G$32*$B309,$D309&gt;='Summary&amp;Assumptions'!$D$17,AD$47&gt;=$D309,AD$47&lt;=EDATE($D309,'Summary&amp;Assumptions'!$G$32))*$B309+AND(AD$56&lt;'Summary&amp;Assumptions'!$J$31,AD$47&gt;=$FO309,AD$47&lt;=$FP309)*(('Summary&amp;Assumptions'!$H$25*$C309)*(1+'Summary&amp;Assumptions'!$J$29)^(AD$46-1))+AND(AD$56&lt;'Summary&amp;Assumptions'!$J$31,AD$47&gt;=$FQ309,AD$47&lt;=$FR309)*(('Summary&amp;Assumptions'!$H$25*$C309)*(1+'Summary&amp;Assumptions'!$J$29)^(AD$46-1))</f>
        <v>0</v>
      </c>
      <c r="Z309" s="588">
        <f>AND(AE$55&gt;0,SUM($E309:Y309)&lt;'Summary&amp;Assumptions'!$G$32*$B309,$D309&gt;='Summary&amp;Assumptions'!$D$17,AE$47&gt;=$D309,AE$47&lt;=EDATE($D309,'Summary&amp;Assumptions'!$G$32))*$B309+AND(AE$56&lt;'Summary&amp;Assumptions'!$J$31,AE$47&gt;=$FO309,AE$47&lt;=$FP309)*(('Summary&amp;Assumptions'!$H$25*$C309)*(1+'Summary&amp;Assumptions'!$J$29)^(AE$46-1))+AND(AE$56&lt;'Summary&amp;Assumptions'!$J$31,AE$47&gt;=$FQ309,AE$47&lt;=$FR309)*(('Summary&amp;Assumptions'!$H$25*$C309)*(1+'Summary&amp;Assumptions'!$J$29)^(AE$46-1))</f>
        <v>0</v>
      </c>
      <c r="AA309" s="588">
        <f>AND(AF$55&gt;0,SUM($E309:Z309)&lt;'Summary&amp;Assumptions'!$G$32*$B309,$D309&gt;='Summary&amp;Assumptions'!$D$17,AF$47&gt;=$D309,AF$47&lt;=EDATE($D309,'Summary&amp;Assumptions'!$G$32))*$B309+AND(AF$56&lt;'Summary&amp;Assumptions'!$J$31,AF$47&gt;=$FO309,AF$47&lt;=$FP309)*(('Summary&amp;Assumptions'!$H$25*$C309)*(1+'Summary&amp;Assumptions'!$J$29)^(AF$46-1))+AND(AF$56&lt;'Summary&amp;Assumptions'!$J$31,AF$47&gt;=$FQ309,AF$47&lt;=$FR309)*(('Summary&amp;Assumptions'!$H$25*$C309)*(1+'Summary&amp;Assumptions'!$J$29)^(AF$46-1))</f>
        <v>0</v>
      </c>
      <c r="AB309" s="588">
        <f>AND(AG$55&gt;0,SUM($E309:AA309)&lt;'Summary&amp;Assumptions'!$G$32*$B309,$D309&gt;='Summary&amp;Assumptions'!$D$17,AG$47&gt;=$D309,AG$47&lt;=EDATE($D309,'Summary&amp;Assumptions'!$G$32))*$B309+AND(AG$56&lt;'Summary&amp;Assumptions'!$J$31,AG$47&gt;=$FO309,AG$47&lt;=$FP309)*(('Summary&amp;Assumptions'!$H$25*$C309)*(1+'Summary&amp;Assumptions'!$J$29)^(AG$46-1))+AND(AG$56&lt;'Summary&amp;Assumptions'!$J$31,AG$47&gt;=$FQ309,AG$47&lt;=$FR309)*(('Summary&amp;Assumptions'!$H$25*$C309)*(1+'Summary&amp;Assumptions'!$J$29)^(AG$46-1))</f>
        <v>0</v>
      </c>
      <c r="AC309" s="588">
        <f>AND(AH$55&gt;0,SUM($E309:AB309)&lt;'Summary&amp;Assumptions'!$G$32*$B309,$D309&gt;='Summary&amp;Assumptions'!$D$17,AH$47&gt;=$D309,AH$47&lt;=EDATE($D309,'Summary&amp;Assumptions'!$G$32))*$B309+AND(AH$56&lt;'Summary&amp;Assumptions'!$J$31,AH$47&gt;=$FO309,AH$47&lt;=$FP309)*(('Summary&amp;Assumptions'!$H$25*$C309)*(1+'Summary&amp;Assumptions'!$J$29)^(AH$46-1))+AND(AH$56&lt;'Summary&amp;Assumptions'!$J$31,AH$47&gt;=$FQ309,AH$47&lt;=$FR309)*(('Summary&amp;Assumptions'!$H$25*$C309)*(1+'Summary&amp;Assumptions'!$J$29)^(AH$46-1))</f>
        <v>0</v>
      </c>
      <c r="AD309" s="588">
        <f>AND(AI$55&gt;0,SUM($E309:AC309)&lt;'Summary&amp;Assumptions'!$G$32*$B309,$D309&gt;='Summary&amp;Assumptions'!$D$17,AI$47&gt;=$D309,AI$47&lt;=EDATE($D309,'Summary&amp;Assumptions'!$G$32))*$B309+AND(AI$56&lt;'Summary&amp;Assumptions'!$J$31,AI$47&gt;=$FO309,AI$47&lt;=$FP309)*(('Summary&amp;Assumptions'!$H$25*$C309)*(1+'Summary&amp;Assumptions'!$J$29)^(AI$46-1))+AND(AI$56&lt;'Summary&amp;Assumptions'!$J$31,AI$47&gt;=$FQ309,AI$47&lt;=$FR309)*(('Summary&amp;Assumptions'!$H$25*$C309)*(1+'Summary&amp;Assumptions'!$J$29)^(AI$46-1))</f>
        <v>0</v>
      </c>
      <c r="AE309" s="588">
        <f>AND(AJ$55&gt;0,SUM($E309:AD309)&lt;'Summary&amp;Assumptions'!$G$32*$B309,$D309&gt;='Summary&amp;Assumptions'!$D$17,AJ$47&gt;=$D309,AJ$47&lt;=EDATE($D309,'Summary&amp;Assumptions'!$G$32))*$B309+AND(AJ$56&lt;'Summary&amp;Assumptions'!$J$31,AJ$47&gt;=$FO309,AJ$47&lt;=$FP309)*(('Summary&amp;Assumptions'!$H$25*$C309)*(1+'Summary&amp;Assumptions'!$J$29)^(AJ$46-1))+AND(AJ$56&lt;'Summary&amp;Assumptions'!$J$31,AJ$47&gt;=$FQ309,AJ$47&lt;=$FR309)*(('Summary&amp;Assumptions'!$H$25*$C309)*(1+'Summary&amp;Assumptions'!$J$29)^(AJ$46-1))</f>
        <v>0</v>
      </c>
      <c r="AF309" s="588">
        <f>AND(AK$55&gt;0,SUM($E309:AE309)&lt;'Summary&amp;Assumptions'!$G$32*$B309,$D309&gt;='Summary&amp;Assumptions'!$D$17,AK$47&gt;=$D309,AK$47&lt;=EDATE($D309,'Summary&amp;Assumptions'!$G$32))*$B309+AND(AK$56&lt;'Summary&amp;Assumptions'!$J$31,AK$47&gt;=$FO309,AK$47&lt;=$FP309)*(('Summary&amp;Assumptions'!$H$25*$C309)*(1+'Summary&amp;Assumptions'!$J$29)^(AK$46-1))+AND(AK$56&lt;'Summary&amp;Assumptions'!$J$31,AK$47&gt;=$FQ309,AK$47&lt;=$FR309)*(('Summary&amp;Assumptions'!$H$25*$C309)*(1+'Summary&amp;Assumptions'!$J$29)^(AK$46-1))</f>
        <v>0</v>
      </c>
      <c r="AG309" s="588">
        <f>AND(AL$55&gt;0,SUM($E309:AF309)&lt;'Summary&amp;Assumptions'!$G$32*$B309,$D309&gt;='Summary&amp;Assumptions'!$D$17,AL$47&gt;=$D309,AL$47&lt;=EDATE($D309,'Summary&amp;Assumptions'!$G$32))*$B309+AND(AL$56&lt;'Summary&amp;Assumptions'!$J$31,AL$47&gt;=$FO309,AL$47&lt;=$FP309)*(('Summary&amp;Assumptions'!$H$25*$C309)*(1+'Summary&amp;Assumptions'!$J$29)^(AL$46-1))+AND(AL$56&lt;'Summary&amp;Assumptions'!$J$31,AL$47&gt;=$FQ309,AL$47&lt;=$FR309)*(('Summary&amp;Assumptions'!$H$25*$C309)*(1+'Summary&amp;Assumptions'!$J$29)^(AL$46-1))</f>
        <v>0</v>
      </c>
      <c r="AH309" s="588">
        <f>AND(AM$55&gt;0,SUM($E309:AG309)&lt;'Summary&amp;Assumptions'!$G$32*$B309,$D309&gt;='Summary&amp;Assumptions'!$D$17,AM$47&gt;=$D309,AM$47&lt;=EDATE($D309,'Summary&amp;Assumptions'!$G$32))*$B309+AND(AM$56&lt;'Summary&amp;Assumptions'!$J$31,AM$47&gt;=$FO309,AM$47&lt;=$FP309)*(('Summary&amp;Assumptions'!$H$25*$C309)*(1+'Summary&amp;Assumptions'!$J$29)^(AM$46-1))+AND(AM$56&lt;'Summary&amp;Assumptions'!$J$31,AM$47&gt;=$FQ309,AM$47&lt;=$FR309)*(('Summary&amp;Assumptions'!$H$25*$C309)*(1+'Summary&amp;Assumptions'!$J$29)^(AM$46-1))</f>
        <v>0</v>
      </c>
      <c r="AI309" s="588">
        <f>AND(AN$55&gt;0,SUM($E309:AH309)&lt;'Summary&amp;Assumptions'!$G$32*$B309,$D309&gt;='Summary&amp;Assumptions'!$D$17,AN$47&gt;=$D309,AN$47&lt;=EDATE($D309,'Summary&amp;Assumptions'!$G$32))*$B309+AND(AN$56&lt;'Summary&amp;Assumptions'!$J$31,AN$47&gt;=$FO309,AN$47&lt;=$FP309)*(('Summary&amp;Assumptions'!$H$25*$C309)*(1+'Summary&amp;Assumptions'!$J$29)^(AN$46-1))+AND(AN$56&lt;'Summary&amp;Assumptions'!$J$31,AN$47&gt;=$FQ309,AN$47&lt;=$FR309)*(('Summary&amp;Assumptions'!$H$25*$C309)*(1+'Summary&amp;Assumptions'!$J$29)^(AN$46-1))</f>
        <v>0</v>
      </c>
      <c r="AJ309" s="588">
        <f>AND(AO$55&gt;0,SUM($E309:AI309)&lt;'Summary&amp;Assumptions'!$G$32*$B309,$D309&gt;='Summary&amp;Assumptions'!$D$17,AO$47&gt;=$D309,AO$47&lt;=EDATE($D309,'Summary&amp;Assumptions'!$G$32))*$B309+AND(AO$56&lt;'Summary&amp;Assumptions'!$J$31,AO$47&gt;=$FO309,AO$47&lt;=$FP309)*(('Summary&amp;Assumptions'!$H$25*$C309)*(1+'Summary&amp;Assumptions'!$J$29)^(AO$46-1))+AND(AO$56&lt;'Summary&amp;Assumptions'!$J$31,AO$47&gt;=$FQ309,AO$47&lt;=$FR309)*(('Summary&amp;Assumptions'!$H$25*$C309)*(1+'Summary&amp;Assumptions'!$J$29)^(AO$46-1))</f>
        <v>0</v>
      </c>
      <c r="AK309" s="588">
        <f>AND(AP$55&gt;0,SUM($E309:AJ309)&lt;'Summary&amp;Assumptions'!$G$32*$B309,$D309&gt;='Summary&amp;Assumptions'!$D$17,AP$47&gt;=$D309,AP$47&lt;=EDATE($D309,'Summary&amp;Assumptions'!$G$32))*$B309+AND(AP$56&lt;'Summary&amp;Assumptions'!$J$31,AP$47&gt;=$FO309,AP$47&lt;=$FP309)*(('Summary&amp;Assumptions'!$H$25*$C309)*(1+'Summary&amp;Assumptions'!$J$29)^(AP$46-1))+AND(AP$56&lt;'Summary&amp;Assumptions'!$J$31,AP$47&gt;=$FQ309,AP$47&lt;=$FR309)*(('Summary&amp;Assumptions'!$H$25*$C309)*(1+'Summary&amp;Assumptions'!$J$29)^(AP$46-1))</f>
        <v>0</v>
      </c>
      <c r="AL309" s="588">
        <f>AND(AQ$55&gt;0,SUM($E309:AK309)&lt;'Summary&amp;Assumptions'!$G$32*$B309,$D309&gt;='Summary&amp;Assumptions'!$D$17,AQ$47&gt;=$D309,AQ$47&lt;=EDATE($D309,'Summary&amp;Assumptions'!$G$32))*$B309+AND(AQ$56&lt;'Summary&amp;Assumptions'!$J$31,AQ$47&gt;=$FO309,AQ$47&lt;=$FP309)*(('Summary&amp;Assumptions'!$H$25*$C309)*(1+'Summary&amp;Assumptions'!$J$29)^(AQ$46-1))+AND(AQ$56&lt;'Summary&amp;Assumptions'!$J$31,AQ$47&gt;=$FQ309,AQ$47&lt;=$FR309)*(('Summary&amp;Assumptions'!$H$25*$C309)*(1+'Summary&amp;Assumptions'!$J$29)^(AQ$46-1))</f>
        <v>0</v>
      </c>
      <c r="AM309" s="588">
        <f>AND(AR$55&gt;0,SUM($E309:AL309)&lt;'Summary&amp;Assumptions'!$G$32*$B309,$D309&gt;='Summary&amp;Assumptions'!$D$17,AR$47&gt;=$D309,AR$47&lt;=EDATE($D309,'Summary&amp;Assumptions'!$G$32))*$B309+AND(AR$56&lt;'Summary&amp;Assumptions'!$J$31,AR$47&gt;=$FO309,AR$47&lt;=$FP309)*(('Summary&amp;Assumptions'!$H$25*$C309)*(1+'Summary&amp;Assumptions'!$J$29)^(AR$46-1))+AND(AR$56&lt;'Summary&amp;Assumptions'!$J$31,AR$47&gt;=$FQ309,AR$47&lt;=$FR309)*(('Summary&amp;Assumptions'!$H$25*$C309)*(1+'Summary&amp;Assumptions'!$J$29)^(AR$46-1))</f>
        <v>0</v>
      </c>
      <c r="AN309" s="588">
        <f>AND(AS$55&gt;0,SUM($E309:AM309)&lt;'Summary&amp;Assumptions'!$G$32*$B309,$D309&gt;='Summary&amp;Assumptions'!$D$17,AS$47&gt;=$D309,AS$47&lt;=EDATE($D309,'Summary&amp;Assumptions'!$G$32))*$B309+AND(AS$56&lt;'Summary&amp;Assumptions'!$J$31,AS$47&gt;=$FO309,AS$47&lt;=$FP309)*(('Summary&amp;Assumptions'!$H$25*$C309)*(1+'Summary&amp;Assumptions'!$J$29)^(AS$46-1))+AND(AS$56&lt;'Summary&amp;Assumptions'!$J$31,AS$47&gt;=$FQ309,AS$47&lt;=$FR309)*(('Summary&amp;Assumptions'!$H$25*$C309)*(1+'Summary&amp;Assumptions'!$J$29)^(AS$46-1))</f>
        <v>0</v>
      </c>
      <c r="AO309" s="588">
        <f>AND(AT$55&gt;0,SUM($E309:AN309)&lt;'Summary&amp;Assumptions'!$G$32*$B309,$D309&gt;='Summary&amp;Assumptions'!$D$17,AT$47&gt;=$D309,AT$47&lt;=EDATE($D309,'Summary&amp;Assumptions'!$G$32))*$B309+AND(AT$56&lt;'Summary&amp;Assumptions'!$J$31,AT$47&gt;=$FO309,AT$47&lt;=$FP309)*(('Summary&amp;Assumptions'!$H$25*$C309)*(1+'Summary&amp;Assumptions'!$J$29)^(AT$46-1))+AND(AT$56&lt;'Summary&amp;Assumptions'!$J$31,AT$47&gt;=$FQ309,AT$47&lt;=$FR309)*(('Summary&amp;Assumptions'!$H$25*$C309)*(1+'Summary&amp;Assumptions'!$J$29)^(AT$46-1))</f>
        <v>0</v>
      </c>
      <c r="AP309" s="588">
        <f>AND(AU$55&gt;0,SUM($E309:AO309)&lt;'Summary&amp;Assumptions'!$G$32*$B309,$D309&gt;='Summary&amp;Assumptions'!$D$17,AU$47&gt;=$D309,AU$47&lt;=EDATE($D309,'Summary&amp;Assumptions'!$G$32))*$B309+AND(AU$56&lt;'Summary&amp;Assumptions'!$J$31,AU$47&gt;=$FO309,AU$47&lt;=$FP309)*(('Summary&amp;Assumptions'!$H$25*$C309)*(1+'Summary&amp;Assumptions'!$J$29)^(AU$46-1))+AND(AU$56&lt;'Summary&amp;Assumptions'!$J$31,AU$47&gt;=$FQ309,AU$47&lt;=$FR309)*(('Summary&amp;Assumptions'!$H$25*$C309)*(1+'Summary&amp;Assumptions'!$J$29)^(AU$46-1))</f>
        <v>0</v>
      </c>
      <c r="AQ309" s="588">
        <f>AND(AV$55&gt;0,SUM($E309:AP309)&lt;'Summary&amp;Assumptions'!$G$32*$B309,$D309&gt;='Summary&amp;Assumptions'!$D$17,AV$47&gt;=$D309,AV$47&lt;=EDATE($D309,'Summary&amp;Assumptions'!$G$32))*$B309+AND(AV$56&lt;'Summary&amp;Assumptions'!$J$31,AV$47&gt;=$FO309,AV$47&lt;=$FP309)*(('Summary&amp;Assumptions'!$H$25*$C309)*(1+'Summary&amp;Assumptions'!$J$29)^(AV$46-1))+AND(AV$56&lt;'Summary&amp;Assumptions'!$J$31,AV$47&gt;=$FQ309,AV$47&lt;=$FR309)*(('Summary&amp;Assumptions'!$H$25*$C309)*(1+'Summary&amp;Assumptions'!$J$29)^(AV$46-1))</f>
        <v>0</v>
      </c>
      <c r="AR309" s="588">
        <f>AND(AW$55&gt;0,SUM($E309:AQ309)&lt;'Summary&amp;Assumptions'!$G$32*$B309,$D309&gt;='Summary&amp;Assumptions'!$D$17,AW$47&gt;=$D309,AW$47&lt;=EDATE($D309,'Summary&amp;Assumptions'!$G$32))*$B309+AND(AW$56&lt;'Summary&amp;Assumptions'!$J$31,AW$47&gt;=$FO309,AW$47&lt;=$FP309)*(('Summary&amp;Assumptions'!$H$25*$C309)*(1+'Summary&amp;Assumptions'!$J$29)^(AW$46-1))+AND(AW$56&lt;'Summary&amp;Assumptions'!$J$31,AW$47&gt;=$FQ309,AW$47&lt;=$FR309)*(('Summary&amp;Assumptions'!$H$25*$C309)*(1+'Summary&amp;Assumptions'!$J$29)^(AW$46-1))</f>
        <v>0</v>
      </c>
      <c r="AS309" s="588">
        <f>AND(AX$55&gt;0,SUM($E309:AR309)&lt;'Summary&amp;Assumptions'!$G$32*$B309,$D309&gt;='Summary&amp;Assumptions'!$D$17,AX$47&gt;=$D309,AX$47&lt;=EDATE($D309,'Summary&amp;Assumptions'!$G$32))*$B309+AND(AX$56&lt;'Summary&amp;Assumptions'!$J$31,AX$47&gt;=$FO309,AX$47&lt;=$FP309)*(('Summary&amp;Assumptions'!$H$25*$C309)*(1+'Summary&amp;Assumptions'!$J$29)^(AX$46-1))+AND(AX$56&lt;'Summary&amp;Assumptions'!$J$31,AX$47&gt;=$FQ309,AX$47&lt;=$FR309)*(('Summary&amp;Assumptions'!$H$25*$C309)*(1+'Summary&amp;Assumptions'!$J$29)^(AX$46-1))</f>
        <v>0</v>
      </c>
      <c r="AT309" s="588">
        <f>AND(AY$55&gt;0,SUM($E309:AS309)&lt;'Summary&amp;Assumptions'!$G$32*$B309,$D309&gt;='Summary&amp;Assumptions'!$D$17,AY$47&gt;=$D309,AY$47&lt;=EDATE($D309,'Summary&amp;Assumptions'!$G$32))*$B309+AND(AY$56&lt;'Summary&amp;Assumptions'!$J$31,AY$47&gt;=$FO309,AY$47&lt;=$FP309)*(('Summary&amp;Assumptions'!$H$25*$C309)*(1+'Summary&amp;Assumptions'!$J$29)^(AY$46-1))+AND(AY$56&lt;'Summary&amp;Assumptions'!$J$31,AY$47&gt;=$FQ309,AY$47&lt;=$FR309)*(('Summary&amp;Assumptions'!$H$25*$C309)*(1+'Summary&amp;Assumptions'!$J$29)^(AY$46-1))</f>
        <v>0</v>
      </c>
      <c r="AU309" s="588">
        <f>AND(AZ$55&gt;0,SUM($E309:AT309)&lt;'Summary&amp;Assumptions'!$G$32*$B309,$D309&gt;='Summary&amp;Assumptions'!$D$17,AZ$47&gt;=$D309,AZ$47&lt;=EDATE($D309,'Summary&amp;Assumptions'!$G$32))*$B309+AND(AZ$56&lt;'Summary&amp;Assumptions'!$J$31,AZ$47&gt;=$FO309,AZ$47&lt;=$FP309)*(('Summary&amp;Assumptions'!$H$25*$C309)*(1+'Summary&amp;Assumptions'!$J$29)^(AZ$46-1))+AND(AZ$56&lt;'Summary&amp;Assumptions'!$J$31,AZ$47&gt;=$FQ309,AZ$47&lt;=$FR309)*(('Summary&amp;Assumptions'!$H$25*$C309)*(1+'Summary&amp;Assumptions'!$J$29)^(AZ$46-1))</f>
        <v>0</v>
      </c>
      <c r="AV309" s="588">
        <f>AND(BA$55&gt;0,SUM($E309:AU309)&lt;'Summary&amp;Assumptions'!$G$32*$B309,$D309&gt;='Summary&amp;Assumptions'!$D$17,BA$47&gt;=$D309,BA$47&lt;=EDATE($D309,'Summary&amp;Assumptions'!$G$32))*$B309+AND(BA$56&lt;'Summary&amp;Assumptions'!$J$31,BA$47&gt;=$FO309,BA$47&lt;=$FP309)*(('Summary&amp;Assumptions'!$H$25*$C309)*(1+'Summary&amp;Assumptions'!$J$29)^(BA$46-1))+AND(BA$56&lt;'Summary&amp;Assumptions'!$J$31,BA$47&gt;=$FQ309,BA$47&lt;=$FR309)*(('Summary&amp;Assumptions'!$H$25*$C309)*(1+'Summary&amp;Assumptions'!$J$29)^(BA$46-1))</f>
        <v>0</v>
      </c>
      <c r="AW309" s="588">
        <f>AND(BB$55&gt;0,SUM($E309:AV309)&lt;'Summary&amp;Assumptions'!$G$32*$B309,$D309&gt;='Summary&amp;Assumptions'!$D$17,BB$47&gt;=$D309,BB$47&lt;=EDATE($D309,'Summary&amp;Assumptions'!$G$32))*$B309+AND(BB$56&lt;'Summary&amp;Assumptions'!$J$31,BB$47&gt;=$FO309,BB$47&lt;=$FP309)*(('Summary&amp;Assumptions'!$H$25*$C309)*(1+'Summary&amp;Assumptions'!$J$29)^(BB$46-1))+AND(BB$56&lt;'Summary&amp;Assumptions'!$J$31,BB$47&gt;=$FQ309,BB$47&lt;=$FR309)*(('Summary&amp;Assumptions'!$H$25*$C309)*(1+'Summary&amp;Assumptions'!$J$29)^(BB$46-1))</f>
        <v>0</v>
      </c>
      <c r="AX309" s="588">
        <f>AND(BC$55&gt;0,SUM($E309:AW309)&lt;'Summary&amp;Assumptions'!$G$32*$B309,$D309&gt;='Summary&amp;Assumptions'!$D$17,BC$47&gt;=$D309,BC$47&lt;=EDATE($D309,'Summary&amp;Assumptions'!$G$32))*$B309+AND(BC$56&lt;'Summary&amp;Assumptions'!$J$31,BC$47&gt;=$FO309,BC$47&lt;=$FP309)*(('Summary&amp;Assumptions'!$H$25*$C309)*(1+'Summary&amp;Assumptions'!$J$29)^(BC$46-1))+AND(BC$56&lt;'Summary&amp;Assumptions'!$J$31,BC$47&gt;=$FQ309,BC$47&lt;=$FR309)*(('Summary&amp;Assumptions'!$H$25*$C309)*(1+'Summary&amp;Assumptions'!$J$29)^(BC$46-1))</f>
        <v>0</v>
      </c>
      <c r="AY309" s="588">
        <f>AND(BD$55&gt;0,SUM($E309:AX309)&lt;'Summary&amp;Assumptions'!$G$32*$B309,$D309&gt;='Summary&amp;Assumptions'!$D$17,BD$47&gt;=$D309,BD$47&lt;=EDATE($D309,'Summary&amp;Assumptions'!$G$32))*$B309+AND(BD$56&lt;'Summary&amp;Assumptions'!$J$31,BD$47&gt;=$FO309,BD$47&lt;=$FP309)*(('Summary&amp;Assumptions'!$H$25*$C309)*(1+'Summary&amp;Assumptions'!$J$29)^(BD$46-1))+AND(BD$56&lt;'Summary&amp;Assumptions'!$J$31,BD$47&gt;=$FQ309,BD$47&lt;=$FR309)*(('Summary&amp;Assumptions'!$H$25*$C309)*(1+'Summary&amp;Assumptions'!$J$29)^(BD$46-1))</f>
        <v>0</v>
      </c>
      <c r="AZ309" s="588">
        <f>AND(BE$55&gt;0,SUM($E309:AY309)&lt;'Summary&amp;Assumptions'!$G$32*$B309,$D309&gt;='Summary&amp;Assumptions'!$D$17,BE$47&gt;=$D309,BE$47&lt;=EDATE($D309,'Summary&amp;Assumptions'!$G$32))*$B309+AND(BE$56&lt;'Summary&amp;Assumptions'!$J$31,BE$47&gt;=$FO309,BE$47&lt;=$FP309)*(('Summary&amp;Assumptions'!$H$25*$C309)*(1+'Summary&amp;Assumptions'!$J$29)^(BE$46-1))+AND(BE$56&lt;'Summary&amp;Assumptions'!$J$31,BE$47&gt;=$FQ309,BE$47&lt;=$FR309)*(('Summary&amp;Assumptions'!$H$25*$C309)*(1+'Summary&amp;Assumptions'!$J$29)^(BE$46-1))</f>
        <v>0</v>
      </c>
      <c r="BA309" s="588">
        <f>AND(BF$55&gt;0,SUM($E309:AZ309)&lt;'Summary&amp;Assumptions'!$G$32*$B309,$D309&gt;='Summary&amp;Assumptions'!$D$17,BF$47&gt;=$D309,BF$47&lt;=EDATE($D309,'Summary&amp;Assumptions'!$G$32))*$B309+AND(BF$56&lt;'Summary&amp;Assumptions'!$J$31,BF$47&gt;=$FO309,BF$47&lt;=$FP309)*(('Summary&amp;Assumptions'!$H$25*$C309)*(1+'Summary&amp;Assumptions'!$J$29)^(BF$46-1))+AND(BF$56&lt;'Summary&amp;Assumptions'!$J$31,BF$47&gt;=$FQ309,BF$47&lt;=$FR309)*(('Summary&amp;Assumptions'!$H$25*$C309)*(1+'Summary&amp;Assumptions'!$J$29)^(BF$46-1))</f>
        <v>0</v>
      </c>
      <c r="BB309" s="588">
        <f>AND(BG$55&gt;0,SUM($E309:BA309)&lt;'Summary&amp;Assumptions'!$G$32*$B309,$D309&gt;='Summary&amp;Assumptions'!$D$17,BG$47&gt;=$D309,BG$47&lt;=EDATE($D309,'Summary&amp;Assumptions'!$G$32))*$B309+AND(BG$56&lt;'Summary&amp;Assumptions'!$J$31,BG$47&gt;=$FO309,BG$47&lt;=$FP309)*(('Summary&amp;Assumptions'!$H$25*$C309)*(1+'Summary&amp;Assumptions'!$J$29)^(BG$46-1))+AND(BG$56&lt;'Summary&amp;Assumptions'!$J$31,BG$47&gt;=$FQ309,BG$47&lt;=$FR309)*(('Summary&amp;Assumptions'!$H$25*$C309)*(1+'Summary&amp;Assumptions'!$J$29)^(BG$46-1))</f>
        <v>0</v>
      </c>
      <c r="BC309" s="588">
        <f>AND(BH$55&gt;0,SUM($E309:BB309)&lt;'Summary&amp;Assumptions'!$G$32*$B309,$D309&gt;='Summary&amp;Assumptions'!$D$17,BH$47&gt;=$D309,BH$47&lt;=EDATE($D309,'Summary&amp;Assumptions'!$G$32))*$B309+AND(BH$56&lt;'Summary&amp;Assumptions'!$J$31,BH$47&gt;=$FO309,BH$47&lt;=$FP309)*(('Summary&amp;Assumptions'!$H$25*$C309)*(1+'Summary&amp;Assumptions'!$J$29)^(BH$46-1))+AND(BH$56&lt;'Summary&amp;Assumptions'!$J$31,BH$47&gt;=$FQ309,BH$47&lt;=$FR309)*(('Summary&amp;Assumptions'!$H$25*$C309)*(1+'Summary&amp;Assumptions'!$J$29)^(BH$46-1))</f>
        <v>0</v>
      </c>
      <c r="BD309" s="588">
        <f>AND(BI$55&gt;0,SUM($E309:BC309)&lt;'Summary&amp;Assumptions'!$G$32*$B309,$D309&gt;='Summary&amp;Assumptions'!$D$17,BI$47&gt;=$D309,BI$47&lt;=EDATE($D309,'Summary&amp;Assumptions'!$G$32))*$B309+AND(BI$56&lt;'Summary&amp;Assumptions'!$J$31,BI$47&gt;=$FO309,BI$47&lt;=$FP309)*(('Summary&amp;Assumptions'!$H$25*$C309)*(1+'Summary&amp;Assumptions'!$J$29)^(BI$46-1))+AND(BI$56&lt;'Summary&amp;Assumptions'!$J$31,BI$47&gt;=$FQ309,BI$47&lt;=$FR309)*(('Summary&amp;Assumptions'!$H$25*$C309)*(1+'Summary&amp;Assumptions'!$J$29)^(BI$46-1))</f>
        <v>0</v>
      </c>
      <c r="BE309" s="588">
        <f>AND(BJ$55&gt;0,SUM($E309:BD309)&lt;'Summary&amp;Assumptions'!$G$32*$B309,$D309&gt;='Summary&amp;Assumptions'!$D$17,BJ$47&gt;=$D309,BJ$47&lt;=EDATE($D309,'Summary&amp;Assumptions'!$G$32))*$B309+AND(BJ$56&lt;'Summary&amp;Assumptions'!$J$31,BJ$47&gt;=$FO309,BJ$47&lt;=$FP309)*(('Summary&amp;Assumptions'!$H$25*$C309)*(1+'Summary&amp;Assumptions'!$J$29)^(BJ$46-1))+AND(BJ$56&lt;'Summary&amp;Assumptions'!$J$31,BJ$47&gt;=$FQ309,BJ$47&lt;=$FR309)*(('Summary&amp;Assumptions'!$H$25*$C309)*(1+'Summary&amp;Assumptions'!$J$29)^(BJ$46-1))</f>
        <v>0</v>
      </c>
      <c r="BF309" s="588">
        <f>AND(BK$55&gt;0,SUM($E309:BE309)&lt;'Summary&amp;Assumptions'!$G$32*$B309,$D309&gt;='Summary&amp;Assumptions'!$D$17,BK$47&gt;=$D309,BK$47&lt;=EDATE($D309,'Summary&amp;Assumptions'!$G$32))*$B309+AND(BK$56&lt;'Summary&amp;Assumptions'!$J$31,BK$47&gt;=$FO309,BK$47&lt;=$FP309)*(('Summary&amp;Assumptions'!$H$25*$C309)*(1+'Summary&amp;Assumptions'!$J$29)^(BK$46-1))+AND(BK$56&lt;'Summary&amp;Assumptions'!$J$31,BK$47&gt;=$FQ309,BK$47&lt;=$FR309)*(('Summary&amp;Assumptions'!$H$25*$C309)*(1+'Summary&amp;Assumptions'!$J$29)^(BK$46-1))</f>
        <v>0</v>
      </c>
      <c r="BG309" s="588">
        <f>AND(BL$55&gt;0,SUM($E309:BF309)&lt;'Summary&amp;Assumptions'!$G$32*$B309,$D309&gt;='Summary&amp;Assumptions'!$D$17,BL$47&gt;=$D309,BL$47&lt;=EDATE($D309,'Summary&amp;Assumptions'!$G$32))*$B309+AND(BL$56&lt;'Summary&amp;Assumptions'!$J$31,BL$47&gt;=$FO309,BL$47&lt;=$FP309)*(('Summary&amp;Assumptions'!$H$25*$C309)*(1+'Summary&amp;Assumptions'!$J$29)^(BL$46-1))+AND(BL$56&lt;'Summary&amp;Assumptions'!$J$31,BL$47&gt;=$FQ309,BL$47&lt;=$FR309)*(('Summary&amp;Assumptions'!$H$25*$C309)*(1+'Summary&amp;Assumptions'!$J$29)^(BL$46-1))</f>
        <v>0</v>
      </c>
      <c r="BH309" s="588">
        <f>AND(BM$55&gt;0,SUM($E309:BG309)&lt;'Summary&amp;Assumptions'!$G$32*$B309,$D309&gt;='Summary&amp;Assumptions'!$D$17,BM$47&gt;=$D309,BM$47&lt;=EDATE($D309,'Summary&amp;Assumptions'!$G$32))*$B309+AND(BM$56&lt;'Summary&amp;Assumptions'!$J$31,BM$47&gt;=$FO309,BM$47&lt;=$FP309)*(('Summary&amp;Assumptions'!$H$25*$C309)*(1+'Summary&amp;Assumptions'!$J$29)^(BM$46-1))+AND(BM$56&lt;'Summary&amp;Assumptions'!$J$31,BM$47&gt;=$FQ309,BM$47&lt;=$FR309)*(('Summary&amp;Assumptions'!$H$25*$C309)*(1+'Summary&amp;Assumptions'!$J$29)^(BM$46-1))</f>
        <v>0</v>
      </c>
      <c r="BI309" s="588">
        <f>AND(BN$55&gt;0,SUM($E309:BH309)&lt;'Summary&amp;Assumptions'!$G$32*$B309,$D309&gt;='Summary&amp;Assumptions'!$D$17,BN$47&gt;=$D309,BN$47&lt;=EDATE($D309,'Summary&amp;Assumptions'!$G$32))*$B309+AND(BN$56&lt;'Summary&amp;Assumptions'!$J$31,BN$47&gt;=$FO309,BN$47&lt;=$FP309)*(('Summary&amp;Assumptions'!$H$25*$C309)*(1+'Summary&amp;Assumptions'!$J$29)^(BN$46-1))+AND(BN$56&lt;'Summary&amp;Assumptions'!$J$31,BN$47&gt;=$FQ309,BN$47&lt;=$FR309)*(('Summary&amp;Assumptions'!$H$25*$C309)*(1+'Summary&amp;Assumptions'!$J$29)^(BN$46-1))</f>
        <v>0</v>
      </c>
      <c r="BJ309" s="588">
        <f>AND(BO$55&gt;0,SUM($E309:BI309)&lt;'Summary&amp;Assumptions'!$G$32*$B309,$D309&gt;='Summary&amp;Assumptions'!$D$17,BO$47&gt;=$D309,BO$47&lt;=EDATE($D309,'Summary&amp;Assumptions'!$G$32))*$B309+AND(BO$56&lt;'Summary&amp;Assumptions'!$J$31,BO$47&gt;=$FO309,BO$47&lt;=$FP309)*(('Summary&amp;Assumptions'!$H$25*$C309)*(1+'Summary&amp;Assumptions'!$J$29)^(BO$46-1))+AND(BO$56&lt;'Summary&amp;Assumptions'!$J$31,BO$47&gt;=$FQ309,BO$47&lt;=$FR309)*(('Summary&amp;Assumptions'!$H$25*$C309)*(1+'Summary&amp;Assumptions'!$J$29)^(BO$46-1))</f>
        <v>0</v>
      </c>
      <c r="BK309" s="588">
        <f>AND(BP$55&gt;0,SUM($E309:BJ309)&lt;'Summary&amp;Assumptions'!$G$32*$B309,$D309&gt;='Summary&amp;Assumptions'!$D$17,BP$47&gt;=$D309,BP$47&lt;=EDATE($D309,'Summary&amp;Assumptions'!$G$32))*$B309+AND(BP$56&lt;'Summary&amp;Assumptions'!$J$31,BP$47&gt;=$FO309,BP$47&lt;=$FP309)*(('Summary&amp;Assumptions'!$H$25*$C309)*(1+'Summary&amp;Assumptions'!$J$29)^(BP$46-1))+AND(BP$56&lt;'Summary&amp;Assumptions'!$J$31,BP$47&gt;=$FQ309,BP$47&lt;=$FR309)*(('Summary&amp;Assumptions'!$H$25*$C309)*(1+'Summary&amp;Assumptions'!$J$29)^(BP$46-1))</f>
        <v>0</v>
      </c>
      <c r="BL309" s="588">
        <f>AND(BQ$55&gt;0,SUM($E309:BK309)&lt;'Summary&amp;Assumptions'!$G$32*$B309,$D309&gt;='Summary&amp;Assumptions'!$D$17,BQ$47&gt;=$D309,BQ$47&lt;=EDATE($D309,'Summary&amp;Assumptions'!$G$32))*$B309+AND(BQ$56&lt;'Summary&amp;Assumptions'!$J$31,BQ$47&gt;=$FO309,BQ$47&lt;=$FP309)*(('Summary&amp;Assumptions'!$H$25*$C309)*(1+'Summary&amp;Assumptions'!$J$29)^(BQ$46-1))+AND(BQ$56&lt;'Summary&amp;Assumptions'!$J$31,BQ$47&gt;=$FQ309,BQ$47&lt;=$FR309)*(('Summary&amp;Assumptions'!$H$25*$C309)*(1+'Summary&amp;Assumptions'!$J$29)^(BQ$46-1))</f>
        <v>0</v>
      </c>
      <c r="BM309" s="588">
        <f>AND(BR$55&gt;0,SUM($E309:BL309)&lt;'Summary&amp;Assumptions'!$G$32*$B309,$D309&gt;='Summary&amp;Assumptions'!$D$17,BR$47&gt;=$D309,BR$47&lt;=EDATE($D309,'Summary&amp;Assumptions'!$G$32))*$B309+AND(BR$56&lt;'Summary&amp;Assumptions'!$J$31,BR$47&gt;=$FO309,BR$47&lt;=$FP309)*(('Summary&amp;Assumptions'!$H$25*$C309)*(1+'Summary&amp;Assumptions'!$J$29)^(BR$46-1))+AND(BR$56&lt;'Summary&amp;Assumptions'!$J$31,BR$47&gt;=$FQ309,BR$47&lt;=$FR309)*(('Summary&amp;Assumptions'!$H$25*$C309)*(1+'Summary&amp;Assumptions'!$J$29)^(BR$46-1))</f>
        <v>0</v>
      </c>
      <c r="BN309" s="588">
        <f>AND(BS$55&gt;0,SUM($E309:BM309)&lt;'Summary&amp;Assumptions'!$G$32*$B309,$D309&gt;='Summary&amp;Assumptions'!$D$17,BS$47&gt;=$D309,BS$47&lt;=EDATE($D309,'Summary&amp;Assumptions'!$G$32))*$B309+AND(BS$56&lt;'Summary&amp;Assumptions'!$J$31,BS$47&gt;=$FO309,BS$47&lt;=$FP309)*(('Summary&amp;Assumptions'!$H$25*$C309)*(1+'Summary&amp;Assumptions'!$J$29)^(BS$46-1))+AND(BS$56&lt;'Summary&amp;Assumptions'!$J$31,BS$47&gt;=$FQ309,BS$47&lt;=$FR309)*(('Summary&amp;Assumptions'!$H$25*$C309)*(1+'Summary&amp;Assumptions'!$J$29)^(BS$46-1))</f>
        <v>0</v>
      </c>
      <c r="BO309" s="588">
        <f>AND(BT$55&gt;0,SUM($E309:BN309)&lt;'Summary&amp;Assumptions'!$G$32*$B309,$D309&gt;='Summary&amp;Assumptions'!$D$17,BT$47&gt;=$D309,BT$47&lt;=EDATE($D309,'Summary&amp;Assumptions'!$G$32))*$B309+AND(BT$56&lt;'Summary&amp;Assumptions'!$J$31,BT$47&gt;=$FO309,BT$47&lt;=$FP309)*(('Summary&amp;Assumptions'!$H$25*$C309)*(1+'Summary&amp;Assumptions'!$J$29)^(BT$46-1))+AND(BT$56&lt;'Summary&amp;Assumptions'!$J$31,BT$47&gt;=$FQ309,BT$47&lt;=$FR309)*(('Summary&amp;Assumptions'!$H$25*$C309)*(1+'Summary&amp;Assumptions'!$J$29)^(BT$46-1))</f>
        <v>0</v>
      </c>
      <c r="BP309" s="588">
        <f>AND(BU$55&gt;0,SUM($E309:BO309)&lt;'Summary&amp;Assumptions'!$G$32*$B309,$D309&gt;='Summary&amp;Assumptions'!$D$17,BU$47&gt;=$D309,BU$47&lt;=EDATE($D309,'Summary&amp;Assumptions'!$G$32))*$B309+AND(BU$56&lt;'Summary&amp;Assumptions'!$J$31,BU$47&gt;=$FO309,BU$47&lt;=$FP309)*(('Summary&amp;Assumptions'!$H$25*$C309)*(1+'Summary&amp;Assumptions'!$J$29)^(BU$46-1))+AND(BU$56&lt;'Summary&amp;Assumptions'!$J$31,BU$47&gt;=$FQ309,BU$47&lt;=$FR309)*(('Summary&amp;Assumptions'!$H$25*$C309)*(1+'Summary&amp;Assumptions'!$J$29)^(BU$46-1))</f>
        <v>0</v>
      </c>
      <c r="BQ309" s="588">
        <f>AND(BV$55&gt;0,SUM($E309:BP309)&lt;'Summary&amp;Assumptions'!$G$32*$B309,$D309&gt;='Summary&amp;Assumptions'!$D$17,BV$47&gt;=$D309,BV$47&lt;=EDATE($D309,'Summary&amp;Assumptions'!$G$32))*$B309+AND(BV$56&lt;'Summary&amp;Assumptions'!$J$31,BV$47&gt;=$FO309,BV$47&lt;=$FP309)*(('Summary&amp;Assumptions'!$H$25*$C309)*(1+'Summary&amp;Assumptions'!$J$29)^(BV$46-1))+AND(BV$56&lt;'Summary&amp;Assumptions'!$J$31,BV$47&gt;=$FQ309,BV$47&lt;=$FR309)*(('Summary&amp;Assumptions'!$H$25*$C309)*(1+'Summary&amp;Assumptions'!$J$29)^(BV$46-1))</f>
        <v>0</v>
      </c>
      <c r="BR309" s="588">
        <f>AND(BW$55&gt;0,SUM($E309:BQ309)&lt;'Summary&amp;Assumptions'!$G$32*$B309,$D309&gt;='Summary&amp;Assumptions'!$D$17,BW$47&gt;=$D309,BW$47&lt;=EDATE($D309,'Summary&amp;Assumptions'!$G$32))*$B309+AND(BW$56&lt;'Summary&amp;Assumptions'!$J$31,BW$47&gt;=$FO309,BW$47&lt;=$FP309)*(('Summary&amp;Assumptions'!$H$25*$C309)*(1+'Summary&amp;Assumptions'!$J$29)^(BW$46-1))+AND(BW$56&lt;'Summary&amp;Assumptions'!$J$31,BW$47&gt;=$FQ309,BW$47&lt;=$FR309)*(('Summary&amp;Assumptions'!$H$25*$C309)*(1+'Summary&amp;Assumptions'!$J$29)^(BW$46-1))</f>
        <v>0</v>
      </c>
      <c r="BS309" s="588">
        <f>AND(BX$55&gt;0,SUM($E309:BR309)&lt;'Summary&amp;Assumptions'!$G$32*$B309,$D309&gt;='Summary&amp;Assumptions'!$D$17,BX$47&gt;=$D309,BX$47&lt;=EDATE($D309,'Summary&amp;Assumptions'!$G$32))*$B309+AND(BX$56&lt;'Summary&amp;Assumptions'!$J$31,BX$47&gt;=$FO309,BX$47&lt;=$FP309)*(('Summary&amp;Assumptions'!$H$25*$C309)*(1+'Summary&amp;Assumptions'!$J$29)^(BX$46-1))+AND(BX$56&lt;'Summary&amp;Assumptions'!$J$31,BX$47&gt;=$FQ309,BX$47&lt;=$FR309)*(('Summary&amp;Assumptions'!$H$25*$C309)*(1+'Summary&amp;Assumptions'!$J$29)^(BX$46-1))</f>
        <v>0</v>
      </c>
      <c r="BT309" s="588">
        <f>AND(BY$55&gt;0,SUM($E309:BS309)&lt;'Summary&amp;Assumptions'!$G$32*$B309,$D309&gt;='Summary&amp;Assumptions'!$D$17,BY$47&gt;=$D309,BY$47&lt;=EDATE($D309,'Summary&amp;Assumptions'!$G$32))*$B309+AND(BY$56&lt;'Summary&amp;Assumptions'!$J$31,BY$47&gt;=$FO309,BY$47&lt;=$FP309)*(('Summary&amp;Assumptions'!$H$25*$C309)*(1+'Summary&amp;Assumptions'!$J$29)^(BY$46-1))+AND(BY$56&lt;'Summary&amp;Assumptions'!$J$31,BY$47&gt;=$FQ309,BY$47&lt;=$FR309)*(('Summary&amp;Assumptions'!$H$25*$C309)*(1+'Summary&amp;Assumptions'!$J$29)^(BY$46-1))</f>
        <v>0</v>
      </c>
      <c r="BU309" s="588">
        <f>AND(BZ$55&gt;0,SUM($E309:BT309)&lt;'Summary&amp;Assumptions'!$G$32*$B309,$D309&gt;='Summary&amp;Assumptions'!$D$17,BZ$47&gt;=$D309,BZ$47&lt;=EDATE($D309,'Summary&amp;Assumptions'!$G$32))*$B309+AND(BZ$56&lt;'Summary&amp;Assumptions'!$J$31,BZ$47&gt;=$FO309,BZ$47&lt;=$FP309)*(('Summary&amp;Assumptions'!$H$25*$C309)*(1+'Summary&amp;Assumptions'!$J$29)^(BZ$46-1))+AND(BZ$56&lt;'Summary&amp;Assumptions'!$J$31,BZ$47&gt;=$FQ309,BZ$47&lt;=$FR309)*(('Summary&amp;Assumptions'!$H$25*$C309)*(1+'Summary&amp;Assumptions'!$J$29)^(BZ$46-1))</f>
        <v>0</v>
      </c>
      <c r="BV309" s="588">
        <f>AND(CA$55&gt;0,SUM($E309:BU309)&lt;'Summary&amp;Assumptions'!$G$32*$B309,$D309&gt;='Summary&amp;Assumptions'!$D$17,CA$47&gt;=$D309,CA$47&lt;=EDATE($D309,'Summary&amp;Assumptions'!$G$32))*$B309+AND(CA$56&lt;'Summary&amp;Assumptions'!$J$31,CA$47&gt;=$FO309,CA$47&lt;=$FP309)*(('Summary&amp;Assumptions'!$H$25*$C309)*(1+'Summary&amp;Assumptions'!$J$29)^(CA$46-1))+AND(CA$56&lt;'Summary&amp;Assumptions'!$J$31,CA$47&gt;=$FQ309,CA$47&lt;=$FR309)*(('Summary&amp;Assumptions'!$H$25*$C309)*(1+'Summary&amp;Assumptions'!$J$29)^(CA$46-1))</f>
        <v>0</v>
      </c>
      <c r="BW309" s="588">
        <f>AND(CB$55&gt;0,SUM($E309:BV309)&lt;'Summary&amp;Assumptions'!$G$32*$B309,$D309&gt;='Summary&amp;Assumptions'!$D$17,CB$47&gt;=$D309,CB$47&lt;=EDATE($D309,'Summary&amp;Assumptions'!$G$32))*$B309+AND(CB$56&lt;'Summary&amp;Assumptions'!$J$31,CB$47&gt;=$FO309,CB$47&lt;=$FP309)*(('Summary&amp;Assumptions'!$H$25*$C309)*(1+'Summary&amp;Assumptions'!$J$29)^(CB$46-1))+AND(CB$56&lt;'Summary&amp;Assumptions'!$J$31,CB$47&gt;=$FQ309,CB$47&lt;=$FR309)*(('Summary&amp;Assumptions'!$H$25*$C309)*(1+'Summary&amp;Assumptions'!$J$29)^(CB$46-1))</f>
        <v>0</v>
      </c>
      <c r="BX309" s="588">
        <f>AND(CC$55&gt;0,SUM($E309:BW309)&lt;'Summary&amp;Assumptions'!$G$32*$B309,$D309&gt;='Summary&amp;Assumptions'!$D$17,CC$47&gt;=$D309,CC$47&lt;=EDATE($D309,'Summary&amp;Assumptions'!$G$32))*$B309+AND(CC$56&lt;'Summary&amp;Assumptions'!$J$31,CC$47&gt;=$FO309,CC$47&lt;=$FP309)*(('Summary&amp;Assumptions'!$H$25*$C309)*(1+'Summary&amp;Assumptions'!$J$29)^(CC$46-1))+AND(CC$56&lt;'Summary&amp;Assumptions'!$J$31,CC$47&gt;=$FQ309,CC$47&lt;=$FR309)*(('Summary&amp;Assumptions'!$H$25*$C309)*(1+'Summary&amp;Assumptions'!$J$29)^(CC$46-1))</f>
        <v>0</v>
      </c>
      <c r="BY309" s="588">
        <f>AND(CD$55&gt;0,SUM($E309:BX309)&lt;'Summary&amp;Assumptions'!$G$32*$B309,$D309&gt;='Summary&amp;Assumptions'!$D$17,CD$47&gt;=$D309,CD$47&lt;=EDATE($D309,'Summary&amp;Assumptions'!$G$32))*$B309+AND(CD$56&lt;'Summary&amp;Assumptions'!$J$31,CD$47&gt;=$FO309,CD$47&lt;=$FP309)*(('Summary&amp;Assumptions'!$H$25*$C309)*(1+'Summary&amp;Assumptions'!$J$29)^(CD$46-1))+AND(CD$56&lt;'Summary&amp;Assumptions'!$J$31,CD$47&gt;=$FQ309,CD$47&lt;=$FR309)*(('Summary&amp;Assumptions'!$H$25*$C309)*(1+'Summary&amp;Assumptions'!$J$29)^(CD$46-1))</f>
        <v>0</v>
      </c>
      <c r="BZ309" s="588">
        <f>AND(CE$55&gt;0,SUM($E309:BY309)&lt;'Summary&amp;Assumptions'!$G$32*$B309,$D309&gt;='Summary&amp;Assumptions'!$D$17,CE$47&gt;=$D309,CE$47&lt;=EDATE($D309,'Summary&amp;Assumptions'!$G$32))*$B309+AND(CE$56&lt;'Summary&amp;Assumptions'!$J$31,CE$47&gt;=$FO309,CE$47&lt;=$FP309)*(('Summary&amp;Assumptions'!$H$25*$C309)*(1+'Summary&amp;Assumptions'!$J$29)^(CE$46-1))+AND(CE$56&lt;'Summary&amp;Assumptions'!$J$31,CE$47&gt;=$FQ309,CE$47&lt;=$FR309)*(('Summary&amp;Assumptions'!$H$25*$C309)*(1+'Summary&amp;Assumptions'!$J$29)^(CE$46-1))</f>
        <v>0</v>
      </c>
      <c r="CA309" s="588">
        <f>AND(CF$55&gt;0,SUM($E309:BZ309)&lt;'Summary&amp;Assumptions'!$G$32*$B309,$D309&gt;='Summary&amp;Assumptions'!$D$17,CF$47&gt;=$D309,CF$47&lt;=EDATE($D309,'Summary&amp;Assumptions'!$G$32))*$B309+AND(CF$56&lt;'Summary&amp;Assumptions'!$J$31,CF$47&gt;=$FO309,CF$47&lt;=$FP309)*(('Summary&amp;Assumptions'!$H$25*$C309)*(1+'Summary&amp;Assumptions'!$J$29)^(CF$46-1))+AND(CF$56&lt;'Summary&amp;Assumptions'!$J$31,CF$47&gt;=$FQ309,CF$47&lt;=$FR309)*(('Summary&amp;Assumptions'!$H$25*$C309)*(1+'Summary&amp;Assumptions'!$J$29)^(CF$46-1))</f>
        <v>0</v>
      </c>
      <c r="CB309" s="588">
        <f>AND(CG$55&gt;0,SUM($E309:CA309)&lt;'Summary&amp;Assumptions'!$G$32*$B309,$D309&gt;='Summary&amp;Assumptions'!$D$17,CG$47&gt;=$D309,CG$47&lt;=EDATE($D309,'Summary&amp;Assumptions'!$G$32))*$B309+AND(CG$56&lt;'Summary&amp;Assumptions'!$J$31,CG$47&gt;=$FO309,CG$47&lt;=$FP309)*(('Summary&amp;Assumptions'!$H$25*$C309)*(1+'Summary&amp;Assumptions'!$J$29)^(CG$46-1))+AND(CG$56&lt;'Summary&amp;Assumptions'!$J$31,CG$47&gt;=$FQ309,CG$47&lt;=$FR309)*(('Summary&amp;Assumptions'!$H$25*$C309)*(1+'Summary&amp;Assumptions'!$J$29)^(CG$46-1))</f>
        <v>0</v>
      </c>
      <c r="CC309" s="588">
        <f>AND(CH$55&gt;0,SUM($E309:CB309)&lt;'Summary&amp;Assumptions'!$G$32*$B309,$D309&gt;='Summary&amp;Assumptions'!$D$17,CH$47&gt;=$D309,CH$47&lt;=EDATE($D309,'Summary&amp;Assumptions'!$G$32))*$B309+AND(CH$56&lt;'Summary&amp;Assumptions'!$J$31,CH$47&gt;=$FO309,CH$47&lt;=$FP309)*(('Summary&amp;Assumptions'!$H$25*$C309)*(1+'Summary&amp;Assumptions'!$J$29)^(CH$46-1))+AND(CH$56&lt;'Summary&amp;Assumptions'!$J$31,CH$47&gt;=$FQ309,CH$47&lt;=$FR309)*(('Summary&amp;Assumptions'!$H$25*$C309)*(1+'Summary&amp;Assumptions'!$J$29)^(CH$46-1))</f>
        <v>0</v>
      </c>
      <c r="CD309" s="588">
        <f>AND(CI$55&gt;0,SUM($E309:CC309)&lt;'Summary&amp;Assumptions'!$G$32*$B309,$D309&gt;='Summary&amp;Assumptions'!$D$17,CI$47&gt;=$D309,CI$47&lt;=EDATE($D309,'Summary&amp;Assumptions'!$G$32))*$B309+AND(CI$56&lt;'Summary&amp;Assumptions'!$J$31,CI$47&gt;=$FO309,CI$47&lt;=$FP309)*(('Summary&amp;Assumptions'!$H$25*$C309)*(1+'Summary&amp;Assumptions'!$J$29)^(CI$46-1))+AND(CI$56&lt;'Summary&amp;Assumptions'!$J$31,CI$47&gt;=$FQ309,CI$47&lt;=$FR309)*(('Summary&amp;Assumptions'!$H$25*$C309)*(1+'Summary&amp;Assumptions'!$J$29)^(CI$46-1))</f>
        <v>0</v>
      </c>
      <c r="CE309" s="588">
        <f>AND(CJ$55&gt;0,SUM($E309:CD309)&lt;'Summary&amp;Assumptions'!$G$32*$B309,$D309&gt;='Summary&amp;Assumptions'!$D$17,CJ$47&gt;=$D309,CJ$47&lt;=EDATE($D309,'Summary&amp;Assumptions'!$G$32))*$B309+AND(CJ$56&lt;'Summary&amp;Assumptions'!$J$31,CJ$47&gt;=$FO309,CJ$47&lt;=$FP309)*(('Summary&amp;Assumptions'!$H$25*$C309)*(1+'Summary&amp;Assumptions'!$J$29)^(CJ$46-1))+AND(CJ$56&lt;'Summary&amp;Assumptions'!$J$31,CJ$47&gt;=$FQ309,CJ$47&lt;=$FR309)*(('Summary&amp;Assumptions'!$H$25*$C309)*(1+'Summary&amp;Assumptions'!$J$29)^(CJ$46-1))</f>
        <v>0</v>
      </c>
      <c r="CF309" s="588">
        <f>AND(CK$55&gt;0,SUM($E309:CE309)&lt;'Summary&amp;Assumptions'!$G$32*$B309,$D309&gt;='Summary&amp;Assumptions'!$D$17,CK$47&gt;=$D309,CK$47&lt;=EDATE($D309,'Summary&amp;Assumptions'!$G$32))*$B309+AND(CK$56&lt;'Summary&amp;Assumptions'!$J$31,CK$47&gt;=$FO309,CK$47&lt;=$FP309)*(('Summary&amp;Assumptions'!$H$25*$C309)*(1+'Summary&amp;Assumptions'!$J$29)^(CK$46-1))+AND(CK$56&lt;'Summary&amp;Assumptions'!$J$31,CK$47&gt;=$FQ309,CK$47&lt;=$FR309)*(('Summary&amp;Assumptions'!$H$25*$C309)*(1+'Summary&amp;Assumptions'!$J$29)^(CK$46-1))</f>
        <v>0</v>
      </c>
      <c r="CG309" s="588">
        <f>AND(CL$55&gt;0,SUM($E309:CF309)&lt;'Summary&amp;Assumptions'!$G$32*$B309,$D309&gt;='Summary&amp;Assumptions'!$D$17,CL$47&gt;=$D309,CL$47&lt;=EDATE($D309,'Summary&amp;Assumptions'!$G$32))*$B309+AND(CL$56&lt;'Summary&amp;Assumptions'!$J$31,CL$47&gt;=$FO309,CL$47&lt;=$FP309)*(('Summary&amp;Assumptions'!$H$25*$C309)*(1+'Summary&amp;Assumptions'!$J$29)^(CL$46-1))+AND(CL$56&lt;'Summary&amp;Assumptions'!$J$31,CL$47&gt;=$FQ309,CL$47&lt;=$FR309)*(('Summary&amp;Assumptions'!$H$25*$C309)*(1+'Summary&amp;Assumptions'!$J$29)^(CL$46-1))</f>
        <v>0</v>
      </c>
      <c r="CH309" s="588">
        <f>AND(CM$55&gt;0,SUM($E309:CG309)&lt;'Summary&amp;Assumptions'!$G$32*$B309,$D309&gt;='Summary&amp;Assumptions'!$D$17,CM$47&gt;=$D309,CM$47&lt;=EDATE($D309,'Summary&amp;Assumptions'!$G$32))*$B309+AND(CM$56&lt;'Summary&amp;Assumptions'!$J$31,CM$47&gt;=$FO309,CM$47&lt;=$FP309)*(('Summary&amp;Assumptions'!$H$25*$C309)*(1+'Summary&amp;Assumptions'!$J$29)^(CM$46-1))+AND(CM$56&lt;'Summary&amp;Assumptions'!$J$31,CM$47&gt;=$FQ309,CM$47&lt;=$FR309)*(('Summary&amp;Assumptions'!$H$25*$C309)*(1+'Summary&amp;Assumptions'!$J$29)^(CM$46-1))</f>
        <v>0</v>
      </c>
      <c r="CI309" s="588">
        <f>AND(CN$55&gt;0,SUM($E309:CH309)&lt;'Summary&amp;Assumptions'!$G$32*$B309,$D309&gt;='Summary&amp;Assumptions'!$D$17,CN$47&gt;=$D309,CN$47&lt;=EDATE($D309,'Summary&amp;Assumptions'!$G$32))*$B309+AND(CN$56&lt;'Summary&amp;Assumptions'!$J$31,CN$47&gt;=$FO309,CN$47&lt;=$FP309)*(('Summary&amp;Assumptions'!$H$25*$C309)*(1+'Summary&amp;Assumptions'!$J$29)^(CN$46-1))+AND(CN$56&lt;'Summary&amp;Assumptions'!$J$31,CN$47&gt;=$FQ309,CN$47&lt;=$FR309)*(('Summary&amp;Assumptions'!$H$25*$C309)*(1+'Summary&amp;Assumptions'!$J$29)^(CN$46-1))</f>
        <v>0</v>
      </c>
      <c r="CJ309" s="588">
        <f>AND(CO$55&gt;0,SUM($E309:CI309)&lt;'Summary&amp;Assumptions'!$G$32*$B309,$D309&gt;='Summary&amp;Assumptions'!$D$17,CO$47&gt;=$D309,CO$47&lt;=EDATE($D309,'Summary&amp;Assumptions'!$G$32))*$B309+AND(CO$56&lt;'Summary&amp;Assumptions'!$J$31,CO$47&gt;=$FO309,CO$47&lt;=$FP309)*(('Summary&amp;Assumptions'!$H$25*$C309)*(1+'Summary&amp;Assumptions'!$J$29)^(CO$46-1))+AND(CO$56&lt;'Summary&amp;Assumptions'!$J$31,CO$47&gt;=$FQ309,CO$47&lt;=$FR309)*(('Summary&amp;Assumptions'!$H$25*$C309)*(1+'Summary&amp;Assumptions'!$J$29)^(CO$46-1))</f>
        <v>0</v>
      </c>
      <c r="CK309" s="588">
        <f>AND(CP$55&gt;0,SUM($E309:CJ309)&lt;'Summary&amp;Assumptions'!$G$32*$B309,$D309&gt;='Summary&amp;Assumptions'!$D$17,CP$47&gt;=$D309,CP$47&lt;=EDATE($D309,'Summary&amp;Assumptions'!$G$32))*$B309+AND(CP$56&lt;'Summary&amp;Assumptions'!$J$31,CP$47&gt;=$FO309,CP$47&lt;=$FP309)*(('Summary&amp;Assumptions'!$H$25*$C309)*(1+'Summary&amp;Assumptions'!$J$29)^(CP$46-1))+AND(CP$56&lt;'Summary&amp;Assumptions'!$J$31,CP$47&gt;=$FQ309,CP$47&lt;=$FR309)*(('Summary&amp;Assumptions'!$H$25*$C309)*(1+'Summary&amp;Assumptions'!$J$29)^(CP$46-1))</f>
        <v>0</v>
      </c>
      <c r="CL309" s="588">
        <f>AND(CQ$55&gt;0,SUM($E309:CK309)&lt;'Summary&amp;Assumptions'!$G$32*$B309,$D309&gt;='Summary&amp;Assumptions'!$D$17,CQ$47&gt;=$D309,CQ$47&lt;=EDATE($D309,'Summary&amp;Assumptions'!$G$32))*$B309+AND(CQ$56&lt;'Summary&amp;Assumptions'!$J$31,CQ$47&gt;=$FO309,CQ$47&lt;=$FP309)*(('Summary&amp;Assumptions'!$H$25*$C309)*(1+'Summary&amp;Assumptions'!$J$29)^(CQ$46-1))+AND(CQ$56&lt;'Summary&amp;Assumptions'!$J$31,CQ$47&gt;=$FQ309,CQ$47&lt;=$FR309)*(('Summary&amp;Assumptions'!$H$25*$C309)*(1+'Summary&amp;Assumptions'!$J$29)^(CQ$46-1))</f>
        <v>0</v>
      </c>
      <c r="CM309" s="588">
        <f>AND(CR$55&gt;0,SUM($E309:CL309)&lt;'Summary&amp;Assumptions'!$G$32*$B309,$D309&gt;='Summary&amp;Assumptions'!$D$17,CR$47&gt;=$D309,CR$47&lt;=EDATE($D309,'Summary&amp;Assumptions'!$G$32))*$B309+AND(CR$56&lt;'Summary&amp;Assumptions'!$J$31,CR$47&gt;=$FO309,CR$47&lt;=$FP309)*(('Summary&amp;Assumptions'!$H$25*$C309)*(1+'Summary&amp;Assumptions'!$J$29)^(CR$46-1))+AND(CR$56&lt;'Summary&amp;Assumptions'!$J$31,CR$47&gt;=$FQ309,CR$47&lt;=$FR309)*(('Summary&amp;Assumptions'!$H$25*$C309)*(1+'Summary&amp;Assumptions'!$J$29)^(CR$46-1))</f>
        <v>0</v>
      </c>
      <c r="CN309" s="588">
        <f>AND(CS$55&gt;0,SUM($E309:CM309)&lt;'Summary&amp;Assumptions'!$G$32*$B309,$D309&gt;='Summary&amp;Assumptions'!$D$17,CS$47&gt;=$D309,CS$47&lt;=EDATE($D309,'Summary&amp;Assumptions'!$G$32))*$B309+AND(CS$56&lt;'Summary&amp;Assumptions'!$J$31,CS$47&gt;=$FO309,CS$47&lt;=$FP309)*(('Summary&amp;Assumptions'!$H$25*$C309)*(1+'Summary&amp;Assumptions'!$J$29)^(CS$46-1))+AND(CS$56&lt;'Summary&amp;Assumptions'!$J$31,CS$47&gt;=$FQ309,CS$47&lt;=$FR309)*(('Summary&amp;Assumptions'!$H$25*$C309)*(1+'Summary&amp;Assumptions'!$J$29)^(CS$46-1))</f>
        <v>0</v>
      </c>
      <c r="CO309" s="588">
        <f>AND(CT$55&gt;0,SUM($E309:CN309)&lt;'Summary&amp;Assumptions'!$G$32*$B309,$D309&gt;='Summary&amp;Assumptions'!$D$17,CT$47&gt;=$D309,CT$47&lt;=EDATE($D309,'Summary&amp;Assumptions'!$G$32))*$B309+AND(CT$56&lt;'Summary&amp;Assumptions'!$J$31,CT$47&gt;=$FO309,CT$47&lt;=$FP309)*(('Summary&amp;Assumptions'!$H$25*$C309)*(1+'Summary&amp;Assumptions'!$J$29)^(CT$46-1))+AND(CT$56&lt;'Summary&amp;Assumptions'!$J$31,CT$47&gt;=$FQ309,CT$47&lt;=$FR309)*(('Summary&amp;Assumptions'!$H$25*$C309)*(1+'Summary&amp;Assumptions'!$J$29)^(CT$46-1))</f>
        <v>0</v>
      </c>
      <c r="CP309" s="588">
        <f>AND(CU$55&gt;0,SUM($E309:CO309)&lt;'Summary&amp;Assumptions'!$G$32*$B309,$D309&gt;='Summary&amp;Assumptions'!$D$17,CU$47&gt;=$D309,CU$47&lt;=EDATE($D309,'Summary&amp;Assumptions'!$G$32))*$B309+AND(CU$56&lt;'Summary&amp;Assumptions'!$J$31,CU$47&gt;=$FO309,CU$47&lt;=$FP309)*(('Summary&amp;Assumptions'!$H$25*$C309)*(1+'Summary&amp;Assumptions'!$J$29)^(CU$46-1))+AND(CU$56&lt;'Summary&amp;Assumptions'!$J$31,CU$47&gt;=$FQ309,CU$47&lt;=$FR309)*(('Summary&amp;Assumptions'!$H$25*$C309)*(1+'Summary&amp;Assumptions'!$J$29)^(CU$46-1))</f>
        <v>0</v>
      </c>
      <c r="CQ309" s="588">
        <f>AND(CV$55&gt;0,SUM($E309:CP309)&lt;'Summary&amp;Assumptions'!$G$32*$B309,$D309&gt;='Summary&amp;Assumptions'!$D$17,CV$47&gt;=$D309,CV$47&lt;=EDATE($D309,'Summary&amp;Assumptions'!$G$32))*$B309+AND(CV$56&lt;'Summary&amp;Assumptions'!$J$31,CV$47&gt;=$FO309,CV$47&lt;=$FP309)*(('Summary&amp;Assumptions'!$H$25*$C309)*(1+'Summary&amp;Assumptions'!$J$29)^(CV$46-1))+AND(CV$56&lt;'Summary&amp;Assumptions'!$J$31,CV$47&gt;=$FQ309,CV$47&lt;=$FR309)*(('Summary&amp;Assumptions'!$H$25*$C309)*(1+'Summary&amp;Assumptions'!$J$29)^(CV$46-1))</f>
        <v>0</v>
      </c>
      <c r="CR309" s="588">
        <f>AND(CW$55&gt;0,SUM($E309:CQ309)&lt;'Summary&amp;Assumptions'!$G$32*$B309,$D309&gt;='Summary&amp;Assumptions'!$D$17,CW$47&gt;=$D309,CW$47&lt;=EDATE($D309,'Summary&amp;Assumptions'!$G$32))*$B309+AND(CW$56&lt;'Summary&amp;Assumptions'!$J$31,CW$47&gt;=$FO309,CW$47&lt;=$FP309)*(('Summary&amp;Assumptions'!$H$25*$C309)*(1+'Summary&amp;Assumptions'!$J$29)^(CW$46-1))+AND(CW$56&lt;'Summary&amp;Assumptions'!$J$31,CW$47&gt;=$FQ309,CW$47&lt;=$FR309)*(('Summary&amp;Assumptions'!$H$25*$C309)*(1+'Summary&amp;Assumptions'!$J$29)^(CW$46-1))</f>
        <v>0</v>
      </c>
      <c r="CS309" s="588">
        <f>AND(CX$55&gt;0,SUM($E309:CR309)&lt;'Summary&amp;Assumptions'!$G$32*$B309,$D309&gt;='Summary&amp;Assumptions'!$D$17,CX$47&gt;=$D309,CX$47&lt;=EDATE($D309,'Summary&amp;Assumptions'!$G$32))*$B309+AND(CX$56&lt;'Summary&amp;Assumptions'!$J$31,CX$47&gt;=$FO309,CX$47&lt;=$FP309)*(('Summary&amp;Assumptions'!$H$25*$C309)*(1+'Summary&amp;Assumptions'!$J$29)^(CX$46-1))+AND(CX$56&lt;'Summary&amp;Assumptions'!$J$31,CX$47&gt;=$FQ309,CX$47&lt;=$FR309)*(('Summary&amp;Assumptions'!$H$25*$C309)*(1+'Summary&amp;Assumptions'!$J$29)^(CX$46-1))</f>
        <v>0</v>
      </c>
      <c r="CT309" s="588">
        <f>AND(CY$55&gt;0,SUM($E309:CS309)&lt;'Summary&amp;Assumptions'!$G$32*$B309,$D309&gt;='Summary&amp;Assumptions'!$D$17,CY$47&gt;=$D309,CY$47&lt;=EDATE($D309,'Summary&amp;Assumptions'!$G$32))*$B309+AND(CY$56&lt;'Summary&amp;Assumptions'!$J$31,CY$47&gt;=$FO309,CY$47&lt;=$FP309)*(('Summary&amp;Assumptions'!$H$25*$C309)*(1+'Summary&amp;Assumptions'!$J$29)^(CY$46-1))+AND(CY$56&lt;'Summary&amp;Assumptions'!$J$31,CY$47&gt;=$FQ309,CY$47&lt;=$FR309)*(('Summary&amp;Assumptions'!$H$25*$C309)*(1+'Summary&amp;Assumptions'!$J$29)^(CY$46-1))</f>
        <v>0</v>
      </c>
      <c r="CU309" s="588">
        <f>AND(CZ$55&gt;0,SUM($E309:CT309)&lt;'Summary&amp;Assumptions'!$G$32*$B309,$D309&gt;='Summary&amp;Assumptions'!$D$17,CZ$47&gt;=$D309,CZ$47&lt;=EDATE($D309,'Summary&amp;Assumptions'!$G$32))*$B309+AND(CZ$56&lt;'Summary&amp;Assumptions'!$J$31,CZ$47&gt;=$FO309,CZ$47&lt;=$FP309)*(('Summary&amp;Assumptions'!$H$25*$C309)*(1+'Summary&amp;Assumptions'!$J$29)^(CZ$46-1))+AND(CZ$56&lt;'Summary&amp;Assumptions'!$J$31,CZ$47&gt;=$FQ309,CZ$47&lt;=$FR309)*(('Summary&amp;Assumptions'!$H$25*$C309)*(1+'Summary&amp;Assumptions'!$J$29)^(CZ$46-1))</f>
        <v>0</v>
      </c>
      <c r="CV309" s="588">
        <f>AND(DA$55&gt;0,SUM($E309:CU309)&lt;'Summary&amp;Assumptions'!$G$32*$B309,$D309&gt;='Summary&amp;Assumptions'!$D$17,DA$47&gt;=$D309,DA$47&lt;=EDATE($D309,'Summary&amp;Assumptions'!$G$32))*$B309+AND(DA$56&lt;'Summary&amp;Assumptions'!$J$31,DA$47&gt;=$FO309,DA$47&lt;=$FP309)*(('Summary&amp;Assumptions'!$H$25*$C309)*(1+'Summary&amp;Assumptions'!$J$29)^(DA$46-1))+AND(DA$56&lt;'Summary&amp;Assumptions'!$J$31,DA$47&gt;=$FQ309,DA$47&lt;=$FR309)*(('Summary&amp;Assumptions'!$H$25*$C309)*(1+'Summary&amp;Assumptions'!$J$29)^(DA$46-1))</f>
        <v>0</v>
      </c>
      <c r="CW309" s="588">
        <f>AND(DB$55&gt;0,SUM($E309:CV309)&lt;'Summary&amp;Assumptions'!$G$32*$B309,$D309&gt;='Summary&amp;Assumptions'!$D$17,DB$47&gt;=$D309,DB$47&lt;=EDATE($D309,'Summary&amp;Assumptions'!$G$32))*$B309+AND(DB$56&lt;'Summary&amp;Assumptions'!$J$31,DB$47&gt;=$FO309,DB$47&lt;=$FP309)*(('Summary&amp;Assumptions'!$H$25*$C309)*(1+'Summary&amp;Assumptions'!$J$29)^(DB$46-1))+AND(DB$56&lt;'Summary&amp;Assumptions'!$J$31,DB$47&gt;=$FQ309,DB$47&lt;=$FR309)*(('Summary&amp;Assumptions'!$H$25*$C309)*(1+'Summary&amp;Assumptions'!$J$29)^(DB$46-1))</f>
        <v>0</v>
      </c>
      <c r="CX309" s="588">
        <f>AND(DC$55&gt;0,SUM($E309:CW309)&lt;'Summary&amp;Assumptions'!$G$32*$B309,$D309&gt;='Summary&amp;Assumptions'!$D$17,DC$47&gt;=$D309,DC$47&lt;=EDATE($D309,'Summary&amp;Assumptions'!$G$32))*$B309+AND(DC$56&lt;'Summary&amp;Assumptions'!$J$31,DC$47&gt;=$FO309,DC$47&lt;=$FP309)*(('Summary&amp;Assumptions'!$H$25*$C309)*(1+'Summary&amp;Assumptions'!$J$29)^(DC$46-1))+AND(DC$56&lt;'Summary&amp;Assumptions'!$J$31,DC$47&gt;=$FQ309,DC$47&lt;=$FR309)*(('Summary&amp;Assumptions'!$H$25*$C309)*(1+'Summary&amp;Assumptions'!$J$29)^(DC$46-1))</f>
        <v>0</v>
      </c>
      <c r="CY309" s="588">
        <f>AND(DD$55&gt;0,SUM($E309:CX309)&lt;'Summary&amp;Assumptions'!$G$32*$B309,$D309&gt;='Summary&amp;Assumptions'!$D$17,DD$47&gt;=$D309,DD$47&lt;=EDATE($D309,'Summary&amp;Assumptions'!$G$32))*$B309+AND(DD$56&lt;'Summary&amp;Assumptions'!$J$31,DD$47&gt;=$FO309,DD$47&lt;=$FP309)*(('Summary&amp;Assumptions'!$H$25*$C309)*(1+'Summary&amp;Assumptions'!$J$29)^(DD$46-1))+AND(DD$56&lt;'Summary&amp;Assumptions'!$J$31,DD$47&gt;=$FQ309,DD$47&lt;=$FR309)*(('Summary&amp;Assumptions'!$H$25*$C309)*(1+'Summary&amp;Assumptions'!$J$29)^(DD$46-1))</f>
        <v>0</v>
      </c>
      <c r="CZ309" s="588">
        <f>AND(DE$55&gt;0,SUM($E309:CY309)&lt;'Summary&amp;Assumptions'!$G$32*$B309,$D309&gt;='Summary&amp;Assumptions'!$D$17,DE$47&gt;=$D309,DE$47&lt;=EDATE($D309,'Summary&amp;Assumptions'!$G$32))*$B309+AND(DE$56&lt;'Summary&amp;Assumptions'!$J$31,DE$47&gt;=$FO309,DE$47&lt;=$FP309)*(('Summary&amp;Assumptions'!$H$25*$C309)*(1+'Summary&amp;Assumptions'!$J$29)^(DE$46-1))+AND(DE$56&lt;'Summary&amp;Assumptions'!$J$31,DE$47&gt;=$FQ309,DE$47&lt;=$FR309)*(('Summary&amp;Assumptions'!$H$25*$C309)*(1+'Summary&amp;Assumptions'!$J$29)^(DE$46-1))</f>
        <v>0</v>
      </c>
      <c r="DA309" s="588">
        <f>AND(DF$55&gt;0,SUM($E309:CZ309)&lt;'Summary&amp;Assumptions'!$G$32*$B309,$D309&gt;='Summary&amp;Assumptions'!$D$17,DF$47&gt;=$D309,DF$47&lt;=EDATE($D309,'Summary&amp;Assumptions'!$G$32))*$B309+AND(DF$56&lt;'Summary&amp;Assumptions'!$J$31,DF$47&gt;=$FO309,DF$47&lt;=$FP309)*(('Summary&amp;Assumptions'!$H$25*$C309)*(1+'Summary&amp;Assumptions'!$J$29)^(DF$46-1))+AND(DF$56&lt;'Summary&amp;Assumptions'!$J$31,DF$47&gt;=$FQ309,DF$47&lt;=$FR309)*(('Summary&amp;Assumptions'!$H$25*$C309)*(1+'Summary&amp;Assumptions'!$J$29)^(DF$46-1))</f>
        <v>0</v>
      </c>
      <c r="DB309" s="588">
        <f>AND(DG$55&gt;0,SUM($E309:DA309)&lt;'Summary&amp;Assumptions'!$G$32*$B309,$D309&gt;='Summary&amp;Assumptions'!$D$17,DG$47&gt;=$D309,DG$47&lt;=EDATE($D309,'Summary&amp;Assumptions'!$G$32))*$B309+AND(DG$56&lt;'Summary&amp;Assumptions'!$J$31,DG$47&gt;=$FO309,DG$47&lt;=$FP309)*(('Summary&amp;Assumptions'!$H$25*$C309)*(1+'Summary&amp;Assumptions'!$J$29)^(DG$46-1))+AND(DG$56&lt;'Summary&amp;Assumptions'!$J$31,DG$47&gt;=$FQ309,DG$47&lt;=$FR309)*(('Summary&amp;Assumptions'!$H$25*$C309)*(1+'Summary&amp;Assumptions'!$J$29)^(DG$46-1))</f>
        <v>0</v>
      </c>
      <c r="DC309" s="588">
        <f>AND(DH$55&gt;0,SUM($E309:DB309)&lt;'Summary&amp;Assumptions'!$G$32*$B309,$D309&gt;='Summary&amp;Assumptions'!$D$17,DH$47&gt;=$D309,DH$47&lt;=EDATE($D309,'Summary&amp;Assumptions'!$G$32))*$B309+AND(DH$56&lt;'Summary&amp;Assumptions'!$J$31,DH$47&gt;=$FO309,DH$47&lt;=$FP309)*(('Summary&amp;Assumptions'!$H$25*$C309)*(1+'Summary&amp;Assumptions'!$J$29)^(DH$46-1))+AND(DH$56&lt;'Summary&amp;Assumptions'!$J$31,DH$47&gt;=$FQ309,DH$47&lt;=$FR309)*(('Summary&amp;Assumptions'!$H$25*$C309)*(1+'Summary&amp;Assumptions'!$J$29)^(DH$46-1))</f>
        <v>0</v>
      </c>
      <c r="DD309" s="588">
        <f>AND(DI$55&gt;0,SUM($E309:DC309)&lt;'Summary&amp;Assumptions'!$G$32*$B309,$D309&gt;='Summary&amp;Assumptions'!$D$17,DI$47&gt;=$D309,DI$47&lt;=EDATE($D309,'Summary&amp;Assumptions'!$G$32))*$B309+AND(DI$56&lt;'Summary&amp;Assumptions'!$J$31,DI$47&gt;=$FO309,DI$47&lt;=$FP309)*(('Summary&amp;Assumptions'!$H$25*$C309)*(1+'Summary&amp;Assumptions'!$J$29)^(DI$46-1))+AND(DI$56&lt;'Summary&amp;Assumptions'!$J$31,DI$47&gt;=$FQ309,DI$47&lt;=$FR309)*(('Summary&amp;Assumptions'!$H$25*$C309)*(1+'Summary&amp;Assumptions'!$J$29)^(DI$46-1))</f>
        <v>0</v>
      </c>
      <c r="DE309" s="588">
        <f>AND(DJ$55&gt;0,SUM($E309:DD309)&lt;'Summary&amp;Assumptions'!$G$32*$B309,$D309&gt;='Summary&amp;Assumptions'!$D$17,DJ$47&gt;=$D309,DJ$47&lt;=EDATE($D309,'Summary&amp;Assumptions'!$G$32))*$B309+AND(DJ$56&lt;'Summary&amp;Assumptions'!$J$31,DJ$47&gt;=$FO309,DJ$47&lt;=$FP309)*(('Summary&amp;Assumptions'!$H$25*$C309)*(1+'Summary&amp;Assumptions'!$J$29)^(DJ$46-1))+AND(DJ$56&lt;'Summary&amp;Assumptions'!$J$31,DJ$47&gt;=$FQ309,DJ$47&lt;=$FR309)*(('Summary&amp;Assumptions'!$H$25*$C309)*(1+'Summary&amp;Assumptions'!$J$29)^(DJ$46-1))</f>
        <v>0</v>
      </c>
      <c r="DF309" s="588">
        <f>AND(DK$55&gt;0,SUM($E309:DE309)&lt;'Summary&amp;Assumptions'!$G$32*$B309,$D309&gt;='Summary&amp;Assumptions'!$D$17,DK$47&gt;=$D309,DK$47&lt;=EDATE($D309,'Summary&amp;Assumptions'!$G$32))*$B309+AND(DK$56&lt;'Summary&amp;Assumptions'!$J$31,DK$47&gt;=$FO309,DK$47&lt;=$FP309)*(('Summary&amp;Assumptions'!$H$25*$C309)*(1+'Summary&amp;Assumptions'!$J$29)^(DK$46-1))+AND(DK$56&lt;'Summary&amp;Assumptions'!$J$31,DK$47&gt;=$FQ309,DK$47&lt;=$FR309)*(('Summary&amp;Assumptions'!$H$25*$C309)*(1+'Summary&amp;Assumptions'!$J$29)^(DK$46-1))</f>
        <v>0</v>
      </c>
      <c r="DG309" s="588">
        <f>AND(DL$55&gt;0,SUM($E309:DF309)&lt;'Summary&amp;Assumptions'!$G$32*$B309,$D309&gt;='Summary&amp;Assumptions'!$D$17,DL$47&gt;=$D309,DL$47&lt;=EDATE($D309,'Summary&amp;Assumptions'!$G$32))*$B309+AND(DL$56&lt;'Summary&amp;Assumptions'!$J$31,DL$47&gt;=$FO309,DL$47&lt;=$FP309)*(('Summary&amp;Assumptions'!$H$25*$C309)*(1+'Summary&amp;Assumptions'!$J$29)^(DL$46-1))+AND(DL$56&lt;'Summary&amp;Assumptions'!$J$31,DL$47&gt;=$FQ309,DL$47&lt;=$FR309)*(('Summary&amp;Assumptions'!$H$25*$C309)*(1+'Summary&amp;Assumptions'!$J$29)^(DL$46-1))</f>
        <v>0</v>
      </c>
      <c r="DH309" s="588">
        <f>AND(DM$55&gt;0,SUM($E309:DG309)&lt;'Summary&amp;Assumptions'!$G$32*$B309,$D309&gt;='Summary&amp;Assumptions'!$D$17,DM$47&gt;=$D309,DM$47&lt;=EDATE($D309,'Summary&amp;Assumptions'!$G$32))*$B309+AND(DM$56&lt;'Summary&amp;Assumptions'!$J$31,DM$47&gt;=$FO309,DM$47&lt;=$FP309)*(('Summary&amp;Assumptions'!$H$25*$C309)*(1+'Summary&amp;Assumptions'!$J$29)^(DM$46-1))+AND(DM$56&lt;'Summary&amp;Assumptions'!$J$31,DM$47&gt;=$FQ309,DM$47&lt;=$FR309)*(('Summary&amp;Assumptions'!$H$25*$C309)*(1+'Summary&amp;Assumptions'!$J$29)^(DM$46-1))</f>
        <v>0</v>
      </c>
      <c r="DI309" s="588">
        <f>AND(DN$55&gt;0,SUM($E309:DH309)&lt;'Summary&amp;Assumptions'!$G$32*$B309,$D309&gt;='Summary&amp;Assumptions'!$D$17,DN$47&gt;=$D309,DN$47&lt;=EDATE($D309,'Summary&amp;Assumptions'!$G$32))*$B309+AND(DN$56&lt;'Summary&amp;Assumptions'!$J$31,DN$47&gt;=$FO309,DN$47&lt;=$FP309)*(('Summary&amp;Assumptions'!$H$25*$C309)*(1+'Summary&amp;Assumptions'!$J$29)^(DN$46-1))+AND(DN$56&lt;'Summary&amp;Assumptions'!$J$31,DN$47&gt;=$FQ309,DN$47&lt;=$FR309)*(('Summary&amp;Assumptions'!$H$25*$C309)*(1+'Summary&amp;Assumptions'!$J$29)^(DN$46-1))</f>
        <v>0</v>
      </c>
      <c r="DJ309" s="588">
        <f>AND(DO$55&gt;0,SUM($E309:DI309)&lt;'Summary&amp;Assumptions'!$G$32*$B309,$D309&gt;='Summary&amp;Assumptions'!$D$17,DO$47&gt;=$D309,DO$47&lt;=EDATE($D309,'Summary&amp;Assumptions'!$G$32))*$B309+AND(DO$56&lt;'Summary&amp;Assumptions'!$J$31,DO$47&gt;=$FO309,DO$47&lt;=$FP309)*(('Summary&amp;Assumptions'!$H$25*$C309)*(1+'Summary&amp;Assumptions'!$J$29)^(DO$46-1))+AND(DO$56&lt;'Summary&amp;Assumptions'!$J$31,DO$47&gt;=$FQ309,DO$47&lt;=$FR309)*(('Summary&amp;Assumptions'!$H$25*$C309)*(1+'Summary&amp;Assumptions'!$J$29)^(DO$46-1))</f>
        <v>0</v>
      </c>
      <c r="DK309" s="588">
        <f>AND(DP$55&gt;0,SUM($E309:DJ309)&lt;'Summary&amp;Assumptions'!$G$32*$B309,$D309&gt;='Summary&amp;Assumptions'!$D$17,DP$47&gt;=$D309,DP$47&lt;=EDATE($D309,'Summary&amp;Assumptions'!$G$32))*$B309+AND(DP$56&lt;'Summary&amp;Assumptions'!$J$31,DP$47&gt;=$FO309,DP$47&lt;=$FP309)*(('Summary&amp;Assumptions'!$H$25*$C309)*(1+'Summary&amp;Assumptions'!$J$29)^(DP$46-1))+AND(DP$56&lt;'Summary&amp;Assumptions'!$J$31,DP$47&gt;=$FQ309,DP$47&lt;=$FR309)*(('Summary&amp;Assumptions'!$H$25*$C309)*(1+'Summary&amp;Assumptions'!$J$29)^(DP$46-1))</f>
        <v>0</v>
      </c>
      <c r="DL309" s="588">
        <f>AND(DQ$55&gt;0,SUM($E309:DK309)&lt;'Summary&amp;Assumptions'!$G$32*$B309,$D309&gt;='Summary&amp;Assumptions'!$D$17,DQ$47&gt;=$D309,DQ$47&lt;=EDATE($D309,'Summary&amp;Assumptions'!$G$32))*$B309+AND(DQ$56&lt;'Summary&amp;Assumptions'!$J$31,DQ$47&gt;=$FO309,DQ$47&lt;=$FP309)*(('Summary&amp;Assumptions'!$H$25*$C309)*(1+'Summary&amp;Assumptions'!$J$29)^(DQ$46-1))+AND(DQ$56&lt;'Summary&amp;Assumptions'!$J$31,DQ$47&gt;=$FQ309,DQ$47&lt;=$FR309)*(('Summary&amp;Assumptions'!$H$25*$C309)*(1+'Summary&amp;Assumptions'!$J$29)^(DQ$46-1))</f>
        <v>0</v>
      </c>
      <c r="DM309" s="588">
        <f>AND(DR$55&gt;0,SUM($E309:DL309)&lt;'Summary&amp;Assumptions'!$G$32*$B309,$D309&gt;='Summary&amp;Assumptions'!$D$17,DR$47&gt;=$D309,DR$47&lt;=EDATE($D309,'Summary&amp;Assumptions'!$G$32))*$B309+AND(DR$56&lt;'Summary&amp;Assumptions'!$J$31,DR$47&gt;=$FO309,DR$47&lt;=$FP309)*(('Summary&amp;Assumptions'!$H$25*$C309)*(1+'Summary&amp;Assumptions'!$J$29)^(DR$46-1))+AND(DR$56&lt;'Summary&amp;Assumptions'!$J$31,DR$47&gt;=$FQ309,DR$47&lt;=$FR309)*(('Summary&amp;Assumptions'!$H$25*$C309)*(1+'Summary&amp;Assumptions'!$J$29)^(DR$46-1))</f>
        <v>0</v>
      </c>
      <c r="DN309" s="588">
        <f>AND(DS$55&gt;0,SUM($E309:DM309)&lt;'Summary&amp;Assumptions'!$G$32*$B309,$D309&gt;='Summary&amp;Assumptions'!$D$17,DS$47&gt;=$D309,DS$47&lt;=EDATE($D309,'Summary&amp;Assumptions'!$G$32))*$B309+AND(DS$56&lt;'Summary&amp;Assumptions'!$J$31,DS$47&gt;=$FO309,DS$47&lt;=$FP309)*(('Summary&amp;Assumptions'!$H$25*$C309)*(1+'Summary&amp;Assumptions'!$J$29)^(DS$46-1))+AND(DS$56&lt;'Summary&amp;Assumptions'!$J$31,DS$47&gt;=$FQ309,DS$47&lt;=$FR309)*(('Summary&amp;Assumptions'!$H$25*$C309)*(1+'Summary&amp;Assumptions'!$J$29)^(DS$46-1))</f>
        <v>0</v>
      </c>
      <c r="DO309" s="588">
        <f>AND(DT$55&gt;0,SUM($E309:DN309)&lt;'Summary&amp;Assumptions'!$G$32*$B309,$D309&gt;='Summary&amp;Assumptions'!$D$17,DT$47&gt;=$D309,DT$47&lt;=EDATE($D309,'Summary&amp;Assumptions'!$G$32))*$B309+AND(DT$56&lt;'Summary&amp;Assumptions'!$J$31,DT$47&gt;=$FO309,DT$47&lt;=$FP309)*(('Summary&amp;Assumptions'!$H$25*$C309)*(1+'Summary&amp;Assumptions'!$J$29)^(DT$46-1))+AND(DT$56&lt;'Summary&amp;Assumptions'!$J$31,DT$47&gt;=$FQ309,DT$47&lt;=$FR309)*(('Summary&amp;Assumptions'!$H$25*$C309)*(1+'Summary&amp;Assumptions'!$J$29)^(DT$46-1))</f>
        <v>0</v>
      </c>
      <c r="DP309" s="588">
        <f>AND(DU$55&gt;0,SUM($E309:DO309)&lt;'Summary&amp;Assumptions'!$G$32*$B309,$D309&gt;='Summary&amp;Assumptions'!$D$17,DU$47&gt;=$D309,DU$47&lt;=EDATE($D309,'Summary&amp;Assumptions'!$G$32))*$B309+AND(DU$56&lt;'Summary&amp;Assumptions'!$J$31,DU$47&gt;=$FO309,DU$47&lt;=$FP309)*(('Summary&amp;Assumptions'!$H$25*$C309)*(1+'Summary&amp;Assumptions'!$J$29)^(DU$46-1))+AND(DU$56&lt;'Summary&amp;Assumptions'!$J$31,DU$47&gt;=$FQ309,DU$47&lt;=$FR309)*(('Summary&amp;Assumptions'!$H$25*$C309)*(1+'Summary&amp;Assumptions'!$J$29)^(DU$46-1))</f>
        <v>0</v>
      </c>
      <c r="DQ309" s="588">
        <f>AND(DV$55&gt;0,SUM($E309:DP309)&lt;'Summary&amp;Assumptions'!$G$32*$B309,$D309&gt;='Summary&amp;Assumptions'!$D$17,DV$47&gt;=$D309,DV$47&lt;=EDATE($D309,'Summary&amp;Assumptions'!$G$32))*$B309+AND(DV$56&lt;'Summary&amp;Assumptions'!$J$31,DV$47&gt;=$FO309,DV$47&lt;=$FP309)*(('Summary&amp;Assumptions'!$H$25*$C309)*(1+'Summary&amp;Assumptions'!$J$29)^(DV$46-1))+AND(DV$56&lt;'Summary&amp;Assumptions'!$J$31,DV$47&gt;=$FQ309,DV$47&lt;=$FR309)*(('Summary&amp;Assumptions'!$H$25*$C309)*(1+'Summary&amp;Assumptions'!$J$29)^(DV$46-1))</f>
        <v>0</v>
      </c>
      <c r="DR309" s="588">
        <f>AND(DW$55&gt;0,SUM($E309:DQ309)&lt;'Summary&amp;Assumptions'!$G$32*$B309,$D309&gt;='Summary&amp;Assumptions'!$D$17,DW$47&gt;=$D309,DW$47&lt;=EDATE($D309,'Summary&amp;Assumptions'!$G$32))*$B309+AND(DW$56&lt;'Summary&amp;Assumptions'!$J$31,DW$47&gt;=$FO309,DW$47&lt;=$FP309)*(('Summary&amp;Assumptions'!$H$25*$C309)*(1+'Summary&amp;Assumptions'!$J$29)^(DW$46-1))+AND(DW$56&lt;'Summary&amp;Assumptions'!$J$31,DW$47&gt;=$FQ309,DW$47&lt;=$FR309)*(('Summary&amp;Assumptions'!$H$25*$C309)*(1+'Summary&amp;Assumptions'!$J$29)^(DW$46-1))</f>
        <v>0</v>
      </c>
      <c r="DS309" s="588">
        <f>AND(DX$55&gt;0,SUM($E309:DR309)&lt;'Summary&amp;Assumptions'!$G$32*$B309,$D309&gt;='Summary&amp;Assumptions'!$D$17,DX$47&gt;=$D309,DX$47&lt;=EDATE($D309,'Summary&amp;Assumptions'!$G$32))*$B309+AND(DX$56&lt;'Summary&amp;Assumptions'!$J$31,DX$47&gt;=$FO309,DX$47&lt;=$FP309)*(('Summary&amp;Assumptions'!$H$25*$C309)*(1+'Summary&amp;Assumptions'!$J$29)^(DX$46-1))+AND(DX$56&lt;'Summary&amp;Assumptions'!$J$31,DX$47&gt;=$FQ309,DX$47&lt;=$FR309)*(('Summary&amp;Assumptions'!$H$25*$C309)*(1+'Summary&amp;Assumptions'!$J$29)^(DX$46-1))</f>
        <v>0</v>
      </c>
      <c r="DT309" s="588">
        <f>AND(DY$55&gt;0,SUM($E309:DS309)&lt;'Summary&amp;Assumptions'!$G$32*$B309,$D309&gt;='Summary&amp;Assumptions'!$D$17,DY$47&gt;=$D309,DY$47&lt;=EDATE($D309,'Summary&amp;Assumptions'!$G$32))*$B309+AND(DY$56&lt;'Summary&amp;Assumptions'!$J$31,DY$47&gt;=$FO309,DY$47&lt;=$FP309)*(('Summary&amp;Assumptions'!$H$25*$C309)*(1+'Summary&amp;Assumptions'!$J$29)^(DY$46-1))+AND(DY$56&lt;'Summary&amp;Assumptions'!$J$31,DY$47&gt;=$FQ309,DY$47&lt;=$FR309)*(('Summary&amp;Assumptions'!$H$25*$C309)*(1+'Summary&amp;Assumptions'!$J$29)^(DY$46-1))</f>
        <v>0</v>
      </c>
      <c r="DU309" s="588">
        <f>AND(DZ$55&gt;0,SUM($E309:DT309)&lt;'Summary&amp;Assumptions'!$G$32*$B309,$D309&gt;='Summary&amp;Assumptions'!$D$17,DZ$47&gt;=$D309,DZ$47&lt;=EDATE($D309,'Summary&amp;Assumptions'!$G$32))*$B309+AND(DZ$56&lt;'Summary&amp;Assumptions'!$J$31,DZ$47&gt;=$FO309,DZ$47&lt;=$FP309)*(('Summary&amp;Assumptions'!$H$25*$C309)*(1+'Summary&amp;Assumptions'!$J$29)^(DZ$46-1))+AND(DZ$56&lt;'Summary&amp;Assumptions'!$J$31,DZ$47&gt;=$FQ309,DZ$47&lt;=$FR309)*(('Summary&amp;Assumptions'!$H$25*$C309)*(1+'Summary&amp;Assumptions'!$J$29)^(DZ$46-1))</f>
        <v>0</v>
      </c>
      <c r="DV309" s="588">
        <f>AND(EA$55&gt;0,SUM($E309:DU309)&lt;'Summary&amp;Assumptions'!$G$32*$B309,$D309&gt;='Summary&amp;Assumptions'!$D$17,EA$47&gt;=$D309,EA$47&lt;=EDATE($D309,'Summary&amp;Assumptions'!$G$32))*$B309+AND(EA$56&lt;'Summary&amp;Assumptions'!$J$31,EA$47&gt;=$FO309,EA$47&lt;=$FP309)*(('Summary&amp;Assumptions'!$H$25*$C309)*(1+'Summary&amp;Assumptions'!$J$29)^(EA$46-1))+AND(EA$56&lt;'Summary&amp;Assumptions'!$J$31,EA$47&gt;=$FQ309,EA$47&lt;=$FR309)*(('Summary&amp;Assumptions'!$H$25*$C309)*(1+'Summary&amp;Assumptions'!$J$29)^(EA$46-1))</f>
        <v>0</v>
      </c>
      <c r="DW309" s="588">
        <f>AND(EB$55&gt;0,SUM($E309:DV309)&lt;'Summary&amp;Assumptions'!$G$32*$B309,$D309&gt;='Summary&amp;Assumptions'!$D$17,EB$47&gt;=$D309,EB$47&lt;=EDATE($D309,'Summary&amp;Assumptions'!$G$32))*$B309+AND(EB$56&lt;'Summary&amp;Assumptions'!$J$31,EB$47&gt;=$FO309,EB$47&lt;=$FP309)*(('Summary&amp;Assumptions'!$H$25*$C309)*(1+'Summary&amp;Assumptions'!$J$29)^(EB$46-1))+AND(EB$56&lt;'Summary&amp;Assumptions'!$J$31,EB$47&gt;=$FQ309,EB$47&lt;=$FR309)*(('Summary&amp;Assumptions'!$H$25*$C309)*(1+'Summary&amp;Assumptions'!$J$29)^(EB$46-1))</f>
        <v>0</v>
      </c>
      <c r="DX309" s="588">
        <f>AND(EC$55&gt;0,SUM($E309:DW309)&lt;'Summary&amp;Assumptions'!$G$32*$B309,$D309&gt;='Summary&amp;Assumptions'!$D$17,EC$47&gt;=$D309,EC$47&lt;=EDATE($D309,'Summary&amp;Assumptions'!$G$32))*$B309+AND(EC$56&lt;'Summary&amp;Assumptions'!$J$31,EC$47&gt;=$FO309,EC$47&lt;=$FP309)*(('Summary&amp;Assumptions'!$H$25*$C309)*(1+'Summary&amp;Assumptions'!$J$29)^(EC$46-1))+AND(EC$56&lt;'Summary&amp;Assumptions'!$J$31,EC$47&gt;=$FQ309,EC$47&lt;=$FR309)*(('Summary&amp;Assumptions'!$H$25*$C309)*(1+'Summary&amp;Assumptions'!$J$29)^(EC$46-1))</f>
        <v>0</v>
      </c>
      <c r="DY309" s="588">
        <f>AND(ED$55&gt;0,SUM($E309:DX309)&lt;'Summary&amp;Assumptions'!$G$32*$B309,$D309&gt;='Summary&amp;Assumptions'!$D$17,ED$47&gt;=$D309,ED$47&lt;=EDATE($D309,'Summary&amp;Assumptions'!$G$32))*$B309+AND(ED$56&lt;'Summary&amp;Assumptions'!$J$31,ED$47&gt;=$FO309,ED$47&lt;=$FP309)*(('Summary&amp;Assumptions'!$H$25*$C309)*(1+'Summary&amp;Assumptions'!$J$29)^(ED$46-1))+AND(ED$56&lt;'Summary&amp;Assumptions'!$J$31,ED$47&gt;=$FQ309,ED$47&lt;=$FR309)*(('Summary&amp;Assumptions'!$H$25*$C309)*(1+'Summary&amp;Assumptions'!$J$29)^(ED$46-1))</f>
        <v>0</v>
      </c>
      <c r="DZ309" s="588">
        <f>AND(EE$55&gt;0,SUM($E309:DY309)&lt;'Summary&amp;Assumptions'!$G$32*$B309,$D309&gt;='Summary&amp;Assumptions'!$D$17,EE$47&gt;=$D309,EE$47&lt;=EDATE($D309,'Summary&amp;Assumptions'!$G$32))*$B309+AND(EE$56&lt;'Summary&amp;Assumptions'!$J$31,EE$47&gt;=$FO309,EE$47&lt;=$FP309)*(('Summary&amp;Assumptions'!$H$25*$C309)*(1+'Summary&amp;Assumptions'!$J$29)^(EE$46-1))+AND(EE$56&lt;'Summary&amp;Assumptions'!$J$31,EE$47&gt;=$FQ309,EE$47&lt;=$FR309)*(('Summary&amp;Assumptions'!$H$25*$C309)*(1+'Summary&amp;Assumptions'!$J$29)^(EE$46-1))</f>
        <v>0</v>
      </c>
      <c r="EA309" s="588">
        <f>AND(EF$55&gt;0,SUM($E309:DZ309)&lt;'Summary&amp;Assumptions'!$G$32*$B309,$D309&gt;='Summary&amp;Assumptions'!$D$17,EF$47&gt;=$D309,EF$47&lt;=EDATE($D309,'Summary&amp;Assumptions'!$G$32))*$B309+AND(EF$56&lt;'Summary&amp;Assumptions'!$J$31,EF$47&gt;=$FO309,EF$47&lt;=$FP309)*(('Summary&amp;Assumptions'!$H$25*$C309)*(1+'Summary&amp;Assumptions'!$J$29)^(EF$46-1))+AND(EF$56&lt;'Summary&amp;Assumptions'!$J$31,EF$47&gt;=$FQ309,EF$47&lt;=$FR309)*(('Summary&amp;Assumptions'!$H$25*$C309)*(1+'Summary&amp;Assumptions'!$J$29)^(EF$46-1))</f>
        <v>0</v>
      </c>
      <c r="EB309" s="588">
        <f>AND(EG$55&gt;0,SUM($E309:EA309)&lt;'Summary&amp;Assumptions'!$G$32*$B309,$D309&gt;='Summary&amp;Assumptions'!$D$17,EG$47&gt;=$D309,EG$47&lt;=EDATE($D309,'Summary&amp;Assumptions'!$G$32))*$B309+AND(EG$56&lt;'Summary&amp;Assumptions'!$J$31,EG$47&gt;=$FO309,EG$47&lt;=$FP309)*(('Summary&amp;Assumptions'!$H$25*$C309)*(1+'Summary&amp;Assumptions'!$J$29)^(EG$46-1))+AND(EG$56&lt;'Summary&amp;Assumptions'!$J$31,EG$47&gt;=$FQ309,EG$47&lt;=$FR309)*(('Summary&amp;Assumptions'!$H$25*$C309)*(1+'Summary&amp;Assumptions'!$J$29)^(EG$46-1))</f>
        <v>0</v>
      </c>
      <c r="EC309" s="588">
        <f>AND(EH$55&gt;0,SUM($E309:EB309)&lt;'Summary&amp;Assumptions'!$G$32*$B309,$D309&gt;='Summary&amp;Assumptions'!$D$17,EH$47&gt;=$D309,EH$47&lt;=EDATE($D309,'Summary&amp;Assumptions'!$G$32))*$B309+AND(EH$56&lt;'Summary&amp;Assumptions'!$J$31,EH$47&gt;=$FO309,EH$47&lt;=$FP309)*(('Summary&amp;Assumptions'!$H$25*$C309)*(1+'Summary&amp;Assumptions'!$J$29)^(EH$46-1))+AND(EH$56&lt;'Summary&amp;Assumptions'!$J$31,EH$47&gt;=$FQ309,EH$47&lt;=$FR309)*(('Summary&amp;Assumptions'!$H$25*$C309)*(1+'Summary&amp;Assumptions'!$J$29)^(EH$46-1))</f>
        <v>0</v>
      </c>
      <c r="ED309" s="588">
        <f>AND(EI$55&gt;0,SUM($E309:EC309)&lt;'Summary&amp;Assumptions'!$G$32*$B309,$D309&gt;='Summary&amp;Assumptions'!$D$17,EI$47&gt;=$D309,EI$47&lt;=EDATE($D309,'Summary&amp;Assumptions'!$G$32))*$B309+AND(EI$56&lt;'Summary&amp;Assumptions'!$J$31,EI$47&gt;=$FO309,EI$47&lt;=$FP309)*(('Summary&amp;Assumptions'!$H$25*$C309)*(1+'Summary&amp;Assumptions'!$J$29)^(EI$46-1))+AND(EI$56&lt;'Summary&amp;Assumptions'!$J$31,EI$47&gt;=$FQ309,EI$47&lt;=$FR309)*(('Summary&amp;Assumptions'!$H$25*$C309)*(1+'Summary&amp;Assumptions'!$J$29)^(EI$46-1))</f>
        <v>0</v>
      </c>
      <c r="EE309" s="588">
        <f>AND(EJ$55&gt;0,SUM($E309:ED309)&lt;'Summary&amp;Assumptions'!$G$32*$B309,$D309&gt;='Summary&amp;Assumptions'!$D$17,EJ$47&gt;=$D309,EJ$47&lt;=EDATE($D309,'Summary&amp;Assumptions'!$G$32))*$B309+AND(EJ$56&lt;'Summary&amp;Assumptions'!$J$31,EJ$47&gt;=$FO309,EJ$47&lt;=$FP309)*(('Summary&amp;Assumptions'!$H$25*$C309)*(1+'Summary&amp;Assumptions'!$J$29)^(EJ$46-1))+AND(EJ$56&lt;'Summary&amp;Assumptions'!$J$31,EJ$47&gt;=$FQ309,EJ$47&lt;=$FR309)*(('Summary&amp;Assumptions'!$H$25*$C309)*(1+'Summary&amp;Assumptions'!$J$29)^(EJ$46-1))</f>
        <v>0</v>
      </c>
      <c r="EF309" s="588">
        <f>AND(EK$55&gt;0,SUM($E309:EE309)&lt;'Summary&amp;Assumptions'!$G$32*$B309,$D309&gt;='Summary&amp;Assumptions'!$D$17,EK$47&gt;=$D309,EK$47&lt;=EDATE($D309,'Summary&amp;Assumptions'!$G$32))*$B309+AND(EK$56&lt;'Summary&amp;Assumptions'!$J$31,EK$47&gt;=$FO309,EK$47&lt;=$FP309)*(('Summary&amp;Assumptions'!$H$25*$C309)*(1+'Summary&amp;Assumptions'!$J$29)^(EK$46-1))+AND(EK$56&lt;'Summary&amp;Assumptions'!$J$31,EK$47&gt;=$FQ309,EK$47&lt;=$FR309)*(('Summary&amp;Assumptions'!$H$25*$C309)*(1+'Summary&amp;Assumptions'!$J$29)^(EK$46-1))</f>
        <v>0</v>
      </c>
      <c r="EG309" s="588">
        <f>AND(EL$55&gt;0,SUM($E309:EF309)&lt;'Summary&amp;Assumptions'!$G$32*$B309,$D309&gt;='Summary&amp;Assumptions'!$D$17,EL$47&gt;=$D309,EL$47&lt;=EDATE($D309,'Summary&amp;Assumptions'!$G$32))*$B309+AND(EL$56&lt;'Summary&amp;Assumptions'!$J$31,EL$47&gt;=$FO309,EL$47&lt;=$FP309)*(('Summary&amp;Assumptions'!$H$25*$C309)*(1+'Summary&amp;Assumptions'!$J$29)^(EL$46-1))+AND(EL$56&lt;'Summary&amp;Assumptions'!$J$31,EL$47&gt;=$FQ309,EL$47&lt;=$FR309)*(('Summary&amp;Assumptions'!$H$25*$C309)*(1+'Summary&amp;Assumptions'!$J$29)^(EL$46-1))</f>
        <v>0</v>
      </c>
      <c r="EH309" s="588">
        <f>AND(EM$55&gt;0,SUM($E309:EG309)&lt;'Summary&amp;Assumptions'!$G$32*$B309,$D309&gt;='Summary&amp;Assumptions'!$D$17,EM$47&gt;=$D309,EM$47&lt;=EDATE($D309,'Summary&amp;Assumptions'!$G$32))*$B309+AND(EM$56&lt;'Summary&amp;Assumptions'!$J$31,EM$47&gt;=$FO309,EM$47&lt;=$FP309)*(('Summary&amp;Assumptions'!$H$25*$C309)*(1+'Summary&amp;Assumptions'!$J$29)^(EM$46-1))+AND(EM$56&lt;'Summary&amp;Assumptions'!$J$31,EM$47&gt;=$FQ309,EM$47&lt;=$FR309)*(('Summary&amp;Assumptions'!$H$25*$C309)*(1+'Summary&amp;Assumptions'!$J$29)^(EM$46-1))</f>
        <v>0</v>
      </c>
      <c r="EI309" s="588">
        <f>AND(EN$55&gt;0,SUM($E309:EH309)&lt;'Summary&amp;Assumptions'!$G$32*$B309,$D309&gt;='Summary&amp;Assumptions'!$D$17,EN$47&gt;=$D309,EN$47&lt;=EDATE($D309,'Summary&amp;Assumptions'!$G$32))*$B309+AND(EN$56&lt;'Summary&amp;Assumptions'!$J$31,EN$47&gt;=$FO309,EN$47&lt;=$FP309)*(('Summary&amp;Assumptions'!$H$25*$C309)*(1+'Summary&amp;Assumptions'!$J$29)^(EN$46-1))+AND(EN$56&lt;'Summary&amp;Assumptions'!$J$31,EN$47&gt;=$FQ309,EN$47&lt;=$FR309)*(('Summary&amp;Assumptions'!$H$25*$C309)*(1+'Summary&amp;Assumptions'!$J$29)^(EN$46-1))</f>
        <v>0</v>
      </c>
      <c r="EJ309" s="588">
        <f>AND(EO$55&gt;0,SUM($E309:EI309)&lt;'Summary&amp;Assumptions'!$G$32*$B309,$D309&gt;='Summary&amp;Assumptions'!$D$17,EO$47&gt;=$D309,EO$47&lt;=EDATE($D309,'Summary&amp;Assumptions'!$G$32))*$B309+AND(EO$56&lt;'Summary&amp;Assumptions'!$J$31,EO$47&gt;=$FO309,EO$47&lt;=$FP309)*(('Summary&amp;Assumptions'!$H$25*$C309)*(1+'Summary&amp;Assumptions'!$J$29)^(EO$46-1))+AND(EO$56&lt;'Summary&amp;Assumptions'!$J$31,EO$47&gt;=$FQ309,EO$47&lt;=$FR309)*(('Summary&amp;Assumptions'!$H$25*$C309)*(1+'Summary&amp;Assumptions'!$J$29)^(EO$46-1))</f>
        <v>0</v>
      </c>
      <c r="EK309" s="588">
        <f>AND(EP$55&gt;0,SUM($E309:EJ309)&lt;'Summary&amp;Assumptions'!$G$32*$B309,$D309&gt;='Summary&amp;Assumptions'!$D$17,EP$47&gt;=$D309,EP$47&lt;=EDATE($D309,'Summary&amp;Assumptions'!$G$32))*$B309+AND(EP$56&lt;'Summary&amp;Assumptions'!$J$31,EP$47&gt;=$FO309,EP$47&lt;=$FP309)*(('Summary&amp;Assumptions'!$H$25*$C309)*(1+'Summary&amp;Assumptions'!$J$29)^(EP$46-1))+AND(EP$56&lt;'Summary&amp;Assumptions'!$J$31,EP$47&gt;=$FQ309,EP$47&lt;=$FR309)*(('Summary&amp;Assumptions'!$H$25*$C309)*(1+'Summary&amp;Assumptions'!$J$29)^(EP$46-1))</f>
        <v>0</v>
      </c>
      <c r="EL309" s="588">
        <f>AND(EQ$55&gt;0,SUM($E309:EK309)&lt;'Summary&amp;Assumptions'!$G$32*$B309,$D309&gt;='Summary&amp;Assumptions'!$D$17,EQ$47&gt;=$D309,EQ$47&lt;=EDATE($D309,'Summary&amp;Assumptions'!$G$32))*$B309+AND(EQ$56&lt;'Summary&amp;Assumptions'!$J$31,EQ$47&gt;=$FO309,EQ$47&lt;=$FP309)*(('Summary&amp;Assumptions'!$H$25*$C309)*(1+'Summary&amp;Assumptions'!$J$29)^(EQ$46-1))+AND(EQ$56&lt;'Summary&amp;Assumptions'!$J$31,EQ$47&gt;=$FQ309,EQ$47&lt;=$FR309)*(('Summary&amp;Assumptions'!$H$25*$C309)*(1+'Summary&amp;Assumptions'!$J$29)^(EQ$46-1))</f>
        <v>0</v>
      </c>
      <c r="EM309" s="588">
        <f>AND(ER$55&gt;0,SUM($E309:EL309)&lt;'Summary&amp;Assumptions'!$G$32*$B309,$D309&gt;='Summary&amp;Assumptions'!$D$17,ER$47&gt;=$D309,ER$47&lt;=EDATE($D309,'Summary&amp;Assumptions'!$G$32))*$B309+AND(ER$56&lt;'Summary&amp;Assumptions'!$J$31,ER$47&gt;=$FO309,ER$47&lt;=$FP309)*(('Summary&amp;Assumptions'!$H$25*$C309)*(1+'Summary&amp;Assumptions'!$J$29)^(ER$46-1))+AND(ER$56&lt;'Summary&amp;Assumptions'!$J$31,ER$47&gt;=$FQ309,ER$47&lt;=$FR309)*(('Summary&amp;Assumptions'!$H$25*$C309)*(1+'Summary&amp;Assumptions'!$J$29)^(ER$46-1))</f>
        <v>0</v>
      </c>
      <c r="EN309" s="588">
        <f>AND(ES$55&gt;0,SUM($E309:EM309)&lt;'Summary&amp;Assumptions'!$G$32*$B309,$D309&gt;='Summary&amp;Assumptions'!$D$17,ES$47&gt;=$D309,ES$47&lt;=EDATE($D309,'Summary&amp;Assumptions'!$G$32))*$B309+AND(ES$56&lt;'Summary&amp;Assumptions'!$J$31,ES$47&gt;=$FO309,ES$47&lt;=$FP309)*(('Summary&amp;Assumptions'!$H$25*$C309)*(1+'Summary&amp;Assumptions'!$J$29)^(ES$46-1))+AND(ES$56&lt;'Summary&amp;Assumptions'!$J$31,ES$47&gt;=$FQ309,ES$47&lt;=$FR309)*(('Summary&amp;Assumptions'!$H$25*$C309)*(1+'Summary&amp;Assumptions'!$J$29)^(ES$46-1))</f>
        <v>0</v>
      </c>
      <c r="EO309" s="588">
        <f>AND(ET$55&gt;0,SUM($E309:EN309)&lt;'Summary&amp;Assumptions'!$G$32*$B309,$D309&gt;='Summary&amp;Assumptions'!$D$17,ET$47&gt;=$D309,ET$47&lt;=EDATE($D309,'Summary&amp;Assumptions'!$G$32))*$B309+AND(ET$56&lt;'Summary&amp;Assumptions'!$J$31,ET$47&gt;=$FO309,ET$47&lt;=$FP309)*(('Summary&amp;Assumptions'!$H$25*$C309)*(1+'Summary&amp;Assumptions'!$J$29)^(ET$46-1))+AND(ET$56&lt;'Summary&amp;Assumptions'!$J$31,ET$47&gt;=$FQ309,ET$47&lt;=$FR309)*(('Summary&amp;Assumptions'!$H$25*$C309)*(1+'Summary&amp;Assumptions'!$J$29)^(ET$46-1))</f>
        <v>0</v>
      </c>
      <c r="EP309" s="588">
        <f>AND(EU$55&gt;0,SUM($E309:EO309)&lt;'Summary&amp;Assumptions'!$G$32*$B309,$D309&gt;='Summary&amp;Assumptions'!$D$17,EU$47&gt;=$D309,EU$47&lt;=EDATE($D309,'Summary&amp;Assumptions'!$G$32))*$B309+AND(EU$56&lt;'Summary&amp;Assumptions'!$J$31,EU$47&gt;=$FO309,EU$47&lt;=$FP309)*(('Summary&amp;Assumptions'!$H$25*$C309)*(1+'Summary&amp;Assumptions'!$J$29)^(EU$46-1))+AND(EU$56&lt;'Summary&amp;Assumptions'!$J$31,EU$47&gt;=$FQ309,EU$47&lt;=$FR309)*(('Summary&amp;Assumptions'!$H$25*$C309)*(1+'Summary&amp;Assumptions'!$J$29)^(EU$46-1))</f>
        <v>0</v>
      </c>
      <c r="EQ309" s="588">
        <f>AND(EV$55&gt;0,SUM($E309:EP309)&lt;'Summary&amp;Assumptions'!$G$32*$B309,$D309&gt;='Summary&amp;Assumptions'!$D$17,EV$47&gt;=$D309,EV$47&lt;=EDATE($D309,'Summary&amp;Assumptions'!$G$32))*$B309+AND(EV$56&lt;'Summary&amp;Assumptions'!$J$31,EV$47&gt;=$FO309,EV$47&lt;=$FP309)*(('Summary&amp;Assumptions'!$H$25*$C309)*(1+'Summary&amp;Assumptions'!$J$29)^(EV$46-1))+AND(EV$56&lt;'Summary&amp;Assumptions'!$J$31,EV$47&gt;=$FQ309,EV$47&lt;=$FR309)*(('Summary&amp;Assumptions'!$H$25*$C309)*(1+'Summary&amp;Assumptions'!$J$29)^(EV$46-1))</f>
        <v>0</v>
      </c>
      <c r="ER309" s="588">
        <f>AND(EW$55&gt;0,SUM($E309:EQ309)&lt;'Summary&amp;Assumptions'!$G$32*$B309,$D309&gt;='Summary&amp;Assumptions'!$D$17,EW$47&gt;=$D309,EW$47&lt;=EDATE($D309,'Summary&amp;Assumptions'!$G$32))*$B309+AND(EW$56&lt;'Summary&amp;Assumptions'!$J$31,EW$47&gt;=$FO309,EW$47&lt;=$FP309)*(('Summary&amp;Assumptions'!$H$25*$C309)*(1+'Summary&amp;Assumptions'!$J$29)^(EW$46-1))+AND(EW$56&lt;'Summary&amp;Assumptions'!$J$31,EW$47&gt;=$FQ309,EW$47&lt;=$FR309)*(('Summary&amp;Assumptions'!$H$25*$C309)*(1+'Summary&amp;Assumptions'!$J$29)^(EW$46-1))</f>
        <v>0</v>
      </c>
      <c r="ES309" s="588">
        <f>AND(EX$55&gt;0,SUM($E309:ER309)&lt;'Summary&amp;Assumptions'!$G$32*$B309,$D309&gt;='Summary&amp;Assumptions'!$D$17,EX$47&gt;=$D309,EX$47&lt;=EDATE($D309,'Summary&amp;Assumptions'!$G$32))*$B309+AND(EX$56&lt;'Summary&amp;Assumptions'!$J$31,EX$47&gt;=$FO309,EX$47&lt;=$FP309)*(('Summary&amp;Assumptions'!$H$25*$C309)*(1+'Summary&amp;Assumptions'!$J$29)^(EX$46-1))+AND(EX$56&lt;'Summary&amp;Assumptions'!$J$31,EX$47&gt;=$FQ309,EX$47&lt;=$FR309)*(('Summary&amp;Assumptions'!$H$25*$C309)*(1+'Summary&amp;Assumptions'!$J$29)^(EX$46-1))</f>
        <v>0</v>
      </c>
      <c r="ET309" s="588">
        <f>AND(EY$55&gt;0,SUM($E309:ES309)&lt;'Summary&amp;Assumptions'!$G$32*$B309,$D309&gt;='Summary&amp;Assumptions'!$D$17,EY$47&gt;=$D309,EY$47&lt;=EDATE($D309,'Summary&amp;Assumptions'!$G$32))*$B309+AND(EY$56&lt;'Summary&amp;Assumptions'!$J$31,EY$47&gt;=$FO309,EY$47&lt;=$FP309)*(('Summary&amp;Assumptions'!$H$25*$C309)*(1+'Summary&amp;Assumptions'!$J$29)^(EY$46-1))+AND(EY$56&lt;'Summary&amp;Assumptions'!$J$31,EY$47&gt;=$FQ309,EY$47&lt;=$FR309)*(('Summary&amp;Assumptions'!$H$25*$C309)*(1+'Summary&amp;Assumptions'!$J$29)^(EY$46-1))</f>
        <v>0</v>
      </c>
      <c r="EU309" s="588">
        <f>AND(EZ$55&gt;0,SUM($E309:ET309)&lt;'Summary&amp;Assumptions'!$G$32*$B309,$D309&gt;='Summary&amp;Assumptions'!$D$17,EZ$47&gt;=$D309,EZ$47&lt;=EDATE($D309,'Summary&amp;Assumptions'!$G$32))*$B309+AND(EZ$56&lt;'Summary&amp;Assumptions'!$J$31,EZ$47&gt;=$FO309,EZ$47&lt;=$FP309)*(('Summary&amp;Assumptions'!$H$25*$C309)*(1+'Summary&amp;Assumptions'!$J$29)^(EZ$46-1))+AND(EZ$56&lt;'Summary&amp;Assumptions'!$J$31,EZ$47&gt;=$FQ309,EZ$47&lt;=$FR309)*(('Summary&amp;Assumptions'!$H$25*$C309)*(1+'Summary&amp;Assumptions'!$J$29)^(EZ$46-1))</f>
        <v>0</v>
      </c>
      <c r="EV309" s="588">
        <f>AND(FA$55&gt;0,SUM($E309:EU309)&lt;'Summary&amp;Assumptions'!$G$32*$B309,$D309&gt;='Summary&amp;Assumptions'!$D$17,FA$47&gt;=$D309,FA$47&lt;=EDATE($D309,'Summary&amp;Assumptions'!$G$32))*$B309+AND(FA$56&lt;'Summary&amp;Assumptions'!$J$31,FA$47&gt;=$FO309,FA$47&lt;=$FP309)*(('Summary&amp;Assumptions'!$H$25*$C309)*(1+'Summary&amp;Assumptions'!$J$29)^(FA$46-1))+AND(FA$56&lt;'Summary&amp;Assumptions'!$J$31,FA$47&gt;=$FQ309,FA$47&lt;=$FR309)*(('Summary&amp;Assumptions'!$H$25*$C309)*(1+'Summary&amp;Assumptions'!$J$29)^(FA$46-1))</f>
        <v>0</v>
      </c>
      <c r="EW309" s="588">
        <f>AND(FB$55&gt;0,SUM($E309:EV309)&lt;'Summary&amp;Assumptions'!$G$32*$B309,$D309&gt;='Summary&amp;Assumptions'!$D$17,FB$47&gt;=$D309,FB$47&lt;=EDATE($D309,'Summary&amp;Assumptions'!$G$32))*$B309+AND(FB$56&lt;'Summary&amp;Assumptions'!$J$31,FB$47&gt;=$FO309,FB$47&lt;=$FP309)*(('Summary&amp;Assumptions'!$H$25*$C309)*(1+'Summary&amp;Assumptions'!$J$29)^(FB$46-1))+AND(FB$56&lt;'Summary&amp;Assumptions'!$J$31,FB$47&gt;=$FQ309,FB$47&lt;=$FR309)*(('Summary&amp;Assumptions'!$H$25*$C309)*(1+'Summary&amp;Assumptions'!$J$29)^(FB$46-1))</f>
        <v>0</v>
      </c>
      <c r="EX309" s="588">
        <f>AND(FC$55&gt;0,SUM($E309:EW309)&lt;'Summary&amp;Assumptions'!$G$32*$B309,$D309&gt;='Summary&amp;Assumptions'!$D$17,FC$47&gt;=$D309,FC$47&lt;=EDATE($D309,'Summary&amp;Assumptions'!$G$32))*$B309+AND(FC$56&lt;'Summary&amp;Assumptions'!$J$31,FC$47&gt;=$FO309,FC$47&lt;=$FP309)*(('Summary&amp;Assumptions'!$H$25*$C309)*(1+'Summary&amp;Assumptions'!$J$29)^(FC$46-1))+AND(FC$56&lt;'Summary&amp;Assumptions'!$J$31,FC$47&gt;=$FQ309,FC$47&lt;=$FR309)*(('Summary&amp;Assumptions'!$H$25*$C309)*(1+'Summary&amp;Assumptions'!$J$29)^(FC$46-1))</f>
        <v>0</v>
      </c>
      <c r="EY309" s="588">
        <f>AND(FD$55&gt;0,SUM($E309:EX309)&lt;'Summary&amp;Assumptions'!$G$32*$B309,$D309&gt;='Summary&amp;Assumptions'!$D$17,FD$47&gt;=$D309,FD$47&lt;=EDATE($D309,'Summary&amp;Assumptions'!$G$32))*$B309+AND(FD$56&lt;'Summary&amp;Assumptions'!$J$31,FD$47&gt;=$FO309,FD$47&lt;=$FP309)*(('Summary&amp;Assumptions'!$H$25*$C309)*(1+'Summary&amp;Assumptions'!$J$29)^(FD$46-1))+AND(FD$56&lt;'Summary&amp;Assumptions'!$J$31,FD$47&gt;=$FQ309,FD$47&lt;=$FR309)*(('Summary&amp;Assumptions'!$H$25*$C309)*(1+'Summary&amp;Assumptions'!$J$29)^(FD$46-1))</f>
        <v>0</v>
      </c>
      <c r="EZ309" s="588">
        <f>AND(FE$55&gt;0,SUM($E309:EY309)&lt;'Summary&amp;Assumptions'!$G$32*$B309,$D309&gt;='Summary&amp;Assumptions'!$D$17,FE$47&gt;=$D309,FE$47&lt;=EDATE($D309,'Summary&amp;Assumptions'!$G$32))*$B309+AND(FE$56&lt;'Summary&amp;Assumptions'!$J$31,FE$47&gt;=$FO309,FE$47&lt;=$FP309)*(('Summary&amp;Assumptions'!$H$25*$C309)*(1+'Summary&amp;Assumptions'!$J$29)^(FE$46-1))+AND(FE$56&lt;'Summary&amp;Assumptions'!$J$31,FE$47&gt;=$FQ309,FE$47&lt;=$FR309)*(('Summary&amp;Assumptions'!$H$25*$C309)*(1+'Summary&amp;Assumptions'!$J$29)^(FE$46-1))</f>
        <v>0</v>
      </c>
      <c r="FA309" s="588">
        <f>AND(FF$55&gt;0,SUM($E309:EZ309)&lt;'Summary&amp;Assumptions'!$G$32*$B309,$D309&gt;='Summary&amp;Assumptions'!$D$17,FF$47&gt;=$D309,FF$47&lt;=EDATE($D309,'Summary&amp;Assumptions'!$G$32))*$B309+AND(FF$56&lt;'Summary&amp;Assumptions'!$J$31,FF$47&gt;=$FO309,FF$47&lt;=$FP309)*(('Summary&amp;Assumptions'!$H$25*$C309)*(1+'Summary&amp;Assumptions'!$J$29)^(FF$46-1))+AND(FF$56&lt;'Summary&amp;Assumptions'!$J$31,FF$47&gt;=$FQ309,FF$47&lt;=$FR309)*(('Summary&amp;Assumptions'!$H$25*$C309)*(1+'Summary&amp;Assumptions'!$J$29)^(FF$46-1))</f>
        <v>0</v>
      </c>
      <c r="FB309" s="588">
        <f>AND(FG$55&gt;0,SUM($E309:FA309)&lt;'Summary&amp;Assumptions'!$G$32*$B309,$D309&gt;='Summary&amp;Assumptions'!$D$17,FG$47&gt;=$D309,FG$47&lt;=EDATE($D309,'Summary&amp;Assumptions'!$G$32))*$B309+AND(FG$56&lt;'Summary&amp;Assumptions'!$J$31,FG$47&gt;=$FO309,FG$47&lt;=$FP309)*(('Summary&amp;Assumptions'!$H$25*$C309)*(1+'Summary&amp;Assumptions'!$J$29)^(FG$46-1))+AND(FG$56&lt;'Summary&amp;Assumptions'!$J$31,FG$47&gt;=$FQ309,FG$47&lt;=$FR309)*(('Summary&amp;Assumptions'!$H$25*$C309)*(1+'Summary&amp;Assumptions'!$J$29)^(FG$46-1))</f>
        <v>0</v>
      </c>
      <c r="FC309" s="588">
        <f>AND(FH$55&gt;0,SUM($E309:FB309)&lt;'Summary&amp;Assumptions'!$G$32*$B309,$D309&gt;='Summary&amp;Assumptions'!$D$17,FH$47&gt;=$D309,FH$47&lt;=EDATE($D309,'Summary&amp;Assumptions'!$G$32))*$B309+AND(FH$56&lt;'Summary&amp;Assumptions'!$J$31,FH$47&gt;=$FO309,FH$47&lt;=$FP309)*(('Summary&amp;Assumptions'!$H$25*$C309)*(1+'Summary&amp;Assumptions'!$J$29)^(FH$46-1))+AND(FH$56&lt;'Summary&amp;Assumptions'!$J$31,FH$47&gt;=$FQ309,FH$47&lt;=$FR309)*(('Summary&amp;Assumptions'!$H$25*$C309)*(1+'Summary&amp;Assumptions'!$J$29)^(FH$46-1))</f>
        <v>0</v>
      </c>
      <c r="FD309" s="588">
        <f>AND(FI$55&gt;0,SUM($E309:FC309)&lt;'Summary&amp;Assumptions'!$G$32*$B309,$D309&gt;='Summary&amp;Assumptions'!$D$17,FI$47&gt;=$D309,FI$47&lt;=EDATE($D309,'Summary&amp;Assumptions'!$G$32))*$B309+AND(FI$56&lt;'Summary&amp;Assumptions'!$J$31,FI$47&gt;=$FO309,FI$47&lt;=$FP309)*(('Summary&amp;Assumptions'!$H$25*$C309)*(1+'Summary&amp;Assumptions'!$J$29)^(FI$46-1))+AND(FI$56&lt;'Summary&amp;Assumptions'!$J$31,FI$47&gt;=$FQ309,FI$47&lt;=$FR309)*(('Summary&amp;Assumptions'!$H$25*$C309)*(1+'Summary&amp;Assumptions'!$J$29)^(FI$46-1))</f>
        <v>0</v>
      </c>
      <c r="FE309" s="588">
        <f>AND(FJ$55&gt;0,SUM($E309:FD309)&lt;'Summary&amp;Assumptions'!$G$32*$B309,$D309&gt;='Summary&amp;Assumptions'!$D$17,FJ$47&gt;=$D309,FJ$47&lt;=EDATE($D309,'Summary&amp;Assumptions'!$G$32))*$B309+AND(FJ$56&lt;'Summary&amp;Assumptions'!$J$31,FJ$47&gt;=$FO309,FJ$47&lt;=$FP309)*(('Summary&amp;Assumptions'!$H$25*$C309)*(1+'Summary&amp;Assumptions'!$J$29)^(FJ$46-1))+AND(FJ$56&lt;'Summary&amp;Assumptions'!$J$31,FJ$47&gt;=$FQ309,FJ$47&lt;=$FR309)*(('Summary&amp;Assumptions'!$H$25*$C309)*(1+'Summary&amp;Assumptions'!$J$29)^(FJ$46-1))</f>
        <v>0</v>
      </c>
      <c r="FF309" s="588">
        <f>AND(FK$55&gt;0,SUM($E309:FE309)&lt;'Summary&amp;Assumptions'!$G$32*$B309,$D309&gt;='Summary&amp;Assumptions'!$D$17,FK$47&gt;=$D309,FK$47&lt;=EDATE($D309,'Summary&amp;Assumptions'!$G$32))*$B309+AND(FK$56&lt;'Summary&amp;Assumptions'!$J$31,FK$47&gt;=$FO309,FK$47&lt;=$FP309)*(('Summary&amp;Assumptions'!$H$25*$C309)*(1+'Summary&amp;Assumptions'!$J$29)^(FK$46-1))+AND(FK$56&lt;'Summary&amp;Assumptions'!$J$31,FK$47&gt;=$FQ309,FK$47&lt;=$FR309)*(('Summary&amp;Assumptions'!$H$25*$C309)*(1+'Summary&amp;Assumptions'!$J$29)^(FK$46-1))</f>
        <v>0</v>
      </c>
      <c r="FG309" s="588">
        <f>AND(FL$55&gt;0,SUM($E309:FF309)&lt;'Summary&amp;Assumptions'!$G$32*$B309,$D309&gt;='Summary&amp;Assumptions'!$D$17,FL$47&gt;=$D309,FL$47&lt;=EDATE($D309,'Summary&amp;Assumptions'!$G$32))*$B309+AND(FL$56&lt;'Summary&amp;Assumptions'!$J$31,FL$47&gt;=$FO309,FL$47&lt;=$FP309)*(('Summary&amp;Assumptions'!$H$25*$C309)*(1+'Summary&amp;Assumptions'!$J$29)^(FL$46-1))+AND(FL$56&lt;'Summary&amp;Assumptions'!$J$31,FL$47&gt;=$FQ309,FL$47&lt;=$FR309)*(('Summary&amp;Assumptions'!$H$25*$C309)*(1+'Summary&amp;Assumptions'!$J$29)^(FL$46-1))</f>
        <v>0</v>
      </c>
      <c r="FH309" s="588">
        <f>AND(FM$55&gt;0,SUM($E309:FG309)&lt;'Summary&amp;Assumptions'!$G$32*$B309,$D309&gt;='Summary&amp;Assumptions'!$D$17,FM$47&gt;=$D309,FM$47&lt;=EDATE($D309,'Summary&amp;Assumptions'!$G$32))*$B309+AND(FM$56&lt;'Summary&amp;Assumptions'!$J$31,FM$47&gt;=$FO309,FM$47&lt;=$FP309)*(('Summary&amp;Assumptions'!$H$25*$C309)*(1+'Summary&amp;Assumptions'!$J$29)^(FM$46-1))+AND(FM$56&lt;'Summary&amp;Assumptions'!$J$31,FM$47&gt;=$FQ309,FM$47&lt;=$FR309)*(('Summary&amp;Assumptions'!$H$25*$C309)*(1+'Summary&amp;Assumptions'!$J$29)^(FM$46-1))</f>
        <v>0</v>
      </c>
      <c r="FI309" s="588">
        <f>AND(FN$55&gt;0,SUM($E309:FH309)&lt;'Summary&amp;Assumptions'!$G$32*$B309,$D309&gt;='Summary&amp;Assumptions'!$D$17,FN$47&gt;=$D309,FN$47&lt;=EDATE($D309,'Summary&amp;Assumptions'!$G$32))*$B309+AND(FN$56&lt;'Summary&amp;Assumptions'!$J$31,FN$47&gt;=$FO309,FN$47&lt;=$FP309)*(('Summary&amp;Assumptions'!$H$25*$C309)*(1+'Summary&amp;Assumptions'!$J$29)^(FN$46-1))+AND(FN$56&lt;'Summary&amp;Assumptions'!$J$31,FN$47&gt;=$FQ309,FN$47&lt;=$FR309)*(('Summary&amp;Assumptions'!$H$25*$C309)*(1+'Summary&amp;Assumptions'!$J$29)^(FN$46-1))</f>
        <v>0</v>
      </c>
      <c r="FJ309" s="588">
        <f>AND(FO$55&gt;0,SUM($E309:FI309)&lt;'Summary&amp;Assumptions'!$G$32*$B309,$D309&gt;='Summary&amp;Assumptions'!$D$17,FO$47&gt;=$D309,FO$47&lt;=EDATE($D309,'Summary&amp;Assumptions'!$G$32))*$B309+AND(FO$56&lt;'Summary&amp;Assumptions'!$J$31,FO$47&gt;=$FO309,FO$47&lt;=$FP309)*(('Summary&amp;Assumptions'!$H$25*$C309)*(1+'Summary&amp;Assumptions'!$J$29)^(FO$46-1))+AND(FO$56&lt;'Summary&amp;Assumptions'!$J$31,FO$47&gt;=$FQ309,FO$47&lt;=$FR309)*(('Summary&amp;Assumptions'!$H$25*$C309)*(1+'Summary&amp;Assumptions'!$J$29)^(FO$46-1))</f>
        <v>0</v>
      </c>
      <c r="FK309" s="588">
        <f>AND(FP$55&gt;0,SUM($E309:FJ309)&lt;'Summary&amp;Assumptions'!$G$32*$B309,$D309&gt;='Summary&amp;Assumptions'!$D$17,FP$47&gt;=$D309,FP$47&lt;=EDATE($D309,'Summary&amp;Assumptions'!$G$32))*$B309+AND(FP$56&lt;'Summary&amp;Assumptions'!$J$31,FP$47&gt;=$FO309,FP$47&lt;=$FP309)*(('Summary&amp;Assumptions'!$H$25*$C309)*(1+'Summary&amp;Assumptions'!$J$29)^(FP$46-1))+AND(FP$56&lt;'Summary&amp;Assumptions'!$J$31,FP$47&gt;=$FQ309,FP$47&lt;=$FR309)*(('Summary&amp;Assumptions'!$H$25*$C309)*(1+'Summary&amp;Assumptions'!$J$29)^(FP$46-1))</f>
        <v>0</v>
      </c>
      <c r="FL309" s="588">
        <f>AND(FQ$55&gt;0,SUM($E309:FK309)&lt;'Summary&amp;Assumptions'!$G$32*$B309,$D309&gt;='Summary&amp;Assumptions'!$D$17,FQ$47&gt;=$D309,FQ$47&lt;=EDATE($D309,'Summary&amp;Assumptions'!$G$32))*$B309+AND(FQ$56&lt;'Summary&amp;Assumptions'!$J$31,FQ$47&gt;=$FO309,FQ$47&lt;=$FP309)*(('Summary&amp;Assumptions'!$H$25*$C309)*(1+'Summary&amp;Assumptions'!$J$29)^(FQ$46-1))+AND(FQ$56&lt;'Summary&amp;Assumptions'!$J$31,FQ$47&gt;=$FQ309,FQ$47&lt;=$FR309)*(('Summary&amp;Assumptions'!$H$25*$C309)*(1+'Summary&amp;Assumptions'!$J$29)^(FQ$46-1))</f>
        <v>0</v>
      </c>
      <c r="FO309" s="576">
        <f>EDATE(D309,'Summary&amp;Assumptions'!$G$34)</f>
        <v>50192</v>
      </c>
      <c r="FP309" s="576">
        <f>EDATE(FO309,'Summary&amp;Assumptions'!$G$33-1)</f>
        <v>50222</v>
      </c>
      <c r="FQ309" s="576">
        <f>EDATE(FO309,'Summary&amp;Assumptions'!$G$34)</f>
        <v>50557</v>
      </c>
      <c r="FR309" s="576">
        <f>EDATE(FQ309,'Summary&amp;Assumptions'!$G$33-1)</f>
        <v>50587</v>
      </c>
    </row>
    <row r="310" spans="2:174" hidden="1" x14ac:dyDescent="0.2">
      <c r="B310" s="588">
        <v>0</v>
      </c>
      <c r="C310" s="193">
        <v>0</v>
      </c>
      <c r="D310" s="589">
        <v>49857</v>
      </c>
      <c r="F310" s="588">
        <f>AND(K$55&gt;0,SUM($E310:E310)&lt;'Summary&amp;Assumptions'!$G$32*$B310,$D310&gt;='Summary&amp;Assumptions'!$D$17,K$47&gt;=$D310,K$47&lt;=EDATE($D310,'Summary&amp;Assumptions'!$G$32))*$B310+AND(K$56&lt;'Summary&amp;Assumptions'!$J$31,K$47&gt;=$FO310,K$47&lt;=$FP310)*(('Summary&amp;Assumptions'!$H$25*$C310)*(1+'Summary&amp;Assumptions'!$J$29)^(K$46-1))+AND(K$56&lt;'Summary&amp;Assumptions'!$J$31,K$47&gt;=$FQ310,K$47&lt;=$FR310)*(('Summary&amp;Assumptions'!$H$25*$C310)*(1+'Summary&amp;Assumptions'!$J$29)^(K$46-1))</f>
        <v>0</v>
      </c>
      <c r="G310" s="588">
        <f>AND(L$55&gt;0,SUM($E310:F310)&lt;'Summary&amp;Assumptions'!$G$32*$B310,$D310&gt;='Summary&amp;Assumptions'!$D$17,L$47&gt;=$D310,L$47&lt;=EDATE($D310,'Summary&amp;Assumptions'!$G$32))*$B310+AND(L$56&lt;'Summary&amp;Assumptions'!$J$31,L$47&gt;=$FO310,L$47&lt;=$FP310)*(('Summary&amp;Assumptions'!$H$25*$C310)*(1+'Summary&amp;Assumptions'!$J$29)^(L$46-1))+AND(L$56&lt;'Summary&amp;Assumptions'!$J$31,L$47&gt;=$FQ310,L$47&lt;=$FR310)*(('Summary&amp;Assumptions'!$H$25*$C310)*(1+'Summary&amp;Assumptions'!$J$29)^(L$46-1))</f>
        <v>0</v>
      </c>
      <c r="H310" s="588">
        <f>AND(M$55&gt;0,SUM($E310:G310)&lt;'Summary&amp;Assumptions'!$G$32*$B310,$D310&gt;='Summary&amp;Assumptions'!$D$17,M$47&gt;=$D310,M$47&lt;=EDATE($D310,'Summary&amp;Assumptions'!$G$32))*$B310+AND(M$56&lt;'Summary&amp;Assumptions'!$J$31,M$47&gt;=$FO310,M$47&lt;=$FP310)*(('Summary&amp;Assumptions'!$H$25*$C310)*(1+'Summary&amp;Assumptions'!$J$29)^(M$46-1))+AND(M$56&lt;'Summary&amp;Assumptions'!$J$31,M$47&gt;=$FQ310,M$47&lt;=$FR310)*(('Summary&amp;Assumptions'!$H$25*$C310)*(1+'Summary&amp;Assumptions'!$J$29)^(M$46-1))</f>
        <v>0</v>
      </c>
      <c r="I310" s="588">
        <f>AND(N$55&gt;0,SUM($E310:H310)&lt;'Summary&amp;Assumptions'!$G$32*$B310,$D310&gt;='Summary&amp;Assumptions'!$D$17,N$47&gt;=$D310,N$47&lt;=EDATE($D310,'Summary&amp;Assumptions'!$G$32))*$B310+AND(N$56&lt;'Summary&amp;Assumptions'!$J$31,N$47&gt;=$FO310,N$47&lt;=$FP310)*(('Summary&amp;Assumptions'!$H$25*$C310)*(1+'Summary&amp;Assumptions'!$J$29)^(N$46-1))+AND(N$56&lt;'Summary&amp;Assumptions'!$J$31,N$47&gt;=$FQ310,N$47&lt;=$FR310)*(('Summary&amp;Assumptions'!$H$25*$C310)*(1+'Summary&amp;Assumptions'!$J$29)^(N$46-1))</f>
        <v>0</v>
      </c>
      <c r="J310" s="588">
        <f>AND(O$55&gt;0,SUM($E310:I310)&lt;'Summary&amp;Assumptions'!$G$32*$B310,$D310&gt;='Summary&amp;Assumptions'!$D$17,O$47&gt;=$D310,O$47&lt;=EDATE($D310,'Summary&amp;Assumptions'!$G$32))*$B310+AND(O$56&lt;'Summary&amp;Assumptions'!$J$31,O$47&gt;=$FO310,O$47&lt;=$FP310)*(('Summary&amp;Assumptions'!$H$25*$C310)*(1+'Summary&amp;Assumptions'!$J$29)^(O$46-1))+AND(O$56&lt;'Summary&amp;Assumptions'!$J$31,O$47&gt;=$FQ310,O$47&lt;=$FR310)*(('Summary&amp;Assumptions'!$H$25*$C310)*(1+'Summary&amp;Assumptions'!$J$29)^(O$46-1))</f>
        <v>0</v>
      </c>
      <c r="K310" s="588">
        <f>AND(P$55&gt;0,SUM($E310:J310)&lt;'Summary&amp;Assumptions'!$G$32*$B310,$D310&gt;='Summary&amp;Assumptions'!$D$17,P$47&gt;=$D310,P$47&lt;=EDATE($D310,'Summary&amp;Assumptions'!$G$32))*$B310+AND(P$56&lt;'Summary&amp;Assumptions'!$J$31,P$47&gt;=$FO310,P$47&lt;=$FP310)*(('Summary&amp;Assumptions'!$H$25*$C310)*(1+'Summary&amp;Assumptions'!$J$29)^(P$46-1))+AND(P$56&lt;'Summary&amp;Assumptions'!$J$31,P$47&gt;=$FQ310,P$47&lt;=$FR310)*(('Summary&amp;Assumptions'!$H$25*$C310)*(1+'Summary&amp;Assumptions'!$J$29)^(P$46-1))</f>
        <v>0</v>
      </c>
      <c r="L310" s="588">
        <f>AND(Q$55&gt;0,SUM($E310:K310)&lt;'Summary&amp;Assumptions'!$G$32*$B310,$D310&gt;='Summary&amp;Assumptions'!$D$17,Q$47&gt;=$D310,Q$47&lt;=EDATE($D310,'Summary&amp;Assumptions'!$G$32))*$B310+AND(Q$56&lt;'Summary&amp;Assumptions'!$J$31,Q$47&gt;=$FO310,Q$47&lt;=$FP310)*(('Summary&amp;Assumptions'!$H$25*$C310)*(1+'Summary&amp;Assumptions'!$J$29)^(Q$46-1))+AND(Q$56&lt;'Summary&amp;Assumptions'!$J$31,Q$47&gt;=$FQ310,Q$47&lt;=$FR310)*(('Summary&amp;Assumptions'!$H$25*$C310)*(1+'Summary&amp;Assumptions'!$J$29)^(Q$46-1))</f>
        <v>0</v>
      </c>
      <c r="M310" s="588">
        <f>AND(R$55&gt;0,SUM($E310:L310)&lt;'Summary&amp;Assumptions'!$G$32*$B310,$D310&gt;='Summary&amp;Assumptions'!$D$17,R$47&gt;=$D310,R$47&lt;=EDATE($D310,'Summary&amp;Assumptions'!$G$32))*$B310+AND(R$56&lt;'Summary&amp;Assumptions'!$J$31,R$47&gt;=$FO310,R$47&lt;=$FP310)*(('Summary&amp;Assumptions'!$H$25*$C310)*(1+'Summary&amp;Assumptions'!$J$29)^(R$46-1))+AND(R$56&lt;'Summary&amp;Assumptions'!$J$31,R$47&gt;=$FQ310,R$47&lt;=$FR310)*(('Summary&amp;Assumptions'!$H$25*$C310)*(1+'Summary&amp;Assumptions'!$J$29)^(R$46-1))</f>
        <v>0</v>
      </c>
      <c r="N310" s="588">
        <f>AND(S$55&gt;0,SUM($E310:M310)&lt;'Summary&amp;Assumptions'!$G$32*$B310,$D310&gt;='Summary&amp;Assumptions'!$D$17,S$47&gt;=$D310,S$47&lt;=EDATE($D310,'Summary&amp;Assumptions'!$G$32))*$B310+AND(S$56&lt;'Summary&amp;Assumptions'!$J$31,S$47&gt;=$FO310,S$47&lt;=$FP310)*(('Summary&amp;Assumptions'!$H$25*$C310)*(1+'Summary&amp;Assumptions'!$J$29)^(S$46-1))+AND(S$56&lt;'Summary&amp;Assumptions'!$J$31,S$47&gt;=$FQ310,S$47&lt;=$FR310)*(('Summary&amp;Assumptions'!$H$25*$C310)*(1+'Summary&amp;Assumptions'!$J$29)^(S$46-1))</f>
        <v>0</v>
      </c>
      <c r="O310" s="588">
        <f>AND(T$55&gt;0,SUM($E310:N310)&lt;'Summary&amp;Assumptions'!$G$32*$B310,$D310&gt;='Summary&amp;Assumptions'!$D$17,T$47&gt;=$D310,T$47&lt;=EDATE($D310,'Summary&amp;Assumptions'!$G$32))*$B310+AND(T$56&lt;'Summary&amp;Assumptions'!$J$31,T$47&gt;=$FO310,T$47&lt;=$FP310)*(('Summary&amp;Assumptions'!$H$25*$C310)*(1+'Summary&amp;Assumptions'!$J$29)^(T$46-1))+AND(T$56&lt;'Summary&amp;Assumptions'!$J$31,T$47&gt;=$FQ310,T$47&lt;=$FR310)*(('Summary&amp;Assumptions'!$H$25*$C310)*(1+'Summary&amp;Assumptions'!$J$29)^(T$46-1))</f>
        <v>0</v>
      </c>
      <c r="P310" s="588">
        <f>AND(U$55&gt;0,SUM($E310:O310)&lt;'Summary&amp;Assumptions'!$G$32*$B310,$D310&gt;='Summary&amp;Assumptions'!$D$17,U$47&gt;=$D310,U$47&lt;=EDATE($D310,'Summary&amp;Assumptions'!$G$32))*$B310+AND(U$56&lt;'Summary&amp;Assumptions'!$J$31,U$47&gt;=$FO310,U$47&lt;=$FP310)*(('Summary&amp;Assumptions'!$H$25*$C310)*(1+'Summary&amp;Assumptions'!$J$29)^(U$46-1))+AND(U$56&lt;'Summary&amp;Assumptions'!$J$31,U$47&gt;=$FQ310,U$47&lt;=$FR310)*(('Summary&amp;Assumptions'!$H$25*$C310)*(1+'Summary&amp;Assumptions'!$J$29)^(U$46-1))</f>
        <v>0</v>
      </c>
      <c r="Q310" s="588">
        <f>AND(V$55&gt;0,SUM($E310:P310)&lt;'Summary&amp;Assumptions'!$G$32*$B310,$D310&gt;='Summary&amp;Assumptions'!$D$17,V$47&gt;=$D310,V$47&lt;=EDATE($D310,'Summary&amp;Assumptions'!$G$32))*$B310+AND(V$56&lt;'Summary&amp;Assumptions'!$J$31,V$47&gt;=$FO310,V$47&lt;=$FP310)*(('Summary&amp;Assumptions'!$H$25*$C310)*(1+'Summary&amp;Assumptions'!$J$29)^(V$46-1))+AND(V$56&lt;'Summary&amp;Assumptions'!$J$31,V$47&gt;=$FQ310,V$47&lt;=$FR310)*(('Summary&amp;Assumptions'!$H$25*$C310)*(1+'Summary&amp;Assumptions'!$J$29)^(V$46-1))</f>
        <v>0</v>
      </c>
      <c r="R310" s="588">
        <f>AND(W$55&gt;0,SUM($E310:Q310)&lt;'Summary&amp;Assumptions'!$G$32*$B310,$D310&gt;='Summary&amp;Assumptions'!$D$17,W$47&gt;=$D310,W$47&lt;=EDATE($D310,'Summary&amp;Assumptions'!$G$32))*$B310+AND(W$56&lt;'Summary&amp;Assumptions'!$J$31,W$47&gt;=$FO310,W$47&lt;=$FP310)*(('Summary&amp;Assumptions'!$H$25*$C310)*(1+'Summary&amp;Assumptions'!$J$29)^(W$46-1))+AND(W$56&lt;'Summary&amp;Assumptions'!$J$31,W$47&gt;=$FQ310,W$47&lt;=$FR310)*(('Summary&amp;Assumptions'!$H$25*$C310)*(1+'Summary&amp;Assumptions'!$J$29)^(W$46-1))</f>
        <v>0</v>
      </c>
      <c r="S310" s="588">
        <f>AND(X$55&gt;0,SUM($E310:R310)&lt;'Summary&amp;Assumptions'!$G$32*$B310,$D310&gt;='Summary&amp;Assumptions'!$D$17,X$47&gt;=$D310,X$47&lt;=EDATE($D310,'Summary&amp;Assumptions'!$G$32))*$B310+AND(X$56&lt;'Summary&amp;Assumptions'!$J$31,X$47&gt;=$FO310,X$47&lt;=$FP310)*(('Summary&amp;Assumptions'!$H$25*$C310)*(1+'Summary&amp;Assumptions'!$J$29)^(X$46-1))+AND(X$56&lt;'Summary&amp;Assumptions'!$J$31,X$47&gt;=$FQ310,X$47&lt;=$FR310)*(('Summary&amp;Assumptions'!$H$25*$C310)*(1+'Summary&amp;Assumptions'!$J$29)^(X$46-1))</f>
        <v>0</v>
      </c>
      <c r="T310" s="588">
        <f>AND(Y$55&gt;0,SUM($E310:S310)&lt;'Summary&amp;Assumptions'!$G$32*$B310,$D310&gt;='Summary&amp;Assumptions'!$D$17,Y$47&gt;=$D310,Y$47&lt;=EDATE($D310,'Summary&amp;Assumptions'!$G$32))*$B310+AND(Y$56&lt;'Summary&amp;Assumptions'!$J$31,Y$47&gt;=$FO310,Y$47&lt;=$FP310)*(('Summary&amp;Assumptions'!$H$25*$C310)*(1+'Summary&amp;Assumptions'!$J$29)^(Y$46-1))+AND(Y$56&lt;'Summary&amp;Assumptions'!$J$31,Y$47&gt;=$FQ310,Y$47&lt;=$FR310)*(('Summary&amp;Assumptions'!$H$25*$C310)*(1+'Summary&amp;Assumptions'!$J$29)^(Y$46-1))</f>
        <v>0</v>
      </c>
      <c r="U310" s="588">
        <f>AND(Z$55&gt;0,SUM($E310:T310)&lt;'Summary&amp;Assumptions'!$G$32*$B310,$D310&gt;='Summary&amp;Assumptions'!$D$17,Z$47&gt;=$D310,Z$47&lt;=EDATE($D310,'Summary&amp;Assumptions'!$G$32))*$B310+AND(Z$56&lt;'Summary&amp;Assumptions'!$J$31,Z$47&gt;=$FO310,Z$47&lt;=$FP310)*(('Summary&amp;Assumptions'!$H$25*$C310)*(1+'Summary&amp;Assumptions'!$J$29)^(Z$46-1))+AND(Z$56&lt;'Summary&amp;Assumptions'!$J$31,Z$47&gt;=$FQ310,Z$47&lt;=$FR310)*(('Summary&amp;Assumptions'!$H$25*$C310)*(1+'Summary&amp;Assumptions'!$J$29)^(Z$46-1))</f>
        <v>0</v>
      </c>
      <c r="V310" s="588">
        <f>AND(AA$55&gt;0,SUM($E310:U310)&lt;'Summary&amp;Assumptions'!$G$32*$B310,$D310&gt;='Summary&amp;Assumptions'!$D$17,AA$47&gt;=$D310,AA$47&lt;=EDATE($D310,'Summary&amp;Assumptions'!$G$32))*$B310+AND(AA$56&lt;'Summary&amp;Assumptions'!$J$31,AA$47&gt;=$FO310,AA$47&lt;=$FP310)*(('Summary&amp;Assumptions'!$H$25*$C310)*(1+'Summary&amp;Assumptions'!$J$29)^(AA$46-1))+AND(AA$56&lt;'Summary&amp;Assumptions'!$J$31,AA$47&gt;=$FQ310,AA$47&lt;=$FR310)*(('Summary&amp;Assumptions'!$H$25*$C310)*(1+'Summary&amp;Assumptions'!$J$29)^(AA$46-1))</f>
        <v>0</v>
      </c>
      <c r="W310" s="588">
        <f>AND(AB$55&gt;0,SUM($E310:V310)&lt;'Summary&amp;Assumptions'!$G$32*$B310,$D310&gt;='Summary&amp;Assumptions'!$D$17,AB$47&gt;=$D310,AB$47&lt;=EDATE($D310,'Summary&amp;Assumptions'!$G$32))*$B310+AND(AB$56&lt;'Summary&amp;Assumptions'!$J$31,AB$47&gt;=$FO310,AB$47&lt;=$FP310)*(('Summary&amp;Assumptions'!$H$25*$C310)*(1+'Summary&amp;Assumptions'!$J$29)^(AB$46-1))+AND(AB$56&lt;'Summary&amp;Assumptions'!$J$31,AB$47&gt;=$FQ310,AB$47&lt;=$FR310)*(('Summary&amp;Assumptions'!$H$25*$C310)*(1+'Summary&amp;Assumptions'!$J$29)^(AB$46-1))</f>
        <v>0</v>
      </c>
      <c r="X310" s="588">
        <f>AND(AC$55&gt;0,SUM($E310:W310)&lt;'Summary&amp;Assumptions'!$G$32*$B310,$D310&gt;='Summary&amp;Assumptions'!$D$17,AC$47&gt;=$D310,AC$47&lt;=EDATE($D310,'Summary&amp;Assumptions'!$G$32))*$B310+AND(AC$56&lt;'Summary&amp;Assumptions'!$J$31,AC$47&gt;=$FO310,AC$47&lt;=$FP310)*(('Summary&amp;Assumptions'!$H$25*$C310)*(1+'Summary&amp;Assumptions'!$J$29)^(AC$46-1))+AND(AC$56&lt;'Summary&amp;Assumptions'!$J$31,AC$47&gt;=$FQ310,AC$47&lt;=$FR310)*(('Summary&amp;Assumptions'!$H$25*$C310)*(1+'Summary&amp;Assumptions'!$J$29)^(AC$46-1))</f>
        <v>0</v>
      </c>
      <c r="Y310" s="588">
        <f>AND(AD$55&gt;0,SUM($E310:X310)&lt;'Summary&amp;Assumptions'!$G$32*$B310,$D310&gt;='Summary&amp;Assumptions'!$D$17,AD$47&gt;=$D310,AD$47&lt;=EDATE($D310,'Summary&amp;Assumptions'!$G$32))*$B310+AND(AD$56&lt;'Summary&amp;Assumptions'!$J$31,AD$47&gt;=$FO310,AD$47&lt;=$FP310)*(('Summary&amp;Assumptions'!$H$25*$C310)*(1+'Summary&amp;Assumptions'!$J$29)^(AD$46-1))+AND(AD$56&lt;'Summary&amp;Assumptions'!$J$31,AD$47&gt;=$FQ310,AD$47&lt;=$FR310)*(('Summary&amp;Assumptions'!$H$25*$C310)*(1+'Summary&amp;Assumptions'!$J$29)^(AD$46-1))</f>
        <v>0</v>
      </c>
      <c r="Z310" s="588">
        <f>AND(AE$55&gt;0,SUM($E310:Y310)&lt;'Summary&amp;Assumptions'!$G$32*$B310,$D310&gt;='Summary&amp;Assumptions'!$D$17,AE$47&gt;=$D310,AE$47&lt;=EDATE($D310,'Summary&amp;Assumptions'!$G$32))*$B310+AND(AE$56&lt;'Summary&amp;Assumptions'!$J$31,AE$47&gt;=$FO310,AE$47&lt;=$FP310)*(('Summary&amp;Assumptions'!$H$25*$C310)*(1+'Summary&amp;Assumptions'!$J$29)^(AE$46-1))+AND(AE$56&lt;'Summary&amp;Assumptions'!$J$31,AE$47&gt;=$FQ310,AE$47&lt;=$FR310)*(('Summary&amp;Assumptions'!$H$25*$C310)*(1+'Summary&amp;Assumptions'!$J$29)^(AE$46-1))</f>
        <v>0</v>
      </c>
      <c r="AA310" s="588">
        <f>AND(AF$55&gt;0,SUM($E310:Z310)&lt;'Summary&amp;Assumptions'!$G$32*$B310,$D310&gt;='Summary&amp;Assumptions'!$D$17,AF$47&gt;=$D310,AF$47&lt;=EDATE($D310,'Summary&amp;Assumptions'!$G$32))*$B310+AND(AF$56&lt;'Summary&amp;Assumptions'!$J$31,AF$47&gt;=$FO310,AF$47&lt;=$FP310)*(('Summary&amp;Assumptions'!$H$25*$C310)*(1+'Summary&amp;Assumptions'!$J$29)^(AF$46-1))+AND(AF$56&lt;'Summary&amp;Assumptions'!$J$31,AF$47&gt;=$FQ310,AF$47&lt;=$FR310)*(('Summary&amp;Assumptions'!$H$25*$C310)*(1+'Summary&amp;Assumptions'!$J$29)^(AF$46-1))</f>
        <v>0</v>
      </c>
      <c r="AB310" s="588">
        <f>AND(AG$55&gt;0,SUM($E310:AA310)&lt;'Summary&amp;Assumptions'!$G$32*$B310,$D310&gt;='Summary&amp;Assumptions'!$D$17,AG$47&gt;=$D310,AG$47&lt;=EDATE($D310,'Summary&amp;Assumptions'!$G$32))*$B310+AND(AG$56&lt;'Summary&amp;Assumptions'!$J$31,AG$47&gt;=$FO310,AG$47&lt;=$FP310)*(('Summary&amp;Assumptions'!$H$25*$C310)*(1+'Summary&amp;Assumptions'!$J$29)^(AG$46-1))+AND(AG$56&lt;'Summary&amp;Assumptions'!$J$31,AG$47&gt;=$FQ310,AG$47&lt;=$FR310)*(('Summary&amp;Assumptions'!$H$25*$C310)*(1+'Summary&amp;Assumptions'!$J$29)^(AG$46-1))</f>
        <v>0</v>
      </c>
      <c r="AC310" s="588">
        <f>AND(AH$55&gt;0,SUM($E310:AB310)&lt;'Summary&amp;Assumptions'!$G$32*$B310,$D310&gt;='Summary&amp;Assumptions'!$D$17,AH$47&gt;=$D310,AH$47&lt;=EDATE($D310,'Summary&amp;Assumptions'!$G$32))*$B310+AND(AH$56&lt;'Summary&amp;Assumptions'!$J$31,AH$47&gt;=$FO310,AH$47&lt;=$FP310)*(('Summary&amp;Assumptions'!$H$25*$C310)*(1+'Summary&amp;Assumptions'!$J$29)^(AH$46-1))+AND(AH$56&lt;'Summary&amp;Assumptions'!$J$31,AH$47&gt;=$FQ310,AH$47&lt;=$FR310)*(('Summary&amp;Assumptions'!$H$25*$C310)*(1+'Summary&amp;Assumptions'!$J$29)^(AH$46-1))</f>
        <v>0</v>
      </c>
      <c r="AD310" s="588">
        <f>AND(AI$55&gt;0,SUM($E310:AC310)&lt;'Summary&amp;Assumptions'!$G$32*$B310,$D310&gt;='Summary&amp;Assumptions'!$D$17,AI$47&gt;=$D310,AI$47&lt;=EDATE($D310,'Summary&amp;Assumptions'!$G$32))*$B310+AND(AI$56&lt;'Summary&amp;Assumptions'!$J$31,AI$47&gt;=$FO310,AI$47&lt;=$FP310)*(('Summary&amp;Assumptions'!$H$25*$C310)*(1+'Summary&amp;Assumptions'!$J$29)^(AI$46-1))+AND(AI$56&lt;'Summary&amp;Assumptions'!$J$31,AI$47&gt;=$FQ310,AI$47&lt;=$FR310)*(('Summary&amp;Assumptions'!$H$25*$C310)*(1+'Summary&amp;Assumptions'!$J$29)^(AI$46-1))</f>
        <v>0</v>
      </c>
      <c r="AE310" s="588">
        <f>AND(AJ$55&gt;0,SUM($E310:AD310)&lt;'Summary&amp;Assumptions'!$G$32*$B310,$D310&gt;='Summary&amp;Assumptions'!$D$17,AJ$47&gt;=$D310,AJ$47&lt;=EDATE($D310,'Summary&amp;Assumptions'!$G$32))*$B310+AND(AJ$56&lt;'Summary&amp;Assumptions'!$J$31,AJ$47&gt;=$FO310,AJ$47&lt;=$FP310)*(('Summary&amp;Assumptions'!$H$25*$C310)*(1+'Summary&amp;Assumptions'!$J$29)^(AJ$46-1))+AND(AJ$56&lt;'Summary&amp;Assumptions'!$J$31,AJ$47&gt;=$FQ310,AJ$47&lt;=$FR310)*(('Summary&amp;Assumptions'!$H$25*$C310)*(1+'Summary&amp;Assumptions'!$J$29)^(AJ$46-1))</f>
        <v>0</v>
      </c>
      <c r="AF310" s="588">
        <f>AND(AK$55&gt;0,SUM($E310:AE310)&lt;'Summary&amp;Assumptions'!$G$32*$B310,$D310&gt;='Summary&amp;Assumptions'!$D$17,AK$47&gt;=$D310,AK$47&lt;=EDATE($D310,'Summary&amp;Assumptions'!$G$32))*$B310+AND(AK$56&lt;'Summary&amp;Assumptions'!$J$31,AK$47&gt;=$FO310,AK$47&lt;=$FP310)*(('Summary&amp;Assumptions'!$H$25*$C310)*(1+'Summary&amp;Assumptions'!$J$29)^(AK$46-1))+AND(AK$56&lt;'Summary&amp;Assumptions'!$J$31,AK$47&gt;=$FQ310,AK$47&lt;=$FR310)*(('Summary&amp;Assumptions'!$H$25*$C310)*(1+'Summary&amp;Assumptions'!$J$29)^(AK$46-1))</f>
        <v>0</v>
      </c>
      <c r="AG310" s="588">
        <f>AND(AL$55&gt;0,SUM($E310:AF310)&lt;'Summary&amp;Assumptions'!$G$32*$B310,$D310&gt;='Summary&amp;Assumptions'!$D$17,AL$47&gt;=$D310,AL$47&lt;=EDATE($D310,'Summary&amp;Assumptions'!$G$32))*$B310+AND(AL$56&lt;'Summary&amp;Assumptions'!$J$31,AL$47&gt;=$FO310,AL$47&lt;=$FP310)*(('Summary&amp;Assumptions'!$H$25*$C310)*(1+'Summary&amp;Assumptions'!$J$29)^(AL$46-1))+AND(AL$56&lt;'Summary&amp;Assumptions'!$J$31,AL$47&gt;=$FQ310,AL$47&lt;=$FR310)*(('Summary&amp;Assumptions'!$H$25*$C310)*(1+'Summary&amp;Assumptions'!$J$29)^(AL$46-1))</f>
        <v>0</v>
      </c>
      <c r="AH310" s="588">
        <f>AND(AM$55&gt;0,SUM($E310:AG310)&lt;'Summary&amp;Assumptions'!$G$32*$B310,$D310&gt;='Summary&amp;Assumptions'!$D$17,AM$47&gt;=$D310,AM$47&lt;=EDATE($D310,'Summary&amp;Assumptions'!$G$32))*$B310+AND(AM$56&lt;'Summary&amp;Assumptions'!$J$31,AM$47&gt;=$FO310,AM$47&lt;=$FP310)*(('Summary&amp;Assumptions'!$H$25*$C310)*(1+'Summary&amp;Assumptions'!$J$29)^(AM$46-1))+AND(AM$56&lt;'Summary&amp;Assumptions'!$J$31,AM$47&gt;=$FQ310,AM$47&lt;=$FR310)*(('Summary&amp;Assumptions'!$H$25*$C310)*(1+'Summary&amp;Assumptions'!$J$29)^(AM$46-1))</f>
        <v>0</v>
      </c>
      <c r="AI310" s="588">
        <f>AND(AN$55&gt;0,SUM($E310:AH310)&lt;'Summary&amp;Assumptions'!$G$32*$B310,$D310&gt;='Summary&amp;Assumptions'!$D$17,AN$47&gt;=$D310,AN$47&lt;=EDATE($D310,'Summary&amp;Assumptions'!$G$32))*$B310+AND(AN$56&lt;'Summary&amp;Assumptions'!$J$31,AN$47&gt;=$FO310,AN$47&lt;=$FP310)*(('Summary&amp;Assumptions'!$H$25*$C310)*(1+'Summary&amp;Assumptions'!$J$29)^(AN$46-1))+AND(AN$56&lt;'Summary&amp;Assumptions'!$J$31,AN$47&gt;=$FQ310,AN$47&lt;=$FR310)*(('Summary&amp;Assumptions'!$H$25*$C310)*(1+'Summary&amp;Assumptions'!$J$29)^(AN$46-1))</f>
        <v>0</v>
      </c>
      <c r="AJ310" s="588">
        <f>AND(AO$55&gt;0,SUM($E310:AI310)&lt;'Summary&amp;Assumptions'!$G$32*$B310,$D310&gt;='Summary&amp;Assumptions'!$D$17,AO$47&gt;=$D310,AO$47&lt;=EDATE($D310,'Summary&amp;Assumptions'!$G$32))*$B310+AND(AO$56&lt;'Summary&amp;Assumptions'!$J$31,AO$47&gt;=$FO310,AO$47&lt;=$FP310)*(('Summary&amp;Assumptions'!$H$25*$C310)*(1+'Summary&amp;Assumptions'!$J$29)^(AO$46-1))+AND(AO$56&lt;'Summary&amp;Assumptions'!$J$31,AO$47&gt;=$FQ310,AO$47&lt;=$FR310)*(('Summary&amp;Assumptions'!$H$25*$C310)*(1+'Summary&amp;Assumptions'!$J$29)^(AO$46-1))</f>
        <v>0</v>
      </c>
      <c r="AK310" s="588">
        <f>AND(AP$55&gt;0,SUM($E310:AJ310)&lt;'Summary&amp;Assumptions'!$G$32*$B310,$D310&gt;='Summary&amp;Assumptions'!$D$17,AP$47&gt;=$D310,AP$47&lt;=EDATE($D310,'Summary&amp;Assumptions'!$G$32))*$B310+AND(AP$56&lt;'Summary&amp;Assumptions'!$J$31,AP$47&gt;=$FO310,AP$47&lt;=$FP310)*(('Summary&amp;Assumptions'!$H$25*$C310)*(1+'Summary&amp;Assumptions'!$J$29)^(AP$46-1))+AND(AP$56&lt;'Summary&amp;Assumptions'!$J$31,AP$47&gt;=$FQ310,AP$47&lt;=$FR310)*(('Summary&amp;Assumptions'!$H$25*$C310)*(1+'Summary&amp;Assumptions'!$J$29)^(AP$46-1))</f>
        <v>0</v>
      </c>
      <c r="AL310" s="588">
        <f>AND(AQ$55&gt;0,SUM($E310:AK310)&lt;'Summary&amp;Assumptions'!$G$32*$B310,$D310&gt;='Summary&amp;Assumptions'!$D$17,AQ$47&gt;=$D310,AQ$47&lt;=EDATE($D310,'Summary&amp;Assumptions'!$G$32))*$B310+AND(AQ$56&lt;'Summary&amp;Assumptions'!$J$31,AQ$47&gt;=$FO310,AQ$47&lt;=$FP310)*(('Summary&amp;Assumptions'!$H$25*$C310)*(1+'Summary&amp;Assumptions'!$J$29)^(AQ$46-1))+AND(AQ$56&lt;'Summary&amp;Assumptions'!$J$31,AQ$47&gt;=$FQ310,AQ$47&lt;=$FR310)*(('Summary&amp;Assumptions'!$H$25*$C310)*(1+'Summary&amp;Assumptions'!$J$29)^(AQ$46-1))</f>
        <v>0</v>
      </c>
      <c r="AM310" s="588">
        <f>AND(AR$55&gt;0,SUM($E310:AL310)&lt;'Summary&amp;Assumptions'!$G$32*$B310,$D310&gt;='Summary&amp;Assumptions'!$D$17,AR$47&gt;=$D310,AR$47&lt;=EDATE($D310,'Summary&amp;Assumptions'!$G$32))*$B310+AND(AR$56&lt;'Summary&amp;Assumptions'!$J$31,AR$47&gt;=$FO310,AR$47&lt;=$FP310)*(('Summary&amp;Assumptions'!$H$25*$C310)*(1+'Summary&amp;Assumptions'!$J$29)^(AR$46-1))+AND(AR$56&lt;'Summary&amp;Assumptions'!$J$31,AR$47&gt;=$FQ310,AR$47&lt;=$FR310)*(('Summary&amp;Assumptions'!$H$25*$C310)*(1+'Summary&amp;Assumptions'!$J$29)^(AR$46-1))</f>
        <v>0</v>
      </c>
      <c r="AN310" s="588">
        <f>AND(AS$55&gt;0,SUM($E310:AM310)&lt;'Summary&amp;Assumptions'!$G$32*$B310,$D310&gt;='Summary&amp;Assumptions'!$D$17,AS$47&gt;=$D310,AS$47&lt;=EDATE($D310,'Summary&amp;Assumptions'!$G$32))*$B310+AND(AS$56&lt;'Summary&amp;Assumptions'!$J$31,AS$47&gt;=$FO310,AS$47&lt;=$FP310)*(('Summary&amp;Assumptions'!$H$25*$C310)*(1+'Summary&amp;Assumptions'!$J$29)^(AS$46-1))+AND(AS$56&lt;'Summary&amp;Assumptions'!$J$31,AS$47&gt;=$FQ310,AS$47&lt;=$FR310)*(('Summary&amp;Assumptions'!$H$25*$C310)*(1+'Summary&amp;Assumptions'!$J$29)^(AS$46-1))</f>
        <v>0</v>
      </c>
      <c r="AO310" s="588">
        <f>AND(AT$55&gt;0,SUM($E310:AN310)&lt;'Summary&amp;Assumptions'!$G$32*$B310,$D310&gt;='Summary&amp;Assumptions'!$D$17,AT$47&gt;=$D310,AT$47&lt;=EDATE($D310,'Summary&amp;Assumptions'!$G$32))*$B310+AND(AT$56&lt;'Summary&amp;Assumptions'!$J$31,AT$47&gt;=$FO310,AT$47&lt;=$FP310)*(('Summary&amp;Assumptions'!$H$25*$C310)*(1+'Summary&amp;Assumptions'!$J$29)^(AT$46-1))+AND(AT$56&lt;'Summary&amp;Assumptions'!$J$31,AT$47&gt;=$FQ310,AT$47&lt;=$FR310)*(('Summary&amp;Assumptions'!$H$25*$C310)*(1+'Summary&amp;Assumptions'!$J$29)^(AT$46-1))</f>
        <v>0</v>
      </c>
      <c r="AP310" s="588">
        <f>AND(AU$55&gt;0,SUM($E310:AO310)&lt;'Summary&amp;Assumptions'!$G$32*$B310,$D310&gt;='Summary&amp;Assumptions'!$D$17,AU$47&gt;=$D310,AU$47&lt;=EDATE($D310,'Summary&amp;Assumptions'!$G$32))*$B310+AND(AU$56&lt;'Summary&amp;Assumptions'!$J$31,AU$47&gt;=$FO310,AU$47&lt;=$FP310)*(('Summary&amp;Assumptions'!$H$25*$C310)*(1+'Summary&amp;Assumptions'!$J$29)^(AU$46-1))+AND(AU$56&lt;'Summary&amp;Assumptions'!$J$31,AU$47&gt;=$FQ310,AU$47&lt;=$FR310)*(('Summary&amp;Assumptions'!$H$25*$C310)*(1+'Summary&amp;Assumptions'!$J$29)^(AU$46-1))</f>
        <v>0</v>
      </c>
      <c r="AQ310" s="588">
        <f>AND(AV$55&gt;0,SUM($E310:AP310)&lt;'Summary&amp;Assumptions'!$G$32*$B310,$D310&gt;='Summary&amp;Assumptions'!$D$17,AV$47&gt;=$D310,AV$47&lt;=EDATE($D310,'Summary&amp;Assumptions'!$G$32))*$B310+AND(AV$56&lt;'Summary&amp;Assumptions'!$J$31,AV$47&gt;=$FO310,AV$47&lt;=$FP310)*(('Summary&amp;Assumptions'!$H$25*$C310)*(1+'Summary&amp;Assumptions'!$J$29)^(AV$46-1))+AND(AV$56&lt;'Summary&amp;Assumptions'!$J$31,AV$47&gt;=$FQ310,AV$47&lt;=$FR310)*(('Summary&amp;Assumptions'!$H$25*$C310)*(1+'Summary&amp;Assumptions'!$J$29)^(AV$46-1))</f>
        <v>0</v>
      </c>
      <c r="AR310" s="588">
        <f>AND(AW$55&gt;0,SUM($E310:AQ310)&lt;'Summary&amp;Assumptions'!$G$32*$B310,$D310&gt;='Summary&amp;Assumptions'!$D$17,AW$47&gt;=$D310,AW$47&lt;=EDATE($D310,'Summary&amp;Assumptions'!$G$32))*$B310+AND(AW$56&lt;'Summary&amp;Assumptions'!$J$31,AW$47&gt;=$FO310,AW$47&lt;=$FP310)*(('Summary&amp;Assumptions'!$H$25*$C310)*(1+'Summary&amp;Assumptions'!$J$29)^(AW$46-1))+AND(AW$56&lt;'Summary&amp;Assumptions'!$J$31,AW$47&gt;=$FQ310,AW$47&lt;=$FR310)*(('Summary&amp;Assumptions'!$H$25*$C310)*(1+'Summary&amp;Assumptions'!$J$29)^(AW$46-1))</f>
        <v>0</v>
      </c>
      <c r="AS310" s="588">
        <f>AND(AX$55&gt;0,SUM($E310:AR310)&lt;'Summary&amp;Assumptions'!$G$32*$B310,$D310&gt;='Summary&amp;Assumptions'!$D$17,AX$47&gt;=$D310,AX$47&lt;=EDATE($D310,'Summary&amp;Assumptions'!$G$32))*$B310+AND(AX$56&lt;'Summary&amp;Assumptions'!$J$31,AX$47&gt;=$FO310,AX$47&lt;=$FP310)*(('Summary&amp;Assumptions'!$H$25*$C310)*(1+'Summary&amp;Assumptions'!$J$29)^(AX$46-1))+AND(AX$56&lt;'Summary&amp;Assumptions'!$J$31,AX$47&gt;=$FQ310,AX$47&lt;=$FR310)*(('Summary&amp;Assumptions'!$H$25*$C310)*(1+'Summary&amp;Assumptions'!$J$29)^(AX$46-1))</f>
        <v>0</v>
      </c>
      <c r="AT310" s="588">
        <f>AND(AY$55&gt;0,SUM($E310:AS310)&lt;'Summary&amp;Assumptions'!$G$32*$B310,$D310&gt;='Summary&amp;Assumptions'!$D$17,AY$47&gt;=$D310,AY$47&lt;=EDATE($D310,'Summary&amp;Assumptions'!$G$32))*$B310+AND(AY$56&lt;'Summary&amp;Assumptions'!$J$31,AY$47&gt;=$FO310,AY$47&lt;=$FP310)*(('Summary&amp;Assumptions'!$H$25*$C310)*(1+'Summary&amp;Assumptions'!$J$29)^(AY$46-1))+AND(AY$56&lt;'Summary&amp;Assumptions'!$J$31,AY$47&gt;=$FQ310,AY$47&lt;=$FR310)*(('Summary&amp;Assumptions'!$H$25*$C310)*(1+'Summary&amp;Assumptions'!$J$29)^(AY$46-1))</f>
        <v>0</v>
      </c>
      <c r="AU310" s="588">
        <f>AND(AZ$55&gt;0,SUM($E310:AT310)&lt;'Summary&amp;Assumptions'!$G$32*$B310,$D310&gt;='Summary&amp;Assumptions'!$D$17,AZ$47&gt;=$D310,AZ$47&lt;=EDATE($D310,'Summary&amp;Assumptions'!$G$32))*$B310+AND(AZ$56&lt;'Summary&amp;Assumptions'!$J$31,AZ$47&gt;=$FO310,AZ$47&lt;=$FP310)*(('Summary&amp;Assumptions'!$H$25*$C310)*(1+'Summary&amp;Assumptions'!$J$29)^(AZ$46-1))+AND(AZ$56&lt;'Summary&amp;Assumptions'!$J$31,AZ$47&gt;=$FQ310,AZ$47&lt;=$FR310)*(('Summary&amp;Assumptions'!$H$25*$C310)*(1+'Summary&amp;Assumptions'!$J$29)^(AZ$46-1))</f>
        <v>0</v>
      </c>
      <c r="AV310" s="588">
        <f>AND(BA$55&gt;0,SUM($E310:AU310)&lt;'Summary&amp;Assumptions'!$G$32*$B310,$D310&gt;='Summary&amp;Assumptions'!$D$17,BA$47&gt;=$D310,BA$47&lt;=EDATE($D310,'Summary&amp;Assumptions'!$G$32))*$B310+AND(BA$56&lt;'Summary&amp;Assumptions'!$J$31,BA$47&gt;=$FO310,BA$47&lt;=$FP310)*(('Summary&amp;Assumptions'!$H$25*$C310)*(1+'Summary&amp;Assumptions'!$J$29)^(BA$46-1))+AND(BA$56&lt;'Summary&amp;Assumptions'!$J$31,BA$47&gt;=$FQ310,BA$47&lt;=$FR310)*(('Summary&amp;Assumptions'!$H$25*$C310)*(1+'Summary&amp;Assumptions'!$J$29)^(BA$46-1))</f>
        <v>0</v>
      </c>
      <c r="AW310" s="588">
        <f>AND(BB$55&gt;0,SUM($E310:AV310)&lt;'Summary&amp;Assumptions'!$G$32*$B310,$D310&gt;='Summary&amp;Assumptions'!$D$17,BB$47&gt;=$D310,BB$47&lt;=EDATE($D310,'Summary&amp;Assumptions'!$G$32))*$B310+AND(BB$56&lt;'Summary&amp;Assumptions'!$J$31,BB$47&gt;=$FO310,BB$47&lt;=$FP310)*(('Summary&amp;Assumptions'!$H$25*$C310)*(1+'Summary&amp;Assumptions'!$J$29)^(BB$46-1))+AND(BB$56&lt;'Summary&amp;Assumptions'!$J$31,BB$47&gt;=$FQ310,BB$47&lt;=$FR310)*(('Summary&amp;Assumptions'!$H$25*$C310)*(1+'Summary&amp;Assumptions'!$J$29)^(BB$46-1))</f>
        <v>0</v>
      </c>
      <c r="AX310" s="588">
        <f>AND(BC$55&gt;0,SUM($E310:AW310)&lt;'Summary&amp;Assumptions'!$G$32*$B310,$D310&gt;='Summary&amp;Assumptions'!$D$17,BC$47&gt;=$D310,BC$47&lt;=EDATE($D310,'Summary&amp;Assumptions'!$G$32))*$B310+AND(BC$56&lt;'Summary&amp;Assumptions'!$J$31,BC$47&gt;=$FO310,BC$47&lt;=$FP310)*(('Summary&amp;Assumptions'!$H$25*$C310)*(1+'Summary&amp;Assumptions'!$J$29)^(BC$46-1))+AND(BC$56&lt;'Summary&amp;Assumptions'!$J$31,BC$47&gt;=$FQ310,BC$47&lt;=$FR310)*(('Summary&amp;Assumptions'!$H$25*$C310)*(1+'Summary&amp;Assumptions'!$J$29)^(BC$46-1))</f>
        <v>0</v>
      </c>
      <c r="AY310" s="588">
        <f>AND(BD$55&gt;0,SUM($E310:AX310)&lt;'Summary&amp;Assumptions'!$G$32*$B310,$D310&gt;='Summary&amp;Assumptions'!$D$17,BD$47&gt;=$D310,BD$47&lt;=EDATE($D310,'Summary&amp;Assumptions'!$G$32))*$B310+AND(BD$56&lt;'Summary&amp;Assumptions'!$J$31,BD$47&gt;=$FO310,BD$47&lt;=$FP310)*(('Summary&amp;Assumptions'!$H$25*$C310)*(1+'Summary&amp;Assumptions'!$J$29)^(BD$46-1))+AND(BD$56&lt;'Summary&amp;Assumptions'!$J$31,BD$47&gt;=$FQ310,BD$47&lt;=$FR310)*(('Summary&amp;Assumptions'!$H$25*$C310)*(1+'Summary&amp;Assumptions'!$J$29)^(BD$46-1))</f>
        <v>0</v>
      </c>
      <c r="AZ310" s="588">
        <f>AND(BE$55&gt;0,SUM($E310:AY310)&lt;'Summary&amp;Assumptions'!$G$32*$B310,$D310&gt;='Summary&amp;Assumptions'!$D$17,BE$47&gt;=$D310,BE$47&lt;=EDATE($D310,'Summary&amp;Assumptions'!$G$32))*$B310+AND(BE$56&lt;'Summary&amp;Assumptions'!$J$31,BE$47&gt;=$FO310,BE$47&lt;=$FP310)*(('Summary&amp;Assumptions'!$H$25*$C310)*(1+'Summary&amp;Assumptions'!$J$29)^(BE$46-1))+AND(BE$56&lt;'Summary&amp;Assumptions'!$J$31,BE$47&gt;=$FQ310,BE$47&lt;=$FR310)*(('Summary&amp;Assumptions'!$H$25*$C310)*(1+'Summary&amp;Assumptions'!$J$29)^(BE$46-1))</f>
        <v>0</v>
      </c>
      <c r="BA310" s="588">
        <f>AND(BF$55&gt;0,SUM($E310:AZ310)&lt;'Summary&amp;Assumptions'!$G$32*$B310,$D310&gt;='Summary&amp;Assumptions'!$D$17,BF$47&gt;=$D310,BF$47&lt;=EDATE($D310,'Summary&amp;Assumptions'!$G$32))*$B310+AND(BF$56&lt;'Summary&amp;Assumptions'!$J$31,BF$47&gt;=$FO310,BF$47&lt;=$FP310)*(('Summary&amp;Assumptions'!$H$25*$C310)*(1+'Summary&amp;Assumptions'!$J$29)^(BF$46-1))+AND(BF$56&lt;'Summary&amp;Assumptions'!$J$31,BF$47&gt;=$FQ310,BF$47&lt;=$FR310)*(('Summary&amp;Assumptions'!$H$25*$C310)*(1+'Summary&amp;Assumptions'!$J$29)^(BF$46-1))</f>
        <v>0</v>
      </c>
      <c r="BB310" s="588">
        <f>AND(BG$55&gt;0,SUM($E310:BA310)&lt;'Summary&amp;Assumptions'!$G$32*$B310,$D310&gt;='Summary&amp;Assumptions'!$D$17,BG$47&gt;=$D310,BG$47&lt;=EDATE($D310,'Summary&amp;Assumptions'!$G$32))*$B310+AND(BG$56&lt;'Summary&amp;Assumptions'!$J$31,BG$47&gt;=$FO310,BG$47&lt;=$FP310)*(('Summary&amp;Assumptions'!$H$25*$C310)*(1+'Summary&amp;Assumptions'!$J$29)^(BG$46-1))+AND(BG$56&lt;'Summary&amp;Assumptions'!$J$31,BG$47&gt;=$FQ310,BG$47&lt;=$FR310)*(('Summary&amp;Assumptions'!$H$25*$C310)*(1+'Summary&amp;Assumptions'!$J$29)^(BG$46-1))</f>
        <v>0</v>
      </c>
      <c r="BC310" s="588">
        <f>AND(BH$55&gt;0,SUM($E310:BB310)&lt;'Summary&amp;Assumptions'!$G$32*$B310,$D310&gt;='Summary&amp;Assumptions'!$D$17,BH$47&gt;=$D310,BH$47&lt;=EDATE($D310,'Summary&amp;Assumptions'!$G$32))*$B310+AND(BH$56&lt;'Summary&amp;Assumptions'!$J$31,BH$47&gt;=$FO310,BH$47&lt;=$FP310)*(('Summary&amp;Assumptions'!$H$25*$C310)*(1+'Summary&amp;Assumptions'!$J$29)^(BH$46-1))+AND(BH$56&lt;'Summary&amp;Assumptions'!$J$31,BH$47&gt;=$FQ310,BH$47&lt;=$FR310)*(('Summary&amp;Assumptions'!$H$25*$C310)*(1+'Summary&amp;Assumptions'!$J$29)^(BH$46-1))</f>
        <v>0</v>
      </c>
      <c r="BD310" s="588">
        <f>AND(BI$55&gt;0,SUM($E310:BC310)&lt;'Summary&amp;Assumptions'!$G$32*$B310,$D310&gt;='Summary&amp;Assumptions'!$D$17,BI$47&gt;=$D310,BI$47&lt;=EDATE($D310,'Summary&amp;Assumptions'!$G$32))*$B310+AND(BI$56&lt;'Summary&amp;Assumptions'!$J$31,BI$47&gt;=$FO310,BI$47&lt;=$FP310)*(('Summary&amp;Assumptions'!$H$25*$C310)*(1+'Summary&amp;Assumptions'!$J$29)^(BI$46-1))+AND(BI$56&lt;'Summary&amp;Assumptions'!$J$31,BI$47&gt;=$FQ310,BI$47&lt;=$FR310)*(('Summary&amp;Assumptions'!$H$25*$C310)*(1+'Summary&amp;Assumptions'!$J$29)^(BI$46-1))</f>
        <v>0</v>
      </c>
      <c r="BE310" s="588">
        <f>AND(BJ$55&gt;0,SUM($E310:BD310)&lt;'Summary&amp;Assumptions'!$G$32*$B310,$D310&gt;='Summary&amp;Assumptions'!$D$17,BJ$47&gt;=$D310,BJ$47&lt;=EDATE($D310,'Summary&amp;Assumptions'!$G$32))*$B310+AND(BJ$56&lt;'Summary&amp;Assumptions'!$J$31,BJ$47&gt;=$FO310,BJ$47&lt;=$FP310)*(('Summary&amp;Assumptions'!$H$25*$C310)*(1+'Summary&amp;Assumptions'!$J$29)^(BJ$46-1))+AND(BJ$56&lt;'Summary&amp;Assumptions'!$J$31,BJ$47&gt;=$FQ310,BJ$47&lt;=$FR310)*(('Summary&amp;Assumptions'!$H$25*$C310)*(1+'Summary&amp;Assumptions'!$J$29)^(BJ$46-1))</f>
        <v>0</v>
      </c>
      <c r="BF310" s="588">
        <f>AND(BK$55&gt;0,SUM($E310:BE310)&lt;'Summary&amp;Assumptions'!$G$32*$B310,$D310&gt;='Summary&amp;Assumptions'!$D$17,BK$47&gt;=$D310,BK$47&lt;=EDATE($D310,'Summary&amp;Assumptions'!$G$32))*$B310+AND(BK$56&lt;'Summary&amp;Assumptions'!$J$31,BK$47&gt;=$FO310,BK$47&lt;=$FP310)*(('Summary&amp;Assumptions'!$H$25*$C310)*(1+'Summary&amp;Assumptions'!$J$29)^(BK$46-1))+AND(BK$56&lt;'Summary&amp;Assumptions'!$J$31,BK$47&gt;=$FQ310,BK$47&lt;=$FR310)*(('Summary&amp;Assumptions'!$H$25*$C310)*(1+'Summary&amp;Assumptions'!$J$29)^(BK$46-1))</f>
        <v>0</v>
      </c>
      <c r="BG310" s="588">
        <f>AND(BL$55&gt;0,SUM($E310:BF310)&lt;'Summary&amp;Assumptions'!$G$32*$B310,$D310&gt;='Summary&amp;Assumptions'!$D$17,BL$47&gt;=$D310,BL$47&lt;=EDATE($D310,'Summary&amp;Assumptions'!$G$32))*$B310+AND(BL$56&lt;'Summary&amp;Assumptions'!$J$31,BL$47&gt;=$FO310,BL$47&lt;=$FP310)*(('Summary&amp;Assumptions'!$H$25*$C310)*(1+'Summary&amp;Assumptions'!$J$29)^(BL$46-1))+AND(BL$56&lt;'Summary&amp;Assumptions'!$J$31,BL$47&gt;=$FQ310,BL$47&lt;=$FR310)*(('Summary&amp;Assumptions'!$H$25*$C310)*(1+'Summary&amp;Assumptions'!$J$29)^(BL$46-1))</f>
        <v>0</v>
      </c>
      <c r="BH310" s="588">
        <f>AND(BM$55&gt;0,SUM($E310:BG310)&lt;'Summary&amp;Assumptions'!$G$32*$B310,$D310&gt;='Summary&amp;Assumptions'!$D$17,BM$47&gt;=$D310,BM$47&lt;=EDATE($D310,'Summary&amp;Assumptions'!$G$32))*$B310+AND(BM$56&lt;'Summary&amp;Assumptions'!$J$31,BM$47&gt;=$FO310,BM$47&lt;=$FP310)*(('Summary&amp;Assumptions'!$H$25*$C310)*(1+'Summary&amp;Assumptions'!$J$29)^(BM$46-1))+AND(BM$56&lt;'Summary&amp;Assumptions'!$J$31,BM$47&gt;=$FQ310,BM$47&lt;=$FR310)*(('Summary&amp;Assumptions'!$H$25*$C310)*(1+'Summary&amp;Assumptions'!$J$29)^(BM$46-1))</f>
        <v>0</v>
      </c>
      <c r="BI310" s="588">
        <f>AND(BN$55&gt;0,SUM($E310:BH310)&lt;'Summary&amp;Assumptions'!$G$32*$B310,$D310&gt;='Summary&amp;Assumptions'!$D$17,BN$47&gt;=$D310,BN$47&lt;=EDATE($D310,'Summary&amp;Assumptions'!$G$32))*$B310+AND(BN$56&lt;'Summary&amp;Assumptions'!$J$31,BN$47&gt;=$FO310,BN$47&lt;=$FP310)*(('Summary&amp;Assumptions'!$H$25*$C310)*(1+'Summary&amp;Assumptions'!$J$29)^(BN$46-1))+AND(BN$56&lt;'Summary&amp;Assumptions'!$J$31,BN$47&gt;=$FQ310,BN$47&lt;=$FR310)*(('Summary&amp;Assumptions'!$H$25*$C310)*(1+'Summary&amp;Assumptions'!$J$29)^(BN$46-1))</f>
        <v>0</v>
      </c>
      <c r="BJ310" s="588">
        <f>AND(BO$55&gt;0,SUM($E310:BI310)&lt;'Summary&amp;Assumptions'!$G$32*$B310,$D310&gt;='Summary&amp;Assumptions'!$D$17,BO$47&gt;=$D310,BO$47&lt;=EDATE($D310,'Summary&amp;Assumptions'!$G$32))*$B310+AND(BO$56&lt;'Summary&amp;Assumptions'!$J$31,BO$47&gt;=$FO310,BO$47&lt;=$FP310)*(('Summary&amp;Assumptions'!$H$25*$C310)*(1+'Summary&amp;Assumptions'!$J$29)^(BO$46-1))+AND(BO$56&lt;'Summary&amp;Assumptions'!$J$31,BO$47&gt;=$FQ310,BO$47&lt;=$FR310)*(('Summary&amp;Assumptions'!$H$25*$C310)*(1+'Summary&amp;Assumptions'!$J$29)^(BO$46-1))</f>
        <v>0</v>
      </c>
      <c r="BK310" s="588">
        <f>AND(BP$55&gt;0,SUM($E310:BJ310)&lt;'Summary&amp;Assumptions'!$G$32*$B310,$D310&gt;='Summary&amp;Assumptions'!$D$17,BP$47&gt;=$D310,BP$47&lt;=EDATE($D310,'Summary&amp;Assumptions'!$G$32))*$B310+AND(BP$56&lt;'Summary&amp;Assumptions'!$J$31,BP$47&gt;=$FO310,BP$47&lt;=$FP310)*(('Summary&amp;Assumptions'!$H$25*$C310)*(1+'Summary&amp;Assumptions'!$J$29)^(BP$46-1))+AND(BP$56&lt;'Summary&amp;Assumptions'!$J$31,BP$47&gt;=$FQ310,BP$47&lt;=$FR310)*(('Summary&amp;Assumptions'!$H$25*$C310)*(1+'Summary&amp;Assumptions'!$J$29)^(BP$46-1))</f>
        <v>0</v>
      </c>
      <c r="BL310" s="588">
        <f>AND(BQ$55&gt;0,SUM($E310:BK310)&lt;'Summary&amp;Assumptions'!$G$32*$B310,$D310&gt;='Summary&amp;Assumptions'!$D$17,BQ$47&gt;=$D310,BQ$47&lt;=EDATE($D310,'Summary&amp;Assumptions'!$G$32))*$B310+AND(BQ$56&lt;'Summary&amp;Assumptions'!$J$31,BQ$47&gt;=$FO310,BQ$47&lt;=$FP310)*(('Summary&amp;Assumptions'!$H$25*$C310)*(1+'Summary&amp;Assumptions'!$J$29)^(BQ$46-1))+AND(BQ$56&lt;'Summary&amp;Assumptions'!$J$31,BQ$47&gt;=$FQ310,BQ$47&lt;=$FR310)*(('Summary&amp;Assumptions'!$H$25*$C310)*(1+'Summary&amp;Assumptions'!$J$29)^(BQ$46-1))</f>
        <v>0</v>
      </c>
      <c r="BM310" s="588">
        <f>AND(BR$55&gt;0,SUM($E310:BL310)&lt;'Summary&amp;Assumptions'!$G$32*$B310,$D310&gt;='Summary&amp;Assumptions'!$D$17,BR$47&gt;=$D310,BR$47&lt;=EDATE($D310,'Summary&amp;Assumptions'!$G$32))*$B310+AND(BR$56&lt;'Summary&amp;Assumptions'!$J$31,BR$47&gt;=$FO310,BR$47&lt;=$FP310)*(('Summary&amp;Assumptions'!$H$25*$C310)*(1+'Summary&amp;Assumptions'!$J$29)^(BR$46-1))+AND(BR$56&lt;'Summary&amp;Assumptions'!$J$31,BR$47&gt;=$FQ310,BR$47&lt;=$FR310)*(('Summary&amp;Assumptions'!$H$25*$C310)*(1+'Summary&amp;Assumptions'!$J$29)^(BR$46-1))</f>
        <v>0</v>
      </c>
      <c r="BN310" s="588">
        <f>AND(BS$55&gt;0,SUM($E310:BM310)&lt;'Summary&amp;Assumptions'!$G$32*$B310,$D310&gt;='Summary&amp;Assumptions'!$D$17,BS$47&gt;=$D310,BS$47&lt;=EDATE($D310,'Summary&amp;Assumptions'!$G$32))*$B310+AND(BS$56&lt;'Summary&amp;Assumptions'!$J$31,BS$47&gt;=$FO310,BS$47&lt;=$FP310)*(('Summary&amp;Assumptions'!$H$25*$C310)*(1+'Summary&amp;Assumptions'!$J$29)^(BS$46-1))+AND(BS$56&lt;'Summary&amp;Assumptions'!$J$31,BS$47&gt;=$FQ310,BS$47&lt;=$FR310)*(('Summary&amp;Assumptions'!$H$25*$C310)*(1+'Summary&amp;Assumptions'!$J$29)^(BS$46-1))</f>
        <v>0</v>
      </c>
      <c r="BO310" s="588">
        <f>AND(BT$55&gt;0,SUM($E310:BN310)&lt;'Summary&amp;Assumptions'!$G$32*$B310,$D310&gt;='Summary&amp;Assumptions'!$D$17,BT$47&gt;=$D310,BT$47&lt;=EDATE($D310,'Summary&amp;Assumptions'!$G$32))*$B310+AND(BT$56&lt;'Summary&amp;Assumptions'!$J$31,BT$47&gt;=$FO310,BT$47&lt;=$FP310)*(('Summary&amp;Assumptions'!$H$25*$C310)*(1+'Summary&amp;Assumptions'!$J$29)^(BT$46-1))+AND(BT$56&lt;'Summary&amp;Assumptions'!$J$31,BT$47&gt;=$FQ310,BT$47&lt;=$FR310)*(('Summary&amp;Assumptions'!$H$25*$C310)*(1+'Summary&amp;Assumptions'!$J$29)^(BT$46-1))</f>
        <v>0</v>
      </c>
      <c r="BP310" s="588">
        <f>AND(BU$55&gt;0,SUM($E310:BO310)&lt;'Summary&amp;Assumptions'!$G$32*$B310,$D310&gt;='Summary&amp;Assumptions'!$D$17,BU$47&gt;=$D310,BU$47&lt;=EDATE($D310,'Summary&amp;Assumptions'!$G$32))*$B310+AND(BU$56&lt;'Summary&amp;Assumptions'!$J$31,BU$47&gt;=$FO310,BU$47&lt;=$FP310)*(('Summary&amp;Assumptions'!$H$25*$C310)*(1+'Summary&amp;Assumptions'!$J$29)^(BU$46-1))+AND(BU$56&lt;'Summary&amp;Assumptions'!$J$31,BU$47&gt;=$FQ310,BU$47&lt;=$FR310)*(('Summary&amp;Assumptions'!$H$25*$C310)*(1+'Summary&amp;Assumptions'!$J$29)^(BU$46-1))</f>
        <v>0</v>
      </c>
      <c r="BQ310" s="588">
        <f>AND(BV$55&gt;0,SUM($E310:BP310)&lt;'Summary&amp;Assumptions'!$G$32*$B310,$D310&gt;='Summary&amp;Assumptions'!$D$17,BV$47&gt;=$D310,BV$47&lt;=EDATE($D310,'Summary&amp;Assumptions'!$G$32))*$B310+AND(BV$56&lt;'Summary&amp;Assumptions'!$J$31,BV$47&gt;=$FO310,BV$47&lt;=$FP310)*(('Summary&amp;Assumptions'!$H$25*$C310)*(1+'Summary&amp;Assumptions'!$J$29)^(BV$46-1))+AND(BV$56&lt;'Summary&amp;Assumptions'!$J$31,BV$47&gt;=$FQ310,BV$47&lt;=$FR310)*(('Summary&amp;Assumptions'!$H$25*$C310)*(1+'Summary&amp;Assumptions'!$J$29)^(BV$46-1))</f>
        <v>0</v>
      </c>
      <c r="BR310" s="588">
        <f>AND(BW$55&gt;0,SUM($E310:BQ310)&lt;'Summary&amp;Assumptions'!$G$32*$B310,$D310&gt;='Summary&amp;Assumptions'!$D$17,BW$47&gt;=$D310,BW$47&lt;=EDATE($D310,'Summary&amp;Assumptions'!$G$32))*$B310+AND(BW$56&lt;'Summary&amp;Assumptions'!$J$31,BW$47&gt;=$FO310,BW$47&lt;=$FP310)*(('Summary&amp;Assumptions'!$H$25*$C310)*(1+'Summary&amp;Assumptions'!$J$29)^(BW$46-1))+AND(BW$56&lt;'Summary&amp;Assumptions'!$J$31,BW$47&gt;=$FQ310,BW$47&lt;=$FR310)*(('Summary&amp;Assumptions'!$H$25*$C310)*(1+'Summary&amp;Assumptions'!$J$29)^(BW$46-1))</f>
        <v>0</v>
      </c>
      <c r="BS310" s="588">
        <f>AND(BX$55&gt;0,SUM($E310:BR310)&lt;'Summary&amp;Assumptions'!$G$32*$B310,$D310&gt;='Summary&amp;Assumptions'!$D$17,BX$47&gt;=$D310,BX$47&lt;=EDATE($D310,'Summary&amp;Assumptions'!$G$32))*$B310+AND(BX$56&lt;'Summary&amp;Assumptions'!$J$31,BX$47&gt;=$FO310,BX$47&lt;=$FP310)*(('Summary&amp;Assumptions'!$H$25*$C310)*(1+'Summary&amp;Assumptions'!$J$29)^(BX$46-1))+AND(BX$56&lt;'Summary&amp;Assumptions'!$J$31,BX$47&gt;=$FQ310,BX$47&lt;=$FR310)*(('Summary&amp;Assumptions'!$H$25*$C310)*(1+'Summary&amp;Assumptions'!$J$29)^(BX$46-1))</f>
        <v>0</v>
      </c>
      <c r="BT310" s="588">
        <f>AND(BY$55&gt;0,SUM($E310:BS310)&lt;'Summary&amp;Assumptions'!$G$32*$B310,$D310&gt;='Summary&amp;Assumptions'!$D$17,BY$47&gt;=$D310,BY$47&lt;=EDATE($D310,'Summary&amp;Assumptions'!$G$32))*$B310+AND(BY$56&lt;'Summary&amp;Assumptions'!$J$31,BY$47&gt;=$FO310,BY$47&lt;=$FP310)*(('Summary&amp;Assumptions'!$H$25*$C310)*(1+'Summary&amp;Assumptions'!$J$29)^(BY$46-1))+AND(BY$56&lt;'Summary&amp;Assumptions'!$J$31,BY$47&gt;=$FQ310,BY$47&lt;=$FR310)*(('Summary&amp;Assumptions'!$H$25*$C310)*(1+'Summary&amp;Assumptions'!$J$29)^(BY$46-1))</f>
        <v>0</v>
      </c>
      <c r="BU310" s="588">
        <f>AND(BZ$55&gt;0,SUM($E310:BT310)&lt;'Summary&amp;Assumptions'!$G$32*$B310,$D310&gt;='Summary&amp;Assumptions'!$D$17,BZ$47&gt;=$D310,BZ$47&lt;=EDATE($D310,'Summary&amp;Assumptions'!$G$32))*$B310+AND(BZ$56&lt;'Summary&amp;Assumptions'!$J$31,BZ$47&gt;=$FO310,BZ$47&lt;=$FP310)*(('Summary&amp;Assumptions'!$H$25*$C310)*(1+'Summary&amp;Assumptions'!$J$29)^(BZ$46-1))+AND(BZ$56&lt;'Summary&amp;Assumptions'!$J$31,BZ$47&gt;=$FQ310,BZ$47&lt;=$FR310)*(('Summary&amp;Assumptions'!$H$25*$C310)*(1+'Summary&amp;Assumptions'!$J$29)^(BZ$46-1))</f>
        <v>0</v>
      </c>
      <c r="BV310" s="588">
        <f>AND(CA$55&gt;0,SUM($E310:BU310)&lt;'Summary&amp;Assumptions'!$G$32*$B310,$D310&gt;='Summary&amp;Assumptions'!$D$17,CA$47&gt;=$D310,CA$47&lt;=EDATE($D310,'Summary&amp;Assumptions'!$G$32))*$B310+AND(CA$56&lt;'Summary&amp;Assumptions'!$J$31,CA$47&gt;=$FO310,CA$47&lt;=$FP310)*(('Summary&amp;Assumptions'!$H$25*$C310)*(1+'Summary&amp;Assumptions'!$J$29)^(CA$46-1))+AND(CA$56&lt;'Summary&amp;Assumptions'!$J$31,CA$47&gt;=$FQ310,CA$47&lt;=$FR310)*(('Summary&amp;Assumptions'!$H$25*$C310)*(1+'Summary&amp;Assumptions'!$J$29)^(CA$46-1))</f>
        <v>0</v>
      </c>
      <c r="BW310" s="588">
        <f>AND(CB$55&gt;0,SUM($E310:BV310)&lt;'Summary&amp;Assumptions'!$G$32*$B310,$D310&gt;='Summary&amp;Assumptions'!$D$17,CB$47&gt;=$D310,CB$47&lt;=EDATE($D310,'Summary&amp;Assumptions'!$G$32))*$B310+AND(CB$56&lt;'Summary&amp;Assumptions'!$J$31,CB$47&gt;=$FO310,CB$47&lt;=$FP310)*(('Summary&amp;Assumptions'!$H$25*$C310)*(1+'Summary&amp;Assumptions'!$J$29)^(CB$46-1))+AND(CB$56&lt;'Summary&amp;Assumptions'!$J$31,CB$47&gt;=$FQ310,CB$47&lt;=$FR310)*(('Summary&amp;Assumptions'!$H$25*$C310)*(1+'Summary&amp;Assumptions'!$J$29)^(CB$46-1))</f>
        <v>0</v>
      </c>
      <c r="BX310" s="588">
        <f>AND(CC$55&gt;0,SUM($E310:BW310)&lt;'Summary&amp;Assumptions'!$G$32*$B310,$D310&gt;='Summary&amp;Assumptions'!$D$17,CC$47&gt;=$D310,CC$47&lt;=EDATE($D310,'Summary&amp;Assumptions'!$G$32))*$B310+AND(CC$56&lt;'Summary&amp;Assumptions'!$J$31,CC$47&gt;=$FO310,CC$47&lt;=$FP310)*(('Summary&amp;Assumptions'!$H$25*$C310)*(1+'Summary&amp;Assumptions'!$J$29)^(CC$46-1))+AND(CC$56&lt;'Summary&amp;Assumptions'!$J$31,CC$47&gt;=$FQ310,CC$47&lt;=$FR310)*(('Summary&amp;Assumptions'!$H$25*$C310)*(1+'Summary&amp;Assumptions'!$J$29)^(CC$46-1))</f>
        <v>0</v>
      </c>
      <c r="BY310" s="588">
        <f>AND(CD$55&gt;0,SUM($E310:BX310)&lt;'Summary&amp;Assumptions'!$G$32*$B310,$D310&gt;='Summary&amp;Assumptions'!$D$17,CD$47&gt;=$D310,CD$47&lt;=EDATE($D310,'Summary&amp;Assumptions'!$G$32))*$B310+AND(CD$56&lt;'Summary&amp;Assumptions'!$J$31,CD$47&gt;=$FO310,CD$47&lt;=$FP310)*(('Summary&amp;Assumptions'!$H$25*$C310)*(1+'Summary&amp;Assumptions'!$J$29)^(CD$46-1))+AND(CD$56&lt;'Summary&amp;Assumptions'!$J$31,CD$47&gt;=$FQ310,CD$47&lt;=$FR310)*(('Summary&amp;Assumptions'!$H$25*$C310)*(1+'Summary&amp;Assumptions'!$J$29)^(CD$46-1))</f>
        <v>0</v>
      </c>
      <c r="BZ310" s="588">
        <f>AND(CE$55&gt;0,SUM($E310:BY310)&lt;'Summary&amp;Assumptions'!$G$32*$B310,$D310&gt;='Summary&amp;Assumptions'!$D$17,CE$47&gt;=$D310,CE$47&lt;=EDATE($D310,'Summary&amp;Assumptions'!$G$32))*$B310+AND(CE$56&lt;'Summary&amp;Assumptions'!$J$31,CE$47&gt;=$FO310,CE$47&lt;=$FP310)*(('Summary&amp;Assumptions'!$H$25*$C310)*(1+'Summary&amp;Assumptions'!$J$29)^(CE$46-1))+AND(CE$56&lt;'Summary&amp;Assumptions'!$J$31,CE$47&gt;=$FQ310,CE$47&lt;=$FR310)*(('Summary&amp;Assumptions'!$H$25*$C310)*(1+'Summary&amp;Assumptions'!$J$29)^(CE$46-1))</f>
        <v>0</v>
      </c>
      <c r="CA310" s="588">
        <f>AND(CF$55&gt;0,SUM($E310:BZ310)&lt;'Summary&amp;Assumptions'!$G$32*$B310,$D310&gt;='Summary&amp;Assumptions'!$D$17,CF$47&gt;=$D310,CF$47&lt;=EDATE($D310,'Summary&amp;Assumptions'!$G$32))*$B310+AND(CF$56&lt;'Summary&amp;Assumptions'!$J$31,CF$47&gt;=$FO310,CF$47&lt;=$FP310)*(('Summary&amp;Assumptions'!$H$25*$C310)*(1+'Summary&amp;Assumptions'!$J$29)^(CF$46-1))+AND(CF$56&lt;'Summary&amp;Assumptions'!$J$31,CF$47&gt;=$FQ310,CF$47&lt;=$FR310)*(('Summary&amp;Assumptions'!$H$25*$C310)*(1+'Summary&amp;Assumptions'!$J$29)^(CF$46-1))</f>
        <v>0</v>
      </c>
      <c r="CB310" s="588">
        <f>AND(CG$55&gt;0,SUM($E310:CA310)&lt;'Summary&amp;Assumptions'!$G$32*$B310,$D310&gt;='Summary&amp;Assumptions'!$D$17,CG$47&gt;=$D310,CG$47&lt;=EDATE($D310,'Summary&amp;Assumptions'!$G$32))*$B310+AND(CG$56&lt;'Summary&amp;Assumptions'!$J$31,CG$47&gt;=$FO310,CG$47&lt;=$FP310)*(('Summary&amp;Assumptions'!$H$25*$C310)*(1+'Summary&amp;Assumptions'!$J$29)^(CG$46-1))+AND(CG$56&lt;'Summary&amp;Assumptions'!$J$31,CG$47&gt;=$FQ310,CG$47&lt;=$FR310)*(('Summary&amp;Assumptions'!$H$25*$C310)*(1+'Summary&amp;Assumptions'!$J$29)^(CG$46-1))</f>
        <v>0</v>
      </c>
      <c r="CC310" s="588">
        <f>AND(CH$55&gt;0,SUM($E310:CB310)&lt;'Summary&amp;Assumptions'!$G$32*$B310,$D310&gt;='Summary&amp;Assumptions'!$D$17,CH$47&gt;=$D310,CH$47&lt;=EDATE($D310,'Summary&amp;Assumptions'!$G$32))*$B310+AND(CH$56&lt;'Summary&amp;Assumptions'!$J$31,CH$47&gt;=$FO310,CH$47&lt;=$FP310)*(('Summary&amp;Assumptions'!$H$25*$C310)*(1+'Summary&amp;Assumptions'!$J$29)^(CH$46-1))+AND(CH$56&lt;'Summary&amp;Assumptions'!$J$31,CH$47&gt;=$FQ310,CH$47&lt;=$FR310)*(('Summary&amp;Assumptions'!$H$25*$C310)*(1+'Summary&amp;Assumptions'!$J$29)^(CH$46-1))</f>
        <v>0</v>
      </c>
      <c r="CD310" s="588">
        <f>AND(CI$55&gt;0,SUM($E310:CC310)&lt;'Summary&amp;Assumptions'!$G$32*$B310,$D310&gt;='Summary&amp;Assumptions'!$D$17,CI$47&gt;=$D310,CI$47&lt;=EDATE($D310,'Summary&amp;Assumptions'!$G$32))*$B310+AND(CI$56&lt;'Summary&amp;Assumptions'!$J$31,CI$47&gt;=$FO310,CI$47&lt;=$FP310)*(('Summary&amp;Assumptions'!$H$25*$C310)*(1+'Summary&amp;Assumptions'!$J$29)^(CI$46-1))+AND(CI$56&lt;'Summary&amp;Assumptions'!$J$31,CI$47&gt;=$FQ310,CI$47&lt;=$FR310)*(('Summary&amp;Assumptions'!$H$25*$C310)*(1+'Summary&amp;Assumptions'!$J$29)^(CI$46-1))</f>
        <v>0</v>
      </c>
      <c r="CE310" s="588">
        <f>AND(CJ$55&gt;0,SUM($E310:CD310)&lt;'Summary&amp;Assumptions'!$G$32*$B310,$D310&gt;='Summary&amp;Assumptions'!$D$17,CJ$47&gt;=$D310,CJ$47&lt;=EDATE($D310,'Summary&amp;Assumptions'!$G$32))*$B310+AND(CJ$56&lt;'Summary&amp;Assumptions'!$J$31,CJ$47&gt;=$FO310,CJ$47&lt;=$FP310)*(('Summary&amp;Assumptions'!$H$25*$C310)*(1+'Summary&amp;Assumptions'!$J$29)^(CJ$46-1))+AND(CJ$56&lt;'Summary&amp;Assumptions'!$J$31,CJ$47&gt;=$FQ310,CJ$47&lt;=$FR310)*(('Summary&amp;Assumptions'!$H$25*$C310)*(1+'Summary&amp;Assumptions'!$J$29)^(CJ$46-1))</f>
        <v>0</v>
      </c>
      <c r="CF310" s="588">
        <f>AND(CK$55&gt;0,SUM($E310:CE310)&lt;'Summary&amp;Assumptions'!$G$32*$B310,$D310&gt;='Summary&amp;Assumptions'!$D$17,CK$47&gt;=$D310,CK$47&lt;=EDATE($D310,'Summary&amp;Assumptions'!$G$32))*$B310+AND(CK$56&lt;'Summary&amp;Assumptions'!$J$31,CK$47&gt;=$FO310,CK$47&lt;=$FP310)*(('Summary&amp;Assumptions'!$H$25*$C310)*(1+'Summary&amp;Assumptions'!$J$29)^(CK$46-1))+AND(CK$56&lt;'Summary&amp;Assumptions'!$J$31,CK$47&gt;=$FQ310,CK$47&lt;=$FR310)*(('Summary&amp;Assumptions'!$H$25*$C310)*(1+'Summary&amp;Assumptions'!$J$29)^(CK$46-1))</f>
        <v>0</v>
      </c>
      <c r="CG310" s="588">
        <f>AND(CL$55&gt;0,SUM($E310:CF310)&lt;'Summary&amp;Assumptions'!$G$32*$B310,$D310&gt;='Summary&amp;Assumptions'!$D$17,CL$47&gt;=$D310,CL$47&lt;=EDATE($D310,'Summary&amp;Assumptions'!$G$32))*$B310+AND(CL$56&lt;'Summary&amp;Assumptions'!$J$31,CL$47&gt;=$FO310,CL$47&lt;=$FP310)*(('Summary&amp;Assumptions'!$H$25*$C310)*(1+'Summary&amp;Assumptions'!$J$29)^(CL$46-1))+AND(CL$56&lt;'Summary&amp;Assumptions'!$J$31,CL$47&gt;=$FQ310,CL$47&lt;=$FR310)*(('Summary&amp;Assumptions'!$H$25*$C310)*(1+'Summary&amp;Assumptions'!$J$29)^(CL$46-1))</f>
        <v>0</v>
      </c>
      <c r="CH310" s="588">
        <f>AND(CM$55&gt;0,SUM($E310:CG310)&lt;'Summary&amp;Assumptions'!$G$32*$B310,$D310&gt;='Summary&amp;Assumptions'!$D$17,CM$47&gt;=$D310,CM$47&lt;=EDATE($D310,'Summary&amp;Assumptions'!$G$32))*$B310+AND(CM$56&lt;'Summary&amp;Assumptions'!$J$31,CM$47&gt;=$FO310,CM$47&lt;=$FP310)*(('Summary&amp;Assumptions'!$H$25*$C310)*(1+'Summary&amp;Assumptions'!$J$29)^(CM$46-1))+AND(CM$56&lt;'Summary&amp;Assumptions'!$J$31,CM$47&gt;=$FQ310,CM$47&lt;=$FR310)*(('Summary&amp;Assumptions'!$H$25*$C310)*(1+'Summary&amp;Assumptions'!$J$29)^(CM$46-1))</f>
        <v>0</v>
      </c>
      <c r="CI310" s="588">
        <f>AND(CN$55&gt;0,SUM($E310:CH310)&lt;'Summary&amp;Assumptions'!$G$32*$B310,$D310&gt;='Summary&amp;Assumptions'!$D$17,CN$47&gt;=$D310,CN$47&lt;=EDATE($D310,'Summary&amp;Assumptions'!$G$32))*$B310+AND(CN$56&lt;'Summary&amp;Assumptions'!$J$31,CN$47&gt;=$FO310,CN$47&lt;=$FP310)*(('Summary&amp;Assumptions'!$H$25*$C310)*(1+'Summary&amp;Assumptions'!$J$29)^(CN$46-1))+AND(CN$56&lt;'Summary&amp;Assumptions'!$J$31,CN$47&gt;=$FQ310,CN$47&lt;=$FR310)*(('Summary&amp;Assumptions'!$H$25*$C310)*(1+'Summary&amp;Assumptions'!$J$29)^(CN$46-1))</f>
        <v>0</v>
      </c>
      <c r="CJ310" s="588">
        <f>AND(CO$55&gt;0,SUM($E310:CI310)&lt;'Summary&amp;Assumptions'!$G$32*$B310,$D310&gt;='Summary&amp;Assumptions'!$D$17,CO$47&gt;=$D310,CO$47&lt;=EDATE($D310,'Summary&amp;Assumptions'!$G$32))*$B310+AND(CO$56&lt;'Summary&amp;Assumptions'!$J$31,CO$47&gt;=$FO310,CO$47&lt;=$FP310)*(('Summary&amp;Assumptions'!$H$25*$C310)*(1+'Summary&amp;Assumptions'!$J$29)^(CO$46-1))+AND(CO$56&lt;'Summary&amp;Assumptions'!$J$31,CO$47&gt;=$FQ310,CO$47&lt;=$FR310)*(('Summary&amp;Assumptions'!$H$25*$C310)*(1+'Summary&amp;Assumptions'!$J$29)^(CO$46-1))</f>
        <v>0</v>
      </c>
      <c r="CK310" s="588">
        <f>AND(CP$55&gt;0,SUM($E310:CJ310)&lt;'Summary&amp;Assumptions'!$G$32*$B310,$D310&gt;='Summary&amp;Assumptions'!$D$17,CP$47&gt;=$D310,CP$47&lt;=EDATE($D310,'Summary&amp;Assumptions'!$G$32))*$B310+AND(CP$56&lt;'Summary&amp;Assumptions'!$J$31,CP$47&gt;=$FO310,CP$47&lt;=$FP310)*(('Summary&amp;Assumptions'!$H$25*$C310)*(1+'Summary&amp;Assumptions'!$J$29)^(CP$46-1))+AND(CP$56&lt;'Summary&amp;Assumptions'!$J$31,CP$47&gt;=$FQ310,CP$47&lt;=$FR310)*(('Summary&amp;Assumptions'!$H$25*$C310)*(1+'Summary&amp;Assumptions'!$J$29)^(CP$46-1))</f>
        <v>0</v>
      </c>
      <c r="CL310" s="588">
        <f>AND(CQ$55&gt;0,SUM($E310:CK310)&lt;'Summary&amp;Assumptions'!$G$32*$B310,$D310&gt;='Summary&amp;Assumptions'!$D$17,CQ$47&gt;=$D310,CQ$47&lt;=EDATE($D310,'Summary&amp;Assumptions'!$G$32))*$B310+AND(CQ$56&lt;'Summary&amp;Assumptions'!$J$31,CQ$47&gt;=$FO310,CQ$47&lt;=$FP310)*(('Summary&amp;Assumptions'!$H$25*$C310)*(1+'Summary&amp;Assumptions'!$J$29)^(CQ$46-1))+AND(CQ$56&lt;'Summary&amp;Assumptions'!$J$31,CQ$47&gt;=$FQ310,CQ$47&lt;=$FR310)*(('Summary&amp;Assumptions'!$H$25*$C310)*(1+'Summary&amp;Assumptions'!$J$29)^(CQ$46-1))</f>
        <v>0</v>
      </c>
      <c r="CM310" s="588">
        <f>AND(CR$55&gt;0,SUM($E310:CL310)&lt;'Summary&amp;Assumptions'!$G$32*$B310,$D310&gt;='Summary&amp;Assumptions'!$D$17,CR$47&gt;=$D310,CR$47&lt;=EDATE($D310,'Summary&amp;Assumptions'!$G$32))*$B310+AND(CR$56&lt;'Summary&amp;Assumptions'!$J$31,CR$47&gt;=$FO310,CR$47&lt;=$FP310)*(('Summary&amp;Assumptions'!$H$25*$C310)*(1+'Summary&amp;Assumptions'!$J$29)^(CR$46-1))+AND(CR$56&lt;'Summary&amp;Assumptions'!$J$31,CR$47&gt;=$FQ310,CR$47&lt;=$FR310)*(('Summary&amp;Assumptions'!$H$25*$C310)*(1+'Summary&amp;Assumptions'!$J$29)^(CR$46-1))</f>
        <v>0</v>
      </c>
      <c r="CN310" s="588">
        <f>AND(CS$55&gt;0,SUM($E310:CM310)&lt;'Summary&amp;Assumptions'!$G$32*$B310,$D310&gt;='Summary&amp;Assumptions'!$D$17,CS$47&gt;=$D310,CS$47&lt;=EDATE($D310,'Summary&amp;Assumptions'!$G$32))*$B310+AND(CS$56&lt;'Summary&amp;Assumptions'!$J$31,CS$47&gt;=$FO310,CS$47&lt;=$FP310)*(('Summary&amp;Assumptions'!$H$25*$C310)*(1+'Summary&amp;Assumptions'!$J$29)^(CS$46-1))+AND(CS$56&lt;'Summary&amp;Assumptions'!$J$31,CS$47&gt;=$FQ310,CS$47&lt;=$FR310)*(('Summary&amp;Assumptions'!$H$25*$C310)*(1+'Summary&amp;Assumptions'!$J$29)^(CS$46-1))</f>
        <v>0</v>
      </c>
      <c r="CO310" s="588">
        <f>AND(CT$55&gt;0,SUM($E310:CN310)&lt;'Summary&amp;Assumptions'!$G$32*$B310,$D310&gt;='Summary&amp;Assumptions'!$D$17,CT$47&gt;=$D310,CT$47&lt;=EDATE($D310,'Summary&amp;Assumptions'!$G$32))*$B310+AND(CT$56&lt;'Summary&amp;Assumptions'!$J$31,CT$47&gt;=$FO310,CT$47&lt;=$FP310)*(('Summary&amp;Assumptions'!$H$25*$C310)*(1+'Summary&amp;Assumptions'!$J$29)^(CT$46-1))+AND(CT$56&lt;'Summary&amp;Assumptions'!$J$31,CT$47&gt;=$FQ310,CT$47&lt;=$FR310)*(('Summary&amp;Assumptions'!$H$25*$C310)*(1+'Summary&amp;Assumptions'!$J$29)^(CT$46-1))</f>
        <v>0</v>
      </c>
      <c r="CP310" s="588">
        <f>AND(CU$55&gt;0,SUM($E310:CO310)&lt;'Summary&amp;Assumptions'!$G$32*$B310,$D310&gt;='Summary&amp;Assumptions'!$D$17,CU$47&gt;=$D310,CU$47&lt;=EDATE($D310,'Summary&amp;Assumptions'!$G$32))*$B310+AND(CU$56&lt;'Summary&amp;Assumptions'!$J$31,CU$47&gt;=$FO310,CU$47&lt;=$FP310)*(('Summary&amp;Assumptions'!$H$25*$C310)*(1+'Summary&amp;Assumptions'!$J$29)^(CU$46-1))+AND(CU$56&lt;'Summary&amp;Assumptions'!$J$31,CU$47&gt;=$FQ310,CU$47&lt;=$FR310)*(('Summary&amp;Assumptions'!$H$25*$C310)*(1+'Summary&amp;Assumptions'!$J$29)^(CU$46-1))</f>
        <v>0</v>
      </c>
      <c r="CQ310" s="588">
        <f>AND(CV$55&gt;0,SUM($E310:CP310)&lt;'Summary&amp;Assumptions'!$G$32*$B310,$D310&gt;='Summary&amp;Assumptions'!$D$17,CV$47&gt;=$D310,CV$47&lt;=EDATE($D310,'Summary&amp;Assumptions'!$G$32))*$B310+AND(CV$56&lt;'Summary&amp;Assumptions'!$J$31,CV$47&gt;=$FO310,CV$47&lt;=$FP310)*(('Summary&amp;Assumptions'!$H$25*$C310)*(1+'Summary&amp;Assumptions'!$J$29)^(CV$46-1))+AND(CV$56&lt;'Summary&amp;Assumptions'!$J$31,CV$47&gt;=$FQ310,CV$47&lt;=$FR310)*(('Summary&amp;Assumptions'!$H$25*$C310)*(1+'Summary&amp;Assumptions'!$J$29)^(CV$46-1))</f>
        <v>0</v>
      </c>
      <c r="CR310" s="588">
        <f>AND(CW$55&gt;0,SUM($E310:CQ310)&lt;'Summary&amp;Assumptions'!$G$32*$B310,$D310&gt;='Summary&amp;Assumptions'!$D$17,CW$47&gt;=$D310,CW$47&lt;=EDATE($D310,'Summary&amp;Assumptions'!$G$32))*$B310+AND(CW$56&lt;'Summary&amp;Assumptions'!$J$31,CW$47&gt;=$FO310,CW$47&lt;=$FP310)*(('Summary&amp;Assumptions'!$H$25*$C310)*(1+'Summary&amp;Assumptions'!$J$29)^(CW$46-1))+AND(CW$56&lt;'Summary&amp;Assumptions'!$J$31,CW$47&gt;=$FQ310,CW$47&lt;=$FR310)*(('Summary&amp;Assumptions'!$H$25*$C310)*(1+'Summary&amp;Assumptions'!$J$29)^(CW$46-1))</f>
        <v>0</v>
      </c>
      <c r="CS310" s="588">
        <f>AND(CX$55&gt;0,SUM($E310:CR310)&lt;'Summary&amp;Assumptions'!$G$32*$B310,$D310&gt;='Summary&amp;Assumptions'!$D$17,CX$47&gt;=$D310,CX$47&lt;=EDATE($D310,'Summary&amp;Assumptions'!$G$32))*$B310+AND(CX$56&lt;'Summary&amp;Assumptions'!$J$31,CX$47&gt;=$FO310,CX$47&lt;=$FP310)*(('Summary&amp;Assumptions'!$H$25*$C310)*(1+'Summary&amp;Assumptions'!$J$29)^(CX$46-1))+AND(CX$56&lt;'Summary&amp;Assumptions'!$J$31,CX$47&gt;=$FQ310,CX$47&lt;=$FR310)*(('Summary&amp;Assumptions'!$H$25*$C310)*(1+'Summary&amp;Assumptions'!$J$29)^(CX$46-1))</f>
        <v>0</v>
      </c>
      <c r="CT310" s="588">
        <f>AND(CY$55&gt;0,SUM($E310:CS310)&lt;'Summary&amp;Assumptions'!$G$32*$B310,$D310&gt;='Summary&amp;Assumptions'!$D$17,CY$47&gt;=$D310,CY$47&lt;=EDATE($D310,'Summary&amp;Assumptions'!$G$32))*$B310+AND(CY$56&lt;'Summary&amp;Assumptions'!$J$31,CY$47&gt;=$FO310,CY$47&lt;=$FP310)*(('Summary&amp;Assumptions'!$H$25*$C310)*(1+'Summary&amp;Assumptions'!$J$29)^(CY$46-1))+AND(CY$56&lt;'Summary&amp;Assumptions'!$J$31,CY$47&gt;=$FQ310,CY$47&lt;=$FR310)*(('Summary&amp;Assumptions'!$H$25*$C310)*(1+'Summary&amp;Assumptions'!$J$29)^(CY$46-1))</f>
        <v>0</v>
      </c>
      <c r="CU310" s="588">
        <f>AND(CZ$55&gt;0,SUM($E310:CT310)&lt;'Summary&amp;Assumptions'!$G$32*$B310,$D310&gt;='Summary&amp;Assumptions'!$D$17,CZ$47&gt;=$D310,CZ$47&lt;=EDATE($D310,'Summary&amp;Assumptions'!$G$32))*$B310+AND(CZ$56&lt;'Summary&amp;Assumptions'!$J$31,CZ$47&gt;=$FO310,CZ$47&lt;=$FP310)*(('Summary&amp;Assumptions'!$H$25*$C310)*(1+'Summary&amp;Assumptions'!$J$29)^(CZ$46-1))+AND(CZ$56&lt;'Summary&amp;Assumptions'!$J$31,CZ$47&gt;=$FQ310,CZ$47&lt;=$FR310)*(('Summary&amp;Assumptions'!$H$25*$C310)*(1+'Summary&amp;Assumptions'!$J$29)^(CZ$46-1))</f>
        <v>0</v>
      </c>
      <c r="CV310" s="588">
        <f>AND(DA$55&gt;0,SUM($E310:CU310)&lt;'Summary&amp;Assumptions'!$G$32*$B310,$D310&gt;='Summary&amp;Assumptions'!$D$17,DA$47&gt;=$D310,DA$47&lt;=EDATE($D310,'Summary&amp;Assumptions'!$G$32))*$B310+AND(DA$56&lt;'Summary&amp;Assumptions'!$J$31,DA$47&gt;=$FO310,DA$47&lt;=$FP310)*(('Summary&amp;Assumptions'!$H$25*$C310)*(1+'Summary&amp;Assumptions'!$J$29)^(DA$46-1))+AND(DA$56&lt;'Summary&amp;Assumptions'!$J$31,DA$47&gt;=$FQ310,DA$47&lt;=$FR310)*(('Summary&amp;Assumptions'!$H$25*$C310)*(1+'Summary&amp;Assumptions'!$J$29)^(DA$46-1))</f>
        <v>0</v>
      </c>
      <c r="CW310" s="588">
        <f>AND(DB$55&gt;0,SUM($E310:CV310)&lt;'Summary&amp;Assumptions'!$G$32*$B310,$D310&gt;='Summary&amp;Assumptions'!$D$17,DB$47&gt;=$D310,DB$47&lt;=EDATE($D310,'Summary&amp;Assumptions'!$G$32))*$B310+AND(DB$56&lt;'Summary&amp;Assumptions'!$J$31,DB$47&gt;=$FO310,DB$47&lt;=$FP310)*(('Summary&amp;Assumptions'!$H$25*$C310)*(1+'Summary&amp;Assumptions'!$J$29)^(DB$46-1))+AND(DB$56&lt;'Summary&amp;Assumptions'!$J$31,DB$47&gt;=$FQ310,DB$47&lt;=$FR310)*(('Summary&amp;Assumptions'!$H$25*$C310)*(1+'Summary&amp;Assumptions'!$J$29)^(DB$46-1))</f>
        <v>0</v>
      </c>
      <c r="CX310" s="588">
        <f>AND(DC$55&gt;0,SUM($E310:CW310)&lt;'Summary&amp;Assumptions'!$G$32*$B310,$D310&gt;='Summary&amp;Assumptions'!$D$17,DC$47&gt;=$D310,DC$47&lt;=EDATE($D310,'Summary&amp;Assumptions'!$G$32))*$B310+AND(DC$56&lt;'Summary&amp;Assumptions'!$J$31,DC$47&gt;=$FO310,DC$47&lt;=$FP310)*(('Summary&amp;Assumptions'!$H$25*$C310)*(1+'Summary&amp;Assumptions'!$J$29)^(DC$46-1))+AND(DC$56&lt;'Summary&amp;Assumptions'!$J$31,DC$47&gt;=$FQ310,DC$47&lt;=$FR310)*(('Summary&amp;Assumptions'!$H$25*$C310)*(1+'Summary&amp;Assumptions'!$J$29)^(DC$46-1))</f>
        <v>0</v>
      </c>
      <c r="CY310" s="588">
        <f>AND(DD$55&gt;0,SUM($E310:CX310)&lt;'Summary&amp;Assumptions'!$G$32*$B310,$D310&gt;='Summary&amp;Assumptions'!$D$17,DD$47&gt;=$D310,DD$47&lt;=EDATE($D310,'Summary&amp;Assumptions'!$G$32))*$B310+AND(DD$56&lt;'Summary&amp;Assumptions'!$J$31,DD$47&gt;=$FO310,DD$47&lt;=$FP310)*(('Summary&amp;Assumptions'!$H$25*$C310)*(1+'Summary&amp;Assumptions'!$J$29)^(DD$46-1))+AND(DD$56&lt;'Summary&amp;Assumptions'!$J$31,DD$47&gt;=$FQ310,DD$47&lt;=$FR310)*(('Summary&amp;Assumptions'!$H$25*$C310)*(1+'Summary&amp;Assumptions'!$J$29)^(DD$46-1))</f>
        <v>0</v>
      </c>
      <c r="CZ310" s="588">
        <f>AND(DE$55&gt;0,SUM($E310:CY310)&lt;'Summary&amp;Assumptions'!$G$32*$B310,$D310&gt;='Summary&amp;Assumptions'!$D$17,DE$47&gt;=$D310,DE$47&lt;=EDATE($D310,'Summary&amp;Assumptions'!$G$32))*$B310+AND(DE$56&lt;'Summary&amp;Assumptions'!$J$31,DE$47&gt;=$FO310,DE$47&lt;=$FP310)*(('Summary&amp;Assumptions'!$H$25*$C310)*(1+'Summary&amp;Assumptions'!$J$29)^(DE$46-1))+AND(DE$56&lt;'Summary&amp;Assumptions'!$J$31,DE$47&gt;=$FQ310,DE$47&lt;=$FR310)*(('Summary&amp;Assumptions'!$H$25*$C310)*(1+'Summary&amp;Assumptions'!$J$29)^(DE$46-1))</f>
        <v>0</v>
      </c>
      <c r="DA310" s="588">
        <f>AND(DF$55&gt;0,SUM($E310:CZ310)&lt;'Summary&amp;Assumptions'!$G$32*$B310,$D310&gt;='Summary&amp;Assumptions'!$D$17,DF$47&gt;=$D310,DF$47&lt;=EDATE($D310,'Summary&amp;Assumptions'!$G$32))*$B310+AND(DF$56&lt;'Summary&amp;Assumptions'!$J$31,DF$47&gt;=$FO310,DF$47&lt;=$FP310)*(('Summary&amp;Assumptions'!$H$25*$C310)*(1+'Summary&amp;Assumptions'!$J$29)^(DF$46-1))+AND(DF$56&lt;'Summary&amp;Assumptions'!$J$31,DF$47&gt;=$FQ310,DF$47&lt;=$FR310)*(('Summary&amp;Assumptions'!$H$25*$C310)*(1+'Summary&amp;Assumptions'!$J$29)^(DF$46-1))</f>
        <v>0</v>
      </c>
      <c r="DB310" s="588">
        <f>AND(DG$55&gt;0,SUM($E310:DA310)&lt;'Summary&amp;Assumptions'!$G$32*$B310,$D310&gt;='Summary&amp;Assumptions'!$D$17,DG$47&gt;=$D310,DG$47&lt;=EDATE($D310,'Summary&amp;Assumptions'!$G$32))*$B310+AND(DG$56&lt;'Summary&amp;Assumptions'!$J$31,DG$47&gt;=$FO310,DG$47&lt;=$FP310)*(('Summary&amp;Assumptions'!$H$25*$C310)*(1+'Summary&amp;Assumptions'!$J$29)^(DG$46-1))+AND(DG$56&lt;'Summary&amp;Assumptions'!$J$31,DG$47&gt;=$FQ310,DG$47&lt;=$FR310)*(('Summary&amp;Assumptions'!$H$25*$C310)*(1+'Summary&amp;Assumptions'!$J$29)^(DG$46-1))</f>
        <v>0</v>
      </c>
      <c r="DC310" s="588">
        <f>AND(DH$55&gt;0,SUM($E310:DB310)&lt;'Summary&amp;Assumptions'!$G$32*$B310,$D310&gt;='Summary&amp;Assumptions'!$D$17,DH$47&gt;=$D310,DH$47&lt;=EDATE($D310,'Summary&amp;Assumptions'!$G$32))*$B310+AND(DH$56&lt;'Summary&amp;Assumptions'!$J$31,DH$47&gt;=$FO310,DH$47&lt;=$FP310)*(('Summary&amp;Assumptions'!$H$25*$C310)*(1+'Summary&amp;Assumptions'!$J$29)^(DH$46-1))+AND(DH$56&lt;'Summary&amp;Assumptions'!$J$31,DH$47&gt;=$FQ310,DH$47&lt;=$FR310)*(('Summary&amp;Assumptions'!$H$25*$C310)*(1+'Summary&amp;Assumptions'!$J$29)^(DH$46-1))</f>
        <v>0</v>
      </c>
      <c r="DD310" s="588">
        <f>AND(DI$55&gt;0,SUM($E310:DC310)&lt;'Summary&amp;Assumptions'!$G$32*$B310,$D310&gt;='Summary&amp;Assumptions'!$D$17,DI$47&gt;=$D310,DI$47&lt;=EDATE($D310,'Summary&amp;Assumptions'!$G$32))*$B310+AND(DI$56&lt;'Summary&amp;Assumptions'!$J$31,DI$47&gt;=$FO310,DI$47&lt;=$FP310)*(('Summary&amp;Assumptions'!$H$25*$C310)*(1+'Summary&amp;Assumptions'!$J$29)^(DI$46-1))+AND(DI$56&lt;'Summary&amp;Assumptions'!$J$31,DI$47&gt;=$FQ310,DI$47&lt;=$FR310)*(('Summary&amp;Assumptions'!$H$25*$C310)*(1+'Summary&amp;Assumptions'!$J$29)^(DI$46-1))</f>
        <v>0</v>
      </c>
      <c r="DE310" s="588">
        <f>AND(DJ$55&gt;0,SUM($E310:DD310)&lt;'Summary&amp;Assumptions'!$G$32*$B310,$D310&gt;='Summary&amp;Assumptions'!$D$17,DJ$47&gt;=$D310,DJ$47&lt;=EDATE($D310,'Summary&amp;Assumptions'!$G$32))*$B310+AND(DJ$56&lt;'Summary&amp;Assumptions'!$J$31,DJ$47&gt;=$FO310,DJ$47&lt;=$FP310)*(('Summary&amp;Assumptions'!$H$25*$C310)*(1+'Summary&amp;Assumptions'!$J$29)^(DJ$46-1))+AND(DJ$56&lt;'Summary&amp;Assumptions'!$J$31,DJ$47&gt;=$FQ310,DJ$47&lt;=$FR310)*(('Summary&amp;Assumptions'!$H$25*$C310)*(1+'Summary&amp;Assumptions'!$J$29)^(DJ$46-1))</f>
        <v>0</v>
      </c>
      <c r="DF310" s="588">
        <f>AND(DK$55&gt;0,SUM($E310:DE310)&lt;'Summary&amp;Assumptions'!$G$32*$B310,$D310&gt;='Summary&amp;Assumptions'!$D$17,DK$47&gt;=$D310,DK$47&lt;=EDATE($D310,'Summary&amp;Assumptions'!$G$32))*$B310+AND(DK$56&lt;'Summary&amp;Assumptions'!$J$31,DK$47&gt;=$FO310,DK$47&lt;=$FP310)*(('Summary&amp;Assumptions'!$H$25*$C310)*(1+'Summary&amp;Assumptions'!$J$29)^(DK$46-1))+AND(DK$56&lt;'Summary&amp;Assumptions'!$J$31,DK$47&gt;=$FQ310,DK$47&lt;=$FR310)*(('Summary&amp;Assumptions'!$H$25*$C310)*(1+'Summary&amp;Assumptions'!$J$29)^(DK$46-1))</f>
        <v>0</v>
      </c>
      <c r="DG310" s="588">
        <f>AND(DL$55&gt;0,SUM($E310:DF310)&lt;'Summary&amp;Assumptions'!$G$32*$B310,$D310&gt;='Summary&amp;Assumptions'!$D$17,DL$47&gt;=$D310,DL$47&lt;=EDATE($D310,'Summary&amp;Assumptions'!$G$32))*$B310+AND(DL$56&lt;'Summary&amp;Assumptions'!$J$31,DL$47&gt;=$FO310,DL$47&lt;=$FP310)*(('Summary&amp;Assumptions'!$H$25*$C310)*(1+'Summary&amp;Assumptions'!$J$29)^(DL$46-1))+AND(DL$56&lt;'Summary&amp;Assumptions'!$J$31,DL$47&gt;=$FQ310,DL$47&lt;=$FR310)*(('Summary&amp;Assumptions'!$H$25*$C310)*(1+'Summary&amp;Assumptions'!$J$29)^(DL$46-1))</f>
        <v>0</v>
      </c>
      <c r="DH310" s="588">
        <f>AND(DM$55&gt;0,SUM($E310:DG310)&lt;'Summary&amp;Assumptions'!$G$32*$B310,$D310&gt;='Summary&amp;Assumptions'!$D$17,DM$47&gt;=$D310,DM$47&lt;=EDATE($D310,'Summary&amp;Assumptions'!$G$32))*$B310+AND(DM$56&lt;'Summary&amp;Assumptions'!$J$31,DM$47&gt;=$FO310,DM$47&lt;=$FP310)*(('Summary&amp;Assumptions'!$H$25*$C310)*(1+'Summary&amp;Assumptions'!$J$29)^(DM$46-1))+AND(DM$56&lt;'Summary&amp;Assumptions'!$J$31,DM$47&gt;=$FQ310,DM$47&lt;=$FR310)*(('Summary&amp;Assumptions'!$H$25*$C310)*(1+'Summary&amp;Assumptions'!$J$29)^(DM$46-1))</f>
        <v>0</v>
      </c>
      <c r="DI310" s="588">
        <f>AND(DN$55&gt;0,SUM($E310:DH310)&lt;'Summary&amp;Assumptions'!$G$32*$B310,$D310&gt;='Summary&amp;Assumptions'!$D$17,DN$47&gt;=$D310,DN$47&lt;=EDATE($D310,'Summary&amp;Assumptions'!$G$32))*$B310+AND(DN$56&lt;'Summary&amp;Assumptions'!$J$31,DN$47&gt;=$FO310,DN$47&lt;=$FP310)*(('Summary&amp;Assumptions'!$H$25*$C310)*(1+'Summary&amp;Assumptions'!$J$29)^(DN$46-1))+AND(DN$56&lt;'Summary&amp;Assumptions'!$J$31,DN$47&gt;=$FQ310,DN$47&lt;=$FR310)*(('Summary&amp;Assumptions'!$H$25*$C310)*(1+'Summary&amp;Assumptions'!$J$29)^(DN$46-1))</f>
        <v>0</v>
      </c>
      <c r="DJ310" s="588">
        <f>AND(DO$55&gt;0,SUM($E310:DI310)&lt;'Summary&amp;Assumptions'!$G$32*$B310,$D310&gt;='Summary&amp;Assumptions'!$D$17,DO$47&gt;=$D310,DO$47&lt;=EDATE($D310,'Summary&amp;Assumptions'!$G$32))*$B310+AND(DO$56&lt;'Summary&amp;Assumptions'!$J$31,DO$47&gt;=$FO310,DO$47&lt;=$FP310)*(('Summary&amp;Assumptions'!$H$25*$C310)*(1+'Summary&amp;Assumptions'!$J$29)^(DO$46-1))+AND(DO$56&lt;'Summary&amp;Assumptions'!$J$31,DO$47&gt;=$FQ310,DO$47&lt;=$FR310)*(('Summary&amp;Assumptions'!$H$25*$C310)*(1+'Summary&amp;Assumptions'!$J$29)^(DO$46-1))</f>
        <v>0</v>
      </c>
      <c r="DK310" s="588">
        <f>AND(DP$55&gt;0,SUM($E310:DJ310)&lt;'Summary&amp;Assumptions'!$G$32*$B310,$D310&gt;='Summary&amp;Assumptions'!$D$17,DP$47&gt;=$D310,DP$47&lt;=EDATE($D310,'Summary&amp;Assumptions'!$G$32))*$B310+AND(DP$56&lt;'Summary&amp;Assumptions'!$J$31,DP$47&gt;=$FO310,DP$47&lt;=$FP310)*(('Summary&amp;Assumptions'!$H$25*$C310)*(1+'Summary&amp;Assumptions'!$J$29)^(DP$46-1))+AND(DP$56&lt;'Summary&amp;Assumptions'!$J$31,DP$47&gt;=$FQ310,DP$47&lt;=$FR310)*(('Summary&amp;Assumptions'!$H$25*$C310)*(1+'Summary&amp;Assumptions'!$J$29)^(DP$46-1))</f>
        <v>0</v>
      </c>
      <c r="DL310" s="588">
        <f>AND(DQ$55&gt;0,SUM($E310:DK310)&lt;'Summary&amp;Assumptions'!$G$32*$B310,$D310&gt;='Summary&amp;Assumptions'!$D$17,DQ$47&gt;=$D310,DQ$47&lt;=EDATE($D310,'Summary&amp;Assumptions'!$G$32))*$B310+AND(DQ$56&lt;'Summary&amp;Assumptions'!$J$31,DQ$47&gt;=$FO310,DQ$47&lt;=$FP310)*(('Summary&amp;Assumptions'!$H$25*$C310)*(1+'Summary&amp;Assumptions'!$J$29)^(DQ$46-1))+AND(DQ$56&lt;'Summary&amp;Assumptions'!$J$31,DQ$47&gt;=$FQ310,DQ$47&lt;=$FR310)*(('Summary&amp;Assumptions'!$H$25*$C310)*(1+'Summary&amp;Assumptions'!$J$29)^(DQ$46-1))</f>
        <v>0</v>
      </c>
      <c r="DM310" s="588">
        <f>AND(DR$55&gt;0,SUM($E310:DL310)&lt;'Summary&amp;Assumptions'!$G$32*$B310,$D310&gt;='Summary&amp;Assumptions'!$D$17,DR$47&gt;=$D310,DR$47&lt;=EDATE($D310,'Summary&amp;Assumptions'!$G$32))*$B310+AND(DR$56&lt;'Summary&amp;Assumptions'!$J$31,DR$47&gt;=$FO310,DR$47&lt;=$FP310)*(('Summary&amp;Assumptions'!$H$25*$C310)*(1+'Summary&amp;Assumptions'!$J$29)^(DR$46-1))+AND(DR$56&lt;'Summary&amp;Assumptions'!$J$31,DR$47&gt;=$FQ310,DR$47&lt;=$FR310)*(('Summary&amp;Assumptions'!$H$25*$C310)*(1+'Summary&amp;Assumptions'!$J$29)^(DR$46-1))</f>
        <v>0</v>
      </c>
      <c r="DN310" s="588">
        <f>AND(DS$55&gt;0,SUM($E310:DM310)&lt;'Summary&amp;Assumptions'!$G$32*$B310,$D310&gt;='Summary&amp;Assumptions'!$D$17,DS$47&gt;=$D310,DS$47&lt;=EDATE($D310,'Summary&amp;Assumptions'!$G$32))*$B310+AND(DS$56&lt;'Summary&amp;Assumptions'!$J$31,DS$47&gt;=$FO310,DS$47&lt;=$FP310)*(('Summary&amp;Assumptions'!$H$25*$C310)*(1+'Summary&amp;Assumptions'!$J$29)^(DS$46-1))+AND(DS$56&lt;'Summary&amp;Assumptions'!$J$31,DS$47&gt;=$FQ310,DS$47&lt;=$FR310)*(('Summary&amp;Assumptions'!$H$25*$C310)*(1+'Summary&amp;Assumptions'!$J$29)^(DS$46-1))</f>
        <v>0</v>
      </c>
      <c r="DO310" s="588">
        <f>AND(DT$55&gt;0,SUM($E310:DN310)&lt;'Summary&amp;Assumptions'!$G$32*$B310,$D310&gt;='Summary&amp;Assumptions'!$D$17,DT$47&gt;=$D310,DT$47&lt;=EDATE($D310,'Summary&amp;Assumptions'!$G$32))*$B310+AND(DT$56&lt;'Summary&amp;Assumptions'!$J$31,DT$47&gt;=$FO310,DT$47&lt;=$FP310)*(('Summary&amp;Assumptions'!$H$25*$C310)*(1+'Summary&amp;Assumptions'!$J$29)^(DT$46-1))+AND(DT$56&lt;'Summary&amp;Assumptions'!$J$31,DT$47&gt;=$FQ310,DT$47&lt;=$FR310)*(('Summary&amp;Assumptions'!$H$25*$C310)*(1+'Summary&amp;Assumptions'!$J$29)^(DT$46-1))</f>
        <v>0</v>
      </c>
      <c r="DP310" s="588">
        <f>AND(DU$55&gt;0,SUM($E310:DO310)&lt;'Summary&amp;Assumptions'!$G$32*$B310,$D310&gt;='Summary&amp;Assumptions'!$D$17,DU$47&gt;=$D310,DU$47&lt;=EDATE($D310,'Summary&amp;Assumptions'!$G$32))*$B310+AND(DU$56&lt;'Summary&amp;Assumptions'!$J$31,DU$47&gt;=$FO310,DU$47&lt;=$FP310)*(('Summary&amp;Assumptions'!$H$25*$C310)*(1+'Summary&amp;Assumptions'!$J$29)^(DU$46-1))+AND(DU$56&lt;'Summary&amp;Assumptions'!$J$31,DU$47&gt;=$FQ310,DU$47&lt;=$FR310)*(('Summary&amp;Assumptions'!$H$25*$C310)*(1+'Summary&amp;Assumptions'!$J$29)^(DU$46-1))</f>
        <v>0</v>
      </c>
      <c r="DQ310" s="588">
        <f>AND(DV$55&gt;0,SUM($E310:DP310)&lt;'Summary&amp;Assumptions'!$G$32*$B310,$D310&gt;='Summary&amp;Assumptions'!$D$17,DV$47&gt;=$D310,DV$47&lt;=EDATE($D310,'Summary&amp;Assumptions'!$G$32))*$B310+AND(DV$56&lt;'Summary&amp;Assumptions'!$J$31,DV$47&gt;=$FO310,DV$47&lt;=$FP310)*(('Summary&amp;Assumptions'!$H$25*$C310)*(1+'Summary&amp;Assumptions'!$J$29)^(DV$46-1))+AND(DV$56&lt;'Summary&amp;Assumptions'!$J$31,DV$47&gt;=$FQ310,DV$47&lt;=$FR310)*(('Summary&amp;Assumptions'!$H$25*$C310)*(1+'Summary&amp;Assumptions'!$J$29)^(DV$46-1))</f>
        <v>0</v>
      </c>
      <c r="DR310" s="588">
        <f>AND(DW$55&gt;0,SUM($E310:DQ310)&lt;'Summary&amp;Assumptions'!$G$32*$B310,$D310&gt;='Summary&amp;Assumptions'!$D$17,DW$47&gt;=$D310,DW$47&lt;=EDATE($D310,'Summary&amp;Assumptions'!$G$32))*$B310+AND(DW$56&lt;'Summary&amp;Assumptions'!$J$31,DW$47&gt;=$FO310,DW$47&lt;=$FP310)*(('Summary&amp;Assumptions'!$H$25*$C310)*(1+'Summary&amp;Assumptions'!$J$29)^(DW$46-1))+AND(DW$56&lt;'Summary&amp;Assumptions'!$J$31,DW$47&gt;=$FQ310,DW$47&lt;=$FR310)*(('Summary&amp;Assumptions'!$H$25*$C310)*(1+'Summary&amp;Assumptions'!$J$29)^(DW$46-1))</f>
        <v>0</v>
      </c>
      <c r="DS310" s="588">
        <f>AND(DX$55&gt;0,SUM($E310:DR310)&lt;'Summary&amp;Assumptions'!$G$32*$B310,$D310&gt;='Summary&amp;Assumptions'!$D$17,DX$47&gt;=$D310,DX$47&lt;=EDATE($D310,'Summary&amp;Assumptions'!$G$32))*$B310+AND(DX$56&lt;'Summary&amp;Assumptions'!$J$31,DX$47&gt;=$FO310,DX$47&lt;=$FP310)*(('Summary&amp;Assumptions'!$H$25*$C310)*(1+'Summary&amp;Assumptions'!$J$29)^(DX$46-1))+AND(DX$56&lt;'Summary&amp;Assumptions'!$J$31,DX$47&gt;=$FQ310,DX$47&lt;=$FR310)*(('Summary&amp;Assumptions'!$H$25*$C310)*(1+'Summary&amp;Assumptions'!$J$29)^(DX$46-1))</f>
        <v>0</v>
      </c>
      <c r="DT310" s="588">
        <f>AND(DY$55&gt;0,SUM($E310:DS310)&lt;'Summary&amp;Assumptions'!$G$32*$B310,$D310&gt;='Summary&amp;Assumptions'!$D$17,DY$47&gt;=$D310,DY$47&lt;=EDATE($D310,'Summary&amp;Assumptions'!$G$32))*$B310+AND(DY$56&lt;'Summary&amp;Assumptions'!$J$31,DY$47&gt;=$FO310,DY$47&lt;=$FP310)*(('Summary&amp;Assumptions'!$H$25*$C310)*(1+'Summary&amp;Assumptions'!$J$29)^(DY$46-1))+AND(DY$56&lt;'Summary&amp;Assumptions'!$J$31,DY$47&gt;=$FQ310,DY$47&lt;=$FR310)*(('Summary&amp;Assumptions'!$H$25*$C310)*(1+'Summary&amp;Assumptions'!$J$29)^(DY$46-1))</f>
        <v>0</v>
      </c>
      <c r="DU310" s="588">
        <f>AND(DZ$55&gt;0,SUM($E310:DT310)&lt;'Summary&amp;Assumptions'!$G$32*$B310,$D310&gt;='Summary&amp;Assumptions'!$D$17,DZ$47&gt;=$D310,DZ$47&lt;=EDATE($D310,'Summary&amp;Assumptions'!$G$32))*$B310+AND(DZ$56&lt;'Summary&amp;Assumptions'!$J$31,DZ$47&gt;=$FO310,DZ$47&lt;=$FP310)*(('Summary&amp;Assumptions'!$H$25*$C310)*(1+'Summary&amp;Assumptions'!$J$29)^(DZ$46-1))+AND(DZ$56&lt;'Summary&amp;Assumptions'!$J$31,DZ$47&gt;=$FQ310,DZ$47&lt;=$FR310)*(('Summary&amp;Assumptions'!$H$25*$C310)*(1+'Summary&amp;Assumptions'!$J$29)^(DZ$46-1))</f>
        <v>0</v>
      </c>
      <c r="DV310" s="588">
        <f>AND(EA$55&gt;0,SUM($E310:DU310)&lt;'Summary&amp;Assumptions'!$G$32*$B310,$D310&gt;='Summary&amp;Assumptions'!$D$17,EA$47&gt;=$D310,EA$47&lt;=EDATE($D310,'Summary&amp;Assumptions'!$G$32))*$B310+AND(EA$56&lt;'Summary&amp;Assumptions'!$J$31,EA$47&gt;=$FO310,EA$47&lt;=$FP310)*(('Summary&amp;Assumptions'!$H$25*$C310)*(1+'Summary&amp;Assumptions'!$J$29)^(EA$46-1))+AND(EA$56&lt;'Summary&amp;Assumptions'!$J$31,EA$47&gt;=$FQ310,EA$47&lt;=$FR310)*(('Summary&amp;Assumptions'!$H$25*$C310)*(1+'Summary&amp;Assumptions'!$J$29)^(EA$46-1))</f>
        <v>0</v>
      </c>
      <c r="DW310" s="588">
        <f>AND(EB$55&gt;0,SUM($E310:DV310)&lt;'Summary&amp;Assumptions'!$G$32*$B310,$D310&gt;='Summary&amp;Assumptions'!$D$17,EB$47&gt;=$D310,EB$47&lt;=EDATE($D310,'Summary&amp;Assumptions'!$G$32))*$B310+AND(EB$56&lt;'Summary&amp;Assumptions'!$J$31,EB$47&gt;=$FO310,EB$47&lt;=$FP310)*(('Summary&amp;Assumptions'!$H$25*$C310)*(1+'Summary&amp;Assumptions'!$J$29)^(EB$46-1))+AND(EB$56&lt;'Summary&amp;Assumptions'!$J$31,EB$47&gt;=$FQ310,EB$47&lt;=$FR310)*(('Summary&amp;Assumptions'!$H$25*$C310)*(1+'Summary&amp;Assumptions'!$J$29)^(EB$46-1))</f>
        <v>0</v>
      </c>
      <c r="DX310" s="588">
        <f>AND(EC$55&gt;0,SUM($E310:DW310)&lt;'Summary&amp;Assumptions'!$G$32*$B310,$D310&gt;='Summary&amp;Assumptions'!$D$17,EC$47&gt;=$D310,EC$47&lt;=EDATE($D310,'Summary&amp;Assumptions'!$G$32))*$B310+AND(EC$56&lt;'Summary&amp;Assumptions'!$J$31,EC$47&gt;=$FO310,EC$47&lt;=$FP310)*(('Summary&amp;Assumptions'!$H$25*$C310)*(1+'Summary&amp;Assumptions'!$J$29)^(EC$46-1))+AND(EC$56&lt;'Summary&amp;Assumptions'!$J$31,EC$47&gt;=$FQ310,EC$47&lt;=$FR310)*(('Summary&amp;Assumptions'!$H$25*$C310)*(1+'Summary&amp;Assumptions'!$J$29)^(EC$46-1))</f>
        <v>0</v>
      </c>
      <c r="DY310" s="588">
        <f>AND(ED$55&gt;0,SUM($E310:DX310)&lt;'Summary&amp;Assumptions'!$G$32*$B310,$D310&gt;='Summary&amp;Assumptions'!$D$17,ED$47&gt;=$D310,ED$47&lt;=EDATE($D310,'Summary&amp;Assumptions'!$G$32))*$B310+AND(ED$56&lt;'Summary&amp;Assumptions'!$J$31,ED$47&gt;=$FO310,ED$47&lt;=$FP310)*(('Summary&amp;Assumptions'!$H$25*$C310)*(1+'Summary&amp;Assumptions'!$J$29)^(ED$46-1))+AND(ED$56&lt;'Summary&amp;Assumptions'!$J$31,ED$47&gt;=$FQ310,ED$47&lt;=$FR310)*(('Summary&amp;Assumptions'!$H$25*$C310)*(1+'Summary&amp;Assumptions'!$J$29)^(ED$46-1))</f>
        <v>0</v>
      </c>
      <c r="DZ310" s="588">
        <f>AND(EE$55&gt;0,SUM($E310:DY310)&lt;'Summary&amp;Assumptions'!$G$32*$B310,$D310&gt;='Summary&amp;Assumptions'!$D$17,EE$47&gt;=$D310,EE$47&lt;=EDATE($D310,'Summary&amp;Assumptions'!$G$32))*$B310+AND(EE$56&lt;'Summary&amp;Assumptions'!$J$31,EE$47&gt;=$FO310,EE$47&lt;=$FP310)*(('Summary&amp;Assumptions'!$H$25*$C310)*(1+'Summary&amp;Assumptions'!$J$29)^(EE$46-1))+AND(EE$56&lt;'Summary&amp;Assumptions'!$J$31,EE$47&gt;=$FQ310,EE$47&lt;=$FR310)*(('Summary&amp;Assumptions'!$H$25*$C310)*(1+'Summary&amp;Assumptions'!$J$29)^(EE$46-1))</f>
        <v>0</v>
      </c>
      <c r="EA310" s="588">
        <f>AND(EF$55&gt;0,SUM($E310:DZ310)&lt;'Summary&amp;Assumptions'!$G$32*$B310,$D310&gt;='Summary&amp;Assumptions'!$D$17,EF$47&gt;=$D310,EF$47&lt;=EDATE($D310,'Summary&amp;Assumptions'!$G$32))*$B310+AND(EF$56&lt;'Summary&amp;Assumptions'!$J$31,EF$47&gt;=$FO310,EF$47&lt;=$FP310)*(('Summary&amp;Assumptions'!$H$25*$C310)*(1+'Summary&amp;Assumptions'!$J$29)^(EF$46-1))+AND(EF$56&lt;'Summary&amp;Assumptions'!$J$31,EF$47&gt;=$FQ310,EF$47&lt;=$FR310)*(('Summary&amp;Assumptions'!$H$25*$C310)*(1+'Summary&amp;Assumptions'!$J$29)^(EF$46-1))</f>
        <v>0</v>
      </c>
      <c r="EB310" s="588">
        <f>AND(EG$55&gt;0,SUM($E310:EA310)&lt;'Summary&amp;Assumptions'!$G$32*$B310,$D310&gt;='Summary&amp;Assumptions'!$D$17,EG$47&gt;=$D310,EG$47&lt;=EDATE($D310,'Summary&amp;Assumptions'!$G$32))*$B310+AND(EG$56&lt;'Summary&amp;Assumptions'!$J$31,EG$47&gt;=$FO310,EG$47&lt;=$FP310)*(('Summary&amp;Assumptions'!$H$25*$C310)*(1+'Summary&amp;Assumptions'!$J$29)^(EG$46-1))+AND(EG$56&lt;'Summary&amp;Assumptions'!$J$31,EG$47&gt;=$FQ310,EG$47&lt;=$FR310)*(('Summary&amp;Assumptions'!$H$25*$C310)*(1+'Summary&amp;Assumptions'!$J$29)^(EG$46-1))</f>
        <v>0</v>
      </c>
      <c r="EC310" s="588">
        <f>AND(EH$55&gt;0,SUM($E310:EB310)&lt;'Summary&amp;Assumptions'!$G$32*$B310,$D310&gt;='Summary&amp;Assumptions'!$D$17,EH$47&gt;=$D310,EH$47&lt;=EDATE($D310,'Summary&amp;Assumptions'!$G$32))*$B310+AND(EH$56&lt;'Summary&amp;Assumptions'!$J$31,EH$47&gt;=$FO310,EH$47&lt;=$FP310)*(('Summary&amp;Assumptions'!$H$25*$C310)*(1+'Summary&amp;Assumptions'!$J$29)^(EH$46-1))+AND(EH$56&lt;'Summary&amp;Assumptions'!$J$31,EH$47&gt;=$FQ310,EH$47&lt;=$FR310)*(('Summary&amp;Assumptions'!$H$25*$C310)*(1+'Summary&amp;Assumptions'!$J$29)^(EH$46-1))</f>
        <v>0</v>
      </c>
      <c r="ED310" s="588">
        <f>AND(EI$55&gt;0,SUM($E310:EC310)&lt;'Summary&amp;Assumptions'!$G$32*$B310,$D310&gt;='Summary&amp;Assumptions'!$D$17,EI$47&gt;=$D310,EI$47&lt;=EDATE($D310,'Summary&amp;Assumptions'!$G$32))*$B310+AND(EI$56&lt;'Summary&amp;Assumptions'!$J$31,EI$47&gt;=$FO310,EI$47&lt;=$FP310)*(('Summary&amp;Assumptions'!$H$25*$C310)*(1+'Summary&amp;Assumptions'!$J$29)^(EI$46-1))+AND(EI$56&lt;'Summary&amp;Assumptions'!$J$31,EI$47&gt;=$FQ310,EI$47&lt;=$FR310)*(('Summary&amp;Assumptions'!$H$25*$C310)*(1+'Summary&amp;Assumptions'!$J$29)^(EI$46-1))</f>
        <v>0</v>
      </c>
      <c r="EE310" s="588">
        <f>AND(EJ$55&gt;0,SUM($E310:ED310)&lt;'Summary&amp;Assumptions'!$G$32*$B310,$D310&gt;='Summary&amp;Assumptions'!$D$17,EJ$47&gt;=$D310,EJ$47&lt;=EDATE($D310,'Summary&amp;Assumptions'!$G$32))*$B310+AND(EJ$56&lt;'Summary&amp;Assumptions'!$J$31,EJ$47&gt;=$FO310,EJ$47&lt;=$FP310)*(('Summary&amp;Assumptions'!$H$25*$C310)*(1+'Summary&amp;Assumptions'!$J$29)^(EJ$46-1))+AND(EJ$56&lt;'Summary&amp;Assumptions'!$J$31,EJ$47&gt;=$FQ310,EJ$47&lt;=$FR310)*(('Summary&amp;Assumptions'!$H$25*$C310)*(1+'Summary&amp;Assumptions'!$J$29)^(EJ$46-1))</f>
        <v>0</v>
      </c>
      <c r="EF310" s="588">
        <f>AND(EK$55&gt;0,SUM($E310:EE310)&lt;'Summary&amp;Assumptions'!$G$32*$B310,$D310&gt;='Summary&amp;Assumptions'!$D$17,EK$47&gt;=$D310,EK$47&lt;=EDATE($D310,'Summary&amp;Assumptions'!$G$32))*$B310+AND(EK$56&lt;'Summary&amp;Assumptions'!$J$31,EK$47&gt;=$FO310,EK$47&lt;=$FP310)*(('Summary&amp;Assumptions'!$H$25*$C310)*(1+'Summary&amp;Assumptions'!$J$29)^(EK$46-1))+AND(EK$56&lt;'Summary&amp;Assumptions'!$J$31,EK$47&gt;=$FQ310,EK$47&lt;=$FR310)*(('Summary&amp;Assumptions'!$H$25*$C310)*(1+'Summary&amp;Assumptions'!$J$29)^(EK$46-1))</f>
        <v>0</v>
      </c>
      <c r="EG310" s="588">
        <f>AND(EL$55&gt;0,SUM($E310:EF310)&lt;'Summary&amp;Assumptions'!$G$32*$B310,$D310&gt;='Summary&amp;Assumptions'!$D$17,EL$47&gt;=$D310,EL$47&lt;=EDATE($D310,'Summary&amp;Assumptions'!$G$32))*$B310+AND(EL$56&lt;'Summary&amp;Assumptions'!$J$31,EL$47&gt;=$FO310,EL$47&lt;=$FP310)*(('Summary&amp;Assumptions'!$H$25*$C310)*(1+'Summary&amp;Assumptions'!$J$29)^(EL$46-1))+AND(EL$56&lt;'Summary&amp;Assumptions'!$J$31,EL$47&gt;=$FQ310,EL$47&lt;=$FR310)*(('Summary&amp;Assumptions'!$H$25*$C310)*(1+'Summary&amp;Assumptions'!$J$29)^(EL$46-1))</f>
        <v>0</v>
      </c>
      <c r="EH310" s="588">
        <f>AND(EM$55&gt;0,SUM($E310:EG310)&lt;'Summary&amp;Assumptions'!$G$32*$B310,$D310&gt;='Summary&amp;Assumptions'!$D$17,EM$47&gt;=$D310,EM$47&lt;=EDATE($D310,'Summary&amp;Assumptions'!$G$32))*$B310+AND(EM$56&lt;'Summary&amp;Assumptions'!$J$31,EM$47&gt;=$FO310,EM$47&lt;=$FP310)*(('Summary&amp;Assumptions'!$H$25*$C310)*(1+'Summary&amp;Assumptions'!$J$29)^(EM$46-1))+AND(EM$56&lt;'Summary&amp;Assumptions'!$J$31,EM$47&gt;=$FQ310,EM$47&lt;=$FR310)*(('Summary&amp;Assumptions'!$H$25*$C310)*(1+'Summary&amp;Assumptions'!$J$29)^(EM$46-1))</f>
        <v>0</v>
      </c>
      <c r="EI310" s="588">
        <f>AND(EN$55&gt;0,SUM($E310:EH310)&lt;'Summary&amp;Assumptions'!$G$32*$B310,$D310&gt;='Summary&amp;Assumptions'!$D$17,EN$47&gt;=$D310,EN$47&lt;=EDATE($D310,'Summary&amp;Assumptions'!$G$32))*$B310+AND(EN$56&lt;'Summary&amp;Assumptions'!$J$31,EN$47&gt;=$FO310,EN$47&lt;=$FP310)*(('Summary&amp;Assumptions'!$H$25*$C310)*(1+'Summary&amp;Assumptions'!$J$29)^(EN$46-1))+AND(EN$56&lt;'Summary&amp;Assumptions'!$J$31,EN$47&gt;=$FQ310,EN$47&lt;=$FR310)*(('Summary&amp;Assumptions'!$H$25*$C310)*(1+'Summary&amp;Assumptions'!$J$29)^(EN$46-1))</f>
        <v>0</v>
      </c>
      <c r="EJ310" s="588">
        <f>AND(EO$55&gt;0,SUM($E310:EI310)&lt;'Summary&amp;Assumptions'!$G$32*$B310,$D310&gt;='Summary&amp;Assumptions'!$D$17,EO$47&gt;=$D310,EO$47&lt;=EDATE($D310,'Summary&amp;Assumptions'!$G$32))*$B310+AND(EO$56&lt;'Summary&amp;Assumptions'!$J$31,EO$47&gt;=$FO310,EO$47&lt;=$FP310)*(('Summary&amp;Assumptions'!$H$25*$C310)*(1+'Summary&amp;Assumptions'!$J$29)^(EO$46-1))+AND(EO$56&lt;'Summary&amp;Assumptions'!$J$31,EO$47&gt;=$FQ310,EO$47&lt;=$FR310)*(('Summary&amp;Assumptions'!$H$25*$C310)*(1+'Summary&amp;Assumptions'!$J$29)^(EO$46-1))</f>
        <v>0</v>
      </c>
      <c r="EK310" s="588">
        <f>AND(EP$55&gt;0,SUM($E310:EJ310)&lt;'Summary&amp;Assumptions'!$G$32*$B310,$D310&gt;='Summary&amp;Assumptions'!$D$17,EP$47&gt;=$D310,EP$47&lt;=EDATE($D310,'Summary&amp;Assumptions'!$G$32))*$B310+AND(EP$56&lt;'Summary&amp;Assumptions'!$J$31,EP$47&gt;=$FO310,EP$47&lt;=$FP310)*(('Summary&amp;Assumptions'!$H$25*$C310)*(1+'Summary&amp;Assumptions'!$J$29)^(EP$46-1))+AND(EP$56&lt;'Summary&amp;Assumptions'!$J$31,EP$47&gt;=$FQ310,EP$47&lt;=$FR310)*(('Summary&amp;Assumptions'!$H$25*$C310)*(1+'Summary&amp;Assumptions'!$J$29)^(EP$46-1))</f>
        <v>0</v>
      </c>
      <c r="EL310" s="588">
        <f>AND(EQ$55&gt;0,SUM($E310:EK310)&lt;'Summary&amp;Assumptions'!$G$32*$B310,$D310&gt;='Summary&amp;Assumptions'!$D$17,EQ$47&gt;=$D310,EQ$47&lt;=EDATE($D310,'Summary&amp;Assumptions'!$G$32))*$B310+AND(EQ$56&lt;'Summary&amp;Assumptions'!$J$31,EQ$47&gt;=$FO310,EQ$47&lt;=$FP310)*(('Summary&amp;Assumptions'!$H$25*$C310)*(1+'Summary&amp;Assumptions'!$J$29)^(EQ$46-1))+AND(EQ$56&lt;'Summary&amp;Assumptions'!$J$31,EQ$47&gt;=$FQ310,EQ$47&lt;=$FR310)*(('Summary&amp;Assumptions'!$H$25*$C310)*(1+'Summary&amp;Assumptions'!$J$29)^(EQ$46-1))</f>
        <v>0</v>
      </c>
      <c r="EM310" s="588">
        <f>AND(ER$55&gt;0,SUM($E310:EL310)&lt;'Summary&amp;Assumptions'!$G$32*$B310,$D310&gt;='Summary&amp;Assumptions'!$D$17,ER$47&gt;=$D310,ER$47&lt;=EDATE($D310,'Summary&amp;Assumptions'!$G$32))*$B310+AND(ER$56&lt;'Summary&amp;Assumptions'!$J$31,ER$47&gt;=$FO310,ER$47&lt;=$FP310)*(('Summary&amp;Assumptions'!$H$25*$C310)*(1+'Summary&amp;Assumptions'!$J$29)^(ER$46-1))+AND(ER$56&lt;'Summary&amp;Assumptions'!$J$31,ER$47&gt;=$FQ310,ER$47&lt;=$FR310)*(('Summary&amp;Assumptions'!$H$25*$C310)*(1+'Summary&amp;Assumptions'!$J$29)^(ER$46-1))</f>
        <v>0</v>
      </c>
      <c r="EN310" s="588">
        <f>AND(ES$55&gt;0,SUM($E310:EM310)&lt;'Summary&amp;Assumptions'!$G$32*$B310,$D310&gt;='Summary&amp;Assumptions'!$D$17,ES$47&gt;=$D310,ES$47&lt;=EDATE($D310,'Summary&amp;Assumptions'!$G$32))*$B310+AND(ES$56&lt;'Summary&amp;Assumptions'!$J$31,ES$47&gt;=$FO310,ES$47&lt;=$FP310)*(('Summary&amp;Assumptions'!$H$25*$C310)*(1+'Summary&amp;Assumptions'!$J$29)^(ES$46-1))+AND(ES$56&lt;'Summary&amp;Assumptions'!$J$31,ES$47&gt;=$FQ310,ES$47&lt;=$FR310)*(('Summary&amp;Assumptions'!$H$25*$C310)*(1+'Summary&amp;Assumptions'!$J$29)^(ES$46-1))</f>
        <v>0</v>
      </c>
      <c r="EO310" s="588">
        <f>AND(ET$55&gt;0,SUM($E310:EN310)&lt;'Summary&amp;Assumptions'!$G$32*$B310,$D310&gt;='Summary&amp;Assumptions'!$D$17,ET$47&gt;=$D310,ET$47&lt;=EDATE($D310,'Summary&amp;Assumptions'!$G$32))*$B310+AND(ET$56&lt;'Summary&amp;Assumptions'!$J$31,ET$47&gt;=$FO310,ET$47&lt;=$FP310)*(('Summary&amp;Assumptions'!$H$25*$C310)*(1+'Summary&amp;Assumptions'!$J$29)^(ET$46-1))+AND(ET$56&lt;'Summary&amp;Assumptions'!$J$31,ET$47&gt;=$FQ310,ET$47&lt;=$FR310)*(('Summary&amp;Assumptions'!$H$25*$C310)*(1+'Summary&amp;Assumptions'!$J$29)^(ET$46-1))</f>
        <v>0</v>
      </c>
      <c r="EP310" s="588">
        <f>AND(EU$55&gt;0,SUM($E310:EO310)&lt;'Summary&amp;Assumptions'!$G$32*$B310,$D310&gt;='Summary&amp;Assumptions'!$D$17,EU$47&gt;=$D310,EU$47&lt;=EDATE($D310,'Summary&amp;Assumptions'!$G$32))*$B310+AND(EU$56&lt;'Summary&amp;Assumptions'!$J$31,EU$47&gt;=$FO310,EU$47&lt;=$FP310)*(('Summary&amp;Assumptions'!$H$25*$C310)*(1+'Summary&amp;Assumptions'!$J$29)^(EU$46-1))+AND(EU$56&lt;'Summary&amp;Assumptions'!$J$31,EU$47&gt;=$FQ310,EU$47&lt;=$FR310)*(('Summary&amp;Assumptions'!$H$25*$C310)*(1+'Summary&amp;Assumptions'!$J$29)^(EU$46-1))</f>
        <v>0</v>
      </c>
      <c r="EQ310" s="588">
        <f>AND(EV$55&gt;0,SUM($E310:EP310)&lt;'Summary&amp;Assumptions'!$G$32*$B310,$D310&gt;='Summary&amp;Assumptions'!$D$17,EV$47&gt;=$D310,EV$47&lt;=EDATE($D310,'Summary&amp;Assumptions'!$G$32))*$B310+AND(EV$56&lt;'Summary&amp;Assumptions'!$J$31,EV$47&gt;=$FO310,EV$47&lt;=$FP310)*(('Summary&amp;Assumptions'!$H$25*$C310)*(1+'Summary&amp;Assumptions'!$J$29)^(EV$46-1))+AND(EV$56&lt;'Summary&amp;Assumptions'!$J$31,EV$47&gt;=$FQ310,EV$47&lt;=$FR310)*(('Summary&amp;Assumptions'!$H$25*$C310)*(1+'Summary&amp;Assumptions'!$J$29)^(EV$46-1))</f>
        <v>0</v>
      </c>
      <c r="ER310" s="588">
        <f>AND(EW$55&gt;0,SUM($E310:EQ310)&lt;'Summary&amp;Assumptions'!$G$32*$B310,$D310&gt;='Summary&amp;Assumptions'!$D$17,EW$47&gt;=$D310,EW$47&lt;=EDATE($D310,'Summary&amp;Assumptions'!$G$32))*$B310+AND(EW$56&lt;'Summary&amp;Assumptions'!$J$31,EW$47&gt;=$FO310,EW$47&lt;=$FP310)*(('Summary&amp;Assumptions'!$H$25*$C310)*(1+'Summary&amp;Assumptions'!$J$29)^(EW$46-1))+AND(EW$56&lt;'Summary&amp;Assumptions'!$J$31,EW$47&gt;=$FQ310,EW$47&lt;=$FR310)*(('Summary&amp;Assumptions'!$H$25*$C310)*(1+'Summary&amp;Assumptions'!$J$29)^(EW$46-1))</f>
        <v>0</v>
      </c>
      <c r="ES310" s="588">
        <f>AND(EX$55&gt;0,SUM($E310:ER310)&lt;'Summary&amp;Assumptions'!$G$32*$B310,$D310&gt;='Summary&amp;Assumptions'!$D$17,EX$47&gt;=$D310,EX$47&lt;=EDATE($D310,'Summary&amp;Assumptions'!$G$32))*$B310+AND(EX$56&lt;'Summary&amp;Assumptions'!$J$31,EX$47&gt;=$FO310,EX$47&lt;=$FP310)*(('Summary&amp;Assumptions'!$H$25*$C310)*(1+'Summary&amp;Assumptions'!$J$29)^(EX$46-1))+AND(EX$56&lt;'Summary&amp;Assumptions'!$J$31,EX$47&gt;=$FQ310,EX$47&lt;=$FR310)*(('Summary&amp;Assumptions'!$H$25*$C310)*(1+'Summary&amp;Assumptions'!$J$29)^(EX$46-1))</f>
        <v>0</v>
      </c>
      <c r="ET310" s="588">
        <f>AND(EY$55&gt;0,SUM($E310:ES310)&lt;'Summary&amp;Assumptions'!$G$32*$B310,$D310&gt;='Summary&amp;Assumptions'!$D$17,EY$47&gt;=$D310,EY$47&lt;=EDATE($D310,'Summary&amp;Assumptions'!$G$32))*$B310+AND(EY$56&lt;'Summary&amp;Assumptions'!$J$31,EY$47&gt;=$FO310,EY$47&lt;=$FP310)*(('Summary&amp;Assumptions'!$H$25*$C310)*(1+'Summary&amp;Assumptions'!$J$29)^(EY$46-1))+AND(EY$56&lt;'Summary&amp;Assumptions'!$J$31,EY$47&gt;=$FQ310,EY$47&lt;=$FR310)*(('Summary&amp;Assumptions'!$H$25*$C310)*(1+'Summary&amp;Assumptions'!$J$29)^(EY$46-1))</f>
        <v>0</v>
      </c>
      <c r="EU310" s="588">
        <f>AND(EZ$55&gt;0,SUM($E310:ET310)&lt;'Summary&amp;Assumptions'!$G$32*$B310,$D310&gt;='Summary&amp;Assumptions'!$D$17,EZ$47&gt;=$D310,EZ$47&lt;=EDATE($D310,'Summary&amp;Assumptions'!$G$32))*$B310+AND(EZ$56&lt;'Summary&amp;Assumptions'!$J$31,EZ$47&gt;=$FO310,EZ$47&lt;=$FP310)*(('Summary&amp;Assumptions'!$H$25*$C310)*(1+'Summary&amp;Assumptions'!$J$29)^(EZ$46-1))+AND(EZ$56&lt;'Summary&amp;Assumptions'!$J$31,EZ$47&gt;=$FQ310,EZ$47&lt;=$FR310)*(('Summary&amp;Assumptions'!$H$25*$C310)*(1+'Summary&amp;Assumptions'!$J$29)^(EZ$46-1))</f>
        <v>0</v>
      </c>
      <c r="EV310" s="588">
        <f>AND(FA$55&gt;0,SUM($E310:EU310)&lt;'Summary&amp;Assumptions'!$G$32*$B310,$D310&gt;='Summary&amp;Assumptions'!$D$17,FA$47&gt;=$D310,FA$47&lt;=EDATE($D310,'Summary&amp;Assumptions'!$G$32))*$B310+AND(FA$56&lt;'Summary&amp;Assumptions'!$J$31,FA$47&gt;=$FO310,FA$47&lt;=$FP310)*(('Summary&amp;Assumptions'!$H$25*$C310)*(1+'Summary&amp;Assumptions'!$J$29)^(FA$46-1))+AND(FA$56&lt;'Summary&amp;Assumptions'!$J$31,FA$47&gt;=$FQ310,FA$47&lt;=$FR310)*(('Summary&amp;Assumptions'!$H$25*$C310)*(1+'Summary&amp;Assumptions'!$J$29)^(FA$46-1))</f>
        <v>0</v>
      </c>
      <c r="EW310" s="588">
        <f>AND(FB$55&gt;0,SUM($E310:EV310)&lt;'Summary&amp;Assumptions'!$G$32*$B310,$D310&gt;='Summary&amp;Assumptions'!$D$17,FB$47&gt;=$D310,FB$47&lt;=EDATE($D310,'Summary&amp;Assumptions'!$G$32))*$B310+AND(FB$56&lt;'Summary&amp;Assumptions'!$J$31,FB$47&gt;=$FO310,FB$47&lt;=$FP310)*(('Summary&amp;Assumptions'!$H$25*$C310)*(1+'Summary&amp;Assumptions'!$J$29)^(FB$46-1))+AND(FB$56&lt;'Summary&amp;Assumptions'!$J$31,FB$47&gt;=$FQ310,FB$47&lt;=$FR310)*(('Summary&amp;Assumptions'!$H$25*$C310)*(1+'Summary&amp;Assumptions'!$J$29)^(FB$46-1))</f>
        <v>0</v>
      </c>
      <c r="EX310" s="588">
        <f>AND(FC$55&gt;0,SUM($E310:EW310)&lt;'Summary&amp;Assumptions'!$G$32*$B310,$D310&gt;='Summary&amp;Assumptions'!$D$17,FC$47&gt;=$D310,FC$47&lt;=EDATE($D310,'Summary&amp;Assumptions'!$G$32))*$B310+AND(FC$56&lt;'Summary&amp;Assumptions'!$J$31,FC$47&gt;=$FO310,FC$47&lt;=$FP310)*(('Summary&amp;Assumptions'!$H$25*$C310)*(1+'Summary&amp;Assumptions'!$J$29)^(FC$46-1))+AND(FC$56&lt;'Summary&amp;Assumptions'!$J$31,FC$47&gt;=$FQ310,FC$47&lt;=$FR310)*(('Summary&amp;Assumptions'!$H$25*$C310)*(1+'Summary&amp;Assumptions'!$J$29)^(FC$46-1))</f>
        <v>0</v>
      </c>
      <c r="EY310" s="588">
        <f>AND(FD$55&gt;0,SUM($E310:EX310)&lt;'Summary&amp;Assumptions'!$G$32*$B310,$D310&gt;='Summary&amp;Assumptions'!$D$17,FD$47&gt;=$D310,FD$47&lt;=EDATE($D310,'Summary&amp;Assumptions'!$G$32))*$B310+AND(FD$56&lt;'Summary&amp;Assumptions'!$J$31,FD$47&gt;=$FO310,FD$47&lt;=$FP310)*(('Summary&amp;Assumptions'!$H$25*$C310)*(1+'Summary&amp;Assumptions'!$J$29)^(FD$46-1))+AND(FD$56&lt;'Summary&amp;Assumptions'!$J$31,FD$47&gt;=$FQ310,FD$47&lt;=$FR310)*(('Summary&amp;Assumptions'!$H$25*$C310)*(1+'Summary&amp;Assumptions'!$J$29)^(FD$46-1))</f>
        <v>0</v>
      </c>
      <c r="EZ310" s="588">
        <f>AND(FE$55&gt;0,SUM($E310:EY310)&lt;'Summary&amp;Assumptions'!$G$32*$B310,$D310&gt;='Summary&amp;Assumptions'!$D$17,FE$47&gt;=$D310,FE$47&lt;=EDATE($D310,'Summary&amp;Assumptions'!$G$32))*$B310+AND(FE$56&lt;'Summary&amp;Assumptions'!$J$31,FE$47&gt;=$FO310,FE$47&lt;=$FP310)*(('Summary&amp;Assumptions'!$H$25*$C310)*(1+'Summary&amp;Assumptions'!$J$29)^(FE$46-1))+AND(FE$56&lt;'Summary&amp;Assumptions'!$J$31,FE$47&gt;=$FQ310,FE$47&lt;=$FR310)*(('Summary&amp;Assumptions'!$H$25*$C310)*(1+'Summary&amp;Assumptions'!$J$29)^(FE$46-1))</f>
        <v>0</v>
      </c>
      <c r="FA310" s="588">
        <f>AND(FF$55&gt;0,SUM($E310:EZ310)&lt;'Summary&amp;Assumptions'!$G$32*$B310,$D310&gt;='Summary&amp;Assumptions'!$D$17,FF$47&gt;=$D310,FF$47&lt;=EDATE($D310,'Summary&amp;Assumptions'!$G$32))*$B310+AND(FF$56&lt;'Summary&amp;Assumptions'!$J$31,FF$47&gt;=$FO310,FF$47&lt;=$FP310)*(('Summary&amp;Assumptions'!$H$25*$C310)*(1+'Summary&amp;Assumptions'!$J$29)^(FF$46-1))+AND(FF$56&lt;'Summary&amp;Assumptions'!$J$31,FF$47&gt;=$FQ310,FF$47&lt;=$FR310)*(('Summary&amp;Assumptions'!$H$25*$C310)*(1+'Summary&amp;Assumptions'!$J$29)^(FF$46-1))</f>
        <v>0</v>
      </c>
      <c r="FB310" s="588">
        <f>AND(FG$55&gt;0,SUM($E310:FA310)&lt;'Summary&amp;Assumptions'!$G$32*$B310,$D310&gt;='Summary&amp;Assumptions'!$D$17,FG$47&gt;=$D310,FG$47&lt;=EDATE($D310,'Summary&amp;Assumptions'!$G$32))*$B310+AND(FG$56&lt;'Summary&amp;Assumptions'!$J$31,FG$47&gt;=$FO310,FG$47&lt;=$FP310)*(('Summary&amp;Assumptions'!$H$25*$C310)*(1+'Summary&amp;Assumptions'!$J$29)^(FG$46-1))+AND(FG$56&lt;'Summary&amp;Assumptions'!$J$31,FG$47&gt;=$FQ310,FG$47&lt;=$FR310)*(('Summary&amp;Assumptions'!$H$25*$C310)*(1+'Summary&amp;Assumptions'!$J$29)^(FG$46-1))</f>
        <v>0</v>
      </c>
      <c r="FC310" s="588">
        <f>AND(FH$55&gt;0,SUM($E310:FB310)&lt;'Summary&amp;Assumptions'!$G$32*$B310,$D310&gt;='Summary&amp;Assumptions'!$D$17,FH$47&gt;=$D310,FH$47&lt;=EDATE($D310,'Summary&amp;Assumptions'!$G$32))*$B310+AND(FH$56&lt;'Summary&amp;Assumptions'!$J$31,FH$47&gt;=$FO310,FH$47&lt;=$FP310)*(('Summary&amp;Assumptions'!$H$25*$C310)*(1+'Summary&amp;Assumptions'!$J$29)^(FH$46-1))+AND(FH$56&lt;'Summary&amp;Assumptions'!$J$31,FH$47&gt;=$FQ310,FH$47&lt;=$FR310)*(('Summary&amp;Assumptions'!$H$25*$C310)*(1+'Summary&amp;Assumptions'!$J$29)^(FH$46-1))</f>
        <v>0</v>
      </c>
      <c r="FD310" s="588">
        <f>AND(FI$55&gt;0,SUM($E310:FC310)&lt;'Summary&amp;Assumptions'!$G$32*$B310,$D310&gt;='Summary&amp;Assumptions'!$D$17,FI$47&gt;=$D310,FI$47&lt;=EDATE($D310,'Summary&amp;Assumptions'!$G$32))*$B310+AND(FI$56&lt;'Summary&amp;Assumptions'!$J$31,FI$47&gt;=$FO310,FI$47&lt;=$FP310)*(('Summary&amp;Assumptions'!$H$25*$C310)*(1+'Summary&amp;Assumptions'!$J$29)^(FI$46-1))+AND(FI$56&lt;'Summary&amp;Assumptions'!$J$31,FI$47&gt;=$FQ310,FI$47&lt;=$FR310)*(('Summary&amp;Assumptions'!$H$25*$C310)*(1+'Summary&amp;Assumptions'!$J$29)^(FI$46-1))</f>
        <v>0</v>
      </c>
      <c r="FE310" s="588">
        <f>AND(FJ$55&gt;0,SUM($E310:FD310)&lt;'Summary&amp;Assumptions'!$G$32*$B310,$D310&gt;='Summary&amp;Assumptions'!$D$17,FJ$47&gt;=$D310,FJ$47&lt;=EDATE($D310,'Summary&amp;Assumptions'!$G$32))*$B310+AND(FJ$56&lt;'Summary&amp;Assumptions'!$J$31,FJ$47&gt;=$FO310,FJ$47&lt;=$FP310)*(('Summary&amp;Assumptions'!$H$25*$C310)*(1+'Summary&amp;Assumptions'!$J$29)^(FJ$46-1))+AND(FJ$56&lt;'Summary&amp;Assumptions'!$J$31,FJ$47&gt;=$FQ310,FJ$47&lt;=$FR310)*(('Summary&amp;Assumptions'!$H$25*$C310)*(1+'Summary&amp;Assumptions'!$J$29)^(FJ$46-1))</f>
        <v>0</v>
      </c>
      <c r="FF310" s="588">
        <f>AND(FK$55&gt;0,SUM($E310:FE310)&lt;'Summary&amp;Assumptions'!$G$32*$B310,$D310&gt;='Summary&amp;Assumptions'!$D$17,FK$47&gt;=$D310,FK$47&lt;=EDATE($D310,'Summary&amp;Assumptions'!$G$32))*$B310+AND(FK$56&lt;'Summary&amp;Assumptions'!$J$31,FK$47&gt;=$FO310,FK$47&lt;=$FP310)*(('Summary&amp;Assumptions'!$H$25*$C310)*(1+'Summary&amp;Assumptions'!$J$29)^(FK$46-1))+AND(FK$56&lt;'Summary&amp;Assumptions'!$J$31,FK$47&gt;=$FQ310,FK$47&lt;=$FR310)*(('Summary&amp;Assumptions'!$H$25*$C310)*(1+'Summary&amp;Assumptions'!$J$29)^(FK$46-1))</f>
        <v>0</v>
      </c>
      <c r="FG310" s="588">
        <f>AND(FL$55&gt;0,SUM($E310:FF310)&lt;'Summary&amp;Assumptions'!$G$32*$B310,$D310&gt;='Summary&amp;Assumptions'!$D$17,FL$47&gt;=$D310,FL$47&lt;=EDATE($D310,'Summary&amp;Assumptions'!$G$32))*$B310+AND(FL$56&lt;'Summary&amp;Assumptions'!$J$31,FL$47&gt;=$FO310,FL$47&lt;=$FP310)*(('Summary&amp;Assumptions'!$H$25*$C310)*(1+'Summary&amp;Assumptions'!$J$29)^(FL$46-1))+AND(FL$56&lt;'Summary&amp;Assumptions'!$J$31,FL$47&gt;=$FQ310,FL$47&lt;=$FR310)*(('Summary&amp;Assumptions'!$H$25*$C310)*(1+'Summary&amp;Assumptions'!$J$29)^(FL$46-1))</f>
        <v>0</v>
      </c>
      <c r="FH310" s="588">
        <f>AND(FM$55&gt;0,SUM($E310:FG310)&lt;'Summary&amp;Assumptions'!$G$32*$B310,$D310&gt;='Summary&amp;Assumptions'!$D$17,FM$47&gt;=$D310,FM$47&lt;=EDATE($D310,'Summary&amp;Assumptions'!$G$32))*$B310+AND(FM$56&lt;'Summary&amp;Assumptions'!$J$31,FM$47&gt;=$FO310,FM$47&lt;=$FP310)*(('Summary&amp;Assumptions'!$H$25*$C310)*(1+'Summary&amp;Assumptions'!$J$29)^(FM$46-1))+AND(FM$56&lt;'Summary&amp;Assumptions'!$J$31,FM$47&gt;=$FQ310,FM$47&lt;=$FR310)*(('Summary&amp;Assumptions'!$H$25*$C310)*(1+'Summary&amp;Assumptions'!$J$29)^(FM$46-1))</f>
        <v>0</v>
      </c>
      <c r="FI310" s="588">
        <f>AND(FN$55&gt;0,SUM($E310:FH310)&lt;'Summary&amp;Assumptions'!$G$32*$B310,$D310&gt;='Summary&amp;Assumptions'!$D$17,FN$47&gt;=$D310,FN$47&lt;=EDATE($D310,'Summary&amp;Assumptions'!$G$32))*$B310+AND(FN$56&lt;'Summary&amp;Assumptions'!$J$31,FN$47&gt;=$FO310,FN$47&lt;=$FP310)*(('Summary&amp;Assumptions'!$H$25*$C310)*(1+'Summary&amp;Assumptions'!$J$29)^(FN$46-1))+AND(FN$56&lt;'Summary&amp;Assumptions'!$J$31,FN$47&gt;=$FQ310,FN$47&lt;=$FR310)*(('Summary&amp;Assumptions'!$H$25*$C310)*(1+'Summary&amp;Assumptions'!$J$29)^(FN$46-1))</f>
        <v>0</v>
      </c>
      <c r="FJ310" s="588">
        <f>AND(FO$55&gt;0,SUM($E310:FI310)&lt;'Summary&amp;Assumptions'!$G$32*$B310,$D310&gt;='Summary&amp;Assumptions'!$D$17,FO$47&gt;=$D310,FO$47&lt;=EDATE($D310,'Summary&amp;Assumptions'!$G$32))*$B310+AND(FO$56&lt;'Summary&amp;Assumptions'!$J$31,FO$47&gt;=$FO310,FO$47&lt;=$FP310)*(('Summary&amp;Assumptions'!$H$25*$C310)*(1+'Summary&amp;Assumptions'!$J$29)^(FO$46-1))+AND(FO$56&lt;'Summary&amp;Assumptions'!$J$31,FO$47&gt;=$FQ310,FO$47&lt;=$FR310)*(('Summary&amp;Assumptions'!$H$25*$C310)*(1+'Summary&amp;Assumptions'!$J$29)^(FO$46-1))</f>
        <v>0</v>
      </c>
      <c r="FK310" s="588">
        <f>AND(FP$55&gt;0,SUM($E310:FJ310)&lt;'Summary&amp;Assumptions'!$G$32*$B310,$D310&gt;='Summary&amp;Assumptions'!$D$17,FP$47&gt;=$D310,FP$47&lt;=EDATE($D310,'Summary&amp;Assumptions'!$G$32))*$B310+AND(FP$56&lt;'Summary&amp;Assumptions'!$J$31,FP$47&gt;=$FO310,FP$47&lt;=$FP310)*(('Summary&amp;Assumptions'!$H$25*$C310)*(1+'Summary&amp;Assumptions'!$J$29)^(FP$46-1))+AND(FP$56&lt;'Summary&amp;Assumptions'!$J$31,FP$47&gt;=$FQ310,FP$47&lt;=$FR310)*(('Summary&amp;Assumptions'!$H$25*$C310)*(1+'Summary&amp;Assumptions'!$J$29)^(FP$46-1))</f>
        <v>0</v>
      </c>
      <c r="FL310" s="588">
        <f>AND(FQ$55&gt;0,SUM($E310:FK310)&lt;'Summary&amp;Assumptions'!$G$32*$B310,$D310&gt;='Summary&amp;Assumptions'!$D$17,FQ$47&gt;=$D310,FQ$47&lt;=EDATE($D310,'Summary&amp;Assumptions'!$G$32))*$B310+AND(FQ$56&lt;'Summary&amp;Assumptions'!$J$31,FQ$47&gt;=$FO310,FQ$47&lt;=$FP310)*(('Summary&amp;Assumptions'!$H$25*$C310)*(1+'Summary&amp;Assumptions'!$J$29)^(FQ$46-1))+AND(FQ$56&lt;'Summary&amp;Assumptions'!$J$31,FQ$47&gt;=$FQ310,FQ$47&lt;=$FR310)*(('Summary&amp;Assumptions'!$H$25*$C310)*(1+'Summary&amp;Assumptions'!$J$29)^(FQ$46-1))</f>
        <v>0</v>
      </c>
      <c r="FO310" s="576">
        <f>EDATE(D310,'Summary&amp;Assumptions'!$G$34)</f>
        <v>50222</v>
      </c>
      <c r="FP310" s="576">
        <f>EDATE(FO310,'Summary&amp;Assumptions'!$G$33-1)</f>
        <v>50253</v>
      </c>
      <c r="FQ310" s="576">
        <f>EDATE(FO310,'Summary&amp;Assumptions'!$G$34)</f>
        <v>50587</v>
      </c>
      <c r="FR310" s="576">
        <f>EDATE(FQ310,'Summary&amp;Assumptions'!$G$33-1)</f>
        <v>50618</v>
      </c>
    </row>
    <row r="311" spans="2:174" hidden="1" x14ac:dyDescent="0.2">
      <c r="B311" s="588">
        <v>0</v>
      </c>
      <c r="C311" s="193">
        <v>0</v>
      </c>
      <c r="D311" s="589">
        <v>49888</v>
      </c>
      <c r="F311" s="588">
        <f>AND(K$55&gt;0,SUM($E311:E311)&lt;'Summary&amp;Assumptions'!$G$32*$B311,$D311&gt;='Summary&amp;Assumptions'!$D$17,K$47&gt;=$D311,K$47&lt;=EDATE($D311,'Summary&amp;Assumptions'!$G$32))*$B311+AND(K$56&lt;'Summary&amp;Assumptions'!$J$31,K$47&gt;=$FO311,K$47&lt;=$FP311)*(('Summary&amp;Assumptions'!$H$25*$C311)*(1+'Summary&amp;Assumptions'!$J$29)^(K$46-1))+AND(K$56&lt;'Summary&amp;Assumptions'!$J$31,K$47&gt;=$FQ311,K$47&lt;=$FR311)*(('Summary&amp;Assumptions'!$H$25*$C311)*(1+'Summary&amp;Assumptions'!$J$29)^(K$46-1))</f>
        <v>0</v>
      </c>
      <c r="G311" s="588">
        <f>AND(L$55&gt;0,SUM($E311:F311)&lt;'Summary&amp;Assumptions'!$G$32*$B311,$D311&gt;='Summary&amp;Assumptions'!$D$17,L$47&gt;=$D311,L$47&lt;=EDATE($D311,'Summary&amp;Assumptions'!$G$32))*$B311+AND(L$56&lt;'Summary&amp;Assumptions'!$J$31,L$47&gt;=$FO311,L$47&lt;=$FP311)*(('Summary&amp;Assumptions'!$H$25*$C311)*(1+'Summary&amp;Assumptions'!$J$29)^(L$46-1))+AND(L$56&lt;'Summary&amp;Assumptions'!$J$31,L$47&gt;=$FQ311,L$47&lt;=$FR311)*(('Summary&amp;Assumptions'!$H$25*$C311)*(1+'Summary&amp;Assumptions'!$J$29)^(L$46-1))</f>
        <v>0</v>
      </c>
      <c r="H311" s="588">
        <f>AND(M$55&gt;0,SUM($E311:G311)&lt;'Summary&amp;Assumptions'!$G$32*$B311,$D311&gt;='Summary&amp;Assumptions'!$D$17,M$47&gt;=$D311,M$47&lt;=EDATE($D311,'Summary&amp;Assumptions'!$G$32))*$B311+AND(M$56&lt;'Summary&amp;Assumptions'!$J$31,M$47&gt;=$FO311,M$47&lt;=$FP311)*(('Summary&amp;Assumptions'!$H$25*$C311)*(1+'Summary&amp;Assumptions'!$J$29)^(M$46-1))+AND(M$56&lt;'Summary&amp;Assumptions'!$J$31,M$47&gt;=$FQ311,M$47&lt;=$FR311)*(('Summary&amp;Assumptions'!$H$25*$C311)*(1+'Summary&amp;Assumptions'!$J$29)^(M$46-1))</f>
        <v>0</v>
      </c>
      <c r="I311" s="588">
        <f>AND(N$55&gt;0,SUM($E311:H311)&lt;'Summary&amp;Assumptions'!$G$32*$B311,$D311&gt;='Summary&amp;Assumptions'!$D$17,N$47&gt;=$D311,N$47&lt;=EDATE($D311,'Summary&amp;Assumptions'!$G$32))*$B311+AND(N$56&lt;'Summary&amp;Assumptions'!$J$31,N$47&gt;=$FO311,N$47&lt;=$FP311)*(('Summary&amp;Assumptions'!$H$25*$C311)*(1+'Summary&amp;Assumptions'!$J$29)^(N$46-1))+AND(N$56&lt;'Summary&amp;Assumptions'!$J$31,N$47&gt;=$FQ311,N$47&lt;=$FR311)*(('Summary&amp;Assumptions'!$H$25*$C311)*(1+'Summary&amp;Assumptions'!$J$29)^(N$46-1))</f>
        <v>0</v>
      </c>
      <c r="J311" s="588">
        <f>AND(O$55&gt;0,SUM($E311:I311)&lt;'Summary&amp;Assumptions'!$G$32*$B311,$D311&gt;='Summary&amp;Assumptions'!$D$17,O$47&gt;=$D311,O$47&lt;=EDATE($D311,'Summary&amp;Assumptions'!$G$32))*$B311+AND(O$56&lt;'Summary&amp;Assumptions'!$J$31,O$47&gt;=$FO311,O$47&lt;=$FP311)*(('Summary&amp;Assumptions'!$H$25*$C311)*(1+'Summary&amp;Assumptions'!$J$29)^(O$46-1))+AND(O$56&lt;'Summary&amp;Assumptions'!$J$31,O$47&gt;=$FQ311,O$47&lt;=$FR311)*(('Summary&amp;Assumptions'!$H$25*$C311)*(1+'Summary&amp;Assumptions'!$J$29)^(O$46-1))</f>
        <v>0</v>
      </c>
      <c r="K311" s="588">
        <f>AND(P$55&gt;0,SUM($E311:J311)&lt;'Summary&amp;Assumptions'!$G$32*$B311,$D311&gt;='Summary&amp;Assumptions'!$D$17,P$47&gt;=$D311,P$47&lt;=EDATE($D311,'Summary&amp;Assumptions'!$G$32))*$B311+AND(P$56&lt;'Summary&amp;Assumptions'!$J$31,P$47&gt;=$FO311,P$47&lt;=$FP311)*(('Summary&amp;Assumptions'!$H$25*$C311)*(1+'Summary&amp;Assumptions'!$J$29)^(P$46-1))+AND(P$56&lt;'Summary&amp;Assumptions'!$J$31,P$47&gt;=$FQ311,P$47&lt;=$FR311)*(('Summary&amp;Assumptions'!$H$25*$C311)*(1+'Summary&amp;Assumptions'!$J$29)^(P$46-1))</f>
        <v>0</v>
      </c>
      <c r="L311" s="588">
        <f>AND(Q$55&gt;0,SUM($E311:K311)&lt;'Summary&amp;Assumptions'!$G$32*$B311,$D311&gt;='Summary&amp;Assumptions'!$D$17,Q$47&gt;=$D311,Q$47&lt;=EDATE($D311,'Summary&amp;Assumptions'!$G$32))*$B311+AND(Q$56&lt;'Summary&amp;Assumptions'!$J$31,Q$47&gt;=$FO311,Q$47&lt;=$FP311)*(('Summary&amp;Assumptions'!$H$25*$C311)*(1+'Summary&amp;Assumptions'!$J$29)^(Q$46-1))+AND(Q$56&lt;'Summary&amp;Assumptions'!$J$31,Q$47&gt;=$FQ311,Q$47&lt;=$FR311)*(('Summary&amp;Assumptions'!$H$25*$C311)*(1+'Summary&amp;Assumptions'!$J$29)^(Q$46-1))</f>
        <v>0</v>
      </c>
      <c r="M311" s="588">
        <f>AND(R$55&gt;0,SUM($E311:L311)&lt;'Summary&amp;Assumptions'!$G$32*$B311,$D311&gt;='Summary&amp;Assumptions'!$D$17,R$47&gt;=$D311,R$47&lt;=EDATE($D311,'Summary&amp;Assumptions'!$G$32))*$B311+AND(R$56&lt;'Summary&amp;Assumptions'!$J$31,R$47&gt;=$FO311,R$47&lt;=$FP311)*(('Summary&amp;Assumptions'!$H$25*$C311)*(1+'Summary&amp;Assumptions'!$J$29)^(R$46-1))+AND(R$56&lt;'Summary&amp;Assumptions'!$J$31,R$47&gt;=$FQ311,R$47&lt;=$FR311)*(('Summary&amp;Assumptions'!$H$25*$C311)*(1+'Summary&amp;Assumptions'!$J$29)^(R$46-1))</f>
        <v>0</v>
      </c>
      <c r="N311" s="588">
        <f>AND(S$55&gt;0,SUM($E311:M311)&lt;'Summary&amp;Assumptions'!$G$32*$B311,$D311&gt;='Summary&amp;Assumptions'!$D$17,S$47&gt;=$D311,S$47&lt;=EDATE($D311,'Summary&amp;Assumptions'!$G$32))*$B311+AND(S$56&lt;'Summary&amp;Assumptions'!$J$31,S$47&gt;=$FO311,S$47&lt;=$FP311)*(('Summary&amp;Assumptions'!$H$25*$C311)*(1+'Summary&amp;Assumptions'!$J$29)^(S$46-1))+AND(S$56&lt;'Summary&amp;Assumptions'!$J$31,S$47&gt;=$FQ311,S$47&lt;=$FR311)*(('Summary&amp;Assumptions'!$H$25*$C311)*(1+'Summary&amp;Assumptions'!$J$29)^(S$46-1))</f>
        <v>0</v>
      </c>
      <c r="O311" s="588">
        <f>AND(T$55&gt;0,SUM($E311:N311)&lt;'Summary&amp;Assumptions'!$G$32*$B311,$D311&gt;='Summary&amp;Assumptions'!$D$17,T$47&gt;=$D311,T$47&lt;=EDATE($D311,'Summary&amp;Assumptions'!$G$32))*$B311+AND(T$56&lt;'Summary&amp;Assumptions'!$J$31,T$47&gt;=$FO311,T$47&lt;=$FP311)*(('Summary&amp;Assumptions'!$H$25*$C311)*(1+'Summary&amp;Assumptions'!$J$29)^(T$46-1))+AND(T$56&lt;'Summary&amp;Assumptions'!$J$31,T$47&gt;=$FQ311,T$47&lt;=$FR311)*(('Summary&amp;Assumptions'!$H$25*$C311)*(1+'Summary&amp;Assumptions'!$J$29)^(T$46-1))</f>
        <v>0</v>
      </c>
      <c r="P311" s="588">
        <f>AND(U$55&gt;0,SUM($E311:O311)&lt;'Summary&amp;Assumptions'!$G$32*$B311,$D311&gt;='Summary&amp;Assumptions'!$D$17,U$47&gt;=$D311,U$47&lt;=EDATE($D311,'Summary&amp;Assumptions'!$G$32))*$B311+AND(U$56&lt;'Summary&amp;Assumptions'!$J$31,U$47&gt;=$FO311,U$47&lt;=$FP311)*(('Summary&amp;Assumptions'!$H$25*$C311)*(1+'Summary&amp;Assumptions'!$J$29)^(U$46-1))+AND(U$56&lt;'Summary&amp;Assumptions'!$J$31,U$47&gt;=$FQ311,U$47&lt;=$FR311)*(('Summary&amp;Assumptions'!$H$25*$C311)*(1+'Summary&amp;Assumptions'!$J$29)^(U$46-1))</f>
        <v>0</v>
      </c>
      <c r="Q311" s="588">
        <f>AND(V$55&gt;0,SUM($E311:P311)&lt;'Summary&amp;Assumptions'!$G$32*$B311,$D311&gt;='Summary&amp;Assumptions'!$D$17,V$47&gt;=$D311,V$47&lt;=EDATE($D311,'Summary&amp;Assumptions'!$G$32))*$B311+AND(V$56&lt;'Summary&amp;Assumptions'!$J$31,V$47&gt;=$FO311,V$47&lt;=$FP311)*(('Summary&amp;Assumptions'!$H$25*$C311)*(1+'Summary&amp;Assumptions'!$J$29)^(V$46-1))+AND(V$56&lt;'Summary&amp;Assumptions'!$J$31,V$47&gt;=$FQ311,V$47&lt;=$FR311)*(('Summary&amp;Assumptions'!$H$25*$C311)*(1+'Summary&amp;Assumptions'!$J$29)^(V$46-1))</f>
        <v>0</v>
      </c>
      <c r="R311" s="588">
        <f>AND(W$55&gt;0,SUM($E311:Q311)&lt;'Summary&amp;Assumptions'!$G$32*$B311,$D311&gt;='Summary&amp;Assumptions'!$D$17,W$47&gt;=$D311,W$47&lt;=EDATE($D311,'Summary&amp;Assumptions'!$G$32))*$B311+AND(W$56&lt;'Summary&amp;Assumptions'!$J$31,W$47&gt;=$FO311,W$47&lt;=$FP311)*(('Summary&amp;Assumptions'!$H$25*$C311)*(1+'Summary&amp;Assumptions'!$J$29)^(W$46-1))+AND(W$56&lt;'Summary&amp;Assumptions'!$J$31,W$47&gt;=$FQ311,W$47&lt;=$FR311)*(('Summary&amp;Assumptions'!$H$25*$C311)*(1+'Summary&amp;Assumptions'!$J$29)^(W$46-1))</f>
        <v>0</v>
      </c>
      <c r="S311" s="588">
        <f>AND(X$55&gt;0,SUM($E311:R311)&lt;'Summary&amp;Assumptions'!$G$32*$B311,$D311&gt;='Summary&amp;Assumptions'!$D$17,X$47&gt;=$D311,X$47&lt;=EDATE($D311,'Summary&amp;Assumptions'!$G$32))*$B311+AND(X$56&lt;'Summary&amp;Assumptions'!$J$31,X$47&gt;=$FO311,X$47&lt;=$FP311)*(('Summary&amp;Assumptions'!$H$25*$C311)*(1+'Summary&amp;Assumptions'!$J$29)^(X$46-1))+AND(X$56&lt;'Summary&amp;Assumptions'!$J$31,X$47&gt;=$FQ311,X$47&lt;=$FR311)*(('Summary&amp;Assumptions'!$H$25*$C311)*(1+'Summary&amp;Assumptions'!$J$29)^(X$46-1))</f>
        <v>0</v>
      </c>
      <c r="T311" s="588">
        <f>AND(Y$55&gt;0,SUM($E311:S311)&lt;'Summary&amp;Assumptions'!$G$32*$B311,$D311&gt;='Summary&amp;Assumptions'!$D$17,Y$47&gt;=$D311,Y$47&lt;=EDATE($D311,'Summary&amp;Assumptions'!$G$32))*$B311+AND(Y$56&lt;'Summary&amp;Assumptions'!$J$31,Y$47&gt;=$FO311,Y$47&lt;=$FP311)*(('Summary&amp;Assumptions'!$H$25*$C311)*(1+'Summary&amp;Assumptions'!$J$29)^(Y$46-1))+AND(Y$56&lt;'Summary&amp;Assumptions'!$J$31,Y$47&gt;=$FQ311,Y$47&lt;=$FR311)*(('Summary&amp;Assumptions'!$H$25*$C311)*(1+'Summary&amp;Assumptions'!$J$29)^(Y$46-1))</f>
        <v>0</v>
      </c>
      <c r="U311" s="588">
        <f>AND(Z$55&gt;0,SUM($E311:T311)&lt;'Summary&amp;Assumptions'!$G$32*$B311,$D311&gt;='Summary&amp;Assumptions'!$D$17,Z$47&gt;=$D311,Z$47&lt;=EDATE($D311,'Summary&amp;Assumptions'!$G$32))*$B311+AND(Z$56&lt;'Summary&amp;Assumptions'!$J$31,Z$47&gt;=$FO311,Z$47&lt;=$FP311)*(('Summary&amp;Assumptions'!$H$25*$C311)*(1+'Summary&amp;Assumptions'!$J$29)^(Z$46-1))+AND(Z$56&lt;'Summary&amp;Assumptions'!$J$31,Z$47&gt;=$FQ311,Z$47&lt;=$FR311)*(('Summary&amp;Assumptions'!$H$25*$C311)*(1+'Summary&amp;Assumptions'!$J$29)^(Z$46-1))</f>
        <v>0</v>
      </c>
      <c r="V311" s="588">
        <f>AND(AA$55&gt;0,SUM($E311:U311)&lt;'Summary&amp;Assumptions'!$G$32*$B311,$D311&gt;='Summary&amp;Assumptions'!$D$17,AA$47&gt;=$D311,AA$47&lt;=EDATE($D311,'Summary&amp;Assumptions'!$G$32))*$B311+AND(AA$56&lt;'Summary&amp;Assumptions'!$J$31,AA$47&gt;=$FO311,AA$47&lt;=$FP311)*(('Summary&amp;Assumptions'!$H$25*$C311)*(1+'Summary&amp;Assumptions'!$J$29)^(AA$46-1))+AND(AA$56&lt;'Summary&amp;Assumptions'!$J$31,AA$47&gt;=$FQ311,AA$47&lt;=$FR311)*(('Summary&amp;Assumptions'!$H$25*$C311)*(1+'Summary&amp;Assumptions'!$J$29)^(AA$46-1))</f>
        <v>0</v>
      </c>
      <c r="W311" s="588">
        <f>AND(AB$55&gt;0,SUM($E311:V311)&lt;'Summary&amp;Assumptions'!$G$32*$B311,$D311&gt;='Summary&amp;Assumptions'!$D$17,AB$47&gt;=$D311,AB$47&lt;=EDATE($D311,'Summary&amp;Assumptions'!$G$32))*$B311+AND(AB$56&lt;'Summary&amp;Assumptions'!$J$31,AB$47&gt;=$FO311,AB$47&lt;=$FP311)*(('Summary&amp;Assumptions'!$H$25*$C311)*(1+'Summary&amp;Assumptions'!$J$29)^(AB$46-1))+AND(AB$56&lt;'Summary&amp;Assumptions'!$J$31,AB$47&gt;=$FQ311,AB$47&lt;=$FR311)*(('Summary&amp;Assumptions'!$H$25*$C311)*(1+'Summary&amp;Assumptions'!$J$29)^(AB$46-1))</f>
        <v>0</v>
      </c>
      <c r="X311" s="588">
        <f>AND(AC$55&gt;0,SUM($E311:W311)&lt;'Summary&amp;Assumptions'!$G$32*$B311,$D311&gt;='Summary&amp;Assumptions'!$D$17,AC$47&gt;=$D311,AC$47&lt;=EDATE($D311,'Summary&amp;Assumptions'!$G$32))*$B311+AND(AC$56&lt;'Summary&amp;Assumptions'!$J$31,AC$47&gt;=$FO311,AC$47&lt;=$FP311)*(('Summary&amp;Assumptions'!$H$25*$C311)*(1+'Summary&amp;Assumptions'!$J$29)^(AC$46-1))+AND(AC$56&lt;'Summary&amp;Assumptions'!$J$31,AC$47&gt;=$FQ311,AC$47&lt;=$FR311)*(('Summary&amp;Assumptions'!$H$25*$C311)*(1+'Summary&amp;Assumptions'!$J$29)^(AC$46-1))</f>
        <v>0</v>
      </c>
      <c r="Y311" s="588">
        <f>AND(AD$55&gt;0,SUM($E311:X311)&lt;'Summary&amp;Assumptions'!$G$32*$B311,$D311&gt;='Summary&amp;Assumptions'!$D$17,AD$47&gt;=$D311,AD$47&lt;=EDATE($D311,'Summary&amp;Assumptions'!$G$32))*$B311+AND(AD$56&lt;'Summary&amp;Assumptions'!$J$31,AD$47&gt;=$FO311,AD$47&lt;=$FP311)*(('Summary&amp;Assumptions'!$H$25*$C311)*(1+'Summary&amp;Assumptions'!$J$29)^(AD$46-1))+AND(AD$56&lt;'Summary&amp;Assumptions'!$J$31,AD$47&gt;=$FQ311,AD$47&lt;=$FR311)*(('Summary&amp;Assumptions'!$H$25*$C311)*(1+'Summary&amp;Assumptions'!$J$29)^(AD$46-1))</f>
        <v>0</v>
      </c>
      <c r="Z311" s="588">
        <f>AND(AE$55&gt;0,SUM($E311:Y311)&lt;'Summary&amp;Assumptions'!$G$32*$B311,$D311&gt;='Summary&amp;Assumptions'!$D$17,AE$47&gt;=$D311,AE$47&lt;=EDATE($D311,'Summary&amp;Assumptions'!$G$32))*$B311+AND(AE$56&lt;'Summary&amp;Assumptions'!$J$31,AE$47&gt;=$FO311,AE$47&lt;=$FP311)*(('Summary&amp;Assumptions'!$H$25*$C311)*(1+'Summary&amp;Assumptions'!$J$29)^(AE$46-1))+AND(AE$56&lt;'Summary&amp;Assumptions'!$J$31,AE$47&gt;=$FQ311,AE$47&lt;=$FR311)*(('Summary&amp;Assumptions'!$H$25*$C311)*(1+'Summary&amp;Assumptions'!$J$29)^(AE$46-1))</f>
        <v>0</v>
      </c>
      <c r="AA311" s="588">
        <f>AND(AF$55&gt;0,SUM($E311:Z311)&lt;'Summary&amp;Assumptions'!$G$32*$B311,$D311&gt;='Summary&amp;Assumptions'!$D$17,AF$47&gt;=$D311,AF$47&lt;=EDATE($D311,'Summary&amp;Assumptions'!$G$32))*$B311+AND(AF$56&lt;'Summary&amp;Assumptions'!$J$31,AF$47&gt;=$FO311,AF$47&lt;=$FP311)*(('Summary&amp;Assumptions'!$H$25*$C311)*(1+'Summary&amp;Assumptions'!$J$29)^(AF$46-1))+AND(AF$56&lt;'Summary&amp;Assumptions'!$J$31,AF$47&gt;=$FQ311,AF$47&lt;=$FR311)*(('Summary&amp;Assumptions'!$H$25*$C311)*(1+'Summary&amp;Assumptions'!$J$29)^(AF$46-1))</f>
        <v>0</v>
      </c>
      <c r="AB311" s="588">
        <f>AND(AG$55&gt;0,SUM($E311:AA311)&lt;'Summary&amp;Assumptions'!$G$32*$B311,$D311&gt;='Summary&amp;Assumptions'!$D$17,AG$47&gt;=$D311,AG$47&lt;=EDATE($D311,'Summary&amp;Assumptions'!$G$32))*$B311+AND(AG$56&lt;'Summary&amp;Assumptions'!$J$31,AG$47&gt;=$FO311,AG$47&lt;=$FP311)*(('Summary&amp;Assumptions'!$H$25*$C311)*(1+'Summary&amp;Assumptions'!$J$29)^(AG$46-1))+AND(AG$56&lt;'Summary&amp;Assumptions'!$J$31,AG$47&gt;=$FQ311,AG$47&lt;=$FR311)*(('Summary&amp;Assumptions'!$H$25*$C311)*(1+'Summary&amp;Assumptions'!$J$29)^(AG$46-1))</f>
        <v>0</v>
      </c>
      <c r="AC311" s="588">
        <f>AND(AH$55&gt;0,SUM($E311:AB311)&lt;'Summary&amp;Assumptions'!$G$32*$B311,$D311&gt;='Summary&amp;Assumptions'!$D$17,AH$47&gt;=$D311,AH$47&lt;=EDATE($D311,'Summary&amp;Assumptions'!$G$32))*$B311+AND(AH$56&lt;'Summary&amp;Assumptions'!$J$31,AH$47&gt;=$FO311,AH$47&lt;=$FP311)*(('Summary&amp;Assumptions'!$H$25*$C311)*(1+'Summary&amp;Assumptions'!$J$29)^(AH$46-1))+AND(AH$56&lt;'Summary&amp;Assumptions'!$J$31,AH$47&gt;=$FQ311,AH$47&lt;=$FR311)*(('Summary&amp;Assumptions'!$H$25*$C311)*(1+'Summary&amp;Assumptions'!$J$29)^(AH$46-1))</f>
        <v>0</v>
      </c>
      <c r="AD311" s="588">
        <f>AND(AI$55&gt;0,SUM($E311:AC311)&lt;'Summary&amp;Assumptions'!$G$32*$B311,$D311&gt;='Summary&amp;Assumptions'!$D$17,AI$47&gt;=$D311,AI$47&lt;=EDATE($D311,'Summary&amp;Assumptions'!$G$32))*$B311+AND(AI$56&lt;'Summary&amp;Assumptions'!$J$31,AI$47&gt;=$FO311,AI$47&lt;=$FP311)*(('Summary&amp;Assumptions'!$H$25*$C311)*(1+'Summary&amp;Assumptions'!$J$29)^(AI$46-1))+AND(AI$56&lt;'Summary&amp;Assumptions'!$J$31,AI$47&gt;=$FQ311,AI$47&lt;=$FR311)*(('Summary&amp;Assumptions'!$H$25*$C311)*(1+'Summary&amp;Assumptions'!$J$29)^(AI$46-1))</f>
        <v>0</v>
      </c>
      <c r="AE311" s="588">
        <f>AND(AJ$55&gt;0,SUM($E311:AD311)&lt;'Summary&amp;Assumptions'!$G$32*$B311,$D311&gt;='Summary&amp;Assumptions'!$D$17,AJ$47&gt;=$D311,AJ$47&lt;=EDATE($D311,'Summary&amp;Assumptions'!$G$32))*$B311+AND(AJ$56&lt;'Summary&amp;Assumptions'!$J$31,AJ$47&gt;=$FO311,AJ$47&lt;=$FP311)*(('Summary&amp;Assumptions'!$H$25*$C311)*(1+'Summary&amp;Assumptions'!$J$29)^(AJ$46-1))+AND(AJ$56&lt;'Summary&amp;Assumptions'!$J$31,AJ$47&gt;=$FQ311,AJ$47&lt;=$FR311)*(('Summary&amp;Assumptions'!$H$25*$C311)*(1+'Summary&amp;Assumptions'!$J$29)^(AJ$46-1))</f>
        <v>0</v>
      </c>
      <c r="AF311" s="588">
        <f>AND(AK$55&gt;0,SUM($E311:AE311)&lt;'Summary&amp;Assumptions'!$G$32*$B311,$D311&gt;='Summary&amp;Assumptions'!$D$17,AK$47&gt;=$D311,AK$47&lt;=EDATE($D311,'Summary&amp;Assumptions'!$G$32))*$B311+AND(AK$56&lt;'Summary&amp;Assumptions'!$J$31,AK$47&gt;=$FO311,AK$47&lt;=$FP311)*(('Summary&amp;Assumptions'!$H$25*$C311)*(1+'Summary&amp;Assumptions'!$J$29)^(AK$46-1))+AND(AK$56&lt;'Summary&amp;Assumptions'!$J$31,AK$47&gt;=$FQ311,AK$47&lt;=$FR311)*(('Summary&amp;Assumptions'!$H$25*$C311)*(1+'Summary&amp;Assumptions'!$J$29)^(AK$46-1))</f>
        <v>0</v>
      </c>
      <c r="AG311" s="588">
        <f>AND(AL$55&gt;0,SUM($E311:AF311)&lt;'Summary&amp;Assumptions'!$G$32*$B311,$D311&gt;='Summary&amp;Assumptions'!$D$17,AL$47&gt;=$D311,AL$47&lt;=EDATE($D311,'Summary&amp;Assumptions'!$G$32))*$B311+AND(AL$56&lt;'Summary&amp;Assumptions'!$J$31,AL$47&gt;=$FO311,AL$47&lt;=$FP311)*(('Summary&amp;Assumptions'!$H$25*$C311)*(1+'Summary&amp;Assumptions'!$J$29)^(AL$46-1))+AND(AL$56&lt;'Summary&amp;Assumptions'!$J$31,AL$47&gt;=$FQ311,AL$47&lt;=$FR311)*(('Summary&amp;Assumptions'!$H$25*$C311)*(1+'Summary&amp;Assumptions'!$J$29)^(AL$46-1))</f>
        <v>0</v>
      </c>
      <c r="AH311" s="588">
        <f>AND(AM$55&gt;0,SUM($E311:AG311)&lt;'Summary&amp;Assumptions'!$G$32*$B311,$D311&gt;='Summary&amp;Assumptions'!$D$17,AM$47&gt;=$D311,AM$47&lt;=EDATE($D311,'Summary&amp;Assumptions'!$G$32))*$B311+AND(AM$56&lt;'Summary&amp;Assumptions'!$J$31,AM$47&gt;=$FO311,AM$47&lt;=$FP311)*(('Summary&amp;Assumptions'!$H$25*$C311)*(1+'Summary&amp;Assumptions'!$J$29)^(AM$46-1))+AND(AM$56&lt;'Summary&amp;Assumptions'!$J$31,AM$47&gt;=$FQ311,AM$47&lt;=$FR311)*(('Summary&amp;Assumptions'!$H$25*$C311)*(1+'Summary&amp;Assumptions'!$J$29)^(AM$46-1))</f>
        <v>0</v>
      </c>
      <c r="AI311" s="588">
        <f>AND(AN$55&gt;0,SUM($E311:AH311)&lt;'Summary&amp;Assumptions'!$G$32*$B311,$D311&gt;='Summary&amp;Assumptions'!$D$17,AN$47&gt;=$D311,AN$47&lt;=EDATE($D311,'Summary&amp;Assumptions'!$G$32))*$B311+AND(AN$56&lt;'Summary&amp;Assumptions'!$J$31,AN$47&gt;=$FO311,AN$47&lt;=$FP311)*(('Summary&amp;Assumptions'!$H$25*$C311)*(1+'Summary&amp;Assumptions'!$J$29)^(AN$46-1))+AND(AN$56&lt;'Summary&amp;Assumptions'!$J$31,AN$47&gt;=$FQ311,AN$47&lt;=$FR311)*(('Summary&amp;Assumptions'!$H$25*$C311)*(1+'Summary&amp;Assumptions'!$J$29)^(AN$46-1))</f>
        <v>0</v>
      </c>
      <c r="AJ311" s="588">
        <f>AND(AO$55&gt;0,SUM($E311:AI311)&lt;'Summary&amp;Assumptions'!$G$32*$B311,$D311&gt;='Summary&amp;Assumptions'!$D$17,AO$47&gt;=$D311,AO$47&lt;=EDATE($D311,'Summary&amp;Assumptions'!$G$32))*$B311+AND(AO$56&lt;'Summary&amp;Assumptions'!$J$31,AO$47&gt;=$FO311,AO$47&lt;=$FP311)*(('Summary&amp;Assumptions'!$H$25*$C311)*(1+'Summary&amp;Assumptions'!$J$29)^(AO$46-1))+AND(AO$56&lt;'Summary&amp;Assumptions'!$J$31,AO$47&gt;=$FQ311,AO$47&lt;=$FR311)*(('Summary&amp;Assumptions'!$H$25*$C311)*(1+'Summary&amp;Assumptions'!$J$29)^(AO$46-1))</f>
        <v>0</v>
      </c>
      <c r="AK311" s="588">
        <f>AND(AP$55&gt;0,SUM($E311:AJ311)&lt;'Summary&amp;Assumptions'!$G$32*$B311,$D311&gt;='Summary&amp;Assumptions'!$D$17,AP$47&gt;=$D311,AP$47&lt;=EDATE($D311,'Summary&amp;Assumptions'!$G$32))*$B311+AND(AP$56&lt;'Summary&amp;Assumptions'!$J$31,AP$47&gt;=$FO311,AP$47&lt;=$FP311)*(('Summary&amp;Assumptions'!$H$25*$C311)*(1+'Summary&amp;Assumptions'!$J$29)^(AP$46-1))+AND(AP$56&lt;'Summary&amp;Assumptions'!$J$31,AP$47&gt;=$FQ311,AP$47&lt;=$FR311)*(('Summary&amp;Assumptions'!$H$25*$C311)*(1+'Summary&amp;Assumptions'!$J$29)^(AP$46-1))</f>
        <v>0</v>
      </c>
      <c r="AL311" s="588">
        <f>AND(AQ$55&gt;0,SUM($E311:AK311)&lt;'Summary&amp;Assumptions'!$G$32*$B311,$D311&gt;='Summary&amp;Assumptions'!$D$17,AQ$47&gt;=$D311,AQ$47&lt;=EDATE($D311,'Summary&amp;Assumptions'!$G$32))*$B311+AND(AQ$56&lt;'Summary&amp;Assumptions'!$J$31,AQ$47&gt;=$FO311,AQ$47&lt;=$FP311)*(('Summary&amp;Assumptions'!$H$25*$C311)*(1+'Summary&amp;Assumptions'!$J$29)^(AQ$46-1))+AND(AQ$56&lt;'Summary&amp;Assumptions'!$J$31,AQ$47&gt;=$FQ311,AQ$47&lt;=$FR311)*(('Summary&amp;Assumptions'!$H$25*$C311)*(1+'Summary&amp;Assumptions'!$J$29)^(AQ$46-1))</f>
        <v>0</v>
      </c>
      <c r="AM311" s="588">
        <f>AND(AR$55&gt;0,SUM($E311:AL311)&lt;'Summary&amp;Assumptions'!$G$32*$B311,$D311&gt;='Summary&amp;Assumptions'!$D$17,AR$47&gt;=$D311,AR$47&lt;=EDATE($D311,'Summary&amp;Assumptions'!$G$32))*$B311+AND(AR$56&lt;'Summary&amp;Assumptions'!$J$31,AR$47&gt;=$FO311,AR$47&lt;=$FP311)*(('Summary&amp;Assumptions'!$H$25*$C311)*(1+'Summary&amp;Assumptions'!$J$29)^(AR$46-1))+AND(AR$56&lt;'Summary&amp;Assumptions'!$J$31,AR$47&gt;=$FQ311,AR$47&lt;=$FR311)*(('Summary&amp;Assumptions'!$H$25*$C311)*(1+'Summary&amp;Assumptions'!$J$29)^(AR$46-1))</f>
        <v>0</v>
      </c>
      <c r="AN311" s="588">
        <f>AND(AS$55&gt;0,SUM($E311:AM311)&lt;'Summary&amp;Assumptions'!$G$32*$B311,$D311&gt;='Summary&amp;Assumptions'!$D$17,AS$47&gt;=$D311,AS$47&lt;=EDATE($D311,'Summary&amp;Assumptions'!$G$32))*$B311+AND(AS$56&lt;'Summary&amp;Assumptions'!$J$31,AS$47&gt;=$FO311,AS$47&lt;=$FP311)*(('Summary&amp;Assumptions'!$H$25*$C311)*(1+'Summary&amp;Assumptions'!$J$29)^(AS$46-1))+AND(AS$56&lt;'Summary&amp;Assumptions'!$J$31,AS$47&gt;=$FQ311,AS$47&lt;=$FR311)*(('Summary&amp;Assumptions'!$H$25*$C311)*(1+'Summary&amp;Assumptions'!$J$29)^(AS$46-1))</f>
        <v>0</v>
      </c>
      <c r="AO311" s="588">
        <f>AND(AT$55&gt;0,SUM($E311:AN311)&lt;'Summary&amp;Assumptions'!$G$32*$B311,$D311&gt;='Summary&amp;Assumptions'!$D$17,AT$47&gt;=$D311,AT$47&lt;=EDATE($D311,'Summary&amp;Assumptions'!$G$32))*$B311+AND(AT$56&lt;'Summary&amp;Assumptions'!$J$31,AT$47&gt;=$FO311,AT$47&lt;=$FP311)*(('Summary&amp;Assumptions'!$H$25*$C311)*(1+'Summary&amp;Assumptions'!$J$29)^(AT$46-1))+AND(AT$56&lt;'Summary&amp;Assumptions'!$J$31,AT$47&gt;=$FQ311,AT$47&lt;=$FR311)*(('Summary&amp;Assumptions'!$H$25*$C311)*(1+'Summary&amp;Assumptions'!$J$29)^(AT$46-1))</f>
        <v>0</v>
      </c>
      <c r="AP311" s="588">
        <f>AND(AU$55&gt;0,SUM($E311:AO311)&lt;'Summary&amp;Assumptions'!$G$32*$B311,$D311&gt;='Summary&amp;Assumptions'!$D$17,AU$47&gt;=$D311,AU$47&lt;=EDATE($D311,'Summary&amp;Assumptions'!$G$32))*$B311+AND(AU$56&lt;'Summary&amp;Assumptions'!$J$31,AU$47&gt;=$FO311,AU$47&lt;=$FP311)*(('Summary&amp;Assumptions'!$H$25*$C311)*(1+'Summary&amp;Assumptions'!$J$29)^(AU$46-1))+AND(AU$56&lt;'Summary&amp;Assumptions'!$J$31,AU$47&gt;=$FQ311,AU$47&lt;=$FR311)*(('Summary&amp;Assumptions'!$H$25*$C311)*(1+'Summary&amp;Assumptions'!$J$29)^(AU$46-1))</f>
        <v>0</v>
      </c>
      <c r="AQ311" s="588">
        <f>AND(AV$55&gt;0,SUM($E311:AP311)&lt;'Summary&amp;Assumptions'!$G$32*$B311,$D311&gt;='Summary&amp;Assumptions'!$D$17,AV$47&gt;=$D311,AV$47&lt;=EDATE($D311,'Summary&amp;Assumptions'!$G$32))*$B311+AND(AV$56&lt;'Summary&amp;Assumptions'!$J$31,AV$47&gt;=$FO311,AV$47&lt;=$FP311)*(('Summary&amp;Assumptions'!$H$25*$C311)*(1+'Summary&amp;Assumptions'!$J$29)^(AV$46-1))+AND(AV$56&lt;'Summary&amp;Assumptions'!$J$31,AV$47&gt;=$FQ311,AV$47&lt;=$FR311)*(('Summary&amp;Assumptions'!$H$25*$C311)*(1+'Summary&amp;Assumptions'!$J$29)^(AV$46-1))</f>
        <v>0</v>
      </c>
      <c r="AR311" s="588">
        <f>AND(AW$55&gt;0,SUM($E311:AQ311)&lt;'Summary&amp;Assumptions'!$G$32*$B311,$D311&gt;='Summary&amp;Assumptions'!$D$17,AW$47&gt;=$D311,AW$47&lt;=EDATE($D311,'Summary&amp;Assumptions'!$G$32))*$B311+AND(AW$56&lt;'Summary&amp;Assumptions'!$J$31,AW$47&gt;=$FO311,AW$47&lt;=$FP311)*(('Summary&amp;Assumptions'!$H$25*$C311)*(1+'Summary&amp;Assumptions'!$J$29)^(AW$46-1))+AND(AW$56&lt;'Summary&amp;Assumptions'!$J$31,AW$47&gt;=$FQ311,AW$47&lt;=$FR311)*(('Summary&amp;Assumptions'!$H$25*$C311)*(1+'Summary&amp;Assumptions'!$J$29)^(AW$46-1))</f>
        <v>0</v>
      </c>
      <c r="AS311" s="588">
        <f>AND(AX$55&gt;0,SUM($E311:AR311)&lt;'Summary&amp;Assumptions'!$G$32*$B311,$D311&gt;='Summary&amp;Assumptions'!$D$17,AX$47&gt;=$D311,AX$47&lt;=EDATE($D311,'Summary&amp;Assumptions'!$G$32))*$B311+AND(AX$56&lt;'Summary&amp;Assumptions'!$J$31,AX$47&gt;=$FO311,AX$47&lt;=$FP311)*(('Summary&amp;Assumptions'!$H$25*$C311)*(1+'Summary&amp;Assumptions'!$J$29)^(AX$46-1))+AND(AX$56&lt;'Summary&amp;Assumptions'!$J$31,AX$47&gt;=$FQ311,AX$47&lt;=$FR311)*(('Summary&amp;Assumptions'!$H$25*$C311)*(1+'Summary&amp;Assumptions'!$J$29)^(AX$46-1))</f>
        <v>0</v>
      </c>
      <c r="AT311" s="588">
        <f>AND(AY$55&gt;0,SUM($E311:AS311)&lt;'Summary&amp;Assumptions'!$G$32*$B311,$D311&gt;='Summary&amp;Assumptions'!$D$17,AY$47&gt;=$D311,AY$47&lt;=EDATE($D311,'Summary&amp;Assumptions'!$G$32))*$B311+AND(AY$56&lt;'Summary&amp;Assumptions'!$J$31,AY$47&gt;=$FO311,AY$47&lt;=$FP311)*(('Summary&amp;Assumptions'!$H$25*$C311)*(1+'Summary&amp;Assumptions'!$J$29)^(AY$46-1))+AND(AY$56&lt;'Summary&amp;Assumptions'!$J$31,AY$47&gt;=$FQ311,AY$47&lt;=$FR311)*(('Summary&amp;Assumptions'!$H$25*$C311)*(1+'Summary&amp;Assumptions'!$J$29)^(AY$46-1))</f>
        <v>0</v>
      </c>
      <c r="AU311" s="588">
        <f>AND(AZ$55&gt;0,SUM($E311:AT311)&lt;'Summary&amp;Assumptions'!$G$32*$B311,$D311&gt;='Summary&amp;Assumptions'!$D$17,AZ$47&gt;=$D311,AZ$47&lt;=EDATE($D311,'Summary&amp;Assumptions'!$G$32))*$B311+AND(AZ$56&lt;'Summary&amp;Assumptions'!$J$31,AZ$47&gt;=$FO311,AZ$47&lt;=$FP311)*(('Summary&amp;Assumptions'!$H$25*$C311)*(1+'Summary&amp;Assumptions'!$J$29)^(AZ$46-1))+AND(AZ$56&lt;'Summary&amp;Assumptions'!$J$31,AZ$47&gt;=$FQ311,AZ$47&lt;=$FR311)*(('Summary&amp;Assumptions'!$H$25*$C311)*(1+'Summary&amp;Assumptions'!$J$29)^(AZ$46-1))</f>
        <v>0</v>
      </c>
      <c r="AV311" s="588">
        <f>AND(BA$55&gt;0,SUM($E311:AU311)&lt;'Summary&amp;Assumptions'!$G$32*$B311,$D311&gt;='Summary&amp;Assumptions'!$D$17,BA$47&gt;=$D311,BA$47&lt;=EDATE($D311,'Summary&amp;Assumptions'!$G$32))*$B311+AND(BA$56&lt;'Summary&amp;Assumptions'!$J$31,BA$47&gt;=$FO311,BA$47&lt;=$FP311)*(('Summary&amp;Assumptions'!$H$25*$C311)*(1+'Summary&amp;Assumptions'!$J$29)^(BA$46-1))+AND(BA$56&lt;'Summary&amp;Assumptions'!$J$31,BA$47&gt;=$FQ311,BA$47&lt;=$FR311)*(('Summary&amp;Assumptions'!$H$25*$C311)*(1+'Summary&amp;Assumptions'!$J$29)^(BA$46-1))</f>
        <v>0</v>
      </c>
      <c r="AW311" s="588">
        <f>AND(BB$55&gt;0,SUM($E311:AV311)&lt;'Summary&amp;Assumptions'!$G$32*$B311,$D311&gt;='Summary&amp;Assumptions'!$D$17,BB$47&gt;=$D311,BB$47&lt;=EDATE($D311,'Summary&amp;Assumptions'!$G$32))*$B311+AND(BB$56&lt;'Summary&amp;Assumptions'!$J$31,BB$47&gt;=$FO311,BB$47&lt;=$FP311)*(('Summary&amp;Assumptions'!$H$25*$C311)*(1+'Summary&amp;Assumptions'!$J$29)^(BB$46-1))+AND(BB$56&lt;'Summary&amp;Assumptions'!$J$31,BB$47&gt;=$FQ311,BB$47&lt;=$FR311)*(('Summary&amp;Assumptions'!$H$25*$C311)*(1+'Summary&amp;Assumptions'!$J$29)^(BB$46-1))</f>
        <v>0</v>
      </c>
      <c r="AX311" s="588">
        <f>AND(BC$55&gt;0,SUM($E311:AW311)&lt;'Summary&amp;Assumptions'!$G$32*$B311,$D311&gt;='Summary&amp;Assumptions'!$D$17,BC$47&gt;=$D311,BC$47&lt;=EDATE($D311,'Summary&amp;Assumptions'!$G$32))*$B311+AND(BC$56&lt;'Summary&amp;Assumptions'!$J$31,BC$47&gt;=$FO311,BC$47&lt;=$FP311)*(('Summary&amp;Assumptions'!$H$25*$C311)*(1+'Summary&amp;Assumptions'!$J$29)^(BC$46-1))+AND(BC$56&lt;'Summary&amp;Assumptions'!$J$31,BC$47&gt;=$FQ311,BC$47&lt;=$FR311)*(('Summary&amp;Assumptions'!$H$25*$C311)*(1+'Summary&amp;Assumptions'!$J$29)^(BC$46-1))</f>
        <v>0</v>
      </c>
      <c r="AY311" s="588">
        <f>AND(BD$55&gt;0,SUM($E311:AX311)&lt;'Summary&amp;Assumptions'!$G$32*$B311,$D311&gt;='Summary&amp;Assumptions'!$D$17,BD$47&gt;=$D311,BD$47&lt;=EDATE($D311,'Summary&amp;Assumptions'!$G$32))*$B311+AND(BD$56&lt;'Summary&amp;Assumptions'!$J$31,BD$47&gt;=$FO311,BD$47&lt;=$FP311)*(('Summary&amp;Assumptions'!$H$25*$C311)*(1+'Summary&amp;Assumptions'!$J$29)^(BD$46-1))+AND(BD$56&lt;'Summary&amp;Assumptions'!$J$31,BD$47&gt;=$FQ311,BD$47&lt;=$FR311)*(('Summary&amp;Assumptions'!$H$25*$C311)*(1+'Summary&amp;Assumptions'!$J$29)^(BD$46-1))</f>
        <v>0</v>
      </c>
      <c r="AZ311" s="588">
        <f>AND(BE$55&gt;0,SUM($E311:AY311)&lt;'Summary&amp;Assumptions'!$G$32*$B311,$D311&gt;='Summary&amp;Assumptions'!$D$17,BE$47&gt;=$D311,BE$47&lt;=EDATE($D311,'Summary&amp;Assumptions'!$G$32))*$B311+AND(BE$56&lt;'Summary&amp;Assumptions'!$J$31,BE$47&gt;=$FO311,BE$47&lt;=$FP311)*(('Summary&amp;Assumptions'!$H$25*$C311)*(1+'Summary&amp;Assumptions'!$J$29)^(BE$46-1))+AND(BE$56&lt;'Summary&amp;Assumptions'!$J$31,BE$47&gt;=$FQ311,BE$47&lt;=$FR311)*(('Summary&amp;Assumptions'!$H$25*$C311)*(1+'Summary&amp;Assumptions'!$J$29)^(BE$46-1))</f>
        <v>0</v>
      </c>
      <c r="BA311" s="588">
        <f>AND(BF$55&gt;0,SUM($E311:AZ311)&lt;'Summary&amp;Assumptions'!$G$32*$B311,$D311&gt;='Summary&amp;Assumptions'!$D$17,BF$47&gt;=$D311,BF$47&lt;=EDATE($D311,'Summary&amp;Assumptions'!$G$32))*$B311+AND(BF$56&lt;'Summary&amp;Assumptions'!$J$31,BF$47&gt;=$FO311,BF$47&lt;=$FP311)*(('Summary&amp;Assumptions'!$H$25*$C311)*(1+'Summary&amp;Assumptions'!$J$29)^(BF$46-1))+AND(BF$56&lt;'Summary&amp;Assumptions'!$J$31,BF$47&gt;=$FQ311,BF$47&lt;=$FR311)*(('Summary&amp;Assumptions'!$H$25*$C311)*(1+'Summary&amp;Assumptions'!$J$29)^(BF$46-1))</f>
        <v>0</v>
      </c>
      <c r="BB311" s="588">
        <f>AND(BG$55&gt;0,SUM($E311:BA311)&lt;'Summary&amp;Assumptions'!$G$32*$B311,$D311&gt;='Summary&amp;Assumptions'!$D$17,BG$47&gt;=$D311,BG$47&lt;=EDATE($D311,'Summary&amp;Assumptions'!$G$32))*$B311+AND(BG$56&lt;'Summary&amp;Assumptions'!$J$31,BG$47&gt;=$FO311,BG$47&lt;=$FP311)*(('Summary&amp;Assumptions'!$H$25*$C311)*(1+'Summary&amp;Assumptions'!$J$29)^(BG$46-1))+AND(BG$56&lt;'Summary&amp;Assumptions'!$J$31,BG$47&gt;=$FQ311,BG$47&lt;=$FR311)*(('Summary&amp;Assumptions'!$H$25*$C311)*(1+'Summary&amp;Assumptions'!$J$29)^(BG$46-1))</f>
        <v>0</v>
      </c>
      <c r="BC311" s="588">
        <f>AND(BH$55&gt;0,SUM($E311:BB311)&lt;'Summary&amp;Assumptions'!$G$32*$B311,$D311&gt;='Summary&amp;Assumptions'!$D$17,BH$47&gt;=$D311,BH$47&lt;=EDATE($D311,'Summary&amp;Assumptions'!$G$32))*$B311+AND(BH$56&lt;'Summary&amp;Assumptions'!$J$31,BH$47&gt;=$FO311,BH$47&lt;=$FP311)*(('Summary&amp;Assumptions'!$H$25*$C311)*(1+'Summary&amp;Assumptions'!$J$29)^(BH$46-1))+AND(BH$56&lt;'Summary&amp;Assumptions'!$J$31,BH$47&gt;=$FQ311,BH$47&lt;=$FR311)*(('Summary&amp;Assumptions'!$H$25*$C311)*(1+'Summary&amp;Assumptions'!$J$29)^(BH$46-1))</f>
        <v>0</v>
      </c>
      <c r="BD311" s="588">
        <f>AND(BI$55&gt;0,SUM($E311:BC311)&lt;'Summary&amp;Assumptions'!$G$32*$B311,$D311&gt;='Summary&amp;Assumptions'!$D$17,BI$47&gt;=$D311,BI$47&lt;=EDATE($D311,'Summary&amp;Assumptions'!$G$32))*$B311+AND(BI$56&lt;'Summary&amp;Assumptions'!$J$31,BI$47&gt;=$FO311,BI$47&lt;=$FP311)*(('Summary&amp;Assumptions'!$H$25*$C311)*(1+'Summary&amp;Assumptions'!$J$29)^(BI$46-1))+AND(BI$56&lt;'Summary&amp;Assumptions'!$J$31,BI$47&gt;=$FQ311,BI$47&lt;=$FR311)*(('Summary&amp;Assumptions'!$H$25*$C311)*(1+'Summary&amp;Assumptions'!$J$29)^(BI$46-1))</f>
        <v>0</v>
      </c>
      <c r="BE311" s="588">
        <f>AND(BJ$55&gt;0,SUM($E311:BD311)&lt;'Summary&amp;Assumptions'!$G$32*$B311,$D311&gt;='Summary&amp;Assumptions'!$D$17,BJ$47&gt;=$D311,BJ$47&lt;=EDATE($D311,'Summary&amp;Assumptions'!$G$32))*$B311+AND(BJ$56&lt;'Summary&amp;Assumptions'!$J$31,BJ$47&gt;=$FO311,BJ$47&lt;=$FP311)*(('Summary&amp;Assumptions'!$H$25*$C311)*(1+'Summary&amp;Assumptions'!$J$29)^(BJ$46-1))+AND(BJ$56&lt;'Summary&amp;Assumptions'!$J$31,BJ$47&gt;=$FQ311,BJ$47&lt;=$FR311)*(('Summary&amp;Assumptions'!$H$25*$C311)*(1+'Summary&amp;Assumptions'!$J$29)^(BJ$46-1))</f>
        <v>0</v>
      </c>
      <c r="BF311" s="588">
        <f>AND(BK$55&gt;0,SUM($E311:BE311)&lt;'Summary&amp;Assumptions'!$G$32*$B311,$D311&gt;='Summary&amp;Assumptions'!$D$17,BK$47&gt;=$D311,BK$47&lt;=EDATE($D311,'Summary&amp;Assumptions'!$G$32))*$B311+AND(BK$56&lt;'Summary&amp;Assumptions'!$J$31,BK$47&gt;=$FO311,BK$47&lt;=$FP311)*(('Summary&amp;Assumptions'!$H$25*$C311)*(1+'Summary&amp;Assumptions'!$J$29)^(BK$46-1))+AND(BK$56&lt;'Summary&amp;Assumptions'!$J$31,BK$47&gt;=$FQ311,BK$47&lt;=$FR311)*(('Summary&amp;Assumptions'!$H$25*$C311)*(1+'Summary&amp;Assumptions'!$J$29)^(BK$46-1))</f>
        <v>0</v>
      </c>
      <c r="BG311" s="588">
        <f>AND(BL$55&gt;0,SUM($E311:BF311)&lt;'Summary&amp;Assumptions'!$G$32*$B311,$D311&gt;='Summary&amp;Assumptions'!$D$17,BL$47&gt;=$D311,BL$47&lt;=EDATE($D311,'Summary&amp;Assumptions'!$G$32))*$B311+AND(BL$56&lt;'Summary&amp;Assumptions'!$J$31,BL$47&gt;=$FO311,BL$47&lt;=$FP311)*(('Summary&amp;Assumptions'!$H$25*$C311)*(1+'Summary&amp;Assumptions'!$J$29)^(BL$46-1))+AND(BL$56&lt;'Summary&amp;Assumptions'!$J$31,BL$47&gt;=$FQ311,BL$47&lt;=$FR311)*(('Summary&amp;Assumptions'!$H$25*$C311)*(1+'Summary&amp;Assumptions'!$J$29)^(BL$46-1))</f>
        <v>0</v>
      </c>
      <c r="BH311" s="588">
        <f>AND(BM$55&gt;0,SUM($E311:BG311)&lt;'Summary&amp;Assumptions'!$G$32*$B311,$D311&gt;='Summary&amp;Assumptions'!$D$17,BM$47&gt;=$D311,BM$47&lt;=EDATE($D311,'Summary&amp;Assumptions'!$G$32))*$B311+AND(BM$56&lt;'Summary&amp;Assumptions'!$J$31,BM$47&gt;=$FO311,BM$47&lt;=$FP311)*(('Summary&amp;Assumptions'!$H$25*$C311)*(1+'Summary&amp;Assumptions'!$J$29)^(BM$46-1))+AND(BM$56&lt;'Summary&amp;Assumptions'!$J$31,BM$47&gt;=$FQ311,BM$47&lt;=$FR311)*(('Summary&amp;Assumptions'!$H$25*$C311)*(1+'Summary&amp;Assumptions'!$J$29)^(BM$46-1))</f>
        <v>0</v>
      </c>
      <c r="BI311" s="588">
        <f>AND(BN$55&gt;0,SUM($E311:BH311)&lt;'Summary&amp;Assumptions'!$G$32*$B311,$D311&gt;='Summary&amp;Assumptions'!$D$17,BN$47&gt;=$D311,BN$47&lt;=EDATE($D311,'Summary&amp;Assumptions'!$G$32))*$B311+AND(BN$56&lt;'Summary&amp;Assumptions'!$J$31,BN$47&gt;=$FO311,BN$47&lt;=$FP311)*(('Summary&amp;Assumptions'!$H$25*$C311)*(1+'Summary&amp;Assumptions'!$J$29)^(BN$46-1))+AND(BN$56&lt;'Summary&amp;Assumptions'!$J$31,BN$47&gt;=$FQ311,BN$47&lt;=$FR311)*(('Summary&amp;Assumptions'!$H$25*$C311)*(1+'Summary&amp;Assumptions'!$J$29)^(BN$46-1))</f>
        <v>0</v>
      </c>
      <c r="BJ311" s="588">
        <f>AND(BO$55&gt;0,SUM($E311:BI311)&lt;'Summary&amp;Assumptions'!$G$32*$B311,$D311&gt;='Summary&amp;Assumptions'!$D$17,BO$47&gt;=$D311,BO$47&lt;=EDATE($D311,'Summary&amp;Assumptions'!$G$32))*$B311+AND(BO$56&lt;'Summary&amp;Assumptions'!$J$31,BO$47&gt;=$FO311,BO$47&lt;=$FP311)*(('Summary&amp;Assumptions'!$H$25*$C311)*(1+'Summary&amp;Assumptions'!$J$29)^(BO$46-1))+AND(BO$56&lt;'Summary&amp;Assumptions'!$J$31,BO$47&gt;=$FQ311,BO$47&lt;=$FR311)*(('Summary&amp;Assumptions'!$H$25*$C311)*(1+'Summary&amp;Assumptions'!$J$29)^(BO$46-1))</f>
        <v>0</v>
      </c>
      <c r="BK311" s="588">
        <f>AND(BP$55&gt;0,SUM($E311:BJ311)&lt;'Summary&amp;Assumptions'!$G$32*$B311,$D311&gt;='Summary&amp;Assumptions'!$D$17,BP$47&gt;=$D311,BP$47&lt;=EDATE($D311,'Summary&amp;Assumptions'!$G$32))*$B311+AND(BP$56&lt;'Summary&amp;Assumptions'!$J$31,BP$47&gt;=$FO311,BP$47&lt;=$FP311)*(('Summary&amp;Assumptions'!$H$25*$C311)*(1+'Summary&amp;Assumptions'!$J$29)^(BP$46-1))+AND(BP$56&lt;'Summary&amp;Assumptions'!$J$31,BP$47&gt;=$FQ311,BP$47&lt;=$FR311)*(('Summary&amp;Assumptions'!$H$25*$C311)*(1+'Summary&amp;Assumptions'!$J$29)^(BP$46-1))</f>
        <v>0</v>
      </c>
      <c r="BL311" s="588">
        <f>AND(BQ$55&gt;0,SUM($E311:BK311)&lt;'Summary&amp;Assumptions'!$G$32*$B311,$D311&gt;='Summary&amp;Assumptions'!$D$17,BQ$47&gt;=$D311,BQ$47&lt;=EDATE($D311,'Summary&amp;Assumptions'!$G$32))*$B311+AND(BQ$56&lt;'Summary&amp;Assumptions'!$J$31,BQ$47&gt;=$FO311,BQ$47&lt;=$FP311)*(('Summary&amp;Assumptions'!$H$25*$C311)*(1+'Summary&amp;Assumptions'!$J$29)^(BQ$46-1))+AND(BQ$56&lt;'Summary&amp;Assumptions'!$J$31,BQ$47&gt;=$FQ311,BQ$47&lt;=$FR311)*(('Summary&amp;Assumptions'!$H$25*$C311)*(1+'Summary&amp;Assumptions'!$J$29)^(BQ$46-1))</f>
        <v>0</v>
      </c>
      <c r="BM311" s="588">
        <f>AND(BR$55&gt;0,SUM($E311:BL311)&lt;'Summary&amp;Assumptions'!$G$32*$B311,$D311&gt;='Summary&amp;Assumptions'!$D$17,BR$47&gt;=$D311,BR$47&lt;=EDATE($D311,'Summary&amp;Assumptions'!$G$32))*$B311+AND(BR$56&lt;'Summary&amp;Assumptions'!$J$31,BR$47&gt;=$FO311,BR$47&lt;=$FP311)*(('Summary&amp;Assumptions'!$H$25*$C311)*(1+'Summary&amp;Assumptions'!$J$29)^(BR$46-1))+AND(BR$56&lt;'Summary&amp;Assumptions'!$J$31,BR$47&gt;=$FQ311,BR$47&lt;=$FR311)*(('Summary&amp;Assumptions'!$H$25*$C311)*(1+'Summary&amp;Assumptions'!$J$29)^(BR$46-1))</f>
        <v>0</v>
      </c>
      <c r="BN311" s="588">
        <f>AND(BS$55&gt;0,SUM($E311:BM311)&lt;'Summary&amp;Assumptions'!$G$32*$B311,$D311&gt;='Summary&amp;Assumptions'!$D$17,BS$47&gt;=$D311,BS$47&lt;=EDATE($D311,'Summary&amp;Assumptions'!$G$32))*$B311+AND(BS$56&lt;'Summary&amp;Assumptions'!$J$31,BS$47&gt;=$FO311,BS$47&lt;=$FP311)*(('Summary&amp;Assumptions'!$H$25*$C311)*(1+'Summary&amp;Assumptions'!$J$29)^(BS$46-1))+AND(BS$56&lt;'Summary&amp;Assumptions'!$J$31,BS$47&gt;=$FQ311,BS$47&lt;=$FR311)*(('Summary&amp;Assumptions'!$H$25*$C311)*(1+'Summary&amp;Assumptions'!$J$29)^(BS$46-1))</f>
        <v>0</v>
      </c>
      <c r="BO311" s="588">
        <f>AND(BT$55&gt;0,SUM($E311:BN311)&lt;'Summary&amp;Assumptions'!$G$32*$B311,$D311&gt;='Summary&amp;Assumptions'!$D$17,BT$47&gt;=$D311,BT$47&lt;=EDATE($D311,'Summary&amp;Assumptions'!$G$32))*$B311+AND(BT$56&lt;'Summary&amp;Assumptions'!$J$31,BT$47&gt;=$FO311,BT$47&lt;=$FP311)*(('Summary&amp;Assumptions'!$H$25*$C311)*(1+'Summary&amp;Assumptions'!$J$29)^(BT$46-1))+AND(BT$56&lt;'Summary&amp;Assumptions'!$J$31,BT$47&gt;=$FQ311,BT$47&lt;=$FR311)*(('Summary&amp;Assumptions'!$H$25*$C311)*(1+'Summary&amp;Assumptions'!$J$29)^(BT$46-1))</f>
        <v>0</v>
      </c>
      <c r="BP311" s="588">
        <f>AND(BU$55&gt;0,SUM($E311:BO311)&lt;'Summary&amp;Assumptions'!$G$32*$B311,$D311&gt;='Summary&amp;Assumptions'!$D$17,BU$47&gt;=$D311,BU$47&lt;=EDATE($D311,'Summary&amp;Assumptions'!$G$32))*$B311+AND(BU$56&lt;'Summary&amp;Assumptions'!$J$31,BU$47&gt;=$FO311,BU$47&lt;=$FP311)*(('Summary&amp;Assumptions'!$H$25*$C311)*(1+'Summary&amp;Assumptions'!$J$29)^(BU$46-1))+AND(BU$56&lt;'Summary&amp;Assumptions'!$J$31,BU$47&gt;=$FQ311,BU$47&lt;=$FR311)*(('Summary&amp;Assumptions'!$H$25*$C311)*(1+'Summary&amp;Assumptions'!$J$29)^(BU$46-1))</f>
        <v>0</v>
      </c>
      <c r="BQ311" s="588">
        <f>AND(BV$55&gt;0,SUM($E311:BP311)&lt;'Summary&amp;Assumptions'!$G$32*$B311,$D311&gt;='Summary&amp;Assumptions'!$D$17,BV$47&gt;=$D311,BV$47&lt;=EDATE($D311,'Summary&amp;Assumptions'!$G$32))*$B311+AND(BV$56&lt;'Summary&amp;Assumptions'!$J$31,BV$47&gt;=$FO311,BV$47&lt;=$FP311)*(('Summary&amp;Assumptions'!$H$25*$C311)*(1+'Summary&amp;Assumptions'!$J$29)^(BV$46-1))+AND(BV$56&lt;'Summary&amp;Assumptions'!$J$31,BV$47&gt;=$FQ311,BV$47&lt;=$FR311)*(('Summary&amp;Assumptions'!$H$25*$C311)*(1+'Summary&amp;Assumptions'!$J$29)^(BV$46-1))</f>
        <v>0</v>
      </c>
      <c r="BR311" s="588">
        <f>AND(BW$55&gt;0,SUM($E311:BQ311)&lt;'Summary&amp;Assumptions'!$G$32*$B311,$D311&gt;='Summary&amp;Assumptions'!$D$17,BW$47&gt;=$D311,BW$47&lt;=EDATE($D311,'Summary&amp;Assumptions'!$G$32))*$B311+AND(BW$56&lt;'Summary&amp;Assumptions'!$J$31,BW$47&gt;=$FO311,BW$47&lt;=$FP311)*(('Summary&amp;Assumptions'!$H$25*$C311)*(1+'Summary&amp;Assumptions'!$J$29)^(BW$46-1))+AND(BW$56&lt;'Summary&amp;Assumptions'!$J$31,BW$47&gt;=$FQ311,BW$47&lt;=$FR311)*(('Summary&amp;Assumptions'!$H$25*$C311)*(1+'Summary&amp;Assumptions'!$J$29)^(BW$46-1))</f>
        <v>0</v>
      </c>
      <c r="BS311" s="588">
        <f>AND(BX$55&gt;0,SUM($E311:BR311)&lt;'Summary&amp;Assumptions'!$G$32*$B311,$D311&gt;='Summary&amp;Assumptions'!$D$17,BX$47&gt;=$D311,BX$47&lt;=EDATE($D311,'Summary&amp;Assumptions'!$G$32))*$B311+AND(BX$56&lt;'Summary&amp;Assumptions'!$J$31,BX$47&gt;=$FO311,BX$47&lt;=$FP311)*(('Summary&amp;Assumptions'!$H$25*$C311)*(1+'Summary&amp;Assumptions'!$J$29)^(BX$46-1))+AND(BX$56&lt;'Summary&amp;Assumptions'!$J$31,BX$47&gt;=$FQ311,BX$47&lt;=$FR311)*(('Summary&amp;Assumptions'!$H$25*$C311)*(1+'Summary&amp;Assumptions'!$J$29)^(BX$46-1))</f>
        <v>0</v>
      </c>
      <c r="BT311" s="588">
        <f>AND(BY$55&gt;0,SUM($E311:BS311)&lt;'Summary&amp;Assumptions'!$G$32*$B311,$D311&gt;='Summary&amp;Assumptions'!$D$17,BY$47&gt;=$D311,BY$47&lt;=EDATE($D311,'Summary&amp;Assumptions'!$G$32))*$B311+AND(BY$56&lt;'Summary&amp;Assumptions'!$J$31,BY$47&gt;=$FO311,BY$47&lt;=$FP311)*(('Summary&amp;Assumptions'!$H$25*$C311)*(1+'Summary&amp;Assumptions'!$J$29)^(BY$46-1))+AND(BY$56&lt;'Summary&amp;Assumptions'!$J$31,BY$47&gt;=$FQ311,BY$47&lt;=$FR311)*(('Summary&amp;Assumptions'!$H$25*$C311)*(1+'Summary&amp;Assumptions'!$J$29)^(BY$46-1))</f>
        <v>0</v>
      </c>
      <c r="BU311" s="588">
        <f>AND(BZ$55&gt;0,SUM($E311:BT311)&lt;'Summary&amp;Assumptions'!$G$32*$B311,$D311&gt;='Summary&amp;Assumptions'!$D$17,BZ$47&gt;=$D311,BZ$47&lt;=EDATE($D311,'Summary&amp;Assumptions'!$G$32))*$B311+AND(BZ$56&lt;'Summary&amp;Assumptions'!$J$31,BZ$47&gt;=$FO311,BZ$47&lt;=$FP311)*(('Summary&amp;Assumptions'!$H$25*$C311)*(1+'Summary&amp;Assumptions'!$J$29)^(BZ$46-1))+AND(BZ$56&lt;'Summary&amp;Assumptions'!$J$31,BZ$47&gt;=$FQ311,BZ$47&lt;=$FR311)*(('Summary&amp;Assumptions'!$H$25*$C311)*(1+'Summary&amp;Assumptions'!$J$29)^(BZ$46-1))</f>
        <v>0</v>
      </c>
      <c r="BV311" s="588">
        <f>AND(CA$55&gt;0,SUM($E311:BU311)&lt;'Summary&amp;Assumptions'!$G$32*$B311,$D311&gt;='Summary&amp;Assumptions'!$D$17,CA$47&gt;=$D311,CA$47&lt;=EDATE($D311,'Summary&amp;Assumptions'!$G$32))*$B311+AND(CA$56&lt;'Summary&amp;Assumptions'!$J$31,CA$47&gt;=$FO311,CA$47&lt;=$FP311)*(('Summary&amp;Assumptions'!$H$25*$C311)*(1+'Summary&amp;Assumptions'!$J$29)^(CA$46-1))+AND(CA$56&lt;'Summary&amp;Assumptions'!$J$31,CA$47&gt;=$FQ311,CA$47&lt;=$FR311)*(('Summary&amp;Assumptions'!$H$25*$C311)*(1+'Summary&amp;Assumptions'!$J$29)^(CA$46-1))</f>
        <v>0</v>
      </c>
      <c r="BW311" s="588">
        <f>AND(CB$55&gt;0,SUM($E311:BV311)&lt;'Summary&amp;Assumptions'!$G$32*$B311,$D311&gt;='Summary&amp;Assumptions'!$D$17,CB$47&gt;=$D311,CB$47&lt;=EDATE($D311,'Summary&amp;Assumptions'!$G$32))*$B311+AND(CB$56&lt;'Summary&amp;Assumptions'!$J$31,CB$47&gt;=$FO311,CB$47&lt;=$FP311)*(('Summary&amp;Assumptions'!$H$25*$C311)*(1+'Summary&amp;Assumptions'!$J$29)^(CB$46-1))+AND(CB$56&lt;'Summary&amp;Assumptions'!$J$31,CB$47&gt;=$FQ311,CB$47&lt;=$FR311)*(('Summary&amp;Assumptions'!$H$25*$C311)*(1+'Summary&amp;Assumptions'!$J$29)^(CB$46-1))</f>
        <v>0</v>
      </c>
      <c r="BX311" s="588">
        <f>AND(CC$55&gt;0,SUM($E311:BW311)&lt;'Summary&amp;Assumptions'!$G$32*$B311,$D311&gt;='Summary&amp;Assumptions'!$D$17,CC$47&gt;=$D311,CC$47&lt;=EDATE($D311,'Summary&amp;Assumptions'!$G$32))*$B311+AND(CC$56&lt;'Summary&amp;Assumptions'!$J$31,CC$47&gt;=$FO311,CC$47&lt;=$FP311)*(('Summary&amp;Assumptions'!$H$25*$C311)*(1+'Summary&amp;Assumptions'!$J$29)^(CC$46-1))+AND(CC$56&lt;'Summary&amp;Assumptions'!$J$31,CC$47&gt;=$FQ311,CC$47&lt;=$FR311)*(('Summary&amp;Assumptions'!$H$25*$C311)*(1+'Summary&amp;Assumptions'!$J$29)^(CC$46-1))</f>
        <v>0</v>
      </c>
      <c r="BY311" s="588">
        <f>AND(CD$55&gt;0,SUM($E311:BX311)&lt;'Summary&amp;Assumptions'!$G$32*$B311,$D311&gt;='Summary&amp;Assumptions'!$D$17,CD$47&gt;=$D311,CD$47&lt;=EDATE($D311,'Summary&amp;Assumptions'!$G$32))*$B311+AND(CD$56&lt;'Summary&amp;Assumptions'!$J$31,CD$47&gt;=$FO311,CD$47&lt;=$FP311)*(('Summary&amp;Assumptions'!$H$25*$C311)*(1+'Summary&amp;Assumptions'!$J$29)^(CD$46-1))+AND(CD$56&lt;'Summary&amp;Assumptions'!$J$31,CD$47&gt;=$FQ311,CD$47&lt;=$FR311)*(('Summary&amp;Assumptions'!$H$25*$C311)*(1+'Summary&amp;Assumptions'!$J$29)^(CD$46-1))</f>
        <v>0</v>
      </c>
      <c r="BZ311" s="588">
        <f>AND(CE$55&gt;0,SUM($E311:BY311)&lt;'Summary&amp;Assumptions'!$G$32*$B311,$D311&gt;='Summary&amp;Assumptions'!$D$17,CE$47&gt;=$D311,CE$47&lt;=EDATE($D311,'Summary&amp;Assumptions'!$G$32))*$B311+AND(CE$56&lt;'Summary&amp;Assumptions'!$J$31,CE$47&gt;=$FO311,CE$47&lt;=$FP311)*(('Summary&amp;Assumptions'!$H$25*$C311)*(1+'Summary&amp;Assumptions'!$J$29)^(CE$46-1))+AND(CE$56&lt;'Summary&amp;Assumptions'!$J$31,CE$47&gt;=$FQ311,CE$47&lt;=$FR311)*(('Summary&amp;Assumptions'!$H$25*$C311)*(1+'Summary&amp;Assumptions'!$J$29)^(CE$46-1))</f>
        <v>0</v>
      </c>
      <c r="CA311" s="588">
        <f>AND(CF$55&gt;0,SUM($E311:BZ311)&lt;'Summary&amp;Assumptions'!$G$32*$B311,$D311&gt;='Summary&amp;Assumptions'!$D$17,CF$47&gt;=$D311,CF$47&lt;=EDATE($D311,'Summary&amp;Assumptions'!$G$32))*$B311+AND(CF$56&lt;'Summary&amp;Assumptions'!$J$31,CF$47&gt;=$FO311,CF$47&lt;=$FP311)*(('Summary&amp;Assumptions'!$H$25*$C311)*(1+'Summary&amp;Assumptions'!$J$29)^(CF$46-1))+AND(CF$56&lt;'Summary&amp;Assumptions'!$J$31,CF$47&gt;=$FQ311,CF$47&lt;=$FR311)*(('Summary&amp;Assumptions'!$H$25*$C311)*(1+'Summary&amp;Assumptions'!$J$29)^(CF$46-1))</f>
        <v>0</v>
      </c>
      <c r="CB311" s="588">
        <f>AND(CG$55&gt;0,SUM($E311:CA311)&lt;'Summary&amp;Assumptions'!$G$32*$B311,$D311&gt;='Summary&amp;Assumptions'!$D$17,CG$47&gt;=$D311,CG$47&lt;=EDATE($D311,'Summary&amp;Assumptions'!$G$32))*$B311+AND(CG$56&lt;'Summary&amp;Assumptions'!$J$31,CG$47&gt;=$FO311,CG$47&lt;=$FP311)*(('Summary&amp;Assumptions'!$H$25*$C311)*(1+'Summary&amp;Assumptions'!$J$29)^(CG$46-1))+AND(CG$56&lt;'Summary&amp;Assumptions'!$J$31,CG$47&gt;=$FQ311,CG$47&lt;=$FR311)*(('Summary&amp;Assumptions'!$H$25*$C311)*(1+'Summary&amp;Assumptions'!$J$29)^(CG$46-1))</f>
        <v>0</v>
      </c>
      <c r="CC311" s="588">
        <f>AND(CH$55&gt;0,SUM($E311:CB311)&lt;'Summary&amp;Assumptions'!$G$32*$B311,$D311&gt;='Summary&amp;Assumptions'!$D$17,CH$47&gt;=$D311,CH$47&lt;=EDATE($D311,'Summary&amp;Assumptions'!$G$32))*$B311+AND(CH$56&lt;'Summary&amp;Assumptions'!$J$31,CH$47&gt;=$FO311,CH$47&lt;=$FP311)*(('Summary&amp;Assumptions'!$H$25*$C311)*(1+'Summary&amp;Assumptions'!$J$29)^(CH$46-1))+AND(CH$56&lt;'Summary&amp;Assumptions'!$J$31,CH$47&gt;=$FQ311,CH$47&lt;=$FR311)*(('Summary&amp;Assumptions'!$H$25*$C311)*(1+'Summary&amp;Assumptions'!$J$29)^(CH$46-1))</f>
        <v>0</v>
      </c>
      <c r="CD311" s="588">
        <f>AND(CI$55&gt;0,SUM($E311:CC311)&lt;'Summary&amp;Assumptions'!$G$32*$B311,$D311&gt;='Summary&amp;Assumptions'!$D$17,CI$47&gt;=$D311,CI$47&lt;=EDATE($D311,'Summary&amp;Assumptions'!$G$32))*$B311+AND(CI$56&lt;'Summary&amp;Assumptions'!$J$31,CI$47&gt;=$FO311,CI$47&lt;=$FP311)*(('Summary&amp;Assumptions'!$H$25*$C311)*(1+'Summary&amp;Assumptions'!$J$29)^(CI$46-1))+AND(CI$56&lt;'Summary&amp;Assumptions'!$J$31,CI$47&gt;=$FQ311,CI$47&lt;=$FR311)*(('Summary&amp;Assumptions'!$H$25*$C311)*(1+'Summary&amp;Assumptions'!$J$29)^(CI$46-1))</f>
        <v>0</v>
      </c>
      <c r="CE311" s="588">
        <f>AND(CJ$55&gt;0,SUM($E311:CD311)&lt;'Summary&amp;Assumptions'!$G$32*$B311,$D311&gt;='Summary&amp;Assumptions'!$D$17,CJ$47&gt;=$D311,CJ$47&lt;=EDATE($D311,'Summary&amp;Assumptions'!$G$32))*$B311+AND(CJ$56&lt;'Summary&amp;Assumptions'!$J$31,CJ$47&gt;=$FO311,CJ$47&lt;=$FP311)*(('Summary&amp;Assumptions'!$H$25*$C311)*(1+'Summary&amp;Assumptions'!$J$29)^(CJ$46-1))+AND(CJ$56&lt;'Summary&amp;Assumptions'!$J$31,CJ$47&gt;=$FQ311,CJ$47&lt;=$FR311)*(('Summary&amp;Assumptions'!$H$25*$C311)*(1+'Summary&amp;Assumptions'!$J$29)^(CJ$46-1))</f>
        <v>0</v>
      </c>
      <c r="CF311" s="588">
        <f>AND(CK$55&gt;0,SUM($E311:CE311)&lt;'Summary&amp;Assumptions'!$G$32*$B311,$D311&gt;='Summary&amp;Assumptions'!$D$17,CK$47&gt;=$D311,CK$47&lt;=EDATE($D311,'Summary&amp;Assumptions'!$G$32))*$B311+AND(CK$56&lt;'Summary&amp;Assumptions'!$J$31,CK$47&gt;=$FO311,CK$47&lt;=$FP311)*(('Summary&amp;Assumptions'!$H$25*$C311)*(1+'Summary&amp;Assumptions'!$J$29)^(CK$46-1))+AND(CK$56&lt;'Summary&amp;Assumptions'!$J$31,CK$47&gt;=$FQ311,CK$47&lt;=$FR311)*(('Summary&amp;Assumptions'!$H$25*$C311)*(1+'Summary&amp;Assumptions'!$J$29)^(CK$46-1))</f>
        <v>0</v>
      </c>
      <c r="CG311" s="588">
        <f>AND(CL$55&gt;0,SUM($E311:CF311)&lt;'Summary&amp;Assumptions'!$G$32*$B311,$D311&gt;='Summary&amp;Assumptions'!$D$17,CL$47&gt;=$D311,CL$47&lt;=EDATE($D311,'Summary&amp;Assumptions'!$G$32))*$B311+AND(CL$56&lt;'Summary&amp;Assumptions'!$J$31,CL$47&gt;=$FO311,CL$47&lt;=$FP311)*(('Summary&amp;Assumptions'!$H$25*$C311)*(1+'Summary&amp;Assumptions'!$J$29)^(CL$46-1))+AND(CL$56&lt;'Summary&amp;Assumptions'!$J$31,CL$47&gt;=$FQ311,CL$47&lt;=$FR311)*(('Summary&amp;Assumptions'!$H$25*$C311)*(1+'Summary&amp;Assumptions'!$J$29)^(CL$46-1))</f>
        <v>0</v>
      </c>
      <c r="CH311" s="588">
        <f>AND(CM$55&gt;0,SUM($E311:CG311)&lt;'Summary&amp;Assumptions'!$G$32*$B311,$D311&gt;='Summary&amp;Assumptions'!$D$17,CM$47&gt;=$D311,CM$47&lt;=EDATE($D311,'Summary&amp;Assumptions'!$G$32))*$B311+AND(CM$56&lt;'Summary&amp;Assumptions'!$J$31,CM$47&gt;=$FO311,CM$47&lt;=$FP311)*(('Summary&amp;Assumptions'!$H$25*$C311)*(1+'Summary&amp;Assumptions'!$J$29)^(CM$46-1))+AND(CM$56&lt;'Summary&amp;Assumptions'!$J$31,CM$47&gt;=$FQ311,CM$47&lt;=$FR311)*(('Summary&amp;Assumptions'!$H$25*$C311)*(1+'Summary&amp;Assumptions'!$J$29)^(CM$46-1))</f>
        <v>0</v>
      </c>
      <c r="CI311" s="588">
        <f>AND(CN$55&gt;0,SUM($E311:CH311)&lt;'Summary&amp;Assumptions'!$G$32*$B311,$D311&gt;='Summary&amp;Assumptions'!$D$17,CN$47&gt;=$D311,CN$47&lt;=EDATE($D311,'Summary&amp;Assumptions'!$G$32))*$B311+AND(CN$56&lt;'Summary&amp;Assumptions'!$J$31,CN$47&gt;=$FO311,CN$47&lt;=$FP311)*(('Summary&amp;Assumptions'!$H$25*$C311)*(1+'Summary&amp;Assumptions'!$J$29)^(CN$46-1))+AND(CN$56&lt;'Summary&amp;Assumptions'!$J$31,CN$47&gt;=$FQ311,CN$47&lt;=$FR311)*(('Summary&amp;Assumptions'!$H$25*$C311)*(1+'Summary&amp;Assumptions'!$J$29)^(CN$46-1))</f>
        <v>0</v>
      </c>
      <c r="CJ311" s="588">
        <f>AND(CO$55&gt;0,SUM($E311:CI311)&lt;'Summary&amp;Assumptions'!$G$32*$B311,$D311&gt;='Summary&amp;Assumptions'!$D$17,CO$47&gt;=$D311,CO$47&lt;=EDATE($D311,'Summary&amp;Assumptions'!$G$32))*$B311+AND(CO$56&lt;'Summary&amp;Assumptions'!$J$31,CO$47&gt;=$FO311,CO$47&lt;=$FP311)*(('Summary&amp;Assumptions'!$H$25*$C311)*(1+'Summary&amp;Assumptions'!$J$29)^(CO$46-1))+AND(CO$56&lt;'Summary&amp;Assumptions'!$J$31,CO$47&gt;=$FQ311,CO$47&lt;=$FR311)*(('Summary&amp;Assumptions'!$H$25*$C311)*(1+'Summary&amp;Assumptions'!$J$29)^(CO$46-1))</f>
        <v>0</v>
      </c>
      <c r="CK311" s="588">
        <f>AND(CP$55&gt;0,SUM($E311:CJ311)&lt;'Summary&amp;Assumptions'!$G$32*$B311,$D311&gt;='Summary&amp;Assumptions'!$D$17,CP$47&gt;=$D311,CP$47&lt;=EDATE($D311,'Summary&amp;Assumptions'!$G$32))*$B311+AND(CP$56&lt;'Summary&amp;Assumptions'!$J$31,CP$47&gt;=$FO311,CP$47&lt;=$FP311)*(('Summary&amp;Assumptions'!$H$25*$C311)*(1+'Summary&amp;Assumptions'!$J$29)^(CP$46-1))+AND(CP$56&lt;'Summary&amp;Assumptions'!$J$31,CP$47&gt;=$FQ311,CP$47&lt;=$FR311)*(('Summary&amp;Assumptions'!$H$25*$C311)*(1+'Summary&amp;Assumptions'!$J$29)^(CP$46-1))</f>
        <v>0</v>
      </c>
      <c r="CL311" s="588">
        <f>AND(CQ$55&gt;0,SUM($E311:CK311)&lt;'Summary&amp;Assumptions'!$G$32*$B311,$D311&gt;='Summary&amp;Assumptions'!$D$17,CQ$47&gt;=$D311,CQ$47&lt;=EDATE($D311,'Summary&amp;Assumptions'!$G$32))*$B311+AND(CQ$56&lt;'Summary&amp;Assumptions'!$J$31,CQ$47&gt;=$FO311,CQ$47&lt;=$FP311)*(('Summary&amp;Assumptions'!$H$25*$C311)*(1+'Summary&amp;Assumptions'!$J$29)^(CQ$46-1))+AND(CQ$56&lt;'Summary&amp;Assumptions'!$J$31,CQ$47&gt;=$FQ311,CQ$47&lt;=$FR311)*(('Summary&amp;Assumptions'!$H$25*$C311)*(1+'Summary&amp;Assumptions'!$J$29)^(CQ$46-1))</f>
        <v>0</v>
      </c>
      <c r="CM311" s="588">
        <f>AND(CR$55&gt;0,SUM($E311:CL311)&lt;'Summary&amp;Assumptions'!$G$32*$B311,$D311&gt;='Summary&amp;Assumptions'!$D$17,CR$47&gt;=$D311,CR$47&lt;=EDATE($D311,'Summary&amp;Assumptions'!$G$32))*$B311+AND(CR$56&lt;'Summary&amp;Assumptions'!$J$31,CR$47&gt;=$FO311,CR$47&lt;=$FP311)*(('Summary&amp;Assumptions'!$H$25*$C311)*(1+'Summary&amp;Assumptions'!$J$29)^(CR$46-1))+AND(CR$56&lt;'Summary&amp;Assumptions'!$J$31,CR$47&gt;=$FQ311,CR$47&lt;=$FR311)*(('Summary&amp;Assumptions'!$H$25*$C311)*(1+'Summary&amp;Assumptions'!$J$29)^(CR$46-1))</f>
        <v>0</v>
      </c>
      <c r="CN311" s="588">
        <f>AND(CS$55&gt;0,SUM($E311:CM311)&lt;'Summary&amp;Assumptions'!$G$32*$B311,$D311&gt;='Summary&amp;Assumptions'!$D$17,CS$47&gt;=$D311,CS$47&lt;=EDATE($D311,'Summary&amp;Assumptions'!$G$32))*$B311+AND(CS$56&lt;'Summary&amp;Assumptions'!$J$31,CS$47&gt;=$FO311,CS$47&lt;=$FP311)*(('Summary&amp;Assumptions'!$H$25*$C311)*(1+'Summary&amp;Assumptions'!$J$29)^(CS$46-1))+AND(CS$56&lt;'Summary&amp;Assumptions'!$J$31,CS$47&gt;=$FQ311,CS$47&lt;=$FR311)*(('Summary&amp;Assumptions'!$H$25*$C311)*(1+'Summary&amp;Assumptions'!$J$29)^(CS$46-1))</f>
        <v>0</v>
      </c>
      <c r="CO311" s="588">
        <f>AND(CT$55&gt;0,SUM($E311:CN311)&lt;'Summary&amp;Assumptions'!$G$32*$B311,$D311&gt;='Summary&amp;Assumptions'!$D$17,CT$47&gt;=$D311,CT$47&lt;=EDATE($D311,'Summary&amp;Assumptions'!$G$32))*$B311+AND(CT$56&lt;'Summary&amp;Assumptions'!$J$31,CT$47&gt;=$FO311,CT$47&lt;=$FP311)*(('Summary&amp;Assumptions'!$H$25*$C311)*(1+'Summary&amp;Assumptions'!$J$29)^(CT$46-1))+AND(CT$56&lt;'Summary&amp;Assumptions'!$J$31,CT$47&gt;=$FQ311,CT$47&lt;=$FR311)*(('Summary&amp;Assumptions'!$H$25*$C311)*(1+'Summary&amp;Assumptions'!$J$29)^(CT$46-1))</f>
        <v>0</v>
      </c>
      <c r="CP311" s="588">
        <f>AND(CU$55&gt;0,SUM($E311:CO311)&lt;'Summary&amp;Assumptions'!$G$32*$B311,$D311&gt;='Summary&amp;Assumptions'!$D$17,CU$47&gt;=$D311,CU$47&lt;=EDATE($D311,'Summary&amp;Assumptions'!$G$32))*$B311+AND(CU$56&lt;'Summary&amp;Assumptions'!$J$31,CU$47&gt;=$FO311,CU$47&lt;=$FP311)*(('Summary&amp;Assumptions'!$H$25*$C311)*(1+'Summary&amp;Assumptions'!$J$29)^(CU$46-1))+AND(CU$56&lt;'Summary&amp;Assumptions'!$J$31,CU$47&gt;=$FQ311,CU$47&lt;=$FR311)*(('Summary&amp;Assumptions'!$H$25*$C311)*(1+'Summary&amp;Assumptions'!$J$29)^(CU$46-1))</f>
        <v>0</v>
      </c>
      <c r="CQ311" s="588">
        <f>AND(CV$55&gt;0,SUM($E311:CP311)&lt;'Summary&amp;Assumptions'!$G$32*$B311,$D311&gt;='Summary&amp;Assumptions'!$D$17,CV$47&gt;=$D311,CV$47&lt;=EDATE($D311,'Summary&amp;Assumptions'!$G$32))*$B311+AND(CV$56&lt;'Summary&amp;Assumptions'!$J$31,CV$47&gt;=$FO311,CV$47&lt;=$FP311)*(('Summary&amp;Assumptions'!$H$25*$C311)*(1+'Summary&amp;Assumptions'!$J$29)^(CV$46-1))+AND(CV$56&lt;'Summary&amp;Assumptions'!$J$31,CV$47&gt;=$FQ311,CV$47&lt;=$FR311)*(('Summary&amp;Assumptions'!$H$25*$C311)*(1+'Summary&amp;Assumptions'!$J$29)^(CV$46-1))</f>
        <v>0</v>
      </c>
      <c r="CR311" s="588">
        <f>AND(CW$55&gt;0,SUM($E311:CQ311)&lt;'Summary&amp;Assumptions'!$G$32*$B311,$D311&gt;='Summary&amp;Assumptions'!$D$17,CW$47&gt;=$D311,CW$47&lt;=EDATE($D311,'Summary&amp;Assumptions'!$G$32))*$B311+AND(CW$56&lt;'Summary&amp;Assumptions'!$J$31,CW$47&gt;=$FO311,CW$47&lt;=$FP311)*(('Summary&amp;Assumptions'!$H$25*$C311)*(1+'Summary&amp;Assumptions'!$J$29)^(CW$46-1))+AND(CW$56&lt;'Summary&amp;Assumptions'!$J$31,CW$47&gt;=$FQ311,CW$47&lt;=$FR311)*(('Summary&amp;Assumptions'!$H$25*$C311)*(1+'Summary&amp;Assumptions'!$J$29)^(CW$46-1))</f>
        <v>0</v>
      </c>
      <c r="CS311" s="588">
        <f>AND(CX$55&gt;0,SUM($E311:CR311)&lt;'Summary&amp;Assumptions'!$G$32*$B311,$D311&gt;='Summary&amp;Assumptions'!$D$17,CX$47&gt;=$D311,CX$47&lt;=EDATE($D311,'Summary&amp;Assumptions'!$G$32))*$B311+AND(CX$56&lt;'Summary&amp;Assumptions'!$J$31,CX$47&gt;=$FO311,CX$47&lt;=$FP311)*(('Summary&amp;Assumptions'!$H$25*$C311)*(1+'Summary&amp;Assumptions'!$J$29)^(CX$46-1))+AND(CX$56&lt;'Summary&amp;Assumptions'!$J$31,CX$47&gt;=$FQ311,CX$47&lt;=$FR311)*(('Summary&amp;Assumptions'!$H$25*$C311)*(1+'Summary&amp;Assumptions'!$J$29)^(CX$46-1))</f>
        <v>0</v>
      </c>
      <c r="CT311" s="588">
        <f>AND(CY$55&gt;0,SUM($E311:CS311)&lt;'Summary&amp;Assumptions'!$G$32*$B311,$D311&gt;='Summary&amp;Assumptions'!$D$17,CY$47&gt;=$D311,CY$47&lt;=EDATE($D311,'Summary&amp;Assumptions'!$G$32))*$B311+AND(CY$56&lt;'Summary&amp;Assumptions'!$J$31,CY$47&gt;=$FO311,CY$47&lt;=$FP311)*(('Summary&amp;Assumptions'!$H$25*$C311)*(1+'Summary&amp;Assumptions'!$J$29)^(CY$46-1))+AND(CY$56&lt;'Summary&amp;Assumptions'!$J$31,CY$47&gt;=$FQ311,CY$47&lt;=$FR311)*(('Summary&amp;Assumptions'!$H$25*$C311)*(1+'Summary&amp;Assumptions'!$J$29)^(CY$46-1))</f>
        <v>0</v>
      </c>
      <c r="CU311" s="588">
        <f>AND(CZ$55&gt;0,SUM($E311:CT311)&lt;'Summary&amp;Assumptions'!$G$32*$B311,$D311&gt;='Summary&amp;Assumptions'!$D$17,CZ$47&gt;=$D311,CZ$47&lt;=EDATE($D311,'Summary&amp;Assumptions'!$G$32))*$B311+AND(CZ$56&lt;'Summary&amp;Assumptions'!$J$31,CZ$47&gt;=$FO311,CZ$47&lt;=$FP311)*(('Summary&amp;Assumptions'!$H$25*$C311)*(1+'Summary&amp;Assumptions'!$J$29)^(CZ$46-1))+AND(CZ$56&lt;'Summary&amp;Assumptions'!$J$31,CZ$47&gt;=$FQ311,CZ$47&lt;=$FR311)*(('Summary&amp;Assumptions'!$H$25*$C311)*(1+'Summary&amp;Assumptions'!$J$29)^(CZ$46-1))</f>
        <v>0</v>
      </c>
      <c r="CV311" s="588">
        <f>AND(DA$55&gt;0,SUM($E311:CU311)&lt;'Summary&amp;Assumptions'!$G$32*$B311,$D311&gt;='Summary&amp;Assumptions'!$D$17,DA$47&gt;=$D311,DA$47&lt;=EDATE($D311,'Summary&amp;Assumptions'!$G$32))*$B311+AND(DA$56&lt;'Summary&amp;Assumptions'!$J$31,DA$47&gt;=$FO311,DA$47&lt;=$FP311)*(('Summary&amp;Assumptions'!$H$25*$C311)*(1+'Summary&amp;Assumptions'!$J$29)^(DA$46-1))+AND(DA$56&lt;'Summary&amp;Assumptions'!$J$31,DA$47&gt;=$FQ311,DA$47&lt;=$FR311)*(('Summary&amp;Assumptions'!$H$25*$C311)*(1+'Summary&amp;Assumptions'!$J$29)^(DA$46-1))</f>
        <v>0</v>
      </c>
      <c r="CW311" s="588">
        <f>AND(DB$55&gt;0,SUM($E311:CV311)&lt;'Summary&amp;Assumptions'!$G$32*$B311,$D311&gt;='Summary&amp;Assumptions'!$D$17,DB$47&gt;=$D311,DB$47&lt;=EDATE($D311,'Summary&amp;Assumptions'!$G$32))*$B311+AND(DB$56&lt;'Summary&amp;Assumptions'!$J$31,DB$47&gt;=$FO311,DB$47&lt;=$FP311)*(('Summary&amp;Assumptions'!$H$25*$C311)*(1+'Summary&amp;Assumptions'!$J$29)^(DB$46-1))+AND(DB$56&lt;'Summary&amp;Assumptions'!$J$31,DB$47&gt;=$FQ311,DB$47&lt;=$FR311)*(('Summary&amp;Assumptions'!$H$25*$C311)*(1+'Summary&amp;Assumptions'!$J$29)^(DB$46-1))</f>
        <v>0</v>
      </c>
      <c r="CX311" s="588">
        <f>AND(DC$55&gt;0,SUM($E311:CW311)&lt;'Summary&amp;Assumptions'!$G$32*$B311,$D311&gt;='Summary&amp;Assumptions'!$D$17,DC$47&gt;=$D311,DC$47&lt;=EDATE($D311,'Summary&amp;Assumptions'!$G$32))*$B311+AND(DC$56&lt;'Summary&amp;Assumptions'!$J$31,DC$47&gt;=$FO311,DC$47&lt;=$FP311)*(('Summary&amp;Assumptions'!$H$25*$C311)*(1+'Summary&amp;Assumptions'!$J$29)^(DC$46-1))+AND(DC$56&lt;'Summary&amp;Assumptions'!$J$31,DC$47&gt;=$FQ311,DC$47&lt;=$FR311)*(('Summary&amp;Assumptions'!$H$25*$C311)*(1+'Summary&amp;Assumptions'!$J$29)^(DC$46-1))</f>
        <v>0</v>
      </c>
      <c r="CY311" s="588">
        <f>AND(DD$55&gt;0,SUM($E311:CX311)&lt;'Summary&amp;Assumptions'!$G$32*$B311,$D311&gt;='Summary&amp;Assumptions'!$D$17,DD$47&gt;=$D311,DD$47&lt;=EDATE($D311,'Summary&amp;Assumptions'!$G$32))*$B311+AND(DD$56&lt;'Summary&amp;Assumptions'!$J$31,DD$47&gt;=$FO311,DD$47&lt;=$FP311)*(('Summary&amp;Assumptions'!$H$25*$C311)*(1+'Summary&amp;Assumptions'!$J$29)^(DD$46-1))+AND(DD$56&lt;'Summary&amp;Assumptions'!$J$31,DD$47&gt;=$FQ311,DD$47&lt;=$FR311)*(('Summary&amp;Assumptions'!$H$25*$C311)*(1+'Summary&amp;Assumptions'!$J$29)^(DD$46-1))</f>
        <v>0</v>
      </c>
      <c r="CZ311" s="588">
        <f>AND(DE$55&gt;0,SUM($E311:CY311)&lt;'Summary&amp;Assumptions'!$G$32*$B311,$D311&gt;='Summary&amp;Assumptions'!$D$17,DE$47&gt;=$D311,DE$47&lt;=EDATE($D311,'Summary&amp;Assumptions'!$G$32))*$B311+AND(DE$56&lt;'Summary&amp;Assumptions'!$J$31,DE$47&gt;=$FO311,DE$47&lt;=$FP311)*(('Summary&amp;Assumptions'!$H$25*$C311)*(1+'Summary&amp;Assumptions'!$J$29)^(DE$46-1))+AND(DE$56&lt;'Summary&amp;Assumptions'!$J$31,DE$47&gt;=$FQ311,DE$47&lt;=$FR311)*(('Summary&amp;Assumptions'!$H$25*$C311)*(1+'Summary&amp;Assumptions'!$J$29)^(DE$46-1))</f>
        <v>0</v>
      </c>
      <c r="DA311" s="588">
        <f>AND(DF$55&gt;0,SUM($E311:CZ311)&lt;'Summary&amp;Assumptions'!$G$32*$B311,$D311&gt;='Summary&amp;Assumptions'!$D$17,DF$47&gt;=$D311,DF$47&lt;=EDATE($D311,'Summary&amp;Assumptions'!$G$32))*$B311+AND(DF$56&lt;'Summary&amp;Assumptions'!$J$31,DF$47&gt;=$FO311,DF$47&lt;=$FP311)*(('Summary&amp;Assumptions'!$H$25*$C311)*(1+'Summary&amp;Assumptions'!$J$29)^(DF$46-1))+AND(DF$56&lt;'Summary&amp;Assumptions'!$J$31,DF$47&gt;=$FQ311,DF$47&lt;=$FR311)*(('Summary&amp;Assumptions'!$H$25*$C311)*(1+'Summary&amp;Assumptions'!$J$29)^(DF$46-1))</f>
        <v>0</v>
      </c>
      <c r="DB311" s="588">
        <f>AND(DG$55&gt;0,SUM($E311:DA311)&lt;'Summary&amp;Assumptions'!$G$32*$B311,$D311&gt;='Summary&amp;Assumptions'!$D$17,DG$47&gt;=$D311,DG$47&lt;=EDATE($D311,'Summary&amp;Assumptions'!$G$32))*$B311+AND(DG$56&lt;'Summary&amp;Assumptions'!$J$31,DG$47&gt;=$FO311,DG$47&lt;=$FP311)*(('Summary&amp;Assumptions'!$H$25*$C311)*(1+'Summary&amp;Assumptions'!$J$29)^(DG$46-1))+AND(DG$56&lt;'Summary&amp;Assumptions'!$J$31,DG$47&gt;=$FQ311,DG$47&lt;=$FR311)*(('Summary&amp;Assumptions'!$H$25*$C311)*(1+'Summary&amp;Assumptions'!$J$29)^(DG$46-1))</f>
        <v>0</v>
      </c>
      <c r="DC311" s="588">
        <f>AND(DH$55&gt;0,SUM($E311:DB311)&lt;'Summary&amp;Assumptions'!$G$32*$B311,$D311&gt;='Summary&amp;Assumptions'!$D$17,DH$47&gt;=$D311,DH$47&lt;=EDATE($D311,'Summary&amp;Assumptions'!$G$32))*$B311+AND(DH$56&lt;'Summary&amp;Assumptions'!$J$31,DH$47&gt;=$FO311,DH$47&lt;=$FP311)*(('Summary&amp;Assumptions'!$H$25*$C311)*(1+'Summary&amp;Assumptions'!$J$29)^(DH$46-1))+AND(DH$56&lt;'Summary&amp;Assumptions'!$J$31,DH$47&gt;=$FQ311,DH$47&lt;=$FR311)*(('Summary&amp;Assumptions'!$H$25*$C311)*(1+'Summary&amp;Assumptions'!$J$29)^(DH$46-1))</f>
        <v>0</v>
      </c>
      <c r="DD311" s="588">
        <f>AND(DI$55&gt;0,SUM($E311:DC311)&lt;'Summary&amp;Assumptions'!$G$32*$B311,$D311&gt;='Summary&amp;Assumptions'!$D$17,DI$47&gt;=$D311,DI$47&lt;=EDATE($D311,'Summary&amp;Assumptions'!$G$32))*$B311+AND(DI$56&lt;'Summary&amp;Assumptions'!$J$31,DI$47&gt;=$FO311,DI$47&lt;=$FP311)*(('Summary&amp;Assumptions'!$H$25*$C311)*(1+'Summary&amp;Assumptions'!$J$29)^(DI$46-1))+AND(DI$56&lt;'Summary&amp;Assumptions'!$J$31,DI$47&gt;=$FQ311,DI$47&lt;=$FR311)*(('Summary&amp;Assumptions'!$H$25*$C311)*(1+'Summary&amp;Assumptions'!$J$29)^(DI$46-1))</f>
        <v>0</v>
      </c>
      <c r="DE311" s="588">
        <f>AND(DJ$55&gt;0,SUM($E311:DD311)&lt;'Summary&amp;Assumptions'!$G$32*$B311,$D311&gt;='Summary&amp;Assumptions'!$D$17,DJ$47&gt;=$D311,DJ$47&lt;=EDATE($D311,'Summary&amp;Assumptions'!$G$32))*$B311+AND(DJ$56&lt;'Summary&amp;Assumptions'!$J$31,DJ$47&gt;=$FO311,DJ$47&lt;=$FP311)*(('Summary&amp;Assumptions'!$H$25*$C311)*(1+'Summary&amp;Assumptions'!$J$29)^(DJ$46-1))+AND(DJ$56&lt;'Summary&amp;Assumptions'!$J$31,DJ$47&gt;=$FQ311,DJ$47&lt;=$FR311)*(('Summary&amp;Assumptions'!$H$25*$C311)*(1+'Summary&amp;Assumptions'!$J$29)^(DJ$46-1))</f>
        <v>0</v>
      </c>
      <c r="DF311" s="588">
        <f>AND(DK$55&gt;0,SUM($E311:DE311)&lt;'Summary&amp;Assumptions'!$G$32*$B311,$D311&gt;='Summary&amp;Assumptions'!$D$17,DK$47&gt;=$D311,DK$47&lt;=EDATE($D311,'Summary&amp;Assumptions'!$G$32))*$B311+AND(DK$56&lt;'Summary&amp;Assumptions'!$J$31,DK$47&gt;=$FO311,DK$47&lt;=$FP311)*(('Summary&amp;Assumptions'!$H$25*$C311)*(1+'Summary&amp;Assumptions'!$J$29)^(DK$46-1))+AND(DK$56&lt;'Summary&amp;Assumptions'!$J$31,DK$47&gt;=$FQ311,DK$47&lt;=$FR311)*(('Summary&amp;Assumptions'!$H$25*$C311)*(1+'Summary&amp;Assumptions'!$J$29)^(DK$46-1))</f>
        <v>0</v>
      </c>
      <c r="DG311" s="588">
        <f>AND(DL$55&gt;0,SUM($E311:DF311)&lt;'Summary&amp;Assumptions'!$G$32*$B311,$D311&gt;='Summary&amp;Assumptions'!$D$17,DL$47&gt;=$D311,DL$47&lt;=EDATE($D311,'Summary&amp;Assumptions'!$G$32))*$B311+AND(DL$56&lt;'Summary&amp;Assumptions'!$J$31,DL$47&gt;=$FO311,DL$47&lt;=$FP311)*(('Summary&amp;Assumptions'!$H$25*$C311)*(1+'Summary&amp;Assumptions'!$J$29)^(DL$46-1))+AND(DL$56&lt;'Summary&amp;Assumptions'!$J$31,DL$47&gt;=$FQ311,DL$47&lt;=$FR311)*(('Summary&amp;Assumptions'!$H$25*$C311)*(1+'Summary&amp;Assumptions'!$J$29)^(DL$46-1))</f>
        <v>0</v>
      </c>
      <c r="DH311" s="588">
        <f>AND(DM$55&gt;0,SUM($E311:DG311)&lt;'Summary&amp;Assumptions'!$G$32*$B311,$D311&gt;='Summary&amp;Assumptions'!$D$17,DM$47&gt;=$D311,DM$47&lt;=EDATE($D311,'Summary&amp;Assumptions'!$G$32))*$B311+AND(DM$56&lt;'Summary&amp;Assumptions'!$J$31,DM$47&gt;=$FO311,DM$47&lt;=$FP311)*(('Summary&amp;Assumptions'!$H$25*$C311)*(1+'Summary&amp;Assumptions'!$J$29)^(DM$46-1))+AND(DM$56&lt;'Summary&amp;Assumptions'!$J$31,DM$47&gt;=$FQ311,DM$47&lt;=$FR311)*(('Summary&amp;Assumptions'!$H$25*$C311)*(1+'Summary&amp;Assumptions'!$J$29)^(DM$46-1))</f>
        <v>0</v>
      </c>
      <c r="DI311" s="588">
        <f>AND(DN$55&gt;0,SUM($E311:DH311)&lt;'Summary&amp;Assumptions'!$G$32*$B311,$D311&gt;='Summary&amp;Assumptions'!$D$17,DN$47&gt;=$D311,DN$47&lt;=EDATE($D311,'Summary&amp;Assumptions'!$G$32))*$B311+AND(DN$56&lt;'Summary&amp;Assumptions'!$J$31,DN$47&gt;=$FO311,DN$47&lt;=$FP311)*(('Summary&amp;Assumptions'!$H$25*$C311)*(1+'Summary&amp;Assumptions'!$J$29)^(DN$46-1))+AND(DN$56&lt;'Summary&amp;Assumptions'!$J$31,DN$47&gt;=$FQ311,DN$47&lt;=$FR311)*(('Summary&amp;Assumptions'!$H$25*$C311)*(1+'Summary&amp;Assumptions'!$J$29)^(DN$46-1))</f>
        <v>0</v>
      </c>
      <c r="DJ311" s="588">
        <f>AND(DO$55&gt;0,SUM($E311:DI311)&lt;'Summary&amp;Assumptions'!$G$32*$B311,$D311&gt;='Summary&amp;Assumptions'!$D$17,DO$47&gt;=$D311,DO$47&lt;=EDATE($D311,'Summary&amp;Assumptions'!$G$32))*$B311+AND(DO$56&lt;'Summary&amp;Assumptions'!$J$31,DO$47&gt;=$FO311,DO$47&lt;=$FP311)*(('Summary&amp;Assumptions'!$H$25*$C311)*(1+'Summary&amp;Assumptions'!$J$29)^(DO$46-1))+AND(DO$56&lt;'Summary&amp;Assumptions'!$J$31,DO$47&gt;=$FQ311,DO$47&lt;=$FR311)*(('Summary&amp;Assumptions'!$H$25*$C311)*(1+'Summary&amp;Assumptions'!$J$29)^(DO$46-1))</f>
        <v>0</v>
      </c>
      <c r="DK311" s="588">
        <f>AND(DP$55&gt;0,SUM($E311:DJ311)&lt;'Summary&amp;Assumptions'!$G$32*$B311,$D311&gt;='Summary&amp;Assumptions'!$D$17,DP$47&gt;=$D311,DP$47&lt;=EDATE($D311,'Summary&amp;Assumptions'!$G$32))*$B311+AND(DP$56&lt;'Summary&amp;Assumptions'!$J$31,DP$47&gt;=$FO311,DP$47&lt;=$FP311)*(('Summary&amp;Assumptions'!$H$25*$C311)*(1+'Summary&amp;Assumptions'!$J$29)^(DP$46-1))+AND(DP$56&lt;'Summary&amp;Assumptions'!$J$31,DP$47&gt;=$FQ311,DP$47&lt;=$FR311)*(('Summary&amp;Assumptions'!$H$25*$C311)*(1+'Summary&amp;Assumptions'!$J$29)^(DP$46-1))</f>
        <v>0</v>
      </c>
      <c r="DL311" s="588">
        <f>AND(DQ$55&gt;0,SUM($E311:DK311)&lt;'Summary&amp;Assumptions'!$G$32*$B311,$D311&gt;='Summary&amp;Assumptions'!$D$17,DQ$47&gt;=$D311,DQ$47&lt;=EDATE($D311,'Summary&amp;Assumptions'!$G$32))*$B311+AND(DQ$56&lt;'Summary&amp;Assumptions'!$J$31,DQ$47&gt;=$FO311,DQ$47&lt;=$FP311)*(('Summary&amp;Assumptions'!$H$25*$C311)*(1+'Summary&amp;Assumptions'!$J$29)^(DQ$46-1))+AND(DQ$56&lt;'Summary&amp;Assumptions'!$J$31,DQ$47&gt;=$FQ311,DQ$47&lt;=$FR311)*(('Summary&amp;Assumptions'!$H$25*$C311)*(1+'Summary&amp;Assumptions'!$J$29)^(DQ$46-1))</f>
        <v>0</v>
      </c>
      <c r="DM311" s="588">
        <f>AND(DR$55&gt;0,SUM($E311:DL311)&lt;'Summary&amp;Assumptions'!$G$32*$B311,$D311&gt;='Summary&amp;Assumptions'!$D$17,DR$47&gt;=$D311,DR$47&lt;=EDATE($D311,'Summary&amp;Assumptions'!$G$32))*$B311+AND(DR$56&lt;'Summary&amp;Assumptions'!$J$31,DR$47&gt;=$FO311,DR$47&lt;=$FP311)*(('Summary&amp;Assumptions'!$H$25*$C311)*(1+'Summary&amp;Assumptions'!$J$29)^(DR$46-1))+AND(DR$56&lt;'Summary&amp;Assumptions'!$J$31,DR$47&gt;=$FQ311,DR$47&lt;=$FR311)*(('Summary&amp;Assumptions'!$H$25*$C311)*(1+'Summary&amp;Assumptions'!$J$29)^(DR$46-1))</f>
        <v>0</v>
      </c>
      <c r="DN311" s="588">
        <f>AND(DS$55&gt;0,SUM($E311:DM311)&lt;'Summary&amp;Assumptions'!$G$32*$B311,$D311&gt;='Summary&amp;Assumptions'!$D$17,DS$47&gt;=$D311,DS$47&lt;=EDATE($D311,'Summary&amp;Assumptions'!$G$32))*$B311+AND(DS$56&lt;'Summary&amp;Assumptions'!$J$31,DS$47&gt;=$FO311,DS$47&lt;=$FP311)*(('Summary&amp;Assumptions'!$H$25*$C311)*(1+'Summary&amp;Assumptions'!$J$29)^(DS$46-1))+AND(DS$56&lt;'Summary&amp;Assumptions'!$J$31,DS$47&gt;=$FQ311,DS$47&lt;=$FR311)*(('Summary&amp;Assumptions'!$H$25*$C311)*(1+'Summary&amp;Assumptions'!$J$29)^(DS$46-1))</f>
        <v>0</v>
      </c>
      <c r="DO311" s="588">
        <f>AND(DT$55&gt;0,SUM($E311:DN311)&lt;'Summary&amp;Assumptions'!$G$32*$B311,$D311&gt;='Summary&amp;Assumptions'!$D$17,DT$47&gt;=$D311,DT$47&lt;=EDATE($D311,'Summary&amp;Assumptions'!$G$32))*$B311+AND(DT$56&lt;'Summary&amp;Assumptions'!$J$31,DT$47&gt;=$FO311,DT$47&lt;=$FP311)*(('Summary&amp;Assumptions'!$H$25*$C311)*(1+'Summary&amp;Assumptions'!$J$29)^(DT$46-1))+AND(DT$56&lt;'Summary&amp;Assumptions'!$J$31,DT$47&gt;=$FQ311,DT$47&lt;=$FR311)*(('Summary&amp;Assumptions'!$H$25*$C311)*(1+'Summary&amp;Assumptions'!$J$29)^(DT$46-1))</f>
        <v>0</v>
      </c>
      <c r="DP311" s="588">
        <f>AND(DU$55&gt;0,SUM($E311:DO311)&lt;'Summary&amp;Assumptions'!$G$32*$B311,$D311&gt;='Summary&amp;Assumptions'!$D$17,DU$47&gt;=$D311,DU$47&lt;=EDATE($D311,'Summary&amp;Assumptions'!$G$32))*$B311+AND(DU$56&lt;'Summary&amp;Assumptions'!$J$31,DU$47&gt;=$FO311,DU$47&lt;=$FP311)*(('Summary&amp;Assumptions'!$H$25*$C311)*(1+'Summary&amp;Assumptions'!$J$29)^(DU$46-1))+AND(DU$56&lt;'Summary&amp;Assumptions'!$J$31,DU$47&gt;=$FQ311,DU$47&lt;=$FR311)*(('Summary&amp;Assumptions'!$H$25*$C311)*(1+'Summary&amp;Assumptions'!$J$29)^(DU$46-1))</f>
        <v>0</v>
      </c>
      <c r="DQ311" s="588">
        <f>AND(DV$55&gt;0,SUM($E311:DP311)&lt;'Summary&amp;Assumptions'!$G$32*$B311,$D311&gt;='Summary&amp;Assumptions'!$D$17,DV$47&gt;=$D311,DV$47&lt;=EDATE($D311,'Summary&amp;Assumptions'!$G$32))*$B311+AND(DV$56&lt;'Summary&amp;Assumptions'!$J$31,DV$47&gt;=$FO311,DV$47&lt;=$FP311)*(('Summary&amp;Assumptions'!$H$25*$C311)*(1+'Summary&amp;Assumptions'!$J$29)^(DV$46-1))+AND(DV$56&lt;'Summary&amp;Assumptions'!$J$31,DV$47&gt;=$FQ311,DV$47&lt;=$FR311)*(('Summary&amp;Assumptions'!$H$25*$C311)*(1+'Summary&amp;Assumptions'!$J$29)^(DV$46-1))</f>
        <v>0</v>
      </c>
      <c r="DR311" s="588">
        <f>AND(DW$55&gt;0,SUM($E311:DQ311)&lt;'Summary&amp;Assumptions'!$G$32*$B311,$D311&gt;='Summary&amp;Assumptions'!$D$17,DW$47&gt;=$D311,DW$47&lt;=EDATE($D311,'Summary&amp;Assumptions'!$G$32))*$B311+AND(DW$56&lt;'Summary&amp;Assumptions'!$J$31,DW$47&gt;=$FO311,DW$47&lt;=$FP311)*(('Summary&amp;Assumptions'!$H$25*$C311)*(1+'Summary&amp;Assumptions'!$J$29)^(DW$46-1))+AND(DW$56&lt;'Summary&amp;Assumptions'!$J$31,DW$47&gt;=$FQ311,DW$47&lt;=$FR311)*(('Summary&amp;Assumptions'!$H$25*$C311)*(1+'Summary&amp;Assumptions'!$J$29)^(DW$46-1))</f>
        <v>0</v>
      </c>
      <c r="DS311" s="588">
        <f>AND(DX$55&gt;0,SUM($E311:DR311)&lt;'Summary&amp;Assumptions'!$G$32*$B311,$D311&gt;='Summary&amp;Assumptions'!$D$17,DX$47&gt;=$D311,DX$47&lt;=EDATE($D311,'Summary&amp;Assumptions'!$G$32))*$B311+AND(DX$56&lt;'Summary&amp;Assumptions'!$J$31,DX$47&gt;=$FO311,DX$47&lt;=$FP311)*(('Summary&amp;Assumptions'!$H$25*$C311)*(1+'Summary&amp;Assumptions'!$J$29)^(DX$46-1))+AND(DX$56&lt;'Summary&amp;Assumptions'!$J$31,DX$47&gt;=$FQ311,DX$47&lt;=$FR311)*(('Summary&amp;Assumptions'!$H$25*$C311)*(1+'Summary&amp;Assumptions'!$J$29)^(DX$46-1))</f>
        <v>0</v>
      </c>
      <c r="DT311" s="588">
        <f>AND(DY$55&gt;0,SUM($E311:DS311)&lt;'Summary&amp;Assumptions'!$G$32*$B311,$D311&gt;='Summary&amp;Assumptions'!$D$17,DY$47&gt;=$D311,DY$47&lt;=EDATE($D311,'Summary&amp;Assumptions'!$G$32))*$B311+AND(DY$56&lt;'Summary&amp;Assumptions'!$J$31,DY$47&gt;=$FO311,DY$47&lt;=$FP311)*(('Summary&amp;Assumptions'!$H$25*$C311)*(1+'Summary&amp;Assumptions'!$J$29)^(DY$46-1))+AND(DY$56&lt;'Summary&amp;Assumptions'!$J$31,DY$47&gt;=$FQ311,DY$47&lt;=$FR311)*(('Summary&amp;Assumptions'!$H$25*$C311)*(1+'Summary&amp;Assumptions'!$J$29)^(DY$46-1))</f>
        <v>0</v>
      </c>
      <c r="DU311" s="588">
        <f>AND(DZ$55&gt;0,SUM($E311:DT311)&lt;'Summary&amp;Assumptions'!$G$32*$B311,$D311&gt;='Summary&amp;Assumptions'!$D$17,DZ$47&gt;=$D311,DZ$47&lt;=EDATE($D311,'Summary&amp;Assumptions'!$G$32))*$B311+AND(DZ$56&lt;'Summary&amp;Assumptions'!$J$31,DZ$47&gt;=$FO311,DZ$47&lt;=$FP311)*(('Summary&amp;Assumptions'!$H$25*$C311)*(1+'Summary&amp;Assumptions'!$J$29)^(DZ$46-1))+AND(DZ$56&lt;'Summary&amp;Assumptions'!$J$31,DZ$47&gt;=$FQ311,DZ$47&lt;=$FR311)*(('Summary&amp;Assumptions'!$H$25*$C311)*(1+'Summary&amp;Assumptions'!$J$29)^(DZ$46-1))</f>
        <v>0</v>
      </c>
      <c r="DV311" s="588">
        <f>AND(EA$55&gt;0,SUM($E311:DU311)&lt;'Summary&amp;Assumptions'!$G$32*$B311,$D311&gt;='Summary&amp;Assumptions'!$D$17,EA$47&gt;=$D311,EA$47&lt;=EDATE($D311,'Summary&amp;Assumptions'!$G$32))*$B311+AND(EA$56&lt;'Summary&amp;Assumptions'!$J$31,EA$47&gt;=$FO311,EA$47&lt;=$FP311)*(('Summary&amp;Assumptions'!$H$25*$C311)*(1+'Summary&amp;Assumptions'!$J$29)^(EA$46-1))+AND(EA$56&lt;'Summary&amp;Assumptions'!$J$31,EA$47&gt;=$FQ311,EA$47&lt;=$FR311)*(('Summary&amp;Assumptions'!$H$25*$C311)*(1+'Summary&amp;Assumptions'!$J$29)^(EA$46-1))</f>
        <v>0</v>
      </c>
      <c r="DW311" s="588">
        <f>AND(EB$55&gt;0,SUM($E311:DV311)&lt;'Summary&amp;Assumptions'!$G$32*$B311,$D311&gt;='Summary&amp;Assumptions'!$D$17,EB$47&gt;=$D311,EB$47&lt;=EDATE($D311,'Summary&amp;Assumptions'!$G$32))*$B311+AND(EB$56&lt;'Summary&amp;Assumptions'!$J$31,EB$47&gt;=$FO311,EB$47&lt;=$FP311)*(('Summary&amp;Assumptions'!$H$25*$C311)*(1+'Summary&amp;Assumptions'!$J$29)^(EB$46-1))+AND(EB$56&lt;'Summary&amp;Assumptions'!$J$31,EB$47&gt;=$FQ311,EB$47&lt;=$FR311)*(('Summary&amp;Assumptions'!$H$25*$C311)*(1+'Summary&amp;Assumptions'!$J$29)^(EB$46-1))</f>
        <v>0</v>
      </c>
      <c r="DX311" s="588">
        <f>AND(EC$55&gt;0,SUM($E311:DW311)&lt;'Summary&amp;Assumptions'!$G$32*$B311,$D311&gt;='Summary&amp;Assumptions'!$D$17,EC$47&gt;=$D311,EC$47&lt;=EDATE($D311,'Summary&amp;Assumptions'!$G$32))*$B311+AND(EC$56&lt;'Summary&amp;Assumptions'!$J$31,EC$47&gt;=$FO311,EC$47&lt;=$FP311)*(('Summary&amp;Assumptions'!$H$25*$C311)*(1+'Summary&amp;Assumptions'!$J$29)^(EC$46-1))+AND(EC$56&lt;'Summary&amp;Assumptions'!$J$31,EC$47&gt;=$FQ311,EC$47&lt;=$FR311)*(('Summary&amp;Assumptions'!$H$25*$C311)*(1+'Summary&amp;Assumptions'!$J$29)^(EC$46-1))</f>
        <v>0</v>
      </c>
      <c r="DY311" s="588">
        <f>AND(ED$55&gt;0,SUM($E311:DX311)&lt;'Summary&amp;Assumptions'!$G$32*$B311,$D311&gt;='Summary&amp;Assumptions'!$D$17,ED$47&gt;=$D311,ED$47&lt;=EDATE($D311,'Summary&amp;Assumptions'!$G$32))*$B311+AND(ED$56&lt;'Summary&amp;Assumptions'!$J$31,ED$47&gt;=$FO311,ED$47&lt;=$FP311)*(('Summary&amp;Assumptions'!$H$25*$C311)*(1+'Summary&amp;Assumptions'!$J$29)^(ED$46-1))+AND(ED$56&lt;'Summary&amp;Assumptions'!$J$31,ED$47&gt;=$FQ311,ED$47&lt;=$FR311)*(('Summary&amp;Assumptions'!$H$25*$C311)*(1+'Summary&amp;Assumptions'!$J$29)^(ED$46-1))</f>
        <v>0</v>
      </c>
      <c r="DZ311" s="588">
        <f>AND(EE$55&gt;0,SUM($E311:DY311)&lt;'Summary&amp;Assumptions'!$G$32*$B311,$D311&gt;='Summary&amp;Assumptions'!$D$17,EE$47&gt;=$D311,EE$47&lt;=EDATE($D311,'Summary&amp;Assumptions'!$G$32))*$B311+AND(EE$56&lt;'Summary&amp;Assumptions'!$J$31,EE$47&gt;=$FO311,EE$47&lt;=$FP311)*(('Summary&amp;Assumptions'!$H$25*$C311)*(1+'Summary&amp;Assumptions'!$J$29)^(EE$46-1))+AND(EE$56&lt;'Summary&amp;Assumptions'!$J$31,EE$47&gt;=$FQ311,EE$47&lt;=$FR311)*(('Summary&amp;Assumptions'!$H$25*$C311)*(1+'Summary&amp;Assumptions'!$J$29)^(EE$46-1))</f>
        <v>0</v>
      </c>
      <c r="EA311" s="588">
        <f>AND(EF$55&gt;0,SUM($E311:DZ311)&lt;'Summary&amp;Assumptions'!$G$32*$B311,$D311&gt;='Summary&amp;Assumptions'!$D$17,EF$47&gt;=$D311,EF$47&lt;=EDATE($D311,'Summary&amp;Assumptions'!$G$32))*$B311+AND(EF$56&lt;'Summary&amp;Assumptions'!$J$31,EF$47&gt;=$FO311,EF$47&lt;=$FP311)*(('Summary&amp;Assumptions'!$H$25*$C311)*(1+'Summary&amp;Assumptions'!$J$29)^(EF$46-1))+AND(EF$56&lt;'Summary&amp;Assumptions'!$J$31,EF$47&gt;=$FQ311,EF$47&lt;=$FR311)*(('Summary&amp;Assumptions'!$H$25*$C311)*(1+'Summary&amp;Assumptions'!$J$29)^(EF$46-1))</f>
        <v>0</v>
      </c>
      <c r="EB311" s="588">
        <f>AND(EG$55&gt;0,SUM($E311:EA311)&lt;'Summary&amp;Assumptions'!$G$32*$B311,$D311&gt;='Summary&amp;Assumptions'!$D$17,EG$47&gt;=$D311,EG$47&lt;=EDATE($D311,'Summary&amp;Assumptions'!$G$32))*$B311+AND(EG$56&lt;'Summary&amp;Assumptions'!$J$31,EG$47&gt;=$FO311,EG$47&lt;=$FP311)*(('Summary&amp;Assumptions'!$H$25*$C311)*(1+'Summary&amp;Assumptions'!$J$29)^(EG$46-1))+AND(EG$56&lt;'Summary&amp;Assumptions'!$J$31,EG$47&gt;=$FQ311,EG$47&lt;=$FR311)*(('Summary&amp;Assumptions'!$H$25*$C311)*(1+'Summary&amp;Assumptions'!$J$29)^(EG$46-1))</f>
        <v>0</v>
      </c>
      <c r="EC311" s="588">
        <f>AND(EH$55&gt;0,SUM($E311:EB311)&lt;'Summary&amp;Assumptions'!$G$32*$B311,$D311&gt;='Summary&amp;Assumptions'!$D$17,EH$47&gt;=$D311,EH$47&lt;=EDATE($D311,'Summary&amp;Assumptions'!$G$32))*$B311+AND(EH$56&lt;'Summary&amp;Assumptions'!$J$31,EH$47&gt;=$FO311,EH$47&lt;=$FP311)*(('Summary&amp;Assumptions'!$H$25*$C311)*(1+'Summary&amp;Assumptions'!$J$29)^(EH$46-1))+AND(EH$56&lt;'Summary&amp;Assumptions'!$J$31,EH$47&gt;=$FQ311,EH$47&lt;=$FR311)*(('Summary&amp;Assumptions'!$H$25*$C311)*(1+'Summary&amp;Assumptions'!$J$29)^(EH$46-1))</f>
        <v>0</v>
      </c>
      <c r="ED311" s="588">
        <f>AND(EI$55&gt;0,SUM($E311:EC311)&lt;'Summary&amp;Assumptions'!$G$32*$B311,$D311&gt;='Summary&amp;Assumptions'!$D$17,EI$47&gt;=$D311,EI$47&lt;=EDATE($D311,'Summary&amp;Assumptions'!$G$32))*$B311+AND(EI$56&lt;'Summary&amp;Assumptions'!$J$31,EI$47&gt;=$FO311,EI$47&lt;=$FP311)*(('Summary&amp;Assumptions'!$H$25*$C311)*(1+'Summary&amp;Assumptions'!$J$29)^(EI$46-1))+AND(EI$56&lt;'Summary&amp;Assumptions'!$J$31,EI$47&gt;=$FQ311,EI$47&lt;=$FR311)*(('Summary&amp;Assumptions'!$H$25*$C311)*(1+'Summary&amp;Assumptions'!$J$29)^(EI$46-1))</f>
        <v>0</v>
      </c>
      <c r="EE311" s="588">
        <f>AND(EJ$55&gt;0,SUM($E311:ED311)&lt;'Summary&amp;Assumptions'!$G$32*$B311,$D311&gt;='Summary&amp;Assumptions'!$D$17,EJ$47&gt;=$D311,EJ$47&lt;=EDATE($D311,'Summary&amp;Assumptions'!$G$32))*$B311+AND(EJ$56&lt;'Summary&amp;Assumptions'!$J$31,EJ$47&gt;=$FO311,EJ$47&lt;=$FP311)*(('Summary&amp;Assumptions'!$H$25*$C311)*(1+'Summary&amp;Assumptions'!$J$29)^(EJ$46-1))+AND(EJ$56&lt;'Summary&amp;Assumptions'!$J$31,EJ$47&gt;=$FQ311,EJ$47&lt;=$FR311)*(('Summary&amp;Assumptions'!$H$25*$C311)*(1+'Summary&amp;Assumptions'!$J$29)^(EJ$46-1))</f>
        <v>0</v>
      </c>
      <c r="EF311" s="588">
        <f>AND(EK$55&gt;0,SUM($E311:EE311)&lt;'Summary&amp;Assumptions'!$G$32*$B311,$D311&gt;='Summary&amp;Assumptions'!$D$17,EK$47&gt;=$D311,EK$47&lt;=EDATE($D311,'Summary&amp;Assumptions'!$G$32))*$B311+AND(EK$56&lt;'Summary&amp;Assumptions'!$J$31,EK$47&gt;=$FO311,EK$47&lt;=$FP311)*(('Summary&amp;Assumptions'!$H$25*$C311)*(1+'Summary&amp;Assumptions'!$J$29)^(EK$46-1))+AND(EK$56&lt;'Summary&amp;Assumptions'!$J$31,EK$47&gt;=$FQ311,EK$47&lt;=$FR311)*(('Summary&amp;Assumptions'!$H$25*$C311)*(1+'Summary&amp;Assumptions'!$J$29)^(EK$46-1))</f>
        <v>0</v>
      </c>
      <c r="EG311" s="588">
        <f>AND(EL$55&gt;0,SUM($E311:EF311)&lt;'Summary&amp;Assumptions'!$G$32*$B311,$D311&gt;='Summary&amp;Assumptions'!$D$17,EL$47&gt;=$D311,EL$47&lt;=EDATE($D311,'Summary&amp;Assumptions'!$G$32))*$B311+AND(EL$56&lt;'Summary&amp;Assumptions'!$J$31,EL$47&gt;=$FO311,EL$47&lt;=$FP311)*(('Summary&amp;Assumptions'!$H$25*$C311)*(1+'Summary&amp;Assumptions'!$J$29)^(EL$46-1))+AND(EL$56&lt;'Summary&amp;Assumptions'!$J$31,EL$47&gt;=$FQ311,EL$47&lt;=$FR311)*(('Summary&amp;Assumptions'!$H$25*$C311)*(1+'Summary&amp;Assumptions'!$J$29)^(EL$46-1))</f>
        <v>0</v>
      </c>
      <c r="EH311" s="588">
        <f>AND(EM$55&gt;0,SUM($E311:EG311)&lt;'Summary&amp;Assumptions'!$G$32*$B311,$D311&gt;='Summary&amp;Assumptions'!$D$17,EM$47&gt;=$D311,EM$47&lt;=EDATE($D311,'Summary&amp;Assumptions'!$G$32))*$B311+AND(EM$56&lt;'Summary&amp;Assumptions'!$J$31,EM$47&gt;=$FO311,EM$47&lt;=$FP311)*(('Summary&amp;Assumptions'!$H$25*$C311)*(1+'Summary&amp;Assumptions'!$J$29)^(EM$46-1))+AND(EM$56&lt;'Summary&amp;Assumptions'!$J$31,EM$47&gt;=$FQ311,EM$47&lt;=$FR311)*(('Summary&amp;Assumptions'!$H$25*$C311)*(1+'Summary&amp;Assumptions'!$J$29)^(EM$46-1))</f>
        <v>0</v>
      </c>
      <c r="EI311" s="588">
        <f>AND(EN$55&gt;0,SUM($E311:EH311)&lt;'Summary&amp;Assumptions'!$G$32*$B311,$D311&gt;='Summary&amp;Assumptions'!$D$17,EN$47&gt;=$D311,EN$47&lt;=EDATE($D311,'Summary&amp;Assumptions'!$G$32))*$B311+AND(EN$56&lt;'Summary&amp;Assumptions'!$J$31,EN$47&gt;=$FO311,EN$47&lt;=$FP311)*(('Summary&amp;Assumptions'!$H$25*$C311)*(1+'Summary&amp;Assumptions'!$J$29)^(EN$46-1))+AND(EN$56&lt;'Summary&amp;Assumptions'!$J$31,EN$47&gt;=$FQ311,EN$47&lt;=$FR311)*(('Summary&amp;Assumptions'!$H$25*$C311)*(1+'Summary&amp;Assumptions'!$J$29)^(EN$46-1))</f>
        <v>0</v>
      </c>
      <c r="EJ311" s="588">
        <f>AND(EO$55&gt;0,SUM($E311:EI311)&lt;'Summary&amp;Assumptions'!$G$32*$B311,$D311&gt;='Summary&amp;Assumptions'!$D$17,EO$47&gt;=$D311,EO$47&lt;=EDATE($D311,'Summary&amp;Assumptions'!$G$32))*$B311+AND(EO$56&lt;'Summary&amp;Assumptions'!$J$31,EO$47&gt;=$FO311,EO$47&lt;=$FP311)*(('Summary&amp;Assumptions'!$H$25*$C311)*(1+'Summary&amp;Assumptions'!$J$29)^(EO$46-1))+AND(EO$56&lt;'Summary&amp;Assumptions'!$J$31,EO$47&gt;=$FQ311,EO$47&lt;=$FR311)*(('Summary&amp;Assumptions'!$H$25*$C311)*(1+'Summary&amp;Assumptions'!$J$29)^(EO$46-1))</f>
        <v>0</v>
      </c>
      <c r="EK311" s="588">
        <f>AND(EP$55&gt;0,SUM($E311:EJ311)&lt;'Summary&amp;Assumptions'!$G$32*$B311,$D311&gt;='Summary&amp;Assumptions'!$D$17,EP$47&gt;=$D311,EP$47&lt;=EDATE($D311,'Summary&amp;Assumptions'!$G$32))*$B311+AND(EP$56&lt;'Summary&amp;Assumptions'!$J$31,EP$47&gt;=$FO311,EP$47&lt;=$FP311)*(('Summary&amp;Assumptions'!$H$25*$C311)*(1+'Summary&amp;Assumptions'!$J$29)^(EP$46-1))+AND(EP$56&lt;'Summary&amp;Assumptions'!$J$31,EP$47&gt;=$FQ311,EP$47&lt;=$FR311)*(('Summary&amp;Assumptions'!$H$25*$C311)*(1+'Summary&amp;Assumptions'!$J$29)^(EP$46-1))</f>
        <v>0</v>
      </c>
      <c r="EL311" s="588">
        <f>AND(EQ$55&gt;0,SUM($E311:EK311)&lt;'Summary&amp;Assumptions'!$G$32*$B311,$D311&gt;='Summary&amp;Assumptions'!$D$17,EQ$47&gt;=$D311,EQ$47&lt;=EDATE($D311,'Summary&amp;Assumptions'!$G$32))*$B311+AND(EQ$56&lt;'Summary&amp;Assumptions'!$J$31,EQ$47&gt;=$FO311,EQ$47&lt;=$FP311)*(('Summary&amp;Assumptions'!$H$25*$C311)*(1+'Summary&amp;Assumptions'!$J$29)^(EQ$46-1))+AND(EQ$56&lt;'Summary&amp;Assumptions'!$J$31,EQ$47&gt;=$FQ311,EQ$47&lt;=$FR311)*(('Summary&amp;Assumptions'!$H$25*$C311)*(1+'Summary&amp;Assumptions'!$J$29)^(EQ$46-1))</f>
        <v>0</v>
      </c>
      <c r="EM311" s="588">
        <f>AND(ER$55&gt;0,SUM($E311:EL311)&lt;'Summary&amp;Assumptions'!$G$32*$B311,$D311&gt;='Summary&amp;Assumptions'!$D$17,ER$47&gt;=$D311,ER$47&lt;=EDATE($D311,'Summary&amp;Assumptions'!$G$32))*$B311+AND(ER$56&lt;'Summary&amp;Assumptions'!$J$31,ER$47&gt;=$FO311,ER$47&lt;=$FP311)*(('Summary&amp;Assumptions'!$H$25*$C311)*(1+'Summary&amp;Assumptions'!$J$29)^(ER$46-1))+AND(ER$56&lt;'Summary&amp;Assumptions'!$J$31,ER$47&gt;=$FQ311,ER$47&lt;=$FR311)*(('Summary&amp;Assumptions'!$H$25*$C311)*(1+'Summary&amp;Assumptions'!$J$29)^(ER$46-1))</f>
        <v>0</v>
      </c>
      <c r="EN311" s="588">
        <f>AND(ES$55&gt;0,SUM($E311:EM311)&lt;'Summary&amp;Assumptions'!$G$32*$B311,$D311&gt;='Summary&amp;Assumptions'!$D$17,ES$47&gt;=$D311,ES$47&lt;=EDATE($D311,'Summary&amp;Assumptions'!$G$32))*$B311+AND(ES$56&lt;'Summary&amp;Assumptions'!$J$31,ES$47&gt;=$FO311,ES$47&lt;=$FP311)*(('Summary&amp;Assumptions'!$H$25*$C311)*(1+'Summary&amp;Assumptions'!$J$29)^(ES$46-1))+AND(ES$56&lt;'Summary&amp;Assumptions'!$J$31,ES$47&gt;=$FQ311,ES$47&lt;=$FR311)*(('Summary&amp;Assumptions'!$H$25*$C311)*(1+'Summary&amp;Assumptions'!$J$29)^(ES$46-1))</f>
        <v>0</v>
      </c>
      <c r="EO311" s="588">
        <f>AND(ET$55&gt;0,SUM($E311:EN311)&lt;'Summary&amp;Assumptions'!$G$32*$B311,$D311&gt;='Summary&amp;Assumptions'!$D$17,ET$47&gt;=$D311,ET$47&lt;=EDATE($D311,'Summary&amp;Assumptions'!$G$32))*$B311+AND(ET$56&lt;'Summary&amp;Assumptions'!$J$31,ET$47&gt;=$FO311,ET$47&lt;=$FP311)*(('Summary&amp;Assumptions'!$H$25*$C311)*(1+'Summary&amp;Assumptions'!$J$29)^(ET$46-1))+AND(ET$56&lt;'Summary&amp;Assumptions'!$J$31,ET$47&gt;=$FQ311,ET$47&lt;=$FR311)*(('Summary&amp;Assumptions'!$H$25*$C311)*(1+'Summary&amp;Assumptions'!$J$29)^(ET$46-1))</f>
        <v>0</v>
      </c>
      <c r="EP311" s="588">
        <f>AND(EU$55&gt;0,SUM($E311:EO311)&lt;'Summary&amp;Assumptions'!$G$32*$B311,$D311&gt;='Summary&amp;Assumptions'!$D$17,EU$47&gt;=$D311,EU$47&lt;=EDATE($D311,'Summary&amp;Assumptions'!$G$32))*$B311+AND(EU$56&lt;'Summary&amp;Assumptions'!$J$31,EU$47&gt;=$FO311,EU$47&lt;=$FP311)*(('Summary&amp;Assumptions'!$H$25*$C311)*(1+'Summary&amp;Assumptions'!$J$29)^(EU$46-1))+AND(EU$56&lt;'Summary&amp;Assumptions'!$J$31,EU$47&gt;=$FQ311,EU$47&lt;=$FR311)*(('Summary&amp;Assumptions'!$H$25*$C311)*(1+'Summary&amp;Assumptions'!$J$29)^(EU$46-1))</f>
        <v>0</v>
      </c>
      <c r="EQ311" s="588">
        <f>AND(EV$55&gt;0,SUM($E311:EP311)&lt;'Summary&amp;Assumptions'!$G$32*$B311,$D311&gt;='Summary&amp;Assumptions'!$D$17,EV$47&gt;=$D311,EV$47&lt;=EDATE($D311,'Summary&amp;Assumptions'!$G$32))*$B311+AND(EV$56&lt;'Summary&amp;Assumptions'!$J$31,EV$47&gt;=$FO311,EV$47&lt;=$FP311)*(('Summary&amp;Assumptions'!$H$25*$C311)*(1+'Summary&amp;Assumptions'!$J$29)^(EV$46-1))+AND(EV$56&lt;'Summary&amp;Assumptions'!$J$31,EV$47&gt;=$FQ311,EV$47&lt;=$FR311)*(('Summary&amp;Assumptions'!$H$25*$C311)*(1+'Summary&amp;Assumptions'!$J$29)^(EV$46-1))</f>
        <v>0</v>
      </c>
      <c r="ER311" s="588">
        <f>AND(EW$55&gt;0,SUM($E311:EQ311)&lt;'Summary&amp;Assumptions'!$G$32*$B311,$D311&gt;='Summary&amp;Assumptions'!$D$17,EW$47&gt;=$D311,EW$47&lt;=EDATE($D311,'Summary&amp;Assumptions'!$G$32))*$B311+AND(EW$56&lt;'Summary&amp;Assumptions'!$J$31,EW$47&gt;=$FO311,EW$47&lt;=$FP311)*(('Summary&amp;Assumptions'!$H$25*$C311)*(1+'Summary&amp;Assumptions'!$J$29)^(EW$46-1))+AND(EW$56&lt;'Summary&amp;Assumptions'!$J$31,EW$47&gt;=$FQ311,EW$47&lt;=$FR311)*(('Summary&amp;Assumptions'!$H$25*$C311)*(1+'Summary&amp;Assumptions'!$J$29)^(EW$46-1))</f>
        <v>0</v>
      </c>
      <c r="ES311" s="588">
        <f>AND(EX$55&gt;0,SUM($E311:ER311)&lt;'Summary&amp;Assumptions'!$G$32*$B311,$D311&gt;='Summary&amp;Assumptions'!$D$17,EX$47&gt;=$D311,EX$47&lt;=EDATE($D311,'Summary&amp;Assumptions'!$G$32))*$B311+AND(EX$56&lt;'Summary&amp;Assumptions'!$J$31,EX$47&gt;=$FO311,EX$47&lt;=$FP311)*(('Summary&amp;Assumptions'!$H$25*$C311)*(1+'Summary&amp;Assumptions'!$J$29)^(EX$46-1))+AND(EX$56&lt;'Summary&amp;Assumptions'!$J$31,EX$47&gt;=$FQ311,EX$47&lt;=$FR311)*(('Summary&amp;Assumptions'!$H$25*$C311)*(1+'Summary&amp;Assumptions'!$J$29)^(EX$46-1))</f>
        <v>0</v>
      </c>
      <c r="ET311" s="588">
        <f>AND(EY$55&gt;0,SUM($E311:ES311)&lt;'Summary&amp;Assumptions'!$G$32*$B311,$D311&gt;='Summary&amp;Assumptions'!$D$17,EY$47&gt;=$D311,EY$47&lt;=EDATE($D311,'Summary&amp;Assumptions'!$G$32))*$B311+AND(EY$56&lt;'Summary&amp;Assumptions'!$J$31,EY$47&gt;=$FO311,EY$47&lt;=$FP311)*(('Summary&amp;Assumptions'!$H$25*$C311)*(1+'Summary&amp;Assumptions'!$J$29)^(EY$46-1))+AND(EY$56&lt;'Summary&amp;Assumptions'!$J$31,EY$47&gt;=$FQ311,EY$47&lt;=$FR311)*(('Summary&amp;Assumptions'!$H$25*$C311)*(1+'Summary&amp;Assumptions'!$J$29)^(EY$46-1))</f>
        <v>0</v>
      </c>
      <c r="EU311" s="588">
        <f>AND(EZ$55&gt;0,SUM($E311:ET311)&lt;'Summary&amp;Assumptions'!$G$32*$B311,$D311&gt;='Summary&amp;Assumptions'!$D$17,EZ$47&gt;=$D311,EZ$47&lt;=EDATE($D311,'Summary&amp;Assumptions'!$G$32))*$B311+AND(EZ$56&lt;'Summary&amp;Assumptions'!$J$31,EZ$47&gt;=$FO311,EZ$47&lt;=$FP311)*(('Summary&amp;Assumptions'!$H$25*$C311)*(1+'Summary&amp;Assumptions'!$J$29)^(EZ$46-1))+AND(EZ$56&lt;'Summary&amp;Assumptions'!$J$31,EZ$47&gt;=$FQ311,EZ$47&lt;=$FR311)*(('Summary&amp;Assumptions'!$H$25*$C311)*(1+'Summary&amp;Assumptions'!$J$29)^(EZ$46-1))</f>
        <v>0</v>
      </c>
      <c r="EV311" s="588">
        <f>AND(FA$55&gt;0,SUM($E311:EU311)&lt;'Summary&amp;Assumptions'!$G$32*$B311,$D311&gt;='Summary&amp;Assumptions'!$D$17,FA$47&gt;=$D311,FA$47&lt;=EDATE($D311,'Summary&amp;Assumptions'!$G$32))*$B311+AND(FA$56&lt;'Summary&amp;Assumptions'!$J$31,FA$47&gt;=$FO311,FA$47&lt;=$FP311)*(('Summary&amp;Assumptions'!$H$25*$C311)*(1+'Summary&amp;Assumptions'!$J$29)^(FA$46-1))+AND(FA$56&lt;'Summary&amp;Assumptions'!$J$31,FA$47&gt;=$FQ311,FA$47&lt;=$FR311)*(('Summary&amp;Assumptions'!$H$25*$C311)*(1+'Summary&amp;Assumptions'!$J$29)^(FA$46-1))</f>
        <v>0</v>
      </c>
      <c r="EW311" s="588">
        <f>AND(FB$55&gt;0,SUM($E311:EV311)&lt;'Summary&amp;Assumptions'!$G$32*$B311,$D311&gt;='Summary&amp;Assumptions'!$D$17,FB$47&gt;=$D311,FB$47&lt;=EDATE($D311,'Summary&amp;Assumptions'!$G$32))*$B311+AND(FB$56&lt;'Summary&amp;Assumptions'!$J$31,FB$47&gt;=$FO311,FB$47&lt;=$FP311)*(('Summary&amp;Assumptions'!$H$25*$C311)*(1+'Summary&amp;Assumptions'!$J$29)^(FB$46-1))+AND(FB$56&lt;'Summary&amp;Assumptions'!$J$31,FB$47&gt;=$FQ311,FB$47&lt;=$FR311)*(('Summary&amp;Assumptions'!$H$25*$C311)*(1+'Summary&amp;Assumptions'!$J$29)^(FB$46-1))</f>
        <v>0</v>
      </c>
      <c r="EX311" s="588">
        <f>AND(FC$55&gt;0,SUM($E311:EW311)&lt;'Summary&amp;Assumptions'!$G$32*$B311,$D311&gt;='Summary&amp;Assumptions'!$D$17,FC$47&gt;=$D311,FC$47&lt;=EDATE($D311,'Summary&amp;Assumptions'!$G$32))*$B311+AND(FC$56&lt;'Summary&amp;Assumptions'!$J$31,FC$47&gt;=$FO311,FC$47&lt;=$FP311)*(('Summary&amp;Assumptions'!$H$25*$C311)*(1+'Summary&amp;Assumptions'!$J$29)^(FC$46-1))+AND(FC$56&lt;'Summary&amp;Assumptions'!$J$31,FC$47&gt;=$FQ311,FC$47&lt;=$FR311)*(('Summary&amp;Assumptions'!$H$25*$C311)*(1+'Summary&amp;Assumptions'!$J$29)^(FC$46-1))</f>
        <v>0</v>
      </c>
      <c r="EY311" s="588">
        <f>AND(FD$55&gt;0,SUM($E311:EX311)&lt;'Summary&amp;Assumptions'!$G$32*$B311,$D311&gt;='Summary&amp;Assumptions'!$D$17,FD$47&gt;=$D311,FD$47&lt;=EDATE($D311,'Summary&amp;Assumptions'!$G$32))*$B311+AND(FD$56&lt;'Summary&amp;Assumptions'!$J$31,FD$47&gt;=$FO311,FD$47&lt;=$FP311)*(('Summary&amp;Assumptions'!$H$25*$C311)*(1+'Summary&amp;Assumptions'!$J$29)^(FD$46-1))+AND(FD$56&lt;'Summary&amp;Assumptions'!$J$31,FD$47&gt;=$FQ311,FD$47&lt;=$FR311)*(('Summary&amp;Assumptions'!$H$25*$C311)*(1+'Summary&amp;Assumptions'!$J$29)^(FD$46-1))</f>
        <v>0</v>
      </c>
      <c r="EZ311" s="588">
        <f>AND(FE$55&gt;0,SUM($E311:EY311)&lt;'Summary&amp;Assumptions'!$G$32*$B311,$D311&gt;='Summary&amp;Assumptions'!$D$17,FE$47&gt;=$D311,FE$47&lt;=EDATE($D311,'Summary&amp;Assumptions'!$G$32))*$B311+AND(FE$56&lt;'Summary&amp;Assumptions'!$J$31,FE$47&gt;=$FO311,FE$47&lt;=$FP311)*(('Summary&amp;Assumptions'!$H$25*$C311)*(1+'Summary&amp;Assumptions'!$J$29)^(FE$46-1))+AND(FE$56&lt;'Summary&amp;Assumptions'!$J$31,FE$47&gt;=$FQ311,FE$47&lt;=$FR311)*(('Summary&amp;Assumptions'!$H$25*$C311)*(1+'Summary&amp;Assumptions'!$J$29)^(FE$46-1))</f>
        <v>0</v>
      </c>
      <c r="FA311" s="588">
        <f>AND(FF$55&gt;0,SUM($E311:EZ311)&lt;'Summary&amp;Assumptions'!$G$32*$B311,$D311&gt;='Summary&amp;Assumptions'!$D$17,FF$47&gt;=$D311,FF$47&lt;=EDATE($D311,'Summary&amp;Assumptions'!$G$32))*$B311+AND(FF$56&lt;'Summary&amp;Assumptions'!$J$31,FF$47&gt;=$FO311,FF$47&lt;=$FP311)*(('Summary&amp;Assumptions'!$H$25*$C311)*(1+'Summary&amp;Assumptions'!$J$29)^(FF$46-1))+AND(FF$56&lt;'Summary&amp;Assumptions'!$J$31,FF$47&gt;=$FQ311,FF$47&lt;=$FR311)*(('Summary&amp;Assumptions'!$H$25*$C311)*(1+'Summary&amp;Assumptions'!$J$29)^(FF$46-1))</f>
        <v>0</v>
      </c>
      <c r="FB311" s="588">
        <f>AND(FG$55&gt;0,SUM($E311:FA311)&lt;'Summary&amp;Assumptions'!$G$32*$B311,$D311&gt;='Summary&amp;Assumptions'!$D$17,FG$47&gt;=$D311,FG$47&lt;=EDATE($D311,'Summary&amp;Assumptions'!$G$32))*$B311+AND(FG$56&lt;'Summary&amp;Assumptions'!$J$31,FG$47&gt;=$FO311,FG$47&lt;=$FP311)*(('Summary&amp;Assumptions'!$H$25*$C311)*(1+'Summary&amp;Assumptions'!$J$29)^(FG$46-1))+AND(FG$56&lt;'Summary&amp;Assumptions'!$J$31,FG$47&gt;=$FQ311,FG$47&lt;=$FR311)*(('Summary&amp;Assumptions'!$H$25*$C311)*(1+'Summary&amp;Assumptions'!$J$29)^(FG$46-1))</f>
        <v>0</v>
      </c>
      <c r="FC311" s="588">
        <f>AND(FH$55&gt;0,SUM($E311:FB311)&lt;'Summary&amp;Assumptions'!$G$32*$B311,$D311&gt;='Summary&amp;Assumptions'!$D$17,FH$47&gt;=$D311,FH$47&lt;=EDATE($D311,'Summary&amp;Assumptions'!$G$32))*$B311+AND(FH$56&lt;'Summary&amp;Assumptions'!$J$31,FH$47&gt;=$FO311,FH$47&lt;=$FP311)*(('Summary&amp;Assumptions'!$H$25*$C311)*(1+'Summary&amp;Assumptions'!$J$29)^(FH$46-1))+AND(FH$56&lt;'Summary&amp;Assumptions'!$J$31,FH$47&gt;=$FQ311,FH$47&lt;=$FR311)*(('Summary&amp;Assumptions'!$H$25*$C311)*(1+'Summary&amp;Assumptions'!$J$29)^(FH$46-1))</f>
        <v>0</v>
      </c>
      <c r="FD311" s="588">
        <f>AND(FI$55&gt;0,SUM($E311:FC311)&lt;'Summary&amp;Assumptions'!$G$32*$B311,$D311&gt;='Summary&amp;Assumptions'!$D$17,FI$47&gt;=$D311,FI$47&lt;=EDATE($D311,'Summary&amp;Assumptions'!$G$32))*$B311+AND(FI$56&lt;'Summary&amp;Assumptions'!$J$31,FI$47&gt;=$FO311,FI$47&lt;=$FP311)*(('Summary&amp;Assumptions'!$H$25*$C311)*(1+'Summary&amp;Assumptions'!$J$29)^(FI$46-1))+AND(FI$56&lt;'Summary&amp;Assumptions'!$J$31,FI$47&gt;=$FQ311,FI$47&lt;=$FR311)*(('Summary&amp;Assumptions'!$H$25*$C311)*(1+'Summary&amp;Assumptions'!$J$29)^(FI$46-1))</f>
        <v>0</v>
      </c>
      <c r="FE311" s="588">
        <f>AND(FJ$55&gt;0,SUM($E311:FD311)&lt;'Summary&amp;Assumptions'!$G$32*$B311,$D311&gt;='Summary&amp;Assumptions'!$D$17,FJ$47&gt;=$D311,FJ$47&lt;=EDATE($D311,'Summary&amp;Assumptions'!$G$32))*$B311+AND(FJ$56&lt;'Summary&amp;Assumptions'!$J$31,FJ$47&gt;=$FO311,FJ$47&lt;=$FP311)*(('Summary&amp;Assumptions'!$H$25*$C311)*(1+'Summary&amp;Assumptions'!$J$29)^(FJ$46-1))+AND(FJ$56&lt;'Summary&amp;Assumptions'!$J$31,FJ$47&gt;=$FQ311,FJ$47&lt;=$FR311)*(('Summary&amp;Assumptions'!$H$25*$C311)*(1+'Summary&amp;Assumptions'!$J$29)^(FJ$46-1))</f>
        <v>0</v>
      </c>
      <c r="FF311" s="588">
        <f>AND(FK$55&gt;0,SUM($E311:FE311)&lt;'Summary&amp;Assumptions'!$G$32*$B311,$D311&gt;='Summary&amp;Assumptions'!$D$17,FK$47&gt;=$D311,FK$47&lt;=EDATE($D311,'Summary&amp;Assumptions'!$G$32))*$B311+AND(FK$56&lt;'Summary&amp;Assumptions'!$J$31,FK$47&gt;=$FO311,FK$47&lt;=$FP311)*(('Summary&amp;Assumptions'!$H$25*$C311)*(1+'Summary&amp;Assumptions'!$J$29)^(FK$46-1))+AND(FK$56&lt;'Summary&amp;Assumptions'!$J$31,FK$47&gt;=$FQ311,FK$47&lt;=$FR311)*(('Summary&amp;Assumptions'!$H$25*$C311)*(1+'Summary&amp;Assumptions'!$J$29)^(FK$46-1))</f>
        <v>0</v>
      </c>
      <c r="FG311" s="588">
        <f>AND(FL$55&gt;0,SUM($E311:FF311)&lt;'Summary&amp;Assumptions'!$G$32*$B311,$D311&gt;='Summary&amp;Assumptions'!$D$17,FL$47&gt;=$D311,FL$47&lt;=EDATE($D311,'Summary&amp;Assumptions'!$G$32))*$B311+AND(FL$56&lt;'Summary&amp;Assumptions'!$J$31,FL$47&gt;=$FO311,FL$47&lt;=$FP311)*(('Summary&amp;Assumptions'!$H$25*$C311)*(1+'Summary&amp;Assumptions'!$J$29)^(FL$46-1))+AND(FL$56&lt;'Summary&amp;Assumptions'!$J$31,FL$47&gt;=$FQ311,FL$47&lt;=$FR311)*(('Summary&amp;Assumptions'!$H$25*$C311)*(1+'Summary&amp;Assumptions'!$J$29)^(FL$46-1))</f>
        <v>0</v>
      </c>
      <c r="FH311" s="588">
        <f>AND(FM$55&gt;0,SUM($E311:FG311)&lt;'Summary&amp;Assumptions'!$G$32*$B311,$D311&gt;='Summary&amp;Assumptions'!$D$17,FM$47&gt;=$D311,FM$47&lt;=EDATE($D311,'Summary&amp;Assumptions'!$G$32))*$B311+AND(FM$56&lt;'Summary&amp;Assumptions'!$J$31,FM$47&gt;=$FO311,FM$47&lt;=$FP311)*(('Summary&amp;Assumptions'!$H$25*$C311)*(1+'Summary&amp;Assumptions'!$J$29)^(FM$46-1))+AND(FM$56&lt;'Summary&amp;Assumptions'!$J$31,FM$47&gt;=$FQ311,FM$47&lt;=$FR311)*(('Summary&amp;Assumptions'!$H$25*$C311)*(1+'Summary&amp;Assumptions'!$J$29)^(FM$46-1))</f>
        <v>0</v>
      </c>
      <c r="FI311" s="588">
        <f>AND(FN$55&gt;0,SUM($E311:FH311)&lt;'Summary&amp;Assumptions'!$G$32*$B311,$D311&gt;='Summary&amp;Assumptions'!$D$17,FN$47&gt;=$D311,FN$47&lt;=EDATE($D311,'Summary&amp;Assumptions'!$G$32))*$B311+AND(FN$56&lt;'Summary&amp;Assumptions'!$J$31,FN$47&gt;=$FO311,FN$47&lt;=$FP311)*(('Summary&amp;Assumptions'!$H$25*$C311)*(1+'Summary&amp;Assumptions'!$J$29)^(FN$46-1))+AND(FN$56&lt;'Summary&amp;Assumptions'!$J$31,FN$47&gt;=$FQ311,FN$47&lt;=$FR311)*(('Summary&amp;Assumptions'!$H$25*$C311)*(1+'Summary&amp;Assumptions'!$J$29)^(FN$46-1))</f>
        <v>0</v>
      </c>
      <c r="FJ311" s="588">
        <f>AND(FO$55&gt;0,SUM($E311:FI311)&lt;'Summary&amp;Assumptions'!$G$32*$B311,$D311&gt;='Summary&amp;Assumptions'!$D$17,FO$47&gt;=$D311,FO$47&lt;=EDATE($D311,'Summary&amp;Assumptions'!$G$32))*$B311+AND(FO$56&lt;'Summary&amp;Assumptions'!$J$31,FO$47&gt;=$FO311,FO$47&lt;=$FP311)*(('Summary&amp;Assumptions'!$H$25*$C311)*(1+'Summary&amp;Assumptions'!$J$29)^(FO$46-1))+AND(FO$56&lt;'Summary&amp;Assumptions'!$J$31,FO$47&gt;=$FQ311,FO$47&lt;=$FR311)*(('Summary&amp;Assumptions'!$H$25*$C311)*(1+'Summary&amp;Assumptions'!$J$29)^(FO$46-1))</f>
        <v>0</v>
      </c>
      <c r="FK311" s="588">
        <f>AND(FP$55&gt;0,SUM($E311:FJ311)&lt;'Summary&amp;Assumptions'!$G$32*$B311,$D311&gt;='Summary&amp;Assumptions'!$D$17,FP$47&gt;=$D311,FP$47&lt;=EDATE($D311,'Summary&amp;Assumptions'!$G$32))*$B311+AND(FP$56&lt;'Summary&amp;Assumptions'!$J$31,FP$47&gt;=$FO311,FP$47&lt;=$FP311)*(('Summary&amp;Assumptions'!$H$25*$C311)*(1+'Summary&amp;Assumptions'!$J$29)^(FP$46-1))+AND(FP$56&lt;'Summary&amp;Assumptions'!$J$31,FP$47&gt;=$FQ311,FP$47&lt;=$FR311)*(('Summary&amp;Assumptions'!$H$25*$C311)*(1+'Summary&amp;Assumptions'!$J$29)^(FP$46-1))</f>
        <v>0</v>
      </c>
      <c r="FL311" s="588">
        <f>AND(FQ$55&gt;0,SUM($E311:FK311)&lt;'Summary&amp;Assumptions'!$G$32*$B311,$D311&gt;='Summary&amp;Assumptions'!$D$17,FQ$47&gt;=$D311,FQ$47&lt;=EDATE($D311,'Summary&amp;Assumptions'!$G$32))*$B311+AND(FQ$56&lt;'Summary&amp;Assumptions'!$J$31,FQ$47&gt;=$FO311,FQ$47&lt;=$FP311)*(('Summary&amp;Assumptions'!$H$25*$C311)*(1+'Summary&amp;Assumptions'!$J$29)^(FQ$46-1))+AND(FQ$56&lt;'Summary&amp;Assumptions'!$J$31,FQ$47&gt;=$FQ311,FQ$47&lt;=$FR311)*(('Summary&amp;Assumptions'!$H$25*$C311)*(1+'Summary&amp;Assumptions'!$J$29)^(FQ$46-1))</f>
        <v>0</v>
      </c>
      <c r="FO311" s="576">
        <f>EDATE(D311,'Summary&amp;Assumptions'!$G$34)</f>
        <v>50253</v>
      </c>
      <c r="FP311" s="576">
        <f>EDATE(FO311,'Summary&amp;Assumptions'!$G$33-1)</f>
        <v>50284</v>
      </c>
      <c r="FQ311" s="576">
        <f>EDATE(FO311,'Summary&amp;Assumptions'!$G$34)</f>
        <v>50618</v>
      </c>
      <c r="FR311" s="576">
        <f>EDATE(FQ311,'Summary&amp;Assumptions'!$G$33-1)</f>
        <v>50649</v>
      </c>
    </row>
    <row r="312" spans="2:174" hidden="1" x14ac:dyDescent="0.2">
      <c r="B312" s="588">
        <v>0</v>
      </c>
      <c r="C312" s="193">
        <v>0</v>
      </c>
      <c r="D312" s="589">
        <v>49919</v>
      </c>
      <c r="F312" s="588">
        <f>AND(K$55&gt;0,SUM($E312:E312)&lt;'Summary&amp;Assumptions'!$G$32*$B312,$D312&gt;='Summary&amp;Assumptions'!$D$17,K$47&gt;=$D312,K$47&lt;=EDATE($D312,'Summary&amp;Assumptions'!$G$32))*$B312+AND(K$56&lt;'Summary&amp;Assumptions'!$J$31,K$47&gt;=$FO312,K$47&lt;=$FP312)*(('Summary&amp;Assumptions'!$H$25*$C312)*(1+'Summary&amp;Assumptions'!$J$29)^(K$46-1))+AND(K$56&lt;'Summary&amp;Assumptions'!$J$31,K$47&gt;=$FQ312,K$47&lt;=$FR312)*(('Summary&amp;Assumptions'!$H$25*$C312)*(1+'Summary&amp;Assumptions'!$J$29)^(K$46-1))</f>
        <v>0</v>
      </c>
      <c r="G312" s="588">
        <f>AND(L$55&gt;0,SUM($E312:F312)&lt;'Summary&amp;Assumptions'!$G$32*$B312,$D312&gt;='Summary&amp;Assumptions'!$D$17,L$47&gt;=$D312,L$47&lt;=EDATE($D312,'Summary&amp;Assumptions'!$G$32))*$B312+AND(L$56&lt;'Summary&amp;Assumptions'!$J$31,L$47&gt;=$FO312,L$47&lt;=$FP312)*(('Summary&amp;Assumptions'!$H$25*$C312)*(1+'Summary&amp;Assumptions'!$J$29)^(L$46-1))+AND(L$56&lt;'Summary&amp;Assumptions'!$J$31,L$47&gt;=$FQ312,L$47&lt;=$FR312)*(('Summary&amp;Assumptions'!$H$25*$C312)*(1+'Summary&amp;Assumptions'!$J$29)^(L$46-1))</f>
        <v>0</v>
      </c>
      <c r="H312" s="588">
        <f>AND(M$55&gt;0,SUM($E312:G312)&lt;'Summary&amp;Assumptions'!$G$32*$B312,$D312&gt;='Summary&amp;Assumptions'!$D$17,M$47&gt;=$D312,M$47&lt;=EDATE($D312,'Summary&amp;Assumptions'!$G$32))*$B312+AND(M$56&lt;'Summary&amp;Assumptions'!$J$31,M$47&gt;=$FO312,M$47&lt;=$FP312)*(('Summary&amp;Assumptions'!$H$25*$C312)*(1+'Summary&amp;Assumptions'!$J$29)^(M$46-1))+AND(M$56&lt;'Summary&amp;Assumptions'!$J$31,M$47&gt;=$FQ312,M$47&lt;=$FR312)*(('Summary&amp;Assumptions'!$H$25*$C312)*(1+'Summary&amp;Assumptions'!$J$29)^(M$46-1))</f>
        <v>0</v>
      </c>
      <c r="I312" s="588">
        <f>AND(N$55&gt;0,SUM($E312:H312)&lt;'Summary&amp;Assumptions'!$G$32*$B312,$D312&gt;='Summary&amp;Assumptions'!$D$17,N$47&gt;=$D312,N$47&lt;=EDATE($D312,'Summary&amp;Assumptions'!$G$32))*$B312+AND(N$56&lt;'Summary&amp;Assumptions'!$J$31,N$47&gt;=$FO312,N$47&lt;=$FP312)*(('Summary&amp;Assumptions'!$H$25*$C312)*(1+'Summary&amp;Assumptions'!$J$29)^(N$46-1))+AND(N$56&lt;'Summary&amp;Assumptions'!$J$31,N$47&gt;=$FQ312,N$47&lt;=$FR312)*(('Summary&amp;Assumptions'!$H$25*$C312)*(1+'Summary&amp;Assumptions'!$J$29)^(N$46-1))</f>
        <v>0</v>
      </c>
      <c r="J312" s="588">
        <f>AND(O$55&gt;0,SUM($E312:I312)&lt;'Summary&amp;Assumptions'!$G$32*$B312,$D312&gt;='Summary&amp;Assumptions'!$D$17,O$47&gt;=$D312,O$47&lt;=EDATE($D312,'Summary&amp;Assumptions'!$G$32))*$B312+AND(O$56&lt;'Summary&amp;Assumptions'!$J$31,O$47&gt;=$FO312,O$47&lt;=$FP312)*(('Summary&amp;Assumptions'!$H$25*$C312)*(1+'Summary&amp;Assumptions'!$J$29)^(O$46-1))+AND(O$56&lt;'Summary&amp;Assumptions'!$J$31,O$47&gt;=$FQ312,O$47&lt;=$FR312)*(('Summary&amp;Assumptions'!$H$25*$C312)*(1+'Summary&amp;Assumptions'!$J$29)^(O$46-1))</f>
        <v>0</v>
      </c>
      <c r="K312" s="588">
        <f>AND(P$55&gt;0,SUM($E312:J312)&lt;'Summary&amp;Assumptions'!$G$32*$B312,$D312&gt;='Summary&amp;Assumptions'!$D$17,P$47&gt;=$D312,P$47&lt;=EDATE($D312,'Summary&amp;Assumptions'!$G$32))*$B312+AND(P$56&lt;'Summary&amp;Assumptions'!$J$31,P$47&gt;=$FO312,P$47&lt;=$FP312)*(('Summary&amp;Assumptions'!$H$25*$C312)*(1+'Summary&amp;Assumptions'!$J$29)^(P$46-1))+AND(P$56&lt;'Summary&amp;Assumptions'!$J$31,P$47&gt;=$FQ312,P$47&lt;=$FR312)*(('Summary&amp;Assumptions'!$H$25*$C312)*(1+'Summary&amp;Assumptions'!$J$29)^(P$46-1))</f>
        <v>0</v>
      </c>
      <c r="L312" s="588">
        <f>AND(Q$55&gt;0,SUM($E312:K312)&lt;'Summary&amp;Assumptions'!$G$32*$B312,$D312&gt;='Summary&amp;Assumptions'!$D$17,Q$47&gt;=$D312,Q$47&lt;=EDATE($D312,'Summary&amp;Assumptions'!$G$32))*$B312+AND(Q$56&lt;'Summary&amp;Assumptions'!$J$31,Q$47&gt;=$FO312,Q$47&lt;=$FP312)*(('Summary&amp;Assumptions'!$H$25*$C312)*(1+'Summary&amp;Assumptions'!$J$29)^(Q$46-1))+AND(Q$56&lt;'Summary&amp;Assumptions'!$J$31,Q$47&gt;=$FQ312,Q$47&lt;=$FR312)*(('Summary&amp;Assumptions'!$H$25*$C312)*(1+'Summary&amp;Assumptions'!$J$29)^(Q$46-1))</f>
        <v>0</v>
      </c>
      <c r="M312" s="588">
        <f>AND(R$55&gt;0,SUM($E312:L312)&lt;'Summary&amp;Assumptions'!$G$32*$B312,$D312&gt;='Summary&amp;Assumptions'!$D$17,R$47&gt;=$D312,R$47&lt;=EDATE($D312,'Summary&amp;Assumptions'!$G$32))*$B312+AND(R$56&lt;'Summary&amp;Assumptions'!$J$31,R$47&gt;=$FO312,R$47&lt;=$FP312)*(('Summary&amp;Assumptions'!$H$25*$C312)*(1+'Summary&amp;Assumptions'!$J$29)^(R$46-1))+AND(R$56&lt;'Summary&amp;Assumptions'!$J$31,R$47&gt;=$FQ312,R$47&lt;=$FR312)*(('Summary&amp;Assumptions'!$H$25*$C312)*(1+'Summary&amp;Assumptions'!$J$29)^(R$46-1))</f>
        <v>0</v>
      </c>
      <c r="N312" s="588">
        <f>AND(S$55&gt;0,SUM($E312:M312)&lt;'Summary&amp;Assumptions'!$G$32*$B312,$D312&gt;='Summary&amp;Assumptions'!$D$17,S$47&gt;=$D312,S$47&lt;=EDATE($D312,'Summary&amp;Assumptions'!$G$32))*$B312+AND(S$56&lt;'Summary&amp;Assumptions'!$J$31,S$47&gt;=$FO312,S$47&lt;=$FP312)*(('Summary&amp;Assumptions'!$H$25*$C312)*(1+'Summary&amp;Assumptions'!$J$29)^(S$46-1))+AND(S$56&lt;'Summary&amp;Assumptions'!$J$31,S$47&gt;=$FQ312,S$47&lt;=$FR312)*(('Summary&amp;Assumptions'!$H$25*$C312)*(1+'Summary&amp;Assumptions'!$J$29)^(S$46-1))</f>
        <v>0</v>
      </c>
      <c r="O312" s="588">
        <f>AND(T$55&gt;0,SUM($E312:N312)&lt;'Summary&amp;Assumptions'!$G$32*$B312,$D312&gt;='Summary&amp;Assumptions'!$D$17,T$47&gt;=$D312,T$47&lt;=EDATE($D312,'Summary&amp;Assumptions'!$G$32))*$B312+AND(T$56&lt;'Summary&amp;Assumptions'!$J$31,T$47&gt;=$FO312,T$47&lt;=$FP312)*(('Summary&amp;Assumptions'!$H$25*$C312)*(1+'Summary&amp;Assumptions'!$J$29)^(T$46-1))+AND(T$56&lt;'Summary&amp;Assumptions'!$J$31,T$47&gt;=$FQ312,T$47&lt;=$FR312)*(('Summary&amp;Assumptions'!$H$25*$C312)*(1+'Summary&amp;Assumptions'!$J$29)^(T$46-1))</f>
        <v>0</v>
      </c>
      <c r="P312" s="588">
        <f>AND(U$55&gt;0,SUM($E312:O312)&lt;'Summary&amp;Assumptions'!$G$32*$B312,$D312&gt;='Summary&amp;Assumptions'!$D$17,U$47&gt;=$D312,U$47&lt;=EDATE($D312,'Summary&amp;Assumptions'!$G$32))*$B312+AND(U$56&lt;'Summary&amp;Assumptions'!$J$31,U$47&gt;=$FO312,U$47&lt;=$FP312)*(('Summary&amp;Assumptions'!$H$25*$C312)*(1+'Summary&amp;Assumptions'!$J$29)^(U$46-1))+AND(U$56&lt;'Summary&amp;Assumptions'!$J$31,U$47&gt;=$FQ312,U$47&lt;=$FR312)*(('Summary&amp;Assumptions'!$H$25*$C312)*(1+'Summary&amp;Assumptions'!$J$29)^(U$46-1))</f>
        <v>0</v>
      </c>
      <c r="Q312" s="588">
        <f>AND(V$55&gt;0,SUM($E312:P312)&lt;'Summary&amp;Assumptions'!$G$32*$B312,$D312&gt;='Summary&amp;Assumptions'!$D$17,V$47&gt;=$D312,V$47&lt;=EDATE($D312,'Summary&amp;Assumptions'!$G$32))*$B312+AND(V$56&lt;'Summary&amp;Assumptions'!$J$31,V$47&gt;=$FO312,V$47&lt;=$FP312)*(('Summary&amp;Assumptions'!$H$25*$C312)*(1+'Summary&amp;Assumptions'!$J$29)^(V$46-1))+AND(V$56&lt;'Summary&amp;Assumptions'!$J$31,V$47&gt;=$FQ312,V$47&lt;=$FR312)*(('Summary&amp;Assumptions'!$H$25*$C312)*(1+'Summary&amp;Assumptions'!$J$29)^(V$46-1))</f>
        <v>0</v>
      </c>
      <c r="R312" s="588">
        <f>AND(W$55&gt;0,SUM($E312:Q312)&lt;'Summary&amp;Assumptions'!$G$32*$B312,$D312&gt;='Summary&amp;Assumptions'!$D$17,W$47&gt;=$D312,W$47&lt;=EDATE($D312,'Summary&amp;Assumptions'!$G$32))*$B312+AND(W$56&lt;'Summary&amp;Assumptions'!$J$31,W$47&gt;=$FO312,W$47&lt;=$FP312)*(('Summary&amp;Assumptions'!$H$25*$C312)*(1+'Summary&amp;Assumptions'!$J$29)^(W$46-1))+AND(W$56&lt;'Summary&amp;Assumptions'!$J$31,W$47&gt;=$FQ312,W$47&lt;=$FR312)*(('Summary&amp;Assumptions'!$H$25*$C312)*(1+'Summary&amp;Assumptions'!$J$29)^(W$46-1))</f>
        <v>0</v>
      </c>
      <c r="S312" s="588">
        <f>AND(X$55&gt;0,SUM($E312:R312)&lt;'Summary&amp;Assumptions'!$G$32*$B312,$D312&gt;='Summary&amp;Assumptions'!$D$17,X$47&gt;=$D312,X$47&lt;=EDATE($D312,'Summary&amp;Assumptions'!$G$32))*$B312+AND(X$56&lt;'Summary&amp;Assumptions'!$J$31,X$47&gt;=$FO312,X$47&lt;=$FP312)*(('Summary&amp;Assumptions'!$H$25*$C312)*(1+'Summary&amp;Assumptions'!$J$29)^(X$46-1))+AND(X$56&lt;'Summary&amp;Assumptions'!$J$31,X$47&gt;=$FQ312,X$47&lt;=$FR312)*(('Summary&amp;Assumptions'!$H$25*$C312)*(1+'Summary&amp;Assumptions'!$J$29)^(X$46-1))</f>
        <v>0</v>
      </c>
      <c r="T312" s="588">
        <f>AND(Y$55&gt;0,SUM($E312:S312)&lt;'Summary&amp;Assumptions'!$G$32*$B312,$D312&gt;='Summary&amp;Assumptions'!$D$17,Y$47&gt;=$D312,Y$47&lt;=EDATE($D312,'Summary&amp;Assumptions'!$G$32))*$B312+AND(Y$56&lt;'Summary&amp;Assumptions'!$J$31,Y$47&gt;=$FO312,Y$47&lt;=$FP312)*(('Summary&amp;Assumptions'!$H$25*$C312)*(1+'Summary&amp;Assumptions'!$J$29)^(Y$46-1))+AND(Y$56&lt;'Summary&amp;Assumptions'!$J$31,Y$47&gt;=$FQ312,Y$47&lt;=$FR312)*(('Summary&amp;Assumptions'!$H$25*$C312)*(1+'Summary&amp;Assumptions'!$J$29)^(Y$46-1))</f>
        <v>0</v>
      </c>
      <c r="U312" s="588">
        <f>AND(Z$55&gt;0,SUM($E312:T312)&lt;'Summary&amp;Assumptions'!$G$32*$B312,$D312&gt;='Summary&amp;Assumptions'!$D$17,Z$47&gt;=$D312,Z$47&lt;=EDATE($D312,'Summary&amp;Assumptions'!$G$32))*$B312+AND(Z$56&lt;'Summary&amp;Assumptions'!$J$31,Z$47&gt;=$FO312,Z$47&lt;=$FP312)*(('Summary&amp;Assumptions'!$H$25*$C312)*(1+'Summary&amp;Assumptions'!$J$29)^(Z$46-1))+AND(Z$56&lt;'Summary&amp;Assumptions'!$J$31,Z$47&gt;=$FQ312,Z$47&lt;=$FR312)*(('Summary&amp;Assumptions'!$H$25*$C312)*(1+'Summary&amp;Assumptions'!$J$29)^(Z$46-1))</f>
        <v>0</v>
      </c>
      <c r="V312" s="588">
        <f>AND(AA$55&gt;0,SUM($E312:U312)&lt;'Summary&amp;Assumptions'!$G$32*$B312,$D312&gt;='Summary&amp;Assumptions'!$D$17,AA$47&gt;=$D312,AA$47&lt;=EDATE($D312,'Summary&amp;Assumptions'!$G$32))*$B312+AND(AA$56&lt;'Summary&amp;Assumptions'!$J$31,AA$47&gt;=$FO312,AA$47&lt;=$FP312)*(('Summary&amp;Assumptions'!$H$25*$C312)*(1+'Summary&amp;Assumptions'!$J$29)^(AA$46-1))+AND(AA$56&lt;'Summary&amp;Assumptions'!$J$31,AA$47&gt;=$FQ312,AA$47&lt;=$FR312)*(('Summary&amp;Assumptions'!$H$25*$C312)*(1+'Summary&amp;Assumptions'!$J$29)^(AA$46-1))</f>
        <v>0</v>
      </c>
      <c r="W312" s="588">
        <f>AND(AB$55&gt;0,SUM($E312:V312)&lt;'Summary&amp;Assumptions'!$G$32*$B312,$D312&gt;='Summary&amp;Assumptions'!$D$17,AB$47&gt;=$D312,AB$47&lt;=EDATE($D312,'Summary&amp;Assumptions'!$G$32))*$B312+AND(AB$56&lt;'Summary&amp;Assumptions'!$J$31,AB$47&gt;=$FO312,AB$47&lt;=$FP312)*(('Summary&amp;Assumptions'!$H$25*$C312)*(1+'Summary&amp;Assumptions'!$J$29)^(AB$46-1))+AND(AB$56&lt;'Summary&amp;Assumptions'!$J$31,AB$47&gt;=$FQ312,AB$47&lt;=$FR312)*(('Summary&amp;Assumptions'!$H$25*$C312)*(1+'Summary&amp;Assumptions'!$J$29)^(AB$46-1))</f>
        <v>0</v>
      </c>
      <c r="X312" s="588">
        <f>AND(AC$55&gt;0,SUM($E312:W312)&lt;'Summary&amp;Assumptions'!$G$32*$B312,$D312&gt;='Summary&amp;Assumptions'!$D$17,AC$47&gt;=$D312,AC$47&lt;=EDATE($D312,'Summary&amp;Assumptions'!$G$32))*$B312+AND(AC$56&lt;'Summary&amp;Assumptions'!$J$31,AC$47&gt;=$FO312,AC$47&lt;=$FP312)*(('Summary&amp;Assumptions'!$H$25*$C312)*(1+'Summary&amp;Assumptions'!$J$29)^(AC$46-1))+AND(AC$56&lt;'Summary&amp;Assumptions'!$J$31,AC$47&gt;=$FQ312,AC$47&lt;=$FR312)*(('Summary&amp;Assumptions'!$H$25*$C312)*(1+'Summary&amp;Assumptions'!$J$29)^(AC$46-1))</f>
        <v>0</v>
      </c>
      <c r="Y312" s="588">
        <f>AND(AD$55&gt;0,SUM($E312:X312)&lt;'Summary&amp;Assumptions'!$G$32*$B312,$D312&gt;='Summary&amp;Assumptions'!$D$17,AD$47&gt;=$D312,AD$47&lt;=EDATE($D312,'Summary&amp;Assumptions'!$G$32))*$B312+AND(AD$56&lt;'Summary&amp;Assumptions'!$J$31,AD$47&gt;=$FO312,AD$47&lt;=$FP312)*(('Summary&amp;Assumptions'!$H$25*$C312)*(1+'Summary&amp;Assumptions'!$J$29)^(AD$46-1))+AND(AD$56&lt;'Summary&amp;Assumptions'!$J$31,AD$47&gt;=$FQ312,AD$47&lt;=$FR312)*(('Summary&amp;Assumptions'!$H$25*$C312)*(1+'Summary&amp;Assumptions'!$J$29)^(AD$46-1))</f>
        <v>0</v>
      </c>
      <c r="Z312" s="588">
        <f>AND(AE$55&gt;0,SUM($E312:Y312)&lt;'Summary&amp;Assumptions'!$G$32*$B312,$D312&gt;='Summary&amp;Assumptions'!$D$17,AE$47&gt;=$D312,AE$47&lt;=EDATE($D312,'Summary&amp;Assumptions'!$G$32))*$B312+AND(AE$56&lt;'Summary&amp;Assumptions'!$J$31,AE$47&gt;=$FO312,AE$47&lt;=$FP312)*(('Summary&amp;Assumptions'!$H$25*$C312)*(1+'Summary&amp;Assumptions'!$J$29)^(AE$46-1))+AND(AE$56&lt;'Summary&amp;Assumptions'!$J$31,AE$47&gt;=$FQ312,AE$47&lt;=$FR312)*(('Summary&amp;Assumptions'!$H$25*$C312)*(1+'Summary&amp;Assumptions'!$J$29)^(AE$46-1))</f>
        <v>0</v>
      </c>
      <c r="AA312" s="588">
        <f>AND(AF$55&gt;0,SUM($E312:Z312)&lt;'Summary&amp;Assumptions'!$G$32*$B312,$D312&gt;='Summary&amp;Assumptions'!$D$17,AF$47&gt;=$D312,AF$47&lt;=EDATE($D312,'Summary&amp;Assumptions'!$G$32))*$B312+AND(AF$56&lt;'Summary&amp;Assumptions'!$J$31,AF$47&gt;=$FO312,AF$47&lt;=$FP312)*(('Summary&amp;Assumptions'!$H$25*$C312)*(1+'Summary&amp;Assumptions'!$J$29)^(AF$46-1))+AND(AF$56&lt;'Summary&amp;Assumptions'!$J$31,AF$47&gt;=$FQ312,AF$47&lt;=$FR312)*(('Summary&amp;Assumptions'!$H$25*$C312)*(1+'Summary&amp;Assumptions'!$J$29)^(AF$46-1))</f>
        <v>0</v>
      </c>
      <c r="AB312" s="588">
        <f>AND(AG$55&gt;0,SUM($E312:AA312)&lt;'Summary&amp;Assumptions'!$G$32*$B312,$D312&gt;='Summary&amp;Assumptions'!$D$17,AG$47&gt;=$D312,AG$47&lt;=EDATE($D312,'Summary&amp;Assumptions'!$G$32))*$B312+AND(AG$56&lt;'Summary&amp;Assumptions'!$J$31,AG$47&gt;=$FO312,AG$47&lt;=$FP312)*(('Summary&amp;Assumptions'!$H$25*$C312)*(1+'Summary&amp;Assumptions'!$J$29)^(AG$46-1))+AND(AG$56&lt;'Summary&amp;Assumptions'!$J$31,AG$47&gt;=$FQ312,AG$47&lt;=$FR312)*(('Summary&amp;Assumptions'!$H$25*$C312)*(1+'Summary&amp;Assumptions'!$J$29)^(AG$46-1))</f>
        <v>0</v>
      </c>
      <c r="AC312" s="588">
        <f>AND(AH$55&gt;0,SUM($E312:AB312)&lt;'Summary&amp;Assumptions'!$G$32*$B312,$D312&gt;='Summary&amp;Assumptions'!$D$17,AH$47&gt;=$D312,AH$47&lt;=EDATE($D312,'Summary&amp;Assumptions'!$G$32))*$B312+AND(AH$56&lt;'Summary&amp;Assumptions'!$J$31,AH$47&gt;=$FO312,AH$47&lt;=$FP312)*(('Summary&amp;Assumptions'!$H$25*$C312)*(1+'Summary&amp;Assumptions'!$J$29)^(AH$46-1))+AND(AH$56&lt;'Summary&amp;Assumptions'!$J$31,AH$47&gt;=$FQ312,AH$47&lt;=$FR312)*(('Summary&amp;Assumptions'!$H$25*$C312)*(1+'Summary&amp;Assumptions'!$J$29)^(AH$46-1))</f>
        <v>0</v>
      </c>
      <c r="AD312" s="588">
        <f>AND(AI$55&gt;0,SUM($E312:AC312)&lt;'Summary&amp;Assumptions'!$G$32*$B312,$D312&gt;='Summary&amp;Assumptions'!$D$17,AI$47&gt;=$D312,AI$47&lt;=EDATE($D312,'Summary&amp;Assumptions'!$G$32))*$B312+AND(AI$56&lt;'Summary&amp;Assumptions'!$J$31,AI$47&gt;=$FO312,AI$47&lt;=$FP312)*(('Summary&amp;Assumptions'!$H$25*$C312)*(1+'Summary&amp;Assumptions'!$J$29)^(AI$46-1))+AND(AI$56&lt;'Summary&amp;Assumptions'!$J$31,AI$47&gt;=$FQ312,AI$47&lt;=$FR312)*(('Summary&amp;Assumptions'!$H$25*$C312)*(1+'Summary&amp;Assumptions'!$J$29)^(AI$46-1))</f>
        <v>0</v>
      </c>
      <c r="AE312" s="588">
        <f>AND(AJ$55&gt;0,SUM($E312:AD312)&lt;'Summary&amp;Assumptions'!$G$32*$B312,$D312&gt;='Summary&amp;Assumptions'!$D$17,AJ$47&gt;=$D312,AJ$47&lt;=EDATE($D312,'Summary&amp;Assumptions'!$G$32))*$B312+AND(AJ$56&lt;'Summary&amp;Assumptions'!$J$31,AJ$47&gt;=$FO312,AJ$47&lt;=$FP312)*(('Summary&amp;Assumptions'!$H$25*$C312)*(1+'Summary&amp;Assumptions'!$J$29)^(AJ$46-1))+AND(AJ$56&lt;'Summary&amp;Assumptions'!$J$31,AJ$47&gt;=$FQ312,AJ$47&lt;=$FR312)*(('Summary&amp;Assumptions'!$H$25*$C312)*(1+'Summary&amp;Assumptions'!$J$29)^(AJ$46-1))</f>
        <v>0</v>
      </c>
      <c r="AF312" s="588">
        <f>AND(AK$55&gt;0,SUM($E312:AE312)&lt;'Summary&amp;Assumptions'!$G$32*$B312,$D312&gt;='Summary&amp;Assumptions'!$D$17,AK$47&gt;=$D312,AK$47&lt;=EDATE($D312,'Summary&amp;Assumptions'!$G$32))*$B312+AND(AK$56&lt;'Summary&amp;Assumptions'!$J$31,AK$47&gt;=$FO312,AK$47&lt;=$FP312)*(('Summary&amp;Assumptions'!$H$25*$C312)*(1+'Summary&amp;Assumptions'!$J$29)^(AK$46-1))+AND(AK$56&lt;'Summary&amp;Assumptions'!$J$31,AK$47&gt;=$FQ312,AK$47&lt;=$FR312)*(('Summary&amp;Assumptions'!$H$25*$C312)*(1+'Summary&amp;Assumptions'!$J$29)^(AK$46-1))</f>
        <v>0</v>
      </c>
      <c r="AG312" s="588">
        <f>AND(AL$55&gt;0,SUM($E312:AF312)&lt;'Summary&amp;Assumptions'!$G$32*$B312,$D312&gt;='Summary&amp;Assumptions'!$D$17,AL$47&gt;=$D312,AL$47&lt;=EDATE($D312,'Summary&amp;Assumptions'!$G$32))*$B312+AND(AL$56&lt;'Summary&amp;Assumptions'!$J$31,AL$47&gt;=$FO312,AL$47&lt;=$FP312)*(('Summary&amp;Assumptions'!$H$25*$C312)*(1+'Summary&amp;Assumptions'!$J$29)^(AL$46-1))+AND(AL$56&lt;'Summary&amp;Assumptions'!$J$31,AL$47&gt;=$FQ312,AL$47&lt;=$FR312)*(('Summary&amp;Assumptions'!$H$25*$C312)*(1+'Summary&amp;Assumptions'!$J$29)^(AL$46-1))</f>
        <v>0</v>
      </c>
      <c r="AH312" s="588">
        <f>AND(AM$55&gt;0,SUM($E312:AG312)&lt;'Summary&amp;Assumptions'!$G$32*$B312,$D312&gt;='Summary&amp;Assumptions'!$D$17,AM$47&gt;=$D312,AM$47&lt;=EDATE($D312,'Summary&amp;Assumptions'!$G$32))*$B312+AND(AM$56&lt;'Summary&amp;Assumptions'!$J$31,AM$47&gt;=$FO312,AM$47&lt;=$FP312)*(('Summary&amp;Assumptions'!$H$25*$C312)*(1+'Summary&amp;Assumptions'!$J$29)^(AM$46-1))+AND(AM$56&lt;'Summary&amp;Assumptions'!$J$31,AM$47&gt;=$FQ312,AM$47&lt;=$FR312)*(('Summary&amp;Assumptions'!$H$25*$C312)*(1+'Summary&amp;Assumptions'!$J$29)^(AM$46-1))</f>
        <v>0</v>
      </c>
      <c r="AI312" s="588">
        <f>AND(AN$55&gt;0,SUM($E312:AH312)&lt;'Summary&amp;Assumptions'!$G$32*$B312,$D312&gt;='Summary&amp;Assumptions'!$D$17,AN$47&gt;=$D312,AN$47&lt;=EDATE($D312,'Summary&amp;Assumptions'!$G$32))*$B312+AND(AN$56&lt;'Summary&amp;Assumptions'!$J$31,AN$47&gt;=$FO312,AN$47&lt;=$FP312)*(('Summary&amp;Assumptions'!$H$25*$C312)*(1+'Summary&amp;Assumptions'!$J$29)^(AN$46-1))+AND(AN$56&lt;'Summary&amp;Assumptions'!$J$31,AN$47&gt;=$FQ312,AN$47&lt;=$FR312)*(('Summary&amp;Assumptions'!$H$25*$C312)*(1+'Summary&amp;Assumptions'!$J$29)^(AN$46-1))</f>
        <v>0</v>
      </c>
      <c r="AJ312" s="588">
        <f>AND(AO$55&gt;0,SUM($E312:AI312)&lt;'Summary&amp;Assumptions'!$G$32*$B312,$D312&gt;='Summary&amp;Assumptions'!$D$17,AO$47&gt;=$D312,AO$47&lt;=EDATE($D312,'Summary&amp;Assumptions'!$G$32))*$B312+AND(AO$56&lt;'Summary&amp;Assumptions'!$J$31,AO$47&gt;=$FO312,AO$47&lt;=$FP312)*(('Summary&amp;Assumptions'!$H$25*$C312)*(1+'Summary&amp;Assumptions'!$J$29)^(AO$46-1))+AND(AO$56&lt;'Summary&amp;Assumptions'!$J$31,AO$47&gt;=$FQ312,AO$47&lt;=$FR312)*(('Summary&amp;Assumptions'!$H$25*$C312)*(1+'Summary&amp;Assumptions'!$J$29)^(AO$46-1))</f>
        <v>0</v>
      </c>
      <c r="AK312" s="588">
        <f>AND(AP$55&gt;0,SUM($E312:AJ312)&lt;'Summary&amp;Assumptions'!$G$32*$B312,$D312&gt;='Summary&amp;Assumptions'!$D$17,AP$47&gt;=$D312,AP$47&lt;=EDATE($D312,'Summary&amp;Assumptions'!$G$32))*$B312+AND(AP$56&lt;'Summary&amp;Assumptions'!$J$31,AP$47&gt;=$FO312,AP$47&lt;=$FP312)*(('Summary&amp;Assumptions'!$H$25*$C312)*(1+'Summary&amp;Assumptions'!$J$29)^(AP$46-1))+AND(AP$56&lt;'Summary&amp;Assumptions'!$J$31,AP$47&gt;=$FQ312,AP$47&lt;=$FR312)*(('Summary&amp;Assumptions'!$H$25*$C312)*(1+'Summary&amp;Assumptions'!$J$29)^(AP$46-1))</f>
        <v>0</v>
      </c>
      <c r="AL312" s="588">
        <f>AND(AQ$55&gt;0,SUM($E312:AK312)&lt;'Summary&amp;Assumptions'!$G$32*$B312,$D312&gt;='Summary&amp;Assumptions'!$D$17,AQ$47&gt;=$D312,AQ$47&lt;=EDATE($D312,'Summary&amp;Assumptions'!$G$32))*$B312+AND(AQ$56&lt;'Summary&amp;Assumptions'!$J$31,AQ$47&gt;=$FO312,AQ$47&lt;=$FP312)*(('Summary&amp;Assumptions'!$H$25*$C312)*(1+'Summary&amp;Assumptions'!$J$29)^(AQ$46-1))+AND(AQ$56&lt;'Summary&amp;Assumptions'!$J$31,AQ$47&gt;=$FQ312,AQ$47&lt;=$FR312)*(('Summary&amp;Assumptions'!$H$25*$C312)*(1+'Summary&amp;Assumptions'!$J$29)^(AQ$46-1))</f>
        <v>0</v>
      </c>
      <c r="AM312" s="588">
        <f>AND(AR$55&gt;0,SUM($E312:AL312)&lt;'Summary&amp;Assumptions'!$G$32*$B312,$D312&gt;='Summary&amp;Assumptions'!$D$17,AR$47&gt;=$D312,AR$47&lt;=EDATE($D312,'Summary&amp;Assumptions'!$G$32))*$B312+AND(AR$56&lt;'Summary&amp;Assumptions'!$J$31,AR$47&gt;=$FO312,AR$47&lt;=$FP312)*(('Summary&amp;Assumptions'!$H$25*$C312)*(1+'Summary&amp;Assumptions'!$J$29)^(AR$46-1))+AND(AR$56&lt;'Summary&amp;Assumptions'!$J$31,AR$47&gt;=$FQ312,AR$47&lt;=$FR312)*(('Summary&amp;Assumptions'!$H$25*$C312)*(1+'Summary&amp;Assumptions'!$J$29)^(AR$46-1))</f>
        <v>0</v>
      </c>
      <c r="AN312" s="588">
        <f>AND(AS$55&gt;0,SUM($E312:AM312)&lt;'Summary&amp;Assumptions'!$G$32*$B312,$D312&gt;='Summary&amp;Assumptions'!$D$17,AS$47&gt;=$D312,AS$47&lt;=EDATE($D312,'Summary&amp;Assumptions'!$G$32))*$B312+AND(AS$56&lt;'Summary&amp;Assumptions'!$J$31,AS$47&gt;=$FO312,AS$47&lt;=$FP312)*(('Summary&amp;Assumptions'!$H$25*$C312)*(1+'Summary&amp;Assumptions'!$J$29)^(AS$46-1))+AND(AS$56&lt;'Summary&amp;Assumptions'!$J$31,AS$47&gt;=$FQ312,AS$47&lt;=$FR312)*(('Summary&amp;Assumptions'!$H$25*$C312)*(1+'Summary&amp;Assumptions'!$J$29)^(AS$46-1))</f>
        <v>0</v>
      </c>
      <c r="AO312" s="588">
        <f>AND(AT$55&gt;0,SUM($E312:AN312)&lt;'Summary&amp;Assumptions'!$G$32*$B312,$D312&gt;='Summary&amp;Assumptions'!$D$17,AT$47&gt;=$D312,AT$47&lt;=EDATE($D312,'Summary&amp;Assumptions'!$G$32))*$B312+AND(AT$56&lt;'Summary&amp;Assumptions'!$J$31,AT$47&gt;=$FO312,AT$47&lt;=$FP312)*(('Summary&amp;Assumptions'!$H$25*$C312)*(1+'Summary&amp;Assumptions'!$J$29)^(AT$46-1))+AND(AT$56&lt;'Summary&amp;Assumptions'!$J$31,AT$47&gt;=$FQ312,AT$47&lt;=$FR312)*(('Summary&amp;Assumptions'!$H$25*$C312)*(1+'Summary&amp;Assumptions'!$J$29)^(AT$46-1))</f>
        <v>0</v>
      </c>
      <c r="AP312" s="588">
        <f>AND(AU$55&gt;0,SUM($E312:AO312)&lt;'Summary&amp;Assumptions'!$G$32*$B312,$D312&gt;='Summary&amp;Assumptions'!$D$17,AU$47&gt;=$D312,AU$47&lt;=EDATE($D312,'Summary&amp;Assumptions'!$G$32))*$B312+AND(AU$56&lt;'Summary&amp;Assumptions'!$J$31,AU$47&gt;=$FO312,AU$47&lt;=$FP312)*(('Summary&amp;Assumptions'!$H$25*$C312)*(1+'Summary&amp;Assumptions'!$J$29)^(AU$46-1))+AND(AU$56&lt;'Summary&amp;Assumptions'!$J$31,AU$47&gt;=$FQ312,AU$47&lt;=$FR312)*(('Summary&amp;Assumptions'!$H$25*$C312)*(1+'Summary&amp;Assumptions'!$J$29)^(AU$46-1))</f>
        <v>0</v>
      </c>
      <c r="AQ312" s="588">
        <f>AND(AV$55&gt;0,SUM($E312:AP312)&lt;'Summary&amp;Assumptions'!$G$32*$B312,$D312&gt;='Summary&amp;Assumptions'!$D$17,AV$47&gt;=$D312,AV$47&lt;=EDATE($D312,'Summary&amp;Assumptions'!$G$32))*$B312+AND(AV$56&lt;'Summary&amp;Assumptions'!$J$31,AV$47&gt;=$FO312,AV$47&lt;=$FP312)*(('Summary&amp;Assumptions'!$H$25*$C312)*(1+'Summary&amp;Assumptions'!$J$29)^(AV$46-1))+AND(AV$56&lt;'Summary&amp;Assumptions'!$J$31,AV$47&gt;=$FQ312,AV$47&lt;=$FR312)*(('Summary&amp;Assumptions'!$H$25*$C312)*(1+'Summary&amp;Assumptions'!$J$29)^(AV$46-1))</f>
        <v>0</v>
      </c>
      <c r="AR312" s="588">
        <f>AND(AW$55&gt;0,SUM($E312:AQ312)&lt;'Summary&amp;Assumptions'!$G$32*$B312,$D312&gt;='Summary&amp;Assumptions'!$D$17,AW$47&gt;=$D312,AW$47&lt;=EDATE($D312,'Summary&amp;Assumptions'!$G$32))*$B312+AND(AW$56&lt;'Summary&amp;Assumptions'!$J$31,AW$47&gt;=$FO312,AW$47&lt;=$FP312)*(('Summary&amp;Assumptions'!$H$25*$C312)*(1+'Summary&amp;Assumptions'!$J$29)^(AW$46-1))+AND(AW$56&lt;'Summary&amp;Assumptions'!$J$31,AW$47&gt;=$FQ312,AW$47&lt;=$FR312)*(('Summary&amp;Assumptions'!$H$25*$C312)*(1+'Summary&amp;Assumptions'!$J$29)^(AW$46-1))</f>
        <v>0</v>
      </c>
      <c r="AS312" s="588">
        <f>AND(AX$55&gt;0,SUM($E312:AR312)&lt;'Summary&amp;Assumptions'!$G$32*$B312,$D312&gt;='Summary&amp;Assumptions'!$D$17,AX$47&gt;=$D312,AX$47&lt;=EDATE($D312,'Summary&amp;Assumptions'!$G$32))*$B312+AND(AX$56&lt;'Summary&amp;Assumptions'!$J$31,AX$47&gt;=$FO312,AX$47&lt;=$FP312)*(('Summary&amp;Assumptions'!$H$25*$C312)*(1+'Summary&amp;Assumptions'!$J$29)^(AX$46-1))+AND(AX$56&lt;'Summary&amp;Assumptions'!$J$31,AX$47&gt;=$FQ312,AX$47&lt;=$FR312)*(('Summary&amp;Assumptions'!$H$25*$C312)*(1+'Summary&amp;Assumptions'!$J$29)^(AX$46-1))</f>
        <v>0</v>
      </c>
      <c r="AT312" s="588">
        <f>AND(AY$55&gt;0,SUM($E312:AS312)&lt;'Summary&amp;Assumptions'!$G$32*$B312,$D312&gt;='Summary&amp;Assumptions'!$D$17,AY$47&gt;=$D312,AY$47&lt;=EDATE($D312,'Summary&amp;Assumptions'!$G$32))*$B312+AND(AY$56&lt;'Summary&amp;Assumptions'!$J$31,AY$47&gt;=$FO312,AY$47&lt;=$FP312)*(('Summary&amp;Assumptions'!$H$25*$C312)*(1+'Summary&amp;Assumptions'!$J$29)^(AY$46-1))+AND(AY$56&lt;'Summary&amp;Assumptions'!$J$31,AY$47&gt;=$FQ312,AY$47&lt;=$FR312)*(('Summary&amp;Assumptions'!$H$25*$C312)*(1+'Summary&amp;Assumptions'!$J$29)^(AY$46-1))</f>
        <v>0</v>
      </c>
      <c r="AU312" s="588">
        <f>AND(AZ$55&gt;0,SUM($E312:AT312)&lt;'Summary&amp;Assumptions'!$G$32*$B312,$D312&gt;='Summary&amp;Assumptions'!$D$17,AZ$47&gt;=$D312,AZ$47&lt;=EDATE($D312,'Summary&amp;Assumptions'!$G$32))*$B312+AND(AZ$56&lt;'Summary&amp;Assumptions'!$J$31,AZ$47&gt;=$FO312,AZ$47&lt;=$FP312)*(('Summary&amp;Assumptions'!$H$25*$C312)*(1+'Summary&amp;Assumptions'!$J$29)^(AZ$46-1))+AND(AZ$56&lt;'Summary&amp;Assumptions'!$J$31,AZ$47&gt;=$FQ312,AZ$47&lt;=$FR312)*(('Summary&amp;Assumptions'!$H$25*$C312)*(1+'Summary&amp;Assumptions'!$J$29)^(AZ$46-1))</f>
        <v>0</v>
      </c>
      <c r="AV312" s="588">
        <f>AND(BA$55&gt;0,SUM($E312:AU312)&lt;'Summary&amp;Assumptions'!$G$32*$B312,$D312&gt;='Summary&amp;Assumptions'!$D$17,BA$47&gt;=$D312,BA$47&lt;=EDATE($D312,'Summary&amp;Assumptions'!$G$32))*$B312+AND(BA$56&lt;'Summary&amp;Assumptions'!$J$31,BA$47&gt;=$FO312,BA$47&lt;=$FP312)*(('Summary&amp;Assumptions'!$H$25*$C312)*(1+'Summary&amp;Assumptions'!$J$29)^(BA$46-1))+AND(BA$56&lt;'Summary&amp;Assumptions'!$J$31,BA$47&gt;=$FQ312,BA$47&lt;=$FR312)*(('Summary&amp;Assumptions'!$H$25*$C312)*(1+'Summary&amp;Assumptions'!$J$29)^(BA$46-1))</f>
        <v>0</v>
      </c>
      <c r="AW312" s="588">
        <f>AND(BB$55&gt;0,SUM($E312:AV312)&lt;'Summary&amp;Assumptions'!$G$32*$B312,$D312&gt;='Summary&amp;Assumptions'!$D$17,BB$47&gt;=$D312,BB$47&lt;=EDATE($D312,'Summary&amp;Assumptions'!$G$32))*$B312+AND(BB$56&lt;'Summary&amp;Assumptions'!$J$31,BB$47&gt;=$FO312,BB$47&lt;=$FP312)*(('Summary&amp;Assumptions'!$H$25*$C312)*(1+'Summary&amp;Assumptions'!$J$29)^(BB$46-1))+AND(BB$56&lt;'Summary&amp;Assumptions'!$J$31,BB$47&gt;=$FQ312,BB$47&lt;=$FR312)*(('Summary&amp;Assumptions'!$H$25*$C312)*(1+'Summary&amp;Assumptions'!$J$29)^(BB$46-1))</f>
        <v>0</v>
      </c>
      <c r="AX312" s="588">
        <f>AND(BC$55&gt;0,SUM($E312:AW312)&lt;'Summary&amp;Assumptions'!$G$32*$B312,$D312&gt;='Summary&amp;Assumptions'!$D$17,BC$47&gt;=$D312,BC$47&lt;=EDATE($D312,'Summary&amp;Assumptions'!$G$32))*$B312+AND(BC$56&lt;'Summary&amp;Assumptions'!$J$31,BC$47&gt;=$FO312,BC$47&lt;=$FP312)*(('Summary&amp;Assumptions'!$H$25*$C312)*(1+'Summary&amp;Assumptions'!$J$29)^(BC$46-1))+AND(BC$56&lt;'Summary&amp;Assumptions'!$J$31,BC$47&gt;=$FQ312,BC$47&lt;=$FR312)*(('Summary&amp;Assumptions'!$H$25*$C312)*(1+'Summary&amp;Assumptions'!$J$29)^(BC$46-1))</f>
        <v>0</v>
      </c>
      <c r="AY312" s="588">
        <f>AND(BD$55&gt;0,SUM($E312:AX312)&lt;'Summary&amp;Assumptions'!$G$32*$B312,$D312&gt;='Summary&amp;Assumptions'!$D$17,BD$47&gt;=$D312,BD$47&lt;=EDATE($D312,'Summary&amp;Assumptions'!$G$32))*$B312+AND(BD$56&lt;'Summary&amp;Assumptions'!$J$31,BD$47&gt;=$FO312,BD$47&lt;=$FP312)*(('Summary&amp;Assumptions'!$H$25*$C312)*(1+'Summary&amp;Assumptions'!$J$29)^(BD$46-1))+AND(BD$56&lt;'Summary&amp;Assumptions'!$J$31,BD$47&gt;=$FQ312,BD$47&lt;=$FR312)*(('Summary&amp;Assumptions'!$H$25*$C312)*(1+'Summary&amp;Assumptions'!$J$29)^(BD$46-1))</f>
        <v>0</v>
      </c>
      <c r="AZ312" s="588">
        <f>AND(BE$55&gt;0,SUM($E312:AY312)&lt;'Summary&amp;Assumptions'!$G$32*$B312,$D312&gt;='Summary&amp;Assumptions'!$D$17,BE$47&gt;=$D312,BE$47&lt;=EDATE($D312,'Summary&amp;Assumptions'!$G$32))*$B312+AND(BE$56&lt;'Summary&amp;Assumptions'!$J$31,BE$47&gt;=$FO312,BE$47&lt;=$FP312)*(('Summary&amp;Assumptions'!$H$25*$C312)*(1+'Summary&amp;Assumptions'!$J$29)^(BE$46-1))+AND(BE$56&lt;'Summary&amp;Assumptions'!$J$31,BE$47&gt;=$FQ312,BE$47&lt;=$FR312)*(('Summary&amp;Assumptions'!$H$25*$C312)*(1+'Summary&amp;Assumptions'!$J$29)^(BE$46-1))</f>
        <v>0</v>
      </c>
      <c r="BA312" s="588">
        <f>AND(BF$55&gt;0,SUM($E312:AZ312)&lt;'Summary&amp;Assumptions'!$G$32*$B312,$D312&gt;='Summary&amp;Assumptions'!$D$17,BF$47&gt;=$D312,BF$47&lt;=EDATE($D312,'Summary&amp;Assumptions'!$G$32))*$B312+AND(BF$56&lt;'Summary&amp;Assumptions'!$J$31,BF$47&gt;=$FO312,BF$47&lt;=$FP312)*(('Summary&amp;Assumptions'!$H$25*$C312)*(1+'Summary&amp;Assumptions'!$J$29)^(BF$46-1))+AND(BF$56&lt;'Summary&amp;Assumptions'!$J$31,BF$47&gt;=$FQ312,BF$47&lt;=$FR312)*(('Summary&amp;Assumptions'!$H$25*$C312)*(1+'Summary&amp;Assumptions'!$J$29)^(BF$46-1))</f>
        <v>0</v>
      </c>
      <c r="BB312" s="588">
        <f>AND(BG$55&gt;0,SUM($E312:BA312)&lt;'Summary&amp;Assumptions'!$G$32*$B312,$D312&gt;='Summary&amp;Assumptions'!$D$17,BG$47&gt;=$D312,BG$47&lt;=EDATE($D312,'Summary&amp;Assumptions'!$G$32))*$B312+AND(BG$56&lt;'Summary&amp;Assumptions'!$J$31,BG$47&gt;=$FO312,BG$47&lt;=$FP312)*(('Summary&amp;Assumptions'!$H$25*$C312)*(1+'Summary&amp;Assumptions'!$J$29)^(BG$46-1))+AND(BG$56&lt;'Summary&amp;Assumptions'!$J$31,BG$47&gt;=$FQ312,BG$47&lt;=$FR312)*(('Summary&amp;Assumptions'!$H$25*$C312)*(1+'Summary&amp;Assumptions'!$J$29)^(BG$46-1))</f>
        <v>0</v>
      </c>
      <c r="BC312" s="588">
        <f>AND(BH$55&gt;0,SUM($E312:BB312)&lt;'Summary&amp;Assumptions'!$G$32*$B312,$D312&gt;='Summary&amp;Assumptions'!$D$17,BH$47&gt;=$D312,BH$47&lt;=EDATE($D312,'Summary&amp;Assumptions'!$G$32))*$B312+AND(BH$56&lt;'Summary&amp;Assumptions'!$J$31,BH$47&gt;=$FO312,BH$47&lt;=$FP312)*(('Summary&amp;Assumptions'!$H$25*$C312)*(1+'Summary&amp;Assumptions'!$J$29)^(BH$46-1))+AND(BH$56&lt;'Summary&amp;Assumptions'!$J$31,BH$47&gt;=$FQ312,BH$47&lt;=$FR312)*(('Summary&amp;Assumptions'!$H$25*$C312)*(1+'Summary&amp;Assumptions'!$J$29)^(BH$46-1))</f>
        <v>0</v>
      </c>
      <c r="BD312" s="588">
        <f>AND(BI$55&gt;0,SUM($E312:BC312)&lt;'Summary&amp;Assumptions'!$G$32*$B312,$D312&gt;='Summary&amp;Assumptions'!$D$17,BI$47&gt;=$D312,BI$47&lt;=EDATE($D312,'Summary&amp;Assumptions'!$G$32))*$B312+AND(BI$56&lt;'Summary&amp;Assumptions'!$J$31,BI$47&gt;=$FO312,BI$47&lt;=$FP312)*(('Summary&amp;Assumptions'!$H$25*$C312)*(1+'Summary&amp;Assumptions'!$J$29)^(BI$46-1))+AND(BI$56&lt;'Summary&amp;Assumptions'!$J$31,BI$47&gt;=$FQ312,BI$47&lt;=$FR312)*(('Summary&amp;Assumptions'!$H$25*$C312)*(1+'Summary&amp;Assumptions'!$J$29)^(BI$46-1))</f>
        <v>0</v>
      </c>
      <c r="BE312" s="588">
        <f>AND(BJ$55&gt;0,SUM($E312:BD312)&lt;'Summary&amp;Assumptions'!$G$32*$B312,$D312&gt;='Summary&amp;Assumptions'!$D$17,BJ$47&gt;=$D312,BJ$47&lt;=EDATE($D312,'Summary&amp;Assumptions'!$G$32))*$B312+AND(BJ$56&lt;'Summary&amp;Assumptions'!$J$31,BJ$47&gt;=$FO312,BJ$47&lt;=$FP312)*(('Summary&amp;Assumptions'!$H$25*$C312)*(1+'Summary&amp;Assumptions'!$J$29)^(BJ$46-1))+AND(BJ$56&lt;'Summary&amp;Assumptions'!$J$31,BJ$47&gt;=$FQ312,BJ$47&lt;=$FR312)*(('Summary&amp;Assumptions'!$H$25*$C312)*(1+'Summary&amp;Assumptions'!$J$29)^(BJ$46-1))</f>
        <v>0</v>
      </c>
      <c r="BF312" s="588">
        <f>AND(BK$55&gt;0,SUM($E312:BE312)&lt;'Summary&amp;Assumptions'!$G$32*$B312,$D312&gt;='Summary&amp;Assumptions'!$D$17,BK$47&gt;=$D312,BK$47&lt;=EDATE($D312,'Summary&amp;Assumptions'!$G$32))*$B312+AND(BK$56&lt;'Summary&amp;Assumptions'!$J$31,BK$47&gt;=$FO312,BK$47&lt;=$FP312)*(('Summary&amp;Assumptions'!$H$25*$C312)*(1+'Summary&amp;Assumptions'!$J$29)^(BK$46-1))+AND(BK$56&lt;'Summary&amp;Assumptions'!$J$31,BK$47&gt;=$FQ312,BK$47&lt;=$FR312)*(('Summary&amp;Assumptions'!$H$25*$C312)*(1+'Summary&amp;Assumptions'!$J$29)^(BK$46-1))</f>
        <v>0</v>
      </c>
      <c r="BG312" s="588">
        <f>AND(BL$55&gt;0,SUM($E312:BF312)&lt;'Summary&amp;Assumptions'!$G$32*$B312,$D312&gt;='Summary&amp;Assumptions'!$D$17,BL$47&gt;=$D312,BL$47&lt;=EDATE($D312,'Summary&amp;Assumptions'!$G$32))*$B312+AND(BL$56&lt;'Summary&amp;Assumptions'!$J$31,BL$47&gt;=$FO312,BL$47&lt;=$FP312)*(('Summary&amp;Assumptions'!$H$25*$C312)*(1+'Summary&amp;Assumptions'!$J$29)^(BL$46-1))+AND(BL$56&lt;'Summary&amp;Assumptions'!$J$31,BL$47&gt;=$FQ312,BL$47&lt;=$FR312)*(('Summary&amp;Assumptions'!$H$25*$C312)*(1+'Summary&amp;Assumptions'!$J$29)^(BL$46-1))</f>
        <v>0</v>
      </c>
      <c r="BH312" s="588">
        <f>AND(BM$55&gt;0,SUM($E312:BG312)&lt;'Summary&amp;Assumptions'!$G$32*$B312,$D312&gt;='Summary&amp;Assumptions'!$D$17,BM$47&gt;=$D312,BM$47&lt;=EDATE($D312,'Summary&amp;Assumptions'!$G$32))*$B312+AND(BM$56&lt;'Summary&amp;Assumptions'!$J$31,BM$47&gt;=$FO312,BM$47&lt;=$FP312)*(('Summary&amp;Assumptions'!$H$25*$C312)*(1+'Summary&amp;Assumptions'!$J$29)^(BM$46-1))+AND(BM$56&lt;'Summary&amp;Assumptions'!$J$31,BM$47&gt;=$FQ312,BM$47&lt;=$FR312)*(('Summary&amp;Assumptions'!$H$25*$C312)*(1+'Summary&amp;Assumptions'!$J$29)^(BM$46-1))</f>
        <v>0</v>
      </c>
      <c r="BI312" s="588">
        <f>AND(BN$55&gt;0,SUM($E312:BH312)&lt;'Summary&amp;Assumptions'!$G$32*$B312,$D312&gt;='Summary&amp;Assumptions'!$D$17,BN$47&gt;=$D312,BN$47&lt;=EDATE($D312,'Summary&amp;Assumptions'!$G$32))*$B312+AND(BN$56&lt;'Summary&amp;Assumptions'!$J$31,BN$47&gt;=$FO312,BN$47&lt;=$FP312)*(('Summary&amp;Assumptions'!$H$25*$C312)*(1+'Summary&amp;Assumptions'!$J$29)^(BN$46-1))+AND(BN$56&lt;'Summary&amp;Assumptions'!$J$31,BN$47&gt;=$FQ312,BN$47&lt;=$FR312)*(('Summary&amp;Assumptions'!$H$25*$C312)*(1+'Summary&amp;Assumptions'!$J$29)^(BN$46-1))</f>
        <v>0</v>
      </c>
      <c r="BJ312" s="588">
        <f>AND(BO$55&gt;0,SUM($E312:BI312)&lt;'Summary&amp;Assumptions'!$G$32*$B312,$D312&gt;='Summary&amp;Assumptions'!$D$17,BO$47&gt;=$D312,BO$47&lt;=EDATE($D312,'Summary&amp;Assumptions'!$G$32))*$B312+AND(BO$56&lt;'Summary&amp;Assumptions'!$J$31,BO$47&gt;=$FO312,BO$47&lt;=$FP312)*(('Summary&amp;Assumptions'!$H$25*$C312)*(1+'Summary&amp;Assumptions'!$J$29)^(BO$46-1))+AND(BO$56&lt;'Summary&amp;Assumptions'!$J$31,BO$47&gt;=$FQ312,BO$47&lt;=$FR312)*(('Summary&amp;Assumptions'!$H$25*$C312)*(1+'Summary&amp;Assumptions'!$J$29)^(BO$46-1))</f>
        <v>0</v>
      </c>
      <c r="BK312" s="588">
        <f>AND(BP$55&gt;0,SUM($E312:BJ312)&lt;'Summary&amp;Assumptions'!$G$32*$B312,$D312&gt;='Summary&amp;Assumptions'!$D$17,BP$47&gt;=$D312,BP$47&lt;=EDATE($D312,'Summary&amp;Assumptions'!$G$32))*$B312+AND(BP$56&lt;'Summary&amp;Assumptions'!$J$31,BP$47&gt;=$FO312,BP$47&lt;=$FP312)*(('Summary&amp;Assumptions'!$H$25*$C312)*(1+'Summary&amp;Assumptions'!$J$29)^(BP$46-1))+AND(BP$56&lt;'Summary&amp;Assumptions'!$J$31,BP$47&gt;=$FQ312,BP$47&lt;=$FR312)*(('Summary&amp;Assumptions'!$H$25*$C312)*(1+'Summary&amp;Assumptions'!$J$29)^(BP$46-1))</f>
        <v>0</v>
      </c>
      <c r="BL312" s="588">
        <f>AND(BQ$55&gt;0,SUM($E312:BK312)&lt;'Summary&amp;Assumptions'!$G$32*$B312,$D312&gt;='Summary&amp;Assumptions'!$D$17,BQ$47&gt;=$D312,BQ$47&lt;=EDATE($D312,'Summary&amp;Assumptions'!$G$32))*$B312+AND(BQ$56&lt;'Summary&amp;Assumptions'!$J$31,BQ$47&gt;=$FO312,BQ$47&lt;=$FP312)*(('Summary&amp;Assumptions'!$H$25*$C312)*(1+'Summary&amp;Assumptions'!$J$29)^(BQ$46-1))+AND(BQ$56&lt;'Summary&amp;Assumptions'!$J$31,BQ$47&gt;=$FQ312,BQ$47&lt;=$FR312)*(('Summary&amp;Assumptions'!$H$25*$C312)*(1+'Summary&amp;Assumptions'!$J$29)^(BQ$46-1))</f>
        <v>0</v>
      </c>
      <c r="BM312" s="588">
        <f>AND(BR$55&gt;0,SUM($E312:BL312)&lt;'Summary&amp;Assumptions'!$G$32*$B312,$D312&gt;='Summary&amp;Assumptions'!$D$17,BR$47&gt;=$D312,BR$47&lt;=EDATE($D312,'Summary&amp;Assumptions'!$G$32))*$B312+AND(BR$56&lt;'Summary&amp;Assumptions'!$J$31,BR$47&gt;=$FO312,BR$47&lt;=$FP312)*(('Summary&amp;Assumptions'!$H$25*$C312)*(1+'Summary&amp;Assumptions'!$J$29)^(BR$46-1))+AND(BR$56&lt;'Summary&amp;Assumptions'!$J$31,BR$47&gt;=$FQ312,BR$47&lt;=$FR312)*(('Summary&amp;Assumptions'!$H$25*$C312)*(1+'Summary&amp;Assumptions'!$J$29)^(BR$46-1))</f>
        <v>0</v>
      </c>
      <c r="BN312" s="588">
        <f>AND(BS$55&gt;0,SUM($E312:BM312)&lt;'Summary&amp;Assumptions'!$G$32*$B312,$D312&gt;='Summary&amp;Assumptions'!$D$17,BS$47&gt;=$D312,BS$47&lt;=EDATE($D312,'Summary&amp;Assumptions'!$G$32))*$B312+AND(BS$56&lt;'Summary&amp;Assumptions'!$J$31,BS$47&gt;=$FO312,BS$47&lt;=$FP312)*(('Summary&amp;Assumptions'!$H$25*$C312)*(1+'Summary&amp;Assumptions'!$J$29)^(BS$46-1))+AND(BS$56&lt;'Summary&amp;Assumptions'!$J$31,BS$47&gt;=$FQ312,BS$47&lt;=$FR312)*(('Summary&amp;Assumptions'!$H$25*$C312)*(1+'Summary&amp;Assumptions'!$J$29)^(BS$46-1))</f>
        <v>0</v>
      </c>
      <c r="BO312" s="588">
        <f>AND(BT$55&gt;0,SUM($E312:BN312)&lt;'Summary&amp;Assumptions'!$G$32*$B312,$D312&gt;='Summary&amp;Assumptions'!$D$17,BT$47&gt;=$D312,BT$47&lt;=EDATE($D312,'Summary&amp;Assumptions'!$G$32))*$B312+AND(BT$56&lt;'Summary&amp;Assumptions'!$J$31,BT$47&gt;=$FO312,BT$47&lt;=$FP312)*(('Summary&amp;Assumptions'!$H$25*$C312)*(1+'Summary&amp;Assumptions'!$J$29)^(BT$46-1))+AND(BT$56&lt;'Summary&amp;Assumptions'!$J$31,BT$47&gt;=$FQ312,BT$47&lt;=$FR312)*(('Summary&amp;Assumptions'!$H$25*$C312)*(1+'Summary&amp;Assumptions'!$J$29)^(BT$46-1))</f>
        <v>0</v>
      </c>
      <c r="BP312" s="588">
        <f>AND(BU$55&gt;0,SUM($E312:BO312)&lt;'Summary&amp;Assumptions'!$G$32*$B312,$D312&gt;='Summary&amp;Assumptions'!$D$17,BU$47&gt;=$D312,BU$47&lt;=EDATE($D312,'Summary&amp;Assumptions'!$G$32))*$B312+AND(BU$56&lt;'Summary&amp;Assumptions'!$J$31,BU$47&gt;=$FO312,BU$47&lt;=$FP312)*(('Summary&amp;Assumptions'!$H$25*$C312)*(1+'Summary&amp;Assumptions'!$J$29)^(BU$46-1))+AND(BU$56&lt;'Summary&amp;Assumptions'!$J$31,BU$47&gt;=$FQ312,BU$47&lt;=$FR312)*(('Summary&amp;Assumptions'!$H$25*$C312)*(1+'Summary&amp;Assumptions'!$J$29)^(BU$46-1))</f>
        <v>0</v>
      </c>
      <c r="BQ312" s="588">
        <f>AND(BV$55&gt;0,SUM($E312:BP312)&lt;'Summary&amp;Assumptions'!$G$32*$B312,$D312&gt;='Summary&amp;Assumptions'!$D$17,BV$47&gt;=$D312,BV$47&lt;=EDATE($D312,'Summary&amp;Assumptions'!$G$32))*$B312+AND(BV$56&lt;'Summary&amp;Assumptions'!$J$31,BV$47&gt;=$FO312,BV$47&lt;=$FP312)*(('Summary&amp;Assumptions'!$H$25*$C312)*(1+'Summary&amp;Assumptions'!$J$29)^(BV$46-1))+AND(BV$56&lt;'Summary&amp;Assumptions'!$J$31,BV$47&gt;=$FQ312,BV$47&lt;=$FR312)*(('Summary&amp;Assumptions'!$H$25*$C312)*(1+'Summary&amp;Assumptions'!$J$29)^(BV$46-1))</f>
        <v>0</v>
      </c>
      <c r="BR312" s="588">
        <f>AND(BW$55&gt;0,SUM($E312:BQ312)&lt;'Summary&amp;Assumptions'!$G$32*$B312,$D312&gt;='Summary&amp;Assumptions'!$D$17,BW$47&gt;=$D312,BW$47&lt;=EDATE($D312,'Summary&amp;Assumptions'!$G$32))*$B312+AND(BW$56&lt;'Summary&amp;Assumptions'!$J$31,BW$47&gt;=$FO312,BW$47&lt;=$FP312)*(('Summary&amp;Assumptions'!$H$25*$C312)*(1+'Summary&amp;Assumptions'!$J$29)^(BW$46-1))+AND(BW$56&lt;'Summary&amp;Assumptions'!$J$31,BW$47&gt;=$FQ312,BW$47&lt;=$FR312)*(('Summary&amp;Assumptions'!$H$25*$C312)*(1+'Summary&amp;Assumptions'!$J$29)^(BW$46-1))</f>
        <v>0</v>
      </c>
      <c r="BS312" s="588">
        <f>AND(BX$55&gt;0,SUM($E312:BR312)&lt;'Summary&amp;Assumptions'!$G$32*$B312,$D312&gt;='Summary&amp;Assumptions'!$D$17,BX$47&gt;=$D312,BX$47&lt;=EDATE($D312,'Summary&amp;Assumptions'!$G$32))*$B312+AND(BX$56&lt;'Summary&amp;Assumptions'!$J$31,BX$47&gt;=$FO312,BX$47&lt;=$FP312)*(('Summary&amp;Assumptions'!$H$25*$C312)*(1+'Summary&amp;Assumptions'!$J$29)^(BX$46-1))+AND(BX$56&lt;'Summary&amp;Assumptions'!$J$31,BX$47&gt;=$FQ312,BX$47&lt;=$FR312)*(('Summary&amp;Assumptions'!$H$25*$C312)*(1+'Summary&amp;Assumptions'!$J$29)^(BX$46-1))</f>
        <v>0</v>
      </c>
      <c r="BT312" s="588">
        <f>AND(BY$55&gt;0,SUM($E312:BS312)&lt;'Summary&amp;Assumptions'!$G$32*$B312,$D312&gt;='Summary&amp;Assumptions'!$D$17,BY$47&gt;=$D312,BY$47&lt;=EDATE($D312,'Summary&amp;Assumptions'!$G$32))*$B312+AND(BY$56&lt;'Summary&amp;Assumptions'!$J$31,BY$47&gt;=$FO312,BY$47&lt;=$FP312)*(('Summary&amp;Assumptions'!$H$25*$C312)*(1+'Summary&amp;Assumptions'!$J$29)^(BY$46-1))+AND(BY$56&lt;'Summary&amp;Assumptions'!$J$31,BY$47&gt;=$FQ312,BY$47&lt;=$FR312)*(('Summary&amp;Assumptions'!$H$25*$C312)*(1+'Summary&amp;Assumptions'!$J$29)^(BY$46-1))</f>
        <v>0</v>
      </c>
      <c r="BU312" s="588">
        <f>AND(BZ$55&gt;0,SUM($E312:BT312)&lt;'Summary&amp;Assumptions'!$G$32*$B312,$D312&gt;='Summary&amp;Assumptions'!$D$17,BZ$47&gt;=$D312,BZ$47&lt;=EDATE($D312,'Summary&amp;Assumptions'!$G$32))*$B312+AND(BZ$56&lt;'Summary&amp;Assumptions'!$J$31,BZ$47&gt;=$FO312,BZ$47&lt;=$FP312)*(('Summary&amp;Assumptions'!$H$25*$C312)*(1+'Summary&amp;Assumptions'!$J$29)^(BZ$46-1))+AND(BZ$56&lt;'Summary&amp;Assumptions'!$J$31,BZ$47&gt;=$FQ312,BZ$47&lt;=$FR312)*(('Summary&amp;Assumptions'!$H$25*$C312)*(1+'Summary&amp;Assumptions'!$J$29)^(BZ$46-1))</f>
        <v>0</v>
      </c>
      <c r="BV312" s="588">
        <f>AND(CA$55&gt;0,SUM($E312:BU312)&lt;'Summary&amp;Assumptions'!$G$32*$B312,$D312&gt;='Summary&amp;Assumptions'!$D$17,CA$47&gt;=$D312,CA$47&lt;=EDATE($D312,'Summary&amp;Assumptions'!$G$32))*$B312+AND(CA$56&lt;'Summary&amp;Assumptions'!$J$31,CA$47&gt;=$FO312,CA$47&lt;=$FP312)*(('Summary&amp;Assumptions'!$H$25*$C312)*(1+'Summary&amp;Assumptions'!$J$29)^(CA$46-1))+AND(CA$56&lt;'Summary&amp;Assumptions'!$J$31,CA$47&gt;=$FQ312,CA$47&lt;=$FR312)*(('Summary&amp;Assumptions'!$H$25*$C312)*(1+'Summary&amp;Assumptions'!$J$29)^(CA$46-1))</f>
        <v>0</v>
      </c>
      <c r="BW312" s="588">
        <f>AND(CB$55&gt;0,SUM($E312:BV312)&lt;'Summary&amp;Assumptions'!$G$32*$B312,$D312&gt;='Summary&amp;Assumptions'!$D$17,CB$47&gt;=$D312,CB$47&lt;=EDATE($D312,'Summary&amp;Assumptions'!$G$32))*$B312+AND(CB$56&lt;'Summary&amp;Assumptions'!$J$31,CB$47&gt;=$FO312,CB$47&lt;=$FP312)*(('Summary&amp;Assumptions'!$H$25*$C312)*(1+'Summary&amp;Assumptions'!$J$29)^(CB$46-1))+AND(CB$56&lt;'Summary&amp;Assumptions'!$J$31,CB$47&gt;=$FQ312,CB$47&lt;=$FR312)*(('Summary&amp;Assumptions'!$H$25*$C312)*(1+'Summary&amp;Assumptions'!$J$29)^(CB$46-1))</f>
        <v>0</v>
      </c>
      <c r="BX312" s="588">
        <f>AND(CC$55&gt;0,SUM($E312:BW312)&lt;'Summary&amp;Assumptions'!$G$32*$B312,$D312&gt;='Summary&amp;Assumptions'!$D$17,CC$47&gt;=$D312,CC$47&lt;=EDATE($D312,'Summary&amp;Assumptions'!$G$32))*$B312+AND(CC$56&lt;'Summary&amp;Assumptions'!$J$31,CC$47&gt;=$FO312,CC$47&lt;=$FP312)*(('Summary&amp;Assumptions'!$H$25*$C312)*(1+'Summary&amp;Assumptions'!$J$29)^(CC$46-1))+AND(CC$56&lt;'Summary&amp;Assumptions'!$J$31,CC$47&gt;=$FQ312,CC$47&lt;=$FR312)*(('Summary&amp;Assumptions'!$H$25*$C312)*(1+'Summary&amp;Assumptions'!$J$29)^(CC$46-1))</f>
        <v>0</v>
      </c>
      <c r="BY312" s="588">
        <f>AND(CD$55&gt;0,SUM($E312:BX312)&lt;'Summary&amp;Assumptions'!$G$32*$B312,$D312&gt;='Summary&amp;Assumptions'!$D$17,CD$47&gt;=$D312,CD$47&lt;=EDATE($D312,'Summary&amp;Assumptions'!$G$32))*$B312+AND(CD$56&lt;'Summary&amp;Assumptions'!$J$31,CD$47&gt;=$FO312,CD$47&lt;=$FP312)*(('Summary&amp;Assumptions'!$H$25*$C312)*(1+'Summary&amp;Assumptions'!$J$29)^(CD$46-1))+AND(CD$56&lt;'Summary&amp;Assumptions'!$J$31,CD$47&gt;=$FQ312,CD$47&lt;=$FR312)*(('Summary&amp;Assumptions'!$H$25*$C312)*(1+'Summary&amp;Assumptions'!$J$29)^(CD$46-1))</f>
        <v>0</v>
      </c>
      <c r="BZ312" s="588">
        <f>AND(CE$55&gt;0,SUM($E312:BY312)&lt;'Summary&amp;Assumptions'!$G$32*$B312,$D312&gt;='Summary&amp;Assumptions'!$D$17,CE$47&gt;=$D312,CE$47&lt;=EDATE($D312,'Summary&amp;Assumptions'!$G$32))*$B312+AND(CE$56&lt;'Summary&amp;Assumptions'!$J$31,CE$47&gt;=$FO312,CE$47&lt;=$FP312)*(('Summary&amp;Assumptions'!$H$25*$C312)*(1+'Summary&amp;Assumptions'!$J$29)^(CE$46-1))+AND(CE$56&lt;'Summary&amp;Assumptions'!$J$31,CE$47&gt;=$FQ312,CE$47&lt;=$FR312)*(('Summary&amp;Assumptions'!$H$25*$C312)*(1+'Summary&amp;Assumptions'!$J$29)^(CE$46-1))</f>
        <v>0</v>
      </c>
      <c r="CA312" s="588">
        <f>AND(CF$55&gt;0,SUM($E312:BZ312)&lt;'Summary&amp;Assumptions'!$G$32*$B312,$D312&gt;='Summary&amp;Assumptions'!$D$17,CF$47&gt;=$D312,CF$47&lt;=EDATE($D312,'Summary&amp;Assumptions'!$G$32))*$B312+AND(CF$56&lt;'Summary&amp;Assumptions'!$J$31,CF$47&gt;=$FO312,CF$47&lt;=$FP312)*(('Summary&amp;Assumptions'!$H$25*$C312)*(1+'Summary&amp;Assumptions'!$J$29)^(CF$46-1))+AND(CF$56&lt;'Summary&amp;Assumptions'!$J$31,CF$47&gt;=$FQ312,CF$47&lt;=$FR312)*(('Summary&amp;Assumptions'!$H$25*$C312)*(1+'Summary&amp;Assumptions'!$J$29)^(CF$46-1))</f>
        <v>0</v>
      </c>
      <c r="CB312" s="588">
        <f>AND(CG$55&gt;0,SUM($E312:CA312)&lt;'Summary&amp;Assumptions'!$G$32*$B312,$D312&gt;='Summary&amp;Assumptions'!$D$17,CG$47&gt;=$D312,CG$47&lt;=EDATE($D312,'Summary&amp;Assumptions'!$G$32))*$B312+AND(CG$56&lt;'Summary&amp;Assumptions'!$J$31,CG$47&gt;=$FO312,CG$47&lt;=$FP312)*(('Summary&amp;Assumptions'!$H$25*$C312)*(1+'Summary&amp;Assumptions'!$J$29)^(CG$46-1))+AND(CG$56&lt;'Summary&amp;Assumptions'!$J$31,CG$47&gt;=$FQ312,CG$47&lt;=$FR312)*(('Summary&amp;Assumptions'!$H$25*$C312)*(1+'Summary&amp;Assumptions'!$J$29)^(CG$46-1))</f>
        <v>0</v>
      </c>
      <c r="CC312" s="588">
        <f>AND(CH$55&gt;0,SUM($E312:CB312)&lt;'Summary&amp;Assumptions'!$G$32*$B312,$D312&gt;='Summary&amp;Assumptions'!$D$17,CH$47&gt;=$D312,CH$47&lt;=EDATE($D312,'Summary&amp;Assumptions'!$G$32))*$B312+AND(CH$56&lt;'Summary&amp;Assumptions'!$J$31,CH$47&gt;=$FO312,CH$47&lt;=$FP312)*(('Summary&amp;Assumptions'!$H$25*$C312)*(1+'Summary&amp;Assumptions'!$J$29)^(CH$46-1))+AND(CH$56&lt;'Summary&amp;Assumptions'!$J$31,CH$47&gt;=$FQ312,CH$47&lt;=$FR312)*(('Summary&amp;Assumptions'!$H$25*$C312)*(1+'Summary&amp;Assumptions'!$J$29)^(CH$46-1))</f>
        <v>0</v>
      </c>
      <c r="CD312" s="588">
        <f>AND(CI$55&gt;0,SUM($E312:CC312)&lt;'Summary&amp;Assumptions'!$G$32*$B312,$D312&gt;='Summary&amp;Assumptions'!$D$17,CI$47&gt;=$D312,CI$47&lt;=EDATE($D312,'Summary&amp;Assumptions'!$G$32))*$B312+AND(CI$56&lt;'Summary&amp;Assumptions'!$J$31,CI$47&gt;=$FO312,CI$47&lt;=$FP312)*(('Summary&amp;Assumptions'!$H$25*$C312)*(1+'Summary&amp;Assumptions'!$J$29)^(CI$46-1))+AND(CI$56&lt;'Summary&amp;Assumptions'!$J$31,CI$47&gt;=$FQ312,CI$47&lt;=$FR312)*(('Summary&amp;Assumptions'!$H$25*$C312)*(1+'Summary&amp;Assumptions'!$J$29)^(CI$46-1))</f>
        <v>0</v>
      </c>
      <c r="CE312" s="588">
        <f>AND(CJ$55&gt;0,SUM($E312:CD312)&lt;'Summary&amp;Assumptions'!$G$32*$B312,$D312&gt;='Summary&amp;Assumptions'!$D$17,CJ$47&gt;=$D312,CJ$47&lt;=EDATE($D312,'Summary&amp;Assumptions'!$G$32))*$B312+AND(CJ$56&lt;'Summary&amp;Assumptions'!$J$31,CJ$47&gt;=$FO312,CJ$47&lt;=$FP312)*(('Summary&amp;Assumptions'!$H$25*$C312)*(1+'Summary&amp;Assumptions'!$J$29)^(CJ$46-1))+AND(CJ$56&lt;'Summary&amp;Assumptions'!$J$31,CJ$47&gt;=$FQ312,CJ$47&lt;=$FR312)*(('Summary&amp;Assumptions'!$H$25*$C312)*(1+'Summary&amp;Assumptions'!$J$29)^(CJ$46-1))</f>
        <v>0</v>
      </c>
      <c r="CF312" s="588">
        <f>AND(CK$55&gt;0,SUM($E312:CE312)&lt;'Summary&amp;Assumptions'!$G$32*$B312,$D312&gt;='Summary&amp;Assumptions'!$D$17,CK$47&gt;=$D312,CK$47&lt;=EDATE($D312,'Summary&amp;Assumptions'!$G$32))*$B312+AND(CK$56&lt;'Summary&amp;Assumptions'!$J$31,CK$47&gt;=$FO312,CK$47&lt;=$FP312)*(('Summary&amp;Assumptions'!$H$25*$C312)*(1+'Summary&amp;Assumptions'!$J$29)^(CK$46-1))+AND(CK$56&lt;'Summary&amp;Assumptions'!$J$31,CK$47&gt;=$FQ312,CK$47&lt;=$FR312)*(('Summary&amp;Assumptions'!$H$25*$C312)*(1+'Summary&amp;Assumptions'!$J$29)^(CK$46-1))</f>
        <v>0</v>
      </c>
      <c r="CG312" s="588">
        <f>AND(CL$55&gt;0,SUM($E312:CF312)&lt;'Summary&amp;Assumptions'!$G$32*$B312,$D312&gt;='Summary&amp;Assumptions'!$D$17,CL$47&gt;=$D312,CL$47&lt;=EDATE($D312,'Summary&amp;Assumptions'!$G$32))*$B312+AND(CL$56&lt;'Summary&amp;Assumptions'!$J$31,CL$47&gt;=$FO312,CL$47&lt;=$FP312)*(('Summary&amp;Assumptions'!$H$25*$C312)*(1+'Summary&amp;Assumptions'!$J$29)^(CL$46-1))+AND(CL$56&lt;'Summary&amp;Assumptions'!$J$31,CL$47&gt;=$FQ312,CL$47&lt;=$FR312)*(('Summary&amp;Assumptions'!$H$25*$C312)*(1+'Summary&amp;Assumptions'!$J$29)^(CL$46-1))</f>
        <v>0</v>
      </c>
      <c r="CH312" s="588">
        <f>AND(CM$55&gt;0,SUM($E312:CG312)&lt;'Summary&amp;Assumptions'!$G$32*$B312,$D312&gt;='Summary&amp;Assumptions'!$D$17,CM$47&gt;=$D312,CM$47&lt;=EDATE($D312,'Summary&amp;Assumptions'!$G$32))*$B312+AND(CM$56&lt;'Summary&amp;Assumptions'!$J$31,CM$47&gt;=$FO312,CM$47&lt;=$FP312)*(('Summary&amp;Assumptions'!$H$25*$C312)*(1+'Summary&amp;Assumptions'!$J$29)^(CM$46-1))+AND(CM$56&lt;'Summary&amp;Assumptions'!$J$31,CM$47&gt;=$FQ312,CM$47&lt;=$FR312)*(('Summary&amp;Assumptions'!$H$25*$C312)*(1+'Summary&amp;Assumptions'!$J$29)^(CM$46-1))</f>
        <v>0</v>
      </c>
      <c r="CI312" s="588">
        <f>AND(CN$55&gt;0,SUM($E312:CH312)&lt;'Summary&amp;Assumptions'!$G$32*$B312,$D312&gt;='Summary&amp;Assumptions'!$D$17,CN$47&gt;=$D312,CN$47&lt;=EDATE($D312,'Summary&amp;Assumptions'!$G$32))*$B312+AND(CN$56&lt;'Summary&amp;Assumptions'!$J$31,CN$47&gt;=$FO312,CN$47&lt;=$FP312)*(('Summary&amp;Assumptions'!$H$25*$C312)*(1+'Summary&amp;Assumptions'!$J$29)^(CN$46-1))+AND(CN$56&lt;'Summary&amp;Assumptions'!$J$31,CN$47&gt;=$FQ312,CN$47&lt;=$FR312)*(('Summary&amp;Assumptions'!$H$25*$C312)*(1+'Summary&amp;Assumptions'!$J$29)^(CN$46-1))</f>
        <v>0</v>
      </c>
      <c r="CJ312" s="588">
        <f>AND(CO$55&gt;0,SUM($E312:CI312)&lt;'Summary&amp;Assumptions'!$G$32*$B312,$D312&gt;='Summary&amp;Assumptions'!$D$17,CO$47&gt;=$D312,CO$47&lt;=EDATE($D312,'Summary&amp;Assumptions'!$G$32))*$B312+AND(CO$56&lt;'Summary&amp;Assumptions'!$J$31,CO$47&gt;=$FO312,CO$47&lt;=$FP312)*(('Summary&amp;Assumptions'!$H$25*$C312)*(1+'Summary&amp;Assumptions'!$J$29)^(CO$46-1))+AND(CO$56&lt;'Summary&amp;Assumptions'!$J$31,CO$47&gt;=$FQ312,CO$47&lt;=$FR312)*(('Summary&amp;Assumptions'!$H$25*$C312)*(1+'Summary&amp;Assumptions'!$J$29)^(CO$46-1))</f>
        <v>0</v>
      </c>
      <c r="CK312" s="588">
        <f>AND(CP$55&gt;0,SUM($E312:CJ312)&lt;'Summary&amp;Assumptions'!$G$32*$B312,$D312&gt;='Summary&amp;Assumptions'!$D$17,CP$47&gt;=$D312,CP$47&lt;=EDATE($D312,'Summary&amp;Assumptions'!$G$32))*$B312+AND(CP$56&lt;'Summary&amp;Assumptions'!$J$31,CP$47&gt;=$FO312,CP$47&lt;=$FP312)*(('Summary&amp;Assumptions'!$H$25*$C312)*(1+'Summary&amp;Assumptions'!$J$29)^(CP$46-1))+AND(CP$56&lt;'Summary&amp;Assumptions'!$J$31,CP$47&gt;=$FQ312,CP$47&lt;=$FR312)*(('Summary&amp;Assumptions'!$H$25*$C312)*(1+'Summary&amp;Assumptions'!$J$29)^(CP$46-1))</f>
        <v>0</v>
      </c>
      <c r="CL312" s="588">
        <f>AND(CQ$55&gt;0,SUM($E312:CK312)&lt;'Summary&amp;Assumptions'!$G$32*$B312,$D312&gt;='Summary&amp;Assumptions'!$D$17,CQ$47&gt;=$D312,CQ$47&lt;=EDATE($D312,'Summary&amp;Assumptions'!$G$32))*$B312+AND(CQ$56&lt;'Summary&amp;Assumptions'!$J$31,CQ$47&gt;=$FO312,CQ$47&lt;=$FP312)*(('Summary&amp;Assumptions'!$H$25*$C312)*(1+'Summary&amp;Assumptions'!$J$29)^(CQ$46-1))+AND(CQ$56&lt;'Summary&amp;Assumptions'!$J$31,CQ$47&gt;=$FQ312,CQ$47&lt;=$FR312)*(('Summary&amp;Assumptions'!$H$25*$C312)*(1+'Summary&amp;Assumptions'!$J$29)^(CQ$46-1))</f>
        <v>0</v>
      </c>
      <c r="CM312" s="588">
        <f>AND(CR$55&gt;0,SUM($E312:CL312)&lt;'Summary&amp;Assumptions'!$G$32*$B312,$D312&gt;='Summary&amp;Assumptions'!$D$17,CR$47&gt;=$D312,CR$47&lt;=EDATE($D312,'Summary&amp;Assumptions'!$G$32))*$B312+AND(CR$56&lt;'Summary&amp;Assumptions'!$J$31,CR$47&gt;=$FO312,CR$47&lt;=$FP312)*(('Summary&amp;Assumptions'!$H$25*$C312)*(1+'Summary&amp;Assumptions'!$J$29)^(CR$46-1))+AND(CR$56&lt;'Summary&amp;Assumptions'!$J$31,CR$47&gt;=$FQ312,CR$47&lt;=$FR312)*(('Summary&amp;Assumptions'!$H$25*$C312)*(1+'Summary&amp;Assumptions'!$J$29)^(CR$46-1))</f>
        <v>0</v>
      </c>
      <c r="CN312" s="588">
        <f>AND(CS$55&gt;0,SUM($E312:CM312)&lt;'Summary&amp;Assumptions'!$G$32*$B312,$D312&gt;='Summary&amp;Assumptions'!$D$17,CS$47&gt;=$D312,CS$47&lt;=EDATE($D312,'Summary&amp;Assumptions'!$G$32))*$B312+AND(CS$56&lt;'Summary&amp;Assumptions'!$J$31,CS$47&gt;=$FO312,CS$47&lt;=$FP312)*(('Summary&amp;Assumptions'!$H$25*$C312)*(1+'Summary&amp;Assumptions'!$J$29)^(CS$46-1))+AND(CS$56&lt;'Summary&amp;Assumptions'!$J$31,CS$47&gt;=$FQ312,CS$47&lt;=$FR312)*(('Summary&amp;Assumptions'!$H$25*$C312)*(1+'Summary&amp;Assumptions'!$J$29)^(CS$46-1))</f>
        <v>0</v>
      </c>
      <c r="CO312" s="588">
        <f>AND(CT$55&gt;0,SUM($E312:CN312)&lt;'Summary&amp;Assumptions'!$G$32*$B312,$D312&gt;='Summary&amp;Assumptions'!$D$17,CT$47&gt;=$D312,CT$47&lt;=EDATE($D312,'Summary&amp;Assumptions'!$G$32))*$B312+AND(CT$56&lt;'Summary&amp;Assumptions'!$J$31,CT$47&gt;=$FO312,CT$47&lt;=$FP312)*(('Summary&amp;Assumptions'!$H$25*$C312)*(1+'Summary&amp;Assumptions'!$J$29)^(CT$46-1))+AND(CT$56&lt;'Summary&amp;Assumptions'!$J$31,CT$47&gt;=$FQ312,CT$47&lt;=$FR312)*(('Summary&amp;Assumptions'!$H$25*$C312)*(1+'Summary&amp;Assumptions'!$J$29)^(CT$46-1))</f>
        <v>0</v>
      </c>
      <c r="CP312" s="588">
        <f>AND(CU$55&gt;0,SUM($E312:CO312)&lt;'Summary&amp;Assumptions'!$G$32*$B312,$D312&gt;='Summary&amp;Assumptions'!$D$17,CU$47&gt;=$D312,CU$47&lt;=EDATE($D312,'Summary&amp;Assumptions'!$G$32))*$B312+AND(CU$56&lt;'Summary&amp;Assumptions'!$J$31,CU$47&gt;=$FO312,CU$47&lt;=$FP312)*(('Summary&amp;Assumptions'!$H$25*$C312)*(1+'Summary&amp;Assumptions'!$J$29)^(CU$46-1))+AND(CU$56&lt;'Summary&amp;Assumptions'!$J$31,CU$47&gt;=$FQ312,CU$47&lt;=$FR312)*(('Summary&amp;Assumptions'!$H$25*$C312)*(1+'Summary&amp;Assumptions'!$J$29)^(CU$46-1))</f>
        <v>0</v>
      </c>
      <c r="CQ312" s="588">
        <f>AND(CV$55&gt;0,SUM($E312:CP312)&lt;'Summary&amp;Assumptions'!$G$32*$B312,$D312&gt;='Summary&amp;Assumptions'!$D$17,CV$47&gt;=$D312,CV$47&lt;=EDATE($D312,'Summary&amp;Assumptions'!$G$32))*$B312+AND(CV$56&lt;'Summary&amp;Assumptions'!$J$31,CV$47&gt;=$FO312,CV$47&lt;=$FP312)*(('Summary&amp;Assumptions'!$H$25*$C312)*(1+'Summary&amp;Assumptions'!$J$29)^(CV$46-1))+AND(CV$56&lt;'Summary&amp;Assumptions'!$J$31,CV$47&gt;=$FQ312,CV$47&lt;=$FR312)*(('Summary&amp;Assumptions'!$H$25*$C312)*(1+'Summary&amp;Assumptions'!$J$29)^(CV$46-1))</f>
        <v>0</v>
      </c>
      <c r="CR312" s="588">
        <f>AND(CW$55&gt;0,SUM($E312:CQ312)&lt;'Summary&amp;Assumptions'!$G$32*$B312,$D312&gt;='Summary&amp;Assumptions'!$D$17,CW$47&gt;=$D312,CW$47&lt;=EDATE($D312,'Summary&amp;Assumptions'!$G$32))*$B312+AND(CW$56&lt;'Summary&amp;Assumptions'!$J$31,CW$47&gt;=$FO312,CW$47&lt;=$FP312)*(('Summary&amp;Assumptions'!$H$25*$C312)*(1+'Summary&amp;Assumptions'!$J$29)^(CW$46-1))+AND(CW$56&lt;'Summary&amp;Assumptions'!$J$31,CW$47&gt;=$FQ312,CW$47&lt;=$FR312)*(('Summary&amp;Assumptions'!$H$25*$C312)*(1+'Summary&amp;Assumptions'!$J$29)^(CW$46-1))</f>
        <v>0</v>
      </c>
      <c r="CS312" s="588">
        <f>AND(CX$55&gt;0,SUM($E312:CR312)&lt;'Summary&amp;Assumptions'!$G$32*$B312,$D312&gt;='Summary&amp;Assumptions'!$D$17,CX$47&gt;=$D312,CX$47&lt;=EDATE($D312,'Summary&amp;Assumptions'!$G$32))*$B312+AND(CX$56&lt;'Summary&amp;Assumptions'!$J$31,CX$47&gt;=$FO312,CX$47&lt;=$FP312)*(('Summary&amp;Assumptions'!$H$25*$C312)*(1+'Summary&amp;Assumptions'!$J$29)^(CX$46-1))+AND(CX$56&lt;'Summary&amp;Assumptions'!$J$31,CX$47&gt;=$FQ312,CX$47&lt;=$FR312)*(('Summary&amp;Assumptions'!$H$25*$C312)*(1+'Summary&amp;Assumptions'!$J$29)^(CX$46-1))</f>
        <v>0</v>
      </c>
      <c r="CT312" s="588">
        <f>AND(CY$55&gt;0,SUM($E312:CS312)&lt;'Summary&amp;Assumptions'!$G$32*$B312,$D312&gt;='Summary&amp;Assumptions'!$D$17,CY$47&gt;=$D312,CY$47&lt;=EDATE($D312,'Summary&amp;Assumptions'!$G$32))*$B312+AND(CY$56&lt;'Summary&amp;Assumptions'!$J$31,CY$47&gt;=$FO312,CY$47&lt;=$FP312)*(('Summary&amp;Assumptions'!$H$25*$C312)*(1+'Summary&amp;Assumptions'!$J$29)^(CY$46-1))+AND(CY$56&lt;'Summary&amp;Assumptions'!$J$31,CY$47&gt;=$FQ312,CY$47&lt;=$FR312)*(('Summary&amp;Assumptions'!$H$25*$C312)*(1+'Summary&amp;Assumptions'!$J$29)^(CY$46-1))</f>
        <v>0</v>
      </c>
      <c r="CU312" s="588">
        <f>AND(CZ$55&gt;0,SUM($E312:CT312)&lt;'Summary&amp;Assumptions'!$G$32*$B312,$D312&gt;='Summary&amp;Assumptions'!$D$17,CZ$47&gt;=$D312,CZ$47&lt;=EDATE($D312,'Summary&amp;Assumptions'!$G$32))*$B312+AND(CZ$56&lt;'Summary&amp;Assumptions'!$J$31,CZ$47&gt;=$FO312,CZ$47&lt;=$FP312)*(('Summary&amp;Assumptions'!$H$25*$C312)*(1+'Summary&amp;Assumptions'!$J$29)^(CZ$46-1))+AND(CZ$56&lt;'Summary&amp;Assumptions'!$J$31,CZ$47&gt;=$FQ312,CZ$47&lt;=$FR312)*(('Summary&amp;Assumptions'!$H$25*$C312)*(1+'Summary&amp;Assumptions'!$J$29)^(CZ$46-1))</f>
        <v>0</v>
      </c>
      <c r="CV312" s="588">
        <f>AND(DA$55&gt;0,SUM($E312:CU312)&lt;'Summary&amp;Assumptions'!$G$32*$B312,$D312&gt;='Summary&amp;Assumptions'!$D$17,DA$47&gt;=$D312,DA$47&lt;=EDATE($D312,'Summary&amp;Assumptions'!$G$32))*$B312+AND(DA$56&lt;'Summary&amp;Assumptions'!$J$31,DA$47&gt;=$FO312,DA$47&lt;=$FP312)*(('Summary&amp;Assumptions'!$H$25*$C312)*(1+'Summary&amp;Assumptions'!$J$29)^(DA$46-1))+AND(DA$56&lt;'Summary&amp;Assumptions'!$J$31,DA$47&gt;=$FQ312,DA$47&lt;=$FR312)*(('Summary&amp;Assumptions'!$H$25*$C312)*(1+'Summary&amp;Assumptions'!$J$29)^(DA$46-1))</f>
        <v>0</v>
      </c>
      <c r="CW312" s="588">
        <f>AND(DB$55&gt;0,SUM($E312:CV312)&lt;'Summary&amp;Assumptions'!$G$32*$B312,$D312&gt;='Summary&amp;Assumptions'!$D$17,DB$47&gt;=$D312,DB$47&lt;=EDATE($D312,'Summary&amp;Assumptions'!$G$32))*$B312+AND(DB$56&lt;'Summary&amp;Assumptions'!$J$31,DB$47&gt;=$FO312,DB$47&lt;=$FP312)*(('Summary&amp;Assumptions'!$H$25*$C312)*(1+'Summary&amp;Assumptions'!$J$29)^(DB$46-1))+AND(DB$56&lt;'Summary&amp;Assumptions'!$J$31,DB$47&gt;=$FQ312,DB$47&lt;=$FR312)*(('Summary&amp;Assumptions'!$H$25*$C312)*(1+'Summary&amp;Assumptions'!$J$29)^(DB$46-1))</f>
        <v>0</v>
      </c>
      <c r="CX312" s="588">
        <f>AND(DC$55&gt;0,SUM($E312:CW312)&lt;'Summary&amp;Assumptions'!$G$32*$B312,$D312&gt;='Summary&amp;Assumptions'!$D$17,DC$47&gt;=$D312,DC$47&lt;=EDATE($D312,'Summary&amp;Assumptions'!$G$32))*$B312+AND(DC$56&lt;'Summary&amp;Assumptions'!$J$31,DC$47&gt;=$FO312,DC$47&lt;=$FP312)*(('Summary&amp;Assumptions'!$H$25*$C312)*(1+'Summary&amp;Assumptions'!$J$29)^(DC$46-1))+AND(DC$56&lt;'Summary&amp;Assumptions'!$J$31,DC$47&gt;=$FQ312,DC$47&lt;=$FR312)*(('Summary&amp;Assumptions'!$H$25*$C312)*(1+'Summary&amp;Assumptions'!$J$29)^(DC$46-1))</f>
        <v>0</v>
      </c>
      <c r="CY312" s="588">
        <f>AND(DD$55&gt;0,SUM($E312:CX312)&lt;'Summary&amp;Assumptions'!$G$32*$B312,$D312&gt;='Summary&amp;Assumptions'!$D$17,DD$47&gt;=$D312,DD$47&lt;=EDATE($D312,'Summary&amp;Assumptions'!$G$32))*$B312+AND(DD$56&lt;'Summary&amp;Assumptions'!$J$31,DD$47&gt;=$FO312,DD$47&lt;=$FP312)*(('Summary&amp;Assumptions'!$H$25*$C312)*(1+'Summary&amp;Assumptions'!$J$29)^(DD$46-1))+AND(DD$56&lt;'Summary&amp;Assumptions'!$J$31,DD$47&gt;=$FQ312,DD$47&lt;=$FR312)*(('Summary&amp;Assumptions'!$H$25*$C312)*(1+'Summary&amp;Assumptions'!$J$29)^(DD$46-1))</f>
        <v>0</v>
      </c>
      <c r="CZ312" s="588">
        <f>AND(DE$55&gt;0,SUM($E312:CY312)&lt;'Summary&amp;Assumptions'!$G$32*$B312,$D312&gt;='Summary&amp;Assumptions'!$D$17,DE$47&gt;=$D312,DE$47&lt;=EDATE($D312,'Summary&amp;Assumptions'!$G$32))*$B312+AND(DE$56&lt;'Summary&amp;Assumptions'!$J$31,DE$47&gt;=$FO312,DE$47&lt;=$FP312)*(('Summary&amp;Assumptions'!$H$25*$C312)*(1+'Summary&amp;Assumptions'!$J$29)^(DE$46-1))+AND(DE$56&lt;'Summary&amp;Assumptions'!$J$31,DE$47&gt;=$FQ312,DE$47&lt;=$FR312)*(('Summary&amp;Assumptions'!$H$25*$C312)*(1+'Summary&amp;Assumptions'!$J$29)^(DE$46-1))</f>
        <v>0</v>
      </c>
      <c r="DA312" s="588">
        <f>AND(DF$55&gt;0,SUM($E312:CZ312)&lt;'Summary&amp;Assumptions'!$G$32*$B312,$D312&gt;='Summary&amp;Assumptions'!$D$17,DF$47&gt;=$D312,DF$47&lt;=EDATE($D312,'Summary&amp;Assumptions'!$G$32))*$B312+AND(DF$56&lt;'Summary&amp;Assumptions'!$J$31,DF$47&gt;=$FO312,DF$47&lt;=$FP312)*(('Summary&amp;Assumptions'!$H$25*$C312)*(1+'Summary&amp;Assumptions'!$J$29)^(DF$46-1))+AND(DF$56&lt;'Summary&amp;Assumptions'!$J$31,DF$47&gt;=$FQ312,DF$47&lt;=$FR312)*(('Summary&amp;Assumptions'!$H$25*$C312)*(1+'Summary&amp;Assumptions'!$J$29)^(DF$46-1))</f>
        <v>0</v>
      </c>
      <c r="DB312" s="588">
        <f>AND(DG$55&gt;0,SUM($E312:DA312)&lt;'Summary&amp;Assumptions'!$G$32*$B312,$D312&gt;='Summary&amp;Assumptions'!$D$17,DG$47&gt;=$D312,DG$47&lt;=EDATE($D312,'Summary&amp;Assumptions'!$G$32))*$B312+AND(DG$56&lt;'Summary&amp;Assumptions'!$J$31,DG$47&gt;=$FO312,DG$47&lt;=$FP312)*(('Summary&amp;Assumptions'!$H$25*$C312)*(1+'Summary&amp;Assumptions'!$J$29)^(DG$46-1))+AND(DG$56&lt;'Summary&amp;Assumptions'!$J$31,DG$47&gt;=$FQ312,DG$47&lt;=$FR312)*(('Summary&amp;Assumptions'!$H$25*$C312)*(1+'Summary&amp;Assumptions'!$J$29)^(DG$46-1))</f>
        <v>0</v>
      </c>
      <c r="DC312" s="588">
        <f>AND(DH$55&gt;0,SUM($E312:DB312)&lt;'Summary&amp;Assumptions'!$G$32*$B312,$D312&gt;='Summary&amp;Assumptions'!$D$17,DH$47&gt;=$D312,DH$47&lt;=EDATE($D312,'Summary&amp;Assumptions'!$G$32))*$B312+AND(DH$56&lt;'Summary&amp;Assumptions'!$J$31,DH$47&gt;=$FO312,DH$47&lt;=$FP312)*(('Summary&amp;Assumptions'!$H$25*$C312)*(1+'Summary&amp;Assumptions'!$J$29)^(DH$46-1))+AND(DH$56&lt;'Summary&amp;Assumptions'!$J$31,DH$47&gt;=$FQ312,DH$47&lt;=$FR312)*(('Summary&amp;Assumptions'!$H$25*$C312)*(1+'Summary&amp;Assumptions'!$J$29)^(DH$46-1))</f>
        <v>0</v>
      </c>
      <c r="DD312" s="588">
        <f>AND(DI$55&gt;0,SUM($E312:DC312)&lt;'Summary&amp;Assumptions'!$G$32*$B312,$D312&gt;='Summary&amp;Assumptions'!$D$17,DI$47&gt;=$D312,DI$47&lt;=EDATE($D312,'Summary&amp;Assumptions'!$G$32))*$B312+AND(DI$56&lt;'Summary&amp;Assumptions'!$J$31,DI$47&gt;=$FO312,DI$47&lt;=$FP312)*(('Summary&amp;Assumptions'!$H$25*$C312)*(1+'Summary&amp;Assumptions'!$J$29)^(DI$46-1))+AND(DI$56&lt;'Summary&amp;Assumptions'!$J$31,DI$47&gt;=$FQ312,DI$47&lt;=$FR312)*(('Summary&amp;Assumptions'!$H$25*$C312)*(1+'Summary&amp;Assumptions'!$J$29)^(DI$46-1))</f>
        <v>0</v>
      </c>
      <c r="DE312" s="588">
        <f>AND(DJ$55&gt;0,SUM($E312:DD312)&lt;'Summary&amp;Assumptions'!$G$32*$B312,$D312&gt;='Summary&amp;Assumptions'!$D$17,DJ$47&gt;=$D312,DJ$47&lt;=EDATE($D312,'Summary&amp;Assumptions'!$G$32))*$B312+AND(DJ$56&lt;'Summary&amp;Assumptions'!$J$31,DJ$47&gt;=$FO312,DJ$47&lt;=$FP312)*(('Summary&amp;Assumptions'!$H$25*$C312)*(1+'Summary&amp;Assumptions'!$J$29)^(DJ$46-1))+AND(DJ$56&lt;'Summary&amp;Assumptions'!$J$31,DJ$47&gt;=$FQ312,DJ$47&lt;=$FR312)*(('Summary&amp;Assumptions'!$H$25*$C312)*(1+'Summary&amp;Assumptions'!$J$29)^(DJ$46-1))</f>
        <v>0</v>
      </c>
      <c r="DF312" s="588">
        <f>AND(DK$55&gt;0,SUM($E312:DE312)&lt;'Summary&amp;Assumptions'!$G$32*$B312,$D312&gt;='Summary&amp;Assumptions'!$D$17,DK$47&gt;=$D312,DK$47&lt;=EDATE($D312,'Summary&amp;Assumptions'!$G$32))*$B312+AND(DK$56&lt;'Summary&amp;Assumptions'!$J$31,DK$47&gt;=$FO312,DK$47&lt;=$FP312)*(('Summary&amp;Assumptions'!$H$25*$C312)*(1+'Summary&amp;Assumptions'!$J$29)^(DK$46-1))+AND(DK$56&lt;'Summary&amp;Assumptions'!$J$31,DK$47&gt;=$FQ312,DK$47&lt;=$FR312)*(('Summary&amp;Assumptions'!$H$25*$C312)*(1+'Summary&amp;Assumptions'!$J$29)^(DK$46-1))</f>
        <v>0</v>
      </c>
      <c r="DG312" s="588">
        <f>AND(DL$55&gt;0,SUM($E312:DF312)&lt;'Summary&amp;Assumptions'!$G$32*$B312,$D312&gt;='Summary&amp;Assumptions'!$D$17,DL$47&gt;=$D312,DL$47&lt;=EDATE($D312,'Summary&amp;Assumptions'!$G$32))*$B312+AND(DL$56&lt;'Summary&amp;Assumptions'!$J$31,DL$47&gt;=$FO312,DL$47&lt;=$FP312)*(('Summary&amp;Assumptions'!$H$25*$C312)*(1+'Summary&amp;Assumptions'!$J$29)^(DL$46-1))+AND(DL$56&lt;'Summary&amp;Assumptions'!$J$31,DL$47&gt;=$FQ312,DL$47&lt;=$FR312)*(('Summary&amp;Assumptions'!$H$25*$C312)*(1+'Summary&amp;Assumptions'!$J$29)^(DL$46-1))</f>
        <v>0</v>
      </c>
      <c r="DH312" s="588">
        <f>AND(DM$55&gt;0,SUM($E312:DG312)&lt;'Summary&amp;Assumptions'!$G$32*$B312,$D312&gt;='Summary&amp;Assumptions'!$D$17,DM$47&gt;=$D312,DM$47&lt;=EDATE($D312,'Summary&amp;Assumptions'!$G$32))*$B312+AND(DM$56&lt;'Summary&amp;Assumptions'!$J$31,DM$47&gt;=$FO312,DM$47&lt;=$FP312)*(('Summary&amp;Assumptions'!$H$25*$C312)*(1+'Summary&amp;Assumptions'!$J$29)^(DM$46-1))+AND(DM$56&lt;'Summary&amp;Assumptions'!$J$31,DM$47&gt;=$FQ312,DM$47&lt;=$FR312)*(('Summary&amp;Assumptions'!$H$25*$C312)*(1+'Summary&amp;Assumptions'!$J$29)^(DM$46-1))</f>
        <v>0</v>
      </c>
      <c r="DI312" s="588">
        <f>AND(DN$55&gt;0,SUM($E312:DH312)&lt;'Summary&amp;Assumptions'!$G$32*$B312,$D312&gt;='Summary&amp;Assumptions'!$D$17,DN$47&gt;=$D312,DN$47&lt;=EDATE($D312,'Summary&amp;Assumptions'!$G$32))*$B312+AND(DN$56&lt;'Summary&amp;Assumptions'!$J$31,DN$47&gt;=$FO312,DN$47&lt;=$FP312)*(('Summary&amp;Assumptions'!$H$25*$C312)*(1+'Summary&amp;Assumptions'!$J$29)^(DN$46-1))+AND(DN$56&lt;'Summary&amp;Assumptions'!$J$31,DN$47&gt;=$FQ312,DN$47&lt;=$FR312)*(('Summary&amp;Assumptions'!$H$25*$C312)*(1+'Summary&amp;Assumptions'!$J$29)^(DN$46-1))</f>
        <v>0</v>
      </c>
      <c r="DJ312" s="588">
        <f>AND(DO$55&gt;0,SUM($E312:DI312)&lt;'Summary&amp;Assumptions'!$G$32*$B312,$D312&gt;='Summary&amp;Assumptions'!$D$17,DO$47&gt;=$D312,DO$47&lt;=EDATE($D312,'Summary&amp;Assumptions'!$G$32))*$B312+AND(DO$56&lt;'Summary&amp;Assumptions'!$J$31,DO$47&gt;=$FO312,DO$47&lt;=$FP312)*(('Summary&amp;Assumptions'!$H$25*$C312)*(1+'Summary&amp;Assumptions'!$J$29)^(DO$46-1))+AND(DO$56&lt;'Summary&amp;Assumptions'!$J$31,DO$47&gt;=$FQ312,DO$47&lt;=$FR312)*(('Summary&amp;Assumptions'!$H$25*$C312)*(1+'Summary&amp;Assumptions'!$J$29)^(DO$46-1))</f>
        <v>0</v>
      </c>
      <c r="DK312" s="588">
        <f>AND(DP$55&gt;0,SUM($E312:DJ312)&lt;'Summary&amp;Assumptions'!$G$32*$B312,$D312&gt;='Summary&amp;Assumptions'!$D$17,DP$47&gt;=$D312,DP$47&lt;=EDATE($D312,'Summary&amp;Assumptions'!$G$32))*$B312+AND(DP$56&lt;'Summary&amp;Assumptions'!$J$31,DP$47&gt;=$FO312,DP$47&lt;=$FP312)*(('Summary&amp;Assumptions'!$H$25*$C312)*(1+'Summary&amp;Assumptions'!$J$29)^(DP$46-1))+AND(DP$56&lt;'Summary&amp;Assumptions'!$J$31,DP$47&gt;=$FQ312,DP$47&lt;=$FR312)*(('Summary&amp;Assumptions'!$H$25*$C312)*(1+'Summary&amp;Assumptions'!$J$29)^(DP$46-1))</f>
        <v>0</v>
      </c>
      <c r="DL312" s="588">
        <f>AND(DQ$55&gt;0,SUM($E312:DK312)&lt;'Summary&amp;Assumptions'!$G$32*$B312,$D312&gt;='Summary&amp;Assumptions'!$D$17,DQ$47&gt;=$D312,DQ$47&lt;=EDATE($D312,'Summary&amp;Assumptions'!$G$32))*$B312+AND(DQ$56&lt;'Summary&amp;Assumptions'!$J$31,DQ$47&gt;=$FO312,DQ$47&lt;=$FP312)*(('Summary&amp;Assumptions'!$H$25*$C312)*(1+'Summary&amp;Assumptions'!$J$29)^(DQ$46-1))+AND(DQ$56&lt;'Summary&amp;Assumptions'!$J$31,DQ$47&gt;=$FQ312,DQ$47&lt;=$FR312)*(('Summary&amp;Assumptions'!$H$25*$C312)*(1+'Summary&amp;Assumptions'!$J$29)^(DQ$46-1))</f>
        <v>0</v>
      </c>
      <c r="DM312" s="588">
        <f>AND(DR$55&gt;0,SUM($E312:DL312)&lt;'Summary&amp;Assumptions'!$G$32*$B312,$D312&gt;='Summary&amp;Assumptions'!$D$17,DR$47&gt;=$D312,DR$47&lt;=EDATE($D312,'Summary&amp;Assumptions'!$G$32))*$B312+AND(DR$56&lt;'Summary&amp;Assumptions'!$J$31,DR$47&gt;=$FO312,DR$47&lt;=$FP312)*(('Summary&amp;Assumptions'!$H$25*$C312)*(1+'Summary&amp;Assumptions'!$J$29)^(DR$46-1))+AND(DR$56&lt;'Summary&amp;Assumptions'!$J$31,DR$47&gt;=$FQ312,DR$47&lt;=$FR312)*(('Summary&amp;Assumptions'!$H$25*$C312)*(1+'Summary&amp;Assumptions'!$J$29)^(DR$46-1))</f>
        <v>0</v>
      </c>
      <c r="DN312" s="588">
        <f>AND(DS$55&gt;0,SUM($E312:DM312)&lt;'Summary&amp;Assumptions'!$G$32*$B312,$D312&gt;='Summary&amp;Assumptions'!$D$17,DS$47&gt;=$D312,DS$47&lt;=EDATE($D312,'Summary&amp;Assumptions'!$G$32))*$B312+AND(DS$56&lt;'Summary&amp;Assumptions'!$J$31,DS$47&gt;=$FO312,DS$47&lt;=$FP312)*(('Summary&amp;Assumptions'!$H$25*$C312)*(1+'Summary&amp;Assumptions'!$J$29)^(DS$46-1))+AND(DS$56&lt;'Summary&amp;Assumptions'!$J$31,DS$47&gt;=$FQ312,DS$47&lt;=$FR312)*(('Summary&amp;Assumptions'!$H$25*$C312)*(1+'Summary&amp;Assumptions'!$J$29)^(DS$46-1))</f>
        <v>0</v>
      </c>
      <c r="DO312" s="588">
        <f>AND(DT$55&gt;0,SUM($E312:DN312)&lt;'Summary&amp;Assumptions'!$G$32*$B312,$D312&gt;='Summary&amp;Assumptions'!$D$17,DT$47&gt;=$D312,DT$47&lt;=EDATE($D312,'Summary&amp;Assumptions'!$G$32))*$B312+AND(DT$56&lt;'Summary&amp;Assumptions'!$J$31,DT$47&gt;=$FO312,DT$47&lt;=$FP312)*(('Summary&amp;Assumptions'!$H$25*$C312)*(1+'Summary&amp;Assumptions'!$J$29)^(DT$46-1))+AND(DT$56&lt;'Summary&amp;Assumptions'!$J$31,DT$47&gt;=$FQ312,DT$47&lt;=$FR312)*(('Summary&amp;Assumptions'!$H$25*$C312)*(1+'Summary&amp;Assumptions'!$J$29)^(DT$46-1))</f>
        <v>0</v>
      </c>
      <c r="DP312" s="588">
        <f>AND(DU$55&gt;0,SUM($E312:DO312)&lt;'Summary&amp;Assumptions'!$G$32*$B312,$D312&gt;='Summary&amp;Assumptions'!$D$17,DU$47&gt;=$D312,DU$47&lt;=EDATE($D312,'Summary&amp;Assumptions'!$G$32))*$B312+AND(DU$56&lt;'Summary&amp;Assumptions'!$J$31,DU$47&gt;=$FO312,DU$47&lt;=$FP312)*(('Summary&amp;Assumptions'!$H$25*$C312)*(1+'Summary&amp;Assumptions'!$J$29)^(DU$46-1))+AND(DU$56&lt;'Summary&amp;Assumptions'!$J$31,DU$47&gt;=$FQ312,DU$47&lt;=$FR312)*(('Summary&amp;Assumptions'!$H$25*$C312)*(1+'Summary&amp;Assumptions'!$J$29)^(DU$46-1))</f>
        <v>0</v>
      </c>
      <c r="DQ312" s="588">
        <f>AND(DV$55&gt;0,SUM($E312:DP312)&lt;'Summary&amp;Assumptions'!$G$32*$B312,$D312&gt;='Summary&amp;Assumptions'!$D$17,DV$47&gt;=$D312,DV$47&lt;=EDATE($D312,'Summary&amp;Assumptions'!$G$32))*$B312+AND(DV$56&lt;'Summary&amp;Assumptions'!$J$31,DV$47&gt;=$FO312,DV$47&lt;=$FP312)*(('Summary&amp;Assumptions'!$H$25*$C312)*(1+'Summary&amp;Assumptions'!$J$29)^(DV$46-1))+AND(DV$56&lt;'Summary&amp;Assumptions'!$J$31,DV$47&gt;=$FQ312,DV$47&lt;=$FR312)*(('Summary&amp;Assumptions'!$H$25*$C312)*(1+'Summary&amp;Assumptions'!$J$29)^(DV$46-1))</f>
        <v>0</v>
      </c>
      <c r="DR312" s="588">
        <f>AND(DW$55&gt;0,SUM($E312:DQ312)&lt;'Summary&amp;Assumptions'!$G$32*$B312,$D312&gt;='Summary&amp;Assumptions'!$D$17,DW$47&gt;=$D312,DW$47&lt;=EDATE($D312,'Summary&amp;Assumptions'!$G$32))*$B312+AND(DW$56&lt;'Summary&amp;Assumptions'!$J$31,DW$47&gt;=$FO312,DW$47&lt;=$FP312)*(('Summary&amp;Assumptions'!$H$25*$C312)*(1+'Summary&amp;Assumptions'!$J$29)^(DW$46-1))+AND(DW$56&lt;'Summary&amp;Assumptions'!$J$31,DW$47&gt;=$FQ312,DW$47&lt;=$FR312)*(('Summary&amp;Assumptions'!$H$25*$C312)*(1+'Summary&amp;Assumptions'!$J$29)^(DW$46-1))</f>
        <v>0</v>
      </c>
      <c r="DS312" s="588">
        <f>AND(DX$55&gt;0,SUM($E312:DR312)&lt;'Summary&amp;Assumptions'!$G$32*$B312,$D312&gt;='Summary&amp;Assumptions'!$D$17,DX$47&gt;=$D312,DX$47&lt;=EDATE($D312,'Summary&amp;Assumptions'!$G$32))*$B312+AND(DX$56&lt;'Summary&amp;Assumptions'!$J$31,DX$47&gt;=$FO312,DX$47&lt;=$FP312)*(('Summary&amp;Assumptions'!$H$25*$C312)*(1+'Summary&amp;Assumptions'!$J$29)^(DX$46-1))+AND(DX$56&lt;'Summary&amp;Assumptions'!$J$31,DX$47&gt;=$FQ312,DX$47&lt;=$FR312)*(('Summary&amp;Assumptions'!$H$25*$C312)*(1+'Summary&amp;Assumptions'!$J$29)^(DX$46-1))</f>
        <v>0</v>
      </c>
      <c r="DT312" s="588">
        <f>AND(DY$55&gt;0,SUM($E312:DS312)&lt;'Summary&amp;Assumptions'!$G$32*$B312,$D312&gt;='Summary&amp;Assumptions'!$D$17,DY$47&gt;=$D312,DY$47&lt;=EDATE($D312,'Summary&amp;Assumptions'!$G$32))*$B312+AND(DY$56&lt;'Summary&amp;Assumptions'!$J$31,DY$47&gt;=$FO312,DY$47&lt;=$FP312)*(('Summary&amp;Assumptions'!$H$25*$C312)*(1+'Summary&amp;Assumptions'!$J$29)^(DY$46-1))+AND(DY$56&lt;'Summary&amp;Assumptions'!$J$31,DY$47&gt;=$FQ312,DY$47&lt;=$FR312)*(('Summary&amp;Assumptions'!$H$25*$C312)*(1+'Summary&amp;Assumptions'!$J$29)^(DY$46-1))</f>
        <v>0</v>
      </c>
      <c r="DU312" s="588">
        <f>AND(DZ$55&gt;0,SUM($E312:DT312)&lt;'Summary&amp;Assumptions'!$G$32*$B312,$D312&gt;='Summary&amp;Assumptions'!$D$17,DZ$47&gt;=$D312,DZ$47&lt;=EDATE($D312,'Summary&amp;Assumptions'!$G$32))*$B312+AND(DZ$56&lt;'Summary&amp;Assumptions'!$J$31,DZ$47&gt;=$FO312,DZ$47&lt;=$FP312)*(('Summary&amp;Assumptions'!$H$25*$C312)*(1+'Summary&amp;Assumptions'!$J$29)^(DZ$46-1))+AND(DZ$56&lt;'Summary&amp;Assumptions'!$J$31,DZ$47&gt;=$FQ312,DZ$47&lt;=$FR312)*(('Summary&amp;Assumptions'!$H$25*$C312)*(1+'Summary&amp;Assumptions'!$J$29)^(DZ$46-1))</f>
        <v>0</v>
      </c>
      <c r="DV312" s="588">
        <f>AND(EA$55&gt;0,SUM($E312:DU312)&lt;'Summary&amp;Assumptions'!$G$32*$B312,$D312&gt;='Summary&amp;Assumptions'!$D$17,EA$47&gt;=$D312,EA$47&lt;=EDATE($D312,'Summary&amp;Assumptions'!$G$32))*$B312+AND(EA$56&lt;'Summary&amp;Assumptions'!$J$31,EA$47&gt;=$FO312,EA$47&lt;=$FP312)*(('Summary&amp;Assumptions'!$H$25*$C312)*(1+'Summary&amp;Assumptions'!$J$29)^(EA$46-1))+AND(EA$56&lt;'Summary&amp;Assumptions'!$J$31,EA$47&gt;=$FQ312,EA$47&lt;=$FR312)*(('Summary&amp;Assumptions'!$H$25*$C312)*(1+'Summary&amp;Assumptions'!$J$29)^(EA$46-1))</f>
        <v>0</v>
      </c>
      <c r="DW312" s="588">
        <f>AND(EB$55&gt;0,SUM($E312:DV312)&lt;'Summary&amp;Assumptions'!$G$32*$B312,$D312&gt;='Summary&amp;Assumptions'!$D$17,EB$47&gt;=$D312,EB$47&lt;=EDATE($D312,'Summary&amp;Assumptions'!$G$32))*$B312+AND(EB$56&lt;'Summary&amp;Assumptions'!$J$31,EB$47&gt;=$FO312,EB$47&lt;=$FP312)*(('Summary&amp;Assumptions'!$H$25*$C312)*(1+'Summary&amp;Assumptions'!$J$29)^(EB$46-1))+AND(EB$56&lt;'Summary&amp;Assumptions'!$J$31,EB$47&gt;=$FQ312,EB$47&lt;=$FR312)*(('Summary&amp;Assumptions'!$H$25*$C312)*(1+'Summary&amp;Assumptions'!$J$29)^(EB$46-1))</f>
        <v>0</v>
      </c>
      <c r="DX312" s="588">
        <f>AND(EC$55&gt;0,SUM($E312:DW312)&lt;'Summary&amp;Assumptions'!$G$32*$B312,$D312&gt;='Summary&amp;Assumptions'!$D$17,EC$47&gt;=$D312,EC$47&lt;=EDATE($D312,'Summary&amp;Assumptions'!$G$32))*$B312+AND(EC$56&lt;'Summary&amp;Assumptions'!$J$31,EC$47&gt;=$FO312,EC$47&lt;=$FP312)*(('Summary&amp;Assumptions'!$H$25*$C312)*(1+'Summary&amp;Assumptions'!$J$29)^(EC$46-1))+AND(EC$56&lt;'Summary&amp;Assumptions'!$J$31,EC$47&gt;=$FQ312,EC$47&lt;=$FR312)*(('Summary&amp;Assumptions'!$H$25*$C312)*(1+'Summary&amp;Assumptions'!$J$29)^(EC$46-1))</f>
        <v>0</v>
      </c>
      <c r="DY312" s="588">
        <f>AND(ED$55&gt;0,SUM($E312:DX312)&lt;'Summary&amp;Assumptions'!$G$32*$B312,$D312&gt;='Summary&amp;Assumptions'!$D$17,ED$47&gt;=$D312,ED$47&lt;=EDATE($D312,'Summary&amp;Assumptions'!$G$32))*$B312+AND(ED$56&lt;'Summary&amp;Assumptions'!$J$31,ED$47&gt;=$FO312,ED$47&lt;=$FP312)*(('Summary&amp;Assumptions'!$H$25*$C312)*(1+'Summary&amp;Assumptions'!$J$29)^(ED$46-1))+AND(ED$56&lt;'Summary&amp;Assumptions'!$J$31,ED$47&gt;=$FQ312,ED$47&lt;=$FR312)*(('Summary&amp;Assumptions'!$H$25*$C312)*(1+'Summary&amp;Assumptions'!$J$29)^(ED$46-1))</f>
        <v>0</v>
      </c>
      <c r="DZ312" s="588">
        <f>AND(EE$55&gt;0,SUM($E312:DY312)&lt;'Summary&amp;Assumptions'!$G$32*$B312,$D312&gt;='Summary&amp;Assumptions'!$D$17,EE$47&gt;=$D312,EE$47&lt;=EDATE($D312,'Summary&amp;Assumptions'!$G$32))*$B312+AND(EE$56&lt;'Summary&amp;Assumptions'!$J$31,EE$47&gt;=$FO312,EE$47&lt;=$FP312)*(('Summary&amp;Assumptions'!$H$25*$C312)*(1+'Summary&amp;Assumptions'!$J$29)^(EE$46-1))+AND(EE$56&lt;'Summary&amp;Assumptions'!$J$31,EE$47&gt;=$FQ312,EE$47&lt;=$FR312)*(('Summary&amp;Assumptions'!$H$25*$C312)*(1+'Summary&amp;Assumptions'!$J$29)^(EE$46-1))</f>
        <v>0</v>
      </c>
      <c r="EA312" s="588">
        <f>AND(EF$55&gt;0,SUM($E312:DZ312)&lt;'Summary&amp;Assumptions'!$G$32*$B312,$D312&gt;='Summary&amp;Assumptions'!$D$17,EF$47&gt;=$D312,EF$47&lt;=EDATE($D312,'Summary&amp;Assumptions'!$G$32))*$B312+AND(EF$56&lt;'Summary&amp;Assumptions'!$J$31,EF$47&gt;=$FO312,EF$47&lt;=$FP312)*(('Summary&amp;Assumptions'!$H$25*$C312)*(1+'Summary&amp;Assumptions'!$J$29)^(EF$46-1))+AND(EF$56&lt;'Summary&amp;Assumptions'!$J$31,EF$47&gt;=$FQ312,EF$47&lt;=$FR312)*(('Summary&amp;Assumptions'!$H$25*$C312)*(1+'Summary&amp;Assumptions'!$J$29)^(EF$46-1))</f>
        <v>0</v>
      </c>
      <c r="EB312" s="588">
        <f>AND(EG$55&gt;0,SUM($E312:EA312)&lt;'Summary&amp;Assumptions'!$G$32*$B312,$D312&gt;='Summary&amp;Assumptions'!$D$17,EG$47&gt;=$D312,EG$47&lt;=EDATE($D312,'Summary&amp;Assumptions'!$G$32))*$B312+AND(EG$56&lt;'Summary&amp;Assumptions'!$J$31,EG$47&gt;=$FO312,EG$47&lt;=$FP312)*(('Summary&amp;Assumptions'!$H$25*$C312)*(1+'Summary&amp;Assumptions'!$J$29)^(EG$46-1))+AND(EG$56&lt;'Summary&amp;Assumptions'!$J$31,EG$47&gt;=$FQ312,EG$47&lt;=$FR312)*(('Summary&amp;Assumptions'!$H$25*$C312)*(1+'Summary&amp;Assumptions'!$J$29)^(EG$46-1))</f>
        <v>0</v>
      </c>
      <c r="EC312" s="588">
        <f>AND(EH$55&gt;0,SUM($E312:EB312)&lt;'Summary&amp;Assumptions'!$G$32*$B312,$D312&gt;='Summary&amp;Assumptions'!$D$17,EH$47&gt;=$D312,EH$47&lt;=EDATE($D312,'Summary&amp;Assumptions'!$G$32))*$B312+AND(EH$56&lt;'Summary&amp;Assumptions'!$J$31,EH$47&gt;=$FO312,EH$47&lt;=$FP312)*(('Summary&amp;Assumptions'!$H$25*$C312)*(1+'Summary&amp;Assumptions'!$J$29)^(EH$46-1))+AND(EH$56&lt;'Summary&amp;Assumptions'!$J$31,EH$47&gt;=$FQ312,EH$47&lt;=$FR312)*(('Summary&amp;Assumptions'!$H$25*$C312)*(1+'Summary&amp;Assumptions'!$J$29)^(EH$46-1))</f>
        <v>0</v>
      </c>
      <c r="ED312" s="588">
        <f>AND(EI$55&gt;0,SUM($E312:EC312)&lt;'Summary&amp;Assumptions'!$G$32*$B312,$D312&gt;='Summary&amp;Assumptions'!$D$17,EI$47&gt;=$D312,EI$47&lt;=EDATE($D312,'Summary&amp;Assumptions'!$G$32))*$B312+AND(EI$56&lt;'Summary&amp;Assumptions'!$J$31,EI$47&gt;=$FO312,EI$47&lt;=$FP312)*(('Summary&amp;Assumptions'!$H$25*$C312)*(1+'Summary&amp;Assumptions'!$J$29)^(EI$46-1))+AND(EI$56&lt;'Summary&amp;Assumptions'!$J$31,EI$47&gt;=$FQ312,EI$47&lt;=$FR312)*(('Summary&amp;Assumptions'!$H$25*$C312)*(1+'Summary&amp;Assumptions'!$J$29)^(EI$46-1))</f>
        <v>0</v>
      </c>
      <c r="EE312" s="588">
        <f>AND(EJ$55&gt;0,SUM($E312:ED312)&lt;'Summary&amp;Assumptions'!$G$32*$B312,$D312&gt;='Summary&amp;Assumptions'!$D$17,EJ$47&gt;=$D312,EJ$47&lt;=EDATE($D312,'Summary&amp;Assumptions'!$G$32))*$B312+AND(EJ$56&lt;'Summary&amp;Assumptions'!$J$31,EJ$47&gt;=$FO312,EJ$47&lt;=$FP312)*(('Summary&amp;Assumptions'!$H$25*$C312)*(1+'Summary&amp;Assumptions'!$J$29)^(EJ$46-1))+AND(EJ$56&lt;'Summary&amp;Assumptions'!$J$31,EJ$47&gt;=$FQ312,EJ$47&lt;=$FR312)*(('Summary&amp;Assumptions'!$H$25*$C312)*(1+'Summary&amp;Assumptions'!$J$29)^(EJ$46-1))</f>
        <v>0</v>
      </c>
      <c r="EF312" s="588">
        <f>AND(EK$55&gt;0,SUM($E312:EE312)&lt;'Summary&amp;Assumptions'!$G$32*$B312,$D312&gt;='Summary&amp;Assumptions'!$D$17,EK$47&gt;=$D312,EK$47&lt;=EDATE($D312,'Summary&amp;Assumptions'!$G$32))*$B312+AND(EK$56&lt;'Summary&amp;Assumptions'!$J$31,EK$47&gt;=$FO312,EK$47&lt;=$FP312)*(('Summary&amp;Assumptions'!$H$25*$C312)*(1+'Summary&amp;Assumptions'!$J$29)^(EK$46-1))+AND(EK$56&lt;'Summary&amp;Assumptions'!$J$31,EK$47&gt;=$FQ312,EK$47&lt;=$FR312)*(('Summary&amp;Assumptions'!$H$25*$C312)*(1+'Summary&amp;Assumptions'!$J$29)^(EK$46-1))</f>
        <v>0</v>
      </c>
      <c r="EG312" s="588">
        <f>AND(EL$55&gt;0,SUM($E312:EF312)&lt;'Summary&amp;Assumptions'!$G$32*$B312,$D312&gt;='Summary&amp;Assumptions'!$D$17,EL$47&gt;=$D312,EL$47&lt;=EDATE($D312,'Summary&amp;Assumptions'!$G$32))*$B312+AND(EL$56&lt;'Summary&amp;Assumptions'!$J$31,EL$47&gt;=$FO312,EL$47&lt;=$FP312)*(('Summary&amp;Assumptions'!$H$25*$C312)*(1+'Summary&amp;Assumptions'!$J$29)^(EL$46-1))+AND(EL$56&lt;'Summary&amp;Assumptions'!$J$31,EL$47&gt;=$FQ312,EL$47&lt;=$FR312)*(('Summary&amp;Assumptions'!$H$25*$C312)*(1+'Summary&amp;Assumptions'!$J$29)^(EL$46-1))</f>
        <v>0</v>
      </c>
      <c r="EH312" s="588">
        <f>AND(EM$55&gt;0,SUM($E312:EG312)&lt;'Summary&amp;Assumptions'!$G$32*$B312,$D312&gt;='Summary&amp;Assumptions'!$D$17,EM$47&gt;=$D312,EM$47&lt;=EDATE($D312,'Summary&amp;Assumptions'!$G$32))*$B312+AND(EM$56&lt;'Summary&amp;Assumptions'!$J$31,EM$47&gt;=$FO312,EM$47&lt;=$FP312)*(('Summary&amp;Assumptions'!$H$25*$C312)*(1+'Summary&amp;Assumptions'!$J$29)^(EM$46-1))+AND(EM$56&lt;'Summary&amp;Assumptions'!$J$31,EM$47&gt;=$FQ312,EM$47&lt;=$FR312)*(('Summary&amp;Assumptions'!$H$25*$C312)*(1+'Summary&amp;Assumptions'!$J$29)^(EM$46-1))</f>
        <v>0</v>
      </c>
      <c r="EI312" s="588">
        <f>AND(EN$55&gt;0,SUM($E312:EH312)&lt;'Summary&amp;Assumptions'!$G$32*$B312,$D312&gt;='Summary&amp;Assumptions'!$D$17,EN$47&gt;=$D312,EN$47&lt;=EDATE($D312,'Summary&amp;Assumptions'!$G$32))*$B312+AND(EN$56&lt;'Summary&amp;Assumptions'!$J$31,EN$47&gt;=$FO312,EN$47&lt;=$FP312)*(('Summary&amp;Assumptions'!$H$25*$C312)*(1+'Summary&amp;Assumptions'!$J$29)^(EN$46-1))+AND(EN$56&lt;'Summary&amp;Assumptions'!$J$31,EN$47&gt;=$FQ312,EN$47&lt;=$FR312)*(('Summary&amp;Assumptions'!$H$25*$C312)*(1+'Summary&amp;Assumptions'!$J$29)^(EN$46-1))</f>
        <v>0</v>
      </c>
      <c r="EJ312" s="588">
        <f>AND(EO$55&gt;0,SUM($E312:EI312)&lt;'Summary&amp;Assumptions'!$G$32*$B312,$D312&gt;='Summary&amp;Assumptions'!$D$17,EO$47&gt;=$D312,EO$47&lt;=EDATE($D312,'Summary&amp;Assumptions'!$G$32))*$B312+AND(EO$56&lt;'Summary&amp;Assumptions'!$J$31,EO$47&gt;=$FO312,EO$47&lt;=$FP312)*(('Summary&amp;Assumptions'!$H$25*$C312)*(1+'Summary&amp;Assumptions'!$J$29)^(EO$46-1))+AND(EO$56&lt;'Summary&amp;Assumptions'!$J$31,EO$47&gt;=$FQ312,EO$47&lt;=$FR312)*(('Summary&amp;Assumptions'!$H$25*$C312)*(1+'Summary&amp;Assumptions'!$J$29)^(EO$46-1))</f>
        <v>0</v>
      </c>
      <c r="EK312" s="588">
        <f>AND(EP$55&gt;0,SUM($E312:EJ312)&lt;'Summary&amp;Assumptions'!$G$32*$B312,$D312&gt;='Summary&amp;Assumptions'!$D$17,EP$47&gt;=$D312,EP$47&lt;=EDATE($D312,'Summary&amp;Assumptions'!$G$32))*$B312+AND(EP$56&lt;'Summary&amp;Assumptions'!$J$31,EP$47&gt;=$FO312,EP$47&lt;=$FP312)*(('Summary&amp;Assumptions'!$H$25*$C312)*(1+'Summary&amp;Assumptions'!$J$29)^(EP$46-1))+AND(EP$56&lt;'Summary&amp;Assumptions'!$J$31,EP$47&gt;=$FQ312,EP$47&lt;=$FR312)*(('Summary&amp;Assumptions'!$H$25*$C312)*(1+'Summary&amp;Assumptions'!$J$29)^(EP$46-1))</f>
        <v>0</v>
      </c>
      <c r="EL312" s="588">
        <f>AND(EQ$55&gt;0,SUM($E312:EK312)&lt;'Summary&amp;Assumptions'!$G$32*$B312,$D312&gt;='Summary&amp;Assumptions'!$D$17,EQ$47&gt;=$D312,EQ$47&lt;=EDATE($D312,'Summary&amp;Assumptions'!$G$32))*$B312+AND(EQ$56&lt;'Summary&amp;Assumptions'!$J$31,EQ$47&gt;=$FO312,EQ$47&lt;=$FP312)*(('Summary&amp;Assumptions'!$H$25*$C312)*(1+'Summary&amp;Assumptions'!$J$29)^(EQ$46-1))+AND(EQ$56&lt;'Summary&amp;Assumptions'!$J$31,EQ$47&gt;=$FQ312,EQ$47&lt;=$FR312)*(('Summary&amp;Assumptions'!$H$25*$C312)*(1+'Summary&amp;Assumptions'!$J$29)^(EQ$46-1))</f>
        <v>0</v>
      </c>
      <c r="EM312" s="588">
        <f>AND(ER$55&gt;0,SUM($E312:EL312)&lt;'Summary&amp;Assumptions'!$G$32*$B312,$D312&gt;='Summary&amp;Assumptions'!$D$17,ER$47&gt;=$D312,ER$47&lt;=EDATE($D312,'Summary&amp;Assumptions'!$G$32))*$B312+AND(ER$56&lt;'Summary&amp;Assumptions'!$J$31,ER$47&gt;=$FO312,ER$47&lt;=$FP312)*(('Summary&amp;Assumptions'!$H$25*$C312)*(1+'Summary&amp;Assumptions'!$J$29)^(ER$46-1))+AND(ER$56&lt;'Summary&amp;Assumptions'!$J$31,ER$47&gt;=$FQ312,ER$47&lt;=$FR312)*(('Summary&amp;Assumptions'!$H$25*$C312)*(1+'Summary&amp;Assumptions'!$J$29)^(ER$46-1))</f>
        <v>0</v>
      </c>
      <c r="EN312" s="588">
        <f>AND(ES$55&gt;0,SUM($E312:EM312)&lt;'Summary&amp;Assumptions'!$G$32*$B312,$D312&gt;='Summary&amp;Assumptions'!$D$17,ES$47&gt;=$D312,ES$47&lt;=EDATE($D312,'Summary&amp;Assumptions'!$G$32))*$B312+AND(ES$56&lt;'Summary&amp;Assumptions'!$J$31,ES$47&gt;=$FO312,ES$47&lt;=$FP312)*(('Summary&amp;Assumptions'!$H$25*$C312)*(1+'Summary&amp;Assumptions'!$J$29)^(ES$46-1))+AND(ES$56&lt;'Summary&amp;Assumptions'!$J$31,ES$47&gt;=$FQ312,ES$47&lt;=$FR312)*(('Summary&amp;Assumptions'!$H$25*$C312)*(1+'Summary&amp;Assumptions'!$J$29)^(ES$46-1))</f>
        <v>0</v>
      </c>
      <c r="EO312" s="588">
        <f>AND(ET$55&gt;0,SUM($E312:EN312)&lt;'Summary&amp;Assumptions'!$G$32*$B312,$D312&gt;='Summary&amp;Assumptions'!$D$17,ET$47&gt;=$D312,ET$47&lt;=EDATE($D312,'Summary&amp;Assumptions'!$G$32))*$B312+AND(ET$56&lt;'Summary&amp;Assumptions'!$J$31,ET$47&gt;=$FO312,ET$47&lt;=$FP312)*(('Summary&amp;Assumptions'!$H$25*$C312)*(1+'Summary&amp;Assumptions'!$J$29)^(ET$46-1))+AND(ET$56&lt;'Summary&amp;Assumptions'!$J$31,ET$47&gt;=$FQ312,ET$47&lt;=$FR312)*(('Summary&amp;Assumptions'!$H$25*$C312)*(1+'Summary&amp;Assumptions'!$J$29)^(ET$46-1))</f>
        <v>0</v>
      </c>
      <c r="EP312" s="588">
        <f>AND(EU$55&gt;0,SUM($E312:EO312)&lt;'Summary&amp;Assumptions'!$G$32*$B312,$D312&gt;='Summary&amp;Assumptions'!$D$17,EU$47&gt;=$D312,EU$47&lt;=EDATE($D312,'Summary&amp;Assumptions'!$G$32))*$B312+AND(EU$56&lt;'Summary&amp;Assumptions'!$J$31,EU$47&gt;=$FO312,EU$47&lt;=$FP312)*(('Summary&amp;Assumptions'!$H$25*$C312)*(1+'Summary&amp;Assumptions'!$J$29)^(EU$46-1))+AND(EU$56&lt;'Summary&amp;Assumptions'!$J$31,EU$47&gt;=$FQ312,EU$47&lt;=$FR312)*(('Summary&amp;Assumptions'!$H$25*$C312)*(1+'Summary&amp;Assumptions'!$J$29)^(EU$46-1))</f>
        <v>0</v>
      </c>
      <c r="EQ312" s="588">
        <f>AND(EV$55&gt;0,SUM($E312:EP312)&lt;'Summary&amp;Assumptions'!$G$32*$B312,$D312&gt;='Summary&amp;Assumptions'!$D$17,EV$47&gt;=$D312,EV$47&lt;=EDATE($D312,'Summary&amp;Assumptions'!$G$32))*$B312+AND(EV$56&lt;'Summary&amp;Assumptions'!$J$31,EV$47&gt;=$FO312,EV$47&lt;=$FP312)*(('Summary&amp;Assumptions'!$H$25*$C312)*(1+'Summary&amp;Assumptions'!$J$29)^(EV$46-1))+AND(EV$56&lt;'Summary&amp;Assumptions'!$J$31,EV$47&gt;=$FQ312,EV$47&lt;=$FR312)*(('Summary&amp;Assumptions'!$H$25*$C312)*(1+'Summary&amp;Assumptions'!$J$29)^(EV$46-1))</f>
        <v>0</v>
      </c>
      <c r="ER312" s="588">
        <f>AND(EW$55&gt;0,SUM($E312:EQ312)&lt;'Summary&amp;Assumptions'!$G$32*$B312,$D312&gt;='Summary&amp;Assumptions'!$D$17,EW$47&gt;=$D312,EW$47&lt;=EDATE($D312,'Summary&amp;Assumptions'!$G$32))*$B312+AND(EW$56&lt;'Summary&amp;Assumptions'!$J$31,EW$47&gt;=$FO312,EW$47&lt;=$FP312)*(('Summary&amp;Assumptions'!$H$25*$C312)*(1+'Summary&amp;Assumptions'!$J$29)^(EW$46-1))+AND(EW$56&lt;'Summary&amp;Assumptions'!$J$31,EW$47&gt;=$FQ312,EW$47&lt;=$FR312)*(('Summary&amp;Assumptions'!$H$25*$C312)*(1+'Summary&amp;Assumptions'!$J$29)^(EW$46-1))</f>
        <v>0</v>
      </c>
      <c r="ES312" s="588">
        <f>AND(EX$55&gt;0,SUM($E312:ER312)&lt;'Summary&amp;Assumptions'!$G$32*$B312,$D312&gt;='Summary&amp;Assumptions'!$D$17,EX$47&gt;=$D312,EX$47&lt;=EDATE($D312,'Summary&amp;Assumptions'!$G$32))*$B312+AND(EX$56&lt;'Summary&amp;Assumptions'!$J$31,EX$47&gt;=$FO312,EX$47&lt;=$FP312)*(('Summary&amp;Assumptions'!$H$25*$C312)*(1+'Summary&amp;Assumptions'!$J$29)^(EX$46-1))+AND(EX$56&lt;'Summary&amp;Assumptions'!$J$31,EX$47&gt;=$FQ312,EX$47&lt;=$FR312)*(('Summary&amp;Assumptions'!$H$25*$C312)*(1+'Summary&amp;Assumptions'!$J$29)^(EX$46-1))</f>
        <v>0</v>
      </c>
      <c r="ET312" s="588">
        <f>AND(EY$55&gt;0,SUM($E312:ES312)&lt;'Summary&amp;Assumptions'!$G$32*$B312,$D312&gt;='Summary&amp;Assumptions'!$D$17,EY$47&gt;=$D312,EY$47&lt;=EDATE($D312,'Summary&amp;Assumptions'!$G$32))*$B312+AND(EY$56&lt;'Summary&amp;Assumptions'!$J$31,EY$47&gt;=$FO312,EY$47&lt;=$FP312)*(('Summary&amp;Assumptions'!$H$25*$C312)*(1+'Summary&amp;Assumptions'!$J$29)^(EY$46-1))+AND(EY$56&lt;'Summary&amp;Assumptions'!$J$31,EY$47&gt;=$FQ312,EY$47&lt;=$FR312)*(('Summary&amp;Assumptions'!$H$25*$C312)*(1+'Summary&amp;Assumptions'!$J$29)^(EY$46-1))</f>
        <v>0</v>
      </c>
      <c r="EU312" s="588">
        <f>AND(EZ$55&gt;0,SUM($E312:ET312)&lt;'Summary&amp;Assumptions'!$G$32*$B312,$D312&gt;='Summary&amp;Assumptions'!$D$17,EZ$47&gt;=$D312,EZ$47&lt;=EDATE($D312,'Summary&amp;Assumptions'!$G$32))*$B312+AND(EZ$56&lt;'Summary&amp;Assumptions'!$J$31,EZ$47&gt;=$FO312,EZ$47&lt;=$FP312)*(('Summary&amp;Assumptions'!$H$25*$C312)*(1+'Summary&amp;Assumptions'!$J$29)^(EZ$46-1))+AND(EZ$56&lt;'Summary&amp;Assumptions'!$J$31,EZ$47&gt;=$FQ312,EZ$47&lt;=$FR312)*(('Summary&amp;Assumptions'!$H$25*$C312)*(1+'Summary&amp;Assumptions'!$J$29)^(EZ$46-1))</f>
        <v>0</v>
      </c>
      <c r="EV312" s="588">
        <f>AND(FA$55&gt;0,SUM($E312:EU312)&lt;'Summary&amp;Assumptions'!$G$32*$B312,$D312&gt;='Summary&amp;Assumptions'!$D$17,FA$47&gt;=$D312,FA$47&lt;=EDATE($D312,'Summary&amp;Assumptions'!$G$32))*$B312+AND(FA$56&lt;'Summary&amp;Assumptions'!$J$31,FA$47&gt;=$FO312,FA$47&lt;=$FP312)*(('Summary&amp;Assumptions'!$H$25*$C312)*(1+'Summary&amp;Assumptions'!$J$29)^(FA$46-1))+AND(FA$56&lt;'Summary&amp;Assumptions'!$J$31,FA$47&gt;=$FQ312,FA$47&lt;=$FR312)*(('Summary&amp;Assumptions'!$H$25*$C312)*(1+'Summary&amp;Assumptions'!$J$29)^(FA$46-1))</f>
        <v>0</v>
      </c>
      <c r="EW312" s="588">
        <f>AND(FB$55&gt;0,SUM($E312:EV312)&lt;'Summary&amp;Assumptions'!$G$32*$B312,$D312&gt;='Summary&amp;Assumptions'!$D$17,FB$47&gt;=$D312,FB$47&lt;=EDATE($D312,'Summary&amp;Assumptions'!$G$32))*$B312+AND(FB$56&lt;'Summary&amp;Assumptions'!$J$31,FB$47&gt;=$FO312,FB$47&lt;=$FP312)*(('Summary&amp;Assumptions'!$H$25*$C312)*(1+'Summary&amp;Assumptions'!$J$29)^(FB$46-1))+AND(FB$56&lt;'Summary&amp;Assumptions'!$J$31,FB$47&gt;=$FQ312,FB$47&lt;=$FR312)*(('Summary&amp;Assumptions'!$H$25*$C312)*(1+'Summary&amp;Assumptions'!$J$29)^(FB$46-1))</f>
        <v>0</v>
      </c>
      <c r="EX312" s="588">
        <f>AND(FC$55&gt;0,SUM($E312:EW312)&lt;'Summary&amp;Assumptions'!$G$32*$B312,$D312&gt;='Summary&amp;Assumptions'!$D$17,FC$47&gt;=$D312,FC$47&lt;=EDATE($D312,'Summary&amp;Assumptions'!$G$32))*$B312+AND(FC$56&lt;'Summary&amp;Assumptions'!$J$31,FC$47&gt;=$FO312,FC$47&lt;=$FP312)*(('Summary&amp;Assumptions'!$H$25*$C312)*(1+'Summary&amp;Assumptions'!$J$29)^(FC$46-1))+AND(FC$56&lt;'Summary&amp;Assumptions'!$J$31,FC$47&gt;=$FQ312,FC$47&lt;=$FR312)*(('Summary&amp;Assumptions'!$H$25*$C312)*(1+'Summary&amp;Assumptions'!$J$29)^(FC$46-1))</f>
        <v>0</v>
      </c>
      <c r="EY312" s="588">
        <f>AND(FD$55&gt;0,SUM($E312:EX312)&lt;'Summary&amp;Assumptions'!$G$32*$B312,$D312&gt;='Summary&amp;Assumptions'!$D$17,FD$47&gt;=$D312,FD$47&lt;=EDATE($D312,'Summary&amp;Assumptions'!$G$32))*$B312+AND(FD$56&lt;'Summary&amp;Assumptions'!$J$31,FD$47&gt;=$FO312,FD$47&lt;=$FP312)*(('Summary&amp;Assumptions'!$H$25*$C312)*(1+'Summary&amp;Assumptions'!$J$29)^(FD$46-1))+AND(FD$56&lt;'Summary&amp;Assumptions'!$J$31,FD$47&gt;=$FQ312,FD$47&lt;=$FR312)*(('Summary&amp;Assumptions'!$H$25*$C312)*(1+'Summary&amp;Assumptions'!$J$29)^(FD$46-1))</f>
        <v>0</v>
      </c>
      <c r="EZ312" s="588">
        <f>AND(FE$55&gt;0,SUM($E312:EY312)&lt;'Summary&amp;Assumptions'!$G$32*$B312,$D312&gt;='Summary&amp;Assumptions'!$D$17,FE$47&gt;=$D312,FE$47&lt;=EDATE($D312,'Summary&amp;Assumptions'!$G$32))*$B312+AND(FE$56&lt;'Summary&amp;Assumptions'!$J$31,FE$47&gt;=$FO312,FE$47&lt;=$FP312)*(('Summary&amp;Assumptions'!$H$25*$C312)*(1+'Summary&amp;Assumptions'!$J$29)^(FE$46-1))+AND(FE$56&lt;'Summary&amp;Assumptions'!$J$31,FE$47&gt;=$FQ312,FE$47&lt;=$FR312)*(('Summary&amp;Assumptions'!$H$25*$C312)*(1+'Summary&amp;Assumptions'!$J$29)^(FE$46-1))</f>
        <v>0</v>
      </c>
      <c r="FA312" s="588">
        <f>AND(FF$55&gt;0,SUM($E312:EZ312)&lt;'Summary&amp;Assumptions'!$G$32*$B312,$D312&gt;='Summary&amp;Assumptions'!$D$17,FF$47&gt;=$D312,FF$47&lt;=EDATE($D312,'Summary&amp;Assumptions'!$G$32))*$B312+AND(FF$56&lt;'Summary&amp;Assumptions'!$J$31,FF$47&gt;=$FO312,FF$47&lt;=$FP312)*(('Summary&amp;Assumptions'!$H$25*$C312)*(1+'Summary&amp;Assumptions'!$J$29)^(FF$46-1))+AND(FF$56&lt;'Summary&amp;Assumptions'!$J$31,FF$47&gt;=$FQ312,FF$47&lt;=$FR312)*(('Summary&amp;Assumptions'!$H$25*$C312)*(1+'Summary&amp;Assumptions'!$J$29)^(FF$46-1))</f>
        <v>0</v>
      </c>
      <c r="FB312" s="588">
        <f>AND(FG$55&gt;0,SUM($E312:FA312)&lt;'Summary&amp;Assumptions'!$G$32*$B312,$D312&gt;='Summary&amp;Assumptions'!$D$17,FG$47&gt;=$D312,FG$47&lt;=EDATE($D312,'Summary&amp;Assumptions'!$G$32))*$B312+AND(FG$56&lt;'Summary&amp;Assumptions'!$J$31,FG$47&gt;=$FO312,FG$47&lt;=$FP312)*(('Summary&amp;Assumptions'!$H$25*$C312)*(1+'Summary&amp;Assumptions'!$J$29)^(FG$46-1))+AND(FG$56&lt;'Summary&amp;Assumptions'!$J$31,FG$47&gt;=$FQ312,FG$47&lt;=$FR312)*(('Summary&amp;Assumptions'!$H$25*$C312)*(1+'Summary&amp;Assumptions'!$J$29)^(FG$46-1))</f>
        <v>0</v>
      </c>
      <c r="FC312" s="588">
        <f>AND(FH$55&gt;0,SUM($E312:FB312)&lt;'Summary&amp;Assumptions'!$G$32*$B312,$D312&gt;='Summary&amp;Assumptions'!$D$17,FH$47&gt;=$D312,FH$47&lt;=EDATE($D312,'Summary&amp;Assumptions'!$G$32))*$B312+AND(FH$56&lt;'Summary&amp;Assumptions'!$J$31,FH$47&gt;=$FO312,FH$47&lt;=$FP312)*(('Summary&amp;Assumptions'!$H$25*$C312)*(1+'Summary&amp;Assumptions'!$J$29)^(FH$46-1))+AND(FH$56&lt;'Summary&amp;Assumptions'!$J$31,FH$47&gt;=$FQ312,FH$47&lt;=$FR312)*(('Summary&amp;Assumptions'!$H$25*$C312)*(1+'Summary&amp;Assumptions'!$J$29)^(FH$46-1))</f>
        <v>0</v>
      </c>
      <c r="FD312" s="588">
        <f>AND(FI$55&gt;0,SUM($E312:FC312)&lt;'Summary&amp;Assumptions'!$G$32*$B312,$D312&gt;='Summary&amp;Assumptions'!$D$17,FI$47&gt;=$D312,FI$47&lt;=EDATE($D312,'Summary&amp;Assumptions'!$G$32))*$B312+AND(FI$56&lt;'Summary&amp;Assumptions'!$J$31,FI$47&gt;=$FO312,FI$47&lt;=$FP312)*(('Summary&amp;Assumptions'!$H$25*$C312)*(1+'Summary&amp;Assumptions'!$J$29)^(FI$46-1))+AND(FI$56&lt;'Summary&amp;Assumptions'!$J$31,FI$47&gt;=$FQ312,FI$47&lt;=$FR312)*(('Summary&amp;Assumptions'!$H$25*$C312)*(1+'Summary&amp;Assumptions'!$J$29)^(FI$46-1))</f>
        <v>0</v>
      </c>
      <c r="FE312" s="588">
        <f>AND(FJ$55&gt;0,SUM($E312:FD312)&lt;'Summary&amp;Assumptions'!$G$32*$B312,$D312&gt;='Summary&amp;Assumptions'!$D$17,FJ$47&gt;=$D312,FJ$47&lt;=EDATE($D312,'Summary&amp;Assumptions'!$G$32))*$B312+AND(FJ$56&lt;'Summary&amp;Assumptions'!$J$31,FJ$47&gt;=$FO312,FJ$47&lt;=$FP312)*(('Summary&amp;Assumptions'!$H$25*$C312)*(1+'Summary&amp;Assumptions'!$J$29)^(FJ$46-1))+AND(FJ$56&lt;'Summary&amp;Assumptions'!$J$31,FJ$47&gt;=$FQ312,FJ$47&lt;=$FR312)*(('Summary&amp;Assumptions'!$H$25*$C312)*(1+'Summary&amp;Assumptions'!$J$29)^(FJ$46-1))</f>
        <v>0</v>
      </c>
      <c r="FF312" s="588">
        <f>AND(FK$55&gt;0,SUM($E312:FE312)&lt;'Summary&amp;Assumptions'!$G$32*$B312,$D312&gt;='Summary&amp;Assumptions'!$D$17,FK$47&gt;=$D312,FK$47&lt;=EDATE($D312,'Summary&amp;Assumptions'!$G$32))*$B312+AND(FK$56&lt;'Summary&amp;Assumptions'!$J$31,FK$47&gt;=$FO312,FK$47&lt;=$FP312)*(('Summary&amp;Assumptions'!$H$25*$C312)*(1+'Summary&amp;Assumptions'!$J$29)^(FK$46-1))+AND(FK$56&lt;'Summary&amp;Assumptions'!$J$31,FK$47&gt;=$FQ312,FK$47&lt;=$FR312)*(('Summary&amp;Assumptions'!$H$25*$C312)*(1+'Summary&amp;Assumptions'!$J$29)^(FK$46-1))</f>
        <v>0</v>
      </c>
      <c r="FG312" s="588">
        <f>AND(FL$55&gt;0,SUM($E312:FF312)&lt;'Summary&amp;Assumptions'!$G$32*$B312,$D312&gt;='Summary&amp;Assumptions'!$D$17,FL$47&gt;=$D312,FL$47&lt;=EDATE($D312,'Summary&amp;Assumptions'!$G$32))*$B312+AND(FL$56&lt;'Summary&amp;Assumptions'!$J$31,FL$47&gt;=$FO312,FL$47&lt;=$FP312)*(('Summary&amp;Assumptions'!$H$25*$C312)*(1+'Summary&amp;Assumptions'!$J$29)^(FL$46-1))+AND(FL$56&lt;'Summary&amp;Assumptions'!$J$31,FL$47&gt;=$FQ312,FL$47&lt;=$FR312)*(('Summary&amp;Assumptions'!$H$25*$C312)*(1+'Summary&amp;Assumptions'!$J$29)^(FL$46-1))</f>
        <v>0</v>
      </c>
      <c r="FH312" s="588">
        <f>AND(FM$55&gt;0,SUM($E312:FG312)&lt;'Summary&amp;Assumptions'!$G$32*$B312,$D312&gt;='Summary&amp;Assumptions'!$D$17,FM$47&gt;=$D312,FM$47&lt;=EDATE($D312,'Summary&amp;Assumptions'!$G$32))*$B312+AND(FM$56&lt;'Summary&amp;Assumptions'!$J$31,FM$47&gt;=$FO312,FM$47&lt;=$FP312)*(('Summary&amp;Assumptions'!$H$25*$C312)*(1+'Summary&amp;Assumptions'!$J$29)^(FM$46-1))+AND(FM$56&lt;'Summary&amp;Assumptions'!$J$31,FM$47&gt;=$FQ312,FM$47&lt;=$FR312)*(('Summary&amp;Assumptions'!$H$25*$C312)*(1+'Summary&amp;Assumptions'!$J$29)^(FM$46-1))</f>
        <v>0</v>
      </c>
      <c r="FI312" s="588">
        <f>AND(FN$55&gt;0,SUM($E312:FH312)&lt;'Summary&amp;Assumptions'!$G$32*$B312,$D312&gt;='Summary&amp;Assumptions'!$D$17,FN$47&gt;=$D312,FN$47&lt;=EDATE($D312,'Summary&amp;Assumptions'!$G$32))*$B312+AND(FN$56&lt;'Summary&amp;Assumptions'!$J$31,FN$47&gt;=$FO312,FN$47&lt;=$FP312)*(('Summary&amp;Assumptions'!$H$25*$C312)*(1+'Summary&amp;Assumptions'!$J$29)^(FN$46-1))+AND(FN$56&lt;'Summary&amp;Assumptions'!$J$31,FN$47&gt;=$FQ312,FN$47&lt;=$FR312)*(('Summary&amp;Assumptions'!$H$25*$C312)*(1+'Summary&amp;Assumptions'!$J$29)^(FN$46-1))</f>
        <v>0</v>
      </c>
      <c r="FJ312" s="588">
        <f>AND(FO$55&gt;0,SUM($E312:FI312)&lt;'Summary&amp;Assumptions'!$G$32*$B312,$D312&gt;='Summary&amp;Assumptions'!$D$17,FO$47&gt;=$D312,FO$47&lt;=EDATE($D312,'Summary&amp;Assumptions'!$G$32))*$B312+AND(FO$56&lt;'Summary&amp;Assumptions'!$J$31,FO$47&gt;=$FO312,FO$47&lt;=$FP312)*(('Summary&amp;Assumptions'!$H$25*$C312)*(1+'Summary&amp;Assumptions'!$J$29)^(FO$46-1))+AND(FO$56&lt;'Summary&amp;Assumptions'!$J$31,FO$47&gt;=$FQ312,FO$47&lt;=$FR312)*(('Summary&amp;Assumptions'!$H$25*$C312)*(1+'Summary&amp;Assumptions'!$J$29)^(FO$46-1))</f>
        <v>0</v>
      </c>
      <c r="FK312" s="588">
        <f>AND(FP$55&gt;0,SUM($E312:FJ312)&lt;'Summary&amp;Assumptions'!$G$32*$B312,$D312&gt;='Summary&amp;Assumptions'!$D$17,FP$47&gt;=$D312,FP$47&lt;=EDATE($D312,'Summary&amp;Assumptions'!$G$32))*$B312+AND(FP$56&lt;'Summary&amp;Assumptions'!$J$31,FP$47&gt;=$FO312,FP$47&lt;=$FP312)*(('Summary&amp;Assumptions'!$H$25*$C312)*(1+'Summary&amp;Assumptions'!$J$29)^(FP$46-1))+AND(FP$56&lt;'Summary&amp;Assumptions'!$J$31,FP$47&gt;=$FQ312,FP$47&lt;=$FR312)*(('Summary&amp;Assumptions'!$H$25*$C312)*(1+'Summary&amp;Assumptions'!$J$29)^(FP$46-1))</f>
        <v>0</v>
      </c>
      <c r="FL312" s="588">
        <f>AND(FQ$55&gt;0,SUM($E312:FK312)&lt;'Summary&amp;Assumptions'!$G$32*$B312,$D312&gt;='Summary&amp;Assumptions'!$D$17,FQ$47&gt;=$D312,FQ$47&lt;=EDATE($D312,'Summary&amp;Assumptions'!$G$32))*$B312+AND(FQ$56&lt;'Summary&amp;Assumptions'!$J$31,FQ$47&gt;=$FO312,FQ$47&lt;=$FP312)*(('Summary&amp;Assumptions'!$H$25*$C312)*(1+'Summary&amp;Assumptions'!$J$29)^(FQ$46-1))+AND(FQ$56&lt;'Summary&amp;Assumptions'!$J$31,FQ$47&gt;=$FQ312,FQ$47&lt;=$FR312)*(('Summary&amp;Assumptions'!$H$25*$C312)*(1+'Summary&amp;Assumptions'!$J$29)^(FQ$46-1))</f>
        <v>0</v>
      </c>
      <c r="FO312" s="576">
        <f>EDATE(D312,'Summary&amp;Assumptions'!$G$34)</f>
        <v>50284</v>
      </c>
      <c r="FP312" s="576">
        <f>EDATE(FO312,'Summary&amp;Assumptions'!$G$33-1)</f>
        <v>50314</v>
      </c>
      <c r="FQ312" s="576">
        <f>EDATE(FO312,'Summary&amp;Assumptions'!$G$34)</f>
        <v>50649</v>
      </c>
      <c r="FR312" s="576">
        <f>EDATE(FQ312,'Summary&amp;Assumptions'!$G$33-1)</f>
        <v>50679</v>
      </c>
    </row>
    <row r="313" spans="2:174" hidden="1" x14ac:dyDescent="0.2">
      <c r="B313" s="588">
        <v>0</v>
      </c>
      <c r="C313" s="193">
        <v>0</v>
      </c>
      <c r="D313" s="589">
        <v>49949</v>
      </c>
      <c r="F313" s="588">
        <f>AND(K$55&gt;0,SUM($E313:E313)&lt;'Summary&amp;Assumptions'!$G$32*$B313,$D313&gt;='Summary&amp;Assumptions'!$D$17,K$47&gt;=$D313,K$47&lt;=EDATE($D313,'Summary&amp;Assumptions'!$G$32))*$B313+AND(K$56&lt;'Summary&amp;Assumptions'!$J$31,K$47&gt;=$FO313,K$47&lt;=$FP313)*(('Summary&amp;Assumptions'!$H$25*$C313)*(1+'Summary&amp;Assumptions'!$J$29)^(K$46-1))+AND(K$56&lt;'Summary&amp;Assumptions'!$J$31,K$47&gt;=$FQ313,K$47&lt;=$FR313)*(('Summary&amp;Assumptions'!$H$25*$C313)*(1+'Summary&amp;Assumptions'!$J$29)^(K$46-1))</f>
        <v>0</v>
      </c>
      <c r="G313" s="588">
        <f>AND(L$55&gt;0,SUM($E313:F313)&lt;'Summary&amp;Assumptions'!$G$32*$B313,$D313&gt;='Summary&amp;Assumptions'!$D$17,L$47&gt;=$D313,L$47&lt;=EDATE($D313,'Summary&amp;Assumptions'!$G$32))*$B313+AND(L$56&lt;'Summary&amp;Assumptions'!$J$31,L$47&gt;=$FO313,L$47&lt;=$FP313)*(('Summary&amp;Assumptions'!$H$25*$C313)*(1+'Summary&amp;Assumptions'!$J$29)^(L$46-1))+AND(L$56&lt;'Summary&amp;Assumptions'!$J$31,L$47&gt;=$FQ313,L$47&lt;=$FR313)*(('Summary&amp;Assumptions'!$H$25*$C313)*(1+'Summary&amp;Assumptions'!$J$29)^(L$46-1))</f>
        <v>0</v>
      </c>
      <c r="H313" s="588">
        <f>AND(M$55&gt;0,SUM($E313:G313)&lt;'Summary&amp;Assumptions'!$G$32*$B313,$D313&gt;='Summary&amp;Assumptions'!$D$17,M$47&gt;=$D313,M$47&lt;=EDATE($D313,'Summary&amp;Assumptions'!$G$32))*$B313+AND(M$56&lt;'Summary&amp;Assumptions'!$J$31,M$47&gt;=$FO313,M$47&lt;=$FP313)*(('Summary&amp;Assumptions'!$H$25*$C313)*(1+'Summary&amp;Assumptions'!$J$29)^(M$46-1))+AND(M$56&lt;'Summary&amp;Assumptions'!$J$31,M$47&gt;=$FQ313,M$47&lt;=$FR313)*(('Summary&amp;Assumptions'!$H$25*$C313)*(1+'Summary&amp;Assumptions'!$J$29)^(M$46-1))</f>
        <v>0</v>
      </c>
      <c r="I313" s="588">
        <f>AND(N$55&gt;0,SUM($E313:H313)&lt;'Summary&amp;Assumptions'!$G$32*$B313,$D313&gt;='Summary&amp;Assumptions'!$D$17,N$47&gt;=$D313,N$47&lt;=EDATE($D313,'Summary&amp;Assumptions'!$G$32))*$B313+AND(N$56&lt;'Summary&amp;Assumptions'!$J$31,N$47&gt;=$FO313,N$47&lt;=$FP313)*(('Summary&amp;Assumptions'!$H$25*$C313)*(1+'Summary&amp;Assumptions'!$J$29)^(N$46-1))+AND(N$56&lt;'Summary&amp;Assumptions'!$J$31,N$47&gt;=$FQ313,N$47&lt;=$FR313)*(('Summary&amp;Assumptions'!$H$25*$C313)*(1+'Summary&amp;Assumptions'!$J$29)^(N$46-1))</f>
        <v>0</v>
      </c>
      <c r="J313" s="588">
        <f>AND(O$55&gt;0,SUM($E313:I313)&lt;'Summary&amp;Assumptions'!$G$32*$B313,$D313&gt;='Summary&amp;Assumptions'!$D$17,O$47&gt;=$D313,O$47&lt;=EDATE($D313,'Summary&amp;Assumptions'!$G$32))*$B313+AND(O$56&lt;'Summary&amp;Assumptions'!$J$31,O$47&gt;=$FO313,O$47&lt;=$FP313)*(('Summary&amp;Assumptions'!$H$25*$C313)*(1+'Summary&amp;Assumptions'!$J$29)^(O$46-1))+AND(O$56&lt;'Summary&amp;Assumptions'!$J$31,O$47&gt;=$FQ313,O$47&lt;=$FR313)*(('Summary&amp;Assumptions'!$H$25*$C313)*(1+'Summary&amp;Assumptions'!$J$29)^(O$46-1))</f>
        <v>0</v>
      </c>
      <c r="K313" s="588">
        <f>AND(P$55&gt;0,SUM($E313:J313)&lt;'Summary&amp;Assumptions'!$G$32*$B313,$D313&gt;='Summary&amp;Assumptions'!$D$17,P$47&gt;=$D313,P$47&lt;=EDATE($D313,'Summary&amp;Assumptions'!$G$32))*$B313+AND(P$56&lt;'Summary&amp;Assumptions'!$J$31,P$47&gt;=$FO313,P$47&lt;=$FP313)*(('Summary&amp;Assumptions'!$H$25*$C313)*(1+'Summary&amp;Assumptions'!$J$29)^(P$46-1))+AND(P$56&lt;'Summary&amp;Assumptions'!$J$31,P$47&gt;=$FQ313,P$47&lt;=$FR313)*(('Summary&amp;Assumptions'!$H$25*$C313)*(1+'Summary&amp;Assumptions'!$J$29)^(P$46-1))</f>
        <v>0</v>
      </c>
      <c r="L313" s="588">
        <f>AND(Q$55&gt;0,SUM($E313:K313)&lt;'Summary&amp;Assumptions'!$G$32*$B313,$D313&gt;='Summary&amp;Assumptions'!$D$17,Q$47&gt;=$D313,Q$47&lt;=EDATE($D313,'Summary&amp;Assumptions'!$G$32))*$B313+AND(Q$56&lt;'Summary&amp;Assumptions'!$J$31,Q$47&gt;=$FO313,Q$47&lt;=$FP313)*(('Summary&amp;Assumptions'!$H$25*$C313)*(1+'Summary&amp;Assumptions'!$J$29)^(Q$46-1))+AND(Q$56&lt;'Summary&amp;Assumptions'!$J$31,Q$47&gt;=$FQ313,Q$47&lt;=$FR313)*(('Summary&amp;Assumptions'!$H$25*$C313)*(1+'Summary&amp;Assumptions'!$J$29)^(Q$46-1))</f>
        <v>0</v>
      </c>
      <c r="M313" s="588">
        <f>AND(R$55&gt;0,SUM($E313:L313)&lt;'Summary&amp;Assumptions'!$G$32*$B313,$D313&gt;='Summary&amp;Assumptions'!$D$17,R$47&gt;=$D313,R$47&lt;=EDATE($D313,'Summary&amp;Assumptions'!$G$32))*$B313+AND(R$56&lt;'Summary&amp;Assumptions'!$J$31,R$47&gt;=$FO313,R$47&lt;=$FP313)*(('Summary&amp;Assumptions'!$H$25*$C313)*(1+'Summary&amp;Assumptions'!$J$29)^(R$46-1))+AND(R$56&lt;'Summary&amp;Assumptions'!$J$31,R$47&gt;=$FQ313,R$47&lt;=$FR313)*(('Summary&amp;Assumptions'!$H$25*$C313)*(1+'Summary&amp;Assumptions'!$J$29)^(R$46-1))</f>
        <v>0</v>
      </c>
      <c r="N313" s="588">
        <f>AND(S$55&gt;0,SUM($E313:M313)&lt;'Summary&amp;Assumptions'!$G$32*$B313,$D313&gt;='Summary&amp;Assumptions'!$D$17,S$47&gt;=$D313,S$47&lt;=EDATE($D313,'Summary&amp;Assumptions'!$G$32))*$B313+AND(S$56&lt;'Summary&amp;Assumptions'!$J$31,S$47&gt;=$FO313,S$47&lt;=$FP313)*(('Summary&amp;Assumptions'!$H$25*$C313)*(1+'Summary&amp;Assumptions'!$J$29)^(S$46-1))+AND(S$56&lt;'Summary&amp;Assumptions'!$J$31,S$47&gt;=$FQ313,S$47&lt;=$FR313)*(('Summary&amp;Assumptions'!$H$25*$C313)*(1+'Summary&amp;Assumptions'!$J$29)^(S$46-1))</f>
        <v>0</v>
      </c>
      <c r="O313" s="588">
        <f>AND(T$55&gt;0,SUM($E313:N313)&lt;'Summary&amp;Assumptions'!$G$32*$B313,$D313&gt;='Summary&amp;Assumptions'!$D$17,T$47&gt;=$D313,T$47&lt;=EDATE($D313,'Summary&amp;Assumptions'!$G$32))*$B313+AND(T$56&lt;'Summary&amp;Assumptions'!$J$31,T$47&gt;=$FO313,T$47&lt;=$FP313)*(('Summary&amp;Assumptions'!$H$25*$C313)*(1+'Summary&amp;Assumptions'!$J$29)^(T$46-1))+AND(T$56&lt;'Summary&amp;Assumptions'!$J$31,T$47&gt;=$FQ313,T$47&lt;=$FR313)*(('Summary&amp;Assumptions'!$H$25*$C313)*(1+'Summary&amp;Assumptions'!$J$29)^(T$46-1))</f>
        <v>0</v>
      </c>
      <c r="P313" s="588">
        <f>AND(U$55&gt;0,SUM($E313:O313)&lt;'Summary&amp;Assumptions'!$G$32*$B313,$D313&gt;='Summary&amp;Assumptions'!$D$17,U$47&gt;=$D313,U$47&lt;=EDATE($D313,'Summary&amp;Assumptions'!$G$32))*$B313+AND(U$56&lt;'Summary&amp;Assumptions'!$J$31,U$47&gt;=$FO313,U$47&lt;=$FP313)*(('Summary&amp;Assumptions'!$H$25*$C313)*(1+'Summary&amp;Assumptions'!$J$29)^(U$46-1))+AND(U$56&lt;'Summary&amp;Assumptions'!$J$31,U$47&gt;=$FQ313,U$47&lt;=$FR313)*(('Summary&amp;Assumptions'!$H$25*$C313)*(1+'Summary&amp;Assumptions'!$J$29)^(U$46-1))</f>
        <v>0</v>
      </c>
      <c r="Q313" s="588">
        <f>AND(V$55&gt;0,SUM($E313:P313)&lt;'Summary&amp;Assumptions'!$G$32*$B313,$D313&gt;='Summary&amp;Assumptions'!$D$17,V$47&gt;=$D313,V$47&lt;=EDATE($D313,'Summary&amp;Assumptions'!$G$32))*$B313+AND(V$56&lt;'Summary&amp;Assumptions'!$J$31,V$47&gt;=$FO313,V$47&lt;=$FP313)*(('Summary&amp;Assumptions'!$H$25*$C313)*(1+'Summary&amp;Assumptions'!$J$29)^(V$46-1))+AND(V$56&lt;'Summary&amp;Assumptions'!$J$31,V$47&gt;=$FQ313,V$47&lt;=$FR313)*(('Summary&amp;Assumptions'!$H$25*$C313)*(1+'Summary&amp;Assumptions'!$J$29)^(V$46-1))</f>
        <v>0</v>
      </c>
      <c r="R313" s="588">
        <f>AND(W$55&gt;0,SUM($E313:Q313)&lt;'Summary&amp;Assumptions'!$G$32*$B313,$D313&gt;='Summary&amp;Assumptions'!$D$17,W$47&gt;=$D313,W$47&lt;=EDATE($D313,'Summary&amp;Assumptions'!$G$32))*$B313+AND(W$56&lt;'Summary&amp;Assumptions'!$J$31,W$47&gt;=$FO313,W$47&lt;=$FP313)*(('Summary&amp;Assumptions'!$H$25*$C313)*(1+'Summary&amp;Assumptions'!$J$29)^(W$46-1))+AND(W$56&lt;'Summary&amp;Assumptions'!$J$31,W$47&gt;=$FQ313,W$47&lt;=$FR313)*(('Summary&amp;Assumptions'!$H$25*$C313)*(1+'Summary&amp;Assumptions'!$J$29)^(W$46-1))</f>
        <v>0</v>
      </c>
      <c r="S313" s="588">
        <f>AND(X$55&gt;0,SUM($E313:R313)&lt;'Summary&amp;Assumptions'!$G$32*$B313,$D313&gt;='Summary&amp;Assumptions'!$D$17,X$47&gt;=$D313,X$47&lt;=EDATE($D313,'Summary&amp;Assumptions'!$G$32))*$B313+AND(X$56&lt;'Summary&amp;Assumptions'!$J$31,X$47&gt;=$FO313,X$47&lt;=$FP313)*(('Summary&amp;Assumptions'!$H$25*$C313)*(1+'Summary&amp;Assumptions'!$J$29)^(X$46-1))+AND(X$56&lt;'Summary&amp;Assumptions'!$J$31,X$47&gt;=$FQ313,X$47&lt;=$FR313)*(('Summary&amp;Assumptions'!$H$25*$C313)*(1+'Summary&amp;Assumptions'!$J$29)^(X$46-1))</f>
        <v>0</v>
      </c>
      <c r="T313" s="588">
        <f>AND(Y$55&gt;0,SUM($E313:S313)&lt;'Summary&amp;Assumptions'!$G$32*$B313,$D313&gt;='Summary&amp;Assumptions'!$D$17,Y$47&gt;=$D313,Y$47&lt;=EDATE($D313,'Summary&amp;Assumptions'!$G$32))*$B313+AND(Y$56&lt;'Summary&amp;Assumptions'!$J$31,Y$47&gt;=$FO313,Y$47&lt;=$FP313)*(('Summary&amp;Assumptions'!$H$25*$C313)*(1+'Summary&amp;Assumptions'!$J$29)^(Y$46-1))+AND(Y$56&lt;'Summary&amp;Assumptions'!$J$31,Y$47&gt;=$FQ313,Y$47&lt;=$FR313)*(('Summary&amp;Assumptions'!$H$25*$C313)*(1+'Summary&amp;Assumptions'!$J$29)^(Y$46-1))</f>
        <v>0</v>
      </c>
      <c r="U313" s="588">
        <f>AND(Z$55&gt;0,SUM($E313:T313)&lt;'Summary&amp;Assumptions'!$G$32*$B313,$D313&gt;='Summary&amp;Assumptions'!$D$17,Z$47&gt;=$D313,Z$47&lt;=EDATE($D313,'Summary&amp;Assumptions'!$G$32))*$B313+AND(Z$56&lt;'Summary&amp;Assumptions'!$J$31,Z$47&gt;=$FO313,Z$47&lt;=$FP313)*(('Summary&amp;Assumptions'!$H$25*$C313)*(1+'Summary&amp;Assumptions'!$J$29)^(Z$46-1))+AND(Z$56&lt;'Summary&amp;Assumptions'!$J$31,Z$47&gt;=$FQ313,Z$47&lt;=$FR313)*(('Summary&amp;Assumptions'!$H$25*$C313)*(1+'Summary&amp;Assumptions'!$J$29)^(Z$46-1))</f>
        <v>0</v>
      </c>
      <c r="V313" s="588">
        <f>AND(AA$55&gt;0,SUM($E313:U313)&lt;'Summary&amp;Assumptions'!$G$32*$B313,$D313&gt;='Summary&amp;Assumptions'!$D$17,AA$47&gt;=$D313,AA$47&lt;=EDATE($D313,'Summary&amp;Assumptions'!$G$32))*$B313+AND(AA$56&lt;'Summary&amp;Assumptions'!$J$31,AA$47&gt;=$FO313,AA$47&lt;=$FP313)*(('Summary&amp;Assumptions'!$H$25*$C313)*(1+'Summary&amp;Assumptions'!$J$29)^(AA$46-1))+AND(AA$56&lt;'Summary&amp;Assumptions'!$J$31,AA$47&gt;=$FQ313,AA$47&lt;=$FR313)*(('Summary&amp;Assumptions'!$H$25*$C313)*(1+'Summary&amp;Assumptions'!$J$29)^(AA$46-1))</f>
        <v>0</v>
      </c>
      <c r="W313" s="588">
        <f>AND(AB$55&gt;0,SUM($E313:V313)&lt;'Summary&amp;Assumptions'!$G$32*$B313,$D313&gt;='Summary&amp;Assumptions'!$D$17,AB$47&gt;=$D313,AB$47&lt;=EDATE($D313,'Summary&amp;Assumptions'!$G$32))*$B313+AND(AB$56&lt;'Summary&amp;Assumptions'!$J$31,AB$47&gt;=$FO313,AB$47&lt;=$FP313)*(('Summary&amp;Assumptions'!$H$25*$C313)*(1+'Summary&amp;Assumptions'!$J$29)^(AB$46-1))+AND(AB$56&lt;'Summary&amp;Assumptions'!$J$31,AB$47&gt;=$FQ313,AB$47&lt;=$FR313)*(('Summary&amp;Assumptions'!$H$25*$C313)*(1+'Summary&amp;Assumptions'!$J$29)^(AB$46-1))</f>
        <v>0</v>
      </c>
      <c r="X313" s="588">
        <f>AND(AC$55&gt;0,SUM($E313:W313)&lt;'Summary&amp;Assumptions'!$G$32*$B313,$D313&gt;='Summary&amp;Assumptions'!$D$17,AC$47&gt;=$D313,AC$47&lt;=EDATE($D313,'Summary&amp;Assumptions'!$G$32))*$B313+AND(AC$56&lt;'Summary&amp;Assumptions'!$J$31,AC$47&gt;=$FO313,AC$47&lt;=$FP313)*(('Summary&amp;Assumptions'!$H$25*$C313)*(1+'Summary&amp;Assumptions'!$J$29)^(AC$46-1))+AND(AC$56&lt;'Summary&amp;Assumptions'!$J$31,AC$47&gt;=$FQ313,AC$47&lt;=$FR313)*(('Summary&amp;Assumptions'!$H$25*$C313)*(1+'Summary&amp;Assumptions'!$J$29)^(AC$46-1))</f>
        <v>0</v>
      </c>
      <c r="Y313" s="588">
        <f>AND(AD$55&gt;0,SUM($E313:X313)&lt;'Summary&amp;Assumptions'!$G$32*$B313,$D313&gt;='Summary&amp;Assumptions'!$D$17,AD$47&gt;=$D313,AD$47&lt;=EDATE($D313,'Summary&amp;Assumptions'!$G$32))*$B313+AND(AD$56&lt;'Summary&amp;Assumptions'!$J$31,AD$47&gt;=$FO313,AD$47&lt;=$FP313)*(('Summary&amp;Assumptions'!$H$25*$C313)*(1+'Summary&amp;Assumptions'!$J$29)^(AD$46-1))+AND(AD$56&lt;'Summary&amp;Assumptions'!$J$31,AD$47&gt;=$FQ313,AD$47&lt;=$FR313)*(('Summary&amp;Assumptions'!$H$25*$C313)*(1+'Summary&amp;Assumptions'!$J$29)^(AD$46-1))</f>
        <v>0</v>
      </c>
      <c r="Z313" s="588">
        <f>AND(AE$55&gt;0,SUM($E313:Y313)&lt;'Summary&amp;Assumptions'!$G$32*$B313,$D313&gt;='Summary&amp;Assumptions'!$D$17,AE$47&gt;=$D313,AE$47&lt;=EDATE($D313,'Summary&amp;Assumptions'!$G$32))*$B313+AND(AE$56&lt;'Summary&amp;Assumptions'!$J$31,AE$47&gt;=$FO313,AE$47&lt;=$FP313)*(('Summary&amp;Assumptions'!$H$25*$C313)*(1+'Summary&amp;Assumptions'!$J$29)^(AE$46-1))+AND(AE$56&lt;'Summary&amp;Assumptions'!$J$31,AE$47&gt;=$FQ313,AE$47&lt;=$FR313)*(('Summary&amp;Assumptions'!$H$25*$C313)*(1+'Summary&amp;Assumptions'!$J$29)^(AE$46-1))</f>
        <v>0</v>
      </c>
      <c r="AA313" s="588">
        <f>AND(AF$55&gt;0,SUM($E313:Z313)&lt;'Summary&amp;Assumptions'!$G$32*$B313,$D313&gt;='Summary&amp;Assumptions'!$D$17,AF$47&gt;=$D313,AF$47&lt;=EDATE($D313,'Summary&amp;Assumptions'!$G$32))*$B313+AND(AF$56&lt;'Summary&amp;Assumptions'!$J$31,AF$47&gt;=$FO313,AF$47&lt;=$FP313)*(('Summary&amp;Assumptions'!$H$25*$C313)*(1+'Summary&amp;Assumptions'!$J$29)^(AF$46-1))+AND(AF$56&lt;'Summary&amp;Assumptions'!$J$31,AF$47&gt;=$FQ313,AF$47&lt;=$FR313)*(('Summary&amp;Assumptions'!$H$25*$C313)*(1+'Summary&amp;Assumptions'!$J$29)^(AF$46-1))</f>
        <v>0</v>
      </c>
      <c r="AB313" s="588">
        <f>AND(AG$55&gt;0,SUM($E313:AA313)&lt;'Summary&amp;Assumptions'!$G$32*$B313,$D313&gt;='Summary&amp;Assumptions'!$D$17,AG$47&gt;=$D313,AG$47&lt;=EDATE($D313,'Summary&amp;Assumptions'!$G$32))*$B313+AND(AG$56&lt;'Summary&amp;Assumptions'!$J$31,AG$47&gt;=$FO313,AG$47&lt;=$FP313)*(('Summary&amp;Assumptions'!$H$25*$C313)*(1+'Summary&amp;Assumptions'!$J$29)^(AG$46-1))+AND(AG$56&lt;'Summary&amp;Assumptions'!$J$31,AG$47&gt;=$FQ313,AG$47&lt;=$FR313)*(('Summary&amp;Assumptions'!$H$25*$C313)*(1+'Summary&amp;Assumptions'!$J$29)^(AG$46-1))</f>
        <v>0</v>
      </c>
      <c r="AC313" s="588">
        <f>AND(AH$55&gt;0,SUM($E313:AB313)&lt;'Summary&amp;Assumptions'!$G$32*$B313,$D313&gt;='Summary&amp;Assumptions'!$D$17,AH$47&gt;=$D313,AH$47&lt;=EDATE($D313,'Summary&amp;Assumptions'!$G$32))*$B313+AND(AH$56&lt;'Summary&amp;Assumptions'!$J$31,AH$47&gt;=$FO313,AH$47&lt;=$FP313)*(('Summary&amp;Assumptions'!$H$25*$C313)*(1+'Summary&amp;Assumptions'!$J$29)^(AH$46-1))+AND(AH$56&lt;'Summary&amp;Assumptions'!$J$31,AH$47&gt;=$FQ313,AH$47&lt;=$FR313)*(('Summary&amp;Assumptions'!$H$25*$C313)*(1+'Summary&amp;Assumptions'!$J$29)^(AH$46-1))</f>
        <v>0</v>
      </c>
      <c r="AD313" s="588">
        <f>AND(AI$55&gt;0,SUM($E313:AC313)&lt;'Summary&amp;Assumptions'!$G$32*$B313,$D313&gt;='Summary&amp;Assumptions'!$D$17,AI$47&gt;=$D313,AI$47&lt;=EDATE($D313,'Summary&amp;Assumptions'!$G$32))*$B313+AND(AI$56&lt;'Summary&amp;Assumptions'!$J$31,AI$47&gt;=$FO313,AI$47&lt;=$FP313)*(('Summary&amp;Assumptions'!$H$25*$C313)*(1+'Summary&amp;Assumptions'!$J$29)^(AI$46-1))+AND(AI$56&lt;'Summary&amp;Assumptions'!$J$31,AI$47&gt;=$FQ313,AI$47&lt;=$FR313)*(('Summary&amp;Assumptions'!$H$25*$C313)*(1+'Summary&amp;Assumptions'!$J$29)^(AI$46-1))</f>
        <v>0</v>
      </c>
      <c r="AE313" s="588">
        <f>AND(AJ$55&gt;0,SUM($E313:AD313)&lt;'Summary&amp;Assumptions'!$G$32*$B313,$D313&gt;='Summary&amp;Assumptions'!$D$17,AJ$47&gt;=$D313,AJ$47&lt;=EDATE($D313,'Summary&amp;Assumptions'!$G$32))*$B313+AND(AJ$56&lt;'Summary&amp;Assumptions'!$J$31,AJ$47&gt;=$FO313,AJ$47&lt;=$FP313)*(('Summary&amp;Assumptions'!$H$25*$C313)*(1+'Summary&amp;Assumptions'!$J$29)^(AJ$46-1))+AND(AJ$56&lt;'Summary&amp;Assumptions'!$J$31,AJ$47&gt;=$FQ313,AJ$47&lt;=$FR313)*(('Summary&amp;Assumptions'!$H$25*$C313)*(1+'Summary&amp;Assumptions'!$J$29)^(AJ$46-1))</f>
        <v>0</v>
      </c>
      <c r="AF313" s="588">
        <f>AND(AK$55&gt;0,SUM($E313:AE313)&lt;'Summary&amp;Assumptions'!$G$32*$B313,$D313&gt;='Summary&amp;Assumptions'!$D$17,AK$47&gt;=$D313,AK$47&lt;=EDATE($D313,'Summary&amp;Assumptions'!$G$32))*$B313+AND(AK$56&lt;'Summary&amp;Assumptions'!$J$31,AK$47&gt;=$FO313,AK$47&lt;=$FP313)*(('Summary&amp;Assumptions'!$H$25*$C313)*(1+'Summary&amp;Assumptions'!$J$29)^(AK$46-1))+AND(AK$56&lt;'Summary&amp;Assumptions'!$J$31,AK$47&gt;=$FQ313,AK$47&lt;=$FR313)*(('Summary&amp;Assumptions'!$H$25*$C313)*(1+'Summary&amp;Assumptions'!$J$29)^(AK$46-1))</f>
        <v>0</v>
      </c>
      <c r="AG313" s="588">
        <f>AND(AL$55&gt;0,SUM($E313:AF313)&lt;'Summary&amp;Assumptions'!$G$32*$B313,$D313&gt;='Summary&amp;Assumptions'!$D$17,AL$47&gt;=$D313,AL$47&lt;=EDATE($D313,'Summary&amp;Assumptions'!$G$32))*$B313+AND(AL$56&lt;'Summary&amp;Assumptions'!$J$31,AL$47&gt;=$FO313,AL$47&lt;=$FP313)*(('Summary&amp;Assumptions'!$H$25*$C313)*(1+'Summary&amp;Assumptions'!$J$29)^(AL$46-1))+AND(AL$56&lt;'Summary&amp;Assumptions'!$J$31,AL$47&gt;=$FQ313,AL$47&lt;=$FR313)*(('Summary&amp;Assumptions'!$H$25*$C313)*(1+'Summary&amp;Assumptions'!$J$29)^(AL$46-1))</f>
        <v>0</v>
      </c>
      <c r="AH313" s="588">
        <f>AND(AM$55&gt;0,SUM($E313:AG313)&lt;'Summary&amp;Assumptions'!$G$32*$B313,$D313&gt;='Summary&amp;Assumptions'!$D$17,AM$47&gt;=$D313,AM$47&lt;=EDATE($D313,'Summary&amp;Assumptions'!$G$32))*$B313+AND(AM$56&lt;'Summary&amp;Assumptions'!$J$31,AM$47&gt;=$FO313,AM$47&lt;=$FP313)*(('Summary&amp;Assumptions'!$H$25*$C313)*(1+'Summary&amp;Assumptions'!$J$29)^(AM$46-1))+AND(AM$56&lt;'Summary&amp;Assumptions'!$J$31,AM$47&gt;=$FQ313,AM$47&lt;=$FR313)*(('Summary&amp;Assumptions'!$H$25*$C313)*(1+'Summary&amp;Assumptions'!$J$29)^(AM$46-1))</f>
        <v>0</v>
      </c>
      <c r="AI313" s="588">
        <f>AND(AN$55&gt;0,SUM($E313:AH313)&lt;'Summary&amp;Assumptions'!$G$32*$B313,$D313&gt;='Summary&amp;Assumptions'!$D$17,AN$47&gt;=$D313,AN$47&lt;=EDATE($D313,'Summary&amp;Assumptions'!$G$32))*$B313+AND(AN$56&lt;'Summary&amp;Assumptions'!$J$31,AN$47&gt;=$FO313,AN$47&lt;=$FP313)*(('Summary&amp;Assumptions'!$H$25*$C313)*(1+'Summary&amp;Assumptions'!$J$29)^(AN$46-1))+AND(AN$56&lt;'Summary&amp;Assumptions'!$J$31,AN$47&gt;=$FQ313,AN$47&lt;=$FR313)*(('Summary&amp;Assumptions'!$H$25*$C313)*(1+'Summary&amp;Assumptions'!$J$29)^(AN$46-1))</f>
        <v>0</v>
      </c>
      <c r="AJ313" s="588">
        <f>AND(AO$55&gt;0,SUM($E313:AI313)&lt;'Summary&amp;Assumptions'!$G$32*$B313,$D313&gt;='Summary&amp;Assumptions'!$D$17,AO$47&gt;=$D313,AO$47&lt;=EDATE($D313,'Summary&amp;Assumptions'!$G$32))*$B313+AND(AO$56&lt;'Summary&amp;Assumptions'!$J$31,AO$47&gt;=$FO313,AO$47&lt;=$FP313)*(('Summary&amp;Assumptions'!$H$25*$C313)*(1+'Summary&amp;Assumptions'!$J$29)^(AO$46-1))+AND(AO$56&lt;'Summary&amp;Assumptions'!$J$31,AO$47&gt;=$FQ313,AO$47&lt;=$FR313)*(('Summary&amp;Assumptions'!$H$25*$C313)*(1+'Summary&amp;Assumptions'!$J$29)^(AO$46-1))</f>
        <v>0</v>
      </c>
      <c r="AK313" s="588">
        <f>AND(AP$55&gt;0,SUM($E313:AJ313)&lt;'Summary&amp;Assumptions'!$G$32*$B313,$D313&gt;='Summary&amp;Assumptions'!$D$17,AP$47&gt;=$D313,AP$47&lt;=EDATE($D313,'Summary&amp;Assumptions'!$G$32))*$B313+AND(AP$56&lt;'Summary&amp;Assumptions'!$J$31,AP$47&gt;=$FO313,AP$47&lt;=$FP313)*(('Summary&amp;Assumptions'!$H$25*$C313)*(1+'Summary&amp;Assumptions'!$J$29)^(AP$46-1))+AND(AP$56&lt;'Summary&amp;Assumptions'!$J$31,AP$47&gt;=$FQ313,AP$47&lt;=$FR313)*(('Summary&amp;Assumptions'!$H$25*$C313)*(1+'Summary&amp;Assumptions'!$J$29)^(AP$46-1))</f>
        <v>0</v>
      </c>
      <c r="AL313" s="588">
        <f>AND(AQ$55&gt;0,SUM($E313:AK313)&lt;'Summary&amp;Assumptions'!$G$32*$B313,$D313&gt;='Summary&amp;Assumptions'!$D$17,AQ$47&gt;=$D313,AQ$47&lt;=EDATE($D313,'Summary&amp;Assumptions'!$G$32))*$B313+AND(AQ$56&lt;'Summary&amp;Assumptions'!$J$31,AQ$47&gt;=$FO313,AQ$47&lt;=$FP313)*(('Summary&amp;Assumptions'!$H$25*$C313)*(1+'Summary&amp;Assumptions'!$J$29)^(AQ$46-1))+AND(AQ$56&lt;'Summary&amp;Assumptions'!$J$31,AQ$47&gt;=$FQ313,AQ$47&lt;=$FR313)*(('Summary&amp;Assumptions'!$H$25*$C313)*(1+'Summary&amp;Assumptions'!$J$29)^(AQ$46-1))</f>
        <v>0</v>
      </c>
      <c r="AM313" s="588">
        <f>AND(AR$55&gt;0,SUM($E313:AL313)&lt;'Summary&amp;Assumptions'!$G$32*$B313,$D313&gt;='Summary&amp;Assumptions'!$D$17,AR$47&gt;=$D313,AR$47&lt;=EDATE($D313,'Summary&amp;Assumptions'!$G$32))*$B313+AND(AR$56&lt;'Summary&amp;Assumptions'!$J$31,AR$47&gt;=$FO313,AR$47&lt;=$FP313)*(('Summary&amp;Assumptions'!$H$25*$C313)*(1+'Summary&amp;Assumptions'!$J$29)^(AR$46-1))+AND(AR$56&lt;'Summary&amp;Assumptions'!$J$31,AR$47&gt;=$FQ313,AR$47&lt;=$FR313)*(('Summary&amp;Assumptions'!$H$25*$C313)*(1+'Summary&amp;Assumptions'!$J$29)^(AR$46-1))</f>
        <v>0</v>
      </c>
      <c r="AN313" s="588">
        <f>AND(AS$55&gt;0,SUM($E313:AM313)&lt;'Summary&amp;Assumptions'!$G$32*$B313,$D313&gt;='Summary&amp;Assumptions'!$D$17,AS$47&gt;=$D313,AS$47&lt;=EDATE($D313,'Summary&amp;Assumptions'!$G$32))*$B313+AND(AS$56&lt;'Summary&amp;Assumptions'!$J$31,AS$47&gt;=$FO313,AS$47&lt;=$FP313)*(('Summary&amp;Assumptions'!$H$25*$C313)*(1+'Summary&amp;Assumptions'!$J$29)^(AS$46-1))+AND(AS$56&lt;'Summary&amp;Assumptions'!$J$31,AS$47&gt;=$FQ313,AS$47&lt;=$FR313)*(('Summary&amp;Assumptions'!$H$25*$C313)*(1+'Summary&amp;Assumptions'!$J$29)^(AS$46-1))</f>
        <v>0</v>
      </c>
      <c r="AO313" s="588">
        <f>AND(AT$55&gt;0,SUM($E313:AN313)&lt;'Summary&amp;Assumptions'!$G$32*$B313,$D313&gt;='Summary&amp;Assumptions'!$D$17,AT$47&gt;=$D313,AT$47&lt;=EDATE($D313,'Summary&amp;Assumptions'!$G$32))*$B313+AND(AT$56&lt;'Summary&amp;Assumptions'!$J$31,AT$47&gt;=$FO313,AT$47&lt;=$FP313)*(('Summary&amp;Assumptions'!$H$25*$C313)*(1+'Summary&amp;Assumptions'!$J$29)^(AT$46-1))+AND(AT$56&lt;'Summary&amp;Assumptions'!$J$31,AT$47&gt;=$FQ313,AT$47&lt;=$FR313)*(('Summary&amp;Assumptions'!$H$25*$C313)*(1+'Summary&amp;Assumptions'!$J$29)^(AT$46-1))</f>
        <v>0</v>
      </c>
      <c r="AP313" s="588">
        <f>AND(AU$55&gt;0,SUM($E313:AO313)&lt;'Summary&amp;Assumptions'!$G$32*$B313,$D313&gt;='Summary&amp;Assumptions'!$D$17,AU$47&gt;=$D313,AU$47&lt;=EDATE($D313,'Summary&amp;Assumptions'!$G$32))*$B313+AND(AU$56&lt;'Summary&amp;Assumptions'!$J$31,AU$47&gt;=$FO313,AU$47&lt;=$FP313)*(('Summary&amp;Assumptions'!$H$25*$C313)*(1+'Summary&amp;Assumptions'!$J$29)^(AU$46-1))+AND(AU$56&lt;'Summary&amp;Assumptions'!$J$31,AU$47&gt;=$FQ313,AU$47&lt;=$FR313)*(('Summary&amp;Assumptions'!$H$25*$C313)*(1+'Summary&amp;Assumptions'!$J$29)^(AU$46-1))</f>
        <v>0</v>
      </c>
      <c r="AQ313" s="588">
        <f>AND(AV$55&gt;0,SUM($E313:AP313)&lt;'Summary&amp;Assumptions'!$G$32*$B313,$D313&gt;='Summary&amp;Assumptions'!$D$17,AV$47&gt;=$D313,AV$47&lt;=EDATE($D313,'Summary&amp;Assumptions'!$G$32))*$B313+AND(AV$56&lt;'Summary&amp;Assumptions'!$J$31,AV$47&gt;=$FO313,AV$47&lt;=$FP313)*(('Summary&amp;Assumptions'!$H$25*$C313)*(1+'Summary&amp;Assumptions'!$J$29)^(AV$46-1))+AND(AV$56&lt;'Summary&amp;Assumptions'!$J$31,AV$47&gt;=$FQ313,AV$47&lt;=$FR313)*(('Summary&amp;Assumptions'!$H$25*$C313)*(1+'Summary&amp;Assumptions'!$J$29)^(AV$46-1))</f>
        <v>0</v>
      </c>
      <c r="AR313" s="588">
        <f>AND(AW$55&gt;0,SUM($E313:AQ313)&lt;'Summary&amp;Assumptions'!$G$32*$B313,$D313&gt;='Summary&amp;Assumptions'!$D$17,AW$47&gt;=$D313,AW$47&lt;=EDATE($D313,'Summary&amp;Assumptions'!$G$32))*$B313+AND(AW$56&lt;'Summary&amp;Assumptions'!$J$31,AW$47&gt;=$FO313,AW$47&lt;=$FP313)*(('Summary&amp;Assumptions'!$H$25*$C313)*(1+'Summary&amp;Assumptions'!$J$29)^(AW$46-1))+AND(AW$56&lt;'Summary&amp;Assumptions'!$J$31,AW$47&gt;=$FQ313,AW$47&lt;=$FR313)*(('Summary&amp;Assumptions'!$H$25*$C313)*(1+'Summary&amp;Assumptions'!$J$29)^(AW$46-1))</f>
        <v>0</v>
      </c>
      <c r="AS313" s="588">
        <f>AND(AX$55&gt;0,SUM($E313:AR313)&lt;'Summary&amp;Assumptions'!$G$32*$B313,$D313&gt;='Summary&amp;Assumptions'!$D$17,AX$47&gt;=$D313,AX$47&lt;=EDATE($D313,'Summary&amp;Assumptions'!$G$32))*$B313+AND(AX$56&lt;'Summary&amp;Assumptions'!$J$31,AX$47&gt;=$FO313,AX$47&lt;=$FP313)*(('Summary&amp;Assumptions'!$H$25*$C313)*(1+'Summary&amp;Assumptions'!$J$29)^(AX$46-1))+AND(AX$56&lt;'Summary&amp;Assumptions'!$J$31,AX$47&gt;=$FQ313,AX$47&lt;=$FR313)*(('Summary&amp;Assumptions'!$H$25*$C313)*(1+'Summary&amp;Assumptions'!$J$29)^(AX$46-1))</f>
        <v>0</v>
      </c>
      <c r="AT313" s="588">
        <f>AND(AY$55&gt;0,SUM($E313:AS313)&lt;'Summary&amp;Assumptions'!$G$32*$B313,$D313&gt;='Summary&amp;Assumptions'!$D$17,AY$47&gt;=$D313,AY$47&lt;=EDATE($D313,'Summary&amp;Assumptions'!$G$32))*$B313+AND(AY$56&lt;'Summary&amp;Assumptions'!$J$31,AY$47&gt;=$FO313,AY$47&lt;=$FP313)*(('Summary&amp;Assumptions'!$H$25*$C313)*(1+'Summary&amp;Assumptions'!$J$29)^(AY$46-1))+AND(AY$56&lt;'Summary&amp;Assumptions'!$J$31,AY$47&gt;=$FQ313,AY$47&lt;=$FR313)*(('Summary&amp;Assumptions'!$H$25*$C313)*(1+'Summary&amp;Assumptions'!$J$29)^(AY$46-1))</f>
        <v>0</v>
      </c>
      <c r="AU313" s="588">
        <f>AND(AZ$55&gt;0,SUM($E313:AT313)&lt;'Summary&amp;Assumptions'!$G$32*$B313,$D313&gt;='Summary&amp;Assumptions'!$D$17,AZ$47&gt;=$D313,AZ$47&lt;=EDATE($D313,'Summary&amp;Assumptions'!$G$32))*$B313+AND(AZ$56&lt;'Summary&amp;Assumptions'!$J$31,AZ$47&gt;=$FO313,AZ$47&lt;=$FP313)*(('Summary&amp;Assumptions'!$H$25*$C313)*(1+'Summary&amp;Assumptions'!$J$29)^(AZ$46-1))+AND(AZ$56&lt;'Summary&amp;Assumptions'!$J$31,AZ$47&gt;=$FQ313,AZ$47&lt;=$FR313)*(('Summary&amp;Assumptions'!$H$25*$C313)*(1+'Summary&amp;Assumptions'!$J$29)^(AZ$46-1))</f>
        <v>0</v>
      </c>
      <c r="AV313" s="588">
        <f>AND(BA$55&gt;0,SUM($E313:AU313)&lt;'Summary&amp;Assumptions'!$G$32*$B313,$D313&gt;='Summary&amp;Assumptions'!$D$17,BA$47&gt;=$D313,BA$47&lt;=EDATE($D313,'Summary&amp;Assumptions'!$G$32))*$B313+AND(BA$56&lt;'Summary&amp;Assumptions'!$J$31,BA$47&gt;=$FO313,BA$47&lt;=$FP313)*(('Summary&amp;Assumptions'!$H$25*$C313)*(1+'Summary&amp;Assumptions'!$J$29)^(BA$46-1))+AND(BA$56&lt;'Summary&amp;Assumptions'!$J$31,BA$47&gt;=$FQ313,BA$47&lt;=$FR313)*(('Summary&amp;Assumptions'!$H$25*$C313)*(1+'Summary&amp;Assumptions'!$J$29)^(BA$46-1))</f>
        <v>0</v>
      </c>
      <c r="AW313" s="588">
        <f>AND(BB$55&gt;0,SUM($E313:AV313)&lt;'Summary&amp;Assumptions'!$G$32*$B313,$D313&gt;='Summary&amp;Assumptions'!$D$17,BB$47&gt;=$D313,BB$47&lt;=EDATE($D313,'Summary&amp;Assumptions'!$G$32))*$B313+AND(BB$56&lt;'Summary&amp;Assumptions'!$J$31,BB$47&gt;=$FO313,BB$47&lt;=$FP313)*(('Summary&amp;Assumptions'!$H$25*$C313)*(1+'Summary&amp;Assumptions'!$J$29)^(BB$46-1))+AND(BB$56&lt;'Summary&amp;Assumptions'!$J$31,BB$47&gt;=$FQ313,BB$47&lt;=$FR313)*(('Summary&amp;Assumptions'!$H$25*$C313)*(1+'Summary&amp;Assumptions'!$J$29)^(BB$46-1))</f>
        <v>0</v>
      </c>
      <c r="AX313" s="588">
        <f>AND(BC$55&gt;0,SUM($E313:AW313)&lt;'Summary&amp;Assumptions'!$G$32*$B313,$D313&gt;='Summary&amp;Assumptions'!$D$17,BC$47&gt;=$D313,BC$47&lt;=EDATE($D313,'Summary&amp;Assumptions'!$G$32))*$B313+AND(BC$56&lt;'Summary&amp;Assumptions'!$J$31,BC$47&gt;=$FO313,BC$47&lt;=$FP313)*(('Summary&amp;Assumptions'!$H$25*$C313)*(1+'Summary&amp;Assumptions'!$J$29)^(BC$46-1))+AND(BC$56&lt;'Summary&amp;Assumptions'!$J$31,BC$47&gt;=$FQ313,BC$47&lt;=$FR313)*(('Summary&amp;Assumptions'!$H$25*$C313)*(1+'Summary&amp;Assumptions'!$J$29)^(BC$46-1))</f>
        <v>0</v>
      </c>
      <c r="AY313" s="588">
        <f>AND(BD$55&gt;0,SUM($E313:AX313)&lt;'Summary&amp;Assumptions'!$G$32*$B313,$D313&gt;='Summary&amp;Assumptions'!$D$17,BD$47&gt;=$D313,BD$47&lt;=EDATE($D313,'Summary&amp;Assumptions'!$G$32))*$B313+AND(BD$56&lt;'Summary&amp;Assumptions'!$J$31,BD$47&gt;=$FO313,BD$47&lt;=$FP313)*(('Summary&amp;Assumptions'!$H$25*$C313)*(1+'Summary&amp;Assumptions'!$J$29)^(BD$46-1))+AND(BD$56&lt;'Summary&amp;Assumptions'!$J$31,BD$47&gt;=$FQ313,BD$47&lt;=$FR313)*(('Summary&amp;Assumptions'!$H$25*$C313)*(1+'Summary&amp;Assumptions'!$J$29)^(BD$46-1))</f>
        <v>0</v>
      </c>
      <c r="AZ313" s="588">
        <f>AND(BE$55&gt;0,SUM($E313:AY313)&lt;'Summary&amp;Assumptions'!$G$32*$B313,$D313&gt;='Summary&amp;Assumptions'!$D$17,BE$47&gt;=$D313,BE$47&lt;=EDATE($D313,'Summary&amp;Assumptions'!$G$32))*$B313+AND(BE$56&lt;'Summary&amp;Assumptions'!$J$31,BE$47&gt;=$FO313,BE$47&lt;=$FP313)*(('Summary&amp;Assumptions'!$H$25*$C313)*(1+'Summary&amp;Assumptions'!$J$29)^(BE$46-1))+AND(BE$56&lt;'Summary&amp;Assumptions'!$J$31,BE$47&gt;=$FQ313,BE$47&lt;=$FR313)*(('Summary&amp;Assumptions'!$H$25*$C313)*(1+'Summary&amp;Assumptions'!$J$29)^(BE$46-1))</f>
        <v>0</v>
      </c>
      <c r="BA313" s="588">
        <f>AND(BF$55&gt;0,SUM($E313:AZ313)&lt;'Summary&amp;Assumptions'!$G$32*$B313,$D313&gt;='Summary&amp;Assumptions'!$D$17,BF$47&gt;=$D313,BF$47&lt;=EDATE($D313,'Summary&amp;Assumptions'!$G$32))*$B313+AND(BF$56&lt;'Summary&amp;Assumptions'!$J$31,BF$47&gt;=$FO313,BF$47&lt;=$FP313)*(('Summary&amp;Assumptions'!$H$25*$C313)*(1+'Summary&amp;Assumptions'!$J$29)^(BF$46-1))+AND(BF$56&lt;'Summary&amp;Assumptions'!$J$31,BF$47&gt;=$FQ313,BF$47&lt;=$FR313)*(('Summary&amp;Assumptions'!$H$25*$C313)*(1+'Summary&amp;Assumptions'!$J$29)^(BF$46-1))</f>
        <v>0</v>
      </c>
      <c r="BB313" s="588">
        <f>AND(BG$55&gt;0,SUM($E313:BA313)&lt;'Summary&amp;Assumptions'!$G$32*$B313,$D313&gt;='Summary&amp;Assumptions'!$D$17,BG$47&gt;=$D313,BG$47&lt;=EDATE($D313,'Summary&amp;Assumptions'!$G$32))*$B313+AND(BG$56&lt;'Summary&amp;Assumptions'!$J$31,BG$47&gt;=$FO313,BG$47&lt;=$FP313)*(('Summary&amp;Assumptions'!$H$25*$C313)*(1+'Summary&amp;Assumptions'!$J$29)^(BG$46-1))+AND(BG$56&lt;'Summary&amp;Assumptions'!$J$31,BG$47&gt;=$FQ313,BG$47&lt;=$FR313)*(('Summary&amp;Assumptions'!$H$25*$C313)*(1+'Summary&amp;Assumptions'!$J$29)^(BG$46-1))</f>
        <v>0</v>
      </c>
      <c r="BC313" s="588">
        <f>AND(BH$55&gt;0,SUM($E313:BB313)&lt;'Summary&amp;Assumptions'!$G$32*$B313,$D313&gt;='Summary&amp;Assumptions'!$D$17,BH$47&gt;=$D313,BH$47&lt;=EDATE($D313,'Summary&amp;Assumptions'!$G$32))*$B313+AND(BH$56&lt;'Summary&amp;Assumptions'!$J$31,BH$47&gt;=$FO313,BH$47&lt;=$FP313)*(('Summary&amp;Assumptions'!$H$25*$C313)*(1+'Summary&amp;Assumptions'!$J$29)^(BH$46-1))+AND(BH$56&lt;'Summary&amp;Assumptions'!$J$31,BH$47&gt;=$FQ313,BH$47&lt;=$FR313)*(('Summary&amp;Assumptions'!$H$25*$C313)*(1+'Summary&amp;Assumptions'!$J$29)^(BH$46-1))</f>
        <v>0</v>
      </c>
      <c r="BD313" s="588">
        <f>AND(BI$55&gt;0,SUM($E313:BC313)&lt;'Summary&amp;Assumptions'!$G$32*$B313,$D313&gt;='Summary&amp;Assumptions'!$D$17,BI$47&gt;=$D313,BI$47&lt;=EDATE($D313,'Summary&amp;Assumptions'!$G$32))*$B313+AND(BI$56&lt;'Summary&amp;Assumptions'!$J$31,BI$47&gt;=$FO313,BI$47&lt;=$FP313)*(('Summary&amp;Assumptions'!$H$25*$C313)*(1+'Summary&amp;Assumptions'!$J$29)^(BI$46-1))+AND(BI$56&lt;'Summary&amp;Assumptions'!$J$31,BI$47&gt;=$FQ313,BI$47&lt;=$FR313)*(('Summary&amp;Assumptions'!$H$25*$C313)*(1+'Summary&amp;Assumptions'!$J$29)^(BI$46-1))</f>
        <v>0</v>
      </c>
      <c r="BE313" s="588">
        <f>AND(BJ$55&gt;0,SUM($E313:BD313)&lt;'Summary&amp;Assumptions'!$G$32*$B313,$D313&gt;='Summary&amp;Assumptions'!$D$17,BJ$47&gt;=$D313,BJ$47&lt;=EDATE($D313,'Summary&amp;Assumptions'!$G$32))*$B313+AND(BJ$56&lt;'Summary&amp;Assumptions'!$J$31,BJ$47&gt;=$FO313,BJ$47&lt;=$FP313)*(('Summary&amp;Assumptions'!$H$25*$C313)*(1+'Summary&amp;Assumptions'!$J$29)^(BJ$46-1))+AND(BJ$56&lt;'Summary&amp;Assumptions'!$J$31,BJ$47&gt;=$FQ313,BJ$47&lt;=$FR313)*(('Summary&amp;Assumptions'!$H$25*$C313)*(1+'Summary&amp;Assumptions'!$J$29)^(BJ$46-1))</f>
        <v>0</v>
      </c>
      <c r="BF313" s="588">
        <f>AND(BK$55&gt;0,SUM($E313:BE313)&lt;'Summary&amp;Assumptions'!$G$32*$B313,$D313&gt;='Summary&amp;Assumptions'!$D$17,BK$47&gt;=$D313,BK$47&lt;=EDATE($D313,'Summary&amp;Assumptions'!$G$32))*$B313+AND(BK$56&lt;'Summary&amp;Assumptions'!$J$31,BK$47&gt;=$FO313,BK$47&lt;=$FP313)*(('Summary&amp;Assumptions'!$H$25*$C313)*(1+'Summary&amp;Assumptions'!$J$29)^(BK$46-1))+AND(BK$56&lt;'Summary&amp;Assumptions'!$J$31,BK$47&gt;=$FQ313,BK$47&lt;=$FR313)*(('Summary&amp;Assumptions'!$H$25*$C313)*(1+'Summary&amp;Assumptions'!$J$29)^(BK$46-1))</f>
        <v>0</v>
      </c>
      <c r="BG313" s="588">
        <f>AND(BL$55&gt;0,SUM($E313:BF313)&lt;'Summary&amp;Assumptions'!$G$32*$B313,$D313&gt;='Summary&amp;Assumptions'!$D$17,BL$47&gt;=$D313,BL$47&lt;=EDATE($D313,'Summary&amp;Assumptions'!$G$32))*$B313+AND(BL$56&lt;'Summary&amp;Assumptions'!$J$31,BL$47&gt;=$FO313,BL$47&lt;=$FP313)*(('Summary&amp;Assumptions'!$H$25*$C313)*(1+'Summary&amp;Assumptions'!$J$29)^(BL$46-1))+AND(BL$56&lt;'Summary&amp;Assumptions'!$J$31,BL$47&gt;=$FQ313,BL$47&lt;=$FR313)*(('Summary&amp;Assumptions'!$H$25*$C313)*(1+'Summary&amp;Assumptions'!$J$29)^(BL$46-1))</f>
        <v>0</v>
      </c>
      <c r="BH313" s="588">
        <f>AND(BM$55&gt;0,SUM($E313:BG313)&lt;'Summary&amp;Assumptions'!$G$32*$B313,$D313&gt;='Summary&amp;Assumptions'!$D$17,BM$47&gt;=$D313,BM$47&lt;=EDATE($D313,'Summary&amp;Assumptions'!$G$32))*$B313+AND(BM$56&lt;'Summary&amp;Assumptions'!$J$31,BM$47&gt;=$FO313,BM$47&lt;=$FP313)*(('Summary&amp;Assumptions'!$H$25*$C313)*(1+'Summary&amp;Assumptions'!$J$29)^(BM$46-1))+AND(BM$56&lt;'Summary&amp;Assumptions'!$J$31,BM$47&gt;=$FQ313,BM$47&lt;=$FR313)*(('Summary&amp;Assumptions'!$H$25*$C313)*(1+'Summary&amp;Assumptions'!$J$29)^(BM$46-1))</f>
        <v>0</v>
      </c>
      <c r="BI313" s="588">
        <f>AND(BN$55&gt;0,SUM($E313:BH313)&lt;'Summary&amp;Assumptions'!$G$32*$B313,$D313&gt;='Summary&amp;Assumptions'!$D$17,BN$47&gt;=$D313,BN$47&lt;=EDATE($D313,'Summary&amp;Assumptions'!$G$32))*$B313+AND(BN$56&lt;'Summary&amp;Assumptions'!$J$31,BN$47&gt;=$FO313,BN$47&lt;=$FP313)*(('Summary&amp;Assumptions'!$H$25*$C313)*(1+'Summary&amp;Assumptions'!$J$29)^(BN$46-1))+AND(BN$56&lt;'Summary&amp;Assumptions'!$J$31,BN$47&gt;=$FQ313,BN$47&lt;=$FR313)*(('Summary&amp;Assumptions'!$H$25*$C313)*(1+'Summary&amp;Assumptions'!$J$29)^(BN$46-1))</f>
        <v>0</v>
      </c>
      <c r="BJ313" s="588">
        <f>AND(BO$55&gt;0,SUM($E313:BI313)&lt;'Summary&amp;Assumptions'!$G$32*$B313,$D313&gt;='Summary&amp;Assumptions'!$D$17,BO$47&gt;=$D313,BO$47&lt;=EDATE($D313,'Summary&amp;Assumptions'!$G$32))*$B313+AND(BO$56&lt;'Summary&amp;Assumptions'!$J$31,BO$47&gt;=$FO313,BO$47&lt;=$FP313)*(('Summary&amp;Assumptions'!$H$25*$C313)*(1+'Summary&amp;Assumptions'!$J$29)^(BO$46-1))+AND(BO$56&lt;'Summary&amp;Assumptions'!$J$31,BO$47&gt;=$FQ313,BO$47&lt;=$FR313)*(('Summary&amp;Assumptions'!$H$25*$C313)*(1+'Summary&amp;Assumptions'!$J$29)^(BO$46-1))</f>
        <v>0</v>
      </c>
      <c r="BK313" s="588">
        <f>AND(BP$55&gt;0,SUM($E313:BJ313)&lt;'Summary&amp;Assumptions'!$G$32*$B313,$D313&gt;='Summary&amp;Assumptions'!$D$17,BP$47&gt;=$D313,BP$47&lt;=EDATE($D313,'Summary&amp;Assumptions'!$G$32))*$B313+AND(BP$56&lt;'Summary&amp;Assumptions'!$J$31,BP$47&gt;=$FO313,BP$47&lt;=$FP313)*(('Summary&amp;Assumptions'!$H$25*$C313)*(1+'Summary&amp;Assumptions'!$J$29)^(BP$46-1))+AND(BP$56&lt;'Summary&amp;Assumptions'!$J$31,BP$47&gt;=$FQ313,BP$47&lt;=$FR313)*(('Summary&amp;Assumptions'!$H$25*$C313)*(1+'Summary&amp;Assumptions'!$J$29)^(BP$46-1))</f>
        <v>0</v>
      </c>
      <c r="BL313" s="588">
        <f>AND(BQ$55&gt;0,SUM($E313:BK313)&lt;'Summary&amp;Assumptions'!$G$32*$B313,$D313&gt;='Summary&amp;Assumptions'!$D$17,BQ$47&gt;=$D313,BQ$47&lt;=EDATE($D313,'Summary&amp;Assumptions'!$G$32))*$B313+AND(BQ$56&lt;'Summary&amp;Assumptions'!$J$31,BQ$47&gt;=$FO313,BQ$47&lt;=$FP313)*(('Summary&amp;Assumptions'!$H$25*$C313)*(1+'Summary&amp;Assumptions'!$J$29)^(BQ$46-1))+AND(BQ$56&lt;'Summary&amp;Assumptions'!$J$31,BQ$47&gt;=$FQ313,BQ$47&lt;=$FR313)*(('Summary&amp;Assumptions'!$H$25*$C313)*(1+'Summary&amp;Assumptions'!$J$29)^(BQ$46-1))</f>
        <v>0</v>
      </c>
      <c r="BM313" s="588">
        <f>AND(BR$55&gt;0,SUM($E313:BL313)&lt;'Summary&amp;Assumptions'!$G$32*$B313,$D313&gt;='Summary&amp;Assumptions'!$D$17,BR$47&gt;=$D313,BR$47&lt;=EDATE($D313,'Summary&amp;Assumptions'!$G$32))*$B313+AND(BR$56&lt;'Summary&amp;Assumptions'!$J$31,BR$47&gt;=$FO313,BR$47&lt;=$FP313)*(('Summary&amp;Assumptions'!$H$25*$C313)*(1+'Summary&amp;Assumptions'!$J$29)^(BR$46-1))+AND(BR$56&lt;'Summary&amp;Assumptions'!$J$31,BR$47&gt;=$FQ313,BR$47&lt;=$FR313)*(('Summary&amp;Assumptions'!$H$25*$C313)*(1+'Summary&amp;Assumptions'!$J$29)^(BR$46-1))</f>
        <v>0</v>
      </c>
      <c r="BN313" s="588">
        <f>AND(BS$55&gt;0,SUM($E313:BM313)&lt;'Summary&amp;Assumptions'!$G$32*$B313,$D313&gt;='Summary&amp;Assumptions'!$D$17,BS$47&gt;=$D313,BS$47&lt;=EDATE($D313,'Summary&amp;Assumptions'!$G$32))*$B313+AND(BS$56&lt;'Summary&amp;Assumptions'!$J$31,BS$47&gt;=$FO313,BS$47&lt;=$FP313)*(('Summary&amp;Assumptions'!$H$25*$C313)*(1+'Summary&amp;Assumptions'!$J$29)^(BS$46-1))+AND(BS$56&lt;'Summary&amp;Assumptions'!$J$31,BS$47&gt;=$FQ313,BS$47&lt;=$FR313)*(('Summary&amp;Assumptions'!$H$25*$C313)*(1+'Summary&amp;Assumptions'!$J$29)^(BS$46-1))</f>
        <v>0</v>
      </c>
      <c r="BO313" s="588">
        <f>AND(BT$55&gt;0,SUM($E313:BN313)&lt;'Summary&amp;Assumptions'!$G$32*$B313,$D313&gt;='Summary&amp;Assumptions'!$D$17,BT$47&gt;=$D313,BT$47&lt;=EDATE($D313,'Summary&amp;Assumptions'!$G$32))*$B313+AND(BT$56&lt;'Summary&amp;Assumptions'!$J$31,BT$47&gt;=$FO313,BT$47&lt;=$FP313)*(('Summary&amp;Assumptions'!$H$25*$C313)*(1+'Summary&amp;Assumptions'!$J$29)^(BT$46-1))+AND(BT$56&lt;'Summary&amp;Assumptions'!$J$31,BT$47&gt;=$FQ313,BT$47&lt;=$FR313)*(('Summary&amp;Assumptions'!$H$25*$C313)*(1+'Summary&amp;Assumptions'!$J$29)^(BT$46-1))</f>
        <v>0</v>
      </c>
      <c r="BP313" s="588">
        <f>AND(BU$55&gt;0,SUM($E313:BO313)&lt;'Summary&amp;Assumptions'!$G$32*$B313,$D313&gt;='Summary&amp;Assumptions'!$D$17,BU$47&gt;=$D313,BU$47&lt;=EDATE($D313,'Summary&amp;Assumptions'!$G$32))*$B313+AND(BU$56&lt;'Summary&amp;Assumptions'!$J$31,BU$47&gt;=$FO313,BU$47&lt;=$FP313)*(('Summary&amp;Assumptions'!$H$25*$C313)*(1+'Summary&amp;Assumptions'!$J$29)^(BU$46-1))+AND(BU$56&lt;'Summary&amp;Assumptions'!$J$31,BU$47&gt;=$FQ313,BU$47&lt;=$FR313)*(('Summary&amp;Assumptions'!$H$25*$C313)*(1+'Summary&amp;Assumptions'!$J$29)^(BU$46-1))</f>
        <v>0</v>
      </c>
      <c r="BQ313" s="588">
        <f>AND(BV$55&gt;0,SUM($E313:BP313)&lt;'Summary&amp;Assumptions'!$G$32*$B313,$D313&gt;='Summary&amp;Assumptions'!$D$17,BV$47&gt;=$D313,BV$47&lt;=EDATE($D313,'Summary&amp;Assumptions'!$G$32))*$B313+AND(BV$56&lt;'Summary&amp;Assumptions'!$J$31,BV$47&gt;=$FO313,BV$47&lt;=$FP313)*(('Summary&amp;Assumptions'!$H$25*$C313)*(1+'Summary&amp;Assumptions'!$J$29)^(BV$46-1))+AND(BV$56&lt;'Summary&amp;Assumptions'!$J$31,BV$47&gt;=$FQ313,BV$47&lt;=$FR313)*(('Summary&amp;Assumptions'!$H$25*$C313)*(1+'Summary&amp;Assumptions'!$J$29)^(BV$46-1))</f>
        <v>0</v>
      </c>
      <c r="BR313" s="588">
        <f>AND(BW$55&gt;0,SUM($E313:BQ313)&lt;'Summary&amp;Assumptions'!$G$32*$B313,$D313&gt;='Summary&amp;Assumptions'!$D$17,BW$47&gt;=$D313,BW$47&lt;=EDATE($D313,'Summary&amp;Assumptions'!$G$32))*$B313+AND(BW$56&lt;'Summary&amp;Assumptions'!$J$31,BW$47&gt;=$FO313,BW$47&lt;=$FP313)*(('Summary&amp;Assumptions'!$H$25*$C313)*(1+'Summary&amp;Assumptions'!$J$29)^(BW$46-1))+AND(BW$56&lt;'Summary&amp;Assumptions'!$J$31,BW$47&gt;=$FQ313,BW$47&lt;=$FR313)*(('Summary&amp;Assumptions'!$H$25*$C313)*(1+'Summary&amp;Assumptions'!$J$29)^(BW$46-1))</f>
        <v>0</v>
      </c>
      <c r="BS313" s="588">
        <f>AND(BX$55&gt;0,SUM($E313:BR313)&lt;'Summary&amp;Assumptions'!$G$32*$B313,$D313&gt;='Summary&amp;Assumptions'!$D$17,BX$47&gt;=$D313,BX$47&lt;=EDATE($D313,'Summary&amp;Assumptions'!$G$32))*$B313+AND(BX$56&lt;'Summary&amp;Assumptions'!$J$31,BX$47&gt;=$FO313,BX$47&lt;=$FP313)*(('Summary&amp;Assumptions'!$H$25*$C313)*(1+'Summary&amp;Assumptions'!$J$29)^(BX$46-1))+AND(BX$56&lt;'Summary&amp;Assumptions'!$J$31,BX$47&gt;=$FQ313,BX$47&lt;=$FR313)*(('Summary&amp;Assumptions'!$H$25*$C313)*(1+'Summary&amp;Assumptions'!$J$29)^(BX$46-1))</f>
        <v>0</v>
      </c>
      <c r="BT313" s="588">
        <f>AND(BY$55&gt;0,SUM($E313:BS313)&lt;'Summary&amp;Assumptions'!$G$32*$B313,$D313&gt;='Summary&amp;Assumptions'!$D$17,BY$47&gt;=$D313,BY$47&lt;=EDATE($D313,'Summary&amp;Assumptions'!$G$32))*$B313+AND(BY$56&lt;'Summary&amp;Assumptions'!$J$31,BY$47&gt;=$FO313,BY$47&lt;=$FP313)*(('Summary&amp;Assumptions'!$H$25*$C313)*(1+'Summary&amp;Assumptions'!$J$29)^(BY$46-1))+AND(BY$56&lt;'Summary&amp;Assumptions'!$J$31,BY$47&gt;=$FQ313,BY$47&lt;=$FR313)*(('Summary&amp;Assumptions'!$H$25*$C313)*(1+'Summary&amp;Assumptions'!$J$29)^(BY$46-1))</f>
        <v>0</v>
      </c>
      <c r="BU313" s="588">
        <f>AND(BZ$55&gt;0,SUM($E313:BT313)&lt;'Summary&amp;Assumptions'!$G$32*$B313,$D313&gt;='Summary&amp;Assumptions'!$D$17,BZ$47&gt;=$D313,BZ$47&lt;=EDATE($D313,'Summary&amp;Assumptions'!$G$32))*$B313+AND(BZ$56&lt;'Summary&amp;Assumptions'!$J$31,BZ$47&gt;=$FO313,BZ$47&lt;=$FP313)*(('Summary&amp;Assumptions'!$H$25*$C313)*(1+'Summary&amp;Assumptions'!$J$29)^(BZ$46-1))+AND(BZ$56&lt;'Summary&amp;Assumptions'!$J$31,BZ$47&gt;=$FQ313,BZ$47&lt;=$FR313)*(('Summary&amp;Assumptions'!$H$25*$C313)*(1+'Summary&amp;Assumptions'!$J$29)^(BZ$46-1))</f>
        <v>0</v>
      </c>
      <c r="BV313" s="588">
        <f>AND(CA$55&gt;0,SUM($E313:BU313)&lt;'Summary&amp;Assumptions'!$G$32*$B313,$D313&gt;='Summary&amp;Assumptions'!$D$17,CA$47&gt;=$D313,CA$47&lt;=EDATE($D313,'Summary&amp;Assumptions'!$G$32))*$B313+AND(CA$56&lt;'Summary&amp;Assumptions'!$J$31,CA$47&gt;=$FO313,CA$47&lt;=$FP313)*(('Summary&amp;Assumptions'!$H$25*$C313)*(1+'Summary&amp;Assumptions'!$J$29)^(CA$46-1))+AND(CA$56&lt;'Summary&amp;Assumptions'!$J$31,CA$47&gt;=$FQ313,CA$47&lt;=$FR313)*(('Summary&amp;Assumptions'!$H$25*$C313)*(1+'Summary&amp;Assumptions'!$J$29)^(CA$46-1))</f>
        <v>0</v>
      </c>
      <c r="BW313" s="588">
        <f>AND(CB$55&gt;0,SUM($E313:BV313)&lt;'Summary&amp;Assumptions'!$G$32*$B313,$D313&gt;='Summary&amp;Assumptions'!$D$17,CB$47&gt;=$D313,CB$47&lt;=EDATE($D313,'Summary&amp;Assumptions'!$G$32))*$B313+AND(CB$56&lt;'Summary&amp;Assumptions'!$J$31,CB$47&gt;=$FO313,CB$47&lt;=$FP313)*(('Summary&amp;Assumptions'!$H$25*$C313)*(1+'Summary&amp;Assumptions'!$J$29)^(CB$46-1))+AND(CB$56&lt;'Summary&amp;Assumptions'!$J$31,CB$47&gt;=$FQ313,CB$47&lt;=$FR313)*(('Summary&amp;Assumptions'!$H$25*$C313)*(1+'Summary&amp;Assumptions'!$J$29)^(CB$46-1))</f>
        <v>0</v>
      </c>
      <c r="BX313" s="588">
        <f>AND(CC$55&gt;0,SUM($E313:BW313)&lt;'Summary&amp;Assumptions'!$G$32*$B313,$D313&gt;='Summary&amp;Assumptions'!$D$17,CC$47&gt;=$D313,CC$47&lt;=EDATE($D313,'Summary&amp;Assumptions'!$G$32))*$B313+AND(CC$56&lt;'Summary&amp;Assumptions'!$J$31,CC$47&gt;=$FO313,CC$47&lt;=$FP313)*(('Summary&amp;Assumptions'!$H$25*$C313)*(1+'Summary&amp;Assumptions'!$J$29)^(CC$46-1))+AND(CC$56&lt;'Summary&amp;Assumptions'!$J$31,CC$47&gt;=$FQ313,CC$47&lt;=$FR313)*(('Summary&amp;Assumptions'!$H$25*$C313)*(1+'Summary&amp;Assumptions'!$J$29)^(CC$46-1))</f>
        <v>0</v>
      </c>
      <c r="BY313" s="588">
        <f>AND(CD$55&gt;0,SUM($E313:BX313)&lt;'Summary&amp;Assumptions'!$G$32*$B313,$D313&gt;='Summary&amp;Assumptions'!$D$17,CD$47&gt;=$D313,CD$47&lt;=EDATE($D313,'Summary&amp;Assumptions'!$G$32))*$B313+AND(CD$56&lt;'Summary&amp;Assumptions'!$J$31,CD$47&gt;=$FO313,CD$47&lt;=$FP313)*(('Summary&amp;Assumptions'!$H$25*$C313)*(1+'Summary&amp;Assumptions'!$J$29)^(CD$46-1))+AND(CD$56&lt;'Summary&amp;Assumptions'!$J$31,CD$47&gt;=$FQ313,CD$47&lt;=$FR313)*(('Summary&amp;Assumptions'!$H$25*$C313)*(1+'Summary&amp;Assumptions'!$J$29)^(CD$46-1))</f>
        <v>0</v>
      </c>
      <c r="BZ313" s="588">
        <f>AND(CE$55&gt;0,SUM($E313:BY313)&lt;'Summary&amp;Assumptions'!$G$32*$B313,$D313&gt;='Summary&amp;Assumptions'!$D$17,CE$47&gt;=$D313,CE$47&lt;=EDATE($D313,'Summary&amp;Assumptions'!$G$32))*$B313+AND(CE$56&lt;'Summary&amp;Assumptions'!$J$31,CE$47&gt;=$FO313,CE$47&lt;=$FP313)*(('Summary&amp;Assumptions'!$H$25*$C313)*(1+'Summary&amp;Assumptions'!$J$29)^(CE$46-1))+AND(CE$56&lt;'Summary&amp;Assumptions'!$J$31,CE$47&gt;=$FQ313,CE$47&lt;=$FR313)*(('Summary&amp;Assumptions'!$H$25*$C313)*(1+'Summary&amp;Assumptions'!$J$29)^(CE$46-1))</f>
        <v>0</v>
      </c>
      <c r="CA313" s="588">
        <f>AND(CF$55&gt;0,SUM($E313:BZ313)&lt;'Summary&amp;Assumptions'!$G$32*$B313,$D313&gt;='Summary&amp;Assumptions'!$D$17,CF$47&gt;=$D313,CF$47&lt;=EDATE($D313,'Summary&amp;Assumptions'!$G$32))*$B313+AND(CF$56&lt;'Summary&amp;Assumptions'!$J$31,CF$47&gt;=$FO313,CF$47&lt;=$FP313)*(('Summary&amp;Assumptions'!$H$25*$C313)*(1+'Summary&amp;Assumptions'!$J$29)^(CF$46-1))+AND(CF$56&lt;'Summary&amp;Assumptions'!$J$31,CF$47&gt;=$FQ313,CF$47&lt;=$FR313)*(('Summary&amp;Assumptions'!$H$25*$C313)*(1+'Summary&amp;Assumptions'!$J$29)^(CF$46-1))</f>
        <v>0</v>
      </c>
      <c r="CB313" s="588">
        <f>AND(CG$55&gt;0,SUM($E313:CA313)&lt;'Summary&amp;Assumptions'!$G$32*$B313,$D313&gt;='Summary&amp;Assumptions'!$D$17,CG$47&gt;=$D313,CG$47&lt;=EDATE($D313,'Summary&amp;Assumptions'!$G$32))*$B313+AND(CG$56&lt;'Summary&amp;Assumptions'!$J$31,CG$47&gt;=$FO313,CG$47&lt;=$FP313)*(('Summary&amp;Assumptions'!$H$25*$C313)*(1+'Summary&amp;Assumptions'!$J$29)^(CG$46-1))+AND(CG$56&lt;'Summary&amp;Assumptions'!$J$31,CG$47&gt;=$FQ313,CG$47&lt;=$FR313)*(('Summary&amp;Assumptions'!$H$25*$C313)*(1+'Summary&amp;Assumptions'!$J$29)^(CG$46-1))</f>
        <v>0</v>
      </c>
      <c r="CC313" s="588">
        <f>AND(CH$55&gt;0,SUM($E313:CB313)&lt;'Summary&amp;Assumptions'!$G$32*$B313,$D313&gt;='Summary&amp;Assumptions'!$D$17,CH$47&gt;=$D313,CH$47&lt;=EDATE($D313,'Summary&amp;Assumptions'!$G$32))*$B313+AND(CH$56&lt;'Summary&amp;Assumptions'!$J$31,CH$47&gt;=$FO313,CH$47&lt;=$FP313)*(('Summary&amp;Assumptions'!$H$25*$C313)*(1+'Summary&amp;Assumptions'!$J$29)^(CH$46-1))+AND(CH$56&lt;'Summary&amp;Assumptions'!$J$31,CH$47&gt;=$FQ313,CH$47&lt;=$FR313)*(('Summary&amp;Assumptions'!$H$25*$C313)*(1+'Summary&amp;Assumptions'!$J$29)^(CH$46-1))</f>
        <v>0</v>
      </c>
      <c r="CD313" s="588">
        <f>AND(CI$55&gt;0,SUM($E313:CC313)&lt;'Summary&amp;Assumptions'!$G$32*$B313,$D313&gt;='Summary&amp;Assumptions'!$D$17,CI$47&gt;=$D313,CI$47&lt;=EDATE($D313,'Summary&amp;Assumptions'!$G$32))*$B313+AND(CI$56&lt;'Summary&amp;Assumptions'!$J$31,CI$47&gt;=$FO313,CI$47&lt;=$FP313)*(('Summary&amp;Assumptions'!$H$25*$C313)*(1+'Summary&amp;Assumptions'!$J$29)^(CI$46-1))+AND(CI$56&lt;'Summary&amp;Assumptions'!$J$31,CI$47&gt;=$FQ313,CI$47&lt;=$FR313)*(('Summary&amp;Assumptions'!$H$25*$C313)*(1+'Summary&amp;Assumptions'!$J$29)^(CI$46-1))</f>
        <v>0</v>
      </c>
      <c r="CE313" s="588">
        <f>AND(CJ$55&gt;0,SUM($E313:CD313)&lt;'Summary&amp;Assumptions'!$G$32*$B313,$D313&gt;='Summary&amp;Assumptions'!$D$17,CJ$47&gt;=$D313,CJ$47&lt;=EDATE($D313,'Summary&amp;Assumptions'!$G$32))*$B313+AND(CJ$56&lt;'Summary&amp;Assumptions'!$J$31,CJ$47&gt;=$FO313,CJ$47&lt;=$FP313)*(('Summary&amp;Assumptions'!$H$25*$C313)*(1+'Summary&amp;Assumptions'!$J$29)^(CJ$46-1))+AND(CJ$56&lt;'Summary&amp;Assumptions'!$J$31,CJ$47&gt;=$FQ313,CJ$47&lt;=$FR313)*(('Summary&amp;Assumptions'!$H$25*$C313)*(1+'Summary&amp;Assumptions'!$J$29)^(CJ$46-1))</f>
        <v>0</v>
      </c>
      <c r="CF313" s="588">
        <f>AND(CK$55&gt;0,SUM($E313:CE313)&lt;'Summary&amp;Assumptions'!$G$32*$B313,$D313&gt;='Summary&amp;Assumptions'!$D$17,CK$47&gt;=$D313,CK$47&lt;=EDATE($D313,'Summary&amp;Assumptions'!$G$32))*$B313+AND(CK$56&lt;'Summary&amp;Assumptions'!$J$31,CK$47&gt;=$FO313,CK$47&lt;=$FP313)*(('Summary&amp;Assumptions'!$H$25*$C313)*(1+'Summary&amp;Assumptions'!$J$29)^(CK$46-1))+AND(CK$56&lt;'Summary&amp;Assumptions'!$J$31,CK$47&gt;=$FQ313,CK$47&lt;=$FR313)*(('Summary&amp;Assumptions'!$H$25*$C313)*(1+'Summary&amp;Assumptions'!$J$29)^(CK$46-1))</f>
        <v>0</v>
      </c>
      <c r="CG313" s="588">
        <f>AND(CL$55&gt;0,SUM($E313:CF313)&lt;'Summary&amp;Assumptions'!$G$32*$B313,$D313&gt;='Summary&amp;Assumptions'!$D$17,CL$47&gt;=$D313,CL$47&lt;=EDATE($D313,'Summary&amp;Assumptions'!$G$32))*$B313+AND(CL$56&lt;'Summary&amp;Assumptions'!$J$31,CL$47&gt;=$FO313,CL$47&lt;=$FP313)*(('Summary&amp;Assumptions'!$H$25*$C313)*(1+'Summary&amp;Assumptions'!$J$29)^(CL$46-1))+AND(CL$56&lt;'Summary&amp;Assumptions'!$J$31,CL$47&gt;=$FQ313,CL$47&lt;=$FR313)*(('Summary&amp;Assumptions'!$H$25*$C313)*(1+'Summary&amp;Assumptions'!$J$29)^(CL$46-1))</f>
        <v>0</v>
      </c>
      <c r="CH313" s="588">
        <f>AND(CM$55&gt;0,SUM($E313:CG313)&lt;'Summary&amp;Assumptions'!$G$32*$B313,$D313&gt;='Summary&amp;Assumptions'!$D$17,CM$47&gt;=$D313,CM$47&lt;=EDATE($D313,'Summary&amp;Assumptions'!$G$32))*$B313+AND(CM$56&lt;'Summary&amp;Assumptions'!$J$31,CM$47&gt;=$FO313,CM$47&lt;=$FP313)*(('Summary&amp;Assumptions'!$H$25*$C313)*(1+'Summary&amp;Assumptions'!$J$29)^(CM$46-1))+AND(CM$56&lt;'Summary&amp;Assumptions'!$J$31,CM$47&gt;=$FQ313,CM$47&lt;=$FR313)*(('Summary&amp;Assumptions'!$H$25*$C313)*(1+'Summary&amp;Assumptions'!$J$29)^(CM$46-1))</f>
        <v>0</v>
      </c>
      <c r="CI313" s="588">
        <f>AND(CN$55&gt;0,SUM($E313:CH313)&lt;'Summary&amp;Assumptions'!$G$32*$B313,$D313&gt;='Summary&amp;Assumptions'!$D$17,CN$47&gt;=$D313,CN$47&lt;=EDATE($D313,'Summary&amp;Assumptions'!$G$32))*$B313+AND(CN$56&lt;'Summary&amp;Assumptions'!$J$31,CN$47&gt;=$FO313,CN$47&lt;=$FP313)*(('Summary&amp;Assumptions'!$H$25*$C313)*(1+'Summary&amp;Assumptions'!$J$29)^(CN$46-1))+AND(CN$56&lt;'Summary&amp;Assumptions'!$J$31,CN$47&gt;=$FQ313,CN$47&lt;=$FR313)*(('Summary&amp;Assumptions'!$H$25*$C313)*(1+'Summary&amp;Assumptions'!$J$29)^(CN$46-1))</f>
        <v>0</v>
      </c>
      <c r="CJ313" s="588">
        <f>AND(CO$55&gt;0,SUM($E313:CI313)&lt;'Summary&amp;Assumptions'!$G$32*$B313,$D313&gt;='Summary&amp;Assumptions'!$D$17,CO$47&gt;=$D313,CO$47&lt;=EDATE($D313,'Summary&amp;Assumptions'!$G$32))*$B313+AND(CO$56&lt;'Summary&amp;Assumptions'!$J$31,CO$47&gt;=$FO313,CO$47&lt;=$FP313)*(('Summary&amp;Assumptions'!$H$25*$C313)*(1+'Summary&amp;Assumptions'!$J$29)^(CO$46-1))+AND(CO$56&lt;'Summary&amp;Assumptions'!$J$31,CO$47&gt;=$FQ313,CO$47&lt;=$FR313)*(('Summary&amp;Assumptions'!$H$25*$C313)*(1+'Summary&amp;Assumptions'!$J$29)^(CO$46-1))</f>
        <v>0</v>
      </c>
      <c r="CK313" s="588">
        <f>AND(CP$55&gt;0,SUM($E313:CJ313)&lt;'Summary&amp;Assumptions'!$G$32*$B313,$D313&gt;='Summary&amp;Assumptions'!$D$17,CP$47&gt;=$D313,CP$47&lt;=EDATE($D313,'Summary&amp;Assumptions'!$G$32))*$B313+AND(CP$56&lt;'Summary&amp;Assumptions'!$J$31,CP$47&gt;=$FO313,CP$47&lt;=$FP313)*(('Summary&amp;Assumptions'!$H$25*$C313)*(1+'Summary&amp;Assumptions'!$J$29)^(CP$46-1))+AND(CP$56&lt;'Summary&amp;Assumptions'!$J$31,CP$47&gt;=$FQ313,CP$47&lt;=$FR313)*(('Summary&amp;Assumptions'!$H$25*$C313)*(1+'Summary&amp;Assumptions'!$J$29)^(CP$46-1))</f>
        <v>0</v>
      </c>
      <c r="CL313" s="588">
        <f>AND(CQ$55&gt;0,SUM($E313:CK313)&lt;'Summary&amp;Assumptions'!$G$32*$B313,$D313&gt;='Summary&amp;Assumptions'!$D$17,CQ$47&gt;=$D313,CQ$47&lt;=EDATE($D313,'Summary&amp;Assumptions'!$G$32))*$B313+AND(CQ$56&lt;'Summary&amp;Assumptions'!$J$31,CQ$47&gt;=$FO313,CQ$47&lt;=$FP313)*(('Summary&amp;Assumptions'!$H$25*$C313)*(1+'Summary&amp;Assumptions'!$J$29)^(CQ$46-1))+AND(CQ$56&lt;'Summary&amp;Assumptions'!$J$31,CQ$47&gt;=$FQ313,CQ$47&lt;=$FR313)*(('Summary&amp;Assumptions'!$H$25*$C313)*(1+'Summary&amp;Assumptions'!$J$29)^(CQ$46-1))</f>
        <v>0</v>
      </c>
      <c r="CM313" s="588">
        <f>AND(CR$55&gt;0,SUM($E313:CL313)&lt;'Summary&amp;Assumptions'!$G$32*$B313,$D313&gt;='Summary&amp;Assumptions'!$D$17,CR$47&gt;=$D313,CR$47&lt;=EDATE($D313,'Summary&amp;Assumptions'!$G$32))*$B313+AND(CR$56&lt;'Summary&amp;Assumptions'!$J$31,CR$47&gt;=$FO313,CR$47&lt;=$FP313)*(('Summary&amp;Assumptions'!$H$25*$C313)*(1+'Summary&amp;Assumptions'!$J$29)^(CR$46-1))+AND(CR$56&lt;'Summary&amp;Assumptions'!$J$31,CR$47&gt;=$FQ313,CR$47&lt;=$FR313)*(('Summary&amp;Assumptions'!$H$25*$C313)*(1+'Summary&amp;Assumptions'!$J$29)^(CR$46-1))</f>
        <v>0</v>
      </c>
      <c r="CN313" s="588">
        <f>AND(CS$55&gt;0,SUM($E313:CM313)&lt;'Summary&amp;Assumptions'!$G$32*$B313,$D313&gt;='Summary&amp;Assumptions'!$D$17,CS$47&gt;=$D313,CS$47&lt;=EDATE($D313,'Summary&amp;Assumptions'!$G$32))*$B313+AND(CS$56&lt;'Summary&amp;Assumptions'!$J$31,CS$47&gt;=$FO313,CS$47&lt;=$FP313)*(('Summary&amp;Assumptions'!$H$25*$C313)*(1+'Summary&amp;Assumptions'!$J$29)^(CS$46-1))+AND(CS$56&lt;'Summary&amp;Assumptions'!$J$31,CS$47&gt;=$FQ313,CS$47&lt;=$FR313)*(('Summary&amp;Assumptions'!$H$25*$C313)*(1+'Summary&amp;Assumptions'!$J$29)^(CS$46-1))</f>
        <v>0</v>
      </c>
      <c r="CO313" s="588">
        <f>AND(CT$55&gt;0,SUM($E313:CN313)&lt;'Summary&amp;Assumptions'!$G$32*$B313,$D313&gt;='Summary&amp;Assumptions'!$D$17,CT$47&gt;=$D313,CT$47&lt;=EDATE($D313,'Summary&amp;Assumptions'!$G$32))*$B313+AND(CT$56&lt;'Summary&amp;Assumptions'!$J$31,CT$47&gt;=$FO313,CT$47&lt;=$FP313)*(('Summary&amp;Assumptions'!$H$25*$C313)*(1+'Summary&amp;Assumptions'!$J$29)^(CT$46-1))+AND(CT$56&lt;'Summary&amp;Assumptions'!$J$31,CT$47&gt;=$FQ313,CT$47&lt;=$FR313)*(('Summary&amp;Assumptions'!$H$25*$C313)*(1+'Summary&amp;Assumptions'!$J$29)^(CT$46-1))</f>
        <v>0</v>
      </c>
      <c r="CP313" s="588">
        <f>AND(CU$55&gt;0,SUM($E313:CO313)&lt;'Summary&amp;Assumptions'!$G$32*$B313,$D313&gt;='Summary&amp;Assumptions'!$D$17,CU$47&gt;=$D313,CU$47&lt;=EDATE($D313,'Summary&amp;Assumptions'!$G$32))*$B313+AND(CU$56&lt;'Summary&amp;Assumptions'!$J$31,CU$47&gt;=$FO313,CU$47&lt;=$FP313)*(('Summary&amp;Assumptions'!$H$25*$C313)*(1+'Summary&amp;Assumptions'!$J$29)^(CU$46-1))+AND(CU$56&lt;'Summary&amp;Assumptions'!$J$31,CU$47&gt;=$FQ313,CU$47&lt;=$FR313)*(('Summary&amp;Assumptions'!$H$25*$C313)*(1+'Summary&amp;Assumptions'!$J$29)^(CU$46-1))</f>
        <v>0</v>
      </c>
      <c r="CQ313" s="588">
        <f>AND(CV$55&gt;0,SUM($E313:CP313)&lt;'Summary&amp;Assumptions'!$G$32*$B313,$D313&gt;='Summary&amp;Assumptions'!$D$17,CV$47&gt;=$D313,CV$47&lt;=EDATE($D313,'Summary&amp;Assumptions'!$G$32))*$B313+AND(CV$56&lt;'Summary&amp;Assumptions'!$J$31,CV$47&gt;=$FO313,CV$47&lt;=$FP313)*(('Summary&amp;Assumptions'!$H$25*$C313)*(1+'Summary&amp;Assumptions'!$J$29)^(CV$46-1))+AND(CV$56&lt;'Summary&amp;Assumptions'!$J$31,CV$47&gt;=$FQ313,CV$47&lt;=$FR313)*(('Summary&amp;Assumptions'!$H$25*$C313)*(1+'Summary&amp;Assumptions'!$J$29)^(CV$46-1))</f>
        <v>0</v>
      </c>
      <c r="CR313" s="588">
        <f>AND(CW$55&gt;0,SUM($E313:CQ313)&lt;'Summary&amp;Assumptions'!$G$32*$B313,$D313&gt;='Summary&amp;Assumptions'!$D$17,CW$47&gt;=$D313,CW$47&lt;=EDATE($D313,'Summary&amp;Assumptions'!$G$32))*$B313+AND(CW$56&lt;'Summary&amp;Assumptions'!$J$31,CW$47&gt;=$FO313,CW$47&lt;=$FP313)*(('Summary&amp;Assumptions'!$H$25*$C313)*(1+'Summary&amp;Assumptions'!$J$29)^(CW$46-1))+AND(CW$56&lt;'Summary&amp;Assumptions'!$J$31,CW$47&gt;=$FQ313,CW$47&lt;=$FR313)*(('Summary&amp;Assumptions'!$H$25*$C313)*(1+'Summary&amp;Assumptions'!$J$29)^(CW$46-1))</f>
        <v>0</v>
      </c>
      <c r="CS313" s="588">
        <f>AND(CX$55&gt;0,SUM($E313:CR313)&lt;'Summary&amp;Assumptions'!$G$32*$B313,$D313&gt;='Summary&amp;Assumptions'!$D$17,CX$47&gt;=$D313,CX$47&lt;=EDATE($D313,'Summary&amp;Assumptions'!$G$32))*$B313+AND(CX$56&lt;'Summary&amp;Assumptions'!$J$31,CX$47&gt;=$FO313,CX$47&lt;=$FP313)*(('Summary&amp;Assumptions'!$H$25*$C313)*(1+'Summary&amp;Assumptions'!$J$29)^(CX$46-1))+AND(CX$56&lt;'Summary&amp;Assumptions'!$J$31,CX$47&gt;=$FQ313,CX$47&lt;=$FR313)*(('Summary&amp;Assumptions'!$H$25*$C313)*(1+'Summary&amp;Assumptions'!$J$29)^(CX$46-1))</f>
        <v>0</v>
      </c>
      <c r="CT313" s="588">
        <f>AND(CY$55&gt;0,SUM($E313:CS313)&lt;'Summary&amp;Assumptions'!$G$32*$B313,$D313&gt;='Summary&amp;Assumptions'!$D$17,CY$47&gt;=$D313,CY$47&lt;=EDATE($D313,'Summary&amp;Assumptions'!$G$32))*$B313+AND(CY$56&lt;'Summary&amp;Assumptions'!$J$31,CY$47&gt;=$FO313,CY$47&lt;=$FP313)*(('Summary&amp;Assumptions'!$H$25*$C313)*(1+'Summary&amp;Assumptions'!$J$29)^(CY$46-1))+AND(CY$56&lt;'Summary&amp;Assumptions'!$J$31,CY$47&gt;=$FQ313,CY$47&lt;=$FR313)*(('Summary&amp;Assumptions'!$H$25*$C313)*(1+'Summary&amp;Assumptions'!$J$29)^(CY$46-1))</f>
        <v>0</v>
      </c>
      <c r="CU313" s="588">
        <f>AND(CZ$55&gt;0,SUM($E313:CT313)&lt;'Summary&amp;Assumptions'!$G$32*$B313,$D313&gt;='Summary&amp;Assumptions'!$D$17,CZ$47&gt;=$D313,CZ$47&lt;=EDATE($D313,'Summary&amp;Assumptions'!$G$32))*$B313+AND(CZ$56&lt;'Summary&amp;Assumptions'!$J$31,CZ$47&gt;=$FO313,CZ$47&lt;=$FP313)*(('Summary&amp;Assumptions'!$H$25*$C313)*(1+'Summary&amp;Assumptions'!$J$29)^(CZ$46-1))+AND(CZ$56&lt;'Summary&amp;Assumptions'!$J$31,CZ$47&gt;=$FQ313,CZ$47&lt;=$FR313)*(('Summary&amp;Assumptions'!$H$25*$C313)*(1+'Summary&amp;Assumptions'!$J$29)^(CZ$46-1))</f>
        <v>0</v>
      </c>
      <c r="CV313" s="588">
        <f>AND(DA$55&gt;0,SUM($E313:CU313)&lt;'Summary&amp;Assumptions'!$G$32*$B313,$D313&gt;='Summary&amp;Assumptions'!$D$17,DA$47&gt;=$D313,DA$47&lt;=EDATE($D313,'Summary&amp;Assumptions'!$G$32))*$B313+AND(DA$56&lt;'Summary&amp;Assumptions'!$J$31,DA$47&gt;=$FO313,DA$47&lt;=$FP313)*(('Summary&amp;Assumptions'!$H$25*$C313)*(1+'Summary&amp;Assumptions'!$J$29)^(DA$46-1))+AND(DA$56&lt;'Summary&amp;Assumptions'!$J$31,DA$47&gt;=$FQ313,DA$47&lt;=$FR313)*(('Summary&amp;Assumptions'!$H$25*$C313)*(1+'Summary&amp;Assumptions'!$J$29)^(DA$46-1))</f>
        <v>0</v>
      </c>
      <c r="CW313" s="588">
        <f>AND(DB$55&gt;0,SUM($E313:CV313)&lt;'Summary&amp;Assumptions'!$G$32*$B313,$D313&gt;='Summary&amp;Assumptions'!$D$17,DB$47&gt;=$D313,DB$47&lt;=EDATE($D313,'Summary&amp;Assumptions'!$G$32))*$B313+AND(DB$56&lt;'Summary&amp;Assumptions'!$J$31,DB$47&gt;=$FO313,DB$47&lt;=$FP313)*(('Summary&amp;Assumptions'!$H$25*$C313)*(1+'Summary&amp;Assumptions'!$J$29)^(DB$46-1))+AND(DB$56&lt;'Summary&amp;Assumptions'!$J$31,DB$47&gt;=$FQ313,DB$47&lt;=$FR313)*(('Summary&amp;Assumptions'!$H$25*$C313)*(1+'Summary&amp;Assumptions'!$J$29)^(DB$46-1))</f>
        <v>0</v>
      </c>
      <c r="CX313" s="588">
        <f>AND(DC$55&gt;0,SUM($E313:CW313)&lt;'Summary&amp;Assumptions'!$G$32*$B313,$D313&gt;='Summary&amp;Assumptions'!$D$17,DC$47&gt;=$D313,DC$47&lt;=EDATE($D313,'Summary&amp;Assumptions'!$G$32))*$B313+AND(DC$56&lt;'Summary&amp;Assumptions'!$J$31,DC$47&gt;=$FO313,DC$47&lt;=$FP313)*(('Summary&amp;Assumptions'!$H$25*$C313)*(1+'Summary&amp;Assumptions'!$J$29)^(DC$46-1))+AND(DC$56&lt;'Summary&amp;Assumptions'!$J$31,DC$47&gt;=$FQ313,DC$47&lt;=$FR313)*(('Summary&amp;Assumptions'!$H$25*$C313)*(1+'Summary&amp;Assumptions'!$J$29)^(DC$46-1))</f>
        <v>0</v>
      </c>
      <c r="CY313" s="588">
        <f>AND(DD$55&gt;0,SUM($E313:CX313)&lt;'Summary&amp;Assumptions'!$G$32*$B313,$D313&gt;='Summary&amp;Assumptions'!$D$17,DD$47&gt;=$D313,DD$47&lt;=EDATE($D313,'Summary&amp;Assumptions'!$G$32))*$B313+AND(DD$56&lt;'Summary&amp;Assumptions'!$J$31,DD$47&gt;=$FO313,DD$47&lt;=$FP313)*(('Summary&amp;Assumptions'!$H$25*$C313)*(1+'Summary&amp;Assumptions'!$J$29)^(DD$46-1))+AND(DD$56&lt;'Summary&amp;Assumptions'!$J$31,DD$47&gt;=$FQ313,DD$47&lt;=$FR313)*(('Summary&amp;Assumptions'!$H$25*$C313)*(1+'Summary&amp;Assumptions'!$J$29)^(DD$46-1))</f>
        <v>0</v>
      </c>
      <c r="CZ313" s="588">
        <f>AND(DE$55&gt;0,SUM($E313:CY313)&lt;'Summary&amp;Assumptions'!$G$32*$B313,$D313&gt;='Summary&amp;Assumptions'!$D$17,DE$47&gt;=$D313,DE$47&lt;=EDATE($D313,'Summary&amp;Assumptions'!$G$32))*$B313+AND(DE$56&lt;'Summary&amp;Assumptions'!$J$31,DE$47&gt;=$FO313,DE$47&lt;=$FP313)*(('Summary&amp;Assumptions'!$H$25*$C313)*(1+'Summary&amp;Assumptions'!$J$29)^(DE$46-1))+AND(DE$56&lt;'Summary&amp;Assumptions'!$J$31,DE$47&gt;=$FQ313,DE$47&lt;=$FR313)*(('Summary&amp;Assumptions'!$H$25*$C313)*(1+'Summary&amp;Assumptions'!$J$29)^(DE$46-1))</f>
        <v>0</v>
      </c>
      <c r="DA313" s="588">
        <f>AND(DF$55&gt;0,SUM($E313:CZ313)&lt;'Summary&amp;Assumptions'!$G$32*$B313,$D313&gt;='Summary&amp;Assumptions'!$D$17,DF$47&gt;=$D313,DF$47&lt;=EDATE($D313,'Summary&amp;Assumptions'!$G$32))*$B313+AND(DF$56&lt;'Summary&amp;Assumptions'!$J$31,DF$47&gt;=$FO313,DF$47&lt;=$FP313)*(('Summary&amp;Assumptions'!$H$25*$C313)*(1+'Summary&amp;Assumptions'!$J$29)^(DF$46-1))+AND(DF$56&lt;'Summary&amp;Assumptions'!$J$31,DF$47&gt;=$FQ313,DF$47&lt;=$FR313)*(('Summary&amp;Assumptions'!$H$25*$C313)*(1+'Summary&amp;Assumptions'!$J$29)^(DF$46-1))</f>
        <v>0</v>
      </c>
      <c r="DB313" s="588">
        <f>AND(DG$55&gt;0,SUM($E313:DA313)&lt;'Summary&amp;Assumptions'!$G$32*$B313,$D313&gt;='Summary&amp;Assumptions'!$D$17,DG$47&gt;=$D313,DG$47&lt;=EDATE($D313,'Summary&amp;Assumptions'!$G$32))*$B313+AND(DG$56&lt;'Summary&amp;Assumptions'!$J$31,DG$47&gt;=$FO313,DG$47&lt;=$FP313)*(('Summary&amp;Assumptions'!$H$25*$C313)*(1+'Summary&amp;Assumptions'!$J$29)^(DG$46-1))+AND(DG$56&lt;'Summary&amp;Assumptions'!$J$31,DG$47&gt;=$FQ313,DG$47&lt;=$FR313)*(('Summary&amp;Assumptions'!$H$25*$C313)*(1+'Summary&amp;Assumptions'!$J$29)^(DG$46-1))</f>
        <v>0</v>
      </c>
      <c r="DC313" s="588">
        <f>AND(DH$55&gt;0,SUM($E313:DB313)&lt;'Summary&amp;Assumptions'!$G$32*$B313,$D313&gt;='Summary&amp;Assumptions'!$D$17,DH$47&gt;=$D313,DH$47&lt;=EDATE($D313,'Summary&amp;Assumptions'!$G$32))*$B313+AND(DH$56&lt;'Summary&amp;Assumptions'!$J$31,DH$47&gt;=$FO313,DH$47&lt;=$FP313)*(('Summary&amp;Assumptions'!$H$25*$C313)*(1+'Summary&amp;Assumptions'!$J$29)^(DH$46-1))+AND(DH$56&lt;'Summary&amp;Assumptions'!$J$31,DH$47&gt;=$FQ313,DH$47&lt;=$FR313)*(('Summary&amp;Assumptions'!$H$25*$C313)*(1+'Summary&amp;Assumptions'!$J$29)^(DH$46-1))</f>
        <v>0</v>
      </c>
      <c r="DD313" s="588">
        <f>AND(DI$55&gt;0,SUM($E313:DC313)&lt;'Summary&amp;Assumptions'!$G$32*$B313,$D313&gt;='Summary&amp;Assumptions'!$D$17,DI$47&gt;=$D313,DI$47&lt;=EDATE($D313,'Summary&amp;Assumptions'!$G$32))*$B313+AND(DI$56&lt;'Summary&amp;Assumptions'!$J$31,DI$47&gt;=$FO313,DI$47&lt;=$FP313)*(('Summary&amp;Assumptions'!$H$25*$C313)*(1+'Summary&amp;Assumptions'!$J$29)^(DI$46-1))+AND(DI$56&lt;'Summary&amp;Assumptions'!$J$31,DI$47&gt;=$FQ313,DI$47&lt;=$FR313)*(('Summary&amp;Assumptions'!$H$25*$C313)*(1+'Summary&amp;Assumptions'!$J$29)^(DI$46-1))</f>
        <v>0</v>
      </c>
      <c r="DE313" s="588">
        <f>AND(DJ$55&gt;0,SUM($E313:DD313)&lt;'Summary&amp;Assumptions'!$G$32*$B313,$D313&gt;='Summary&amp;Assumptions'!$D$17,DJ$47&gt;=$D313,DJ$47&lt;=EDATE($D313,'Summary&amp;Assumptions'!$G$32))*$B313+AND(DJ$56&lt;'Summary&amp;Assumptions'!$J$31,DJ$47&gt;=$FO313,DJ$47&lt;=$FP313)*(('Summary&amp;Assumptions'!$H$25*$C313)*(1+'Summary&amp;Assumptions'!$J$29)^(DJ$46-1))+AND(DJ$56&lt;'Summary&amp;Assumptions'!$J$31,DJ$47&gt;=$FQ313,DJ$47&lt;=$FR313)*(('Summary&amp;Assumptions'!$H$25*$C313)*(1+'Summary&amp;Assumptions'!$J$29)^(DJ$46-1))</f>
        <v>0</v>
      </c>
      <c r="DF313" s="588">
        <f>AND(DK$55&gt;0,SUM($E313:DE313)&lt;'Summary&amp;Assumptions'!$G$32*$B313,$D313&gt;='Summary&amp;Assumptions'!$D$17,DK$47&gt;=$D313,DK$47&lt;=EDATE($D313,'Summary&amp;Assumptions'!$G$32))*$B313+AND(DK$56&lt;'Summary&amp;Assumptions'!$J$31,DK$47&gt;=$FO313,DK$47&lt;=$FP313)*(('Summary&amp;Assumptions'!$H$25*$C313)*(1+'Summary&amp;Assumptions'!$J$29)^(DK$46-1))+AND(DK$56&lt;'Summary&amp;Assumptions'!$J$31,DK$47&gt;=$FQ313,DK$47&lt;=$FR313)*(('Summary&amp;Assumptions'!$H$25*$C313)*(1+'Summary&amp;Assumptions'!$J$29)^(DK$46-1))</f>
        <v>0</v>
      </c>
      <c r="DG313" s="588">
        <f>AND(DL$55&gt;0,SUM($E313:DF313)&lt;'Summary&amp;Assumptions'!$G$32*$B313,$D313&gt;='Summary&amp;Assumptions'!$D$17,DL$47&gt;=$D313,DL$47&lt;=EDATE($D313,'Summary&amp;Assumptions'!$G$32))*$B313+AND(DL$56&lt;'Summary&amp;Assumptions'!$J$31,DL$47&gt;=$FO313,DL$47&lt;=$FP313)*(('Summary&amp;Assumptions'!$H$25*$C313)*(1+'Summary&amp;Assumptions'!$J$29)^(DL$46-1))+AND(DL$56&lt;'Summary&amp;Assumptions'!$J$31,DL$47&gt;=$FQ313,DL$47&lt;=$FR313)*(('Summary&amp;Assumptions'!$H$25*$C313)*(1+'Summary&amp;Assumptions'!$J$29)^(DL$46-1))</f>
        <v>0</v>
      </c>
      <c r="DH313" s="588">
        <f>AND(DM$55&gt;0,SUM($E313:DG313)&lt;'Summary&amp;Assumptions'!$G$32*$B313,$D313&gt;='Summary&amp;Assumptions'!$D$17,DM$47&gt;=$D313,DM$47&lt;=EDATE($D313,'Summary&amp;Assumptions'!$G$32))*$B313+AND(DM$56&lt;'Summary&amp;Assumptions'!$J$31,DM$47&gt;=$FO313,DM$47&lt;=$FP313)*(('Summary&amp;Assumptions'!$H$25*$C313)*(1+'Summary&amp;Assumptions'!$J$29)^(DM$46-1))+AND(DM$56&lt;'Summary&amp;Assumptions'!$J$31,DM$47&gt;=$FQ313,DM$47&lt;=$FR313)*(('Summary&amp;Assumptions'!$H$25*$C313)*(1+'Summary&amp;Assumptions'!$J$29)^(DM$46-1))</f>
        <v>0</v>
      </c>
      <c r="DI313" s="588">
        <f>AND(DN$55&gt;0,SUM($E313:DH313)&lt;'Summary&amp;Assumptions'!$G$32*$B313,$D313&gt;='Summary&amp;Assumptions'!$D$17,DN$47&gt;=$D313,DN$47&lt;=EDATE($D313,'Summary&amp;Assumptions'!$G$32))*$B313+AND(DN$56&lt;'Summary&amp;Assumptions'!$J$31,DN$47&gt;=$FO313,DN$47&lt;=$FP313)*(('Summary&amp;Assumptions'!$H$25*$C313)*(1+'Summary&amp;Assumptions'!$J$29)^(DN$46-1))+AND(DN$56&lt;'Summary&amp;Assumptions'!$J$31,DN$47&gt;=$FQ313,DN$47&lt;=$FR313)*(('Summary&amp;Assumptions'!$H$25*$C313)*(1+'Summary&amp;Assumptions'!$J$29)^(DN$46-1))</f>
        <v>0</v>
      </c>
      <c r="DJ313" s="588">
        <f>AND(DO$55&gt;0,SUM($E313:DI313)&lt;'Summary&amp;Assumptions'!$G$32*$B313,$D313&gt;='Summary&amp;Assumptions'!$D$17,DO$47&gt;=$D313,DO$47&lt;=EDATE($D313,'Summary&amp;Assumptions'!$G$32))*$B313+AND(DO$56&lt;'Summary&amp;Assumptions'!$J$31,DO$47&gt;=$FO313,DO$47&lt;=$FP313)*(('Summary&amp;Assumptions'!$H$25*$C313)*(1+'Summary&amp;Assumptions'!$J$29)^(DO$46-1))+AND(DO$56&lt;'Summary&amp;Assumptions'!$J$31,DO$47&gt;=$FQ313,DO$47&lt;=$FR313)*(('Summary&amp;Assumptions'!$H$25*$C313)*(1+'Summary&amp;Assumptions'!$J$29)^(DO$46-1))</f>
        <v>0</v>
      </c>
      <c r="DK313" s="588">
        <f>AND(DP$55&gt;0,SUM($E313:DJ313)&lt;'Summary&amp;Assumptions'!$G$32*$B313,$D313&gt;='Summary&amp;Assumptions'!$D$17,DP$47&gt;=$D313,DP$47&lt;=EDATE($D313,'Summary&amp;Assumptions'!$G$32))*$B313+AND(DP$56&lt;'Summary&amp;Assumptions'!$J$31,DP$47&gt;=$FO313,DP$47&lt;=$FP313)*(('Summary&amp;Assumptions'!$H$25*$C313)*(1+'Summary&amp;Assumptions'!$J$29)^(DP$46-1))+AND(DP$56&lt;'Summary&amp;Assumptions'!$J$31,DP$47&gt;=$FQ313,DP$47&lt;=$FR313)*(('Summary&amp;Assumptions'!$H$25*$C313)*(1+'Summary&amp;Assumptions'!$J$29)^(DP$46-1))</f>
        <v>0</v>
      </c>
      <c r="DL313" s="588">
        <f>AND(DQ$55&gt;0,SUM($E313:DK313)&lt;'Summary&amp;Assumptions'!$G$32*$B313,$D313&gt;='Summary&amp;Assumptions'!$D$17,DQ$47&gt;=$D313,DQ$47&lt;=EDATE($D313,'Summary&amp;Assumptions'!$G$32))*$B313+AND(DQ$56&lt;'Summary&amp;Assumptions'!$J$31,DQ$47&gt;=$FO313,DQ$47&lt;=$FP313)*(('Summary&amp;Assumptions'!$H$25*$C313)*(1+'Summary&amp;Assumptions'!$J$29)^(DQ$46-1))+AND(DQ$56&lt;'Summary&amp;Assumptions'!$J$31,DQ$47&gt;=$FQ313,DQ$47&lt;=$FR313)*(('Summary&amp;Assumptions'!$H$25*$C313)*(1+'Summary&amp;Assumptions'!$J$29)^(DQ$46-1))</f>
        <v>0</v>
      </c>
      <c r="DM313" s="588">
        <f>AND(DR$55&gt;0,SUM($E313:DL313)&lt;'Summary&amp;Assumptions'!$G$32*$B313,$D313&gt;='Summary&amp;Assumptions'!$D$17,DR$47&gt;=$D313,DR$47&lt;=EDATE($D313,'Summary&amp;Assumptions'!$G$32))*$B313+AND(DR$56&lt;'Summary&amp;Assumptions'!$J$31,DR$47&gt;=$FO313,DR$47&lt;=$FP313)*(('Summary&amp;Assumptions'!$H$25*$C313)*(1+'Summary&amp;Assumptions'!$J$29)^(DR$46-1))+AND(DR$56&lt;'Summary&amp;Assumptions'!$J$31,DR$47&gt;=$FQ313,DR$47&lt;=$FR313)*(('Summary&amp;Assumptions'!$H$25*$C313)*(1+'Summary&amp;Assumptions'!$J$29)^(DR$46-1))</f>
        <v>0</v>
      </c>
      <c r="DN313" s="588">
        <f>AND(DS$55&gt;0,SUM($E313:DM313)&lt;'Summary&amp;Assumptions'!$G$32*$B313,$D313&gt;='Summary&amp;Assumptions'!$D$17,DS$47&gt;=$D313,DS$47&lt;=EDATE($D313,'Summary&amp;Assumptions'!$G$32))*$B313+AND(DS$56&lt;'Summary&amp;Assumptions'!$J$31,DS$47&gt;=$FO313,DS$47&lt;=$FP313)*(('Summary&amp;Assumptions'!$H$25*$C313)*(1+'Summary&amp;Assumptions'!$J$29)^(DS$46-1))+AND(DS$56&lt;'Summary&amp;Assumptions'!$J$31,DS$47&gt;=$FQ313,DS$47&lt;=$FR313)*(('Summary&amp;Assumptions'!$H$25*$C313)*(1+'Summary&amp;Assumptions'!$J$29)^(DS$46-1))</f>
        <v>0</v>
      </c>
      <c r="DO313" s="588">
        <f>AND(DT$55&gt;0,SUM($E313:DN313)&lt;'Summary&amp;Assumptions'!$G$32*$B313,$D313&gt;='Summary&amp;Assumptions'!$D$17,DT$47&gt;=$D313,DT$47&lt;=EDATE($D313,'Summary&amp;Assumptions'!$G$32))*$B313+AND(DT$56&lt;'Summary&amp;Assumptions'!$J$31,DT$47&gt;=$FO313,DT$47&lt;=$FP313)*(('Summary&amp;Assumptions'!$H$25*$C313)*(1+'Summary&amp;Assumptions'!$J$29)^(DT$46-1))+AND(DT$56&lt;'Summary&amp;Assumptions'!$J$31,DT$47&gt;=$FQ313,DT$47&lt;=$FR313)*(('Summary&amp;Assumptions'!$H$25*$C313)*(1+'Summary&amp;Assumptions'!$J$29)^(DT$46-1))</f>
        <v>0</v>
      </c>
      <c r="DP313" s="588">
        <f>AND(DU$55&gt;0,SUM($E313:DO313)&lt;'Summary&amp;Assumptions'!$G$32*$B313,$D313&gt;='Summary&amp;Assumptions'!$D$17,DU$47&gt;=$D313,DU$47&lt;=EDATE($D313,'Summary&amp;Assumptions'!$G$32))*$B313+AND(DU$56&lt;'Summary&amp;Assumptions'!$J$31,DU$47&gt;=$FO313,DU$47&lt;=$FP313)*(('Summary&amp;Assumptions'!$H$25*$C313)*(1+'Summary&amp;Assumptions'!$J$29)^(DU$46-1))+AND(DU$56&lt;'Summary&amp;Assumptions'!$J$31,DU$47&gt;=$FQ313,DU$47&lt;=$FR313)*(('Summary&amp;Assumptions'!$H$25*$C313)*(1+'Summary&amp;Assumptions'!$J$29)^(DU$46-1))</f>
        <v>0</v>
      </c>
      <c r="DQ313" s="588">
        <f>AND(DV$55&gt;0,SUM($E313:DP313)&lt;'Summary&amp;Assumptions'!$G$32*$B313,$D313&gt;='Summary&amp;Assumptions'!$D$17,DV$47&gt;=$D313,DV$47&lt;=EDATE($D313,'Summary&amp;Assumptions'!$G$32))*$B313+AND(DV$56&lt;'Summary&amp;Assumptions'!$J$31,DV$47&gt;=$FO313,DV$47&lt;=$FP313)*(('Summary&amp;Assumptions'!$H$25*$C313)*(1+'Summary&amp;Assumptions'!$J$29)^(DV$46-1))+AND(DV$56&lt;'Summary&amp;Assumptions'!$J$31,DV$47&gt;=$FQ313,DV$47&lt;=$FR313)*(('Summary&amp;Assumptions'!$H$25*$C313)*(1+'Summary&amp;Assumptions'!$J$29)^(DV$46-1))</f>
        <v>0</v>
      </c>
      <c r="DR313" s="588">
        <f>AND(DW$55&gt;0,SUM($E313:DQ313)&lt;'Summary&amp;Assumptions'!$G$32*$B313,$D313&gt;='Summary&amp;Assumptions'!$D$17,DW$47&gt;=$D313,DW$47&lt;=EDATE($D313,'Summary&amp;Assumptions'!$G$32))*$B313+AND(DW$56&lt;'Summary&amp;Assumptions'!$J$31,DW$47&gt;=$FO313,DW$47&lt;=$FP313)*(('Summary&amp;Assumptions'!$H$25*$C313)*(1+'Summary&amp;Assumptions'!$J$29)^(DW$46-1))+AND(DW$56&lt;'Summary&amp;Assumptions'!$J$31,DW$47&gt;=$FQ313,DW$47&lt;=$FR313)*(('Summary&amp;Assumptions'!$H$25*$C313)*(1+'Summary&amp;Assumptions'!$J$29)^(DW$46-1))</f>
        <v>0</v>
      </c>
      <c r="DS313" s="588">
        <f>AND(DX$55&gt;0,SUM($E313:DR313)&lt;'Summary&amp;Assumptions'!$G$32*$B313,$D313&gt;='Summary&amp;Assumptions'!$D$17,DX$47&gt;=$D313,DX$47&lt;=EDATE($D313,'Summary&amp;Assumptions'!$G$32))*$B313+AND(DX$56&lt;'Summary&amp;Assumptions'!$J$31,DX$47&gt;=$FO313,DX$47&lt;=$FP313)*(('Summary&amp;Assumptions'!$H$25*$C313)*(1+'Summary&amp;Assumptions'!$J$29)^(DX$46-1))+AND(DX$56&lt;'Summary&amp;Assumptions'!$J$31,DX$47&gt;=$FQ313,DX$47&lt;=$FR313)*(('Summary&amp;Assumptions'!$H$25*$C313)*(1+'Summary&amp;Assumptions'!$J$29)^(DX$46-1))</f>
        <v>0</v>
      </c>
      <c r="DT313" s="588">
        <f>AND(DY$55&gt;0,SUM($E313:DS313)&lt;'Summary&amp;Assumptions'!$G$32*$B313,$D313&gt;='Summary&amp;Assumptions'!$D$17,DY$47&gt;=$D313,DY$47&lt;=EDATE($D313,'Summary&amp;Assumptions'!$G$32))*$B313+AND(DY$56&lt;'Summary&amp;Assumptions'!$J$31,DY$47&gt;=$FO313,DY$47&lt;=$FP313)*(('Summary&amp;Assumptions'!$H$25*$C313)*(1+'Summary&amp;Assumptions'!$J$29)^(DY$46-1))+AND(DY$56&lt;'Summary&amp;Assumptions'!$J$31,DY$47&gt;=$FQ313,DY$47&lt;=$FR313)*(('Summary&amp;Assumptions'!$H$25*$C313)*(1+'Summary&amp;Assumptions'!$J$29)^(DY$46-1))</f>
        <v>0</v>
      </c>
      <c r="DU313" s="588">
        <f>AND(DZ$55&gt;0,SUM($E313:DT313)&lt;'Summary&amp;Assumptions'!$G$32*$B313,$D313&gt;='Summary&amp;Assumptions'!$D$17,DZ$47&gt;=$D313,DZ$47&lt;=EDATE($D313,'Summary&amp;Assumptions'!$G$32))*$B313+AND(DZ$56&lt;'Summary&amp;Assumptions'!$J$31,DZ$47&gt;=$FO313,DZ$47&lt;=$FP313)*(('Summary&amp;Assumptions'!$H$25*$C313)*(1+'Summary&amp;Assumptions'!$J$29)^(DZ$46-1))+AND(DZ$56&lt;'Summary&amp;Assumptions'!$J$31,DZ$47&gt;=$FQ313,DZ$47&lt;=$FR313)*(('Summary&amp;Assumptions'!$H$25*$C313)*(1+'Summary&amp;Assumptions'!$J$29)^(DZ$46-1))</f>
        <v>0</v>
      </c>
      <c r="DV313" s="588">
        <f>AND(EA$55&gt;0,SUM($E313:DU313)&lt;'Summary&amp;Assumptions'!$G$32*$B313,$D313&gt;='Summary&amp;Assumptions'!$D$17,EA$47&gt;=$D313,EA$47&lt;=EDATE($D313,'Summary&amp;Assumptions'!$G$32))*$B313+AND(EA$56&lt;'Summary&amp;Assumptions'!$J$31,EA$47&gt;=$FO313,EA$47&lt;=$FP313)*(('Summary&amp;Assumptions'!$H$25*$C313)*(1+'Summary&amp;Assumptions'!$J$29)^(EA$46-1))+AND(EA$56&lt;'Summary&amp;Assumptions'!$J$31,EA$47&gt;=$FQ313,EA$47&lt;=$FR313)*(('Summary&amp;Assumptions'!$H$25*$C313)*(1+'Summary&amp;Assumptions'!$J$29)^(EA$46-1))</f>
        <v>0</v>
      </c>
      <c r="DW313" s="588">
        <f>AND(EB$55&gt;0,SUM($E313:DV313)&lt;'Summary&amp;Assumptions'!$G$32*$B313,$D313&gt;='Summary&amp;Assumptions'!$D$17,EB$47&gt;=$D313,EB$47&lt;=EDATE($D313,'Summary&amp;Assumptions'!$G$32))*$B313+AND(EB$56&lt;'Summary&amp;Assumptions'!$J$31,EB$47&gt;=$FO313,EB$47&lt;=$FP313)*(('Summary&amp;Assumptions'!$H$25*$C313)*(1+'Summary&amp;Assumptions'!$J$29)^(EB$46-1))+AND(EB$56&lt;'Summary&amp;Assumptions'!$J$31,EB$47&gt;=$FQ313,EB$47&lt;=$FR313)*(('Summary&amp;Assumptions'!$H$25*$C313)*(1+'Summary&amp;Assumptions'!$J$29)^(EB$46-1))</f>
        <v>0</v>
      </c>
      <c r="DX313" s="588">
        <f>AND(EC$55&gt;0,SUM($E313:DW313)&lt;'Summary&amp;Assumptions'!$G$32*$B313,$D313&gt;='Summary&amp;Assumptions'!$D$17,EC$47&gt;=$D313,EC$47&lt;=EDATE($D313,'Summary&amp;Assumptions'!$G$32))*$B313+AND(EC$56&lt;'Summary&amp;Assumptions'!$J$31,EC$47&gt;=$FO313,EC$47&lt;=$FP313)*(('Summary&amp;Assumptions'!$H$25*$C313)*(1+'Summary&amp;Assumptions'!$J$29)^(EC$46-1))+AND(EC$56&lt;'Summary&amp;Assumptions'!$J$31,EC$47&gt;=$FQ313,EC$47&lt;=$FR313)*(('Summary&amp;Assumptions'!$H$25*$C313)*(1+'Summary&amp;Assumptions'!$J$29)^(EC$46-1))</f>
        <v>0</v>
      </c>
      <c r="DY313" s="588">
        <f>AND(ED$55&gt;0,SUM($E313:DX313)&lt;'Summary&amp;Assumptions'!$G$32*$B313,$D313&gt;='Summary&amp;Assumptions'!$D$17,ED$47&gt;=$D313,ED$47&lt;=EDATE($D313,'Summary&amp;Assumptions'!$G$32))*$B313+AND(ED$56&lt;'Summary&amp;Assumptions'!$J$31,ED$47&gt;=$FO313,ED$47&lt;=$FP313)*(('Summary&amp;Assumptions'!$H$25*$C313)*(1+'Summary&amp;Assumptions'!$J$29)^(ED$46-1))+AND(ED$56&lt;'Summary&amp;Assumptions'!$J$31,ED$47&gt;=$FQ313,ED$47&lt;=$FR313)*(('Summary&amp;Assumptions'!$H$25*$C313)*(1+'Summary&amp;Assumptions'!$J$29)^(ED$46-1))</f>
        <v>0</v>
      </c>
      <c r="DZ313" s="588">
        <f>AND(EE$55&gt;0,SUM($E313:DY313)&lt;'Summary&amp;Assumptions'!$G$32*$B313,$D313&gt;='Summary&amp;Assumptions'!$D$17,EE$47&gt;=$D313,EE$47&lt;=EDATE($D313,'Summary&amp;Assumptions'!$G$32))*$B313+AND(EE$56&lt;'Summary&amp;Assumptions'!$J$31,EE$47&gt;=$FO313,EE$47&lt;=$FP313)*(('Summary&amp;Assumptions'!$H$25*$C313)*(1+'Summary&amp;Assumptions'!$J$29)^(EE$46-1))+AND(EE$56&lt;'Summary&amp;Assumptions'!$J$31,EE$47&gt;=$FQ313,EE$47&lt;=$FR313)*(('Summary&amp;Assumptions'!$H$25*$C313)*(1+'Summary&amp;Assumptions'!$J$29)^(EE$46-1))</f>
        <v>0</v>
      </c>
      <c r="EA313" s="588">
        <f>AND(EF$55&gt;0,SUM($E313:DZ313)&lt;'Summary&amp;Assumptions'!$G$32*$B313,$D313&gt;='Summary&amp;Assumptions'!$D$17,EF$47&gt;=$D313,EF$47&lt;=EDATE($D313,'Summary&amp;Assumptions'!$G$32))*$B313+AND(EF$56&lt;'Summary&amp;Assumptions'!$J$31,EF$47&gt;=$FO313,EF$47&lt;=$FP313)*(('Summary&amp;Assumptions'!$H$25*$C313)*(1+'Summary&amp;Assumptions'!$J$29)^(EF$46-1))+AND(EF$56&lt;'Summary&amp;Assumptions'!$J$31,EF$47&gt;=$FQ313,EF$47&lt;=$FR313)*(('Summary&amp;Assumptions'!$H$25*$C313)*(1+'Summary&amp;Assumptions'!$J$29)^(EF$46-1))</f>
        <v>0</v>
      </c>
      <c r="EB313" s="588">
        <f>AND(EG$55&gt;0,SUM($E313:EA313)&lt;'Summary&amp;Assumptions'!$G$32*$B313,$D313&gt;='Summary&amp;Assumptions'!$D$17,EG$47&gt;=$D313,EG$47&lt;=EDATE($D313,'Summary&amp;Assumptions'!$G$32))*$B313+AND(EG$56&lt;'Summary&amp;Assumptions'!$J$31,EG$47&gt;=$FO313,EG$47&lt;=$FP313)*(('Summary&amp;Assumptions'!$H$25*$C313)*(1+'Summary&amp;Assumptions'!$J$29)^(EG$46-1))+AND(EG$56&lt;'Summary&amp;Assumptions'!$J$31,EG$47&gt;=$FQ313,EG$47&lt;=$FR313)*(('Summary&amp;Assumptions'!$H$25*$C313)*(1+'Summary&amp;Assumptions'!$J$29)^(EG$46-1))</f>
        <v>0</v>
      </c>
      <c r="EC313" s="588">
        <f>AND(EH$55&gt;0,SUM($E313:EB313)&lt;'Summary&amp;Assumptions'!$G$32*$B313,$D313&gt;='Summary&amp;Assumptions'!$D$17,EH$47&gt;=$D313,EH$47&lt;=EDATE($D313,'Summary&amp;Assumptions'!$G$32))*$B313+AND(EH$56&lt;'Summary&amp;Assumptions'!$J$31,EH$47&gt;=$FO313,EH$47&lt;=$FP313)*(('Summary&amp;Assumptions'!$H$25*$C313)*(1+'Summary&amp;Assumptions'!$J$29)^(EH$46-1))+AND(EH$56&lt;'Summary&amp;Assumptions'!$J$31,EH$47&gt;=$FQ313,EH$47&lt;=$FR313)*(('Summary&amp;Assumptions'!$H$25*$C313)*(1+'Summary&amp;Assumptions'!$J$29)^(EH$46-1))</f>
        <v>0</v>
      </c>
      <c r="ED313" s="588">
        <f>AND(EI$55&gt;0,SUM($E313:EC313)&lt;'Summary&amp;Assumptions'!$G$32*$B313,$D313&gt;='Summary&amp;Assumptions'!$D$17,EI$47&gt;=$D313,EI$47&lt;=EDATE($D313,'Summary&amp;Assumptions'!$G$32))*$B313+AND(EI$56&lt;'Summary&amp;Assumptions'!$J$31,EI$47&gt;=$FO313,EI$47&lt;=$FP313)*(('Summary&amp;Assumptions'!$H$25*$C313)*(1+'Summary&amp;Assumptions'!$J$29)^(EI$46-1))+AND(EI$56&lt;'Summary&amp;Assumptions'!$J$31,EI$47&gt;=$FQ313,EI$47&lt;=$FR313)*(('Summary&amp;Assumptions'!$H$25*$C313)*(1+'Summary&amp;Assumptions'!$J$29)^(EI$46-1))</f>
        <v>0</v>
      </c>
      <c r="EE313" s="588">
        <f>AND(EJ$55&gt;0,SUM($E313:ED313)&lt;'Summary&amp;Assumptions'!$G$32*$B313,$D313&gt;='Summary&amp;Assumptions'!$D$17,EJ$47&gt;=$D313,EJ$47&lt;=EDATE($D313,'Summary&amp;Assumptions'!$G$32))*$B313+AND(EJ$56&lt;'Summary&amp;Assumptions'!$J$31,EJ$47&gt;=$FO313,EJ$47&lt;=$FP313)*(('Summary&amp;Assumptions'!$H$25*$C313)*(1+'Summary&amp;Assumptions'!$J$29)^(EJ$46-1))+AND(EJ$56&lt;'Summary&amp;Assumptions'!$J$31,EJ$47&gt;=$FQ313,EJ$47&lt;=$FR313)*(('Summary&amp;Assumptions'!$H$25*$C313)*(1+'Summary&amp;Assumptions'!$J$29)^(EJ$46-1))</f>
        <v>0</v>
      </c>
      <c r="EF313" s="588">
        <f>AND(EK$55&gt;0,SUM($E313:EE313)&lt;'Summary&amp;Assumptions'!$G$32*$B313,$D313&gt;='Summary&amp;Assumptions'!$D$17,EK$47&gt;=$D313,EK$47&lt;=EDATE($D313,'Summary&amp;Assumptions'!$G$32))*$B313+AND(EK$56&lt;'Summary&amp;Assumptions'!$J$31,EK$47&gt;=$FO313,EK$47&lt;=$FP313)*(('Summary&amp;Assumptions'!$H$25*$C313)*(1+'Summary&amp;Assumptions'!$J$29)^(EK$46-1))+AND(EK$56&lt;'Summary&amp;Assumptions'!$J$31,EK$47&gt;=$FQ313,EK$47&lt;=$FR313)*(('Summary&amp;Assumptions'!$H$25*$C313)*(1+'Summary&amp;Assumptions'!$J$29)^(EK$46-1))</f>
        <v>0</v>
      </c>
      <c r="EG313" s="588">
        <f>AND(EL$55&gt;0,SUM($E313:EF313)&lt;'Summary&amp;Assumptions'!$G$32*$B313,$D313&gt;='Summary&amp;Assumptions'!$D$17,EL$47&gt;=$D313,EL$47&lt;=EDATE($D313,'Summary&amp;Assumptions'!$G$32))*$B313+AND(EL$56&lt;'Summary&amp;Assumptions'!$J$31,EL$47&gt;=$FO313,EL$47&lt;=$FP313)*(('Summary&amp;Assumptions'!$H$25*$C313)*(1+'Summary&amp;Assumptions'!$J$29)^(EL$46-1))+AND(EL$56&lt;'Summary&amp;Assumptions'!$J$31,EL$47&gt;=$FQ313,EL$47&lt;=$FR313)*(('Summary&amp;Assumptions'!$H$25*$C313)*(1+'Summary&amp;Assumptions'!$J$29)^(EL$46-1))</f>
        <v>0</v>
      </c>
      <c r="EH313" s="588">
        <f>AND(EM$55&gt;0,SUM($E313:EG313)&lt;'Summary&amp;Assumptions'!$G$32*$B313,$D313&gt;='Summary&amp;Assumptions'!$D$17,EM$47&gt;=$D313,EM$47&lt;=EDATE($D313,'Summary&amp;Assumptions'!$G$32))*$B313+AND(EM$56&lt;'Summary&amp;Assumptions'!$J$31,EM$47&gt;=$FO313,EM$47&lt;=$FP313)*(('Summary&amp;Assumptions'!$H$25*$C313)*(1+'Summary&amp;Assumptions'!$J$29)^(EM$46-1))+AND(EM$56&lt;'Summary&amp;Assumptions'!$J$31,EM$47&gt;=$FQ313,EM$47&lt;=$FR313)*(('Summary&amp;Assumptions'!$H$25*$C313)*(1+'Summary&amp;Assumptions'!$J$29)^(EM$46-1))</f>
        <v>0</v>
      </c>
      <c r="EI313" s="588">
        <f>AND(EN$55&gt;0,SUM($E313:EH313)&lt;'Summary&amp;Assumptions'!$G$32*$B313,$D313&gt;='Summary&amp;Assumptions'!$D$17,EN$47&gt;=$D313,EN$47&lt;=EDATE($D313,'Summary&amp;Assumptions'!$G$32))*$B313+AND(EN$56&lt;'Summary&amp;Assumptions'!$J$31,EN$47&gt;=$FO313,EN$47&lt;=$FP313)*(('Summary&amp;Assumptions'!$H$25*$C313)*(1+'Summary&amp;Assumptions'!$J$29)^(EN$46-1))+AND(EN$56&lt;'Summary&amp;Assumptions'!$J$31,EN$47&gt;=$FQ313,EN$47&lt;=$FR313)*(('Summary&amp;Assumptions'!$H$25*$C313)*(1+'Summary&amp;Assumptions'!$J$29)^(EN$46-1))</f>
        <v>0</v>
      </c>
      <c r="EJ313" s="588">
        <f>AND(EO$55&gt;0,SUM($E313:EI313)&lt;'Summary&amp;Assumptions'!$G$32*$B313,$D313&gt;='Summary&amp;Assumptions'!$D$17,EO$47&gt;=$D313,EO$47&lt;=EDATE($D313,'Summary&amp;Assumptions'!$G$32))*$B313+AND(EO$56&lt;'Summary&amp;Assumptions'!$J$31,EO$47&gt;=$FO313,EO$47&lt;=$FP313)*(('Summary&amp;Assumptions'!$H$25*$C313)*(1+'Summary&amp;Assumptions'!$J$29)^(EO$46-1))+AND(EO$56&lt;'Summary&amp;Assumptions'!$J$31,EO$47&gt;=$FQ313,EO$47&lt;=$FR313)*(('Summary&amp;Assumptions'!$H$25*$C313)*(1+'Summary&amp;Assumptions'!$J$29)^(EO$46-1))</f>
        <v>0</v>
      </c>
      <c r="EK313" s="588">
        <f>AND(EP$55&gt;0,SUM($E313:EJ313)&lt;'Summary&amp;Assumptions'!$G$32*$B313,$D313&gt;='Summary&amp;Assumptions'!$D$17,EP$47&gt;=$D313,EP$47&lt;=EDATE($D313,'Summary&amp;Assumptions'!$G$32))*$B313+AND(EP$56&lt;'Summary&amp;Assumptions'!$J$31,EP$47&gt;=$FO313,EP$47&lt;=$FP313)*(('Summary&amp;Assumptions'!$H$25*$C313)*(1+'Summary&amp;Assumptions'!$J$29)^(EP$46-1))+AND(EP$56&lt;'Summary&amp;Assumptions'!$J$31,EP$47&gt;=$FQ313,EP$47&lt;=$FR313)*(('Summary&amp;Assumptions'!$H$25*$C313)*(1+'Summary&amp;Assumptions'!$J$29)^(EP$46-1))</f>
        <v>0</v>
      </c>
      <c r="EL313" s="588">
        <f>AND(EQ$55&gt;0,SUM($E313:EK313)&lt;'Summary&amp;Assumptions'!$G$32*$B313,$D313&gt;='Summary&amp;Assumptions'!$D$17,EQ$47&gt;=$D313,EQ$47&lt;=EDATE($D313,'Summary&amp;Assumptions'!$G$32))*$B313+AND(EQ$56&lt;'Summary&amp;Assumptions'!$J$31,EQ$47&gt;=$FO313,EQ$47&lt;=$FP313)*(('Summary&amp;Assumptions'!$H$25*$C313)*(1+'Summary&amp;Assumptions'!$J$29)^(EQ$46-1))+AND(EQ$56&lt;'Summary&amp;Assumptions'!$J$31,EQ$47&gt;=$FQ313,EQ$47&lt;=$FR313)*(('Summary&amp;Assumptions'!$H$25*$C313)*(1+'Summary&amp;Assumptions'!$J$29)^(EQ$46-1))</f>
        <v>0</v>
      </c>
      <c r="EM313" s="588">
        <f>AND(ER$55&gt;0,SUM($E313:EL313)&lt;'Summary&amp;Assumptions'!$G$32*$B313,$D313&gt;='Summary&amp;Assumptions'!$D$17,ER$47&gt;=$D313,ER$47&lt;=EDATE($D313,'Summary&amp;Assumptions'!$G$32))*$B313+AND(ER$56&lt;'Summary&amp;Assumptions'!$J$31,ER$47&gt;=$FO313,ER$47&lt;=$FP313)*(('Summary&amp;Assumptions'!$H$25*$C313)*(1+'Summary&amp;Assumptions'!$J$29)^(ER$46-1))+AND(ER$56&lt;'Summary&amp;Assumptions'!$J$31,ER$47&gt;=$FQ313,ER$47&lt;=$FR313)*(('Summary&amp;Assumptions'!$H$25*$C313)*(1+'Summary&amp;Assumptions'!$J$29)^(ER$46-1))</f>
        <v>0</v>
      </c>
      <c r="EN313" s="588">
        <f>AND(ES$55&gt;0,SUM($E313:EM313)&lt;'Summary&amp;Assumptions'!$G$32*$B313,$D313&gt;='Summary&amp;Assumptions'!$D$17,ES$47&gt;=$D313,ES$47&lt;=EDATE($D313,'Summary&amp;Assumptions'!$G$32))*$B313+AND(ES$56&lt;'Summary&amp;Assumptions'!$J$31,ES$47&gt;=$FO313,ES$47&lt;=$FP313)*(('Summary&amp;Assumptions'!$H$25*$C313)*(1+'Summary&amp;Assumptions'!$J$29)^(ES$46-1))+AND(ES$56&lt;'Summary&amp;Assumptions'!$J$31,ES$47&gt;=$FQ313,ES$47&lt;=$FR313)*(('Summary&amp;Assumptions'!$H$25*$C313)*(1+'Summary&amp;Assumptions'!$J$29)^(ES$46-1))</f>
        <v>0</v>
      </c>
      <c r="EO313" s="588">
        <f>AND(ET$55&gt;0,SUM($E313:EN313)&lt;'Summary&amp;Assumptions'!$G$32*$B313,$D313&gt;='Summary&amp;Assumptions'!$D$17,ET$47&gt;=$D313,ET$47&lt;=EDATE($D313,'Summary&amp;Assumptions'!$G$32))*$B313+AND(ET$56&lt;'Summary&amp;Assumptions'!$J$31,ET$47&gt;=$FO313,ET$47&lt;=$FP313)*(('Summary&amp;Assumptions'!$H$25*$C313)*(1+'Summary&amp;Assumptions'!$J$29)^(ET$46-1))+AND(ET$56&lt;'Summary&amp;Assumptions'!$J$31,ET$47&gt;=$FQ313,ET$47&lt;=$FR313)*(('Summary&amp;Assumptions'!$H$25*$C313)*(1+'Summary&amp;Assumptions'!$J$29)^(ET$46-1))</f>
        <v>0</v>
      </c>
      <c r="EP313" s="588">
        <f>AND(EU$55&gt;0,SUM($E313:EO313)&lt;'Summary&amp;Assumptions'!$G$32*$B313,$D313&gt;='Summary&amp;Assumptions'!$D$17,EU$47&gt;=$D313,EU$47&lt;=EDATE($D313,'Summary&amp;Assumptions'!$G$32))*$B313+AND(EU$56&lt;'Summary&amp;Assumptions'!$J$31,EU$47&gt;=$FO313,EU$47&lt;=$FP313)*(('Summary&amp;Assumptions'!$H$25*$C313)*(1+'Summary&amp;Assumptions'!$J$29)^(EU$46-1))+AND(EU$56&lt;'Summary&amp;Assumptions'!$J$31,EU$47&gt;=$FQ313,EU$47&lt;=$FR313)*(('Summary&amp;Assumptions'!$H$25*$C313)*(1+'Summary&amp;Assumptions'!$J$29)^(EU$46-1))</f>
        <v>0</v>
      </c>
      <c r="EQ313" s="588">
        <f>AND(EV$55&gt;0,SUM($E313:EP313)&lt;'Summary&amp;Assumptions'!$G$32*$B313,$D313&gt;='Summary&amp;Assumptions'!$D$17,EV$47&gt;=$D313,EV$47&lt;=EDATE($D313,'Summary&amp;Assumptions'!$G$32))*$B313+AND(EV$56&lt;'Summary&amp;Assumptions'!$J$31,EV$47&gt;=$FO313,EV$47&lt;=$FP313)*(('Summary&amp;Assumptions'!$H$25*$C313)*(1+'Summary&amp;Assumptions'!$J$29)^(EV$46-1))+AND(EV$56&lt;'Summary&amp;Assumptions'!$J$31,EV$47&gt;=$FQ313,EV$47&lt;=$FR313)*(('Summary&amp;Assumptions'!$H$25*$C313)*(1+'Summary&amp;Assumptions'!$J$29)^(EV$46-1))</f>
        <v>0</v>
      </c>
      <c r="ER313" s="588">
        <f>AND(EW$55&gt;0,SUM($E313:EQ313)&lt;'Summary&amp;Assumptions'!$G$32*$B313,$D313&gt;='Summary&amp;Assumptions'!$D$17,EW$47&gt;=$D313,EW$47&lt;=EDATE($D313,'Summary&amp;Assumptions'!$G$32))*$B313+AND(EW$56&lt;'Summary&amp;Assumptions'!$J$31,EW$47&gt;=$FO313,EW$47&lt;=$FP313)*(('Summary&amp;Assumptions'!$H$25*$C313)*(1+'Summary&amp;Assumptions'!$J$29)^(EW$46-1))+AND(EW$56&lt;'Summary&amp;Assumptions'!$J$31,EW$47&gt;=$FQ313,EW$47&lt;=$FR313)*(('Summary&amp;Assumptions'!$H$25*$C313)*(1+'Summary&amp;Assumptions'!$J$29)^(EW$46-1))</f>
        <v>0</v>
      </c>
      <c r="ES313" s="588">
        <f>AND(EX$55&gt;0,SUM($E313:ER313)&lt;'Summary&amp;Assumptions'!$G$32*$B313,$D313&gt;='Summary&amp;Assumptions'!$D$17,EX$47&gt;=$D313,EX$47&lt;=EDATE($D313,'Summary&amp;Assumptions'!$G$32))*$B313+AND(EX$56&lt;'Summary&amp;Assumptions'!$J$31,EX$47&gt;=$FO313,EX$47&lt;=$FP313)*(('Summary&amp;Assumptions'!$H$25*$C313)*(1+'Summary&amp;Assumptions'!$J$29)^(EX$46-1))+AND(EX$56&lt;'Summary&amp;Assumptions'!$J$31,EX$47&gt;=$FQ313,EX$47&lt;=$FR313)*(('Summary&amp;Assumptions'!$H$25*$C313)*(1+'Summary&amp;Assumptions'!$J$29)^(EX$46-1))</f>
        <v>0</v>
      </c>
      <c r="ET313" s="588">
        <f>AND(EY$55&gt;0,SUM($E313:ES313)&lt;'Summary&amp;Assumptions'!$G$32*$B313,$D313&gt;='Summary&amp;Assumptions'!$D$17,EY$47&gt;=$D313,EY$47&lt;=EDATE($D313,'Summary&amp;Assumptions'!$G$32))*$B313+AND(EY$56&lt;'Summary&amp;Assumptions'!$J$31,EY$47&gt;=$FO313,EY$47&lt;=$FP313)*(('Summary&amp;Assumptions'!$H$25*$C313)*(1+'Summary&amp;Assumptions'!$J$29)^(EY$46-1))+AND(EY$56&lt;'Summary&amp;Assumptions'!$J$31,EY$47&gt;=$FQ313,EY$47&lt;=$FR313)*(('Summary&amp;Assumptions'!$H$25*$C313)*(1+'Summary&amp;Assumptions'!$J$29)^(EY$46-1))</f>
        <v>0</v>
      </c>
      <c r="EU313" s="588">
        <f>AND(EZ$55&gt;0,SUM($E313:ET313)&lt;'Summary&amp;Assumptions'!$G$32*$B313,$D313&gt;='Summary&amp;Assumptions'!$D$17,EZ$47&gt;=$D313,EZ$47&lt;=EDATE($D313,'Summary&amp;Assumptions'!$G$32))*$B313+AND(EZ$56&lt;'Summary&amp;Assumptions'!$J$31,EZ$47&gt;=$FO313,EZ$47&lt;=$FP313)*(('Summary&amp;Assumptions'!$H$25*$C313)*(1+'Summary&amp;Assumptions'!$J$29)^(EZ$46-1))+AND(EZ$56&lt;'Summary&amp;Assumptions'!$J$31,EZ$47&gt;=$FQ313,EZ$47&lt;=$FR313)*(('Summary&amp;Assumptions'!$H$25*$C313)*(1+'Summary&amp;Assumptions'!$J$29)^(EZ$46-1))</f>
        <v>0</v>
      </c>
      <c r="EV313" s="588">
        <f>AND(FA$55&gt;0,SUM($E313:EU313)&lt;'Summary&amp;Assumptions'!$G$32*$B313,$D313&gt;='Summary&amp;Assumptions'!$D$17,FA$47&gt;=$D313,FA$47&lt;=EDATE($D313,'Summary&amp;Assumptions'!$G$32))*$B313+AND(FA$56&lt;'Summary&amp;Assumptions'!$J$31,FA$47&gt;=$FO313,FA$47&lt;=$FP313)*(('Summary&amp;Assumptions'!$H$25*$C313)*(1+'Summary&amp;Assumptions'!$J$29)^(FA$46-1))+AND(FA$56&lt;'Summary&amp;Assumptions'!$J$31,FA$47&gt;=$FQ313,FA$47&lt;=$FR313)*(('Summary&amp;Assumptions'!$H$25*$C313)*(1+'Summary&amp;Assumptions'!$J$29)^(FA$46-1))</f>
        <v>0</v>
      </c>
      <c r="EW313" s="588">
        <f>AND(FB$55&gt;0,SUM($E313:EV313)&lt;'Summary&amp;Assumptions'!$G$32*$B313,$D313&gt;='Summary&amp;Assumptions'!$D$17,FB$47&gt;=$D313,FB$47&lt;=EDATE($D313,'Summary&amp;Assumptions'!$G$32))*$B313+AND(FB$56&lt;'Summary&amp;Assumptions'!$J$31,FB$47&gt;=$FO313,FB$47&lt;=$FP313)*(('Summary&amp;Assumptions'!$H$25*$C313)*(1+'Summary&amp;Assumptions'!$J$29)^(FB$46-1))+AND(FB$56&lt;'Summary&amp;Assumptions'!$J$31,FB$47&gt;=$FQ313,FB$47&lt;=$FR313)*(('Summary&amp;Assumptions'!$H$25*$C313)*(1+'Summary&amp;Assumptions'!$J$29)^(FB$46-1))</f>
        <v>0</v>
      </c>
      <c r="EX313" s="588">
        <f>AND(FC$55&gt;0,SUM($E313:EW313)&lt;'Summary&amp;Assumptions'!$G$32*$B313,$D313&gt;='Summary&amp;Assumptions'!$D$17,FC$47&gt;=$D313,FC$47&lt;=EDATE($D313,'Summary&amp;Assumptions'!$G$32))*$B313+AND(FC$56&lt;'Summary&amp;Assumptions'!$J$31,FC$47&gt;=$FO313,FC$47&lt;=$FP313)*(('Summary&amp;Assumptions'!$H$25*$C313)*(1+'Summary&amp;Assumptions'!$J$29)^(FC$46-1))+AND(FC$56&lt;'Summary&amp;Assumptions'!$J$31,FC$47&gt;=$FQ313,FC$47&lt;=$FR313)*(('Summary&amp;Assumptions'!$H$25*$C313)*(1+'Summary&amp;Assumptions'!$J$29)^(FC$46-1))</f>
        <v>0</v>
      </c>
      <c r="EY313" s="588">
        <f>AND(FD$55&gt;0,SUM($E313:EX313)&lt;'Summary&amp;Assumptions'!$G$32*$B313,$D313&gt;='Summary&amp;Assumptions'!$D$17,FD$47&gt;=$D313,FD$47&lt;=EDATE($D313,'Summary&amp;Assumptions'!$G$32))*$B313+AND(FD$56&lt;'Summary&amp;Assumptions'!$J$31,FD$47&gt;=$FO313,FD$47&lt;=$FP313)*(('Summary&amp;Assumptions'!$H$25*$C313)*(1+'Summary&amp;Assumptions'!$J$29)^(FD$46-1))+AND(FD$56&lt;'Summary&amp;Assumptions'!$J$31,FD$47&gt;=$FQ313,FD$47&lt;=$FR313)*(('Summary&amp;Assumptions'!$H$25*$C313)*(1+'Summary&amp;Assumptions'!$J$29)^(FD$46-1))</f>
        <v>0</v>
      </c>
      <c r="EZ313" s="588">
        <f>AND(FE$55&gt;0,SUM($E313:EY313)&lt;'Summary&amp;Assumptions'!$G$32*$B313,$D313&gt;='Summary&amp;Assumptions'!$D$17,FE$47&gt;=$D313,FE$47&lt;=EDATE($D313,'Summary&amp;Assumptions'!$G$32))*$B313+AND(FE$56&lt;'Summary&amp;Assumptions'!$J$31,FE$47&gt;=$FO313,FE$47&lt;=$FP313)*(('Summary&amp;Assumptions'!$H$25*$C313)*(1+'Summary&amp;Assumptions'!$J$29)^(FE$46-1))+AND(FE$56&lt;'Summary&amp;Assumptions'!$J$31,FE$47&gt;=$FQ313,FE$47&lt;=$FR313)*(('Summary&amp;Assumptions'!$H$25*$C313)*(1+'Summary&amp;Assumptions'!$J$29)^(FE$46-1))</f>
        <v>0</v>
      </c>
      <c r="FA313" s="588">
        <f>AND(FF$55&gt;0,SUM($E313:EZ313)&lt;'Summary&amp;Assumptions'!$G$32*$B313,$D313&gt;='Summary&amp;Assumptions'!$D$17,FF$47&gt;=$D313,FF$47&lt;=EDATE($D313,'Summary&amp;Assumptions'!$G$32))*$B313+AND(FF$56&lt;'Summary&amp;Assumptions'!$J$31,FF$47&gt;=$FO313,FF$47&lt;=$FP313)*(('Summary&amp;Assumptions'!$H$25*$C313)*(1+'Summary&amp;Assumptions'!$J$29)^(FF$46-1))+AND(FF$56&lt;'Summary&amp;Assumptions'!$J$31,FF$47&gt;=$FQ313,FF$47&lt;=$FR313)*(('Summary&amp;Assumptions'!$H$25*$C313)*(1+'Summary&amp;Assumptions'!$J$29)^(FF$46-1))</f>
        <v>0</v>
      </c>
      <c r="FB313" s="588">
        <f>AND(FG$55&gt;0,SUM($E313:FA313)&lt;'Summary&amp;Assumptions'!$G$32*$B313,$D313&gt;='Summary&amp;Assumptions'!$D$17,FG$47&gt;=$D313,FG$47&lt;=EDATE($D313,'Summary&amp;Assumptions'!$G$32))*$B313+AND(FG$56&lt;'Summary&amp;Assumptions'!$J$31,FG$47&gt;=$FO313,FG$47&lt;=$FP313)*(('Summary&amp;Assumptions'!$H$25*$C313)*(1+'Summary&amp;Assumptions'!$J$29)^(FG$46-1))+AND(FG$56&lt;'Summary&amp;Assumptions'!$J$31,FG$47&gt;=$FQ313,FG$47&lt;=$FR313)*(('Summary&amp;Assumptions'!$H$25*$C313)*(1+'Summary&amp;Assumptions'!$J$29)^(FG$46-1))</f>
        <v>0</v>
      </c>
      <c r="FC313" s="588">
        <f>AND(FH$55&gt;0,SUM($E313:FB313)&lt;'Summary&amp;Assumptions'!$G$32*$B313,$D313&gt;='Summary&amp;Assumptions'!$D$17,FH$47&gt;=$D313,FH$47&lt;=EDATE($D313,'Summary&amp;Assumptions'!$G$32))*$B313+AND(FH$56&lt;'Summary&amp;Assumptions'!$J$31,FH$47&gt;=$FO313,FH$47&lt;=$FP313)*(('Summary&amp;Assumptions'!$H$25*$C313)*(1+'Summary&amp;Assumptions'!$J$29)^(FH$46-1))+AND(FH$56&lt;'Summary&amp;Assumptions'!$J$31,FH$47&gt;=$FQ313,FH$47&lt;=$FR313)*(('Summary&amp;Assumptions'!$H$25*$C313)*(1+'Summary&amp;Assumptions'!$J$29)^(FH$46-1))</f>
        <v>0</v>
      </c>
      <c r="FD313" s="588">
        <f>AND(FI$55&gt;0,SUM($E313:FC313)&lt;'Summary&amp;Assumptions'!$G$32*$B313,$D313&gt;='Summary&amp;Assumptions'!$D$17,FI$47&gt;=$D313,FI$47&lt;=EDATE($D313,'Summary&amp;Assumptions'!$G$32))*$B313+AND(FI$56&lt;'Summary&amp;Assumptions'!$J$31,FI$47&gt;=$FO313,FI$47&lt;=$FP313)*(('Summary&amp;Assumptions'!$H$25*$C313)*(1+'Summary&amp;Assumptions'!$J$29)^(FI$46-1))+AND(FI$56&lt;'Summary&amp;Assumptions'!$J$31,FI$47&gt;=$FQ313,FI$47&lt;=$FR313)*(('Summary&amp;Assumptions'!$H$25*$C313)*(1+'Summary&amp;Assumptions'!$J$29)^(FI$46-1))</f>
        <v>0</v>
      </c>
      <c r="FE313" s="588">
        <f>AND(FJ$55&gt;0,SUM($E313:FD313)&lt;'Summary&amp;Assumptions'!$G$32*$B313,$D313&gt;='Summary&amp;Assumptions'!$D$17,FJ$47&gt;=$D313,FJ$47&lt;=EDATE($D313,'Summary&amp;Assumptions'!$G$32))*$B313+AND(FJ$56&lt;'Summary&amp;Assumptions'!$J$31,FJ$47&gt;=$FO313,FJ$47&lt;=$FP313)*(('Summary&amp;Assumptions'!$H$25*$C313)*(1+'Summary&amp;Assumptions'!$J$29)^(FJ$46-1))+AND(FJ$56&lt;'Summary&amp;Assumptions'!$J$31,FJ$47&gt;=$FQ313,FJ$47&lt;=$FR313)*(('Summary&amp;Assumptions'!$H$25*$C313)*(1+'Summary&amp;Assumptions'!$J$29)^(FJ$46-1))</f>
        <v>0</v>
      </c>
      <c r="FF313" s="588">
        <f>AND(FK$55&gt;0,SUM($E313:FE313)&lt;'Summary&amp;Assumptions'!$G$32*$B313,$D313&gt;='Summary&amp;Assumptions'!$D$17,FK$47&gt;=$D313,FK$47&lt;=EDATE($D313,'Summary&amp;Assumptions'!$G$32))*$B313+AND(FK$56&lt;'Summary&amp;Assumptions'!$J$31,FK$47&gt;=$FO313,FK$47&lt;=$FP313)*(('Summary&amp;Assumptions'!$H$25*$C313)*(1+'Summary&amp;Assumptions'!$J$29)^(FK$46-1))+AND(FK$56&lt;'Summary&amp;Assumptions'!$J$31,FK$47&gt;=$FQ313,FK$47&lt;=$FR313)*(('Summary&amp;Assumptions'!$H$25*$C313)*(1+'Summary&amp;Assumptions'!$J$29)^(FK$46-1))</f>
        <v>0</v>
      </c>
      <c r="FG313" s="588">
        <f>AND(FL$55&gt;0,SUM($E313:FF313)&lt;'Summary&amp;Assumptions'!$G$32*$B313,$D313&gt;='Summary&amp;Assumptions'!$D$17,FL$47&gt;=$D313,FL$47&lt;=EDATE($D313,'Summary&amp;Assumptions'!$G$32))*$B313+AND(FL$56&lt;'Summary&amp;Assumptions'!$J$31,FL$47&gt;=$FO313,FL$47&lt;=$FP313)*(('Summary&amp;Assumptions'!$H$25*$C313)*(1+'Summary&amp;Assumptions'!$J$29)^(FL$46-1))+AND(FL$56&lt;'Summary&amp;Assumptions'!$J$31,FL$47&gt;=$FQ313,FL$47&lt;=$FR313)*(('Summary&amp;Assumptions'!$H$25*$C313)*(1+'Summary&amp;Assumptions'!$J$29)^(FL$46-1))</f>
        <v>0</v>
      </c>
      <c r="FH313" s="588">
        <f>AND(FM$55&gt;0,SUM($E313:FG313)&lt;'Summary&amp;Assumptions'!$G$32*$B313,$D313&gt;='Summary&amp;Assumptions'!$D$17,FM$47&gt;=$D313,FM$47&lt;=EDATE($D313,'Summary&amp;Assumptions'!$G$32))*$B313+AND(FM$56&lt;'Summary&amp;Assumptions'!$J$31,FM$47&gt;=$FO313,FM$47&lt;=$FP313)*(('Summary&amp;Assumptions'!$H$25*$C313)*(1+'Summary&amp;Assumptions'!$J$29)^(FM$46-1))+AND(FM$56&lt;'Summary&amp;Assumptions'!$J$31,FM$47&gt;=$FQ313,FM$47&lt;=$FR313)*(('Summary&amp;Assumptions'!$H$25*$C313)*(1+'Summary&amp;Assumptions'!$J$29)^(FM$46-1))</f>
        <v>0</v>
      </c>
      <c r="FI313" s="588">
        <f>AND(FN$55&gt;0,SUM($E313:FH313)&lt;'Summary&amp;Assumptions'!$G$32*$B313,$D313&gt;='Summary&amp;Assumptions'!$D$17,FN$47&gt;=$D313,FN$47&lt;=EDATE($D313,'Summary&amp;Assumptions'!$G$32))*$B313+AND(FN$56&lt;'Summary&amp;Assumptions'!$J$31,FN$47&gt;=$FO313,FN$47&lt;=$FP313)*(('Summary&amp;Assumptions'!$H$25*$C313)*(1+'Summary&amp;Assumptions'!$J$29)^(FN$46-1))+AND(FN$56&lt;'Summary&amp;Assumptions'!$J$31,FN$47&gt;=$FQ313,FN$47&lt;=$FR313)*(('Summary&amp;Assumptions'!$H$25*$C313)*(1+'Summary&amp;Assumptions'!$J$29)^(FN$46-1))</f>
        <v>0</v>
      </c>
      <c r="FJ313" s="588">
        <f>AND(FO$55&gt;0,SUM($E313:FI313)&lt;'Summary&amp;Assumptions'!$G$32*$B313,$D313&gt;='Summary&amp;Assumptions'!$D$17,FO$47&gt;=$D313,FO$47&lt;=EDATE($D313,'Summary&amp;Assumptions'!$G$32))*$B313+AND(FO$56&lt;'Summary&amp;Assumptions'!$J$31,FO$47&gt;=$FO313,FO$47&lt;=$FP313)*(('Summary&amp;Assumptions'!$H$25*$C313)*(1+'Summary&amp;Assumptions'!$J$29)^(FO$46-1))+AND(FO$56&lt;'Summary&amp;Assumptions'!$J$31,FO$47&gt;=$FQ313,FO$47&lt;=$FR313)*(('Summary&amp;Assumptions'!$H$25*$C313)*(1+'Summary&amp;Assumptions'!$J$29)^(FO$46-1))</f>
        <v>0</v>
      </c>
      <c r="FK313" s="588">
        <f>AND(FP$55&gt;0,SUM($E313:FJ313)&lt;'Summary&amp;Assumptions'!$G$32*$B313,$D313&gt;='Summary&amp;Assumptions'!$D$17,FP$47&gt;=$D313,FP$47&lt;=EDATE($D313,'Summary&amp;Assumptions'!$G$32))*$B313+AND(FP$56&lt;'Summary&amp;Assumptions'!$J$31,FP$47&gt;=$FO313,FP$47&lt;=$FP313)*(('Summary&amp;Assumptions'!$H$25*$C313)*(1+'Summary&amp;Assumptions'!$J$29)^(FP$46-1))+AND(FP$56&lt;'Summary&amp;Assumptions'!$J$31,FP$47&gt;=$FQ313,FP$47&lt;=$FR313)*(('Summary&amp;Assumptions'!$H$25*$C313)*(1+'Summary&amp;Assumptions'!$J$29)^(FP$46-1))</f>
        <v>0</v>
      </c>
      <c r="FL313" s="588">
        <f>AND(FQ$55&gt;0,SUM($E313:FK313)&lt;'Summary&amp;Assumptions'!$G$32*$B313,$D313&gt;='Summary&amp;Assumptions'!$D$17,FQ$47&gt;=$D313,FQ$47&lt;=EDATE($D313,'Summary&amp;Assumptions'!$G$32))*$B313+AND(FQ$56&lt;'Summary&amp;Assumptions'!$J$31,FQ$47&gt;=$FO313,FQ$47&lt;=$FP313)*(('Summary&amp;Assumptions'!$H$25*$C313)*(1+'Summary&amp;Assumptions'!$J$29)^(FQ$46-1))+AND(FQ$56&lt;'Summary&amp;Assumptions'!$J$31,FQ$47&gt;=$FQ313,FQ$47&lt;=$FR313)*(('Summary&amp;Assumptions'!$H$25*$C313)*(1+'Summary&amp;Assumptions'!$J$29)^(FQ$46-1))</f>
        <v>0</v>
      </c>
      <c r="FO313" s="576">
        <f>EDATE(D313,'Summary&amp;Assumptions'!$G$34)</f>
        <v>50314</v>
      </c>
      <c r="FP313" s="576">
        <f>EDATE(FO313,'Summary&amp;Assumptions'!$G$33-1)</f>
        <v>50345</v>
      </c>
      <c r="FQ313" s="576">
        <f>EDATE(FO313,'Summary&amp;Assumptions'!$G$34)</f>
        <v>50679</v>
      </c>
      <c r="FR313" s="576">
        <f>EDATE(FQ313,'Summary&amp;Assumptions'!$G$33-1)</f>
        <v>50710</v>
      </c>
    </row>
    <row r="314" spans="2:174" hidden="1" x14ac:dyDescent="0.2">
      <c r="B314" s="588">
        <v>0</v>
      </c>
      <c r="C314" s="193">
        <v>0</v>
      </c>
      <c r="D314" s="589">
        <v>49980</v>
      </c>
      <c r="F314" s="588">
        <f>AND(K$55&gt;0,SUM($E314:E314)&lt;'Summary&amp;Assumptions'!$G$32*$B314,$D314&gt;='Summary&amp;Assumptions'!$D$17,K$47&gt;=$D314,K$47&lt;=EDATE($D314,'Summary&amp;Assumptions'!$G$32))*$B314+AND(K$56&lt;'Summary&amp;Assumptions'!$J$31,K$47&gt;=$FO314,K$47&lt;=$FP314)*(('Summary&amp;Assumptions'!$H$25*$C314)*(1+'Summary&amp;Assumptions'!$J$29)^(K$46-1))+AND(K$56&lt;'Summary&amp;Assumptions'!$J$31,K$47&gt;=$FQ314,K$47&lt;=$FR314)*(('Summary&amp;Assumptions'!$H$25*$C314)*(1+'Summary&amp;Assumptions'!$J$29)^(K$46-1))</f>
        <v>0</v>
      </c>
      <c r="G314" s="588">
        <f>AND(L$55&gt;0,SUM($E314:F314)&lt;'Summary&amp;Assumptions'!$G$32*$B314,$D314&gt;='Summary&amp;Assumptions'!$D$17,L$47&gt;=$D314,L$47&lt;=EDATE($D314,'Summary&amp;Assumptions'!$G$32))*$B314+AND(L$56&lt;'Summary&amp;Assumptions'!$J$31,L$47&gt;=$FO314,L$47&lt;=$FP314)*(('Summary&amp;Assumptions'!$H$25*$C314)*(1+'Summary&amp;Assumptions'!$J$29)^(L$46-1))+AND(L$56&lt;'Summary&amp;Assumptions'!$J$31,L$47&gt;=$FQ314,L$47&lt;=$FR314)*(('Summary&amp;Assumptions'!$H$25*$C314)*(1+'Summary&amp;Assumptions'!$J$29)^(L$46-1))</f>
        <v>0</v>
      </c>
      <c r="H314" s="588">
        <f>AND(M$55&gt;0,SUM($E314:G314)&lt;'Summary&amp;Assumptions'!$G$32*$B314,$D314&gt;='Summary&amp;Assumptions'!$D$17,M$47&gt;=$D314,M$47&lt;=EDATE($D314,'Summary&amp;Assumptions'!$G$32))*$B314+AND(M$56&lt;'Summary&amp;Assumptions'!$J$31,M$47&gt;=$FO314,M$47&lt;=$FP314)*(('Summary&amp;Assumptions'!$H$25*$C314)*(1+'Summary&amp;Assumptions'!$J$29)^(M$46-1))+AND(M$56&lt;'Summary&amp;Assumptions'!$J$31,M$47&gt;=$FQ314,M$47&lt;=$FR314)*(('Summary&amp;Assumptions'!$H$25*$C314)*(1+'Summary&amp;Assumptions'!$J$29)^(M$46-1))</f>
        <v>0</v>
      </c>
      <c r="I314" s="588">
        <f>AND(N$55&gt;0,SUM($E314:H314)&lt;'Summary&amp;Assumptions'!$G$32*$B314,$D314&gt;='Summary&amp;Assumptions'!$D$17,N$47&gt;=$D314,N$47&lt;=EDATE($D314,'Summary&amp;Assumptions'!$G$32))*$B314+AND(N$56&lt;'Summary&amp;Assumptions'!$J$31,N$47&gt;=$FO314,N$47&lt;=$FP314)*(('Summary&amp;Assumptions'!$H$25*$C314)*(1+'Summary&amp;Assumptions'!$J$29)^(N$46-1))+AND(N$56&lt;'Summary&amp;Assumptions'!$J$31,N$47&gt;=$FQ314,N$47&lt;=$FR314)*(('Summary&amp;Assumptions'!$H$25*$C314)*(1+'Summary&amp;Assumptions'!$J$29)^(N$46-1))</f>
        <v>0</v>
      </c>
      <c r="J314" s="588">
        <f>AND(O$55&gt;0,SUM($E314:I314)&lt;'Summary&amp;Assumptions'!$G$32*$B314,$D314&gt;='Summary&amp;Assumptions'!$D$17,O$47&gt;=$D314,O$47&lt;=EDATE($D314,'Summary&amp;Assumptions'!$G$32))*$B314+AND(O$56&lt;'Summary&amp;Assumptions'!$J$31,O$47&gt;=$FO314,O$47&lt;=$FP314)*(('Summary&amp;Assumptions'!$H$25*$C314)*(1+'Summary&amp;Assumptions'!$J$29)^(O$46-1))+AND(O$56&lt;'Summary&amp;Assumptions'!$J$31,O$47&gt;=$FQ314,O$47&lt;=$FR314)*(('Summary&amp;Assumptions'!$H$25*$C314)*(1+'Summary&amp;Assumptions'!$J$29)^(O$46-1))</f>
        <v>0</v>
      </c>
      <c r="K314" s="588">
        <f>AND(P$55&gt;0,SUM($E314:J314)&lt;'Summary&amp;Assumptions'!$G$32*$B314,$D314&gt;='Summary&amp;Assumptions'!$D$17,P$47&gt;=$D314,P$47&lt;=EDATE($D314,'Summary&amp;Assumptions'!$G$32))*$B314+AND(P$56&lt;'Summary&amp;Assumptions'!$J$31,P$47&gt;=$FO314,P$47&lt;=$FP314)*(('Summary&amp;Assumptions'!$H$25*$C314)*(1+'Summary&amp;Assumptions'!$J$29)^(P$46-1))+AND(P$56&lt;'Summary&amp;Assumptions'!$J$31,P$47&gt;=$FQ314,P$47&lt;=$FR314)*(('Summary&amp;Assumptions'!$H$25*$C314)*(1+'Summary&amp;Assumptions'!$J$29)^(P$46-1))</f>
        <v>0</v>
      </c>
      <c r="L314" s="588">
        <f>AND(Q$55&gt;0,SUM($E314:K314)&lt;'Summary&amp;Assumptions'!$G$32*$B314,$D314&gt;='Summary&amp;Assumptions'!$D$17,Q$47&gt;=$D314,Q$47&lt;=EDATE($D314,'Summary&amp;Assumptions'!$G$32))*$B314+AND(Q$56&lt;'Summary&amp;Assumptions'!$J$31,Q$47&gt;=$FO314,Q$47&lt;=$FP314)*(('Summary&amp;Assumptions'!$H$25*$C314)*(1+'Summary&amp;Assumptions'!$J$29)^(Q$46-1))+AND(Q$56&lt;'Summary&amp;Assumptions'!$J$31,Q$47&gt;=$FQ314,Q$47&lt;=$FR314)*(('Summary&amp;Assumptions'!$H$25*$C314)*(1+'Summary&amp;Assumptions'!$J$29)^(Q$46-1))</f>
        <v>0</v>
      </c>
      <c r="M314" s="588">
        <f>AND(R$55&gt;0,SUM($E314:L314)&lt;'Summary&amp;Assumptions'!$G$32*$B314,$D314&gt;='Summary&amp;Assumptions'!$D$17,R$47&gt;=$D314,R$47&lt;=EDATE($D314,'Summary&amp;Assumptions'!$G$32))*$B314+AND(R$56&lt;'Summary&amp;Assumptions'!$J$31,R$47&gt;=$FO314,R$47&lt;=$FP314)*(('Summary&amp;Assumptions'!$H$25*$C314)*(1+'Summary&amp;Assumptions'!$J$29)^(R$46-1))+AND(R$56&lt;'Summary&amp;Assumptions'!$J$31,R$47&gt;=$FQ314,R$47&lt;=$FR314)*(('Summary&amp;Assumptions'!$H$25*$C314)*(1+'Summary&amp;Assumptions'!$J$29)^(R$46-1))</f>
        <v>0</v>
      </c>
      <c r="N314" s="588">
        <f>AND(S$55&gt;0,SUM($E314:M314)&lt;'Summary&amp;Assumptions'!$G$32*$B314,$D314&gt;='Summary&amp;Assumptions'!$D$17,S$47&gt;=$D314,S$47&lt;=EDATE($D314,'Summary&amp;Assumptions'!$G$32))*$B314+AND(S$56&lt;'Summary&amp;Assumptions'!$J$31,S$47&gt;=$FO314,S$47&lt;=$FP314)*(('Summary&amp;Assumptions'!$H$25*$C314)*(1+'Summary&amp;Assumptions'!$J$29)^(S$46-1))+AND(S$56&lt;'Summary&amp;Assumptions'!$J$31,S$47&gt;=$FQ314,S$47&lt;=$FR314)*(('Summary&amp;Assumptions'!$H$25*$C314)*(1+'Summary&amp;Assumptions'!$J$29)^(S$46-1))</f>
        <v>0</v>
      </c>
      <c r="O314" s="588">
        <f>AND(T$55&gt;0,SUM($E314:N314)&lt;'Summary&amp;Assumptions'!$G$32*$B314,$D314&gt;='Summary&amp;Assumptions'!$D$17,T$47&gt;=$D314,T$47&lt;=EDATE($D314,'Summary&amp;Assumptions'!$G$32))*$B314+AND(T$56&lt;'Summary&amp;Assumptions'!$J$31,T$47&gt;=$FO314,T$47&lt;=$FP314)*(('Summary&amp;Assumptions'!$H$25*$C314)*(1+'Summary&amp;Assumptions'!$J$29)^(T$46-1))+AND(T$56&lt;'Summary&amp;Assumptions'!$J$31,T$47&gt;=$FQ314,T$47&lt;=$FR314)*(('Summary&amp;Assumptions'!$H$25*$C314)*(1+'Summary&amp;Assumptions'!$J$29)^(T$46-1))</f>
        <v>0</v>
      </c>
      <c r="P314" s="588">
        <f>AND(U$55&gt;0,SUM($E314:O314)&lt;'Summary&amp;Assumptions'!$G$32*$B314,$D314&gt;='Summary&amp;Assumptions'!$D$17,U$47&gt;=$D314,U$47&lt;=EDATE($D314,'Summary&amp;Assumptions'!$G$32))*$B314+AND(U$56&lt;'Summary&amp;Assumptions'!$J$31,U$47&gt;=$FO314,U$47&lt;=$FP314)*(('Summary&amp;Assumptions'!$H$25*$C314)*(1+'Summary&amp;Assumptions'!$J$29)^(U$46-1))+AND(U$56&lt;'Summary&amp;Assumptions'!$J$31,U$47&gt;=$FQ314,U$47&lt;=$FR314)*(('Summary&amp;Assumptions'!$H$25*$C314)*(1+'Summary&amp;Assumptions'!$J$29)^(U$46-1))</f>
        <v>0</v>
      </c>
      <c r="Q314" s="588">
        <f>AND(V$55&gt;0,SUM($E314:P314)&lt;'Summary&amp;Assumptions'!$G$32*$B314,$D314&gt;='Summary&amp;Assumptions'!$D$17,V$47&gt;=$D314,V$47&lt;=EDATE($D314,'Summary&amp;Assumptions'!$G$32))*$B314+AND(V$56&lt;'Summary&amp;Assumptions'!$J$31,V$47&gt;=$FO314,V$47&lt;=$FP314)*(('Summary&amp;Assumptions'!$H$25*$C314)*(1+'Summary&amp;Assumptions'!$J$29)^(V$46-1))+AND(V$56&lt;'Summary&amp;Assumptions'!$J$31,V$47&gt;=$FQ314,V$47&lt;=$FR314)*(('Summary&amp;Assumptions'!$H$25*$C314)*(1+'Summary&amp;Assumptions'!$J$29)^(V$46-1))</f>
        <v>0</v>
      </c>
      <c r="R314" s="588">
        <f>AND(W$55&gt;0,SUM($E314:Q314)&lt;'Summary&amp;Assumptions'!$G$32*$B314,$D314&gt;='Summary&amp;Assumptions'!$D$17,W$47&gt;=$D314,W$47&lt;=EDATE($D314,'Summary&amp;Assumptions'!$G$32))*$B314+AND(W$56&lt;'Summary&amp;Assumptions'!$J$31,W$47&gt;=$FO314,W$47&lt;=$FP314)*(('Summary&amp;Assumptions'!$H$25*$C314)*(1+'Summary&amp;Assumptions'!$J$29)^(W$46-1))+AND(W$56&lt;'Summary&amp;Assumptions'!$J$31,W$47&gt;=$FQ314,W$47&lt;=$FR314)*(('Summary&amp;Assumptions'!$H$25*$C314)*(1+'Summary&amp;Assumptions'!$J$29)^(W$46-1))</f>
        <v>0</v>
      </c>
      <c r="S314" s="588">
        <f>AND(X$55&gt;0,SUM($E314:R314)&lt;'Summary&amp;Assumptions'!$G$32*$B314,$D314&gt;='Summary&amp;Assumptions'!$D$17,X$47&gt;=$D314,X$47&lt;=EDATE($D314,'Summary&amp;Assumptions'!$G$32))*$B314+AND(X$56&lt;'Summary&amp;Assumptions'!$J$31,X$47&gt;=$FO314,X$47&lt;=$FP314)*(('Summary&amp;Assumptions'!$H$25*$C314)*(1+'Summary&amp;Assumptions'!$J$29)^(X$46-1))+AND(X$56&lt;'Summary&amp;Assumptions'!$J$31,X$47&gt;=$FQ314,X$47&lt;=$FR314)*(('Summary&amp;Assumptions'!$H$25*$C314)*(1+'Summary&amp;Assumptions'!$J$29)^(X$46-1))</f>
        <v>0</v>
      </c>
      <c r="T314" s="588">
        <f>AND(Y$55&gt;0,SUM($E314:S314)&lt;'Summary&amp;Assumptions'!$G$32*$B314,$D314&gt;='Summary&amp;Assumptions'!$D$17,Y$47&gt;=$D314,Y$47&lt;=EDATE($D314,'Summary&amp;Assumptions'!$G$32))*$B314+AND(Y$56&lt;'Summary&amp;Assumptions'!$J$31,Y$47&gt;=$FO314,Y$47&lt;=$FP314)*(('Summary&amp;Assumptions'!$H$25*$C314)*(1+'Summary&amp;Assumptions'!$J$29)^(Y$46-1))+AND(Y$56&lt;'Summary&amp;Assumptions'!$J$31,Y$47&gt;=$FQ314,Y$47&lt;=$FR314)*(('Summary&amp;Assumptions'!$H$25*$C314)*(1+'Summary&amp;Assumptions'!$J$29)^(Y$46-1))</f>
        <v>0</v>
      </c>
      <c r="U314" s="588">
        <f>AND(Z$55&gt;0,SUM($E314:T314)&lt;'Summary&amp;Assumptions'!$G$32*$B314,$D314&gt;='Summary&amp;Assumptions'!$D$17,Z$47&gt;=$D314,Z$47&lt;=EDATE($D314,'Summary&amp;Assumptions'!$G$32))*$B314+AND(Z$56&lt;'Summary&amp;Assumptions'!$J$31,Z$47&gt;=$FO314,Z$47&lt;=$FP314)*(('Summary&amp;Assumptions'!$H$25*$C314)*(1+'Summary&amp;Assumptions'!$J$29)^(Z$46-1))+AND(Z$56&lt;'Summary&amp;Assumptions'!$J$31,Z$47&gt;=$FQ314,Z$47&lt;=$FR314)*(('Summary&amp;Assumptions'!$H$25*$C314)*(1+'Summary&amp;Assumptions'!$J$29)^(Z$46-1))</f>
        <v>0</v>
      </c>
      <c r="V314" s="588">
        <f>AND(AA$55&gt;0,SUM($E314:U314)&lt;'Summary&amp;Assumptions'!$G$32*$B314,$D314&gt;='Summary&amp;Assumptions'!$D$17,AA$47&gt;=$D314,AA$47&lt;=EDATE($D314,'Summary&amp;Assumptions'!$G$32))*$B314+AND(AA$56&lt;'Summary&amp;Assumptions'!$J$31,AA$47&gt;=$FO314,AA$47&lt;=$FP314)*(('Summary&amp;Assumptions'!$H$25*$C314)*(1+'Summary&amp;Assumptions'!$J$29)^(AA$46-1))+AND(AA$56&lt;'Summary&amp;Assumptions'!$J$31,AA$47&gt;=$FQ314,AA$47&lt;=$FR314)*(('Summary&amp;Assumptions'!$H$25*$C314)*(1+'Summary&amp;Assumptions'!$J$29)^(AA$46-1))</f>
        <v>0</v>
      </c>
      <c r="W314" s="588">
        <f>AND(AB$55&gt;0,SUM($E314:V314)&lt;'Summary&amp;Assumptions'!$G$32*$B314,$D314&gt;='Summary&amp;Assumptions'!$D$17,AB$47&gt;=$D314,AB$47&lt;=EDATE($D314,'Summary&amp;Assumptions'!$G$32))*$B314+AND(AB$56&lt;'Summary&amp;Assumptions'!$J$31,AB$47&gt;=$FO314,AB$47&lt;=$FP314)*(('Summary&amp;Assumptions'!$H$25*$C314)*(1+'Summary&amp;Assumptions'!$J$29)^(AB$46-1))+AND(AB$56&lt;'Summary&amp;Assumptions'!$J$31,AB$47&gt;=$FQ314,AB$47&lt;=$FR314)*(('Summary&amp;Assumptions'!$H$25*$C314)*(1+'Summary&amp;Assumptions'!$J$29)^(AB$46-1))</f>
        <v>0</v>
      </c>
      <c r="X314" s="588">
        <f>AND(AC$55&gt;0,SUM($E314:W314)&lt;'Summary&amp;Assumptions'!$G$32*$B314,$D314&gt;='Summary&amp;Assumptions'!$D$17,AC$47&gt;=$D314,AC$47&lt;=EDATE($D314,'Summary&amp;Assumptions'!$G$32))*$B314+AND(AC$56&lt;'Summary&amp;Assumptions'!$J$31,AC$47&gt;=$FO314,AC$47&lt;=$FP314)*(('Summary&amp;Assumptions'!$H$25*$C314)*(1+'Summary&amp;Assumptions'!$J$29)^(AC$46-1))+AND(AC$56&lt;'Summary&amp;Assumptions'!$J$31,AC$47&gt;=$FQ314,AC$47&lt;=$FR314)*(('Summary&amp;Assumptions'!$H$25*$C314)*(1+'Summary&amp;Assumptions'!$J$29)^(AC$46-1))</f>
        <v>0</v>
      </c>
      <c r="Y314" s="588">
        <f>AND(AD$55&gt;0,SUM($E314:X314)&lt;'Summary&amp;Assumptions'!$G$32*$B314,$D314&gt;='Summary&amp;Assumptions'!$D$17,AD$47&gt;=$D314,AD$47&lt;=EDATE($D314,'Summary&amp;Assumptions'!$G$32))*$B314+AND(AD$56&lt;'Summary&amp;Assumptions'!$J$31,AD$47&gt;=$FO314,AD$47&lt;=$FP314)*(('Summary&amp;Assumptions'!$H$25*$C314)*(1+'Summary&amp;Assumptions'!$J$29)^(AD$46-1))+AND(AD$56&lt;'Summary&amp;Assumptions'!$J$31,AD$47&gt;=$FQ314,AD$47&lt;=$FR314)*(('Summary&amp;Assumptions'!$H$25*$C314)*(1+'Summary&amp;Assumptions'!$J$29)^(AD$46-1))</f>
        <v>0</v>
      </c>
      <c r="Z314" s="588">
        <f>AND(AE$55&gt;0,SUM($E314:Y314)&lt;'Summary&amp;Assumptions'!$G$32*$B314,$D314&gt;='Summary&amp;Assumptions'!$D$17,AE$47&gt;=$D314,AE$47&lt;=EDATE($D314,'Summary&amp;Assumptions'!$G$32))*$B314+AND(AE$56&lt;'Summary&amp;Assumptions'!$J$31,AE$47&gt;=$FO314,AE$47&lt;=$FP314)*(('Summary&amp;Assumptions'!$H$25*$C314)*(1+'Summary&amp;Assumptions'!$J$29)^(AE$46-1))+AND(AE$56&lt;'Summary&amp;Assumptions'!$J$31,AE$47&gt;=$FQ314,AE$47&lt;=$FR314)*(('Summary&amp;Assumptions'!$H$25*$C314)*(1+'Summary&amp;Assumptions'!$J$29)^(AE$46-1))</f>
        <v>0</v>
      </c>
      <c r="AA314" s="588">
        <f>AND(AF$55&gt;0,SUM($E314:Z314)&lt;'Summary&amp;Assumptions'!$G$32*$B314,$D314&gt;='Summary&amp;Assumptions'!$D$17,AF$47&gt;=$D314,AF$47&lt;=EDATE($D314,'Summary&amp;Assumptions'!$G$32))*$B314+AND(AF$56&lt;'Summary&amp;Assumptions'!$J$31,AF$47&gt;=$FO314,AF$47&lt;=$FP314)*(('Summary&amp;Assumptions'!$H$25*$C314)*(1+'Summary&amp;Assumptions'!$J$29)^(AF$46-1))+AND(AF$56&lt;'Summary&amp;Assumptions'!$J$31,AF$47&gt;=$FQ314,AF$47&lt;=$FR314)*(('Summary&amp;Assumptions'!$H$25*$C314)*(1+'Summary&amp;Assumptions'!$J$29)^(AF$46-1))</f>
        <v>0</v>
      </c>
      <c r="AB314" s="588">
        <f>AND(AG$55&gt;0,SUM($E314:AA314)&lt;'Summary&amp;Assumptions'!$G$32*$B314,$D314&gt;='Summary&amp;Assumptions'!$D$17,AG$47&gt;=$D314,AG$47&lt;=EDATE($D314,'Summary&amp;Assumptions'!$G$32))*$B314+AND(AG$56&lt;'Summary&amp;Assumptions'!$J$31,AG$47&gt;=$FO314,AG$47&lt;=$FP314)*(('Summary&amp;Assumptions'!$H$25*$C314)*(1+'Summary&amp;Assumptions'!$J$29)^(AG$46-1))+AND(AG$56&lt;'Summary&amp;Assumptions'!$J$31,AG$47&gt;=$FQ314,AG$47&lt;=$FR314)*(('Summary&amp;Assumptions'!$H$25*$C314)*(1+'Summary&amp;Assumptions'!$J$29)^(AG$46-1))</f>
        <v>0</v>
      </c>
      <c r="AC314" s="588">
        <f>AND(AH$55&gt;0,SUM($E314:AB314)&lt;'Summary&amp;Assumptions'!$G$32*$B314,$D314&gt;='Summary&amp;Assumptions'!$D$17,AH$47&gt;=$D314,AH$47&lt;=EDATE($D314,'Summary&amp;Assumptions'!$G$32))*$B314+AND(AH$56&lt;'Summary&amp;Assumptions'!$J$31,AH$47&gt;=$FO314,AH$47&lt;=$FP314)*(('Summary&amp;Assumptions'!$H$25*$C314)*(1+'Summary&amp;Assumptions'!$J$29)^(AH$46-1))+AND(AH$56&lt;'Summary&amp;Assumptions'!$J$31,AH$47&gt;=$FQ314,AH$47&lt;=$FR314)*(('Summary&amp;Assumptions'!$H$25*$C314)*(1+'Summary&amp;Assumptions'!$J$29)^(AH$46-1))</f>
        <v>0</v>
      </c>
      <c r="AD314" s="588">
        <f>AND(AI$55&gt;0,SUM($E314:AC314)&lt;'Summary&amp;Assumptions'!$G$32*$B314,$D314&gt;='Summary&amp;Assumptions'!$D$17,AI$47&gt;=$D314,AI$47&lt;=EDATE($D314,'Summary&amp;Assumptions'!$G$32))*$B314+AND(AI$56&lt;'Summary&amp;Assumptions'!$J$31,AI$47&gt;=$FO314,AI$47&lt;=$FP314)*(('Summary&amp;Assumptions'!$H$25*$C314)*(1+'Summary&amp;Assumptions'!$J$29)^(AI$46-1))+AND(AI$56&lt;'Summary&amp;Assumptions'!$J$31,AI$47&gt;=$FQ314,AI$47&lt;=$FR314)*(('Summary&amp;Assumptions'!$H$25*$C314)*(1+'Summary&amp;Assumptions'!$J$29)^(AI$46-1))</f>
        <v>0</v>
      </c>
      <c r="AE314" s="588">
        <f>AND(AJ$55&gt;0,SUM($E314:AD314)&lt;'Summary&amp;Assumptions'!$G$32*$B314,$D314&gt;='Summary&amp;Assumptions'!$D$17,AJ$47&gt;=$D314,AJ$47&lt;=EDATE($D314,'Summary&amp;Assumptions'!$G$32))*$B314+AND(AJ$56&lt;'Summary&amp;Assumptions'!$J$31,AJ$47&gt;=$FO314,AJ$47&lt;=$FP314)*(('Summary&amp;Assumptions'!$H$25*$C314)*(1+'Summary&amp;Assumptions'!$J$29)^(AJ$46-1))+AND(AJ$56&lt;'Summary&amp;Assumptions'!$J$31,AJ$47&gt;=$FQ314,AJ$47&lt;=$FR314)*(('Summary&amp;Assumptions'!$H$25*$C314)*(1+'Summary&amp;Assumptions'!$J$29)^(AJ$46-1))</f>
        <v>0</v>
      </c>
      <c r="AF314" s="588">
        <f>AND(AK$55&gt;0,SUM($E314:AE314)&lt;'Summary&amp;Assumptions'!$G$32*$B314,$D314&gt;='Summary&amp;Assumptions'!$D$17,AK$47&gt;=$D314,AK$47&lt;=EDATE($D314,'Summary&amp;Assumptions'!$G$32))*$B314+AND(AK$56&lt;'Summary&amp;Assumptions'!$J$31,AK$47&gt;=$FO314,AK$47&lt;=$FP314)*(('Summary&amp;Assumptions'!$H$25*$C314)*(1+'Summary&amp;Assumptions'!$J$29)^(AK$46-1))+AND(AK$56&lt;'Summary&amp;Assumptions'!$J$31,AK$47&gt;=$FQ314,AK$47&lt;=$FR314)*(('Summary&amp;Assumptions'!$H$25*$C314)*(1+'Summary&amp;Assumptions'!$J$29)^(AK$46-1))</f>
        <v>0</v>
      </c>
      <c r="AG314" s="588">
        <f>AND(AL$55&gt;0,SUM($E314:AF314)&lt;'Summary&amp;Assumptions'!$G$32*$B314,$D314&gt;='Summary&amp;Assumptions'!$D$17,AL$47&gt;=$D314,AL$47&lt;=EDATE($D314,'Summary&amp;Assumptions'!$G$32))*$B314+AND(AL$56&lt;'Summary&amp;Assumptions'!$J$31,AL$47&gt;=$FO314,AL$47&lt;=$FP314)*(('Summary&amp;Assumptions'!$H$25*$C314)*(1+'Summary&amp;Assumptions'!$J$29)^(AL$46-1))+AND(AL$56&lt;'Summary&amp;Assumptions'!$J$31,AL$47&gt;=$FQ314,AL$47&lt;=$FR314)*(('Summary&amp;Assumptions'!$H$25*$C314)*(1+'Summary&amp;Assumptions'!$J$29)^(AL$46-1))</f>
        <v>0</v>
      </c>
      <c r="AH314" s="588">
        <f>AND(AM$55&gt;0,SUM($E314:AG314)&lt;'Summary&amp;Assumptions'!$G$32*$B314,$D314&gt;='Summary&amp;Assumptions'!$D$17,AM$47&gt;=$D314,AM$47&lt;=EDATE($D314,'Summary&amp;Assumptions'!$G$32))*$B314+AND(AM$56&lt;'Summary&amp;Assumptions'!$J$31,AM$47&gt;=$FO314,AM$47&lt;=$FP314)*(('Summary&amp;Assumptions'!$H$25*$C314)*(1+'Summary&amp;Assumptions'!$J$29)^(AM$46-1))+AND(AM$56&lt;'Summary&amp;Assumptions'!$J$31,AM$47&gt;=$FQ314,AM$47&lt;=$FR314)*(('Summary&amp;Assumptions'!$H$25*$C314)*(1+'Summary&amp;Assumptions'!$J$29)^(AM$46-1))</f>
        <v>0</v>
      </c>
      <c r="AI314" s="588">
        <f>AND(AN$55&gt;0,SUM($E314:AH314)&lt;'Summary&amp;Assumptions'!$G$32*$B314,$D314&gt;='Summary&amp;Assumptions'!$D$17,AN$47&gt;=$D314,AN$47&lt;=EDATE($D314,'Summary&amp;Assumptions'!$G$32))*$B314+AND(AN$56&lt;'Summary&amp;Assumptions'!$J$31,AN$47&gt;=$FO314,AN$47&lt;=$FP314)*(('Summary&amp;Assumptions'!$H$25*$C314)*(1+'Summary&amp;Assumptions'!$J$29)^(AN$46-1))+AND(AN$56&lt;'Summary&amp;Assumptions'!$J$31,AN$47&gt;=$FQ314,AN$47&lt;=$FR314)*(('Summary&amp;Assumptions'!$H$25*$C314)*(1+'Summary&amp;Assumptions'!$J$29)^(AN$46-1))</f>
        <v>0</v>
      </c>
      <c r="AJ314" s="588">
        <f>AND(AO$55&gt;0,SUM($E314:AI314)&lt;'Summary&amp;Assumptions'!$G$32*$B314,$D314&gt;='Summary&amp;Assumptions'!$D$17,AO$47&gt;=$D314,AO$47&lt;=EDATE($D314,'Summary&amp;Assumptions'!$G$32))*$B314+AND(AO$56&lt;'Summary&amp;Assumptions'!$J$31,AO$47&gt;=$FO314,AO$47&lt;=$FP314)*(('Summary&amp;Assumptions'!$H$25*$C314)*(1+'Summary&amp;Assumptions'!$J$29)^(AO$46-1))+AND(AO$56&lt;'Summary&amp;Assumptions'!$J$31,AO$47&gt;=$FQ314,AO$47&lt;=$FR314)*(('Summary&amp;Assumptions'!$H$25*$C314)*(1+'Summary&amp;Assumptions'!$J$29)^(AO$46-1))</f>
        <v>0</v>
      </c>
      <c r="AK314" s="588">
        <f>AND(AP$55&gt;0,SUM($E314:AJ314)&lt;'Summary&amp;Assumptions'!$G$32*$B314,$D314&gt;='Summary&amp;Assumptions'!$D$17,AP$47&gt;=$D314,AP$47&lt;=EDATE($D314,'Summary&amp;Assumptions'!$G$32))*$B314+AND(AP$56&lt;'Summary&amp;Assumptions'!$J$31,AP$47&gt;=$FO314,AP$47&lt;=$FP314)*(('Summary&amp;Assumptions'!$H$25*$C314)*(1+'Summary&amp;Assumptions'!$J$29)^(AP$46-1))+AND(AP$56&lt;'Summary&amp;Assumptions'!$J$31,AP$47&gt;=$FQ314,AP$47&lt;=$FR314)*(('Summary&amp;Assumptions'!$H$25*$C314)*(1+'Summary&amp;Assumptions'!$J$29)^(AP$46-1))</f>
        <v>0</v>
      </c>
      <c r="AL314" s="588">
        <f>AND(AQ$55&gt;0,SUM($E314:AK314)&lt;'Summary&amp;Assumptions'!$G$32*$B314,$D314&gt;='Summary&amp;Assumptions'!$D$17,AQ$47&gt;=$D314,AQ$47&lt;=EDATE($D314,'Summary&amp;Assumptions'!$G$32))*$B314+AND(AQ$56&lt;'Summary&amp;Assumptions'!$J$31,AQ$47&gt;=$FO314,AQ$47&lt;=$FP314)*(('Summary&amp;Assumptions'!$H$25*$C314)*(1+'Summary&amp;Assumptions'!$J$29)^(AQ$46-1))+AND(AQ$56&lt;'Summary&amp;Assumptions'!$J$31,AQ$47&gt;=$FQ314,AQ$47&lt;=$FR314)*(('Summary&amp;Assumptions'!$H$25*$C314)*(1+'Summary&amp;Assumptions'!$J$29)^(AQ$46-1))</f>
        <v>0</v>
      </c>
      <c r="AM314" s="588">
        <f>AND(AR$55&gt;0,SUM($E314:AL314)&lt;'Summary&amp;Assumptions'!$G$32*$B314,$D314&gt;='Summary&amp;Assumptions'!$D$17,AR$47&gt;=$D314,AR$47&lt;=EDATE($D314,'Summary&amp;Assumptions'!$G$32))*$B314+AND(AR$56&lt;'Summary&amp;Assumptions'!$J$31,AR$47&gt;=$FO314,AR$47&lt;=$FP314)*(('Summary&amp;Assumptions'!$H$25*$C314)*(1+'Summary&amp;Assumptions'!$J$29)^(AR$46-1))+AND(AR$56&lt;'Summary&amp;Assumptions'!$J$31,AR$47&gt;=$FQ314,AR$47&lt;=$FR314)*(('Summary&amp;Assumptions'!$H$25*$C314)*(1+'Summary&amp;Assumptions'!$J$29)^(AR$46-1))</f>
        <v>0</v>
      </c>
      <c r="AN314" s="588">
        <f>AND(AS$55&gt;0,SUM($E314:AM314)&lt;'Summary&amp;Assumptions'!$G$32*$B314,$D314&gt;='Summary&amp;Assumptions'!$D$17,AS$47&gt;=$D314,AS$47&lt;=EDATE($D314,'Summary&amp;Assumptions'!$G$32))*$B314+AND(AS$56&lt;'Summary&amp;Assumptions'!$J$31,AS$47&gt;=$FO314,AS$47&lt;=$FP314)*(('Summary&amp;Assumptions'!$H$25*$C314)*(1+'Summary&amp;Assumptions'!$J$29)^(AS$46-1))+AND(AS$56&lt;'Summary&amp;Assumptions'!$J$31,AS$47&gt;=$FQ314,AS$47&lt;=$FR314)*(('Summary&amp;Assumptions'!$H$25*$C314)*(1+'Summary&amp;Assumptions'!$J$29)^(AS$46-1))</f>
        <v>0</v>
      </c>
      <c r="AO314" s="588">
        <f>AND(AT$55&gt;0,SUM($E314:AN314)&lt;'Summary&amp;Assumptions'!$G$32*$B314,$D314&gt;='Summary&amp;Assumptions'!$D$17,AT$47&gt;=$D314,AT$47&lt;=EDATE($D314,'Summary&amp;Assumptions'!$G$32))*$B314+AND(AT$56&lt;'Summary&amp;Assumptions'!$J$31,AT$47&gt;=$FO314,AT$47&lt;=$FP314)*(('Summary&amp;Assumptions'!$H$25*$C314)*(1+'Summary&amp;Assumptions'!$J$29)^(AT$46-1))+AND(AT$56&lt;'Summary&amp;Assumptions'!$J$31,AT$47&gt;=$FQ314,AT$47&lt;=$FR314)*(('Summary&amp;Assumptions'!$H$25*$C314)*(1+'Summary&amp;Assumptions'!$J$29)^(AT$46-1))</f>
        <v>0</v>
      </c>
      <c r="AP314" s="588">
        <f>AND(AU$55&gt;0,SUM($E314:AO314)&lt;'Summary&amp;Assumptions'!$G$32*$B314,$D314&gt;='Summary&amp;Assumptions'!$D$17,AU$47&gt;=$D314,AU$47&lt;=EDATE($D314,'Summary&amp;Assumptions'!$G$32))*$B314+AND(AU$56&lt;'Summary&amp;Assumptions'!$J$31,AU$47&gt;=$FO314,AU$47&lt;=$FP314)*(('Summary&amp;Assumptions'!$H$25*$C314)*(1+'Summary&amp;Assumptions'!$J$29)^(AU$46-1))+AND(AU$56&lt;'Summary&amp;Assumptions'!$J$31,AU$47&gt;=$FQ314,AU$47&lt;=$FR314)*(('Summary&amp;Assumptions'!$H$25*$C314)*(1+'Summary&amp;Assumptions'!$J$29)^(AU$46-1))</f>
        <v>0</v>
      </c>
      <c r="AQ314" s="588">
        <f>AND(AV$55&gt;0,SUM($E314:AP314)&lt;'Summary&amp;Assumptions'!$G$32*$B314,$D314&gt;='Summary&amp;Assumptions'!$D$17,AV$47&gt;=$D314,AV$47&lt;=EDATE($D314,'Summary&amp;Assumptions'!$G$32))*$B314+AND(AV$56&lt;'Summary&amp;Assumptions'!$J$31,AV$47&gt;=$FO314,AV$47&lt;=$FP314)*(('Summary&amp;Assumptions'!$H$25*$C314)*(1+'Summary&amp;Assumptions'!$J$29)^(AV$46-1))+AND(AV$56&lt;'Summary&amp;Assumptions'!$J$31,AV$47&gt;=$FQ314,AV$47&lt;=$FR314)*(('Summary&amp;Assumptions'!$H$25*$C314)*(1+'Summary&amp;Assumptions'!$J$29)^(AV$46-1))</f>
        <v>0</v>
      </c>
      <c r="AR314" s="588">
        <f>AND(AW$55&gt;0,SUM($E314:AQ314)&lt;'Summary&amp;Assumptions'!$G$32*$B314,$D314&gt;='Summary&amp;Assumptions'!$D$17,AW$47&gt;=$D314,AW$47&lt;=EDATE($D314,'Summary&amp;Assumptions'!$G$32))*$B314+AND(AW$56&lt;'Summary&amp;Assumptions'!$J$31,AW$47&gt;=$FO314,AW$47&lt;=$FP314)*(('Summary&amp;Assumptions'!$H$25*$C314)*(1+'Summary&amp;Assumptions'!$J$29)^(AW$46-1))+AND(AW$56&lt;'Summary&amp;Assumptions'!$J$31,AW$47&gt;=$FQ314,AW$47&lt;=$FR314)*(('Summary&amp;Assumptions'!$H$25*$C314)*(1+'Summary&amp;Assumptions'!$J$29)^(AW$46-1))</f>
        <v>0</v>
      </c>
      <c r="AS314" s="588">
        <f>AND(AX$55&gt;0,SUM($E314:AR314)&lt;'Summary&amp;Assumptions'!$G$32*$B314,$D314&gt;='Summary&amp;Assumptions'!$D$17,AX$47&gt;=$D314,AX$47&lt;=EDATE($D314,'Summary&amp;Assumptions'!$G$32))*$B314+AND(AX$56&lt;'Summary&amp;Assumptions'!$J$31,AX$47&gt;=$FO314,AX$47&lt;=$FP314)*(('Summary&amp;Assumptions'!$H$25*$C314)*(1+'Summary&amp;Assumptions'!$J$29)^(AX$46-1))+AND(AX$56&lt;'Summary&amp;Assumptions'!$J$31,AX$47&gt;=$FQ314,AX$47&lt;=$FR314)*(('Summary&amp;Assumptions'!$H$25*$C314)*(1+'Summary&amp;Assumptions'!$J$29)^(AX$46-1))</f>
        <v>0</v>
      </c>
      <c r="AT314" s="588">
        <f>AND(AY$55&gt;0,SUM($E314:AS314)&lt;'Summary&amp;Assumptions'!$G$32*$B314,$D314&gt;='Summary&amp;Assumptions'!$D$17,AY$47&gt;=$D314,AY$47&lt;=EDATE($D314,'Summary&amp;Assumptions'!$G$32))*$B314+AND(AY$56&lt;'Summary&amp;Assumptions'!$J$31,AY$47&gt;=$FO314,AY$47&lt;=$FP314)*(('Summary&amp;Assumptions'!$H$25*$C314)*(1+'Summary&amp;Assumptions'!$J$29)^(AY$46-1))+AND(AY$56&lt;'Summary&amp;Assumptions'!$J$31,AY$47&gt;=$FQ314,AY$47&lt;=$FR314)*(('Summary&amp;Assumptions'!$H$25*$C314)*(1+'Summary&amp;Assumptions'!$J$29)^(AY$46-1))</f>
        <v>0</v>
      </c>
      <c r="AU314" s="588">
        <f>AND(AZ$55&gt;0,SUM($E314:AT314)&lt;'Summary&amp;Assumptions'!$G$32*$B314,$D314&gt;='Summary&amp;Assumptions'!$D$17,AZ$47&gt;=$D314,AZ$47&lt;=EDATE($D314,'Summary&amp;Assumptions'!$G$32))*$B314+AND(AZ$56&lt;'Summary&amp;Assumptions'!$J$31,AZ$47&gt;=$FO314,AZ$47&lt;=$FP314)*(('Summary&amp;Assumptions'!$H$25*$C314)*(1+'Summary&amp;Assumptions'!$J$29)^(AZ$46-1))+AND(AZ$56&lt;'Summary&amp;Assumptions'!$J$31,AZ$47&gt;=$FQ314,AZ$47&lt;=$FR314)*(('Summary&amp;Assumptions'!$H$25*$C314)*(1+'Summary&amp;Assumptions'!$J$29)^(AZ$46-1))</f>
        <v>0</v>
      </c>
      <c r="AV314" s="588">
        <f>AND(BA$55&gt;0,SUM($E314:AU314)&lt;'Summary&amp;Assumptions'!$G$32*$B314,$D314&gt;='Summary&amp;Assumptions'!$D$17,BA$47&gt;=$D314,BA$47&lt;=EDATE($D314,'Summary&amp;Assumptions'!$G$32))*$B314+AND(BA$56&lt;'Summary&amp;Assumptions'!$J$31,BA$47&gt;=$FO314,BA$47&lt;=$FP314)*(('Summary&amp;Assumptions'!$H$25*$C314)*(1+'Summary&amp;Assumptions'!$J$29)^(BA$46-1))+AND(BA$56&lt;'Summary&amp;Assumptions'!$J$31,BA$47&gt;=$FQ314,BA$47&lt;=$FR314)*(('Summary&amp;Assumptions'!$H$25*$C314)*(1+'Summary&amp;Assumptions'!$J$29)^(BA$46-1))</f>
        <v>0</v>
      </c>
      <c r="AW314" s="588">
        <f>AND(BB$55&gt;0,SUM($E314:AV314)&lt;'Summary&amp;Assumptions'!$G$32*$B314,$D314&gt;='Summary&amp;Assumptions'!$D$17,BB$47&gt;=$D314,BB$47&lt;=EDATE($D314,'Summary&amp;Assumptions'!$G$32))*$B314+AND(BB$56&lt;'Summary&amp;Assumptions'!$J$31,BB$47&gt;=$FO314,BB$47&lt;=$FP314)*(('Summary&amp;Assumptions'!$H$25*$C314)*(1+'Summary&amp;Assumptions'!$J$29)^(BB$46-1))+AND(BB$56&lt;'Summary&amp;Assumptions'!$J$31,BB$47&gt;=$FQ314,BB$47&lt;=$FR314)*(('Summary&amp;Assumptions'!$H$25*$C314)*(1+'Summary&amp;Assumptions'!$J$29)^(BB$46-1))</f>
        <v>0</v>
      </c>
      <c r="AX314" s="588">
        <f>AND(BC$55&gt;0,SUM($E314:AW314)&lt;'Summary&amp;Assumptions'!$G$32*$B314,$D314&gt;='Summary&amp;Assumptions'!$D$17,BC$47&gt;=$D314,BC$47&lt;=EDATE($D314,'Summary&amp;Assumptions'!$G$32))*$B314+AND(BC$56&lt;'Summary&amp;Assumptions'!$J$31,BC$47&gt;=$FO314,BC$47&lt;=$FP314)*(('Summary&amp;Assumptions'!$H$25*$C314)*(1+'Summary&amp;Assumptions'!$J$29)^(BC$46-1))+AND(BC$56&lt;'Summary&amp;Assumptions'!$J$31,BC$47&gt;=$FQ314,BC$47&lt;=$FR314)*(('Summary&amp;Assumptions'!$H$25*$C314)*(1+'Summary&amp;Assumptions'!$J$29)^(BC$46-1))</f>
        <v>0</v>
      </c>
      <c r="AY314" s="588">
        <f>AND(BD$55&gt;0,SUM($E314:AX314)&lt;'Summary&amp;Assumptions'!$G$32*$B314,$D314&gt;='Summary&amp;Assumptions'!$D$17,BD$47&gt;=$D314,BD$47&lt;=EDATE($D314,'Summary&amp;Assumptions'!$G$32))*$B314+AND(BD$56&lt;'Summary&amp;Assumptions'!$J$31,BD$47&gt;=$FO314,BD$47&lt;=$FP314)*(('Summary&amp;Assumptions'!$H$25*$C314)*(1+'Summary&amp;Assumptions'!$J$29)^(BD$46-1))+AND(BD$56&lt;'Summary&amp;Assumptions'!$J$31,BD$47&gt;=$FQ314,BD$47&lt;=$FR314)*(('Summary&amp;Assumptions'!$H$25*$C314)*(1+'Summary&amp;Assumptions'!$J$29)^(BD$46-1))</f>
        <v>0</v>
      </c>
      <c r="AZ314" s="588">
        <f>AND(BE$55&gt;0,SUM($E314:AY314)&lt;'Summary&amp;Assumptions'!$G$32*$B314,$D314&gt;='Summary&amp;Assumptions'!$D$17,BE$47&gt;=$D314,BE$47&lt;=EDATE($D314,'Summary&amp;Assumptions'!$G$32))*$B314+AND(BE$56&lt;'Summary&amp;Assumptions'!$J$31,BE$47&gt;=$FO314,BE$47&lt;=$FP314)*(('Summary&amp;Assumptions'!$H$25*$C314)*(1+'Summary&amp;Assumptions'!$J$29)^(BE$46-1))+AND(BE$56&lt;'Summary&amp;Assumptions'!$J$31,BE$47&gt;=$FQ314,BE$47&lt;=$FR314)*(('Summary&amp;Assumptions'!$H$25*$C314)*(1+'Summary&amp;Assumptions'!$J$29)^(BE$46-1))</f>
        <v>0</v>
      </c>
      <c r="BA314" s="588">
        <f>AND(BF$55&gt;0,SUM($E314:AZ314)&lt;'Summary&amp;Assumptions'!$G$32*$B314,$D314&gt;='Summary&amp;Assumptions'!$D$17,BF$47&gt;=$D314,BF$47&lt;=EDATE($D314,'Summary&amp;Assumptions'!$G$32))*$B314+AND(BF$56&lt;'Summary&amp;Assumptions'!$J$31,BF$47&gt;=$FO314,BF$47&lt;=$FP314)*(('Summary&amp;Assumptions'!$H$25*$C314)*(1+'Summary&amp;Assumptions'!$J$29)^(BF$46-1))+AND(BF$56&lt;'Summary&amp;Assumptions'!$J$31,BF$47&gt;=$FQ314,BF$47&lt;=$FR314)*(('Summary&amp;Assumptions'!$H$25*$C314)*(1+'Summary&amp;Assumptions'!$J$29)^(BF$46-1))</f>
        <v>0</v>
      </c>
      <c r="BB314" s="588">
        <f>AND(BG$55&gt;0,SUM($E314:BA314)&lt;'Summary&amp;Assumptions'!$G$32*$B314,$D314&gt;='Summary&amp;Assumptions'!$D$17,BG$47&gt;=$D314,BG$47&lt;=EDATE($D314,'Summary&amp;Assumptions'!$G$32))*$B314+AND(BG$56&lt;'Summary&amp;Assumptions'!$J$31,BG$47&gt;=$FO314,BG$47&lt;=$FP314)*(('Summary&amp;Assumptions'!$H$25*$C314)*(1+'Summary&amp;Assumptions'!$J$29)^(BG$46-1))+AND(BG$56&lt;'Summary&amp;Assumptions'!$J$31,BG$47&gt;=$FQ314,BG$47&lt;=$FR314)*(('Summary&amp;Assumptions'!$H$25*$C314)*(1+'Summary&amp;Assumptions'!$J$29)^(BG$46-1))</f>
        <v>0</v>
      </c>
      <c r="BC314" s="588">
        <f>AND(BH$55&gt;0,SUM($E314:BB314)&lt;'Summary&amp;Assumptions'!$G$32*$B314,$D314&gt;='Summary&amp;Assumptions'!$D$17,BH$47&gt;=$D314,BH$47&lt;=EDATE($D314,'Summary&amp;Assumptions'!$G$32))*$B314+AND(BH$56&lt;'Summary&amp;Assumptions'!$J$31,BH$47&gt;=$FO314,BH$47&lt;=$FP314)*(('Summary&amp;Assumptions'!$H$25*$C314)*(1+'Summary&amp;Assumptions'!$J$29)^(BH$46-1))+AND(BH$56&lt;'Summary&amp;Assumptions'!$J$31,BH$47&gt;=$FQ314,BH$47&lt;=$FR314)*(('Summary&amp;Assumptions'!$H$25*$C314)*(1+'Summary&amp;Assumptions'!$J$29)^(BH$46-1))</f>
        <v>0</v>
      </c>
      <c r="BD314" s="588">
        <f>AND(BI$55&gt;0,SUM($E314:BC314)&lt;'Summary&amp;Assumptions'!$G$32*$B314,$D314&gt;='Summary&amp;Assumptions'!$D$17,BI$47&gt;=$D314,BI$47&lt;=EDATE($D314,'Summary&amp;Assumptions'!$G$32))*$B314+AND(BI$56&lt;'Summary&amp;Assumptions'!$J$31,BI$47&gt;=$FO314,BI$47&lt;=$FP314)*(('Summary&amp;Assumptions'!$H$25*$C314)*(1+'Summary&amp;Assumptions'!$J$29)^(BI$46-1))+AND(BI$56&lt;'Summary&amp;Assumptions'!$J$31,BI$47&gt;=$FQ314,BI$47&lt;=$FR314)*(('Summary&amp;Assumptions'!$H$25*$C314)*(1+'Summary&amp;Assumptions'!$J$29)^(BI$46-1))</f>
        <v>0</v>
      </c>
      <c r="BE314" s="588">
        <f>AND(BJ$55&gt;0,SUM($E314:BD314)&lt;'Summary&amp;Assumptions'!$G$32*$B314,$D314&gt;='Summary&amp;Assumptions'!$D$17,BJ$47&gt;=$D314,BJ$47&lt;=EDATE($D314,'Summary&amp;Assumptions'!$G$32))*$B314+AND(BJ$56&lt;'Summary&amp;Assumptions'!$J$31,BJ$47&gt;=$FO314,BJ$47&lt;=$FP314)*(('Summary&amp;Assumptions'!$H$25*$C314)*(1+'Summary&amp;Assumptions'!$J$29)^(BJ$46-1))+AND(BJ$56&lt;'Summary&amp;Assumptions'!$J$31,BJ$47&gt;=$FQ314,BJ$47&lt;=$FR314)*(('Summary&amp;Assumptions'!$H$25*$C314)*(1+'Summary&amp;Assumptions'!$J$29)^(BJ$46-1))</f>
        <v>0</v>
      </c>
      <c r="BF314" s="588">
        <f>AND(BK$55&gt;0,SUM($E314:BE314)&lt;'Summary&amp;Assumptions'!$G$32*$B314,$D314&gt;='Summary&amp;Assumptions'!$D$17,BK$47&gt;=$D314,BK$47&lt;=EDATE($D314,'Summary&amp;Assumptions'!$G$32))*$B314+AND(BK$56&lt;'Summary&amp;Assumptions'!$J$31,BK$47&gt;=$FO314,BK$47&lt;=$FP314)*(('Summary&amp;Assumptions'!$H$25*$C314)*(1+'Summary&amp;Assumptions'!$J$29)^(BK$46-1))+AND(BK$56&lt;'Summary&amp;Assumptions'!$J$31,BK$47&gt;=$FQ314,BK$47&lt;=$FR314)*(('Summary&amp;Assumptions'!$H$25*$C314)*(1+'Summary&amp;Assumptions'!$J$29)^(BK$46-1))</f>
        <v>0</v>
      </c>
      <c r="BG314" s="588">
        <f>AND(BL$55&gt;0,SUM($E314:BF314)&lt;'Summary&amp;Assumptions'!$G$32*$B314,$D314&gt;='Summary&amp;Assumptions'!$D$17,BL$47&gt;=$D314,BL$47&lt;=EDATE($D314,'Summary&amp;Assumptions'!$G$32))*$B314+AND(BL$56&lt;'Summary&amp;Assumptions'!$J$31,BL$47&gt;=$FO314,BL$47&lt;=$FP314)*(('Summary&amp;Assumptions'!$H$25*$C314)*(1+'Summary&amp;Assumptions'!$J$29)^(BL$46-1))+AND(BL$56&lt;'Summary&amp;Assumptions'!$J$31,BL$47&gt;=$FQ314,BL$47&lt;=$FR314)*(('Summary&amp;Assumptions'!$H$25*$C314)*(1+'Summary&amp;Assumptions'!$J$29)^(BL$46-1))</f>
        <v>0</v>
      </c>
      <c r="BH314" s="588">
        <f>AND(BM$55&gt;0,SUM($E314:BG314)&lt;'Summary&amp;Assumptions'!$G$32*$B314,$D314&gt;='Summary&amp;Assumptions'!$D$17,BM$47&gt;=$D314,BM$47&lt;=EDATE($D314,'Summary&amp;Assumptions'!$G$32))*$B314+AND(BM$56&lt;'Summary&amp;Assumptions'!$J$31,BM$47&gt;=$FO314,BM$47&lt;=$FP314)*(('Summary&amp;Assumptions'!$H$25*$C314)*(1+'Summary&amp;Assumptions'!$J$29)^(BM$46-1))+AND(BM$56&lt;'Summary&amp;Assumptions'!$J$31,BM$47&gt;=$FQ314,BM$47&lt;=$FR314)*(('Summary&amp;Assumptions'!$H$25*$C314)*(1+'Summary&amp;Assumptions'!$J$29)^(BM$46-1))</f>
        <v>0</v>
      </c>
      <c r="BI314" s="588">
        <f>AND(BN$55&gt;0,SUM($E314:BH314)&lt;'Summary&amp;Assumptions'!$G$32*$B314,$D314&gt;='Summary&amp;Assumptions'!$D$17,BN$47&gt;=$D314,BN$47&lt;=EDATE($D314,'Summary&amp;Assumptions'!$G$32))*$B314+AND(BN$56&lt;'Summary&amp;Assumptions'!$J$31,BN$47&gt;=$FO314,BN$47&lt;=$FP314)*(('Summary&amp;Assumptions'!$H$25*$C314)*(1+'Summary&amp;Assumptions'!$J$29)^(BN$46-1))+AND(BN$56&lt;'Summary&amp;Assumptions'!$J$31,BN$47&gt;=$FQ314,BN$47&lt;=$FR314)*(('Summary&amp;Assumptions'!$H$25*$C314)*(1+'Summary&amp;Assumptions'!$J$29)^(BN$46-1))</f>
        <v>0</v>
      </c>
      <c r="BJ314" s="588">
        <f>AND(BO$55&gt;0,SUM($E314:BI314)&lt;'Summary&amp;Assumptions'!$G$32*$B314,$D314&gt;='Summary&amp;Assumptions'!$D$17,BO$47&gt;=$D314,BO$47&lt;=EDATE($D314,'Summary&amp;Assumptions'!$G$32))*$B314+AND(BO$56&lt;'Summary&amp;Assumptions'!$J$31,BO$47&gt;=$FO314,BO$47&lt;=$FP314)*(('Summary&amp;Assumptions'!$H$25*$C314)*(1+'Summary&amp;Assumptions'!$J$29)^(BO$46-1))+AND(BO$56&lt;'Summary&amp;Assumptions'!$J$31,BO$47&gt;=$FQ314,BO$47&lt;=$FR314)*(('Summary&amp;Assumptions'!$H$25*$C314)*(1+'Summary&amp;Assumptions'!$J$29)^(BO$46-1))</f>
        <v>0</v>
      </c>
      <c r="BK314" s="588">
        <f>AND(BP$55&gt;0,SUM($E314:BJ314)&lt;'Summary&amp;Assumptions'!$G$32*$B314,$D314&gt;='Summary&amp;Assumptions'!$D$17,BP$47&gt;=$D314,BP$47&lt;=EDATE($D314,'Summary&amp;Assumptions'!$G$32))*$B314+AND(BP$56&lt;'Summary&amp;Assumptions'!$J$31,BP$47&gt;=$FO314,BP$47&lt;=$FP314)*(('Summary&amp;Assumptions'!$H$25*$C314)*(1+'Summary&amp;Assumptions'!$J$29)^(BP$46-1))+AND(BP$56&lt;'Summary&amp;Assumptions'!$J$31,BP$47&gt;=$FQ314,BP$47&lt;=$FR314)*(('Summary&amp;Assumptions'!$H$25*$C314)*(1+'Summary&amp;Assumptions'!$J$29)^(BP$46-1))</f>
        <v>0</v>
      </c>
      <c r="BL314" s="588">
        <f>AND(BQ$55&gt;0,SUM($E314:BK314)&lt;'Summary&amp;Assumptions'!$G$32*$B314,$D314&gt;='Summary&amp;Assumptions'!$D$17,BQ$47&gt;=$D314,BQ$47&lt;=EDATE($D314,'Summary&amp;Assumptions'!$G$32))*$B314+AND(BQ$56&lt;'Summary&amp;Assumptions'!$J$31,BQ$47&gt;=$FO314,BQ$47&lt;=$FP314)*(('Summary&amp;Assumptions'!$H$25*$C314)*(1+'Summary&amp;Assumptions'!$J$29)^(BQ$46-1))+AND(BQ$56&lt;'Summary&amp;Assumptions'!$J$31,BQ$47&gt;=$FQ314,BQ$47&lt;=$FR314)*(('Summary&amp;Assumptions'!$H$25*$C314)*(1+'Summary&amp;Assumptions'!$J$29)^(BQ$46-1))</f>
        <v>0</v>
      </c>
      <c r="BM314" s="588">
        <f>AND(BR$55&gt;0,SUM($E314:BL314)&lt;'Summary&amp;Assumptions'!$G$32*$B314,$D314&gt;='Summary&amp;Assumptions'!$D$17,BR$47&gt;=$D314,BR$47&lt;=EDATE($D314,'Summary&amp;Assumptions'!$G$32))*$B314+AND(BR$56&lt;'Summary&amp;Assumptions'!$J$31,BR$47&gt;=$FO314,BR$47&lt;=$FP314)*(('Summary&amp;Assumptions'!$H$25*$C314)*(1+'Summary&amp;Assumptions'!$J$29)^(BR$46-1))+AND(BR$56&lt;'Summary&amp;Assumptions'!$J$31,BR$47&gt;=$FQ314,BR$47&lt;=$FR314)*(('Summary&amp;Assumptions'!$H$25*$C314)*(1+'Summary&amp;Assumptions'!$J$29)^(BR$46-1))</f>
        <v>0</v>
      </c>
      <c r="BN314" s="588">
        <f>AND(BS$55&gt;0,SUM($E314:BM314)&lt;'Summary&amp;Assumptions'!$G$32*$B314,$D314&gt;='Summary&amp;Assumptions'!$D$17,BS$47&gt;=$D314,BS$47&lt;=EDATE($D314,'Summary&amp;Assumptions'!$G$32))*$B314+AND(BS$56&lt;'Summary&amp;Assumptions'!$J$31,BS$47&gt;=$FO314,BS$47&lt;=$FP314)*(('Summary&amp;Assumptions'!$H$25*$C314)*(1+'Summary&amp;Assumptions'!$J$29)^(BS$46-1))+AND(BS$56&lt;'Summary&amp;Assumptions'!$J$31,BS$47&gt;=$FQ314,BS$47&lt;=$FR314)*(('Summary&amp;Assumptions'!$H$25*$C314)*(1+'Summary&amp;Assumptions'!$J$29)^(BS$46-1))</f>
        <v>0</v>
      </c>
      <c r="BO314" s="588">
        <f>AND(BT$55&gt;0,SUM($E314:BN314)&lt;'Summary&amp;Assumptions'!$G$32*$B314,$D314&gt;='Summary&amp;Assumptions'!$D$17,BT$47&gt;=$D314,BT$47&lt;=EDATE($D314,'Summary&amp;Assumptions'!$G$32))*$B314+AND(BT$56&lt;'Summary&amp;Assumptions'!$J$31,BT$47&gt;=$FO314,BT$47&lt;=$FP314)*(('Summary&amp;Assumptions'!$H$25*$C314)*(1+'Summary&amp;Assumptions'!$J$29)^(BT$46-1))+AND(BT$56&lt;'Summary&amp;Assumptions'!$J$31,BT$47&gt;=$FQ314,BT$47&lt;=$FR314)*(('Summary&amp;Assumptions'!$H$25*$C314)*(1+'Summary&amp;Assumptions'!$J$29)^(BT$46-1))</f>
        <v>0</v>
      </c>
      <c r="BP314" s="588">
        <f>AND(BU$55&gt;0,SUM($E314:BO314)&lt;'Summary&amp;Assumptions'!$G$32*$B314,$D314&gt;='Summary&amp;Assumptions'!$D$17,BU$47&gt;=$D314,BU$47&lt;=EDATE($D314,'Summary&amp;Assumptions'!$G$32))*$B314+AND(BU$56&lt;'Summary&amp;Assumptions'!$J$31,BU$47&gt;=$FO314,BU$47&lt;=$FP314)*(('Summary&amp;Assumptions'!$H$25*$C314)*(1+'Summary&amp;Assumptions'!$J$29)^(BU$46-1))+AND(BU$56&lt;'Summary&amp;Assumptions'!$J$31,BU$47&gt;=$FQ314,BU$47&lt;=$FR314)*(('Summary&amp;Assumptions'!$H$25*$C314)*(1+'Summary&amp;Assumptions'!$J$29)^(BU$46-1))</f>
        <v>0</v>
      </c>
      <c r="BQ314" s="588">
        <f>AND(BV$55&gt;0,SUM($E314:BP314)&lt;'Summary&amp;Assumptions'!$G$32*$B314,$D314&gt;='Summary&amp;Assumptions'!$D$17,BV$47&gt;=$D314,BV$47&lt;=EDATE($D314,'Summary&amp;Assumptions'!$G$32))*$B314+AND(BV$56&lt;'Summary&amp;Assumptions'!$J$31,BV$47&gt;=$FO314,BV$47&lt;=$FP314)*(('Summary&amp;Assumptions'!$H$25*$C314)*(1+'Summary&amp;Assumptions'!$J$29)^(BV$46-1))+AND(BV$56&lt;'Summary&amp;Assumptions'!$J$31,BV$47&gt;=$FQ314,BV$47&lt;=$FR314)*(('Summary&amp;Assumptions'!$H$25*$C314)*(1+'Summary&amp;Assumptions'!$J$29)^(BV$46-1))</f>
        <v>0</v>
      </c>
      <c r="BR314" s="588">
        <f>AND(BW$55&gt;0,SUM($E314:BQ314)&lt;'Summary&amp;Assumptions'!$G$32*$B314,$D314&gt;='Summary&amp;Assumptions'!$D$17,BW$47&gt;=$D314,BW$47&lt;=EDATE($D314,'Summary&amp;Assumptions'!$G$32))*$B314+AND(BW$56&lt;'Summary&amp;Assumptions'!$J$31,BW$47&gt;=$FO314,BW$47&lt;=$FP314)*(('Summary&amp;Assumptions'!$H$25*$C314)*(1+'Summary&amp;Assumptions'!$J$29)^(BW$46-1))+AND(BW$56&lt;'Summary&amp;Assumptions'!$J$31,BW$47&gt;=$FQ314,BW$47&lt;=$FR314)*(('Summary&amp;Assumptions'!$H$25*$C314)*(1+'Summary&amp;Assumptions'!$J$29)^(BW$46-1))</f>
        <v>0</v>
      </c>
      <c r="BS314" s="588">
        <f>AND(BX$55&gt;0,SUM($E314:BR314)&lt;'Summary&amp;Assumptions'!$G$32*$B314,$D314&gt;='Summary&amp;Assumptions'!$D$17,BX$47&gt;=$D314,BX$47&lt;=EDATE($D314,'Summary&amp;Assumptions'!$G$32))*$B314+AND(BX$56&lt;'Summary&amp;Assumptions'!$J$31,BX$47&gt;=$FO314,BX$47&lt;=$FP314)*(('Summary&amp;Assumptions'!$H$25*$C314)*(1+'Summary&amp;Assumptions'!$J$29)^(BX$46-1))+AND(BX$56&lt;'Summary&amp;Assumptions'!$J$31,BX$47&gt;=$FQ314,BX$47&lt;=$FR314)*(('Summary&amp;Assumptions'!$H$25*$C314)*(1+'Summary&amp;Assumptions'!$J$29)^(BX$46-1))</f>
        <v>0</v>
      </c>
      <c r="BT314" s="588">
        <f>AND(BY$55&gt;0,SUM($E314:BS314)&lt;'Summary&amp;Assumptions'!$G$32*$B314,$D314&gt;='Summary&amp;Assumptions'!$D$17,BY$47&gt;=$D314,BY$47&lt;=EDATE($D314,'Summary&amp;Assumptions'!$G$32))*$B314+AND(BY$56&lt;'Summary&amp;Assumptions'!$J$31,BY$47&gt;=$FO314,BY$47&lt;=$FP314)*(('Summary&amp;Assumptions'!$H$25*$C314)*(1+'Summary&amp;Assumptions'!$J$29)^(BY$46-1))+AND(BY$56&lt;'Summary&amp;Assumptions'!$J$31,BY$47&gt;=$FQ314,BY$47&lt;=$FR314)*(('Summary&amp;Assumptions'!$H$25*$C314)*(1+'Summary&amp;Assumptions'!$J$29)^(BY$46-1))</f>
        <v>0</v>
      </c>
      <c r="BU314" s="588">
        <f>AND(BZ$55&gt;0,SUM($E314:BT314)&lt;'Summary&amp;Assumptions'!$G$32*$B314,$D314&gt;='Summary&amp;Assumptions'!$D$17,BZ$47&gt;=$D314,BZ$47&lt;=EDATE($D314,'Summary&amp;Assumptions'!$G$32))*$B314+AND(BZ$56&lt;'Summary&amp;Assumptions'!$J$31,BZ$47&gt;=$FO314,BZ$47&lt;=$FP314)*(('Summary&amp;Assumptions'!$H$25*$C314)*(1+'Summary&amp;Assumptions'!$J$29)^(BZ$46-1))+AND(BZ$56&lt;'Summary&amp;Assumptions'!$J$31,BZ$47&gt;=$FQ314,BZ$47&lt;=$FR314)*(('Summary&amp;Assumptions'!$H$25*$C314)*(1+'Summary&amp;Assumptions'!$J$29)^(BZ$46-1))</f>
        <v>0</v>
      </c>
      <c r="BV314" s="588">
        <f>AND(CA$55&gt;0,SUM($E314:BU314)&lt;'Summary&amp;Assumptions'!$G$32*$B314,$D314&gt;='Summary&amp;Assumptions'!$D$17,CA$47&gt;=$D314,CA$47&lt;=EDATE($D314,'Summary&amp;Assumptions'!$G$32))*$B314+AND(CA$56&lt;'Summary&amp;Assumptions'!$J$31,CA$47&gt;=$FO314,CA$47&lt;=$FP314)*(('Summary&amp;Assumptions'!$H$25*$C314)*(1+'Summary&amp;Assumptions'!$J$29)^(CA$46-1))+AND(CA$56&lt;'Summary&amp;Assumptions'!$J$31,CA$47&gt;=$FQ314,CA$47&lt;=$FR314)*(('Summary&amp;Assumptions'!$H$25*$C314)*(1+'Summary&amp;Assumptions'!$J$29)^(CA$46-1))</f>
        <v>0</v>
      </c>
      <c r="BW314" s="588">
        <f>AND(CB$55&gt;0,SUM($E314:BV314)&lt;'Summary&amp;Assumptions'!$G$32*$B314,$D314&gt;='Summary&amp;Assumptions'!$D$17,CB$47&gt;=$D314,CB$47&lt;=EDATE($D314,'Summary&amp;Assumptions'!$G$32))*$B314+AND(CB$56&lt;'Summary&amp;Assumptions'!$J$31,CB$47&gt;=$FO314,CB$47&lt;=$FP314)*(('Summary&amp;Assumptions'!$H$25*$C314)*(1+'Summary&amp;Assumptions'!$J$29)^(CB$46-1))+AND(CB$56&lt;'Summary&amp;Assumptions'!$J$31,CB$47&gt;=$FQ314,CB$47&lt;=$FR314)*(('Summary&amp;Assumptions'!$H$25*$C314)*(1+'Summary&amp;Assumptions'!$J$29)^(CB$46-1))</f>
        <v>0</v>
      </c>
      <c r="BX314" s="588">
        <f>AND(CC$55&gt;0,SUM($E314:BW314)&lt;'Summary&amp;Assumptions'!$G$32*$B314,$D314&gt;='Summary&amp;Assumptions'!$D$17,CC$47&gt;=$D314,CC$47&lt;=EDATE($D314,'Summary&amp;Assumptions'!$G$32))*$B314+AND(CC$56&lt;'Summary&amp;Assumptions'!$J$31,CC$47&gt;=$FO314,CC$47&lt;=$FP314)*(('Summary&amp;Assumptions'!$H$25*$C314)*(1+'Summary&amp;Assumptions'!$J$29)^(CC$46-1))+AND(CC$56&lt;'Summary&amp;Assumptions'!$J$31,CC$47&gt;=$FQ314,CC$47&lt;=$FR314)*(('Summary&amp;Assumptions'!$H$25*$C314)*(1+'Summary&amp;Assumptions'!$J$29)^(CC$46-1))</f>
        <v>0</v>
      </c>
      <c r="BY314" s="588">
        <f>AND(CD$55&gt;0,SUM($E314:BX314)&lt;'Summary&amp;Assumptions'!$G$32*$B314,$D314&gt;='Summary&amp;Assumptions'!$D$17,CD$47&gt;=$D314,CD$47&lt;=EDATE($D314,'Summary&amp;Assumptions'!$G$32))*$B314+AND(CD$56&lt;'Summary&amp;Assumptions'!$J$31,CD$47&gt;=$FO314,CD$47&lt;=$FP314)*(('Summary&amp;Assumptions'!$H$25*$C314)*(1+'Summary&amp;Assumptions'!$J$29)^(CD$46-1))+AND(CD$56&lt;'Summary&amp;Assumptions'!$J$31,CD$47&gt;=$FQ314,CD$47&lt;=$FR314)*(('Summary&amp;Assumptions'!$H$25*$C314)*(1+'Summary&amp;Assumptions'!$J$29)^(CD$46-1))</f>
        <v>0</v>
      </c>
      <c r="BZ314" s="588">
        <f>AND(CE$55&gt;0,SUM($E314:BY314)&lt;'Summary&amp;Assumptions'!$G$32*$B314,$D314&gt;='Summary&amp;Assumptions'!$D$17,CE$47&gt;=$D314,CE$47&lt;=EDATE($D314,'Summary&amp;Assumptions'!$G$32))*$B314+AND(CE$56&lt;'Summary&amp;Assumptions'!$J$31,CE$47&gt;=$FO314,CE$47&lt;=$FP314)*(('Summary&amp;Assumptions'!$H$25*$C314)*(1+'Summary&amp;Assumptions'!$J$29)^(CE$46-1))+AND(CE$56&lt;'Summary&amp;Assumptions'!$J$31,CE$47&gt;=$FQ314,CE$47&lt;=$FR314)*(('Summary&amp;Assumptions'!$H$25*$C314)*(1+'Summary&amp;Assumptions'!$J$29)^(CE$46-1))</f>
        <v>0</v>
      </c>
      <c r="CA314" s="588">
        <f>AND(CF$55&gt;0,SUM($E314:BZ314)&lt;'Summary&amp;Assumptions'!$G$32*$B314,$D314&gt;='Summary&amp;Assumptions'!$D$17,CF$47&gt;=$D314,CF$47&lt;=EDATE($D314,'Summary&amp;Assumptions'!$G$32))*$B314+AND(CF$56&lt;'Summary&amp;Assumptions'!$J$31,CF$47&gt;=$FO314,CF$47&lt;=$FP314)*(('Summary&amp;Assumptions'!$H$25*$C314)*(1+'Summary&amp;Assumptions'!$J$29)^(CF$46-1))+AND(CF$56&lt;'Summary&amp;Assumptions'!$J$31,CF$47&gt;=$FQ314,CF$47&lt;=$FR314)*(('Summary&amp;Assumptions'!$H$25*$C314)*(1+'Summary&amp;Assumptions'!$J$29)^(CF$46-1))</f>
        <v>0</v>
      </c>
      <c r="CB314" s="588">
        <f>AND(CG$55&gt;0,SUM($E314:CA314)&lt;'Summary&amp;Assumptions'!$G$32*$B314,$D314&gt;='Summary&amp;Assumptions'!$D$17,CG$47&gt;=$D314,CG$47&lt;=EDATE($D314,'Summary&amp;Assumptions'!$G$32))*$B314+AND(CG$56&lt;'Summary&amp;Assumptions'!$J$31,CG$47&gt;=$FO314,CG$47&lt;=$FP314)*(('Summary&amp;Assumptions'!$H$25*$C314)*(1+'Summary&amp;Assumptions'!$J$29)^(CG$46-1))+AND(CG$56&lt;'Summary&amp;Assumptions'!$J$31,CG$47&gt;=$FQ314,CG$47&lt;=$FR314)*(('Summary&amp;Assumptions'!$H$25*$C314)*(1+'Summary&amp;Assumptions'!$J$29)^(CG$46-1))</f>
        <v>0</v>
      </c>
      <c r="CC314" s="588">
        <f>AND(CH$55&gt;0,SUM($E314:CB314)&lt;'Summary&amp;Assumptions'!$G$32*$B314,$D314&gt;='Summary&amp;Assumptions'!$D$17,CH$47&gt;=$D314,CH$47&lt;=EDATE($D314,'Summary&amp;Assumptions'!$G$32))*$B314+AND(CH$56&lt;'Summary&amp;Assumptions'!$J$31,CH$47&gt;=$FO314,CH$47&lt;=$FP314)*(('Summary&amp;Assumptions'!$H$25*$C314)*(1+'Summary&amp;Assumptions'!$J$29)^(CH$46-1))+AND(CH$56&lt;'Summary&amp;Assumptions'!$J$31,CH$47&gt;=$FQ314,CH$47&lt;=$FR314)*(('Summary&amp;Assumptions'!$H$25*$C314)*(1+'Summary&amp;Assumptions'!$J$29)^(CH$46-1))</f>
        <v>0</v>
      </c>
      <c r="CD314" s="588">
        <f>AND(CI$55&gt;0,SUM($E314:CC314)&lt;'Summary&amp;Assumptions'!$G$32*$B314,$D314&gt;='Summary&amp;Assumptions'!$D$17,CI$47&gt;=$D314,CI$47&lt;=EDATE($D314,'Summary&amp;Assumptions'!$G$32))*$B314+AND(CI$56&lt;'Summary&amp;Assumptions'!$J$31,CI$47&gt;=$FO314,CI$47&lt;=$FP314)*(('Summary&amp;Assumptions'!$H$25*$C314)*(1+'Summary&amp;Assumptions'!$J$29)^(CI$46-1))+AND(CI$56&lt;'Summary&amp;Assumptions'!$J$31,CI$47&gt;=$FQ314,CI$47&lt;=$FR314)*(('Summary&amp;Assumptions'!$H$25*$C314)*(1+'Summary&amp;Assumptions'!$J$29)^(CI$46-1))</f>
        <v>0</v>
      </c>
      <c r="CE314" s="588">
        <f>AND(CJ$55&gt;0,SUM($E314:CD314)&lt;'Summary&amp;Assumptions'!$G$32*$B314,$D314&gt;='Summary&amp;Assumptions'!$D$17,CJ$47&gt;=$D314,CJ$47&lt;=EDATE($D314,'Summary&amp;Assumptions'!$G$32))*$B314+AND(CJ$56&lt;'Summary&amp;Assumptions'!$J$31,CJ$47&gt;=$FO314,CJ$47&lt;=$FP314)*(('Summary&amp;Assumptions'!$H$25*$C314)*(1+'Summary&amp;Assumptions'!$J$29)^(CJ$46-1))+AND(CJ$56&lt;'Summary&amp;Assumptions'!$J$31,CJ$47&gt;=$FQ314,CJ$47&lt;=$FR314)*(('Summary&amp;Assumptions'!$H$25*$C314)*(1+'Summary&amp;Assumptions'!$J$29)^(CJ$46-1))</f>
        <v>0</v>
      </c>
      <c r="CF314" s="588">
        <f>AND(CK$55&gt;0,SUM($E314:CE314)&lt;'Summary&amp;Assumptions'!$G$32*$B314,$D314&gt;='Summary&amp;Assumptions'!$D$17,CK$47&gt;=$D314,CK$47&lt;=EDATE($D314,'Summary&amp;Assumptions'!$G$32))*$B314+AND(CK$56&lt;'Summary&amp;Assumptions'!$J$31,CK$47&gt;=$FO314,CK$47&lt;=$FP314)*(('Summary&amp;Assumptions'!$H$25*$C314)*(1+'Summary&amp;Assumptions'!$J$29)^(CK$46-1))+AND(CK$56&lt;'Summary&amp;Assumptions'!$J$31,CK$47&gt;=$FQ314,CK$47&lt;=$FR314)*(('Summary&amp;Assumptions'!$H$25*$C314)*(1+'Summary&amp;Assumptions'!$J$29)^(CK$46-1))</f>
        <v>0</v>
      </c>
      <c r="CG314" s="588">
        <f>AND(CL$55&gt;0,SUM($E314:CF314)&lt;'Summary&amp;Assumptions'!$G$32*$B314,$D314&gt;='Summary&amp;Assumptions'!$D$17,CL$47&gt;=$D314,CL$47&lt;=EDATE($D314,'Summary&amp;Assumptions'!$G$32))*$B314+AND(CL$56&lt;'Summary&amp;Assumptions'!$J$31,CL$47&gt;=$FO314,CL$47&lt;=$FP314)*(('Summary&amp;Assumptions'!$H$25*$C314)*(1+'Summary&amp;Assumptions'!$J$29)^(CL$46-1))+AND(CL$56&lt;'Summary&amp;Assumptions'!$J$31,CL$47&gt;=$FQ314,CL$47&lt;=$FR314)*(('Summary&amp;Assumptions'!$H$25*$C314)*(1+'Summary&amp;Assumptions'!$J$29)^(CL$46-1))</f>
        <v>0</v>
      </c>
      <c r="CH314" s="588">
        <f>AND(CM$55&gt;0,SUM($E314:CG314)&lt;'Summary&amp;Assumptions'!$G$32*$B314,$D314&gt;='Summary&amp;Assumptions'!$D$17,CM$47&gt;=$D314,CM$47&lt;=EDATE($D314,'Summary&amp;Assumptions'!$G$32))*$B314+AND(CM$56&lt;'Summary&amp;Assumptions'!$J$31,CM$47&gt;=$FO314,CM$47&lt;=$FP314)*(('Summary&amp;Assumptions'!$H$25*$C314)*(1+'Summary&amp;Assumptions'!$J$29)^(CM$46-1))+AND(CM$56&lt;'Summary&amp;Assumptions'!$J$31,CM$47&gt;=$FQ314,CM$47&lt;=$FR314)*(('Summary&amp;Assumptions'!$H$25*$C314)*(1+'Summary&amp;Assumptions'!$J$29)^(CM$46-1))</f>
        <v>0</v>
      </c>
      <c r="CI314" s="588">
        <f>AND(CN$55&gt;0,SUM($E314:CH314)&lt;'Summary&amp;Assumptions'!$G$32*$B314,$D314&gt;='Summary&amp;Assumptions'!$D$17,CN$47&gt;=$D314,CN$47&lt;=EDATE($D314,'Summary&amp;Assumptions'!$G$32))*$B314+AND(CN$56&lt;'Summary&amp;Assumptions'!$J$31,CN$47&gt;=$FO314,CN$47&lt;=$FP314)*(('Summary&amp;Assumptions'!$H$25*$C314)*(1+'Summary&amp;Assumptions'!$J$29)^(CN$46-1))+AND(CN$56&lt;'Summary&amp;Assumptions'!$J$31,CN$47&gt;=$FQ314,CN$47&lt;=$FR314)*(('Summary&amp;Assumptions'!$H$25*$C314)*(1+'Summary&amp;Assumptions'!$J$29)^(CN$46-1))</f>
        <v>0</v>
      </c>
      <c r="CJ314" s="588">
        <f>AND(CO$55&gt;0,SUM($E314:CI314)&lt;'Summary&amp;Assumptions'!$G$32*$B314,$D314&gt;='Summary&amp;Assumptions'!$D$17,CO$47&gt;=$D314,CO$47&lt;=EDATE($D314,'Summary&amp;Assumptions'!$G$32))*$B314+AND(CO$56&lt;'Summary&amp;Assumptions'!$J$31,CO$47&gt;=$FO314,CO$47&lt;=$FP314)*(('Summary&amp;Assumptions'!$H$25*$C314)*(1+'Summary&amp;Assumptions'!$J$29)^(CO$46-1))+AND(CO$56&lt;'Summary&amp;Assumptions'!$J$31,CO$47&gt;=$FQ314,CO$47&lt;=$FR314)*(('Summary&amp;Assumptions'!$H$25*$C314)*(1+'Summary&amp;Assumptions'!$J$29)^(CO$46-1))</f>
        <v>0</v>
      </c>
      <c r="CK314" s="588">
        <f>AND(CP$55&gt;0,SUM($E314:CJ314)&lt;'Summary&amp;Assumptions'!$G$32*$B314,$D314&gt;='Summary&amp;Assumptions'!$D$17,CP$47&gt;=$D314,CP$47&lt;=EDATE($D314,'Summary&amp;Assumptions'!$G$32))*$B314+AND(CP$56&lt;'Summary&amp;Assumptions'!$J$31,CP$47&gt;=$FO314,CP$47&lt;=$FP314)*(('Summary&amp;Assumptions'!$H$25*$C314)*(1+'Summary&amp;Assumptions'!$J$29)^(CP$46-1))+AND(CP$56&lt;'Summary&amp;Assumptions'!$J$31,CP$47&gt;=$FQ314,CP$47&lt;=$FR314)*(('Summary&amp;Assumptions'!$H$25*$C314)*(1+'Summary&amp;Assumptions'!$J$29)^(CP$46-1))</f>
        <v>0</v>
      </c>
      <c r="CL314" s="588">
        <f>AND(CQ$55&gt;0,SUM($E314:CK314)&lt;'Summary&amp;Assumptions'!$G$32*$B314,$D314&gt;='Summary&amp;Assumptions'!$D$17,CQ$47&gt;=$D314,CQ$47&lt;=EDATE($D314,'Summary&amp;Assumptions'!$G$32))*$B314+AND(CQ$56&lt;'Summary&amp;Assumptions'!$J$31,CQ$47&gt;=$FO314,CQ$47&lt;=$FP314)*(('Summary&amp;Assumptions'!$H$25*$C314)*(1+'Summary&amp;Assumptions'!$J$29)^(CQ$46-1))+AND(CQ$56&lt;'Summary&amp;Assumptions'!$J$31,CQ$47&gt;=$FQ314,CQ$47&lt;=$FR314)*(('Summary&amp;Assumptions'!$H$25*$C314)*(1+'Summary&amp;Assumptions'!$J$29)^(CQ$46-1))</f>
        <v>0</v>
      </c>
      <c r="CM314" s="588">
        <f>AND(CR$55&gt;0,SUM($E314:CL314)&lt;'Summary&amp;Assumptions'!$G$32*$B314,$D314&gt;='Summary&amp;Assumptions'!$D$17,CR$47&gt;=$D314,CR$47&lt;=EDATE($D314,'Summary&amp;Assumptions'!$G$32))*$B314+AND(CR$56&lt;'Summary&amp;Assumptions'!$J$31,CR$47&gt;=$FO314,CR$47&lt;=$FP314)*(('Summary&amp;Assumptions'!$H$25*$C314)*(1+'Summary&amp;Assumptions'!$J$29)^(CR$46-1))+AND(CR$56&lt;'Summary&amp;Assumptions'!$J$31,CR$47&gt;=$FQ314,CR$47&lt;=$FR314)*(('Summary&amp;Assumptions'!$H$25*$C314)*(1+'Summary&amp;Assumptions'!$J$29)^(CR$46-1))</f>
        <v>0</v>
      </c>
      <c r="CN314" s="588">
        <f>AND(CS$55&gt;0,SUM($E314:CM314)&lt;'Summary&amp;Assumptions'!$G$32*$B314,$D314&gt;='Summary&amp;Assumptions'!$D$17,CS$47&gt;=$D314,CS$47&lt;=EDATE($D314,'Summary&amp;Assumptions'!$G$32))*$B314+AND(CS$56&lt;'Summary&amp;Assumptions'!$J$31,CS$47&gt;=$FO314,CS$47&lt;=$FP314)*(('Summary&amp;Assumptions'!$H$25*$C314)*(1+'Summary&amp;Assumptions'!$J$29)^(CS$46-1))+AND(CS$56&lt;'Summary&amp;Assumptions'!$J$31,CS$47&gt;=$FQ314,CS$47&lt;=$FR314)*(('Summary&amp;Assumptions'!$H$25*$C314)*(1+'Summary&amp;Assumptions'!$J$29)^(CS$46-1))</f>
        <v>0</v>
      </c>
      <c r="CO314" s="588">
        <f>AND(CT$55&gt;0,SUM($E314:CN314)&lt;'Summary&amp;Assumptions'!$G$32*$B314,$D314&gt;='Summary&amp;Assumptions'!$D$17,CT$47&gt;=$D314,CT$47&lt;=EDATE($D314,'Summary&amp;Assumptions'!$G$32))*$B314+AND(CT$56&lt;'Summary&amp;Assumptions'!$J$31,CT$47&gt;=$FO314,CT$47&lt;=$FP314)*(('Summary&amp;Assumptions'!$H$25*$C314)*(1+'Summary&amp;Assumptions'!$J$29)^(CT$46-1))+AND(CT$56&lt;'Summary&amp;Assumptions'!$J$31,CT$47&gt;=$FQ314,CT$47&lt;=$FR314)*(('Summary&amp;Assumptions'!$H$25*$C314)*(1+'Summary&amp;Assumptions'!$J$29)^(CT$46-1))</f>
        <v>0</v>
      </c>
      <c r="CP314" s="588">
        <f>AND(CU$55&gt;0,SUM($E314:CO314)&lt;'Summary&amp;Assumptions'!$G$32*$B314,$D314&gt;='Summary&amp;Assumptions'!$D$17,CU$47&gt;=$D314,CU$47&lt;=EDATE($D314,'Summary&amp;Assumptions'!$G$32))*$B314+AND(CU$56&lt;'Summary&amp;Assumptions'!$J$31,CU$47&gt;=$FO314,CU$47&lt;=$FP314)*(('Summary&amp;Assumptions'!$H$25*$C314)*(1+'Summary&amp;Assumptions'!$J$29)^(CU$46-1))+AND(CU$56&lt;'Summary&amp;Assumptions'!$J$31,CU$47&gt;=$FQ314,CU$47&lt;=$FR314)*(('Summary&amp;Assumptions'!$H$25*$C314)*(1+'Summary&amp;Assumptions'!$J$29)^(CU$46-1))</f>
        <v>0</v>
      </c>
      <c r="CQ314" s="588">
        <f>AND(CV$55&gt;0,SUM($E314:CP314)&lt;'Summary&amp;Assumptions'!$G$32*$B314,$D314&gt;='Summary&amp;Assumptions'!$D$17,CV$47&gt;=$D314,CV$47&lt;=EDATE($D314,'Summary&amp;Assumptions'!$G$32))*$B314+AND(CV$56&lt;'Summary&amp;Assumptions'!$J$31,CV$47&gt;=$FO314,CV$47&lt;=$FP314)*(('Summary&amp;Assumptions'!$H$25*$C314)*(1+'Summary&amp;Assumptions'!$J$29)^(CV$46-1))+AND(CV$56&lt;'Summary&amp;Assumptions'!$J$31,CV$47&gt;=$FQ314,CV$47&lt;=$FR314)*(('Summary&amp;Assumptions'!$H$25*$C314)*(1+'Summary&amp;Assumptions'!$J$29)^(CV$46-1))</f>
        <v>0</v>
      </c>
      <c r="CR314" s="588">
        <f>AND(CW$55&gt;0,SUM($E314:CQ314)&lt;'Summary&amp;Assumptions'!$G$32*$B314,$D314&gt;='Summary&amp;Assumptions'!$D$17,CW$47&gt;=$D314,CW$47&lt;=EDATE($D314,'Summary&amp;Assumptions'!$G$32))*$B314+AND(CW$56&lt;'Summary&amp;Assumptions'!$J$31,CW$47&gt;=$FO314,CW$47&lt;=$FP314)*(('Summary&amp;Assumptions'!$H$25*$C314)*(1+'Summary&amp;Assumptions'!$J$29)^(CW$46-1))+AND(CW$56&lt;'Summary&amp;Assumptions'!$J$31,CW$47&gt;=$FQ314,CW$47&lt;=$FR314)*(('Summary&amp;Assumptions'!$H$25*$C314)*(1+'Summary&amp;Assumptions'!$J$29)^(CW$46-1))</f>
        <v>0</v>
      </c>
      <c r="CS314" s="588">
        <f>AND(CX$55&gt;0,SUM($E314:CR314)&lt;'Summary&amp;Assumptions'!$G$32*$B314,$D314&gt;='Summary&amp;Assumptions'!$D$17,CX$47&gt;=$D314,CX$47&lt;=EDATE($D314,'Summary&amp;Assumptions'!$G$32))*$B314+AND(CX$56&lt;'Summary&amp;Assumptions'!$J$31,CX$47&gt;=$FO314,CX$47&lt;=$FP314)*(('Summary&amp;Assumptions'!$H$25*$C314)*(1+'Summary&amp;Assumptions'!$J$29)^(CX$46-1))+AND(CX$56&lt;'Summary&amp;Assumptions'!$J$31,CX$47&gt;=$FQ314,CX$47&lt;=$FR314)*(('Summary&amp;Assumptions'!$H$25*$C314)*(1+'Summary&amp;Assumptions'!$J$29)^(CX$46-1))</f>
        <v>0</v>
      </c>
      <c r="CT314" s="588">
        <f>AND(CY$55&gt;0,SUM($E314:CS314)&lt;'Summary&amp;Assumptions'!$G$32*$B314,$D314&gt;='Summary&amp;Assumptions'!$D$17,CY$47&gt;=$D314,CY$47&lt;=EDATE($D314,'Summary&amp;Assumptions'!$G$32))*$B314+AND(CY$56&lt;'Summary&amp;Assumptions'!$J$31,CY$47&gt;=$FO314,CY$47&lt;=$FP314)*(('Summary&amp;Assumptions'!$H$25*$C314)*(1+'Summary&amp;Assumptions'!$J$29)^(CY$46-1))+AND(CY$56&lt;'Summary&amp;Assumptions'!$J$31,CY$47&gt;=$FQ314,CY$47&lt;=$FR314)*(('Summary&amp;Assumptions'!$H$25*$C314)*(1+'Summary&amp;Assumptions'!$J$29)^(CY$46-1))</f>
        <v>0</v>
      </c>
      <c r="CU314" s="588">
        <f>AND(CZ$55&gt;0,SUM($E314:CT314)&lt;'Summary&amp;Assumptions'!$G$32*$B314,$D314&gt;='Summary&amp;Assumptions'!$D$17,CZ$47&gt;=$D314,CZ$47&lt;=EDATE($D314,'Summary&amp;Assumptions'!$G$32))*$B314+AND(CZ$56&lt;'Summary&amp;Assumptions'!$J$31,CZ$47&gt;=$FO314,CZ$47&lt;=$FP314)*(('Summary&amp;Assumptions'!$H$25*$C314)*(1+'Summary&amp;Assumptions'!$J$29)^(CZ$46-1))+AND(CZ$56&lt;'Summary&amp;Assumptions'!$J$31,CZ$47&gt;=$FQ314,CZ$47&lt;=$FR314)*(('Summary&amp;Assumptions'!$H$25*$C314)*(1+'Summary&amp;Assumptions'!$J$29)^(CZ$46-1))</f>
        <v>0</v>
      </c>
      <c r="CV314" s="588">
        <f>AND(DA$55&gt;0,SUM($E314:CU314)&lt;'Summary&amp;Assumptions'!$G$32*$B314,$D314&gt;='Summary&amp;Assumptions'!$D$17,DA$47&gt;=$D314,DA$47&lt;=EDATE($D314,'Summary&amp;Assumptions'!$G$32))*$B314+AND(DA$56&lt;'Summary&amp;Assumptions'!$J$31,DA$47&gt;=$FO314,DA$47&lt;=$FP314)*(('Summary&amp;Assumptions'!$H$25*$C314)*(1+'Summary&amp;Assumptions'!$J$29)^(DA$46-1))+AND(DA$56&lt;'Summary&amp;Assumptions'!$J$31,DA$47&gt;=$FQ314,DA$47&lt;=$FR314)*(('Summary&amp;Assumptions'!$H$25*$C314)*(1+'Summary&amp;Assumptions'!$J$29)^(DA$46-1))</f>
        <v>0</v>
      </c>
      <c r="CW314" s="588">
        <f>AND(DB$55&gt;0,SUM($E314:CV314)&lt;'Summary&amp;Assumptions'!$G$32*$B314,$D314&gt;='Summary&amp;Assumptions'!$D$17,DB$47&gt;=$D314,DB$47&lt;=EDATE($D314,'Summary&amp;Assumptions'!$G$32))*$B314+AND(DB$56&lt;'Summary&amp;Assumptions'!$J$31,DB$47&gt;=$FO314,DB$47&lt;=$FP314)*(('Summary&amp;Assumptions'!$H$25*$C314)*(1+'Summary&amp;Assumptions'!$J$29)^(DB$46-1))+AND(DB$56&lt;'Summary&amp;Assumptions'!$J$31,DB$47&gt;=$FQ314,DB$47&lt;=$FR314)*(('Summary&amp;Assumptions'!$H$25*$C314)*(1+'Summary&amp;Assumptions'!$J$29)^(DB$46-1))</f>
        <v>0</v>
      </c>
      <c r="CX314" s="588">
        <f>AND(DC$55&gt;0,SUM($E314:CW314)&lt;'Summary&amp;Assumptions'!$G$32*$B314,$D314&gt;='Summary&amp;Assumptions'!$D$17,DC$47&gt;=$D314,DC$47&lt;=EDATE($D314,'Summary&amp;Assumptions'!$G$32))*$B314+AND(DC$56&lt;'Summary&amp;Assumptions'!$J$31,DC$47&gt;=$FO314,DC$47&lt;=$FP314)*(('Summary&amp;Assumptions'!$H$25*$C314)*(1+'Summary&amp;Assumptions'!$J$29)^(DC$46-1))+AND(DC$56&lt;'Summary&amp;Assumptions'!$J$31,DC$47&gt;=$FQ314,DC$47&lt;=$FR314)*(('Summary&amp;Assumptions'!$H$25*$C314)*(1+'Summary&amp;Assumptions'!$J$29)^(DC$46-1))</f>
        <v>0</v>
      </c>
      <c r="CY314" s="588">
        <f>AND(DD$55&gt;0,SUM($E314:CX314)&lt;'Summary&amp;Assumptions'!$G$32*$B314,$D314&gt;='Summary&amp;Assumptions'!$D$17,DD$47&gt;=$D314,DD$47&lt;=EDATE($D314,'Summary&amp;Assumptions'!$G$32))*$B314+AND(DD$56&lt;'Summary&amp;Assumptions'!$J$31,DD$47&gt;=$FO314,DD$47&lt;=$FP314)*(('Summary&amp;Assumptions'!$H$25*$C314)*(1+'Summary&amp;Assumptions'!$J$29)^(DD$46-1))+AND(DD$56&lt;'Summary&amp;Assumptions'!$J$31,DD$47&gt;=$FQ314,DD$47&lt;=$FR314)*(('Summary&amp;Assumptions'!$H$25*$C314)*(1+'Summary&amp;Assumptions'!$J$29)^(DD$46-1))</f>
        <v>0</v>
      </c>
      <c r="CZ314" s="588">
        <f>AND(DE$55&gt;0,SUM($E314:CY314)&lt;'Summary&amp;Assumptions'!$G$32*$B314,$D314&gt;='Summary&amp;Assumptions'!$D$17,DE$47&gt;=$D314,DE$47&lt;=EDATE($D314,'Summary&amp;Assumptions'!$G$32))*$B314+AND(DE$56&lt;'Summary&amp;Assumptions'!$J$31,DE$47&gt;=$FO314,DE$47&lt;=$FP314)*(('Summary&amp;Assumptions'!$H$25*$C314)*(1+'Summary&amp;Assumptions'!$J$29)^(DE$46-1))+AND(DE$56&lt;'Summary&amp;Assumptions'!$J$31,DE$47&gt;=$FQ314,DE$47&lt;=$FR314)*(('Summary&amp;Assumptions'!$H$25*$C314)*(1+'Summary&amp;Assumptions'!$J$29)^(DE$46-1))</f>
        <v>0</v>
      </c>
      <c r="DA314" s="588">
        <f>AND(DF$55&gt;0,SUM($E314:CZ314)&lt;'Summary&amp;Assumptions'!$G$32*$B314,$D314&gt;='Summary&amp;Assumptions'!$D$17,DF$47&gt;=$D314,DF$47&lt;=EDATE($D314,'Summary&amp;Assumptions'!$G$32))*$B314+AND(DF$56&lt;'Summary&amp;Assumptions'!$J$31,DF$47&gt;=$FO314,DF$47&lt;=$FP314)*(('Summary&amp;Assumptions'!$H$25*$C314)*(1+'Summary&amp;Assumptions'!$J$29)^(DF$46-1))+AND(DF$56&lt;'Summary&amp;Assumptions'!$J$31,DF$47&gt;=$FQ314,DF$47&lt;=$FR314)*(('Summary&amp;Assumptions'!$H$25*$C314)*(1+'Summary&amp;Assumptions'!$J$29)^(DF$46-1))</f>
        <v>0</v>
      </c>
      <c r="DB314" s="588">
        <f>AND(DG$55&gt;0,SUM($E314:DA314)&lt;'Summary&amp;Assumptions'!$G$32*$B314,$D314&gt;='Summary&amp;Assumptions'!$D$17,DG$47&gt;=$D314,DG$47&lt;=EDATE($D314,'Summary&amp;Assumptions'!$G$32))*$B314+AND(DG$56&lt;'Summary&amp;Assumptions'!$J$31,DG$47&gt;=$FO314,DG$47&lt;=$FP314)*(('Summary&amp;Assumptions'!$H$25*$C314)*(1+'Summary&amp;Assumptions'!$J$29)^(DG$46-1))+AND(DG$56&lt;'Summary&amp;Assumptions'!$J$31,DG$47&gt;=$FQ314,DG$47&lt;=$FR314)*(('Summary&amp;Assumptions'!$H$25*$C314)*(1+'Summary&amp;Assumptions'!$J$29)^(DG$46-1))</f>
        <v>0</v>
      </c>
      <c r="DC314" s="588">
        <f>AND(DH$55&gt;0,SUM($E314:DB314)&lt;'Summary&amp;Assumptions'!$G$32*$B314,$D314&gt;='Summary&amp;Assumptions'!$D$17,DH$47&gt;=$D314,DH$47&lt;=EDATE($D314,'Summary&amp;Assumptions'!$G$32))*$B314+AND(DH$56&lt;'Summary&amp;Assumptions'!$J$31,DH$47&gt;=$FO314,DH$47&lt;=$FP314)*(('Summary&amp;Assumptions'!$H$25*$C314)*(1+'Summary&amp;Assumptions'!$J$29)^(DH$46-1))+AND(DH$56&lt;'Summary&amp;Assumptions'!$J$31,DH$47&gt;=$FQ314,DH$47&lt;=$FR314)*(('Summary&amp;Assumptions'!$H$25*$C314)*(1+'Summary&amp;Assumptions'!$J$29)^(DH$46-1))</f>
        <v>0</v>
      </c>
      <c r="DD314" s="588">
        <f>AND(DI$55&gt;0,SUM($E314:DC314)&lt;'Summary&amp;Assumptions'!$G$32*$B314,$D314&gt;='Summary&amp;Assumptions'!$D$17,DI$47&gt;=$D314,DI$47&lt;=EDATE($D314,'Summary&amp;Assumptions'!$G$32))*$B314+AND(DI$56&lt;'Summary&amp;Assumptions'!$J$31,DI$47&gt;=$FO314,DI$47&lt;=$FP314)*(('Summary&amp;Assumptions'!$H$25*$C314)*(1+'Summary&amp;Assumptions'!$J$29)^(DI$46-1))+AND(DI$56&lt;'Summary&amp;Assumptions'!$J$31,DI$47&gt;=$FQ314,DI$47&lt;=$FR314)*(('Summary&amp;Assumptions'!$H$25*$C314)*(1+'Summary&amp;Assumptions'!$J$29)^(DI$46-1))</f>
        <v>0</v>
      </c>
      <c r="DE314" s="588">
        <f>AND(DJ$55&gt;0,SUM($E314:DD314)&lt;'Summary&amp;Assumptions'!$G$32*$B314,$D314&gt;='Summary&amp;Assumptions'!$D$17,DJ$47&gt;=$D314,DJ$47&lt;=EDATE($D314,'Summary&amp;Assumptions'!$G$32))*$B314+AND(DJ$56&lt;'Summary&amp;Assumptions'!$J$31,DJ$47&gt;=$FO314,DJ$47&lt;=$FP314)*(('Summary&amp;Assumptions'!$H$25*$C314)*(1+'Summary&amp;Assumptions'!$J$29)^(DJ$46-1))+AND(DJ$56&lt;'Summary&amp;Assumptions'!$J$31,DJ$47&gt;=$FQ314,DJ$47&lt;=$FR314)*(('Summary&amp;Assumptions'!$H$25*$C314)*(1+'Summary&amp;Assumptions'!$J$29)^(DJ$46-1))</f>
        <v>0</v>
      </c>
      <c r="DF314" s="588">
        <f>AND(DK$55&gt;0,SUM($E314:DE314)&lt;'Summary&amp;Assumptions'!$G$32*$B314,$D314&gt;='Summary&amp;Assumptions'!$D$17,DK$47&gt;=$D314,DK$47&lt;=EDATE($D314,'Summary&amp;Assumptions'!$G$32))*$B314+AND(DK$56&lt;'Summary&amp;Assumptions'!$J$31,DK$47&gt;=$FO314,DK$47&lt;=$FP314)*(('Summary&amp;Assumptions'!$H$25*$C314)*(1+'Summary&amp;Assumptions'!$J$29)^(DK$46-1))+AND(DK$56&lt;'Summary&amp;Assumptions'!$J$31,DK$47&gt;=$FQ314,DK$47&lt;=$FR314)*(('Summary&amp;Assumptions'!$H$25*$C314)*(1+'Summary&amp;Assumptions'!$J$29)^(DK$46-1))</f>
        <v>0</v>
      </c>
      <c r="DG314" s="588">
        <f>AND(DL$55&gt;0,SUM($E314:DF314)&lt;'Summary&amp;Assumptions'!$G$32*$B314,$D314&gt;='Summary&amp;Assumptions'!$D$17,DL$47&gt;=$D314,DL$47&lt;=EDATE($D314,'Summary&amp;Assumptions'!$G$32))*$B314+AND(DL$56&lt;'Summary&amp;Assumptions'!$J$31,DL$47&gt;=$FO314,DL$47&lt;=$FP314)*(('Summary&amp;Assumptions'!$H$25*$C314)*(1+'Summary&amp;Assumptions'!$J$29)^(DL$46-1))+AND(DL$56&lt;'Summary&amp;Assumptions'!$J$31,DL$47&gt;=$FQ314,DL$47&lt;=$FR314)*(('Summary&amp;Assumptions'!$H$25*$C314)*(1+'Summary&amp;Assumptions'!$J$29)^(DL$46-1))</f>
        <v>0</v>
      </c>
      <c r="DH314" s="588">
        <f>AND(DM$55&gt;0,SUM($E314:DG314)&lt;'Summary&amp;Assumptions'!$G$32*$B314,$D314&gt;='Summary&amp;Assumptions'!$D$17,DM$47&gt;=$D314,DM$47&lt;=EDATE($D314,'Summary&amp;Assumptions'!$G$32))*$B314+AND(DM$56&lt;'Summary&amp;Assumptions'!$J$31,DM$47&gt;=$FO314,DM$47&lt;=$FP314)*(('Summary&amp;Assumptions'!$H$25*$C314)*(1+'Summary&amp;Assumptions'!$J$29)^(DM$46-1))+AND(DM$56&lt;'Summary&amp;Assumptions'!$J$31,DM$47&gt;=$FQ314,DM$47&lt;=$FR314)*(('Summary&amp;Assumptions'!$H$25*$C314)*(1+'Summary&amp;Assumptions'!$J$29)^(DM$46-1))</f>
        <v>0</v>
      </c>
      <c r="DI314" s="588">
        <f>AND(DN$55&gt;0,SUM($E314:DH314)&lt;'Summary&amp;Assumptions'!$G$32*$B314,$D314&gt;='Summary&amp;Assumptions'!$D$17,DN$47&gt;=$D314,DN$47&lt;=EDATE($D314,'Summary&amp;Assumptions'!$G$32))*$B314+AND(DN$56&lt;'Summary&amp;Assumptions'!$J$31,DN$47&gt;=$FO314,DN$47&lt;=$FP314)*(('Summary&amp;Assumptions'!$H$25*$C314)*(1+'Summary&amp;Assumptions'!$J$29)^(DN$46-1))+AND(DN$56&lt;'Summary&amp;Assumptions'!$J$31,DN$47&gt;=$FQ314,DN$47&lt;=$FR314)*(('Summary&amp;Assumptions'!$H$25*$C314)*(1+'Summary&amp;Assumptions'!$J$29)^(DN$46-1))</f>
        <v>0</v>
      </c>
      <c r="DJ314" s="588">
        <f>AND(DO$55&gt;0,SUM($E314:DI314)&lt;'Summary&amp;Assumptions'!$G$32*$B314,$D314&gt;='Summary&amp;Assumptions'!$D$17,DO$47&gt;=$D314,DO$47&lt;=EDATE($D314,'Summary&amp;Assumptions'!$G$32))*$B314+AND(DO$56&lt;'Summary&amp;Assumptions'!$J$31,DO$47&gt;=$FO314,DO$47&lt;=$FP314)*(('Summary&amp;Assumptions'!$H$25*$C314)*(1+'Summary&amp;Assumptions'!$J$29)^(DO$46-1))+AND(DO$56&lt;'Summary&amp;Assumptions'!$J$31,DO$47&gt;=$FQ314,DO$47&lt;=$FR314)*(('Summary&amp;Assumptions'!$H$25*$C314)*(1+'Summary&amp;Assumptions'!$J$29)^(DO$46-1))</f>
        <v>0</v>
      </c>
      <c r="DK314" s="588">
        <f>AND(DP$55&gt;0,SUM($E314:DJ314)&lt;'Summary&amp;Assumptions'!$G$32*$B314,$D314&gt;='Summary&amp;Assumptions'!$D$17,DP$47&gt;=$D314,DP$47&lt;=EDATE($D314,'Summary&amp;Assumptions'!$G$32))*$B314+AND(DP$56&lt;'Summary&amp;Assumptions'!$J$31,DP$47&gt;=$FO314,DP$47&lt;=$FP314)*(('Summary&amp;Assumptions'!$H$25*$C314)*(1+'Summary&amp;Assumptions'!$J$29)^(DP$46-1))+AND(DP$56&lt;'Summary&amp;Assumptions'!$J$31,DP$47&gt;=$FQ314,DP$47&lt;=$FR314)*(('Summary&amp;Assumptions'!$H$25*$C314)*(1+'Summary&amp;Assumptions'!$J$29)^(DP$46-1))</f>
        <v>0</v>
      </c>
      <c r="DL314" s="588">
        <f>AND(DQ$55&gt;0,SUM($E314:DK314)&lt;'Summary&amp;Assumptions'!$G$32*$B314,$D314&gt;='Summary&amp;Assumptions'!$D$17,DQ$47&gt;=$D314,DQ$47&lt;=EDATE($D314,'Summary&amp;Assumptions'!$G$32))*$B314+AND(DQ$56&lt;'Summary&amp;Assumptions'!$J$31,DQ$47&gt;=$FO314,DQ$47&lt;=$FP314)*(('Summary&amp;Assumptions'!$H$25*$C314)*(1+'Summary&amp;Assumptions'!$J$29)^(DQ$46-1))+AND(DQ$56&lt;'Summary&amp;Assumptions'!$J$31,DQ$47&gt;=$FQ314,DQ$47&lt;=$FR314)*(('Summary&amp;Assumptions'!$H$25*$C314)*(1+'Summary&amp;Assumptions'!$J$29)^(DQ$46-1))</f>
        <v>0</v>
      </c>
      <c r="DM314" s="588">
        <f>AND(DR$55&gt;0,SUM($E314:DL314)&lt;'Summary&amp;Assumptions'!$G$32*$B314,$D314&gt;='Summary&amp;Assumptions'!$D$17,DR$47&gt;=$D314,DR$47&lt;=EDATE($D314,'Summary&amp;Assumptions'!$G$32))*$B314+AND(DR$56&lt;'Summary&amp;Assumptions'!$J$31,DR$47&gt;=$FO314,DR$47&lt;=$FP314)*(('Summary&amp;Assumptions'!$H$25*$C314)*(1+'Summary&amp;Assumptions'!$J$29)^(DR$46-1))+AND(DR$56&lt;'Summary&amp;Assumptions'!$J$31,DR$47&gt;=$FQ314,DR$47&lt;=$FR314)*(('Summary&amp;Assumptions'!$H$25*$C314)*(1+'Summary&amp;Assumptions'!$J$29)^(DR$46-1))</f>
        <v>0</v>
      </c>
      <c r="DN314" s="588">
        <f>AND(DS$55&gt;0,SUM($E314:DM314)&lt;'Summary&amp;Assumptions'!$G$32*$B314,$D314&gt;='Summary&amp;Assumptions'!$D$17,DS$47&gt;=$D314,DS$47&lt;=EDATE($D314,'Summary&amp;Assumptions'!$G$32))*$B314+AND(DS$56&lt;'Summary&amp;Assumptions'!$J$31,DS$47&gt;=$FO314,DS$47&lt;=$FP314)*(('Summary&amp;Assumptions'!$H$25*$C314)*(1+'Summary&amp;Assumptions'!$J$29)^(DS$46-1))+AND(DS$56&lt;'Summary&amp;Assumptions'!$J$31,DS$47&gt;=$FQ314,DS$47&lt;=$FR314)*(('Summary&amp;Assumptions'!$H$25*$C314)*(1+'Summary&amp;Assumptions'!$J$29)^(DS$46-1))</f>
        <v>0</v>
      </c>
      <c r="DO314" s="588">
        <f>AND(DT$55&gt;0,SUM($E314:DN314)&lt;'Summary&amp;Assumptions'!$G$32*$B314,$D314&gt;='Summary&amp;Assumptions'!$D$17,DT$47&gt;=$D314,DT$47&lt;=EDATE($D314,'Summary&amp;Assumptions'!$G$32))*$B314+AND(DT$56&lt;'Summary&amp;Assumptions'!$J$31,DT$47&gt;=$FO314,DT$47&lt;=$FP314)*(('Summary&amp;Assumptions'!$H$25*$C314)*(1+'Summary&amp;Assumptions'!$J$29)^(DT$46-1))+AND(DT$56&lt;'Summary&amp;Assumptions'!$J$31,DT$47&gt;=$FQ314,DT$47&lt;=$FR314)*(('Summary&amp;Assumptions'!$H$25*$C314)*(1+'Summary&amp;Assumptions'!$J$29)^(DT$46-1))</f>
        <v>0</v>
      </c>
      <c r="DP314" s="588">
        <f>AND(DU$55&gt;0,SUM($E314:DO314)&lt;'Summary&amp;Assumptions'!$G$32*$B314,$D314&gt;='Summary&amp;Assumptions'!$D$17,DU$47&gt;=$D314,DU$47&lt;=EDATE($D314,'Summary&amp;Assumptions'!$G$32))*$B314+AND(DU$56&lt;'Summary&amp;Assumptions'!$J$31,DU$47&gt;=$FO314,DU$47&lt;=$FP314)*(('Summary&amp;Assumptions'!$H$25*$C314)*(1+'Summary&amp;Assumptions'!$J$29)^(DU$46-1))+AND(DU$56&lt;'Summary&amp;Assumptions'!$J$31,DU$47&gt;=$FQ314,DU$47&lt;=$FR314)*(('Summary&amp;Assumptions'!$H$25*$C314)*(1+'Summary&amp;Assumptions'!$J$29)^(DU$46-1))</f>
        <v>0</v>
      </c>
      <c r="DQ314" s="588">
        <f>AND(DV$55&gt;0,SUM($E314:DP314)&lt;'Summary&amp;Assumptions'!$G$32*$B314,$D314&gt;='Summary&amp;Assumptions'!$D$17,DV$47&gt;=$D314,DV$47&lt;=EDATE($D314,'Summary&amp;Assumptions'!$G$32))*$B314+AND(DV$56&lt;'Summary&amp;Assumptions'!$J$31,DV$47&gt;=$FO314,DV$47&lt;=$FP314)*(('Summary&amp;Assumptions'!$H$25*$C314)*(1+'Summary&amp;Assumptions'!$J$29)^(DV$46-1))+AND(DV$56&lt;'Summary&amp;Assumptions'!$J$31,DV$47&gt;=$FQ314,DV$47&lt;=$FR314)*(('Summary&amp;Assumptions'!$H$25*$C314)*(1+'Summary&amp;Assumptions'!$J$29)^(DV$46-1))</f>
        <v>0</v>
      </c>
      <c r="DR314" s="588">
        <f>AND(DW$55&gt;0,SUM($E314:DQ314)&lt;'Summary&amp;Assumptions'!$G$32*$B314,$D314&gt;='Summary&amp;Assumptions'!$D$17,DW$47&gt;=$D314,DW$47&lt;=EDATE($D314,'Summary&amp;Assumptions'!$G$32))*$B314+AND(DW$56&lt;'Summary&amp;Assumptions'!$J$31,DW$47&gt;=$FO314,DW$47&lt;=$FP314)*(('Summary&amp;Assumptions'!$H$25*$C314)*(1+'Summary&amp;Assumptions'!$J$29)^(DW$46-1))+AND(DW$56&lt;'Summary&amp;Assumptions'!$J$31,DW$47&gt;=$FQ314,DW$47&lt;=$FR314)*(('Summary&amp;Assumptions'!$H$25*$C314)*(1+'Summary&amp;Assumptions'!$J$29)^(DW$46-1))</f>
        <v>0</v>
      </c>
      <c r="DS314" s="588">
        <f>AND(DX$55&gt;0,SUM($E314:DR314)&lt;'Summary&amp;Assumptions'!$G$32*$B314,$D314&gt;='Summary&amp;Assumptions'!$D$17,DX$47&gt;=$D314,DX$47&lt;=EDATE($D314,'Summary&amp;Assumptions'!$G$32))*$B314+AND(DX$56&lt;'Summary&amp;Assumptions'!$J$31,DX$47&gt;=$FO314,DX$47&lt;=$FP314)*(('Summary&amp;Assumptions'!$H$25*$C314)*(1+'Summary&amp;Assumptions'!$J$29)^(DX$46-1))+AND(DX$56&lt;'Summary&amp;Assumptions'!$J$31,DX$47&gt;=$FQ314,DX$47&lt;=$FR314)*(('Summary&amp;Assumptions'!$H$25*$C314)*(1+'Summary&amp;Assumptions'!$J$29)^(DX$46-1))</f>
        <v>0</v>
      </c>
      <c r="DT314" s="588">
        <f>AND(DY$55&gt;0,SUM($E314:DS314)&lt;'Summary&amp;Assumptions'!$G$32*$B314,$D314&gt;='Summary&amp;Assumptions'!$D$17,DY$47&gt;=$D314,DY$47&lt;=EDATE($D314,'Summary&amp;Assumptions'!$G$32))*$B314+AND(DY$56&lt;'Summary&amp;Assumptions'!$J$31,DY$47&gt;=$FO314,DY$47&lt;=$FP314)*(('Summary&amp;Assumptions'!$H$25*$C314)*(1+'Summary&amp;Assumptions'!$J$29)^(DY$46-1))+AND(DY$56&lt;'Summary&amp;Assumptions'!$J$31,DY$47&gt;=$FQ314,DY$47&lt;=$FR314)*(('Summary&amp;Assumptions'!$H$25*$C314)*(1+'Summary&amp;Assumptions'!$J$29)^(DY$46-1))</f>
        <v>0</v>
      </c>
      <c r="DU314" s="588">
        <f>AND(DZ$55&gt;0,SUM($E314:DT314)&lt;'Summary&amp;Assumptions'!$G$32*$B314,$D314&gt;='Summary&amp;Assumptions'!$D$17,DZ$47&gt;=$D314,DZ$47&lt;=EDATE($D314,'Summary&amp;Assumptions'!$G$32))*$B314+AND(DZ$56&lt;'Summary&amp;Assumptions'!$J$31,DZ$47&gt;=$FO314,DZ$47&lt;=$FP314)*(('Summary&amp;Assumptions'!$H$25*$C314)*(1+'Summary&amp;Assumptions'!$J$29)^(DZ$46-1))+AND(DZ$56&lt;'Summary&amp;Assumptions'!$J$31,DZ$47&gt;=$FQ314,DZ$47&lt;=$FR314)*(('Summary&amp;Assumptions'!$H$25*$C314)*(1+'Summary&amp;Assumptions'!$J$29)^(DZ$46-1))</f>
        <v>0</v>
      </c>
      <c r="DV314" s="588">
        <f>AND(EA$55&gt;0,SUM($E314:DU314)&lt;'Summary&amp;Assumptions'!$G$32*$B314,$D314&gt;='Summary&amp;Assumptions'!$D$17,EA$47&gt;=$D314,EA$47&lt;=EDATE($D314,'Summary&amp;Assumptions'!$G$32))*$B314+AND(EA$56&lt;'Summary&amp;Assumptions'!$J$31,EA$47&gt;=$FO314,EA$47&lt;=$FP314)*(('Summary&amp;Assumptions'!$H$25*$C314)*(1+'Summary&amp;Assumptions'!$J$29)^(EA$46-1))+AND(EA$56&lt;'Summary&amp;Assumptions'!$J$31,EA$47&gt;=$FQ314,EA$47&lt;=$FR314)*(('Summary&amp;Assumptions'!$H$25*$C314)*(1+'Summary&amp;Assumptions'!$J$29)^(EA$46-1))</f>
        <v>0</v>
      </c>
      <c r="DW314" s="588">
        <f>AND(EB$55&gt;0,SUM($E314:DV314)&lt;'Summary&amp;Assumptions'!$G$32*$B314,$D314&gt;='Summary&amp;Assumptions'!$D$17,EB$47&gt;=$D314,EB$47&lt;=EDATE($D314,'Summary&amp;Assumptions'!$G$32))*$B314+AND(EB$56&lt;'Summary&amp;Assumptions'!$J$31,EB$47&gt;=$FO314,EB$47&lt;=$FP314)*(('Summary&amp;Assumptions'!$H$25*$C314)*(1+'Summary&amp;Assumptions'!$J$29)^(EB$46-1))+AND(EB$56&lt;'Summary&amp;Assumptions'!$J$31,EB$47&gt;=$FQ314,EB$47&lt;=$FR314)*(('Summary&amp;Assumptions'!$H$25*$C314)*(1+'Summary&amp;Assumptions'!$J$29)^(EB$46-1))</f>
        <v>0</v>
      </c>
      <c r="DX314" s="588">
        <f>AND(EC$55&gt;0,SUM($E314:DW314)&lt;'Summary&amp;Assumptions'!$G$32*$B314,$D314&gt;='Summary&amp;Assumptions'!$D$17,EC$47&gt;=$D314,EC$47&lt;=EDATE($D314,'Summary&amp;Assumptions'!$G$32))*$B314+AND(EC$56&lt;'Summary&amp;Assumptions'!$J$31,EC$47&gt;=$FO314,EC$47&lt;=$FP314)*(('Summary&amp;Assumptions'!$H$25*$C314)*(1+'Summary&amp;Assumptions'!$J$29)^(EC$46-1))+AND(EC$56&lt;'Summary&amp;Assumptions'!$J$31,EC$47&gt;=$FQ314,EC$47&lt;=$FR314)*(('Summary&amp;Assumptions'!$H$25*$C314)*(1+'Summary&amp;Assumptions'!$J$29)^(EC$46-1))</f>
        <v>0</v>
      </c>
      <c r="DY314" s="588">
        <f>AND(ED$55&gt;0,SUM($E314:DX314)&lt;'Summary&amp;Assumptions'!$G$32*$B314,$D314&gt;='Summary&amp;Assumptions'!$D$17,ED$47&gt;=$D314,ED$47&lt;=EDATE($D314,'Summary&amp;Assumptions'!$G$32))*$B314+AND(ED$56&lt;'Summary&amp;Assumptions'!$J$31,ED$47&gt;=$FO314,ED$47&lt;=$FP314)*(('Summary&amp;Assumptions'!$H$25*$C314)*(1+'Summary&amp;Assumptions'!$J$29)^(ED$46-1))+AND(ED$56&lt;'Summary&amp;Assumptions'!$J$31,ED$47&gt;=$FQ314,ED$47&lt;=$FR314)*(('Summary&amp;Assumptions'!$H$25*$C314)*(1+'Summary&amp;Assumptions'!$J$29)^(ED$46-1))</f>
        <v>0</v>
      </c>
      <c r="DZ314" s="588">
        <f>AND(EE$55&gt;0,SUM($E314:DY314)&lt;'Summary&amp;Assumptions'!$G$32*$B314,$D314&gt;='Summary&amp;Assumptions'!$D$17,EE$47&gt;=$D314,EE$47&lt;=EDATE($D314,'Summary&amp;Assumptions'!$G$32))*$B314+AND(EE$56&lt;'Summary&amp;Assumptions'!$J$31,EE$47&gt;=$FO314,EE$47&lt;=$FP314)*(('Summary&amp;Assumptions'!$H$25*$C314)*(1+'Summary&amp;Assumptions'!$J$29)^(EE$46-1))+AND(EE$56&lt;'Summary&amp;Assumptions'!$J$31,EE$47&gt;=$FQ314,EE$47&lt;=$FR314)*(('Summary&amp;Assumptions'!$H$25*$C314)*(1+'Summary&amp;Assumptions'!$J$29)^(EE$46-1))</f>
        <v>0</v>
      </c>
      <c r="EA314" s="588">
        <f>AND(EF$55&gt;0,SUM($E314:DZ314)&lt;'Summary&amp;Assumptions'!$G$32*$B314,$D314&gt;='Summary&amp;Assumptions'!$D$17,EF$47&gt;=$D314,EF$47&lt;=EDATE($D314,'Summary&amp;Assumptions'!$G$32))*$B314+AND(EF$56&lt;'Summary&amp;Assumptions'!$J$31,EF$47&gt;=$FO314,EF$47&lt;=$FP314)*(('Summary&amp;Assumptions'!$H$25*$C314)*(1+'Summary&amp;Assumptions'!$J$29)^(EF$46-1))+AND(EF$56&lt;'Summary&amp;Assumptions'!$J$31,EF$47&gt;=$FQ314,EF$47&lt;=$FR314)*(('Summary&amp;Assumptions'!$H$25*$C314)*(1+'Summary&amp;Assumptions'!$J$29)^(EF$46-1))</f>
        <v>0</v>
      </c>
      <c r="EB314" s="588">
        <f>AND(EG$55&gt;0,SUM($E314:EA314)&lt;'Summary&amp;Assumptions'!$G$32*$B314,$D314&gt;='Summary&amp;Assumptions'!$D$17,EG$47&gt;=$D314,EG$47&lt;=EDATE($D314,'Summary&amp;Assumptions'!$G$32))*$B314+AND(EG$56&lt;'Summary&amp;Assumptions'!$J$31,EG$47&gt;=$FO314,EG$47&lt;=$FP314)*(('Summary&amp;Assumptions'!$H$25*$C314)*(1+'Summary&amp;Assumptions'!$J$29)^(EG$46-1))+AND(EG$56&lt;'Summary&amp;Assumptions'!$J$31,EG$47&gt;=$FQ314,EG$47&lt;=$FR314)*(('Summary&amp;Assumptions'!$H$25*$C314)*(1+'Summary&amp;Assumptions'!$J$29)^(EG$46-1))</f>
        <v>0</v>
      </c>
      <c r="EC314" s="588">
        <f>AND(EH$55&gt;0,SUM($E314:EB314)&lt;'Summary&amp;Assumptions'!$G$32*$B314,$D314&gt;='Summary&amp;Assumptions'!$D$17,EH$47&gt;=$D314,EH$47&lt;=EDATE($D314,'Summary&amp;Assumptions'!$G$32))*$B314+AND(EH$56&lt;'Summary&amp;Assumptions'!$J$31,EH$47&gt;=$FO314,EH$47&lt;=$FP314)*(('Summary&amp;Assumptions'!$H$25*$C314)*(1+'Summary&amp;Assumptions'!$J$29)^(EH$46-1))+AND(EH$56&lt;'Summary&amp;Assumptions'!$J$31,EH$47&gt;=$FQ314,EH$47&lt;=$FR314)*(('Summary&amp;Assumptions'!$H$25*$C314)*(1+'Summary&amp;Assumptions'!$J$29)^(EH$46-1))</f>
        <v>0</v>
      </c>
      <c r="ED314" s="588">
        <f>AND(EI$55&gt;0,SUM($E314:EC314)&lt;'Summary&amp;Assumptions'!$G$32*$B314,$D314&gt;='Summary&amp;Assumptions'!$D$17,EI$47&gt;=$D314,EI$47&lt;=EDATE($D314,'Summary&amp;Assumptions'!$G$32))*$B314+AND(EI$56&lt;'Summary&amp;Assumptions'!$J$31,EI$47&gt;=$FO314,EI$47&lt;=$FP314)*(('Summary&amp;Assumptions'!$H$25*$C314)*(1+'Summary&amp;Assumptions'!$J$29)^(EI$46-1))+AND(EI$56&lt;'Summary&amp;Assumptions'!$J$31,EI$47&gt;=$FQ314,EI$47&lt;=$FR314)*(('Summary&amp;Assumptions'!$H$25*$C314)*(1+'Summary&amp;Assumptions'!$J$29)^(EI$46-1))</f>
        <v>0</v>
      </c>
      <c r="EE314" s="588">
        <f>AND(EJ$55&gt;0,SUM($E314:ED314)&lt;'Summary&amp;Assumptions'!$G$32*$B314,$D314&gt;='Summary&amp;Assumptions'!$D$17,EJ$47&gt;=$D314,EJ$47&lt;=EDATE($D314,'Summary&amp;Assumptions'!$G$32))*$B314+AND(EJ$56&lt;'Summary&amp;Assumptions'!$J$31,EJ$47&gt;=$FO314,EJ$47&lt;=$FP314)*(('Summary&amp;Assumptions'!$H$25*$C314)*(1+'Summary&amp;Assumptions'!$J$29)^(EJ$46-1))+AND(EJ$56&lt;'Summary&amp;Assumptions'!$J$31,EJ$47&gt;=$FQ314,EJ$47&lt;=$FR314)*(('Summary&amp;Assumptions'!$H$25*$C314)*(1+'Summary&amp;Assumptions'!$J$29)^(EJ$46-1))</f>
        <v>0</v>
      </c>
      <c r="EF314" s="588">
        <f>AND(EK$55&gt;0,SUM($E314:EE314)&lt;'Summary&amp;Assumptions'!$G$32*$B314,$D314&gt;='Summary&amp;Assumptions'!$D$17,EK$47&gt;=$D314,EK$47&lt;=EDATE($D314,'Summary&amp;Assumptions'!$G$32))*$B314+AND(EK$56&lt;'Summary&amp;Assumptions'!$J$31,EK$47&gt;=$FO314,EK$47&lt;=$FP314)*(('Summary&amp;Assumptions'!$H$25*$C314)*(1+'Summary&amp;Assumptions'!$J$29)^(EK$46-1))+AND(EK$56&lt;'Summary&amp;Assumptions'!$J$31,EK$47&gt;=$FQ314,EK$47&lt;=$FR314)*(('Summary&amp;Assumptions'!$H$25*$C314)*(1+'Summary&amp;Assumptions'!$J$29)^(EK$46-1))</f>
        <v>0</v>
      </c>
      <c r="EG314" s="588">
        <f>AND(EL$55&gt;0,SUM($E314:EF314)&lt;'Summary&amp;Assumptions'!$G$32*$B314,$D314&gt;='Summary&amp;Assumptions'!$D$17,EL$47&gt;=$D314,EL$47&lt;=EDATE($D314,'Summary&amp;Assumptions'!$G$32))*$B314+AND(EL$56&lt;'Summary&amp;Assumptions'!$J$31,EL$47&gt;=$FO314,EL$47&lt;=$FP314)*(('Summary&amp;Assumptions'!$H$25*$C314)*(1+'Summary&amp;Assumptions'!$J$29)^(EL$46-1))+AND(EL$56&lt;'Summary&amp;Assumptions'!$J$31,EL$47&gt;=$FQ314,EL$47&lt;=$FR314)*(('Summary&amp;Assumptions'!$H$25*$C314)*(1+'Summary&amp;Assumptions'!$J$29)^(EL$46-1))</f>
        <v>0</v>
      </c>
      <c r="EH314" s="588">
        <f>AND(EM$55&gt;0,SUM($E314:EG314)&lt;'Summary&amp;Assumptions'!$G$32*$B314,$D314&gt;='Summary&amp;Assumptions'!$D$17,EM$47&gt;=$D314,EM$47&lt;=EDATE($D314,'Summary&amp;Assumptions'!$G$32))*$B314+AND(EM$56&lt;'Summary&amp;Assumptions'!$J$31,EM$47&gt;=$FO314,EM$47&lt;=$FP314)*(('Summary&amp;Assumptions'!$H$25*$C314)*(1+'Summary&amp;Assumptions'!$J$29)^(EM$46-1))+AND(EM$56&lt;'Summary&amp;Assumptions'!$J$31,EM$47&gt;=$FQ314,EM$47&lt;=$FR314)*(('Summary&amp;Assumptions'!$H$25*$C314)*(1+'Summary&amp;Assumptions'!$J$29)^(EM$46-1))</f>
        <v>0</v>
      </c>
      <c r="EI314" s="588">
        <f>AND(EN$55&gt;0,SUM($E314:EH314)&lt;'Summary&amp;Assumptions'!$G$32*$B314,$D314&gt;='Summary&amp;Assumptions'!$D$17,EN$47&gt;=$D314,EN$47&lt;=EDATE($D314,'Summary&amp;Assumptions'!$G$32))*$B314+AND(EN$56&lt;'Summary&amp;Assumptions'!$J$31,EN$47&gt;=$FO314,EN$47&lt;=$FP314)*(('Summary&amp;Assumptions'!$H$25*$C314)*(1+'Summary&amp;Assumptions'!$J$29)^(EN$46-1))+AND(EN$56&lt;'Summary&amp;Assumptions'!$J$31,EN$47&gt;=$FQ314,EN$47&lt;=$FR314)*(('Summary&amp;Assumptions'!$H$25*$C314)*(1+'Summary&amp;Assumptions'!$J$29)^(EN$46-1))</f>
        <v>0</v>
      </c>
      <c r="EJ314" s="588">
        <f>AND(EO$55&gt;0,SUM($E314:EI314)&lt;'Summary&amp;Assumptions'!$G$32*$B314,$D314&gt;='Summary&amp;Assumptions'!$D$17,EO$47&gt;=$D314,EO$47&lt;=EDATE($D314,'Summary&amp;Assumptions'!$G$32))*$B314+AND(EO$56&lt;'Summary&amp;Assumptions'!$J$31,EO$47&gt;=$FO314,EO$47&lt;=$FP314)*(('Summary&amp;Assumptions'!$H$25*$C314)*(1+'Summary&amp;Assumptions'!$J$29)^(EO$46-1))+AND(EO$56&lt;'Summary&amp;Assumptions'!$J$31,EO$47&gt;=$FQ314,EO$47&lt;=$FR314)*(('Summary&amp;Assumptions'!$H$25*$C314)*(1+'Summary&amp;Assumptions'!$J$29)^(EO$46-1))</f>
        <v>0</v>
      </c>
      <c r="EK314" s="588">
        <f>AND(EP$55&gt;0,SUM($E314:EJ314)&lt;'Summary&amp;Assumptions'!$G$32*$B314,$D314&gt;='Summary&amp;Assumptions'!$D$17,EP$47&gt;=$D314,EP$47&lt;=EDATE($D314,'Summary&amp;Assumptions'!$G$32))*$B314+AND(EP$56&lt;'Summary&amp;Assumptions'!$J$31,EP$47&gt;=$FO314,EP$47&lt;=$FP314)*(('Summary&amp;Assumptions'!$H$25*$C314)*(1+'Summary&amp;Assumptions'!$J$29)^(EP$46-1))+AND(EP$56&lt;'Summary&amp;Assumptions'!$J$31,EP$47&gt;=$FQ314,EP$47&lt;=$FR314)*(('Summary&amp;Assumptions'!$H$25*$C314)*(1+'Summary&amp;Assumptions'!$J$29)^(EP$46-1))</f>
        <v>0</v>
      </c>
      <c r="EL314" s="588">
        <f>AND(EQ$55&gt;0,SUM($E314:EK314)&lt;'Summary&amp;Assumptions'!$G$32*$B314,$D314&gt;='Summary&amp;Assumptions'!$D$17,EQ$47&gt;=$D314,EQ$47&lt;=EDATE($D314,'Summary&amp;Assumptions'!$G$32))*$B314+AND(EQ$56&lt;'Summary&amp;Assumptions'!$J$31,EQ$47&gt;=$FO314,EQ$47&lt;=$FP314)*(('Summary&amp;Assumptions'!$H$25*$C314)*(1+'Summary&amp;Assumptions'!$J$29)^(EQ$46-1))+AND(EQ$56&lt;'Summary&amp;Assumptions'!$J$31,EQ$47&gt;=$FQ314,EQ$47&lt;=$FR314)*(('Summary&amp;Assumptions'!$H$25*$C314)*(1+'Summary&amp;Assumptions'!$J$29)^(EQ$46-1))</f>
        <v>0</v>
      </c>
      <c r="EM314" s="588">
        <f>AND(ER$55&gt;0,SUM($E314:EL314)&lt;'Summary&amp;Assumptions'!$G$32*$B314,$D314&gt;='Summary&amp;Assumptions'!$D$17,ER$47&gt;=$D314,ER$47&lt;=EDATE($D314,'Summary&amp;Assumptions'!$G$32))*$B314+AND(ER$56&lt;'Summary&amp;Assumptions'!$J$31,ER$47&gt;=$FO314,ER$47&lt;=$FP314)*(('Summary&amp;Assumptions'!$H$25*$C314)*(1+'Summary&amp;Assumptions'!$J$29)^(ER$46-1))+AND(ER$56&lt;'Summary&amp;Assumptions'!$J$31,ER$47&gt;=$FQ314,ER$47&lt;=$FR314)*(('Summary&amp;Assumptions'!$H$25*$C314)*(1+'Summary&amp;Assumptions'!$J$29)^(ER$46-1))</f>
        <v>0</v>
      </c>
      <c r="EN314" s="588">
        <f>AND(ES$55&gt;0,SUM($E314:EM314)&lt;'Summary&amp;Assumptions'!$G$32*$B314,$D314&gt;='Summary&amp;Assumptions'!$D$17,ES$47&gt;=$D314,ES$47&lt;=EDATE($D314,'Summary&amp;Assumptions'!$G$32))*$B314+AND(ES$56&lt;'Summary&amp;Assumptions'!$J$31,ES$47&gt;=$FO314,ES$47&lt;=$FP314)*(('Summary&amp;Assumptions'!$H$25*$C314)*(1+'Summary&amp;Assumptions'!$J$29)^(ES$46-1))+AND(ES$56&lt;'Summary&amp;Assumptions'!$J$31,ES$47&gt;=$FQ314,ES$47&lt;=$FR314)*(('Summary&amp;Assumptions'!$H$25*$C314)*(1+'Summary&amp;Assumptions'!$J$29)^(ES$46-1))</f>
        <v>0</v>
      </c>
      <c r="EO314" s="588">
        <f>AND(ET$55&gt;0,SUM($E314:EN314)&lt;'Summary&amp;Assumptions'!$G$32*$B314,$D314&gt;='Summary&amp;Assumptions'!$D$17,ET$47&gt;=$D314,ET$47&lt;=EDATE($D314,'Summary&amp;Assumptions'!$G$32))*$B314+AND(ET$56&lt;'Summary&amp;Assumptions'!$J$31,ET$47&gt;=$FO314,ET$47&lt;=$FP314)*(('Summary&amp;Assumptions'!$H$25*$C314)*(1+'Summary&amp;Assumptions'!$J$29)^(ET$46-1))+AND(ET$56&lt;'Summary&amp;Assumptions'!$J$31,ET$47&gt;=$FQ314,ET$47&lt;=$FR314)*(('Summary&amp;Assumptions'!$H$25*$C314)*(1+'Summary&amp;Assumptions'!$J$29)^(ET$46-1))</f>
        <v>0</v>
      </c>
      <c r="EP314" s="588">
        <f>AND(EU$55&gt;0,SUM($E314:EO314)&lt;'Summary&amp;Assumptions'!$G$32*$B314,$D314&gt;='Summary&amp;Assumptions'!$D$17,EU$47&gt;=$D314,EU$47&lt;=EDATE($D314,'Summary&amp;Assumptions'!$G$32))*$B314+AND(EU$56&lt;'Summary&amp;Assumptions'!$J$31,EU$47&gt;=$FO314,EU$47&lt;=$FP314)*(('Summary&amp;Assumptions'!$H$25*$C314)*(1+'Summary&amp;Assumptions'!$J$29)^(EU$46-1))+AND(EU$56&lt;'Summary&amp;Assumptions'!$J$31,EU$47&gt;=$FQ314,EU$47&lt;=$FR314)*(('Summary&amp;Assumptions'!$H$25*$C314)*(1+'Summary&amp;Assumptions'!$J$29)^(EU$46-1))</f>
        <v>0</v>
      </c>
      <c r="EQ314" s="588">
        <f>AND(EV$55&gt;0,SUM($E314:EP314)&lt;'Summary&amp;Assumptions'!$G$32*$B314,$D314&gt;='Summary&amp;Assumptions'!$D$17,EV$47&gt;=$D314,EV$47&lt;=EDATE($D314,'Summary&amp;Assumptions'!$G$32))*$B314+AND(EV$56&lt;'Summary&amp;Assumptions'!$J$31,EV$47&gt;=$FO314,EV$47&lt;=$FP314)*(('Summary&amp;Assumptions'!$H$25*$C314)*(1+'Summary&amp;Assumptions'!$J$29)^(EV$46-1))+AND(EV$56&lt;'Summary&amp;Assumptions'!$J$31,EV$47&gt;=$FQ314,EV$47&lt;=$FR314)*(('Summary&amp;Assumptions'!$H$25*$C314)*(1+'Summary&amp;Assumptions'!$J$29)^(EV$46-1))</f>
        <v>0</v>
      </c>
      <c r="ER314" s="588">
        <f>AND(EW$55&gt;0,SUM($E314:EQ314)&lt;'Summary&amp;Assumptions'!$G$32*$B314,$D314&gt;='Summary&amp;Assumptions'!$D$17,EW$47&gt;=$D314,EW$47&lt;=EDATE($D314,'Summary&amp;Assumptions'!$G$32))*$B314+AND(EW$56&lt;'Summary&amp;Assumptions'!$J$31,EW$47&gt;=$FO314,EW$47&lt;=$FP314)*(('Summary&amp;Assumptions'!$H$25*$C314)*(1+'Summary&amp;Assumptions'!$J$29)^(EW$46-1))+AND(EW$56&lt;'Summary&amp;Assumptions'!$J$31,EW$47&gt;=$FQ314,EW$47&lt;=$FR314)*(('Summary&amp;Assumptions'!$H$25*$C314)*(1+'Summary&amp;Assumptions'!$J$29)^(EW$46-1))</f>
        <v>0</v>
      </c>
      <c r="ES314" s="588">
        <f>AND(EX$55&gt;0,SUM($E314:ER314)&lt;'Summary&amp;Assumptions'!$G$32*$B314,$D314&gt;='Summary&amp;Assumptions'!$D$17,EX$47&gt;=$D314,EX$47&lt;=EDATE($D314,'Summary&amp;Assumptions'!$G$32))*$B314+AND(EX$56&lt;'Summary&amp;Assumptions'!$J$31,EX$47&gt;=$FO314,EX$47&lt;=$FP314)*(('Summary&amp;Assumptions'!$H$25*$C314)*(1+'Summary&amp;Assumptions'!$J$29)^(EX$46-1))+AND(EX$56&lt;'Summary&amp;Assumptions'!$J$31,EX$47&gt;=$FQ314,EX$47&lt;=$FR314)*(('Summary&amp;Assumptions'!$H$25*$C314)*(1+'Summary&amp;Assumptions'!$J$29)^(EX$46-1))</f>
        <v>0</v>
      </c>
      <c r="ET314" s="588">
        <f>AND(EY$55&gt;0,SUM($E314:ES314)&lt;'Summary&amp;Assumptions'!$G$32*$B314,$D314&gt;='Summary&amp;Assumptions'!$D$17,EY$47&gt;=$D314,EY$47&lt;=EDATE($D314,'Summary&amp;Assumptions'!$G$32))*$B314+AND(EY$56&lt;'Summary&amp;Assumptions'!$J$31,EY$47&gt;=$FO314,EY$47&lt;=$FP314)*(('Summary&amp;Assumptions'!$H$25*$C314)*(1+'Summary&amp;Assumptions'!$J$29)^(EY$46-1))+AND(EY$56&lt;'Summary&amp;Assumptions'!$J$31,EY$47&gt;=$FQ314,EY$47&lt;=$FR314)*(('Summary&amp;Assumptions'!$H$25*$C314)*(1+'Summary&amp;Assumptions'!$J$29)^(EY$46-1))</f>
        <v>0</v>
      </c>
      <c r="EU314" s="588">
        <f>AND(EZ$55&gt;0,SUM($E314:ET314)&lt;'Summary&amp;Assumptions'!$G$32*$B314,$D314&gt;='Summary&amp;Assumptions'!$D$17,EZ$47&gt;=$D314,EZ$47&lt;=EDATE($D314,'Summary&amp;Assumptions'!$G$32))*$B314+AND(EZ$56&lt;'Summary&amp;Assumptions'!$J$31,EZ$47&gt;=$FO314,EZ$47&lt;=$FP314)*(('Summary&amp;Assumptions'!$H$25*$C314)*(1+'Summary&amp;Assumptions'!$J$29)^(EZ$46-1))+AND(EZ$56&lt;'Summary&amp;Assumptions'!$J$31,EZ$47&gt;=$FQ314,EZ$47&lt;=$FR314)*(('Summary&amp;Assumptions'!$H$25*$C314)*(1+'Summary&amp;Assumptions'!$J$29)^(EZ$46-1))</f>
        <v>0</v>
      </c>
      <c r="EV314" s="588">
        <f>AND(FA$55&gt;0,SUM($E314:EU314)&lt;'Summary&amp;Assumptions'!$G$32*$B314,$D314&gt;='Summary&amp;Assumptions'!$D$17,FA$47&gt;=$D314,FA$47&lt;=EDATE($D314,'Summary&amp;Assumptions'!$G$32))*$B314+AND(FA$56&lt;'Summary&amp;Assumptions'!$J$31,FA$47&gt;=$FO314,FA$47&lt;=$FP314)*(('Summary&amp;Assumptions'!$H$25*$C314)*(1+'Summary&amp;Assumptions'!$J$29)^(FA$46-1))+AND(FA$56&lt;'Summary&amp;Assumptions'!$J$31,FA$47&gt;=$FQ314,FA$47&lt;=$FR314)*(('Summary&amp;Assumptions'!$H$25*$C314)*(1+'Summary&amp;Assumptions'!$J$29)^(FA$46-1))</f>
        <v>0</v>
      </c>
      <c r="EW314" s="588">
        <f>AND(FB$55&gt;0,SUM($E314:EV314)&lt;'Summary&amp;Assumptions'!$G$32*$B314,$D314&gt;='Summary&amp;Assumptions'!$D$17,FB$47&gt;=$D314,FB$47&lt;=EDATE($D314,'Summary&amp;Assumptions'!$G$32))*$B314+AND(FB$56&lt;'Summary&amp;Assumptions'!$J$31,FB$47&gt;=$FO314,FB$47&lt;=$FP314)*(('Summary&amp;Assumptions'!$H$25*$C314)*(1+'Summary&amp;Assumptions'!$J$29)^(FB$46-1))+AND(FB$56&lt;'Summary&amp;Assumptions'!$J$31,FB$47&gt;=$FQ314,FB$47&lt;=$FR314)*(('Summary&amp;Assumptions'!$H$25*$C314)*(1+'Summary&amp;Assumptions'!$J$29)^(FB$46-1))</f>
        <v>0</v>
      </c>
      <c r="EX314" s="588">
        <f>AND(FC$55&gt;0,SUM($E314:EW314)&lt;'Summary&amp;Assumptions'!$G$32*$B314,$D314&gt;='Summary&amp;Assumptions'!$D$17,FC$47&gt;=$D314,FC$47&lt;=EDATE($D314,'Summary&amp;Assumptions'!$G$32))*$B314+AND(FC$56&lt;'Summary&amp;Assumptions'!$J$31,FC$47&gt;=$FO314,FC$47&lt;=$FP314)*(('Summary&amp;Assumptions'!$H$25*$C314)*(1+'Summary&amp;Assumptions'!$J$29)^(FC$46-1))+AND(FC$56&lt;'Summary&amp;Assumptions'!$J$31,FC$47&gt;=$FQ314,FC$47&lt;=$FR314)*(('Summary&amp;Assumptions'!$H$25*$C314)*(1+'Summary&amp;Assumptions'!$J$29)^(FC$46-1))</f>
        <v>0</v>
      </c>
      <c r="EY314" s="588">
        <f>AND(FD$55&gt;0,SUM($E314:EX314)&lt;'Summary&amp;Assumptions'!$G$32*$B314,$D314&gt;='Summary&amp;Assumptions'!$D$17,FD$47&gt;=$D314,FD$47&lt;=EDATE($D314,'Summary&amp;Assumptions'!$G$32))*$B314+AND(FD$56&lt;'Summary&amp;Assumptions'!$J$31,FD$47&gt;=$FO314,FD$47&lt;=$FP314)*(('Summary&amp;Assumptions'!$H$25*$C314)*(1+'Summary&amp;Assumptions'!$J$29)^(FD$46-1))+AND(FD$56&lt;'Summary&amp;Assumptions'!$J$31,FD$47&gt;=$FQ314,FD$47&lt;=$FR314)*(('Summary&amp;Assumptions'!$H$25*$C314)*(1+'Summary&amp;Assumptions'!$J$29)^(FD$46-1))</f>
        <v>0</v>
      </c>
      <c r="EZ314" s="588">
        <f>AND(FE$55&gt;0,SUM($E314:EY314)&lt;'Summary&amp;Assumptions'!$G$32*$B314,$D314&gt;='Summary&amp;Assumptions'!$D$17,FE$47&gt;=$D314,FE$47&lt;=EDATE($D314,'Summary&amp;Assumptions'!$G$32))*$B314+AND(FE$56&lt;'Summary&amp;Assumptions'!$J$31,FE$47&gt;=$FO314,FE$47&lt;=$FP314)*(('Summary&amp;Assumptions'!$H$25*$C314)*(1+'Summary&amp;Assumptions'!$J$29)^(FE$46-1))+AND(FE$56&lt;'Summary&amp;Assumptions'!$J$31,FE$47&gt;=$FQ314,FE$47&lt;=$FR314)*(('Summary&amp;Assumptions'!$H$25*$C314)*(1+'Summary&amp;Assumptions'!$J$29)^(FE$46-1))</f>
        <v>0</v>
      </c>
      <c r="FA314" s="588">
        <f>AND(FF$55&gt;0,SUM($E314:EZ314)&lt;'Summary&amp;Assumptions'!$G$32*$B314,$D314&gt;='Summary&amp;Assumptions'!$D$17,FF$47&gt;=$D314,FF$47&lt;=EDATE($D314,'Summary&amp;Assumptions'!$G$32))*$B314+AND(FF$56&lt;'Summary&amp;Assumptions'!$J$31,FF$47&gt;=$FO314,FF$47&lt;=$FP314)*(('Summary&amp;Assumptions'!$H$25*$C314)*(1+'Summary&amp;Assumptions'!$J$29)^(FF$46-1))+AND(FF$56&lt;'Summary&amp;Assumptions'!$J$31,FF$47&gt;=$FQ314,FF$47&lt;=$FR314)*(('Summary&amp;Assumptions'!$H$25*$C314)*(1+'Summary&amp;Assumptions'!$J$29)^(FF$46-1))</f>
        <v>0</v>
      </c>
      <c r="FB314" s="588">
        <f>AND(FG$55&gt;0,SUM($E314:FA314)&lt;'Summary&amp;Assumptions'!$G$32*$B314,$D314&gt;='Summary&amp;Assumptions'!$D$17,FG$47&gt;=$D314,FG$47&lt;=EDATE($D314,'Summary&amp;Assumptions'!$G$32))*$B314+AND(FG$56&lt;'Summary&amp;Assumptions'!$J$31,FG$47&gt;=$FO314,FG$47&lt;=$FP314)*(('Summary&amp;Assumptions'!$H$25*$C314)*(1+'Summary&amp;Assumptions'!$J$29)^(FG$46-1))+AND(FG$56&lt;'Summary&amp;Assumptions'!$J$31,FG$47&gt;=$FQ314,FG$47&lt;=$FR314)*(('Summary&amp;Assumptions'!$H$25*$C314)*(1+'Summary&amp;Assumptions'!$J$29)^(FG$46-1))</f>
        <v>0</v>
      </c>
      <c r="FC314" s="588">
        <f>AND(FH$55&gt;0,SUM($E314:FB314)&lt;'Summary&amp;Assumptions'!$G$32*$B314,$D314&gt;='Summary&amp;Assumptions'!$D$17,FH$47&gt;=$D314,FH$47&lt;=EDATE($D314,'Summary&amp;Assumptions'!$G$32))*$B314+AND(FH$56&lt;'Summary&amp;Assumptions'!$J$31,FH$47&gt;=$FO314,FH$47&lt;=$FP314)*(('Summary&amp;Assumptions'!$H$25*$C314)*(1+'Summary&amp;Assumptions'!$J$29)^(FH$46-1))+AND(FH$56&lt;'Summary&amp;Assumptions'!$J$31,FH$47&gt;=$FQ314,FH$47&lt;=$FR314)*(('Summary&amp;Assumptions'!$H$25*$C314)*(1+'Summary&amp;Assumptions'!$J$29)^(FH$46-1))</f>
        <v>0</v>
      </c>
      <c r="FD314" s="588">
        <f>AND(FI$55&gt;0,SUM($E314:FC314)&lt;'Summary&amp;Assumptions'!$G$32*$B314,$D314&gt;='Summary&amp;Assumptions'!$D$17,FI$47&gt;=$D314,FI$47&lt;=EDATE($D314,'Summary&amp;Assumptions'!$G$32))*$B314+AND(FI$56&lt;'Summary&amp;Assumptions'!$J$31,FI$47&gt;=$FO314,FI$47&lt;=$FP314)*(('Summary&amp;Assumptions'!$H$25*$C314)*(1+'Summary&amp;Assumptions'!$J$29)^(FI$46-1))+AND(FI$56&lt;'Summary&amp;Assumptions'!$J$31,FI$47&gt;=$FQ314,FI$47&lt;=$FR314)*(('Summary&amp;Assumptions'!$H$25*$C314)*(1+'Summary&amp;Assumptions'!$J$29)^(FI$46-1))</f>
        <v>0</v>
      </c>
      <c r="FE314" s="588">
        <f>AND(FJ$55&gt;0,SUM($E314:FD314)&lt;'Summary&amp;Assumptions'!$G$32*$B314,$D314&gt;='Summary&amp;Assumptions'!$D$17,FJ$47&gt;=$D314,FJ$47&lt;=EDATE($D314,'Summary&amp;Assumptions'!$G$32))*$B314+AND(FJ$56&lt;'Summary&amp;Assumptions'!$J$31,FJ$47&gt;=$FO314,FJ$47&lt;=$FP314)*(('Summary&amp;Assumptions'!$H$25*$C314)*(1+'Summary&amp;Assumptions'!$J$29)^(FJ$46-1))+AND(FJ$56&lt;'Summary&amp;Assumptions'!$J$31,FJ$47&gt;=$FQ314,FJ$47&lt;=$FR314)*(('Summary&amp;Assumptions'!$H$25*$C314)*(1+'Summary&amp;Assumptions'!$J$29)^(FJ$46-1))</f>
        <v>0</v>
      </c>
      <c r="FF314" s="588">
        <f>AND(FK$55&gt;0,SUM($E314:FE314)&lt;'Summary&amp;Assumptions'!$G$32*$B314,$D314&gt;='Summary&amp;Assumptions'!$D$17,FK$47&gt;=$D314,FK$47&lt;=EDATE($D314,'Summary&amp;Assumptions'!$G$32))*$B314+AND(FK$56&lt;'Summary&amp;Assumptions'!$J$31,FK$47&gt;=$FO314,FK$47&lt;=$FP314)*(('Summary&amp;Assumptions'!$H$25*$C314)*(1+'Summary&amp;Assumptions'!$J$29)^(FK$46-1))+AND(FK$56&lt;'Summary&amp;Assumptions'!$J$31,FK$47&gt;=$FQ314,FK$47&lt;=$FR314)*(('Summary&amp;Assumptions'!$H$25*$C314)*(1+'Summary&amp;Assumptions'!$J$29)^(FK$46-1))</f>
        <v>0</v>
      </c>
      <c r="FG314" s="588">
        <f>AND(FL$55&gt;0,SUM($E314:FF314)&lt;'Summary&amp;Assumptions'!$G$32*$B314,$D314&gt;='Summary&amp;Assumptions'!$D$17,FL$47&gt;=$D314,FL$47&lt;=EDATE($D314,'Summary&amp;Assumptions'!$G$32))*$B314+AND(FL$56&lt;'Summary&amp;Assumptions'!$J$31,FL$47&gt;=$FO314,FL$47&lt;=$FP314)*(('Summary&amp;Assumptions'!$H$25*$C314)*(1+'Summary&amp;Assumptions'!$J$29)^(FL$46-1))+AND(FL$56&lt;'Summary&amp;Assumptions'!$J$31,FL$47&gt;=$FQ314,FL$47&lt;=$FR314)*(('Summary&amp;Assumptions'!$H$25*$C314)*(1+'Summary&amp;Assumptions'!$J$29)^(FL$46-1))</f>
        <v>0</v>
      </c>
      <c r="FH314" s="588">
        <f>AND(FM$55&gt;0,SUM($E314:FG314)&lt;'Summary&amp;Assumptions'!$G$32*$B314,$D314&gt;='Summary&amp;Assumptions'!$D$17,FM$47&gt;=$D314,FM$47&lt;=EDATE($D314,'Summary&amp;Assumptions'!$G$32))*$B314+AND(FM$56&lt;'Summary&amp;Assumptions'!$J$31,FM$47&gt;=$FO314,FM$47&lt;=$FP314)*(('Summary&amp;Assumptions'!$H$25*$C314)*(1+'Summary&amp;Assumptions'!$J$29)^(FM$46-1))+AND(FM$56&lt;'Summary&amp;Assumptions'!$J$31,FM$47&gt;=$FQ314,FM$47&lt;=$FR314)*(('Summary&amp;Assumptions'!$H$25*$C314)*(1+'Summary&amp;Assumptions'!$J$29)^(FM$46-1))</f>
        <v>0</v>
      </c>
      <c r="FI314" s="588">
        <f>AND(FN$55&gt;0,SUM($E314:FH314)&lt;'Summary&amp;Assumptions'!$G$32*$B314,$D314&gt;='Summary&amp;Assumptions'!$D$17,FN$47&gt;=$D314,FN$47&lt;=EDATE($D314,'Summary&amp;Assumptions'!$G$32))*$B314+AND(FN$56&lt;'Summary&amp;Assumptions'!$J$31,FN$47&gt;=$FO314,FN$47&lt;=$FP314)*(('Summary&amp;Assumptions'!$H$25*$C314)*(1+'Summary&amp;Assumptions'!$J$29)^(FN$46-1))+AND(FN$56&lt;'Summary&amp;Assumptions'!$J$31,FN$47&gt;=$FQ314,FN$47&lt;=$FR314)*(('Summary&amp;Assumptions'!$H$25*$C314)*(1+'Summary&amp;Assumptions'!$J$29)^(FN$46-1))</f>
        <v>0</v>
      </c>
      <c r="FJ314" s="588">
        <f>AND(FO$55&gt;0,SUM($E314:FI314)&lt;'Summary&amp;Assumptions'!$G$32*$B314,$D314&gt;='Summary&amp;Assumptions'!$D$17,FO$47&gt;=$D314,FO$47&lt;=EDATE($D314,'Summary&amp;Assumptions'!$G$32))*$B314+AND(FO$56&lt;'Summary&amp;Assumptions'!$J$31,FO$47&gt;=$FO314,FO$47&lt;=$FP314)*(('Summary&amp;Assumptions'!$H$25*$C314)*(1+'Summary&amp;Assumptions'!$J$29)^(FO$46-1))+AND(FO$56&lt;'Summary&amp;Assumptions'!$J$31,FO$47&gt;=$FQ314,FO$47&lt;=$FR314)*(('Summary&amp;Assumptions'!$H$25*$C314)*(1+'Summary&amp;Assumptions'!$J$29)^(FO$46-1))</f>
        <v>0</v>
      </c>
      <c r="FK314" s="588">
        <f>AND(FP$55&gt;0,SUM($E314:FJ314)&lt;'Summary&amp;Assumptions'!$G$32*$B314,$D314&gt;='Summary&amp;Assumptions'!$D$17,FP$47&gt;=$D314,FP$47&lt;=EDATE($D314,'Summary&amp;Assumptions'!$G$32))*$B314+AND(FP$56&lt;'Summary&amp;Assumptions'!$J$31,FP$47&gt;=$FO314,FP$47&lt;=$FP314)*(('Summary&amp;Assumptions'!$H$25*$C314)*(1+'Summary&amp;Assumptions'!$J$29)^(FP$46-1))+AND(FP$56&lt;'Summary&amp;Assumptions'!$J$31,FP$47&gt;=$FQ314,FP$47&lt;=$FR314)*(('Summary&amp;Assumptions'!$H$25*$C314)*(1+'Summary&amp;Assumptions'!$J$29)^(FP$46-1))</f>
        <v>0</v>
      </c>
      <c r="FL314" s="588">
        <f>AND(FQ$55&gt;0,SUM($E314:FK314)&lt;'Summary&amp;Assumptions'!$G$32*$B314,$D314&gt;='Summary&amp;Assumptions'!$D$17,FQ$47&gt;=$D314,FQ$47&lt;=EDATE($D314,'Summary&amp;Assumptions'!$G$32))*$B314+AND(FQ$56&lt;'Summary&amp;Assumptions'!$J$31,FQ$47&gt;=$FO314,FQ$47&lt;=$FP314)*(('Summary&amp;Assumptions'!$H$25*$C314)*(1+'Summary&amp;Assumptions'!$J$29)^(FQ$46-1))+AND(FQ$56&lt;'Summary&amp;Assumptions'!$J$31,FQ$47&gt;=$FQ314,FQ$47&lt;=$FR314)*(('Summary&amp;Assumptions'!$H$25*$C314)*(1+'Summary&amp;Assumptions'!$J$29)^(FQ$46-1))</f>
        <v>0</v>
      </c>
      <c r="FO314" s="576">
        <f>EDATE(D314,'Summary&amp;Assumptions'!$G$34)</f>
        <v>50345</v>
      </c>
      <c r="FP314" s="576">
        <f>EDATE(FO314,'Summary&amp;Assumptions'!$G$33-1)</f>
        <v>50375</v>
      </c>
      <c r="FQ314" s="576">
        <f>EDATE(FO314,'Summary&amp;Assumptions'!$G$34)</f>
        <v>50710</v>
      </c>
      <c r="FR314" s="576">
        <f>EDATE(FQ314,'Summary&amp;Assumptions'!$G$33-1)</f>
        <v>50740</v>
      </c>
    </row>
    <row r="315" spans="2:174" hidden="1" x14ac:dyDescent="0.2">
      <c r="B315" s="588">
        <v>0</v>
      </c>
      <c r="C315" s="193">
        <v>0</v>
      </c>
      <c r="D315" s="589">
        <v>50010</v>
      </c>
      <c r="F315" s="588">
        <f>AND(K$55&gt;0,SUM($E315:E315)&lt;'Summary&amp;Assumptions'!$G$32*$B315,$D315&gt;='Summary&amp;Assumptions'!$D$17,K$47&gt;=$D315,K$47&lt;=EDATE($D315,'Summary&amp;Assumptions'!$G$32))*$B315+AND(K$56&lt;'Summary&amp;Assumptions'!$J$31,K$47&gt;=$FO315,K$47&lt;=$FP315)*(('Summary&amp;Assumptions'!$H$25*$C315)*(1+'Summary&amp;Assumptions'!$J$29)^(K$46-1))+AND(K$56&lt;'Summary&amp;Assumptions'!$J$31,K$47&gt;=$FQ315,K$47&lt;=$FR315)*(('Summary&amp;Assumptions'!$H$25*$C315)*(1+'Summary&amp;Assumptions'!$J$29)^(K$46-1))</f>
        <v>0</v>
      </c>
      <c r="G315" s="588">
        <f>AND(L$55&gt;0,SUM($E315:F315)&lt;'Summary&amp;Assumptions'!$G$32*$B315,$D315&gt;='Summary&amp;Assumptions'!$D$17,L$47&gt;=$D315,L$47&lt;=EDATE($D315,'Summary&amp;Assumptions'!$G$32))*$B315+AND(L$56&lt;'Summary&amp;Assumptions'!$J$31,L$47&gt;=$FO315,L$47&lt;=$FP315)*(('Summary&amp;Assumptions'!$H$25*$C315)*(1+'Summary&amp;Assumptions'!$J$29)^(L$46-1))+AND(L$56&lt;'Summary&amp;Assumptions'!$J$31,L$47&gt;=$FQ315,L$47&lt;=$FR315)*(('Summary&amp;Assumptions'!$H$25*$C315)*(1+'Summary&amp;Assumptions'!$J$29)^(L$46-1))</f>
        <v>0</v>
      </c>
      <c r="H315" s="588">
        <f>AND(M$55&gt;0,SUM($E315:G315)&lt;'Summary&amp;Assumptions'!$G$32*$B315,$D315&gt;='Summary&amp;Assumptions'!$D$17,M$47&gt;=$D315,M$47&lt;=EDATE($D315,'Summary&amp;Assumptions'!$G$32))*$B315+AND(M$56&lt;'Summary&amp;Assumptions'!$J$31,M$47&gt;=$FO315,M$47&lt;=$FP315)*(('Summary&amp;Assumptions'!$H$25*$C315)*(1+'Summary&amp;Assumptions'!$J$29)^(M$46-1))+AND(M$56&lt;'Summary&amp;Assumptions'!$J$31,M$47&gt;=$FQ315,M$47&lt;=$FR315)*(('Summary&amp;Assumptions'!$H$25*$C315)*(1+'Summary&amp;Assumptions'!$J$29)^(M$46-1))</f>
        <v>0</v>
      </c>
      <c r="I315" s="588">
        <f>AND(N$55&gt;0,SUM($E315:H315)&lt;'Summary&amp;Assumptions'!$G$32*$B315,$D315&gt;='Summary&amp;Assumptions'!$D$17,N$47&gt;=$D315,N$47&lt;=EDATE($D315,'Summary&amp;Assumptions'!$G$32))*$B315+AND(N$56&lt;'Summary&amp;Assumptions'!$J$31,N$47&gt;=$FO315,N$47&lt;=$FP315)*(('Summary&amp;Assumptions'!$H$25*$C315)*(1+'Summary&amp;Assumptions'!$J$29)^(N$46-1))+AND(N$56&lt;'Summary&amp;Assumptions'!$J$31,N$47&gt;=$FQ315,N$47&lt;=$FR315)*(('Summary&amp;Assumptions'!$H$25*$C315)*(1+'Summary&amp;Assumptions'!$J$29)^(N$46-1))</f>
        <v>0</v>
      </c>
      <c r="J315" s="588">
        <f>AND(O$55&gt;0,SUM($E315:I315)&lt;'Summary&amp;Assumptions'!$G$32*$B315,$D315&gt;='Summary&amp;Assumptions'!$D$17,O$47&gt;=$D315,O$47&lt;=EDATE($D315,'Summary&amp;Assumptions'!$G$32))*$B315+AND(O$56&lt;'Summary&amp;Assumptions'!$J$31,O$47&gt;=$FO315,O$47&lt;=$FP315)*(('Summary&amp;Assumptions'!$H$25*$C315)*(1+'Summary&amp;Assumptions'!$J$29)^(O$46-1))+AND(O$56&lt;'Summary&amp;Assumptions'!$J$31,O$47&gt;=$FQ315,O$47&lt;=$FR315)*(('Summary&amp;Assumptions'!$H$25*$C315)*(1+'Summary&amp;Assumptions'!$J$29)^(O$46-1))</f>
        <v>0</v>
      </c>
      <c r="K315" s="588">
        <f>AND(P$55&gt;0,SUM($E315:J315)&lt;'Summary&amp;Assumptions'!$G$32*$B315,$D315&gt;='Summary&amp;Assumptions'!$D$17,P$47&gt;=$D315,P$47&lt;=EDATE($D315,'Summary&amp;Assumptions'!$G$32))*$B315+AND(P$56&lt;'Summary&amp;Assumptions'!$J$31,P$47&gt;=$FO315,P$47&lt;=$FP315)*(('Summary&amp;Assumptions'!$H$25*$C315)*(1+'Summary&amp;Assumptions'!$J$29)^(P$46-1))+AND(P$56&lt;'Summary&amp;Assumptions'!$J$31,P$47&gt;=$FQ315,P$47&lt;=$FR315)*(('Summary&amp;Assumptions'!$H$25*$C315)*(1+'Summary&amp;Assumptions'!$J$29)^(P$46-1))</f>
        <v>0</v>
      </c>
      <c r="L315" s="588">
        <f>AND(Q$55&gt;0,SUM($E315:K315)&lt;'Summary&amp;Assumptions'!$G$32*$B315,$D315&gt;='Summary&amp;Assumptions'!$D$17,Q$47&gt;=$D315,Q$47&lt;=EDATE($D315,'Summary&amp;Assumptions'!$G$32))*$B315+AND(Q$56&lt;'Summary&amp;Assumptions'!$J$31,Q$47&gt;=$FO315,Q$47&lt;=$FP315)*(('Summary&amp;Assumptions'!$H$25*$C315)*(1+'Summary&amp;Assumptions'!$J$29)^(Q$46-1))+AND(Q$56&lt;'Summary&amp;Assumptions'!$J$31,Q$47&gt;=$FQ315,Q$47&lt;=$FR315)*(('Summary&amp;Assumptions'!$H$25*$C315)*(1+'Summary&amp;Assumptions'!$J$29)^(Q$46-1))</f>
        <v>0</v>
      </c>
      <c r="M315" s="588">
        <f>AND(R$55&gt;0,SUM($E315:L315)&lt;'Summary&amp;Assumptions'!$G$32*$B315,$D315&gt;='Summary&amp;Assumptions'!$D$17,R$47&gt;=$D315,R$47&lt;=EDATE($D315,'Summary&amp;Assumptions'!$G$32))*$B315+AND(R$56&lt;'Summary&amp;Assumptions'!$J$31,R$47&gt;=$FO315,R$47&lt;=$FP315)*(('Summary&amp;Assumptions'!$H$25*$C315)*(1+'Summary&amp;Assumptions'!$J$29)^(R$46-1))+AND(R$56&lt;'Summary&amp;Assumptions'!$J$31,R$47&gt;=$FQ315,R$47&lt;=$FR315)*(('Summary&amp;Assumptions'!$H$25*$C315)*(1+'Summary&amp;Assumptions'!$J$29)^(R$46-1))</f>
        <v>0</v>
      </c>
      <c r="N315" s="588">
        <f>AND(S$55&gt;0,SUM($E315:M315)&lt;'Summary&amp;Assumptions'!$G$32*$B315,$D315&gt;='Summary&amp;Assumptions'!$D$17,S$47&gt;=$D315,S$47&lt;=EDATE($D315,'Summary&amp;Assumptions'!$G$32))*$B315+AND(S$56&lt;'Summary&amp;Assumptions'!$J$31,S$47&gt;=$FO315,S$47&lt;=$FP315)*(('Summary&amp;Assumptions'!$H$25*$C315)*(1+'Summary&amp;Assumptions'!$J$29)^(S$46-1))+AND(S$56&lt;'Summary&amp;Assumptions'!$J$31,S$47&gt;=$FQ315,S$47&lt;=$FR315)*(('Summary&amp;Assumptions'!$H$25*$C315)*(1+'Summary&amp;Assumptions'!$J$29)^(S$46-1))</f>
        <v>0</v>
      </c>
      <c r="O315" s="588">
        <f>AND(T$55&gt;0,SUM($E315:N315)&lt;'Summary&amp;Assumptions'!$G$32*$B315,$D315&gt;='Summary&amp;Assumptions'!$D$17,T$47&gt;=$D315,T$47&lt;=EDATE($D315,'Summary&amp;Assumptions'!$G$32))*$B315+AND(T$56&lt;'Summary&amp;Assumptions'!$J$31,T$47&gt;=$FO315,T$47&lt;=$FP315)*(('Summary&amp;Assumptions'!$H$25*$C315)*(1+'Summary&amp;Assumptions'!$J$29)^(T$46-1))+AND(T$56&lt;'Summary&amp;Assumptions'!$J$31,T$47&gt;=$FQ315,T$47&lt;=$FR315)*(('Summary&amp;Assumptions'!$H$25*$C315)*(1+'Summary&amp;Assumptions'!$J$29)^(T$46-1))</f>
        <v>0</v>
      </c>
      <c r="P315" s="588">
        <f>AND(U$55&gt;0,SUM($E315:O315)&lt;'Summary&amp;Assumptions'!$G$32*$B315,$D315&gt;='Summary&amp;Assumptions'!$D$17,U$47&gt;=$D315,U$47&lt;=EDATE($D315,'Summary&amp;Assumptions'!$G$32))*$B315+AND(U$56&lt;'Summary&amp;Assumptions'!$J$31,U$47&gt;=$FO315,U$47&lt;=$FP315)*(('Summary&amp;Assumptions'!$H$25*$C315)*(1+'Summary&amp;Assumptions'!$J$29)^(U$46-1))+AND(U$56&lt;'Summary&amp;Assumptions'!$J$31,U$47&gt;=$FQ315,U$47&lt;=$FR315)*(('Summary&amp;Assumptions'!$H$25*$C315)*(1+'Summary&amp;Assumptions'!$J$29)^(U$46-1))</f>
        <v>0</v>
      </c>
      <c r="Q315" s="588">
        <f>AND(V$55&gt;0,SUM($E315:P315)&lt;'Summary&amp;Assumptions'!$G$32*$B315,$D315&gt;='Summary&amp;Assumptions'!$D$17,V$47&gt;=$D315,V$47&lt;=EDATE($D315,'Summary&amp;Assumptions'!$G$32))*$B315+AND(V$56&lt;'Summary&amp;Assumptions'!$J$31,V$47&gt;=$FO315,V$47&lt;=$FP315)*(('Summary&amp;Assumptions'!$H$25*$C315)*(1+'Summary&amp;Assumptions'!$J$29)^(V$46-1))+AND(V$56&lt;'Summary&amp;Assumptions'!$J$31,V$47&gt;=$FQ315,V$47&lt;=$FR315)*(('Summary&amp;Assumptions'!$H$25*$C315)*(1+'Summary&amp;Assumptions'!$J$29)^(V$46-1))</f>
        <v>0</v>
      </c>
      <c r="R315" s="588">
        <f>AND(W$55&gt;0,SUM($E315:Q315)&lt;'Summary&amp;Assumptions'!$G$32*$B315,$D315&gt;='Summary&amp;Assumptions'!$D$17,W$47&gt;=$D315,W$47&lt;=EDATE($D315,'Summary&amp;Assumptions'!$G$32))*$B315+AND(W$56&lt;'Summary&amp;Assumptions'!$J$31,W$47&gt;=$FO315,W$47&lt;=$FP315)*(('Summary&amp;Assumptions'!$H$25*$C315)*(1+'Summary&amp;Assumptions'!$J$29)^(W$46-1))+AND(W$56&lt;'Summary&amp;Assumptions'!$J$31,W$47&gt;=$FQ315,W$47&lt;=$FR315)*(('Summary&amp;Assumptions'!$H$25*$C315)*(1+'Summary&amp;Assumptions'!$J$29)^(W$46-1))</f>
        <v>0</v>
      </c>
      <c r="S315" s="588">
        <f>AND(X$55&gt;0,SUM($E315:R315)&lt;'Summary&amp;Assumptions'!$G$32*$B315,$D315&gt;='Summary&amp;Assumptions'!$D$17,X$47&gt;=$D315,X$47&lt;=EDATE($D315,'Summary&amp;Assumptions'!$G$32))*$B315+AND(X$56&lt;'Summary&amp;Assumptions'!$J$31,X$47&gt;=$FO315,X$47&lt;=$FP315)*(('Summary&amp;Assumptions'!$H$25*$C315)*(1+'Summary&amp;Assumptions'!$J$29)^(X$46-1))+AND(X$56&lt;'Summary&amp;Assumptions'!$J$31,X$47&gt;=$FQ315,X$47&lt;=$FR315)*(('Summary&amp;Assumptions'!$H$25*$C315)*(1+'Summary&amp;Assumptions'!$J$29)^(X$46-1))</f>
        <v>0</v>
      </c>
      <c r="T315" s="588">
        <f>AND(Y$55&gt;0,SUM($E315:S315)&lt;'Summary&amp;Assumptions'!$G$32*$B315,$D315&gt;='Summary&amp;Assumptions'!$D$17,Y$47&gt;=$D315,Y$47&lt;=EDATE($D315,'Summary&amp;Assumptions'!$G$32))*$B315+AND(Y$56&lt;'Summary&amp;Assumptions'!$J$31,Y$47&gt;=$FO315,Y$47&lt;=$FP315)*(('Summary&amp;Assumptions'!$H$25*$C315)*(1+'Summary&amp;Assumptions'!$J$29)^(Y$46-1))+AND(Y$56&lt;'Summary&amp;Assumptions'!$J$31,Y$47&gt;=$FQ315,Y$47&lt;=$FR315)*(('Summary&amp;Assumptions'!$H$25*$C315)*(1+'Summary&amp;Assumptions'!$J$29)^(Y$46-1))</f>
        <v>0</v>
      </c>
      <c r="U315" s="588">
        <f>AND(Z$55&gt;0,SUM($E315:T315)&lt;'Summary&amp;Assumptions'!$G$32*$B315,$D315&gt;='Summary&amp;Assumptions'!$D$17,Z$47&gt;=$D315,Z$47&lt;=EDATE($D315,'Summary&amp;Assumptions'!$G$32))*$B315+AND(Z$56&lt;'Summary&amp;Assumptions'!$J$31,Z$47&gt;=$FO315,Z$47&lt;=$FP315)*(('Summary&amp;Assumptions'!$H$25*$C315)*(1+'Summary&amp;Assumptions'!$J$29)^(Z$46-1))+AND(Z$56&lt;'Summary&amp;Assumptions'!$J$31,Z$47&gt;=$FQ315,Z$47&lt;=$FR315)*(('Summary&amp;Assumptions'!$H$25*$C315)*(1+'Summary&amp;Assumptions'!$J$29)^(Z$46-1))</f>
        <v>0</v>
      </c>
      <c r="V315" s="588">
        <f>AND(AA$55&gt;0,SUM($E315:U315)&lt;'Summary&amp;Assumptions'!$G$32*$B315,$D315&gt;='Summary&amp;Assumptions'!$D$17,AA$47&gt;=$D315,AA$47&lt;=EDATE($D315,'Summary&amp;Assumptions'!$G$32))*$B315+AND(AA$56&lt;'Summary&amp;Assumptions'!$J$31,AA$47&gt;=$FO315,AA$47&lt;=$FP315)*(('Summary&amp;Assumptions'!$H$25*$C315)*(1+'Summary&amp;Assumptions'!$J$29)^(AA$46-1))+AND(AA$56&lt;'Summary&amp;Assumptions'!$J$31,AA$47&gt;=$FQ315,AA$47&lt;=$FR315)*(('Summary&amp;Assumptions'!$H$25*$C315)*(1+'Summary&amp;Assumptions'!$J$29)^(AA$46-1))</f>
        <v>0</v>
      </c>
      <c r="W315" s="588">
        <f>AND(AB$55&gt;0,SUM($E315:V315)&lt;'Summary&amp;Assumptions'!$G$32*$B315,$D315&gt;='Summary&amp;Assumptions'!$D$17,AB$47&gt;=$D315,AB$47&lt;=EDATE($D315,'Summary&amp;Assumptions'!$G$32))*$B315+AND(AB$56&lt;'Summary&amp;Assumptions'!$J$31,AB$47&gt;=$FO315,AB$47&lt;=$FP315)*(('Summary&amp;Assumptions'!$H$25*$C315)*(1+'Summary&amp;Assumptions'!$J$29)^(AB$46-1))+AND(AB$56&lt;'Summary&amp;Assumptions'!$J$31,AB$47&gt;=$FQ315,AB$47&lt;=$FR315)*(('Summary&amp;Assumptions'!$H$25*$C315)*(1+'Summary&amp;Assumptions'!$J$29)^(AB$46-1))</f>
        <v>0</v>
      </c>
      <c r="X315" s="588">
        <f>AND(AC$55&gt;0,SUM($E315:W315)&lt;'Summary&amp;Assumptions'!$G$32*$B315,$D315&gt;='Summary&amp;Assumptions'!$D$17,AC$47&gt;=$D315,AC$47&lt;=EDATE($D315,'Summary&amp;Assumptions'!$G$32))*$B315+AND(AC$56&lt;'Summary&amp;Assumptions'!$J$31,AC$47&gt;=$FO315,AC$47&lt;=$FP315)*(('Summary&amp;Assumptions'!$H$25*$C315)*(1+'Summary&amp;Assumptions'!$J$29)^(AC$46-1))+AND(AC$56&lt;'Summary&amp;Assumptions'!$J$31,AC$47&gt;=$FQ315,AC$47&lt;=$FR315)*(('Summary&amp;Assumptions'!$H$25*$C315)*(1+'Summary&amp;Assumptions'!$J$29)^(AC$46-1))</f>
        <v>0</v>
      </c>
      <c r="Y315" s="588">
        <f>AND(AD$55&gt;0,SUM($E315:X315)&lt;'Summary&amp;Assumptions'!$G$32*$B315,$D315&gt;='Summary&amp;Assumptions'!$D$17,AD$47&gt;=$D315,AD$47&lt;=EDATE($D315,'Summary&amp;Assumptions'!$G$32))*$B315+AND(AD$56&lt;'Summary&amp;Assumptions'!$J$31,AD$47&gt;=$FO315,AD$47&lt;=$FP315)*(('Summary&amp;Assumptions'!$H$25*$C315)*(1+'Summary&amp;Assumptions'!$J$29)^(AD$46-1))+AND(AD$56&lt;'Summary&amp;Assumptions'!$J$31,AD$47&gt;=$FQ315,AD$47&lt;=$FR315)*(('Summary&amp;Assumptions'!$H$25*$C315)*(1+'Summary&amp;Assumptions'!$J$29)^(AD$46-1))</f>
        <v>0</v>
      </c>
      <c r="Z315" s="588">
        <f>AND(AE$55&gt;0,SUM($E315:Y315)&lt;'Summary&amp;Assumptions'!$G$32*$B315,$D315&gt;='Summary&amp;Assumptions'!$D$17,AE$47&gt;=$D315,AE$47&lt;=EDATE($D315,'Summary&amp;Assumptions'!$G$32))*$B315+AND(AE$56&lt;'Summary&amp;Assumptions'!$J$31,AE$47&gt;=$FO315,AE$47&lt;=$FP315)*(('Summary&amp;Assumptions'!$H$25*$C315)*(1+'Summary&amp;Assumptions'!$J$29)^(AE$46-1))+AND(AE$56&lt;'Summary&amp;Assumptions'!$J$31,AE$47&gt;=$FQ315,AE$47&lt;=$FR315)*(('Summary&amp;Assumptions'!$H$25*$C315)*(1+'Summary&amp;Assumptions'!$J$29)^(AE$46-1))</f>
        <v>0</v>
      </c>
      <c r="AA315" s="588">
        <f>AND(AF$55&gt;0,SUM($E315:Z315)&lt;'Summary&amp;Assumptions'!$G$32*$B315,$D315&gt;='Summary&amp;Assumptions'!$D$17,AF$47&gt;=$D315,AF$47&lt;=EDATE($D315,'Summary&amp;Assumptions'!$G$32))*$B315+AND(AF$56&lt;'Summary&amp;Assumptions'!$J$31,AF$47&gt;=$FO315,AF$47&lt;=$FP315)*(('Summary&amp;Assumptions'!$H$25*$C315)*(1+'Summary&amp;Assumptions'!$J$29)^(AF$46-1))+AND(AF$56&lt;'Summary&amp;Assumptions'!$J$31,AF$47&gt;=$FQ315,AF$47&lt;=$FR315)*(('Summary&amp;Assumptions'!$H$25*$C315)*(1+'Summary&amp;Assumptions'!$J$29)^(AF$46-1))</f>
        <v>0</v>
      </c>
      <c r="AB315" s="588">
        <f>AND(AG$55&gt;0,SUM($E315:AA315)&lt;'Summary&amp;Assumptions'!$G$32*$B315,$D315&gt;='Summary&amp;Assumptions'!$D$17,AG$47&gt;=$D315,AG$47&lt;=EDATE($D315,'Summary&amp;Assumptions'!$G$32))*$B315+AND(AG$56&lt;'Summary&amp;Assumptions'!$J$31,AG$47&gt;=$FO315,AG$47&lt;=$FP315)*(('Summary&amp;Assumptions'!$H$25*$C315)*(1+'Summary&amp;Assumptions'!$J$29)^(AG$46-1))+AND(AG$56&lt;'Summary&amp;Assumptions'!$J$31,AG$47&gt;=$FQ315,AG$47&lt;=$FR315)*(('Summary&amp;Assumptions'!$H$25*$C315)*(1+'Summary&amp;Assumptions'!$J$29)^(AG$46-1))</f>
        <v>0</v>
      </c>
      <c r="AC315" s="588">
        <f>AND(AH$55&gt;0,SUM($E315:AB315)&lt;'Summary&amp;Assumptions'!$G$32*$B315,$D315&gt;='Summary&amp;Assumptions'!$D$17,AH$47&gt;=$D315,AH$47&lt;=EDATE($D315,'Summary&amp;Assumptions'!$G$32))*$B315+AND(AH$56&lt;'Summary&amp;Assumptions'!$J$31,AH$47&gt;=$FO315,AH$47&lt;=$FP315)*(('Summary&amp;Assumptions'!$H$25*$C315)*(1+'Summary&amp;Assumptions'!$J$29)^(AH$46-1))+AND(AH$56&lt;'Summary&amp;Assumptions'!$J$31,AH$47&gt;=$FQ315,AH$47&lt;=$FR315)*(('Summary&amp;Assumptions'!$H$25*$C315)*(1+'Summary&amp;Assumptions'!$J$29)^(AH$46-1))</f>
        <v>0</v>
      </c>
      <c r="AD315" s="588">
        <f>AND(AI$55&gt;0,SUM($E315:AC315)&lt;'Summary&amp;Assumptions'!$G$32*$B315,$D315&gt;='Summary&amp;Assumptions'!$D$17,AI$47&gt;=$D315,AI$47&lt;=EDATE($D315,'Summary&amp;Assumptions'!$G$32))*$B315+AND(AI$56&lt;'Summary&amp;Assumptions'!$J$31,AI$47&gt;=$FO315,AI$47&lt;=$FP315)*(('Summary&amp;Assumptions'!$H$25*$C315)*(1+'Summary&amp;Assumptions'!$J$29)^(AI$46-1))+AND(AI$56&lt;'Summary&amp;Assumptions'!$J$31,AI$47&gt;=$FQ315,AI$47&lt;=$FR315)*(('Summary&amp;Assumptions'!$H$25*$C315)*(1+'Summary&amp;Assumptions'!$J$29)^(AI$46-1))</f>
        <v>0</v>
      </c>
      <c r="AE315" s="588">
        <f>AND(AJ$55&gt;0,SUM($E315:AD315)&lt;'Summary&amp;Assumptions'!$G$32*$B315,$D315&gt;='Summary&amp;Assumptions'!$D$17,AJ$47&gt;=$D315,AJ$47&lt;=EDATE($D315,'Summary&amp;Assumptions'!$G$32))*$B315+AND(AJ$56&lt;'Summary&amp;Assumptions'!$J$31,AJ$47&gt;=$FO315,AJ$47&lt;=$FP315)*(('Summary&amp;Assumptions'!$H$25*$C315)*(1+'Summary&amp;Assumptions'!$J$29)^(AJ$46-1))+AND(AJ$56&lt;'Summary&amp;Assumptions'!$J$31,AJ$47&gt;=$FQ315,AJ$47&lt;=$FR315)*(('Summary&amp;Assumptions'!$H$25*$C315)*(1+'Summary&amp;Assumptions'!$J$29)^(AJ$46-1))</f>
        <v>0</v>
      </c>
      <c r="AF315" s="588">
        <f>AND(AK$55&gt;0,SUM($E315:AE315)&lt;'Summary&amp;Assumptions'!$G$32*$B315,$D315&gt;='Summary&amp;Assumptions'!$D$17,AK$47&gt;=$D315,AK$47&lt;=EDATE($D315,'Summary&amp;Assumptions'!$G$32))*$B315+AND(AK$56&lt;'Summary&amp;Assumptions'!$J$31,AK$47&gt;=$FO315,AK$47&lt;=$FP315)*(('Summary&amp;Assumptions'!$H$25*$C315)*(1+'Summary&amp;Assumptions'!$J$29)^(AK$46-1))+AND(AK$56&lt;'Summary&amp;Assumptions'!$J$31,AK$47&gt;=$FQ315,AK$47&lt;=$FR315)*(('Summary&amp;Assumptions'!$H$25*$C315)*(1+'Summary&amp;Assumptions'!$J$29)^(AK$46-1))</f>
        <v>0</v>
      </c>
      <c r="AG315" s="588">
        <f>AND(AL$55&gt;0,SUM($E315:AF315)&lt;'Summary&amp;Assumptions'!$G$32*$B315,$D315&gt;='Summary&amp;Assumptions'!$D$17,AL$47&gt;=$D315,AL$47&lt;=EDATE($D315,'Summary&amp;Assumptions'!$G$32))*$B315+AND(AL$56&lt;'Summary&amp;Assumptions'!$J$31,AL$47&gt;=$FO315,AL$47&lt;=$FP315)*(('Summary&amp;Assumptions'!$H$25*$C315)*(1+'Summary&amp;Assumptions'!$J$29)^(AL$46-1))+AND(AL$56&lt;'Summary&amp;Assumptions'!$J$31,AL$47&gt;=$FQ315,AL$47&lt;=$FR315)*(('Summary&amp;Assumptions'!$H$25*$C315)*(1+'Summary&amp;Assumptions'!$J$29)^(AL$46-1))</f>
        <v>0</v>
      </c>
      <c r="AH315" s="588">
        <f>AND(AM$55&gt;0,SUM($E315:AG315)&lt;'Summary&amp;Assumptions'!$G$32*$B315,$D315&gt;='Summary&amp;Assumptions'!$D$17,AM$47&gt;=$D315,AM$47&lt;=EDATE($D315,'Summary&amp;Assumptions'!$G$32))*$B315+AND(AM$56&lt;'Summary&amp;Assumptions'!$J$31,AM$47&gt;=$FO315,AM$47&lt;=$FP315)*(('Summary&amp;Assumptions'!$H$25*$C315)*(1+'Summary&amp;Assumptions'!$J$29)^(AM$46-1))+AND(AM$56&lt;'Summary&amp;Assumptions'!$J$31,AM$47&gt;=$FQ315,AM$47&lt;=$FR315)*(('Summary&amp;Assumptions'!$H$25*$C315)*(1+'Summary&amp;Assumptions'!$J$29)^(AM$46-1))</f>
        <v>0</v>
      </c>
      <c r="AI315" s="588">
        <f>AND(AN$55&gt;0,SUM($E315:AH315)&lt;'Summary&amp;Assumptions'!$G$32*$B315,$D315&gt;='Summary&amp;Assumptions'!$D$17,AN$47&gt;=$D315,AN$47&lt;=EDATE($D315,'Summary&amp;Assumptions'!$G$32))*$B315+AND(AN$56&lt;'Summary&amp;Assumptions'!$J$31,AN$47&gt;=$FO315,AN$47&lt;=$FP315)*(('Summary&amp;Assumptions'!$H$25*$C315)*(1+'Summary&amp;Assumptions'!$J$29)^(AN$46-1))+AND(AN$56&lt;'Summary&amp;Assumptions'!$J$31,AN$47&gt;=$FQ315,AN$47&lt;=$FR315)*(('Summary&amp;Assumptions'!$H$25*$C315)*(1+'Summary&amp;Assumptions'!$J$29)^(AN$46-1))</f>
        <v>0</v>
      </c>
      <c r="AJ315" s="588">
        <f>AND(AO$55&gt;0,SUM($E315:AI315)&lt;'Summary&amp;Assumptions'!$G$32*$B315,$D315&gt;='Summary&amp;Assumptions'!$D$17,AO$47&gt;=$D315,AO$47&lt;=EDATE($D315,'Summary&amp;Assumptions'!$G$32))*$B315+AND(AO$56&lt;'Summary&amp;Assumptions'!$J$31,AO$47&gt;=$FO315,AO$47&lt;=$FP315)*(('Summary&amp;Assumptions'!$H$25*$C315)*(1+'Summary&amp;Assumptions'!$J$29)^(AO$46-1))+AND(AO$56&lt;'Summary&amp;Assumptions'!$J$31,AO$47&gt;=$FQ315,AO$47&lt;=$FR315)*(('Summary&amp;Assumptions'!$H$25*$C315)*(1+'Summary&amp;Assumptions'!$J$29)^(AO$46-1))</f>
        <v>0</v>
      </c>
      <c r="AK315" s="588">
        <f>AND(AP$55&gt;0,SUM($E315:AJ315)&lt;'Summary&amp;Assumptions'!$G$32*$B315,$D315&gt;='Summary&amp;Assumptions'!$D$17,AP$47&gt;=$D315,AP$47&lt;=EDATE($D315,'Summary&amp;Assumptions'!$G$32))*$B315+AND(AP$56&lt;'Summary&amp;Assumptions'!$J$31,AP$47&gt;=$FO315,AP$47&lt;=$FP315)*(('Summary&amp;Assumptions'!$H$25*$C315)*(1+'Summary&amp;Assumptions'!$J$29)^(AP$46-1))+AND(AP$56&lt;'Summary&amp;Assumptions'!$J$31,AP$47&gt;=$FQ315,AP$47&lt;=$FR315)*(('Summary&amp;Assumptions'!$H$25*$C315)*(1+'Summary&amp;Assumptions'!$J$29)^(AP$46-1))</f>
        <v>0</v>
      </c>
      <c r="AL315" s="588">
        <f>AND(AQ$55&gt;0,SUM($E315:AK315)&lt;'Summary&amp;Assumptions'!$G$32*$B315,$D315&gt;='Summary&amp;Assumptions'!$D$17,AQ$47&gt;=$D315,AQ$47&lt;=EDATE($D315,'Summary&amp;Assumptions'!$G$32))*$B315+AND(AQ$56&lt;'Summary&amp;Assumptions'!$J$31,AQ$47&gt;=$FO315,AQ$47&lt;=$FP315)*(('Summary&amp;Assumptions'!$H$25*$C315)*(1+'Summary&amp;Assumptions'!$J$29)^(AQ$46-1))+AND(AQ$56&lt;'Summary&amp;Assumptions'!$J$31,AQ$47&gt;=$FQ315,AQ$47&lt;=$FR315)*(('Summary&amp;Assumptions'!$H$25*$C315)*(1+'Summary&amp;Assumptions'!$J$29)^(AQ$46-1))</f>
        <v>0</v>
      </c>
      <c r="AM315" s="588">
        <f>AND(AR$55&gt;0,SUM($E315:AL315)&lt;'Summary&amp;Assumptions'!$G$32*$B315,$D315&gt;='Summary&amp;Assumptions'!$D$17,AR$47&gt;=$D315,AR$47&lt;=EDATE($D315,'Summary&amp;Assumptions'!$G$32))*$B315+AND(AR$56&lt;'Summary&amp;Assumptions'!$J$31,AR$47&gt;=$FO315,AR$47&lt;=$FP315)*(('Summary&amp;Assumptions'!$H$25*$C315)*(1+'Summary&amp;Assumptions'!$J$29)^(AR$46-1))+AND(AR$56&lt;'Summary&amp;Assumptions'!$J$31,AR$47&gt;=$FQ315,AR$47&lt;=$FR315)*(('Summary&amp;Assumptions'!$H$25*$C315)*(1+'Summary&amp;Assumptions'!$J$29)^(AR$46-1))</f>
        <v>0</v>
      </c>
      <c r="AN315" s="588">
        <f>AND(AS$55&gt;0,SUM($E315:AM315)&lt;'Summary&amp;Assumptions'!$G$32*$B315,$D315&gt;='Summary&amp;Assumptions'!$D$17,AS$47&gt;=$D315,AS$47&lt;=EDATE($D315,'Summary&amp;Assumptions'!$G$32))*$B315+AND(AS$56&lt;'Summary&amp;Assumptions'!$J$31,AS$47&gt;=$FO315,AS$47&lt;=$FP315)*(('Summary&amp;Assumptions'!$H$25*$C315)*(1+'Summary&amp;Assumptions'!$J$29)^(AS$46-1))+AND(AS$56&lt;'Summary&amp;Assumptions'!$J$31,AS$47&gt;=$FQ315,AS$47&lt;=$FR315)*(('Summary&amp;Assumptions'!$H$25*$C315)*(1+'Summary&amp;Assumptions'!$J$29)^(AS$46-1))</f>
        <v>0</v>
      </c>
      <c r="AO315" s="588">
        <f>AND(AT$55&gt;0,SUM($E315:AN315)&lt;'Summary&amp;Assumptions'!$G$32*$B315,$D315&gt;='Summary&amp;Assumptions'!$D$17,AT$47&gt;=$D315,AT$47&lt;=EDATE($D315,'Summary&amp;Assumptions'!$G$32))*$B315+AND(AT$56&lt;'Summary&amp;Assumptions'!$J$31,AT$47&gt;=$FO315,AT$47&lt;=$FP315)*(('Summary&amp;Assumptions'!$H$25*$C315)*(1+'Summary&amp;Assumptions'!$J$29)^(AT$46-1))+AND(AT$56&lt;'Summary&amp;Assumptions'!$J$31,AT$47&gt;=$FQ315,AT$47&lt;=$FR315)*(('Summary&amp;Assumptions'!$H$25*$C315)*(1+'Summary&amp;Assumptions'!$J$29)^(AT$46-1))</f>
        <v>0</v>
      </c>
      <c r="AP315" s="588">
        <f>AND(AU$55&gt;0,SUM($E315:AO315)&lt;'Summary&amp;Assumptions'!$G$32*$B315,$D315&gt;='Summary&amp;Assumptions'!$D$17,AU$47&gt;=$D315,AU$47&lt;=EDATE($D315,'Summary&amp;Assumptions'!$G$32))*$B315+AND(AU$56&lt;'Summary&amp;Assumptions'!$J$31,AU$47&gt;=$FO315,AU$47&lt;=$FP315)*(('Summary&amp;Assumptions'!$H$25*$C315)*(1+'Summary&amp;Assumptions'!$J$29)^(AU$46-1))+AND(AU$56&lt;'Summary&amp;Assumptions'!$J$31,AU$47&gt;=$FQ315,AU$47&lt;=$FR315)*(('Summary&amp;Assumptions'!$H$25*$C315)*(1+'Summary&amp;Assumptions'!$J$29)^(AU$46-1))</f>
        <v>0</v>
      </c>
      <c r="AQ315" s="588">
        <f>AND(AV$55&gt;0,SUM($E315:AP315)&lt;'Summary&amp;Assumptions'!$G$32*$B315,$D315&gt;='Summary&amp;Assumptions'!$D$17,AV$47&gt;=$D315,AV$47&lt;=EDATE($D315,'Summary&amp;Assumptions'!$G$32))*$B315+AND(AV$56&lt;'Summary&amp;Assumptions'!$J$31,AV$47&gt;=$FO315,AV$47&lt;=$FP315)*(('Summary&amp;Assumptions'!$H$25*$C315)*(1+'Summary&amp;Assumptions'!$J$29)^(AV$46-1))+AND(AV$56&lt;'Summary&amp;Assumptions'!$J$31,AV$47&gt;=$FQ315,AV$47&lt;=$FR315)*(('Summary&amp;Assumptions'!$H$25*$C315)*(1+'Summary&amp;Assumptions'!$J$29)^(AV$46-1))</f>
        <v>0</v>
      </c>
      <c r="AR315" s="588">
        <f>AND(AW$55&gt;0,SUM($E315:AQ315)&lt;'Summary&amp;Assumptions'!$G$32*$B315,$D315&gt;='Summary&amp;Assumptions'!$D$17,AW$47&gt;=$D315,AW$47&lt;=EDATE($D315,'Summary&amp;Assumptions'!$G$32))*$B315+AND(AW$56&lt;'Summary&amp;Assumptions'!$J$31,AW$47&gt;=$FO315,AW$47&lt;=$FP315)*(('Summary&amp;Assumptions'!$H$25*$C315)*(1+'Summary&amp;Assumptions'!$J$29)^(AW$46-1))+AND(AW$56&lt;'Summary&amp;Assumptions'!$J$31,AW$47&gt;=$FQ315,AW$47&lt;=$FR315)*(('Summary&amp;Assumptions'!$H$25*$C315)*(1+'Summary&amp;Assumptions'!$J$29)^(AW$46-1))</f>
        <v>0</v>
      </c>
      <c r="AS315" s="588">
        <f>AND(AX$55&gt;0,SUM($E315:AR315)&lt;'Summary&amp;Assumptions'!$G$32*$B315,$D315&gt;='Summary&amp;Assumptions'!$D$17,AX$47&gt;=$D315,AX$47&lt;=EDATE($D315,'Summary&amp;Assumptions'!$G$32))*$B315+AND(AX$56&lt;'Summary&amp;Assumptions'!$J$31,AX$47&gt;=$FO315,AX$47&lt;=$FP315)*(('Summary&amp;Assumptions'!$H$25*$C315)*(1+'Summary&amp;Assumptions'!$J$29)^(AX$46-1))+AND(AX$56&lt;'Summary&amp;Assumptions'!$J$31,AX$47&gt;=$FQ315,AX$47&lt;=$FR315)*(('Summary&amp;Assumptions'!$H$25*$C315)*(1+'Summary&amp;Assumptions'!$J$29)^(AX$46-1))</f>
        <v>0</v>
      </c>
      <c r="AT315" s="588">
        <f>AND(AY$55&gt;0,SUM($E315:AS315)&lt;'Summary&amp;Assumptions'!$G$32*$B315,$D315&gt;='Summary&amp;Assumptions'!$D$17,AY$47&gt;=$D315,AY$47&lt;=EDATE($D315,'Summary&amp;Assumptions'!$G$32))*$B315+AND(AY$56&lt;'Summary&amp;Assumptions'!$J$31,AY$47&gt;=$FO315,AY$47&lt;=$FP315)*(('Summary&amp;Assumptions'!$H$25*$C315)*(1+'Summary&amp;Assumptions'!$J$29)^(AY$46-1))+AND(AY$56&lt;'Summary&amp;Assumptions'!$J$31,AY$47&gt;=$FQ315,AY$47&lt;=$FR315)*(('Summary&amp;Assumptions'!$H$25*$C315)*(1+'Summary&amp;Assumptions'!$J$29)^(AY$46-1))</f>
        <v>0</v>
      </c>
      <c r="AU315" s="588">
        <f>AND(AZ$55&gt;0,SUM($E315:AT315)&lt;'Summary&amp;Assumptions'!$G$32*$B315,$D315&gt;='Summary&amp;Assumptions'!$D$17,AZ$47&gt;=$D315,AZ$47&lt;=EDATE($D315,'Summary&amp;Assumptions'!$G$32))*$B315+AND(AZ$56&lt;'Summary&amp;Assumptions'!$J$31,AZ$47&gt;=$FO315,AZ$47&lt;=$FP315)*(('Summary&amp;Assumptions'!$H$25*$C315)*(1+'Summary&amp;Assumptions'!$J$29)^(AZ$46-1))+AND(AZ$56&lt;'Summary&amp;Assumptions'!$J$31,AZ$47&gt;=$FQ315,AZ$47&lt;=$FR315)*(('Summary&amp;Assumptions'!$H$25*$C315)*(1+'Summary&amp;Assumptions'!$J$29)^(AZ$46-1))</f>
        <v>0</v>
      </c>
      <c r="AV315" s="588">
        <f>AND(BA$55&gt;0,SUM($E315:AU315)&lt;'Summary&amp;Assumptions'!$G$32*$B315,$D315&gt;='Summary&amp;Assumptions'!$D$17,BA$47&gt;=$D315,BA$47&lt;=EDATE($D315,'Summary&amp;Assumptions'!$G$32))*$B315+AND(BA$56&lt;'Summary&amp;Assumptions'!$J$31,BA$47&gt;=$FO315,BA$47&lt;=$FP315)*(('Summary&amp;Assumptions'!$H$25*$C315)*(1+'Summary&amp;Assumptions'!$J$29)^(BA$46-1))+AND(BA$56&lt;'Summary&amp;Assumptions'!$J$31,BA$47&gt;=$FQ315,BA$47&lt;=$FR315)*(('Summary&amp;Assumptions'!$H$25*$C315)*(1+'Summary&amp;Assumptions'!$J$29)^(BA$46-1))</f>
        <v>0</v>
      </c>
      <c r="AW315" s="588">
        <f>AND(BB$55&gt;0,SUM($E315:AV315)&lt;'Summary&amp;Assumptions'!$G$32*$B315,$D315&gt;='Summary&amp;Assumptions'!$D$17,BB$47&gt;=$D315,BB$47&lt;=EDATE($D315,'Summary&amp;Assumptions'!$G$32))*$B315+AND(BB$56&lt;'Summary&amp;Assumptions'!$J$31,BB$47&gt;=$FO315,BB$47&lt;=$FP315)*(('Summary&amp;Assumptions'!$H$25*$C315)*(1+'Summary&amp;Assumptions'!$J$29)^(BB$46-1))+AND(BB$56&lt;'Summary&amp;Assumptions'!$J$31,BB$47&gt;=$FQ315,BB$47&lt;=$FR315)*(('Summary&amp;Assumptions'!$H$25*$C315)*(1+'Summary&amp;Assumptions'!$J$29)^(BB$46-1))</f>
        <v>0</v>
      </c>
      <c r="AX315" s="588">
        <f>AND(BC$55&gt;0,SUM($E315:AW315)&lt;'Summary&amp;Assumptions'!$G$32*$B315,$D315&gt;='Summary&amp;Assumptions'!$D$17,BC$47&gt;=$D315,BC$47&lt;=EDATE($D315,'Summary&amp;Assumptions'!$G$32))*$B315+AND(BC$56&lt;'Summary&amp;Assumptions'!$J$31,BC$47&gt;=$FO315,BC$47&lt;=$FP315)*(('Summary&amp;Assumptions'!$H$25*$C315)*(1+'Summary&amp;Assumptions'!$J$29)^(BC$46-1))+AND(BC$56&lt;'Summary&amp;Assumptions'!$J$31,BC$47&gt;=$FQ315,BC$47&lt;=$FR315)*(('Summary&amp;Assumptions'!$H$25*$C315)*(1+'Summary&amp;Assumptions'!$J$29)^(BC$46-1))</f>
        <v>0</v>
      </c>
      <c r="AY315" s="588">
        <f>AND(BD$55&gt;0,SUM($E315:AX315)&lt;'Summary&amp;Assumptions'!$G$32*$B315,$D315&gt;='Summary&amp;Assumptions'!$D$17,BD$47&gt;=$D315,BD$47&lt;=EDATE($D315,'Summary&amp;Assumptions'!$G$32))*$B315+AND(BD$56&lt;'Summary&amp;Assumptions'!$J$31,BD$47&gt;=$FO315,BD$47&lt;=$FP315)*(('Summary&amp;Assumptions'!$H$25*$C315)*(1+'Summary&amp;Assumptions'!$J$29)^(BD$46-1))+AND(BD$56&lt;'Summary&amp;Assumptions'!$J$31,BD$47&gt;=$FQ315,BD$47&lt;=$FR315)*(('Summary&amp;Assumptions'!$H$25*$C315)*(1+'Summary&amp;Assumptions'!$J$29)^(BD$46-1))</f>
        <v>0</v>
      </c>
      <c r="AZ315" s="588">
        <f>AND(BE$55&gt;0,SUM($E315:AY315)&lt;'Summary&amp;Assumptions'!$G$32*$B315,$D315&gt;='Summary&amp;Assumptions'!$D$17,BE$47&gt;=$D315,BE$47&lt;=EDATE($D315,'Summary&amp;Assumptions'!$G$32))*$B315+AND(BE$56&lt;'Summary&amp;Assumptions'!$J$31,BE$47&gt;=$FO315,BE$47&lt;=$FP315)*(('Summary&amp;Assumptions'!$H$25*$C315)*(1+'Summary&amp;Assumptions'!$J$29)^(BE$46-1))+AND(BE$56&lt;'Summary&amp;Assumptions'!$J$31,BE$47&gt;=$FQ315,BE$47&lt;=$FR315)*(('Summary&amp;Assumptions'!$H$25*$C315)*(1+'Summary&amp;Assumptions'!$J$29)^(BE$46-1))</f>
        <v>0</v>
      </c>
      <c r="BA315" s="588">
        <f>AND(BF$55&gt;0,SUM($E315:AZ315)&lt;'Summary&amp;Assumptions'!$G$32*$B315,$D315&gt;='Summary&amp;Assumptions'!$D$17,BF$47&gt;=$D315,BF$47&lt;=EDATE($D315,'Summary&amp;Assumptions'!$G$32))*$B315+AND(BF$56&lt;'Summary&amp;Assumptions'!$J$31,BF$47&gt;=$FO315,BF$47&lt;=$FP315)*(('Summary&amp;Assumptions'!$H$25*$C315)*(1+'Summary&amp;Assumptions'!$J$29)^(BF$46-1))+AND(BF$56&lt;'Summary&amp;Assumptions'!$J$31,BF$47&gt;=$FQ315,BF$47&lt;=$FR315)*(('Summary&amp;Assumptions'!$H$25*$C315)*(1+'Summary&amp;Assumptions'!$J$29)^(BF$46-1))</f>
        <v>0</v>
      </c>
      <c r="BB315" s="588">
        <f>AND(BG$55&gt;0,SUM($E315:BA315)&lt;'Summary&amp;Assumptions'!$G$32*$B315,$D315&gt;='Summary&amp;Assumptions'!$D$17,BG$47&gt;=$D315,BG$47&lt;=EDATE($D315,'Summary&amp;Assumptions'!$G$32))*$B315+AND(BG$56&lt;'Summary&amp;Assumptions'!$J$31,BG$47&gt;=$FO315,BG$47&lt;=$FP315)*(('Summary&amp;Assumptions'!$H$25*$C315)*(1+'Summary&amp;Assumptions'!$J$29)^(BG$46-1))+AND(BG$56&lt;'Summary&amp;Assumptions'!$J$31,BG$47&gt;=$FQ315,BG$47&lt;=$FR315)*(('Summary&amp;Assumptions'!$H$25*$C315)*(1+'Summary&amp;Assumptions'!$J$29)^(BG$46-1))</f>
        <v>0</v>
      </c>
      <c r="BC315" s="588">
        <f>AND(BH$55&gt;0,SUM($E315:BB315)&lt;'Summary&amp;Assumptions'!$G$32*$B315,$D315&gt;='Summary&amp;Assumptions'!$D$17,BH$47&gt;=$D315,BH$47&lt;=EDATE($D315,'Summary&amp;Assumptions'!$G$32))*$B315+AND(BH$56&lt;'Summary&amp;Assumptions'!$J$31,BH$47&gt;=$FO315,BH$47&lt;=$FP315)*(('Summary&amp;Assumptions'!$H$25*$C315)*(1+'Summary&amp;Assumptions'!$J$29)^(BH$46-1))+AND(BH$56&lt;'Summary&amp;Assumptions'!$J$31,BH$47&gt;=$FQ315,BH$47&lt;=$FR315)*(('Summary&amp;Assumptions'!$H$25*$C315)*(1+'Summary&amp;Assumptions'!$J$29)^(BH$46-1))</f>
        <v>0</v>
      </c>
      <c r="BD315" s="588">
        <f>AND(BI$55&gt;0,SUM($E315:BC315)&lt;'Summary&amp;Assumptions'!$G$32*$B315,$D315&gt;='Summary&amp;Assumptions'!$D$17,BI$47&gt;=$D315,BI$47&lt;=EDATE($D315,'Summary&amp;Assumptions'!$G$32))*$B315+AND(BI$56&lt;'Summary&amp;Assumptions'!$J$31,BI$47&gt;=$FO315,BI$47&lt;=$FP315)*(('Summary&amp;Assumptions'!$H$25*$C315)*(1+'Summary&amp;Assumptions'!$J$29)^(BI$46-1))+AND(BI$56&lt;'Summary&amp;Assumptions'!$J$31,BI$47&gt;=$FQ315,BI$47&lt;=$FR315)*(('Summary&amp;Assumptions'!$H$25*$C315)*(1+'Summary&amp;Assumptions'!$J$29)^(BI$46-1))</f>
        <v>0</v>
      </c>
      <c r="BE315" s="588">
        <f>AND(BJ$55&gt;0,SUM($E315:BD315)&lt;'Summary&amp;Assumptions'!$G$32*$B315,$D315&gt;='Summary&amp;Assumptions'!$D$17,BJ$47&gt;=$D315,BJ$47&lt;=EDATE($D315,'Summary&amp;Assumptions'!$G$32))*$B315+AND(BJ$56&lt;'Summary&amp;Assumptions'!$J$31,BJ$47&gt;=$FO315,BJ$47&lt;=$FP315)*(('Summary&amp;Assumptions'!$H$25*$C315)*(1+'Summary&amp;Assumptions'!$J$29)^(BJ$46-1))+AND(BJ$56&lt;'Summary&amp;Assumptions'!$J$31,BJ$47&gt;=$FQ315,BJ$47&lt;=$FR315)*(('Summary&amp;Assumptions'!$H$25*$C315)*(1+'Summary&amp;Assumptions'!$J$29)^(BJ$46-1))</f>
        <v>0</v>
      </c>
      <c r="BF315" s="588">
        <f>AND(BK$55&gt;0,SUM($E315:BE315)&lt;'Summary&amp;Assumptions'!$G$32*$B315,$D315&gt;='Summary&amp;Assumptions'!$D$17,BK$47&gt;=$D315,BK$47&lt;=EDATE($D315,'Summary&amp;Assumptions'!$G$32))*$B315+AND(BK$56&lt;'Summary&amp;Assumptions'!$J$31,BK$47&gt;=$FO315,BK$47&lt;=$FP315)*(('Summary&amp;Assumptions'!$H$25*$C315)*(1+'Summary&amp;Assumptions'!$J$29)^(BK$46-1))+AND(BK$56&lt;'Summary&amp;Assumptions'!$J$31,BK$47&gt;=$FQ315,BK$47&lt;=$FR315)*(('Summary&amp;Assumptions'!$H$25*$C315)*(1+'Summary&amp;Assumptions'!$J$29)^(BK$46-1))</f>
        <v>0</v>
      </c>
      <c r="BG315" s="588">
        <f>AND(BL$55&gt;0,SUM($E315:BF315)&lt;'Summary&amp;Assumptions'!$G$32*$B315,$D315&gt;='Summary&amp;Assumptions'!$D$17,BL$47&gt;=$D315,BL$47&lt;=EDATE($D315,'Summary&amp;Assumptions'!$G$32))*$B315+AND(BL$56&lt;'Summary&amp;Assumptions'!$J$31,BL$47&gt;=$FO315,BL$47&lt;=$FP315)*(('Summary&amp;Assumptions'!$H$25*$C315)*(1+'Summary&amp;Assumptions'!$J$29)^(BL$46-1))+AND(BL$56&lt;'Summary&amp;Assumptions'!$J$31,BL$47&gt;=$FQ315,BL$47&lt;=$FR315)*(('Summary&amp;Assumptions'!$H$25*$C315)*(1+'Summary&amp;Assumptions'!$J$29)^(BL$46-1))</f>
        <v>0</v>
      </c>
      <c r="BH315" s="588">
        <f>AND(BM$55&gt;0,SUM($E315:BG315)&lt;'Summary&amp;Assumptions'!$G$32*$B315,$D315&gt;='Summary&amp;Assumptions'!$D$17,BM$47&gt;=$D315,BM$47&lt;=EDATE($D315,'Summary&amp;Assumptions'!$G$32))*$B315+AND(BM$56&lt;'Summary&amp;Assumptions'!$J$31,BM$47&gt;=$FO315,BM$47&lt;=$FP315)*(('Summary&amp;Assumptions'!$H$25*$C315)*(1+'Summary&amp;Assumptions'!$J$29)^(BM$46-1))+AND(BM$56&lt;'Summary&amp;Assumptions'!$J$31,BM$47&gt;=$FQ315,BM$47&lt;=$FR315)*(('Summary&amp;Assumptions'!$H$25*$C315)*(1+'Summary&amp;Assumptions'!$J$29)^(BM$46-1))</f>
        <v>0</v>
      </c>
      <c r="BI315" s="588">
        <f>AND(BN$55&gt;0,SUM($E315:BH315)&lt;'Summary&amp;Assumptions'!$G$32*$B315,$D315&gt;='Summary&amp;Assumptions'!$D$17,BN$47&gt;=$D315,BN$47&lt;=EDATE($D315,'Summary&amp;Assumptions'!$G$32))*$B315+AND(BN$56&lt;'Summary&amp;Assumptions'!$J$31,BN$47&gt;=$FO315,BN$47&lt;=$FP315)*(('Summary&amp;Assumptions'!$H$25*$C315)*(1+'Summary&amp;Assumptions'!$J$29)^(BN$46-1))+AND(BN$56&lt;'Summary&amp;Assumptions'!$J$31,BN$47&gt;=$FQ315,BN$47&lt;=$FR315)*(('Summary&amp;Assumptions'!$H$25*$C315)*(1+'Summary&amp;Assumptions'!$J$29)^(BN$46-1))</f>
        <v>0</v>
      </c>
      <c r="BJ315" s="588">
        <f>AND(BO$55&gt;0,SUM($E315:BI315)&lt;'Summary&amp;Assumptions'!$G$32*$B315,$D315&gt;='Summary&amp;Assumptions'!$D$17,BO$47&gt;=$D315,BO$47&lt;=EDATE($D315,'Summary&amp;Assumptions'!$G$32))*$B315+AND(BO$56&lt;'Summary&amp;Assumptions'!$J$31,BO$47&gt;=$FO315,BO$47&lt;=$FP315)*(('Summary&amp;Assumptions'!$H$25*$C315)*(1+'Summary&amp;Assumptions'!$J$29)^(BO$46-1))+AND(BO$56&lt;'Summary&amp;Assumptions'!$J$31,BO$47&gt;=$FQ315,BO$47&lt;=$FR315)*(('Summary&amp;Assumptions'!$H$25*$C315)*(1+'Summary&amp;Assumptions'!$J$29)^(BO$46-1))</f>
        <v>0</v>
      </c>
      <c r="BK315" s="588">
        <f>AND(BP$55&gt;0,SUM($E315:BJ315)&lt;'Summary&amp;Assumptions'!$G$32*$B315,$D315&gt;='Summary&amp;Assumptions'!$D$17,BP$47&gt;=$D315,BP$47&lt;=EDATE($D315,'Summary&amp;Assumptions'!$G$32))*$B315+AND(BP$56&lt;'Summary&amp;Assumptions'!$J$31,BP$47&gt;=$FO315,BP$47&lt;=$FP315)*(('Summary&amp;Assumptions'!$H$25*$C315)*(1+'Summary&amp;Assumptions'!$J$29)^(BP$46-1))+AND(BP$56&lt;'Summary&amp;Assumptions'!$J$31,BP$47&gt;=$FQ315,BP$47&lt;=$FR315)*(('Summary&amp;Assumptions'!$H$25*$C315)*(1+'Summary&amp;Assumptions'!$J$29)^(BP$46-1))</f>
        <v>0</v>
      </c>
      <c r="BL315" s="588">
        <f>AND(BQ$55&gt;0,SUM($E315:BK315)&lt;'Summary&amp;Assumptions'!$G$32*$B315,$D315&gt;='Summary&amp;Assumptions'!$D$17,BQ$47&gt;=$D315,BQ$47&lt;=EDATE($D315,'Summary&amp;Assumptions'!$G$32))*$B315+AND(BQ$56&lt;'Summary&amp;Assumptions'!$J$31,BQ$47&gt;=$FO315,BQ$47&lt;=$FP315)*(('Summary&amp;Assumptions'!$H$25*$C315)*(1+'Summary&amp;Assumptions'!$J$29)^(BQ$46-1))+AND(BQ$56&lt;'Summary&amp;Assumptions'!$J$31,BQ$47&gt;=$FQ315,BQ$47&lt;=$FR315)*(('Summary&amp;Assumptions'!$H$25*$C315)*(1+'Summary&amp;Assumptions'!$J$29)^(BQ$46-1))</f>
        <v>0</v>
      </c>
      <c r="BM315" s="588">
        <f>AND(BR$55&gt;0,SUM($E315:BL315)&lt;'Summary&amp;Assumptions'!$G$32*$B315,$D315&gt;='Summary&amp;Assumptions'!$D$17,BR$47&gt;=$D315,BR$47&lt;=EDATE($D315,'Summary&amp;Assumptions'!$G$32))*$B315+AND(BR$56&lt;'Summary&amp;Assumptions'!$J$31,BR$47&gt;=$FO315,BR$47&lt;=$FP315)*(('Summary&amp;Assumptions'!$H$25*$C315)*(1+'Summary&amp;Assumptions'!$J$29)^(BR$46-1))+AND(BR$56&lt;'Summary&amp;Assumptions'!$J$31,BR$47&gt;=$FQ315,BR$47&lt;=$FR315)*(('Summary&amp;Assumptions'!$H$25*$C315)*(1+'Summary&amp;Assumptions'!$J$29)^(BR$46-1))</f>
        <v>0</v>
      </c>
      <c r="BN315" s="588">
        <f>AND(BS$55&gt;0,SUM($E315:BM315)&lt;'Summary&amp;Assumptions'!$G$32*$B315,$D315&gt;='Summary&amp;Assumptions'!$D$17,BS$47&gt;=$D315,BS$47&lt;=EDATE($D315,'Summary&amp;Assumptions'!$G$32))*$B315+AND(BS$56&lt;'Summary&amp;Assumptions'!$J$31,BS$47&gt;=$FO315,BS$47&lt;=$FP315)*(('Summary&amp;Assumptions'!$H$25*$C315)*(1+'Summary&amp;Assumptions'!$J$29)^(BS$46-1))+AND(BS$56&lt;'Summary&amp;Assumptions'!$J$31,BS$47&gt;=$FQ315,BS$47&lt;=$FR315)*(('Summary&amp;Assumptions'!$H$25*$C315)*(1+'Summary&amp;Assumptions'!$J$29)^(BS$46-1))</f>
        <v>0</v>
      </c>
      <c r="BO315" s="588">
        <f>AND(BT$55&gt;0,SUM($E315:BN315)&lt;'Summary&amp;Assumptions'!$G$32*$B315,$D315&gt;='Summary&amp;Assumptions'!$D$17,BT$47&gt;=$D315,BT$47&lt;=EDATE($D315,'Summary&amp;Assumptions'!$G$32))*$B315+AND(BT$56&lt;'Summary&amp;Assumptions'!$J$31,BT$47&gt;=$FO315,BT$47&lt;=$FP315)*(('Summary&amp;Assumptions'!$H$25*$C315)*(1+'Summary&amp;Assumptions'!$J$29)^(BT$46-1))+AND(BT$56&lt;'Summary&amp;Assumptions'!$J$31,BT$47&gt;=$FQ315,BT$47&lt;=$FR315)*(('Summary&amp;Assumptions'!$H$25*$C315)*(1+'Summary&amp;Assumptions'!$J$29)^(BT$46-1))</f>
        <v>0</v>
      </c>
      <c r="BP315" s="588">
        <f>AND(BU$55&gt;0,SUM($E315:BO315)&lt;'Summary&amp;Assumptions'!$G$32*$B315,$D315&gt;='Summary&amp;Assumptions'!$D$17,BU$47&gt;=$D315,BU$47&lt;=EDATE($D315,'Summary&amp;Assumptions'!$G$32))*$B315+AND(BU$56&lt;'Summary&amp;Assumptions'!$J$31,BU$47&gt;=$FO315,BU$47&lt;=$FP315)*(('Summary&amp;Assumptions'!$H$25*$C315)*(1+'Summary&amp;Assumptions'!$J$29)^(BU$46-1))+AND(BU$56&lt;'Summary&amp;Assumptions'!$J$31,BU$47&gt;=$FQ315,BU$47&lt;=$FR315)*(('Summary&amp;Assumptions'!$H$25*$C315)*(1+'Summary&amp;Assumptions'!$J$29)^(BU$46-1))</f>
        <v>0</v>
      </c>
      <c r="BQ315" s="588">
        <f>AND(BV$55&gt;0,SUM($E315:BP315)&lt;'Summary&amp;Assumptions'!$G$32*$B315,$D315&gt;='Summary&amp;Assumptions'!$D$17,BV$47&gt;=$D315,BV$47&lt;=EDATE($D315,'Summary&amp;Assumptions'!$G$32))*$B315+AND(BV$56&lt;'Summary&amp;Assumptions'!$J$31,BV$47&gt;=$FO315,BV$47&lt;=$FP315)*(('Summary&amp;Assumptions'!$H$25*$C315)*(1+'Summary&amp;Assumptions'!$J$29)^(BV$46-1))+AND(BV$56&lt;'Summary&amp;Assumptions'!$J$31,BV$47&gt;=$FQ315,BV$47&lt;=$FR315)*(('Summary&amp;Assumptions'!$H$25*$C315)*(1+'Summary&amp;Assumptions'!$J$29)^(BV$46-1))</f>
        <v>0</v>
      </c>
      <c r="BR315" s="588">
        <f>AND(BW$55&gt;0,SUM($E315:BQ315)&lt;'Summary&amp;Assumptions'!$G$32*$B315,$D315&gt;='Summary&amp;Assumptions'!$D$17,BW$47&gt;=$D315,BW$47&lt;=EDATE($D315,'Summary&amp;Assumptions'!$G$32))*$B315+AND(BW$56&lt;'Summary&amp;Assumptions'!$J$31,BW$47&gt;=$FO315,BW$47&lt;=$FP315)*(('Summary&amp;Assumptions'!$H$25*$C315)*(1+'Summary&amp;Assumptions'!$J$29)^(BW$46-1))+AND(BW$56&lt;'Summary&amp;Assumptions'!$J$31,BW$47&gt;=$FQ315,BW$47&lt;=$FR315)*(('Summary&amp;Assumptions'!$H$25*$C315)*(1+'Summary&amp;Assumptions'!$J$29)^(BW$46-1))</f>
        <v>0</v>
      </c>
      <c r="BS315" s="588">
        <f>AND(BX$55&gt;0,SUM($E315:BR315)&lt;'Summary&amp;Assumptions'!$G$32*$B315,$D315&gt;='Summary&amp;Assumptions'!$D$17,BX$47&gt;=$D315,BX$47&lt;=EDATE($D315,'Summary&amp;Assumptions'!$G$32))*$B315+AND(BX$56&lt;'Summary&amp;Assumptions'!$J$31,BX$47&gt;=$FO315,BX$47&lt;=$FP315)*(('Summary&amp;Assumptions'!$H$25*$C315)*(1+'Summary&amp;Assumptions'!$J$29)^(BX$46-1))+AND(BX$56&lt;'Summary&amp;Assumptions'!$J$31,BX$47&gt;=$FQ315,BX$47&lt;=$FR315)*(('Summary&amp;Assumptions'!$H$25*$C315)*(1+'Summary&amp;Assumptions'!$J$29)^(BX$46-1))</f>
        <v>0</v>
      </c>
      <c r="BT315" s="588">
        <f>AND(BY$55&gt;0,SUM($E315:BS315)&lt;'Summary&amp;Assumptions'!$G$32*$B315,$D315&gt;='Summary&amp;Assumptions'!$D$17,BY$47&gt;=$D315,BY$47&lt;=EDATE($D315,'Summary&amp;Assumptions'!$G$32))*$B315+AND(BY$56&lt;'Summary&amp;Assumptions'!$J$31,BY$47&gt;=$FO315,BY$47&lt;=$FP315)*(('Summary&amp;Assumptions'!$H$25*$C315)*(1+'Summary&amp;Assumptions'!$J$29)^(BY$46-1))+AND(BY$56&lt;'Summary&amp;Assumptions'!$J$31,BY$47&gt;=$FQ315,BY$47&lt;=$FR315)*(('Summary&amp;Assumptions'!$H$25*$C315)*(1+'Summary&amp;Assumptions'!$J$29)^(BY$46-1))</f>
        <v>0</v>
      </c>
      <c r="BU315" s="588">
        <f>AND(BZ$55&gt;0,SUM($E315:BT315)&lt;'Summary&amp;Assumptions'!$G$32*$B315,$D315&gt;='Summary&amp;Assumptions'!$D$17,BZ$47&gt;=$D315,BZ$47&lt;=EDATE($D315,'Summary&amp;Assumptions'!$G$32))*$B315+AND(BZ$56&lt;'Summary&amp;Assumptions'!$J$31,BZ$47&gt;=$FO315,BZ$47&lt;=$FP315)*(('Summary&amp;Assumptions'!$H$25*$C315)*(1+'Summary&amp;Assumptions'!$J$29)^(BZ$46-1))+AND(BZ$56&lt;'Summary&amp;Assumptions'!$J$31,BZ$47&gt;=$FQ315,BZ$47&lt;=$FR315)*(('Summary&amp;Assumptions'!$H$25*$C315)*(1+'Summary&amp;Assumptions'!$J$29)^(BZ$46-1))</f>
        <v>0</v>
      </c>
      <c r="BV315" s="588">
        <f>AND(CA$55&gt;0,SUM($E315:BU315)&lt;'Summary&amp;Assumptions'!$G$32*$B315,$D315&gt;='Summary&amp;Assumptions'!$D$17,CA$47&gt;=$D315,CA$47&lt;=EDATE($D315,'Summary&amp;Assumptions'!$G$32))*$B315+AND(CA$56&lt;'Summary&amp;Assumptions'!$J$31,CA$47&gt;=$FO315,CA$47&lt;=$FP315)*(('Summary&amp;Assumptions'!$H$25*$C315)*(1+'Summary&amp;Assumptions'!$J$29)^(CA$46-1))+AND(CA$56&lt;'Summary&amp;Assumptions'!$J$31,CA$47&gt;=$FQ315,CA$47&lt;=$FR315)*(('Summary&amp;Assumptions'!$H$25*$C315)*(1+'Summary&amp;Assumptions'!$J$29)^(CA$46-1))</f>
        <v>0</v>
      </c>
      <c r="BW315" s="588">
        <f>AND(CB$55&gt;0,SUM($E315:BV315)&lt;'Summary&amp;Assumptions'!$G$32*$B315,$D315&gt;='Summary&amp;Assumptions'!$D$17,CB$47&gt;=$D315,CB$47&lt;=EDATE($D315,'Summary&amp;Assumptions'!$G$32))*$B315+AND(CB$56&lt;'Summary&amp;Assumptions'!$J$31,CB$47&gt;=$FO315,CB$47&lt;=$FP315)*(('Summary&amp;Assumptions'!$H$25*$C315)*(1+'Summary&amp;Assumptions'!$J$29)^(CB$46-1))+AND(CB$56&lt;'Summary&amp;Assumptions'!$J$31,CB$47&gt;=$FQ315,CB$47&lt;=$FR315)*(('Summary&amp;Assumptions'!$H$25*$C315)*(1+'Summary&amp;Assumptions'!$J$29)^(CB$46-1))</f>
        <v>0</v>
      </c>
      <c r="BX315" s="588">
        <f>AND(CC$55&gt;0,SUM($E315:BW315)&lt;'Summary&amp;Assumptions'!$G$32*$B315,$D315&gt;='Summary&amp;Assumptions'!$D$17,CC$47&gt;=$D315,CC$47&lt;=EDATE($D315,'Summary&amp;Assumptions'!$G$32))*$B315+AND(CC$56&lt;'Summary&amp;Assumptions'!$J$31,CC$47&gt;=$FO315,CC$47&lt;=$FP315)*(('Summary&amp;Assumptions'!$H$25*$C315)*(1+'Summary&amp;Assumptions'!$J$29)^(CC$46-1))+AND(CC$56&lt;'Summary&amp;Assumptions'!$J$31,CC$47&gt;=$FQ315,CC$47&lt;=$FR315)*(('Summary&amp;Assumptions'!$H$25*$C315)*(1+'Summary&amp;Assumptions'!$J$29)^(CC$46-1))</f>
        <v>0</v>
      </c>
      <c r="BY315" s="588">
        <f>AND(CD$55&gt;0,SUM($E315:BX315)&lt;'Summary&amp;Assumptions'!$G$32*$B315,$D315&gt;='Summary&amp;Assumptions'!$D$17,CD$47&gt;=$D315,CD$47&lt;=EDATE($D315,'Summary&amp;Assumptions'!$G$32))*$B315+AND(CD$56&lt;'Summary&amp;Assumptions'!$J$31,CD$47&gt;=$FO315,CD$47&lt;=$FP315)*(('Summary&amp;Assumptions'!$H$25*$C315)*(1+'Summary&amp;Assumptions'!$J$29)^(CD$46-1))+AND(CD$56&lt;'Summary&amp;Assumptions'!$J$31,CD$47&gt;=$FQ315,CD$47&lt;=$FR315)*(('Summary&amp;Assumptions'!$H$25*$C315)*(1+'Summary&amp;Assumptions'!$J$29)^(CD$46-1))</f>
        <v>0</v>
      </c>
      <c r="BZ315" s="588">
        <f>AND(CE$55&gt;0,SUM($E315:BY315)&lt;'Summary&amp;Assumptions'!$G$32*$B315,$D315&gt;='Summary&amp;Assumptions'!$D$17,CE$47&gt;=$D315,CE$47&lt;=EDATE($D315,'Summary&amp;Assumptions'!$G$32))*$B315+AND(CE$56&lt;'Summary&amp;Assumptions'!$J$31,CE$47&gt;=$FO315,CE$47&lt;=$FP315)*(('Summary&amp;Assumptions'!$H$25*$C315)*(1+'Summary&amp;Assumptions'!$J$29)^(CE$46-1))+AND(CE$56&lt;'Summary&amp;Assumptions'!$J$31,CE$47&gt;=$FQ315,CE$47&lt;=$FR315)*(('Summary&amp;Assumptions'!$H$25*$C315)*(1+'Summary&amp;Assumptions'!$J$29)^(CE$46-1))</f>
        <v>0</v>
      </c>
      <c r="CA315" s="588">
        <f>AND(CF$55&gt;0,SUM($E315:BZ315)&lt;'Summary&amp;Assumptions'!$G$32*$B315,$D315&gt;='Summary&amp;Assumptions'!$D$17,CF$47&gt;=$D315,CF$47&lt;=EDATE($D315,'Summary&amp;Assumptions'!$G$32))*$B315+AND(CF$56&lt;'Summary&amp;Assumptions'!$J$31,CF$47&gt;=$FO315,CF$47&lt;=$FP315)*(('Summary&amp;Assumptions'!$H$25*$C315)*(1+'Summary&amp;Assumptions'!$J$29)^(CF$46-1))+AND(CF$56&lt;'Summary&amp;Assumptions'!$J$31,CF$47&gt;=$FQ315,CF$47&lt;=$FR315)*(('Summary&amp;Assumptions'!$H$25*$C315)*(1+'Summary&amp;Assumptions'!$J$29)^(CF$46-1))</f>
        <v>0</v>
      </c>
      <c r="CB315" s="588">
        <f>AND(CG$55&gt;0,SUM($E315:CA315)&lt;'Summary&amp;Assumptions'!$G$32*$B315,$D315&gt;='Summary&amp;Assumptions'!$D$17,CG$47&gt;=$D315,CG$47&lt;=EDATE($D315,'Summary&amp;Assumptions'!$G$32))*$B315+AND(CG$56&lt;'Summary&amp;Assumptions'!$J$31,CG$47&gt;=$FO315,CG$47&lt;=$FP315)*(('Summary&amp;Assumptions'!$H$25*$C315)*(1+'Summary&amp;Assumptions'!$J$29)^(CG$46-1))+AND(CG$56&lt;'Summary&amp;Assumptions'!$J$31,CG$47&gt;=$FQ315,CG$47&lt;=$FR315)*(('Summary&amp;Assumptions'!$H$25*$C315)*(1+'Summary&amp;Assumptions'!$J$29)^(CG$46-1))</f>
        <v>0</v>
      </c>
      <c r="CC315" s="588">
        <f>AND(CH$55&gt;0,SUM($E315:CB315)&lt;'Summary&amp;Assumptions'!$G$32*$B315,$D315&gt;='Summary&amp;Assumptions'!$D$17,CH$47&gt;=$D315,CH$47&lt;=EDATE($D315,'Summary&amp;Assumptions'!$G$32))*$B315+AND(CH$56&lt;'Summary&amp;Assumptions'!$J$31,CH$47&gt;=$FO315,CH$47&lt;=$FP315)*(('Summary&amp;Assumptions'!$H$25*$C315)*(1+'Summary&amp;Assumptions'!$J$29)^(CH$46-1))+AND(CH$56&lt;'Summary&amp;Assumptions'!$J$31,CH$47&gt;=$FQ315,CH$47&lt;=$FR315)*(('Summary&amp;Assumptions'!$H$25*$C315)*(1+'Summary&amp;Assumptions'!$J$29)^(CH$46-1))</f>
        <v>0</v>
      </c>
      <c r="CD315" s="588">
        <f>AND(CI$55&gt;0,SUM($E315:CC315)&lt;'Summary&amp;Assumptions'!$G$32*$B315,$D315&gt;='Summary&amp;Assumptions'!$D$17,CI$47&gt;=$D315,CI$47&lt;=EDATE($D315,'Summary&amp;Assumptions'!$G$32))*$B315+AND(CI$56&lt;'Summary&amp;Assumptions'!$J$31,CI$47&gt;=$FO315,CI$47&lt;=$FP315)*(('Summary&amp;Assumptions'!$H$25*$C315)*(1+'Summary&amp;Assumptions'!$J$29)^(CI$46-1))+AND(CI$56&lt;'Summary&amp;Assumptions'!$J$31,CI$47&gt;=$FQ315,CI$47&lt;=$FR315)*(('Summary&amp;Assumptions'!$H$25*$C315)*(1+'Summary&amp;Assumptions'!$J$29)^(CI$46-1))</f>
        <v>0</v>
      </c>
      <c r="CE315" s="588">
        <f>AND(CJ$55&gt;0,SUM($E315:CD315)&lt;'Summary&amp;Assumptions'!$G$32*$B315,$D315&gt;='Summary&amp;Assumptions'!$D$17,CJ$47&gt;=$D315,CJ$47&lt;=EDATE($D315,'Summary&amp;Assumptions'!$G$32))*$B315+AND(CJ$56&lt;'Summary&amp;Assumptions'!$J$31,CJ$47&gt;=$FO315,CJ$47&lt;=$FP315)*(('Summary&amp;Assumptions'!$H$25*$C315)*(1+'Summary&amp;Assumptions'!$J$29)^(CJ$46-1))+AND(CJ$56&lt;'Summary&amp;Assumptions'!$J$31,CJ$47&gt;=$FQ315,CJ$47&lt;=$FR315)*(('Summary&amp;Assumptions'!$H$25*$C315)*(1+'Summary&amp;Assumptions'!$J$29)^(CJ$46-1))</f>
        <v>0</v>
      </c>
      <c r="CF315" s="588">
        <f>AND(CK$55&gt;0,SUM($E315:CE315)&lt;'Summary&amp;Assumptions'!$G$32*$B315,$D315&gt;='Summary&amp;Assumptions'!$D$17,CK$47&gt;=$D315,CK$47&lt;=EDATE($D315,'Summary&amp;Assumptions'!$G$32))*$B315+AND(CK$56&lt;'Summary&amp;Assumptions'!$J$31,CK$47&gt;=$FO315,CK$47&lt;=$FP315)*(('Summary&amp;Assumptions'!$H$25*$C315)*(1+'Summary&amp;Assumptions'!$J$29)^(CK$46-1))+AND(CK$56&lt;'Summary&amp;Assumptions'!$J$31,CK$47&gt;=$FQ315,CK$47&lt;=$FR315)*(('Summary&amp;Assumptions'!$H$25*$C315)*(1+'Summary&amp;Assumptions'!$J$29)^(CK$46-1))</f>
        <v>0</v>
      </c>
      <c r="CG315" s="588">
        <f>AND(CL$55&gt;0,SUM($E315:CF315)&lt;'Summary&amp;Assumptions'!$G$32*$B315,$D315&gt;='Summary&amp;Assumptions'!$D$17,CL$47&gt;=$D315,CL$47&lt;=EDATE($D315,'Summary&amp;Assumptions'!$G$32))*$B315+AND(CL$56&lt;'Summary&amp;Assumptions'!$J$31,CL$47&gt;=$FO315,CL$47&lt;=$FP315)*(('Summary&amp;Assumptions'!$H$25*$C315)*(1+'Summary&amp;Assumptions'!$J$29)^(CL$46-1))+AND(CL$56&lt;'Summary&amp;Assumptions'!$J$31,CL$47&gt;=$FQ315,CL$47&lt;=$FR315)*(('Summary&amp;Assumptions'!$H$25*$C315)*(1+'Summary&amp;Assumptions'!$J$29)^(CL$46-1))</f>
        <v>0</v>
      </c>
      <c r="CH315" s="588">
        <f>AND(CM$55&gt;0,SUM($E315:CG315)&lt;'Summary&amp;Assumptions'!$G$32*$B315,$D315&gt;='Summary&amp;Assumptions'!$D$17,CM$47&gt;=$D315,CM$47&lt;=EDATE($D315,'Summary&amp;Assumptions'!$G$32))*$B315+AND(CM$56&lt;'Summary&amp;Assumptions'!$J$31,CM$47&gt;=$FO315,CM$47&lt;=$FP315)*(('Summary&amp;Assumptions'!$H$25*$C315)*(1+'Summary&amp;Assumptions'!$J$29)^(CM$46-1))+AND(CM$56&lt;'Summary&amp;Assumptions'!$J$31,CM$47&gt;=$FQ315,CM$47&lt;=$FR315)*(('Summary&amp;Assumptions'!$H$25*$C315)*(1+'Summary&amp;Assumptions'!$J$29)^(CM$46-1))</f>
        <v>0</v>
      </c>
      <c r="CI315" s="588">
        <f>AND(CN$55&gt;0,SUM($E315:CH315)&lt;'Summary&amp;Assumptions'!$G$32*$B315,$D315&gt;='Summary&amp;Assumptions'!$D$17,CN$47&gt;=$D315,CN$47&lt;=EDATE($D315,'Summary&amp;Assumptions'!$G$32))*$B315+AND(CN$56&lt;'Summary&amp;Assumptions'!$J$31,CN$47&gt;=$FO315,CN$47&lt;=$FP315)*(('Summary&amp;Assumptions'!$H$25*$C315)*(1+'Summary&amp;Assumptions'!$J$29)^(CN$46-1))+AND(CN$56&lt;'Summary&amp;Assumptions'!$J$31,CN$47&gt;=$FQ315,CN$47&lt;=$FR315)*(('Summary&amp;Assumptions'!$H$25*$C315)*(1+'Summary&amp;Assumptions'!$J$29)^(CN$46-1))</f>
        <v>0</v>
      </c>
      <c r="CJ315" s="588">
        <f>AND(CO$55&gt;0,SUM($E315:CI315)&lt;'Summary&amp;Assumptions'!$G$32*$B315,$D315&gt;='Summary&amp;Assumptions'!$D$17,CO$47&gt;=$D315,CO$47&lt;=EDATE($D315,'Summary&amp;Assumptions'!$G$32))*$B315+AND(CO$56&lt;'Summary&amp;Assumptions'!$J$31,CO$47&gt;=$FO315,CO$47&lt;=$FP315)*(('Summary&amp;Assumptions'!$H$25*$C315)*(1+'Summary&amp;Assumptions'!$J$29)^(CO$46-1))+AND(CO$56&lt;'Summary&amp;Assumptions'!$J$31,CO$47&gt;=$FQ315,CO$47&lt;=$FR315)*(('Summary&amp;Assumptions'!$H$25*$C315)*(1+'Summary&amp;Assumptions'!$J$29)^(CO$46-1))</f>
        <v>0</v>
      </c>
      <c r="CK315" s="588">
        <f>AND(CP$55&gt;0,SUM($E315:CJ315)&lt;'Summary&amp;Assumptions'!$G$32*$B315,$D315&gt;='Summary&amp;Assumptions'!$D$17,CP$47&gt;=$D315,CP$47&lt;=EDATE($D315,'Summary&amp;Assumptions'!$G$32))*$B315+AND(CP$56&lt;'Summary&amp;Assumptions'!$J$31,CP$47&gt;=$FO315,CP$47&lt;=$FP315)*(('Summary&amp;Assumptions'!$H$25*$C315)*(1+'Summary&amp;Assumptions'!$J$29)^(CP$46-1))+AND(CP$56&lt;'Summary&amp;Assumptions'!$J$31,CP$47&gt;=$FQ315,CP$47&lt;=$FR315)*(('Summary&amp;Assumptions'!$H$25*$C315)*(1+'Summary&amp;Assumptions'!$J$29)^(CP$46-1))</f>
        <v>0</v>
      </c>
      <c r="CL315" s="588">
        <f>AND(CQ$55&gt;0,SUM($E315:CK315)&lt;'Summary&amp;Assumptions'!$G$32*$B315,$D315&gt;='Summary&amp;Assumptions'!$D$17,CQ$47&gt;=$D315,CQ$47&lt;=EDATE($D315,'Summary&amp;Assumptions'!$G$32))*$B315+AND(CQ$56&lt;'Summary&amp;Assumptions'!$J$31,CQ$47&gt;=$FO315,CQ$47&lt;=$FP315)*(('Summary&amp;Assumptions'!$H$25*$C315)*(1+'Summary&amp;Assumptions'!$J$29)^(CQ$46-1))+AND(CQ$56&lt;'Summary&amp;Assumptions'!$J$31,CQ$47&gt;=$FQ315,CQ$47&lt;=$FR315)*(('Summary&amp;Assumptions'!$H$25*$C315)*(1+'Summary&amp;Assumptions'!$J$29)^(CQ$46-1))</f>
        <v>0</v>
      </c>
      <c r="CM315" s="588">
        <f>AND(CR$55&gt;0,SUM($E315:CL315)&lt;'Summary&amp;Assumptions'!$G$32*$B315,$D315&gt;='Summary&amp;Assumptions'!$D$17,CR$47&gt;=$D315,CR$47&lt;=EDATE($D315,'Summary&amp;Assumptions'!$G$32))*$B315+AND(CR$56&lt;'Summary&amp;Assumptions'!$J$31,CR$47&gt;=$FO315,CR$47&lt;=$FP315)*(('Summary&amp;Assumptions'!$H$25*$C315)*(1+'Summary&amp;Assumptions'!$J$29)^(CR$46-1))+AND(CR$56&lt;'Summary&amp;Assumptions'!$J$31,CR$47&gt;=$FQ315,CR$47&lt;=$FR315)*(('Summary&amp;Assumptions'!$H$25*$C315)*(1+'Summary&amp;Assumptions'!$J$29)^(CR$46-1))</f>
        <v>0</v>
      </c>
      <c r="CN315" s="588">
        <f>AND(CS$55&gt;0,SUM($E315:CM315)&lt;'Summary&amp;Assumptions'!$G$32*$B315,$D315&gt;='Summary&amp;Assumptions'!$D$17,CS$47&gt;=$D315,CS$47&lt;=EDATE($D315,'Summary&amp;Assumptions'!$G$32))*$B315+AND(CS$56&lt;'Summary&amp;Assumptions'!$J$31,CS$47&gt;=$FO315,CS$47&lt;=$FP315)*(('Summary&amp;Assumptions'!$H$25*$C315)*(1+'Summary&amp;Assumptions'!$J$29)^(CS$46-1))+AND(CS$56&lt;'Summary&amp;Assumptions'!$J$31,CS$47&gt;=$FQ315,CS$47&lt;=$FR315)*(('Summary&amp;Assumptions'!$H$25*$C315)*(1+'Summary&amp;Assumptions'!$J$29)^(CS$46-1))</f>
        <v>0</v>
      </c>
      <c r="CO315" s="588">
        <f>AND(CT$55&gt;0,SUM($E315:CN315)&lt;'Summary&amp;Assumptions'!$G$32*$B315,$D315&gt;='Summary&amp;Assumptions'!$D$17,CT$47&gt;=$D315,CT$47&lt;=EDATE($D315,'Summary&amp;Assumptions'!$G$32))*$B315+AND(CT$56&lt;'Summary&amp;Assumptions'!$J$31,CT$47&gt;=$FO315,CT$47&lt;=$FP315)*(('Summary&amp;Assumptions'!$H$25*$C315)*(1+'Summary&amp;Assumptions'!$J$29)^(CT$46-1))+AND(CT$56&lt;'Summary&amp;Assumptions'!$J$31,CT$47&gt;=$FQ315,CT$47&lt;=$FR315)*(('Summary&amp;Assumptions'!$H$25*$C315)*(1+'Summary&amp;Assumptions'!$J$29)^(CT$46-1))</f>
        <v>0</v>
      </c>
      <c r="CP315" s="588">
        <f>AND(CU$55&gt;0,SUM($E315:CO315)&lt;'Summary&amp;Assumptions'!$G$32*$B315,$D315&gt;='Summary&amp;Assumptions'!$D$17,CU$47&gt;=$D315,CU$47&lt;=EDATE($D315,'Summary&amp;Assumptions'!$G$32))*$B315+AND(CU$56&lt;'Summary&amp;Assumptions'!$J$31,CU$47&gt;=$FO315,CU$47&lt;=$FP315)*(('Summary&amp;Assumptions'!$H$25*$C315)*(1+'Summary&amp;Assumptions'!$J$29)^(CU$46-1))+AND(CU$56&lt;'Summary&amp;Assumptions'!$J$31,CU$47&gt;=$FQ315,CU$47&lt;=$FR315)*(('Summary&amp;Assumptions'!$H$25*$C315)*(1+'Summary&amp;Assumptions'!$J$29)^(CU$46-1))</f>
        <v>0</v>
      </c>
      <c r="CQ315" s="588">
        <f>AND(CV$55&gt;0,SUM($E315:CP315)&lt;'Summary&amp;Assumptions'!$G$32*$B315,$D315&gt;='Summary&amp;Assumptions'!$D$17,CV$47&gt;=$D315,CV$47&lt;=EDATE($D315,'Summary&amp;Assumptions'!$G$32))*$B315+AND(CV$56&lt;'Summary&amp;Assumptions'!$J$31,CV$47&gt;=$FO315,CV$47&lt;=$FP315)*(('Summary&amp;Assumptions'!$H$25*$C315)*(1+'Summary&amp;Assumptions'!$J$29)^(CV$46-1))+AND(CV$56&lt;'Summary&amp;Assumptions'!$J$31,CV$47&gt;=$FQ315,CV$47&lt;=$FR315)*(('Summary&amp;Assumptions'!$H$25*$C315)*(1+'Summary&amp;Assumptions'!$J$29)^(CV$46-1))</f>
        <v>0</v>
      </c>
      <c r="CR315" s="588">
        <f>AND(CW$55&gt;0,SUM($E315:CQ315)&lt;'Summary&amp;Assumptions'!$G$32*$B315,$D315&gt;='Summary&amp;Assumptions'!$D$17,CW$47&gt;=$D315,CW$47&lt;=EDATE($D315,'Summary&amp;Assumptions'!$G$32))*$B315+AND(CW$56&lt;'Summary&amp;Assumptions'!$J$31,CW$47&gt;=$FO315,CW$47&lt;=$FP315)*(('Summary&amp;Assumptions'!$H$25*$C315)*(1+'Summary&amp;Assumptions'!$J$29)^(CW$46-1))+AND(CW$56&lt;'Summary&amp;Assumptions'!$J$31,CW$47&gt;=$FQ315,CW$47&lt;=$FR315)*(('Summary&amp;Assumptions'!$H$25*$C315)*(1+'Summary&amp;Assumptions'!$J$29)^(CW$46-1))</f>
        <v>0</v>
      </c>
      <c r="CS315" s="588">
        <f>AND(CX$55&gt;0,SUM($E315:CR315)&lt;'Summary&amp;Assumptions'!$G$32*$B315,$D315&gt;='Summary&amp;Assumptions'!$D$17,CX$47&gt;=$D315,CX$47&lt;=EDATE($D315,'Summary&amp;Assumptions'!$G$32))*$B315+AND(CX$56&lt;'Summary&amp;Assumptions'!$J$31,CX$47&gt;=$FO315,CX$47&lt;=$FP315)*(('Summary&amp;Assumptions'!$H$25*$C315)*(1+'Summary&amp;Assumptions'!$J$29)^(CX$46-1))+AND(CX$56&lt;'Summary&amp;Assumptions'!$J$31,CX$47&gt;=$FQ315,CX$47&lt;=$FR315)*(('Summary&amp;Assumptions'!$H$25*$C315)*(1+'Summary&amp;Assumptions'!$J$29)^(CX$46-1))</f>
        <v>0</v>
      </c>
      <c r="CT315" s="588">
        <f>AND(CY$55&gt;0,SUM($E315:CS315)&lt;'Summary&amp;Assumptions'!$G$32*$B315,$D315&gt;='Summary&amp;Assumptions'!$D$17,CY$47&gt;=$D315,CY$47&lt;=EDATE($D315,'Summary&amp;Assumptions'!$G$32))*$B315+AND(CY$56&lt;'Summary&amp;Assumptions'!$J$31,CY$47&gt;=$FO315,CY$47&lt;=$FP315)*(('Summary&amp;Assumptions'!$H$25*$C315)*(1+'Summary&amp;Assumptions'!$J$29)^(CY$46-1))+AND(CY$56&lt;'Summary&amp;Assumptions'!$J$31,CY$47&gt;=$FQ315,CY$47&lt;=$FR315)*(('Summary&amp;Assumptions'!$H$25*$C315)*(1+'Summary&amp;Assumptions'!$J$29)^(CY$46-1))</f>
        <v>0</v>
      </c>
      <c r="CU315" s="588">
        <f>AND(CZ$55&gt;0,SUM($E315:CT315)&lt;'Summary&amp;Assumptions'!$G$32*$B315,$D315&gt;='Summary&amp;Assumptions'!$D$17,CZ$47&gt;=$D315,CZ$47&lt;=EDATE($D315,'Summary&amp;Assumptions'!$G$32))*$B315+AND(CZ$56&lt;'Summary&amp;Assumptions'!$J$31,CZ$47&gt;=$FO315,CZ$47&lt;=$FP315)*(('Summary&amp;Assumptions'!$H$25*$C315)*(1+'Summary&amp;Assumptions'!$J$29)^(CZ$46-1))+AND(CZ$56&lt;'Summary&amp;Assumptions'!$J$31,CZ$47&gt;=$FQ315,CZ$47&lt;=$FR315)*(('Summary&amp;Assumptions'!$H$25*$C315)*(1+'Summary&amp;Assumptions'!$J$29)^(CZ$46-1))</f>
        <v>0</v>
      </c>
      <c r="CV315" s="588">
        <f>AND(DA$55&gt;0,SUM($E315:CU315)&lt;'Summary&amp;Assumptions'!$G$32*$B315,$D315&gt;='Summary&amp;Assumptions'!$D$17,DA$47&gt;=$D315,DA$47&lt;=EDATE($D315,'Summary&amp;Assumptions'!$G$32))*$B315+AND(DA$56&lt;'Summary&amp;Assumptions'!$J$31,DA$47&gt;=$FO315,DA$47&lt;=$FP315)*(('Summary&amp;Assumptions'!$H$25*$C315)*(1+'Summary&amp;Assumptions'!$J$29)^(DA$46-1))+AND(DA$56&lt;'Summary&amp;Assumptions'!$J$31,DA$47&gt;=$FQ315,DA$47&lt;=$FR315)*(('Summary&amp;Assumptions'!$H$25*$C315)*(1+'Summary&amp;Assumptions'!$J$29)^(DA$46-1))</f>
        <v>0</v>
      </c>
      <c r="CW315" s="588">
        <f>AND(DB$55&gt;0,SUM($E315:CV315)&lt;'Summary&amp;Assumptions'!$G$32*$B315,$D315&gt;='Summary&amp;Assumptions'!$D$17,DB$47&gt;=$D315,DB$47&lt;=EDATE($D315,'Summary&amp;Assumptions'!$G$32))*$B315+AND(DB$56&lt;'Summary&amp;Assumptions'!$J$31,DB$47&gt;=$FO315,DB$47&lt;=$FP315)*(('Summary&amp;Assumptions'!$H$25*$C315)*(1+'Summary&amp;Assumptions'!$J$29)^(DB$46-1))+AND(DB$56&lt;'Summary&amp;Assumptions'!$J$31,DB$47&gt;=$FQ315,DB$47&lt;=$FR315)*(('Summary&amp;Assumptions'!$H$25*$C315)*(1+'Summary&amp;Assumptions'!$J$29)^(DB$46-1))</f>
        <v>0</v>
      </c>
      <c r="CX315" s="588">
        <f>AND(DC$55&gt;0,SUM($E315:CW315)&lt;'Summary&amp;Assumptions'!$G$32*$B315,$D315&gt;='Summary&amp;Assumptions'!$D$17,DC$47&gt;=$D315,DC$47&lt;=EDATE($D315,'Summary&amp;Assumptions'!$G$32))*$B315+AND(DC$56&lt;'Summary&amp;Assumptions'!$J$31,DC$47&gt;=$FO315,DC$47&lt;=$FP315)*(('Summary&amp;Assumptions'!$H$25*$C315)*(1+'Summary&amp;Assumptions'!$J$29)^(DC$46-1))+AND(DC$56&lt;'Summary&amp;Assumptions'!$J$31,DC$47&gt;=$FQ315,DC$47&lt;=$FR315)*(('Summary&amp;Assumptions'!$H$25*$C315)*(1+'Summary&amp;Assumptions'!$J$29)^(DC$46-1))</f>
        <v>0</v>
      </c>
      <c r="CY315" s="588">
        <f>AND(DD$55&gt;0,SUM($E315:CX315)&lt;'Summary&amp;Assumptions'!$G$32*$B315,$D315&gt;='Summary&amp;Assumptions'!$D$17,DD$47&gt;=$D315,DD$47&lt;=EDATE($D315,'Summary&amp;Assumptions'!$G$32))*$B315+AND(DD$56&lt;'Summary&amp;Assumptions'!$J$31,DD$47&gt;=$FO315,DD$47&lt;=$FP315)*(('Summary&amp;Assumptions'!$H$25*$C315)*(1+'Summary&amp;Assumptions'!$J$29)^(DD$46-1))+AND(DD$56&lt;'Summary&amp;Assumptions'!$J$31,DD$47&gt;=$FQ315,DD$47&lt;=$FR315)*(('Summary&amp;Assumptions'!$H$25*$C315)*(1+'Summary&amp;Assumptions'!$J$29)^(DD$46-1))</f>
        <v>0</v>
      </c>
      <c r="CZ315" s="588">
        <f>AND(DE$55&gt;0,SUM($E315:CY315)&lt;'Summary&amp;Assumptions'!$G$32*$B315,$D315&gt;='Summary&amp;Assumptions'!$D$17,DE$47&gt;=$D315,DE$47&lt;=EDATE($D315,'Summary&amp;Assumptions'!$G$32))*$B315+AND(DE$56&lt;'Summary&amp;Assumptions'!$J$31,DE$47&gt;=$FO315,DE$47&lt;=$FP315)*(('Summary&amp;Assumptions'!$H$25*$C315)*(1+'Summary&amp;Assumptions'!$J$29)^(DE$46-1))+AND(DE$56&lt;'Summary&amp;Assumptions'!$J$31,DE$47&gt;=$FQ315,DE$47&lt;=$FR315)*(('Summary&amp;Assumptions'!$H$25*$C315)*(1+'Summary&amp;Assumptions'!$J$29)^(DE$46-1))</f>
        <v>0</v>
      </c>
      <c r="DA315" s="588">
        <f>AND(DF$55&gt;0,SUM($E315:CZ315)&lt;'Summary&amp;Assumptions'!$G$32*$B315,$D315&gt;='Summary&amp;Assumptions'!$D$17,DF$47&gt;=$D315,DF$47&lt;=EDATE($D315,'Summary&amp;Assumptions'!$G$32))*$B315+AND(DF$56&lt;'Summary&amp;Assumptions'!$J$31,DF$47&gt;=$FO315,DF$47&lt;=$FP315)*(('Summary&amp;Assumptions'!$H$25*$C315)*(1+'Summary&amp;Assumptions'!$J$29)^(DF$46-1))+AND(DF$56&lt;'Summary&amp;Assumptions'!$J$31,DF$47&gt;=$FQ315,DF$47&lt;=$FR315)*(('Summary&amp;Assumptions'!$H$25*$C315)*(1+'Summary&amp;Assumptions'!$J$29)^(DF$46-1))</f>
        <v>0</v>
      </c>
      <c r="DB315" s="588">
        <f>AND(DG$55&gt;0,SUM($E315:DA315)&lt;'Summary&amp;Assumptions'!$G$32*$B315,$D315&gt;='Summary&amp;Assumptions'!$D$17,DG$47&gt;=$D315,DG$47&lt;=EDATE($D315,'Summary&amp;Assumptions'!$G$32))*$B315+AND(DG$56&lt;'Summary&amp;Assumptions'!$J$31,DG$47&gt;=$FO315,DG$47&lt;=$FP315)*(('Summary&amp;Assumptions'!$H$25*$C315)*(1+'Summary&amp;Assumptions'!$J$29)^(DG$46-1))+AND(DG$56&lt;'Summary&amp;Assumptions'!$J$31,DG$47&gt;=$FQ315,DG$47&lt;=$FR315)*(('Summary&amp;Assumptions'!$H$25*$C315)*(1+'Summary&amp;Assumptions'!$J$29)^(DG$46-1))</f>
        <v>0</v>
      </c>
      <c r="DC315" s="588">
        <f>AND(DH$55&gt;0,SUM($E315:DB315)&lt;'Summary&amp;Assumptions'!$G$32*$B315,$D315&gt;='Summary&amp;Assumptions'!$D$17,DH$47&gt;=$D315,DH$47&lt;=EDATE($D315,'Summary&amp;Assumptions'!$G$32))*$B315+AND(DH$56&lt;'Summary&amp;Assumptions'!$J$31,DH$47&gt;=$FO315,DH$47&lt;=$FP315)*(('Summary&amp;Assumptions'!$H$25*$C315)*(1+'Summary&amp;Assumptions'!$J$29)^(DH$46-1))+AND(DH$56&lt;'Summary&amp;Assumptions'!$J$31,DH$47&gt;=$FQ315,DH$47&lt;=$FR315)*(('Summary&amp;Assumptions'!$H$25*$C315)*(1+'Summary&amp;Assumptions'!$J$29)^(DH$46-1))</f>
        <v>0</v>
      </c>
      <c r="DD315" s="588">
        <f>AND(DI$55&gt;0,SUM($E315:DC315)&lt;'Summary&amp;Assumptions'!$G$32*$B315,$D315&gt;='Summary&amp;Assumptions'!$D$17,DI$47&gt;=$D315,DI$47&lt;=EDATE($D315,'Summary&amp;Assumptions'!$G$32))*$B315+AND(DI$56&lt;'Summary&amp;Assumptions'!$J$31,DI$47&gt;=$FO315,DI$47&lt;=$FP315)*(('Summary&amp;Assumptions'!$H$25*$C315)*(1+'Summary&amp;Assumptions'!$J$29)^(DI$46-1))+AND(DI$56&lt;'Summary&amp;Assumptions'!$J$31,DI$47&gt;=$FQ315,DI$47&lt;=$FR315)*(('Summary&amp;Assumptions'!$H$25*$C315)*(1+'Summary&amp;Assumptions'!$J$29)^(DI$46-1))</f>
        <v>0</v>
      </c>
      <c r="DE315" s="588">
        <f>AND(DJ$55&gt;0,SUM($E315:DD315)&lt;'Summary&amp;Assumptions'!$G$32*$B315,$D315&gt;='Summary&amp;Assumptions'!$D$17,DJ$47&gt;=$D315,DJ$47&lt;=EDATE($D315,'Summary&amp;Assumptions'!$G$32))*$B315+AND(DJ$56&lt;'Summary&amp;Assumptions'!$J$31,DJ$47&gt;=$FO315,DJ$47&lt;=$FP315)*(('Summary&amp;Assumptions'!$H$25*$C315)*(1+'Summary&amp;Assumptions'!$J$29)^(DJ$46-1))+AND(DJ$56&lt;'Summary&amp;Assumptions'!$J$31,DJ$47&gt;=$FQ315,DJ$47&lt;=$FR315)*(('Summary&amp;Assumptions'!$H$25*$C315)*(1+'Summary&amp;Assumptions'!$J$29)^(DJ$46-1))</f>
        <v>0</v>
      </c>
      <c r="DF315" s="588">
        <f>AND(DK$55&gt;0,SUM($E315:DE315)&lt;'Summary&amp;Assumptions'!$G$32*$B315,$D315&gt;='Summary&amp;Assumptions'!$D$17,DK$47&gt;=$D315,DK$47&lt;=EDATE($D315,'Summary&amp;Assumptions'!$G$32))*$B315+AND(DK$56&lt;'Summary&amp;Assumptions'!$J$31,DK$47&gt;=$FO315,DK$47&lt;=$FP315)*(('Summary&amp;Assumptions'!$H$25*$C315)*(1+'Summary&amp;Assumptions'!$J$29)^(DK$46-1))+AND(DK$56&lt;'Summary&amp;Assumptions'!$J$31,DK$47&gt;=$FQ315,DK$47&lt;=$FR315)*(('Summary&amp;Assumptions'!$H$25*$C315)*(1+'Summary&amp;Assumptions'!$J$29)^(DK$46-1))</f>
        <v>0</v>
      </c>
      <c r="DG315" s="588">
        <f>AND(DL$55&gt;0,SUM($E315:DF315)&lt;'Summary&amp;Assumptions'!$G$32*$B315,$D315&gt;='Summary&amp;Assumptions'!$D$17,DL$47&gt;=$D315,DL$47&lt;=EDATE($D315,'Summary&amp;Assumptions'!$G$32))*$B315+AND(DL$56&lt;'Summary&amp;Assumptions'!$J$31,DL$47&gt;=$FO315,DL$47&lt;=$FP315)*(('Summary&amp;Assumptions'!$H$25*$C315)*(1+'Summary&amp;Assumptions'!$J$29)^(DL$46-1))+AND(DL$56&lt;'Summary&amp;Assumptions'!$J$31,DL$47&gt;=$FQ315,DL$47&lt;=$FR315)*(('Summary&amp;Assumptions'!$H$25*$C315)*(1+'Summary&amp;Assumptions'!$J$29)^(DL$46-1))</f>
        <v>0</v>
      </c>
      <c r="DH315" s="588">
        <f>AND(DM$55&gt;0,SUM($E315:DG315)&lt;'Summary&amp;Assumptions'!$G$32*$B315,$D315&gt;='Summary&amp;Assumptions'!$D$17,DM$47&gt;=$D315,DM$47&lt;=EDATE($D315,'Summary&amp;Assumptions'!$G$32))*$B315+AND(DM$56&lt;'Summary&amp;Assumptions'!$J$31,DM$47&gt;=$FO315,DM$47&lt;=$FP315)*(('Summary&amp;Assumptions'!$H$25*$C315)*(1+'Summary&amp;Assumptions'!$J$29)^(DM$46-1))+AND(DM$56&lt;'Summary&amp;Assumptions'!$J$31,DM$47&gt;=$FQ315,DM$47&lt;=$FR315)*(('Summary&amp;Assumptions'!$H$25*$C315)*(1+'Summary&amp;Assumptions'!$J$29)^(DM$46-1))</f>
        <v>0</v>
      </c>
      <c r="DI315" s="588">
        <f>AND(DN$55&gt;0,SUM($E315:DH315)&lt;'Summary&amp;Assumptions'!$G$32*$B315,$D315&gt;='Summary&amp;Assumptions'!$D$17,DN$47&gt;=$D315,DN$47&lt;=EDATE($D315,'Summary&amp;Assumptions'!$G$32))*$B315+AND(DN$56&lt;'Summary&amp;Assumptions'!$J$31,DN$47&gt;=$FO315,DN$47&lt;=$FP315)*(('Summary&amp;Assumptions'!$H$25*$C315)*(1+'Summary&amp;Assumptions'!$J$29)^(DN$46-1))+AND(DN$56&lt;'Summary&amp;Assumptions'!$J$31,DN$47&gt;=$FQ315,DN$47&lt;=$FR315)*(('Summary&amp;Assumptions'!$H$25*$C315)*(1+'Summary&amp;Assumptions'!$J$29)^(DN$46-1))</f>
        <v>0</v>
      </c>
      <c r="DJ315" s="588">
        <f>AND(DO$55&gt;0,SUM($E315:DI315)&lt;'Summary&amp;Assumptions'!$G$32*$B315,$D315&gt;='Summary&amp;Assumptions'!$D$17,DO$47&gt;=$D315,DO$47&lt;=EDATE($D315,'Summary&amp;Assumptions'!$G$32))*$B315+AND(DO$56&lt;'Summary&amp;Assumptions'!$J$31,DO$47&gt;=$FO315,DO$47&lt;=$FP315)*(('Summary&amp;Assumptions'!$H$25*$C315)*(1+'Summary&amp;Assumptions'!$J$29)^(DO$46-1))+AND(DO$56&lt;'Summary&amp;Assumptions'!$J$31,DO$47&gt;=$FQ315,DO$47&lt;=$FR315)*(('Summary&amp;Assumptions'!$H$25*$C315)*(1+'Summary&amp;Assumptions'!$J$29)^(DO$46-1))</f>
        <v>0</v>
      </c>
      <c r="DK315" s="588">
        <f>AND(DP$55&gt;0,SUM($E315:DJ315)&lt;'Summary&amp;Assumptions'!$G$32*$B315,$D315&gt;='Summary&amp;Assumptions'!$D$17,DP$47&gt;=$D315,DP$47&lt;=EDATE($D315,'Summary&amp;Assumptions'!$G$32))*$B315+AND(DP$56&lt;'Summary&amp;Assumptions'!$J$31,DP$47&gt;=$FO315,DP$47&lt;=$FP315)*(('Summary&amp;Assumptions'!$H$25*$C315)*(1+'Summary&amp;Assumptions'!$J$29)^(DP$46-1))+AND(DP$56&lt;'Summary&amp;Assumptions'!$J$31,DP$47&gt;=$FQ315,DP$47&lt;=$FR315)*(('Summary&amp;Assumptions'!$H$25*$C315)*(1+'Summary&amp;Assumptions'!$J$29)^(DP$46-1))</f>
        <v>0</v>
      </c>
      <c r="DL315" s="588">
        <f>AND(DQ$55&gt;0,SUM($E315:DK315)&lt;'Summary&amp;Assumptions'!$G$32*$B315,$D315&gt;='Summary&amp;Assumptions'!$D$17,DQ$47&gt;=$D315,DQ$47&lt;=EDATE($D315,'Summary&amp;Assumptions'!$G$32))*$B315+AND(DQ$56&lt;'Summary&amp;Assumptions'!$J$31,DQ$47&gt;=$FO315,DQ$47&lt;=$FP315)*(('Summary&amp;Assumptions'!$H$25*$C315)*(1+'Summary&amp;Assumptions'!$J$29)^(DQ$46-1))+AND(DQ$56&lt;'Summary&amp;Assumptions'!$J$31,DQ$47&gt;=$FQ315,DQ$47&lt;=$FR315)*(('Summary&amp;Assumptions'!$H$25*$C315)*(1+'Summary&amp;Assumptions'!$J$29)^(DQ$46-1))</f>
        <v>0</v>
      </c>
      <c r="DM315" s="588">
        <f>AND(DR$55&gt;0,SUM($E315:DL315)&lt;'Summary&amp;Assumptions'!$G$32*$B315,$D315&gt;='Summary&amp;Assumptions'!$D$17,DR$47&gt;=$D315,DR$47&lt;=EDATE($D315,'Summary&amp;Assumptions'!$G$32))*$B315+AND(DR$56&lt;'Summary&amp;Assumptions'!$J$31,DR$47&gt;=$FO315,DR$47&lt;=$FP315)*(('Summary&amp;Assumptions'!$H$25*$C315)*(1+'Summary&amp;Assumptions'!$J$29)^(DR$46-1))+AND(DR$56&lt;'Summary&amp;Assumptions'!$J$31,DR$47&gt;=$FQ315,DR$47&lt;=$FR315)*(('Summary&amp;Assumptions'!$H$25*$C315)*(1+'Summary&amp;Assumptions'!$J$29)^(DR$46-1))</f>
        <v>0</v>
      </c>
      <c r="DN315" s="588">
        <f>AND(DS$55&gt;0,SUM($E315:DM315)&lt;'Summary&amp;Assumptions'!$G$32*$B315,$D315&gt;='Summary&amp;Assumptions'!$D$17,DS$47&gt;=$D315,DS$47&lt;=EDATE($D315,'Summary&amp;Assumptions'!$G$32))*$B315+AND(DS$56&lt;'Summary&amp;Assumptions'!$J$31,DS$47&gt;=$FO315,DS$47&lt;=$FP315)*(('Summary&amp;Assumptions'!$H$25*$C315)*(1+'Summary&amp;Assumptions'!$J$29)^(DS$46-1))+AND(DS$56&lt;'Summary&amp;Assumptions'!$J$31,DS$47&gt;=$FQ315,DS$47&lt;=$FR315)*(('Summary&amp;Assumptions'!$H$25*$C315)*(1+'Summary&amp;Assumptions'!$J$29)^(DS$46-1))</f>
        <v>0</v>
      </c>
      <c r="DO315" s="588">
        <f>AND(DT$55&gt;0,SUM($E315:DN315)&lt;'Summary&amp;Assumptions'!$G$32*$B315,$D315&gt;='Summary&amp;Assumptions'!$D$17,DT$47&gt;=$D315,DT$47&lt;=EDATE($D315,'Summary&amp;Assumptions'!$G$32))*$B315+AND(DT$56&lt;'Summary&amp;Assumptions'!$J$31,DT$47&gt;=$FO315,DT$47&lt;=$FP315)*(('Summary&amp;Assumptions'!$H$25*$C315)*(1+'Summary&amp;Assumptions'!$J$29)^(DT$46-1))+AND(DT$56&lt;'Summary&amp;Assumptions'!$J$31,DT$47&gt;=$FQ315,DT$47&lt;=$FR315)*(('Summary&amp;Assumptions'!$H$25*$C315)*(1+'Summary&amp;Assumptions'!$J$29)^(DT$46-1))</f>
        <v>0</v>
      </c>
      <c r="DP315" s="588">
        <f>AND(DU$55&gt;0,SUM($E315:DO315)&lt;'Summary&amp;Assumptions'!$G$32*$B315,$D315&gt;='Summary&amp;Assumptions'!$D$17,DU$47&gt;=$D315,DU$47&lt;=EDATE($D315,'Summary&amp;Assumptions'!$G$32))*$B315+AND(DU$56&lt;'Summary&amp;Assumptions'!$J$31,DU$47&gt;=$FO315,DU$47&lt;=$FP315)*(('Summary&amp;Assumptions'!$H$25*$C315)*(1+'Summary&amp;Assumptions'!$J$29)^(DU$46-1))+AND(DU$56&lt;'Summary&amp;Assumptions'!$J$31,DU$47&gt;=$FQ315,DU$47&lt;=$FR315)*(('Summary&amp;Assumptions'!$H$25*$C315)*(1+'Summary&amp;Assumptions'!$J$29)^(DU$46-1))</f>
        <v>0</v>
      </c>
      <c r="DQ315" s="588">
        <f>AND(DV$55&gt;0,SUM($E315:DP315)&lt;'Summary&amp;Assumptions'!$G$32*$B315,$D315&gt;='Summary&amp;Assumptions'!$D$17,DV$47&gt;=$D315,DV$47&lt;=EDATE($D315,'Summary&amp;Assumptions'!$G$32))*$B315+AND(DV$56&lt;'Summary&amp;Assumptions'!$J$31,DV$47&gt;=$FO315,DV$47&lt;=$FP315)*(('Summary&amp;Assumptions'!$H$25*$C315)*(1+'Summary&amp;Assumptions'!$J$29)^(DV$46-1))+AND(DV$56&lt;'Summary&amp;Assumptions'!$J$31,DV$47&gt;=$FQ315,DV$47&lt;=$FR315)*(('Summary&amp;Assumptions'!$H$25*$C315)*(1+'Summary&amp;Assumptions'!$J$29)^(DV$46-1))</f>
        <v>0</v>
      </c>
      <c r="DR315" s="588">
        <f>AND(DW$55&gt;0,SUM($E315:DQ315)&lt;'Summary&amp;Assumptions'!$G$32*$B315,$D315&gt;='Summary&amp;Assumptions'!$D$17,DW$47&gt;=$D315,DW$47&lt;=EDATE($D315,'Summary&amp;Assumptions'!$G$32))*$B315+AND(DW$56&lt;'Summary&amp;Assumptions'!$J$31,DW$47&gt;=$FO315,DW$47&lt;=$FP315)*(('Summary&amp;Assumptions'!$H$25*$C315)*(1+'Summary&amp;Assumptions'!$J$29)^(DW$46-1))+AND(DW$56&lt;'Summary&amp;Assumptions'!$J$31,DW$47&gt;=$FQ315,DW$47&lt;=$FR315)*(('Summary&amp;Assumptions'!$H$25*$C315)*(1+'Summary&amp;Assumptions'!$J$29)^(DW$46-1))</f>
        <v>0</v>
      </c>
      <c r="DS315" s="588">
        <f>AND(DX$55&gt;0,SUM($E315:DR315)&lt;'Summary&amp;Assumptions'!$G$32*$B315,$D315&gt;='Summary&amp;Assumptions'!$D$17,DX$47&gt;=$D315,DX$47&lt;=EDATE($D315,'Summary&amp;Assumptions'!$G$32))*$B315+AND(DX$56&lt;'Summary&amp;Assumptions'!$J$31,DX$47&gt;=$FO315,DX$47&lt;=$FP315)*(('Summary&amp;Assumptions'!$H$25*$C315)*(1+'Summary&amp;Assumptions'!$J$29)^(DX$46-1))+AND(DX$56&lt;'Summary&amp;Assumptions'!$J$31,DX$47&gt;=$FQ315,DX$47&lt;=$FR315)*(('Summary&amp;Assumptions'!$H$25*$C315)*(1+'Summary&amp;Assumptions'!$J$29)^(DX$46-1))</f>
        <v>0</v>
      </c>
      <c r="DT315" s="588">
        <f>AND(DY$55&gt;0,SUM($E315:DS315)&lt;'Summary&amp;Assumptions'!$G$32*$B315,$D315&gt;='Summary&amp;Assumptions'!$D$17,DY$47&gt;=$D315,DY$47&lt;=EDATE($D315,'Summary&amp;Assumptions'!$G$32))*$B315+AND(DY$56&lt;'Summary&amp;Assumptions'!$J$31,DY$47&gt;=$FO315,DY$47&lt;=$FP315)*(('Summary&amp;Assumptions'!$H$25*$C315)*(1+'Summary&amp;Assumptions'!$J$29)^(DY$46-1))+AND(DY$56&lt;'Summary&amp;Assumptions'!$J$31,DY$47&gt;=$FQ315,DY$47&lt;=$FR315)*(('Summary&amp;Assumptions'!$H$25*$C315)*(1+'Summary&amp;Assumptions'!$J$29)^(DY$46-1))</f>
        <v>0</v>
      </c>
      <c r="DU315" s="588">
        <f>AND(DZ$55&gt;0,SUM($E315:DT315)&lt;'Summary&amp;Assumptions'!$G$32*$B315,$D315&gt;='Summary&amp;Assumptions'!$D$17,DZ$47&gt;=$D315,DZ$47&lt;=EDATE($D315,'Summary&amp;Assumptions'!$G$32))*$B315+AND(DZ$56&lt;'Summary&amp;Assumptions'!$J$31,DZ$47&gt;=$FO315,DZ$47&lt;=$FP315)*(('Summary&amp;Assumptions'!$H$25*$C315)*(1+'Summary&amp;Assumptions'!$J$29)^(DZ$46-1))+AND(DZ$56&lt;'Summary&amp;Assumptions'!$J$31,DZ$47&gt;=$FQ315,DZ$47&lt;=$FR315)*(('Summary&amp;Assumptions'!$H$25*$C315)*(1+'Summary&amp;Assumptions'!$J$29)^(DZ$46-1))</f>
        <v>0</v>
      </c>
      <c r="DV315" s="588">
        <f>AND(EA$55&gt;0,SUM($E315:DU315)&lt;'Summary&amp;Assumptions'!$G$32*$B315,$D315&gt;='Summary&amp;Assumptions'!$D$17,EA$47&gt;=$D315,EA$47&lt;=EDATE($D315,'Summary&amp;Assumptions'!$G$32))*$B315+AND(EA$56&lt;'Summary&amp;Assumptions'!$J$31,EA$47&gt;=$FO315,EA$47&lt;=$FP315)*(('Summary&amp;Assumptions'!$H$25*$C315)*(1+'Summary&amp;Assumptions'!$J$29)^(EA$46-1))+AND(EA$56&lt;'Summary&amp;Assumptions'!$J$31,EA$47&gt;=$FQ315,EA$47&lt;=$FR315)*(('Summary&amp;Assumptions'!$H$25*$C315)*(1+'Summary&amp;Assumptions'!$J$29)^(EA$46-1))</f>
        <v>0</v>
      </c>
      <c r="DW315" s="588">
        <f>AND(EB$55&gt;0,SUM($E315:DV315)&lt;'Summary&amp;Assumptions'!$G$32*$B315,$D315&gt;='Summary&amp;Assumptions'!$D$17,EB$47&gt;=$D315,EB$47&lt;=EDATE($D315,'Summary&amp;Assumptions'!$G$32))*$B315+AND(EB$56&lt;'Summary&amp;Assumptions'!$J$31,EB$47&gt;=$FO315,EB$47&lt;=$FP315)*(('Summary&amp;Assumptions'!$H$25*$C315)*(1+'Summary&amp;Assumptions'!$J$29)^(EB$46-1))+AND(EB$56&lt;'Summary&amp;Assumptions'!$J$31,EB$47&gt;=$FQ315,EB$47&lt;=$FR315)*(('Summary&amp;Assumptions'!$H$25*$C315)*(1+'Summary&amp;Assumptions'!$J$29)^(EB$46-1))</f>
        <v>0</v>
      </c>
      <c r="DX315" s="588">
        <f>AND(EC$55&gt;0,SUM($E315:DW315)&lt;'Summary&amp;Assumptions'!$G$32*$B315,$D315&gt;='Summary&amp;Assumptions'!$D$17,EC$47&gt;=$D315,EC$47&lt;=EDATE($D315,'Summary&amp;Assumptions'!$G$32))*$B315+AND(EC$56&lt;'Summary&amp;Assumptions'!$J$31,EC$47&gt;=$FO315,EC$47&lt;=$FP315)*(('Summary&amp;Assumptions'!$H$25*$C315)*(1+'Summary&amp;Assumptions'!$J$29)^(EC$46-1))+AND(EC$56&lt;'Summary&amp;Assumptions'!$J$31,EC$47&gt;=$FQ315,EC$47&lt;=$FR315)*(('Summary&amp;Assumptions'!$H$25*$C315)*(1+'Summary&amp;Assumptions'!$J$29)^(EC$46-1))</f>
        <v>0</v>
      </c>
      <c r="DY315" s="588">
        <f>AND(ED$55&gt;0,SUM($E315:DX315)&lt;'Summary&amp;Assumptions'!$G$32*$B315,$D315&gt;='Summary&amp;Assumptions'!$D$17,ED$47&gt;=$D315,ED$47&lt;=EDATE($D315,'Summary&amp;Assumptions'!$G$32))*$B315+AND(ED$56&lt;'Summary&amp;Assumptions'!$J$31,ED$47&gt;=$FO315,ED$47&lt;=$FP315)*(('Summary&amp;Assumptions'!$H$25*$C315)*(1+'Summary&amp;Assumptions'!$J$29)^(ED$46-1))+AND(ED$56&lt;'Summary&amp;Assumptions'!$J$31,ED$47&gt;=$FQ315,ED$47&lt;=$FR315)*(('Summary&amp;Assumptions'!$H$25*$C315)*(1+'Summary&amp;Assumptions'!$J$29)^(ED$46-1))</f>
        <v>0</v>
      </c>
      <c r="DZ315" s="588">
        <f>AND(EE$55&gt;0,SUM($E315:DY315)&lt;'Summary&amp;Assumptions'!$G$32*$B315,$D315&gt;='Summary&amp;Assumptions'!$D$17,EE$47&gt;=$D315,EE$47&lt;=EDATE($D315,'Summary&amp;Assumptions'!$G$32))*$B315+AND(EE$56&lt;'Summary&amp;Assumptions'!$J$31,EE$47&gt;=$FO315,EE$47&lt;=$FP315)*(('Summary&amp;Assumptions'!$H$25*$C315)*(1+'Summary&amp;Assumptions'!$J$29)^(EE$46-1))+AND(EE$56&lt;'Summary&amp;Assumptions'!$J$31,EE$47&gt;=$FQ315,EE$47&lt;=$FR315)*(('Summary&amp;Assumptions'!$H$25*$C315)*(1+'Summary&amp;Assumptions'!$J$29)^(EE$46-1))</f>
        <v>0</v>
      </c>
      <c r="EA315" s="588">
        <f>AND(EF$55&gt;0,SUM($E315:DZ315)&lt;'Summary&amp;Assumptions'!$G$32*$B315,$D315&gt;='Summary&amp;Assumptions'!$D$17,EF$47&gt;=$D315,EF$47&lt;=EDATE($D315,'Summary&amp;Assumptions'!$G$32))*$B315+AND(EF$56&lt;'Summary&amp;Assumptions'!$J$31,EF$47&gt;=$FO315,EF$47&lt;=$FP315)*(('Summary&amp;Assumptions'!$H$25*$C315)*(1+'Summary&amp;Assumptions'!$J$29)^(EF$46-1))+AND(EF$56&lt;'Summary&amp;Assumptions'!$J$31,EF$47&gt;=$FQ315,EF$47&lt;=$FR315)*(('Summary&amp;Assumptions'!$H$25*$C315)*(1+'Summary&amp;Assumptions'!$J$29)^(EF$46-1))</f>
        <v>0</v>
      </c>
      <c r="EB315" s="588">
        <f>AND(EG$55&gt;0,SUM($E315:EA315)&lt;'Summary&amp;Assumptions'!$G$32*$B315,$D315&gt;='Summary&amp;Assumptions'!$D$17,EG$47&gt;=$D315,EG$47&lt;=EDATE($D315,'Summary&amp;Assumptions'!$G$32))*$B315+AND(EG$56&lt;'Summary&amp;Assumptions'!$J$31,EG$47&gt;=$FO315,EG$47&lt;=$FP315)*(('Summary&amp;Assumptions'!$H$25*$C315)*(1+'Summary&amp;Assumptions'!$J$29)^(EG$46-1))+AND(EG$56&lt;'Summary&amp;Assumptions'!$J$31,EG$47&gt;=$FQ315,EG$47&lt;=$FR315)*(('Summary&amp;Assumptions'!$H$25*$C315)*(1+'Summary&amp;Assumptions'!$J$29)^(EG$46-1))</f>
        <v>0</v>
      </c>
      <c r="EC315" s="588">
        <f>AND(EH$55&gt;0,SUM($E315:EB315)&lt;'Summary&amp;Assumptions'!$G$32*$B315,$D315&gt;='Summary&amp;Assumptions'!$D$17,EH$47&gt;=$D315,EH$47&lt;=EDATE($D315,'Summary&amp;Assumptions'!$G$32))*$B315+AND(EH$56&lt;'Summary&amp;Assumptions'!$J$31,EH$47&gt;=$FO315,EH$47&lt;=$FP315)*(('Summary&amp;Assumptions'!$H$25*$C315)*(1+'Summary&amp;Assumptions'!$J$29)^(EH$46-1))+AND(EH$56&lt;'Summary&amp;Assumptions'!$J$31,EH$47&gt;=$FQ315,EH$47&lt;=$FR315)*(('Summary&amp;Assumptions'!$H$25*$C315)*(1+'Summary&amp;Assumptions'!$J$29)^(EH$46-1))</f>
        <v>0</v>
      </c>
      <c r="ED315" s="588">
        <f>AND(EI$55&gt;0,SUM($E315:EC315)&lt;'Summary&amp;Assumptions'!$G$32*$B315,$D315&gt;='Summary&amp;Assumptions'!$D$17,EI$47&gt;=$D315,EI$47&lt;=EDATE($D315,'Summary&amp;Assumptions'!$G$32))*$B315+AND(EI$56&lt;'Summary&amp;Assumptions'!$J$31,EI$47&gt;=$FO315,EI$47&lt;=$FP315)*(('Summary&amp;Assumptions'!$H$25*$C315)*(1+'Summary&amp;Assumptions'!$J$29)^(EI$46-1))+AND(EI$56&lt;'Summary&amp;Assumptions'!$J$31,EI$47&gt;=$FQ315,EI$47&lt;=$FR315)*(('Summary&amp;Assumptions'!$H$25*$C315)*(1+'Summary&amp;Assumptions'!$J$29)^(EI$46-1))</f>
        <v>0</v>
      </c>
      <c r="EE315" s="588">
        <f>AND(EJ$55&gt;0,SUM($E315:ED315)&lt;'Summary&amp;Assumptions'!$G$32*$B315,$D315&gt;='Summary&amp;Assumptions'!$D$17,EJ$47&gt;=$D315,EJ$47&lt;=EDATE($D315,'Summary&amp;Assumptions'!$G$32))*$B315+AND(EJ$56&lt;'Summary&amp;Assumptions'!$J$31,EJ$47&gt;=$FO315,EJ$47&lt;=$FP315)*(('Summary&amp;Assumptions'!$H$25*$C315)*(1+'Summary&amp;Assumptions'!$J$29)^(EJ$46-1))+AND(EJ$56&lt;'Summary&amp;Assumptions'!$J$31,EJ$47&gt;=$FQ315,EJ$47&lt;=$FR315)*(('Summary&amp;Assumptions'!$H$25*$C315)*(1+'Summary&amp;Assumptions'!$J$29)^(EJ$46-1))</f>
        <v>0</v>
      </c>
      <c r="EF315" s="588">
        <f>AND(EK$55&gt;0,SUM($E315:EE315)&lt;'Summary&amp;Assumptions'!$G$32*$B315,$D315&gt;='Summary&amp;Assumptions'!$D$17,EK$47&gt;=$D315,EK$47&lt;=EDATE($D315,'Summary&amp;Assumptions'!$G$32))*$B315+AND(EK$56&lt;'Summary&amp;Assumptions'!$J$31,EK$47&gt;=$FO315,EK$47&lt;=$FP315)*(('Summary&amp;Assumptions'!$H$25*$C315)*(1+'Summary&amp;Assumptions'!$J$29)^(EK$46-1))+AND(EK$56&lt;'Summary&amp;Assumptions'!$J$31,EK$47&gt;=$FQ315,EK$47&lt;=$FR315)*(('Summary&amp;Assumptions'!$H$25*$C315)*(1+'Summary&amp;Assumptions'!$J$29)^(EK$46-1))</f>
        <v>0</v>
      </c>
      <c r="EG315" s="588">
        <f>AND(EL$55&gt;0,SUM($E315:EF315)&lt;'Summary&amp;Assumptions'!$G$32*$B315,$D315&gt;='Summary&amp;Assumptions'!$D$17,EL$47&gt;=$D315,EL$47&lt;=EDATE($D315,'Summary&amp;Assumptions'!$G$32))*$B315+AND(EL$56&lt;'Summary&amp;Assumptions'!$J$31,EL$47&gt;=$FO315,EL$47&lt;=$FP315)*(('Summary&amp;Assumptions'!$H$25*$C315)*(1+'Summary&amp;Assumptions'!$J$29)^(EL$46-1))+AND(EL$56&lt;'Summary&amp;Assumptions'!$J$31,EL$47&gt;=$FQ315,EL$47&lt;=$FR315)*(('Summary&amp;Assumptions'!$H$25*$C315)*(1+'Summary&amp;Assumptions'!$J$29)^(EL$46-1))</f>
        <v>0</v>
      </c>
      <c r="EH315" s="588">
        <f>AND(EM$55&gt;0,SUM($E315:EG315)&lt;'Summary&amp;Assumptions'!$G$32*$B315,$D315&gt;='Summary&amp;Assumptions'!$D$17,EM$47&gt;=$D315,EM$47&lt;=EDATE($D315,'Summary&amp;Assumptions'!$G$32))*$B315+AND(EM$56&lt;'Summary&amp;Assumptions'!$J$31,EM$47&gt;=$FO315,EM$47&lt;=$FP315)*(('Summary&amp;Assumptions'!$H$25*$C315)*(1+'Summary&amp;Assumptions'!$J$29)^(EM$46-1))+AND(EM$56&lt;'Summary&amp;Assumptions'!$J$31,EM$47&gt;=$FQ315,EM$47&lt;=$FR315)*(('Summary&amp;Assumptions'!$H$25*$C315)*(1+'Summary&amp;Assumptions'!$J$29)^(EM$46-1))</f>
        <v>0</v>
      </c>
      <c r="EI315" s="588">
        <f>AND(EN$55&gt;0,SUM($E315:EH315)&lt;'Summary&amp;Assumptions'!$G$32*$B315,$D315&gt;='Summary&amp;Assumptions'!$D$17,EN$47&gt;=$D315,EN$47&lt;=EDATE($D315,'Summary&amp;Assumptions'!$G$32))*$B315+AND(EN$56&lt;'Summary&amp;Assumptions'!$J$31,EN$47&gt;=$FO315,EN$47&lt;=$FP315)*(('Summary&amp;Assumptions'!$H$25*$C315)*(1+'Summary&amp;Assumptions'!$J$29)^(EN$46-1))+AND(EN$56&lt;'Summary&amp;Assumptions'!$J$31,EN$47&gt;=$FQ315,EN$47&lt;=$FR315)*(('Summary&amp;Assumptions'!$H$25*$C315)*(1+'Summary&amp;Assumptions'!$J$29)^(EN$46-1))</f>
        <v>0</v>
      </c>
      <c r="EJ315" s="588">
        <f>AND(EO$55&gt;0,SUM($E315:EI315)&lt;'Summary&amp;Assumptions'!$G$32*$B315,$D315&gt;='Summary&amp;Assumptions'!$D$17,EO$47&gt;=$D315,EO$47&lt;=EDATE($D315,'Summary&amp;Assumptions'!$G$32))*$B315+AND(EO$56&lt;'Summary&amp;Assumptions'!$J$31,EO$47&gt;=$FO315,EO$47&lt;=$FP315)*(('Summary&amp;Assumptions'!$H$25*$C315)*(1+'Summary&amp;Assumptions'!$J$29)^(EO$46-1))+AND(EO$56&lt;'Summary&amp;Assumptions'!$J$31,EO$47&gt;=$FQ315,EO$47&lt;=$FR315)*(('Summary&amp;Assumptions'!$H$25*$C315)*(1+'Summary&amp;Assumptions'!$J$29)^(EO$46-1))</f>
        <v>0</v>
      </c>
      <c r="EK315" s="588">
        <f>AND(EP$55&gt;0,SUM($E315:EJ315)&lt;'Summary&amp;Assumptions'!$G$32*$B315,$D315&gt;='Summary&amp;Assumptions'!$D$17,EP$47&gt;=$D315,EP$47&lt;=EDATE($D315,'Summary&amp;Assumptions'!$G$32))*$B315+AND(EP$56&lt;'Summary&amp;Assumptions'!$J$31,EP$47&gt;=$FO315,EP$47&lt;=$FP315)*(('Summary&amp;Assumptions'!$H$25*$C315)*(1+'Summary&amp;Assumptions'!$J$29)^(EP$46-1))+AND(EP$56&lt;'Summary&amp;Assumptions'!$J$31,EP$47&gt;=$FQ315,EP$47&lt;=$FR315)*(('Summary&amp;Assumptions'!$H$25*$C315)*(1+'Summary&amp;Assumptions'!$J$29)^(EP$46-1))</f>
        <v>0</v>
      </c>
      <c r="EL315" s="588">
        <f>AND(EQ$55&gt;0,SUM($E315:EK315)&lt;'Summary&amp;Assumptions'!$G$32*$B315,$D315&gt;='Summary&amp;Assumptions'!$D$17,EQ$47&gt;=$D315,EQ$47&lt;=EDATE($D315,'Summary&amp;Assumptions'!$G$32))*$B315+AND(EQ$56&lt;'Summary&amp;Assumptions'!$J$31,EQ$47&gt;=$FO315,EQ$47&lt;=$FP315)*(('Summary&amp;Assumptions'!$H$25*$C315)*(1+'Summary&amp;Assumptions'!$J$29)^(EQ$46-1))+AND(EQ$56&lt;'Summary&amp;Assumptions'!$J$31,EQ$47&gt;=$FQ315,EQ$47&lt;=$FR315)*(('Summary&amp;Assumptions'!$H$25*$C315)*(1+'Summary&amp;Assumptions'!$J$29)^(EQ$46-1))</f>
        <v>0</v>
      </c>
      <c r="EM315" s="588">
        <f>AND(ER$55&gt;0,SUM($E315:EL315)&lt;'Summary&amp;Assumptions'!$G$32*$B315,$D315&gt;='Summary&amp;Assumptions'!$D$17,ER$47&gt;=$D315,ER$47&lt;=EDATE($D315,'Summary&amp;Assumptions'!$G$32))*$B315+AND(ER$56&lt;'Summary&amp;Assumptions'!$J$31,ER$47&gt;=$FO315,ER$47&lt;=$FP315)*(('Summary&amp;Assumptions'!$H$25*$C315)*(1+'Summary&amp;Assumptions'!$J$29)^(ER$46-1))+AND(ER$56&lt;'Summary&amp;Assumptions'!$J$31,ER$47&gt;=$FQ315,ER$47&lt;=$FR315)*(('Summary&amp;Assumptions'!$H$25*$C315)*(1+'Summary&amp;Assumptions'!$J$29)^(ER$46-1))</f>
        <v>0</v>
      </c>
      <c r="EN315" s="588">
        <f>AND(ES$55&gt;0,SUM($E315:EM315)&lt;'Summary&amp;Assumptions'!$G$32*$B315,$D315&gt;='Summary&amp;Assumptions'!$D$17,ES$47&gt;=$D315,ES$47&lt;=EDATE($D315,'Summary&amp;Assumptions'!$G$32))*$B315+AND(ES$56&lt;'Summary&amp;Assumptions'!$J$31,ES$47&gt;=$FO315,ES$47&lt;=$FP315)*(('Summary&amp;Assumptions'!$H$25*$C315)*(1+'Summary&amp;Assumptions'!$J$29)^(ES$46-1))+AND(ES$56&lt;'Summary&amp;Assumptions'!$J$31,ES$47&gt;=$FQ315,ES$47&lt;=$FR315)*(('Summary&amp;Assumptions'!$H$25*$C315)*(1+'Summary&amp;Assumptions'!$J$29)^(ES$46-1))</f>
        <v>0</v>
      </c>
      <c r="EO315" s="588">
        <f>AND(ET$55&gt;0,SUM($E315:EN315)&lt;'Summary&amp;Assumptions'!$G$32*$B315,$D315&gt;='Summary&amp;Assumptions'!$D$17,ET$47&gt;=$D315,ET$47&lt;=EDATE($D315,'Summary&amp;Assumptions'!$G$32))*$B315+AND(ET$56&lt;'Summary&amp;Assumptions'!$J$31,ET$47&gt;=$FO315,ET$47&lt;=$FP315)*(('Summary&amp;Assumptions'!$H$25*$C315)*(1+'Summary&amp;Assumptions'!$J$29)^(ET$46-1))+AND(ET$56&lt;'Summary&amp;Assumptions'!$J$31,ET$47&gt;=$FQ315,ET$47&lt;=$FR315)*(('Summary&amp;Assumptions'!$H$25*$C315)*(1+'Summary&amp;Assumptions'!$J$29)^(ET$46-1))</f>
        <v>0</v>
      </c>
      <c r="EP315" s="588">
        <f>AND(EU$55&gt;0,SUM($E315:EO315)&lt;'Summary&amp;Assumptions'!$G$32*$B315,$D315&gt;='Summary&amp;Assumptions'!$D$17,EU$47&gt;=$D315,EU$47&lt;=EDATE($D315,'Summary&amp;Assumptions'!$G$32))*$B315+AND(EU$56&lt;'Summary&amp;Assumptions'!$J$31,EU$47&gt;=$FO315,EU$47&lt;=$FP315)*(('Summary&amp;Assumptions'!$H$25*$C315)*(1+'Summary&amp;Assumptions'!$J$29)^(EU$46-1))+AND(EU$56&lt;'Summary&amp;Assumptions'!$J$31,EU$47&gt;=$FQ315,EU$47&lt;=$FR315)*(('Summary&amp;Assumptions'!$H$25*$C315)*(1+'Summary&amp;Assumptions'!$J$29)^(EU$46-1))</f>
        <v>0</v>
      </c>
      <c r="EQ315" s="588">
        <f>AND(EV$55&gt;0,SUM($E315:EP315)&lt;'Summary&amp;Assumptions'!$G$32*$B315,$D315&gt;='Summary&amp;Assumptions'!$D$17,EV$47&gt;=$D315,EV$47&lt;=EDATE($D315,'Summary&amp;Assumptions'!$G$32))*$B315+AND(EV$56&lt;'Summary&amp;Assumptions'!$J$31,EV$47&gt;=$FO315,EV$47&lt;=$FP315)*(('Summary&amp;Assumptions'!$H$25*$C315)*(1+'Summary&amp;Assumptions'!$J$29)^(EV$46-1))+AND(EV$56&lt;'Summary&amp;Assumptions'!$J$31,EV$47&gt;=$FQ315,EV$47&lt;=$FR315)*(('Summary&amp;Assumptions'!$H$25*$C315)*(1+'Summary&amp;Assumptions'!$J$29)^(EV$46-1))</f>
        <v>0</v>
      </c>
      <c r="ER315" s="588">
        <f>AND(EW$55&gt;0,SUM($E315:EQ315)&lt;'Summary&amp;Assumptions'!$G$32*$B315,$D315&gt;='Summary&amp;Assumptions'!$D$17,EW$47&gt;=$D315,EW$47&lt;=EDATE($D315,'Summary&amp;Assumptions'!$G$32))*$B315+AND(EW$56&lt;'Summary&amp;Assumptions'!$J$31,EW$47&gt;=$FO315,EW$47&lt;=$FP315)*(('Summary&amp;Assumptions'!$H$25*$C315)*(1+'Summary&amp;Assumptions'!$J$29)^(EW$46-1))+AND(EW$56&lt;'Summary&amp;Assumptions'!$J$31,EW$47&gt;=$FQ315,EW$47&lt;=$FR315)*(('Summary&amp;Assumptions'!$H$25*$C315)*(1+'Summary&amp;Assumptions'!$J$29)^(EW$46-1))</f>
        <v>0</v>
      </c>
      <c r="ES315" s="588">
        <f>AND(EX$55&gt;0,SUM($E315:ER315)&lt;'Summary&amp;Assumptions'!$G$32*$B315,$D315&gt;='Summary&amp;Assumptions'!$D$17,EX$47&gt;=$D315,EX$47&lt;=EDATE($D315,'Summary&amp;Assumptions'!$G$32))*$B315+AND(EX$56&lt;'Summary&amp;Assumptions'!$J$31,EX$47&gt;=$FO315,EX$47&lt;=$FP315)*(('Summary&amp;Assumptions'!$H$25*$C315)*(1+'Summary&amp;Assumptions'!$J$29)^(EX$46-1))+AND(EX$56&lt;'Summary&amp;Assumptions'!$J$31,EX$47&gt;=$FQ315,EX$47&lt;=$FR315)*(('Summary&amp;Assumptions'!$H$25*$C315)*(1+'Summary&amp;Assumptions'!$J$29)^(EX$46-1))</f>
        <v>0</v>
      </c>
      <c r="ET315" s="588">
        <f>AND(EY$55&gt;0,SUM($E315:ES315)&lt;'Summary&amp;Assumptions'!$G$32*$B315,$D315&gt;='Summary&amp;Assumptions'!$D$17,EY$47&gt;=$D315,EY$47&lt;=EDATE($D315,'Summary&amp;Assumptions'!$G$32))*$B315+AND(EY$56&lt;'Summary&amp;Assumptions'!$J$31,EY$47&gt;=$FO315,EY$47&lt;=$FP315)*(('Summary&amp;Assumptions'!$H$25*$C315)*(1+'Summary&amp;Assumptions'!$J$29)^(EY$46-1))+AND(EY$56&lt;'Summary&amp;Assumptions'!$J$31,EY$47&gt;=$FQ315,EY$47&lt;=$FR315)*(('Summary&amp;Assumptions'!$H$25*$C315)*(1+'Summary&amp;Assumptions'!$J$29)^(EY$46-1))</f>
        <v>0</v>
      </c>
      <c r="EU315" s="588">
        <f>AND(EZ$55&gt;0,SUM($E315:ET315)&lt;'Summary&amp;Assumptions'!$G$32*$B315,$D315&gt;='Summary&amp;Assumptions'!$D$17,EZ$47&gt;=$D315,EZ$47&lt;=EDATE($D315,'Summary&amp;Assumptions'!$G$32))*$B315+AND(EZ$56&lt;'Summary&amp;Assumptions'!$J$31,EZ$47&gt;=$FO315,EZ$47&lt;=$FP315)*(('Summary&amp;Assumptions'!$H$25*$C315)*(1+'Summary&amp;Assumptions'!$J$29)^(EZ$46-1))+AND(EZ$56&lt;'Summary&amp;Assumptions'!$J$31,EZ$47&gt;=$FQ315,EZ$47&lt;=$FR315)*(('Summary&amp;Assumptions'!$H$25*$C315)*(1+'Summary&amp;Assumptions'!$J$29)^(EZ$46-1))</f>
        <v>0</v>
      </c>
      <c r="EV315" s="588">
        <f>AND(FA$55&gt;0,SUM($E315:EU315)&lt;'Summary&amp;Assumptions'!$G$32*$B315,$D315&gt;='Summary&amp;Assumptions'!$D$17,FA$47&gt;=$D315,FA$47&lt;=EDATE($D315,'Summary&amp;Assumptions'!$G$32))*$B315+AND(FA$56&lt;'Summary&amp;Assumptions'!$J$31,FA$47&gt;=$FO315,FA$47&lt;=$FP315)*(('Summary&amp;Assumptions'!$H$25*$C315)*(1+'Summary&amp;Assumptions'!$J$29)^(FA$46-1))+AND(FA$56&lt;'Summary&amp;Assumptions'!$J$31,FA$47&gt;=$FQ315,FA$47&lt;=$FR315)*(('Summary&amp;Assumptions'!$H$25*$C315)*(1+'Summary&amp;Assumptions'!$J$29)^(FA$46-1))</f>
        <v>0</v>
      </c>
      <c r="EW315" s="588">
        <f>AND(FB$55&gt;0,SUM($E315:EV315)&lt;'Summary&amp;Assumptions'!$G$32*$B315,$D315&gt;='Summary&amp;Assumptions'!$D$17,FB$47&gt;=$D315,FB$47&lt;=EDATE($D315,'Summary&amp;Assumptions'!$G$32))*$B315+AND(FB$56&lt;'Summary&amp;Assumptions'!$J$31,FB$47&gt;=$FO315,FB$47&lt;=$FP315)*(('Summary&amp;Assumptions'!$H$25*$C315)*(1+'Summary&amp;Assumptions'!$J$29)^(FB$46-1))+AND(FB$56&lt;'Summary&amp;Assumptions'!$J$31,FB$47&gt;=$FQ315,FB$47&lt;=$FR315)*(('Summary&amp;Assumptions'!$H$25*$C315)*(1+'Summary&amp;Assumptions'!$J$29)^(FB$46-1))</f>
        <v>0</v>
      </c>
      <c r="EX315" s="588">
        <f>AND(FC$55&gt;0,SUM($E315:EW315)&lt;'Summary&amp;Assumptions'!$G$32*$B315,$D315&gt;='Summary&amp;Assumptions'!$D$17,FC$47&gt;=$D315,FC$47&lt;=EDATE($D315,'Summary&amp;Assumptions'!$G$32))*$B315+AND(FC$56&lt;'Summary&amp;Assumptions'!$J$31,FC$47&gt;=$FO315,FC$47&lt;=$FP315)*(('Summary&amp;Assumptions'!$H$25*$C315)*(1+'Summary&amp;Assumptions'!$J$29)^(FC$46-1))+AND(FC$56&lt;'Summary&amp;Assumptions'!$J$31,FC$47&gt;=$FQ315,FC$47&lt;=$FR315)*(('Summary&amp;Assumptions'!$H$25*$C315)*(1+'Summary&amp;Assumptions'!$J$29)^(FC$46-1))</f>
        <v>0</v>
      </c>
      <c r="EY315" s="588">
        <f>AND(FD$55&gt;0,SUM($E315:EX315)&lt;'Summary&amp;Assumptions'!$G$32*$B315,$D315&gt;='Summary&amp;Assumptions'!$D$17,FD$47&gt;=$D315,FD$47&lt;=EDATE($D315,'Summary&amp;Assumptions'!$G$32))*$B315+AND(FD$56&lt;'Summary&amp;Assumptions'!$J$31,FD$47&gt;=$FO315,FD$47&lt;=$FP315)*(('Summary&amp;Assumptions'!$H$25*$C315)*(1+'Summary&amp;Assumptions'!$J$29)^(FD$46-1))+AND(FD$56&lt;'Summary&amp;Assumptions'!$J$31,FD$47&gt;=$FQ315,FD$47&lt;=$FR315)*(('Summary&amp;Assumptions'!$H$25*$C315)*(1+'Summary&amp;Assumptions'!$J$29)^(FD$46-1))</f>
        <v>0</v>
      </c>
      <c r="EZ315" s="588">
        <f>AND(FE$55&gt;0,SUM($E315:EY315)&lt;'Summary&amp;Assumptions'!$G$32*$B315,$D315&gt;='Summary&amp;Assumptions'!$D$17,FE$47&gt;=$D315,FE$47&lt;=EDATE($D315,'Summary&amp;Assumptions'!$G$32))*$B315+AND(FE$56&lt;'Summary&amp;Assumptions'!$J$31,FE$47&gt;=$FO315,FE$47&lt;=$FP315)*(('Summary&amp;Assumptions'!$H$25*$C315)*(1+'Summary&amp;Assumptions'!$J$29)^(FE$46-1))+AND(FE$56&lt;'Summary&amp;Assumptions'!$J$31,FE$47&gt;=$FQ315,FE$47&lt;=$FR315)*(('Summary&amp;Assumptions'!$H$25*$C315)*(1+'Summary&amp;Assumptions'!$J$29)^(FE$46-1))</f>
        <v>0</v>
      </c>
      <c r="FA315" s="588">
        <f>AND(FF$55&gt;0,SUM($E315:EZ315)&lt;'Summary&amp;Assumptions'!$G$32*$B315,$D315&gt;='Summary&amp;Assumptions'!$D$17,FF$47&gt;=$D315,FF$47&lt;=EDATE($D315,'Summary&amp;Assumptions'!$G$32))*$B315+AND(FF$56&lt;'Summary&amp;Assumptions'!$J$31,FF$47&gt;=$FO315,FF$47&lt;=$FP315)*(('Summary&amp;Assumptions'!$H$25*$C315)*(1+'Summary&amp;Assumptions'!$J$29)^(FF$46-1))+AND(FF$56&lt;'Summary&amp;Assumptions'!$J$31,FF$47&gt;=$FQ315,FF$47&lt;=$FR315)*(('Summary&amp;Assumptions'!$H$25*$C315)*(1+'Summary&amp;Assumptions'!$J$29)^(FF$46-1))</f>
        <v>0</v>
      </c>
      <c r="FB315" s="588">
        <f>AND(FG$55&gt;0,SUM($E315:FA315)&lt;'Summary&amp;Assumptions'!$G$32*$B315,$D315&gt;='Summary&amp;Assumptions'!$D$17,FG$47&gt;=$D315,FG$47&lt;=EDATE($D315,'Summary&amp;Assumptions'!$G$32))*$B315+AND(FG$56&lt;'Summary&amp;Assumptions'!$J$31,FG$47&gt;=$FO315,FG$47&lt;=$FP315)*(('Summary&amp;Assumptions'!$H$25*$C315)*(1+'Summary&amp;Assumptions'!$J$29)^(FG$46-1))+AND(FG$56&lt;'Summary&amp;Assumptions'!$J$31,FG$47&gt;=$FQ315,FG$47&lt;=$FR315)*(('Summary&amp;Assumptions'!$H$25*$C315)*(1+'Summary&amp;Assumptions'!$J$29)^(FG$46-1))</f>
        <v>0</v>
      </c>
      <c r="FC315" s="588">
        <f>AND(FH$55&gt;0,SUM($E315:FB315)&lt;'Summary&amp;Assumptions'!$G$32*$B315,$D315&gt;='Summary&amp;Assumptions'!$D$17,FH$47&gt;=$D315,FH$47&lt;=EDATE($D315,'Summary&amp;Assumptions'!$G$32))*$B315+AND(FH$56&lt;'Summary&amp;Assumptions'!$J$31,FH$47&gt;=$FO315,FH$47&lt;=$FP315)*(('Summary&amp;Assumptions'!$H$25*$C315)*(1+'Summary&amp;Assumptions'!$J$29)^(FH$46-1))+AND(FH$56&lt;'Summary&amp;Assumptions'!$J$31,FH$47&gt;=$FQ315,FH$47&lt;=$FR315)*(('Summary&amp;Assumptions'!$H$25*$C315)*(1+'Summary&amp;Assumptions'!$J$29)^(FH$46-1))</f>
        <v>0</v>
      </c>
      <c r="FD315" s="588">
        <f>AND(FI$55&gt;0,SUM($E315:FC315)&lt;'Summary&amp;Assumptions'!$G$32*$B315,$D315&gt;='Summary&amp;Assumptions'!$D$17,FI$47&gt;=$D315,FI$47&lt;=EDATE($D315,'Summary&amp;Assumptions'!$G$32))*$B315+AND(FI$56&lt;'Summary&amp;Assumptions'!$J$31,FI$47&gt;=$FO315,FI$47&lt;=$FP315)*(('Summary&amp;Assumptions'!$H$25*$C315)*(1+'Summary&amp;Assumptions'!$J$29)^(FI$46-1))+AND(FI$56&lt;'Summary&amp;Assumptions'!$J$31,FI$47&gt;=$FQ315,FI$47&lt;=$FR315)*(('Summary&amp;Assumptions'!$H$25*$C315)*(1+'Summary&amp;Assumptions'!$J$29)^(FI$46-1))</f>
        <v>0</v>
      </c>
      <c r="FE315" s="588">
        <f>AND(FJ$55&gt;0,SUM($E315:FD315)&lt;'Summary&amp;Assumptions'!$G$32*$B315,$D315&gt;='Summary&amp;Assumptions'!$D$17,FJ$47&gt;=$D315,FJ$47&lt;=EDATE($D315,'Summary&amp;Assumptions'!$G$32))*$B315+AND(FJ$56&lt;'Summary&amp;Assumptions'!$J$31,FJ$47&gt;=$FO315,FJ$47&lt;=$FP315)*(('Summary&amp;Assumptions'!$H$25*$C315)*(1+'Summary&amp;Assumptions'!$J$29)^(FJ$46-1))+AND(FJ$56&lt;'Summary&amp;Assumptions'!$J$31,FJ$47&gt;=$FQ315,FJ$47&lt;=$FR315)*(('Summary&amp;Assumptions'!$H$25*$C315)*(1+'Summary&amp;Assumptions'!$J$29)^(FJ$46-1))</f>
        <v>0</v>
      </c>
      <c r="FF315" s="588">
        <f>AND(FK$55&gt;0,SUM($E315:FE315)&lt;'Summary&amp;Assumptions'!$G$32*$B315,$D315&gt;='Summary&amp;Assumptions'!$D$17,FK$47&gt;=$D315,FK$47&lt;=EDATE($D315,'Summary&amp;Assumptions'!$G$32))*$B315+AND(FK$56&lt;'Summary&amp;Assumptions'!$J$31,FK$47&gt;=$FO315,FK$47&lt;=$FP315)*(('Summary&amp;Assumptions'!$H$25*$C315)*(1+'Summary&amp;Assumptions'!$J$29)^(FK$46-1))+AND(FK$56&lt;'Summary&amp;Assumptions'!$J$31,FK$47&gt;=$FQ315,FK$47&lt;=$FR315)*(('Summary&amp;Assumptions'!$H$25*$C315)*(1+'Summary&amp;Assumptions'!$J$29)^(FK$46-1))</f>
        <v>0</v>
      </c>
      <c r="FG315" s="588">
        <f>AND(FL$55&gt;0,SUM($E315:FF315)&lt;'Summary&amp;Assumptions'!$G$32*$B315,$D315&gt;='Summary&amp;Assumptions'!$D$17,FL$47&gt;=$D315,FL$47&lt;=EDATE($D315,'Summary&amp;Assumptions'!$G$32))*$B315+AND(FL$56&lt;'Summary&amp;Assumptions'!$J$31,FL$47&gt;=$FO315,FL$47&lt;=$FP315)*(('Summary&amp;Assumptions'!$H$25*$C315)*(1+'Summary&amp;Assumptions'!$J$29)^(FL$46-1))+AND(FL$56&lt;'Summary&amp;Assumptions'!$J$31,FL$47&gt;=$FQ315,FL$47&lt;=$FR315)*(('Summary&amp;Assumptions'!$H$25*$C315)*(1+'Summary&amp;Assumptions'!$J$29)^(FL$46-1))</f>
        <v>0</v>
      </c>
      <c r="FH315" s="588">
        <f>AND(FM$55&gt;0,SUM($E315:FG315)&lt;'Summary&amp;Assumptions'!$G$32*$B315,$D315&gt;='Summary&amp;Assumptions'!$D$17,FM$47&gt;=$D315,FM$47&lt;=EDATE($D315,'Summary&amp;Assumptions'!$G$32))*$B315+AND(FM$56&lt;'Summary&amp;Assumptions'!$J$31,FM$47&gt;=$FO315,FM$47&lt;=$FP315)*(('Summary&amp;Assumptions'!$H$25*$C315)*(1+'Summary&amp;Assumptions'!$J$29)^(FM$46-1))+AND(FM$56&lt;'Summary&amp;Assumptions'!$J$31,FM$47&gt;=$FQ315,FM$47&lt;=$FR315)*(('Summary&amp;Assumptions'!$H$25*$C315)*(1+'Summary&amp;Assumptions'!$J$29)^(FM$46-1))</f>
        <v>0</v>
      </c>
      <c r="FI315" s="588">
        <f>AND(FN$55&gt;0,SUM($E315:FH315)&lt;'Summary&amp;Assumptions'!$G$32*$B315,$D315&gt;='Summary&amp;Assumptions'!$D$17,FN$47&gt;=$D315,FN$47&lt;=EDATE($D315,'Summary&amp;Assumptions'!$G$32))*$B315+AND(FN$56&lt;'Summary&amp;Assumptions'!$J$31,FN$47&gt;=$FO315,FN$47&lt;=$FP315)*(('Summary&amp;Assumptions'!$H$25*$C315)*(1+'Summary&amp;Assumptions'!$J$29)^(FN$46-1))+AND(FN$56&lt;'Summary&amp;Assumptions'!$J$31,FN$47&gt;=$FQ315,FN$47&lt;=$FR315)*(('Summary&amp;Assumptions'!$H$25*$C315)*(1+'Summary&amp;Assumptions'!$J$29)^(FN$46-1))</f>
        <v>0</v>
      </c>
      <c r="FJ315" s="588">
        <f>AND(FO$55&gt;0,SUM($E315:FI315)&lt;'Summary&amp;Assumptions'!$G$32*$B315,$D315&gt;='Summary&amp;Assumptions'!$D$17,FO$47&gt;=$D315,FO$47&lt;=EDATE($D315,'Summary&amp;Assumptions'!$G$32))*$B315+AND(FO$56&lt;'Summary&amp;Assumptions'!$J$31,FO$47&gt;=$FO315,FO$47&lt;=$FP315)*(('Summary&amp;Assumptions'!$H$25*$C315)*(1+'Summary&amp;Assumptions'!$J$29)^(FO$46-1))+AND(FO$56&lt;'Summary&amp;Assumptions'!$J$31,FO$47&gt;=$FQ315,FO$47&lt;=$FR315)*(('Summary&amp;Assumptions'!$H$25*$C315)*(1+'Summary&amp;Assumptions'!$J$29)^(FO$46-1))</f>
        <v>0</v>
      </c>
      <c r="FK315" s="588">
        <f>AND(FP$55&gt;0,SUM($E315:FJ315)&lt;'Summary&amp;Assumptions'!$G$32*$B315,$D315&gt;='Summary&amp;Assumptions'!$D$17,FP$47&gt;=$D315,FP$47&lt;=EDATE($D315,'Summary&amp;Assumptions'!$G$32))*$B315+AND(FP$56&lt;'Summary&amp;Assumptions'!$J$31,FP$47&gt;=$FO315,FP$47&lt;=$FP315)*(('Summary&amp;Assumptions'!$H$25*$C315)*(1+'Summary&amp;Assumptions'!$J$29)^(FP$46-1))+AND(FP$56&lt;'Summary&amp;Assumptions'!$J$31,FP$47&gt;=$FQ315,FP$47&lt;=$FR315)*(('Summary&amp;Assumptions'!$H$25*$C315)*(1+'Summary&amp;Assumptions'!$J$29)^(FP$46-1))</f>
        <v>0</v>
      </c>
      <c r="FL315" s="588">
        <f>AND(FQ$55&gt;0,SUM($E315:FK315)&lt;'Summary&amp;Assumptions'!$G$32*$B315,$D315&gt;='Summary&amp;Assumptions'!$D$17,FQ$47&gt;=$D315,FQ$47&lt;=EDATE($D315,'Summary&amp;Assumptions'!$G$32))*$B315+AND(FQ$56&lt;'Summary&amp;Assumptions'!$J$31,FQ$47&gt;=$FO315,FQ$47&lt;=$FP315)*(('Summary&amp;Assumptions'!$H$25*$C315)*(1+'Summary&amp;Assumptions'!$J$29)^(FQ$46-1))+AND(FQ$56&lt;'Summary&amp;Assumptions'!$J$31,FQ$47&gt;=$FQ315,FQ$47&lt;=$FR315)*(('Summary&amp;Assumptions'!$H$25*$C315)*(1+'Summary&amp;Assumptions'!$J$29)^(FQ$46-1))</f>
        <v>0</v>
      </c>
      <c r="FO315" s="576">
        <f>EDATE(D315,'Summary&amp;Assumptions'!$G$34)</f>
        <v>50375</v>
      </c>
      <c r="FP315" s="576">
        <f>EDATE(FO315,'Summary&amp;Assumptions'!$G$33-1)</f>
        <v>50406</v>
      </c>
      <c r="FQ315" s="576">
        <f>EDATE(FO315,'Summary&amp;Assumptions'!$G$34)</f>
        <v>50740</v>
      </c>
      <c r="FR315" s="576">
        <f>EDATE(FQ315,'Summary&amp;Assumptions'!$G$33-1)</f>
        <v>50771</v>
      </c>
    </row>
    <row r="316" spans="2:174" hidden="1" x14ac:dyDescent="0.2">
      <c r="B316" s="588">
        <v>0</v>
      </c>
      <c r="C316" s="193">
        <v>0</v>
      </c>
      <c r="D316" s="589">
        <v>50041</v>
      </c>
      <c r="F316" s="588">
        <f>AND(K$55&gt;0,SUM($E316:E316)&lt;'Summary&amp;Assumptions'!$G$32*$B316,$D316&gt;='Summary&amp;Assumptions'!$D$17,K$47&gt;=$D316,K$47&lt;=EDATE($D316,'Summary&amp;Assumptions'!$G$32))*$B316+AND(K$56&lt;'Summary&amp;Assumptions'!$J$31,K$47&gt;=$FO316,K$47&lt;=$FP316)*(('Summary&amp;Assumptions'!$H$25*$C316)*(1+'Summary&amp;Assumptions'!$J$29)^(K$46-1))+AND(K$56&lt;'Summary&amp;Assumptions'!$J$31,K$47&gt;=$FQ316,K$47&lt;=$FR316)*(('Summary&amp;Assumptions'!$H$25*$C316)*(1+'Summary&amp;Assumptions'!$J$29)^(K$46-1))</f>
        <v>0</v>
      </c>
      <c r="G316" s="588">
        <f>AND(L$55&gt;0,SUM($E316:F316)&lt;'Summary&amp;Assumptions'!$G$32*$B316,$D316&gt;='Summary&amp;Assumptions'!$D$17,L$47&gt;=$D316,L$47&lt;=EDATE($D316,'Summary&amp;Assumptions'!$G$32))*$B316+AND(L$56&lt;'Summary&amp;Assumptions'!$J$31,L$47&gt;=$FO316,L$47&lt;=$FP316)*(('Summary&amp;Assumptions'!$H$25*$C316)*(1+'Summary&amp;Assumptions'!$J$29)^(L$46-1))+AND(L$56&lt;'Summary&amp;Assumptions'!$J$31,L$47&gt;=$FQ316,L$47&lt;=$FR316)*(('Summary&amp;Assumptions'!$H$25*$C316)*(1+'Summary&amp;Assumptions'!$J$29)^(L$46-1))</f>
        <v>0</v>
      </c>
      <c r="H316" s="588">
        <f>AND(M$55&gt;0,SUM($E316:G316)&lt;'Summary&amp;Assumptions'!$G$32*$B316,$D316&gt;='Summary&amp;Assumptions'!$D$17,M$47&gt;=$D316,M$47&lt;=EDATE($D316,'Summary&amp;Assumptions'!$G$32))*$B316+AND(M$56&lt;'Summary&amp;Assumptions'!$J$31,M$47&gt;=$FO316,M$47&lt;=$FP316)*(('Summary&amp;Assumptions'!$H$25*$C316)*(1+'Summary&amp;Assumptions'!$J$29)^(M$46-1))+AND(M$56&lt;'Summary&amp;Assumptions'!$J$31,M$47&gt;=$FQ316,M$47&lt;=$FR316)*(('Summary&amp;Assumptions'!$H$25*$C316)*(1+'Summary&amp;Assumptions'!$J$29)^(M$46-1))</f>
        <v>0</v>
      </c>
      <c r="I316" s="588">
        <f>AND(N$55&gt;0,SUM($E316:H316)&lt;'Summary&amp;Assumptions'!$G$32*$B316,$D316&gt;='Summary&amp;Assumptions'!$D$17,N$47&gt;=$D316,N$47&lt;=EDATE($D316,'Summary&amp;Assumptions'!$G$32))*$B316+AND(N$56&lt;'Summary&amp;Assumptions'!$J$31,N$47&gt;=$FO316,N$47&lt;=$FP316)*(('Summary&amp;Assumptions'!$H$25*$C316)*(1+'Summary&amp;Assumptions'!$J$29)^(N$46-1))+AND(N$56&lt;'Summary&amp;Assumptions'!$J$31,N$47&gt;=$FQ316,N$47&lt;=$FR316)*(('Summary&amp;Assumptions'!$H$25*$C316)*(1+'Summary&amp;Assumptions'!$J$29)^(N$46-1))</f>
        <v>0</v>
      </c>
      <c r="J316" s="588">
        <f>AND(O$55&gt;0,SUM($E316:I316)&lt;'Summary&amp;Assumptions'!$G$32*$B316,$D316&gt;='Summary&amp;Assumptions'!$D$17,O$47&gt;=$D316,O$47&lt;=EDATE($D316,'Summary&amp;Assumptions'!$G$32))*$B316+AND(O$56&lt;'Summary&amp;Assumptions'!$J$31,O$47&gt;=$FO316,O$47&lt;=$FP316)*(('Summary&amp;Assumptions'!$H$25*$C316)*(1+'Summary&amp;Assumptions'!$J$29)^(O$46-1))+AND(O$56&lt;'Summary&amp;Assumptions'!$J$31,O$47&gt;=$FQ316,O$47&lt;=$FR316)*(('Summary&amp;Assumptions'!$H$25*$C316)*(1+'Summary&amp;Assumptions'!$J$29)^(O$46-1))</f>
        <v>0</v>
      </c>
      <c r="K316" s="588">
        <f>AND(P$55&gt;0,SUM($E316:J316)&lt;'Summary&amp;Assumptions'!$G$32*$B316,$D316&gt;='Summary&amp;Assumptions'!$D$17,P$47&gt;=$D316,P$47&lt;=EDATE($D316,'Summary&amp;Assumptions'!$G$32))*$B316+AND(P$56&lt;'Summary&amp;Assumptions'!$J$31,P$47&gt;=$FO316,P$47&lt;=$FP316)*(('Summary&amp;Assumptions'!$H$25*$C316)*(1+'Summary&amp;Assumptions'!$J$29)^(P$46-1))+AND(P$56&lt;'Summary&amp;Assumptions'!$J$31,P$47&gt;=$FQ316,P$47&lt;=$FR316)*(('Summary&amp;Assumptions'!$H$25*$C316)*(1+'Summary&amp;Assumptions'!$J$29)^(P$46-1))</f>
        <v>0</v>
      </c>
      <c r="L316" s="588">
        <f>AND(Q$55&gt;0,SUM($E316:K316)&lt;'Summary&amp;Assumptions'!$G$32*$B316,$D316&gt;='Summary&amp;Assumptions'!$D$17,Q$47&gt;=$D316,Q$47&lt;=EDATE($D316,'Summary&amp;Assumptions'!$G$32))*$B316+AND(Q$56&lt;'Summary&amp;Assumptions'!$J$31,Q$47&gt;=$FO316,Q$47&lt;=$FP316)*(('Summary&amp;Assumptions'!$H$25*$C316)*(1+'Summary&amp;Assumptions'!$J$29)^(Q$46-1))+AND(Q$56&lt;'Summary&amp;Assumptions'!$J$31,Q$47&gt;=$FQ316,Q$47&lt;=$FR316)*(('Summary&amp;Assumptions'!$H$25*$C316)*(1+'Summary&amp;Assumptions'!$J$29)^(Q$46-1))</f>
        <v>0</v>
      </c>
      <c r="M316" s="588">
        <f>AND(R$55&gt;0,SUM($E316:L316)&lt;'Summary&amp;Assumptions'!$G$32*$B316,$D316&gt;='Summary&amp;Assumptions'!$D$17,R$47&gt;=$D316,R$47&lt;=EDATE($D316,'Summary&amp;Assumptions'!$G$32))*$B316+AND(R$56&lt;'Summary&amp;Assumptions'!$J$31,R$47&gt;=$FO316,R$47&lt;=$FP316)*(('Summary&amp;Assumptions'!$H$25*$C316)*(1+'Summary&amp;Assumptions'!$J$29)^(R$46-1))+AND(R$56&lt;'Summary&amp;Assumptions'!$J$31,R$47&gt;=$FQ316,R$47&lt;=$FR316)*(('Summary&amp;Assumptions'!$H$25*$C316)*(1+'Summary&amp;Assumptions'!$J$29)^(R$46-1))</f>
        <v>0</v>
      </c>
      <c r="N316" s="588">
        <f>AND(S$55&gt;0,SUM($E316:M316)&lt;'Summary&amp;Assumptions'!$G$32*$B316,$D316&gt;='Summary&amp;Assumptions'!$D$17,S$47&gt;=$D316,S$47&lt;=EDATE($D316,'Summary&amp;Assumptions'!$G$32))*$B316+AND(S$56&lt;'Summary&amp;Assumptions'!$J$31,S$47&gt;=$FO316,S$47&lt;=$FP316)*(('Summary&amp;Assumptions'!$H$25*$C316)*(1+'Summary&amp;Assumptions'!$J$29)^(S$46-1))+AND(S$56&lt;'Summary&amp;Assumptions'!$J$31,S$47&gt;=$FQ316,S$47&lt;=$FR316)*(('Summary&amp;Assumptions'!$H$25*$C316)*(1+'Summary&amp;Assumptions'!$J$29)^(S$46-1))</f>
        <v>0</v>
      </c>
      <c r="O316" s="588">
        <f>AND(T$55&gt;0,SUM($E316:N316)&lt;'Summary&amp;Assumptions'!$G$32*$B316,$D316&gt;='Summary&amp;Assumptions'!$D$17,T$47&gt;=$D316,T$47&lt;=EDATE($D316,'Summary&amp;Assumptions'!$G$32))*$B316+AND(T$56&lt;'Summary&amp;Assumptions'!$J$31,T$47&gt;=$FO316,T$47&lt;=$FP316)*(('Summary&amp;Assumptions'!$H$25*$C316)*(1+'Summary&amp;Assumptions'!$J$29)^(T$46-1))+AND(T$56&lt;'Summary&amp;Assumptions'!$J$31,T$47&gt;=$FQ316,T$47&lt;=$FR316)*(('Summary&amp;Assumptions'!$H$25*$C316)*(1+'Summary&amp;Assumptions'!$J$29)^(T$46-1))</f>
        <v>0</v>
      </c>
      <c r="P316" s="588">
        <f>AND(U$55&gt;0,SUM($E316:O316)&lt;'Summary&amp;Assumptions'!$G$32*$B316,$D316&gt;='Summary&amp;Assumptions'!$D$17,U$47&gt;=$D316,U$47&lt;=EDATE($D316,'Summary&amp;Assumptions'!$G$32))*$B316+AND(U$56&lt;'Summary&amp;Assumptions'!$J$31,U$47&gt;=$FO316,U$47&lt;=$FP316)*(('Summary&amp;Assumptions'!$H$25*$C316)*(1+'Summary&amp;Assumptions'!$J$29)^(U$46-1))+AND(U$56&lt;'Summary&amp;Assumptions'!$J$31,U$47&gt;=$FQ316,U$47&lt;=$FR316)*(('Summary&amp;Assumptions'!$H$25*$C316)*(1+'Summary&amp;Assumptions'!$J$29)^(U$46-1))</f>
        <v>0</v>
      </c>
      <c r="Q316" s="588">
        <f>AND(V$55&gt;0,SUM($E316:P316)&lt;'Summary&amp;Assumptions'!$G$32*$B316,$D316&gt;='Summary&amp;Assumptions'!$D$17,V$47&gt;=$D316,V$47&lt;=EDATE($D316,'Summary&amp;Assumptions'!$G$32))*$B316+AND(V$56&lt;'Summary&amp;Assumptions'!$J$31,V$47&gt;=$FO316,V$47&lt;=$FP316)*(('Summary&amp;Assumptions'!$H$25*$C316)*(1+'Summary&amp;Assumptions'!$J$29)^(V$46-1))+AND(V$56&lt;'Summary&amp;Assumptions'!$J$31,V$47&gt;=$FQ316,V$47&lt;=$FR316)*(('Summary&amp;Assumptions'!$H$25*$C316)*(1+'Summary&amp;Assumptions'!$J$29)^(V$46-1))</f>
        <v>0</v>
      </c>
      <c r="R316" s="588">
        <f>AND(W$55&gt;0,SUM($E316:Q316)&lt;'Summary&amp;Assumptions'!$G$32*$B316,$D316&gt;='Summary&amp;Assumptions'!$D$17,W$47&gt;=$D316,W$47&lt;=EDATE($D316,'Summary&amp;Assumptions'!$G$32))*$B316+AND(W$56&lt;'Summary&amp;Assumptions'!$J$31,W$47&gt;=$FO316,W$47&lt;=$FP316)*(('Summary&amp;Assumptions'!$H$25*$C316)*(1+'Summary&amp;Assumptions'!$J$29)^(W$46-1))+AND(W$56&lt;'Summary&amp;Assumptions'!$J$31,W$47&gt;=$FQ316,W$47&lt;=$FR316)*(('Summary&amp;Assumptions'!$H$25*$C316)*(1+'Summary&amp;Assumptions'!$J$29)^(W$46-1))</f>
        <v>0</v>
      </c>
      <c r="S316" s="588">
        <f>AND(X$55&gt;0,SUM($E316:R316)&lt;'Summary&amp;Assumptions'!$G$32*$B316,$D316&gt;='Summary&amp;Assumptions'!$D$17,X$47&gt;=$D316,X$47&lt;=EDATE($D316,'Summary&amp;Assumptions'!$G$32))*$B316+AND(X$56&lt;'Summary&amp;Assumptions'!$J$31,X$47&gt;=$FO316,X$47&lt;=$FP316)*(('Summary&amp;Assumptions'!$H$25*$C316)*(1+'Summary&amp;Assumptions'!$J$29)^(X$46-1))+AND(X$56&lt;'Summary&amp;Assumptions'!$J$31,X$47&gt;=$FQ316,X$47&lt;=$FR316)*(('Summary&amp;Assumptions'!$H$25*$C316)*(1+'Summary&amp;Assumptions'!$J$29)^(X$46-1))</f>
        <v>0</v>
      </c>
      <c r="T316" s="588">
        <f>AND(Y$55&gt;0,SUM($E316:S316)&lt;'Summary&amp;Assumptions'!$G$32*$B316,$D316&gt;='Summary&amp;Assumptions'!$D$17,Y$47&gt;=$D316,Y$47&lt;=EDATE($D316,'Summary&amp;Assumptions'!$G$32))*$B316+AND(Y$56&lt;'Summary&amp;Assumptions'!$J$31,Y$47&gt;=$FO316,Y$47&lt;=$FP316)*(('Summary&amp;Assumptions'!$H$25*$C316)*(1+'Summary&amp;Assumptions'!$J$29)^(Y$46-1))+AND(Y$56&lt;'Summary&amp;Assumptions'!$J$31,Y$47&gt;=$FQ316,Y$47&lt;=$FR316)*(('Summary&amp;Assumptions'!$H$25*$C316)*(1+'Summary&amp;Assumptions'!$J$29)^(Y$46-1))</f>
        <v>0</v>
      </c>
      <c r="U316" s="588">
        <f>AND(Z$55&gt;0,SUM($E316:T316)&lt;'Summary&amp;Assumptions'!$G$32*$B316,$D316&gt;='Summary&amp;Assumptions'!$D$17,Z$47&gt;=$D316,Z$47&lt;=EDATE($D316,'Summary&amp;Assumptions'!$G$32))*$B316+AND(Z$56&lt;'Summary&amp;Assumptions'!$J$31,Z$47&gt;=$FO316,Z$47&lt;=$FP316)*(('Summary&amp;Assumptions'!$H$25*$C316)*(1+'Summary&amp;Assumptions'!$J$29)^(Z$46-1))+AND(Z$56&lt;'Summary&amp;Assumptions'!$J$31,Z$47&gt;=$FQ316,Z$47&lt;=$FR316)*(('Summary&amp;Assumptions'!$H$25*$C316)*(1+'Summary&amp;Assumptions'!$J$29)^(Z$46-1))</f>
        <v>0</v>
      </c>
      <c r="V316" s="588">
        <f>AND(AA$55&gt;0,SUM($E316:U316)&lt;'Summary&amp;Assumptions'!$G$32*$B316,$D316&gt;='Summary&amp;Assumptions'!$D$17,AA$47&gt;=$D316,AA$47&lt;=EDATE($D316,'Summary&amp;Assumptions'!$G$32))*$B316+AND(AA$56&lt;'Summary&amp;Assumptions'!$J$31,AA$47&gt;=$FO316,AA$47&lt;=$FP316)*(('Summary&amp;Assumptions'!$H$25*$C316)*(1+'Summary&amp;Assumptions'!$J$29)^(AA$46-1))+AND(AA$56&lt;'Summary&amp;Assumptions'!$J$31,AA$47&gt;=$FQ316,AA$47&lt;=$FR316)*(('Summary&amp;Assumptions'!$H$25*$C316)*(1+'Summary&amp;Assumptions'!$J$29)^(AA$46-1))</f>
        <v>0</v>
      </c>
      <c r="W316" s="588">
        <f>AND(AB$55&gt;0,SUM($E316:V316)&lt;'Summary&amp;Assumptions'!$G$32*$B316,$D316&gt;='Summary&amp;Assumptions'!$D$17,AB$47&gt;=$D316,AB$47&lt;=EDATE($D316,'Summary&amp;Assumptions'!$G$32))*$B316+AND(AB$56&lt;'Summary&amp;Assumptions'!$J$31,AB$47&gt;=$FO316,AB$47&lt;=$FP316)*(('Summary&amp;Assumptions'!$H$25*$C316)*(1+'Summary&amp;Assumptions'!$J$29)^(AB$46-1))+AND(AB$56&lt;'Summary&amp;Assumptions'!$J$31,AB$47&gt;=$FQ316,AB$47&lt;=$FR316)*(('Summary&amp;Assumptions'!$H$25*$C316)*(1+'Summary&amp;Assumptions'!$J$29)^(AB$46-1))</f>
        <v>0</v>
      </c>
      <c r="X316" s="588">
        <f>AND(AC$55&gt;0,SUM($E316:W316)&lt;'Summary&amp;Assumptions'!$G$32*$B316,$D316&gt;='Summary&amp;Assumptions'!$D$17,AC$47&gt;=$D316,AC$47&lt;=EDATE($D316,'Summary&amp;Assumptions'!$G$32))*$B316+AND(AC$56&lt;'Summary&amp;Assumptions'!$J$31,AC$47&gt;=$FO316,AC$47&lt;=$FP316)*(('Summary&amp;Assumptions'!$H$25*$C316)*(1+'Summary&amp;Assumptions'!$J$29)^(AC$46-1))+AND(AC$56&lt;'Summary&amp;Assumptions'!$J$31,AC$47&gt;=$FQ316,AC$47&lt;=$FR316)*(('Summary&amp;Assumptions'!$H$25*$C316)*(1+'Summary&amp;Assumptions'!$J$29)^(AC$46-1))</f>
        <v>0</v>
      </c>
      <c r="Y316" s="588">
        <f>AND(AD$55&gt;0,SUM($E316:X316)&lt;'Summary&amp;Assumptions'!$G$32*$B316,$D316&gt;='Summary&amp;Assumptions'!$D$17,AD$47&gt;=$D316,AD$47&lt;=EDATE($D316,'Summary&amp;Assumptions'!$G$32))*$B316+AND(AD$56&lt;'Summary&amp;Assumptions'!$J$31,AD$47&gt;=$FO316,AD$47&lt;=$FP316)*(('Summary&amp;Assumptions'!$H$25*$C316)*(1+'Summary&amp;Assumptions'!$J$29)^(AD$46-1))+AND(AD$56&lt;'Summary&amp;Assumptions'!$J$31,AD$47&gt;=$FQ316,AD$47&lt;=$FR316)*(('Summary&amp;Assumptions'!$H$25*$C316)*(1+'Summary&amp;Assumptions'!$J$29)^(AD$46-1))</f>
        <v>0</v>
      </c>
      <c r="Z316" s="588">
        <f>AND(AE$55&gt;0,SUM($E316:Y316)&lt;'Summary&amp;Assumptions'!$G$32*$B316,$D316&gt;='Summary&amp;Assumptions'!$D$17,AE$47&gt;=$D316,AE$47&lt;=EDATE($D316,'Summary&amp;Assumptions'!$G$32))*$B316+AND(AE$56&lt;'Summary&amp;Assumptions'!$J$31,AE$47&gt;=$FO316,AE$47&lt;=$FP316)*(('Summary&amp;Assumptions'!$H$25*$C316)*(1+'Summary&amp;Assumptions'!$J$29)^(AE$46-1))+AND(AE$56&lt;'Summary&amp;Assumptions'!$J$31,AE$47&gt;=$FQ316,AE$47&lt;=$FR316)*(('Summary&amp;Assumptions'!$H$25*$C316)*(1+'Summary&amp;Assumptions'!$J$29)^(AE$46-1))</f>
        <v>0</v>
      </c>
      <c r="AA316" s="588">
        <f>AND(AF$55&gt;0,SUM($E316:Z316)&lt;'Summary&amp;Assumptions'!$G$32*$B316,$D316&gt;='Summary&amp;Assumptions'!$D$17,AF$47&gt;=$D316,AF$47&lt;=EDATE($D316,'Summary&amp;Assumptions'!$G$32))*$B316+AND(AF$56&lt;'Summary&amp;Assumptions'!$J$31,AF$47&gt;=$FO316,AF$47&lt;=$FP316)*(('Summary&amp;Assumptions'!$H$25*$C316)*(1+'Summary&amp;Assumptions'!$J$29)^(AF$46-1))+AND(AF$56&lt;'Summary&amp;Assumptions'!$J$31,AF$47&gt;=$FQ316,AF$47&lt;=$FR316)*(('Summary&amp;Assumptions'!$H$25*$C316)*(1+'Summary&amp;Assumptions'!$J$29)^(AF$46-1))</f>
        <v>0</v>
      </c>
      <c r="AB316" s="588">
        <f>AND(AG$55&gt;0,SUM($E316:AA316)&lt;'Summary&amp;Assumptions'!$G$32*$B316,$D316&gt;='Summary&amp;Assumptions'!$D$17,AG$47&gt;=$D316,AG$47&lt;=EDATE($D316,'Summary&amp;Assumptions'!$G$32))*$B316+AND(AG$56&lt;'Summary&amp;Assumptions'!$J$31,AG$47&gt;=$FO316,AG$47&lt;=$FP316)*(('Summary&amp;Assumptions'!$H$25*$C316)*(1+'Summary&amp;Assumptions'!$J$29)^(AG$46-1))+AND(AG$56&lt;'Summary&amp;Assumptions'!$J$31,AG$47&gt;=$FQ316,AG$47&lt;=$FR316)*(('Summary&amp;Assumptions'!$H$25*$C316)*(1+'Summary&amp;Assumptions'!$J$29)^(AG$46-1))</f>
        <v>0</v>
      </c>
      <c r="AC316" s="588">
        <f>AND(AH$55&gt;0,SUM($E316:AB316)&lt;'Summary&amp;Assumptions'!$G$32*$B316,$D316&gt;='Summary&amp;Assumptions'!$D$17,AH$47&gt;=$D316,AH$47&lt;=EDATE($D316,'Summary&amp;Assumptions'!$G$32))*$B316+AND(AH$56&lt;'Summary&amp;Assumptions'!$J$31,AH$47&gt;=$FO316,AH$47&lt;=$FP316)*(('Summary&amp;Assumptions'!$H$25*$C316)*(1+'Summary&amp;Assumptions'!$J$29)^(AH$46-1))+AND(AH$56&lt;'Summary&amp;Assumptions'!$J$31,AH$47&gt;=$FQ316,AH$47&lt;=$FR316)*(('Summary&amp;Assumptions'!$H$25*$C316)*(1+'Summary&amp;Assumptions'!$J$29)^(AH$46-1))</f>
        <v>0</v>
      </c>
      <c r="AD316" s="588">
        <f>AND(AI$55&gt;0,SUM($E316:AC316)&lt;'Summary&amp;Assumptions'!$G$32*$B316,$D316&gt;='Summary&amp;Assumptions'!$D$17,AI$47&gt;=$D316,AI$47&lt;=EDATE($D316,'Summary&amp;Assumptions'!$G$32))*$B316+AND(AI$56&lt;'Summary&amp;Assumptions'!$J$31,AI$47&gt;=$FO316,AI$47&lt;=$FP316)*(('Summary&amp;Assumptions'!$H$25*$C316)*(1+'Summary&amp;Assumptions'!$J$29)^(AI$46-1))+AND(AI$56&lt;'Summary&amp;Assumptions'!$J$31,AI$47&gt;=$FQ316,AI$47&lt;=$FR316)*(('Summary&amp;Assumptions'!$H$25*$C316)*(1+'Summary&amp;Assumptions'!$J$29)^(AI$46-1))</f>
        <v>0</v>
      </c>
      <c r="AE316" s="588">
        <f>AND(AJ$55&gt;0,SUM($E316:AD316)&lt;'Summary&amp;Assumptions'!$G$32*$B316,$D316&gt;='Summary&amp;Assumptions'!$D$17,AJ$47&gt;=$D316,AJ$47&lt;=EDATE($D316,'Summary&amp;Assumptions'!$G$32))*$B316+AND(AJ$56&lt;'Summary&amp;Assumptions'!$J$31,AJ$47&gt;=$FO316,AJ$47&lt;=$FP316)*(('Summary&amp;Assumptions'!$H$25*$C316)*(1+'Summary&amp;Assumptions'!$J$29)^(AJ$46-1))+AND(AJ$56&lt;'Summary&amp;Assumptions'!$J$31,AJ$47&gt;=$FQ316,AJ$47&lt;=$FR316)*(('Summary&amp;Assumptions'!$H$25*$C316)*(1+'Summary&amp;Assumptions'!$J$29)^(AJ$46-1))</f>
        <v>0</v>
      </c>
      <c r="AF316" s="588">
        <f>AND(AK$55&gt;0,SUM($E316:AE316)&lt;'Summary&amp;Assumptions'!$G$32*$B316,$D316&gt;='Summary&amp;Assumptions'!$D$17,AK$47&gt;=$D316,AK$47&lt;=EDATE($D316,'Summary&amp;Assumptions'!$G$32))*$B316+AND(AK$56&lt;'Summary&amp;Assumptions'!$J$31,AK$47&gt;=$FO316,AK$47&lt;=$FP316)*(('Summary&amp;Assumptions'!$H$25*$C316)*(1+'Summary&amp;Assumptions'!$J$29)^(AK$46-1))+AND(AK$56&lt;'Summary&amp;Assumptions'!$J$31,AK$47&gt;=$FQ316,AK$47&lt;=$FR316)*(('Summary&amp;Assumptions'!$H$25*$C316)*(1+'Summary&amp;Assumptions'!$J$29)^(AK$46-1))</f>
        <v>0</v>
      </c>
      <c r="AG316" s="588">
        <f>AND(AL$55&gt;0,SUM($E316:AF316)&lt;'Summary&amp;Assumptions'!$G$32*$B316,$D316&gt;='Summary&amp;Assumptions'!$D$17,AL$47&gt;=$D316,AL$47&lt;=EDATE($D316,'Summary&amp;Assumptions'!$G$32))*$B316+AND(AL$56&lt;'Summary&amp;Assumptions'!$J$31,AL$47&gt;=$FO316,AL$47&lt;=$FP316)*(('Summary&amp;Assumptions'!$H$25*$C316)*(1+'Summary&amp;Assumptions'!$J$29)^(AL$46-1))+AND(AL$56&lt;'Summary&amp;Assumptions'!$J$31,AL$47&gt;=$FQ316,AL$47&lt;=$FR316)*(('Summary&amp;Assumptions'!$H$25*$C316)*(1+'Summary&amp;Assumptions'!$J$29)^(AL$46-1))</f>
        <v>0</v>
      </c>
      <c r="AH316" s="588">
        <f>AND(AM$55&gt;0,SUM($E316:AG316)&lt;'Summary&amp;Assumptions'!$G$32*$B316,$D316&gt;='Summary&amp;Assumptions'!$D$17,AM$47&gt;=$D316,AM$47&lt;=EDATE($D316,'Summary&amp;Assumptions'!$G$32))*$B316+AND(AM$56&lt;'Summary&amp;Assumptions'!$J$31,AM$47&gt;=$FO316,AM$47&lt;=$FP316)*(('Summary&amp;Assumptions'!$H$25*$C316)*(1+'Summary&amp;Assumptions'!$J$29)^(AM$46-1))+AND(AM$56&lt;'Summary&amp;Assumptions'!$J$31,AM$47&gt;=$FQ316,AM$47&lt;=$FR316)*(('Summary&amp;Assumptions'!$H$25*$C316)*(1+'Summary&amp;Assumptions'!$J$29)^(AM$46-1))</f>
        <v>0</v>
      </c>
      <c r="AI316" s="588">
        <f>AND(AN$55&gt;0,SUM($E316:AH316)&lt;'Summary&amp;Assumptions'!$G$32*$B316,$D316&gt;='Summary&amp;Assumptions'!$D$17,AN$47&gt;=$D316,AN$47&lt;=EDATE($D316,'Summary&amp;Assumptions'!$G$32))*$B316+AND(AN$56&lt;'Summary&amp;Assumptions'!$J$31,AN$47&gt;=$FO316,AN$47&lt;=$FP316)*(('Summary&amp;Assumptions'!$H$25*$C316)*(1+'Summary&amp;Assumptions'!$J$29)^(AN$46-1))+AND(AN$56&lt;'Summary&amp;Assumptions'!$J$31,AN$47&gt;=$FQ316,AN$47&lt;=$FR316)*(('Summary&amp;Assumptions'!$H$25*$C316)*(1+'Summary&amp;Assumptions'!$J$29)^(AN$46-1))</f>
        <v>0</v>
      </c>
      <c r="AJ316" s="588">
        <f>AND(AO$55&gt;0,SUM($E316:AI316)&lt;'Summary&amp;Assumptions'!$G$32*$B316,$D316&gt;='Summary&amp;Assumptions'!$D$17,AO$47&gt;=$D316,AO$47&lt;=EDATE($D316,'Summary&amp;Assumptions'!$G$32))*$B316+AND(AO$56&lt;'Summary&amp;Assumptions'!$J$31,AO$47&gt;=$FO316,AO$47&lt;=$FP316)*(('Summary&amp;Assumptions'!$H$25*$C316)*(1+'Summary&amp;Assumptions'!$J$29)^(AO$46-1))+AND(AO$56&lt;'Summary&amp;Assumptions'!$J$31,AO$47&gt;=$FQ316,AO$47&lt;=$FR316)*(('Summary&amp;Assumptions'!$H$25*$C316)*(1+'Summary&amp;Assumptions'!$J$29)^(AO$46-1))</f>
        <v>0</v>
      </c>
      <c r="AK316" s="588">
        <f>AND(AP$55&gt;0,SUM($E316:AJ316)&lt;'Summary&amp;Assumptions'!$G$32*$B316,$D316&gt;='Summary&amp;Assumptions'!$D$17,AP$47&gt;=$D316,AP$47&lt;=EDATE($D316,'Summary&amp;Assumptions'!$G$32))*$B316+AND(AP$56&lt;'Summary&amp;Assumptions'!$J$31,AP$47&gt;=$FO316,AP$47&lt;=$FP316)*(('Summary&amp;Assumptions'!$H$25*$C316)*(1+'Summary&amp;Assumptions'!$J$29)^(AP$46-1))+AND(AP$56&lt;'Summary&amp;Assumptions'!$J$31,AP$47&gt;=$FQ316,AP$47&lt;=$FR316)*(('Summary&amp;Assumptions'!$H$25*$C316)*(1+'Summary&amp;Assumptions'!$J$29)^(AP$46-1))</f>
        <v>0</v>
      </c>
      <c r="AL316" s="588">
        <f>AND(AQ$55&gt;0,SUM($E316:AK316)&lt;'Summary&amp;Assumptions'!$G$32*$B316,$D316&gt;='Summary&amp;Assumptions'!$D$17,AQ$47&gt;=$D316,AQ$47&lt;=EDATE($D316,'Summary&amp;Assumptions'!$G$32))*$B316+AND(AQ$56&lt;'Summary&amp;Assumptions'!$J$31,AQ$47&gt;=$FO316,AQ$47&lt;=$FP316)*(('Summary&amp;Assumptions'!$H$25*$C316)*(1+'Summary&amp;Assumptions'!$J$29)^(AQ$46-1))+AND(AQ$56&lt;'Summary&amp;Assumptions'!$J$31,AQ$47&gt;=$FQ316,AQ$47&lt;=$FR316)*(('Summary&amp;Assumptions'!$H$25*$C316)*(1+'Summary&amp;Assumptions'!$J$29)^(AQ$46-1))</f>
        <v>0</v>
      </c>
      <c r="AM316" s="588">
        <f>AND(AR$55&gt;0,SUM($E316:AL316)&lt;'Summary&amp;Assumptions'!$G$32*$B316,$D316&gt;='Summary&amp;Assumptions'!$D$17,AR$47&gt;=$D316,AR$47&lt;=EDATE($D316,'Summary&amp;Assumptions'!$G$32))*$B316+AND(AR$56&lt;'Summary&amp;Assumptions'!$J$31,AR$47&gt;=$FO316,AR$47&lt;=$FP316)*(('Summary&amp;Assumptions'!$H$25*$C316)*(1+'Summary&amp;Assumptions'!$J$29)^(AR$46-1))+AND(AR$56&lt;'Summary&amp;Assumptions'!$J$31,AR$47&gt;=$FQ316,AR$47&lt;=$FR316)*(('Summary&amp;Assumptions'!$H$25*$C316)*(1+'Summary&amp;Assumptions'!$J$29)^(AR$46-1))</f>
        <v>0</v>
      </c>
      <c r="AN316" s="588">
        <f>AND(AS$55&gt;0,SUM($E316:AM316)&lt;'Summary&amp;Assumptions'!$G$32*$B316,$D316&gt;='Summary&amp;Assumptions'!$D$17,AS$47&gt;=$D316,AS$47&lt;=EDATE($D316,'Summary&amp;Assumptions'!$G$32))*$B316+AND(AS$56&lt;'Summary&amp;Assumptions'!$J$31,AS$47&gt;=$FO316,AS$47&lt;=$FP316)*(('Summary&amp;Assumptions'!$H$25*$C316)*(1+'Summary&amp;Assumptions'!$J$29)^(AS$46-1))+AND(AS$56&lt;'Summary&amp;Assumptions'!$J$31,AS$47&gt;=$FQ316,AS$47&lt;=$FR316)*(('Summary&amp;Assumptions'!$H$25*$C316)*(1+'Summary&amp;Assumptions'!$J$29)^(AS$46-1))</f>
        <v>0</v>
      </c>
      <c r="AO316" s="588">
        <f>AND(AT$55&gt;0,SUM($E316:AN316)&lt;'Summary&amp;Assumptions'!$G$32*$B316,$D316&gt;='Summary&amp;Assumptions'!$D$17,AT$47&gt;=$D316,AT$47&lt;=EDATE($D316,'Summary&amp;Assumptions'!$G$32))*$B316+AND(AT$56&lt;'Summary&amp;Assumptions'!$J$31,AT$47&gt;=$FO316,AT$47&lt;=$FP316)*(('Summary&amp;Assumptions'!$H$25*$C316)*(1+'Summary&amp;Assumptions'!$J$29)^(AT$46-1))+AND(AT$56&lt;'Summary&amp;Assumptions'!$J$31,AT$47&gt;=$FQ316,AT$47&lt;=$FR316)*(('Summary&amp;Assumptions'!$H$25*$C316)*(1+'Summary&amp;Assumptions'!$J$29)^(AT$46-1))</f>
        <v>0</v>
      </c>
      <c r="AP316" s="588">
        <f>AND(AU$55&gt;0,SUM($E316:AO316)&lt;'Summary&amp;Assumptions'!$G$32*$B316,$D316&gt;='Summary&amp;Assumptions'!$D$17,AU$47&gt;=$D316,AU$47&lt;=EDATE($D316,'Summary&amp;Assumptions'!$G$32))*$B316+AND(AU$56&lt;'Summary&amp;Assumptions'!$J$31,AU$47&gt;=$FO316,AU$47&lt;=$FP316)*(('Summary&amp;Assumptions'!$H$25*$C316)*(1+'Summary&amp;Assumptions'!$J$29)^(AU$46-1))+AND(AU$56&lt;'Summary&amp;Assumptions'!$J$31,AU$47&gt;=$FQ316,AU$47&lt;=$FR316)*(('Summary&amp;Assumptions'!$H$25*$C316)*(1+'Summary&amp;Assumptions'!$J$29)^(AU$46-1))</f>
        <v>0</v>
      </c>
      <c r="AQ316" s="588">
        <f>AND(AV$55&gt;0,SUM($E316:AP316)&lt;'Summary&amp;Assumptions'!$G$32*$B316,$D316&gt;='Summary&amp;Assumptions'!$D$17,AV$47&gt;=$D316,AV$47&lt;=EDATE($D316,'Summary&amp;Assumptions'!$G$32))*$B316+AND(AV$56&lt;'Summary&amp;Assumptions'!$J$31,AV$47&gt;=$FO316,AV$47&lt;=$FP316)*(('Summary&amp;Assumptions'!$H$25*$C316)*(1+'Summary&amp;Assumptions'!$J$29)^(AV$46-1))+AND(AV$56&lt;'Summary&amp;Assumptions'!$J$31,AV$47&gt;=$FQ316,AV$47&lt;=$FR316)*(('Summary&amp;Assumptions'!$H$25*$C316)*(1+'Summary&amp;Assumptions'!$J$29)^(AV$46-1))</f>
        <v>0</v>
      </c>
      <c r="AR316" s="588">
        <f>AND(AW$55&gt;0,SUM($E316:AQ316)&lt;'Summary&amp;Assumptions'!$G$32*$B316,$D316&gt;='Summary&amp;Assumptions'!$D$17,AW$47&gt;=$D316,AW$47&lt;=EDATE($D316,'Summary&amp;Assumptions'!$G$32))*$B316+AND(AW$56&lt;'Summary&amp;Assumptions'!$J$31,AW$47&gt;=$FO316,AW$47&lt;=$FP316)*(('Summary&amp;Assumptions'!$H$25*$C316)*(1+'Summary&amp;Assumptions'!$J$29)^(AW$46-1))+AND(AW$56&lt;'Summary&amp;Assumptions'!$J$31,AW$47&gt;=$FQ316,AW$47&lt;=$FR316)*(('Summary&amp;Assumptions'!$H$25*$C316)*(1+'Summary&amp;Assumptions'!$J$29)^(AW$46-1))</f>
        <v>0</v>
      </c>
      <c r="AS316" s="588">
        <f>AND(AX$55&gt;0,SUM($E316:AR316)&lt;'Summary&amp;Assumptions'!$G$32*$B316,$D316&gt;='Summary&amp;Assumptions'!$D$17,AX$47&gt;=$D316,AX$47&lt;=EDATE($D316,'Summary&amp;Assumptions'!$G$32))*$B316+AND(AX$56&lt;'Summary&amp;Assumptions'!$J$31,AX$47&gt;=$FO316,AX$47&lt;=$FP316)*(('Summary&amp;Assumptions'!$H$25*$C316)*(1+'Summary&amp;Assumptions'!$J$29)^(AX$46-1))+AND(AX$56&lt;'Summary&amp;Assumptions'!$J$31,AX$47&gt;=$FQ316,AX$47&lt;=$FR316)*(('Summary&amp;Assumptions'!$H$25*$C316)*(1+'Summary&amp;Assumptions'!$J$29)^(AX$46-1))</f>
        <v>0</v>
      </c>
      <c r="AT316" s="588">
        <f>AND(AY$55&gt;0,SUM($E316:AS316)&lt;'Summary&amp;Assumptions'!$G$32*$B316,$D316&gt;='Summary&amp;Assumptions'!$D$17,AY$47&gt;=$D316,AY$47&lt;=EDATE($D316,'Summary&amp;Assumptions'!$G$32))*$B316+AND(AY$56&lt;'Summary&amp;Assumptions'!$J$31,AY$47&gt;=$FO316,AY$47&lt;=$FP316)*(('Summary&amp;Assumptions'!$H$25*$C316)*(1+'Summary&amp;Assumptions'!$J$29)^(AY$46-1))+AND(AY$56&lt;'Summary&amp;Assumptions'!$J$31,AY$47&gt;=$FQ316,AY$47&lt;=$FR316)*(('Summary&amp;Assumptions'!$H$25*$C316)*(1+'Summary&amp;Assumptions'!$J$29)^(AY$46-1))</f>
        <v>0</v>
      </c>
      <c r="AU316" s="588">
        <f>AND(AZ$55&gt;0,SUM($E316:AT316)&lt;'Summary&amp;Assumptions'!$G$32*$B316,$D316&gt;='Summary&amp;Assumptions'!$D$17,AZ$47&gt;=$D316,AZ$47&lt;=EDATE($D316,'Summary&amp;Assumptions'!$G$32))*$B316+AND(AZ$56&lt;'Summary&amp;Assumptions'!$J$31,AZ$47&gt;=$FO316,AZ$47&lt;=$FP316)*(('Summary&amp;Assumptions'!$H$25*$C316)*(1+'Summary&amp;Assumptions'!$J$29)^(AZ$46-1))+AND(AZ$56&lt;'Summary&amp;Assumptions'!$J$31,AZ$47&gt;=$FQ316,AZ$47&lt;=$FR316)*(('Summary&amp;Assumptions'!$H$25*$C316)*(1+'Summary&amp;Assumptions'!$J$29)^(AZ$46-1))</f>
        <v>0</v>
      </c>
      <c r="AV316" s="588">
        <f>AND(BA$55&gt;0,SUM($E316:AU316)&lt;'Summary&amp;Assumptions'!$G$32*$B316,$D316&gt;='Summary&amp;Assumptions'!$D$17,BA$47&gt;=$D316,BA$47&lt;=EDATE($D316,'Summary&amp;Assumptions'!$G$32))*$B316+AND(BA$56&lt;'Summary&amp;Assumptions'!$J$31,BA$47&gt;=$FO316,BA$47&lt;=$FP316)*(('Summary&amp;Assumptions'!$H$25*$C316)*(1+'Summary&amp;Assumptions'!$J$29)^(BA$46-1))+AND(BA$56&lt;'Summary&amp;Assumptions'!$J$31,BA$47&gt;=$FQ316,BA$47&lt;=$FR316)*(('Summary&amp;Assumptions'!$H$25*$C316)*(1+'Summary&amp;Assumptions'!$J$29)^(BA$46-1))</f>
        <v>0</v>
      </c>
      <c r="AW316" s="588">
        <f>AND(BB$55&gt;0,SUM($E316:AV316)&lt;'Summary&amp;Assumptions'!$G$32*$B316,$D316&gt;='Summary&amp;Assumptions'!$D$17,BB$47&gt;=$D316,BB$47&lt;=EDATE($D316,'Summary&amp;Assumptions'!$G$32))*$B316+AND(BB$56&lt;'Summary&amp;Assumptions'!$J$31,BB$47&gt;=$FO316,BB$47&lt;=$FP316)*(('Summary&amp;Assumptions'!$H$25*$C316)*(1+'Summary&amp;Assumptions'!$J$29)^(BB$46-1))+AND(BB$56&lt;'Summary&amp;Assumptions'!$J$31,BB$47&gt;=$FQ316,BB$47&lt;=$FR316)*(('Summary&amp;Assumptions'!$H$25*$C316)*(1+'Summary&amp;Assumptions'!$J$29)^(BB$46-1))</f>
        <v>0</v>
      </c>
      <c r="AX316" s="588">
        <f>AND(BC$55&gt;0,SUM($E316:AW316)&lt;'Summary&amp;Assumptions'!$G$32*$B316,$D316&gt;='Summary&amp;Assumptions'!$D$17,BC$47&gt;=$D316,BC$47&lt;=EDATE($D316,'Summary&amp;Assumptions'!$G$32))*$B316+AND(BC$56&lt;'Summary&amp;Assumptions'!$J$31,BC$47&gt;=$FO316,BC$47&lt;=$FP316)*(('Summary&amp;Assumptions'!$H$25*$C316)*(1+'Summary&amp;Assumptions'!$J$29)^(BC$46-1))+AND(BC$56&lt;'Summary&amp;Assumptions'!$J$31,BC$47&gt;=$FQ316,BC$47&lt;=$FR316)*(('Summary&amp;Assumptions'!$H$25*$C316)*(1+'Summary&amp;Assumptions'!$J$29)^(BC$46-1))</f>
        <v>0</v>
      </c>
      <c r="AY316" s="588">
        <f>AND(BD$55&gt;0,SUM($E316:AX316)&lt;'Summary&amp;Assumptions'!$G$32*$B316,$D316&gt;='Summary&amp;Assumptions'!$D$17,BD$47&gt;=$D316,BD$47&lt;=EDATE($D316,'Summary&amp;Assumptions'!$G$32))*$B316+AND(BD$56&lt;'Summary&amp;Assumptions'!$J$31,BD$47&gt;=$FO316,BD$47&lt;=$FP316)*(('Summary&amp;Assumptions'!$H$25*$C316)*(1+'Summary&amp;Assumptions'!$J$29)^(BD$46-1))+AND(BD$56&lt;'Summary&amp;Assumptions'!$J$31,BD$47&gt;=$FQ316,BD$47&lt;=$FR316)*(('Summary&amp;Assumptions'!$H$25*$C316)*(1+'Summary&amp;Assumptions'!$J$29)^(BD$46-1))</f>
        <v>0</v>
      </c>
      <c r="AZ316" s="588">
        <f>AND(BE$55&gt;0,SUM($E316:AY316)&lt;'Summary&amp;Assumptions'!$G$32*$B316,$D316&gt;='Summary&amp;Assumptions'!$D$17,BE$47&gt;=$D316,BE$47&lt;=EDATE($D316,'Summary&amp;Assumptions'!$G$32))*$B316+AND(BE$56&lt;'Summary&amp;Assumptions'!$J$31,BE$47&gt;=$FO316,BE$47&lt;=$FP316)*(('Summary&amp;Assumptions'!$H$25*$C316)*(1+'Summary&amp;Assumptions'!$J$29)^(BE$46-1))+AND(BE$56&lt;'Summary&amp;Assumptions'!$J$31,BE$47&gt;=$FQ316,BE$47&lt;=$FR316)*(('Summary&amp;Assumptions'!$H$25*$C316)*(1+'Summary&amp;Assumptions'!$J$29)^(BE$46-1))</f>
        <v>0</v>
      </c>
      <c r="BA316" s="588">
        <f>AND(BF$55&gt;0,SUM($E316:AZ316)&lt;'Summary&amp;Assumptions'!$G$32*$B316,$D316&gt;='Summary&amp;Assumptions'!$D$17,BF$47&gt;=$D316,BF$47&lt;=EDATE($D316,'Summary&amp;Assumptions'!$G$32))*$B316+AND(BF$56&lt;'Summary&amp;Assumptions'!$J$31,BF$47&gt;=$FO316,BF$47&lt;=$FP316)*(('Summary&amp;Assumptions'!$H$25*$C316)*(1+'Summary&amp;Assumptions'!$J$29)^(BF$46-1))+AND(BF$56&lt;'Summary&amp;Assumptions'!$J$31,BF$47&gt;=$FQ316,BF$47&lt;=$FR316)*(('Summary&amp;Assumptions'!$H$25*$C316)*(1+'Summary&amp;Assumptions'!$J$29)^(BF$46-1))</f>
        <v>0</v>
      </c>
      <c r="BB316" s="588">
        <f>AND(BG$55&gt;0,SUM($E316:BA316)&lt;'Summary&amp;Assumptions'!$G$32*$B316,$D316&gt;='Summary&amp;Assumptions'!$D$17,BG$47&gt;=$D316,BG$47&lt;=EDATE($D316,'Summary&amp;Assumptions'!$G$32))*$B316+AND(BG$56&lt;'Summary&amp;Assumptions'!$J$31,BG$47&gt;=$FO316,BG$47&lt;=$FP316)*(('Summary&amp;Assumptions'!$H$25*$C316)*(1+'Summary&amp;Assumptions'!$J$29)^(BG$46-1))+AND(BG$56&lt;'Summary&amp;Assumptions'!$J$31,BG$47&gt;=$FQ316,BG$47&lt;=$FR316)*(('Summary&amp;Assumptions'!$H$25*$C316)*(1+'Summary&amp;Assumptions'!$J$29)^(BG$46-1))</f>
        <v>0</v>
      </c>
      <c r="BC316" s="588">
        <f>AND(BH$55&gt;0,SUM($E316:BB316)&lt;'Summary&amp;Assumptions'!$G$32*$B316,$D316&gt;='Summary&amp;Assumptions'!$D$17,BH$47&gt;=$D316,BH$47&lt;=EDATE($D316,'Summary&amp;Assumptions'!$G$32))*$B316+AND(BH$56&lt;'Summary&amp;Assumptions'!$J$31,BH$47&gt;=$FO316,BH$47&lt;=$FP316)*(('Summary&amp;Assumptions'!$H$25*$C316)*(1+'Summary&amp;Assumptions'!$J$29)^(BH$46-1))+AND(BH$56&lt;'Summary&amp;Assumptions'!$J$31,BH$47&gt;=$FQ316,BH$47&lt;=$FR316)*(('Summary&amp;Assumptions'!$H$25*$C316)*(1+'Summary&amp;Assumptions'!$J$29)^(BH$46-1))</f>
        <v>0</v>
      </c>
      <c r="BD316" s="588">
        <f>AND(BI$55&gt;0,SUM($E316:BC316)&lt;'Summary&amp;Assumptions'!$G$32*$B316,$D316&gt;='Summary&amp;Assumptions'!$D$17,BI$47&gt;=$D316,BI$47&lt;=EDATE($D316,'Summary&amp;Assumptions'!$G$32))*$B316+AND(BI$56&lt;'Summary&amp;Assumptions'!$J$31,BI$47&gt;=$FO316,BI$47&lt;=$FP316)*(('Summary&amp;Assumptions'!$H$25*$C316)*(1+'Summary&amp;Assumptions'!$J$29)^(BI$46-1))+AND(BI$56&lt;'Summary&amp;Assumptions'!$J$31,BI$47&gt;=$FQ316,BI$47&lt;=$FR316)*(('Summary&amp;Assumptions'!$H$25*$C316)*(1+'Summary&amp;Assumptions'!$J$29)^(BI$46-1))</f>
        <v>0</v>
      </c>
      <c r="BE316" s="588">
        <f>AND(BJ$55&gt;0,SUM($E316:BD316)&lt;'Summary&amp;Assumptions'!$G$32*$B316,$D316&gt;='Summary&amp;Assumptions'!$D$17,BJ$47&gt;=$D316,BJ$47&lt;=EDATE($D316,'Summary&amp;Assumptions'!$G$32))*$B316+AND(BJ$56&lt;'Summary&amp;Assumptions'!$J$31,BJ$47&gt;=$FO316,BJ$47&lt;=$FP316)*(('Summary&amp;Assumptions'!$H$25*$C316)*(1+'Summary&amp;Assumptions'!$J$29)^(BJ$46-1))+AND(BJ$56&lt;'Summary&amp;Assumptions'!$J$31,BJ$47&gt;=$FQ316,BJ$47&lt;=$FR316)*(('Summary&amp;Assumptions'!$H$25*$C316)*(1+'Summary&amp;Assumptions'!$J$29)^(BJ$46-1))</f>
        <v>0</v>
      </c>
      <c r="BF316" s="588">
        <f>AND(BK$55&gt;0,SUM($E316:BE316)&lt;'Summary&amp;Assumptions'!$G$32*$B316,$D316&gt;='Summary&amp;Assumptions'!$D$17,BK$47&gt;=$D316,BK$47&lt;=EDATE($D316,'Summary&amp;Assumptions'!$G$32))*$B316+AND(BK$56&lt;'Summary&amp;Assumptions'!$J$31,BK$47&gt;=$FO316,BK$47&lt;=$FP316)*(('Summary&amp;Assumptions'!$H$25*$C316)*(1+'Summary&amp;Assumptions'!$J$29)^(BK$46-1))+AND(BK$56&lt;'Summary&amp;Assumptions'!$J$31,BK$47&gt;=$FQ316,BK$47&lt;=$FR316)*(('Summary&amp;Assumptions'!$H$25*$C316)*(1+'Summary&amp;Assumptions'!$J$29)^(BK$46-1))</f>
        <v>0</v>
      </c>
      <c r="BG316" s="588">
        <f>AND(BL$55&gt;0,SUM($E316:BF316)&lt;'Summary&amp;Assumptions'!$G$32*$B316,$D316&gt;='Summary&amp;Assumptions'!$D$17,BL$47&gt;=$D316,BL$47&lt;=EDATE($D316,'Summary&amp;Assumptions'!$G$32))*$B316+AND(BL$56&lt;'Summary&amp;Assumptions'!$J$31,BL$47&gt;=$FO316,BL$47&lt;=$FP316)*(('Summary&amp;Assumptions'!$H$25*$C316)*(1+'Summary&amp;Assumptions'!$J$29)^(BL$46-1))+AND(BL$56&lt;'Summary&amp;Assumptions'!$J$31,BL$47&gt;=$FQ316,BL$47&lt;=$FR316)*(('Summary&amp;Assumptions'!$H$25*$C316)*(1+'Summary&amp;Assumptions'!$J$29)^(BL$46-1))</f>
        <v>0</v>
      </c>
      <c r="BH316" s="588">
        <f>AND(BM$55&gt;0,SUM($E316:BG316)&lt;'Summary&amp;Assumptions'!$G$32*$B316,$D316&gt;='Summary&amp;Assumptions'!$D$17,BM$47&gt;=$D316,BM$47&lt;=EDATE($D316,'Summary&amp;Assumptions'!$G$32))*$B316+AND(BM$56&lt;'Summary&amp;Assumptions'!$J$31,BM$47&gt;=$FO316,BM$47&lt;=$FP316)*(('Summary&amp;Assumptions'!$H$25*$C316)*(1+'Summary&amp;Assumptions'!$J$29)^(BM$46-1))+AND(BM$56&lt;'Summary&amp;Assumptions'!$J$31,BM$47&gt;=$FQ316,BM$47&lt;=$FR316)*(('Summary&amp;Assumptions'!$H$25*$C316)*(1+'Summary&amp;Assumptions'!$J$29)^(BM$46-1))</f>
        <v>0</v>
      </c>
      <c r="BI316" s="588">
        <f>AND(BN$55&gt;0,SUM($E316:BH316)&lt;'Summary&amp;Assumptions'!$G$32*$B316,$D316&gt;='Summary&amp;Assumptions'!$D$17,BN$47&gt;=$D316,BN$47&lt;=EDATE($D316,'Summary&amp;Assumptions'!$G$32))*$B316+AND(BN$56&lt;'Summary&amp;Assumptions'!$J$31,BN$47&gt;=$FO316,BN$47&lt;=$FP316)*(('Summary&amp;Assumptions'!$H$25*$C316)*(1+'Summary&amp;Assumptions'!$J$29)^(BN$46-1))+AND(BN$56&lt;'Summary&amp;Assumptions'!$J$31,BN$47&gt;=$FQ316,BN$47&lt;=$FR316)*(('Summary&amp;Assumptions'!$H$25*$C316)*(1+'Summary&amp;Assumptions'!$J$29)^(BN$46-1))</f>
        <v>0</v>
      </c>
      <c r="BJ316" s="588">
        <f>AND(BO$55&gt;0,SUM($E316:BI316)&lt;'Summary&amp;Assumptions'!$G$32*$B316,$D316&gt;='Summary&amp;Assumptions'!$D$17,BO$47&gt;=$D316,BO$47&lt;=EDATE($D316,'Summary&amp;Assumptions'!$G$32))*$B316+AND(BO$56&lt;'Summary&amp;Assumptions'!$J$31,BO$47&gt;=$FO316,BO$47&lt;=$FP316)*(('Summary&amp;Assumptions'!$H$25*$C316)*(1+'Summary&amp;Assumptions'!$J$29)^(BO$46-1))+AND(BO$56&lt;'Summary&amp;Assumptions'!$J$31,BO$47&gt;=$FQ316,BO$47&lt;=$FR316)*(('Summary&amp;Assumptions'!$H$25*$C316)*(1+'Summary&amp;Assumptions'!$J$29)^(BO$46-1))</f>
        <v>0</v>
      </c>
      <c r="BK316" s="588">
        <f>AND(BP$55&gt;0,SUM($E316:BJ316)&lt;'Summary&amp;Assumptions'!$G$32*$B316,$D316&gt;='Summary&amp;Assumptions'!$D$17,BP$47&gt;=$D316,BP$47&lt;=EDATE($D316,'Summary&amp;Assumptions'!$G$32))*$B316+AND(BP$56&lt;'Summary&amp;Assumptions'!$J$31,BP$47&gt;=$FO316,BP$47&lt;=$FP316)*(('Summary&amp;Assumptions'!$H$25*$C316)*(1+'Summary&amp;Assumptions'!$J$29)^(BP$46-1))+AND(BP$56&lt;'Summary&amp;Assumptions'!$J$31,BP$47&gt;=$FQ316,BP$47&lt;=$FR316)*(('Summary&amp;Assumptions'!$H$25*$C316)*(1+'Summary&amp;Assumptions'!$J$29)^(BP$46-1))</f>
        <v>0</v>
      </c>
      <c r="BL316" s="588">
        <f>AND(BQ$55&gt;0,SUM($E316:BK316)&lt;'Summary&amp;Assumptions'!$G$32*$B316,$D316&gt;='Summary&amp;Assumptions'!$D$17,BQ$47&gt;=$D316,BQ$47&lt;=EDATE($D316,'Summary&amp;Assumptions'!$G$32))*$B316+AND(BQ$56&lt;'Summary&amp;Assumptions'!$J$31,BQ$47&gt;=$FO316,BQ$47&lt;=$FP316)*(('Summary&amp;Assumptions'!$H$25*$C316)*(1+'Summary&amp;Assumptions'!$J$29)^(BQ$46-1))+AND(BQ$56&lt;'Summary&amp;Assumptions'!$J$31,BQ$47&gt;=$FQ316,BQ$47&lt;=$FR316)*(('Summary&amp;Assumptions'!$H$25*$C316)*(1+'Summary&amp;Assumptions'!$J$29)^(BQ$46-1))</f>
        <v>0</v>
      </c>
      <c r="BM316" s="588">
        <f>AND(BR$55&gt;0,SUM($E316:BL316)&lt;'Summary&amp;Assumptions'!$G$32*$B316,$D316&gt;='Summary&amp;Assumptions'!$D$17,BR$47&gt;=$D316,BR$47&lt;=EDATE($D316,'Summary&amp;Assumptions'!$G$32))*$B316+AND(BR$56&lt;'Summary&amp;Assumptions'!$J$31,BR$47&gt;=$FO316,BR$47&lt;=$FP316)*(('Summary&amp;Assumptions'!$H$25*$C316)*(1+'Summary&amp;Assumptions'!$J$29)^(BR$46-1))+AND(BR$56&lt;'Summary&amp;Assumptions'!$J$31,BR$47&gt;=$FQ316,BR$47&lt;=$FR316)*(('Summary&amp;Assumptions'!$H$25*$C316)*(1+'Summary&amp;Assumptions'!$J$29)^(BR$46-1))</f>
        <v>0</v>
      </c>
      <c r="BN316" s="588">
        <f>AND(BS$55&gt;0,SUM($E316:BM316)&lt;'Summary&amp;Assumptions'!$G$32*$B316,$D316&gt;='Summary&amp;Assumptions'!$D$17,BS$47&gt;=$D316,BS$47&lt;=EDATE($D316,'Summary&amp;Assumptions'!$G$32))*$B316+AND(BS$56&lt;'Summary&amp;Assumptions'!$J$31,BS$47&gt;=$FO316,BS$47&lt;=$FP316)*(('Summary&amp;Assumptions'!$H$25*$C316)*(1+'Summary&amp;Assumptions'!$J$29)^(BS$46-1))+AND(BS$56&lt;'Summary&amp;Assumptions'!$J$31,BS$47&gt;=$FQ316,BS$47&lt;=$FR316)*(('Summary&amp;Assumptions'!$H$25*$C316)*(1+'Summary&amp;Assumptions'!$J$29)^(BS$46-1))</f>
        <v>0</v>
      </c>
      <c r="BO316" s="588">
        <f>AND(BT$55&gt;0,SUM($E316:BN316)&lt;'Summary&amp;Assumptions'!$G$32*$B316,$D316&gt;='Summary&amp;Assumptions'!$D$17,BT$47&gt;=$D316,BT$47&lt;=EDATE($D316,'Summary&amp;Assumptions'!$G$32))*$B316+AND(BT$56&lt;'Summary&amp;Assumptions'!$J$31,BT$47&gt;=$FO316,BT$47&lt;=$FP316)*(('Summary&amp;Assumptions'!$H$25*$C316)*(1+'Summary&amp;Assumptions'!$J$29)^(BT$46-1))+AND(BT$56&lt;'Summary&amp;Assumptions'!$J$31,BT$47&gt;=$FQ316,BT$47&lt;=$FR316)*(('Summary&amp;Assumptions'!$H$25*$C316)*(1+'Summary&amp;Assumptions'!$J$29)^(BT$46-1))</f>
        <v>0</v>
      </c>
      <c r="BP316" s="588">
        <f>AND(BU$55&gt;0,SUM($E316:BO316)&lt;'Summary&amp;Assumptions'!$G$32*$B316,$D316&gt;='Summary&amp;Assumptions'!$D$17,BU$47&gt;=$D316,BU$47&lt;=EDATE($D316,'Summary&amp;Assumptions'!$G$32))*$B316+AND(BU$56&lt;'Summary&amp;Assumptions'!$J$31,BU$47&gt;=$FO316,BU$47&lt;=$FP316)*(('Summary&amp;Assumptions'!$H$25*$C316)*(1+'Summary&amp;Assumptions'!$J$29)^(BU$46-1))+AND(BU$56&lt;'Summary&amp;Assumptions'!$J$31,BU$47&gt;=$FQ316,BU$47&lt;=$FR316)*(('Summary&amp;Assumptions'!$H$25*$C316)*(1+'Summary&amp;Assumptions'!$J$29)^(BU$46-1))</f>
        <v>0</v>
      </c>
      <c r="BQ316" s="588">
        <f>AND(BV$55&gt;0,SUM($E316:BP316)&lt;'Summary&amp;Assumptions'!$G$32*$B316,$D316&gt;='Summary&amp;Assumptions'!$D$17,BV$47&gt;=$D316,BV$47&lt;=EDATE($D316,'Summary&amp;Assumptions'!$G$32))*$B316+AND(BV$56&lt;'Summary&amp;Assumptions'!$J$31,BV$47&gt;=$FO316,BV$47&lt;=$FP316)*(('Summary&amp;Assumptions'!$H$25*$C316)*(1+'Summary&amp;Assumptions'!$J$29)^(BV$46-1))+AND(BV$56&lt;'Summary&amp;Assumptions'!$J$31,BV$47&gt;=$FQ316,BV$47&lt;=$FR316)*(('Summary&amp;Assumptions'!$H$25*$C316)*(1+'Summary&amp;Assumptions'!$J$29)^(BV$46-1))</f>
        <v>0</v>
      </c>
      <c r="BR316" s="588">
        <f>AND(BW$55&gt;0,SUM($E316:BQ316)&lt;'Summary&amp;Assumptions'!$G$32*$B316,$D316&gt;='Summary&amp;Assumptions'!$D$17,BW$47&gt;=$D316,BW$47&lt;=EDATE($D316,'Summary&amp;Assumptions'!$G$32))*$B316+AND(BW$56&lt;'Summary&amp;Assumptions'!$J$31,BW$47&gt;=$FO316,BW$47&lt;=$FP316)*(('Summary&amp;Assumptions'!$H$25*$C316)*(1+'Summary&amp;Assumptions'!$J$29)^(BW$46-1))+AND(BW$56&lt;'Summary&amp;Assumptions'!$J$31,BW$47&gt;=$FQ316,BW$47&lt;=$FR316)*(('Summary&amp;Assumptions'!$H$25*$C316)*(1+'Summary&amp;Assumptions'!$J$29)^(BW$46-1))</f>
        <v>0</v>
      </c>
      <c r="BS316" s="588">
        <f>AND(BX$55&gt;0,SUM($E316:BR316)&lt;'Summary&amp;Assumptions'!$G$32*$B316,$D316&gt;='Summary&amp;Assumptions'!$D$17,BX$47&gt;=$D316,BX$47&lt;=EDATE($D316,'Summary&amp;Assumptions'!$G$32))*$B316+AND(BX$56&lt;'Summary&amp;Assumptions'!$J$31,BX$47&gt;=$FO316,BX$47&lt;=$FP316)*(('Summary&amp;Assumptions'!$H$25*$C316)*(1+'Summary&amp;Assumptions'!$J$29)^(BX$46-1))+AND(BX$56&lt;'Summary&amp;Assumptions'!$J$31,BX$47&gt;=$FQ316,BX$47&lt;=$FR316)*(('Summary&amp;Assumptions'!$H$25*$C316)*(1+'Summary&amp;Assumptions'!$J$29)^(BX$46-1))</f>
        <v>0</v>
      </c>
      <c r="BT316" s="588">
        <f>AND(BY$55&gt;0,SUM($E316:BS316)&lt;'Summary&amp;Assumptions'!$G$32*$B316,$D316&gt;='Summary&amp;Assumptions'!$D$17,BY$47&gt;=$D316,BY$47&lt;=EDATE($D316,'Summary&amp;Assumptions'!$G$32))*$B316+AND(BY$56&lt;'Summary&amp;Assumptions'!$J$31,BY$47&gt;=$FO316,BY$47&lt;=$FP316)*(('Summary&amp;Assumptions'!$H$25*$C316)*(1+'Summary&amp;Assumptions'!$J$29)^(BY$46-1))+AND(BY$56&lt;'Summary&amp;Assumptions'!$J$31,BY$47&gt;=$FQ316,BY$47&lt;=$FR316)*(('Summary&amp;Assumptions'!$H$25*$C316)*(1+'Summary&amp;Assumptions'!$J$29)^(BY$46-1))</f>
        <v>0</v>
      </c>
      <c r="BU316" s="588">
        <f>AND(BZ$55&gt;0,SUM($E316:BT316)&lt;'Summary&amp;Assumptions'!$G$32*$B316,$D316&gt;='Summary&amp;Assumptions'!$D$17,BZ$47&gt;=$D316,BZ$47&lt;=EDATE($D316,'Summary&amp;Assumptions'!$G$32))*$B316+AND(BZ$56&lt;'Summary&amp;Assumptions'!$J$31,BZ$47&gt;=$FO316,BZ$47&lt;=$FP316)*(('Summary&amp;Assumptions'!$H$25*$C316)*(1+'Summary&amp;Assumptions'!$J$29)^(BZ$46-1))+AND(BZ$56&lt;'Summary&amp;Assumptions'!$J$31,BZ$47&gt;=$FQ316,BZ$47&lt;=$FR316)*(('Summary&amp;Assumptions'!$H$25*$C316)*(1+'Summary&amp;Assumptions'!$J$29)^(BZ$46-1))</f>
        <v>0</v>
      </c>
      <c r="BV316" s="588">
        <f>AND(CA$55&gt;0,SUM($E316:BU316)&lt;'Summary&amp;Assumptions'!$G$32*$B316,$D316&gt;='Summary&amp;Assumptions'!$D$17,CA$47&gt;=$D316,CA$47&lt;=EDATE($D316,'Summary&amp;Assumptions'!$G$32))*$B316+AND(CA$56&lt;'Summary&amp;Assumptions'!$J$31,CA$47&gt;=$FO316,CA$47&lt;=$FP316)*(('Summary&amp;Assumptions'!$H$25*$C316)*(1+'Summary&amp;Assumptions'!$J$29)^(CA$46-1))+AND(CA$56&lt;'Summary&amp;Assumptions'!$J$31,CA$47&gt;=$FQ316,CA$47&lt;=$FR316)*(('Summary&amp;Assumptions'!$H$25*$C316)*(1+'Summary&amp;Assumptions'!$J$29)^(CA$46-1))</f>
        <v>0</v>
      </c>
      <c r="BW316" s="588">
        <f>AND(CB$55&gt;0,SUM($E316:BV316)&lt;'Summary&amp;Assumptions'!$G$32*$B316,$D316&gt;='Summary&amp;Assumptions'!$D$17,CB$47&gt;=$D316,CB$47&lt;=EDATE($D316,'Summary&amp;Assumptions'!$G$32))*$B316+AND(CB$56&lt;'Summary&amp;Assumptions'!$J$31,CB$47&gt;=$FO316,CB$47&lt;=$FP316)*(('Summary&amp;Assumptions'!$H$25*$C316)*(1+'Summary&amp;Assumptions'!$J$29)^(CB$46-1))+AND(CB$56&lt;'Summary&amp;Assumptions'!$J$31,CB$47&gt;=$FQ316,CB$47&lt;=$FR316)*(('Summary&amp;Assumptions'!$H$25*$C316)*(1+'Summary&amp;Assumptions'!$J$29)^(CB$46-1))</f>
        <v>0</v>
      </c>
      <c r="BX316" s="588">
        <f>AND(CC$55&gt;0,SUM($E316:BW316)&lt;'Summary&amp;Assumptions'!$G$32*$B316,$D316&gt;='Summary&amp;Assumptions'!$D$17,CC$47&gt;=$D316,CC$47&lt;=EDATE($D316,'Summary&amp;Assumptions'!$G$32))*$B316+AND(CC$56&lt;'Summary&amp;Assumptions'!$J$31,CC$47&gt;=$FO316,CC$47&lt;=$FP316)*(('Summary&amp;Assumptions'!$H$25*$C316)*(1+'Summary&amp;Assumptions'!$J$29)^(CC$46-1))+AND(CC$56&lt;'Summary&amp;Assumptions'!$J$31,CC$47&gt;=$FQ316,CC$47&lt;=$FR316)*(('Summary&amp;Assumptions'!$H$25*$C316)*(1+'Summary&amp;Assumptions'!$J$29)^(CC$46-1))</f>
        <v>0</v>
      </c>
      <c r="BY316" s="588">
        <f>AND(CD$55&gt;0,SUM($E316:BX316)&lt;'Summary&amp;Assumptions'!$G$32*$B316,$D316&gt;='Summary&amp;Assumptions'!$D$17,CD$47&gt;=$D316,CD$47&lt;=EDATE($D316,'Summary&amp;Assumptions'!$G$32))*$B316+AND(CD$56&lt;'Summary&amp;Assumptions'!$J$31,CD$47&gt;=$FO316,CD$47&lt;=$FP316)*(('Summary&amp;Assumptions'!$H$25*$C316)*(1+'Summary&amp;Assumptions'!$J$29)^(CD$46-1))+AND(CD$56&lt;'Summary&amp;Assumptions'!$J$31,CD$47&gt;=$FQ316,CD$47&lt;=$FR316)*(('Summary&amp;Assumptions'!$H$25*$C316)*(1+'Summary&amp;Assumptions'!$J$29)^(CD$46-1))</f>
        <v>0</v>
      </c>
      <c r="BZ316" s="588">
        <f>AND(CE$55&gt;0,SUM($E316:BY316)&lt;'Summary&amp;Assumptions'!$G$32*$B316,$D316&gt;='Summary&amp;Assumptions'!$D$17,CE$47&gt;=$D316,CE$47&lt;=EDATE($D316,'Summary&amp;Assumptions'!$G$32))*$B316+AND(CE$56&lt;'Summary&amp;Assumptions'!$J$31,CE$47&gt;=$FO316,CE$47&lt;=$FP316)*(('Summary&amp;Assumptions'!$H$25*$C316)*(1+'Summary&amp;Assumptions'!$J$29)^(CE$46-1))+AND(CE$56&lt;'Summary&amp;Assumptions'!$J$31,CE$47&gt;=$FQ316,CE$47&lt;=$FR316)*(('Summary&amp;Assumptions'!$H$25*$C316)*(1+'Summary&amp;Assumptions'!$J$29)^(CE$46-1))</f>
        <v>0</v>
      </c>
      <c r="CA316" s="588">
        <f>AND(CF$55&gt;0,SUM($E316:BZ316)&lt;'Summary&amp;Assumptions'!$G$32*$B316,$D316&gt;='Summary&amp;Assumptions'!$D$17,CF$47&gt;=$D316,CF$47&lt;=EDATE($D316,'Summary&amp;Assumptions'!$G$32))*$B316+AND(CF$56&lt;'Summary&amp;Assumptions'!$J$31,CF$47&gt;=$FO316,CF$47&lt;=$FP316)*(('Summary&amp;Assumptions'!$H$25*$C316)*(1+'Summary&amp;Assumptions'!$J$29)^(CF$46-1))+AND(CF$56&lt;'Summary&amp;Assumptions'!$J$31,CF$47&gt;=$FQ316,CF$47&lt;=$FR316)*(('Summary&amp;Assumptions'!$H$25*$C316)*(1+'Summary&amp;Assumptions'!$J$29)^(CF$46-1))</f>
        <v>0</v>
      </c>
      <c r="CB316" s="588">
        <f>AND(CG$55&gt;0,SUM($E316:CA316)&lt;'Summary&amp;Assumptions'!$G$32*$B316,$D316&gt;='Summary&amp;Assumptions'!$D$17,CG$47&gt;=$D316,CG$47&lt;=EDATE($D316,'Summary&amp;Assumptions'!$G$32))*$B316+AND(CG$56&lt;'Summary&amp;Assumptions'!$J$31,CG$47&gt;=$FO316,CG$47&lt;=$FP316)*(('Summary&amp;Assumptions'!$H$25*$C316)*(1+'Summary&amp;Assumptions'!$J$29)^(CG$46-1))+AND(CG$56&lt;'Summary&amp;Assumptions'!$J$31,CG$47&gt;=$FQ316,CG$47&lt;=$FR316)*(('Summary&amp;Assumptions'!$H$25*$C316)*(1+'Summary&amp;Assumptions'!$J$29)^(CG$46-1))</f>
        <v>0</v>
      </c>
      <c r="CC316" s="588">
        <f>AND(CH$55&gt;0,SUM($E316:CB316)&lt;'Summary&amp;Assumptions'!$G$32*$B316,$D316&gt;='Summary&amp;Assumptions'!$D$17,CH$47&gt;=$D316,CH$47&lt;=EDATE($D316,'Summary&amp;Assumptions'!$G$32))*$B316+AND(CH$56&lt;'Summary&amp;Assumptions'!$J$31,CH$47&gt;=$FO316,CH$47&lt;=$FP316)*(('Summary&amp;Assumptions'!$H$25*$C316)*(1+'Summary&amp;Assumptions'!$J$29)^(CH$46-1))+AND(CH$56&lt;'Summary&amp;Assumptions'!$J$31,CH$47&gt;=$FQ316,CH$47&lt;=$FR316)*(('Summary&amp;Assumptions'!$H$25*$C316)*(1+'Summary&amp;Assumptions'!$J$29)^(CH$46-1))</f>
        <v>0</v>
      </c>
      <c r="CD316" s="588">
        <f>AND(CI$55&gt;0,SUM($E316:CC316)&lt;'Summary&amp;Assumptions'!$G$32*$B316,$D316&gt;='Summary&amp;Assumptions'!$D$17,CI$47&gt;=$D316,CI$47&lt;=EDATE($D316,'Summary&amp;Assumptions'!$G$32))*$B316+AND(CI$56&lt;'Summary&amp;Assumptions'!$J$31,CI$47&gt;=$FO316,CI$47&lt;=$FP316)*(('Summary&amp;Assumptions'!$H$25*$C316)*(1+'Summary&amp;Assumptions'!$J$29)^(CI$46-1))+AND(CI$56&lt;'Summary&amp;Assumptions'!$J$31,CI$47&gt;=$FQ316,CI$47&lt;=$FR316)*(('Summary&amp;Assumptions'!$H$25*$C316)*(1+'Summary&amp;Assumptions'!$J$29)^(CI$46-1))</f>
        <v>0</v>
      </c>
      <c r="CE316" s="588">
        <f>AND(CJ$55&gt;0,SUM($E316:CD316)&lt;'Summary&amp;Assumptions'!$G$32*$B316,$D316&gt;='Summary&amp;Assumptions'!$D$17,CJ$47&gt;=$D316,CJ$47&lt;=EDATE($D316,'Summary&amp;Assumptions'!$G$32))*$B316+AND(CJ$56&lt;'Summary&amp;Assumptions'!$J$31,CJ$47&gt;=$FO316,CJ$47&lt;=$FP316)*(('Summary&amp;Assumptions'!$H$25*$C316)*(1+'Summary&amp;Assumptions'!$J$29)^(CJ$46-1))+AND(CJ$56&lt;'Summary&amp;Assumptions'!$J$31,CJ$47&gt;=$FQ316,CJ$47&lt;=$FR316)*(('Summary&amp;Assumptions'!$H$25*$C316)*(1+'Summary&amp;Assumptions'!$J$29)^(CJ$46-1))</f>
        <v>0</v>
      </c>
      <c r="CF316" s="588">
        <f>AND(CK$55&gt;0,SUM($E316:CE316)&lt;'Summary&amp;Assumptions'!$G$32*$B316,$D316&gt;='Summary&amp;Assumptions'!$D$17,CK$47&gt;=$D316,CK$47&lt;=EDATE($D316,'Summary&amp;Assumptions'!$G$32))*$B316+AND(CK$56&lt;'Summary&amp;Assumptions'!$J$31,CK$47&gt;=$FO316,CK$47&lt;=$FP316)*(('Summary&amp;Assumptions'!$H$25*$C316)*(1+'Summary&amp;Assumptions'!$J$29)^(CK$46-1))+AND(CK$56&lt;'Summary&amp;Assumptions'!$J$31,CK$47&gt;=$FQ316,CK$47&lt;=$FR316)*(('Summary&amp;Assumptions'!$H$25*$C316)*(1+'Summary&amp;Assumptions'!$J$29)^(CK$46-1))</f>
        <v>0</v>
      </c>
      <c r="CG316" s="588">
        <f>AND(CL$55&gt;0,SUM($E316:CF316)&lt;'Summary&amp;Assumptions'!$G$32*$B316,$D316&gt;='Summary&amp;Assumptions'!$D$17,CL$47&gt;=$D316,CL$47&lt;=EDATE($D316,'Summary&amp;Assumptions'!$G$32))*$B316+AND(CL$56&lt;'Summary&amp;Assumptions'!$J$31,CL$47&gt;=$FO316,CL$47&lt;=$FP316)*(('Summary&amp;Assumptions'!$H$25*$C316)*(1+'Summary&amp;Assumptions'!$J$29)^(CL$46-1))+AND(CL$56&lt;'Summary&amp;Assumptions'!$J$31,CL$47&gt;=$FQ316,CL$47&lt;=$FR316)*(('Summary&amp;Assumptions'!$H$25*$C316)*(1+'Summary&amp;Assumptions'!$J$29)^(CL$46-1))</f>
        <v>0</v>
      </c>
      <c r="CH316" s="588">
        <f>AND(CM$55&gt;0,SUM($E316:CG316)&lt;'Summary&amp;Assumptions'!$G$32*$B316,$D316&gt;='Summary&amp;Assumptions'!$D$17,CM$47&gt;=$D316,CM$47&lt;=EDATE($D316,'Summary&amp;Assumptions'!$G$32))*$B316+AND(CM$56&lt;'Summary&amp;Assumptions'!$J$31,CM$47&gt;=$FO316,CM$47&lt;=$FP316)*(('Summary&amp;Assumptions'!$H$25*$C316)*(1+'Summary&amp;Assumptions'!$J$29)^(CM$46-1))+AND(CM$56&lt;'Summary&amp;Assumptions'!$J$31,CM$47&gt;=$FQ316,CM$47&lt;=$FR316)*(('Summary&amp;Assumptions'!$H$25*$C316)*(1+'Summary&amp;Assumptions'!$J$29)^(CM$46-1))</f>
        <v>0</v>
      </c>
      <c r="CI316" s="588">
        <f>AND(CN$55&gt;0,SUM($E316:CH316)&lt;'Summary&amp;Assumptions'!$G$32*$B316,$D316&gt;='Summary&amp;Assumptions'!$D$17,CN$47&gt;=$D316,CN$47&lt;=EDATE($D316,'Summary&amp;Assumptions'!$G$32))*$B316+AND(CN$56&lt;'Summary&amp;Assumptions'!$J$31,CN$47&gt;=$FO316,CN$47&lt;=$FP316)*(('Summary&amp;Assumptions'!$H$25*$C316)*(1+'Summary&amp;Assumptions'!$J$29)^(CN$46-1))+AND(CN$56&lt;'Summary&amp;Assumptions'!$J$31,CN$47&gt;=$FQ316,CN$47&lt;=$FR316)*(('Summary&amp;Assumptions'!$H$25*$C316)*(1+'Summary&amp;Assumptions'!$J$29)^(CN$46-1))</f>
        <v>0</v>
      </c>
      <c r="CJ316" s="588">
        <f>AND(CO$55&gt;0,SUM($E316:CI316)&lt;'Summary&amp;Assumptions'!$G$32*$B316,$D316&gt;='Summary&amp;Assumptions'!$D$17,CO$47&gt;=$D316,CO$47&lt;=EDATE($D316,'Summary&amp;Assumptions'!$G$32))*$B316+AND(CO$56&lt;'Summary&amp;Assumptions'!$J$31,CO$47&gt;=$FO316,CO$47&lt;=$FP316)*(('Summary&amp;Assumptions'!$H$25*$C316)*(1+'Summary&amp;Assumptions'!$J$29)^(CO$46-1))+AND(CO$56&lt;'Summary&amp;Assumptions'!$J$31,CO$47&gt;=$FQ316,CO$47&lt;=$FR316)*(('Summary&amp;Assumptions'!$H$25*$C316)*(1+'Summary&amp;Assumptions'!$J$29)^(CO$46-1))</f>
        <v>0</v>
      </c>
      <c r="CK316" s="588">
        <f>AND(CP$55&gt;0,SUM($E316:CJ316)&lt;'Summary&amp;Assumptions'!$G$32*$B316,$D316&gt;='Summary&amp;Assumptions'!$D$17,CP$47&gt;=$D316,CP$47&lt;=EDATE($D316,'Summary&amp;Assumptions'!$G$32))*$B316+AND(CP$56&lt;'Summary&amp;Assumptions'!$J$31,CP$47&gt;=$FO316,CP$47&lt;=$FP316)*(('Summary&amp;Assumptions'!$H$25*$C316)*(1+'Summary&amp;Assumptions'!$J$29)^(CP$46-1))+AND(CP$56&lt;'Summary&amp;Assumptions'!$J$31,CP$47&gt;=$FQ316,CP$47&lt;=$FR316)*(('Summary&amp;Assumptions'!$H$25*$C316)*(1+'Summary&amp;Assumptions'!$J$29)^(CP$46-1))</f>
        <v>0</v>
      </c>
      <c r="CL316" s="588">
        <f>AND(CQ$55&gt;0,SUM($E316:CK316)&lt;'Summary&amp;Assumptions'!$G$32*$B316,$D316&gt;='Summary&amp;Assumptions'!$D$17,CQ$47&gt;=$D316,CQ$47&lt;=EDATE($D316,'Summary&amp;Assumptions'!$G$32))*$B316+AND(CQ$56&lt;'Summary&amp;Assumptions'!$J$31,CQ$47&gt;=$FO316,CQ$47&lt;=$FP316)*(('Summary&amp;Assumptions'!$H$25*$C316)*(1+'Summary&amp;Assumptions'!$J$29)^(CQ$46-1))+AND(CQ$56&lt;'Summary&amp;Assumptions'!$J$31,CQ$47&gt;=$FQ316,CQ$47&lt;=$FR316)*(('Summary&amp;Assumptions'!$H$25*$C316)*(1+'Summary&amp;Assumptions'!$J$29)^(CQ$46-1))</f>
        <v>0</v>
      </c>
      <c r="CM316" s="588">
        <f>AND(CR$55&gt;0,SUM($E316:CL316)&lt;'Summary&amp;Assumptions'!$G$32*$B316,$D316&gt;='Summary&amp;Assumptions'!$D$17,CR$47&gt;=$D316,CR$47&lt;=EDATE($D316,'Summary&amp;Assumptions'!$G$32))*$B316+AND(CR$56&lt;'Summary&amp;Assumptions'!$J$31,CR$47&gt;=$FO316,CR$47&lt;=$FP316)*(('Summary&amp;Assumptions'!$H$25*$C316)*(1+'Summary&amp;Assumptions'!$J$29)^(CR$46-1))+AND(CR$56&lt;'Summary&amp;Assumptions'!$J$31,CR$47&gt;=$FQ316,CR$47&lt;=$FR316)*(('Summary&amp;Assumptions'!$H$25*$C316)*(1+'Summary&amp;Assumptions'!$J$29)^(CR$46-1))</f>
        <v>0</v>
      </c>
      <c r="CN316" s="588">
        <f>AND(CS$55&gt;0,SUM($E316:CM316)&lt;'Summary&amp;Assumptions'!$G$32*$B316,$D316&gt;='Summary&amp;Assumptions'!$D$17,CS$47&gt;=$D316,CS$47&lt;=EDATE($D316,'Summary&amp;Assumptions'!$G$32))*$B316+AND(CS$56&lt;'Summary&amp;Assumptions'!$J$31,CS$47&gt;=$FO316,CS$47&lt;=$FP316)*(('Summary&amp;Assumptions'!$H$25*$C316)*(1+'Summary&amp;Assumptions'!$J$29)^(CS$46-1))+AND(CS$56&lt;'Summary&amp;Assumptions'!$J$31,CS$47&gt;=$FQ316,CS$47&lt;=$FR316)*(('Summary&amp;Assumptions'!$H$25*$C316)*(1+'Summary&amp;Assumptions'!$J$29)^(CS$46-1))</f>
        <v>0</v>
      </c>
      <c r="CO316" s="588">
        <f>AND(CT$55&gt;0,SUM($E316:CN316)&lt;'Summary&amp;Assumptions'!$G$32*$B316,$D316&gt;='Summary&amp;Assumptions'!$D$17,CT$47&gt;=$D316,CT$47&lt;=EDATE($D316,'Summary&amp;Assumptions'!$G$32))*$B316+AND(CT$56&lt;'Summary&amp;Assumptions'!$J$31,CT$47&gt;=$FO316,CT$47&lt;=$FP316)*(('Summary&amp;Assumptions'!$H$25*$C316)*(1+'Summary&amp;Assumptions'!$J$29)^(CT$46-1))+AND(CT$56&lt;'Summary&amp;Assumptions'!$J$31,CT$47&gt;=$FQ316,CT$47&lt;=$FR316)*(('Summary&amp;Assumptions'!$H$25*$C316)*(1+'Summary&amp;Assumptions'!$J$29)^(CT$46-1))</f>
        <v>0</v>
      </c>
      <c r="CP316" s="588">
        <f>AND(CU$55&gt;0,SUM($E316:CO316)&lt;'Summary&amp;Assumptions'!$G$32*$B316,$D316&gt;='Summary&amp;Assumptions'!$D$17,CU$47&gt;=$D316,CU$47&lt;=EDATE($D316,'Summary&amp;Assumptions'!$G$32))*$B316+AND(CU$56&lt;'Summary&amp;Assumptions'!$J$31,CU$47&gt;=$FO316,CU$47&lt;=$FP316)*(('Summary&amp;Assumptions'!$H$25*$C316)*(1+'Summary&amp;Assumptions'!$J$29)^(CU$46-1))+AND(CU$56&lt;'Summary&amp;Assumptions'!$J$31,CU$47&gt;=$FQ316,CU$47&lt;=$FR316)*(('Summary&amp;Assumptions'!$H$25*$C316)*(1+'Summary&amp;Assumptions'!$J$29)^(CU$46-1))</f>
        <v>0</v>
      </c>
      <c r="CQ316" s="588">
        <f>AND(CV$55&gt;0,SUM($E316:CP316)&lt;'Summary&amp;Assumptions'!$G$32*$B316,$D316&gt;='Summary&amp;Assumptions'!$D$17,CV$47&gt;=$D316,CV$47&lt;=EDATE($D316,'Summary&amp;Assumptions'!$G$32))*$B316+AND(CV$56&lt;'Summary&amp;Assumptions'!$J$31,CV$47&gt;=$FO316,CV$47&lt;=$FP316)*(('Summary&amp;Assumptions'!$H$25*$C316)*(1+'Summary&amp;Assumptions'!$J$29)^(CV$46-1))+AND(CV$56&lt;'Summary&amp;Assumptions'!$J$31,CV$47&gt;=$FQ316,CV$47&lt;=$FR316)*(('Summary&amp;Assumptions'!$H$25*$C316)*(1+'Summary&amp;Assumptions'!$J$29)^(CV$46-1))</f>
        <v>0</v>
      </c>
      <c r="CR316" s="588">
        <f>AND(CW$55&gt;0,SUM($E316:CQ316)&lt;'Summary&amp;Assumptions'!$G$32*$B316,$D316&gt;='Summary&amp;Assumptions'!$D$17,CW$47&gt;=$D316,CW$47&lt;=EDATE($D316,'Summary&amp;Assumptions'!$G$32))*$B316+AND(CW$56&lt;'Summary&amp;Assumptions'!$J$31,CW$47&gt;=$FO316,CW$47&lt;=$FP316)*(('Summary&amp;Assumptions'!$H$25*$C316)*(1+'Summary&amp;Assumptions'!$J$29)^(CW$46-1))+AND(CW$56&lt;'Summary&amp;Assumptions'!$J$31,CW$47&gt;=$FQ316,CW$47&lt;=$FR316)*(('Summary&amp;Assumptions'!$H$25*$C316)*(1+'Summary&amp;Assumptions'!$J$29)^(CW$46-1))</f>
        <v>0</v>
      </c>
      <c r="CS316" s="588">
        <f>AND(CX$55&gt;0,SUM($E316:CR316)&lt;'Summary&amp;Assumptions'!$G$32*$B316,$D316&gt;='Summary&amp;Assumptions'!$D$17,CX$47&gt;=$D316,CX$47&lt;=EDATE($D316,'Summary&amp;Assumptions'!$G$32))*$B316+AND(CX$56&lt;'Summary&amp;Assumptions'!$J$31,CX$47&gt;=$FO316,CX$47&lt;=$FP316)*(('Summary&amp;Assumptions'!$H$25*$C316)*(1+'Summary&amp;Assumptions'!$J$29)^(CX$46-1))+AND(CX$56&lt;'Summary&amp;Assumptions'!$J$31,CX$47&gt;=$FQ316,CX$47&lt;=$FR316)*(('Summary&amp;Assumptions'!$H$25*$C316)*(1+'Summary&amp;Assumptions'!$J$29)^(CX$46-1))</f>
        <v>0</v>
      </c>
      <c r="CT316" s="588">
        <f>AND(CY$55&gt;0,SUM($E316:CS316)&lt;'Summary&amp;Assumptions'!$G$32*$B316,$D316&gt;='Summary&amp;Assumptions'!$D$17,CY$47&gt;=$D316,CY$47&lt;=EDATE($D316,'Summary&amp;Assumptions'!$G$32))*$B316+AND(CY$56&lt;'Summary&amp;Assumptions'!$J$31,CY$47&gt;=$FO316,CY$47&lt;=$FP316)*(('Summary&amp;Assumptions'!$H$25*$C316)*(1+'Summary&amp;Assumptions'!$J$29)^(CY$46-1))+AND(CY$56&lt;'Summary&amp;Assumptions'!$J$31,CY$47&gt;=$FQ316,CY$47&lt;=$FR316)*(('Summary&amp;Assumptions'!$H$25*$C316)*(1+'Summary&amp;Assumptions'!$J$29)^(CY$46-1))</f>
        <v>0</v>
      </c>
      <c r="CU316" s="588">
        <f>AND(CZ$55&gt;0,SUM($E316:CT316)&lt;'Summary&amp;Assumptions'!$G$32*$B316,$D316&gt;='Summary&amp;Assumptions'!$D$17,CZ$47&gt;=$D316,CZ$47&lt;=EDATE($D316,'Summary&amp;Assumptions'!$G$32))*$B316+AND(CZ$56&lt;'Summary&amp;Assumptions'!$J$31,CZ$47&gt;=$FO316,CZ$47&lt;=$FP316)*(('Summary&amp;Assumptions'!$H$25*$C316)*(1+'Summary&amp;Assumptions'!$J$29)^(CZ$46-1))+AND(CZ$56&lt;'Summary&amp;Assumptions'!$J$31,CZ$47&gt;=$FQ316,CZ$47&lt;=$FR316)*(('Summary&amp;Assumptions'!$H$25*$C316)*(1+'Summary&amp;Assumptions'!$J$29)^(CZ$46-1))</f>
        <v>0</v>
      </c>
      <c r="CV316" s="588">
        <f>AND(DA$55&gt;0,SUM($E316:CU316)&lt;'Summary&amp;Assumptions'!$G$32*$B316,$D316&gt;='Summary&amp;Assumptions'!$D$17,DA$47&gt;=$D316,DA$47&lt;=EDATE($D316,'Summary&amp;Assumptions'!$G$32))*$B316+AND(DA$56&lt;'Summary&amp;Assumptions'!$J$31,DA$47&gt;=$FO316,DA$47&lt;=$FP316)*(('Summary&amp;Assumptions'!$H$25*$C316)*(1+'Summary&amp;Assumptions'!$J$29)^(DA$46-1))+AND(DA$56&lt;'Summary&amp;Assumptions'!$J$31,DA$47&gt;=$FQ316,DA$47&lt;=$FR316)*(('Summary&amp;Assumptions'!$H$25*$C316)*(1+'Summary&amp;Assumptions'!$J$29)^(DA$46-1))</f>
        <v>0</v>
      </c>
      <c r="CW316" s="588">
        <f>AND(DB$55&gt;0,SUM($E316:CV316)&lt;'Summary&amp;Assumptions'!$G$32*$B316,$D316&gt;='Summary&amp;Assumptions'!$D$17,DB$47&gt;=$D316,DB$47&lt;=EDATE($D316,'Summary&amp;Assumptions'!$G$32))*$B316+AND(DB$56&lt;'Summary&amp;Assumptions'!$J$31,DB$47&gt;=$FO316,DB$47&lt;=$FP316)*(('Summary&amp;Assumptions'!$H$25*$C316)*(1+'Summary&amp;Assumptions'!$J$29)^(DB$46-1))+AND(DB$56&lt;'Summary&amp;Assumptions'!$J$31,DB$47&gt;=$FQ316,DB$47&lt;=$FR316)*(('Summary&amp;Assumptions'!$H$25*$C316)*(1+'Summary&amp;Assumptions'!$J$29)^(DB$46-1))</f>
        <v>0</v>
      </c>
      <c r="CX316" s="588">
        <f>AND(DC$55&gt;0,SUM($E316:CW316)&lt;'Summary&amp;Assumptions'!$G$32*$B316,$D316&gt;='Summary&amp;Assumptions'!$D$17,DC$47&gt;=$D316,DC$47&lt;=EDATE($D316,'Summary&amp;Assumptions'!$G$32))*$B316+AND(DC$56&lt;'Summary&amp;Assumptions'!$J$31,DC$47&gt;=$FO316,DC$47&lt;=$FP316)*(('Summary&amp;Assumptions'!$H$25*$C316)*(1+'Summary&amp;Assumptions'!$J$29)^(DC$46-1))+AND(DC$56&lt;'Summary&amp;Assumptions'!$J$31,DC$47&gt;=$FQ316,DC$47&lt;=$FR316)*(('Summary&amp;Assumptions'!$H$25*$C316)*(1+'Summary&amp;Assumptions'!$J$29)^(DC$46-1))</f>
        <v>0</v>
      </c>
      <c r="CY316" s="588">
        <f>AND(DD$55&gt;0,SUM($E316:CX316)&lt;'Summary&amp;Assumptions'!$G$32*$B316,$D316&gt;='Summary&amp;Assumptions'!$D$17,DD$47&gt;=$D316,DD$47&lt;=EDATE($D316,'Summary&amp;Assumptions'!$G$32))*$B316+AND(DD$56&lt;'Summary&amp;Assumptions'!$J$31,DD$47&gt;=$FO316,DD$47&lt;=$FP316)*(('Summary&amp;Assumptions'!$H$25*$C316)*(1+'Summary&amp;Assumptions'!$J$29)^(DD$46-1))+AND(DD$56&lt;'Summary&amp;Assumptions'!$J$31,DD$47&gt;=$FQ316,DD$47&lt;=$FR316)*(('Summary&amp;Assumptions'!$H$25*$C316)*(1+'Summary&amp;Assumptions'!$J$29)^(DD$46-1))</f>
        <v>0</v>
      </c>
      <c r="CZ316" s="588">
        <f>AND(DE$55&gt;0,SUM($E316:CY316)&lt;'Summary&amp;Assumptions'!$G$32*$B316,$D316&gt;='Summary&amp;Assumptions'!$D$17,DE$47&gt;=$D316,DE$47&lt;=EDATE($D316,'Summary&amp;Assumptions'!$G$32))*$B316+AND(DE$56&lt;'Summary&amp;Assumptions'!$J$31,DE$47&gt;=$FO316,DE$47&lt;=$FP316)*(('Summary&amp;Assumptions'!$H$25*$C316)*(1+'Summary&amp;Assumptions'!$J$29)^(DE$46-1))+AND(DE$56&lt;'Summary&amp;Assumptions'!$J$31,DE$47&gt;=$FQ316,DE$47&lt;=$FR316)*(('Summary&amp;Assumptions'!$H$25*$C316)*(1+'Summary&amp;Assumptions'!$J$29)^(DE$46-1))</f>
        <v>0</v>
      </c>
      <c r="DA316" s="588">
        <f>AND(DF$55&gt;0,SUM($E316:CZ316)&lt;'Summary&amp;Assumptions'!$G$32*$B316,$D316&gt;='Summary&amp;Assumptions'!$D$17,DF$47&gt;=$D316,DF$47&lt;=EDATE($D316,'Summary&amp;Assumptions'!$G$32))*$B316+AND(DF$56&lt;'Summary&amp;Assumptions'!$J$31,DF$47&gt;=$FO316,DF$47&lt;=$FP316)*(('Summary&amp;Assumptions'!$H$25*$C316)*(1+'Summary&amp;Assumptions'!$J$29)^(DF$46-1))+AND(DF$56&lt;'Summary&amp;Assumptions'!$J$31,DF$47&gt;=$FQ316,DF$47&lt;=$FR316)*(('Summary&amp;Assumptions'!$H$25*$C316)*(1+'Summary&amp;Assumptions'!$J$29)^(DF$46-1))</f>
        <v>0</v>
      </c>
      <c r="DB316" s="588">
        <f>AND(DG$55&gt;0,SUM($E316:DA316)&lt;'Summary&amp;Assumptions'!$G$32*$B316,$D316&gt;='Summary&amp;Assumptions'!$D$17,DG$47&gt;=$D316,DG$47&lt;=EDATE($D316,'Summary&amp;Assumptions'!$G$32))*$B316+AND(DG$56&lt;'Summary&amp;Assumptions'!$J$31,DG$47&gt;=$FO316,DG$47&lt;=$FP316)*(('Summary&amp;Assumptions'!$H$25*$C316)*(1+'Summary&amp;Assumptions'!$J$29)^(DG$46-1))+AND(DG$56&lt;'Summary&amp;Assumptions'!$J$31,DG$47&gt;=$FQ316,DG$47&lt;=$FR316)*(('Summary&amp;Assumptions'!$H$25*$C316)*(1+'Summary&amp;Assumptions'!$J$29)^(DG$46-1))</f>
        <v>0</v>
      </c>
      <c r="DC316" s="588">
        <f>AND(DH$55&gt;0,SUM($E316:DB316)&lt;'Summary&amp;Assumptions'!$G$32*$B316,$D316&gt;='Summary&amp;Assumptions'!$D$17,DH$47&gt;=$D316,DH$47&lt;=EDATE($D316,'Summary&amp;Assumptions'!$G$32))*$B316+AND(DH$56&lt;'Summary&amp;Assumptions'!$J$31,DH$47&gt;=$FO316,DH$47&lt;=$FP316)*(('Summary&amp;Assumptions'!$H$25*$C316)*(1+'Summary&amp;Assumptions'!$J$29)^(DH$46-1))+AND(DH$56&lt;'Summary&amp;Assumptions'!$J$31,DH$47&gt;=$FQ316,DH$47&lt;=$FR316)*(('Summary&amp;Assumptions'!$H$25*$C316)*(1+'Summary&amp;Assumptions'!$J$29)^(DH$46-1))</f>
        <v>0</v>
      </c>
      <c r="DD316" s="588">
        <f>AND(DI$55&gt;0,SUM($E316:DC316)&lt;'Summary&amp;Assumptions'!$G$32*$B316,$D316&gt;='Summary&amp;Assumptions'!$D$17,DI$47&gt;=$D316,DI$47&lt;=EDATE($D316,'Summary&amp;Assumptions'!$G$32))*$B316+AND(DI$56&lt;'Summary&amp;Assumptions'!$J$31,DI$47&gt;=$FO316,DI$47&lt;=$FP316)*(('Summary&amp;Assumptions'!$H$25*$C316)*(1+'Summary&amp;Assumptions'!$J$29)^(DI$46-1))+AND(DI$56&lt;'Summary&amp;Assumptions'!$J$31,DI$47&gt;=$FQ316,DI$47&lt;=$FR316)*(('Summary&amp;Assumptions'!$H$25*$C316)*(1+'Summary&amp;Assumptions'!$J$29)^(DI$46-1))</f>
        <v>0</v>
      </c>
      <c r="DE316" s="588">
        <f>AND(DJ$55&gt;0,SUM($E316:DD316)&lt;'Summary&amp;Assumptions'!$G$32*$B316,$D316&gt;='Summary&amp;Assumptions'!$D$17,DJ$47&gt;=$D316,DJ$47&lt;=EDATE($D316,'Summary&amp;Assumptions'!$G$32))*$B316+AND(DJ$56&lt;'Summary&amp;Assumptions'!$J$31,DJ$47&gt;=$FO316,DJ$47&lt;=$FP316)*(('Summary&amp;Assumptions'!$H$25*$C316)*(1+'Summary&amp;Assumptions'!$J$29)^(DJ$46-1))+AND(DJ$56&lt;'Summary&amp;Assumptions'!$J$31,DJ$47&gt;=$FQ316,DJ$47&lt;=$FR316)*(('Summary&amp;Assumptions'!$H$25*$C316)*(1+'Summary&amp;Assumptions'!$J$29)^(DJ$46-1))</f>
        <v>0</v>
      </c>
      <c r="DF316" s="588">
        <f>AND(DK$55&gt;0,SUM($E316:DE316)&lt;'Summary&amp;Assumptions'!$G$32*$B316,$D316&gt;='Summary&amp;Assumptions'!$D$17,DK$47&gt;=$D316,DK$47&lt;=EDATE($D316,'Summary&amp;Assumptions'!$G$32))*$B316+AND(DK$56&lt;'Summary&amp;Assumptions'!$J$31,DK$47&gt;=$FO316,DK$47&lt;=$FP316)*(('Summary&amp;Assumptions'!$H$25*$C316)*(1+'Summary&amp;Assumptions'!$J$29)^(DK$46-1))+AND(DK$56&lt;'Summary&amp;Assumptions'!$J$31,DK$47&gt;=$FQ316,DK$47&lt;=$FR316)*(('Summary&amp;Assumptions'!$H$25*$C316)*(1+'Summary&amp;Assumptions'!$J$29)^(DK$46-1))</f>
        <v>0</v>
      </c>
      <c r="DG316" s="588">
        <f>AND(DL$55&gt;0,SUM($E316:DF316)&lt;'Summary&amp;Assumptions'!$G$32*$B316,$D316&gt;='Summary&amp;Assumptions'!$D$17,DL$47&gt;=$D316,DL$47&lt;=EDATE($D316,'Summary&amp;Assumptions'!$G$32))*$B316+AND(DL$56&lt;'Summary&amp;Assumptions'!$J$31,DL$47&gt;=$FO316,DL$47&lt;=$FP316)*(('Summary&amp;Assumptions'!$H$25*$C316)*(1+'Summary&amp;Assumptions'!$J$29)^(DL$46-1))+AND(DL$56&lt;'Summary&amp;Assumptions'!$J$31,DL$47&gt;=$FQ316,DL$47&lt;=$FR316)*(('Summary&amp;Assumptions'!$H$25*$C316)*(1+'Summary&amp;Assumptions'!$J$29)^(DL$46-1))</f>
        <v>0</v>
      </c>
      <c r="DH316" s="588">
        <f>AND(DM$55&gt;0,SUM($E316:DG316)&lt;'Summary&amp;Assumptions'!$G$32*$B316,$D316&gt;='Summary&amp;Assumptions'!$D$17,DM$47&gt;=$D316,DM$47&lt;=EDATE($D316,'Summary&amp;Assumptions'!$G$32))*$B316+AND(DM$56&lt;'Summary&amp;Assumptions'!$J$31,DM$47&gt;=$FO316,DM$47&lt;=$FP316)*(('Summary&amp;Assumptions'!$H$25*$C316)*(1+'Summary&amp;Assumptions'!$J$29)^(DM$46-1))+AND(DM$56&lt;'Summary&amp;Assumptions'!$J$31,DM$47&gt;=$FQ316,DM$47&lt;=$FR316)*(('Summary&amp;Assumptions'!$H$25*$C316)*(1+'Summary&amp;Assumptions'!$J$29)^(DM$46-1))</f>
        <v>0</v>
      </c>
      <c r="DI316" s="588">
        <f>AND(DN$55&gt;0,SUM($E316:DH316)&lt;'Summary&amp;Assumptions'!$G$32*$B316,$D316&gt;='Summary&amp;Assumptions'!$D$17,DN$47&gt;=$D316,DN$47&lt;=EDATE($D316,'Summary&amp;Assumptions'!$G$32))*$B316+AND(DN$56&lt;'Summary&amp;Assumptions'!$J$31,DN$47&gt;=$FO316,DN$47&lt;=$FP316)*(('Summary&amp;Assumptions'!$H$25*$C316)*(1+'Summary&amp;Assumptions'!$J$29)^(DN$46-1))+AND(DN$56&lt;'Summary&amp;Assumptions'!$J$31,DN$47&gt;=$FQ316,DN$47&lt;=$FR316)*(('Summary&amp;Assumptions'!$H$25*$C316)*(1+'Summary&amp;Assumptions'!$J$29)^(DN$46-1))</f>
        <v>0</v>
      </c>
      <c r="DJ316" s="588">
        <f>AND(DO$55&gt;0,SUM($E316:DI316)&lt;'Summary&amp;Assumptions'!$G$32*$B316,$D316&gt;='Summary&amp;Assumptions'!$D$17,DO$47&gt;=$D316,DO$47&lt;=EDATE($D316,'Summary&amp;Assumptions'!$G$32))*$B316+AND(DO$56&lt;'Summary&amp;Assumptions'!$J$31,DO$47&gt;=$FO316,DO$47&lt;=$FP316)*(('Summary&amp;Assumptions'!$H$25*$C316)*(1+'Summary&amp;Assumptions'!$J$29)^(DO$46-1))+AND(DO$56&lt;'Summary&amp;Assumptions'!$J$31,DO$47&gt;=$FQ316,DO$47&lt;=$FR316)*(('Summary&amp;Assumptions'!$H$25*$C316)*(1+'Summary&amp;Assumptions'!$J$29)^(DO$46-1))</f>
        <v>0</v>
      </c>
      <c r="DK316" s="588">
        <f>AND(DP$55&gt;0,SUM($E316:DJ316)&lt;'Summary&amp;Assumptions'!$G$32*$B316,$D316&gt;='Summary&amp;Assumptions'!$D$17,DP$47&gt;=$D316,DP$47&lt;=EDATE($D316,'Summary&amp;Assumptions'!$G$32))*$B316+AND(DP$56&lt;'Summary&amp;Assumptions'!$J$31,DP$47&gt;=$FO316,DP$47&lt;=$FP316)*(('Summary&amp;Assumptions'!$H$25*$C316)*(1+'Summary&amp;Assumptions'!$J$29)^(DP$46-1))+AND(DP$56&lt;'Summary&amp;Assumptions'!$J$31,DP$47&gt;=$FQ316,DP$47&lt;=$FR316)*(('Summary&amp;Assumptions'!$H$25*$C316)*(1+'Summary&amp;Assumptions'!$J$29)^(DP$46-1))</f>
        <v>0</v>
      </c>
      <c r="DL316" s="588">
        <f>AND(DQ$55&gt;0,SUM($E316:DK316)&lt;'Summary&amp;Assumptions'!$G$32*$B316,$D316&gt;='Summary&amp;Assumptions'!$D$17,DQ$47&gt;=$D316,DQ$47&lt;=EDATE($D316,'Summary&amp;Assumptions'!$G$32))*$B316+AND(DQ$56&lt;'Summary&amp;Assumptions'!$J$31,DQ$47&gt;=$FO316,DQ$47&lt;=$FP316)*(('Summary&amp;Assumptions'!$H$25*$C316)*(1+'Summary&amp;Assumptions'!$J$29)^(DQ$46-1))+AND(DQ$56&lt;'Summary&amp;Assumptions'!$J$31,DQ$47&gt;=$FQ316,DQ$47&lt;=$FR316)*(('Summary&amp;Assumptions'!$H$25*$C316)*(1+'Summary&amp;Assumptions'!$J$29)^(DQ$46-1))</f>
        <v>0</v>
      </c>
      <c r="DM316" s="588">
        <f>AND(DR$55&gt;0,SUM($E316:DL316)&lt;'Summary&amp;Assumptions'!$G$32*$B316,$D316&gt;='Summary&amp;Assumptions'!$D$17,DR$47&gt;=$D316,DR$47&lt;=EDATE($D316,'Summary&amp;Assumptions'!$G$32))*$B316+AND(DR$56&lt;'Summary&amp;Assumptions'!$J$31,DR$47&gt;=$FO316,DR$47&lt;=$FP316)*(('Summary&amp;Assumptions'!$H$25*$C316)*(1+'Summary&amp;Assumptions'!$J$29)^(DR$46-1))+AND(DR$56&lt;'Summary&amp;Assumptions'!$J$31,DR$47&gt;=$FQ316,DR$47&lt;=$FR316)*(('Summary&amp;Assumptions'!$H$25*$C316)*(1+'Summary&amp;Assumptions'!$J$29)^(DR$46-1))</f>
        <v>0</v>
      </c>
      <c r="DN316" s="588">
        <f>AND(DS$55&gt;0,SUM($E316:DM316)&lt;'Summary&amp;Assumptions'!$G$32*$B316,$D316&gt;='Summary&amp;Assumptions'!$D$17,DS$47&gt;=$D316,DS$47&lt;=EDATE($D316,'Summary&amp;Assumptions'!$G$32))*$B316+AND(DS$56&lt;'Summary&amp;Assumptions'!$J$31,DS$47&gt;=$FO316,DS$47&lt;=$FP316)*(('Summary&amp;Assumptions'!$H$25*$C316)*(1+'Summary&amp;Assumptions'!$J$29)^(DS$46-1))+AND(DS$56&lt;'Summary&amp;Assumptions'!$J$31,DS$47&gt;=$FQ316,DS$47&lt;=$FR316)*(('Summary&amp;Assumptions'!$H$25*$C316)*(1+'Summary&amp;Assumptions'!$J$29)^(DS$46-1))</f>
        <v>0</v>
      </c>
      <c r="DO316" s="588">
        <f>AND(DT$55&gt;0,SUM($E316:DN316)&lt;'Summary&amp;Assumptions'!$G$32*$B316,$D316&gt;='Summary&amp;Assumptions'!$D$17,DT$47&gt;=$D316,DT$47&lt;=EDATE($D316,'Summary&amp;Assumptions'!$G$32))*$B316+AND(DT$56&lt;'Summary&amp;Assumptions'!$J$31,DT$47&gt;=$FO316,DT$47&lt;=$FP316)*(('Summary&amp;Assumptions'!$H$25*$C316)*(1+'Summary&amp;Assumptions'!$J$29)^(DT$46-1))+AND(DT$56&lt;'Summary&amp;Assumptions'!$J$31,DT$47&gt;=$FQ316,DT$47&lt;=$FR316)*(('Summary&amp;Assumptions'!$H$25*$C316)*(1+'Summary&amp;Assumptions'!$J$29)^(DT$46-1))</f>
        <v>0</v>
      </c>
      <c r="DP316" s="588">
        <f>AND(DU$55&gt;0,SUM($E316:DO316)&lt;'Summary&amp;Assumptions'!$G$32*$B316,$D316&gt;='Summary&amp;Assumptions'!$D$17,DU$47&gt;=$D316,DU$47&lt;=EDATE($D316,'Summary&amp;Assumptions'!$G$32))*$B316+AND(DU$56&lt;'Summary&amp;Assumptions'!$J$31,DU$47&gt;=$FO316,DU$47&lt;=$FP316)*(('Summary&amp;Assumptions'!$H$25*$C316)*(1+'Summary&amp;Assumptions'!$J$29)^(DU$46-1))+AND(DU$56&lt;'Summary&amp;Assumptions'!$J$31,DU$47&gt;=$FQ316,DU$47&lt;=$FR316)*(('Summary&amp;Assumptions'!$H$25*$C316)*(1+'Summary&amp;Assumptions'!$J$29)^(DU$46-1))</f>
        <v>0</v>
      </c>
      <c r="DQ316" s="588">
        <f>AND(DV$55&gt;0,SUM($E316:DP316)&lt;'Summary&amp;Assumptions'!$G$32*$B316,$D316&gt;='Summary&amp;Assumptions'!$D$17,DV$47&gt;=$D316,DV$47&lt;=EDATE($D316,'Summary&amp;Assumptions'!$G$32))*$B316+AND(DV$56&lt;'Summary&amp;Assumptions'!$J$31,DV$47&gt;=$FO316,DV$47&lt;=$FP316)*(('Summary&amp;Assumptions'!$H$25*$C316)*(1+'Summary&amp;Assumptions'!$J$29)^(DV$46-1))+AND(DV$56&lt;'Summary&amp;Assumptions'!$J$31,DV$47&gt;=$FQ316,DV$47&lt;=$FR316)*(('Summary&amp;Assumptions'!$H$25*$C316)*(1+'Summary&amp;Assumptions'!$J$29)^(DV$46-1))</f>
        <v>0</v>
      </c>
      <c r="DR316" s="588">
        <f>AND(DW$55&gt;0,SUM($E316:DQ316)&lt;'Summary&amp;Assumptions'!$G$32*$B316,$D316&gt;='Summary&amp;Assumptions'!$D$17,DW$47&gt;=$D316,DW$47&lt;=EDATE($D316,'Summary&amp;Assumptions'!$G$32))*$B316+AND(DW$56&lt;'Summary&amp;Assumptions'!$J$31,DW$47&gt;=$FO316,DW$47&lt;=$FP316)*(('Summary&amp;Assumptions'!$H$25*$C316)*(1+'Summary&amp;Assumptions'!$J$29)^(DW$46-1))+AND(DW$56&lt;'Summary&amp;Assumptions'!$J$31,DW$47&gt;=$FQ316,DW$47&lt;=$FR316)*(('Summary&amp;Assumptions'!$H$25*$C316)*(1+'Summary&amp;Assumptions'!$J$29)^(DW$46-1))</f>
        <v>0</v>
      </c>
      <c r="DS316" s="588">
        <f>AND(DX$55&gt;0,SUM($E316:DR316)&lt;'Summary&amp;Assumptions'!$G$32*$B316,$D316&gt;='Summary&amp;Assumptions'!$D$17,DX$47&gt;=$D316,DX$47&lt;=EDATE($D316,'Summary&amp;Assumptions'!$G$32))*$B316+AND(DX$56&lt;'Summary&amp;Assumptions'!$J$31,DX$47&gt;=$FO316,DX$47&lt;=$FP316)*(('Summary&amp;Assumptions'!$H$25*$C316)*(1+'Summary&amp;Assumptions'!$J$29)^(DX$46-1))+AND(DX$56&lt;'Summary&amp;Assumptions'!$J$31,DX$47&gt;=$FQ316,DX$47&lt;=$FR316)*(('Summary&amp;Assumptions'!$H$25*$C316)*(1+'Summary&amp;Assumptions'!$J$29)^(DX$46-1))</f>
        <v>0</v>
      </c>
      <c r="DT316" s="588">
        <f>AND(DY$55&gt;0,SUM($E316:DS316)&lt;'Summary&amp;Assumptions'!$G$32*$B316,$D316&gt;='Summary&amp;Assumptions'!$D$17,DY$47&gt;=$D316,DY$47&lt;=EDATE($D316,'Summary&amp;Assumptions'!$G$32))*$B316+AND(DY$56&lt;'Summary&amp;Assumptions'!$J$31,DY$47&gt;=$FO316,DY$47&lt;=$FP316)*(('Summary&amp;Assumptions'!$H$25*$C316)*(1+'Summary&amp;Assumptions'!$J$29)^(DY$46-1))+AND(DY$56&lt;'Summary&amp;Assumptions'!$J$31,DY$47&gt;=$FQ316,DY$47&lt;=$FR316)*(('Summary&amp;Assumptions'!$H$25*$C316)*(1+'Summary&amp;Assumptions'!$J$29)^(DY$46-1))</f>
        <v>0</v>
      </c>
      <c r="DU316" s="588">
        <f>AND(DZ$55&gt;0,SUM($E316:DT316)&lt;'Summary&amp;Assumptions'!$G$32*$B316,$D316&gt;='Summary&amp;Assumptions'!$D$17,DZ$47&gt;=$D316,DZ$47&lt;=EDATE($D316,'Summary&amp;Assumptions'!$G$32))*$B316+AND(DZ$56&lt;'Summary&amp;Assumptions'!$J$31,DZ$47&gt;=$FO316,DZ$47&lt;=$FP316)*(('Summary&amp;Assumptions'!$H$25*$C316)*(1+'Summary&amp;Assumptions'!$J$29)^(DZ$46-1))+AND(DZ$56&lt;'Summary&amp;Assumptions'!$J$31,DZ$47&gt;=$FQ316,DZ$47&lt;=$FR316)*(('Summary&amp;Assumptions'!$H$25*$C316)*(1+'Summary&amp;Assumptions'!$J$29)^(DZ$46-1))</f>
        <v>0</v>
      </c>
      <c r="DV316" s="588">
        <f>AND(EA$55&gt;0,SUM($E316:DU316)&lt;'Summary&amp;Assumptions'!$G$32*$B316,$D316&gt;='Summary&amp;Assumptions'!$D$17,EA$47&gt;=$D316,EA$47&lt;=EDATE($D316,'Summary&amp;Assumptions'!$G$32))*$B316+AND(EA$56&lt;'Summary&amp;Assumptions'!$J$31,EA$47&gt;=$FO316,EA$47&lt;=$FP316)*(('Summary&amp;Assumptions'!$H$25*$C316)*(1+'Summary&amp;Assumptions'!$J$29)^(EA$46-1))+AND(EA$56&lt;'Summary&amp;Assumptions'!$J$31,EA$47&gt;=$FQ316,EA$47&lt;=$FR316)*(('Summary&amp;Assumptions'!$H$25*$C316)*(1+'Summary&amp;Assumptions'!$J$29)^(EA$46-1))</f>
        <v>0</v>
      </c>
      <c r="DW316" s="588">
        <f>AND(EB$55&gt;0,SUM($E316:DV316)&lt;'Summary&amp;Assumptions'!$G$32*$B316,$D316&gt;='Summary&amp;Assumptions'!$D$17,EB$47&gt;=$D316,EB$47&lt;=EDATE($D316,'Summary&amp;Assumptions'!$G$32))*$B316+AND(EB$56&lt;'Summary&amp;Assumptions'!$J$31,EB$47&gt;=$FO316,EB$47&lt;=$FP316)*(('Summary&amp;Assumptions'!$H$25*$C316)*(1+'Summary&amp;Assumptions'!$J$29)^(EB$46-1))+AND(EB$56&lt;'Summary&amp;Assumptions'!$J$31,EB$47&gt;=$FQ316,EB$47&lt;=$FR316)*(('Summary&amp;Assumptions'!$H$25*$C316)*(1+'Summary&amp;Assumptions'!$J$29)^(EB$46-1))</f>
        <v>0</v>
      </c>
      <c r="DX316" s="588">
        <f>AND(EC$55&gt;0,SUM($E316:DW316)&lt;'Summary&amp;Assumptions'!$G$32*$B316,$D316&gt;='Summary&amp;Assumptions'!$D$17,EC$47&gt;=$D316,EC$47&lt;=EDATE($D316,'Summary&amp;Assumptions'!$G$32))*$B316+AND(EC$56&lt;'Summary&amp;Assumptions'!$J$31,EC$47&gt;=$FO316,EC$47&lt;=$FP316)*(('Summary&amp;Assumptions'!$H$25*$C316)*(1+'Summary&amp;Assumptions'!$J$29)^(EC$46-1))+AND(EC$56&lt;'Summary&amp;Assumptions'!$J$31,EC$47&gt;=$FQ316,EC$47&lt;=$FR316)*(('Summary&amp;Assumptions'!$H$25*$C316)*(1+'Summary&amp;Assumptions'!$J$29)^(EC$46-1))</f>
        <v>0</v>
      </c>
      <c r="DY316" s="588">
        <f>AND(ED$55&gt;0,SUM($E316:DX316)&lt;'Summary&amp;Assumptions'!$G$32*$B316,$D316&gt;='Summary&amp;Assumptions'!$D$17,ED$47&gt;=$D316,ED$47&lt;=EDATE($D316,'Summary&amp;Assumptions'!$G$32))*$B316+AND(ED$56&lt;'Summary&amp;Assumptions'!$J$31,ED$47&gt;=$FO316,ED$47&lt;=$FP316)*(('Summary&amp;Assumptions'!$H$25*$C316)*(1+'Summary&amp;Assumptions'!$J$29)^(ED$46-1))+AND(ED$56&lt;'Summary&amp;Assumptions'!$J$31,ED$47&gt;=$FQ316,ED$47&lt;=$FR316)*(('Summary&amp;Assumptions'!$H$25*$C316)*(1+'Summary&amp;Assumptions'!$J$29)^(ED$46-1))</f>
        <v>0</v>
      </c>
      <c r="DZ316" s="588">
        <f>AND(EE$55&gt;0,SUM($E316:DY316)&lt;'Summary&amp;Assumptions'!$G$32*$B316,$D316&gt;='Summary&amp;Assumptions'!$D$17,EE$47&gt;=$D316,EE$47&lt;=EDATE($D316,'Summary&amp;Assumptions'!$G$32))*$B316+AND(EE$56&lt;'Summary&amp;Assumptions'!$J$31,EE$47&gt;=$FO316,EE$47&lt;=$FP316)*(('Summary&amp;Assumptions'!$H$25*$C316)*(1+'Summary&amp;Assumptions'!$J$29)^(EE$46-1))+AND(EE$56&lt;'Summary&amp;Assumptions'!$J$31,EE$47&gt;=$FQ316,EE$47&lt;=$FR316)*(('Summary&amp;Assumptions'!$H$25*$C316)*(1+'Summary&amp;Assumptions'!$J$29)^(EE$46-1))</f>
        <v>0</v>
      </c>
      <c r="EA316" s="588">
        <f>AND(EF$55&gt;0,SUM($E316:DZ316)&lt;'Summary&amp;Assumptions'!$G$32*$B316,$D316&gt;='Summary&amp;Assumptions'!$D$17,EF$47&gt;=$D316,EF$47&lt;=EDATE($D316,'Summary&amp;Assumptions'!$G$32))*$B316+AND(EF$56&lt;'Summary&amp;Assumptions'!$J$31,EF$47&gt;=$FO316,EF$47&lt;=$FP316)*(('Summary&amp;Assumptions'!$H$25*$C316)*(1+'Summary&amp;Assumptions'!$J$29)^(EF$46-1))+AND(EF$56&lt;'Summary&amp;Assumptions'!$J$31,EF$47&gt;=$FQ316,EF$47&lt;=$FR316)*(('Summary&amp;Assumptions'!$H$25*$C316)*(1+'Summary&amp;Assumptions'!$J$29)^(EF$46-1))</f>
        <v>0</v>
      </c>
      <c r="EB316" s="588">
        <f>AND(EG$55&gt;0,SUM($E316:EA316)&lt;'Summary&amp;Assumptions'!$G$32*$B316,$D316&gt;='Summary&amp;Assumptions'!$D$17,EG$47&gt;=$D316,EG$47&lt;=EDATE($D316,'Summary&amp;Assumptions'!$G$32))*$B316+AND(EG$56&lt;'Summary&amp;Assumptions'!$J$31,EG$47&gt;=$FO316,EG$47&lt;=$FP316)*(('Summary&amp;Assumptions'!$H$25*$C316)*(1+'Summary&amp;Assumptions'!$J$29)^(EG$46-1))+AND(EG$56&lt;'Summary&amp;Assumptions'!$J$31,EG$47&gt;=$FQ316,EG$47&lt;=$FR316)*(('Summary&amp;Assumptions'!$H$25*$C316)*(1+'Summary&amp;Assumptions'!$J$29)^(EG$46-1))</f>
        <v>0</v>
      </c>
      <c r="EC316" s="588">
        <f>AND(EH$55&gt;0,SUM($E316:EB316)&lt;'Summary&amp;Assumptions'!$G$32*$B316,$D316&gt;='Summary&amp;Assumptions'!$D$17,EH$47&gt;=$D316,EH$47&lt;=EDATE($D316,'Summary&amp;Assumptions'!$G$32))*$B316+AND(EH$56&lt;'Summary&amp;Assumptions'!$J$31,EH$47&gt;=$FO316,EH$47&lt;=$FP316)*(('Summary&amp;Assumptions'!$H$25*$C316)*(1+'Summary&amp;Assumptions'!$J$29)^(EH$46-1))+AND(EH$56&lt;'Summary&amp;Assumptions'!$J$31,EH$47&gt;=$FQ316,EH$47&lt;=$FR316)*(('Summary&amp;Assumptions'!$H$25*$C316)*(1+'Summary&amp;Assumptions'!$J$29)^(EH$46-1))</f>
        <v>0</v>
      </c>
      <c r="ED316" s="588">
        <f>AND(EI$55&gt;0,SUM($E316:EC316)&lt;'Summary&amp;Assumptions'!$G$32*$B316,$D316&gt;='Summary&amp;Assumptions'!$D$17,EI$47&gt;=$D316,EI$47&lt;=EDATE($D316,'Summary&amp;Assumptions'!$G$32))*$B316+AND(EI$56&lt;'Summary&amp;Assumptions'!$J$31,EI$47&gt;=$FO316,EI$47&lt;=$FP316)*(('Summary&amp;Assumptions'!$H$25*$C316)*(1+'Summary&amp;Assumptions'!$J$29)^(EI$46-1))+AND(EI$56&lt;'Summary&amp;Assumptions'!$J$31,EI$47&gt;=$FQ316,EI$47&lt;=$FR316)*(('Summary&amp;Assumptions'!$H$25*$C316)*(1+'Summary&amp;Assumptions'!$J$29)^(EI$46-1))</f>
        <v>0</v>
      </c>
      <c r="EE316" s="588">
        <f>AND(EJ$55&gt;0,SUM($E316:ED316)&lt;'Summary&amp;Assumptions'!$G$32*$B316,$D316&gt;='Summary&amp;Assumptions'!$D$17,EJ$47&gt;=$D316,EJ$47&lt;=EDATE($D316,'Summary&amp;Assumptions'!$G$32))*$B316+AND(EJ$56&lt;'Summary&amp;Assumptions'!$J$31,EJ$47&gt;=$FO316,EJ$47&lt;=$FP316)*(('Summary&amp;Assumptions'!$H$25*$C316)*(1+'Summary&amp;Assumptions'!$J$29)^(EJ$46-1))+AND(EJ$56&lt;'Summary&amp;Assumptions'!$J$31,EJ$47&gt;=$FQ316,EJ$47&lt;=$FR316)*(('Summary&amp;Assumptions'!$H$25*$C316)*(1+'Summary&amp;Assumptions'!$J$29)^(EJ$46-1))</f>
        <v>0</v>
      </c>
      <c r="EF316" s="588">
        <f>AND(EK$55&gt;0,SUM($E316:EE316)&lt;'Summary&amp;Assumptions'!$G$32*$B316,$D316&gt;='Summary&amp;Assumptions'!$D$17,EK$47&gt;=$D316,EK$47&lt;=EDATE($D316,'Summary&amp;Assumptions'!$G$32))*$B316+AND(EK$56&lt;'Summary&amp;Assumptions'!$J$31,EK$47&gt;=$FO316,EK$47&lt;=$FP316)*(('Summary&amp;Assumptions'!$H$25*$C316)*(1+'Summary&amp;Assumptions'!$J$29)^(EK$46-1))+AND(EK$56&lt;'Summary&amp;Assumptions'!$J$31,EK$47&gt;=$FQ316,EK$47&lt;=$FR316)*(('Summary&amp;Assumptions'!$H$25*$C316)*(1+'Summary&amp;Assumptions'!$J$29)^(EK$46-1))</f>
        <v>0</v>
      </c>
      <c r="EG316" s="588">
        <f>AND(EL$55&gt;0,SUM($E316:EF316)&lt;'Summary&amp;Assumptions'!$G$32*$B316,$D316&gt;='Summary&amp;Assumptions'!$D$17,EL$47&gt;=$D316,EL$47&lt;=EDATE($D316,'Summary&amp;Assumptions'!$G$32))*$B316+AND(EL$56&lt;'Summary&amp;Assumptions'!$J$31,EL$47&gt;=$FO316,EL$47&lt;=$FP316)*(('Summary&amp;Assumptions'!$H$25*$C316)*(1+'Summary&amp;Assumptions'!$J$29)^(EL$46-1))+AND(EL$56&lt;'Summary&amp;Assumptions'!$J$31,EL$47&gt;=$FQ316,EL$47&lt;=$FR316)*(('Summary&amp;Assumptions'!$H$25*$C316)*(1+'Summary&amp;Assumptions'!$J$29)^(EL$46-1))</f>
        <v>0</v>
      </c>
      <c r="EH316" s="588">
        <f>AND(EM$55&gt;0,SUM($E316:EG316)&lt;'Summary&amp;Assumptions'!$G$32*$B316,$D316&gt;='Summary&amp;Assumptions'!$D$17,EM$47&gt;=$D316,EM$47&lt;=EDATE($D316,'Summary&amp;Assumptions'!$G$32))*$B316+AND(EM$56&lt;'Summary&amp;Assumptions'!$J$31,EM$47&gt;=$FO316,EM$47&lt;=$FP316)*(('Summary&amp;Assumptions'!$H$25*$C316)*(1+'Summary&amp;Assumptions'!$J$29)^(EM$46-1))+AND(EM$56&lt;'Summary&amp;Assumptions'!$J$31,EM$47&gt;=$FQ316,EM$47&lt;=$FR316)*(('Summary&amp;Assumptions'!$H$25*$C316)*(1+'Summary&amp;Assumptions'!$J$29)^(EM$46-1))</f>
        <v>0</v>
      </c>
      <c r="EI316" s="588">
        <f>AND(EN$55&gt;0,SUM($E316:EH316)&lt;'Summary&amp;Assumptions'!$G$32*$B316,$D316&gt;='Summary&amp;Assumptions'!$D$17,EN$47&gt;=$D316,EN$47&lt;=EDATE($D316,'Summary&amp;Assumptions'!$G$32))*$B316+AND(EN$56&lt;'Summary&amp;Assumptions'!$J$31,EN$47&gt;=$FO316,EN$47&lt;=$FP316)*(('Summary&amp;Assumptions'!$H$25*$C316)*(1+'Summary&amp;Assumptions'!$J$29)^(EN$46-1))+AND(EN$56&lt;'Summary&amp;Assumptions'!$J$31,EN$47&gt;=$FQ316,EN$47&lt;=$FR316)*(('Summary&amp;Assumptions'!$H$25*$C316)*(1+'Summary&amp;Assumptions'!$J$29)^(EN$46-1))</f>
        <v>0</v>
      </c>
      <c r="EJ316" s="588">
        <f>AND(EO$55&gt;0,SUM($E316:EI316)&lt;'Summary&amp;Assumptions'!$G$32*$B316,$D316&gt;='Summary&amp;Assumptions'!$D$17,EO$47&gt;=$D316,EO$47&lt;=EDATE($D316,'Summary&amp;Assumptions'!$G$32))*$B316+AND(EO$56&lt;'Summary&amp;Assumptions'!$J$31,EO$47&gt;=$FO316,EO$47&lt;=$FP316)*(('Summary&amp;Assumptions'!$H$25*$C316)*(1+'Summary&amp;Assumptions'!$J$29)^(EO$46-1))+AND(EO$56&lt;'Summary&amp;Assumptions'!$J$31,EO$47&gt;=$FQ316,EO$47&lt;=$FR316)*(('Summary&amp;Assumptions'!$H$25*$C316)*(1+'Summary&amp;Assumptions'!$J$29)^(EO$46-1))</f>
        <v>0</v>
      </c>
      <c r="EK316" s="588">
        <f>AND(EP$55&gt;0,SUM($E316:EJ316)&lt;'Summary&amp;Assumptions'!$G$32*$B316,$D316&gt;='Summary&amp;Assumptions'!$D$17,EP$47&gt;=$D316,EP$47&lt;=EDATE($D316,'Summary&amp;Assumptions'!$G$32))*$B316+AND(EP$56&lt;'Summary&amp;Assumptions'!$J$31,EP$47&gt;=$FO316,EP$47&lt;=$FP316)*(('Summary&amp;Assumptions'!$H$25*$C316)*(1+'Summary&amp;Assumptions'!$J$29)^(EP$46-1))+AND(EP$56&lt;'Summary&amp;Assumptions'!$J$31,EP$47&gt;=$FQ316,EP$47&lt;=$FR316)*(('Summary&amp;Assumptions'!$H$25*$C316)*(1+'Summary&amp;Assumptions'!$J$29)^(EP$46-1))</f>
        <v>0</v>
      </c>
      <c r="EL316" s="588">
        <f>AND(EQ$55&gt;0,SUM($E316:EK316)&lt;'Summary&amp;Assumptions'!$G$32*$B316,$D316&gt;='Summary&amp;Assumptions'!$D$17,EQ$47&gt;=$D316,EQ$47&lt;=EDATE($D316,'Summary&amp;Assumptions'!$G$32))*$B316+AND(EQ$56&lt;'Summary&amp;Assumptions'!$J$31,EQ$47&gt;=$FO316,EQ$47&lt;=$FP316)*(('Summary&amp;Assumptions'!$H$25*$C316)*(1+'Summary&amp;Assumptions'!$J$29)^(EQ$46-1))+AND(EQ$56&lt;'Summary&amp;Assumptions'!$J$31,EQ$47&gt;=$FQ316,EQ$47&lt;=$FR316)*(('Summary&amp;Assumptions'!$H$25*$C316)*(1+'Summary&amp;Assumptions'!$J$29)^(EQ$46-1))</f>
        <v>0</v>
      </c>
      <c r="EM316" s="588">
        <f>AND(ER$55&gt;0,SUM($E316:EL316)&lt;'Summary&amp;Assumptions'!$G$32*$B316,$D316&gt;='Summary&amp;Assumptions'!$D$17,ER$47&gt;=$D316,ER$47&lt;=EDATE($D316,'Summary&amp;Assumptions'!$G$32))*$B316+AND(ER$56&lt;'Summary&amp;Assumptions'!$J$31,ER$47&gt;=$FO316,ER$47&lt;=$FP316)*(('Summary&amp;Assumptions'!$H$25*$C316)*(1+'Summary&amp;Assumptions'!$J$29)^(ER$46-1))+AND(ER$56&lt;'Summary&amp;Assumptions'!$J$31,ER$47&gt;=$FQ316,ER$47&lt;=$FR316)*(('Summary&amp;Assumptions'!$H$25*$C316)*(1+'Summary&amp;Assumptions'!$J$29)^(ER$46-1))</f>
        <v>0</v>
      </c>
      <c r="EN316" s="588">
        <f>AND(ES$55&gt;0,SUM($E316:EM316)&lt;'Summary&amp;Assumptions'!$G$32*$B316,$D316&gt;='Summary&amp;Assumptions'!$D$17,ES$47&gt;=$D316,ES$47&lt;=EDATE($D316,'Summary&amp;Assumptions'!$G$32))*$B316+AND(ES$56&lt;'Summary&amp;Assumptions'!$J$31,ES$47&gt;=$FO316,ES$47&lt;=$FP316)*(('Summary&amp;Assumptions'!$H$25*$C316)*(1+'Summary&amp;Assumptions'!$J$29)^(ES$46-1))+AND(ES$56&lt;'Summary&amp;Assumptions'!$J$31,ES$47&gt;=$FQ316,ES$47&lt;=$FR316)*(('Summary&amp;Assumptions'!$H$25*$C316)*(1+'Summary&amp;Assumptions'!$J$29)^(ES$46-1))</f>
        <v>0</v>
      </c>
      <c r="EO316" s="588">
        <f>AND(ET$55&gt;0,SUM($E316:EN316)&lt;'Summary&amp;Assumptions'!$G$32*$B316,$D316&gt;='Summary&amp;Assumptions'!$D$17,ET$47&gt;=$D316,ET$47&lt;=EDATE($D316,'Summary&amp;Assumptions'!$G$32))*$B316+AND(ET$56&lt;'Summary&amp;Assumptions'!$J$31,ET$47&gt;=$FO316,ET$47&lt;=$FP316)*(('Summary&amp;Assumptions'!$H$25*$C316)*(1+'Summary&amp;Assumptions'!$J$29)^(ET$46-1))+AND(ET$56&lt;'Summary&amp;Assumptions'!$J$31,ET$47&gt;=$FQ316,ET$47&lt;=$FR316)*(('Summary&amp;Assumptions'!$H$25*$C316)*(1+'Summary&amp;Assumptions'!$J$29)^(ET$46-1))</f>
        <v>0</v>
      </c>
      <c r="EP316" s="588">
        <f>AND(EU$55&gt;0,SUM($E316:EO316)&lt;'Summary&amp;Assumptions'!$G$32*$B316,$D316&gt;='Summary&amp;Assumptions'!$D$17,EU$47&gt;=$D316,EU$47&lt;=EDATE($D316,'Summary&amp;Assumptions'!$G$32))*$B316+AND(EU$56&lt;'Summary&amp;Assumptions'!$J$31,EU$47&gt;=$FO316,EU$47&lt;=$FP316)*(('Summary&amp;Assumptions'!$H$25*$C316)*(1+'Summary&amp;Assumptions'!$J$29)^(EU$46-1))+AND(EU$56&lt;'Summary&amp;Assumptions'!$J$31,EU$47&gt;=$FQ316,EU$47&lt;=$FR316)*(('Summary&amp;Assumptions'!$H$25*$C316)*(1+'Summary&amp;Assumptions'!$J$29)^(EU$46-1))</f>
        <v>0</v>
      </c>
      <c r="EQ316" s="588">
        <f>AND(EV$55&gt;0,SUM($E316:EP316)&lt;'Summary&amp;Assumptions'!$G$32*$B316,$D316&gt;='Summary&amp;Assumptions'!$D$17,EV$47&gt;=$D316,EV$47&lt;=EDATE($D316,'Summary&amp;Assumptions'!$G$32))*$B316+AND(EV$56&lt;'Summary&amp;Assumptions'!$J$31,EV$47&gt;=$FO316,EV$47&lt;=$FP316)*(('Summary&amp;Assumptions'!$H$25*$C316)*(1+'Summary&amp;Assumptions'!$J$29)^(EV$46-1))+AND(EV$56&lt;'Summary&amp;Assumptions'!$J$31,EV$47&gt;=$FQ316,EV$47&lt;=$FR316)*(('Summary&amp;Assumptions'!$H$25*$C316)*(1+'Summary&amp;Assumptions'!$J$29)^(EV$46-1))</f>
        <v>0</v>
      </c>
      <c r="ER316" s="588">
        <f>AND(EW$55&gt;0,SUM($E316:EQ316)&lt;'Summary&amp;Assumptions'!$G$32*$B316,$D316&gt;='Summary&amp;Assumptions'!$D$17,EW$47&gt;=$D316,EW$47&lt;=EDATE($D316,'Summary&amp;Assumptions'!$G$32))*$B316+AND(EW$56&lt;'Summary&amp;Assumptions'!$J$31,EW$47&gt;=$FO316,EW$47&lt;=$FP316)*(('Summary&amp;Assumptions'!$H$25*$C316)*(1+'Summary&amp;Assumptions'!$J$29)^(EW$46-1))+AND(EW$56&lt;'Summary&amp;Assumptions'!$J$31,EW$47&gt;=$FQ316,EW$47&lt;=$FR316)*(('Summary&amp;Assumptions'!$H$25*$C316)*(1+'Summary&amp;Assumptions'!$J$29)^(EW$46-1))</f>
        <v>0</v>
      </c>
      <c r="ES316" s="588">
        <f>AND(EX$55&gt;0,SUM($E316:ER316)&lt;'Summary&amp;Assumptions'!$G$32*$B316,$D316&gt;='Summary&amp;Assumptions'!$D$17,EX$47&gt;=$D316,EX$47&lt;=EDATE($D316,'Summary&amp;Assumptions'!$G$32))*$B316+AND(EX$56&lt;'Summary&amp;Assumptions'!$J$31,EX$47&gt;=$FO316,EX$47&lt;=$FP316)*(('Summary&amp;Assumptions'!$H$25*$C316)*(1+'Summary&amp;Assumptions'!$J$29)^(EX$46-1))+AND(EX$56&lt;'Summary&amp;Assumptions'!$J$31,EX$47&gt;=$FQ316,EX$47&lt;=$FR316)*(('Summary&amp;Assumptions'!$H$25*$C316)*(1+'Summary&amp;Assumptions'!$J$29)^(EX$46-1))</f>
        <v>0</v>
      </c>
      <c r="ET316" s="588">
        <f>AND(EY$55&gt;0,SUM($E316:ES316)&lt;'Summary&amp;Assumptions'!$G$32*$B316,$D316&gt;='Summary&amp;Assumptions'!$D$17,EY$47&gt;=$D316,EY$47&lt;=EDATE($D316,'Summary&amp;Assumptions'!$G$32))*$B316+AND(EY$56&lt;'Summary&amp;Assumptions'!$J$31,EY$47&gt;=$FO316,EY$47&lt;=$FP316)*(('Summary&amp;Assumptions'!$H$25*$C316)*(1+'Summary&amp;Assumptions'!$J$29)^(EY$46-1))+AND(EY$56&lt;'Summary&amp;Assumptions'!$J$31,EY$47&gt;=$FQ316,EY$47&lt;=$FR316)*(('Summary&amp;Assumptions'!$H$25*$C316)*(1+'Summary&amp;Assumptions'!$J$29)^(EY$46-1))</f>
        <v>0</v>
      </c>
      <c r="EU316" s="588">
        <f>AND(EZ$55&gt;0,SUM($E316:ET316)&lt;'Summary&amp;Assumptions'!$G$32*$B316,$D316&gt;='Summary&amp;Assumptions'!$D$17,EZ$47&gt;=$D316,EZ$47&lt;=EDATE($D316,'Summary&amp;Assumptions'!$G$32))*$B316+AND(EZ$56&lt;'Summary&amp;Assumptions'!$J$31,EZ$47&gt;=$FO316,EZ$47&lt;=$FP316)*(('Summary&amp;Assumptions'!$H$25*$C316)*(1+'Summary&amp;Assumptions'!$J$29)^(EZ$46-1))+AND(EZ$56&lt;'Summary&amp;Assumptions'!$J$31,EZ$47&gt;=$FQ316,EZ$47&lt;=$FR316)*(('Summary&amp;Assumptions'!$H$25*$C316)*(1+'Summary&amp;Assumptions'!$J$29)^(EZ$46-1))</f>
        <v>0</v>
      </c>
      <c r="EV316" s="588">
        <f>AND(FA$55&gt;0,SUM($E316:EU316)&lt;'Summary&amp;Assumptions'!$G$32*$B316,$D316&gt;='Summary&amp;Assumptions'!$D$17,FA$47&gt;=$D316,FA$47&lt;=EDATE($D316,'Summary&amp;Assumptions'!$G$32))*$B316+AND(FA$56&lt;'Summary&amp;Assumptions'!$J$31,FA$47&gt;=$FO316,FA$47&lt;=$FP316)*(('Summary&amp;Assumptions'!$H$25*$C316)*(1+'Summary&amp;Assumptions'!$J$29)^(FA$46-1))+AND(FA$56&lt;'Summary&amp;Assumptions'!$J$31,FA$47&gt;=$FQ316,FA$47&lt;=$FR316)*(('Summary&amp;Assumptions'!$H$25*$C316)*(1+'Summary&amp;Assumptions'!$J$29)^(FA$46-1))</f>
        <v>0</v>
      </c>
      <c r="EW316" s="588">
        <f>AND(FB$55&gt;0,SUM($E316:EV316)&lt;'Summary&amp;Assumptions'!$G$32*$B316,$D316&gt;='Summary&amp;Assumptions'!$D$17,FB$47&gt;=$D316,FB$47&lt;=EDATE($D316,'Summary&amp;Assumptions'!$G$32))*$B316+AND(FB$56&lt;'Summary&amp;Assumptions'!$J$31,FB$47&gt;=$FO316,FB$47&lt;=$FP316)*(('Summary&amp;Assumptions'!$H$25*$C316)*(1+'Summary&amp;Assumptions'!$J$29)^(FB$46-1))+AND(FB$56&lt;'Summary&amp;Assumptions'!$J$31,FB$47&gt;=$FQ316,FB$47&lt;=$FR316)*(('Summary&amp;Assumptions'!$H$25*$C316)*(1+'Summary&amp;Assumptions'!$J$29)^(FB$46-1))</f>
        <v>0</v>
      </c>
      <c r="EX316" s="588">
        <f>AND(FC$55&gt;0,SUM($E316:EW316)&lt;'Summary&amp;Assumptions'!$G$32*$B316,$D316&gt;='Summary&amp;Assumptions'!$D$17,FC$47&gt;=$D316,FC$47&lt;=EDATE($D316,'Summary&amp;Assumptions'!$G$32))*$B316+AND(FC$56&lt;'Summary&amp;Assumptions'!$J$31,FC$47&gt;=$FO316,FC$47&lt;=$FP316)*(('Summary&amp;Assumptions'!$H$25*$C316)*(1+'Summary&amp;Assumptions'!$J$29)^(FC$46-1))+AND(FC$56&lt;'Summary&amp;Assumptions'!$J$31,FC$47&gt;=$FQ316,FC$47&lt;=$FR316)*(('Summary&amp;Assumptions'!$H$25*$C316)*(1+'Summary&amp;Assumptions'!$J$29)^(FC$46-1))</f>
        <v>0</v>
      </c>
      <c r="EY316" s="588">
        <f>AND(FD$55&gt;0,SUM($E316:EX316)&lt;'Summary&amp;Assumptions'!$G$32*$B316,$D316&gt;='Summary&amp;Assumptions'!$D$17,FD$47&gt;=$D316,FD$47&lt;=EDATE($D316,'Summary&amp;Assumptions'!$G$32))*$B316+AND(FD$56&lt;'Summary&amp;Assumptions'!$J$31,FD$47&gt;=$FO316,FD$47&lt;=$FP316)*(('Summary&amp;Assumptions'!$H$25*$C316)*(1+'Summary&amp;Assumptions'!$J$29)^(FD$46-1))+AND(FD$56&lt;'Summary&amp;Assumptions'!$J$31,FD$47&gt;=$FQ316,FD$47&lt;=$FR316)*(('Summary&amp;Assumptions'!$H$25*$C316)*(1+'Summary&amp;Assumptions'!$J$29)^(FD$46-1))</f>
        <v>0</v>
      </c>
      <c r="EZ316" s="588">
        <f>AND(FE$55&gt;0,SUM($E316:EY316)&lt;'Summary&amp;Assumptions'!$G$32*$B316,$D316&gt;='Summary&amp;Assumptions'!$D$17,FE$47&gt;=$D316,FE$47&lt;=EDATE($D316,'Summary&amp;Assumptions'!$G$32))*$B316+AND(FE$56&lt;'Summary&amp;Assumptions'!$J$31,FE$47&gt;=$FO316,FE$47&lt;=$FP316)*(('Summary&amp;Assumptions'!$H$25*$C316)*(1+'Summary&amp;Assumptions'!$J$29)^(FE$46-1))+AND(FE$56&lt;'Summary&amp;Assumptions'!$J$31,FE$47&gt;=$FQ316,FE$47&lt;=$FR316)*(('Summary&amp;Assumptions'!$H$25*$C316)*(1+'Summary&amp;Assumptions'!$J$29)^(FE$46-1))</f>
        <v>0</v>
      </c>
      <c r="FA316" s="588">
        <f>AND(FF$55&gt;0,SUM($E316:EZ316)&lt;'Summary&amp;Assumptions'!$G$32*$B316,$D316&gt;='Summary&amp;Assumptions'!$D$17,FF$47&gt;=$D316,FF$47&lt;=EDATE($D316,'Summary&amp;Assumptions'!$G$32))*$B316+AND(FF$56&lt;'Summary&amp;Assumptions'!$J$31,FF$47&gt;=$FO316,FF$47&lt;=$FP316)*(('Summary&amp;Assumptions'!$H$25*$C316)*(1+'Summary&amp;Assumptions'!$J$29)^(FF$46-1))+AND(FF$56&lt;'Summary&amp;Assumptions'!$J$31,FF$47&gt;=$FQ316,FF$47&lt;=$FR316)*(('Summary&amp;Assumptions'!$H$25*$C316)*(1+'Summary&amp;Assumptions'!$J$29)^(FF$46-1))</f>
        <v>0</v>
      </c>
      <c r="FB316" s="588">
        <f>AND(FG$55&gt;0,SUM($E316:FA316)&lt;'Summary&amp;Assumptions'!$G$32*$B316,$D316&gt;='Summary&amp;Assumptions'!$D$17,FG$47&gt;=$D316,FG$47&lt;=EDATE($D316,'Summary&amp;Assumptions'!$G$32))*$B316+AND(FG$56&lt;'Summary&amp;Assumptions'!$J$31,FG$47&gt;=$FO316,FG$47&lt;=$FP316)*(('Summary&amp;Assumptions'!$H$25*$C316)*(1+'Summary&amp;Assumptions'!$J$29)^(FG$46-1))+AND(FG$56&lt;'Summary&amp;Assumptions'!$J$31,FG$47&gt;=$FQ316,FG$47&lt;=$FR316)*(('Summary&amp;Assumptions'!$H$25*$C316)*(1+'Summary&amp;Assumptions'!$J$29)^(FG$46-1))</f>
        <v>0</v>
      </c>
      <c r="FC316" s="588">
        <f>AND(FH$55&gt;0,SUM($E316:FB316)&lt;'Summary&amp;Assumptions'!$G$32*$B316,$D316&gt;='Summary&amp;Assumptions'!$D$17,FH$47&gt;=$D316,FH$47&lt;=EDATE($D316,'Summary&amp;Assumptions'!$G$32))*$B316+AND(FH$56&lt;'Summary&amp;Assumptions'!$J$31,FH$47&gt;=$FO316,FH$47&lt;=$FP316)*(('Summary&amp;Assumptions'!$H$25*$C316)*(1+'Summary&amp;Assumptions'!$J$29)^(FH$46-1))+AND(FH$56&lt;'Summary&amp;Assumptions'!$J$31,FH$47&gt;=$FQ316,FH$47&lt;=$FR316)*(('Summary&amp;Assumptions'!$H$25*$C316)*(1+'Summary&amp;Assumptions'!$J$29)^(FH$46-1))</f>
        <v>0</v>
      </c>
      <c r="FD316" s="588">
        <f>AND(FI$55&gt;0,SUM($E316:FC316)&lt;'Summary&amp;Assumptions'!$G$32*$B316,$D316&gt;='Summary&amp;Assumptions'!$D$17,FI$47&gt;=$D316,FI$47&lt;=EDATE($D316,'Summary&amp;Assumptions'!$G$32))*$B316+AND(FI$56&lt;'Summary&amp;Assumptions'!$J$31,FI$47&gt;=$FO316,FI$47&lt;=$FP316)*(('Summary&amp;Assumptions'!$H$25*$C316)*(1+'Summary&amp;Assumptions'!$J$29)^(FI$46-1))+AND(FI$56&lt;'Summary&amp;Assumptions'!$J$31,FI$47&gt;=$FQ316,FI$47&lt;=$FR316)*(('Summary&amp;Assumptions'!$H$25*$C316)*(1+'Summary&amp;Assumptions'!$J$29)^(FI$46-1))</f>
        <v>0</v>
      </c>
      <c r="FE316" s="588">
        <f>AND(FJ$55&gt;0,SUM($E316:FD316)&lt;'Summary&amp;Assumptions'!$G$32*$B316,$D316&gt;='Summary&amp;Assumptions'!$D$17,FJ$47&gt;=$D316,FJ$47&lt;=EDATE($D316,'Summary&amp;Assumptions'!$G$32))*$B316+AND(FJ$56&lt;'Summary&amp;Assumptions'!$J$31,FJ$47&gt;=$FO316,FJ$47&lt;=$FP316)*(('Summary&amp;Assumptions'!$H$25*$C316)*(1+'Summary&amp;Assumptions'!$J$29)^(FJ$46-1))+AND(FJ$56&lt;'Summary&amp;Assumptions'!$J$31,FJ$47&gt;=$FQ316,FJ$47&lt;=$FR316)*(('Summary&amp;Assumptions'!$H$25*$C316)*(1+'Summary&amp;Assumptions'!$J$29)^(FJ$46-1))</f>
        <v>0</v>
      </c>
      <c r="FF316" s="588">
        <f>AND(FK$55&gt;0,SUM($E316:FE316)&lt;'Summary&amp;Assumptions'!$G$32*$B316,$D316&gt;='Summary&amp;Assumptions'!$D$17,FK$47&gt;=$D316,FK$47&lt;=EDATE($D316,'Summary&amp;Assumptions'!$G$32))*$B316+AND(FK$56&lt;'Summary&amp;Assumptions'!$J$31,FK$47&gt;=$FO316,FK$47&lt;=$FP316)*(('Summary&amp;Assumptions'!$H$25*$C316)*(1+'Summary&amp;Assumptions'!$J$29)^(FK$46-1))+AND(FK$56&lt;'Summary&amp;Assumptions'!$J$31,FK$47&gt;=$FQ316,FK$47&lt;=$FR316)*(('Summary&amp;Assumptions'!$H$25*$C316)*(1+'Summary&amp;Assumptions'!$J$29)^(FK$46-1))</f>
        <v>0</v>
      </c>
      <c r="FG316" s="588">
        <f>AND(FL$55&gt;0,SUM($E316:FF316)&lt;'Summary&amp;Assumptions'!$G$32*$B316,$D316&gt;='Summary&amp;Assumptions'!$D$17,FL$47&gt;=$D316,FL$47&lt;=EDATE($D316,'Summary&amp;Assumptions'!$G$32))*$B316+AND(FL$56&lt;'Summary&amp;Assumptions'!$J$31,FL$47&gt;=$FO316,FL$47&lt;=$FP316)*(('Summary&amp;Assumptions'!$H$25*$C316)*(1+'Summary&amp;Assumptions'!$J$29)^(FL$46-1))+AND(FL$56&lt;'Summary&amp;Assumptions'!$J$31,FL$47&gt;=$FQ316,FL$47&lt;=$FR316)*(('Summary&amp;Assumptions'!$H$25*$C316)*(1+'Summary&amp;Assumptions'!$J$29)^(FL$46-1))</f>
        <v>0</v>
      </c>
      <c r="FH316" s="588">
        <f>AND(FM$55&gt;0,SUM($E316:FG316)&lt;'Summary&amp;Assumptions'!$G$32*$B316,$D316&gt;='Summary&amp;Assumptions'!$D$17,FM$47&gt;=$D316,FM$47&lt;=EDATE($D316,'Summary&amp;Assumptions'!$G$32))*$B316+AND(FM$56&lt;'Summary&amp;Assumptions'!$J$31,FM$47&gt;=$FO316,FM$47&lt;=$FP316)*(('Summary&amp;Assumptions'!$H$25*$C316)*(1+'Summary&amp;Assumptions'!$J$29)^(FM$46-1))+AND(FM$56&lt;'Summary&amp;Assumptions'!$J$31,FM$47&gt;=$FQ316,FM$47&lt;=$FR316)*(('Summary&amp;Assumptions'!$H$25*$C316)*(1+'Summary&amp;Assumptions'!$J$29)^(FM$46-1))</f>
        <v>0</v>
      </c>
      <c r="FI316" s="588">
        <f>AND(FN$55&gt;0,SUM($E316:FH316)&lt;'Summary&amp;Assumptions'!$G$32*$B316,$D316&gt;='Summary&amp;Assumptions'!$D$17,FN$47&gt;=$D316,FN$47&lt;=EDATE($D316,'Summary&amp;Assumptions'!$G$32))*$B316+AND(FN$56&lt;'Summary&amp;Assumptions'!$J$31,FN$47&gt;=$FO316,FN$47&lt;=$FP316)*(('Summary&amp;Assumptions'!$H$25*$C316)*(1+'Summary&amp;Assumptions'!$J$29)^(FN$46-1))+AND(FN$56&lt;'Summary&amp;Assumptions'!$J$31,FN$47&gt;=$FQ316,FN$47&lt;=$FR316)*(('Summary&amp;Assumptions'!$H$25*$C316)*(1+'Summary&amp;Assumptions'!$J$29)^(FN$46-1))</f>
        <v>0</v>
      </c>
      <c r="FJ316" s="588">
        <f>AND(FO$55&gt;0,SUM($E316:FI316)&lt;'Summary&amp;Assumptions'!$G$32*$B316,$D316&gt;='Summary&amp;Assumptions'!$D$17,FO$47&gt;=$D316,FO$47&lt;=EDATE($D316,'Summary&amp;Assumptions'!$G$32))*$B316+AND(FO$56&lt;'Summary&amp;Assumptions'!$J$31,FO$47&gt;=$FO316,FO$47&lt;=$FP316)*(('Summary&amp;Assumptions'!$H$25*$C316)*(1+'Summary&amp;Assumptions'!$J$29)^(FO$46-1))+AND(FO$56&lt;'Summary&amp;Assumptions'!$J$31,FO$47&gt;=$FQ316,FO$47&lt;=$FR316)*(('Summary&amp;Assumptions'!$H$25*$C316)*(1+'Summary&amp;Assumptions'!$J$29)^(FO$46-1))</f>
        <v>0</v>
      </c>
      <c r="FK316" s="588">
        <f>AND(FP$55&gt;0,SUM($E316:FJ316)&lt;'Summary&amp;Assumptions'!$G$32*$B316,$D316&gt;='Summary&amp;Assumptions'!$D$17,FP$47&gt;=$D316,FP$47&lt;=EDATE($D316,'Summary&amp;Assumptions'!$G$32))*$B316+AND(FP$56&lt;'Summary&amp;Assumptions'!$J$31,FP$47&gt;=$FO316,FP$47&lt;=$FP316)*(('Summary&amp;Assumptions'!$H$25*$C316)*(1+'Summary&amp;Assumptions'!$J$29)^(FP$46-1))+AND(FP$56&lt;'Summary&amp;Assumptions'!$J$31,FP$47&gt;=$FQ316,FP$47&lt;=$FR316)*(('Summary&amp;Assumptions'!$H$25*$C316)*(1+'Summary&amp;Assumptions'!$J$29)^(FP$46-1))</f>
        <v>0</v>
      </c>
      <c r="FL316" s="588">
        <f>AND(FQ$55&gt;0,SUM($E316:FK316)&lt;'Summary&amp;Assumptions'!$G$32*$B316,$D316&gt;='Summary&amp;Assumptions'!$D$17,FQ$47&gt;=$D316,FQ$47&lt;=EDATE($D316,'Summary&amp;Assumptions'!$G$32))*$B316+AND(FQ$56&lt;'Summary&amp;Assumptions'!$J$31,FQ$47&gt;=$FO316,FQ$47&lt;=$FP316)*(('Summary&amp;Assumptions'!$H$25*$C316)*(1+'Summary&amp;Assumptions'!$J$29)^(FQ$46-1))+AND(FQ$56&lt;'Summary&amp;Assumptions'!$J$31,FQ$47&gt;=$FQ316,FQ$47&lt;=$FR316)*(('Summary&amp;Assumptions'!$H$25*$C316)*(1+'Summary&amp;Assumptions'!$J$29)^(FQ$46-1))</f>
        <v>0</v>
      </c>
      <c r="FO316" s="576">
        <f>EDATE(D316,'Summary&amp;Assumptions'!$G$34)</f>
        <v>50406</v>
      </c>
      <c r="FP316" s="576">
        <f>EDATE(FO316,'Summary&amp;Assumptions'!$G$33-1)</f>
        <v>50437</v>
      </c>
      <c r="FQ316" s="576">
        <f>EDATE(FO316,'Summary&amp;Assumptions'!$G$34)</f>
        <v>50771</v>
      </c>
      <c r="FR316" s="576">
        <f>EDATE(FQ316,'Summary&amp;Assumptions'!$G$33-1)</f>
        <v>50802</v>
      </c>
    </row>
    <row r="317" spans="2:174" hidden="1" x14ac:dyDescent="0.2">
      <c r="B317" s="588">
        <v>0</v>
      </c>
      <c r="C317" s="193">
        <v>0</v>
      </c>
      <c r="D317" s="589">
        <v>50072</v>
      </c>
      <c r="F317" s="588">
        <f>AND(K$55&gt;0,SUM($E317:E317)&lt;'Summary&amp;Assumptions'!$G$32*$B317,$D317&gt;='Summary&amp;Assumptions'!$D$17,K$47&gt;=$D317,K$47&lt;=EDATE($D317,'Summary&amp;Assumptions'!$G$32))*$B317+AND(K$56&lt;'Summary&amp;Assumptions'!$J$31,K$47&gt;=$FO317,K$47&lt;=$FP317)*(('Summary&amp;Assumptions'!$H$25*$C317)*(1+'Summary&amp;Assumptions'!$J$29)^(K$46-1))+AND(K$56&lt;'Summary&amp;Assumptions'!$J$31,K$47&gt;=$FQ317,K$47&lt;=$FR317)*(('Summary&amp;Assumptions'!$H$25*$C317)*(1+'Summary&amp;Assumptions'!$J$29)^(K$46-1))</f>
        <v>0</v>
      </c>
      <c r="G317" s="588">
        <f>AND(L$55&gt;0,SUM($E317:F317)&lt;'Summary&amp;Assumptions'!$G$32*$B317,$D317&gt;='Summary&amp;Assumptions'!$D$17,L$47&gt;=$D317,L$47&lt;=EDATE($D317,'Summary&amp;Assumptions'!$G$32))*$B317+AND(L$56&lt;'Summary&amp;Assumptions'!$J$31,L$47&gt;=$FO317,L$47&lt;=$FP317)*(('Summary&amp;Assumptions'!$H$25*$C317)*(1+'Summary&amp;Assumptions'!$J$29)^(L$46-1))+AND(L$56&lt;'Summary&amp;Assumptions'!$J$31,L$47&gt;=$FQ317,L$47&lt;=$FR317)*(('Summary&amp;Assumptions'!$H$25*$C317)*(1+'Summary&amp;Assumptions'!$J$29)^(L$46-1))</f>
        <v>0</v>
      </c>
      <c r="H317" s="588">
        <f>AND(M$55&gt;0,SUM($E317:G317)&lt;'Summary&amp;Assumptions'!$G$32*$B317,$D317&gt;='Summary&amp;Assumptions'!$D$17,M$47&gt;=$D317,M$47&lt;=EDATE($D317,'Summary&amp;Assumptions'!$G$32))*$B317+AND(M$56&lt;'Summary&amp;Assumptions'!$J$31,M$47&gt;=$FO317,M$47&lt;=$FP317)*(('Summary&amp;Assumptions'!$H$25*$C317)*(1+'Summary&amp;Assumptions'!$J$29)^(M$46-1))+AND(M$56&lt;'Summary&amp;Assumptions'!$J$31,M$47&gt;=$FQ317,M$47&lt;=$FR317)*(('Summary&amp;Assumptions'!$H$25*$C317)*(1+'Summary&amp;Assumptions'!$J$29)^(M$46-1))</f>
        <v>0</v>
      </c>
      <c r="I317" s="588">
        <f>AND(N$55&gt;0,SUM($E317:H317)&lt;'Summary&amp;Assumptions'!$G$32*$B317,$D317&gt;='Summary&amp;Assumptions'!$D$17,N$47&gt;=$D317,N$47&lt;=EDATE($D317,'Summary&amp;Assumptions'!$G$32))*$B317+AND(N$56&lt;'Summary&amp;Assumptions'!$J$31,N$47&gt;=$FO317,N$47&lt;=$FP317)*(('Summary&amp;Assumptions'!$H$25*$C317)*(1+'Summary&amp;Assumptions'!$J$29)^(N$46-1))+AND(N$56&lt;'Summary&amp;Assumptions'!$J$31,N$47&gt;=$FQ317,N$47&lt;=$FR317)*(('Summary&amp;Assumptions'!$H$25*$C317)*(1+'Summary&amp;Assumptions'!$J$29)^(N$46-1))</f>
        <v>0</v>
      </c>
      <c r="J317" s="588">
        <f>AND(O$55&gt;0,SUM($E317:I317)&lt;'Summary&amp;Assumptions'!$G$32*$B317,$D317&gt;='Summary&amp;Assumptions'!$D$17,O$47&gt;=$D317,O$47&lt;=EDATE($D317,'Summary&amp;Assumptions'!$G$32))*$B317+AND(O$56&lt;'Summary&amp;Assumptions'!$J$31,O$47&gt;=$FO317,O$47&lt;=$FP317)*(('Summary&amp;Assumptions'!$H$25*$C317)*(1+'Summary&amp;Assumptions'!$J$29)^(O$46-1))+AND(O$56&lt;'Summary&amp;Assumptions'!$J$31,O$47&gt;=$FQ317,O$47&lt;=$FR317)*(('Summary&amp;Assumptions'!$H$25*$C317)*(1+'Summary&amp;Assumptions'!$J$29)^(O$46-1))</f>
        <v>0</v>
      </c>
      <c r="K317" s="588">
        <f>AND(P$55&gt;0,SUM($E317:J317)&lt;'Summary&amp;Assumptions'!$G$32*$B317,$D317&gt;='Summary&amp;Assumptions'!$D$17,P$47&gt;=$D317,P$47&lt;=EDATE($D317,'Summary&amp;Assumptions'!$G$32))*$B317+AND(P$56&lt;'Summary&amp;Assumptions'!$J$31,P$47&gt;=$FO317,P$47&lt;=$FP317)*(('Summary&amp;Assumptions'!$H$25*$C317)*(1+'Summary&amp;Assumptions'!$J$29)^(P$46-1))+AND(P$56&lt;'Summary&amp;Assumptions'!$J$31,P$47&gt;=$FQ317,P$47&lt;=$FR317)*(('Summary&amp;Assumptions'!$H$25*$C317)*(1+'Summary&amp;Assumptions'!$J$29)^(P$46-1))</f>
        <v>0</v>
      </c>
      <c r="L317" s="588">
        <f>AND(Q$55&gt;0,SUM($E317:K317)&lt;'Summary&amp;Assumptions'!$G$32*$B317,$D317&gt;='Summary&amp;Assumptions'!$D$17,Q$47&gt;=$D317,Q$47&lt;=EDATE($D317,'Summary&amp;Assumptions'!$G$32))*$B317+AND(Q$56&lt;'Summary&amp;Assumptions'!$J$31,Q$47&gt;=$FO317,Q$47&lt;=$FP317)*(('Summary&amp;Assumptions'!$H$25*$C317)*(1+'Summary&amp;Assumptions'!$J$29)^(Q$46-1))+AND(Q$56&lt;'Summary&amp;Assumptions'!$J$31,Q$47&gt;=$FQ317,Q$47&lt;=$FR317)*(('Summary&amp;Assumptions'!$H$25*$C317)*(1+'Summary&amp;Assumptions'!$J$29)^(Q$46-1))</f>
        <v>0</v>
      </c>
      <c r="M317" s="588">
        <f>AND(R$55&gt;0,SUM($E317:L317)&lt;'Summary&amp;Assumptions'!$G$32*$B317,$D317&gt;='Summary&amp;Assumptions'!$D$17,R$47&gt;=$D317,R$47&lt;=EDATE($D317,'Summary&amp;Assumptions'!$G$32))*$B317+AND(R$56&lt;'Summary&amp;Assumptions'!$J$31,R$47&gt;=$FO317,R$47&lt;=$FP317)*(('Summary&amp;Assumptions'!$H$25*$C317)*(1+'Summary&amp;Assumptions'!$J$29)^(R$46-1))+AND(R$56&lt;'Summary&amp;Assumptions'!$J$31,R$47&gt;=$FQ317,R$47&lt;=$FR317)*(('Summary&amp;Assumptions'!$H$25*$C317)*(1+'Summary&amp;Assumptions'!$J$29)^(R$46-1))</f>
        <v>0</v>
      </c>
      <c r="N317" s="588">
        <f>AND(S$55&gt;0,SUM($E317:M317)&lt;'Summary&amp;Assumptions'!$G$32*$B317,$D317&gt;='Summary&amp;Assumptions'!$D$17,S$47&gt;=$D317,S$47&lt;=EDATE($D317,'Summary&amp;Assumptions'!$G$32))*$B317+AND(S$56&lt;'Summary&amp;Assumptions'!$J$31,S$47&gt;=$FO317,S$47&lt;=$FP317)*(('Summary&amp;Assumptions'!$H$25*$C317)*(1+'Summary&amp;Assumptions'!$J$29)^(S$46-1))+AND(S$56&lt;'Summary&amp;Assumptions'!$J$31,S$47&gt;=$FQ317,S$47&lt;=$FR317)*(('Summary&amp;Assumptions'!$H$25*$C317)*(1+'Summary&amp;Assumptions'!$J$29)^(S$46-1))</f>
        <v>0</v>
      </c>
      <c r="O317" s="588">
        <f>AND(T$55&gt;0,SUM($E317:N317)&lt;'Summary&amp;Assumptions'!$G$32*$B317,$D317&gt;='Summary&amp;Assumptions'!$D$17,T$47&gt;=$D317,T$47&lt;=EDATE($D317,'Summary&amp;Assumptions'!$G$32))*$B317+AND(T$56&lt;'Summary&amp;Assumptions'!$J$31,T$47&gt;=$FO317,T$47&lt;=$FP317)*(('Summary&amp;Assumptions'!$H$25*$C317)*(1+'Summary&amp;Assumptions'!$J$29)^(T$46-1))+AND(T$56&lt;'Summary&amp;Assumptions'!$J$31,T$47&gt;=$FQ317,T$47&lt;=$FR317)*(('Summary&amp;Assumptions'!$H$25*$C317)*(1+'Summary&amp;Assumptions'!$J$29)^(T$46-1))</f>
        <v>0</v>
      </c>
      <c r="P317" s="588">
        <f>AND(U$55&gt;0,SUM($E317:O317)&lt;'Summary&amp;Assumptions'!$G$32*$B317,$D317&gt;='Summary&amp;Assumptions'!$D$17,U$47&gt;=$D317,U$47&lt;=EDATE($D317,'Summary&amp;Assumptions'!$G$32))*$B317+AND(U$56&lt;'Summary&amp;Assumptions'!$J$31,U$47&gt;=$FO317,U$47&lt;=$FP317)*(('Summary&amp;Assumptions'!$H$25*$C317)*(1+'Summary&amp;Assumptions'!$J$29)^(U$46-1))+AND(U$56&lt;'Summary&amp;Assumptions'!$J$31,U$47&gt;=$FQ317,U$47&lt;=$FR317)*(('Summary&amp;Assumptions'!$H$25*$C317)*(1+'Summary&amp;Assumptions'!$J$29)^(U$46-1))</f>
        <v>0</v>
      </c>
      <c r="Q317" s="588">
        <f>AND(V$55&gt;0,SUM($E317:P317)&lt;'Summary&amp;Assumptions'!$G$32*$B317,$D317&gt;='Summary&amp;Assumptions'!$D$17,V$47&gt;=$D317,V$47&lt;=EDATE($D317,'Summary&amp;Assumptions'!$G$32))*$B317+AND(V$56&lt;'Summary&amp;Assumptions'!$J$31,V$47&gt;=$FO317,V$47&lt;=$FP317)*(('Summary&amp;Assumptions'!$H$25*$C317)*(1+'Summary&amp;Assumptions'!$J$29)^(V$46-1))+AND(V$56&lt;'Summary&amp;Assumptions'!$J$31,V$47&gt;=$FQ317,V$47&lt;=$FR317)*(('Summary&amp;Assumptions'!$H$25*$C317)*(1+'Summary&amp;Assumptions'!$J$29)^(V$46-1))</f>
        <v>0</v>
      </c>
      <c r="R317" s="588">
        <f>AND(W$55&gt;0,SUM($E317:Q317)&lt;'Summary&amp;Assumptions'!$G$32*$B317,$D317&gt;='Summary&amp;Assumptions'!$D$17,W$47&gt;=$D317,W$47&lt;=EDATE($D317,'Summary&amp;Assumptions'!$G$32))*$B317+AND(W$56&lt;'Summary&amp;Assumptions'!$J$31,W$47&gt;=$FO317,W$47&lt;=$FP317)*(('Summary&amp;Assumptions'!$H$25*$C317)*(1+'Summary&amp;Assumptions'!$J$29)^(W$46-1))+AND(W$56&lt;'Summary&amp;Assumptions'!$J$31,W$47&gt;=$FQ317,W$47&lt;=$FR317)*(('Summary&amp;Assumptions'!$H$25*$C317)*(1+'Summary&amp;Assumptions'!$J$29)^(W$46-1))</f>
        <v>0</v>
      </c>
      <c r="S317" s="588">
        <f>AND(X$55&gt;0,SUM($E317:R317)&lt;'Summary&amp;Assumptions'!$G$32*$B317,$D317&gt;='Summary&amp;Assumptions'!$D$17,X$47&gt;=$D317,X$47&lt;=EDATE($D317,'Summary&amp;Assumptions'!$G$32))*$B317+AND(X$56&lt;'Summary&amp;Assumptions'!$J$31,X$47&gt;=$FO317,X$47&lt;=$FP317)*(('Summary&amp;Assumptions'!$H$25*$C317)*(1+'Summary&amp;Assumptions'!$J$29)^(X$46-1))+AND(X$56&lt;'Summary&amp;Assumptions'!$J$31,X$47&gt;=$FQ317,X$47&lt;=$FR317)*(('Summary&amp;Assumptions'!$H$25*$C317)*(1+'Summary&amp;Assumptions'!$J$29)^(X$46-1))</f>
        <v>0</v>
      </c>
      <c r="T317" s="588">
        <f>AND(Y$55&gt;0,SUM($E317:S317)&lt;'Summary&amp;Assumptions'!$G$32*$B317,$D317&gt;='Summary&amp;Assumptions'!$D$17,Y$47&gt;=$D317,Y$47&lt;=EDATE($D317,'Summary&amp;Assumptions'!$G$32))*$B317+AND(Y$56&lt;'Summary&amp;Assumptions'!$J$31,Y$47&gt;=$FO317,Y$47&lt;=$FP317)*(('Summary&amp;Assumptions'!$H$25*$C317)*(1+'Summary&amp;Assumptions'!$J$29)^(Y$46-1))+AND(Y$56&lt;'Summary&amp;Assumptions'!$J$31,Y$47&gt;=$FQ317,Y$47&lt;=$FR317)*(('Summary&amp;Assumptions'!$H$25*$C317)*(1+'Summary&amp;Assumptions'!$J$29)^(Y$46-1))</f>
        <v>0</v>
      </c>
      <c r="U317" s="588">
        <f>AND(Z$55&gt;0,SUM($E317:T317)&lt;'Summary&amp;Assumptions'!$G$32*$B317,$D317&gt;='Summary&amp;Assumptions'!$D$17,Z$47&gt;=$D317,Z$47&lt;=EDATE($D317,'Summary&amp;Assumptions'!$G$32))*$B317+AND(Z$56&lt;'Summary&amp;Assumptions'!$J$31,Z$47&gt;=$FO317,Z$47&lt;=$FP317)*(('Summary&amp;Assumptions'!$H$25*$C317)*(1+'Summary&amp;Assumptions'!$J$29)^(Z$46-1))+AND(Z$56&lt;'Summary&amp;Assumptions'!$J$31,Z$47&gt;=$FQ317,Z$47&lt;=$FR317)*(('Summary&amp;Assumptions'!$H$25*$C317)*(1+'Summary&amp;Assumptions'!$J$29)^(Z$46-1))</f>
        <v>0</v>
      </c>
      <c r="V317" s="588">
        <f>AND(AA$55&gt;0,SUM($E317:U317)&lt;'Summary&amp;Assumptions'!$G$32*$B317,$D317&gt;='Summary&amp;Assumptions'!$D$17,AA$47&gt;=$D317,AA$47&lt;=EDATE($D317,'Summary&amp;Assumptions'!$G$32))*$B317+AND(AA$56&lt;'Summary&amp;Assumptions'!$J$31,AA$47&gt;=$FO317,AA$47&lt;=$FP317)*(('Summary&amp;Assumptions'!$H$25*$C317)*(1+'Summary&amp;Assumptions'!$J$29)^(AA$46-1))+AND(AA$56&lt;'Summary&amp;Assumptions'!$J$31,AA$47&gt;=$FQ317,AA$47&lt;=$FR317)*(('Summary&amp;Assumptions'!$H$25*$C317)*(1+'Summary&amp;Assumptions'!$J$29)^(AA$46-1))</f>
        <v>0</v>
      </c>
      <c r="W317" s="588">
        <f>AND(AB$55&gt;0,SUM($E317:V317)&lt;'Summary&amp;Assumptions'!$G$32*$B317,$D317&gt;='Summary&amp;Assumptions'!$D$17,AB$47&gt;=$D317,AB$47&lt;=EDATE($D317,'Summary&amp;Assumptions'!$G$32))*$B317+AND(AB$56&lt;'Summary&amp;Assumptions'!$J$31,AB$47&gt;=$FO317,AB$47&lt;=$FP317)*(('Summary&amp;Assumptions'!$H$25*$C317)*(1+'Summary&amp;Assumptions'!$J$29)^(AB$46-1))+AND(AB$56&lt;'Summary&amp;Assumptions'!$J$31,AB$47&gt;=$FQ317,AB$47&lt;=$FR317)*(('Summary&amp;Assumptions'!$H$25*$C317)*(1+'Summary&amp;Assumptions'!$J$29)^(AB$46-1))</f>
        <v>0</v>
      </c>
      <c r="X317" s="588">
        <f>AND(AC$55&gt;0,SUM($E317:W317)&lt;'Summary&amp;Assumptions'!$G$32*$B317,$D317&gt;='Summary&amp;Assumptions'!$D$17,AC$47&gt;=$D317,AC$47&lt;=EDATE($D317,'Summary&amp;Assumptions'!$G$32))*$B317+AND(AC$56&lt;'Summary&amp;Assumptions'!$J$31,AC$47&gt;=$FO317,AC$47&lt;=$FP317)*(('Summary&amp;Assumptions'!$H$25*$C317)*(1+'Summary&amp;Assumptions'!$J$29)^(AC$46-1))+AND(AC$56&lt;'Summary&amp;Assumptions'!$J$31,AC$47&gt;=$FQ317,AC$47&lt;=$FR317)*(('Summary&amp;Assumptions'!$H$25*$C317)*(1+'Summary&amp;Assumptions'!$J$29)^(AC$46-1))</f>
        <v>0</v>
      </c>
      <c r="Y317" s="588">
        <f>AND(AD$55&gt;0,SUM($E317:X317)&lt;'Summary&amp;Assumptions'!$G$32*$B317,$D317&gt;='Summary&amp;Assumptions'!$D$17,AD$47&gt;=$D317,AD$47&lt;=EDATE($D317,'Summary&amp;Assumptions'!$G$32))*$B317+AND(AD$56&lt;'Summary&amp;Assumptions'!$J$31,AD$47&gt;=$FO317,AD$47&lt;=$FP317)*(('Summary&amp;Assumptions'!$H$25*$C317)*(1+'Summary&amp;Assumptions'!$J$29)^(AD$46-1))+AND(AD$56&lt;'Summary&amp;Assumptions'!$J$31,AD$47&gt;=$FQ317,AD$47&lt;=$FR317)*(('Summary&amp;Assumptions'!$H$25*$C317)*(1+'Summary&amp;Assumptions'!$J$29)^(AD$46-1))</f>
        <v>0</v>
      </c>
      <c r="Z317" s="588">
        <f>AND(AE$55&gt;0,SUM($E317:Y317)&lt;'Summary&amp;Assumptions'!$G$32*$B317,$D317&gt;='Summary&amp;Assumptions'!$D$17,AE$47&gt;=$D317,AE$47&lt;=EDATE($D317,'Summary&amp;Assumptions'!$G$32))*$B317+AND(AE$56&lt;'Summary&amp;Assumptions'!$J$31,AE$47&gt;=$FO317,AE$47&lt;=$FP317)*(('Summary&amp;Assumptions'!$H$25*$C317)*(1+'Summary&amp;Assumptions'!$J$29)^(AE$46-1))+AND(AE$56&lt;'Summary&amp;Assumptions'!$J$31,AE$47&gt;=$FQ317,AE$47&lt;=$FR317)*(('Summary&amp;Assumptions'!$H$25*$C317)*(1+'Summary&amp;Assumptions'!$J$29)^(AE$46-1))</f>
        <v>0</v>
      </c>
      <c r="AA317" s="588">
        <f>AND(AF$55&gt;0,SUM($E317:Z317)&lt;'Summary&amp;Assumptions'!$G$32*$B317,$D317&gt;='Summary&amp;Assumptions'!$D$17,AF$47&gt;=$D317,AF$47&lt;=EDATE($D317,'Summary&amp;Assumptions'!$G$32))*$B317+AND(AF$56&lt;'Summary&amp;Assumptions'!$J$31,AF$47&gt;=$FO317,AF$47&lt;=$FP317)*(('Summary&amp;Assumptions'!$H$25*$C317)*(1+'Summary&amp;Assumptions'!$J$29)^(AF$46-1))+AND(AF$56&lt;'Summary&amp;Assumptions'!$J$31,AF$47&gt;=$FQ317,AF$47&lt;=$FR317)*(('Summary&amp;Assumptions'!$H$25*$C317)*(1+'Summary&amp;Assumptions'!$J$29)^(AF$46-1))</f>
        <v>0</v>
      </c>
      <c r="AB317" s="588">
        <f>AND(AG$55&gt;0,SUM($E317:AA317)&lt;'Summary&amp;Assumptions'!$G$32*$B317,$D317&gt;='Summary&amp;Assumptions'!$D$17,AG$47&gt;=$D317,AG$47&lt;=EDATE($D317,'Summary&amp;Assumptions'!$G$32))*$B317+AND(AG$56&lt;'Summary&amp;Assumptions'!$J$31,AG$47&gt;=$FO317,AG$47&lt;=$FP317)*(('Summary&amp;Assumptions'!$H$25*$C317)*(1+'Summary&amp;Assumptions'!$J$29)^(AG$46-1))+AND(AG$56&lt;'Summary&amp;Assumptions'!$J$31,AG$47&gt;=$FQ317,AG$47&lt;=$FR317)*(('Summary&amp;Assumptions'!$H$25*$C317)*(1+'Summary&amp;Assumptions'!$J$29)^(AG$46-1))</f>
        <v>0</v>
      </c>
      <c r="AC317" s="588">
        <f>AND(AH$55&gt;0,SUM($E317:AB317)&lt;'Summary&amp;Assumptions'!$G$32*$B317,$D317&gt;='Summary&amp;Assumptions'!$D$17,AH$47&gt;=$D317,AH$47&lt;=EDATE($D317,'Summary&amp;Assumptions'!$G$32))*$B317+AND(AH$56&lt;'Summary&amp;Assumptions'!$J$31,AH$47&gt;=$FO317,AH$47&lt;=$FP317)*(('Summary&amp;Assumptions'!$H$25*$C317)*(1+'Summary&amp;Assumptions'!$J$29)^(AH$46-1))+AND(AH$56&lt;'Summary&amp;Assumptions'!$J$31,AH$47&gt;=$FQ317,AH$47&lt;=$FR317)*(('Summary&amp;Assumptions'!$H$25*$C317)*(1+'Summary&amp;Assumptions'!$J$29)^(AH$46-1))</f>
        <v>0</v>
      </c>
      <c r="AD317" s="588">
        <f>AND(AI$55&gt;0,SUM($E317:AC317)&lt;'Summary&amp;Assumptions'!$G$32*$B317,$D317&gt;='Summary&amp;Assumptions'!$D$17,AI$47&gt;=$D317,AI$47&lt;=EDATE($D317,'Summary&amp;Assumptions'!$G$32))*$B317+AND(AI$56&lt;'Summary&amp;Assumptions'!$J$31,AI$47&gt;=$FO317,AI$47&lt;=$FP317)*(('Summary&amp;Assumptions'!$H$25*$C317)*(1+'Summary&amp;Assumptions'!$J$29)^(AI$46-1))+AND(AI$56&lt;'Summary&amp;Assumptions'!$J$31,AI$47&gt;=$FQ317,AI$47&lt;=$FR317)*(('Summary&amp;Assumptions'!$H$25*$C317)*(1+'Summary&amp;Assumptions'!$J$29)^(AI$46-1))</f>
        <v>0</v>
      </c>
      <c r="AE317" s="588">
        <f>AND(AJ$55&gt;0,SUM($E317:AD317)&lt;'Summary&amp;Assumptions'!$G$32*$B317,$D317&gt;='Summary&amp;Assumptions'!$D$17,AJ$47&gt;=$D317,AJ$47&lt;=EDATE($D317,'Summary&amp;Assumptions'!$G$32))*$B317+AND(AJ$56&lt;'Summary&amp;Assumptions'!$J$31,AJ$47&gt;=$FO317,AJ$47&lt;=$FP317)*(('Summary&amp;Assumptions'!$H$25*$C317)*(1+'Summary&amp;Assumptions'!$J$29)^(AJ$46-1))+AND(AJ$56&lt;'Summary&amp;Assumptions'!$J$31,AJ$47&gt;=$FQ317,AJ$47&lt;=$FR317)*(('Summary&amp;Assumptions'!$H$25*$C317)*(1+'Summary&amp;Assumptions'!$J$29)^(AJ$46-1))</f>
        <v>0</v>
      </c>
      <c r="AF317" s="588">
        <f>AND(AK$55&gt;0,SUM($E317:AE317)&lt;'Summary&amp;Assumptions'!$G$32*$B317,$D317&gt;='Summary&amp;Assumptions'!$D$17,AK$47&gt;=$D317,AK$47&lt;=EDATE($D317,'Summary&amp;Assumptions'!$G$32))*$B317+AND(AK$56&lt;'Summary&amp;Assumptions'!$J$31,AK$47&gt;=$FO317,AK$47&lt;=$FP317)*(('Summary&amp;Assumptions'!$H$25*$C317)*(1+'Summary&amp;Assumptions'!$J$29)^(AK$46-1))+AND(AK$56&lt;'Summary&amp;Assumptions'!$J$31,AK$47&gt;=$FQ317,AK$47&lt;=$FR317)*(('Summary&amp;Assumptions'!$H$25*$C317)*(1+'Summary&amp;Assumptions'!$J$29)^(AK$46-1))</f>
        <v>0</v>
      </c>
      <c r="AG317" s="588">
        <f>AND(AL$55&gt;0,SUM($E317:AF317)&lt;'Summary&amp;Assumptions'!$G$32*$B317,$D317&gt;='Summary&amp;Assumptions'!$D$17,AL$47&gt;=$D317,AL$47&lt;=EDATE($D317,'Summary&amp;Assumptions'!$G$32))*$B317+AND(AL$56&lt;'Summary&amp;Assumptions'!$J$31,AL$47&gt;=$FO317,AL$47&lt;=$FP317)*(('Summary&amp;Assumptions'!$H$25*$C317)*(1+'Summary&amp;Assumptions'!$J$29)^(AL$46-1))+AND(AL$56&lt;'Summary&amp;Assumptions'!$J$31,AL$47&gt;=$FQ317,AL$47&lt;=$FR317)*(('Summary&amp;Assumptions'!$H$25*$C317)*(1+'Summary&amp;Assumptions'!$J$29)^(AL$46-1))</f>
        <v>0</v>
      </c>
      <c r="AH317" s="588">
        <f>AND(AM$55&gt;0,SUM($E317:AG317)&lt;'Summary&amp;Assumptions'!$G$32*$B317,$D317&gt;='Summary&amp;Assumptions'!$D$17,AM$47&gt;=$D317,AM$47&lt;=EDATE($D317,'Summary&amp;Assumptions'!$G$32))*$B317+AND(AM$56&lt;'Summary&amp;Assumptions'!$J$31,AM$47&gt;=$FO317,AM$47&lt;=$FP317)*(('Summary&amp;Assumptions'!$H$25*$C317)*(1+'Summary&amp;Assumptions'!$J$29)^(AM$46-1))+AND(AM$56&lt;'Summary&amp;Assumptions'!$J$31,AM$47&gt;=$FQ317,AM$47&lt;=$FR317)*(('Summary&amp;Assumptions'!$H$25*$C317)*(1+'Summary&amp;Assumptions'!$J$29)^(AM$46-1))</f>
        <v>0</v>
      </c>
      <c r="AI317" s="588">
        <f>AND(AN$55&gt;0,SUM($E317:AH317)&lt;'Summary&amp;Assumptions'!$G$32*$B317,$D317&gt;='Summary&amp;Assumptions'!$D$17,AN$47&gt;=$D317,AN$47&lt;=EDATE($D317,'Summary&amp;Assumptions'!$G$32))*$B317+AND(AN$56&lt;'Summary&amp;Assumptions'!$J$31,AN$47&gt;=$FO317,AN$47&lt;=$FP317)*(('Summary&amp;Assumptions'!$H$25*$C317)*(1+'Summary&amp;Assumptions'!$J$29)^(AN$46-1))+AND(AN$56&lt;'Summary&amp;Assumptions'!$J$31,AN$47&gt;=$FQ317,AN$47&lt;=$FR317)*(('Summary&amp;Assumptions'!$H$25*$C317)*(1+'Summary&amp;Assumptions'!$J$29)^(AN$46-1))</f>
        <v>0</v>
      </c>
      <c r="AJ317" s="588">
        <f>AND(AO$55&gt;0,SUM($E317:AI317)&lt;'Summary&amp;Assumptions'!$G$32*$B317,$D317&gt;='Summary&amp;Assumptions'!$D$17,AO$47&gt;=$D317,AO$47&lt;=EDATE($D317,'Summary&amp;Assumptions'!$G$32))*$B317+AND(AO$56&lt;'Summary&amp;Assumptions'!$J$31,AO$47&gt;=$FO317,AO$47&lt;=$FP317)*(('Summary&amp;Assumptions'!$H$25*$C317)*(1+'Summary&amp;Assumptions'!$J$29)^(AO$46-1))+AND(AO$56&lt;'Summary&amp;Assumptions'!$J$31,AO$47&gt;=$FQ317,AO$47&lt;=$FR317)*(('Summary&amp;Assumptions'!$H$25*$C317)*(1+'Summary&amp;Assumptions'!$J$29)^(AO$46-1))</f>
        <v>0</v>
      </c>
      <c r="AK317" s="588">
        <f>AND(AP$55&gt;0,SUM($E317:AJ317)&lt;'Summary&amp;Assumptions'!$G$32*$B317,$D317&gt;='Summary&amp;Assumptions'!$D$17,AP$47&gt;=$D317,AP$47&lt;=EDATE($D317,'Summary&amp;Assumptions'!$G$32))*$B317+AND(AP$56&lt;'Summary&amp;Assumptions'!$J$31,AP$47&gt;=$FO317,AP$47&lt;=$FP317)*(('Summary&amp;Assumptions'!$H$25*$C317)*(1+'Summary&amp;Assumptions'!$J$29)^(AP$46-1))+AND(AP$56&lt;'Summary&amp;Assumptions'!$J$31,AP$47&gt;=$FQ317,AP$47&lt;=$FR317)*(('Summary&amp;Assumptions'!$H$25*$C317)*(1+'Summary&amp;Assumptions'!$J$29)^(AP$46-1))</f>
        <v>0</v>
      </c>
      <c r="AL317" s="588">
        <f>AND(AQ$55&gt;0,SUM($E317:AK317)&lt;'Summary&amp;Assumptions'!$G$32*$B317,$D317&gt;='Summary&amp;Assumptions'!$D$17,AQ$47&gt;=$D317,AQ$47&lt;=EDATE($D317,'Summary&amp;Assumptions'!$G$32))*$B317+AND(AQ$56&lt;'Summary&amp;Assumptions'!$J$31,AQ$47&gt;=$FO317,AQ$47&lt;=$FP317)*(('Summary&amp;Assumptions'!$H$25*$C317)*(1+'Summary&amp;Assumptions'!$J$29)^(AQ$46-1))+AND(AQ$56&lt;'Summary&amp;Assumptions'!$J$31,AQ$47&gt;=$FQ317,AQ$47&lt;=$FR317)*(('Summary&amp;Assumptions'!$H$25*$C317)*(1+'Summary&amp;Assumptions'!$J$29)^(AQ$46-1))</f>
        <v>0</v>
      </c>
      <c r="AM317" s="588">
        <f>AND(AR$55&gt;0,SUM($E317:AL317)&lt;'Summary&amp;Assumptions'!$G$32*$B317,$D317&gt;='Summary&amp;Assumptions'!$D$17,AR$47&gt;=$D317,AR$47&lt;=EDATE($D317,'Summary&amp;Assumptions'!$G$32))*$B317+AND(AR$56&lt;'Summary&amp;Assumptions'!$J$31,AR$47&gt;=$FO317,AR$47&lt;=$FP317)*(('Summary&amp;Assumptions'!$H$25*$C317)*(1+'Summary&amp;Assumptions'!$J$29)^(AR$46-1))+AND(AR$56&lt;'Summary&amp;Assumptions'!$J$31,AR$47&gt;=$FQ317,AR$47&lt;=$FR317)*(('Summary&amp;Assumptions'!$H$25*$C317)*(1+'Summary&amp;Assumptions'!$J$29)^(AR$46-1))</f>
        <v>0</v>
      </c>
      <c r="AN317" s="588">
        <f>AND(AS$55&gt;0,SUM($E317:AM317)&lt;'Summary&amp;Assumptions'!$G$32*$B317,$D317&gt;='Summary&amp;Assumptions'!$D$17,AS$47&gt;=$D317,AS$47&lt;=EDATE($D317,'Summary&amp;Assumptions'!$G$32))*$B317+AND(AS$56&lt;'Summary&amp;Assumptions'!$J$31,AS$47&gt;=$FO317,AS$47&lt;=$FP317)*(('Summary&amp;Assumptions'!$H$25*$C317)*(1+'Summary&amp;Assumptions'!$J$29)^(AS$46-1))+AND(AS$56&lt;'Summary&amp;Assumptions'!$J$31,AS$47&gt;=$FQ317,AS$47&lt;=$FR317)*(('Summary&amp;Assumptions'!$H$25*$C317)*(1+'Summary&amp;Assumptions'!$J$29)^(AS$46-1))</f>
        <v>0</v>
      </c>
      <c r="AO317" s="588">
        <f>AND(AT$55&gt;0,SUM($E317:AN317)&lt;'Summary&amp;Assumptions'!$G$32*$B317,$D317&gt;='Summary&amp;Assumptions'!$D$17,AT$47&gt;=$D317,AT$47&lt;=EDATE($D317,'Summary&amp;Assumptions'!$G$32))*$B317+AND(AT$56&lt;'Summary&amp;Assumptions'!$J$31,AT$47&gt;=$FO317,AT$47&lt;=$FP317)*(('Summary&amp;Assumptions'!$H$25*$C317)*(1+'Summary&amp;Assumptions'!$J$29)^(AT$46-1))+AND(AT$56&lt;'Summary&amp;Assumptions'!$J$31,AT$47&gt;=$FQ317,AT$47&lt;=$FR317)*(('Summary&amp;Assumptions'!$H$25*$C317)*(1+'Summary&amp;Assumptions'!$J$29)^(AT$46-1))</f>
        <v>0</v>
      </c>
      <c r="AP317" s="588">
        <f>AND(AU$55&gt;0,SUM($E317:AO317)&lt;'Summary&amp;Assumptions'!$G$32*$B317,$D317&gt;='Summary&amp;Assumptions'!$D$17,AU$47&gt;=$D317,AU$47&lt;=EDATE($D317,'Summary&amp;Assumptions'!$G$32))*$B317+AND(AU$56&lt;'Summary&amp;Assumptions'!$J$31,AU$47&gt;=$FO317,AU$47&lt;=$FP317)*(('Summary&amp;Assumptions'!$H$25*$C317)*(1+'Summary&amp;Assumptions'!$J$29)^(AU$46-1))+AND(AU$56&lt;'Summary&amp;Assumptions'!$J$31,AU$47&gt;=$FQ317,AU$47&lt;=$FR317)*(('Summary&amp;Assumptions'!$H$25*$C317)*(1+'Summary&amp;Assumptions'!$J$29)^(AU$46-1))</f>
        <v>0</v>
      </c>
      <c r="AQ317" s="588">
        <f>AND(AV$55&gt;0,SUM($E317:AP317)&lt;'Summary&amp;Assumptions'!$G$32*$B317,$D317&gt;='Summary&amp;Assumptions'!$D$17,AV$47&gt;=$D317,AV$47&lt;=EDATE($D317,'Summary&amp;Assumptions'!$G$32))*$B317+AND(AV$56&lt;'Summary&amp;Assumptions'!$J$31,AV$47&gt;=$FO317,AV$47&lt;=$FP317)*(('Summary&amp;Assumptions'!$H$25*$C317)*(1+'Summary&amp;Assumptions'!$J$29)^(AV$46-1))+AND(AV$56&lt;'Summary&amp;Assumptions'!$J$31,AV$47&gt;=$FQ317,AV$47&lt;=$FR317)*(('Summary&amp;Assumptions'!$H$25*$C317)*(1+'Summary&amp;Assumptions'!$J$29)^(AV$46-1))</f>
        <v>0</v>
      </c>
      <c r="AR317" s="588">
        <f>AND(AW$55&gt;0,SUM($E317:AQ317)&lt;'Summary&amp;Assumptions'!$G$32*$B317,$D317&gt;='Summary&amp;Assumptions'!$D$17,AW$47&gt;=$D317,AW$47&lt;=EDATE($D317,'Summary&amp;Assumptions'!$G$32))*$B317+AND(AW$56&lt;'Summary&amp;Assumptions'!$J$31,AW$47&gt;=$FO317,AW$47&lt;=$FP317)*(('Summary&amp;Assumptions'!$H$25*$C317)*(1+'Summary&amp;Assumptions'!$J$29)^(AW$46-1))+AND(AW$56&lt;'Summary&amp;Assumptions'!$J$31,AW$47&gt;=$FQ317,AW$47&lt;=$FR317)*(('Summary&amp;Assumptions'!$H$25*$C317)*(1+'Summary&amp;Assumptions'!$J$29)^(AW$46-1))</f>
        <v>0</v>
      </c>
      <c r="AS317" s="588">
        <f>AND(AX$55&gt;0,SUM($E317:AR317)&lt;'Summary&amp;Assumptions'!$G$32*$B317,$D317&gt;='Summary&amp;Assumptions'!$D$17,AX$47&gt;=$D317,AX$47&lt;=EDATE($D317,'Summary&amp;Assumptions'!$G$32))*$B317+AND(AX$56&lt;'Summary&amp;Assumptions'!$J$31,AX$47&gt;=$FO317,AX$47&lt;=$FP317)*(('Summary&amp;Assumptions'!$H$25*$C317)*(1+'Summary&amp;Assumptions'!$J$29)^(AX$46-1))+AND(AX$56&lt;'Summary&amp;Assumptions'!$J$31,AX$47&gt;=$FQ317,AX$47&lt;=$FR317)*(('Summary&amp;Assumptions'!$H$25*$C317)*(1+'Summary&amp;Assumptions'!$J$29)^(AX$46-1))</f>
        <v>0</v>
      </c>
      <c r="AT317" s="588">
        <f>AND(AY$55&gt;0,SUM($E317:AS317)&lt;'Summary&amp;Assumptions'!$G$32*$B317,$D317&gt;='Summary&amp;Assumptions'!$D$17,AY$47&gt;=$D317,AY$47&lt;=EDATE($D317,'Summary&amp;Assumptions'!$G$32))*$B317+AND(AY$56&lt;'Summary&amp;Assumptions'!$J$31,AY$47&gt;=$FO317,AY$47&lt;=$FP317)*(('Summary&amp;Assumptions'!$H$25*$C317)*(1+'Summary&amp;Assumptions'!$J$29)^(AY$46-1))+AND(AY$56&lt;'Summary&amp;Assumptions'!$J$31,AY$47&gt;=$FQ317,AY$47&lt;=$FR317)*(('Summary&amp;Assumptions'!$H$25*$C317)*(1+'Summary&amp;Assumptions'!$J$29)^(AY$46-1))</f>
        <v>0</v>
      </c>
      <c r="AU317" s="588">
        <f>AND(AZ$55&gt;0,SUM($E317:AT317)&lt;'Summary&amp;Assumptions'!$G$32*$B317,$D317&gt;='Summary&amp;Assumptions'!$D$17,AZ$47&gt;=$D317,AZ$47&lt;=EDATE($D317,'Summary&amp;Assumptions'!$G$32))*$B317+AND(AZ$56&lt;'Summary&amp;Assumptions'!$J$31,AZ$47&gt;=$FO317,AZ$47&lt;=$FP317)*(('Summary&amp;Assumptions'!$H$25*$C317)*(1+'Summary&amp;Assumptions'!$J$29)^(AZ$46-1))+AND(AZ$56&lt;'Summary&amp;Assumptions'!$J$31,AZ$47&gt;=$FQ317,AZ$47&lt;=$FR317)*(('Summary&amp;Assumptions'!$H$25*$C317)*(1+'Summary&amp;Assumptions'!$J$29)^(AZ$46-1))</f>
        <v>0</v>
      </c>
      <c r="AV317" s="588">
        <f>AND(BA$55&gt;0,SUM($E317:AU317)&lt;'Summary&amp;Assumptions'!$G$32*$B317,$D317&gt;='Summary&amp;Assumptions'!$D$17,BA$47&gt;=$D317,BA$47&lt;=EDATE($D317,'Summary&amp;Assumptions'!$G$32))*$B317+AND(BA$56&lt;'Summary&amp;Assumptions'!$J$31,BA$47&gt;=$FO317,BA$47&lt;=$FP317)*(('Summary&amp;Assumptions'!$H$25*$C317)*(1+'Summary&amp;Assumptions'!$J$29)^(BA$46-1))+AND(BA$56&lt;'Summary&amp;Assumptions'!$J$31,BA$47&gt;=$FQ317,BA$47&lt;=$FR317)*(('Summary&amp;Assumptions'!$H$25*$C317)*(1+'Summary&amp;Assumptions'!$J$29)^(BA$46-1))</f>
        <v>0</v>
      </c>
      <c r="AW317" s="588">
        <f>AND(BB$55&gt;0,SUM($E317:AV317)&lt;'Summary&amp;Assumptions'!$G$32*$B317,$D317&gt;='Summary&amp;Assumptions'!$D$17,BB$47&gt;=$D317,BB$47&lt;=EDATE($D317,'Summary&amp;Assumptions'!$G$32))*$B317+AND(BB$56&lt;'Summary&amp;Assumptions'!$J$31,BB$47&gt;=$FO317,BB$47&lt;=$FP317)*(('Summary&amp;Assumptions'!$H$25*$C317)*(1+'Summary&amp;Assumptions'!$J$29)^(BB$46-1))+AND(BB$56&lt;'Summary&amp;Assumptions'!$J$31,BB$47&gt;=$FQ317,BB$47&lt;=$FR317)*(('Summary&amp;Assumptions'!$H$25*$C317)*(1+'Summary&amp;Assumptions'!$J$29)^(BB$46-1))</f>
        <v>0</v>
      </c>
      <c r="AX317" s="588">
        <f>AND(BC$55&gt;0,SUM($E317:AW317)&lt;'Summary&amp;Assumptions'!$G$32*$B317,$D317&gt;='Summary&amp;Assumptions'!$D$17,BC$47&gt;=$D317,BC$47&lt;=EDATE($D317,'Summary&amp;Assumptions'!$G$32))*$B317+AND(BC$56&lt;'Summary&amp;Assumptions'!$J$31,BC$47&gt;=$FO317,BC$47&lt;=$FP317)*(('Summary&amp;Assumptions'!$H$25*$C317)*(1+'Summary&amp;Assumptions'!$J$29)^(BC$46-1))+AND(BC$56&lt;'Summary&amp;Assumptions'!$J$31,BC$47&gt;=$FQ317,BC$47&lt;=$FR317)*(('Summary&amp;Assumptions'!$H$25*$C317)*(1+'Summary&amp;Assumptions'!$J$29)^(BC$46-1))</f>
        <v>0</v>
      </c>
      <c r="AY317" s="588">
        <f>AND(BD$55&gt;0,SUM($E317:AX317)&lt;'Summary&amp;Assumptions'!$G$32*$B317,$D317&gt;='Summary&amp;Assumptions'!$D$17,BD$47&gt;=$D317,BD$47&lt;=EDATE($D317,'Summary&amp;Assumptions'!$G$32))*$B317+AND(BD$56&lt;'Summary&amp;Assumptions'!$J$31,BD$47&gt;=$FO317,BD$47&lt;=$FP317)*(('Summary&amp;Assumptions'!$H$25*$C317)*(1+'Summary&amp;Assumptions'!$J$29)^(BD$46-1))+AND(BD$56&lt;'Summary&amp;Assumptions'!$J$31,BD$47&gt;=$FQ317,BD$47&lt;=$FR317)*(('Summary&amp;Assumptions'!$H$25*$C317)*(1+'Summary&amp;Assumptions'!$J$29)^(BD$46-1))</f>
        <v>0</v>
      </c>
      <c r="AZ317" s="588">
        <f>AND(BE$55&gt;0,SUM($E317:AY317)&lt;'Summary&amp;Assumptions'!$G$32*$B317,$D317&gt;='Summary&amp;Assumptions'!$D$17,BE$47&gt;=$D317,BE$47&lt;=EDATE($D317,'Summary&amp;Assumptions'!$G$32))*$B317+AND(BE$56&lt;'Summary&amp;Assumptions'!$J$31,BE$47&gt;=$FO317,BE$47&lt;=$FP317)*(('Summary&amp;Assumptions'!$H$25*$C317)*(1+'Summary&amp;Assumptions'!$J$29)^(BE$46-1))+AND(BE$56&lt;'Summary&amp;Assumptions'!$J$31,BE$47&gt;=$FQ317,BE$47&lt;=$FR317)*(('Summary&amp;Assumptions'!$H$25*$C317)*(1+'Summary&amp;Assumptions'!$J$29)^(BE$46-1))</f>
        <v>0</v>
      </c>
      <c r="BA317" s="588">
        <f>AND(BF$55&gt;0,SUM($E317:AZ317)&lt;'Summary&amp;Assumptions'!$G$32*$B317,$D317&gt;='Summary&amp;Assumptions'!$D$17,BF$47&gt;=$D317,BF$47&lt;=EDATE($D317,'Summary&amp;Assumptions'!$G$32))*$B317+AND(BF$56&lt;'Summary&amp;Assumptions'!$J$31,BF$47&gt;=$FO317,BF$47&lt;=$FP317)*(('Summary&amp;Assumptions'!$H$25*$C317)*(1+'Summary&amp;Assumptions'!$J$29)^(BF$46-1))+AND(BF$56&lt;'Summary&amp;Assumptions'!$J$31,BF$47&gt;=$FQ317,BF$47&lt;=$FR317)*(('Summary&amp;Assumptions'!$H$25*$C317)*(1+'Summary&amp;Assumptions'!$J$29)^(BF$46-1))</f>
        <v>0</v>
      </c>
      <c r="BB317" s="588">
        <f>AND(BG$55&gt;0,SUM($E317:BA317)&lt;'Summary&amp;Assumptions'!$G$32*$B317,$D317&gt;='Summary&amp;Assumptions'!$D$17,BG$47&gt;=$D317,BG$47&lt;=EDATE($D317,'Summary&amp;Assumptions'!$G$32))*$B317+AND(BG$56&lt;'Summary&amp;Assumptions'!$J$31,BG$47&gt;=$FO317,BG$47&lt;=$FP317)*(('Summary&amp;Assumptions'!$H$25*$C317)*(1+'Summary&amp;Assumptions'!$J$29)^(BG$46-1))+AND(BG$56&lt;'Summary&amp;Assumptions'!$J$31,BG$47&gt;=$FQ317,BG$47&lt;=$FR317)*(('Summary&amp;Assumptions'!$H$25*$C317)*(1+'Summary&amp;Assumptions'!$J$29)^(BG$46-1))</f>
        <v>0</v>
      </c>
      <c r="BC317" s="588">
        <f>AND(BH$55&gt;0,SUM($E317:BB317)&lt;'Summary&amp;Assumptions'!$G$32*$B317,$D317&gt;='Summary&amp;Assumptions'!$D$17,BH$47&gt;=$D317,BH$47&lt;=EDATE($D317,'Summary&amp;Assumptions'!$G$32))*$B317+AND(BH$56&lt;'Summary&amp;Assumptions'!$J$31,BH$47&gt;=$FO317,BH$47&lt;=$FP317)*(('Summary&amp;Assumptions'!$H$25*$C317)*(1+'Summary&amp;Assumptions'!$J$29)^(BH$46-1))+AND(BH$56&lt;'Summary&amp;Assumptions'!$J$31,BH$47&gt;=$FQ317,BH$47&lt;=$FR317)*(('Summary&amp;Assumptions'!$H$25*$C317)*(1+'Summary&amp;Assumptions'!$J$29)^(BH$46-1))</f>
        <v>0</v>
      </c>
      <c r="BD317" s="588">
        <f>AND(BI$55&gt;0,SUM($E317:BC317)&lt;'Summary&amp;Assumptions'!$G$32*$B317,$D317&gt;='Summary&amp;Assumptions'!$D$17,BI$47&gt;=$D317,BI$47&lt;=EDATE($D317,'Summary&amp;Assumptions'!$G$32))*$B317+AND(BI$56&lt;'Summary&amp;Assumptions'!$J$31,BI$47&gt;=$FO317,BI$47&lt;=$FP317)*(('Summary&amp;Assumptions'!$H$25*$C317)*(1+'Summary&amp;Assumptions'!$J$29)^(BI$46-1))+AND(BI$56&lt;'Summary&amp;Assumptions'!$J$31,BI$47&gt;=$FQ317,BI$47&lt;=$FR317)*(('Summary&amp;Assumptions'!$H$25*$C317)*(1+'Summary&amp;Assumptions'!$J$29)^(BI$46-1))</f>
        <v>0</v>
      </c>
      <c r="BE317" s="588">
        <f>AND(BJ$55&gt;0,SUM($E317:BD317)&lt;'Summary&amp;Assumptions'!$G$32*$B317,$D317&gt;='Summary&amp;Assumptions'!$D$17,BJ$47&gt;=$D317,BJ$47&lt;=EDATE($D317,'Summary&amp;Assumptions'!$G$32))*$B317+AND(BJ$56&lt;'Summary&amp;Assumptions'!$J$31,BJ$47&gt;=$FO317,BJ$47&lt;=$FP317)*(('Summary&amp;Assumptions'!$H$25*$C317)*(1+'Summary&amp;Assumptions'!$J$29)^(BJ$46-1))+AND(BJ$56&lt;'Summary&amp;Assumptions'!$J$31,BJ$47&gt;=$FQ317,BJ$47&lt;=$FR317)*(('Summary&amp;Assumptions'!$H$25*$C317)*(1+'Summary&amp;Assumptions'!$J$29)^(BJ$46-1))</f>
        <v>0</v>
      </c>
      <c r="BF317" s="588">
        <f>AND(BK$55&gt;0,SUM($E317:BE317)&lt;'Summary&amp;Assumptions'!$G$32*$B317,$D317&gt;='Summary&amp;Assumptions'!$D$17,BK$47&gt;=$D317,BK$47&lt;=EDATE($D317,'Summary&amp;Assumptions'!$G$32))*$B317+AND(BK$56&lt;'Summary&amp;Assumptions'!$J$31,BK$47&gt;=$FO317,BK$47&lt;=$FP317)*(('Summary&amp;Assumptions'!$H$25*$C317)*(1+'Summary&amp;Assumptions'!$J$29)^(BK$46-1))+AND(BK$56&lt;'Summary&amp;Assumptions'!$J$31,BK$47&gt;=$FQ317,BK$47&lt;=$FR317)*(('Summary&amp;Assumptions'!$H$25*$C317)*(1+'Summary&amp;Assumptions'!$J$29)^(BK$46-1))</f>
        <v>0</v>
      </c>
      <c r="BG317" s="588">
        <f>AND(BL$55&gt;0,SUM($E317:BF317)&lt;'Summary&amp;Assumptions'!$G$32*$B317,$D317&gt;='Summary&amp;Assumptions'!$D$17,BL$47&gt;=$D317,BL$47&lt;=EDATE($D317,'Summary&amp;Assumptions'!$G$32))*$B317+AND(BL$56&lt;'Summary&amp;Assumptions'!$J$31,BL$47&gt;=$FO317,BL$47&lt;=$FP317)*(('Summary&amp;Assumptions'!$H$25*$C317)*(1+'Summary&amp;Assumptions'!$J$29)^(BL$46-1))+AND(BL$56&lt;'Summary&amp;Assumptions'!$J$31,BL$47&gt;=$FQ317,BL$47&lt;=$FR317)*(('Summary&amp;Assumptions'!$H$25*$C317)*(1+'Summary&amp;Assumptions'!$J$29)^(BL$46-1))</f>
        <v>0</v>
      </c>
      <c r="BH317" s="588">
        <f>AND(BM$55&gt;0,SUM($E317:BG317)&lt;'Summary&amp;Assumptions'!$G$32*$B317,$D317&gt;='Summary&amp;Assumptions'!$D$17,BM$47&gt;=$D317,BM$47&lt;=EDATE($D317,'Summary&amp;Assumptions'!$G$32))*$B317+AND(BM$56&lt;'Summary&amp;Assumptions'!$J$31,BM$47&gt;=$FO317,BM$47&lt;=$FP317)*(('Summary&amp;Assumptions'!$H$25*$C317)*(1+'Summary&amp;Assumptions'!$J$29)^(BM$46-1))+AND(BM$56&lt;'Summary&amp;Assumptions'!$J$31,BM$47&gt;=$FQ317,BM$47&lt;=$FR317)*(('Summary&amp;Assumptions'!$H$25*$C317)*(1+'Summary&amp;Assumptions'!$J$29)^(BM$46-1))</f>
        <v>0</v>
      </c>
      <c r="BI317" s="588">
        <f>AND(BN$55&gt;0,SUM($E317:BH317)&lt;'Summary&amp;Assumptions'!$G$32*$B317,$D317&gt;='Summary&amp;Assumptions'!$D$17,BN$47&gt;=$D317,BN$47&lt;=EDATE($D317,'Summary&amp;Assumptions'!$G$32))*$B317+AND(BN$56&lt;'Summary&amp;Assumptions'!$J$31,BN$47&gt;=$FO317,BN$47&lt;=$FP317)*(('Summary&amp;Assumptions'!$H$25*$C317)*(1+'Summary&amp;Assumptions'!$J$29)^(BN$46-1))+AND(BN$56&lt;'Summary&amp;Assumptions'!$J$31,BN$47&gt;=$FQ317,BN$47&lt;=$FR317)*(('Summary&amp;Assumptions'!$H$25*$C317)*(1+'Summary&amp;Assumptions'!$J$29)^(BN$46-1))</f>
        <v>0</v>
      </c>
      <c r="BJ317" s="588">
        <f>AND(BO$55&gt;0,SUM($E317:BI317)&lt;'Summary&amp;Assumptions'!$G$32*$B317,$D317&gt;='Summary&amp;Assumptions'!$D$17,BO$47&gt;=$D317,BO$47&lt;=EDATE($D317,'Summary&amp;Assumptions'!$G$32))*$B317+AND(BO$56&lt;'Summary&amp;Assumptions'!$J$31,BO$47&gt;=$FO317,BO$47&lt;=$FP317)*(('Summary&amp;Assumptions'!$H$25*$C317)*(1+'Summary&amp;Assumptions'!$J$29)^(BO$46-1))+AND(BO$56&lt;'Summary&amp;Assumptions'!$J$31,BO$47&gt;=$FQ317,BO$47&lt;=$FR317)*(('Summary&amp;Assumptions'!$H$25*$C317)*(1+'Summary&amp;Assumptions'!$J$29)^(BO$46-1))</f>
        <v>0</v>
      </c>
      <c r="BK317" s="588">
        <f>AND(BP$55&gt;0,SUM($E317:BJ317)&lt;'Summary&amp;Assumptions'!$G$32*$B317,$D317&gt;='Summary&amp;Assumptions'!$D$17,BP$47&gt;=$D317,BP$47&lt;=EDATE($D317,'Summary&amp;Assumptions'!$G$32))*$B317+AND(BP$56&lt;'Summary&amp;Assumptions'!$J$31,BP$47&gt;=$FO317,BP$47&lt;=$FP317)*(('Summary&amp;Assumptions'!$H$25*$C317)*(1+'Summary&amp;Assumptions'!$J$29)^(BP$46-1))+AND(BP$56&lt;'Summary&amp;Assumptions'!$J$31,BP$47&gt;=$FQ317,BP$47&lt;=$FR317)*(('Summary&amp;Assumptions'!$H$25*$C317)*(1+'Summary&amp;Assumptions'!$J$29)^(BP$46-1))</f>
        <v>0</v>
      </c>
      <c r="BL317" s="588">
        <f>AND(BQ$55&gt;0,SUM($E317:BK317)&lt;'Summary&amp;Assumptions'!$G$32*$B317,$D317&gt;='Summary&amp;Assumptions'!$D$17,BQ$47&gt;=$D317,BQ$47&lt;=EDATE($D317,'Summary&amp;Assumptions'!$G$32))*$B317+AND(BQ$56&lt;'Summary&amp;Assumptions'!$J$31,BQ$47&gt;=$FO317,BQ$47&lt;=$FP317)*(('Summary&amp;Assumptions'!$H$25*$C317)*(1+'Summary&amp;Assumptions'!$J$29)^(BQ$46-1))+AND(BQ$56&lt;'Summary&amp;Assumptions'!$J$31,BQ$47&gt;=$FQ317,BQ$47&lt;=$FR317)*(('Summary&amp;Assumptions'!$H$25*$C317)*(1+'Summary&amp;Assumptions'!$J$29)^(BQ$46-1))</f>
        <v>0</v>
      </c>
      <c r="BM317" s="588">
        <f>AND(BR$55&gt;0,SUM($E317:BL317)&lt;'Summary&amp;Assumptions'!$G$32*$B317,$D317&gt;='Summary&amp;Assumptions'!$D$17,BR$47&gt;=$D317,BR$47&lt;=EDATE($D317,'Summary&amp;Assumptions'!$G$32))*$B317+AND(BR$56&lt;'Summary&amp;Assumptions'!$J$31,BR$47&gt;=$FO317,BR$47&lt;=$FP317)*(('Summary&amp;Assumptions'!$H$25*$C317)*(1+'Summary&amp;Assumptions'!$J$29)^(BR$46-1))+AND(BR$56&lt;'Summary&amp;Assumptions'!$J$31,BR$47&gt;=$FQ317,BR$47&lt;=$FR317)*(('Summary&amp;Assumptions'!$H$25*$C317)*(1+'Summary&amp;Assumptions'!$J$29)^(BR$46-1))</f>
        <v>0</v>
      </c>
      <c r="BN317" s="588">
        <f>AND(BS$55&gt;0,SUM($E317:BM317)&lt;'Summary&amp;Assumptions'!$G$32*$B317,$D317&gt;='Summary&amp;Assumptions'!$D$17,BS$47&gt;=$D317,BS$47&lt;=EDATE($D317,'Summary&amp;Assumptions'!$G$32))*$B317+AND(BS$56&lt;'Summary&amp;Assumptions'!$J$31,BS$47&gt;=$FO317,BS$47&lt;=$FP317)*(('Summary&amp;Assumptions'!$H$25*$C317)*(1+'Summary&amp;Assumptions'!$J$29)^(BS$46-1))+AND(BS$56&lt;'Summary&amp;Assumptions'!$J$31,BS$47&gt;=$FQ317,BS$47&lt;=$FR317)*(('Summary&amp;Assumptions'!$H$25*$C317)*(1+'Summary&amp;Assumptions'!$J$29)^(BS$46-1))</f>
        <v>0</v>
      </c>
      <c r="BO317" s="588">
        <f>AND(BT$55&gt;0,SUM($E317:BN317)&lt;'Summary&amp;Assumptions'!$G$32*$B317,$D317&gt;='Summary&amp;Assumptions'!$D$17,BT$47&gt;=$D317,BT$47&lt;=EDATE($D317,'Summary&amp;Assumptions'!$G$32))*$B317+AND(BT$56&lt;'Summary&amp;Assumptions'!$J$31,BT$47&gt;=$FO317,BT$47&lt;=$FP317)*(('Summary&amp;Assumptions'!$H$25*$C317)*(1+'Summary&amp;Assumptions'!$J$29)^(BT$46-1))+AND(BT$56&lt;'Summary&amp;Assumptions'!$J$31,BT$47&gt;=$FQ317,BT$47&lt;=$FR317)*(('Summary&amp;Assumptions'!$H$25*$C317)*(1+'Summary&amp;Assumptions'!$J$29)^(BT$46-1))</f>
        <v>0</v>
      </c>
      <c r="BP317" s="588">
        <f>AND(BU$55&gt;0,SUM($E317:BO317)&lt;'Summary&amp;Assumptions'!$G$32*$B317,$D317&gt;='Summary&amp;Assumptions'!$D$17,BU$47&gt;=$D317,BU$47&lt;=EDATE($D317,'Summary&amp;Assumptions'!$G$32))*$B317+AND(BU$56&lt;'Summary&amp;Assumptions'!$J$31,BU$47&gt;=$FO317,BU$47&lt;=$FP317)*(('Summary&amp;Assumptions'!$H$25*$C317)*(1+'Summary&amp;Assumptions'!$J$29)^(BU$46-1))+AND(BU$56&lt;'Summary&amp;Assumptions'!$J$31,BU$47&gt;=$FQ317,BU$47&lt;=$FR317)*(('Summary&amp;Assumptions'!$H$25*$C317)*(1+'Summary&amp;Assumptions'!$J$29)^(BU$46-1))</f>
        <v>0</v>
      </c>
      <c r="BQ317" s="588">
        <f>AND(BV$55&gt;0,SUM($E317:BP317)&lt;'Summary&amp;Assumptions'!$G$32*$B317,$D317&gt;='Summary&amp;Assumptions'!$D$17,BV$47&gt;=$D317,BV$47&lt;=EDATE($D317,'Summary&amp;Assumptions'!$G$32))*$B317+AND(BV$56&lt;'Summary&amp;Assumptions'!$J$31,BV$47&gt;=$FO317,BV$47&lt;=$FP317)*(('Summary&amp;Assumptions'!$H$25*$C317)*(1+'Summary&amp;Assumptions'!$J$29)^(BV$46-1))+AND(BV$56&lt;'Summary&amp;Assumptions'!$J$31,BV$47&gt;=$FQ317,BV$47&lt;=$FR317)*(('Summary&amp;Assumptions'!$H$25*$C317)*(1+'Summary&amp;Assumptions'!$J$29)^(BV$46-1))</f>
        <v>0</v>
      </c>
      <c r="BR317" s="588">
        <f>AND(BW$55&gt;0,SUM($E317:BQ317)&lt;'Summary&amp;Assumptions'!$G$32*$B317,$D317&gt;='Summary&amp;Assumptions'!$D$17,BW$47&gt;=$D317,BW$47&lt;=EDATE($D317,'Summary&amp;Assumptions'!$G$32))*$B317+AND(BW$56&lt;'Summary&amp;Assumptions'!$J$31,BW$47&gt;=$FO317,BW$47&lt;=$FP317)*(('Summary&amp;Assumptions'!$H$25*$C317)*(1+'Summary&amp;Assumptions'!$J$29)^(BW$46-1))+AND(BW$56&lt;'Summary&amp;Assumptions'!$J$31,BW$47&gt;=$FQ317,BW$47&lt;=$FR317)*(('Summary&amp;Assumptions'!$H$25*$C317)*(1+'Summary&amp;Assumptions'!$J$29)^(BW$46-1))</f>
        <v>0</v>
      </c>
      <c r="BS317" s="588">
        <f>AND(BX$55&gt;0,SUM($E317:BR317)&lt;'Summary&amp;Assumptions'!$G$32*$B317,$D317&gt;='Summary&amp;Assumptions'!$D$17,BX$47&gt;=$D317,BX$47&lt;=EDATE($D317,'Summary&amp;Assumptions'!$G$32))*$B317+AND(BX$56&lt;'Summary&amp;Assumptions'!$J$31,BX$47&gt;=$FO317,BX$47&lt;=$FP317)*(('Summary&amp;Assumptions'!$H$25*$C317)*(1+'Summary&amp;Assumptions'!$J$29)^(BX$46-1))+AND(BX$56&lt;'Summary&amp;Assumptions'!$J$31,BX$47&gt;=$FQ317,BX$47&lt;=$FR317)*(('Summary&amp;Assumptions'!$H$25*$C317)*(1+'Summary&amp;Assumptions'!$J$29)^(BX$46-1))</f>
        <v>0</v>
      </c>
      <c r="BT317" s="588">
        <f>AND(BY$55&gt;0,SUM($E317:BS317)&lt;'Summary&amp;Assumptions'!$G$32*$B317,$D317&gt;='Summary&amp;Assumptions'!$D$17,BY$47&gt;=$D317,BY$47&lt;=EDATE($D317,'Summary&amp;Assumptions'!$G$32))*$B317+AND(BY$56&lt;'Summary&amp;Assumptions'!$J$31,BY$47&gt;=$FO317,BY$47&lt;=$FP317)*(('Summary&amp;Assumptions'!$H$25*$C317)*(1+'Summary&amp;Assumptions'!$J$29)^(BY$46-1))+AND(BY$56&lt;'Summary&amp;Assumptions'!$J$31,BY$47&gt;=$FQ317,BY$47&lt;=$FR317)*(('Summary&amp;Assumptions'!$H$25*$C317)*(1+'Summary&amp;Assumptions'!$J$29)^(BY$46-1))</f>
        <v>0</v>
      </c>
      <c r="BU317" s="588">
        <f>AND(BZ$55&gt;0,SUM($E317:BT317)&lt;'Summary&amp;Assumptions'!$G$32*$B317,$D317&gt;='Summary&amp;Assumptions'!$D$17,BZ$47&gt;=$D317,BZ$47&lt;=EDATE($D317,'Summary&amp;Assumptions'!$G$32))*$B317+AND(BZ$56&lt;'Summary&amp;Assumptions'!$J$31,BZ$47&gt;=$FO317,BZ$47&lt;=$FP317)*(('Summary&amp;Assumptions'!$H$25*$C317)*(1+'Summary&amp;Assumptions'!$J$29)^(BZ$46-1))+AND(BZ$56&lt;'Summary&amp;Assumptions'!$J$31,BZ$47&gt;=$FQ317,BZ$47&lt;=$FR317)*(('Summary&amp;Assumptions'!$H$25*$C317)*(1+'Summary&amp;Assumptions'!$J$29)^(BZ$46-1))</f>
        <v>0</v>
      </c>
      <c r="BV317" s="588">
        <f>AND(CA$55&gt;0,SUM($E317:BU317)&lt;'Summary&amp;Assumptions'!$G$32*$B317,$D317&gt;='Summary&amp;Assumptions'!$D$17,CA$47&gt;=$D317,CA$47&lt;=EDATE($D317,'Summary&amp;Assumptions'!$G$32))*$B317+AND(CA$56&lt;'Summary&amp;Assumptions'!$J$31,CA$47&gt;=$FO317,CA$47&lt;=$FP317)*(('Summary&amp;Assumptions'!$H$25*$C317)*(1+'Summary&amp;Assumptions'!$J$29)^(CA$46-1))+AND(CA$56&lt;'Summary&amp;Assumptions'!$J$31,CA$47&gt;=$FQ317,CA$47&lt;=$FR317)*(('Summary&amp;Assumptions'!$H$25*$C317)*(1+'Summary&amp;Assumptions'!$J$29)^(CA$46-1))</f>
        <v>0</v>
      </c>
      <c r="BW317" s="588">
        <f>AND(CB$55&gt;0,SUM($E317:BV317)&lt;'Summary&amp;Assumptions'!$G$32*$B317,$D317&gt;='Summary&amp;Assumptions'!$D$17,CB$47&gt;=$D317,CB$47&lt;=EDATE($D317,'Summary&amp;Assumptions'!$G$32))*$B317+AND(CB$56&lt;'Summary&amp;Assumptions'!$J$31,CB$47&gt;=$FO317,CB$47&lt;=$FP317)*(('Summary&amp;Assumptions'!$H$25*$C317)*(1+'Summary&amp;Assumptions'!$J$29)^(CB$46-1))+AND(CB$56&lt;'Summary&amp;Assumptions'!$J$31,CB$47&gt;=$FQ317,CB$47&lt;=$FR317)*(('Summary&amp;Assumptions'!$H$25*$C317)*(1+'Summary&amp;Assumptions'!$J$29)^(CB$46-1))</f>
        <v>0</v>
      </c>
      <c r="BX317" s="588">
        <f>AND(CC$55&gt;0,SUM($E317:BW317)&lt;'Summary&amp;Assumptions'!$G$32*$B317,$D317&gt;='Summary&amp;Assumptions'!$D$17,CC$47&gt;=$D317,CC$47&lt;=EDATE($D317,'Summary&amp;Assumptions'!$G$32))*$B317+AND(CC$56&lt;'Summary&amp;Assumptions'!$J$31,CC$47&gt;=$FO317,CC$47&lt;=$FP317)*(('Summary&amp;Assumptions'!$H$25*$C317)*(1+'Summary&amp;Assumptions'!$J$29)^(CC$46-1))+AND(CC$56&lt;'Summary&amp;Assumptions'!$J$31,CC$47&gt;=$FQ317,CC$47&lt;=$FR317)*(('Summary&amp;Assumptions'!$H$25*$C317)*(1+'Summary&amp;Assumptions'!$J$29)^(CC$46-1))</f>
        <v>0</v>
      </c>
      <c r="BY317" s="588">
        <f>AND(CD$55&gt;0,SUM($E317:BX317)&lt;'Summary&amp;Assumptions'!$G$32*$B317,$D317&gt;='Summary&amp;Assumptions'!$D$17,CD$47&gt;=$D317,CD$47&lt;=EDATE($D317,'Summary&amp;Assumptions'!$G$32))*$B317+AND(CD$56&lt;'Summary&amp;Assumptions'!$J$31,CD$47&gt;=$FO317,CD$47&lt;=$FP317)*(('Summary&amp;Assumptions'!$H$25*$C317)*(1+'Summary&amp;Assumptions'!$J$29)^(CD$46-1))+AND(CD$56&lt;'Summary&amp;Assumptions'!$J$31,CD$47&gt;=$FQ317,CD$47&lt;=$FR317)*(('Summary&amp;Assumptions'!$H$25*$C317)*(1+'Summary&amp;Assumptions'!$J$29)^(CD$46-1))</f>
        <v>0</v>
      </c>
      <c r="BZ317" s="588">
        <f>AND(CE$55&gt;0,SUM($E317:BY317)&lt;'Summary&amp;Assumptions'!$G$32*$B317,$D317&gt;='Summary&amp;Assumptions'!$D$17,CE$47&gt;=$D317,CE$47&lt;=EDATE($D317,'Summary&amp;Assumptions'!$G$32))*$B317+AND(CE$56&lt;'Summary&amp;Assumptions'!$J$31,CE$47&gt;=$FO317,CE$47&lt;=$FP317)*(('Summary&amp;Assumptions'!$H$25*$C317)*(1+'Summary&amp;Assumptions'!$J$29)^(CE$46-1))+AND(CE$56&lt;'Summary&amp;Assumptions'!$J$31,CE$47&gt;=$FQ317,CE$47&lt;=$FR317)*(('Summary&amp;Assumptions'!$H$25*$C317)*(1+'Summary&amp;Assumptions'!$J$29)^(CE$46-1))</f>
        <v>0</v>
      </c>
      <c r="CA317" s="588">
        <f>AND(CF$55&gt;0,SUM($E317:BZ317)&lt;'Summary&amp;Assumptions'!$G$32*$B317,$D317&gt;='Summary&amp;Assumptions'!$D$17,CF$47&gt;=$D317,CF$47&lt;=EDATE($D317,'Summary&amp;Assumptions'!$G$32))*$B317+AND(CF$56&lt;'Summary&amp;Assumptions'!$J$31,CF$47&gt;=$FO317,CF$47&lt;=$FP317)*(('Summary&amp;Assumptions'!$H$25*$C317)*(1+'Summary&amp;Assumptions'!$J$29)^(CF$46-1))+AND(CF$56&lt;'Summary&amp;Assumptions'!$J$31,CF$47&gt;=$FQ317,CF$47&lt;=$FR317)*(('Summary&amp;Assumptions'!$H$25*$C317)*(1+'Summary&amp;Assumptions'!$J$29)^(CF$46-1))</f>
        <v>0</v>
      </c>
      <c r="CB317" s="588">
        <f>AND(CG$55&gt;0,SUM($E317:CA317)&lt;'Summary&amp;Assumptions'!$G$32*$B317,$D317&gt;='Summary&amp;Assumptions'!$D$17,CG$47&gt;=$D317,CG$47&lt;=EDATE($D317,'Summary&amp;Assumptions'!$G$32))*$B317+AND(CG$56&lt;'Summary&amp;Assumptions'!$J$31,CG$47&gt;=$FO317,CG$47&lt;=$FP317)*(('Summary&amp;Assumptions'!$H$25*$C317)*(1+'Summary&amp;Assumptions'!$J$29)^(CG$46-1))+AND(CG$56&lt;'Summary&amp;Assumptions'!$J$31,CG$47&gt;=$FQ317,CG$47&lt;=$FR317)*(('Summary&amp;Assumptions'!$H$25*$C317)*(1+'Summary&amp;Assumptions'!$J$29)^(CG$46-1))</f>
        <v>0</v>
      </c>
      <c r="CC317" s="588">
        <f>AND(CH$55&gt;0,SUM($E317:CB317)&lt;'Summary&amp;Assumptions'!$G$32*$B317,$D317&gt;='Summary&amp;Assumptions'!$D$17,CH$47&gt;=$D317,CH$47&lt;=EDATE($D317,'Summary&amp;Assumptions'!$G$32))*$B317+AND(CH$56&lt;'Summary&amp;Assumptions'!$J$31,CH$47&gt;=$FO317,CH$47&lt;=$FP317)*(('Summary&amp;Assumptions'!$H$25*$C317)*(1+'Summary&amp;Assumptions'!$J$29)^(CH$46-1))+AND(CH$56&lt;'Summary&amp;Assumptions'!$J$31,CH$47&gt;=$FQ317,CH$47&lt;=$FR317)*(('Summary&amp;Assumptions'!$H$25*$C317)*(1+'Summary&amp;Assumptions'!$J$29)^(CH$46-1))</f>
        <v>0</v>
      </c>
      <c r="CD317" s="588">
        <f>AND(CI$55&gt;0,SUM($E317:CC317)&lt;'Summary&amp;Assumptions'!$G$32*$B317,$D317&gt;='Summary&amp;Assumptions'!$D$17,CI$47&gt;=$D317,CI$47&lt;=EDATE($D317,'Summary&amp;Assumptions'!$G$32))*$B317+AND(CI$56&lt;'Summary&amp;Assumptions'!$J$31,CI$47&gt;=$FO317,CI$47&lt;=$FP317)*(('Summary&amp;Assumptions'!$H$25*$C317)*(1+'Summary&amp;Assumptions'!$J$29)^(CI$46-1))+AND(CI$56&lt;'Summary&amp;Assumptions'!$J$31,CI$47&gt;=$FQ317,CI$47&lt;=$FR317)*(('Summary&amp;Assumptions'!$H$25*$C317)*(1+'Summary&amp;Assumptions'!$J$29)^(CI$46-1))</f>
        <v>0</v>
      </c>
      <c r="CE317" s="588">
        <f>AND(CJ$55&gt;0,SUM($E317:CD317)&lt;'Summary&amp;Assumptions'!$G$32*$B317,$D317&gt;='Summary&amp;Assumptions'!$D$17,CJ$47&gt;=$D317,CJ$47&lt;=EDATE($D317,'Summary&amp;Assumptions'!$G$32))*$B317+AND(CJ$56&lt;'Summary&amp;Assumptions'!$J$31,CJ$47&gt;=$FO317,CJ$47&lt;=$FP317)*(('Summary&amp;Assumptions'!$H$25*$C317)*(1+'Summary&amp;Assumptions'!$J$29)^(CJ$46-1))+AND(CJ$56&lt;'Summary&amp;Assumptions'!$J$31,CJ$47&gt;=$FQ317,CJ$47&lt;=$FR317)*(('Summary&amp;Assumptions'!$H$25*$C317)*(1+'Summary&amp;Assumptions'!$J$29)^(CJ$46-1))</f>
        <v>0</v>
      </c>
      <c r="CF317" s="588">
        <f>AND(CK$55&gt;0,SUM($E317:CE317)&lt;'Summary&amp;Assumptions'!$G$32*$B317,$D317&gt;='Summary&amp;Assumptions'!$D$17,CK$47&gt;=$D317,CK$47&lt;=EDATE($D317,'Summary&amp;Assumptions'!$G$32))*$B317+AND(CK$56&lt;'Summary&amp;Assumptions'!$J$31,CK$47&gt;=$FO317,CK$47&lt;=$FP317)*(('Summary&amp;Assumptions'!$H$25*$C317)*(1+'Summary&amp;Assumptions'!$J$29)^(CK$46-1))+AND(CK$56&lt;'Summary&amp;Assumptions'!$J$31,CK$47&gt;=$FQ317,CK$47&lt;=$FR317)*(('Summary&amp;Assumptions'!$H$25*$C317)*(1+'Summary&amp;Assumptions'!$J$29)^(CK$46-1))</f>
        <v>0</v>
      </c>
      <c r="CG317" s="588">
        <f>AND(CL$55&gt;0,SUM($E317:CF317)&lt;'Summary&amp;Assumptions'!$G$32*$B317,$D317&gt;='Summary&amp;Assumptions'!$D$17,CL$47&gt;=$D317,CL$47&lt;=EDATE($D317,'Summary&amp;Assumptions'!$G$32))*$B317+AND(CL$56&lt;'Summary&amp;Assumptions'!$J$31,CL$47&gt;=$FO317,CL$47&lt;=$FP317)*(('Summary&amp;Assumptions'!$H$25*$C317)*(1+'Summary&amp;Assumptions'!$J$29)^(CL$46-1))+AND(CL$56&lt;'Summary&amp;Assumptions'!$J$31,CL$47&gt;=$FQ317,CL$47&lt;=$FR317)*(('Summary&amp;Assumptions'!$H$25*$C317)*(1+'Summary&amp;Assumptions'!$J$29)^(CL$46-1))</f>
        <v>0</v>
      </c>
      <c r="CH317" s="588">
        <f>AND(CM$55&gt;0,SUM($E317:CG317)&lt;'Summary&amp;Assumptions'!$G$32*$B317,$D317&gt;='Summary&amp;Assumptions'!$D$17,CM$47&gt;=$D317,CM$47&lt;=EDATE($D317,'Summary&amp;Assumptions'!$G$32))*$B317+AND(CM$56&lt;'Summary&amp;Assumptions'!$J$31,CM$47&gt;=$FO317,CM$47&lt;=$FP317)*(('Summary&amp;Assumptions'!$H$25*$C317)*(1+'Summary&amp;Assumptions'!$J$29)^(CM$46-1))+AND(CM$56&lt;'Summary&amp;Assumptions'!$J$31,CM$47&gt;=$FQ317,CM$47&lt;=$FR317)*(('Summary&amp;Assumptions'!$H$25*$C317)*(1+'Summary&amp;Assumptions'!$J$29)^(CM$46-1))</f>
        <v>0</v>
      </c>
      <c r="CI317" s="588">
        <f>AND(CN$55&gt;0,SUM($E317:CH317)&lt;'Summary&amp;Assumptions'!$G$32*$B317,$D317&gt;='Summary&amp;Assumptions'!$D$17,CN$47&gt;=$D317,CN$47&lt;=EDATE($D317,'Summary&amp;Assumptions'!$G$32))*$B317+AND(CN$56&lt;'Summary&amp;Assumptions'!$J$31,CN$47&gt;=$FO317,CN$47&lt;=$FP317)*(('Summary&amp;Assumptions'!$H$25*$C317)*(1+'Summary&amp;Assumptions'!$J$29)^(CN$46-1))+AND(CN$56&lt;'Summary&amp;Assumptions'!$J$31,CN$47&gt;=$FQ317,CN$47&lt;=$FR317)*(('Summary&amp;Assumptions'!$H$25*$C317)*(1+'Summary&amp;Assumptions'!$J$29)^(CN$46-1))</f>
        <v>0</v>
      </c>
      <c r="CJ317" s="588">
        <f>AND(CO$55&gt;0,SUM($E317:CI317)&lt;'Summary&amp;Assumptions'!$G$32*$B317,$D317&gt;='Summary&amp;Assumptions'!$D$17,CO$47&gt;=$D317,CO$47&lt;=EDATE($D317,'Summary&amp;Assumptions'!$G$32))*$B317+AND(CO$56&lt;'Summary&amp;Assumptions'!$J$31,CO$47&gt;=$FO317,CO$47&lt;=$FP317)*(('Summary&amp;Assumptions'!$H$25*$C317)*(1+'Summary&amp;Assumptions'!$J$29)^(CO$46-1))+AND(CO$56&lt;'Summary&amp;Assumptions'!$J$31,CO$47&gt;=$FQ317,CO$47&lt;=$FR317)*(('Summary&amp;Assumptions'!$H$25*$C317)*(1+'Summary&amp;Assumptions'!$J$29)^(CO$46-1))</f>
        <v>0</v>
      </c>
      <c r="CK317" s="588">
        <f>AND(CP$55&gt;0,SUM($E317:CJ317)&lt;'Summary&amp;Assumptions'!$G$32*$B317,$D317&gt;='Summary&amp;Assumptions'!$D$17,CP$47&gt;=$D317,CP$47&lt;=EDATE($D317,'Summary&amp;Assumptions'!$G$32))*$B317+AND(CP$56&lt;'Summary&amp;Assumptions'!$J$31,CP$47&gt;=$FO317,CP$47&lt;=$FP317)*(('Summary&amp;Assumptions'!$H$25*$C317)*(1+'Summary&amp;Assumptions'!$J$29)^(CP$46-1))+AND(CP$56&lt;'Summary&amp;Assumptions'!$J$31,CP$47&gt;=$FQ317,CP$47&lt;=$FR317)*(('Summary&amp;Assumptions'!$H$25*$C317)*(1+'Summary&amp;Assumptions'!$J$29)^(CP$46-1))</f>
        <v>0</v>
      </c>
      <c r="CL317" s="588">
        <f>AND(CQ$55&gt;0,SUM($E317:CK317)&lt;'Summary&amp;Assumptions'!$G$32*$B317,$D317&gt;='Summary&amp;Assumptions'!$D$17,CQ$47&gt;=$D317,CQ$47&lt;=EDATE($D317,'Summary&amp;Assumptions'!$G$32))*$B317+AND(CQ$56&lt;'Summary&amp;Assumptions'!$J$31,CQ$47&gt;=$FO317,CQ$47&lt;=$FP317)*(('Summary&amp;Assumptions'!$H$25*$C317)*(1+'Summary&amp;Assumptions'!$J$29)^(CQ$46-1))+AND(CQ$56&lt;'Summary&amp;Assumptions'!$J$31,CQ$47&gt;=$FQ317,CQ$47&lt;=$FR317)*(('Summary&amp;Assumptions'!$H$25*$C317)*(1+'Summary&amp;Assumptions'!$J$29)^(CQ$46-1))</f>
        <v>0</v>
      </c>
      <c r="CM317" s="588">
        <f>AND(CR$55&gt;0,SUM($E317:CL317)&lt;'Summary&amp;Assumptions'!$G$32*$B317,$D317&gt;='Summary&amp;Assumptions'!$D$17,CR$47&gt;=$D317,CR$47&lt;=EDATE($D317,'Summary&amp;Assumptions'!$G$32))*$B317+AND(CR$56&lt;'Summary&amp;Assumptions'!$J$31,CR$47&gt;=$FO317,CR$47&lt;=$FP317)*(('Summary&amp;Assumptions'!$H$25*$C317)*(1+'Summary&amp;Assumptions'!$J$29)^(CR$46-1))+AND(CR$56&lt;'Summary&amp;Assumptions'!$J$31,CR$47&gt;=$FQ317,CR$47&lt;=$FR317)*(('Summary&amp;Assumptions'!$H$25*$C317)*(1+'Summary&amp;Assumptions'!$J$29)^(CR$46-1))</f>
        <v>0</v>
      </c>
      <c r="CN317" s="588">
        <f>AND(CS$55&gt;0,SUM($E317:CM317)&lt;'Summary&amp;Assumptions'!$G$32*$B317,$D317&gt;='Summary&amp;Assumptions'!$D$17,CS$47&gt;=$D317,CS$47&lt;=EDATE($D317,'Summary&amp;Assumptions'!$G$32))*$B317+AND(CS$56&lt;'Summary&amp;Assumptions'!$J$31,CS$47&gt;=$FO317,CS$47&lt;=$FP317)*(('Summary&amp;Assumptions'!$H$25*$C317)*(1+'Summary&amp;Assumptions'!$J$29)^(CS$46-1))+AND(CS$56&lt;'Summary&amp;Assumptions'!$J$31,CS$47&gt;=$FQ317,CS$47&lt;=$FR317)*(('Summary&amp;Assumptions'!$H$25*$C317)*(1+'Summary&amp;Assumptions'!$J$29)^(CS$46-1))</f>
        <v>0</v>
      </c>
      <c r="CO317" s="588">
        <f>AND(CT$55&gt;0,SUM($E317:CN317)&lt;'Summary&amp;Assumptions'!$G$32*$B317,$D317&gt;='Summary&amp;Assumptions'!$D$17,CT$47&gt;=$D317,CT$47&lt;=EDATE($D317,'Summary&amp;Assumptions'!$G$32))*$B317+AND(CT$56&lt;'Summary&amp;Assumptions'!$J$31,CT$47&gt;=$FO317,CT$47&lt;=$FP317)*(('Summary&amp;Assumptions'!$H$25*$C317)*(1+'Summary&amp;Assumptions'!$J$29)^(CT$46-1))+AND(CT$56&lt;'Summary&amp;Assumptions'!$J$31,CT$47&gt;=$FQ317,CT$47&lt;=$FR317)*(('Summary&amp;Assumptions'!$H$25*$C317)*(1+'Summary&amp;Assumptions'!$J$29)^(CT$46-1))</f>
        <v>0</v>
      </c>
      <c r="CP317" s="588">
        <f>AND(CU$55&gt;0,SUM($E317:CO317)&lt;'Summary&amp;Assumptions'!$G$32*$B317,$D317&gt;='Summary&amp;Assumptions'!$D$17,CU$47&gt;=$D317,CU$47&lt;=EDATE($D317,'Summary&amp;Assumptions'!$G$32))*$B317+AND(CU$56&lt;'Summary&amp;Assumptions'!$J$31,CU$47&gt;=$FO317,CU$47&lt;=$FP317)*(('Summary&amp;Assumptions'!$H$25*$C317)*(1+'Summary&amp;Assumptions'!$J$29)^(CU$46-1))+AND(CU$56&lt;'Summary&amp;Assumptions'!$J$31,CU$47&gt;=$FQ317,CU$47&lt;=$FR317)*(('Summary&amp;Assumptions'!$H$25*$C317)*(1+'Summary&amp;Assumptions'!$J$29)^(CU$46-1))</f>
        <v>0</v>
      </c>
      <c r="CQ317" s="588">
        <f>AND(CV$55&gt;0,SUM($E317:CP317)&lt;'Summary&amp;Assumptions'!$G$32*$B317,$D317&gt;='Summary&amp;Assumptions'!$D$17,CV$47&gt;=$D317,CV$47&lt;=EDATE($D317,'Summary&amp;Assumptions'!$G$32))*$B317+AND(CV$56&lt;'Summary&amp;Assumptions'!$J$31,CV$47&gt;=$FO317,CV$47&lt;=$FP317)*(('Summary&amp;Assumptions'!$H$25*$C317)*(1+'Summary&amp;Assumptions'!$J$29)^(CV$46-1))+AND(CV$56&lt;'Summary&amp;Assumptions'!$J$31,CV$47&gt;=$FQ317,CV$47&lt;=$FR317)*(('Summary&amp;Assumptions'!$H$25*$C317)*(1+'Summary&amp;Assumptions'!$J$29)^(CV$46-1))</f>
        <v>0</v>
      </c>
      <c r="CR317" s="588">
        <f>AND(CW$55&gt;0,SUM($E317:CQ317)&lt;'Summary&amp;Assumptions'!$G$32*$B317,$D317&gt;='Summary&amp;Assumptions'!$D$17,CW$47&gt;=$D317,CW$47&lt;=EDATE($D317,'Summary&amp;Assumptions'!$G$32))*$B317+AND(CW$56&lt;'Summary&amp;Assumptions'!$J$31,CW$47&gt;=$FO317,CW$47&lt;=$FP317)*(('Summary&amp;Assumptions'!$H$25*$C317)*(1+'Summary&amp;Assumptions'!$J$29)^(CW$46-1))+AND(CW$56&lt;'Summary&amp;Assumptions'!$J$31,CW$47&gt;=$FQ317,CW$47&lt;=$FR317)*(('Summary&amp;Assumptions'!$H$25*$C317)*(1+'Summary&amp;Assumptions'!$J$29)^(CW$46-1))</f>
        <v>0</v>
      </c>
      <c r="CS317" s="588">
        <f>AND(CX$55&gt;0,SUM($E317:CR317)&lt;'Summary&amp;Assumptions'!$G$32*$B317,$D317&gt;='Summary&amp;Assumptions'!$D$17,CX$47&gt;=$D317,CX$47&lt;=EDATE($D317,'Summary&amp;Assumptions'!$G$32))*$B317+AND(CX$56&lt;'Summary&amp;Assumptions'!$J$31,CX$47&gt;=$FO317,CX$47&lt;=$FP317)*(('Summary&amp;Assumptions'!$H$25*$C317)*(1+'Summary&amp;Assumptions'!$J$29)^(CX$46-1))+AND(CX$56&lt;'Summary&amp;Assumptions'!$J$31,CX$47&gt;=$FQ317,CX$47&lt;=$FR317)*(('Summary&amp;Assumptions'!$H$25*$C317)*(1+'Summary&amp;Assumptions'!$J$29)^(CX$46-1))</f>
        <v>0</v>
      </c>
      <c r="CT317" s="588">
        <f>AND(CY$55&gt;0,SUM($E317:CS317)&lt;'Summary&amp;Assumptions'!$G$32*$B317,$D317&gt;='Summary&amp;Assumptions'!$D$17,CY$47&gt;=$D317,CY$47&lt;=EDATE($D317,'Summary&amp;Assumptions'!$G$32))*$B317+AND(CY$56&lt;'Summary&amp;Assumptions'!$J$31,CY$47&gt;=$FO317,CY$47&lt;=$FP317)*(('Summary&amp;Assumptions'!$H$25*$C317)*(1+'Summary&amp;Assumptions'!$J$29)^(CY$46-1))+AND(CY$56&lt;'Summary&amp;Assumptions'!$J$31,CY$47&gt;=$FQ317,CY$47&lt;=$FR317)*(('Summary&amp;Assumptions'!$H$25*$C317)*(1+'Summary&amp;Assumptions'!$J$29)^(CY$46-1))</f>
        <v>0</v>
      </c>
      <c r="CU317" s="588">
        <f>AND(CZ$55&gt;0,SUM($E317:CT317)&lt;'Summary&amp;Assumptions'!$G$32*$B317,$D317&gt;='Summary&amp;Assumptions'!$D$17,CZ$47&gt;=$D317,CZ$47&lt;=EDATE($D317,'Summary&amp;Assumptions'!$G$32))*$B317+AND(CZ$56&lt;'Summary&amp;Assumptions'!$J$31,CZ$47&gt;=$FO317,CZ$47&lt;=$FP317)*(('Summary&amp;Assumptions'!$H$25*$C317)*(1+'Summary&amp;Assumptions'!$J$29)^(CZ$46-1))+AND(CZ$56&lt;'Summary&amp;Assumptions'!$J$31,CZ$47&gt;=$FQ317,CZ$47&lt;=$FR317)*(('Summary&amp;Assumptions'!$H$25*$C317)*(1+'Summary&amp;Assumptions'!$J$29)^(CZ$46-1))</f>
        <v>0</v>
      </c>
      <c r="CV317" s="588">
        <f>AND(DA$55&gt;0,SUM($E317:CU317)&lt;'Summary&amp;Assumptions'!$G$32*$B317,$D317&gt;='Summary&amp;Assumptions'!$D$17,DA$47&gt;=$D317,DA$47&lt;=EDATE($D317,'Summary&amp;Assumptions'!$G$32))*$B317+AND(DA$56&lt;'Summary&amp;Assumptions'!$J$31,DA$47&gt;=$FO317,DA$47&lt;=$FP317)*(('Summary&amp;Assumptions'!$H$25*$C317)*(1+'Summary&amp;Assumptions'!$J$29)^(DA$46-1))+AND(DA$56&lt;'Summary&amp;Assumptions'!$J$31,DA$47&gt;=$FQ317,DA$47&lt;=$FR317)*(('Summary&amp;Assumptions'!$H$25*$C317)*(1+'Summary&amp;Assumptions'!$J$29)^(DA$46-1))</f>
        <v>0</v>
      </c>
      <c r="CW317" s="588">
        <f>AND(DB$55&gt;0,SUM($E317:CV317)&lt;'Summary&amp;Assumptions'!$G$32*$B317,$D317&gt;='Summary&amp;Assumptions'!$D$17,DB$47&gt;=$D317,DB$47&lt;=EDATE($D317,'Summary&amp;Assumptions'!$G$32))*$B317+AND(DB$56&lt;'Summary&amp;Assumptions'!$J$31,DB$47&gt;=$FO317,DB$47&lt;=$FP317)*(('Summary&amp;Assumptions'!$H$25*$C317)*(1+'Summary&amp;Assumptions'!$J$29)^(DB$46-1))+AND(DB$56&lt;'Summary&amp;Assumptions'!$J$31,DB$47&gt;=$FQ317,DB$47&lt;=$FR317)*(('Summary&amp;Assumptions'!$H$25*$C317)*(1+'Summary&amp;Assumptions'!$J$29)^(DB$46-1))</f>
        <v>0</v>
      </c>
      <c r="CX317" s="588">
        <f>AND(DC$55&gt;0,SUM($E317:CW317)&lt;'Summary&amp;Assumptions'!$G$32*$B317,$D317&gt;='Summary&amp;Assumptions'!$D$17,DC$47&gt;=$D317,DC$47&lt;=EDATE($D317,'Summary&amp;Assumptions'!$G$32))*$B317+AND(DC$56&lt;'Summary&amp;Assumptions'!$J$31,DC$47&gt;=$FO317,DC$47&lt;=$FP317)*(('Summary&amp;Assumptions'!$H$25*$C317)*(1+'Summary&amp;Assumptions'!$J$29)^(DC$46-1))+AND(DC$56&lt;'Summary&amp;Assumptions'!$J$31,DC$47&gt;=$FQ317,DC$47&lt;=$FR317)*(('Summary&amp;Assumptions'!$H$25*$C317)*(1+'Summary&amp;Assumptions'!$J$29)^(DC$46-1))</f>
        <v>0</v>
      </c>
      <c r="CY317" s="588">
        <f>AND(DD$55&gt;0,SUM($E317:CX317)&lt;'Summary&amp;Assumptions'!$G$32*$B317,$D317&gt;='Summary&amp;Assumptions'!$D$17,DD$47&gt;=$D317,DD$47&lt;=EDATE($D317,'Summary&amp;Assumptions'!$G$32))*$B317+AND(DD$56&lt;'Summary&amp;Assumptions'!$J$31,DD$47&gt;=$FO317,DD$47&lt;=$FP317)*(('Summary&amp;Assumptions'!$H$25*$C317)*(1+'Summary&amp;Assumptions'!$J$29)^(DD$46-1))+AND(DD$56&lt;'Summary&amp;Assumptions'!$J$31,DD$47&gt;=$FQ317,DD$47&lt;=$FR317)*(('Summary&amp;Assumptions'!$H$25*$C317)*(1+'Summary&amp;Assumptions'!$J$29)^(DD$46-1))</f>
        <v>0</v>
      </c>
      <c r="CZ317" s="588">
        <f>AND(DE$55&gt;0,SUM($E317:CY317)&lt;'Summary&amp;Assumptions'!$G$32*$B317,$D317&gt;='Summary&amp;Assumptions'!$D$17,DE$47&gt;=$D317,DE$47&lt;=EDATE($D317,'Summary&amp;Assumptions'!$G$32))*$B317+AND(DE$56&lt;'Summary&amp;Assumptions'!$J$31,DE$47&gt;=$FO317,DE$47&lt;=$FP317)*(('Summary&amp;Assumptions'!$H$25*$C317)*(1+'Summary&amp;Assumptions'!$J$29)^(DE$46-1))+AND(DE$56&lt;'Summary&amp;Assumptions'!$J$31,DE$47&gt;=$FQ317,DE$47&lt;=$FR317)*(('Summary&amp;Assumptions'!$H$25*$C317)*(1+'Summary&amp;Assumptions'!$J$29)^(DE$46-1))</f>
        <v>0</v>
      </c>
      <c r="DA317" s="588">
        <f>AND(DF$55&gt;0,SUM($E317:CZ317)&lt;'Summary&amp;Assumptions'!$G$32*$B317,$D317&gt;='Summary&amp;Assumptions'!$D$17,DF$47&gt;=$D317,DF$47&lt;=EDATE($D317,'Summary&amp;Assumptions'!$G$32))*$B317+AND(DF$56&lt;'Summary&amp;Assumptions'!$J$31,DF$47&gt;=$FO317,DF$47&lt;=$FP317)*(('Summary&amp;Assumptions'!$H$25*$C317)*(1+'Summary&amp;Assumptions'!$J$29)^(DF$46-1))+AND(DF$56&lt;'Summary&amp;Assumptions'!$J$31,DF$47&gt;=$FQ317,DF$47&lt;=$FR317)*(('Summary&amp;Assumptions'!$H$25*$C317)*(1+'Summary&amp;Assumptions'!$J$29)^(DF$46-1))</f>
        <v>0</v>
      </c>
      <c r="DB317" s="588">
        <f>AND(DG$55&gt;0,SUM($E317:DA317)&lt;'Summary&amp;Assumptions'!$G$32*$B317,$D317&gt;='Summary&amp;Assumptions'!$D$17,DG$47&gt;=$D317,DG$47&lt;=EDATE($D317,'Summary&amp;Assumptions'!$G$32))*$B317+AND(DG$56&lt;'Summary&amp;Assumptions'!$J$31,DG$47&gt;=$FO317,DG$47&lt;=$FP317)*(('Summary&amp;Assumptions'!$H$25*$C317)*(1+'Summary&amp;Assumptions'!$J$29)^(DG$46-1))+AND(DG$56&lt;'Summary&amp;Assumptions'!$J$31,DG$47&gt;=$FQ317,DG$47&lt;=$FR317)*(('Summary&amp;Assumptions'!$H$25*$C317)*(1+'Summary&amp;Assumptions'!$J$29)^(DG$46-1))</f>
        <v>0</v>
      </c>
      <c r="DC317" s="588">
        <f>AND(DH$55&gt;0,SUM($E317:DB317)&lt;'Summary&amp;Assumptions'!$G$32*$B317,$D317&gt;='Summary&amp;Assumptions'!$D$17,DH$47&gt;=$D317,DH$47&lt;=EDATE($D317,'Summary&amp;Assumptions'!$G$32))*$B317+AND(DH$56&lt;'Summary&amp;Assumptions'!$J$31,DH$47&gt;=$FO317,DH$47&lt;=$FP317)*(('Summary&amp;Assumptions'!$H$25*$C317)*(1+'Summary&amp;Assumptions'!$J$29)^(DH$46-1))+AND(DH$56&lt;'Summary&amp;Assumptions'!$J$31,DH$47&gt;=$FQ317,DH$47&lt;=$FR317)*(('Summary&amp;Assumptions'!$H$25*$C317)*(1+'Summary&amp;Assumptions'!$J$29)^(DH$46-1))</f>
        <v>0</v>
      </c>
      <c r="DD317" s="588">
        <f>AND(DI$55&gt;0,SUM($E317:DC317)&lt;'Summary&amp;Assumptions'!$G$32*$B317,$D317&gt;='Summary&amp;Assumptions'!$D$17,DI$47&gt;=$D317,DI$47&lt;=EDATE($D317,'Summary&amp;Assumptions'!$G$32))*$B317+AND(DI$56&lt;'Summary&amp;Assumptions'!$J$31,DI$47&gt;=$FO317,DI$47&lt;=$FP317)*(('Summary&amp;Assumptions'!$H$25*$C317)*(1+'Summary&amp;Assumptions'!$J$29)^(DI$46-1))+AND(DI$56&lt;'Summary&amp;Assumptions'!$J$31,DI$47&gt;=$FQ317,DI$47&lt;=$FR317)*(('Summary&amp;Assumptions'!$H$25*$C317)*(1+'Summary&amp;Assumptions'!$J$29)^(DI$46-1))</f>
        <v>0</v>
      </c>
      <c r="DE317" s="588">
        <f>AND(DJ$55&gt;0,SUM($E317:DD317)&lt;'Summary&amp;Assumptions'!$G$32*$B317,$D317&gt;='Summary&amp;Assumptions'!$D$17,DJ$47&gt;=$D317,DJ$47&lt;=EDATE($D317,'Summary&amp;Assumptions'!$G$32))*$B317+AND(DJ$56&lt;'Summary&amp;Assumptions'!$J$31,DJ$47&gt;=$FO317,DJ$47&lt;=$FP317)*(('Summary&amp;Assumptions'!$H$25*$C317)*(1+'Summary&amp;Assumptions'!$J$29)^(DJ$46-1))+AND(DJ$56&lt;'Summary&amp;Assumptions'!$J$31,DJ$47&gt;=$FQ317,DJ$47&lt;=$FR317)*(('Summary&amp;Assumptions'!$H$25*$C317)*(1+'Summary&amp;Assumptions'!$J$29)^(DJ$46-1))</f>
        <v>0</v>
      </c>
      <c r="DF317" s="588">
        <f>AND(DK$55&gt;0,SUM($E317:DE317)&lt;'Summary&amp;Assumptions'!$G$32*$B317,$D317&gt;='Summary&amp;Assumptions'!$D$17,DK$47&gt;=$D317,DK$47&lt;=EDATE($D317,'Summary&amp;Assumptions'!$G$32))*$B317+AND(DK$56&lt;'Summary&amp;Assumptions'!$J$31,DK$47&gt;=$FO317,DK$47&lt;=$FP317)*(('Summary&amp;Assumptions'!$H$25*$C317)*(1+'Summary&amp;Assumptions'!$J$29)^(DK$46-1))+AND(DK$56&lt;'Summary&amp;Assumptions'!$J$31,DK$47&gt;=$FQ317,DK$47&lt;=$FR317)*(('Summary&amp;Assumptions'!$H$25*$C317)*(1+'Summary&amp;Assumptions'!$J$29)^(DK$46-1))</f>
        <v>0</v>
      </c>
      <c r="DG317" s="588">
        <f>AND(DL$55&gt;0,SUM($E317:DF317)&lt;'Summary&amp;Assumptions'!$G$32*$B317,$D317&gt;='Summary&amp;Assumptions'!$D$17,DL$47&gt;=$D317,DL$47&lt;=EDATE($D317,'Summary&amp;Assumptions'!$G$32))*$B317+AND(DL$56&lt;'Summary&amp;Assumptions'!$J$31,DL$47&gt;=$FO317,DL$47&lt;=$FP317)*(('Summary&amp;Assumptions'!$H$25*$C317)*(1+'Summary&amp;Assumptions'!$J$29)^(DL$46-1))+AND(DL$56&lt;'Summary&amp;Assumptions'!$J$31,DL$47&gt;=$FQ317,DL$47&lt;=$FR317)*(('Summary&amp;Assumptions'!$H$25*$C317)*(1+'Summary&amp;Assumptions'!$J$29)^(DL$46-1))</f>
        <v>0</v>
      </c>
      <c r="DH317" s="588">
        <f>AND(DM$55&gt;0,SUM($E317:DG317)&lt;'Summary&amp;Assumptions'!$G$32*$B317,$D317&gt;='Summary&amp;Assumptions'!$D$17,DM$47&gt;=$D317,DM$47&lt;=EDATE($D317,'Summary&amp;Assumptions'!$G$32))*$B317+AND(DM$56&lt;'Summary&amp;Assumptions'!$J$31,DM$47&gt;=$FO317,DM$47&lt;=$FP317)*(('Summary&amp;Assumptions'!$H$25*$C317)*(1+'Summary&amp;Assumptions'!$J$29)^(DM$46-1))+AND(DM$56&lt;'Summary&amp;Assumptions'!$J$31,DM$47&gt;=$FQ317,DM$47&lt;=$FR317)*(('Summary&amp;Assumptions'!$H$25*$C317)*(1+'Summary&amp;Assumptions'!$J$29)^(DM$46-1))</f>
        <v>0</v>
      </c>
      <c r="DI317" s="588">
        <f>AND(DN$55&gt;0,SUM($E317:DH317)&lt;'Summary&amp;Assumptions'!$G$32*$B317,$D317&gt;='Summary&amp;Assumptions'!$D$17,DN$47&gt;=$D317,DN$47&lt;=EDATE($D317,'Summary&amp;Assumptions'!$G$32))*$B317+AND(DN$56&lt;'Summary&amp;Assumptions'!$J$31,DN$47&gt;=$FO317,DN$47&lt;=$FP317)*(('Summary&amp;Assumptions'!$H$25*$C317)*(1+'Summary&amp;Assumptions'!$J$29)^(DN$46-1))+AND(DN$56&lt;'Summary&amp;Assumptions'!$J$31,DN$47&gt;=$FQ317,DN$47&lt;=$FR317)*(('Summary&amp;Assumptions'!$H$25*$C317)*(1+'Summary&amp;Assumptions'!$J$29)^(DN$46-1))</f>
        <v>0</v>
      </c>
      <c r="DJ317" s="588">
        <f>AND(DO$55&gt;0,SUM($E317:DI317)&lt;'Summary&amp;Assumptions'!$G$32*$B317,$D317&gt;='Summary&amp;Assumptions'!$D$17,DO$47&gt;=$D317,DO$47&lt;=EDATE($D317,'Summary&amp;Assumptions'!$G$32))*$B317+AND(DO$56&lt;'Summary&amp;Assumptions'!$J$31,DO$47&gt;=$FO317,DO$47&lt;=$FP317)*(('Summary&amp;Assumptions'!$H$25*$C317)*(1+'Summary&amp;Assumptions'!$J$29)^(DO$46-1))+AND(DO$56&lt;'Summary&amp;Assumptions'!$J$31,DO$47&gt;=$FQ317,DO$47&lt;=$FR317)*(('Summary&amp;Assumptions'!$H$25*$C317)*(1+'Summary&amp;Assumptions'!$J$29)^(DO$46-1))</f>
        <v>0</v>
      </c>
      <c r="DK317" s="588">
        <f>AND(DP$55&gt;0,SUM($E317:DJ317)&lt;'Summary&amp;Assumptions'!$G$32*$B317,$D317&gt;='Summary&amp;Assumptions'!$D$17,DP$47&gt;=$D317,DP$47&lt;=EDATE($D317,'Summary&amp;Assumptions'!$G$32))*$B317+AND(DP$56&lt;'Summary&amp;Assumptions'!$J$31,DP$47&gt;=$FO317,DP$47&lt;=$FP317)*(('Summary&amp;Assumptions'!$H$25*$C317)*(1+'Summary&amp;Assumptions'!$J$29)^(DP$46-1))+AND(DP$56&lt;'Summary&amp;Assumptions'!$J$31,DP$47&gt;=$FQ317,DP$47&lt;=$FR317)*(('Summary&amp;Assumptions'!$H$25*$C317)*(1+'Summary&amp;Assumptions'!$J$29)^(DP$46-1))</f>
        <v>0</v>
      </c>
      <c r="DL317" s="588">
        <f>AND(DQ$55&gt;0,SUM($E317:DK317)&lt;'Summary&amp;Assumptions'!$G$32*$B317,$D317&gt;='Summary&amp;Assumptions'!$D$17,DQ$47&gt;=$D317,DQ$47&lt;=EDATE($D317,'Summary&amp;Assumptions'!$G$32))*$B317+AND(DQ$56&lt;'Summary&amp;Assumptions'!$J$31,DQ$47&gt;=$FO317,DQ$47&lt;=$FP317)*(('Summary&amp;Assumptions'!$H$25*$C317)*(1+'Summary&amp;Assumptions'!$J$29)^(DQ$46-1))+AND(DQ$56&lt;'Summary&amp;Assumptions'!$J$31,DQ$47&gt;=$FQ317,DQ$47&lt;=$FR317)*(('Summary&amp;Assumptions'!$H$25*$C317)*(1+'Summary&amp;Assumptions'!$J$29)^(DQ$46-1))</f>
        <v>0</v>
      </c>
      <c r="DM317" s="588">
        <f>AND(DR$55&gt;0,SUM($E317:DL317)&lt;'Summary&amp;Assumptions'!$G$32*$B317,$D317&gt;='Summary&amp;Assumptions'!$D$17,DR$47&gt;=$D317,DR$47&lt;=EDATE($D317,'Summary&amp;Assumptions'!$G$32))*$B317+AND(DR$56&lt;'Summary&amp;Assumptions'!$J$31,DR$47&gt;=$FO317,DR$47&lt;=$FP317)*(('Summary&amp;Assumptions'!$H$25*$C317)*(1+'Summary&amp;Assumptions'!$J$29)^(DR$46-1))+AND(DR$56&lt;'Summary&amp;Assumptions'!$J$31,DR$47&gt;=$FQ317,DR$47&lt;=$FR317)*(('Summary&amp;Assumptions'!$H$25*$C317)*(1+'Summary&amp;Assumptions'!$J$29)^(DR$46-1))</f>
        <v>0</v>
      </c>
      <c r="DN317" s="588">
        <f>AND(DS$55&gt;0,SUM($E317:DM317)&lt;'Summary&amp;Assumptions'!$G$32*$B317,$D317&gt;='Summary&amp;Assumptions'!$D$17,DS$47&gt;=$D317,DS$47&lt;=EDATE($D317,'Summary&amp;Assumptions'!$G$32))*$B317+AND(DS$56&lt;'Summary&amp;Assumptions'!$J$31,DS$47&gt;=$FO317,DS$47&lt;=$FP317)*(('Summary&amp;Assumptions'!$H$25*$C317)*(1+'Summary&amp;Assumptions'!$J$29)^(DS$46-1))+AND(DS$56&lt;'Summary&amp;Assumptions'!$J$31,DS$47&gt;=$FQ317,DS$47&lt;=$FR317)*(('Summary&amp;Assumptions'!$H$25*$C317)*(1+'Summary&amp;Assumptions'!$J$29)^(DS$46-1))</f>
        <v>0</v>
      </c>
      <c r="DO317" s="588">
        <f>AND(DT$55&gt;0,SUM($E317:DN317)&lt;'Summary&amp;Assumptions'!$G$32*$B317,$D317&gt;='Summary&amp;Assumptions'!$D$17,DT$47&gt;=$D317,DT$47&lt;=EDATE($D317,'Summary&amp;Assumptions'!$G$32))*$B317+AND(DT$56&lt;'Summary&amp;Assumptions'!$J$31,DT$47&gt;=$FO317,DT$47&lt;=$FP317)*(('Summary&amp;Assumptions'!$H$25*$C317)*(1+'Summary&amp;Assumptions'!$J$29)^(DT$46-1))+AND(DT$56&lt;'Summary&amp;Assumptions'!$J$31,DT$47&gt;=$FQ317,DT$47&lt;=$FR317)*(('Summary&amp;Assumptions'!$H$25*$C317)*(1+'Summary&amp;Assumptions'!$J$29)^(DT$46-1))</f>
        <v>0</v>
      </c>
      <c r="DP317" s="588">
        <f>AND(DU$55&gt;0,SUM($E317:DO317)&lt;'Summary&amp;Assumptions'!$G$32*$B317,$D317&gt;='Summary&amp;Assumptions'!$D$17,DU$47&gt;=$D317,DU$47&lt;=EDATE($D317,'Summary&amp;Assumptions'!$G$32))*$B317+AND(DU$56&lt;'Summary&amp;Assumptions'!$J$31,DU$47&gt;=$FO317,DU$47&lt;=$FP317)*(('Summary&amp;Assumptions'!$H$25*$C317)*(1+'Summary&amp;Assumptions'!$J$29)^(DU$46-1))+AND(DU$56&lt;'Summary&amp;Assumptions'!$J$31,DU$47&gt;=$FQ317,DU$47&lt;=$FR317)*(('Summary&amp;Assumptions'!$H$25*$C317)*(1+'Summary&amp;Assumptions'!$J$29)^(DU$46-1))</f>
        <v>0</v>
      </c>
      <c r="DQ317" s="588">
        <f>AND(DV$55&gt;0,SUM($E317:DP317)&lt;'Summary&amp;Assumptions'!$G$32*$B317,$D317&gt;='Summary&amp;Assumptions'!$D$17,DV$47&gt;=$D317,DV$47&lt;=EDATE($D317,'Summary&amp;Assumptions'!$G$32))*$B317+AND(DV$56&lt;'Summary&amp;Assumptions'!$J$31,DV$47&gt;=$FO317,DV$47&lt;=$FP317)*(('Summary&amp;Assumptions'!$H$25*$C317)*(1+'Summary&amp;Assumptions'!$J$29)^(DV$46-1))+AND(DV$56&lt;'Summary&amp;Assumptions'!$J$31,DV$47&gt;=$FQ317,DV$47&lt;=$FR317)*(('Summary&amp;Assumptions'!$H$25*$C317)*(1+'Summary&amp;Assumptions'!$J$29)^(DV$46-1))</f>
        <v>0</v>
      </c>
      <c r="DR317" s="588">
        <f>AND(DW$55&gt;0,SUM($E317:DQ317)&lt;'Summary&amp;Assumptions'!$G$32*$B317,$D317&gt;='Summary&amp;Assumptions'!$D$17,DW$47&gt;=$D317,DW$47&lt;=EDATE($D317,'Summary&amp;Assumptions'!$G$32))*$B317+AND(DW$56&lt;'Summary&amp;Assumptions'!$J$31,DW$47&gt;=$FO317,DW$47&lt;=$FP317)*(('Summary&amp;Assumptions'!$H$25*$C317)*(1+'Summary&amp;Assumptions'!$J$29)^(DW$46-1))+AND(DW$56&lt;'Summary&amp;Assumptions'!$J$31,DW$47&gt;=$FQ317,DW$47&lt;=$FR317)*(('Summary&amp;Assumptions'!$H$25*$C317)*(1+'Summary&amp;Assumptions'!$J$29)^(DW$46-1))</f>
        <v>0</v>
      </c>
      <c r="DS317" s="588">
        <f>AND(DX$55&gt;0,SUM($E317:DR317)&lt;'Summary&amp;Assumptions'!$G$32*$B317,$D317&gt;='Summary&amp;Assumptions'!$D$17,DX$47&gt;=$D317,DX$47&lt;=EDATE($D317,'Summary&amp;Assumptions'!$G$32))*$B317+AND(DX$56&lt;'Summary&amp;Assumptions'!$J$31,DX$47&gt;=$FO317,DX$47&lt;=$FP317)*(('Summary&amp;Assumptions'!$H$25*$C317)*(1+'Summary&amp;Assumptions'!$J$29)^(DX$46-1))+AND(DX$56&lt;'Summary&amp;Assumptions'!$J$31,DX$47&gt;=$FQ317,DX$47&lt;=$FR317)*(('Summary&amp;Assumptions'!$H$25*$C317)*(1+'Summary&amp;Assumptions'!$J$29)^(DX$46-1))</f>
        <v>0</v>
      </c>
      <c r="DT317" s="588">
        <f>AND(DY$55&gt;0,SUM($E317:DS317)&lt;'Summary&amp;Assumptions'!$G$32*$B317,$D317&gt;='Summary&amp;Assumptions'!$D$17,DY$47&gt;=$D317,DY$47&lt;=EDATE($D317,'Summary&amp;Assumptions'!$G$32))*$B317+AND(DY$56&lt;'Summary&amp;Assumptions'!$J$31,DY$47&gt;=$FO317,DY$47&lt;=$FP317)*(('Summary&amp;Assumptions'!$H$25*$C317)*(1+'Summary&amp;Assumptions'!$J$29)^(DY$46-1))+AND(DY$56&lt;'Summary&amp;Assumptions'!$J$31,DY$47&gt;=$FQ317,DY$47&lt;=$FR317)*(('Summary&amp;Assumptions'!$H$25*$C317)*(1+'Summary&amp;Assumptions'!$J$29)^(DY$46-1))</f>
        <v>0</v>
      </c>
      <c r="DU317" s="588">
        <f>AND(DZ$55&gt;0,SUM($E317:DT317)&lt;'Summary&amp;Assumptions'!$G$32*$B317,$D317&gt;='Summary&amp;Assumptions'!$D$17,DZ$47&gt;=$D317,DZ$47&lt;=EDATE($D317,'Summary&amp;Assumptions'!$G$32))*$B317+AND(DZ$56&lt;'Summary&amp;Assumptions'!$J$31,DZ$47&gt;=$FO317,DZ$47&lt;=$FP317)*(('Summary&amp;Assumptions'!$H$25*$C317)*(1+'Summary&amp;Assumptions'!$J$29)^(DZ$46-1))+AND(DZ$56&lt;'Summary&amp;Assumptions'!$J$31,DZ$47&gt;=$FQ317,DZ$47&lt;=$FR317)*(('Summary&amp;Assumptions'!$H$25*$C317)*(1+'Summary&amp;Assumptions'!$J$29)^(DZ$46-1))</f>
        <v>0</v>
      </c>
      <c r="DV317" s="588">
        <f>AND(EA$55&gt;0,SUM($E317:DU317)&lt;'Summary&amp;Assumptions'!$G$32*$B317,$D317&gt;='Summary&amp;Assumptions'!$D$17,EA$47&gt;=$D317,EA$47&lt;=EDATE($D317,'Summary&amp;Assumptions'!$G$32))*$B317+AND(EA$56&lt;'Summary&amp;Assumptions'!$J$31,EA$47&gt;=$FO317,EA$47&lt;=$FP317)*(('Summary&amp;Assumptions'!$H$25*$C317)*(1+'Summary&amp;Assumptions'!$J$29)^(EA$46-1))+AND(EA$56&lt;'Summary&amp;Assumptions'!$J$31,EA$47&gt;=$FQ317,EA$47&lt;=$FR317)*(('Summary&amp;Assumptions'!$H$25*$C317)*(1+'Summary&amp;Assumptions'!$J$29)^(EA$46-1))</f>
        <v>0</v>
      </c>
      <c r="DW317" s="588">
        <f>AND(EB$55&gt;0,SUM($E317:DV317)&lt;'Summary&amp;Assumptions'!$G$32*$B317,$D317&gt;='Summary&amp;Assumptions'!$D$17,EB$47&gt;=$D317,EB$47&lt;=EDATE($D317,'Summary&amp;Assumptions'!$G$32))*$B317+AND(EB$56&lt;'Summary&amp;Assumptions'!$J$31,EB$47&gt;=$FO317,EB$47&lt;=$FP317)*(('Summary&amp;Assumptions'!$H$25*$C317)*(1+'Summary&amp;Assumptions'!$J$29)^(EB$46-1))+AND(EB$56&lt;'Summary&amp;Assumptions'!$J$31,EB$47&gt;=$FQ317,EB$47&lt;=$FR317)*(('Summary&amp;Assumptions'!$H$25*$C317)*(1+'Summary&amp;Assumptions'!$J$29)^(EB$46-1))</f>
        <v>0</v>
      </c>
      <c r="DX317" s="588">
        <f>AND(EC$55&gt;0,SUM($E317:DW317)&lt;'Summary&amp;Assumptions'!$G$32*$B317,$D317&gt;='Summary&amp;Assumptions'!$D$17,EC$47&gt;=$D317,EC$47&lt;=EDATE($D317,'Summary&amp;Assumptions'!$G$32))*$B317+AND(EC$56&lt;'Summary&amp;Assumptions'!$J$31,EC$47&gt;=$FO317,EC$47&lt;=$FP317)*(('Summary&amp;Assumptions'!$H$25*$C317)*(1+'Summary&amp;Assumptions'!$J$29)^(EC$46-1))+AND(EC$56&lt;'Summary&amp;Assumptions'!$J$31,EC$47&gt;=$FQ317,EC$47&lt;=$FR317)*(('Summary&amp;Assumptions'!$H$25*$C317)*(1+'Summary&amp;Assumptions'!$J$29)^(EC$46-1))</f>
        <v>0</v>
      </c>
      <c r="DY317" s="588">
        <f>AND(ED$55&gt;0,SUM($E317:DX317)&lt;'Summary&amp;Assumptions'!$G$32*$B317,$D317&gt;='Summary&amp;Assumptions'!$D$17,ED$47&gt;=$D317,ED$47&lt;=EDATE($D317,'Summary&amp;Assumptions'!$G$32))*$B317+AND(ED$56&lt;'Summary&amp;Assumptions'!$J$31,ED$47&gt;=$FO317,ED$47&lt;=$FP317)*(('Summary&amp;Assumptions'!$H$25*$C317)*(1+'Summary&amp;Assumptions'!$J$29)^(ED$46-1))+AND(ED$56&lt;'Summary&amp;Assumptions'!$J$31,ED$47&gt;=$FQ317,ED$47&lt;=$FR317)*(('Summary&amp;Assumptions'!$H$25*$C317)*(1+'Summary&amp;Assumptions'!$J$29)^(ED$46-1))</f>
        <v>0</v>
      </c>
      <c r="DZ317" s="588">
        <f>AND(EE$55&gt;0,SUM($E317:DY317)&lt;'Summary&amp;Assumptions'!$G$32*$B317,$D317&gt;='Summary&amp;Assumptions'!$D$17,EE$47&gt;=$D317,EE$47&lt;=EDATE($D317,'Summary&amp;Assumptions'!$G$32))*$B317+AND(EE$56&lt;'Summary&amp;Assumptions'!$J$31,EE$47&gt;=$FO317,EE$47&lt;=$FP317)*(('Summary&amp;Assumptions'!$H$25*$C317)*(1+'Summary&amp;Assumptions'!$J$29)^(EE$46-1))+AND(EE$56&lt;'Summary&amp;Assumptions'!$J$31,EE$47&gt;=$FQ317,EE$47&lt;=$FR317)*(('Summary&amp;Assumptions'!$H$25*$C317)*(1+'Summary&amp;Assumptions'!$J$29)^(EE$46-1))</f>
        <v>0</v>
      </c>
      <c r="EA317" s="588">
        <f>AND(EF$55&gt;0,SUM($E317:DZ317)&lt;'Summary&amp;Assumptions'!$G$32*$B317,$D317&gt;='Summary&amp;Assumptions'!$D$17,EF$47&gt;=$D317,EF$47&lt;=EDATE($D317,'Summary&amp;Assumptions'!$G$32))*$B317+AND(EF$56&lt;'Summary&amp;Assumptions'!$J$31,EF$47&gt;=$FO317,EF$47&lt;=$FP317)*(('Summary&amp;Assumptions'!$H$25*$C317)*(1+'Summary&amp;Assumptions'!$J$29)^(EF$46-1))+AND(EF$56&lt;'Summary&amp;Assumptions'!$J$31,EF$47&gt;=$FQ317,EF$47&lt;=$FR317)*(('Summary&amp;Assumptions'!$H$25*$C317)*(1+'Summary&amp;Assumptions'!$J$29)^(EF$46-1))</f>
        <v>0</v>
      </c>
      <c r="EB317" s="588">
        <f>AND(EG$55&gt;0,SUM($E317:EA317)&lt;'Summary&amp;Assumptions'!$G$32*$B317,$D317&gt;='Summary&amp;Assumptions'!$D$17,EG$47&gt;=$D317,EG$47&lt;=EDATE($D317,'Summary&amp;Assumptions'!$G$32))*$B317+AND(EG$56&lt;'Summary&amp;Assumptions'!$J$31,EG$47&gt;=$FO317,EG$47&lt;=$FP317)*(('Summary&amp;Assumptions'!$H$25*$C317)*(1+'Summary&amp;Assumptions'!$J$29)^(EG$46-1))+AND(EG$56&lt;'Summary&amp;Assumptions'!$J$31,EG$47&gt;=$FQ317,EG$47&lt;=$FR317)*(('Summary&amp;Assumptions'!$H$25*$C317)*(1+'Summary&amp;Assumptions'!$J$29)^(EG$46-1))</f>
        <v>0</v>
      </c>
      <c r="EC317" s="588">
        <f>AND(EH$55&gt;0,SUM($E317:EB317)&lt;'Summary&amp;Assumptions'!$G$32*$B317,$D317&gt;='Summary&amp;Assumptions'!$D$17,EH$47&gt;=$D317,EH$47&lt;=EDATE($D317,'Summary&amp;Assumptions'!$G$32))*$B317+AND(EH$56&lt;'Summary&amp;Assumptions'!$J$31,EH$47&gt;=$FO317,EH$47&lt;=$FP317)*(('Summary&amp;Assumptions'!$H$25*$C317)*(1+'Summary&amp;Assumptions'!$J$29)^(EH$46-1))+AND(EH$56&lt;'Summary&amp;Assumptions'!$J$31,EH$47&gt;=$FQ317,EH$47&lt;=$FR317)*(('Summary&amp;Assumptions'!$H$25*$C317)*(1+'Summary&amp;Assumptions'!$J$29)^(EH$46-1))</f>
        <v>0</v>
      </c>
      <c r="ED317" s="588">
        <f>AND(EI$55&gt;0,SUM($E317:EC317)&lt;'Summary&amp;Assumptions'!$G$32*$B317,$D317&gt;='Summary&amp;Assumptions'!$D$17,EI$47&gt;=$D317,EI$47&lt;=EDATE($D317,'Summary&amp;Assumptions'!$G$32))*$B317+AND(EI$56&lt;'Summary&amp;Assumptions'!$J$31,EI$47&gt;=$FO317,EI$47&lt;=$FP317)*(('Summary&amp;Assumptions'!$H$25*$C317)*(1+'Summary&amp;Assumptions'!$J$29)^(EI$46-1))+AND(EI$56&lt;'Summary&amp;Assumptions'!$J$31,EI$47&gt;=$FQ317,EI$47&lt;=$FR317)*(('Summary&amp;Assumptions'!$H$25*$C317)*(1+'Summary&amp;Assumptions'!$J$29)^(EI$46-1))</f>
        <v>0</v>
      </c>
      <c r="EE317" s="588">
        <f>AND(EJ$55&gt;0,SUM($E317:ED317)&lt;'Summary&amp;Assumptions'!$G$32*$B317,$D317&gt;='Summary&amp;Assumptions'!$D$17,EJ$47&gt;=$D317,EJ$47&lt;=EDATE($D317,'Summary&amp;Assumptions'!$G$32))*$B317+AND(EJ$56&lt;'Summary&amp;Assumptions'!$J$31,EJ$47&gt;=$FO317,EJ$47&lt;=$FP317)*(('Summary&amp;Assumptions'!$H$25*$C317)*(1+'Summary&amp;Assumptions'!$J$29)^(EJ$46-1))+AND(EJ$56&lt;'Summary&amp;Assumptions'!$J$31,EJ$47&gt;=$FQ317,EJ$47&lt;=$FR317)*(('Summary&amp;Assumptions'!$H$25*$C317)*(1+'Summary&amp;Assumptions'!$J$29)^(EJ$46-1))</f>
        <v>0</v>
      </c>
      <c r="EF317" s="588">
        <f>AND(EK$55&gt;0,SUM($E317:EE317)&lt;'Summary&amp;Assumptions'!$G$32*$B317,$D317&gt;='Summary&amp;Assumptions'!$D$17,EK$47&gt;=$D317,EK$47&lt;=EDATE($D317,'Summary&amp;Assumptions'!$G$32))*$B317+AND(EK$56&lt;'Summary&amp;Assumptions'!$J$31,EK$47&gt;=$FO317,EK$47&lt;=$FP317)*(('Summary&amp;Assumptions'!$H$25*$C317)*(1+'Summary&amp;Assumptions'!$J$29)^(EK$46-1))+AND(EK$56&lt;'Summary&amp;Assumptions'!$J$31,EK$47&gt;=$FQ317,EK$47&lt;=$FR317)*(('Summary&amp;Assumptions'!$H$25*$C317)*(1+'Summary&amp;Assumptions'!$J$29)^(EK$46-1))</f>
        <v>0</v>
      </c>
      <c r="EG317" s="588">
        <f>AND(EL$55&gt;0,SUM($E317:EF317)&lt;'Summary&amp;Assumptions'!$G$32*$B317,$D317&gt;='Summary&amp;Assumptions'!$D$17,EL$47&gt;=$D317,EL$47&lt;=EDATE($D317,'Summary&amp;Assumptions'!$G$32))*$B317+AND(EL$56&lt;'Summary&amp;Assumptions'!$J$31,EL$47&gt;=$FO317,EL$47&lt;=$FP317)*(('Summary&amp;Assumptions'!$H$25*$C317)*(1+'Summary&amp;Assumptions'!$J$29)^(EL$46-1))+AND(EL$56&lt;'Summary&amp;Assumptions'!$J$31,EL$47&gt;=$FQ317,EL$47&lt;=$FR317)*(('Summary&amp;Assumptions'!$H$25*$C317)*(1+'Summary&amp;Assumptions'!$J$29)^(EL$46-1))</f>
        <v>0</v>
      </c>
      <c r="EH317" s="588">
        <f>AND(EM$55&gt;0,SUM($E317:EG317)&lt;'Summary&amp;Assumptions'!$G$32*$B317,$D317&gt;='Summary&amp;Assumptions'!$D$17,EM$47&gt;=$D317,EM$47&lt;=EDATE($D317,'Summary&amp;Assumptions'!$G$32))*$B317+AND(EM$56&lt;'Summary&amp;Assumptions'!$J$31,EM$47&gt;=$FO317,EM$47&lt;=$FP317)*(('Summary&amp;Assumptions'!$H$25*$C317)*(1+'Summary&amp;Assumptions'!$J$29)^(EM$46-1))+AND(EM$56&lt;'Summary&amp;Assumptions'!$J$31,EM$47&gt;=$FQ317,EM$47&lt;=$FR317)*(('Summary&amp;Assumptions'!$H$25*$C317)*(1+'Summary&amp;Assumptions'!$J$29)^(EM$46-1))</f>
        <v>0</v>
      </c>
      <c r="EI317" s="588">
        <f>AND(EN$55&gt;0,SUM($E317:EH317)&lt;'Summary&amp;Assumptions'!$G$32*$B317,$D317&gt;='Summary&amp;Assumptions'!$D$17,EN$47&gt;=$D317,EN$47&lt;=EDATE($D317,'Summary&amp;Assumptions'!$G$32))*$B317+AND(EN$56&lt;'Summary&amp;Assumptions'!$J$31,EN$47&gt;=$FO317,EN$47&lt;=$FP317)*(('Summary&amp;Assumptions'!$H$25*$C317)*(1+'Summary&amp;Assumptions'!$J$29)^(EN$46-1))+AND(EN$56&lt;'Summary&amp;Assumptions'!$J$31,EN$47&gt;=$FQ317,EN$47&lt;=$FR317)*(('Summary&amp;Assumptions'!$H$25*$C317)*(1+'Summary&amp;Assumptions'!$J$29)^(EN$46-1))</f>
        <v>0</v>
      </c>
      <c r="EJ317" s="588">
        <f>AND(EO$55&gt;0,SUM($E317:EI317)&lt;'Summary&amp;Assumptions'!$G$32*$B317,$D317&gt;='Summary&amp;Assumptions'!$D$17,EO$47&gt;=$D317,EO$47&lt;=EDATE($D317,'Summary&amp;Assumptions'!$G$32))*$B317+AND(EO$56&lt;'Summary&amp;Assumptions'!$J$31,EO$47&gt;=$FO317,EO$47&lt;=$FP317)*(('Summary&amp;Assumptions'!$H$25*$C317)*(1+'Summary&amp;Assumptions'!$J$29)^(EO$46-1))+AND(EO$56&lt;'Summary&amp;Assumptions'!$J$31,EO$47&gt;=$FQ317,EO$47&lt;=$FR317)*(('Summary&amp;Assumptions'!$H$25*$C317)*(1+'Summary&amp;Assumptions'!$J$29)^(EO$46-1))</f>
        <v>0</v>
      </c>
      <c r="EK317" s="588">
        <f>AND(EP$55&gt;0,SUM($E317:EJ317)&lt;'Summary&amp;Assumptions'!$G$32*$B317,$D317&gt;='Summary&amp;Assumptions'!$D$17,EP$47&gt;=$D317,EP$47&lt;=EDATE($D317,'Summary&amp;Assumptions'!$G$32))*$B317+AND(EP$56&lt;'Summary&amp;Assumptions'!$J$31,EP$47&gt;=$FO317,EP$47&lt;=$FP317)*(('Summary&amp;Assumptions'!$H$25*$C317)*(1+'Summary&amp;Assumptions'!$J$29)^(EP$46-1))+AND(EP$56&lt;'Summary&amp;Assumptions'!$J$31,EP$47&gt;=$FQ317,EP$47&lt;=$FR317)*(('Summary&amp;Assumptions'!$H$25*$C317)*(1+'Summary&amp;Assumptions'!$J$29)^(EP$46-1))</f>
        <v>0</v>
      </c>
      <c r="EL317" s="588">
        <f>AND(EQ$55&gt;0,SUM($E317:EK317)&lt;'Summary&amp;Assumptions'!$G$32*$B317,$D317&gt;='Summary&amp;Assumptions'!$D$17,EQ$47&gt;=$D317,EQ$47&lt;=EDATE($D317,'Summary&amp;Assumptions'!$G$32))*$B317+AND(EQ$56&lt;'Summary&amp;Assumptions'!$J$31,EQ$47&gt;=$FO317,EQ$47&lt;=$FP317)*(('Summary&amp;Assumptions'!$H$25*$C317)*(1+'Summary&amp;Assumptions'!$J$29)^(EQ$46-1))+AND(EQ$56&lt;'Summary&amp;Assumptions'!$J$31,EQ$47&gt;=$FQ317,EQ$47&lt;=$FR317)*(('Summary&amp;Assumptions'!$H$25*$C317)*(1+'Summary&amp;Assumptions'!$J$29)^(EQ$46-1))</f>
        <v>0</v>
      </c>
      <c r="EM317" s="588">
        <f>AND(ER$55&gt;0,SUM($E317:EL317)&lt;'Summary&amp;Assumptions'!$G$32*$B317,$D317&gt;='Summary&amp;Assumptions'!$D$17,ER$47&gt;=$D317,ER$47&lt;=EDATE($D317,'Summary&amp;Assumptions'!$G$32))*$B317+AND(ER$56&lt;'Summary&amp;Assumptions'!$J$31,ER$47&gt;=$FO317,ER$47&lt;=$FP317)*(('Summary&amp;Assumptions'!$H$25*$C317)*(1+'Summary&amp;Assumptions'!$J$29)^(ER$46-1))+AND(ER$56&lt;'Summary&amp;Assumptions'!$J$31,ER$47&gt;=$FQ317,ER$47&lt;=$FR317)*(('Summary&amp;Assumptions'!$H$25*$C317)*(1+'Summary&amp;Assumptions'!$J$29)^(ER$46-1))</f>
        <v>0</v>
      </c>
      <c r="EN317" s="588">
        <f>AND(ES$55&gt;0,SUM($E317:EM317)&lt;'Summary&amp;Assumptions'!$G$32*$B317,$D317&gt;='Summary&amp;Assumptions'!$D$17,ES$47&gt;=$D317,ES$47&lt;=EDATE($D317,'Summary&amp;Assumptions'!$G$32))*$B317+AND(ES$56&lt;'Summary&amp;Assumptions'!$J$31,ES$47&gt;=$FO317,ES$47&lt;=$FP317)*(('Summary&amp;Assumptions'!$H$25*$C317)*(1+'Summary&amp;Assumptions'!$J$29)^(ES$46-1))+AND(ES$56&lt;'Summary&amp;Assumptions'!$J$31,ES$47&gt;=$FQ317,ES$47&lt;=$FR317)*(('Summary&amp;Assumptions'!$H$25*$C317)*(1+'Summary&amp;Assumptions'!$J$29)^(ES$46-1))</f>
        <v>0</v>
      </c>
      <c r="EO317" s="588">
        <f>AND(ET$55&gt;0,SUM($E317:EN317)&lt;'Summary&amp;Assumptions'!$G$32*$B317,$D317&gt;='Summary&amp;Assumptions'!$D$17,ET$47&gt;=$D317,ET$47&lt;=EDATE($D317,'Summary&amp;Assumptions'!$G$32))*$B317+AND(ET$56&lt;'Summary&amp;Assumptions'!$J$31,ET$47&gt;=$FO317,ET$47&lt;=$FP317)*(('Summary&amp;Assumptions'!$H$25*$C317)*(1+'Summary&amp;Assumptions'!$J$29)^(ET$46-1))+AND(ET$56&lt;'Summary&amp;Assumptions'!$J$31,ET$47&gt;=$FQ317,ET$47&lt;=$FR317)*(('Summary&amp;Assumptions'!$H$25*$C317)*(1+'Summary&amp;Assumptions'!$J$29)^(ET$46-1))</f>
        <v>0</v>
      </c>
      <c r="EP317" s="588">
        <f>AND(EU$55&gt;0,SUM($E317:EO317)&lt;'Summary&amp;Assumptions'!$G$32*$B317,$D317&gt;='Summary&amp;Assumptions'!$D$17,EU$47&gt;=$D317,EU$47&lt;=EDATE($D317,'Summary&amp;Assumptions'!$G$32))*$B317+AND(EU$56&lt;'Summary&amp;Assumptions'!$J$31,EU$47&gt;=$FO317,EU$47&lt;=$FP317)*(('Summary&amp;Assumptions'!$H$25*$C317)*(1+'Summary&amp;Assumptions'!$J$29)^(EU$46-1))+AND(EU$56&lt;'Summary&amp;Assumptions'!$J$31,EU$47&gt;=$FQ317,EU$47&lt;=$FR317)*(('Summary&amp;Assumptions'!$H$25*$C317)*(1+'Summary&amp;Assumptions'!$J$29)^(EU$46-1))</f>
        <v>0</v>
      </c>
      <c r="EQ317" s="588">
        <f>AND(EV$55&gt;0,SUM($E317:EP317)&lt;'Summary&amp;Assumptions'!$G$32*$B317,$D317&gt;='Summary&amp;Assumptions'!$D$17,EV$47&gt;=$D317,EV$47&lt;=EDATE($D317,'Summary&amp;Assumptions'!$G$32))*$B317+AND(EV$56&lt;'Summary&amp;Assumptions'!$J$31,EV$47&gt;=$FO317,EV$47&lt;=$FP317)*(('Summary&amp;Assumptions'!$H$25*$C317)*(1+'Summary&amp;Assumptions'!$J$29)^(EV$46-1))+AND(EV$56&lt;'Summary&amp;Assumptions'!$J$31,EV$47&gt;=$FQ317,EV$47&lt;=$FR317)*(('Summary&amp;Assumptions'!$H$25*$C317)*(1+'Summary&amp;Assumptions'!$J$29)^(EV$46-1))</f>
        <v>0</v>
      </c>
      <c r="ER317" s="588">
        <f>AND(EW$55&gt;0,SUM($E317:EQ317)&lt;'Summary&amp;Assumptions'!$G$32*$B317,$D317&gt;='Summary&amp;Assumptions'!$D$17,EW$47&gt;=$D317,EW$47&lt;=EDATE($D317,'Summary&amp;Assumptions'!$G$32))*$B317+AND(EW$56&lt;'Summary&amp;Assumptions'!$J$31,EW$47&gt;=$FO317,EW$47&lt;=$FP317)*(('Summary&amp;Assumptions'!$H$25*$C317)*(1+'Summary&amp;Assumptions'!$J$29)^(EW$46-1))+AND(EW$56&lt;'Summary&amp;Assumptions'!$J$31,EW$47&gt;=$FQ317,EW$47&lt;=$FR317)*(('Summary&amp;Assumptions'!$H$25*$C317)*(1+'Summary&amp;Assumptions'!$J$29)^(EW$46-1))</f>
        <v>0</v>
      </c>
      <c r="ES317" s="588">
        <f>AND(EX$55&gt;0,SUM($E317:ER317)&lt;'Summary&amp;Assumptions'!$G$32*$B317,$D317&gt;='Summary&amp;Assumptions'!$D$17,EX$47&gt;=$D317,EX$47&lt;=EDATE($D317,'Summary&amp;Assumptions'!$G$32))*$B317+AND(EX$56&lt;'Summary&amp;Assumptions'!$J$31,EX$47&gt;=$FO317,EX$47&lt;=$FP317)*(('Summary&amp;Assumptions'!$H$25*$C317)*(1+'Summary&amp;Assumptions'!$J$29)^(EX$46-1))+AND(EX$56&lt;'Summary&amp;Assumptions'!$J$31,EX$47&gt;=$FQ317,EX$47&lt;=$FR317)*(('Summary&amp;Assumptions'!$H$25*$C317)*(1+'Summary&amp;Assumptions'!$J$29)^(EX$46-1))</f>
        <v>0</v>
      </c>
      <c r="ET317" s="588">
        <f>AND(EY$55&gt;0,SUM($E317:ES317)&lt;'Summary&amp;Assumptions'!$G$32*$B317,$D317&gt;='Summary&amp;Assumptions'!$D$17,EY$47&gt;=$D317,EY$47&lt;=EDATE($D317,'Summary&amp;Assumptions'!$G$32))*$B317+AND(EY$56&lt;'Summary&amp;Assumptions'!$J$31,EY$47&gt;=$FO317,EY$47&lt;=$FP317)*(('Summary&amp;Assumptions'!$H$25*$C317)*(1+'Summary&amp;Assumptions'!$J$29)^(EY$46-1))+AND(EY$56&lt;'Summary&amp;Assumptions'!$J$31,EY$47&gt;=$FQ317,EY$47&lt;=$FR317)*(('Summary&amp;Assumptions'!$H$25*$C317)*(1+'Summary&amp;Assumptions'!$J$29)^(EY$46-1))</f>
        <v>0</v>
      </c>
      <c r="EU317" s="588">
        <f>AND(EZ$55&gt;0,SUM($E317:ET317)&lt;'Summary&amp;Assumptions'!$G$32*$B317,$D317&gt;='Summary&amp;Assumptions'!$D$17,EZ$47&gt;=$D317,EZ$47&lt;=EDATE($D317,'Summary&amp;Assumptions'!$G$32))*$B317+AND(EZ$56&lt;'Summary&amp;Assumptions'!$J$31,EZ$47&gt;=$FO317,EZ$47&lt;=$FP317)*(('Summary&amp;Assumptions'!$H$25*$C317)*(1+'Summary&amp;Assumptions'!$J$29)^(EZ$46-1))+AND(EZ$56&lt;'Summary&amp;Assumptions'!$J$31,EZ$47&gt;=$FQ317,EZ$47&lt;=$FR317)*(('Summary&amp;Assumptions'!$H$25*$C317)*(1+'Summary&amp;Assumptions'!$J$29)^(EZ$46-1))</f>
        <v>0</v>
      </c>
      <c r="EV317" s="588">
        <f>AND(FA$55&gt;0,SUM($E317:EU317)&lt;'Summary&amp;Assumptions'!$G$32*$B317,$D317&gt;='Summary&amp;Assumptions'!$D$17,FA$47&gt;=$D317,FA$47&lt;=EDATE($D317,'Summary&amp;Assumptions'!$G$32))*$B317+AND(FA$56&lt;'Summary&amp;Assumptions'!$J$31,FA$47&gt;=$FO317,FA$47&lt;=$FP317)*(('Summary&amp;Assumptions'!$H$25*$C317)*(1+'Summary&amp;Assumptions'!$J$29)^(FA$46-1))+AND(FA$56&lt;'Summary&amp;Assumptions'!$J$31,FA$47&gt;=$FQ317,FA$47&lt;=$FR317)*(('Summary&amp;Assumptions'!$H$25*$C317)*(1+'Summary&amp;Assumptions'!$J$29)^(FA$46-1))</f>
        <v>0</v>
      </c>
      <c r="EW317" s="588">
        <f>AND(FB$55&gt;0,SUM($E317:EV317)&lt;'Summary&amp;Assumptions'!$G$32*$B317,$D317&gt;='Summary&amp;Assumptions'!$D$17,FB$47&gt;=$D317,FB$47&lt;=EDATE($D317,'Summary&amp;Assumptions'!$G$32))*$B317+AND(FB$56&lt;'Summary&amp;Assumptions'!$J$31,FB$47&gt;=$FO317,FB$47&lt;=$FP317)*(('Summary&amp;Assumptions'!$H$25*$C317)*(1+'Summary&amp;Assumptions'!$J$29)^(FB$46-1))+AND(FB$56&lt;'Summary&amp;Assumptions'!$J$31,FB$47&gt;=$FQ317,FB$47&lt;=$FR317)*(('Summary&amp;Assumptions'!$H$25*$C317)*(1+'Summary&amp;Assumptions'!$J$29)^(FB$46-1))</f>
        <v>0</v>
      </c>
      <c r="EX317" s="588">
        <f>AND(FC$55&gt;0,SUM($E317:EW317)&lt;'Summary&amp;Assumptions'!$G$32*$B317,$D317&gt;='Summary&amp;Assumptions'!$D$17,FC$47&gt;=$D317,FC$47&lt;=EDATE($D317,'Summary&amp;Assumptions'!$G$32))*$B317+AND(FC$56&lt;'Summary&amp;Assumptions'!$J$31,FC$47&gt;=$FO317,FC$47&lt;=$FP317)*(('Summary&amp;Assumptions'!$H$25*$C317)*(1+'Summary&amp;Assumptions'!$J$29)^(FC$46-1))+AND(FC$56&lt;'Summary&amp;Assumptions'!$J$31,FC$47&gt;=$FQ317,FC$47&lt;=$FR317)*(('Summary&amp;Assumptions'!$H$25*$C317)*(1+'Summary&amp;Assumptions'!$J$29)^(FC$46-1))</f>
        <v>0</v>
      </c>
      <c r="EY317" s="588">
        <f>AND(FD$55&gt;0,SUM($E317:EX317)&lt;'Summary&amp;Assumptions'!$G$32*$B317,$D317&gt;='Summary&amp;Assumptions'!$D$17,FD$47&gt;=$D317,FD$47&lt;=EDATE($D317,'Summary&amp;Assumptions'!$G$32))*$B317+AND(FD$56&lt;'Summary&amp;Assumptions'!$J$31,FD$47&gt;=$FO317,FD$47&lt;=$FP317)*(('Summary&amp;Assumptions'!$H$25*$C317)*(1+'Summary&amp;Assumptions'!$J$29)^(FD$46-1))+AND(FD$56&lt;'Summary&amp;Assumptions'!$J$31,FD$47&gt;=$FQ317,FD$47&lt;=$FR317)*(('Summary&amp;Assumptions'!$H$25*$C317)*(1+'Summary&amp;Assumptions'!$J$29)^(FD$46-1))</f>
        <v>0</v>
      </c>
      <c r="EZ317" s="588">
        <f>AND(FE$55&gt;0,SUM($E317:EY317)&lt;'Summary&amp;Assumptions'!$G$32*$B317,$D317&gt;='Summary&amp;Assumptions'!$D$17,FE$47&gt;=$D317,FE$47&lt;=EDATE($D317,'Summary&amp;Assumptions'!$G$32))*$B317+AND(FE$56&lt;'Summary&amp;Assumptions'!$J$31,FE$47&gt;=$FO317,FE$47&lt;=$FP317)*(('Summary&amp;Assumptions'!$H$25*$C317)*(1+'Summary&amp;Assumptions'!$J$29)^(FE$46-1))+AND(FE$56&lt;'Summary&amp;Assumptions'!$J$31,FE$47&gt;=$FQ317,FE$47&lt;=$FR317)*(('Summary&amp;Assumptions'!$H$25*$C317)*(1+'Summary&amp;Assumptions'!$J$29)^(FE$46-1))</f>
        <v>0</v>
      </c>
      <c r="FA317" s="588">
        <f>AND(FF$55&gt;0,SUM($E317:EZ317)&lt;'Summary&amp;Assumptions'!$G$32*$B317,$D317&gt;='Summary&amp;Assumptions'!$D$17,FF$47&gt;=$D317,FF$47&lt;=EDATE($D317,'Summary&amp;Assumptions'!$G$32))*$B317+AND(FF$56&lt;'Summary&amp;Assumptions'!$J$31,FF$47&gt;=$FO317,FF$47&lt;=$FP317)*(('Summary&amp;Assumptions'!$H$25*$C317)*(1+'Summary&amp;Assumptions'!$J$29)^(FF$46-1))+AND(FF$56&lt;'Summary&amp;Assumptions'!$J$31,FF$47&gt;=$FQ317,FF$47&lt;=$FR317)*(('Summary&amp;Assumptions'!$H$25*$C317)*(1+'Summary&amp;Assumptions'!$J$29)^(FF$46-1))</f>
        <v>0</v>
      </c>
      <c r="FB317" s="588">
        <f>AND(FG$55&gt;0,SUM($E317:FA317)&lt;'Summary&amp;Assumptions'!$G$32*$B317,$D317&gt;='Summary&amp;Assumptions'!$D$17,FG$47&gt;=$D317,FG$47&lt;=EDATE($D317,'Summary&amp;Assumptions'!$G$32))*$B317+AND(FG$56&lt;'Summary&amp;Assumptions'!$J$31,FG$47&gt;=$FO317,FG$47&lt;=$FP317)*(('Summary&amp;Assumptions'!$H$25*$C317)*(1+'Summary&amp;Assumptions'!$J$29)^(FG$46-1))+AND(FG$56&lt;'Summary&amp;Assumptions'!$J$31,FG$47&gt;=$FQ317,FG$47&lt;=$FR317)*(('Summary&amp;Assumptions'!$H$25*$C317)*(1+'Summary&amp;Assumptions'!$J$29)^(FG$46-1))</f>
        <v>0</v>
      </c>
      <c r="FC317" s="588">
        <f>AND(FH$55&gt;0,SUM($E317:FB317)&lt;'Summary&amp;Assumptions'!$G$32*$B317,$D317&gt;='Summary&amp;Assumptions'!$D$17,FH$47&gt;=$D317,FH$47&lt;=EDATE($D317,'Summary&amp;Assumptions'!$G$32))*$B317+AND(FH$56&lt;'Summary&amp;Assumptions'!$J$31,FH$47&gt;=$FO317,FH$47&lt;=$FP317)*(('Summary&amp;Assumptions'!$H$25*$C317)*(1+'Summary&amp;Assumptions'!$J$29)^(FH$46-1))+AND(FH$56&lt;'Summary&amp;Assumptions'!$J$31,FH$47&gt;=$FQ317,FH$47&lt;=$FR317)*(('Summary&amp;Assumptions'!$H$25*$C317)*(1+'Summary&amp;Assumptions'!$J$29)^(FH$46-1))</f>
        <v>0</v>
      </c>
      <c r="FD317" s="588">
        <f>AND(FI$55&gt;0,SUM($E317:FC317)&lt;'Summary&amp;Assumptions'!$G$32*$B317,$D317&gt;='Summary&amp;Assumptions'!$D$17,FI$47&gt;=$D317,FI$47&lt;=EDATE($D317,'Summary&amp;Assumptions'!$G$32))*$B317+AND(FI$56&lt;'Summary&amp;Assumptions'!$J$31,FI$47&gt;=$FO317,FI$47&lt;=$FP317)*(('Summary&amp;Assumptions'!$H$25*$C317)*(1+'Summary&amp;Assumptions'!$J$29)^(FI$46-1))+AND(FI$56&lt;'Summary&amp;Assumptions'!$J$31,FI$47&gt;=$FQ317,FI$47&lt;=$FR317)*(('Summary&amp;Assumptions'!$H$25*$C317)*(1+'Summary&amp;Assumptions'!$J$29)^(FI$46-1))</f>
        <v>0</v>
      </c>
      <c r="FE317" s="588">
        <f>AND(FJ$55&gt;0,SUM($E317:FD317)&lt;'Summary&amp;Assumptions'!$G$32*$B317,$D317&gt;='Summary&amp;Assumptions'!$D$17,FJ$47&gt;=$D317,FJ$47&lt;=EDATE($D317,'Summary&amp;Assumptions'!$G$32))*$B317+AND(FJ$56&lt;'Summary&amp;Assumptions'!$J$31,FJ$47&gt;=$FO317,FJ$47&lt;=$FP317)*(('Summary&amp;Assumptions'!$H$25*$C317)*(1+'Summary&amp;Assumptions'!$J$29)^(FJ$46-1))+AND(FJ$56&lt;'Summary&amp;Assumptions'!$J$31,FJ$47&gt;=$FQ317,FJ$47&lt;=$FR317)*(('Summary&amp;Assumptions'!$H$25*$C317)*(1+'Summary&amp;Assumptions'!$J$29)^(FJ$46-1))</f>
        <v>0</v>
      </c>
      <c r="FF317" s="588">
        <f>AND(FK$55&gt;0,SUM($E317:FE317)&lt;'Summary&amp;Assumptions'!$G$32*$B317,$D317&gt;='Summary&amp;Assumptions'!$D$17,FK$47&gt;=$D317,FK$47&lt;=EDATE($D317,'Summary&amp;Assumptions'!$G$32))*$B317+AND(FK$56&lt;'Summary&amp;Assumptions'!$J$31,FK$47&gt;=$FO317,FK$47&lt;=$FP317)*(('Summary&amp;Assumptions'!$H$25*$C317)*(1+'Summary&amp;Assumptions'!$J$29)^(FK$46-1))+AND(FK$56&lt;'Summary&amp;Assumptions'!$J$31,FK$47&gt;=$FQ317,FK$47&lt;=$FR317)*(('Summary&amp;Assumptions'!$H$25*$C317)*(1+'Summary&amp;Assumptions'!$J$29)^(FK$46-1))</f>
        <v>0</v>
      </c>
      <c r="FG317" s="588">
        <f>AND(FL$55&gt;0,SUM($E317:FF317)&lt;'Summary&amp;Assumptions'!$G$32*$B317,$D317&gt;='Summary&amp;Assumptions'!$D$17,FL$47&gt;=$D317,FL$47&lt;=EDATE($D317,'Summary&amp;Assumptions'!$G$32))*$B317+AND(FL$56&lt;'Summary&amp;Assumptions'!$J$31,FL$47&gt;=$FO317,FL$47&lt;=$FP317)*(('Summary&amp;Assumptions'!$H$25*$C317)*(1+'Summary&amp;Assumptions'!$J$29)^(FL$46-1))+AND(FL$56&lt;'Summary&amp;Assumptions'!$J$31,FL$47&gt;=$FQ317,FL$47&lt;=$FR317)*(('Summary&amp;Assumptions'!$H$25*$C317)*(1+'Summary&amp;Assumptions'!$J$29)^(FL$46-1))</f>
        <v>0</v>
      </c>
      <c r="FH317" s="588">
        <f>AND(FM$55&gt;0,SUM($E317:FG317)&lt;'Summary&amp;Assumptions'!$G$32*$B317,$D317&gt;='Summary&amp;Assumptions'!$D$17,FM$47&gt;=$D317,FM$47&lt;=EDATE($D317,'Summary&amp;Assumptions'!$G$32))*$B317+AND(FM$56&lt;'Summary&amp;Assumptions'!$J$31,FM$47&gt;=$FO317,FM$47&lt;=$FP317)*(('Summary&amp;Assumptions'!$H$25*$C317)*(1+'Summary&amp;Assumptions'!$J$29)^(FM$46-1))+AND(FM$56&lt;'Summary&amp;Assumptions'!$J$31,FM$47&gt;=$FQ317,FM$47&lt;=$FR317)*(('Summary&amp;Assumptions'!$H$25*$C317)*(1+'Summary&amp;Assumptions'!$J$29)^(FM$46-1))</f>
        <v>0</v>
      </c>
      <c r="FI317" s="588">
        <f>AND(FN$55&gt;0,SUM($E317:FH317)&lt;'Summary&amp;Assumptions'!$G$32*$B317,$D317&gt;='Summary&amp;Assumptions'!$D$17,FN$47&gt;=$D317,FN$47&lt;=EDATE($D317,'Summary&amp;Assumptions'!$G$32))*$B317+AND(FN$56&lt;'Summary&amp;Assumptions'!$J$31,FN$47&gt;=$FO317,FN$47&lt;=$FP317)*(('Summary&amp;Assumptions'!$H$25*$C317)*(1+'Summary&amp;Assumptions'!$J$29)^(FN$46-1))+AND(FN$56&lt;'Summary&amp;Assumptions'!$J$31,FN$47&gt;=$FQ317,FN$47&lt;=$FR317)*(('Summary&amp;Assumptions'!$H$25*$C317)*(1+'Summary&amp;Assumptions'!$J$29)^(FN$46-1))</f>
        <v>0</v>
      </c>
      <c r="FJ317" s="588">
        <f>AND(FO$55&gt;0,SUM($E317:FI317)&lt;'Summary&amp;Assumptions'!$G$32*$B317,$D317&gt;='Summary&amp;Assumptions'!$D$17,FO$47&gt;=$D317,FO$47&lt;=EDATE($D317,'Summary&amp;Assumptions'!$G$32))*$B317+AND(FO$56&lt;'Summary&amp;Assumptions'!$J$31,FO$47&gt;=$FO317,FO$47&lt;=$FP317)*(('Summary&amp;Assumptions'!$H$25*$C317)*(1+'Summary&amp;Assumptions'!$J$29)^(FO$46-1))+AND(FO$56&lt;'Summary&amp;Assumptions'!$J$31,FO$47&gt;=$FQ317,FO$47&lt;=$FR317)*(('Summary&amp;Assumptions'!$H$25*$C317)*(1+'Summary&amp;Assumptions'!$J$29)^(FO$46-1))</f>
        <v>0</v>
      </c>
      <c r="FK317" s="588">
        <f>AND(FP$55&gt;0,SUM($E317:FJ317)&lt;'Summary&amp;Assumptions'!$G$32*$B317,$D317&gt;='Summary&amp;Assumptions'!$D$17,FP$47&gt;=$D317,FP$47&lt;=EDATE($D317,'Summary&amp;Assumptions'!$G$32))*$B317+AND(FP$56&lt;'Summary&amp;Assumptions'!$J$31,FP$47&gt;=$FO317,FP$47&lt;=$FP317)*(('Summary&amp;Assumptions'!$H$25*$C317)*(1+'Summary&amp;Assumptions'!$J$29)^(FP$46-1))+AND(FP$56&lt;'Summary&amp;Assumptions'!$J$31,FP$47&gt;=$FQ317,FP$47&lt;=$FR317)*(('Summary&amp;Assumptions'!$H$25*$C317)*(1+'Summary&amp;Assumptions'!$J$29)^(FP$46-1))</f>
        <v>0</v>
      </c>
      <c r="FL317" s="588">
        <f>AND(FQ$55&gt;0,SUM($E317:FK317)&lt;'Summary&amp;Assumptions'!$G$32*$B317,$D317&gt;='Summary&amp;Assumptions'!$D$17,FQ$47&gt;=$D317,FQ$47&lt;=EDATE($D317,'Summary&amp;Assumptions'!$G$32))*$B317+AND(FQ$56&lt;'Summary&amp;Assumptions'!$J$31,FQ$47&gt;=$FO317,FQ$47&lt;=$FP317)*(('Summary&amp;Assumptions'!$H$25*$C317)*(1+'Summary&amp;Assumptions'!$J$29)^(FQ$46-1))+AND(FQ$56&lt;'Summary&amp;Assumptions'!$J$31,FQ$47&gt;=$FQ317,FQ$47&lt;=$FR317)*(('Summary&amp;Assumptions'!$H$25*$C317)*(1+'Summary&amp;Assumptions'!$J$29)^(FQ$46-1))</f>
        <v>0</v>
      </c>
      <c r="FO317" s="576">
        <f>EDATE(D317,'Summary&amp;Assumptions'!$G$34)</f>
        <v>50437</v>
      </c>
      <c r="FP317" s="576">
        <f>EDATE(FO317,'Summary&amp;Assumptions'!$G$33-1)</f>
        <v>50465</v>
      </c>
      <c r="FQ317" s="576">
        <f>EDATE(FO317,'Summary&amp;Assumptions'!$G$34)</f>
        <v>50802</v>
      </c>
      <c r="FR317" s="576">
        <f>EDATE(FQ317,'Summary&amp;Assumptions'!$G$33-1)</f>
        <v>50830</v>
      </c>
    </row>
    <row r="318" spans="2:174" hidden="1" x14ac:dyDescent="0.2">
      <c r="B318" s="588">
        <v>0</v>
      </c>
      <c r="C318" s="193">
        <v>0</v>
      </c>
      <c r="D318" s="589">
        <v>50100</v>
      </c>
      <c r="F318" s="588">
        <f>AND(K$55&gt;0,SUM($E318:E318)&lt;'Summary&amp;Assumptions'!$G$32*$B318,$D318&gt;='Summary&amp;Assumptions'!$D$17,K$47&gt;=$D318,K$47&lt;=EDATE($D318,'Summary&amp;Assumptions'!$G$32))*$B318+AND(K$56&lt;'Summary&amp;Assumptions'!$J$31,K$47&gt;=$FO318,K$47&lt;=$FP318)*(('Summary&amp;Assumptions'!$H$25*$C318)*(1+'Summary&amp;Assumptions'!$J$29)^(K$46-1))+AND(K$56&lt;'Summary&amp;Assumptions'!$J$31,K$47&gt;=$FQ318,K$47&lt;=$FR318)*(('Summary&amp;Assumptions'!$H$25*$C318)*(1+'Summary&amp;Assumptions'!$J$29)^(K$46-1))</f>
        <v>0</v>
      </c>
      <c r="G318" s="588">
        <f>AND(L$55&gt;0,SUM($E318:F318)&lt;'Summary&amp;Assumptions'!$G$32*$B318,$D318&gt;='Summary&amp;Assumptions'!$D$17,L$47&gt;=$D318,L$47&lt;=EDATE($D318,'Summary&amp;Assumptions'!$G$32))*$B318+AND(L$56&lt;'Summary&amp;Assumptions'!$J$31,L$47&gt;=$FO318,L$47&lt;=$FP318)*(('Summary&amp;Assumptions'!$H$25*$C318)*(1+'Summary&amp;Assumptions'!$J$29)^(L$46-1))+AND(L$56&lt;'Summary&amp;Assumptions'!$J$31,L$47&gt;=$FQ318,L$47&lt;=$FR318)*(('Summary&amp;Assumptions'!$H$25*$C318)*(1+'Summary&amp;Assumptions'!$J$29)^(L$46-1))</f>
        <v>0</v>
      </c>
      <c r="H318" s="588">
        <f>AND(M$55&gt;0,SUM($E318:G318)&lt;'Summary&amp;Assumptions'!$G$32*$B318,$D318&gt;='Summary&amp;Assumptions'!$D$17,M$47&gt;=$D318,M$47&lt;=EDATE($D318,'Summary&amp;Assumptions'!$G$32))*$B318+AND(M$56&lt;'Summary&amp;Assumptions'!$J$31,M$47&gt;=$FO318,M$47&lt;=$FP318)*(('Summary&amp;Assumptions'!$H$25*$C318)*(1+'Summary&amp;Assumptions'!$J$29)^(M$46-1))+AND(M$56&lt;'Summary&amp;Assumptions'!$J$31,M$47&gt;=$FQ318,M$47&lt;=$FR318)*(('Summary&amp;Assumptions'!$H$25*$C318)*(1+'Summary&amp;Assumptions'!$J$29)^(M$46-1))</f>
        <v>0</v>
      </c>
      <c r="I318" s="588">
        <f>AND(N$55&gt;0,SUM($E318:H318)&lt;'Summary&amp;Assumptions'!$G$32*$B318,$D318&gt;='Summary&amp;Assumptions'!$D$17,N$47&gt;=$D318,N$47&lt;=EDATE($D318,'Summary&amp;Assumptions'!$G$32))*$B318+AND(N$56&lt;'Summary&amp;Assumptions'!$J$31,N$47&gt;=$FO318,N$47&lt;=$FP318)*(('Summary&amp;Assumptions'!$H$25*$C318)*(1+'Summary&amp;Assumptions'!$J$29)^(N$46-1))+AND(N$56&lt;'Summary&amp;Assumptions'!$J$31,N$47&gt;=$FQ318,N$47&lt;=$FR318)*(('Summary&amp;Assumptions'!$H$25*$C318)*(1+'Summary&amp;Assumptions'!$J$29)^(N$46-1))</f>
        <v>0</v>
      </c>
      <c r="J318" s="588">
        <f>AND(O$55&gt;0,SUM($E318:I318)&lt;'Summary&amp;Assumptions'!$G$32*$B318,$D318&gt;='Summary&amp;Assumptions'!$D$17,O$47&gt;=$D318,O$47&lt;=EDATE($D318,'Summary&amp;Assumptions'!$G$32))*$B318+AND(O$56&lt;'Summary&amp;Assumptions'!$J$31,O$47&gt;=$FO318,O$47&lt;=$FP318)*(('Summary&amp;Assumptions'!$H$25*$C318)*(1+'Summary&amp;Assumptions'!$J$29)^(O$46-1))+AND(O$56&lt;'Summary&amp;Assumptions'!$J$31,O$47&gt;=$FQ318,O$47&lt;=$FR318)*(('Summary&amp;Assumptions'!$H$25*$C318)*(1+'Summary&amp;Assumptions'!$J$29)^(O$46-1))</f>
        <v>0</v>
      </c>
      <c r="K318" s="588">
        <f>AND(P$55&gt;0,SUM($E318:J318)&lt;'Summary&amp;Assumptions'!$G$32*$B318,$D318&gt;='Summary&amp;Assumptions'!$D$17,P$47&gt;=$D318,P$47&lt;=EDATE($D318,'Summary&amp;Assumptions'!$G$32))*$B318+AND(P$56&lt;'Summary&amp;Assumptions'!$J$31,P$47&gt;=$FO318,P$47&lt;=$FP318)*(('Summary&amp;Assumptions'!$H$25*$C318)*(1+'Summary&amp;Assumptions'!$J$29)^(P$46-1))+AND(P$56&lt;'Summary&amp;Assumptions'!$J$31,P$47&gt;=$FQ318,P$47&lt;=$FR318)*(('Summary&amp;Assumptions'!$H$25*$C318)*(1+'Summary&amp;Assumptions'!$J$29)^(P$46-1))</f>
        <v>0</v>
      </c>
      <c r="L318" s="588">
        <f>AND(Q$55&gt;0,SUM($E318:K318)&lt;'Summary&amp;Assumptions'!$G$32*$B318,$D318&gt;='Summary&amp;Assumptions'!$D$17,Q$47&gt;=$D318,Q$47&lt;=EDATE($D318,'Summary&amp;Assumptions'!$G$32))*$B318+AND(Q$56&lt;'Summary&amp;Assumptions'!$J$31,Q$47&gt;=$FO318,Q$47&lt;=$FP318)*(('Summary&amp;Assumptions'!$H$25*$C318)*(1+'Summary&amp;Assumptions'!$J$29)^(Q$46-1))+AND(Q$56&lt;'Summary&amp;Assumptions'!$J$31,Q$47&gt;=$FQ318,Q$47&lt;=$FR318)*(('Summary&amp;Assumptions'!$H$25*$C318)*(1+'Summary&amp;Assumptions'!$J$29)^(Q$46-1))</f>
        <v>0</v>
      </c>
      <c r="M318" s="588">
        <f>AND(R$55&gt;0,SUM($E318:L318)&lt;'Summary&amp;Assumptions'!$G$32*$B318,$D318&gt;='Summary&amp;Assumptions'!$D$17,R$47&gt;=$D318,R$47&lt;=EDATE($D318,'Summary&amp;Assumptions'!$G$32))*$B318+AND(R$56&lt;'Summary&amp;Assumptions'!$J$31,R$47&gt;=$FO318,R$47&lt;=$FP318)*(('Summary&amp;Assumptions'!$H$25*$C318)*(1+'Summary&amp;Assumptions'!$J$29)^(R$46-1))+AND(R$56&lt;'Summary&amp;Assumptions'!$J$31,R$47&gt;=$FQ318,R$47&lt;=$FR318)*(('Summary&amp;Assumptions'!$H$25*$C318)*(1+'Summary&amp;Assumptions'!$J$29)^(R$46-1))</f>
        <v>0</v>
      </c>
      <c r="N318" s="588">
        <f>AND(S$55&gt;0,SUM($E318:M318)&lt;'Summary&amp;Assumptions'!$G$32*$B318,$D318&gt;='Summary&amp;Assumptions'!$D$17,S$47&gt;=$D318,S$47&lt;=EDATE($D318,'Summary&amp;Assumptions'!$G$32))*$B318+AND(S$56&lt;'Summary&amp;Assumptions'!$J$31,S$47&gt;=$FO318,S$47&lt;=$FP318)*(('Summary&amp;Assumptions'!$H$25*$C318)*(1+'Summary&amp;Assumptions'!$J$29)^(S$46-1))+AND(S$56&lt;'Summary&amp;Assumptions'!$J$31,S$47&gt;=$FQ318,S$47&lt;=$FR318)*(('Summary&amp;Assumptions'!$H$25*$C318)*(1+'Summary&amp;Assumptions'!$J$29)^(S$46-1))</f>
        <v>0</v>
      </c>
      <c r="O318" s="588">
        <f>AND(T$55&gt;0,SUM($E318:N318)&lt;'Summary&amp;Assumptions'!$G$32*$B318,$D318&gt;='Summary&amp;Assumptions'!$D$17,T$47&gt;=$D318,T$47&lt;=EDATE($D318,'Summary&amp;Assumptions'!$G$32))*$B318+AND(T$56&lt;'Summary&amp;Assumptions'!$J$31,T$47&gt;=$FO318,T$47&lt;=$FP318)*(('Summary&amp;Assumptions'!$H$25*$C318)*(1+'Summary&amp;Assumptions'!$J$29)^(T$46-1))+AND(T$56&lt;'Summary&amp;Assumptions'!$J$31,T$47&gt;=$FQ318,T$47&lt;=$FR318)*(('Summary&amp;Assumptions'!$H$25*$C318)*(1+'Summary&amp;Assumptions'!$J$29)^(T$46-1))</f>
        <v>0</v>
      </c>
      <c r="P318" s="588">
        <f>AND(U$55&gt;0,SUM($E318:O318)&lt;'Summary&amp;Assumptions'!$G$32*$B318,$D318&gt;='Summary&amp;Assumptions'!$D$17,U$47&gt;=$D318,U$47&lt;=EDATE($D318,'Summary&amp;Assumptions'!$G$32))*$B318+AND(U$56&lt;'Summary&amp;Assumptions'!$J$31,U$47&gt;=$FO318,U$47&lt;=$FP318)*(('Summary&amp;Assumptions'!$H$25*$C318)*(1+'Summary&amp;Assumptions'!$J$29)^(U$46-1))+AND(U$56&lt;'Summary&amp;Assumptions'!$J$31,U$47&gt;=$FQ318,U$47&lt;=$FR318)*(('Summary&amp;Assumptions'!$H$25*$C318)*(1+'Summary&amp;Assumptions'!$J$29)^(U$46-1))</f>
        <v>0</v>
      </c>
      <c r="Q318" s="588">
        <f>AND(V$55&gt;0,SUM($E318:P318)&lt;'Summary&amp;Assumptions'!$G$32*$B318,$D318&gt;='Summary&amp;Assumptions'!$D$17,V$47&gt;=$D318,V$47&lt;=EDATE($D318,'Summary&amp;Assumptions'!$G$32))*$B318+AND(V$56&lt;'Summary&amp;Assumptions'!$J$31,V$47&gt;=$FO318,V$47&lt;=$FP318)*(('Summary&amp;Assumptions'!$H$25*$C318)*(1+'Summary&amp;Assumptions'!$J$29)^(V$46-1))+AND(V$56&lt;'Summary&amp;Assumptions'!$J$31,V$47&gt;=$FQ318,V$47&lt;=$FR318)*(('Summary&amp;Assumptions'!$H$25*$C318)*(1+'Summary&amp;Assumptions'!$J$29)^(V$46-1))</f>
        <v>0</v>
      </c>
      <c r="R318" s="588">
        <f>AND(W$55&gt;0,SUM($E318:Q318)&lt;'Summary&amp;Assumptions'!$G$32*$B318,$D318&gt;='Summary&amp;Assumptions'!$D$17,W$47&gt;=$D318,W$47&lt;=EDATE($D318,'Summary&amp;Assumptions'!$G$32))*$B318+AND(W$56&lt;'Summary&amp;Assumptions'!$J$31,W$47&gt;=$FO318,W$47&lt;=$FP318)*(('Summary&amp;Assumptions'!$H$25*$C318)*(1+'Summary&amp;Assumptions'!$J$29)^(W$46-1))+AND(W$56&lt;'Summary&amp;Assumptions'!$J$31,W$47&gt;=$FQ318,W$47&lt;=$FR318)*(('Summary&amp;Assumptions'!$H$25*$C318)*(1+'Summary&amp;Assumptions'!$J$29)^(W$46-1))</f>
        <v>0</v>
      </c>
      <c r="S318" s="588">
        <f>AND(X$55&gt;0,SUM($E318:R318)&lt;'Summary&amp;Assumptions'!$G$32*$B318,$D318&gt;='Summary&amp;Assumptions'!$D$17,X$47&gt;=$D318,X$47&lt;=EDATE($D318,'Summary&amp;Assumptions'!$G$32))*$B318+AND(X$56&lt;'Summary&amp;Assumptions'!$J$31,X$47&gt;=$FO318,X$47&lt;=$FP318)*(('Summary&amp;Assumptions'!$H$25*$C318)*(1+'Summary&amp;Assumptions'!$J$29)^(X$46-1))+AND(X$56&lt;'Summary&amp;Assumptions'!$J$31,X$47&gt;=$FQ318,X$47&lt;=$FR318)*(('Summary&amp;Assumptions'!$H$25*$C318)*(1+'Summary&amp;Assumptions'!$J$29)^(X$46-1))</f>
        <v>0</v>
      </c>
      <c r="T318" s="588">
        <f>AND(Y$55&gt;0,SUM($E318:S318)&lt;'Summary&amp;Assumptions'!$G$32*$B318,$D318&gt;='Summary&amp;Assumptions'!$D$17,Y$47&gt;=$D318,Y$47&lt;=EDATE($D318,'Summary&amp;Assumptions'!$G$32))*$B318+AND(Y$56&lt;'Summary&amp;Assumptions'!$J$31,Y$47&gt;=$FO318,Y$47&lt;=$FP318)*(('Summary&amp;Assumptions'!$H$25*$C318)*(1+'Summary&amp;Assumptions'!$J$29)^(Y$46-1))+AND(Y$56&lt;'Summary&amp;Assumptions'!$J$31,Y$47&gt;=$FQ318,Y$47&lt;=$FR318)*(('Summary&amp;Assumptions'!$H$25*$C318)*(1+'Summary&amp;Assumptions'!$J$29)^(Y$46-1))</f>
        <v>0</v>
      </c>
      <c r="U318" s="588">
        <f>AND(Z$55&gt;0,SUM($E318:T318)&lt;'Summary&amp;Assumptions'!$G$32*$B318,$D318&gt;='Summary&amp;Assumptions'!$D$17,Z$47&gt;=$D318,Z$47&lt;=EDATE($D318,'Summary&amp;Assumptions'!$G$32))*$B318+AND(Z$56&lt;'Summary&amp;Assumptions'!$J$31,Z$47&gt;=$FO318,Z$47&lt;=$FP318)*(('Summary&amp;Assumptions'!$H$25*$C318)*(1+'Summary&amp;Assumptions'!$J$29)^(Z$46-1))+AND(Z$56&lt;'Summary&amp;Assumptions'!$J$31,Z$47&gt;=$FQ318,Z$47&lt;=$FR318)*(('Summary&amp;Assumptions'!$H$25*$C318)*(1+'Summary&amp;Assumptions'!$J$29)^(Z$46-1))</f>
        <v>0</v>
      </c>
      <c r="V318" s="588">
        <f>AND(AA$55&gt;0,SUM($E318:U318)&lt;'Summary&amp;Assumptions'!$G$32*$B318,$D318&gt;='Summary&amp;Assumptions'!$D$17,AA$47&gt;=$D318,AA$47&lt;=EDATE($D318,'Summary&amp;Assumptions'!$G$32))*$B318+AND(AA$56&lt;'Summary&amp;Assumptions'!$J$31,AA$47&gt;=$FO318,AA$47&lt;=$FP318)*(('Summary&amp;Assumptions'!$H$25*$C318)*(1+'Summary&amp;Assumptions'!$J$29)^(AA$46-1))+AND(AA$56&lt;'Summary&amp;Assumptions'!$J$31,AA$47&gt;=$FQ318,AA$47&lt;=$FR318)*(('Summary&amp;Assumptions'!$H$25*$C318)*(1+'Summary&amp;Assumptions'!$J$29)^(AA$46-1))</f>
        <v>0</v>
      </c>
      <c r="W318" s="588">
        <f>AND(AB$55&gt;0,SUM($E318:V318)&lt;'Summary&amp;Assumptions'!$G$32*$B318,$D318&gt;='Summary&amp;Assumptions'!$D$17,AB$47&gt;=$D318,AB$47&lt;=EDATE($D318,'Summary&amp;Assumptions'!$G$32))*$B318+AND(AB$56&lt;'Summary&amp;Assumptions'!$J$31,AB$47&gt;=$FO318,AB$47&lt;=$FP318)*(('Summary&amp;Assumptions'!$H$25*$C318)*(1+'Summary&amp;Assumptions'!$J$29)^(AB$46-1))+AND(AB$56&lt;'Summary&amp;Assumptions'!$J$31,AB$47&gt;=$FQ318,AB$47&lt;=$FR318)*(('Summary&amp;Assumptions'!$H$25*$C318)*(1+'Summary&amp;Assumptions'!$J$29)^(AB$46-1))</f>
        <v>0</v>
      </c>
      <c r="X318" s="588">
        <f>AND(AC$55&gt;0,SUM($E318:W318)&lt;'Summary&amp;Assumptions'!$G$32*$B318,$D318&gt;='Summary&amp;Assumptions'!$D$17,AC$47&gt;=$D318,AC$47&lt;=EDATE($D318,'Summary&amp;Assumptions'!$G$32))*$B318+AND(AC$56&lt;'Summary&amp;Assumptions'!$J$31,AC$47&gt;=$FO318,AC$47&lt;=$FP318)*(('Summary&amp;Assumptions'!$H$25*$C318)*(1+'Summary&amp;Assumptions'!$J$29)^(AC$46-1))+AND(AC$56&lt;'Summary&amp;Assumptions'!$J$31,AC$47&gt;=$FQ318,AC$47&lt;=$FR318)*(('Summary&amp;Assumptions'!$H$25*$C318)*(1+'Summary&amp;Assumptions'!$J$29)^(AC$46-1))</f>
        <v>0</v>
      </c>
      <c r="Y318" s="588">
        <f>AND(AD$55&gt;0,SUM($E318:X318)&lt;'Summary&amp;Assumptions'!$G$32*$B318,$D318&gt;='Summary&amp;Assumptions'!$D$17,AD$47&gt;=$D318,AD$47&lt;=EDATE($D318,'Summary&amp;Assumptions'!$G$32))*$B318+AND(AD$56&lt;'Summary&amp;Assumptions'!$J$31,AD$47&gt;=$FO318,AD$47&lt;=$FP318)*(('Summary&amp;Assumptions'!$H$25*$C318)*(1+'Summary&amp;Assumptions'!$J$29)^(AD$46-1))+AND(AD$56&lt;'Summary&amp;Assumptions'!$J$31,AD$47&gt;=$FQ318,AD$47&lt;=$FR318)*(('Summary&amp;Assumptions'!$H$25*$C318)*(1+'Summary&amp;Assumptions'!$J$29)^(AD$46-1))</f>
        <v>0</v>
      </c>
      <c r="Z318" s="588">
        <f>AND(AE$55&gt;0,SUM($E318:Y318)&lt;'Summary&amp;Assumptions'!$G$32*$B318,$D318&gt;='Summary&amp;Assumptions'!$D$17,AE$47&gt;=$D318,AE$47&lt;=EDATE($D318,'Summary&amp;Assumptions'!$G$32))*$B318+AND(AE$56&lt;'Summary&amp;Assumptions'!$J$31,AE$47&gt;=$FO318,AE$47&lt;=$FP318)*(('Summary&amp;Assumptions'!$H$25*$C318)*(1+'Summary&amp;Assumptions'!$J$29)^(AE$46-1))+AND(AE$56&lt;'Summary&amp;Assumptions'!$J$31,AE$47&gt;=$FQ318,AE$47&lt;=$FR318)*(('Summary&amp;Assumptions'!$H$25*$C318)*(1+'Summary&amp;Assumptions'!$J$29)^(AE$46-1))</f>
        <v>0</v>
      </c>
      <c r="AA318" s="588">
        <f>AND(AF$55&gt;0,SUM($E318:Z318)&lt;'Summary&amp;Assumptions'!$G$32*$B318,$D318&gt;='Summary&amp;Assumptions'!$D$17,AF$47&gt;=$D318,AF$47&lt;=EDATE($D318,'Summary&amp;Assumptions'!$G$32))*$B318+AND(AF$56&lt;'Summary&amp;Assumptions'!$J$31,AF$47&gt;=$FO318,AF$47&lt;=$FP318)*(('Summary&amp;Assumptions'!$H$25*$C318)*(1+'Summary&amp;Assumptions'!$J$29)^(AF$46-1))+AND(AF$56&lt;'Summary&amp;Assumptions'!$J$31,AF$47&gt;=$FQ318,AF$47&lt;=$FR318)*(('Summary&amp;Assumptions'!$H$25*$C318)*(1+'Summary&amp;Assumptions'!$J$29)^(AF$46-1))</f>
        <v>0</v>
      </c>
      <c r="AB318" s="588">
        <f>AND(AG$55&gt;0,SUM($E318:AA318)&lt;'Summary&amp;Assumptions'!$G$32*$B318,$D318&gt;='Summary&amp;Assumptions'!$D$17,AG$47&gt;=$D318,AG$47&lt;=EDATE($D318,'Summary&amp;Assumptions'!$G$32))*$B318+AND(AG$56&lt;'Summary&amp;Assumptions'!$J$31,AG$47&gt;=$FO318,AG$47&lt;=$FP318)*(('Summary&amp;Assumptions'!$H$25*$C318)*(1+'Summary&amp;Assumptions'!$J$29)^(AG$46-1))+AND(AG$56&lt;'Summary&amp;Assumptions'!$J$31,AG$47&gt;=$FQ318,AG$47&lt;=$FR318)*(('Summary&amp;Assumptions'!$H$25*$C318)*(1+'Summary&amp;Assumptions'!$J$29)^(AG$46-1))</f>
        <v>0</v>
      </c>
      <c r="AC318" s="588">
        <f>AND(AH$55&gt;0,SUM($E318:AB318)&lt;'Summary&amp;Assumptions'!$G$32*$B318,$D318&gt;='Summary&amp;Assumptions'!$D$17,AH$47&gt;=$D318,AH$47&lt;=EDATE($D318,'Summary&amp;Assumptions'!$G$32))*$B318+AND(AH$56&lt;'Summary&amp;Assumptions'!$J$31,AH$47&gt;=$FO318,AH$47&lt;=$FP318)*(('Summary&amp;Assumptions'!$H$25*$C318)*(1+'Summary&amp;Assumptions'!$J$29)^(AH$46-1))+AND(AH$56&lt;'Summary&amp;Assumptions'!$J$31,AH$47&gt;=$FQ318,AH$47&lt;=$FR318)*(('Summary&amp;Assumptions'!$H$25*$C318)*(1+'Summary&amp;Assumptions'!$J$29)^(AH$46-1))</f>
        <v>0</v>
      </c>
      <c r="AD318" s="588">
        <f>AND(AI$55&gt;0,SUM($E318:AC318)&lt;'Summary&amp;Assumptions'!$G$32*$B318,$D318&gt;='Summary&amp;Assumptions'!$D$17,AI$47&gt;=$D318,AI$47&lt;=EDATE($D318,'Summary&amp;Assumptions'!$G$32))*$B318+AND(AI$56&lt;'Summary&amp;Assumptions'!$J$31,AI$47&gt;=$FO318,AI$47&lt;=$FP318)*(('Summary&amp;Assumptions'!$H$25*$C318)*(1+'Summary&amp;Assumptions'!$J$29)^(AI$46-1))+AND(AI$56&lt;'Summary&amp;Assumptions'!$J$31,AI$47&gt;=$FQ318,AI$47&lt;=$FR318)*(('Summary&amp;Assumptions'!$H$25*$C318)*(1+'Summary&amp;Assumptions'!$J$29)^(AI$46-1))</f>
        <v>0</v>
      </c>
      <c r="AE318" s="588">
        <f>AND(AJ$55&gt;0,SUM($E318:AD318)&lt;'Summary&amp;Assumptions'!$G$32*$B318,$D318&gt;='Summary&amp;Assumptions'!$D$17,AJ$47&gt;=$D318,AJ$47&lt;=EDATE($D318,'Summary&amp;Assumptions'!$G$32))*$B318+AND(AJ$56&lt;'Summary&amp;Assumptions'!$J$31,AJ$47&gt;=$FO318,AJ$47&lt;=$FP318)*(('Summary&amp;Assumptions'!$H$25*$C318)*(1+'Summary&amp;Assumptions'!$J$29)^(AJ$46-1))+AND(AJ$56&lt;'Summary&amp;Assumptions'!$J$31,AJ$47&gt;=$FQ318,AJ$47&lt;=$FR318)*(('Summary&amp;Assumptions'!$H$25*$C318)*(1+'Summary&amp;Assumptions'!$J$29)^(AJ$46-1))</f>
        <v>0</v>
      </c>
      <c r="AF318" s="588">
        <f>AND(AK$55&gt;0,SUM($E318:AE318)&lt;'Summary&amp;Assumptions'!$G$32*$B318,$D318&gt;='Summary&amp;Assumptions'!$D$17,AK$47&gt;=$D318,AK$47&lt;=EDATE($D318,'Summary&amp;Assumptions'!$G$32))*$B318+AND(AK$56&lt;'Summary&amp;Assumptions'!$J$31,AK$47&gt;=$FO318,AK$47&lt;=$FP318)*(('Summary&amp;Assumptions'!$H$25*$C318)*(1+'Summary&amp;Assumptions'!$J$29)^(AK$46-1))+AND(AK$56&lt;'Summary&amp;Assumptions'!$J$31,AK$47&gt;=$FQ318,AK$47&lt;=$FR318)*(('Summary&amp;Assumptions'!$H$25*$C318)*(1+'Summary&amp;Assumptions'!$J$29)^(AK$46-1))</f>
        <v>0</v>
      </c>
      <c r="AG318" s="588">
        <f>AND(AL$55&gt;0,SUM($E318:AF318)&lt;'Summary&amp;Assumptions'!$G$32*$B318,$D318&gt;='Summary&amp;Assumptions'!$D$17,AL$47&gt;=$D318,AL$47&lt;=EDATE($D318,'Summary&amp;Assumptions'!$G$32))*$B318+AND(AL$56&lt;'Summary&amp;Assumptions'!$J$31,AL$47&gt;=$FO318,AL$47&lt;=$FP318)*(('Summary&amp;Assumptions'!$H$25*$C318)*(1+'Summary&amp;Assumptions'!$J$29)^(AL$46-1))+AND(AL$56&lt;'Summary&amp;Assumptions'!$J$31,AL$47&gt;=$FQ318,AL$47&lt;=$FR318)*(('Summary&amp;Assumptions'!$H$25*$C318)*(1+'Summary&amp;Assumptions'!$J$29)^(AL$46-1))</f>
        <v>0</v>
      </c>
      <c r="AH318" s="588">
        <f>AND(AM$55&gt;0,SUM($E318:AG318)&lt;'Summary&amp;Assumptions'!$G$32*$B318,$D318&gt;='Summary&amp;Assumptions'!$D$17,AM$47&gt;=$D318,AM$47&lt;=EDATE($D318,'Summary&amp;Assumptions'!$G$32))*$B318+AND(AM$56&lt;'Summary&amp;Assumptions'!$J$31,AM$47&gt;=$FO318,AM$47&lt;=$FP318)*(('Summary&amp;Assumptions'!$H$25*$C318)*(1+'Summary&amp;Assumptions'!$J$29)^(AM$46-1))+AND(AM$56&lt;'Summary&amp;Assumptions'!$J$31,AM$47&gt;=$FQ318,AM$47&lt;=$FR318)*(('Summary&amp;Assumptions'!$H$25*$C318)*(1+'Summary&amp;Assumptions'!$J$29)^(AM$46-1))</f>
        <v>0</v>
      </c>
      <c r="AI318" s="588">
        <f>AND(AN$55&gt;0,SUM($E318:AH318)&lt;'Summary&amp;Assumptions'!$G$32*$B318,$D318&gt;='Summary&amp;Assumptions'!$D$17,AN$47&gt;=$D318,AN$47&lt;=EDATE($D318,'Summary&amp;Assumptions'!$G$32))*$B318+AND(AN$56&lt;'Summary&amp;Assumptions'!$J$31,AN$47&gt;=$FO318,AN$47&lt;=$FP318)*(('Summary&amp;Assumptions'!$H$25*$C318)*(1+'Summary&amp;Assumptions'!$J$29)^(AN$46-1))+AND(AN$56&lt;'Summary&amp;Assumptions'!$J$31,AN$47&gt;=$FQ318,AN$47&lt;=$FR318)*(('Summary&amp;Assumptions'!$H$25*$C318)*(1+'Summary&amp;Assumptions'!$J$29)^(AN$46-1))</f>
        <v>0</v>
      </c>
      <c r="AJ318" s="588">
        <f>AND(AO$55&gt;0,SUM($E318:AI318)&lt;'Summary&amp;Assumptions'!$G$32*$B318,$D318&gt;='Summary&amp;Assumptions'!$D$17,AO$47&gt;=$D318,AO$47&lt;=EDATE($D318,'Summary&amp;Assumptions'!$G$32))*$B318+AND(AO$56&lt;'Summary&amp;Assumptions'!$J$31,AO$47&gt;=$FO318,AO$47&lt;=$FP318)*(('Summary&amp;Assumptions'!$H$25*$C318)*(1+'Summary&amp;Assumptions'!$J$29)^(AO$46-1))+AND(AO$56&lt;'Summary&amp;Assumptions'!$J$31,AO$47&gt;=$FQ318,AO$47&lt;=$FR318)*(('Summary&amp;Assumptions'!$H$25*$C318)*(1+'Summary&amp;Assumptions'!$J$29)^(AO$46-1))</f>
        <v>0</v>
      </c>
      <c r="AK318" s="588">
        <f>AND(AP$55&gt;0,SUM($E318:AJ318)&lt;'Summary&amp;Assumptions'!$G$32*$B318,$D318&gt;='Summary&amp;Assumptions'!$D$17,AP$47&gt;=$D318,AP$47&lt;=EDATE($D318,'Summary&amp;Assumptions'!$G$32))*$B318+AND(AP$56&lt;'Summary&amp;Assumptions'!$J$31,AP$47&gt;=$FO318,AP$47&lt;=$FP318)*(('Summary&amp;Assumptions'!$H$25*$C318)*(1+'Summary&amp;Assumptions'!$J$29)^(AP$46-1))+AND(AP$56&lt;'Summary&amp;Assumptions'!$J$31,AP$47&gt;=$FQ318,AP$47&lt;=$FR318)*(('Summary&amp;Assumptions'!$H$25*$C318)*(1+'Summary&amp;Assumptions'!$J$29)^(AP$46-1))</f>
        <v>0</v>
      </c>
      <c r="AL318" s="588">
        <f>AND(AQ$55&gt;0,SUM($E318:AK318)&lt;'Summary&amp;Assumptions'!$G$32*$B318,$D318&gt;='Summary&amp;Assumptions'!$D$17,AQ$47&gt;=$D318,AQ$47&lt;=EDATE($D318,'Summary&amp;Assumptions'!$G$32))*$B318+AND(AQ$56&lt;'Summary&amp;Assumptions'!$J$31,AQ$47&gt;=$FO318,AQ$47&lt;=$FP318)*(('Summary&amp;Assumptions'!$H$25*$C318)*(1+'Summary&amp;Assumptions'!$J$29)^(AQ$46-1))+AND(AQ$56&lt;'Summary&amp;Assumptions'!$J$31,AQ$47&gt;=$FQ318,AQ$47&lt;=$FR318)*(('Summary&amp;Assumptions'!$H$25*$C318)*(1+'Summary&amp;Assumptions'!$J$29)^(AQ$46-1))</f>
        <v>0</v>
      </c>
      <c r="AM318" s="588">
        <f>AND(AR$55&gt;0,SUM($E318:AL318)&lt;'Summary&amp;Assumptions'!$G$32*$B318,$D318&gt;='Summary&amp;Assumptions'!$D$17,AR$47&gt;=$D318,AR$47&lt;=EDATE($D318,'Summary&amp;Assumptions'!$G$32))*$B318+AND(AR$56&lt;'Summary&amp;Assumptions'!$J$31,AR$47&gt;=$FO318,AR$47&lt;=$FP318)*(('Summary&amp;Assumptions'!$H$25*$C318)*(1+'Summary&amp;Assumptions'!$J$29)^(AR$46-1))+AND(AR$56&lt;'Summary&amp;Assumptions'!$J$31,AR$47&gt;=$FQ318,AR$47&lt;=$FR318)*(('Summary&amp;Assumptions'!$H$25*$C318)*(1+'Summary&amp;Assumptions'!$J$29)^(AR$46-1))</f>
        <v>0</v>
      </c>
      <c r="AN318" s="588">
        <f>AND(AS$55&gt;0,SUM($E318:AM318)&lt;'Summary&amp;Assumptions'!$G$32*$B318,$D318&gt;='Summary&amp;Assumptions'!$D$17,AS$47&gt;=$D318,AS$47&lt;=EDATE($D318,'Summary&amp;Assumptions'!$G$32))*$B318+AND(AS$56&lt;'Summary&amp;Assumptions'!$J$31,AS$47&gt;=$FO318,AS$47&lt;=$FP318)*(('Summary&amp;Assumptions'!$H$25*$C318)*(1+'Summary&amp;Assumptions'!$J$29)^(AS$46-1))+AND(AS$56&lt;'Summary&amp;Assumptions'!$J$31,AS$47&gt;=$FQ318,AS$47&lt;=$FR318)*(('Summary&amp;Assumptions'!$H$25*$C318)*(1+'Summary&amp;Assumptions'!$J$29)^(AS$46-1))</f>
        <v>0</v>
      </c>
      <c r="AO318" s="588">
        <f>AND(AT$55&gt;0,SUM($E318:AN318)&lt;'Summary&amp;Assumptions'!$G$32*$B318,$D318&gt;='Summary&amp;Assumptions'!$D$17,AT$47&gt;=$D318,AT$47&lt;=EDATE($D318,'Summary&amp;Assumptions'!$G$32))*$B318+AND(AT$56&lt;'Summary&amp;Assumptions'!$J$31,AT$47&gt;=$FO318,AT$47&lt;=$FP318)*(('Summary&amp;Assumptions'!$H$25*$C318)*(1+'Summary&amp;Assumptions'!$J$29)^(AT$46-1))+AND(AT$56&lt;'Summary&amp;Assumptions'!$J$31,AT$47&gt;=$FQ318,AT$47&lt;=$FR318)*(('Summary&amp;Assumptions'!$H$25*$C318)*(1+'Summary&amp;Assumptions'!$J$29)^(AT$46-1))</f>
        <v>0</v>
      </c>
      <c r="AP318" s="588">
        <f>AND(AU$55&gt;0,SUM($E318:AO318)&lt;'Summary&amp;Assumptions'!$G$32*$B318,$D318&gt;='Summary&amp;Assumptions'!$D$17,AU$47&gt;=$D318,AU$47&lt;=EDATE($D318,'Summary&amp;Assumptions'!$G$32))*$B318+AND(AU$56&lt;'Summary&amp;Assumptions'!$J$31,AU$47&gt;=$FO318,AU$47&lt;=$FP318)*(('Summary&amp;Assumptions'!$H$25*$C318)*(1+'Summary&amp;Assumptions'!$J$29)^(AU$46-1))+AND(AU$56&lt;'Summary&amp;Assumptions'!$J$31,AU$47&gt;=$FQ318,AU$47&lt;=$FR318)*(('Summary&amp;Assumptions'!$H$25*$C318)*(1+'Summary&amp;Assumptions'!$J$29)^(AU$46-1))</f>
        <v>0</v>
      </c>
      <c r="AQ318" s="588">
        <f>AND(AV$55&gt;0,SUM($E318:AP318)&lt;'Summary&amp;Assumptions'!$G$32*$B318,$D318&gt;='Summary&amp;Assumptions'!$D$17,AV$47&gt;=$D318,AV$47&lt;=EDATE($D318,'Summary&amp;Assumptions'!$G$32))*$B318+AND(AV$56&lt;'Summary&amp;Assumptions'!$J$31,AV$47&gt;=$FO318,AV$47&lt;=$FP318)*(('Summary&amp;Assumptions'!$H$25*$C318)*(1+'Summary&amp;Assumptions'!$J$29)^(AV$46-1))+AND(AV$56&lt;'Summary&amp;Assumptions'!$J$31,AV$47&gt;=$FQ318,AV$47&lt;=$FR318)*(('Summary&amp;Assumptions'!$H$25*$C318)*(1+'Summary&amp;Assumptions'!$J$29)^(AV$46-1))</f>
        <v>0</v>
      </c>
      <c r="AR318" s="588">
        <f>AND(AW$55&gt;0,SUM($E318:AQ318)&lt;'Summary&amp;Assumptions'!$G$32*$B318,$D318&gt;='Summary&amp;Assumptions'!$D$17,AW$47&gt;=$D318,AW$47&lt;=EDATE($D318,'Summary&amp;Assumptions'!$G$32))*$B318+AND(AW$56&lt;'Summary&amp;Assumptions'!$J$31,AW$47&gt;=$FO318,AW$47&lt;=$FP318)*(('Summary&amp;Assumptions'!$H$25*$C318)*(1+'Summary&amp;Assumptions'!$J$29)^(AW$46-1))+AND(AW$56&lt;'Summary&amp;Assumptions'!$J$31,AW$47&gt;=$FQ318,AW$47&lt;=$FR318)*(('Summary&amp;Assumptions'!$H$25*$C318)*(1+'Summary&amp;Assumptions'!$J$29)^(AW$46-1))</f>
        <v>0</v>
      </c>
      <c r="AS318" s="588">
        <f>AND(AX$55&gt;0,SUM($E318:AR318)&lt;'Summary&amp;Assumptions'!$G$32*$B318,$D318&gt;='Summary&amp;Assumptions'!$D$17,AX$47&gt;=$D318,AX$47&lt;=EDATE($D318,'Summary&amp;Assumptions'!$G$32))*$B318+AND(AX$56&lt;'Summary&amp;Assumptions'!$J$31,AX$47&gt;=$FO318,AX$47&lt;=$FP318)*(('Summary&amp;Assumptions'!$H$25*$C318)*(1+'Summary&amp;Assumptions'!$J$29)^(AX$46-1))+AND(AX$56&lt;'Summary&amp;Assumptions'!$J$31,AX$47&gt;=$FQ318,AX$47&lt;=$FR318)*(('Summary&amp;Assumptions'!$H$25*$C318)*(1+'Summary&amp;Assumptions'!$J$29)^(AX$46-1))</f>
        <v>0</v>
      </c>
      <c r="AT318" s="588">
        <f>AND(AY$55&gt;0,SUM($E318:AS318)&lt;'Summary&amp;Assumptions'!$G$32*$B318,$D318&gt;='Summary&amp;Assumptions'!$D$17,AY$47&gt;=$D318,AY$47&lt;=EDATE($D318,'Summary&amp;Assumptions'!$G$32))*$B318+AND(AY$56&lt;'Summary&amp;Assumptions'!$J$31,AY$47&gt;=$FO318,AY$47&lt;=$FP318)*(('Summary&amp;Assumptions'!$H$25*$C318)*(1+'Summary&amp;Assumptions'!$J$29)^(AY$46-1))+AND(AY$56&lt;'Summary&amp;Assumptions'!$J$31,AY$47&gt;=$FQ318,AY$47&lt;=$FR318)*(('Summary&amp;Assumptions'!$H$25*$C318)*(1+'Summary&amp;Assumptions'!$J$29)^(AY$46-1))</f>
        <v>0</v>
      </c>
      <c r="AU318" s="588">
        <f>AND(AZ$55&gt;0,SUM($E318:AT318)&lt;'Summary&amp;Assumptions'!$G$32*$B318,$D318&gt;='Summary&amp;Assumptions'!$D$17,AZ$47&gt;=$D318,AZ$47&lt;=EDATE($D318,'Summary&amp;Assumptions'!$G$32))*$B318+AND(AZ$56&lt;'Summary&amp;Assumptions'!$J$31,AZ$47&gt;=$FO318,AZ$47&lt;=$FP318)*(('Summary&amp;Assumptions'!$H$25*$C318)*(1+'Summary&amp;Assumptions'!$J$29)^(AZ$46-1))+AND(AZ$56&lt;'Summary&amp;Assumptions'!$J$31,AZ$47&gt;=$FQ318,AZ$47&lt;=$FR318)*(('Summary&amp;Assumptions'!$H$25*$C318)*(1+'Summary&amp;Assumptions'!$J$29)^(AZ$46-1))</f>
        <v>0</v>
      </c>
      <c r="AV318" s="588">
        <f>AND(BA$55&gt;0,SUM($E318:AU318)&lt;'Summary&amp;Assumptions'!$G$32*$B318,$D318&gt;='Summary&amp;Assumptions'!$D$17,BA$47&gt;=$D318,BA$47&lt;=EDATE($D318,'Summary&amp;Assumptions'!$G$32))*$B318+AND(BA$56&lt;'Summary&amp;Assumptions'!$J$31,BA$47&gt;=$FO318,BA$47&lt;=$FP318)*(('Summary&amp;Assumptions'!$H$25*$C318)*(1+'Summary&amp;Assumptions'!$J$29)^(BA$46-1))+AND(BA$56&lt;'Summary&amp;Assumptions'!$J$31,BA$47&gt;=$FQ318,BA$47&lt;=$FR318)*(('Summary&amp;Assumptions'!$H$25*$C318)*(1+'Summary&amp;Assumptions'!$J$29)^(BA$46-1))</f>
        <v>0</v>
      </c>
      <c r="AW318" s="588">
        <f>AND(BB$55&gt;0,SUM($E318:AV318)&lt;'Summary&amp;Assumptions'!$G$32*$B318,$D318&gt;='Summary&amp;Assumptions'!$D$17,BB$47&gt;=$D318,BB$47&lt;=EDATE($D318,'Summary&amp;Assumptions'!$G$32))*$B318+AND(BB$56&lt;'Summary&amp;Assumptions'!$J$31,BB$47&gt;=$FO318,BB$47&lt;=$FP318)*(('Summary&amp;Assumptions'!$H$25*$C318)*(1+'Summary&amp;Assumptions'!$J$29)^(BB$46-1))+AND(BB$56&lt;'Summary&amp;Assumptions'!$J$31,BB$47&gt;=$FQ318,BB$47&lt;=$FR318)*(('Summary&amp;Assumptions'!$H$25*$C318)*(1+'Summary&amp;Assumptions'!$J$29)^(BB$46-1))</f>
        <v>0</v>
      </c>
      <c r="AX318" s="588">
        <f>AND(BC$55&gt;0,SUM($E318:AW318)&lt;'Summary&amp;Assumptions'!$G$32*$B318,$D318&gt;='Summary&amp;Assumptions'!$D$17,BC$47&gt;=$D318,BC$47&lt;=EDATE($D318,'Summary&amp;Assumptions'!$G$32))*$B318+AND(BC$56&lt;'Summary&amp;Assumptions'!$J$31,BC$47&gt;=$FO318,BC$47&lt;=$FP318)*(('Summary&amp;Assumptions'!$H$25*$C318)*(1+'Summary&amp;Assumptions'!$J$29)^(BC$46-1))+AND(BC$56&lt;'Summary&amp;Assumptions'!$J$31,BC$47&gt;=$FQ318,BC$47&lt;=$FR318)*(('Summary&amp;Assumptions'!$H$25*$C318)*(1+'Summary&amp;Assumptions'!$J$29)^(BC$46-1))</f>
        <v>0</v>
      </c>
      <c r="AY318" s="588">
        <f>AND(BD$55&gt;0,SUM($E318:AX318)&lt;'Summary&amp;Assumptions'!$G$32*$B318,$D318&gt;='Summary&amp;Assumptions'!$D$17,BD$47&gt;=$D318,BD$47&lt;=EDATE($D318,'Summary&amp;Assumptions'!$G$32))*$B318+AND(BD$56&lt;'Summary&amp;Assumptions'!$J$31,BD$47&gt;=$FO318,BD$47&lt;=$FP318)*(('Summary&amp;Assumptions'!$H$25*$C318)*(1+'Summary&amp;Assumptions'!$J$29)^(BD$46-1))+AND(BD$56&lt;'Summary&amp;Assumptions'!$J$31,BD$47&gt;=$FQ318,BD$47&lt;=$FR318)*(('Summary&amp;Assumptions'!$H$25*$C318)*(1+'Summary&amp;Assumptions'!$J$29)^(BD$46-1))</f>
        <v>0</v>
      </c>
      <c r="AZ318" s="588">
        <f>AND(BE$55&gt;0,SUM($E318:AY318)&lt;'Summary&amp;Assumptions'!$G$32*$B318,$D318&gt;='Summary&amp;Assumptions'!$D$17,BE$47&gt;=$D318,BE$47&lt;=EDATE($D318,'Summary&amp;Assumptions'!$G$32))*$B318+AND(BE$56&lt;'Summary&amp;Assumptions'!$J$31,BE$47&gt;=$FO318,BE$47&lt;=$FP318)*(('Summary&amp;Assumptions'!$H$25*$C318)*(1+'Summary&amp;Assumptions'!$J$29)^(BE$46-1))+AND(BE$56&lt;'Summary&amp;Assumptions'!$J$31,BE$47&gt;=$FQ318,BE$47&lt;=$FR318)*(('Summary&amp;Assumptions'!$H$25*$C318)*(1+'Summary&amp;Assumptions'!$J$29)^(BE$46-1))</f>
        <v>0</v>
      </c>
      <c r="BA318" s="588">
        <f>AND(BF$55&gt;0,SUM($E318:AZ318)&lt;'Summary&amp;Assumptions'!$G$32*$B318,$D318&gt;='Summary&amp;Assumptions'!$D$17,BF$47&gt;=$D318,BF$47&lt;=EDATE($D318,'Summary&amp;Assumptions'!$G$32))*$B318+AND(BF$56&lt;'Summary&amp;Assumptions'!$J$31,BF$47&gt;=$FO318,BF$47&lt;=$FP318)*(('Summary&amp;Assumptions'!$H$25*$C318)*(1+'Summary&amp;Assumptions'!$J$29)^(BF$46-1))+AND(BF$56&lt;'Summary&amp;Assumptions'!$J$31,BF$47&gt;=$FQ318,BF$47&lt;=$FR318)*(('Summary&amp;Assumptions'!$H$25*$C318)*(1+'Summary&amp;Assumptions'!$J$29)^(BF$46-1))</f>
        <v>0</v>
      </c>
      <c r="BB318" s="588">
        <f>AND(BG$55&gt;0,SUM($E318:BA318)&lt;'Summary&amp;Assumptions'!$G$32*$B318,$D318&gt;='Summary&amp;Assumptions'!$D$17,BG$47&gt;=$D318,BG$47&lt;=EDATE($D318,'Summary&amp;Assumptions'!$G$32))*$B318+AND(BG$56&lt;'Summary&amp;Assumptions'!$J$31,BG$47&gt;=$FO318,BG$47&lt;=$FP318)*(('Summary&amp;Assumptions'!$H$25*$C318)*(1+'Summary&amp;Assumptions'!$J$29)^(BG$46-1))+AND(BG$56&lt;'Summary&amp;Assumptions'!$J$31,BG$47&gt;=$FQ318,BG$47&lt;=$FR318)*(('Summary&amp;Assumptions'!$H$25*$C318)*(1+'Summary&amp;Assumptions'!$J$29)^(BG$46-1))</f>
        <v>0</v>
      </c>
      <c r="BC318" s="588">
        <f>AND(BH$55&gt;0,SUM($E318:BB318)&lt;'Summary&amp;Assumptions'!$G$32*$B318,$D318&gt;='Summary&amp;Assumptions'!$D$17,BH$47&gt;=$D318,BH$47&lt;=EDATE($D318,'Summary&amp;Assumptions'!$G$32))*$B318+AND(BH$56&lt;'Summary&amp;Assumptions'!$J$31,BH$47&gt;=$FO318,BH$47&lt;=$FP318)*(('Summary&amp;Assumptions'!$H$25*$C318)*(1+'Summary&amp;Assumptions'!$J$29)^(BH$46-1))+AND(BH$56&lt;'Summary&amp;Assumptions'!$J$31,BH$47&gt;=$FQ318,BH$47&lt;=$FR318)*(('Summary&amp;Assumptions'!$H$25*$C318)*(1+'Summary&amp;Assumptions'!$J$29)^(BH$46-1))</f>
        <v>0</v>
      </c>
      <c r="BD318" s="588">
        <f>AND(BI$55&gt;0,SUM($E318:BC318)&lt;'Summary&amp;Assumptions'!$G$32*$B318,$D318&gt;='Summary&amp;Assumptions'!$D$17,BI$47&gt;=$D318,BI$47&lt;=EDATE($D318,'Summary&amp;Assumptions'!$G$32))*$B318+AND(BI$56&lt;'Summary&amp;Assumptions'!$J$31,BI$47&gt;=$FO318,BI$47&lt;=$FP318)*(('Summary&amp;Assumptions'!$H$25*$C318)*(1+'Summary&amp;Assumptions'!$J$29)^(BI$46-1))+AND(BI$56&lt;'Summary&amp;Assumptions'!$J$31,BI$47&gt;=$FQ318,BI$47&lt;=$FR318)*(('Summary&amp;Assumptions'!$H$25*$C318)*(1+'Summary&amp;Assumptions'!$J$29)^(BI$46-1))</f>
        <v>0</v>
      </c>
      <c r="BE318" s="588">
        <f>AND(BJ$55&gt;0,SUM($E318:BD318)&lt;'Summary&amp;Assumptions'!$G$32*$B318,$D318&gt;='Summary&amp;Assumptions'!$D$17,BJ$47&gt;=$D318,BJ$47&lt;=EDATE($D318,'Summary&amp;Assumptions'!$G$32))*$B318+AND(BJ$56&lt;'Summary&amp;Assumptions'!$J$31,BJ$47&gt;=$FO318,BJ$47&lt;=$FP318)*(('Summary&amp;Assumptions'!$H$25*$C318)*(1+'Summary&amp;Assumptions'!$J$29)^(BJ$46-1))+AND(BJ$56&lt;'Summary&amp;Assumptions'!$J$31,BJ$47&gt;=$FQ318,BJ$47&lt;=$FR318)*(('Summary&amp;Assumptions'!$H$25*$C318)*(1+'Summary&amp;Assumptions'!$J$29)^(BJ$46-1))</f>
        <v>0</v>
      </c>
      <c r="BF318" s="588">
        <f>AND(BK$55&gt;0,SUM($E318:BE318)&lt;'Summary&amp;Assumptions'!$G$32*$B318,$D318&gt;='Summary&amp;Assumptions'!$D$17,BK$47&gt;=$D318,BK$47&lt;=EDATE($D318,'Summary&amp;Assumptions'!$G$32))*$B318+AND(BK$56&lt;'Summary&amp;Assumptions'!$J$31,BK$47&gt;=$FO318,BK$47&lt;=$FP318)*(('Summary&amp;Assumptions'!$H$25*$C318)*(1+'Summary&amp;Assumptions'!$J$29)^(BK$46-1))+AND(BK$56&lt;'Summary&amp;Assumptions'!$J$31,BK$47&gt;=$FQ318,BK$47&lt;=$FR318)*(('Summary&amp;Assumptions'!$H$25*$C318)*(1+'Summary&amp;Assumptions'!$J$29)^(BK$46-1))</f>
        <v>0</v>
      </c>
      <c r="BG318" s="588">
        <f>AND(BL$55&gt;0,SUM($E318:BF318)&lt;'Summary&amp;Assumptions'!$G$32*$B318,$D318&gt;='Summary&amp;Assumptions'!$D$17,BL$47&gt;=$D318,BL$47&lt;=EDATE($D318,'Summary&amp;Assumptions'!$G$32))*$B318+AND(BL$56&lt;'Summary&amp;Assumptions'!$J$31,BL$47&gt;=$FO318,BL$47&lt;=$FP318)*(('Summary&amp;Assumptions'!$H$25*$C318)*(1+'Summary&amp;Assumptions'!$J$29)^(BL$46-1))+AND(BL$56&lt;'Summary&amp;Assumptions'!$J$31,BL$47&gt;=$FQ318,BL$47&lt;=$FR318)*(('Summary&amp;Assumptions'!$H$25*$C318)*(1+'Summary&amp;Assumptions'!$J$29)^(BL$46-1))</f>
        <v>0</v>
      </c>
      <c r="BH318" s="588">
        <f>AND(BM$55&gt;0,SUM($E318:BG318)&lt;'Summary&amp;Assumptions'!$G$32*$B318,$D318&gt;='Summary&amp;Assumptions'!$D$17,BM$47&gt;=$D318,BM$47&lt;=EDATE($D318,'Summary&amp;Assumptions'!$G$32))*$B318+AND(BM$56&lt;'Summary&amp;Assumptions'!$J$31,BM$47&gt;=$FO318,BM$47&lt;=$FP318)*(('Summary&amp;Assumptions'!$H$25*$C318)*(1+'Summary&amp;Assumptions'!$J$29)^(BM$46-1))+AND(BM$56&lt;'Summary&amp;Assumptions'!$J$31,BM$47&gt;=$FQ318,BM$47&lt;=$FR318)*(('Summary&amp;Assumptions'!$H$25*$C318)*(1+'Summary&amp;Assumptions'!$J$29)^(BM$46-1))</f>
        <v>0</v>
      </c>
      <c r="BI318" s="588">
        <f>AND(BN$55&gt;0,SUM($E318:BH318)&lt;'Summary&amp;Assumptions'!$G$32*$B318,$D318&gt;='Summary&amp;Assumptions'!$D$17,BN$47&gt;=$D318,BN$47&lt;=EDATE($D318,'Summary&amp;Assumptions'!$G$32))*$B318+AND(BN$56&lt;'Summary&amp;Assumptions'!$J$31,BN$47&gt;=$FO318,BN$47&lt;=$FP318)*(('Summary&amp;Assumptions'!$H$25*$C318)*(1+'Summary&amp;Assumptions'!$J$29)^(BN$46-1))+AND(BN$56&lt;'Summary&amp;Assumptions'!$J$31,BN$47&gt;=$FQ318,BN$47&lt;=$FR318)*(('Summary&amp;Assumptions'!$H$25*$C318)*(1+'Summary&amp;Assumptions'!$J$29)^(BN$46-1))</f>
        <v>0</v>
      </c>
      <c r="BJ318" s="588">
        <f>AND(BO$55&gt;0,SUM($E318:BI318)&lt;'Summary&amp;Assumptions'!$G$32*$B318,$D318&gt;='Summary&amp;Assumptions'!$D$17,BO$47&gt;=$D318,BO$47&lt;=EDATE($D318,'Summary&amp;Assumptions'!$G$32))*$B318+AND(BO$56&lt;'Summary&amp;Assumptions'!$J$31,BO$47&gt;=$FO318,BO$47&lt;=$FP318)*(('Summary&amp;Assumptions'!$H$25*$C318)*(1+'Summary&amp;Assumptions'!$J$29)^(BO$46-1))+AND(BO$56&lt;'Summary&amp;Assumptions'!$J$31,BO$47&gt;=$FQ318,BO$47&lt;=$FR318)*(('Summary&amp;Assumptions'!$H$25*$C318)*(1+'Summary&amp;Assumptions'!$J$29)^(BO$46-1))</f>
        <v>0</v>
      </c>
      <c r="BK318" s="588">
        <f>AND(BP$55&gt;0,SUM($E318:BJ318)&lt;'Summary&amp;Assumptions'!$G$32*$B318,$D318&gt;='Summary&amp;Assumptions'!$D$17,BP$47&gt;=$D318,BP$47&lt;=EDATE($D318,'Summary&amp;Assumptions'!$G$32))*$B318+AND(BP$56&lt;'Summary&amp;Assumptions'!$J$31,BP$47&gt;=$FO318,BP$47&lt;=$FP318)*(('Summary&amp;Assumptions'!$H$25*$C318)*(1+'Summary&amp;Assumptions'!$J$29)^(BP$46-1))+AND(BP$56&lt;'Summary&amp;Assumptions'!$J$31,BP$47&gt;=$FQ318,BP$47&lt;=$FR318)*(('Summary&amp;Assumptions'!$H$25*$C318)*(1+'Summary&amp;Assumptions'!$J$29)^(BP$46-1))</f>
        <v>0</v>
      </c>
      <c r="BL318" s="588">
        <f>AND(BQ$55&gt;0,SUM($E318:BK318)&lt;'Summary&amp;Assumptions'!$G$32*$B318,$D318&gt;='Summary&amp;Assumptions'!$D$17,BQ$47&gt;=$D318,BQ$47&lt;=EDATE($D318,'Summary&amp;Assumptions'!$G$32))*$B318+AND(BQ$56&lt;'Summary&amp;Assumptions'!$J$31,BQ$47&gt;=$FO318,BQ$47&lt;=$FP318)*(('Summary&amp;Assumptions'!$H$25*$C318)*(1+'Summary&amp;Assumptions'!$J$29)^(BQ$46-1))+AND(BQ$56&lt;'Summary&amp;Assumptions'!$J$31,BQ$47&gt;=$FQ318,BQ$47&lt;=$FR318)*(('Summary&amp;Assumptions'!$H$25*$C318)*(1+'Summary&amp;Assumptions'!$J$29)^(BQ$46-1))</f>
        <v>0</v>
      </c>
      <c r="BM318" s="588">
        <f>AND(BR$55&gt;0,SUM($E318:BL318)&lt;'Summary&amp;Assumptions'!$G$32*$B318,$D318&gt;='Summary&amp;Assumptions'!$D$17,BR$47&gt;=$D318,BR$47&lt;=EDATE($D318,'Summary&amp;Assumptions'!$G$32))*$B318+AND(BR$56&lt;'Summary&amp;Assumptions'!$J$31,BR$47&gt;=$FO318,BR$47&lt;=$FP318)*(('Summary&amp;Assumptions'!$H$25*$C318)*(1+'Summary&amp;Assumptions'!$J$29)^(BR$46-1))+AND(BR$56&lt;'Summary&amp;Assumptions'!$J$31,BR$47&gt;=$FQ318,BR$47&lt;=$FR318)*(('Summary&amp;Assumptions'!$H$25*$C318)*(1+'Summary&amp;Assumptions'!$J$29)^(BR$46-1))</f>
        <v>0</v>
      </c>
      <c r="BN318" s="588">
        <f>AND(BS$55&gt;0,SUM($E318:BM318)&lt;'Summary&amp;Assumptions'!$G$32*$B318,$D318&gt;='Summary&amp;Assumptions'!$D$17,BS$47&gt;=$D318,BS$47&lt;=EDATE($D318,'Summary&amp;Assumptions'!$G$32))*$B318+AND(BS$56&lt;'Summary&amp;Assumptions'!$J$31,BS$47&gt;=$FO318,BS$47&lt;=$FP318)*(('Summary&amp;Assumptions'!$H$25*$C318)*(1+'Summary&amp;Assumptions'!$J$29)^(BS$46-1))+AND(BS$56&lt;'Summary&amp;Assumptions'!$J$31,BS$47&gt;=$FQ318,BS$47&lt;=$FR318)*(('Summary&amp;Assumptions'!$H$25*$C318)*(1+'Summary&amp;Assumptions'!$J$29)^(BS$46-1))</f>
        <v>0</v>
      </c>
      <c r="BO318" s="588">
        <f>AND(BT$55&gt;0,SUM($E318:BN318)&lt;'Summary&amp;Assumptions'!$G$32*$B318,$D318&gt;='Summary&amp;Assumptions'!$D$17,BT$47&gt;=$D318,BT$47&lt;=EDATE($D318,'Summary&amp;Assumptions'!$G$32))*$B318+AND(BT$56&lt;'Summary&amp;Assumptions'!$J$31,BT$47&gt;=$FO318,BT$47&lt;=$FP318)*(('Summary&amp;Assumptions'!$H$25*$C318)*(1+'Summary&amp;Assumptions'!$J$29)^(BT$46-1))+AND(BT$56&lt;'Summary&amp;Assumptions'!$J$31,BT$47&gt;=$FQ318,BT$47&lt;=$FR318)*(('Summary&amp;Assumptions'!$H$25*$C318)*(1+'Summary&amp;Assumptions'!$J$29)^(BT$46-1))</f>
        <v>0</v>
      </c>
      <c r="BP318" s="588">
        <f>AND(BU$55&gt;0,SUM($E318:BO318)&lt;'Summary&amp;Assumptions'!$G$32*$B318,$D318&gt;='Summary&amp;Assumptions'!$D$17,BU$47&gt;=$D318,BU$47&lt;=EDATE($D318,'Summary&amp;Assumptions'!$G$32))*$B318+AND(BU$56&lt;'Summary&amp;Assumptions'!$J$31,BU$47&gt;=$FO318,BU$47&lt;=$FP318)*(('Summary&amp;Assumptions'!$H$25*$C318)*(1+'Summary&amp;Assumptions'!$J$29)^(BU$46-1))+AND(BU$56&lt;'Summary&amp;Assumptions'!$J$31,BU$47&gt;=$FQ318,BU$47&lt;=$FR318)*(('Summary&amp;Assumptions'!$H$25*$C318)*(1+'Summary&amp;Assumptions'!$J$29)^(BU$46-1))</f>
        <v>0</v>
      </c>
      <c r="BQ318" s="588">
        <f>AND(BV$55&gt;0,SUM($E318:BP318)&lt;'Summary&amp;Assumptions'!$G$32*$B318,$D318&gt;='Summary&amp;Assumptions'!$D$17,BV$47&gt;=$D318,BV$47&lt;=EDATE($D318,'Summary&amp;Assumptions'!$G$32))*$B318+AND(BV$56&lt;'Summary&amp;Assumptions'!$J$31,BV$47&gt;=$FO318,BV$47&lt;=$FP318)*(('Summary&amp;Assumptions'!$H$25*$C318)*(1+'Summary&amp;Assumptions'!$J$29)^(BV$46-1))+AND(BV$56&lt;'Summary&amp;Assumptions'!$J$31,BV$47&gt;=$FQ318,BV$47&lt;=$FR318)*(('Summary&amp;Assumptions'!$H$25*$C318)*(1+'Summary&amp;Assumptions'!$J$29)^(BV$46-1))</f>
        <v>0</v>
      </c>
      <c r="BR318" s="588">
        <f>AND(BW$55&gt;0,SUM($E318:BQ318)&lt;'Summary&amp;Assumptions'!$G$32*$B318,$D318&gt;='Summary&amp;Assumptions'!$D$17,BW$47&gt;=$D318,BW$47&lt;=EDATE($D318,'Summary&amp;Assumptions'!$G$32))*$B318+AND(BW$56&lt;'Summary&amp;Assumptions'!$J$31,BW$47&gt;=$FO318,BW$47&lt;=$FP318)*(('Summary&amp;Assumptions'!$H$25*$C318)*(1+'Summary&amp;Assumptions'!$J$29)^(BW$46-1))+AND(BW$56&lt;'Summary&amp;Assumptions'!$J$31,BW$47&gt;=$FQ318,BW$47&lt;=$FR318)*(('Summary&amp;Assumptions'!$H$25*$C318)*(1+'Summary&amp;Assumptions'!$J$29)^(BW$46-1))</f>
        <v>0</v>
      </c>
      <c r="BS318" s="588">
        <f>AND(BX$55&gt;0,SUM($E318:BR318)&lt;'Summary&amp;Assumptions'!$G$32*$B318,$D318&gt;='Summary&amp;Assumptions'!$D$17,BX$47&gt;=$D318,BX$47&lt;=EDATE($D318,'Summary&amp;Assumptions'!$G$32))*$B318+AND(BX$56&lt;'Summary&amp;Assumptions'!$J$31,BX$47&gt;=$FO318,BX$47&lt;=$FP318)*(('Summary&amp;Assumptions'!$H$25*$C318)*(1+'Summary&amp;Assumptions'!$J$29)^(BX$46-1))+AND(BX$56&lt;'Summary&amp;Assumptions'!$J$31,BX$47&gt;=$FQ318,BX$47&lt;=$FR318)*(('Summary&amp;Assumptions'!$H$25*$C318)*(1+'Summary&amp;Assumptions'!$J$29)^(BX$46-1))</f>
        <v>0</v>
      </c>
      <c r="BT318" s="588">
        <f>AND(BY$55&gt;0,SUM($E318:BS318)&lt;'Summary&amp;Assumptions'!$G$32*$B318,$D318&gt;='Summary&amp;Assumptions'!$D$17,BY$47&gt;=$D318,BY$47&lt;=EDATE($D318,'Summary&amp;Assumptions'!$G$32))*$B318+AND(BY$56&lt;'Summary&amp;Assumptions'!$J$31,BY$47&gt;=$FO318,BY$47&lt;=$FP318)*(('Summary&amp;Assumptions'!$H$25*$C318)*(1+'Summary&amp;Assumptions'!$J$29)^(BY$46-1))+AND(BY$56&lt;'Summary&amp;Assumptions'!$J$31,BY$47&gt;=$FQ318,BY$47&lt;=$FR318)*(('Summary&amp;Assumptions'!$H$25*$C318)*(1+'Summary&amp;Assumptions'!$J$29)^(BY$46-1))</f>
        <v>0</v>
      </c>
      <c r="BU318" s="588">
        <f>AND(BZ$55&gt;0,SUM($E318:BT318)&lt;'Summary&amp;Assumptions'!$G$32*$B318,$D318&gt;='Summary&amp;Assumptions'!$D$17,BZ$47&gt;=$D318,BZ$47&lt;=EDATE($D318,'Summary&amp;Assumptions'!$G$32))*$B318+AND(BZ$56&lt;'Summary&amp;Assumptions'!$J$31,BZ$47&gt;=$FO318,BZ$47&lt;=$FP318)*(('Summary&amp;Assumptions'!$H$25*$C318)*(1+'Summary&amp;Assumptions'!$J$29)^(BZ$46-1))+AND(BZ$56&lt;'Summary&amp;Assumptions'!$J$31,BZ$47&gt;=$FQ318,BZ$47&lt;=$FR318)*(('Summary&amp;Assumptions'!$H$25*$C318)*(1+'Summary&amp;Assumptions'!$J$29)^(BZ$46-1))</f>
        <v>0</v>
      </c>
      <c r="BV318" s="588">
        <f>AND(CA$55&gt;0,SUM($E318:BU318)&lt;'Summary&amp;Assumptions'!$G$32*$B318,$D318&gt;='Summary&amp;Assumptions'!$D$17,CA$47&gt;=$D318,CA$47&lt;=EDATE($D318,'Summary&amp;Assumptions'!$G$32))*$B318+AND(CA$56&lt;'Summary&amp;Assumptions'!$J$31,CA$47&gt;=$FO318,CA$47&lt;=$FP318)*(('Summary&amp;Assumptions'!$H$25*$C318)*(1+'Summary&amp;Assumptions'!$J$29)^(CA$46-1))+AND(CA$56&lt;'Summary&amp;Assumptions'!$J$31,CA$47&gt;=$FQ318,CA$47&lt;=$FR318)*(('Summary&amp;Assumptions'!$H$25*$C318)*(1+'Summary&amp;Assumptions'!$J$29)^(CA$46-1))</f>
        <v>0</v>
      </c>
      <c r="BW318" s="588">
        <f>AND(CB$55&gt;0,SUM($E318:BV318)&lt;'Summary&amp;Assumptions'!$G$32*$B318,$D318&gt;='Summary&amp;Assumptions'!$D$17,CB$47&gt;=$D318,CB$47&lt;=EDATE($D318,'Summary&amp;Assumptions'!$G$32))*$B318+AND(CB$56&lt;'Summary&amp;Assumptions'!$J$31,CB$47&gt;=$FO318,CB$47&lt;=$FP318)*(('Summary&amp;Assumptions'!$H$25*$C318)*(1+'Summary&amp;Assumptions'!$J$29)^(CB$46-1))+AND(CB$56&lt;'Summary&amp;Assumptions'!$J$31,CB$47&gt;=$FQ318,CB$47&lt;=$FR318)*(('Summary&amp;Assumptions'!$H$25*$C318)*(1+'Summary&amp;Assumptions'!$J$29)^(CB$46-1))</f>
        <v>0</v>
      </c>
      <c r="BX318" s="588">
        <f>AND(CC$55&gt;0,SUM($E318:BW318)&lt;'Summary&amp;Assumptions'!$G$32*$B318,$D318&gt;='Summary&amp;Assumptions'!$D$17,CC$47&gt;=$D318,CC$47&lt;=EDATE($D318,'Summary&amp;Assumptions'!$G$32))*$B318+AND(CC$56&lt;'Summary&amp;Assumptions'!$J$31,CC$47&gt;=$FO318,CC$47&lt;=$FP318)*(('Summary&amp;Assumptions'!$H$25*$C318)*(1+'Summary&amp;Assumptions'!$J$29)^(CC$46-1))+AND(CC$56&lt;'Summary&amp;Assumptions'!$J$31,CC$47&gt;=$FQ318,CC$47&lt;=$FR318)*(('Summary&amp;Assumptions'!$H$25*$C318)*(1+'Summary&amp;Assumptions'!$J$29)^(CC$46-1))</f>
        <v>0</v>
      </c>
      <c r="BY318" s="588">
        <f>AND(CD$55&gt;0,SUM($E318:BX318)&lt;'Summary&amp;Assumptions'!$G$32*$B318,$D318&gt;='Summary&amp;Assumptions'!$D$17,CD$47&gt;=$D318,CD$47&lt;=EDATE($D318,'Summary&amp;Assumptions'!$G$32))*$B318+AND(CD$56&lt;'Summary&amp;Assumptions'!$J$31,CD$47&gt;=$FO318,CD$47&lt;=$FP318)*(('Summary&amp;Assumptions'!$H$25*$C318)*(1+'Summary&amp;Assumptions'!$J$29)^(CD$46-1))+AND(CD$56&lt;'Summary&amp;Assumptions'!$J$31,CD$47&gt;=$FQ318,CD$47&lt;=$FR318)*(('Summary&amp;Assumptions'!$H$25*$C318)*(1+'Summary&amp;Assumptions'!$J$29)^(CD$46-1))</f>
        <v>0</v>
      </c>
      <c r="BZ318" s="588">
        <f>AND(CE$55&gt;0,SUM($E318:BY318)&lt;'Summary&amp;Assumptions'!$G$32*$B318,$D318&gt;='Summary&amp;Assumptions'!$D$17,CE$47&gt;=$D318,CE$47&lt;=EDATE($D318,'Summary&amp;Assumptions'!$G$32))*$B318+AND(CE$56&lt;'Summary&amp;Assumptions'!$J$31,CE$47&gt;=$FO318,CE$47&lt;=$FP318)*(('Summary&amp;Assumptions'!$H$25*$C318)*(1+'Summary&amp;Assumptions'!$J$29)^(CE$46-1))+AND(CE$56&lt;'Summary&amp;Assumptions'!$J$31,CE$47&gt;=$FQ318,CE$47&lt;=$FR318)*(('Summary&amp;Assumptions'!$H$25*$C318)*(1+'Summary&amp;Assumptions'!$J$29)^(CE$46-1))</f>
        <v>0</v>
      </c>
      <c r="CA318" s="588">
        <f>AND(CF$55&gt;0,SUM($E318:BZ318)&lt;'Summary&amp;Assumptions'!$G$32*$B318,$D318&gt;='Summary&amp;Assumptions'!$D$17,CF$47&gt;=$D318,CF$47&lt;=EDATE($D318,'Summary&amp;Assumptions'!$G$32))*$B318+AND(CF$56&lt;'Summary&amp;Assumptions'!$J$31,CF$47&gt;=$FO318,CF$47&lt;=$FP318)*(('Summary&amp;Assumptions'!$H$25*$C318)*(1+'Summary&amp;Assumptions'!$J$29)^(CF$46-1))+AND(CF$56&lt;'Summary&amp;Assumptions'!$J$31,CF$47&gt;=$FQ318,CF$47&lt;=$FR318)*(('Summary&amp;Assumptions'!$H$25*$C318)*(1+'Summary&amp;Assumptions'!$J$29)^(CF$46-1))</f>
        <v>0</v>
      </c>
      <c r="CB318" s="588">
        <f>AND(CG$55&gt;0,SUM($E318:CA318)&lt;'Summary&amp;Assumptions'!$G$32*$B318,$D318&gt;='Summary&amp;Assumptions'!$D$17,CG$47&gt;=$D318,CG$47&lt;=EDATE($D318,'Summary&amp;Assumptions'!$G$32))*$B318+AND(CG$56&lt;'Summary&amp;Assumptions'!$J$31,CG$47&gt;=$FO318,CG$47&lt;=$FP318)*(('Summary&amp;Assumptions'!$H$25*$C318)*(1+'Summary&amp;Assumptions'!$J$29)^(CG$46-1))+AND(CG$56&lt;'Summary&amp;Assumptions'!$J$31,CG$47&gt;=$FQ318,CG$47&lt;=$FR318)*(('Summary&amp;Assumptions'!$H$25*$C318)*(1+'Summary&amp;Assumptions'!$J$29)^(CG$46-1))</f>
        <v>0</v>
      </c>
      <c r="CC318" s="588">
        <f>AND(CH$55&gt;0,SUM($E318:CB318)&lt;'Summary&amp;Assumptions'!$G$32*$B318,$D318&gt;='Summary&amp;Assumptions'!$D$17,CH$47&gt;=$D318,CH$47&lt;=EDATE($D318,'Summary&amp;Assumptions'!$G$32))*$B318+AND(CH$56&lt;'Summary&amp;Assumptions'!$J$31,CH$47&gt;=$FO318,CH$47&lt;=$FP318)*(('Summary&amp;Assumptions'!$H$25*$C318)*(1+'Summary&amp;Assumptions'!$J$29)^(CH$46-1))+AND(CH$56&lt;'Summary&amp;Assumptions'!$J$31,CH$47&gt;=$FQ318,CH$47&lt;=$FR318)*(('Summary&amp;Assumptions'!$H$25*$C318)*(1+'Summary&amp;Assumptions'!$J$29)^(CH$46-1))</f>
        <v>0</v>
      </c>
      <c r="CD318" s="588">
        <f>AND(CI$55&gt;0,SUM($E318:CC318)&lt;'Summary&amp;Assumptions'!$G$32*$B318,$D318&gt;='Summary&amp;Assumptions'!$D$17,CI$47&gt;=$D318,CI$47&lt;=EDATE($D318,'Summary&amp;Assumptions'!$G$32))*$B318+AND(CI$56&lt;'Summary&amp;Assumptions'!$J$31,CI$47&gt;=$FO318,CI$47&lt;=$FP318)*(('Summary&amp;Assumptions'!$H$25*$C318)*(1+'Summary&amp;Assumptions'!$J$29)^(CI$46-1))+AND(CI$56&lt;'Summary&amp;Assumptions'!$J$31,CI$47&gt;=$FQ318,CI$47&lt;=$FR318)*(('Summary&amp;Assumptions'!$H$25*$C318)*(1+'Summary&amp;Assumptions'!$J$29)^(CI$46-1))</f>
        <v>0</v>
      </c>
      <c r="CE318" s="588">
        <f>AND(CJ$55&gt;0,SUM($E318:CD318)&lt;'Summary&amp;Assumptions'!$G$32*$B318,$D318&gt;='Summary&amp;Assumptions'!$D$17,CJ$47&gt;=$D318,CJ$47&lt;=EDATE($D318,'Summary&amp;Assumptions'!$G$32))*$B318+AND(CJ$56&lt;'Summary&amp;Assumptions'!$J$31,CJ$47&gt;=$FO318,CJ$47&lt;=$FP318)*(('Summary&amp;Assumptions'!$H$25*$C318)*(1+'Summary&amp;Assumptions'!$J$29)^(CJ$46-1))+AND(CJ$56&lt;'Summary&amp;Assumptions'!$J$31,CJ$47&gt;=$FQ318,CJ$47&lt;=$FR318)*(('Summary&amp;Assumptions'!$H$25*$C318)*(1+'Summary&amp;Assumptions'!$J$29)^(CJ$46-1))</f>
        <v>0</v>
      </c>
      <c r="CF318" s="588">
        <f>AND(CK$55&gt;0,SUM($E318:CE318)&lt;'Summary&amp;Assumptions'!$G$32*$B318,$D318&gt;='Summary&amp;Assumptions'!$D$17,CK$47&gt;=$D318,CK$47&lt;=EDATE($D318,'Summary&amp;Assumptions'!$G$32))*$B318+AND(CK$56&lt;'Summary&amp;Assumptions'!$J$31,CK$47&gt;=$FO318,CK$47&lt;=$FP318)*(('Summary&amp;Assumptions'!$H$25*$C318)*(1+'Summary&amp;Assumptions'!$J$29)^(CK$46-1))+AND(CK$56&lt;'Summary&amp;Assumptions'!$J$31,CK$47&gt;=$FQ318,CK$47&lt;=$FR318)*(('Summary&amp;Assumptions'!$H$25*$C318)*(1+'Summary&amp;Assumptions'!$J$29)^(CK$46-1))</f>
        <v>0</v>
      </c>
      <c r="CG318" s="588">
        <f>AND(CL$55&gt;0,SUM($E318:CF318)&lt;'Summary&amp;Assumptions'!$G$32*$B318,$D318&gt;='Summary&amp;Assumptions'!$D$17,CL$47&gt;=$D318,CL$47&lt;=EDATE($D318,'Summary&amp;Assumptions'!$G$32))*$B318+AND(CL$56&lt;'Summary&amp;Assumptions'!$J$31,CL$47&gt;=$FO318,CL$47&lt;=$FP318)*(('Summary&amp;Assumptions'!$H$25*$C318)*(1+'Summary&amp;Assumptions'!$J$29)^(CL$46-1))+AND(CL$56&lt;'Summary&amp;Assumptions'!$J$31,CL$47&gt;=$FQ318,CL$47&lt;=$FR318)*(('Summary&amp;Assumptions'!$H$25*$C318)*(1+'Summary&amp;Assumptions'!$J$29)^(CL$46-1))</f>
        <v>0</v>
      </c>
      <c r="CH318" s="588">
        <f>AND(CM$55&gt;0,SUM($E318:CG318)&lt;'Summary&amp;Assumptions'!$G$32*$B318,$D318&gt;='Summary&amp;Assumptions'!$D$17,CM$47&gt;=$D318,CM$47&lt;=EDATE($D318,'Summary&amp;Assumptions'!$G$32))*$B318+AND(CM$56&lt;'Summary&amp;Assumptions'!$J$31,CM$47&gt;=$FO318,CM$47&lt;=$FP318)*(('Summary&amp;Assumptions'!$H$25*$C318)*(1+'Summary&amp;Assumptions'!$J$29)^(CM$46-1))+AND(CM$56&lt;'Summary&amp;Assumptions'!$J$31,CM$47&gt;=$FQ318,CM$47&lt;=$FR318)*(('Summary&amp;Assumptions'!$H$25*$C318)*(1+'Summary&amp;Assumptions'!$J$29)^(CM$46-1))</f>
        <v>0</v>
      </c>
      <c r="CI318" s="588">
        <f>AND(CN$55&gt;0,SUM($E318:CH318)&lt;'Summary&amp;Assumptions'!$G$32*$B318,$D318&gt;='Summary&amp;Assumptions'!$D$17,CN$47&gt;=$D318,CN$47&lt;=EDATE($D318,'Summary&amp;Assumptions'!$G$32))*$B318+AND(CN$56&lt;'Summary&amp;Assumptions'!$J$31,CN$47&gt;=$FO318,CN$47&lt;=$FP318)*(('Summary&amp;Assumptions'!$H$25*$C318)*(1+'Summary&amp;Assumptions'!$J$29)^(CN$46-1))+AND(CN$56&lt;'Summary&amp;Assumptions'!$J$31,CN$47&gt;=$FQ318,CN$47&lt;=$FR318)*(('Summary&amp;Assumptions'!$H$25*$C318)*(1+'Summary&amp;Assumptions'!$J$29)^(CN$46-1))</f>
        <v>0</v>
      </c>
      <c r="CJ318" s="588">
        <f>AND(CO$55&gt;0,SUM($E318:CI318)&lt;'Summary&amp;Assumptions'!$G$32*$B318,$D318&gt;='Summary&amp;Assumptions'!$D$17,CO$47&gt;=$D318,CO$47&lt;=EDATE($D318,'Summary&amp;Assumptions'!$G$32))*$B318+AND(CO$56&lt;'Summary&amp;Assumptions'!$J$31,CO$47&gt;=$FO318,CO$47&lt;=$FP318)*(('Summary&amp;Assumptions'!$H$25*$C318)*(1+'Summary&amp;Assumptions'!$J$29)^(CO$46-1))+AND(CO$56&lt;'Summary&amp;Assumptions'!$J$31,CO$47&gt;=$FQ318,CO$47&lt;=$FR318)*(('Summary&amp;Assumptions'!$H$25*$C318)*(1+'Summary&amp;Assumptions'!$J$29)^(CO$46-1))</f>
        <v>0</v>
      </c>
      <c r="CK318" s="588">
        <f>AND(CP$55&gt;0,SUM($E318:CJ318)&lt;'Summary&amp;Assumptions'!$G$32*$B318,$D318&gt;='Summary&amp;Assumptions'!$D$17,CP$47&gt;=$D318,CP$47&lt;=EDATE($D318,'Summary&amp;Assumptions'!$G$32))*$B318+AND(CP$56&lt;'Summary&amp;Assumptions'!$J$31,CP$47&gt;=$FO318,CP$47&lt;=$FP318)*(('Summary&amp;Assumptions'!$H$25*$C318)*(1+'Summary&amp;Assumptions'!$J$29)^(CP$46-1))+AND(CP$56&lt;'Summary&amp;Assumptions'!$J$31,CP$47&gt;=$FQ318,CP$47&lt;=$FR318)*(('Summary&amp;Assumptions'!$H$25*$C318)*(1+'Summary&amp;Assumptions'!$J$29)^(CP$46-1))</f>
        <v>0</v>
      </c>
      <c r="CL318" s="588">
        <f>AND(CQ$55&gt;0,SUM($E318:CK318)&lt;'Summary&amp;Assumptions'!$G$32*$B318,$D318&gt;='Summary&amp;Assumptions'!$D$17,CQ$47&gt;=$D318,CQ$47&lt;=EDATE($D318,'Summary&amp;Assumptions'!$G$32))*$B318+AND(CQ$56&lt;'Summary&amp;Assumptions'!$J$31,CQ$47&gt;=$FO318,CQ$47&lt;=$FP318)*(('Summary&amp;Assumptions'!$H$25*$C318)*(1+'Summary&amp;Assumptions'!$J$29)^(CQ$46-1))+AND(CQ$56&lt;'Summary&amp;Assumptions'!$J$31,CQ$47&gt;=$FQ318,CQ$47&lt;=$FR318)*(('Summary&amp;Assumptions'!$H$25*$C318)*(1+'Summary&amp;Assumptions'!$J$29)^(CQ$46-1))</f>
        <v>0</v>
      </c>
      <c r="CM318" s="588">
        <f>AND(CR$55&gt;0,SUM($E318:CL318)&lt;'Summary&amp;Assumptions'!$G$32*$B318,$D318&gt;='Summary&amp;Assumptions'!$D$17,CR$47&gt;=$D318,CR$47&lt;=EDATE($D318,'Summary&amp;Assumptions'!$G$32))*$B318+AND(CR$56&lt;'Summary&amp;Assumptions'!$J$31,CR$47&gt;=$FO318,CR$47&lt;=$FP318)*(('Summary&amp;Assumptions'!$H$25*$C318)*(1+'Summary&amp;Assumptions'!$J$29)^(CR$46-1))+AND(CR$56&lt;'Summary&amp;Assumptions'!$J$31,CR$47&gt;=$FQ318,CR$47&lt;=$FR318)*(('Summary&amp;Assumptions'!$H$25*$C318)*(1+'Summary&amp;Assumptions'!$J$29)^(CR$46-1))</f>
        <v>0</v>
      </c>
      <c r="CN318" s="588">
        <f>AND(CS$55&gt;0,SUM($E318:CM318)&lt;'Summary&amp;Assumptions'!$G$32*$B318,$D318&gt;='Summary&amp;Assumptions'!$D$17,CS$47&gt;=$D318,CS$47&lt;=EDATE($D318,'Summary&amp;Assumptions'!$G$32))*$B318+AND(CS$56&lt;'Summary&amp;Assumptions'!$J$31,CS$47&gt;=$FO318,CS$47&lt;=$FP318)*(('Summary&amp;Assumptions'!$H$25*$C318)*(1+'Summary&amp;Assumptions'!$J$29)^(CS$46-1))+AND(CS$56&lt;'Summary&amp;Assumptions'!$J$31,CS$47&gt;=$FQ318,CS$47&lt;=$FR318)*(('Summary&amp;Assumptions'!$H$25*$C318)*(1+'Summary&amp;Assumptions'!$J$29)^(CS$46-1))</f>
        <v>0</v>
      </c>
      <c r="CO318" s="588">
        <f>AND(CT$55&gt;0,SUM($E318:CN318)&lt;'Summary&amp;Assumptions'!$G$32*$B318,$D318&gt;='Summary&amp;Assumptions'!$D$17,CT$47&gt;=$D318,CT$47&lt;=EDATE($D318,'Summary&amp;Assumptions'!$G$32))*$B318+AND(CT$56&lt;'Summary&amp;Assumptions'!$J$31,CT$47&gt;=$FO318,CT$47&lt;=$FP318)*(('Summary&amp;Assumptions'!$H$25*$C318)*(1+'Summary&amp;Assumptions'!$J$29)^(CT$46-1))+AND(CT$56&lt;'Summary&amp;Assumptions'!$J$31,CT$47&gt;=$FQ318,CT$47&lt;=$FR318)*(('Summary&amp;Assumptions'!$H$25*$C318)*(1+'Summary&amp;Assumptions'!$J$29)^(CT$46-1))</f>
        <v>0</v>
      </c>
      <c r="CP318" s="588">
        <f>AND(CU$55&gt;0,SUM($E318:CO318)&lt;'Summary&amp;Assumptions'!$G$32*$B318,$D318&gt;='Summary&amp;Assumptions'!$D$17,CU$47&gt;=$D318,CU$47&lt;=EDATE($D318,'Summary&amp;Assumptions'!$G$32))*$B318+AND(CU$56&lt;'Summary&amp;Assumptions'!$J$31,CU$47&gt;=$FO318,CU$47&lt;=$FP318)*(('Summary&amp;Assumptions'!$H$25*$C318)*(1+'Summary&amp;Assumptions'!$J$29)^(CU$46-1))+AND(CU$56&lt;'Summary&amp;Assumptions'!$J$31,CU$47&gt;=$FQ318,CU$47&lt;=$FR318)*(('Summary&amp;Assumptions'!$H$25*$C318)*(1+'Summary&amp;Assumptions'!$J$29)^(CU$46-1))</f>
        <v>0</v>
      </c>
      <c r="CQ318" s="588">
        <f>AND(CV$55&gt;0,SUM($E318:CP318)&lt;'Summary&amp;Assumptions'!$G$32*$B318,$D318&gt;='Summary&amp;Assumptions'!$D$17,CV$47&gt;=$D318,CV$47&lt;=EDATE($D318,'Summary&amp;Assumptions'!$G$32))*$B318+AND(CV$56&lt;'Summary&amp;Assumptions'!$J$31,CV$47&gt;=$FO318,CV$47&lt;=$FP318)*(('Summary&amp;Assumptions'!$H$25*$C318)*(1+'Summary&amp;Assumptions'!$J$29)^(CV$46-1))+AND(CV$56&lt;'Summary&amp;Assumptions'!$J$31,CV$47&gt;=$FQ318,CV$47&lt;=$FR318)*(('Summary&amp;Assumptions'!$H$25*$C318)*(1+'Summary&amp;Assumptions'!$J$29)^(CV$46-1))</f>
        <v>0</v>
      </c>
      <c r="CR318" s="588">
        <f>AND(CW$55&gt;0,SUM($E318:CQ318)&lt;'Summary&amp;Assumptions'!$G$32*$B318,$D318&gt;='Summary&amp;Assumptions'!$D$17,CW$47&gt;=$D318,CW$47&lt;=EDATE($D318,'Summary&amp;Assumptions'!$G$32))*$B318+AND(CW$56&lt;'Summary&amp;Assumptions'!$J$31,CW$47&gt;=$FO318,CW$47&lt;=$FP318)*(('Summary&amp;Assumptions'!$H$25*$C318)*(1+'Summary&amp;Assumptions'!$J$29)^(CW$46-1))+AND(CW$56&lt;'Summary&amp;Assumptions'!$J$31,CW$47&gt;=$FQ318,CW$47&lt;=$FR318)*(('Summary&amp;Assumptions'!$H$25*$C318)*(1+'Summary&amp;Assumptions'!$J$29)^(CW$46-1))</f>
        <v>0</v>
      </c>
      <c r="CS318" s="588">
        <f>AND(CX$55&gt;0,SUM($E318:CR318)&lt;'Summary&amp;Assumptions'!$G$32*$B318,$D318&gt;='Summary&amp;Assumptions'!$D$17,CX$47&gt;=$D318,CX$47&lt;=EDATE($D318,'Summary&amp;Assumptions'!$G$32))*$B318+AND(CX$56&lt;'Summary&amp;Assumptions'!$J$31,CX$47&gt;=$FO318,CX$47&lt;=$FP318)*(('Summary&amp;Assumptions'!$H$25*$C318)*(1+'Summary&amp;Assumptions'!$J$29)^(CX$46-1))+AND(CX$56&lt;'Summary&amp;Assumptions'!$J$31,CX$47&gt;=$FQ318,CX$47&lt;=$FR318)*(('Summary&amp;Assumptions'!$H$25*$C318)*(1+'Summary&amp;Assumptions'!$J$29)^(CX$46-1))</f>
        <v>0</v>
      </c>
      <c r="CT318" s="588">
        <f>AND(CY$55&gt;0,SUM($E318:CS318)&lt;'Summary&amp;Assumptions'!$G$32*$B318,$D318&gt;='Summary&amp;Assumptions'!$D$17,CY$47&gt;=$D318,CY$47&lt;=EDATE($D318,'Summary&amp;Assumptions'!$G$32))*$B318+AND(CY$56&lt;'Summary&amp;Assumptions'!$J$31,CY$47&gt;=$FO318,CY$47&lt;=$FP318)*(('Summary&amp;Assumptions'!$H$25*$C318)*(1+'Summary&amp;Assumptions'!$J$29)^(CY$46-1))+AND(CY$56&lt;'Summary&amp;Assumptions'!$J$31,CY$47&gt;=$FQ318,CY$47&lt;=$FR318)*(('Summary&amp;Assumptions'!$H$25*$C318)*(1+'Summary&amp;Assumptions'!$J$29)^(CY$46-1))</f>
        <v>0</v>
      </c>
      <c r="CU318" s="588">
        <f>AND(CZ$55&gt;0,SUM($E318:CT318)&lt;'Summary&amp;Assumptions'!$G$32*$B318,$D318&gt;='Summary&amp;Assumptions'!$D$17,CZ$47&gt;=$D318,CZ$47&lt;=EDATE($D318,'Summary&amp;Assumptions'!$G$32))*$B318+AND(CZ$56&lt;'Summary&amp;Assumptions'!$J$31,CZ$47&gt;=$FO318,CZ$47&lt;=$FP318)*(('Summary&amp;Assumptions'!$H$25*$C318)*(1+'Summary&amp;Assumptions'!$J$29)^(CZ$46-1))+AND(CZ$56&lt;'Summary&amp;Assumptions'!$J$31,CZ$47&gt;=$FQ318,CZ$47&lt;=$FR318)*(('Summary&amp;Assumptions'!$H$25*$C318)*(1+'Summary&amp;Assumptions'!$J$29)^(CZ$46-1))</f>
        <v>0</v>
      </c>
      <c r="CV318" s="588">
        <f>AND(DA$55&gt;0,SUM($E318:CU318)&lt;'Summary&amp;Assumptions'!$G$32*$B318,$D318&gt;='Summary&amp;Assumptions'!$D$17,DA$47&gt;=$D318,DA$47&lt;=EDATE($D318,'Summary&amp;Assumptions'!$G$32))*$B318+AND(DA$56&lt;'Summary&amp;Assumptions'!$J$31,DA$47&gt;=$FO318,DA$47&lt;=$FP318)*(('Summary&amp;Assumptions'!$H$25*$C318)*(1+'Summary&amp;Assumptions'!$J$29)^(DA$46-1))+AND(DA$56&lt;'Summary&amp;Assumptions'!$J$31,DA$47&gt;=$FQ318,DA$47&lt;=$FR318)*(('Summary&amp;Assumptions'!$H$25*$C318)*(1+'Summary&amp;Assumptions'!$J$29)^(DA$46-1))</f>
        <v>0</v>
      </c>
      <c r="CW318" s="588">
        <f>AND(DB$55&gt;0,SUM($E318:CV318)&lt;'Summary&amp;Assumptions'!$G$32*$B318,$D318&gt;='Summary&amp;Assumptions'!$D$17,DB$47&gt;=$D318,DB$47&lt;=EDATE($D318,'Summary&amp;Assumptions'!$G$32))*$B318+AND(DB$56&lt;'Summary&amp;Assumptions'!$J$31,DB$47&gt;=$FO318,DB$47&lt;=$FP318)*(('Summary&amp;Assumptions'!$H$25*$C318)*(1+'Summary&amp;Assumptions'!$J$29)^(DB$46-1))+AND(DB$56&lt;'Summary&amp;Assumptions'!$J$31,DB$47&gt;=$FQ318,DB$47&lt;=$FR318)*(('Summary&amp;Assumptions'!$H$25*$C318)*(1+'Summary&amp;Assumptions'!$J$29)^(DB$46-1))</f>
        <v>0</v>
      </c>
      <c r="CX318" s="588">
        <f>AND(DC$55&gt;0,SUM($E318:CW318)&lt;'Summary&amp;Assumptions'!$G$32*$B318,$D318&gt;='Summary&amp;Assumptions'!$D$17,DC$47&gt;=$D318,DC$47&lt;=EDATE($D318,'Summary&amp;Assumptions'!$G$32))*$B318+AND(DC$56&lt;'Summary&amp;Assumptions'!$J$31,DC$47&gt;=$FO318,DC$47&lt;=$FP318)*(('Summary&amp;Assumptions'!$H$25*$C318)*(1+'Summary&amp;Assumptions'!$J$29)^(DC$46-1))+AND(DC$56&lt;'Summary&amp;Assumptions'!$J$31,DC$47&gt;=$FQ318,DC$47&lt;=$FR318)*(('Summary&amp;Assumptions'!$H$25*$C318)*(1+'Summary&amp;Assumptions'!$J$29)^(DC$46-1))</f>
        <v>0</v>
      </c>
      <c r="CY318" s="588">
        <f>AND(DD$55&gt;0,SUM($E318:CX318)&lt;'Summary&amp;Assumptions'!$G$32*$B318,$D318&gt;='Summary&amp;Assumptions'!$D$17,DD$47&gt;=$D318,DD$47&lt;=EDATE($D318,'Summary&amp;Assumptions'!$G$32))*$B318+AND(DD$56&lt;'Summary&amp;Assumptions'!$J$31,DD$47&gt;=$FO318,DD$47&lt;=$FP318)*(('Summary&amp;Assumptions'!$H$25*$C318)*(1+'Summary&amp;Assumptions'!$J$29)^(DD$46-1))+AND(DD$56&lt;'Summary&amp;Assumptions'!$J$31,DD$47&gt;=$FQ318,DD$47&lt;=$FR318)*(('Summary&amp;Assumptions'!$H$25*$C318)*(1+'Summary&amp;Assumptions'!$J$29)^(DD$46-1))</f>
        <v>0</v>
      </c>
      <c r="CZ318" s="588">
        <f>AND(DE$55&gt;0,SUM($E318:CY318)&lt;'Summary&amp;Assumptions'!$G$32*$B318,$D318&gt;='Summary&amp;Assumptions'!$D$17,DE$47&gt;=$D318,DE$47&lt;=EDATE($D318,'Summary&amp;Assumptions'!$G$32))*$B318+AND(DE$56&lt;'Summary&amp;Assumptions'!$J$31,DE$47&gt;=$FO318,DE$47&lt;=$FP318)*(('Summary&amp;Assumptions'!$H$25*$C318)*(1+'Summary&amp;Assumptions'!$J$29)^(DE$46-1))+AND(DE$56&lt;'Summary&amp;Assumptions'!$J$31,DE$47&gt;=$FQ318,DE$47&lt;=$FR318)*(('Summary&amp;Assumptions'!$H$25*$C318)*(1+'Summary&amp;Assumptions'!$J$29)^(DE$46-1))</f>
        <v>0</v>
      </c>
      <c r="DA318" s="588">
        <f>AND(DF$55&gt;0,SUM($E318:CZ318)&lt;'Summary&amp;Assumptions'!$G$32*$B318,$D318&gt;='Summary&amp;Assumptions'!$D$17,DF$47&gt;=$D318,DF$47&lt;=EDATE($D318,'Summary&amp;Assumptions'!$G$32))*$B318+AND(DF$56&lt;'Summary&amp;Assumptions'!$J$31,DF$47&gt;=$FO318,DF$47&lt;=$FP318)*(('Summary&amp;Assumptions'!$H$25*$C318)*(1+'Summary&amp;Assumptions'!$J$29)^(DF$46-1))+AND(DF$56&lt;'Summary&amp;Assumptions'!$J$31,DF$47&gt;=$FQ318,DF$47&lt;=$FR318)*(('Summary&amp;Assumptions'!$H$25*$C318)*(1+'Summary&amp;Assumptions'!$J$29)^(DF$46-1))</f>
        <v>0</v>
      </c>
      <c r="DB318" s="588">
        <f>AND(DG$55&gt;0,SUM($E318:DA318)&lt;'Summary&amp;Assumptions'!$G$32*$B318,$D318&gt;='Summary&amp;Assumptions'!$D$17,DG$47&gt;=$D318,DG$47&lt;=EDATE($D318,'Summary&amp;Assumptions'!$G$32))*$B318+AND(DG$56&lt;'Summary&amp;Assumptions'!$J$31,DG$47&gt;=$FO318,DG$47&lt;=$FP318)*(('Summary&amp;Assumptions'!$H$25*$C318)*(1+'Summary&amp;Assumptions'!$J$29)^(DG$46-1))+AND(DG$56&lt;'Summary&amp;Assumptions'!$J$31,DG$47&gt;=$FQ318,DG$47&lt;=$FR318)*(('Summary&amp;Assumptions'!$H$25*$C318)*(1+'Summary&amp;Assumptions'!$J$29)^(DG$46-1))</f>
        <v>0</v>
      </c>
      <c r="DC318" s="588">
        <f>AND(DH$55&gt;0,SUM($E318:DB318)&lt;'Summary&amp;Assumptions'!$G$32*$B318,$D318&gt;='Summary&amp;Assumptions'!$D$17,DH$47&gt;=$D318,DH$47&lt;=EDATE($D318,'Summary&amp;Assumptions'!$G$32))*$B318+AND(DH$56&lt;'Summary&amp;Assumptions'!$J$31,DH$47&gt;=$FO318,DH$47&lt;=$FP318)*(('Summary&amp;Assumptions'!$H$25*$C318)*(1+'Summary&amp;Assumptions'!$J$29)^(DH$46-1))+AND(DH$56&lt;'Summary&amp;Assumptions'!$J$31,DH$47&gt;=$FQ318,DH$47&lt;=$FR318)*(('Summary&amp;Assumptions'!$H$25*$C318)*(1+'Summary&amp;Assumptions'!$J$29)^(DH$46-1))</f>
        <v>0</v>
      </c>
      <c r="DD318" s="588">
        <f>AND(DI$55&gt;0,SUM($E318:DC318)&lt;'Summary&amp;Assumptions'!$G$32*$B318,$D318&gt;='Summary&amp;Assumptions'!$D$17,DI$47&gt;=$D318,DI$47&lt;=EDATE($D318,'Summary&amp;Assumptions'!$G$32))*$B318+AND(DI$56&lt;'Summary&amp;Assumptions'!$J$31,DI$47&gt;=$FO318,DI$47&lt;=$FP318)*(('Summary&amp;Assumptions'!$H$25*$C318)*(1+'Summary&amp;Assumptions'!$J$29)^(DI$46-1))+AND(DI$56&lt;'Summary&amp;Assumptions'!$J$31,DI$47&gt;=$FQ318,DI$47&lt;=$FR318)*(('Summary&amp;Assumptions'!$H$25*$C318)*(1+'Summary&amp;Assumptions'!$J$29)^(DI$46-1))</f>
        <v>0</v>
      </c>
      <c r="DE318" s="588">
        <f>AND(DJ$55&gt;0,SUM($E318:DD318)&lt;'Summary&amp;Assumptions'!$G$32*$B318,$D318&gt;='Summary&amp;Assumptions'!$D$17,DJ$47&gt;=$D318,DJ$47&lt;=EDATE($D318,'Summary&amp;Assumptions'!$G$32))*$B318+AND(DJ$56&lt;'Summary&amp;Assumptions'!$J$31,DJ$47&gt;=$FO318,DJ$47&lt;=$FP318)*(('Summary&amp;Assumptions'!$H$25*$C318)*(1+'Summary&amp;Assumptions'!$J$29)^(DJ$46-1))+AND(DJ$56&lt;'Summary&amp;Assumptions'!$J$31,DJ$47&gt;=$FQ318,DJ$47&lt;=$FR318)*(('Summary&amp;Assumptions'!$H$25*$C318)*(1+'Summary&amp;Assumptions'!$J$29)^(DJ$46-1))</f>
        <v>0</v>
      </c>
      <c r="DF318" s="588">
        <f>AND(DK$55&gt;0,SUM($E318:DE318)&lt;'Summary&amp;Assumptions'!$G$32*$B318,$D318&gt;='Summary&amp;Assumptions'!$D$17,DK$47&gt;=$D318,DK$47&lt;=EDATE($D318,'Summary&amp;Assumptions'!$G$32))*$B318+AND(DK$56&lt;'Summary&amp;Assumptions'!$J$31,DK$47&gt;=$FO318,DK$47&lt;=$FP318)*(('Summary&amp;Assumptions'!$H$25*$C318)*(1+'Summary&amp;Assumptions'!$J$29)^(DK$46-1))+AND(DK$56&lt;'Summary&amp;Assumptions'!$J$31,DK$47&gt;=$FQ318,DK$47&lt;=$FR318)*(('Summary&amp;Assumptions'!$H$25*$C318)*(1+'Summary&amp;Assumptions'!$J$29)^(DK$46-1))</f>
        <v>0</v>
      </c>
      <c r="DG318" s="588">
        <f>AND(DL$55&gt;0,SUM($E318:DF318)&lt;'Summary&amp;Assumptions'!$G$32*$B318,$D318&gt;='Summary&amp;Assumptions'!$D$17,DL$47&gt;=$D318,DL$47&lt;=EDATE($D318,'Summary&amp;Assumptions'!$G$32))*$B318+AND(DL$56&lt;'Summary&amp;Assumptions'!$J$31,DL$47&gt;=$FO318,DL$47&lt;=$FP318)*(('Summary&amp;Assumptions'!$H$25*$C318)*(1+'Summary&amp;Assumptions'!$J$29)^(DL$46-1))+AND(DL$56&lt;'Summary&amp;Assumptions'!$J$31,DL$47&gt;=$FQ318,DL$47&lt;=$FR318)*(('Summary&amp;Assumptions'!$H$25*$C318)*(1+'Summary&amp;Assumptions'!$J$29)^(DL$46-1))</f>
        <v>0</v>
      </c>
      <c r="DH318" s="588">
        <f>AND(DM$55&gt;0,SUM($E318:DG318)&lt;'Summary&amp;Assumptions'!$G$32*$B318,$D318&gt;='Summary&amp;Assumptions'!$D$17,DM$47&gt;=$D318,DM$47&lt;=EDATE($D318,'Summary&amp;Assumptions'!$G$32))*$B318+AND(DM$56&lt;'Summary&amp;Assumptions'!$J$31,DM$47&gt;=$FO318,DM$47&lt;=$FP318)*(('Summary&amp;Assumptions'!$H$25*$C318)*(1+'Summary&amp;Assumptions'!$J$29)^(DM$46-1))+AND(DM$56&lt;'Summary&amp;Assumptions'!$J$31,DM$47&gt;=$FQ318,DM$47&lt;=$FR318)*(('Summary&amp;Assumptions'!$H$25*$C318)*(1+'Summary&amp;Assumptions'!$J$29)^(DM$46-1))</f>
        <v>0</v>
      </c>
      <c r="DI318" s="588">
        <f>AND(DN$55&gt;0,SUM($E318:DH318)&lt;'Summary&amp;Assumptions'!$G$32*$B318,$D318&gt;='Summary&amp;Assumptions'!$D$17,DN$47&gt;=$D318,DN$47&lt;=EDATE($D318,'Summary&amp;Assumptions'!$G$32))*$B318+AND(DN$56&lt;'Summary&amp;Assumptions'!$J$31,DN$47&gt;=$FO318,DN$47&lt;=$FP318)*(('Summary&amp;Assumptions'!$H$25*$C318)*(1+'Summary&amp;Assumptions'!$J$29)^(DN$46-1))+AND(DN$56&lt;'Summary&amp;Assumptions'!$J$31,DN$47&gt;=$FQ318,DN$47&lt;=$FR318)*(('Summary&amp;Assumptions'!$H$25*$C318)*(1+'Summary&amp;Assumptions'!$J$29)^(DN$46-1))</f>
        <v>0</v>
      </c>
      <c r="DJ318" s="588">
        <f>AND(DO$55&gt;0,SUM($E318:DI318)&lt;'Summary&amp;Assumptions'!$G$32*$B318,$D318&gt;='Summary&amp;Assumptions'!$D$17,DO$47&gt;=$D318,DO$47&lt;=EDATE($D318,'Summary&amp;Assumptions'!$G$32))*$B318+AND(DO$56&lt;'Summary&amp;Assumptions'!$J$31,DO$47&gt;=$FO318,DO$47&lt;=$FP318)*(('Summary&amp;Assumptions'!$H$25*$C318)*(1+'Summary&amp;Assumptions'!$J$29)^(DO$46-1))+AND(DO$56&lt;'Summary&amp;Assumptions'!$J$31,DO$47&gt;=$FQ318,DO$47&lt;=$FR318)*(('Summary&amp;Assumptions'!$H$25*$C318)*(1+'Summary&amp;Assumptions'!$J$29)^(DO$46-1))</f>
        <v>0</v>
      </c>
      <c r="DK318" s="588">
        <f>AND(DP$55&gt;0,SUM($E318:DJ318)&lt;'Summary&amp;Assumptions'!$G$32*$B318,$D318&gt;='Summary&amp;Assumptions'!$D$17,DP$47&gt;=$D318,DP$47&lt;=EDATE($D318,'Summary&amp;Assumptions'!$G$32))*$B318+AND(DP$56&lt;'Summary&amp;Assumptions'!$J$31,DP$47&gt;=$FO318,DP$47&lt;=$FP318)*(('Summary&amp;Assumptions'!$H$25*$C318)*(1+'Summary&amp;Assumptions'!$J$29)^(DP$46-1))+AND(DP$56&lt;'Summary&amp;Assumptions'!$J$31,DP$47&gt;=$FQ318,DP$47&lt;=$FR318)*(('Summary&amp;Assumptions'!$H$25*$C318)*(1+'Summary&amp;Assumptions'!$J$29)^(DP$46-1))</f>
        <v>0</v>
      </c>
      <c r="DL318" s="588">
        <f>AND(DQ$55&gt;0,SUM($E318:DK318)&lt;'Summary&amp;Assumptions'!$G$32*$B318,$D318&gt;='Summary&amp;Assumptions'!$D$17,DQ$47&gt;=$D318,DQ$47&lt;=EDATE($D318,'Summary&amp;Assumptions'!$G$32))*$B318+AND(DQ$56&lt;'Summary&amp;Assumptions'!$J$31,DQ$47&gt;=$FO318,DQ$47&lt;=$FP318)*(('Summary&amp;Assumptions'!$H$25*$C318)*(1+'Summary&amp;Assumptions'!$J$29)^(DQ$46-1))+AND(DQ$56&lt;'Summary&amp;Assumptions'!$J$31,DQ$47&gt;=$FQ318,DQ$47&lt;=$FR318)*(('Summary&amp;Assumptions'!$H$25*$C318)*(1+'Summary&amp;Assumptions'!$J$29)^(DQ$46-1))</f>
        <v>0</v>
      </c>
      <c r="DM318" s="588">
        <f>AND(DR$55&gt;0,SUM($E318:DL318)&lt;'Summary&amp;Assumptions'!$G$32*$B318,$D318&gt;='Summary&amp;Assumptions'!$D$17,DR$47&gt;=$D318,DR$47&lt;=EDATE($D318,'Summary&amp;Assumptions'!$G$32))*$B318+AND(DR$56&lt;'Summary&amp;Assumptions'!$J$31,DR$47&gt;=$FO318,DR$47&lt;=$FP318)*(('Summary&amp;Assumptions'!$H$25*$C318)*(1+'Summary&amp;Assumptions'!$J$29)^(DR$46-1))+AND(DR$56&lt;'Summary&amp;Assumptions'!$J$31,DR$47&gt;=$FQ318,DR$47&lt;=$FR318)*(('Summary&amp;Assumptions'!$H$25*$C318)*(1+'Summary&amp;Assumptions'!$J$29)^(DR$46-1))</f>
        <v>0</v>
      </c>
      <c r="DN318" s="588">
        <f>AND(DS$55&gt;0,SUM($E318:DM318)&lt;'Summary&amp;Assumptions'!$G$32*$B318,$D318&gt;='Summary&amp;Assumptions'!$D$17,DS$47&gt;=$D318,DS$47&lt;=EDATE($D318,'Summary&amp;Assumptions'!$G$32))*$B318+AND(DS$56&lt;'Summary&amp;Assumptions'!$J$31,DS$47&gt;=$FO318,DS$47&lt;=$FP318)*(('Summary&amp;Assumptions'!$H$25*$C318)*(1+'Summary&amp;Assumptions'!$J$29)^(DS$46-1))+AND(DS$56&lt;'Summary&amp;Assumptions'!$J$31,DS$47&gt;=$FQ318,DS$47&lt;=$FR318)*(('Summary&amp;Assumptions'!$H$25*$C318)*(1+'Summary&amp;Assumptions'!$J$29)^(DS$46-1))</f>
        <v>0</v>
      </c>
      <c r="DO318" s="588">
        <f>AND(DT$55&gt;0,SUM($E318:DN318)&lt;'Summary&amp;Assumptions'!$G$32*$B318,$D318&gt;='Summary&amp;Assumptions'!$D$17,DT$47&gt;=$D318,DT$47&lt;=EDATE($D318,'Summary&amp;Assumptions'!$G$32))*$B318+AND(DT$56&lt;'Summary&amp;Assumptions'!$J$31,DT$47&gt;=$FO318,DT$47&lt;=$FP318)*(('Summary&amp;Assumptions'!$H$25*$C318)*(1+'Summary&amp;Assumptions'!$J$29)^(DT$46-1))+AND(DT$56&lt;'Summary&amp;Assumptions'!$J$31,DT$47&gt;=$FQ318,DT$47&lt;=$FR318)*(('Summary&amp;Assumptions'!$H$25*$C318)*(1+'Summary&amp;Assumptions'!$J$29)^(DT$46-1))</f>
        <v>0</v>
      </c>
      <c r="DP318" s="588">
        <f>AND(DU$55&gt;0,SUM($E318:DO318)&lt;'Summary&amp;Assumptions'!$G$32*$B318,$D318&gt;='Summary&amp;Assumptions'!$D$17,DU$47&gt;=$D318,DU$47&lt;=EDATE($D318,'Summary&amp;Assumptions'!$G$32))*$B318+AND(DU$56&lt;'Summary&amp;Assumptions'!$J$31,DU$47&gt;=$FO318,DU$47&lt;=$FP318)*(('Summary&amp;Assumptions'!$H$25*$C318)*(1+'Summary&amp;Assumptions'!$J$29)^(DU$46-1))+AND(DU$56&lt;'Summary&amp;Assumptions'!$J$31,DU$47&gt;=$FQ318,DU$47&lt;=$FR318)*(('Summary&amp;Assumptions'!$H$25*$C318)*(1+'Summary&amp;Assumptions'!$J$29)^(DU$46-1))</f>
        <v>0</v>
      </c>
      <c r="DQ318" s="588">
        <f>AND(DV$55&gt;0,SUM($E318:DP318)&lt;'Summary&amp;Assumptions'!$G$32*$B318,$D318&gt;='Summary&amp;Assumptions'!$D$17,DV$47&gt;=$D318,DV$47&lt;=EDATE($D318,'Summary&amp;Assumptions'!$G$32))*$B318+AND(DV$56&lt;'Summary&amp;Assumptions'!$J$31,DV$47&gt;=$FO318,DV$47&lt;=$FP318)*(('Summary&amp;Assumptions'!$H$25*$C318)*(1+'Summary&amp;Assumptions'!$J$29)^(DV$46-1))+AND(DV$56&lt;'Summary&amp;Assumptions'!$J$31,DV$47&gt;=$FQ318,DV$47&lt;=$FR318)*(('Summary&amp;Assumptions'!$H$25*$C318)*(1+'Summary&amp;Assumptions'!$J$29)^(DV$46-1))</f>
        <v>0</v>
      </c>
      <c r="DR318" s="588">
        <f>AND(DW$55&gt;0,SUM($E318:DQ318)&lt;'Summary&amp;Assumptions'!$G$32*$B318,$D318&gt;='Summary&amp;Assumptions'!$D$17,DW$47&gt;=$D318,DW$47&lt;=EDATE($D318,'Summary&amp;Assumptions'!$G$32))*$B318+AND(DW$56&lt;'Summary&amp;Assumptions'!$J$31,DW$47&gt;=$FO318,DW$47&lt;=$FP318)*(('Summary&amp;Assumptions'!$H$25*$C318)*(1+'Summary&amp;Assumptions'!$J$29)^(DW$46-1))+AND(DW$56&lt;'Summary&amp;Assumptions'!$J$31,DW$47&gt;=$FQ318,DW$47&lt;=$FR318)*(('Summary&amp;Assumptions'!$H$25*$C318)*(1+'Summary&amp;Assumptions'!$J$29)^(DW$46-1))</f>
        <v>0</v>
      </c>
      <c r="DS318" s="588">
        <f>AND(DX$55&gt;0,SUM($E318:DR318)&lt;'Summary&amp;Assumptions'!$G$32*$B318,$D318&gt;='Summary&amp;Assumptions'!$D$17,DX$47&gt;=$D318,DX$47&lt;=EDATE($D318,'Summary&amp;Assumptions'!$G$32))*$B318+AND(DX$56&lt;'Summary&amp;Assumptions'!$J$31,DX$47&gt;=$FO318,DX$47&lt;=$FP318)*(('Summary&amp;Assumptions'!$H$25*$C318)*(1+'Summary&amp;Assumptions'!$J$29)^(DX$46-1))+AND(DX$56&lt;'Summary&amp;Assumptions'!$J$31,DX$47&gt;=$FQ318,DX$47&lt;=$FR318)*(('Summary&amp;Assumptions'!$H$25*$C318)*(1+'Summary&amp;Assumptions'!$J$29)^(DX$46-1))</f>
        <v>0</v>
      </c>
      <c r="DT318" s="588">
        <f>AND(DY$55&gt;0,SUM($E318:DS318)&lt;'Summary&amp;Assumptions'!$G$32*$B318,$D318&gt;='Summary&amp;Assumptions'!$D$17,DY$47&gt;=$D318,DY$47&lt;=EDATE($D318,'Summary&amp;Assumptions'!$G$32))*$B318+AND(DY$56&lt;'Summary&amp;Assumptions'!$J$31,DY$47&gt;=$FO318,DY$47&lt;=$FP318)*(('Summary&amp;Assumptions'!$H$25*$C318)*(1+'Summary&amp;Assumptions'!$J$29)^(DY$46-1))+AND(DY$56&lt;'Summary&amp;Assumptions'!$J$31,DY$47&gt;=$FQ318,DY$47&lt;=$FR318)*(('Summary&amp;Assumptions'!$H$25*$C318)*(1+'Summary&amp;Assumptions'!$J$29)^(DY$46-1))</f>
        <v>0</v>
      </c>
      <c r="DU318" s="588">
        <f>AND(DZ$55&gt;0,SUM($E318:DT318)&lt;'Summary&amp;Assumptions'!$G$32*$B318,$D318&gt;='Summary&amp;Assumptions'!$D$17,DZ$47&gt;=$D318,DZ$47&lt;=EDATE($D318,'Summary&amp;Assumptions'!$G$32))*$B318+AND(DZ$56&lt;'Summary&amp;Assumptions'!$J$31,DZ$47&gt;=$FO318,DZ$47&lt;=$FP318)*(('Summary&amp;Assumptions'!$H$25*$C318)*(1+'Summary&amp;Assumptions'!$J$29)^(DZ$46-1))+AND(DZ$56&lt;'Summary&amp;Assumptions'!$J$31,DZ$47&gt;=$FQ318,DZ$47&lt;=$FR318)*(('Summary&amp;Assumptions'!$H$25*$C318)*(1+'Summary&amp;Assumptions'!$J$29)^(DZ$46-1))</f>
        <v>0</v>
      </c>
      <c r="DV318" s="588">
        <f>AND(EA$55&gt;0,SUM($E318:DU318)&lt;'Summary&amp;Assumptions'!$G$32*$B318,$D318&gt;='Summary&amp;Assumptions'!$D$17,EA$47&gt;=$D318,EA$47&lt;=EDATE($D318,'Summary&amp;Assumptions'!$G$32))*$B318+AND(EA$56&lt;'Summary&amp;Assumptions'!$J$31,EA$47&gt;=$FO318,EA$47&lt;=$FP318)*(('Summary&amp;Assumptions'!$H$25*$C318)*(1+'Summary&amp;Assumptions'!$J$29)^(EA$46-1))+AND(EA$56&lt;'Summary&amp;Assumptions'!$J$31,EA$47&gt;=$FQ318,EA$47&lt;=$FR318)*(('Summary&amp;Assumptions'!$H$25*$C318)*(1+'Summary&amp;Assumptions'!$J$29)^(EA$46-1))</f>
        <v>0</v>
      </c>
      <c r="DW318" s="588">
        <f>AND(EB$55&gt;0,SUM($E318:DV318)&lt;'Summary&amp;Assumptions'!$G$32*$B318,$D318&gt;='Summary&amp;Assumptions'!$D$17,EB$47&gt;=$D318,EB$47&lt;=EDATE($D318,'Summary&amp;Assumptions'!$G$32))*$B318+AND(EB$56&lt;'Summary&amp;Assumptions'!$J$31,EB$47&gt;=$FO318,EB$47&lt;=$FP318)*(('Summary&amp;Assumptions'!$H$25*$C318)*(1+'Summary&amp;Assumptions'!$J$29)^(EB$46-1))+AND(EB$56&lt;'Summary&amp;Assumptions'!$J$31,EB$47&gt;=$FQ318,EB$47&lt;=$FR318)*(('Summary&amp;Assumptions'!$H$25*$C318)*(1+'Summary&amp;Assumptions'!$J$29)^(EB$46-1))</f>
        <v>0</v>
      </c>
      <c r="DX318" s="588">
        <f>AND(EC$55&gt;0,SUM($E318:DW318)&lt;'Summary&amp;Assumptions'!$G$32*$B318,$D318&gt;='Summary&amp;Assumptions'!$D$17,EC$47&gt;=$D318,EC$47&lt;=EDATE($D318,'Summary&amp;Assumptions'!$G$32))*$B318+AND(EC$56&lt;'Summary&amp;Assumptions'!$J$31,EC$47&gt;=$FO318,EC$47&lt;=$FP318)*(('Summary&amp;Assumptions'!$H$25*$C318)*(1+'Summary&amp;Assumptions'!$J$29)^(EC$46-1))+AND(EC$56&lt;'Summary&amp;Assumptions'!$J$31,EC$47&gt;=$FQ318,EC$47&lt;=$FR318)*(('Summary&amp;Assumptions'!$H$25*$C318)*(1+'Summary&amp;Assumptions'!$J$29)^(EC$46-1))</f>
        <v>0</v>
      </c>
      <c r="DY318" s="588">
        <f>AND(ED$55&gt;0,SUM($E318:DX318)&lt;'Summary&amp;Assumptions'!$G$32*$B318,$D318&gt;='Summary&amp;Assumptions'!$D$17,ED$47&gt;=$D318,ED$47&lt;=EDATE($D318,'Summary&amp;Assumptions'!$G$32))*$B318+AND(ED$56&lt;'Summary&amp;Assumptions'!$J$31,ED$47&gt;=$FO318,ED$47&lt;=$FP318)*(('Summary&amp;Assumptions'!$H$25*$C318)*(1+'Summary&amp;Assumptions'!$J$29)^(ED$46-1))+AND(ED$56&lt;'Summary&amp;Assumptions'!$J$31,ED$47&gt;=$FQ318,ED$47&lt;=$FR318)*(('Summary&amp;Assumptions'!$H$25*$C318)*(1+'Summary&amp;Assumptions'!$J$29)^(ED$46-1))</f>
        <v>0</v>
      </c>
      <c r="DZ318" s="588">
        <f>AND(EE$55&gt;0,SUM($E318:DY318)&lt;'Summary&amp;Assumptions'!$G$32*$B318,$D318&gt;='Summary&amp;Assumptions'!$D$17,EE$47&gt;=$D318,EE$47&lt;=EDATE($D318,'Summary&amp;Assumptions'!$G$32))*$B318+AND(EE$56&lt;'Summary&amp;Assumptions'!$J$31,EE$47&gt;=$FO318,EE$47&lt;=$FP318)*(('Summary&amp;Assumptions'!$H$25*$C318)*(1+'Summary&amp;Assumptions'!$J$29)^(EE$46-1))+AND(EE$56&lt;'Summary&amp;Assumptions'!$J$31,EE$47&gt;=$FQ318,EE$47&lt;=$FR318)*(('Summary&amp;Assumptions'!$H$25*$C318)*(1+'Summary&amp;Assumptions'!$J$29)^(EE$46-1))</f>
        <v>0</v>
      </c>
      <c r="EA318" s="588">
        <f>AND(EF$55&gt;0,SUM($E318:DZ318)&lt;'Summary&amp;Assumptions'!$G$32*$B318,$D318&gt;='Summary&amp;Assumptions'!$D$17,EF$47&gt;=$D318,EF$47&lt;=EDATE($D318,'Summary&amp;Assumptions'!$G$32))*$B318+AND(EF$56&lt;'Summary&amp;Assumptions'!$J$31,EF$47&gt;=$FO318,EF$47&lt;=$FP318)*(('Summary&amp;Assumptions'!$H$25*$C318)*(1+'Summary&amp;Assumptions'!$J$29)^(EF$46-1))+AND(EF$56&lt;'Summary&amp;Assumptions'!$J$31,EF$47&gt;=$FQ318,EF$47&lt;=$FR318)*(('Summary&amp;Assumptions'!$H$25*$C318)*(1+'Summary&amp;Assumptions'!$J$29)^(EF$46-1))</f>
        <v>0</v>
      </c>
      <c r="EB318" s="588">
        <f>AND(EG$55&gt;0,SUM($E318:EA318)&lt;'Summary&amp;Assumptions'!$G$32*$B318,$D318&gt;='Summary&amp;Assumptions'!$D$17,EG$47&gt;=$D318,EG$47&lt;=EDATE($D318,'Summary&amp;Assumptions'!$G$32))*$B318+AND(EG$56&lt;'Summary&amp;Assumptions'!$J$31,EG$47&gt;=$FO318,EG$47&lt;=$FP318)*(('Summary&amp;Assumptions'!$H$25*$C318)*(1+'Summary&amp;Assumptions'!$J$29)^(EG$46-1))+AND(EG$56&lt;'Summary&amp;Assumptions'!$J$31,EG$47&gt;=$FQ318,EG$47&lt;=$FR318)*(('Summary&amp;Assumptions'!$H$25*$C318)*(1+'Summary&amp;Assumptions'!$J$29)^(EG$46-1))</f>
        <v>0</v>
      </c>
      <c r="EC318" s="588">
        <f>AND(EH$55&gt;0,SUM($E318:EB318)&lt;'Summary&amp;Assumptions'!$G$32*$B318,$D318&gt;='Summary&amp;Assumptions'!$D$17,EH$47&gt;=$D318,EH$47&lt;=EDATE($D318,'Summary&amp;Assumptions'!$G$32))*$B318+AND(EH$56&lt;'Summary&amp;Assumptions'!$J$31,EH$47&gt;=$FO318,EH$47&lt;=$FP318)*(('Summary&amp;Assumptions'!$H$25*$C318)*(1+'Summary&amp;Assumptions'!$J$29)^(EH$46-1))+AND(EH$56&lt;'Summary&amp;Assumptions'!$J$31,EH$47&gt;=$FQ318,EH$47&lt;=$FR318)*(('Summary&amp;Assumptions'!$H$25*$C318)*(1+'Summary&amp;Assumptions'!$J$29)^(EH$46-1))</f>
        <v>0</v>
      </c>
      <c r="ED318" s="588">
        <f>AND(EI$55&gt;0,SUM($E318:EC318)&lt;'Summary&amp;Assumptions'!$G$32*$B318,$D318&gt;='Summary&amp;Assumptions'!$D$17,EI$47&gt;=$D318,EI$47&lt;=EDATE($D318,'Summary&amp;Assumptions'!$G$32))*$B318+AND(EI$56&lt;'Summary&amp;Assumptions'!$J$31,EI$47&gt;=$FO318,EI$47&lt;=$FP318)*(('Summary&amp;Assumptions'!$H$25*$C318)*(1+'Summary&amp;Assumptions'!$J$29)^(EI$46-1))+AND(EI$56&lt;'Summary&amp;Assumptions'!$J$31,EI$47&gt;=$FQ318,EI$47&lt;=$FR318)*(('Summary&amp;Assumptions'!$H$25*$C318)*(1+'Summary&amp;Assumptions'!$J$29)^(EI$46-1))</f>
        <v>0</v>
      </c>
      <c r="EE318" s="588">
        <f>AND(EJ$55&gt;0,SUM($E318:ED318)&lt;'Summary&amp;Assumptions'!$G$32*$B318,$D318&gt;='Summary&amp;Assumptions'!$D$17,EJ$47&gt;=$D318,EJ$47&lt;=EDATE($D318,'Summary&amp;Assumptions'!$G$32))*$B318+AND(EJ$56&lt;'Summary&amp;Assumptions'!$J$31,EJ$47&gt;=$FO318,EJ$47&lt;=$FP318)*(('Summary&amp;Assumptions'!$H$25*$C318)*(1+'Summary&amp;Assumptions'!$J$29)^(EJ$46-1))+AND(EJ$56&lt;'Summary&amp;Assumptions'!$J$31,EJ$47&gt;=$FQ318,EJ$47&lt;=$FR318)*(('Summary&amp;Assumptions'!$H$25*$C318)*(1+'Summary&amp;Assumptions'!$J$29)^(EJ$46-1))</f>
        <v>0</v>
      </c>
      <c r="EF318" s="588">
        <f>AND(EK$55&gt;0,SUM($E318:EE318)&lt;'Summary&amp;Assumptions'!$G$32*$B318,$D318&gt;='Summary&amp;Assumptions'!$D$17,EK$47&gt;=$D318,EK$47&lt;=EDATE($D318,'Summary&amp;Assumptions'!$G$32))*$B318+AND(EK$56&lt;'Summary&amp;Assumptions'!$J$31,EK$47&gt;=$FO318,EK$47&lt;=$FP318)*(('Summary&amp;Assumptions'!$H$25*$C318)*(1+'Summary&amp;Assumptions'!$J$29)^(EK$46-1))+AND(EK$56&lt;'Summary&amp;Assumptions'!$J$31,EK$47&gt;=$FQ318,EK$47&lt;=$FR318)*(('Summary&amp;Assumptions'!$H$25*$C318)*(1+'Summary&amp;Assumptions'!$J$29)^(EK$46-1))</f>
        <v>0</v>
      </c>
      <c r="EG318" s="588">
        <f>AND(EL$55&gt;0,SUM($E318:EF318)&lt;'Summary&amp;Assumptions'!$G$32*$B318,$D318&gt;='Summary&amp;Assumptions'!$D$17,EL$47&gt;=$D318,EL$47&lt;=EDATE($D318,'Summary&amp;Assumptions'!$G$32))*$B318+AND(EL$56&lt;'Summary&amp;Assumptions'!$J$31,EL$47&gt;=$FO318,EL$47&lt;=$FP318)*(('Summary&amp;Assumptions'!$H$25*$C318)*(1+'Summary&amp;Assumptions'!$J$29)^(EL$46-1))+AND(EL$56&lt;'Summary&amp;Assumptions'!$J$31,EL$47&gt;=$FQ318,EL$47&lt;=$FR318)*(('Summary&amp;Assumptions'!$H$25*$C318)*(1+'Summary&amp;Assumptions'!$J$29)^(EL$46-1))</f>
        <v>0</v>
      </c>
      <c r="EH318" s="588">
        <f>AND(EM$55&gt;0,SUM($E318:EG318)&lt;'Summary&amp;Assumptions'!$G$32*$B318,$D318&gt;='Summary&amp;Assumptions'!$D$17,EM$47&gt;=$D318,EM$47&lt;=EDATE($D318,'Summary&amp;Assumptions'!$G$32))*$B318+AND(EM$56&lt;'Summary&amp;Assumptions'!$J$31,EM$47&gt;=$FO318,EM$47&lt;=$FP318)*(('Summary&amp;Assumptions'!$H$25*$C318)*(1+'Summary&amp;Assumptions'!$J$29)^(EM$46-1))+AND(EM$56&lt;'Summary&amp;Assumptions'!$J$31,EM$47&gt;=$FQ318,EM$47&lt;=$FR318)*(('Summary&amp;Assumptions'!$H$25*$C318)*(1+'Summary&amp;Assumptions'!$J$29)^(EM$46-1))</f>
        <v>0</v>
      </c>
      <c r="EI318" s="588">
        <f>AND(EN$55&gt;0,SUM($E318:EH318)&lt;'Summary&amp;Assumptions'!$G$32*$B318,$D318&gt;='Summary&amp;Assumptions'!$D$17,EN$47&gt;=$D318,EN$47&lt;=EDATE($D318,'Summary&amp;Assumptions'!$G$32))*$B318+AND(EN$56&lt;'Summary&amp;Assumptions'!$J$31,EN$47&gt;=$FO318,EN$47&lt;=$FP318)*(('Summary&amp;Assumptions'!$H$25*$C318)*(1+'Summary&amp;Assumptions'!$J$29)^(EN$46-1))+AND(EN$56&lt;'Summary&amp;Assumptions'!$J$31,EN$47&gt;=$FQ318,EN$47&lt;=$FR318)*(('Summary&amp;Assumptions'!$H$25*$C318)*(1+'Summary&amp;Assumptions'!$J$29)^(EN$46-1))</f>
        <v>0</v>
      </c>
      <c r="EJ318" s="588">
        <f>AND(EO$55&gt;0,SUM($E318:EI318)&lt;'Summary&amp;Assumptions'!$G$32*$B318,$D318&gt;='Summary&amp;Assumptions'!$D$17,EO$47&gt;=$D318,EO$47&lt;=EDATE($D318,'Summary&amp;Assumptions'!$G$32))*$B318+AND(EO$56&lt;'Summary&amp;Assumptions'!$J$31,EO$47&gt;=$FO318,EO$47&lt;=$FP318)*(('Summary&amp;Assumptions'!$H$25*$C318)*(1+'Summary&amp;Assumptions'!$J$29)^(EO$46-1))+AND(EO$56&lt;'Summary&amp;Assumptions'!$J$31,EO$47&gt;=$FQ318,EO$47&lt;=$FR318)*(('Summary&amp;Assumptions'!$H$25*$C318)*(1+'Summary&amp;Assumptions'!$J$29)^(EO$46-1))</f>
        <v>0</v>
      </c>
      <c r="EK318" s="588">
        <f>AND(EP$55&gt;0,SUM($E318:EJ318)&lt;'Summary&amp;Assumptions'!$G$32*$B318,$D318&gt;='Summary&amp;Assumptions'!$D$17,EP$47&gt;=$D318,EP$47&lt;=EDATE($D318,'Summary&amp;Assumptions'!$G$32))*$B318+AND(EP$56&lt;'Summary&amp;Assumptions'!$J$31,EP$47&gt;=$FO318,EP$47&lt;=$FP318)*(('Summary&amp;Assumptions'!$H$25*$C318)*(1+'Summary&amp;Assumptions'!$J$29)^(EP$46-1))+AND(EP$56&lt;'Summary&amp;Assumptions'!$J$31,EP$47&gt;=$FQ318,EP$47&lt;=$FR318)*(('Summary&amp;Assumptions'!$H$25*$C318)*(1+'Summary&amp;Assumptions'!$J$29)^(EP$46-1))</f>
        <v>0</v>
      </c>
      <c r="EL318" s="588">
        <f>AND(EQ$55&gt;0,SUM($E318:EK318)&lt;'Summary&amp;Assumptions'!$G$32*$B318,$D318&gt;='Summary&amp;Assumptions'!$D$17,EQ$47&gt;=$D318,EQ$47&lt;=EDATE($D318,'Summary&amp;Assumptions'!$G$32))*$B318+AND(EQ$56&lt;'Summary&amp;Assumptions'!$J$31,EQ$47&gt;=$FO318,EQ$47&lt;=$FP318)*(('Summary&amp;Assumptions'!$H$25*$C318)*(1+'Summary&amp;Assumptions'!$J$29)^(EQ$46-1))+AND(EQ$56&lt;'Summary&amp;Assumptions'!$J$31,EQ$47&gt;=$FQ318,EQ$47&lt;=$FR318)*(('Summary&amp;Assumptions'!$H$25*$C318)*(1+'Summary&amp;Assumptions'!$J$29)^(EQ$46-1))</f>
        <v>0</v>
      </c>
      <c r="EM318" s="588">
        <f>AND(ER$55&gt;0,SUM($E318:EL318)&lt;'Summary&amp;Assumptions'!$G$32*$B318,$D318&gt;='Summary&amp;Assumptions'!$D$17,ER$47&gt;=$D318,ER$47&lt;=EDATE($D318,'Summary&amp;Assumptions'!$G$32))*$B318+AND(ER$56&lt;'Summary&amp;Assumptions'!$J$31,ER$47&gt;=$FO318,ER$47&lt;=$FP318)*(('Summary&amp;Assumptions'!$H$25*$C318)*(1+'Summary&amp;Assumptions'!$J$29)^(ER$46-1))+AND(ER$56&lt;'Summary&amp;Assumptions'!$J$31,ER$47&gt;=$FQ318,ER$47&lt;=$FR318)*(('Summary&amp;Assumptions'!$H$25*$C318)*(1+'Summary&amp;Assumptions'!$J$29)^(ER$46-1))</f>
        <v>0</v>
      </c>
      <c r="EN318" s="588">
        <f>AND(ES$55&gt;0,SUM($E318:EM318)&lt;'Summary&amp;Assumptions'!$G$32*$B318,$D318&gt;='Summary&amp;Assumptions'!$D$17,ES$47&gt;=$D318,ES$47&lt;=EDATE($D318,'Summary&amp;Assumptions'!$G$32))*$B318+AND(ES$56&lt;'Summary&amp;Assumptions'!$J$31,ES$47&gt;=$FO318,ES$47&lt;=$FP318)*(('Summary&amp;Assumptions'!$H$25*$C318)*(1+'Summary&amp;Assumptions'!$J$29)^(ES$46-1))+AND(ES$56&lt;'Summary&amp;Assumptions'!$J$31,ES$47&gt;=$FQ318,ES$47&lt;=$FR318)*(('Summary&amp;Assumptions'!$H$25*$C318)*(1+'Summary&amp;Assumptions'!$J$29)^(ES$46-1))</f>
        <v>0</v>
      </c>
      <c r="EO318" s="588">
        <f>AND(ET$55&gt;0,SUM($E318:EN318)&lt;'Summary&amp;Assumptions'!$G$32*$B318,$D318&gt;='Summary&amp;Assumptions'!$D$17,ET$47&gt;=$D318,ET$47&lt;=EDATE($D318,'Summary&amp;Assumptions'!$G$32))*$B318+AND(ET$56&lt;'Summary&amp;Assumptions'!$J$31,ET$47&gt;=$FO318,ET$47&lt;=$FP318)*(('Summary&amp;Assumptions'!$H$25*$C318)*(1+'Summary&amp;Assumptions'!$J$29)^(ET$46-1))+AND(ET$56&lt;'Summary&amp;Assumptions'!$J$31,ET$47&gt;=$FQ318,ET$47&lt;=$FR318)*(('Summary&amp;Assumptions'!$H$25*$C318)*(1+'Summary&amp;Assumptions'!$J$29)^(ET$46-1))</f>
        <v>0</v>
      </c>
      <c r="EP318" s="588">
        <f>AND(EU$55&gt;0,SUM($E318:EO318)&lt;'Summary&amp;Assumptions'!$G$32*$B318,$D318&gt;='Summary&amp;Assumptions'!$D$17,EU$47&gt;=$D318,EU$47&lt;=EDATE($D318,'Summary&amp;Assumptions'!$G$32))*$B318+AND(EU$56&lt;'Summary&amp;Assumptions'!$J$31,EU$47&gt;=$FO318,EU$47&lt;=$FP318)*(('Summary&amp;Assumptions'!$H$25*$C318)*(1+'Summary&amp;Assumptions'!$J$29)^(EU$46-1))+AND(EU$56&lt;'Summary&amp;Assumptions'!$J$31,EU$47&gt;=$FQ318,EU$47&lt;=$FR318)*(('Summary&amp;Assumptions'!$H$25*$C318)*(1+'Summary&amp;Assumptions'!$J$29)^(EU$46-1))</f>
        <v>0</v>
      </c>
      <c r="EQ318" s="588">
        <f>AND(EV$55&gt;0,SUM($E318:EP318)&lt;'Summary&amp;Assumptions'!$G$32*$B318,$D318&gt;='Summary&amp;Assumptions'!$D$17,EV$47&gt;=$D318,EV$47&lt;=EDATE($D318,'Summary&amp;Assumptions'!$G$32))*$B318+AND(EV$56&lt;'Summary&amp;Assumptions'!$J$31,EV$47&gt;=$FO318,EV$47&lt;=$FP318)*(('Summary&amp;Assumptions'!$H$25*$C318)*(1+'Summary&amp;Assumptions'!$J$29)^(EV$46-1))+AND(EV$56&lt;'Summary&amp;Assumptions'!$J$31,EV$47&gt;=$FQ318,EV$47&lt;=$FR318)*(('Summary&amp;Assumptions'!$H$25*$C318)*(1+'Summary&amp;Assumptions'!$J$29)^(EV$46-1))</f>
        <v>0</v>
      </c>
      <c r="ER318" s="588">
        <f>AND(EW$55&gt;0,SUM($E318:EQ318)&lt;'Summary&amp;Assumptions'!$G$32*$B318,$D318&gt;='Summary&amp;Assumptions'!$D$17,EW$47&gt;=$D318,EW$47&lt;=EDATE($D318,'Summary&amp;Assumptions'!$G$32))*$B318+AND(EW$56&lt;'Summary&amp;Assumptions'!$J$31,EW$47&gt;=$FO318,EW$47&lt;=$FP318)*(('Summary&amp;Assumptions'!$H$25*$C318)*(1+'Summary&amp;Assumptions'!$J$29)^(EW$46-1))+AND(EW$56&lt;'Summary&amp;Assumptions'!$J$31,EW$47&gt;=$FQ318,EW$47&lt;=$FR318)*(('Summary&amp;Assumptions'!$H$25*$C318)*(1+'Summary&amp;Assumptions'!$J$29)^(EW$46-1))</f>
        <v>0</v>
      </c>
      <c r="ES318" s="588">
        <f>AND(EX$55&gt;0,SUM($E318:ER318)&lt;'Summary&amp;Assumptions'!$G$32*$B318,$D318&gt;='Summary&amp;Assumptions'!$D$17,EX$47&gt;=$D318,EX$47&lt;=EDATE($D318,'Summary&amp;Assumptions'!$G$32))*$B318+AND(EX$56&lt;'Summary&amp;Assumptions'!$J$31,EX$47&gt;=$FO318,EX$47&lt;=$FP318)*(('Summary&amp;Assumptions'!$H$25*$C318)*(1+'Summary&amp;Assumptions'!$J$29)^(EX$46-1))+AND(EX$56&lt;'Summary&amp;Assumptions'!$J$31,EX$47&gt;=$FQ318,EX$47&lt;=$FR318)*(('Summary&amp;Assumptions'!$H$25*$C318)*(1+'Summary&amp;Assumptions'!$J$29)^(EX$46-1))</f>
        <v>0</v>
      </c>
      <c r="ET318" s="588">
        <f>AND(EY$55&gt;0,SUM($E318:ES318)&lt;'Summary&amp;Assumptions'!$G$32*$B318,$D318&gt;='Summary&amp;Assumptions'!$D$17,EY$47&gt;=$D318,EY$47&lt;=EDATE($D318,'Summary&amp;Assumptions'!$G$32))*$B318+AND(EY$56&lt;'Summary&amp;Assumptions'!$J$31,EY$47&gt;=$FO318,EY$47&lt;=$FP318)*(('Summary&amp;Assumptions'!$H$25*$C318)*(1+'Summary&amp;Assumptions'!$J$29)^(EY$46-1))+AND(EY$56&lt;'Summary&amp;Assumptions'!$J$31,EY$47&gt;=$FQ318,EY$47&lt;=$FR318)*(('Summary&amp;Assumptions'!$H$25*$C318)*(1+'Summary&amp;Assumptions'!$J$29)^(EY$46-1))</f>
        <v>0</v>
      </c>
      <c r="EU318" s="588">
        <f>AND(EZ$55&gt;0,SUM($E318:ET318)&lt;'Summary&amp;Assumptions'!$G$32*$B318,$D318&gt;='Summary&amp;Assumptions'!$D$17,EZ$47&gt;=$D318,EZ$47&lt;=EDATE($D318,'Summary&amp;Assumptions'!$G$32))*$B318+AND(EZ$56&lt;'Summary&amp;Assumptions'!$J$31,EZ$47&gt;=$FO318,EZ$47&lt;=$FP318)*(('Summary&amp;Assumptions'!$H$25*$C318)*(1+'Summary&amp;Assumptions'!$J$29)^(EZ$46-1))+AND(EZ$56&lt;'Summary&amp;Assumptions'!$J$31,EZ$47&gt;=$FQ318,EZ$47&lt;=$FR318)*(('Summary&amp;Assumptions'!$H$25*$C318)*(1+'Summary&amp;Assumptions'!$J$29)^(EZ$46-1))</f>
        <v>0</v>
      </c>
      <c r="EV318" s="588">
        <f>AND(FA$55&gt;0,SUM($E318:EU318)&lt;'Summary&amp;Assumptions'!$G$32*$B318,$D318&gt;='Summary&amp;Assumptions'!$D$17,FA$47&gt;=$D318,FA$47&lt;=EDATE($D318,'Summary&amp;Assumptions'!$G$32))*$B318+AND(FA$56&lt;'Summary&amp;Assumptions'!$J$31,FA$47&gt;=$FO318,FA$47&lt;=$FP318)*(('Summary&amp;Assumptions'!$H$25*$C318)*(1+'Summary&amp;Assumptions'!$J$29)^(FA$46-1))+AND(FA$56&lt;'Summary&amp;Assumptions'!$J$31,FA$47&gt;=$FQ318,FA$47&lt;=$FR318)*(('Summary&amp;Assumptions'!$H$25*$C318)*(1+'Summary&amp;Assumptions'!$J$29)^(FA$46-1))</f>
        <v>0</v>
      </c>
      <c r="EW318" s="588">
        <f>AND(FB$55&gt;0,SUM($E318:EV318)&lt;'Summary&amp;Assumptions'!$G$32*$B318,$D318&gt;='Summary&amp;Assumptions'!$D$17,FB$47&gt;=$D318,FB$47&lt;=EDATE($D318,'Summary&amp;Assumptions'!$G$32))*$B318+AND(FB$56&lt;'Summary&amp;Assumptions'!$J$31,FB$47&gt;=$FO318,FB$47&lt;=$FP318)*(('Summary&amp;Assumptions'!$H$25*$C318)*(1+'Summary&amp;Assumptions'!$J$29)^(FB$46-1))+AND(FB$56&lt;'Summary&amp;Assumptions'!$J$31,FB$47&gt;=$FQ318,FB$47&lt;=$FR318)*(('Summary&amp;Assumptions'!$H$25*$C318)*(1+'Summary&amp;Assumptions'!$J$29)^(FB$46-1))</f>
        <v>0</v>
      </c>
      <c r="EX318" s="588">
        <f>AND(FC$55&gt;0,SUM($E318:EW318)&lt;'Summary&amp;Assumptions'!$G$32*$B318,$D318&gt;='Summary&amp;Assumptions'!$D$17,FC$47&gt;=$D318,FC$47&lt;=EDATE($D318,'Summary&amp;Assumptions'!$G$32))*$B318+AND(FC$56&lt;'Summary&amp;Assumptions'!$J$31,FC$47&gt;=$FO318,FC$47&lt;=$FP318)*(('Summary&amp;Assumptions'!$H$25*$C318)*(1+'Summary&amp;Assumptions'!$J$29)^(FC$46-1))+AND(FC$56&lt;'Summary&amp;Assumptions'!$J$31,FC$47&gt;=$FQ318,FC$47&lt;=$FR318)*(('Summary&amp;Assumptions'!$H$25*$C318)*(1+'Summary&amp;Assumptions'!$J$29)^(FC$46-1))</f>
        <v>0</v>
      </c>
      <c r="EY318" s="588">
        <f>AND(FD$55&gt;0,SUM($E318:EX318)&lt;'Summary&amp;Assumptions'!$G$32*$B318,$D318&gt;='Summary&amp;Assumptions'!$D$17,FD$47&gt;=$D318,FD$47&lt;=EDATE($D318,'Summary&amp;Assumptions'!$G$32))*$B318+AND(FD$56&lt;'Summary&amp;Assumptions'!$J$31,FD$47&gt;=$FO318,FD$47&lt;=$FP318)*(('Summary&amp;Assumptions'!$H$25*$C318)*(1+'Summary&amp;Assumptions'!$J$29)^(FD$46-1))+AND(FD$56&lt;'Summary&amp;Assumptions'!$J$31,FD$47&gt;=$FQ318,FD$47&lt;=$FR318)*(('Summary&amp;Assumptions'!$H$25*$C318)*(1+'Summary&amp;Assumptions'!$J$29)^(FD$46-1))</f>
        <v>0</v>
      </c>
      <c r="EZ318" s="588">
        <f>AND(FE$55&gt;0,SUM($E318:EY318)&lt;'Summary&amp;Assumptions'!$G$32*$B318,$D318&gt;='Summary&amp;Assumptions'!$D$17,FE$47&gt;=$D318,FE$47&lt;=EDATE($D318,'Summary&amp;Assumptions'!$G$32))*$B318+AND(FE$56&lt;'Summary&amp;Assumptions'!$J$31,FE$47&gt;=$FO318,FE$47&lt;=$FP318)*(('Summary&amp;Assumptions'!$H$25*$C318)*(1+'Summary&amp;Assumptions'!$J$29)^(FE$46-1))+AND(FE$56&lt;'Summary&amp;Assumptions'!$J$31,FE$47&gt;=$FQ318,FE$47&lt;=$FR318)*(('Summary&amp;Assumptions'!$H$25*$C318)*(1+'Summary&amp;Assumptions'!$J$29)^(FE$46-1))</f>
        <v>0</v>
      </c>
      <c r="FA318" s="588">
        <f>AND(FF$55&gt;0,SUM($E318:EZ318)&lt;'Summary&amp;Assumptions'!$G$32*$B318,$D318&gt;='Summary&amp;Assumptions'!$D$17,FF$47&gt;=$D318,FF$47&lt;=EDATE($D318,'Summary&amp;Assumptions'!$G$32))*$B318+AND(FF$56&lt;'Summary&amp;Assumptions'!$J$31,FF$47&gt;=$FO318,FF$47&lt;=$FP318)*(('Summary&amp;Assumptions'!$H$25*$C318)*(1+'Summary&amp;Assumptions'!$J$29)^(FF$46-1))+AND(FF$56&lt;'Summary&amp;Assumptions'!$J$31,FF$47&gt;=$FQ318,FF$47&lt;=$FR318)*(('Summary&amp;Assumptions'!$H$25*$C318)*(1+'Summary&amp;Assumptions'!$J$29)^(FF$46-1))</f>
        <v>0</v>
      </c>
      <c r="FB318" s="588">
        <f>AND(FG$55&gt;0,SUM($E318:FA318)&lt;'Summary&amp;Assumptions'!$G$32*$B318,$D318&gt;='Summary&amp;Assumptions'!$D$17,FG$47&gt;=$D318,FG$47&lt;=EDATE($D318,'Summary&amp;Assumptions'!$G$32))*$B318+AND(FG$56&lt;'Summary&amp;Assumptions'!$J$31,FG$47&gt;=$FO318,FG$47&lt;=$FP318)*(('Summary&amp;Assumptions'!$H$25*$C318)*(1+'Summary&amp;Assumptions'!$J$29)^(FG$46-1))+AND(FG$56&lt;'Summary&amp;Assumptions'!$J$31,FG$47&gt;=$FQ318,FG$47&lt;=$FR318)*(('Summary&amp;Assumptions'!$H$25*$C318)*(1+'Summary&amp;Assumptions'!$J$29)^(FG$46-1))</f>
        <v>0</v>
      </c>
      <c r="FC318" s="588">
        <f>AND(FH$55&gt;0,SUM($E318:FB318)&lt;'Summary&amp;Assumptions'!$G$32*$B318,$D318&gt;='Summary&amp;Assumptions'!$D$17,FH$47&gt;=$D318,FH$47&lt;=EDATE($D318,'Summary&amp;Assumptions'!$G$32))*$B318+AND(FH$56&lt;'Summary&amp;Assumptions'!$J$31,FH$47&gt;=$FO318,FH$47&lt;=$FP318)*(('Summary&amp;Assumptions'!$H$25*$C318)*(1+'Summary&amp;Assumptions'!$J$29)^(FH$46-1))+AND(FH$56&lt;'Summary&amp;Assumptions'!$J$31,FH$47&gt;=$FQ318,FH$47&lt;=$FR318)*(('Summary&amp;Assumptions'!$H$25*$C318)*(1+'Summary&amp;Assumptions'!$J$29)^(FH$46-1))</f>
        <v>0</v>
      </c>
      <c r="FD318" s="588">
        <f>AND(FI$55&gt;0,SUM($E318:FC318)&lt;'Summary&amp;Assumptions'!$G$32*$B318,$D318&gt;='Summary&amp;Assumptions'!$D$17,FI$47&gt;=$D318,FI$47&lt;=EDATE($D318,'Summary&amp;Assumptions'!$G$32))*$B318+AND(FI$56&lt;'Summary&amp;Assumptions'!$J$31,FI$47&gt;=$FO318,FI$47&lt;=$FP318)*(('Summary&amp;Assumptions'!$H$25*$C318)*(1+'Summary&amp;Assumptions'!$J$29)^(FI$46-1))+AND(FI$56&lt;'Summary&amp;Assumptions'!$J$31,FI$47&gt;=$FQ318,FI$47&lt;=$FR318)*(('Summary&amp;Assumptions'!$H$25*$C318)*(1+'Summary&amp;Assumptions'!$J$29)^(FI$46-1))</f>
        <v>0</v>
      </c>
      <c r="FE318" s="588">
        <f>AND(FJ$55&gt;0,SUM($E318:FD318)&lt;'Summary&amp;Assumptions'!$G$32*$B318,$D318&gt;='Summary&amp;Assumptions'!$D$17,FJ$47&gt;=$D318,FJ$47&lt;=EDATE($D318,'Summary&amp;Assumptions'!$G$32))*$B318+AND(FJ$56&lt;'Summary&amp;Assumptions'!$J$31,FJ$47&gt;=$FO318,FJ$47&lt;=$FP318)*(('Summary&amp;Assumptions'!$H$25*$C318)*(1+'Summary&amp;Assumptions'!$J$29)^(FJ$46-1))+AND(FJ$56&lt;'Summary&amp;Assumptions'!$J$31,FJ$47&gt;=$FQ318,FJ$47&lt;=$FR318)*(('Summary&amp;Assumptions'!$H$25*$C318)*(1+'Summary&amp;Assumptions'!$J$29)^(FJ$46-1))</f>
        <v>0</v>
      </c>
      <c r="FF318" s="588">
        <f>AND(FK$55&gt;0,SUM($E318:FE318)&lt;'Summary&amp;Assumptions'!$G$32*$B318,$D318&gt;='Summary&amp;Assumptions'!$D$17,FK$47&gt;=$D318,FK$47&lt;=EDATE($D318,'Summary&amp;Assumptions'!$G$32))*$B318+AND(FK$56&lt;'Summary&amp;Assumptions'!$J$31,FK$47&gt;=$FO318,FK$47&lt;=$FP318)*(('Summary&amp;Assumptions'!$H$25*$C318)*(1+'Summary&amp;Assumptions'!$J$29)^(FK$46-1))+AND(FK$56&lt;'Summary&amp;Assumptions'!$J$31,FK$47&gt;=$FQ318,FK$47&lt;=$FR318)*(('Summary&amp;Assumptions'!$H$25*$C318)*(1+'Summary&amp;Assumptions'!$J$29)^(FK$46-1))</f>
        <v>0</v>
      </c>
      <c r="FG318" s="588">
        <f>AND(FL$55&gt;0,SUM($E318:FF318)&lt;'Summary&amp;Assumptions'!$G$32*$B318,$D318&gt;='Summary&amp;Assumptions'!$D$17,FL$47&gt;=$D318,FL$47&lt;=EDATE($D318,'Summary&amp;Assumptions'!$G$32))*$B318+AND(FL$56&lt;'Summary&amp;Assumptions'!$J$31,FL$47&gt;=$FO318,FL$47&lt;=$FP318)*(('Summary&amp;Assumptions'!$H$25*$C318)*(1+'Summary&amp;Assumptions'!$J$29)^(FL$46-1))+AND(FL$56&lt;'Summary&amp;Assumptions'!$J$31,FL$47&gt;=$FQ318,FL$47&lt;=$FR318)*(('Summary&amp;Assumptions'!$H$25*$C318)*(1+'Summary&amp;Assumptions'!$J$29)^(FL$46-1))</f>
        <v>0</v>
      </c>
      <c r="FH318" s="588">
        <f>AND(FM$55&gt;0,SUM($E318:FG318)&lt;'Summary&amp;Assumptions'!$G$32*$B318,$D318&gt;='Summary&amp;Assumptions'!$D$17,FM$47&gt;=$D318,FM$47&lt;=EDATE($D318,'Summary&amp;Assumptions'!$G$32))*$B318+AND(FM$56&lt;'Summary&amp;Assumptions'!$J$31,FM$47&gt;=$FO318,FM$47&lt;=$FP318)*(('Summary&amp;Assumptions'!$H$25*$C318)*(1+'Summary&amp;Assumptions'!$J$29)^(FM$46-1))+AND(FM$56&lt;'Summary&amp;Assumptions'!$J$31,FM$47&gt;=$FQ318,FM$47&lt;=$FR318)*(('Summary&amp;Assumptions'!$H$25*$C318)*(1+'Summary&amp;Assumptions'!$J$29)^(FM$46-1))</f>
        <v>0</v>
      </c>
      <c r="FI318" s="588">
        <f>AND(FN$55&gt;0,SUM($E318:FH318)&lt;'Summary&amp;Assumptions'!$G$32*$B318,$D318&gt;='Summary&amp;Assumptions'!$D$17,FN$47&gt;=$D318,FN$47&lt;=EDATE($D318,'Summary&amp;Assumptions'!$G$32))*$B318+AND(FN$56&lt;'Summary&amp;Assumptions'!$J$31,FN$47&gt;=$FO318,FN$47&lt;=$FP318)*(('Summary&amp;Assumptions'!$H$25*$C318)*(1+'Summary&amp;Assumptions'!$J$29)^(FN$46-1))+AND(FN$56&lt;'Summary&amp;Assumptions'!$J$31,FN$47&gt;=$FQ318,FN$47&lt;=$FR318)*(('Summary&amp;Assumptions'!$H$25*$C318)*(1+'Summary&amp;Assumptions'!$J$29)^(FN$46-1))</f>
        <v>0</v>
      </c>
      <c r="FJ318" s="588">
        <f>AND(FO$55&gt;0,SUM($E318:FI318)&lt;'Summary&amp;Assumptions'!$G$32*$B318,$D318&gt;='Summary&amp;Assumptions'!$D$17,FO$47&gt;=$D318,FO$47&lt;=EDATE($D318,'Summary&amp;Assumptions'!$G$32))*$B318+AND(FO$56&lt;'Summary&amp;Assumptions'!$J$31,FO$47&gt;=$FO318,FO$47&lt;=$FP318)*(('Summary&amp;Assumptions'!$H$25*$C318)*(1+'Summary&amp;Assumptions'!$J$29)^(FO$46-1))+AND(FO$56&lt;'Summary&amp;Assumptions'!$J$31,FO$47&gt;=$FQ318,FO$47&lt;=$FR318)*(('Summary&amp;Assumptions'!$H$25*$C318)*(1+'Summary&amp;Assumptions'!$J$29)^(FO$46-1))</f>
        <v>0</v>
      </c>
      <c r="FK318" s="588">
        <f>AND(FP$55&gt;0,SUM($E318:FJ318)&lt;'Summary&amp;Assumptions'!$G$32*$B318,$D318&gt;='Summary&amp;Assumptions'!$D$17,FP$47&gt;=$D318,FP$47&lt;=EDATE($D318,'Summary&amp;Assumptions'!$G$32))*$B318+AND(FP$56&lt;'Summary&amp;Assumptions'!$J$31,FP$47&gt;=$FO318,FP$47&lt;=$FP318)*(('Summary&amp;Assumptions'!$H$25*$C318)*(1+'Summary&amp;Assumptions'!$J$29)^(FP$46-1))+AND(FP$56&lt;'Summary&amp;Assumptions'!$J$31,FP$47&gt;=$FQ318,FP$47&lt;=$FR318)*(('Summary&amp;Assumptions'!$H$25*$C318)*(1+'Summary&amp;Assumptions'!$J$29)^(FP$46-1))</f>
        <v>0</v>
      </c>
      <c r="FL318" s="588">
        <f>AND(FQ$55&gt;0,SUM($E318:FK318)&lt;'Summary&amp;Assumptions'!$G$32*$B318,$D318&gt;='Summary&amp;Assumptions'!$D$17,FQ$47&gt;=$D318,FQ$47&lt;=EDATE($D318,'Summary&amp;Assumptions'!$G$32))*$B318+AND(FQ$56&lt;'Summary&amp;Assumptions'!$J$31,FQ$47&gt;=$FO318,FQ$47&lt;=$FP318)*(('Summary&amp;Assumptions'!$H$25*$C318)*(1+'Summary&amp;Assumptions'!$J$29)^(FQ$46-1))+AND(FQ$56&lt;'Summary&amp;Assumptions'!$J$31,FQ$47&gt;=$FQ318,FQ$47&lt;=$FR318)*(('Summary&amp;Assumptions'!$H$25*$C318)*(1+'Summary&amp;Assumptions'!$J$29)^(FQ$46-1))</f>
        <v>0</v>
      </c>
      <c r="FO318" s="576">
        <f>EDATE(D318,'Summary&amp;Assumptions'!$G$34)</f>
        <v>50465</v>
      </c>
      <c r="FP318" s="576">
        <f>EDATE(FO318,'Summary&amp;Assumptions'!$G$33-1)</f>
        <v>50496</v>
      </c>
      <c r="FQ318" s="576">
        <f>EDATE(FO318,'Summary&amp;Assumptions'!$G$34)</f>
        <v>50830</v>
      </c>
      <c r="FR318" s="576">
        <f>EDATE(FQ318,'Summary&amp;Assumptions'!$G$33-1)</f>
        <v>50861</v>
      </c>
    </row>
    <row r="319" spans="2:174" hidden="1" x14ac:dyDescent="0.2">
      <c r="B319" s="588">
        <v>0</v>
      </c>
      <c r="C319" s="193">
        <v>0</v>
      </c>
      <c r="D319" s="589">
        <v>50131</v>
      </c>
      <c r="F319" s="588">
        <f>AND(K$55&gt;0,SUM($E319:E319)&lt;'Summary&amp;Assumptions'!$G$32*$B319,$D319&gt;='Summary&amp;Assumptions'!$D$17,K$47&gt;=$D319,K$47&lt;=EDATE($D319,'Summary&amp;Assumptions'!$G$32))*$B319+AND(K$56&lt;'Summary&amp;Assumptions'!$J$31,K$47&gt;=$FO319,K$47&lt;=$FP319)*(('Summary&amp;Assumptions'!$H$25*$C319)*(1+'Summary&amp;Assumptions'!$J$29)^(K$46-1))+AND(K$56&lt;'Summary&amp;Assumptions'!$J$31,K$47&gt;=$FQ319,K$47&lt;=$FR319)*(('Summary&amp;Assumptions'!$H$25*$C319)*(1+'Summary&amp;Assumptions'!$J$29)^(K$46-1))</f>
        <v>0</v>
      </c>
      <c r="G319" s="588">
        <f>AND(L$55&gt;0,SUM($E319:F319)&lt;'Summary&amp;Assumptions'!$G$32*$B319,$D319&gt;='Summary&amp;Assumptions'!$D$17,L$47&gt;=$D319,L$47&lt;=EDATE($D319,'Summary&amp;Assumptions'!$G$32))*$B319+AND(L$56&lt;'Summary&amp;Assumptions'!$J$31,L$47&gt;=$FO319,L$47&lt;=$FP319)*(('Summary&amp;Assumptions'!$H$25*$C319)*(1+'Summary&amp;Assumptions'!$J$29)^(L$46-1))+AND(L$56&lt;'Summary&amp;Assumptions'!$J$31,L$47&gt;=$FQ319,L$47&lt;=$FR319)*(('Summary&amp;Assumptions'!$H$25*$C319)*(1+'Summary&amp;Assumptions'!$J$29)^(L$46-1))</f>
        <v>0</v>
      </c>
      <c r="H319" s="588">
        <f>AND(M$55&gt;0,SUM($E319:G319)&lt;'Summary&amp;Assumptions'!$G$32*$B319,$D319&gt;='Summary&amp;Assumptions'!$D$17,M$47&gt;=$D319,M$47&lt;=EDATE($D319,'Summary&amp;Assumptions'!$G$32))*$B319+AND(M$56&lt;'Summary&amp;Assumptions'!$J$31,M$47&gt;=$FO319,M$47&lt;=$FP319)*(('Summary&amp;Assumptions'!$H$25*$C319)*(1+'Summary&amp;Assumptions'!$J$29)^(M$46-1))+AND(M$56&lt;'Summary&amp;Assumptions'!$J$31,M$47&gt;=$FQ319,M$47&lt;=$FR319)*(('Summary&amp;Assumptions'!$H$25*$C319)*(1+'Summary&amp;Assumptions'!$J$29)^(M$46-1))</f>
        <v>0</v>
      </c>
      <c r="I319" s="588">
        <f>AND(N$55&gt;0,SUM($E319:H319)&lt;'Summary&amp;Assumptions'!$G$32*$B319,$D319&gt;='Summary&amp;Assumptions'!$D$17,N$47&gt;=$D319,N$47&lt;=EDATE($D319,'Summary&amp;Assumptions'!$G$32))*$B319+AND(N$56&lt;'Summary&amp;Assumptions'!$J$31,N$47&gt;=$FO319,N$47&lt;=$FP319)*(('Summary&amp;Assumptions'!$H$25*$C319)*(1+'Summary&amp;Assumptions'!$J$29)^(N$46-1))+AND(N$56&lt;'Summary&amp;Assumptions'!$J$31,N$47&gt;=$FQ319,N$47&lt;=$FR319)*(('Summary&amp;Assumptions'!$H$25*$C319)*(1+'Summary&amp;Assumptions'!$J$29)^(N$46-1))</f>
        <v>0</v>
      </c>
      <c r="J319" s="588">
        <f>AND(O$55&gt;0,SUM($E319:I319)&lt;'Summary&amp;Assumptions'!$G$32*$B319,$D319&gt;='Summary&amp;Assumptions'!$D$17,O$47&gt;=$D319,O$47&lt;=EDATE($D319,'Summary&amp;Assumptions'!$G$32))*$B319+AND(O$56&lt;'Summary&amp;Assumptions'!$J$31,O$47&gt;=$FO319,O$47&lt;=$FP319)*(('Summary&amp;Assumptions'!$H$25*$C319)*(1+'Summary&amp;Assumptions'!$J$29)^(O$46-1))+AND(O$56&lt;'Summary&amp;Assumptions'!$J$31,O$47&gt;=$FQ319,O$47&lt;=$FR319)*(('Summary&amp;Assumptions'!$H$25*$C319)*(1+'Summary&amp;Assumptions'!$J$29)^(O$46-1))</f>
        <v>0</v>
      </c>
      <c r="K319" s="588">
        <f>AND(P$55&gt;0,SUM($E319:J319)&lt;'Summary&amp;Assumptions'!$G$32*$B319,$D319&gt;='Summary&amp;Assumptions'!$D$17,P$47&gt;=$D319,P$47&lt;=EDATE($D319,'Summary&amp;Assumptions'!$G$32))*$B319+AND(P$56&lt;'Summary&amp;Assumptions'!$J$31,P$47&gt;=$FO319,P$47&lt;=$FP319)*(('Summary&amp;Assumptions'!$H$25*$C319)*(1+'Summary&amp;Assumptions'!$J$29)^(P$46-1))+AND(P$56&lt;'Summary&amp;Assumptions'!$J$31,P$47&gt;=$FQ319,P$47&lt;=$FR319)*(('Summary&amp;Assumptions'!$H$25*$C319)*(1+'Summary&amp;Assumptions'!$J$29)^(P$46-1))</f>
        <v>0</v>
      </c>
      <c r="L319" s="588">
        <f>AND(Q$55&gt;0,SUM($E319:K319)&lt;'Summary&amp;Assumptions'!$G$32*$B319,$D319&gt;='Summary&amp;Assumptions'!$D$17,Q$47&gt;=$D319,Q$47&lt;=EDATE($D319,'Summary&amp;Assumptions'!$G$32))*$B319+AND(Q$56&lt;'Summary&amp;Assumptions'!$J$31,Q$47&gt;=$FO319,Q$47&lt;=$FP319)*(('Summary&amp;Assumptions'!$H$25*$C319)*(1+'Summary&amp;Assumptions'!$J$29)^(Q$46-1))+AND(Q$56&lt;'Summary&amp;Assumptions'!$J$31,Q$47&gt;=$FQ319,Q$47&lt;=$FR319)*(('Summary&amp;Assumptions'!$H$25*$C319)*(1+'Summary&amp;Assumptions'!$J$29)^(Q$46-1))</f>
        <v>0</v>
      </c>
      <c r="M319" s="588">
        <f>AND(R$55&gt;0,SUM($E319:L319)&lt;'Summary&amp;Assumptions'!$G$32*$B319,$D319&gt;='Summary&amp;Assumptions'!$D$17,R$47&gt;=$D319,R$47&lt;=EDATE($D319,'Summary&amp;Assumptions'!$G$32))*$B319+AND(R$56&lt;'Summary&amp;Assumptions'!$J$31,R$47&gt;=$FO319,R$47&lt;=$FP319)*(('Summary&amp;Assumptions'!$H$25*$C319)*(1+'Summary&amp;Assumptions'!$J$29)^(R$46-1))+AND(R$56&lt;'Summary&amp;Assumptions'!$J$31,R$47&gt;=$FQ319,R$47&lt;=$FR319)*(('Summary&amp;Assumptions'!$H$25*$C319)*(1+'Summary&amp;Assumptions'!$J$29)^(R$46-1))</f>
        <v>0</v>
      </c>
      <c r="N319" s="588">
        <f>AND(S$55&gt;0,SUM($E319:M319)&lt;'Summary&amp;Assumptions'!$G$32*$B319,$D319&gt;='Summary&amp;Assumptions'!$D$17,S$47&gt;=$D319,S$47&lt;=EDATE($D319,'Summary&amp;Assumptions'!$G$32))*$B319+AND(S$56&lt;'Summary&amp;Assumptions'!$J$31,S$47&gt;=$FO319,S$47&lt;=$FP319)*(('Summary&amp;Assumptions'!$H$25*$C319)*(1+'Summary&amp;Assumptions'!$J$29)^(S$46-1))+AND(S$56&lt;'Summary&amp;Assumptions'!$J$31,S$47&gt;=$FQ319,S$47&lt;=$FR319)*(('Summary&amp;Assumptions'!$H$25*$C319)*(1+'Summary&amp;Assumptions'!$J$29)^(S$46-1))</f>
        <v>0</v>
      </c>
      <c r="O319" s="588">
        <f>AND(T$55&gt;0,SUM($E319:N319)&lt;'Summary&amp;Assumptions'!$G$32*$B319,$D319&gt;='Summary&amp;Assumptions'!$D$17,T$47&gt;=$D319,T$47&lt;=EDATE($D319,'Summary&amp;Assumptions'!$G$32))*$B319+AND(T$56&lt;'Summary&amp;Assumptions'!$J$31,T$47&gt;=$FO319,T$47&lt;=$FP319)*(('Summary&amp;Assumptions'!$H$25*$C319)*(1+'Summary&amp;Assumptions'!$J$29)^(T$46-1))+AND(T$56&lt;'Summary&amp;Assumptions'!$J$31,T$47&gt;=$FQ319,T$47&lt;=$FR319)*(('Summary&amp;Assumptions'!$H$25*$C319)*(1+'Summary&amp;Assumptions'!$J$29)^(T$46-1))</f>
        <v>0</v>
      </c>
      <c r="P319" s="588">
        <f>AND(U$55&gt;0,SUM($E319:O319)&lt;'Summary&amp;Assumptions'!$G$32*$B319,$D319&gt;='Summary&amp;Assumptions'!$D$17,U$47&gt;=$D319,U$47&lt;=EDATE($D319,'Summary&amp;Assumptions'!$G$32))*$B319+AND(U$56&lt;'Summary&amp;Assumptions'!$J$31,U$47&gt;=$FO319,U$47&lt;=$FP319)*(('Summary&amp;Assumptions'!$H$25*$C319)*(1+'Summary&amp;Assumptions'!$J$29)^(U$46-1))+AND(U$56&lt;'Summary&amp;Assumptions'!$J$31,U$47&gt;=$FQ319,U$47&lt;=$FR319)*(('Summary&amp;Assumptions'!$H$25*$C319)*(1+'Summary&amp;Assumptions'!$J$29)^(U$46-1))</f>
        <v>0</v>
      </c>
      <c r="Q319" s="588">
        <f>AND(V$55&gt;0,SUM($E319:P319)&lt;'Summary&amp;Assumptions'!$G$32*$B319,$D319&gt;='Summary&amp;Assumptions'!$D$17,V$47&gt;=$D319,V$47&lt;=EDATE($D319,'Summary&amp;Assumptions'!$G$32))*$B319+AND(V$56&lt;'Summary&amp;Assumptions'!$J$31,V$47&gt;=$FO319,V$47&lt;=$FP319)*(('Summary&amp;Assumptions'!$H$25*$C319)*(1+'Summary&amp;Assumptions'!$J$29)^(V$46-1))+AND(V$56&lt;'Summary&amp;Assumptions'!$J$31,V$47&gt;=$FQ319,V$47&lt;=$FR319)*(('Summary&amp;Assumptions'!$H$25*$C319)*(1+'Summary&amp;Assumptions'!$J$29)^(V$46-1))</f>
        <v>0</v>
      </c>
      <c r="R319" s="588">
        <f>AND(W$55&gt;0,SUM($E319:Q319)&lt;'Summary&amp;Assumptions'!$G$32*$B319,$D319&gt;='Summary&amp;Assumptions'!$D$17,W$47&gt;=$D319,W$47&lt;=EDATE($D319,'Summary&amp;Assumptions'!$G$32))*$B319+AND(W$56&lt;'Summary&amp;Assumptions'!$J$31,W$47&gt;=$FO319,W$47&lt;=$FP319)*(('Summary&amp;Assumptions'!$H$25*$C319)*(1+'Summary&amp;Assumptions'!$J$29)^(W$46-1))+AND(W$56&lt;'Summary&amp;Assumptions'!$J$31,W$47&gt;=$FQ319,W$47&lt;=$FR319)*(('Summary&amp;Assumptions'!$H$25*$C319)*(1+'Summary&amp;Assumptions'!$J$29)^(W$46-1))</f>
        <v>0</v>
      </c>
      <c r="S319" s="588">
        <f>AND(X$55&gt;0,SUM($E319:R319)&lt;'Summary&amp;Assumptions'!$G$32*$B319,$D319&gt;='Summary&amp;Assumptions'!$D$17,X$47&gt;=$D319,X$47&lt;=EDATE($D319,'Summary&amp;Assumptions'!$G$32))*$B319+AND(X$56&lt;'Summary&amp;Assumptions'!$J$31,X$47&gt;=$FO319,X$47&lt;=$FP319)*(('Summary&amp;Assumptions'!$H$25*$C319)*(1+'Summary&amp;Assumptions'!$J$29)^(X$46-1))+AND(X$56&lt;'Summary&amp;Assumptions'!$J$31,X$47&gt;=$FQ319,X$47&lt;=$FR319)*(('Summary&amp;Assumptions'!$H$25*$C319)*(1+'Summary&amp;Assumptions'!$J$29)^(X$46-1))</f>
        <v>0</v>
      </c>
      <c r="T319" s="588">
        <f>AND(Y$55&gt;0,SUM($E319:S319)&lt;'Summary&amp;Assumptions'!$G$32*$B319,$D319&gt;='Summary&amp;Assumptions'!$D$17,Y$47&gt;=$D319,Y$47&lt;=EDATE($D319,'Summary&amp;Assumptions'!$G$32))*$B319+AND(Y$56&lt;'Summary&amp;Assumptions'!$J$31,Y$47&gt;=$FO319,Y$47&lt;=$FP319)*(('Summary&amp;Assumptions'!$H$25*$C319)*(1+'Summary&amp;Assumptions'!$J$29)^(Y$46-1))+AND(Y$56&lt;'Summary&amp;Assumptions'!$J$31,Y$47&gt;=$FQ319,Y$47&lt;=$FR319)*(('Summary&amp;Assumptions'!$H$25*$C319)*(1+'Summary&amp;Assumptions'!$J$29)^(Y$46-1))</f>
        <v>0</v>
      </c>
      <c r="U319" s="588">
        <f>AND(Z$55&gt;0,SUM($E319:T319)&lt;'Summary&amp;Assumptions'!$G$32*$B319,$D319&gt;='Summary&amp;Assumptions'!$D$17,Z$47&gt;=$D319,Z$47&lt;=EDATE($D319,'Summary&amp;Assumptions'!$G$32))*$B319+AND(Z$56&lt;'Summary&amp;Assumptions'!$J$31,Z$47&gt;=$FO319,Z$47&lt;=$FP319)*(('Summary&amp;Assumptions'!$H$25*$C319)*(1+'Summary&amp;Assumptions'!$J$29)^(Z$46-1))+AND(Z$56&lt;'Summary&amp;Assumptions'!$J$31,Z$47&gt;=$FQ319,Z$47&lt;=$FR319)*(('Summary&amp;Assumptions'!$H$25*$C319)*(1+'Summary&amp;Assumptions'!$J$29)^(Z$46-1))</f>
        <v>0</v>
      </c>
      <c r="V319" s="588">
        <f>AND(AA$55&gt;0,SUM($E319:U319)&lt;'Summary&amp;Assumptions'!$G$32*$B319,$D319&gt;='Summary&amp;Assumptions'!$D$17,AA$47&gt;=$D319,AA$47&lt;=EDATE($D319,'Summary&amp;Assumptions'!$G$32))*$B319+AND(AA$56&lt;'Summary&amp;Assumptions'!$J$31,AA$47&gt;=$FO319,AA$47&lt;=$FP319)*(('Summary&amp;Assumptions'!$H$25*$C319)*(1+'Summary&amp;Assumptions'!$J$29)^(AA$46-1))+AND(AA$56&lt;'Summary&amp;Assumptions'!$J$31,AA$47&gt;=$FQ319,AA$47&lt;=$FR319)*(('Summary&amp;Assumptions'!$H$25*$C319)*(1+'Summary&amp;Assumptions'!$J$29)^(AA$46-1))</f>
        <v>0</v>
      </c>
      <c r="W319" s="588">
        <f>AND(AB$55&gt;0,SUM($E319:V319)&lt;'Summary&amp;Assumptions'!$G$32*$B319,$D319&gt;='Summary&amp;Assumptions'!$D$17,AB$47&gt;=$D319,AB$47&lt;=EDATE($D319,'Summary&amp;Assumptions'!$G$32))*$B319+AND(AB$56&lt;'Summary&amp;Assumptions'!$J$31,AB$47&gt;=$FO319,AB$47&lt;=$FP319)*(('Summary&amp;Assumptions'!$H$25*$C319)*(1+'Summary&amp;Assumptions'!$J$29)^(AB$46-1))+AND(AB$56&lt;'Summary&amp;Assumptions'!$J$31,AB$47&gt;=$FQ319,AB$47&lt;=$FR319)*(('Summary&amp;Assumptions'!$H$25*$C319)*(1+'Summary&amp;Assumptions'!$J$29)^(AB$46-1))</f>
        <v>0</v>
      </c>
      <c r="X319" s="588">
        <f>AND(AC$55&gt;0,SUM($E319:W319)&lt;'Summary&amp;Assumptions'!$G$32*$B319,$D319&gt;='Summary&amp;Assumptions'!$D$17,AC$47&gt;=$D319,AC$47&lt;=EDATE($D319,'Summary&amp;Assumptions'!$G$32))*$B319+AND(AC$56&lt;'Summary&amp;Assumptions'!$J$31,AC$47&gt;=$FO319,AC$47&lt;=$FP319)*(('Summary&amp;Assumptions'!$H$25*$C319)*(1+'Summary&amp;Assumptions'!$J$29)^(AC$46-1))+AND(AC$56&lt;'Summary&amp;Assumptions'!$J$31,AC$47&gt;=$FQ319,AC$47&lt;=$FR319)*(('Summary&amp;Assumptions'!$H$25*$C319)*(1+'Summary&amp;Assumptions'!$J$29)^(AC$46-1))</f>
        <v>0</v>
      </c>
      <c r="Y319" s="588">
        <f>AND(AD$55&gt;0,SUM($E319:X319)&lt;'Summary&amp;Assumptions'!$G$32*$B319,$D319&gt;='Summary&amp;Assumptions'!$D$17,AD$47&gt;=$D319,AD$47&lt;=EDATE($D319,'Summary&amp;Assumptions'!$G$32))*$B319+AND(AD$56&lt;'Summary&amp;Assumptions'!$J$31,AD$47&gt;=$FO319,AD$47&lt;=$FP319)*(('Summary&amp;Assumptions'!$H$25*$C319)*(1+'Summary&amp;Assumptions'!$J$29)^(AD$46-1))+AND(AD$56&lt;'Summary&amp;Assumptions'!$J$31,AD$47&gt;=$FQ319,AD$47&lt;=$FR319)*(('Summary&amp;Assumptions'!$H$25*$C319)*(1+'Summary&amp;Assumptions'!$J$29)^(AD$46-1))</f>
        <v>0</v>
      </c>
      <c r="Z319" s="588">
        <f>AND(AE$55&gt;0,SUM($E319:Y319)&lt;'Summary&amp;Assumptions'!$G$32*$B319,$D319&gt;='Summary&amp;Assumptions'!$D$17,AE$47&gt;=$D319,AE$47&lt;=EDATE($D319,'Summary&amp;Assumptions'!$G$32))*$B319+AND(AE$56&lt;'Summary&amp;Assumptions'!$J$31,AE$47&gt;=$FO319,AE$47&lt;=$FP319)*(('Summary&amp;Assumptions'!$H$25*$C319)*(1+'Summary&amp;Assumptions'!$J$29)^(AE$46-1))+AND(AE$56&lt;'Summary&amp;Assumptions'!$J$31,AE$47&gt;=$FQ319,AE$47&lt;=$FR319)*(('Summary&amp;Assumptions'!$H$25*$C319)*(1+'Summary&amp;Assumptions'!$J$29)^(AE$46-1))</f>
        <v>0</v>
      </c>
      <c r="AA319" s="588">
        <f>AND(AF$55&gt;0,SUM($E319:Z319)&lt;'Summary&amp;Assumptions'!$G$32*$B319,$D319&gt;='Summary&amp;Assumptions'!$D$17,AF$47&gt;=$D319,AF$47&lt;=EDATE($D319,'Summary&amp;Assumptions'!$G$32))*$B319+AND(AF$56&lt;'Summary&amp;Assumptions'!$J$31,AF$47&gt;=$FO319,AF$47&lt;=$FP319)*(('Summary&amp;Assumptions'!$H$25*$C319)*(1+'Summary&amp;Assumptions'!$J$29)^(AF$46-1))+AND(AF$56&lt;'Summary&amp;Assumptions'!$J$31,AF$47&gt;=$FQ319,AF$47&lt;=$FR319)*(('Summary&amp;Assumptions'!$H$25*$C319)*(1+'Summary&amp;Assumptions'!$J$29)^(AF$46-1))</f>
        <v>0</v>
      </c>
      <c r="AB319" s="588">
        <f>AND(AG$55&gt;0,SUM($E319:AA319)&lt;'Summary&amp;Assumptions'!$G$32*$B319,$D319&gt;='Summary&amp;Assumptions'!$D$17,AG$47&gt;=$D319,AG$47&lt;=EDATE($D319,'Summary&amp;Assumptions'!$G$32))*$B319+AND(AG$56&lt;'Summary&amp;Assumptions'!$J$31,AG$47&gt;=$FO319,AG$47&lt;=$FP319)*(('Summary&amp;Assumptions'!$H$25*$C319)*(1+'Summary&amp;Assumptions'!$J$29)^(AG$46-1))+AND(AG$56&lt;'Summary&amp;Assumptions'!$J$31,AG$47&gt;=$FQ319,AG$47&lt;=$FR319)*(('Summary&amp;Assumptions'!$H$25*$C319)*(1+'Summary&amp;Assumptions'!$J$29)^(AG$46-1))</f>
        <v>0</v>
      </c>
      <c r="AC319" s="588">
        <f>AND(AH$55&gt;0,SUM($E319:AB319)&lt;'Summary&amp;Assumptions'!$G$32*$B319,$D319&gt;='Summary&amp;Assumptions'!$D$17,AH$47&gt;=$D319,AH$47&lt;=EDATE($D319,'Summary&amp;Assumptions'!$G$32))*$B319+AND(AH$56&lt;'Summary&amp;Assumptions'!$J$31,AH$47&gt;=$FO319,AH$47&lt;=$FP319)*(('Summary&amp;Assumptions'!$H$25*$C319)*(1+'Summary&amp;Assumptions'!$J$29)^(AH$46-1))+AND(AH$56&lt;'Summary&amp;Assumptions'!$J$31,AH$47&gt;=$FQ319,AH$47&lt;=$FR319)*(('Summary&amp;Assumptions'!$H$25*$C319)*(1+'Summary&amp;Assumptions'!$J$29)^(AH$46-1))</f>
        <v>0</v>
      </c>
      <c r="AD319" s="588">
        <f>AND(AI$55&gt;0,SUM($E319:AC319)&lt;'Summary&amp;Assumptions'!$G$32*$B319,$D319&gt;='Summary&amp;Assumptions'!$D$17,AI$47&gt;=$D319,AI$47&lt;=EDATE($D319,'Summary&amp;Assumptions'!$G$32))*$B319+AND(AI$56&lt;'Summary&amp;Assumptions'!$J$31,AI$47&gt;=$FO319,AI$47&lt;=$FP319)*(('Summary&amp;Assumptions'!$H$25*$C319)*(1+'Summary&amp;Assumptions'!$J$29)^(AI$46-1))+AND(AI$56&lt;'Summary&amp;Assumptions'!$J$31,AI$47&gt;=$FQ319,AI$47&lt;=$FR319)*(('Summary&amp;Assumptions'!$H$25*$C319)*(1+'Summary&amp;Assumptions'!$J$29)^(AI$46-1))</f>
        <v>0</v>
      </c>
      <c r="AE319" s="588">
        <f>AND(AJ$55&gt;0,SUM($E319:AD319)&lt;'Summary&amp;Assumptions'!$G$32*$B319,$D319&gt;='Summary&amp;Assumptions'!$D$17,AJ$47&gt;=$D319,AJ$47&lt;=EDATE($D319,'Summary&amp;Assumptions'!$G$32))*$B319+AND(AJ$56&lt;'Summary&amp;Assumptions'!$J$31,AJ$47&gt;=$FO319,AJ$47&lt;=$FP319)*(('Summary&amp;Assumptions'!$H$25*$C319)*(1+'Summary&amp;Assumptions'!$J$29)^(AJ$46-1))+AND(AJ$56&lt;'Summary&amp;Assumptions'!$J$31,AJ$47&gt;=$FQ319,AJ$47&lt;=$FR319)*(('Summary&amp;Assumptions'!$H$25*$C319)*(1+'Summary&amp;Assumptions'!$J$29)^(AJ$46-1))</f>
        <v>0</v>
      </c>
      <c r="AF319" s="588">
        <f>AND(AK$55&gt;0,SUM($E319:AE319)&lt;'Summary&amp;Assumptions'!$G$32*$B319,$D319&gt;='Summary&amp;Assumptions'!$D$17,AK$47&gt;=$D319,AK$47&lt;=EDATE($D319,'Summary&amp;Assumptions'!$G$32))*$B319+AND(AK$56&lt;'Summary&amp;Assumptions'!$J$31,AK$47&gt;=$FO319,AK$47&lt;=$FP319)*(('Summary&amp;Assumptions'!$H$25*$C319)*(1+'Summary&amp;Assumptions'!$J$29)^(AK$46-1))+AND(AK$56&lt;'Summary&amp;Assumptions'!$J$31,AK$47&gt;=$FQ319,AK$47&lt;=$FR319)*(('Summary&amp;Assumptions'!$H$25*$C319)*(1+'Summary&amp;Assumptions'!$J$29)^(AK$46-1))</f>
        <v>0</v>
      </c>
      <c r="AG319" s="588">
        <f>AND(AL$55&gt;0,SUM($E319:AF319)&lt;'Summary&amp;Assumptions'!$G$32*$B319,$D319&gt;='Summary&amp;Assumptions'!$D$17,AL$47&gt;=$D319,AL$47&lt;=EDATE($D319,'Summary&amp;Assumptions'!$G$32))*$B319+AND(AL$56&lt;'Summary&amp;Assumptions'!$J$31,AL$47&gt;=$FO319,AL$47&lt;=$FP319)*(('Summary&amp;Assumptions'!$H$25*$C319)*(1+'Summary&amp;Assumptions'!$J$29)^(AL$46-1))+AND(AL$56&lt;'Summary&amp;Assumptions'!$J$31,AL$47&gt;=$FQ319,AL$47&lt;=$FR319)*(('Summary&amp;Assumptions'!$H$25*$C319)*(1+'Summary&amp;Assumptions'!$J$29)^(AL$46-1))</f>
        <v>0</v>
      </c>
      <c r="AH319" s="588">
        <f>AND(AM$55&gt;0,SUM($E319:AG319)&lt;'Summary&amp;Assumptions'!$G$32*$B319,$D319&gt;='Summary&amp;Assumptions'!$D$17,AM$47&gt;=$D319,AM$47&lt;=EDATE($D319,'Summary&amp;Assumptions'!$G$32))*$B319+AND(AM$56&lt;'Summary&amp;Assumptions'!$J$31,AM$47&gt;=$FO319,AM$47&lt;=$FP319)*(('Summary&amp;Assumptions'!$H$25*$C319)*(1+'Summary&amp;Assumptions'!$J$29)^(AM$46-1))+AND(AM$56&lt;'Summary&amp;Assumptions'!$J$31,AM$47&gt;=$FQ319,AM$47&lt;=$FR319)*(('Summary&amp;Assumptions'!$H$25*$C319)*(1+'Summary&amp;Assumptions'!$J$29)^(AM$46-1))</f>
        <v>0</v>
      </c>
      <c r="AI319" s="588">
        <f>AND(AN$55&gt;0,SUM($E319:AH319)&lt;'Summary&amp;Assumptions'!$G$32*$B319,$D319&gt;='Summary&amp;Assumptions'!$D$17,AN$47&gt;=$D319,AN$47&lt;=EDATE($D319,'Summary&amp;Assumptions'!$G$32))*$B319+AND(AN$56&lt;'Summary&amp;Assumptions'!$J$31,AN$47&gt;=$FO319,AN$47&lt;=$FP319)*(('Summary&amp;Assumptions'!$H$25*$C319)*(1+'Summary&amp;Assumptions'!$J$29)^(AN$46-1))+AND(AN$56&lt;'Summary&amp;Assumptions'!$J$31,AN$47&gt;=$FQ319,AN$47&lt;=$FR319)*(('Summary&amp;Assumptions'!$H$25*$C319)*(1+'Summary&amp;Assumptions'!$J$29)^(AN$46-1))</f>
        <v>0</v>
      </c>
      <c r="AJ319" s="588">
        <f>AND(AO$55&gt;0,SUM($E319:AI319)&lt;'Summary&amp;Assumptions'!$G$32*$B319,$D319&gt;='Summary&amp;Assumptions'!$D$17,AO$47&gt;=$D319,AO$47&lt;=EDATE($D319,'Summary&amp;Assumptions'!$G$32))*$B319+AND(AO$56&lt;'Summary&amp;Assumptions'!$J$31,AO$47&gt;=$FO319,AO$47&lt;=$FP319)*(('Summary&amp;Assumptions'!$H$25*$C319)*(1+'Summary&amp;Assumptions'!$J$29)^(AO$46-1))+AND(AO$56&lt;'Summary&amp;Assumptions'!$J$31,AO$47&gt;=$FQ319,AO$47&lt;=$FR319)*(('Summary&amp;Assumptions'!$H$25*$C319)*(1+'Summary&amp;Assumptions'!$J$29)^(AO$46-1))</f>
        <v>0</v>
      </c>
      <c r="AK319" s="588">
        <f>AND(AP$55&gt;0,SUM($E319:AJ319)&lt;'Summary&amp;Assumptions'!$G$32*$B319,$D319&gt;='Summary&amp;Assumptions'!$D$17,AP$47&gt;=$D319,AP$47&lt;=EDATE($D319,'Summary&amp;Assumptions'!$G$32))*$B319+AND(AP$56&lt;'Summary&amp;Assumptions'!$J$31,AP$47&gt;=$FO319,AP$47&lt;=$FP319)*(('Summary&amp;Assumptions'!$H$25*$C319)*(1+'Summary&amp;Assumptions'!$J$29)^(AP$46-1))+AND(AP$56&lt;'Summary&amp;Assumptions'!$J$31,AP$47&gt;=$FQ319,AP$47&lt;=$FR319)*(('Summary&amp;Assumptions'!$H$25*$C319)*(1+'Summary&amp;Assumptions'!$J$29)^(AP$46-1))</f>
        <v>0</v>
      </c>
      <c r="AL319" s="588">
        <f>AND(AQ$55&gt;0,SUM($E319:AK319)&lt;'Summary&amp;Assumptions'!$G$32*$B319,$D319&gt;='Summary&amp;Assumptions'!$D$17,AQ$47&gt;=$D319,AQ$47&lt;=EDATE($D319,'Summary&amp;Assumptions'!$G$32))*$B319+AND(AQ$56&lt;'Summary&amp;Assumptions'!$J$31,AQ$47&gt;=$FO319,AQ$47&lt;=$FP319)*(('Summary&amp;Assumptions'!$H$25*$C319)*(1+'Summary&amp;Assumptions'!$J$29)^(AQ$46-1))+AND(AQ$56&lt;'Summary&amp;Assumptions'!$J$31,AQ$47&gt;=$FQ319,AQ$47&lt;=$FR319)*(('Summary&amp;Assumptions'!$H$25*$C319)*(1+'Summary&amp;Assumptions'!$J$29)^(AQ$46-1))</f>
        <v>0</v>
      </c>
      <c r="AM319" s="588">
        <f>AND(AR$55&gt;0,SUM($E319:AL319)&lt;'Summary&amp;Assumptions'!$G$32*$B319,$D319&gt;='Summary&amp;Assumptions'!$D$17,AR$47&gt;=$D319,AR$47&lt;=EDATE($D319,'Summary&amp;Assumptions'!$G$32))*$B319+AND(AR$56&lt;'Summary&amp;Assumptions'!$J$31,AR$47&gt;=$FO319,AR$47&lt;=$FP319)*(('Summary&amp;Assumptions'!$H$25*$C319)*(1+'Summary&amp;Assumptions'!$J$29)^(AR$46-1))+AND(AR$56&lt;'Summary&amp;Assumptions'!$J$31,AR$47&gt;=$FQ319,AR$47&lt;=$FR319)*(('Summary&amp;Assumptions'!$H$25*$C319)*(1+'Summary&amp;Assumptions'!$J$29)^(AR$46-1))</f>
        <v>0</v>
      </c>
      <c r="AN319" s="588">
        <f>AND(AS$55&gt;0,SUM($E319:AM319)&lt;'Summary&amp;Assumptions'!$G$32*$B319,$D319&gt;='Summary&amp;Assumptions'!$D$17,AS$47&gt;=$D319,AS$47&lt;=EDATE($D319,'Summary&amp;Assumptions'!$G$32))*$B319+AND(AS$56&lt;'Summary&amp;Assumptions'!$J$31,AS$47&gt;=$FO319,AS$47&lt;=$FP319)*(('Summary&amp;Assumptions'!$H$25*$C319)*(1+'Summary&amp;Assumptions'!$J$29)^(AS$46-1))+AND(AS$56&lt;'Summary&amp;Assumptions'!$J$31,AS$47&gt;=$FQ319,AS$47&lt;=$FR319)*(('Summary&amp;Assumptions'!$H$25*$C319)*(1+'Summary&amp;Assumptions'!$J$29)^(AS$46-1))</f>
        <v>0</v>
      </c>
      <c r="AO319" s="588">
        <f>AND(AT$55&gt;0,SUM($E319:AN319)&lt;'Summary&amp;Assumptions'!$G$32*$B319,$D319&gt;='Summary&amp;Assumptions'!$D$17,AT$47&gt;=$D319,AT$47&lt;=EDATE($D319,'Summary&amp;Assumptions'!$G$32))*$B319+AND(AT$56&lt;'Summary&amp;Assumptions'!$J$31,AT$47&gt;=$FO319,AT$47&lt;=$FP319)*(('Summary&amp;Assumptions'!$H$25*$C319)*(1+'Summary&amp;Assumptions'!$J$29)^(AT$46-1))+AND(AT$56&lt;'Summary&amp;Assumptions'!$J$31,AT$47&gt;=$FQ319,AT$47&lt;=$FR319)*(('Summary&amp;Assumptions'!$H$25*$C319)*(1+'Summary&amp;Assumptions'!$J$29)^(AT$46-1))</f>
        <v>0</v>
      </c>
      <c r="AP319" s="588">
        <f>AND(AU$55&gt;0,SUM($E319:AO319)&lt;'Summary&amp;Assumptions'!$G$32*$B319,$D319&gt;='Summary&amp;Assumptions'!$D$17,AU$47&gt;=$D319,AU$47&lt;=EDATE($D319,'Summary&amp;Assumptions'!$G$32))*$B319+AND(AU$56&lt;'Summary&amp;Assumptions'!$J$31,AU$47&gt;=$FO319,AU$47&lt;=$FP319)*(('Summary&amp;Assumptions'!$H$25*$C319)*(1+'Summary&amp;Assumptions'!$J$29)^(AU$46-1))+AND(AU$56&lt;'Summary&amp;Assumptions'!$J$31,AU$47&gt;=$FQ319,AU$47&lt;=$FR319)*(('Summary&amp;Assumptions'!$H$25*$C319)*(1+'Summary&amp;Assumptions'!$J$29)^(AU$46-1))</f>
        <v>0</v>
      </c>
      <c r="AQ319" s="588">
        <f>AND(AV$55&gt;0,SUM($E319:AP319)&lt;'Summary&amp;Assumptions'!$G$32*$B319,$D319&gt;='Summary&amp;Assumptions'!$D$17,AV$47&gt;=$D319,AV$47&lt;=EDATE($D319,'Summary&amp;Assumptions'!$G$32))*$B319+AND(AV$56&lt;'Summary&amp;Assumptions'!$J$31,AV$47&gt;=$FO319,AV$47&lt;=$FP319)*(('Summary&amp;Assumptions'!$H$25*$C319)*(1+'Summary&amp;Assumptions'!$J$29)^(AV$46-1))+AND(AV$56&lt;'Summary&amp;Assumptions'!$J$31,AV$47&gt;=$FQ319,AV$47&lt;=$FR319)*(('Summary&amp;Assumptions'!$H$25*$C319)*(1+'Summary&amp;Assumptions'!$J$29)^(AV$46-1))</f>
        <v>0</v>
      </c>
      <c r="AR319" s="588">
        <f>AND(AW$55&gt;0,SUM($E319:AQ319)&lt;'Summary&amp;Assumptions'!$G$32*$B319,$D319&gt;='Summary&amp;Assumptions'!$D$17,AW$47&gt;=$D319,AW$47&lt;=EDATE($D319,'Summary&amp;Assumptions'!$G$32))*$B319+AND(AW$56&lt;'Summary&amp;Assumptions'!$J$31,AW$47&gt;=$FO319,AW$47&lt;=$FP319)*(('Summary&amp;Assumptions'!$H$25*$C319)*(1+'Summary&amp;Assumptions'!$J$29)^(AW$46-1))+AND(AW$56&lt;'Summary&amp;Assumptions'!$J$31,AW$47&gt;=$FQ319,AW$47&lt;=$FR319)*(('Summary&amp;Assumptions'!$H$25*$C319)*(1+'Summary&amp;Assumptions'!$J$29)^(AW$46-1))</f>
        <v>0</v>
      </c>
      <c r="AS319" s="588">
        <f>AND(AX$55&gt;0,SUM($E319:AR319)&lt;'Summary&amp;Assumptions'!$G$32*$B319,$D319&gt;='Summary&amp;Assumptions'!$D$17,AX$47&gt;=$D319,AX$47&lt;=EDATE($D319,'Summary&amp;Assumptions'!$G$32))*$B319+AND(AX$56&lt;'Summary&amp;Assumptions'!$J$31,AX$47&gt;=$FO319,AX$47&lt;=$FP319)*(('Summary&amp;Assumptions'!$H$25*$C319)*(1+'Summary&amp;Assumptions'!$J$29)^(AX$46-1))+AND(AX$56&lt;'Summary&amp;Assumptions'!$J$31,AX$47&gt;=$FQ319,AX$47&lt;=$FR319)*(('Summary&amp;Assumptions'!$H$25*$C319)*(1+'Summary&amp;Assumptions'!$J$29)^(AX$46-1))</f>
        <v>0</v>
      </c>
      <c r="AT319" s="588">
        <f>AND(AY$55&gt;0,SUM($E319:AS319)&lt;'Summary&amp;Assumptions'!$G$32*$B319,$D319&gt;='Summary&amp;Assumptions'!$D$17,AY$47&gt;=$D319,AY$47&lt;=EDATE($D319,'Summary&amp;Assumptions'!$G$32))*$B319+AND(AY$56&lt;'Summary&amp;Assumptions'!$J$31,AY$47&gt;=$FO319,AY$47&lt;=$FP319)*(('Summary&amp;Assumptions'!$H$25*$C319)*(1+'Summary&amp;Assumptions'!$J$29)^(AY$46-1))+AND(AY$56&lt;'Summary&amp;Assumptions'!$J$31,AY$47&gt;=$FQ319,AY$47&lt;=$FR319)*(('Summary&amp;Assumptions'!$H$25*$C319)*(1+'Summary&amp;Assumptions'!$J$29)^(AY$46-1))</f>
        <v>0</v>
      </c>
      <c r="AU319" s="588">
        <f>AND(AZ$55&gt;0,SUM($E319:AT319)&lt;'Summary&amp;Assumptions'!$G$32*$B319,$D319&gt;='Summary&amp;Assumptions'!$D$17,AZ$47&gt;=$D319,AZ$47&lt;=EDATE($D319,'Summary&amp;Assumptions'!$G$32))*$B319+AND(AZ$56&lt;'Summary&amp;Assumptions'!$J$31,AZ$47&gt;=$FO319,AZ$47&lt;=$FP319)*(('Summary&amp;Assumptions'!$H$25*$C319)*(1+'Summary&amp;Assumptions'!$J$29)^(AZ$46-1))+AND(AZ$56&lt;'Summary&amp;Assumptions'!$J$31,AZ$47&gt;=$FQ319,AZ$47&lt;=$FR319)*(('Summary&amp;Assumptions'!$H$25*$C319)*(1+'Summary&amp;Assumptions'!$J$29)^(AZ$46-1))</f>
        <v>0</v>
      </c>
      <c r="AV319" s="588">
        <f>AND(BA$55&gt;0,SUM($E319:AU319)&lt;'Summary&amp;Assumptions'!$G$32*$B319,$D319&gt;='Summary&amp;Assumptions'!$D$17,BA$47&gt;=$D319,BA$47&lt;=EDATE($D319,'Summary&amp;Assumptions'!$G$32))*$B319+AND(BA$56&lt;'Summary&amp;Assumptions'!$J$31,BA$47&gt;=$FO319,BA$47&lt;=$FP319)*(('Summary&amp;Assumptions'!$H$25*$C319)*(1+'Summary&amp;Assumptions'!$J$29)^(BA$46-1))+AND(BA$56&lt;'Summary&amp;Assumptions'!$J$31,BA$47&gt;=$FQ319,BA$47&lt;=$FR319)*(('Summary&amp;Assumptions'!$H$25*$C319)*(1+'Summary&amp;Assumptions'!$J$29)^(BA$46-1))</f>
        <v>0</v>
      </c>
      <c r="AW319" s="588">
        <f>AND(BB$55&gt;0,SUM($E319:AV319)&lt;'Summary&amp;Assumptions'!$G$32*$B319,$D319&gt;='Summary&amp;Assumptions'!$D$17,BB$47&gt;=$D319,BB$47&lt;=EDATE($D319,'Summary&amp;Assumptions'!$G$32))*$B319+AND(BB$56&lt;'Summary&amp;Assumptions'!$J$31,BB$47&gt;=$FO319,BB$47&lt;=$FP319)*(('Summary&amp;Assumptions'!$H$25*$C319)*(1+'Summary&amp;Assumptions'!$J$29)^(BB$46-1))+AND(BB$56&lt;'Summary&amp;Assumptions'!$J$31,BB$47&gt;=$FQ319,BB$47&lt;=$FR319)*(('Summary&amp;Assumptions'!$H$25*$C319)*(1+'Summary&amp;Assumptions'!$J$29)^(BB$46-1))</f>
        <v>0</v>
      </c>
      <c r="AX319" s="588">
        <f>AND(BC$55&gt;0,SUM($E319:AW319)&lt;'Summary&amp;Assumptions'!$G$32*$B319,$D319&gt;='Summary&amp;Assumptions'!$D$17,BC$47&gt;=$D319,BC$47&lt;=EDATE($D319,'Summary&amp;Assumptions'!$G$32))*$B319+AND(BC$56&lt;'Summary&amp;Assumptions'!$J$31,BC$47&gt;=$FO319,BC$47&lt;=$FP319)*(('Summary&amp;Assumptions'!$H$25*$C319)*(1+'Summary&amp;Assumptions'!$J$29)^(BC$46-1))+AND(BC$56&lt;'Summary&amp;Assumptions'!$J$31,BC$47&gt;=$FQ319,BC$47&lt;=$FR319)*(('Summary&amp;Assumptions'!$H$25*$C319)*(1+'Summary&amp;Assumptions'!$J$29)^(BC$46-1))</f>
        <v>0</v>
      </c>
      <c r="AY319" s="588">
        <f>AND(BD$55&gt;0,SUM($E319:AX319)&lt;'Summary&amp;Assumptions'!$G$32*$B319,$D319&gt;='Summary&amp;Assumptions'!$D$17,BD$47&gt;=$D319,BD$47&lt;=EDATE($D319,'Summary&amp;Assumptions'!$G$32))*$B319+AND(BD$56&lt;'Summary&amp;Assumptions'!$J$31,BD$47&gt;=$FO319,BD$47&lt;=$FP319)*(('Summary&amp;Assumptions'!$H$25*$C319)*(1+'Summary&amp;Assumptions'!$J$29)^(BD$46-1))+AND(BD$56&lt;'Summary&amp;Assumptions'!$J$31,BD$47&gt;=$FQ319,BD$47&lt;=$FR319)*(('Summary&amp;Assumptions'!$H$25*$C319)*(1+'Summary&amp;Assumptions'!$J$29)^(BD$46-1))</f>
        <v>0</v>
      </c>
      <c r="AZ319" s="588">
        <f>AND(BE$55&gt;0,SUM($E319:AY319)&lt;'Summary&amp;Assumptions'!$G$32*$B319,$D319&gt;='Summary&amp;Assumptions'!$D$17,BE$47&gt;=$D319,BE$47&lt;=EDATE($D319,'Summary&amp;Assumptions'!$G$32))*$B319+AND(BE$56&lt;'Summary&amp;Assumptions'!$J$31,BE$47&gt;=$FO319,BE$47&lt;=$FP319)*(('Summary&amp;Assumptions'!$H$25*$C319)*(1+'Summary&amp;Assumptions'!$J$29)^(BE$46-1))+AND(BE$56&lt;'Summary&amp;Assumptions'!$J$31,BE$47&gt;=$FQ319,BE$47&lt;=$FR319)*(('Summary&amp;Assumptions'!$H$25*$C319)*(1+'Summary&amp;Assumptions'!$J$29)^(BE$46-1))</f>
        <v>0</v>
      </c>
      <c r="BA319" s="588">
        <f>AND(BF$55&gt;0,SUM($E319:AZ319)&lt;'Summary&amp;Assumptions'!$G$32*$B319,$D319&gt;='Summary&amp;Assumptions'!$D$17,BF$47&gt;=$D319,BF$47&lt;=EDATE($D319,'Summary&amp;Assumptions'!$G$32))*$B319+AND(BF$56&lt;'Summary&amp;Assumptions'!$J$31,BF$47&gt;=$FO319,BF$47&lt;=$FP319)*(('Summary&amp;Assumptions'!$H$25*$C319)*(1+'Summary&amp;Assumptions'!$J$29)^(BF$46-1))+AND(BF$56&lt;'Summary&amp;Assumptions'!$J$31,BF$47&gt;=$FQ319,BF$47&lt;=$FR319)*(('Summary&amp;Assumptions'!$H$25*$C319)*(1+'Summary&amp;Assumptions'!$J$29)^(BF$46-1))</f>
        <v>0</v>
      </c>
      <c r="BB319" s="588">
        <f>AND(BG$55&gt;0,SUM($E319:BA319)&lt;'Summary&amp;Assumptions'!$G$32*$B319,$D319&gt;='Summary&amp;Assumptions'!$D$17,BG$47&gt;=$D319,BG$47&lt;=EDATE($D319,'Summary&amp;Assumptions'!$G$32))*$B319+AND(BG$56&lt;'Summary&amp;Assumptions'!$J$31,BG$47&gt;=$FO319,BG$47&lt;=$FP319)*(('Summary&amp;Assumptions'!$H$25*$C319)*(1+'Summary&amp;Assumptions'!$J$29)^(BG$46-1))+AND(BG$56&lt;'Summary&amp;Assumptions'!$J$31,BG$47&gt;=$FQ319,BG$47&lt;=$FR319)*(('Summary&amp;Assumptions'!$H$25*$C319)*(1+'Summary&amp;Assumptions'!$J$29)^(BG$46-1))</f>
        <v>0</v>
      </c>
      <c r="BC319" s="588">
        <f>AND(BH$55&gt;0,SUM($E319:BB319)&lt;'Summary&amp;Assumptions'!$G$32*$B319,$D319&gt;='Summary&amp;Assumptions'!$D$17,BH$47&gt;=$D319,BH$47&lt;=EDATE($D319,'Summary&amp;Assumptions'!$G$32))*$B319+AND(BH$56&lt;'Summary&amp;Assumptions'!$J$31,BH$47&gt;=$FO319,BH$47&lt;=$FP319)*(('Summary&amp;Assumptions'!$H$25*$C319)*(1+'Summary&amp;Assumptions'!$J$29)^(BH$46-1))+AND(BH$56&lt;'Summary&amp;Assumptions'!$J$31,BH$47&gt;=$FQ319,BH$47&lt;=$FR319)*(('Summary&amp;Assumptions'!$H$25*$C319)*(1+'Summary&amp;Assumptions'!$J$29)^(BH$46-1))</f>
        <v>0</v>
      </c>
      <c r="BD319" s="588">
        <f>AND(BI$55&gt;0,SUM($E319:BC319)&lt;'Summary&amp;Assumptions'!$G$32*$B319,$D319&gt;='Summary&amp;Assumptions'!$D$17,BI$47&gt;=$D319,BI$47&lt;=EDATE($D319,'Summary&amp;Assumptions'!$G$32))*$B319+AND(BI$56&lt;'Summary&amp;Assumptions'!$J$31,BI$47&gt;=$FO319,BI$47&lt;=$FP319)*(('Summary&amp;Assumptions'!$H$25*$C319)*(1+'Summary&amp;Assumptions'!$J$29)^(BI$46-1))+AND(BI$56&lt;'Summary&amp;Assumptions'!$J$31,BI$47&gt;=$FQ319,BI$47&lt;=$FR319)*(('Summary&amp;Assumptions'!$H$25*$C319)*(1+'Summary&amp;Assumptions'!$J$29)^(BI$46-1))</f>
        <v>0</v>
      </c>
      <c r="BE319" s="588">
        <f>AND(BJ$55&gt;0,SUM($E319:BD319)&lt;'Summary&amp;Assumptions'!$G$32*$B319,$D319&gt;='Summary&amp;Assumptions'!$D$17,BJ$47&gt;=$D319,BJ$47&lt;=EDATE($D319,'Summary&amp;Assumptions'!$G$32))*$B319+AND(BJ$56&lt;'Summary&amp;Assumptions'!$J$31,BJ$47&gt;=$FO319,BJ$47&lt;=$FP319)*(('Summary&amp;Assumptions'!$H$25*$C319)*(1+'Summary&amp;Assumptions'!$J$29)^(BJ$46-1))+AND(BJ$56&lt;'Summary&amp;Assumptions'!$J$31,BJ$47&gt;=$FQ319,BJ$47&lt;=$FR319)*(('Summary&amp;Assumptions'!$H$25*$C319)*(1+'Summary&amp;Assumptions'!$J$29)^(BJ$46-1))</f>
        <v>0</v>
      </c>
      <c r="BF319" s="588">
        <f>AND(BK$55&gt;0,SUM($E319:BE319)&lt;'Summary&amp;Assumptions'!$G$32*$B319,$D319&gt;='Summary&amp;Assumptions'!$D$17,BK$47&gt;=$D319,BK$47&lt;=EDATE($D319,'Summary&amp;Assumptions'!$G$32))*$B319+AND(BK$56&lt;'Summary&amp;Assumptions'!$J$31,BK$47&gt;=$FO319,BK$47&lt;=$FP319)*(('Summary&amp;Assumptions'!$H$25*$C319)*(1+'Summary&amp;Assumptions'!$J$29)^(BK$46-1))+AND(BK$56&lt;'Summary&amp;Assumptions'!$J$31,BK$47&gt;=$FQ319,BK$47&lt;=$FR319)*(('Summary&amp;Assumptions'!$H$25*$C319)*(1+'Summary&amp;Assumptions'!$J$29)^(BK$46-1))</f>
        <v>0</v>
      </c>
      <c r="BG319" s="588">
        <f>AND(BL$55&gt;0,SUM($E319:BF319)&lt;'Summary&amp;Assumptions'!$G$32*$B319,$D319&gt;='Summary&amp;Assumptions'!$D$17,BL$47&gt;=$D319,BL$47&lt;=EDATE($D319,'Summary&amp;Assumptions'!$G$32))*$B319+AND(BL$56&lt;'Summary&amp;Assumptions'!$J$31,BL$47&gt;=$FO319,BL$47&lt;=$FP319)*(('Summary&amp;Assumptions'!$H$25*$C319)*(1+'Summary&amp;Assumptions'!$J$29)^(BL$46-1))+AND(BL$56&lt;'Summary&amp;Assumptions'!$J$31,BL$47&gt;=$FQ319,BL$47&lt;=$FR319)*(('Summary&amp;Assumptions'!$H$25*$C319)*(1+'Summary&amp;Assumptions'!$J$29)^(BL$46-1))</f>
        <v>0</v>
      </c>
      <c r="BH319" s="588">
        <f>AND(BM$55&gt;0,SUM($E319:BG319)&lt;'Summary&amp;Assumptions'!$G$32*$B319,$D319&gt;='Summary&amp;Assumptions'!$D$17,BM$47&gt;=$D319,BM$47&lt;=EDATE($D319,'Summary&amp;Assumptions'!$G$32))*$B319+AND(BM$56&lt;'Summary&amp;Assumptions'!$J$31,BM$47&gt;=$FO319,BM$47&lt;=$FP319)*(('Summary&amp;Assumptions'!$H$25*$C319)*(1+'Summary&amp;Assumptions'!$J$29)^(BM$46-1))+AND(BM$56&lt;'Summary&amp;Assumptions'!$J$31,BM$47&gt;=$FQ319,BM$47&lt;=$FR319)*(('Summary&amp;Assumptions'!$H$25*$C319)*(1+'Summary&amp;Assumptions'!$J$29)^(BM$46-1))</f>
        <v>0</v>
      </c>
      <c r="BI319" s="588">
        <f>AND(BN$55&gt;0,SUM($E319:BH319)&lt;'Summary&amp;Assumptions'!$G$32*$B319,$D319&gt;='Summary&amp;Assumptions'!$D$17,BN$47&gt;=$D319,BN$47&lt;=EDATE($D319,'Summary&amp;Assumptions'!$G$32))*$B319+AND(BN$56&lt;'Summary&amp;Assumptions'!$J$31,BN$47&gt;=$FO319,BN$47&lt;=$FP319)*(('Summary&amp;Assumptions'!$H$25*$C319)*(1+'Summary&amp;Assumptions'!$J$29)^(BN$46-1))+AND(BN$56&lt;'Summary&amp;Assumptions'!$J$31,BN$47&gt;=$FQ319,BN$47&lt;=$FR319)*(('Summary&amp;Assumptions'!$H$25*$C319)*(1+'Summary&amp;Assumptions'!$J$29)^(BN$46-1))</f>
        <v>0</v>
      </c>
      <c r="BJ319" s="588">
        <f>AND(BO$55&gt;0,SUM($E319:BI319)&lt;'Summary&amp;Assumptions'!$G$32*$B319,$D319&gt;='Summary&amp;Assumptions'!$D$17,BO$47&gt;=$D319,BO$47&lt;=EDATE($D319,'Summary&amp;Assumptions'!$G$32))*$B319+AND(BO$56&lt;'Summary&amp;Assumptions'!$J$31,BO$47&gt;=$FO319,BO$47&lt;=$FP319)*(('Summary&amp;Assumptions'!$H$25*$C319)*(1+'Summary&amp;Assumptions'!$J$29)^(BO$46-1))+AND(BO$56&lt;'Summary&amp;Assumptions'!$J$31,BO$47&gt;=$FQ319,BO$47&lt;=$FR319)*(('Summary&amp;Assumptions'!$H$25*$C319)*(1+'Summary&amp;Assumptions'!$J$29)^(BO$46-1))</f>
        <v>0</v>
      </c>
      <c r="BK319" s="588">
        <f>AND(BP$55&gt;0,SUM($E319:BJ319)&lt;'Summary&amp;Assumptions'!$G$32*$B319,$D319&gt;='Summary&amp;Assumptions'!$D$17,BP$47&gt;=$D319,BP$47&lt;=EDATE($D319,'Summary&amp;Assumptions'!$G$32))*$B319+AND(BP$56&lt;'Summary&amp;Assumptions'!$J$31,BP$47&gt;=$FO319,BP$47&lt;=$FP319)*(('Summary&amp;Assumptions'!$H$25*$C319)*(1+'Summary&amp;Assumptions'!$J$29)^(BP$46-1))+AND(BP$56&lt;'Summary&amp;Assumptions'!$J$31,BP$47&gt;=$FQ319,BP$47&lt;=$FR319)*(('Summary&amp;Assumptions'!$H$25*$C319)*(1+'Summary&amp;Assumptions'!$J$29)^(BP$46-1))</f>
        <v>0</v>
      </c>
      <c r="BL319" s="588">
        <f>AND(BQ$55&gt;0,SUM($E319:BK319)&lt;'Summary&amp;Assumptions'!$G$32*$B319,$D319&gt;='Summary&amp;Assumptions'!$D$17,BQ$47&gt;=$D319,BQ$47&lt;=EDATE($D319,'Summary&amp;Assumptions'!$G$32))*$B319+AND(BQ$56&lt;'Summary&amp;Assumptions'!$J$31,BQ$47&gt;=$FO319,BQ$47&lt;=$FP319)*(('Summary&amp;Assumptions'!$H$25*$C319)*(1+'Summary&amp;Assumptions'!$J$29)^(BQ$46-1))+AND(BQ$56&lt;'Summary&amp;Assumptions'!$J$31,BQ$47&gt;=$FQ319,BQ$47&lt;=$FR319)*(('Summary&amp;Assumptions'!$H$25*$C319)*(1+'Summary&amp;Assumptions'!$J$29)^(BQ$46-1))</f>
        <v>0</v>
      </c>
      <c r="BM319" s="588">
        <f>AND(BR$55&gt;0,SUM($E319:BL319)&lt;'Summary&amp;Assumptions'!$G$32*$B319,$D319&gt;='Summary&amp;Assumptions'!$D$17,BR$47&gt;=$D319,BR$47&lt;=EDATE($D319,'Summary&amp;Assumptions'!$G$32))*$B319+AND(BR$56&lt;'Summary&amp;Assumptions'!$J$31,BR$47&gt;=$FO319,BR$47&lt;=$FP319)*(('Summary&amp;Assumptions'!$H$25*$C319)*(1+'Summary&amp;Assumptions'!$J$29)^(BR$46-1))+AND(BR$56&lt;'Summary&amp;Assumptions'!$J$31,BR$47&gt;=$FQ319,BR$47&lt;=$FR319)*(('Summary&amp;Assumptions'!$H$25*$C319)*(1+'Summary&amp;Assumptions'!$J$29)^(BR$46-1))</f>
        <v>0</v>
      </c>
      <c r="BN319" s="588">
        <f>AND(BS$55&gt;0,SUM($E319:BM319)&lt;'Summary&amp;Assumptions'!$G$32*$B319,$D319&gt;='Summary&amp;Assumptions'!$D$17,BS$47&gt;=$D319,BS$47&lt;=EDATE($D319,'Summary&amp;Assumptions'!$G$32))*$B319+AND(BS$56&lt;'Summary&amp;Assumptions'!$J$31,BS$47&gt;=$FO319,BS$47&lt;=$FP319)*(('Summary&amp;Assumptions'!$H$25*$C319)*(1+'Summary&amp;Assumptions'!$J$29)^(BS$46-1))+AND(BS$56&lt;'Summary&amp;Assumptions'!$J$31,BS$47&gt;=$FQ319,BS$47&lt;=$FR319)*(('Summary&amp;Assumptions'!$H$25*$C319)*(1+'Summary&amp;Assumptions'!$J$29)^(BS$46-1))</f>
        <v>0</v>
      </c>
      <c r="BO319" s="588">
        <f>AND(BT$55&gt;0,SUM($E319:BN319)&lt;'Summary&amp;Assumptions'!$G$32*$B319,$D319&gt;='Summary&amp;Assumptions'!$D$17,BT$47&gt;=$D319,BT$47&lt;=EDATE($D319,'Summary&amp;Assumptions'!$G$32))*$B319+AND(BT$56&lt;'Summary&amp;Assumptions'!$J$31,BT$47&gt;=$FO319,BT$47&lt;=$FP319)*(('Summary&amp;Assumptions'!$H$25*$C319)*(1+'Summary&amp;Assumptions'!$J$29)^(BT$46-1))+AND(BT$56&lt;'Summary&amp;Assumptions'!$J$31,BT$47&gt;=$FQ319,BT$47&lt;=$FR319)*(('Summary&amp;Assumptions'!$H$25*$C319)*(1+'Summary&amp;Assumptions'!$J$29)^(BT$46-1))</f>
        <v>0</v>
      </c>
      <c r="BP319" s="588">
        <f>AND(BU$55&gt;0,SUM($E319:BO319)&lt;'Summary&amp;Assumptions'!$G$32*$B319,$D319&gt;='Summary&amp;Assumptions'!$D$17,BU$47&gt;=$D319,BU$47&lt;=EDATE($D319,'Summary&amp;Assumptions'!$G$32))*$B319+AND(BU$56&lt;'Summary&amp;Assumptions'!$J$31,BU$47&gt;=$FO319,BU$47&lt;=$FP319)*(('Summary&amp;Assumptions'!$H$25*$C319)*(1+'Summary&amp;Assumptions'!$J$29)^(BU$46-1))+AND(BU$56&lt;'Summary&amp;Assumptions'!$J$31,BU$47&gt;=$FQ319,BU$47&lt;=$FR319)*(('Summary&amp;Assumptions'!$H$25*$C319)*(1+'Summary&amp;Assumptions'!$J$29)^(BU$46-1))</f>
        <v>0</v>
      </c>
      <c r="BQ319" s="588">
        <f>AND(BV$55&gt;0,SUM($E319:BP319)&lt;'Summary&amp;Assumptions'!$G$32*$B319,$D319&gt;='Summary&amp;Assumptions'!$D$17,BV$47&gt;=$D319,BV$47&lt;=EDATE($D319,'Summary&amp;Assumptions'!$G$32))*$B319+AND(BV$56&lt;'Summary&amp;Assumptions'!$J$31,BV$47&gt;=$FO319,BV$47&lt;=$FP319)*(('Summary&amp;Assumptions'!$H$25*$C319)*(1+'Summary&amp;Assumptions'!$J$29)^(BV$46-1))+AND(BV$56&lt;'Summary&amp;Assumptions'!$J$31,BV$47&gt;=$FQ319,BV$47&lt;=$FR319)*(('Summary&amp;Assumptions'!$H$25*$C319)*(1+'Summary&amp;Assumptions'!$J$29)^(BV$46-1))</f>
        <v>0</v>
      </c>
      <c r="BR319" s="588">
        <f>AND(BW$55&gt;0,SUM($E319:BQ319)&lt;'Summary&amp;Assumptions'!$G$32*$B319,$D319&gt;='Summary&amp;Assumptions'!$D$17,BW$47&gt;=$D319,BW$47&lt;=EDATE($D319,'Summary&amp;Assumptions'!$G$32))*$B319+AND(BW$56&lt;'Summary&amp;Assumptions'!$J$31,BW$47&gt;=$FO319,BW$47&lt;=$FP319)*(('Summary&amp;Assumptions'!$H$25*$C319)*(1+'Summary&amp;Assumptions'!$J$29)^(BW$46-1))+AND(BW$56&lt;'Summary&amp;Assumptions'!$J$31,BW$47&gt;=$FQ319,BW$47&lt;=$FR319)*(('Summary&amp;Assumptions'!$H$25*$C319)*(1+'Summary&amp;Assumptions'!$J$29)^(BW$46-1))</f>
        <v>0</v>
      </c>
      <c r="BS319" s="588">
        <f>AND(BX$55&gt;0,SUM($E319:BR319)&lt;'Summary&amp;Assumptions'!$G$32*$B319,$D319&gt;='Summary&amp;Assumptions'!$D$17,BX$47&gt;=$D319,BX$47&lt;=EDATE($D319,'Summary&amp;Assumptions'!$G$32))*$B319+AND(BX$56&lt;'Summary&amp;Assumptions'!$J$31,BX$47&gt;=$FO319,BX$47&lt;=$FP319)*(('Summary&amp;Assumptions'!$H$25*$C319)*(1+'Summary&amp;Assumptions'!$J$29)^(BX$46-1))+AND(BX$56&lt;'Summary&amp;Assumptions'!$J$31,BX$47&gt;=$FQ319,BX$47&lt;=$FR319)*(('Summary&amp;Assumptions'!$H$25*$C319)*(1+'Summary&amp;Assumptions'!$J$29)^(BX$46-1))</f>
        <v>0</v>
      </c>
      <c r="BT319" s="588">
        <f>AND(BY$55&gt;0,SUM($E319:BS319)&lt;'Summary&amp;Assumptions'!$G$32*$B319,$D319&gt;='Summary&amp;Assumptions'!$D$17,BY$47&gt;=$D319,BY$47&lt;=EDATE($D319,'Summary&amp;Assumptions'!$G$32))*$B319+AND(BY$56&lt;'Summary&amp;Assumptions'!$J$31,BY$47&gt;=$FO319,BY$47&lt;=$FP319)*(('Summary&amp;Assumptions'!$H$25*$C319)*(1+'Summary&amp;Assumptions'!$J$29)^(BY$46-1))+AND(BY$56&lt;'Summary&amp;Assumptions'!$J$31,BY$47&gt;=$FQ319,BY$47&lt;=$FR319)*(('Summary&amp;Assumptions'!$H$25*$C319)*(1+'Summary&amp;Assumptions'!$J$29)^(BY$46-1))</f>
        <v>0</v>
      </c>
      <c r="BU319" s="588">
        <f>AND(BZ$55&gt;0,SUM($E319:BT319)&lt;'Summary&amp;Assumptions'!$G$32*$B319,$D319&gt;='Summary&amp;Assumptions'!$D$17,BZ$47&gt;=$D319,BZ$47&lt;=EDATE($D319,'Summary&amp;Assumptions'!$G$32))*$B319+AND(BZ$56&lt;'Summary&amp;Assumptions'!$J$31,BZ$47&gt;=$FO319,BZ$47&lt;=$FP319)*(('Summary&amp;Assumptions'!$H$25*$C319)*(1+'Summary&amp;Assumptions'!$J$29)^(BZ$46-1))+AND(BZ$56&lt;'Summary&amp;Assumptions'!$J$31,BZ$47&gt;=$FQ319,BZ$47&lt;=$FR319)*(('Summary&amp;Assumptions'!$H$25*$C319)*(1+'Summary&amp;Assumptions'!$J$29)^(BZ$46-1))</f>
        <v>0</v>
      </c>
      <c r="BV319" s="588">
        <f>AND(CA$55&gt;0,SUM($E319:BU319)&lt;'Summary&amp;Assumptions'!$G$32*$B319,$D319&gt;='Summary&amp;Assumptions'!$D$17,CA$47&gt;=$D319,CA$47&lt;=EDATE($D319,'Summary&amp;Assumptions'!$G$32))*$B319+AND(CA$56&lt;'Summary&amp;Assumptions'!$J$31,CA$47&gt;=$FO319,CA$47&lt;=$FP319)*(('Summary&amp;Assumptions'!$H$25*$C319)*(1+'Summary&amp;Assumptions'!$J$29)^(CA$46-1))+AND(CA$56&lt;'Summary&amp;Assumptions'!$J$31,CA$47&gt;=$FQ319,CA$47&lt;=$FR319)*(('Summary&amp;Assumptions'!$H$25*$C319)*(1+'Summary&amp;Assumptions'!$J$29)^(CA$46-1))</f>
        <v>0</v>
      </c>
      <c r="BW319" s="588">
        <f>AND(CB$55&gt;0,SUM($E319:BV319)&lt;'Summary&amp;Assumptions'!$G$32*$B319,$D319&gt;='Summary&amp;Assumptions'!$D$17,CB$47&gt;=$D319,CB$47&lt;=EDATE($D319,'Summary&amp;Assumptions'!$G$32))*$B319+AND(CB$56&lt;'Summary&amp;Assumptions'!$J$31,CB$47&gt;=$FO319,CB$47&lt;=$FP319)*(('Summary&amp;Assumptions'!$H$25*$C319)*(1+'Summary&amp;Assumptions'!$J$29)^(CB$46-1))+AND(CB$56&lt;'Summary&amp;Assumptions'!$J$31,CB$47&gt;=$FQ319,CB$47&lt;=$FR319)*(('Summary&amp;Assumptions'!$H$25*$C319)*(1+'Summary&amp;Assumptions'!$J$29)^(CB$46-1))</f>
        <v>0</v>
      </c>
      <c r="BX319" s="588">
        <f>AND(CC$55&gt;0,SUM($E319:BW319)&lt;'Summary&amp;Assumptions'!$G$32*$B319,$D319&gt;='Summary&amp;Assumptions'!$D$17,CC$47&gt;=$D319,CC$47&lt;=EDATE($D319,'Summary&amp;Assumptions'!$G$32))*$B319+AND(CC$56&lt;'Summary&amp;Assumptions'!$J$31,CC$47&gt;=$FO319,CC$47&lt;=$FP319)*(('Summary&amp;Assumptions'!$H$25*$C319)*(1+'Summary&amp;Assumptions'!$J$29)^(CC$46-1))+AND(CC$56&lt;'Summary&amp;Assumptions'!$J$31,CC$47&gt;=$FQ319,CC$47&lt;=$FR319)*(('Summary&amp;Assumptions'!$H$25*$C319)*(1+'Summary&amp;Assumptions'!$J$29)^(CC$46-1))</f>
        <v>0</v>
      </c>
      <c r="BY319" s="588">
        <f>AND(CD$55&gt;0,SUM($E319:BX319)&lt;'Summary&amp;Assumptions'!$G$32*$B319,$D319&gt;='Summary&amp;Assumptions'!$D$17,CD$47&gt;=$D319,CD$47&lt;=EDATE($D319,'Summary&amp;Assumptions'!$G$32))*$B319+AND(CD$56&lt;'Summary&amp;Assumptions'!$J$31,CD$47&gt;=$FO319,CD$47&lt;=$FP319)*(('Summary&amp;Assumptions'!$H$25*$C319)*(1+'Summary&amp;Assumptions'!$J$29)^(CD$46-1))+AND(CD$56&lt;'Summary&amp;Assumptions'!$J$31,CD$47&gt;=$FQ319,CD$47&lt;=$FR319)*(('Summary&amp;Assumptions'!$H$25*$C319)*(1+'Summary&amp;Assumptions'!$J$29)^(CD$46-1))</f>
        <v>0</v>
      </c>
      <c r="BZ319" s="588">
        <f>AND(CE$55&gt;0,SUM($E319:BY319)&lt;'Summary&amp;Assumptions'!$G$32*$B319,$D319&gt;='Summary&amp;Assumptions'!$D$17,CE$47&gt;=$D319,CE$47&lt;=EDATE($D319,'Summary&amp;Assumptions'!$G$32))*$B319+AND(CE$56&lt;'Summary&amp;Assumptions'!$J$31,CE$47&gt;=$FO319,CE$47&lt;=$FP319)*(('Summary&amp;Assumptions'!$H$25*$C319)*(1+'Summary&amp;Assumptions'!$J$29)^(CE$46-1))+AND(CE$56&lt;'Summary&amp;Assumptions'!$J$31,CE$47&gt;=$FQ319,CE$47&lt;=$FR319)*(('Summary&amp;Assumptions'!$H$25*$C319)*(1+'Summary&amp;Assumptions'!$J$29)^(CE$46-1))</f>
        <v>0</v>
      </c>
      <c r="CA319" s="588">
        <f>AND(CF$55&gt;0,SUM($E319:BZ319)&lt;'Summary&amp;Assumptions'!$G$32*$B319,$D319&gt;='Summary&amp;Assumptions'!$D$17,CF$47&gt;=$D319,CF$47&lt;=EDATE($D319,'Summary&amp;Assumptions'!$G$32))*$B319+AND(CF$56&lt;'Summary&amp;Assumptions'!$J$31,CF$47&gt;=$FO319,CF$47&lt;=$FP319)*(('Summary&amp;Assumptions'!$H$25*$C319)*(1+'Summary&amp;Assumptions'!$J$29)^(CF$46-1))+AND(CF$56&lt;'Summary&amp;Assumptions'!$J$31,CF$47&gt;=$FQ319,CF$47&lt;=$FR319)*(('Summary&amp;Assumptions'!$H$25*$C319)*(1+'Summary&amp;Assumptions'!$J$29)^(CF$46-1))</f>
        <v>0</v>
      </c>
      <c r="CB319" s="588">
        <f>AND(CG$55&gt;0,SUM($E319:CA319)&lt;'Summary&amp;Assumptions'!$G$32*$B319,$D319&gt;='Summary&amp;Assumptions'!$D$17,CG$47&gt;=$D319,CG$47&lt;=EDATE($D319,'Summary&amp;Assumptions'!$G$32))*$B319+AND(CG$56&lt;'Summary&amp;Assumptions'!$J$31,CG$47&gt;=$FO319,CG$47&lt;=$FP319)*(('Summary&amp;Assumptions'!$H$25*$C319)*(1+'Summary&amp;Assumptions'!$J$29)^(CG$46-1))+AND(CG$56&lt;'Summary&amp;Assumptions'!$J$31,CG$47&gt;=$FQ319,CG$47&lt;=$FR319)*(('Summary&amp;Assumptions'!$H$25*$C319)*(1+'Summary&amp;Assumptions'!$J$29)^(CG$46-1))</f>
        <v>0</v>
      </c>
      <c r="CC319" s="588">
        <f>AND(CH$55&gt;0,SUM($E319:CB319)&lt;'Summary&amp;Assumptions'!$G$32*$B319,$D319&gt;='Summary&amp;Assumptions'!$D$17,CH$47&gt;=$D319,CH$47&lt;=EDATE($D319,'Summary&amp;Assumptions'!$G$32))*$B319+AND(CH$56&lt;'Summary&amp;Assumptions'!$J$31,CH$47&gt;=$FO319,CH$47&lt;=$FP319)*(('Summary&amp;Assumptions'!$H$25*$C319)*(1+'Summary&amp;Assumptions'!$J$29)^(CH$46-1))+AND(CH$56&lt;'Summary&amp;Assumptions'!$J$31,CH$47&gt;=$FQ319,CH$47&lt;=$FR319)*(('Summary&amp;Assumptions'!$H$25*$C319)*(1+'Summary&amp;Assumptions'!$J$29)^(CH$46-1))</f>
        <v>0</v>
      </c>
      <c r="CD319" s="588">
        <f>AND(CI$55&gt;0,SUM($E319:CC319)&lt;'Summary&amp;Assumptions'!$G$32*$B319,$D319&gt;='Summary&amp;Assumptions'!$D$17,CI$47&gt;=$D319,CI$47&lt;=EDATE($D319,'Summary&amp;Assumptions'!$G$32))*$B319+AND(CI$56&lt;'Summary&amp;Assumptions'!$J$31,CI$47&gt;=$FO319,CI$47&lt;=$FP319)*(('Summary&amp;Assumptions'!$H$25*$C319)*(1+'Summary&amp;Assumptions'!$J$29)^(CI$46-1))+AND(CI$56&lt;'Summary&amp;Assumptions'!$J$31,CI$47&gt;=$FQ319,CI$47&lt;=$FR319)*(('Summary&amp;Assumptions'!$H$25*$C319)*(1+'Summary&amp;Assumptions'!$J$29)^(CI$46-1))</f>
        <v>0</v>
      </c>
      <c r="CE319" s="588">
        <f>AND(CJ$55&gt;0,SUM($E319:CD319)&lt;'Summary&amp;Assumptions'!$G$32*$B319,$D319&gt;='Summary&amp;Assumptions'!$D$17,CJ$47&gt;=$D319,CJ$47&lt;=EDATE($D319,'Summary&amp;Assumptions'!$G$32))*$B319+AND(CJ$56&lt;'Summary&amp;Assumptions'!$J$31,CJ$47&gt;=$FO319,CJ$47&lt;=$FP319)*(('Summary&amp;Assumptions'!$H$25*$C319)*(1+'Summary&amp;Assumptions'!$J$29)^(CJ$46-1))+AND(CJ$56&lt;'Summary&amp;Assumptions'!$J$31,CJ$47&gt;=$FQ319,CJ$47&lt;=$FR319)*(('Summary&amp;Assumptions'!$H$25*$C319)*(1+'Summary&amp;Assumptions'!$J$29)^(CJ$46-1))</f>
        <v>0</v>
      </c>
      <c r="CF319" s="588">
        <f>AND(CK$55&gt;0,SUM($E319:CE319)&lt;'Summary&amp;Assumptions'!$G$32*$B319,$D319&gt;='Summary&amp;Assumptions'!$D$17,CK$47&gt;=$D319,CK$47&lt;=EDATE($D319,'Summary&amp;Assumptions'!$G$32))*$B319+AND(CK$56&lt;'Summary&amp;Assumptions'!$J$31,CK$47&gt;=$FO319,CK$47&lt;=$FP319)*(('Summary&amp;Assumptions'!$H$25*$C319)*(1+'Summary&amp;Assumptions'!$J$29)^(CK$46-1))+AND(CK$56&lt;'Summary&amp;Assumptions'!$J$31,CK$47&gt;=$FQ319,CK$47&lt;=$FR319)*(('Summary&amp;Assumptions'!$H$25*$C319)*(1+'Summary&amp;Assumptions'!$J$29)^(CK$46-1))</f>
        <v>0</v>
      </c>
      <c r="CG319" s="588">
        <f>AND(CL$55&gt;0,SUM($E319:CF319)&lt;'Summary&amp;Assumptions'!$G$32*$B319,$D319&gt;='Summary&amp;Assumptions'!$D$17,CL$47&gt;=$D319,CL$47&lt;=EDATE($D319,'Summary&amp;Assumptions'!$G$32))*$B319+AND(CL$56&lt;'Summary&amp;Assumptions'!$J$31,CL$47&gt;=$FO319,CL$47&lt;=$FP319)*(('Summary&amp;Assumptions'!$H$25*$C319)*(1+'Summary&amp;Assumptions'!$J$29)^(CL$46-1))+AND(CL$56&lt;'Summary&amp;Assumptions'!$J$31,CL$47&gt;=$FQ319,CL$47&lt;=$FR319)*(('Summary&amp;Assumptions'!$H$25*$C319)*(1+'Summary&amp;Assumptions'!$J$29)^(CL$46-1))</f>
        <v>0</v>
      </c>
      <c r="CH319" s="588">
        <f>AND(CM$55&gt;0,SUM($E319:CG319)&lt;'Summary&amp;Assumptions'!$G$32*$B319,$D319&gt;='Summary&amp;Assumptions'!$D$17,CM$47&gt;=$D319,CM$47&lt;=EDATE($D319,'Summary&amp;Assumptions'!$G$32))*$B319+AND(CM$56&lt;'Summary&amp;Assumptions'!$J$31,CM$47&gt;=$FO319,CM$47&lt;=$FP319)*(('Summary&amp;Assumptions'!$H$25*$C319)*(1+'Summary&amp;Assumptions'!$J$29)^(CM$46-1))+AND(CM$56&lt;'Summary&amp;Assumptions'!$J$31,CM$47&gt;=$FQ319,CM$47&lt;=$FR319)*(('Summary&amp;Assumptions'!$H$25*$C319)*(1+'Summary&amp;Assumptions'!$J$29)^(CM$46-1))</f>
        <v>0</v>
      </c>
      <c r="CI319" s="588">
        <f>AND(CN$55&gt;0,SUM($E319:CH319)&lt;'Summary&amp;Assumptions'!$G$32*$B319,$D319&gt;='Summary&amp;Assumptions'!$D$17,CN$47&gt;=$D319,CN$47&lt;=EDATE($D319,'Summary&amp;Assumptions'!$G$32))*$B319+AND(CN$56&lt;'Summary&amp;Assumptions'!$J$31,CN$47&gt;=$FO319,CN$47&lt;=$FP319)*(('Summary&amp;Assumptions'!$H$25*$C319)*(1+'Summary&amp;Assumptions'!$J$29)^(CN$46-1))+AND(CN$56&lt;'Summary&amp;Assumptions'!$J$31,CN$47&gt;=$FQ319,CN$47&lt;=$FR319)*(('Summary&amp;Assumptions'!$H$25*$C319)*(1+'Summary&amp;Assumptions'!$J$29)^(CN$46-1))</f>
        <v>0</v>
      </c>
      <c r="CJ319" s="588">
        <f>AND(CO$55&gt;0,SUM($E319:CI319)&lt;'Summary&amp;Assumptions'!$G$32*$B319,$D319&gt;='Summary&amp;Assumptions'!$D$17,CO$47&gt;=$D319,CO$47&lt;=EDATE($D319,'Summary&amp;Assumptions'!$G$32))*$B319+AND(CO$56&lt;'Summary&amp;Assumptions'!$J$31,CO$47&gt;=$FO319,CO$47&lt;=$FP319)*(('Summary&amp;Assumptions'!$H$25*$C319)*(1+'Summary&amp;Assumptions'!$J$29)^(CO$46-1))+AND(CO$56&lt;'Summary&amp;Assumptions'!$J$31,CO$47&gt;=$FQ319,CO$47&lt;=$FR319)*(('Summary&amp;Assumptions'!$H$25*$C319)*(1+'Summary&amp;Assumptions'!$J$29)^(CO$46-1))</f>
        <v>0</v>
      </c>
      <c r="CK319" s="588">
        <f>AND(CP$55&gt;0,SUM($E319:CJ319)&lt;'Summary&amp;Assumptions'!$G$32*$B319,$D319&gt;='Summary&amp;Assumptions'!$D$17,CP$47&gt;=$D319,CP$47&lt;=EDATE($D319,'Summary&amp;Assumptions'!$G$32))*$B319+AND(CP$56&lt;'Summary&amp;Assumptions'!$J$31,CP$47&gt;=$FO319,CP$47&lt;=$FP319)*(('Summary&amp;Assumptions'!$H$25*$C319)*(1+'Summary&amp;Assumptions'!$J$29)^(CP$46-1))+AND(CP$56&lt;'Summary&amp;Assumptions'!$J$31,CP$47&gt;=$FQ319,CP$47&lt;=$FR319)*(('Summary&amp;Assumptions'!$H$25*$C319)*(1+'Summary&amp;Assumptions'!$J$29)^(CP$46-1))</f>
        <v>0</v>
      </c>
      <c r="CL319" s="588">
        <f>AND(CQ$55&gt;0,SUM($E319:CK319)&lt;'Summary&amp;Assumptions'!$G$32*$B319,$D319&gt;='Summary&amp;Assumptions'!$D$17,CQ$47&gt;=$D319,CQ$47&lt;=EDATE($D319,'Summary&amp;Assumptions'!$G$32))*$B319+AND(CQ$56&lt;'Summary&amp;Assumptions'!$J$31,CQ$47&gt;=$FO319,CQ$47&lt;=$FP319)*(('Summary&amp;Assumptions'!$H$25*$C319)*(1+'Summary&amp;Assumptions'!$J$29)^(CQ$46-1))+AND(CQ$56&lt;'Summary&amp;Assumptions'!$J$31,CQ$47&gt;=$FQ319,CQ$47&lt;=$FR319)*(('Summary&amp;Assumptions'!$H$25*$C319)*(1+'Summary&amp;Assumptions'!$J$29)^(CQ$46-1))</f>
        <v>0</v>
      </c>
      <c r="CM319" s="588">
        <f>AND(CR$55&gt;0,SUM($E319:CL319)&lt;'Summary&amp;Assumptions'!$G$32*$B319,$D319&gt;='Summary&amp;Assumptions'!$D$17,CR$47&gt;=$D319,CR$47&lt;=EDATE($D319,'Summary&amp;Assumptions'!$G$32))*$B319+AND(CR$56&lt;'Summary&amp;Assumptions'!$J$31,CR$47&gt;=$FO319,CR$47&lt;=$FP319)*(('Summary&amp;Assumptions'!$H$25*$C319)*(1+'Summary&amp;Assumptions'!$J$29)^(CR$46-1))+AND(CR$56&lt;'Summary&amp;Assumptions'!$J$31,CR$47&gt;=$FQ319,CR$47&lt;=$FR319)*(('Summary&amp;Assumptions'!$H$25*$C319)*(1+'Summary&amp;Assumptions'!$J$29)^(CR$46-1))</f>
        <v>0</v>
      </c>
      <c r="CN319" s="588">
        <f>AND(CS$55&gt;0,SUM($E319:CM319)&lt;'Summary&amp;Assumptions'!$G$32*$B319,$D319&gt;='Summary&amp;Assumptions'!$D$17,CS$47&gt;=$D319,CS$47&lt;=EDATE($D319,'Summary&amp;Assumptions'!$G$32))*$B319+AND(CS$56&lt;'Summary&amp;Assumptions'!$J$31,CS$47&gt;=$FO319,CS$47&lt;=$FP319)*(('Summary&amp;Assumptions'!$H$25*$C319)*(1+'Summary&amp;Assumptions'!$J$29)^(CS$46-1))+AND(CS$56&lt;'Summary&amp;Assumptions'!$J$31,CS$47&gt;=$FQ319,CS$47&lt;=$FR319)*(('Summary&amp;Assumptions'!$H$25*$C319)*(1+'Summary&amp;Assumptions'!$J$29)^(CS$46-1))</f>
        <v>0</v>
      </c>
      <c r="CO319" s="588">
        <f>AND(CT$55&gt;0,SUM($E319:CN319)&lt;'Summary&amp;Assumptions'!$G$32*$B319,$D319&gt;='Summary&amp;Assumptions'!$D$17,CT$47&gt;=$D319,CT$47&lt;=EDATE($D319,'Summary&amp;Assumptions'!$G$32))*$B319+AND(CT$56&lt;'Summary&amp;Assumptions'!$J$31,CT$47&gt;=$FO319,CT$47&lt;=$FP319)*(('Summary&amp;Assumptions'!$H$25*$C319)*(1+'Summary&amp;Assumptions'!$J$29)^(CT$46-1))+AND(CT$56&lt;'Summary&amp;Assumptions'!$J$31,CT$47&gt;=$FQ319,CT$47&lt;=$FR319)*(('Summary&amp;Assumptions'!$H$25*$C319)*(1+'Summary&amp;Assumptions'!$J$29)^(CT$46-1))</f>
        <v>0</v>
      </c>
      <c r="CP319" s="588">
        <f>AND(CU$55&gt;0,SUM($E319:CO319)&lt;'Summary&amp;Assumptions'!$G$32*$B319,$D319&gt;='Summary&amp;Assumptions'!$D$17,CU$47&gt;=$D319,CU$47&lt;=EDATE($D319,'Summary&amp;Assumptions'!$G$32))*$B319+AND(CU$56&lt;'Summary&amp;Assumptions'!$J$31,CU$47&gt;=$FO319,CU$47&lt;=$FP319)*(('Summary&amp;Assumptions'!$H$25*$C319)*(1+'Summary&amp;Assumptions'!$J$29)^(CU$46-1))+AND(CU$56&lt;'Summary&amp;Assumptions'!$J$31,CU$47&gt;=$FQ319,CU$47&lt;=$FR319)*(('Summary&amp;Assumptions'!$H$25*$C319)*(1+'Summary&amp;Assumptions'!$J$29)^(CU$46-1))</f>
        <v>0</v>
      </c>
      <c r="CQ319" s="588">
        <f>AND(CV$55&gt;0,SUM($E319:CP319)&lt;'Summary&amp;Assumptions'!$G$32*$B319,$D319&gt;='Summary&amp;Assumptions'!$D$17,CV$47&gt;=$D319,CV$47&lt;=EDATE($D319,'Summary&amp;Assumptions'!$G$32))*$B319+AND(CV$56&lt;'Summary&amp;Assumptions'!$J$31,CV$47&gt;=$FO319,CV$47&lt;=$FP319)*(('Summary&amp;Assumptions'!$H$25*$C319)*(1+'Summary&amp;Assumptions'!$J$29)^(CV$46-1))+AND(CV$56&lt;'Summary&amp;Assumptions'!$J$31,CV$47&gt;=$FQ319,CV$47&lt;=$FR319)*(('Summary&amp;Assumptions'!$H$25*$C319)*(1+'Summary&amp;Assumptions'!$J$29)^(CV$46-1))</f>
        <v>0</v>
      </c>
      <c r="CR319" s="588">
        <f>AND(CW$55&gt;0,SUM($E319:CQ319)&lt;'Summary&amp;Assumptions'!$G$32*$B319,$D319&gt;='Summary&amp;Assumptions'!$D$17,CW$47&gt;=$D319,CW$47&lt;=EDATE($D319,'Summary&amp;Assumptions'!$G$32))*$B319+AND(CW$56&lt;'Summary&amp;Assumptions'!$J$31,CW$47&gt;=$FO319,CW$47&lt;=$FP319)*(('Summary&amp;Assumptions'!$H$25*$C319)*(1+'Summary&amp;Assumptions'!$J$29)^(CW$46-1))+AND(CW$56&lt;'Summary&amp;Assumptions'!$J$31,CW$47&gt;=$FQ319,CW$47&lt;=$FR319)*(('Summary&amp;Assumptions'!$H$25*$C319)*(1+'Summary&amp;Assumptions'!$J$29)^(CW$46-1))</f>
        <v>0</v>
      </c>
      <c r="CS319" s="588">
        <f>AND(CX$55&gt;0,SUM($E319:CR319)&lt;'Summary&amp;Assumptions'!$G$32*$B319,$D319&gt;='Summary&amp;Assumptions'!$D$17,CX$47&gt;=$D319,CX$47&lt;=EDATE($D319,'Summary&amp;Assumptions'!$G$32))*$B319+AND(CX$56&lt;'Summary&amp;Assumptions'!$J$31,CX$47&gt;=$FO319,CX$47&lt;=$FP319)*(('Summary&amp;Assumptions'!$H$25*$C319)*(1+'Summary&amp;Assumptions'!$J$29)^(CX$46-1))+AND(CX$56&lt;'Summary&amp;Assumptions'!$J$31,CX$47&gt;=$FQ319,CX$47&lt;=$FR319)*(('Summary&amp;Assumptions'!$H$25*$C319)*(1+'Summary&amp;Assumptions'!$J$29)^(CX$46-1))</f>
        <v>0</v>
      </c>
      <c r="CT319" s="588">
        <f>AND(CY$55&gt;0,SUM($E319:CS319)&lt;'Summary&amp;Assumptions'!$G$32*$B319,$D319&gt;='Summary&amp;Assumptions'!$D$17,CY$47&gt;=$D319,CY$47&lt;=EDATE($D319,'Summary&amp;Assumptions'!$G$32))*$B319+AND(CY$56&lt;'Summary&amp;Assumptions'!$J$31,CY$47&gt;=$FO319,CY$47&lt;=$FP319)*(('Summary&amp;Assumptions'!$H$25*$C319)*(1+'Summary&amp;Assumptions'!$J$29)^(CY$46-1))+AND(CY$56&lt;'Summary&amp;Assumptions'!$J$31,CY$47&gt;=$FQ319,CY$47&lt;=$FR319)*(('Summary&amp;Assumptions'!$H$25*$C319)*(1+'Summary&amp;Assumptions'!$J$29)^(CY$46-1))</f>
        <v>0</v>
      </c>
      <c r="CU319" s="588">
        <f>AND(CZ$55&gt;0,SUM($E319:CT319)&lt;'Summary&amp;Assumptions'!$G$32*$B319,$D319&gt;='Summary&amp;Assumptions'!$D$17,CZ$47&gt;=$D319,CZ$47&lt;=EDATE($D319,'Summary&amp;Assumptions'!$G$32))*$B319+AND(CZ$56&lt;'Summary&amp;Assumptions'!$J$31,CZ$47&gt;=$FO319,CZ$47&lt;=$FP319)*(('Summary&amp;Assumptions'!$H$25*$C319)*(1+'Summary&amp;Assumptions'!$J$29)^(CZ$46-1))+AND(CZ$56&lt;'Summary&amp;Assumptions'!$J$31,CZ$47&gt;=$FQ319,CZ$47&lt;=$FR319)*(('Summary&amp;Assumptions'!$H$25*$C319)*(1+'Summary&amp;Assumptions'!$J$29)^(CZ$46-1))</f>
        <v>0</v>
      </c>
      <c r="CV319" s="588">
        <f>AND(DA$55&gt;0,SUM($E319:CU319)&lt;'Summary&amp;Assumptions'!$G$32*$B319,$D319&gt;='Summary&amp;Assumptions'!$D$17,DA$47&gt;=$D319,DA$47&lt;=EDATE($D319,'Summary&amp;Assumptions'!$G$32))*$B319+AND(DA$56&lt;'Summary&amp;Assumptions'!$J$31,DA$47&gt;=$FO319,DA$47&lt;=$FP319)*(('Summary&amp;Assumptions'!$H$25*$C319)*(1+'Summary&amp;Assumptions'!$J$29)^(DA$46-1))+AND(DA$56&lt;'Summary&amp;Assumptions'!$J$31,DA$47&gt;=$FQ319,DA$47&lt;=$FR319)*(('Summary&amp;Assumptions'!$H$25*$C319)*(1+'Summary&amp;Assumptions'!$J$29)^(DA$46-1))</f>
        <v>0</v>
      </c>
      <c r="CW319" s="588">
        <f>AND(DB$55&gt;0,SUM($E319:CV319)&lt;'Summary&amp;Assumptions'!$G$32*$B319,$D319&gt;='Summary&amp;Assumptions'!$D$17,DB$47&gt;=$D319,DB$47&lt;=EDATE($D319,'Summary&amp;Assumptions'!$G$32))*$B319+AND(DB$56&lt;'Summary&amp;Assumptions'!$J$31,DB$47&gt;=$FO319,DB$47&lt;=$FP319)*(('Summary&amp;Assumptions'!$H$25*$C319)*(1+'Summary&amp;Assumptions'!$J$29)^(DB$46-1))+AND(DB$56&lt;'Summary&amp;Assumptions'!$J$31,DB$47&gt;=$FQ319,DB$47&lt;=$FR319)*(('Summary&amp;Assumptions'!$H$25*$C319)*(1+'Summary&amp;Assumptions'!$J$29)^(DB$46-1))</f>
        <v>0</v>
      </c>
      <c r="CX319" s="588">
        <f>AND(DC$55&gt;0,SUM($E319:CW319)&lt;'Summary&amp;Assumptions'!$G$32*$B319,$D319&gt;='Summary&amp;Assumptions'!$D$17,DC$47&gt;=$D319,DC$47&lt;=EDATE($D319,'Summary&amp;Assumptions'!$G$32))*$B319+AND(DC$56&lt;'Summary&amp;Assumptions'!$J$31,DC$47&gt;=$FO319,DC$47&lt;=$FP319)*(('Summary&amp;Assumptions'!$H$25*$C319)*(1+'Summary&amp;Assumptions'!$J$29)^(DC$46-1))+AND(DC$56&lt;'Summary&amp;Assumptions'!$J$31,DC$47&gt;=$FQ319,DC$47&lt;=$FR319)*(('Summary&amp;Assumptions'!$H$25*$C319)*(1+'Summary&amp;Assumptions'!$J$29)^(DC$46-1))</f>
        <v>0</v>
      </c>
      <c r="CY319" s="588">
        <f>AND(DD$55&gt;0,SUM($E319:CX319)&lt;'Summary&amp;Assumptions'!$G$32*$B319,$D319&gt;='Summary&amp;Assumptions'!$D$17,DD$47&gt;=$D319,DD$47&lt;=EDATE($D319,'Summary&amp;Assumptions'!$G$32))*$B319+AND(DD$56&lt;'Summary&amp;Assumptions'!$J$31,DD$47&gt;=$FO319,DD$47&lt;=$FP319)*(('Summary&amp;Assumptions'!$H$25*$C319)*(1+'Summary&amp;Assumptions'!$J$29)^(DD$46-1))+AND(DD$56&lt;'Summary&amp;Assumptions'!$J$31,DD$47&gt;=$FQ319,DD$47&lt;=$FR319)*(('Summary&amp;Assumptions'!$H$25*$C319)*(1+'Summary&amp;Assumptions'!$J$29)^(DD$46-1))</f>
        <v>0</v>
      </c>
      <c r="CZ319" s="588">
        <f>AND(DE$55&gt;0,SUM($E319:CY319)&lt;'Summary&amp;Assumptions'!$G$32*$B319,$D319&gt;='Summary&amp;Assumptions'!$D$17,DE$47&gt;=$D319,DE$47&lt;=EDATE($D319,'Summary&amp;Assumptions'!$G$32))*$B319+AND(DE$56&lt;'Summary&amp;Assumptions'!$J$31,DE$47&gt;=$FO319,DE$47&lt;=$FP319)*(('Summary&amp;Assumptions'!$H$25*$C319)*(1+'Summary&amp;Assumptions'!$J$29)^(DE$46-1))+AND(DE$56&lt;'Summary&amp;Assumptions'!$J$31,DE$47&gt;=$FQ319,DE$47&lt;=$FR319)*(('Summary&amp;Assumptions'!$H$25*$C319)*(1+'Summary&amp;Assumptions'!$J$29)^(DE$46-1))</f>
        <v>0</v>
      </c>
      <c r="DA319" s="588">
        <f>AND(DF$55&gt;0,SUM($E319:CZ319)&lt;'Summary&amp;Assumptions'!$G$32*$B319,$D319&gt;='Summary&amp;Assumptions'!$D$17,DF$47&gt;=$D319,DF$47&lt;=EDATE($D319,'Summary&amp;Assumptions'!$G$32))*$B319+AND(DF$56&lt;'Summary&amp;Assumptions'!$J$31,DF$47&gt;=$FO319,DF$47&lt;=$FP319)*(('Summary&amp;Assumptions'!$H$25*$C319)*(1+'Summary&amp;Assumptions'!$J$29)^(DF$46-1))+AND(DF$56&lt;'Summary&amp;Assumptions'!$J$31,DF$47&gt;=$FQ319,DF$47&lt;=$FR319)*(('Summary&amp;Assumptions'!$H$25*$C319)*(1+'Summary&amp;Assumptions'!$J$29)^(DF$46-1))</f>
        <v>0</v>
      </c>
      <c r="DB319" s="588">
        <f>AND(DG$55&gt;0,SUM($E319:DA319)&lt;'Summary&amp;Assumptions'!$G$32*$B319,$D319&gt;='Summary&amp;Assumptions'!$D$17,DG$47&gt;=$D319,DG$47&lt;=EDATE($D319,'Summary&amp;Assumptions'!$G$32))*$B319+AND(DG$56&lt;'Summary&amp;Assumptions'!$J$31,DG$47&gt;=$FO319,DG$47&lt;=$FP319)*(('Summary&amp;Assumptions'!$H$25*$C319)*(1+'Summary&amp;Assumptions'!$J$29)^(DG$46-1))+AND(DG$56&lt;'Summary&amp;Assumptions'!$J$31,DG$47&gt;=$FQ319,DG$47&lt;=$FR319)*(('Summary&amp;Assumptions'!$H$25*$C319)*(1+'Summary&amp;Assumptions'!$J$29)^(DG$46-1))</f>
        <v>0</v>
      </c>
      <c r="DC319" s="588">
        <f>AND(DH$55&gt;0,SUM($E319:DB319)&lt;'Summary&amp;Assumptions'!$G$32*$B319,$D319&gt;='Summary&amp;Assumptions'!$D$17,DH$47&gt;=$D319,DH$47&lt;=EDATE($D319,'Summary&amp;Assumptions'!$G$32))*$B319+AND(DH$56&lt;'Summary&amp;Assumptions'!$J$31,DH$47&gt;=$FO319,DH$47&lt;=$FP319)*(('Summary&amp;Assumptions'!$H$25*$C319)*(1+'Summary&amp;Assumptions'!$J$29)^(DH$46-1))+AND(DH$56&lt;'Summary&amp;Assumptions'!$J$31,DH$47&gt;=$FQ319,DH$47&lt;=$FR319)*(('Summary&amp;Assumptions'!$H$25*$C319)*(1+'Summary&amp;Assumptions'!$J$29)^(DH$46-1))</f>
        <v>0</v>
      </c>
      <c r="DD319" s="588">
        <f>AND(DI$55&gt;0,SUM($E319:DC319)&lt;'Summary&amp;Assumptions'!$G$32*$B319,$D319&gt;='Summary&amp;Assumptions'!$D$17,DI$47&gt;=$D319,DI$47&lt;=EDATE($D319,'Summary&amp;Assumptions'!$G$32))*$B319+AND(DI$56&lt;'Summary&amp;Assumptions'!$J$31,DI$47&gt;=$FO319,DI$47&lt;=$FP319)*(('Summary&amp;Assumptions'!$H$25*$C319)*(1+'Summary&amp;Assumptions'!$J$29)^(DI$46-1))+AND(DI$56&lt;'Summary&amp;Assumptions'!$J$31,DI$47&gt;=$FQ319,DI$47&lt;=$FR319)*(('Summary&amp;Assumptions'!$H$25*$C319)*(1+'Summary&amp;Assumptions'!$J$29)^(DI$46-1))</f>
        <v>0</v>
      </c>
      <c r="DE319" s="588">
        <f>AND(DJ$55&gt;0,SUM($E319:DD319)&lt;'Summary&amp;Assumptions'!$G$32*$B319,$D319&gt;='Summary&amp;Assumptions'!$D$17,DJ$47&gt;=$D319,DJ$47&lt;=EDATE($D319,'Summary&amp;Assumptions'!$G$32))*$B319+AND(DJ$56&lt;'Summary&amp;Assumptions'!$J$31,DJ$47&gt;=$FO319,DJ$47&lt;=$FP319)*(('Summary&amp;Assumptions'!$H$25*$C319)*(1+'Summary&amp;Assumptions'!$J$29)^(DJ$46-1))+AND(DJ$56&lt;'Summary&amp;Assumptions'!$J$31,DJ$47&gt;=$FQ319,DJ$47&lt;=$FR319)*(('Summary&amp;Assumptions'!$H$25*$C319)*(1+'Summary&amp;Assumptions'!$J$29)^(DJ$46-1))</f>
        <v>0</v>
      </c>
      <c r="DF319" s="588">
        <f>AND(DK$55&gt;0,SUM($E319:DE319)&lt;'Summary&amp;Assumptions'!$G$32*$B319,$D319&gt;='Summary&amp;Assumptions'!$D$17,DK$47&gt;=$D319,DK$47&lt;=EDATE($D319,'Summary&amp;Assumptions'!$G$32))*$B319+AND(DK$56&lt;'Summary&amp;Assumptions'!$J$31,DK$47&gt;=$FO319,DK$47&lt;=$FP319)*(('Summary&amp;Assumptions'!$H$25*$C319)*(1+'Summary&amp;Assumptions'!$J$29)^(DK$46-1))+AND(DK$56&lt;'Summary&amp;Assumptions'!$J$31,DK$47&gt;=$FQ319,DK$47&lt;=$FR319)*(('Summary&amp;Assumptions'!$H$25*$C319)*(1+'Summary&amp;Assumptions'!$J$29)^(DK$46-1))</f>
        <v>0</v>
      </c>
      <c r="DG319" s="588">
        <f>AND(DL$55&gt;0,SUM($E319:DF319)&lt;'Summary&amp;Assumptions'!$G$32*$B319,$D319&gt;='Summary&amp;Assumptions'!$D$17,DL$47&gt;=$D319,DL$47&lt;=EDATE($D319,'Summary&amp;Assumptions'!$G$32))*$B319+AND(DL$56&lt;'Summary&amp;Assumptions'!$J$31,DL$47&gt;=$FO319,DL$47&lt;=$FP319)*(('Summary&amp;Assumptions'!$H$25*$C319)*(1+'Summary&amp;Assumptions'!$J$29)^(DL$46-1))+AND(DL$56&lt;'Summary&amp;Assumptions'!$J$31,DL$47&gt;=$FQ319,DL$47&lt;=$FR319)*(('Summary&amp;Assumptions'!$H$25*$C319)*(1+'Summary&amp;Assumptions'!$J$29)^(DL$46-1))</f>
        <v>0</v>
      </c>
      <c r="DH319" s="588">
        <f>AND(DM$55&gt;0,SUM($E319:DG319)&lt;'Summary&amp;Assumptions'!$G$32*$B319,$D319&gt;='Summary&amp;Assumptions'!$D$17,DM$47&gt;=$D319,DM$47&lt;=EDATE($D319,'Summary&amp;Assumptions'!$G$32))*$B319+AND(DM$56&lt;'Summary&amp;Assumptions'!$J$31,DM$47&gt;=$FO319,DM$47&lt;=$FP319)*(('Summary&amp;Assumptions'!$H$25*$C319)*(1+'Summary&amp;Assumptions'!$J$29)^(DM$46-1))+AND(DM$56&lt;'Summary&amp;Assumptions'!$J$31,DM$47&gt;=$FQ319,DM$47&lt;=$FR319)*(('Summary&amp;Assumptions'!$H$25*$C319)*(1+'Summary&amp;Assumptions'!$J$29)^(DM$46-1))</f>
        <v>0</v>
      </c>
      <c r="DI319" s="588">
        <f>AND(DN$55&gt;0,SUM($E319:DH319)&lt;'Summary&amp;Assumptions'!$G$32*$B319,$D319&gt;='Summary&amp;Assumptions'!$D$17,DN$47&gt;=$D319,DN$47&lt;=EDATE($D319,'Summary&amp;Assumptions'!$G$32))*$B319+AND(DN$56&lt;'Summary&amp;Assumptions'!$J$31,DN$47&gt;=$FO319,DN$47&lt;=$FP319)*(('Summary&amp;Assumptions'!$H$25*$C319)*(1+'Summary&amp;Assumptions'!$J$29)^(DN$46-1))+AND(DN$56&lt;'Summary&amp;Assumptions'!$J$31,DN$47&gt;=$FQ319,DN$47&lt;=$FR319)*(('Summary&amp;Assumptions'!$H$25*$C319)*(1+'Summary&amp;Assumptions'!$J$29)^(DN$46-1))</f>
        <v>0</v>
      </c>
      <c r="DJ319" s="588">
        <f>AND(DO$55&gt;0,SUM($E319:DI319)&lt;'Summary&amp;Assumptions'!$G$32*$B319,$D319&gt;='Summary&amp;Assumptions'!$D$17,DO$47&gt;=$D319,DO$47&lt;=EDATE($D319,'Summary&amp;Assumptions'!$G$32))*$B319+AND(DO$56&lt;'Summary&amp;Assumptions'!$J$31,DO$47&gt;=$FO319,DO$47&lt;=$FP319)*(('Summary&amp;Assumptions'!$H$25*$C319)*(1+'Summary&amp;Assumptions'!$J$29)^(DO$46-1))+AND(DO$56&lt;'Summary&amp;Assumptions'!$J$31,DO$47&gt;=$FQ319,DO$47&lt;=$FR319)*(('Summary&amp;Assumptions'!$H$25*$C319)*(1+'Summary&amp;Assumptions'!$J$29)^(DO$46-1))</f>
        <v>0</v>
      </c>
      <c r="DK319" s="588">
        <f>AND(DP$55&gt;0,SUM($E319:DJ319)&lt;'Summary&amp;Assumptions'!$G$32*$B319,$D319&gt;='Summary&amp;Assumptions'!$D$17,DP$47&gt;=$D319,DP$47&lt;=EDATE($D319,'Summary&amp;Assumptions'!$G$32))*$B319+AND(DP$56&lt;'Summary&amp;Assumptions'!$J$31,DP$47&gt;=$FO319,DP$47&lt;=$FP319)*(('Summary&amp;Assumptions'!$H$25*$C319)*(1+'Summary&amp;Assumptions'!$J$29)^(DP$46-1))+AND(DP$56&lt;'Summary&amp;Assumptions'!$J$31,DP$47&gt;=$FQ319,DP$47&lt;=$FR319)*(('Summary&amp;Assumptions'!$H$25*$C319)*(1+'Summary&amp;Assumptions'!$J$29)^(DP$46-1))</f>
        <v>0</v>
      </c>
      <c r="DL319" s="588">
        <f>AND(DQ$55&gt;0,SUM($E319:DK319)&lt;'Summary&amp;Assumptions'!$G$32*$B319,$D319&gt;='Summary&amp;Assumptions'!$D$17,DQ$47&gt;=$D319,DQ$47&lt;=EDATE($D319,'Summary&amp;Assumptions'!$G$32))*$B319+AND(DQ$56&lt;'Summary&amp;Assumptions'!$J$31,DQ$47&gt;=$FO319,DQ$47&lt;=$FP319)*(('Summary&amp;Assumptions'!$H$25*$C319)*(1+'Summary&amp;Assumptions'!$J$29)^(DQ$46-1))+AND(DQ$56&lt;'Summary&amp;Assumptions'!$J$31,DQ$47&gt;=$FQ319,DQ$47&lt;=$FR319)*(('Summary&amp;Assumptions'!$H$25*$C319)*(1+'Summary&amp;Assumptions'!$J$29)^(DQ$46-1))</f>
        <v>0</v>
      </c>
      <c r="DM319" s="588">
        <f>AND(DR$55&gt;0,SUM($E319:DL319)&lt;'Summary&amp;Assumptions'!$G$32*$B319,$D319&gt;='Summary&amp;Assumptions'!$D$17,DR$47&gt;=$D319,DR$47&lt;=EDATE($D319,'Summary&amp;Assumptions'!$G$32))*$B319+AND(DR$56&lt;'Summary&amp;Assumptions'!$J$31,DR$47&gt;=$FO319,DR$47&lt;=$FP319)*(('Summary&amp;Assumptions'!$H$25*$C319)*(1+'Summary&amp;Assumptions'!$J$29)^(DR$46-1))+AND(DR$56&lt;'Summary&amp;Assumptions'!$J$31,DR$47&gt;=$FQ319,DR$47&lt;=$FR319)*(('Summary&amp;Assumptions'!$H$25*$C319)*(1+'Summary&amp;Assumptions'!$J$29)^(DR$46-1))</f>
        <v>0</v>
      </c>
      <c r="DN319" s="588">
        <f>AND(DS$55&gt;0,SUM($E319:DM319)&lt;'Summary&amp;Assumptions'!$G$32*$B319,$D319&gt;='Summary&amp;Assumptions'!$D$17,DS$47&gt;=$D319,DS$47&lt;=EDATE($D319,'Summary&amp;Assumptions'!$G$32))*$B319+AND(DS$56&lt;'Summary&amp;Assumptions'!$J$31,DS$47&gt;=$FO319,DS$47&lt;=$FP319)*(('Summary&amp;Assumptions'!$H$25*$C319)*(1+'Summary&amp;Assumptions'!$J$29)^(DS$46-1))+AND(DS$56&lt;'Summary&amp;Assumptions'!$J$31,DS$47&gt;=$FQ319,DS$47&lt;=$FR319)*(('Summary&amp;Assumptions'!$H$25*$C319)*(1+'Summary&amp;Assumptions'!$J$29)^(DS$46-1))</f>
        <v>0</v>
      </c>
      <c r="DO319" s="588">
        <f>AND(DT$55&gt;0,SUM($E319:DN319)&lt;'Summary&amp;Assumptions'!$G$32*$B319,$D319&gt;='Summary&amp;Assumptions'!$D$17,DT$47&gt;=$D319,DT$47&lt;=EDATE($D319,'Summary&amp;Assumptions'!$G$32))*$B319+AND(DT$56&lt;'Summary&amp;Assumptions'!$J$31,DT$47&gt;=$FO319,DT$47&lt;=$FP319)*(('Summary&amp;Assumptions'!$H$25*$C319)*(1+'Summary&amp;Assumptions'!$J$29)^(DT$46-1))+AND(DT$56&lt;'Summary&amp;Assumptions'!$J$31,DT$47&gt;=$FQ319,DT$47&lt;=$FR319)*(('Summary&amp;Assumptions'!$H$25*$C319)*(1+'Summary&amp;Assumptions'!$J$29)^(DT$46-1))</f>
        <v>0</v>
      </c>
      <c r="DP319" s="588">
        <f>AND(DU$55&gt;0,SUM($E319:DO319)&lt;'Summary&amp;Assumptions'!$G$32*$B319,$D319&gt;='Summary&amp;Assumptions'!$D$17,DU$47&gt;=$D319,DU$47&lt;=EDATE($D319,'Summary&amp;Assumptions'!$G$32))*$B319+AND(DU$56&lt;'Summary&amp;Assumptions'!$J$31,DU$47&gt;=$FO319,DU$47&lt;=$FP319)*(('Summary&amp;Assumptions'!$H$25*$C319)*(1+'Summary&amp;Assumptions'!$J$29)^(DU$46-1))+AND(DU$56&lt;'Summary&amp;Assumptions'!$J$31,DU$47&gt;=$FQ319,DU$47&lt;=$FR319)*(('Summary&amp;Assumptions'!$H$25*$C319)*(1+'Summary&amp;Assumptions'!$J$29)^(DU$46-1))</f>
        <v>0</v>
      </c>
      <c r="DQ319" s="588">
        <f>AND(DV$55&gt;0,SUM($E319:DP319)&lt;'Summary&amp;Assumptions'!$G$32*$B319,$D319&gt;='Summary&amp;Assumptions'!$D$17,DV$47&gt;=$D319,DV$47&lt;=EDATE($D319,'Summary&amp;Assumptions'!$G$32))*$B319+AND(DV$56&lt;'Summary&amp;Assumptions'!$J$31,DV$47&gt;=$FO319,DV$47&lt;=$FP319)*(('Summary&amp;Assumptions'!$H$25*$C319)*(1+'Summary&amp;Assumptions'!$J$29)^(DV$46-1))+AND(DV$56&lt;'Summary&amp;Assumptions'!$J$31,DV$47&gt;=$FQ319,DV$47&lt;=$FR319)*(('Summary&amp;Assumptions'!$H$25*$C319)*(1+'Summary&amp;Assumptions'!$J$29)^(DV$46-1))</f>
        <v>0</v>
      </c>
      <c r="DR319" s="588">
        <f>AND(DW$55&gt;0,SUM($E319:DQ319)&lt;'Summary&amp;Assumptions'!$G$32*$B319,$D319&gt;='Summary&amp;Assumptions'!$D$17,DW$47&gt;=$D319,DW$47&lt;=EDATE($D319,'Summary&amp;Assumptions'!$G$32))*$B319+AND(DW$56&lt;'Summary&amp;Assumptions'!$J$31,DW$47&gt;=$FO319,DW$47&lt;=$FP319)*(('Summary&amp;Assumptions'!$H$25*$C319)*(1+'Summary&amp;Assumptions'!$J$29)^(DW$46-1))+AND(DW$56&lt;'Summary&amp;Assumptions'!$J$31,DW$47&gt;=$FQ319,DW$47&lt;=$FR319)*(('Summary&amp;Assumptions'!$H$25*$C319)*(1+'Summary&amp;Assumptions'!$J$29)^(DW$46-1))</f>
        <v>0</v>
      </c>
      <c r="DS319" s="588">
        <f>AND(DX$55&gt;0,SUM($E319:DR319)&lt;'Summary&amp;Assumptions'!$G$32*$B319,$D319&gt;='Summary&amp;Assumptions'!$D$17,DX$47&gt;=$D319,DX$47&lt;=EDATE($D319,'Summary&amp;Assumptions'!$G$32))*$B319+AND(DX$56&lt;'Summary&amp;Assumptions'!$J$31,DX$47&gt;=$FO319,DX$47&lt;=$FP319)*(('Summary&amp;Assumptions'!$H$25*$C319)*(1+'Summary&amp;Assumptions'!$J$29)^(DX$46-1))+AND(DX$56&lt;'Summary&amp;Assumptions'!$J$31,DX$47&gt;=$FQ319,DX$47&lt;=$FR319)*(('Summary&amp;Assumptions'!$H$25*$C319)*(1+'Summary&amp;Assumptions'!$J$29)^(DX$46-1))</f>
        <v>0</v>
      </c>
      <c r="DT319" s="588">
        <f>AND(DY$55&gt;0,SUM($E319:DS319)&lt;'Summary&amp;Assumptions'!$G$32*$B319,$D319&gt;='Summary&amp;Assumptions'!$D$17,DY$47&gt;=$D319,DY$47&lt;=EDATE($D319,'Summary&amp;Assumptions'!$G$32))*$B319+AND(DY$56&lt;'Summary&amp;Assumptions'!$J$31,DY$47&gt;=$FO319,DY$47&lt;=$FP319)*(('Summary&amp;Assumptions'!$H$25*$C319)*(1+'Summary&amp;Assumptions'!$J$29)^(DY$46-1))+AND(DY$56&lt;'Summary&amp;Assumptions'!$J$31,DY$47&gt;=$FQ319,DY$47&lt;=$FR319)*(('Summary&amp;Assumptions'!$H$25*$C319)*(1+'Summary&amp;Assumptions'!$J$29)^(DY$46-1))</f>
        <v>0</v>
      </c>
      <c r="DU319" s="588">
        <f>AND(DZ$55&gt;0,SUM($E319:DT319)&lt;'Summary&amp;Assumptions'!$G$32*$B319,$D319&gt;='Summary&amp;Assumptions'!$D$17,DZ$47&gt;=$D319,DZ$47&lt;=EDATE($D319,'Summary&amp;Assumptions'!$G$32))*$B319+AND(DZ$56&lt;'Summary&amp;Assumptions'!$J$31,DZ$47&gt;=$FO319,DZ$47&lt;=$FP319)*(('Summary&amp;Assumptions'!$H$25*$C319)*(1+'Summary&amp;Assumptions'!$J$29)^(DZ$46-1))+AND(DZ$56&lt;'Summary&amp;Assumptions'!$J$31,DZ$47&gt;=$FQ319,DZ$47&lt;=$FR319)*(('Summary&amp;Assumptions'!$H$25*$C319)*(1+'Summary&amp;Assumptions'!$J$29)^(DZ$46-1))</f>
        <v>0</v>
      </c>
      <c r="DV319" s="588">
        <f>AND(EA$55&gt;0,SUM($E319:DU319)&lt;'Summary&amp;Assumptions'!$G$32*$B319,$D319&gt;='Summary&amp;Assumptions'!$D$17,EA$47&gt;=$D319,EA$47&lt;=EDATE($D319,'Summary&amp;Assumptions'!$G$32))*$B319+AND(EA$56&lt;'Summary&amp;Assumptions'!$J$31,EA$47&gt;=$FO319,EA$47&lt;=$FP319)*(('Summary&amp;Assumptions'!$H$25*$C319)*(1+'Summary&amp;Assumptions'!$J$29)^(EA$46-1))+AND(EA$56&lt;'Summary&amp;Assumptions'!$J$31,EA$47&gt;=$FQ319,EA$47&lt;=$FR319)*(('Summary&amp;Assumptions'!$H$25*$C319)*(1+'Summary&amp;Assumptions'!$J$29)^(EA$46-1))</f>
        <v>0</v>
      </c>
      <c r="DW319" s="588">
        <f>AND(EB$55&gt;0,SUM($E319:DV319)&lt;'Summary&amp;Assumptions'!$G$32*$B319,$D319&gt;='Summary&amp;Assumptions'!$D$17,EB$47&gt;=$D319,EB$47&lt;=EDATE($D319,'Summary&amp;Assumptions'!$G$32))*$B319+AND(EB$56&lt;'Summary&amp;Assumptions'!$J$31,EB$47&gt;=$FO319,EB$47&lt;=$FP319)*(('Summary&amp;Assumptions'!$H$25*$C319)*(1+'Summary&amp;Assumptions'!$J$29)^(EB$46-1))+AND(EB$56&lt;'Summary&amp;Assumptions'!$J$31,EB$47&gt;=$FQ319,EB$47&lt;=$FR319)*(('Summary&amp;Assumptions'!$H$25*$C319)*(1+'Summary&amp;Assumptions'!$J$29)^(EB$46-1))</f>
        <v>0</v>
      </c>
      <c r="DX319" s="588">
        <f>AND(EC$55&gt;0,SUM($E319:DW319)&lt;'Summary&amp;Assumptions'!$G$32*$B319,$D319&gt;='Summary&amp;Assumptions'!$D$17,EC$47&gt;=$D319,EC$47&lt;=EDATE($D319,'Summary&amp;Assumptions'!$G$32))*$B319+AND(EC$56&lt;'Summary&amp;Assumptions'!$J$31,EC$47&gt;=$FO319,EC$47&lt;=$FP319)*(('Summary&amp;Assumptions'!$H$25*$C319)*(1+'Summary&amp;Assumptions'!$J$29)^(EC$46-1))+AND(EC$56&lt;'Summary&amp;Assumptions'!$J$31,EC$47&gt;=$FQ319,EC$47&lt;=$FR319)*(('Summary&amp;Assumptions'!$H$25*$C319)*(1+'Summary&amp;Assumptions'!$J$29)^(EC$46-1))</f>
        <v>0</v>
      </c>
      <c r="DY319" s="588">
        <f>AND(ED$55&gt;0,SUM($E319:DX319)&lt;'Summary&amp;Assumptions'!$G$32*$B319,$D319&gt;='Summary&amp;Assumptions'!$D$17,ED$47&gt;=$D319,ED$47&lt;=EDATE($D319,'Summary&amp;Assumptions'!$G$32))*$B319+AND(ED$56&lt;'Summary&amp;Assumptions'!$J$31,ED$47&gt;=$FO319,ED$47&lt;=$FP319)*(('Summary&amp;Assumptions'!$H$25*$C319)*(1+'Summary&amp;Assumptions'!$J$29)^(ED$46-1))+AND(ED$56&lt;'Summary&amp;Assumptions'!$J$31,ED$47&gt;=$FQ319,ED$47&lt;=$FR319)*(('Summary&amp;Assumptions'!$H$25*$C319)*(1+'Summary&amp;Assumptions'!$J$29)^(ED$46-1))</f>
        <v>0</v>
      </c>
      <c r="DZ319" s="588">
        <f>AND(EE$55&gt;0,SUM($E319:DY319)&lt;'Summary&amp;Assumptions'!$G$32*$B319,$D319&gt;='Summary&amp;Assumptions'!$D$17,EE$47&gt;=$D319,EE$47&lt;=EDATE($D319,'Summary&amp;Assumptions'!$G$32))*$B319+AND(EE$56&lt;'Summary&amp;Assumptions'!$J$31,EE$47&gt;=$FO319,EE$47&lt;=$FP319)*(('Summary&amp;Assumptions'!$H$25*$C319)*(1+'Summary&amp;Assumptions'!$J$29)^(EE$46-1))+AND(EE$56&lt;'Summary&amp;Assumptions'!$J$31,EE$47&gt;=$FQ319,EE$47&lt;=$FR319)*(('Summary&amp;Assumptions'!$H$25*$C319)*(1+'Summary&amp;Assumptions'!$J$29)^(EE$46-1))</f>
        <v>0</v>
      </c>
      <c r="EA319" s="588">
        <f>AND(EF$55&gt;0,SUM($E319:DZ319)&lt;'Summary&amp;Assumptions'!$G$32*$B319,$D319&gt;='Summary&amp;Assumptions'!$D$17,EF$47&gt;=$D319,EF$47&lt;=EDATE($D319,'Summary&amp;Assumptions'!$G$32))*$B319+AND(EF$56&lt;'Summary&amp;Assumptions'!$J$31,EF$47&gt;=$FO319,EF$47&lt;=$FP319)*(('Summary&amp;Assumptions'!$H$25*$C319)*(1+'Summary&amp;Assumptions'!$J$29)^(EF$46-1))+AND(EF$56&lt;'Summary&amp;Assumptions'!$J$31,EF$47&gt;=$FQ319,EF$47&lt;=$FR319)*(('Summary&amp;Assumptions'!$H$25*$C319)*(1+'Summary&amp;Assumptions'!$J$29)^(EF$46-1))</f>
        <v>0</v>
      </c>
      <c r="EB319" s="588">
        <f>AND(EG$55&gt;0,SUM($E319:EA319)&lt;'Summary&amp;Assumptions'!$G$32*$B319,$D319&gt;='Summary&amp;Assumptions'!$D$17,EG$47&gt;=$D319,EG$47&lt;=EDATE($D319,'Summary&amp;Assumptions'!$G$32))*$B319+AND(EG$56&lt;'Summary&amp;Assumptions'!$J$31,EG$47&gt;=$FO319,EG$47&lt;=$FP319)*(('Summary&amp;Assumptions'!$H$25*$C319)*(1+'Summary&amp;Assumptions'!$J$29)^(EG$46-1))+AND(EG$56&lt;'Summary&amp;Assumptions'!$J$31,EG$47&gt;=$FQ319,EG$47&lt;=$FR319)*(('Summary&amp;Assumptions'!$H$25*$C319)*(1+'Summary&amp;Assumptions'!$J$29)^(EG$46-1))</f>
        <v>0</v>
      </c>
      <c r="EC319" s="588">
        <f>AND(EH$55&gt;0,SUM($E319:EB319)&lt;'Summary&amp;Assumptions'!$G$32*$B319,$D319&gt;='Summary&amp;Assumptions'!$D$17,EH$47&gt;=$D319,EH$47&lt;=EDATE($D319,'Summary&amp;Assumptions'!$G$32))*$B319+AND(EH$56&lt;'Summary&amp;Assumptions'!$J$31,EH$47&gt;=$FO319,EH$47&lt;=$FP319)*(('Summary&amp;Assumptions'!$H$25*$C319)*(1+'Summary&amp;Assumptions'!$J$29)^(EH$46-1))+AND(EH$56&lt;'Summary&amp;Assumptions'!$J$31,EH$47&gt;=$FQ319,EH$47&lt;=$FR319)*(('Summary&amp;Assumptions'!$H$25*$C319)*(1+'Summary&amp;Assumptions'!$J$29)^(EH$46-1))</f>
        <v>0</v>
      </c>
      <c r="ED319" s="588">
        <f>AND(EI$55&gt;0,SUM($E319:EC319)&lt;'Summary&amp;Assumptions'!$G$32*$B319,$D319&gt;='Summary&amp;Assumptions'!$D$17,EI$47&gt;=$D319,EI$47&lt;=EDATE($D319,'Summary&amp;Assumptions'!$G$32))*$B319+AND(EI$56&lt;'Summary&amp;Assumptions'!$J$31,EI$47&gt;=$FO319,EI$47&lt;=$FP319)*(('Summary&amp;Assumptions'!$H$25*$C319)*(1+'Summary&amp;Assumptions'!$J$29)^(EI$46-1))+AND(EI$56&lt;'Summary&amp;Assumptions'!$J$31,EI$47&gt;=$FQ319,EI$47&lt;=$FR319)*(('Summary&amp;Assumptions'!$H$25*$C319)*(1+'Summary&amp;Assumptions'!$J$29)^(EI$46-1))</f>
        <v>0</v>
      </c>
      <c r="EE319" s="588">
        <f>AND(EJ$55&gt;0,SUM($E319:ED319)&lt;'Summary&amp;Assumptions'!$G$32*$B319,$D319&gt;='Summary&amp;Assumptions'!$D$17,EJ$47&gt;=$D319,EJ$47&lt;=EDATE($D319,'Summary&amp;Assumptions'!$G$32))*$B319+AND(EJ$56&lt;'Summary&amp;Assumptions'!$J$31,EJ$47&gt;=$FO319,EJ$47&lt;=$FP319)*(('Summary&amp;Assumptions'!$H$25*$C319)*(1+'Summary&amp;Assumptions'!$J$29)^(EJ$46-1))+AND(EJ$56&lt;'Summary&amp;Assumptions'!$J$31,EJ$47&gt;=$FQ319,EJ$47&lt;=$FR319)*(('Summary&amp;Assumptions'!$H$25*$C319)*(1+'Summary&amp;Assumptions'!$J$29)^(EJ$46-1))</f>
        <v>0</v>
      </c>
      <c r="EF319" s="588">
        <f>AND(EK$55&gt;0,SUM($E319:EE319)&lt;'Summary&amp;Assumptions'!$G$32*$B319,$D319&gt;='Summary&amp;Assumptions'!$D$17,EK$47&gt;=$D319,EK$47&lt;=EDATE($D319,'Summary&amp;Assumptions'!$G$32))*$B319+AND(EK$56&lt;'Summary&amp;Assumptions'!$J$31,EK$47&gt;=$FO319,EK$47&lt;=$FP319)*(('Summary&amp;Assumptions'!$H$25*$C319)*(1+'Summary&amp;Assumptions'!$J$29)^(EK$46-1))+AND(EK$56&lt;'Summary&amp;Assumptions'!$J$31,EK$47&gt;=$FQ319,EK$47&lt;=$FR319)*(('Summary&amp;Assumptions'!$H$25*$C319)*(1+'Summary&amp;Assumptions'!$J$29)^(EK$46-1))</f>
        <v>0</v>
      </c>
      <c r="EG319" s="588">
        <f>AND(EL$55&gt;0,SUM($E319:EF319)&lt;'Summary&amp;Assumptions'!$G$32*$B319,$D319&gt;='Summary&amp;Assumptions'!$D$17,EL$47&gt;=$D319,EL$47&lt;=EDATE($D319,'Summary&amp;Assumptions'!$G$32))*$B319+AND(EL$56&lt;'Summary&amp;Assumptions'!$J$31,EL$47&gt;=$FO319,EL$47&lt;=$FP319)*(('Summary&amp;Assumptions'!$H$25*$C319)*(1+'Summary&amp;Assumptions'!$J$29)^(EL$46-1))+AND(EL$56&lt;'Summary&amp;Assumptions'!$J$31,EL$47&gt;=$FQ319,EL$47&lt;=$FR319)*(('Summary&amp;Assumptions'!$H$25*$C319)*(1+'Summary&amp;Assumptions'!$J$29)^(EL$46-1))</f>
        <v>0</v>
      </c>
      <c r="EH319" s="588">
        <f>AND(EM$55&gt;0,SUM($E319:EG319)&lt;'Summary&amp;Assumptions'!$G$32*$B319,$D319&gt;='Summary&amp;Assumptions'!$D$17,EM$47&gt;=$D319,EM$47&lt;=EDATE($D319,'Summary&amp;Assumptions'!$G$32))*$B319+AND(EM$56&lt;'Summary&amp;Assumptions'!$J$31,EM$47&gt;=$FO319,EM$47&lt;=$FP319)*(('Summary&amp;Assumptions'!$H$25*$C319)*(1+'Summary&amp;Assumptions'!$J$29)^(EM$46-1))+AND(EM$56&lt;'Summary&amp;Assumptions'!$J$31,EM$47&gt;=$FQ319,EM$47&lt;=$FR319)*(('Summary&amp;Assumptions'!$H$25*$C319)*(1+'Summary&amp;Assumptions'!$J$29)^(EM$46-1))</f>
        <v>0</v>
      </c>
      <c r="EI319" s="588">
        <f>AND(EN$55&gt;0,SUM($E319:EH319)&lt;'Summary&amp;Assumptions'!$G$32*$B319,$D319&gt;='Summary&amp;Assumptions'!$D$17,EN$47&gt;=$D319,EN$47&lt;=EDATE($D319,'Summary&amp;Assumptions'!$G$32))*$B319+AND(EN$56&lt;'Summary&amp;Assumptions'!$J$31,EN$47&gt;=$FO319,EN$47&lt;=$FP319)*(('Summary&amp;Assumptions'!$H$25*$C319)*(1+'Summary&amp;Assumptions'!$J$29)^(EN$46-1))+AND(EN$56&lt;'Summary&amp;Assumptions'!$J$31,EN$47&gt;=$FQ319,EN$47&lt;=$FR319)*(('Summary&amp;Assumptions'!$H$25*$C319)*(1+'Summary&amp;Assumptions'!$J$29)^(EN$46-1))</f>
        <v>0</v>
      </c>
      <c r="EJ319" s="588">
        <f>AND(EO$55&gt;0,SUM($E319:EI319)&lt;'Summary&amp;Assumptions'!$G$32*$B319,$D319&gt;='Summary&amp;Assumptions'!$D$17,EO$47&gt;=$D319,EO$47&lt;=EDATE($D319,'Summary&amp;Assumptions'!$G$32))*$B319+AND(EO$56&lt;'Summary&amp;Assumptions'!$J$31,EO$47&gt;=$FO319,EO$47&lt;=$FP319)*(('Summary&amp;Assumptions'!$H$25*$C319)*(1+'Summary&amp;Assumptions'!$J$29)^(EO$46-1))+AND(EO$56&lt;'Summary&amp;Assumptions'!$J$31,EO$47&gt;=$FQ319,EO$47&lt;=$FR319)*(('Summary&amp;Assumptions'!$H$25*$C319)*(1+'Summary&amp;Assumptions'!$J$29)^(EO$46-1))</f>
        <v>0</v>
      </c>
      <c r="EK319" s="588">
        <f>AND(EP$55&gt;0,SUM($E319:EJ319)&lt;'Summary&amp;Assumptions'!$G$32*$B319,$D319&gt;='Summary&amp;Assumptions'!$D$17,EP$47&gt;=$D319,EP$47&lt;=EDATE($D319,'Summary&amp;Assumptions'!$G$32))*$B319+AND(EP$56&lt;'Summary&amp;Assumptions'!$J$31,EP$47&gt;=$FO319,EP$47&lt;=$FP319)*(('Summary&amp;Assumptions'!$H$25*$C319)*(1+'Summary&amp;Assumptions'!$J$29)^(EP$46-1))+AND(EP$56&lt;'Summary&amp;Assumptions'!$J$31,EP$47&gt;=$FQ319,EP$47&lt;=$FR319)*(('Summary&amp;Assumptions'!$H$25*$C319)*(1+'Summary&amp;Assumptions'!$J$29)^(EP$46-1))</f>
        <v>0</v>
      </c>
      <c r="EL319" s="588">
        <f>AND(EQ$55&gt;0,SUM($E319:EK319)&lt;'Summary&amp;Assumptions'!$G$32*$B319,$D319&gt;='Summary&amp;Assumptions'!$D$17,EQ$47&gt;=$D319,EQ$47&lt;=EDATE($D319,'Summary&amp;Assumptions'!$G$32))*$B319+AND(EQ$56&lt;'Summary&amp;Assumptions'!$J$31,EQ$47&gt;=$FO319,EQ$47&lt;=$FP319)*(('Summary&amp;Assumptions'!$H$25*$C319)*(1+'Summary&amp;Assumptions'!$J$29)^(EQ$46-1))+AND(EQ$56&lt;'Summary&amp;Assumptions'!$J$31,EQ$47&gt;=$FQ319,EQ$47&lt;=$FR319)*(('Summary&amp;Assumptions'!$H$25*$C319)*(1+'Summary&amp;Assumptions'!$J$29)^(EQ$46-1))</f>
        <v>0</v>
      </c>
      <c r="EM319" s="588">
        <f>AND(ER$55&gt;0,SUM($E319:EL319)&lt;'Summary&amp;Assumptions'!$G$32*$B319,$D319&gt;='Summary&amp;Assumptions'!$D$17,ER$47&gt;=$D319,ER$47&lt;=EDATE($D319,'Summary&amp;Assumptions'!$G$32))*$B319+AND(ER$56&lt;'Summary&amp;Assumptions'!$J$31,ER$47&gt;=$FO319,ER$47&lt;=$FP319)*(('Summary&amp;Assumptions'!$H$25*$C319)*(1+'Summary&amp;Assumptions'!$J$29)^(ER$46-1))+AND(ER$56&lt;'Summary&amp;Assumptions'!$J$31,ER$47&gt;=$FQ319,ER$47&lt;=$FR319)*(('Summary&amp;Assumptions'!$H$25*$C319)*(1+'Summary&amp;Assumptions'!$J$29)^(ER$46-1))</f>
        <v>0</v>
      </c>
      <c r="EN319" s="588">
        <f>AND(ES$55&gt;0,SUM($E319:EM319)&lt;'Summary&amp;Assumptions'!$G$32*$B319,$D319&gt;='Summary&amp;Assumptions'!$D$17,ES$47&gt;=$D319,ES$47&lt;=EDATE($D319,'Summary&amp;Assumptions'!$G$32))*$B319+AND(ES$56&lt;'Summary&amp;Assumptions'!$J$31,ES$47&gt;=$FO319,ES$47&lt;=$FP319)*(('Summary&amp;Assumptions'!$H$25*$C319)*(1+'Summary&amp;Assumptions'!$J$29)^(ES$46-1))+AND(ES$56&lt;'Summary&amp;Assumptions'!$J$31,ES$47&gt;=$FQ319,ES$47&lt;=$FR319)*(('Summary&amp;Assumptions'!$H$25*$C319)*(1+'Summary&amp;Assumptions'!$J$29)^(ES$46-1))</f>
        <v>0</v>
      </c>
      <c r="EO319" s="588">
        <f>AND(ET$55&gt;0,SUM($E319:EN319)&lt;'Summary&amp;Assumptions'!$G$32*$B319,$D319&gt;='Summary&amp;Assumptions'!$D$17,ET$47&gt;=$D319,ET$47&lt;=EDATE($D319,'Summary&amp;Assumptions'!$G$32))*$B319+AND(ET$56&lt;'Summary&amp;Assumptions'!$J$31,ET$47&gt;=$FO319,ET$47&lt;=$FP319)*(('Summary&amp;Assumptions'!$H$25*$C319)*(1+'Summary&amp;Assumptions'!$J$29)^(ET$46-1))+AND(ET$56&lt;'Summary&amp;Assumptions'!$J$31,ET$47&gt;=$FQ319,ET$47&lt;=$FR319)*(('Summary&amp;Assumptions'!$H$25*$C319)*(1+'Summary&amp;Assumptions'!$J$29)^(ET$46-1))</f>
        <v>0</v>
      </c>
      <c r="EP319" s="588">
        <f>AND(EU$55&gt;0,SUM($E319:EO319)&lt;'Summary&amp;Assumptions'!$G$32*$B319,$D319&gt;='Summary&amp;Assumptions'!$D$17,EU$47&gt;=$D319,EU$47&lt;=EDATE($D319,'Summary&amp;Assumptions'!$G$32))*$B319+AND(EU$56&lt;'Summary&amp;Assumptions'!$J$31,EU$47&gt;=$FO319,EU$47&lt;=$FP319)*(('Summary&amp;Assumptions'!$H$25*$C319)*(1+'Summary&amp;Assumptions'!$J$29)^(EU$46-1))+AND(EU$56&lt;'Summary&amp;Assumptions'!$J$31,EU$47&gt;=$FQ319,EU$47&lt;=$FR319)*(('Summary&amp;Assumptions'!$H$25*$C319)*(1+'Summary&amp;Assumptions'!$J$29)^(EU$46-1))</f>
        <v>0</v>
      </c>
      <c r="EQ319" s="588">
        <f>AND(EV$55&gt;0,SUM($E319:EP319)&lt;'Summary&amp;Assumptions'!$G$32*$B319,$D319&gt;='Summary&amp;Assumptions'!$D$17,EV$47&gt;=$D319,EV$47&lt;=EDATE($D319,'Summary&amp;Assumptions'!$G$32))*$B319+AND(EV$56&lt;'Summary&amp;Assumptions'!$J$31,EV$47&gt;=$FO319,EV$47&lt;=$FP319)*(('Summary&amp;Assumptions'!$H$25*$C319)*(1+'Summary&amp;Assumptions'!$J$29)^(EV$46-1))+AND(EV$56&lt;'Summary&amp;Assumptions'!$J$31,EV$47&gt;=$FQ319,EV$47&lt;=$FR319)*(('Summary&amp;Assumptions'!$H$25*$C319)*(1+'Summary&amp;Assumptions'!$J$29)^(EV$46-1))</f>
        <v>0</v>
      </c>
      <c r="ER319" s="588">
        <f>AND(EW$55&gt;0,SUM($E319:EQ319)&lt;'Summary&amp;Assumptions'!$G$32*$B319,$D319&gt;='Summary&amp;Assumptions'!$D$17,EW$47&gt;=$D319,EW$47&lt;=EDATE($D319,'Summary&amp;Assumptions'!$G$32))*$B319+AND(EW$56&lt;'Summary&amp;Assumptions'!$J$31,EW$47&gt;=$FO319,EW$47&lt;=$FP319)*(('Summary&amp;Assumptions'!$H$25*$C319)*(1+'Summary&amp;Assumptions'!$J$29)^(EW$46-1))+AND(EW$56&lt;'Summary&amp;Assumptions'!$J$31,EW$47&gt;=$FQ319,EW$47&lt;=$FR319)*(('Summary&amp;Assumptions'!$H$25*$C319)*(1+'Summary&amp;Assumptions'!$J$29)^(EW$46-1))</f>
        <v>0</v>
      </c>
      <c r="ES319" s="588">
        <f>AND(EX$55&gt;0,SUM($E319:ER319)&lt;'Summary&amp;Assumptions'!$G$32*$B319,$D319&gt;='Summary&amp;Assumptions'!$D$17,EX$47&gt;=$D319,EX$47&lt;=EDATE($D319,'Summary&amp;Assumptions'!$G$32))*$B319+AND(EX$56&lt;'Summary&amp;Assumptions'!$J$31,EX$47&gt;=$FO319,EX$47&lt;=$FP319)*(('Summary&amp;Assumptions'!$H$25*$C319)*(1+'Summary&amp;Assumptions'!$J$29)^(EX$46-1))+AND(EX$56&lt;'Summary&amp;Assumptions'!$J$31,EX$47&gt;=$FQ319,EX$47&lt;=$FR319)*(('Summary&amp;Assumptions'!$H$25*$C319)*(1+'Summary&amp;Assumptions'!$J$29)^(EX$46-1))</f>
        <v>0</v>
      </c>
      <c r="ET319" s="588">
        <f>AND(EY$55&gt;0,SUM($E319:ES319)&lt;'Summary&amp;Assumptions'!$G$32*$B319,$D319&gt;='Summary&amp;Assumptions'!$D$17,EY$47&gt;=$D319,EY$47&lt;=EDATE($D319,'Summary&amp;Assumptions'!$G$32))*$B319+AND(EY$56&lt;'Summary&amp;Assumptions'!$J$31,EY$47&gt;=$FO319,EY$47&lt;=$FP319)*(('Summary&amp;Assumptions'!$H$25*$C319)*(1+'Summary&amp;Assumptions'!$J$29)^(EY$46-1))+AND(EY$56&lt;'Summary&amp;Assumptions'!$J$31,EY$47&gt;=$FQ319,EY$47&lt;=$FR319)*(('Summary&amp;Assumptions'!$H$25*$C319)*(1+'Summary&amp;Assumptions'!$J$29)^(EY$46-1))</f>
        <v>0</v>
      </c>
      <c r="EU319" s="588">
        <f>AND(EZ$55&gt;0,SUM($E319:ET319)&lt;'Summary&amp;Assumptions'!$G$32*$B319,$D319&gt;='Summary&amp;Assumptions'!$D$17,EZ$47&gt;=$D319,EZ$47&lt;=EDATE($D319,'Summary&amp;Assumptions'!$G$32))*$B319+AND(EZ$56&lt;'Summary&amp;Assumptions'!$J$31,EZ$47&gt;=$FO319,EZ$47&lt;=$FP319)*(('Summary&amp;Assumptions'!$H$25*$C319)*(1+'Summary&amp;Assumptions'!$J$29)^(EZ$46-1))+AND(EZ$56&lt;'Summary&amp;Assumptions'!$J$31,EZ$47&gt;=$FQ319,EZ$47&lt;=$FR319)*(('Summary&amp;Assumptions'!$H$25*$C319)*(1+'Summary&amp;Assumptions'!$J$29)^(EZ$46-1))</f>
        <v>0</v>
      </c>
      <c r="EV319" s="588">
        <f>AND(FA$55&gt;0,SUM($E319:EU319)&lt;'Summary&amp;Assumptions'!$G$32*$B319,$D319&gt;='Summary&amp;Assumptions'!$D$17,FA$47&gt;=$D319,FA$47&lt;=EDATE($D319,'Summary&amp;Assumptions'!$G$32))*$B319+AND(FA$56&lt;'Summary&amp;Assumptions'!$J$31,FA$47&gt;=$FO319,FA$47&lt;=$FP319)*(('Summary&amp;Assumptions'!$H$25*$C319)*(1+'Summary&amp;Assumptions'!$J$29)^(FA$46-1))+AND(FA$56&lt;'Summary&amp;Assumptions'!$J$31,FA$47&gt;=$FQ319,FA$47&lt;=$FR319)*(('Summary&amp;Assumptions'!$H$25*$C319)*(1+'Summary&amp;Assumptions'!$J$29)^(FA$46-1))</f>
        <v>0</v>
      </c>
      <c r="EW319" s="588">
        <f>AND(FB$55&gt;0,SUM($E319:EV319)&lt;'Summary&amp;Assumptions'!$G$32*$B319,$D319&gt;='Summary&amp;Assumptions'!$D$17,FB$47&gt;=$D319,FB$47&lt;=EDATE($D319,'Summary&amp;Assumptions'!$G$32))*$B319+AND(FB$56&lt;'Summary&amp;Assumptions'!$J$31,FB$47&gt;=$FO319,FB$47&lt;=$FP319)*(('Summary&amp;Assumptions'!$H$25*$C319)*(1+'Summary&amp;Assumptions'!$J$29)^(FB$46-1))+AND(FB$56&lt;'Summary&amp;Assumptions'!$J$31,FB$47&gt;=$FQ319,FB$47&lt;=$FR319)*(('Summary&amp;Assumptions'!$H$25*$C319)*(1+'Summary&amp;Assumptions'!$J$29)^(FB$46-1))</f>
        <v>0</v>
      </c>
      <c r="EX319" s="588">
        <f>AND(FC$55&gt;0,SUM($E319:EW319)&lt;'Summary&amp;Assumptions'!$G$32*$B319,$D319&gt;='Summary&amp;Assumptions'!$D$17,FC$47&gt;=$D319,FC$47&lt;=EDATE($D319,'Summary&amp;Assumptions'!$G$32))*$B319+AND(FC$56&lt;'Summary&amp;Assumptions'!$J$31,FC$47&gt;=$FO319,FC$47&lt;=$FP319)*(('Summary&amp;Assumptions'!$H$25*$C319)*(1+'Summary&amp;Assumptions'!$J$29)^(FC$46-1))+AND(FC$56&lt;'Summary&amp;Assumptions'!$J$31,FC$47&gt;=$FQ319,FC$47&lt;=$FR319)*(('Summary&amp;Assumptions'!$H$25*$C319)*(1+'Summary&amp;Assumptions'!$J$29)^(FC$46-1))</f>
        <v>0</v>
      </c>
      <c r="EY319" s="588">
        <f>AND(FD$55&gt;0,SUM($E319:EX319)&lt;'Summary&amp;Assumptions'!$G$32*$B319,$D319&gt;='Summary&amp;Assumptions'!$D$17,FD$47&gt;=$D319,FD$47&lt;=EDATE($D319,'Summary&amp;Assumptions'!$G$32))*$B319+AND(FD$56&lt;'Summary&amp;Assumptions'!$J$31,FD$47&gt;=$FO319,FD$47&lt;=$FP319)*(('Summary&amp;Assumptions'!$H$25*$C319)*(1+'Summary&amp;Assumptions'!$J$29)^(FD$46-1))+AND(FD$56&lt;'Summary&amp;Assumptions'!$J$31,FD$47&gt;=$FQ319,FD$47&lt;=$FR319)*(('Summary&amp;Assumptions'!$H$25*$C319)*(1+'Summary&amp;Assumptions'!$J$29)^(FD$46-1))</f>
        <v>0</v>
      </c>
      <c r="EZ319" s="588">
        <f>AND(FE$55&gt;0,SUM($E319:EY319)&lt;'Summary&amp;Assumptions'!$G$32*$B319,$D319&gt;='Summary&amp;Assumptions'!$D$17,FE$47&gt;=$D319,FE$47&lt;=EDATE($D319,'Summary&amp;Assumptions'!$G$32))*$B319+AND(FE$56&lt;'Summary&amp;Assumptions'!$J$31,FE$47&gt;=$FO319,FE$47&lt;=$FP319)*(('Summary&amp;Assumptions'!$H$25*$C319)*(1+'Summary&amp;Assumptions'!$J$29)^(FE$46-1))+AND(FE$56&lt;'Summary&amp;Assumptions'!$J$31,FE$47&gt;=$FQ319,FE$47&lt;=$FR319)*(('Summary&amp;Assumptions'!$H$25*$C319)*(1+'Summary&amp;Assumptions'!$J$29)^(FE$46-1))</f>
        <v>0</v>
      </c>
      <c r="FA319" s="588">
        <f>AND(FF$55&gt;0,SUM($E319:EZ319)&lt;'Summary&amp;Assumptions'!$G$32*$B319,$D319&gt;='Summary&amp;Assumptions'!$D$17,FF$47&gt;=$D319,FF$47&lt;=EDATE($D319,'Summary&amp;Assumptions'!$G$32))*$B319+AND(FF$56&lt;'Summary&amp;Assumptions'!$J$31,FF$47&gt;=$FO319,FF$47&lt;=$FP319)*(('Summary&amp;Assumptions'!$H$25*$C319)*(1+'Summary&amp;Assumptions'!$J$29)^(FF$46-1))+AND(FF$56&lt;'Summary&amp;Assumptions'!$J$31,FF$47&gt;=$FQ319,FF$47&lt;=$FR319)*(('Summary&amp;Assumptions'!$H$25*$C319)*(1+'Summary&amp;Assumptions'!$J$29)^(FF$46-1))</f>
        <v>0</v>
      </c>
      <c r="FB319" s="588">
        <f>AND(FG$55&gt;0,SUM($E319:FA319)&lt;'Summary&amp;Assumptions'!$G$32*$B319,$D319&gt;='Summary&amp;Assumptions'!$D$17,FG$47&gt;=$D319,FG$47&lt;=EDATE($D319,'Summary&amp;Assumptions'!$G$32))*$B319+AND(FG$56&lt;'Summary&amp;Assumptions'!$J$31,FG$47&gt;=$FO319,FG$47&lt;=$FP319)*(('Summary&amp;Assumptions'!$H$25*$C319)*(1+'Summary&amp;Assumptions'!$J$29)^(FG$46-1))+AND(FG$56&lt;'Summary&amp;Assumptions'!$J$31,FG$47&gt;=$FQ319,FG$47&lt;=$FR319)*(('Summary&amp;Assumptions'!$H$25*$C319)*(1+'Summary&amp;Assumptions'!$J$29)^(FG$46-1))</f>
        <v>0</v>
      </c>
      <c r="FC319" s="588">
        <f>AND(FH$55&gt;0,SUM($E319:FB319)&lt;'Summary&amp;Assumptions'!$G$32*$B319,$D319&gt;='Summary&amp;Assumptions'!$D$17,FH$47&gt;=$D319,FH$47&lt;=EDATE($D319,'Summary&amp;Assumptions'!$G$32))*$B319+AND(FH$56&lt;'Summary&amp;Assumptions'!$J$31,FH$47&gt;=$FO319,FH$47&lt;=$FP319)*(('Summary&amp;Assumptions'!$H$25*$C319)*(1+'Summary&amp;Assumptions'!$J$29)^(FH$46-1))+AND(FH$56&lt;'Summary&amp;Assumptions'!$J$31,FH$47&gt;=$FQ319,FH$47&lt;=$FR319)*(('Summary&amp;Assumptions'!$H$25*$C319)*(1+'Summary&amp;Assumptions'!$J$29)^(FH$46-1))</f>
        <v>0</v>
      </c>
      <c r="FD319" s="588">
        <f>AND(FI$55&gt;0,SUM($E319:FC319)&lt;'Summary&amp;Assumptions'!$G$32*$B319,$D319&gt;='Summary&amp;Assumptions'!$D$17,FI$47&gt;=$D319,FI$47&lt;=EDATE($D319,'Summary&amp;Assumptions'!$G$32))*$B319+AND(FI$56&lt;'Summary&amp;Assumptions'!$J$31,FI$47&gt;=$FO319,FI$47&lt;=$FP319)*(('Summary&amp;Assumptions'!$H$25*$C319)*(1+'Summary&amp;Assumptions'!$J$29)^(FI$46-1))+AND(FI$56&lt;'Summary&amp;Assumptions'!$J$31,FI$47&gt;=$FQ319,FI$47&lt;=$FR319)*(('Summary&amp;Assumptions'!$H$25*$C319)*(1+'Summary&amp;Assumptions'!$J$29)^(FI$46-1))</f>
        <v>0</v>
      </c>
      <c r="FE319" s="588">
        <f>AND(FJ$55&gt;0,SUM($E319:FD319)&lt;'Summary&amp;Assumptions'!$G$32*$B319,$D319&gt;='Summary&amp;Assumptions'!$D$17,FJ$47&gt;=$D319,FJ$47&lt;=EDATE($D319,'Summary&amp;Assumptions'!$G$32))*$B319+AND(FJ$56&lt;'Summary&amp;Assumptions'!$J$31,FJ$47&gt;=$FO319,FJ$47&lt;=$FP319)*(('Summary&amp;Assumptions'!$H$25*$C319)*(1+'Summary&amp;Assumptions'!$J$29)^(FJ$46-1))+AND(FJ$56&lt;'Summary&amp;Assumptions'!$J$31,FJ$47&gt;=$FQ319,FJ$47&lt;=$FR319)*(('Summary&amp;Assumptions'!$H$25*$C319)*(1+'Summary&amp;Assumptions'!$J$29)^(FJ$46-1))</f>
        <v>0</v>
      </c>
      <c r="FF319" s="588">
        <f>AND(FK$55&gt;0,SUM($E319:FE319)&lt;'Summary&amp;Assumptions'!$G$32*$B319,$D319&gt;='Summary&amp;Assumptions'!$D$17,FK$47&gt;=$D319,FK$47&lt;=EDATE($D319,'Summary&amp;Assumptions'!$G$32))*$B319+AND(FK$56&lt;'Summary&amp;Assumptions'!$J$31,FK$47&gt;=$FO319,FK$47&lt;=$FP319)*(('Summary&amp;Assumptions'!$H$25*$C319)*(1+'Summary&amp;Assumptions'!$J$29)^(FK$46-1))+AND(FK$56&lt;'Summary&amp;Assumptions'!$J$31,FK$47&gt;=$FQ319,FK$47&lt;=$FR319)*(('Summary&amp;Assumptions'!$H$25*$C319)*(1+'Summary&amp;Assumptions'!$J$29)^(FK$46-1))</f>
        <v>0</v>
      </c>
      <c r="FG319" s="588">
        <f>AND(FL$55&gt;0,SUM($E319:FF319)&lt;'Summary&amp;Assumptions'!$G$32*$B319,$D319&gt;='Summary&amp;Assumptions'!$D$17,FL$47&gt;=$D319,FL$47&lt;=EDATE($D319,'Summary&amp;Assumptions'!$G$32))*$B319+AND(FL$56&lt;'Summary&amp;Assumptions'!$J$31,FL$47&gt;=$FO319,FL$47&lt;=$FP319)*(('Summary&amp;Assumptions'!$H$25*$C319)*(1+'Summary&amp;Assumptions'!$J$29)^(FL$46-1))+AND(FL$56&lt;'Summary&amp;Assumptions'!$J$31,FL$47&gt;=$FQ319,FL$47&lt;=$FR319)*(('Summary&amp;Assumptions'!$H$25*$C319)*(1+'Summary&amp;Assumptions'!$J$29)^(FL$46-1))</f>
        <v>0</v>
      </c>
      <c r="FH319" s="588">
        <f>AND(FM$55&gt;0,SUM($E319:FG319)&lt;'Summary&amp;Assumptions'!$G$32*$B319,$D319&gt;='Summary&amp;Assumptions'!$D$17,FM$47&gt;=$D319,FM$47&lt;=EDATE($D319,'Summary&amp;Assumptions'!$G$32))*$B319+AND(FM$56&lt;'Summary&amp;Assumptions'!$J$31,FM$47&gt;=$FO319,FM$47&lt;=$FP319)*(('Summary&amp;Assumptions'!$H$25*$C319)*(1+'Summary&amp;Assumptions'!$J$29)^(FM$46-1))+AND(FM$56&lt;'Summary&amp;Assumptions'!$J$31,FM$47&gt;=$FQ319,FM$47&lt;=$FR319)*(('Summary&amp;Assumptions'!$H$25*$C319)*(1+'Summary&amp;Assumptions'!$J$29)^(FM$46-1))</f>
        <v>0</v>
      </c>
      <c r="FI319" s="588">
        <f>AND(FN$55&gt;0,SUM($E319:FH319)&lt;'Summary&amp;Assumptions'!$G$32*$B319,$D319&gt;='Summary&amp;Assumptions'!$D$17,FN$47&gt;=$D319,FN$47&lt;=EDATE($D319,'Summary&amp;Assumptions'!$G$32))*$B319+AND(FN$56&lt;'Summary&amp;Assumptions'!$J$31,FN$47&gt;=$FO319,FN$47&lt;=$FP319)*(('Summary&amp;Assumptions'!$H$25*$C319)*(1+'Summary&amp;Assumptions'!$J$29)^(FN$46-1))+AND(FN$56&lt;'Summary&amp;Assumptions'!$J$31,FN$47&gt;=$FQ319,FN$47&lt;=$FR319)*(('Summary&amp;Assumptions'!$H$25*$C319)*(1+'Summary&amp;Assumptions'!$J$29)^(FN$46-1))</f>
        <v>0</v>
      </c>
      <c r="FJ319" s="588">
        <f>AND(FO$55&gt;0,SUM($E319:FI319)&lt;'Summary&amp;Assumptions'!$G$32*$B319,$D319&gt;='Summary&amp;Assumptions'!$D$17,FO$47&gt;=$D319,FO$47&lt;=EDATE($D319,'Summary&amp;Assumptions'!$G$32))*$B319+AND(FO$56&lt;'Summary&amp;Assumptions'!$J$31,FO$47&gt;=$FO319,FO$47&lt;=$FP319)*(('Summary&amp;Assumptions'!$H$25*$C319)*(1+'Summary&amp;Assumptions'!$J$29)^(FO$46-1))+AND(FO$56&lt;'Summary&amp;Assumptions'!$J$31,FO$47&gt;=$FQ319,FO$47&lt;=$FR319)*(('Summary&amp;Assumptions'!$H$25*$C319)*(1+'Summary&amp;Assumptions'!$J$29)^(FO$46-1))</f>
        <v>0</v>
      </c>
      <c r="FK319" s="588">
        <f>AND(FP$55&gt;0,SUM($E319:FJ319)&lt;'Summary&amp;Assumptions'!$G$32*$B319,$D319&gt;='Summary&amp;Assumptions'!$D$17,FP$47&gt;=$D319,FP$47&lt;=EDATE($D319,'Summary&amp;Assumptions'!$G$32))*$B319+AND(FP$56&lt;'Summary&amp;Assumptions'!$J$31,FP$47&gt;=$FO319,FP$47&lt;=$FP319)*(('Summary&amp;Assumptions'!$H$25*$C319)*(1+'Summary&amp;Assumptions'!$J$29)^(FP$46-1))+AND(FP$56&lt;'Summary&amp;Assumptions'!$J$31,FP$47&gt;=$FQ319,FP$47&lt;=$FR319)*(('Summary&amp;Assumptions'!$H$25*$C319)*(1+'Summary&amp;Assumptions'!$J$29)^(FP$46-1))</f>
        <v>0</v>
      </c>
      <c r="FL319" s="588">
        <f>AND(FQ$55&gt;0,SUM($E319:FK319)&lt;'Summary&amp;Assumptions'!$G$32*$B319,$D319&gt;='Summary&amp;Assumptions'!$D$17,FQ$47&gt;=$D319,FQ$47&lt;=EDATE($D319,'Summary&amp;Assumptions'!$G$32))*$B319+AND(FQ$56&lt;'Summary&amp;Assumptions'!$J$31,FQ$47&gt;=$FO319,FQ$47&lt;=$FP319)*(('Summary&amp;Assumptions'!$H$25*$C319)*(1+'Summary&amp;Assumptions'!$J$29)^(FQ$46-1))+AND(FQ$56&lt;'Summary&amp;Assumptions'!$J$31,FQ$47&gt;=$FQ319,FQ$47&lt;=$FR319)*(('Summary&amp;Assumptions'!$H$25*$C319)*(1+'Summary&amp;Assumptions'!$J$29)^(FQ$46-1))</f>
        <v>0</v>
      </c>
      <c r="FO319" s="576">
        <f>EDATE(D319,'Summary&amp;Assumptions'!$G$34)</f>
        <v>50496</v>
      </c>
      <c r="FP319" s="576">
        <f>EDATE(FO319,'Summary&amp;Assumptions'!$G$33-1)</f>
        <v>50526</v>
      </c>
      <c r="FQ319" s="576">
        <f>EDATE(FO319,'Summary&amp;Assumptions'!$G$34)</f>
        <v>50861</v>
      </c>
      <c r="FR319" s="576">
        <f>EDATE(FQ319,'Summary&amp;Assumptions'!$G$33-1)</f>
        <v>50891</v>
      </c>
    </row>
    <row r="320" spans="2:174" hidden="1" x14ac:dyDescent="0.2">
      <c r="B320" s="588">
        <v>0</v>
      </c>
      <c r="C320" s="193">
        <v>0</v>
      </c>
      <c r="D320" s="589">
        <v>50161</v>
      </c>
      <c r="F320" s="588">
        <f>AND(K$55&gt;0,SUM($E320:E320)&lt;'Summary&amp;Assumptions'!$G$32*$B320,$D320&gt;='Summary&amp;Assumptions'!$D$17,K$47&gt;=$D320,K$47&lt;=EDATE($D320,'Summary&amp;Assumptions'!$G$32))*$B320+AND(K$56&lt;'Summary&amp;Assumptions'!$J$31,K$47&gt;=$FO320,K$47&lt;=$FP320)*(('Summary&amp;Assumptions'!$H$25*$C320)*(1+'Summary&amp;Assumptions'!$J$29)^(K$46-1))+AND(K$56&lt;'Summary&amp;Assumptions'!$J$31,K$47&gt;=$FQ320,K$47&lt;=$FR320)*(('Summary&amp;Assumptions'!$H$25*$C320)*(1+'Summary&amp;Assumptions'!$J$29)^(K$46-1))</f>
        <v>0</v>
      </c>
      <c r="G320" s="588">
        <f>AND(L$55&gt;0,SUM($E320:F320)&lt;'Summary&amp;Assumptions'!$G$32*$B320,$D320&gt;='Summary&amp;Assumptions'!$D$17,L$47&gt;=$D320,L$47&lt;=EDATE($D320,'Summary&amp;Assumptions'!$G$32))*$B320+AND(L$56&lt;'Summary&amp;Assumptions'!$J$31,L$47&gt;=$FO320,L$47&lt;=$FP320)*(('Summary&amp;Assumptions'!$H$25*$C320)*(1+'Summary&amp;Assumptions'!$J$29)^(L$46-1))+AND(L$56&lt;'Summary&amp;Assumptions'!$J$31,L$47&gt;=$FQ320,L$47&lt;=$FR320)*(('Summary&amp;Assumptions'!$H$25*$C320)*(1+'Summary&amp;Assumptions'!$J$29)^(L$46-1))</f>
        <v>0</v>
      </c>
      <c r="H320" s="588">
        <f>AND(M$55&gt;0,SUM($E320:G320)&lt;'Summary&amp;Assumptions'!$G$32*$B320,$D320&gt;='Summary&amp;Assumptions'!$D$17,M$47&gt;=$D320,M$47&lt;=EDATE($D320,'Summary&amp;Assumptions'!$G$32))*$B320+AND(M$56&lt;'Summary&amp;Assumptions'!$J$31,M$47&gt;=$FO320,M$47&lt;=$FP320)*(('Summary&amp;Assumptions'!$H$25*$C320)*(1+'Summary&amp;Assumptions'!$J$29)^(M$46-1))+AND(M$56&lt;'Summary&amp;Assumptions'!$J$31,M$47&gt;=$FQ320,M$47&lt;=$FR320)*(('Summary&amp;Assumptions'!$H$25*$C320)*(1+'Summary&amp;Assumptions'!$J$29)^(M$46-1))</f>
        <v>0</v>
      </c>
      <c r="I320" s="588">
        <f>AND(N$55&gt;0,SUM($E320:H320)&lt;'Summary&amp;Assumptions'!$G$32*$B320,$D320&gt;='Summary&amp;Assumptions'!$D$17,N$47&gt;=$D320,N$47&lt;=EDATE($D320,'Summary&amp;Assumptions'!$G$32))*$B320+AND(N$56&lt;'Summary&amp;Assumptions'!$J$31,N$47&gt;=$FO320,N$47&lt;=$FP320)*(('Summary&amp;Assumptions'!$H$25*$C320)*(1+'Summary&amp;Assumptions'!$J$29)^(N$46-1))+AND(N$56&lt;'Summary&amp;Assumptions'!$J$31,N$47&gt;=$FQ320,N$47&lt;=$FR320)*(('Summary&amp;Assumptions'!$H$25*$C320)*(1+'Summary&amp;Assumptions'!$J$29)^(N$46-1))</f>
        <v>0</v>
      </c>
      <c r="J320" s="588">
        <f>AND(O$55&gt;0,SUM($E320:I320)&lt;'Summary&amp;Assumptions'!$G$32*$B320,$D320&gt;='Summary&amp;Assumptions'!$D$17,O$47&gt;=$D320,O$47&lt;=EDATE($D320,'Summary&amp;Assumptions'!$G$32))*$B320+AND(O$56&lt;'Summary&amp;Assumptions'!$J$31,O$47&gt;=$FO320,O$47&lt;=$FP320)*(('Summary&amp;Assumptions'!$H$25*$C320)*(1+'Summary&amp;Assumptions'!$J$29)^(O$46-1))+AND(O$56&lt;'Summary&amp;Assumptions'!$J$31,O$47&gt;=$FQ320,O$47&lt;=$FR320)*(('Summary&amp;Assumptions'!$H$25*$C320)*(1+'Summary&amp;Assumptions'!$J$29)^(O$46-1))</f>
        <v>0</v>
      </c>
      <c r="K320" s="588">
        <f>AND(P$55&gt;0,SUM($E320:J320)&lt;'Summary&amp;Assumptions'!$G$32*$B320,$D320&gt;='Summary&amp;Assumptions'!$D$17,P$47&gt;=$D320,P$47&lt;=EDATE($D320,'Summary&amp;Assumptions'!$G$32))*$B320+AND(P$56&lt;'Summary&amp;Assumptions'!$J$31,P$47&gt;=$FO320,P$47&lt;=$FP320)*(('Summary&amp;Assumptions'!$H$25*$C320)*(1+'Summary&amp;Assumptions'!$J$29)^(P$46-1))+AND(P$56&lt;'Summary&amp;Assumptions'!$J$31,P$47&gt;=$FQ320,P$47&lt;=$FR320)*(('Summary&amp;Assumptions'!$H$25*$C320)*(1+'Summary&amp;Assumptions'!$J$29)^(P$46-1))</f>
        <v>0</v>
      </c>
      <c r="L320" s="588">
        <f>AND(Q$55&gt;0,SUM($E320:K320)&lt;'Summary&amp;Assumptions'!$G$32*$B320,$D320&gt;='Summary&amp;Assumptions'!$D$17,Q$47&gt;=$D320,Q$47&lt;=EDATE($D320,'Summary&amp;Assumptions'!$G$32))*$B320+AND(Q$56&lt;'Summary&amp;Assumptions'!$J$31,Q$47&gt;=$FO320,Q$47&lt;=$FP320)*(('Summary&amp;Assumptions'!$H$25*$C320)*(1+'Summary&amp;Assumptions'!$J$29)^(Q$46-1))+AND(Q$56&lt;'Summary&amp;Assumptions'!$J$31,Q$47&gt;=$FQ320,Q$47&lt;=$FR320)*(('Summary&amp;Assumptions'!$H$25*$C320)*(1+'Summary&amp;Assumptions'!$J$29)^(Q$46-1))</f>
        <v>0</v>
      </c>
      <c r="M320" s="588">
        <f>AND(R$55&gt;0,SUM($E320:L320)&lt;'Summary&amp;Assumptions'!$G$32*$B320,$D320&gt;='Summary&amp;Assumptions'!$D$17,R$47&gt;=$D320,R$47&lt;=EDATE($D320,'Summary&amp;Assumptions'!$G$32))*$B320+AND(R$56&lt;'Summary&amp;Assumptions'!$J$31,R$47&gt;=$FO320,R$47&lt;=$FP320)*(('Summary&amp;Assumptions'!$H$25*$C320)*(1+'Summary&amp;Assumptions'!$J$29)^(R$46-1))+AND(R$56&lt;'Summary&amp;Assumptions'!$J$31,R$47&gt;=$FQ320,R$47&lt;=$FR320)*(('Summary&amp;Assumptions'!$H$25*$C320)*(1+'Summary&amp;Assumptions'!$J$29)^(R$46-1))</f>
        <v>0</v>
      </c>
      <c r="N320" s="588">
        <f>AND(S$55&gt;0,SUM($E320:M320)&lt;'Summary&amp;Assumptions'!$G$32*$B320,$D320&gt;='Summary&amp;Assumptions'!$D$17,S$47&gt;=$D320,S$47&lt;=EDATE($D320,'Summary&amp;Assumptions'!$G$32))*$B320+AND(S$56&lt;'Summary&amp;Assumptions'!$J$31,S$47&gt;=$FO320,S$47&lt;=$FP320)*(('Summary&amp;Assumptions'!$H$25*$C320)*(1+'Summary&amp;Assumptions'!$J$29)^(S$46-1))+AND(S$56&lt;'Summary&amp;Assumptions'!$J$31,S$47&gt;=$FQ320,S$47&lt;=$FR320)*(('Summary&amp;Assumptions'!$H$25*$C320)*(1+'Summary&amp;Assumptions'!$J$29)^(S$46-1))</f>
        <v>0</v>
      </c>
      <c r="O320" s="588">
        <f>AND(T$55&gt;0,SUM($E320:N320)&lt;'Summary&amp;Assumptions'!$G$32*$B320,$D320&gt;='Summary&amp;Assumptions'!$D$17,T$47&gt;=$D320,T$47&lt;=EDATE($D320,'Summary&amp;Assumptions'!$G$32))*$B320+AND(T$56&lt;'Summary&amp;Assumptions'!$J$31,T$47&gt;=$FO320,T$47&lt;=$FP320)*(('Summary&amp;Assumptions'!$H$25*$C320)*(1+'Summary&amp;Assumptions'!$J$29)^(T$46-1))+AND(T$56&lt;'Summary&amp;Assumptions'!$J$31,T$47&gt;=$FQ320,T$47&lt;=$FR320)*(('Summary&amp;Assumptions'!$H$25*$C320)*(1+'Summary&amp;Assumptions'!$J$29)^(T$46-1))</f>
        <v>0</v>
      </c>
      <c r="P320" s="588">
        <f>AND(U$55&gt;0,SUM($E320:O320)&lt;'Summary&amp;Assumptions'!$G$32*$B320,$D320&gt;='Summary&amp;Assumptions'!$D$17,U$47&gt;=$D320,U$47&lt;=EDATE($D320,'Summary&amp;Assumptions'!$G$32))*$B320+AND(U$56&lt;'Summary&amp;Assumptions'!$J$31,U$47&gt;=$FO320,U$47&lt;=$FP320)*(('Summary&amp;Assumptions'!$H$25*$C320)*(1+'Summary&amp;Assumptions'!$J$29)^(U$46-1))+AND(U$56&lt;'Summary&amp;Assumptions'!$J$31,U$47&gt;=$FQ320,U$47&lt;=$FR320)*(('Summary&amp;Assumptions'!$H$25*$C320)*(1+'Summary&amp;Assumptions'!$J$29)^(U$46-1))</f>
        <v>0</v>
      </c>
      <c r="Q320" s="588">
        <f>AND(V$55&gt;0,SUM($E320:P320)&lt;'Summary&amp;Assumptions'!$G$32*$B320,$D320&gt;='Summary&amp;Assumptions'!$D$17,V$47&gt;=$D320,V$47&lt;=EDATE($D320,'Summary&amp;Assumptions'!$G$32))*$B320+AND(V$56&lt;'Summary&amp;Assumptions'!$J$31,V$47&gt;=$FO320,V$47&lt;=$FP320)*(('Summary&amp;Assumptions'!$H$25*$C320)*(1+'Summary&amp;Assumptions'!$J$29)^(V$46-1))+AND(V$56&lt;'Summary&amp;Assumptions'!$J$31,V$47&gt;=$FQ320,V$47&lt;=$FR320)*(('Summary&amp;Assumptions'!$H$25*$C320)*(1+'Summary&amp;Assumptions'!$J$29)^(V$46-1))</f>
        <v>0</v>
      </c>
      <c r="R320" s="588">
        <f>AND(W$55&gt;0,SUM($E320:Q320)&lt;'Summary&amp;Assumptions'!$G$32*$B320,$D320&gt;='Summary&amp;Assumptions'!$D$17,W$47&gt;=$D320,W$47&lt;=EDATE($D320,'Summary&amp;Assumptions'!$G$32))*$B320+AND(W$56&lt;'Summary&amp;Assumptions'!$J$31,W$47&gt;=$FO320,W$47&lt;=$FP320)*(('Summary&amp;Assumptions'!$H$25*$C320)*(1+'Summary&amp;Assumptions'!$J$29)^(W$46-1))+AND(W$56&lt;'Summary&amp;Assumptions'!$J$31,W$47&gt;=$FQ320,W$47&lt;=$FR320)*(('Summary&amp;Assumptions'!$H$25*$C320)*(1+'Summary&amp;Assumptions'!$J$29)^(W$46-1))</f>
        <v>0</v>
      </c>
      <c r="S320" s="588">
        <f>AND(X$55&gt;0,SUM($E320:R320)&lt;'Summary&amp;Assumptions'!$G$32*$B320,$D320&gt;='Summary&amp;Assumptions'!$D$17,X$47&gt;=$D320,X$47&lt;=EDATE($D320,'Summary&amp;Assumptions'!$G$32))*$B320+AND(X$56&lt;'Summary&amp;Assumptions'!$J$31,X$47&gt;=$FO320,X$47&lt;=$FP320)*(('Summary&amp;Assumptions'!$H$25*$C320)*(1+'Summary&amp;Assumptions'!$J$29)^(X$46-1))+AND(X$56&lt;'Summary&amp;Assumptions'!$J$31,X$47&gt;=$FQ320,X$47&lt;=$FR320)*(('Summary&amp;Assumptions'!$H$25*$C320)*(1+'Summary&amp;Assumptions'!$J$29)^(X$46-1))</f>
        <v>0</v>
      </c>
      <c r="T320" s="588">
        <f>AND(Y$55&gt;0,SUM($E320:S320)&lt;'Summary&amp;Assumptions'!$G$32*$B320,$D320&gt;='Summary&amp;Assumptions'!$D$17,Y$47&gt;=$D320,Y$47&lt;=EDATE($D320,'Summary&amp;Assumptions'!$G$32))*$B320+AND(Y$56&lt;'Summary&amp;Assumptions'!$J$31,Y$47&gt;=$FO320,Y$47&lt;=$FP320)*(('Summary&amp;Assumptions'!$H$25*$C320)*(1+'Summary&amp;Assumptions'!$J$29)^(Y$46-1))+AND(Y$56&lt;'Summary&amp;Assumptions'!$J$31,Y$47&gt;=$FQ320,Y$47&lt;=$FR320)*(('Summary&amp;Assumptions'!$H$25*$C320)*(1+'Summary&amp;Assumptions'!$J$29)^(Y$46-1))</f>
        <v>0</v>
      </c>
      <c r="U320" s="588">
        <f>AND(Z$55&gt;0,SUM($E320:T320)&lt;'Summary&amp;Assumptions'!$G$32*$B320,$D320&gt;='Summary&amp;Assumptions'!$D$17,Z$47&gt;=$D320,Z$47&lt;=EDATE($D320,'Summary&amp;Assumptions'!$G$32))*$B320+AND(Z$56&lt;'Summary&amp;Assumptions'!$J$31,Z$47&gt;=$FO320,Z$47&lt;=$FP320)*(('Summary&amp;Assumptions'!$H$25*$C320)*(1+'Summary&amp;Assumptions'!$J$29)^(Z$46-1))+AND(Z$56&lt;'Summary&amp;Assumptions'!$J$31,Z$47&gt;=$FQ320,Z$47&lt;=$FR320)*(('Summary&amp;Assumptions'!$H$25*$C320)*(1+'Summary&amp;Assumptions'!$J$29)^(Z$46-1))</f>
        <v>0</v>
      </c>
      <c r="V320" s="588">
        <f>AND(AA$55&gt;0,SUM($E320:U320)&lt;'Summary&amp;Assumptions'!$G$32*$B320,$D320&gt;='Summary&amp;Assumptions'!$D$17,AA$47&gt;=$D320,AA$47&lt;=EDATE($D320,'Summary&amp;Assumptions'!$G$32))*$B320+AND(AA$56&lt;'Summary&amp;Assumptions'!$J$31,AA$47&gt;=$FO320,AA$47&lt;=$FP320)*(('Summary&amp;Assumptions'!$H$25*$C320)*(1+'Summary&amp;Assumptions'!$J$29)^(AA$46-1))+AND(AA$56&lt;'Summary&amp;Assumptions'!$J$31,AA$47&gt;=$FQ320,AA$47&lt;=$FR320)*(('Summary&amp;Assumptions'!$H$25*$C320)*(1+'Summary&amp;Assumptions'!$J$29)^(AA$46-1))</f>
        <v>0</v>
      </c>
      <c r="W320" s="588">
        <f>AND(AB$55&gt;0,SUM($E320:V320)&lt;'Summary&amp;Assumptions'!$G$32*$B320,$D320&gt;='Summary&amp;Assumptions'!$D$17,AB$47&gt;=$D320,AB$47&lt;=EDATE($D320,'Summary&amp;Assumptions'!$G$32))*$B320+AND(AB$56&lt;'Summary&amp;Assumptions'!$J$31,AB$47&gt;=$FO320,AB$47&lt;=$FP320)*(('Summary&amp;Assumptions'!$H$25*$C320)*(1+'Summary&amp;Assumptions'!$J$29)^(AB$46-1))+AND(AB$56&lt;'Summary&amp;Assumptions'!$J$31,AB$47&gt;=$FQ320,AB$47&lt;=$FR320)*(('Summary&amp;Assumptions'!$H$25*$C320)*(1+'Summary&amp;Assumptions'!$J$29)^(AB$46-1))</f>
        <v>0</v>
      </c>
      <c r="X320" s="588">
        <f>AND(AC$55&gt;0,SUM($E320:W320)&lt;'Summary&amp;Assumptions'!$G$32*$B320,$D320&gt;='Summary&amp;Assumptions'!$D$17,AC$47&gt;=$D320,AC$47&lt;=EDATE($D320,'Summary&amp;Assumptions'!$G$32))*$B320+AND(AC$56&lt;'Summary&amp;Assumptions'!$J$31,AC$47&gt;=$FO320,AC$47&lt;=$FP320)*(('Summary&amp;Assumptions'!$H$25*$C320)*(1+'Summary&amp;Assumptions'!$J$29)^(AC$46-1))+AND(AC$56&lt;'Summary&amp;Assumptions'!$J$31,AC$47&gt;=$FQ320,AC$47&lt;=$FR320)*(('Summary&amp;Assumptions'!$H$25*$C320)*(1+'Summary&amp;Assumptions'!$J$29)^(AC$46-1))</f>
        <v>0</v>
      </c>
      <c r="Y320" s="588">
        <f>AND(AD$55&gt;0,SUM($E320:X320)&lt;'Summary&amp;Assumptions'!$G$32*$B320,$D320&gt;='Summary&amp;Assumptions'!$D$17,AD$47&gt;=$D320,AD$47&lt;=EDATE($D320,'Summary&amp;Assumptions'!$G$32))*$B320+AND(AD$56&lt;'Summary&amp;Assumptions'!$J$31,AD$47&gt;=$FO320,AD$47&lt;=$FP320)*(('Summary&amp;Assumptions'!$H$25*$C320)*(1+'Summary&amp;Assumptions'!$J$29)^(AD$46-1))+AND(AD$56&lt;'Summary&amp;Assumptions'!$J$31,AD$47&gt;=$FQ320,AD$47&lt;=$FR320)*(('Summary&amp;Assumptions'!$H$25*$C320)*(1+'Summary&amp;Assumptions'!$J$29)^(AD$46-1))</f>
        <v>0</v>
      </c>
      <c r="Z320" s="588">
        <f>AND(AE$55&gt;0,SUM($E320:Y320)&lt;'Summary&amp;Assumptions'!$G$32*$B320,$D320&gt;='Summary&amp;Assumptions'!$D$17,AE$47&gt;=$D320,AE$47&lt;=EDATE($D320,'Summary&amp;Assumptions'!$G$32))*$B320+AND(AE$56&lt;'Summary&amp;Assumptions'!$J$31,AE$47&gt;=$FO320,AE$47&lt;=$FP320)*(('Summary&amp;Assumptions'!$H$25*$C320)*(1+'Summary&amp;Assumptions'!$J$29)^(AE$46-1))+AND(AE$56&lt;'Summary&amp;Assumptions'!$J$31,AE$47&gt;=$FQ320,AE$47&lt;=$FR320)*(('Summary&amp;Assumptions'!$H$25*$C320)*(1+'Summary&amp;Assumptions'!$J$29)^(AE$46-1))</f>
        <v>0</v>
      </c>
      <c r="AA320" s="588">
        <f>AND(AF$55&gt;0,SUM($E320:Z320)&lt;'Summary&amp;Assumptions'!$G$32*$B320,$D320&gt;='Summary&amp;Assumptions'!$D$17,AF$47&gt;=$D320,AF$47&lt;=EDATE($D320,'Summary&amp;Assumptions'!$G$32))*$B320+AND(AF$56&lt;'Summary&amp;Assumptions'!$J$31,AF$47&gt;=$FO320,AF$47&lt;=$FP320)*(('Summary&amp;Assumptions'!$H$25*$C320)*(1+'Summary&amp;Assumptions'!$J$29)^(AF$46-1))+AND(AF$56&lt;'Summary&amp;Assumptions'!$J$31,AF$47&gt;=$FQ320,AF$47&lt;=$FR320)*(('Summary&amp;Assumptions'!$H$25*$C320)*(1+'Summary&amp;Assumptions'!$J$29)^(AF$46-1))</f>
        <v>0</v>
      </c>
      <c r="AB320" s="588">
        <f>AND(AG$55&gt;0,SUM($E320:AA320)&lt;'Summary&amp;Assumptions'!$G$32*$B320,$D320&gt;='Summary&amp;Assumptions'!$D$17,AG$47&gt;=$D320,AG$47&lt;=EDATE($D320,'Summary&amp;Assumptions'!$G$32))*$B320+AND(AG$56&lt;'Summary&amp;Assumptions'!$J$31,AG$47&gt;=$FO320,AG$47&lt;=$FP320)*(('Summary&amp;Assumptions'!$H$25*$C320)*(1+'Summary&amp;Assumptions'!$J$29)^(AG$46-1))+AND(AG$56&lt;'Summary&amp;Assumptions'!$J$31,AG$47&gt;=$FQ320,AG$47&lt;=$FR320)*(('Summary&amp;Assumptions'!$H$25*$C320)*(1+'Summary&amp;Assumptions'!$J$29)^(AG$46-1))</f>
        <v>0</v>
      </c>
      <c r="AC320" s="588">
        <f>AND(AH$55&gt;0,SUM($E320:AB320)&lt;'Summary&amp;Assumptions'!$G$32*$B320,$D320&gt;='Summary&amp;Assumptions'!$D$17,AH$47&gt;=$D320,AH$47&lt;=EDATE($D320,'Summary&amp;Assumptions'!$G$32))*$B320+AND(AH$56&lt;'Summary&amp;Assumptions'!$J$31,AH$47&gt;=$FO320,AH$47&lt;=$FP320)*(('Summary&amp;Assumptions'!$H$25*$C320)*(1+'Summary&amp;Assumptions'!$J$29)^(AH$46-1))+AND(AH$56&lt;'Summary&amp;Assumptions'!$J$31,AH$47&gt;=$FQ320,AH$47&lt;=$FR320)*(('Summary&amp;Assumptions'!$H$25*$C320)*(1+'Summary&amp;Assumptions'!$J$29)^(AH$46-1))</f>
        <v>0</v>
      </c>
      <c r="AD320" s="588">
        <f>AND(AI$55&gt;0,SUM($E320:AC320)&lt;'Summary&amp;Assumptions'!$G$32*$B320,$D320&gt;='Summary&amp;Assumptions'!$D$17,AI$47&gt;=$D320,AI$47&lt;=EDATE($D320,'Summary&amp;Assumptions'!$G$32))*$B320+AND(AI$56&lt;'Summary&amp;Assumptions'!$J$31,AI$47&gt;=$FO320,AI$47&lt;=$FP320)*(('Summary&amp;Assumptions'!$H$25*$C320)*(1+'Summary&amp;Assumptions'!$J$29)^(AI$46-1))+AND(AI$56&lt;'Summary&amp;Assumptions'!$J$31,AI$47&gt;=$FQ320,AI$47&lt;=$FR320)*(('Summary&amp;Assumptions'!$H$25*$C320)*(1+'Summary&amp;Assumptions'!$J$29)^(AI$46-1))</f>
        <v>0</v>
      </c>
      <c r="AE320" s="588">
        <f>AND(AJ$55&gt;0,SUM($E320:AD320)&lt;'Summary&amp;Assumptions'!$G$32*$B320,$D320&gt;='Summary&amp;Assumptions'!$D$17,AJ$47&gt;=$D320,AJ$47&lt;=EDATE($D320,'Summary&amp;Assumptions'!$G$32))*$B320+AND(AJ$56&lt;'Summary&amp;Assumptions'!$J$31,AJ$47&gt;=$FO320,AJ$47&lt;=$FP320)*(('Summary&amp;Assumptions'!$H$25*$C320)*(1+'Summary&amp;Assumptions'!$J$29)^(AJ$46-1))+AND(AJ$56&lt;'Summary&amp;Assumptions'!$J$31,AJ$47&gt;=$FQ320,AJ$47&lt;=$FR320)*(('Summary&amp;Assumptions'!$H$25*$C320)*(1+'Summary&amp;Assumptions'!$J$29)^(AJ$46-1))</f>
        <v>0</v>
      </c>
      <c r="AF320" s="588">
        <f>AND(AK$55&gt;0,SUM($E320:AE320)&lt;'Summary&amp;Assumptions'!$G$32*$B320,$D320&gt;='Summary&amp;Assumptions'!$D$17,AK$47&gt;=$D320,AK$47&lt;=EDATE($D320,'Summary&amp;Assumptions'!$G$32))*$B320+AND(AK$56&lt;'Summary&amp;Assumptions'!$J$31,AK$47&gt;=$FO320,AK$47&lt;=$FP320)*(('Summary&amp;Assumptions'!$H$25*$C320)*(1+'Summary&amp;Assumptions'!$J$29)^(AK$46-1))+AND(AK$56&lt;'Summary&amp;Assumptions'!$J$31,AK$47&gt;=$FQ320,AK$47&lt;=$FR320)*(('Summary&amp;Assumptions'!$H$25*$C320)*(1+'Summary&amp;Assumptions'!$J$29)^(AK$46-1))</f>
        <v>0</v>
      </c>
      <c r="AG320" s="588">
        <f>AND(AL$55&gt;0,SUM($E320:AF320)&lt;'Summary&amp;Assumptions'!$G$32*$B320,$D320&gt;='Summary&amp;Assumptions'!$D$17,AL$47&gt;=$D320,AL$47&lt;=EDATE($D320,'Summary&amp;Assumptions'!$G$32))*$B320+AND(AL$56&lt;'Summary&amp;Assumptions'!$J$31,AL$47&gt;=$FO320,AL$47&lt;=$FP320)*(('Summary&amp;Assumptions'!$H$25*$C320)*(1+'Summary&amp;Assumptions'!$J$29)^(AL$46-1))+AND(AL$56&lt;'Summary&amp;Assumptions'!$J$31,AL$47&gt;=$FQ320,AL$47&lt;=$FR320)*(('Summary&amp;Assumptions'!$H$25*$C320)*(1+'Summary&amp;Assumptions'!$J$29)^(AL$46-1))</f>
        <v>0</v>
      </c>
      <c r="AH320" s="588">
        <f>AND(AM$55&gt;0,SUM($E320:AG320)&lt;'Summary&amp;Assumptions'!$G$32*$B320,$D320&gt;='Summary&amp;Assumptions'!$D$17,AM$47&gt;=$D320,AM$47&lt;=EDATE($D320,'Summary&amp;Assumptions'!$G$32))*$B320+AND(AM$56&lt;'Summary&amp;Assumptions'!$J$31,AM$47&gt;=$FO320,AM$47&lt;=$FP320)*(('Summary&amp;Assumptions'!$H$25*$C320)*(1+'Summary&amp;Assumptions'!$J$29)^(AM$46-1))+AND(AM$56&lt;'Summary&amp;Assumptions'!$J$31,AM$47&gt;=$FQ320,AM$47&lt;=$FR320)*(('Summary&amp;Assumptions'!$H$25*$C320)*(1+'Summary&amp;Assumptions'!$J$29)^(AM$46-1))</f>
        <v>0</v>
      </c>
      <c r="AI320" s="588">
        <f>AND(AN$55&gt;0,SUM($E320:AH320)&lt;'Summary&amp;Assumptions'!$G$32*$B320,$D320&gt;='Summary&amp;Assumptions'!$D$17,AN$47&gt;=$D320,AN$47&lt;=EDATE($D320,'Summary&amp;Assumptions'!$G$32))*$B320+AND(AN$56&lt;'Summary&amp;Assumptions'!$J$31,AN$47&gt;=$FO320,AN$47&lt;=$FP320)*(('Summary&amp;Assumptions'!$H$25*$C320)*(1+'Summary&amp;Assumptions'!$J$29)^(AN$46-1))+AND(AN$56&lt;'Summary&amp;Assumptions'!$J$31,AN$47&gt;=$FQ320,AN$47&lt;=$FR320)*(('Summary&amp;Assumptions'!$H$25*$C320)*(1+'Summary&amp;Assumptions'!$J$29)^(AN$46-1))</f>
        <v>0</v>
      </c>
      <c r="AJ320" s="588">
        <f>AND(AO$55&gt;0,SUM($E320:AI320)&lt;'Summary&amp;Assumptions'!$G$32*$B320,$D320&gt;='Summary&amp;Assumptions'!$D$17,AO$47&gt;=$D320,AO$47&lt;=EDATE($D320,'Summary&amp;Assumptions'!$G$32))*$B320+AND(AO$56&lt;'Summary&amp;Assumptions'!$J$31,AO$47&gt;=$FO320,AO$47&lt;=$FP320)*(('Summary&amp;Assumptions'!$H$25*$C320)*(1+'Summary&amp;Assumptions'!$J$29)^(AO$46-1))+AND(AO$56&lt;'Summary&amp;Assumptions'!$J$31,AO$47&gt;=$FQ320,AO$47&lt;=$FR320)*(('Summary&amp;Assumptions'!$H$25*$C320)*(1+'Summary&amp;Assumptions'!$J$29)^(AO$46-1))</f>
        <v>0</v>
      </c>
      <c r="AK320" s="588">
        <f>AND(AP$55&gt;0,SUM($E320:AJ320)&lt;'Summary&amp;Assumptions'!$G$32*$B320,$D320&gt;='Summary&amp;Assumptions'!$D$17,AP$47&gt;=$D320,AP$47&lt;=EDATE($D320,'Summary&amp;Assumptions'!$G$32))*$B320+AND(AP$56&lt;'Summary&amp;Assumptions'!$J$31,AP$47&gt;=$FO320,AP$47&lt;=$FP320)*(('Summary&amp;Assumptions'!$H$25*$C320)*(1+'Summary&amp;Assumptions'!$J$29)^(AP$46-1))+AND(AP$56&lt;'Summary&amp;Assumptions'!$J$31,AP$47&gt;=$FQ320,AP$47&lt;=$FR320)*(('Summary&amp;Assumptions'!$H$25*$C320)*(1+'Summary&amp;Assumptions'!$J$29)^(AP$46-1))</f>
        <v>0</v>
      </c>
      <c r="AL320" s="588">
        <f>AND(AQ$55&gt;0,SUM($E320:AK320)&lt;'Summary&amp;Assumptions'!$G$32*$B320,$D320&gt;='Summary&amp;Assumptions'!$D$17,AQ$47&gt;=$D320,AQ$47&lt;=EDATE($D320,'Summary&amp;Assumptions'!$G$32))*$B320+AND(AQ$56&lt;'Summary&amp;Assumptions'!$J$31,AQ$47&gt;=$FO320,AQ$47&lt;=$FP320)*(('Summary&amp;Assumptions'!$H$25*$C320)*(1+'Summary&amp;Assumptions'!$J$29)^(AQ$46-1))+AND(AQ$56&lt;'Summary&amp;Assumptions'!$J$31,AQ$47&gt;=$FQ320,AQ$47&lt;=$FR320)*(('Summary&amp;Assumptions'!$H$25*$C320)*(1+'Summary&amp;Assumptions'!$J$29)^(AQ$46-1))</f>
        <v>0</v>
      </c>
      <c r="AM320" s="588">
        <f>AND(AR$55&gt;0,SUM($E320:AL320)&lt;'Summary&amp;Assumptions'!$G$32*$B320,$D320&gt;='Summary&amp;Assumptions'!$D$17,AR$47&gt;=$D320,AR$47&lt;=EDATE($D320,'Summary&amp;Assumptions'!$G$32))*$B320+AND(AR$56&lt;'Summary&amp;Assumptions'!$J$31,AR$47&gt;=$FO320,AR$47&lt;=$FP320)*(('Summary&amp;Assumptions'!$H$25*$C320)*(1+'Summary&amp;Assumptions'!$J$29)^(AR$46-1))+AND(AR$56&lt;'Summary&amp;Assumptions'!$J$31,AR$47&gt;=$FQ320,AR$47&lt;=$FR320)*(('Summary&amp;Assumptions'!$H$25*$C320)*(1+'Summary&amp;Assumptions'!$J$29)^(AR$46-1))</f>
        <v>0</v>
      </c>
      <c r="AN320" s="588">
        <f>AND(AS$55&gt;0,SUM($E320:AM320)&lt;'Summary&amp;Assumptions'!$G$32*$B320,$D320&gt;='Summary&amp;Assumptions'!$D$17,AS$47&gt;=$D320,AS$47&lt;=EDATE($D320,'Summary&amp;Assumptions'!$G$32))*$B320+AND(AS$56&lt;'Summary&amp;Assumptions'!$J$31,AS$47&gt;=$FO320,AS$47&lt;=$FP320)*(('Summary&amp;Assumptions'!$H$25*$C320)*(1+'Summary&amp;Assumptions'!$J$29)^(AS$46-1))+AND(AS$56&lt;'Summary&amp;Assumptions'!$J$31,AS$47&gt;=$FQ320,AS$47&lt;=$FR320)*(('Summary&amp;Assumptions'!$H$25*$C320)*(1+'Summary&amp;Assumptions'!$J$29)^(AS$46-1))</f>
        <v>0</v>
      </c>
      <c r="AO320" s="588">
        <f>AND(AT$55&gt;0,SUM($E320:AN320)&lt;'Summary&amp;Assumptions'!$G$32*$B320,$D320&gt;='Summary&amp;Assumptions'!$D$17,AT$47&gt;=$D320,AT$47&lt;=EDATE($D320,'Summary&amp;Assumptions'!$G$32))*$B320+AND(AT$56&lt;'Summary&amp;Assumptions'!$J$31,AT$47&gt;=$FO320,AT$47&lt;=$FP320)*(('Summary&amp;Assumptions'!$H$25*$C320)*(1+'Summary&amp;Assumptions'!$J$29)^(AT$46-1))+AND(AT$56&lt;'Summary&amp;Assumptions'!$J$31,AT$47&gt;=$FQ320,AT$47&lt;=$FR320)*(('Summary&amp;Assumptions'!$H$25*$C320)*(1+'Summary&amp;Assumptions'!$J$29)^(AT$46-1))</f>
        <v>0</v>
      </c>
      <c r="AP320" s="588">
        <f>AND(AU$55&gt;0,SUM($E320:AO320)&lt;'Summary&amp;Assumptions'!$G$32*$B320,$D320&gt;='Summary&amp;Assumptions'!$D$17,AU$47&gt;=$D320,AU$47&lt;=EDATE($D320,'Summary&amp;Assumptions'!$G$32))*$B320+AND(AU$56&lt;'Summary&amp;Assumptions'!$J$31,AU$47&gt;=$FO320,AU$47&lt;=$FP320)*(('Summary&amp;Assumptions'!$H$25*$C320)*(1+'Summary&amp;Assumptions'!$J$29)^(AU$46-1))+AND(AU$56&lt;'Summary&amp;Assumptions'!$J$31,AU$47&gt;=$FQ320,AU$47&lt;=$FR320)*(('Summary&amp;Assumptions'!$H$25*$C320)*(1+'Summary&amp;Assumptions'!$J$29)^(AU$46-1))</f>
        <v>0</v>
      </c>
      <c r="AQ320" s="588">
        <f>AND(AV$55&gt;0,SUM($E320:AP320)&lt;'Summary&amp;Assumptions'!$G$32*$B320,$D320&gt;='Summary&amp;Assumptions'!$D$17,AV$47&gt;=$D320,AV$47&lt;=EDATE($D320,'Summary&amp;Assumptions'!$G$32))*$B320+AND(AV$56&lt;'Summary&amp;Assumptions'!$J$31,AV$47&gt;=$FO320,AV$47&lt;=$FP320)*(('Summary&amp;Assumptions'!$H$25*$C320)*(1+'Summary&amp;Assumptions'!$J$29)^(AV$46-1))+AND(AV$56&lt;'Summary&amp;Assumptions'!$J$31,AV$47&gt;=$FQ320,AV$47&lt;=$FR320)*(('Summary&amp;Assumptions'!$H$25*$C320)*(1+'Summary&amp;Assumptions'!$J$29)^(AV$46-1))</f>
        <v>0</v>
      </c>
      <c r="AR320" s="588">
        <f>AND(AW$55&gt;0,SUM($E320:AQ320)&lt;'Summary&amp;Assumptions'!$G$32*$B320,$D320&gt;='Summary&amp;Assumptions'!$D$17,AW$47&gt;=$D320,AW$47&lt;=EDATE($D320,'Summary&amp;Assumptions'!$G$32))*$B320+AND(AW$56&lt;'Summary&amp;Assumptions'!$J$31,AW$47&gt;=$FO320,AW$47&lt;=$FP320)*(('Summary&amp;Assumptions'!$H$25*$C320)*(1+'Summary&amp;Assumptions'!$J$29)^(AW$46-1))+AND(AW$56&lt;'Summary&amp;Assumptions'!$J$31,AW$47&gt;=$FQ320,AW$47&lt;=$FR320)*(('Summary&amp;Assumptions'!$H$25*$C320)*(1+'Summary&amp;Assumptions'!$J$29)^(AW$46-1))</f>
        <v>0</v>
      </c>
      <c r="AS320" s="588">
        <f>AND(AX$55&gt;0,SUM($E320:AR320)&lt;'Summary&amp;Assumptions'!$G$32*$B320,$D320&gt;='Summary&amp;Assumptions'!$D$17,AX$47&gt;=$D320,AX$47&lt;=EDATE($D320,'Summary&amp;Assumptions'!$G$32))*$B320+AND(AX$56&lt;'Summary&amp;Assumptions'!$J$31,AX$47&gt;=$FO320,AX$47&lt;=$FP320)*(('Summary&amp;Assumptions'!$H$25*$C320)*(1+'Summary&amp;Assumptions'!$J$29)^(AX$46-1))+AND(AX$56&lt;'Summary&amp;Assumptions'!$J$31,AX$47&gt;=$FQ320,AX$47&lt;=$FR320)*(('Summary&amp;Assumptions'!$H$25*$C320)*(1+'Summary&amp;Assumptions'!$J$29)^(AX$46-1))</f>
        <v>0</v>
      </c>
      <c r="AT320" s="588">
        <f>AND(AY$55&gt;0,SUM($E320:AS320)&lt;'Summary&amp;Assumptions'!$G$32*$B320,$D320&gt;='Summary&amp;Assumptions'!$D$17,AY$47&gt;=$D320,AY$47&lt;=EDATE($D320,'Summary&amp;Assumptions'!$G$32))*$B320+AND(AY$56&lt;'Summary&amp;Assumptions'!$J$31,AY$47&gt;=$FO320,AY$47&lt;=$FP320)*(('Summary&amp;Assumptions'!$H$25*$C320)*(1+'Summary&amp;Assumptions'!$J$29)^(AY$46-1))+AND(AY$56&lt;'Summary&amp;Assumptions'!$J$31,AY$47&gt;=$FQ320,AY$47&lt;=$FR320)*(('Summary&amp;Assumptions'!$H$25*$C320)*(1+'Summary&amp;Assumptions'!$J$29)^(AY$46-1))</f>
        <v>0</v>
      </c>
      <c r="AU320" s="588">
        <f>AND(AZ$55&gt;0,SUM($E320:AT320)&lt;'Summary&amp;Assumptions'!$G$32*$B320,$D320&gt;='Summary&amp;Assumptions'!$D$17,AZ$47&gt;=$D320,AZ$47&lt;=EDATE($D320,'Summary&amp;Assumptions'!$G$32))*$B320+AND(AZ$56&lt;'Summary&amp;Assumptions'!$J$31,AZ$47&gt;=$FO320,AZ$47&lt;=$FP320)*(('Summary&amp;Assumptions'!$H$25*$C320)*(1+'Summary&amp;Assumptions'!$J$29)^(AZ$46-1))+AND(AZ$56&lt;'Summary&amp;Assumptions'!$J$31,AZ$47&gt;=$FQ320,AZ$47&lt;=$FR320)*(('Summary&amp;Assumptions'!$H$25*$C320)*(1+'Summary&amp;Assumptions'!$J$29)^(AZ$46-1))</f>
        <v>0</v>
      </c>
      <c r="AV320" s="588">
        <f>AND(BA$55&gt;0,SUM($E320:AU320)&lt;'Summary&amp;Assumptions'!$G$32*$B320,$D320&gt;='Summary&amp;Assumptions'!$D$17,BA$47&gt;=$D320,BA$47&lt;=EDATE($D320,'Summary&amp;Assumptions'!$G$32))*$B320+AND(BA$56&lt;'Summary&amp;Assumptions'!$J$31,BA$47&gt;=$FO320,BA$47&lt;=$FP320)*(('Summary&amp;Assumptions'!$H$25*$C320)*(1+'Summary&amp;Assumptions'!$J$29)^(BA$46-1))+AND(BA$56&lt;'Summary&amp;Assumptions'!$J$31,BA$47&gt;=$FQ320,BA$47&lt;=$FR320)*(('Summary&amp;Assumptions'!$H$25*$C320)*(1+'Summary&amp;Assumptions'!$J$29)^(BA$46-1))</f>
        <v>0</v>
      </c>
      <c r="AW320" s="588">
        <f>AND(BB$55&gt;0,SUM($E320:AV320)&lt;'Summary&amp;Assumptions'!$G$32*$B320,$D320&gt;='Summary&amp;Assumptions'!$D$17,BB$47&gt;=$D320,BB$47&lt;=EDATE($D320,'Summary&amp;Assumptions'!$G$32))*$B320+AND(BB$56&lt;'Summary&amp;Assumptions'!$J$31,BB$47&gt;=$FO320,BB$47&lt;=$FP320)*(('Summary&amp;Assumptions'!$H$25*$C320)*(1+'Summary&amp;Assumptions'!$J$29)^(BB$46-1))+AND(BB$56&lt;'Summary&amp;Assumptions'!$J$31,BB$47&gt;=$FQ320,BB$47&lt;=$FR320)*(('Summary&amp;Assumptions'!$H$25*$C320)*(1+'Summary&amp;Assumptions'!$J$29)^(BB$46-1))</f>
        <v>0</v>
      </c>
      <c r="AX320" s="588">
        <f>AND(BC$55&gt;0,SUM($E320:AW320)&lt;'Summary&amp;Assumptions'!$G$32*$B320,$D320&gt;='Summary&amp;Assumptions'!$D$17,BC$47&gt;=$D320,BC$47&lt;=EDATE($D320,'Summary&amp;Assumptions'!$G$32))*$B320+AND(BC$56&lt;'Summary&amp;Assumptions'!$J$31,BC$47&gt;=$FO320,BC$47&lt;=$FP320)*(('Summary&amp;Assumptions'!$H$25*$C320)*(1+'Summary&amp;Assumptions'!$J$29)^(BC$46-1))+AND(BC$56&lt;'Summary&amp;Assumptions'!$J$31,BC$47&gt;=$FQ320,BC$47&lt;=$FR320)*(('Summary&amp;Assumptions'!$H$25*$C320)*(1+'Summary&amp;Assumptions'!$J$29)^(BC$46-1))</f>
        <v>0</v>
      </c>
      <c r="AY320" s="588">
        <f>AND(BD$55&gt;0,SUM($E320:AX320)&lt;'Summary&amp;Assumptions'!$G$32*$B320,$D320&gt;='Summary&amp;Assumptions'!$D$17,BD$47&gt;=$D320,BD$47&lt;=EDATE($D320,'Summary&amp;Assumptions'!$G$32))*$B320+AND(BD$56&lt;'Summary&amp;Assumptions'!$J$31,BD$47&gt;=$FO320,BD$47&lt;=$FP320)*(('Summary&amp;Assumptions'!$H$25*$C320)*(1+'Summary&amp;Assumptions'!$J$29)^(BD$46-1))+AND(BD$56&lt;'Summary&amp;Assumptions'!$J$31,BD$47&gt;=$FQ320,BD$47&lt;=$FR320)*(('Summary&amp;Assumptions'!$H$25*$C320)*(1+'Summary&amp;Assumptions'!$J$29)^(BD$46-1))</f>
        <v>0</v>
      </c>
      <c r="AZ320" s="588">
        <f>AND(BE$55&gt;0,SUM($E320:AY320)&lt;'Summary&amp;Assumptions'!$G$32*$B320,$D320&gt;='Summary&amp;Assumptions'!$D$17,BE$47&gt;=$D320,BE$47&lt;=EDATE($D320,'Summary&amp;Assumptions'!$G$32))*$B320+AND(BE$56&lt;'Summary&amp;Assumptions'!$J$31,BE$47&gt;=$FO320,BE$47&lt;=$FP320)*(('Summary&amp;Assumptions'!$H$25*$C320)*(1+'Summary&amp;Assumptions'!$J$29)^(BE$46-1))+AND(BE$56&lt;'Summary&amp;Assumptions'!$J$31,BE$47&gt;=$FQ320,BE$47&lt;=$FR320)*(('Summary&amp;Assumptions'!$H$25*$C320)*(1+'Summary&amp;Assumptions'!$J$29)^(BE$46-1))</f>
        <v>0</v>
      </c>
      <c r="BA320" s="588">
        <f>AND(BF$55&gt;0,SUM($E320:AZ320)&lt;'Summary&amp;Assumptions'!$G$32*$B320,$D320&gt;='Summary&amp;Assumptions'!$D$17,BF$47&gt;=$D320,BF$47&lt;=EDATE($D320,'Summary&amp;Assumptions'!$G$32))*$B320+AND(BF$56&lt;'Summary&amp;Assumptions'!$J$31,BF$47&gt;=$FO320,BF$47&lt;=$FP320)*(('Summary&amp;Assumptions'!$H$25*$C320)*(1+'Summary&amp;Assumptions'!$J$29)^(BF$46-1))+AND(BF$56&lt;'Summary&amp;Assumptions'!$J$31,BF$47&gt;=$FQ320,BF$47&lt;=$FR320)*(('Summary&amp;Assumptions'!$H$25*$C320)*(1+'Summary&amp;Assumptions'!$J$29)^(BF$46-1))</f>
        <v>0</v>
      </c>
      <c r="BB320" s="588">
        <f>AND(BG$55&gt;0,SUM($E320:BA320)&lt;'Summary&amp;Assumptions'!$G$32*$B320,$D320&gt;='Summary&amp;Assumptions'!$D$17,BG$47&gt;=$D320,BG$47&lt;=EDATE($D320,'Summary&amp;Assumptions'!$G$32))*$B320+AND(BG$56&lt;'Summary&amp;Assumptions'!$J$31,BG$47&gt;=$FO320,BG$47&lt;=$FP320)*(('Summary&amp;Assumptions'!$H$25*$C320)*(1+'Summary&amp;Assumptions'!$J$29)^(BG$46-1))+AND(BG$56&lt;'Summary&amp;Assumptions'!$J$31,BG$47&gt;=$FQ320,BG$47&lt;=$FR320)*(('Summary&amp;Assumptions'!$H$25*$C320)*(1+'Summary&amp;Assumptions'!$J$29)^(BG$46-1))</f>
        <v>0</v>
      </c>
      <c r="BC320" s="588">
        <f>AND(BH$55&gt;0,SUM($E320:BB320)&lt;'Summary&amp;Assumptions'!$G$32*$B320,$D320&gt;='Summary&amp;Assumptions'!$D$17,BH$47&gt;=$D320,BH$47&lt;=EDATE($D320,'Summary&amp;Assumptions'!$G$32))*$B320+AND(BH$56&lt;'Summary&amp;Assumptions'!$J$31,BH$47&gt;=$FO320,BH$47&lt;=$FP320)*(('Summary&amp;Assumptions'!$H$25*$C320)*(1+'Summary&amp;Assumptions'!$J$29)^(BH$46-1))+AND(BH$56&lt;'Summary&amp;Assumptions'!$J$31,BH$47&gt;=$FQ320,BH$47&lt;=$FR320)*(('Summary&amp;Assumptions'!$H$25*$C320)*(1+'Summary&amp;Assumptions'!$J$29)^(BH$46-1))</f>
        <v>0</v>
      </c>
      <c r="BD320" s="588">
        <f>AND(BI$55&gt;0,SUM($E320:BC320)&lt;'Summary&amp;Assumptions'!$G$32*$B320,$D320&gt;='Summary&amp;Assumptions'!$D$17,BI$47&gt;=$D320,BI$47&lt;=EDATE($D320,'Summary&amp;Assumptions'!$G$32))*$B320+AND(BI$56&lt;'Summary&amp;Assumptions'!$J$31,BI$47&gt;=$FO320,BI$47&lt;=$FP320)*(('Summary&amp;Assumptions'!$H$25*$C320)*(1+'Summary&amp;Assumptions'!$J$29)^(BI$46-1))+AND(BI$56&lt;'Summary&amp;Assumptions'!$J$31,BI$47&gt;=$FQ320,BI$47&lt;=$FR320)*(('Summary&amp;Assumptions'!$H$25*$C320)*(1+'Summary&amp;Assumptions'!$J$29)^(BI$46-1))</f>
        <v>0</v>
      </c>
      <c r="BE320" s="588">
        <f>AND(BJ$55&gt;0,SUM($E320:BD320)&lt;'Summary&amp;Assumptions'!$G$32*$B320,$D320&gt;='Summary&amp;Assumptions'!$D$17,BJ$47&gt;=$D320,BJ$47&lt;=EDATE($D320,'Summary&amp;Assumptions'!$G$32))*$B320+AND(BJ$56&lt;'Summary&amp;Assumptions'!$J$31,BJ$47&gt;=$FO320,BJ$47&lt;=$FP320)*(('Summary&amp;Assumptions'!$H$25*$C320)*(1+'Summary&amp;Assumptions'!$J$29)^(BJ$46-1))+AND(BJ$56&lt;'Summary&amp;Assumptions'!$J$31,BJ$47&gt;=$FQ320,BJ$47&lt;=$FR320)*(('Summary&amp;Assumptions'!$H$25*$C320)*(1+'Summary&amp;Assumptions'!$J$29)^(BJ$46-1))</f>
        <v>0</v>
      </c>
      <c r="BF320" s="588">
        <f>AND(BK$55&gt;0,SUM($E320:BE320)&lt;'Summary&amp;Assumptions'!$G$32*$B320,$D320&gt;='Summary&amp;Assumptions'!$D$17,BK$47&gt;=$D320,BK$47&lt;=EDATE($D320,'Summary&amp;Assumptions'!$G$32))*$B320+AND(BK$56&lt;'Summary&amp;Assumptions'!$J$31,BK$47&gt;=$FO320,BK$47&lt;=$FP320)*(('Summary&amp;Assumptions'!$H$25*$C320)*(1+'Summary&amp;Assumptions'!$J$29)^(BK$46-1))+AND(BK$56&lt;'Summary&amp;Assumptions'!$J$31,BK$47&gt;=$FQ320,BK$47&lt;=$FR320)*(('Summary&amp;Assumptions'!$H$25*$C320)*(1+'Summary&amp;Assumptions'!$J$29)^(BK$46-1))</f>
        <v>0</v>
      </c>
      <c r="BG320" s="588">
        <f>AND(BL$55&gt;0,SUM($E320:BF320)&lt;'Summary&amp;Assumptions'!$G$32*$B320,$D320&gt;='Summary&amp;Assumptions'!$D$17,BL$47&gt;=$D320,BL$47&lt;=EDATE($D320,'Summary&amp;Assumptions'!$G$32))*$B320+AND(BL$56&lt;'Summary&amp;Assumptions'!$J$31,BL$47&gt;=$FO320,BL$47&lt;=$FP320)*(('Summary&amp;Assumptions'!$H$25*$C320)*(1+'Summary&amp;Assumptions'!$J$29)^(BL$46-1))+AND(BL$56&lt;'Summary&amp;Assumptions'!$J$31,BL$47&gt;=$FQ320,BL$47&lt;=$FR320)*(('Summary&amp;Assumptions'!$H$25*$C320)*(1+'Summary&amp;Assumptions'!$J$29)^(BL$46-1))</f>
        <v>0</v>
      </c>
      <c r="BH320" s="588">
        <f>AND(BM$55&gt;0,SUM($E320:BG320)&lt;'Summary&amp;Assumptions'!$G$32*$B320,$D320&gt;='Summary&amp;Assumptions'!$D$17,BM$47&gt;=$D320,BM$47&lt;=EDATE($D320,'Summary&amp;Assumptions'!$G$32))*$B320+AND(BM$56&lt;'Summary&amp;Assumptions'!$J$31,BM$47&gt;=$FO320,BM$47&lt;=$FP320)*(('Summary&amp;Assumptions'!$H$25*$C320)*(1+'Summary&amp;Assumptions'!$J$29)^(BM$46-1))+AND(BM$56&lt;'Summary&amp;Assumptions'!$J$31,BM$47&gt;=$FQ320,BM$47&lt;=$FR320)*(('Summary&amp;Assumptions'!$H$25*$C320)*(1+'Summary&amp;Assumptions'!$J$29)^(BM$46-1))</f>
        <v>0</v>
      </c>
      <c r="BI320" s="588">
        <f>AND(BN$55&gt;0,SUM($E320:BH320)&lt;'Summary&amp;Assumptions'!$G$32*$B320,$D320&gt;='Summary&amp;Assumptions'!$D$17,BN$47&gt;=$D320,BN$47&lt;=EDATE($D320,'Summary&amp;Assumptions'!$G$32))*$B320+AND(BN$56&lt;'Summary&amp;Assumptions'!$J$31,BN$47&gt;=$FO320,BN$47&lt;=$FP320)*(('Summary&amp;Assumptions'!$H$25*$C320)*(1+'Summary&amp;Assumptions'!$J$29)^(BN$46-1))+AND(BN$56&lt;'Summary&amp;Assumptions'!$J$31,BN$47&gt;=$FQ320,BN$47&lt;=$FR320)*(('Summary&amp;Assumptions'!$H$25*$C320)*(1+'Summary&amp;Assumptions'!$J$29)^(BN$46-1))</f>
        <v>0</v>
      </c>
      <c r="BJ320" s="588">
        <f>AND(BO$55&gt;0,SUM($E320:BI320)&lt;'Summary&amp;Assumptions'!$G$32*$B320,$D320&gt;='Summary&amp;Assumptions'!$D$17,BO$47&gt;=$D320,BO$47&lt;=EDATE($D320,'Summary&amp;Assumptions'!$G$32))*$B320+AND(BO$56&lt;'Summary&amp;Assumptions'!$J$31,BO$47&gt;=$FO320,BO$47&lt;=$FP320)*(('Summary&amp;Assumptions'!$H$25*$C320)*(1+'Summary&amp;Assumptions'!$J$29)^(BO$46-1))+AND(BO$56&lt;'Summary&amp;Assumptions'!$J$31,BO$47&gt;=$FQ320,BO$47&lt;=$FR320)*(('Summary&amp;Assumptions'!$H$25*$C320)*(1+'Summary&amp;Assumptions'!$J$29)^(BO$46-1))</f>
        <v>0</v>
      </c>
      <c r="BK320" s="588">
        <f>AND(BP$55&gt;0,SUM($E320:BJ320)&lt;'Summary&amp;Assumptions'!$G$32*$B320,$D320&gt;='Summary&amp;Assumptions'!$D$17,BP$47&gt;=$D320,BP$47&lt;=EDATE($D320,'Summary&amp;Assumptions'!$G$32))*$B320+AND(BP$56&lt;'Summary&amp;Assumptions'!$J$31,BP$47&gt;=$FO320,BP$47&lt;=$FP320)*(('Summary&amp;Assumptions'!$H$25*$C320)*(1+'Summary&amp;Assumptions'!$J$29)^(BP$46-1))+AND(BP$56&lt;'Summary&amp;Assumptions'!$J$31,BP$47&gt;=$FQ320,BP$47&lt;=$FR320)*(('Summary&amp;Assumptions'!$H$25*$C320)*(1+'Summary&amp;Assumptions'!$J$29)^(BP$46-1))</f>
        <v>0</v>
      </c>
      <c r="BL320" s="588">
        <f>AND(BQ$55&gt;0,SUM($E320:BK320)&lt;'Summary&amp;Assumptions'!$G$32*$B320,$D320&gt;='Summary&amp;Assumptions'!$D$17,BQ$47&gt;=$D320,BQ$47&lt;=EDATE($D320,'Summary&amp;Assumptions'!$G$32))*$B320+AND(BQ$56&lt;'Summary&amp;Assumptions'!$J$31,BQ$47&gt;=$FO320,BQ$47&lt;=$FP320)*(('Summary&amp;Assumptions'!$H$25*$C320)*(1+'Summary&amp;Assumptions'!$J$29)^(BQ$46-1))+AND(BQ$56&lt;'Summary&amp;Assumptions'!$J$31,BQ$47&gt;=$FQ320,BQ$47&lt;=$FR320)*(('Summary&amp;Assumptions'!$H$25*$C320)*(1+'Summary&amp;Assumptions'!$J$29)^(BQ$46-1))</f>
        <v>0</v>
      </c>
      <c r="BM320" s="588">
        <f>AND(BR$55&gt;0,SUM($E320:BL320)&lt;'Summary&amp;Assumptions'!$G$32*$B320,$D320&gt;='Summary&amp;Assumptions'!$D$17,BR$47&gt;=$D320,BR$47&lt;=EDATE($D320,'Summary&amp;Assumptions'!$G$32))*$B320+AND(BR$56&lt;'Summary&amp;Assumptions'!$J$31,BR$47&gt;=$FO320,BR$47&lt;=$FP320)*(('Summary&amp;Assumptions'!$H$25*$C320)*(1+'Summary&amp;Assumptions'!$J$29)^(BR$46-1))+AND(BR$56&lt;'Summary&amp;Assumptions'!$J$31,BR$47&gt;=$FQ320,BR$47&lt;=$FR320)*(('Summary&amp;Assumptions'!$H$25*$C320)*(1+'Summary&amp;Assumptions'!$J$29)^(BR$46-1))</f>
        <v>0</v>
      </c>
      <c r="BN320" s="588">
        <f>AND(BS$55&gt;0,SUM($E320:BM320)&lt;'Summary&amp;Assumptions'!$G$32*$B320,$D320&gt;='Summary&amp;Assumptions'!$D$17,BS$47&gt;=$D320,BS$47&lt;=EDATE($D320,'Summary&amp;Assumptions'!$G$32))*$B320+AND(BS$56&lt;'Summary&amp;Assumptions'!$J$31,BS$47&gt;=$FO320,BS$47&lt;=$FP320)*(('Summary&amp;Assumptions'!$H$25*$C320)*(1+'Summary&amp;Assumptions'!$J$29)^(BS$46-1))+AND(BS$56&lt;'Summary&amp;Assumptions'!$J$31,BS$47&gt;=$FQ320,BS$47&lt;=$FR320)*(('Summary&amp;Assumptions'!$H$25*$C320)*(1+'Summary&amp;Assumptions'!$J$29)^(BS$46-1))</f>
        <v>0</v>
      </c>
      <c r="BO320" s="588">
        <f>AND(BT$55&gt;0,SUM($E320:BN320)&lt;'Summary&amp;Assumptions'!$G$32*$B320,$D320&gt;='Summary&amp;Assumptions'!$D$17,BT$47&gt;=$D320,BT$47&lt;=EDATE($D320,'Summary&amp;Assumptions'!$G$32))*$B320+AND(BT$56&lt;'Summary&amp;Assumptions'!$J$31,BT$47&gt;=$FO320,BT$47&lt;=$FP320)*(('Summary&amp;Assumptions'!$H$25*$C320)*(1+'Summary&amp;Assumptions'!$J$29)^(BT$46-1))+AND(BT$56&lt;'Summary&amp;Assumptions'!$J$31,BT$47&gt;=$FQ320,BT$47&lt;=$FR320)*(('Summary&amp;Assumptions'!$H$25*$C320)*(1+'Summary&amp;Assumptions'!$J$29)^(BT$46-1))</f>
        <v>0</v>
      </c>
      <c r="BP320" s="588">
        <f>AND(BU$55&gt;0,SUM($E320:BO320)&lt;'Summary&amp;Assumptions'!$G$32*$B320,$D320&gt;='Summary&amp;Assumptions'!$D$17,BU$47&gt;=$D320,BU$47&lt;=EDATE($D320,'Summary&amp;Assumptions'!$G$32))*$B320+AND(BU$56&lt;'Summary&amp;Assumptions'!$J$31,BU$47&gt;=$FO320,BU$47&lt;=$FP320)*(('Summary&amp;Assumptions'!$H$25*$C320)*(1+'Summary&amp;Assumptions'!$J$29)^(BU$46-1))+AND(BU$56&lt;'Summary&amp;Assumptions'!$J$31,BU$47&gt;=$FQ320,BU$47&lt;=$FR320)*(('Summary&amp;Assumptions'!$H$25*$C320)*(1+'Summary&amp;Assumptions'!$J$29)^(BU$46-1))</f>
        <v>0</v>
      </c>
      <c r="BQ320" s="588">
        <f>AND(BV$55&gt;0,SUM($E320:BP320)&lt;'Summary&amp;Assumptions'!$G$32*$B320,$D320&gt;='Summary&amp;Assumptions'!$D$17,BV$47&gt;=$D320,BV$47&lt;=EDATE($D320,'Summary&amp;Assumptions'!$G$32))*$B320+AND(BV$56&lt;'Summary&amp;Assumptions'!$J$31,BV$47&gt;=$FO320,BV$47&lt;=$FP320)*(('Summary&amp;Assumptions'!$H$25*$C320)*(1+'Summary&amp;Assumptions'!$J$29)^(BV$46-1))+AND(BV$56&lt;'Summary&amp;Assumptions'!$J$31,BV$47&gt;=$FQ320,BV$47&lt;=$FR320)*(('Summary&amp;Assumptions'!$H$25*$C320)*(1+'Summary&amp;Assumptions'!$J$29)^(BV$46-1))</f>
        <v>0</v>
      </c>
      <c r="BR320" s="588">
        <f>AND(BW$55&gt;0,SUM($E320:BQ320)&lt;'Summary&amp;Assumptions'!$G$32*$B320,$D320&gt;='Summary&amp;Assumptions'!$D$17,BW$47&gt;=$D320,BW$47&lt;=EDATE($D320,'Summary&amp;Assumptions'!$G$32))*$B320+AND(BW$56&lt;'Summary&amp;Assumptions'!$J$31,BW$47&gt;=$FO320,BW$47&lt;=$FP320)*(('Summary&amp;Assumptions'!$H$25*$C320)*(1+'Summary&amp;Assumptions'!$J$29)^(BW$46-1))+AND(BW$56&lt;'Summary&amp;Assumptions'!$J$31,BW$47&gt;=$FQ320,BW$47&lt;=$FR320)*(('Summary&amp;Assumptions'!$H$25*$C320)*(1+'Summary&amp;Assumptions'!$J$29)^(BW$46-1))</f>
        <v>0</v>
      </c>
      <c r="BS320" s="588">
        <f>AND(BX$55&gt;0,SUM($E320:BR320)&lt;'Summary&amp;Assumptions'!$G$32*$B320,$D320&gt;='Summary&amp;Assumptions'!$D$17,BX$47&gt;=$D320,BX$47&lt;=EDATE($D320,'Summary&amp;Assumptions'!$G$32))*$B320+AND(BX$56&lt;'Summary&amp;Assumptions'!$J$31,BX$47&gt;=$FO320,BX$47&lt;=$FP320)*(('Summary&amp;Assumptions'!$H$25*$C320)*(1+'Summary&amp;Assumptions'!$J$29)^(BX$46-1))+AND(BX$56&lt;'Summary&amp;Assumptions'!$J$31,BX$47&gt;=$FQ320,BX$47&lt;=$FR320)*(('Summary&amp;Assumptions'!$H$25*$C320)*(1+'Summary&amp;Assumptions'!$J$29)^(BX$46-1))</f>
        <v>0</v>
      </c>
      <c r="BT320" s="588">
        <f>AND(BY$55&gt;0,SUM($E320:BS320)&lt;'Summary&amp;Assumptions'!$G$32*$B320,$D320&gt;='Summary&amp;Assumptions'!$D$17,BY$47&gt;=$D320,BY$47&lt;=EDATE($D320,'Summary&amp;Assumptions'!$G$32))*$B320+AND(BY$56&lt;'Summary&amp;Assumptions'!$J$31,BY$47&gt;=$FO320,BY$47&lt;=$FP320)*(('Summary&amp;Assumptions'!$H$25*$C320)*(1+'Summary&amp;Assumptions'!$J$29)^(BY$46-1))+AND(BY$56&lt;'Summary&amp;Assumptions'!$J$31,BY$47&gt;=$FQ320,BY$47&lt;=$FR320)*(('Summary&amp;Assumptions'!$H$25*$C320)*(1+'Summary&amp;Assumptions'!$J$29)^(BY$46-1))</f>
        <v>0</v>
      </c>
      <c r="BU320" s="588">
        <f>AND(BZ$55&gt;0,SUM($E320:BT320)&lt;'Summary&amp;Assumptions'!$G$32*$B320,$D320&gt;='Summary&amp;Assumptions'!$D$17,BZ$47&gt;=$D320,BZ$47&lt;=EDATE($D320,'Summary&amp;Assumptions'!$G$32))*$B320+AND(BZ$56&lt;'Summary&amp;Assumptions'!$J$31,BZ$47&gt;=$FO320,BZ$47&lt;=$FP320)*(('Summary&amp;Assumptions'!$H$25*$C320)*(1+'Summary&amp;Assumptions'!$J$29)^(BZ$46-1))+AND(BZ$56&lt;'Summary&amp;Assumptions'!$J$31,BZ$47&gt;=$FQ320,BZ$47&lt;=$FR320)*(('Summary&amp;Assumptions'!$H$25*$C320)*(1+'Summary&amp;Assumptions'!$J$29)^(BZ$46-1))</f>
        <v>0</v>
      </c>
      <c r="BV320" s="588">
        <f>AND(CA$55&gt;0,SUM($E320:BU320)&lt;'Summary&amp;Assumptions'!$G$32*$B320,$D320&gt;='Summary&amp;Assumptions'!$D$17,CA$47&gt;=$D320,CA$47&lt;=EDATE($D320,'Summary&amp;Assumptions'!$G$32))*$B320+AND(CA$56&lt;'Summary&amp;Assumptions'!$J$31,CA$47&gt;=$FO320,CA$47&lt;=$FP320)*(('Summary&amp;Assumptions'!$H$25*$C320)*(1+'Summary&amp;Assumptions'!$J$29)^(CA$46-1))+AND(CA$56&lt;'Summary&amp;Assumptions'!$J$31,CA$47&gt;=$FQ320,CA$47&lt;=$FR320)*(('Summary&amp;Assumptions'!$H$25*$C320)*(1+'Summary&amp;Assumptions'!$J$29)^(CA$46-1))</f>
        <v>0</v>
      </c>
      <c r="BW320" s="588">
        <f>AND(CB$55&gt;0,SUM($E320:BV320)&lt;'Summary&amp;Assumptions'!$G$32*$B320,$D320&gt;='Summary&amp;Assumptions'!$D$17,CB$47&gt;=$D320,CB$47&lt;=EDATE($D320,'Summary&amp;Assumptions'!$G$32))*$B320+AND(CB$56&lt;'Summary&amp;Assumptions'!$J$31,CB$47&gt;=$FO320,CB$47&lt;=$FP320)*(('Summary&amp;Assumptions'!$H$25*$C320)*(1+'Summary&amp;Assumptions'!$J$29)^(CB$46-1))+AND(CB$56&lt;'Summary&amp;Assumptions'!$J$31,CB$47&gt;=$FQ320,CB$47&lt;=$FR320)*(('Summary&amp;Assumptions'!$H$25*$C320)*(1+'Summary&amp;Assumptions'!$J$29)^(CB$46-1))</f>
        <v>0</v>
      </c>
      <c r="BX320" s="588">
        <f>AND(CC$55&gt;0,SUM($E320:BW320)&lt;'Summary&amp;Assumptions'!$G$32*$B320,$D320&gt;='Summary&amp;Assumptions'!$D$17,CC$47&gt;=$D320,CC$47&lt;=EDATE($D320,'Summary&amp;Assumptions'!$G$32))*$B320+AND(CC$56&lt;'Summary&amp;Assumptions'!$J$31,CC$47&gt;=$FO320,CC$47&lt;=$FP320)*(('Summary&amp;Assumptions'!$H$25*$C320)*(1+'Summary&amp;Assumptions'!$J$29)^(CC$46-1))+AND(CC$56&lt;'Summary&amp;Assumptions'!$J$31,CC$47&gt;=$FQ320,CC$47&lt;=$FR320)*(('Summary&amp;Assumptions'!$H$25*$C320)*(1+'Summary&amp;Assumptions'!$J$29)^(CC$46-1))</f>
        <v>0</v>
      </c>
      <c r="BY320" s="588">
        <f>AND(CD$55&gt;0,SUM($E320:BX320)&lt;'Summary&amp;Assumptions'!$G$32*$B320,$D320&gt;='Summary&amp;Assumptions'!$D$17,CD$47&gt;=$D320,CD$47&lt;=EDATE($D320,'Summary&amp;Assumptions'!$G$32))*$B320+AND(CD$56&lt;'Summary&amp;Assumptions'!$J$31,CD$47&gt;=$FO320,CD$47&lt;=$FP320)*(('Summary&amp;Assumptions'!$H$25*$C320)*(1+'Summary&amp;Assumptions'!$J$29)^(CD$46-1))+AND(CD$56&lt;'Summary&amp;Assumptions'!$J$31,CD$47&gt;=$FQ320,CD$47&lt;=$FR320)*(('Summary&amp;Assumptions'!$H$25*$C320)*(1+'Summary&amp;Assumptions'!$J$29)^(CD$46-1))</f>
        <v>0</v>
      </c>
      <c r="BZ320" s="588">
        <f>AND(CE$55&gt;0,SUM($E320:BY320)&lt;'Summary&amp;Assumptions'!$G$32*$B320,$D320&gt;='Summary&amp;Assumptions'!$D$17,CE$47&gt;=$D320,CE$47&lt;=EDATE($D320,'Summary&amp;Assumptions'!$G$32))*$B320+AND(CE$56&lt;'Summary&amp;Assumptions'!$J$31,CE$47&gt;=$FO320,CE$47&lt;=$FP320)*(('Summary&amp;Assumptions'!$H$25*$C320)*(1+'Summary&amp;Assumptions'!$J$29)^(CE$46-1))+AND(CE$56&lt;'Summary&amp;Assumptions'!$J$31,CE$47&gt;=$FQ320,CE$47&lt;=$FR320)*(('Summary&amp;Assumptions'!$H$25*$C320)*(1+'Summary&amp;Assumptions'!$J$29)^(CE$46-1))</f>
        <v>0</v>
      </c>
      <c r="CA320" s="588">
        <f>AND(CF$55&gt;0,SUM($E320:BZ320)&lt;'Summary&amp;Assumptions'!$G$32*$B320,$D320&gt;='Summary&amp;Assumptions'!$D$17,CF$47&gt;=$D320,CF$47&lt;=EDATE($D320,'Summary&amp;Assumptions'!$G$32))*$B320+AND(CF$56&lt;'Summary&amp;Assumptions'!$J$31,CF$47&gt;=$FO320,CF$47&lt;=$FP320)*(('Summary&amp;Assumptions'!$H$25*$C320)*(1+'Summary&amp;Assumptions'!$J$29)^(CF$46-1))+AND(CF$56&lt;'Summary&amp;Assumptions'!$J$31,CF$47&gt;=$FQ320,CF$47&lt;=$FR320)*(('Summary&amp;Assumptions'!$H$25*$C320)*(1+'Summary&amp;Assumptions'!$J$29)^(CF$46-1))</f>
        <v>0</v>
      </c>
      <c r="CB320" s="588">
        <f>AND(CG$55&gt;0,SUM($E320:CA320)&lt;'Summary&amp;Assumptions'!$G$32*$B320,$D320&gt;='Summary&amp;Assumptions'!$D$17,CG$47&gt;=$D320,CG$47&lt;=EDATE($D320,'Summary&amp;Assumptions'!$G$32))*$B320+AND(CG$56&lt;'Summary&amp;Assumptions'!$J$31,CG$47&gt;=$FO320,CG$47&lt;=$FP320)*(('Summary&amp;Assumptions'!$H$25*$C320)*(1+'Summary&amp;Assumptions'!$J$29)^(CG$46-1))+AND(CG$56&lt;'Summary&amp;Assumptions'!$J$31,CG$47&gt;=$FQ320,CG$47&lt;=$FR320)*(('Summary&amp;Assumptions'!$H$25*$C320)*(1+'Summary&amp;Assumptions'!$J$29)^(CG$46-1))</f>
        <v>0</v>
      </c>
      <c r="CC320" s="588">
        <f>AND(CH$55&gt;0,SUM($E320:CB320)&lt;'Summary&amp;Assumptions'!$G$32*$B320,$D320&gt;='Summary&amp;Assumptions'!$D$17,CH$47&gt;=$D320,CH$47&lt;=EDATE($D320,'Summary&amp;Assumptions'!$G$32))*$B320+AND(CH$56&lt;'Summary&amp;Assumptions'!$J$31,CH$47&gt;=$FO320,CH$47&lt;=$FP320)*(('Summary&amp;Assumptions'!$H$25*$C320)*(1+'Summary&amp;Assumptions'!$J$29)^(CH$46-1))+AND(CH$56&lt;'Summary&amp;Assumptions'!$J$31,CH$47&gt;=$FQ320,CH$47&lt;=$FR320)*(('Summary&amp;Assumptions'!$H$25*$C320)*(1+'Summary&amp;Assumptions'!$J$29)^(CH$46-1))</f>
        <v>0</v>
      </c>
      <c r="CD320" s="588">
        <f>AND(CI$55&gt;0,SUM($E320:CC320)&lt;'Summary&amp;Assumptions'!$G$32*$B320,$D320&gt;='Summary&amp;Assumptions'!$D$17,CI$47&gt;=$D320,CI$47&lt;=EDATE($D320,'Summary&amp;Assumptions'!$G$32))*$B320+AND(CI$56&lt;'Summary&amp;Assumptions'!$J$31,CI$47&gt;=$FO320,CI$47&lt;=$FP320)*(('Summary&amp;Assumptions'!$H$25*$C320)*(1+'Summary&amp;Assumptions'!$J$29)^(CI$46-1))+AND(CI$56&lt;'Summary&amp;Assumptions'!$J$31,CI$47&gt;=$FQ320,CI$47&lt;=$FR320)*(('Summary&amp;Assumptions'!$H$25*$C320)*(1+'Summary&amp;Assumptions'!$J$29)^(CI$46-1))</f>
        <v>0</v>
      </c>
      <c r="CE320" s="588">
        <f>AND(CJ$55&gt;0,SUM($E320:CD320)&lt;'Summary&amp;Assumptions'!$G$32*$B320,$D320&gt;='Summary&amp;Assumptions'!$D$17,CJ$47&gt;=$D320,CJ$47&lt;=EDATE($D320,'Summary&amp;Assumptions'!$G$32))*$B320+AND(CJ$56&lt;'Summary&amp;Assumptions'!$J$31,CJ$47&gt;=$FO320,CJ$47&lt;=$FP320)*(('Summary&amp;Assumptions'!$H$25*$C320)*(1+'Summary&amp;Assumptions'!$J$29)^(CJ$46-1))+AND(CJ$56&lt;'Summary&amp;Assumptions'!$J$31,CJ$47&gt;=$FQ320,CJ$47&lt;=$FR320)*(('Summary&amp;Assumptions'!$H$25*$C320)*(1+'Summary&amp;Assumptions'!$J$29)^(CJ$46-1))</f>
        <v>0</v>
      </c>
      <c r="CF320" s="588">
        <f>AND(CK$55&gt;0,SUM($E320:CE320)&lt;'Summary&amp;Assumptions'!$G$32*$B320,$D320&gt;='Summary&amp;Assumptions'!$D$17,CK$47&gt;=$D320,CK$47&lt;=EDATE($D320,'Summary&amp;Assumptions'!$G$32))*$B320+AND(CK$56&lt;'Summary&amp;Assumptions'!$J$31,CK$47&gt;=$FO320,CK$47&lt;=$FP320)*(('Summary&amp;Assumptions'!$H$25*$C320)*(1+'Summary&amp;Assumptions'!$J$29)^(CK$46-1))+AND(CK$56&lt;'Summary&amp;Assumptions'!$J$31,CK$47&gt;=$FQ320,CK$47&lt;=$FR320)*(('Summary&amp;Assumptions'!$H$25*$C320)*(1+'Summary&amp;Assumptions'!$J$29)^(CK$46-1))</f>
        <v>0</v>
      </c>
      <c r="CG320" s="588">
        <f>AND(CL$55&gt;0,SUM($E320:CF320)&lt;'Summary&amp;Assumptions'!$G$32*$B320,$D320&gt;='Summary&amp;Assumptions'!$D$17,CL$47&gt;=$D320,CL$47&lt;=EDATE($D320,'Summary&amp;Assumptions'!$G$32))*$B320+AND(CL$56&lt;'Summary&amp;Assumptions'!$J$31,CL$47&gt;=$FO320,CL$47&lt;=$FP320)*(('Summary&amp;Assumptions'!$H$25*$C320)*(1+'Summary&amp;Assumptions'!$J$29)^(CL$46-1))+AND(CL$56&lt;'Summary&amp;Assumptions'!$J$31,CL$47&gt;=$FQ320,CL$47&lt;=$FR320)*(('Summary&amp;Assumptions'!$H$25*$C320)*(1+'Summary&amp;Assumptions'!$J$29)^(CL$46-1))</f>
        <v>0</v>
      </c>
      <c r="CH320" s="588">
        <f>AND(CM$55&gt;0,SUM($E320:CG320)&lt;'Summary&amp;Assumptions'!$G$32*$B320,$D320&gt;='Summary&amp;Assumptions'!$D$17,CM$47&gt;=$D320,CM$47&lt;=EDATE($D320,'Summary&amp;Assumptions'!$G$32))*$B320+AND(CM$56&lt;'Summary&amp;Assumptions'!$J$31,CM$47&gt;=$FO320,CM$47&lt;=$FP320)*(('Summary&amp;Assumptions'!$H$25*$C320)*(1+'Summary&amp;Assumptions'!$J$29)^(CM$46-1))+AND(CM$56&lt;'Summary&amp;Assumptions'!$J$31,CM$47&gt;=$FQ320,CM$47&lt;=$FR320)*(('Summary&amp;Assumptions'!$H$25*$C320)*(1+'Summary&amp;Assumptions'!$J$29)^(CM$46-1))</f>
        <v>0</v>
      </c>
      <c r="CI320" s="588">
        <f>AND(CN$55&gt;0,SUM($E320:CH320)&lt;'Summary&amp;Assumptions'!$G$32*$B320,$D320&gt;='Summary&amp;Assumptions'!$D$17,CN$47&gt;=$D320,CN$47&lt;=EDATE($D320,'Summary&amp;Assumptions'!$G$32))*$B320+AND(CN$56&lt;'Summary&amp;Assumptions'!$J$31,CN$47&gt;=$FO320,CN$47&lt;=$FP320)*(('Summary&amp;Assumptions'!$H$25*$C320)*(1+'Summary&amp;Assumptions'!$J$29)^(CN$46-1))+AND(CN$56&lt;'Summary&amp;Assumptions'!$J$31,CN$47&gt;=$FQ320,CN$47&lt;=$FR320)*(('Summary&amp;Assumptions'!$H$25*$C320)*(1+'Summary&amp;Assumptions'!$J$29)^(CN$46-1))</f>
        <v>0</v>
      </c>
      <c r="CJ320" s="588">
        <f>AND(CO$55&gt;0,SUM($E320:CI320)&lt;'Summary&amp;Assumptions'!$G$32*$B320,$D320&gt;='Summary&amp;Assumptions'!$D$17,CO$47&gt;=$D320,CO$47&lt;=EDATE($D320,'Summary&amp;Assumptions'!$G$32))*$B320+AND(CO$56&lt;'Summary&amp;Assumptions'!$J$31,CO$47&gt;=$FO320,CO$47&lt;=$FP320)*(('Summary&amp;Assumptions'!$H$25*$C320)*(1+'Summary&amp;Assumptions'!$J$29)^(CO$46-1))+AND(CO$56&lt;'Summary&amp;Assumptions'!$J$31,CO$47&gt;=$FQ320,CO$47&lt;=$FR320)*(('Summary&amp;Assumptions'!$H$25*$C320)*(1+'Summary&amp;Assumptions'!$J$29)^(CO$46-1))</f>
        <v>0</v>
      </c>
      <c r="CK320" s="588">
        <f>AND(CP$55&gt;0,SUM($E320:CJ320)&lt;'Summary&amp;Assumptions'!$G$32*$B320,$D320&gt;='Summary&amp;Assumptions'!$D$17,CP$47&gt;=$D320,CP$47&lt;=EDATE($D320,'Summary&amp;Assumptions'!$G$32))*$B320+AND(CP$56&lt;'Summary&amp;Assumptions'!$J$31,CP$47&gt;=$FO320,CP$47&lt;=$FP320)*(('Summary&amp;Assumptions'!$H$25*$C320)*(1+'Summary&amp;Assumptions'!$J$29)^(CP$46-1))+AND(CP$56&lt;'Summary&amp;Assumptions'!$J$31,CP$47&gt;=$FQ320,CP$47&lt;=$FR320)*(('Summary&amp;Assumptions'!$H$25*$C320)*(1+'Summary&amp;Assumptions'!$J$29)^(CP$46-1))</f>
        <v>0</v>
      </c>
      <c r="CL320" s="588">
        <f>AND(CQ$55&gt;0,SUM($E320:CK320)&lt;'Summary&amp;Assumptions'!$G$32*$B320,$D320&gt;='Summary&amp;Assumptions'!$D$17,CQ$47&gt;=$D320,CQ$47&lt;=EDATE($D320,'Summary&amp;Assumptions'!$G$32))*$B320+AND(CQ$56&lt;'Summary&amp;Assumptions'!$J$31,CQ$47&gt;=$FO320,CQ$47&lt;=$FP320)*(('Summary&amp;Assumptions'!$H$25*$C320)*(1+'Summary&amp;Assumptions'!$J$29)^(CQ$46-1))+AND(CQ$56&lt;'Summary&amp;Assumptions'!$J$31,CQ$47&gt;=$FQ320,CQ$47&lt;=$FR320)*(('Summary&amp;Assumptions'!$H$25*$C320)*(1+'Summary&amp;Assumptions'!$J$29)^(CQ$46-1))</f>
        <v>0</v>
      </c>
      <c r="CM320" s="588">
        <f>AND(CR$55&gt;0,SUM($E320:CL320)&lt;'Summary&amp;Assumptions'!$G$32*$B320,$D320&gt;='Summary&amp;Assumptions'!$D$17,CR$47&gt;=$D320,CR$47&lt;=EDATE($D320,'Summary&amp;Assumptions'!$G$32))*$B320+AND(CR$56&lt;'Summary&amp;Assumptions'!$J$31,CR$47&gt;=$FO320,CR$47&lt;=$FP320)*(('Summary&amp;Assumptions'!$H$25*$C320)*(1+'Summary&amp;Assumptions'!$J$29)^(CR$46-1))+AND(CR$56&lt;'Summary&amp;Assumptions'!$J$31,CR$47&gt;=$FQ320,CR$47&lt;=$FR320)*(('Summary&amp;Assumptions'!$H$25*$C320)*(1+'Summary&amp;Assumptions'!$J$29)^(CR$46-1))</f>
        <v>0</v>
      </c>
      <c r="CN320" s="588">
        <f>AND(CS$55&gt;0,SUM($E320:CM320)&lt;'Summary&amp;Assumptions'!$G$32*$B320,$D320&gt;='Summary&amp;Assumptions'!$D$17,CS$47&gt;=$D320,CS$47&lt;=EDATE($D320,'Summary&amp;Assumptions'!$G$32))*$B320+AND(CS$56&lt;'Summary&amp;Assumptions'!$J$31,CS$47&gt;=$FO320,CS$47&lt;=$FP320)*(('Summary&amp;Assumptions'!$H$25*$C320)*(1+'Summary&amp;Assumptions'!$J$29)^(CS$46-1))+AND(CS$56&lt;'Summary&amp;Assumptions'!$J$31,CS$47&gt;=$FQ320,CS$47&lt;=$FR320)*(('Summary&amp;Assumptions'!$H$25*$C320)*(1+'Summary&amp;Assumptions'!$J$29)^(CS$46-1))</f>
        <v>0</v>
      </c>
      <c r="CO320" s="588">
        <f>AND(CT$55&gt;0,SUM($E320:CN320)&lt;'Summary&amp;Assumptions'!$G$32*$B320,$D320&gt;='Summary&amp;Assumptions'!$D$17,CT$47&gt;=$D320,CT$47&lt;=EDATE($D320,'Summary&amp;Assumptions'!$G$32))*$B320+AND(CT$56&lt;'Summary&amp;Assumptions'!$J$31,CT$47&gt;=$FO320,CT$47&lt;=$FP320)*(('Summary&amp;Assumptions'!$H$25*$C320)*(1+'Summary&amp;Assumptions'!$J$29)^(CT$46-1))+AND(CT$56&lt;'Summary&amp;Assumptions'!$J$31,CT$47&gt;=$FQ320,CT$47&lt;=$FR320)*(('Summary&amp;Assumptions'!$H$25*$C320)*(1+'Summary&amp;Assumptions'!$J$29)^(CT$46-1))</f>
        <v>0</v>
      </c>
      <c r="CP320" s="588">
        <f>AND(CU$55&gt;0,SUM($E320:CO320)&lt;'Summary&amp;Assumptions'!$G$32*$B320,$D320&gt;='Summary&amp;Assumptions'!$D$17,CU$47&gt;=$D320,CU$47&lt;=EDATE($D320,'Summary&amp;Assumptions'!$G$32))*$B320+AND(CU$56&lt;'Summary&amp;Assumptions'!$J$31,CU$47&gt;=$FO320,CU$47&lt;=$FP320)*(('Summary&amp;Assumptions'!$H$25*$C320)*(1+'Summary&amp;Assumptions'!$J$29)^(CU$46-1))+AND(CU$56&lt;'Summary&amp;Assumptions'!$J$31,CU$47&gt;=$FQ320,CU$47&lt;=$FR320)*(('Summary&amp;Assumptions'!$H$25*$C320)*(1+'Summary&amp;Assumptions'!$J$29)^(CU$46-1))</f>
        <v>0</v>
      </c>
      <c r="CQ320" s="588">
        <f>AND(CV$55&gt;0,SUM($E320:CP320)&lt;'Summary&amp;Assumptions'!$G$32*$B320,$D320&gt;='Summary&amp;Assumptions'!$D$17,CV$47&gt;=$D320,CV$47&lt;=EDATE($D320,'Summary&amp;Assumptions'!$G$32))*$B320+AND(CV$56&lt;'Summary&amp;Assumptions'!$J$31,CV$47&gt;=$FO320,CV$47&lt;=$FP320)*(('Summary&amp;Assumptions'!$H$25*$C320)*(1+'Summary&amp;Assumptions'!$J$29)^(CV$46-1))+AND(CV$56&lt;'Summary&amp;Assumptions'!$J$31,CV$47&gt;=$FQ320,CV$47&lt;=$FR320)*(('Summary&amp;Assumptions'!$H$25*$C320)*(1+'Summary&amp;Assumptions'!$J$29)^(CV$46-1))</f>
        <v>0</v>
      </c>
      <c r="CR320" s="588">
        <f>AND(CW$55&gt;0,SUM($E320:CQ320)&lt;'Summary&amp;Assumptions'!$G$32*$B320,$D320&gt;='Summary&amp;Assumptions'!$D$17,CW$47&gt;=$D320,CW$47&lt;=EDATE($D320,'Summary&amp;Assumptions'!$G$32))*$B320+AND(CW$56&lt;'Summary&amp;Assumptions'!$J$31,CW$47&gt;=$FO320,CW$47&lt;=$FP320)*(('Summary&amp;Assumptions'!$H$25*$C320)*(1+'Summary&amp;Assumptions'!$J$29)^(CW$46-1))+AND(CW$56&lt;'Summary&amp;Assumptions'!$J$31,CW$47&gt;=$FQ320,CW$47&lt;=$FR320)*(('Summary&amp;Assumptions'!$H$25*$C320)*(1+'Summary&amp;Assumptions'!$J$29)^(CW$46-1))</f>
        <v>0</v>
      </c>
      <c r="CS320" s="588">
        <f>AND(CX$55&gt;0,SUM($E320:CR320)&lt;'Summary&amp;Assumptions'!$G$32*$B320,$D320&gt;='Summary&amp;Assumptions'!$D$17,CX$47&gt;=$D320,CX$47&lt;=EDATE($D320,'Summary&amp;Assumptions'!$G$32))*$B320+AND(CX$56&lt;'Summary&amp;Assumptions'!$J$31,CX$47&gt;=$FO320,CX$47&lt;=$FP320)*(('Summary&amp;Assumptions'!$H$25*$C320)*(1+'Summary&amp;Assumptions'!$J$29)^(CX$46-1))+AND(CX$56&lt;'Summary&amp;Assumptions'!$J$31,CX$47&gt;=$FQ320,CX$47&lt;=$FR320)*(('Summary&amp;Assumptions'!$H$25*$C320)*(1+'Summary&amp;Assumptions'!$J$29)^(CX$46-1))</f>
        <v>0</v>
      </c>
      <c r="CT320" s="588">
        <f>AND(CY$55&gt;0,SUM($E320:CS320)&lt;'Summary&amp;Assumptions'!$G$32*$B320,$D320&gt;='Summary&amp;Assumptions'!$D$17,CY$47&gt;=$D320,CY$47&lt;=EDATE($D320,'Summary&amp;Assumptions'!$G$32))*$B320+AND(CY$56&lt;'Summary&amp;Assumptions'!$J$31,CY$47&gt;=$FO320,CY$47&lt;=$FP320)*(('Summary&amp;Assumptions'!$H$25*$C320)*(1+'Summary&amp;Assumptions'!$J$29)^(CY$46-1))+AND(CY$56&lt;'Summary&amp;Assumptions'!$J$31,CY$47&gt;=$FQ320,CY$47&lt;=$FR320)*(('Summary&amp;Assumptions'!$H$25*$C320)*(1+'Summary&amp;Assumptions'!$J$29)^(CY$46-1))</f>
        <v>0</v>
      </c>
      <c r="CU320" s="588">
        <f>AND(CZ$55&gt;0,SUM($E320:CT320)&lt;'Summary&amp;Assumptions'!$G$32*$B320,$D320&gt;='Summary&amp;Assumptions'!$D$17,CZ$47&gt;=$D320,CZ$47&lt;=EDATE($D320,'Summary&amp;Assumptions'!$G$32))*$B320+AND(CZ$56&lt;'Summary&amp;Assumptions'!$J$31,CZ$47&gt;=$FO320,CZ$47&lt;=$FP320)*(('Summary&amp;Assumptions'!$H$25*$C320)*(1+'Summary&amp;Assumptions'!$J$29)^(CZ$46-1))+AND(CZ$56&lt;'Summary&amp;Assumptions'!$J$31,CZ$47&gt;=$FQ320,CZ$47&lt;=$FR320)*(('Summary&amp;Assumptions'!$H$25*$C320)*(1+'Summary&amp;Assumptions'!$J$29)^(CZ$46-1))</f>
        <v>0</v>
      </c>
      <c r="CV320" s="588">
        <f>AND(DA$55&gt;0,SUM($E320:CU320)&lt;'Summary&amp;Assumptions'!$G$32*$B320,$D320&gt;='Summary&amp;Assumptions'!$D$17,DA$47&gt;=$D320,DA$47&lt;=EDATE($D320,'Summary&amp;Assumptions'!$G$32))*$B320+AND(DA$56&lt;'Summary&amp;Assumptions'!$J$31,DA$47&gt;=$FO320,DA$47&lt;=$FP320)*(('Summary&amp;Assumptions'!$H$25*$C320)*(1+'Summary&amp;Assumptions'!$J$29)^(DA$46-1))+AND(DA$56&lt;'Summary&amp;Assumptions'!$J$31,DA$47&gt;=$FQ320,DA$47&lt;=$FR320)*(('Summary&amp;Assumptions'!$H$25*$C320)*(1+'Summary&amp;Assumptions'!$J$29)^(DA$46-1))</f>
        <v>0</v>
      </c>
      <c r="CW320" s="588">
        <f>AND(DB$55&gt;0,SUM($E320:CV320)&lt;'Summary&amp;Assumptions'!$G$32*$B320,$D320&gt;='Summary&amp;Assumptions'!$D$17,DB$47&gt;=$D320,DB$47&lt;=EDATE($D320,'Summary&amp;Assumptions'!$G$32))*$B320+AND(DB$56&lt;'Summary&amp;Assumptions'!$J$31,DB$47&gt;=$FO320,DB$47&lt;=$FP320)*(('Summary&amp;Assumptions'!$H$25*$C320)*(1+'Summary&amp;Assumptions'!$J$29)^(DB$46-1))+AND(DB$56&lt;'Summary&amp;Assumptions'!$J$31,DB$47&gt;=$FQ320,DB$47&lt;=$FR320)*(('Summary&amp;Assumptions'!$H$25*$C320)*(1+'Summary&amp;Assumptions'!$J$29)^(DB$46-1))</f>
        <v>0</v>
      </c>
      <c r="CX320" s="588">
        <f>AND(DC$55&gt;0,SUM($E320:CW320)&lt;'Summary&amp;Assumptions'!$G$32*$B320,$D320&gt;='Summary&amp;Assumptions'!$D$17,DC$47&gt;=$D320,DC$47&lt;=EDATE($D320,'Summary&amp;Assumptions'!$G$32))*$B320+AND(DC$56&lt;'Summary&amp;Assumptions'!$J$31,DC$47&gt;=$FO320,DC$47&lt;=$FP320)*(('Summary&amp;Assumptions'!$H$25*$C320)*(1+'Summary&amp;Assumptions'!$J$29)^(DC$46-1))+AND(DC$56&lt;'Summary&amp;Assumptions'!$J$31,DC$47&gt;=$FQ320,DC$47&lt;=$FR320)*(('Summary&amp;Assumptions'!$H$25*$C320)*(1+'Summary&amp;Assumptions'!$J$29)^(DC$46-1))</f>
        <v>0</v>
      </c>
      <c r="CY320" s="588">
        <f>AND(DD$55&gt;0,SUM($E320:CX320)&lt;'Summary&amp;Assumptions'!$G$32*$B320,$D320&gt;='Summary&amp;Assumptions'!$D$17,DD$47&gt;=$D320,DD$47&lt;=EDATE($D320,'Summary&amp;Assumptions'!$G$32))*$B320+AND(DD$56&lt;'Summary&amp;Assumptions'!$J$31,DD$47&gt;=$FO320,DD$47&lt;=$FP320)*(('Summary&amp;Assumptions'!$H$25*$C320)*(1+'Summary&amp;Assumptions'!$J$29)^(DD$46-1))+AND(DD$56&lt;'Summary&amp;Assumptions'!$J$31,DD$47&gt;=$FQ320,DD$47&lt;=$FR320)*(('Summary&amp;Assumptions'!$H$25*$C320)*(1+'Summary&amp;Assumptions'!$J$29)^(DD$46-1))</f>
        <v>0</v>
      </c>
      <c r="CZ320" s="588">
        <f>AND(DE$55&gt;0,SUM($E320:CY320)&lt;'Summary&amp;Assumptions'!$G$32*$B320,$D320&gt;='Summary&amp;Assumptions'!$D$17,DE$47&gt;=$D320,DE$47&lt;=EDATE($D320,'Summary&amp;Assumptions'!$G$32))*$B320+AND(DE$56&lt;'Summary&amp;Assumptions'!$J$31,DE$47&gt;=$FO320,DE$47&lt;=$FP320)*(('Summary&amp;Assumptions'!$H$25*$C320)*(1+'Summary&amp;Assumptions'!$J$29)^(DE$46-1))+AND(DE$56&lt;'Summary&amp;Assumptions'!$J$31,DE$47&gt;=$FQ320,DE$47&lt;=$FR320)*(('Summary&amp;Assumptions'!$H$25*$C320)*(1+'Summary&amp;Assumptions'!$J$29)^(DE$46-1))</f>
        <v>0</v>
      </c>
      <c r="DA320" s="588">
        <f>AND(DF$55&gt;0,SUM($E320:CZ320)&lt;'Summary&amp;Assumptions'!$G$32*$B320,$D320&gt;='Summary&amp;Assumptions'!$D$17,DF$47&gt;=$D320,DF$47&lt;=EDATE($D320,'Summary&amp;Assumptions'!$G$32))*$B320+AND(DF$56&lt;'Summary&amp;Assumptions'!$J$31,DF$47&gt;=$FO320,DF$47&lt;=$FP320)*(('Summary&amp;Assumptions'!$H$25*$C320)*(1+'Summary&amp;Assumptions'!$J$29)^(DF$46-1))+AND(DF$56&lt;'Summary&amp;Assumptions'!$J$31,DF$47&gt;=$FQ320,DF$47&lt;=$FR320)*(('Summary&amp;Assumptions'!$H$25*$C320)*(1+'Summary&amp;Assumptions'!$J$29)^(DF$46-1))</f>
        <v>0</v>
      </c>
      <c r="DB320" s="588">
        <f>AND(DG$55&gt;0,SUM($E320:DA320)&lt;'Summary&amp;Assumptions'!$G$32*$B320,$D320&gt;='Summary&amp;Assumptions'!$D$17,DG$47&gt;=$D320,DG$47&lt;=EDATE($D320,'Summary&amp;Assumptions'!$G$32))*$B320+AND(DG$56&lt;'Summary&amp;Assumptions'!$J$31,DG$47&gt;=$FO320,DG$47&lt;=$FP320)*(('Summary&amp;Assumptions'!$H$25*$C320)*(1+'Summary&amp;Assumptions'!$J$29)^(DG$46-1))+AND(DG$56&lt;'Summary&amp;Assumptions'!$J$31,DG$47&gt;=$FQ320,DG$47&lt;=$FR320)*(('Summary&amp;Assumptions'!$H$25*$C320)*(1+'Summary&amp;Assumptions'!$J$29)^(DG$46-1))</f>
        <v>0</v>
      </c>
      <c r="DC320" s="588">
        <f>AND(DH$55&gt;0,SUM($E320:DB320)&lt;'Summary&amp;Assumptions'!$G$32*$B320,$D320&gt;='Summary&amp;Assumptions'!$D$17,DH$47&gt;=$D320,DH$47&lt;=EDATE($D320,'Summary&amp;Assumptions'!$G$32))*$B320+AND(DH$56&lt;'Summary&amp;Assumptions'!$J$31,DH$47&gt;=$FO320,DH$47&lt;=$FP320)*(('Summary&amp;Assumptions'!$H$25*$C320)*(1+'Summary&amp;Assumptions'!$J$29)^(DH$46-1))+AND(DH$56&lt;'Summary&amp;Assumptions'!$J$31,DH$47&gt;=$FQ320,DH$47&lt;=$FR320)*(('Summary&amp;Assumptions'!$H$25*$C320)*(1+'Summary&amp;Assumptions'!$J$29)^(DH$46-1))</f>
        <v>0</v>
      </c>
      <c r="DD320" s="588">
        <f>AND(DI$55&gt;0,SUM($E320:DC320)&lt;'Summary&amp;Assumptions'!$G$32*$B320,$D320&gt;='Summary&amp;Assumptions'!$D$17,DI$47&gt;=$D320,DI$47&lt;=EDATE($D320,'Summary&amp;Assumptions'!$G$32))*$B320+AND(DI$56&lt;'Summary&amp;Assumptions'!$J$31,DI$47&gt;=$FO320,DI$47&lt;=$FP320)*(('Summary&amp;Assumptions'!$H$25*$C320)*(1+'Summary&amp;Assumptions'!$J$29)^(DI$46-1))+AND(DI$56&lt;'Summary&amp;Assumptions'!$J$31,DI$47&gt;=$FQ320,DI$47&lt;=$FR320)*(('Summary&amp;Assumptions'!$H$25*$C320)*(1+'Summary&amp;Assumptions'!$J$29)^(DI$46-1))</f>
        <v>0</v>
      </c>
      <c r="DE320" s="588">
        <f>AND(DJ$55&gt;0,SUM($E320:DD320)&lt;'Summary&amp;Assumptions'!$G$32*$B320,$D320&gt;='Summary&amp;Assumptions'!$D$17,DJ$47&gt;=$D320,DJ$47&lt;=EDATE($D320,'Summary&amp;Assumptions'!$G$32))*$B320+AND(DJ$56&lt;'Summary&amp;Assumptions'!$J$31,DJ$47&gt;=$FO320,DJ$47&lt;=$FP320)*(('Summary&amp;Assumptions'!$H$25*$C320)*(1+'Summary&amp;Assumptions'!$J$29)^(DJ$46-1))+AND(DJ$56&lt;'Summary&amp;Assumptions'!$J$31,DJ$47&gt;=$FQ320,DJ$47&lt;=$FR320)*(('Summary&amp;Assumptions'!$H$25*$C320)*(1+'Summary&amp;Assumptions'!$J$29)^(DJ$46-1))</f>
        <v>0</v>
      </c>
      <c r="DF320" s="588">
        <f>AND(DK$55&gt;0,SUM($E320:DE320)&lt;'Summary&amp;Assumptions'!$G$32*$B320,$D320&gt;='Summary&amp;Assumptions'!$D$17,DK$47&gt;=$D320,DK$47&lt;=EDATE($D320,'Summary&amp;Assumptions'!$G$32))*$B320+AND(DK$56&lt;'Summary&amp;Assumptions'!$J$31,DK$47&gt;=$FO320,DK$47&lt;=$FP320)*(('Summary&amp;Assumptions'!$H$25*$C320)*(1+'Summary&amp;Assumptions'!$J$29)^(DK$46-1))+AND(DK$56&lt;'Summary&amp;Assumptions'!$J$31,DK$47&gt;=$FQ320,DK$47&lt;=$FR320)*(('Summary&amp;Assumptions'!$H$25*$C320)*(1+'Summary&amp;Assumptions'!$J$29)^(DK$46-1))</f>
        <v>0</v>
      </c>
      <c r="DG320" s="588">
        <f>AND(DL$55&gt;0,SUM($E320:DF320)&lt;'Summary&amp;Assumptions'!$G$32*$B320,$D320&gt;='Summary&amp;Assumptions'!$D$17,DL$47&gt;=$D320,DL$47&lt;=EDATE($D320,'Summary&amp;Assumptions'!$G$32))*$B320+AND(DL$56&lt;'Summary&amp;Assumptions'!$J$31,DL$47&gt;=$FO320,DL$47&lt;=$FP320)*(('Summary&amp;Assumptions'!$H$25*$C320)*(1+'Summary&amp;Assumptions'!$J$29)^(DL$46-1))+AND(DL$56&lt;'Summary&amp;Assumptions'!$J$31,DL$47&gt;=$FQ320,DL$47&lt;=$FR320)*(('Summary&amp;Assumptions'!$H$25*$C320)*(1+'Summary&amp;Assumptions'!$J$29)^(DL$46-1))</f>
        <v>0</v>
      </c>
      <c r="DH320" s="588">
        <f>AND(DM$55&gt;0,SUM($E320:DG320)&lt;'Summary&amp;Assumptions'!$G$32*$B320,$D320&gt;='Summary&amp;Assumptions'!$D$17,DM$47&gt;=$D320,DM$47&lt;=EDATE($D320,'Summary&amp;Assumptions'!$G$32))*$B320+AND(DM$56&lt;'Summary&amp;Assumptions'!$J$31,DM$47&gt;=$FO320,DM$47&lt;=$FP320)*(('Summary&amp;Assumptions'!$H$25*$C320)*(1+'Summary&amp;Assumptions'!$J$29)^(DM$46-1))+AND(DM$56&lt;'Summary&amp;Assumptions'!$J$31,DM$47&gt;=$FQ320,DM$47&lt;=$FR320)*(('Summary&amp;Assumptions'!$H$25*$C320)*(1+'Summary&amp;Assumptions'!$J$29)^(DM$46-1))</f>
        <v>0</v>
      </c>
      <c r="DI320" s="588">
        <f>AND(DN$55&gt;0,SUM($E320:DH320)&lt;'Summary&amp;Assumptions'!$G$32*$B320,$D320&gt;='Summary&amp;Assumptions'!$D$17,DN$47&gt;=$D320,DN$47&lt;=EDATE($D320,'Summary&amp;Assumptions'!$G$32))*$B320+AND(DN$56&lt;'Summary&amp;Assumptions'!$J$31,DN$47&gt;=$FO320,DN$47&lt;=$FP320)*(('Summary&amp;Assumptions'!$H$25*$C320)*(1+'Summary&amp;Assumptions'!$J$29)^(DN$46-1))+AND(DN$56&lt;'Summary&amp;Assumptions'!$J$31,DN$47&gt;=$FQ320,DN$47&lt;=$FR320)*(('Summary&amp;Assumptions'!$H$25*$C320)*(1+'Summary&amp;Assumptions'!$J$29)^(DN$46-1))</f>
        <v>0</v>
      </c>
      <c r="DJ320" s="588">
        <f>AND(DO$55&gt;0,SUM($E320:DI320)&lt;'Summary&amp;Assumptions'!$G$32*$B320,$D320&gt;='Summary&amp;Assumptions'!$D$17,DO$47&gt;=$D320,DO$47&lt;=EDATE($D320,'Summary&amp;Assumptions'!$G$32))*$B320+AND(DO$56&lt;'Summary&amp;Assumptions'!$J$31,DO$47&gt;=$FO320,DO$47&lt;=$FP320)*(('Summary&amp;Assumptions'!$H$25*$C320)*(1+'Summary&amp;Assumptions'!$J$29)^(DO$46-1))+AND(DO$56&lt;'Summary&amp;Assumptions'!$J$31,DO$47&gt;=$FQ320,DO$47&lt;=$FR320)*(('Summary&amp;Assumptions'!$H$25*$C320)*(1+'Summary&amp;Assumptions'!$J$29)^(DO$46-1))</f>
        <v>0</v>
      </c>
      <c r="DK320" s="588">
        <f>AND(DP$55&gt;0,SUM($E320:DJ320)&lt;'Summary&amp;Assumptions'!$G$32*$B320,$D320&gt;='Summary&amp;Assumptions'!$D$17,DP$47&gt;=$D320,DP$47&lt;=EDATE($D320,'Summary&amp;Assumptions'!$G$32))*$B320+AND(DP$56&lt;'Summary&amp;Assumptions'!$J$31,DP$47&gt;=$FO320,DP$47&lt;=$FP320)*(('Summary&amp;Assumptions'!$H$25*$C320)*(1+'Summary&amp;Assumptions'!$J$29)^(DP$46-1))+AND(DP$56&lt;'Summary&amp;Assumptions'!$J$31,DP$47&gt;=$FQ320,DP$47&lt;=$FR320)*(('Summary&amp;Assumptions'!$H$25*$C320)*(1+'Summary&amp;Assumptions'!$J$29)^(DP$46-1))</f>
        <v>0</v>
      </c>
      <c r="DL320" s="588">
        <f>AND(DQ$55&gt;0,SUM($E320:DK320)&lt;'Summary&amp;Assumptions'!$G$32*$B320,$D320&gt;='Summary&amp;Assumptions'!$D$17,DQ$47&gt;=$D320,DQ$47&lt;=EDATE($D320,'Summary&amp;Assumptions'!$G$32))*$B320+AND(DQ$56&lt;'Summary&amp;Assumptions'!$J$31,DQ$47&gt;=$FO320,DQ$47&lt;=$FP320)*(('Summary&amp;Assumptions'!$H$25*$C320)*(1+'Summary&amp;Assumptions'!$J$29)^(DQ$46-1))+AND(DQ$56&lt;'Summary&amp;Assumptions'!$J$31,DQ$47&gt;=$FQ320,DQ$47&lt;=$FR320)*(('Summary&amp;Assumptions'!$H$25*$C320)*(1+'Summary&amp;Assumptions'!$J$29)^(DQ$46-1))</f>
        <v>0</v>
      </c>
      <c r="DM320" s="588">
        <f>AND(DR$55&gt;0,SUM($E320:DL320)&lt;'Summary&amp;Assumptions'!$G$32*$B320,$D320&gt;='Summary&amp;Assumptions'!$D$17,DR$47&gt;=$D320,DR$47&lt;=EDATE($D320,'Summary&amp;Assumptions'!$G$32))*$B320+AND(DR$56&lt;'Summary&amp;Assumptions'!$J$31,DR$47&gt;=$FO320,DR$47&lt;=$FP320)*(('Summary&amp;Assumptions'!$H$25*$C320)*(1+'Summary&amp;Assumptions'!$J$29)^(DR$46-1))+AND(DR$56&lt;'Summary&amp;Assumptions'!$J$31,DR$47&gt;=$FQ320,DR$47&lt;=$FR320)*(('Summary&amp;Assumptions'!$H$25*$C320)*(1+'Summary&amp;Assumptions'!$J$29)^(DR$46-1))</f>
        <v>0</v>
      </c>
      <c r="DN320" s="588">
        <f>AND(DS$55&gt;0,SUM($E320:DM320)&lt;'Summary&amp;Assumptions'!$G$32*$B320,$D320&gt;='Summary&amp;Assumptions'!$D$17,DS$47&gt;=$D320,DS$47&lt;=EDATE($D320,'Summary&amp;Assumptions'!$G$32))*$B320+AND(DS$56&lt;'Summary&amp;Assumptions'!$J$31,DS$47&gt;=$FO320,DS$47&lt;=$FP320)*(('Summary&amp;Assumptions'!$H$25*$C320)*(1+'Summary&amp;Assumptions'!$J$29)^(DS$46-1))+AND(DS$56&lt;'Summary&amp;Assumptions'!$J$31,DS$47&gt;=$FQ320,DS$47&lt;=$FR320)*(('Summary&amp;Assumptions'!$H$25*$C320)*(1+'Summary&amp;Assumptions'!$J$29)^(DS$46-1))</f>
        <v>0</v>
      </c>
      <c r="DO320" s="588">
        <f>AND(DT$55&gt;0,SUM($E320:DN320)&lt;'Summary&amp;Assumptions'!$G$32*$B320,$D320&gt;='Summary&amp;Assumptions'!$D$17,DT$47&gt;=$D320,DT$47&lt;=EDATE($D320,'Summary&amp;Assumptions'!$G$32))*$B320+AND(DT$56&lt;'Summary&amp;Assumptions'!$J$31,DT$47&gt;=$FO320,DT$47&lt;=$FP320)*(('Summary&amp;Assumptions'!$H$25*$C320)*(1+'Summary&amp;Assumptions'!$J$29)^(DT$46-1))+AND(DT$56&lt;'Summary&amp;Assumptions'!$J$31,DT$47&gt;=$FQ320,DT$47&lt;=$FR320)*(('Summary&amp;Assumptions'!$H$25*$C320)*(1+'Summary&amp;Assumptions'!$J$29)^(DT$46-1))</f>
        <v>0</v>
      </c>
      <c r="DP320" s="588">
        <f>AND(DU$55&gt;0,SUM($E320:DO320)&lt;'Summary&amp;Assumptions'!$G$32*$B320,$D320&gt;='Summary&amp;Assumptions'!$D$17,DU$47&gt;=$D320,DU$47&lt;=EDATE($D320,'Summary&amp;Assumptions'!$G$32))*$B320+AND(DU$56&lt;'Summary&amp;Assumptions'!$J$31,DU$47&gt;=$FO320,DU$47&lt;=$FP320)*(('Summary&amp;Assumptions'!$H$25*$C320)*(1+'Summary&amp;Assumptions'!$J$29)^(DU$46-1))+AND(DU$56&lt;'Summary&amp;Assumptions'!$J$31,DU$47&gt;=$FQ320,DU$47&lt;=$FR320)*(('Summary&amp;Assumptions'!$H$25*$C320)*(1+'Summary&amp;Assumptions'!$J$29)^(DU$46-1))</f>
        <v>0</v>
      </c>
      <c r="DQ320" s="588">
        <f>AND(DV$55&gt;0,SUM($E320:DP320)&lt;'Summary&amp;Assumptions'!$G$32*$B320,$D320&gt;='Summary&amp;Assumptions'!$D$17,DV$47&gt;=$D320,DV$47&lt;=EDATE($D320,'Summary&amp;Assumptions'!$G$32))*$B320+AND(DV$56&lt;'Summary&amp;Assumptions'!$J$31,DV$47&gt;=$FO320,DV$47&lt;=$FP320)*(('Summary&amp;Assumptions'!$H$25*$C320)*(1+'Summary&amp;Assumptions'!$J$29)^(DV$46-1))+AND(DV$56&lt;'Summary&amp;Assumptions'!$J$31,DV$47&gt;=$FQ320,DV$47&lt;=$FR320)*(('Summary&amp;Assumptions'!$H$25*$C320)*(1+'Summary&amp;Assumptions'!$J$29)^(DV$46-1))</f>
        <v>0</v>
      </c>
      <c r="DR320" s="588">
        <f>AND(DW$55&gt;0,SUM($E320:DQ320)&lt;'Summary&amp;Assumptions'!$G$32*$B320,$D320&gt;='Summary&amp;Assumptions'!$D$17,DW$47&gt;=$D320,DW$47&lt;=EDATE($D320,'Summary&amp;Assumptions'!$G$32))*$B320+AND(DW$56&lt;'Summary&amp;Assumptions'!$J$31,DW$47&gt;=$FO320,DW$47&lt;=$FP320)*(('Summary&amp;Assumptions'!$H$25*$C320)*(1+'Summary&amp;Assumptions'!$J$29)^(DW$46-1))+AND(DW$56&lt;'Summary&amp;Assumptions'!$J$31,DW$47&gt;=$FQ320,DW$47&lt;=$FR320)*(('Summary&amp;Assumptions'!$H$25*$C320)*(1+'Summary&amp;Assumptions'!$J$29)^(DW$46-1))</f>
        <v>0</v>
      </c>
      <c r="DS320" s="588">
        <f>AND(DX$55&gt;0,SUM($E320:DR320)&lt;'Summary&amp;Assumptions'!$G$32*$B320,$D320&gt;='Summary&amp;Assumptions'!$D$17,DX$47&gt;=$D320,DX$47&lt;=EDATE($D320,'Summary&amp;Assumptions'!$G$32))*$B320+AND(DX$56&lt;'Summary&amp;Assumptions'!$J$31,DX$47&gt;=$FO320,DX$47&lt;=$FP320)*(('Summary&amp;Assumptions'!$H$25*$C320)*(1+'Summary&amp;Assumptions'!$J$29)^(DX$46-1))+AND(DX$56&lt;'Summary&amp;Assumptions'!$J$31,DX$47&gt;=$FQ320,DX$47&lt;=$FR320)*(('Summary&amp;Assumptions'!$H$25*$C320)*(1+'Summary&amp;Assumptions'!$J$29)^(DX$46-1))</f>
        <v>0</v>
      </c>
      <c r="DT320" s="588">
        <f>AND(DY$55&gt;0,SUM($E320:DS320)&lt;'Summary&amp;Assumptions'!$G$32*$B320,$D320&gt;='Summary&amp;Assumptions'!$D$17,DY$47&gt;=$D320,DY$47&lt;=EDATE($D320,'Summary&amp;Assumptions'!$G$32))*$B320+AND(DY$56&lt;'Summary&amp;Assumptions'!$J$31,DY$47&gt;=$FO320,DY$47&lt;=$FP320)*(('Summary&amp;Assumptions'!$H$25*$C320)*(1+'Summary&amp;Assumptions'!$J$29)^(DY$46-1))+AND(DY$56&lt;'Summary&amp;Assumptions'!$J$31,DY$47&gt;=$FQ320,DY$47&lt;=$FR320)*(('Summary&amp;Assumptions'!$H$25*$C320)*(1+'Summary&amp;Assumptions'!$J$29)^(DY$46-1))</f>
        <v>0</v>
      </c>
      <c r="DU320" s="588">
        <f>AND(DZ$55&gt;0,SUM($E320:DT320)&lt;'Summary&amp;Assumptions'!$G$32*$B320,$D320&gt;='Summary&amp;Assumptions'!$D$17,DZ$47&gt;=$D320,DZ$47&lt;=EDATE($D320,'Summary&amp;Assumptions'!$G$32))*$B320+AND(DZ$56&lt;'Summary&amp;Assumptions'!$J$31,DZ$47&gt;=$FO320,DZ$47&lt;=$FP320)*(('Summary&amp;Assumptions'!$H$25*$C320)*(1+'Summary&amp;Assumptions'!$J$29)^(DZ$46-1))+AND(DZ$56&lt;'Summary&amp;Assumptions'!$J$31,DZ$47&gt;=$FQ320,DZ$47&lt;=$FR320)*(('Summary&amp;Assumptions'!$H$25*$C320)*(1+'Summary&amp;Assumptions'!$J$29)^(DZ$46-1))</f>
        <v>0</v>
      </c>
      <c r="DV320" s="588">
        <f>AND(EA$55&gt;0,SUM($E320:DU320)&lt;'Summary&amp;Assumptions'!$G$32*$B320,$D320&gt;='Summary&amp;Assumptions'!$D$17,EA$47&gt;=$D320,EA$47&lt;=EDATE($D320,'Summary&amp;Assumptions'!$G$32))*$B320+AND(EA$56&lt;'Summary&amp;Assumptions'!$J$31,EA$47&gt;=$FO320,EA$47&lt;=$FP320)*(('Summary&amp;Assumptions'!$H$25*$C320)*(1+'Summary&amp;Assumptions'!$J$29)^(EA$46-1))+AND(EA$56&lt;'Summary&amp;Assumptions'!$J$31,EA$47&gt;=$FQ320,EA$47&lt;=$FR320)*(('Summary&amp;Assumptions'!$H$25*$C320)*(1+'Summary&amp;Assumptions'!$J$29)^(EA$46-1))</f>
        <v>0</v>
      </c>
      <c r="DW320" s="588">
        <f>AND(EB$55&gt;0,SUM($E320:DV320)&lt;'Summary&amp;Assumptions'!$G$32*$B320,$D320&gt;='Summary&amp;Assumptions'!$D$17,EB$47&gt;=$D320,EB$47&lt;=EDATE($D320,'Summary&amp;Assumptions'!$G$32))*$B320+AND(EB$56&lt;'Summary&amp;Assumptions'!$J$31,EB$47&gt;=$FO320,EB$47&lt;=$FP320)*(('Summary&amp;Assumptions'!$H$25*$C320)*(1+'Summary&amp;Assumptions'!$J$29)^(EB$46-1))+AND(EB$56&lt;'Summary&amp;Assumptions'!$J$31,EB$47&gt;=$FQ320,EB$47&lt;=$FR320)*(('Summary&amp;Assumptions'!$H$25*$C320)*(1+'Summary&amp;Assumptions'!$J$29)^(EB$46-1))</f>
        <v>0</v>
      </c>
      <c r="DX320" s="588">
        <f>AND(EC$55&gt;0,SUM($E320:DW320)&lt;'Summary&amp;Assumptions'!$G$32*$B320,$D320&gt;='Summary&amp;Assumptions'!$D$17,EC$47&gt;=$D320,EC$47&lt;=EDATE($D320,'Summary&amp;Assumptions'!$G$32))*$B320+AND(EC$56&lt;'Summary&amp;Assumptions'!$J$31,EC$47&gt;=$FO320,EC$47&lt;=$FP320)*(('Summary&amp;Assumptions'!$H$25*$C320)*(1+'Summary&amp;Assumptions'!$J$29)^(EC$46-1))+AND(EC$56&lt;'Summary&amp;Assumptions'!$J$31,EC$47&gt;=$FQ320,EC$47&lt;=$FR320)*(('Summary&amp;Assumptions'!$H$25*$C320)*(1+'Summary&amp;Assumptions'!$J$29)^(EC$46-1))</f>
        <v>0</v>
      </c>
      <c r="DY320" s="588">
        <f>AND(ED$55&gt;0,SUM($E320:DX320)&lt;'Summary&amp;Assumptions'!$G$32*$B320,$D320&gt;='Summary&amp;Assumptions'!$D$17,ED$47&gt;=$D320,ED$47&lt;=EDATE($D320,'Summary&amp;Assumptions'!$G$32))*$B320+AND(ED$56&lt;'Summary&amp;Assumptions'!$J$31,ED$47&gt;=$FO320,ED$47&lt;=$FP320)*(('Summary&amp;Assumptions'!$H$25*$C320)*(1+'Summary&amp;Assumptions'!$J$29)^(ED$46-1))+AND(ED$56&lt;'Summary&amp;Assumptions'!$J$31,ED$47&gt;=$FQ320,ED$47&lt;=$FR320)*(('Summary&amp;Assumptions'!$H$25*$C320)*(1+'Summary&amp;Assumptions'!$J$29)^(ED$46-1))</f>
        <v>0</v>
      </c>
      <c r="DZ320" s="588">
        <f>AND(EE$55&gt;0,SUM($E320:DY320)&lt;'Summary&amp;Assumptions'!$G$32*$B320,$D320&gt;='Summary&amp;Assumptions'!$D$17,EE$47&gt;=$D320,EE$47&lt;=EDATE($D320,'Summary&amp;Assumptions'!$G$32))*$B320+AND(EE$56&lt;'Summary&amp;Assumptions'!$J$31,EE$47&gt;=$FO320,EE$47&lt;=$FP320)*(('Summary&amp;Assumptions'!$H$25*$C320)*(1+'Summary&amp;Assumptions'!$J$29)^(EE$46-1))+AND(EE$56&lt;'Summary&amp;Assumptions'!$J$31,EE$47&gt;=$FQ320,EE$47&lt;=$FR320)*(('Summary&amp;Assumptions'!$H$25*$C320)*(1+'Summary&amp;Assumptions'!$J$29)^(EE$46-1))</f>
        <v>0</v>
      </c>
      <c r="EA320" s="588">
        <f>AND(EF$55&gt;0,SUM($E320:DZ320)&lt;'Summary&amp;Assumptions'!$G$32*$B320,$D320&gt;='Summary&amp;Assumptions'!$D$17,EF$47&gt;=$D320,EF$47&lt;=EDATE($D320,'Summary&amp;Assumptions'!$G$32))*$B320+AND(EF$56&lt;'Summary&amp;Assumptions'!$J$31,EF$47&gt;=$FO320,EF$47&lt;=$FP320)*(('Summary&amp;Assumptions'!$H$25*$C320)*(1+'Summary&amp;Assumptions'!$J$29)^(EF$46-1))+AND(EF$56&lt;'Summary&amp;Assumptions'!$J$31,EF$47&gt;=$FQ320,EF$47&lt;=$FR320)*(('Summary&amp;Assumptions'!$H$25*$C320)*(1+'Summary&amp;Assumptions'!$J$29)^(EF$46-1))</f>
        <v>0</v>
      </c>
      <c r="EB320" s="588">
        <f>AND(EG$55&gt;0,SUM($E320:EA320)&lt;'Summary&amp;Assumptions'!$G$32*$B320,$D320&gt;='Summary&amp;Assumptions'!$D$17,EG$47&gt;=$D320,EG$47&lt;=EDATE($D320,'Summary&amp;Assumptions'!$G$32))*$B320+AND(EG$56&lt;'Summary&amp;Assumptions'!$J$31,EG$47&gt;=$FO320,EG$47&lt;=$FP320)*(('Summary&amp;Assumptions'!$H$25*$C320)*(1+'Summary&amp;Assumptions'!$J$29)^(EG$46-1))+AND(EG$56&lt;'Summary&amp;Assumptions'!$J$31,EG$47&gt;=$FQ320,EG$47&lt;=$FR320)*(('Summary&amp;Assumptions'!$H$25*$C320)*(1+'Summary&amp;Assumptions'!$J$29)^(EG$46-1))</f>
        <v>0</v>
      </c>
      <c r="EC320" s="588">
        <f>AND(EH$55&gt;0,SUM($E320:EB320)&lt;'Summary&amp;Assumptions'!$G$32*$B320,$D320&gt;='Summary&amp;Assumptions'!$D$17,EH$47&gt;=$D320,EH$47&lt;=EDATE($D320,'Summary&amp;Assumptions'!$G$32))*$B320+AND(EH$56&lt;'Summary&amp;Assumptions'!$J$31,EH$47&gt;=$FO320,EH$47&lt;=$FP320)*(('Summary&amp;Assumptions'!$H$25*$C320)*(1+'Summary&amp;Assumptions'!$J$29)^(EH$46-1))+AND(EH$56&lt;'Summary&amp;Assumptions'!$J$31,EH$47&gt;=$FQ320,EH$47&lt;=$FR320)*(('Summary&amp;Assumptions'!$H$25*$C320)*(1+'Summary&amp;Assumptions'!$J$29)^(EH$46-1))</f>
        <v>0</v>
      </c>
      <c r="ED320" s="588">
        <f>AND(EI$55&gt;0,SUM($E320:EC320)&lt;'Summary&amp;Assumptions'!$G$32*$B320,$D320&gt;='Summary&amp;Assumptions'!$D$17,EI$47&gt;=$D320,EI$47&lt;=EDATE($D320,'Summary&amp;Assumptions'!$G$32))*$B320+AND(EI$56&lt;'Summary&amp;Assumptions'!$J$31,EI$47&gt;=$FO320,EI$47&lt;=$FP320)*(('Summary&amp;Assumptions'!$H$25*$C320)*(1+'Summary&amp;Assumptions'!$J$29)^(EI$46-1))+AND(EI$56&lt;'Summary&amp;Assumptions'!$J$31,EI$47&gt;=$FQ320,EI$47&lt;=$FR320)*(('Summary&amp;Assumptions'!$H$25*$C320)*(1+'Summary&amp;Assumptions'!$J$29)^(EI$46-1))</f>
        <v>0</v>
      </c>
      <c r="EE320" s="588">
        <f>AND(EJ$55&gt;0,SUM($E320:ED320)&lt;'Summary&amp;Assumptions'!$G$32*$B320,$D320&gt;='Summary&amp;Assumptions'!$D$17,EJ$47&gt;=$D320,EJ$47&lt;=EDATE($D320,'Summary&amp;Assumptions'!$G$32))*$B320+AND(EJ$56&lt;'Summary&amp;Assumptions'!$J$31,EJ$47&gt;=$FO320,EJ$47&lt;=$FP320)*(('Summary&amp;Assumptions'!$H$25*$C320)*(1+'Summary&amp;Assumptions'!$J$29)^(EJ$46-1))+AND(EJ$56&lt;'Summary&amp;Assumptions'!$J$31,EJ$47&gt;=$FQ320,EJ$47&lt;=$FR320)*(('Summary&amp;Assumptions'!$H$25*$C320)*(1+'Summary&amp;Assumptions'!$J$29)^(EJ$46-1))</f>
        <v>0</v>
      </c>
      <c r="EF320" s="588">
        <f>AND(EK$55&gt;0,SUM($E320:EE320)&lt;'Summary&amp;Assumptions'!$G$32*$B320,$D320&gt;='Summary&amp;Assumptions'!$D$17,EK$47&gt;=$D320,EK$47&lt;=EDATE($D320,'Summary&amp;Assumptions'!$G$32))*$B320+AND(EK$56&lt;'Summary&amp;Assumptions'!$J$31,EK$47&gt;=$FO320,EK$47&lt;=$FP320)*(('Summary&amp;Assumptions'!$H$25*$C320)*(1+'Summary&amp;Assumptions'!$J$29)^(EK$46-1))+AND(EK$56&lt;'Summary&amp;Assumptions'!$J$31,EK$47&gt;=$FQ320,EK$47&lt;=$FR320)*(('Summary&amp;Assumptions'!$H$25*$C320)*(1+'Summary&amp;Assumptions'!$J$29)^(EK$46-1))</f>
        <v>0</v>
      </c>
      <c r="EG320" s="588">
        <f>AND(EL$55&gt;0,SUM($E320:EF320)&lt;'Summary&amp;Assumptions'!$G$32*$B320,$D320&gt;='Summary&amp;Assumptions'!$D$17,EL$47&gt;=$D320,EL$47&lt;=EDATE($D320,'Summary&amp;Assumptions'!$G$32))*$B320+AND(EL$56&lt;'Summary&amp;Assumptions'!$J$31,EL$47&gt;=$FO320,EL$47&lt;=$FP320)*(('Summary&amp;Assumptions'!$H$25*$C320)*(1+'Summary&amp;Assumptions'!$J$29)^(EL$46-1))+AND(EL$56&lt;'Summary&amp;Assumptions'!$J$31,EL$47&gt;=$FQ320,EL$47&lt;=$FR320)*(('Summary&amp;Assumptions'!$H$25*$C320)*(1+'Summary&amp;Assumptions'!$J$29)^(EL$46-1))</f>
        <v>0</v>
      </c>
      <c r="EH320" s="588">
        <f>AND(EM$55&gt;0,SUM($E320:EG320)&lt;'Summary&amp;Assumptions'!$G$32*$B320,$D320&gt;='Summary&amp;Assumptions'!$D$17,EM$47&gt;=$D320,EM$47&lt;=EDATE($D320,'Summary&amp;Assumptions'!$G$32))*$B320+AND(EM$56&lt;'Summary&amp;Assumptions'!$J$31,EM$47&gt;=$FO320,EM$47&lt;=$FP320)*(('Summary&amp;Assumptions'!$H$25*$C320)*(1+'Summary&amp;Assumptions'!$J$29)^(EM$46-1))+AND(EM$56&lt;'Summary&amp;Assumptions'!$J$31,EM$47&gt;=$FQ320,EM$47&lt;=$FR320)*(('Summary&amp;Assumptions'!$H$25*$C320)*(1+'Summary&amp;Assumptions'!$J$29)^(EM$46-1))</f>
        <v>0</v>
      </c>
      <c r="EI320" s="588">
        <f>AND(EN$55&gt;0,SUM($E320:EH320)&lt;'Summary&amp;Assumptions'!$G$32*$B320,$D320&gt;='Summary&amp;Assumptions'!$D$17,EN$47&gt;=$D320,EN$47&lt;=EDATE($D320,'Summary&amp;Assumptions'!$G$32))*$B320+AND(EN$56&lt;'Summary&amp;Assumptions'!$J$31,EN$47&gt;=$FO320,EN$47&lt;=$FP320)*(('Summary&amp;Assumptions'!$H$25*$C320)*(1+'Summary&amp;Assumptions'!$J$29)^(EN$46-1))+AND(EN$56&lt;'Summary&amp;Assumptions'!$J$31,EN$47&gt;=$FQ320,EN$47&lt;=$FR320)*(('Summary&amp;Assumptions'!$H$25*$C320)*(1+'Summary&amp;Assumptions'!$J$29)^(EN$46-1))</f>
        <v>0</v>
      </c>
      <c r="EJ320" s="588">
        <f>AND(EO$55&gt;0,SUM($E320:EI320)&lt;'Summary&amp;Assumptions'!$G$32*$B320,$D320&gt;='Summary&amp;Assumptions'!$D$17,EO$47&gt;=$D320,EO$47&lt;=EDATE($D320,'Summary&amp;Assumptions'!$G$32))*$B320+AND(EO$56&lt;'Summary&amp;Assumptions'!$J$31,EO$47&gt;=$FO320,EO$47&lt;=$FP320)*(('Summary&amp;Assumptions'!$H$25*$C320)*(1+'Summary&amp;Assumptions'!$J$29)^(EO$46-1))+AND(EO$56&lt;'Summary&amp;Assumptions'!$J$31,EO$47&gt;=$FQ320,EO$47&lt;=$FR320)*(('Summary&amp;Assumptions'!$H$25*$C320)*(1+'Summary&amp;Assumptions'!$J$29)^(EO$46-1))</f>
        <v>0</v>
      </c>
      <c r="EK320" s="588">
        <f>AND(EP$55&gt;0,SUM($E320:EJ320)&lt;'Summary&amp;Assumptions'!$G$32*$B320,$D320&gt;='Summary&amp;Assumptions'!$D$17,EP$47&gt;=$D320,EP$47&lt;=EDATE($D320,'Summary&amp;Assumptions'!$G$32))*$B320+AND(EP$56&lt;'Summary&amp;Assumptions'!$J$31,EP$47&gt;=$FO320,EP$47&lt;=$FP320)*(('Summary&amp;Assumptions'!$H$25*$C320)*(1+'Summary&amp;Assumptions'!$J$29)^(EP$46-1))+AND(EP$56&lt;'Summary&amp;Assumptions'!$J$31,EP$47&gt;=$FQ320,EP$47&lt;=$FR320)*(('Summary&amp;Assumptions'!$H$25*$C320)*(1+'Summary&amp;Assumptions'!$J$29)^(EP$46-1))</f>
        <v>0</v>
      </c>
      <c r="EL320" s="588">
        <f>AND(EQ$55&gt;0,SUM($E320:EK320)&lt;'Summary&amp;Assumptions'!$G$32*$B320,$D320&gt;='Summary&amp;Assumptions'!$D$17,EQ$47&gt;=$D320,EQ$47&lt;=EDATE($D320,'Summary&amp;Assumptions'!$G$32))*$B320+AND(EQ$56&lt;'Summary&amp;Assumptions'!$J$31,EQ$47&gt;=$FO320,EQ$47&lt;=$FP320)*(('Summary&amp;Assumptions'!$H$25*$C320)*(1+'Summary&amp;Assumptions'!$J$29)^(EQ$46-1))+AND(EQ$56&lt;'Summary&amp;Assumptions'!$J$31,EQ$47&gt;=$FQ320,EQ$47&lt;=$FR320)*(('Summary&amp;Assumptions'!$H$25*$C320)*(1+'Summary&amp;Assumptions'!$J$29)^(EQ$46-1))</f>
        <v>0</v>
      </c>
      <c r="EM320" s="588">
        <f>AND(ER$55&gt;0,SUM($E320:EL320)&lt;'Summary&amp;Assumptions'!$G$32*$B320,$D320&gt;='Summary&amp;Assumptions'!$D$17,ER$47&gt;=$D320,ER$47&lt;=EDATE($D320,'Summary&amp;Assumptions'!$G$32))*$B320+AND(ER$56&lt;'Summary&amp;Assumptions'!$J$31,ER$47&gt;=$FO320,ER$47&lt;=$FP320)*(('Summary&amp;Assumptions'!$H$25*$C320)*(1+'Summary&amp;Assumptions'!$J$29)^(ER$46-1))+AND(ER$56&lt;'Summary&amp;Assumptions'!$J$31,ER$47&gt;=$FQ320,ER$47&lt;=$FR320)*(('Summary&amp;Assumptions'!$H$25*$C320)*(1+'Summary&amp;Assumptions'!$J$29)^(ER$46-1))</f>
        <v>0</v>
      </c>
      <c r="EN320" s="588">
        <f>AND(ES$55&gt;0,SUM($E320:EM320)&lt;'Summary&amp;Assumptions'!$G$32*$B320,$D320&gt;='Summary&amp;Assumptions'!$D$17,ES$47&gt;=$D320,ES$47&lt;=EDATE($D320,'Summary&amp;Assumptions'!$G$32))*$B320+AND(ES$56&lt;'Summary&amp;Assumptions'!$J$31,ES$47&gt;=$FO320,ES$47&lt;=$FP320)*(('Summary&amp;Assumptions'!$H$25*$C320)*(1+'Summary&amp;Assumptions'!$J$29)^(ES$46-1))+AND(ES$56&lt;'Summary&amp;Assumptions'!$J$31,ES$47&gt;=$FQ320,ES$47&lt;=$FR320)*(('Summary&amp;Assumptions'!$H$25*$C320)*(1+'Summary&amp;Assumptions'!$J$29)^(ES$46-1))</f>
        <v>0</v>
      </c>
      <c r="EO320" s="588">
        <f>AND(ET$55&gt;0,SUM($E320:EN320)&lt;'Summary&amp;Assumptions'!$G$32*$B320,$D320&gt;='Summary&amp;Assumptions'!$D$17,ET$47&gt;=$D320,ET$47&lt;=EDATE($D320,'Summary&amp;Assumptions'!$G$32))*$B320+AND(ET$56&lt;'Summary&amp;Assumptions'!$J$31,ET$47&gt;=$FO320,ET$47&lt;=$FP320)*(('Summary&amp;Assumptions'!$H$25*$C320)*(1+'Summary&amp;Assumptions'!$J$29)^(ET$46-1))+AND(ET$56&lt;'Summary&amp;Assumptions'!$J$31,ET$47&gt;=$FQ320,ET$47&lt;=$FR320)*(('Summary&amp;Assumptions'!$H$25*$C320)*(1+'Summary&amp;Assumptions'!$J$29)^(ET$46-1))</f>
        <v>0</v>
      </c>
      <c r="EP320" s="588">
        <f>AND(EU$55&gt;0,SUM($E320:EO320)&lt;'Summary&amp;Assumptions'!$G$32*$B320,$D320&gt;='Summary&amp;Assumptions'!$D$17,EU$47&gt;=$D320,EU$47&lt;=EDATE($D320,'Summary&amp;Assumptions'!$G$32))*$B320+AND(EU$56&lt;'Summary&amp;Assumptions'!$J$31,EU$47&gt;=$FO320,EU$47&lt;=$FP320)*(('Summary&amp;Assumptions'!$H$25*$C320)*(1+'Summary&amp;Assumptions'!$J$29)^(EU$46-1))+AND(EU$56&lt;'Summary&amp;Assumptions'!$J$31,EU$47&gt;=$FQ320,EU$47&lt;=$FR320)*(('Summary&amp;Assumptions'!$H$25*$C320)*(1+'Summary&amp;Assumptions'!$J$29)^(EU$46-1))</f>
        <v>0</v>
      </c>
      <c r="EQ320" s="588">
        <f>AND(EV$55&gt;0,SUM($E320:EP320)&lt;'Summary&amp;Assumptions'!$G$32*$B320,$D320&gt;='Summary&amp;Assumptions'!$D$17,EV$47&gt;=$D320,EV$47&lt;=EDATE($D320,'Summary&amp;Assumptions'!$G$32))*$B320+AND(EV$56&lt;'Summary&amp;Assumptions'!$J$31,EV$47&gt;=$FO320,EV$47&lt;=$FP320)*(('Summary&amp;Assumptions'!$H$25*$C320)*(1+'Summary&amp;Assumptions'!$J$29)^(EV$46-1))+AND(EV$56&lt;'Summary&amp;Assumptions'!$J$31,EV$47&gt;=$FQ320,EV$47&lt;=$FR320)*(('Summary&amp;Assumptions'!$H$25*$C320)*(1+'Summary&amp;Assumptions'!$J$29)^(EV$46-1))</f>
        <v>0</v>
      </c>
      <c r="ER320" s="588">
        <f>AND(EW$55&gt;0,SUM($E320:EQ320)&lt;'Summary&amp;Assumptions'!$G$32*$B320,$D320&gt;='Summary&amp;Assumptions'!$D$17,EW$47&gt;=$D320,EW$47&lt;=EDATE($D320,'Summary&amp;Assumptions'!$G$32))*$B320+AND(EW$56&lt;'Summary&amp;Assumptions'!$J$31,EW$47&gt;=$FO320,EW$47&lt;=$FP320)*(('Summary&amp;Assumptions'!$H$25*$C320)*(1+'Summary&amp;Assumptions'!$J$29)^(EW$46-1))+AND(EW$56&lt;'Summary&amp;Assumptions'!$J$31,EW$47&gt;=$FQ320,EW$47&lt;=$FR320)*(('Summary&amp;Assumptions'!$H$25*$C320)*(1+'Summary&amp;Assumptions'!$J$29)^(EW$46-1))</f>
        <v>0</v>
      </c>
      <c r="ES320" s="588">
        <f>AND(EX$55&gt;0,SUM($E320:ER320)&lt;'Summary&amp;Assumptions'!$G$32*$B320,$D320&gt;='Summary&amp;Assumptions'!$D$17,EX$47&gt;=$D320,EX$47&lt;=EDATE($D320,'Summary&amp;Assumptions'!$G$32))*$B320+AND(EX$56&lt;'Summary&amp;Assumptions'!$J$31,EX$47&gt;=$FO320,EX$47&lt;=$FP320)*(('Summary&amp;Assumptions'!$H$25*$C320)*(1+'Summary&amp;Assumptions'!$J$29)^(EX$46-1))+AND(EX$56&lt;'Summary&amp;Assumptions'!$J$31,EX$47&gt;=$FQ320,EX$47&lt;=$FR320)*(('Summary&amp;Assumptions'!$H$25*$C320)*(1+'Summary&amp;Assumptions'!$J$29)^(EX$46-1))</f>
        <v>0</v>
      </c>
      <c r="ET320" s="588">
        <f>AND(EY$55&gt;0,SUM($E320:ES320)&lt;'Summary&amp;Assumptions'!$G$32*$B320,$D320&gt;='Summary&amp;Assumptions'!$D$17,EY$47&gt;=$D320,EY$47&lt;=EDATE($D320,'Summary&amp;Assumptions'!$G$32))*$B320+AND(EY$56&lt;'Summary&amp;Assumptions'!$J$31,EY$47&gt;=$FO320,EY$47&lt;=$FP320)*(('Summary&amp;Assumptions'!$H$25*$C320)*(1+'Summary&amp;Assumptions'!$J$29)^(EY$46-1))+AND(EY$56&lt;'Summary&amp;Assumptions'!$J$31,EY$47&gt;=$FQ320,EY$47&lt;=$FR320)*(('Summary&amp;Assumptions'!$H$25*$C320)*(1+'Summary&amp;Assumptions'!$J$29)^(EY$46-1))</f>
        <v>0</v>
      </c>
      <c r="EU320" s="588">
        <f>AND(EZ$55&gt;0,SUM($E320:ET320)&lt;'Summary&amp;Assumptions'!$G$32*$B320,$D320&gt;='Summary&amp;Assumptions'!$D$17,EZ$47&gt;=$D320,EZ$47&lt;=EDATE($D320,'Summary&amp;Assumptions'!$G$32))*$B320+AND(EZ$56&lt;'Summary&amp;Assumptions'!$J$31,EZ$47&gt;=$FO320,EZ$47&lt;=$FP320)*(('Summary&amp;Assumptions'!$H$25*$C320)*(1+'Summary&amp;Assumptions'!$J$29)^(EZ$46-1))+AND(EZ$56&lt;'Summary&amp;Assumptions'!$J$31,EZ$47&gt;=$FQ320,EZ$47&lt;=$FR320)*(('Summary&amp;Assumptions'!$H$25*$C320)*(1+'Summary&amp;Assumptions'!$J$29)^(EZ$46-1))</f>
        <v>0</v>
      </c>
      <c r="EV320" s="588">
        <f>AND(FA$55&gt;0,SUM($E320:EU320)&lt;'Summary&amp;Assumptions'!$G$32*$B320,$D320&gt;='Summary&amp;Assumptions'!$D$17,FA$47&gt;=$D320,FA$47&lt;=EDATE($D320,'Summary&amp;Assumptions'!$G$32))*$B320+AND(FA$56&lt;'Summary&amp;Assumptions'!$J$31,FA$47&gt;=$FO320,FA$47&lt;=$FP320)*(('Summary&amp;Assumptions'!$H$25*$C320)*(1+'Summary&amp;Assumptions'!$J$29)^(FA$46-1))+AND(FA$56&lt;'Summary&amp;Assumptions'!$J$31,FA$47&gt;=$FQ320,FA$47&lt;=$FR320)*(('Summary&amp;Assumptions'!$H$25*$C320)*(1+'Summary&amp;Assumptions'!$J$29)^(FA$46-1))</f>
        <v>0</v>
      </c>
      <c r="EW320" s="588">
        <f>AND(FB$55&gt;0,SUM($E320:EV320)&lt;'Summary&amp;Assumptions'!$G$32*$B320,$D320&gt;='Summary&amp;Assumptions'!$D$17,FB$47&gt;=$D320,FB$47&lt;=EDATE($D320,'Summary&amp;Assumptions'!$G$32))*$B320+AND(FB$56&lt;'Summary&amp;Assumptions'!$J$31,FB$47&gt;=$FO320,FB$47&lt;=$FP320)*(('Summary&amp;Assumptions'!$H$25*$C320)*(1+'Summary&amp;Assumptions'!$J$29)^(FB$46-1))+AND(FB$56&lt;'Summary&amp;Assumptions'!$J$31,FB$47&gt;=$FQ320,FB$47&lt;=$FR320)*(('Summary&amp;Assumptions'!$H$25*$C320)*(1+'Summary&amp;Assumptions'!$J$29)^(FB$46-1))</f>
        <v>0</v>
      </c>
      <c r="EX320" s="588">
        <f>AND(FC$55&gt;0,SUM($E320:EW320)&lt;'Summary&amp;Assumptions'!$G$32*$B320,$D320&gt;='Summary&amp;Assumptions'!$D$17,FC$47&gt;=$D320,FC$47&lt;=EDATE($D320,'Summary&amp;Assumptions'!$G$32))*$B320+AND(FC$56&lt;'Summary&amp;Assumptions'!$J$31,FC$47&gt;=$FO320,FC$47&lt;=$FP320)*(('Summary&amp;Assumptions'!$H$25*$C320)*(1+'Summary&amp;Assumptions'!$J$29)^(FC$46-1))+AND(FC$56&lt;'Summary&amp;Assumptions'!$J$31,FC$47&gt;=$FQ320,FC$47&lt;=$FR320)*(('Summary&amp;Assumptions'!$H$25*$C320)*(1+'Summary&amp;Assumptions'!$J$29)^(FC$46-1))</f>
        <v>0</v>
      </c>
      <c r="EY320" s="588">
        <f>AND(FD$55&gt;0,SUM($E320:EX320)&lt;'Summary&amp;Assumptions'!$G$32*$B320,$D320&gt;='Summary&amp;Assumptions'!$D$17,FD$47&gt;=$D320,FD$47&lt;=EDATE($D320,'Summary&amp;Assumptions'!$G$32))*$B320+AND(FD$56&lt;'Summary&amp;Assumptions'!$J$31,FD$47&gt;=$FO320,FD$47&lt;=$FP320)*(('Summary&amp;Assumptions'!$H$25*$C320)*(1+'Summary&amp;Assumptions'!$J$29)^(FD$46-1))+AND(FD$56&lt;'Summary&amp;Assumptions'!$J$31,FD$47&gt;=$FQ320,FD$47&lt;=$FR320)*(('Summary&amp;Assumptions'!$H$25*$C320)*(1+'Summary&amp;Assumptions'!$J$29)^(FD$46-1))</f>
        <v>0</v>
      </c>
      <c r="EZ320" s="588">
        <f>AND(FE$55&gt;0,SUM($E320:EY320)&lt;'Summary&amp;Assumptions'!$G$32*$B320,$D320&gt;='Summary&amp;Assumptions'!$D$17,FE$47&gt;=$D320,FE$47&lt;=EDATE($D320,'Summary&amp;Assumptions'!$G$32))*$B320+AND(FE$56&lt;'Summary&amp;Assumptions'!$J$31,FE$47&gt;=$FO320,FE$47&lt;=$FP320)*(('Summary&amp;Assumptions'!$H$25*$C320)*(1+'Summary&amp;Assumptions'!$J$29)^(FE$46-1))+AND(FE$56&lt;'Summary&amp;Assumptions'!$J$31,FE$47&gt;=$FQ320,FE$47&lt;=$FR320)*(('Summary&amp;Assumptions'!$H$25*$C320)*(1+'Summary&amp;Assumptions'!$J$29)^(FE$46-1))</f>
        <v>0</v>
      </c>
      <c r="FA320" s="588">
        <f>AND(FF$55&gt;0,SUM($E320:EZ320)&lt;'Summary&amp;Assumptions'!$G$32*$B320,$D320&gt;='Summary&amp;Assumptions'!$D$17,FF$47&gt;=$D320,FF$47&lt;=EDATE($D320,'Summary&amp;Assumptions'!$G$32))*$B320+AND(FF$56&lt;'Summary&amp;Assumptions'!$J$31,FF$47&gt;=$FO320,FF$47&lt;=$FP320)*(('Summary&amp;Assumptions'!$H$25*$C320)*(1+'Summary&amp;Assumptions'!$J$29)^(FF$46-1))+AND(FF$56&lt;'Summary&amp;Assumptions'!$J$31,FF$47&gt;=$FQ320,FF$47&lt;=$FR320)*(('Summary&amp;Assumptions'!$H$25*$C320)*(1+'Summary&amp;Assumptions'!$J$29)^(FF$46-1))</f>
        <v>0</v>
      </c>
      <c r="FB320" s="588">
        <f>AND(FG$55&gt;0,SUM($E320:FA320)&lt;'Summary&amp;Assumptions'!$G$32*$B320,$D320&gt;='Summary&amp;Assumptions'!$D$17,FG$47&gt;=$D320,FG$47&lt;=EDATE($D320,'Summary&amp;Assumptions'!$G$32))*$B320+AND(FG$56&lt;'Summary&amp;Assumptions'!$J$31,FG$47&gt;=$FO320,FG$47&lt;=$FP320)*(('Summary&amp;Assumptions'!$H$25*$C320)*(1+'Summary&amp;Assumptions'!$J$29)^(FG$46-1))+AND(FG$56&lt;'Summary&amp;Assumptions'!$J$31,FG$47&gt;=$FQ320,FG$47&lt;=$FR320)*(('Summary&amp;Assumptions'!$H$25*$C320)*(1+'Summary&amp;Assumptions'!$J$29)^(FG$46-1))</f>
        <v>0</v>
      </c>
      <c r="FC320" s="588">
        <f>AND(FH$55&gt;0,SUM($E320:FB320)&lt;'Summary&amp;Assumptions'!$G$32*$B320,$D320&gt;='Summary&amp;Assumptions'!$D$17,FH$47&gt;=$D320,FH$47&lt;=EDATE($D320,'Summary&amp;Assumptions'!$G$32))*$B320+AND(FH$56&lt;'Summary&amp;Assumptions'!$J$31,FH$47&gt;=$FO320,FH$47&lt;=$FP320)*(('Summary&amp;Assumptions'!$H$25*$C320)*(1+'Summary&amp;Assumptions'!$J$29)^(FH$46-1))+AND(FH$56&lt;'Summary&amp;Assumptions'!$J$31,FH$47&gt;=$FQ320,FH$47&lt;=$FR320)*(('Summary&amp;Assumptions'!$H$25*$C320)*(1+'Summary&amp;Assumptions'!$J$29)^(FH$46-1))</f>
        <v>0</v>
      </c>
      <c r="FD320" s="588">
        <f>AND(FI$55&gt;0,SUM($E320:FC320)&lt;'Summary&amp;Assumptions'!$G$32*$B320,$D320&gt;='Summary&amp;Assumptions'!$D$17,FI$47&gt;=$D320,FI$47&lt;=EDATE($D320,'Summary&amp;Assumptions'!$G$32))*$B320+AND(FI$56&lt;'Summary&amp;Assumptions'!$J$31,FI$47&gt;=$FO320,FI$47&lt;=$FP320)*(('Summary&amp;Assumptions'!$H$25*$C320)*(1+'Summary&amp;Assumptions'!$J$29)^(FI$46-1))+AND(FI$56&lt;'Summary&amp;Assumptions'!$J$31,FI$47&gt;=$FQ320,FI$47&lt;=$FR320)*(('Summary&amp;Assumptions'!$H$25*$C320)*(1+'Summary&amp;Assumptions'!$J$29)^(FI$46-1))</f>
        <v>0</v>
      </c>
      <c r="FE320" s="588">
        <f>AND(FJ$55&gt;0,SUM($E320:FD320)&lt;'Summary&amp;Assumptions'!$G$32*$B320,$D320&gt;='Summary&amp;Assumptions'!$D$17,FJ$47&gt;=$D320,FJ$47&lt;=EDATE($D320,'Summary&amp;Assumptions'!$G$32))*$B320+AND(FJ$56&lt;'Summary&amp;Assumptions'!$J$31,FJ$47&gt;=$FO320,FJ$47&lt;=$FP320)*(('Summary&amp;Assumptions'!$H$25*$C320)*(1+'Summary&amp;Assumptions'!$J$29)^(FJ$46-1))+AND(FJ$56&lt;'Summary&amp;Assumptions'!$J$31,FJ$47&gt;=$FQ320,FJ$47&lt;=$FR320)*(('Summary&amp;Assumptions'!$H$25*$C320)*(1+'Summary&amp;Assumptions'!$J$29)^(FJ$46-1))</f>
        <v>0</v>
      </c>
      <c r="FF320" s="588">
        <f>AND(FK$55&gt;0,SUM($E320:FE320)&lt;'Summary&amp;Assumptions'!$G$32*$B320,$D320&gt;='Summary&amp;Assumptions'!$D$17,FK$47&gt;=$D320,FK$47&lt;=EDATE($D320,'Summary&amp;Assumptions'!$G$32))*$B320+AND(FK$56&lt;'Summary&amp;Assumptions'!$J$31,FK$47&gt;=$FO320,FK$47&lt;=$FP320)*(('Summary&amp;Assumptions'!$H$25*$C320)*(1+'Summary&amp;Assumptions'!$J$29)^(FK$46-1))+AND(FK$56&lt;'Summary&amp;Assumptions'!$J$31,FK$47&gt;=$FQ320,FK$47&lt;=$FR320)*(('Summary&amp;Assumptions'!$H$25*$C320)*(1+'Summary&amp;Assumptions'!$J$29)^(FK$46-1))</f>
        <v>0</v>
      </c>
      <c r="FG320" s="588">
        <f>AND(FL$55&gt;0,SUM($E320:FF320)&lt;'Summary&amp;Assumptions'!$G$32*$B320,$D320&gt;='Summary&amp;Assumptions'!$D$17,FL$47&gt;=$D320,FL$47&lt;=EDATE($D320,'Summary&amp;Assumptions'!$G$32))*$B320+AND(FL$56&lt;'Summary&amp;Assumptions'!$J$31,FL$47&gt;=$FO320,FL$47&lt;=$FP320)*(('Summary&amp;Assumptions'!$H$25*$C320)*(1+'Summary&amp;Assumptions'!$J$29)^(FL$46-1))+AND(FL$56&lt;'Summary&amp;Assumptions'!$J$31,FL$47&gt;=$FQ320,FL$47&lt;=$FR320)*(('Summary&amp;Assumptions'!$H$25*$C320)*(1+'Summary&amp;Assumptions'!$J$29)^(FL$46-1))</f>
        <v>0</v>
      </c>
      <c r="FH320" s="588">
        <f>AND(FM$55&gt;0,SUM($E320:FG320)&lt;'Summary&amp;Assumptions'!$G$32*$B320,$D320&gt;='Summary&amp;Assumptions'!$D$17,FM$47&gt;=$D320,FM$47&lt;=EDATE($D320,'Summary&amp;Assumptions'!$G$32))*$B320+AND(FM$56&lt;'Summary&amp;Assumptions'!$J$31,FM$47&gt;=$FO320,FM$47&lt;=$FP320)*(('Summary&amp;Assumptions'!$H$25*$C320)*(1+'Summary&amp;Assumptions'!$J$29)^(FM$46-1))+AND(FM$56&lt;'Summary&amp;Assumptions'!$J$31,FM$47&gt;=$FQ320,FM$47&lt;=$FR320)*(('Summary&amp;Assumptions'!$H$25*$C320)*(1+'Summary&amp;Assumptions'!$J$29)^(FM$46-1))</f>
        <v>0</v>
      </c>
      <c r="FI320" s="588">
        <f>AND(FN$55&gt;0,SUM($E320:FH320)&lt;'Summary&amp;Assumptions'!$G$32*$B320,$D320&gt;='Summary&amp;Assumptions'!$D$17,FN$47&gt;=$D320,FN$47&lt;=EDATE($D320,'Summary&amp;Assumptions'!$G$32))*$B320+AND(FN$56&lt;'Summary&amp;Assumptions'!$J$31,FN$47&gt;=$FO320,FN$47&lt;=$FP320)*(('Summary&amp;Assumptions'!$H$25*$C320)*(1+'Summary&amp;Assumptions'!$J$29)^(FN$46-1))+AND(FN$56&lt;'Summary&amp;Assumptions'!$J$31,FN$47&gt;=$FQ320,FN$47&lt;=$FR320)*(('Summary&amp;Assumptions'!$H$25*$C320)*(1+'Summary&amp;Assumptions'!$J$29)^(FN$46-1))</f>
        <v>0</v>
      </c>
      <c r="FJ320" s="588">
        <f>AND(FO$55&gt;0,SUM($E320:FI320)&lt;'Summary&amp;Assumptions'!$G$32*$B320,$D320&gt;='Summary&amp;Assumptions'!$D$17,FO$47&gt;=$D320,FO$47&lt;=EDATE($D320,'Summary&amp;Assumptions'!$G$32))*$B320+AND(FO$56&lt;'Summary&amp;Assumptions'!$J$31,FO$47&gt;=$FO320,FO$47&lt;=$FP320)*(('Summary&amp;Assumptions'!$H$25*$C320)*(1+'Summary&amp;Assumptions'!$J$29)^(FO$46-1))+AND(FO$56&lt;'Summary&amp;Assumptions'!$J$31,FO$47&gt;=$FQ320,FO$47&lt;=$FR320)*(('Summary&amp;Assumptions'!$H$25*$C320)*(1+'Summary&amp;Assumptions'!$J$29)^(FO$46-1))</f>
        <v>0</v>
      </c>
      <c r="FK320" s="588">
        <f>AND(FP$55&gt;0,SUM($E320:FJ320)&lt;'Summary&amp;Assumptions'!$G$32*$B320,$D320&gt;='Summary&amp;Assumptions'!$D$17,FP$47&gt;=$D320,FP$47&lt;=EDATE($D320,'Summary&amp;Assumptions'!$G$32))*$B320+AND(FP$56&lt;'Summary&amp;Assumptions'!$J$31,FP$47&gt;=$FO320,FP$47&lt;=$FP320)*(('Summary&amp;Assumptions'!$H$25*$C320)*(1+'Summary&amp;Assumptions'!$J$29)^(FP$46-1))+AND(FP$56&lt;'Summary&amp;Assumptions'!$J$31,FP$47&gt;=$FQ320,FP$47&lt;=$FR320)*(('Summary&amp;Assumptions'!$H$25*$C320)*(1+'Summary&amp;Assumptions'!$J$29)^(FP$46-1))</f>
        <v>0</v>
      </c>
      <c r="FL320" s="588">
        <f>AND(FQ$55&gt;0,SUM($E320:FK320)&lt;'Summary&amp;Assumptions'!$G$32*$B320,$D320&gt;='Summary&amp;Assumptions'!$D$17,FQ$47&gt;=$D320,FQ$47&lt;=EDATE($D320,'Summary&amp;Assumptions'!$G$32))*$B320+AND(FQ$56&lt;'Summary&amp;Assumptions'!$J$31,FQ$47&gt;=$FO320,FQ$47&lt;=$FP320)*(('Summary&amp;Assumptions'!$H$25*$C320)*(1+'Summary&amp;Assumptions'!$J$29)^(FQ$46-1))+AND(FQ$56&lt;'Summary&amp;Assumptions'!$J$31,FQ$47&gt;=$FQ320,FQ$47&lt;=$FR320)*(('Summary&amp;Assumptions'!$H$25*$C320)*(1+'Summary&amp;Assumptions'!$J$29)^(FQ$46-1))</f>
        <v>0</v>
      </c>
      <c r="FO320" s="576">
        <f>EDATE(D320,'Summary&amp;Assumptions'!$G$34)</f>
        <v>50526</v>
      </c>
      <c r="FP320" s="576">
        <f>EDATE(FO320,'Summary&amp;Assumptions'!$G$33-1)</f>
        <v>50557</v>
      </c>
      <c r="FQ320" s="576">
        <f>EDATE(FO320,'Summary&amp;Assumptions'!$G$34)</f>
        <v>50891</v>
      </c>
      <c r="FR320" s="576">
        <f>EDATE(FQ320,'Summary&amp;Assumptions'!$G$33-1)</f>
        <v>50922</v>
      </c>
    </row>
    <row r="321" spans="2:174" hidden="1" x14ac:dyDescent="0.2">
      <c r="B321" s="588">
        <v>0</v>
      </c>
      <c r="C321" s="193">
        <v>0</v>
      </c>
      <c r="D321" s="589">
        <v>50192</v>
      </c>
      <c r="F321" s="588">
        <f>AND(K$55&gt;0,SUM($E321:E321)&lt;'Summary&amp;Assumptions'!$G$32*$B321,$D321&gt;='Summary&amp;Assumptions'!$D$17,K$47&gt;=$D321,K$47&lt;=EDATE($D321,'Summary&amp;Assumptions'!$G$32))*$B321+AND(K$56&lt;'Summary&amp;Assumptions'!$J$31,K$47&gt;=$FO321,K$47&lt;=$FP321)*(('Summary&amp;Assumptions'!$H$25*$C321)*(1+'Summary&amp;Assumptions'!$J$29)^(K$46-1))+AND(K$56&lt;'Summary&amp;Assumptions'!$J$31,K$47&gt;=$FQ321,K$47&lt;=$FR321)*(('Summary&amp;Assumptions'!$H$25*$C321)*(1+'Summary&amp;Assumptions'!$J$29)^(K$46-1))</f>
        <v>0</v>
      </c>
      <c r="G321" s="588">
        <f>AND(L$55&gt;0,SUM($E321:F321)&lt;'Summary&amp;Assumptions'!$G$32*$B321,$D321&gt;='Summary&amp;Assumptions'!$D$17,L$47&gt;=$D321,L$47&lt;=EDATE($D321,'Summary&amp;Assumptions'!$G$32))*$B321+AND(L$56&lt;'Summary&amp;Assumptions'!$J$31,L$47&gt;=$FO321,L$47&lt;=$FP321)*(('Summary&amp;Assumptions'!$H$25*$C321)*(1+'Summary&amp;Assumptions'!$J$29)^(L$46-1))+AND(L$56&lt;'Summary&amp;Assumptions'!$J$31,L$47&gt;=$FQ321,L$47&lt;=$FR321)*(('Summary&amp;Assumptions'!$H$25*$C321)*(1+'Summary&amp;Assumptions'!$J$29)^(L$46-1))</f>
        <v>0</v>
      </c>
      <c r="H321" s="588">
        <f>AND(M$55&gt;0,SUM($E321:G321)&lt;'Summary&amp;Assumptions'!$G$32*$B321,$D321&gt;='Summary&amp;Assumptions'!$D$17,M$47&gt;=$D321,M$47&lt;=EDATE($D321,'Summary&amp;Assumptions'!$G$32))*$B321+AND(M$56&lt;'Summary&amp;Assumptions'!$J$31,M$47&gt;=$FO321,M$47&lt;=$FP321)*(('Summary&amp;Assumptions'!$H$25*$C321)*(1+'Summary&amp;Assumptions'!$J$29)^(M$46-1))+AND(M$56&lt;'Summary&amp;Assumptions'!$J$31,M$47&gt;=$FQ321,M$47&lt;=$FR321)*(('Summary&amp;Assumptions'!$H$25*$C321)*(1+'Summary&amp;Assumptions'!$J$29)^(M$46-1))</f>
        <v>0</v>
      </c>
      <c r="I321" s="588">
        <f>AND(N$55&gt;0,SUM($E321:H321)&lt;'Summary&amp;Assumptions'!$G$32*$B321,$D321&gt;='Summary&amp;Assumptions'!$D$17,N$47&gt;=$D321,N$47&lt;=EDATE($D321,'Summary&amp;Assumptions'!$G$32))*$B321+AND(N$56&lt;'Summary&amp;Assumptions'!$J$31,N$47&gt;=$FO321,N$47&lt;=$FP321)*(('Summary&amp;Assumptions'!$H$25*$C321)*(1+'Summary&amp;Assumptions'!$J$29)^(N$46-1))+AND(N$56&lt;'Summary&amp;Assumptions'!$J$31,N$47&gt;=$FQ321,N$47&lt;=$FR321)*(('Summary&amp;Assumptions'!$H$25*$C321)*(1+'Summary&amp;Assumptions'!$J$29)^(N$46-1))</f>
        <v>0</v>
      </c>
      <c r="J321" s="588">
        <f>AND(O$55&gt;0,SUM($E321:I321)&lt;'Summary&amp;Assumptions'!$G$32*$B321,$D321&gt;='Summary&amp;Assumptions'!$D$17,O$47&gt;=$D321,O$47&lt;=EDATE($D321,'Summary&amp;Assumptions'!$G$32))*$B321+AND(O$56&lt;'Summary&amp;Assumptions'!$J$31,O$47&gt;=$FO321,O$47&lt;=$FP321)*(('Summary&amp;Assumptions'!$H$25*$C321)*(1+'Summary&amp;Assumptions'!$J$29)^(O$46-1))+AND(O$56&lt;'Summary&amp;Assumptions'!$J$31,O$47&gt;=$FQ321,O$47&lt;=$FR321)*(('Summary&amp;Assumptions'!$H$25*$C321)*(1+'Summary&amp;Assumptions'!$J$29)^(O$46-1))</f>
        <v>0</v>
      </c>
      <c r="K321" s="588">
        <f>AND(P$55&gt;0,SUM($E321:J321)&lt;'Summary&amp;Assumptions'!$G$32*$B321,$D321&gt;='Summary&amp;Assumptions'!$D$17,P$47&gt;=$D321,P$47&lt;=EDATE($D321,'Summary&amp;Assumptions'!$G$32))*$B321+AND(P$56&lt;'Summary&amp;Assumptions'!$J$31,P$47&gt;=$FO321,P$47&lt;=$FP321)*(('Summary&amp;Assumptions'!$H$25*$C321)*(1+'Summary&amp;Assumptions'!$J$29)^(P$46-1))+AND(P$56&lt;'Summary&amp;Assumptions'!$J$31,P$47&gt;=$FQ321,P$47&lt;=$FR321)*(('Summary&amp;Assumptions'!$H$25*$C321)*(1+'Summary&amp;Assumptions'!$J$29)^(P$46-1))</f>
        <v>0</v>
      </c>
      <c r="L321" s="588">
        <f>AND(Q$55&gt;0,SUM($E321:K321)&lt;'Summary&amp;Assumptions'!$G$32*$B321,$D321&gt;='Summary&amp;Assumptions'!$D$17,Q$47&gt;=$D321,Q$47&lt;=EDATE($D321,'Summary&amp;Assumptions'!$G$32))*$B321+AND(Q$56&lt;'Summary&amp;Assumptions'!$J$31,Q$47&gt;=$FO321,Q$47&lt;=$FP321)*(('Summary&amp;Assumptions'!$H$25*$C321)*(1+'Summary&amp;Assumptions'!$J$29)^(Q$46-1))+AND(Q$56&lt;'Summary&amp;Assumptions'!$J$31,Q$47&gt;=$FQ321,Q$47&lt;=$FR321)*(('Summary&amp;Assumptions'!$H$25*$C321)*(1+'Summary&amp;Assumptions'!$J$29)^(Q$46-1))</f>
        <v>0</v>
      </c>
      <c r="M321" s="588">
        <f>AND(R$55&gt;0,SUM($E321:L321)&lt;'Summary&amp;Assumptions'!$G$32*$B321,$D321&gt;='Summary&amp;Assumptions'!$D$17,R$47&gt;=$D321,R$47&lt;=EDATE($D321,'Summary&amp;Assumptions'!$G$32))*$B321+AND(R$56&lt;'Summary&amp;Assumptions'!$J$31,R$47&gt;=$FO321,R$47&lt;=$FP321)*(('Summary&amp;Assumptions'!$H$25*$C321)*(1+'Summary&amp;Assumptions'!$J$29)^(R$46-1))+AND(R$56&lt;'Summary&amp;Assumptions'!$J$31,R$47&gt;=$FQ321,R$47&lt;=$FR321)*(('Summary&amp;Assumptions'!$H$25*$C321)*(1+'Summary&amp;Assumptions'!$J$29)^(R$46-1))</f>
        <v>0</v>
      </c>
      <c r="N321" s="588">
        <f>AND(S$55&gt;0,SUM($E321:M321)&lt;'Summary&amp;Assumptions'!$G$32*$B321,$D321&gt;='Summary&amp;Assumptions'!$D$17,S$47&gt;=$D321,S$47&lt;=EDATE($D321,'Summary&amp;Assumptions'!$G$32))*$B321+AND(S$56&lt;'Summary&amp;Assumptions'!$J$31,S$47&gt;=$FO321,S$47&lt;=$FP321)*(('Summary&amp;Assumptions'!$H$25*$C321)*(1+'Summary&amp;Assumptions'!$J$29)^(S$46-1))+AND(S$56&lt;'Summary&amp;Assumptions'!$J$31,S$47&gt;=$FQ321,S$47&lt;=$FR321)*(('Summary&amp;Assumptions'!$H$25*$C321)*(1+'Summary&amp;Assumptions'!$J$29)^(S$46-1))</f>
        <v>0</v>
      </c>
      <c r="O321" s="588">
        <f>AND(T$55&gt;0,SUM($E321:N321)&lt;'Summary&amp;Assumptions'!$G$32*$B321,$D321&gt;='Summary&amp;Assumptions'!$D$17,T$47&gt;=$D321,T$47&lt;=EDATE($D321,'Summary&amp;Assumptions'!$G$32))*$B321+AND(T$56&lt;'Summary&amp;Assumptions'!$J$31,T$47&gt;=$FO321,T$47&lt;=$FP321)*(('Summary&amp;Assumptions'!$H$25*$C321)*(1+'Summary&amp;Assumptions'!$J$29)^(T$46-1))+AND(T$56&lt;'Summary&amp;Assumptions'!$J$31,T$47&gt;=$FQ321,T$47&lt;=$FR321)*(('Summary&amp;Assumptions'!$H$25*$C321)*(1+'Summary&amp;Assumptions'!$J$29)^(T$46-1))</f>
        <v>0</v>
      </c>
      <c r="P321" s="588">
        <f>AND(U$55&gt;0,SUM($E321:O321)&lt;'Summary&amp;Assumptions'!$G$32*$B321,$D321&gt;='Summary&amp;Assumptions'!$D$17,U$47&gt;=$D321,U$47&lt;=EDATE($D321,'Summary&amp;Assumptions'!$G$32))*$B321+AND(U$56&lt;'Summary&amp;Assumptions'!$J$31,U$47&gt;=$FO321,U$47&lt;=$FP321)*(('Summary&amp;Assumptions'!$H$25*$C321)*(1+'Summary&amp;Assumptions'!$J$29)^(U$46-1))+AND(U$56&lt;'Summary&amp;Assumptions'!$J$31,U$47&gt;=$FQ321,U$47&lt;=$FR321)*(('Summary&amp;Assumptions'!$H$25*$C321)*(1+'Summary&amp;Assumptions'!$J$29)^(U$46-1))</f>
        <v>0</v>
      </c>
      <c r="Q321" s="588">
        <f>AND(V$55&gt;0,SUM($E321:P321)&lt;'Summary&amp;Assumptions'!$G$32*$B321,$D321&gt;='Summary&amp;Assumptions'!$D$17,V$47&gt;=$D321,V$47&lt;=EDATE($D321,'Summary&amp;Assumptions'!$G$32))*$B321+AND(V$56&lt;'Summary&amp;Assumptions'!$J$31,V$47&gt;=$FO321,V$47&lt;=$FP321)*(('Summary&amp;Assumptions'!$H$25*$C321)*(1+'Summary&amp;Assumptions'!$J$29)^(V$46-1))+AND(V$56&lt;'Summary&amp;Assumptions'!$J$31,V$47&gt;=$FQ321,V$47&lt;=$FR321)*(('Summary&amp;Assumptions'!$H$25*$C321)*(1+'Summary&amp;Assumptions'!$J$29)^(V$46-1))</f>
        <v>0</v>
      </c>
      <c r="R321" s="588">
        <f>AND(W$55&gt;0,SUM($E321:Q321)&lt;'Summary&amp;Assumptions'!$G$32*$B321,$D321&gt;='Summary&amp;Assumptions'!$D$17,W$47&gt;=$D321,W$47&lt;=EDATE($D321,'Summary&amp;Assumptions'!$G$32))*$B321+AND(W$56&lt;'Summary&amp;Assumptions'!$J$31,W$47&gt;=$FO321,W$47&lt;=$FP321)*(('Summary&amp;Assumptions'!$H$25*$C321)*(1+'Summary&amp;Assumptions'!$J$29)^(W$46-1))+AND(W$56&lt;'Summary&amp;Assumptions'!$J$31,W$47&gt;=$FQ321,W$47&lt;=$FR321)*(('Summary&amp;Assumptions'!$H$25*$C321)*(1+'Summary&amp;Assumptions'!$J$29)^(W$46-1))</f>
        <v>0</v>
      </c>
      <c r="S321" s="588">
        <f>AND(X$55&gt;0,SUM($E321:R321)&lt;'Summary&amp;Assumptions'!$G$32*$B321,$D321&gt;='Summary&amp;Assumptions'!$D$17,X$47&gt;=$D321,X$47&lt;=EDATE($D321,'Summary&amp;Assumptions'!$G$32))*$B321+AND(X$56&lt;'Summary&amp;Assumptions'!$J$31,X$47&gt;=$FO321,X$47&lt;=$FP321)*(('Summary&amp;Assumptions'!$H$25*$C321)*(1+'Summary&amp;Assumptions'!$J$29)^(X$46-1))+AND(X$56&lt;'Summary&amp;Assumptions'!$J$31,X$47&gt;=$FQ321,X$47&lt;=$FR321)*(('Summary&amp;Assumptions'!$H$25*$C321)*(1+'Summary&amp;Assumptions'!$J$29)^(X$46-1))</f>
        <v>0</v>
      </c>
      <c r="T321" s="588">
        <f>AND(Y$55&gt;0,SUM($E321:S321)&lt;'Summary&amp;Assumptions'!$G$32*$B321,$D321&gt;='Summary&amp;Assumptions'!$D$17,Y$47&gt;=$D321,Y$47&lt;=EDATE($D321,'Summary&amp;Assumptions'!$G$32))*$B321+AND(Y$56&lt;'Summary&amp;Assumptions'!$J$31,Y$47&gt;=$FO321,Y$47&lt;=$FP321)*(('Summary&amp;Assumptions'!$H$25*$C321)*(1+'Summary&amp;Assumptions'!$J$29)^(Y$46-1))+AND(Y$56&lt;'Summary&amp;Assumptions'!$J$31,Y$47&gt;=$FQ321,Y$47&lt;=$FR321)*(('Summary&amp;Assumptions'!$H$25*$C321)*(1+'Summary&amp;Assumptions'!$J$29)^(Y$46-1))</f>
        <v>0</v>
      </c>
      <c r="U321" s="588">
        <f>AND(Z$55&gt;0,SUM($E321:T321)&lt;'Summary&amp;Assumptions'!$G$32*$B321,$D321&gt;='Summary&amp;Assumptions'!$D$17,Z$47&gt;=$D321,Z$47&lt;=EDATE($D321,'Summary&amp;Assumptions'!$G$32))*$B321+AND(Z$56&lt;'Summary&amp;Assumptions'!$J$31,Z$47&gt;=$FO321,Z$47&lt;=$FP321)*(('Summary&amp;Assumptions'!$H$25*$C321)*(1+'Summary&amp;Assumptions'!$J$29)^(Z$46-1))+AND(Z$56&lt;'Summary&amp;Assumptions'!$J$31,Z$47&gt;=$FQ321,Z$47&lt;=$FR321)*(('Summary&amp;Assumptions'!$H$25*$C321)*(1+'Summary&amp;Assumptions'!$J$29)^(Z$46-1))</f>
        <v>0</v>
      </c>
      <c r="V321" s="588">
        <f>AND(AA$55&gt;0,SUM($E321:U321)&lt;'Summary&amp;Assumptions'!$G$32*$B321,$D321&gt;='Summary&amp;Assumptions'!$D$17,AA$47&gt;=$D321,AA$47&lt;=EDATE($D321,'Summary&amp;Assumptions'!$G$32))*$B321+AND(AA$56&lt;'Summary&amp;Assumptions'!$J$31,AA$47&gt;=$FO321,AA$47&lt;=$FP321)*(('Summary&amp;Assumptions'!$H$25*$C321)*(1+'Summary&amp;Assumptions'!$J$29)^(AA$46-1))+AND(AA$56&lt;'Summary&amp;Assumptions'!$J$31,AA$47&gt;=$FQ321,AA$47&lt;=$FR321)*(('Summary&amp;Assumptions'!$H$25*$C321)*(1+'Summary&amp;Assumptions'!$J$29)^(AA$46-1))</f>
        <v>0</v>
      </c>
      <c r="W321" s="588">
        <f>AND(AB$55&gt;0,SUM($E321:V321)&lt;'Summary&amp;Assumptions'!$G$32*$B321,$D321&gt;='Summary&amp;Assumptions'!$D$17,AB$47&gt;=$D321,AB$47&lt;=EDATE($D321,'Summary&amp;Assumptions'!$G$32))*$B321+AND(AB$56&lt;'Summary&amp;Assumptions'!$J$31,AB$47&gt;=$FO321,AB$47&lt;=$FP321)*(('Summary&amp;Assumptions'!$H$25*$C321)*(1+'Summary&amp;Assumptions'!$J$29)^(AB$46-1))+AND(AB$56&lt;'Summary&amp;Assumptions'!$J$31,AB$47&gt;=$FQ321,AB$47&lt;=$FR321)*(('Summary&amp;Assumptions'!$H$25*$C321)*(1+'Summary&amp;Assumptions'!$J$29)^(AB$46-1))</f>
        <v>0</v>
      </c>
      <c r="X321" s="588">
        <f>AND(AC$55&gt;0,SUM($E321:W321)&lt;'Summary&amp;Assumptions'!$G$32*$B321,$D321&gt;='Summary&amp;Assumptions'!$D$17,AC$47&gt;=$D321,AC$47&lt;=EDATE($D321,'Summary&amp;Assumptions'!$G$32))*$B321+AND(AC$56&lt;'Summary&amp;Assumptions'!$J$31,AC$47&gt;=$FO321,AC$47&lt;=$FP321)*(('Summary&amp;Assumptions'!$H$25*$C321)*(1+'Summary&amp;Assumptions'!$J$29)^(AC$46-1))+AND(AC$56&lt;'Summary&amp;Assumptions'!$J$31,AC$47&gt;=$FQ321,AC$47&lt;=$FR321)*(('Summary&amp;Assumptions'!$H$25*$C321)*(1+'Summary&amp;Assumptions'!$J$29)^(AC$46-1))</f>
        <v>0</v>
      </c>
      <c r="Y321" s="588">
        <f>AND(AD$55&gt;0,SUM($E321:X321)&lt;'Summary&amp;Assumptions'!$G$32*$B321,$D321&gt;='Summary&amp;Assumptions'!$D$17,AD$47&gt;=$D321,AD$47&lt;=EDATE($D321,'Summary&amp;Assumptions'!$G$32))*$B321+AND(AD$56&lt;'Summary&amp;Assumptions'!$J$31,AD$47&gt;=$FO321,AD$47&lt;=$FP321)*(('Summary&amp;Assumptions'!$H$25*$C321)*(1+'Summary&amp;Assumptions'!$J$29)^(AD$46-1))+AND(AD$56&lt;'Summary&amp;Assumptions'!$J$31,AD$47&gt;=$FQ321,AD$47&lt;=$FR321)*(('Summary&amp;Assumptions'!$H$25*$C321)*(1+'Summary&amp;Assumptions'!$J$29)^(AD$46-1))</f>
        <v>0</v>
      </c>
      <c r="Z321" s="588">
        <f>AND(AE$55&gt;0,SUM($E321:Y321)&lt;'Summary&amp;Assumptions'!$G$32*$B321,$D321&gt;='Summary&amp;Assumptions'!$D$17,AE$47&gt;=$D321,AE$47&lt;=EDATE($D321,'Summary&amp;Assumptions'!$G$32))*$B321+AND(AE$56&lt;'Summary&amp;Assumptions'!$J$31,AE$47&gt;=$FO321,AE$47&lt;=$FP321)*(('Summary&amp;Assumptions'!$H$25*$C321)*(1+'Summary&amp;Assumptions'!$J$29)^(AE$46-1))+AND(AE$56&lt;'Summary&amp;Assumptions'!$J$31,AE$47&gt;=$FQ321,AE$47&lt;=$FR321)*(('Summary&amp;Assumptions'!$H$25*$C321)*(1+'Summary&amp;Assumptions'!$J$29)^(AE$46-1))</f>
        <v>0</v>
      </c>
      <c r="AA321" s="588">
        <f>AND(AF$55&gt;0,SUM($E321:Z321)&lt;'Summary&amp;Assumptions'!$G$32*$B321,$D321&gt;='Summary&amp;Assumptions'!$D$17,AF$47&gt;=$D321,AF$47&lt;=EDATE($D321,'Summary&amp;Assumptions'!$G$32))*$B321+AND(AF$56&lt;'Summary&amp;Assumptions'!$J$31,AF$47&gt;=$FO321,AF$47&lt;=$FP321)*(('Summary&amp;Assumptions'!$H$25*$C321)*(1+'Summary&amp;Assumptions'!$J$29)^(AF$46-1))+AND(AF$56&lt;'Summary&amp;Assumptions'!$J$31,AF$47&gt;=$FQ321,AF$47&lt;=$FR321)*(('Summary&amp;Assumptions'!$H$25*$C321)*(1+'Summary&amp;Assumptions'!$J$29)^(AF$46-1))</f>
        <v>0</v>
      </c>
      <c r="AB321" s="588">
        <f>AND(AG$55&gt;0,SUM($E321:AA321)&lt;'Summary&amp;Assumptions'!$G$32*$B321,$D321&gt;='Summary&amp;Assumptions'!$D$17,AG$47&gt;=$D321,AG$47&lt;=EDATE($D321,'Summary&amp;Assumptions'!$G$32))*$B321+AND(AG$56&lt;'Summary&amp;Assumptions'!$J$31,AG$47&gt;=$FO321,AG$47&lt;=$FP321)*(('Summary&amp;Assumptions'!$H$25*$C321)*(1+'Summary&amp;Assumptions'!$J$29)^(AG$46-1))+AND(AG$56&lt;'Summary&amp;Assumptions'!$J$31,AG$47&gt;=$FQ321,AG$47&lt;=$FR321)*(('Summary&amp;Assumptions'!$H$25*$C321)*(1+'Summary&amp;Assumptions'!$J$29)^(AG$46-1))</f>
        <v>0</v>
      </c>
      <c r="AC321" s="588">
        <f>AND(AH$55&gt;0,SUM($E321:AB321)&lt;'Summary&amp;Assumptions'!$G$32*$B321,$D321&gt;='Summary&amp;Assumptions'!$D$17,AH$47&gt;=$D321,AH$47&lt;=EDATE($D321,'Summary&amp;Assumptions'!$G$32))*$B321+AND(AH$56&lt;'Summary&amp;Assumptions'!$J$31,AH$47&gt;=$FO321,AH$47&lt;=$FP321)*(('Summary&amp;Assumptions'!$H$25*$C321)*(1+'Summary&amp;Assumptions'!$J$29)^(AH$46-1))+AND(AH$56&lt;'Summary&amp;Assumptions'!$J$31,AH$47&gt;=$FQ321,AH$47&lt;=$FR321)*(('Summary&amp;Assumptions'!$H$25*$C321)*(1+'Summary&amp;Assumptions'!$J$29)^(AH$46-1))</f>
        <v>0</v>
      </c>
      <c r="AD321" s="588">
        <f>AND(AI$55&gt;0,SUM($E321:AC321)&lt;'Summary&amp;Assumptions'!$G$32*$B321,$D321&gt;='Summary&amp;Assumptions'!$D$17,AI$47&gt;=$D321,AI$47&lt;=EDATE($D321,'Summary&amp;Assumptions'!$G$32))*$B321+AND(AI$56&lt;'Summary&amp;Assumptions'!$J$31,AI$47&gt;=$FO321,AI$47&lt;=$FP321)*(('Summary&amp;Assumptions'!$H$25*$C321)*(1+'Summary&amp;Assumptions'!$J$29)^(AI$46-1))+AND(AI$56&lt;'Summary&amp;Assumptions'!$J$31,AI$47&gt;=$FQ321,AI$47&lt;=$FR321)*(('Summary&amp;Assumptions'!$H$25*$C321)*(1+'Summary&amp;Assumptions'!$J$29)^(AI$46-1))</f>
        <v>0</v>
      </c>
      <c r="AE321" s="588">
        <f>AND(AJ$55&gt;0,SUM($E321:AD321)&lt;'Summary&amp;Assumptions'!$G$32*$B321,$D321&gt;='Summary&amp;Assumptions'!$D$17,AJ$47&gt;=$D321,AJ$47&lt;=EDATE($D321,'Summary&amp;Assumptions'!$G$32))*$B321+AND(AJ$56&lt;'Summary&amp;Assumptions'!$J$31,AJ$47&gt;=$FO321,AJ$47&lt;=$FP321)*(('Summary&amp;Assumptions'!$H$25*$C321)*(1+'Summary&amp;Assumptions'!$J$29)^(AJ$46-1))+AND(AJ$56&lt;'Summary&amp;Assumptions'!$J$31,AJ$47&gt;=$FQ321,AJ$47&lt;=$FR321)*(('Summary&amp;Assumptions'!$H$25*$C321)*(1+'Summary&amp;Assumptions'!$J$29)^(AJ$46-1))</f>
        <v>0</v>
      </c>
      <c r="AF321" s="588">
        <f>AND(AK$55&gt;0,SUM($E321:AE321)&lt;'Summary&amp;Assumptions'!$G$32*$B321,$D321&gt;='Summary&amp;Assumptions'!$D$17,AK$47&gt;=$D321,AK$47&lt;=EDATE($D321,'Summary&amp;Assumptions'!$G$32))*$B321+AND(AK$56&lt;'Summary&amp;Assumptions'!$J$31,AK$47&gt;=$FO321,AK$47&lt;=$FP321)*(('Summary&amp;Assumptions'!$H$25*$C321)*(1+'Summary&amp;Assumptions'!$J$29)^(AK$46-1))+AND(AK$56&lt;'Summary&amp;Assumptions'!$J$31,AK$47&gt;=$FQ321,AK$47&lt;=$FR321)*(('Summary&amp;Assumptions'!$H$25*$C321)*(1+'Summary&amp;Assumptions'!$J$29)^(AK$46-1))</f>
        <v>0</v>
      </c>
      <c r="AG321" s="588">
        <f>AND(AL$55&gt;0,SUM($E321:AF321)&lt;'Summary&amp;Assumptions'!$G$32*$B321,$D321&gt;='Summary&amp;Assumptions'!$D$17,AL$47&gt;=$D321,AL$47&lt;=EDATE($D321,'Summary&amp;Assumptions'!$G$32))*$B321+AND(AL$56&lt;'Summary&amp;Assumptions'!$J$31,AL$47&gt;=$FO321,AL$47&lt;=$FP321)*(('Summary&amp;Assumptions'!$H$25*$C321)*(1+'Summary&amp;Assumptions'!$J$29)^(AL$46-1))+AND(AL$56&lt;'Summary&amp;Assumptions'!$J$31,AL$47&gt;=$FQ321,AL$47&lt;=$FR321)*(('Summary&amp;Assumptions'!$H$25*$C321)*(1+'Summary&amp;Assumptions'!$J$29)^(AL$46-1))</f>
        <v>0</v>
      </c>
      <c r="AH321" s="588">
        <f>AND(AM$55&gt;0,SUM($E321:AG321)&lt;'Summary&amp;Assumptions'!$G$32*$B321,$D321&gt;='Summary&amp;Assumptions'!$D$17,AM$47&gt;=$D321,AM$47&lt;=EDATE($D321,'Summary&amp;Assumptions'!$G$32))*$B321+AND(AM$56&lt;'Summary&amp;Assumptions'!$J$31,AM$47&gt;=$FO321,AM$47&lt;=$FP321)*(('Summary&amp;Assumptions'!$H$25*$C321)*(1+'Summary&amp;Assumptions'!$J$29)^(AM$46-1))+AND(AM$56&lt;'Summary&amp;Assumptions'!$J$31,AM$47&gt;=$FQ321,AM$47&lt;=$FR321)*(('Summary&amp;Assumptions'!$H$25*$C321)*(1+'Summary&amp;Assumptions'!$J$29)^(AM$46-1))</f>
        <v>0</v>
      </c>
      <c r="AI321" s="588">
        <f>AND(AN$55&gt;0,SUM($E321:AH321)&lt;'Summary&amp;Assumptions'!$G$32*$B321,$D321&gt;='Summary&amp;Assumptions'!$D$17,AN$47&gt;=$D321,AN$47&lt;=EDATE($D321,'Summary&amp;Assumptions'!$G$32))*$B321+AND(AN$56&lt;'Summary&amp;Assumptions'!$J$31,AN$47&gt;=$FO321,AN$47&lt;=$FP321)*(('Summary&amp;Assumptions'!$H$25*$C321)*(1+'Summary&amp;Assumptions'!$J$29)^(AN$46-1))+AND(AN$56&lt;'Summary&amp;Assumptions'!$J$31,AN$47&gt;=$FQ321,AN$47&lt;=$FR321)*(('Summary&amp;Assumptions'!$H$25*$C321)*(1+'Summary&amp;Assumptions'!$J$29)^(AN$46-1))</f>
        <v>0</v>
      </c>
      <c r="AJ321" s="588">
        <f>AND(AO$55&gt;0,SUM($E321:AI321)&lt;'Summary&amp;Assumptions'!$G$32*$B321,$D321&gt;='Summary&amp;Assumptions'!$D$17,AO$47&gt;=$D321,AO$47&lt;=EDATE($D321,'Summary&amp;Assumptions'!$G$32))*$B321+AND(AO$56&lt;'Summary&amp;Assumptions'!$J$31,AO$47&gt;=$FO321,AO$47&lt;=$FP321)*(('Summary&amp;Assumptions'!$H$25*$C321)*(1+'Summary&amp;Assumptions'!$J$29)^(AO$46-1))+AND(AO$56&lt;'Summary&amp;Assumptions'!$J$31,AO$47&gt;=$FQ321,AO$47&lt;=$FR321)*(('Summary&amp;Assumptions'!$H$25*$C321)*(1+'Summary&amp;Assumptions'!$J$29)^(AO$46-1))</f>
        <v>0</v>
      </c>
      <c r="AK321" s="588">
        <f>AND(AP$55&gt;0,SUM($E321:AJ321)&lt;'Summary&amp;Assumptions'!$G$32*$B321,$D321&gt;='Summary&amp;Assumptions'!$D$17,AP$47&gt;=$D321,AP$47&lt;=EDATE($D321,'Summary&amp;Assumptions'!$G$32))*$B321+AND(AP$56&lt;'Summary&amp;Assumptions'!$J$31,AP$47&gt;=$FO321,AP$47&lt;=$FP321)*(('Summary&amp;Assumptions'!$H$25*$C321)*(1+'Summary&amp;Assumptions'!$J$29)^(AP$46-1))+AND(AP$56&lt;'Summary&amp;Assumptions'!$J$31,AP$47&gt;=$FQ321,AP$47&lt;=$FR321)*(('Summary&amp;Assumptions'!$H$25*$C321)*(1+'Summary&amp;Assumptions'!$J$29)^(AP$46-1))</f>
        <v>0</v>
      </c>
      <c r="AL321" s="588">
        <f>AND(AQ$55&gt;0,SUM($E321:AK321)&lt;'Summary&amp;Assumptions'!$G$32*$B321,$D321&gt;='Summary&amp;Assumptions'!$D$17,AQ$47&gt;=$D321,AQ$47&lt;=EDATE($D321,'Summary&amp;Assumptions'!$G$32))*$B321+AND(AQ$56&lt;'Summary&amp;Assumptions'!$J$31,AQ$47&gt;=$FO321,AQ$47&lt;=$FP321)*(('Summary&amp;Assumptions'!$H$25*$C321)*(1+'Summary&amp;Assumptions'!$J$29)^(AQ$46-1))+AND(AQ$56&lt;'Summary&amp;Assumptions'!$J$31,AQ$47&gt;=$FQ321,AQ$47&lt;=$FR321)*(('Summary&amp;Assumptions'!$H$25*$C321)*(1+'Summary&amp;Assumptions'!$J$29)^(AQ$46-1))</f>
        <v>0</v>
      </c>
      <c r="AM321" s="588">
        <f>AND(AR$55&gt;0,SUM($E321:AL321)&lt;'Summary&amp;Assumptions'!$G$32*$B321,$D321&gt;='Summary&amp;Assumptions'!$D$17,AR$47&gt;=$D321,AR$47&lt;=EDATE($D321,'Summary&amp;Assumptions'!$G$32))*$B321+AND(AR$56&lt;'Summary&amp;Assumptions'!$J$31,AR$47&gt;=$FO321,AR$47&lt;=$FP321)*(('Summary&amp;Assumptions'!$H$25*$C321)*(1+'Summary&amp;Assumptions'!$J$29)^(AR$46-1))+AND(AR$56&lt;'Summary&amp;Assumptions'!$J$31,AR$47&gt;=$FQ321,AR$47&lt;=$FR321)*(('Summary&amp;Assumptions'!$H$25*$C321)*(1+'Summary&amp;Assumptions'!$J$29)^(AR$46-1))</f>
        <v>0</v>
      </c>
      <c r="AN321" s="588">
        <f>AND(AS$55&gt;0,SUM($E321:AM321)&lt;'Summary&amp;Assumptions'!$G$32*$B321,$D321&gt;='Summary&amp;Assumptions'!$D$17,AS$47&gt;=$D321,AS$47&lt;=EDATE($D321,'Summary&amp;Assumptions'!$G$32))*$B321+AND(AS$56&lt;'Summary&amp;Assumptions'!$J$31,AS$47&gt;=$FO321,AS$47&lt;=$FP321)*(('Summary&amp;Assumptions'!$H$25*$C321)*(1+'Summary&amp;Assumptions'!$J$29)^(AS$46-1))+AND(AS$56&lt;'Summary&amp;Assumptions'!$J$31,AS$47&gt;=$FQ321,AS$47&lt;=$FR321)*(('Summary&amp;Assumptions'!$H$25*$C321)*(1+'Summary&amp;Assumptions'!$J$29)^(AS$46-1))</f>
        <v>0</v>
      </c>
      <c r="AO321" s="588">
        <f>AND(AT$55&gt;0,SUM($E321:AN321)&lt;'Summary&amp;Assumptions'!$G$32*$B321,$D321&gt;='Summary&amp;Assumptions'!$D$17,AT$47&gt;=$D321,AT$47&lt;=EDATE($D321,'Summary&amp;Assumptions'!$G$32))*$B321+AND(AT$56&lt;'Summary&amp;Assumptions'!$J$31,AT$47&gt;=$FO321,AT$47&lt;=$FP321)*(('Summary&amp;Assumptions'!$H$25*$C321)*(1+'Summary&amp;Assumptions'!$J$29)^(AT$46-1))+AND(AT$56&lt;'Summary&amp;Assumptions'!$J$31,AT$47&gt;=$FQ321,AT$47&lt;=$FR321)*(('Summary&amp;Assumptions'!$H$25*$C321)*(1+'Summary&amp;Assumptions'!$J$29)^(AT$46-1))</f>
        <v>0</v>
      </c>
      <c r="AP321" s="588">
        <f>AND(AU$55&gt;0,SUM($E321:AO321)&lt;'Summary&amp;Assumptions'!$G$32*$B321,$D321&gt;='Summary&amp;Assumptions'!$D$17,AU$47&gt;=$D321,AU$47&lt;=EDATE($D321,'Summary&amp;Assumptions'!$G$32))*$B321+AND(AU$56&lt;'Summary&amp;Assumptions'!$J$31,AU$47&gt;=$FO321,AU$47&lt;=$FP321)*(('Summary&amp;Assumptions'!$H$25*$C321)*(1+'Summary&amp;Assumptions'!$J$29)^(AU$46-1))+AND(AU$56&lt;'Summary&amp;Assumptions'!$J$31,AU$47&gt;=$FQ321,AU$47&lt;=$FR321)*(('Summary&amp;Assumptions'!$H$25*$C321)*(1+'Summary&amp;Assumptions'!$J$29)^(AU$46-1))</f>
        <v>0</v>
      </c>
      <c r="AQ321" s="588">
        <f>AND(AV$55&gt;0,SUM($E321:AP321)&lt;'Summary&amp;Assumptions'!$G$32*$B321,$D321&gt;='Summary&amp;Assumptions'!$D$17,AV$47&gt;=$D321,AV$47&lt;=EDATE($D321,'Summary&amp;Assumptions'!$G$32))*$B321+AND(AV$56&lt;'Summary&amp;Assumptions'!$J$31,AV$47&gt;=$FO321,AV$47&lt;=$FP321)*(('Summary&amp;Assumptions'!$H$25*$C321)*(1+'Summary&amp;Assumptions'!$J$29)^(AV$46-1))+AND(AV$56&lt;'Summary&amp;Assumptions'!$J$31,AV$47&gt;=$FQ321,AV$47&lt;=$FR321)*(('Summary&amp;Assumptions'!$H$25*$C321)*(1+'Summary&amp;Assumptions'!$J$29)^(AV$46-1))</f>
        <v>0</v>
      </c>
      <c r="AR321" s="588">
        <f>AND(AW$55&gt;0,SUM($E321:AQ321)&lt;'Summary&amp;Assumptions'!$G$32*$B321,$D321&gt;='Summary&amp;Assumptions'!$D$17,AW$47&gt;=$D321,AW$47&lt;=EDATE($D321,'Summary&amp;Assumptions'!$G$32))*$B321+AND(AW$56&lt;'Summary&amp;Assumptions'!$J$31,AW$47&gt;=$FO321,AW$47&lt;=$FP321)*(('Summary&amp;Assumptions'!$H$25*$C321)*(1+'Summary&amp;Assumptions'!$J$29)^(AW$46-1))+AND(AW$56&lt;'Summary&amp;Assumptions'!$J$31,AW$47&gt;=$FQ321,AW$47&lt;=$FR321)*(('Summary&amp;Assumptions'!$H$25*$C321)*(1+'Summary&amp;Assumptions'!$J$29)^(AW$46-1))</f>
        <v>0</v>
      </c>
      <c r="AS321" s="588">
        <f>AND(AX$55&gt;0,SUM($E321:AR321)&lt;'Summary&amp;Assumptions'!$G$32*$B321,$D321&gt;='Summary&amp;Assumptions'!$D$17,AX$47&gt;=$D321,AX$47&lt;=EDATE($D321,'Summary&amp;Assumptions'!$G$32))*$B321+AND(AX$56&lt;'Summary&amp;Assumptions'!$J$31,AX$47&gt;=$FO321,AX$47&lt;=$FP321)*(('Summary&amp;Assumptions'!$H$25*$C321)*(1+'Summary&amp;Assumptions'!$J$29)^(AX$46-1))+AND(AX$56&lt;'Summary&amp;Assumptions'!$J$31,AX$47&gt;=$FQ321,AX$47&lt;=$FR321)*(('Summary&amp;Assumptions'!$H$25*$C321)*(1+'Summary&amp;Assumptions'!$J$29)^(AX$46-1))</f>
        <v>0</v>
      </c>
      <c r="AT321" s="588">
        <f>AND(AY$55&gt;0,SUM($E321:AS321)&lt;'Summary&amp;Assumptions'!$G$32*$B321,$D321&gt;='Summary&amp;Assumptions'!$D$17,AY$47&gt;=$D321,AY$47&lt;=EDATE($D321,'Summary&amp;Assumptions'!$G$32))*$B321+AND(AY$56&lt;'Summary&amp;Assumptions'!$J$31,AY$47&gt;=$FO321,AY$47&lt;=$FP321)*(('Summary&amp;Assumptions'!$H$25*$C321)*(1+'Summary&amp;Assumptions'!$J$29)^(AY$46-1))+AND(AY$56&lt;'Summary&amp;Assumptions'!$J$31,AY$47&gt;=$FQ321,AY$47&lt;=$FR321)*(('Summary&amp;Assumptions'!$H$25*$C321)*(1+'Summary&amp;Assumptions'!$J$29)^(AY$46-1))</f>
        <v>0</v>
      </c>
      <c r="AU321" s="588">
        <f>AND(AZ$55&gt;0,SUM($E321:AT321)&lt;'Summary&amp;Assumptions'!$G$32*$B321,$D321&gt;='Summary&amp;Assumptions'!$D$17,AZ$47&gt;=$D321,AZ$47&lt;=EDATE($D321,'Summary&amp;Assumptions'!$G$32))*$B321+AND(AZ$56&lt;'Summary&amp;Assumptions'!$J$31,AZ$47&gt;=$FO321,AZ$47&lt;=$FP321)*(('Summary&amp;Assumptions'!$H$25*$C321)*(1+'Summary&amp;Assumptions'!$J$29)^(AZ$46-1))+AND(AZ$56&lt;'Summary&amp;Assumptions'!$J$31,AZ$47&gt;=$FQ321,AZ$47&lt;=$FR321)*(('Summary&amp;Assumptions'!$H$25*$C321)*(1+'Summary&amp;Assumptions'!$J$29)^(AZ$46-1))</f>
        <v>0</v>
      </c>
      <c r="AV321" s="588">
        <f>AND(BA$55&gt;0,SUM($E321:AU321)&lt;'Summary&amp;Assumptions'!$G$32*$B321,$D321&gt;='Summary&amp;Assumptions'!$D$17,BA$47&gt;=$D321,BA$47&lt;=EDATE($D321,'Summary&amp;Assumptions'!$G$32))*$B321+AND(BA$56&lt;'Summary&amp;Assumptions'!$J$31,BA$47&gt;=$FO321,BA$47&lt;=$FP321)*(('Summary&amp;Assumptions'!$H$25*$C321)*(1+'Summary&amp;Assumptions'!$J$29)^(BA$46-1))+AND(BA$56&lt;'Summary&amp;Assumptions'!$J$31,BA$47&gt;=$FQ321,BA$47&lt;=$FR321)*(('Summary&amp;Assumptions'!$H$25*$C321)*(1+'Summary&amp;Assumptions'!$J$29)^(BA$46-1))</f>
        <v>0</v>
      </c>
      <c r="AW321" s="588">
        <f>AND(BB$55&gt;0,SUM($E321:AV321)&lt;'Summary&amp;Assumptions'!$G$32*$B321,$D321&gt;='Summary&amp;Assumptions'!$D$17,BB$47&gt;=$D321,BB$47&lt;=EDATE($D321,'Summary&amp;Assumptions'!$G$32))*$B321+AND(BB$56&lt;'Summary&amp;Assumptions'!$J$31,BB$47&gt;=$FO321,BB$47&lt;=$FP321)*(('Summary&amp;Assumptions'!$H$25*$C321)*(1+'Summary&amp;Assumptions'!$J$29)^(BB$46-1))+AND(BB$56&lt;'Summary&amp;Assumptions'!$J$31,BB$47&gt;=$FQ321,BB$47&lt;=$FR321)*(('Summary&amp;Assumptions'!$H$25*$C321)*(1+'Summary&amp;Assumptions'!$J$29)^(BB$46-1))</f>
        <v>0</v>
      </c>
      <c r="AX321" s="588">
        <f>AND(BC$55&gt;0,SUM($E321:AW321)&lt;'Summary&amp;Assumptions'!$G$32*$B321,$D321&gt;='Summary&amp;Assumptions'!$D$17,BC$47&gt;=$D321,BC$47&lt;=EDATE($D321,'Summary&amp;Assumptions'!$G$32))*$B321+AND(BC$56&lt;'Summary&amp;Assumptions'!$J$31,BC$47&gt;=$FO321,BC$47&lt;=$FP321)*(('Summary&amp;Assumptions'!$H$25*$C321)*(1+'Summary&amp;Assumptions'!$J$29)^(BC$46-1))+AND(BC$56&lt;'Summary&amp;Assumptions'!$J$31,BC$47&gt;=$FQ321,BC$47&lt;=$FR321)*(('Summary&amp;Assumptions'!$H$25*$C321)*(1+'Summary&amp;Assumptions'!$J$29)^(BC$46-1))</f>
        <v>0</v>
      </c>
      <c r="AY321" s="588">
        <f>AND(BD$55&gt;0,SUM($E321:AX321)&lt;'Summary&amp;Assumptions'!$G$32*$B321,$D321&gt;='Summary&amp;Assumptions'!$D$17,BD$47&gt;=$D321,BD$47&lt;=EDATE($D321,'Summary&amp;Assumptions'!$G$32))*$B321+AND(BD$56&lt;'Summary&amp;Assumptions'!$J$31,BD$47&gt;=$FO321,BD$47&lt;=$FP321)*(('Summary&amp;Assumptions'!$H$25*$C321)*(1+'Summary&amp;Assumptions'!$J$29)^(BD$46-1))+AND(BD$56&lt;'Summary&amp;Assumptions'!$J$31,BD$47&gt;=$FQ321,BD$47&lt;=$FR321)*(('Summary&amp;Assumptions'!$H$25*$C321)*(1+'Summary&amp;Assumptions'!$J$29)^(BD$46-1))</f>
        <v>0</v>
      </c>
      <c r="AZ321" s="588">
        <f>AND(BE$55&gt;0,SUM($E321:AY321)&lt;'Summary&amp;Assumptions'!$G$32*$B321,$D321&gt;='Summary&amp;Assumptions'!$D$17,BE$47&gt;=$D321,BE$47&lt;=EDATE($D321,'Summary&amp;Assumptions'!$G$32))*$B321+AND(BE$56&lt;'Summary&amp;Assumptions'!$J$31,BE$47&gt;=$FO321,BE$47&lt;=$FP321)*(('Summary&amp;Assumptions'!$H$25*$C321)*(1+'Summary&amp;Assumptions'!$J$29)^(BE$46-1))+AND(BE$56&lt;'Summary&amp;Assumptions'!$J$31,BE$47&gt;=$FQ321,BE$47&lt;=$FR321)*(('Summary&amp;Assumptions'!$H$25*$C321)*(1+'Summary&amp;Assumptions'!$J$29)^(BE$46-1))</f>
        <v>0</v>
      </c>
      <c r="BA321" s="588">
        <f>AND(BF$55&gt;0,SUM($E321:AZ321)&lt;'Summary&amp;Assumptions'!$G$32*$B321,$D321&gt;='Summary&amp;Assumptions'!$D$17,BF$47&gt;=$D321,BF$47&lt;=EDATE($D321,'Summary&amp;Assumptions'!$G$32))*$B321+AND(BF$56&lt;'Summary&amp;Assumptions'!$J$31,BF$47&gt;=$FO321,BF$47&lt;=$FP321)*(('Summary&amp;Assumptions'!$H$25*$C321)*(1+'Summary&amp;Assumptions'!$J$29)^(BF$46-1))+AND(BF$56&lt;'Summary&amp;Assumptions'!$J$31,BF$47&gt;=$FQ321,BF$47&lt;=$FR321)*(('Summary&amp;Assumptions'!$H$25*$C321)*(1+'Summary&amp;Assumptions'!$J$29)^(BF$46-1))</f>
        <v>0</v>
      </c>
      <c r="BB321" s="588">
        <f>AND(BG$55&gt;0,SUM($E321:BA321)&lt;'Summary&amp;Assumptions'!$G$32*$B321,$D321&gt;='Summary&amp;Assumptions'!$D$17,BG$47&gt;=$D321,BG$47&lt;=EDATE($D321,'Summary&amp;Assumptions'!$G$32))*$B321+AND(BG$56&lt;'Summary&amp;Assumptions'!$J$31,BG$47&gt;=$FO321,BG$47&lt;=$FP321)*(('Summary&amp;Assumptions'!$H$25*$C321)*(1+'Summary&amp;Assumptions'!$J$29)^(BG$46-1))+AND(BG$56&lt;'Summary&amp;Assumptions'!$J$31,BG$47&gt;=$FQ321,BG$47&lt;=$FR321)*(('Summary&amp;Assumptions'!$H$25*$C321)*(1+'Summary&amp;Assumptions'!$J$29)^(BG$46-1))</f>
        <v>0</v>
      </c>
      <c r="BC321" s="588">
        <f>AND(BH$55&gt;0,SUM($E321:BB321)&lt;'Summary&amp;Assumptions'!$G$32*$B321,$D321&gt;='Summary&amp;Assumptions'!$D$17,BH$47&gt;=$D321,BH$47&lt;=EDATE($D321,'Summary&amp;Assumptions'!$G$32))*$B321+AND(BH$56&lt;'Summary&amp;Assumptions'!$J$31,BH$47&gt;=$FO321,BH$47&lt;=$FP321)*(('Summary&amp;Assumptions'!$H$25*$C321)*(1+'Summary&amp;Assumptions'!$J$29)^(BH$46-1))+AND(BH$56&lt;'Summary&amp;Assumptions'!$J$31,BH$47&gt;=$FQ321,BH$47&lt;=$FR321)*(('Summary&amp;Assumptions'!$H$25*$C321)*(1+'Summary&amp;Assumptions'!$J$29)^(BH$46-1))</f>
        <v>0</v>
      </c>
      <c r="BD321" s="588">
        <f>AND(BI$55&gt;0,SUM($E321:BC321)&lt;'Summary&amp;Assumptions'!$G$32*$B321,$D321&gt;='Summary&amp;Assumptions'!$D$17,BI$47&gt;=$D321,BI$47&lt;=EDATE($D321,'Summary&amp;Assumptions'!$G$32))*$B321+AND(BI$56&lt;'Summary&amp;Assumptions'!$J$31,BI$47&gt;=$FO321,BI$47&lt;=$FP321)*(('Summary&amp;Assumptions'!$H$25*$C321)*(1+'Summary&amp;Assumptions'!$J$29)^(BI$46-1))+AND(BI$56&lt;'Summary&amp;Assumptions'!$J$31,BI$47&gt;=$FQ321,BI$47&lt;=$FR321)*(('Summary&amp;Assumptions'!$H$25*$C321)*(1+'Summary&amp;Assumptions'!$J$29)^(BI$46-1))</f>
        <v>0</v>
      </c>
      <c r="BE321" s="588">
        <f>AND(BJ$55&gt;0,SUM($E321:BD321)&lt;'Summary&amp;Assumptions'!$G$32*$B321,$D321&gt;='Summary&amp;Assumptions'!$D$17,BJ$47&gt;=$D321,BJ$47&lt;=EDATE($D321,'Summary&amp;Assumptions'!$G$32))*$B321+AND(BJ$56&lt;'Summary&amp;Assumptions'!$J$31,BJ$47&gt;=$FO321,BJ$47&lt;=$FP321)*(('Summary&amp;Assumptions'!$H$25*$C321)*(1+'Summary&amp;Assumptions'!$J$29)^(BJ$46-1))+AND(BJ$56&lt;'Summary&amp;Assumptions'!$J$31,BJ$47&gt;=$FQ321,BJ$47&lt;=$FR321)*(('Summary&amp;Assumptions'!$H$25*$C321)*(1+'Summary&amp;Assumptions'!$J$29)^(BJ$46-1))</f>
        <v>0</v>
      </c>
      <c r="BF321" s="588">
        <f>AND(BK$55&gt;0,SUM($E321:BE321)&lt;'Summary&amp;Assumptions'!$G$32*$B321,$D321&gt;='Summary&amp;Assumptions'!$D$17,BK$47&gt;=$D321,BK$47&lt;=EDATE($D321,'Summary&amp;Assumptions'!$G$32))*$B321+AND(BK$56&lt;'Summary&amp;Assumptions'!$J$31,BK$47&gt;=$FO321,BK$47&lt;=$FP321)*(('Summary&amp;Assumptions'!$H$25*$C321)*(1+'Summary&amp;Assumptions'!$J$29)^(BK$46-1))+AND(BK$56&lt;'Summary&amp;Assumptions'!$J$31,BK$47&gt;=$FQ321,BK$47&lt;=$FR321)*(('Summary&amp;Assumptions'!$H$25*$C321)*(1+'Summary&amp;Assumptions'!$J$29)^(BK$46-1))</f>
        <v>0</v>
      </c>
      <c r="BG321" s="588">
        <f>AND(BL$55&gt;0,SUM($E321:BF321)&lt;'Summary&amp;Assumptions'!$G$32*$B321,$D321&gt;='Summary&amp;Assumptions'!$D$17,BL$47&gt;=$D321,BL$47&lt;=EDATE($D321,'Summary&amp;Assumptions'!$G$32))*$B321+AND(BL$56&lt;'Summary&amp;Assumptions'!$J$31,BL$47&gt;=$FO321,BL$47&lt;=$FP321)*(('Summary&amp;Assumptions'!$H$25*$C321)*(1+'Summary&amp;Assumptions'!$J$29)^(BL$46-1))+AND(BL$56&lt;'Summary&amp;Assumptions'!$J$31,BL$47&gt;=$FQ321,BL$47&lt;=$FR321)*(('Summary&amp;Assumptions'!$H$25*$C321)*(1+'Summary&amp;Assumptions'!$J$29)^(BL$46-1))</f>
        <v>0</v>
      </c>
      <c r="BH321" s="588">
        <f>AND(BM$55&gt;0,SUM($E321:BG321)&lt;'Summary&amp;Assumptions'!$G$32*$B321,$D321&gt;='Summary&amp;Assumptions'!$D$17,BM$47&gt;=$D321,BM$47&lt;=EDATE($D321,'Summary&amp;Assumptions'!$G$32))*$B321+AND(BM$56&lt;'Summary&amp;Assumptions'!$J$31,BM$47&gt;=$FO321,BM$47&lt;=$FP321)*(('Summary&amp;Assumptions'!$H$25*$C321)*(1+'Summary&amp;Assumptions'!$J$29)^(BM$46-1))+AND(BM$56&lt;'Summary&amp;Assumptions'!$J$31,BM$47&gt;=$FQ321,BM$47&lt;=$FR321)*(('Summary&amp;Assumptions'!$H$25*$C321)*(1+'Summary&amp;Assumptions'!$J$29)^(BM$46-1))</f>
        <v>0</v>
      </c>
      <c r="BI321" s="588">
        <f>AND(BN$55&gt;0,SUM($E321:BH321)&lt;'Summary&amp;Assumptions'!$G$32*$B321,$D321&gt;='Summary&amp;Assumptions'!$D$17,BN$47&gt;=$D321,BN$47&lt;=EDATE($D321,'Summary&amp;Assumptions'!$G$32))*$B321+AND(BN$56&lt;'Summary&amp;Assumptions'!$J$31,BN$47&gt;=$FO321,BN$47&lt;=$FP321)*(('Summary&amp;Assumptions'!$H$25*$C321)*(1+'Summary&amp;Assumptions'!$J$29)^(BN$46-1))+AND(BN$56&lt;'Summary&amp;Assumptions'!$J$31,BN$47&gt;=$FQ321,BN$47&lt;=$FR321)*(('Summary&amp;Assumptions'!$H$25*$C321)*(1+'Summary&amp;Assumptions'!$J$29)^(BN$46-1))</f>
        <v>0</v>
      </c>
      <c r="BJ321" s="588">
        <f>AND(BO$55&gt;0,SUM($E321:BI321)&lt;'Summary&amp;Assumptions'!$G$32*$B321,$D321&gt;='Summary&amp;Assumptions'!$D$17,BO$47&gt;=$D321,BO$47&lt;=EDATE($D321,'Summary&amp;Assumptions'!$G$32))*$B321+AND(BO$56&lt;'Summary&amp;Assumptions'!$J$31,BO$47&gt;=$FO321,BO$47&lt;=$FP321)*(('Summary&amp;Assumptions'!$H$25*$C321)*(1+'Summary&amp;Assumptions'!$J$29)^(BO$46-1))+AND(BO$56&lt;'Summary&amp;Assumptions'!$J$31,BO$47&gt;=$FQ321,BO$47&lt;=$FR321)*(('Summary&amp;Assumptions'!$H$25*$C321)*(1+'Summary&amp;Assumptions'!$J$29)^(BO$46-1))</f>
        <v>0</v>
      </c>
      <c r="BK321" s="588">
        <f>AND(BP$55&gt;0,SUM($E321:BJ321)&lt;'Summary&amp;Assumptions'!$G$32*$B321,$D321&gt;='Summary&amp;Assumptions'!$D$17,BP$47&gt;=$D321,BP$47&lt;=EDATE($D321,'Summary&amp;Assumptions'!$G$32))*$B321+AND(BP$56&lt;'Summary&amp;Assumptions'!$J$31,BP$47&gt;=$FO321,BP$47&lt;=$FP321)*(('Summary&amp;Assumptions'!$H$25*$C321)*(1+'Summary&amp;Assumptions'!$J$29)^(BP$46-1))+AND(BP$56&lt;'Summary&amp;Assumptions'!$J$31,BP$47&gt;=$FQ321,BP$47&lt;=$FR321)*(('Summary&amp;Assumptions'!$H$25*$C321)*(1+'Summary&amp;Assumptions'!$J$29)^(BP$46-1))</f>
        <v>0</v>
      </c>
      <c r="BL321" s="588">
        <f>AND(BQ$55&gt;0,SUM($E321:BK321)&lt;'Summary&amp;Assumptions'!$G$32*$B321,$D321&gt;='Summary&amp;Assumptions'!$D$17,BQ$47&gt;=$D321,BQ$47&lt;=EDATE($D321,'Summary&amp;Assumptions'!$G$32))*$B321+AND(BQ$56&lt;'Summary&amp;Assumptions'!$J$31,BQ$47&gt;=$FO321,BQ$47&lt;=$FP321)*(('Summary&amp;Assumptions'!$H$25*$C321)*(1+'Summary&amp;Assumptions'!$J$29)^(BQ$46-1))+AND(BQ$56&lt;'Summary&amp;Assumptions'!$J$31,BQ$47&gt;=$FQ321,BQ$47&lt;=$FR321)*(('Summary&amp;Assumptions'!$H$25*$C321)*(1+'Summary&amp;Assumptions'!$J$29)^(BQ$46-1))</f>
        <v>0</v>
      </c>
      <c r="BM321" s="588">
        <f>AND(BR$55&gt;0,SUM($E321:BL321)&lt;'Summary&amp;Assumptions'!$G$32*$B321,$D321&gt;='Summary&amp;Assumptions'!$D$17,BR$47&gt;=$D321,BR$47&lt;=EDATE($D321,'Summary&amp;Assumptions'!$G$32))*$B321+AND(BR$56&lt;'Summary&amp;Assumptions'!$J$31,BR$47&gt;=$FO321,BR$47&lt;=$FP321)*(('Summary&amp;Assumptions'!$H$25*$C321)*(1+'Summary&amp;Assumptions'!$J$29)^(BR$46-1))+AND(BR$56&lt;'Summary&amp;Assumptions'!$J$31,BR$47&gt;=$FQ321,BR$47&lt;=$FR321)*(('Summary&amp;Assumptions'!$H$25*$C321)*(1+'Summary&amp;Assumptions'!$J$29)^(BR$46-1))</f>
        <v>0</v>
      </c>
      <c r="BN321" s="588">
        <f>AND(BS$55&gt;0,SUM($E321:BM321)&lt;'Summary&amp;Assumptions'!$G$32*$B321,$D321&gt;='Summary&amp;Assumptions'!$D$17,BS$47&gt;=$D321,BS$47&lt;=EDATE($D321,'Summary&amp;Assumptions'!$G$32))*$B321+AND(BS$56&lt;'Summary&amp;Assumptions'!$J$31,BS$47&gt;=$FO321,BS$47&lt;=$FP321)*(('Summary&amp;Assumptions'!$H$25*$C321)*(1+'Summary&amp;Assumptions'!$J$29)^(BS$46-1))+AND(BS$56&lt;'Summary&amp;Assumptions'!$J$31,BS$47&gt;=$FQ321,BS$47&lt;=$FR321)*(('Summary&amp;Assumptions'!$H$25*$C321)*(1+'Summary&amp;Assumptions'!$J$29)^(BS$46-1))</f>
        <v>0</v>
      </c>
      <c r="BO321" s="588">
        <f>AND(BT$55&gt;0,SUM($E321:BN321)&lt;'Summary&amp;Assumptions'!$G$32*$B321,$D321&gt;='Summary&amp;Assumptions'!$D$17,BT$47&gt;=$D321,BT$47&lt;=EDATE($D321,'Summary&amp;Assumptions'!$G$32))*$B321+AND(BT$56&lt;'Summary&amp;Assumptions'!$J$31,BT$47&gt;=$FO321,BT$47&lt;=$FP321)*(('Summary&amp;Assumptions'!$H$25*$C321)*(1+'Summary&amp;Assumptions'!$J$29)^(BT$46-1))+AND(BT$56&lt;'Summary&amp;Assumptions'!$J$31,BT$47&gt;=$FQ321,BT$47&lt;=$FR321)*(('Summary&amp;Assumptions'!$H$25*$C321)*(1+'Summary&amp;Assumptions'!$J$29)^(BT$46-1))</f>
        <v>0</v>
      </c>
      <c r="BP321" s="588">
        <f>AND(BU$55&gt;0,SUM($E321:BO321)&lt;'Summary&amp;Assumptions'!$G$32*$B321,$D321&gt;='Summary&amp;Assumptions'!$D$17,BU$47&gt;=$D321,BU$47&lt;=EDATE($D321,'Summary&amp;Assumptions'!$G$32))*$B321+AND(BU$56&lt;'Summary&amp;Assumptions'!$J$31,BU$47&gt;=$FO321,BU$47&lt;=$FP321)*(('Summary&amp;Assumptions'!$H$25*$C321)*(1+'Summary&amp;Assumptions'!$J$29)^(BU$46-1))+AND(BU$56&lt;'Summary&amp;Assumptions'!$J$31,BU$47&gt;=$FQ321,BU$47&lt;=$FR321)*(('Summary&amp;Assumptions'!$H$25*$C321)*(1+'Summary&amp;Assumptions'!$J$29)^(BU$46-1))</f>
        <v>0</v>
      </c>
      <c r="BQ321" s="588">
        <f>AND(BV$55&gt;0,SUM($E321:BP321)&lt;'Summary&amp;Assumptions'!$G$32*$B321,$D321&gt;='Summary&amp;Assumptions'!$D$17,BV$47&gt;=$D321,BV$47&lt;=EDATE($D321,'Summary&amp;Assumptions'!$G$32))*$B321+AND(BV$56&lt;'Summary&amp;Assumptions'!$J$31,BV$47&gt;=$FO321,BV$47&lt;=$FP321)*(('Summary&amp;Assumptions'!$H$25*$C321)*(1+'Summary&amp;Assumptions'!$J$29)^(BV$46-1))+AND(BV$56&lt;'Summary&amp;Assumptions'!$J$31,BV$47&gt;=$FQ321,BV$47&lt;=$FR321)*(('Summary&amp;Assumptions'!$H$25*$C321)*(1+'Summary&amp;Assumptions'!$J$29)^(BV$46-1))</f>
        <v>0</v>
      </c>
      <c r="BR321" s="588">
        <f>AND(BW$55&gt;0,SUM($E321:BQ321)&lt;'Summary&amp;Assumptions'!$G$32*$B321,$D321&gt;='Summary&amp;Assumptions'!$D$17,BW$47&gt;=$D321,BW$47&lt;=EDATE($D321,'Summary&amp;Assumptions'!$G$32))*$B321+AND(BW$56&lt;'Summary&amp;Assumptions'!$J$31,BW$47&gt;=$FO321,BW$47&lt;=$FP321)*(('Summary&amp;Assumptions'!$H$25*$C321)*(1+'Summary&amp;Assumptions'!$J$29)^(BW$46-1))+AND(BW$56&lt;'Summary&amp;Assumptions'!$J$31,BW$47&gt;=$FQ321,BW$47&lt;=$FR321)*(('Summary&amp;Assumptions'!$H$25*$C321)*(1+'Summary&amp;Assumptions'!$J$29)^(BW$46-1))</f>
        <v>0</v>
      </c>
      <c r="BS321" s="588">
        <f>AND(BX$55&gt;0,SUM($E321:BR321)&lt;'Summary&amp;Assumptions'!$G$32*$B321,$D321&gt;='Summary&amp;Assumptions'!$D$17,BX$47&gt;=$D321,BX$47&lt;=EDATE($D321,'Summary&amp;Assumptions'!$G$32))*$B321+AND(BX$56&lt;'Summary&amp;Assumptions'!$J$31,BX$47&gt;=$FO321,BX$47&lt;=$FP321)*(('Summary&amp;Assumptions'!$H$25*$C321)*(1+'Summary&amp;Assumptions'!$J$29)^(BX$46-1))+AND(BX$56&lt;'Summary&amp;Assumptions'!$J$31,BX$47&gt;=$FQ321,BX$47&lt;=$FR321)*(('Summary&amp;Assumptions'!$H$25*$C321)*(1+'Summary&amp;Assumptions'!$J$29)^(BX$46-1))</f>
        <v>0</v>
      </c>
      <c r="BT321" s="588">
        <f>AND(BY$55&gt;0,SUM($E321:BS321)&lt;'Summary&amp;Assumptions'!$G$32*$B321,$D321&gt;='Summary&amp;Assumptions'!$D$17,BY$47&gt;=$D321,BY$47&lt;=EDATE($D321,'Summary&amp;Assumptions'!$G$32))*$B321+AND(BY$56&lt;'Summary&amp;Assumptions'!$J$31,BY$47&gt;=$FO321,BY$47&lt;=$FP321)*(('Summary&amp;Assumptions'!$H$25*$C321)*(1+'Summary&amp;Assumptions'!$J$29)^(BY$46-1))+AND(BY$56&lt;'Summary&amp;Assumptions'!$J$31,BY$47&gt;=$FQ321,BY$47&lt;=$FR321)*(('Summary&amp;Assumptions'!$H$25*$C321)*(1+'Summary&amp;Assumptions'!$J$29)^(BY$46-1))</f>
        <v>0</v>
      </c>
      <c r="BU321" s="588">
        <f>AND(BZ$55&gt;0,SUM($E321:BT321)&lt;'Summary&amp;Assumptions'!$G$32*$B321,$D321&gt;='Summary&amp;Assumptions'!$D$17,BZ$47&gt;=$D321,BZ$47&lt;=EDATE($D321,'Summary&amp;Assumptions'!$G$32))*$B321+AND(BZ$56&lt;'Summary&amp;Assumptions'!$J$31,BZ$47&gt;=$FO321,BZ$47&lt;=$FP321)*(('Summary&amp;Assumptions'!$H$25*$C321)*(1+'Summary&amp;Assumptions'!$J$29)^(BZ$46-1))+AND(BZ$56&lt;'Summary&amp;Assumptions'!$J$31,BZ$47&gt;=$FQ321,BZ$47&lt;=$FR321)*(('Summary&amp;Assumptions'!$H$25*$C321)*(1+'Summary&amp;Assumptions'!$J$29)^(BZ$46-1))</f>
        <v>0</v>
      </c>
      <c r="BV321" s="588">
        <f>AND(CA$55&gt;0,SUM($E321:BU321)&lt;'Summary&amp;Assumptions'!$G$32*$B321,$D321&gt;='Summary&amp;Assumptions'!$D$17,CA$47&gt;=$D321,CA$47&lt;=EDATE($D321,'Summary&amp;Assumptions'!$G$32))*$B321+AND(CA$56&lt;'Summary&amp;Assumptions'!$J$31,CA$47&gt;=$FO321,CA$47&lt;=$FP321)*(('Summary&amp;Assumptions'!$H$25*$C321)*(1+'Summary&amp;Assumptions'!$J$29)^(CA$46-1))+AND(CA$56&lt;'Summary&amp;Assumptions'!$J$31,CA$47&gt;=$FQ321,CA$47&lt;=$FR321)*(('Summary&amp;Assumptions'!$H$25*$C321)*(1+'Summary&amp;Assumptions'!$J$29)^(CA$46-1))</f>
        <v>0</v>
      </c>
      <c r="BW321" s="588">
        <f>AND(CB$55&gt;0,SUM($E321:BV321)&lt;'Summary&amp;Assumptions'!$G$32*$B321,$D321&gt;='Summary&amp;Assumptions'!$D$17,CB$47&gt;=$D321,CB$47&lt;=EDATE($D321,'Summary&amp;Assumptions'!$G$32))*$B321+AND(CB$56&lt;'Summary&amp;Assumptions'!$J$31,CB$47&gt;=$FO321,CB$47&lt;=$FP321)*(('Summary&amp;Assumptions'!$H$25*$C321)*(1+'Summary&amp;Assumptions'!$J$29)^(CB$46-1))+AND(CB$56&lt;'Summary&amp;Assumptions'!$J$31,CB$47&gt;=$FQ321,CB$47&lt;=$FR321)*(('Summary&amp;Assumptions'!$H$25*$C321)*(1+'Summary&amp;Assumptions'!$J$29)^(CB$46-1))</f>
        <v>0</v>
      </c>
      <c r="BX321" s="588">
        <f>AND(CC$55&gt;0,SUM($E321:BW321)&lt;'Summary&amp;Assumptions'!$G$32*$B321,$D321&gt;='Summary&amp;Assumptions'!$D$17,CC$47&gt;=$D321,CC$47&lt;=EDATE($D321,'Summary&amp;Assumptions'!$G$32))*$B321+AND(CC$56&lt;'Summary&amp;Assumptions'!$J$31,CC$47&gt;=$FO321,CC$47&lt;=$FP321)*(('Summary&amp;Assumptions'!$H$25*$C321)*(1+'Summary&amp;Assumptions'!$J$29)^(CC$46-1))+AND(CC$56&lt;'Summary&amp;Assumptions'!$J$31,CC$47&gt;=$FQ321,CC$47&lt;=$FR321)*(('Summary&amp;Assumptions'!$H$25*$C321)*(1+'Summary&amp;Assumptions'!$J$29)^(CC$46-1))</f>
        <v>0</v>
      </c>
      <c r="BY321" s="588">
        <f>AND(CD$55&gt;0,SUM($E321:BX321)&lt;'Summary&amp;Assumptions'!$G$32*$B321,$D321&gt;='Summary&amp;Assumptions'!$D$17,CD$47&gt;=$D321,CD$47&lt;=EDATE($D321,'Summary&amp;Assumptions'!$G$32))*$B321+AND(CD$56&lt;'Summary&amp;Assumptions'!$J$31,CD$47&gt;=$FO321,CD$47&lt;=$FP321)*(('Summary&amp;Assumptions'!$H$25*$C321)*(1+'Summary&amp;Assumptions'!$J$29)^(CD$46-1))+AND(CD$56&lt;'Summary&amp;Assumptions'!$J$31,CD$47&gt;=$FQ321,CD$47&lt;=$FR321)*(('Summary&amp;Assumptions'!$H$25*$C321)*(1+'Summary&amp;Assumptions'!$J$29)^(CD$46-1))</f>
        <v>0</v>
      </c>
      <c r="BZ321" s="588">
        <f>AND(CE$55&gt;0,SUM($E321:BY321)&lt;'Summary&amp;Assumptions'!$G$32*$B321,$D321&gt;='Summary&amp;Assumptions'!$D$17,CE$47&gt;=$D321,CE$47&lt;=EDATE($D321,'Summary&amp;Assumptions'!$G$32))*$B321+AND(CE$56&lt;'Summary&amp;Assumptions'!$J$31,CE$47&gt;=$FO321,CE$47&lt;=$FP321)*(('Summary&amp;Assumptions'!$H$25*$C321)*(1+'Summary&amp;Assumptions'!$J$29)^(CE$46-1))+AND(CE$56&lt;'Summary&amp;Assumptions'!$J$31,CE$47&gt;=$FQ321,CE$47&lt;=$FR321)*(('Summary&amp;Assumptions'!$H$25*$C321)*(1+'Summary&amp;Assumptions'!$J$29)^(CE$46-1))</f>
        <v>0</v>
      </c>
      <c r="CA321" s="588">
        <f>AND(CF$55&gt;0,SUM($E321:BZ321)&lt;'Summary&amp;Assumptions'!$G$32*$B321,$D321&gt;='Summary&amp;Assumptions'!$D$17,CF$47&gt;=$D321,CF$47&lt;=EDATE($D321,'Summary&amp;Assumptions'!$G$32))*$B321+AND(CF$56&lt;'Summary&amp;Assumptions'!$J$31,CF$47&gt;=$FO321,CF$47&lt;=$FP321)*(('Summary&amp;Assumptions'!$H$25*$C321)*(1+'Summary&amp;Assumptions'!$J$29)^(CF$46-1))+AND(CF$56&lt;'Summary&amp;Assumptions'!$J$31,CF$47&gt;=$FQ321,CF$47&lt;=$FR321)*(('Summary&amp;Assumptions'!$H$25*$C321)*(1+'Summary&amp;Assumptions'!$J$29)^(CF$46-1))</f>
        <v>0</v>
      </c>
      <c r="CB321" s="588">
        <f>AND(CG$55&gt;0,SUM($E321:CA321)&lt;'Summary&amp;Assumptions'!$G$32*$B321,$D321&gt;='Summary&amp;Assumptions'!$D$17,CG$47&gt;=$D321,CG$47&lt;=EDATE($D321,'Summary&amp;Assumptions'!$G$32))*$B321+AND(CG$56&lt;'Summary&amp;Assumptions'!$J$31,CG$47&gt;=$FO321,CG$47&lt;=$FP321)*(('Summary&amp;Assumptions'!$H$25*$C321)*(1+'Summary&amp;Assumptions'!$J$29)^(CG$46-1))+AND(CG$56&lt;'Summary&amp;Assumptions'!$J$31,CG$47&gt;=$FQ321,CG$47&lt;=$FR321)*(('Summary&amp;Assumptions'!$H$25*$C321)*(1+'Summary&amp;Assumptions'!$J$29)^(CG$46-1))</f>
        <v>0</v>
      </c>
      <c r="CC321" s="588">
        <f>AND(CH$55&gt;0,SUM($E321:CB321)&lt;'Summary&amp;Assumptions'!$G$32*$B321,$D321&gt;='Summary&amp;Assumptions'!$D$17,CH$47&gt;=$D321,CH$47&lt;=EDATE($D321,'Summary&amp;Assumptions'!$G$32))*$B321+AND(CH$56&lt;'Summary&amp;Assumptions'!$J$31,CH$47&gt;=$FO321,CH$47&lt;=$FP321)*(('Summary&amp;Assumptions'!$H$25*$C321)*(1+'Summary&amp;Assumptions'!$J$29)^(CH$46-1))+AND(CH$56&lt;'Summary&amp;Assumptions'!$J$31,CH$47&gt;=$FQ321,CH$47&lt;=$FR321)*(('Summary&amp;Assumptions'!$H$25*$C321)*(1+'Summary&amp;Assumptions'!$J$29)^(CH$46-1))</f>
        <v>0</v>
      </c>
      <c r="CD321" s="588">
        <f>AND(CI$55&gt;0,SUM($E321:CC321)&lt;'Summary&amp;Assumptions'!$G$32*$B321,$D321&gt;='Summary&amp;Assumptions'!$D$17,CI$47&gt;=$D321,CI$47&lt;=EDATE($D321,'Summary&amp;Assumptions'!$G$32))*$B321+AND(CI$56&lt;'Summary&amp;Assumptions'!$J$31,CI$47&gt;=$FO321,CI$47&lt;=$FP321)*(('Summary&amp;Assumptions'!$H$25*$C321)*(1+'Summary&amp;Assumptions'!$J$29)^(CI$46-1))+AND(CI$56&lt;'Summary&amp;Assumptions'!$J$31,CI$47&gt;=$FQ321,CI$47&lt;=$FR321)*(('Summary&amp;Assumptions'!$H$25*$C321)*(1+'Summary&amp;Assumptions'!$J$29)^(CI$46-1))</f>
        <v>0</v>
      </c>
      <c r="CE321" s="588">
        <f>AND(CJ$55&gt;0,SUM($E321:CD321)&lt;'Summary&amp;Assumptions'!$G$32*$B321,$D321&gt;='Summary&amp;Assumptions'!$D$17,CJ$47&gt;=$D321,CJ$47&lt;=EDATE($D321,'Summary&amp;Assumptions'!$G$32))*$B321+AND(CJ$56&lt;'Summary&amp;Assumptions'!$J$31,CJ$47&gt;=$FO321,CJ$47&lt;=$FP321)*(('Summary&amp;Assumptions'!$H$25*$C321)*(1+'Summary&amp;Assumptions'!$J$29)^(CJ$46-1))+AND(CJ$56&lt;'Summary&amp;Assumptions'!$J$31,CJ$47&gt;=$FQ321,CJ$47&lt;=$FR321)*(('Summary&amp;Assumptions'!$H$25*$C321)*(1+'Summary&amp;Assumptions'!$J$29)^(CJ$46-1))</f>
        <v>0</v>
      </c>
      <c r="CF321" s="588">
        <f>AND(CK$55&gt;0,SUM($E321:CE321)&lt;'Summary&amp;Assumptions'!$G$32*$B321,$D321&gt;='Summary&amp;Assumptions'!$D$17,CK$47&gt;=$D321,CK$47&lt;=EDATE($D321,'Summary&amp;Assumptions'!$G$32))*$B321+AND(CK$56&lt;'Summary&amp;Assumptions'!$J$31,CK$47&gt;=$FO321,CK$47&lt;=$FP321)*(('Summary&amp;Assumptions'!$H$25*$C321)*(1+'Summary&amp;Assumptions'!$J$29)^(CK$46-1))+AND(CK$56&lt;'Summary&amp;Assumptions'!$J$31,CK$47&gt;=$FQ321,CK$47&lt;=$FR321)*(('Summary&amp;Assumptions'!$H$25*$C321)*(1+'Summary&amp;Assumptions'!$J$29)^(CK$46-1))</f>
        <v>0</v>
      </c>
      <c r="CG321" s="588">
        <f>AND(CL$55&gt;0,SUM($E321:CF321)&lt;'Summary&amp;Assumptions'!$G$32*$B321,$D321&gt;='Summary&amp;Assumptions'!$D$17,CL$47&gt;=$D321,CL$47&lt;=EDATE($D321,'Summary&amp;Assumptions'!$G$32))*$B321+AND(CL$56&lt;'Summary&amp;Assumptions'!$J$31,CL$47&gt;=$FO321,CL$47&lt;=$FP321)*(('Summary&amp;Assumptions'!$H$25*$C321)*(1+'Summary&amp;Assumptions'!$J$29)^(CL$46-1))+AND(CL$56&lt;'Summary&amp;Assumptions'!$J$31,CL$47&gt;=$FQ321,CL$47&lt;=$FR321)*(('Summary&amp;Assumptions'!$H$25*$C321)*(1+'Summary&amp;Assumptions'!$J$29)^(CL$46-1))</f>
        <v>0</v>
      </c>
      <c r="CH321" s="588">
        <f>AND(CM$55&gt;0,SUM($E321:CG321)&lt;'Summary&amp;Assumptions'!$G$32*$B321,$D321&gt;='Summary&amp;Assumptions'!$D$17,CM$47&gt;=$D321,CM$47&lt;=EDATE($D321,'Summary&amp;Assumptions'!$G$32))*$B321+AND(CM$56&lt;'Summary&amp;Assumptions'!$J$31,CM$47&gt;=$FO321,CM$47&lt;=$FP321)*(('Summary&amp;Assumptions'!$H$25*$C321)*(1+'Summary&amp;Assumptions'!$J$29)^(CM$46-1))+AND(CM$56&lt;'Summary&amp;Assumptions'!$J$31,CM$47&gt;=$FQ321,CM$47&lt;=$FR321)*(('Summary&amp;Assumptions'!$H$25*$C321)*(1+'Summary&amp;Assumptions'!$J$29)^(CM$46-1))</f>
        <v>0</v>
      </c>
      <c r="CI321" s="588">
        <f>AND(CN$55&gt;0,SUM($E321:CH321)&lt;'Summary&amp;Assumptions'!$G$32*$B321,$D321&gt;='Summary&amp;Assumptions'!$D$17,CN$47&gt;=$D321,CN$47&lt;=EDATE($D321,'Summary&amp;Assumptions'!$G$32))*$B321+AND(CN$56&lt;'Summary&amp;Assumptions'!$J$31,CN$47&gt;=$FO321,CN$47&lt;=$FP321)*(('Summary&amp;Assumptions'!$H$25*$C321)*(1+'Summary&amp;Assumptions'!$J$29)^(CN$46-1))+AND(CN$56&lt;'Summary&amp;Assumptions'!$J$31,CN$47&gt;=$FQ321,CN$47&lt;=$FR321)*(('Summary&amp;Assumptions'!$H$25*$C321)*(1+'Summary&amp;Assumptions'!$J$29)^(CN$46-1))</f>
        <v>0</v>
      </c>
      <c r="CJ321" s="588">
        <f>AND(CO$55&gt;0,SUM($E321:CI321)&lt;'Summary&amp;Assumptions'!$G$32*$B321,$D321&gt;='Summary&amp;Assumptions'!$D$17,CO$47&gt;=$D321,CO$47&lt;=EDATE($D321,'Summary&amp;Assumptions'!$G$32))*$B321+AND(CO$56&lt;'Summary&amp;Assumptions'!$J$31,CO$47&gt;=$FO321,CO$47&lt;=$FP321)*(('Summary&amp;Assumptions'!$H$25*$C321)*(1+'Summary&amp;Assumptions'!$J$29)^(CO$46-1))+AND(CO$56&lt;'Summary&amp;Assumptions'!$J$31,CO$47&gt;=$FQ321,CO$47&lt;=$FR321)*(('Summary&amp;Assumptions'!$H$25*$C321)*(1+'Summary&amp;Assumptions'!$J$29)^(CO$46-1))</f>
        <v>0</v>
      </c>
      <c r="CK321" s="588">
        <f>AND(CP$55&gt;0,SUM($E321:CJ321)&lt;'Summary&amp;Assumptions'!$G$32*$B321,$D321&gt;='Summary&amp;Assumptions'!$D$17,CP$47&gt;=$D321,CP$47&lt;=EDATE($D321,'Summary&amp;Assumptions'!$G$32))*$B321+AND(CP$56&lt;'Summary&amp;Assumptions'!$J$31,CP$47&gt;=$FO321,CP$47&lt;=$FP321)*(('Summary&amp;Assumptions'!$H$25*$C321)*(1+'Summary&amp;Assumptions'!$J$29)^(CP$46-1))+AND(CP$56&lt;'Summary&amp;Assumptions'!$J$31,CP$47&gt;=$FQ321,CP$47&lt;=$FR321)*(('Summary&amp;Assumptions'!$H$25*$C321)*(1+'Summary&amp;Assumptions'!$J$29)^(CP$46-1))</f>
        <v>0</v>
      </c>
      <c r="CL321" s="588">
        <f>AND(CQ$55&gt;0,SUM($E321:CK321)&lt;'Summary&amp;Assumptions'!$G$32*$B321,$D321&gt;='Summary&amp;Assumptions'!$D$17,CQ$47&gt;=$D321,CQ$47&lt;=EDATE($D321,'Summary&amp;Assumptions'!$G$32))*$B321+AND(CQ$56&lt;'Summary&amp;Assumptions'!$J$31,CQ$47&gt;=$FO321,CQ$47&lt;=$FP321)*(('Summary&amp;Assumptions'!$H$25*$C321)*(1+'Summary&amp;Assumptions'!$J$29)^(CQ$46-1))+AND(CQ$56&lt;'Summary&amp;Assumptions'!$J$31,CQ$47&gt;=$FQ321,CQ$47&lt;=$FR321)*(('Summary&amp;Assumptions'!$H$25*$C321)*(1+'Summary&amp;Assumptions'!$J$29)^(CQ$46-1))</f>
        <v>0</v>
      </c>
      <c r="CM321" s="588">
        <f>AND(CR$55&gt;0,SUM($E321:CL321)&lt;'Summary&amp;Assumptions'!$G$32*$B321,$D321&gt;='Summary&amp;Assumptions'!$D$17,CR$47&gt;=$D321,CR$47&lt;=EDATE($D321,'Summary&amp;Assumptions'!$G$32))*$B321+AND(CR$56&lt;'Summary&amp;Assumptions'!$J$31,CR$47&gt;=$FO321,CR$47&lt;=$FP321)*(('Summary&amp;Assumptions'!$H$25*$C321)*(1+'Summary&amp;Assumptions'!$J$29)^(CR$46-1))+AND(CR$56&lt;'Summary&amp;Assumptions'!$J$31,CR$47&gt;=$FQ321,CR$47&lt;=$FR321)*(('Summary&amp;Assumptions'!$H$25*$C321)*(1+'Summary&amp;Assumptions'!$J$29)^(CR$46-1))</f>
        <v>0</v>
      </c>
      <c r="CN321" s="588">
        <f>AND(CS$55&gt;0,SUM($E321:CM321)&lt;'Summary&amp;Assumptions'!$G$32*$B321,$D321&gt;='Summary&amp;Assumptions'!$D$17,CS$47&gt;=$D321,CS$47&lt;=EDATE($D321,'Summary&amp;Assumptions'!$G$32))*$B321+AND(CS$56&lt;'Summary&amp;Assumptions'!$J$31,CS$47&gt;=$FO321,CS$47&lt;=$FP321)*(('Summary&amp;Assumptions'!$H$25*$C321)*(1+'Summary&amp;Assumptions'!$J$29)^(CS$46-1))+AND(CS$56&lt;'Summary&amp;Assumptions'!$J$31,CS$47&gt;=$FQ321,CS$47&lt;=$FR321)*(('Summary&amp;Assumptions'!$H$25*$C321)*(1+'Summary&amp;Assumptions'!$J$29)^(CS$46-1))</f>
        <v>0</v>
      </c>
      <c r="CO321" s="588">
        <f>AND(CT$55&gt;0,SUM($E321:CN321)&lt;'Summary&amp;Assumptions'!$G$32*$B321,$D321&gt;='Summary&amp;Assumptions'!$D$17,CT$47&gt;=$D321,CT$47&lt;=EDATE($D321,'Summary&amp;Assumptions'!$G$32))*$B321+AND(CT$56&lt;'Summary&amp;Assumptions'!$J$31,CT$47&gt;=$FO321,CT$47&lt;=$FP321)*(('Summary&amp;Assumptions'!$H$25*$C321)*(1+'Summary&amp;Assumptions'!$J$29)^(CT$46-1))+AND(CT$56&lt;'Summary&amp;Assumptions'!$J$31,CT$47&gt;=$FQ321,CT$47&lt;=$FR321)*(('Summary&amp;Assumptions'!$H$25*$C321)*(1+'Summary&amp;Assumptions'!$J$29)^(CT$46-1))</f>
        <v>0</v>
      </c>
      <c r="CP321" s="588">
        <f>AND(CU$55&gt;0,SUM($E321:CO321)&lt;'Summary&amp;Assumptions'!$G$32*$B321,$D321&gt;='Summary&amp;Assumptions'!$D$17,CU$47&gt;=$D321,CU$47&lt;=EDATE($D321,'Summary&amp;Assumptions'!$G$32))*$B321+AND(CU$56&lt;'Summary&amp;Assumptions'!$J$31,CU$47&gt;=$FO321,CU$47&lt;=$FP321)*(('Summary&amp;Assumptions'!$H$25*$C321)*(1+'Summary&amp;Assumptions'!$J$29)^(CU$46-1))+AND(CU$56&lt;'Summary&amp;Assumptions'!$J$31,CU$47&gt;=$FQ321,CU$47&lt;=$FR321)*(('Summary&amp;Assumptions'!$H$25*$C321)*(1+'Summary&amp;Assumptions'!$J$29)^(CU$46-1))</f>
        <v>0</v>
      </c>
      <c r="CQ321" s="588">
        <f>AND(CV$55&gt;0,SUM($E321:CP321)&lt;'Summary&amp;Assumptions'!$G$32*$B321,$D321&gt;='Summary&amp;Assumptions'!$D$17,CV$47&gt;=$D321,CV$47&lt;=EDATE($D321,'Summary&amp;Assumptions'!$G$32))*$B321+AND(CV$56&lt;'Summary&amp;Assumptions'!$J$31,CV$47&gt;=$FO321,CV$47&lt;=$FP321)*(('Summary&amp;Assumptions'!$H$25*$C321)*(1+'Summary&amp;Assumptions'!$J$29)^(CV$46-1))+AND(CV$56&lt;'Summary&amp;Assumptions'!$J$31,CV$47&gt;=$FQ321,CV$47&lt;=$FR321)*(('Summary&amp;Assumptions'!$H$25*$C321)*(1+'Summary&amp;Assumptions'!$J$29)^(CV$46-1))</f>
        <v>0</v>
      </c>
      <c r="CR321" s="588">
        <f>AND(CW$55&gt;0,SUM($E321:CQ321)&lt;'Summary&amp;Assumptions'!$G$32*$B321,$D321&gt;='Summary&amp;Assumptions'!$D$17,CW$47&gt;=$D321,CW$47&lt;=EDATE($D321,'Summary&amp;Assumptions'!$G$32))*$B321+AND(CW$56&lt;'Summary&amp;Assumptions'!$J$31,CW$47&gt;=$FO321,CW$47&lt;=$FP321)*(('Summary&amp;Assumptions'!$H$25*$C321)*(1+'Summary&amp;Assumptions'!$J$29)^(CW$46-1))+AND(CW$56&lt;'Summary&amp;Assumptions'!$J$31,CW$47&gt;=$FQ321,CW$47&lt;=$FR321)*(('Summary&amp;Assumptions'!$H$25*$C321)*(1+'Summary&amp;Assumptions'!$J$29)^(CW$46-1))</f>
        <v>0</v>
      </c>
      <c r="CS321" s="588">
        <f>AND(CX$55&gt;0,SUM($E321:CR321)&lt;'Summary&amp;Assumptions'!$G$32*$B321,$D321&gt;='Summary&amp;Assumptions'!$D$17,CX$47&gt;=$D321,CX$47&lt;=EDATE($D321,'Summary&amp;Assumptions'!$G$32))*$B321+AND(CX$56&lt;'Summary&amp;Assumptions'!$J$31,CX$47&gt;=$FO321,CX$47&lt;=$FP321)*(('Summary&amp;Assumptions'!$H$25*$C321)*(1+'Summary&amp;Assumptions'!$J$29)^(CX$46-1))+AND(CX$56&lt;'Summary&amp;Assumptions'!$J$31,CX$47&gt;=$FQ321,CX$47&lt;=$FR321)*(('Summary&amp;Assumptions'!$H$25*$C321)*(1+'Summary&amp;Assumptions'!$J$29)^(CX$46-1))</f>
        <v>0</v>
      </c>
      <c r="CT321" s="588">
        <f>AND(CY$55&gt;0,SUM($E321:CS321)&lt;'Summary&amp;Assumptions'!$G$32*$B321,$D321&gt;='Summary&amp;Assumptions'!$D$17,CY$47&gt;=$D321,CY$47&lt;=EDATE($D321,'Summary&amp;Assumptions'!$G$32))*$B321+AND(CY$56&lt;'Summary&amp;Assumptions'!$J$31,CY$47&gt;=$FO321,CY$47&lt;=$FP321)*(('Summary&amp;Assumptions'!$H$25*$C321)*(1+'Summary&amp;Assumptions'!$J$29)^(CY$46-1))+AND(CY$56&lt;'Summary&amp;Assumptions'!$J$31,CY$47&gt;=$FQ321,CY$47&lt;=$FR321)*(('Summary&amp;Assumptions'!$H$25*$C321)*(1+'Summary&amp;Assumptions'!$J$29)^(CY$46-1))</f>
        <v>0</v>
      </c>
      <c r="CU321" s="588">
        <f>AND(CZ$55&gt;0,SUM($E321:CT321)&lt;'Summary&amp;Assumptions'!$G$32*$B321,$D321&gt;='Summary&amp;Assumptions'!$D$17,CZ$47&gt;=$D321,CZ$47&lt;=EDATE($D321,'Summary&amp;Assumptions'!$G$32))*$B321+AND(CZ$56&lt;'Summary&amp;Assumptions'!$J$31,CZ$47&gt;=$FO321,CZ$47&lt;=$FP321)*(('Summary&amp;Assumptions'!$H$25*$C321)*(1+'Summary&amp;Assumptions'!$J$29)^(CZ$46-1))+AND(CZ$56&lt;'Summary&amp;Assumptions'!$J$31,CZ$47&gt;=$FQ321,CZ$47&lt;=$FR321)*(('Summary&amp;Assumptions'!$H$25*$C321)*(1+'Summary&amp;Assumptions'!$J$29)^(CZ$46-1))</f>
        <v>0</v>
      </c>
      <c r="CV321" s="588">
        <f>AND(DA$55&gt;0,SUM($E321:CU321)&lt;'Summary&amp;Assumptions'!$G$32*$B321,$D321&gt;='Summary&amp;Assumptions'!$D$17,DA$47&gt;=$D321,DA$47&lt;=EDATE($D321,'Summary&amp;Assumptions'!$G$32))*$B321+AND(DA$56&lt;'Summary&amp;Assumptions'!$J$31,DA$47&gt;=$FO321,DA$47&lt;=$FP321)*(('Summary&amp;Assumptions'!$H$25*$C321)*(1+'Summary&amp;Assumptions'!$J$29)^(DA$46-1))+AND(DA$56&lt;'Summary&amp;Assumptions'!$J$31,DA$47&gt;=$FQ321,DA$47&lt;=$FR321)*(('Summary&amp;Assumptions'!$H$25*$C321)*(1+'Summary&amp;Assumptions'!$J$29)^(DA$46-1))</f>
        <v>0</v>
      </c>
      <c r="CW321" s="588">
        <f>AND(DB$55&gt;0,SUM($E321:CV321)&lt;'Summary&amp;Assumptions'!$G$32*$B321,$D321&gt;='Summary&amp;Assumptions'!$D$17,DB$47&gt;=$D321,DB$47&lt;=EDATE($D321,'Summary&amp;Assumptions'!$G$32))*$B321+AND(DB$56&lt;'Summary&amp;Assumptions'!$J$31,DB$47&gt;=$FO321,DB$47&lt;=$FP321)*(('Summary&amp;Assumptions'!$H$25*$C321)*(1+'Summary&amp;Assumptions'!$J$29)^(DB$46-1))+AND(DB$56&lt;'Summary&amp;Assumptions'!$J$31,DB$47&gt;=$FQ321,DB$47&lt;=$FR321)*(('Summary&amp;Assumptions'!$H$25*$C321)*(1+'Summary&amp;Assumptions'!$J$29)^(DB$46-1))</f>
        <v>0</v>
      </c>
      <c r="CX321" s="588">
        <f>AND(DC$55&gt;0,SUM($E321:CW321)&lt;'Summary&amp;Assumptions'!$G$32*$B321,$D321&gt;='Summary&amp;Assumptions'!$D$17,DC$47&gt;=$D321,DC$47&lt;=EDATE($D321,'Summary&amp;Assumptions'!$G$32))*$B321+AND(DC$56&lt;'Summary&amp;Assumptions'!$J$31,DC$47&gt;=$FO321,DC$47&lt;=$FP321)*(('Summary&amp;Assumptions'!$H$25*$C321)*(1+'Summary&amp;Assumptions'!$J$29)^(DC$46-1))+AND(DC$56&lt;'Summary&amp;Assumptions'!$J$31,DC$47&gt;=$FQ321,DC$47&lt;=$FR321)*(('Summary&amp;Assumptions'!$H$25*$C321)*(1+'Summary&amp;Assumptions'!$J$29)^(DC$46-1))</f>
        <v>0</v>
      </c>
      <c r="CY321" s="588">
        <f>AND(DD$55&gt;0,SUM($E321:CX321)&lt;'Summary&amp;Assumptions'!$G$32*$B321,$D321&gt;='Summary&amp;Assumptions'!$D$17,DD$47&gt;=$D321,DD$47&lt;=EDATE($D321,'Summary&amp;Assumptions'!$G$32))*$B321+AND(DD$56&lt;'Summary&amp;Assumptions'!$J$31,DD$47&gt;=$FO321,DD$47&lt;=$FP321)*(('Summary&amp;Assumptions'!$H$25*$C321)*(1+'Summary&amp;Assumptions'!$J$29)^(DD$46-1))+AND(DD$56&lt;'Summary&amp;Assumptions'!$J$31,DD$47&gt;=$FQ321,DD$47&lt;=$FR321)*(('Summary&amp;Assumptions'!$H$25*$C321)*(1+'Summary&amp;Assumptions'!$J$29)^(DD$46-1))</f>
        <v>0</v>
      </c>
      <c r="CZ321" s="588">
        <f>AND(DE$55&gt;0,SUM($E321:CY321)&lt;'Summary&amp;Assumptions'!$G$32*$B321,$D321&gt;='Summary&amp;Assumptions'!$D$17,DE$47&gt;=$D321,DE$47&lt;=EDATE($D321,'Summary&amp;Assumptions'!$G$32))*$B321+AND(DE$56&lt;'Summary&amp;Assumptions'!$J$31,DE$47&gt;=$FO321,DE$47&lt;=$FP321)*(('Summary&amp;Assumptions'!$H$25*$C321)*(1+'Summary&amp;Assumptions'!$J$29)^(DE$46-1))+AND(DE$56&lt;'Summary&amp;Assumptions'!$J$31,DE$47&gt;=$FQ321,DE$47&lt;=$FR321)*(('Summary&amp;Assumptions'!$H$25*$C321)*(1+'Summary&amp;Assumptions'!$J$29)^(DE$46-1))</f>
        <v>0</v>
      </c>
      <c r="DA321" s="588">
        <f>AND(DF$55&gt;0,SUM($E321:CZ321)&lt;'Summary&amp;Assumptions'!$G$32*$B321,$D321&gt;='Summary&amp;Assumptions'!$D$17,DF$47&gt;=$D321,DF$47&lt;=EDATE($D321,'Summary&amp;Assumptions'!$G$32))*$B321+AND(DF$56&lt;'Summary&amp;Assumptions'!$J$31,DF$47&gt;=$FO321,DF$47&lt;=$FP321)*(('Summary&amp;Assumptions'!$H$25*$C321)*(1+'Summary&amp;Assumptions'!$J$29)^(DF$46-1))+AND(DF$56&lt;'Summary&amp;Assumptions'!$J$31,DF$47&gt;=$FQ321,DF$47&lt;=$FR321)*(('Summary&amp;Assumptions'!$H$25*$C321)*(1+'Summary&amp;Assumptions'!$J$29)^(DF$46-1))</f>
        <v>0</v>
      </c>
      <c r="DB321" s="588">
        <f>AND(DG$55&gt;0,SUM($E321:DA321)&lt;'Summary&amp;Assumptions'!$G$32*$B321,$D321&gt;='Summary&amp;Assumptions'!$D$17,DG$47&gt;=$D321,DG$47&lt;=EDATE($D321,'Summary&amp;Assumptions'!$G$32))*$B321+AND(DG$56&lt;'Summary&amp;Assumptions'!$J$31,DG$47&gt;=$FO321,DG$47&lt;=$FP321)*(('Summary&amp;Assumptions'!$H$25*$C321)*(1+'Summary&amp;Assumptions'!$J$29)^(DG$46-1))+AND(DG$56&lt;'Summary&amp;Assumptions'!$J$31,DG$47&gt;=$FQ321,DG$47&lt;=$FR321)*(('Summary&amp;Assumptions'!$H$25*$C321)*(1+'Summary&amp;Assumptions'!$J$29)^(DG$46-1))</f>
        <v>0</v>
      </c>
      <c r="DC321" s="588">
        <f>AND(DH$55&gt;0,SUM($E321:DB321)&lt;'Summary&amp;Assumptions'!$G$32*$B321,$D321&gt;='Summary&amp;Assumptions'!$D$17,DH$47&gt;=$D321,DH$47&lt;=EDATE($D321,'Summary&amp;Assumptions'!$G$32))*$B321+AND(DH$56&lt;'Summary&amp;Assumptions'!$J$31,DH$47&gt;=$FO321,DH$47&lt;=$FP321)*(('Summary&amp;Assumptions'!$H$25*$C321)*(1+'Summary&amp;Assumptions'!$J$29)^(DH$46-1))+AND(DH$56&lt;'Summary&amp;Assumptions'!$J$31,DH$47&gt;=$FQ321,DH$47&lt;=$FR321)*(('Summary&amp;Assumptions'!$H$25*$C321)*(1+'Summary&amp;Assumptions'!$J$29)^(DH$46-1))</f>
        <v>0</v>
      </c>
      <c r="DD321" s="588">
        <f>AND(DI$55&gt;0,SUM($E321:DC321)&lt;'Summary&amp;Assumptions'!$G$32*$B321,$D321&gt;='Summary&amp;Assumptions'!$D$17,DI$47&gt;=$D321,DI$47&lt;=EDATE($D321,'Summary&amp;Assumptions'!$G$32))*$B321+AND(DI$56&lt;'Summary&amp;Assumptions'!$J$31,DI$47&gt;=$FO321,DI$47&lt;=$FP321)*(('Summary&amp;Assumptions'!$H$25*$C321)*(1+'Summary&amp;Assumptions'!$J$29)^(DI$46-1))+AND(DI$56&lt;'Summary&amp;Assumptions'!$J$31,DI$47&gt;=$FQ321,DI$47&lt;=$FR321)*(('Summary&amp;Assumptions'!$H$25*$C321)*(1+'Summary&amp;Assumptions'!$J$29)^(DI$46-1))</f>
        <v>0</v>
      </c>
      <c r="DE321" s="588">
        <f>AND(DJ$55&gt;0,SUM($E321:DD321)&lt;'Summary&amp;Assumptions'!$G$32*$B321,$D321&gt;='Summary&amp;Assumptions'!$D$17,DJ$47&gt;=$D321,DJ$47&lt;=EDATE($D321,'Summary&amp;Assumptions'!$G$32))*$B321+AND(DJ$56&lt;'Summary&amp;Assumptions'!$J$31,DJ$47&gt;=$FO321,DJ$47&lt;=$FP321)*(('Summary&amp;Assumptions'!$H$25*$C321)*(1+'Summary&amp;Assumptions'!$J$29)^(DJ$46-1))+AND(DJ$56&lt;'Summary&amp;Assumptions'!$J$31,DJ$47&gt;=$FQ321,DJ$47&lt;=$FR321)*(('Summary&amp;Assumptions'!$H$25*$C321)*(1+'Summary&amp;Assumptions'!$J$29)^(DJ$46-1))</f>
        <v>0</v>
      </c>
      <c r="DF321" s="588">
        <f>AND(DK$55&gt;0,SUM($E321:DE321)&lt;'Summary&amp;Assumptions'!$G$32*$B321,$D321&gt;='Summary&amp;Assumptions'!$D$17,DK$47&gt;=$D321,DK$47&lt;=EDATE($D321,'Summary&amp;Assumptions'!$G$32))*$B321+AND(DK$56&lt;'Summary&amp;Assumptions'!$J$31,DK$47&gt;=$FO321,DK$47&lt;=$FP321)*(('Summary&amp;Assumptions'!$H$25*$C321)*(1+'Summary&amp;Assumptions'!$J$29)^(DK$46-1))+AND(DK$56&lt;'Summary&amp;Assumptions'!$J$31,DK$47&gt;=$FQ321,DK$47&lt;=$FR321)*(('Summary&amp;Assumptions'!$H$25*$C321)*(1+'Summary&amp;Assumptions'!$J$29)^(DK$46-1))</f>
        <v>0</v>
      </c>
      <c r="DG321" s="588">
        <f>AND(DL$55&gt;0,SUM($E321:DF321)&lt;'Summary&amp;Assumptions'!$G$32*$B321,$D321&gt;='Summary&amp;Assumptions'!$D$17,DL$47&gt;=$D321,DL$47&lt;=EDATE($D321,'Summary&amp;Assumptions'!$G$32))*$B321+AND(DL$56&lt;'Summary&amp;Assumptions'!$J$31,DL$47&gt;=$FO321,DL$47&lt;=$FP321)*(('Summary&amp;Assumptions'!$H$25*$C321)*(1+'Summary&amp;Assumptions'!$J$29)^(DL$46-1))+AND(DL$56&lt;'Summary&amp;Assumptions'!$J$31,DL$47&gt;=$FQ321,DL$47&lt;=$FR321)*(('Summary&amp;Assumptions'!$H$25*$C321)*(1+'Summary&amp;Assumptions'!$J$29)^(DL$46-1))</f>
        <v>0</v>
      </c>
      <c r="DH321" s="588">
        <f>AND(DM$55&gt;0,SUM($E321:DG321)&lt;'Summary&amp;Assumptions'!$G$32*$B321,$D321&gt;='Summary&amp;Assumptions'!$D$17,DM$47&gt;=$D321,DM$47&lt;=EDATE($D321,'Summary&amp;Assumptions'!$G$32))*$B321+AND(DM$56&lt;'Summary&amp;Assumptions'!$J$31,DM$47&gt;=$FO321,DM$47&lt;=$FP321)*(('Summary&amp;Assumptions'!$H$25*$C321)*(1+'Summary&amp;Assumptions'!$J$29)^(DM$46-1))+AND(DM$56&lt;'Summary&amp;Assumptions'!$J$31,DM$47&gt;=$FQ321,DM$47&lt;=$FR321)*(('Summary&amp;Assumptions'!$H$25*$C321)*(1+'Summary&amp;Assumptions'!$J$29)^(DM$46-1))</f>
        <v>0</v>
      </c>
      <c r="DI321" s="588">
        <f>AND(DN$55&gt;0,SUM($E321:DH321)&lt;'Summary&amp;Assumptions'!$G$32*$B321,$D321&gt;='Summary&amp;Assumptions'!$D$17,DN$47&gt;=$D321,DN$47&lt;=EDATE($D321,'Summary&amp;Assumptions'!$G$32))*$B321+AND(DN$56&lt;'Summary&amp;Assumptions'!$J$31,DN$47&gt;=$FO321,DN$47&lt;=$FP321)*(('Summary&amp;Assumptions'!$H$25*$C321)*(1+'Summary&amp;Assumptions'!$J$29)^(DN$46-1))+AND(DN$56&lt;'Summary&amp;Assumptions'!$J$31,DN$47&gt;=$FQ321,DN$47&lt;=$FR321)*(('Summary&amp;Assumptions'!$H$25*$C321)*(1+'Summary&amp;Assumptions'!$J$29)^(DN$46-1))</f>
        <v>0</v>
      </c>
      <c r="DJ321" s="588">
        <f>AND(DO$55&gt;0,SUM($E321:DI321)&lt;'Summary&amp;Assumptions'!$G$32*$B321,$D321&gt;='Summary&amp;Assumptions'!$D$17,DO$47&gt;=$D321,DO$47&lt;=EDATE($D321,'Summary&amp;Assumptions'!$G$32))*$B321+AND(DO$56&lt;'Summary&amp;Assumptions'!$J$31,DO$47&gt;=$FO321,DO$47&lt;=$FP321)*(('Summary&amp;Assumptions'!$H$25*$C321)*(1+'Summary&amp;Assumptions'!$J$29)^(DO$46-1))+AND(DO$56&lt;'Summary&amp;Assumptions'!$J$31,DO$47&gt;=$FQ321,DO$47&lt;=$FR321)*(('Summary&amp;Assumptions'!$H$25*$C321)*(1+'Summary&amp;Assumptions'!$J$29)^(DO$46-1))</f>
        <v>0</v>
      </c>
      <c r="DK321" s="588">
        <f>AND(DP$55&gt;0,SUM($E321:DJ321)&lt;'Summary&amp;Assumptions'!$G$32*$B321,$D321&gt;='Summary&amp;Assumptions'!$D$17,DP$47&gt;=$D321,DP$47&lt;=EDATE($D321,'Summary&amp;Assumptions'!$G$32))*$B321+AND(DP$56&lt;'Summary&amp;Assumptions'!$J$31,DP$47&gt;=$FO321,DP$47&lt;=$FP321)*(('Summary&amp;Assumptions'!$H$25*$C321)*(1+'Summary&amp;Assumptions'!$J$29)^(DP$46-1))+AND(DP$56&lt;'Summary&amp;Assumptions'!$J$31,DP$47&gt;=$FQ321,DP$47&lt;=$FR321)*(('Summary&amp;Assumptions'!$H$25*$C321)*(1+'Summary&amp;Assumptions'!$J$29)^(DP$46-1))</f>
        <v>0</v>
      </c>
      <c r="DL321" s="588">
        <f>AND(DQ$55&gt;0,SUM($E321:DK321)&lt;'Summary&amp;Assumptions'!$G$32*$B321,$D321&gt;='Summary&amp;Assumptions'!$D$17,DQ$47&gt;=$D321,DQ$47&lt;=EDATE($D321,'Summary&amp;Assumptions'!$G$32))*$B321+AND(DQ$56&lt;'Summary&amp;Assumptions'!$J$31,DQ$47&gt;=$FO321,DQ$47&lt;=$FP321)*(('Summary&amp;Assumptions'!$H$25*$C321)*(1+'Summary&amp;Assumptions'!$J$29)^(DQ$46-1))+AND(DQ$56&lt;'Summary&amp;Assumptions'!$J$31,DQ$47&gt;=$FQ321,DQ$47&lt;=$FR321)*(('Summary&amp;Assumptions'!$H$25*$C321)*(1+'Summary&amp;Assumptions'!$J$29)^(DQ$46-1))</f>
        <v>0</v>
      </c>
      <c r="DM321" s="588">
        <f>AND(DR$55&gt;0,SUM($E321:DL321)&lt;'Summary&amp;Assumptions'!$G$32*$B321,$D321&gt;='Summary&amp;Assumptions'!$D$17,DR$47&gt;=$D321,DR$47&lt;=EDATE($D321,'Summary&amp;Assumptions'!$G$32))*$B321+AND(DR$56&lt;'Summary&amp;Assumptions'!$J$31,DR$47&gt;=$FO321,DR$47&lt;=$FP321)*(('Summary&amp;Assumptions'!$H$25*$C321)*(1+'Summary&amp;Assumptions'!$J$29)^(DR$46-1))+AND(DR$56&lt;'Summary&amp;Assumptions'!$J$31,DR$47&gt;=$FQ321,DR$47&lt;=$FR321)*(('Summary&amp;Assumptions'!$H$25*$C321)*(1+'Summary&amp;Assumptions'!$J$29)^(DR$46-1))</f>
        <v>0</v>
      </c>
      <c r="DN321" s="588">
        <f>AND(DS$55&gt;0,SUM($E321:DM321)&lt;'Summary&amp;Assumptions'!$G$32*$B321,$D321&gt;='Summary&amp;Assumptions'!$D$17,DS$47&gt;=$D321,DS$47&lt;=EDATE($D321,'Summary&amp;Assumptions'!$G$32))*$B321+AND(DS$56&lt;'Summary&amp;Assumptions'!$J$31,DS$47&gt;=$FO321,DS$47&lt;=$FP321)*(('Summary&amp;Assumptions'!$H$25*$C321)*(1+'Summary&amp;Assumptions'!$J$29)^(DS$46-1))+AND(DS$56&lt;'Summary&amp;Assumptions'!$J$31,DS$47&gt;=$FQ321,DS$47&lt;=$FR321)*(('Summary&amp;Assumptions'!$H$25*$C321)*(1+'Summary&amp;Assumptions'!$J$29)^(DS$46-1))</f>
        <v>0</v>
      </c>
      <c r="DO321" s="588">
        <f>AND(DT$55&gt;0,SUM($E321:DN321)&lt;'Summary&amp;Assumptions'!$G$32*$B321,$D321&gt;='Summary&amp;Assumptions'!$D$17,DT$47&gt;=$D321,DT$47&lt;=EDATE($D321,'Summary&amp;Assumptions'!$G$32))*$B321+AND(DT$56&lt;'Summary&amp;Assumptions'!$J$31,DT$47&gt;=$FO321,DT$47&lt;=$FP321)*(('Summary&amp;Assumptions'!$H$25*$C321)*(1+'Summary&amp;Assumptions'!$J$29)^(DT$46-1))+AND(DT$56&lt;'Summary&amp;Assumptions'!$J$31,DT$47&gt;=$FQ321,DT$47&lt;=$FR321)*(('Summary&amp;Assumptions'!$H$25*$C321)*(1+'Summary&amp;Assumptions'!$J$29)^(DT$46-1))</f>
        <v>0</v>
      </c>
      <c r="DP321" s="588">
        <f>AND(DU$55&gt;0,SUM($E321:DO321)&lt;'Summary&amp;Assumptions'!$G$32*$B321,$D321&gt;='Summary&amp;Assumptions'!$D$17,DU$47&gt;=$D321,DU$47&lt;=EDATE($D321,'Summary&amp;Assumptions'!$G$32))*$B321+AND(DU$56&lt;'Summary&amp;Assumptions'!$J$31,DU$47&gt;=$FO321,DU$47&lt;=$FP321)*(('Summary&amp;Assumptions'!$H$25*$C321)*(1+'Summary&amp;Assumptions'!$J$29)^(DU$46-1))+AND(DU$56&lt;'Summary&amp;Assumptions'!$J$31,DU$47&gt;=$FQ321,DU$47&lt;=$FR321)*(('Summary&amp;Assumptions'!$H$25*$C321)*(1+'Summary&amp;Assumptions'!$J$29)^(DU$46-1))</f>
        <v>0</v>
      </c>
      <c r="DQ321" s="588">
        <f>AND(DV$55&gt;0,SUM($E321:DP321)&lt;'Summary&amp;Assumptions'!$G$32*$B321,$D321&gt;='Summary&amp;Assumptions'!$D$17,DV$47&gt;=$D321,DV$47&lt;=EDATE($D321,'Summary&amp;Assumptions'!$G$32))*$B321+AND(DV$56&lt;'Summary&amp;Assumptions'!$J$31,DV$47&gt;=$FO321,DV$47&lt;=$FP321)*(('Summary&amp;Assumptions'!$H$25*$C321)*(1+'Summary&amp;Assumptions'!$J$29)^(DV$46-1))+AND(DV$56&lt;'Summary&amp;Assumptions'!$J$31,DV$47&gt;=$FQ321,DV$47&lt;=$FR321)*(('Summary&amp;Assumptions'!$H$25*$C321)*(1+'Summary&amp;Assumptions'!$J$29)^(DV$46-1))</f>
        <v>0</v>
      </c>
      <c r="DR321" s="588">
        <f>AND(DW$55&gt;0,SUM($E321:DQ321)&lt;'Summary&amp;Assumptions'!$G$32*$B321,$D321&gt;='Summary&amp;Assumptions'!$D$17,DW$47&gt;=$D321,DW$47&lt;=EDATE($D321,'Summary&amp;Assumptions'!$G$32))*$B321+AND(DW$56&lt;'Summary&amp;Assumptions'!$J$31,DW$47&gt;=$FO321,DW$47&lt;=$FP321)*(('Summary&amp;Assumptions'!$H$25*$C321)*(1+'Summary&amp;Assumptions'!$J$29)^(DW$46-1))+AND(DW$56&lt;'Summary&amp;Assumptions'!$J$31,DW$47&gt;=$FQ321,DW$47&lt;=$FR321)*(('Summary&amp;Assumptions'!$H$25*$C321)*(1+'Summary&amp;Assumptions'!$J$29)^(DW$46-1))</f>
        <v>0</v>
      </c>
      <c r="DS321" s="588">
        <f>AND(DX$55&gt;0,SUM($E321:DR321)&lt;'Summary&amp;Assumptions'!$G$32*$B321,$D321&gt;='Summary&amp;Assumptions'!$D$17,DX$47&gt;=$D321,DX$47&lt;=EDATE($D321,'Summary&amp;Assumptions'!$G$32))*$B321+AND(DX$56&lt;'Summary&amp;Assumptions'!$J$31,DX$47&gt;=$FO321,DX$47&lt;=$FP321)*(('Summary&amp;Assumptions'!$H$25*$C321)*(1+'Summary&amp;Assumptions'!$J$29)^(DX$46-1))+AND(DX$56&lt;'Summary&amp;Assumptions'!$J$31,DX$47&gt;=$FQ321,DX$47&lt;=$FR321)*(('Summary&amp;Assumptions'!$H$25*$C321)*(1+'Summary&amp;Assumptions'!$J$29)^(DX$46-1))</f>
        <v>0</v>
      </c>
      <c r="DT321" s="588">
        <f>AND(DY$55&gt;0,SUM($E321:DS321)&lt;'Summary&amp;Assumptions'!$G$32*$B321,$D321&gt;='Summary&amp;Assumptions'!$D$17,DY$47&gt;=$D321,DY$47&lt;=EDATE($D321,'Summary&amp;Assumptions'!$G$32))*$B321+AND(DY$56&lt;'Summary&amp;Assumptions'!$J$31,DY$47&gt;=$FO321,DY$47&lt;=$FP321)*(('Summary&amp;Assumptions'!$H$25*$C321)*(1+'Summary&amp;Assumptions'!$J$29)^(DY$46-1))+AND(DY$56&lt;'Summary&amp;Assumptions'!$J$31,DY$47&gt;=$FQ321,DY$47&lt;=$FR321)*(('Summary&amp;Assumptions'!$H$25*$C321)*(1+'Summary&amp;Assumptions'!$J$29)^(DY$46-1))</f>
        <v>0</v>
      </c>
      <c r="DU321" s="588">
        <f>AND(DZ$55&gt;0,SUM($E321:DT321)&lt;'Summary&amp;Assumptions'!$G$32*$B321,$D321&gt;='Summary&amp;Assumptions'!$D$17,DZ$47&gt;=$D321,DZ$47&lt;=EDATE($D321,'Summary&amp;Assumptions'!$G$32))*$B321+AND(DZ$56&lt;'Summary&amp;Assumptions'!$J$31,DZ$47&gt;=$FO321,DZ$47&lt;=$FP321)*(('Summary&amp;Assumptions'!$H$25*$C321)*(1+'Summary&amp;Assumptions'!$J$29)^(DZ$46-1))+AND(DZ$56&lt;'Summary&amp;Assumptions'!$J$31,DZ$47&gt;=$FQ321,DZ$47&lt;=$FR321)*(('Summary&amp;Assumptions'!$H$25*$C321)*(1+'Summary&amp;Assumptions'!$J$29)^(DZ$46-1))</f>
        <v>0</v>
      </c>
      <c r="DV321" s="588">
        <f>AND(EA$55&gt;0,SUM($E321:DU321)&lt;'Summary&amp;Assumptions'!$G$32*$B321,$D321&gt;='Summary&amp;Assumptions'!$D$17,EA$47&gt;=$D321,EA$47&lt;=EDATE($D321,'Summary&amp;Assumptions'!$G$32))*$B321+AND(EA$56&lt;'Summary&amp;Assumptions'!$J$31,EA$47&gt;=$FO321,EA$47&lt;=$FP321)*(('Summary&amp;Assumptions'!$H$25*$C321)*(1+'Summary&amp;Assumptions'!$J$29)^(EA$46-1))+AND(EA$56&lt;'Summary&amp;Assumptions'!$J$31,EA$47&gt;=$FQ321,EA$47&lt;=$FR321)*(('Summary&amp;Assumptions'!$H$25*$C321)*(1+'Summary&amp;Assumptions'!$J$29)^(EA$46-1))</f>
        <v>0</v>
      </c>
      <c r="DW321" s="588">
        <f>AND(EB$55&gt;0,SUM($E321:DV321)&lt;'Summary&amp;Assumptions'!$G$32*$B321,$D321&gt;='Summary&amp;Assumptions'!$D$17,EB$47&gt;=$D321,EB$47&lt;=EDATE($D321,'Summary&amp;Assumptions'!$G$32))*$B321+AND(EB$56&lt;'Summary&amp;Assumptions'!$J$31,EB$47&gt;=$FO321,EB$47&lt;=$FP321)*(('Summary&amp;Assumptions'!$H$25*$C321)*(1+'Summary&amp;Assumptions'!$J$29)^(EB$46-1))+AND(EB$56&lt;'Summary&amp;Assumptions'!$J$31,EB$47&gt;=$FQ321,EB$47&lt;=$FR321)*(('Summary&amp;Assumptions'!$H$25*$C321)*(1+'Summary&amp;Assumptions'!$J$29)^(EB$46-1))</f>
        <v>0</v>
      </c>
      <c r="DX321" s="588">
        <f>AND(EC$55&gt;0,SUM($E321:DW321)&lt;'Summary&amp;Assumptions'!$G$32*$B321,$D321&gt;='Summary&amp;Assumptions'!$D$17,EC$47&gt;=$D321,EC$47&lt;=EDATE($D321,'Summary&amp;Assumptions'!$G$32))*$B321+AND(EC$56&lt;'Summary&amp;Assumptions'!$J$31,EC$47&gt;=$FO321,EC$47&lt;=$FP321)*(('Summary&amp;Assumptions'!$H$25*$C321)*(1+'Summary&amp;Assumptions'!$J$29)^(EC$46-1))+AND(EC$56&lt;'Summary&amp;Assumptions'!$J$31,EC$47&gt;=$FQ321,EC$47&lt;=$FR321)*(('Summary&amp;Assumptions'!$H$25*$C321)*(1+'Summary&amp;Assumptions'!$J$29)^(EC$46-1))</f>
        <v>0</v>
      </c>
      <c r="DY321" s="588">
        <f>AND(ED$55&gt;0,SUM($E321:DX321)&lt;'Summary&amp;Assumptions'!$G$32*$B321,$D321&gt;='Summary&amp;Assumptions'!$D$17,ED$47&gt;=$D321,ED$47&lt;=EDATE($D321,'Summary&amp;Assumptions'!$G$32))*$B321+AND(ED$56&lt;'Summary&amp;Assumptions'!$J$31,ED$47&gt;=$FO321,ED$47&lt;=$FP321)*(('Summary&amp;Assumptions'!$H$25*$C321)*(1+'Summary&amp;Assumptions'!$J$29)^(ED$46-1))+AND(ED$56&lt;'Summary&amp;Assumptions'!$J$31,ED$47&gt;=$FQ321,ED$47&lt;=$FR321)*(('Summary&amp;Assumptions'!$H$25*$C321)*(1+'Summary&amp;Assumptions'!$J$29)^(ED$46-1))</f>
        <v>0</v>
      </c>
      <c r="DZ321" s="588">
        <f>AND(EE$55&gt;0,SUM($E321:DY321)&lt;'Summary&amp;Assumptions'!$G$32*$B321,$D321&gt;='Summary&amp;Assumptions'!$D$17,EE$47&gt;=$D321,EE$47&lt;=EDATE($D321,'Summary&amp;Assumptions'!$G$32))*$B321+AND(EE$56&lt;'Summary&amp;Assumptions'!$J$31,EE$47&gt;=$FO321,EE$47&lt;=$FP321)*(('Summary&amp;Assumptions'!$H$25*$C321)*(1+'Summary&amp;Assumptions'!$J$29)^(EE$46-1))+AND(EE$56&lt;'Summary&amp;Assumptions'!$J$31,EE$47&gt;=$FQ321,EE$47&lt;=$FR321)*(('Summary&amp;Assumptions'!$H$25*$C321)*(1+'Summary&amp;Assumptions'!$J$29)^(EE$46-1))</f>
        <v>0</v>
      </c>
      <c r="EA321" s="588">
        <f>AND(EF$55&gt;0,SUM($E321:DZ321)&lt;'Summary&amp;Assumptions'!$G$32*$B321,$D321&gt;='Summary&amp;Assumptions'!$D$17,EF$47&gt;=$D321,EF$47&lt;=EDATE($D321,'Summary&amp;Assumptions'!$G$32))*$B321+AND(EF$56&lt;'Summary&amp;Assumptions'!$J$31,EF$47&gt;=$FO321,EF$47&lt;=$FP321)*(('Summary&amp;Assumptions'!$H$25*$C321)*(1+'Summary&amp;Assumptions'!$J$29)^(EF$46-1))+AND(EF$56&lt;'Summary&amp;Assumptions'!$J$31,EF$47&gt;=$FQ321,EF$47&lt;=$FR321)*(('Summary&amp;Assumptions'!$H$25*$C321)*(1+'Summary&amp;Assumptions'!$J$29)^(EF$46-1))</f>
        <v>0</v>
      </c>
      <c r="EB321" s="588">
        <f>AND(EG$55&gt;0,SUM($E321:EA321)&lt;'Summary&amp;Assumptions'!$G$32*$B321,$D321&gt;='Summary&amp;Assumptions'!$D$17,EG$47&gt;=$D321,EG$47&lt;=EDATE($D321,'Summary&amp;Assumptions'!$G$32))*$B321+AND(EG$56&lt;'Summary&amp;Assumptions'!$J$31,EG$47&gt;=$FO321,EG$47&lt;=$FP321)*(('Summary&amp;Assumptions'!$H$25*$C321)*(1+'Summary&amp;Assumptions'!$J$29)^(EG$46-1))+AND(EG$56&lt;'Summary&amp;Assumptions'!$J$31,EG$47&gt;=$FQ321,EG$47&lt;=$FR321)*(('Summary&amp;Assumptions'!$H$25*$C321)*(1+'Summary&amp;Assumptions'!$J$29)^(EG$46-1))</f>
        <v>0</v>
      </c>
      <c r="EC321" s="588">
        <f>AND(EH$55&gt;0,SUM($E321:EB321)&lt;'Summary&amp;Assumptions'!$G$32*$B321,$D321&gt;='Summary&amp;Assumptions'!$D$17,EH$47&gt;=$D321,EH$47&lt;=EDATE($D321,'Summary&amp;Assumptions'!$G$32))*$B321+AND(EH$56&lt;'Summary&amp;Assumptions'!$J$31,EH$47&gt;=$FO321,EH$47&lt;=$FP321)*(('Summary&amp;Assumptions'!$H$25*$C321)*(1+'Summary&amp;Assumptions'!$J$29)^(EH$46-1))+AND(EH$56&lt;'Summary&amp;Assumptions'!$J$31,EH$47&gt;=$FQ321,EH$47&lt;=$FR321)*(('Summary&amp;Assumptions'!$H$25*$C321)*(1+'Summary&amp;Assumptions'!$J$29)^(EH$46-1))</f>
        <v>0</v>
      </c>
      <c r="ED321" s="588">
        <f>AND(EI$55&gt;0,SUM($E321:EC321)&lt;'Summary&amp;Assumptions'!$G$32*$B321,$D321&gt;='Summary&amp;Assumptions'!$D$17,EI$47&gt;=$D321,EI$47&lt;=EDATE($D321,'Summary&amp;Assumptions'!$G$32))*$B321+AND(EI$56&lt;'Summary&amp;Assumptions'!$J$31,EI$47&gt;=$FO321,EI$47&lt;=$FP321)*(('Summary&amp;Assumptions'!$H$25*$C321)*(1+'Summary&amp;Assumptions'!$J$29)^(EI$46-1))+AND(EI$56&lt;'Summary&amp;Assumptions'!$J$31,EI$47&gt;=$FQ321,EI$47&lt;=$FR321)*(('Summary&amp;Assumptions'!$H$25*$C321)*(1+'Summary&amp;Assumptions'!$J$29)^(EI$46-1))</f>
        <v>0</v>
      </c>
      <c r="EE321" s="588">
        <f>AND(EJ$55&gt;0,SUM($E321:ED321)&lt;'Summary&amp;Assumptions'!$G$32*$B321,$D321&gt;='Summary&amp;Assumptions'!$D$17,EJ$47&gt;=$D321,EJ$47&lt;=EDATE($D321,'Summary&amp;Assumptions'!$G$32))*$B321+AND(EJ$56&lt;'Summary&amp;Assumptions'!$J$31,EJ$47&gt;=$FO321,EJ$47&lt;=$FP321)*(('Summary&amp;Assumptions'!$H$25*$C321)*(1+'Summary&amp;Assumptions'!$J$29)^(EJ$46-1))+AND(EJ$56&lt;'Summary&amp;Assumptions'!$J$31,EJ$47&gt;=$FQ321,EJ$47&lt;=$FR321)*(('Summary&amp;Assumptions'!$H$25*$C321)*(1+'Summary&amp;Assumptions'!$J$29)^(EJ$46-1))</f>
        <v>0</v>
      </c>
      <c r="EF321" s="588">
        <f>AND(EK$55&gt;0,SUM($E321:EE321)&lt;'Summary&amp;Assumptions'!$G$32*$B321,$D321&gt;='Summary&amp;Assumptions'!$D$17,EK$47&gt;=$D321,EK$47&lt;=EDATE($D321,'Summary&amp;Assumptions'!$G$32))*$B321+AND(EK$56&lt;'Summary&amp;Assumptions'!$J$31,EK$47&gt;=$FO321,EK$47&lt;=$FP321)*(('Summary&amp;Assumptions'!$H$25*$C321)*(1+'Summary&amp;Assumptions'!$J$29)^(EK$46-1))+AND(EK$56&lt;'Summary&amp;Assumptions'!$J$31,EK$47&gt;=$FQ321,EK$47&lt;=$FR321)*(('Summary&amp;Assumptions'!$H$25*$C321)*(1+'Summary&amp;Assumptions'!$J$29)^(EK$46-1))</f>
        <v>0</v>
      </c>
      <c r="EG321" s="588">
        <f>AND(EL$55&gt;0,SUM($E321:EF321)&lt;'Summary&amp;Assumptions'!$G$32*$B321,$D321&gt;='Summary&amp;Assumptions'!$D$17,EL$47&gt;=$D321,EL$47&lt;=EDATE($D321,'Summary&amp;Assumptions'!$G$32))*$B321+AND(EL$56&lt;'Summary&amp;Assumptions'!$J$31,EL$47&gt;=$FO321,EL$47&lt;=$FP321)*(('Summary&amp;Assumptions'!$H$25*$C321)*(1+'Summary&amp;Assumptions'!$J$29)^(EL$46-1))+AND(EL$56&lt;'Summary&amp;Assumptions'!$J$31,EL$47&gt;=$FQ321,EL$47&lt;=$FR321)*(('Summary&amp;Assumptions'!$H$25*$C321)*(1+'Summary&amp;Assumptions'!$J$29)^(EL$46-1))</f>
        <v>0</v>
      </c>
      <c r="EH321" s="588">
        <f>AND(EM$55&gt;0,SUM($E321:EG321)&lt;'Summary&amp;Assumptions'!$G$32*$B321,$D321&gt;='Summary&amp;Assumptions'!$D$17,EM$47&gt;=$D321,EM$47&lt;=EDATE($D321,'Summary&amp;Assumptions'!$G$32))*$B321+AND(EM$56&lt;'Summary&amp;Assumptions'!$J$31,EM$47&gt;=$FO321,EM$47&lt;=$FP321)*(('Summary&amp;Assumptions'!$H$25*$C321)*(1+'Summary&amp;Assumptions'!$J$29)^(EM$46-1))+AND(EM$56&lt;'Summary&amp;Assumptions'!$J$31,EM$47&gt;=$FQ321,EM$47&lt;=$FR321)*(('Summary&amp;Assumptions'!$H$25*$C321)*(1+'Summary&amp;Assumptions'!$J$29)^(EM$46-1))</f>
        <v>0</v>
      </c>
      <c r="EI321" s="588">
        <f>AND(EN$55&gt;0,SUM($E321:EH321)&lt;'Summary&amp;Assumptions'!$G$32*$B321,$D321&gt;='Summary&amp;Assumptions'!$D$17,EN$47&gt;=$D321,EN$47&lt;=EDATE($D321,'Summary&amp;Assumptions'!$G$32))*$B321+AND(EN$56&lt;'Summary&amp;Assumptions'!$J$31,EN$47&gt;=$FO321,EN$47&lt;=$FP321)*(('Summary&amp;Assumptions'!$H$25*$C321)*(1+'Summary&amp;Assumptions'!$J$29)^(EN$46-1))+AND(EN$56&lt;'Summary&amp;Assumptions'!$J$31,EN$47&gt;=$FQ321,EN$47&lt;=$FR321)*(('Summary&amp;Assumptions'!$H$25*$C321)*(1+'Summary&amp;Assumptions'!$J$29)^(EN$46-1))</f>
        <v>0</v>
      </c>
      <c r="EJ321" s="588">
        <f>AND(EO$55&gt;0,SUM($E321:EI321)&lt;'Summary&amp;Assumptions'!$G$32*$B321,$D321&gt;='Summary&amp;Assumptions'!$D$17,EO$47&gt;=$D321,EO$47&lt;=EDATE($D321,'Summary&amp;Assumptions'!$G$32))*$B321+AND(EO$56&lt;'Summary&amp;Assumptions'!$J$31,EO$47&gt;=$FO321,EO$47&lt;=$FP321)*(('Summary&amp;Assumptions'!$H$25*$C321)*(1+'Summary&amp;Assumptions'!$J$29)^(EO$46-1))+AND(EO$56&lt;'Summary&amp;Assumptions'!$J$31,EO$47&gt;=$FQ321,EO$47&lt;=$FR321)*(('Summary&amp;Assumptions'!$H$25*$C321)*(1+'Summary&amp;Assumptions'!$J$29)^(EO$46-1))</f>
        <v>0</v>
      </c>
      <c r="EK321" s="588">
        <f>AND(EP$55&gt;0,SUM($E321:EJ321)&lt;'Summary&amp;Assumptions'!$G$32*$B321,$D321&gt;='Summary&amp;Assumptions'!$D$17,EP$47&gt;=$D321,EP$47&lt;=EDATE($D321,'Summary&amp;Assumptions'!$G$32))*$B321+AND(EP$56&lt;'Summary&amp;Assumptions'!$J$31,EP$47&gt;=$FO321,EP$47&lt;=$FP321)*(('Summary&amp;Assumptions'!$H$25*$C321)*(1+'Summary&amp;Assumptions'!$J$29)^(EP$46-1))+AND(EP$56&lt;'Summary&amp;Assumptions'!$J$31,EP$47&gt;=$FQ321,EP$47&lt;=$FR321)*(('Summary&amp;Assumptions'!$H$25*$C321)*(1+'Summary&amp;Assumptions'!$J$29)^(EP$46-1))</f>
        <v>0</v>
      </c>
      <c r="EL321" s="588">
        <f>AND(EQ$55&gt;0,SUM($E321:EK321)&lt;'Summary&amp;Assumptions'!$G$32*$B321,$D321&gt;='Summary&amp;Assumptions'!$D$17,EQ$47&gt;=$D321,EQ$47&lt;=EDATE($D321,'Summary&amp;Assumptions'!$G$32))*$B321+AND(EQ$56&lt;'Summary&amp;Assumptions'!$J$31,EQ$47&gt;=$FO321,EQ$47&lt;=$FP321)*(('Summary&amp;Assumptions'!$H$25*$C321)*(1+'Summary&amp;Assumptions'!$J$29)^(EQ$46-1))+AND(EQ$56&lt;'Summary&amp;Assumptions'!$J$31,EQ$47&gt;=$FQ321,EQ$47&lt;=$FR321)*(('Summary&amp;Assumptions'!$H$25*$C321)*(1+'Summary&amp;Assumptions'!$J$29)^(EQ$46-1))</f>
        <v>0</v>
      </c>
      <c r="EM321" s="588">
        <f>AND(ER$55&gt;0,SUM($E321:EL321)&lt;'Summary&amp;Assumptions'!$G$32*$B321,$D321&gt;='Summary&amp;Assumptions'!$D$17,ER$47&gt;=$D321,ER$47&lt;=EDATE($D321,'Summary&amp;Assumptions'!$G$32))*$B321+AND(ER$56&lt;'Summary&amp;Assumptions'!$J$31,ER$47&gt;=$FO321,ER$47&lt;=$FP321)*(('Summary&amp;Assumptions'!$H$25*$C321)*(1+'Summary&amp;Assumptions'!$J$29)^(ER$46-1))+AND(ER$56&lt;'Summary&amp;Assumptions'!$J$31,ER$47&gt;=$FQ321,ER$47&lt;=$FR321)*(('Summary&amp;Assumptions'!$H$25*$C321)*(1+'Summary&amp;Assumptions'!$J$29)^(ER$46-1))</f>
        <v>0</v>
      </c>
      <c r="EN321" s="588">
        <f>AND(ES$55&gt;0,SUM($E321:EM321)&lt;'Summary&amp;Assumptions'!$G$32*$B321,$D321&gt;='Summary&amp;Assumptions'!$D$17,ES$47&gt;=$D321,ES$47&lt;=EDATE($D321,'Summary&amp;Assumptions'!$G$32))*$B321+AND(ES$56&lt;'Summary&amp;Assumptions'!$J$31,ES$47&gt;=$FO321,ES$47&lt;=$FP321)*(('Summary&amp;Assumptions'!$H$25*$C321)*(1+'Summary&amp;Assumptions'!$J$29)^(ES$46-1))+AND(ES$56&lt;'Summary&amp;Assumptions'!$J$31,ES$47&gt;=$FQ321,ES$47&lt;=$FR321)*(('Summary&amp;Assumptions'!$H$25*$C321)*(1+'Summary&amp;Assumptions'!$J$29)^(ES$46-1))</f>
        <v>0</v>
      </c>
      <c r="EO321" s="588">
        <f>AND(ET$55&gt;0,SUM($E321:EN321)&lt;'Summary&amp;Assumptions'!$G$32*$B321,$D321&gt;='Summary&amp;Assumptions'!$D$17,ET$47&gt;=$D321,ET$47&lt;=EDATE($D321,'Summary&amp;Assumptions'!$G$32))*$B321+AND(ET$56&lt;'Summary&amp;Assumptions'!$J$31,ET$47&gt;=$FO321,ET$47&lt;=$FP321)*(('Summary&amp;Assumptions'!$H$25*$C321)*(1+'Summary&amp;Assumptions'!$J$29)^(ET$46-1))+AND(ET$56&lt;'Summary&amp;Assumptions'!$J$31,ET$47&gt;=$FQ321,ET$47&lt;=$FR321)*(('Summary&amp;Assumptions'!$H$25*$C321)*(1+'Summary&amp;Assumptions'!$J$29)^(ET$46-1))</f>
        <v>0</v>
      </c>
      <c r="EP321" s="588">
        <f>AND(EU$55&gt;0,SUM($E321:EO321)&lt;'Summary&amp;Assumptions'!$G$32*$B321,$D321&gt;='Summary&amp;Assumptions'!$D$17,EU$47&gt;=$D321,EU$47&lt;=EDATE($D321,'Summary&amp;Assumptions'!$G$32))*$B321+AND(EU$56&lt;'Summary&amp;Assumptions'!$J$31,EU$47&gt;=$FO321,EU$47&lt;=$FP321)*(('Summary&amp;Assumptions'!$H$25*$C321)*(1+'Summary&amp;Assumptions'!$J$29)^(EU$46-1))+AND(EU$56&lt;'Summary&amp;Assumptions'!$J$31,EU$47&gt;=$FQ321,EU$47&lt;=$FR321)*(('Summary&amp;Assumptions'!$H$25*$C321)*(1+'Summary&amp;Assumptions'!$J$29)^(EU$46-1))</f>
        <v>0</v>
      </c>
      <c r="EQ321" s="588">
        <f>AND(EV$55&gt;0,SUM($E321:EP321)&lt;'Summary&amp;Assumptions'!$G$32*$B321,$D321&gt;='Summary&amp;Assumptions'!$D$17,EV$47&gt;=$D321,EV$47&lt;=EDATE($D321,'Summary&amp;Assumptions'!$G$32))*$B321+AND(EV$56&lt;'Summary&amp;Assumptions'!$J$31,EV$47&gt;=$FO321,EV$47&lt;=$FP321)*(('Summary&amp;Assumptions'!$H$25*$C321)*(1+'Summary&amp;Assumptions'!$J$29)^(EV$46-1))+AND(EV$56&lt;'Summary&amp;Assumptions'!$J$31,EV$47&gt;=$FQ321,EV$47&lt;=$FR321)*(('Summary&amp;Assumptions'!$H$25*$C321)*(1+'Summary&amp;Assumptions'!$J$29)^(EV$46-1))</f>
        <v>0</v>
      </c>
      <c r="ER321" s="588">
        <f>AND(EW$55&gt;0,SUM($E321:EQ321)&lt;'Summary&amp;Assumptions'!$G$32*$B321,$D321&gt;='Summary&amp;Assumptions'!$D$17,EW$47&gt;=$D321,EW$47&lt;=EDATE($D321,'Summary&amp;Assumptions'!$G$32))*$B321+AND(EW$56&lt;'Summary&amp;Assumptions'!$J$31,EW$47&gt;=$FO321,EW$47&lt;=$FP321)*(('Summary&amp;Assumptions'!$H$25*$C321)*(1+'Summary&amp;Assumptions'!$J$29)^(EW$46-1))+AND(EW$56&lt;'Summary&amp;Assumptions'!$J$31,EW$47&gt;=$FQ321,EW$47&lt;=$FR321)*(('Summary&amp;Assumptions'!$H$25*$C321)*(1+'Summary&amp;Assumptions'!$J$29)^(EW$46-1))</f>
        <v>0</v>
      </c>
      <c r="ES321" s="588">
        <f>AND(EX$55&gt;0,SUM($E321:ER321)&lt;'Summary&amp;Assumptions'!$G$32*$B321,$D321&gt;='Summary&amp;Assumptions'!$D$17,EX$47&gt;=$D321,EX$47&lt;=EDATE($D321,'Summary&amp;Assumptions'!$G$32))*$B321+AND(EX$56&lt;'Summary&amp;Assumptions'!$J$31,EX$47&gt;=$FO321,EX$47&lt;=$FP321)*(('Summary&amp;Assumptions'!$H$25*$C321)*(1+'Summary&amp;Assumptions'!$J$29)^(EX$46-1))+AND(EX$56&lt;'Summary&amp;Assumptions'!$J$31,EX$47&gt;=$FQ321,EX$47&lt;=$FR321)*(('Summary&amp;Assumptions'!$H$25*$C321)*(1+'Summary&amp;Assumptions'!$J$29)^(EX$46-1))</f>
        <v>0</v>
      </c>
      <c r="ET321" s="588">
        <f>AND(EY$55&gt;0,SUM($E321:ES321)&lt;'Summary&amp;Assumptions'!$G$32*$B321,$D321&gt;='Summary&amp;Assumptions'!$D$17,EY$47&gt;=$D321,EY$47&lt;=EDATE($D321,'Summary&amp;Assumptions'!$G$32))*$B321+AND(EY$56&lt;'Summary&amp;Assumptions'!$J$31,EY$47&gt;=$FO321,EY$47&lt;=$FP321)*(('Summary&amp;Assumptions'!$H$25*$C321)*(1+'Summary&amp;Assumptions'!$J$29)^(EY$46-1))+AND(EY$56&lt;'Summary&amp;Assumptions'!$J$31,EY$47&gt;=$FQ321,EY$47&lt;=$FR321)*(('Summary&amp;Assumptions'!$H$25*$C321)*(1+'Summary&amp;Assumptions'!$J$29)^(EY$46-1))</f>
        <v>0</v>
      </c>
      <c r="EU321" s="588">
        <f>AND(EZ$55&gt;0,SUM($E321:ET321)&lt;'Summary&amp;Assumptions'!$G$32*$B321,$D321&gt;='Summary&amp;Assumptions'!$D$17,EZ$47&gt;=$D321,EZ$47&lt;=EDATE($D321,'Summary&amp;Assumptions'!$G$32))*$B321+AND(EZ$56&lt;'Summary&amp;Assumptions'!$J$31,EZ$47&gt;=$FO321,EZ$47&lt;=$FP321)*(('Summary&amp;Assumptions'!$H$25*$C321)*(1+'Summary&amp;Assumptions'!$J$29)^(EZ$46-1))+AND(EZ$56&lt;'Summary&amp;Assumptions'!$J$31,EZ$47&gt;=$FQ321,EZ$47&lt;=$FR321)*(('Summary&amp;Assumptions'!$H$25*$C321)*(1+'Summary&amp;Assumptions'!$J$29)^(EZ$46-1))</f>
        <v>0</v>
      </c>
      <c r="EV321" s="588">
        <f>AND(FA$55&gt;0,SUM($E321:EU321)&lt;'Summary&amp;Assumptions'!$G$32*$B321,$D321&gt;='Summary&amp;Assumptions'!$D$17,FA$47&gt;=$D321,FA$47&lt;=EDATE($D321,'Summary&amp;Assumptions'!$G$32))*$B321+AND(FA$56&lt;'Summary&amp;Assumptions'!$J$31,FA$47&gt;=$FO321,FA$47&lt;=$FP321)*(('Summary&amp;Assumptions'!$H$25*$C321)*(1+'Summary&amp;Assumptions'!$J$29)^(FA$46-1))+AND(FA$56&lt;'Summary&amp;Assumptions'!$J$31,FA$47&gt;=$FQ321,FA$47&lt;=$FR321)*(('Summary&amp;Assumptions'!$H$25*$C321)*(1+'Summary&amp;Assumptions'!$J$29)^(FA$46-1))</f>
        <v>0</v>
      </c>
      <c r="EW321" s="588">
        <f>AND(FB$55&gt;0,SUM($E321:EV321)&lt;'Summary&amp;Assumptions'!$G$32*$B321,$D321&gt;='Summary&amp;Assumptions'!$D$17,FB$47&gt;=$D321,FB$47&lt;=EDATE($D321,'Summary&amp;Assumptions'!$G$32))*$B321+AND(FB$56&lt;'Summary&amp;Assumptions'!$J$31,FB$47&gt;=$FO321,FB$47&lt;=$FP321)*(('Summary&amp;Assumptions'!$H$25*$C321)*(1+'Summary&amp;Assumptions'!$J$29)^(FB$46-1))+AND(FB$56&lt;'Summary&amp;Assumptions'!$J$31,FB$47&gt;=$FQ321,FB$47&lt;=$FR321)*(('Summary&amp;Assumptions'!$H$25*$C321)*(1+'Summary&amp;Assumptions'!$J$29)^(FB$46-1))</f>
        <v>0</v>
      </c>
      <c r="EX321" s="588">
        <f>AND(FC$55&gt;0,SUM($E321:EW321)&lt;'Summary&amp;Assumptions'!$G$32*$B321,$D321&gt;='Summary&amp;Assumptions'!$D$17,FC$47&gt;=$D321,FC$47&lt;=EDATE($D321,'Summary&amp;Assumptions'!$G$32))*$B321+AND(FC$56&lt;'Summary&amp;Assumptions'!$J$31,FC$47&gt;=$FO321,FC$47&lt;=$FP321)*(('Summary&amp;Assumptions'!$H$25*$C321)*(1+'Summary&amp;Assumptions'!$J$29)^(FC$46-1))+AND(FC$56&lt;'Summary&amp;Assumptions'!$J$31,FC$47&gt;=$FQ321,FC$47&lt;=$FR321)*(('Summary&amp;Assumptions'!$H$25*$C321)*(1+'Summary&amp;Assumptions'!$J$29)^(FC$46-1))</f>
        <v>0</v>
      </c>
      <c r="EY321" s="588">
        <f>AND(FD$55&gt;0,SUM($E321:EX321)&lt;'Summary&amp;Assumptions'!$G$32*$B321,$D321&gt;='Summary&amp;Assumptions'!$D$17,FD$47&gt;=$D321,FD$47&lt;=EDATE($D321,'Summary&amp;Assumptions'!$G$32))*$B321+AND(FD$56&lt;'Summary&amp;Assumptions'!$J$31,FD$47&gt;=$FO321,FD$47&lt;=$FP321)*(('Summary&amp;Assumptions'!$H$25*$C321)*(1+'Summary&amp;Assumptions'!$J$29)^(FD$46-1))+AND(FD$56&lt;'Summary&amp;Assumptions'!$J$31,FD$47&gt;=$FQ321,FD$47&lt;=$FR321)*(('Summary&amp;Assumptions'!$H$25*$C321)*(1+'Summary&amp;Assumptions'!$J$29)^(FD$46-1))</f>
        <v>0</v>
      </c>
      <c r="EZ321" s="588">
        <f>AND(FE$55&gt;0,SUM($E321:EY321)&lt;'Summary&amp;Assumptions'!$G$32*$B321,$D321&gt;='Summary&amp;Assumptions'!$D$17,FE$47&gt;=$D321,FE$47&lt;=EDATE($D321,'Summary&amp;Assumptions'!$G$32))*$B321+AND(FE$56&lt;'Summary&amp;Assumptions'!$J$31,FE$47&gt;=$FO321,FE$47&lt;=$FP321)*(('Summary&amp;Assumptions'!$H$25*$C321)*(1+'Summary&amp;Assumptions'!$J$29)^(FE$46-1))+AND(FE$56&lt;'Summary&amp;Assumptions'!$J$31,FE$47&gt;=$FQ321,FE$47&lt;=$FR321)*(('Summary&amp;Assumptions'!$H$25*$C321)*(1+'Summary&amp;Assumptions'!$J$29)^(FE$46-1))</f>
        <v>0</v>
      </c>
      <c r="FA321" s="588">
        <f>AND(FF$55&gt;0,SUM($E321:EZ321)&lt;'Summary&amp;Assumptions'!$G$32*$B321,$D321&gt;='Summary&amp;Assumptions'!$D$17,FF$47&gt;=$D321,FF$47&lt;=EDATE($D321,'Summary&amp;Assumptions'!$G$32))*$B321+AND(FF$56&lt;'Summary&amp;Assumptions'!$J$31,FF$47&gt;=$FO321,FF$47&lt;=$FP321)*(('Summary&amp;Assumptions'!$H$25*$C321)*(1+'Summary&amp;Assumptions'!$J$29)^(FF$46-1))+AND(FF$56&lt;'Summary&amp;Assumptions'!$J$31,FF$47&gt;=$FQ321,FF$47&lt;=$FR321)*(('Summary&amp;Assumptions'!$H$25*$C321)*(1+'Summary&amp;Assumptions'!$J$29)^(FF$46-1))</f>
        <v>0</v>
      </c>
      <c r="FB321" s="588">
        <f>AND(FG$55&gt;0,SUM($E321:FA321)&lt;'Summary&amp;Assumptions'!$G$32*$B321,$D321&gt;='Summary&amp;Assumptions'!$D$17,FG$47&gt;=$D321,FG$47&lt;=EDATE($D321,'Summary&amp;Assumptions'!$G$32))*$B321+AND(FG$56&lt;'Summary&amp;Assumptions'!$J$31,FG$47&gt;=$FO321,FG$47&lt;=$FP321)*(('Summary&amp;Assumptions'!$H$25*$C321)*(1+'Summary&amp;Assumptions'!$J$29)^(FG$46-1))+AND(FG$56&lt;'Summary&amp;Assumptions'!$J$31,FG$47&gt;=$FQ321,FG$47&lt;=$FR321)*(('Summary&amp;Assumptions'!$H$25*$C321)*(1+'Summary&amp;Assumptions'!$J$29)^(FG$46-1))</f>
        <v>0</v>
      </c>
      <c r="FC321" s="588">
        <f>AND(FH$55&gt;0,SUM($E321:FB321)&lt;'Summary&amp;Assumptions'!$G$32*$B321,$D321&gt;='Summary&amp;Assumptions'!$D$17,FH$47&gt;=$D321,FH$47&lt;=EDATE($D321,'Summary&amp;Assumptions'!$G$32))*$B321+AND(FH$56&lt;'Summary&amp;Assumptions'!$J$31,FH$47&gt;=$FO321,FH$47&lt;=$FP321)*(('Summary&amp;Assumptions'!$H$25*$C321)*(1+'Summary&amp;Assumptions'!$J$29)^(FH$46-1))+AND(FH$56&lt;'Summary&amp;Assumptions'!$J$31,FH$47&gt;=$FQ321,FH$47&lt;=$FR321)*(('Summary&amp;Assumptions'!$H$25*$C321)*(1+'Summary&amp;Assumptions'!$J$29)^(FH$46-1))</f>
        <v>0</v>
      </c>
      <c r="FD321" s="588">
        <f>AND(FI$55&gt;0,SUM($E321:FC321)&lt;'Summary&amp;Assumptions'!$G$32*$B321,$D321&gt;='Summary&amp;Assumptions'!$D$17,FI$47&gt;=$D321,FI$47&lt;=EDATE($D321,'Summary&amp;Assumptions'!$G$32))*$B321+AND(FI$56&lt;'Summary&amp;Assumptions'!$J$31,FI$47&gt;=$FO321,FI$47&lt;=$FP321)*(('Summary&amp;Assumptions'!$H$25*$C321)*(1+'Summary&amp;Assumptions'!$J$29)^(FI$46-1))+AND(FI$56&lt;'Summary&amp;Assumptions'!$J$31,FI$47&gt;=$FQ321,FI$47&lt;=$FR321)*(('Summary&amp;Assumptions'!$H$25*$C321)*(1+'Summary&amp;Assumptions'!$J$29)^(FI$46-1))</f>
        <v>0</v>
      </c>
      <c r="FE321" s="588">
        <f>AND(FJ$55&gt;0,SUM($E321:FD321)&lt;'Summary&amp;Assumptions'!$G$32*$B321,$D321&gt;='Summary&amp;Assumptions'!$D$17,FJ$47&gt;=$D321,FJ$47&lt;=EDATE($D321,'Summary&amp;Assumptions'!$G$32))*$B321+AND(FJ$56&lt;'Summary&amp;Assumptions'!$J$31,FJ$47&gt;=$FO321,FJ$47&lt;=$FP321)*(('Summary&amp;Assumptions'!$H$25*$C321)*(1+'Summary&amp;Assumptions'!$J$29)^(FJ$46-1))+AND(FJ$56&lt;'Summary&amp;Assumptions'!$J$31,FJ$47&gt;=$FQ321,FJ$47&lt;=$FR321)*(('Summary&amp;Assumptions'!$H$25*$C321)*(1+'Summary&amp;Assumptions'!$J$29)^(FJ$46-1))</f>
        <v>0</v>
      </c>
      <c r="FF321" s="588">
        <f>AND(FK$55&gt;0,SUM($E321:FE321)&lt;'Summary&amp;Assumptions'!$G$32*$B321,$D321&gt;='Summary&amp;Assumptions'!$D$17,FK$47&gt;=$D321,FK$47&lt;=EDATE($D321,'Summary&amp;Assumptions'!$G$32))*$B321+AND(FK$56&lt;'Summary&amp;Assumptions'!$J$31,FK$47&gt;=$FO321,FK$47&lt;=$FP321)*(('Summary&amp;Assumptions'!$H$25*$C321)*(1+'Summary&amp;Assumptions'!$J$29)^(FK$46-1))+AND(FK$56&lt;'Summary&amp;Assumptions'!$J$31,FK$47&gt;=$FQ321,FK$47&lt;=$FR321)*(('Summary&amp;Assumptions'!$H$25*$C321)*(1+'Summary&amp;Assumptions'!$J$29)^(FK$46-1))</f>
        <v>0</v>
      </c>
      <c r="FG321" s="588">
        <f>AND(FL$55&gt;0,SUM($E321:FF321)&lt;'Summary&amp;Assumptions'!$G$32*$B321,$D321&gt;='Summary&amp;Assumptions'!$D$17,FL$47&gt;=$D321,FL$47&lt;=EDATE($D321,'Summary&amp;Assumptions'!$G$32))*$B321+AND(FL$56&lt;'Summary&amp;Assumptions'!$J$31,FL$47&gt;=$FO321,FL$47&lt;=$FP321)*(('Summary&amp;Assumptions'!$H$25*$C321)*(1+'Summary&amp;Assumptions'!$J$29)^(FL$46-1))+AND(FL$56&lt;'Summary&amp;Assumptions'!$J$31,FL$47&gt;=$FQ321,FL$47&lt;=$FR321)*(('Summary&amp;Assumptions'!$H$25*$C321)*(1+'Summary&amp;Assumptions'!$J$29)^(FL$46-1))</f>
        <v>0</v>
      </c>
      <c r="FH321" s="588">
        <f>AND(FM$55&gt;0,SUM($E321:FG321)&lt;'Summary&amp;Assumptions'!$G$32*$B321,$D321&gt;='Summary&amp;Assumptions'!$D$17,FM$47&gt;=$D321,FM$47&lt;=EDATE($D321,'Summary&amp;Assumptions'!$G$32))*$B321+AND(FM$56&lt;'Summary&amp;Assumptions'!$J$31,FM$47&gt;=$FO321,FM$47&lt;=$FP321)*(('Summary&amp;Assumptions'!$H$25*$C321)*(1+'Summary&amp;Assumptions'!$J$29)^(FM$46-1))+AND(FM$56&lt;'Summary&amp;Assumptions'!$J$31,FM$47&gt;=$FQ321,FM$47&lt;=$FR321)*(('Summary&amp;Assumptions'!$H$25*$C321)*(1+'Summary&amp;Assumptions'!$J$29)^(FM$46-1))</f>
        <v>0</v>
      </c>
      <c r="FI321" s="588">
        <f>AND(FN$55&gt;0,SUM($E321:FH321)&lt;'Summary&amp;Assumptions'!$G$32*$B321,$D321&gt;='Summary&amp;Assumptions'!$D$17,FN$47&gt;=$D321,FN$47&lt;=EDATE($D321,'Summary&amp;Assumptions'!$G$32))*$B321+AND(FN$56&lt;'Summary&amp;Assumptions'!$J$31,FN$47&gt;=$FO321,FN$47&lt;=$FP321)*(('Summary&amp;Assumptions'!$H$25*$C321)*(1+'Summary&amp;Assumptions'!$J$29)^(FN$46-1))+AND(FN$56&lt;'Summary&amp;Assumptions'!$J$31,FN$47&gt;=$FQ321,FN$47&lt;=$FR321)*(('Summary&amp;Assumptions'!$H$25*$C321)*(1+'Summary&amp;Assumptions'!$J$29)^(FN$46-1))</f>
        <v>0</v>
      </c>
      <c r="FJ321" s="588">
        <f>AND(FO$55&gt;0,SUM($E321:FI321)&lt;'Summary&amp;Assumptions'!$G$32*$B321,$D321&gt;='Summary&amp;Assumptions'!$D$17,FO$47&gt;=$D321,FO$47&lt;=EDATE($D321,'Summary&amp;Assumptions'!$G$32))*$B321+AND(FO$56&lt;'Summary&amp;Assumptions'!$J$31,FO$47&gt;=$FO321,FO$47&lt;=$FP321)*(('Summary&amp;Assumptions'!$H$25*$C321)*(1+'Summary&amp;Assumptions'!$J$29)^(FO$46-1))+AND(FO$56&lt;'Summary&amp;Assumptions'!$J$31,FO$47&gt;=$FQ321,FO$47&lt;=$FR321)*(('Summary&amp;Assumptions'!$H$25*$C321)*(1+'Summary&amp;Assumptions'!$J$29)^(FO$46-1))</f>
        <v>0</v>
      </c>
      <c r="FK321" s="588">
        <f>AND(FP$55&gt;0,SUM($E321:FJ321)&lt;'Summary&amp;Assumptions'!$G$32*$B321,$D321&gt;='Summary&amp;Assumptions'!$D$17,FP$47&gt;=$D321,FP$47&lt;=EDATE($D321,'Summary&amp;Assumptions'!$G$32))*$B321+AND(FP$56&lt;'Summary&amp;Assumptions'!$J$31,FP$47&gt;=$FO321,FP$47&lt;=$FP321)*(('Summary&amp;Assumptions'!$H$25*$C321)*(1+'Summary&amp;Assumptions'!$J$29)^(FP$46-1))+AND(FP$56&lt;'Summary&amp;Assumptions'!$J$31,FP$47&gt;=$FQ321,FP$47&lt;=$FR321)*(('Summary&amp;Assumptions'!$H$25*$C321)*(1+'Summary&amp;Assumptions'!$J$29)^(FP$46-1))</f>
        <v>0</v>
      </c>
      <c r="FL321" s="588">
        <f>AND(FQ$55&gt;0,SUM($E321:FK321)&lt;'Summary&amp;Assumptions'!$G$32*$B321,$D321&gt;='Summary&amp;Assumptions'!$D$17,FQ$47&gt;=$D321,FQ$47&lt;=EDATE($D321,'Summary&amp;Assumptions'!$G$32))*$B321+AND(FQ$56&lt;'Summary&amp;Assumptions'!$J$31,FQ$47&gt;=$FO321,FQ$47&lt;=$FP321)*(('Summary&amp;Assumptions'!$H$25*$C321)*(1+'Summary&amp;Assumptions'!$J$29)^(FQ$46-1))+AND(FQ$56&lt;'Summary&amp;Assumptions'!$J$31,FQ$47&gt;=$FQ321,FQ$47&lt;=$FR321)*(('Summary&amp;Assumptions'!$H$25*$C321)*(1+'Summary&amp;Assumptions'!$J$29)^(FQ$46-1))</f>
        <v>0</v>
      </c>
      <c r="FO321" s="576">
        <f>EDATE(D321,'Summary&amp;Assumptions'!$G$34)</f>
        <v>50557</v>
      </c>
      <c r="FP321" s="576">
        <f>EDATE(FO321,'Summary&amp;Assumptions'!$G$33-1)</f>
        <v>50587</v>
      </c>
      <c r="FQ321" s="576">
        <f>EDATE(FO321,'Summary&amp;Assumptions'!$G$34)</f>
        <v>50922</v>
      </c>
      <c r="FR321" s="576">
        <f>EDATE(FQ321,'Summary&amp;Assumptions'!$G$33-1)</f>
        <v>50952</v>
      </c>
    </row>
    <row r="322" spans="2:174" hidden="1" x14ac:dyDescent="0.2">
      <c r="B322" s="588">
        <v>0</v>
      </c>
      <c r="C322" s="193">
        <v>0</v>
      </c>
      <c r="D322" s="589">
        <v>50222</v>
      </c>
      <c r="F322" s="588">
        <f>AND(K$55&gt;0,SUM($E322:E322)&lt;'Summary&amp;Assumptions'!$G$32*$B322,$D322&gt;='Summary&amp;Assumptions'!$D$17,K$47&gt;=$D322,K$47&lt;=EDATE($D322,'Summary&amp;Assumptions'!$G$32))*$B322+AND(K$56&lt;'Summary&amp;Assumptions'!$J$31,K$47&gt;=$FO322,K$47&lt;=$FP322)*(('Summary&amp;Assumptions'!$H$25*$C322)*(1+'Summary&amp;Assumptions'!$J$29)^(K$46-1))+AND(K$56&lt;'Summary&amp;Assumptions'!$J$31,K$47&gt;=$FQ322,K$47&lt;=$FR322)*(('Summary&amp;Assumptions'!$H$25*$C322)*(1+'Summary&amp;Assumptions'!$J$29)^(K$46-1))</f>
        <v>0</v>
      </c>
      <c r="G322" s="588">
        <f>AND(L$55&gt;0,SUM($E322:F322)&lt;'Summary&amp;Assumptions'!$G$32*$B322,$D322&gt;='Summary&amp;Assumptions'!$D$17,L$47&gt;=$D322,L$47&lt;=EDATE($D322,'Summary&amp;Assumptions'!$G$32))*$B322+AND(L$56&lt;'Summary&amp;Assumptions'!$J$31,L$47&gt;=$FO322,L$47&lt;=$FP322)*(('Summary&amp;Assumptions'!$H$25*$C322)*(1+'Summary&amp;Assumptions'!$J$29)^(L$46-1))+AND(L$56&lt;'Summary&amp;Assumptions'!$J$31,L$47&gt;=$FQ322,L$47&lt;=$FR322)*(('Summary&amp;Assumptions'!$H$25*$C322)*(1+'Summary&amp;Assumptions'!$J$29)^(L$46-1))</f>
        <v>0</v>
      </c>
      <c r="H322" s="588">
        <f>AND(M$55&gt;0,SUM($E322:G322)&lt;'Summary&amp;Assumptions'!$G$32*$B322,$D322&gt;='Summary&amp;Assumptions'!$D$17,M$47&gt;=$D322,M$47&lt;=EDATE($D322,'Summary&amp;Assumptions'!$G$32))*$B322+AND(M$56&lt;'Summary&amp;Assumptions'!$J$31,M$47&gt;=$FO322,M$47&lt;=$FP322)*(('Summary&amp;Assumptions'!$H$25*$C322)*(1+'Summary&amp;Assumptions'!$J$29)^(M$46-1))+AND(M$56&lt;'Summary&amp;Assumptions'!$J$31,M$47&gt;=$FQ322,M$47&lt;=$FR322)*(('Summary&amp;Assumptions'!$H$25*$C322)*(1+'Summary&amp;Assumptions'!$J$29)^(M$46-1))</f>
        <v>0</v>
      </c>
      <c r="I322" s="588">
        <f>AND(N$55&gt;0,SUM($E322:H322)&lt;'Summary&amp;Assumptions'!$G$32*$B322,$D322&gt;='Summary&amp;Assumptions'!$D$17,N$47&gt;=$D322,N$47&lt;=EDATE($D322,'Summary&amp;Assumptions'!$G$32))*$B322+AND(N$56&lt;'Summary&amp;Assumptions'!$J$31,N$47&gt;=$FO322,N$47&lt;=$FP322)*(('Summary&amp;Assumptions'!$H$25*$C322)*(1+'Summary&amp;Assumptions'!$J$29)^(N$46-1))+AND(N$56&lt;'Summary&amp;Assumptions'!$J$31,N$47&gt;=$FQ322,N$47&lt;=$FR322)*(('Summary&amp;Assumptions'!$H$25*$C322)*(1+'Summary&amp;Assumptions'!$J$29)^(N$46-1))</f>
        <v>0</v>
      </c>
      <c r="J322" s="588">
        <f>AND(O$55&gt;0,SUM($E322:I322)&lt;'Summary&amp;Assumptions'!$G$32*$B322,$D322&gt;='Summary&amp;Assumptions'!$D$17,O$47&gt;=$D322,O$47&lt;=EDATE($D322,'Summary&amp;Assumptions'!$G$32))*$B322+AND(O$56&lt;'Summary&amp;Assumptions'!$J$31,O$47&gt;=$FO322,O$47&lt;=$FP322)*(('Summary&amp;Assumptions'!$H$25*$C322)*(1+'Summary&amp;Assumptions'!$J$29)^(O$46-1))+AND(O$56&lt;'Summary&amp;Assumptions'!$J$31,O$47&gt;=$FQ322,O$47&lt;=$FR322)*(('Summary&amp;Assumptions'!$H$25*$C322)*(1+'Summary&amp;Assumptions'!$J$29)^(O$46-1))</f>
        <v>0</v>
      </c>
      <c r="K322" s="588">
        <f>AND(P$55&gt;0,SUM($E322:J322)&lt;'Summary&amp;Assumptions'!$G$32*$B322,$D322&gt;='Summary&amp;Assumptions'!$D$17,P$47&gt;=$D322,P$47&lt;=EDATE($D322,'Summary&amp;Assumptions'!$G$32))*$B322+AND(P$56&lt;'Summary&amp;Assumptions'!$J$31,P$47&gt;=$FO322,P$47&lt;=$FP322)*(('Summary&amp;Assumptions'!$H$25*$C322)*(1+'Summary&amp;Assumptions'!$J$29)^(P$46-1))+AND(P$56&lt;'Summary&amp;Assumptions'!$J$31,P$47&gt;=$FQ322,P$47&lt;=$FR322)*(('Summary&amp;Assumptions'!$H$25*$C322)*(1+'Summary&amp;Assumptions'!$J$29)^(P$46-1))</f>
        <v>0</v>
      </c>
      <c r="L322" s="588">
        <f>AND(Q$55&gt;0,SUM($E322:K322)&lt;'Summary&amp;Assumptions'!$G$32*$B322,$D322&gt;='Summary&amp;Assumptions'!$D$17,Q$47&gt;=$D322,Q$47&lt;=EDATE($D322,'Summary&amp;Assumptions'!$G$32))*$B322+AND(Q$56&lt;'Summary&amp;Assumptions'!$J$31,Q$47&gt;=$FO322,Q$47&lt;=$FP322)*(('Summary&amp;Assumptions'!$H$25*$C322)*(1+'Summary&amp;Assumptions'!$J$29)^(Q$46-1))+AND(Q$56&lt;'Summary&amp;Assumptions'!$J$31,Q$47&gt;=$FQ322,Q$47&lt;=$FR322)*(('Summary&amp;Assumptions'!$H$25*$C322)*(1+'Summary&amp;Assumptions'!$J$29)^(Q$46-1))</f>
        <v>0</v>
      </c>
      <c r="M322" s="588">
        <f>AND(R$55&gt;0,SUM($E322:L322)&lt;'Summary&amp;Assumptions'!$G$32*$B322,$D322&gt;='Summary&amp;Assumptions'!$D$17,R$47&gt;=$D322,R$47&lt;=EDATE($D322,'Summary&amp;Assumptions'!$G$32))*$B322+AND(R$56&lt;'Summary&amp;Assumptions'!$J$31,R$47&gt;=$FO322,R$47&lt;=$FP322)*(('Summary&amp;Assumptions'!$H$25*$C322)*(1+'Summary&amp;Assumptions'!$J$29)^(R$46-1))+AND(R$56&lt;'Summary&amp;Assumptions'!$J$31,R$47&gt;=$FQ322,R$47&lt;=$FR322)*(('Summary&amp;Assumptions'!$H$25*$C322)*(1+'Summary&amp;Assumptions'!$J$29)^(R$46-1))</f>
        <v>0</v>
      </c>
      <c r="N322" s="588">
        <f>AND(S$55&gt;0,SUM($E322:M322)&lt;'Summary&amp;Assumptions'!$G$32*$B322,$D322&gt;='Summary&amp;Assumptions'!$D$17,S$47&gt;=$D322,S$47&lt;=EDATE($D322,'Summary&amp;Assumptions'!$G$32))*$B322+AND(S$56&lt;'Summary&amp;Assumptions'!$J$31,S$47&gt;=$FO322,S$47&lt;=$FP322)*(('Summary&amp;Assumptions'!$H$25*$C322)*(1+'Summary&amp;Assumptions'!$J$29)^(S$46-1))+AND(S$56&lt;'Summary&amp;Assumptions'!$J$31,S$47&gt;=$FQ322,S$47&lt;=$FR322)*(('Summary&amp;Assumptions'!$H$25*$C322)*(1+'Summary&amp;Assumptions'!$J$29)^(S$46-1))</f>
        <v>0</v>
      </c>
      <c r="O322" s="588">
        <f>AND(T$55&gt;0,SUM($E322:N322)&lt;'Summary&amp;Assumptions'!$G$32*$B322,$D322&gt;='Summary&amp;Assumptions'!$D$17,T$47&gt;=$D322,T$47&lt;=EDATE($D322,'Summary&amp;Assumptions'!$G$32))*$B322+AND(T$56&lt;'Summary&amp;Assumptions'!$J$31,T$47&gt;=$FO322,T$47&lt;=$FP322)*(('Summary&amp;Assumptions'!$H$25*$C322)*(1+'Summary&amp;Assumptions'!$J$29)^(T$46-1))+AND(T$56&lt;'Summary&amp;Assumptions'!$J$31,T$47&gt;=$FQ322,T$47&lt;=$FR322)*(('Summary&amp;Assumptions'!$H$25*$C322)*(1+'Summary&amp;Assumptions'!$J$29)^(T$46-1))</f>
        <v>0</v>
      </c>
      <c r="P322" s="588">
        <f>AND(U$55&gt;0,SUM($E322:O322)&lt;'Summary&amp;Assumptions'!$G$32*$B322,$D322&gt;='Summary&amp;Assumptions'!$D$17,U$47&gt;=$D322,U$47&lt;=EDATE($D322,'Summary&amp;Assumptions'!$G$32))*$B322+AND(U$56&lt;'Summary&amp;Assumptions'!$J$31,U$47&gt;=$FO322,U$47&lt;=$FP322)*(('Summary&amp;Assumptions'!$H$25*$C322)*(1+'Summary&amp;Assumptions'!$J$29)^(U$46-1))+AND(U$56&lt;'Summary&amp;Assumptions'!$J$31,U$47&gt;=$FQ322,U$47&lt;=$FR322)*(('Summary&amp;Assumptions'!$H$25*$C322)*(1+'Summary&amp;Assumptions'!$J$29)^(U$46-1))</f>
        <v>0</v>
      </c>
      <c r="Q322" s="588">
        <f>AND(V$55&gt;0,SUM($E322:P322)&lt;'Summary&amp;Assumptions'!$G$32*$B322,$D322&gt;='Summary&amp;Assumptions'!$D$17,V$47&gt;=$D322,V$47&lt;=EDATE($D322,'Summary&amp;Assumptions'!$G$32))*$B322+AND(V$56&lt;'Summary&amp;Assumptions'!$J$31,V$47&gt;=$FO322,V$47&lt;=$FP322)*(('Summary&amp;Assumptions'!$H$25*$C322)*(1+'Summary&amp;Assumptions'!$J$29)^(V$46-1))+AND(V$56&lt;'Summary&amp;Assumptions'!$J$31,V$47&gt;=$FQ322,V$47&lt;=$FR322)*(('Summary&amp;Assumptions'!$H$25*$C322)*(1+'Summary&amp;Assumptions'!$J$29)^(V$46-1))</f>
        <v>0</v>
      </c>
      <c r="R322" s="588">
        <f>AND(W$55&gt;0,SUM($E322:Q322)&lt;'Summary&amp;Assumptions'!$G$32*$B322,$D322&gt;='Summary&amp;Assumptions'!$D$17,W$47&gt;=$D322,W$47&lt;=EDATE($D322,'Summary&amp;Assumptions'!$G$32))*$B322+AND(W$56&lt;'Summary&amp;Assumptions'!$J$31,W$47&gt;=$FO322,W$47&lt;=$FP322)*(('Summary&amp;Assumptions'!$H$25*$C322)*(1+'Summary&amp;Assumptions'!$J$29)^(W$46-1))+AND(W$56&lt;'Summary&amp;Assumptions'!$J$31,W$47&gt;=$FQ322,W$47&lt;=$FR322)*(('Summary&amp;Assumptions'!$H$25*$C322)*(1+'Summary&amp;Assumptions'!$J$29)^(W$46-1))</f>
        <v>0</v>
      </c>
      <c r="S322" s="588">
        <f>AND(X$55&gt;0,SUM($E322:R322)&lt;'Summary&amp;Assumptions'!$G$32*$B322,$D322&gt;='Summary&amp;Assumptions'!$D$17,X$47&gt;=$D322,X$47&lt;=EDATE($D322,'Summary&amp;Assumptions'!$G$32))*$B322+AND(X$56&lt;'Summary&amp;Assumptions'!$J$31,X$47&gt;=$FO322,X$47&lt;=$FP322)*(('Summary&amp;Assumptions'!$H$25*$C322)*(1+'Summary&amp;Assumptions'!$J$29)^(X$46-1))+AND(X$56&lt;'Summary&amp;Assumptions'!$J$31,X$47&gt;=$FQ322,X$47&lt;=$FR322)*(('Summary&amp;Assumptions'!$H$25*$C322)*(1+'Summary&amp;Assumptions'!$J$29)^(X$46-1))</f>
        <v>0</v>
      </c>
      <c r="T322" s="588">
        <f>AND(Y$55&gt;0,SUM($E322:S322)&lt;'Summary&amp;Assumptions'!$G$32*$B322,$D322&gt;='Summary&amp;Assumptions'!$D$17,Y$47&gt;=$D322,Y$47&lt;=EDATE($D322,'Summary&amp;Assumptions'!$G$32))*$B322+AND(Y$56&lt;'Summary&amp;Assumptions'!$J$31,Y$47&gt;=$FO322,Y$47&lt;=$FP322)*(('Summary&amp;Assumptions'!$H$25*$C322)*(1+'Summary&amp;Assumptions'!$J$29)^(Y$46-1))+AND(Y$56&lt;'Summary&amp;Assumptions'!$J$31,Y$47&gt;=$FQ322,Y$47&lt;=$FR322)*(('Summary&amp;Assumptions'!$H$25*$C322)*(1+'Summary&amp;Assumptions'!$J$29)^(Y$46-1))</f>
        <v>0</v>
      </c>
      <c r="U322" s="588">
        <f>AND(Z$55&gt;0,SUM($E322:T322)&lt;'Summary&amp;Assumptions'!$G$32*$B322,$D322&gt;='Summary&amp;Assumptions'!$D$17,Z$47&gt;=$D322,Z$47&lt;=EDATE($D322,'Summary&amp;Assumptions'!$G$32))*$B322+AND(Z$56&lt;'Summary&amp;Assumptions'!$J$31,Z$47&gt;=$FO322,Z$47&lt;=$FP322)*(('Summary&amp;Assumptions'!$H$25*$C322)*(1+'Summary&amp;Assumptions'!$J$29)^(Z$46-1))+AND(Z$56&lt;'Summary&amp;Assumptions'!$J$31,Z$47&gt;=$FQ322,Z$47&lt;=$FR322)*(('Summary&amp;Assumptions'!$H$25*$C322)*(1+'Summary&amp;Assumptions'!$J$29)^(Z$46-1))</f>
        <v>0</v>
      </c>
      <c r="V322" s="588">
        <f>AND(AA$55&gt;0,SUM($E322:U322)&lt;'Summary&amp;Assumptions'!$G$32*$B322,$D322&gt;='Summary&amp;Assumptions'!$D$17,AA$47&gt;=$D322,AA$47&lt;=EDATE($D322,'Summary&amp;Assumptions'!$G$32))*$B322+AND(AA$56&lt;'Summary&amp;Assumptions'!$J$31,AA$47&gt;=$FO322,AA$47&lt;=$FP322)*(('Summary&amp;Assumptions'!$H$25*$C322)*(1+'Summary&amp;Assumptions'!$J$29)^(AA$46-1))+AND(AA$56&lt;'Summary&amp;Assumptions'!$J$31,AA$47&gt;=$FQ322,AA$47&lt;=$FR322)*(('Summary&amp;Assumptions'!$H$25*$C322)*(1+'Summary&amp;Assumptions'!$J$29)^(AA$46-1))</f>
        <v>0</v>
      </c>
      <c r="W322" s="588">
        <f>AND(AB$55&gt;0,SUM($E322:V322)&lt;'Summary&amp;Assumptions'!$G$32*$B322,$D322&gt;='Summary&amp;Assumptions'!$D$17,AB$47&gt;=$D322,AB$47&lt;=EDATE($D322,'Summary&amp;Assumptions'!$G$32))*$B322+AND(AB$56&lt;'Summary&amp;Assumptions'!$J$31,AB$47&gt;=$FO322,AB$47&lt;=$FP322)*(('Summary&amp;Assumptions'!$H$25*$C322)*(1+'Summary&amp;Assumptions'!$J$29)^(AB$46-1))+AND(AB$56&lt;'Summary&amp;Assumptions'!$J$31,AB$47&gt;=$FQ322,AB$47&lt;=$FR322)*(('Summary&amp;Assumptions'!$H$25*$C322)*(1+'Summary&amp;Assumptions'!$J$29)^(AB$46-1))</f>
        <v>0</v>
      </c>
      <c r="X322" s="588">
        <f>AND(AC$55&gt;0,SUM($E322:W322)&lt;'Summary&amp;Assumptions'!$G$32*$B322,$D322&gt;='Summary&amp;Assumptions'!$D$17,AC$47&gt;=$D322,AC$47&lt;=EDATE($D322,'Summary&amp;Assumptions'!$G$32))*$B322+AND(AC$56&lt;'Summary&amp;Assumptions'!$J$31,AC$47&gt;=$FO322,AC$47&lt;=$FP322)*(('Summary&amp;Assumptions'!$H$25*$C322)*(1+'Summary&amp;Assumptions'!$J$29)^(AC$46-1))+AND(AC$56&lt;'Summary&amp;Assumptions'!$J$31,AC$47&gt;=$FQ322,AC$47&lt;=$FR322)*(('Summary&amp;Assumptions'!$H$25*$C322)*(1+'Summary&amp;Assumptions'!$J$29)^(AC$46-1))</f>
        <v>0</v>
      </c>
      <c r="Y322" s="588">
        <f>AND(AD$55&gt;0,SUM($E322:X322)&lt;'Summary&amp;Assumptions'!$G$32*$B322,$D322&gt;='Summary&amp;Assumptions'!$D$17,AD$47&gt;=$D322,AD$47&lt;=EDATE($D322,'Summary&amp;Assumptions'!$G$32))*$B322+AND(AD$56&lt;'Summary&amp;Assumptions'!$J$31,AD$47&gt;=$FO322,AD$47&lt;=$FP322)*(('Summary&amp;Assumptions'!$H$25*$C322)*(1+'Summary&amp;Assumptions'!$J$29)^(AD$46-1))+AND(AD$56&lt;'Summary&amp;Assumptions'!$J$31,AD$47&gt;=$FQ322,AD$47&lt;=$FR322)*(('Summary&amp;Assumptions'!$H$25*$C322)*(1+'Summary&amp;Assumptions'!$J$29)^(AD$46-1))</f>
        <v>0</v>
      </c>
      <c r="Z322" s="588">
        <f>AND(AE$55&gt;0,SUM($E322:Y322)&lt;'Summary&amp;Assumptions'!$G$32*$B322,$D322&gt;='Summary&amp;Assumptions'!$D$17,AE$47&gt;=$D322,AE$47&lt;=EDATE($D322,'Summary&amp;Assumptions'!$G$32))*$B322+AND(AE$56&lt;'Summary&amp;Assumptions'!$J$31,AE$47&gt;=$FO322,AE$47&lt;=$FP322)*(('Summary&amp;Assumptions'!$H$25*$C322)*(1+'Summary&amp;Assumptions'!$J$29)^(AE$46-1))+AND(AE$56&lt;'Summary&amp;Assumptions'!$J$31,AE$47&gt;=$FQ322,AE$47&lt;=$FR322)*(('Summary&amp;Assumptions'!$H$25*$C322)*(1+'Summary&amp;Assumptions'!$J$29)^(AE$46-1))</f>
        <v>0</v>
      </c>
      <c r="AA322" s="588">
        <f>AND(AF$55&gt;0,SUM($E322:Z322)&lt;'Summary&amp;Assumptions'!$G$32*$B322,$D322&gt;='Summary&amp;Assumptions'!$D$17,AF$47&gt;=$D322,AF$47&lt;=EDATE($D322,'Summary&amp;Assumptions'!$G$32))*$B322+AND(AF$56&lt;'Summary&amp;Assumptions'!$J$31,AF$47&gt;=$FO322,AF$47&lt;=$FP322)*(('Summary&amp;Assumptions'!$H$25*$C322)*(1+'Summary&amp;Assumptions'!$J$29)^(AF$46-1))+AND(AF$56&lt;'Summary&amp;Assumptions'!$J$31,AF$47&gt;=$FQ322,AF$47&lt;=$FR322)*(('Summary&amp;Assumptions'!$H$25*$C322)*(1+'Summary&amp;Assumptions'!$J$29)^(AF$46-1))</f>
        <v>0</v>
      </c>
      <c r="AB322" s="588">
        <f>AND(AG$55&gt;0,SUM($E322:AA322)&lt;'Summary&amp;Assumptions'!$G$32*$B322,$D322&gt;='Summary&amp;Assumptions'!$D$17,AG$47&gt;=$D322,AG$47&lt;=EDATE($D322,'Summary&amp;Assumptions'!$G$32))*$B322+AND(AG$56&lt;'Summary&amp;Assumptions'!$J$31,AG$47&gt;=$FO322,AG$47&lt;=$FP322)*(('Summary&amp;Assumptions'!$H$25*$C322)*(1+'Summary&amp;Assumptions'!$J$29)^(AG$46-1))+AND(AG$56&lt;'Summary&amp;Assumptions'!$J$31,AG$47&gt;=$FQ322,AG$47&lt;=$FR322)*(('Summary&amp;Assumptions'!$H$25*$C322)*(1+'Summary&amp;Assumptions'!$J$29)^(AG$46-1))</f>
        <v>0</v>
      </c>
      <c r="AC322" s="588">
        <f>AND(AH$55&gt;0,SUM($E322:AB322)&lt;'Summary&amp;Assumptions'!$G$32*$B322,$D322&gt;='Summary&amp;Assumptions'!$D$17,AH$47&gt;=$D322,AH$47&lt;=EDATE($D322,'Summary&amp;Assumptions'!$G$32))*$B322+AND(AH$56&lt;'Summary&amp;Assumptions'!$J$31,AH$47&gt;=$FO322,AH$47&lt;=$FP322)*(('Summary&amp;Assumptions'!$H$25*$C322)*(1+'Summary&amp;Assumptions'!$J$29)^(AH$46-1))+AND(AH$56&lt;'Summary&amp;Assumptions'!$J$31,AH$47&gt;=$FQ322,AH$47&lt;=$FR322)*(('Summary&amp;Assumptions'!$H$25*$C322)*(1+'Summary&amp;Assumptions'!$J$29)^(AH$46-1))</f>
        <v>0</v>
      </c>
      <c r="AD322" s="588">
        <f>AND(AI$55&gt;0,SUM($E322:AC322)&lt;'Summary&amp;Assumptions'!$G$32*$B322,$D322&gt;='Summary&amp;Assumptions'!$D$17,AI$47&gt;=$D322,AI$47&lt;=EDATE($D322,'Summary&amp;Assumptions'!$G$32))*$B322+AND(AI$56&lt;'Summary&amp;Assumptions'!$J$31,AI$47&gt;=$FO322,AI$47&lt;=$FP322)*(('Summary&amp;Assumptions'!$H$25*$C322)*(1+'Summary&amp;Assumptions'!$J$29)^(AI$46-1))+AND(AI$56&lt;'Summary&amp;Assumptions'!$J$31,AI$47&gt;=$FQ322,AI$47&lt;=$FR322)*(('Summary&amp;Assumptions'!$H$25*$C322)*(1+'Summary&amp;Assumptions'!$J$29)^(AI$46-1))</f>
        <v>0</v>
      </c>
      <c r="AE322" s="588">
        <f>AND(AJ$55&gt;0,SUM($E322:AD322)&lt;'Summary&amp;Assumptions'!$G$32*$B322,$D322&gt;='Summary&amp;Assumptions'!$D$17,AJ$47&gt;=$D322,AJ$47&lt;=EDATE($D322,'Summary&amp;Assumptions'!$G$32))*$B322+AND(AJ$56&lt;'Summary&amp;Assumptions'!$J$31,AJ$47&gt;=$FO322,AJ$47&lt;=$FP322)*(('Summary&amp;Assumptions'!$H$25*$C322)*(1+'Summary&amp;Assumptions'!$J$29)^(AJ$46-1))+AND(AJ$56&lt;'Summary&amp;Assumptions'!$J$31,AJ$47&gt;=$FQ322,AJ$47&lt;=$FR322)*(('Summary&amp;Assumptions'!$H$25*$C322)*(1+'Summary&amp;Assumptions'!$J$29)^(AJ$46-1))</f>
        <v>0</v>
      </c>
      <c r="AF322" s="588">
        <f>AND(AK$55&gt;0,SUM($E322:AE322)&lt;'Summary&amp;Assumptions'!$G$32*$B322,$D322&gt;='Summary&amp;Assumptions'!$D$17,AK$47&gt;=$D322,AK$47&lt;=EDATE($D322,'Summary&amp;Assumptions'!$G$32))*$B322+AND(AK$56&lt;'Summary&amp;Assumptions'!$J$31,AK$47&gt;=$FO322,AK$47&lt;=$FP322)*(('Summary&amp;Assumptions'!$H$25*$C322)*(1+'Summary&amp;Assumptions'!$J$29)^(AK$46-1))+AND(AK$56&lt;'Summary&amp;Assumptions'!$J$31,AK$47&gt;=$FQ322,AK$47&lt;=$FR322)*(('Summary&amp;Assumptions'!$H$25*$C322)*(1+'Summary&amp;Assumptions'!$J$29)^(AK$46-1))</f>
        <v>0</v>
      </c>
      <c r="AG322" s="588">
        <f>AND(AL$55&gt;0,SUM($E322:AF322)&lt;'Summary&amp;Assumptions'!$G$32*$B322,$D322&gt;='Summary&amp;Assumptions'!$D$17,AL$47&gt;=$D322,AL$47&lt;=EDATE($D322,'Summary&amp;Assumptions'!$G$32))*$B322+AND(AL$56&lt;'Summary&amp;Assumptions'!$J$31,AL$47&gt;=$FO322,AL$47&lt;=$FP322)*(('Summary&amp;Assumptions'!$H$25*$C322)*(1+'Summary&amp;Assumptions'!$J$29)^(AL$46-1))+AND(AL$56&lt;'Summary&amp;Assumptions'!$J$31,AL$47&gt;=$FQ322,AL$47&lt;=$FR322)*(('Summary&amp;Assumptions'!$H$25*$C322)*(1+'Summary&amp;Assumptions'!$J$29)^(AL$46-1))</f>
        <v>0</v>
      </c>
      <c r="AH322" s="588">
        <f>AND(AM$55&gt;0,SUM($E322:AG322)&lt;'Summary&amp;Assumptions'!$G$32*$B322,$D322&gt;='Summary&amp;Assumptions'!$D$17,AM$47&gt;=$D322,AM$47&lt;=EDATE($D322,'Summary&amp;Assumptions'!$G$32))*$B322+AND(AM$56&lt;'Summary&amp;Assumptions'!$J$31,AM$47&gt;=$FO322,AM$47&lt;=$FP322)*(('Summary&amp;Assumptions'!$H$25*$C322)*(1+'Summary&amp;Assumptions'!$J$29)^(AM$46-1))+AND(AM$56&lt;'Summary&amp;Assumptions'!$J$31,AM$47&gt;=$FQ322,AM$47&lt;=$FR322)*(('Summary&amp;Assumptions'!$H$25*$C322)*(1+'Summary&amp;Assumptions'!$J$29)^(AM$46-1))</f>
        <v>0</v>
      </c>
      <c r="AI322" s="588">
        <f>AND(AN$55&gt;0,SUM($E322:AH322)&lt;'Summary&amp;Assumptions'!$G$32*$B322,$D322&gt;='Summary&amp;Assumptions'!$D$17,AN$47&gt;=$D322,AN$47&lt;=EDATE($D322,'Summary&amp;Assumptions'!$G$32))*$B322+AND(AN$56&lt;'Summary&amp;Assumptions'!$J$31,AN$47&gt;=$FO322,AN$47&lt;=$FP322)*(('Summary&amp;Assumptions'!$H$25*$C322)*(1+'Summary&amp;Assumptions'!$J$29)^(AN$46-1))+AND(AN$56&lt;'Summary&amp;Assumptions'!$J$31,AN$47&gt;=$FQ322,AN$47&lt;=$FR322)*(('Summary&amp;Assumptions'!$H$25*$C322)*(1+'Summary&amp;Assumptions'!$J$29)^(AN$46-1))</f>
        <v>0</v>
      </c>
      <c r="AJ322" s="588">
        <f>AND(AO$55&gt;0,SUM($E322:AI322)&lt;'Summary&amp;Assumptions'!$G$32*$B322,$D322&gt;='Summary&amp;Assumptions'!$D$17,AO$47&gt;=$D322,AO$47&lt;=EDATE($D322,'Summary&amp;Assumptions'!$G$32))*$B322+AND(AO$56&lt;'Summary&amp;Assumptions'!$J$31,AO$47&gt;=$FO322,AO$47&lt;=$FP322)*(('Summary&amp;Assumptions'!$H$25*$C322)*(1+'Summary&amp;Assumptions'!$J$29)^(AO$46-1))+AND(AO$56&lt;'Summary&amp;Assumptions'!$J$31,AO$47&gt;=$FQ322,AO$47&lt;=$FR322)*(('Summary&amp;Assumptions'!$H$25*$C322)*(1+'Summary&amp;Assumptions'!$J$29)^(AO$46-1))</f>
        <v>0</v>
      </c>
      <c r="AK322" s="588">
        <f>AND(AP$55&gt;0,SUM($E322:AJ322)&lt;'Summary&amp;Assumptions'!$G$32*$B322,$D322&gt;='Summary&amp;Assumptions'!$D$17,AP$47&gt;=$D322,AP$47&lt;=EDATE($D322,'Summary&amp;Assumptions'!$G$32))*$B322+AND(AP$56&lt;'Summary&amp;Assumptions'!$J$31,AP$47&gt;=$FO322,AP$47&lt;=$FP322)*(('Summary&amp;Assumptions'!$H$25*$C322)*(1+'Summary&amp;Assumptions'!$J$29)^(AP$46-1))+AND(AP$56&lt;'Summary&amp;Assumptions'!$J$31,AP$47&gt;=$FQ322,AP$47&lt;=$FR322)*(('Summary&amp;Assumptions'!$H$25*$C322)*(1+'Summary&amp;Assumptions'!$J$29)^(AP$46-1))</f>
        <v>0</v>
      </c>
      <c r="AL322" s="588">
        <f>AND(AQ$55&gt;0,SUM($E322:AK322)&lt;'Summary&amp;Assumptions'!$G$32*$B322,$D322&gt;='Summary&amp;Assumptions'!$D$17,AQ$47&gt;=$D322,AQ$47&lt;=EDATE($D322,'Summary&amp;Assumptions'!$G$32))*$B322+AND(AQ$56&lt;'Summary&amp;Assumptions'!$J$31,AQ$47&gt;=$FO322,AQ$47&lt;=$FP322)*(('Summary&amp;Assumptions'!$H$25*$C322)*(1+'Summary&amp;Assumptions'!$J$29)^(AQ$46-1))+AND(AQ$56&lt;'Summary&amp;Assumptions'!$J$31,AQ$47&gt;=$FQ322,AQ$47&lt;=$FR322)*(('Summary&amp;Assumptions'!$H$25*$C322)*(1+'Summary&amp;Assumptions'!$J$29)^(AQ$46-1))</f>
        <v>0</v>
      </c>
      <c r="AM322" s="588">
        <f>AND(AR$55&gt;0,SUM($E322:AL322)&lt;'Summary&amp;Assumptions'!$G$32*$B322,$D322&gt;='Summary&amp;Assumptions'!$D$17,AR$47&gt;=$D322,AR$47&lt;=EDATE($D322,'Summary&amp;Assumptions'!$G$32))*$B322+AND(AR$56&lt;'Summary&amp;Assumptions'!$J$31,AR$47&gt;=$FO322,AR$47&lt;=$FP322)*(('Summary&amp;Assumptions'!$H$25*$C322)*(1+'Summary&amp;Assumptions'!$J$29)^(AR$46-1))+AND(AR$56&lt;'Summary&amp;Assumptions'!$J$31,AR$47&gt;=$FQ322,AR$47&lt;=$FR322)*(('Summary&amp;Assumptions'!$H$25*$C322)*(1+'Summary&amp;Assumptions'!$J$29)^(AR$46-1))</f>
        <v>0</v>
      </c>
      <c r="AN322" s="588">
        <f>AND(AS$55&gt;0,SUM($E322:AM322)&lt;'Summary&amp;Assumptions'!$G$32*$B322,$D322&gt;='Summary&amp;Assumptions'!$D$17,AS$47&gt;=$D322,AS$47&lt;=EDATE($D322,'Summary&amp;Assumptions'!$G$32))*$B322+AND(AS$56&lt;'Summary&amp;Assumptions'!$J$31,AS$47&gt;=$FO322,AS$47&lt;=$FP322)*(('Summary&amp;Assumptions'!$H$25*$C322)*(1+'Summary&amp;Assumptions'!$J$29)^(AS$46-1))+AND(AS$56&lt;'Summary&amp;Assumptions'!$J$31,AS$47&gt;=$FQ322,AS$47&lt;=$FR322)*(('Summary&amp;Assumptions'!$H$25*$C322)*(1+'Summary&amp;Assumptions'!$J$29)^(AS$46-1))</f>
        <v>0</v>
      </c>
      <c r="AO322" s="588">
        <f>AND(AT$55&gt;0,SUM($E322:AN322)&lt;'Summary&amp;Assumptions'!$G$32*$B322,$D322&gt;='Summary&amp;Assumptions'!$D$17,AT$47&gt;=$D322,AT$47&lt;=EDATE($D322,'Summary&amp;Assumptions'!$G$32))*$B322+AND(AT$56&lt;'Summary&amp;Assumptions'!$J$31,AT$47&gt;=$FO322,AT$47&lt;=$FP322)*(('Summary&amp;Assumptions'!$H$25*$C322)*(1+'Summary&amp;Assumptions'!$J$29)^(AT$46-1))+AND(AT$56&lt;'Summary&amp;Assumptions'!$J$31,AT$47&gt;=$FQ322,AT$47&lt;=$FR322)*(('Summary&amp;Assumptions'!$H$25*$C322)*(1+'Summary&amp;Assumptions'!$J$29)^(AT$46-1))</f>
        <v>0</v>
      </c>
      <c r="AP322" s="588">
        <f>AND(AU$55&gt;0,SUM($E322:AO322)&lt;'Summary&amp;Assumptions'!$G$32*$B322,$D322&gt;='Summary&amp;Assumptions'!$D$17,AU$47&gt;=$D322,AU$47&lt;=EDATE($D322,'Summary&amp;Assumptions'!$G$32))*$B322+AND(AU$56&lt;'Summary&amp;Assumptions'!$J$31,AU$47&gt;=$FO322,AU$47&lt;=$FP322)*(('Summary&amp;Assumptions'!$H$25*$C322)*(1+'Summary&amp;Assumptions'!$J$29)^(AU$46-1))+AND(AU$56&lt;'Summary&amp;Assumptions'!$J$31,AU$47&gt;=$FQ322,AU$47&lt;=$FR322)*(('Summary&amp;Assumptions'!$H$25*$C322)*(1+'Summary&amp;Assumptions'!$J$29)^(AU$46-1))</f>
        <v>0</v>
      </c>
      <c r="AQ322" s="588">
        <f>AND(AV$55&gt;0,SUM($E322:AP322)&lt;'Summary&amp;Assumptions'!$G$32*$B322,$D322&gt;='Summary&amp;Assumptions'!$D$17,AV$47&gt;=$D322,AV$47&lt;=EDATE($D322,'Summary&amp;Assumptions'!$G$32))*$B322+AND(AV$56&lt;'Summary&amp;Assumptions'!$J$31,AV$47&gt;=$FO322,AV$47&lt;=$FP322)*(('Summary&amp;Assumptions'!$H$25*$C322)*(1+'Summary&amp;Assumptions'!$J$29)^(AV$46-1))+AND(AV$56&lt;'Summary&amp;Assumptions'!$J$31,AV$47&gt;=$FQ322,AV$47&lt;=$FR322)*(('Summary&amp;Assumptions'!$H$25*$C322)*(1+'Summary&amp;Assumptions'!$J$29)^(AV$46-1))</f>
        <v>0</v>
      </c>
      <c r="AR322" s="588">
        <f>AND(AW$55&gt;0,SUM($E322:AQ322)&lt;'Summary&amp;Assumptions'!$G$32*$B322,$D322&gt;='Summary&amp;Assumptions'!$D$17,AW$47&gt;=$D322,AW$47&lt;=EDATE($D322,'Summary&amp;Assumptions'!$G$32))*$B322+AND(AW$56&lt;'Summary&amp;Assumptions'!$J$31,AW$47&gt;=$FO322,AW$47&lt;=$FP322)*(('Summary&amp;Assumptions'!$H$25*$C322)*(1+'Summary&amp;Assumptions'!$J$29)^(AW$46-1))+AND(AW$56&lt;'Summary&amp;Assumptions'!$J$31,AW$47&gt;=$FQ322,AW$47&lt;=$FR322)*(('Summary&amp;Assumptions'!$H$25*$C322)*(1+'Summary&amp;Assumptions'!$J$29)^(AW$46-1))</f>
        <v>0</v>
      </c>
      <c r="AS322" s="588">
        <f>AND(AX$55&gt;0,SUM($E322:AR322)&lt;'Summary&amp;Assumptions'!$G$32*$B322,$D322&gt;='Summary&amp;Assumptions'!$D$17,AX$47&gt;=$D322,AX$47&lt;=EDATE($D322,'Summary&amp;Assumptions'!$G$32))*$B322+AND(AX$56&lt;'Summary&amp;Assumptions'!$J$31,AX$47&gt;=$FO322,AX$47&lt;=$FP322)*(('Summary&amp;Assumptions'!$H$25*$C322)*(1+'Summary&amp;Assumptions'!$J$29)^(AX$46-1))+AND(AX$56&lt;'Summary&amp;Assumptions'!$J$31,AX$47&gt;=$FQ322,AX$47&lt;=$FR322)*(('Summary&amp;Assumptions'!$H$25*$C322)*(1+'Summary&amp;Assumptions'!$J$29)^(AX$46-1))</f>
        <v>0</v>
      </c>
      <c r="AT322" s="588">
        <f>AND(AY$55&gt;0,SUM($E322:AS322)&lt;'Summary&amp;Assumptions'!$G$32*$B322,$D322&gt;='Summary&amp;Assumptions'!$D$17,AY$47&gt;=$D322,AY$47&lt;=EDATE($D322,'Summary&amp;Assumptions'!$G$32))*$B322+AND(AY$56&lt;'Summary&amp;Assumptions'!$J$31,AY$47&gt;=$FO322,AY$47&lt;=$FP322)*(('Summary&amp;Assumptions'!$H$25*$C322)*(1+'Summary&amp;Assumptions'!$J$29)^(AY$46-1))+AND(AY$56&lt;'Summary&amp;Assumptions'!$J$31,AY$47&gt;=$FQ322,AY$47&lt;=$FR322)*(('Summary&amp;Assumptions'!$H$25*$C322)*(1+'Summary&amp;Assumptions'!$J$29)^(AY$46-1))</f>
        <v>0</v>
      </c>
      <c r="AU322" s="588">
        <f>AND(AZ$55&gt;0,SUM($E322:AT322)&lt;'Summary&amp;Assumptions'!$G$32*$B322,$D322&gt;='Summary&amp;Assumptions'!$D$17,AZ$47&gt;=$D322,AZ$47&lt;=EDATE($D322,'Summary&amp;Assumptions'!$G$32))*$B322+AND(AZ$56&lt;'Summary&amp;Assumptions'!$J$31,AZ$47&gt;=$FO322,AZ$47&lt;=$FP322)*(('Summary&amp;Assumptions'!$H$25*$C322)*(1+'Summary&amp;Assumptions'!$J$29)^(AZ$46-1))+AND(AZ$56&lt;'Summary&amp;Assumptions'!$J$31,AZ$47&gt;=$FQ322,AZ$47&lt;=$FR322)*(('Summary&amp;Assumptions'!$H$25*$C322)*(1+'Summary&amp;Assumptions'!$J$29)^(AZ$46-1))</f>
        <v>0</v>
      </c>
      <c r="AV322" s="588">
        <f>AND(BA$55&gt;0,SUM($E322:AU322)&lt;'Summary&amp;Assumptions'!$G$32*$B322,$D322&gt;='Summary&amp;Assumptions'!$D$17,BA$47&gt;=$D322,BA$47&lt;=EDATE($D322,'Summary&amp;Assumptions'!$G$32))*$B322+AND(BA$56&lt;'Summary&amp;Assumptions'!$J$31,BA$47&gt;=$FO322,BA$47&lt;=$FP322)*(('Summary&amp;Assumptions'!$H$25*$C322)*(1+'Summary&amp;Assumptions'!$J$29)^(BA$46-1))+AND(BA$56&lt;'Summary&amp;Assumptions'!$J$31,BA$47&gt;=$FQ322,BA$47&lt;=$FR322)*(('Summary&amp;Assumptions'!$H$25*$C322)*(1+'Summary&amp;Assumptions'!$J$29)^(BA$46-1))</f>
        <v>0</v>
      </c>
      <c r="AW322" s="588">
        <f>AND(BB$55&gt;0,SUM($E322:AV322)&lt;'Summary&amp;Assumptions'!$G$32*$B322,$D322&gt;='Summary&amp;Assumptions'!$D$17,BB$47&gt;=$D322,BB$47&lt;=EDATE($D322,'Summary&amp;Assumptions'!$G$32))*$B322+AND(BB$56&lt;'Summary&amp;Assumptions'!$J$31,BB$47&gt;=$FO322,BB$47&lt;=$FP322)*(('Summary&amp;Assumptions'!$H$25*$C322)*(1+'Summary&amp;Assumptions'!$J$29)^(BB$46-1))+AND(BB$56&lt;'Summary&amp;Assumptions'!$J$31,BB$47&gt;=$FQ322,BB$47&lt;=$FR322)*(('Summary&amp;Assumptions'!$H$25*$C322)*(1+'Summary&amp;Assumptions'!$J$29)^(BB$46-1))</f>
        <v>0</v>
      </c>
      <c r="AX322" s="588">
        <f>AND(BC$55&gt;0,SUM($E322:AW322)&lt;'Summary&amp;Assumptions'!$G$32*$B322,$D322&gt;='Summary&amp;Assumptions'!$D$17,BC$47&gt;=$D322,BC$47&lt;=EDATE($D322,'Summary&amp;Assumptions'!$G$32))*$B322+AND(BC$56&lt;'Summary&amp;Assumptions'!$J$31,BC$47&gt;=$FO322,BC$47&lt;=$FP322)*(('Summary&amp;Assumptions'!$H$25*$C322)*(1+'Summary&amp;Assumptions'!$J$29)^(BC$46-1))+AND(BC$56&lt;'Summary&amp;Assumptions'!$J$31,BC$47&gt;=$FQ322,BC$47&lt;=$FR322)*(('Summary&amp;Assumptions'!$H$25*$C322)*(1+'Summary&amp;Assumptions'!$J$29)^(BC$46-1))</f>
        <v>0</v>
      </c>
      <c r="AY322" s="588">
        <f>AND(BD$55&gt;0,SUM($E322:AX322)&lt;'Summary&amp;Assumptions'!$G$32*$B322,$D322&gt;='Summary&amp;Assumptions'!$D$17,BD$47&gt;=$D322,BD$47&lt;=EDATE($D322,'Summary&amp;Assumptions'!$G$32))*$B322+AND(BD$56&lt;'Summary&amp;Assumptions'!$J$31,BD$47&gt;=$FO322,BD$47&lt;=$FP322)*(('Summary&amp;Assumptions'!$H$25*$C322)*(1+'Summary&amp;Assumptions'!$J$29)^(BD$46-1))+AND(BD$56&lt;'Summary&amp;Assumptions'!$J$31,BD$47&gt;=$FQ322,BD$47&lt;=$FR322)*(('Summary&amp;Assumptions'!$H$25*$C322)*(1+'Summary&amp;Assumptions'!$J$29)^(BD$46-1))</f>
        <v>0</v>
      </c>
      <c r="AZ322" s="588">
        <f>AND(BE$55&gt;0,SUM($E322:AY322)&lt;'Summary&amp;Assumptions'!$G$32*$B322,$D322&gt;='Summary&amp;Assumptions'!$D$17,BE$47&gt;=$D322,BE$47&lt;=EDATE($D322,'Summary&amp;Assumptions'!$G$32))*$B322+AND(BE$56&lt;'Summary&amp;Assumptions'!$J$31,BE$47&gt;=$FO322,BE$47&lt;=$FP322)*(('Summary&amp;Assumptions'!$H$25*$C322)*(1+'Summary&amp;Assumptions'!$J$29)^(BE$46-1))+AND(BE$56&lt;'Summary&amp;Assumptions'!$J$31,BE$47&gt;=$FQ322,BE$47&lt;=$FR322)*(('Summary&amp;Assumptions'!$H$25*$C322)*(1+'Summary&amp;Assumptions'!$J$29)^(BE$46-1))</f>
        <v>0</v>
      </c>
      <c r="BA322" s="588">
        <f>AND(BF$55&gt;0,SUM($E322:AZ322)&lt;'Summary&amp;Assumptions'!$G$32*$B322,$D322&gt;='Summary&amp;Assumptions'!$D$17,BF$47&gt;=$D322,BF$47&lt;=EDATE($D322,'Summary&amp;Assumptions'!$G$32))*$B322+AND(BF$56&lt;'Summary&amp;Assumptions'!$J$31,BF$47&gt;=$FO322,BF$47&lt;=$FP322)*(('Summary&amp;Assumptions'!$H$25*$C322)*(1+'Summary&amp;Assumptions'!$J$29)^(BF$46-1))+AND(BF$56&lt;'Summary&amp;Assumptions'!$J$31,BF$47&gt;=$FQ322,BF$47&lt;=$FR322)*(('Summary&amp;Assumptions'!$H$25*$C322)*(1+'Summary&amp;Assumptions'!$J$29)^(BF$46-1))</f>
        <v>0</v>
      </c>
      <c r="BB322" s="588">
        <f>AND(BG$55&gt;0,SUM($E322:BA322)&lt;'Summary&amp;Assumptions'!$G$32*$B322,$D322&gt;='Summary&amp;Assumptions'!$D$17,BG$47&gt;=$D322,BG$47&lt;=EDATE($D322,'Summary&amp;Assumptions'!$G$32))*$B322+AND(BG$56&lt;'Summary&amp;Assumptions'!$J$31,BG$47&gt;=$FO322,BG$47&lt;=$FP322)*(('Summary&amp;Assumptions'!$H$25*$C322)*(1+'Summary&amp;Assumptions'!$J$29)^(BG$46-1))+AND(BG$56&lt;'Summary&amp;Assumptions'!$J$31,BG$47&gt;=$FQ322,BG$47&lt;=$FR322)*(('Summary&amp;Assumptions'!$H$25*$C322)*(1+'Summary&amp;Assumptions'!$J$29)^(BG$46-1))</f>
        <v>0</v>
      </c>
      <c r="BC322" s="588">
        <f>AND(BH$55&gt;0,SUM($E322:BB322)&lt;'Summary&amp;Assumptions'!$G$32*$B322,$D322&gt;='Summary&amp;Assumptions'!$D$17,BH$47&gt;=$D322,BH$47&lt;=EDATE($D322,'Summary&amp;Assumptions'!$G$32))*$B322+AND(BH$56&lt;'Summary&amp;Assumptions'!$J$31,BH$47&gt;=$FO322,BH$47&lt;=$FP322)*(('Summary&amp;Assumptions'!$H$25*$C322)*(1+'Summary&amp;Assumptions'!$J$29)^(BH$46-1))+AND(BH$56&lt;'Summary&amp;Assumptions'!$J$31,BH$47&gt;=$FQ322,BH$47&lt;=$FR322)*(('Summary&amp;Assumptions'!$H$25*$C322)*(1+'Summary&amp;Assumptions'!$J$29)^(BH$46-1))</f>
        <v>0</v>
      </c>
      <c r="BD322" s="588">
        <f>AND(BI$55&gt;0,SUM($E322:BC322)&lt;'Summary&amp;Assumptions'!$G$32*$B322,$D322&gt;='Summary&amp;Assumptions'!$D$17,BI$47&gt;=$D322,BI$47&lt;=EDATE($D322,'Summary&amp;Assumptions'!$G$32))*$B322+AND(BI$56&lt;'Summary&amp;Assumptions'!$J$31,BI$47&gt;=$FO322,BI$47&lt;=$FP322)*(('Summary&amp;Assumptions'!$H$25*$C322)*(1+'Summary&amp;Assumptions'!$J$29)^(BI$46-1))+AND(BI$56&lt;'Summary&amp;Assumptions'!$J$31,BI$47&gt;=$FQ322,BI$47&lt;=$FR322)*(('Summary&amp;Assumptions'!$H$25*$C322)*(1+'Summary&amp;Assumptions'!$J$29)^(BI$46-1))</f>
        <v>0</v>
      </c>
      <c r="BE322" s="588">
        <f>AND(BJ$55&gt;0,SUM($E322:BD322)&lt;'Summary&amp;Assumptions'!$G$32*$B322,$D322&gt;='Summary&amp;Assumptions'!$D$17,BJ$47&gt;=$D322,BJ$47&lt;=EDATE($D322,'Summary&amp;Assumptions'!$G$32))*$B322+AND(BJ$56&lt;'Summary&amp;Assumptions'!$J$31,BJ$47&gt;=$FO322,BJ$47&lt;=$FP322)*(('Summary&amp;Assumptions'!$H$25*$C322)*(1+'Summary&amp;Assumptions'!$J$29)^(BJ$46-1))+AND(BJ$56&lt;'Summary&amp;Assumptions'!$J$31,BJ$47&gt;=$FQ322,BJ$47&lt;=$FR322)*(('Summary&amp;Assumptions'!$H$25*$C322)*(1+'Summary&amp;Assumptions'!$J$29)^(BJ$46-1))</f>
        <v>0</v>
      </c>
      <c r="BF322" s="588">
        <f>AND(BK$55&gt;0,SUM($E322:BE322)&lt;'Summary&amp;Assumptions'!$G$32*$B322,$D322&gt;='Summary&amp;Assumptions'!$D$17,BK$47&gt;=$D322,BK$47&lt;=EDATE($D322,'Summary&amp;Assumptions'!$G$32))*$B322+AND(BK$56&lt;'Summary&amp;Assumptions'!$J$31,BK$47&gt;=$FO322,BK$47&lt;=$FP322)*(('Summary&amp;Assumptions'!$H$25*$C322)*(1+'Summary&amp;Assumptions'!$J$29)^(BK$46-1))+AND(BK$56&lt;'Summary&amp;Assumptions'!$J$31,BK$47&gt;=$FQ322,BK$47&lt;=$FR322)*(('Summary&amp;Assumptions'!$H$25*$C322)*(1+'Summary&amp;Assumptions'!$J$29)^(BK$46-1))</f>
        <v>0</v>
      </c>
      <c r="BG322" s="588">
        <f>AND(BL$55&gt;0,SUM($E322:BF322)&lt;'Summary&amp;Assumptions'!$G$32*$B322,$D322&gt;='Summary&amp;Assumptions'!$D$17,BL$47&gt;=$D322,BL$47&lt;=EDATE($D322,'Summary&amp;Assumptions'!$G$32))*$B322+AND(BL$56&lt;'Summary&amp;Assumptions'!$J$31,BL$47&gt;=$FO322,BL$47&lt;=$FP322)*(('Summary&amp;Assumptions'!$H$25*$C322)*(1+'Summary&amp;Assumptions'!$J$29)^(BL$46-1))+AND(BL$56&lt;'Summary&amp;Assumptions'!$J$31,BL$47&gt;=$FQ322,BL$47&lt;=$FR322)*(('Summary&amp;Assumptions'!$H$25*$C322)*(1+'Summary&amp;Assumptions'!$J$29)^(BL$46-1))</f>
        <v>0</v>
      </c>
      <c r="BH322" s="588">
        <f>AND(BM$55&gt;0,SUM($E322:BG322)&lt;'Summary&amp;Assumptions'!$G$32*$B322,$D322&gt;='Summary&amp;Assumptions'!$D$17,BM$47&gt;=$D322,BM$47&lt;=EDATE($D322,'Summary&amp;Assumptions'!$G$32))*$B322+AND(BM$56&lt;'Summary&amp;Assumptions'!$J$31,BM$47&gt;=$FO322,BM$47&lt;=$FP322)*(('Summary&amp;Assumptions'!$H$25*$C322)*(1+'Summary&amp;Assumptions'!$J$29)^(BM$46-1))+AND(BM$56&lt;'Summary&amp;Assumptions'!$J$31,BM$47&gt;=$FQ322,BM$47&lt;=$FR322)*(('Summary&amp;Assumptions'!$H$25*$C322)*(1+'Summary&amp;Assumptions'!$J$29)^(BM$46-1))</f>
        <v>0</v>
      </c>
      <c r="BI322" s="588">
        <f>AND(BN$55&gt;0,SUM($E322:BH322)&lt;'Summary&amp;Assumptions'!$G$32*$B322,$D322&gt;='Summary&amp;Assumptions'!$D$17,BN$47&gt;=$D322,BN$47&lt;=EDATE($D322,'Summary&amp;Assumptions'!$G$32))*$B322+AND(BN$56&lt;'Summary&amp;Assumptions'!$J$31,BN$47&gt;=$FO322,BN$47&lt;=$FP322)*(('Summary&amp;Assumptions'!$H$25*$C322)*(1+'Summary&amp;Assumptions'!$J$29)^(BN$46-1))+AND(BN$56&lt;'Summary&amp;Assumptions'!$J$31,BN$47&gt;=$FQ322,BN$47&lt;=$FR322)*(('Summary&amp;Assumptions'!$H$25*$C322)*(1+'Summary&amp;Assumptions'!$J$29)^(BN$46-1))</f>
        <v>0</v>
      </c>
      <c r="BJ322" s="588">
        <f>AND(BO$55&gt;0,SUM($E322:BI322)&lt;'Summary&amp;Assumptions'!$G$32*$B322,$D322&gt;='Summary&amp;Assumptions'!$D$17,BO$47&gt;=$D322,BO$47&lt;=EDATE($D322,'Summary&amp;Assumptions'!$G$32))*$B322+AND(BO$56&lt;'Summary&amp;Assumptions'!$J$31,BO$47&gt;=$FO322,BO$47&lt;=$FP322)*(('Summary&amp;Assumptions'!$H$25*$C322)*(1+'Summary&amp;Assumptions'!$J$29)^(BO$46-1))+AND(BO$56&lt;'Summary&amp;Assumptions'!$J$31,BO$47&gt;=$FQ322,BO$47&lt;=$FR322)*(('Summary&amp;Assumptions'!$H$25*$C322)*(1+'Summary&amp;Assumptions'!$J$29)^(BO$46-1))</f>
        <v>0</v>
      </c>
      <c r="BK322" s="588">
        <f>AND(BP$55&gt;0,SUM($E322:BJ322)&lt;'Summary&amp;Assumptions'!$G$32*$B322,$D322&gt;='Summary&amp;Assumptions'!$D$17,BP$47&gt;=$D322,BP$47&lt;=EDATE($D322,'Summary&amp;Assumptions'!$G$32))*$B322+AND(BP$56&lt;'Summary&amp;Assumptions'!$J$31,BP$47&gt;=$FO322,BP$47&lt;=$FP322)*(('Summary&amp;Assumptions'!$H$25*$C322)*(1+'Summary&amp;Assumptions'!$J$29)^(BP$46-1))+AND(BP$56&lt;'Summary&amp;Assumptions'!$J$31,BP$47&gt;=$FQ322,BP$47&lt;=$FR322)*(('Summary&amp;Assumptions'!$H$25*$C322)*(1+'Summary&amp;Assumptions'!$J$29)^(BP$46-1))</f>
        <v>0</v>
      </c>
      <c r="BL322" s="588">
        <f>AND(BQ$55&gt;0,SUM($E322:BK322)&lt;'Summary&amp;Assumptions'!$G$32*$B322,$D322&gt;='Summary&amp;Assumptions'!$D$17,BQ$47&gt;=$D322,BQ$47&lt;=EDATE($D322,'Summary&amp;Assumptions'!$G$32))*$B322+AND(BQ$56&lt;'Summary&amp;Assumptions'!$J$31,BQ$47&gt;=$FO322,BQ$47&lt;=$FP322)*(('Summary&amp;Assumptions'!$H$25*$C322)*(1+'Summary&amp;Assumptions'!$J$29)^(BQ$46-1))+AND(BQ$56&lt;'Summary&amp;Assumptions'!$J$31,BQ$47&gt;=$FQ322,BQ$47&lt;=$FR322)*(('Summary&amp;Assumptions'!$H$25*$C322)*(1+'Summary&amp;Assumptions'!$J$29)^(BQ$46-1))</f>
        <v>0</v>
      </c>
      <c r="BM322" s="588">
        <f>AND(BR$55&gt;0,SUM($E322:BL322)&lt;'Summary&amp;Assumptions'!$G$32*$B322,$D322&gt;='Summary&amp;Assumptions'!$D$17,BR$47&gt;=$D322,BR$47&lt;=EDATE($D322,'Summary&amp;Assumptions'!$G$32))*$B322+AND(BR$56&lt;'Summary&amp;Assumptions'!$J$31,BR$47&gt;=$FO322,BR$47&lt;=$FP322)*(('Summary&amp;Assumptions'!$H$25*$C322)*(1+'Summary&amp;Assumptions'!$J$29)^(BR$46-1))+AND(BR$56&lt;'Summary&amp;Assumptions'!$J$31,BR$47&gt;=$FQ322,BR$47&lt;=$FR322)*(('Summary&amp;Assumptions'!$H$25*$C322)*(1+'Summary&amp;Assumptions'!$J$29)^(BR$46-1))</f>
        <v>0</v>
      </c>
      <c r="BN322" s="588">
        <f>AND(BS$55&gt;0,SUM($E322:BM322)&lt;'Summary&amp;Assumptions'!$G$32*$B322,$D322&gt;='Summary&amp;Assumptions'!$D$17,BS$47&gt;=$D322,BS$47&lt;=EDATE($D322,'Summary&amp;Assumptions'!$G$32))*$B322+AND(BS$56&lt;'Summary&amp;Assumptions'!$J$31,BS$47&gt;=$FO322,BS$47&lt;=$FP322)*(('Summary&amp;Assumptions'!$H$25*$C322)*(1+'Summary&amp;Assumptions'!$J$29)^(BS$46-1))+AND(BS$56&lt;'Summary&amp;Assumptions'!$J$31,BS$47&gt;=$FQ322,BS$47&lt;=$FR322)*(('Summary&amp;Assumptions'!$H$25*$C322)*(1+'Summary&amp;Assumptions'!$J$29)^(BS$46-1))</f>
        <v>0</v>
      </c>
      <c r="BO322" s="588">
        <f>AND(BT$55&gt;0,SUM($E322:BN322)&lt;'Summary&amp;Assumptions'!$G$32*$B322,$D322&gt;='Summary&amp;Assumptions'!$D$17,BT$47&gt;=$D322,BT$47&lt;=EDATE($D322,'Summary&amp;Assumptions'!$G$32))*$B322+AND(BT$56&lt;'Summary&amp;Assumptions'!$J$31,BT$47&gt;=$FO322,BT$47&lt;=$FP322)*(('Summary&amp;Assumptions'!$H$25*$C322)*(1+'Summary&amp;Assumptions'!$J$29)^(BT$46-1))+AND(BT$56&lt;'Summary&amp;Assumptions'!$J$31,BT$47&gt;=$FQ322,BT$47&lt;=$FR322)*(('Summary&amp;Assumptions'!$H$25*$C322)*(1+'Summary&amp;Assumptions'!$J$29)^(BT$46-1))</f>
        <v>0</v>
      </c>
      <c r="BP322" s="588">
        <f>AND(BU$55&gt;0,SUM($E322:BO322)&lt;'Summary&amp;Assumptions'!$G$32*$B322,$D322&gt;='Summary&amp;Assumptions'!$D$17,BU$47&gt;=$D322,BU$47&lt;=EDATE($D322,'Summary&amp;Assumptions'!$G$32))*$B322+AND(BU$56&lt;'Summary&amp;Assumptions'!$J$31,BU$47&gt;=$FO322,BU$47&lt;=$FP322)*(('Summary&amp;Assumptions'!$H$25*$C322)*(1+'Summary&amp;Assumptions'!$J$29)^(BU$46-1))+AND(BU$56&lt;'Summary&amp;Assumptions'!$J$31,BU$47&gt;=$FQ322,BU$47&lt;=$FR322)*(('Summary&amp;Assumptions'!$H$25*$C322)*(1+'Summary&amp;Assumptions'!$J$29)^(BU$46-1))</f>
        <v>0</v>
      </c>
      <c r="BQ322" s="588">
        <f>AND(BV$55&gt;0,SUM($E322:BP322)&lt;'Summary&amp;Assumptions'!$G$32*$B322,$D322&gt;='Summary&amp;Assumptions'!$D$17,BV$47&gt;=$D322,BV$47&lt;=EDATE($D322,'Summary&amp;Assumptions'!$G$32))*$B322+AND(BV$56&lt;'Summary&amp;Assumptions'!$J$31,BV$47&gt;=$FO322,BV$47&lt;=$FP322)*(('Summary&amp;Assumptions'!$H$25*$C322)*(1+'Summary&amp;Assumptions'!$J$29)^(BV$46-1))+AND(BV$56&lt;'Summary&amp;Assumptions'!$J$31,BV$47&gt;=$FQ322,BV$47&lt;=$FR322)*(('Summary&amp;Assumptions'!$H$25*$C322)*(1+'Summary&amp;Assumptions'!$J$29)^(BV$46-1))</f>
        <v>0</v>
      </c>
      <c r="BR322" s="588">
        <f>AND(BW$55&gt;0,SUM($E322:BQ322)&lt;'Summary&amp;Assumptions'!$G$32*$B322,$D322&gt;='Summary&amp;Assumptions'!$D$17,BW$47&gt;=$D322,BW$47&lt;=EDATE($D322,'Summary&amp;Assumptions'!$G$32))*$B322+AND(BW$56&lt;'Summary&amp;Assumptions'!$J$31,BW$47&gt;=$FO322,BW$47&lt;=$FP322)*(('Summary&amp;Assumptions'!$H$25*$C322)*(1+'Summary&amp;Assumptions'!$J$29)^(BW$46-1))+AND(BW$56&lt;'Summary&amp;Assumptions'!$J$31,BW$47&gt;=$FQ322,BW$47&lt;=$FR322)*(('Summary&amp;Assumptions'!$H$25*$C322)*(1+'Summary&amp;Assumptions'!$J$29)^(BW$46-1))</f>
        <v>0</v>
      </c>
      <c r="BS322" s="588">
        <f>AND(BX$55&gt;0,SUM($E322:BR322)&lt;'Summary&amp;Assumptions'!$G$32*$B322,$D322&gt;='Summary&amp;Assumptions'!$D$17,BX$47&gt;=$D322,BX$47&lt;=EDATE($D322,'Summary&amp;Assumptions'!$G$32))*$B322+AND(BX$56&lt;'Summary&amp;Assumptions'!$J$31,BX$47&gt;=$FO322,BX$47&lt;=$FP322)*(('Summary&amp;Assumptions'!$H$25*$C322)*(1+'Summary&amp;Assumptions'!$J$29)^(BX$46-1))+AND(BX$56&lt;'Summary&amp;Assumptions'!$J$31,BX$47&gt;=$FQ322,BX$47&lt;=$FR322)*(('Summary&amp;Assumptions'!$H$25*$C322)*(1+'Summary&amp;Assumptions'!$J$29)^(BX$46-1))</f>
        <v>0</v>
      </c>
      <c r="BT322" s="588">
        <f>AND(BY$55&gt;0,SUM($E322:BS322)&lt;'Summary&amp;Assumptions'!$G$32*$B322,$D322&gt;='Summary&amp;Assumptions'!$D$17,BY$47&gt;=$D322,BY$47&lt;=EDATE($D322,'Summary&amp;Assumptions'!$G$32))*$B322+AND(BY$56&lt;'Summary&amp;Assumptions'!$J$31,BY$47&gt;=$FO322,BY$47&lt;=$FP322)*(('Summary&amp;Assumptions'!$H$25*$C322)*(1+'Summary&amp;Assumptions'!$J$29)^(BY$46-1))+AND(BY$56&lt;'Summary&amp;Assumptions'!$J$31,BY$47&gt;=$FQ322,BY$47&lt;=$FR322)*(('Summary&amp;Assumptions'!$H$25*$C322)*(1+'Summary&amp;Assumptions'!$J$29)^(BY$46-1))</f>
        <v>0</v>
      </c>
      <c r="BU322" s="588">
        <f>AND(BZ$55&gt;0,SUM($E322:BT322)&lt;'Summary&amp;Assumptions'!$G$32*$B322,$D322&gt;='Summary&amp;Assumptions'!$D$17,BZ$47&gt;=$D322,BZ$47&lt;=EDATE($D322,'Summary&amp;Assumptions'!$G$32))*$B322+AND(BZ$56&lt;'Summary&amp;Assumptions'!$J$31,BZ$47&gt;=$FO322,BZ$47&lt;=$FP322)*(('Summary&amp;Assumptions'!$H$25*$C322)*(1+'Summary&amp;Assumptions'!$J$29)^(BZ$46-1))+AND(BZ$56&lt;'Summary&amp;Assumptions'!$J$31,BZ$47&gt;=$FQ322,BZ$47&lt;=$FR322)*(('Summary&amp;Assumptions'!$H$25*$C322)*(1+'Summary&amp;Assumptions'!$J$29)^(BZ$46-1))</f>
        <v>0</v>
      </c>
      <c r="BV322" s="588">
        <f>AND(CA$55&gt;0,SUM($E322:BU322)&lt;'Summary&amp;Assumptions'!$G$32*$B322,$D322&gt;='Summary&amp;Assumptions'!$D$17,CA$47&gt;=$D322,CA$47&lt;=EDATE($D322,'Summary&amp;Assumptions'!$G$32))*$B322+AND(CA$56&lt;'Summary&amp;Assumptions'!$J$31,CA$47&gt;=$FO322,CA$47&lt;=$FP322)*(('Summary&amp;Assumptions'!$H$25*$C322)*(1+'Summary&amp;Assumptions'!$J$29)^(CA$46-1))+AND(CA$56&lt;'Summary&amp;Assumptions'!$J$31,CA$47&gt;=$FQ322,CA$47&lt;=$FR322)*(('Summary&amp;Assumptions'!$H$25*$C322)*(1+'Summary&amp;Assumptions'!$J$29)^(CA$46-1))</f>
        <v>0</v>
      </c>
      <c r="BW322" s="588">
        <f>AND(CB$55&gt;0,SUM($E322:BV322)&lt;'Summary&amp;Assumptions'!$G$32*$B322,$D322&gt;='Summary&amp;Assumptions'!$D$17,CB$47&gt;=$D322,CB$47&lt;=EDATE($D322,'Summary&amp;Assumptions'!$G$32))*$B322+AND(CB$56&lt;'Summary&amp;Assumptions'!$J$31,CB$47&gt;=$FO322,CB$47&lt;=$FP322)*(('Summary&amp;Assumptions'!$H$25*$C322)*(1+'Summary&amp;Assumptions'!$J$29)^(CB$46-1))+AND(CB$56&lt;'Summary&amp;Assumptions'!$J$31,CB$47&gt;=$FQ322,CB$47&lt;=$FR322)*(('Summary&amp;Assumptions'!$H$25*$C322)*(1+'Summary&amp;Assumptions'!$J$29)^(CB$46-1))</f>
        <v>0</v>
      </c>
      <c r="BX322" s="588">
        <f>AND(CC$55&gt;0,SUM($E322:BW322)&lt;'Summary&amp;Assumptions'!$G$32*$B322,$D322&gt;='Summary&amp;Assumptions'!$D$17,CC$47&gt;=$D322,CC$47&lt;=EDATE($D322,'Summary&amp;Assumptions'!$G$32))*$B322+AND(CC$56&lt;'Summary&amp;Assumptions'!$J$31,CC$47&gt;=$FO322,CC$47&lt;=$FP322)*(('Summary&amp;Assumptions'!$H$25*$C322)*(1+'Summary&amp;Assumptions'!$J$29)^(CC$46-1))+AND(CC$56&lt;'Summary&amp;Assumptions'!$J$31,CC$47&gt;=$FQ322,CC$47&lt;=$FR322)*(('Summary&amp;Assumptions'!$H$25*$C322)*(1+'Summary&amp;Assumptions'!$J$29)^(CC$46-1))</f>
        <v>0</v>
      </c>
      <c r="BY322" s="588">
        <f>AND(CD$55&gt;0,SUM($E322:BX322)&lt;'Summary&amp;Assumptions'!$G$32*$B322,$D322&gt;='Summary&amp;Assumptions'!$D$17,CD$47&gt;=$D322,CD$47&lt;=EDATE($D322,'Summary&amp;Assumptions'!$G$32))*$B322+AND(CD$56&lt;'Summary&amp;Assumptions'!$J$31,CD$47&gt;=$FO322,CD$47&lt;=$FP322)*(('Summary&amp;Assumptions'!$H$25*$C322)*(1+'Summary&amp;Assumptions'!$J$29)^(CD$46-1))+AND(CD$56&lt;'Summary&amp;Assumptions'!$J$31,CD$47&gt;=$FQ322,CD$47&lt;=$FR322)*(('Summary&amp;Assumptions'!$H$25*$C322)*(1+'Summary&amp;Assumptions'!$J$29)^(CD$46-1))</f>
        <v>0</v>
      </c>
      <c r="BZ322" s="588">
        <f>AND(CE$55&gt;0,SUM($E322:BY322)&lt;'Summary&amp;Assumptions'!$G$32*$B322,$D322&gt;='Summary&amp;Assumptions'!$D$17,CE$47&gt;=$D322,CE$47&lt;=EDATE($D322,'Summary&amp;Assumptions'!$G$32))*$B322+AND(CE$56&lt;'Summary&amp;Assumptions'!$J$31,CE$47&gt;=$FO322,CE$47&lt;=$FP322)*(('Summary&amp;Assumptions'!$H$25*$C322)*(1+'Summary&amp;Assumptions'!$J$29)^(CE$46-1))+AND(CE$56&lt;'Summary&amp;Assumptions'!$J$31,CE$47&gt;=$FQ322,CE$47&lt;=$FR322)*(('Summary&amp;Assumptions'!$H$25*$C322)*(1+'Summary&amp;Assumptions'!$J$29)^(CE$46-1))</f>
        <v>0</v>
      </c>
      <c r="CA322" s="588">
        <f>AND(CF$55&gt;0,SUM($E322:BZ322)&lt;'Summary&amp;Assumptions'!$G$32*$B322,$D322&gt;='Summary&amp;Assumptions'!$D$17,CF$47&gt;=$D322,CF$47&lt;=EDATE($D322,'Summary&amp;Assumptions'!$G$32))*$B322+AND(CF$56&lt;'Summary&amp;Assumptions'!$J$31,CF$47&gt;=$FO322,CF$47&lt;=$FP322)*(('Summary&amp;Assumptions'!$H$25*$C322)*(1+'Summary&amp;Assumptions'!$J$29)^(CF$46-1))+AND(CF$56&lt;'Summary&amp;Assumptions'!$J$31,CF$47&gt;=$FQ322,CF$47&lt;=$FR322)*(('Summary&amp;Assumptions'!$H$25*$C322)*(1+'Summary&amp;Assumptions'!$J$29)^(CF$46-1))</f>
        <v>0</v>
      </c>
      <c r="CB322" s="588">
        <f>AND(CG$55&gt;0,SUM($E322:CA322)&lt;'Summary&amp;Assumptions'!$G$32*$B322,$D322&gt;='Summary&amp;Assumptions'!$D$17,CG$47&gt;=$D322,CG$47&lt;=EDATE($D322,'Summary&amp;Assumptions'!$G$32))*$B322+AND(CG$56&lt;'Summary&amp;Assumptions'!$J$31,CG$47&gt;=$FO322,CG$47&lt;=$FP322)*(('Summary&amp;Assumptions'!$H$25*$C322)*(1+'Summary&amp;Assumptions'!$J$29)^(CG$46-1))+AND(CG$56&lt;'Summary&amp;Assumptions'!$J$31,CG$47&gt;=$FQ322,CG$47&lt;=$FR322)*(('Summary&amp;Assumptions'!$H$25*$C322)*(1+'Summary&amp;Assumptions'!$J$29)^(CG$46-1))</f>
        <v>0</v>
      </c>
      <c r="CC322" s="588">
        <f>AND(CH$55&gt;0,SUM($E322:CB322)&lt;'Summary&amp;Assumptions'!$G$32*$B322,$D322&gt;='Summary&amp;Assumptions'!$D$17,CH$47&gt;=$D322,CH$47&lt;=EDATE($D322,'Summary&amp;Assumptions'!$G$32))*$B322+AND(CH$56&lt;'Summary&amp;Assumptions'!$J$31,CH$47&gt;=$FO322,CH$47&lt;=$FP322)*(('Summary&amp;Assumptions'!$H$25*$C322)*(1+'Summary&amp;Assumptions'!$J$29)^(CH$46-1))+AND(CH$56&lt;'Summary&amp;Assumptions'!$J$31,CH$47&gt;=$FQ322,CH$47&lt;=$FR322)*(('Summary&amp;Assumptions'!$H$25*$C322)*(1+'Summary&amp;Assumptions'!$J$29)^(CH$46-1))</f>
        <v>0</v>
      </c>
      <c r="CD322" s="588">
        <f>AND(CI$55&gt;0,SUM($E322:CC322)&lt;'Summary&amp;Assumptions'!$G$32*$B322,$D322&gt;='Summary&amp;Assumptions'!$D$17,CI$47&gt;=$D322,CI$47&lt;=EDATE($D322,'Summary&amp;Assumptions'!$G$32))*$B322+AND(CI$56&lt;'Summary&amp;Assumptions'!$J$31,CI$47&gt;=$FO322,CI$47&lt;=$FP322)*(('Summary&amp;Assumptions'!$H$25*$C322)*(1+'Summary&amp;Assumptions'!$J$29)^(CI$46-1))+AND(CI$56&lt;'Summary&amp;Assumptions'!$J$31,CI$47&gt;=$FQ322,CI$47&lt;=$FR322)*(('Summary&amp;Assumptions'!$H$25*$C322)*(1+'Summary&amp;Assumptions'!$J$29)^(CI$46-1))</f>
        <v>0</v>
      </c>
      <c r="CE322" s="588">
        <f>AND(CJ$55&gt;0,SUM($E322:CD322)&lt;'Summary&amp;Assumptions'!$G$32*$B322,$D322&gt;='Summary&amp;Assumptions'!$D$17,CJ$47&gt;=$D322,CJ$47&lt;=EDATE($D322,'Summary&amp;Assumptions'!$G$32))*$B322+AND(CJ$56&lt;'Summary&amp;Assumptions'!$J$31,CJ$47&gt;=$FO322,CJ$47&lt;=$FP322)*(('Summary&amp;Assumptions'!$H$25*$C322)*(1+'Summary&amp;Assumptions'!$J$29)^(CJ$46-1))+AND(CJ$56&lt;'Summary&amp;Assumptions'!$J$31,CJ$47&gt;=$FQ322,CJ$47&lt;=$FR322)*(('Summary&amp;Assumptions'!$H$25*$C322)*(1+'Summary&amp;Assumptions'!$J$29)^(CJ$46-1))</f>
        <v>0</v>
      </c>
      <c r="CF322" s="588">
        <f>AND(CK$55&gt;0,SUM($E322:CE322)&lt;'Summary&amp;Assumptions'!$G$32*$B322,$D322&gt;='Summary&amp;Assumptions'!$D$17,CK$47&gt;=$D322,CK$47&lt;=EDATE($D322,'Summary&amp;Assumptions'!$G$32))*$B322+AND(CK$56&lt;'Summary&amp;Assumptions'!$J$31,CK$47&gt;=$FO322,CK$47&lt;=$FP322)*(('Summary&amp;Assumptions'!$H$25*$C322)*(1+'Summary&amp;Assumptions'!$J$29)^(CK$46-1))+AND(CK$56&lt;'Summary&amp;Assumptions'!$J$31,CK$47&gt;=$FQ322,CK$47&lt;=$FR322)*(('Summary&amp;Assumptions'!$H$25*$C322)*(1+'Summary&amp;Assumptions'!$J$29)^(CK$46-1))</f>
        <v>0</v>
      </c>
      <c r="CG322" s="588">
        <f>AND(CL$55&gt;0,SUM($E322:CF322)&lt;'Summary&amp;Assumptions'!$G$32*$B322,$D322&gt;='Summary&amp;Assumptions'!$D$17,CL$47&gt;=$D322,CL$47&lt;=EDATE($D322,'Summary&amp;Assumptions'!$G$32))*$B322+AND(CL$56&lt;'Summary&amp;Assumptions'!$J$31,CL$47&gt;=$FO322,CL$47&lt;=$FP322)*(('Summary&amp;Assumptions'!$H$25*$C322)*(1+'Summary&amp;Assumptions'!$J$29)^(CL$46-1))+AND(CL$56&lt;'Summary&amp;Assumptions'!$J$31,CL$47&gt;=$FQ322,CL$47&lt;=$FR322)*(('Summary&amp;Assumptions'!$H$25*$C322)*(1+'Summary&amp;Assumptions'!$J$29)^(CL$46-1))</f>
        <v>0</v>
      </c>
      <c r="CH322" s="588">
        <f>AND(CM$55&gt;0,SUM($E322:CG322)&lt;'Summary&amp;Assumptions'!$G$32*$B322,$D322&gt;='Summary&amp;Assumptions'!$D$17,CM$47&gt;=$D322,CM$47&lt;=EDATE($D322,'Summary&amp;Assumptions'!$G$32))*$B322+AND(CM$56&lt;'Summary&amp;Assumptions'!$J$31,CM$47&gt;=$FO322,CM$47&lt;=$FP322)*(('Summary&amp;Assumptions'!$H$25*$C322)*(1+'Summary&amp;Assumptions'!$J$29)^(CM$46-1))+AND(CM$56&lt;'Summary&amp;Assumptions'!$J$31,CM$47&gt;=$FQ322,CM$47&lt;=$FR322)*(('Summary&amp;Assumptions'!$H$25*$C322)*(1+'Summary&amp;Assumptions'!$J$29)^(CM$46-1))</f>
        <v>0</v>
      </c>
      <c r="CI322" s="588">
        <f>AND(CN$55&gt;0,SUM($E322:CH322)&lt;'Summary&amp;Assumptions'!$G$32*$B322,$D322&gt;='Summary&amp;Assumptions'!$D$17,CN$47&gt;=$D322,CN$47&lt;=EDATE($D322,'Summary&amp;Assumptions'!$G$32))*$B322+AND(CN$56&lt;'Summary&amp;Assumptions'!$J$31,CN$47&gt;=$FO322,CN$47&lt;=$FP322)*(('Summary&amp;Assumptions'!$H$25*$C322)*(1+'Summary&amp;Assumptions'!$J$29)^(CN$46-1))+AND(CN$56&lt;'Summary&amp;Assumptions'!$J$31,CN$47&gt;=$FQ322,CN$47&lt;=$FR322)*(('Summary&amp;Assumptions'!$H$25*$C322)*(1+'Summary&amp;Assumptions'!$J$29)^(CN$46-1))</f>
        <v>0</v>
      </c>
      <c r="CJ322" s="588">
        <f>AND(CO$55&gt;0,SUM($E322:CI322)&lt;'Summary&amp;Assumptions'!$G$32*$B322,$D322&gt;='Summary&amp;Assumptions'!$D$17,CO$47&gt;=$D322,CO$47&lt;=EDATE($D322,'Summary&amp;Assumptions'!$G$32))*$B322+AND(CO$56&lt;'Summary&amp;Assumptions'!$J$31,CO$47&gt;=$FO322,CO$47&lt;=$FP322)*(('Summary&amp;Assumptions'!$H$25*$C322)*(1+'Summary&amp;Assumptions'!$J$29)^(CO$46-1))+AND(CO$56&lt;'Summary&amp;Assumptions'!$J$31,CO$47&gt;=$FQ322,CO$47&lt;=$FR322)*(('Summary&amp;Assumptions'!$H$25*$C322)*(1+'Summary&amp;Assumptions'!$J$29)^(CO$46-1))</f>
        <v>0</v>
      </c>
      <c r="CK322" s="588">
        <f>AND(CP$55&gt;0,SUM($E322:CJ322)&lt;'Summary&amp;Assumptions'!$G$32*$B322,$D322&gt;='Summary&amp;Assumptions'!$D$17,CP$47&gt;=$D322,CP$47&lt;=EDATE($D322,'Summary&amp;Assumptions'!$G$32))*$B322+AND(CP$56&lt;'Summary&amp;Assumptions'!$J$31,CP$47&gt;=$FO322,CP$47&lt;=$FP322)*(('Summary&amp;Assumptions'!$H$25*$C322)*(1+'Summary&amp;Assumptions'!$J$29)^(CP$46-1))+AND(CP$56&lt;'Summary&amp;Assumptions'!$J$31,CP$47&gt;=$FQ322,CP$47&lt;=$FR322)*(('Summary&amp;Assumptions'!$H$25*$C322)*(1+'Summary&amp;Assumptions'!$J$29)^(CP$46-1))</f>
        <v>0</v>
      </c>
      <c r="CL322" s="588">
        <f>AND(CQ$55&gt;0,SUM($E322:CK322)&lt;'Summary&amp;Assumptions'!$G$32*$B322,$D322&gt;='Summary&amp;Assumptions'!$D$17,CQ$47&gt;=$D322,CQ$47&lt;=EDATE($D322,'Summary&amp;Assumptions'!$G$32))*$B322+AND(CQ$56&lt;'Summary&amp;Assumptions'!$J$31,CQ$47&gt;=$FO322,CQ$47&lt;=$FP322)*(('Summary&amp;Assumptions'!$H$25*$C322)*(1+'Summary&amp;Assumptions'!$J$29)^(CQ$46-1))+AND(CQ$56&lt;'Summary&amp;Assumptions'!$J$31,CQ$47&gt;=$FQ322,CQ$47&lt;=$FR322)*(('Summary&amp;Assumptions'!$H$25*$C322)*(1+'Summary&amp;Assumptions'!$J$29)^(CQ$46-1))</f>
        <v>0</v>
      </c>
      <c r="CM322" s="588">
        <f>AND(CR$55&gt;0,SUM($E322:CL322)&lt;'Summary&amp;Assumptions'!$G$32*$B322,$D322&gt;='Summary&amp;Assumptions'!$D$17,CR$47&gt;=$D322,CR$47&lt;=EDATE($D322,'Summary&amp;Assumptions'!$G$32))*$B322+AND(CR$56&lt;'Summary&amp;Assumptions'!$J$31,CR$47&gt;=$FO322,CR$47&lt;=$FP322)*(('Summary&amp;Assumptions'!$H$25*$C322)*(1+'Summary&amp;Assumptions'!$J$29)^(CR$46-1))+AND(CR$56&lt;'Summary&amp;Assumptions'!$J$31,CR$47&gt;=$FQ322,CR$47&lt;=$FR322)*(('Summary&amp;Assumptions'!$H$25*$C322)*(1+'Summary&amp;Assumptions'!$J$29)^(CR$46-1))</f>
        <v>0</v>
      </c>
      <c r="CN322" s="588">
        <f>AND(CS$55&gt;0,SUM($E322:CM322)&lt;'Summary&amp;Assumptions'!$G$32*$B322,$D322&gt;='Summary&amp;Assumptions'!$D$17,CS$47&gt;=$D322,CS$47&lt;=EDATE($D322,'Summary&amp;Assumptions'!$G$32))*$B322+AND(CS$56&lt;'Summary&amp;Assumptions'!$J$31,CS$47&gt;=$FO322,CS$47&lt;=$FP322)*(('Summary&amp;Assumptions'!$H$25*$C322)*(1+'Summary&amp;Assumptions'!$J$29)^(CS$46-1))+AND(CS$56&lt;'Summary&amp;Assumptions'!$J$31,CS$47&gt;=$FQ322,CS$47&lt;=$FR322)*(('Summary&amp;Assumptions'!$H$25*$C322)*(1+'Summary&amp;Assumptions'!$J$29)^(CS$46-1))</f>
        <v>0</v>
      </c>
      <c r="CO322" s="588">
        <f>AND(CT$55&gt;0,SUM($E322:CN322)&lt;'Summary&amp;Assumptions'!$G$32*$B322,$D322&gt;='Summary&amp;Assumptions'!$D$17,CT$47&gt;=$D322,CT$47&lt;=EDATE($D322,'Summary&amp;Assumptions'!$G$32))*$B322+AND(CT$56&lt;'Summary&amp;Assumptions'!$J$31,CT$47&gt;=$FO322,CT$47&lt;=$FP322)*(('Summary&amp;Assumptions'!$H$25*$C322)*(1+'Summary&amp;Assumptions'!$J$29)^(CT$46-1))+AND(CT$56&lt;'Summary&amp;Assumptions'!$J$31,CT$47&gt;=$FQ322,CT$47&lt;=$FR322)*(('Summary&amp;Assumptions'!$H$25*$C322)*(1+'Summary&amp;Assumptions'!$J$29)^(CT$46-1))</f>
        <v>0</v>
      </c>
      <c r="CP322" s="588">
        <f>AND(CU$55&gt;0,SUM($E322:CO322)&lt;'Summary&amp;Assumptions'!$G$32*$B322,$D322&gt;='Summary&amp;Assumptions'!$D$17,CU$47&gt;=$D322,CU$47&lt;=EDATE($D322,'Summary&amp;Assumptions'!$G$32))*$B322+AND(CU$56&lt;'Summary&amp;Assumptions'!$J$31,CU$47&gt;=$FO322,CU$47&lt;=$FP322)*(('Summary&amp;Assumptions'!$H$25*$C322)*(1+'Summary&amp;Assumptions'!$J$29)^(CU$46-1))+AND(CU$56&lt;'Summary&amp;Assumptions'!$J$31,CU$47&gt;=$FQ322,CU$47&lt;=$FR322)*(('Summary&amp;Assumptions'!$H$25*$C322)*(1+'Summary&amp;Assumptions'!$J$29)^(CU$46-1))</f>
        <v>0</v>
      </c>
      <c r="CQ322" s="588">
        <f>AND(CV$55&gt;0,SUM($E322:CP322)&lt;'Summary&amp;Assumptions'!$G$32*$B322,$D322&gt;='Summary&amp;Assumptions'!$D$17,CV$47&gt;=$D322,CV$47&lt;=EDATE($D322,'Summary&amp;Assumptions'!$G$32))*$B322+AND(CV$56&lt;'Summary&amp;Assumptions'!$J$31,CV$47&gt;=$FO322,CV$47&lt;=$FP322)*(('Summary&amp;Assumptions'!$H$25*$C322)*(1+'Summary&amp;Assumptions'!$J$29)^(CV$46-1))+AND(CV$56&lt;'Summary&amp;Assumptions'!$J$31,CV$47&gt;=$FQ322,CV$47&lt;=$FR322)*(('Summary&amp;Assumptions'!$H$25*$C322)*(1+'Summary&amp;Assumptions'!$J$29)^(CV$46-1))</f>
        <v>0</v>
      </c>
      <c r="CR322" s="588">
        <f>AND(CW$55&gt;0,SUM($E322:CQ322)&lt;'Summary&amp;Assumptions'!$G$32*$B322,$D322&gt;='Summary&amp;Assumptions'!$D$17,CW$47&gt;=$D322,CW$47&lt;=EDATE($D322,'Summary&amp;Assumptions'!$G$32))*$B322+AND(CW$56&lt;'Summary&amp;Assumptions'!$J$31,CW$47&gt;=$FO322,CW$47&lt;=$FP322)*(('Summary&amp;Assumptions'!$H$25*$C322)*(1+'Summary&amp;Assumptions'!$J$29)^(CW$46-1))+AND(CW$56&lt;'Summary&amp;Assumptions'!$J$31,CW$47&gt;=$FQ322,CW$47&lt;=$FR322)*(('Summary&amp;Assumptions'!$H$25*$C322)*(1+'Summary&amp;Assumptions'!$J$29)^(CW$46-1))</f>
        <v>0</v>
      </c>
      <c r="CS322" s="588">
        <f>AND(CX$55&gt;0,SUM($E322:CR322)&lt;'Summary&amp;Assumptions'!$G$32*$B322,$D322&gt;='Summary&amp;Assumptions'!$D$17,CX$47&gt;=$D322,CX$47&lt;=EDATE($D322,'Summary&amp;Assumptions'!$G$32))*$B322+AND(CX$56&lt;'Summary&amp;Assumptions'!$J$31,CX$47&gt;=$FO322,CX$47&lt;=$FP322)*(('Summary&amp;Assumptions'!$H$25*$C322)*(1+'Summary&amp;Assumptions'!$J$29)^(CX$46-1))+AND(CX$56&lt;'Summary&amp;Assumptions'!$J$31,CX$47&gt;=$FQ322,CX$47&lt;=$FR322)*(('Summary&amp;Assumptions'!$H$25*$C322)*(1+'Summary&amp;Assumptions'!$J$29)^(CX$46-1))</f>
        <v>0</v>
      </c>
      <c r="CT322" s="588">
        <f>AND(CY$55&gt;0,SUM($E322:CS322)&lt;'Summary&amp;Assumptions'!$G$32*$B322,$D322&gt;='Summary&amp;Assumptions'!$D$17,CY$47&gt;=$D322,CY$47&lt;=EDATE($D322,'Summary&amp;Assumptions'!$G$32))*$B322+AND(CY$56&lt;'Summary&amp;Assumptions'!$J$31,CY$47&gt;=$FO322,CY$47&lt;=$FP322)*(('Summary&amp;Assumptions'!$H$25*$C322)*(1+'Summary&amp;Assumptions'!$J$29)^(CY$46-1))+AND(CY$56&lt;'Summary&amp;Assumptions'!$J$31,CY$47&gt;=$FQ322,CY$47&lt;=$FR322)*(('Summary&amp;Assumptions'!$H$25*$C322)*(1+'Summary&amp;Assumptions'!$J$29)^(CY$46-1))</f>
        <v>0</v>
      </c>
      <c r="CU322" s="588">
        <f>AND(CZ$55&gt;0,SUM($E322:CT322)&lt;'Summary&amp;Assumptions'!$G$32*$B322,$D322&gt;='Summary&amp;Assumptions'!$D$17,CZ$47&gt;=$D322,CZ$47&lt;=EDATE($D322,'Summary&amp;Assumptions'!$G$32))*$B322+AND(CZ$56&lt;'Summary&amp;Assumptions'!$J$31,CZ$47&gt;=$FO322,CZ$47&lt;=$FP322)*(('Summary&amp;Assumptions'!$H$25*$C322)*(1+'Summary&amp;Assumptions'!$J$29)^(CZ$46-1))+AND(CZ$56&lt;'Summary&amp;Assumptions'!$J$31,CZ$47&gt;=$FQ322,CZ$47&lt;=$FR322)*(('Summary&amp;Assumptions'!$H$25*$C322)*(1+'Summary&amp;Assumptions'!$J$29)^(CZ$46-1))</f>
        <v>0</v>
      </c>
      <c r="CV322" s="588">
        <f>AND(DA$55&gt;0,SUM($E322:CU322)&lt;'Summary&amp;Assumptions'!$G$32*$B322,$D322&gt;='Summary&amp;Assumptions'!$D$17,DA$47&gt;=$D322,DA$47&lt;=EDATE($D322,'Summary&amp;Assumptions'!$G$32))*$B322+AND(DA$56&lt;'Summary&amp;Assumptions'!$J$31,DA$47&gt;=$FO322,DA$47&lt;=$FP322)*(('Summary&amp;Assumptions'!$H$25*$C322)*(1+'Summary&amp;Assumptions'!$J$29)^(DA$46-1))+AND(DA$56&lt;'Summary&amp;Assumptions'!$J$31,DA$47&gt;=$FQ322,DA$47&lt;=$FR322)*(('Summary&amp;Assumptions'!$H$25*$C322)*(1+'Summary&amp;Assumptions'!$J$29)^(DA$46-1))</f>
        <v>0</v>
      </c>
      <c r="CW322" s="588">
        <f>AND(DB$55&gt;0,SUM($E322:CV322)&lt;'Summary&amp;Assumptions'!$G$32*$B322,$D322&gt;='Summary&amp;Assumptions'!$D$17,DB$47&gt;=$D322,DB$47&lt;=EDATE($D322,'Summary&amp;Assumptions'!$G$32))*$B322+AND(DB$56&lt;'Summary&amp;Assumptions'!$J$31,DB$47&gt;=$FO322,DB$47&lt;=$FP322)*(('Summary&amp;Assumptions'!$H$25*$C322)*(1+'Summary&amp;Assumptions'!$J$29)^(DB$46-1))+AND(DB$56&lt;'Summary&amp;Assumptions'!$J$31,DB$47&gt;=$FQ322,DB$47&lt;=$FR322)*(('Summary&amp;Assumptions'!$H$25*$C322)*(1+'Summary&amp;Assumptions'!$J$29)^(DB$46-1))</f>
        <v>0</v>
      </c>
      <c r="CX322" s="588">
        <f>AND(DC$55&gt;0,SUM($E322:CW322)&lt;'Summary&amp;Assumptions'!$G$32*$B322,$D322&gt;='Summary&amp;Assumptions'!$D$17,DC$47&gt;=$D322,DC$47&lt;=EDATE($D322,'Summary&amp;Assumptions'!$G$32))*$B322+AND(DC$56&lt;'Summary&amp;Assumptions'!$J$31,DC$47&gt;=$FO322,DC$47&lt;=$FP322)*(('Summary&amp;Assumptions'!$H$25*$C322)*(1+'Summary&amp;Assumptions'!$J$29)^(DC$46-1))+AND(DC$56&lt;'Summary&amp;Assumptions'!$J$31,DC$47&gt;=$FQ322,DC$47&lt;=$FR322)*(('Summary&amp;Assumptions'!$H$25*$C322)*(1+'Summary&amp;Assumptions'!$J$29)^(DC$46-1))</f>
        <v>0</v>
      </c>
      <c r="CY322" s="588">
        <f>AND(DD$55&gt;0,SUM($E322:CX322)&lt;'Summary&amp;Assumptions'!$G$32*$B322,$D322&gt;='Summary&amp;Assumptions'!$D$17,DD$47&gt;=$D322,DD$47&lt;=EDATE($D322,'Summary&amp;Assumptions'!$G$32))*$B322+AND(DD$56&lt;'Summary&amp;Assumptions'!$J$31,DD$47&gt;=$FO322,DD$47&lt;=$FP322)*(('Summary&amp;Assumptions'!$H$25*$C322)*(1+'Summary&amp;Assumptions'!$J$29)^(DD$46-1))+AND(DD$56&lt;'Summary&amp;Assumptions'!$J$31,DD$47&gt;=$FQ322,DD$47&lt;=$FR322)*(('Summary&amp;Assumptions'!$H$25*$C322)*(1+'Summary&amp;Assumptions'!$J$29)^(DD$46-1))</f>
        <v>0</v>
      </c>
      <c r="CZ322" s="588">
        <f>AND(DE$55&gt;0,SUM($E322:CY322)&lt;'Summary&amp;Assumptions'!$G$32*$B322,$D322&gt;='Summary&amp;Assumptions'!$D$17,DE$47&gt;=$D322,DE$47&lt;=EDATE($D322,'Summary&amp;Assumptions'!$G$32))*$B322+AND(DE$56&lt;'Summary&amp;Assumptions'!$J$31,DE$47&gt;=$FO322,DE$47&lt;=$FP322)*(('Summary&amp;Assumptions'!$H$25*$C322)*(1+'Summary&amp;Assumptions'!$J$29)^(DE$46-1))+AND(DE$56&lt;'Summary&amp;Assumptions'!$J$31,DE$47&gt;=$FQ322,DE$47&lt;=$FR322)*(('Summary&amp;Assumptions'!$H$25*$C322)*(1+'Summary&amp;Assumptions'!$J$29)^(DE$46-1))</f>
        <v>0</v>
      </c>
      <c r="DA322" s="588">
        <f>AND(DF$55&gt;0,SUM($E322:CZ322)&lt;'Summary&amp;Assumptions'!$G$32*$B322,$D322&gt;='Summary&amp;Assumptions'!$D$17,DF$47&gt;=$D322,DF$47&lt;=EDATE($D322,'Summary&amp;Assumptions'!$G$32))*$B322+AND(DF$56&lt;'Summary&amp;Assumptions'!$J$31,DF$47&gt;=$FO322,DF$47&lt;=$FP322)*(('Summary&amp;Assumptions'!$H$25*$C322)*(1+'Summary&amp;Assumptions'!$J$29)^(DF$46-1))+AND(DF$56&lt;'Summary&amp;Assumptions'!$J$31,DF$47&gt;=$FQ322,DF$47&lt;=$FR322)*(('Summary&amp;Assumptions'!$H$25*$C322)*(1+'Summary&amp;Assumptions'!$J$29)^(DF$46-1))</f>
        <v>0</v>
      </c>
      <c r="DB322" s="588">
        <f>AND(DG$55&gt;0,SUM($E322:DA322)&lt;'Summary&amp;Assumptions'!$G$32*$B322,$D322&gt;='Summary&amp;Assumptions'!$D$17,DG$47&gt;=$D322,DG$47&lt;=EDATE($D322,'Summary&amp;Assumptions'!$G$32))*$B322+AND(DG$56&lt;'Summary&amp;Assumptions'!$J$31,DG$47&gt;=$FO322,DG$47&lt;=$FP322)*(('Summary&amp;Assumptions'!$H$25*$C322)*(1+'Summary&amp;Assumptions'!$J$29)^(DG$46-1))+AND(DG$56&lt;'Summary&amp;Assumptions'!$J$31,DG$47&gt;=$FQ322,DG$47&lt;=$FR322)*(('Summary&amp;Assumptions'!$H$25*$C322)*(1+'Summary&amp;Assumptions'!$J$29)^(DG$46-1))</f>
        <v>0</v>
      </c>
      <c r="DC322" s="588">
        <f>AND(DH$55&gt;0,SUM($E322:DB322)&lt;'Summary&amp;Assumptions'!$G$32*$B322,$D322&gt;='Summary&amp;Assumptions'!$D$17,DH$47&gt;=$D322,DH$47&lt;=EDATE($D322,'Summary&amp;Assumptions'!$G$32))*$B322+AND(DH$56&lt;'Summary&amp;Assumptions'!$J$31,DH$47&gt;=$FO322,DH$47&lt;=$FP322)*(('Summary&amp;Assumptions'!$H$25*$C322)*(1+'Summary&amp;Assumptions'!$J$29)^(DH$46-1))+AND(DH$56&lt;'Summary&amp;Assumptions'!$J$31,DH$47&gt;=$FQ322,DH$47&lt;=$FR322)*(('Summary&amp;Assumptions'!$H$25*$C322)*(1+'Summary&amp;Assumptions'!$J$29)^(DH$46-1))</f>
        <v>0</v>
      </c>
      <c r="DD322" s="588">
        <f>AND(DI$55&gt;0,SUM($E322:DC322)&lt;'Summary&amp;Assumptions'!$G$32*$B322,$D322&gt;='Summary&amp;Assumptions'!$D$17,DI$47&gt;=$D322,DI$47&lt;=EDATE($D322,'Summary&amp;Assumptions'!$G$32))*$B322+AND(DI$56&lt;'Summary&amp;Assumptions'!$J$31,DI$47&gt;=$FO322,DI$47&lt;=$FP322)*(('Summary&amp;Assumptions'!$H$25*$C322)*(1+'Summary&amp;Assumptions'!$J$29)^(DI$46-1))+AND(DI$56&lt;'Summary&amp;Assumptions'!$J$31,DI$47&gt;=$FQ322,DI$47&lt;=$FR322)*(('Summary&amp;Assumptions'!$H$25*$C322)*(1+'Summary&amp;Assumptions'!$J$29)^(DI$46-1))</f>
        <v>0</v>
      </c>
      <c r="DE322" s="588">
        <f>AND(DJ$55&gt;0,SUM($E322:DD322)&lt;'Summary&amp;Assumptions'!$G$32*$B322,$D322&gt;='Summary&amp;Assumptions'!$D$17,DJ$47&gt;=$D322,DJ$47&lt;=EDATE($D322,'Summary&amp;Assumptions'!$G$32))*$B322+AND(DJ$56&lt;'Summary&amp;Assumptions'!$J$31,DJ$47&gt;=$FO322,DJ$47&lt;=$FP322)*(('Summary&amp;Assumptions'!$H$25*$C322)*(1+'Summary&amp;Assumptions'!$J$29)^(DJ$46-1))+AND(DJ$56&lt;'Summary&amp;Assumptions'!$J$31,DJ$47&gt;=$FQ322,DJ$47&lt;=$FR322)*(('Summary&amp;Assumptions'!$H$25*$C322)*(1+'Summary&amp;Assumptions'!$J$29)^(DJ$46-1))</f>
        <v>0</v>
      </c>
      <c r="DF322" s="588">
        <f>AND(DK$55&gt;0,SUM($E322:DE322)&lt;'Summary&amp;Assumptions'!$G$32*$B322,$D322&gt;='Summary&amp;Assumptions'!$D$17,DK$47&gt;=$D322,DK$47&lt;=EDATE($D322,'Summary&amp;Assumptions'!$G$32))*$B322+AND(DK$56&lt;'Summary&amp;Assumptions'!$J$31,DK$47&gt;=$FO322,DK$47&lt;=$FP322)*(('Summary&amp;Assumptions'!$H$25*$C322)*(1+'Summary&amp;Assumptions'!$J$29)^(DK$46-1))+AND(DK$56&lt;'Summary&amp;Assumptions'!$J$31,DK$47&gt;=$FQ322,DK$47&lt;=$FR322)*(('Summary&amp;Assumptions'!$H$25*$C322)*(1+'Summary&amp;Assumptions'!$J$29)^(DK$46-1))</f>
        <v>0</v>
      </c>
      <c r="DG322" s="588">
        <f>AND(DL$55&gt;0,SUM($E322:DF322)&lt;'Summary&amp;Assumptions'!$G$32*$B322,$D322&gt;='Summary&amp;Assumptions'!$D$17,DL$47&gt;=$D322,DL$47&lt;=EDATE($D322,'Summary&amp;Assumptions'!$G$32))*$B322+AND(DL$56&lt;'Summary&amp;Assumptions'!$J$31,DL$47&gt;=$FO322,DL$47&lt;=$FP322)*(('Summary&amp;Assumptions'!$H$25*$C322)*(1+'Summary&amp;Assumptions'!$J$29)^(DL$46-1))+AND(DL$56&lt;'Summary&amp;Assumptions'!$J$31,DL$47&gt;=$FQ322,DL$47&lt;=$FR322)*(('Summary&amp;Assumptions'!$H$25*$C322)*(1+'Summary&amp;Assumptions'!$J$29)^(DL$46-1))</f>
        <v>0</v>
      </c>
      <c r="DH322" s="588">
        <f>AND(DM$55&gt;0,SUM($E322:DG322)&lt;'Summary&amp;Assumptions'!$G$32*$B322,$D322&gt;='Summary&amp;Assumptions'!$D$17,DM$47&gt;=$D322,DM$47&lt;=EDATE($D322,'Summary&amp;Assumptions'!$G$32))*$B322+AND(DM$56&lt;'Summary&amp;Assumptions'!$J$31,DM$47&gt;=$FO322,DM$47&lt;=$FP322)*(('Summary&amp;Assumptions'!$H$25*$C322)*(1+'Summary&amp;Assumptions'!$J$29)^(DM$46-1))+AND(DM$56&lt;'Summary&amp;Assumptions'!$J$31,DM$47&gt;=$FQ322,DM$47&lt;=$FR322)*(('Summary&amp;Assumptions'!$H$25*$C322)*(1+'Summary&amp;Assumptions'!$J$29)^(DM$46-1))</f>
        <v>0</v>
      </c>
      <c r="DI322" s="588">
        <f>AND(DN$55&gt;0,SUM($E322:DH322)&lt;'Summary&amp;Assumptions'!$G$32*$B322,$D322&gt;='Summary&amp;Assumptions'!$D$17,DN$47&gt;=$D322,DN$47&lt;=EDATE($D322,'Summary&amp;Assumptions'!$G$32))*$B322+AND(DN$56&lt;'Summary&amp;Assumptions'!$J$31,DN$47&gt;=$FO322,DN$47&lt;=$FP322)*(('Summary&amp;Assumptions'!$H$25*$C322)*(1+'Summary&amp;Assumptions'!$J$29)^(DN$46-1))+AND(DN$56&lt;'Summary&amp;Assumptions'!$J$31,DN$47&gt;=$FQ322,DN$47&lt;=$FR322)*(('Summary&amp;Assumptions'!$H$25*$C322)*(1+'Summary&amp;Assumptions'!$J$29)^(DN$46-1))</f>
        <v>0</v>
      </c>
      <c r="DJ322" s="588">
        <f>AND(DO$55&gt;0,SUM($E322:DI322)&lt;'Summary&amp;Assumptions'!$G$32*$B322,$D322&gt;='Summary&amp;Assumptions'!$D$17,DO$47&gt;=$D322,DO$47&lt;=EDATE($D322,'Summary&amp;Assumptions'!$G$32))*$B322+AND(DO$56&lt;'Summary&amp;Assumptions'!$J$31,DO$47&gt;=$FO322,DO$47&lt;=$FP322)*(('Summary&amp;Assumptions'!$H$25*$C322)*(1+'Summary&amp;Assumptions'!$J$29)^(DO$46-1))+AND(DO$56&lt;'Summary&amp;Assumptions'!$J$31,DO$47&gt;=$FQ322,DO$47&lt;=$FR322)*(('Summary&amp;Assumptions'!$H$25*$C322)*(1+'Summary&amp;Assumptions'!$J$29)^(DO$46-1))</f>
        <v>0</v>
      </c>
      <c r="DK322" s="588">
        <f>AND(DP$55&gt;0,SUM($E322:DJ322)&lt;'Summary&amp;Assumptions'!$G$32*$B322,$D322&gt;='Summary&amp;Assumptions'!$D$17,DP$47&gt;=$D322,DP$47&lt;=EDATE($D322,'Summary&amp;Assumptions'!$G$32))*$B322+AND(DP$56&lt;'Summary&amp;Assumptions'!$J$31,DP$47&gt;=$FO322,DP$47&lt;=$FP322)*(('Summary&amp;Assumptions'!$H$25*$C322)*(1+'Summary&amp;Assumptions'!$J$29)^(DP$46-1))+AND(DP$56&lt;'Summary&amp;Assumptions'!$J$31,DP$47&gt;=$FQ322,DP$47&lt;=$FR322)*(('Summary&amp;Assumptions'!$H$25*$C322)*(1+'Summary&amp;Assumptions'!$J$29)^(DP$46-1))</f>
        <v>0</v>
      </c>
      <c r="DL322" s="588">
        <f>AND(DQ$55&gt;0,SUM($E322:DK322)&lt;'Summary&amp;Assumptions'!$G$32*$B322,$D322&gt;='Summary&amp;Assumptions'!$D$17,DQ$47&gt;=$D322,DQ$47&lt;=EDATE($D322,'Summary&amp;Assumptions'!$G$32))*$B322+AND(DQ$56&lt;'Summary&amp;Assumptions'!$J$31,DQ$47&gt;=$FO322,DQ$47&lt;=$FP322)*(('Summary&amp;Assumptions'!$H$25*$C322)*(1+'Summary&amp;Assumptions'!$J$29)^(DQ$46-1))+AND(DQ$56&lt;'Summary&amp;Assumptions'!$J$31,DQ$47&gt;=$FQ322,DQ$47&lt;=$FR322)*(('Summary&amp;Assumptions'!$H$25*$C322)*(1+'Summary&amp;Assumptions'!$J$29)^(DQ$46-1))</f>
        <v>0</v>
      </c>
      <c r="DM322" s="588">
        <f>AND(DR$55&gt;0,SUM($E322:DL322)&lt;'Summary&amp;Assumptions'!$G$32*$B322,$D322&gt;='Summary&amp;Assumptions'!$D$17,DR$47&gt;=$D322,DR$47&lt;=EDATE($D322,'Summary&amp;Assumptions'!$G$32))*$B322+AND(DR$56&lt;'Summary&amp;Assumptions'!$J$31,DR$47&gt;=$FO322,DR$47&lt;=$FP322)*(('Summary&amp;Assumptions'!$H$25*$C322)*(1+'Summary&amp;Assumptions'!$J$29)^(DR$46-1))+AND(DR$56&lt;'Summary&amp;Assumptions'!$J$31,DR$47&gt;=$FQ322,DR$47&lt;=$FR322)*(('Summary&amp;Assumptions'!$H$25*$C322)*(1+'Summary&amp;Assumptions'!$J$29)^(DR$46-1))</f>
        <v>0</v>
      </c>
      <c r="DN322" s="588">
        <f>AND(DS$55&gt;0,SUM($E322:DM322)&lt;'Summary&amp;Assumptions'!$G$32*$B322,$D322&gt;='Summary&amp;Assumptions'!$D$17,DS$47&gt;=$D322,DS$47&lt;=EDATE($D322,'Summary&amp;Assumptions'!$G$32))*$B322+AND(DS$56&lt;'Summary&amp;Assumptions'!$J$31,DS$47&gt;=$FO322,DS$47&lt;=$FP322)*(('Summary&amp;Assumptions'!$H$25*$C322)*(1+'Summary&amp;Assumptions'!$J$29)^(DS$46-1))+AND(DS$56&lt;'Summary&amp;Assumptions'!$J$31,DS$47&gt;=$FQ322,DS$47&lt;=$FR322)*(('Summary&amp;Assumptions'!$H$25*$C322)*(1+'Summary&amp;Assumptions'!$J$29)^(DS$46-1))</f>
        <v>0</v>
      </c>
      <c r="DO322" s="588">
        <f>AND(DT$55&gt;0,SUM($E322:DN322)&lt;'Summary&amp;Assumptions'!$G$32*$B322,$D322&gt;='Summary&amp;Assumptions'!$D$17,DT$47&gt;=$D322,DT$47&lt;=EDATE($D322,'Summary&amp;Assumptions'!$G$32))*$B322+AND(DT$56&lt;'Summary&amp;Assumptions'!$J$31,DT$47&gt;=$FO322,DT$47&lt;=$FP322)*(('Summary&amp;Assumptions'!$H$25*$C322)*(1+'Summary&amp;Assumptions'!$J$29)^(DT$46-1))+AND(DT$56&lt;'Summary&amp;Assumptions'!$J$31,DT$47&gt;=$FQ322,DT$47&lt;=$FR322)*(('Summary&amp;Assumptions'!$H$25*$C322)*(1+'Summary&amp;Assumptions'!$J$29)^(DT$46-1))</f>
        <v>0</v>
      </c>
      <c r="DP322" s="588">
        <f>AND(DU$55&gt;0,SUM($E322:DO322)&lt;'Summary&amp;Assumptions'!$G$32*$B322,$D322&gt;='Summary&amp;Assumptions'!$D$17,DU$47&gt;=$D322,DU$47&lt;=EDATE($D322,'Summary&amp;Assumptions'!$G$32))*$B322+AND(DU$56&lt;'Summary&amp;Assumptions'!$J$31,DU$47&gt;=$FO322,DU$47&lt;=$FP322)*(('Summary&amp;Assumptions'!$H$25*$C322)*(1+'Summary&amp;Assumptions'!$J$29)^(DU$46-1))+AND(DU$56&lt;'Summary&amp;Assumptions'!$J$31,DU$47&gt;=$FQ322,DU$47&lt;=$FR322)*(('Summary&amp;Assumptions'!$H$25*$C322)*(1+'Summary&amp;Assumptions'!$J$29)^(DU$46-1))</f>
        <v>0</v>
      </c>
      <c r="DQ322" s="588">
        <f>AND(DV$55&gt;0,SUM($E322:DP322)&lt;'Summary&amp;Assumptions'!$G$32*$B322,$D322&gt;='Summary&amp;Assumptions'!$D$17,DV$47&gt;=$D322,DV$47&lt;=EDATE($D322,'Summary&amp;Assumptions'!$G$32))*$B322+AND(DV$56&lt;'Summary&amp;Assumptions'!$J$31,DV$47&gt;=$FO322,DV$47&lt;=$FP322)*(('Summary&amp;Assumptions'!$H$25*$C322)*(1+'Summary&amp;Assumptions'!$J$29)^(DV$46-1))+AND(DV$56&lt;'Summary&amp;Assumptions'!$J$31,DV$47&gt;=$FQ322,DV$47&lt;=$FR322)*(('Summary&amp;Assumptions'!$H$25*$C322)*(1+'Summary&amp;Assumptions'!$J$29)^(DV$46-1))</f>
        <v>0</v>
      </c>
      <c r="DR322" s="588">
        <f>AND(DW$55&gt;0,SUM($E322:DQ322)&lt;'Summary&amp;Assumptions'!$G$32*$B322,$D322&gt;='Summary&amp;Assumptions'!$D$17,DW$47&gt;=$D322,DW$47&lt;=EDATE($D322,'Summary&amp;Assumptions'!$G$32))*$B322+AND(DW$56&lt;'Summary&amp;Assumptions'!$J$31,DW$47&gt;=$FO322,DW$47&lt;=$FP322)*(('Summary&amp;Assumptions'!$H$25*$C322)*(1+'Summary&amp;Assumptions'!$J$29)^(DW$46-1))+AND(DW$56&lt;'Summary&amp;Assumptions'!$J$31,DW$47&gt;=$FQ322,DW$47&lt;=$FR322)*(('Summary&amp;Assumptions'!$H$25*$C322)*(1+'Summary&amp;Assumptions'!$J$29)^(DW$46-1))</f>
        <v>0</v>
      </c>
      <c r="DS322" s="588">
        <f>AND(DX$55&gt;0,SUM($E322:DR322)&lt;'Summary&amp;Assumptions'!$G$32*$B322,$D322&gt;='Summary&amp;Assumptions'!$D$17,DX$47&gt;=$D322,DX$47&lt;=EDATE($D322,'Summary&amp;Assumptions'!$G$32))*$B322+AND(DX$56&lt;'Summary&amp;Assumptions'!$J$31,DX$47&gt;=$FO322,DX$47&lt;=$FP322)*(('Summary&amp;Assumptions'!$H$25*$C322)*(1+'Summary&amp;Assumptions'!$J$29)^(DX$46-1))+AND(DX$56&lt;'Summary&amp;Assumptions'!$J$31,DX$47&gt;=$FQ322,DX$47&lt;=$FR322)*(('Summary&amp;Assumptions'!$H$25*$C322)*(1+'Summary&amp;Assumptions'!$J$29)^(DX$46-1))</f>
        <v>0</v>
      </c>
      <c r="DT322" s="588">
        <f>AND(DY$55&gt;0,SUM($E322:DS322)&lt;'Summary&amp;Assumptions'!$G$32*$B322,$D322&gt;='Summary&amp;Assumptions'!$D$17,DY$47&gt;=$D322,DY$47&lt;=EDATE($D322,'Summary&amp;Assumptions'!$G$32))*$B322+AND(DY$56&lt;'Summary&amp;Assumptions'!$J$31,DY$47&gt;=$FO322,DY$47&lt;=$FP322)*(('Summary&amp;Assumptions'!$H$25*$C322)*(1+'Summary&amp;Assumptions'!$J$29)^(DY$46-1))+AND(DY$56&lt;'Summary&amp;Assumptions'!$J$31,DY$47&gt;=$FQ322,DY$47&lt;=$FR322)*(('Summary&amp;Assumptions'!$H$25*$C322)*(1+'Summary&amp;Assumptions'!$J$29)^(DY$46-1))</f>
        <v>0</v>
      </c>
      <c r="DU322" s="588">
        <f>AND(DZ$55&gt;0,SUM($E322:DT322)&lt;'Summary&amp;Assumptions'!$G$32*$B322,$D322&gt;='Summary&amp;Assumptions'!$D$17,DZ$47&gt;=$D322,DZ$47&lt;=EDATE($D322,'Summary&amp;Assumptions'!$G$32))*$B322+AND(DZ$56&lt;'Summary&amp;Assumptions'!$J$31,DZ$47&gt;=$FO322,DZ$47&lt;=$FP322)*(('Summary&amp;Assumptions'!$H$25*$C322)*(1+'Summary&amp;Assumptions'!$J$29)^(DZ$46-1))+AND(DZ$56&lt;'Summary&amp;Assumptions'!$J$31,DZ$47&gt;=$FQ322,DZ$47&lt;=$FR322)*(('Summary&amp;Assumptions'!$H$25*$C322)*(1+'Summary&amp;Assumptions'!$J$29)^(DZ$46-1))</f>
        <v>0</v>
      </c>
      <c r="DV322" s="588">
        <f>AND(EA$55&gt;0,SUM($E322:DU322)&lt;'Summary&amp;Assumptions'!$G$32*$B322,$D322&gt;='Summary&amp;Assumptions'!$D$17,EA$47&gt;=$D322,EA$47&lt;=EDATE($D322,'Summary&amp;Assumptions'!$G$32))*$B322+AND(EA$56&lt;'Summary&amp;Assumptions'!$J$31,EA$47&gt;=$FO322,EA$47&lt;=$FP322)*(('Summary&amp;Assumptions'!$H$25*$C322)*(1+'Summary&amp;Assumptions'!$J$29)^(EA$46-1))+AND(EA$56&lt;'Summary&amp;Assumptions'!$J$31,EA$47&gt;=$FQ322,EA$47&lt;=$FR322)*(('Summary&amp;Assumptions'!$H$25*$C322)*(1+'Summary&amp;Assumptions'!$J$29)^(EA$46-1))</f>
        <v>0</v>
      </c>
      <c r="DW322" s="588">
        <f>AND(EB$55&gt;0,SUM($E322:DV322)&lt;'Summary&amp;Assumptions'!$G$32*$B322,$D322&gt;='Summary&amp;Assumptions'!$D$17,EB$47&gt;=$D322,EB$47&lt;=EDATE($D322,'Summary&amp;Assumptions'!$G$32))*$B322+AND(EB$56&lt;'Summary&amp;Assumptions'!$J$31,EB$47&gt;=$FO322,EB$47&lt;=$FP322)*(('Summary&amp;Assumptions'!$H$25*$C322)*(1+'Summary&amp;Assumptions'!$J$29)^(EB$46-1))+AND(EB$56&lt;'Summary&amp;Assumptions'!$J$31,EB$47&gt;=$FQ322,EB$47&lt;=$FR322)*(('Summary&amp;Assumptions'!$H$25*$C322)*(1+'Summary&amp;Assumptions'!$J$29)^(EB$46-1))</f>
        <v>0</v>
      </c>
      <c r="DX322" s="588">
        <f>AND(EC$55&gt;0,SUM($E322:DW322)&lt;'Summary&amp;Assumptions'!$G$32*$B322,$D322&gt;='Summary&amp;Assumptions'!$D$17,EC$47&gt;=$D322,EC$47&lt;=EDATE($D322,'Summary&amp;Assumptions'!$G$32))*$B322+AND(EC$56&lt;'Summary&amp;Assumptions'!$J$31,EC$47&gt;=$FO322,EC$47&lt;=$FP322)*(('Summary&amp;Assumptions'!$H$25*$C322)*(1+'Summary&amp;Assumptions'!$J$29)^(EC$46-1))+AND(EC$56&lt;'Summary&amp;Assumptions'!$J$31,EC$47&gt;=$FQ322,EC$47&lt;=$FR322)*(('Summary&amp;Assumptions'!$H$25*$C322)*(1+'Summary&amp;Assumptions'!$J$29)^(EC$46-1))</f>
        <v>0</v>
      </c>
      <c r="DY322" s="588">
        <f>AND(ED$55&gt;0,SUM($E322:DX322)&lt;'Summary&amp;Assumptions'!$G$32*$B322,$D322&gt;='Summary&amp;Assumptions'!$D$17,ED$47&gt;=$D322,ED$47&lt;=EDATE($D322,'Summary&amp;Assumptions'!$G$32))*$B322+AND(ED$56&lt;'Summary&amp;Assumptions'!$J$31,ED$47&gt;=$FO322,ED$47&lt;=$FP322)*(('Summary&amp;Assumptions'!$H$25*$C322)*(1+'Summary&amp;Assumptions'!$J$29)^(ED$46-1))+AND(ED$56&lt;'Summary&amp;Assumptions'!$J$31,ED$47&gt;=$FQ322,ED$47&lt;=$FR322)*(('Summary&amp;Assumptions'!$H$25*$C322)*(1+'Summary&amp;Assumptions'!$J$29)^(ED$46-1))</f>
        <v>0</v>
      </c>
      <c r="DZ322" s="588">
        <f>AND(EE$55&gt;0,SUM($E322:DY322)&lt;'Summary&amp;Assumptions'!$G$32*$B322,$D322&gt;='Summary&amp;Assumptions'!$D$17,EE$47&gt;=$D322,EE$47&lt;=EDATE($D322,'Summary&amp;Assumptions'!$G$32))*$B322+AND(EE$56&lt;'Summary&amp;Assumptions'!$J$31,EE$47&gt;=$FO322,EE$47&lt;=$FP322)*(('Summary&amp;Assumptions'!$H$25*$C322)*(1+'Summary&amp;Assumptions'!$J$29)^(EE$46-1))+AND(EE$56&lt;'Summary&amp;Assumptions'!$J$31,EE$47&gt;=$FQ322,EE$47&lt;=$FR322)*(('Summary&amp;Assumptions'!$H$25*$C322)*(1+'Summary&amp;Assumptions'!$J$29)^(EE$46-1))</f>
        <v>0</v>
      </c>
      <c r="EA322" s="588">
        <f>AND(EF$55&gt;0,SUM($E322:DZ322)&lt;'Summary&amp;Assumptions'!$G$32*$B322,$D322&gt;='Summary&amp;Assumptions'!$D$17,EF$47&gt;=$D322,EF$47&lt;=EDATE($D322,'Summary&amp;Assumptions'!$G$32))*$B322+AND(EF$56&lt;'Summary&amp;Assumptions'!$J$31,EF$47&gt;=$FO322,EF$47&lt;=$FP322)*(('Summary&amp;Assumptions'!$H$25*$C322)*(1+'Summary&amp;Assumptions'!$J$29)^(EF$46-1))+AND(EF$56&lt;'Summary&amp;Assumptions'!$J$31,EF$47&gt;=$FQ322,EF$47&lt;=$FR322)*(('Summary&amp;Assumptions'!$H$25*$C322)*(1+'Summary&amp;Assumptions'!$J$29)^(EF$46-1))</f>
        <v>0</v>
      </c>
      <c r="EB322" s="588">
        <f>AND(EG$55&gt;0,SUM($E322:EA322)&lt;'Summary&amp;Assumptions'!$G$32*$B322,$D322&gt;='Summary&amp;Assumptions'!$D$17,EG$47&gt;=$D322,EG$47&lt;=EDATE($D322,'Summary&amp;Assumptions'!$G$32))*$B322+AND(EG$56&lt;'Summary&amp;Assumptions'!$J$31,EG$47&gt;=$FO322,EG$47&lt;=$FP322)*(('Summary&amp;Assumptions'!$H$25*$C322)*(1+'Summary&amp;Assumptions'!$J$29)^(EG$46-1))+AND(EG$56&lt;'Summary&amp;Assumptions'!$J$31,EG$47&gt;=$FQ322,EG$47&lt;=$FR322)*(('Summary&amp;Assumptions'!$H$25*$C322)*(1+'Summary&amp;Assumptions'!$J$29)^(EG$46-1))</f>
        <v>0</v>
      </c>
      <c r="EC322" s="588">
        <f>AND(EH$55&gt;0,SUM($E322:EB322)&lt;'Summary&amp;Assumptions'!$G$32*$B322,$D322&gt;='Summary&amp;Assumptions'!$D$17,EH$47&gt;=$D322,EH$47&lt;=EDATE($D322,'Summary&amp;Assumptions'!$G$32))*$B322+AND(EH$56&lt;'Summary&amp;Assumptions'!$J$31,EH$47&gt;=$FO322,EH$47&lt;=$FP322)*(('Summary&amp;Assumptions'!$H$25*$C322)*(1+'Summary&amp;Assumptions'!$J$29)^(EH$46-1))+AND(EH$56&lt;'Summary&amp;Assumptions'!$J$31,EH$47&gt;=$FQ322,EH$47&lt;=$FR322)*(('Summary&amp;Assumptions'!$H$25*$C322)*(1+'Summary&amp;Assumptions'!$J$29)^(EH$46-1))</f>
        <v>0</v>
      </c>
      <c r="ED322" s="588">
        <f>AND(EI$55&gt;0,SUM($E322:EC322)&lt;'Summary&amp;Assumptions'!$G$32*$B322,$D322&gt;='Summary&amp;Assumptions'!$D$17,EI$47&gt;=$D322,EI$47&lt;=EDATE($D322,'Summary&amp;Assumptions'!$G$32))*$B322+AND(EI$56&lt;'Summary&amp;Assumptions'!$J$31,EI$47&gt;=$FO322,EI$47&lt;=$FP322)*(('Summary&amp;Assumptions'!$H$25*$C322)*(1+'Summary&amp;Assumptions'!$J$29)^(EI$46-1))+AND(EI$56&lt;'Summary&amp;Assumptions'!$J$31,EI$47&gt;=$FQ322,EI$47&lt;=$FR322)*(('Summary&amp;Assumptions'!$H$25*$C322)*(1+'Summary&amp;Assumptions'!$J$29)^(EI$46-1))</f>
        <v>0</v>
      </c>
      <c r="EE322" s="588">
        <f>AND(EJ$55&gt;0,SUM($E322:ED322)&lt;'Summary&amp;Assumptions'!$G$32*$B322,$D322&gt;='Summary&amp;Assumptions'!$D$17,EJ$47&gt;=$D322,EJ$47&lt;=EDATE($D322,'Summary&amp;Assumptions'!$G$32))*$B322+AND(EJ$56&lt;'Summary&amp;Assumptions'!$J$31,EJ$47&gt;=$FO322,EJ$47&lt;=$FP322)*(('Summary&amp;Assumptions'!$H$25*$C322)*(1+'Summary&amp;Assumptions'!$J$29)^(EJ$46-1))+AND(EJ$56&lt;'Summary&amp;Assumptions'!$J$31,EJ$47&gt;=$FQ322,EJ$47&lt;=$FR322)*(('Summary&amp;Assumptions'!$H$25*$C322)*(1+'Summary&amp;Assumptions'!$J$29)^(EJ$46-1))</f>
        <v>0</v>
      </c>
      <c r="EF322" s="588">
        <f>AND(EK$55&gt;0,SUM($E322:EE322)&lt;'Summary&amp;Assumptions'!$G$32*$B322,$D322&gt;='Summary&amp;Assumptions'!$D$17,EK$47&gt;=$D322,EK$47&lt;=EDATE($D322,'Summary&amp;Assumptions'!$G$32))*$B322+AND(EK$56&lt;'Summary&amp;Assumptions'!$J$31,EK$47&gt;=$FO322,EK$47&lt;=$FP322)*(('Summary&amp;Assumptions'!$H$25*$C322)*(1+'Summary&amp;Assumptions'!$J$29)^(EK$46-1))+AND(EK$56&lt;'Summary&amp;Assumptions'!$J$31,EK$47&gt;=$FQ322,EK$47&lt;=$FR322)*(('Summary&amp;Assumptions'!$H$25*$C322)*(1+'Summary&amp;Assumptions'!$J$29)^(EK$46-1))</f>
        <v>0</v>
      </c>
      <c r="EG322" s="588">
        <f>AND(EL$55&gt;0,SUM($E322:EF322)&lt;'Summary&amp;Assumptions'!$G$32*$B322,$D322&gt;='Summary&amp;Assumptions'!$D$17,EL$47&gt;=$D322,EL$47&lt;=EDATE($D322,'Summary&amp;Assumptions'!$G$32))*$B322+AND(EL$56&lt;'Summary&amp;Assumptions'!$J$31,EL$47&gt;=$FO322,EL$47&lt;=$FP322)*(('Summary&amp;Assumptions'!$H$25*$C322)*(1+'Summary&amp;Assumptions'!$J$29)^(EL$46-1))+AND(EL$56&lt;'Summary&amp;Assumptions'!$J$31,EL$47&gt;=$FQ322,EL$47&lt;=$FR322)*(('Summary&amp;Assumptions'!$H$25*$C322)*(1+'Summary&amp;Assumptions'!$J$29)^(EL$46-1))</f>
        <v>0</v>
      </c>
      <c r="EH322" s="588">
        <f>AND(EM$55&gt;0,SUM($E322:EG322)&lt;'Summary&amp;Assumptions'!$G$32*$B322,$D322&gt;='Summary&amp;Assumptions'!$D$17,EM$47&gt;=$D322,EM$47&lt;=EDATE($D322,'Summary&amp;Assumptions'!$G$32))*$B322+AND(EM$56&lt;'Summary&amp;Assumptions'!$J$31,EM$47&gt;=$FO322,EM$47&lt;=$FP322)*(('Summary&amp;Assumptions'!$H$25*$C322)*(1+'Summary&amp;Assumptions'!$J$29)^(EM$46-1))+AND(EM$56&lt;'Summary&amp;Assumptions'!$J$31,EM$47&gt;=$FQ322,EM$47&lt;=$FR322)*(('Summary&amp;Assumptions'!$H$25*$C322)*(1+'Summary&amp;Assumptions'!$J$29)^(EM$46-1))</f>
        <v>0</v>
      </c>
      <c r="EI322" s="588">
        <f>AND(EN$55&gt;0,SUM($E322:EH322)&lt;'Summary&amp;Assumptions'!$G$32*$B322,$D322&gt;='Summary&amp;Assumptions'!$D$17,EN$47&gt;=$D322,EN$47&lt;=EDATE($D322,'Summary&amp;Assumptions'!$G$32))*$B322+AND(EN$56&lt;'Summary&amp;Assumptions'!$J$31,EN$47&gt;=$FO322,EN$47&lt;=$FP322)*(('Summary&amp;Assumptions'!$H$25*$C322)*(1+'Summary&amp;Assumptions'!$J$29)^(EN$46-1))+AND(EN$56&lt;'Summary&amp;Assumptions'!$J$31,EN$47&gt;=$FQ322,EN$47&lt;=$FR322)*(('Summary&amp;Assumptions'!$H$25*$C322)*(1+'Summary&amp;Assumptions'!$J$29)^(EN$46-1))</f>
        <v>0</v>
      </c>
      <c r="EJ322" s="588">
        <f>AND(EO$55&gt;0,SUM($E322:EI322)&lt;'Summary&amp;Assumptions'!$G$32*$B322,$D322&gt;='Summary&amp;Assumptions'!$D$17,EO$47&gt;=$D322,EO$47&lt;=EDATE($D322,'Summary&amp;Assumptions'!$G$32))*$B322+AND(EO$56&lt;'Summary&amp;Assumptions'!$J$31,EO$47&gt;=$FO322,EO$47&lt;=$FP322)*(('Summary&amp;Assumptions'!$H$25*$C322)*(1+'Summary&amp;Assumptions'!$J$29)^(EO$46-1))+AND(EO$56&lt;'Summary&amp;Assumptions'!$J$31,EO$47&gt;=$FQ322,EO$47&lt;=$FR322)*(('Summary&amp;Assumptions'!$H$25*$C322)*(1+'Summary&amp;Assumptions'!$J$29)^(EO$46-1))</f>
        <v>0</v>
      </c>
      <c r="EK322" s="588">
        <f>AND(EP$55&gt;0,SUM($E322:EJ322)&lt;'Summary&amp;Assumptions'!$G$32*$B322,$D322&gt;='Summary&amp;Assumptions'!$D$17,EP$47&gt;=$D322,EP$47&lt;=EDATE($D322,'Summary&amp;Assumptions'!$G$32))*$B322+AND(EP$56&lt;'Summary&amp;Assumptions'!$J$31,EP$47&gt;=$FO322,EP$47&lt;=$FP322)*(('Summary&amp;Assumptions'!$H$25*$C322)*(1+'Summary&amp;Assumptions'!$J$29)^(EP$46-1))+AND(EP$56&lt;'Summary&amp;Assumptions'!$J$31,EP$47&gt;=$FQ322,EP$47&lt;=$FR322)*(('Summary&amp;Assumptions'!$H$25*$C322)*(1+'Summary&amp;Assumptions'!$J$29)^(EP$46-1))</f>
        <v>0</v>
      </c>
      <c r="EL322" s="588">
        <f>AND(EQ$55&gt;0,SUM($E322:EK322)&lt;'Summary&amp;Assumptions'!$G$32*$B322,$D322&gt;='Summary&amp;Assumptions'!$D$17,EQ$47&gt;=$D322,EQ$47&lt;=EDATE($D322,'Summary&amp;Assumptions'!$G$32))*$B322+AND(EQ$56&lt;'Summary&amp;Assumptions'!$J$31,EQ$47&gt;=$FO322,EQ$47&lt;=$FP322)*(('Summary&amp;Assumptions'!$H$25*$C322)*(1+'Summary&amp;Assumptions'!$J$29)^(EQ$46-1))+AND(EQ$56&lt;'Summary&amp;Assumptions'!$J$31,EQ$47&gt;=$FQ322,EQ$47&lt;=$FR322)*(('Summary&amp;Assumptions'!$H$25*$C322)*(1+'Summary&amp;Assumptions'!$J$29)^(EQ$46-1))</f>
        <v>0</v>
      </c>
      <c r="EM322" s="588">
        <f>AND(ER$55&gt;0,SUM($E322:EL322)&lt;'Summary&amp;Assumptions'!$G$32*$B322,$D322&gt;='Summary&amp;Assumptions'!$D$17,ER$47&gt;=$D322,ER$47&lt;=EDATE($D322,'Summary&amp;Assumptions'!$G$32))*$B322+AND(ER$56&lt;'Summary&amp;Assumptions'!$J$31,ER$47&gt;=$FO322,ER$47&lt;=$FP322)*(('Summary&amp;Assumptions'!$H$25*$C322)*(1+'Summary&amp;Assumptions'!$J$29)^(ER$46-1))+AND(ER$56&lt;'Summary&amp;Assumptions'!$J$31,ER$47&gt;=$FQ322,ER$47&lt;=$FR322)*(('Summary&amp;Assumptions'!$H$25*$C322)*(1+'Summary&amp;Assumptions'!$J$29)^(ER$46-1))</f>
        <v>0</v>
      </c>
      <c r="EN322" s="588">
        <f>AND(ES$55&gt;0,SUM($E322:EM322)&lt;'Summary&amp;Assumptions'!$G$32*$B322,$D322&gt;='Summary&amp;Assumptions'!$D$17,ES$47&gt;=$D322,ES$47&lt;=EDATE($D322,'Summary&amp;Assumptions'!$G$32))*$B322+AND(ES$56&lt;'Summary&amp;Assumptions'!$J$31,ES$47&gt;=$FO322,ES$47&lt;=$FP322)*(('Summary&amp;Assumptions'!$H$25*$C322)*(1+'Summary&amp;Assumptions'!$J$29)^(ES$46-1))+AND(ES$56&lt;'Summary&amp;Assumptions'!$J$31,ES$47&gt;=$FQ322,ES$47&lt;=$FR322)*(('Summary&amp;Assumptions'!$H$25*$C322)*(1+'Summary&amp;Assumptions'!$J$29)^(ES$46-1))</f>
        <v>0</v>
      </c>
      <c r="EO322" s="588">
        <f>AND(ET$55&gt;0,SUM($E322:EN322)&lt;'Summary&amp;Assumptions'!$G$32*$B322,$D322&gt;='Summary&amp;Assumptions'!$D$17,ET$47&gt;=$D322,ET$47&lt;=EDATE($D322,'Summary&amp;Assumptions'!$G$32))*$B322+AND(ET$56&lt;'Summary&amp;Assumptions'!$J$31,ET$47&gt;=$FO322,ET$47&lt;=$FP322)*(('Summary&amp;Assumptions'!$H$25*$C322)*(1+'Summary&amp;Assumptions'!$J$29)^(ET$46-1))+AND(ET$56&lt;'Summary&amp;Assumptions'!$J$31,ET$47&gt;=$FQ322,ET$47&lt;=$FR322)*(('Summary&amp;Assumptions'!$H$25*$C322)*(1+'Summary&amp;Assumptions'!$J$29)^(ET$46-1))</f>
        <v>0</v>
      </c>
      <c r="EP322" s="588">
        <f>AND(EU$55&gt;0,SUM($E322:EO322)&lt;'Summary&amp;Assumptions'!$G$32*$B322,$D322&gt;='Summary&amp;Assumptions'!$D$17,EU$47&gt;=$D322,EU$47&lt;=EDATE($D322,'Summary&amp;Assumptions'!$G$32))*$B322+AND(EU$56&lt;'Summary&amp;Assumptions'!$J$31,EU$47&gt;=$FO322,EU$47&lt;=$FP322)*(('Summary&amp;Assumptions'!$H$25*$C322)*(1+'Summary&amp;Assumptions'!$J$29)^(EU$46-1))+AND(EU$56&lt;'Summary&amp;Assumptions'!$J$31,EU$47&gt;=$FQ322,EU$47&lt;=$FR322)*(('Summary&amp;Assumptions'!$H$25*$C322)*(1+'Summary&amp;Assumptions'!$J$29)^(EU$46-1))</f>
        <v>0</v>
      </c>
      <c r="EQ322" s="588">
        <f>AND(EV$55&gt;0,SUM($E322:EP322)&lt;'Summary&amp;Assumptions'!$G$32*$B322,$D322&gt;='Summary&amp;Assumptions'!$D$17,EV$47&gt;=$D322,EV$47&lt;=EDATE($D322,'Summary&amp;Assumptions'!$G$32))*$B322+AND(EV$56&lt;'Summary&amp;Assumptions'!$J$31,EV$47&gt;=$FO322,EV$47&lt;=$FP322)*(('Summary&amp;Assumptions'!$H$25*$C322)*(1+'Summary&amp;Assumptions'!$J$29)^(EV$46-1))+AND(EV$56&lt;'Summary&amp;Assumptions'!$J$31,EV$47&gt;=$FQ322,EV$47&lt;=$FR322)*(('Summary&amp;Assumptions'!$H$25*$C322)*(1+'Summary&amp;Assumptions'!$J$29)^(EV$46-1))</f>
        <v>0</v>
      </c>
      <c r="ER322" s="588">
        <f>AND(EW$55&gt;0,SUM($E322:EQ322)&lt;'Summary&amp;Assumptions'!$G$32*$B322,$D322&gt;='Summary&amp;Assumptions'!$D$17,EW$47&gt;=$D322,EW$47&lt;=EDATE($D322,'Summary&amp;Assumptions'!$G$32))*$B322+AND(EW$56&lt;'Summary&amp;Assumptions'!$J$31,EW$47&gt;=$FO322,EW$47&lt;=$FP322)*(('Summary&amp;Assumptions'!$H$25*$C322)*(1+'Summary&amp;Assumptions'!$J$29)^(EW$46-1))+AND(EW$56&lt;'Summary&amp;Assumptions'!$J$31,EW$47&gt;=$FQ322,EW$47&lt;=$FR322)*(('Summary&amp;Assumptions'!$H$25*$C322)*(1+'Summary&amp;Assumptions'!$J$29)^(EW$46-1))</f>
        <v>0</v>
      </c>
      <c r="ES322" s="588">
        <f>AND(EX$55&gt;0,SUM($E322:ER322)&lt;'Summary&amp;Assumptions'!$G$32*$B322,$D322&gt;='Summary&amp;Assumptions'!$D$17,EX$47&gt;=$D322,EX$47&lt;=EDATE($D322,'Summary&amp;Assumptions'!$G$32))*$B322+AND(EX$56&lt;'Summary&amp;Assumptions'!$J$31,EX$47&gt;=$FO322,EX$47&lt;=$FP322)*(('Summary&amp;Assumptions'!$H$25*$C322)*(1+'Summary&amp;Assumptions'!$J$29)^(EX$46-1))+AND(EX$56&lt;'Summary&amp;Assumptions'!$J$31,EX$47&gt;=$FQ322,EX$47&lt;=$FR322)*(('Summary&amp;Assumptions'!$H$25*$C322)*(1+'Summary&amp;Assumptions'!$J$29)^(EX$46-1))</f>
        <v>0</v>
      </c>
      <c r="ET322" s="588">
        <f>AND(EY$55&gt;0,SUM($E322:ES322)&lt;'Summary&amp;Assumptions'!$G$32*$B322,$D322&gt;='Summary&amp;Assumptions'!$D$17,EY$47&gt;=$D322,EY$47&lt;=EDATE($D322,'Summary&amp;Assumptions'!$G$32))*$B322+AND(EY$56&lt;'Summary&amp;Assumptions'!$J$31,EY$47&gt;=$FO322,EY$47&lt;=$FP322)*(('Summary&amp;Assumptions'!$H$25*$C322)*(1+'Summary&amp;Assumptions'!$J$29)^(EY$46-1))+AND(EY$56&lt;'Summary&amp;Assumptions'!$J$31,EY$47&gt;=$FQ322,EY$47&lt;=$FR322)*(('Summary&amp;Assumptions'!$H$25*$C322)*(1+'Summary&amp;Assumptions'!$J$29)^(EY$46-1))</f>
        <v>0</v>
      </c>
      <c r="EU322" s="588">
        <f>AND(EZ$55&gt;0,SUM($E322:ET322)&lt;'Summary&amp;Assumptions'!$G$32*$B322,$D322&gt;='Summary&amp;Assumptions'!$D$17,EZ$47&gt;=$D322,EZ$47&lt;=EDATE($D322,'Summary&amp;Assumptions'!$G$32))*$B322+AND(EZ$56&lt;'Summary&amp;Assumptions'!$J$31,EZ$47&gt;=$FO322,EZ$47&lt;=$FP322)*(('Summary&amp;Assumptions'!$H$25*$C322)*(1+'Summary&amp;Assumptions'!$J$29)^(EZ$46-1))+AND(EZ$56&lt;'Summary&amp;Assumptions'!$J$31,EZ$47&gt;=$FQ322,EZ$47&lt;=$FR322)*(('Summary&amp;Assumptions'!$H$25*$C322)*(1+'Summary&amp;Assumptions'!$J$29)^(EZ$46-1))</f>
        <v>0</v>
      </c>
      <c r="EV322" s="588">
        <f>AND(FA$55&gt;0,SUM($E322:EU322)&lt;'Summary&amp;Assumptions'!$G$32*$B322,$D322&gt;='Summary&amp;Assumptions'!$D$17,FA$47&gt;=$D322,FA$47&lt;=EDATE($D322,'Summary&amp;Assumptions'!$G$32))*$B322+AND(FA$56&lt;'Summary&amp;Assumptions'!$J$31,FA$47&gt;=$FO322,FA$47&lt;=$FP322)*(('Summary&amp;Assumptions'!$H$25*$C322)*(1+'Summary&amp;Assumptions'!$J$29)^(FA$46-1))+AND(FA$56&lt;'Summary&amp;Assumptions'!$J$31,FA$47&gt;=$FQ322,FA$47&lt;=$FR322)*(('Summary&amp;Assumptions'!$H$25*$C322)*(1+'Summary&amp;Assumptions'!$J$29)^(FA$46-1))</f>
        <v>0</v>
      </c>
      <c r="EW322" s="588">
        <f>AND(FB$55&gt;0,SUM($E322:EV322)&lt;'Summary&amp;Assumptions'!$G$32*$B322,$D322&gt;='Summary&amp;Assumptions'!$D$17,FB$47&gt;=$D322,FB$47&lt;=EDATE($D322,'Summary&amp;Assumptions'!$G$32))*$B322+AND(FB$56&lt;'Summary&amp;Assumptions'!$J$31,FB$47&gt;=$FO322,FB$47&lt;=$FP322)*(('Summary&amp;Assumptions'!$H$25*$C322)*(1+'Summary&amp;Assumptions'!$J$29)^(FB$46-1))+AND(FB$56&lt;'Summary&amp;Assumptions'!$J$31,FB$47&gt;=$FQ322,FB$47&lt;=$FR322)*(('Summary&amp;Assumptions'!$H$25*$C322)*(1+'Summary&amp;Assumptions'!$J$29)^(FB$46-1))</f>
        <v>0</v>
      </c>
      <c r="EX322" s="588">
        <f>AND(FC$55&gt;0,SUM($E322:EW322)&lt;'Summary&amp;Assumptions'!$G$32*$B322,$D322&gt;='Summary&amp;Assumptions'!$D$17,FC$47&gt;=$D322,FC$47&lt;=EDATE($D322,'Summary&amp;Assumptions'!$G$32))*$B322+AND(FC$56&lt;'Summary&amp;Assumptions'!$J$31,FC$47&gt;=$FO322,FC$47&lt;=$FP322)*(('Summary&amp;Assumptions'!$H$25*$C322)*(1+'Summary&amp;Assumptions'!$J$29)^(FC$46-1))+AND(FC$56&lt;'Summary&amp;Assumptions'!$J$31,FC$47&gt;=$FQ322,FC$47&lt;=$FR322)*(('Summary&amp;Assumptions'!$H$25*$C322)*(1+'Summary&amp;Assumptions'!$J$29)^(FC$46-1))</f>
        <v>0</v>
      </c>
      <c r="EY322" s="588">
        <f>AND(FD$55&gt;0,SUM($E322:EX322)&lt;'Summary&amp;Assumptions'!$G$32*$B322,$D322&gt;='Summary&amp;Assumptions'!$D$17,FD$47&gt;=$D322,FD$47&lt;=EDATE($D322,'Summary&amp;Assumptions'!$G$32))*$B322+AND(FD$56&lt;'Summary&amp;Assumptions'!$J$31,FD$47&gt;=$FO322,FD$47&lt;=$FP322)*(('Summary&amp;Assumptions'!$H$25*$C322)*(1+'Summary&amp;Assumptions'!$J$29)^(FD$46-1))+AND(FD$56&lt;'Summary&amp;Assumptions'!$J$31,FD$47&gt;=$FQ322,FD$47&lt;=$FR322)*(('Summary&amp;Assumptions'!$H$25*$C322)*(1+'Summary&amp;Assumptions'!$J$29)^(FD$46-1))</f>
        <v>0</v>
      </c>
      <c r="EZ322" s="588">
        <f>AND(FE$55&gt;0,SUM($E322:EY322)&lt;'Summary&amp;Assumptions'!$G$32*$B322,$D322&gt;='Summary&amp;Assumptions'!$D$17,FE$47&gt;=$D322,FE$47&lt;=EDATE($D322,'Summary&amp;Assumptions'!$G$32))*$B322+AND(FE$56&lt;'Summary&amp;Assumptions'!$J$31,FE$47&gt;=$FO322,FE$47&lt;=$FP322)*(('Summary&amp;Assumptions'!$H$25*$C322)*(1+'Summary&amp;Assumptions'!$J$29)^(FE$46-1))+AND(FE$56&lt;'Summary&amp;Assumptions'!$J$31,FE$47&gt;=$FQ322,FE$47&lt;=$FR322)*(('Summary&amp;Assumptions'!$H$25*$C322)*(1+'Summary&amp;Assumptions'!$J$29)^(FE$46-1))</f>
        <v>0</v>
      </c>
      <c r="FA322" s="588">
        <f>AND(FF$55&gt;0,SUM($E322:EZ322)&lt;'Summary&amp;Assumptions'!$G$32*$B322,$D322&gt;='Summary&amp;Assumptions'!$D$17,FF$47&gt;=$D322,FF$47&lt;=EDATE($D322,'Summary&amp;Assumptions'!$G$32))*$B322+AND(FF$56&lt;'Summary&amp;Assumptions'!$J$31,FF$47&gt;=$FO322,FF$47&lt;=$FP322)*(('Summary&amp;Assumptions'!$H$25*$C322)*(1+'Summary&amp;Assumptions'!$J$29)^(FF$46-1))+AND(FF$56&lt;'Summary&amp;Assumptions'!$J$31,FF$47&gt;=$FQ322,FF$47&lt;=$FR322)*(('Summary&amp;Assumptions'!$H$25*$C322)*(1+'Summary&amp;Assumptions'!$J$29)^(FF$46-1))</f>
        <v>0</v>
      </c>
      <c r="FB322" s="588">
        <f>AND(FG$55&gt;0,SUM($E322:FA322)&lt;'Summary&amp;Assumptions'!$G$32*$B322,$D322&gt;='Summary&amp;Assumptions'!$D$17,FG$47&gt;=$D322,FG$47&lt;=EDATE($D322,'Summary&amp;Assumptions'!$G$32))*$B322+AND(FG$56&lt;'Summary&amp;Assumptions'!$J$31,FG$47&gt;=$FO322,FG$47&lt;=$FP322)*(('Summary&amp;Assumptions'!$H$25*$C322)*(1+'Summary&amp;Assumptions'!$J$29)^(FG$46-1))+AND(FG$56&lt;'Summary&amp;Assumptions'!$J$31,FG$47&gt;=$FQ322,FG$47&lt;=$FR322)*(('Summary&amp;Assumptions'!$H$25*$C322)*(1+'Summary&amp;Assumptions'!$J$29)^(FG$46-1))</f>
        <v>0</v>
      </c>
      <c r="FC322" s="588">
        <f>AND(FH$55&gt;0,SUM($E322:FB322)&lt;'Summary&amp;Assumptions'!$G$32*$B322,$D322&gt;='Summary&amp;Assumptions'!$D$17,FH$47&gt;=$D322,FH$47&lt;=EDATE($D322,'Summary&amp;Assumptions'!$G$32))*$B322+AND(FH$56&lt;'Summary&amp;Assumptions'!$J$31,FH$47&gt;=$FO322,FH$47&lt;=$FP322)*(('Summary&amp;Assumptions'!$H$25*$C322)*(1+'Summary&amp;Assumptions'!$J$29)^(FH$46-1))+AND(FH$56&lt;'Summary&amp;Assumptions'!$J$31,FH$47&gt;=$FQ322,FH$47&lt;=$FR322)*(('Summary&amp;Assumptions'!$H$25*$C322)*(1+'Summary&amp;Assumptions'!$J$29)^(FH$46-1))</f>
        <v>0</v>
      </c>
      <c r="FD322" s="588">
        <f>AND(FI$55&gt;0,SUM($E322:FC322)&lt;'Summary&amp;Assumptions'!$G$32*$B322,$D322&gt;='Summary&amp;Assumptions'!$D$17,FI$47&gt;=$D322,FI$47&lt;=EDATE($D322,'Summary&amp;Assumptions'!$G$32))*$B322+AND(FI$56&lt;'Summary&amp;Assumptions'!$J$31,FI$47&gt;=$FO322,FI$47&lt;=$FP322)*(('Summary&amp;Assumptions'!$H$25*$C322)*(1+'Summary&amp;Assumptions'!$J$29)^(FI$46-1))+AND(FI$56&lt;'Summary&amp;Assumptions'!$J$31,FI$47&gt;=$FQ322,FI$47&lt;=$FR322)*(('Summary&amp;Assumptions'!$H$25*$C322)*(1+'Summary&amp;Assumptions'!$J$29)^(FI$46-1))</f>
        <v>0</v>
      </c>
      <c r="FE322" s="588">
        <f>AND(FJ$55&gt;0,SUM($E322:FD322)&lt;'Summary&amp;Assumptions'!$G$32*$B322,$D322&gt;='Summary&amp;Assumptions'!$D$17,FJ$47&gt;=$D322,FJ$47&lt;=EDATE($D322,'Summary&amp;Assumptions'!$G$32))*$B322+AND(FJ$56&lt;'Summary&amp;Assumptions'!$J$31,FJ$47&gt;=$FO322,FJ$47&lt;=$FP322)*(('Summary&amp;Assumptions'!$H$25*$C322)*(1+'Summary&amp;Assumptions'!$J$29)^(FJ$46-1))+AND(FJ$56&lt;'Summary&amp;Assumptions'!$J$31,FJ$47&gt;=$FQ322,FJ$47&lt;=$FR322)*(('Summary&amp;Assumptions'!$H$25*$C322)*(1+'Summary&amp;Assumptions'!$J$29)^(FJ$46-1))</f>
        <v>0</v>
      </c>
      <c r="FF322" s="588">
        <f>AND(FK$55&gt;0,SUM($E322:FE322)&lt;'Summary&amp;Assumptions'!$G$32*$B322,$D322&gt;='Summary&amp;Assumptions'!$D$17,FK$47&gt;=$D322,FK$47&lt;=EDATE($D322,'Summary&amp;Assumptions'!$G$32))*$B322+AND(FK$56&lt;'Summary&amp;Assumptions'!$J$31,FK$47&gt;=$FO322,FK$47&lt;=$FP322)*(('Summary&amp;Assumptions'!$H$25*$C322)*(1+'Summary&amp;Assumptions'!$J$29)^(FK$46-1))+AND(FK$56&lt;'Summary&amp;Assumptions'!$J$31,FK$47&gt;=$FQ322,FK$47&lt;=$FR322)*(('Summary&amp;Assumptions'!$H$25*$C322)*(1+'Summary&amp;Assumptions'!$J$29)^(FK$46-1))</f>
        <v>0</v>
      </c>
      <c r="FG322" s="588">
        <f>AND(FL$55&gt;0,SUM($E322:FF322)&lt;'Summary&amp;Assumptions'!$G$32*$B322,$D322&gt;='Summary&amp;Assumptions'!$D$17,FL$47&gt;=$D322,FL$47&lt;=EDATE($D322,'Summary&amp;Assumptions'!$G$32))*$B322+AND(FL$56&lt;'Summary&amp;Assumptions'!$J$31,FL$47&gt;=$FO322,FL$47&lt;=$FP322)*(('Summary&amp;Assumptions'!$H$25*$C322)*(1+'Summary&amp;Assumptions'!$J$29)^(FL$46-1))+AND(FL$56&lt;'Summary&amp;Assumptions'!$J$31,FL$47&gt;=$FQ322,FL$47&lt;=$FR322)*(('Summary&amp;Assumptions'!$H$25*$C322)*(1+'Summary&amp;Assumptions'!$J$29)^(FL$46-1))</f>
        <v>0</v>
      </c>
      <c r="FH322" s="588">
        <f>AND(FM$55&gt;0,SUM($E322:FG322)&lt;'Summary&amp;Assumptions'!$G$32*$B322,$D322&gt;='Summary&amp;Assumptions'!$D$17,FM$47&gt;=$D322,FM$47&lt;=EDATE($D322,'Summary&amp;Assumptions'!$G$32))*$B322+AND(FM$56&lt;'Summary&amp;Assumptions'!$J$31,FM$47&gt;=$FO322,FM$47&lt;=$FP322)*(('Summary&amp;Assumptions'!$H$25*$C322)*(1+'Summary&amp;Assumptions'!$J$29)^(FM$46-1))+AND(FM$56&lt;'Summary&amp;Assumptions'!$J$31,FM$47&gt;=$FQ322,FM$47&lt;=$FR322)*(('Summary&amp;Assumptions'!$H$25*$C322)*(1+'Summary&amp;Assumptions'!$J$29)^(FM$46-1))</f>
        <v>0</v>
      </c>
      <c r="FI322" s="588">
        <f>AND(FN$55&gt;0,SUM($E322:FH322)&lt;'Summary&amp;Assumptions'!$G$32*$B322,$D322&gt;='Summary&amp;Assumptions'!$D$17,FN$47&gt;=$D322,FN$47&lt;=EDATE($D322,'Summary&amp;Assumptions'!$G$32))*$B322+AND(FN$56&lt;'Summary&amp;Assumptions'!$J$31,FN$47&gt;=$FO322,FN$47&lt;=$FP322)*(('Summary&amp;Assumptions'!$H$25*$C322)*(1+'Summary&amp;Assumptions'!$J$29)^(FN$46-1))+AND(FN$56&lt;'Summary&amp;Assumptions'!$J$31,FN$47&gt;=$FQ322,FN$47&lt;=$FR322)*(('Summary&amp;Assumptions'!$H$25*$C322)*(1+'Summary&amp;Assumptions'!$J$29)^(FN$46-1))</f>
        <v>0</v>
      </c>
      <c r="FJ322" s="588">
        <f>AND(FO$55&gt;0,SUM($E322:FI322)&lt;'Summary&amp;Assumptions'!$G$32*$B322,$D322&gt;='Summary&amp;Assumptions'!$D$17,FO$47&gt;=$D322,FO$47&lt;=EDATE($D322,'Summary&amp;Assumptions'!$G$32))*$B322+AND(FO$56&lt;'Summary&amp;Assumptions'!$J$31,FO$47&gt;=$FO322,FO$47&lt;=$FP322)*(('Summary&amp;Assumptions'!$H$25*$C322)*(1+'Summary&amp;Assumptions'!$J$29)^(FO$46-1))+AND(FO$56&lt;'Summary&amp;Assumptions'!$J$31,FO$47&gt;=$FQ322,FO$47&lt;=$FR322)*(('Summary&amp;Assumptions'!$H$25*$C322)*(1+'Summary&amp;Assumptions'!$J$29)^(FO$46-1))</f>
        <v>0</v>
      </c>
      <c r="FK322" s="588">
        <f>AND(FP$55&gt;0,SUM($E322:FJ322)&lt;'Summary&amp;Assumptions'!$G$32*$B322,$D322&gt;='Summary&amp;Assumptions'!$D$17,FP$47&gt;=$D322,FP$47&lt;=EDATE($D322,'Summary&amp;Assumptions'!$G$32))*$B322+AND(FP$56&lt;'Summary&amp;Assumptions'!$J$31,FP$47&gt;=$FO322,FP$47&lt;=$FP322)*(('Summary&amp;Assumptions'!$H$25*$C322)*(1+'Summary&amp;Assumptions'!$J$29)^(FP$46-1))+AND(FP$56&lt;'Summary&amp;Assumptions'!$J$31,FP$47&gt;=$FQ322,FP$47&lt;=$FR322)*(('Summary&amp;Assumptions'!$H$25*$C322)*(1+'Summary&amp;Assumptions'!$J$29)^(FP$46-1))</f>
        <v>0</v>
      </c>
      <c r="FL322" s="588">
        <f>AND(FQ$55&gt;0,SUM($E322:FK322)&lt;'Summary&amp;Assumptions'!$G$32*$B322,$D322&gt;='Summary&amp;Assumptions'!$D$17,FQ$47&gt;=$D322,FQ$47&lt;=EDATE($D322,'Summary&amp;Assumptions'!$G$32))*$B322+AND(FQ$56&lt;'Summary&amp;Assumptions'!$J$31,FQ$47&gt;=$FO322,FQ$47&lt;=$FP322)*(('Summary&amp;Assumptions'!$H$25*$C322)*(1+'Summary&amp;Assumptions'!$J$29)^(FQ$46-1))+AND(FQ$56&lt;'Summary&amp;Assumptions'!$J$31,FQ$47&gt;=$FQ322,FQ$47&lt;=$FR322)*(('Summary&amp;Assumptions'!$H$25*$C322)*(1+'Summary&amp;Assumptions'!$J$29)^(FQ$46-1))</f>
        <v>0</v>
      </c>
      <c r="FO322" s="576">
        <f>EDATE(D322,'Summary&amp;Assumptions'!$G$34)</f>
        <v>50587</v>
      </c>
      <c r="FP322" s="576">
        <f>EDATE(FO322,'Summary&amp;Assumptions'!$G$33-1)</f>
        <v>50618</v>
      </c>
      <c r="FQ322" s="576">
        <f>EDATE(FO322,'Summary&amp;Assumptions'!$G$34)</f>
        <v>50952</v>
      </c>
      <c r="FR322" s="576">
        <f>EDATE(FQ322,'Summary&amp;Assumptions'!$G$33-1)</f>
        <v>50983</v>
      </c>
    </row>
    <row r="323" spans="2:174" hidden="1" x14ac:dyDescent="0.2">
      <c r="B323" s="588">
        <v>0</v>
      </c>
      <c r="C323" s="193">
        <v>0</v>
      </c>
      <c r="D323" s="589">
        <v>50253</v>
      </c>
      <c r="F323" s="588">
        <f>AND(K$55&gt;0,SUM($E323:E323)&lt;'Summary&amp;Assumptions'!$G$32*$B323,$D323&gt;='Summary&amp;Assumptions'!$D$17,K$47&gt;=$D323,K$47&lt;=EDATE($D323,'Summary&amp;Assumptions'!$G$32))*$B323+AND(K$56&lt;'Summary&amp;Assumptions'!$J$31,K$47&gt;=$FO323,K$47&lt;=$FP323)*(('Summary&amp;Assumptions'!$H$25*$C323)*(1+'Summary&amp;Assumptions'!$J$29)^(K$46-1))+AND(K$56&lt;'Summary&amp;Assumptions'!$J$31,K$47&gt;=$FQ323,K$47&lt;=$FR323)*(('Summary&amp;Assumptions'!$H$25*$C323)*(1+'Summary&amp;Assumptions'!$J$29)^(K$46-1))</f>
        <v>0</v>
      </c>
      <c r="G323" s="588">
        <f>AND(L$55&gt;0,SUM($E323:F323)&lt;'Summary&amp;Assumptions'!$G$32*$B323,$D323&gt;='Summary&amp;Assumptions'!$D$17,L$47&gt;=$D323,L$47&lt;=EDATE($D323,'Summary&amp;Assumptions'!$G$32))*$B323+AND(L$56&lt;'Summary&amp;Assumptions'!$J$31,L$47&gt;=$FO323,L$47&lt;=$FP323)*(('Summary&amp;Assumptions'!$H$25*$C323)*(1+'Summary&amp;Assumptions'!$J$29)^(L$46-1))+AND(L$56&lt;'Summary&amp;Assumptions'!$J$31,L$47&gt;=$FQ323,L$47&lt;=$FR323)*(('Summary&amp;Assumptions'!$H$25*$C323)*(1+'Summary&amp;Assumptions'!$J$29)^(L$46-1))</f>
        <v>0</v>
      </c>
      <c r="H323" s="588">
        <f>AND(M$55&gt;0,SUM($E323:G323)&lt;'Summary&amp;Assumptions'!$G$32*$B323,$D323&gt;='Summary&amp;Assumptions'!$D$17,M$47&gt;=$D323,M$47&lt;=EDATE($D323,'Summary&amp;Assumptions'!$G$32))*$B323+AND(M$56&lt;'Summary&amp;Assumptions'!$J$31,M$47&gt;=$FO323,M$47&lt;=$FP323)*(('Summary&amp;Assumptions'!$H$25*$C323)*(1+'Summary&amp;Assumptions'!$J$29)^(M$46-1))+AND(M$56&lt;'Summary&amp;Assumptions'!$J$31,M$47&gt;=$FQ323,M$47&lt;=$FR323)*(('Summary&amp;Assumptions'!$H$25*$C323)*(1+'Summary&amp;Assumptions'!$J$29)^(M$46-1))</f>
        <v>0</v>
      </c>
      <c r="I323" s="588">
        <f>AND(N$55&gt;0,SUM($E323:H323)&lt;'Summary&amp;Assumptions'!$G$32*$B323,$D323&gt;='Summary&amp;Assumptions'!$D$17,N$47&gt;=$D323,N$47&lt;=EDATE($D323,'Summary&amp;Assumptions'!$G$32))*$B323+AND(N$56&lt;'Summary&amp;Assumptions'!$J$31,N$47&gt;=$FO323,N$47&lt;=$FP323)*(('Summary&amp;Assumptions'!$H$25*$C323)*(1+'Summary&amp;Assumptions'!$J$29)^(N$46-1))+AND(N$56&lt;'Summary&amp;Assumptions'!$J$31,N$47&gt;=$FQ323,N$47&lt;=$FR323)*(('Summary&amp;Assumptions'!$H$25*$C323)*(1+'Summary&amp;Assumptions'!$J$29)^(N$46-1))</f>
        <v>0</v>
      </c>
      <c r="J323" s="588">
        <f>AND(O$55&gt;0,SUM($E323:I323)&lt;'Summary&amp;Assumptions'!$G$32*$B323,$D323&gt;='Summary&amp;Assumptions'!$D$17,O$47&gt;=$D323,O$47&lt;=EDATE($D323,'Summary&amp;Assumptions'!$G$32))*$B323+AND(O$56&lt;'Summary&amp;Assumptions'!$J$31,O$47&gt;=$FO323,O$47&lt;=$FP323)*(('Summary&amp;Assumptions'!$H$25*$C323)*(1+'Summary&amp;Assumptions'!$J$29)^(O$46-1))+AND(O$56&lt;'Summary&amp;Assumptions'!$J$31,O$47&gt;=$FQ323,O$47&lt;=$FR323)*(('Summary&amp;Assumptions'!$H$25*$C323)*(1+'Summary&amp;Assumptions'!$J$29)^(O$46-1))</f>
        <v>0</v>
      </c>
      <c r="K323" s="588">
        <f>AND(P$55&gt;0,SUM($E323:J323)&lt;'Summary&amp;Assumptions'!$G$32*$B323,$D323&gt;='Summary&amp;Assumptions'!$D$17,P$47&gt;=$D323,P$47&lt;=EDATE($D323,'Summary&amp;Assumptions'!$G$32))*$B323+AND(P$56&lt;'Summary&amp;Assumptions'!$J$31,P$47&gt;=$FO323,P$47&lt;=$FP323)*(('Summary&amp;Assumptions'!$H$25*$C323)*(1+'Summary&amp;Assumptions'!$J$29)^(P$46-1))+AND(P$56&lt;'Summary&amp;Assumptions'!$J$31,P$47&gt;=$FQ323,P$47&lt;=$FR323)*(('Summary&amp;Assumptions'!$H$25*$C323)*(1+'Summary&amp;Assumptions'!$J$29)^(P$46-1))</f>
        <v>0</v>
      </c>
      <c r="L323" s="588">
        <f>AND(Q$55&gt;0,SUM($E323:K323)&lt;'Summary&amp;Assumptions'!$G$32*$B323,$D323&gt;='Summary&amp;Assumptions'!$D$17,Q$47&gt;=$D323,Q$47&lt;=EDATE($D323,'Summary&amp;Assumptions'!$G$32))*$B323+AND(Q$56&lt;'Summary&amp;Assumptions'!$J$31,Q$47&gt;=$FO323,Q$47&lt;=$FP323)*(('Summary&amp;Assumptions'!$H$25*$C323)*(1+'Summary&amp;Assumptions'!$J$29)^(Q$46-1))+AND(Q$56&lt;'Summary&amp;Assumptions'!$J$31,Q$47&gt;=$FQ323,Q$47&lt;=$FR323)*(('Summary&amp;Assumptions'!$H$25*$C323)*(1+'Summary&amp;Assumptions'!$J$29)^(Q$46-1))</f>
        <v>0</v>
      </c>
      <c r="M323" s="588">
        <f>AND(R$55&gt;0,SUM($E323:L323)&lt;'Summary&amp;Assumptions'!$G$32*$B323,$D323&gt;='Summary&amp;Assumptions'!$D$17,R$47&gt;=$D323,R$47&lt;=EDATE($D323,'Summary&amp;Assumptions'!$G$32))*$B323+AND(R$56&lt;'Summary&amp;Assumptions'!$J$31,R$47&gt;=$FO323,R$47&lt;=$FP323)*(('Summary&amp;Assumptions'!$H$25*$C323)*(1+'Summary&amp;Assumptions'!$J$29)^(R$46-1))+AND(R$56&lt;'Summary&amp;Assumptions'!$J$31,R$47&gt;=$FQ323,R$47&lt;=$FR323)*(('Summary&amp;Assumptions'!$H$25*$C323)*(1+'Summary&amp;Assumptions'!$J$29)^(R$46-1))</f>
        <v>0</v>
      </c>
      <c r="N323" s="588">
        <f>AND(S$55&gt;0,SUM($E323:M323)&lt;'Summary&amp;Assumptions'!$G$32*$B323,$D323&gt;='Summary&amp;Assumptions'!$D$17,S$47&gt;=$D323,S$47&lt;=EDATE($D323,'Summary&amp;Assumptions'!$G$32))*$B323+AND(S$56&lt;'Summary&amp;Assumptions'!$J$31,S$47&gt;=$FO323,S$47&lt;=$FP323)*(('Summary&amp;Assumptions'!$H$25*$C323)*(1+'Summary&amp;Assumptions'!$J$29)^(S$46-1))+AND(S$56&lt;'Summary&amp;Assumptions'!$J$31,S$47&gt;=$FQ323,S$47&lt;=$FR323)*(('Summary&amp;Assumptions'!$H$25*$C323)*(1+'Summary&amp;Assumptions'!$J$29)^(S$46-1))</f>
        <v>0</v>
      </c>
      <c r="O323" s="588">
        <f>AND(T$55&gt;0,SUM($E323:N323)&lt;'Summary&amp;Assumptions'!$G$32*$B323,$D323&gt;='Summary&amp;Assumptions'!$D$17,T$47&gt;=$D323,T$47&lt;=EDATE($D323,'Summary&amp;Assumptions'!$G$32))*$B323+AND(T$56&lt;'Summary&amp;Assumptions'!$J$31,T$47&gt;=$FO323,T$47&lt;=$FP323)*(('Summary&amp;Assumptions'!$H$25*$C323)*(1+'Summary&amp;Assumptions'!$J$29)^(T$46-1))+AND(T$56&lt;'Summary&amp;Assumptions'!$J$31,T$47&gt;=$FQ323,T$47&lt;=$FR323)*(('Summary&amp;Assumptions'!$H$25*$C323)*(1+'Summary&amp;Assumptions'!$J$29)^(T$46-1))</f>
        <v>0</v>
      </c>
      <c r="P323" s="588">
        <f>AND(U$55&gt;0,SUM($E323:O323)&lt;'Summary&amp;Assumptions'!$G$32*$B323,$D323&gt;='Summary&amp;Assumptions'!$D$17,U$47&gt;=$D323,U$47&lt;=EDATE($D323,'Summary&amp;Assumptions'!$G$32))*$B323+AND(U$56&lt;'Summary&amp;Assumptions'!$J$31,U$47&gt;=$FO323,U$47&lt;=$FP323)*(('Summary&amp;Assumptions'!$H$25*$C323)*(1+'Summary&amp;Assumptions'!$J$29)^(U$46-1))+AND(U$56&lt;'Summary&amp;Assumptions'!$J$31,U$47&gt;=$FQ323,U$47&lt;=$FR323)*(('Summary&amp;Assumptions'!$H$25*$C323)*(1+'Summary&amp;Assumptions'!$J$29)^(U$46-1))</f>
        <v>0</v>
      </c>
      <c r="Q323" s="588">
        <f>AND(V$55&gt;0,SUM($E323:P323)&lt;'Summary&amp;Assumptions'!$G$32*$B323,$D323&gt;='Summary&amp;Assumptions'!$D$17,V$47&gt;=$D323,V$47&lt;=EDATE($D323,'Summary&amp;Assumptions'!$G$32))*$B323+AND(V$56&lt;'Summary&amp;Assumptions'!$J$31,V$47&gt;=$FO323,V$47&lt;=$FP323)*(('Summary&amp;Assumptions'!$H$25*$C323)*(1+'Summary&amp;Assumptions'!$J$29)^(V$46-1))+AND(V$56&lt;'Summary&amp;Assumptions'!$J$31,V$47&gt;=$FQ323,V$47&lt;=$FR323)*(('Summary&amp;Assumptions'!$H$25*$C323)*(1+'Summary&amp;Assumptions'!$J$29)^(V$46-1))</f>
        <v>0</v>
      </c>
      <c r="R323" s="588">
        <f>AND(W$55&gt;0,SUM($E323:Q323)&lt;'Summary&amp;Assumptions'!$G$32*$B323,$D323&gt;='Summary&amp;Assumptions'!$D$17,W$47&gt;=$D323,W$47&lt;=EDATE($D323,'Summary&amp;Assumptions'!$G$32))*$B323+AND(W$56&lt;'Summary&amp;Assumptions'!$J$31,W$47&gt;=$FO323,W$47&lt;=$FP323)*(('Summary&amp;Assumptions'!$H$25*$C323)*(1+'Summary&amp;Assumptions'!$J$29)^(W$46-1))+AND(W$56&lt;'Summary&amp;Assumptions'!$J$31,W$47&gt;=$FQ323,W$47&lt;=$FR323)*(('Summary&amp;Assumptions'!$H$25*$C323)*(1+'Summary&amp;Assumptions'!$J$29)^(W$46-1))</f>
        <v>0</v>
      </c>
      <c r="S323" s="588">
        <f>AND(X$55&gt;0,SUM($E323:R323)&lt;'Summary&amp;Assumptions'!$G$32*$B323,$D323&gt;='Summary&amp;Assumptions'!$D$17,X$47&gt;=$D323,X$47&lt;=EDATE($D323,'Summary&amp;Assumptions'!$G$32))*$B323+AND(X$56&lt;'Summary&amp;Assumptions'!$J$31,X$47&gt;=$FO323,X$47&lt;=$FP323)*(('Summary&amp;Assumptions'!$H$25*$C323)*(1+'Summary&amp;Assumptions'!$J$29)^(X$46-1))+AND(X$56&lt;'Summary&amp;Assumptions'!$J$31,X$47&gt;=$FQ323,X$47&lt;=$FR323)*(('Summary&amp;Assumptions'!$H$25*$C323)*(1+'Summary&amp;Assumptions'!$J$29)^(X$46-1))</f>
        <v>0</v>
      </c>
      <c r="T323" s="588">
        <f>AND(Y$55&gt;0,SUM($E323:S323)&lt;'Summary&amp;Assumptions'!$G$32*$B323,$D323&gt;='Summary&amp;Assumptions'!$D$17,Y$47&gt;=$D323,Y$47&lt;=EDATE($D323,'Summary&amp;Assumptions'!$G$32))*$B323+AND(Y$56&lt;'Summary&amp;Assumptions'!$J$31,Y$47&gt;=$FO323,Y$47&lt;=$FP323)*(('Summary&amp;Assumptions'!$H$25*$C323)*(1+'Summary&amp;Assumptions'!$J$29)^(Y$46-1))+AND(Y$56&lt;'Summary&amp;Assumptions'!$J$31,Y$47&gt;=$FQ323,Y$47&lt;=$FR323)*(('Summary&amp;Assumptions'!$H$25*$C323)*(1+'Summary&amp;Assumptions'!$J$29)^(Y$46-1))</f>
        <v>0</v>
      </c>
      <c r="U323" s="588">
        <f>AND(Z$55&gt;0,SUM($E323:T323)&lt;'Summary&amp;Assumptions'!$G$32*$B323,$D323&gt;='Summary&amp;Assumptions'!$D$17,Z$47&gt;=$D323,Z$47&lt;=EDATE($D323,'Summary&amp;Assumptions'!$G$32))*$B323+AND(Z$56&lt;'Summary&amp;Assumptions'!$J$31,Z$47&gt;=$FO323,Z$47&lt;=$FP323)*(('Summary&amp;Assumptions'!$H$25*$C323)*(1+'Summary&amp;Assumptions'!$J$29)^(Z$46-1))+AND(Z$56&lt;'Summary&amp;Assumptions'!$J$31,Z$47&gt;=$FQ323,Z$47&lt;=$FR323)*(('Summary&amp;Assumptions'!$H$25*$C323)*(1+'Summary&amp;Assumptions'!$J$29)^(Z$46-1))</f>
        <v>0</v>
      </c>
      <c r="V323" s="588">
        <f>AND(AA$55&gt;0,SUM($E323:U323)&lt;'Summary&amp;Assumptions'!$G$32*$B323,$D323&gt;='Summary&amp;Assumptions'!$D$17,AA$47&gt;=$D323,AA$47&lt;=EDATE($D323,'Summary&amp;Assumptions'!$G$32))*$B323+AND(AA$56&lt;'Summary&amp;Assumptions'!$J$31,AA$47&gt;=$FO323,AA$47&lt;=$FP323)*(('Summary&amp;Assumptions'!$H$25*$C323)*(1+'Summary&amp;Assumptions'!$J$29)^(AA$46-1))+AND(AA$56&lt;'Summary&amp;Assumptions'!$J$31,AA$47&gt;=$FQ323,AA$47&lt;=$FR323)*(('Summary&amp;Assumptions'!$H$25*$C323)*(1+'Summary&amp;Assumptions'!$J$29)^(AA$46-1))</f>
        <v>0</v>
      </c>
      <c r="W323" s="588">
        <f>AND(AB$55&gt;0,SUM($E323:V323)&lt;'Summary&amp;Assumptions'!$G$32*$B323,$D323&gt;='Summary&amp;Assumptions'!$D$17,AB$47&gt;=$D323,AB$47&lt;=EDATE($D323,'Summary&amp;Assumptions'!$G$32))*$B323+AND(AB$56&lt;'Summary&amp;Assumptions'!$J$31,AB$47&gt;=$FO323,AB$47&lt;=$FP323)*(('Summary&amp;Assumptions'!$H$25*$C323)*(1+'Summary&amp;Assumptions'!$J$29)^(AB$46-1))+AND(AB$56&lt;'Summary&amp;Assumptions'!$J$31,AB$47&gt;=$FQ323,AB$47&lt;=$FR323)*(('Summary&amp;Assumptions'!$H$25*$C323)*(1+'Summary&amp;Assumptions'!$J$29)^(AB$46-1))</f>
        <v>0</v>
      </c>
      <c r="X323" s="588">
        <f>AND(AC$55&gt;0,SUM($E323:W323)&lt;'Summary&amp;Assumptions'!$G$32*$B323,$D323&gt;='Summary&amp;Assumptions'!$D$17,AC$47&gt;=$D323,AC$47&lt;=EDATE($D323,'Summary&amp;Assumptions'!$G$32))*$B323+AND(AC$56&lt;'Summary&amp;Assumptions'!$J$31,AC$47&gt;=$FO323,AC$47&lt;=$FP323)*(('Summary&amp;Assumptions'!$H$25*$C323)*(1+'Summary&amp;Assumptions'!$J$29)^(AC$46-1))+AND(AC$56&lt;'Summary&amp;Assumptions'!$J$31,AC$47&gt;=$FQ323,AC$47&lt;=$FR323)*(('Summary&amp;Assumptions'!$H$25*$C323)*(1+'Summary&amp;Assumptions'!$J$29)^(AC$46-1))</f>
        <v>0</v>
      </c>
      <c r="Y323" s="588">
        <f>AND(AD$55&gt;0,SUM($E323:X323)&lt;'Summary&amp;Assumptions'!$G$32*$B323,$D323&gt;='Summary&amp;Assumptions'!$D$17,AD$47&gt;=$D323,AD$47&lt;=EDATE($D323,'Summary&amp;Assumptions'!$G$32))*$B323+AND(AD$56&lt;'Summary&amp;Assumptions'!$J$31,AD$47&gt;=$FO323,AD$47&lt;=$FP323)*(('Summary&amp;Assumptions'!$H$25*$C323)*(1+'Summary&amp;Assumptions'!$J$29)^(AD$46-1))+AND(AD$56&lt;'Summary&amp;Assumptions'!$J$31,AD$47&gt;=$FQ323,AD$47&lt;=$FR323)*(('Summary&amp;Assumptions'!$H$25*$C323)*(1+'Summary&amp;Assumptions'!$J$29)^(AD$46-1))</f>
        <v>0</v>
      </c>
      <c r="Z323" s="588">
        <f>AND(AE$55&gt;0,SUM($E323:Y323)&lt;'Summary&amp;Assumptions'!$G$32*$B323,$D323&gt;='Summary&amp;Assumptions'!$D$17,AE$47&gt;=$D323,AE$47&lt;=EDATE($D323,'Summary&amp;Assumptions'!$G$32))*$B323+AND(AE$56&lt;'Summary&amp;Assumptions'!$J$31,AE$47&gt;=$FO323,AE$47&lt;=$FP323)*(('Summary&amp;Assumptions'!$H$25*$C323)*(1+'Summary&amp;Assumptions'!$J$29)^(AE$46-1))+AND(AE$56&lt;'Summary&amp;Assumptions'!$J$31,AE$47&gt;=$FQ323,AE$47&lt;=$FR323)*(('Summary&amp;Assumptions'!$H$25*$C323)*(1+'Summary&amp;Assumptions'!$J$29)^(AE$46-1))</f>
        <v>0</v>
      </c>
      <c r="AA323" s="588">
        <f>AND(AF$55&gt;0,SUM($E323:Z323)&lt;'Summary&amp;Assumptions'!$G$32*$B323,$D323&gt;='Summary&amp;Assumptions'!$D$17,AF$47&gt;=$D323,AF$47&lt;=EDATE($D323,'Summary&amp;Assumptions'!$G$32))*$B323+AND(AF$56&lt;'Summary&amp;Assumptions'!$J$31,AF$47&gt;=$FO323,AF$47&lt;=$FP323)*(('Summary&amp;Assumptions'!$H$25*$C323)*(1+'Summary&amp;Assumptions'!$J$29)^(AF$46-1))+AND(AF$56&lt;'Summary&amp;Assumptions'!$J$31,AF$47&gt;=$FQ323,AF$47&lt;=$FR323)*(('Summary&amp;Assumptions'!$H$25*$C323)*(1+'Summary&amp;Assumptions'!$J$29)^(AF$46-1))</f>
        <v>0</v>
      </c>
      <c r="AB323" s="588">
        <f>AND(AG$55&gt;0,SUM($E323:AA323)&lt;'Summary&amp;Assumptions'!$G$32*$B323,$D323&gt;='Summary&amp;Assumptions'!$D$17,AG$47&gt;=$D323,AG$47&lt;=EDATE($D323,'Summary&amp;Assumptions'!$G$32))*$B323+AND(AG$56&lt;'Summary&amp;Assumptions'!$J$31,AG$47&gt;=$FO323,AG$47&lt;=$FP323)*(('Summary&amp;Assumptions'!$H$25*$C323)*(1+'Summary&amp;Assumptions'!$J$29)^(AG$46-1))+AND(AG$56&lt;'Summary&amp;Assumptions'!$J$31,AG$47&gt;=$FQ323,AG$47&lt;=$FR323)*(('Summary&amp;Assumptions'!$H$25*$C323)*(1+'Summary&amp;Assumptions'!$J$29)^(AG$46-1))</f>
        <v>0</v>
      </c>
      <c r="AC323" s="588">
        <f>AND(AH$55&gt;0,SUM($E323:AB323)&lt;'Summary&amp;Assumptions'!$G$32*$B323,$D323&gt;='Summary&amp;Assumptions'!$D$17,AH$47&gt;=$D323,AH$47&lt;=EDATE($D323,'Summary&amp;Assumptions'!$G$32))*$B323+AND(AH$56&lt;'Summary&amp;Assumptions'!$J$31,AH$47&gt;=$FO323,AH$47&lt;=$FP323)*(('Summary&amp;Assumptions'!$H$25*$C323)*(1+'Summary&amp;Assumptions'!$J$29)^(AH$46-1))+AND(AH$56&lt;'Summary&amp;Assumptions'!$J$31,AH$47&gt;=$FQ323,AH$47&lt;=$FR323)*(('Summary&amp;Assumptions'!$H$25*$C323)*(1+'Summary&amp;Assumptions'!$J$29)^(AH$46-1))</f>
        <v>0</v>
      </c>
      <c r="AD323" s="588">
        <f>AND(AI$55&gt;0,SUM($E323:AC323)&lt;'Summary&amp;Assumptions'!$G$32*$B323,$D323&gt;='Summary&amp;Assumptions'!$D$17,AI$47&gt;=$D323,AI$47&lt;=EDATE($D323,'Summary&amp;Assumptions'!$G$32))*$B323+AND(AI$56&lt;'Summary&amp;Assumptions'!$J$31,AI$47&gt;=$FO323,AI$47&lt;=$FP323)*(('Summary&amp;Assumptions'!$H$25*$C323)*(1+'Summary&amp;Assumptions'!$J$29)^(AI$46-1))+AND(AI$56&lt;'Summary&amp;Assumptions'!$J$31,AI$47&gt;=$FQ323,AI$47&lt;=$FR323)*(('Summary&amp;Assumptions'!$H$25*$C323)*(1+'Summary&amp;Assumptions'!$J$29)^(AI$46-1))</f>
        <v>0</v>
      </c>
      <c r="AE323" s="588">
        <f>AND(AJ$55&gt;0,SUM($E323:AD323)&lt;'Summary&amp;Assumptions'!$G$32*$B323,$D323&gt;='Summary&amp;Assumptions'!$D$17,AJ$47&gt;=$D323,AJ$47&lt;=EDATE($D323,'Summary&amp;Assumptions'!$G$32))*$B323+AND(AJ$56&lt;'Summary&amp;Assumptions'!$J$31,AJ$47&gt;=$FO323,AJ$47&lt;=$FP323)*(('Summary&amp;Assumptions'!$H$25*$C323)*(1+'Summary&amp;Assumptions'!$J$29)^(AJ$46-1))+AND(AJ$56&lt;'Summary&amp;Assumptions'!$J$31,AJ$47&gt;=$FQ323,AJ$47&lt;=$FR323)*(('Summary&amp;Assumptions'!$H$25*$C323)*(1+'Summary&amp;Assumptions'!$J$29)^(AJ$46-1))</f>
        <v>0</v>
      </c>
      <c r="AF323" s="588">
        <f>AND(AK$55&gt;0,SUM($E323:AE323)&lt;'Summary&amp;Assumptions'!$G$32*$B323,$D323&gt;='Summary&amp;Assumptions'!$D$17,AK$47&gt;=$D323,AK$47&lt;=EDATE($D323,'Summary&amp;Assumptions'!$G$32))*$B323+AND(AK$56&lt;'Summary&amp;Assumptions'!$J$31,AK$47&gt;=$FO323,AK$47&lt;=$FP323)*(('Summary&amp;Assumptions'!$H$25*$C323)*(1+'Summary&amp;Assumptions'!$J$29)^(AK$46-1))+AND(AK$56&lt;'Summary&amp;Assumptions'!$J$31,AK$47&gt;=$FQ323,AK$47&lt;=$FR323)*(('Summary&amp;Assumptions'!$H$25*$C323)*(1+'Summary&amp;Assumptions'!$J$29)^(AK$46-1))</f>
        <v>0</v>
      </c>
      <c r="AG323" s="588">
        <f>AND(AL$55&gt;0,SUM($E323:AF323)&lt;'Summary&amp;Assumptions'!$G$32*$B323,$D323&gt;='Summary&amp;Assumptions'!$D$17,AL$47&gt;=$D323,AL$47&lt;=EDATE($D323,'Summary&amp;Assumptions'!$G$32))*$B323+AND(AL$56&lt;'Summary&amp;Assumptions'!$J$31,AL$47&gt;=$FO323,AL$47&lt;=$FP323)*(('Summary&amp;Assumptions'!$H$25*$C323)*(1+'Summary&amp;Assumptions'!$J$29)^(AL$46-1))+AND(AL$56&lt;'Summary&amp;Assumptions'!$J$31,AL$47&gt;=$FQ323,AL$47&lt;=$FR323)*(('Summary&amp;Assumptions'!$H$25*$C323)*(1+'Summary&amp;Assumptions'!$J$29)^(AL$46-1))</f>
        <v>0</v>
      </c>
      <c r="AH323" s="588">
        <f>AND(AM$55&gt;0,SUM($E323:AG323)&lt;'Summary&amp;Assumptions'!$G$32*$B323,$D323&gt;='Summary&amp;Assumptions'!$D$17,AM$47&gt;=$D323,AM$47&lt;=EDATE($D323,'Summary&amp;Assumptions'!$G$32))*$B323+AND(AM$56&lt;'Summary&amp;Assumptions'!$J$31,AM$47&gt;=$FO323,AM$47&lt;=$FP323)*(('Summary&amp;Assumptions'!$H$25*$C323)*(1+'Summary&amp;Assumptions'!$J$29)^(AM$46-1))+AND(AM$56&lt;'Summary&amp;Assumptions'!$J$31,AM$47&gt;=$FQ323,AM$47&lt;=$FR323)*(('Summary&amp;Assumptions'!$H$25*$C323)*(1+'Summary&amp;Assumptions'!$J$29)^(AM$46-1))</f>
        <v>0</v>
      </c>
      <c r="AI323" s="588">
        <f>AND(AN$55&gt;0,SUM($E323:AH323)&lt;'Summary&amp;Assumptions'!$G$32*$B323,$D323&gt;='Summary&amp;Assumptions'!$D$17,AN$47&gt;=$D323,AN$47&lt;=EDATE($D323,'Summary&amp;Assumptions'!$G$32))*$B323+AND(AN$56&lt;'Summary&amp;Assumptions'!$J$31,AN$47&gt;=$FO323,AN$47&lt;=$FP323)*(('Summary&amp;Assumptions'!$H$25*$C323)*(1+'Summary&amp;Assumptions'!$J$29)^(AN$46-1))+AND(AN$56&lt;'Summary&amp;Assumptions'!$J$31,AN$47&gt;=$FQ323,AN$47&lt;=$FR323)*(('Summary&amp;Assumptions'!$H$25*$C323)*(1+'Summary&amp;Assumptions'!$J$29)^(AN$46-1))</f>
        <v>0</v>
      </c>
      <c r="AJ323" s="588">
        <f>AND(AO$55&gt;0,SUM($E323:AI323)&lt;'Summary&amp;Assumptions'!$G$32*$B323,$D323&gt;='Summary&amp;Assumptions'!$D$17,AO$47&gt;=$D323,AO$47&lt;=EDATE($D323,'Summary&amp;Assumptions'!$G$32))*$B323+AND(AO$56&lt;'Summary&amp;Assumptions'!$J$31,AO$47&gt;=$FO323,AO$47&lt;=$FP323)*(('Summary&amp;Assumptions'!$H$25*$C323)*(1+'Summary&amp;Assumptions'!$J$29)^(AO$46-1))+AND(AO$56&lt;'Summary&amp;Assumptions'!$J$31,AO$47&gt;=$FQ323,AO$47&lt;=$FR323)*(('Summary&amp;Assumptions'!$H$25*$C323)*(1+'Summary&amp;Assumptions'!$J$29)^(AO$46-1))</f>
        <v>0</v>
      </c>
      <c r="AK323" s="588">
        <f>AND(AP$55&gt;0,SUM($E323:AJ323)&lt;'Summary&amp;Assumptions'!$G$32*$B323,$D323&gt;='Summary&amp;Assumptions'!$D$17,AP$47&gt;=$D323,AP$47&lt;=EDATE($D323,'Summary&amp;Assumptions'!$G$32))*$B323+AND(AP$56&lt;'Summary&amp;Assumptions'!$J$31,AP$47&gt;=$FO323,AP$47&lt;=$FP323)*(('Summary&amp;Assumptions'!$H$25*$C323)*(1+'Summary&amp;Assumptions'!$J$29)^(AP$46-1))+AND(AP$56&lt;'Summary&amp;Assumptions'!$J$31,AP$47&gt;=$FQ323,AP$47&lt;=$FR323)*(('Summary&amp;Assumptions'!$H$25*$C323)*(1+'Summary&amp;Assumptions'!$J$29)^(AP$46-1))</f>
        <v>0</v>
      </c>
      <c r="AL323" s="588">
        <f>AND(AQ$55&gt;0,SUM($E323:AK323)&lt;'Summary&amp;Assumptions'!$G$32*$B323,$D323&gt;='Summary&amp;Assumptions'!$D$17,AQ$47&gt;=$D323,AQ$47&lt;=EDATE($D323,'Summary&amp;Assumptions'!$G$32))*$B323+AND(AQ$56&lt;'Summary&amp;Assumptions'!$J$31,AQ$47&gt;=$FO323,AQ$47&lt;=$FP323)*(('Summary&amp;Assumptions'!$H$25*$C323)*(1+'Summary&amp;Assumptions'!$J$29)^(AQ$46-1))+AND(AQ$56&lt;'Summary&amp;Assumptions'!$J$31,AQ$47&gt;=$FQ323,AQ$47&lt;=$FR323)*(('Summary&amp;Assumptions'!$H$25*$C323)*(1+'Summary&amp;Assumptions'!$J$29)^(AQ$46-1))</f>
        <v>0</v>
      </c>
      <c r="AM323" s="588">
        <f>AND(AR$55&gt;0,SUM($E323:AL323)&lt;'Summary&amp;Assumptions'!$G$32*$B323,$D323&gt;='Summary&amp;Assumptions'!$D$17,AR$47&gt;=$D323,AR$47&lt;=EDATE($D323,'Summary&amp;Assumptions'!$G$32))*$B323+AND(AR$56&lt;'Summary&amp;Assumptions'!$J$31,AR$47&gt;=$FO323,AR$47&lt;=$FP323)*(('Summary&amp;Assumptions'!$H$25*$C323)*(1+'Summary&amp;Assumptions'!$J$29)^(AR$46-1))+AND(AR$56&lt;'Summary&amp;Assumptions'!$J$31,AR$47&gt;=$FQ323,AR$47&lt;=$FR323)*(('Summary&amp;Assumptions'!$H$25*$C323)*(1+'Summary&amp;Assumptions'!$J$29)^(AR$46-1))</f>
        <v>0</v>
      </c>
      <c r="AN323" s="588">
        <f>AND(AS$55&gt;0,SUM($E323:AM323)&lt;'Summary&amp;Assumptions'!$G$32*$B323,$D323&gt;='Summary&amp;Assumptions'!$D$17,AS$47&gt;=$D323,AS$47&lt;=EDATE($D323,'Summary&amp;Assumptions'!$G$32))*$B323+AND(AS$56&lt;'Summary&amp;Assumptions'!$J$31,AS$47&gt;=$FO323,AS$47&lt;=$FP323)*(('Summary&amp;Assumptions'!$H$25*$C323)*(1+'Summary&amp;Assumptions'!$J$29)^(AS$46-1))+AND(AS$56&lt;'Summary&amp;Assumptions'!$J$31,AS$47&gt;=$FQ323,AS$47&lt;=$FR323)*(('Summary&amp;Assumptions'!$H$25*$C323)*(1+'Summary&amp;Assumptions'!$J$29)^(AS$46-1))</f>
        <v>0</v>
      </c>
      <c r="AO323" s="588">
        <f>AND(AT$55&gt;0,SUM($E323:AN323)&lt;'Summary&amp;Assumptions'!$G$32*$B323,$D323&gt;='Summary&amp;Assumptions'!$D$17,AT$47&gt;=$D323,AT$47&lt;=EDATE($D323,'Summary&amp;Assumptions'!$G$32))*$B323+AND(AT$56&lt;'Summary&amp;Assumptions'!$J$31,AT$47&gt;=$FO323,AT$47&lt;=$FP323)*(('Summary&amp;Assumptions'!$H$25*$C323)*(1+'Summary&amp;Assumptions'!$J$29)^(AT$46-1))+AND(AT$56&lt;'Summary&amp;Assumptions'!$J$31,AT$47&gt;=$FQ323,AT$47&lt;=$FR323)*(('Summary&amp;Assumptions'!$H$25*$C323)*(1+'Summary&amp;Assumptions'!$J$29)^(AT$46-1))</f>
        <v>0</v>
      </c>
      <c r="AP323" s="588">
        <f>AND(AU$55&gt;0,SUM($E323:AO323)&lt;'Summary&amp;Assumptions'!$G$32*$B323,$D323&gt;='Summary&amp;Assumptions'!$D$17,AU$47&gt;=$D323,AU$47&lt;=EDATE($D323,'Summary&amp;Assumptions'!$G$32))*$B323+AND(AU$56&lt;'Summary&amp;Assumptions'!$J$31,AU$47&gt;=$FO323,AU$47&lt;=$FP323)*(('Summary&amp;Assumptions'!$H$25*$C323)*(1+'Summary&amp;Assumptions'!$J$29)^(AU$46-1))+AND(AU$56&lt;'Summary&amp;Assumptions'!$J$31,AU$47&gt;=$FQ323,AU$47&lt;=$FR323)*(('Summary&amp;Assumptions'!$H$25*$C323)*(1+'Summary&amp;Assumptions'!$J$29)^(AU$46-1))</f>
        <v>0</v>
      </c>
      <c r="AQ323" s="588">
        <f>AND(AV$55&gt;0,SUM($E323:AP323)&lt;'Summary&amp;Assumptions'!$G$32*$B323,$D323&gt;='Summary&amp;Assumptions'!$D$17,AV$47&gt;=$D323,AV$47&lt;=EDATE($D323,'Summary&amp;Assumptions'!$G$32))*$B323+AND(AV$56&lt;'Summary&amp;Assumptions'!$J$31,AV$47&gt;=$FO323,AV$47&lt;=$FP323)*(('Summary&amp;Assumptions'!$H$25*$C323)*(1+'Summary&amp;Assumptions'!$J$29)^(AV$46-1))+AND(AV$56&lt;'Summary&amp;Assumptions'!$J$31,AV$47&gt;=$FQ323,AV$47&lt;=$FR323)*(('Summary&amp;Assumptions'!$H$25*$C323)*(1+'Summary&amp;Assumptions'!$J$29)^(AV$46-1))</f>
        <v>0</v>
      </c>
      <c r="AR323" s="588">
        <f>AND(AW$55&gt;0,SUM($E323:AQ323)&lt;'Summary&amp;Assumptions'!$G$32*$B323,$D323&gt;='Summary&amp;Assumptions'!$D$17,AW$47&gt;=$D323,AW$47&lt;=EDATE($D323,'Summary&amp;Assumptions'!$G$32))*$B323+AND(AW$56&lt;'Summary&amp;Assumptions'!$J$31,AW$47&gt;=$FO323,AW$47&lt;=$FP323)*(('Summary&amp;Assumptions'!$H$25*$C323)*(1+'Summary&amp;Assumptions'!$J$29)^(AW$46-1))+AND(AW$56&lt;'Summary&amp;Assumptions'!$J$31,AW$47&gt;=$FQ323,AW$47&lt;=$FR323)*(('Summary&amp;Assumptions'!$H$25*$C323)*(1+'Summary&amp;Assumptions'!$J$29)^(AW$46-1))</f>
        <v>0</v>
      </c>
      <c r="AS323" s="588">
        <f>AND(AX$55&gt;0,SUM($E323:AR323)&lt;'Summary&amp;Assumptions'!$G$32*$B323,$D323&gt;='Summary&amp;Assumptions'!$D$17,AX$47&gt;=$D323,AX$47&lt;=EDATE($D323,'Summary&amp;Assumptions'!$G$32))*$B323+AND(AX$56&lt;'Summary&amp;Assumptions'!$J$31,AX$47&gt;=$FO323,AX$47&lt;=$FP323)*(('Summary&amp;Assumptions'!$H$25*$C323)*(1+'Summary&amp;Assumptions'!$J$29)^(AX$46-1))+AND(AX$56&lt;'Summary&amp;Assumptions'!$J$31,AX$47&gt;=$FQ323,AX$47&lt;=$FR323)*(('Summary&amp;Assumptions'!$H$25*$C323)*(1+'Summary&amp;Assumptions'!$J$29)^(AX$46-1))</f>
        <v>0</v>
      </c>
      <c r="AT323" s="588">
        <f>AND(AY$55&gt;0,SUM($E323:AS323)&lt;'Summary&amp;Assumptions'!$G$32*$B323,$D323&gt;='Summary&amp;Assumptions'!$D$17,AY$47&gt;=$D323,AY$47&lt;=EDATE($D323,'Summary&amp;Assumptions'!$G$32))*$B323+AND(AY$56&lt;'Summary&amp;Assumptions'!$J$31,AY$47&gt;=$FO323,AY$47&lt;=$FP323)*(('Summary&amp;Assumptions'!$H$25*$C323)*(1+'Summary&amp;Assumptions'!$J$29)^(AY$46-1))+AND(AY$56&lt;'Summary&amp;Assumptions'!$J$31,AY$47&gt;=$FQ323,AY$47&lt;=$FR323)*(('Summary&amp;Assumptions'!$H$25*$C323)*(1+'Summary&amp;Assumptions'!$J$29)^(AY$46-1))</f>
        <v>0</v>
      </c>
      <c r="AU323" s="588">
        <f>AND(AZ$55&gt;0,SUM($E323:AT323)&lt;'Summary&amp;Assumptions'!$G$32*$B323,$D323&gt;='Summary&amp;Assumptions'!$D$17,AZ$47&gt;=$D323,AZ$47&lt;=EDATE($D323,'Summary&amp;Assumptions'!$G$32))*$B323+AND(AZ$56&lt;'Summary&amp;Assumptions'!$J$31,AZ$47&gt;=$FO323,AZ$47&lt;=$FP323)*(('Summary&amp;Assumptions'!$H$25*$C323)*(1+'Summary&amp;Assumptions'!$J$29)^(AZ$46-1))+AND(AZ$56&lt;'Summary&amp;Assumptions'!$J$31,AZ$47&gt;=$FQ323,AZ$47&lt;=$FR323)*(('Summary&amp;Assumptions'!$H$25*$C323)*(1+'Summary&amp;Assumptions'!$J$29)^(AZ$46-1))</f>
        <v>0</v>
      </c>
      <c r="AV323" s="588">
        <f>AND(BA$55&gt;0,SUM($E323:AU323)&lt;'Summary&amp;Assumptions'!$G$32*$B323,$D323&gt;='Summary&amp;Assumptions'!$D$17,BA$47&gt;=$D323,BA$47&lt;=EDATE($D323,'Summary&amp;Assumptions'!$G$32))*$B323+AND(BA$56&lt;'Summary&amp;Assumptions'!$J$31,BA$47&gt;=$FO323,BA$47&lt;=$FP323)*(('Summary&amp;Assumptions'!$H$25*$C323)*(1+'Summary&amp;Assumptions'!$J$29)^(BA$46-1))+AND(BA$56&lt;'Summary&amp;Assumptions'!$J$31,BA$47&gt;=$FQ323,BA$47&lt;=$FR323)*(('Summary&amp;Assumptions'!$H$25*$C323)*(1+'Summary&amp;Assumptions'!$J$29)^(BA$46-1))</f>
        <v>0</v>
      </c>
      <c r="AW323" s="588">
        <f>AND(BB$55&gt;0,SUM($E323:AV323)&lt;'Summary&amp;Assumptions'!$G$32*$B323,$D323&gt;='Summary&amp;Assumptions'!$D$17,BB$47&gt;=$D323,BB$47&lt;=EDATE($D323,'Summary&amp;Assumptions'!$G$32))*$B323+AND(BB$56&lt;'Summary&amp;Assumptions'!$J$31,BB$47&gt;=$FO323,BB$47&lt;=$FP323)*(('Summary&amp;Assumptions'!$H$25*$C323)*(1+'Summary&amp;Assumptions'!$J$29)^(BB$46-1))+AND(BB$56&lt;'Summary&amp;Assumptions'!$J$31,BB$47&gt;=$FQ323,BB$47&lt;=$FR323)*(('Summary&amp;Assumptions'!$H$25*$C323)*(1+'Summary&amp;Assumptions'!$J$29)^(BB$46-1))</f>
        <v>0</v>
      </c>
      <c r="AX323" s="588">
        <f>AND(BC$55&gt;0,SUM($E323:AW323)&lt;'Summary&amp;Assumptions'!$G$32*$B323,$D323&gt;='Summary&amp;Assumptions'!$D$17,BC$47&gt;=$D323,BC$47&lt;=EDATE($D323,'Summary&amp;Assumptions'!$G$32))*$B323+AND(BC$56&lt;'Summary&amp;Assumptions'!$J$31,BC$47&gt;=$FO323,BC$47&lt;=$FP323)*(('Summary&amp;Assumptions'!$H$25*$C323)*(1+'Summary&amp;Assumptions'!$J$29)^(BC$46-1))+AND(BC$56&lt;'Summary&amp;Assumptions'!$J$31,BC$47&gt;=$FQ323,BC$47&lt;=$FR323)*(('Summary&amp;Assumptions'!$H$25*$C323)*(1+'Summary&amp;Assumptions'!$J$29)^(BC$46-1))</f>
        <v>0</v>
      </c>
      <c r="AY323" s="588">
        <f>AND(BD$55&gt;0,SUM($E323:AX323)&lt;'Summary&amp;Assumptions'!$G$32*$B323,$D323&gt;='Summary&amp;Assumptions'!$D$17,BD$47&gt;=$D323,BD$47&lt;=EDATE($D323,'Summary&amp;Assumptions'!$G$32))*$B323+AND(BD$56&lt;'Summary&amp;Assumptions'!$J$31,BD$47&gt;=$FO323,BD$47&lt;=$FP323)*(('Summary&amp;Assumptions'!$H$25*$C323)*(1+'Summary&amp;Assumptions'!$J$29)^(BD$46-1))+AND(BD$56&lt;'Summary&amp;Assumptions'!$J$31,BD$47&gt;=$FQ323,BD$47&lt;=$FR323)*(('Summary&amp;Assumptions'!$H$25*$C323)*(1+'Summary&amp;Assumptions'!$J$29)^(BD$46-1))</f>
        <v>0</v>
      </c>
      <c r="AZ323" s="588">
        <f>AND(BE$55&gt;0,SUM($E323:AY323)&lt;'Summary&amp;Assumptions'!$G$32*$B323,$D323&gt;='Summary&amp;Assumptions'!$D$17,BE$47&gt;=$D323,BE$47&lt;=EDATE($D323,'Summary&amp;Assumptions'!$G$32))*$B323+AND(BE$56&lt;'Summary&amp;Assumptions'!$J$31,BE$47&gt;=$FO323,BE$47&lt;=$FP323)*(('Summary&amp;Assumptions'!$H$25*$C323)*(1+'Summary&amp;Assumptions'!$J$29)^(BE$46-1))+AND(BE$56&lt;'Summary&amp;Assumptions'!$J$31,BE$47&gt;=$FQ323,BE$47&lt;=$FR323)*(('Summary&amp;Assumptions'!$H$25*$C323)*(1+'Summary&amp;Assumptions'!$J$29)^(BE$46-1))</f>
        <v>0</v>
      </c>
      <c r="BA323" s="588">
        <f>AND(BF$55&gt;0,SUM($E323:AZ323)&lt;'Summary&amp;Assumptions'!$G$32*$B323,$D323&gt;='Summary&amp;Assumptions'!$D$17,BF$47&gt;=$D323,BF$47&lt;=EDATE($D323,'Summary&amp;Assumptions'!$G$32))*$B323+AND(BF$56&lt;'Summary&amp;Assumptions'!$J$31,BF$47&gt;=$FO323,BF$47&lt;=$FP323)*(('Summary&amp;Assumptions'!$H$25*$C323)*(1+'Summary&amp;Assumptions'!$J$29)^(BF$46-1))+AND(BF$56&lt;'Summary&amp;Assumptions'!$J$31,BF$47&gt;=$FQ323,BF$47&lt;=$FR323)*(('Summary&amp;Assumptions'!$H$25*$C323)*(1+'Summary&amp;Assumptions'!$J$29)^(BF$46-1))</f>
        <v>0</v>
      </c>
      <c r="BB323" s="588">
        <f>AND(BG$55&gt;0,SUM($E323:BA323)&lt;'Summary&amp;Assumptions'!$G$32*$B323,$D323&gt;='Summary&amp;Assumptions'!$D$17,BG$47&gt;=$D323,BG$47&lt;=EDATE($D323,'Summary&amp;Assumptions'!$G$32))*$B323+AND(BG$56&lt;'Summary&amp;Assumptions'!$J$31,BG$47&gt;=$FO323,BG$47&lt;=$FP323)*(('Summary&amp;Assumptions'!$H$25*$C323)*(1+'Summary&amp;Assumptions'!$J$29)^(BG$46-1))+AND(BG$56&lt;'Summary&amp;Assumptions'!$J$31,BG$47&gt;=$FQ323,BG$47&lt;=$FR323)*(('Summary&amp;Assumptions'!$H$25*$C323)*(1+'Summary&amp;Assumptions'!$J$29)^(BG$46-1))</f>
        <v>0</v>
      </c>
      <c r="BC323" s="588">
        <f>AND(BH$55&gt;0,SUM($E323:BB323)&lt;'Summary&amp;Assumptions'!$G$32*$B323,$D323&gt;='Summary&amp;Assumptions'!$D$17,BH$47&gt;=$D323,BH$47&lt;=EDATE($D323,'Summary&amp;Assumptions'!$G$32))*$B323+AND(BH$56&lt;'Summary&amp;Assumptions'!$J$31,BH$47&gt;=$FO323,BH$47&lt;=$FP323)*(('Summary&amp;Assumptions'!$H$25*$C323)*(1+'Summary&amp;Assumptions'!$J$29)^(BH$46-1))+AND(BH$56&lt;'Summary&amp;Assumptions'!$J$31,BH$47&gt;=$FQ323,BH$47&lt;=$FR323)*(('Summary&amp;Assumptions'!$H$25*$C323)*(1+'Summary&amp;Assumptions'!$J$29)^(BH$46-1))</f>
        <v>0</v>
      </c>
      <c r="BD323" s="588">
        <f>AND(BI$55&gt;0,SUM($E323:BC323)&lt;'Summary&amp;Assumptions'!$G$32*$B323,$D323&gt;='Summary&amp;Assumptions'!$D$17,BI$47&gt;=$D323,BI$47&lt;=EDATE($D323,'Summary&amp;Assumptions'!$G$32))*$B323+AND(BI$56&lt;'Summary&amp;Assumptions'!$J$31,BI$47&gt;=$FO323,BI$47&lt;=$FP323)*(('Summary&amp;Assumptions'!$H$25*$C323)*(1+'Summary&amp;Assumptions'!$J$29)^(BI$46-1))+AND(BI$56&lt;'Summary&amp;Assumptions'!$J$31,BI$47&gt;=$FQ323,BI$47&lt;=$FR323)*(('Summary&amp;Assumptions'!$H$25*$C323)*(1+'Summary&amp;Assumptions'!$J$29)^(BI$46-1))</f>
        <v>0</v>
      </c>
      <c r="BE323" s="588">
        <f>AND(BJ$55&gt;0,SUM($E323:BD323)&lt;'Summary&amp;Assumptions'!$G$32*$B323,$D323&gt;='Summary&amp;Assumptions'!$D$17,BJ$47&gt;=$D323,BJ$47&lt;=EDATE($D323,'Summary&amp;Assumptions'!$G$32))*$B323+AND(BJ$56&lt;'Summary&amp;Assumptions'!$J$31,BJ$47&gt;=$FO323,BJ$47&lt;=$FP323)*(('Summary&amp;Assumptions'!$H$25*$C323)*(1+'Summary&amp;Assumptions'!$J$29)^(BJ$46-1))+AND(BJ$56&lt;'Summary&amp;Assumptions'!$J$31,BJ$47&gt;=$FQ323,BJ$47&lt;=$FR323)*(('Summary&amp;Assumptions'!$H$25*$C323)*(1+'Summary&amp;Assumptions'!$J$29)^(BJ$46-1))</f>
        <v>0</v>
      </c>
      <c r="BF323" s="588">
        <f>AND(BK$55&gt;0,SUM($E323:BE323)&lt;'Summary&amp;Assumptions'!$G$32*$B323,$D323&gt;='Summary&amp;Assumptions'!$D$17,BK$47&gt;=$D323,BK$47&lt;=EDATE($D323,'Summary&amp;Assumptions'!$G$32))*$B323+AND(BK$56&lt;'Summary&amp;Assumptions'!$J$31,BK$47&gt;=$FO323,BK$47&lt;=$FP323)*(('Summary&amp;Assumptions'!$H$25*$C323)*(1+'Summary&amp;Assumptions'!$J$29)^(BK$46-1))+AND(BK$56&lt;'Summary&amp;Assumptions'!$J$31,BK$47&gt;=$FQ323,BK$47&lt;=$FR323)*(('Summary&amp;Assumptions'!$H$25*$C323)*(1+'Summary&amp;Assumptions'!$J$29)^(BK$46-1))</f>
        <v>0</v>
      </c>
      <c r="BG323" s="588">
        <f>AND(BL$55&gt;0,SUM($E323:BF323)&lt;'Summary&amp;Assumptions'!$G$32*$B323,$D323&gt;='Summary&amp;Assumptions'!$D$17,BL$47&gt;=$D323,BL$47&lt;=EDATE($D323,'Summary&amp;Assumptions'!$G$32))*$B323+AND(BL$56&lt;'Summary&amp;Assumptions'!$J$31,BL$47&gt;=$FO323,BL$47&lt;=$FP323)*(('Summary&amp;Assumptions'!$H$25*$C323)*(1+'Summary&amp;Assumptions'!$J$29)^(BL$46-1))+AND(BL$56&lt;'Summary&amp;Assumptions'!$J$31,BL$47&gt;=$FQ323,BL$47&lt;=$FR323)*(('Summary&amp;Assumptions'!$H$25*$C323)*(1+'Summary&amp;Assumptions'!$J$29)^(BL$46-1))</f>
        <v>0</v>
      </c>
      <c r="BH323" s="588">
        <f>AND(BM$55&gt;0,SUM($E323:BG323)&lt;'Summary&amp;Assumptions'!$G$32*$B323,$D323&gt;='Summary&amp;Assumptions'!$D$17,BM$47&gt;=$D323,BM$47&lt;=EDATE($D323,'Summary&amp;Assumptions'!$G$32))*$B323+AND(BM$56&lt;'Summary&amp;Assumptions'!$J$31,BM$47&gt;=$FO323,BM$47&lt;=$FP323)*(('Summary&amp;Assumptions'!$H$25*$C323)*(1+'Summary&amp;Assumptions'!$J$29)^(BM$46-1))+AND(BM$56&lt;'Summary&amp;Assumptions'!$J$31,BM$47&gt;=$FQ323,BM$47&lt;=$FR323)*(('Summary&amp;Assumptions'!$H$25*$C323)*(1+'Summary&amp;Assumptions'!$J$29)^(BM$46-1))</f>
        <v>0</v>
      </c>
      <c r="BI323" s="588">
        <f>AND(BN$55&gt;0,SUM($E323:BH323)&lt;'Summary&amp;Assumptions'!$G$32*$B323,$D323&gt;='Summary&amp;Assumptions'!$D$17,BN$47&gt;=$D323,BN$47&lt;=EDATE($D323,'Summary&amp;Assumptions'!$G$32))*$B323+AND(BN$56&lt;'Summary&amp;Assumptions'!$J$31,BN$47&gt;=$FO323,BN$47&lt;=$FP323)*(('Summary&amp;Assumptions'!$H$25*$C323)*(1+'Summary&amp;Assumptions'!$J$29)^(BN$46-1))+AND(BN$56&lt;'Summary&amp;Assumptions'!$J$31,BN$47&gt;=$FQ323,BN$47&lt;=$FR323)*(('Summary&amp;Assumptions'!$H$25*$C323)*(1+'Summary&amp;Assumptions'!$J$29)^(BN$46-1))</f>
        <v>0</v>
      </c>
      <c r="BJ323" s="588">
        <f>AND(BO$55&gt;0,SUM($E323:BI323)&lt;'Summary&amp;Assumptions'!$G$32*$B323,$D323&gt;='Summary&amp;Assumptions'!$D$17,BO$47&gt;=$D323,BO$47&lt;=EDATE($D323,'Summary&amp;Assumptions'!$G$32))*$B323+AND(BO$56&lt;'Summary&amp;Assumptions'!$J$31,BO$47&gt;=$FO323,BO$47&lt;=$FP323)*(('Summary&amp;Assumptions'!$H$25*$C323)*(1+'Summary&amp;Assumptions'!$J$29)^(BO$46-1))+AND(BO$56&lt;'Summary&amp;Assumptions'!$J$31,BO$47&gt;=$FQ323,BO$47&lt;=$FR323)*(('Summary&amp;Assumptions'!$H$25*$C323)*(1+'Summary&amp;Assumptions'!$J$29)^(BO$46-1))</f>
        <v>0</v>
      </c>
      <c r="BK323" s="588">
        <f>AND(BP$55&gt;0,SUM($E323:BJ323)&lt;'Summary&amp;Assumptions'!$G$32*$B323,$D323&gt;='Summary&amp;Assumptions'!$D$17,BP$47&gt;=$D323,BP$47&lt;=EDATE($D323,'Summary&amp;Assumptions'!$G$32))*$B323+AND(BP$56&lt;'Summary&amp;Assumptions'!$J$31,BP$47&gt;=$FO323,BP$47&lt;=$FP323)*(('Summary&amp;Assumptions'!$H$25*$C323)*(1+'Summary&amp;Assumptions'!$J$29)^(BP$46-1))+AND(BP$56&lt;'Summary&amp;Assumptions'!$J$31,BP$47&gt;=$FQ323,BP$47&lt;=$FR323)*(('Summary&amp;Assumptions'!$H$25*$C323)*(1+'Summary&amp;Assumptions'!$J$29)^(BP$46-1))</f>
        <v>0</v>
      </c>
      <c r="BL323" s="588">
        <f>AND(BQ$55&gt;0,SUM($E323:BK323)&lt;'Summary&amp;Assumptions'!$G$32*$B323,$D323&gt;='Summary&amp;Assumptions'!$D$17,BQ$47&gt;=$D323,BQ$47&lt;=EDATE($D323,'Summary&amp;Assumptions'!$G$32))*$B323+AND(BQ$56&lt;'Summary&amp;Assumptions'!$J$31,BQ$47&gt;=$FO323,BQ$47&lt;=$FP323)*(('Summary&amp;Assumptions'!$H$25*$C323)*(1+'Summary&amp;Assumptions'!$J$29)^(BQ$46-1))+AND(BQ$56&lt;'Summary&amp;Assumptions'!$J$31,BQ$47&gt;=$FQ323,BQ$47&lt;=$FR323)*(('Summary&amp;Assumptions'!$H$25*$C323)*(1+'Summary&amp;Assumptions'!$J$29)^(BQ$46-1))</f>
        <v>0</v>
      </c>
      <c r="BM323" s="588">
        <f>AND(BR$55&gt;0,SUM($E323:BL323)&lt;'Summary&amp;Assumptions'!$G$32*$B323,$D323&gt;='Summary&amp;Assumptions'!$D$17,BR$47&gt;=$D323,BR$47&lt;=EDATE($D323,'Summary&amp;Assumptions'!$G$32))*$B323+AND(BR$56&lt;'Summary&amp;Assumptions'!$J$31,BR$47&gt;=$FO323,BR$47&lt;=$FP323)*(('Summary&amp;Assumptions'!$H$25*$C323)*(1+'Summary&amp;Assumptions'!$J$29)^(BR$46-1))+AND(BR$56&lt;'Summary&amp;Assumptions'!$J$31,BR$47&gt;=$FQ323,BR$47&lt;=$FR323)*(('Summary&amp;Assumptions'!$H$25*$C323)*(1+'Summary&amp;Assumptions'!$J$29)^(BR$46-1))</f>
        <v>0</v>
      </c>
      <c r="BN323" s="588">
        <f>AND(BS$55&gt;0,SUM($E323:BM323)&lt;'Summary&amp;Assumptions'!$G$32*$B323,$D323&gt;='Summary&amp;Assumptions'!$D$17,BS$47&gt;=$D323,BS$47&lt;=EDATE($D323,'Summary&amp;Assumptions'!$G$32))*$B323+AND(BS$56&lt;'Summary&amp;Assumptions'!$J$31,BS$47&gt;=$FO323,BS$47&lt;=$FP323)*(('Summary&amp;Assumptions'!$H$25*$C323)*(1+'Summary&amp;Assumptions'!$J$29)^(BS$46-1))+AND(BS$56&lt;'Summary&amp;Assumptions'!$J$31,BS$47&gt;=$FQ323,BS$47&lt;=$FR323)*(('Summary&amp;Assumptions'!$H$25*$C323)*(1+'Summary&amp;Assumptions'!$J$29)^(BS$46-1))</f>
        <v>0</v>
      </c>
      <c r="BO323" s="588">
        <f>AND(BT$55&gt;0,SUM($E323:BN323)&lt;'Summary&amp;Assumptions'!$G$32*$B323,$D323&gt;='Summary&amp;Assumptions'!$D$17,BT$47&gt;=$D323,BT$47&lt;=EDATE($D323,'Summary&amp;Assumptions'!$G$32))*$B323+AND(BT$56&lt;'Summary&amp;Assumptions'!$J$31,BT$47&gt;=$FO323,BT$47&lt;=$FP323)*(('Summary&amp;Assumptions'!$H$25*$C323)*(1+'Summary&amp;Assumptions'!$J$29)^(BT$46-1))+AND(BT$56&lt;'Summary&amp;Assumptions'!$J$31,BT$47&gt;=$FQ323,BT$47&lt;=$FR323)*(('Summary&amp;Assumptions'!$H$25*$C323)*(1+'Summary&amp;Assumptions'!$J$29)^(BT$46-1))</f>
        <v>0</v>
      </c>
      <c r="BP323" s="588">
        <f>AND(BU$55&gt;0,SUM($E323:BO323)&lt;'Summary&amp;Assumptions'!$G$32*$B323,$D323&gt;='Summary&amp;Assumptions'!$D$17,BU$47&gt;=$D323,BU$47&lt;=EDATE($D323,'Summary&amp;Assumptions'!$G$32))*$B323+AND(BU$56&lt;'Summary&amp;Assumptions'!$J$31,BU$47&gt;=$FO323,BU$47&lt;=$FP323)*(('Summary&amp;Assumptions'!$H$25*$C323)*(1+'Summary&amp;Assumptions'!$J$29)^(BU$46-1))+AND(BU$56&lt;'Summary&amp;Assumptions'!$J$31,BU$47&gt;=$FQ323,BU$47&lt;=$FR323)*(('Summary&amp;Assumptions'!$H$25*$C323)*(1+'Summary&amp;Assumptions'!$J$29)^(BU$46-1))</f>
        <v>0</v>
      </c>
      <c r="BQ323" s="588">
        <f>AND(BV$55&gt;0,SUM($E323:BP323)&lt;'Summary&amp;Assumptions'!$G$32*$B323,$D323&gt;='Summary&amp;Assumptions'!$D$17,BV$47&gt;=$D323,BV$47&lt;=EDATE($D323,'Summary&amp;Assumptions'!$G$32))*$B323+AND(BV$56&lt;'Summary&amp;Assumptions'!$J$31,BV$47&gt;=$FO323,BV$47&lt;=$FP323)*(('Summary&amp;Assumptions'!$H$25*$C323)*(1+'Summary&amp;Assumptions'!$J$29)^(BV$46-1))+AND(BV$56&lt;'Summary&amp;Assumptions'!$J$31,BV$47&gt;=$FQ323,BV$47&lt;=$FR323)*(('Summary&amp;Assumptions'!$H$25*$C323)*(1+'Summary&amp;Assumptions'!$J$29)^(BV$46-1))</f>
        <v>0</v>
      </c>
      <c r="BR323" s="588">
        <f>AND(BW$55&gt;0,SUM($E323:BQ323)&lt;'Summary&amp;Assumptions'!$G$32*$B323,$D323&gt;='Summary&amp;Assumptions'!$D$17,BW$47&gt;=$D323,BW$47&lt;=EDATE($D323,'Summary&amp;Assumptions'!$G$32))*$B323+AND(BW$56&lt;'Summary&amp;Assumptions'!$J$31,BW$47&gt;=$FO323,BW$47&lt;=$FP323)*(('Summary&amp;Assumptions'!$H$25*$C323)*(1+'Summary&amp;Assumptions'!$J$29)^(BW$46-1))+AND(BW$56&lt;'Summary&amp;Assumptions'!$J$31,BW$47&gt;=$FQ323,BW$47&lt;=$FR323)*(('Summary&amp;Assumptions'!$H$25*$C323)*(1+'Summary&amp;Assumptions'!$J$29)^(BW$46-1))</f>
        <v>0</v>
      </c>
      <c r="BS323" s="588">
        <f>AND(BX$55&gt;0,SUM($E323:BR323)&lt;'Summary&amp;Assumptions'!$G$32*$B323,$D323&gt;='Summary&amp;Assumptions'!$D$17,BX$47&gt;=$D323,BX$47&lt;=EDATE($D323,'Summary&amp;Assumptions'!$G$32))*$B323+AND(BX$56&lt;'Summary&amp;Assumptions'!$J$31,BX$47&gt;=$FO323,BX$47&lt;=$FP323)*(('Summary&amp;Assumptions'!$H$25*$C323)*(1+'Summary&amp;Assumptions'!$J$29)^(BX$46-1))+AND(BX$56&lt;'Summary&amp;Assumptions'!$J$31,BX$47&gt;=$FQ323,BX$47&lt;=$FR323)*(('Summary&amp;Assumptions'!$H$25*$C323)*(1+'Summary&amp;Assumptions'!$J$29)^(BX$46-1))</f>
        <v>0</v>
      </c>
      <c r="BT323" s="588">
        <f>AND(BY$55&gt;0,SUM($E323:BS323)&lt;'Summary&amp;Assumptions'!$G$32*$B323,$D323&gt;='Summary&amp;Assumptions'!$D$17,BY$47&gt;=$D323,BY$47&lt;=EDATE($D323,'Summary&amp;Assumptions'!$G$32))*$B323+AND(BY$56&lt;'Summary&amp;Assumptions'!$J$31,BY$47&gt;=$FO323,BY$47&lt;=$FP323)*(('Summary&amp;Assumptions'!$H$25*$C323)*(1+'Summary&amp;Assumptions'!$J$29)^(BY$46-1))+AND(BY$56&lt;'Summary&amp;Assumptions'!$J$31,BY$47&gt;=$FQ323,BY$47&lt;=$FR323)*(('Summary&amp;Assumptions'!$H$25*$C323)*(1+'Summary&amp;Assumptions'!$J$29)^(BY$46-1))</f>
        <v>0</v>
      </c>
      <c r="BU323" s="588">
        <f>AND(BZ$55&gt;0,SUM($E323:BT323)&lt;'Summary&amp;Assumptions'!$G$32*$B323,$D323&gt;='Summary&amp;Assumptions'!$D$17,BZ$47&gt;=$D323,BZ$47&lt;=EDATE($D323,'Summary&amp;Assumptions'!$G$32))*$B323+AND(BZ$56&lt;'Summary&amp;Assumptions'!$J$31,BZ$47&gt;=$FO323,BZ$47&lt;=$FP323)*(('Summary&amp;Assumptions'!$H$25*$C323)*(1+'Summary&amp;Assumptions'!$J$29)^(BZ$46-1))+AND(BZ$56&lt;'Summary&amp;Assumptions'!$J$31,BZ$47&gt;=$FQ323,BZ$47&lt;=$FR323)*(('Summary&amp;Assumptions'!$H$25*$C323)*(1+'Summary&amp;Assumptions'!$J$29)^(BZ$46-1))</f>
        <v>0</v>
      </c>
      <c r="BV323" s="588">
        <f>AND(CA$55&gt;0,SUM($E323:BU323)&lt;'Summary&amp;Assumptions'!$G$32*$B323,$D323&gt;='Summary&amp;Assumptions'!$D$17,CA$47&gt;=$D323,CA$47&lt;=EDATE($D323,'Summary&amp;Assumptions'!$G$32))*$B323+AND(CA$56&lt;'Summary&amp;Assumptions'!$J$31,CA$47&gt;=$FO323,CA$47&lt;=$FP323)*(('Summary&amp;Assumptions'!$H$25*$C323)*(1+'Summary&amp;Assumptions'!$J$29)^(CA$46-1))+AND(CA$56&lt;'Summary&amp;Assumptions'!$J$31,CA$47&gt;=$FQ323,CA$47&lt;=$FR323)*(('Summary&amp;Assumptions'!$H$25*$C323)*(1+'Summary&amp;Assumptions'!$J$29)^(CA$46-1))</f>
        <v>0</v>
      </c>
      <c r="BW323" s="588">
        <f>AND(CB$55&gt;0,SUM($E323:BV323)&lt;'Summary&amp;Assumptions'!$G$32*$B323,$D323&gt;='Summary&amp;Assumptions'!$D$17,CB$47&gt;=$D323,CB$47&lt;=EDATE($D323,'Summary&amp;Assumptions'!$G$32))*$B323+AND(CB$56&lt;'Summary&amp;Assumptions'!$J$31,CB$47&gt;=$FO323,CB$47&lt;=$FP323)*(('Summary&amp;Assumptions'!$H$25*$C323)*(1+'Summary&amp;Assumptions'!$J$29)^(CB$46-1))+AND(CB$56&lt;'Summary&amp;Assumptions'!$J$31,CB$47&gt;=$FQ323,CB$47&lt;=$FR323)*(('Summary&amp;Assumptions'!$H$25*$C323)*(1+'Summary&amp;Assumptions'!$J$29)^(CB$46-1))</f>
        <v>0</v>
      </c>
      <c r="BX323" s="588">
        <f>AND(CC$55&gt;0,SUM($E323:BW323)&lt;'Summary&amp;Assumptions'!$G$32*$B323,$D323&gt;='Summary&amp;Assumptions'!$D$17,CC$47&gt;=$D323,CC$47&lt;=EDATE($D323,'Summary&amp;Assumptions'!$G$32))*$B323+AND(CC$56&lt;'Summary&amp;Assumptions'!$J$31,CC$47&gt;=$FO323,CC$47&lt;=$FP323)*(('Summary&amp;Assumptions'!$H$25*$C323)*(1+'Summary&amp;Assumptions'!$J$29)^(CC$46-1))+AND(CC$56&lt;'Summary&amp;Assumptions'!$J$31,CC$47&gt;=$FQ323,CC$47&lt;=$FR323)*(('Summary&amp;Assumptions'!$H$25*$C323)*(1+'Summary&amp;Assumptions'!$J$29)^(CC$46-1))</f>
        <v>0</v>
      </c>
      <c r="BY323" s="588">
        <f>AND(CD$55&gt;0,SUM($E323:BX323)&lt;'Summary&amp;Assumptions'!$G$32*$B323,$D323&gt;='Summary&amp;Assumptions'!$D$17,CD$47&gt;=$D323,CD$47&lt;=EDATE($D323,'Summary&amp;Assumptions'!$G$32))*$B323+AND(CD$56&lt;'Summary&amp;Assumptions'!$J$31,CD$47&gt;=$FO323,CD$47&lt;=$FP323)*(('Summary&amp;Assumptions'!$H$25*$C323)*(1+'Summary&amp;Assumptions'!$J$29)^(CD$46-1))+AND(CD$56&lt;'Summary&amp;Assumptions'!$J$31,CD$47&gt;=$FQ323,CD$47&lt;=$FR323)*(('Summary&amp;Assumptions'!$H$25*$C323)*(1+'Summary&amp;Assumptions'!$J$29)^(CD$46-1))</f>
        <v>0</v>
      </c>
      <c r="BZ323" s="588">
        <f>AND(CE$55&gt;0,SUM($E323:BY323)&lt;'Summary&amp;Assumptions'!$G$32*$B323,$D323&gt;='Summary&amp;Assumptions'!$D$17,CE$47&gt;=$D323,CE$47&lt;=EDATE($D323,'Summary&amp;Assumptions'!$G$32))*$B323+AND(CE$56&lt;'Summary&amp;Assumptions'!$J$31,CE$47&gt;=$FO323,CE$47&lt;=$FP323)*(('Summary&amp;Assumptions'!$H$25*$C323)*(1+'Summary&amp;Assumptions'!$J$29)^(CE$46-1))+AND(CE$56&lt;'Summary&amp;Assumptions'!$J$31,CE$47&gt;=$FQ323,CE$47&lt;=$FR323)*(('Summary&amp;Assumptions'!$H$25*$C323)*(1+'Summary&amp;Assumptions'!$J$29)^(CE$46-1))</f>
        <v>0</v>
      </c>
      <c r="CA323" s="588">
        <f>AND(CF$55&gt;0,SUM($E323:BZ323)&lt;'Summary&amp;Assumptions'!$G$32*$B323,$D323&gt;='Summary&amp;Assumptions'!$D$17,CF$47&gt;=$D323,CF$47&lt;=EDATE($D323,'Summary&amp;Assumptions'!$G$32))*$B323+AND(CF$56&lt;'Summary&amp;Assumptions'!$J$31,CF$47&gt;=$FO323,CF$47&lt;=$FP323)*(('Summary&amp;Assumptions'!$H$25*$C323)*(1+'Summary&amp;Assumptions'!$J$29)^(CF$46-1))+AND(CF$56&lt;'Summary&amp;Assumptions'!$J$31,CF$47&gt;=$FQ323,CF$47&lt;=$FR323)*(('Summary&amp;Assumptions'!$H$25*$C323)*(1+'Summary&amp;Assumptions'!$J$29)^(CF$46-1))</f>
        <v>0</v>
      </c>
      <c r="CB323" s="588">
        <f>AND(CG$55&gt;0,SUM($E323:CA323)&lt;'Summary&amp;Assumptions'!$G$32*$B323,$D323&gt;='Summary&amp;Assumptions'!$D$17,CG$47&gt;=$D323,CG$47&lt;=EDATE($D323,'Summary&amp;Assumptions'!$G$32))*$B323+AND(CG$56&lt;'Summary&amp;Assumptions'!$J$31,CG$47&gt;=$FO323,CG$47&lt;=$FP323)*(('Summary&amp;Assumptions'!$H$25*$C323)*(1+'Summary&amp;Assumptions'!$J$29)^(CG$46-1))+AND(CG$56&lt;'Summary&amp;Assumptions'!$J$31,CG$47&gt;=$FQ323,CG$47&lt;=$FR323)*(('Summary&amp;Assumptions'!$H$25*$C323)*(1+'Summary&amp;Assumptions'!$J$29)^(CG$46-1))</f>
        <v>0</v>
      </c>
      <c r="CC323" s="588">
        <f>AND(CH$55&gt;0,SUM($E323:CB323)&lt;'Summary&amp;Assumptions'!$G$32*$B323,$D323&gt;='Summary&amp;Assumptions'!$D$17,CH$47&gt;=$D323,CH$47&lt;=EDATE($D323,'Summary&amp;Assumptions'!$G$32))*$B323+AND(CH$56&lt;'Summary&amp;Assumptions'!$J$31,CH$47&gt;=$FO323,CH$47&lt;=$FP323)*(('Summary&amp;Assumptions'!$H$25*$C323)*(1+'Summary&amp;Assumptions'!$J$29)^(CH$46-1))+AND(CH$56&lt;'Summary&amp;Assumptions'!$J$31,CH$47&gt;=$FQ323,CH$47&lt;=$FR323)*(('Summary&amp;Assumptions'!$H$25*$C323)*(1+'Summary&amp;Assumptions'!$J$29)^(CH$46-1))</f>
        <v>0</v>
      </c>
      <c r="CD323" s="588">
        <f>AND(CI$55&gt;0,SUM($E323:CC323)&lt;'Summary&amp;Assumptions'!$G$32*$B323,$D323&gt;='Summary&amp;Assumptions'!$D$17,CI$47&gt;=$D323,CI$47&lt;=EDATE($D323,'Summary&amp;Assumptions'!$G$32))*$B323+AND(CI$56&lt;'Summary&amp;Assumptions'!$J$31,CI$47&gt;=$FO323,CI$47&lt;=$FP323)*(('Summary&amp;Assumptions'!$H$25*$C323)*(1+'Summary&amp;Assumptions'!$J$29)^(CI$46-1))+AND(CI$56&lt;'Summary&amp;Assumptions'!$J$31,CI$47&gt;=$FQ323,CI$47&lt;=$FR323)*(('Summary&amp;Assumptions'!$H$25*$C323)*(1+'Summary&amp;Assumptions'!$J$29)^(CI$46-1))</f>
        <v>0</v>
      </c>
      <c r="CE323" s="588">
        <f>AND(CJ$55&gt;0,SUM($E323:CD323)&lt;'Summary&amp;Assumptions'!$G$32*$B323,$D323&gt;='Summary&amp;Assumptions'!$D$17,CJ$47&gt;=$D323,CJ$47&lt;=EDATE($D323,'Summary&amp;Assumptions'!$G$32))*$B323+AND(CJ$56&lt;'Summary&amp;Assumptions'!$J$31,CJ$47&gt;=$FO323,CJ$47&lt;=$FP323)*(('Summary&amp;Assumptions'!$H$25*$C323)*(1+'Summary&amp;Assumptions'!$J$29)^(CJ$46-1))+AND(CJ$56&lt;'Summary&amp;Assumptions'!$J$31,CJ$47&gt;=$FQ323,CJ$47&lt;=$FR323)*(('Summary&amp;Assumptions'!$H$25*$C323)*(1+'Summary&amp;Assumptions'!$J$29)^(CJ$46-1))</f>
        <v>0</v>
      </c>
      <c r="CF323" s="588">
        <f>AND(CK$55&gt;0,SUM($E323:CE323)&lt;'Summary&amp;Assumptions'!$G$32*$B323,$D323&gt;='Summary&amp;Assumptions'!$D$17,CK$47&gt;=$D323,CK$47&lt;=EDATE($D323,'Summary&amp;Assumptions'!$G$32))*$B323+AND(CK$56&lt;'Summary&amp;Assumptions'!$J$31,CK$47&gt;=$FO323,CK$47&lt;=$FP323)*(('Summary&amp;Assumptions'!$H$25*$C323)*(1+'Summary&amp;Assumptions'!$J$29)^(CK$46-1))+AND(CK$56&lt;'Summary&amp;Assumptions'!$J$31,CK$47&gt;=$FQ323,CK$47&lt;=$FR323)*(('Summary&amp;Assumptions'!$H$25*$C323)*(1+'Summary&amp;Assumptions'!$J$29)^(CK$46-1))</f>
        <v>0</v>
      </c>
      <c r="CG323" s="588">
        <f>AND(CL$55&gt;0,SUM($E323:CF323)&lt;'Summary&amp;Assumptions'!$G$32*$B323,$D323&gt;='Summary&amp;Assumptions'!$D$17,CL$47&gt;=$D323,CL$47&lt;=EDATE($D323,'Summary&amp;Assumptions'!$G$32))*$B323+AND(CL$56&lt;'Summary&amp;Assumptions'!$J$31,CL$47&gt;=$FO323,CL$47&lt;=$FP323)*(('Summary&amp;Assumptions'!$H$25*$C323)*(1+'Summary&amp;Assumptions'!$J$29)^(CL$46-1))+AND(CL$56&lt;'Summary&amp;Assumptions'!$J$31,CL$47&gt;=$FQ323,CL$47&lt;=$FR323)*(('Summary&amp;Assumptions'!$H$25*$C323)*(1+'Summary&amp;Assumptions'!$J$29)^(CL$46-1))</f>
        <v>0</v>
      </c>
      <c r="CH323" s="588">
        <f>AND(CM$55&gt;0,SUM($E323:CG323)&lt;'Summary&amp;Assumptions'!$G$32*$B323,$D323&gt;='Summary&amp;Assumptions'!$D$17,CM$47&gt;=$D323,CM$47&lt;=EDATE($D323,'Summary&amp;Assumptions'!$G$32))*$B323+AND(CM$56&lt;'Summary&amp;Assumptions'!$J$31,CM$47&gt;=$FO323,CM$47&lt;=$FP323)*(('Summary&amp;Assumptions'!$H$25*$C323)*(1+'Summary&amp;Assumptions'!$J$29)^(CM$46-1))+AND(CM$56&lt;'Summary&amp;Assumptions'!$J$31,CM$47&gt;=$FQ323,CM$47&lt;=$FR323)*(('Summary&amp;Assumptions'!$H$25*$C323)*(1+'Summary&amp;Assumptions'!$J$29)^(CM$46-1))</f>
        <v>0</v>
      </c>
      <c r="CI323" s="588">
        <f>AND(CN$55&gt;0,SUM($E323:CH323)&lt;'Summary&amp;Assumptions'!$G$32*$B323,$D323&gt;='Summary&amp;Assumptions'!$D$17,CN$47&gt;=$D323,CN$47&lt;=EDATE($D323,'Summary&amp;Assumptions'!$G$32))*$B323+AND(CN$56&lt;'Summary&amp;Assumptions'!$J$31,CN$47&gt;=$FO323,CN$47&lt;=$FP323)*(('Summary&amp;Assumptions'!$H$25*$C323)*(1+'Summary&amp;Assumptions'!$J$29)^(CN$46-1))+AND(CN$56&lt;'Summary&amp;Assumptions'!$J$31,CN$47&gt;=$FQ323,CN$47&lt;=$FR323)*(('Summary&amp;Assumptions'!$H$25*$C323)*(1+'Summary&amp;Assumptions'!$J$29)^(CN$46-1))</f>
        <v>0</v>
      </c>
      <c r="CJ323" s="588">
        <f>AND(CO$55&gt;0,SUM($E323:CI323)&lt;'Summary&amp;Assumptions'!$G$32*$B323,$D323&gt;='Summary&amp;Assumptions'!$D$17,CO$47&gt;=$D323,CO$47&lt;=EDATE($D323,'Summary&amp;Assumptions'!$G$32))*$B323+AND(CO$56&lt;'Summary&amp;Assumptions'!$J$31,CO$47&gt;=$FO323,CO$47&lt;=$FP323)*(('Summary&amp;Assumptions'!$H$25*$C323)*(1+'Summary&amp;Assumptions'!$J$29)^(CO$46-1))+AND(CO$56&lt;'Summary&amp;Assumptions'!$J$31,CO$47&gt;=$FQ323,CO$47&lt;=$FR323)*(('Summary&amp;Assumptions'!$H$25*$C323)*(1+'Summary&amp;Assumptions'!$J$29)^(CO$46-1))</f>
        <v>0</v>
      </c>
      <c r="CK323" s="588">
        <f>AND(CP$55&gt;0,SUM($E323:CJ323)&lt;'Summary&amp;Assumptions'!$G$32*$B323,$D323&gt;='Summary&amp;Assumptions'!$D$17,CP$47&gt;=$D323,CP$47&lt;=EDATE($D323,'Summary&amp;Assumptions'!$G$32))*$B323+AND(CP$56&lt;'Summary&amp;Assumptions'!$J$31,CP$47&gt;=$FO323,CP$47&lt;=$FP323)*(('Summary&amp;Assumptions'!$H$25*$C323)*(1+'Summary&amp;Assumptions'!$J$29)^(CP$46-1))+AND(CP$56&lt;'Summary&amp;Assumptions'!$J$31,CP$47&gt;=$FQ323,CP$47&lt;=$FR323)*(('Summary&amp;Assumptions'!$H$25*$C323)*(1+'Summary&amp;Assumptions'!$J$29)^(CP$46-1))</f>
        <v>0</v>
      </c>
      <c r="CL323" s="588">
        <f>AND(CQ$55&gt;0,SUM($E323:CK323)&lt;'Summary&amp;Assumptions'!$G$32*$B323,$D323&gt;='Summary&amp;Assumptions'!$D$17,CQ$47&gt;=$D323,CQ$47&lt;=EDATE($D323,'Summary&amp;Assumptions'!$G$32))*$B323+AND(CQ$56&lt;'Summary&amp;Assumptions'!$J$31,CQ$47&gt;=$FO323,CQ$47&lt;=$FP323)*(('Summary&amp;Assumptions'!$H$25*$C323)*(1+'Summary&amp;Assumptions'!$J$29)^(CQ$46-1))+AND(CQ$56&lt;'Summary&amp;Assumptions'!$J$31,CQ$47&gt;=$FQ323,CQ$47&lt;=$FR323)*(('Summary&amp;Assumptions'!$H$25*$C323)*(1+'Summary&amp;Assumptions'!$J$29)^(CQ$46-1))</f>
        <v>0</v>
      </c>
      <c r="CM323" s="588">
        <f>AND(CR$55&gt;0,SUM($E323:CL323)&lt;'Summary&amp;Assumptions'!$G$32*$B323,$D323&gt;='Summary&amp;Assumptions'!$D$17,CR$47&gt;=$D323,CR$47&lt;=EDATE($D323,'Summary&amp;Assumptions'!$G$32))*$B323+AND(CR$56&lt;'Summary&amp;Assumptions'!$J$31,CR$47&gt;=$FO323,CR$47&lt;=$FP323)*(('Summary&amp;Assumptions'!$H$25*$C323)*(1+'Summary&amp;Assumptions'!$J$29)^(CR$46-1))+AND(CR$56&lt;'Summary&amp;Assumptions'!$J$31,CR$47&gt;=$FQ323,CR$47&lt;=$FR323)*(('Summary&amp;Assumptions'!$H$25*$C323)*(1+'Summary&amp;Assumptions'!$J$29)^(CR$46-1))</f>
        <v>0</v>
      </c>
      <c r="CN323" s="588">
        <f>AND(CS$55&gt;0,SUM($E323:CM323)&lt;'Summary&amp;Assumptions'!$G$32*$B323,$D323&gt;='Summary&amp;Assumptions'!$D$17,CS$47&gt;=$D323,CS$47&lt;=EDATE($D323,'Summary&amp;Assumptions'!$G$32))*$B323+AND(CS$56&lt;'Summary&amp;Assumptions'!$J$31,CS$47&gt;=$FO323,CS$47&lt;=$FP323)*(('Summary&amp;Assumptions'!$H$25*$C323)*(1+'Summary&amp;Assumptions'!$J$29)^(CS$46-1))+AND(CS$56&lt;'Summary&amp;Assumptions'!$J$31,CS$47&gt;=$FQ323,CS$47&lt;=$FR323)*(('Summary&amp;Assumptions'!$H$25*$C323)*(1+'Summary&amp;Assumptions'!$J$29)^(CS$46-1))</f>
        <v>0</v>
      </c>
      <c r="CO323" s="588">
        <f>AND(CT$55&gt;0,SUM($E323:CN323)&lt;'Summary&amp;Assumptions'!$G$32*$B323,$D323&gt;='Summary&amp;Assumptions'!$D$17,CT$47&gt;=$D323,CT$47&lt;=EDATE($D323,'Summary&amp;Assumptions'!$G$32))*$B323+AND(CT$56&lt;'Summary&amp;Assumptions'!$J$31,CT$47&gt;=$FO323,CT$47&lt;=$FP323)*(('Summary&amp;Assumptions'!$H$25*$C323)*(1+'Summary&amp;Assumptions'!$J$29)^(CT$46-1))+AND(CT$56&lt;'Summary&amp;Assumptions'!$J$31,CT$47&gt;=$FQ323,CT$47&lt;=$FR323)*(('Summary&amp;Assumptions'!$H$25*$C323)*(1+'Summary&amp;Assumptions'!$J$29)^(CT$46-1))</f>
        <v>0</v>
      </c>
      <c r="CP323" s="588">
        <f>AND(CU$55&gt;0,SUM($E323:CO323)&lt;'Summary&amp;Assumptions'!$G$32*$B323,$D323&gt;='Summary&amp;Assumptions'!$D$17,CU$47&gt;=$D323,CU$47&lt;=EDATE($D323,'Summary&amp;Assumptions'!$G$32))*$B323+AND(CU$56&lt;'Summary&amp;Assumptions'!$J$31,CU$47&gt;=$FO323,CU$47&lt;=$FP323)*(('Summary&amp;Assumptions'!$H$25*$C323)*(1+'Summary&amp;Assumptions'!$J$29)^(CU$46-1))+AND(CU$56&lt;'Summary&amp;Assumptions'!$J$31,CU$47&gt;=$FQ323,CU$47&lt;=$FR323)*(('Summary&amp;Assumptions'!$H$25*$C323)*(1+'Summary&amp;Assumptions'!$J$29)^(CU$46-1))</f>
        <v>0</v>
      </c>
      <c r="CQ323" s="588">
        <f>AND(CV$55&gt;0,SUM($E323:CP323)&lt;'Summary&amp;Assumptions'!$G$32*$B323,$D323&gt;='Summary&amp;Assumptions'!$D$17,CV$47&gt;=$D323,CV$47&lt;=EDATE($D323,'Summary&amp;Assumptions'!$G$32))*$B323+AND(CV$56&lt;'Summary&amp;Assumptions'!$J$31,CV$47&gt;=$FO323,CV$47&lt;=$FP323)*(('Summary&amp;Assumptions'!$H$25*$C323)*(1+'Summary&amp;Assumptions'!$J$29)^(CV$46-1))+AND(CV$56&lt;'Summary&amp;Assumptions'!$J$31,CV$47&gt;=$FQ323,CV$47&lt;=$FR323)*(('Summary&amp;Assumptions'!$H$25*$C323)*(1+'Summary&amp;Assumptions'!$J$29)^(CV$46-1))</f>
        <v>0</v>
      </c>
      <c r="CR323" s="588">
        <f>AND(CW$55&gt;0,SUM($E323:CQ323)&lt;'Summary&amp;Assumptions'!$G$32*$B323,$D323&gt;='Summary&amp;Assumptions'!$D$17,CW$47&gt;=$D323,CW$47&lt;=EDATE($D323,'Summary&amp;Assumptions'!$G$32))*$B323+AND(CW$56&lt;'Summary&amp;Assumptions'!$J$31,CW$47&gt;=$FO323,CW$47&lt;=$FP323)*(('Summary&amp;Assumptions'!$H$25*$C323)*(1+'Summary&amp;Assumptions'!$J$29)^(CW$46-1))+AND(CW$56&lt;'Summary&amp;Assumptions'!$J$31,CW$47&gt;=$FQ323,CW$47&lt;=$FR323)*(('Summary&amp;Assumptions'!$H$25*$C323)*(1+'Summary&amp;Assumptions'!$J$29)^(CW$46-1))</f>
        <v>0</v>
      </c>
      <c r="CS323" s="588">
        <f>AND(CX$55&gt;0,SUM($E323:CR323)&lt;'Summary&amp;Assumptions'!$G$32*$B323,$D323&gt;='Summary&amp;Assumptions'!$D$17,CX$47&gt;=$D323,CX$47&lt;=EDATE($D323,'Summary&amp;Assumptions'!$G$32))*$B323+AND(CX$56&lt;'Summary&amp;Assumptions'!$J$31,CX$47&gt;=$FO323,CX$47&lt;=$FP323)*(('Summary&amp;Assumptions'!$H$25*$C323)*(1+'Summary&amp;Assumptions'!$J$29)^(CX$46-1))+AND(CX$56&lt;'Summary&amp;Assumptions'!$J$31,CX$47&gt;=$FQ323,CX$47&lt;=$FR323)*(('Summary&amp;Assumptions'!$H$25*$C323)*(1+'Summary&amp;Assumptions'!$J$29)^(CX$46-1))</f>
        <v>0</v>
      </c>
      <c r="CT323" s="588">
        <f>AND(CY$55&gt;0,SUM($E323:CS323)&lt;'Summary&amp;Assumptions'!$G$32*$B323,$D323&gt;='Summary&amp;Assumptions'!$D$17,CY$47&gt;=$D323,CY$47&lt;=EDATE($D323,'Summary&amp;Assumptions'!$G$32))*$B323+AND(CY$56&lt;'Summary&amp;Assumptions'!$J$31,CY$47&gt;=$FO323,CY$47&lt;=$FP323)*(('Summary&amp;Assumptions'!$H$25*$C323)*(1+'Summary&amp;Assumptions'!$J$29)^(CY$46-1))+AND(CY$56&lt;'Summary&amp;Assumptions'!$J$31,CY$47&gt;=$FQ323,CY$47&lt;=$FR323)*(('Summary&amp;Assumptions'!$H$25*$C323)*(1+'Summary&amp;Assumptions'!$J$29)^(CY$46-1))</f>
        <v>0</v>
      </c>
      <c r="CU323" s="588">
        <f>AND(CZ$55&gt;0,SUM($E323:CT323)&lt;'Summary&amp;Assumptions'!$G$32*$B323,$D323&gt;='Summary&amp;Assumptions'!$D$17,CZ$47&gt;=$D323,CZ$47&lt;=EDATE($D323,'Summary&amp;Assumptions'!$G$32))*$B323+AND(CZ$56&lt;'Summary&amp;Assumptions'!$J$31,CZ$47&gt;=$FO323,CZ$47&lt;=$FP323)*(('Summary&amp;Assumptions'!$H$25*$C323)*(1+'Summary&amp;Assumptions'!$J$29)^(CZ$46-1))+AND(CZ$56&lt;'Summary&amp;Assumptions'!$J$31,CZ$47&gt;=$FQ323,CZ$47&lt;=$FR323)*(('Summary&amp;Assumptions'!$H$25*$C323)*(1+'Summary&amp;Assumptions'!$J$29)^(CZ$46-1))</f>
        <v>0</v>
      </c>
      <c r="CV323" s="588">
        <f>AND(DA$55&gt;0,SUM($E323:CU323)&lt;'Summary&amp;Assumptions'!$G$32*$B323,$D323&gt;='Summary&amp;Assumptions'!$D$17,DA$47&gt;=$D323,DA$47&lt;=EDATE($D323,'Summary&amp;Assumptions'!$G$32))*$B323+AND(DA$56&lt;'Summary&amp;Assumptions'!$J$31,DA$47&gt;=$FO323,DA$47&lt;=$FP323)*(('Summary&amp;Assumptions'!$H$25*$C323)*(1+'Summary&amp;Assumptions'!$J$29)^(DA$46-1))+AND(DA$56&lt;'Summary&amp;Assumptions'!$J$31,DA$47&gt;=$FQ323,DA$47&lt;=$FR323)*(('Summary&amp;Assumptions'!$H$25*$C323)*(1+'Summary&amp;Assumptions'!$J$29)^(DA$46-1))</f>
        <v>0</v>
      </c>
      <c r="CW323" s="588">
        <f>AND(DB$55&gt;0,SUM($E323:CV323)&lt;'Summary&amp;Assumptions'!$G$32*$B323,$D323&gt;='Summary&amp;Assumptions'!$D$17,DB$47&gt;=$D323,DB$47&lt;=EDATE($D323,'Summary&amp;Assumptions'!$G$32))*$B323+AND(DB$56&lt;'Summary&amp;Assumptions'!$J$31,DB$47&gt;=$FO323,DB$47&lt;=$FP323)*(('Summary&amp;Assumptions'!$H$25*$C323)*(1+'Summary&amp;Assumptions'!$J$29)^(DB$46-1))+AND(DB$56&lt;'Summary&amp;Assumptions'!$J$31,DB$47&gt;=$FQ323,DB$47&lt;=$FR323)*(('Summary&amp;Assumptions'!$H$25*$C323)*(1+'Summary&amp;Assumptions'!$J$29)^(DB$46-1))</f>
        <v>0</v>
      </c>
      <c r="CX323" s="588">
        <f>AND(DC$55&gt;0,SUM($E323:CW323)&lt;'Summary&amp;Assumptions'!$G$32*$B323,$D323&gt;='Summary&amp;Assumptions'!$D$17,DC$47&gt;=$D323,DC$47&lt;=EDATE($D323,'Summary&amp;Assumptions'!$G$32))*$B323+AND(DC$56&lt;'Summary&amp;Assumptions'!$J$31,DC$47&gt;=$FO323,DC$47&lt;=$FP323)*(('Summary&amp;Assumptions'!$H$25*$C323)*(1+'Summary&amp;Assumptions'!$J$29)^(DC$46-1))+AND(DC$56&lt;'Summary&amp;Assumptions'!$J$31,DC$47&gt;=$FQ323,DC$47&lt;=$FR323)*(('Summary&amp;Assumptions'!$H$25*$C323)*(1+'Summary&amp;Assumptions'!$J$29)^(DC$46-1))</f>
        <v>0</v>
      </c>
      <c r="CY323" s="588">
        <f>AND(DD$55&gt;0,SUM($E323:CX323)&lt;'Summary&amp;Assumptions'!$G$32*$B323,$D323&gt;='Summary&amp;Assumptions'!$D$17,DD$47&gt;=$D323,DD$47&lt;=EDATE($D323,'Summary&amp;Assumptions'!$G$32))*$B323+AND(DD$56&lt;'Summary&amp;Assumptions'!$J$31,DD$47&gt;=$FO323,DD$47&lt;=$FP323)*(('Summary&amp;Assumptions'!$H$25*$C323)*(1+'Summary&amp;Assumptions'!$J$29)^(DD$46-1))+AND(DD$56&lt;'Summary&amp;Assumptions'!$J$31,DD$47&gt;=$FQ323,DD$47&lt;=$FR323)*(('Summary&amp;Assumptions'!$H$25*$C323)*(1+'Summary&amp;Assumptions'!$J$29)^(DD$46-1))</f>
        <v>0</v>
      </c>
      <c r="CZ323" s="588">
        <f>AND(DE$55&gt;0,SUM($E323:CY323)&lt;'Summary&amp;Assumptions'!$G$32*$B323,$D323&gt;='Summary&amp;Assumptions'!$D$17,DE$47&gt;=$D323,DE$47&lt;=EDATE($D323,'Summary&amp;Assumptions'!$G$32))*$B323+AND(DE$56&lt;'Summary&amp;Assumptions'!$J$31,DE$47&gt;=$FO323,DE$47&lt;=$FP323)*(('Summary&amp;Assumptions'!$H$25*$C323)*(1+'Summary&amp;Assumptions'!$J$29)^(DE$46-1))+AND(DE$56&lt;'Summary&amp;Assumptions'!$J$31,DE$47&gt;=$FQ323,DE$47&lt;=$FR323)*(('Summary&amp;Assumptions'!$H$25*$C323)*(1+'Summary&amp;Assumptions'!$J$29)^(DE$46-1))</f>
        <v>0</v>
      </c>
      <c r="DA323" s="588">
        <f>AND(DF$55&gt;0,SUM($E323:CZ323)&lt;'Summary&amp;Assumptions'!$G$32*$B323,$D323&gt;='Summary&amp;Assumptions'!$D$17,DF$47&gt;=$D323,DF$47&lt;=EDATE($D323,'Summary&amp;Assumptions'!$G$32))*$B323+AND(DF$56&lt;'Summary&amp;Assumptions'!$J$31,DF$47&gt;=$FO323,DF$47&lt;=$FP323)*(('Summary&amp;Assumptions'!$H$25*$C323)*(1+'Summary&amp;Assumptions'!$J$29)^(DF$46-1))+AND(DF$56&lt;'Summary&amp;Assumptions'!$J$31,DF$47&gt;=$FQ323,DF$47&lt;=$FR323)*(('Summary&amp;Assumptions'!$H$25*$C323)*(1+'Summary&amp;Assumptions'!$J$29)^(DF$46-1))</f>
        <v>0</v>
      </c>
      <c r="DB323" s="588">
        <f>AND(DG$55&gt;0,SUM($E323:DA323)&lt;'Summary&amp;Assumptions'!$G$32*$B323,$D323&gt;='Summary&amp;Assumptions'!$D$17,DG$47&gt;=$D323,DG$47&lt;=EDATE($D323,'Summary&amp;Assumptions'!$G$32))*$B323+AND(DG$56&lt;'Summary&amp;Assumptions'!$J$31,DG$47&gt;=$FO323,DG$47&lt;=$FP323)*(('Summary&amp;Assumptions'!$H$25*$C323)*(1+'Summary&amp;Assumptions'!$J$29)^(DG$46-1))+AND(DG$56&lt;'Summary&amp;Assumptions'!$J$31,DG$47&gt;=$FQ323,DG$47&lt;=$FR323)*(('Summary&amp;Assumptions'!$H$25*$C323)*(1+'Summary&amp;Assumptions'!$J$29)^(DG$46-1))</f>
        <v>0</v>
      </c>
      <c r="DC323" s="588">
        <f>AND(DH$55&gt;0,SUM($E323:DB323)&lt;'Summary&amp;Assumptions'!$G$32*$B323,$D323&gt;='Summary&amp;Assumptions'!$D$17,DH$47&gt;=$D323,DH$47&lt;=EDATE($D323,'Summary&amp;Assumptions'!$G$32))*$B323+AND(DH$56&lt;'Summary&amp;Assumptions'!$J$31,DH$47&gt;=$FO323,DH$47&lt;=$FP323)*(('Summary&amp;Assumptions'!$H$25*$C323)*(1+'Summary&amp;Assumptions'!$J$29)^(DH$46-1))+AND(DH$56&lt;'Summary&amp;Assumptions'!$J$31,DH$47&gt;=$FQ323,DH$47&lt;=$FR323)*(('Summary&amp;Assumptions'!$H$25*$C323)*(1+'Summary&amp;Assumptions'!$J$29)^(DH$46-1))</f>
        <v>0</v>
      </c>
      <c r="DD323" s="588">
        <f>AND(DI$55&gt;0,SUM($E323:DC323)&lt;'Summary&amp;Assumptions'!$G$32*$B323,$D323&gt;='Summary&amp;Assumptions'!$D$17,DI$47&gt;=$D323,DI$47&lt;=EDATE($D323,'Summary&amp;Assumptions'!$G$32))*$B323+AND(DI$56&lt;'Summary&amp;Assumptions'!$J$31,DI$47&gt;=$FO323,DI$47&lt;=$FP323)*(('Summary&amp;Assumptions'!$H$25*$C323)*(1+'Summary&amp;Assumptions'!$J$29)^(DI$46-1))+AND(DI$56&lt;'Summary&amp;Assumptions'!$J$31,DI$47&gt;=$FQ323,DI$47&lt;=$FR323)*(('Summary&amp;Assumptions'!$H$25*$C323)*(1+'Summary&amp;Assumptions'!$J$29)^(DI$46-1))</f>
        <v>0</v>
      </c>
      <c r="DE323" s="588">
        <f>AND(DJ$55&gt;0,SUM($E323:DD323)&lt;'Summary&amp;Assumptions'!$G$32*$B323,$D323&gt;='Summary&amp;Assumptions'!$D$17,DJ$47&gt;=$D323,DJ$47&lt;=EDATE($D323,'Summary&amp;Assumptions'!$G$32))*$B323+AND(DJ$56&lt;'Summary&amp;Assumptions'!$J$31,DJ$47&gt;=$FO323,DJ$47&lt;=$FP323)*(('Summary&amp;Assumptions'!$H$25*$C323)*(1+'Summary&amp;Assumptions'!$J$29)^(DJ$46-1))+AND(DJ$56&lt;'Summary&amp;Assumptions'!$J$31,DJ$47&gt;=$FQ323,DJ$47&lt;=$FR323)*(('Summary&amp;Assumptions'!$H$25*$C323)*(1+'Summary&amp;Assumptions'!$J$29)^(DJ$46-1))</f>
        <v>0</v>
      </c>
      <c r="DF323" s="588">
        <f>AND(DK$55&gt;0,SUM($E323:DE323)&lt;'Summary&amp;Assumptions'!$G$32*$B323,$D323&gt;='Summary&amp;Assumptions'!$D$17,DK$47&gt;=$D323,DK$47&lt;=EDATE($D323,'Summary&amp;Assumptions'!$G$32))*$B323+AND(DK$56&lt;'Summary&amp;Assumptions'!$J$31,DK$47&gt;=$FO323,DK$47&lt;=$FP323)*(('Summary&amp;Assumptions'!$H$25*$C323)*(1+'Summary&amp;Assumptions'!$J$29)^(DK$46-1))+AND(DK$56&lt;'Summary&amp;Assumptions'!$J$31,DK$47&gt;=$FQ323,DK$47&lt;=$FR323)*(('Summary&amp;Assumptions'!$H$25*$C323)*(1+'Summary&amp;Assumptions'!$J$29)^(DK$46-1))</f>
        <v>0</v>
      </c>
      <c r="DG323" s="588">
        <f>AND(DL$55&gt;0,SUM($E323:DF323)&lt;'Summary&amp;Assumptions'!$G$32*$B323,$D323&gt;='Summary&amp;Assumptions'!$D$17,DL$47&gt;=$D323,DL$47&lt;=EDATE($D323,'Summary&amp;Assumptions'!$G$32))*$B323+AND(DL$56&lt;'Summary&amp;Assumptions'!$J$31,DL$47&gt;=$FO323,DL$47&lt;=$FP323)*(('Summary&amp;Assumptions'!$H$25*$C323)*(1+'Summary&amp;Assumptions'!$J$29)^(DL$46-1))+AND(DL$56&lt;'Summary&amp;Assumptions'!$J$31,DL$47&gt;=$FQ323,DL$47&lt;=$FR323)*(('Summary&amp;Assumptions'!$H$25*$C323)*(1+'Summary&amp;Assumptions'!$J$29)^(DL$46-1))</f>
        <v>0</v>
      </c>
      <c r="DH323" s="588">
        <f>AND(DM$55&gt;0,SUM($E323:DG323)&lt;'Summary&amp;Assumptions'!$G$32*$B323,$D323&gt;='Summary&amp;Assumptions'!$D$17,DM$47&gt;=$D323,DM$47&lt;=EDATE($D323,'Summary&amp;Assumptions'!$G$32))*$B323+AND(DM$56&lt;'Summary&amp;Assumptions'!$J$31,DM$47&gt;=$FO323,DM$47&lt;=$FP323)*(('Summary&amp;Assumptions'!$H$25*$C323)*(1+'Summary&amp;Assumptions'!$J$29)^(DM$46-1))+AND(DM$56&lt;'Summary&amp;Assumptions'!$J$31,DM$47&gt;=$FQ323,DM$47&lt;=$FR323)*(('Summary&amp;Assumptions'!$H$25*$C323)*(1+'Summary&amp;Assumptions'!$J$29)^(DM$46-1))</f>
        <v>0</v>
      </c>
      <c r="DI323" s="588">
        <f>AND(DN$55&gt;0,SUM($E323:DH323)&lt;'Summary&amp;Assumptions'!$G$32*$B323,$D323&gt;='Summary&amp;Assumptions'!$D$17,DN$47&gt;=$D323,DN$47&lt;=EDATE($D323,'Summary&amp;Assumptions'!$G$32))*$B323+AND(DN$56&lt;'Summary&amp;Assumptions'!$J$31,DN$47&gt;=$FO323,DN$47&lt;=$FP323)*(('Summary&amp;Assumptions'!$H$25*$C323)*(1+'Summary&amp;Assumptions'!$J$29)^(DN$46-1))+AND(DN$56&lt;'Summary&amp;Assumptions'!$J$31,DN$47&gt;=$FQ323,DN$47&lt;=$FR323)*(('Summary&amp;Assumptions'!$H$25*$C323)*(1+'Summary&amp;Assumptions'!$J$29)^(DN$46-1))</f>
        <v>0</v>
      </c>
      <c r="DJ323" s="588">
        <f>AND(DO$55&gt;0,SUM($E323:DI323)&lt;'Summary&amp;Assumptions'!$G$32*$B323,$D323&gt;='Summary&amp;Assumptions'!$D$17,DO$47&gt;=$D323,DO$47&lt;=EDATE($D323,'Summary&amp;Assumptions'!$G$32))*$B323+AND(DO$56&lt;'Summary&amp;Assumptions'!$J$31,DO$47&gt;=$FO323,DO$47&lt;=$FP323)*(('Summary&amp;Assumptions'!$H$25*$C323)*(1+'Summary&amp;Assumptions'!$J$29)^(DO$46-1))+AND(DO$56&lt;'Summary&amp;Assumptions'!$J$31,DO$47&gt;=$FQ323,DO$47&lt;=$FR323)*(('Summary&amp;Assumptions'!$H$25*$C323)*(1+'Summary&amp;Assumptions'!$J$29)^(DO$46-1))</f>
        <v>0</v>
      </c>
      <c r="DK323" s="588">
        <f>AND(DP$55&gt;0,SUM($E323:DJ323)&lt;'Summary&amp;Assumptions'!$G$32*$B323,$D323&gt;='Summary&amp;Assumptions'!$D$17,DP$47&gt;=$D323,DP$47&lt;=EDATE($D323,'Summary&amp;Assumptions'!$G$32))*$B323+AND(DP$56&lt;'Summary&amp;Assumptions'!$J$31,DP$47&gt;=$FO323,DP$47&lt;=$FP323)*(('Summary&amp;Assumptions'!$H$25*$C323)*(1+'Summary&amp;Assumptions'!$J$29)^(DP$46-1))+AND(DP$56&lt;'Summary&amp;Assumptions'!$J$31,DP$47&gt;=$FQ323,DP$47&lt;=$FR323)*(('Summary&amp;Assumptions'!$H$25*$C323)*(1+'Summary&amp;Assumptions'!$J$29)^(DP$46-1))</f>
        <v>0</v>
      </c>
      <c r="DL323" s="588">
        <f>AND(DQ$55&gt;0,SUM($E323:DK323)&lt;'Summary&amp;Assumptions'!$G$32*$B323,$D323&gt;='Summary&amp;Assumptions'!$D$17,DQ$47&gt;=$D323,DQ$47&lt;=EDATE($D323,'Summary&amp;Assumptions'!$G$32))*$B323+AND(DQ$56&lt;'Summary&amp;Assumptions'!$J$31,DQ$47&gt;=$FO323,DQ$47&lt;=$FP323)*(('Summary&amp;Assumptions'!$H$25*$C323)*(1+'Summary&amp;Assumptions'!$J$29)^(DQ$46-1))+AND(DQ$56&lt;'Summary&amp;Assumptions'!$J$31,DQ$47&gt;=$FQ323,DQ$47&lt;=$FR323)*(('Summary&amp;Assumptions'!$H$25*$C323)*(1+'Summary&amp;Assumptions'!$J$29)^(DQ$46-1))</f>
        <v>0</v>
      </c>
      <c r="DM323" s="588">
        <f>AND(DR$55&gt;0,SUM($E323:DL323)&lt;'Summary&amp;Assumptions'!$G$32*$B323,$D323&gt;='Summary&amp;Assumptions'!$D$17,DR$47&gt;=$D323,DR$47&lt;=EDATE($D323,'Summary&amp;Assumptions'!$G$32))*$B323+AND(DR$56&lt;'Summary&amp;Assumptions'!$J$31,DR$47&gt;=$FO323,DR$47&lt;=$FP323)*(('Summary&amp;Assumptions'!$H$25*$C323)*(1+'Summary&amp;Assumptions'!$J$29)^(DR$46-1))+AND(DR$56&lt;'Summary&amp;Assumptions'!$J$31,DR$47&gt;=$FQ323,DR$47&lt;=$FR323)*(('Summary&amp;Assumptions'!$H$25*$C323)*(1+'Summary&amp;Assumptions'!$J$29)^(DR$46-1))</f>
        <v>0</v>
      </c>
      <c r="DN323" s="588">
        <f>AND(DS$55&gt;0,SUM($E323:DM323)&lt;'Summary&amp;Assumptions'!$G$32*$B323,$D323&gt;='Summary&amp;Assumptions'!$D$17,DS$47&gt;=$D323,DS$47&lt;=EDATE($D323,'Summary&amp;Assumptions'!$G$32))*$B323+AND(DS$56&lt;'Summary&amp;Assumptions'!$J$31,DS$47&gt;=$FO323,DS$47&lt;=$FP323)*(('Summary&amp;Assumptions'!$H$25*$C323)*(1+'Summary&amp;Assumptions'!$J$29)^(DS$46-1))+AND(DS$56&lt;'Summary&amp;Assumptions'!$J$31,DS$47&gt;=$FQ323,DS$47&lt;=$FR323)*(('Summary&amp;Assumptions'!$H$25*$C323)*(1+'Summary&amp;Assumptions'!$J$29)^(DS$46-1))</f>
        <v>0</v>
      </c>
      <c r="DO323" s="588">
        <f>AND(DT$55&gt;0,SUM($E323:DN323)&lt;'Summary&amp;Assumptions'!$G$32*$B323,$D323&gt;='Summary&amp;Assumptions'!$D$17,DT$47&gt;=$D323,DT$47&lt;=EDATE($D323,'Summary&amp;Assumptions'!$G$32))*$B323+AND(DT$56&lt;'Summary&amp;Assumptions'!$J$31,DT$47&gt;=$FO323,DT$47&lt;=$FP323)*(('Summary&amp;Assumptions'!$H$25*$C323)*(1+'Summary&amp;Assumptions'!$J$29)^(DT$46-1))+AND(DT$56&lt;'Summary&amp;Assumptions'!$J$31,DT$47&gt;=$FQ323,DT$47&lt;=$FR323)*(('Summary&amp;Assumptions'!$H$25*$C323)*(1+'Summary&amp;Assumptions'!$J$29)^(DT$46-1))</f>
        <v>0</v>
      </c>
      <c r="DP323" s="588">
        <f>AND(DU$55&gt;0,SUM($E323:DO323)&lt;'Summary&amp;Assumptions'!$G$32*$B323,$D323&gt;='Summary&amp;Assumptions'!$D$17,DU$47&gt;=$D323,DU$47&lt;=EDATE($D323,'Summary&amp;Assumptions'!$G$32))*$B323+AND(DU$56&lt;'Summary&amp;Assumptions'!$J$31,DU$47&gt;=$FO323,DU$47&lt;=$FP323)*(('Summary&amp;Assumptions'!$H$25*$C323)*(1+'Summary&amp;Assumptions'!$J$29)^(DU$46-1))+AND(DU$56&lt;'Summary&amp;Assumptions'!$J$31,DU$47&gt;=$FQ323,DU$47&lt;=$FR323)*(('Summary&amp;Assumptions'!$H$25*$C323)*(1+'Summary&amp;Assumptions'!$J$29)^(DU$46-1))</f>
        <v>0</v>
      </c>
      <c r="DQ323" s="588">
        <f>AND(DV$55&gt;0,SUM($E323:DP323)&lt;'Summary&amp;Assumptions'!$G$32*$B323,$D323&gt;='Summary&amp;Assumptions'!$D$17,DV$47&gt;=$D323,DV$47&lt;=EDATE($D323,'Summary&amp;Assumptions'!$G$32))*$B323+AND(DV$56&lt;'Summary&amp;Assumptions'!$J$31,DV$47&gt;=$FO323,DV$47&lt;=$FP323)*(('Summary&amp;Assumptions'!$H$25*$C323)*(1+'Summary&amp;Assumptions'!$J$29)^(DV$46-1))+AND(DV$56&lt;'Summary&amp;Assumptions'!$J$31,DV$47&gt;=$FQ323,DV$47&lt;=$FR323)*(('Summary&amp;Assumptions'!$H$25*$C323)*(1+'Summary&amp;Assumptions'!$J$29)^(DV$46-1))</f>
        <v>0</v>
      </c>
      <c r="DR323" s="588">
        <f>AND(DW$55&gt;0,SUM($E323:DQ323)&lt;'Summary&amp;Assumptions'!$G$32*$B323,$D323&gt;='Summary&amp;Assumptions'!$D$17,DW$47&gt;=$D323,DW$47&lt;=EDATE($D323,'Summary&amp;Assumptions'!$G$32))*$B323+AND(DW$56&lt;'Summary&amp;Assumptions'!$J$31,DW$47&gt;=$FO323,DW$47&lt;=$FP323)*(('Summary&amp;Assumptions'!$H$25*$C323)*(1+'Summary&amp;Assumptions'!$J$29)^(DW$46-1))+AND(DW$56&lt;'Summary&amp;Assumptions'!$J$31,DW$47&gt;=$FQ323,DW$47&lt;=$FR323)*(('Summary&amp;Assumptions'!$H$25*$C323)*(1+'Summary&amp;Assumptions'!$J$29)^(DW$46-1))</f>
        <v>0</v>
      </c>
      <c r="DS323" s="588">
        <f>AND(DX$55&gt;0,SUM($E323:DR323)&lt;'Summary&amp;Assumptions'!$G$32*$B323,$D323&gt;='Summary&amp;Assumptions'!$D$17,DX$47&gt;=$D323,DX$47&lt;=EDATE($D323,'Summary&amp;Assumptions'!$G$32))*$B323+AND(DX$56&lt;'Summary&amp;Assumptions'!$J$31,DX$47&gt;=$FO323,DX$47&lt;=$FP323)*(('Summary&amp;Assumptions'!$H$25*$C323)*(1+'Summary&amp;Assumptions'!$J$29)^(DX$46-1))+AND(DX$56&lt;'Summary&amp;Assumptions'!$J$31,DX$47&gt;=$FQ323,DX$47&lt;=$FR323)*(('Summary&amp;Assumptions'!$H$25*$C323)*(1+'Summary&amp;Assumptions'!$J$29)^(DX$46-1))</f>
        <v>0</v>
      </c>
      <c r="DT323" s="588">
        <f>AND(DY$55&gt;0,SUM($E323:DS323)&lt;'Summary&amp;Assumptions'!$G$32*$B323,$D323&gt;='Summary&amp;Assumptions'!$D$17,DY$47&gt;=$D323,DY$47&lt;=EDATE($D323,'Summary&amp;Assumptions'!$G$32))*$B323+AND(DY$56&lt;'Summary&amp;Assumptions'!$J$31,DY$47&gt;=$FO323,DY$47&lt;=$FP323)*(('Summary&amp;Assumptions'!$H$25*$C323)*(1+'Summary&amp;Assumptions'!$J$29)^(DY$46-1))+AND(DY$56&lt;'Summary&amp;Assumptions'!$J$31,DY$47&gt;=$FQ323,DY$47&lt;=$FR323)*(('Summary&amp;Assumptions'!$H$25*$C323)*(1+'Summary&amp;Assumptions'!$J$29)^(DY$46-1))</f>
        <v>0</v>
      </c>
      <c r="DU323" s="588">
        <f>AND(DZ$55&gt;0,SUM($E323:DT323)&lt;'Summary&amp;Assumptions'!$G$32*$B323,$D323&gt;='Summary&amp;Assumptions'!$D$17,DZ$47&gt;=$D323,DZ$47&lt;=EDATE($D323,'Summary&amp;Assumptions'!$G$32))*$B323+AND(DZ$56&lt;'Summary&amp;Assumptions'!$J$31,DZ$47&gt;=$FO323,DZ$47&lt;=$FP323)*(('Summary&amp;Assumptions'!$H$25*$C323)*(1+'Summary&amp;Assumptions'!$J$29)^(DZ$46-1))+AND(DZ$56&lt;'Summary&amp;Assumptions'!$J$31,DZ$47&gt;=$FQ323,DZ$47&lt;=$FR323)*(('Summary&amp;Assumptions'!$H$25*$C323)*(1+'Summary&amp;Assumptions'!$J$29)^(DZ$46-1))</f>
        <v>0</v>
      </c>
      <c r="DV323" s="588">
        <f>AND(EA$55&gt;0,SUM($E323:DU323)&lt;'Summary&amp;Assumptions'!$G$32*$B323,$D323&gt;='Summary&amp;Assumptions'!$D$17,EA$47&gt;=$D323,EA$47&lt;=EDATE($D323,'Summary&amp;Assumptions'!$G$32))*$B323+AND(EA$56&lt;'Summary&amp;Assumptions'!$J$31,EA$47&gt;=$FO323,EA$47&lt;=$FP323)*(('Summary&amp;Assumptions'!$H$25*$C323)*(1+'Summary&amp;Assumptions'!$J$29)^(EA$46-1))+AND(EA$56&lt;'Summary&amp;Assumptions'!$J$31,EA$47&gt;=$FQ323,EA$47&lt;=$FR323)*(('Summary&amp;Assumptions'!$H$25*$C323)*(1+'Summary&amp;Assumptions'!$J$29)^(EA$46-1))</f>
        <v>0</v>
      </c>
      <c r="DW323" s="588">
        <f>AND(EB$55&gt;0,SUM($E323:DV323)&lt;'Summary&amp;Assumptions'!$G$32*$B323,$D323&gt;='Summary&amp;Assumptions'!$D$17,EB$47&gt;=$D323,EB$47&lt;=EDATE($D323,'Summary&amp;Assumptions'!$G$32))*$B323+AND(EB$56&lt;'Summary&amp;Assumptions'!$J$31,EB$47&gt;=$FO323,EB$47&lt;=$FP323)*(('Summary&amp;Assumptions'!$H$25*$C323)*(1+'Summary&amp;Assumptions'!$J$29)^(EB$46-1))+AND(EB$56&lt;'Summary&amp;Assumptions'!$J$31,EB$47&gt;=$FQ323,EB$47&lt;=$FR323)*(('Summary&amp;Assumptions'!$H$25*$C323)*(1+'Summary&amp;Assumptions'!$J$29)^(EB$46-1))</f>
        <v>0</v>
      </c>
      <c r="DX323" s="588">
        <f>AND(EC$55&gt;0,SUM($E323:DW323)&lt;'Summary&amp;Assumptions'!$G$32*$B323,$D323&gt;='Summary&amp;Assumptions'!$D$17,EC$47&gt;=$D323,EC$47&lt;=EDATE($D323,'Summary&amp;Assumptions'!$G$32))*$B323+AND(EC$56&lt;'Summary&amp;Assumptions'!$J$31,EC$47&gt;=$FO323,EC$47&lt;=$FP323)*(('Summary&amp;Assumptions'!$H$25*$C323)*(1+'Summary&amp;Assumptions'!$J$29)^(EC$46-1))+AND(EC$56&lt;'Summary&amp;Assumptions'!$J$31,EC$47&gt;=$FQ323,EC$47&lt;=$FR323)*(('Summary&amp;Assumptions'!$H$25*$C323)*(1+'Summary&amp;Assumptions'!$J$29)^(EC$46-1))</f>
        <v>0</v>
      </c>
      <c r="DY323" s="588">
        <f>AND(ED$55&gt;0,SUM($E323:DX323)&lt;'Summary&amp;Assumptions'!$G$32*$B323,$D323&gt;='Summary&amp;Assumptions'!$D$17,ED$47&gt;=$D323,ED$47&lt;=EDATE($D323,'Summary&amp;Assumptions'!$G$32))*$B323+AND(ED$56&lt;'Summary&amp;Assumptions'!$J$31,ED$47&gt;=$FO323,ED$47&lt;=$FP323)*(('Summary&amp;Assumptions'!$H$25*$C323)*(1+'Summary&amp;Assumptions'!$J$29)^(ED$46-1))+AND(ED$56&lt;'Summary&amp;Assumptions'!$J$31,ED$47&gt;=$FQ323,ED$47&lt;=$FR323)*(('Summary&amp;Assumptions'!$H$25*$C323)*(1+'Summary&amp;Assumptions'!$J$29)^(ED$46-1))</f>
        <v>0</v>
      </c>
      <c r="DZ323" s="588">
        <f>AND(EE$55&gt;0,SUM($E323:DY323)&lt;'Summary&amp;Assumptions'!$G$32*$B323,$D323&gt;='Summary&amp;Assumptions'!$D$17,EE$47&gt;=$D323,EE$47&lt;=EDATE($D323,'Summary&amp;Assumptions'!$G$32))*$B323+AND(EE$56&lt;'Summary&amp;Assumptions'!$J$31,EE$47&gt;=$FO323,EE$47&lt;=$FP323)*(('Summary&amp;Assumptions'!$H$25*$C323)*(1+'Summary&amp;Assumptions'!$J$29)^(EE$46-1))+AND(EE$56&lt;'Summary&amp;Assumptions'!$J$31,EE$47&gt;=$FQ323,EE$47&lt;=$FR323)*(('Summary&amp;Assumptions'!$H$25*$C323)*(1+'Summary&amp;Assumptions'!$J$29)^(EE$46-1))</f>
        <v>0</v>
      </c>
      <c r="EA323" s="588">
        <f>AND(EF$55&gt;0,SUM($E323:DZ323)&lt;'Summary&amp;Assumptions'!$G$32*$B323,$D323&gt;='Summary&amp;Assumptions'!$D$17,EF$47&gt;=$D323,EF$47&lt;=EDATE($D323,'Summary&amp;Assumptions'!$G$32))*$B323+AND(EF$56&lt;'Summary&amp;Assumptions'!$J$31,EF$47&gt;=$FO323,EF$47&lt;=$FP323)*(('Summary&amp;Assumptions'!$H$25*$C323)*(1+'Summary&amp;Assumptions'!$J$29)^(EF$46-1))+AND(EF$56&lt;'Summary&amp;Assumptions'!$J$31,EF$47&gt;=$FQ323,EF$47&lt;=$FR323)*(('Summary&amp;Assumptions'!$H$25*$C323)*(1+'Summary&amp;Assumptions'!$J$29)^(EF$46-1))</f>
        <v>0</v>
      </c>
      <c r="EB323" s="588">
        <f>AND(EG$55&gt;0,SUM($E323:EA323)&lt;'Summary&amp;Assumptions'!$G$32*$B323,$D323&gt;='Summary&amp;Assumptions'!$D$17,EG$47&gt;=$D323,EG$47&lt;=EDATE($D323,'Summary&amp;Assumptions'!$G$32))*$B323+AND(EG$56&lt;'Summary&amp;Assumptions'!$J$31,EG$47&gt;=$FO323,EG$47&lt;=$FP323)*(('Summary&amp;Assumptions'!$H$25*$C323)*(1+'Summary&amp;Assumptions'!$J$29)^(EG$46-1))+AND(EG$56&lt;'Summary&amp;Assumptions'!$J$31,EG$47&gt;=$FQ323,EG$47&lt;=$FR323)*(('Summary&amp;Assumptions'!$H$25*$C323)*(1+'Summary&amp;Assumptions'!$J$29)^(EG$46-1))</f>
        <v>0</v>
      </c>
      <c r="EC323" s="588">
        <f>AND(EH$55&gt;0,SUM($E323:EB323)&lt;'Summary&amp;Assumptions'!$G$32*$B323,$D323&gt;='Summary&amp;Assumptions'!$D$17,EH$47&gt;=$D323,EH$47&lt;=EDATE($D323,'Summary&amp;Assumptions'!$G$32))*$B323+AND(EH$56&lt;'Summary&amp;Assumptions'!$J$31,EH$47&gt;=$FO323,EH$47&lt;=$FP323)*(('Summary&amp;Assumptions'!$H$25*$C323)*(1+'Summary&amp;Assumptions'!$J$29)^(EH$46-1))+AND(EH$56&lt;'Summary&amp;Assumptions'!$J$31,EH$47&gt;=$FQ323,EH$47&lt;=$FR323)*(('Summary&amp;Assumptions'!$H$25*$C323)*(1+'Summary&amp;Assumptions'!$J$29)^(EH$46-1))</f>
        <v>0</v>
      </c>
      <c r="ED323" s="588">
        <f>AND(EI$55&gt;0,SUM($E323:EC323)&lt;'Summary&amp;Assumptions'!$G$32*$B323,$D323&gt;='Summary&amp;Assumptions'!$D$17,EI$47&gt;=$D323,EI$47&lt;=EDATE($D323,'Summary&amp;Assumptions'!$G$32))*$B323+AND(EI$56&lt;'Summary&amp;Assumptions'!$J$31,EI$47&gt;=$FO323,EI$47&lt;=$FP323)*(('Summary&amp;Assumptions'!$H$25*$C323)*(1+'Summary&amp;Assumptions'!$J$29)^(EI$46-1))+AND(EI$56&lt;'Summary&amp;Assumptions'!$J$31,EI$47&gt;=$FQ323,EI$47&lt;=$FR323)*(('Summary&amp;Assumptions'!$H$25*$C323)*(1+'Summary&amp;Assumptions'!$J$29)^(EI$46-1))</f>
        <v>0</v>
      </c>
      <c r="EE323" s="588">
        <f>AND(EJ$55&gt;0,SUM($E323:ED323)&lt;'Summary&amp;Assumptions'!$G$32*$B323,$D323&gt;='Summary&amp;Assumptions'!$D$17,EJ$47&gt;=$D323,EJ$47&lt;=EDATE($D323,'Summary&amp;Assumptions'!$G$32))*$B323+AND(EJ$56&lt;'Summary&amp;Assumptions'!$J$31,EJ$47&gt;=$FO323,EJ$47&lt;=$FP323)*(('Summary&amp;Assumptions'!$H$25*$C323)*(1+'Summary&amp;Assumptions'!$J$29)^(EJ$46-1))+AND(EJ$56&lt;'Summary&amp;Assumptions'!$J$31,EJ$47&gt;=$FQ323,EJ$47&lt;=$FR323)*(('Summary&amp;Assumptions'!$H$25*$C323)*(1+'Summary&amp;Assumptions'!$J$29)^(EJ$46-1))</f>
        <v>0</v>
      </c>
      <c r="EF323" s="588">
        <f>AND(EK$55&gt;0,SUM($E323:EE323)&lt;'Summary&amp;Assumptions'!$G$32*$B323,$D323&gt;='Summary&amp;Assumptions'!$D$17,EK$47&gt;=$D323,EK$47&lt;=EDATE($D323,'Summary&amp;Assumptions'!$G$32))*$B323+AND(EK$56&lt;'Summary&amp;Assumptions'!$J$31,EK$47&gt;=$FO323,EK$47&lt;=$FP323)*(('Summary&amp;Assumptions'!$H$25*$C323)*(1+'Summary&amp;Assumptions'!$J$29)^(EK$46-1))+AND(EK$56&lt;'Summary&amp;Assumptions'!$J$31,EK$47&gt;=$FQ323,EK$47&lt;=$FR323)*(('Summary&amp;Assumptions'!$H$25*$C323)*(1+'Summary&amp;Assumptions'!$J$29)^(EK$46-1))</f>
        <v>0</v>
      </c>
      <c r="EG323" s="588">
        <f>AND(EL$55&gt;0,SUM($E323:EF323)&lt;'Summary&amp;Assumptions'!$G$32*$B323,$D323&gt;='Summary&amp;Assumptions'!$D$17,EL$47&gt;=$D323,EL$47&lt;=EDATE($D323,'Summary&amp;Assumptions'!$G$32))*$B323+AND(EL$56&lt;'Summary&amp;Assumptions'!$J$31,EL$47&gt;=$FO323,EL$47&lt;=$FP323)*(('Summary&amp;Assumptions'!$H$25*$C323)*(1+'Summary&amp;Assumptions'!$J$29)^(EL$46-1))+AND(EL$56&lt;'Summary&amp;Assumptions'!$J$31,EL$47&gt;=$FQ323,EL$47&lt;=$FR323)*(('Summary&amp;Assumptions'!$H$25*$C323)*(1+'Summary&amp;Assumptions'!$J$29)^(EL$46-1))</f>
        <v>0</v>
      </c>
      <c r="EH323" s="588">
        <f>AND(EM$55&gt;0,SUM($E323:EG323)&lt;'Summary&amp;Assumptions'!$G$32*$B323,$D323&gt;='Summary&amp;Assumptions'!$D$17,EM$47&gt;=$D323,EM$47&lt;=EDATE($D323,'Summary&amp;Assumptions'!$G$32))*$B323+AND(EM$56&lt;'Summary&amp;Assumptions'!$J$31,EM$47&gt;=$FO323,EM$47&lt;=$FP323)*(('Summary&amp;Assumptions'!$H$25*$C323)*(1+'Summary&amp;Assumptions'!$J$29)^(EM$46-1))+AND(EM$56&lt;'Summary&amp;Assumptions'!$J$31,EM$47&gt;=$FQ323,EM$47&lt;=$FR323)*(('Summary&amp;Assumptions'!$H$25*$C323)*(1+'Summary&amp;Assumptions'!$J$29)^(EM$46-1))</f>
        <v>0</v>
      </c>
      <c r="EI323" s="588">
        <f>AND(EN$55&gt;0,SUM($E323:EH323)&lt;'Summary&amp;Assumptions'!$G$32*$B323,$D323&gt;='Summary&amp;Assumptions'!$D$17,EN$47&gt;=$D323,EN$47&lt;=EDATE($D323,'Summary&amp;Assumptions'!$G$32))*$B323+AND(EN$56&lt;'Summary&amp;Assumptions'!$J$31,EN$47&gt;=$FO323,EN$47&lt;=$FP323)*(('Summary&amp;Assumptions'!$H$25*$C323)*(1+'Summary&amp;Assumptions'!$J$29)^(EN$46-1))+AND(EN$56&lt;'Summary&amp;Assumptions'!$J$31,EN$47&gt;=$FQ323,EN$47&lt;=$FR323)*(('Summary&amp;Assumptions'!$H$25*$C323)*(1+'Summary&amp;Assumptions'!$J$29)^(EN$46-1))</f>
        <v>0</v>
      </c>
      <c r="EJ323" s="588">
        <f>AND(EO$55&gt;0,SUM($E323:EI323)&lt;'Summary&amp;Assumptions'!$G$32*$B323,$D323&gt;='Summary&amp;Assumptions'!$D$17,EO$47&gt;=$D323,EO$47&lt;=EDATE($D323,'Summary&amp;Assumptions'!$G$32))*$B323+AND(EO$56&lt;'Summary&amp;Assumptions'!$J$31,EO$47&gt;=$FO323,EO$47&lt;=$FP323)*(('Summary&amp;Assumptions'!$H$25*$C323)*(1+'Summary&amp;Assumptions'!$J$29)^(EO$46-1))+AND(EO$56&lt;'Summary&amp;Assumptions'!$J$31,EO$47&gt;=$FQ323,EO$47&lt;=$FR323)*(('Summary&amp;Assumptions'!$H$25*$C323)*(1+'Summary&amp;Assumptions'!$J$29)^(EO$46-1))</f>
        <v>0</v>
      </c>
      <c r="EK323" s="588">
        <f>AND(EP$55&gt;0,SUM($E323:EJ323)&lt;'Summary&amp;Assumptions'!$G$32*$B323,$D323&gt;='Summary&amp;Assumptions'!$D$17,EP$47&gt;=$D323,EP$47&lt;=EDATE($D323,'Summary&amp;Assumptions'!$G$32))*$B323+AND(EP$56&lt;'Summary&amp;Assumptions'!$J$31,EP$47&gt;=$FO323,EP$47&lt;=$FP323)*(('Summary&amp;Assumptions'!$H$25*$C323)*(1+'Summary&amp;Assumptions'!$J$29)^(EP$46-1))+AND(EP$56&lt;'Summary&amp;Assumptions'!$J$31,EP$47&gt;=$FQ323,EP$47&lt;=$FR323)*(('Summary&amp;Assumptions'!$H$25*$C323)*(1+'Summary&amp;Assumptions'!$J$29)^(EP$46-1))</f>
        <v>0</v>
      </c>
      <c r="EL323" s="588">
        <f>AND(EQ$55&gt;0,SUM($E323:EK323)&lt;'Summary&amp;Assumptions'!$G$32*$B323,$D323&gt;='Summary&amp;Assumptions'!$D$17,EQ$47&gt;=$D323,EQ$47&lt;=EDATE($D323,'Summary&amp;Assumptions'!$G$32))*$B323+AND(EQ$56&lt;'Summary&amp;Assumptions'!$J$31,EQ$47&gt;=$FO323,EQ$47&lt;=$FP323)*(('Summary&amp;Assumptions'!$H$25*$C323)*(1+'Summary&amp;Assumptions'!$J$29)^(EQ$46-1))+AND(EQ$56&lt;'Summary&amp;Assumptions'!$J$31,EQ$47&gt;=$FQ323,EQ$47&lt;=$FR323)*(('Summary&amp;Assumptions'!$H$25*$C323)*(1+'Summary&amp;Assumptions'!$J$29)^(EQ$46-1))</f>
        <v>0</v>
      </c>
      <c r="EM323" s="588">
        <f>AND(ER$55&gt;0,SUM($E323:EL323)&lt;'Summary&amp;Assumptions'!$G$32*$B323,$D323&gt;='Summary&amp;Assumptions'!$D$17,ER$47&gt;=$D323,ER$47&lt;=EDATE($D323,'Summary&amp;Assumptions'!$G$32))*$B323+AND(ER$56&lt;'Summary&amp;Assumptions'!$J$31,ER$47&gt;=$FO323,ER$47&lt;=$FP323)*(('Summary&amp;Assumptions'!$H$25*$C323)*(1+'Summary&amp;Assumptions'!$J$29)^(ER$46-1))+AND(ER$56&lt;'Summary&amp;Assumptions'!$J$31,ER$47&gt;=$FQ323,ER$47&lt;=$FR323)*(('Summary&amp;Assumptions'!$H$25*$C323)*(1+'Summary&amp;Assumptions'!$J$29)^(ER$46-1))</f>
        <v>0</v>
      </c>
      <c r="EN323" s="588">
        <f>AND(ES$55&gt;0,SUM($E323:EM323)&lt;'Summary&amp;Assumptions'!$G$32*$B323,$D323&gt;='Summary&amp;Assumptions'!$D$17,ES$47&gt;=$D323,ES$47&lt;=EDATE($D323,'Summary&amp;Assumptions'!$G$32))*$B323+AND(ES$56&lt;'Summary&amp;Assumptions'!$J$31,ES$47&gt;=$FO323,ES$47&lt;=$FP323)*(('Summary&amp;Assumptions'!$H$25*$C323)*(1+'Summary&amp;Assumptions'!$J$29)^(ES$46-1))+AND(ES$56&lt;'Summary&amp;Assumptions'!$J$31,ES$47&gt;=$FQ323,ES$47&lt;=$FR323)*(('Summary&amp;Assumptions'!$H$25*$C323)*(1+'Summary&amp;Assumptions'!$J$29)^(ES$46-1))</f>
        <v>0</v>
      </c>
      <c r="EO323" s="588">
        <f>AND(ET$55&gt;0,SUM($E323:EN323)&lt;'Summary&amp;Assumptions'!$G$32*$B323,$D323&gt;='Summary&amp;Assumptions'!$D$17,ET$47&gt;=$D323,ET$47&lt;=EDATE($D323,'Summary&amp;Assumptions'!$G$32))*$B323+AND(ET$56&lt;'Summary&amp;Assumptions'!$J$31,ET$47&gt;=$FO323,ET$47&lt;=$FP323)*(('Summary&amp;Assumptions'!$H$25*$C323)*(1+'Summary&amp;Assumptions'!$J$29)^(ET$46-1))+AND(ET$56&lt;'Summary&amp;Assumptions'!$J$31,ET$47&gt;=$FQ323,ET$47&lt;=$FR323)*(('Summary&amp;Assumptions'!$H$25*$C323)*(1+'Summary&amp;Assumptions'!$J$29)^(ET$46-1))</f>
        <v>0</v>
      </c>
      <c r="EP323" s="588">
        <f>AND(EU$55&gt;0,SUM($E323:EO323)&lt;'Summary&amp;Assumptions'!$G$32*$B323,$D323&gt;='Summary&amp;Assumptions'!$D$17,EU$47&gt;=$D323,EU$47&lt;=EDATE($D323,'Summary&amp;Assumptions'!$G$32))*$B323+AND(EU$56&lt;'Summary&amp;Assumptions'!$J$31,EU$47&gt;=$FO323,EU$47&lt;=$FP323)*(('Summary&amp;Assumptions'!$H$25*$C323)*(1+'Summary&amp;Assumptions'!$J$29)^(EU$46-1))+AND(EU$56&lt;'Summary&amp;Assumptions'!$J$31,EU$47&gt;=$FQ323,EU$47&lt;=$FR323)*(('Summary&amp;Assumptions'!$H$25*$C323)*(1+'Summary&amp;Assumptions'!$J$29)^(EU$46-1))</f>
        <v>0</v>
      </c>
      <c r="EQ323" s="588">
        <f>AND(EV$55&gt;0,SUM($E323:EP323)&lt;'Summary&amp;Assumptions'!$G$32*$B323,$D323&gt;='Summary&amp;Assumptions'!$D$17,EV$47&gt;=$D323,EV$47&lt;=EDATE($D323,'Summary&amp;Assumptions'!$G$32))*$B323+AND(EV$56&lt;'Summary&amp;Assumptions'!$J$31,EV$47&gt;=$FO323,EV$47&lt;=$FP323)*(('Summary&amp;Assumptions'!$H$25*$C323)*(1+'Summary&amp;Assumptions'!$J$29)^(EV$46-1))+AND(EV$56&lt;'Summary&amp;Assumptions'!$J$31,EV$47&gt;=$FQ323,EV$47&lt;=$FR323)*(('Summary&amp;Assumptions'!$H$25*$C323)*(1+'Summary&amp;Assumptions'!$J$29)^(EV$46-1))</f>
        <v>0</v>
      </c>
      <c r="ER323" s="588">
        <f>AND(EW$55&gt;0,SUM($E323:EQ323)&lt;'Summary&amp;Assumptions'!$G$32*$B323,$D323&gt;='Summary&amp;Assumptions'!$D$17,EW$47&gt;=$D323,EW$47&lt;=EDATE($D323,'Summary&amp;Assumptions'!$G$32))*$B323+AND(EW$56&lt;'Summary&amp;Assumptions'!$J$31,EW$47&gt;=$FO323,EW$47&lt;=$FP323)*(('Summary&amp;Assumptions'!$H$25*$C323)*(1+'Summary&amp;Assumptions'!$J$29)^(EW$46-1))+AND(EW$56&lt;'Summary&amp;Assumptions'!$J$31,EW$47&gt;=$FQ323,EW$47&lt;=$FR323)*(('Summary&amp;Assumptions'!$H$25*$C323)*(1+'Summary&amp;Assumptions'!$J$29)^(EW$46-1))</f>
        <v>0</v>
      </c>
      <c r="ES323" s="588">
        <f>AND(EX$55&gt;0,SUM($E323:ER323)&lt;'Summary&amp;Assumptions'!$G$32*$B323,$D323&gt;='Summary&amp;Assumptions'!$D$17,EX$47&gt;=$D323,EX$47&lt;=EDATE($D323,'Summary&amp;Assumptions'!$G$32))*$B323+AND(EX$56&lt;'Summary&amp;Assumptions'!$J$31,EX$47&gt;=$FO323,EX$47&lt;=$FP323)*(('Summary&amp;Assumptions'!$H$25*$C323)*(1+'Summary&amp;Assumptions'!$J$29)^(EX$46-1))+AND(EX$56&lt;'Summary&amp;Assumptions'!$J$31,EX$47&gt;=$FQ323,EX$47&lt;=$FR323)*(('Summary&amp;Assumptions'!$H$25*$C323)*(1+'Summary&amp;Assumptions'!$J$29)^(EX$46-1))</f>
        <v>0</v>
      </c>
      <c r="ET323" s="588">
        <f>AND(EY$55&gt;0,SUM($E323:ES323)&lt;'Summary&amp;Assumptions'!$G$32*$B323,$D323&gt;='Summary&amp;Assumptions'!$D$17,EY$47&gt;=$D323,EY$47&lt;=EDATE($D323,'Summary&amp;Assumptions'!$G$32))*$B323+AND(EY$56&lt;'Summary&amp;Assumptions'!$J$31,EY$47&gt;=$FO323,EY$47&lt;=$FP323)*(('Summary&amp;Assumptions'!$H$25*$C323)*(1+'Summary&amp;Assumptions'!$J$29)^(EY$46-1))+AND(EY$56&lt;'Summary&amp;Assumptions'!$J$31,EY$47&gt;=$FQ323,EY$47&lt;=$FR323)*(('Summary&amp;Assumptions'!$H$25*$C323)*(1+'Summary&amp;Assumptions'!$J$29)^(EY$46-1))</f>
        <v>0</v>
      </c>
      <c r="EU323" s="588">
        <f>AND(EZ$55&gt;0,SUM($E323:ET323)&lt;'Summary&amp;Assumptions'!$G$32*$B323,$D323&gt;='Summary&amp;Assumptions'!$D$17,EZ$47&gt;=$D323,EZ$47&lt;=EDATE($D323,'Summary&amp;Assumptions'!$G$32))*$B323+AND(EZ$56&lt;'Summary&amp;Assumptions'!$J$31,EZ$47&gt;=$FO323,EZ$47&lt;=$FP323)*(('Summary&amp;Assumptions'!$H$25*$C323)*(1+'Summary&amp;Assumptions'!$J$29)^(EZ$46-1))+AND(EZ$56&lt;'Summary&amp;Assumptions'!$J$31,EZ$47&gt;=$FQ323,EZ$47&lt;=$FR323)*(('Summary&amp;Assumptions'!$H$25*$C323)*(1+'Summary&amp;Assumptions'!$J$29)^(EZ$46-1))</f>
        <v>0</v>
      </c>
      <c r="EV323" s="588">
        <f>AND(FA$55&gt;0,SUM($E323:EU323)&lt;'Summary&amp;Assumptions'!$G$32*$B323,$D323&gt;='Summary&amp;Assumptions'!$D$17,FA$47&gt;=$D323,FA$47&lt;=EDATE($D323,'Summary&amp;Assumptions'!$G$32))*$B323+AND(FA$56&lt;'Summary&amp;Assumptions'!$J$31,FA$47&gt;=$FO323,FA$47&lt;=$FP323)*(('Summary&amp;Assumptions'!$H$25*$C323)*(1+'Summary&amp;Assumptions'!$J$29)^(FA$46-1))+AND(FA$56&lt;'Summary&amp;Assumptions'!$J$31,FA$47&gt;=$FQ323,FA$47&lt;=$FR323)*(('Summary&amp;Assumptions'!$H$25*$C323)*(1+'Summary&amp;Assumptions'!$J$29)^(FA$46-1))</f>
        <v>0</v>
      </c>
      <c r="EW323" s="588">
        <f>AND(FB$55&gt;0,SUM($E323:EV323)&lt;'Summary&amp;Assumptions'!$G$32*$B323,$D323&gt;='Summary&amp;Assumptions'!$D$17,FB$47&gt;=$D323,FB$47&lt;=EDATE($D323,'Summary&amp;Assumptions'!$G$32))*$B323+AND(FB$56&lt;'Summary&amp;Assumptions'!$J$31,FB$47&gt;=$FO323,FB$47&lt;=$FP323)*(('Summary&amp;Assumptions'!$H$25*$C323)*(1+'Summary&amp;Assumptions'!$J$29)^(FB$46-1))+AND(FB$56&lt;'Summary&amp;Assumptions'!$J$31,FB$47&gt;=$FQ323,FB$47&lt;=$FR323)*(('Summary&amp;Assumptions'!$H$25*$C323)*(1+'Summary&amp;Assumptions'!$J$29)^(FB$46-1))</f>
        <v>0</v>
      </c>
      <c r="EX323" s="588">
        <f>AND(FC$55&gt;0,SUM($E323:EW323)&lt;'Summary&amp;Assumptions'!$G$32*$B323,$D323&gt;='Summary&amp;Assumptions'!$D$17,FC$47&gt;=$D323,FC$47&lt;=EDATE($D323,'Summary&amp;Assumptions'!$G$32))*$B323+AND(FC$56&lt;'Summary&amp;Assumptions'!$J$31,FC$47&gt;=$FO323,FC$47&lt;=$FP323)*(('Summary&amp;Assumptions'!$H$25*$C323)*(1+'Summary&amp;Assumptions'!$J$29)^(FC$46-1))+AND(FC$56&lt;'Summary&amp;Assumptions'!$J$31,FC$47&gt;=$FQ323,FC$47&lt;=$FR323)*(('Summary&amp;Assumptions'!$H$25*$C323)*(1+'Summary&amp;Assumptions'!$J$29)^(FC$46-1))</f>
        <v>0</v>
      </c>
      <c r="EY323" s="588">
        <f>AND(FD$55&gt;0,SUM($E323:EX323)&lt;'Summary&amp;Assumptions'!$G$32*$B323,$D323&gt;='Summary&amp;Assumptions'!$D$17,FD$47&gt;=$D323,FD$47&lt;=EDATE($D323,'Summary&amp;Assumptions'!$G$32))*$B323+AND(FD$56&lt;'Summary&amp;Assumptions'!$J$31,FD$47&gt;=$FO323,FD$47&lt;=$FP323)*(('Summary&amp;Assumptions'!$H$25*$C323)*(1+'Summary&amp;Assumptions'!$J$29)^(FD$46-1))+AND(FD$56&lt;'Summary&amp;Assumptions'!$J$31,FD$47&gt;=$FQ323,FD$47&lt;=$FR323)*(('Summary&amp;Assumptions'!$H$25*$C323)*(1+'Summary&amp;Assumptions'!$J$29)^(FD$46-1))</f>
        <v>0</v>
      </c>
      <c r="EZ323" s="588">
        <f>AND(FE$55&gt;0,SUM($E323:EY323)&lt;'Summary&amp;Assumptions'!$G$32*$B323,$D323&gt;='Summary&amp;Assumptions'!$D$17,FE$47&gt;=$D323,FE$47&lt;=EDATE($D323,'Summary&amp;Assumptions'!$G$32))*$B323+AND(FE$56&lt;'Summary&amp;Assumptions'!$J$31,FE$47&gt;=$FO323,FE$47&lt;=$FP323)*(('Summary&amp;Assumptions'!$H$25*$C323)*(1+'Summary&amp;Assumptions'!$J$29)^(FE$46-1))+AND(FE$56&lt;'Summary&amp;Assumptions'!$J$31,FE$47&gt;=$FQ323,FE$47&lt;=$FR323)*(('Summary&amp;Assumptions'!$H$25*$C323)*(1+'Summary&amp;Assumptions'!$J$29)^(FE$46-1))</f>
        <v>0</v>
      </c>
      <c r="FA323" s="588">
        <f>AND(FF$55&gt;0,SUM($E323:EZ323)&lt;'Summary&amp;Assumptions'!$G$32*$B323,$D323&gt;='Summary&amp;Assumptions'!$D$17,FF$47&gt;=$D323,FF$47&lt;=EDATE($D323,'Summary&amp;Assumptions'!$G$32))*$B323+AND(FF$56&lt;'Summary&amp;Assumptions'!$J$31,FF$47&gt;=$FO323,FF$47&lt;=$FP323)*(('Summary&amp;Assumptions'!$H$25*$C323)*(1+'Summary&amp;Assumptions'!$J$29)^(FF$46-1))+AND(FF$56&lt;'Summary&amp;Assumptions'!$J$31,FF$47&gt;=$FQ323,FF$47&lt;=$FR323)*(('Summary&amp;Assumptions'!$H$25*$C323)*(1+'Summary&amp;Assumptions'!$J$29)^(FF$46-1))</f>
        <v>0</v>
      </c>
      <c r="FB323" s="588">
        <f>AND(FG$55&gt;0,SUM($E323:FA323)&lt;'Summary&amp;Assumptions'!$G$32*$B323,$D323&gt;='Summary&amp;Assumptions'!$D$17,FG$47&gt;=$D323,FG$47&lt;=EDATE($D323,'Summary&amp;Assumptions'!$G$32))*$B323+AND(FG$56&lt;'Summary&amp;Assumptions'!$J$31,FG$47&gt;=$FO323,FG$47&lt;=$FP323)*(('Summary&amp;Assumptions'!$H$25*$C323)*(1+'Summary&amp;Assumptions'!$J$29)^(FG$46-1))+AND(FG$56&lt;'Summary&amp;Assumptions'!$J$31,FG$47&gt;=$FQ323,FG$47&lt;=$FR323)*(('Summary&amp;Assumptions'!$H$25*$C323)*(1+'Summary&amp;Assumptions'!$J$29)^(FG$46-1))</f>
        <v>0</v>
      </c>
      <c r="FC323" s="588">
        <f>AND(FH$55&gt;0,SUM($E323:FB323)&lt;'Summary&amp;Assumptions'!$G$32*$B323,$D323&gt;='Summary&amp;Assumptions'!$D$17,FH$47&gt;=$D323,FH$47&lt;=EDATE($D323,'Summary&amp;Assumptions'!$G$32))*$B323+AND(FH$56&lt;'Summary&amp;Assumptions'!$J$31,FH$47&gt;=$FO323,FH$47&lt;=$FP323)*(('Summary&amp;Assumptions'!$H$25*$C323)*(1+'Summary&amp;Assumptions'!$J$29)^(FH$46-1))+AND(FH$56&lt;'Summary&amp;Assumptions'!$J$31,FH$47&gt;=$FQ323,FH$47&lt;=$FR323)*(('Summary&amp;Assumptions'!$H$25*$C323)*(1+'Summary&amp;Assumptions'!$J$29)^(FH$46-1))</f>
        <v>0</v>
      </c>
      <c r="FD323" s="588">
        <f>AND(FI$55&gt;0,SUM($E323:FC323)&lt;'Summary&amp;Assumptions'!$G$32*$B323,$D323&gt;='Summary&amp;Assumptions'!$D$17,FI$47&gt;=$D323,FI$47&lt;=EDATE($D323,'Summary&amp;Assumptions'!$G$32))*$B323+AND(FI$56&lt;'Summary&amp;Assumptions'!$J$31,FI$47&gt;=$FO323,FI$47&lt;=$FP323)*(('Summary&amp;Assumptions'!$H$25*$C323)*(1+'Summary&amp;Assumptions'!$J$29)^(FI$46-1))+AND(FI$56&lt;'Summary&amp;Assumptions'!$J$31,FI$47&gt;=$FQ323,FI$47&lt;=$FR323)*(('Summary&amp;Assumptions'!$H$25*$C323)*(1+'Summary&amp;Assumptions'!$J$29)^(FI$46-1))</f>
        <v>0</v>
      </c>
      <c r="FE323" s="588">
        <f>AND(FJ$55&gt;0,SUM($E323:FD323)&lt;'Summary&amp;Assumptions'!$G$32*$B323,$D323&gt;='Summary&amp;Assumptions'!$D$17,FJ$47&gt;=$D323,FJ$47&lt;=EDATE($D323,'Summary&amp;Assumptions'!$G$32))*$B323+AND(FJ$56&lt;'Summary&amp;Assumptions'!$J$31,FJ$47&gt;=$FO323,FJ$47&lt;=$FP323)*(('Summary&amp;Assumptions'!$H$25*$C323)*(1+'Summary&amp;Assumptions'!$J$29)^(FJ$46-1))+AND(FJ$56&lt;'Summary&amp;Assumptions'!$J$31,FJ$47&gt;=$FQ323,FJ$47&lt;=$FR323)*(('Summary&amp;Assumptions'!$H$25*$C323)*(1+'Summary&amp;Assumptions'!$J$29)^(FJ$46-1))</f>
        <v>0</v>
      </c>
      <c r="FF323" s="588">
        <f>AND(FK$55&gt;0,SUM($E323:FE323)&lt;'Summary&amp;Assumptions'!$G$32*$B323,$D323&gt;='Summary&amp;Assumptions'!$D$17,FK$47&gt;=$D323,FK$47&lt;=EDATE($D323,'Summary&amp;Assumptions'!$G$32))*$B323+AND(FK$56&lt;'Summary&amp;Assumptions'!$J$31,FK$47&gt;=$FO323,FK$47&lt;=$FP323)*(('Summary&amp;Assumptions'!$H$25*$C323)*(1+'Summary&amp;Assumptions'!$J$29)^(FK$46-1))+AND(FK$56&lt;'Summary&amp;Assumptions'!$J$31,FK$47&gt;=$FQ323,FK$47&lt;=$FR323)*(('Summary&amp;Assumptions'!$H$25*$C323)*(1+'Summary&amp;Assumptions'!$J$29)^(FK$46-1))</f>
        <v>0</v>
      </c>
      <c r="FG323" s="588">
        <f>AND(FL$55&gt;0,SUM($E323:FF323)&lt;'Summary&amp;Assumptions'!$G$32*$B323,$D323&gt;='Summary&amp;Assumptions'!$D$17,FL$47&gt;=$D323,FL$47&lt;=EDATE($D323,'Summary&amp;Assumptions'!$G$32))*$B323+AND(FL$56&lt;'Summary&amp;Assumptions'!$J$31,FL$47&gt;=$FO323,FL$47&lt;=$FP323)*(('Summary&amp;Assumptions'!$H$25*$C323)*(1+'Summary&amp;Assumptions'!$J$29)^(FL$46-1))+AND(FL$56&lt;'Summary&amp;Assumptions'!$J$31,FL$47&gt;=$FQ323,FL$47&lt;=$FR323)*(('Summary&amp;Assumptions'!$H$25*$C323)*(1+'Summary&amp;Assumptions'!$J$29)^(FL$46-1))</f>
        <v>0</v>
      </c>
      <c r="FH323" s="588">
        <f>AND(FM$55&gt;0,SUM($E323:FG323)&lt;'Summary&amp;Assumptions'!$G$32*$B323,$D323&gt;='Summary&amp;Assumptions'!$D$17,FM$47&gt;=$D323,FM$47&lt;=EDATE($D323,'Summary&amp;Assumptions'!$G$32))*$B323+AND(FM$56&lt;'Summary&amp;Assumptions'!$J$31,FM$47&gt;=$FO323,FM$47&lt;=$FP323)*(('Summary&amp;Assumptions'!$H$25*$C323)*(1+'Summary&amp;Assumptions'!$J$29)^(FM$46-1))+AND(FM$56&lt;'Summary&amp;Assumptions'!$J$31,FM$47&gt;=$FQ323,FM$47&lt;=$FR323)*(('Summary&amp;Assumptions'!$H$25*$C323)*(1+'Summary&amp;Assumptions'!$J$29)^(FM$46-1))</f>
        <v>0</v>
      </c>
      <c r="FI323" s="588">
        <f>AND(FN$55&gt;0,SUM($E323:FH323)&lt;'Summary&amp;Assumptions'!$G$32*$B323,$D323&gt;='Summary&amp;Assumptions'!$D$17,FN$47&gt;=$D323,FN$47&lt;=EDATE($D323,'Summary&amp;Assumptions'!$G$32))*$B323+AND(FN$56&lt;'Summary&amp;Assumptions'!$J$31,FN$47&gt;=$FO323,FN$47&lt;=$FP323)*(('Summary&amp;Assumptions'!$H$25*$C323)*(1+'Summary&amp;Assumptions'!$J$29)^(FN$46-1))+AND(FN$56&lt;'Summary&amp;Assumptions'!$J$31,FN$47&gt;=$FQ323,FN$47&lt;=$FR323)*(('Summary&amp;Assumptions'!$H$25*$C323)*(1+'Summary&amp;Assumptions'!$J$29)^(FN$46-1))</f>
        <v>0</v>
      </c>
      <c r="FJ323" s="588">
        <f>AND(FO$55&gt;0,SUM($E323:FI323)&lt;'Summary&amp;Assumptions'!$G$32*$B323,$D323&gt;='Summary&amp;Assumptions'!$D$17,FO$47&gt;=$D323,FO$47&lt;=EDATE($D323,'Summary&amp;Assumptions'!$G$32))*$B323+AND(FO$56&lt;'Summary&amp;Assumptions'!$J$31,FO$47&gt;=$FO323,FO$47&lt;=$FP323)*(('Summary&amp;Assumptions'!$H$25*$C323)*(1+'Summary&amp;Assumptions'!$J$29)^(FO$46-1))+AND(FO$56&lt;'Summary&amp;Assumptions'!$J$31,FO$47&gt;=$FQ323,FO$47&lt;=$FR323)*(('Summary&amp;Assumptions'!$H$25*$C323)*(1+'Summary&amp;Assumptions'!$J$29)^(FO$46-1))</f>
        <v>0</v>
      </c>
      <c r="FK323" s="588">
        <f>AND(FP$55&gt;0,SUM($E323:FJ323)&lt;'Summary&amp;Assumptions'!$G$32*$B323,$D323&gt;='Summary&amp;Assumptions'!$D$17,FP$47&gt;=$D323,FP$47&lt;=EDATE($D323,'Summary&amp;Assumptions'!$G$32))*$B323+AND(FP$56&lt;'Summary&amp;Assumptions'!$J$31,FP$47&gt;=$FO323,FP$47&lt;=$FP323)*(('Summary&amp;Assumptions'!$H$25*$C323)*(1+'Summary&amp;Assumptions'!$J$29)^(FP$46-1))+AND(FP$56&lt;'Summary&amp;Assumptions'!$J$31,FP$47&gt;=$FQ323,FP$47&lt;=$FR323)*(('Summary&amp;Assumptions'!$H$25*$C323)*(1+'Summary&amp;Assumptions'!$J$29)^(FP$46-1))</f>
        <v>0</v>
      </c>
      <c r="FL323" s="588">
        <f>AND(FQ$55&gt;0,SUM($E323:FK323)&lt;'Summary&amp;Assumptions'!$G$32*$B323,$D323&gt;='Summary&amp;Assumptions'!$D$17,FQ$47&gt;=$D323,FQ$47&lt;=EDATE($D323,'Summary&amp;Assumptions'!$G$32))*$B323+AND(FQ$56&lt;'Summary&amp;Assumptions'!$J$31,FQ$47&gt;=$FO323,FQ$47&lt;=$FP323)*(('Summary&amp;Assumptions'!$H$25*$C323)*(1+'Summary&amp;Assumptions'!$J$29)^(FQ$46-1))+AND(FQ$56&lt;'Summary&amp;Assumptions'!$J$31,FQ$47&gt;=$FQ323,FQ$47&lt;=$FR323)*(('Summary&amp;Assumptions'!$H$25*$C323)*(1+'Summary&amp;Assumptions'!$J$29)^(FQ$46-1))</f>
        <v>0</v>
      </c>
      <c r="FO323" s="576">
        <f>EDATE(D323,'Summary&amp;Assumptions'!$G$34)</f>
        <v>50618</v>
      </c>
      <c r="FP323" s="576">
        <f>EDATE(FO323,'Summary&amp;Assumptions'!$G$33-1)</f>
        <v>50649</v>
      </c>
      <c r="FQ323" s="576">
        <f>EDATE(FO323,'Summary&amp;Assumptions'!$G$34)</f>
        <v>50983</v>
      </c>
      <c r="FR323" s="576">
        <f>EDATE(FQ323,'Summary&amp;Assumptions'!$G$33-1)</f>
        <v>51014</v>
      </c>
    </row>
    <row r="324" spans="2:174" hidden="1" x14ac:dyDescent="0.2">
      <c r="B324" s="588">
        <v>0</v>
      </c>
      <c r="C324" s="193">
        <v>0</v>
      </c>
      <c r="D324" s="589">
        <v>50284</v>
      </c>
      <c r="F324" s="588">
        <f>AND(K$55&gt;0,SUM($E324:E324)&lt;'Summary&amp;Assumptions'!$G$32*$B324,$D324&gt;='Summary&amp;Assumptions'!$D$17,K$47&gt;=$D324,K$47&lt;=EDATE($D324,'Summary&amp;Assumptions'!$G$32))*$B324+AND(K$56&lt;'Summary&amp;Assumptions'!$J$31,K$47&gt;=$FO324,K$47&lt;=$FP324)*(('Summary&amp;Assumptions'!$H$25*$C324)*(1+'Summary&amp;Assumptions'!$J$29)^(K$46-1))+AND(K$56&lt;'Summary&amp;Assumptions'!$J$31,K$47&gt;=$FQ324,K$47&lt;=$FR324)*(('Summary&amp;Assumptions'!$H$25*$C324)*(1+'Summary&amp;Assumptions'!$J$29)^(K$46-1))</f>
        <v>0</v>
      </c>
      <c r="G324" s="588">
        <f>AND(L$55&gt;0,SUM($E324:F324)&lt;'Summary&amp;Assumptions'!$G$32*$B324,$D324&gt;='Summary&amp;Assumptions'!$D$17,L$47&gt;=$D324,L$47&lt;=EDATE($D324,'Summary&amp;Assumptions'!$G$32))*$B324+AND(L$56&lt;'Summary&amp;Assumptions'!$J$31,L$47&gt;=$FO324,L$47&lt;=$FP324)*(('Summary&amp;Assumptions'!$H$25*$C324)*(1+'Summary&amp;Assumptions'!$J$29)^(L$46-1))+AND(L$56&lt;'Summary&amp;Assumptions'!$J$31,L$47&gt;=$FQ324,L$47&lt;=$FR324)*(('Summary&amp;Assumptions'!$H$25*$C324)*(1+'Summary&amp;Assumptions'!$J$29)^(L$46-1))</f>
        <v>0</v>
      </c>
      <c r="H324" s="588">
        <f>AND(M$55&gt;0,SUM($E324:G324)&lt;'Summary&amp;Assumptions'!$G$32*$B324,$D324&gt;='Summary&amp;Assumptions'!$D$17,M$47&gt;=$D324,M$47&lt;=EDATE($D324,'Summary&amp;Assumptions'!$G$32))*$B324+AND(M$56&lt;'Summary&amp;Assumptions'!$J$31,M$47&gt;=$FO324,M$47&lt;=$FP324)*(('Summary&amp;Assumptions'!$H$25*$C324)*(1+'Summary&amp;Assumptions'!$J$29)^(M$46-1))+AND(M$56&lt;'Summary&amp;Assumptions'!$J$31,M$47&gt;=$FQ324,M$47&lt;=$FR324)*(('Summary&amp;Assumptions'!$H$25*$C324)*(1+'Summary&amp;Assumptions'!$J$29)^(M$46-1))</f>
        <v>0</v>
      </c>
      <c r="I324" s="588">
        <f>AND(N$55&gt;0,SUM($E324:H324)&lt;'Summary&amp;Assumptions'!$G$32*$B324,$D324&gt;='Summary&amp;Assumptions'!$D$17,N$47&gt;=$D324,N$47&lt;=EDATE($D324,'Summary&amp;Assumptions'!$G$32))*$B324+AND(N$56&lt;'Summary&amp;Assumptions'!$J$31,N$47&gt;=$FO324,N$47&lt;=$FP324)*(('Summary&amp;Assumptions'!$H$25*$C324)*(1+'Summary&amp;Assumptions'!$J$29)^(N$46-1))+AND(N$56&lt;'Summary&amp;Assumptions'!$J$31,N$47&gt;=$FQ324,N$47&lt;=$FR324)*(('Summary&amp;Assumptions'!$H$25*$C324)*(1+'Summary&amp;Assumptions'!$J$29)^(N$46-1))</f>
        <v>0</v>
      </c>
      <c r="J324" s="588">
        <f>AND(O$55&gt;0,SUM($E324:I324)&lt;'Summary&amp;Assumptions'!$G$32*$B324,$D324&gt;='Summary&amp;Assumptions'!$D$17,O$47&gt;=$D324,O$47&lt;=EDATE($D324,'Summary&amp;Assumptions'!$G$32))*$B324+AND(O$56&lt;'Summary&amp;Assumptions'!$J$31,O$47&gt;=$FO324,O$47&lt;=$FP324)*(('Summary&amp;Assumptions'!$H$25*$C324)*(1+'Summary&amp;Assumptions'!$J$29)^(O$46-1))+AND(O$56&lt;'Summary&amp;Assumptions'!$J$31,O$47&gt;=$FQ324,O$47&lt;=$FR324)*(('Summary&amp;Assumptions'!$H$25*$C324)*(1+'Summary&amp;Assumptions'!$J$29)^(O$46-1))</f>
        <v>0</v>
      </c>
      <c r="K324" s="588">
        <f>AND(P$55&gt;0,SUM($E324:J324)&lt;'Summary&amp;Assumptions'!$G$32*$B324,$D324&gt;='Summary&amp;Assumptions'!$D$17,P$47&gt;=$D324,P$47&lt;=EDATE($D324,'Summary&amp;Assumptions'!$G$32))*$B324+AND(P$56&lt;'Summary&amp;Assumptions'!$J$31,P$47&gt;=$FO324,P$47&lt;=$FP324)*(('Summary&amp;Assumptions'!$H$25*$C324)*(1+'Summary&amp;Assumptions'!$J$29)^(P$46-1))+AND(P$56&lt;'Summary&amp;Assumptions'!$J$31,P$47&gt;=$FQ324,P$47&lt;=$FR324)*(('Summary&amp;Assumptions'!$H$25*$C324)*(1+'Summary&amp;Assumptions'!$J$29)^(P$46-1))</f>
        <v>0</v>
      </c>
      <c r="L324" s="588">
        <f>AND(Q$55&gt;0,SUM($E324:K324)&lt;'Summary&amp;Assumptions'!$G$32*$B324,$D324&gt;='Summary&amp;Assumptions'!$D$17,Q$47&gt;=$D324,Q$47&lt;=EDATE($D324,'Summary&amp;Assumptions'!$G$32))*$B324+AND(Q$56&lt;'Summary&amp;Assumptions'!$J$31,Q$47&gt;=$FO324,Q$47&lt;=$FP324)*(('Summary&amp;Assumptions'!$H$25*$C324)*(1+'Summary&amp;Assumptions'!$J$29)^(Q$46-1))+AND(Q$56&lt;'Summary&amp;Assumptions'!$J$31,Q$47&gt;=$FQ324,Q$47&lt;=$FR324)*(('Summary&amp;Assumptions'!$H$25*$C324)*(1+'Summary&amp;Assumptions'!$J$29)^(Q$46-1))</f>
        <v>0</v>
      </c>
      <c r="M324" s="588">
        <f>AND(R$55&gt;0,SUM($E324:L324)&lt;'Summary&amp;Assumptions'!$G$32*$B324,$D324&gt;='Summary&amp;Assumptions'!$D$17,R$47&gt;=$D324,R$47&lt;=EDATE($D324,'Summary&amp;Assumptions'!$G$32))*$B324+AND(R$56&lt;'Summary&amp;Assumptions'!$J$31,R$47&gt;=$FO324,R$47&lt;=$FP324)*(('Summary&amp;Assumptions'!$H$25*$C324)*(1+'Summary&amp;Assumptions'!$J$29)^(R$46-1))+AND(R$56&lt;'Summary&amp;Assumptions'!$J$31,R$47&gt;=$FQ324,R$47&lt;=$FR324)*(('Summary&amp;Assumptions'!$H$25*$C324)*(1+'Summary&amp;Assumptions'!$J$29)^(R$46-1))</f>
        <v>0</v>
      </c>
      <c r="N324" s="588">
        <f>AND(S$55&gt;0,SUM($E324:M324)&lt;'Summary&amp;Assumptions'!$G$32*$B324,$D324&gt;='Summary&amp;Assumptions'!$D$17,S$47&gt;=$D324,S$47&lt;=EDATE($D324,'Summary&amp;Assumptions'!$G$32))*$B324+AND(S$56&lt;'Summary&amp;Assumptions'!$J$31,S$47&gt;=$FO324,S$47&lt;=$FP324)*(('Summary&amp;Assumptions'!$H$25*$C324)*(1+'Summary&amp;Assumptions'!$J$29)^(S$46-1))+AND(S$56&lt;'Summary&amp;Assumptions'!$J$31,S$47&gt;=$FQ324,S$47&lt;=$FR324)*(('Summary&amp;Assumptions'!$H$25*$C324)*(1+'Summary&amp;Assumptions'!$J$29)^(S$46-1))</f>
        <v>0</v>
      </c>
      <c r="O324" s="588">
        <f>AND(T$55&gt;0,SUM($E324:N324)&lt;'Summary&amp;Assumptions'!$G$32*$B324,$D324&gt;='Summary&amp;Assumptions'!$D$17,T$47&gt;=$D324,T$47&lt;=EDATE($D324,'Summary&amp;Assumptions'!$G$32))*$B324+AND(T$56&lt;'Summary&amp;Assumptions'!$J$31,T$47&gt;=$FO324,T$47&lt;=$FP324)*(('Summary&amp;Assumptions'!$H$25*$C324)*(1+'Summary&amp;Assumptions'!$J$29)^(T$46-1))+AND(T$56&lt;'Summary&amp;Assumptions'!$J$31,T$47&gt;=$FQ324,T$47&lt;=$FR324)*(('Summary&amp;Assumptions'!$H$25*$C324)*(1+'Summary&amp;Assumptions'!$J$29)^(T$46-1))</f>
        <v>0</v>
      </c>
      <c r="P324" s="588">
        <f>AND(U$55&gt;0,SUM($E324:O324)&lt;'Summary&amp;Assumptions'!$G$32*$B324,$D324&gt;='Summary&amp;Assumptions'!$D$17,U$47&gt;=$D324,U$47&lt;=EDATE($D324,'Summary&amp;Assumptions'!$G$32))*$B324+AND(U$56&lt;'Summary&amp;Assumptions'!$J$31,U$47&gt;=$FO324,U$47&lt;=$FP324)*(('Summary&amp;Assumptions'!$H$25*$C324)*(1+'Summary&amp;Assumptions'!$J$29)^(U$46-1))+AND(U$56&lt;'Summary&amp;Assumptions'!$J$31,U$47&gt;=$FQ324,U$47&lt;=$FR324)*(('Summary&amp;Assumptions'!$H$25*$C324)*(1+'Summary&amp;Assumptions'!$J$29)^(U$46-1))</f>
        <v>0</v>
      </c>
      <c r="Q324" s="588">
        <f>AND(V$55&gt;0,SUM($E324:P324)&lt;'Summary&amp;Assumptions'!$G$32*$B324,$D324&gt;='Summary&amp;Assumptions'!$D$17,V$47&gt;=$D324,V$47&lt;=EDATE($D324,'Summary&amp;Assumptions'!$G$32))*$B324+AND(V$56&lt;'Summary&amp;Assumptions'!$J$31,V$47&gt;=$FO324,V$47&lt;=$FP324)*(('Summary&amp;Assumptions'!$H$25*$C324)*(1+'Summary&amp;Assumptions'!$J$29)^(V$46-1))+AND(V$56&lt;'Summary&amp;Assumptions'!$J$31,V$47&gt;=$FQ324,V$47&lt;=$FR324)*(('Summary&amp;Assumptions'!$H$25*$C324)*(1+'Summary&amp;Assumptions'!$J$29)^(V$46-1))</f>
        <v>0</v>
      </c>
      <c r="R324" s="588">
        <f>AND(W$55&gt;0,SUM($E324:Q324)&lt;'Summary&amp;Assumptions'!$G$32*$B324,$D324&gt;='Summary&amp;Assumptions'!$D$17,W$47&gt;=$D324,W$47&lt;=EDATE($D324,'Summary&amp;Assumptions'!$G$32))*$B324+AND(W$56&lt;'Summary&amp;Assumptions'!$J$31,W$47&gt;=$FO324,W$47&lt;=$FP324)*(('Summary&amp;Assumptions'!$H$25*$C324)*(1+'Summary&amp;Assumptions'!$J$29)^(W$46-1))+AND(W$56&lt;'Summary&amp;Assumptions'!$J$31,W$47&gt;=$FQ324,W$47&lt;=$FR324)*(('Summary&amp;Assumptions'!$H$25*$C324)*(1+'Summary&amp;Assumptions'!$J$29)^(W$46-1))</f>
        <v>0</v>
      </c>
      <c r="S324" s="588">
        <f>AND(X$55&gt;0,SUM($E324:R324)&lt;'Summary&amp;Assumptions'!$G$32*$B324,$D324&gt;='Summary&amp;Assumptions'!$D$17,X$47&gt;=$D324,X$47&lt;=EDATE($D324,'Summary&amp;Assumptions'!$G$32))*$B324+AND(X$56&lt;'Summary&amp;Assumptions'!$J$31,X$47&gt;=$FO324,X$47&lt;=$FP324)*(('Summary&amp;Assumptions'!$H$25*$C324)*(1+'Summary&amp;Assumptions'!$J$29)^(X$46-1))+AND(X$56&lt;'Summary&amp;Assumptions'!$J$31,X$47&gt;=$FQ324,X$47&lt;=$FR324)*(('Summary&amp;Assumptions'!$H$25*$C324)*(1+'Summary&amp;Assumptions'!$J$29)^(X$46-1))</f>
        <v>0</v>
      </c>
      <c r="T324" s="588">
        <f>AND(Y$55&gt;0,SUM($E324:S324)&lt;'Summary&amp;Assumptions'!$G$32*$B324,$D324&gt;='Summary&amp;Assumptions'!$D$17,Y$47&gt;=$D324,Y$47&lt;=EDATE($D324,'Summary&amp;Assumptions'!$G$32))*$B324+AND(Y$56&lt;'Summary&amp;Assumptions'!$J$31,Y$47&gt;=$FO324,Y$47&lt;=$FP324)*(('Summary&amp;Assumptions'!$H$25*$C324)*(1+'Summary&amp;Assumptions'!$J$29)^(Y$46-1))+AND(Y$56&lt;'Summary&amp;Assumptions'!$J$31,Y$47&gt;=$FQ324,Y$47&lt;=$FR324)*(('Summary&amp;Assumptions'!$H$25*$C324)*(1+'Summary&amp;Assumptions'!$J$29)^(Y$46-1))</f>
        <v>0</v>
      </c>
      <c r="U324" s="588">
        <f>AND(Z$55&gt;0,SUM($E324:T324)&lt;'Summary&amp;Assumptions'!$G$32*$B324,$D324&gt;='Summary&amp;Assumptions'!$D$17,Z$47&gt;=$D324,Z$47&lt;=EDATE($D324,'Summary&amp;Assumptions'!$G$32))*$B324+AND(Z$56&lt;'Summary&amp;Assumptions'!$J$31,Z$47&gt;=$FO324,Z$47&lt;=$FP324)*(('Summary&amp;Assumptions'!$H$25*$C324)*(1+'Summary&amp;Assumptions'!$J$29)^(Z$46-1))+AND(Z$56&lt;'Summary&amp;Assumptions'!$J$31,Z$47&gt;=$FQ324,Z$47&lt;=$FR324)*(('Summary&amp;Assumptions'!$H$25*$C324)*(1+'Summary&amp;Assumptions'!$J$29)^(Z$46-1))</f>
        <v>0</v>
      </c>
      <c r="V324" s="588">
        <f>AND(AA$55&gt;0,SUM($E324:U324)&lt;'Summary&amp;Assumptions'!$G$32*$B324,$D324&gt;='Summary&amp;Assumptions'!$D$17,AA$47&gt;=$D324,AA$47&lt;=EDATE($D324,'Summary&amp;Assumptions'!$G$32))*$B324+AND(AA$56&lt;'Summary&amp;Assumptions'!$J$31,AA$47&gt;=$FO324,AA$47&lt;=$FP324)*(('Summary&amp;Assumptions'!$H$25*$C324)*(1+'Summary&amp;Assumptions'!$J$29)^(AA$46-1))+AND(AA$56&lt;'Summary&amp;Assumptions'!$J$31,AA$47&gt;=$FQ324,AA$47&lt;=$FR324)*(('Summary&amp;Assumptions'!$H$25*$C324)*(1+'Summary&amp;Assumptions'!$J$29)^(AA$46-1))</f>
        <v>0</v>
      </c>
      <c r="W324" s="588">
        <f>AND(AB$55&gt;0,SUM($E324:V324)&lt;'Summary&amp;Assumptions'!$G$32*$B324,$D324&gt;='Summary&amp;Assumptions'!$D$17,AB$47&gt;=$D324,AB$47&lt;=EDATE($D324,'Summary&amp;Assumptions'!$G$32))*$B324+AND(AB$56&lt;'Summary&amp;Assumptions'!$J$31,AB$47&gt;=$FO324,AB$47&lt;=$FP324)*(('Summary&amp;Assumptions'!$H$25*$C324)*(1+'Summary&amp;Assumptions'!$J$29)^(AB$46-1))+AND(AB$56&lt;'Summary&amp;Assumptions'!$J$31,AB$47&gt;=$FQ324,AB$47&lt;=$FR324)*(('Summary&amp;Assumptions'!$H$25*$C324)*(1+'Summary&amp;Assumptions'!$J$29)^(AB$46-1))</f>
        <v>0</v>
      </c>
      <c r="X324" s="588">
        <f>AND(AC$55&gt;0,SUM($E324:W324)&lt;'Summary&amp;Assumptions'!$G$32*$B324,$D324&gt;='Summary&amp;Assumptions'!$D$17,AC$47&gt;=$D324,AC$47&lt;=EDATE($D324,'Summary&amp;Assumptions'!$G$32))*$B324+AND(AC$56&lt;'Summary&amp;Assumptions'!$J$31,AC$47&gt;=$FO324,AC$47&lt;=$FP324)*(('Summary&amp;Assumptions'!$H$25*$C324)*(1+'Summary&amp;Assumptions'!$J$29)^(AC$46-1))+AND(AC$56&lt;'Summary&amp;Assumptions'!$J$31,AC$47&gt;=$FQ324,AC$47&lt;=$FR324)*(('Summary&amp;Assumptions'!$H$25*$C324)*(1+'Summary&amp;Assumptions'!$J$29)^(AC$46-1))</f>
        <v>0</v>
      </c>
      <c r="Y324" s="588">
        <f>AND(AD$55&gt;0,SUM($E324:X324)&lt;'Summary&amp;Assumptions'!$G$32*$B324,$D324&gt;='Summary&amp;Assumptions'!$D$17,AD$47&gt;=$D324,AD$47&lt;=EDATE($D324,'Summary&amp;Assumptions'!$G$32))*$B324+AND(AD$56&lt;'Summary&amp;Assumptions'!$J$31,AD$47&gt;=$FO324,AD$47&lt;=$FP324)*(('Summary&amp;Assumptions'!$H$25*$C324)*(1+'Summary&amp;Assumptions'!$J$29)^(AD$46-1))+AND(AD$56&lt;'Summary&amp;Assumptions'!$J$31,AD$47&gt;=$FQ324,AD$47&lt;=$FR324)*(('Summary&amp;Assumptions'!$H$25*$C324)*(1+'Summary&amp;Assumptions'!$J$29)^(AD$46-1))</f>
        <v>0</v>
      </c>
      <c r="Z324" s="588">
        <f>AND(AE$55&gt;0,SUM($E324:Y324)&lt;'Summary&amp;Assumptions'!$G$32*$B324,$D324&gt;='Summary&amp;Assumptions'!$D$17,AE$47&gt;=$D324,AE$47&lt;=EDATE($D324,'Summary&amp;Assumptions'!$G$32))*$B324+AND(AE$56&lt;'Summary&amp;Assumptions'!$J$31,AE$47&gt;=$FO324,AE$47&lt;=$FP324)*(('Summary&amp;Assumptions'!$H$25*$C324)*(1+'Summary&amp;Assumptions'!$J$29)^(AE$46-1))+AND(AE$56&lt;'Summary&amp;Assumptions'!$J$31,AE$47&gt;=$FQ324,AE$47&lt;=$FR324)*(('Summary&amp;Assumptions'!$H$25*$C324)*(1+'Summary&amp;Assumptions'!$J$29)^(AE$46-1))</f>
        <v>0</v>
      </c>
      <c r="AA324" s="588">
        <f>AND(AF$55&gt;0,SUM($E324:Z324)&lt;'Summary&amp;Assumptions'!$G$32*$B324,$D324&gt;='Summary&amp;Assumptions'!$D$17,AF$47&gt;=$D324,AF$47&lt;=EDATE($D324,'Summary&amp;Assumptions'!$G$32))*$B324+AND(AF$56&lt;'Summary&amp;Assumptions'!$J$31,AF$47&gt;=$FO324,AF$47&lt;=$FP324)*(('Summary&amp;Assumptions'!$H$25*$C324)*(1+'Summary&amp;Assumptions'!$J$29)^(AF$46-1))+AND(AF$56&lt;'Summary&amp;Assumptions'!$J$31,AF$47&gt;=$FQ324,AF$47&lt;=$FR324)*(('Summary&amp;Assumptions'!$H$25*$C324)*(1+'Summary&amp;Assumptions'!$J$29)^(AF$46-1))</f>
        <v>0</v>
      </c>
      <c r="AB324" s="588">
        <f>AND(AG$55&gt;0,SUM($E324:AA324)&lt;'Summary&amp;Assumptions'!$G$32*$B324,$D324&gt;='Summary&amp;Assumptions'!$D$17,AG$47&gt;=$D324,AG$47&lt;=EDATE($D324,'Summary&amp;Assumptions'!$G$32))*$B324+AND(AG$56&lt;'Summary&amp;Assumptions'!$J$31,AG$47&gt;=$FO324,AG$47&lt;=$FP324)*(('Summary&amp;Assumptions'!$H$25*$C324)*(1+'Summary&amp;Assumptions'!$J$29)^(AG$46-1))+AND(AG$56&lt;'Summary&amp;Assumptions'!$J$31,AG$47&gt;=$FQ324,AG$47&lt;=$FR324)*(('Summary&amp;Assumptions'!$H$25*$C324)*(1+'Summary&amp;Assumptions'!$J$29)^(AG$46-1))</f>
        <v>0</v>
      </c>
      <c r="AC324" s="588">
        <f>AND(AH$55&gt;0,SUM($E324:AB324)&lt;'Summary&amp;Assumptions'!$G$32*$B324,$D324&gt;='Summary&amp;Assumptions'!$D$17,AH$47&gt;=$D324,AH$47&lt;=EDATE($D324,'Summary&amp;Assumptions'!$G$32))*$B324+AND(AH$56&lt;'Summary&amp;Assumptions'!$J$31,AH$47&gt;=$FO324,AH$47&lt;=$FP324)*(('Summary&amp;Assumptions'!$H$25*$C324)*(1+'Summary&amp;Assumptions'!$J$29)^(AH$46-1))+AND(AH$56&lt;'Summary&amp;Assumptions'!$J$31,AH$47&gt;=$FQ324,AH$47&lt;=$FR324)*(('Summary&amp;Assumptions'!$H$25*$C324)*(1+'Summary&amp;Assumptions'!$J$29)^(AH$46-1))</f>
        <v>0</v>
      </c>
      <c r="AD324" s="588">
        <f>AND(AI$55&gt;0,SUM($E324:AC324)&lt;'Summary&amp;Assumptions'!$G$32*$B324,$D324&gt;='Summary&amp;Assumptions'!$D$17,AI$47&gt;=$D324,AI$47&lt;=EDATE($D324,'Summary&amp;Assumptions'!$G$32))*$B324+AND(AI$56&lt;'Summary&amp;Assumptions'!$J$31,AI$47&gt;=$FO324,AI$47&lt;=$FP324)*(('Summary&amp;Assumptions'!$H$25*$C324)*(1+'Summary&amp;Assumptions'!$J$29)^(AI$46-1))+AND(AI$56&lt;'Summary&amp;Assumptions'!$J$31,AI$47&gt;=$FQ324,AI$47&lt;=$FR324)*(('Summary&amp;Assumptions'!$H$25*$C324)*(1+'Summary&amp;Assumptions'!$J$29)^(AI$46-1))</f>
        <v>0</v>
      </c>
      <c r="AE324" s="588">
        <f>AND(AJ$55&gt;0,SUM($E324:AD324)&lt;'Summary&amp;Assumptions'!$G$32*$B324,$D324&gt;='Summary&amp;Assumptions'!$D$17,AJ$47&gt;=$D324,AJ$47&lt;=EDATE($D324,'Summary&amp;Assumptions'!$G$32))*$B324+AND(AJ$56&lt;'Summary&amp;Assumptions'!$J$31,AJ$47&gt;=$FO324,AJ$47&lt;=$FP324)*(('Summary&amp;Assumptions'!$H$25*$C324)*(1+'Summary&amp;Assumptions'!$J$29)^(AJ$46-1))+AND(AJ$56&lt;'Summary&amp;Assumptions'!$J$31,AJ$47&gt;=$FQ324,AJ$47&lt;=$FR324)*(('Summary&amp;Assumptions'!$H$25*$C324)*(1+'Summary&amp;Assumptions'!$J$29)^(AJ$46-1))</f>
        <v>0</v>
      </c>
      <c r="AF324" s="588">
        <f>AND(AK$55&gt;0,SUM($E324:AE324)&lt;'Summary&amp;Assumptions'!$G$32*$B324,$D324&gt;='Summary&amp;Assumptions'!$D$17,AK$47&gt;=$D324,AK$47&lt;=EDATE($D324,'Summary&amp;Assumptions'!$G$32))*$B324+AND(AK$56&lt;'Summary&amp;Assumptions'!$J$31,AK$47&gt;=$FO324,AK$47&lt;=$FP324)*(('Summary&amp;Assumptions'!$H$25*$C324)*(1+'Summary&amp;Assumptions'!$J$29)^(AK$46-1))+AND(AK$56&lt;'Summary&amp;Assumptions'!$J$31,AK$47&gt;=$FQ324,AK$47&lt;=$FR324)*(('Summary&amp;Assumptions'!$H$25*$C324)*(1+'Summary&amp;Assumptions'!$J$29)^(AK$46-1))</f>
        <v>0</v>
      </c>
      <c r="AG324" s="588">
        <f>AND(AL$55&gt;0,SUM($E324:AF324)&lt;'Summary&amp;Assumptions'!$G$32*$B324,$D324&gt;='Summary&amp;Assumptions'!$D$17,AL$47&gt;=$D324,AL$47&lt;=EDATE($D324,'Summary&amp;Assumptions'!$G$32))*$B324+AND(AL$56&lt;'Summary&amp;Assumptions'!$J$31,AL$47&gt;=$FO324,AL$47&lt;=$FP324)*(('Summary&amp;Assumptions'!$H$25*$C324)*(1+'Summary&amp;Assumptions'!$J$29)^(AL$46-1))+AND(AL$56&lt;'Summary&amp;Assumptions'!$J$31,AL$47&gt;=$FQ324,AL$47&lt;=$FR324)*(('Summary&amp;Assumptions'!$H$25*$C324)*(1+'Summary&amp;Assumptions'!$J$29)^(AL$46-1))</f>
        <v>0</v>
      </c>
      <c r="AH324" s="588">
        <f>AND(AM$55&gt;0,SUM($E324:AG324)&lt;'Summary&amp;Assumptions'!$G$32*$B324,$D324&gt;='Summary&amp;Assumptions'!$D$17,AM$47&gt;=$D324,AM$47&lt;=EDATE($D324,'Summary&amp;Assumptions'!$G$32))*$B324+AND(AM$56&lt;'Summary&amp;Assumptions'!$J$31,AM$47&gt;=$FO324,AM$47&lt;=$FP324)*(('Summary&amp;Assumptions'!$H$25*$C324)*(1+'Summary&amp;Assumptions'!$J$29)^(AM$46-1))+AND(AM$56&lt;'Summary&amp;Assumptions'!$J$31,AM$47&gt;=$FQ324,AM$47&lt;=$FR324)*(('Summary&amp;Assumptions'!$H$25*$C324)*(1+'Summary&amp;Assumptions'!$J$29)^(AM$46-1))</f>
        <v>0</v>
      </c>
      <c r="AI324" s="588">
        <f>AND(AN$55&gt;0,SUM($E324:AH324)&lt;'Summary&amp;Assumptions'!$G$32*$B324,$D324&gt;='Summary&amp;Assumptions'!$D$17,AN$47&gt;=$D324,AN$47&lt;=EDATE($D324,'Summary&amp;Assumptions'!$G$32))*$B324+AND(AN$56&lt;'Summary&amp;Assumptions'!$J$31,AN$47&gt;=$FO324,AN$47&lt;=$FP324)*(('Summary&amp;Assumptions'!$H$25*$C324)*(1+'Summary&amp;Assumptions'!$J$29)^(AN$46-1))+AND(AN$56&lt;'Summary&amp;Assumptions'!$J$31,AN$47&gt;=$FQ324,AN$47&lt;=$FR324)*(('Summary&amp;Assumptions'!$H$25*$C324)*(1+'Summary&amp;Assumptions'!$J$29)^(AN$46-1))</f>
        <v>0</v>
      </c>
      <c r="AJ324" s="588">
        <f>AND(AO$55&gt;0,SUM($E324:AI324)&lt;'Summary&amp;Assumptions'!$G$32*$B324,$D324&gt;='Summary&amp;Assumptions'!$D$17,AO$47&gt;=$D324,AO$47&lt;=EDATE($D324,'Summary&amp;Assumptions'!$G$32))*$B324+AND(AO$56&lt;'Summary&amp;Assumptions'!$J$31,AO$47&gt;=$FO324,AO$47&lt;=$FP324)*(('Summary&amp;Assumptions'!$H$25*$C324)*(1+'Summary&amp;Assumptions'!$J$29)^(AO$46-1))+AND(AO$56&lt;'Summary&amp;Assumptions'!$J$31,AO$47&gt;=$FQ324,AO$47&lt;=$FR324)*(('Summary&amp;Assumptions'!$H$25*$C324)*(1+'Summary&amp;Assumptions'!$J$29)^(AO$46-1))</f>
        <v>0</v>
      </c>
      <c r="AK324" s="588">
        <f>AND(AP$55&gt;0,SUM($E324:AJ324)&lt;'Summary&amp;Assumptions'!$G$32*$B324,$D324&gt;='Summary&amp;Assumptions'!$D$17,AP$47&gt;=$D324,AP$47&lt;=EDATE($D324,'Summary&amp;Assumptions'!$G$32))*$B324+AND(AP$56&lt;'Summary&amp;Assumptions'!$J$31,AP$47&gt;=$FO324,AP$47&lt;=$FP324)*(('Summary&amp;Assumptions'!$H$25*$C324)*(1+'Summary&amp;Assumptions'!$J$29)^(AP$46-1))+AND(AP$56&lt;'Summary&amp;Assumptions'!$J$31,AP$47&gt;=$FQ324,AP$47&lt;=$FR324)*(('Summary&amp;Assumptions'!$H$25*$C324)*(1+'Summary&amp;Assumptions'!$J$29)^(AP$46-1))</f>
        <v>0</v>
      </c>
      <c r="AL324" s="588">
        <f>AND(AQ$55&gt;0,SUM($E324:AK324)&lt;'Summary&amp;Assumptions'!$G$32*$B324,$D324&gt;='Summary&amp;Assumptions'!$D$17,AQ$47&gt;=$D324,AQ$47&lt;=EDATE($D324,'Summary&amp;Assumptions'!$G$32))*$B324+AND(AQ$56&lt;'Summary&amp;Assumptions'!$J$31,AQ$47&gt;=$FO324,AQ$47&lt;=$FP324)*(('Summary&amp;Assumptions'!$H$25*$C324)*(1+'Summary&amp;Assumptions'!$J$29)^(AQ$46-1))+AND(AQ$56&lt;'Summary&amp;Assumptions'!$J$31,AQ$47&gt;=$FQ324,AQ$47&lt;=$FR324)*(('Summary&amp;Assumptions'!$H$25*$C324)*(1+'Summary&amp;Assumptions'!$J$29)^(AQ$46-1))</f>
        <v>0</v>
      </c>
      <c r="AM324" s="588">
        <f>AND(AR$55&gt;0,SUM($E324:AL324)&lt;'Summary&amp;Assumptions'!$G$32*$B324,$D324&gt;='Summary&amp;Assumptions'!$D$17,AR$47&gt;=$D324,AR$47&lt;=EDATE($D324,'Summary&amp;Assumptions'!$G$32))*$B324+AND(AR$56&lt;'Summary&amp;Assumptions'!$J$31,AR$47&gt;=$FO324,AR$47&lt;=$FP324)*(('Summary&amp;Assumptions'!$H$25*$C324)*(1+'Summary&amp;Assumptions'!$J$29)^(AR$46-1))+AND(AR$56&lt;'Summary&amp;Assumptions'!$J$31,AR$47&gt;=$FQ324,AR$47&lt;=$FR324)*(('Summary&amp;Assumptions'!$H$25*$C324)*(1+'Summary&amp;Assumptions'!$J$29)^(AR$46-1))</f>
        <v>0</v>
      </c>
      <c r="AN324" s="588">
        <f>AND(AS$55&gt;0,SUM($E324:AM324)&lt;'Summary&amp;Assumptions'!$G$32*$B324,$D324&gt;='Summary&amp;Assumptions'!$D$17,AS$47&gt;=$D324,AS$47&lt;=EDATE($D324,'Summary&amp;Assumptions'!$G$32))*$B324+AND(AS$56&lt;'Summary&amp;Assumptions'!$J$31,AS$47&gt;=$FO324,AS$47&lt;=$FP324)*(('Summary&amp;Assumptions'!$H$25*$C324)*(1+'Summary&amp;Assumptions'!$J$29)^(AS$46-1))+AND(AS$56&lt;'Summary&amp;Assumptions'!$J$31,AS$47&gt;=$FQ324,AS$47&lt;=$FR324)*(('Summary&amp;Assumptions'!$H$25*$C324)*(1+'Summary&amp;Assumptions'!$J$29)^(AS$46-1))</f>
        <v>0</v>
      </c>
      <c r="AO324" s="588">
        <f>AND(AT$55&gt;0,SUM($E324:AN324)&lt;'Summary&amp;Assumptions'!$G$32*$B324,$D324&gt;='Summary&amp;Assumptions'!$D$17,AT$47&gt;=$D324,AT$47&lt;=EDATE($D324,'Summary&amp;Assumptions'!$G$32))*$B324+AND(AT$56&lt;'Summary&amp;Assumptions'!$J$31,AT$47&gt;=$FO324,AT$47&lt;=$FP324)*(('Summary&amp;Assumptions'!$H$25*$C324)*(1+'Summary&amp;Assumptions'!$J$29)^(AT$46-1))+AND(AT$56&lt;'Summary&amp;Assumptions'!$J$31,AT$47&gt;=$FQ324,AT$47&lt;=$FR324)*(('Summary&amp;Assumptions'!$H$25*$C324)*(1+'Summary&amp;Assumptions'!$J$29)^(AT$46-1))</f>
        <v>0</v>
      </c>
      <c r="AP324" s="588">
        <f>AND(AU$55&gt;0,SUM($E324:AO324)&lt;'Summary&amp;Assumptions'!$G$32*$B324,$D324&gt;='Summary&amp;Assumptions'!$D$17,AU$47&gt;=$D324,AU$47&lt;=EDATE($D324,'Summary&amp;Assumptions'!$G$32))*$B324+AND(AU$56&lt;'Summary&amp;Assumptions'!$J$31,AU$47&gt;=$FO324,AU$47&lt;=$FP324)*(('Summary&amp;Assumptions'!$H$25*$C324)*(1+'Summary&amp;Assumptions'!$J$29)^(AU$46-1))+AND(AU$56&lt;'Summary&amp;Assumptions'!$J$31,AU$47&gt;=$FQ324,AU$47&lt;=$FR324)*(('Summary&amp;Assumptions'!$H$25*$C324)*(1+'Summary&amp;Assumptions'!$J$29)^(AU$46-1))</f>
        <v>0</v>
      </c>
      <c r="AQ324" s="588">
        <f>AND(AV$55&gt;0,SUM($E324:AP324)&lt;'Summary&amp;Assumptions'!$G$32*$B324,$D324&gt;='Summary&amp;Assumptions'!$D$17,AV$47&gt;=$D324,AV$47&lt;=EDATE($D324,'Summary&amp;Assumptions'!$G$32))*$B324+AND(AV$56&lt;'Summary&amp;Assumptions'!$J$31,AV$47&gt;=$FO324,AV$47&lt;=$FP324)*(('Summary&amp;Assumptions'!$H$25*$C324)*(1+'Summary&amp;Assumptions'!$J$29)^(AV$46-1))+AND(AV$56&lt;'Summary&amp;Assumptions'!$J$31,AV$47&gt;=$FQ324,AV$47&lt;=$FR324)*(('Summary&amp;Assumptions'!$H$25*$C324)*(1+'Summary&amp;Assumptions'!$J$29)^(AV$46-1))</f>
        <v>0</v>
      </c>
      <c r="AR324" s="588">
        <f>AND(AW$55&gt;0,SUM($E324:AQ324)&lt;'Summary&amp;Assumptions'!$G$32*$B324,$D324&gt;='Summary&amp;Assumptions'!$D$17,AW$47&gt;=$D324,AW$47&lt;=EDATE($D324,'Summary&amp;Assumptions'!$G$32))*$B324+AND(AW$56&lt;'Summary&amp;Assumptions'!$J$31,AW$47&gt;=$FO324,AW$47&lt;=$FP324)*(('Summary&amp;Assumptions'!$H$25*$C324)*(1+'Summary&amp;Assumptions'!$J$29)^(AW$46-1))+AND(AW$56&lt;'Summary&amp;Assumptions'!$J$31,AW$47&gt;=$FQ324,AW$47&lt;=$FR324)*(('Summary&amp;Assumptions'!$H$25*$C324)*(1+'Summary&amp;Assumptions'!$J$29)^(AW$46-1))</f>
        <v>0</v>
      </c>
      <c r="AS324" s="588">
        <f>AND(AX$55&gt;0,SUM($E324:AR324)&lt;'Summary&amp;Assumptions'!$G$32*$B324,$D324&gt;='Summary&amp;Assumptions'!$D$17,AX$47&gt;=$D324,AX$47&lt;=EDATE($D324,'Summary&amp;Assumptions'!$G$32))*$B324+AND(AX$56&lt;'Summary&amp;Assumptions'!$J$31,AX$47&gt;=$FO324,AX$47&lt;=$FP324)*(('Summary&amp;Assumptions'!$H$25*$C324)*(1+'Summary&amp;Assumptions'!$J$29)^(AX$46-1))+AND(AX$56&lt;'Summary&amp;Assumptions'!$J$31,AX$47&gt;=$FQ324,AX$47&lt;=$FR324)*(('Summary&amp;Assumptions'!$H$25*$C324)*(1+'Summary&amp;Assumptions'!$J$29)^(AX$46-1))</f>
        <v>0</v>
      </c>
      <c r="AT324" s="588">
        <f>AND(AY$55&gt;0,SUM($E324:AS324)&lt;'Summary&amp;Assumptions'!$G$32*$B324,$D324&gt;='Summary&amp;Assumptions'!$D$17,AY$47&gt;=$D324,AY$47&lt;=EDATE($D324,'Summary&amp;Assumptions'!$G$32))*$B324+AND(AY$56&lt;'Summary&amp;Assumptions'!$J$31,AY$47&gt;=$FO324,AY$47&lt;=$FP324)*(('Summary&amp;Assumptions'!$H$25*$C324)*(1+'Summary&amp;Assumptions'!$J$29)^(AY$46-1))+AND(AY$56&lt;'Summary&amp;Assumptions'!$J$31,AY$47&gt;=$FQ324,AY$47&lt;=$FR324)*(('Summary&amp;Assumptions'!$H$25*$C324)*(1+'Summary&amp;Assumptions'!$J$29)^(AY$46-1))</f>
        <v>0</v>
      </c>
      <c r="AU324" s="588">
        <f>AND(AZ$55&gt;0,SUM($E324:AT324)&lt;'Summary&amp;Assumptions'!$G$32*$B324,$D324&gt;='Summary&amp;Assumptions'!$D$17,AZ$47&gt;=$D324,AZ$47&lt;=EDATE($D324,'Summary&amp;Assumptions'!$G$32))*$B324+AND(AZ$56&lt;'Summary&amp;Assumptions'!$J$31,AZ$47&gt;=$FO324,AZ$47&lt;=$FP324)*(('Summary&amp;Assumptions'!$H$25*$C324)*(1+'Summary&amp;Assumptions'!$J$29)^(AZ$46-1))+AND(AZ$56&lt;'Summary&amp;Assumptions'!$J$31,AZ$47&gt;=$FQ324,AZ$47&lt;=$FR324)*(('Summary&amp;Assumptions'!$H$25*$C324)*(1+'Summary&amp;Assumptions'!$J$29)^(AZ$46-1))</f>
        <v>0</v>
      </c>
      <c r="AV324" s="588">
        <f>AND(BA$55&gt;0,SUM($E324:AU324)&lt;'Summary&amp;Assumptions'!$G$32*$B324,$D324&gt;='Summary&amp;Assumptions'!$D$17,BA$47&gt;=$D324,BA$47&lt;=EDATE($D324,'Summary&amp;Assumptions'!$G$32))*$B324+AND(BA$56&lt;'Summary&amp;Assumptions'!$J$31,BA$47&gt;=$FO324,BA$47&lt;=$FP324)*(('Summary&amp;Assumptions'!$H$25*$C324)*(1+'Summary&amp;Assumptions'!$J$29)^(BA$46-1))+AND(BA$56&lt;'Summary&amp;Assumptions'!$J$31,BA$47&gt;=$FQ324,BA$47&lt;=$FR324)*(('Summary&amp;Assumptions'!$H$25*$C324)*(1+'Summary&amp;Assumptions'!$J$29)^(BA$46-1))</f>
        <v>0</v>
      </c>
      <c r="AW324" s="588">
        <f>AND(BB$55&gt;0,SUM($E324:AV324)&lt;'Summary&amp;Assumptions'!$G$32*$B324,$D324&gt;='Summary&amp;Assumptions'!$D$17,BB$47&gt;=$D324,BB$47&lt;=EDATE($D324,'Summary&amp;Assumptions'!$G$32))*$B324+AND(BB$56&lt;'Summary&amp;Assumptions'!$J$31,BB$47&gt;=$FO324,BB$47&lt;=$FP324)*(('Summary&amp;Assumptions'!$H$25*$C324)*(1+'Summary&amp;Assumptions'!$J$29)^(BB$46-1))+AND(BB$56&lt;'Summary&amp;Assumptions'!$J$31,BB$47&gt;=$FQ324,BB$47&lt;=$FR324)*(('Summary&amp;Assumptions'!$H$25*$C324)*(1+'Summary&amp;Assumptions'!$J$29)^(BB$46-1))</f>
        <v>0</v>
      </c>
      <c r="AX324" s="588">
        <f>AND(BC$55&gt;0,SUM($E324:AW324)&lt;'Summary&amp;Assumptions'!$G$32*$B324,$D324&gt;='Summary&amp;Assumptions'!$D$17,BC$47&gt;=$D324,BC$47&lt;=EDATE($D324,'Summary&amp;Assumptions'!$G$32))*$B324+AND(BC$56&lt;'Summary&amp;Assumptions'!$J$31,BC$47&gt;=$FO324,BC$47&lt;=$FP324)*(('Summary&amp;Assumptions'!$H$25*$C324)*(1+'Summary&amp;Assumptions'!$J$29)^(BC$46-1))+AND(BC$56&lt;'Summary&amp;Assumptions'!$J$31,BC$47&gt;=$FQ324,BC$47&lt;=$FR324)*(('Summary&amp;Assumptions'!$H$25*$C324)*(1+'Summary&amp;Assumptions'!$J$29)^(BC$46-1))</f>
        <v>0</v>
      </c>
      <c r="AY324" s="588">
        <f>AND(BD$55&gt;0,SUM($E324:AX324)&lt;'Summary&amp;Assumptions'!$G$32*$B324,$D324&gt;='Summary&amp;Assumptions'!$D$17,BD$47&gt;=$D324,BD$47&lt;=EDATE($D324,'Summary&amp;Assumptions'!$G$32))*$B324+AND(BD$56&lt;'Summary&amp;Assumptions'!$J$31,BD$47&gt;=$FO324,BD$47&lt;=$FP324)*(('Summary&amp;Assumptions'!$H$25*$C324)*(1+'Summary&amp;Assumptions'!$J$29)^(BD$46-1))+AND(BD$56&lt;'Summary&amp;Assumptions'!$J$31,BD$47&gt;=$FQ324,BD$47&lt;=$FR324)*(('Summary&amp;Assumptions'!$H$25*$C324)*(1+'Summary&amp;Assumptions'!$J$29)^(BD$46-1))</f>
        <v>0</v>
      </c>
      <c r="AZ324" s="588">
        <f>AND(BE$55&gt;0,SUM($E324:AY324)&lt;'Summary&amp;Assumptions'!$G$32*$B324,$D324&gt;='Summary&amp;Assumptions'!$D$17,BE$47&gt;=$D324,BE$47&lt;=EDATE($D324,'Summary&amp;Assumptions'!$G$32))*$B324+AND(BE$56&lt;'Summary&amp;Assumptions'!$J$31,BE$47&gt;=$FO324,BE$47&lt;=$FP324)*(('Summary&amp;Assumptions'!$H$25*$C324)*(1+'Summary&amp;Assumptions'!$J$29)^(BE$46-1))+AND(BE$56&lt;'Summary&amp;Assumptions'!$J$31,BE$47&gt;=$FQ324,BE$47&lt;=$FR324)*(('Summary&amp;Assumptions'!$H$25*$C324)*(1+'Summary&amp;Assumptions'!$J$29)^(BE$46-1))</f>
        <v>0</v>
      </c>
      <c r="BA324" s="588">
        <f>AND(BF$55&gt;0,SUM($E324:AZ324)&lt;'Summary&amp;Assumptions'!$G$32*$B324,$D324&gt;='Summary&amp;Assumptions'!$D$17,BF$47&gt;=$D324,BF$47&lt;=EDATE($D324,'Summary&amp;Assumptions'!$G$32))*$B324+AND(BF$56&lt;'Summary&amp;Assumptions'!$J$31,BF$47&gt;=$FO324,BF$47&lt;=$FP324)*(('Summary&amp;Assumptions'!$H$25*$C324)*(1+'Summary&amp;Assumptions'!$J$29)^(BF$46-1))+AND(BF$56&lt;'Summary&amp;Assumptions'!$J$31,BF$47&gt;=$FQ324,BF$47&lt;=$FR324)*(('Summary&amp;Assumptions'!$H$25*$C324)*(1+'Summary&amp;Assumptions'!$J$29)^(BF$46-1))</f>
        <v>0</v>
      </c>
      <c r="BB324" s="588">
        <f>AND(BG$55&gt;0,SUM($E324:BA324)&lt;'Summary&amp;Assumptions'!$G$32*$B324,$D324&gt;='Summary&amp;Assumptions'!$D$17,BG$47&gt;=$D324,BG$47&lt;=EDATE($D324,'Summary&amp;Assumptions'!$G$32))*$B324+AND(BG$56&lt;'Summary&amp;Assumptions'!$J$31,BG$47&gt;=$FO324,BG$47&lt;=$FP324)*(('Summary&amp;Assumptions'!$H$25*$C324)*(1+'Summary&amp;Assumptions'!$J$29)^(BG$46-1))+AND(BG$56&lt;'Summary&amp;Assumptions'!$J$31,BG$47&gt;=$FQ324,BG$47&lt;=$FR324)*(('Summary&amp;Assumptions'!$H$25*$C324)*(1+'Summary&amp;Assumptions'!$J$29)^(BG$46-1))</f>
        <v>0</v>
      </c>
      <c r="BC324" s="588">
        <f>AND(BH$55&gt;0,SUM($E324:BB324)&lt;'Summary&amp;Assumptions'!$G$32*$B324,$D324&gt;='Summary&amp;Assumptions'!$D$17,BH$47&gt;=$D324,BH$47&lt;=EDATE($D324,'Summary&amp;Assumptions'!$G$32))*$B324+AND(BH$56&lt;'Summary&amp;Assumptions'!$J$31,BH$47&gt;=$FO324,BH$47&lt;=$FP324)*(('Summary&amp;Assumptions'!$H$25*$C324)*(1+'Summary&amp;Assumptions'!$J$29)^(BH$46-1))+AND(BH$56&lt;'Summary&amp;Assumptions'!$J$31,BH$47&gt;=$FQ324,BH$47&lt;=$FR324)*(('Summary&amp;Assumptions'!$H$25*$C324)*(1+'Summary&amp;Assumptions'!$J$29)^(BH$46-1))</f>
        <v>0</v>
      </c>
      <c r="BD324" s="588">
        <f>AND(BI$55&gt;0,SUM($E324:BC324)&lt;'Summary&amp;Assumptions'!$G$32*$B324,$D324&gt;='Summary&amp;Assumptions'!$D$17,BI$47&gt;=$D324,BI$47&lt;=EDATE($D324,'Summary&amp;Assumptions'!$G$32))*$B324+AND(BI$56&lt;'Summary&amp;Assumptions'!$J$31,BI$47&gt;=$FO324,BI$47&lt;=$FP324)*(('Summary&amp;Assumptions'!$H$25*$C324)*(1+'Summary&amp;Assumptions'!$J$29)^(BI$46-1))+AND(BI$56&lt;'Summary&amp;Assumptions'!$J$31,BI$47&gt;=$FQ324,BI$47&lt;=$FR324)*(('Summary&amp;Assumptions'!$H$25*$C324)*(1+'Summary&amp;Assumptions'!$J$29)^(BI$46-1))</f>
        <v>0</v>
      </c>
      <c r="BE324" s="588">
        <f>AND(BJ$55&gt;0,SUM($E324:BD324)&lt;'Summary&amp;Assumptions'!$G$32*$B324,$D324&gt;='Summary&amp;Assumptions'!$D$17,BJ$47&gt;=$D324,BJ$47&lt;=EDATE($D324,'Summary&amp;Assumptions'!$G$32))*$B324+AND(BJ$56&lt;'Summary&amp;Assumptions'!$J$31,BJ$47&gt;=$FO324,BJ$47&lt;=$FP324)*(('Summary&amp;Assumptions'!$H$25*$C324)*(1+'Summary&amp;Assumptions'!$J$29)^(BJ$46-1))+AND(BJ$56&lt;'Summary&amp;Assumptions'!$J$31,BJ$47&gt;=$FQ324,BJ$47&lt;=$FR324)*(('Summary&amp;Assumptions'!$H$25*$C324)*(1+'Summary&amp;Assumptions'!$J$29)^(BJ$46-1))</f>
        <v>0</v>
      </c>
      <c r="BF324" s="588">
        <f>AND(BK$55&gt;0,SUM($E324:BE324)&lt;'Summary&amp;Assumptions'!$G$32*$B324,$D324&gt;='Summary&amp;Assumptions'!$D$17,BK$47&gt;=$D324,BK$47&lt;=EDATE($D324,'Summary&amp;Assumptions'!$G$32))*$B324+AND(BK$56&lt;'Summary&amp;Assumptions'!$J$31,BK$47&gt;=$FO324,BK$47&lt;=$FP324)*(('Summary&amp;Assumptions'!$H$25*$C324)*(1+'Summary&amp;Assumptions'!$J$29)^(BK$46-1))+AND(BK$56&lt;'Summary&amp;Assumptions'!$J$31,BK$47&gt;=$FQ324,BK$47&lt;=$FR324)*(('Summary&amp;Assumptions'!$H$25*$C324)*(1+'Summary&amp;Assumptions'!$J$29)^(BK$46-1))</f>
        <v>0</v>
      </c>
      <c r="BG324" s="588">
        <f>AND(BL$55&gt;0,SUM($E324:BF324)&lt;'Summary&amp;Assumptions'!$G$32*$B324,$D324&gt;='Summary&amp;Assumptions'!$D$17,BL$47&gt;=$D324,BL$47&lt;=EDATE($D324,'Summary&amp;Assumptions'!$G$32))*$B324+AND(BL$56&lt;'Summary&amp;Assumptions'!$J$31,BL$47&gt;=$FO324,BL$47&lt;=$FP324)*(('Summary&amp;Assumptions'!$H$25*$C324)*(1+'Summary&amp;Assumptions'!$J$29)^(BL$46-1))+AND(BL$56&lt;'Summary&amp;Assumptions'!$J$31,BL$47&gt;=$FQ324,BL$47&lt;=$FR324)*(('Summary&amp;Assumptions'!$H$25*$C324)*(1+'Summary&amp;Assumptions'!$J$29)^(BL$46-1))</f>
        <v>0</v>
      </c>
      <c r="BH324" s="588">
        <f>AND(BM$55&gt;0,SUM($E324:BG324)&lt;'Summary&amp;Assumptions'!$G$32*$B324,$D324&gt;='Summary&amp;Assumptions'!$D$17,BM$47&gt;=$D324,BM$47&lt;=EDATE($D324,'Summary&amp;Assumptions'!$G$32))*$B324+AND(BM$56&lt;'Summary&amp;Assumptions'!$J$31,BM$47&gt;=$FO324,BM$47&lt;=$FP324)*(('Summary&amp;Assumptions'!$H$25*$C324)*(1+'Summary&amp;Assumptions'!$J$29)^(BM$46-1))+AND(BM$56&lt;'Summary&amp;Assumptions'!$J$31,BM$47&gt;=$FQ324,BM$47&lt;=$FR324)*(('Summary&amp;Assumptions'!$H$25*$C324)*(1+'Summary&amp;Assumptions'!$J$29)^(BM$46-1))</f>
        <v>0</v>
      </c>
      <c r="BI324" s="588">
        <f>AND(BN$55&gt;0,SUM($E324:BH324)&lt;'Summary&amp;Assumptions'!$G$32*$B324,$D324&gt;='Summary&amp;Assumptions'!$D$17,BN$47&gt;=$D324,BN$47&lt;=EDATE($D324,'Summary&amp;Assumptions'!$G$32))*$B324+AND(BN$56&lt;'Summary&amp;Assumptions'!$J$31,BN$47&gt;=$FO324,BN$47&lt;=$FP324)*(('Summary&amp;Assumptions'!$H$25*$C324)*(1+'Summary&amp;Assumptions'!$J$29)^(BN$46-1))+AND(BN$56&lt;'Summary&amp;Assumptions'!$J$31,BN$47&gt;=$FQ324,BN$47&lt;=$FR324)*(('Summary&amp;Assumptions'!$H$25*$C324)*(1+'Summary&amp;Assumptions'!$J$29)^(BN$46-1))</f>
        <v>0</v>
      </c>
      <c r="BJ324" s="588">
        <f>AND(BO$55&gt;0,SUM($E324:BI324)&lt;'Summary&amp;Assumptions'!$G$32*$B324,$D324&gt;='Summary&amp;Assumptions'!$D$17,BO$47&gt;=$D324,BO$47&lt;=EDATE($D324,'Summary&amp;Assumptions'!$G$32))*$B324+AND(BO$56&lt;'Summary&amp;Assumptions'!$J$31,BO$47&gt;=$FO324,BO$47&lt;=$FP324)*(('Summary&amp;Assumptions'!$H$25*$C324)*(1+'Summary&amp;Assumptions'!$J$29)^(BO$46-1))+AND(BO$56&lt;'Summary&amp;Assumptions'!$J$31,BO$47&gt;=$FQ324,BO$47&lt;=$FR324)*(('Summary&amp;Assumptions'!$H$25*$C324)*(1+'Summary&amp;Assumptions'!$J$29)^(BO$46-1))</f>
        <v>0</v>
      </c>
      <c r="BK324" s="588">
        <f>AND(BP$55&gt;0,SUM($E324:BJ324)&lt;'Summary&amp;Assumptions'!$G$32*$B324,$D324&gt;='Summary&amp;Assumptions'!$D$17,BP$47&gt;=$D324,BP$47&lt;=EDATE($D324,'Summary&amp;Assumptions'!$G$32))*$B324+AND(BP$56&lt;'Summary&amp;Assumptions'!$J$31,BP$47&gt;=$FO324,BP$47&lt;=$FP324)*(('Summary&amp;Assumptions'!$H$25*$C324)*(1+'Summary&amp;Assumptions'!$J$29)^(BP$46-1))+AND(BP$56&lt;'Summary&amp;Assumptions'!$J$31,BP$47&gt;=$FQ324,BP$47&lt;=$FR324)*(('Summary&amp;Assumptions'!$H$25*$C324)*(1+'Summary&amp;Assumptions'!$J$29)^(BP$46-1))</f>
        <v>0</v>
      </c>
      <c r="BL324" s="588">
        <f>AND(BQ$55&gt;0,SUM($E324:BK324)&lt;'Summary&amp;Assumptions'!$G$32*$B324,$D324&gt;='Summary&amp;Assumptions'!$D$17,BQ$47&gt;=$D324,BQ$47&lt;=EDATE($D324,'Summary&amp;Assumptions'!$G$32))*$B324+AND(BQ$56&lt;'Summary&amp;Assumptions'!$J$31,BQ$47&gt;=$FO324,BQ$47&lt;=$FP324)*(('Summary&amp;Assumptions'!$H$25*$C324)*(1+'Summary&amp;Assumptions'!$J$29)^(BQ$46-1))+AND(BQ$56&lt;'Summary&amp;Assumptions'!$J$31,BQ$47&gt;=$FQ324,BQ$47&lt;=$FR324)*(('Summary&amp;Assumptions'!$H$25*$C324)*(1+'Summary&amp;Assumptions'!$J$29)^(BQ$46-1))</f>
        <v>0</v>
      </c>
      <c r="BM324" s="588">
        <f>AND(BR$55&gt;0,SUM($E324:BL324)&lt;'Summary&amp;Assumptions'!$G$32*$B324,$D324&gt;='Summary&amp;Assumptions'!$D$17,BR$47&gt;=$D324,BR$47&lt;=EDATE($D324,'Summary&amp;Assumptions'!$G$32))*$B324+AND(BR$56&lt;'Summary&amp;Assumptions'!$J$31,BR$47&gt;=$FO324,BR$47&lt;=$FP324)*(('Summary&amp;Assumptions'!$H$25*$C324)*(1+'Summary&amp;Assumptions'!$J$29)^(BR$46-1))+AND(BR$56&lt;'Summary&amp;Assumptions'!$J$31,BR$47&gt;=$FQ324,BR$47&lt;=$FR324)*(('Summary&amp;Assumptions'!$H$25*$C324)*(1+'Summary&amp;Assumptions'!$J$29)^(BR$46-1))</f>
        <v>0</v>
      </c>
      <c r="BN324" s="588">
        <f>AND(BS$55&gt;0,SUM($E324:BM324)&lt;'Summary&amp;Assumptions'!$G$32*$B324,$D324&gt;='Summary&amp;Assumptions'!$D$17,BS$47&gt;=$D324,BS$47&lt;=EDATE($D324,'Summary&amp;Assumptions'!$G$32))*$B324+AND(BS$56&lt;'Summary&amp;Assumptions'!$J$31,BS$47&gt;=$FO324,BS$47&lt;=$FP324)*(('Summary&amp;Assumptions'!$H$25*$C324)*(1+'Summary&amp;Assumptions'!$J$29)^(BS$46-1))+AND(BS$56&lt;'Summary&amp;Assumptions'!$J$31,BS$47&gt;=$FQ324,BS$47&lt;=$FR324)*(('Summary&amp;Assumptions'!$H$25*$C324)*(1+'Summary&amp;Assumptions'!$J$29)^(BS$46-1))</f>
        <v>0</v>
      </c>
      <c r="BO324" s="588">
        <f>AND(BT$55&gt;0,SUM($E324:BN324)&lt;'Summary&amp;Assumptions'!$G$32*$B324,$D324&gt;='Summary&amp;Assumptions'!$D$17,BT$47&gt;=$D324,BT$47&lt;=EDATE($D324,'Summary&amp;Assumptions'!$G$32))*$B324+AND(BT$56&lt;'Summary&amp;Assumptions'!$J$31,BT$47&gt;=$FO324,BT$47&lt;=$FP324)*(('Summary&amp;Assumptions'!$H$25*$C324)*(1+'Summary&amp;Assumptions'!$J$29)^(BT$46-1))+AND(BT$56&lt;'Summary&amp;Assumptions'!$J$31,BT$47&gt;=$FQ324,BT$47&lt;=$FR324)*(('Summary&amp;Assumptions'!$H$25*$C324)*(1+'Summary&amp;Assumptions'!$J$29)^(BT$46-1))</f>
        <v>0</v>
      </c>
      <c r="BP324" s="588">
        <f>AND(BU$55&gt;0,SUM($E324:BO324)&lt;'Summary&amp;Assumptions'!$G$32*$B324,$D324&gt;='Summary&amp;Assumptions'!$D$17,BU$47&gt;=$D324,BU$47&lt;=EDATE($D324,'Summary&amp;Assumptions'!$G$32))*$B324+AND(BU$56&lt;'Summary&amp;Assumptions'!$J$31,BU$47&gt;=$FO324,BU$47&lt;=$FP324)*(('Summary&amp;Assumptions'!$H$25*$C324)*(1+'Summary&amp;Assumptions'!$J$29)^(BU$46-1))+AND(BU$56&lt;'Summary&amp;Assumptions'!$J$31,BU$47&gt;=$FQ324,BU$47&lt;=$FR324)*(('Summary&amp;Assumptions'!$H$25*$C324)*(1+'Summary&amp;Assumptions'!$J$29)^(BU$46-1))</f>
        <v>0</v>
      </c>
      <c r="BQ324" s="588">
        <f>AND(BV$55&gt;0,SUM($E324:BP324)&lt;'Summary&amp;Assumptions'!$G$32*$B324,$D324&gt;='Summary&amp;Assumptions'!$D$17,BV$47&gt;=$D324,BV$47&lt;=EDATE($D324,'Summary&amp;Assumptions'!$G$32))*$B324+AND(BV$56&lt;'Summary&amp;Assumptions'!$J$31,BV$47&gt;=$FO324,BV$47&lt;=$FP324)*(('Summary&amp;Assumptions'!$H$25*$C324)*(1+'Summary&amp;Assumptions'!$J$29)^(BV$46-1))+AND(BV$56&lt;'Summary&amp;Assumptions'!$J$31,BV$47&gt;=$FQ324,BV$47&lt;=$FR324)*(('Summary&amp;Assumptions'!$H$25*$C324)*(1+'Summary&amp;Assumptions'!$J$29)^(BV$46-1))</f>
        <v>0</v>
      </c>
      <c r="BR324" s="588">
        <f>AND(BW$55&gt;0,SUM($E324:BQ324)&lt;'Summary&amp;Assumptions'!$G$32*$B324,$D324&gt;='Summary&amp;Assumptions'!$D$17,BW$47&gt;=$D324,BW$47&lt;=EDATE($D324,'Summary&amp;Assumptions'!$G$32))*$B324+AND(BW$56&lt;'Summary&amp;Assumptions'!$J$31,BW$47&gt;=$FO324,BW$47&lt;=$FP324)*(('Summary&amp;Assumptions'!$H$25*$C324)*(1+'Summary&amp;Assumptions'!$J$29)^(BW$46-1))+AND(BW$56&lt;'Summary&amp;Assumptions'!$J$31,BW$47&gt;=$FQ324,BW$47&lt;=$FR324)*(('Summary&amp;Assumptions'!$H$25*$C324)*(1+'Summary&amp;Assumptions'!$J$29)^(BW$46-1))</f>
        <v>0</v>
      </c>
      <c r="BS324" s="588">
        <f>AND(BX$55&gt;0,SUM($E324:BR324)&lt;'Summary&amp;Assumptions'!$G$32*$B324,$D324&gt;='Summary&amp;Assumptions'!$D$17,BX$47&gt;=$D324,BX$47&lt;=EDATE($D324,'Summary&amp;Assumptions'!$G$32))*$B324+AND(BX$56&lt;'Summary&amp;Assumptions'!$J$31,BX$47&gt;=$FO324,BX$47&lt;=$FP324)*(('Summary&amp;Assumptions'!$H$25*$C324)*(1+'Summary&amp;Assumptions'!$J$29)^(BX$46-1))+AND(BX$56&lt;'Summary&amp;Assumptions'!$J$31,BX$47&gt;=$FQ324,BX$47&lt;=$FR324)*(('Summary&amp;Assumptions'!$H$25*$C324)*(1+'Summary&amp;Assumptions'!$J$29)^(BX$46-1))</f>
        <v>0</v>
      </c>
      <c r="BT324" s="588">
        <f>AND(BY$55&gt;0,SUM($E324:BS324)&lt;'Summary&amp;Assumptions'!$G$32*$B324,$D324&gt;='Summary&amp;Assumptions'!$D$17,BY$47&gt;=$D324,BY$47&lt;=EDATE($D324,'Summary&amp;Assumptions'!$G$32))*$B324+AND(BY$56&lt;'Summary&amp;Assumptions'!$J$31,BY$47&gt;=$FO324,BY$47&lt;=$FP324)*(('Summary&amp;Assumptions'!$H$25*$C324)*(1+'Summary&amp;Assumptions'!$J$29)^(BY$46-1))+AND(BY$56&lt;'Summary&amp;Assumptions'!$J$31,BY$47&gt;=$FQ324,BY$47&lt;=$FR324)*(('Summary&amp;Assumptions'!$H$25*$C324)*(1+'Summary&amp;Assumptions'!$J$29)^(BY$46-1))</f>
        <v>0</v>
      </c>
      <c r="BU324" s="588">
        <f>AND(BZ$55&gt;0,SUM($E324:BT324)&lt;'Summary&amp;Assumptions'!$G$32*$B324,$D324&gt;='Summary&amp;Assumptions'!$D$17,BZ$47&gt;=$D324,BZ$47&lt;=EDATE($D324,'Summary&amp;Assumptions'!$G$32))*$B324+AND(BZ$56&lt;'Summary&amp;Assumptions'!$J$31,BZ$47&gt;=$FO324,BZ$47&lt;=$FP324)*(('Summary&amp;Assumptions'!$H$25*$C324)*(1+'Summary&amp;Assumptions'!$J$29)^(BZ$46-1))+AND(BZ$56&lt;'Summary&amp;Assumptions'!$J$31,BZ$47&gt;=$FQ324,BZ$47&lt;=$FR324)*(('Summary&amp;Assumptions'!$H$25*$C324)*(1+'Summary&amp;Assumptions'!$J$29)^(BZ$46-1))</f>
        <v>0</v>
      </c>
      <c r="BV324" s="588">
        <f>AND(CA$55&gt;0,SUM($E324:BU324)&lt;'Summary&amp;Assumptions'!$G$32*$B324,$D324&gt;='Summary&amp;Assumptions'!$D$17,CA$47&gt;=$D324,CA$47&lt;=EDATE($D324,'Summary&amp;Assumptions'!$G$32))*$B324+AND(CA$56&lt;'Summary&amp;Assumptions'!$J$31,CA$47&gt;=$FO324,CA$47&lt;=$FP324)*(('Summary&amp;Assumptions'!$H$25*$C324)*(1+'Summary&amp;Assumptions'!$J$29)^(CA$46-1))+AND(CA$56&lt;'Summary&amp;Assumptions'!$J$31,CA$47&gt;=$FQ324,CA$47&lt;=$FR324)*(('Summary&amp;Assumptions'!$H$25*$C324)*(1+'Summary&amp;Assumptions'!$J$29)^(CA$46-1))</f>
        <v>0</v>
      </c>
      <c r="BW324" s="588">
        <f>AND(CB$55&gt;0,SUM($E324:BV324)&lt;'Summary&amp;Assumptions'!$G$32*$B324,$D324&gt;='Summary&amp;Assumptions'!$D$17,CB$47&gt;=$D324,CB$47&lt;=EDATE($D324,'Summary&amp;Assumptions'!$G$32))*$B324+AND(CB$56&lt;'Summary&amp;Assumptions'!$J$31,CB$47&gt;=$FO324,CB$47&lt;=$FP324)*(('Summary&amp;Assumptions'!$H$25*$C324)*(1+'Summary&amp;Assumptions'!$J$29)^(CB$46-1))+AND(CB$56&lt;'Summary&amp;Assumptions'!$J$31,CB$47&gt;=$FQ324,CB$47&lt;=$FR324)*(('Summary&amp;Assumptions'!$H$25*$C324)*(1+'Summary&amp;Assumptions'!$J$29)^(CB$46-1))</f>
        <v>0</v>
      </c>
      <c r="BX324" s="588">
        <f>AND(CC$55&gt;0,SUM($E324:BW324)&lt;'Summary&amp;Assumptions'!$G$32*$B324,$D324&gt;='Summary&amp;Assumptions'!$D$17,CC$47&gt;=$D324,CC$47&lt;=EDATE($D324,'Summary&amp;Assumptions'!$G$32))*$B324+AND(CC$56&lt;'Summary&amp;Assumptions'!$J$31,CC$47&gt;=$FO324,CC$47&lt;=$FP324)*(('Summary&amp;Assumptions'!$H$25*$C324)*(1+'Summary&amp;Assumptions'!$J$29)^(CC$46-1))+AND(CC$56&lt;'Summary&amp;Assumptions'!$J$31,CC$47&gt;=$FQ324,CC$47&lt;=$FR324)*(('Summary&amp;Assumptions'!$H$25*$C324)*(1+'Summary&amp;Assumptions'!$J$29)^(CC$46-1))</f>
        <v>0</v>
      </c>
      <c r="BY324" s="588">
        <f>AND(CD$55&gt;0,SUM($E324:BX324)&lt;'Summary&amp;Assumptions'!$G$32*$B324,$D324&gt;='Summary&amp;Assumptions'!$D$17,CD$47&gt;=$D324,CD$47&lt;=EDATE($D324,'Summary&amp;Assumptions'!$G$32))*$B324+AND(CD$56&lt;'Summary&amp;Assumptions'!$J$31,CD$47&gt;=$FO324,CD$47&lt;=$FP324)*(('Summary&amp;Assumptions'!$H$25*$C324)*(1+'Summary&amp;Assumptions'!$J$29)^(CD$46-1))+AND(CD$56&lt;'Summary&amp;Assumptions'!$J$31,CD$47&gt;=$FQ324,CD$47&lt;=$FR324)*(('Summary&amp;Assumptions'!$H$25*$C324)*(1+'Summary&amp;Assumptions'!$J$29)^(CD$46-1))</f>
        <v>0</v>
      </c>
      <c r="BZ324" s="588">
        <f>AND(CE$55&gt;0,SUM($E324:BY324)&lt;'Summary&amp;Assumptions'!$G$32*$B324,$D324&gt;='Summary&amp;Assumptions'!$D$17,CE$47&gt;=$D324,CE$47&lt;=EDATE($D324,'Summary&amp;Assumptions'!$G$32))*$B324+AND(CE$56&lt;'Summary&amp;Assumptions'!$J$31,CE$47&gt;=$FO324,CE$47&lt;=$FP324)*(('Summary&amp;Assumptions'!$H$25*$C324)*(1+'Summary&amp;Assumptions'!$J$29)^(CE$46-1))+AND(CE$56&lt;'Summary&amp;Assumptions'!$J$31,CE$47&gt;=$FQ324,CE$47&lt;=$FR324)*(('Summary&amp;Assumptions'!$H$25*$C324)*(1+'Summary&amp;Assumptions'!$J$29)^(CE$46-1))</f>
        <v>0</v>
      </c>
      <c r="CA324" s="588">
        <f>AND(CF$55&gt;0,SUM($E324:BZ324)&lt;'Summary&amp;Assumptions'!$G$32*$B324,$D324&gt;='Summary&amp;Assumptions'!$D$17,CF$47&gt;=$D324,CF$47&lt;=EDATE($D324,'Summary&amp;Assumptions'!$G$32))*$B324+AND(CF$56&lt;'Summary&amp;Assumptions'!$J$31,CF$47&gt;=$FO324,CF$47&lt;=$FP324)*(('Summary&amp;Assumptions'!$H$25*$C324)*(1+'Summary&amp;Assumptions'!$J$29)^(CF$46-1))+AND(CF$56&lt;'Summary&amp;Assumptions'!$J$31,CF$47&gt;=$FQ324,CF$47&lt;=$FR324)*(('Summary&amp;Assumptions'!$H$25*$C324)*(1+'Summary&amp;Assumptions'!$J$29)^(CF$46-1))</f>
        <v>0</v>
      </c>
      <c r="CB324" s="588">
        <f>AND(CG$55&gt;0,SUM($E324:CA324)&lt;'Summary&amp;Assumptions'!$G$32*$B324,$D324&gt;='Summary&amp;Assumptions'!$D$17,CG$47&gt;=$D324,CG$47&lt;=EDATE($D324,'Summary&amp;Assumptions'!$G$32))*$B324+AND(CG$56&lt;'Summary&amp;Assumptions'!$J$31,CG$47&gt;=$FO324,CG$47&lt;=$FP324)*(('Summary&amp;Assumptions'!$H$25*$C324)*(1+'Summary&amp;Assumptions'!$J$29)^(CG$46-1))+AND(CG$56&lt;'Summary&amp;Assumptions'!$J$31,CG$47&gt;=$FQ324,CG$47&lt;=$FR324)*(('Summary&amp;Assumptions'!$H$25*$C324)*(1+'Summary&amp;Assumptions'!$J$29)^(CG$46-1))</f>
        <v>0</v>
      </c>
      <c r="CC324" s="588">
        <f>AND(CH$55&gt;0,SUM($E324:CB324)&lt;'Summary&amp;Assumptions'!$G$32*$B324,$D324&gt;='Summary&amp;Assumptions'!$D$17,CH$47&gt;=$D324,CH$47&lt;=EDATE($D324,'Summary&amp;Assumptions'!$G$32))*$B324+AND(CH$56&lt;'Summary&amp;Assumptions'!$J$31,CH$47&gt;=$FO324,CH$47&lt;=$FP324)*(('Summary&amp;Assumptions'!$H$25*$C324)*(1+'Summary&amp;Assumptions'!$J$29)^(CH$46-1))+AND(CH$56&lt;'Summary&amp;Assumptions'!$J$31,CH$47&gt;=$FQ324,CH$47&lt;=$FR324)*(('Summary&amp;Assumptions'!$H$25*$C324)*(1+'Summary&amp;Assumptions'!$J$29)^(CH$46-1))</f>
        <v>0</v>
      </c>
      <c r="CD324" s="588">
        <f>AND(CI$55&gt;0,SUM($E324:CC324)&lt;'Summary&amp;Assumptions'!$G$32*$B324,$D324&gt;='Summary&amp;Assumptions'!$D$17,CI$47&gt;=$D324,CI$47&lt;=EDATE($D324,'Summary&amp;Assumptions'!$G$32))*$B324+AND(CI$56&lt;'Summary&amp;Assumptions'!$J$31,CI$47&gt;=$FO324,CI$47&lt;=$FP324)*(('Summary&amp;Assumptions'!$H$25*$C324)*(1+'Summary&amp;Assumptions'!$J$29)^(CI$46-1))+AND(CI$56&lt;'Summary&amp;Assumptions'!$J$31,CI$47&gt;=$FQ324,CI$47&lt;=$FR324)*(('Summary&amp;Assumptions'!$H$25*$C324)*(1+'Summary&amp;Assumptions'!$J$29)^(CI$46-1))</f>
        <v>0</v>
      </c>
      <c r="CE324" s="588">
        <f>AND(CJ$55&gt;0,SUM($E324:CD324)&lt;'Summary&amp;Assumptions'!$G$32*$B324,$D324&gt;='Summary&amp;Assumptions'!$D$17,CJ$47&gt;=$D324,CJ$47&lt;=EDATE($D324,'Summary&amp;Assumptions'!$G$32))*$B324+AND(CJ$56&lt;'Summary&amp;Assumptions'!$J$31,CJ$47&gt;=$FO324,CJ$47&lt;=$FP324)*(('Summary&amp;Assumptions'!$H$25*$C324)*(1+'Summary&amp;Assumptions'!$J$29)^(CJ$46-1))+AND(CJ$56&lt;'Summary&amp;Assumptions'!$J$31,CJ$47&gt;=$FQ324,CJ$47&lt;=$FR324)*(('Summary&amp;Assumptions'!$H$25*$C324)*(1+'Summary&amp;Assumptions'!$J$29)^(CJ$46-1))</f>
        <v>0</v>
      </c>
      <c r="CF324" s="588">
        <f>AND(CK$55&gt;0,SUM($E324:CE324)&lt;'Summary&amp;Assumptions'!$G$32*$B324,$D324&gt;='Summary&amp;Assumptions'!$D$17,CK$47&gt;=$D324,CK$47&lt;=EDATE($D324,'Summary&amp;Assumptions'!$G$32))*$B324+AND(CK$56&lt;'Summary&amp;Assumptions'!$J$31,CK$47&gt;=$FO324,CK$47&lt;=$FP324)*(('Summary&amp;Assumptions'!$H$25*$C324)*(1+'Summary&amp;Assumptions'!$J$29)^(CK$46-1))+AND(CK$56&lt;'Summary&amp;Assumptions'!$J$31,CK$47&gt;=$FQ324,CK$47&lt;=$FR324)*(('Summary&amp;Assumptions'!$H$25*$C324)*(1+'Summary&amp;Assumptions'!$J$29)^(CK$46-1))</f>
        <v>0</v>
      </c>
      <c r="CG324" s="588">
        <f>AND(CL$55&gt;0,SUM($E324:CF324)&lt;'Summary&amp;Assumptions'!$G$32*$B324,$D324&gt;='Summary&amp;Assumptions'!$D$17,CL$47&gt;=$D324,CL$47&lt;=EDATE($D324,'Summary&amp;Assumptions'!$G$32))*$B324+AND(CL$56&lt;'Summary&amp;Assumptions'!$J$31,CL$47&gt;=$FO324,CL$47&lt;=$FP324)*(('Summary&amp;Assumptions'!$H$25*$C324)*(1+'Summary&amp;Assumptions'!$J$29)^(CL$46-1))+AND(CL$56&lt;'Summary&amp;Assumptions'!$J$31,CL$47&gt;=$FQ324,CL$47&lt;=$FR324)*(('Summary&amp;Assumptions'!$H$25*$C324)*(1+'Summary&amp;Assumptions'!$J$29)^(CL$46-1))</f>
        <v>0</v>
      </c>
      <c r="CH324" s="588">
        <f>AND(CM$55&gt;0,SUM($E324:CG324)&lt;'Summary&amp;Assumptions'!$G$32*$B324,$D324&gt;='Summary&amp;Assumptions'!$D$17,CM$47&gt;=$D324,CM$47&lt;=EDATE($D324,'Summary&amp;Assumptions'!$G$32))*$B324+AND(CM$56&lt;'Summary&amp;Assumptions'!$J$31,CM$47&gt;=$FO324,CM$47&lt;=$FP324)*(('Summary&amp;Assumptions'!$H$25*$C324)*(1+'Summary&amp;Assumptions'!$J$29)^(CM$46-1))+AND(CM$56&lt;'Summary&amp;Assumptions'!$J$31,CM$47&gt;=$FQ324,CM$47&lt;=$FR324)*(('Summary&amp;Assumptions'!$H$25*$C324)*(1+'Summary&amp;Assumptions'!$J$29)^(CM$46-1))</f>
        <v>0</v>
      </c>
      <c r="CI324" s="588">
        <f>AND(CN$55&gt;0,SUM($E324:CH324)&lt;'Summary&amp;Assumptions'!$G$32*$B324,$D324&gt;='Summary&amp;Assumptions'!$D$17,CN$47&gt;=$D324,CN$47&lt;=EDATE($D324,'Summary&amp;Assumptions'!$G$32))*$B324+AND(CN$56&lt;'Summary&amp;Assumptions'!$J$31,CN$47&gt;=$FO324,CN$47&lt;=$FP324)*(('Summary&amp;Assumptions'!$H$25*$C324)*(1+'Summary&amp;Assumptions'!$J$29)^(CN$46-1))+AND(CN$56&lt;'Summary&amp;Assumptions'!$J$31,CN$47&gt;=$FQ324,CN$47&lt;=$FR324)*(('Summary&amp;Assumptions'!$H$25*$C324)*(1+'Summary&amp;Assumptions'!$J$29)^(CN$46-1))</f>
        <v>0</v>
      </c>
      <c r="CJ324" s="588">
        <f>AND(CO$55&gt;0,SUM($E324:CI324)&lt;'Summary&amp;Assumptions'!$G$32*$B324,$D324&gt;='Summary&amp;Assumptions'!$D$17,CO$47&gt;=$D324,CO$47&lt;=EDATE($D324,'Summary&amp;Assumptions'!$G$32))*$B324+AND(CO$56&lt;'Summary&amp;Assumptions'!$J$31,CO$47&gt;=$FO324,CO$47&lt;=$FP324)*(('Summary&amp;Assumptions'!$H$25*$C324)*(1+'Summary&amp;Assumptions'!$J$29)^(CO$46-1))+AND(CO$56&lt;'Summary&amp;Assumptions'!$J$31,CO$47&gt;=$FQ324,CO$47&lt;=$FR324)*(('Summary&amp;Assumptions'!$H$25*$C324)*(1+'Summary&amp;Assumptions'!$J$29)^(CO$46-1))</f>
        <v>0</v>
      </c>
      <c r="CK324" s="588">
        <f>AND(CP$55&gt;0,SUM($E324:CJ324)&lt;'Summary&amp;Assumptions'!$G$32*$B324,$D324&gt;='Summary&amp;Assumptions'!$D$17,CP$47&gt;=$D324,CP$47&lt;=EDATE($D324,'Summary&amp;Assumptions'!$G$32))*$B324+AND(CP$56&lt;'Summary&amp;Assumptions'!$J$31,CP$47&gt;=$FO324,CP$47&lt;=$FP324)*(('Summary&amp;Assumptions'!$H$25*$C324)*(1+'Summary&amp;Assumptions'!$J$29)^(CP$46-1))+AND(CP$56&lt;'Summary&amp;Assumptions'!$J$31,CP$47&gt;=$FQ324,CP$47&lt;=$FR324)*(('Summary&amp;Assumptions'!$H$25*$C324)*(1+'Summary&amp;Assumptions'!$J$29)^(CP$46-1))</f>
        <v>0</v>
      </c>
      <c r="CL324" s="588">
        <f>AND(CQ$55&gt;0,SUM($E324:CK324)&lt;'Summary&amp;Assumptions'!$G$32*$B324,$D324&gt;='Summary&amp;Assumptions'!$D$17,CQ$47&gt;=$D324,CQ$47&lt;=EDATE($D324,'Summary&amp;Assumptions'!$G$32))*$B324+AND(CQ$56&lt;'Summary&amp;Assumptions'!$J$31,CQ$47&gt;=$FO324,CQ$47&lt;=$FP324)*(('Summary&amp;Assumptions'!$H$25*$C324)*(1+'Summary&amp;Assumptions'!$J$29)^(CQ$46-1))+AND(CQ$56&lt;'Summary&amp;Assumptions'!$J$31,CQ$47&gt;=$FQ324,CQ$47&lt;=$FR324)*(('Summary&amp;Assumptions'!$H$25*$C324)*(1+'Summary&amp;Assumptions'!$J$29)^(CQ$46-1))</f>
        <v>0</v>
      </c>
      <c r="CM324" s="588">
        <f>AND(CR$55&gt;0,SUM($E324:CL324)&lt;'Summary&amp;Assumptions'!$G$32*$B324,$D324&gt;='Summary&amp;Assumptions'!$D$17,CR$47&gt;=$D324,CR$47&lt;=EDATE($D324,'Summary&amp;Assumptions'!$G$32))*$B324+AND(CR$56&lt;'Summary&amp;Assumptions'!$J$31,CR$47&gt;=$FO324,CR$47&lt;=$FP324)*(('Summary&amp;Assumptions'!$H$25*$C324)*(1+'Summary&amp;Assumptions'!$J$29)^(CR$46-1))+AND(CR$56&lt;'Summary&amp;Assumptions'!$J$31,CR$47&gt;=$FQ324,CR$47&lt;=$FR324)*(('Summary&amp;Assumptions'!$H$25*$C324)*(1+'Summary&amp;Assumptions'!$J$29)^(CR$46-1))</f>
        <v>0</v>
      </c>
      <c r="CN324" s="588">
        <f>AND(CS$55&gt;0,SUM($E324:CM324)&lt;'Summary&amp;Assumptions'!$G$32*$B324,$D324&gt;='Summary&amp;Assumptions'!$D$17,CS$47&gt;=$D324,CS$47&lt;=EDATE($D324,'Summary&amp;Assumptions'!$G$32))*$B324+AND(CS$56&lt;'Summary&amp;Assumptions'!$J$31,CS$47&gt;=$FO324,CS$47&lt;=$FP324)*(('Summary&amp;Assumptions'!$H$25*$C324)*(1+'Summary&amp;Assumptions'!$J$29)^(CS$46-1))+AND(CS$56&lt;'Summary&amp;Assumptions'!$J$31,CS$47&gt;=$FQ324,CS$47&lt;=$FR324)*(('Summary&amp;Assumptions'!$H$25*$C324)*(1+'Summary&amp;Assumptions'!$J$29)^(CS$46-1))</f>
        <v>0</v>
      </c>
      <c r="CO324" s="588">
        <f>AND(CT$55&gt;0,SUM($E324:CN324)&lt;'Summary&amp;Assumptions'!$G$32*$B324,$D324&gt;='Summary&amp;Assumptions'!$D$17,CT$47&gt;=$D324,CT$47&lt;=EDATE($D324,'Summary&amp;Assumptions'!$G$32))*$B324+AND(CT$56&lt;'Summary&amp;Assumptions'!$J$31,CT$47&gt;=$FO324,CT$47&lt;=$FP324)*(('Summary&amp;Assumptions'!$H$25*$C324)*(1+'Summary&amp;Assumptions'!$J$29)^(CT$46-1))+AND(CT$56&lt;'Summary&amp;Assumptions'!$J$31,CT$47&gt;=$FQ324,CT$47&lt;=$FR324)*(('Summary&amp;Assumptions'!$H$25*$C324)*(1+'Summary&amp;Assumptions'!$J$29)^(CT$46-1))</f>
        <v>0</v>
      </c>
      <c r="CP324" s="588">
        <f>AND(CU$55&gt;0,SUM($E324:CO324)&lt;'Summary&amp;Assumptions'!$G$32*$B324,$D324&gt;='Summary&amp;Assumptions'!$D$17,CU$47&gt;=$D324,CU$47&lt;=EDATE($D324,'Summary&amp;Assumptions'!$G$32))*$B324+AND(CU$56&lt;'Summary&amp;Assumptions'!$J$31,CU$47&gt;=$FO324,CU$47&lt;=$FP324)*(('Summary&amp;Assumptions'!$H$25*$C324)*(1+'Summary&amp;Assumptions'!$J$29)^(CU$46-1))+AND(CU$56&lt;'Summary&amp;Assumptions'!$J$31,CU$47&gt;=$FQ324,CU$47&lt;=$FR324)*(('Summary&amp;Assumptions'!$H$25*$C324)*(1+'Summary&amp;Assumptions'!$J$29)^(CU$46-1))</f>
        <v>0</v>
      </c>
      <c r="CQ324" s="588">
        <f>AND(CV$55&gt;0,SUM($E324:CP324)&lt;'Summary&amp;Assumptions'!$G$32*$B324,$D324&gt;='Summary&amp;Assumptions'!$D$17,CV$47&gt;=$D324,CV$47&lt;=EDATE($D324,'Summary&amp;Assumptions'!$G$32))*$B324+AND(CV$56&lt;'Summary&amp;Assumptions'!$J$31,CV$47&gt;=$FO324,CV$47&lt;=$FP324)*(('Summary&amp;Assumptions'!$H$25*$C324)*(1+'Summary&amp;Assumptions'!$J$29)^(CV$46-1))+AND(CV$56&lt;'Summary&amp;Assumptions'!$J$31,CV$47&gt;=$FQ324,CV$47&lt;=$FR324)*(('Summary&amp;Assumptions'!$H$25*$C324)*(1+'Summary&amp;Assumptions'!$J$29)^(CV$46-1))</f>
        <v>0</v>
      </c>
      <c r="CR324" s="588">
        <f>AND(CW$55&gt;0,SUM($E324:CQ324)&lt;'Summary&amp;Assumptions'!$G$32*$B324,$D324&gt;='Summary&amp;Assumptions'!$D$17,CW$47&gt;=$D324,CW$47&lt;=EDATE($D324,'Summary&amp;Assumptions'!$G$32))*$B324+AND(CW$56&lt;'Summary&amp;Assumptions'!$J$31,CW$47&gt;=$FO324,CW$47&lt;=$FP324)*(('Summary&amp;Assumptions'!$H$25*$C324)*(1+'Summary&amp;Assumptions'!$J$29)^(CW$46-1))+AND(CW$56&lt;'Summary&amp;Assumptions'!$J$31,CW$47&gt;=$FQ324,CW$47&lt;=$FR324)*(('Summary&amp;Assumptions'!$H$25*$C324)*(1+'Summary&amp;Assumptions'!$J$29)^(CW$46-1))</f>
        <v>0</v>
      </c>
      <c r="CS324" s="588">
        <f>AND(CX$55&gt;0,SUM($E324:CR324)&lt;'Summary&amp;Assumptions'!$G$32*$B324,$D324&gt;='Summary&amp;Assumptions'!$D$17,CX$47&gt;=$D324,CX$47&lt;=EDATE($D324,'Summary&amp;Assumptions'!$G$32))*$B324+AND(CX$56&lt;'Summary&amp;Assumptions'!$J$31,CX$47&gt;=$FO324,CX$47&lt;=$FP324)*(('Summary&amp;Assumptions'!$H$25*$C324)*(1+'Summary&amp;Assumptions'!$J$29)^(CX$46-1))+AND(CX$56&lt;'Summary&amp;Assumptions'!$J$31,CX$47&gt;=$FQ324,CX$47&lt;=$FR324)*(('Summary&amp;Assumptions'!$H$25*$C324)*(1+'Summary&amp;Assumptions'!$J$29)^(CX$46-1))</f>
        <v>0</v>
      </c>
      <c r="CT324" s="588">
        <f>AND(CY$55&gt;0,SUM($E324:CS324)&lt;'Summary&amp;Assumptions'!$G$32*$B324,$D324&gt;='Summary&amp;Assumptions'!$D$17,CY$47&gt;=$D324,CY$47&lt;=EDATE($D324,'Summary&amp;Assumptions'!$G$32))*$B324+AND(CY$56&lt;'Summary&amp;Assumptions'!$J$31,CY$47&gt;=$FO324,CY$47&lt;=$FP324)*(('Summary&amp;Assumptions'!$H$25*$C324)*(1+'Summary&amp;Assumptions'!$J$29)^(CY$46-1))+AND(CY$56&lt;'Summary&amp;Assumptions'!$J$31,CY$47&gt;=$FQ324,CY$47&lt;=$FR324)*(('Summary&amp;Assumptions'!$H$25*$C324)*(1+'Summary&amp;Assumptions'!$J$29)^(CY$46-1))</f>
        <v>0</v>
      </c>
      <c r="CU324" s="588">
        <f>AND(CZ$55&gt;0,SUM($E324:CT324)&lt;'Summary&amp;Assumptions'!$G$32*$B324,$D324&gt;='Summary&amp;Assumptions'!$D$17,CZ$47&gt;=$D324,CZ$47&lt;=EDATE($D324,'Summary&amp;Assumptions'!$G$32))*$B324+AND(CZ$56&lt;'Summary&amp;Assumptions'!$J$31,CZ$47&gt;=$FO324,CZ$47&lt;=$FP324)*(('Summary&amp;Assumptions'!$H$25*$C324)*(1+'Summary&amp;Assumptions'!$J$29)^(CZ$46-1))+AND(CZ$56&lt;'Summary&amp;Assumptions'!$J$31,CZ$47&gt;=$FQ324,CZ$47&lt;=$FR324)*(('Summary&amp;Assumptions'!$H$25*$C324)*(1+'Summary&amp;Assumptions'!$J$29)^(CZ$46-1))</f>
        <v>0</v>
      </c>
      <c r="CV324" s="588">
        <f>AND(DA$55&gt;0,SUM($E324:CU324)&lt;'Summary&amp;Assumptions'!$G$32*$B324,$D324&gt;='Summary&amp;Assumptions'!$D$17,DA$47&gt;=$D324,DA$47&lt;=EDATE($D324,'Summary&amp;Assumptions'!$G$32))*$B324+AND(DA$56&lt;'Summary&amp;Assumptions'!$J$31,DA$47&gt;=$FO324,DA$47&lt;=$FP324)*(('Summary&amp;Assumptions'!$H$25*$C324)*(1+'Summary&amp;Assumptions'!$J$29)^(DA$46-1))+AND(DA$56&lt;'Summary&amp;Assumptions'!$J$31,DA$47&gt;=$FQ324,DA$47&lt;=$FR324)*(('Summary&amp;Assumptions'!$H$25*$C324)*(1+'Summary&amp;Assumptions'!$J$29)^(DA$46-1))</f>
        <v>0</v>
      </c>
      <c r="CW324" s="588">
        <f>AND(DB$55&gt;0,SUM($E324:CV324)&lt;'Summary&amp;Assumptions'!$G$32*$B324,$D324&gt;='Summary&amp;Assumptions'!$D$17,DB$47&gt;=$D324,DB$47&lt;=EDATE($D324,'Summary&amp;Assumptions'!$G$32))*$B324+AND(DB$56&lt;'Summary&amp;Assumptions'!$J$31,DB$47&gt;=$FO324,DB$47&lt;=$FP324)*(('Summary&amp;Assumptions'!$H$25*$C324)*(1+'Summary&amp;Assumptions'!$J$29)^(DB$46-1))+AND(DB$56&lt;'Summary&amp;Assumptions'!$J$31,DB$47&gt;=$FQ324,DB$47&lt;=$FR324)*(('Summary&amp;Assumptions'!$H$25*$C324)*(1+'Summary&amp;Assumptions'!$J$29)^(DB$46-1))</f>
        <v>0</v>
      </c>
      <c r="CX324" s="588">
        <f>AND(DC$55&gt;0,SUM($E324:CW324)&lt;'Summary&amp;Assumptions'!$G$32*$B324,$D324&gt;='Summary&amp;Assumptions'!$D$17,DC$47&gt;=$D324,DC$47&lt;=EDATE($D324,'Summary&amp;Assumptions'!$G$32))*$B324+AND(DC$56&lt;'Summary&amp;Assumptions'!$J$31,DC$47&gt;=$FO324,DC$47&lt;=$FP324)*(('Summary&amp;Assumptions'!$H$25*$C324)*(1+'Summary&amp;Assumptions'!$J$29)^(DC$46-1))+AND(DC$56&lt;'Summary&amp;Assumptions'!$J$31,DC$47&gt;=$FQ324,DC$47&lt;=$FR324)*(('Summary&amp;Assumptions'!$H$25*$C324)*(1+'Summary&amp;Assumptions'!$J$29)^(DC$46-1))</f>
        <v>0</v>
      </c>
      <c r="CY324" s="588">
        <f>AND(DD$55&gt;0,SUM($E324:CX324)&lt;'Summary&amp;Assumptions'!$G$32*$B324,$D324&gt;='Summary&amp;Assumptions'!$D$17,DD$47&gt;=$D324,DD$47&lt;=EDATE($D324,'Summary&amp;Assumptions'!$G$32))*$B324+AND(DD$56&lt;'Summary&amp;Assumptions'!$J$31,DD$47&gt;=$FO324,DD$47&lt;=$FP324)*(('Summary&amp;Assumptions'!$H$25*$C324)*(1+'Summary&amp;Assumptions'!$J$29)^(DD$46-1))+AND(DD$56&lt;'Summary&amp;Assumptions'!$J$31,DD$47&gt;=$FQ324,DD$47&lt;=$FR324)*(('Summary&amp;Assumptions'!$H$25*$C324)*(1+'Summary&amp;Assumptions'!$J$29)^(DD$46-1))</f>
        <v>0</v>
      </c>
      <c r="CZ324" s="588">
        <f>AND(DE$55&gt;0,SUM($E324:CY324)&lt;'Summary&amp;Assumptions'!$G$32*$B324,$D324&gt;='Summary&amp;Assumptions'!$D$17,DE$47&gt;=$D324,DE$47&lt;=EDATE($D324,'Summary&amp;Assumptions'!$G$32))*$B324+AND(DE$56&lt;'Summary&amp;Assumptions'!$J$31,DE$47&gt;=$FO324,DE$47&lt;=$FP324)*(('Summary&amp;Assumptions'!$H$25*$C324)*(1+'Summary&amp;Assumptions'!$J$29)^(DE$46-1))+AND(DE$56&lt;'Summary&amp;Assumptions'!$J$31,DE$47&gt;=$FQ324,DE$47&lt;=$FR324)*(('Summary&amp;Assumptions'!$H$25*$C324)*(1+'Summary&amp;Assumptions'!$J$29)^(DE$46-1))</f>
        <v>0</v>
      </c>
      <c r="DA324" s="588">
        <f>AND(DF$55&gt;0,SUM($E324:CZ324)&lt;'Summary&amp;Assumptions'!$G$32*$B324,$D324&gt;='Summary&amp;Assumptions'!$D$17,DF$47&gt;=$D324,DF$47&lt;=EDATE($D324,'Summary&amp;Assumptions'!$G$32))*$B324+AND(DF$56&lt;'Summary&amp;Assumptions'!$J$31,DF$47&gt;=$FO324,DF$47&lt;=$FP324)*(('Summary&amp;Assumptions'!$H$25*$C324)*(1+'Summary&amp;Assumptions'!$J$29)^(DF$46-1))+AND(DF$56&lt;'Summary&amp;Assumptions'!$J$31,DF$47&gt;=$FQ324,DF$47&lt;=$FR324)*(('Summary&amp;Assumptions'!$H$25*$C324)*(1+'Summary&amp;Assumptions'!$J$29)^(DF$46-1))</f>
        <v>0</v>
      </c>
      <c r="DB324" s="588">
        <f>AND(DG$55&gt;0,SUM($E324:DA324)&lt;'Summary&amp;Assumptions'!$G$32*$B324,$D324&gt;='Summary&amp;Assumptions'!$D$17,DG$47&gt;=$D324,DG$47&lt;=EDATE($D324,'Summary&amp;Assumptions'!$G$32))*$B324+AND(DG$56&lt;'Summary&amp;Assumptions'!$J$31,DG$47&gt;=$FO324,DG$47&lt;=$FP324)*(('Summary&amp;Assumptions'!$H$25*$C324)*(1+'Summary&amp;Assumptions'!$J$29)^(DG$46-1))+AND(DG$56&lt;'Summary&amp;Assumptions'!$J$31,DG$47&gt;=$FQ324,DG$47&lt;=$FR324)*(('Summary&amp;Assumptions'!$H$25*$C324)*(1+'Summary&amp;Assumptions'!$J$29)^(DG$46-1))</f>
        <v>0</v>
      </c>
      <c r="DC324" s="588">
        <f>AND(DH$55&gt;0,SUM($E324:DB324)&lt;'Summary&amp;Assumptions'!$G$32*$B324,$D324&gt;='Summary&amp;Assumptions'!$D$17,DH$47&gt;=$D324,DH$47&lt;=EDATE($D324,'Summary&amp;Assumptions'!$G$32))*$B324+AND(DH$56&lt;'Summary&amp;Assumptions'!$J$31,DH$47&gt;=$FO324,DH$47&lt;=$FP324)*(('Summary&amp;Assumptions'!$H$25*$C324)*(1+'Summary&amp;Assumptions'!$J$29)^(DH$46-1))+AND(DH$56&lt;'Summary&amp;Assumptions'!$J$31,DH$47&gt;=$FQ324,DH$47&lt;=$FR324)*(('Summary&amp;Assumptions'!$H$25*$C324)*(1+'Summary&amp;Assumptions'!$J$29)^(DH$46-1))</f>
        <v>0</v>
      </c>
      <c r="DD324" s="588">
        <f>AND(DI$55&gt;0,SUM($E324:DC324)&lt;'Summary&amp;Assumptions'!$G$32*$B324,$D324&gt;='Summary&amp;Assumptions'!$D$17,DI$47&gt;=$D324,DI$47&lt;=EDATE($D324,'Summary&amp;Assumptions'!$G$32))*$B324+AND(DI$56&lt;'Summary&amp;Assumptions'!$J$31,DI$47&gt;=$FO324,DI$47&lt;=$FP324)*(('Summary&amp;Assumptions'!$H$25*$C324)*(1+'Summary&amp;Assumptions'!$J$29)^(DI$46-1))+AND(DI$56&lt;'Summary&amp;Assumptions'!$J$31,DI$47&gt;=$FQ324,DI$47&lt;=$FR324)*(('Summary&amp;Assumptions'!$H$25*$C324)*(1+'Summary&amp;Assumptions'!$J$29)^(DI$46-1))</f>
        <v>0</v>
      </c>
      <c r="DE324" s="588">
        <f>AND(DJ$55&gt;0,SUM($E324:DD324)&lt;'Summary&amp;Assumptions'!$G$32*$B324,$D324&gt;='Summary&amp;Assumptions'!$D$17,DJ$47&gt;=$D324,DJ$47&lt;=EDATE($D324,'Summary&amp;Assumptions'!$G$32))*$B324+AND(DJ$56&lt;'Summary&amp;Assumptions'!$J$31,DJ$47&gt;=$FO324,DJ$47&lt;=$FP324)*(('Summary&amp;Assumptions'!$H$25*$C324)*(1+'Summary&amp;Assumptions'!$J$29)^(DJ$46-1))+AND(DJ$56&lt;'Summary&amp;Assumptions'!$J$31,DJ$47&gt;=$FQ324,DJ$47&lt;=$FR324)*(('Summary&amp;Assumptions'!$H$25*$C324)*(1+'Summary&amp;Assumptions'!$J$29)^(DJ$46-1))</f>
        <v>0</v>
      </c>
      <c r="DF324" s="588">
        <f>AND(DK$55&gt;0,SUM($E324:DE324)&lt;'Summary&amp;Assumptions'!$G$32*$B324,$D324&gt;='Summary&amp;Assumptions'!$D$17,DK$47&gt;=$D324,DK$47&lt;=EDATE($D324,'Summary&amp;Assumptions'!$G$32))*$B324+AND(DK$56&lt;'Summary&amp;Assumptions'!$J$31,DK$47&gt;=$FO324,DK$47&lt;=$FP324)*(('Summary&amp;Assumptions'!$H$25*$C324)*(1+'Summary&amp;Assumptions'!$J$29)^(DK$46-1))+AND(DK$56&lt;'Summary&amp;Assumptions'!$J$31,DK$47&gt;=$FQ324,DK$47&lt;=$FR324)*(('Summary&amp;Assumptions'!$H$25*$C324)*(1+'Summary&amp;Assumptions'!$J$29)^(DK$46-1))</f>
        <v>0</v>
      </c>
      <c r="DG324" s="588">
        <f>AND(DL$55&gt;0,SUM($E324:DF324)&lt;'Summary&amp;Assumptions'!$G$32*$B324,$D324&gt;='Summary&amp;Assumptions'!$D$17,DL$47&gt;=$D324,DL$47&lt;=EDATE($D324,'Summary&amp;Assumptions'!$G$32))*$B324+AND(DL$56&lt;'Summary&amp;Assumptions'!$J$31,DL$47&gt;=$FO324,DL$47&lt;=$FP324)*(('Summary&amp;Assumptions'!$H$25*$C324)*(1+'Summary&amp;Assumptions'!$J$29)^(DL$46-1))+AND(DL$56&lt;'Summary&amp;Assumptions'!$J$31,DL$47&gt;=$FQ324,DL$47&lt;=$FR324)*(('Summary&amp;Assumptions'!$H$25*$C324)*(1+'Summary&amp;Assumptions'!$J$29)^(DL$46-1))</f>
        <v>0</v>
      </c>
      <c r="DH324" s="588">
        <f>AND(DM$55&gt;0,SUM($E324:DG324)&lt;'Summary&amp;Assumptions'!$G$32*$B324,$D324&gt;='Summary&amp;Assumptions'!$D$17,DM$47&gt;=$D324,DM$47&lt;=EDATE($D324,'Summary&amp;Assumptions'!$G$32))*$B324+AND(DM$56&lt;'Summary&amp;Assumptions'!$J$31,DM$47&gt;=$FO324,DM$47&lt;=$FP324)*(('Summary&amp;Assumptions'!$H$25*$C324)*(1+'Summary&amp;Assumptions'!$J$29)^(DM$46-1))+AND(DM$56&lt;'Summary&amp;Assumptions'!$J$31,DM$47&gt;=$FQ324,DM$47&lt;=$FR324)*(('Summary&amp;Assumptions'!$H$25*$C324)*(1+'Summary&amp;Assumptions'!$J$29)^(DM$46-1))</f>
        <v>0</v>
      </c>
      <c r="DI324" s="588">
        <f>AND(DN$55&gt;0,SUM($E324:DH324)&lt;'Summary&amp;Assumptions'!$G$32*$B324,$D324&gt;='Summary&amp;Assumptions'!$D$17,DN$47&gt;=$D324,DN$47&lt;=EDATE($D324,'Summary&amp;Assumptions'!$G$32))*$B324+AND(DN$56&lt;'Summary&amp;Assumptions'!$J$31,DN$47&gt;=$FO324,DN$47&lt;=$FP324)*(('Summary&amp;Assumptions'!$H$25*$C324)*(1+'Summary&amp;Assumptions'!$J$29)^(DN$46-1))+AND(DN$56&lt;'Summary&amp;Assumptions'!$J$31,DN$47&gt;=$FQ324,DN$47&lt;=$FR324)*(('Summary&amp;Assumptions'!$H$25*$C324)*(1+'Summary&amp;Assumptions'!$J$29)^(DN$46-1))</f>
        <v>0</v>
      </c>
      <c r="DJ324" s="588">
        <f>AND(DO$55&gt;0,SUM($E324:DI324)&lt;'Summary&amp;Assumptions'!$G$32*$B324,$D324&gt;='Summary&amp;Assumptions'!$D$17,DO$47&gt;=$D324,DO$47&lt;=EDATE($D324,'Summary&amp;Assumptions'!$G$32))*$B324+AND(DO$56&lt;'Summary&amp;Assumptions'!$J$31,DO$47&gt;=$FO324,DO$47&lt;=$FP324)*(('Summary&amp;Assumptions'!$H$25*$C324)*(1+'Summary&amp;Assumptions'!$J$29)^(DO$46-1))+AND(DO$56&lt;'Summary&amp;Assumptions'!$J$31,DO$47&gt;=$FQ324,DO$47&lt;=$FR324)*(('Summary&amp;Assumptions'!$H$25*$C324)*(1+'Summary&amp;Assumptions'!$J$29)^(DO$46-1))</f>
        <v>0</v>
      </c>
      <c r="DK324" s="588">
        <f>AND(DP$55&gt;0,SUM($E324:DJ324)&lt;'Summary&amp;Assumptions'!$G$32*$B324,$D324&gt;='Summary&amp;Assumptions'!$D$17,DP$47&gt;=$D324,DP$47&lt;=EDATE($D324,'Summary&amp;Assumptions'!$G$32))*$B324+AND(DP$56&lt;'Summary&amp;Assumptions'!$J$31,DP$47&gt;=$FO324,DP$47&lt;=$FP324)*(('Summary&amp;Assumptions'!$H$25*$C324)*(1+'Summary&amp;Assumptions'!$J$29)^(DP$46-1))+AND(DP$56&lt;'Summary&amp;Assumptions'!$J$31,DP$47&gt;=$FQ324,DP$47&lt;=$FR324)*(('Summary&amp;Assumptions'!$H$25*$C324)*(1+'Summary&amp;Assumptions'!$J$29)^(DP$46-1))</f>
        <v>0</v>
      </c>
      <c r="DL324" s="588">
        <f>AND(DQ$55&gt;0,SUM($E324:DK324)&lt;'Summary&amp;Assumptions'!$G$32*$B324,$D324&gt;='Summary&amp;Assumptions'!$D$17,DQ$47&gt;=$D324,DQ$47&lt;=EDATE($D324,'Summary&amp;Assumptions'!$G$32))*$B324+AND(DQ$56&lt;'Summary&amp;Assumptions'!$J$31,DQ$47&gt;=$FO324,DQ$47&lt;=$FP324)*(('Summary&amp;Assumptions'!$H$25*$C324)*(1+'Summary&amp;Assumptions'!$J$29)^(DQ$46-1))+AND(DQ$56&lt;'Summary&amp;Assumptions'!$J$31,DQ$47&gt;=$FQ324,DQ$47&lt;=$FR324)*(('Summary&amp;Assumptions'!$H$25*$C324)*(1+'Summary&amp;Assumptions'!$J$29)^(DQ$46-1))</f>
        <v>0</v>
      </c>
      <c r="DM324" s="588">
        <f>AND(DR$55&gt;0,SUM($E324:DL324)&lt;'Summary&amp;Assumptions'!$G$32*$B324,$D324&gt;='Summary&amp;Assumptions'!$D$17,DR$47&gt;=$D324,DR$47&lt;=EDATE($D324,'Summary&amp;Assumptions'!$G$32))*$B324+AND(DR$56&lt;'Summary&amp;Assumptions'!$J$31,DR$47&gt;=$FO324,DR$47&lt;=$FP324)*(('Summary&amp;Assumptions'!$H$25*$C324)*(1+'Summary&amp;Assumptions'!$J$29)^(DR$46-1))+AND(DR$56&lt;'Summary&amp;Assumptions'!$J$31,DR$47&gt;=$FQ324,DR$47&lt;=$FR324)*(('Summary&amp;Assumptions'!$H$25*$C324)*(1+'Summary&amp;Assumptions'!$J$29)^(DR$46-1))</f>
        <v>0</v>
      </c>
      <c r="DN324" s="588">
        <f>AND(DS$55&gt;0,SUM($E324:DM324)&lt;'Summary&amp;Assumptions'!$G$32*$B324,$D324&gt;='Summary&amp;Assumptions'!$D$17,DS$47&gt;=$D324,DS$47&lt;=EDATE($D324,'Summary&amp;Assumptions'!$G$32))*$B324+AND(DS$56&lt;'Summary&amp;Assumptions'!$J$31,DS$47&gt;=$FO324,DS$47&lt;=$FP324)*(('Summary&amp;Assumptions'!$H$25*$C324)*(1+'Summary&amp;Assumptions'!$J$29)^(DS$46-1))+AND(DS$56&lt;'Summary&amp;Assumptions'!$J$31,DS$47&gt;=$FQ324,DS$47&lt;=$FR324)*(('Summary&amp;Assumptions'!$H$25*$C324)*(1+'Summary&amp;Assumptions'!$J$29)^(DS$46-1))</f>
        <v>0</v>
      </c>
      <c r="DO324" s="588">
        <f>AND(DT$55&gt;0,SUM($E324:DN324)&lt;'Summary&amp;Assumptions'!$G$32*$B324,$D324&gt;='Summary&amp;Assumptions'!$D$17,DT$47&gt;=$D324,DT$47&lt;=EDATE($D324,'Summary&amp;Assumptions'!$G$32))*$B324+AND(DT$56&lt;'Summary&amp;Assumptions'!$J$31,DT$47&gt;=$FO324,DT$47&lt;=$FP324)*(('Summary&amp;Assumptions'!$H$25*$C324)*(1+'Summary&amp;Assumptions'!$J$29)^(DT$46-1))+AND(DT$56&lt;'Summary&amp;Assumptions'!$J$31,DT$47&gt;=$FQ324,DT$47&lt;=$FR324)*(('Summary&amp;Assumptions'!$H$25*$C324)*(1+'Summary&amp;Assumptions'!$J$29)^(DT$46-1))</f>
        <v>0</v>
      </c>
      <c r="DP324" s="588">
        <f>AND(DU$55&gt;0,SUM($E324:DO324)&lt;'Summary&amp;Assumptions'!$G$32*$B324,$D324&gt;='Summary&amp;Assumptions'!$D$17,DU$47&gt;=$D324,DU$47&lt;=EDATE($D324,'Summary&amp;Assumptions'!$G$32))*$B324+AND(DU$56&lt;'Summary&amp;Assumptions'!$J$31,DU$47&gt;=$FO324,DU$47&lt;=$FP324)*(('Summary&amp;Assumptions'!$H$25*$C324)*(1+'Summary&amp;Assumptions'!$J$29)^(DU$46-1))+AND(DU$56&lt;'Summary&amp;Assumptions'!$J$31,DU$47&gt;=$FQ324,DU$47&lt;=$FR324)*(('Summary&amp;Assumptions'!$H$25*$C324)*(1+'Summary&amp;Assumptions'!$J$29)^(DU$46-1))</f>
        <v>0</v>
      </c>
      <c r="DQ324" s="588">
        <f>AND(DV$55&gt;0,SUM($E324:DP324)&lt;'Summary&amp;Assumptions'!$G$32*$B324,$D324&gt;='Summary&amp;Assumptions'!$D$17,DV$47&gt;=$D324,DV$47&lt;=EDATE($D324,'Summary&amp;Assumptions'!$G$32))*$B324+AND(DV$56&lt;'Summary&amp;Assumptions'!$J$31,DV$47&gt;=$FO324,DV$47&lt;=$FP324)*(('Summary&amp;Assumptions'!$H$25*$C324)*(1+'Summary&amp;Assumptions'!$J$29)^(DV$46-1))+AND(DV$56&lt;'Summary&amp;Assumptions'!$J$31,DV$47&gt;=$FQ324,DV$47&lt;=$FR324)*(('Summary&amp;Assumptions'!$H$25*$C324)*(1+'Summary&amp;Assumptions'!$J$29)^(DV$46-1))</f>
        <v>0</v>
      </c>
      <c r="DR324" s="588">
        <f>AND(DW$55&gt;0,SUM($E324:DQ324)&lt;'Summary&amp;Assumptions'!$G$32*$B324,$D324&gt;='Summary&amp;Assumptions'!$D$17,DW$47&gt;=$D324,DW$47&lt;=EDATE($D324,'Summary&amp;Assumptions'!$G$32))*$B324+AND(DW$56&lt;'Summary&amp;Assumptions'!$J$31,DW$47&gt;=$FO324,DW$47&lt;=$FP324)*(('Summary&amp;Assumptions'!$H$25*$C324)*(1+'Summary&amp;Assumptions'!$J$29)^(DW$46-1))+AND(DW$56&lt;'Summary&amp;Assumptions'!$J$31,DW$47&gt;=$FQ324,DW$47&lt;=$FR324)*(('Summary&amp;Assumptions'!$H$25*$C324)*(1+'Summary&amp;Assumptions'!$J$29)^(DW$46-1))</f>
        <v>0</v>
      </c>
      <c r="DS324" s="588">
        <f>AND(DX$55&gt;0,SUM($E324:DR324)&lt;'Summary&amp;Assumptions'!$G$32*$B324,$D324&gt;='Summary&amp;Assumptions'!$D$17,DX$47&gt;=$D324,DX$47&lt;=EDATE($D324,'Summary&amp;Assumptions'!$G$32))*$B324+AND(DX$56&lt;'Summary&amp;Assumptions'!$J$31,DX$47&gt;=$FO324,DX$47&lt;=$FP324)*(('Summary&amp;Assumptions'!$H$25*$C324)*(1+'Summary&amp;Assumptions'!$J$29)^(DX$46-1))+AND(DX$56&lt;'Summary&amp;Assumptions'!$J$31,DX$47&gt;=$FQ324,DX$47&lt;=$FR324)*(('Summary&amp;Assumptions'!$H$25*$C324)*(1+'Summary&amp;Assumptions'!$J$29)^(DX$46-1))</f>
        <v>0</v>
      </c>
      <c r="DT324" s="588">
        <f>AND(DY$55&gt;0,SUM($E324:DS324)&lt;'Summary&amp;Assumptions'!$G$32*$B324,$D324&gt;='Summary&amp;Assumptions'!$D$17,DY$47&gt;=$D324,DY$47&lt;=EDATE($D324,'Summary&amp;Assumptions'!$G$32))*$B324+AND(DY$56&lt;'Summary&amp;Assumptions'!$J$31,DY$47&gt;=$FO324,DY$47&lt;=$FP324)*(('Summary&amp;Assumptions'!$H$25*$C324)*(1+'Summary&amp;Assumptions'!$J$29)^(DY$46-1))+AND(DY$56&lt;'Summary&amp;Assumptions'!$J$31,DY$47&gt;=$FQ324,DY$47&lt;=$FR324)*(('Summary&amp;Assumptions'!$H$25*$C324)*(1+'Summary&amp;Assumptions'!$J$29)^(DY$46-1))</f>
        <v>0</v>
      </c>
      <c r="DU324" s="588">
        <f>AND(DZ$55&gt;0,SUM($E324:DT324)&lt;'Summary&amp;Assumptions'!$G$32*$B324,$D324&gt;='Summary&amp;Assumptions'!$D$17,DZ$47&gt;=$D324,DZ$47&lt;=EDATE($D324,'Summary&amp;Assumptions'!$G$32))*$B324+AND(DZ$56&lt;'Summary&amp;Assumptions'!$J$31,DZ$47&gt;=$FO324,DZ$47&lt;=$FP324)*(('Summary&amp;Assumptions'!$H$25*$C324)*(1+'Summary&amp;Assumptions'!$J$29)^(DZ$46-1))+AND(DZ$56&lt;'Summary&amp;Assumptions'!$J$31,DZ$47&gt;=$FQ324,DZ$47&lt;=$FR324)*(('Summary&amp;Assumptions'!$H$25*$C324)*(1+'Summary&amp;Assumptions'!$J$29)^(DZ$46-1))</f>
        <v>0</v>
      </c>
      <c r="DV324" s="588">
        <f>AND(EA$55&gt;0,SUM($E324:DU324)&lt;'Summary&amp;Assumptions'!$G$32*$B324,$D324&gt;='Summary&amp;Assumptions'!$D$17,EA$47&gt;=$D324,EA$47&lt;=EDATE($D324,'Summary&amp;Assumptions'!$G$32))*$B324+AND(EA$56&lt;'Summary&amp;Assumptions'!$J$31,EA$47&gt;=$FO324,EA$47&lt;=$FP324)*(('Summary&amp;Assumptions'!$H$25*$C324)*(1+'Summary&amp;Assumptions'!$J$29)^(EA$46-1))+AND(EA$56&lt;'Summary&amp;Assumptions'!$J$31,EA$47&gt;=$FQ324,EA$47&lt;=$FR324)*(('Summary&amp;Assumptions'!$H$25*$C324)*(1+'Summary&amp;Assumptions'!$J$29)^(EA$46-1))</f>
        <v>0</v>
      </c>
      <c r="DW324" s="588">
        <f>AND(EB$55&gt;0,SUM($E324:DV324)&lt;'Summary&amp;Assumptions'!$G$32*$B324,$D324&gt;='Summary&amp;Assumptions'!$D$17,EB$47&gt;=$D324,EB$47&lt;=EDATE($D324,'Summary&amp;Assumptions'!$G$32))*$B324+AND(EB$56&lt;'Summary&amp;Assumptions'!$J$31,EB$47&gt;=$FO324,EB$47&lt;=$FP324)*(('Summary&amp;Assumptions'!$H$25*$C324)*(1+'Summary&amp;Assumptions'!$J$29)^(EB$46-1))+AND(EB$56&lt;'Summary&amp;Assumptions'!$J$31,EB$47&gt;=$FQ324,EB$47&lt;=$FR324)*(('Summary&amp;Assumptions'!$H$25*$C324)*(1+'Summary&amp;Assumptions'!$J$29)^(EB$46-1))</f>
        <v>0</v>
      </c>
      <c r="DX324" s="588">
        <f>AND(EC$55&gt;0,SUM($E324:DW324)&lt;'Summary&amp;Assumptions'!$G$32*$B324,$D324&gt;='Summary&amp;Assumptions'!$D$17,EC$47&gt;=$D324,EC$47&lt;=EDATE($D324,'Summary&amp;Assumptions'!$G$32))*$B324+AND(EC$56&lt;'Summary&amp;Assumptions'!$J$31,EC$47&gt;=$FO324,EC$47&lt;=$FP324)*(('Summary&amp;Assumptions'!$H$25*$C324)*(1+'Summary&amp;Assumptions'!$J$29)^(EC$46-1))+AND(EC$56&lt;'Summary&amp;Assumptions'!$J$31,EC$47&gt;=$FQ324,EC$47&lt;=$FR324)*(('Summary&amp;Assumptions'!$H$25*$C324)*(1+'Summary&amp;Assumptions'!$J$29)^(EC$46-1))</f>
        <v>0</v>
      </c>
      <c r="DY324" s="588">
        <f>AND(ED$55&gt;0,SUM($E324:DX324)&lt;'Summary&amp;Assumptions'!$G$32*$B324,$D324&gt;='Summary&amp;Assumptions'!$D$17,ED$47&gt;=$D324,ED$47&lt;=EDATE($D324,'Summary&amp;Assumptions'!$G$32))*$B324+AND(ED$56&lt;'Summary&amp;Assumptions'!$J$31,ED$47&gt;=$FO324,ED$47&lt;=$FP324)*(('Summary&amp;Assumptions'!$H$25*$C324)*(1+'Summary&amp;Assumptions'!$J$29)^(ED$46-1))+AND(ED$56&lt;'Summary&amp;Assumptions'!$J$31,ED$47&gt;=$FQ324,ED$47&lt;=$FR324)*(('Summary&amp;Assumptions'!$H$25*$C324)*(1+'Summary&amp;Assumptions'!$J$29)^(ED$46-1))</f>
        <v>0</v>
      </c>
      <c r="DZ324" s="588">
        <f>AND(EE$55&gt;0,SUM($E324:DY324)&lt;'Summary&amp;Assumptions'!$G$32*$B324,$D324&gt;='Summary&amp;Assumptions'!$D$17,EE$47&gt;=$D324,EE$47&lt;=EDATE($D324,'Summary&amp;Assumptions'!$G$32))*$B324+AND(EE$56&lt;'Summary&amp;Assumptions'!$J$31,EE$47&gt;=$FO324,EE$47&lt;=$FP324)*(('Summary&amp;Assumptions'!$H$25*$C324)*(1+'Summary&amp;Assumptions'!$J$29)^(EE$46-1))+AND(EE$56&lt;'Summary&amp;Assumptions'!$J$31,EE$47&gt;=$FQ324,EE$47&lt;=$FR324)*(('Summary&amp;Assumptions'!$H$25*$C324)*(1+'Summary&amp;Assumptions'!$J$29)^(EE$46-1))</f>
        <v>0</v>
      </c>
      <c r="EA324" s="588">
        <f>AND(EF$55&gt;0,SUM($E324:DZ324)&lt;'Summary&amp;Assumptions'!$G$32*$B324,$D324&gt;='Summary&amp;Assumptions'!$D$17,EF$47&gt;=$D324,EF$47&lt;=EDATE($D324,'Summary&amp;Assumptions'!$G$32))*$B324+AND(EF$56&lt;'Summary&amp;Assumptions'!$J$31,EF$47&gt;=$FO324,EF$47&lt;=$FP324)*(('Summary&amp;Assumptions'!$H$25*$C324)*(1+'Summary&amp;Assumptions'!$J$29)^(EF$46-1))+AND(EF$56&lt;'Summary&amp;Assumptions'!$J$31,EF$47&gt;=$FQ324,EF$47&lt;=$FR324)*(('Summary&amp;Assumptions'!$H$25*$C324)*(1+'Summary&amp;Assumptions'!$J$29)^(EF$46-1))</f>
        <v>0</v>
      </c>
      <c r="EB324" s="588">
        <f>AND(EG$55&gt;0,SUM($E324:EA324)&lt;'Summary&amp;Assumptions'!$G$32*$B324,$D324&gt;='Summary&amp;Assumptions'!$D$17,EG$47&gt;=$D324,EG$47&lt;=EDATE($D324,'Summary&amp;Assumptions'!$G$32))*$B324+AND(EG$56&lt;'Summary&amp;Assumptions'!$J$31,EG$47&gt;=$FO324,EG$47&lt;=$FP324)*(('Summary&amp;Assumptions'!$H$25*$C324)*(1+'Summary&amp;Assumptions'!$J$29)^(EG$46-1))+AND(EG$56&lt;'Summary&amp;Assumptions'!$J$31,EG$47&gt;=$FQ324,EG$47&lt;=$FR324)*(('Summary&amp;Assumptions'!$H$25*$C324)*(1+'Summary&amp;Assumptions'!$J$29)^(EG$46-1))</f>
        <v>0</v>
      </c>
      <c r="EC324" s="588">
        <f>AND(EH$55&gt;0,SUM($E324:EB324)&lt;'Summary&amp;Assumptions'!$G$32*$B324,$D324&gt;='Summary&amp;Assumptions'!$D$17,EH$47&gt;=$D324,EH$47&lt;=EDATE($D324,'Summary&amp;Assumptions'!$G$32))*$B324+AND(EH$56&lt;'Summary&amp;Assumptions'!$J$31,EH$47&gt;=$FO324,EH$47&lt;=$FP324)*(('Summary&amp;Assumptions'!$H$25*$C324)*(1+'Summary&amp;Assumptions'!$J$29)^(EH$46-1))+AND(EH$56&lt;'Summary&amp;Assumptions'!$J$31,EH$47&gt;=$FQ324,EH$47&lt;=$FR324)*(('Summary&amp;Assumptions'!$H$25*$C324)*(1+'Summary&amp;Assumptions'!$J$29)^(EH$46-1))</f>
        <v>0</v>
      </c>
      <c r="ED324" s="588">
        <f>AND(EI$55&gt;0,SUM($E324:EC324)&lt;'Summary&amp;Assumptions'!$G$32*$B324,$D324&gt;='Summary&amp;Assumptions'!$D$17,EI$47&gt;=$D324,EI$47&lt;=EDATE($D324,'Summary&amp;Assumptions'!$G$32))*$B324+AND(EI$56&lt;'Summary&amp;Assumptions'!$J$31,EI$47&gt;=$FO324,EI$47&lt;=$FP324)*(('Summary&amp;Assumptions'!$H$25*$C324)*(1+'Summary&amp;Assumptions'!$J$29)^(EI$46-1))+AND(EI$56&lt;'Summary&amp;Assumptions'!$J$31,EI$47&gt;=$FQ324,EI$47&lt;=$FR324)*(('Summary&amp;Assumptions'!$H$25*$C324)*(1+'Summary&amp;Assumptions'!$J$29)^(EI$46-1))</f>
        <v>0</v>
      </c>
      <c r="EE324" s="588">
        <f>AND(EJ$55&gt;0,SUM($E324:ED324)&lt;'Summary&amp;Assumptions'!$G$32*$B324,$D324&gt;='Summary&amp;Assumptions'!$D$17,EJ$47&gt;=$D324,EJ$47&lt;=EDATE($D324,'Summary&amp;Assumptions'!$G$32))*$B324+AND(EJ$56&lt;'Summary&amp;Assumptions'!$J$31,EJ$47&gt;=$FO324,EJ$47&lt;=$FP324)*(('Summary&amp;Assumptions'!$H$25*$C324)*(1+'Summary&amp;Assumptions'!$J$29)^(EJ$46-1))+AND(EJ$56&lt;'Summary&amp;Assumptions'!$J$31,EJ$47&gt;=$FQ324,EJ$47&lt;=$FR324)*(('Summary&amp;Assumptions'!$H$25*$C324)*(1+'Summary&amp;Assumptions'!$J$29)^(EJ$46-1))</f>
        <v>0</v>
      </c>
      <c r="EF324" s="588">
        <f>AND(EK$55&gt;0,SUM($E324:EE324)&lt;'Summary&amp;Assumptions'!$G$32*$B324,$D324&gt;='Summary&amp;Assumptions'!$D$17,EK$47&gt;=$D324,EK$47&lt;=EDATE($D324,'Summary&amp;Assumptions'!$G$32))*$B324+AND(EK$56&lt;'Summary&amp;Assumptions'!$J$31,EK$47&gt;=$FO324,EK$47&lt;=$FP324)*(('Summary&amp;Assumptions'!$H$25*$C324)*(1+'Summary&amp;Assumptions'!$J$29)^(EK$46-1))+AND(EK$56&lt;'Summary&amp;Assumptions'!$J$31,EK$47&gt;=$FQ324,EK$47&lt;=$FR324)*(('Summary&amp;Assumptions'!$H$25*$C324)*(1+'Summary&amp;Assumptions'!$J$29)^(EK$46-1))</f>
        <v>0</v>
      </c>
      <c r="EG324" s="588">
        <f>AND(EL$55&gt;0,SUM($E324:EF324)&lt;'Summary&amp;Assumptions'!$G$32*$B324,$D324&gt;='Summary&amp;Assumptions'!$D$17,EL$47&gt;=$D324,EL$47&lt;=EDATE($D324,'Summary&amp;Assumptions'!$G$32))*$B324+AND(EL$56&lt;'Summary&amp;Assumptions'!$J$31,EL$47&gt;=$FO324,EL$47&lt;=$FP324)*(('Summary&amp;Assumptions'!$H$25*$C324)*(1+'Summary&amp;Assumptions'!$J$29)^(EL$46-1))+AND(EL$56&lt;'Summary&amp;Assumptions'!$J$31,EL$47&gt;=$FQ324,EL$47&lt;=$FR324)*(('Summary&amp;Assumptions'!$H$25*$C324)*(1+'Summary&amp;Assumptions'!$J$29)^(EL$46-1))</f>
        <v>0</v>
      </c>
      <c r="EH324" s="588">
        <f>AND(EM$55&gt;0,SUM($E324:EG324)&lt;'Summary&amp;Assumptions'!$G$32*$B324,$D324&gt;='Summary&amp;Assumptions'!$D$17,EM$47&gt;=$D324,EM$47&lt;=EDATE($D324,'Summary&amp;Assumptions'!$G$32))*$B324+AND(EM$56&lt;'Summary&amp;Assumptions'!$J$31,EM$47&gt;=$FO324,EM$47&lt;=$FP324)*(('Summary&amp;Assumptions'!$H$25*$C324)*(1+'Summary&amp;Assumptions'!$J$29)^(EM$46-1))+AND(EM$56&lt;'Summary&amp;Assumptions'!$J$31,EM$47&gt;=$FQ324,EM$47&lt;=$FR324)*(('Summary&amp;Assumptions'!$H$25*$C324)*(1+'Summary&amp;Assumptions'!$J$29)^(EM$46-1))</f>
        <v>0</v>
      </c>
      <c r="EI324" s="588">
        <f>AND(EN$55&gt;0,SUM($E324:EH324)&lt;'Summary&amp;Assumptions'!$G$32*$B324,$D324&gt;='Summary&amp;Assumptions'!$D$17,EN$47&gt;=$D324,EN$47&lt;=EDATE($D324,'Summary&amp;Assumptions'!$G$32))*$B324+AND(EN$56&lt;'Summary&amp;Assumptions'!$J$31,EN$47&gt;=$FO324,EN$47&lt;=$FP324)*(('Summary&amp;Assumptions'!$H$25*$C324)*(1+'Summary&amp;Assumptions'!$J$29)^(EN$46-1))+AND(EN$56&lt;'Summary&amp;Assumptions'!$J$31,EN$47&gt;=$FQ324,EN$47&lt;=$FR324)*(('Summary&amp;Assumptions'!$H$25*$C324)*(1+'Summary&amp;Assumptions'!$J$29)^(EN$46-1))</f>
        <v>0</v>
      </c>
      <c r="EJ324" s="588">
        <f>AND(EO$55&gt;0,SUM($E324:EI324)&lt;'Summary&amp;Assumptions'!$G$32*$B324,$D324&gt;='Summary&amp;Assumptions'!$D$17,EO$47&gt;=$D324,EO$47&lt;=EDATE($D324,'Summary&amp;Assumptions'!$G$32))*$B324+AND(EO$56&lt;'Summary&amp;Assumptions'!$J$31,EO$47&gt;=$FO324,EO$47&lt;=$FP324)*(('Summary&amp;Assumptions'!$H$25*$C324)*(1+'Summary&amp;Assumptions'!$J$29)^(EO$46-1))+AND(EO$56&lt;'Summary&amp;Assumptions'!$J$31,EO$47&gt;=$FQ324,EO$47&lt;=$FR324)*(('Summary&amp;Assumptions'!$H$25*$C324)*(1+'Summary&amp;Assumptions'!$J$29)^(EO$46-1))</f>
        <v>0</v>
      </c>
      <c r="EK324" s="588">
        <f>AND(EP$55&gt;0,SUM($E324:EJ324)&lt;'Summary&amp;Assumptions'!$G$32*$B324,$D324&gt;='Summary&amp;Assumptions'!$D$17,EP$47&gt;=$D324,EP$47&lt;=EDATE($D324,'Summary&amp;Assumptions'!$G$32))*$B324+AND(EP$56&lt;'Summary&amp;Assumptions'!$J$31,EP$47&gt;=$FO324,EP$47&lt;=$FP324)*(('Summary&amp;Assumptions'!$H$25*$C324)*(1+'Summary&amp;Assumptions'!$J$29)^(EP$46-1))+AND(EP$56&lt;'Summary&amp;Assumptions'!$J$31,EP$47&gt;=$FQ324,EP$47&lt;=$FR324)*(('Summary&amp;Assumptions'!$H$25*$C324)*(1+'Summary&amp;Assumptions'!$J$29)^(EP$46-1))</f>
        <v>0</v>
      </c>
      <c r="EL324" s="588">
        <f>AND(EQ$55&gt;0,SUM($E324:EK324)&lt;'Summary&amp;Assumptions'!$G$32*$B324,$D324&gt;='Summary&amp;Assumptions'!$D$17,EQ$47&gt;=$D324,EQ$47&lt;=EDATE($D324,'Summary&amp;Assumptions'!$G$32))*$B324+AND(EQ$56&lt;'Summary&amp;Assumptions'!$J$31,EQ$47&gt;=$FO324,EQ$47&lt;=$FP324)*(('Summary&amp;Assumptions'!$H$25*$C324)*(1+'Summary&amp;Assumptions'!$J$29)^(EQ$46-1))+AND(EQ$56&lt;'Summary&amp;Assumptions'!$J$31,EQ$47&gt;=$FQ324,EQ$47&lt;=$FR324)*(('Summary&amp;Assumptions'!$H$25*$C324)*(1+'Summary&amp;Assumptions'!$J$29)^(EQ$46-1))</f>
        <v>0</v>
      </c>
      <c r="EM324" s="588">
        <f>AND(ER$55&gt;0,SUM($E324:EL324)&lt;'Summary&amp;Assumptions'!$G$32*$B324,$D324&gt;='Summary&amp;Assumptions'!$D$17,ER$47&gt;=$D324,ER$47&lt;=EDATE($D324,'Summary&amp;Assumptions'!$G$32))*$B324+AND(ER$56&lt;'Summary&amp;Assumptions'!$J$31,ER$47&gt;=$FO324,ER$47&lt;=$FP324)*(('Summary&amp;Assumptions'!$H$25*$C324)*(1+'Summary&amp;Assumptions'!$J$29)^(ER$46-1))+AND(ER$56&lt;'Summary&amp;Assumptions'!$J$31,ER$47&gt;=$FQ324,ER$47&lt;=$FR324)*(('Summary&amp;Assumptions'!$H$25*$C324)*(1+'Summary&amp;Assumptions'!$J$29)^(ER$46-1))</f>
        <v>0</v>
      </c>
      <c r="EN324" s="588">
        <f>AND(ES$55&gt;0,SUM($E324:EM324)&lt;'Summary&amp;Assumptions'!$G$32*$B324,$D324&gt;='Summary&amp;Assumptions'!$D$17,ES$47&gt;=$D324,ES$47&lt;=EDATE($D324,'Summary&amp;Assumptions'!$G$32))*$B324+AND(ES$56&lt;'Summary&amp;Assumptions'!$J$31,ES$47&gt;=$FO324,ES$47&lt;=$FP324)*(('Summary&amp;Assumptions'!$H$25*$C324)*(1+'Summary&amp;Assumptions'!$J$29)^(ES$46-1))+AND(ES$56&lt;'Summary&amp;Assumptions'!$J$31,ES$47&gt;=$FQ324,ES$47&lt;=$FR324)*(('Summary&amp;Assumptions'!$H$25*$C324)*(1+'Summary&amp;Assumptions'!$J$29)^(ES$46-1))</f>
        <v>0</v>
      </c>
      <c r="EO324" s="588">
        <f>AND(ET$55&gt;0,SUM($E324:EN324)&lt;'Summary&amp;Assumptions'!$G$32*$B324,$D324&gt;='Summary&amp;Assumptions'!$D$17,ET$47&gt;=$D324,ET$47&lt;=EDATE($D324,'Summary&amp;Assumptions'!$G$32))*$B324+AND(ET$56&lt;'Summary&amp;Assumptions'!$J$31,ET$47&gt;=$FO324,ET$47&lt;=$FP324)*(('Summary&amp;Assumptions'!$H$25*$C324)*(1+'Summary&amp;Assumptions'!$J$29)^(ET$46-1))+AND(ET$56&lt;'Summary&amp;Assumptions'!$J$31,ET$47&gt;=$FQ324,ET$47&lt;=$FR324)*(('Summary&amp;Assumptions'!$H$25*$C324)*(1+'Summary&amp;Assumptions'!$J$29)^(ET$46-1))</f>
        <v>0</v>
      </c>
      <c r="EP324" s="588">
        <f>AND(EU$55&gt;0,SUM($E324:EO324)&lt;'Summary&amp;Assumptions'!$G$32*$B324,$D324&gt;='Summary&amp;Assumptions'!$D$17,EU$47&gt;=$D324,EU$47&lt;=EDATE($D324,'Summary&amp;Assumptions'!$G$32))*$B324+AND(EU$56&lt;'Summary&amp;Assumptions'!$J$31,EU$47&gt;=$FO324,EU$47&lt;=$FP324)*(('Summary&amp;Assumptions'!$H$25*$C324)*(1+'Summary&amp;Assumptions'!$J$29)^(EU$46-1))+AND(EU$56&lt;'Summary&amp;Assumptions'!$J$31,EU$47&gt;=$FQ324,EU$47&lt;=$FR324)*(('Summary&amp;Assumptions'!$H$25*$C324)*(1+'Summary&amp;Assumptions'!$J$29)^(EU$46-1))</f>
        <v>0</v>
      </c>
      <c r="EQ324" s="588">
        <f>AND(EV$55&gt;0,SUM($E324:EP324)&lt;'Summary&amp;Assumptions'!$G$32*$B324,$D324&gt;='Summary&amp;Assumptions'!$D$17,EV$47&gt;=$D324,EV$47&lt;=EDATE($D324,'Summary&amp;Assumptions'!$G$32))*$B324+AND(EV$56&lt;'Summary&amp;Assumptions'!$J$31,EV$47&gt;=$FO324,EV$47&lt;=$FP324)*(('Summary&amp;Assumptions'!$H$25*$C324)*(1+'Summary&amp;Assumptions'!$J$29)^(EV$46-1))+AND(EV$56&lt;'Summary&amp;Assumptions'!$J$31,EV$47&gt;=$FQ324,EV$47&lt;=$FR324)*(('Summary&amp;Assumptions'!$H$25*$C324)*(1+'Summary&amp;Assumptions'!$J$29)^(EV$46-1))</f>
        <v>0</v>
      </c>
      <c r="ER324" s="588">
        <f>AND(EW$55&gt;0,SUM($E324:EQ324)&lt;'Summary&amp;Assumptions'!$G$32*$B324,$D324&gt;='Summary&amp;Assumptions'!$D$17,EW$47&gt;=$D324,EW$47&lt;=EDATE($D324,'Summary&amp;Assumptions'!$G$32))*$B324+AND(EW$56&lt;'Summary&amp;Assumptions'!$J$31,EW$47&gt;=$FO324,EW$47&lt;=$FP324)*(('Summary&amp;Assumptions'!$H$25*$C324)*(1+'Summary&amp;Assumptions'!$J$29)^(EW$46-1))+AND(EW$56&lt;'Summary&amp;Assumptions'!$J$31,EW$47&gt;=$FQ324,EW$47&lt;=$FR324)*(('Summary&amp;Assumptions'!$H$25*$C324)*(1+'Summary&amp;Assumptions'!$J$29)^(EW$46-1))</f>
        <v>0</v>
      </c>
      <c r="ES324" s="588">
        <f>AND(EX$55&gt;0,SUM($E324:ER324)&lt;'Summary&amp;Assumptions'!$G$32*$B324,$D324&gt;='Summary&amp;Assumptions'!$D$17,EX$47&gt;=$D324,EX$47&lt;=EDATE($D324,'Summary&amp;Assumptions'!$G$32))*$B324+AND(EX$56&lt;'Summary&amp;Assumptions'!$J$31,EX$47&gt;=$FO324,EX$47&lt;=$FP324)*(('Summary&amp;Assumptions'!$H$25*$C324)*(1+'Summary&amp;Assumptions'!$J$29)^(EX$46-1))+AND(EX$56&lt;'Summary&amp;Assumptions'!$J$31,EX$47&gt;=$FQ324,EX$47&lt;=$FR324)*(('Summary&amp;Assumptions'!$H$25*$C324)*(1+'Summary&amp;Assumptions'!$J$29)^(EX$46-1))</f>
        <v>0</v>
      </c>
      <c r="ET324" s="588">
        <f>AND(EY$55&gt;0,SUM($E324:ES324)&lt;'Summary&amp;Assumptions'!$G$32*$B324,$D324&gt;='Summary&amp;Assumptions'!$D$17,EY$47&gt;=$D324,EY$47&lt;=EDATE($D324,'Summary&amp;Assumptions'!$G$32))*$B324+AND(EY$56&lt;'Summary&amp;Assumptions'!$J$31,EY$47&gt;=$FO324,EY$47&lt;=$FP324)*(('Summary&amp;Assumptions'!$H$25*$C324)*(1+'Summary&amp;Assumptions'!$J$29)^(EY$46-1))+AND(EY$56&lt;'Summary&amp;Assumptions'!$J$31,EY$47&gt;=$FQ324,EY$47&lt;=$FR324)*(('Summary&amp;Assumptions'!$H$25*$C324)*(1+'Summary&amp;Assumptions'!$J$29)^(EY$46-1))</f>
        <v>0</v>
      </c>
      <c r="EU324" s="588">
        <f>AND(EZ$55&gt;0,SUM($E324:ET324)&lt;'Summary&amp;Assumptions'!$G$32*$B324,$D324&gt;='Summary&amp;Assumptions'!$D$17,EZ$47&gt;=$D324,EZ$47&lt;=EDATE($D324,'Summary&amp;Assumptions'!$G$32))*$B324+AND(EZ$56&lt;'Summary&amp;Assumptions'!$J$31,EZ$47&gt;=$FO324,EZ$47&lt;=$FP324)*(('Summary&amp;Assumptions'!$H$25*$C324)*(1+'Summary&amp;Assumptions'!$J$29)^(EZ$46-1))+AND(EZ$56&lt;'Summary&amp;Assumptions'!$J$31,EZ$47&gt;=$FQ324,EZ$47&lt;=$FR324)*(('Summary&amp;Assumptions'!$H$25*$C324)*(1+'Summary&amp;Assumptions'!$J$29)^(EZ$46-1))</f>
        <v>0</v>
      </c>
      <c r="EV324" s="588">
        <f>AND(FA$55&gt;0,SUM($E324:EU324)&lt;'Summary&amp;Assumptions'!$G$32*$B324,$D324&gt;='Summary&amp;Assumptions'!$D$17,FA$47&gt;=$D324,FA$47&lt;=EDATE($D324,'Summary&amp;Assumptions'!$G$32))*$B324+AND(FA$56&lt;'Summary&amp;Assumptions'!$J$31,FA$47&gt;=$FO324,FA$47&lt;=$FP324)*(('Summary&amp;Assumptions'!$H$25*$C324)*(1+'Summary&amp;Assumptions'!$J$29)^(FA$46-1))+AND(FA$56&lt;'Summary&amp;Assumptions'!$J$31,FA$47&gt;=$FQ324,FA$47&lt;=$FR324)*(('Summary&amp;Assumptions'!$H$25*$C324)*(1+'Summary&amp;Assumptions'!$J$29)^(FA$46-1))</f>
        <v>0</v>
      </c>
      <c r="EW324" s="588">
        <f>AND(FB$55&gt;0,SUM($E324:EV324)&lt;'Summary&amp;Assumptions'!$G$32*$B324,$D324&gt;='Summary&amp;Assumptions'!$D$17,FB$47&gt;=$D324,FB$47&lt;=EDATE($D324,'Summary&amp;Assumptions'!$G$32))*$B324+AND(FB$56&lt;'Summary&amp;Assumptions'!$J$31,FB$47&gt;=$FO324,FB$47&lt;=$FP324)*(('Summary&amp;Assumptions'!$H$25*$C324)*(1+'Summary&amp;Assumptions'!$J$29)^(FB$46-1))+AND(FB$56&lt;'Summary&amp;Assumptions'!$J$31,FB$47&gt;=$FQ324,FB$47&lt;=$FR324)*(('Summary&amp;Assumptions'!$H$25*$C324)*(1+'Summary&amp;Assumptions'!$J$29)^(FB$46-1))</f>
        <v>0</v>
      </c>
      <c r="EX324" s="588">
        <f>AND(FC$55&gt;0,SUM($E324:EW324)&lt;'Summary&amp;Assumptions'!$G$32*$B324,$D324&gt;='Summary&amp;Assumptions'!$D$17,FC$47&gt;=$D324,FC$47&lt;=EDATE($D324,'Summary&amp;Assumptions'!$G$32))*$B324+AND(FC$56&lt;'Summary&amp;Assumptions'!$J$31,FC$47&gt;=$FO324,FC$47&lt;=$FP324)*(('Summary&amp;Assumptions'!$H$25*$C324)*(1+'Summary&amp;Assumptions'!$J$29)^(FC$46-1))+AND(FC$56&lt;'Summary&amp;Assumptions'!$J$31,FC$47&gt;=$FQ324,FC$47&lt;=$FR324)*(('Summary&amp;Assumptions'!$H$25*$C324)*(1+'Summary&amp;Assumptions'!$J$29)^(FC$46-1))</f>
        <v>0</v>
      </c>
      <c r="EY324" s="588">
        <f>AND(FD$55&gt;0,SUM($E324:EX324)&lt;'Summary&amp;Assumptions'!$G$32*$B324,$D324&gt;='Summary&amp;Assumptions'!$D$17,FD$47&gt;=$D324,FD$47&lt;=EDATE($D324,'Summary&amp;Assumptions'!$G$32))*$B324+AND(FD$56&lt;'Summary&amp;Assumptions'!$J$31,FD$47&gt;=$FO324,FD$47&lt;=$FP324)*(('Summary&amp;Assumptions'!$H$25*$C324)*(1+'Summary&amp;Assumptions'!$J$29)^(FD$46-1))+AND(FD$56&lt;'Summary&amp;Assumptions'!$J$31,FD$47&gt;=$FQ324,FD$47&lt;=$FR324)*(('Summary&amp;Assumptions'!$H$25*$C324)*(1+'Summary&amp;Assumptions'!$J$29)^(FD$46-1))</f>
        <v>0</v>
      </c>
      <c r="EZ324" s="588">
        <f>AND(FE$55&gt;0,SUM($E324:EY324)&lt;'Summary&amp;Assumptions'!$G$32*$B324,$D324&gt;='Summary&amp;Assumptions'!$D$17,FE$47&gt;=$D324,FE$47&lt;=EDATE($D324,'Summary&amp;Assumptions'!$G$32))*$B324+AND(FE$56&lt;'Summary&amp;Assumptions'!$J$31,FE$47&gt;=$FO324,FE$47&lt;=$FP324)*(('Summary&amp;Assumptions'!$H$25*$C324)*(1+'Summary&amp;Assumptions'!$J$29)^(FE$46-1))+AND(FE$56&lt;'Summary&amp;Assumptions'!$J$31,FE$47&gt;=$FQ324,FE$47&lt;=$FR324)*(('Summary&amp;Assumptions'!$H$25*$C324)*(1+'Summary&amp;Assumptions'!$J$29)^(FE$46-1))</f>
        <v>0</v>
      </c>
      <c r="FA324" s="588">
        <f>AND(FF$55&gt;0,SUM($E324:EZ324)&lt;'Summary&amp;Assumptions'!$G$32*$B324,$D324&gt;='Summary&amp;Assumptions'!$D$17,FF$47&gt;=$D324,FF$47&lt;=EDATE($D324,'Summary&amp;Assumptions'!$G$32))*$B324+AND(FF$56&lt;'Summary&amp;Assumptions'!$J$31,FF$47&gt;=$FO324,FF$47&lt;=$FP324)*(('Summary&amp;Assumptions'!$H$25*$C324)*(1+'Summary&amp;Assumptions'!$J$29)^(FF$46-1))+AND(FF$56&lt;'Summary&amp;Assumptions'!$J$31,FF$47&gt;=$FQ324,FF$47&lt;=$FR324)*(('Summary&amp;Assumptions'!$H$25*$C324)*(1+'Summary&amp;Assumptions'!$J$29)^(FF$46-1))</f>
        <v>0</v>
      </c>
      <c r="FB324" s="588">
        <f>AND(FG$55&gt;0,SUM($E324:FA324)&lt;'Summary&amp;Assumptions'!$G$32*$B324,$D324&gt;='Summary&amp;Assumptions'!$D$17,FG$47&gt;=$D324,FG$47&lt;=EDATE($D324,'Summary&amp;Assumptions'!$G$32))*$B324+AND(FG$56&lt;'Summary&amp;Assumptions'!$J$31,FG$47&gt;=$FO324,FG$47&lt;=$FP324)*(('Summary&amp;Assumptions'!$H$25*$C324)*(1+'Summary&amp;Assumptions'!$J$29)^(FG$46-1))+AND(FG$56&lt;'Summary&amp;Assumptions'!$J$31,FG$47&gt;=$FQ324,FG$47&lt;=$FR324)*(('Summary&amp;Assumptions'!$H$25*$C324)*(1+'Summary&amp;Assumptions'!$J$29)^(FG$46-1))</f>
        <v>0</v>
      </c>
      <c r="FC324" s="588">
        <f>AND(FH$55&gt;0,SUM($E324:FB324)&lt;'Summary&amp;Assumptions'!$G$32*$B324,$D324&gt;='Summary&amp;Assumptions'!$D$17,FH$47&gt;=$D324,FH$47&lt;=EDATE($D324,'Summary&amp;Assumptions'!$G$32))*$B324+AND(FH$56&lt;'Summary&amp;Assumptions'!$J$31,FH$47&gt;=$FO324,FH$47&lt;=$FP324)*(('Summary&amp;Assumptions'!$H$25*$C324)*(1+'Summary&amp;Assumptions'!$J$29)^(FH$46-1))+AND(FH$56&lt;'Summary&amp;Assumptions'!$J$31,FH$47&gt;=$FQ324,FH$47&lt;=$FR324)*(('Summary&amp;Assumptions'!$H$25*$C324)*(1+'Summary&amp;Assumptions'!$J$29)^(FH$46-1))</f>
        <v>0</v>
      </c>
      <c r="FD324" s="588">
        <f>AND(FI$55&gt;0,SUM($E324:FC324)&lt;'Summary&amp;Assumptions'!$G$32*$B324,$D324&gt;='Summary&amp;Assumptions'!$D$17,FI$47&gt;=$D324,FI$47&lt;=EDATE($D324,'Summary&amp;Assumptions'!$G$32))*$B324+AND(FI$56&lt;'Summary&amp;Assumptions'!$J$31,FI$47&gt;=$FO324,FI$47&lt;=$FP324)*(('Summary&amp;Assumptions'!$H$25*$C324)*(1+'Summary&amp;Assumptions'!$J$29)^(FI$46-1))+AND(FI$56&lt;'Summary&amp;Assumptions'!$J$31,FI$47&gt;=$FQ324,FI$47&lt;=$FR324)*(('Summary&amp;Assumptions'!$H$25*$C324)*(1+'Summary&amp;Assumptions'!$J$29)^(FI$46-1))</f>
        <v>0</v>
      </c>
      <c r="FE324" s="588">
        <f>AND(FJ$55&gt;0,SUM($E324:FD324)&lt;'Summary&amp;Assumptions'!$G$32*$B324,$D324&gt;='Summary&amp;Assumptions'!$D$17,FJ$47&gt;=$D324,FJ$47&lt;=EDATE($D324,'Summary&amp;Assumptions'!$G$32))*$B324+AND(FJ$56&lt;'Summary&amp;Assumptions'!$J$31,FJ$47&gt;=$FO324,FJ$47&lt;=$FP324)*(('Summary&amp;Assumptions'!$H$25*$C324)*(1+'Summary&amp;Assumptions'!$J$29)^(FJ$46-1))+AND(FJ$56&lt;'Summary&amp;Assumptions'!$J$31,FJ$47&gt;=$FQ324,FJ$47&lt;=$FR324)*(('Summary&amp;Assumptions'!$H$25*$C324)*(1+'Summary&amp;Assumptions'!$J$29)^(FJ$46-1))</f>
        <v>0</v>
      </c>
      <c r="FF324" s="588">
        <f>AND(FK$55&gt;0,SUM($E324:FE324)&lt;'Summary&amp;Assumptions'!$G$32*$B324,$D324&gt;='Summary&amp;Assumptions'!$D$17,FK$47&gt;=$D324,FK$47&lt;=EDATE($D324,'Summary&amp;Assumptions'!$G$32))*$B324+AND(FK$56&lt;'Summary&amp;Assumptions'!$J$31,FK$47&gt;=$FO324,FK$47&lt;=$FP324)*(('Summary&amp;Assumptions'!$H$25*$C324)*(1+'Summary&amp;Assumptions'!$J$29)^(FK$46-1))+AND(FK$56&lt;'Summary&amp;Assumptions'!$J$31,FK$47&gt;=$FQ324,FK$47&lt;=$FR324)*(('Summary&amp;Assumptions'!$H$25*$C324)*(1+'Summary&amp;Assumptions'!$J$29)^(FK$46-1))</f>
        <v>0</v>
      </c>
      <c r="FG324" s="588">
        <f>AND(FL$55&gt;0,SUM($E324:FF324)&lt;'Summary&amp;Assumptions'!$G$32*$B324,$D324&gt;='Summary&amp;Assumptions'!$D$17,FL$47&gt;=$D324,FL$47&lt;=EDATE($D324,'Summary&amp;Assumptions'!$G$32))*$B324+AND(FL$56&lt;'Summary&amp;Assumptions'!$J$31,FL$47&gt;=$FO324,FL$47&lt;=$FP324)*(('Summary&amp;Assumptions'!$H$25*$C324)*(1+'Summary&amp;Assumptions'!$J$29)^(FL$46-1))+AND(FL$56&lt;'Summary&amp;Assumptions'!$J$31,FL$47&gt;=$FQ324,FL$47&lt;=$FR324)*(('Summary&amp;Assumptions'!$H$25*$C324)*(1+'Summary&amp;Assumptions'!$J$29)^(FL$46-1))</f>
        <v>0</v>
      </c>
      <c r="FH324" s="588">
        <f>AND(FM$55&gt;0,SUM($E324:FG324)&lt;'Summary&amp;Assumptions'!$G$32*$B324,$D324&gt;='Summary&amp;Assumptions'!$D$17,FM$47&gt;=$D324,FM$47&lt;=EDATE($D324,'Summary&amp;Assumptions'!$G$32))*$B324+AND(FM$56&lt;'Summary&amp;Assumptions'!$J$31,FM$47&gt;=$FO324,FM$47&lt;=$FP324)*(('Summary&amp;Assumptions'!$H$25*$C324)*(1+'Summary&amp;Assumptions'!$J$29)^(FM$46-1))+AND(FM$56&lt;'Summary&amp;Assumptions'!$J$31,FM$47&gt;=$FQ324,FM$47&lt;=$FR324)*(('Summary&amp;Assumptions'!$H$25*$C324)*(1+'Summary&amp;Assumptions'!$J$29)^(FM$46-1))</f>
        <v>0</v>
      </c>
      <c r="FI324" s="588">
        <f>AND(FN$55&gt;0,SUM($E324:FH324)&lt;'Summary&amp;Assumptions'!$G$32*$B324,$D324&gt;='Summary&amp;Assumptions'!$D$17,FN$47&gt;=$D324,FN$47&lt;=EDATE($D324,'Summary&amp;Assumptions'!$G$32))*$B324+AND(FN$56&lt;'Summary&amp;Assumptions'!$J$31,FN$47&gt;=$FO324,FN$47&lt;=$FP324)*(('Summary&amp;Assumptions'!$H$25*$C324)*(1+'Summary&amp;Assumptions'!$J$29)^(FN$46-1))+AND(FN$56&lt;'Summary&amp;Assumptions'!$J$31,FN$47&gt;=$FQ324,FN$47&lt;=$FR324)*(('Summary&amp;Assumptions'!$H$25*$C324)*(1+'Summary&amp;Assumptions'!$J$29)^(FN$46-1))</f>
        <v>0</v>
      </c>
      <c r="FJ324" s="588">
        <f>AND(FO$55&gt;0,SUM($E324:FI324)&lt;'Summary&amp;Assumptions'!$G$32*$B324,$D324&gt;='Summary&amp;Assumptions'!$D$17,FO$47&gt;=$D324,FO$47&lt;=EDATE($D324,'Summary&amp;Assumptions'!$G$32))*$B324+AND(FO$56&lt;'Summary&amp;Assumptions'!$J$31,FO$47&gt;=$FO324,FO$47&lt;=$FP324)*(('Summary&amp;Assumptions'!$H$25*$C324)*(1+'Summary&amp;Assumptions'!$J$29)^(FO$46-1))+AND(FO$56&lt;'Summary&amp;Assumptions'!$J$31,FO$47&gt;=$FQ324,FO$47&lt;=$FR324)*(('Summary&amp;Assumptions'!$H$25*$C324)*(1+'Summary&amp;Assumptions'!$J$29)^(FO$46-1))</f>
        <v>0</v>
      </c>
      <c r="FK324" s="588">
        <f>AND(FP$55&gt;0,SUM($E324:FJ324)&lt;'Summary&amp;Assumptions'!$G$32*$B324,$D324&gt;='Summary&amp;Assumptions'!$D$17,FP$47&gt;=$D324,FP$47&lt;=EDATE($D324,'Summary&amp;Assumptions'!$G$32))*$B324+AND(FP$56&lt;'Summary&amp;Assumptions'!$J$31,FP$47&gt;=$FO324,FP$47&lt;=$FP324)*(('Summary&amp;Assumptions'!$H$25*$C324)*(1+'Summary&amp;Assumptions'!$J$29)^(FP$46-1))+AND(FP$56&lt;'Summary&amp;Assumptions'!$J$31,FP$47&gt;=$FQ324,FP$47&lt;=$FR324)*(('Summary&amp;Assumptions'!$H$25*$C324)*(1+'Summary&amp;Assumptions'!$J$29)^(FP$46-1))</f>
        <v>0</v>
      </c>
      <c r="FL324" s="588">
        <f>AND(FQ$55&gt;0,SUM($E324:FK324)&lt;'Summary&amp;Assumptions'!$G$32*$B324,$D324&gt;='Summary&amp;Assumptions'!$D$17,FQ$47&gt;=$D324,FQ$47&lt;=EDATE($D324,'Summary&amp;Assumptions'!$G$32))*$B324+AND(FQ$56&lt;'Summary&amp;Assumptions'!$J$31,FQ$47&gt;=$FO324,FQ$47&lt;=$FP324)*(('Summary&amp;Assumptions'!$H$25*$C324)*(1+'Summary&amp;Assumptions'!$J$29)^(FQ$46-1))+AND(FQ$56&lt;'Summary&amp;Assumptions'!$J$31,FQ$47&gt;=$FQ324,FQ$47&lt;=$FR324)*(('Summary&amp;Assumptions'!$H$25*$C324)*(1+'Summary&amp;Assumptions'!$J$29)^(FQ$46-1))</f>
        <v>0</v>
      </c>
      <c r="FO324" s="576">
        <f>EDATE(D324,'Summary&amp;Assumptions'!$G$34)</f>
        <v>50649</v>
      </c>
      <c r="FP324" s="576">
        <f>EDATE(FO324,'Summary&amp;Assumptions'!$G$33-1)</f>
        <v>50679</v>
      </c>
      <c r="FQ324" s="576">
        <f>EDATE(FO324,'Summary&amp;Assumptions'!$G$34)</f>
        <v>51014</v>
      </c>
      <c r="FR324" s="576">
        <f>EDATE(FQ324,'Summary&amp;Assumptions'!$G$33-1)</f>
        <v>51044</v>
      </c>
    </row>
    <row r="325" spans="2:174" hidden="1" x14ac:dyDescent="0.2">
      <c r="B325" s="588">
        <v>0</v>
      </c>
      <c r="D325" s="589">
        <v>50314</v>
      </c>
      <c r="F325" s="588">
        <f>AND(K$55&gt;0,SUM($E325:E325)&lt;'Summary&amp;Assumptions'!$G$32*$B325,$D325&gt;='Summary&amp;Assumptions'!$D$17,K$47&gt;=$D325,K$47&lt;=EDATE($D325,'Summary&amp;Assumptions'!$G$32))*$B325+AND(K$56&lt;'Summary&amp;Assumptions'!$J$31,K$47&gt;=$FO325,K$47&lt;=$FP325)*(('Summary&amp;Assumptions'!$H$25*$C325)*(1+'Summary&amp;Assumptions'!$J$29)^(K$46-1))+AND(K$56&lt;'Summary&amp;Assumptions'!$J$31,K$47&gt;=$FQ325,K$47&lt;=$FR325)*(('Summary&amp;Assumptions'!$H$25*$C325)*(1+'Summary&amp;Assumptions'!$J$29)^(K$46-1))</f>
        <v>0</v>
      </c>
      <c r="G325" s="588">
        <f>AND(L$55&gt;0,SUM($E325:F325)&lt;'Summary&amp;Assumptions'!$G$32*$B325,$D325&gt;='Summary&amp;Assumptions'!$D$17,L$47&gt;=$D325,L$47&lt;=EDATE($D325,'Summary&amp;Assumptions'!$G$32))*$B325+AND(L$56&lt;'Summary&amp;Assumptions'!$J$31,L$47&gt;=$FO325,L$47&lt;=$FP325)*(('Summary&amp;Assumptions'!$H$25*$C325)*(1+'Summary&amp;Assumptions'!$J$29)^(L$46-1))+AND(L$56&lt;'Summary&amp;Assumptions'!$J$31,L$47&gt;=$FQ325,L$47&lt;=$FR325)*(('Summary&amp;Assumptions'!$H$25*$C325)*(1+'Summary&amp;Assumptions'!$J$29)^(L$46-1))</f>
        <v>0</v>
      </c>
      <c r="H325" s="588">
        <f>AND(M$55&gt;0,SUM($E325:G325)&lt;'Summary&amp;Assumptions'!$G$32*$B325,$D325&gt;='Summary&amp;Assumptions'!$D$17,M$47&gt;=$D325,M$47&lt;=EDATE($D325,'Summary&amp;Assumptions'!$G$32))*$B325+AND(M$56&lt;'Summary&amp;Assumptions'!$J$31,M$47&gt;=$FO325,M$47&lt;=$FP325)*(('Summary&amp;Assumptions'!$H$25*$C325)*(1+'Summary&amp;Assumptions'!$J$29)^(M$46-1))+AND(M$56&lt;'Summary&amp;Assumptions'!$J$31,M$47&gt;=$FQ325,M$47&lt;=$FR325)*(('Summary&amp;Assumptions'!$H$25*$C325)*(1+'Summary&amp;Assumptions'!$J$29)^(M$46-1))</f>
        <v>0</v>
      </c>
      <c r="I325" s="588">
        <f>AND(N$55&gt;0,SUM($E325:H325)&lt;'Summary&amp;Assumptions'!$G$32*$B325,$D325&gt;='Summary&amp;Assumptions'!$D$17,N$47&gt;=$D325,N$47&lt;=EDATE($D325,'Summary&amp;Assumptions'!$G$32))*$B325+AND(N$56&lt;'Summary&amp;Assumptions'!$J$31,N$47&gt;=$FO325,N$47&lt;=$FP325)*(('Summary&amp;Assumptions'!$H$25*$C325)*(1+'Summary&amp;Assumptions'!$J$29)^(N$46-1))+AND(N$56&lt;'Summary&amp;Assumptions'!$J$31,N$47&gt;=$FQ325,N$47&lt;=$FR325)*(('Summary&amp;Assumptions'!$H$25*$C325)*(1+'Summary&amp;Assumptions'!$J$29)^(N$46-1))</f>
        <v>0</v>
      </c>
      <c r="J325" s="588">
        <f>AND(O$55&gt;0,SUM($E325:I325)&lt;'Summary&amp;Assumptions'!$G$32*$B325,$D325&gt;='Summary&amp;Assumptions'!$D$17,O$47&gt;=$D325,O$47&lt;=EDATE($D325,'Summary&amp;Assumptions'!$G$32))*$B325+AND(O$56&lt;'Summary&amp;Assumptions'!$J$31,O$47&gt;=$FO325,O$47&lt;=$FP325)*(('Summary&amp;Assumptions'!$H$25*$C325)*(1+'Summary&amp;Assumptions'!$J$29)^(O$46-1))+AND(O$56&lt;'Summary&amp;Assumptions'!$J$31,O$47&gt;=$FQ325,O$47&lt;=$FR325)*(('Summary&amp;Assumptions'!$H$25*$C325)*(1+'Summary&amp;Assumptions'!$J$29)^(O$46-1))</f>
        <v>0</v>
      </c>
      <c r="K325" s="588">
        <f>AND(P$55&gt;0,SUM($E325:J325)&lt;'Summary&amp;Assumptions'!$G$32*$B325,$D325&gt;='Summary&amp;Assumptions'!$D$17,P$47&gt;=$D325,P$47&lt;=EDATE($D325,'Summary&amp;Assumptions'!$G$32))*$B325+AND(P$56&lt;'Summary&amp;Assumptions'!$J$31,P$47&gt;=$FO325,P$47&lt;=$FP325)*(('Summary&amp;Assumptions'!$H$25*$C325)*(1+'Summary&amp;Assumptions'!$J$29)^(P$46-1))+AND(P$56&lt;'Summary&amp;Assumptions'!$J$31,P$47&gt;=$FQ325,P$47&lt;=$FR325)*(('Summary&amp;Assumptions'!$H$25*$C325)*(1+'Summary&amp;Assumptions'!$J$29)^(P$46-1))</f>
        <v>0</v>
      </c>
      <c r="L325" s="588">
        <f>AND(Q$55&gt;0,SUM($E325:K325)&lt;'Summary&amp;Assumptions'!$G$32*$B325,$D325&gt;='Summary&amp;Assumptions'!$D$17,Q$47&gt;=$D325,Q$47&lt;=EDATE($D325,'Summary&amp;Assumptions'!$G$32))*$B325+AND(Q$56&lt;'Summary&amp;Assumptions'!$J$31,Q$47&gt;=$FO325,Q$47&lt;=$FP325)*(('Summary&amp;Assumptions'!$H$25*$C325)*(1+'Summary&amp;Assumptions'!$J$29)^(Q$46-1))+AND(Q$56&lt;'Summary&amp;Assumptions'!$J$31,Q$47&gt;=$FQ325,Q$47&lt;=$FR325)*(('Summary&amp;Assumptions'!$H$25*$C325)*(1+'Summary&amp;Assumptions'!$J$29)^(Q$46-1))</f>
        <v>0</v>
      </c>
      <c r="M325" s="588">
        <f>AND(R$55&gt;0,SUM($E325:L325)&lt;'Summary&amp;Assumptions'!$G$32*$B325,$D325&gt;='Summary&amp;Assumptions'!$D$17,R$47&gt;=$D325,R$47&lt;=EDATE($D325,'Summary&amp;Assumptions'!$G$32))*$B325+AND(R$56&lt;'Summary&amp;Assumptions'!$J$31,R$47&gt;=$FO325,R$47&lt;=$FP325)*(('Summary&amp;Assumptions'!$H$25*$C325)*(1+'Summary&amp;Assumptions'!$J$29)^(R$46-1))+AND(R$56&lt;'Summary&amp;Assumptions'!$J$31,R$47&gt;=$FQ325,R$47&lt;=$FR325)*(('Summary&amp;Assumptions'!$H$25*$C325)*(1+'Summary&amp;Assumptions'!$J$29)^(R$46-1))</f>
        <v>0</v>
      </c>
      <c r="N325" s="588">
        <f>AND(S$55&gt;0,SUM($E325:M325)&lt;'Summary&amp;Assumptions'!$G$32*$B325,$D325&gt;='Summary&amp;Assumptions'!$D$17,S$47&gt;=$D325,S$47&lt;=EDATE($D325,'Summary&amp;Assumptions'!$G$32))*$B325+AND(S$56&lt;'Summary&amp;Assumptions'!$J$31,S$47&gt;=$FO325,S$47&lt;=$FP325)*(('Summary&amp;Assumptions'!$H$25*$C325)*(1+'Summary&amp;Assumptions'!$J$29)^(S$46-1))+AND(S$56&lt;'Summary&amp;Assumptions'!$J$31,S$47&gt;=$FQ325,S$47&lt;=$FR325)*(('Summary&amp;Assumptions'!$H$25*$C325)*(1+'Summary&amp;Assumptions'!$J$29)^(S$46-1))</f>
        <v>0</v>
      </c>
      <c r="O325" s="588">
        <f>AND(T$55&gt;0,SUM($E325:N325)&lt;'Summary&amp;Assumptions'!$G$32*$B325,$D325&gt;='Summary&amp;Assumptions'!$D$17,T$47&gt;=$D325,T$47&lt;=EDATE($D325,'Summary&amp;Assumptions'!$G$32))*$B325+AND(T$56&lt;'Summary&amp;Assumptions'!$J$31,T$47&gt;=$FO325,T$47&lt;=$FP325)*(('Summary&amp;Assumptions'!$H$25*$C325)*(1+'Summary&amp;Assumptions'!$J$29)^(T$46-1))+AND(T$56&lt;'Summary&amp;Assumptions'!$J$31,T$47&gt;=$FQ325,T$47&lt;=$FR325)*(('Summary&amp;Assumptions'!$H$25*$C325)*(1+'Summary&amp;Assumptions'!$J$29)^(T$46-1))</f>
        <v>0</v>
      </c>
      <c r="P325" s="588">
        <f>AND(U$55&gt;0,SUM($E325:O325)&lt;'Summary&amp;Assumptions'!$G$32*$B325,$D325&gt;='Summary&amp;Assumptions'!$D$17,U$47&gt;=$D325,U$47&lt;=EDATE($D325,'Summary&amp;Assumptions'!$G$32))*$B325+AND(U$56&lt;'Summary&amp;Assumptions'!$J$31,U$47&gt;=$FO325,U$47&lt;=$FP325)*(('Summary&amp;Assumptions'!$H$25*$C325)*(1+'Summary&amp;Assumptions'!$J$29)^(U$46-1))+AND(U$56&lt;'Summary&amp;Assumptions'!$J$31,U$47&gt;=$FQ325,U$47&lt;=$FR325)*(('Summary&amp;Assumptions'!$H$25*$C325)*(1+'Summary&amp;Assumptions'!$J$29)^(U$46-1))</f>
        <v>0</v>
      </c>
      <c r="Q325" s="588">
        <f>AND(V$55&gt;0,SUM($E325:P325)&lt;'Summary&amp;Assumptions'!$G$32*$B325,$D325&gt;='Summary&amp;Assumptions'!$D$17,V$47&gt;=$D325,V$47&lt;=EDATE($D325,'Summary&amp;Assumptions'!$G$32))*$B325+AND(V$56&lt;'Summary&amp;Assumptions'!$J$31,V$47&gt;=$FO325,V$47&lt;=$FP325)*(('Summary&amp;Assumptions'!$H$25*$C325)*(1+'Summary&amp;Assumptions'!$J$29)^(V$46-1))+AND(V$56&lt;'Summary&amp;Assumptions'!$J$31,V$47&gt;=$FQ325,V$47&lt;=$FR325)*(('Summary&amp;Assumptions'!$H$25*$C325)*(1+'Summary&amp;Assumptions'!$J$29)^(V$46-1))</f>
        <v>0</v>
      </c>
      <c r="R325" s="588">
        <f>AND(W$55&gt;0,SUM($E325:Q325)&lt;'Summary&amp;Assumptions'!$G$32*$B325,$D325&gt;='Summary&amp;Assumptions'!$D$17,W$47&gt;=$D325,W$47&lt;=EDATE($D325,'Summary&amp;Assumptions'!$G$32))*$B325+AND(W$56&lt;'Summary&amp;Assumptions'!$J$31,W$47&gt;=$FO325,W$47&lt;=$FP325)*(('Summary&amp;Assumptions'!$H$25*$C325)*(1+'Summary&amp;Assumptions'!$J$29)^(W$46-1))+AND(W$56&lt;'Summary&amp;Assumptions'!$J$31,W$47&gt;=$FQ325,W$47&lt;=$FR325)*(('Summary&amp;Assumptions'!$H$25*$C325)*(1+'Summary&amp;Assumptions'!$J$29)^(W$46-1))</f>
        <v>0</v>
      </c>
      <c r="S325" s="588">
        <f>AND(X$55&gt;0,SUM($E325:R325)&lt;'Summary&amp;Assumptions'!$G$32*$B325,$D325&gt;='Summary&amp;Assumptions'!$D$17,X$47&gt;=$D325,X$47&lt;=EDATE($D325,'Summary&amp;Assumptions'!$G$32))*$B325+AND(X$56&lt;'Summary&amp;Assumptions'!$J$31,X$47&gt;=$FO325,X$47&lt;=$FP325)*(('Summary&amp;Assumptions'!$H$25*$C325)*(1+'Summary&amp;Assumptions'!$J$29)^(X$46-1))+AND(X$56&lt;'Summary&amp;Assumptions'!$J$31,X$47&gt;=$FQ325,X$47&lt;=$FR325)*(('Summary&amp;Assumptions'!$H$25*$C325)*(1+'Summary&amp;Assumptions'!$J$29)^(X$46-1))</f>
        <v>0</v>
      </c>
      <c r="T325" s="588">
        <f>AND(Y$55&gt;0,SUM($E325:S325)&lt;'Summary&amp;Assumptions'!$G$32*$B325,$D325&gt;='Summary&amp;Assumptions'!$D$17,Y$47&gt;=$D325,Y$47&lt;=EDATE($D325,'Summary&amp;Assumptions'!$G$32))*$B325+AND(Y$56&lt;'Summary&amp;Assumptions'!$J$31,Y$47&gt;=$FO325,Y$47&lt;=$FP325)*(('Summary&amp;Assumptions'!$H$25*$C325)*(1+'Summary&amp;Assumptions'!$J$29)^(Y$46-1))+AND(Y$56&lt;'Summary&amp;Assumptions'!$J$31,Y$47&gt;=$FQ325,Y$47&lt;=$FR325)*(('Summary&amp;Assumptions'!$H$25*$C325)*(1+'Summary&amp;Assumptions'!$J$29)^(Y$46-1))</f>
        <v>0</v>
      </c>
      <c r="U325" s="588">
        <f>AND(Z$55&gt;0,SUM($E325:T325)&lt;'Summary&amp;Assumptions'!$G$32*$B325,$D325&gt;='Summary&amp;Assumptions'!$D$17,Z$47&gt;=$D325,Z$47&lt;=EDATE($D325,'Summary&amp;Assumptions'!$G$32))*$B325+AND(Z$56&lt;'Summary&amp;Assumptions'!$J$31,Z$47&gt;=$FO325,Z$47&lt;=$FP325)*(('Summary&amp;Assumptions'!$H$25*$C325)*(1+'Summary&amp;Assumptions'!$J$29)^(Z$46-1))+AND(Z$56&lt;'Summary&amp;Assumptions'!$J$31,Z$47&gt;=$FQ325,Z$47&lt;=$FR325)*(('Summary&amp;Assumptions'!$H$25*$C325)*(1+'Summary&amp;Assumptions'!$J$29)^(Z$46-1))</f>
        <v>0</v>
      </c>
      <c r="V325" s="588">
        <f>AND(AA$55&gt;0,SUM($E325:U325)&lt;'Summary&amp;Assumptions'!$G$32*$B325,$D325&gt;='Summary&amp;Assumptions'!$D$17,AA$47&gt;=$D325,AA$47&lt;=EDATE($D325,'Summary&amp;Assumptions'!$G$32))*$B325+AND(AA$56&lt;'Summary&amp;Assumptions'!$J$31,AA$47&gt;=$FO325,AA$47&lt;=$FP325)*(('Summary&amp;Assumptions'!$H$25*$C325)*(1+'Summary&amp;Assumptions'!$J$29)^(AA$46-1))+AND(AA$56&lt;'Summary&amp;Assumptions'!$J$31,AA$47&gt;=$FQ325,AA$47&lt;=$FR325)*(('Summary&amp;Assumptions'!$H$25*$C325)*(1+'Summary&amp;Assumptions'!$J$29)^(AA$46-1))</f>
        <v>0</v>
      </c>
      <c r="W325" s="588">
        <f>AND(AB$55&gt;0,SUM($E325:V325)&lt;'Summary&amp;Assumptions'!$G$32*$B325,$D325&gt;='Summary&amp;Assumptions'!$D$17,AB$47&gt;=$D325,AB$47&lt;=EDATE($D325,'Summary&amp;Assumptions'!$G$32))*$B325+AND(AB$56&lt;'Summary&amp;Assumptions'!$J$31,AB$47&gt;=$FO325,AB$47&lt;=$FP325)*(('Summary&amp;Assumptions'!$H$25*$C325)*(1+'Summary&amp;Assumptions'!$J$29)^(AB$46-1))+AND(AB$56&lt;'Summary&amp;Assumptions'!$J$31,AB$47&gt;=$FQ325,AB$47&lt;=$FR325)*(('Summary&amp;Assumptions'!$H$25*$C325)*(1+'Summary&amp;Assumptions'!$J$29)^(AB$46-1))</f>
        <v>0</v>
      </c>
      <c r="X325" s="588">
        <f>AND(AC$55&gt;0,SUM($E325:W325)&lt;'Summary&amp;Assumptions'!$G$32*$B325,$D325&gt;='Summary&amp;Assumptions'!$D$17,AC$47&gt;=$D325,AC$47&lt;=EDATE($D325,'Summary&amp;Assumptions'!$G$32))*$B325+AND(AC$56&lt;'Summary&amp;Assumptions'!$J$31,AC$47&gt;=$FO325,AC$47&lt;=$FP325)*(('Summary&amp;Assumptions'!$H$25*$C325)*(1+'Summary&amp;Assumptions'!$J$29)^(AC$46-1))+AND(AC$56&lt;'Summary&amp;Assumptions'!$J$31,AC$47&gt;=$FQ325,AC$47&lt;=$FR325)*(('Summary&amp;Assumptions'!$H$25*$C325)*(1+'Summary&amp;Assumptions'!$J$29)^(AC$46-1))</f>
        <v>0</v>
      </c>
      <c r="Y325" s="588">
        <f>AND(AD$55&gt;0,SUM($E325:X325)&lt;'Summary&amp;Assumptions'!$G$32*$B325,$D325&gt;='Summary&amp;Assumptions'!$D$17,AD$47&gt;=$D325,AD$47&lt;=EDATE($D325,'Summary&amp;Assumptions'!$G$32))*$B325+AND(AD$56&lt;'Summary&amp;Assumptions'!$J$31,AD$47&gt;=$FO325,AD$47&lt;=$FP325)*(('Summary&amp;Assumptions'!$H$25*$C325)*(1+'Summary&amp;Assumptions'!$J$29)^(AD$46-1))+AND(AD$56&lt;'Summary&amp;Assumptions'!$J$31,AD$47&gt;=$FQ325,AD$47&lt;=$FR325)*(('Summary&amp;Assumptions'!$H$25*$C325)*(1+'Summary&amp;Assumptions'!$J$29)^(AD$46-1))</f>
        <v>0</v>
      </c>
      <c r="Z325" s="588">
        <f>AND(AE$55&gt;0,SUM($E325:Y325)&lt;'Summary&amp;Assumptions'!$G$32*$B325,$D325&gt;='Summary&amp;Assumptions'!$D$17,AE$47&gt;=$D325,AE$47&lt;=EDATE($D325,'Summary&amp;Assumptions'!$G$32))*$B325+AND(AE$56&lt;'Summary&amp;Assumptions'!$J$31,AE$47&gt;=$FO325,AE$47&lt;=$FP325)*(('Summary&amp;Assumptions'!$H$25*$C325)*(1+'Summary&amp;Assumptions'!$J$29)^(AE$46-1))+AND(AE$56&lt;'Summary&amp;Assumptions'!$J$31,AE$47&gt;=$FQ325,AE$47&lt;=$FR325)*(('Summary&amp;Assumptions'!$H$25*$C325)*(1+'Summary&amp;Assumptions'!$J$29)^(AE$46-1))</f>
        <v>0</v>
      </c>
      <c r="AA325" s="588">
        <f>AND(AF$55&gt;0,SUM($E325:Z325)&lt;'Summary&amp;Assumptions'!$G$32*$B325,$D325&gt;='Summary&amp;Assumptions'!$D$17,AF$47&gt;=$D325,AF$47&lt;=EDATE($D325,'Summary&amp;Assumptions'!$G$32))*$B325+AND(AF$56&lt;'Summary&amp;Assumptions'!$J$31,AF$47&gt;=$FO325,AF$47&lt;=$FP325)*(('Summary&amp;Assumptions'!$H$25*$C325)*(1+'Summary&amp;Assumptions'!$J$29)^(AF$46-1))+AND(AF$56&lt;'Summary&amp;Assumptions'!$J$31,AF$47&gt;=$FQ325,AF$47&lt;=$FR325)*(('Summary&amp;Assumptions'!$H$25*$C325)*(1+'Summary&amp;Assumptions'!$J$29)^(AF$46-1))</f>
        <v>0</v>
      </c>
      <c r="AB325" s="588">
        <f>AND(AG$55&gt;0,SUM($E325:AA325)&lt;'Summary&amp;Assumptions'!$G$32*$B325,$D325&gt;='Summary&amp;Assumptions'!$D$17,AG$47&gt;=$D325,AG$47&lt;=EDATE($D325,'Summary&amp;Assumptions'!$G$32))*$B325+AND(AG$56&lt;'Summary&amp;Assumptions'!$J$31,AG$47&gt;=$FO325,AG$47&lt;=$FP325)*(('Summary&amp;Assumptions'!$H$25*$C325)*(1+'Summary&amp;Assumptions'!$J$29)^(AG$46-1))+AND(AG$56&lt;'Summary&amp;Assumptions'!$J$31,AG$47&gt;=$FQ325,AG$47&lt;=$FR325)*(('Summary&amp;Assumptions'!$H$25*$C325)*(1+'Summary&amp;Assumptions'!$J$29)^(AG$46-1))</f>
        <v>0</v>
      </c>
      <c r="AC325" s="588">
        <f>AND(AH$55&gt;0,SUM($E325:AB325)&lt;'Summary&amp;Assumptions'!$G$32*$B325,$D325&gt;='Summary&amp;Assumptions'!$D$17,AH$47&gt;=$D325,AH$47&lt;=EDATE($D325,'Summary&amp;Assumptions'!$G$32))*$B325+AND(AH$56&lt;'Summary&amp;Assumptions'!$J$31,AH$47&gt;=$FO325,AH$47&lt;=$FP325)*(('Summary&amp;Assumptions'!$H$25*$C325)*(1+'Summary&amp;Assumptions'!$J$29)^(AH$46-1))+AND(AH$56&lt;'Summary&amp;Assumptions'!$J$31,AH$47&gt;=$FQ325,AH$47&lt;=$FR325)*(('Summary&amp;Assumptions'!$H$25*$C325)*(1+'Summary&amp;Assumptions'!$J$29)^(AH$46-1))</f>
        <v>0</v>
      </c>
      <c r="AD325" s="588">
        <f>AND(AI$55&gt;0,SUM($E325:AC325)&lt;'Summary&amp;Assumptions'!$G$32*$B325,$D325&gt;='Summary&amp;Assumptions'!$D$17,AI$47&gt;=$D325,AI$47&lt;=EDATE($D325,'Summary&amp;Assumptions'!$G$32))*$B325+AND(AI$56&lt;'Summary&amp;Assumptions'!$J$31,AI$47&gt;=$FO325,AI$47&lt;=$FP325)*(('Summary&amp;Assumptions'!$H$25*$C325)*(1+'Summary&amp;Assumptions'!$J$29)^(AI$46-1))+AND(AI$56&lt;'Summary&amp;Assumptions'!$J$31,AI$47&gt;=$FQ325,AI$47&lt;=$FR325)*(('Summary&amp;Assumptions'!$H$25*$C325)*(1+'Summary&amp;Assumptions'!$J$29)^(AI$46-1))</f>
        <v>0</v>
      </c>
      <c r="AE325" s="588">
        <f>AND(AJ$55&gt;0,SUM($E325:AD325)&lt;'Summary&amp;Assumptions'!$G$32*$B325,$D325&gt;='Summary&amp;Assumptions'!$D$17,AJ$47&gt;=$D325,AJ$47&lt;=EDATE($D325,'Summary&amp;Assumptions'!$G$32))*$B325+AND(AJ$56&lt;'Summary&amp;Assumptions'!$J$31,AJ$47&gt;=$FO325,AJ$47&lt;=$FP325)*(('Summary&amp;Assumptions'!$H$25*$C325)*(1+'Summary&amp;Assumptions'!$J$29)^(AJ$46-1))+AND(AJ$56&lt;'Summary&amp;Assumptions'!$J$31,AJ$47&gt;=$FQ325,AJ$47&lt;=$FR325)*(('Summary&amp;Assumptions'!$H$25*$C325)*(1+'Summary&amp;Assumptions'!$J$29)^(AJ$46-1))</f>
        <v>0</v>
      </c>
      <c r="AF325" s="588">
        <f>AND(AK$55&gt;0,SUM($E325:AE325)&lt;'Summary&amp;Assumptions'!$G$32*$B325,$D325&gt;='Summary&amp;Assumptions'!$D$17,AK$47&gt;=$D325,AK$47&lt;=EDATE($D325,'Summary&amp;Assumptions'!$G$32))*$B325+AND(AK$56&lt;'Summary&amp;Assumptions'!$J$31,AK$47&gt;=$FO325,AK$47&lt;=$FP325)*(('Summary&amp;Assumptions'!$H$25*$C325)*(1+'Summary&amp;Assumptions'!$J$29)^(AK$46-1))+AND(AK$56&lt;'Summary&amp;Assumptions'!$J$31,AK$47&gt;=$FQ325,AK$47&lt;=$FR325)*(('Summary&amp;Assumptions'!$H$25*$C325)*(1+'Summary&amp;Assumptions'!$J$29)^(AK$46-1))</f>
        <v>0</v>
      </c>
      <c r="AG325" s="588">
        <f>AND(AL$55&gt;0,SUM($E325:AF325)&lt;'Summary&amp;Assumptions'!$G$32*$B325,$D325&gt;='Summary&amp;Assumptions'!$D$17,AL$47&gt;=$D325,AL$47&lt;=EDATE($D325,'Summary&amp;Assumptions'!$G$32))*$B325+AND(AL$56&lt;'Summary&amp;Assumptions'!$J$31,AL$47&gt;=$FO325,AL$47&lt;=$FP325)*(('Summary&amp;Assumptions'!$H$25*$C325)*(1+'Summary&amp;Assumptions'!$J$29)^(AL$46-1))+AND(AL$56&lt;'Summary&amp;Assumptions'!$J$31,AL$47&gt;=$FQ325,AL$47&lt;=$FR325)*(('Summary&amp;Assumptions'!$H$25*$C325)*(1+'Summary&amp;Assumptions'!$J$29)^(AL$46-1))</f>
        <v>0</v>
      </c>
      <c r="AH325" s="588">
        <f>AND(AM$55&gt;0,SUM($E325:AG325)&lt;'Summary&amp;Assumptions'!$G$32*$B325,$D325&gt;='Summary&amp;Assumptions'!$D$17,AM$47&gt;=$D325,AM$47&lt;=EDATE($D325,'Summary&amp;Assumptions'!$G$32))*$B325+AND(AM$56&lt;'Summary&amp;Assumptions'!$J$31,AM$47&gt;=$FO325,AM$47&lt;=$FP325)*(('Summary&amp;Assumptions'!$H$25*$C325)*(1+'Summary&amp;Assumptions'!$J$29)^(AM$46-1))+AND(AM$56&lt;'Summary&amp;Assumptions'!$J$31,AM$47&gt;=$FQ325,AM$47&lt;=$FR325)*(('Summary&amp;Assumptions'!$H$25*$C325)*(1+'Summary&amp;Assumptions'!$J$29)^(AM$46-1))</f>
        <v>0</v>
      </c>
      <c r="AI325" s="588">
        <f>AND(AN$55&gt;0,SUM($E325:AH325)&lt;'Summary&amp;Assumptions'!$G$32*$B325,$D325&gt;='Summary&amp;Assumptions'!$D$17,AN$47&gt;=$D325,AN$47&lt;=EDATE($D325,'Summary&amp;Assumptions'!$G$32))*$B325+AND(AN$56&lt;'Summary&amp;Assumptions'!$J$31,AN$47&gt;=$FO325,AN$47&lt;=$FP325)*(('Summary&amp;Assumptions'!$H$25*$C325)*(1+'Summary&amp;Assumptions'!$J$29)^(AN$46-1))+AND(AN$56&lt;'Summary&amp;Assumptions'!$J$31,AN$47&gt;=$FQ325,AN$47&lt;=$FR325)*(('Summary&amp;Assumptions'!$H$25*$C325)*(1+'Summary&amp;Assumptions'!$J$29)^(AN$46-1))</f>
        <v>0</v>
      </c>
      <c r="AJ325" s="588">
        <f>AND(AO$55&gt;0,SUM($E325:AI325)&lt;'Summary&amp;Assumptions'!$G$32*$B325,$D325&gt;='Summary&amp;Assumptions'!$D$17,AO$47&gt;=$D325,AO$47&lt;=EDATE($D325,'Summary&amp;Assumptions'!$G$32))*$B325+AND(AO$56&lt;'Summary&amp;Assumptions'!$J$31,AO$47&gt;=$FO325,AO$47&lt;=$FP325)*(('Summary&amp;Assumptions'!$H$25*$C325)*(1+'Summary&amp;Assumptions'!$J$29)^(AO$46-1))+AND(AO$56&lt;'Summary&amp;Assumptions'!$J$31,AO$47&gt;=$FQ325,AO$47&lt;=$FR325)*(('Summary&amp;Assumptions'!$H$25*$C325)*(1+'Summary&amp;Assumptions'!$J$29)^(AO$46-1))</f>
        <v>0</v>
      </c>
      <c r="AK325" s="588">
        <f>AND(AP$55&gt;0,SUM($E325:AJ325)&lt;'Summary&amp;Assumptions'!$G$32*$B325,$D325&gt;='Summary&amp;Assumptions'!$D$17,AP$47&gt;=$D325,AP$47&lt;=EDATE($D325,'Summary&amp;Assumptions'!$G$32))*$B325+AND(AP$56&lt;'Summary&amp;Assumptions'!$J$31,AP$47&gt;=$FO325,AP$47&lt;=$FP325)*(('Summary&amp;Assumptions'!$H$25*$C325)*(1+'Summary&amp;Assumptions'!$J$29)^(AP$46-1))+AND(AP$56&lt;'Summary&amp;Assumptions'!$J$31,AP$47&gt;=$FQ325,AP$47&lt;=$FR325)*(('Summary&amp;Assumptions'!$H$25*$C325)*(1+'Summary&amp;Assumptions'!$J$29)^(AP$46-1))</f>
        <v>0</v>
      </c>
      <c r="AL325" s="588">
        <f>AND(AQ$55&gt;0,SUM($E325:AK325)&lt;'Summary&amp;Assumptions'!$G$32*$B325,$D325&gt;='Summary&amp;Assumptions'!$D$17,AQ$47&gt;=$D325,AQ$47&lt;=EDATE($D325,'Summary&amp;Assumptions'!$G$32))*$B325+AND(AQ$56&lt;'Summary&amp;Assumptions'!$J$31,AQ$47&gt;=$FO325,AQ$47&lt;=$FP325)*(('Summary&amp;Assumptions'!$H$25*$C325)*(1+'Summary&amp;Assumptions'!$J$29)^(AQ$46-1))+AND(AQ$56&lt;'Summary&amp;Assumptions'!$J$31,AQ$47&gt;=$FQ325,AQ$47&lt;=$FR325)*(('Summary&amp;Assumptions'!$H$25*$C325)*(1+'Summary&amp;Assumptions'!$J$29)^(AQ$46-1))</f>
        <v>0</v>
      </c>
      <c r="AM325" s="588">
        <f>AND(AR$55&gt;0,SUM($E325:AL325)&lt;'Summary&amp;Assumptions'!$G$32*$B325,$D325&gt;='Summary&amp;Assumptions'!$D$17,AR$47&gt;=$D325,AR$47&lt;=EDATE($D325,'Summary&amp;Assumptions'!$G$32))*$B325+AND(AR$56&lt;'Summary&amp;Assumptions'!$J$31,AR$47&gt;=$FO325,AR$47&lt;=$FP325)*(('Summary&amp;Assumptions'!$H$25*$C325)*(1+'Summary&amp;Assumptions'!$J$29)^(AR$46-1))+AND(AR$56&lt;'Summary&amp;Assumptions'!$J$31,AR$47&gt;=$FQ325,AR$47&lt;=$FR325)*(('Summary&amp;Assumptions'!$H$25*$C325)*(1+'Summary&amp;Assumptions'!$J$29)^(AR$46-1))</f>
        <v>0</v>
      </c>
      <c r="AN325" s="588">
        <f>AND(AS$55&gt;0,SUM($E325:AM325)&lt;'Summary&amp;Assumptions'!$G$32*$B325,$D325&gt;='Summary&amp;Assumptions'!$D$17,AS$47&gt;=$D325,AS$47&lt;=EDATE($D325,'Summary&amp;Assumptions'!$G$32))*$B325+AND(AS$56&lt;'Summary&amp;Assumptions'!$J$31,AS$47&gt;=$FO325,AS$47&lt;=$FP325)*(('Summary&amp;Assumptions'!$H$25*$C325)*(1+'Summary&amp;Assumptions'!$J$29)^(AS$46-1))+AND(AS$56&lt;'Summary&amp;Assumptions'!$J$31,AS$47&gt;=$FQ325,AS$47&lt;=$FR325)*(('Summary&amp;Assumptions'!$H$25*$C325)*(1+'Summary&amp;Assumptions'!$J$29)^(AS$46-1))</f>
        <v>0</v>
      </c>
      <c r="AO325" s="588">
        <f>AND(AT$55&gt;0,SUM($E325:AN325)&lt;'Summary&amp;Assumptions'!$G$32*$B325,$D325&gt;='Summary&amp;Assumptions'!$D$17,AT$47&gt;=$D325,AT$47&lt;=EDATE($D325,'Summary&amp;Assumptions'!$G$32))*$B325+AND(AT$56&lt;'Summary&amp;Assumptions'!$J$31,AT$47&gt;=$FO325,AT$47&lt;=$FP325)*(('Summary&amp;Assumptions'!$H$25*$C325)*(1+'Summary&amp;Assumptions'!$J$29)^(AT$46-1))+AND(AT$56&lt;'Summary&amp;Assumptions'!$J$31,AT$47&gt;=$FQ325,AT$47&lt;=$FR325)*(('Summary&amp;Assumptions'!$H$25*$C325)*(1+'Summary&amp;Assumptions'!$J$29)^(AT$46-1))</f>
        <v>0</v>
      </c>
      <c r="AP325" s="588">
        <f>AND(AU$55&gt;0,SUM($E325:AO325)&lt;'Summary&amp;Assumptions'!$G$32*$B325,$D325&gt;='Summary&amp;Assumptions'!$D$17,AU$47&gt;=$D325,AU$47&lt;=EDATE($D325,'Summary&amp;Assumptions'!$G$32))*$B325+AND(AU$56&lt;'Summary&amp;Assumptions'!$J$31,AU$47&gt;=$FO325,AU$47&lt;=$FP325)*(('Summary&amp;Assumptions'!$H$25*$C325)*(1+'Summary&amp;Assumptions'!$J$29)^(AU$46-1))+AND(AU$56&lt;'Summary&amp;Assumptions'!$J$31,AU$47&gt;=$FQ325,AU$47&lt;=$FR325)*(('Summary&amp;Assumptions'!$H$25*$C325)*(1+'Summary&amp;Assumptions'!$J$29)^(AU$46-1))</f>
        <v>0</v>
      </c>
      <c r="AQ325" s="588">
        <f>AND(AV$55&gt;0,SUM($E325:AP325)&lt;'Summary&amp;Assumptions'!$G$32*$B325,$D325&gt;='Summary&amp;Assumptions'!$D$17,AV$47&gt;=$D325,AV$47&lt;=EDATE($D325,'Summary&amp;Assumptions'!$G$32))*$B325+AND(AV$56&lt;'Summary&amp;Assumptions'!$J$31,AV$47&gt;=$FO325,AV$47&lt;=$FP325)*(('Summary&amp;Assumptions'!$H$25*$C325)*(1+'Summary&amp;Assumptions'!$J$29)^(AV$46-1))+AND(AV$56&lt;'Summary&amp;Assumptions'!$J$31,AV$47&gt;=$FQ325,AV$47&lt;=$FR325)*(('Summary&amp;Assumptions'!$H$25*$C325)*(1+'Summary&amp;Assumptions'!$J$29)^(AV$46-1))</f>
        <v>0</v>
      </c>
      <c r="AR325" s="588">
        <f>AND(AW$55&gt;0,SUM($E325:AQ325)&lt;'Summary&amp;Assumptions'!$G$32*$B325,$D325&gt;='Summary&amp;Assumptions'!$D$17,AW$47&gt;=$D325,AW$47&lt;=EDATE($D325,'Summary&amp;Assumptions'!$G$32))*$B325+AND(AW$56&lt;'Summary&amp;Assumptions'!$J$31,AW$47&gt;=$FO325,AW$47&lt;=$FP325)*(('Summary&amp;Assumptions'!$H$25*$C325)*(1+'Summary&amp;Assumptions'!$J$29)^(AW$46-1))+AND(AW$56&lt;'Summary&amp;Assumptions'!$J$31,AW$47&gt;=$FQ325,AW$47&lt;=$FR325)*(('Summary&amp;Assumptions'!$H$25*$C325)*(1+'Summary&amp;Assumptions'!$J$29)^(AW$46-1))</f>
        <v>0</v>
      </c>
      <c r="AS325" s="588">
        <f>AND(AX$55&gt;0,SUM($E325:AR325)&lt;'Summary&amp;Assumptions'!$G$32*$B325,$D325&gt;='Summary&amp;Assumptions'!$D$17,AX$47&gt;=$D325,AX$47&lt;=EDATE($D325,'Summary&amp;Assumptions'!$G$32))*$B325+AND(AX$56&lt;'Summary&amp;Assumptions'!$J$31,AX$47&gt;=$FO325,AX$47&lt;=$FP325)*(('Summary&amp;Assumptions'!$H$25*$C325)*(1+'Summary&amp;Assumptions'!$J$29)^(AX$46-1))+AND(AX$56&lt;'Summary&amp;Assumptions'!$J$31,AX$47&gt;=$FQ325,AX$47&lt;=$FR325)*(('Summary&amp;Assumptions'!$H$25*$C325)*(1+'Summary&amp;Assumptions'!$J$29)^(AX$46-1))</f>
        <v>0</v>
      </c>
      <c r="AT325" s="588">
        <f>AND(AY$55&gt;0,SUM($E325:AS325)&lt;'Summary&amp;Assumptions'!$G$32*$B325,$D325&gt;='Summary&amp;Assumptions'!$D$17,AY$47&gt;=$D325,AY$47&lt;=EDATE($D325,'Summary&amp;Assumptions'!$G$32))*$B325+AND(AY$56&lt;'Summary&amp;Assumptions'!$J$31,AY$47&gt;=$FO325,AY$47&lt;=$FP325)*(('Summary&amp;Assumptions'!$H$25*$C325)*(1+'Summary&amp;Assumptions'!$J$29)^(AY$46-1))+AND(AY$56&lt;'Summary&amp;Assumptions'!$J$31,AY$47&gt;=$FQ325,AY$47&lt;=$FR325)*(('Summary&amp;Assumptions'!$H$25*$C325)*(1+'Summary&amp;Assumptions'!$J$29)^(AY$46-1))</f>
        <v>0</v>
      </c>
      <c r="AU325" s="588">
        <f>AND(AZ$55&gt;0,SUM($E325:AT325)&lt;'Summary&amp;Assumptions'!$G$32*$B325,$D325&gt;='Summary&amp;Assumptions'!$D$17,AZ$47&gt;=$D325,AZ$47&lt;=EDATE($D325,'Summary&amp;Assumptions'!$G$32))*$B325+AND(AZ$56&lt;'Summary&amp;Assumptions'!$J$31,AZ$47&gt;=$FO325,AZ$47&lt;=$FP325)*(('Summary&amp;Assumptions'!$H$25*$C325)*(1+'Summary&amp;Assumptions'!$J$29)^(AZ$46-1))+AND(AZ$56&lt;'Summary&amp;Assumptions'!$J$31,AZ$47&gt;=$FQ325,AZ$47&lt;=$FR325)*(('Summary&amp;Assumptions'!$H$25*$C325)*(1+'Summary&amp;Assumptions'!$J$29)^(AZ$46-1))</f>
        <v>0</v>
      </c>
      <c r="AV325" s="588">
        <f>AND(BA$55&gt;0,SUM($E325:AU325)&lt;'Summary&amp;Assumptions'!$G$32*$B325,$D325&gt;='Summary&amp;Assumptions'!$D$17,BA$47&gt;=$D325,BA$47&lt;=EDATE($D325,'Summary&amp;Assumptions'!$G$32))*$B325+AND(BA$56&lt;'Summary&amp;Assumptions'!$J$31,BA$47&gt;=$FO325,BA$47&lt;=$FP325)*(('Summary&amp;Assumptions'!$H$25*$C325)*(1+'Summary&amp;Assumptions'!$J$29)^(BA$46-1))+AND(BA$56&lt;'Summary&amp;Assumptions'!$J$31,BA$47&gt;=$FQ325,BA$47&lt;=$FR325)*(('Summary&amp;Assumptions'!$H$25*$C325)*(1+'Summary&amp;Assumptions'!$J$29)^(BA$46-1))</f>
        <v>0</v>
      </c>
      <c r="AW325" s="588">
        <f>AND(BB$55&gt;0,SUM($E325:AV325)&lt;'Summary&amp;Assumptions'!$G$32*$B325,$D325&gt;='Summary&amp;Assumptions'!$D$17,BB$47&gt;=$D325,BB$47&lt;=EDATE($D325,'Summary&amp;Assumptions'!$G$32))*$B325+AND(BB$56&lt;'Summary&amp;Assumptions'!$J$31,BB$47&gt;=$FO325,BB$47&lt;=$FP325)*(('Summary&amp;Assumptions'!$H$25*$C325)*(1+'Summary&amp;Assumptions'!$J$29)^(BB$46-1))+AND(BB$56&lt;'Summary&amp;Assumptions'!$J$31,BB$47&gt;=$FQ325,BB$47&lt;=$FR325)*(('Summary&amp;Assumptions'!$H$25*$C325)*(1+'Summary&amp;Assumptions'!$J$29)^(BB$46-1))</f>
        <v>0</v>
      </c>
      <c r="AX325" s="588">
        <f>AND(BC$55&gt;0,SUM($E325:AW325)&lt;'Summary&amp;Assumptions'!$G$32*$B325,$D325&gt;='Summary&amp;Assumptions'!$D$17,BC$47&gt;=$D325,BC$47&lt;=EDATE($D325,'Summary&amp;Assumptions'!$G$32))*$B325+AND(BC$56&lt;'Summary&amp;Assumptions'!$J$31,BC$47&gt;=$FO325,BC$47&lt;=$FP325)*(('Summary&amp;Assumptions'!$H$25*$C325)*(1+'Summary&amp;Assumptions'!$J$29)^(BC$46-1))+AND(BC$56&lt;'Summary&amp;Assumptions'!$J$31,BC$47&gt;=$FQ325,BC$47&lt;=$FR325)*(('Summary&amp;Assumptions'!$H$25*$C325)*(1+'Summary&amp;Assumptions'!$J$29)^(BC$46-1))</f>
        <v>0</v>
      </c>
      <c r="AY325" s="588">
        <f>AND(BD$55&gt;0,SUM($E325:AX325)&lt;'Summary&amp;Assumptions'!$G$32*$B325,$D325&gt;='Summary&amp;Assumptions'!$D$17,BD$47&gt;=$D325,BD$47&lt;=EDATE($D325,'Summary&amp;Assumptions'!$G$32))*$B325+AND(BD$56&lt;'Summary&amp;Assumptions'!$J$31,BD$47&gt;=$FO325,BD$47&lt;=$FP325)*(('Summary&amp;Assumptions'!$H$25*$C325)*(1+'Summary&amp;Assumptions'!$J$29)^(BD$46-1))+AND(BD$56&lt;'Summary&amp;Assumptions'!$J$31,BD$47&gt;=$FQ325,BD$47&lt;=$FR325)*(('Summary&amp;Assumptions'!$H$25*$C325)*(1+'Summary&amp;Assumptions'!$J$29)^(BD$46-1))</f>
        <v>0</v>
      </c>
      <c r="AZ325" s="588">
        <f>AND(BE$55&gt;0,SUM($E325:AY325)&lt;'Summary&amp;Assumptions'!$G$32*$B325,$D325&gt;='Summary&amp;Assumptions'!$D$17,BE$47&gt;=$D325,BE$47&lt;=EDATE($D325,'Summary&amp;Assumptions'!$G$32))*$B325+AND(BE$56&lt;'Summary&amp;Assumptions'!$J$31,BE$47&gt;=$FO325,BE$47&lt;=$FP325)*(('Summary&amp;Assumptions'!$H$25*$C325)*(1+'Summary&amp;Assumptions'!$J$29)^(BE$46-1))+AND(BE$56&lt;'Summary&amp;Assumptions'!$J$31,BE$47&gt;=$FQ325,BE$47&lt;=$FR325)*(('Summary&amp;Assumptions'!$H$25*$C325)*(1+'Summary&amp;Assumptions'!$J$29)^(BE$46-1))</f>
        <v>0</v>
      </c>
      <c r="BA325" s="588">
        <f>AND(BF$55&gt;0,SUM($E325:AZ325)&lt;'Summary&amp;Assumptions'!$G$32*$B325,$D325&gt;='Summary&amp;Assumptions'!$D$17,BF$47&gt;=$D325,BF$47&lt;=EDATE($D325,'Summary&amp;Assumptions'!$G$32))*$B325+AND(BF$56&lt;'Summary&amp;Assumptions'!$J$31,BF$47&gt;=$FO325,BF$47&lt;=$FP325)*(('Summary&amp;Assumptions'!$H$25*$C325)*(1+'Summary&amp;Assumptions'!$J$29)^(BF$46-1))+AND(BF$56&lt;'Summary&amp;Assumptions'!$J$31,BF$47&gt;=$FQ325,BF$47&lt;=$FR325)*(('Summary&amp;Assumptions'!$H$25*$C325)*(1+'Summary&amp;Assumptions'!$J$29)^(BF$46-1))</f>
        <v>0</v>
      </c>
      <c r="BB325" s="588">
        <f>AND(BG$55&gt;0,SUM($E325:BA325)&lt;'Summary&amp;Assumptions'!$G$32*$B325,$D325&gt;='Summary&amp;Assumptions'!$D$17,BG$47&gt;=$D325,BG$47&lt;=EDATE($D325,'Summary&amp;Assumptions'!$G$32))*$B325+AND(BG$56&lt;'Summary&amp;Assumptions'!$J$31,BG$47&gt;=$FO325,BG$47&lt;=$FP325)*(('Summary&amp;Assumptions'!$H$25*$C325)*(1+'Summary&amp;Assumptions'!$J$29)^(BG$46-1))+AND(BG$56&lt;'Summary&amp;Assumptions'!$J$31,BG$47&gt;=$FQ325,BG$47&lt;=$FR325)*(('Summary&amp;Assumptions'!$H$25*$C325)*(1+'Summary&amp;Assumptions'!$J$29)^(BG$46-1))</f>
        <v>0</v>
      </c>
      <c r="BC325" s="588">
        <f>AND(BH$55&gt;0,SUM($E325:BB325)&lt;'Summary&amp;Assumptions'!$G$32*$B325,$D325&gt;='Summary&amp;Assumptions'!$D$17,BH$47&gt;=$D325,BH$47&lt;=EDATE($D325,'Summary&amp;Assumptions'!$G$32))*$B325+AND(BH$56&lt;'Summary&amp;Assumptions'!$J$31,BH$47&gt;=$FO325,BH$47&lt;=$FP325)*(('Summary&amp;Assumptions'!$H$25*$C325)*(1+'Summary&amp;Assumptions'!$J$29)^(BH$46-1))+AND(BH$56&lt;'Summary&amp;Assumptions'!$J$31,BH$47&gt;=$FQ325,BH$47&lt;=$FR325)*(('Summary&amp;Assumptions'!$H$25*$C325)*(1+'Summary&amp;Assumptions'!$J$29)^(BH$46-1))</f>
        <v>0</v>
      </c>
      <c r="BD325" s="588">
        <f>AND(BI$55&gt;0,SUM($E325:BC325)&lt;'Summary&amp;Assumptions'!$G$32*$B325,$D325&gt;='Summary&amp;Assumptions'!$D$17,BI$47&gt;=$D325,BI$47&lt;=EDATE($D325,'Summary&amp;Assumptions'!$G$32))*$B325+AND(BI$56&lt;'Summary&amp;Assumptions'!$J$31,BI$47&gt;=$FO325,BI$47&lt;=$FP325)*(('Summary&amp;Assumptions'!$H$25*$C325)*(1+'Summary&amp;Assumptions'!$J$29)^(BI$46-1))+AND(BI$56&lt;'Summary&amp;Assumptions'!$J$31,BI$47&gt;=$FQ325,BI$47&lt;=$FR325)*(('Summary&amp;Assumptions'!$H$25*$C325)*(1+'Summary&amp;Assumptions'!$J$29)^(BI$46-1))</f>
        <v>0</v>
      </c>
      <c r="BE325" s="588">
        <f>AND(BJ$55&gt;0,SUM($E325:BD325)&lt;'Summary&amp;Assumptions'!$G$32*$B325,$D325&gt;='Summary&amp;Assumptions'!$D$17,BJ$47&gt;=$D325,BJ$47&lt;=EDATE($D325,'Summary&amp;Assumptions'!$G$32))*$B325+AND(BJ$56&lt;'Summary&amp;Assumptions'!$J$31,BJ$47&gt;=$FO325,BJ$47&lt;=$FP325)*(('Summary&amp;Assumptions'!$H$25*$C325)*(1+'Summary&amp;Assumptions'!$J$29)^(BJ$46-1))+AND(BJ$56&lt;'Summary&amp;Assumptions'!$J$31,BJ$47&gt;=$FQ325,BJ$47&lt;=$FR325)*(('Summary&amp;Assumptions'!$H$25*$C325)*(1+'Summary&amp;Assumptions'!$J$29)^(BJ$46-1))</f>
        <v>0</v>
      </c>
      <c r="BF325" s="588">
        <f>AND(BK$55&gt;0,SUM($E325:BE325)&lt;'Summary&amp;Assumptions'!$G$32*$B325,$D325&gt;='Summary&amp;Assumptions'!$D$17,BK$47&gt;=$D325,BK$47&lt;=EDATE($D325,'Summary&amp;Assumptions'!$G$32))*$B325+AND(BK$56&lt;'Summary&amp;Assumptions'!$J$31,BK$47&gt;=$FO325,BK$47&lt;=$FP325)*(('Summary&amp;Assumptions'!$H$25*$C325)*(1+'Summary&amp;Assumptions'!$J$29)^(BK$46-1))+AND(BK$56&lt;'Summary&amp;Assumptions'!$J$31,BK$47&gt;=$FQ325,BK$47&lt;=$FR325)*(('Summary&amp;Assumptions'!$H$25*$C325)*(1+'Summary&amp;Assumptions'!$J$29)^(BK$46-1))</f>
        <v>0</v>
      </c>
      <c r="BG325" s="588">
        <f>AND(BL$55&gt;0,SUM($E325:BF325)&lt;'Summary&amp;Assumptions'!$G$32*$B325,$D325&gt;='Summary&amp;Assumptions'!$D$17,BL$47&gt;=$D325,BL$47&lt;=EDATE($D325,'Summary&amp;Assumptions'!$G$32))*$B325+AND(BL$56&lt;'Summary&amp;Assumptions'!$J$31,BL$47&gt;=$FO325,BL$47&lt;=$FP325)*(('Summary&amp;Assumptions'!$H$25*$C325)*(1+'Summary&amp;Assumptions'!$J$29)^(BL$46-1))+AND(BL$56&lt;'Summary&amp;Assumptions'!$J$31,BL$47&gt;=$FQ325,BL$47&lt;=$FR325)*(('Summary&amp;Assumptions'!$H$25*$C325)*(1+'Summary&amp;Assumptions'!$J$29)^(BL$46-1))</f>
        <v>0</v>
      </c>
      <c r="BH325" s="588">
        <f>AND(BM$55&gt;0,SUM($E325:BG325)&lt;'Summary&amp;Assumptions'!$G$32*$B325,$D325&gt;='Summary&amp;Assumptions'!$D$17,BM$47&gt;=$D325,BM$47&lt;=EDATE($D325,'Summary&amp;Assumptions'!$G$32))*$B325+AND(BM$56&lt;'Summary&amp;Assumptions'!$J$31,BM$47&gt;=$FO325,BM$47&lt;=$FP325)*(('Summary&amp;Assumptions'!$H$25*$C325)*(1+'Summary&amp;Assumptions'!$J$29)^(BM$46-1))+AND(BM$56&lt;'Summary&amp;Assumptions'!$J$31,BM$47&gt;=$FQ325,BM$47&lt;=$FR325)*(('Summary&amp;Assumptions'!$H$25*$C325)*(1+'Summary&amp;Assumptions'!$J$29)^(BM$46-1))</f>
        <v>0</v>
      </c>
      <c r="BI325" s="588">
        <f>AND(BN$55&gt;0,SUM($E325:BH325)&lt;'Summary&amp;Assumptions'!$G$32*$B325,$D325&gt;='Summary&amp;Assumptions'!$D$17,BN$47&gt;=$D325,BN$47&lt;=EDATE($D325,'Summary&amp;Assumptions'!$G$32))*$B325+AND(BN$56&lt;'Summary&amp;Assumptions'!$J$31,BN$47&gt;=$FO325,BN$47&lt;=$FP325)*(('Summary&amp;Assumptions'!$H$25*$C325)*(1+'Summary&amp;Assumptions'!$J$29)^(BN$46-1))+AND(BN$56&lt;'Summary&amp;Assumptions'!$J$31,BN$47&gt;=$FQ325,BN$47&lt;=$FR325)*(('Summary&amp;Assumptions'!$H$25*$C325)*(1+'Summary&amp;Assumptions'!$J$29)^(BN$46-1))</f>
        <v>0</v>
      </c>
      <c r="BJ325" s="588">
        <f>AND(BO$55&gt;0,SUM($E325:BI325)&lt;'Summary&amp;Assumptions'!$G$32*$B325,$D325&gt;='Summary&amp;Assumptions'!$D$17,BO$47&gt;=$D325,BO$47&lt;=EDATE($D325,'Summary&amp;Assumptions'!$G$32))*$B325+AND(BO$56&lt;'Summary&amp;Assumptions'!$J$31,BO$47&gt;=$FO325,BO$47&lt;=$FP325)*(('Summary&amp;Assumptions'!$H$25*$C325)*(1+'Summary&amp;Assumptions'!$J$29)^(BO$46-1))+AND(BO$56&lt;'Summary&amp;Assumptions'!$J$31,BO$47&gt;=$FQ325,BO$47&lt;=$FR325)*(('Summary&amp;Assumptions'!$H$25*$C325)*(1+'Summary&amp;Assumptions'!$J$29)^(BO$46-1))</f>
        <v>0</v>
      </c>
      <c r="BK325" s="588">
        <f>AND(BP$55&gt;0,SUM($E325:BJ325)&lt;'Summary&amp;Assumptions'!$G$32*$B325,$D325&gt;='Summary&amp;Assumptions'!$D$17,BP$47&gt;=$D325,BP$47&lt;=EDATE($D325,'Summary&amp;Assumptions'!$G$32))*$B325+AND(BP$56&lt;'Summary&amp;Assumptions'!$J$31,BP$47&gt;=$FO325,BP$47&lt;=$FP325)*(('Summary&amp;Assumptions'!$H$25*$C325)*(1+'Summary&amp;Assumptions'!$J$29)^(BP$46-1))+AND(BP$56&lt;'Summary&amp;Assumptions'!$J$31,BP$47&gt;=$FQ325,BP$47&lt;=$FR325)*(('Summary&amp;Assumptions'!$H$25*$C325)*(1+'Summary&amp;Assumptions'!$J$29)^(BP$46-1))</f>
        <v>0</v>
      </c>
      <c r="BL325" s="588">
        <f>AND(BQ$55&gt;0,SUM($E325:BK325)&lt;'Summary&amp;Assumptions'!$G$32*$B325,$D325&gt;='Summary&amp;Assumptions'!$D$17,BQ$47&gt;=$D325,BQ$47&lt;=EDATE($D325,'Summary&amp;Assumptions'!$G$32))*$B325+AND(BQ$56&lt;'Summary&amp;Assumptions'!$J$31,BQ$47&gt;=$FO325,BQ$47&lt;=$FP325)*(('Summary&amp;Assumptions'!$H$25*$C325)*(1+'Summary&amp;Assumptions'!$J$29)^(BQ$46-1))+AND(BQ$56&lt;'Summary&amp;Assumptions'!$J$31,BQ$47&gt;=$FQ325,BQ$47&lt;=$FR325)*(('Summary&amp;Assumptions'!$H$25*$C325)*(1+'Summary&amp;Assumptions'!$J$29)^(BQ$46-1))</f>
        <v>0</v>
      </c>
      <c r="BM325" s="588">
        <f>AND(BR$55&gt;0,SUM($E325:BL325)&lt;'Summary&amp;Assumptions'!$G$32*$B325,$D325&gt;='Summary&amp;Assumptions'!$D$17,BR$47&gt;=$D325,BR$47&lt;=EDATE($D325,'Summary&amp;Assumptions'!$G$32))*$B325+AND(BR$56&lt;'Summary&amp;Assumptions'!$J$31,BR$47&gt;=$FO325,BR$47&lt;=$FP325)*(('Summary&amp;Assumptions'!$H$25*$C325)*(1+'Summary&amp;Assumptions'!$J$29)^(BR$46-1))+AND(BR$56&lt;'Summary&amp;Assumptions'!$J$31,BR$47&gt;=$FQ325,BR$47&lt;=$FR325)*(('Summary&amp;Assumptions'!$H$25*$C325)*(1+'Summary&amp;Assumptions'!$J$29)^(BR$46-1))</f>
        <v>0</v>
      </c>
      <c r="BN325" s="588">
        <f>AND(BS$55&gt;0,SUM($E325:BM325)&lt;'Summary&amp;Assumptions'!$G$32*$B325,$D325&gt;='Summary&amp;Assumptions'!$D$17,BS$47&gt;=$D325,BS$47&lt;=EDATE($D325,'Summary&amp;Assumptions'!$G$32))*$B325+AND(BS$56&lt;'Summary&amp;Assumptions'!$J$31,BS$47&gt;=$FO325,BS$47&lt;=$FP325)*(('Summary&amp;Assumptions'!$H$25*$C325)*(1+'Summary&amp;Assumptions'!$J$29)^(BS$46-1))+AND(BS$56&lt;'Summary&amp;Assumptions'!$J$31,BS$47&gt;=$FQ325,BS$47&lt;=$FR325)*(('Summary&amp;Assumptions'!$H$25*$C325)*(1+'Summary&amp;Assumptions'!$J$29)^(BS$46-1))</f>
        <v>0</v>
      </c>
      <c r="BO325" s="588">
        <f>AND(BT$55&gt;0,SUM($E325:BN325)&lt;'Summary&amp;Assumptions'!$G$32*$B325,$D325&gt;='Summary&amp;Assumptions'!$D$17,BT$47&gt;=$D325,BT$47&lt;=EDATE($D325,'Summary&amp;Assumptions'!$G$32))*$B325+AND(BT$56&lt;'Summary&amp;Assumptions'!$J$31,BT$47&gt;=$FO325,BT$47&lt;=$FP325)*(('Summary&amp;Assumptions'!$H$25*$C325)*(1+'Summary&amp;Assumptions'!$J$29)^(BT$46-1))+AND(BT$56&lt;'Summary&amp;Assumptions'!$J$31,BT$47&gt;=$FQ325,BT$47&lt;=$FR325)*(('Summary&amp;Assumptions'!$H$25*$C325)*(1+'Summary&amp;Assumptions'!$J$29)^(BT$46-1))</f>
        <v>0</v>
      </c>
      <c r="BP325" s="588">
        <f>AND(BU$55&gt;0,SUM($E325:BO325)&lt;'Summary&amp;Assumptions'!$G$32*$B325,$D325&gt;='Summary&amp;Assumptions'!$D$17,BU$47&gt;=$D325,BU$47&lt;=EDATE($D325,'Summary&amp;Assumptions'!$G$32))*$B325+AND(BU$56&lt;'Summary&amp;Assumptions'!$J$31,BU$47&gt;=$FO325,BU$47&lt;=$FP325)*(('Summary&amp;Assumptions'!$H$25*$C325)*(1+'Summary&amp;Assumptions'!$J$29)^(BU$46-1))+AND(BU$56&lt;'Summary&amp;Assumptions'!$J$31,BU$47&gt;=$FQ325,BU$47&lt;=$FR325)*(('Summary&amp;Assumptions'!$H$25*$C325)*(1+'Summary&amp;Assumptions'!$J$29)^(BU$46-1))</f>
        <v>0</v>
      </c>
      <c r="BQ325" s="588">
        <f>AND(BV$55&gt;0,SUM($E325:BP325)&lt;'Summary&amp;Assumptions'!$G$32*$B325,$D325&gt;='Summary&amp;Assumptions'!$D$17,BV$47&gt;=$D325,BV$47&lt;=EDATE($D325,'Summary&amp;Assumptions'!$G$32))*$B325+AND(BV$56&lt;'Summary&amp;Assumptions'!$J$31,BV$47&gt;=$FO325,BV$47&lt;=$FP325)*(('Summary&amp;Assumptions'!$H$25*$C325)*(1+'Summary&amp;Assumptions'!$J$29)^(BV$46-1))+AND(BV$56&lt;'Summary&amp;Assumptions'!$J$31,BV$47&gt;=$FQ325,BV$47&lt;=$FR325)*(('Summary&amp;Assumptions'!$H$25*$C325)*(1+'Summary&amp;Assumptions'!$J$29)^(BV$46-1))</f>
        <v>0</v>
      </c>
      <c r="BR325" s="588">
        <f>AND(BW$55&gt;0,SUM($E325:BQ325)&lt;'Summary&amp;Assumptions'!$G$32*$B325,$D325&gt;='Summary&amp;Assumptions'!$D$17,BW$47&gt;=$D325,BW$47&lt;=EDATE($D325,'Summary&amp;Assumptions'!$G$32))*$B325+AND(BW$56&lt;'Summary&amp;Assumptions'!$J$31,BW$47&gt;=$FO325,BW$47&lt;=$FP325)*(('Summary&amp;Assumptions'!$H$25*$C325)*(1+'Summary&amp;Assumptions'!$J$29)^(BW$46-1))+AND(BW$56&lt;'Summary&amp;Assumptions'!$J$31,BW$47&gt;=$FQ325,BW$47&lt;=$FR325)*(('Summary&amp;Assumptions'!$H$25*$C325)*(1+'Summary&amp;Assumptions'!$J$29)^(BW$46-1))</f>
        <v>0</v>
      </c>
      <c r="BS325" s="588">
        <f>AND(BX$55&gt;0,SUM($E325:BR325)&lt;'Summary&amp;Assumptions'!$G$32*$B325,$D325&gt;='Summary&amp;Assumptions'!$D$17,BX$47&gt;=$D325,BX$47&lt;=EDATE($D325,'Summary&amp;Assumptions'!$G$32))*$B325+AND(BX$56&lt;'Summary&amp;Assumptions'!$J$31,BX$47&gt;=$FO325,BX$47&lt;=$FP325)*(('Summary&amp;Assumptions'!$H$25*$C325)*(1+'Summary&amp;Assumptions'!$J$29)^(BX$46-1))+AND(BX$56&lt;'Summary&amp;Assumptions'!$J$31,BX$47&gt;=$FQ325,BX$47&lt;=$FR325)*(('Summary&amp;Assumptions'!$H$25*$C325)*(1+'Summary&amp;Assumptions'!$J$29)^(BX$46-1))</f>
        <v>0</v>
      </c>
      <c r="BT325" s="588">
        <f>AND(BY$55&gt;0,SUM($E325:BS325)&lt;'Summary&amp;Assumptions'!$G$32*$B325,$D325&gt;='Summary&amp;Assumptions'!$D$17,BY$47&gt;=$D325,BY$47&lt;=EDATE($D325,'Summary&amp;Assumptions'!$G$32))*$B325+AND(BY$56&lt;'Summary&amp;Assumptions'!$J$31,BY$47&gt;=$FO325,BY$47&lt;=$FP325)*(('Summary&amp;Assumptions'!$H$25*$C325)*(1+'Summary&amp;Assumptions'!$J$29)^(BY$46-1))+AND(BY$56&lt;'Summary&amp;Assumptions'!$J$31,BY$47&gt;=$FQ325,BY$47&lt;=$FR325)*(('Summary&amp;Assumptions'!$H$25*$C325)*(1+'Summary&amp;Assumptions'!$J$29)^(BY$46-1))</f>
        <v>0</v>
      </c>
      <c r="BU325" s="588">
        <f>AND(BZ$55&gt;0,SUM($E325:BT325)&lt;'Summary&amp;Assumptions'!$G$32*$B325,$D325&gt;='Summary&amp;Assumptions'!$D$17,BZ$47&gt;=$D325,BZ$47&lt;=EDATE($D325,'Summary&amp;Assumptions'!$G$32))*$B325+AND(BZ$56&lt;'Summary&amp;Assumptions'!$J$31,BZ$47&gt;=$FO325,BZ$47&lt;=$FP325)*(('Summary&amp;Assumptions'!$H$25*$C325)*(1+'Summary&amp;Assumptions'!$J$29)^(BZ$46-1))+AND(BZ$56&lt;'Summary&amp;Assumptions'!$J$31,BZ$47&gt;=$FQ325,BZ$47&lt;=$FR325)*(('Summary&amp;Assumptions'!$H$25*$C325)*(1+'Summary&amp;Assumptions'!$J$29)^(BZ$46-1))</f>
        <v>0</v>
      </c>
      <c r="BV325" s="588">
        <f>AND(CA$55&gt;0,SUM($E325:BU325)&lt;'Summary&amp;Assumptions'!$G$32*$B325,$D325&gt;='Summary&amp;Assumptions'!$D$17,CA$47&gt;=$D325,CA$47&lt;=EDATE($D325,'Summary&amp;Assumptions'!$G$32))*$B325+AND(CA$56&lt;'Summary&amp;Assumptions'!$J$31,CA$47&gt;=$FO325,CA$47&lt;=$FP325)*(('Summary&amp;Assumptions'!$H$25*$C325)*(1+'Summary&amp;Assumptions'!$J$29)^(CA$46-1))+AND(CA$56&lt;'Summary&amp;Assumptions'!$J$31,CA$47&gt;=$FQ325,CA$47&lt;=$FR325)*(('Summary&amp;Assumptions'!$H$25*$C325)*(1+'Summary&amp;Assumptions'!$J$29)^(CA$46-1))</f>
        <v>0</v>
      </c>
      <c r="BW325" s="588">
        <f>AND(CB$55&gt;0,SUM($E325:BV325)&lt;'Summary&amp;Assumptions'!$G$32*$B325,$D325&gt;='Summary&amp;Assumptions'!$D$17,CB$47&gt;=$D325,CB$47&lt;=EDATE($D325,'Summary&amp;Assumptions'!$G$32))*$B325+AND(CB$56&lt;'Summary&amp;Assumptions'!$J$31,CB$47&gt;=$FO325,CB$47&lt;=$FP325)*(('Summary&amp;Assumptions'!$H$25*$C325)*(1+'Summary&amp;Assumptions'!$J$29)^(CB$46-1))+AND(CB$56&lt;'Summary&amp;Assumptions'!$J$31,CB$47&gt;=$FQ325,CB$47&lt;=$FR325)*(('Summary&amp;Assumptions'!$H$25*$C325)*(1+'Summary&amp;Assumptions'!$J$29)^(CB$46-1))</f>
        <v>0</v>
      </c>
      <c r="BX325" s="588">
        <f>AND(CC$55&gt;0,SUM($E325:BW325)&lt;'Summary&amp;Assumptions'!$G$32*$B325,$D325&gt;='Summary&amp;Assumptions'!$D$17,CC$47&gt;=$D325,CC$47&lt;=EDATE($D325,'Summary&amp;Assumptions'!$G$32))*$B325+AND(CC$56&lt;'Summary&amp;Assumptions'!$J$31,CC$47&gt;=$FO325,CC$47&lt;=$FP325)*(('Summary&amp;Assumptions'!$H$25*$C325)*(1+'Summary&amp;Assumptions'!$J$29)^(CC$46-1))+AND(CC$56&lt;'Summary&amp;Assumptions'!$J$31,CC$47&gt;=$FQ325,CC$47&lt;=$FR325)*(('Summary&amp;Assumptions'!$H$25*$C325)*(1+'Summary&amp;Assumptions'!$J$29)^(CC$46-1))</f>
        <v>0</v>
      </c>
      <c r="BY325" s="588">
        <f>AND(CD$55&gt;0,SUM($E325:BX325)&lt;'Summary&amp;Assumptions'!$G$32*$B325,$D325&gt;='Summary&amp;Assumptions'!$D$17,CD$47&gt;=$D325,CD$47&lt;=EDATE($D325,'Summary&amp;Assumptions'!$G$32))*$B325+AND(CD$56&lt;'Summary&amp;Assumptions'!$J$31,CD$47&gt;=$FO325,CD$47&lt;=$FP325)*(('Summary&amp;Assumptions'!$H$25*$C325)*(1+'Summary&amp;Assumptions'!$J$29)^(CD$46-1))+AND(CD$56&lt;'Summary&amp;Assumptions'!$J$31,CD$47&gt;=$FQ325,CD$47&lt;=$FR325)*(('Summary&amp;Assumptions'!$H$25*$C325)*(1+'Summary&amp;Assumptions'!$J$29)^(CD$46-1))</f>
        <v>0</v>
      </c>
      <c r="BZ325" s="588">
        <f>AND(CE$55&gt;0,SUM($E325:BY325)&lt;'Summary&amp;Assumptions'!$G$32*$B325,$D325&gt;='Summary&amp;Assumptions'!$D$17,CE$47&gt;=$D325,CE$47&lt;=EDATE($D325,'Summary&amp;Assumptions'!$G$32))*$B325+AND(CE$56&lt;'Summary&amp;Assumptions'!$J$31,CE$47&gt;=$FO325,CE$47&lt;=$FP325)*(('Summary&amp;Assumptions'!$H$25*$C325)*(1+'Summary&amp;Assumptions'!$J$29)^(CE$46-1))+AND(CE$56&lt;'Summary&amp;Assumptions'!$J$31,CE$47&gt;=$FQ325,CE$47&lt;=$FR325)*(('Summary&amp;Assumptions'!$H$25*$C325)*(1+'Summary&amp;Assumptions'!$J$29)^(CE$46-1))</f>
        <v>0</v>
      </c>
      <c r="CA325" s="588">
        <f>AND(CF$55&gt;0,SUM($E325:BZ325)&lt;'Summary&amp;Assumptions'!$G$32*$B325,$D325&gt;='Summary&amp;Assumptions'!$D$17,CF$47&gt;=$D325,CF$47&lt;=EDATE($D325,'Summary&amp;Assumptions'!$G$32))*$B325+AND(CF$56&lt;'Summary&amp;Assumptions'!$J$31,CF$47&gt;=$FO325,CF$47&lt;=$FP325)*(('Summary&amp;Assumptions'!$H$25*$C325)*(1+'Summary&amp;Assumptions'!$J$29)^(CF$46-1))+AND(CF$56&lt;'Summary&amp;Assumptions'!$J$31,CF$47&gt;=$FQ325,CF$47&lt;=$FR325)*(('Summary&amp;Assumptions'!$H$25*$C325)*(1+'Summary&amp;Assumptions'!$J$29)^(CF$46-1))</f>
        <v>0</v>
      </c>
      <c r="CB325" s="588">
        <f>AND(CG$55&gt;0,SUM($E325:CA325)&lt;'Summary&amp;Assumptions'!$G$32*$B325,$D325&gt;='Summary&amp;Assumptions'!$D$17,CG$47&gt;=$D325,CG$47&lt;=EDATE($D325,'Summary&amp;Assumptions'!$G$32))*$B325+AND(CG$56&lt;'Summary&amp;Assumptions'!$J$31,CG$47&gt;=$FO325,CG$47&lt;=$FP325)*(('Summary&amp;Assumptions'!$H$25*$C325)*(1+'Summary&amp;Assumptions'!$J$29)^(CG$46-1))+AND(CG$56&lt;'Summary&amp;Assumptions'!$J$31,CG$47&gt;=$FQ325,CG$47&lt;=$FR325)*(('Summary&amp;Assumptions'!$H$25*$C325)*(1+'Summary&amp;Assumptions'!$J$29)^(CG$46-1))</f>
        <v>0</v>
      </c>
      <c r="CC325" s="588">
        <f>AND(CH$55&gt;0,SUM($E325:CB325)&lt;'Summary&amp;Assumptions'!$G$32*$B325,$D325&gt;='Summary&amp;Assumptions'!$D$17,CH$47&gt;=$D325,CH$47&lt;=EDATE($D325,'Summary&amp;Assumptions'!$G$32))*$B325+AND(CH$56&lt;'Summary&amp;Assumptions'!$J$31,CH$47&gt;=$FO325,CH$47&lt;=$FP325)*(('Summary&amp;Assumptions'!$H$25*$C325)*(1+'Summary&amp;Assumptions'!$J$29)^(CH$46-1))+AND(CH$56&lt;'Summary&amp;Assumptions'!$J$31,CH$47&gt;=$FQ325,CH$47&lt;=$FR325)*(('Summary&amp;Assumptions'!$H$25*$C325)*(1+'Summary&amp;Assumptions'!$J$29)^(CH$46-1))</f>
        <v>0</v>
      </c>
      <c r="CD325" s="588">
        <f>AND(CI$55&gt;0,SUM($E325:CC325)&lt;'Summary&amp;Assumptions'!$G$32*$B325,$D325&gt;='Summary&amp;Assumptions'!$D$17,CI$47&gt;=$D325,CI$47&lt;=EDATE($D325,'Summary&amp;Assumptions'!$G$32))*$B325+AND(CI$56&lt;'Summary&amp;Assumptions'!$J$31,CI$47&gt;=$FO325,CI$47&lt;=$FP325)*(('Summary&amp;Assumptions'!$H$25*$C325)*(1+'Summary&amp;Assumptions'!$J$29)^(CI$46-1))+AND(CI$56&lt;'Summary&amp;Assumptions'!$J$31,CI$47&gt;=$FQ325,CI$47&lt;=$FR325)*(('Summary&amp;Assumptions'!$H$25*$C325)*(1+'Summary&amp;Assumptions'!$J$29)^(CI$46-1))</f>
        <v>0</v>
      </c>
      <c r="CE325" s="588">
        <f>AND(CJ$55&gt;0,SUM($E325:CD325)&lt;'Summary&amp;Assumptions'!$G$32*$B325,$D325&gt;='Summary&amp;Assumptions'!$D$17,CJ$47&gt;=$D325,CJ$47&lt;=EDATE($D325,'Summary&amp;Assumptions'!$G$32))*$B325+AND(CJ$56&lt;'Summary&amp;Assumptions'!$J$31,CJ$47&gt;=$FO325,CJ$47&lt;=$FP325)*(('Summary&amp;Assumptions'!$H$25*$C325)*(1+'Summary&amp;Assumptions'!$J$29)^(CJ$46-1))+AND(CJ$56&lt;'Summary&amp;Assumptions'!$J$31,CJ$47&gt;=$FQ325,CJ$47&lt;=$FR325)*(('Summary&amp;Assumptions'!$H$25*$C325)*(1+'Summary&amp;Assumptions'!$J$29)^(CJ$46-1))</f>
        <v>0</v>
      </c>
      <c r="CF325" s="588">
        <f>AND(CK$55&gt;0,SUM($E325:CE325)&lt;'Summary&amp;Assumptions'!$G$32*$B325,$D325&gt;='Summary&amp;Assumptions'!$D$17,CK$47&gt;=$D325,CK$47&lt;=EDATE($D325,'Summary&amp;Assumptions'!$G$32))*$B325+AND(CK$56&lt;'Summary&amp;Assumptions'!$J$31,CK$47&gt;=$FO325,CK$47&lt;=$FP325)*(('Summary&amp;Assumptions'!$H$25*$C325)*(1+'Summary&amp;Assumptions'!$J$29)^(CK$46-1))+AND(CK$56&lt;'Summary&amp;Assumptions'!$J$31,CK$47&gt;=$FQ325,CK$47&lt;=$FR325)*(('Summary&amp;Assumptions'!$H$25*$C325)*(1+'Summary&amp;Assumptions'!$J$29)^(CK$46-1))</f>
        <v>0</v>
      </c>
      <c r="CG325" s="588">
        <f>AND(CL$55&gt;0,SUM($E325:CF325)&lt;'Summary&amp;Assumptions'!$G$32*$B325,$D325&gt;='Summary&amp;Assumptions'!$D$17,CL$47&gt;=$D325,CL$47&lt;=EDATE($D325,'Summary&amp;Assumptions'!$G$32))*$B325+AND(CL$56&lt;'Summary&amp;Assumptions'!$J$31,CL$47&gt;=$FO325,CL$47&lt;=$FP325)*(('Summary&amp;Assumptions'!$H$25*$C325)*(1+'Summary&amp;Assumptions'!$J$29)^(CL$46-1))+AND(CL$56&lt;'Summary&amp;Assumptions'!$J$31,CL$47&gt;=$FQ325,CL$47&lt;=$FR325)*(('Summary&amp;Assumptions'!$H$25*$C325)*(1+'Summary&amp;Assumptions'!$J$29)^(CL$46-1))</f>
        <v>0</v>
      </c>
      <c r="CH325" s="588">
        <f>AND(CM$55&gt;0,SUM($E325:CG325)&lt;'Summary&amp;Assumptions'!$G$32*$B325,$D325&gt;='Summary&amp;Assumptions'!$D$17,CM$47&gt;=$D325,CM$47&lt;=EDATE($D325,'Summary&amp;Assumptions'!$G$32))*$B325+AND(CM$56&lt;'Summary&amp;Assumptions'!$J$31,CM$47&gt;=$FO325,CM$47&lt;=$FP325)*(('Summary&amp;Assumptions'!$H$25*$C325)*(1+'Summary&amp;Assumptions'!$J$29)^(CM$46-1))+AND(CM$56&lt;'Summary&amp;Assumptions'!$J$31,CM$47&gt;=$FQ325,CM$47&lt;=$FR325)*(('Summary&amp;Assumptions'!$H$25*$C325)*(1+'Summary&amp;Assumptions'!$J$29)^(CM$46-1))</f>
        <v>0</v>
      </c>
      <c r="CI325" s="588">
        <f>AND(CN$55&gt;0,SUM($E325:CH325)&lt;'Summary&amp;Assumptions'!$G$32*$B325,$D325&gt;='Summary&amp;Assumptions'!$D$17,CN$47&gt;=$D325,CN$47&lt;=EDATE($D325,'Summary&amp;Assumptions'!$G$32))*$B325+AND(CN$56&lt;'Summary&amp;Assumptions'!$J$31,CN$47&gt;=$FO325,CN$47&lt;=$FP325)*(('Summary&amp;Assumptions'!$H$25*$C325)*(1+'Summary&amp;Assumptions'!$J$29)^(CN$46-1))+AND(CN$56&lt;'Summary&amp;Assumptions'!$J$31,CN$47&gt;=$FQ325,CN$47&lt;=$FR325)*(('Summary&amp;Assumptions'!$H$25*$C325)*(1+'Summary&amp;Assumptions'!$J$29)^(CN$46-1))</f>
        <v>0</v>
      </c>
      <c r="CJ325" s="588">
        <f>AND(CO$55&gt;0,SUM($E325:CI325)&lt;'Summary&amp;Assumptions'!$G$32*$B325,$D325&gt;='Summary&amp;Assumptions'!$D$17,CO$47&gt;=$D325,CO$47&lt;=EDATE($D325,'Summary&amp;Assumptions'!$G$32))*$B325+AND(CO$56&lt;'Summary&amp;Assumptions'!$J$31,CO$47&gt;=$FO325,CO$47&lt;=$FP325)*(('Summary&amp;Assumptions'!$H$25*$C325)*(1+'Summary&amp;Assumptions'!$J$29)^(CO$46-1))+AND(CO$56&lt;'Summary&amp;Assumptions'!$J$31,CO$47&gt;=$FQ325,CO$47&lt;=$FR325)*(('Summary&amp;Assumptions'!$H$25*$C325)*(1+'Summary&amp;Assumptions'!$J$29)^(CO$46-1))</f>
        <v>0</v>
      </c>
      <c r="CK325" s="588">
        <f>AND(CP$55&gt;0,SUM($E325:CJ325)&lt;'Summary&amp;Assumptions'!$G$32*$B325,$D325&gt;='Summary&amp;Assumptions'!$D$17,CP$47&gt;=$D325,CP$47&lt;=EDATE($D325,'Summary&amp;Assumptions'!$G$32))*$B325+AND(CP$56&lt;'Summary&amp;Assumptions'!$J$31,CP$47&gt;=$FO325,CP$47&lt;=$FP325)*(('Summary&amp;Assumptions'!$H$25*$C325)*(1+'Summary&amp;Assumptions'!$J$29)^(CP$46-1))+AND(CP$56&lt;'Summary&amp;Assumptions'!$J$31,CP$47&gt;=$FQ325,CP$47&lt;=$FR325)*(('Summary&amp;Assumptions'!$H$25*$C325)*(1+'Summary&amp;Assumptions'!$J$29)^(CP$46-1))</f>
        <v>0</v>
      </c>
      <c r="CL325" s="588">
        <f>AND(CQ$55&gt;0,SUM($E325:CK325)&lt;'Summary&amp;Assumptions'!$G$32*$B325,$D325&gt;='Summary&amp;Assumptions'!$D$17,CQ$47&gt;=$D325,CQ$47&lt;=EDATE($D325,'Summary&amp;Assumptions'!$G$32))*$B325+AND(CQ$56&lt;'Summary&amp;Assumptions'!$J$31,CQ$47&gt;=$FO325,CQ$47&lt;=$FP325)*(('Summary&amp;Assumptions'!$H$25*$C325)*(1+'Summary&amp;Assumptions'!$J$29)^(CQ$46-1))+AND(CQ$56&lt;'Summary&amp;Assumptions'!$J$31,CQ$47&gt;=$FQ325,CQ$47&lt;=$FR325)*(('Summary&amp;Assumptions'!$H$25*$C325)*(1+'Summary&amp;Assumptions'!$J$29)^(CQ$46-1))</f>
        <v>0</v>
      </c>
      <c r="CM325" s="588">
        <f>AND(CR$55&gt;0,SUM($E325:CL325)&lt;'Summary&amp;Assumptions'!$G$32*$B325,$D325&gt;='Summary&amp;Assumptions'!$D$17,CR$47&gt;=$D325,CR$47&lt;=EDATE($D325,'Summary&amp;Assumptions'!$G$32))*$B325+AND(CR$56&lt;'Summary&amp;Assumptions'!$J$31,CR$47&gt;=$FO325,CR$47&lt;=$FP325)*(('Summary&amp;Assumptions'!$H$25*$C325)*(1+'Summary&amp;Assumptions'!$J$29)^(CR$46-1))+AND(CR$56&lt;'Summary&amp;Assumptions'!$J$31,CR$47&gt;=$FQ325,CR$47&lt;=$FR325)*(('Summary&amp;Assumptions'!$H$25*$C325)*(1+'Summary&amp;Assumptions'!$J$29)^(CR$46-1))</f>
        <v>0</v>
      </c>
      <c r="CN325" s="588">
        <f>AND(CS$55&gt;0,SUM($E325:CM325)&lt;'Summary&amp;Assumptions'!$G$32*$B325,$D325&gt;='Summary&amp;Assumptions'!$D$17,CS$47&gt;=$D325,CS$47&lt;=EDATE($D325,'Summary&amp;Assumptions'!$G$32))*$B325+AND(CS$56&lt;'Summary&amp;Assumptions'!$J$31,CS$47&gt;=$FO325,CS$47&lt;=$FP325)*(('Summary&amp;Assumptions'!$H$25*$C325)*(1+'Summary&amp;Assumptions'!$J$29)^(CS$46-1))+AND(CS$56&lt;'Summary&amp;Assumptions'!$J$31,CS$47&gt;=$FQ325,CS$47&lt;=$FR325)*(('Summary&amp;Assumptions'!$H$25*$C325)*(1+'Summary&amp;Assumptions'!$J$29)^(CS$46-1))</f>
        <v>0</v>
      </c>
      <c r="CO325" s="588">
        <f>AND(CT$55&gt;0,SUM($E325:CN325)&lt;'Summary&amp;Assumptions'!$G$32*$B325,$D325&gt;='Summary&amp;Assumptions'!$D$17,CT$47&gt;=$D325,CT$47&lt;=EDATE($D325,'Summary&amp;Assumptions'!$G$32))*$B325+AND(CT$56&lt;'Summary&amp;Assumptions'!$J$31,CT$47&gt;=$FO325,CT$47&lt;=$FP325)*(('Summary&amp;Assumptions'!$H$25*$C325)*(1+'Summary&amp;Assumptions'!$J$29)^(CT$46-1))+AND(CT$56&lt;'Summary&amp;Assumptions'!$J$31,CT$47&gt;=$FQ325,CT$47&lt;=$FR325)*(('Summary&amp;Assumptions'!$H$25*$C325)*(1+'Summary&amp;Assumptions'!$J$29)^(CT$46-1))</f>
        <v>0</v>
      </c>
      <c r="CP325" s="588">
        <f>AND(CU$55&gt;0,SUM($E325:CO325)&lt;'Summary&amp;Assumptions'!$G$32*$B325,$D325&gt;='Summary&amp;Assumptions'!$D$17,CU$47&gt;=$D325,CU$47&lt;=EDATE($D325,'Summary&amp;Assumptions'!$G$32))*$B325+AND(CU$56&lt;'Summary&amp;Assumptions'!$J$31,CU$47&gt;=$FO325,CU$47&lt;=$FP325)*(('Summary&amp;Assumptions'!$H$25*$C325)*(1+'Summary&amp;Assumptions'!$J$29)^(CU$46-1))+AND(CU$56&lt;'Summary&amp;Assumptions'!$J$31,CU$47&gt;=$FQ325,CU$47&lt;=$FR325)*(('Summary&amp;Assumptions'!$H$25*$C325)*(1+'Summary&amp;Assumptions'!$J$29)^(CU$46-1))</f>
        <v>0</v>
      </c>
      <c r="CQ325" s="588">
        <f>AND(CV$55&gt;0,SUM($E325:CP325)&lt;'Summary&amp;Assumptions'!$G$32*$B325,$D325&gt;='Summary&amp;Assumptions'!$D$17,CV$47&gt;=$D325,CV$47&lt;=EDATE($D325,'Summary&amp;Assumptions'!$G$32))*$B325+AND(CV$56&lt;'Summary&amp;Assumptions'!$J$31,CV$47&gt;=$FO325,CV$47&lt;=$FP325)*(('Summary&amp;Assumptions'!$H$25*$C325)*(1+'Summary&amp;Assumptions'!$J$29)^(CV$46-1))+AND(CV$56&lt;'Summary&amp;Assumptions'!$J$31,CV$47&gt;=$FQ325,CV$47&lt;=$FR325)*(('Summary&amp;Assumptions'!$H$25*$C325)*(1+'Summary&amp;Assumptions'!$J$29)^(CV$46-1))</f>
        <v>0</v>
      </c>
      <c r="CR325" s="588">
        <f>AND(CW$55&gt;0,SUM($E325:CQ325)&lt;'Summary&amp;Assumptions'!$G$32*$B325,$D325&gt;='Summary&amp;Assumptions'!$D$17,CW$47&gt;=$D325,CW$47&lt;=EDATE($D325,'Summary&amp;Assumptions'!$G$32))*$B325+AND(CW$56&lt;'Summary&amp;Assumptions'!$J$31,CW$47&gt;=$FO325,CW$47&lt;=$FP325)*(('Summary&amp;Assumptions'!$H$25*$C325)*(1+'Summary&amp;Assumptions'!$J$29)^(CW$46-1))+AND(CW$56&lt;'Summary&amp;Assumptions'!$J$31,CW$47&gt;=$FQ325,CW$47&lt;=$FR325)*(('Summary&amp;Assumptions'!$H$25*$C325)*(1+'Summary&amp;Assumptions'!$J$29)^(CW$46-1))</f>
        <v>0</v>
      </c>
      <c r="CS325" s="588">
        <f>AND(CX$55&gt;0,SUM($E325:CR325)&lt;'Summary&amp;Assumptions'!$G$32*$B325,$D325&gt;='Summary&amp;Assumptions'!$D$17,CX$47&gt;=$D325,CX$47&lt;=EDATE($D325,'Summary&amp;Assumptions'!$G$32))*$B325+AND(CX$56&lt;'Summary&amp;Assumptions'!$J$31,CX$47&gt;=$FO325,CX$47&lt;=$FP325)*(('Summary&amp;Assumptions'!$H$25*$C325)*(1+'Summary&amp;Assumptions'!$J$29)^(CX$46-1))+AND(CX$56&lt;'Summary&amp;Assumptions'!$J$31,CX$47&gt;=$FQ325,CX$47&lt;=$FR325)*(('Summary&amp;Assumptions'!$H$25*$C325)*(1+'Summary&amp;Assumptions'!$J$29)^(CX$46-1))</f>
        <v>0</v>
      </c>
      <c r="CT325" s="588">
        <f>AND(CY$55&gt;0,SUM($E325:CS325)&lt;'Summary&amp;Assumptions'!$G$32*$B325,$D325&gt;='Summary&amp;Assumptions'!$D$17,CY$47&gt;=$D325,CY$47&lt;=EDATE($D325,'Summary&amp;Assumptions'!$G$32))*$B325+AND(CY$56&lt;'Summary&amp;Assumptions'!$J$31,CY$47&gt;=$FO325,CY$47&lt;=$FP325)*(('Summary&amp;Assumptions'!$H$25*$C325)*(1+'Summary&amp;Assumptions'!$J$29)^(CY$46-1))+AND(CY$56&lt;'Summary&amp;Assumptions'!$J$31,CY$47&gt;=$FQ325,CY$47&lt;=$FR325)*(('Summary&amp;Assumptions'!$H$25*$C325)*(1+'Summary&amp;Assumptions'!$J$29)^(CY$46-1))</f>
        <v>0</v>
      </c>
      <c r="CU325" s="588">
        <f>AND(CZ$55&gt;0,SUM($E325:CT325)&lt;'Summary&amp;Assumptions'!$G$32*$B325,$D325&gt;='Summary&amp;Assumptions'!$D$17,CZ$47&gt;=$D325,CZ$47&lt;=EDATE($D325,'Summary&amp;Assumptions'!$G$32))*$B325+AND(CZ$56&lt;'Summary&amp;Assumptions'!$J$31,CZ$47&gt;=$FO325,CZ$47&lt;=$FP325)*(('Summary&amp;Assumptions'!$H$25*$C325)*(1+'Summary&amp;Assumptions'!$J$29)^(CZ$46-1))+AND(CZ$56&lt;'Summary&amp;Assumptions'!$J$31,CZ$47&gt;=$FQ325,CZ$47&lt;=$FR325)*(('Summary&amp;Assumptions'!$H$25*$C325)*(1+'Summary&amp;Assumptions'!$J$29)^(CZ$46-1))</f>
        <v>0</v>
      </c>
      <c r="CV325" s="588">
        <f>AND(DA$55&gt;0,SUM($E325:CU325)&lt;'Summary&amp;Assumptions'!$G$32*$B325,$D325&gt;='Summary&amp;Assumptions'!$D$17,DA$47&gt;=$D325,DA$47&lt;=EDATE($D325,'Summary&amp;Assumptions'!$G$32))*$B325+AND(DA$56&lt;'Summary&amp;Assumptions'!$J$31,DA$47&gt;=$FO325,DA$47&lt;=$FP325)*(('Summary&amp;Assumptions'!$H$25*$C325)*(1+'Summary&amp;Assumptions'!$J$29)^(DA$46-1))+AND(DA$56&lt;'Summary&amp;Assumptions'!$J$31,DA$47&gt;=$FQ325,DA$47&lt;=$FR325)*(('Summary&amp;Assumptions'!$H$25*$C325)*(1+'Summary&amp;Assumptions'!$J$29)^(DA$46-1))</f>
        <v>0</v>
      </c>
      <c r="CW325" s="588">
        <f>AND(DB$55&gt;0,SUM($E325:CV325)&lt;'Summary&amp;Assumptions'!$G$32*$B325,$D325&gt;='Summary&amp;Assumptions'!$D$17,DB$47&gt;=$D325,DB$47&lt;=EDATE($D325,'Summary&amp;Assumptions'!$G$32))*$B325+AND(DB$56&lt;'Summary&amp;Assumptions'!$J$31,DB$47&gt;=$FO325,DB$47&lt;=$FP325)*(('Summary&amp;Assumptions'!$H$25*$C325)*(1+'Summary&amp;Assumptions'!$J$29)^(DB$46-1))+AND(DB$56&lt;'Summary&amp;Assumptions'!$J$31,DB$47&gt;=$FQ325,DB$47&lt;=$FR325)*(('Summary&amp;Assumptions'!$H$25*$C325)*(1+'Summary&amp;Assumptions'!$J$29)^(DB$46-1))</f>
        <v>0</v>
      </c>
      <c r="CX325" s="588">
        <f>AND(DC$55&gt;0,SUM($E325:CW325)&lt;'Summary&amp;Assumptions'!$G$32*$B325,$D325&gt;='Summary&amp;Assumptions'!$D$17,DC$47&gt;=$D325,DC$47&lt;=EDATE($D325,'Summary&amp;Assumptions'!$G$32))*$B325+AND(DC$56&lt;'Summary&amp;Assumptions'!$J$31,DC$47&gt;=$FO325,DC$47&lt;=$FP325)*(('Summary&amp;Assumptions'!$H$25*$C325)*(1+'Summary&amp;Assumptions'!$J$29)^(DC$46-1))+AND(DC$56&lt;'Summary&amp;Assumptions'!$J$31,DC$47&gt;=$FQ325,DC$47&lt;=$FR325)*(('Summary&amp;Assumptions'!$H$25*$C325)*(1+'Summary&amp;Assumptions'!$J$29)^(DC$46-1))</f>
        <v>0</v>
      </c>
      <c r="CY325" s="588">
        <f>AND(DD$55&gt;0,SUM($E325:CX325)&lt;'Summary&amp;Assumptions'!$G$32*$B325,$D325&gt;='Summary&amp;Assumptions'!$D$17,DD$47&gt;=$D325,DD$47&lt;=EDATE($D325,'Summary&amp;Assumptions'!$G$32))*$B325+AND(DD$56&lt;'Summary&amp;Assumptions'!$J$31,DD$47&gt;=$FO325,DD$47&lt;=$FP325)*(('Summary&amp;Assumptions'!$H$25*$C325)*(1+'Summary&amp;Assumptions'!$J$29)^(DD$46-1))+AND(DD$56&lt;'Summary&amp;Assumptions'!$J$31,DD$47&gt;=$FQ325,DD$47&lt;=$FR325)*(('Summary&amp;Assumptions'!$H$25*$C325)*(1+'Summary&amp;Assumptions'!$J$29)^(DD$46-1))</f>
        <v>0</v>
      </c>
      <c r="CZ325" s="588">
        <f>AND(DE$55&gt;0,SUM($E325:CY325)&lt;'Summary&amp;Assumptions'!$G$32*$B325,$D325&gt;='Summary&amp;Assumptions'!$D$17,DE$47&gt;=$D325,DE$47&lt;=EDATE($D325,'Summary&amp;Assumptions'!$G$32))*$B325+AND(DE$56&lt;'Summary&amp;Assumptions'!$J$31,DE$47&gt;=$FO325,DE$47&lt;=$FP325)*(('Summary&amp;Assumptions'!$H$25*$C325)*(1+'Summary&amp;Assumptions'!$J$29)^(DE$46-1))+AND(DE$56&lt;'Summary&amp;Assumptions'!$J$31,DE$47&gt;=$FQ325,DE$47&lt;=$FR325)*(('Summary&amp;Assumptions'!$H$25*$C325)*(1+'Summary&amp;Assumptions'!$J$29)^(DE$46-1))</f>
        <v>0</v>
      </c>
      <c r="DA325" s="588">
        <f>AND(DF$55&gt;0,SUM($E325:CZ325)&lt;'Summary&amp;Assumptions'!$G$32*$B325,$D325&gt;='Summary&amp;Assumptions'!$D$17,DF$47&gt;=$D325,DF$47&lt;=EDATE($D325,'Summary&amp;Assumptions'!$G$32))*$B325+AND(DF$56&lt;'Summary&amp;Assumptions'!$J$31,DF$47&gt;=$FO325,DF$47&lt;=$FP325)*(('Summary&amp;Assumptions'!$H$25*$C325)*(1+'Summary&amp;Assumptions'!$J$29)^(DF$46-1))+AND(DF$56&lt;'Summary&amp;Assumptions'!$J$31,DF$47&gt;=$FQ325,DF$47&lt;=$FR325)*(('Summary&amp;Assumptions'!$H$25*$C325)*(1+'Summary&amp;Assumptions'!$J$29)^(DF$46-1))</f>
        <v>0</v>
      </c>
      <c r="DB325" s="588">
        <f>AND(DG$55&gt;0,SUM($E325:DA325)&lt;'Summary&amp;Assumptions'!$G$32*$B325,$D325&gt;='Summary&amp;Assumptions'!$D$17,DG$47&gt;=$D325,DG$47&lt;=EDATE($D325,'Summary&amp;Assumptions'!$G$32))*$B325+AND(DG$56&lt;'Summary&amp;Assumptions'!$J$31,DG$47&gt;=$FO325,DG$47&lt;=$FP325)*(('Summary&amp;Assumptions'!$H$25*$C325)*(1+'Summary&amp;Assumptions'!$J$29)^(DG$46-1))+AND(DG$56&lt;'Summary&amp;Assumptions'!$J$31,DG$47&gt;=$FQ325,DG$47&lt;=$FR325)*(('Summary&amp;Assumptions'!$H$25*$C325)*(1+'Summary&amp;Assumptions'!$J$29)^(DG$46-1))</f>
        <v>0</v>
      </c>
      <c r="DC325" s="588">
        <f>AND(DH$55&gt;0,SUM($E325:DB325)&lt;'Summary&amp;Assumptions'!$G$32*$B325,$D325&gt;='Summary&amp;Assumptions'!$D$17,DH$47&gt;=$D325,DH$47&lt;=EDATE($D325,'Summary&amp;Assumptions'!$G$32))*$B325+AND(DH$56&lt;'Summary&amp;Assumptions'!$J$31,DH$47&gt;=$FO325,DH$47&lt;=$FP325)*(('Summary&amp;Assumptions'!$H$25*$C325)*(1+'Summary&amp;Assumptions'!$J$29)^(DH$46-1))+AND(DH$56&lt;'Summary&amp;Assumptions'!$J$31,DH$47&gt;=$FQ325,DH$47&lt;=$FR325)*(('Summary&amp;Assumptions'!$H$25*$C325)*(1+'Summary&amp;Assumptions'!$J$29)^(DH$46-1))</f>
        <v>0</v>
      </c>
      <c r="DD325" s="588">
        <f>AND(DI$55&gt;0,SUM($E325:DC325)&lt;'Summary&amp;Assumptions'!$G$32*$B325,$D325&gt;='Summary&amp;Assumptions'!$D$17,DI$47&gt;=$D325,DI$47&lt;=EDATE($D325,'Summary&amp;Assumptions'!$G$32))*$B325+AND(DI$56&lt;'Summary&amp;Assumptions'!$J$31,DI$47&gt;=$FO325,DI$47&lt;=$FP325)*(('Summary&amp;Assumptions'!$H$25*$C325)*(1+'Summary&amp;Assumptions'!$J$29)^(DI$46-1))+AND(DI$56&lt;'Summary&amp;Assumptions'!$J$31,DI$47&gt;=$FQ325,DI$47&lt;=$FR325)*(('Summary&amp;Assumptions'!$H$25*$C325)*(1+'Summary&amp;Assumptions'!$J$29)^(DI$46-1))</f>
        <v>0</v>
      </c>
      <c r="DE325" s="588">
        <f>AND(DJ$55&gt;0,SUM($E325:DD325)&lt;'Summary&amp;Assumptions'!$G$32*$B325,$D325&gt;='Summary&amp;Assumptions'!$D$17,DJ$47&gt;=$D325,DJ$47&lt;=EDATE($D325,'Summary&amp;Assumptions'!$G$32))*$B325+AND(DJ$56&lt;'Summary&amp;Assumptions'!$J$31,DJ$47&gt;=$FO325,DJ$47&lt;=$FP325)*(('Summary&amp;Assumptions'!$H$25*$C325)*(1+'Summary&amp;Assumptions'!$J$29)^(DJ$46-1))+AND(DJ$56&lt;'Summary&amp;Assumptions'!$J$31,DJ$47&gt;=$FQ325,DJ$47&lt;=$FR325)*(('Summary&amp;Assumptions'!$H$25*$C325)*(1+'Summary&amp;Assumptions'!$J$29)^(DJ$46-1))</f>
        <v>0</v>
      </c>
      <c r="DF325" s="588">
        <f>AND(DK$55&gt;0,SUM($E325:DE325)&lt;'Summary&amp;Assumptions'!$G$32*$B325,$D325&gt;='Summary&amp;Assumptions'!$D$17,DK$47&gt;=$D325,DK$47&lt;=EDATE($D325,'Summary&amp;Assumptions'!$G$32))*$B325+AND(DK$56&lt;'Summary&amp;Assumptions'!$J$31,DK$47&gt;=$FO325,DK$47&lt;=$FP325)*(('Summary&amp;Assumptions'!$H$25*$C325)*(1+'Summary&amp;Assumptions'!$J$29)^(DK$46-1))+AND(DK$56&lt;'Summary&amp;Assumptions'!$J$31,DK$47&gt;=$FQ325,DK$47&lt;=$FR325)*(('Summary&amp;Assumptions'!$H$25*$C325)*(1+'Summary&amp;Assumptions'!$J$29)^(DK$46-1))</f>
        <v>0</v>
      </c>
      <c r="DG325" s="588">
        <f>AND(DL$55&gt;0,SUM($E325:DF325)&lt;'Summary&amp;Assumptions'!$G$32*$B325,$D325&gt;='Summary&amp;Assumptions'!$D$17,DL$47&gt;=$D325,DL$47&lt;=EDATE($D325,'Summary&amp;Assumptions'!$G$32))*$B325+AND(DL$56&lt;'Summary&amp;Assumptions'!$J$31,DL$47&gt;=$FO325,DL$47&lt;=$FP325)*(('Summary&amp;Assumptions'!$H$25*$C325)*(1+'Summary&amp;Assumptions'!$J$29)^(DL$46-1))+AND(DL$56&lt;'Summary&amp;Assumptions'!$J$31,DL$47&gt;=$FQ325,DL$47&lt;=$FR325)*(('Summary&amp;Assumptions'!$H$25*$C325)*(1+'Summary&amp;Assumptions'!$J$29)^(DL$46-1))</f>
        <v>0</v>
      </c>
      <c r="DH325" s="588">
        <f>AND(DM$55&gt;0,SUM($E325:DG325)&lt;'Summary&amp;Assumptions'!$G$32*$B325,$D325&gt;='Summary&amp;Assumptions'!$D$17,DM$47&gt;=$D325,DM$47&lt;=EDATE($D325,'Summary&amp;Assumptions'!$G$32))*$B325+AND(DM$56&lt;'Summary&amp;Assumptions'!$J$31,DM$47&gt;=$FO325,DM$47&lt;=$FP325)*(('Summary&amp;Assumptions'!$H$25*$C325)*(1+'Summary&amp;Assumptions'!$J$29)^(DM$46-1))+AND(DM$56&lt;'Summary&amp;Assumptions'!$J$31,DM$47&gt;=$FQ325,DM$47&lt;=$FR325)*(('Summary&amp;Assumptions'!$H$25*$C325)*(1+'Summary&amp;Assumptions'!$J$29)^(DM$46-1))</f>
        <v>0</v>
      </c>
      <c r="DI325" s="588">
        <f>AND(DN$55&gt;0,SUM($E325:DH325)&lt;'Summary&amp;Assumptions'!$G$32*$B325,$D325&gt;='Summary&amp;Assumptions'!$D$17,DN$47&gt;=$D325,DN$47&lt;=EDATE($D325,'Summary&amp;Assumptions'!$G$32))*$B325+AND(DN$56&lt;'Summary&amp;Assumptions'!$J$31,DN$47&gt;=$FO325,DN$47&lt;=$FP325)*(('Summary&amp;Assumptions'!$H$25*$C325)*(1+'Summary&amp;Assumptions'!$J$29)^(DN$46-1))+AND(DN$56&lt;'Summary&amp;Assumptions'!$J$31,DN$47&gt;=$FQ325,DN$47&lt;=$FR325)*(('Summary&amp;Assumptions'!$H$25*$C325)*(1+'Summary&amp;Assumptions'!$J$29)^(DN$46-1))</f>
        <v>0</v>
      </c>
      <c r="DJ325" s="588">
        <f>AND(DO$55&gt;0,SUM($E325:DI325)&lt;'Summary&amp;Assumptions'!$G$32*$B325,$D325&gt;='Summary&amp;Assumptions'!$D$17,DO$47&gt;=$D325,DO$47&lt;=EDATE($D325,'Summary&amp;Assumptions'!$G$32))*$B325+AND(DO$56&lt;'Summary&amp;Assumptions'!$J$31,DO$47&gt;=$FO325,DO$47&lt;=$FP325)*(('Summary&amp;Assumptions'!$H$25*$C325)*(1+'Summary&amp;Assumptions'!$J$29)^(DO$46-1))+AND(DO$56&lt;'Summary&amp;Assumptions'!$J$31,DO$47&gt;=$FQ325,DO$47&lt;=$FR325)*(('Summary&amp;Assumptions'!$H$25*$C325)*(1+'Summary&amp;Assumptions'!$J$29)^(DO$46-1))</f>
        <v>0</v>
      </c>
      <c r="DK325" s="588">
        <f>AND(DP$55&gt;0,SUM($E325:DJ325)&lt;'Summary&amp;Assumptions'!$G$32*$B325,$D325&gt;='Summary&amp;Assumptions'!$D$17,DP$47&gt;=$D325,DP$47&lt;=EDATE($D325,'Summary&amp;Assumptions'!$G$32))*$B325+AND(DP$56&lt;'Summary&amp;Assumptions'!$J$31,DP$47&gt;=$FO325,DP$47&lt;=$FP325)*(('Summary&amp;Assumptions'!$H$25*$C325)*(1+'Summary&amp;Assumptions'!$J$29)^(DP$46-1))+AND(DP$56&lt;'Summary&amp;Assumptions'!$J$31,DP$47&gt;=$FQ325,DP$47&lt;=$FR325)*(('Summary&amp;Assumptions'!$H$25*$C325)*(1+'Summary&amp;Assumptions'!$J$29)^(DP$46-1))</f>
        <v>0</v>
      </c>
      <c r="DL325" s="588">
        <f>AND(DQ$55&gt;0,SUM($E325:DK325)&lt;'Summary&amp;Assumptions'!$G$32*$B325,$D325&gt;='Summary&amp;Assumptions'!$D$17,DQ$47&gt;=$D325,DQ$47&lt;=EDATE($D325,'Summary&amp;Assumptions'!$G$32))*$B325+AND(DQ$56&lt;'Summary&amp;Assumptions'!$J$31,DQ$47&gt;=$FO325,DQ$47&lt;=$FP325)*(('Summary&amp;Assumptions'!$H$25*$C325)*(1+'Summary&amp;Assumptions'!$J$29)^(DQ$46-1))+AND(DQ$56&lt;'Summary&amp;Assumptions'!$J$31,DQ$47&gt;=$FQ325,DQ$47&lt;=$FR325)*(('Summary&amp;Assumptions'!$H$25*$C325)*(1+'Summary&amp;Assumptions'!$J$29)^(DQ$46-1))</f>
        <v>0</v>
      </c>
      <c r="DM325" s="588">
        <f>AND(DR$55&gt;0,SUM($E325:DL325)&lt;'Summary&amp;Assumptions'!$G$32*$B325,$D325&gt;='Summary&amp;Assumptions'!$D$17,DR$47&gt;=$D325,DR$47&lt;=EDATE($D325,'Summary&amp;Assumptions'!$G$32))*$B325+AND(DR$56&lt;'Summary&amp;Assumptions'!$J$31,DR$47&gt;=$FO325,DR$47&lt;=$FP325)*(('Summary&amp;Assumptions'!$H$25*$C325)*(1+'Summary&amp;Assumptions'!$J$29)^(DR$46-1))+AND(DR$56&lt;'Summary&amp;Assumptions'!$J$31,DR$47&gt;=$FQ325,DR$47&lt;=$FR325)*(('Summary&amp;Assumptions'!$H$25*$C325)*(1+'Summary&amp;Assumptions'!$J$29)^(DR$46-1))</f>
        <v>0</v>
      </c>
      <c r="DN325" s="588">
        <f>AND(DS$55&gt;0,SUM($E325:DM325)&lt;'Summary&amp;Assumptions'!$G$32*$B325,$D325&gt;='Summary&amp;Assumptions'!$D$17,DS$47&gt;=$D325,DS$47&lt;=EDATE($D325,'Summary&amp;Assumptions'!$G$32))*$B325+AND(DS$56&lt;'Summary&amp;Assumptions'!$J$31,DS$47&gt;=$FO325,DS$47&lt;=$FP325)*(('Summary&amp;Assumptions'!$H$25*$C325)*(1+'Summary&amp;Assumptions'!$J$29)^(DS$46-1))+AND(DS$56&lt;'Summary&amp;Assumptions'!$J$31,DS$47&gt;=$FQ325,DS$47&lt;=$FR325)*(('Summary&amp;Assumptions'!$H$25*$C325)*(1+'Summary&amp;Assumptions'!$J$29)^(DS$46-1))</f>
        <v>0</v>
      </c>
      <c r="DO325" s="588">
        <f>AND(DT$55&gt;0,SUM($E325:DN325)&lt;'Summary&amp;Assumptions'!$G$32*$B325,$D325&gt;='Summary&amp;Assumptions'!$D$17,DT$47&gt;=$D325,DT$47&lt;=EDATE($D325,'Summary&amp;Assumptions'!$G$32))*$B325+AND(DT$56&lt;'Summary&amp;Assumptions'!$J$31,DT$47&gt;=$FO325,DT$47&lt;=$FP325)*(('Summary&amp;Assumptions'!$H$25*$C325)*(1+'Summary&amp;Assumptions'!$J$29)^(DT$46-1))+AND(DT$56&lt;'Summary&amp;Assumptions'!$J$31,DT$47&gt;=$FQ325,DT$47&lt;=$FR325)*(('Summary&amp;Assumptions'!$H$25*$C325)*(1+'Summary&amp;Assumptions'!$J$29)^(DT$46-1))</f>
        <v>0</v>
      </c>
      <c r="DP325" s="588">
        <f>AND(DU$55&gt;0,SUM($E325:DO325)&lt;'Summary&amp;Assumptions'!$G$32*$B325,$D325&gt;='Summary&amp;Assumptions'!$D$17,DU$47&gt;=$D325,DU$47&lt;=EDATE($D325,'Summary&amp;Assumptions'!$G$32))*$B325+AND(DU$56&lt;'Summary&amp;Assumptions'!$J$31,DU$47&gt;=$FO325,DU$47&lt;=$FP325)*(('Summary&amp;Assumptions'!$H$25*$C325)*(1+'Summary&amp;Assumptions'!$J$29)^(DU$46-1))+AND(DU$56&lt;'Summary&amp;Assumptions'!$J$31,DU$47&gt;=$FQ325,DU$47&lt;=$FR325)*(('Summary&amp;Assumptions'!$H$25*$C325)*(1+'Summary&amp;Assumptions'!$J$29)^(DU$46-1))</f>
        <v>0</v>
      </c>
      <c r="DQ325" s="588">
        <f>AND(DV$55&gt;0,SUM($E325:DP325)&lt;'Summary&amp;Assumptions'!$G$32*$B325,$D325&gt;='Summary&amp;Assumptions'!$D$17,DV$47&gt;=$D325,DV$47&lt;=EDATE($D325,'Summary&amp;Assumptions'!$G$32))*$B325+AND(DV$56&lt;'Summary&amp;Assumptions'!$J$31,DV$47&gt;=$FO325,DV$47&lt;=$FP325)*(('Summary&amp;Assumptions'!$H$25*$C325)*(1+'Summary&amp;Assumptions'!$J$29)^(DV$46-1))+AND(DV$56&lt;'Summary&amp;Assumptions'!$J$31,DV$47&gt;=$FQ325,DV$47&lt;=$FR325)*(('Summary&amp;Assumptions'!$H$25*$C325)*(1+'Summary&amp;Assumptions'!$J$29)^(DV$46-1))</f>
        <v>0</v>
      </c>
      <c r="DR325" s="588">
        <f>AND(DW$55&gt;0,SUM($E325:DQ325)&lt;'Summary&amp;Assumptions'!$G$32*$B325,$D325&gt;='Summary&amp;Assumptions'!$D$17,DW$47&gt;=$D325,DW$47&lt;=EDATE($D325,'Summary&amp;Assumptions'!$G$32))*$B325+AND(DW$56&lt;'Summary&amp;Assumptions'!$J$31,DW$47&gt;=$FO325,DW$47&lt;=$FP325)*(('Summary&amp;Assumptions'!$H$25*$C325)*(1+'Summary&amp;Assumptions'!$J$29)^(DW$46-1))+AND(DW$56&lt;'Summary&amp;Assumptions'!$J$31,DW$47&gt;=$FQ325,DW$47&lt;=$FR325)*(('Summary&amp;Assumptions'!$H$25*$C325)*(1+'Summary&amp;Assumptions'!$J$29)^(DW$46-1))</f>
        <v>0</v>
      </c>
      <c r="DS325" s="588">
        <f>AND(DX$55&gt;0,SUM($E325:DR325)&lt;'Summary&amp;Assumptions'!$G$32*$B325,$D325&gt;='Summary&amp;Assumptions'!$D$17,DX$47&gt;=$D325,DX$47&lt;=EDATE($D325,'Summary&amp;Assumptions'!$G$32))*$B325+AND(DX$56&lt;'Summary&amp;Assumptions'!$J$31,DX$47&gt;=$FO325,DX$47&lt;=$FP325)*(('Summary&amp;Assumptions'!$H$25*$C325)*(1+'Summary&amp;Assumptions'!$J$29)^(DX$46-1))+AND(DX$56&lt;'Summary&amp;Assumptions'!$J$31,DX$47&gt;=$FQ325,DX$47&lt;=$FR325)*(('Summary&amp;Assumptions'!$H$25*$C325)*(1+'Summary&amp;Assumptions'!$J$29)^(DX$46-1))</f>
        <v>0</v>
      </c>
      <c r="DT325" s="588">
        <f>AND(DY$55&gt;0,SUM($E325:DS325)&lt;'Summary&amp;Assumptions'!$G$32*$B325,$D325&gt;='Summary&amp;Assumptions'!$D$17,DY$47&gt;=$D325,DY$47&lt;=EDATE($D325,'Summary&amp;Assumptions'!$G$32))*$B325+AND(DY$56&lt;'Summary&amp;Assumptions'!$J$31,DY$47&gt;=$FO325,DY$47&lt;=$FP325)*(('Summary&amp;Assumptions'!$H$25*$C325)*(1+'Summary&amp;Assumptions'!$J$29)^(DY$46-1))+AND(DY$56&lt;'Summary&amp;Assumptions'!$J$31,DY$47&gt;=$FQ325,DY$47&lt;=$FR325)*(('Summary&amp;Assumptions'!$H$25*$C325)*(1+'Summary&amp;Assumptions'!$J$29)^(DY$46-1))</f>
        <v>0</v>
      </c>
      <c r="DU325" s="588">
        <f>AND(DZ$55&gt;0,SUM($E325:DT325)&lt;'Summary&amp;Assumptions'!$G$32*$B325,$D325&gt;='Summary&amp;Assumptions'!$D$17,DZ$47&gt;=$D325,DZ$47&lt;=EDATE($D325,'Summary&amp;Assumptions'!$G$32))*$B325+AND(DZ$56&lt;'Summary&amp;Assumptions'!$J$31,DZ$47&gt;=$FO325,DZ$47&lt;=$FP325)*(('Summary&amp;Assumptions'!$H$25*$C325)*(1+'Summary&amp;Assumptions'!$J$29)^(DZ$46-1))+AND(DZ$56&lt;'Summary&amp;Assumptions'!$J$31,DZ$47&gt;=$FQ325,DZ$47&lt;=$FR325)*(('Summary&amp;Assumptions'!$H$25*$C325)*(1+'Summary&amp;Assumptions'!$J$29)^(DZ$46-1))</f>
        <v>0</v>
      </c>
      <c r="DV325" s="588">
        <f>AND(EA$55&gt;0,SUM($E325:DU325)&lt;'Summary&amp;Assumptions'!$G$32*$B325,$D325&gt;='Summary&amp;Assumptions'!$D$17,EA$47&gt;=$D325,EA$47&lt;=EDATE($D325,'Summary&amp;Assumptions'!$G$32))*$B325+AND(EA$56&lt;'Summary&amp;Assumptions'!$J$31,EA$47&gt;=$FO325,EA$47&lt;=$FP325)*(('Summary&amp;Assumptions'!$H$25*$C325)*(1+'Summary&amp;Assumptions'!$J$29)^(EA$46-1))+AND(EA$56&lt;'Summary&amp;Assumptions'!$J$31,EA$47&gt;=$FQ325,EA$47&lt;=$FR325)*(('Summary&amp;Assumptions'!$H$25*$C325)*(1+'Summary&amp;Assumptions'!$J$29)^(EA$46-1))</f>
        <v>0</v>
      </c>
      <c r="DW325" s="588">
        <f>AND(EB$55&gt;0,SUM($E325:DV325)&lt;'Summary&amp;Assumptions'!$G$32*$B325,$D325&gt;='Summary&amp;Assumptions'!$D$17,EB$47&gt;=$D325,EB$47&lt;=EDATE($D325,'Summary&amp;Assumptions'!$G$32))*$B325+AND(EB$56&lt;'Summary&amp;Assumptions'!$J$31,EB$47&gt;=$FO325,EB$47&lt;=$FP325)*(('Summary&amp;Assumptions'!$H$25*$C325)*(1+'Summary&amp;Assumptions'!$J$29)^(EB$46-1))+AND(EB$56&lt;'Summary&amp;Assumptions'!$J$31,EB$47&gt;=$FQ325,EB$47&lt;=$FR325)*(('Summary&amp;Assumptions'!$H$25*$C325)*(1+'Summary&amp;Assumptions'!$J$29)^(EB$46-1))</f>
        <v>0</v>
      </c>
      <c r="DX325" s="588">
        <f>AND(EC$55&gt;0,SUM($E325:DW325)&lt;'Summary&amp;Assumptions'!$G$32*$B325,$D325&gt;='Summary&amp;Assumptions'!$D$17,EC$47&gt;=$D325,EC$47&lt;=EDATE($D325,'Summary&amp;Assumptions'!$G$32))*$B325+AND(EC$56&lt;'Summary&amp;Assumptions'!$J$31,EC$47&gt;=$FO325,EC$47&lt;=$FP325)*(('Summary&amp;Assumptions'!$H$25*$C325)*(1+'Summary&amp;Assumptions'!$J$29)^(EC$46-1))+AND(EC$56&lt;'Summary&amp;Assumptions'!$J$31,EC$47&gt;=$FQ325,EC$47&lt;=$FR325)*(('Summary&amp;Assumptions'!$H$25*$C325)*(1+'Summary&amp;Assumptions'!$J$29)^(EC$46-1))</f>
        <v>0</v>
      </c>
      <c r="DY325" s="588">
        <f>AND(ED$55&gt;0,SUM($E325:DX325)&lt;'Summary&amp;Assumptions'!$G$32*$B325,$D325&gt;='Summary&amp;Assumptions'!$D$17,ED$47&gt;=$D325,ED$47&lt;=EDATE($D325,'Summary&amp;Assumptions'!$G$32))*$B325+AND(ED$56&lt;'Summary&amp;Assumptions'!$J$31,ED$47&gt;=$FO325,ED$47&lt;=$FP325)*(('Summary&amp;Assumptions'!$H$25*$C325)*(1+'Summary&amp;Assumptions'!$J$29)^(ED$46-1))+AND(ED$56&lt;'Summary&amp;Assumptions'!$J$31,ED$47&gt;=$FQ325,ED$47&lt;=$FR325)*(('Summary&amp;Assumptions'!$H$25*$C325)*(1+'Summary&amp;Assumptions'!$J$29)^(ED$46-1))</f>
        <v>0</v>
      </c>
      <c r="DZ325" s="588">
        <f>AND(EE$55&gt;0,SUM($E325:DY325)&lt;'Summary&amp;Assumptions'!$G$32*$B325,$D325&gt;='Summary&amp;Assumptions'!$D$17,EE$47&gt;=$D325,EE$47&lt;=EDATE($D325,'Summary&amp;Assumptions'!$G$32))*$B325+AND(EE$56&lt;'Summary&amp;Assumptions'!$J$31,EE$47&gt;=$FO325,EE$47&lt;=$FP325)*(('Summary&amp;Assumptions'!$H$25*$C325)*(1+'Summary&amp;Assumptions'!$J$29)^(EE$46-1))+AND(EE$56&lt;'Summary&amp;Assumptions'!$J$31,EE$47&gt;=$FQ325,EE$47&lt;=$FR325)*(('Summary&amp;Assumptions'!$H$25*$C325)*(1+'Summary&amp;Assumptions'!$J$29)^(EE$46-1))</f>
        <v>0</v>
      </c>
      <c r="EA325" s="588">
        <f>AND(EF$55&gt;0,SUM($E325:DZ325)&lt;'Summary&amp;Assumptions'!$G$32*$B325,$D325&gt;='Summary&amp;Assumptions'!$D$17,EF$47&gt;=$D325,EF$47&lt;=EDATE($D325,'Summary&amp;Assumptions'!$G$32))*$B325+AND(EF$56&lt;'Summary&amp;Assumptions'!$J$31,EF$47&gt;=$FO325,EF$47&lt;=$FP325)*(('Summary&amp;Assumptions'!$H$25*$C325)*(1+'Summary&amp;Assumptions'!$J$29)^(EF$46-1))+AND(EF$56&lt;'Summary&amp;Assumptions'!$J$31,EF$47&gt;=$FQ325,EF$47&lt;=$FR325)*(('Summary&amp;Assumptions'!$H$25*$C325)*(1+'Summary&amp;Assumptions'!$J$29)^(EF$46-1))</f>
        <v>0</v>
      </c>
      <c r="EB325" s="588">
        <f>AND(EG$55&gt;0,SUM($E325:EA325)&lt;'Summary&amp;Assumptions'!$G$32*$B325,$D325&gt;='Summary&amp;Assumptions'!$D$17,EG$47&gt;=$D325,EG$47&lt;=EDATE($D325,'Summary&amp;Assumptions'!$G$32))*$B325+AND(EG$56&lt;'Summary&amp;Assumptions'!$J$31,EG$47&gt;=$FO325,EG$47&lt;=$FP325)*(('Summary&amp;Assumptions'!$H$25*$C325)*(1+'Summary&amp;Assumptions'!$J$29)^(EG$46-1))+AND(EG$56&lt;'Summary&amp;Assumptions'!$J$31,EG$47&gt;=$FQ325,EG$47&lt;=$FR325)*(('Summary&amp;Assumptions'!$H$25*$C325)*(1+'Summary&amp;Assumptions'!$J$29)^(EG$46-1))</f>
        <v>0</v>
      </c>
      <c r="EC325" s="588">
        <f>AND(EH$55&gt;0,SUM($E325:EB325)&lt;'Summary&amp;Assumptions'!$G$32*$B325,$D325&gt;='Summary&amp;Assumptions'!$D$17,EH$47&gt;=$D325,EH$47&lt;=EDATE($D325,'Summary&amp;Assumptions'!$G$32))*$B325+AND(EH$56&lt;'Summary&amp;Assumptions'!$J$31,EH$47&gt;=$FO325,EH$47&lt;=$FP325)*(('Summary&amp;Assumptions'!$H$25*$C325)*(1+'Summary&amp;Assumptions'!$J$29)^(EH$46-1))+AND(EH$56&lt;'Summary&amp;Assumptions'!$J$31,EH$47&gt;=$FQ325,EH$47&lt;=$FR325)*(('Summary&amp;Assumptions'!$H$25*$C325)*(1+'Summary&amp;Assumptions'!$J$29)^(EH$46-1))</f>
        <v>0</v>
      </c>
      <c r="ED325" s="588">
        <f>AND(EI$55&gt;0,SUM($E325:EC325)&lt;'Summary&amp;Assumptions'!$G$32*$B325,$D325&gt;='Summary&amp;Assumptions'!$D$17,EI$47&gt;=$D325,EI$47&lt;=EDATE($D325,'Summary&amp;Assumptions'!$G$32))*$B325+AND(EI$56&lt;'Summary&amp;Assumptions'!$J$31,EI$47&gt;=$FO325,EI$47&lt;=$FP325)*(('Summary&amp;Assumptions'!$H$25*$C325)*(1+'Summary&amp;Assumptions'!$J$29)^(EI$46-1))+AND(EI$56&lt;'Summary&amp;Assumptions'!$J$31,EI$47&gt;=$FQ325,EI$47&lt;=$FR325)*(('Summary&amp;Assumptions'!$H$25*$C325)*(1+'Summary&amp;Assumptions'!$J$29)^(EI$46-1))</f>
        <v>0</v>
      </c>
      <c r="EE325" s="588">
        <f>AND(EJ$55&gt;0,SUM($E325:ED325)&lt;'Summary&amp;Assumptions'!$G$32*$B325,$D325&gt;='Summary&amp;Assumptions'!$D$17,EJ$47&gt;=$D325,EJ$47&lt;=EDATE($D325,'Summary&amp;Assumptions'!$G$32))*$B325+AND(EJ$56&lt;'Summary&amp;Assumptions'!$J$31,EJ$47&gt;=$FO325,EJ$47&lt;=$FP325)*(('Summary&amp;Assumptions'!$H$25*$C325)*(1+'Summary&amp;Assumptions'!$J$29)^(EJ$46-1))+AND(EJ$56&lt;'Summary&amp;Assumptions'!$J$31,EJ$47&gt;=$FQ325,EJ$47&lt;=$FR325)*(('Summary&amp;Assumptions'!$H$25*$C325)*(1+'Summary&amp;Assumptions'!$J$29)^(EJ$46-1))</f>
        <v>0</v>
      </c>
      <c r="EF325" s="588">
        <f>AND(EK$55&gt;0,SUM($E325:EE325)&lt;'Summary&amp;Assumptions'!$G$32*$B325,$D325&gt;='Summary&amp;Assumptions'!$D$17,EK$47&gt;=$D325,EK$47&lt;=EDATE($D325,'Summary&amp;Assumptions'!$G$32))*$B325+AND(EK$56&lt;'Summary&amp;Assumptions'!$J$31,EK$47&gt;=$FO325,EK$47&lt;=$FP325)*(('Summary&amp;Assumptions'!$H$25*$C325)*(1+'Summary&amp;Assumptions'!$J$29)^(EK$46-1))+AND(EK$56&lt;'Summary&amp;Assumptions'!$J$31,EK$47&gt;=$FQ325,EK$47&lt;=$FR325)*(('Summary&amp;Assumptions'!$H$25*$C325)*(1+'Summary&amp;Assumptions'!$J$29)^(EK$46-1))</f>
        <v>0</v>
      </c>
      <c r="EG325" s="588">
        <f>AND(EL$55&gt;0,SUM($E325:EF325)&lt;'Summary&amp;Assumptions'!$G$32*$B325,$D325&gt;='Summary&amp;Assumptions'!$D$17,EL$47&gt;=$D325,EL$47&lt;=EDATE($D325,'Summary&amp;Assumptions'!$G$32))*$B325+AND(EL$56&lt;'Summary&amp;Assumptions'!$J$31,EL$47&gt;=$FO325,EL$47&lt;=$FP325)*(('Summary&amp;Assumptions'!$H$25*$C325)*(1+'Summary&amp;Assumptions'!$J$29)^(EL$46-1))+AND(EL$56&lt;'Summary&amp;Assumptions'!$J$31,EL$47&gt;=$FQ325,EL$47&lt;=$FR325)*(('Summary&amp;Assumptions'!$H$25*$C325)*(1+'Summary&amp;Assumptions'!$J$29)^(EL$46-1))</f>
        <v>0</v>
      </c>
      <c r="EH325" s="588">
        <f>AND(EM$55&gt;0,SUM($E325:EG325)&lt;'Summary&amp;Assumptions'!$G$32*$B325,$D325&gt;='Summary&amp;Assumptions'!$D$17,EM$47&gt;=$D325,EM$47&lt;=EDATE($D325,'Summary&amp;Assumptions'!$G$32))*$B325+AND(EM$56&lt;'Summary&amp;Assumptions'!$J$31,EM$47&gt;=$FO325,EM$47&lt;=$FP325)*(('Summary&amp;Assumptions'!$H$25*$C325)*(1+'Summary&amp;Assumptions'!$J$29)^(EM$46-1))+AND(EM$56&lt;'Summary&amp;Assumptions'!$J$31,EM$47&gt;=$FQ325,EM$47&lt;=$FR325)*(('Summary&amp;Assumptions'!$H$25*$C325)*(1+'Summary&amp;Assumptions'!$J$29)^(EM$46-1))</f>
        <v>0</v>
      </c>
      <c r="EI325" s="588">
        <f>AND(EN$55&gt;0,SUM($E325:EH325)&lt;'Summary&amp;Assumptions'!$G$32*$B325,$D325&gt;='Summary&amp;Assumptions'!$D$17,EN$47&gt;=$D325,EN$47&lt;=EDATE($D325,'Summary&amp;Assumptions'!$G$32))*$B325+AND(EN$56&lt;'Summary&amp;Assumptions'!$J$31,EN$47&gt;=$FO325,EN$47&lt;=$FP325)*(('Summary&amp;Assumptions'!$H$25*$C325)*(1+'Summary&amp;Assumptions'!$J$29)^(EN$46-1))+AND(EN$56&lt;'Summary&amp;Assumptions'!$J$31,EN$47&gt;=$FQ325,EN$47&lt;=$FR325)*(('Summary&amp;Assumptions'!$H$25*$C325)*(1+'Summary&amp;Assumptions'!$J$29)^(EN$46-1))</f>
        <v>0</v>
      </c>
      <c r="EJ325" s="588">
        <f>AND(EO$55&gt;0,SUM($E325:EI325)&lt;'Summary&amp;Assumptions'!$G$32*$B325,$D325&gt;='Summary&amp;Assumptions'!$D$17,EO$47&gt;=$D325,EO$47&lt;=EDATE($D325,'Summary&amp;Assumptions'!$G$32))*$B325+AND(EO$56&lt;'Summary&amp;Assumptions'!$J$31,EO$47&gt;=$FO325,EO$47&lt;=$FP325)*(('Summary&amp;Assumptions'!$H$25*$C325)*(1+'Summary&amp;Assumptions'!$J$29)^(EO$46-1))+AND(EO$56&lt;'Summary&amp;Assumptions'!$J$31,EO$47&gt;=$FQ325,EO$47&lt;=$FR325)*(('Summary&amp;Assumptions'!$H$25*$C325)*(1+'Summary&amp;Assumptions'!$J$29)^(EO$46-1))</f>
        <v>0</v>
      </c>
      <c r="EK325" s="588">
        <f>AND(EP$55&gt;0,SUM($E325:EJ325)&lt;'Summary&amp;Assumptions'!$G$32*$B325,$D325&gt;='Summary&amp;Assumptions'!$D$17,EP$47&gt;=$D325,EP$47&lt;=EDATE($D325,'Summary&amp;Assumptions'!$G$32))*$B325+AND(EP$56&lt;'Summary&amp;Assumptions'!$J$31,EP$47&gt;=$FO325,EP$47&lt;=$FP325)*(('Summary&amp;Assumptions'!$H$25*$C325)*(1+'Summary&amp;Assumptions'!$J$29)^(EP$46-1))+AND(EP$56&lt;'Summary&amp;Assumptions'!$J$31,EP$47&gt;=$FQ325,EP$47&lt;=$FR325)*(('Summary&amp;Assumptions'!$H$25*$C325)*(1+'Summary&amp;Assumptions'!$J$29)^(EP$46-1))</f>
        <v>0</v>
      </c>
      <c r="EL325" s="588">
        <f>AND(EQ$55&gt;0,SUM($E325:EK325)&lt;'Summary&amp;Assumptions'!$G$32*$B325,$D325&gt;='Summary&amp;Assumptions'!$D$17,EQ$47&gt;=$D325,EQ$47&lt;=EDATE($D325,'Summary&amp;Assumptions'!$G$32))*$B325+AND(EQ$56&lt;'Summary&amp;Assumptions'!$J$31,EQ$47&gt;=$FO325,EQ$47&lt;=$FP325)*(('Summary&amp;Assumptions'!$H$25*$C325)*(1+'Summary&amp;Assumptions'!$J$29)^(EQ$46-1))+AND(EQ$56&lt;'Summary&amp;Assumptions'!$J$31,EQ$47&gt;=$FQ325,EQ$47&lt;=$FR325)*(('Summary&amp;Assumptions'!$H$25*$C325)*(1+'Summary&amp;Assumptions'!$J$29)^(EQ$46-1))</f>
        <v>0</v>
      </c>
      <c r="EM325" s="588">
        <f>AND(ER$55&gt;0,SUM($E325:EL325)&lt;'Summary&amp;Assumptions'!$G$32*$B325,$D325&gt;='Summary&amp;Assumptions'!$D$17,ER$47&gt;=$D325,ER$47&lt;=EDATE($D325,'Summary&amp;Assumptions'!$G$32))*$B325+AND(ER$56&lt;'Summary&amp;Assumptions'!$J$31,ER$47&gt;=$FO325,ER$47&lt;=$FP325)*(('Summary&amp;Assumptions'!$H$25*$C325)*(1+'Summary&amp;Assumptions'!$J$29)^(ER$46-1))+AND(ER$56&lt;'Summary&amp;Assumptions'!$J$31,ER$47&gt;=$FQ325,ER$47&lt;=$FR325)*(('Summary&amp;Assumptions'!$H$25*$C325)*(1+'Summary&amp;Assumptions'!$J$29)^(ER$46-1))</f>
        <v>0</v>
      </c>
      <c r="EN325" s="588">
        <f>AND(ES$55&gt;0,SUM($E325:EM325)&lt;'Summary&amp;Assumptions'!$G$32*$B325,$D325&gt;='Summary&amp;Assumptions'!$D$17,ES$47&gt;=$D325,ES$47&lt;=EDATE($D325,'Summary&amp;Assumptions'!$G$32))*$B325+AND(ES$56&lt;'Summary&amp;Assumptions'!$J$31,ES$47&gt;=$FO325,ES$47&lt;=$FP325)*(('Summary&amp;Assumptions'!$H$25*$C325)*(1+'Summary&amp;Assumptions'!$J$29)^(ES$46-1))+AND(ES$56&lt;'Summary&amp;Assumptions'!$J$31,ES$47&gt;=$FQ325,ES$47&lt;=$FR325)*(('Summary&amp;Assumptions'!$H$25*$C325)*(1+'Summary&amp;Assumptions'!$J$29)^(ES$46-1))</f>
        <v>0</v>
      </c>
      <c r="EO325" s="588">
        <f>AND(ET$55&gt;0,SUM($E325:EN325)&lt;'Summary&amp;Assumptions'!$G$32*$B325,$D325&gt;='Summary&amp;Assumptions'!$D$17,ET$47&gt;=$D325,ET$47&lt;=EDATE($D325,'Summary&amp;Assumptions'!$G$32))*$B325+AND(ET$56&lt;'Summary&amp;Assumptions'!$J$31,ET$47&gt;=$FO325,ET$47&lt;=$FP325)*(('Summary&amp;Assumptions'!$H$25*$C325)*(1+'Summary&amp;Assumptions'!$J$29)^(ET$46-1))+AND(ET$56&lt;'Summary&amp;Assumptions'!$J$31,ET$47&gt;=$FQ325,ET$47&lt;=$FR325)*(('Summary&amp;Assumptions'!$H$25*$C325)*(1+'Summary&amp;Assumptions'!$J$29)^(ET$46-1))</f>
        <v>0</v>
      </c>
      <c r="EP325" s="588">
        <f>AND(EU$55&gt;0,SUM($E325:EO325)&lt;'Summary&amp;Assumptions'!$G$32*$B325,$D325&gt;='Summary&amp;Assumptions'!$D$17,EU$47&gt;=$D325,EU$47&lt;=EDATE($D325,'Summary&amp;Assumptions'!$G$32))*$B325+AND(EU$56&lt;'Summary&amp;Assumptions'!$J$31,EU$47&gt;=$FO325,EU$47&lt;=$FP325)*(('Summary&amp;Assumptions'!$H$25*$C325)*(1+'Summary&amp;Assumptions'!$J$29)^(EU$46-1))+AND(EU$56&lt;'Summary&amp;Assumptions'!$J$31,EU$47&gt;=$FQ325,EU$47&lt;=$FR325)*(('Summary&amp;Assumptions'!$H$25*$C325)*(1+'Summary&amp;Assumptions'!$J$29)^(EU$46-1))</f>
        <v>0</v>
      </c>
      <c r="EQ325" s="588">
        <f>AND(EV$55&gt;0,SUM($E325:EP325)&lt;'Summary&amp;Assumptions'!$G$32*$B325,$D325&gt;='Summary&amp;Assumptions'!$D$17,EV$47&gt;=$D325,EV$47&lt;=EDATE($D325,'Summary&amp;Assumptions'!$G$32))*$B325+AND(EV$56&lt;'Summary&amp;Assumptions'!$J$31,EV$47&gt;=$FO325,EV$47&lt;=$FP325)*(('Summary&amp;Assumptions'!$H$25*$C325)*(1+'Summary&amp;Assumptions'!$J$29)^(EV$46-1))+AND(EV$56&lt;'Summary&amp;Assumptions'!$J$31,EV$47&gt;=$FQ325,EV$47&lt;=$FR325)*(('Summary&amp;Assumptions'!$H$25*$C325)*(1+'Summary&amp;Assumptions'!$J$29)^(EV$46-1))</f>
        <v>0</v>
      </c>
      <c r="ER325" s="588">
        <f>AND(EW$55&gt;0,SUM($E325:EQ325)&lt;'Summary&amp;Assumptions'!$G$32*$B325,$D325&gt;='Summary&amp;Assumptions'!$D$17,EW$47&gt;=$D325,EW$47&lt;=EDATE($D325,'Summary&amp;Assumptions'!$G$32))*$B325+AND(EW$56&lt;'Summary&amp;Assumptions'!$J$31,EW$47&gt;=$FO325,EW$47&lt;=$FP325)*(('Summary&amp;Assumptions'!$H$25*$C325)*(1+'Summary&amp;Assumptions'!$J$29)^(EW$46-1))+AND(EW$56&lt;'Summary&amp;Assumptions'!$J$31,EW$47&gt;=$FQ325,EW$47&lt;=$FR325)*(('Summary&amp;Assumptions'!$H$25*$C325)*(1+'Summary&amp;Assumptions'!$J$29)^(EW$46-1))</f>
        <v>0</v>
      </c>
      <c r="ES325" s="588">
        <f>AND(EX$55&gt;0,SUM($E325:ER325)&lt;'Summary&amp;Assumptions'!$G$32*$B325,$D325&gt;='Summary&amp;Assumptions'!$D$17,EX$47&gt;=$D325,EX$47&lt;=EDATE($D325,'Summary&amp;Assumptions'!$G$32))*$B325+AND(EX$56&lt;'Summary&amp;Assumptions'!$J$31,EX$47&gt;=$FO325,EX$47&lt;=$FP325)*(('Summary&amp;Assumptions'!$H$25*$C325)*(1+'Summary&amp;Assumptions'!$J$29)^(EX$46-1))+AND(EX$56&lt;'Summary&amp;Assumptions'!$J$31,EX$47&gt;=$FQ325,EX$47&lt;=$FR325)*(('Summary&amp;Assumptions'!$H$25*$C325)*(1+'Summary&amp;Assumptions'!$J$29)^(EX$46-1))</f>
        <v>0</v>
      </c>
      <c r="ET325" s="588">
        <f>AND(EY$55&gt;0,SUM($E325:ES325)&lt;'Summary&amp;Assumptions'!$G$32*$B325,$D325&gt;='Summary&amp;Assumptions'!$D$17,EY$47&gt;=$D325,EY$47&lt;=EDATE($D325,'Summary&amp;Assumptions'!$G$32))*$B325+AND(EY$56&lt;'Summary&amp;Assumptions'!$J$31,EY$47&gt;=$FO325,EY$47&lt;=$FP325)*(('Summary&amp;Assumptions'!$H$25*$C325)*(1+'Summary&amp;Assumptions'!$J$29)^(EY$46-1))+AND(EY$56&lt;'Summary&amp;Assumptions'!$J$31,EY$47&gt;=$FQ325,EY$47&lt;=$FR325)*(('Summary&amp;Assumptions'!$H$25*$C325)*(1+'Summary&amp;Assumptions'!$J$29)^(EY$46-1))</f>
        <v>0</v>
      </c>
      <c r="EU325" s="588">
        <f>AND(EZ$55&gt;0,SUM($E325:ET325)&lt;'Summary&amp;Assumptions'!$G$32*$B325,$D325&gt;='Summary&amp;Assumptions'!$D$17,EZ$47&gt;=$D325,EZ$47&lt;=EDATE($D325,'Summary&amp;Assumptions'!$G$32))*$B325+AND(EZ$56&lt;'Summary&amp;Assumptions'!$J$31,EZ$47&gt;=$FO325,EZ$47&lt;=$FP325)*(('Summary&amp;Assumptions'!$H$25*$C325)*(1+'Summary&amp;Assumptions'!$J$29)^(EZ$46-1))+AND(EZ$56&lt;'Summary&amp;Assumptions'!$J$31,EZ$47&gt;=$FQ325,EZ$47&lt;=$FR325)*(('Summary&amp;Assumptions'!$H$25*$C325)*(1+'Summary&amp;Assumptions'!$J$29)^(EZ$46-1))</f>
        <v>0</v>
      </c>
      <c r="EV325" s="588">
        <f>AND(FA$55&gt;0,SUM($E325:EU325)&lt;'Summary&amp;Assumptions'!$G$32*$B325,$D325&gt;='Summary&amp;Assumptions'!$D$17,FA$47&gt;=$D325,FA$47&lt;=EDATE($D325,'Summary&amp;Assumptions'!$G$32))*$B325+AND(FA$56&lt;'Summary&amp;Assumptions'!$J$31,FA$47&gt;=$FO325,FA$47&lt;=$FP325)*(('Summary&amp;Assumptions'!$H$25*$C325)*(1+'Summary&amp;Assumptions'!$J$29)^(FA$46-1))+AND(FA$56&lt;'Summary&amp;Assumptions'!$J$31,FA$47&gt;=$FQ325,FA$47&lt;=$FR325)*(('Summary&amp;Assumptions'!$H$25*$C325)*(1+'Summary&amp;Assumptions'!$J$29)^(FA$46-1))</f>
        <v>0</v>
      </c>
      <c r="EW325" s="588">
        <f>AND(FB$55&gt;0,SUM($E325:EV325)&lt;'Summary&amp;Assumptions'!$G$32*$B325,$D325&gt;='Summary&amp;Assumptions'!$D$17,FB$47&gt;=$D325,FB$47&lt;=EDATE($D325,'Summary&amp;Assumptions'!$G$32))*$B325+AND(FB$56&lt;'Summary&amp;Assumptions'!$J$31,FB$47&gt;=$FO325,FB$47&lt;=$FP325)*(('Summary&amp;Assumptions'!$H$25*$C325)*(1+'Summary&amp;Assumptions'!$J$29)^(FB$46-1))+AND(FB$56&lt;'Summary&amp;Assumptions'!$J$31,FB$47&gt;=$FQ325,FB$47&lt;=$FR325)*(('Summary&amp;Assumptions'!$H$25*$C325)*(1+'Summary&amp;Assumptions'!$J$29)^(FB$46-1))</f>
        <v>0</v>
      </c>
      <c r="EX325" s="588">
        <f>AND(FC$55&gt;0,SUM($E325:EW325)&lt;'Summary&amp;Assumptions'!$G$32*$B325,$D325&gt;='Summary&amp;Assumptions'!$D$17,FC$47&gt;=$D325,FC$47&lt;=EDATE($D325,'Summary&amp;Assumptions'!$G$32))*$B325+AND(FC$56&lt;'Summary&amp;Assumptions'!$J$31,FC$47&gt;=$FO325,FC$47&lt;=$FP325)*(('Summary&amp;Assumptions'!$H$25*$C325)*(1+'Summary&amp;Assumptions'!$J$29)^(FC$46-1))+AND(FC$56&lt;'Summary&amp;Assumptions'!$J$31,FC$47&gt;=$FQ325,FC$47&lt;=$FR325)*(('Summary&amp;Assumptions'!$H$25*$C325)*(1+'Summary&amp;Assumptions'!$J$29)^(FC$46-1))</f>
        <v>0</v>
      </c>
      <c r="EY325" s="588">
        <f>AND(FD$55&gt;0,SUM($E325:EX325)&lt;'Summary&amp;Assumptions'!$G$32*$B325,$D325&gt;='Summary&amp;Assumptions'!$D$17,FD$47&gt;=$D325,FD$47&lt;=EDATE($D325,'Summary&amp;Assumptions'!$G$32))*$B325+AND(FD$56&lt;'Summary&amp;Assumptions'!$J$31,FD$47&gt;=$FO325,FD$47&lt;=$FP325)*(('Summary&amp;Assumptions'!$H$25*$C325)*(1+'Summary&amp;Assumptions'!$J$29)^(FD$46-1))+AND(FD$56&lt;'Summary&amp;Assumptions'!$J$31,FD$47&gt;=$FQ325,FD$47&lt;=$FR325)*(('Summary&amp;Assumptions'!$H$25*$C325)*(1+'Summary&amp;Assumptions'!$J$29)^(FD$46-1))</f>
        <v>0</v>
      </c>
      <c r="EZ325" s="588">
        <f>AND(FE$55&gt;0,SUM($E325:EY325)&lt;'Summary&amp;Assumptions'!$G$32*$B325,$D325&gt;='Summary&amp;Assumptions'!$D$17,FE$47&gt;=$D325,FE$47&lt;=EDATE($D325,'Summary&amp;Assumptions'!$G$32))*$B325+AND(FE$56&lt;'Summary&amp;Assumptions'!$J$31,FE$47&gt;=$FO325,FE$47&lt;=$FP325)*(('Summary&amp;Assumptions'!$H$25*$C325)*(1+'Summary&amp;Assumptions'!$J$29)^(FE$46-1))+AND(FE$56&lt;'Summary&amp;Assumptions'!$J$31,FE$47&gt;=$FQ325,FE$47&lt;=$FR325)*(('Summary&amp;Assumptions'!$H$25*$C325)*(1+'Summary&amp;Assumptions'!$J$29)^(FE$46-1))</f>
        <v>0</v>
      </c>
      <c r="FA325" s="588">
        <f>AND(FF$55&gt;0,SUM($E325:EZ325)&lt;'Summary&amp;Assumptions'!$G$32*$B325,$D325&gt;='Summary&amp;Assumptions'!$D$17,FF$47&gt;=$D325,FF$47&lt;=EDATE($D325,'Summary&amp;Assumptions'!$G$32))*$B325+AND(FF$56&lt;'Summary&amp;Assumptions'!$J$31,FF$47&gt;=$FO325,FF$47&lt;=$FP325)*(('Summary&amp;Assumptions'!$H$25*$C325)*(1+'Summary&amp;Assumptions'!$J$29)^(FF$46-1))+AND(FF$56&lt;'Summary&amp;Assumptions'!$J$31,FF$47&gt;=$FQ325,FF$47&lt;=$FR325)*(('Summary&amp;Assumptions'!$H$25*$C325)*(1+'Summary&amp;Assumptions'!$J$29)^(FF$46-1))</f>
        <v>0</v>
      </c>
      <c r="FB325" s="588">
        <f>AND(FG$55&gt;0,SUM($E325:FA325)&lt;'Summary&amp;Assumptions'!$G$32*$B325,$D325&gt;='Summary&amp;Assumptions'!$D$17,FG$47&gt;=$D325,FG$47&lt;=EDATE($D325,'Summary&amp;Assumptions'!$G$32))*$B325+AND(FG$56&lt;'Summary&amp;Assumptions'!$J$31,FG$47&gt;=$FO325,FG$47&lt;=$FP325)*(('Summary&amp;Assumptions'!$H$25*$C325)*(1+'Summary&amp;Assumptions'!$J$29)^(FG$46-1))+AND(FG$56&lt;'Summary&amp;Assumptions'!$J$31,FG$47&gt;=$FQ325,FG$47&lt;=$FR325)*(('Summary&amp;Assumptions'!$H$25*$C325)*(1+'Summary&amp;Assumptions'!$J$29)^(FG$46-1))</f>
        <v>0</v>
      </c>
      <c r="FC325" s="588">
        <f>AND(FH$55&gt;0,SUM($E325:FB325)&lt;'Summary&amp;Assumptions'!$G$32*$B325,$D325&gt;='Summary&amp;Assumptions'!$D$17,FH$47&gt;=$D325,FH$47&lt;=EDATE($D325,'Summary&amp;Assumptions'!$G$32))*$B325+AND(FH$56&lt;'Summary&amp;Assumptions'!$J$31,FH$47&gt;=$FO325,FH$47&lt;=$FP325)*(('Summary&amp;Assumptions'!$H$25*$C325)*(1+'Summary&amp;Assumptions'!$J$29)^(FH$46-1))+AND(FH$56&lt;'Summary&amp;Assumptions'!$J$31,FH$47&gt;=$FQ325,FH$47&lt;=$FR325)*(('Summary&amp;Assumptions'!$H$25*$C325)*(1+'Summary&amp;Assumptions'!$J$29)^(FH$46-1))</f>
        <v>0</v>
      </c>
      <c r="FD325" s="588">
        <f>AND(FI$55&gt;0,SUM($E325:FC325)&lt;'Summary&amp;Assumptions'!$G$32*$B325,$D325&gt;='Summary&amp;Assumptions'!$D$17,FI$47&gt;=$D325,FI$47&lt;=EDATE($D325,'Summary&amp;Assumptions'!$G$32))*$B325+AND(FI$56&lt;'Summary&amp;Assumptions'!$J$31,FI$47&gt;=$FO325,FI$47&lt;=$FP325)*(('Summary&amp;Assumptions'!$H$25*$C325)*(1+'Summary&amp;Assumptions'!$J$29)^(FI$46-1))+AND(FI$56&lt;'Summary&amp;Assumptions'!$J$31,FI$47&gt;=$FQ325,FI$47&lt;=$FR325)*(('Summary&amp;Assumptions'!$H$25*$C325)*(1+'Summary&amp;Assumptions'!$J$29)^(FI$46-1))</f>
        <v>0</v>
      </c>
      <c r="FE325" s="588">
        <f>AND(FJ$55&gt;0,SUM($E325:FD325)&lt;'Summary&amp;Assumptions'!$G$32*$B325,$D325&gt;='Summary&amp;Assumptions'!$D$17,FJ$47&gt;=$D325,FJ$47&lt;=EDATE($D325,'Summary&amp;Assumptions'!$G$32))*$B325+AND(FJ$56&lt;'Summary&amp;Assumptions'!$J$31,FJ$47&gt;=$FO325,FJ$47&lt;=$FP325)*(('Summary&amp;Assumptions'!$H$25*$C325)*(1+'Summary&amp;Assumptions'!$J$29)^(FJ$46-1))+AND(FJ$56&lt;'Summary&amp;Assumptions'!$J$31,FJ$47&gt;=$FQ325,FJ$47&lt;=$FR325)*(('Summary&amp;Assumptions'!$H$25*$C325)*(1+'Summary&amp;Assumptions'!$J$29)^(FJ$46-1))</f>
        <v>0</v>
      </c>
      <c r="FF325" s="588">
        <f>AND(FK$55&gt;0,SUM($E325:FE325)&lt;'Summary&amp;Assumptions'!$G$32*$B325,$D325&gt;='Summary&amp;Assumptions'!$D$17,FK$47&gt;=$D325,FK$47&lt;=EDATE($D325,'Summary&amp;Assumptions'!$G$32))*$B325+AND(FK$56&lt;'Summary&amp;Assumptions'!$J$31,FK$47&gt;=$FO325,FK$47&lt;=$FP325)*(('Summary&amp;Assumptions'!$H$25*$C325)*(1+'Summary&amp;Assumptions'!$J$29)^(FK$46-1))+AND(FK$56&lt;'Summary&amp;Assumptions'!$J$31,FK$47&gt;=$FQ325,FK$47&lt;=$FR325)*(('Summary&amp;Assumptions'!$H$25*$C325)*(1+'Summary&amp;Assumptions'!$J$29)^(FK$46-1))</f>
        <v>0</v>
      </c>
      <c r="FG325" s="588">
        <f>AND(FL$55&gt;0,SUM($E325:FF325)&lt;'Summary&amp;Assumptions'!$G$32*$B325,$D325&gt;='Summary&amp;Assumptions'!$D$17,FL$47&gt;=$D325,FL$47&lt;=EDATE($D325,'Summary&amp;Assumptions'!$G$32))*$B325+AND(FL$56&lt;'Summary&amp;Assumptions'!$J$31,FL$47&gt;=$FO325,FL$47&lt;=$FP325)*(('Summary&amp;Assumptions'!$H$25*$C325)*(1+'Summary&amp;Assumptions'!$J$29)^(FL$46-1))+AND(FL$56&lt;'Summary&amp;Assumptions'!$J$31,FL$47&gt;=$FQ325,FL$47&lt;=$FR325)*(('Summary&amp;Assumptions'!$H$25*$C325)*(1+'Summary&amp;Assumptions'!$J$29)^(FL$46-1))</f>
        <v>0</v>
      </c>
      <c r="FH325" s="588">
        <f>AND(FM$55&gt;0,SUM($E325:FG325)&lt;'Summary&amp;Assumptions'!$G$32*$B325,$D325&gt;='Summary&amp;Assumptions'!$D$17,FM$47&gt;=$D325,FM$47&lt;=EDATE($D325,'Summary&amp;Assumptions'!$G$32))*$B325+AND(FM$56&lt;'Summary&amp;Assumptions'!$J$31,FM$47&gt;=$FO325,FM$47&lt;=$FP325)*(('Summary&amp;Assumptions'!$H$25*$C325)*(1+'Summary&amp;Assumptions'!$J$29)^(FM$46-1))+AND(FM$56&lt;'Summary&amp;Assumptions'!$J$31,FM$47&gt;=$FQ325,FM$47&lt;=$FR325)*(('Summary&amp;Assumptions'!$H$25*$C325)*(1+'Summary&amp;Assumptions'!$J$29)^(FM$46-1))</f>
        <v>0</v>
      </c>
      <c r="FI325" s="588">
        <f>AND(FN$55&gt;0,SUM($E325:FH325)&lt;'Summary&amp;Assumptions'!$G$32*$B325,$D325&gt;='Summary&amp;Assumptions'!$D$17,FN$47&gt;=$D325,FN$47&lt;=EDATE($D325,'Summary&amp;Assumptions'!$G$32))*$B325+AND(FN$56&lt;'Summary&amp;Assumptions'!$J$31,FN$47&gt;=$FO325,FN$47&lt;=$FP325)*(('Summary&amp;Assumptions'!$H$25*$C325)*(1+'Summary&amp;Assumptions'!$J$29)^(FN$46-1))+AND(FN$56&lt;'Summary&amp;Assumptions'!$J$31,FN$47&gt;=$FQ325,FN$47&lt;=$FR325)*(('Summary&amp;Assumptions'!$H$25*$C325)*(1+'Summary&amp;Assumptions'!$J$29)^(FN$46-1))</f>
        <v>0</v>
      </c>
      <c r="FJ325" s="588">
        <f>AND(FO$55&gt;0,SUM($E325:FI325)&lt;'Summary&amp;Assumptions'!$G$32*$B325,$D325&gt;='Summary&amp;Assumptions'!$D$17,FO$47&gt;=$D325,FO$47&lt;=EDATE($D325,'Summary&amp;Assumptions'!$G$32))*$B325+AND(FO$56&lt;'Summary&amp;Assumptions'!$J$31,FO$47&gt;=$FO325,FO$47&lt;=$FP325)*(('Summary&amp;Assumptions'!$H$25*$C325)*(1+'Summary&amp;Assumptions'!$J$29)^(FO$46-1))+AND(FO$56&lt;'Summary&amp;Assumptions'!$J$31,FO$47&gt;=$FQ325,FO$47&lt;=$FR325)*(('Summary&amp;Assumptions'!$H$25*$C325)*(1+'Summary&amp;Assumptions'!$J$29)^(FO$46-1))</f>
        <v>0</v>
      </c>
      <c r="FK325" s="588">
        <f>AND(FP$55&gt;0,SUM($E325:FJ325)&lt;'Summary&amp;Assumptions'!$G$32*$B325,$D325&gt;='Summary&amp;Assumptions'!$D$17,FP$47&gt;=$D325,FP$47&lt;=EDATE($D325,'Summary&amp;Assumptions'!$G$32))*$B325+AND(FP$56&lt;'Summary&amp;Assumptions'!$J$31,FP$47&gt;=$FO325,FP$47&lt;=$FP325)*(('Summary&amp;Assumptions'!$H$25*$C325)*(1+'Summary&amp;Assumptions'!$J$29)^(FP$46-1))+AND(FP$56&lt;'Summary&amp;Assumptions'!$J$31,FP$47&gt;=$FQ325,FP$47&lt;=$FR325)*(('Summary&amp;Assumptions'!$H$25*$C325)*(1+'Summary&amp;Assumptions'!$J$29)^(FP$46-1))</f>
        <v>0</v>
      </c>
      <c r="FL325" s="588">
        <f>AND(FQ$55&gt;0,SUM($E325:FK325)&lt;'Summary&amp;Assumptions'!$G$32*$B325,$D325&gt;='Summary&amp;Assumptions'!$D$17,FQ$47&gt;=$D325,FQ$47&lt;=EDATE($D325,'Summary&amp;Assumptions'!$G$32))*$B325+AND(FQ$56&lt;'Summary&amp;Assumptions'!$J$31,FQ$47&gt;=$FO325,FQ$47&lt;=$FP325)*(('Summary&amp;Assumptions'!$H$25*$C325)*(1+'Summary&amp;Assumptions'!$J$29)^(FQ$46-1))+AND(FQ$56&lt;'Summary&amp;Assumptions'!$J$31,FQ$47&gt;=$FQ325,FQ$47&lt;=$FR325)*(('Summary&amp;Assumptions'!$H$25*$C325)*(1+'Summary&amp;Assumptions'!$J$29)^(FQ$46-1))</f>
        <v>0</v>
      </c>
      <c r="FO325" s="576">
        <f>EDATE(D325,'Summary&amp;Assumptions'!$G$34)</f>
        <v>50679</v>
      </c>
      <c r="FP325" s="576">
        <f>EDATE(FO325,'Summary&amp;Assumptions'!$G$33-1)</f>
        <v>50710</v>
      </c>
      <c r="FQ325" s="576">
        <f>EDATE(FO325,'Summary&amp;Assumptions'!$G$34)</f>
        <v>51044</v>
      </c>
      <c r="FR325" s="576">
        <f>EDATE(FQ325,'Summary&amp;Assumptions'!$G$33-1)</f>
        <v>51075</v>
      </c>
    </row>
    <row r="328" spans="2:174" hidden="1" x14ac:dyDescent="0.2">
      <c r="B328" s="193" t="s">
        <v>319</v>
      </c>
      <c r="G328" s="193">
        <f>AND(F56&lt;'Summary&amp;Assumptions'!$J$31,G56&gt;='Summary&amp;Assumptions'!$J$31)*1</f>
        <v>0</v>
      </c>
      <c r="H328" s="193">
        <f>AND(G56&lt;'Summary&amp;Assumptions'!$J$31,H56&gt;='Summary&amp;Assumptions'!$J$31)*1</f>
        <v>0</v>
      </c>
      <c r="I328" s="193">
        <f>AND(H56&lt;'Summary&amp;Assumptions'!$J$31,I56&gt;='Summary&amp;Assumptions'!$J$31)*1</f>
        <v>0</v>
      </c>
      <c r="J328" s="193">
        <f>AND(I56&lt;'Summary&amp;Assumptions'!$J$31,J56&gt;='Summary&amp;Assumptions'!$J$31)*1</f>
        <v>0</v>
      </c>
      <c r="K328" s="193">
        <f>AND(J56&lt;'Summary&amp;Assumptions'!$J$31,K56&gt;='Summary&amp;Assumptions'!$J$31)*1</f>
        <v>0</v>
      </c>
      <c r="L328" s="193">
        <f>AND(K56&lt;'Summary&amp;Assumptions'!$J$31,L56&gt;='Summary&amp;Assumptions'!$J$31)*1</f>
        <v>0</v>
      </c>
      <c r="M328" s="193">
        <f>AND(L56&lt;'Summary&amp;Assumptions'!$J$31,M56&gt;='Summary&amp;Assumptions'!$J$31)*1</f>
        <v>0</v>
      </c>
      <c r="N328" s="193">
        <f>AND(M56&lt;'Summary&amp;Assumptions'!$J$31,N56&gt;='Summary&amp;Assumptions'!$J$31)*1</f>
        <v>0</v>
      </c>
      <c r="O328" s="193">
        <f>AND(N56&lt;'Summary&amp;Assumptions'!$J$31,O56&gt;='Summary&amp;Assumptions'!$J$31)*1</f>
        <v>0</v>
      </c>
      <c r="P328" s="193">
        <f>AND(O56&lt;'Summary&amp;Assumptions'!$J$31,P56&gt;='Summary&amp;Assumptions'!$J$31)*1</f>
        <v>0</v>
      </c>
      <c r="Q328" s="193">
        <f>AND(P56&lt;'Summary&amp;Assumptions'!$J$31,Q56&gt;='Summary&amp;Assumptions'!$J$31)*1</f>
        <v>0</v>
      </c>
      <c r="R328" s="193">
        <f>AND(Q56&lt;'Summary&amp;Assumptions'!$J$31,R56&gt;='Summary&amp;Assumptions'!$J$31)*1</f>
        <v>0</v>
      </c>
      <c r="S328" s="193">
        <f>AND(R56&lt;'Summary&amp;Assumptions'!$J$31,S56&gt;='Summary&amp;Assumptions'!$J$31)*1</f>
        <v>0</v>
      </c>
      <c r="T328" s="193">
        <f>AND(S56&lt;'Summary&amp;Assumptions'!$J$31,T56&gt;='Summary&amp;Assumptions'!$J$31)*1</f>
        <v>0</v>
      </c>
      <c r="U328" s="193">
        <f>AND(T56&lt;'Summary&amp;Assumptions'!$J$31,U56&gt;='Summary&amp;Assumptions'!$J$31)*1</f>
        <v>0</v>
      </c>
      <c r="V328" s="193">
        <f>AND(U56&lt;'Summary&amp;Assumptions'!$J$31,V56&gt;='Summary&amp;Assumptions'!$J$31)*1</f>
        <v>0</v>
      </c>
      <c r="W328" s="193">
        <f>AND(V56&lt;'Summary&amp;Assumptions'!$J$31,W56&gt;='Summary&amp;Assumptions'!$J$31)*1</f>
        <v>0</v>
      </c>
      <c r="X328" s="193">
        <f>AND(W56&lt;'Summary&amp;Assumptions'!$J$31,X56&gt;='Summary&amp;Assumptions'!$J$31)*1</f>
        <v>0</v>
      </c>
      <c r="Y328" s="193">
        <f>AND(X56&lt;'Summary&amp;Assumptions'!$J$31,Y56&gt;='Summary&amp;Assumptions'!$J$31)*1</f>
        <v>0</v>
      </c>
      <c r="Z328" s="193">
        <f>AND(Y56&lt;'Summary&amp;Assumptions'!$J$31,Z56&gt;='Summary&amp;Assumptions'!$J$31)*1</f>
        <v>0</v>
      </c>
      <c r="AA328" s="193">
        <f>AND(Z56&lt;'Summary&amp;Assumptions'!$J$31,AA56&gt;='Summary&amp;Assumptions'!$J$31)*1</f>
        <v>1</v>
      </c>
      <c r="AB328" s="193">
        <f>AND(AA56&lt;'Summary&amp;Assumptions'!$J$31,AB56&gt;='Summary&amp;Assumptions'!$J$31)*1</f>
        <v>0</v>
      </c>
      <c r="AC328" s="193">
        <f>AND(AB56&lt;'Summary&amp;Assumptions'!$J$31,AC56&gt;='Summary&amp;Assumptions'!$J$31)*1</f>
        <v>0</v>
      </c>
      <c r="AD328" s="193">
        <f>AND(AC56&lt;'Summary&amp;Assumptions'!$J$31,AD56&gt;='Summary&amp;Assumptions'!$J$31)*1</f>
        <v>0</v>
      </c>
      <c r="AE328" s="193">
        <f>AND(AD56&lt;'Summary&amp;Assumptions'!$J$31,AE56&gt;='Summary&amp;Assumptions'!$J$31)*1</f>
        <v>0</v>
      </c>
      <c r="AF328" s="193">
        <f>AND(AE56&lt;'Summary&amp;Assumptions'!$J$31,AF56&gt;='Summary&amp;Assumptions'!$J$31)*1</f>
        <v>0</v>
      </c>
      <c r="AG328" s="193">
        <f>AND(AF56&lt;'Summary&amp;Assumptions'!$J$31,AG56&gt;='Summary&amp;Assumptions'!$J$31)*1</f>
        <v>0</v>
      </c>
      <c r="AH328" s="193">
        <f>AND(AG56&lt;'Summary&amp;Assumptions'!$J$31,AH56&gt;='Summary&amp;Assumptions'!$J$31)*1</f>
        <v>0</v>
      </c>
      <c r="AI328" s="193">
        <f>AND(AH56&lt;'Summary&amp;Assumptions'!$J$31,AI56&gt;='Summary&amp;Assumptions'!$J$31)*1</f>
        <v>0</v>
      </c>
      <c r="AJ328" s="193">
        <f>AND(AI56&lt;'Summary&amp;Assumptions'!$J$31,AJ56&gt;='Summary&amp;Assumptions'!$J$31)*1</f>
        <v>0</v>
      </c>
      <c r="AK328" s="193">
        <f>AND(AJ56&lt;'Summary&amp;Assumptions'!$J$31,AK56&gt;='Summary&amp;Assumptions'!$J$31)*1</f>
        <v>0</v>
      </c>
      <c r="AL328" s="193">
        <f>AND(AK56&lt;'Summary&amp;Assumptions'!$J$31,AL56&gt;='Summary&amp;Assumptions'!$J$31)*1</f>
        <v>0</v>
      </c>
      <c r="AM328" s="193">
        <f>AND(AL56&lt;'Summary&amp;Assumptions'!$J$31,AM56&gt;='Summary&amp;Assumptions'!$J$31)*1</f>
        <v>0</v>
      </c>
      <c r="AN328" s="193">
        <f>AND(AM56&lt;'Summary&amp;Assumptions'!$J$31,AN56&gt;='Summary&amp;Assumptions'!$J$31)*1</f>
        <v>0</v>
      </c>
      <c r="AO328" s="193">
        <f>AND(AN56&lt;'Summary&amp;Assumptions'!$J$31,AO56&gt;='Summary&amp;Assumptions'!$J$31)*1</f>
        <v>0</v>
      </c>
      <c r="AP328" s="193">
        <f>AND(AO56&lt;'Summary&amp;Assumptions'!$J$31,AP56&gt;='Summary&amp;Assumptions'!$J$31)*1</f>
        <v>0</v>
      </c>
      <c r="AQ328" s="193">
        <f>AND(AP56&lt;'Summary&amp;Assumptions'!$J$31,AQ56&gt;='Summary&amp;Assumptions'!$J$31)*1</f>
        <v>0</v>
      </c>
      <c r="AR328" s="193">
        <f>AND(AQ56&lt;'Summary&amp;Assumptions'!$J$31,AR56&gt;='Summary&amp;Assumptions'!$J$31)*1</f>
        <v>0</v>
      </c>
      <c r="AS328" s="193">
        <f>AND(AR56&lt;'Summary&amp;Assumptions'!$J$31,AS56&gt;='Summary&amp;Assumptions'!$J$31)*1</f>
        <v>0</v>
      </c>
      <c r="AT328" s="193">
        <f>AND(AS56&lt;'Summary&amp;Assumptions'!$J$31,AT56&gt;='Summary&amp;Assumptions'!$J$31)*1</f>
        <v>0</v>
      </c>
      <c r="AU328" s="193">
        <f>AND(AT56&lt;'Summary&amp;Assumptions'!$J$31,AU56&gt;='Summary&amp;Assumptions'!$J$31)*1</f>
        <v>0</v>
      </c>
      <c r="AV328" s="193">
        <f>AND(AU56&lt;'Summary&amp;Assumptions'!$J$31,AV56&gt;='Summary&amp;Assumptions'!$J$31)*1</f>
        <v>0</v>
      </c>
      <c r="AW328" s="193">
        <f>AND(AV56&lt;'Summary&amp;Assumptions'!$J$31,AW56&gt;='Summary&amp;Assumptions'!$J$31)*1</f>
        <v>0</v>
      </c>
      <c r="AX328" s="193">
        <f>AND(AW56&lt;'Summary&amp;Assumptions'!$J$31,AX56&gt;='Summary&amp;Assumptions'!$J$31)*1</f>
        <v>0</v>
      </c>
      <c r="AY328" s="193">
        <f>AND(AX56&lt;'Summary&amp;Assumptions'!$J$31,AY56&gt;='Summary&amp;Assumptions'!$J$31)*1</f>
        <v>0</v>
      </c>
      <c r="AZ328" s="193">
        <f>AND(AY56&lt;'Summary&amp;Assumptions'!$J$31,AZ56&gt;='Summary&amp;Assumptions'!$J$31)*1</f>
        <v>0</v>
      </c>
      <c r="BA328" s="193">
        <f>AND(AZ56&lt;'Summary&amp;Assumptions'!$J$31,BA56&gt;='Summary&amp;Assumptions'!$J$31)*1</f>
        <v>0</v>
      </c>
      <c r="BB328" s="193">
        <f>AND(BA56&lt;'Summary&amp;Assumptions'!$J$31,BB56&gt;='Summary&amp;Assumptions'!$J$31)*1</f>
        <v>0</v>
      </c>
      <c r="BC328" s="193">
        <f>AND(BB56&lt;'Summary&amp;Assumptions'!$J$31,BC56&gt;='Summary&amp;Assumptions'!$J$31)*1</f>
        <v>0</v>
      </c>
      <c r="BD328" s="193">
        <f>AND(BC56&lt;'Summary&amp;Assumptions'!$J$31,BD56&gt;='Summary&amp;Assumptions'!$J$31)*1</f>
        <v>0</v>
      </c>
      <c r="BE328" s="193">
        <f>AND(BD56&lt;'Summary&amp;Assumptions'!$J$31,BE56&gt;='Summary&amp;Assumptions'!$J$31)*1</f>
        <v>0</v>
      </c>
      <c r="BF328" s="193">
        <f>AND(BE56&lt;'Summary&amp;Assumptions'!$J$31,BF56&gt;='Summary&amp;Assumptions'!$J$31)*1</f>
        <v>0</v>
      </c>
      <c r="BG328" s="193">
        <f>AND(BF56&lt;'Summary&amp;Assumptions'!$J$31,BG56&gt;='Summary&amp;Assumptions'!$J$31)*1</f>
        <v>0</v>
      </c>
      <c r="BH328" s="193">
        <f>AND(BG56&lt;'Summary&amp;Assumptions'!$J$31,BH56&gt;='Summary&amp;Assumptions'!$J$31)*1</f>
        <v>0</v>
      </c>
      <c r="BI328" s="193">
        <f>AND(BH56&lt;'Summary&amp;Assumptions'!$J$31,BI56&gt;='Summary&amp;Assumptions'!$J$31)*1</f>
        <v>0</v>
      </c>
      <c r="BJ328" s="193">
        <f>AND(BI56&lt;'Summary&amp;Assumptions'!$J$31,BJ56&gt;='Summary&amp;Assumptions'!$J$31)*1</f>
        <v>0</v>
      </c>
      <c r="BK328" s="193">
        <f>AND(BJ56&lt;'Summary&amp;Assumptions'!$J$31,BK56&gt;='Summary&amp;Assumptions'!$J$31)*1</f>
        <v>0</v>
      </c>
      <c r="BL328" s="193">
        <f>AND(BK56&lt;'Summary&amp;Assumptions'!$J$31,BL56&gt;='Summary&amp;Assumptions'!$J$31)*1</f>
        <v>0</v>
      </c>
      <c r="BM328" s="193">
        <f>AND(BL56&lt;'Summary&amp;Assumptions'!$J$31,BM56&gt;='Summary&amp;Assumptions'!$J$31)*1</f>
        <v>0</v>
      </c>
      <c r="BN328" s="193">
        <f>AND(BM56&lt;'Summary&amp;Assumptions'!$J$31,BN56&gt;='Summary&amp;Assumptions'!$J$31)*1</f>
        <v>0</v>
      </c>
      <c r="BO328" s="193">
        <f>AND(BN56&lt;'Summary&amp;Assumptions'!$J$31,BO56&gt;='Summary&amp;Assumptions'!$J$31)*1</f>
        <v>0</v>
      </c>
      <c r="BP328" s="193">
        <f>AND(BO56&lt;'Summary&amp;Assumptions'!$J$31,BP56&gt;='Summary&amp;Assumptions'!$J$31)*1</f>
        <v>0</v>
      </c>
      <c r="BQ328" s="193">
        <f>AND(BP56&lt;'Summary&amp;Assumptions'!$J$31,BQ56&gt;='Summary&amp;Assumptions'!$J$31)*1</f>
        <v>0</v>
      </c>
      <c r="BR328" s="193">
        <f>AND(BQ56&lt;'Summary&amp;Assumptions'!$J$31,BR56&gt;='Summary&amp;Assumptions'!$J$31)*1</f>
        <v>0</v>
      </c>
      <c r="BS328" s="193">
        <f>AND(BR56&lt;'Summary&amp;Assumptions'!$J$31,BS56&gt;='Summary&amp;Assumptions'!$J$31)*1</f>
        <v>0</v>
      </c>
      <c r="BT328" s="193">
        <f>AND(BS56&lt;'Summary&amp;Assumptions'!$J$31,BT56&gt;='Summary&amp;Assumptions'!$J$31)*1</f>
        <v>0</v>
      </c>
      <c r="BU328" s="193">
        <f>AND(BT56&lt;'Summary&amp;Assumptions'!$J$31,BU56&gt;='Summary&amp;Assumptions'!$J$31)*1</f>
        <v>0</v>
      </c>
      <c r="BV328" s="193">
        <f>AND(BU56&lt;'Summary&amp;Assumptions'!$J$31,BV56&gt;='Summary&amp;Assumptions'!$J$31)*1</f>
        <v>0</v>
      </c>
      <c r="BW328" s="193">
        <f>AND(BV56&lt;'Summary&amp;Assumptions'!$J$31,BW56&gt;='Summary&amp;Assumptions'!$J$31)*1</f>
        <v>0</v>
      </c>
      <c r="BX328" s="193">
        <f>AND(BW56&lt;'Summary&amp;Assumptions'!$J$31,BX56&gt;='Summary&amp;Assumptions'!$J$31)*1</f>
        <v>0</v>
      </c>
      <c r="BY328" s="193">
        <f>AND(BX56&lt;'Summary&amp;Assumptions'!$J$31,BY56&gt;='Summary&amp;Assumptions'!$J$31)*1</f>
        <v>0</v>
      </c>
      <c r="BZ328" s="193">
        <f>AND(BY56&lt;'Summary&amp;Assumptions'!$J$31,BZ56&gt;='Summary&amp;Assumptions'!$J$31)*1</f>
        <v>0</v>
      </c>
      <c r="CA328" s="193">
        <f>AND(BZ56&lt;'Summary&amp;Assumptions'!$J$31,CA56&gt;='Summary&amp;Assumptions'!$J$31)*1</f>
        <v>0</v>
      </c>
      <c r="CB328" s="193">
        <f>AND(CA56&lt;'Summary&amp;Assumptions'!$J$31,CB56&gt;='Summary&amp;Assumptions'!$J$31)*1</f>
        <v>0</v>
      </c>
      <c r="CC328" s="193">
        <f>AND(CB56&lt;'Summary&amp;Assumptions'!$J$31,CC56&gt;='Summary&amp;Assumptions'!$J$31)*1</f>
        <v>0</v>
      </c>
      <c r="CD328" s="193">
        <f>AND(CC56&lt;'Summary&amp;Assumptions'!$J$31,CD56&gt;='Summary&amp;Assumptions'!$J$31)*1</f>
        <v>0</v>
      </c>
      <c r="CE328" s="193">
        <f>AND(CD56&lt;'Summary&amp;Assumptions'!$J$31,CE56&gt;='Summary&amp;Assumptions'!$J$31)*1</f>
        <v>0</v>
      </c>
      <c r="CF328" s="193">
        <f>AND(CE56&lt;'Summary&amp;Assumptions'!$J$31,CF56&gt;='Summary&amp;Assumptions'!$J$31)*1</f>
        <v>0</v>
      </c>
      <c r="CG328" s="193">
        <f>AND(CF56&lt;'Summary&amp;Assumptions'!$J$31,CG56&gt;='Summary&amp;Assumptions'!$J$31)*1</f>
        <v>0</v>
      </c>
      <c r="CH328" s="193">
        <f>AND(CG56&lt;'Summary&amp;Assumptions'!$J$31,CH56&gt;='Summary&amp;Assumptions'!$J$31)*1</f>
        <v>0</v>
      </c>
      <c r="CI328" s="193">
        <f>AND(CH56&lt;'Summary&amp;Assumptions'!$J$31,CI56&gt;='Summary&amp;Assumptions'!$J$31)*1</f>
        <v>0</v>
      </c>
      <c r="CJ328" s="193">
        <f>AND(CI56&lt;'Summary&amp;Assumptions'!$J$31,CJ56&gt;='Summary&amp;Assumptions'!$J$31)*1</f>
        <v>0</v>
      </c>
      <c r="CK328" s="193">
        <f>AND(CJ56&lt;'Summary&amp;Assumptions'!$J$31,CK56&gt;='Summary&amp;Assumptions'!$J$31)*1</f>
        <v>0</v>
      </c>
      <c r="CL328" s="193">
        <f>AND(CK56&lt;'Summary&amp;Assumptions'!$J$31,CL56&gt;='Summary&amp;Assumptions'!$J$31)*1</f>
        <v>0</v>
      </c>
      <c r="CM328" s="193">
        <f>AND(CL56&lt;'Summary&amp;Assumptions'!$J$31,CM56&gt;='Summary&amp;Assumptions'!$J$31)*1</f>
        <v>0</v>
      </c>
      <c r="CN328" s="193">
        <f>AND(CM56&lt;'Summary&amp;Assumptions'!$J$31,CN56&gt;='Summary&amp;Assumptions'!$J$31)*1</f>
        <v>0</v>
      </c>
      <c r="CO328" s="193">
        <f>AND(CN56&lt;'Summary&amp;Assumptions'!$J$31,CO56&gt;='Summary&amp;Assumptions'!$J$31)*1</f>
        <v>0</v>
      </c>
      <c r="CP328" s="193">
        <f>AND(CO56&lt;'Summary&amp;Assumptions'!$J$31,CP56&gt;='Summary&amp;Assumptions'!$J$31)*1</f>
        <v>0</v>
      </c>
      <c r="CQ328" s="193">
        <f>AND(CP56&lt;'Summary&amp;Assumptions'!$J$31,CQ56&gt;='Summary&amp;Assumptions'!$J$31)*1</f>
        <v>0</v>
      </c>
      <c r="CR328" s="193">
        <f>AND(CQ56&lt;'Summary&amp;Assumptions'!$J$31,CR56&gt;='Summary&amp;Assumptions'!$J$31)*1</f>
        <v>0</v>
      </c>
      <c r="CS328" s="193">
        <f>AND(CR56&lt;'Summary&amp;Assumptions'!$J$31,CS56&gt;='Summary&amp;Assumptions'!$J$31)*1</f>
        <v>0</v>
      </c>
      <c r="CT328" s="193">
        <f>AND(CS56&lt;'Summary&amp;Assumptions'!$J$31,CT56&gt;='Summary&amp;Assumptions'!$J$31)*1</f>
        <v>0</v>
      </c>
      <c r="CU328" s="193">
        <f>AND(CT56&lt;'Summary&amp;Assumptions'!$J$31,CU56&gt;='Summary&amp;Assumptions'!$J$31)*1</f>
        <v>0</v>
      </c>
      <c r="CV328" s="193">
        <f>AND(CU56&lt;'Summary&amp;Assumptions'!$J$31,CV56&gt;='Summary&amp;Assumptions'!$J$31)*1</f>
        <v>0</v>
      </c>
      <c r="CW328" s="193">
        <f>AND(CV56&lt;'Summary&amp;Assumptions'!$J$31,CW56&gt;='Summary&amp;Assumptions'!$J$31)*1</f>
        <v>0</v>
      </c>
      <c r="CX328" s="193">
        <f>AND(CW56&lt;'Summary&amp;Assumptions'!$J$31,CX56&gt;='Summary&amp;Assumptions'!$J$31)*1</f>
        <v>0</v>
      </c>
      <c r="CY328" s="193">
        <f>AND(CX56&lt;'Summary&amp;Assumptions'!$J$31,CY56&gt;='Summary&amp;Assumptions'!$J$31)*1</f>
        <v>0</v>
      </c>
      <c r="CZ328" s="193">
        <f>AND(CY56&lt;'Summary&amp;Assumptions'!$J$31,CZ56&gt;='Summary&amp;Assumptions'!$J$31)*1</f>
        <v>0</v>
      </c>
      <c r="DA328" s="193">
        <f>AND(CZ56&lt;'Summary&amp;Assumptions'!$J$31,DA56&gt;='Summary&amp;Assumptions'!$J$31)*1</f>
        <v>0</v>
      </c>
      <c r="DB328" s="193">
        <f>AND(DA56&lt;'Summary&amp;Assumptions'!$J$31,DB56&gt;='Summary&amp;Assumptions'!$J$31)*1</f>
        <v>0</v>
      </c>
      <c r="DC328" s="193">
        <f>AND(DB56&lt;'Summary&amp;Assumptions'!$J$31,DC56&gt;='Summary&amp;Assumptions'!$J$31)*1</f>
        <v>0</v>
      </c>
      <c r="DD328" s="193">
        <f>AND(DC56&lt;'Summary&amp;Assumptions'!$J$31,DD56&gt;='Summary&amp;Assumptions'!$J$31)*1</f>
        <v>0</v>
      </c>
      <c r="DE328" s="193">
        <f>AND(DD56&lt;'Summary&amp;Assumptions'!$J$31,DE56&gt;='Summary&amp;Assumptions'!$J$31)*1</f>
        <v>0</v>
      </c>
      <c r="DF328" s="193">
        <f>AND(DE56&lt;'Summary&amp;Assumptions'!$J$31,DF56&gt;='Summary&amp;Assumptions'!$J$31)*1</f>
        <v>0</v>
      </c>
      <c r="DG328" s="193">
        <f>AND(DF56&lt;'Summary&amp;Assumptions'!$J$31,DG56&gt;='Summary&amp;Assumptions'!$J$31)*1</f>
        <v>0</v>
      </c>
      <c r="DH328" s="193">
        <f>AND(DG56&lt;'Summary&amp;Assumptions'!$J$31,DH56&gt;='Summary&amp;Assumptions'!$J$31)*1</f>
        <v>0</v>
      </c>
      <c r="DI328" s="193">
        <f>AND(DH56&lt;'Summary&amp;Assumptions'!$J$31,DI56&gt;='Summary&amp;Assumptions'!$J$31)*1</f>
        <v>0</v>
      </c>
      <c r="DJ328" s="193">
        <f>AND(DI56&lt;'Summary&amp;Assumptions'!$J$31,DJ56&gt;='Summary&amp;Assumptions'!$J$31)*1</f>
        <v>0</v>
      </c>
      <c r="DK328" s="193">
        <f>AND(DJ56&lt;'Summary&amp;Assumptions'!$J$31,DK56&gt;='Summary&amp;Assumptions'!$J$31)*1</f>
        <v>0</v>
      </c>
      <c r="DL328" s="193">
        <f>AND(DK56&lt;'Summary&amp;Assumptions'!$J$31,DL56&gt;='Summary&amp;Assumptions'!$J$31)*1</f>
        <v>0</v>
      </c>
      <c r="DM328" s="193">
        <f>AND(DL56&lt;'Summary&amp;Assumptions'!$J$31,DM56&gt;='Summary&amp;Assumptions'!$J$31)*1</f>
        <v>0</v>
      </c>
      <c r="DN328" s="193">
        <f>AND(DM56&lt;'Summary&amp;Assumptions'!$J$31,DN56&gt;='Summary&amp;Assumptions'!$J$31)*1</f>
        <v>0</v>
      </c>
      <c r="DO328" s="193">
        <f>AND(DN56&lt;'Summary&amp;Assumptions'!$J$31,DO56&gt;='Summary&amp;Assumptions'!$J$31)*1</f>
        <v>0</v>
      </c>
      <c r="DP328" s="193">
        <f>AND(DO56&lt;'Summary&amp;Assumptions'!$J$31,DP56&gt;='Summary&amp;Assumptions'!$J$31)*1</f>
        <v>0</v>
      </c>
      <c r="DQ328" s="193">
        <f>AND(DP56&lt;'Summary&amp;Assumptions'!$J$31,DQ56&gt;='Summary&amp;Assumptions'!$J$31)*1</f>
        <v>0</v>
      </c>
      <c r="DR328" s="193">
        <f>AND(DQ56&lt;'Summary&amp;Assumptions'!$J$31,DR56&gt;='Summary&amp;Assumptions'!$J$31)*1</f>
        <v>0</v>
      </c>
      <c r="DS328" s="193">
        <f>AND(DR56&lt;'Summary&amp;Assumptions'!$J$31,DS56&gt;='Summary&amp;Assumptions'!$J$31)*1</f>
        <v>0</v>
      </c>
      <c r="DT328" s="193">
        <f>AND(DS56&lt;'Summary&amp;Assumptions'!$J$31,DT56&gt;='Summary&amp;Assumptions'!$J$31)*1</f>
        <v>0</v>
      </c>
      <c r="DU328" s="193">
        <f>AND(DT56&lt;'Summary&amp;Assumptions'!$J$31,DU56&gt;='Summary&amp;Assumptions'!$J$31)*1</f>
        <v>0</v>
      </c>
      <c r="DV328" s="193">
        <f>AND(DU56&lt;'Summary&amp;Assumptions'!$J$31,DV56&gt;='Summary&amp;Assumptions'!$J$31)*1</f>
        <v>0</v>
      </c>
      <c r="DW328" s="193">
        <f>AND(DV56&lt;'Summary&amp;Assumptions'!$J$31,DW56&gt;='Summary&amp;Assumptions'!$J$31)*1</f>
        <v>0</v>
      </c>
      <c r="DX328" s="193">
        <f>AND(DW56&lt;'Summary&amp;Assumptions'!$J$31,DX56&gt;='Summary&amp;Assumptions'!$J$31)*1</f>
        <v>0</v>
      </c>
      <c r="DY328" s="193">
        <f>AND(DX56&lt;'Summary&amp;Assumptions'!$J$31,DY56&gt;='Summary&amp;Assumptions'!$J$31)*1</f>
        <v>0</v>
      </c>
      <c r="DZ328" s="193">
        <f>AND(DY56&lt;'Summary&amp;Assumptions'!$J$31,DZ56&gt;='Summary&amp;Assumptions'!$J$31)*1</f>
        <v>0</v>
      </c>
      <c r="EA328" s="193">
        <f>AND(DZ56&lt;'Summary&amp;Assumptions'!$J$31,EA56&gt;='Summary&amp;Assumptions'!$J$31)*1</f>
        <v>0</v>
      </c>
      <c r="EB328" s="193">
        <f>AND(EA56&lt;'Summary&amp;Assumptions'!$J$31,EB56&gt;='Summary&amp;Assumptions'!$J$31)*1</f>
        <v>0</v>
      </c>
      <c r="EC328" s="193">
        <f>AND(EB56&lt;'Summary&amp;Assumptions'!$J$31,EC56&gt;='Summary&amp;Assumptions'!$J$31)*1</f>
        <v>0</v>
      </c>
      <c r="ED328" s="193">
        <f>AND(EC56&lt;'Summary&amp;Assumptions'!$J$31,ED56&gt;='Summary&amp;Assumptions'!$J$31)*1</f>
        <v>0</v>
      </c>
      <c r="EE328" s="193">
        <f>AND(ED56&lt;'Summary&amp;Assumptions'!$J$31,EE56&gt;='Summary&amp;Assumptions'!$J$31)*1</f>
        <v>0</v>
      </c>
      <c r="EF328" s="193">
        <f>AND(EE56&lt;'Summary&amp;Assumptions'!$J$31,EF56&gt;='Summary&amp;Assumptions'!$J$31)*1</f>
        <v>0</v>
      </c>
      <c r="EG328" s="193">
        <f>AND(EF56&lt;'Summary&amp;Assumptions'!$J$31,EG56&gt;='Summary&amp;Assumptions'!$J$31)*1</f>
        <v>0</v>
      </c>
      <c r="EH328" s="193">
        <f>AND(EG56&lt;'Summary&amp;Assumptions'!$J$31,EH56&gt;='Summary&amp;Assumptions'!$J$31)*1</f>
        <v>0</v>
      </c>
      <c r="EI328" s="193">
        <f>AND(EH56&lt;'Summary&amp;Assumptions'!$J$31,EI56&gt;='Summary&amp;Assumptions'!$J$31)*1</f>
        <v>0</v>
      </c>
      <c r="EJ328" s="193">
        <f>AND(EI56&lt;'Summary&amp;Assumptions'!$J$31,EJ56&gt;='Summary&amp;Assumptions'!$J$31)*1</f>
        <v>0</v>
      </c>
      <c r="EK328" s="193">
        <f>AND(EJ56&lt;'Summary&amp;Assumptions'!$J$31,EK56&gt;='Summary&amp;Assumptions'!$J$31)*1</f>
        <v>0</v>
      </c>
      <c r="EL328" s="193">
        <f>AND(EK56&lt;'Summary&amp;Assumptions'!$J$31,EL56&gt;='Summary&amp;Assumptions'!$J$31)*1</f>
        <v>0</v>
      </c>
      <c r="EM328" s="193">
        <f>AND(EL56&lt;'Summary&amp;Assumptions'!$J$31,EM56&gt;='Summary&amp;Assumptions'!$J$31)*1</f>
        <v>0</v>
      </c>
      <c r="EN328" s="193">
        <f>AND(EM56&lt;'Summary&amp;Assumptions'!$J$31,EN56&gt;='Summary&amp;Assumptions'!$J$31)*1</f>
        <v>0</v>
      </c>
      <c r="EO328" s="193">
        <f>AND(EN56&lt;'Summary&amp;Assumptions'!$J$31,EO56&gt;='Summary&amp;Assumptions'!$J$31)*1</f>
        <v>0</v>
      </c>
      <c r="EP328" s="193">
        <f>AND(EO56&lt;'Summary&amp;Assumptions'!$J$31,EP56&gt;='Summary&amp;Assumptions'!$J$31)*1</f>
        <v>0</v>
      </c>
      <c r="EQ328" s="193">
        <f>AND(EP56&lt;'Summary&amp;Assumptions'!$J$31,EQ56&gt;='Summary&amp;Assumptions'!$J$31)*1</f>
        <v>0</v>
      </c>
      <c r="ER328" s="193">
        <f>AND(EQ56&lt;'Summary&amp;Assumptions'!$J$31,ER56&gt;='Summary&amp;Assumptions'!$J$31)*1</f>
        <v>0</v>
      </c>
      <c r="ES328" s="193">
        <f>AND(ER56&lt;'Summary&amp;Assumptions'!$J$31,ES56&gt;='Summary&amp;Assumptions'!$J$31)*1</f>
        <v>0</v>
      </c>
      <c r="ET328" s="193">
        <f>AND(ES56&lt;'Summary&amp;Assumptions'!$J$31,ET56&gt;='Summary&amp;Assumptions'!$J$31)*1</f>
        <v>0</v>
      </c>
      <c r="EU328" s="193">
        <f>AND(ET56&lt;'Summary&amp;Assumptions'!$J$31,EU56&gt;='Summary&amp;Assumptions'!$J$31)*1</f>
        <v>0</v>
      </c>
      <c r="EV328" s="193">
        <f>AND(EU56&lt;'Summary&amp;Assumptions'!$J$31,EV56&gt;='Summary&amp;Assumptions'!$J$31)*1</f>
        <v>0</v>
      </c>
      <c r="EW328" s="193">
        <f>AND(EV56&lt;'Summary&amp;Assumptions'!$J$31,EW56&gt;='Summary&amp;Assumptions'!$J$31)*1</f>
        <v>0</v>
      </c>
      <c r="EX328" s="193">
        <f>AND(EW56&lt;'Summary&amp;Assumptions'!$J$31,EX56&gt;='Summary&amp;Assumptions'!$J$31)*1</f>
        <v>0</v>
      </c>
      <c r="EY328" s="193">
        <f>AND(EX56&lt;'Summary&amp;Assumptions'!$J$31,EY56&gt;='Summary&amp;Assumptions'!$J$31)*1</f>
        <v>0</v>
      </c>
      <c r="EZ328" s="193">
        <f>AND(EY56&lt;'Summary&amp;Assumptions'!$J$31,EZ56&gt;='Summary&amp;Assumptions'!$J$31)*1</f>
        <v>0</v>
      </c>
      <c r="FA328" s="193">
        <f>AND(EZ56&lt;'Summary&amp;Assumptions'!$J$31,FA56&gt;='Summary&amp;Assumptions'!$J$31)*1</f>
        <v>0</v>
      </c>
      <c r="FB328" s="193">
        <f>AND(FA56&lt;'Summary&amp;Assumptions'!$J$31,FB56&gt;='Summary&amp;Assumptions'!$J$31)*1</f>
        <v>0</v>
      </c>
      <c r="FC328" s="193">
        <f>AND(FB56&lt;'Summary&amp;Assumptions'!$J$31,FC56&gt;='Summary&amp;Assumptions'!$J$31)*1</f>
        <v>0</v>
      </c>
      <c r="FD328" s="193">
        <f>AND(FC56&lt;'Summary&amp;Assumptions'!$J$31,FD56&gt;='Summary&amp;Assumptions'!$J$31)*1</f>
        <v>0</v>
      </c>
      <c r="FE328" s="193">
        <f>AND(FD56&lt;'Summary&amp;Assumptions'!$J$31,FE56&gt;='Summary&amp;Assumptions'!$J$31)*1</f>
        <v>0</v>
      </c>
      <c r="FF328" s="193">
        <f>AND(FE56&lt;'Summary&amp;Assumptions'!$J$31,FF56&gt;='Summary&amp;Assumptions'!$J$31)*1</f>
        <v>0</v>
      </c>
      <c r="FG328" s="193">
        <f>AND(FF56&lt;'Summary&amp;Assumptions'!$J$31,FG56&gt;='Summary&amp;Assumptions'!$J$31)*1</f>
        <v>0</v>
      </c>
      <c r="FH328" s="193">
        <f>AND(FG56&lt;'Summary&amp;Assumptions'!$J$31,FH56&gt;='Summary&amp;Assumptions'!$J$31)*1</f>
        <v>0</v>
      </c>
      <c r="FI328" s="193">
        <f>AND(FH56&lt;'Summary&amp;Assumptions'!$J$31,FI56&gt;='Summary&amp;Assumptions'!$J$31)*1</f>
        <v>0</v>
      </c>
      <c r="FJ328" s="193">
        <f>AND(FI56&lt;'Summary&amp;Assumptions'!$J$31,FJ56&gt;='Summary&amp;Assumptions'!$J$31)*1</f>
        <v>0</v>
      </c>
      <c r="FK328" s="193">
        <f>AND(FJ56&lt;'Summary&amp;Assumptions'!$J$31,FK56&gt;='Summary&amp;Assumptions'!$J$31)*1</f>
        <v>0</v>
      </c>
      <c r="FL328" s="193">
        <f>AND(FK56&lt;'Summary&amp;Assumptions'!$J$31,FL56&gt;='Summary&amp;Assumptions'!$J$31)*1</f>
        <v>0</v>
      </c>
    </row>
    <row r="329" spans="2:174" hidden="1" x14ac:dyDescent="0.2">
      <c r="B329" s="193" t="s">
        <v>320</v>
      </c>
      <c r="D329" s="588">
        <f>SUM(G329:FL329)</f>
        <v>4754686.5895666685</v>
      </c>
      <c r="G329" s="588">
        <f>(G328=1)*SUM(G105:R105)</f>
        <v>0</v>
      </c>
      <c r="H329" s="588">
        <f t="shared" ref="H329:BS329" si="1403">(H328=1)*SUM(H105:S105)</f>
        <v>0</v>
      </c>
      <c r="I329" s="588">
        <f t="shared" si="1403"/>
        <v>0</v>
      </c>
      <c r="J329" s="588">
        <f t="shared" si="1403"/>
        <v>0</v>
      </c>
      <c r="K329" s="588">
        <f t="shared" si="1403"/>
        <v>0</v>
      </c>
      <c r="L329" s="588">
        <f t="shared" si="1403"/>
        <v>0</v>
      </c>
      <c r="M329" s="588">
        <f t="shared" si="1403"/>
        <v>0</v>
      </c>
      <c r="N329" s="588">
        <f t="shared" si="1403"/>
        <v>0</v>
      </c>
      <c r="O329" s="588">
        <f t="shared" si="1403"/>
        <v>0</v>
      </c>
      <c r="P329" s="588">
        <f t="shared" si="1403"/>
        <v>0</v>
      </c>
      <c r="Q329" s="588">
        <f t="shared" si="1403"/>
        <v>0</v>
      </c>
      <c r="R329" s="588">
        <f t="shared" si="1403"/>
        <v>0</v>
      </c>
      <c r="S329" s="588">
        <f t="shared" si="1403"/>
        <v>0</v>
      </c>
      <c r="T329" s="588">
        <f t="shared" si="1403"/>
        <v>0</v>
      </c>
      <c r="U329" s="588">
        <f t="shared" si="1403"/>
        <v>0</v>
      </c>
      <c r="V329" s="588">
        <f t="shared" si="1403"/>
        <v>0</v>
      </c>
      <c r="W329" s="588">
        <f t="shared" si="1403"/>
        <v>0</v>
      </c>
      <c r="X329" s="588">
        <f t="shared" si="1403"/>
        <v>0</v>
      </c>
      <c r="Y329" s="588">
        <f t="shared" si="1403"/>
        <v>0</v>
      </c>
      <c r="Z329" s="588">
        <f t="shared" si="1403"/>
        <v>0</v>
      </c>
      <c r="AA329" s="588">
        <f t="shared" si="1403"/>
        <v>4754686.5895666685</v>
      </c>
      <c r="AB329" s="588">
        <f t="shared" si="1403"/>
        <v>0</v>
      </c>
      <c r="AC329" s="588">
        <f t="shared" si="1403"/>
        <v>0</v>
      </c>
      <c r="AD329" s="588">
        <f t="shared" si="1403"/>
        <v>0</v>
      </c>
      <c r="AE329" s="588">
        <f t="shared" si="1403"/>
        <v>0</v>
      </c>
      <c r="AF329" s="588">
        <f t="shared" si="1403"/>
        <v>0</v>
      </c>
      <c r="AG329" s="588">
        <f t="shared" si="1403"/>
        <v>0</v>
      </c>
      <c r="AH329" s="588">
        <f t="shared" si="1403"/>
        <v>0</v>
      </c>
      <c r="AI329" s="588">
        <f t="shared" si="1403"/>
        <v>0</v>
      </c>
      <c r="AJ329" s="588">
        <f t="shared" si="1403"/>
        <v>0</v>
      </c>
      <c r="AK329" s="588">
        <f t="shared" si="1403"/>
        <v>0</v>
      </c>
      <c r="AL329" s="588">
        <f t="shared" si="1403"/>
        <v>0</v>
      </c>
      <c r="AM329" s="588">
        <f t="shared" si="1403"/>
        <v>0</v>
      </c>
      <c r="AN329" s="588">
        <f t="shared" si="1403"/>
        <v>0</v>
      </c>
      <c r="AO329" s="588">
        <f t="shared" si="1403"/>
        <v>0</v>
      </c>
      <c r="AP329" s="588">
        <f t="shared" si="1403"/>
        <v>0</v>
      </c>
      <c r="AQ329" s="588">
        <f t="shared" si="1403"/>
        <v>0</v>
      </c>
      <c r="AR329" s="588">
        <f t="shared" si="1403"/>
        <v>0</v>
      </c>
      <c r="AS329" s="588">
        <f t="shared" si="1403"/>
        <v>0</v>
      </c>
      <c r="AT329" s="588">
        <f t="shared" si="1403"/>
        <v>0</v>
      </c>
      <c r="AU329" s="588">
        <f t="shared" si="1403"/>
        <v>0</v>
      </c>
      <c r="AV329" s="588">
        <f t="shared" si="1403"/>
        <v>0</v>
      </c>
      <c r="AW329" s="588">
        <f t="shared" si="1403"/>
        <v>0</v>
      </c>
      <c r="AX329" s="588">
        <f t="shared" si="1403"/>
        <v>0</v>
      </c>
      <c r="AY329" s="588">
        <f t="shared" si="1403"/>
        <v>0</v>
      </c>
      <c r="AZ329" s="588">
        <f t="shared" si="1403"/>
        <v>0</v>
      </c>
      <c r="BA329" s="588">
        <f t="shared" si="1403"/>
        <v>0</v>
      </c>
      <c r="BB329" s="588">
        <f t="shared" si="1403"/>
        <v>0</v>
      </c>
      <c r="BC329" s="588">
        <f t="shared" si="1403"/>
        <v>0</v>
      </c>
      <c r="BD329" s="588">
        <f t="shared" si="1403"/>
        <v>0</v>
      </c>
      <c r="BE329" s="588">
        <f t="shared" si="1403"/>
        <v>0</v>
      </c>
      <c r="BF329" s="588">
        <f t="shared" si="1403"/>
        <v>0</v>
      </c>
      <c r="BG329" s="588">
        <f t="shared" si="1403"/>
        <v>0</v>
      </c>
      <c r="BH329" s="588">
        <f t="shared" si="1403"/>
        <v>0</v>
      </c>
      <c r="BI329" s="588">
        <f t="shared" si="1403"/>
        <v>0</v>
      </c>
      <c r="BJ329" s="588">
        <f t="shared" si="1403"/>
        <v>0</v>
      </c>
      <c r="BK329" s="588">
        <f t="shared" si="1403"/>
        <v>0</v>
      </c>
      <c r="BL329" s="588">
        <f t="shared" si="1403"/>
        <v>0</v>
      </c>
      <c r="BM329" s="588">
        <f t="shared" si="1403"/>
        <v>0</v>
      </c>
      <c r="BN329" s="588">
        <f t="shared" si="1403"/>
        <v>0</v>
      </c>
      <c r="BO329" s="588">
        <f t="shared" si="1403"/>
        <v>0</v>
      </c>
      <c r="BP329" s="588">
        <f t="shared" si="1403"/>
        <v>0</v>
      </c>
      <c r="BQ329" s="588">
        <f t="shared" si="1403"/>
        <v>0</v>
      </c>
      <c r="BR329" s="588">
        <f t="shared" si="1403"/>
        <v>0</v>
      </c>
      <c r="BS329" s="588">
        <f t="shared" si="1403"/>
        <v>0</v>
      </c>
      <c r="BT329" s="588">
        <f t="shared" ref="BT329:EE329" si="1404">(BT328=1)*SUM(BT105:CE105)</f>
        <v>0</v>
      </c>
      <c r="BU329" s="588">
        <f t="shared" si="1404"/>
        <v>0</v>
      </c>
      <c r="BV329" s="588">
        <f t="shared" si="1404"/>
        <v>0</v>
      </c>
      <c r="BW329" s="588">
        <f t="shared" si="1404"/>
        <v>0</v>
      </c>
      <c r="BX329" s="588">
        <f t="shared" si="1404"/>
        <v>0</v>
      </c>
      <c r="BY329" s="588">
        <f t="shared" si="1404"/>
        <v>0</v>
      </c>
      <c r="BZ329" s="588">
        <f t="shared" si="1404"/>
        <v>0</v>
      </c>
      <c r="CA329" s="588">
        <f t="shared" si="1404"/>
        <v>0</v>
      </c>
      <c r="CB329" s="588">
        <f t="shared" si="1404"/>
        <v>0</v>
      </c>
      <c r="CC329" s="588">
        <f t="shared" si="1404"/>
        <v>0</v>
      </c>
      <c r="CD329" s="588">
        <f t="shared" si="1404"/>
        <v>0</v>
      </c>
      <c r="CE329" s="588">
        <f t="shared" si="1404"/>
        <v>0</v>
      </c>
      <c r="CF329" s="588">
        <f t="shared" si="1404"/>
        <v>0</v>
      </c>
      <c r="CG329" s="588">
        <f t="shared" si="1404"/>
        <v>0</v>
      </c>
      <c r="CH329" s="588">
        <f t="shared" si="1404"/>
        <v>0</v>
      </c>
      <c r="CI329" s="588">
        <f t="shared" si="1404"/>
        <v>0</v>
      </c>
      <c r="CJ329" s="588">
        <f t="shared" si="1404"/>
        <v>0</v>
      </c>
      <c r="CK329" s="588">
        <f t="shared" si="1404"/>
        <v>0</v>
      </c>
      <c r="CL329" s="588">
        <f t="shared" si="1404"/>
        <v>0</v>
      </c>
      <c r="CM329" s="588">
        <f t="shared" si="1404"/>
        <v>0</v>
      </c>
      <c r="CN329" s="588">
        <f t="shared" si="1404"/>
        <v>0</v>
      </c>
      <c r="CO329" s="588">
        <f t="shared" si="1404"/>
        <v>0</v>
      </c>
      <c r="CP329" s="588">
        <f t="shared" si="1404"/>
        <v>0</v>
      </c>
      <c r="CQ329" s="588">
        <f t="shared" si="1404"/>
        <v>0</v>
      </c>
      <c r="CR329" s="588">
        <f t="shared" si="1404"/>
        <v>0</v>
      </c>
      <c r="CS329" s="588">
        <f t="shared" si="1404"/>
        <v>0</v>
      </c>
      <c r="CT329" s="588">
        <f t="shared" si="1404"/>
        <v>0</v>
      </c>
      <c r="CU329" s="588">
        <f t="shared" si="1404"/>
        <v>0</v>
      </c>
      <c r="CV329" s="588">
        <f t="shared" si="1404"/>
        <v>0</v>
      </c>
      <c r="CW329" s="588">
        <f t="shared" si="1404"/>
        <v>0</v>
      </c>
      <c r="CX329" s="588">
        <f t="shared" si="1404"/>
        <v>0</v>
      </c>
      <c r="CY329" s="588">
        <f t="shared" si="1404"/>
        <v>0</v>
      </c>
      <c r="CZ329" s="588">
        <f t="shared" si="1404"/>
        <v>0</v>
      </c>
      <c r="DA329" s="588">
        <f t="shared" si="1404"/>
        <v>0</v>
      </c>
      <c r="DB329" s="588">
        <f t="shared" si="1404"/>
        <v>0</v>
      </c>
      <c r="DC329" s="588">
        <f t="shared" si="1404"/>
        <v>0</v>
      </c>
      <c r="DD329" s="588">
        <f t="shared" si="1404"/>
        <v>0</v>
      </c>
      <c r="DE329" s="588">
        <f t="shared" si="1404"/>
        <v>0</v>
      </c>
      <c r="DF329" s="588">
        <f t="shared" si="1404"/>
        <v>0</v>
      </c>
      <c r="DG329" s="588">
        <f t="shared" si="1404"/>
        <v>0</v>
      </c>
      <c r="DH329" s="588">
        <f t="shared" si="1404"/>
        <v>0</v>
      </c>
      <c r="DI329" s="588">
        <f t="shared" si="1404"/>
        <v>0</v>
      </c>
      <c r="DJ329" s="588">
        <f t="shared" si="1404"/>
        <v>0</v>
      </c>
      <c r="DK329" s="588">
        <f t="shared" si="1404"/>
        <v>0</v>
      </c>
      <c r="DL329" s="588">
        <f t="shared" si="1404"/>
        <v>0</v>
      </c>
      <c r="DM329" s="588">
        <f t="shared" si="1404"/>
        <v>0</v>
      </c>
      <c r="DN329" s="588">
        <f t="shared" si="1404"/>
        <v>0</v>
      </c>
      <c r="DO329" s="588">
        <f t="shared" si="1404"/>
        <v>0</v>
      </c>
      <c r="DP329" s="588">
        <f t="shared" si="1404"/>
        <v>0</v>
      </c>
      <c r="DQ329" s="588">
        <f t="shared" si="1404"/>
        <v>0</v>
      </c>
      <c r="DR329" s="588">
        <f t="shared" si="1404"/>
        <v>0</v>
      </c>
      <c r="DS329" s="588">
        <f t="shared" si="1404"/>
        <v>0</v>
      </c>
      <c r="DT329" s="588">
        <f t="shared" si="1404"/>
        <v>0</v>
      </c>
      <c r="DU329" s="588">
        <f t="shared" si="1404"/>
        <v>0</v>
      </c>
      <c r="DV329" s="588">
        <f t="shared" si="1404"/>
        <v>0</v>
      </c>
      <c r="DW329" s="588">
        <f t="shared" si="1404"/>
        <v>0</v>
      </c>
      <c r="DX329" s="588">
        <f t="shared" si="1404"/>
        <v>0</v>
      </c>
      <c r="DY329" s="588">
        <f t="shared" si="1404"/>
        <v>0</v>
      </c>
      <c r="DZ329" s="588">
        <f t="shared" si="1404"/>
        <v>0</v>
      </c>
      <c r="EA329" s="588">
        <f t="shared" si="1404"/>
        <v>0</v>
      </c>
      <c r="EB329" s="588">
        <f t="shared" si="1404"/>
        <v>0</v>
      </c>
      <c r="EC329" s="588">
        <f t="shared" si="1404"/>
        <v>0</v>
      </c>
      <c r="ED329" s="588">
        <f t="shared" si="1404"/>
        <v>0</v>
      </c>
      <c r="EE329" s="588">
        <f t="shared" si="1404"/>
        <v>0</v>
      </c>
      <c r="EF329" s="588">
        <f t="shared" ref="EF329:FL329" si="1405">(EF328=1)*SUM(EF105:EQ105)</f>
        <v>0</v>
      </c>
      <c r="EG329" s="588">
        <f t="shared" si="1405"/>
        <v>0</v>
      </c>
      <c r="EH329" s="588">
        <f t="shared" si="1405"/>
        <v>0</v>
      </c>
      <c r="EI329" s="588">
        <f t="shared" si="1405"/>
        <v>0</v>
      </c>
      <c r="EJ329" s="588">
        <f t="shared" si="1405"/>
        <v>0</v>
      </c>
      <c r="EK329" s="588">
        <f t="shared" si="1405"/>
        <v>0</v>
      </c>
      <c r="EL329" s="588">
        <f t="shared" si="1405"/>
        <v>0</v>
      </c>
      <c r="EM329" s="588">
        <f t="shared" si="1405"/>
        <v>0</v>
      </c>
      <c r="EN329" s="588">
        <f t="shared" si="1405"/>
        <v>0</v>
      </c>
      <c r="EO329" s="588">
        <f t="shared" si="1405"/>
        <v>0</v>
      </c>
      <c r="EP329" s="588">
        <f t="shared" si="1405"/>
        <v>0</v>
      </c>
      <c r="EQ329" s="588">
        <f t="shared" si="1405"/>
        <v>0</v>
      </c>
      <c r="ER329" s="588">
        <f t="shared" si="1405"/>
        <v>0</v>
      </c>
      <c r="ES329" s="588">
        <f t="shared" si="1405"/>
        <v>0</v>
      </c>
      <c r="ET329" s="588">
        <f t="shared" si="1405"/>
        <v>0</v>
      </c>
      <c r="EU329" s="588">
        <f t="shared" si="1405"/>
        <v>0</v>
      </c>
      <c r="EV329" s="588">
        <f t="shared" si="1405"/>
        <v>0</v>
      </c>
      <c r="EW329" s="588">
        <f t="shared" si="1405"/>
        <v>0</v>
      </c>
      <c r="EX329" s="588">
        <f t="shared" si="1405"/>
        <v>0</v>
      </c>
      <c r="EY329" s="588">
        <f t="shared" si="1405"/>
        <v>0</v>
      </c>
      <c r="EZ329" s="588">
        <f t="shared" si="1405"/>
        <v>0</v>
      </c>
      <c r="FA329" s="588">
        <f t="shared" si="1405"/>
        <v>0</v>
      </c>
      <c r="FB329" s="588">
        <f t="shared" si="1405"/>
        <v>0</v>
      </c>
      <c r="FC329" s="588">
        <f t="shared" si="1405"/>
        <v>0</v>
      </c>
      <c r="FD329" s="588">
        <f t="shared" si="1405"/>
        <v>0</v>
      </c>
      <c r="FE329" s="588">
        <f t="shared" si="1405"/>
        <v>0</v>
      </c>
      <c r="FF329" s="588">
        <f t="shared" si="1405"/>
        <v>0</v>
      </c>
      <c r="FG329" s="588">
        <f t="shared" si="1405"/>
        <v>0</v>
      </c>
      <c r="FH329" s="588">
        <f t="shared" si="1405"/>
        <v>0</v>
      </c>
      <c r="FI329" s="588">
        <f t="shared" si="1405"/>
        <v>0</v>
      </c>
      <c r="FJ329" s="588">
        <f t="shared" si="1405"/>
        <v>0</v>
      </c>
      <c r="FK329" s="588">
        <f t="shared" si="1405"/>
        <v>0</v>
      </c>
      <c r="FL329" s="588">
        <f t="shared" si="1405"/>
        <v>0</v>
      </c>
    </row>
    <row r="330" spans="2:174" hidden="1" x14ac:dyDescent="0.2">
      <c r="B330" s="193" t="s">
        <v>321</v>
      </c>
    </row>
    <row r="332" spans="2:174" hidden="1" x14ac:dyDescent="0.2">
      <c r="B332" s="593" t="s">
        <v>322</v>
      </c>
      <c r="C332" s="594"/>
    </row>
    <row r="333" spans="2:174" hidden="1" x14ac:dyDescent="0.2">
      <c r="B333" s="595" t="s">
        <v>323</v>
      </c>
      <c r="C333" s="596">
        <v>10000000</v>
      </c>
    </row>
    <row r="334" spans="2:174" hidden="1" x14ac:dyDescent="0.2">
      <c r="B334" s="595" t="str">
        <f>"Steep ("&amp;C334&amp;")"</f>
        <v>Steep (1)</v>
      </c>
      <c r="C334" s="596">
        <v>1</v>
      </c>
    </row>
    <row r="335" spans="2:174" hidden="1" x14ac:dyDescent="0.2">
      <c r="B335" s="595" t="str">
        <f>"Moderately Steep ("&amp;C335&amp;")"</f>
        <v>Moderately Steep (3)</v>
      </c>
      <c r="C335" s="596">
        <v>3</v>
      </c>
    </row>
    <row r="336" spans="2:174" hidden="1" x14ac:dyDescent="0.2">
      <c r="B336" s="595" t="str">
        <f>"Moderate ("&amp;C336&amp;")"</f>
        <v>Moderate (5)</v>
      </c>
      <c r="C336" s="596">
        <v>5</v>
      </c>
    </row>
    <row r="337" spans="2:3" hidden="1" x14ac:dyDescent="0.2">
      <c r="B337" s="595" t="str">
        <f>"Moderately Flat("&amp;C337&amp;")"</f>
        <v>Moderately Flat(7)</v>
      </c>
      <c r="C337" s="596">
        <v>7</v>
      </c>
    </row>
    <row r="338" spans="2:3" hidden="1" x14ac:dyDescent="0.2">
      <c r="B338" s="595" t="str">
        <f>"Flat ("&amp;C338&amp;")"</f>
        <v>Flat (9)</v>
      </c>
      <c r="C338" s="596">
        <v>9</v>
      </c>
    </row>
    <row r="339" spans="2:3" hidden="1" x14ac:dyDescent="0.2">
      <c r="B339" s="597" t="s">
        <v>324</v>
      </c>
      <c r="C339" s="598"/>
    </row>
  </sheetData>
  <mergeCells count="6">
    <mergeCell ref="I14:I15"/>
    <mergeCell ref="D14:D15"/>
    <mergeCell ref="E14:E15"/>
    <mergeCell ref="F14:F15"/>
    <mergeCell ref="G14:G15"/>
    <mergeCell ref="H14:H15"/>
  </mergeCells>
  <dataValidations disablePrompts="1" count="2">
    <dataValidation type="list" allowBlank="1" showInputMessage="1" showErrorMessage="1" sqref="G16" xr:uid="{DB384F1B-7C74-4433-8EBB-918549AF1696}">
      <formula1>$B$328:$B$330</formula1>
    </dataValidation>
    <dataValidation type="list" allowBlank="1" showInputMessage="1" showErrorMessage="1" sqref="H16" xr:uid="{DBAC55B1-1584-4EE1-83F1-52699E8138FD}">
      <formula1>$B$333:$B$338</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FACB4-8512-4C52-A514-E4DF83A27874}">
  <sheetPr codeName="Sheet5">
    <pageSetUpPr autoPageBreaks="0"/>
  </sheetPr>
  <dimension ref="A1:BG343"/>
  <sheetViews>
    <sheetView zoomScaleNormal="100" workbookViewId="0"/>
  </sheetViews>
  <sheetFormatPr defaultColWidth="0" defaultRowHeight="15" outlineLevelRow="1" x14ac:dyDescent="0.25"/>
  <cols>
    <col min="1" max="2" width="1.7109375" style="456" customWidth="1"/>
    <col min="3" max="3" width="9.140625" style="359" hidden="1" customWidth="1"/>
    <col min="4" max="4" width="55.140625" style="359" bestFit="1" customWidth="1"/>
    <col min="5" max="5" width="10.7109375" style="359" customWidth="1"/>
    <col min="6" max="8" width="18" style="359" customWidth="1"/>
    <col min="9" max="9" width="13.7109375" style="359" customWidth="1"/>
    <col min="10" max="10" width="2.7109375" style="359" customWidth="1"/>
    <col min="11" max="12" width="2.7109375" style="359" hidden="1" customWidth="1"/>
    <col min="13" max="13" width="15.7109375" style="359" hidden="1" customWidth="1"/>
    <col min="14" max="14" width="2.7109375" style="359" customWidth="1"/>
    <col min="15" max="15" width="3.85546875" style="359" hidden="1" customWidth="1"/>
    <col min="16" max="16" width="45.7109375" style="359" customWidth="1"/>
    <col min="17" max="17" width="15.7109375" style="359" customWidth="1"/>
    <col min="18" max="18" width="2.7109375" style="359" customWidth="1"/>
    <col min="19" max="19" width="3.85546875" style="359" hidden="1" customWidth="1"/>
    <col min="20" max="20" width="51.140625" style="359" bestFit="1" customWidth="1"/>
    <col min="21" max="21" width="15.7109375" style="359" customWidth="1"/>
    <col min="22" max="22" width="2.7109375" style="359" customWidth="1"/>
    <col min="23" max="23" width="3.85546875" style="359" hidden="1" customWidth="1"/>
    <col min="24" max="24" width="45.7109375" style="359" customWidth="1"/>
    <col min="25" max="25" width="15.7109375" style="359" customWidth="1"/>
    <col min="26" max="26" width="2.7109375" style="359" customWidth="1"/>
    <col min="27" max="27" width="3.85546875" style="359" hidden="1" customWidth="1"/>
    <col min="28" max="28" width="45.7109375" style="359" customWidth="1"/>
    <col min="29" max="29" width="15.7109375" style="359" customWidth="1"/>
    <col min="30" max="30" width="2.7109375" style="359" customWidth="1"/>
    <col min="31" max="31" width="5" style="359" hidden="1" customWidth="1"/>
    <col min="32" max="32" width="45.7109375" style="359" customWidth="1"/>
    <col min="33" max="33" width="15.7109375" style="359" customWidth="1"/>
    <col min="34" max="34" width="2.7109375" style="359" customWidth="1"/>
    <col min="35" max="35" width="5" style="359" hidden="1" customWidth="1"/>
    <col min="36" max="36" width="45.7109375" style="359" customWidth="1"/>
    <col min="37" max="37" width="15.7109375" style="359" customWidth="1"/>
    <col min="38" max="39" width="2.7109375" style="359" customWidth="1"/>
    <col min="40" max="46" width="2.7109375" style="359" hidden="1" customWidth="1"/>
    <col min="47" max="47" width="7.42578125" style="359" hidden="1" customWidth="1"/>
    <col min="48" max="48" width="45.7109375" style="359" hidden="1" customWidth="1"/>
    <col min="49" max="49" width="15.7109375" style="359" hidden="1" customWidth="1"/>
    <col min="50" max="51" width="2.7109375" style="359" hidden="1" customWidth="1"/>
    <col min="52" max="52" width="13.7109375" style="359" hidden="1" customWidth="1"/>
    <col min="53" max="53" width="2.7109375" style="359" hidden="1" customWidth="1"/>
    <col min="54" max="54" width="9.140625" style="359" hidden="1" customWidth="1"/>
    <col min="55" max="55" width="45.7109375" style="359" hidden="1" customWidth="1"/>
    <col min="56" max="56" width="13.7109375" style="359" hidden="1" customWidth="1"/>
    <col min="57" max="58" width="2.7109375" style="359" hidden="1" customWidth="1"/>
    <col min="59" max="59" width="45.7109375" style="359" hidden="1" customWidth="1"/>
    <col min="60" max="16384" width="9.140625" style="359" hidden="1"/>
  </cols>
  <sheetData>
    <row r="1" spans="1:51" s="456" customFormat="1" x14ac:dyDescent="0.25"/>
    <row r="2" spans="1:51" ht="15.75" x14ac:dyDescent="0.25">
      <c r="D2" s="345" t="str">
        <f>+Version!B2</f>
        <v>A.CRE - MULTIFAMILY DEVELOPMENT MODEL</v>
      </c>
      <c r="E2" s="345"/>
      <c r="F2" s="345"/>
      <c r="G2" s="345"/>
      <c r="H2" s="345"/>
      <c r="I2" s="345"/>
      <c r="J2" s="345"/>
      <c r="N2" s="345"/>
      <c r="P2" s="345"/>
      <c r="Q2" s="345"/>
      <c r="R2" s="345"/>
      <c r="T2" s="345"/>
      <c r="U2" s="345"/>
      <c r="V2" s="345"/>
      <c r="X2" s="345"/>
      <c r="Y2" s="345"/>
      <c r="Z2" s="345"/>
      <c r="AB2" s="345"/>
      <c r="AC2" s="345"/>
      <c r="AD2" s="345"/>
      <c r="AF2" s="345"/>
      <c r="AG2" s="345"/>
      <c r="AH2" s="345"/>
      <c r="AJ2" s="345"/>
      <c r="AK2" s="345"/>
      <c r="AL2" s="345"/>
      <c r="AM2" s="456"/>
    </row>
    <row r="3" spans="1:51" x14ac:dyDescent="0.25">
      <c r="D3" s="346" t="str">
        <f>'Summary&amp;Assumptions'!D9</f>
        <v>191 Old Moose Park Road</v>
      </c>
      <c r="E3" s="346"/>
      <c r="F3" s="346"/>
      <c r="G3" s="346"/>
      <c r="H3" s="346"/>
      <c r="I3" s="346"/>
      <c r="J3" s="346"/>
      <c r="N3" s="346"/>
      <c r="P3" s="346"/>
      <c r="Q3" s="346"/>
      <c r="R3" s="346"/>
      <c r="T3" s="346"/>
      <c r="U3" s="346"/>
      <c r="V3" s="346"/>
      <c r="X3" s="346"/>
      <c r="Y3" s="346"/>
      <c r="Z3" s="346"/>
      <c r="AB3" s="346"/>
      <c r="AC3" s="346"/>
      <c r="AD3" s="346"/>
      <c r="AF3" s="346"/>
      <c r="AG3" s="346"/>
      <c r="AH3" s="346"/>
      <c r="AJ3" s="346"/>
      <c r="AK3" s="346"/>
      <c r="AL3" s="346"/>
      <c r="AM3" s="456"/>
    </row>
    <row r="4" spans="1:51" s="456" customFormat="1" ht="9.9499999999999993" customHeight="1" x14ac:dyDescent="0.25"/>
    <row r="5" spans="1:51" s="456" customFormat="1" ht="15.75" x14ac:dyDescent="0.25">
      <c r="D5" s="4" t="s">
        <v>268</v>
      </c>
      <c r="E5" s="350"/>
      <c r="F5" s="3"/>
      <c r="G5" s="639" t="s">
        <v>269</v>
      </c>
      <c r="H5" s="639"/>
      <c r="I5" s="639"/>
    </row>
    <row r="6" spans="1:51" s="456" customFormat="1" ht="9.9499999999999993" customHeight="1" thickBot="1" x14ac:dyDescent="0.3">
      <c r="D6" s="350"/>
      <c r="E6" s="350"/>
      <c r="F6" s="3"/>
      <c r="G6" s="3"/>
      <c r="H6" s="3"/>
      <c r="I6" s="3"/>
    </row>
    <row r="7" spans="1:51" ht="15.75" thickBot="1" x14ac:dyDescent="0.3">
      <c r="D7" s="457" t="s">
        <v>270</v>
      </c>
      <c r="E7" s="458" t="s">
        <v>271</v>
      </c>
      <c r="F7" s="458" t="s">
        <v>272</v>
      </c>
      <c r="G7" s="458" t="s">
        <v>273</v>
      </c>
      <c r="H7" s="458" t="s">
        <v>274</v>
      </c>
      <c r="I7" s="459" t="s">
        <v>338</v>
      </c>
      <c r="J7" s="456"/>
      <c r="N7" s="457" t="s">
        <v>275</v>
      </c>
      <c r="O7" s="460"/>
      <c r="P7" s="460"/>
      <c r="Q7" s="461"/>
      <c r="R7" s="462"/>
      <c r="S7" s="462"/>
      <c r="T7" s="462"/>
      <c r="U7" s="462"/>
      <c r="V7" s="462"/>
      <c r="W7" s="462"/>
      <c r="X7" s="462"/>
      <c r="Y7" s="462"/>
      <c r="Z7" s="462"/>
      <c r="AA7" s="462"/>
      <c r="AB7" s="462"/>
      <c r="AC7" s="462"/>
      <c r="AD7" s="462"/>
      <c r="AE7" s="462"/>
      <c r="AF7" s="462"/>
      <c r="AG7" s="462"/>
      <c r="AH7" s="462"/>
      <c r="AI7" s="462"/>
      <c r="AJ7" s="462"/>
      <c r="AK7" s="462"/>
      <c r="AL7" s="463"/>
      <c r="AM7" s="3"/>
    </row>
    <row r="8" spans="1:51" ht="15.75" thickBot="1" x14ac:dyDescent="0.3">
      <c r="D8" s="464" t="s">
        <v>272</v>
      </c>
      <c r="E8" s="465"/>
      <c r="F8" s="466">
        <f>F9+F14</f>
        <v>50682825.618426085</v>
      </c>
      <c r="G8" s="467">
        <f>$F8/'Summary&amp;Assumptions'!$D$22</f>
        <v>167823.92588882809</v>
      </c>
      <c r="H8" s="468">
        <f>$F8/'Summary&amp;Assumptions'!$D$27</f>
        <v>163.4929858658906</v>
      </c>
      <c r="I8" s="469">
        <f>F8/'Summary&amp;Assumptions'!$D$28</f>
        <v>198.75617889578857</v>
      </c>
      <c r="J8" s="456"/>
      <c r="N8" s="470"/>
      <c r="O8" s="471"/>
      <c r="P8" s="471"/>
      <c r="Q8" s="471"/>
      <c r="R8" s="471"/>
      <c r="S8" s="471"/>
      <c r="T8" s="471"/>
      <c r="U8" s="471"/>
      <c r="V8" s="471"/>
      <c r="W8" s="471"/>
      <c r="X8" s="471"/>
      <c r="Y8" s="471"/>
      <c r="Z8" s="471"/>
      <c r="AA8" s="471"/>
      <c r="AB8" s="471"/>
      <c r="AC8" s="471"/>
      <c r="AD8" s="471"/>
      <c r="AE8" s="471"/>
      <c r="AF8" s="471"/>
      <c r="AG8" s="471"/>
      <c r="AH8" s="471"/>
      <c r="AI8" s="471"/>
      <c r="AJ8" s="471"/>
      <c r="AK8" s="471"/>
      <c r="AL8" s="472"/>
      <c r="AM8" s="3"/>
    </row>
    <row r="9" spans="1:51" ht="15.75" outlineLevel="1" thickBot="1" x14ac:dyDescent="0.3">
      <c r="D9" s="473" t="s">
        <v>276</v>
      </c>
      <c r="E9" s="474"/>
      <c r="F9" s="475">
        <f>F21</f>
        <v>47780000</v>
      </c>
      <c r="G9" s="467">
        <f>$F9/'Summary&amp;Assumptions'!$D$22</f>
        <v>158211.92052980131</v>
      </c>
      <c r="H9" s="468">
        <f>$F9/'Summary&amp;Assumptions'!$D$27</f>
        <v>154.12903225806451</v>
      </c>
      <c r="I9" s="469">
        <f>F9/'Summary&amp;Assumptions'!$D$28</f>
        <v>187.37254901960785</v>
      </c>
      <c r="J9" s="456"/>
      <c r="N9" s="476"/>
      <c r="O9" s="471"/>
      <c r="P9" s="471"/>
      <c r="Q9" s="471"/>
      <c r="R9" s="471"/>
      <c r="S9" s="471"/>
      <c r="T9" s="471"/>
      <c r="U9" s="471"/>
      <c r="V9" s="471"/>
      <c r="W9" s="471"/>
      <c r="X9" s="471"/>
      <c r="Y9" s="471"/>
      <c r="Z9" s="471"/>
      <c r="AA9" s="471"/>
      <c r="AB9" s="471"/>
      <c r="AC9" s="471"/>
      <c r="AD9" s="471"/>
      <c r="AE9" s="471"/>
      <c r="AF9" s="471"/>
      <c r="AG9" s="471"/>
      <c r="AH9" s="471"/>
      <c r="AI9" s="471"/>
      <c r="AJ9" s="471"/>
      <c r="AK9" s="471"/>
      <c r="AL9" s="472"/>
      <c r="AM9" s="3"/>
    </row>
    <row r="10" spans="1:51" ht="15.75" thickBot="1" x14ac:dyDescent="0.3">
      <c r="D10" s="470" t="str">
        <f>IF(P11="","",P11)</f>
        <v>Acquisition / Land Purchase</v>
      </c>
      <c r="E10" s="16"/>
      <c r="F10" s="477">
        <f>IF(Q11=0,"",Q11)</f>
        <v>8530000</v>
      </c>
      <c r="G10" s="478">
        <f>$F10/'Summary&amp;Assumptions'!$D$22</f>
        <v>28245.03311258278</v>
      </c>
      <c r="H10" s="479">
        <f>$F10/'Summary&amp;Assumptions'!$D$27</f>
        <v>27.516129032258064</v>
      </c>
      <c r="I10" s="480">
        <f>$F10/'Summary&amp;Assumptions'!$D$28</f>
        <v>33.450980392156865</v>
      </c>
      <c r="J10" s="481"/>
      <c r="K10" s="482"/>
      <c r="L10" s="482"/>
      <c r="M10" s="482"/>
      <c r="N10" s="483"/>
      <c r="O10" s="484"/>
      <c r="P10" s="485"/>
      <c r="Q10" s="484"/>
      <c r="R10" s="484"/>
      <c r="S10" s="484"/>
      <c r="T10" s="484"/>
      <c r="U10" s="484"/>
      <c r="V10" s="484"/>
      <c r="W10" s="484"/>
      <c r="X10" s="484"/>
      <c r="Y10" s="484"/>
      <c r="Z10" s="484"/>
      <c r="AA10" s="484"/>
      <c r="AB10" s="484"/>
      <c r="AC10" s="484"/>
      <c r="AD10" s="484"/>
      <c r="AE10" s="484"/>
      <c r="AF10" s="484"/>
      <c r="AG10" s="484"/>
      <c r="AH10" s="484"/>
      <c r="AI10" s="484"/>
      <c r="AJ10" s="484"/>
      <c r="AK10" s="484"/>
      <c r="AL10" s="486"/>
      <c r="AM10" s="487"/>
      <c r="AN10" s="482"/>
      <c r="AO10" s="482"/>
      <c r="AP10" s="482"/>
      <c r="AQ10" s="482"/>
      <c r="AR10" s="482"/>
      <c r="AS10" s="482"/>
      <c r="AT10" s="482"/>
      <c r="AU10" s="482"/>
      <c r="AV10" s="482"/>
      <c r="AW10" s="482"/>
      <c r="AX10" s="482"/>
      <c r="AY10" s="482"/>
    </row>
    <row r="11" spans="1:51" s="482" customFormat="1" ht="15.75" thickBot="1" x14ac:dyDescent="0.3">
      <c r="A11" s="481"/>
      <c r="B11" s="481"/>
      <c r="D11" s="488" t="str">
        <f>IF(T11="","",T11)</f>
        <v>Soft Costs</v>
      </c>
      <c r="E11" s="489"/>
      <c r="F11" s="477">
        <f>IF(U11=0,"",U11)</f>
        <v>2050000</v>
      </c>
      <c r="G11" s="478">
        <f>$F11/'Summary&amp;Assumptions'!$D$22</f>
        <v>6788.0794701986752</v>
      </c>
      <c r="H11" s="479">
        <f>$F11/'Summary&amp;Assumptions'!$D$27</f>
        <v>6.612903225806452</v>
      </c>
      <c r="I11" s="480">
        <f>F11/'Summary&amp;Assumptions'!$D$28</f>
        <v>8.0392156862745097</v>
      </c>
      <c r="J11" s="456"/>
      <c r="K11" s="359"/>
      <c r="L11" s="359"/>
      <c r="M11" s="359"/>
      <c r="N11" s="490"/>
      <c r="O11" s="491">
        <f>IF(OR(P11&lt;&gt;"",Q11&lt;&gt;""),1+O10,"")</f>
        <v>1</v>
      </c>
      <c r="P11" s="492" t="s">
        <v>266</v>
      </c>
      <c r="Q11" s="493">
        <f>SUM(Q12:Q20)</f>
        <v>8530000</v>
      </c>
      <c r="R11" s="491"/>
      <c r="S11" s="491">
        <f>IF(OR(T11&lt;&gt;"",U11&lt;&gt;""),O40+1)</f>
        <v>7</v>
      </c>
      <c r="T11" s="494" t="s">
        <v>267</v>
      </c>
      <c r="U11" s="493">
        <f>SUM(U12:U20)</f>
        <v>2050000</v>
      </c>
      <c r="V11" s="491"/>
      <c r="W11" s="491">
        <f>IF(OR(X11&lt;&gt;"",Y11&lt;&gt;""),S40+1)</f>
        <v>15</v>
      </c>
      <c r="X11" s="494" t="s">
        <v>18</v>
      </c>
      <c r="Y11" s="493">
        <f>SUM(Y12:Y20)</f>
        <v>32000000</v>
      </c>
      <c r="Z11" s="491"/>
      <c r="AA11" s="491">
        <f>IF(OR(AB11&lt;&gt;"",AC11&lt;&gt;""),W40+1)</f>
        <v>23</v>
      </c>
      <c r="AB11" s="494" t="s">
        <v>277</v>
      </c>
      <c r="AC11" s="493">
        <f>SUM(AC12:AC20)</f>
        <v>1700000</v>
      </c>
      <c r="AD11" s="491"/>
      <c r="AE11" s="491">
        <f>IF(OR(AF11&lt;&gt;"",AG11&lt;&gt;""),AA40+1)</f>
        <v>28</v>
      </c>
      <c r="AF11" s="494" t="s">
        <v>206</v>
      </c>
      <c r="AG11" s="493">
        <f>SUM(AG12:AG39)</f>
        <v>300000</v>
      </c>
      <c r="AH11" s="491"/>
      <c r="AI11" s="491">
        <f>IF(OR(AJ11&lt;&gt;"",AK11&lt;&gt;""),AE40+1)</f>
        <v>32</v>
      </c>
      <c r="AJ11" s="494" t="s">
        <v>66</v>
      </c>
      <c r="AK11" s="493">
        <f>SUM(AK12:AK39)</f>
        <v>3200000</v>
      </c>
      <c r="AL11" s="495"/>
      <c r="AM11" s="3"/>
      <c r="AN11" s="359"/>
      <c r="AO11" s="359"/>
      <c r="AP11" s="359"/>
      <c r="AQ11" s="359"/>
      <c r="AR11" s="359"/>
      <c r="AS11" s="359"/>
      <c r="AT11" s="359"/>
      <c r="AX11" s="359"/>
      <c r="AY11" s="359"/>
    </row>
    <row r="12" spans="1:51" x14ac:dyDescent="0.25">
      <c r="D12" s="488" t="str">
        <f>IF(X11="","",X11)</f>
        <v>Hard Costs</v>
      </c>
      <c r="E12" s="489"/>
      <c r="F12" s="477">
        <f>IF(Y11=0,"",Y11)</f>
        <v>32000000</v>
      </c>
      <c r="G12" s="478">
        <f>$F12/'Summary&amp;Assumptions'!$D$22</f>
        <v>105960.26490066225</v>
      </c>
      <c r="H12" s="479">
        <f>$F12/'Summary&amp;Assumptions'!$D$27</f>
        <v>103.2258064516129</v>
      </c>
      <c r="I12" s="480">
        <f>F12/'Summary&amp;Assumptions'!$D$28</f>
        <v>125.49019607843137</v>
      </c>
      <c r="J12" s="456"/>
      <c r="N12" s="490"/>
      <c r="O12" s="491">
        <f>IF(OR(P12&lt;&gt;"",Q12&lt;&gt;""),1+MAX($O$11:O11),"")</f>
        <v>2</v>
      </c>
      <c r="P12" s="496" t="s">
        <v>278</v>
      </c>
      <c r="Q12" s="497">
        <v>8000000</v>
      </c>
      <c r="R12" s="491"/>
      <c r="S12" s="491">
        <f>IF(OR(T12&lt;&gt;"",U12&lt;&gt;""),1+MAX($S$11:S11),"")</f>
        <v>8</v>
      </c>
      <c r="T12" s="498" t="s">
        <v>279</v>
      </c>
      <c r="U12" s="497">
        <v>800000</v>
      </c>
      <c r="V12" s="491"/>
      <c r="W12" s="491">
        <f>IF(OR(X12&lt;&gt;"",Y12&lt;&gt;""),1+MAX($W$11:W11),"")</f>
        <v>16</v>
      </c>
      <c r="X12" s="498" t="s">
        <v>280</v>
      </c>
      <c r="Y12" s="497">
        <v>4000000</v>
      </c>
      <c r="Z12" s="491"/>
      <c r="AA12" s="491">
        <f>IF(OR(AB12&lt;&gt;"",AC12&lt;&gt;""),1+MAX($AA$11:AA11),"")</f>
        <v>24</v>
      </c>
      <c r="AB12" s="498" t="s">
        <v>281</v>
      </c>
      <c r="AC12" s="497">
        <v>500000</v>
      </c>
      <c r="AD12" s="491"/>
      <c r="AE12" s="491">
        <f>IF(OR(AF12&lt;&gt;"",AG12&lt;&gt;""),1+MAX($AE$11:AE11),"")</f>
        <v>29</v>
      </c>
      <c r="AF12" s="498" t="s">
        <v>282</v>
      </c>
      <c r="AG12" s="497">
        <v>200000</v>
      </c>
      <c r="AH12" s="491"/>
      <c r="AI12" s="491">
        <f>IF(OR(AJ12&lt;&gt;"",AK12&lt;&gt;""),1+MAX($AI$11:AI11),"")</f>
        <v>33</v>
      </c>
      <c r="AJ12" s="498" t="s">
        <v>283</v>
      </c>
      <c r="AK12" s="497">
        <f>Y11*0.1</f>
        <v>3200000</v>
      </c>
      <c r="AL12" s="495"/>
      <c r="AM12" s="3"/>
    </row>
    <row r="13" spans="1:51" x14ac:dyDescent="0.25">
      <c r="D13" s="488" t="str">
        <f>IF(AB11="","",AB11)</f>
        <v>G&amp;A</v>
      </c>
      <c r="E13" s="489"/>
      <c r="F13" s="477">
        <f>IF(AC11=0,"",AC11)</f>
        <v>1700000</v>
      </c>
      <c r="G13" s="478">
        <f>$F13/'Summary&amp;Assumptions'!$D$22</f>
        <v>5629.1390728476817</v>
      </c>
      <c r="H13" s="479">
        <f>$F13/'Summary&amp;Assumptions'!$D$27</f>
        <v>5.4838709677419351</v>
      </c>
      <c r="I13" s="480">
        <f>F13/'Summary&amp;Assumptions'!$D$28</f>
        <v>6.666666666666667</v>
      </c>
      <c r="J13" s="456"/>
      <c r="N13" s="490"/>
      <c r="O13" s="491">
        <f>IF(OR(P13&lt;&gt;"",Q13&lt;&gt;""),1+MAX($O$11:O12),"")</f>
        <v>3</v>
      </c>
      <c r="P13" s="499" t="s">
        <v>284</v>
      </c>
      <c r="Q13" s="497">
        <f>Q12*0.05</f>
        <v>400000</v>
      </c>
      <c r="R13" s="491"/>
      <c r="S13" s="491">
        <f>IF(OR(T13&lt;&gt;"",U13&lt;&gt;""),1+MAX($S$11:S12),"")</f>
        <v>9</v>
      </c>
      <c r="T13" s="498" t="s">
        <v>285</v>
      </c>
      <c r="U13" s="497">
        <v>400000</v>
      </c>
      <c r="V13" s="491"/>
      <c r="W13" s="491">
        <f>IF(OR(X13&lt;&gt;"",Y13&lt;&gt;""),1+MAX($W$11:W12),"")</f>
        <v>17</v>
      </c>
      <c r="X13" s="498" t="s">
        <v>286</v>
      </c>
      <c r="Y13" s="497">
        <v>3000000</v>
      </c>
      <c r="Z13" s="491"/>
      <c r="AA13" s="491">
        <f>IF(OR(AB13&lt;&gt;"",AC13&lt;&gt;""),1+MAX($AA$11:AA12),"")</f>
        <v>25</v>
      </c>
      <c r="AB13" s="498" t="s">
        <v>287</v>
      </c>
      <c r="AC13" s="497">
        <v>200000</v>
      </c>
      <c r="AD13" s="491"/>
      <c r="AE13" s="491">
        <f>IF(OR(AF13&lt;&gt;"",AG13&lt;&gt;""),1+MAX($AE$11:AE12),"")</f>
        <v>30</v>
      </c>
      <c r="AF13" s="498" t="s">
        <v>288</v>
      </c>
      <c r="AG13" s="497">
        <v>100000</v>
      </c>
      <c r="AH13" s="491"/>
      <c r="AI13" s="491" t="str">
        <f>IF(OR(AJ13&lt;&gt;"",AK13&lt;&gt;""),1+MAX($AI$11:AI12),"")</f>
        <v/>
      </c>
      <c r="AJ13" s="498"/>
      <c r="AK13" s="497"/>
      <c r="AL13" s="495"/>
      <c r="AM13" s="3"/>
    </row>
    <row r="14" spans="1:51" x14ac:dyDescent="0.25">
      <c r="D14" s="133" t="s">
        <v>289</v>
      </c>
      <c r="E14" s="16"/>
      <c r="F14" s="477">
        <f>F22</f>
        <v>2902825.6184260854</v>
      </c>
      <c r="G14" s="478">
        <f>$F14/'Summary&amp;Assumptions'!$D$22</f>
        <v>9612.0053590267726</v>
      </c>
      <c r="H14" s="479">
        <f>$F14/'Summary&amp;Assumptions'!$D$27</f>
        <v>9.3639536078260814</v>
      </c>
      <c r="I14" s="480">
        <f>F14/'Summary&amp;Assumptions'!$D$28</f>
        <v>11.383629876180727</v>
      </c>
      <c r="J14" s="456"/>
      <c r="N14" s="490"/>
      <c r="O14" s="491">
        <f>IF(OR(P14&lt;&gt;"",Q14&lt;&gt;""),1+MAX($O$11:O13),"")</f>
        <v>4</v>
      </c>
      <c r="P14" s="498" t="s">
        <v>290</v>
      </c>
      <c r="Q14" s="497">
        <v>80000</v>
      </c>
      <c r="R14" s="491"/>
      <c r="S14" s="491">
        <f>IF(OR(T14&lt;&gt;"",U14&lt;&gt;""),1+MAX($S$11:S13),"")</f>
        <v>10</v>
      </c>
      <c r="T14" s="498" t="s">
        <v>291</v>
      </c>
      <c r="U14" s="497">
        <v>400000</v>
      </c>
      <c r="V14" s="491"/>
      <c r="W14" s="491">
        <f>IF(OR(X14&lt;&gt;"",Y14&lt;&gt;""),1+MAX($W$11:W13),"")</f>
        <v>18</v>
      </c>
      <c r="X14" s="498" t="s">
        <v>292</v>
      </c>
      <c r="Y14" s="497">
        <v>3000000</v>
      </c>
      <c r="Z14" s="491"/>
      <c r="AA14" s="491">
        <f>IF(OR(AB14&lt;&gt;"",AC14&lt;&gt;""),1+MAX($AA$11:AA13),"")</f>
        <v>26</v>
      </c>
      <c r="AB14" s="498" t="s">
        <v>293</v>
      </c>
      <c r="AC14" s="497">
        <v>1000000</v>
      </c>
      <c r="AD14" s="491"/>
      <c r="AE14" s="491" t="str">
        <f>IF(OR(AF14&lt;&gt;"",AG14&lt;&gt;""),1+MAX($AE$11:AE13),"")</f>
        <v/>
      </c>
      <c r="AF14" s="498"/>
      <c r="AG14" s="497"/>
      <c r="AH14" s="491"/>
      <c r="AI14" s="491" t="str">
        <f>IF(OR(AJ14&lt;&gt;"",AK14&lt;&gt;""),1+MAX($AI$11:AI13),"")</f>
        <v/>
      </c>
      <c r="AJ14" s="498"/>
      <c r="AK14" s="497"/>
      <c r="AL14" s="495"/>
      <c r="AM14" s="3"/>
    </row>
    <row r="15" spans="1:51" x14ac:dyDescent="0.25">
      <c r="D15" s="488" t="str">
        <f>IF(AF11="","",AF11)</f>
        <v>Marketing</v>
      </c>
      <c r="E15" s="489"/>
      <c r="F15" s="477">
        <f>IF(AG11=0,"",AG11)</f>
        <v>300000</v>
      </c>
      <c r="G15" s="478">
        <f>$F15/'Summary&amp;Assumptions'!$D$22</f>
        <v>993.37748344370857</v>
      </c>
      <c r="H15" s="479">
        <f>$F15/'Summary&amp;Assumptions'!$D$27</f>
        <v>0.967741935483871</v>
      </c>
      <c r="I15" s="480">
        <f>F15/'Summary&amp;Assumptions'!$D$28</f>
        <v>1.1764705882352942</v>
      </c>
      <c r="J15" s="456"/>
      <c r="N15" s="490"/>
      <c r="O15" s="491">
        <f>IF(OR(P15&lt;&gt;"",Q15&lt;&gt;""),1+MAX($O$11:O14),"")</f>
        <v>5</v>
      </c>
      <c r="P15" s="498" t="s">
        <v>294</v>
      </c>
      <c r="Q15" s="497">
        <v>50000</v>
      </c>
      <c r="R15" s="491"/>
      <c r="S15" s="491">
        <f>IF(OR(T15&lt;&gt;"",U15&lt;&gt;""),1+MAX($S$11:S14),"")</f>
        <v>11</v>
      </c>
      <c r="T15" s="498" t="s">
        <v>295</v>
      </c>
      <c r="U15" s="497">
        <v>150000</v>
      </c>
      <c r="V15" s="491"/>
      <c r="W15" s="491">
        <f>IF(OR(X15&lt;&gt;"",Y15&lt;&gt;""),1+MAX($W$11:W14),"")</f>
        <v>19</v>
      </c>
      <c r="X15" s="498" t="s">
        <v>296</v>
      </c>
      <c r="Y15" s="497">
        <v>4000000</v>
      </c>
      <c r="Z15" s="491"/>
      <c r="AA15" s="491" t="str">
        <f>IF(OR(AB15&lt;&gt;"",AC15&lt;&gt;""),1+MAX($AA$11:AA14),"")</f>
        <v/>
      </c>
      <c r="AB15" s="498"/>
      <c r="AC15" s="497"/>
      <c r="AD15" s="491"/>
      <c r="AE15" s="491" t="str">
        <f>IF(OR(AF15&lt;&gt;"",AG15&lt;&gt;""),1+MAX($AE$11:AE14),"")</f>
        <v/>
      </c>
      <c r="AF15" s="498"/>
      <c r="AG15" s="497"/>
      <c r="AH15" s="491"/>
      <c r="AI15" s="491" t="str">
        <f>IF(OR(AJ15&lt;&gt;"",AK15&lt;&gt;""),1+MAX($AI$11:AI14),"")</f>
        <v/>
      </c>
      <c r="AJ15" s="498"/>
      <c r="AK15" s="497"/>
      <c r="AL15" s="495"/>
      <c r="AM15" s="3"/>
    </row>
    <row r="16" spans="1:51" ht="15.75" thickBot="1" x14ac:dyDescent="0.3">
      <c r="D16" s="500" t="str">
        <f>IF(AJ11="","",AJ11)</f>
        <v>Contingency</v>
      </c>
      <c r="E16" s="501"/>
      <c r="F16" s="502">
        <f>IF(AK11=0,"",AK11)</f>
        <v>3200000</v>
      </c>
      <c r="G16" s="503">
        <f>$F16/'Summary&amp;Assumptions'!$D$22</f>
        <v>10596.026490066226</v>
      </c>
      <c r="H16" s="504">
        <f>$F16/'Summary&amp;Assumptions'!$D$27</f>
        <v>10.32258064516129</v>
      </c>
      <c r="I16" s="505">
        <f>F16/'Summary&amp;Assumptions'!$D$28</f>
        <v>12.549019607843137</v>
      </c>
      <c r="J16" s="456"/>
      <c r="N16" s="490"/>
      <c r="O16" s="491" t="str">
        <f>IF(OR(P16&lt;&gt;"",Q16&lt;&gt;""),1+MAX($O$11:O15),"")</f>
        <v/>
      </c>
      <c r="P16" s="498"/>
      <c r="Q16" s="497"/>
      <c r="R16" s="491"/>
      <c r="S16" s="491">
        <f>IF(OR(T16&lt;&gt;"",U16&lt;&gt;""),1+MAX($S$11:S15),"")</f>
        <v>12</v>
      </c>
      <c r="T16" s="498" t="s">
        <v>297</v>
      </c>
      <c r="U16" s="497">
        <v>150000</v>
      </c>
      <c r="V16" s="491"/>
      <c r="W16" s="491">
        <f>IF(OR(X16&lt;&gt;"",Y16&lt;&gt;""),1+MAX($W$11:W15),"")</f>
        <v>20</v>
      </c>
      <c r="X16" s="498" t="s">
        <v>298</v>
      </c>
      <c r="Y16" s="497">
        <v>8000000</v>
      </c>
      <c r="Z16" s="491"/>
      <c r="AA16" s="491" t="str">
        <f>IF(OR(AB16&lt;&gt;"",AC16&lt;&gt;""),1+MAX($AA$11:AA15),"")</f>
        <v/>
      </c>
      <c r="AB16" s="498"/>
      <c r="AC16" s="497"/>
      <c r="AD16" s="491"/>
      <c r="AE16" s="491" t="str">
        <f>IF(OR(AF16&lt;&gt;"",AG16&lt;&gt;""),1+MAX($AE$11:AE15),"")</f>
        <v/>
      </c>
      <c r="AF16" s="498"/>
      <c r="AG16" s="497"/>
      <c r="AH16" s="491"/>
      <c r="AI16" s="491" t="str">
        <f>IF(OR(AJ16&lt;&gt;"",AK16&lt;&gt;""),1+MAX($AI$11:AI15),"")</f>
        <v/>
      </c>
      <c r="AJ16" s="498"/>
      <c r="AK16" s="497"/>
      <c r="AL16" s="495"/>
      <c r="AM16" s="3"/>
    </row>
    <row r="17" spans="3:59" ht="15.75" thickBot="1" x14ac:dyDescent="0.3">
      <c r="D17" s="3"/>
      <c r="E17" s="3"/>
      <c r="F17" s="3"/>
      <c r="G17" s="3"/>
      <c r="H17" s="3"/>
      <c r="I17" s="348"/>
      <c r="J17" s="456"/>
      <c r="N17" s="490"/>
      <c r="O17" s="491" t="str">
        <f>IF(OR(P17&lt;&gt;"",Q17&lt;&gt;""),1+MAX($O$11:O16),"")</f>
        <v/>
      </c>
      <c r="P17" s="498"/>
      <c r="Q17" s="497"/>
      <c r="R17" s="491"/>
      <c r="S17" s="491">
        <f>IF(OR(T17&lt;&gt;"",U17&lt;&gt;""),1+MAX($S$11:S16),"")</f>
        <v>13</v>
      </c>
      <c r="T17" s="498" t="s">
        <v>299</v>
      </c>
      <c r="U17" s="497">
        <v>150000</v>
      </c>
      <c r="V17" s="491"/>
      <c r="W17" s="491">
        <f>IF(OR(X17&lt;&gt;"",Y17&lt;&gt;""),1+MAX($W$11:W16),"")</f>
        <v>21</v>
      </c>
      <c r="X17" s="498" t="s">
        <v>300</v>
      </c>
      <c r="Y17" s="497">
        <v>10000000</v>
      </c>
      <c r="Z17" s="491"/>
      <c r="AA17" s="491" t="str">
        <f>IF(OR(AB17&lt;&gt;"",AC17&lt;&gt;""),1+MAX($AA$11:AA16),"")</f>
        <v/>
      </c>
      <c r="AB17" s="498"/>
      <c r="AC17" s="497"/>
      <c r="AD17" s="491"/>
      <c r="AE17" s="491" t="str">
        <f>IF(OR(AF17&lt;&gt;"",AG17&lt;&gt;""),1+MAX($AE$11:AE16),"")</f>
        <v/>
      </c>
      <c r="AF17" s="498"/>
      <c r="AG17" s="497"/>
      <c r="AH17" s="491"/>
      <c r="AI17" s="491" t="str">
        <f>IF(OR(AJ17&lt;&gt;"",AK17&lt;&gt;""),1+MAX($AI$11:AI16),"")</f>
        <v/>
      </c>
      <c r="AJ17" s="498"/>
      <c r="AK17" s="497"/>
      <c r="AL17" s="495"/>
      <c r="AM17" s="3"/>
    </row>
    <row r="18" spans="3:59" ht="15.75" thickBot="1" x14ac:dyDescent="0.3">
      <c r="D18" s="457" t="s">
        <v>301</v>
      </c>
      <c r="E18" s="458" t="s">
        <v>271</v>
      </c>
      <c r="F18" s="458" t="s">
        <v>272</v>
      </c>
      <c r="G18" s="458" t="s">
        <v>273</v>
      </c>
      <c r="H18" s="458" t="s">
        <v>274</v>
      </c>
      <c r="I18" s="459" t="s">
        <v>338</v>
      </c>
      <c r="J18" s="456"/>
      <c r="N18" s="490"/>
      <c r="O18" s="491" t="str">
        <f>IF(OR(P18&lt;&gt;"",Q18&lt;&gt;""),1+MAX($O$11:O17),"")</f>
        <v/>
      </c>
      <c r="P18" s="498"/>
      <c r="Q18" s="497"/>
      <c r="R18" s="491"/>
      <c r="S18" s="491" t="str">
        <f>IF(OR(T18&lt;&gt;"",U18&lt;&gt;""),1+MAX($S$11:S17),"")</f>
        <v/>
      </c>
      <c r="T18" s="498"/>
      <c r="U18" s="497"/>
      <c r="V18" s="491"/>
      <c r="W18" s="491" t="str">
        <f>IF(OR(X18&lt;&gt;"",Y18&lt;&gt;""),1+MAX($W$11:W17),"")</f>
        <v/>
      </c>
      <c r="X18" s="498"/>
      <c r="Y18" s="497"/>
      <c r="Z18" s="491"/>
      <c r="AA18" s="491" t="str">
        <f>IF(OR(AB18&lt;&gt;"",AC18&lt;&gt;""),1+MAX($AA$11:AA17),"")</f>
        <v/>
      </c>
      <c r="AB18" s="498"/>
      <c r="AC18" s="497"/>
      <c r="AD18" s="491"/>
      <c r="AE18" s="491" t="str">
        <f>IF(OR(AF18&lt;&gt;"",AG18&lt;&gt;""),1+MAX($AE$11:AE17),"")</f>
        <v/>
      </c>
      <c r="AF18" s="498"/>
      <c r="AG18" s="497"/>
      <c r="AH18" s="491"/>
      <c r="AI18" s="491" t="str">
        <f>IF(OR(AJ18&lt;&gt;"",AK18&lt;&gt;""),1+MAX($AI$11:AI17),"")</f>
        <v/>
      </c>
      <c r="AJ18" s="498"/>
      <c r="AK18" s="497"/>
      <c r="AL18" s="495"/>
      <c r="AM18" s="3"/>
    </row>
    <row r="19" spans="3:59" ht="15" customHeight="1" thickBot="1" x14ac:dyDescent="0.3">
      <c r="D19" s="464" t="s">
        <v>272</v>
      </c>
      <c r="E19" s="465"/>
      <c r="F19" s="467">
        <f>F21+F22</f>
        <v>50682825.618426085</v>
      </c>
      <c r="G19" s="467">
        <f>$F19/'Summary&amp;Assumptions'!$D$22</f>
        <v>167823.92588882809</v>
      </c>
      <c r="H19" s="468">
        <f>$F19/'Summary&amp;Assumptions'!$D$27</f>
        <v>163.4929858658906</v>
      </c>
      <c r="I19" s="469">
        <f>$F19/'Summary&amp;Assumptions'!$D$28</f>
        <v>198.75617889578857</v>
      </c>
      <c r="J19" s="456"/>
      <c r="N19" s="490"/>
      <c r="O19" s="491" t="str">
        <f>IF(OR(P19&lt;&gt;"",Q19&lt;&gt;""),1+MAX($O$11:O18),"")</f>
        <v/>
      </c>
      <c r="P19" s="498"/>
      <c r="Q19" s="497"/>
      <c r="R19" s="491"/>
      <c r="S19" s="491" t="str">
        <f>IF(OR(T19&lt;&gt;"",U19&lt;&gt;""),1+MAX($S$11:S18),"")</f>
        <v/>
      </c>
      <c r="T19" s="498"/>
      <c r="U19" s="497"/>
      <c r="V19" s="491"/>
      <c r="W19" s="491" t="str">
        <f>IF(OR(X19&lt;&gt;"",Y19&lt;&gt;""),1+MAX($W$11:W18),"")</f>
        <v/>
      </c>
      <c r="X19" s="498"/>
      <c r="Y19" s="497"/>
      <c r="Z19" s="491"/>
      <c r="AA19" s="491" t="str">
        <f>IF(OR(AB19&lt;&gt;"",AC19&lt;&gt;""),1+MAX($AA$11:AA18),"")</f>
        <v/>
      </c>
      <c r="AB19" s="498"/>
      <c r="AC19" s="497"/>
      <c r="AD19" s="491"/>
      <c r="AE19" s="491" t="str">
        <f>IF(OR(AF19&lt;&gt;"",AG19&lt;&gt;""),1+MAX($AE$11:AE18),"")</f>
        <v/>
      </c>
      <c r="AF19" s="498"/>
      <c r="AG19" s="497"/>
      <c r="AH19" s="491"/>
      <c r="AI19" s="491" t="str">
        <f>IF(OR(AJ19&lt;&gt;"",AK19&lt;&gt;""),1+MAX($AI$11:AI18),"")</f>
        <v/>
      </c>
      <c r="AJ19" s="498"/>
      <c r="AK19" s="497"/>
      <c r="AL19" s="495"/>
      <c r="AM19" s="3"/>
    </row>
    <row r="20" spans="3:59" ht="15" customHeight="1" thickBot="1" x14ac:dyDescent="0.3">
      <c r="D20" s="133"/>
      <c r="E20" s="16"/>
      <c r="F20" s="16"/>
      <c r="G20" s="188"/>
      <c r="H20" s="188"/>
      <c r="I20" s="506"/>
      <c r="J20" s="456"/>
      <c r="N20" s="490"/>
      <c r="O20" s="491" t="str">
        <f>IF(OR(P20&lt;&gt;"",Q20&lt;&gt;""),1+MAX($O$11:O19),"")</f>
        <v/>
      </c>
      <c r="P20" s="498"/>
      <c r="Q20" s="497"/>
      <c r="R20" s="491"/>
      <c r="S20" s="491" t="str">
        <f>IF(OR(T20&lt;&gt;"",U20&lt;&gt;""),1+MAX($S$11:S19),"")</f>
        <v/>
      </c>
      <c r="T20" s="498"/>
      <c r="U20" s="497"/>
      <c r="V20" s="491"/>
      <c r="W20" s="491" t="str">
        <f>IF(OR(X20&lt;&gt;"",Y20&lt;&gt;""),1+MAX($W$11:W19),"")</f>
        <v/>
      </c>
      <c r="X20" s="498"/>
      <c r="Y20" s="497"/>
      <c r="Z20" s="491"/>
      <c r="AA20" s="491" t="str">
        <f>IF(OR(AB20&lt;&gt;"",AC20&lt;&gt;""),1+MAX($AA$11:AA19),"")</f>
        <v/>
      </c>
      <c r="AB20" s="498"/>
      <c r="AC20" s="497"/>
      <c r="AD20" s="491"/>
      <c r="AE20" s="491" t="str">
        <f>IF(OR(AF20&lt;&gt;"",AG20&lt;&gt;""),1+MAX($AE$11:AE19),"")</f>
        <v/>
      </c>
      <c r="AF20" s="498"/>
      <c r="AG20" s="497"/>
      <c r="AH20" s="491"/>
      <c r="AI20" s="491" t="str">
        <f>IF(OR(AJ20&lt;&gt;"",AK20&lt;&gt;""),1+MAX($AI$11:AI19),"")</f>
        <v/>
      </c>
      <c r="AJ20" s="498"/>
      <c r="AK20" s="497"/>
      <c r="AL20" s="495"/>
      <c r="AM20" s="3"/>
    </row>
    <row r="21" spans="3:59" ht="15.75" outlineLevel="1" thickBot="1" x14ac:dyDescent="0.3">
      <c r="D21" s="464" t="s">
        <v>302</v>
      </c>
      <c r="E21" s="465"/>
      <c r="F21" s="507">
        <f>SUM(Q11,U11,Y11,AC11,AG11,AK11)</f>
        <v>47780000</v>
      </c>
      <c r="G21" s="467">
        <f>$F21/'Summary&amp;Assumptions'!$D$22</f>
        <v>158211.92052980131</v>
      </c>
      <c r="H21" s="468">
        <f>$F21/'Summary&amp;Assumptions'!$D$27</f>
        <v>154.12903225806451</v>
      </c>
      <c r="I21" s="469">
        <f>F21/'Summary&amp;Assumptions'!$D$28</f>
        <v>187.37254901960785</v>
      </c>
      <c r="J21" s="456"/>
      <c r="N21" s="490"/>
      <c r="O21" s="491" t="str">
        <f>IF(OR(P21&lt;&gt;"",Q21&lt;&gt;""),1+MAX($O$11:O20),"")</f>
        <v/>
      </c>
      <c r="P21" s="498"/>
      <c r="Q21" s="497"/>
      <c r="R21" s="491"/>
      <c r="S21" s="491" t="str">
        <f>IF(OR(T21&lt;&gt;"",U21&lt;&gt;""),1+MAX($S$11:S20),"")</f>
        <v/>
      </c>
      <c r="T21" s="498"/>
      <c r="U21" s="497"/>
      <c r="V21" s="491"/>
      <c r="W21" s="491" t="str">
        <f>IF(OR(X21&lt;&gt;"",Y21&lt;&gt;""),1+MAX($W$11:W20),"")</f>
        <v/>
      </c>
      <c r="X21" s="498"/>
      <c r="Y21" s="497"/>
      <c r="Z21" s="491"/>
      <c r="AA21" s="491" t="str">
        <f>IF(OR(AB21&lt;&gt;"",AC21&lt;&gt;""),1+MAX($AA$11:AA20),"")</f>
        <v/>
      </c>
      <c r="AB21" s="498"/>
      <c r="AC21" s="497"/>
      <c r="AD21" s="491"/>
      <c r="AE21" s="491" t="str">
        <f>IF(OR(AF21&lt;&gt;"",AG21&lt;&gt;""),1+MAX($AE$11:AE20),"")</f>
        <v/>
      </c>
      <c r="AF21" s="498"/>
      <c r="AG21" s="497"/>
      <c r="AH21" s="491"/>
      <c r="AI21" s="491" t="str">
        <f>IF(OR(AJ21&lt;&gt;"",AK21&lt;&gt;""),1+MAX($AI$11:AI20),"")</f>
        <v/>
      </c>
      <c r="AJ21" s="498"/>
      <c r="AK21" s="497"/>
      <c r="AL21" s="495"/>
      <c r="AM21" s="3"/>
    </row>
    <row r="22" spans="3:59" ht="16.5" x14ac:dyDescent="0.35">
      <c r="D22" s="205" t="s">
        <v>289</v>
      </c>
      <c r="E22" s="508">
        <f>F22/$F$19</f>
        <v>5.7274344573455344E-2</v>
      </c>
      <c r="F22" s="509">
        <f>SUM(MnthlyCF!J41:FQ42)</f>
        <v>2902825.6184260854</v>
      </c>
      <c r="G22" s="510">
        <f>IF($F22&lt;&gt;"",$F22/'Summary&amp;Assumptions'!$D$22,"")</f>
        <v>9612.0053590267726</v>
      </c>
      <c r="H22" s="511">
        <f>IF($F22&lt;&gt;"",$F22/'Summary&amp;Assumptions'!$D$27,"")</f>
        <v>9.3639536078260814</v>
      </c>
      <c r="I22" s="512">
        <f>IF($F22&lt;&gt;"",$F22/'Summary&amp;Assumptions'!$D$28,"")</f>
        <v>11.383629876180727</v>
      </c>
      <c r="J22" s="456"/>
      <c r="N22" s="490"/>
      <c r="O22" s="491" t="str">
        <f>IF(OR(P22&lt;&gt;"",Q22&lt;&gt;""),1+MAX($O$11:O21),"")</f>
        <v/>
      </c>
      <c r="P22" s="498"/>
      <c r="Q22" s="497"/>
      <c r="R22" s="513"/>
      <c r="S22" s="491" t="str">
        <f>IF(OR(T22&lt;&gt;"",U22&lt;&gt;""),1+MAX($S$11:S21),"")</f>
        <v/>
      </c>
      <c r="T22" s="498"/>
      <c r="U22" s="497"/>
      <c r="V22" s="513"/>
      <c r="W22" s="491" t="str">
        <f>IF(OR(X22&lt;&gt;"",Y22&lt;&gt;""),1+MAX($W$11:W21),"")</f>
        <v/>
      </c>
      <c r="X22" s="498"/>
      <c r="Y22" s="497"/>
      <c r="Z22" s="513"/>
      <c r="AA22" s="491" t="str">
        <f>IF(OR(AB22&lt;&gt;"",AC22&lt;&gt;""),1+MAX($AA$11:AA21),"")</f>
        <v/>
      </c>
      <c r="AB22" s="498"/>
      <c r="AC22" s="497"/>
      <c r="AD22" s="513"/>
      <c r="AE22" s="491" t="str">
        <f>IF(OR(AF22&lt;&gt;"",AG22&lt;&gt;""),1+MAX($AE$11:AE21),"")</f>
        <v/>
      </c>
      <c r="AF22" s="498"/>
      <c r="AG22" s="497"/>
      <c r="AH22" s="513"/>
      <c r="AI22" s="491" t="str">
        <f>IF(OR(AJ22&lt;&gt;"",AK22&lt;&gt;""),1+MAX($AI$11:AI21),"")</f>
        <v/>
      </c>
      <c r="AJ22" s="498"/>
      <c r="AK22" s="497"/>
      <c r="AL22" s="514"/>
      <c r="AM22" s="487"/>
      <c r="AN22" s="482"/>
      <c r="AO22" s="482"/>
      <c r="AP22" s="482"/>
      <c r="AQ22" s="482"/>
      <c r="AR22" s="482"/>
      <c r="AS22" s="482"/>
      <c r="AT22" s="482"/>
      <c r="AU22" s="482"/>
      <c r="AV22" s="482"/>
      <c r="AW22" s="482"/>
      <c r="AX22" s="482"/>
      <c r="AY22" s="515"/>
    </row>
    <row r="23" spans="3:59" x14ac:dyDescent="0.25">
      <c r="D23" s="133"/>
      <c r="E23" s="16"/>
      <c r="F23" s="16"/>
      <c r="G23" s="188"/>
      <c r="H23" s="188"/>
      <c r="I23" s="506"/>
      <c r="J23" s="456"/>
      <c r="N23" s="490"/>
      <c r="O23" s="491" t="str">
        <f>IF(OR(P23&lt;&gt;"",Q23&lt;&gt;""),1+MAX($O$11:O22),"")</f>
        <v/>
      </c>
      <c r="P23" s="498"/>
      <c r="Q23" s="497"/>
      <c r="R23" s="491"/>
      <c r="S23" s="491" t="str">
        <f>IF(OR(T23&lt;&gt;"",U23&lt;&gt;""),1+MAX($S$11:S22),"")</f>
        <v/>
      </c>
      <c r="T23" s="498"/>
      <c r="U23" s="497"/>
      <c r="V23" s="491"/>
      <c r="W23" s="491" t="str">
        <f>IF(OR(X23&lt;&gt;"",Y23&lt;&gt;""),1+MAX($W$11:W22),"")</f>
        <v/>
      </c>
      <c r="X23" s="498"/>
      <c r="Y23" s="497"/>
      <c r="Z23" s="491"/>
      <c r="AA23" s="491" t="str">
        <f>IF(OR(AB23&lt;&gt;"",AC23&lt;&gt;""),1+MAX($AA$11:AA22),"")</f>
        <v/>
      </c>
      <c r="AB23" s="498"/>
      <c r="AC23" s="497"/>
      <c r="AD23" s="491"/>
      <c r="AE23" s="491" t="str">
        <f>IF(OR(AF23&lt;&gt;"",AG23&lt;&gt;""),1+MAX($AE$11:AE22),"")</f>
        <v/>
      </c>
      <c r="AF23" s="498"/>
      <c r="AG23" s="497"/>
      <c r="AH23" s="491"/>
      <c r="AI23" s="491" t="str">
        <f>IF(OR(AJ23&lt;&gt;"",AK23&lt;&gt;""),1+MAX($AI$11:AI22),"")</f>
        <v/>
      </c>
      <c r="AJ23" s="498"/>
      <c r="AK23" s="497"/>
      <c r="AL23" s="495"/>
      <c r="AM23" s="3"/>
      <c r="AY23" s="515"/>
      <c r="AZ23" s="516"/>
      <c r="BC23" s="515"/>
      <c r="BD23" s="516"/>
      <c r="BG23" s="515"/>
    </row>
    <row r="24" spans="3:59" x14ac:dyDescent="0.25">
      <c r="C24" s="359">
        <v>1</v>
      </c>
      <c r="D24" s="517" t="str">
        <f t="shared" ref="D24:D39" si="0">IF(M194=0,"",M194)</f>
        <v>Acquisition / Land Purchase</v>
      </c>
      <c r="E24" s="518">
        <f t="shared" ref="E24:E39" si="1">IFERROR(IF(N194=0,"",F24/$F$19),"")</f>
        <v>0.16830158729151165</v>
      </c>
      <c r="F24" s="381">
        <f t="shared" ref="F24:F39" si="2">IF(N194=0,"",N194)</f>
        <v>8530000</v>
      </c>
      <c r="G24" s="25">
        <f>IF($F24&lt;&gt;"",$F24/'Summary&amp;Assumptions'!$D$22,"")</f>
        <v>28245.03311258278</v>
      </c>
      <c r="H24" s="188">
        <f>IF($F24&lt;&gt;"",$F24/'Summary&amp;Assumptions'!$D$27,"")</f>
        <v>27.516129032258064</v>
      </c>
      <c r="I24" s="506">
        <f>IF($F24&lt;&gt;"",$F24/'Summary&amp;Assumptions'!$D$28,"")</f>
        <v>33.450980392156865</v>
      </c>
      <c r="J24" s="456"/>
      <c r="N24" s="490"/>
      <c r="O24" s="491" t="str">
        <f>IF(OR(P24&lt;&gt;"",Q24&lt;&gt;""),1+MAX($O$11:O23),"")</f>
        <v/>
      </c>
      <c r="P24" s="498"/>
      <c r="Q24" s="497"/>
      <c r="R24" s="491"/>
      <c r="S24" s="491" t="str">
        <f>IF(OR(T24&lt;&gt;"",U24&lt;&gt;""),1+MAX($S$11:S23),"")</f>
        <v/>
      </c>
      <c r="T24" s="498"/>
      <c r="U24" s="497"/>
      <c r="V24" s="491"/>
      <c r="W24" s="491" t="str">
        <f>IF(OR(X24&lt;&gt;"",Y24&lt;&gt;""),1+MAX($W$11:W23),"")</f>
        <v/>
      </c>
      <c r="X24" s="498"/>
      <c r="Y24" s="497"/>
      <c r="Z24" s="491"/>
      <c r="AA24" s="491" t="str">
        <f>IF(OR(AB24&lt;&gt;"",AC24&lt;&gt;""),1+MAX($AA$11:AA23),"")</f>
        <v/>
      </c>
      <c r="AB24" s="498"/>
      <c r="AC24" s="497"/>
      <c r="AD24" s="491"/>
      <c r="AE24" s="491" t="str">
        <f>IF(OR(AF24&lt;&gt;"",AG24&lt;&gt;""),1+MAX($AE$11:AE23),"")</f>
        <v/>
      </c>
      <c r="AF24" s="498"/>
      <c r="AG24" s="497"/>
      <c r="AH24" s="491"/>
      <c r="AI24" s="491" t="str">
        <f>IF(OR(AJ24&lt;&gt;"",AK24&lt;&gt;""),1+MAX($AI$11:AI23),"")</f>
        <v/>
      </c>
      <c r="AJ24" s="498"/>
      <c r="AK24" s="497"/>
      <c r="AL24" s="495"/>
      <c r="AM24" s="3"/>
      <c r="AY24" s="515"/>
      <c r="AZ24" s="516"/>
      <c r="BC24" s="515"/>
      <c r="BD24" s="516"/>
      <c r="BG24" s="515"/>
    </row>
    <row r="25" spans="3:59" x14ac:dyDescent="0.25">
      <c r="C25" s="359">
        <v>2</v>
      </c>
      <c r="D25" s="517" t="str">
        <f t="shared" si="0"/>
        <v xml:space="preserve">Land Purchase </v>
      </c>
      <c r="E25" s="518">
        <f t="shared" si="1"/>
        <v>0.15784439605300035</v>
      </c>
      <c r="F25" s="381">
        <f t="shared" si="2"/>
        <v>8000000</v>
      </c>
      <c r="G25" s="25">
        <f>IF($F25&lt;&gt;"",$F25/'Summary&amp;Assumptions'!$D$22,"")</f>
        <v>26490.066225165563</v>
      </c>
      <c r="H25" s="188">
        <f>IF($F25&lt;&gt;"",$F25/'Summary&amp;Assumptions'!$D$27,"")</f>
        <v>25.806451612903224</v>
      </c>
      <c r="I25" s="506">
        <f>IF($F25&lt;&gt;"",$F25/'Summary&amp;Assumptions'!$D$28,"")</f>
        <v>31.372549019607842</v>
      </c>
      <c r="J25" s="456"/>
      <c r="N25" s="490"/>
      <c r="O25" s="491" t="str">
        <f>IF(OR(P25&lt;&gt;"",Q25&lt;&gt;""),1+MAX($O$11:O24),"")</f>
        <v/>
      </c>
      <c r="P25" s="498"/>
      <c r="Q25" s="497"/>
      <c r="R25" s="491"/>
      <c r="S25" s="491" t="str">
        <f>IF(OR(T25&lt;&gt;"",U25&lt;&gt;""),1+MAX($S$11:S24),"")</f>
        <v/>
      </c>
      <c r="T25" s="498"/>
      <c r="U25" s="497"/>
      <c r="V25" s="491"/>
      <c r="W25" s="491" t="str">
        <f>IF(OR(X25&lt;&gt;"",Y25&lt;&gt;""),1+MAX($W$11:W24),"")</f>
        <v/>
      </c>
      <c r="X25" s="498"/>
      <c r="Y25" s="497"/>
      <c r="Z25" s="491"/>
      <c r="AA25" s="491" t="str">
        <f>IF(OR(AB25&lt;&gt;"",AC25&lt;&gt;""),1+MAX($AA$11:AA24),"")</f>
        <v/>
      </c>
      <c r="AB25" s="498"/>
      <c r="AC25" s="497"/>
      <c r="AD25" s="491"/>
      <c r="AE25" s="491" t="str">
        <f>IF(OR(AF25&lt;&gt;"",AG25&lt;&gt;""),1+MAX($AE$11:AE24),"")</f>
        <v/>
      </c>
      <c r="AF25" s="498"/>
      <c r="AG25" s="497"/>
      <c r="AH25" s="491"/>
      <c r="AI25" s="491" t="str">
        <f>IF(OR(AJ25&lt;&gt;"",AK25&lt;&gt;""),1+MAX($AI$11:AI24),"")</f>
        <v/>
      </c>
      <c r="AJ25" s="498"/>
      <c r="AK25" s="497"/>
      <c r="AL25" s="495"/>
      <c r="AM25" s="3"/>
      <c r="AY25" s="515"/>
      <c r="AZ25" s="516"/>
      <c r="BC25" s="515"/>
      <c r="BD25" s="516"/>
      <c r="BG25" s="515"/>
    </row>
    <row r="26" spans="3:59" x14ac:dyDescent="0.25">
      <c r="C26" s="359">
        <v>3</v>
      </c>
      <c r="D26" s="517" t="str">
        <f t="shared" si="0"/>
        <v>Transfer Taxes</v>
      </c>
      <c r="E26" s="518">
        <f t="shared" si="1"/>
        <v>7.8922198026500183E-3</v>
      </c>
      <c r="F26" s="381">
        <f t="shared" si="2"/>
        <v>400000</v>
      </c>
      <c r="G26" s="25">
        <f>IF($F26&lt;&gt;"",$F26/'Summary&amp;Assumptions'!$D$22,"")</f>
        <v>1324.5033112582782</v>
      </c>
      <c r="H26" s="188">
        <f>IF($F26&lt;&gt;"",$F26/'Summary&amp;Assumptions'!$D$27,"")</f>
        <v>1.2903225806451613</v>
      </c>
      <c r="I26" s="506">
        <f>IF($F26&lt;&gt;"",$F26/'Summary&amp;Assumptions'!$D$28,"")</f>
        <v>1.5686274509803921</v>
      </c>
      <c r="J26" s="456"/>
      <c r="N26" s="490"/>
      <c r="O26" s="491" t="str">
        <f>IF(OR(P26&lt;&gt;"",Q26&lt;&gt;""),1+MAX($O$11:O25),"")</f>
        <v/>
      </c>
      <c r="P26" s="498"/>
      <c r="Q26" s="497"/>
      <c r="R26" s="491"/>
      <c r="S26" s="491" t="str">
        <f>IF(OR(T26&lt;&gt;"",U26&lt;&gt;""),1+MAX($S$11:S25),"")</f>
        <v/>
      </c>
      <c r="T26" s="498"/>
      <c r="U26" s="497"/>
      <c r="V26" s="491"/>
      <c r="W26" s="491" t="str">
        <f>IF(OR(X26&lt;&gt;"",Y26&lt;&gt;""),1+MAX($W$11:W25),"")</f>
        <v/>
      </c>
      <c r="X26" s="498"/>
      <c r="Y26" s="497"/>
      <c r="Z26" s="491"/>
      <c r="AA26" s="491" t="str">
        <f>IF(OR(AB26&lt;&gt;"",AC26&lt;&gt;""),1+MAX($AA$11:AA25),"")</f>
        <v/>
      </c>
      <c r="AB26" s="498"/>
      <c r="AC26" s="497"/>
      <c r="AD26" s="491"/>
      <c r="AE26" s="491" t="str">
        <f>IF(OR(AF26&lt;&gt;"",AG26&lt;&gt;""),1+MAX($AE$11:AE25),"")</f>
        <v/>
      </c>
      <c r="AF26" s="498"/>
      <c r="AG26" s="497"/>
      <c r="AH26" s="491"/>
      <c r="AI26" s="491" t="str">
        <f>IF(OR(AJ26&lt;&gt;"",AK26&lt;&gt;""),1+MAX($AI$11:AI25),"")</f>
        <v/>
      </c>
      <c r="AJ26" s="498"/>
      <c r="AK26" s="497"/>
      <c r="AL26" s="495"/>
      <c r="AM26" s="3"/>
      <c r="AY26" s="515"/>
      <c r="AZ26" s="516"/>
      <c r="BC26" s="515"/>
      <c r="BD26" s="516"/>
      <c r="BG26" s="515"/>
    </row>
    <row r="27" spans="3:59" x14ac:dyDescent="0.25">
      <c r="C27" s="359">
        <v>4</v>
      </c>
      <c r="D27" s="517" t="str">
        <f t="shared" si="0"/>
        <v>Legal Costs</v>
      </c>
      <c r="E27" s="518">
        <f t="shared" si="1"/>
        <v>1.5784439605300037E-3</v>
      </c>
      <c r="F27" s="381">
        <f t="shared" si="2"/>
        <v>80000</v>
      </c>
      <c r="G27" s="25">
        <f>IF($F27&lt;&gt;"",$F27/'Summary&amp;Assumptions'!$D$22,"")</f>
        <v>264.9006622516556</v>
      </c>
      <c r="H27" s="188">
        <f>IF($F27&lt;&gt;"",$F27/'Summary&amp;Assumptions'!$D$27,"")</f>
        <v>0.25806451612903225</v>
      </c>
      <c r="I27" s="506">
        <f>IF($F27&lt;&gt;"",$F27/'Summary&amp;Assumptions'!$D$28,"")</f>
        <v>0.31372549019607843</v>
      </c>
      <c r="J27" s="456"/>
      <c r="N27" s="490"/>
      <c r="O27" s="491" t="str">
        <f>IF(OR(P27&lt;&gt;"",Q27&lt;&gt;""),1+MAX($O$11:O26),"")</f>
        <v/>
      </c>
      <c r="P27" s="498"/>
      <c r="Q27" s="497"/>
      <c r="R27" s="491"/>
      <c r="S27" s="491" t="str">
        <f>IF(OR(T27&lt;&gt;"",U27&lt;&gt;""),1+MAX($S$11:S26),"")</f>
        <v/>
      </c>
      <c r="T27" s="498"/>
      <c r="U27" s="497"/>
      <c r="V27" s="491"/>
      <c r="W27" s="491" t="str">
        <f>IF(OR(X27&lt;&gt;"",Y27&lt;&gt;""),1+MAX($W$11:W26),"")</f>
        <v/>
      </c>
      <c r="X27" s="498"/>
      <c r="Y27" s="497"/>
      <c r="Z27" s="491"/>
      <c r="AA27" s="491" t="str">
        <f>IF(OR(AB27&lt;&gt;"",AC27&lt;&gt;""),1+MAX($AA$11:AA26),"")</f>
        <v/>
      </c>
      <c r="AB27" s="498"/>
      <c r="AC27" s="497"/>
      <c r="AD27" s="491"/>
      <c r="AE27" s="491" t="str">
        <f>IF(OR(AF27&lt;&gt;"",AG27&lt;&gt;""),1+MAX($AE$11:AE26),"")</f>
        <v/>
      </c>
      <c r="AF27" s="498"/>
      <c r="AG27" s="497"/>
      <c r="AH27" s="491"/>
      <c r="AI27" s="491" t="str">
        <f>IF(OR(AJ27&lt;&gt;"",AK27&lt;&gt;""),1+MAX($AI$11:AI26),"")</f>
        <v/>
      </c>
      <c r="AJ27" s="498"/>
      <c r="AK27" s="497"/>
      <c r="AL27" s="495"/>
      <c r="AM27" s="3"/>
      <c r="AY27" s="515"/>
      <c r="AZ27" s="516"/>
      <c r="BC27" s="515"/>
      <c r="BD27" s="516"/>
      <c r="BG27" s="515"/>
    </row>
    <row r="28" spans="3:59" x14ac:dyDescent="0.25">
      <c r="C28" s="359">
        <v>5</v>
      </c>
      <c r="D28" s="517" t="str">
        <f t="shared" si="0"/>
        <v>Pre-Acquisition Due Diligence Costs</v>
      </c>
      <c r="E28" s="518">
        <f t="shared" si="1"/>
        <v>9.8652747533125229E-4</v>
      </c>
      <c r="F28" s="381">
        <f t="shared" si="2"/>
        <v>50000</v>
      </c>
      <c r="G28" s="25">
        <f>IF($F28&lt;&gt;"",$F28/'Summary&amp;Assumptions'!$D$22,"")</f>
        <v>165.56291390728478</v>
      </c>
      <c r="H28" s="188">
        <f>IF($F28&lt;&gt;"",$F28/'Summary&amp;Assumptions'!$D$27,"")</f>
        <v>0.16129032258064516</v>
      </c>
      <c r="I28" s="506">
        <f>IF($F28&lt;&gt;"",$F28/'Summary&amp;Assumptions'!$D$28,"")</f>
        <v>0.19607843137254902</v>
      </c>
      <c r="J28" s="456"/>
      <c r="N28" s="490"/>
      <c r="O28" s="491" t="str">
        <f>IF(OR(P28&lt;&gt;"",Q28&lt;&gt;""),1+MAX($O$11:O27),"")</f>
        <v/>
      </c>
      <c r="P28" s="498"/>
      <c r="Q28" s="497"/>
      <c r="R28" s="491"/>
      <c r="S28" s="491" t="str">
        <f>IF(OR(T28&lt;&gt;"",U28&lt;&gt;""),1+MAX($S$11:S27),"")</f>
        <v/>
      </c>
      <c r="T28" s="498"/>
      <c r="U28" s="497"/>
      <c r="V28" s="491"/>
      <c r="W28" s="491" t="str">
        <f>IF(OR(X28&lt;&gt;"",Y28&lt;&gt;""),1+MAX($W$11:W27),"")</f>
        <v/>
      </c>
      <c r="X28" s="498"/>
      <c r="Y28" s="497"/>
      <c r="Z28" s="491"/>
      <c r="AA28" s="491" t="str">
        <f>IF(OR(AB28&lt;&gt;"",AC28&lt;&gt;""),1+MAX($AA$11:AA27),"")</f>
        <v/>
      </c>
      <c r="AB28" s="498"/>
      <c r="AC28" s="497"/>
      <c r="AD28" s="491"/>
      <c r="AE28" s="491" t="str">
        <f>IF(OR(AF28&lt;&gt;"",AG28&lt;&gt;""),1+MAX($AE$11:AE27),"")</f>
        <v/>
      </c>
      <c r="AF28" s="498"/>
      <c r="AG28" s="497"/>
      <c r="AH28" s="491"/>
      <c r="AI28" s="491" t="str">
        <f>IF(OR(AJ28&lt;&gt;"",AK28&lt;&gt;""),1+MAX($AI$11:AI27),"")</f>
        <v/>
      </c>
      <c r="AJ28" s="498"/>
      <c r="AK28" s="497"/>
      <c r="AL28" s="495"/>
      <c r="AM28" s="3"/>
      <c r="AY28" s="515"/>
      <c r="AZ28" s="516"/>
      <c r="BC28" s="515"/>
      <c r="BD28" s="516"/>
      <c r="BG28" s="515"/>
    </row>
    <row r="29" spans="3:59" x14ac:dyDescent="0.25">
      <c r="C29" s="359">
        <v>6</v>
      </c>
      <c r="D29" s="517" t="str">
        <f t="shared" si="0"/>
        <v/>
      </c>
      <c r="E29" s="518" t="str">
        <f t="shared" si="1"/>
        <v/>
      </c>
      <c r="F29" s="381" t="str">
        <f t="shared" si="2"/>
        <v/>
      </c>
      <c r="G29" s="25" t="str">
        <f>IF($F29&lt;&gt;"",$F29/'Summary&amp;Assumptions'!$D$22,"")</f>
        <v/>
      </c>
      <c r="H29" s="188" t="str">
        <f>IF($F29&lt;&gt;"",$F29/'Summary&amp;Assumptions'!$D$27,"")</f>
        <v/>
      </c>
      <c r="I29" s="506" t="str">
        <f>IF($F29&lt;&gt;"",$F29/'Summary&amp;Assumptions'!$D$28,"")</f>
        <v/>
      </c>
      <c r="J29" s="456"/>
      <c r="N29" s="490"/>
      <c r="O29" s="491" t="str">
        <f>IF(OR(P29&lt;&gt;"",Q29&lt;&gt;""),1+MAX($O$11:O28),"")</f>
        <v/>
      </c>
      <c r="P29" s="498"/>
      <c r="Q29" s="497"/>
      <c r="R29" s="491"/>
      <c r="S29" s="491" t="str">
        <f>IF(OR(T29&lt;&gt;"",U29&lt;&gt;""),1+MAX($S$11:S28),"")</f>
        <v/>
      </c>
      <c r="T29" s="498"/>
      <c r="U29" s="497"/>
      <c r="V29" s="491"/>
      <c r="W29" s="491" t="str">
        <f>IF(OR(X29&lt;&gt;"",Y29&lt;&gt;""),1+MAX($W$11:W28),"")</f>
        <v/>
      </c>
      <c r="X29" s="498"/>
      <c r="Y29" s="497"/>
      <c r="Z29" s="491"/>
      <c r="AA29" s="491" t="str">
        <f>IF(OR(AB29&lt;&gt;"",AC29&lt;&gt;""),1+MAX($AA$11:AA28),"")</f>
        <v/>
      </c>
      <c r="AB29" s="498"/>
      <c r="AC29" s="497"/>
      <c r="AD29" s="491"/>
      <c r="AE29" s="491" t="str">
        <f>IF(OR(AF29&lt;&gt;"",AG29&lt;&gt;""),1+MAX($AE$11:AE28),"")</f>
        <v/>
      </c>
      <c r="AF29" s="498"/>
      <c r="AG29" s="497"/>
      <c r="AH29" s="491"/>
      <c r="AI29" s="491" t="str">
        <f>IF(OR(AJ29&lt;&gt;"",AK29&lt;&gt;""),1+MAX($AI$11:AI28),"")</f>
        <v/>
      </c>
      <c r="AJ29" s="498"/>
      <c r="AK29" s="497"/>
      <c r="AL29" s="495"/>
      <c r="AM29" s="3"/>
      <c r="AY29" s="515"/>
      <c r="AZ29" s="516"/>
      <c r="BC29" s="515"/>
      <c r="BD29" s="516"/>
      <c r="BG29" s="515"/>
    </row>
    <row r="30" spans="3:59" x14ac:dyDescent="0.25">
      <c r="C30" s="359">
        <v>7</v>
      </c>
      <c r="D30" s="517" t="str">
        <f t="shared" si="0"/>
        <v>Soft Costs</v>
      </c>
      <c r="E30" s="518">
        <f t="shared" si="1"/>
        <v>4.0447626488581342E-2</v>
      </c>
      <c r="F30" s="381">
        <f t="shared" si="2"/>
        <v>2050000</v>
      </c>
      <c r="G30" s="25">
        <f>IF($F30&lt;&gt;"",$F30/'Summary&amp;Assumptions'!$D$22,"")</f>
        <v>6788.0794701986752</v>
      </c>
      <c r="H30" s="188">
        <f>IF($F30&lt;&gt;"",$F30/'Summary&amp;Assumptions'!$D$27,"")</f>
        <v>6.612903225806452</v>
      </c>
      <c r="I30" s="506">
        <f>IF($F30&lt;&gt;"",$F30/'Summary&amp;Assumptions'!$D$28,"")</f>
        <v>8.0392156862745097</v>
      </c>
      <c r="J30" s="456"/>
      <c r="N30" s="490"/>
      <c r="O30" s="491" t="str">
        <f>IF(OR(P30&lt;&gt;"",Q30&lt;&gt;""),1+MAX($O$11:O29),"")</f>
        <v/>
      </c>
      <c r="P30" s="498"/>
      <c r="Q30" s="497"/>
      <c r="R30" s="491"/>
      <c r="S30" s="491" t="str">
        <f>IF(OR(T30&lt;&gt;"",U30&lt;&gt;""),1+MAX($S$11:S29),"")</f>
        <v/>
      </c>
      <c r="T30" s="498"/>
      <c r="U30" s="497"/>
      <c r="V30" s="491"/>
      <c r="W30" s="491" t="str">
        <f>IF(OR(X30&lt;&gt;"",Y30&lt;&gt;""),1+MAX($W$11:W29),"")</f>
        <v/>
      </c>
      <c r="X30" s="498"/>
      <c r="Y30" s="497"/>
      <c r="Z30" s="491"/>
      <c r="AA30" s="491" t="str">
        <f>IF(OR(AB30&lt;&gt;"",AC30&lt;&gt;""),1+MAX($AA$11:AA29),"")</f>
        <v/>
      </c>
      <c r="AB30" s="498"/>
      <c r="AC30" s="497"/>
      <c r="AD30" s="491"/>
      <c r="AE30" s="491" t="str">
        <f>IF(OR(AF30&lt;&gt;"",AG30&lt;&gt;""),1+MAX($AE$11:AE29),"")</f>
        <v/>
      </c>
      <c r="AF30" s="498"/>
      <c r="AG30" s="497"/>
      <c r="AH30" s="491"/>
      <c r="AI30" s="491" t="str">
        <f>IF(OR(AJ30&lt;&gt;"",AK30&lt;&gt;""),1+MAX($AI$11:AI29),"")</f>
        <v/>
      </c>
      <c r="AJ30" s="498"/>
      <c r="AK30" s="497"/>
      <c r="AL30" s="495"/>
      <c r="AM30" s="3"/>
      <c r="AY30" s="515"/>
      <c r="AZ30" s="516"/>
      <c r="BC30" s="515"/>
      <c r="BD30" s="516"/>
      <c r="BG30" s="515"/>
    </row>
    <row r="31" spans="3:59" x14ac:dyDescent="0.25">
      <c r="C31" s="359">
        <v>8</v>
      </c>
      <c r="D31" s="517" t="str">
        <f t="shared" si="0"/>
        <v>Architect - Design Phase</v>
      </c>
      <c r="E31" s="518">
        <f t="shared" si="1"/>
        <v>1.5784439605300037E-2</v>
      </c>
      <c r="F31" s="381">
        <f t="shared" si="2"/>
        <v>800000</v>
      </c>
      <c r="G31" s="25">
        <f>IF($F31&lt;&gt;"",$F31/'Summary&amp;Assumptions'!$D$22,"")</f>
        <v>2649.0066225165565</v>
      </c>
      <c r="H31" s="188">
        <f>IF($F31&lt;&gt;"",$F31/'Summary&amp;Assumptions'!$D$27,"")</f>
        <v>2.5806451612903225</v>
      </c>
      <c r="I31" s="506">
        <f>IF($F31&lt;&gt;"",$F31/'Summary&amp;Assumptions'!$D$28,"")</f>
        <v>3.1372549019607843</v>
      </c>
      <c r="J31" s="456"/>
      <c r="N31" s="490"/>
      <c r="O31" s="491" t="str">
        <f>IF(OR(P31&lt;&gt;"",Q31&lt;&gt;""),1+MAX($O$11:O30),"")</f>
        <v/>
      </c>
      <c r="P31" s="498"/>
      <c r="Q31" s="497"/>
      <c r="R31" s="491"/>
      <c r="S31" s="491" t="str">
        <f>IF(OR(T31&lt;&gt;"",U31&lt;&gt;""),1+MAX($S$11:S30),"")</f>
        <v/>
      </c>
      <c r="T31" s="498"/>
      <c r="U31" s="497"/>
      <c r="V31" s="491"/>
      <c r="W31" s="491" t="str">
        <f>IF(OR(X31&lt;&gt;"",Y31&lt;&gt;""),1+MAX($W$11:W30),"")</f>
        <v/>
      </c>
      <c r="X31" s="498"/>
      <c r="Y31" s="497"/>
      <c r="Z31" s="491"/>
      <c r="AA31" s="491" t="str">
        <f>IF(OR(AB31&lt;&gt;"",AC31&lt;&gt;""),1+MAX($AA$11:AA30),"")</f>
        <v/>
      </c>
      <c r="AB31" s="498"/>
      <c r="AC31" s="497"/>
      <c r="AD31" s="491"/>
      <c r="AE31" s="491" t="str">
        <f>IF(OR(AF31&lt;&gt;"",AG31&lt;&gt;""),1+MAX($AE$11:AE30),"")</f>
        <v/>
      </c>
      <c r="AF31" s="498"/>
      <c r="AG31" s="497"/>
      <c r="AH31" s="491"/>
      <c r="AI31" s="491" t="str">
        <f>IF(OR(AJ31&lt;&gt;"",AK31&lt;&gt;""),1+MAX($AI$11:AI30),"")</f>
        <v/>
      </c>
      <c r="AJ31" s="498"/>
      <c r="AK31" s="497"/>
      <c r="AL31" s="495"/>
      <c r="AM31" s="3"/>
      <c r="AY31" s="515"/>
      <c r="AZ31" s="516"/>
      <c r="BC31" s="515"/>
      <c r="BD31" s="516"/>
      <c r="BG31" s="515"/>
    </row>
    <row r="32" spans="3:59" x14ac:dyDescent="0.25">
      <c r="C32" s="359">
        <v>9</v>
      </c>
      <c r="D32" s="517" t="str">
        <f t="shared" si="0"/>
        <v>Architect - CA</v>
      </c>
      <c r="E32" s="518">
        <f t="shared" si="1"/>
        <v>7.8922198026500183E-3</v>
      </c>
      <c r="F32" s="381">
        <f t="shared" si="2"/>
        <v>400000</v>
      </c>
      <c r="G32" s="25">
        <f>IF($F32&lt;&gt;"",$F32/'Summary&amp;Assumptions'!$D$22,"")</f>
        <v>1324.5033112582782</v>
      </c>
      <c r="H32" s="188">
        <f>IF($F32&lt;&gt;"",$F32/'Summary&amp;Assumptions'!$D$27,"")</f>
        <v>1.2903225806451613</v>
      </c>
      <c r="I32" s="506">
        <f>IF($F32&lt;&gt;"",$F32/'Summary&amp;Assumptions'!$D$28,"")</f>
        <v>1.5686274509803921</v>
      </c>
      <c r="J32" s="456"/>
      <c r="N32" s="490"/>
      <c r="O32" s="491" t="str">
        <f>IF(OR(P32&lt;&gt;"",Q32&lt;&gt;""),1+MAX($O$11:O31),"")</f>
        <v/>
      </c>
      <c r="P32" s="498"/>
      <c r="Q32" s="497"/>
      <c r="R32" s="491"/>
      <c r="S32" s="491" t="str">
        <f>IF(OR(T32&lt;&gt;"",U32&lt;&gt;""),1+MAX($S$11:S31),"")</f>
        <v/>
      </c>
      <c r="T32" s="498"/>
      <c r="U32" s="497"/>
      <c r="V32" s="491"/>
      <c r="W32" s="491" t="str">
        <f>IF(OR(X32&lt;&gt;"",Y32&lt;&gt;""),1+MAX($W$11:W31),"")</f>
        <v/>
      </c>
      <c r="X32" s="498"/>
      <c r="Y32" s="497"/>
      <c r="Z32" s="491"/>
      <c r="AA32" s="491" t="str">
        <f>IF(OR(AB32&lt;&gt;"",AC32&lt;&gt;""),1+MAX($AA$11:AA31),"")</f>
        <v/>
      </c>
      <c r="AB32" s="498"/>
      <c r="AC32" s="497"/>
      <c r="AD32" s="491"/>
      <c r="AE32" s="491" t="str">
        <f>IF(OR(AF32&lt;&gt;"",AG32&lt;&gt;""),1+MAX($AE$11:AE31),"")</f>
        <v/>
      </c>
      <c r="AF32" s="498"/>
      <c r="AG32" s="497"/>
      <c r="AH32" s="491"/>
      <c r="AI32" s="491" t="str">
        <f>IF(OR(AJ32&lt;&gt;"",AK32&lt;&gt;""),1+MAX($AI$11:AI31),"")</f>
        <v/>
      </c>
      <c r="AJ32" s="498"/>
      <c r="AK32" s="497"/>
      <c r="AL32" s="495"/>
      <c r="AM32" s="3"/>
      <c r="AY32" s="515"/>
      <c r="AZ32" s="516"/>
      <c r="BC32" s="515"/>
      <c r="BD32" s="516"/>
      <c r="BG32" s="515"/>
    </row>
    <row r="33" spans="3:59" x14ac:dyDescent="0.25">
      <c r="C33" s="359">
        <v>10</v>
      </c>
      <c r="D33" s="517" t="str">
        <f t="shared" si="0"/>
        <v>Engineering Consultants (Structural, Civil, MEP, Etc.)</v>
      </c>
      <c r="E33" s="518">
        <f t="shared" si="1"/>
        <v>7.8922198026500183E-3</v>
      </c>
      <c r="F33" s="381">
        <f t="shared" si="2"/>
        <v>400000</v>
      </c>
      <c r="G33" s="25">
        <f>IF($F33&lt;&gt;"",$F33/'Summary&amp;Assumptions'!$D$22,"")</f>
        <v>1324.5033112582782</v>
      </c>
      <c r="H33" s="188">
        <f>IF($F33&lt;&gt;"",$F33/'Summary&amp;Assumptions'!$D$27,"")</f>
        <v>1.2903225806451613</v>
      </c>
      <c r="I33" s="506">
        <f>IF($F33&lt;&gt;"",$F33/'Summary&amp;Assumptions'!$D$28,"")</f>
        <v>1.5686274509803921</v>
      </c>
      <c r="J33" s="456"/>
      <c r="N33" s="490"/>
      <c r="O33" s="491" t="str">
        <f>IF(OR(P33&lt;&gt;"",Q33&lt;&gt;""),1+MAX($O$11:O32),"")</f>
        <v/>
      </c>
      <c r="P33" s="498"/>
      <c r="Q33" s="497"/>
      <c r="R33" s="491"/>
      <c r="S33" s="491" t="str">
        <f>IF(OR(T33&lt;&gt;"",U33&lt;&gt;""),1+MAX($S$11:S32),"")</f>
        <v/>
      </c>
      <c r="T33" s="498"/>
      <c r="U33" s="497"/>
      <c r="V33" s="491"/>
      <c r="W33" s="491" t="str">
        <f>IF(OR(X33&lt;&gt;"",Y33&lt;&gt;""),1+MAX($W$11:W32),"")</f>
        <v/>
      </c>
      <c r="X33" s="498"/>
      <c r="Y33" s="497"/>
      <c r="Z33" s="491"/>
      <c r="AA33" s="491" t="str">
        <f>IF(OR(AB33&lt;&gt;"",AC33&lt;&gt;""),1+MAX($AA$11:AA32),"")</f>
        <v/>
      </c>
      <c r="AB33" s="498"/>
      <c r="AC33" s="497"/>
      <c r="AD33" s="491"/>
      <c r="AE33" s="491" t="str">
        <f>IF(OR(AF33&lt;&gt;"",AG33&lt;&gt;""),1+MAX($AE$11:AE32),"")</f>
        <v/>
      </c>
      <c r="AF33" s="498"/>
      <c r="AG33" s="497"/>
      <c r="AH33" s="491"/>
      <c r="AI33" s="491" t="str">
        <f>IF(OR(AJ33&lt;&gt;"",AK33&lt;&gt;""),1+MAX($AI$11:AI32),"")</f>
        <v/>
      </c>
      <c r="AJ33" s="498"/>
      <c r="AK33" s="497"/>
      <c r="AL33" s="495"/>
      <c r="AM33" s="3"/>
      <c r="AY33" s="515"/>
      <c r="AZ33" s="516"/>
      <c r="BC33" s="515"/>
      <c r="BD33" s="516"/>
      <c r="BG33" s="515"/>
    </row>
    <row r="34" spans="3:59" x14ac:dyDescent="0.25">
      <c r="C34" s="359">
        <v>11</v>
      </c>
      <c r="D34" s="517" t="str">
        <f t="shared" si="0"/>
        <v>Legal</v>
      </c>
      <c r="E34" s="518">
        <f t="shared" si="1"/>
        <v>2.9595824259937569E-3</v>
      </c>
      <c r="F34" s="381">
        <f t="shared" si="2"/>
        <v>150000</v>
      </c>
      <c r="G34" s="25">
        <f>IF($F34&lt;&gt;"",$F34/'Summary&amp;Assumptions'!$D$22,"")</f>
        <v>496.68874172185429</v>
      </c>
      <c r="H34" s="188">
        <f>IF($F34&lt;&gt;"",$F34/'Summary&amp;Assumptions'!$D$27,"")</f>
        <v>0.4838709677419355</v>
      </c>
      <c r="I34" s="506">
        <f>IF($F34&lt;&gt;"",$F34/'Summary&amp;Assumptions'!$D$28,"")</f>
        <v>0.58823529411764708</v>
      </c>
      <c r="J34" s="456"/>
      <c r="N34" s="490"/>
      <c r="O34" s="491" t="str">
        <f>IF(OR(P34&lt;&gt;"",Q34&lt;&gt;""),1+MAX($O$11:O33),"")</f>
        <v/>
      </c>
      <c r="P34" s="498"/>
      <c r="Q34" s="497"/>
      <c r="R34" s="491"/>
      <c r="S34" s="491" t="str">
        <f>IF(OR(T34&lt;&gt;"",U34&lt;&gt;""),1+MAX($S$11:S33),"")</f>
        <v/>
      </c>
      <c r="T34" s="498"/>
      <c r="U34" s="497"/>
      <c r="V34" s="491"/>
      <c r="W34" s="491" t="str">
        <f>IF(OR(X34&lt;&gt;"",Y34&lt;&gt;""),1+MAX($W$11:W33),"")</f>
        <v/>
      </c>
      <c r="X34" s="498"/>
      <c r="Y34" s="497"/>
      <c r="Z34" s="491"/>
      <c r="AA34" s="491" t="str">
        <f>IF(OR(AB34&lt;&gt;"",AC34&lt;&gt;""),1+MAX($AA$11:AA33),"")</f>
        <v/>
      </c>
      <c r="AB34" s="498"/>
      <c r="AC34" s="497"/>
      <c r="AD34" s="491"/>
      <c r="AE34" s="491" t="str">
        <f>IF(OR(AF34&lt;&gt;"",AG34&lt;&gt;""),1+MAX($AE$11:AE33),"")</f>
        <v/>
      </c>
      <c r="AF34" s="498"/>
      <c r="AG34" s="497"/>
      <c r="AH34" s="491"/>
      <c r="AI34" s="491" t="str">
        <f>IF(OR(AJ34&lt;&gt;"",AK34&lt;&gt;""),1+MAX($AI$11:AI33),"")</f>
        <v/>
      </c>
      <c r="AJ34" s="498"/>
      <c r="AK34" s="497"/>
      <c r="AL34" s="495"/>
      <c r="AM34" s="3"/>
      <c r="AY34" s="515"/>
      <c r="AZ34" s="516"/>
      <c r="BC34" s="515"/>
      <c r="BD34" s="516"/>
      <c r="BG34" s="515"/>
    </row>
    <row r="35" spans="3:59" x14ac:dyDescent="0.25">
      <c r="C35" s="359">
        <v>12</v>
      </c>
      <c r="D35" s="517" t="str">
        <f>IF(M205=0,"",M205)</f>
        <v>Entitlement Consultants</v>
      </c>
      <c r="E35" s="518">
        <f t="shared" si="1"/>
        <v>2.9595824259937569E-3</v>
      </c>
      <c r="F35" s="381">
        <f t="shared" si="2"/>
        <v>150000</v>
      </c>
      <c r="G35" s="25">
        <f>IF($F35&lt;&gt;"",$F35/'Summary&amp;Assumptions'!$D$22,"")</f>
        <v>496.68874172185429</v>
      </c>
      <c r="H35" s="188">
        <f>IF($F35&lt;&gt;"",$F35/'Summary&amp;Assumptions'!$D$27,"")</f>
        <v>0.4838709677419355</v>
      </c>
      <c r="I35" s="506">
        <f>IF($F35&lt;&gt;"",$F35/'Summary&amp;Assumptions'!$D$28,"")</f>
        <v>0.58823529411764708</v>
      </c>
      <c r="J35" s="456"/>
      <c r="N35" s="490"/>
      <c r="O35" s="491" t="str">
        <f>IF(OR(P35&lt;&gt;"",Q35&lt;&gt;""),1+MAX($O$11:O34),"")</f>
        <v/>
      </c>
      <c r="P35" s="498"/>
      <c r="Q35" s="497"/>
      <c r="R35" s="491"/>
      <c r="S35" s="491" t="str">
        <f>IF(OR(T35&lt;&gt;"",U35&lt;&gt;""),1+MAX($S$11:S34),"")</f>
        <v/>
      </c>
      <c r="T35" s="498"/>
      <c r="U35" s="497"/>
      <c r="V35" s="491"/>
      <c r="W35" s="491" t="str">
        <f>IF(OR(X35&lt;&gt;"",Y35&lt;&gt;""),1+MAX($W$11:W34),"")</f>
        <v/>
      </c>
      <c r="X35" s="498"/>
      <c r="Y35" s="497"/>
      <c r="Z35" s="491"/>
      <c r="AA35" s="491" t="str">
        <f>IF(OR(AB35&lt;&gt;"",AC35&lt;&gt;""),1+MAX($AA$11:AA34),"")</f>
        <v/>
      </c>
      <c r="AB35" s="498"/>
      <c r="AC35" s="497"/>
      <c r="AD35" s="491"/>
      <c r="AE35" s="491" t="str">
        <f>IF(OR(AF35&lt;&gt;"",AG35&lt;&gt;""),1+MAX($AE$11:AE34),"")</f>
        <v/>
      </c>
      <c r="AF35" s="498"/>
      <c r="AG35" s="497"/>
      <c r="AH35" s="491"/>
      <c r="AI35" s="491" t="str">
        <f>IF(OR(AJ35&lt;&gt;"",AK35&lt;&gt;""),1+MAX($AI$11:AI34),"")</f>
        <v/>
      </c>
      <c r="AJ35" s="498"/>
      <c r="AK35" s="497"/>
      <c r="AL35" s="495"/>
      <c r="AM35" s="3"/>
      <c r="AY35" s="515"/>
      <c r="AZ35" s="516"/>
      <c r="BC35" s="515"/>
      <c r="BD35" s="516"/>
      <c r="BG35" s="515"/>
    </row>
    <row r="36" spans="3:59" x14ac:dyDescent="0.25">
      <c r="C36" s="359">
        <v>13</v>
      </c>
      <c r="D36" s="517" t="str">
        <f t="shared" si="0"/>
        <v>Entitlement Fees</v>
      </c>
      <c r="E36" s="518">
        <f t="shared" si="1"/>
        <v>2.9595824259937569E-3</v>
      </c>
      <c r="F36" s="381">
        <f t="shared" si="2"/>
        <v>150000</v>
      </c>
      <c r="G36" s="25">
        <f>IF($F36&lt;&gt;"",$F36/'Summary&amp;Assumptions'!$D$22,"")</f>
        <v>496.68874172185429</v>
      </c>
      <c r="H36" s="188">
        <f>IF($F36&lt;&gt;"",$F36/'Summary&amp;Assumptions'!$D$27,"")</f>
        <v>0.4838709677419355</v>
      </c>
      <c r="I36" s="506">
        <f>IF($F36&lt;&gt;"",$F36/'Summary&amp;Assumptions'!$D$28,"")</f>
        <v>0.58823529411764708</v>
      </c>
      <c r="J36" s="456"/>
      <c r="N36" s="490"/>
      <c r="O36" s="491" t="str">
        <f>IF(OR(P36&lt;&gt;"",Q36&lt;&gt;""),1+MAX($O$11:O35),"")</f>
        <v/>
      </c>
      <c r="P36" s="498"/>
      <c r="Q36" s="497"/>
      <c r="R36" s="491"/>
      <c r="S36" s="491" t="str">
        <f>IF(OR(T36&lt;&gt;"",U36&lt;&gt;""),1+MAX($S$11:S35),"")</f>
        <v/>
      </c>
      <c r="T36" s="498"/>
      <c r="U36" s="497"/>
      <c r="V36" s="491"/>
      <c r="W36" s="491" t="str">
        <f>IF(OR(X36&lt;&gt;"",Y36&lt;&gt;""),1+MAX($W$11:W35),"")</f>
        <v/>
      </c>
      <c r="X36" s="498"/>
      <c r="Y36" s="497"/>
      <c r="Z36" s="491"/>
      <c r="AA36" s="491" t="str">
        <f>IF(OR(AB36&lt;&gt;"",AC36&lt;&gt;""),1+MAX($AA$11:AA35),"")</f>
        <v/>
      </c>
      <c r="AB36" s="498"/>
      <c r="AC36" s="497"/>
      <c r="AD36" s="491"/>
      <c r="AE36" s="491" t="str">
        <f>IF(OR(AF36&lt;&gt;"",AG36&lt;&gt;""),1+MAX($AE$11:AE35),"")</f>
        <v/>
      </c>
      <c r="AF36" s="498"/>
      <c r="AG36" s="497"/>
      <c r="AH36" s="491"/>
      <c r="AI36" s="491" t="str">
        <f>IF(OR(AJ36&lt;&gt;"",AK36&lt;&gt;""),1+MAX($AI$11:AI35),"")</f>
        <v/>
      </c>
      <c r="AJ36" s="498"/>
      <c r="AK36" s="497"/>
      <c r="AL36" s="495"/>
      <c r="AM36" s="3"/>
      <c r="AY36" s="515"/>
      <c r="AZ36" s="516"/>
      <c r="BC36" s="515"/>
      <c r="BD36" s="516"/>
      <c r="BG36" s="515"/>
    </row>
    <row r="37" spans="3:59" x14ac:dyDescent="0.25">
      <c r="C37" s="359">
        <v>14</v>
      </c>
      <c r="D37" s="517" t="str">
        <f t="shared" si="0"/>
        <v/>
      </c>
      <c r="E37" s="518" t="str">
        <f t="shared" si="1"/>
        <v/>
      </c>
      <c r="F37" s="381" t="str">
        <f t="shared" si="2"/>
        <v/>
      </c>
      <c r="G37" s="25" t="str">
        <f>IF($F37&lt;&gt;"",$F37/'Summary&amp;Assumptions'!$D$22,"")</f>
        <v/>
      </c>
      <c r="H37" s="188" t="str">
        <f>IF($F37&lt;&gt;"",$F37/'Summary&amp;Assumptions'!$D$27,"")</f>
        <v/>
      </c>
      <c r="I37" s="506" t="str">
        <f>IF($F37&lt;&gt;"",$F37/'Summary&amp;Assumptions'!$D$28,"")</f>
        <v/>
      </c>
      <c r="J37" s="456"/>
      <c r="N37" s="490"/>
      <c r="O37" s="491" t="str">
        <f>IF(OR(P37&lt;&gt;"",Q37&lt;&gt;""),1+MAX($O$11:O36),"")</f>
        <v/>
      </c>
      <c r="P37" s="498"/>
      <c r="Q37" s="497"/>
      <c r="R37" s="491"/>
      <c r="S37" s="491" t="str">
        <f>IF(OR(T37&lt;&gt;"",U37&lt;&gt;""),1+MAX($S$11:S36),"")</f>
        <v/>
      </c>
      <c r="T37" s="498"/>
      <c r="U37" s="497"/>
      <c r="V37" s="491"/>
      <c r="W37" s="491" t="str">
        <f>IF(OR(X37&lt;&gt;"",Y37&lt;&gt;""),1+MAX($W$11:W36),"")</f>
        <v/>
      </c>
      <c r="X37" s="498"/>
      <c r="Y37" s="497"/>
      <c r="Z37" s="491"/>
      <c r="AA37" s="491" t="str">
        <f>IF(OR(AB37&lt;&gt;"",AC37&lt;&gt;""),1+MAX($AA$11:AA36),"")</f>
        <v/>
      </c>
      <c r="AB37" s="498"/>
      <c r="AC37" s="497"/>
      <c r="AD37" s="491"/>
      <c r="AE37" s="491" t="str">
        <f>IF(OR(AF37&lt;&gt;"",AG37&lt;&gt;""),1+MAX($AE$11:AE36),"")</f>
        <v/>
      </c>
      <c r="AF37" s="498"/>
      <c r="AG37" s="497"/>
      <c r="AH37" s="491"/>
      <c r="AI37" s="491" t="str">
        <f>IF(OR(AJ37&lt;&gt;"",AK37&lt;&gt;""),1+MAX($AI$11:AI36),"")</f>
        <v/>
      </c>
      <c r="AJ37" s="498"/>
      <c r="AK37" s="497"/>
      <c r="AL37" s="495"/>
      <c r="AM37" s="3"/>
      <c r="AY37" s="515"/>
      <c r="AZ37" s="516"/>
      <c r="BC37" s="515"/>
      <c r="BD37" s="516"/>
      <c r="BG37" s="515"/>
    </row>
    <row r="38" spans="3:59" x14ac:dyDescent="0.25">
      <c r="C38" s="359">
        <v>15</v>
      </c>
      <c r="D38" s="517" t="str">
        <f t="shared" si="0"/>
        <v>Hard Costs</v>
      </c>
      <c r="E38" s="518">
        <f t="shared" si="1"/>
        <v>0.63137758421200141</v>
      </c>
      <c r="F38" s="381">
        <f t="shared" si="2"/>
        <v>32000000</v>
      </c>
      <c r="G38" s="25">
        <f>IF($F38&lt;&gt;"",$F38/'Summary&amp;Assumptions'!$D$22,"")</f>
        <v>105960.26490066225</v>
      </c>
      <c r="H38" s="188">
        <f>IF($F38&lt;&gt;"",$F38/'Summary&amp;Assumptions'!$D$27,"")</f>
        <v>103.2258064516129</v>
      </c>
      <c r="I38" s="506">
        <f>IF($F38&lt;&gt;"",$F38/'Summary&amp;Assumptions'!$D$28,"")</f>
        <v>125.49019607843137</v>
      </c>
      <c r="J38" s="456"/>
      <c r="N38" s="490"/>
      <c r="O38" s="491" t="str">
        <f>IF(OR(P38&lt;&gt;"",Q38&lt;&gt;""),1+MAX($O$11:O37),"")</f>
        <v/>
      </c>
      <c r="P38" s="498"/>
      <c r="Q38" s="497"/>
      <c r="R38" s="491"/>
      <c r="S38" s="491" t="str">
        <f>IF(OR(T38&lt;&gt;"",U38&lt;&gt;""),1+MAX($S$11:S37),"")</f>
        <v/>
      </c>
      <c r="T38" s="498"/>
      <c r="U38" s="497"/>
      <c r="V38" s="491"/>
      <c r="W38" s="491" t="str">
        <f>IF(OR(X38&lt;&gt;"",Y38&lt;&gt;""),1+MAX($W$11:W37),"")</f>
        <v/>
      </c>
      <c r="X38" s="498"/>
      <c r="Y38" s="497"/>
      <c r="Z38" s="491"/>
      <c r="AA38" s="491" t="str">
        <f>IF(OR(AB38&lt;&gt;"",AC38&lt;&gt;""),1+MAX($AA$11:AA37),"")</f>
        <v/>
      </c>
      <c r="AB38" s="498"/>
      <c r="AC38" s="497"/>
      <c r="AD38" s="491"/>
      <c r="AE38" s="491" t="str">
        <f>IF(OR(AF38&lt;&gt;"",AG38&lt;&gt;""),1+MAX($AE$11:AE37),"")</f>
        <v/>
      </c>
      <c r="AF38" s="498"/>
      <c r="AG38" s="497"/>
      <c r="AH38" s="491"/>
      <c r="AI38" s="491" t="str">
        <f>IF(OR(AJ38&lt;&gt;"",AK38&lt;&gt;""),1+MAX($AI$11:AI37),"")</f>
        <v/>
      </c>
      <c r="AJ38" s="498"/>
      <c r="AK38" s="497"/>
      <c r="AL38" s="495"/>
      <c r="AM38" s="3"/>
      <c r="AZ38" s="516"/>
      <c r="BC38" s="515"/>
      <c r="BD38" s="516"/>
      <c r="BG38" s="515"/>
    </row>
    <row r="39" spans="3:59" ht="15.75" thickBot="1" x14ac:dyDescent="0.3">
      <c r="C39" s="359">
        <v>16</v>
      </c>
      <c r="D39" s="517" t="str">
        <f t="shared" si="0"/>
        <v>Sitework</v>
      </c>
      <c r="E39" s="518">
        <f t="shared" si="1"/>
        <v>7.8922198026500176E-2</v>
      </c>
      <c r="F39" s="381">
        <f t="shared" si="2"/>
        <v>4000000</v>
      </c>
      <c r="G39" s="25">
        <f>IF($F39&lt;&gt;"",$F39/'Summary&amp;Assumptions'!$D$22,"")</f>
        <v>13245.033112582782</v>
      </c>
      <c r="H39" s="188">
        <f>IF($F39&lt;&gt;"",$F39/'Summary&amp;Assumptions'!$D$27,"")</f>
        <v>12.903225806451612</v>
      </c>
      <c r="I39" s="506">
        <f>IF($F39&lt;&gt;"",$F39/'Summary&amp;Assumptions'!$D$28,"")</f>
        <v>15.686274509803921</v>
      </c>
      <c r="J39" s="456"/>
      <c r="N39" s="490"/>
      <c r="O39" s="491" t="str">
        <f>IF(OR(P39&lt;&gt;"",Q39&lt;&gt;""),1+MAX($O$11:O38),"")</f>
        <v/>
      </c>
      <c r="P39" s="519"/>
      <c r="Q39" s="520"/>
      <c r="R39" s="491"/>
      <c r="S39" s="491" t="str">
        <f>IF(OR(T39&lt;&gt;"",U39&lt;&gt;""),1+MAX($S$11:S38),"")</f>
        <v/>
      </c>
      <c r="T39" s="519"/>
      <c r="U39" s="520"/>
      <c r="V39" s="491"/>
      <c r="W39" s="491" t="str">
        <f>IF(OR(X39&lt;&gt;"",Y39&lt;&gt;""),1+MAX($W$11:W38),"")</f>
        <v/>
      </c>
      <c r="X39" s="519"/>
      <c r="Y39" s="520"/>
      <c r="Z39" s="491"/>
      <c r="AA39" s="491" t="str">
        <f>IF(OR(AB39&lt;&gt;"",AC39&lt;&gt;""),1+MAX($AA$11:AA38),"")</f>
        <v/>
      </c>
      <c r="AB39" s="519"/>
      <c r="AC39" s="520"/>
      <c r="AD39" s="491"/>
      <c r="AE39" s="491" t="str">
        <f>IF(OR(AF39&lt;&gt;"",AG39&lt;&gt;""),1+MAX($AE$11:AE38),"")</f>
        <v/>
      </c>
      <c r="AF39" s="519"/>
      <c r="AG39" s="520"/>
      <c r="AH39" s="491"/>
      <c r="AI39" s="491" t="str">
        <f>IF(OR(AJ39&lt;&gt;"",AK39&lt;&gt;""),1+MAX($AI$11:AI38),"")</f>
        <v/>
      </c>
      <c r="AJ39" s="519"/>
      <c r="AK39" s="520"/>
      <c r="AL39" s="495"/>
      <c r="AM39" s="3"/>
    </row>
    <row r="40" spans="3:59" hidden="1" x14ac:dyDescent="0.25">
      <c r="D40" s="16"/>
      <c r="E40" s="518"/>
      <c r="F40" s="16"/>
      <c r="G40" s="25"/>
      <c r="H40" s="188"/>
      <c r="I40" s="188"/>
      <c r="J40" s="456"/>
      <c r="N40" s="490"/>
      <c r="O40" s="491">
        <f>MAX(O11:O39)+1</f>
        <v>6</v>
      </c>
      <c r="P40" s="491"/>
      <c r="Q40" s="491"/>
      <c r="R40" s="491"/>
      <c r="S40" s="491">
        <f>MAX(S11:S39)+1</f>
        <v>14</v>
      </c>
      <c r="T40" s="521"/>
      <c r="U40" s="522"/>
      <c r="V40" s="491"/>
      <c r="W40" s="491">
        <f>MAX(W11:W39)+1</f>
        <v>22</v>
      </c>
      <c r="X40" s="521"/>
      <c r="Y40" s="522"/>
      <c r="Z40" s="491"/>
      <c r="AA40" s="491">
        <f>MAX(AA11:AA39)+1</f>
        <v>27</v>
      </c>
      <c r="AB40" s="521"/>
      <c r="AC40" s="522"/>
      <c r="AD40" s="491"/>
      <c r="AE40" s="491">
        <f>MAX(AE11:AE39)+1</f>
        <v>31</v>
      </c>
      <c r="AF40" s="521"/>
      <c r="AG40" s="522"/>
      <c r="AH40" s="491"/>
      <c r="AI40" s="491">
        <f>MAX(AI11:AI39)+1</f>
        <v>34</v>
      </c>
      <c r="AJ40" s="491"/>
      <c r="AK40" s="491"/>
      <c r="AL40" s="495"/>
      <c r="AM40" s="3"/>
    </row>
    <row r="41" spans="3:59" ht="15.75" thickBot="1" x14ac:dyDescent="0.3">
      <c r="C41" s="359">
        <v>17</v>
      </c>
      <c r="D41" s="517" t="str">
        <f t="shared" ref="D41:D104" si="3">IF(M210=0,"",M210)</f>
        <v xml:space="preserve">Foundation </v>
      </c>
      <c r="E41" s="518">
        <f t="shared" ref="E41:E72" si="4">IFERROR(IF(N210=0,"",F41/$F$19),"")</f>
        <v>5.9191648519875135E-2</v>
      </c>
      <c r="F41" s="381">
        <f t="shared" ref="F41:F104" si="5">IF(N210=0,"",N210)</f>
        <v>3000000</v>
      </c>
      <c r="G41" s="25">
        <f>IF($F41&lt;&gt;"",$F41/'Summary&amp;Assumptions'!$D$22,"")</f>
        <v>9933.7748344370866</v>
      </c>
      <c r="H41" s="188">
        <f>IF($F41&lt;&gt;"",$F41/'Summary&amp;Assumptions'!$D$27,"")</f>
        <v>9.67741935483871</v>
      </c>
      <c r="I41" s="506">
        <f>IF($F41&lt;&gt;"",$F41/'Summary&amp;Assumptions'!$D$28,"")</f>
        <v>11.764705882352942</v>
      </c>
      <c r="J41" s="456"/>
      <c r="N41" s="523"/>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5"/>
      <c r="AM41" s="3"/>
    </row>
    <row r="42" spans="3:59" x14ac:dyDescent="0.25">
      <c r="C42" s="359">
        <v>18</v>
      </c>
      <c r="D42" s="517" t="str">
        <f t="shared" si="3"/>
        <v>Structure</v>
      </c>
      <c r="E42" s="518">
        <f t="shared" si="4"/>
        <v>5.9191648519875135E-2</v>
      </c>
      <c r="F42" s="381">
        <f t="shared" si="5"/>
        <v>3000000</v>
      </c>
      <c r="G42" s="25">
        <f>IF($F42&lt;&gt;"",$F42/'Summary&amp;Assumptions'!$D$22,"")</f>
        <v>9933.7748344370866</v>
      </c>
      <c r="H42" s="188">
        <f>IF($F42&lt;&gt;"",$F42/'Summary&amp;Assumptions'!$D$27,"")</f>
        <v>9.67741935483871</v>
      </c>
      <c r="I42" s="506">
        <f>IF($F42&lt;&gt;"",$F42/'Summary&amp;Assumptions'!$D$28,"")</f>
        <v>11.764705882352942</v>
      </c>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row>
    <row r="43" spans="3:59" x14ac:dyDescent="0.25">
      <c r="C43" s="359">
        <v>19</v>
      </c>
      <c r="D43" s="517" t="str">
        <f t="shared" si="3"/>
        <v>MEP</v>
      </c>
      <c r="E43" s="518">
        <f t="shared" si="4"/>
        <v>7.8922198026500176E-2</v>
      </c>
      <c r="F43" s="381">
        <f t="shared" si="5"/>
        <v>4000000</v>
      </c>
      <c r="G43" s="25">
        <f>IF($F43&lt;&gt;"",$F43/'Summary&amp;Assumptions'!$D$22,"")</f>
        <v>13245.033112582782</v>
      </c>
      <c r="H43" s="188">
        <f>IF($F43&lt;&gt;"",$F43/'Summary&amp;Assumptions'!$D$27,"")</f>
        <v>12.903225806451612</v>
      </c>
      <c r="I43" s="506">
        <f>IF($F43&lt;&gt;"",$F43/'Summary&amp;Assumptions'!$D$28,"")</f>
        <v>15.686274509803921</v>
      </c>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row>
    <row r="44" spans="3:59" x14ac:dyDescent="0.25">
      <c r="C44" s="359">
        <v>20</v>
      </c>
      <c r="D44" s="517" t="str">
        <f t="shared" si="3"/>
        <v>Exteriors</v>
      </c>
      <c r="E44" s="518">
        <f t="shared" si="4"/>
        <v>0.15784439605300035</v>
      </c>
      <c r="F44" s="381">
        <f t="shared" si="5"/>
        <v>8000000</v>
      </c>
      <c r="G44" s="25">
        <f>IF($F44&lt;&gt;"",$F44/'Summary&amp;Assumptions'!$D$22,"")</f>
        <v>26490.066225165563</v>
      </c>
      <c r="H44" s="188">
        <f>IF($F44&lt;&gt;"",$F44/'Summary&amp;Assumptions'!$D$27,"")</f>
        <v>25.806451612903224</v>
      </c>
      <c r="I44" s="506">
        <f>IF($F44&lt;&gt;"",$F44/'Summary&amp;Assumptions'!$D$28,"")</f>
        <v>31.372549019607842</v>
      </c>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row>
    <row r="45" spans="3:59" x14ac:dyDescent="0.25">
      <c r="C45" s="359">
        <v>21</v>
      </c>
      <c r="D45" s="517" t="str">
        <f t="shared" si="3"/>
        <v>Interiors</v>
      </c>
      <c r="E45" s="518">
        <f t="shared" si="4"/>
        <v>0.19730549506625045</v>
      </c>
      <c r="F45" s="381">
        <f t="shared" si="5"/>
        <v>10000000</v>
      </c>
      <c r="G45" s="25">
        <f>IF($F45&lt;&gt;"",$F45/'Summary&amp;Assumptions'!$D$22,"")</f>
        <v>33112.582781456957</v>
      </c>
      <c r="H45" s="188">
        <f>IF($F45&lt;&gt;"",$F45/'Summary&amp;Assumptions'!$D$27,"")</f>
        <v>32.258064516129032</v>
      </c>
      <c r="I45" s="506">
        <f>IF($F45&lt;&gt;"",$F45/'Summary&amp;Assumptions'!$D$28,"")</f>
        <v>39.215686274509807</v>
      </c>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row>
    <row r="46" spans="3:59" x14ac:dyDescent="0.25">
      <c r="C46" s="359">
        <v>22</v>
      </c>
      <c r="D46" s="517" t="str">
        <f t="shared" si="3"/>
        <v/>
      </c>
      <c r="E46" s="518" t="str">
        <f t="shared" si="4"/>
        <v/>
      </c>
      <c r="F46" s="381" t="str">
        <f t="shared" si="5"/>
        <v/>
      </c>
      <c r="G46" s="25" t="str">
        <f>IF($F46&lt;&gt;"",$F46/'Summary&amp;Assumptions'!$D$22,"")</f>
        <v/>
      </c>
      <c r="H46" s="188" t="str">
        <f>IF($F46&lt;&gt;"",$F46/'Summary&amp;Assumptions'!$D$27,"")</f>
        <v/>
      </c>
      <c r="I46" s="506" t="str">
        <f>IF($F46&lt;&gt;"",$F46/'Summary&amp;Assumptions'!$D$28,"")</f>
        <v/>
      </c>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row>
    <row r="47" spans="3:59" x14ac:dyDescent="0.25">
      <c r="C47" s="359">
        <v>23</v>
      </c>
      <c r="D47" s="517" t="str">
        <f t="shared" si="3"/>
        <v>G&amp;A</v>
      </c>
      <c r="E47" s="518">
        <f t="shared" si="4"/>
        <v>3.3541934161262575E-2</v>
      </c>
      <c r="F47" s="381">
        <f t="shared" si="5"/>
        <v>1700000</v>
      </c>
      <c r="G47" s="25">
        <f>IF($F47&lt;&gt;"",$F47/'Summary&amp;Assumptions'!$D$22,"")</f>
        <v>5629.1390728476817</v>
      </c>
      <c r="H47" s="188">
        <f>IF($F47&lt;&gt;"",$F47/'Summary&amp;Assumptions'!$D$27,"")</f>
        <v>5.4838709677419351</v>
      </c>
      <c r="I47" s="506">
        <f>IF($F47&lt;&gt;"",$F47/'Summary&amp;Assumptions'!$D$28,"")</f>
        <v>6.666666666666667</v>
      </c>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row>
    <row r="48" spans="3:59" x14ac:dyDescent="0.25">
      <c r="C48" s="359">
        <v>24</v>
      </c>
      <c r="D48" s="517" t="str">
        <f t="shared" si="3"/>
        <v>Personnel</v>
      </c>
      <c r="E48" s="518">
        <f t="shared" si="4"/>
        <v>9.865274753312522E-3</v>
      </c>
      <c r="F48" s="381">
        <f t="shared" si="5"/>
        <v>500000</v>
      </c>
      <c r="G48" s="25">
        <f>IF($F48&lt;&gt;"",$F48/'Summary&amp;Assumptions'!$D$22,"")</f>
        <v>1655.6291390728477</v>
      </c>
      <c r="H48" s="188">
        <f>IF($F48&lt;&gt;"",$F48/'Summary&amp;Assumptions'!$D$27,"")</f>
        <v>1.6129032258064515</v>
      </c>
      <c r="I48" s="506">
        <f>IF($F48&lt;&gt;"",$F48/'Summary&amp;Assumptions'!$D$28,"")</f>
        <v>1.9607843137254901</v>
      </c>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row>
    <row r="49" spans="3:39" x14ac:dyDescent="0.25">
      <c r="C49" s="359">
        <v>25</v>
      </c>
      <c r="D49" s="517" t="str">
        <f t="shared" si="3"/>
        <v>Office Costs</v>
      </c>
      <c r="E49" s="518">
        <f t="shared" si="4"/>
        <v>3.9461099013250091E-3</v>
      </c>
      <c r="F49" s="381">
        <f t="shared" si="5"/>
        <v>200000</v>
      </c>
      <c r="G49" s="25">
        <f>IF($F49&lt;&gt;"",$F49/'Summary&amp;Assumptions'!$D$22,"")</f>
        <v>662.25165562913912</v>
      </c>
      <c r="H49" s="188">
        <f>IF($F49&lt;&gt;"",$F49/'Summary&amp;Assumptions'!$D$27,"")</f>
        <v>0.64516129032258063</v>
      </c>
      <c r="I49" s="506">
        <f>IF($F49&lt;&gt;"",$F49/'Summary&amp;Assumptions'!$D$28,"")</f>
        <v>0.78431372549019607</v>
      </c>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row>
    <row r="50" spans="3:39" x14ac:dyDescent="0.25">
      <c r="C50" s="359">
        <v>26</v>
      </c>
      <c r="D50" s="517" t="str">
        <f t="shared" si="3"/>
        <v>Developer Fee</v>
      </c>
      <c r="E50" s="518">
        <f t="shared" si="4"/>
        <v>1.9730549506625044E-2</v>
      </c>
      <c r="F50" s="381">
        <f t="shared" si="5"/>
        <v>1000000</v>
      </c>
      <c r="G50" s="25">
        <f>IF($F50&lt;&gt;"",$F50/'Summary&amp;Assumptions'!$D$22,"")</f>
        <v>3311.2582781456954</v>
      </c>
      <c r="H50" s="188">
        <f>IF($F50&lt;&gt;"",$F50/'Summary&amp;Assumptions'!$D$27,"")</f>
        <v>3.225806451612903</v>
      </c>
      <c r="I50" s="506">
        <f>IF($F50&lt;&gt;"",$F50/'Summary&amp;Assumptions'!$D$28,"")</f>
        <v>3.9215686274509802</v>
      </c>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row>
    <row r="51" spans="3:39" x14ac:dyDescent="0.25">
      <c r="C51" s="359">
        <v>27</v>
      </c>
      <c r="D51" s="517" t="str">
        <f t="shared" si="3"/>
        <v/>
      </c>
      <c r="E51" s="518" t="str">
        <f t="shared" si="4"/>
        <v/>
      </c>
      <c r="F51" s="381" t="str">
        <f t="shared" si="5"/>
        <v/>
      </c>
      <c r="G51" s="25" t="str">
        <f>IF($F51&lt;&gt;"",$F51/'Summary&amp;Assumptions'!$D$22,"")</f>
        <v/>
      </c>
      <c r="H51" s="188" t="str">
        <f>IF($F51&lt;&gt;"",$F51/'Summary&amp;Assumptions'!$D$27,"")</f>
        <v/>
      </c>
      <c r="I51" s="506" t="str">
        <f>IF($F51&lt;&gt;"",$F51/'Summary&amp;Assumptions'!$D$28,"")</f>
        <v/>
      </c>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row>
    <row r="52" spans="3:39" x14ac:dyDescent="0.25">
      <c r="C52" s="359">
        <v>28</v>
      </c>
      <c r="D52" s="517" t="str">
        <f t="shared" si="3"/>
        <v>Marketing</v>
      </c>
      <c r="E52" s="518">
        <f t="shared" si="4"/>
        <v>5.9191648519875137E-3</v>
      </c>
      <c r="F52" s="381">
        <f t="shared" si="5"/>
        <v>300000</v>
      </c>
      <c r="G52" s="25">
        <f>IF($F52&lt;&gt;"",$F52/'Summary&amp;Assumptions'!$D$22,"")</f>
        <v>993.37748344370857</v>
      </c>
      <c r="H52" s="188">
        <f>IF($F52&lt;&gt;"",$F52/'Summary&amp;Assumptions'!$D$27,"")</f>
        <v>0.967741935483871</v>
      </c>
      <c r="I52" s="506">
        <f>IF($F52&lt;&gt;"",$F52/'Summary&amp;Assumptions'!$D$28,"")</f>
        <v>1.1764705882352942</v>
      </c>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row>
    <row r="53" spans="3:39" x14ac:dyDescent="0.25">
      <c r="C53" s="359">
        <v>29</v>
      </c>
      <c r="D53" s="517" t="str">
        <f t="shared" si="3"/>
        <v>Sales Center Buildout</v>
      </c>
      <c r="E53" s="518">
        <f t="shared" si="4"/>
        <v>3.9461099013250091E-3</v>
      </c>
      <c r="F53" s="381">
        <f t="shared" si="5"/>
        <v>200000</v>
      </c>
      <c r="G53" s="25">
        <f>IF($F53&lt;&gt;"",$F53/'Summary&amp;Assumptions'!$D$22,"")</f>
        <v>662.25165562913912</v>
      </c>
      <c r="H53" s="188">
        <f>IF($F53&lt;&gt;"",$F53/'Summary&amp;Assumptions'!$D$27,"")</f>
        <v>0.64516129032258063</v>
      </c>
      <c r="I53" s="506">
        <f>IF($F53&lt;&gt;"",$F53/'Summary&amp;Assumptions'!$D$28,"")</f>
        <v>0.78431372549019607</v>
      </c>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row>
    <row r="54" spans="3:39" x14ac:dyDescent="0.25">
      <c r="C54" s="359">
        <v>30</v>
      </c>
      <c r="D54" s="517" t="str">
        <f t="shared" si="3"/>
        <v>General Marketing</v>
      </c>
      <c r="E54" s="518">
        <f t="shared" si="4"/>
        <v>1.9730549506625046E-3</v>
      </c>
      <c r="F54" s="381">
        <f t="shared" si="5"/>
        <v>100000</v>
      </c>
      <c r="G54" s="25">
        <f>IF($F54&lt;&gt;"",$F54/'Summary&amp;Assumptions'!$D$22,"")</f>
        <v>331.12582781456956</v>
      </c>
      <c r="H54" s="188">
        <f>IF($F54&lt;&gt;"",$F54/'Summary&amp;Assumptions'!$D$27,"")</f>
        <v>0.32258064516129031</v>
      </c>
      <c r="I54" s="506">
        <f>IF($F54&lt;&gt;"",$F54/'Summary&amp;Assumptions'!$D$28,"")</f>
        <v>0.39215686274509803</v>
      </c>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row>
    <row r="55" spans="3:39" x14ac:dyDescent="0.25">
      <c r="C55" s="359">
        <v>31</v>
      </c>
      <c r="D55" s="517" t="str">
        <f t="shared" si="3"/>
        <v/>
      </c>
      <c r="E55" s="518" t="str">
        <f t="shared" si="4"/>
        <v/>
      </c>
      <c r="F55" s="381" t="str">
        <f t="shared" si="5"/>
        <v/>
      </c>
      <c r="G55" s="25" t="str">
        <f>IF($F55&lt;&gt;"",$F55/'Summary&amp;Assumptions'!$D$22,"")</f>
        <v/>
      </c>
      <c r="H55" s="188" t="str">
        <f>IF($F55&lt;&gt;"",$F55/'Summary&amp;Assumptions'!$D$27,"")</f>
        <v/>
      </c>
      <c r="I55" s="506" t="str">
        <f>IF($F55&lt;&gt;"",$F55/'Summary&amp;Assumptions'!$D$28,"")</f>
        <v/>
      </c>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row>
    <row r="56" spans="3:39" x14ac:dyDescent="0.25">
      <c r="C56" s="359">
        <v>32</v>
      </c>
      <c r="D56" s="517" t="str">
        <f t="shared" si="3"/>
        <v>Contingency</v>
      </c>
      <c r="E56" s="518">
        <f t="shared" si="4"/>
        <v>6.3137758421200146E-2</v>
      </c>
      <c r="F56" s="381">
        <f t="shared" si="5"/>
        <v>3200000</v>
      </c>
      <c r="G56" s="25">
        <f>IF($F56&lt;&gt;"",$F56/'Summary&amp;Assumptions'!$D$22,"")</f>
        <v>10596.026490066226</v>
      </c>
      <c r="H56" s="188">
        <f>IF($F56&lt;&gt;"",$F56/'Summary&amp;Assumptions'!$D$27,"")</f>
        <v>10.32258064516129</v>
      </c>
      <c r="I56" s="506">
        <f>IF($F56&lt;&gt;"",$F56/'Summary&amp;Assumptions'!$D$28,"")</f>
        <v>12.549019607843137</v>
      </c>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row>
    <row r="57" spans="3:39" x14ac:dyDescent="0.25">
      <c r="C57" s="359">
        <v>33</v>
      </c>
      <c r="D57" s="517" t="str">
        <f t="shared" si="3"/>
        <v>10% of Hard Costs</v>
      </c>
      <c r="E57" s="518">
        <f t="shared" si="4"/>
        <v>6.3137758421200146E-2</v>
      </c>
      <c r="F57" s="381">
        <f t="shared" si="5"/>
        <v>3200000</v>
      </c>
      <c r="G57" s="25">
        <f>IF($F57&lt;&gt;"",$F57/'Summary&amp;Assumptions'!$D$22,"")</f>
        <v>10596.026490066226</v>
      </c>
      <c r="H57" s="188">
        <f>IF($F57&lt;&gt;"",$F57/'Summary&amp;Assumptions'!$D$27,"")</f>
        <v>10.32258064516129</v>
      </c>
      <c r="I57" s="506">
        <f>IF($F57&lt;&gt;"",$F57/'Summary&amp;Assumptions'!$D$28,"")</f>
        <v>12.549019607843137</v>
      </c>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row>
    <row r="58" spans="3:39" x14ac:dyDescent="0.25">
      <c r="C58" s="359">
        <v>34</v>
      </c>
      <c r="D58" s="517" t="str">
        <f t="shared" si="3"/>
        <v/>
      </c>
      <c r="E58" s="518" t="str">
        <f t="shared" si="4"/>
        <v/>
      </c>
      <c r="F58" s="381" t="str">
        <f t="shared" si="5"/>
        <v/>
      </c>
      <c r="G58" s="25" t="str">
        <f>IF($F58&lt;&gt;"",$F58/'Summary&amp;Assumptions'!$D$22,"")</f>
        <v/>
      </c>
      <c r="H58" s="188" t="str">
        <f>IF($F58&lt;&gt;"",$F58/'Summary&amp;Assumptions'!$D$27,"")</f>
        <v/>
      </c>
      <c r="I58" s="506" t="str">
        <f>IF($F58&lt;&gt;"",$F58/'Summary&amp;Assumptions'!$D$28,"")</f>
        <v/>
      </c>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row>
    <row r="59" spans="3:39" x14ac:dyDescent="0.25">
      <c r="C59" s="359">
        <v>35</v>
      </c>
      <c r="D59" s="517" t="str">
        <f t="shared" si="3"/>
        <v/>
      </c>
      <c r="E59" s="518" t="str">
        <f t="shared" si="4"/>
        <v/>
      </c>
      <c r="F59" s="381" t="str">
        <f t="shared" si="5"/>
        <v/>
      </c>
      <c r="G59" s="25" t="str">
        <f>IF($F59&lt;&gt;"",$F59/'Summary&amp;Assumptions'!$D$22,"")</f>
        <v/>
      </c>
      <c r="H59" s="188" t="str">
        <f>IF($F59&lt;&gt;"",$F59/'Summary&amp;Assumptions'!$D$27,"")</f>
        <v/>
      </c>
      <c r="I59" s="506" t="str">
        <f>IF($F59&lt;&gt;"",$F59/'Summary&amp;Assumptions'!$D$28,"")</f>
        <v/>
      </c>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row>
    <row r="60" spans="3:39" x14ac:dyDescent="0.25">
      <c r="C60" s="359">
        <v>36</v>
      </c>
      <c r="D60" s="517" t="str">
        <f t="shared" si="3"/>
        <v/>
      </c>
      <c r="E60" s="518" t="str">
        <f t="shared" si="4"/>
        <v/>
      </c>
      <c r="F60" s="381" t="str">
        <f t="shared" si="5"/>
        <v/>
      </c>
      <c r="G60" s="25" t="str">
        <f>IF($F60&lt;&gt;"",$F60/'Summary&amp;Assumptions'!$D$22,"")</f>
        <v/>
      </c>
      <c r="H60" s="188" t="str">
        <f>IF($F60&lt;&gt;"",$F60/'Summary&amp;Assumptions'!$D$27,"")</f>
        <v/>
      </c>
      <c r="I60" s="506" t="str">
        <f>IF($F60&lt;&gt;"",$F60/'Summary&amp;Assumptions'!$D$28,"")</f>
        <v/>
      </c>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row>
    <row r="61" spans="3:39" x14ac:dyDescent="0.25">
      <c r="C61" s="359">
        <v>37</v>
      </c>
      <c r="D61" s="517" t="str">
        <f t="shared" si="3"/>
        <v/>
      </c>
      <c r="E61" s="518" t="str">
        <f t="shared" si="4"/>
        <v/>
      </c>
      <c r="F61" s="381" t="str">
        <f t="shared" si="5"/>
        <v/>
      </c>
      <c r="G61" s="25" t="str">
        <f>IF($F61&lt;&gt;"",$F61/'Summary&amp;Assumptions'!$D$22,"")</f>
        <v/>
      </c>
      <c r="H61" s="188" t="str">
        <f>IF($F61&lt;&gt;"",$F61/'Summary&amp;Assumptions'!$D$27,"")</f>
        <v/>
      </c>
      <c r="I61" s="506" t="str">
        <f>IF($F61&lt;&gt;"",$F61/'Summary&amp;Assumptions'!$D$28,"")</f>
        <v/>
      </c>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row>
    <row r="62" spans="3:39" x14ac:dyDescent="0.25">
      <c r="C62" s="359">
        <v>38</v>
      </c>
      <c r="D62" s="517" t="str">
        <f t="shared" si="3"/>
        <v/>
      </c>
      <c r="E62" s="518" t="str">
        <f t="shared" si="4"/>
        <v/>
      </c>
      <c r="F62" s="381" t="str">
        <f t="shared" si="5"/>
        <v/>
      </c>
      <c r="G62" s="25" t="str">
        <f>IF($F62&lt;&gt;"",$F62/'Summary&amp;Assumptions'!$D$22,"")</f>
        <v/>
      </c>
      <c r="H62" s="188" t="str">
        <f>IF($F62&lt;&gt;"",$F62/'Summary&amp;Assumptions'!$D$27,"")</f>
        <v/>
      </c>
      <c r="I62" s="506" t="str">
        <f>IF($F62&lt;&gt;"",$F62/'Summary&amp;Assumptions'!$D$28,"")</f>
        <v/>
      </c>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456"/>
      <c r="AL62" s="456"/>
      <c r="AM62" s="456"/>
    </row>
    <row r="63" spans="3:39" x14ac:dyDescent="0.25">
      <c r="C63" s="359">
        <v>39</v>
      </c>
      <c r="D63" s="517" t="str">
        <f t="shared" si="3"/>
        <v/>
      </c>
      <c r="E63" s="518" t="str">
        <f t="shared" si="4"/>
        <v/>
      </c>
      <c r="F63" s="381" t="str">
        <f t="shared" si="5"/>
        <v/>
      </c>
      <c r="G63" s="25" t="str">
        <f>IF($F63&lt;&gt;"",$F63/'Summary&amp;Assumptions'!$D$22,"")</f>
        <v/>
      </c>
      <c r="H63" s="188" t="str">
        <f>IF($F63&lt;&gt;"",$F63/'Summary&amp;Assumptions'!$D$27,"")</f>
        <v/>
      </c>
      <c r="I63" s="506" t="str">
        <f>IF($F63&lt;&gt;"",$F63/'Summary&amp;Assumptions'!$D$28,"")</f>
        <v/>
      </c>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c r="AG63" s="456"/>
      <c r="AH63" s="456"/>
      <c r="AI63" s="456"/>
      <c r="AJ63" s="456"/>
      <c r="AK63" s="456"/>
      <c r="AL63" s="456"/>
      <c r="AM63" s="456"/>
    </row>
    <row r="64" spans="3:39" x14ac:dyDescent="0.25">
      <c r="C64" s="359">
        <v>40</v>
      </c>
      <c r="D64" s="517" t="str">
        <f t="shared" si="3"/>
        <v/>
      </c>
      <c r="E64" s="518" t="str">
        <f t="shared" si="4"/>
        <v/>
      </c>
      <c r="F64" s="381" t="str">
        <f t="shared" si="5"/>
        <v/>
      </c>
      <c r="G64" s="25" t="str">
        <f>IF($F64&lt;&gt;"",$F64/'Summary&amp;Assumptions'!$D$22,"")</f>
        <v/>
      </c>
      <c r="H64" s="188" t="str">
        <f>IF($F64&lt;&gt;"",$F64/'Summary&amp;Assumptions'!$D$27,"")</f>
        <v/>
      </c>
      <c r="I64" s="506" t="str">
        <f>IF($F64&lt;&gt;"",$F64/'Summary&amp;Assumptions'!$D$28,"")</f>
        <v/>
      </c>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456"/>
      <c r="AJ64" s="456"/>
      <c r="AK64" s="456"/>
      <c r="AL64" s="456"/>
      <c r="AM64" s="456"/>
    </row>
    <row r="65" spans="3:39" x14ac:dyDescent="0.25">
      <c r="C65" s="359">
        <v>41</v>
      </c>
      <c r="D65" s="517" t="str">
        <f t="shared" si="3"/>
        <v/>
      </c>
      <c r="E65" s="518" t="str">
        <f t="shared" si="4"/>
        <v/>
      </c>
      <c r="F65" s="381" t="str">
        <f t="shared" si="5"/>
        <v/>
      </c>
      <c r="G65" s="25" t="str">
        <f>IF($F65&lt;&gt;"",$F65/'Summary&amp;Assumptions'!$D$22,"")</f>
        <v/>
      </c>
      <c r="H65" s="188" t="str">
        <f>IF($F65&lt;&gt;"",$F65/'Summary&amp;Assumptions'!$D$27,"")</f>
        <v/>
      </c>
      <c r="I65" s="506" t="str">
        <f>IF($F65&lt;&gt;"",$F65/'Summary&amp;Assumptions'!$D$28,"")</f>
        <v/>
      </c>
      <c r="J65" s="456"/>
      <c r="K65" s="456"/>
      <c r="L65" s="456"/>
      <c r="M65" s="456"/>
      <c r="N65" s="456"/>
      <c r="O65" s="456"/>
      <c r="P65" s="456"/>
      <c r="Q65" s="456"/>
      <c r="R65" s="456"/>
      <c r="S65" s="456"/>
      <c r="T65" s="456"/>
      <c r="U65" s="456"/>
      <c r="V65" s="456"/>
      <c r="W65" s="456"/>
      <c r="X65" s="456"/>
      <c r="Y65" s="456"/>
      <c r="Z65" s="456"/>
      <c r="AA65" s="456"/>
      <c r="AB65" s="456"/>
      <c r="AC65" s="456"/>
      <c r="AD65" s="456"/>
      <c r="AE65" s="456"/>
      <c r="AF65" s="456"/>
      <c r="AG65" s="456"/>
      <c r="AH65" s="456"/>
      <c r="AI65" s="456"/>
      <c r="AJ65" s="456"/>
      <c r="AK65" s="456"/>
      <c r="AL65" s="456"/>
      <c r="AM65" s="456"/>
    </row>
    <row r="66" spans="3:39" x14ac:dyDescent="0.25">
      <c r="C66" s="359">
        <v>42</v>
      </c>
      <c r="D66" s="517" t="str">
        <f t="shared" si="3"/>
        <v/>
      </c>
      <c r="E66" s="518" t="str">
        <f t="shared" si="4"/>
        <v/>
      </c>
      <c r="F66" s="381" t="str">
        <f t="shared" si="5"/>
        <v/>
      </c>
      <c r="G66" s="25" t="str">
        <f>IF($F66&lt;&gt;"",$F66/'Summary&amp;Assumptions'!$D$22,"")</f>
        <v/>
      </c>
      <c r="H66" s="188" t="str">
        <f>IF($F66&lt;&gt;"",$F66/'Summary&amp;Assumptions'!$D$27,"")</f>
        <v/>
      </c>
      <c r="I66" s="506" t="str">
        <f>IF($F66&lt;&gt;"",$F66/'Summary&amp;Assumptions'!$D$28,"")</f>
        <v/>
      </c>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row>
    <row r="67" spans="3:39" x14ac:dyDescent="0.25">
      <c r="C67" s="359">
        <v>43</v>
      </c>
      <c r="D67" s="517" t="str">
        <f t="shared" si="3"/>
        <v/>
      </c>
      <c r="E67" s="518" t="str">
        <f t="shared" si="4"/>
        <v/>
      </c>
      <c r="F67" s="381" t="str">
        <f t="shared" si="5"/>
        <v/>
      </c>
      <c r="G67" s="25" t="str">
        <f>IF($F67&lt;&gt;"",$F67/'Summary&amp;Assumptions'!$D$22,"")</f>
        <v/>
      </c>
      <c r="H67" s="188" t="str">
        <f>IF($F67&lt;&gt;"",$F67/'Summary&amp;Assumptions'!$D$27,"")</f>
        <v/>
      </c>
      <c r="I67" s="506" t="str">
        <f>IF($F67&lt;&gt;"",$F67/'Summary&amp;Assumptions'!$D$28,"")</f>
        <v/>
      </c>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6"/>
      <c r="AL67" s="456"/>
      <c r="AM67" s="456"/>
    </row>
    <row r="68" spans="3:39" x14ac:dyDescent="0.25">
      <c r="C68" s="359">
        <v>44</v>
      </c>
      <c r="D68" s="517" t="str">
        <f t="shared" si="3"/>
        <v/>
      </c>
      <c r="E68" s="518" t="str">
        <f t="shared" si="4"/>
        <v/>
      </c>
      <c r="F68" s="381" t="str">
        <f t="shared" si="5"/>
        <v/>
      </c>
      <c r="G68" s="25" t="str">
        <f>IF($F68&lt;&gt;"",$F68/'Summary&amp;Assumptions'!$D$22,"")</f>
        <v/>
      </c>
      <c r="H68" s="188" t="str">
        <f>IF($F68&lt;&gt;"",$F68/'Summary&amp;Assumptions'!$D$27,"")</f>
        <v/>
      </c>
      <c r="I68" s="506" t="str">
        <f>IF($F68&lt;&gt;"",$F68/'Summary&amp;Assumptions'!$D$28,"")</f>
        <v/>
      </c>
      <c r="J68" s="456"/>
      <c r="K68" s="456"/>
      <c r="L68" s="456"/>
      <c r="M68" s="456"/>
      <c r="N68" s="456"/>
      <c r="O68" s="456"/>
      <c r="P68" s="456"/>
      <c r="Q68" s="456"/>
      <c r="R68" s="456"/>
      <c r="S68" s="456"/>
      <c r="T68" s="456"/>
      <c r="U68" s="456"/>
      <c r="V68" s="456"/>
      <c r="W68" s="456"/>
      <c r="X68" s="456"/>
      <c r="Y68" s="456"/>
      <c r="Z68" s="456"/>
      <c r="AA68" s="456"/>
      <c r="AB68" s="456"/>
      <c r="AC68" s="456"/>
      <c r="AD68" s="456"/>
      <c r="AE68" s="456"/>
      <c r="AF68" s="456"/>
      <c r="AG68" s="456"/>
      <c r="AH68" s="456"/>
      <c r="AI68" s="456"/>
      <c r="AJ68" s="456"/>
      <c r="AK68" s="456"/>
      <c r="AL68" s="456"/>
      <c r="AM68" s="456"/>
    </row>
    <row r="69" spans="3:39" x14ac:dyDescent="0.25">
      <c r="C69" s="359">
        <v>45</v>
      </c>
      <c r="D69" s="517" t="str">
        <f t="shared" si="3"/>
        <v/>
      </c>
      <c r="E69" s="518" t="str">
        <f t="shared" si="4"/>
        <v/>
      </c>
      <c r="F69" s="381" t="str">
        <f t="shared" si="5"/>
        <v/>
      </c>
      <c r="G69" s="25" t="str">
        <f>IF($F69&lt;&gt;"",$F69/'Summary&amp;Assumptions'!$D$22,"")</f>
        <v/>
      </c>
      <c r="H69" s="188" t="str">
        <f>IF($F69&lt;&gt;"",$F69/'Summary&amp;Assumptions'!$D$27,"")</f>
        <v/>
      </c>
      <c r="I69" s="506" t="str">
        <f>IF($F69&lt;&gt;"",$F69/'Summary&amp;Assumptions'!$D$28,"")</f>
        <v/>
      </c>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c r="AL69" s="456"/>
      <c r="AM69" s="456"/>
    </row>
    <row r="70" spans="3:39" x14ac:dyDescent="0.25">
      <c r="C70" s="359">
        <v>46</v>
      </c>
      <c r="D70" s="517" t="str">
        <f t="shared" si="3"/>
        <v/>
      </c>
      <c r="E70" s="518" t="str">
        <f t="shared" si="4"/>
        <v/>
      </c>
      <c r="F70" s="381" t="str">
        <f t="shared" si="5"/>
        <v/>
      </c>
      <c r="G70" s="25" t="str">
        <f>IF($F70&lt;&gt;"",$F70/'Summary&amp;Assumptions'!$D$22,"")</f>
        <v/>
      </c>
      <c r="H70" s="188" t="str">
        <f>IF($F70&lt;&gt;"",$F70/'Summary&amp;Assumptions'!$D$27,"")</f>
        <v/>
      </c>
      <c r="I70" s="506" t="str">
        <f>IF($F70&lt;&gt;"",$F70/'Summary&amp;Assumptions'!$D$28,"")</f>
        <v/>
      </c>
      <c r="J70" s="456"/>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456"/>
      <c r="AL70" s="456"/>
      <c r="AM70" s="456"/>
    </row>
    <row r="71" spans="3:39" x14ac:dyDescent="0.25">
      <c r="C71" s="359">
        <v>47</v>
      </c>
      <c r="D71" s="517" t="str">
        <f t="shared" si="3"/>
        <v/>
      </c>
      <c r="E71" s="518" t="str">
        <f t="shared" si="4"/>
        <v/>
      </c>
      <c r="F71" s="381" t="str">
        <f t="shared" si="5"/>
        <v/>
      </c>
      <c r="G71" s="25" t="str">
        <f>IF($F71&lt;&gt;"",$F71/'Summary&amp;Assumptions'!$D$22,"")</f>
        <v/>
      </c>
      <c r="H71" s="188" t="str">
        <f>IF($F71&lt;&gt;"",$F71/'Summary&amp;Assumptions'!$D$27,"")</f>
        <v/>
      </c>
      <c r="I71" s="506" t="str">
        <f>IF($F71&lt;&gt;"",$F71/'Summary&amp;Assumptions'!$D$28,"")</f>
        <v/>
      </c>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row>
    <row r="72" spans="3:39" x14ac:dyDescent="0.25">
      <c r="C72" s="359">
        <v>48</v>
      </c>
      <c r="D72" s="517" t="str">
        <f t="shared" si="3"/>
        <v/>
      </c>
      <c r="E72" s="518" t="str">
        <f t="shared" si="4"/>
        <v/>
      </c>
      <c r="F72" s="381" t="str">
        <f t="shared" si="5"/>
        <v/>
      </c>
      <c r="G72" s="25" t="str">
        <f>IF($F72&lt;&gt;"",$F72/'Summary&amp;Assumptions'!$D$22,"")</f>
        <v/>
      </c>
      <c r="H72" s="188" t="str">
        <f>IF($F72&lt;&gt;"",$F72/'Summary&amp;Assumptions'!$D$27,"")</f>
        <v/>
      </c>
      <c r="I72" s="506" t="str">
        <f>IF($F72&lt;&gt;"",$F72/'Summary&amp;Assumptions'!$D$28,"")</f>
        <v/>
      </c>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row>
    <row r="73" spans="3:39" x14ac:dyDescent="0.25">
      <c r="C73" s="359">
        <v>49</v>
      </c>
      <c r="D73" s="517" t="str">
        <f t="shared" si="3"/>
        <v/>
      </c>
      <c r="E73" s="518" t="str">
        <f t="shared" ref="E73:E104" si="6">IFERROR(IF(N242=0,"",F73/$F$19),"")</f>
        <v/>
      </c>
      <c r="F73" s="381" t="str">
        <f t="shared" si="5"/>
        <v/>
      </c>
      <c r="G73" s="25" t="str">
        <f>IF($F73&lt;&gt;"",$F73/'Summary&amp;Assumptions'!$D$22,"")</f>
        <v/>
      </c>
      <c r="H73" s="188" t="str">
        <f>IF($F73&lt;&gt;"",$F73/'Summary&amp;Assumptions'!$D$27,"")</f>
        <v/>
      </c>
      <c r="I73" s="506" t="str">
        <f>IF($F73&lt;&gt;"",$F73/'Summary&amp;Assumptions'!$D$28,"")</f>
        <v/>
      </c>
      <c r="J73" s="456"/>
      <c r="K73" s="456"/>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456"/>
      <c r="AK73" s="456"/>
      <c r="AL73" s="456"/>
      <c r="AM73" s="456"/>
    </row>
    <row r="74" spans="3:39" x14ac:dyDescent="0.25">
      <c r="C74" s="359">
        <v>50</v>
      </c>
      <c r="D74" s="517" t="str">
        <f t="shared" si="3"/>
        <v/>
      </c>
      <c r="E74" s="518" t="str">
        <f t="shared" si="6"/>
        <v/>
      </c>
      <c r="F74" s="381" t="str">
        <f t="shared" si="5"/>
        <v/>
      </c>
      <c r="G74" s="25" t="str">
        <f>IF($F74&lt;&gt;"",$F74/'Summary&amp;Assumptions'!$D$22,"")</f>
        <v/>
      </c>
      <c r="H74" s="188" t="str">
        <f>IF($F74&lt;&gt;"",$F74/'Summary&amp;Assumptions'!$D$27,"")</f>
        <v/>
      </c>
      <c r="I74" s="506" t="str">
        <f>IF($F74&lt;&gt;"",$F74/'Summary&amp;Assumptions'!$D$28,"")</f>
        <v/>
      </c>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row>
    <row r="75" spans="3:39" x14ac:dyDescent="0.25">
      <c r="C75" s="359">
        <v>51</v>
      </c>
      <c r="D75" s="517" t="str">
        <f t="shared" si="3"/>
        <v/>
      </c>
      <c r="E75" s="518" t="str">
        <f t="shared" si="6"/>
        <v/>
      </c>
      <c r="F75" s="381" t="str">
        <f t="shared" si="5"/>
        <v/>
      </c>
      <c r="G75" s="25" t="str">
        <f>IF($F75&lt;&gt;"",$F75/'Summary&amp;Assumptions'!$D$22,"")</f>
        <v/>
      </c>
      <c r="H75" s="188" t="str">
        <f>IF($F75&lt;&gt;"",$F75/'Summary&amp;Assumptions'!$D$27,"")</f>
        <v/>
      </c>
      <c r="I75" s="506" t="str">
        <f>IF($F75&lt;&gt;"",$F75/'Summary&amp;Assumptions'!$D$28,"")</f>
        <v/>
      </c>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row>
    <row r="76" spans="3:39" x14ac:dyDescent="0.25">
      <c r="C76" s="359">
        <v>52</v>
      </c>
      <c r="D76" s="517" t="str">
        <f t="shared" si="3"/>
        <v/>
      </c>
      <c r="E76" s="518" t="str">
        <f t="shared" si="6"/>
        <v/>
      </c>
      <c r="F76" s="381" t="str">
        <f t="shared" si="5"/>
        <v/>
      </c>
      <c r="G76" s="25" t="str">
        <f>IF($F76&lt;&gt;"",$F76/'Summary&amp;Assumptions'!$D$22,"")</f>
        <v/>
      </c>
      <c r="H76" s="188" t="str">
        <f>IF($F76&lt;&gt;"",$F76/'Summary&amp;Assumptions'!$D$27,"")</f>
        <v/>
      </c>
      <c r="I76" s="506" t="str">
        <f>IF($F76&lt;&gt;"",$F76/'Summary&amp;Assumptions'!$D$28,"")</f>
        <v/>
      </c>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row>
    <row r="77" spans="3:39" x14ac:dyDescent="0.25">
      <c r="C77" s="359">
        <v>53</v>
      </c>
      <c r="D77" s="517" t="str">
        <f t="shared" si="3"/>
        <v/>
      </c>
      <c r="E77" s="518" t="str">
        <f t="shared" si="6"/>
        <v/>
      </c>
      <c r="F77" s="381" t="str">
        <f t="shared" si="5"/>
        <v/>
      </c>
      <c r="G77" s="25" t="str">
        <f>IF($F77&lt;&gt;"",$F77/'Summary&amp;Assumptions'!$D$22,"")</f>
        <v/>
      </c>
      <c r="H77" s="188" t="str">
        <f>IF($F77&lt;&gt;"",$F77/'Summary&amp;Assumptions'!$D$27,"")</f>
        <v/>
      </c>
      <c r="I77" s="506" t="str">
        <f>IF($F77&lt;&gt;"",$F77/'Summary&amp;Assumptions'!$D$28,"")</f>
        <v/>
      </c>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row>
    <row r="78" spans="3:39" x14ac:dyDescent="0.25">
      <c r="C78" s="359">
        <v>54</v>
      </c>
      <c r="D78" s="517" t="str">
        <f t="shared" si="3"/>
        <v/>
      </c>
      <c r="E78" s="518" t="str">
        <f t="shared" si="6"/>
        <v/>
      </c>
      <c r="F78" s="381" t="str">
        <f t="shared" si="5"/>
        <v/>
      </c>
      <c r="G78" s="25" t="str">
        <f>IF($F78&lt;&gt;"",$F78/'Summary&amp;Assumptions'!$D$22,"")</f>
        <v/>
      </c>
      <c r="H78" s="188" t="str">
        <f>IF($F78&lt;&gt;"",$F78/'Summary&amp;Assumptions'!$D$27,"")</f>
        <v/>
      </c>
      <c r="I78" s="506" t="str">
        <f>IF($F78&lt;&gt;"",$F78/'Summary&amp;Assumptions'!$D$28,"")</f>
        <v/>
      </c>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row>
    <row r="79" spans="3:39" x14ac:dyDescent="0.25">
      <c r="C79" s="359">
        <v>55</v>
      </c>
      <c r="D79" s="517" t="str">
        <f t="shared" si="3"/>
        <v/>
      </c>
      <c r="E79" s="518" t="str">
        <f t="shared" si="6"/>
        <v/>
      </c>
      <c r="F79" s="381" t="str">
        <f t="shared" si="5"/>
        <v/>
      </c>
      <c r="G79" s="25" t="str">
        <f>IF($F79&lt;&gt;"",$F79/'Summary&amp;Assumptions'!$D$22,"")</f>
        <v/>
      </c>
      <c r="H79" s="188" t="str">
        <f>IF($F79&lt;&gt;"",$F79/'Summary&amp;Assumptions'!$D$27,"")</f>
        <v/>
      </c>
      <c r="I79" s="506" t="str">
        <f>IF($F79&lt;&gt;"",$F79/'Summary&amp;Assumptions'!$D$28,"")</f>
        <v/>
      </c>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row>
    <row r="80" spans="3:39" x14ac:dyDescent="0.25">
      <c r="C80" s="359">
        <v>56</v>
      </c>
      <c r="D80" s="517" t="str">
        <f t="shared" si="3"/>
        <v/>
      </c>
      <c r="E80" s="518" t="str">
        <f t="shared" si="6"/>
        <v/>
      </c>
      <c r="F80" s="381" t="str">
        <f t="shared" si="5"/>
        <v/>
      </c>
      <c r="G80" s="25" t="str">
        <f>IF($F80&lt;&gt;"",$F80/'Summary&amp;Assumptions'!$D$22,"")</f>
        <v/>
      </c>
      <c r="H80" s="188" t="str">
        <f>IF($F80&lt;&gt;"",$F80/'Summary&amp;Assumptions'!$D$27,"")</f>
        <v/>
      </c>
      <c r="I80" s="506" t="str">
        <f>IF($F80&lt;&gt;"",$F80/'Summary&amp;Assumptions'!$D$28,"")</f>
        <v/>
      </c>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row>
    <row r="81" spans="3:39" x14ac:dyDescent="0.25">
      <c r="C81" s="359">
        <v>57</v>
      </c>
      <c r="D81" s="517" t="str">
        <f t="shared" si="3"/>
        <v/>
      </c>
      <c r="E81" s="518" t="str">
        <f t="shared" si="6"/>
        <v/>
      </c>
      <c r="F81" s="381" t="str">
        <f t="shared" si="5"/>
        <v/>
      </c>
      <c r="G81" s="25" t="str">
        <f>IF($F81&lt;&gt;"",$F81/'Summary&amp;Assumptions'!$D$22,"")</f>
        <v/>
      </c>
      <c r="H81" s="188" t="str">
        <f>IF($F81&lt;&gt;"",$F81/'Summary&amp;Assumptions'!$D$27,"")</f>
        <v/>
      </c>
      <c r="I81" s="506" t="str">
        <f>IF($F81&lt;&gt;"",$F81/'Summary&amp;Assumptions'!$D$28,"")</f>
        <v/>
      </c>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row>
    <row r="82" spans="3:39" x14ac:dyDescent="0.25">
      <c r="C82" s="359">
        <v>58</v>
      </c>
      <c r="D82" s="517" t="str">
        <f t="shared" si="3"/>
        <v/>
      </c>
      <c r="E82" s="518" t="str">
        <f t="shared" si="6"/>
        <v/>
      </c>
      <c r="F82" s="381" t="str">
        <f t="shared" si="5"/>
        <v/>
      </c>
      <c r="G82" s="25" t="str">
        <f>IF($F82&lt;&gt;"",$F82/'Summary&amp;Assumptions'!$D$22,"")</f>
        <v/>
      </c>
      <c r="H82" s="188" t="str">
        <f>IF($F82&lt;&gt;"",$F82/'Summary&amp;Assumptions'!$D$27,"")</f>
        <v/>
      </c>
      <c r="I82" s="506" t="str">
        <f>IF($F82&lt;&gt;"",$F82/'Summary&amp;Assumptions'!$D$28,"")</f>
        <v/>
      </c>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row>
    <row r="83" spans="3:39" x14ac:dyDescent="0.25">
      <c r="C83" s="359">
        <v>59</v>
      </c>
      <c r="D83" s="517" t="str">
        <f t="shared" si="3"/>
        <v/>
      </c>
      <c r="E83" s="518" t="str">
        <f t="shared" si="6"/>
        <v/>
      </c>
      <c r="F83" s="381" t="str">
        <f t="shared" si="5"/>
        <v/>
      </c>
      <c r="G83" s="25" t="str">
        <f>IF($F83&lt;&gt;"",$F83/'Summary&amp;Assumptions'!$D$22,"")</f>
        <v/>
      </c>
      <c r="H83" s="188" t="str">
        <f>IF($F83&lt;&gt;"",$F83/'Summary&amp;Assumptions'!$D$27,"")</f>
        <v/>
      </c>
      <c r="I83" s="506" t="str">
        <f>IF($F83&lt;&gt;"",$F83/'Summary&amp;Assumptions'!$D$28,"")</f>
        <v/>
      </c>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row>
    <row r="84" spans="3:39" x14ac:dyDescent="0.25">
      <c r="C84" s="359">
        <v>60</v>
      </c>
      <c r="D84" s="517" t="str">
        <f t="shared" si="3"/>
        <v/>
      </c>
      <c r="E84" s="518" t="str">
        <f t="shared" si="6"/>
        <v/>
      </c>
      <c r="F84" s="381" t="str">
        <f t="shared" si="5"/>
        <v/>
      </c>
      <c r="G84" s="25" t="str">
        <f>IF($F84&lt;&gt;"",$F84/'Summary&amp;Assumptions'!$D$22,"")</f>
        <v/>
      </c>
      <c r="H84" s="188" t="str">
        <f>IF($F84&lt;&gt;"",$F84/'Summary&amp;Assumptions'!$D$27,"")</f>
        <v/>
      </c>
      <c r="I84" s="506" t="str">
        <f>IF($F84&lt;&gt;"",$F84/'Summary&amp;Assumptions'!$D$28,"")</f>
        <v/>
      </c>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row>
    <row r="85" spans="3:39" x14ac:dyDescent="0.25">
      <c r="C85" s="359">
        <v>61</v>
      </c>
      <c r="D85" s="517" t="str">
        <f t="shared" si="3"/>
        <v/>
      </c>
      <c r="E85" s="518" t="str">
        <f t="shared" si="6"/>
        <v/>
      </c>
      <c r="F85" s="381" t="str">
        <f t="shared" si="5"/>
        <v/>
      </c>
      <c r="G85" s="25" t="str">
        <f>IF($F85&lt;&gt;"",$F85/'Summary&amp;Assumptions'!$D$22,"")</f>
        <v/>
      </c>
      <c r="H85" s="188" t="str">
        <f>IF($F85&lt;&gt;"",$F85/'Summary&amp;Assumptions'!$D$27,"")</f>
        <v/>
      </c>
      <c r="I85" s="506" t="str">
        <f>IF($F85&lt;&gt;"",$F85/'Summary&amp;Assumptions'!$D$28,"")</f>
        <v/>
      </c>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row>
    <row r="86" spans="3:39" x14ac:dyDescent="0.25">
      <c r="C86" s="359">
        <v>62</v>
      </c>
      <c r="D86" s="517" t="str">
        <f t="shared" si="3"/>
        <v/>
      </c>
      <c r="E86" s="518" t="str">
        <f t="shared" si="6"/>
        <v/>
      </c>
      <c r="F86" s="381" t="str">
        <f t="shared" si="5"/>
        <v/>
      </c>
      <c r="G86" s="25" t="str">
        <f>IF($F86&lt;&gt;"",$F86/'Summary&amp;Assumptions'!$D$22,"")</f>
        <v/>
      </c>
      <c r="H86" s="188" t="str">
        <f>IF($F86&lt;&gt;"",$F86/'Summary&amp;Assumptions'!$D$27,"")</f>
        <v/>
      </c>
      <c r="I86" s="506" t="str">
        <f>IF($F86&lt;&gt;"",$F86/'Summary&amp;Assumptions'!$D$28,"")</f>
        <v/>
      </c>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row>
    <row r="87" spans="3:39" x14ac:dyDescent="0.25">
      <c r="C87" s="359">
        <v>63</v>
      </c>
      <c r="D87" s="517" t="str">
        <f t="shared" si="3"/>
        <v/>
      </c>
      <c r="E87" s="518" t="str">
        <f t="shared" si="6"/>
        <v/>
      </c>
      <c r="F87" s="381" t="str">
        <f t="shared" si="5"/>
        <v/>
      </c>
      <c r="G87" s="25" t="str">
        <f>IF($F87&lt;&gt;"",$F87/'Summary&amp;Assumptions'!$D$22,"")</f>
        <v/>
      </c>
      <c r="H87" s="188" t="str">
        <f>IF($F87&lt;&gt;"",$F87/'Summary&amp;Assumptions'!$D$27,"")</f>
        <v/>
      </c>
      <c r="I87" s="506" t="str">
        <f>IF($F87&lt;&gt;"",$F87/'Summary&amp;Assumptions'!$D$28,"")</f>
        <v/>
      </c>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row>
    <row r="88" spans="3:39" x14ac:dyDescent="0.25">
      <c r="C88" s="359">
        <v>64</v>
      </c>
      <c r="D88" s="517" t="str">
        <f t="shared" si="3"/>
        <v/>
      </c>
      <c r="E88" s="518" t="str">
        <f t="shared" si="6"/>
        <v/>
      </c>
      <c r="F88" s="381" t="str">
        <f t="shared" si="5"/>
        <v/>
      </c>
      <c r="G88" s="25" t="str">
        <f>IF($F88&lt;&gt;"",$F88/'Summary&amp;Assumptions'!$D$22,"")</f>
        <v/>
      </c>
      <c r="H88" s="188" t="str">
        <f>IF($F88&lt;&gt;"",$F88/'Summary&amp;Assumptions'!$D$27,"")</f>
        <v/>
      </c>
      <c r="I88" s="506" t="str">
        <f>IF($F88&lt;&gt;"",$F88/'Summary&amp;Assumptions'!$D$28,"")</f>
        <v/>
      </c>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row>
    <row r="89" spans="3:39" x14ac:dyDescent="0.25">
      <c r="C89" s="359">
        <v>65</v>
      </c>
      <c r="D89" s="517" t="str">
        <f t="shared" si="3"/>
        <v/>
      </c>
      <c r="E89" s="518" t="str">
        <f t="shared" si="6"/>
        <v/>
      </c>
      <c r="F89" s="381" t="str">
        <f t="shared" si="5"/>
        <v/>
      </c>
      <c r="G89" s="25" t="str">
        <f>IF($F89&lt;&gt;"",$F89/'Summary&amp;Assumptions'!$D$22,"")</f>
        <v/>
      </c>
      <c r="H89" s="188" t="str">
        <f>IF($F89&lt;&gt;"",$F89/'Summary&amp;Assumptions'!$D$27,"")</f>
        <v/>
      </c>
      <c r="I89" s="506" t="str">
        <f>IF($F89&lt;&gt;"",$F89/'Summary&amp;Assumptions'!$D$28,"")</f>
        <v/>
      </c>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row>
    <row r="90" spans="3:39" x14ac:dyDescent="0.25">
      <c r="C90" s="359">
        <v>66</v>
      </c>
      <c r="D90" s="517" t="str">
        <f t="shared" si="3"/>
        <v/>
      </c>
      <c r="E90" s="518" t="str">
        <f t="shared" si="6"/>
        <v/>
      </c>
      <c r="F90" s="381" t="str">
        <f t="shared" si="5"/>
        <v/>
      </c>
      <c r="G90" s="25" t="str">
        <f>IF($F90&lt;&gt;"",$F90/'Summary&amp;Assumptions'!$D$22,"")</f>
        <v/>
      </c>
      <c r="H90" s="188" t="str">
        <f>IF($F90&lt;&gt;"",$F90/'Summary&amp;Assumptions'!$D$27,"")</f>
        <v/>
      </c>
      <c r="I90" s="506" t="str">
        <f>IF($F90&lt;&gt;"",$F90/'Summary&amp;Assumptions'!$D$28,"")</f>
        <v/>
      </c>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row>
    <row r="91" spans="3:39" x14ac:dyDescent="0.25">
      <c r="C91" s="359">
        <v>67</v>
      </c>
      <c r="D91" s="517" t="str">
        <f t="shared" si="3"/>
        <v/>
      </c>
      <c r="E91" s="518" t="str">
        <f t="shared" si="6"/>
        <v/>
      </c>
      <c r="F91" s="381" t="str">
        <f t="shared" si="5"/>
        <v/>
      </c>
      <c r="G91" s="25" t="str">
        <f>IF($F91&lt;&gt;"",$F91/'Summary&amp;Assumptions'!$D$22,"")</f>
        <v/>
      </c>
      <c r="H91" s="188" t="str">
        <f>IF($F91&lt;&gt;"",$F91/'Summary&amp;Assumptions'!$D$27,"")</f>
        <v/>
      </c>
      <c r="I91" s="506" t="str">
        <f>IF($F91&lt;&gt;"",$F91/'Summary&amp;Assumptions'!$D$28,"")</f>
        <v/>
      </c>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row>
    <row r="92" spans="3:39" x14ac:dyDescent="0.25">
      <c r="C92" s="359">
        <v>68</v>
      </c>
      <c r="D92" s="517" t="str">
        <f t="shared" si="3"/>
        <v/>
      </c>
      <c r="E92" s="518" t="str">
        <f t="shared" si="6"/>
        <v/>
      </c>
      <c r="F92" s="381" t="str">
        <f t="shared" si="5"/>
        <v/>
      </c>
      <c r="G92" s="25" t="str">
        <f>IF($F92&lt;&gt;"",$F92/'Summary&amp;Assumptions'!$D$22,"")</f>
        <v/>
      </c>
      <c r="H92" s="188" t="str">
        <f>IF($F92&lt;&gt;"",$F92/'Summary&amp;Assumptions'!$D$27,"")</f>
        <v/>
      </c>
      <c r="I92" s="506" t="str">
        <f>IF($F92&lt;&gt;"",$F92/'Summary&amp;Assumptions'!$D$28,"")</f>
        <v/>
      </c>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row>
    <row r="93" spans="3:39" x14ac:dyDescent="0.25">
      <c r="C93" s="359">
        <v>69</v>
      </c>
      <c r="D93" s="517" t="str">
        <f t="shared" si="3"/>
        <v/>
      </c>
      <c r="E93" s="518" t="str">
        <f t="shared" si="6"/>
        <v/>
      </c>
      <c r="F93" s="381" t="str">
        <f t="shared" si="5"/>
        <v/>
      </c>
      <c r="G93" s="25" t="str">
        <f>IF($F93&lt;&gt;"",$F93/'Summary&amp;Assumptions'!$D$22,"")</f>
        <v/>
      </c>
      <c r="H93" s="188" t="str">
        <f>IF($F93&lt;&gt;"",$F93/'Summary&amp;Assumptions'!$D$27,"")</f>
        <v/>
      </c>
      <c r="I93" s="506" t="str">
        <f>IF($F93&lt;&gt;"",$F93/'Summary&amp;Assumptions'!$D$28,"")</f>
        <v/>
      </c>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row>
    <row r="94" spans="3:39" x14ac:dyDescent="0.25">
      <c r="C94" s="359">
        <v>70</v>
      </c>
      <c r="D94" s="517" t="str">
        <f t="shared" si="3"/>
        <v/>
      </c>
      <c r="E94" s="518" t="str">
        <f t="shared" si="6"/>
        <v/>
      </c>
      <c r="F94" s="381" t="str">
        <f t="shared" si="5"/>
        <v/>
      </c>
      <c r="G94" s="25" t="str">
        <f>IF($F94&lt;&gt;"",$F94/'Summary&amp;Assumptions'!$D$22,"")</f>
        <v/>
      </c>
      <c r="H94" s="188" t="str">
        <f>IF($F94&lt;&gt;"",$F94/'Summary&amp;Assumptions'!$D$27,"")</f>
        <v/>
      </c>
      <c r="I94" s="506" t="str">
        <f>IF($F94&lt;&gt;"",$F94/'Summary&amp;Assumptions'!$D$28,"")</f>
        <v/>
      </c>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row>
    <row r="95" spans="3:39" x14ac:dyDescent="0.25">
      <c r="C95" s="359">
        <v>71</v>
      </c>
      <c r="D95" s="517" t="str">
        <f t="shared" si="3"/>
        <v/>
      </c>
      <c r="E95" s="518" t="str">
        <f t="shared" si="6"/>
        <v/>
      </c>
      <c r="F95" s="381" t="str">
        <f t="shared" si="5"/>
        <v/>
      </c>
      <c r="G95" s="25" t="str">
        <f>IF($F95&lt;&gt;"",$F95/'Summary&amp;Assumptions'!$D$22,"")</f>
        <v/>
      </c>
      <c r="H95" s="188" t="str">
        <f>IF($F95&lt;&gt;"",$F95/'Summary&amp;Assumptions'!$D$27,"")</f>
        <v/>
      </c>
      <c r="I95" s="506" t="str">
        <f>IF($F95&lt;&gt;"",$F95/'Summary&amp;Assumptions'!$D$28,"")</f>
        <v/>
      </c>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row>
    <row r="96" spans="3:39" x14ac:dyDescent="0.25">
      <c r="C96" s="359">
        <v>72</v>
      </c>
      <c r="D96" s="517" t="str">
        <f t="shared" si="3"/>
        <v/>
      </c>
      <c r="E96" s="518" t="str">
        <f t="shared" si="6"/>
        <v/>
      </c>
      <c r="F96" s="381" t="str">
        <f t="shared" si="5"/>
        <v/>
      </c>
      <c r="G96" s="25" t="str">
        <f>IF($F96&lt;&gt;"",$F96/'Summary&amp;Assumptions'!$D$22,"")</f>
        <v/>
      </c>
      <c r="H96" s="188" t="str">
        <f>IF($F96&lt;&gt;"",$F96/'Summary&amp;Assumptions'!$D$27,"")</f>
        <v/>
      </c>
      <c r="I96" s="506" t="str">
        <f>IF($F96&lt;&gt;"",$F96/'Summary&amp;Assumptions'!$D$28,"")</f>
        <v/>
      </c>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row>
    <row r="97" spans="3:39" x14ac:dyDescent="0.25">
      <c r="C97" s="359">
        <v>73</v>
      </c>
      <c r="D97" s="517" t="str">
        <f t="shared" si="3"/>
        <v/>
      </c>
      <c r="E97" s="518" t="str">
        <f t="shared" si="6"/>
        <v/>
      </c>
      <c r="F97" s="381" t="str">
        <f t="shared" si="5"/>
        <v/>
      </c>
      <c r="G97" s="25" t="str">
        <f>IF($F97&lt;&gt;"",$F97/'Summary&amp;Assumptions'!$D$22,"")</f>
        <v/>
      </c>
      <c r="H97" s="188" t="str">
        <f>IF($F97&lt;&gt;"",$F97/'Summary&amp;Assumptions'!$D$27,"")</f>
        <v/>
      </c>
      <c r="I97" s="506" t="str">
        <f>IF($F97&lt;&gt;"",$F97/'Summary&amp;Assumptions'!$D$28,"")</f>
        <v/>
      </c>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row>
    <row r="98" spans="3:39" x14ac:dyDescent="0.25">
      <c r="C98" s="359">
        <v>74</v>
      </c>
      <c r="D98" s="517" t="str">
        <f t="shared" si="3"/>
        <v/>
      </c>
      <c r="E98" s="518" t="str">
        <f t="shared" si="6"/>
        <v/>
      </c>
      <c r="F98" s="381" t="str">
        <f t="shared" si="5"/>
        <v/>
      </c>
      <c r="G98" s="25" t="str">
        <f>IF($F98&lt;&gt;"",$F98/'Summary&amp;Assumptions'!$D$22,"")</f>
        <v/>
      </c>
      <c r="H98" s="188" t="str">
        <f>IF($F98&lt;&gt;"",$F98/'Summary&amp;Assumptions'!$D$27,"")</f>
        <v/>
      </c>
      <c r="I98" s="506" t="str">
        <f>IF($F98&lt;&gt;"",$F98/'Summary&amp;Assumptions'!$D$28,"")</f>
        <v/>
      </c>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row>
    <row r="99" spans="3:39" x14ac:dyDescent="0.25">
      <c r="C99" s="359">
        <v>75</v>
      </c>
      <c r="D99" s="517" t="str">
        <f t="shared" si="3"/>
        <v/>
      </c>
      <c r="E99" s="518" t="str">
        <f t="shared" si="6"/>
        <v/>
      </c>
      <c r="F99" s="381" t="str">
        <f t="shared" si="5"/>
        <v/>
      </c>
      <c r="G99" s="25" t="str">
        <f>IF($F99&lt;&gt;"",$F99/'Summary&amp;Assumptions'!$D$22,"")</f>
        <v/>
      </c>
      <c r="H99" s="188" t="str">
        <f>IF($F99&lt;&gt;"",$F99/'Summary&amp;Assumptions'!$D$27,"")</f>
        <v/>
      </c>
      <c r="I99" s="506" t="str">
        <f>IF($F99&lt;&gt;"",$F99/'Summary&amp;Assumptions'!$D$28,"")</f>
        <v/>
      </c>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row>
    <row r="100" spans="3:39" x14ac:dyDescent="0.25">
      <c r="C100" s="359">
        <v>76</v>
      </c>
      <c r="D100" s="517" t="str">
        <f t="shared" si="3"/>
        <v/>
      </c>
      <c r="E100" s="518" t="str">
        <f t="shared" si="6"/>
        <v/>
      </c>
      <c r="F100" s="381" t="str">
        <f t="shared" si="5"/>
        <v/>
      </c>
      <c r="G100" s="25" t="str">
        <f>IF($F100&lt;&gt;"",$F100/'Summary&amp;Assumptions'!$D$22,"")</f>
        <v/>
      </c>
      <c r="H100" s="188" t="str">
        <f>IF($F100&lt;&gt;"",$F100/'Summary&amp;Assumptions'!$D$27,"")</f>
        <v/>
      </c>
      <c r="I100" s="506" t="str">
        <f>IF($F100&lt;&gt;"",$F100/'Summary&amp;Assumptions'!$D$28,"")</f>
        <v/>
      </c>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row>
    <row r="101" spans="3:39" x14ac:dyDescent="0.25">
      <c r="C101" s="359">
        <v>77</v>
      </c>
      <c r="D101" s="517" t="str">
        <f t="shared" si="3"/>
        <v/>
      </c>
      <c r="E101" s="518" t="str">
        <f t="shared" si="6"/>
        <v/>
      </c>
      <c r="F101" s="381" t="str">
        <f t="shared" si="5"/>
        <v/>
      </c>
      <c r="G101" s="25" t="str">
        <f>IF($F101&lt;&gt;"",$F101/'Summary&amp;Assumptions'!$D$22,"")</f>
        <v/>
      </c>
      <c r="H101" s="188" t="str">
        <f>IF($F101&lt;&gt;"",$F101/'Summary&amp;Assumptions'!$D$27,"")</f>
        <v/>
      </c>
      <c r="I101" s="506" t="str">
        <f>IF($F101&lt;&gt;"",$F101/'Summary&amp;Assumptions'!$D$28,"")</f>
        <v/>
      </c>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row>
    <row r="102" spans="3:39" x14ac:dyDescent="0.25">
      <c r="C102" s="359">
        <v>78</v>
      </c>
      <c r="D102" s="517" t="str">
        <f t="shared" si="3"/>
        <v/>
      </c>
      <c r="E102" s="518" t="str">
        <f t="shared" si="6"/>
        <v/>
      </c>
      <c r="F102" s="381" t="str">
        <f t="shared" si="5"/>
        <v/>
      </c>
      <c r="G102" s="25" t="str">
        <f>IF($F102&lt;&gt;"",$F102/'Summary&amp;Assumptions'!$D$22,"")</f>
        <v/>
      </c>
      <c r="H102" s="188" t="str">
        <f>IF($F102&lt;&gt;"",$F102/'Summary&amp;Assumptions'!$D$27,"")</f>
        <v/>
      </c>
      <c r="I102" s="506" t="str">
        <f>IF($F102&lt;&gt;"",$F102/'Summary&amp;Assumptions'!$D$28,"")</f>
        <v/>
      </c>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row>
    <row r="103" spans="3:39" x14ac:dyDescent="0.25">
      <c r="C103" s="359">
        <v>79</v>
      </c>
      <c r="D103" s="517" t="str">
        <f t="shared" si="3"/>
        <v/>
      </c>
      <c r="E103" s="518" t="str">
        <f t="shared" si="6"/>
        <v/>
      </c>
      <c r="F103" s="381" t="str">
        <f t="shared" si="5"/>
        <v/>
      </c>
      <c r="G103" s="25" t="str">
        <f>IF($F103&lt;&gt;"",$F103/'Summary&amp;Assumptions'!$D$22,"")</f>
        <v/>
      </c>
      <c r="H103" s="188" t="str">
        <f>IF($F103&lt;&gt;"",$F103/'Summary&amp;Assumptions'!$D$27,"")</f>
        <v/>
      </c>
      <c r="I103" s="506" t="str">
        <f>IF($F103&lt;&gt;"",$F103/'Summary&amp;Assumptions'!$D$28,"")</f>
        <v/>
      </c>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row>
    <row r="104" spans="3:39" x14ac:dyDescent="0.25">
      <c r="C104" s="359">
        <v>80</v>
      </c>
      <c r="D104" s="517" t="str">
        <f t="shared" si="3"/>
        <v/>
      </c>
      <c r="E104" s="518" t="str">
        <f t="shared" si="6"/>
        <v/>
      </c>
      <c r="F104" s="381" t="str">
        <f t="shared" si="5"/>
        <v/>
      </c>
      <c r="G104" s="25" t="str">
        <f>IF($F104&lt;&gt;"",$F104/'Summary&amp;Assumptions'!$D$22,"")</f>
        <v/>
      </c>
      <c r="H104" s="188" t="str">
        <f>IF($F104&lt;&gt;"",$F104/'Summary&amp;Assumptions'!$D$27,"")</f>
        <v/>
      </c>
      <c r="I104" s="506" t="str">
        <f>IF($F104&lt;&gt;"",$F104/'Summary&amp;Assumptions'!$D$28,"")</f>
        <v/>
      </c>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row>
    <row r="105" spans="3:39" x14ac:dyDescent="0.25">
      <c r="C105" s="359">
        <v>81</v>
      </c>
      <c r="D105" s="517" t="str">
        <f t="shared" ref="D105:D168" si="7">IF(M274=0,"",M274)</f>
        <v/>
      </c>
      <c r="E105" s="518" t="str">
        <f t="shared" ref="E105:E136" si="8">IFERROR(IF(N274=0,"",F105/$F$19),"")</f>
        <v/>
      </c>
      <c r="F105" s="381" t="str">
        <f t="shared" ref="F105:F168" si="9">IF(N274=0,"",N274)</f>
        <v/>
      </c>
      <c r="G105" s="25" t="str">
        <f>IF($F105&lt;&gt;"",$F105/'Summary&amp;Assumptions'!$D$22,"")</f>
        <v/>
      </c>
      <c r="H105" s="188" t="str">
        <f>IF($F105&lt;&gt;"",$F105/'Summary&amp;Assumptions'!$D$27,"")</f>
        <v/>
      </c>
      <c r="I105" s="506" t="str">
        <f>IF($F105&lt;&gt;"",$F105/'Summary&amp;Assumptions'!$D$28,"")</f>
        <v/>
      </c>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row>
    <row r="106" spans="3:39" x14ac:dyDescent="0.25">
      <c r="C106" s="359">
        <v>82</v>
      </c>
      <c r="D106" s="517" t="str">
        <f t="shared" si="7"/>
        <v/>
      </c>
      <c r="E106" s="518" t="str">
        <f t="shared" si="8"/>
        <v/>
      </c>
      <c r="F106" s="381" t="str">
        <f t="shared" si="9"/>
        <v/>
      </c>
      <c r="G106" s="25" t="str">
        <f>IF($F106&lt;&gt;"",$F106/'Summary&amp;Assumptions'!$D$22,"")</f>
        <v/>
      </c>
      <c r="H106" s="188" t="str">
        <f>IF($F106&lt;&gt;"",$F106/'Summary&amp;Assumptions'!$D$27,"")</f>
        <v/>
      </c>
      <c r="I106" s="506" t="str">
        <f>IF($F106&lt;&gt;"",$F106/'Summary&amp;Assumptions'!$D$28,"")</f>
        <v/>
      </c>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row>
    <row r="107" spans="3:39" x14ac:dyDescent="0.25">
      <c r="C107" s="359">
        <v>83</v>
      </c>
      <c r="D107" s="517" t="str">
        <f t="shared" si="7"/>
        <v/>
      </c>
      <c r="E107" s="518" t="str">
        <f t="shared" si="8"/>
        <v/>
      </c>
      <c r="F107" s="381" t="str">
        <f t="shared" si="9"/>
        <v/>
      </c>
      <c r="G107" s="25" t="str">
        <f>IF($F107&lt;&gt;"",$F107/'Summary&amp;Assumptions'!$D$22,"")</f>
        <v/>
      </c>
      <c r="H107" s="188" t="str">
        <f>IF($F107&lt;&gt;"",$F107/'Summary&amp;Assumptions'!$D$27,"")</f>
        <v/>
      </c>
      <c r="I107" s="506" t="str">
        <f>IF($F107&lt;&gt;"",$F107/'Summary&amp;Assumptions'!$D$28,"")</f>
        <v/>
      </c>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row>
    <row r="108" spans="3:39" x14ac:dyDescent="0.25">
      <c r="C108" s="359">
        <v>84</v>
      </c>
      <c r="D108" s="517" t="str">
        <f t="shared" si="7"/>
        <v/>
      </c>
      <c r="E108" s="518" t="str">
        <f t="shared" si="8"/>
        <v/>
      </c>
      <c r="F108" s="381" t="str">
        <f t="shared" si="9"/>
        <v/>
      </c>
      <c r="G108" s="25" t="str">
        <f>IF($F108&lt;&gt;"",$F108/'Summary&amp;Assumptions'!$D$22,"")</f>
        <v/>
      </c>
      <c r="H108" s="188" t="str">
        <f>IF($F108&lt;&gt;"",$F108/'Summary&amp;Assumptions'!$D$27,"")</f>
        <v/>
      </c>
      <c r="I108" s="506" t="str">
        <f>IF($F108&lt;&gt;"",$F108/'Summary&amp;Assumptions'!$D$28,"")</f>
        <v/>
      </c>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row>
    <row r="109" spans="3:39" x14ac:dyDescent="0.25">
      <c r="C109" s="359">
        <v>85</v>
      </c>
      <c r="D109" s="517" t="str">
        <f t="shared" si="7"/>
        <v/>
      </c>
      <c r="E109" s="518" t="str">
        <f t="shared" si="8"/>
        <v/>
      </c>
      <c r="F109" s="381" t="str">
        <f t="shared" si="9"/>
        <v/>
      </c>
      <c r="G109" s="25" t="str">
        <f>IF($F109&lt;&gt;"",$F109/'Summary&amp;Assumptions'!$D$22,"")</f>
        <v/>
      </c>
      <c r="H109" s="188" t="str">
        <f>IF($F109&lt;&gt;"",$F109/'Summary&amp;Assumptions'!$D$27,"")</f>
        <v/>
      </c>
      <c r="I109" s="506" t="str">
        <f>IF($F109&lt;&gt;"",$F109/'Summary&amp;Assumptions'!$D$28,"")</f>
        <v/>
      </c>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row>
    <row r="110" spans="3:39" x14ac:dyDescent="0.25">
      <c r="C110" s="359">
        <v>86</v>
      </c>
      <c r="D110" s="517" t="str">
        <f t="shared" si="7"/>
        <v/>
      </c>
      <c r="E110" s="518" t="str">
        <f t="shared" si="8"/>
        <v/>
      </c>
      <c r="F110" s="381" t="str">
        <f t="shared" si="9"/>
        <v/>
      </c>
      <c r="G110" s="25" t="str">
        <f>IF($F110&lt;&gt;"",$F110/'Summary&amp;Assumptions'!$D$22,"")</f>
        <v/>
      </c>
      <c r="H110" s="188" t="str">
        <f>IF($F110&lt;&gt;"",$F110/'Summary&amp;Assumptions'!$D$27,"")</f>
        <v/>
      </c>
      <c r="I110" s="506" t="str">
        <f>IF($F110&lt;&gt;"",$F110/'Summary&amp;Assumptions'!$D$28,"")</f>
        <v/>
      </c>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row>
    <row r="111" spans="3:39" x14ac:dyDescent="0.25">
      <c r="C111" s="359">
        <v>87</v>
      </c>
      <c r="D111" s="517" t="str">
        <f t="shared" si="7"/>
        <v/>
      </c>
      <c r="E111" s="518" t="str">
        <f t="shared" si="8"/>
        <v/>
      </c>
      <c r="F111" s="381" t="str">
        <f t="shared" si="9"/>
        <v/>
      </c>
      <c r="G111" s="25" t="str">
        <f>IF($F111&lt;&gt;"",$F111/'Summary&amp;Assumptions'!$D$22,"")</f>
        <v/>
      </c>
      <c r="H111" s="188" t="str">
        <f>IF($F111&lt;&gt;"",$F111/'Summary&amp;Assumptions'!$D$27,"")</f>
        <v/>
      </c>
      <c r="I111" s="506" t="str">
        <f>IF($F111&lt;&gt;"",$F111/'Summary&amp;Assumptions'!$D$28,"")</f>
        <v/>
      </c>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row>
    <row r="112" spans="3:39" x14ac:dyDescent="0.25">
      <c r="C112" s="359">
        <v>88</v>
      </c>
      <c r="D112" s="517" t="str">
        <f t="shared" si="7"/>
        <v/>
      </c>
      <c r="E112" s="518" t="str">
        <f t="shared" si="8"/>
        <v/>
      </c>
      <c r="F112" s="381" t="str">
        <f t="shared" si="9"/>
        <v/>
      </c>
      <c r="G112" s="25" t="str">
        <f>IF($F112&lt;&gt;"",$F112/'Summary&amp;Assumptions'!$D$22,"")</f>
        <v/>
      </c>
      <c r="H112" s="188" t="str">
        <f>IF($F112&lt;&gt;"",$F112/'Summary&amp;Assumptions'!$D$27,"")</f>
        <v/>
      </c>
      <c r="I112" s="506" t="str">
        <f>IF($F112&lt;&gt;"",$F112/'Summary&amp;Assumptions'!$D$28,"")</f>
        <v/>
      </c>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row>
    <row r="113" spans="3:39" x14ac:dyDescent="0.25">
      <c r="C113" s="359">
        <v>89</v>
      </c>
      <c r="D113" s="517" t="str">
        <f t="shared" si="7"/>
        <v/>
      </c>
      <c r="E113" s="518" t="str">
        <f t="shared" si="8"/>
        <v/>
      </c>
      <c r="F113" s="381" t="str">
        <f t="shared" si="9"/>
        <v/>
      </c>
      <c r="G113" s="25" t="str">
        <f>IF($F113&lt;&gt;"",$F113/'Summary&amp;Assumptions'!$D$22,"")</f>
        <v/>
      </c>
      <c r="H113" s="188" t="str">
        <f>IF($F113&lt;&gt;"",$F113/'Summary&amp;Assumptions'!$D$27,"")</f>
        <v/>
      </c>
      <c r="I113" s="506" t="str">
        <f>IF($F113&lt;&gt;"",$F113/'Summary&amp;Assumptions'!$D$28,"")</f>
        <v/>
      </c>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6"/>
      <c r="AF113" s="456"/>
      <c r="AG113" s="456"/>
      <c r="AH113" s="456"/>
      <c r="AI113" s="456"/>
      <c r="AJ113" s="456"/>
      <c r="AK113" s="456"/>
      <c r="AL113" s="456"/>
      <c r="AM113" s="456"/>
    </row>
    <row r="114" spans="3:39" x14ac:dyDescent="0.25">
      <c r="C114" s="359">
        <v>90</v>
      </c>
      <c r="D114" s="517" t="str">
        <f t="shared" si="7"/>
        <v/>
      </c>
      <c r="E114" s="518" t="str">
        <f t="shared" si="8"/>
        <v/>
      </c>
      <c r="F114" s="381" t="str">
        <f t="shared" si="9"/>
        <v/>
      </c>
      <c r="G114" s="25" t="str">
        <f>IF($F114&lt;&gt;"",$F114/'Summary&amp;Assumptions'!$D$22,"")</f>
        <v/>
      </c>
      <c r="H114" s="188" t="str">
        <f>IF($F114&lt;&gt;"",$F114/'Summary&amp;Assumptions'!$D$27,"")</f>
        <v/>
      </c>
      <c r="I114" s="506" t="str">
        <f>IF($F114&lt;&gt;"",$F114/'Summary&amp;Assumptions'!$D$28,"")</f>
        <v/>
      </c>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6"/>
      <c r="AF114" s="456"/>
      <c r="AG114" s="456"/>
      <c r="AH114" s="456"/>
      <c r="AI114" s="456"/>
      <c r="AJ114" s="456"/>
      <c r="AK114" s="456"/>
      <c r="AL114" s="456"/>
      <c r="AM114" s="456"/>
    </row>
    <row r="115" spans="3:39" x14ac:dyDescent="0.25">
      <c r="C115" s="359">
        <v>91</v>
      </c>
      <c r="D115" s="517" t="str">
        <f t="shared" si="7"/>
        <v/>
      </c>
      <c r="E115" s="518" t="str">
        <f t="shared" si="8"/>
        <v/>
      </c>
      <c r="F115" s="381" t="str">
        <f t="shared" si="9"/>
        <v/>
      </c>
      <c r="G115" s="25" t="str">
        <f>IF($F115&lt;&gt;"",$F115/'Summary&amp;Assumptions'!$D$22,"")</f>
        <v/>
      </c>
      <c r="H115" s="188" t="str">
        <f>IF($F115&lt;&gt;"",$F115/'Summary&amp;Assumptions'!$D$27,"")</f>
        <v/>
      </c>
      <c r="I115" s="506" t="str">
        <f>IF($F115&lt;&gt;"",$F115/'Summary&amp;Assumptions'!$D$28,"")</f>
        <v/>
      </c>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6"/>
      <c r="AF115" s="456"/>
      <c r="AG115" s="456"/>
      <c r="AH115" s="456"/>
      <c r="AI115" s="456"/>
      <c r="AJ115" s="456"/>
      <c r="AK115" s="456"/>
      <c r="AL115" s="456"/>
      <c r="AM115" s="456"/>
    </row>
    <row r="116" spans="3:39" x14ac:dyDescent="0.25">
      <c r="C116" s="359">
        <v>92</v>
      </c>
      <c r="D116" s="517" t="str">
        <f t="shared" si="7"/>
        <v/>
      </c>
      <c r="E116" s="518" t="str">
        <f t="shared" si="8"/>
        <v/>
      </c>
      <c r="F116" s="381" t="str">
        <f t="shared" si="9"/>
        <v/>
      </c>
      <c r="G116" s="25" t="str">
        <f>IF($F116&lt;&gt;"",$F116/'Summary&amp;Assumptions'!$D$22,"")</f>
        <v/>
      </c>
      <c r="H116" s="188" t="str">
        <f>IF($F116&lt;&gt;"",$F116/'Summary&amp;Assumptions'!$D$27,"")</f>
        <v/>
      </c>
      <c r="I116" s="506" t="str">
        <f>IF($F116&lt;&gt;"",$F116/'Summary&amp;Assumptions'!$D$28,"")</f>
        <v/>
      </c>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6"/>
      <c r="AF116" s="456"/>
      <c r="AG116" s="456"/>
      <c r="AH116" s="456"/>
      <c r="AI116" s="456"/>
      <c r="AJ116" s="456"/>
      <c r="AK116" s="456"/>
      <c r="AL116" s="456"/>
      <c r="AM116" s="456"/>
    </row>
    <row r="117" spans="3:39" x14ac:dyDescent="0.25">
      <c r="C117" s="359">
        <v>93</v>
      </c>
      <c r="D117" s="517" t="str">
        <f t="shared" si="7"/>
        <v/>
      </c>
      <c r="E117" s="518" t="str">
        <f t="shared" si="8"/>
        <v/>
      </c>
      <c r="F117" s="381" t="str">
        <f t="shared" si="9"/>
        <v/>
      </c>
      <c r="G117" s="25" t="str">
        <f>IF($F117&lt;&gt;"",$F117/'Summary&amp;Assumptions'!$D$22,"")</f>
        <v/>
      </c>
      <c r="H117" s="188" t="str">
        <f>IF($F117&lt;&gt;"",$F117/'Summary&amp;Assumptions'!$D$27,"")</f>
        <v/>
      </c>
      <c r="I117" s="506" t="str">
        <f>IF($F117&lt;&gt;"",$F117/'Summary&amp;Assumptions'!$D$28,"")</f>
        <v/>
      </c>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M117" s="456"/>
    </row>
    <row r="118" spans="3:39" x14ac:dyDescent="0.25">
      <c r="C118" s="359">
        <v>94</v>
      </c>
      <c r="D118" s="517" t="str">
        <f t="shared" si="7"/>
        <v/>
      </c>
      <c r="E118" s="518" t="str">
        <f t="shared" si="8"/>
        <v/>
      </c>
      <c r="F118" s="381" t="str">
        <f t="shared" si="9"/>
        <v/>
      </c>
      <c r="G118" s="25" t="str">
        <f>IF($F118&lt;&gt;"",$F118/'Summary&amp;Assumptions'!$D$22,"")</f>
        <v/>
      </c>
      <c r="H118" s="188" t="str">
        <f>IF($F118&lt;&gt;"",$F118/'Summary&amp;Assumptions'!$D$27,"")</f>
        <v/>
      </c>
      <c r="I118" s="506" t="str">
        <f>IF($F118&lt;&gt;"",$F118/'Summary&amp;Assumptions'!$D$28,"")</f>
        <v/>
      </c>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row>
    <row r="119" spans="3:39" x14ac:dyDescent="0.25">
      <c r="C119" s="359">
        <v>95</v>
      </c>
      <c r="D119" s="517" t="str">
        <f t="shared" si="7"/>
        <v/>
      </c>
      <c r="E119" s="518" t="str">
        <f t="shared" si="8"/>
        <v/>
      </c>
      <c r="F119" s="381" t="str">
        <f t="shared" si="9"/>
        <v/>
      </c>
      <c r="G119" s="25" t="str">
        <f>IF($F119&lt;&gt;"",$F119/'Summary&amp;Assumptions'!$D$22,"")</f>
        <v/>
      </c>
      <c r="H119" s="188" t="str">
        <f>IF($F119&lt;&gt;"",$F119/'Summary&amp;Assumptions'!$D$27,"")</f>
        <v/>
      </c>
      <c r="I119" s="506" t="str">
        <f>IF($F119&lt;&gt;"",$F119/'Summary&amp;Assumptions'!$D$28,"")</f>
        <v/>
      </c>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row>
    <row r="120" spans="3:39" x14ac:dyDescent="0.25">
      <c r="C120" s="359">
        <v>96</v>
      </c>
      <c r="D120" s="517" t="str">
        <f t="shared" si="7"/>
        <v/>
      </c>
      <c r="E120" s="518" t="str">
        <f t="shared" si="8"/>
        <v/>
      </c>
      <c r="F120" s="381" t="str">
        <f t="shared" si="9"/>
        <v/>
      </c>
      <c r="G120" s="25" t="str">
        <f>IF($F120&lt;&gt;"",$F120/'Summary&amp;Assumptions'!$D$22,"")</f>
        <v/>
      </c>
      <c r="H120" s="188" t="str">
        <f>IF($F120&lt;&gt;"",$F120/'Summary&amp;Assumptions'!$D$27,"")</f>
        <v/>
      </c>
      <c r="I120" s="506" t="str">
        <f>IF($F120&lt;&gt;"",$F120/'Summary&amp;Assumptions'!$D$28,"")</f>
        <v/>
      </c>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row>
    <row r="121" spans="3:39" x14ac:dyDescent="0.25">
      <c r="C121" s="359">
        <v>97</v>
      </c>
      <c r="D121" s="517" t="str">
        <f t="shared" si="7"/>
        <v/>
      </c>
      <c r="E121" s="518" t="str">
        <f t="shared" si="8"/>
        <v/>
      </c>
      <c r="F121" s="381" t="str">
        <f t="shared" si="9"/>
        <v/>
      </c>
      <c r="G121" s="25" t="str">
        <f>IF($F121&lt;&gt;"",$F121/'Summary&amp;Assumptions'!$D$22,"")</f>
        <v/>
      </c>
      <c r="H121" s="188" t="str">
        <f>IF($F121&lt;&gt;"",$F121/'Summary&amp;Assumptions'!$D$27,"")</f>
        <v/>
      </c>
      <c r="I121" s="506" t="str">
        <f>IF($F121&lt;&gt;"",$F121/'Summary&amp;Assumptions'!$D$28,"")</f>
        <v/>
      </c>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6"/>
      <c r="AF121" s="456"/>
      <c r="AG121" s="456"/>
      <c r="AH121" s="456"/>
      <c r="AI121" s="456"/>
      <c r="AJ121" s="456"/>
      <c r="AK121" s="456"/>
      <c r="AL121" s="456"/>
      <c r="AM121" s="456"/>
    </row>
    <row r="122" spans="3:39" x14ac:dyDescent="0.25">
      <c r="C122" s="359">
        <v>98</v>
      </c>
      <c r="D122" s="517" t="str">
        <f t="shared" si="7"/>
        <v/>
      </c>
      <c r="E122" s="518" t="str">
        <f t="shared" si="8"/>
        <v/>
      </c>
      <c r="F122" s="381" t="str">
        <f t="shared" si="9"/>
        <v/>
      </c>
      <c r="G122" s="25" t="str">
        <f>IF($F122&lt;&gt;"",$F122/'Summary&amp;Assumptions'!$D$22,"")</f>
        <v/>
      </c>
      <c r="H122" s="188" t="str">
        <f>IF($F122&lt;&gt;"",$F122/'Summary&amp;Assumptions'!$D$27,"")</f>
        <v/>
      </c>
      <c r="I122" s="506" t="str">
        <f>IF($F122&lt;&gt;"",$F122/'Summary&amp;Assumptions'!$D$28,"")</f>
        <v/>
      </c>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c r="AI122" s="456"/>
      <c r="AJ122" s="456"/>
      <c r="AK122" s="456"/>
      <c r="AL122" s="456"/>
      <c r="AM122" s="456"/>
    </row>
    <row r="123" spans="3:39" x14ac:dyDescent="0.25">
      <c r="C123" s="359">
        <v>99</v>
      </c>
      <c r="D123" s="517" t="str">
        <f t="shared" si="7"/>
        <v/>
      </c>
      <c r="E123" s="518" t="str">
        <f t="shared" si="8"/>
        <v/>
      </c>
      <c r="F123" s="381" t="str">
        <f t="shared" si="9"/>
        <v/>
      </c>
      <c r="G123" s="25" t="str">
        <f>IF($F123&lt;&gt;"",$F123/'Summary&amp;Assumptions'!$D$22,"")</f>
        <v/>
      </c>
      <c r="H123" s="188" t="str">
        <f>IF($F123&lt;&gt;"",$F123/'Summary&amp;Assumptions'!$D$27,"")</f>
        <v/>
      </c>
      <c r="I123" s="506" t="str">
        <f>IF($F123&lt;&gt;"",$F123/'Summary&amp;Assumptions'!$D$28,"")</f>
        <v/>
      </c>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row>
    <row r="124" spans="3:39" x14ac:dyDescent="0.25">
      <c r="C124" s="359">
        <v>100</v>
      </c>
      <c r="D124" s="517" t="str">
        <f t="shared" si="7"/>
        <v/>
      </c>
      <c r="E124" s="518" t="str">
        <f t="shared" si="8"/>
        <v/>
      </c>
      <c r="F124" s="381" t="str">
        <f t="shared" si="9"/>
        <v/>
      </c>
      <c r="G124" s="25" t="str">
        <f>IF($F124&lt;&gt;"",$F124/'Summary&amp;Assumptions'!$D$22,"")</f>
        <v/>
      </c>
      <c r="H124" s="188" t="str">
        <f>IF($F124&lt;&gt;"",$F124/'Summary&amp;Assumptions'!$D$27,"")</f>
        <v/>
      </c>
      <c r="I124" s="506" t="str">
        <f>IF($F124&lt;&gt;"",$F124/'Summary&amp;Assumptions'!$D$28,"")</f>
        <v/>
      </c>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row>
    <row r="125" spans="3:39" x14ac:dyDescent="0.25">
      <c r="C125" s="359">
        <v>101</v>
      </c>
      <c r="D125" s="517" t="str">
        <f t="shared" si="7"/>
        <v/>
      </c>
      <c r="E125" s="518" t="str">
        <f t="shared" si="8"/>
        <v/>
      </c>
      <c r="F125" s="381" t="str">
        <f t="shared" si="9"/>
        <v/>
      </c>
      <c r="G125" s="25" t="str">
        <f>IF($F125&lt;&gt;"",$F125/'Summary&amp;Assumptions'!$D$22,"")</f>
        <v/>
      </c>
      <c r="H125" s="188" t="str">
        <f>IF($F125&lt;&gt;"",$F125/'Summary&amp;Assumptions'!$D$27,"")</f>
        <v/>
      </c>
      <c r="I125" s="506" t="str">
        <f>IF($F125&lt;&gt;"",$F125/'Summary&amp;Assumptions'!$D$28,"")</f>
        <v/>
      </c>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row>
    <row r="126" spans="3:39" x14ac:dyDescent="0.25">
      <c r="C126" s="359">
        <v>102</v>
      </c>
      <c r="D126" s="517" t="str">
        <f t="shared" si="7"/>
        <v/>
      </c>
      <c r="E126" s="518" t="str">
        <f t="shared" si="8"/>
        <v/>
      </c>
      <c r="F126" s="381" t="str">
        <f t="shared" si="9"/>
        <v/>
      </c>
      <c r="G126" s="25" t="str">
        <f>IF($F126&lt;&gt;"",$F126/'Summary&amp;Assumptions'!$D$22,"")</f>
        <v/>
      </c>
      <c r="H126" s="188" t="str">
        <f>IF($F126&lt;&gt;"",$F126/'Summary&amp;Assumptions'!$D$27,"")</f>
        <v/>
      </c>
      <c r="I126" s="506" t="str">
        <f>IF($F126&lt;&gt;"",$F126/'Summary&amp;Assumptions'!$D$28,"")</f>
        <v/>
      </c>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row>
    <row r="127" spans="3:39" x14ac:dyDescent="0.25">
      <c r="C127" s="359">
        <v>103</v>
      </c>
      <c r="D127" s="517" t="str">
        <f t="shared" si="7"/>
        <v/>
      </c>
      <c r="E127" s="518" t="str">
        <f t="shared" si="8"/>
        <v/>
      </c>
      <c r="F127" s="381" t="str">
        <f t="shared" si="9"/>
        <v/>
      </c>
      <c r="G127" s="25" t="str">
        <f>IF($F127&lt;&gt;"",$F127/'Summary&amp;Assumptions'!$D$22,"")</f>
        <v/>
      </c>
      <c r="H127" s="188" t="str">
        <f>IF($F127&lt;&gt;"",$F127/'Summary&amp;Assumptions'!$D$27,"")</f>
        <v/>
      </c>
      <c r="I127" s="506" t="str">
        <f>IF($F127&lt;&gt;"",$F127/'Summary&amp;Assumptions'!$D$28,"")</f>
        <v/>
      </c>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row>
    <row r="128" spans="3:39" x14ac:dyDescent="0.25">
      <c r="C128" s="359">
        <v>104</v>
      </c>
      <c r="D128" s="517" t="str">
        <f t="shared" si="7"/>
        <v/>
      </c>
      <c r="E128" s="518" t="str">
        <f t="shared" si="8"/>
        <v/>
      </c>
      <c r="F128" s="381" t="str">
        <f t="shared" si="9"/>
        <v/>
      </c>
      <c r="G128" s="25" t="str">
        <f>IF($F128&lt;&gt;"",$F128/'Summary&amp;Assumptions'!$D$22,"")</f>
        <v/>
      </c>
      <c r="H128" s="188" t="str">
        <f>IF($F128&lt;&gt;"",$F128/'Summary&amp;Assumptions'!$D$27,"")</f>
        <v/>
      </c>
      <c r="I128" s="506" t="str">
        <f>IF($F128&lt;&gt;"",$F128/'Summary&amp;Assumptions'!$D$28,"")</f>
        <v/>
      </c>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row>
    <row r="129" spans="3:39" x14ac:dyDescent="0.25">
      <c r="C129" s="359">
        <v>105</v>
      </c>
      <c r="D129" s="517" t="str">
        <f t="shared" si="7"/>
        <v/>
      </c>
      <c r="E129" s="518" t="str">
        <f t="shared" si="8"/>
        <v/>
      </c>
      <c r="F129" s="381" t="str">
        <f t="shared" si="9"/>
        <v/>
      </c>
      <c r="G129" s="25" t="str">
        <f>IF($F129&lt;&gt;"",$F129/'Summary&amp;Assumptions'!$D$22,"")</f>
        <v/>
      </c>
      <c r="H129" s="188" t="str">
        <f>IF($F129&lt;&gt;"",$F129/'Summary&amp;Assumptions'!$D$27,"")</f>
        <v/>
      </c>
      <c r="I129" s="506" t="str">
        <f>IF($F129&lt;&gt;"",$F129/'Summary&amp;Assumptions'!$D$28,"")</f>
        <v/>
      </c>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row>
    <row r="130" spans="3:39" x14ac:dyDescent="0.25">
      <c r="C130" s="359">
        <v>106</v>
      </c>
      <c r="D130" s="517" t="str">
        <f t="shared" si="7"/>
        <v/>
      </c>
      <c r="E130" s="518" t="str">
        <f t="shared" si="8"/>
        <v/>
      </c>
      <c r="F130" s="381" t="str">
        <f t="shared" si="9"/>
        <v/>
      </c>
      <c r="G130" s="25" t="str">
        <f>IF($F130&lt;&gt;"",$F130/'Summary&amp;Assumptions'!$D$22,"")</f>
        <v/>
      </c>
      <c r="H130" s="188" t="str">
        <f>IF($F130&lt;&gt;"",$F130/'Summary&amp;Assumptions'!$D$27,"")</f>
        <v/>
      </c>
      <c r="I130" s="506" t="str">
        <f>IF($F130&lt;&gt;"",$F130/'Summary&amp;Assumptions'!$D$28,"")</f>
        <v/>
      </c>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row>
    <row r="131" spans="3:39" x14ac:dyDescent="0.25">
      <c r="C131" s="359">
        <v>107</v>
      </c>
      <c r="D131" s="517" t="str">
        <f t="shared" si="7"/>
        <v/>
      </c>
      <c r="E131" s="518" t="str">
        <f t="shared" si="8"/>
        <v/>
      </c>
      <c r="F131" s="381" t="str">
        <f t="shared" si="9"/>
        <v/>
      </c>
      <c r="G131" s="25" t="str">
        <f>IF($F131&lt;&gt;"",$F131/'Summary&amp;Assumptions'!$D$22,"")</f>
        <v/>
      </c>
      <c r="H131" s="188" t="str">
        <f>IF($F131&lt;&gt;"",$F131/'Summary&amp;Assumptions'!$D$27,"")</f>
        <v/>
      </c>
      <c r="I131" s="506" t="str">
        <f>IF($F131&lt;&gt;"",$F131/'Summary&amp;Assumptions'!$D$28,"")</f>
        <v/>
      </c>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row>
    <row r="132" spans="3:39" x14ac:dyDescent="0.25">
      <c r="C132" s="359">
        <v>108</v>
      </c>
      <c r="D132" s="517" t="str">
        <f t="shared" si="7"/>
        <v/>
      </c>
      <c r="E132" s="518" t="str">
        <f t="shared" si="8"/>
        <v/>
      </c>
      <c r="F132" s="381" t="str">
        <f t="shared" si="9"/>
        <v/>
      </c>
      <c r="G132" s="25" t="str">
        <f>IF($F132&lt;&gt;"",$F132/'Summary&amp;Assumptions'!$D$22,"")</f>
        <v/>
      </c>
      <c r="H132" s="188" t="str">
        <f>IF($F132&lt;&gt;"",$F132/'Summary&amp;Assumptions'!$D$27,"")</f>
        <v/>
      </c>
      <c r="I132" s="506" t="str">
        <f>IF($F132&lt;&gt;"",$F132/'Summary&amp;Assumptions'!$D$28,"")</f>
        <v/>
      </c>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row>
    <row r="133" spans="3:39" x14ac:dyDescent="0.25">
      <c r="C133" s="359">
        <v>109</v>
      </c>
      <c r="D133" s="517" t="str">
        <f t="shared" si="7"/>
        <v/>
      </c>
      <c r="E133" s="518" t="str">
        <f t="shared" si="8"/>
        <v/>
      </c>
      <c r="F133" s="381" t="str">
        <f t="shared" si="9"/>
        <v/>
      </c>
      <c r="G133" s="25" t="str">
        <f>IF($F133&lt;&gt;"",$F133/'Summary&amp;Assumptions'!$D$22,"")</f>
        <v/>
      </c>
      <c r="H133" s="188" t="str">
        <f>IF($F133&lt;&gt;"",$F133/'Summary&amp;Assumptions'!$D$27,"")</f>
        <v/>
      </c>
      <c r="I133" s="506" t="str">
        <f>IF($F133&lt;&gt;"",$F133/'Summary&amp;Assumptions'!$D$28,"")</f>
        <v/>
      </c>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row>
    <row r="134" spans="3:39" x14ac:dyDescent="0.25">
      <c r="C134" s="359">
        <v>110</v>
      </c>
      <c r="D134" s="517" t="str">
        <f t="shared" si="7"/>
        <v/>
      </c>
      <c r="E134" s="518" t="str">
        <f t="shared" si="8"/>
        <v/>
      </c>
      <c r="F134" s="381" t="str">
        <f t="shared" si="9"/>
        <v/>
      </c>
      <c r="G134" s="25" t="str">
        <f>IF($F134&lt;&gt;"",$F134/'Summary&amp;Assumptions'!$D$22,"")</f>
        <v/>
      </c>
      <c r="H134" s="188" t="str">
        <f>IF($F134&lt;&gt;"",$F134/'Summary&amp;Assumptions'!$D$27,"")</f>
        <v/>
      </c>
      <c r="I134" s="506" t="str">
        <f>IF($F134&lt;&gt;"",$F134/'Summary&amp;Assumptions'!$D$28,"")</f>
        <v/>
      </c>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row>
    <row r="135" spans="3:39" x14ac:dyDescent="0.25">
      <c r="C135" s="359">
        <v>111</v>
      </c>
      <c r="D135" s="517" t="str">
        <f t="shared" si="7"/>
        <v/>
      </c>
      <c r="E135" s="518" t="str">
        <f t="shared" si="8"/>
        <v/>
      </c>
      <c r="F135" s="381" t="str">
        <f t="shared" si="9"/>
        <v/>
      </c>
      <c r="G135" s="25" t="str">
        <f>IF($F135&lt;&gt;"",$F135/'Summary&amp;Assumptions'!$D$22,"")</f>
        <v/>
      </c>
      <c r="H135" s="188" t="str">
        <f>IF($F135&lt;&gt;"",$F135/'Summary&amp;Assumptions'!$D$27,"")</f>
        <v/>
      </c>
      <c r="I135" s="506" t="str">
        <f>IF($F135&lt;&gt;"",$F135/'Summary&amp;Assumptions'!$D$28,"")</f>
        <v/>
      </c>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row>
    <row r="136" spans="3:39" x14ac:dyDescent="0.25">
      <c r="C136" s="359">
        <v>112</v>
      </c>
      <c r="D136" s="517" t="str">
        <f t="shared" si="7"/>
        <v/>
      </c>
      <c r="E136" s="518" t="str">
        <f t="shared" si="8"/>
        <v/>
      </c>
      <c r="F136" s="381" t="str">
        <f t="shared" si="9"/>
        <v/>
      </c>
      <c r="G136" s="25" t="str">
        <f>IF($F136&lt;&gt;"",$F136/'Summary&amp;Assumptions'!$D$22,"")</f>
        <v/>
      </c>
      <c r="H136" s="188" t="str">
        <f>IF($F136&lt;&gt;"",$F136/'Summary&amp;Assumptions'!$D$27,"")</f>
        <v/>
      </c>
      <c r="I136" s="506" t="str">
        <f>IF($F136&lt;&gt;"",$F136/'Summary&amp;Assumptions'!$D$28,"")</f>
        <v/>
      </c>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row>
    <row r="137" spans="3:39" x14ac:dyDescent="0.25">
      <c r="C137" s="359">
        <v>113</v>
      </c>
      <c r="D137" s="517" t="str">
        <f t="shared" si="7"/>
        <v/>
      </c>
      <c r="E137" s="518" t="str">
        <f t="shared" ref="E137:E168" si="10">IFERROR(IF(N306=0,"",F137/$F$19),"")</f>
        <v/>
      </c>
      <c r="F137" s="381" t="str">
        <f t="shared" si="9"/>
        <v/>
      </c>
      <c r="G137" s="25" t="str">
        <f>IF($F137&lt;&gt;"",$F137/'Summary&amp;Assumptions'!$D$22,"")</f>
        <v/>
      </c>
      <c r="H137" s="188" t="str">
        <f>IF($F137&lt;&gt;"",$F137/'Summary&amp;Assumptions'!$D$27,"")</f>
        <v/>
      </c>
      <c r="I137" s="506" t="str">
        <f>IF($F137&lt;&gt;"",$F137/'Summary&amp;Assumptions'!$D$28,"")</f>
        <v/>
      </c>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row>
    <row r="138" spans="3:39" x14ac:dyDescent="0.25">
      <c r="C138" s="359">
        <v>114</v>
      </c>
      <c r="D138" s="517" t="str">
        <f t="shared" si="7"/>
        <v/>
      </c>
      <c r="E138" s="518" t="str">
        <f t="shared" si="10"/>
        <v/>
      </c>
      <c r="F138" s="381" t="str">
        <f t="shared" si="9"/>
        <v/>
      </c>
      <c r="G138" s="25" t="str">
        <f>IF($F138&lt;&gt;"",$F138/'Summary&amp;Assumptions'!$D$22,"")</f>
        <v/>
      </c>
      <c r="H138" s="188" t="str">
        <f>IF($F138&lt;&gt;"",$F138/'Summary&amp;Assumptions'!$D$27,"")</f>
        <v/>
      </c>
      <c r="I138" s="506" t="str">
        <f>IF($F138&lt;&gt;"",$F138/'Summary&amp;Assumptions'!$D$28,"")</f>
        <v/>
      </c>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row>
    <row r="139" spans="3:39" x14ac:dyDescent="0.25">
      <c r="C139" s="359">
        <v>115</v>
      </c>
      <c r="D139" s="517" t="str">
        <f t="shared" si="7"/>
        <v/>
      </c>
      <c r="E139" s="518" t="str">
        <f t="shared" si="10"/>
        <v/>
      </c>
      <c r="F139" s="381" t="str">
        <f t="shared" si="9"/>
        <v/>
      </c>
      <c r="G139" s="25" t="str">
        <f>IF($F139&lt;&gt;"",$F139/'Summary&amp;Assumptions'!$D$22,"")</f>
        <v/>
      </c>
      <c r="H139" s="188" t="str">
        <f>IF($F139&lt;&gt;"",$F139/'Summary&amp;Assumptions'!$D$27,"")</f>
        <v/>
      </c>
      <c r="I139" s="506" t="str">
        <f>IF($F139&lt;&gt;"",$F139/'Summary&amp;Assumptions'!$D$28,"")</f>
        <v/>
      </c>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row>
    <row r="140" spans="3:39" x14ac:dyDescent="0.25">
      <c r="C140" s="359">
        <v>116</v>
      </c>
      <c r="D140" s="517" t="str">
        <f t="shared" si="7"/>
        <v/>
      </c>
      <c r="E140" s="518" t="str">
        <f t="shared" si="10"/>
        <v/>
      </c>
      <c r="F140" s="381" t="str">
        <f t="shared" si="9"/>
        <v/>
      </c>
      <c r="G140" s="25" t="str">
        <f>IF($F140&lt;&gt;"",$F140/'Summary&amp;Assumptions'!$D$22,"")</f>
        <v/>
      </c>
      <c r="H140" s="188" t="str">
        <f>IF($F140&lt;&gt;"",$F140/'Summary&amp;Assumptions'!$D$27,"")</f>
        <v/>
      </c>
      <c r="I140" s="506" t="str">
        <f>IF($F140&lt;&gt;"",$F140/'Summary&amp;Assumptions'!$D$28,"")</f>
        <v/>
      </c>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row>
    <row r="141" spans="3:39" x14ac:dyDescent="0.25">
      <c r="C141" s="359">
        <v>117</v>
      </c>
      <c r="D141" s="517" t="str">
        <f t="shared" si="7"/>
        <v/>
      </c>
      <c r="E141" s="518" t="str">
        <f t="shared" si="10"/>
        <v/>
      </c>
      <c r="F141" s="381" t="str">
        <f t="shared" si="9"/>
        <v/>
      </c>
      <c r="G141" s="25" t="str">
        <f>IF($F141&lt;&gt;"",$F141/'Summary&amp;Assumptions'!$D$22,"")</f>
        <v/>
      </c>
      <c r="H141" s="188" t="str">
        <f>IF($F141&lt;&gt;"",$F141/'Summary&amp;Assumptions'!$D$27,"")</f>
        <v/>
      </c>
      <c r="I141" s="506" t="str">
        <f>IF($F141&lt;&gt;"",$F141/'Summary&amp;Assumptions'!$D$28,"")</f>
        <v/>
      </c>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456"/>
      <c r="AL141" s="456"/>
      <c r="AM141" s="456"/>
    </row>
    <row r="142" spans="3:39" x14ac:dyDescent="0.25">
      <c r="C142" s="359">
        <v>118</v>
      </c>
      <c r="D142" s="517" t="str">
        <f t="shared" si="7"/>
        <v/>
      </c>
      <c r="E142" s="518" t="str">
        <f t="shared" si="10"/>
        <v/>
      </c>
      <c r="F142" s="381" t="str">
        <f t="shared" si="9"/>
        <v/>
      </c>
      <c r="G142" s="25" t="str">
        <f>IF($F142&lt;&gt;"",$F142/'Summary&amp;Assumptions'!$D$22,"")</f>
        <v/>
      </c>
      <c r="H142" s="188" t="str">
        <f>IF($F142&lt;&gt;"",$F142/'Summary&amp;Assumptions'!$D$27,"")</f>
        <v/>
      </c>
      <c r="I142" s="506" t="str">
        <f>IF($F142&lt;&gt;"",$F142/'Summary&amp;Assumptions'!$D$28,"")</f>
        <v/>
      </c>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row>
    <row r="143" spans="3:39" x14ac:dyDescent="0.25">
      <c r="C143" s="359">
        <v>119</v>
      </c>
      <c r="D143" s="517" t="str">
        <f t="shared" si="7"/>
        <v/>
      </c>
      <c r="E143" s="518" t="str">
        <f t="shared" si="10"/>
        <v/>
      </c>
      <c r="F143" s="381" t="str">
        <f t="shared" si="9"/>
        <v/>
      </c>
      <c r="G143" s="25" t="str">
        <f>IF($F143&lt;&gt;"",$F143/'Summary&amp;Assumptions'!$D$22,"")</f>
        <v/>
      </c>
      <c r="H143" s="188" t="str">
        <f>IF($F143&lt;&gt;"",$F143/'Summary&amp;Assumptions'!$D$27,"")</f>
        <v/>
      </c>
      <c r="I143" s="506" t="str">
        <f>IF($F143&lt;&gt;"",$F143/'Summary&amp;Assumptions'!$D$28,"")</f>
        <v/>
      </c>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6"/>
      <c r="AF143" s="456"/>
      <c r="AG143" s="456"/>
      <c r="AH143" s="456"/>
      <c r="AI143" s="456"/>
      <c r="AJ143" s="456"/>
      <c r="AK143" s="456"/>
      <c r="AL143" s="456"/>
      <c r="AM143" s="456"/>
    </row>
    <row r="144" spans="3:39" x14ac:dyDescent="0.25">
      <c r="C144" s="359">
        <v>120</v>
      </c>
      <c r="D144" s="517" t="str">
        <f t="shared" si="7"/>
        <v/>
      </c>
      <c r="E144" s="518" t="str">
        <f t="shared" si="10"/>
        <v/>
      </c>
      <c r="F144" s="381" t="str">
        <f t="shared" si="9"/>
        <v/>
      </c>
      <c r="G144" s="25" t="str">
        <f>IF($F144&lt;&gt;"",$F144/'Summary&amp;Assumptions'!$D$22,"")</f>
        <v/>
      </c>
      <c r="H144" s="188" t="str">
        <f>IF($F144&lt;&gt;"",$F144/'Summary&amp;Assumptions'!$D$27,"")</f>
        <v/>
      </c>
      <c r="I144" s="506" t="str">
        <f>IF($F144&lt;&gt;"",$F144/'Summary&amp;Assumptions'!$D$28,"")</f>
        <v/>
      </c>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row>
    <row r="145" spans="3:39" x14ac:dyDescent="0.25">
      <c r="C145" s="359">
        <v>121</v>
      </c>
      <c r="D145" s="517" t="str">
        <f t="shared" si="7"/>
        <v/>
      </c>
      <c r="E145" s="518" t="str">
        <f t="shared" si="10"/>
        <v/>
      </c>
      <c r="F145" s="381" t="str">
        <f t="shared" si="9"/>
        <v/>
      </c>
      <c r="G145" s="25" t="str">
        <f>IF($F145&lt;&gt;"",$F145/'Summary&amp;Assumptions'!$D$22,"")</f>
        <v/>
      </c>
      <c r="H145" s="188" t="str">
        <f>IF($F145&lt;&gt;"",$F145/'Summary&amp;Assumptions'!$D$27,"")</f>
        <v/>
      </c>
      <c r="I145" s="506" t="str">
        <f>IF($F145&lt;&gt;"",$F145/'Summary&amp;Assumptions'!$D$28,"")</f>
        <v/>
      </c>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row>
    <row r="146" spans="3:39" x14ac:dyDescent="0.25">
      <c r="C146" s="359">
        <v>122</v>
      </c>
      <c r="D146" s="517" t="str">
        <f t="shared" si="7"/>
        <v/>
      </c>
      <c r="E146" s="518" t="str">
        <f t="shared" si="10"/>
        <v/>
      </c>
      <c r="F146" s="381" t="str">
        <f t="shared" si="9"/>
        <v/>
      </c>
      <c r="G146" s="25" t="str">
        <f>IF($F146&lt;&gt;"",$F146/'Summary&amp;Assumptions'!$D$22,"")</f>
        <v/>
      </c>
      <c r="H146" s="188" t="str">
        <f>IF($F146&lt;&gt;"",$F146/'Summary&amp;Assumptions'!$D$27,"")</f>
        <v/>
      </c>
      <c r="I146" s="506" t="str">
        <f>IF($F146&lt;&gt;"",$F146/'Summary&amp;Assumptions'!$D$28,"")</f>
        <v/>
      </c>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row>
    <row r="147" spans="3:39" x14ac:dyDescent="0.25">
      <c r="C147" s="359">
        <v>123</v>
      </c>
      <c r="D147" s="517" t="str">
        <f t="shared" si="7"/>
        <v/>
      </c>
      <c r="E147" s="518" t="str">
        <f t="shared" si="10"/>
        <v/>
      </c>
      <c r="F147" s="381" t="str">
        <f t="shared" si="9"/>
        <v/>
      </c>
      <c r="G147" s="25" t="str">
        <f>IF($F147&lt;&gt;"",$F147/'Summary&amp;Assumptions'!$D$22,"")</f>
        <v/>
      </c>
      <c r="H147" s="188" t="str">
        <f>IF($F147&lt;&gt;"",$F147/'Summary&amp;Assumptions'!$D$27,"")</f>
        <v/>
      </c>
      <c r="I147" s="506" t="str">
        <f>IF($F147&lt;&gt;"",$F147/'Summary&amp;Assumptions'!$D$28,"")</f>
        <v/>
      </c>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c r="AI147" s="456"/>
      <c r="AJ147" s="456"/>
      <c r="AK147" s="456"/>
      <c r="AL147" s="456"/>
      <c r="AM147" s="456"/>
    </row>
    <row r="148" spans="3:39" x14ac:dyDescent="0.25">
      <c r="C148" s="359">
        <v>124</v>
      </c>
      <c r="D148" s="517" t="str">
        <f t="shared" si="7"/>
        <v/>
      </c>
      <c r="E148" s="518" t="str">
        <f t="shared" si="10"/>
        <v/>
      </c>
      <c r="F148" s="381" t="str">
        <f t="shared" si="9"/>
        <v/>
      </c>
      <c r="G148" s="25" t="str">
        <f>IF($F148&lt;&gt;"",$F148/'Summary&amp;Assumptions'!$D$22,"")</f>
        <v/>
      </c>
      <c r="H148" s="188" t="str">
        <f>IF($F148&lt;&gt;"",$F148/'Summary&amp;Assumptions'!$D$27,"")</f>
        <v/>
      </c>
      <c r="I148" s="506" t="str">
        <f>IF($F148&lt;&gt;"",$F148/'Summary&amp;Assumptions'!$D$28,"")</f>
        <v/>
      </c>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row>
    <row r="149" spans="3:39" x14ac:dyDescent="0.25">
      <c r="C149" s="359">
        <v>125</v>
      </c>
      <c r="D149" s="517" t="str">
        <f t="shared" si="7"/>
        <v/>
      </c>
      <c r="E149" s="518" t="str">
        <f t="shared" si="10"/>
        <v/>
      </c>
      <c r="F149" s="381" t="str">
        <f t="shared" si="9"/>
        <v/>
      </c>
      <c r="G149" s="25" t="str">
        <f>IF($F149&lt;&gt;"",$F149/'Summary&amp;Assumptions'!$D$22,"")</f>
        <v/>
      </c>
      <c r="H149" s="188" t="str">
        <f>IF($F149&lt;&gt;"",$F149/'Summary&amp;Assumptions'!$D$27,"")</f>
        <v/>
      </c>
      <c r="I149" s="506" t="str">
        <f>IF($F149&lt;&gt;"",$F149/'Summary&amp;Assumptions'!$D$28,"")</f>
        <v/>
      </c>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c r="AI149" s="456"/>
      <c r="AJ149" s="456"/>
      <c r="AK149" s="456"/>
      <c r="AL149" s="456"/>
      <c r="AM149" s="456"/>
    </row>
    <row r="150" spans="3:39" x14ac:dyDescent="0.25">
      <c r="C150" s="359">
        <v>126</v>
      </c>
      <c r="D150" s="517" t="str">
        <f t="shared" si="7"/>
        <v/>
      </c>
      <c r="E150" s="518" t="str">
        <f t="shared" si="10"/>
        <v/>
      </c>
      <c r="F150" s="381" t="str">
        <f t="shared" si="9"/>
        <v/>
      </c>
      <c r="G150" s="25" t="str">
        <f>IF($F150&lt;&gt;"",$F150/'Summary&amp;Assumptions'!$D$22,"")</f>
        <v/>
      </c>
      <c r="H150" s="188" t="str">
        <f>IF($F150&lt;&gt;"",$F150/'Summary&amp;Assumptions'!$D$27,"")</f>
        <v/>
      </c>
      <c r="I150" s="506" t="str">
        <f>IF($F150&lt;&gt;"",$F150/'Summary&amp;Assumptions'!$D$28,"")</f>
        <v/>
      </c>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c r="AI150" s="456"/>
      <c r="AJ150" s="456"/>
      <c r="AK150" s="456"/>
      <c r="AL150" s="456"/>
      <c r="AM150" s="456"/>
    </row>
    <row r="151" spans="3:39" x14ac:dyDescent="0.25">
      <c r="C151" s="359">
        <v>127</v>
      </c>
      <c r="D151" s="517" t="str">
        <f t="shared" si="7"/>
        <v/>
      </c>
      <c r="E151" s="518" t="str">
        <f t="shared" si="10"/>
        <v/>
      </c>
      <c r="F151" s="381" t="str">
        <f t="shared" si="9"/>
        <v/>
      </c>
      <c r="G151" s="25" t="str">
        <f>IF($F151&lt;&gt;"",$F151/'Summary&amp;Assumptions'!$D$22,"")</f>
        <v/>
      </c>
      <c r="H151" s="188" t="str">
        <f>IF($F151&lt;&gt;"",$F151/'Summary&amp;Assumptions'!$D$27,"")</f>
        <v/>
      </c>
      <c r="I151" s="506" t="str">
        <f>IF($F151&lt;&gt;"",$F151/'Summary&amp;Assumptions'!$D$28,"")</f>
        <v/>
      </c>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56"/>
    </row>
    <row r="152" spans="3:39" x14ac:dyDescent="0.25">
      <c r="C152" s="359">
        <v>128</v>
      </c>
      <c r="D152" s="517" t="str">
        <f t="shared" si="7"/>
        <v/>
      </c>
      <c r="E152" s="518" t="str">
        <f t="shared" si="10"/>
        <v/>
      </c>
      <c r="F152" s="381" t="str">
        <f t="shared" si="9"/>
        <v/>
      </c>
      <c r="G152" s="25" t="str">
        <f>IF($F152&lt;&gt;"",$F152/'Summary&amp;Assumptions'!$D$22,"")</f>
        <v/>
      </c>
      <c r="H152" s="188" t="str">
        <f>IF($F152&lt;&gt;"",$F152/'Summary&amp;Assumptions'!$D$27,"")</f>
        <v/>
      </c>
      <c r="I152" s="506" t="str">
        <f>IF($F152&lt;&gt;"",$F152/'Summary&amp;Assumptions'!$D$28,"")</f>
        <v/>
      </c>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c r="AI152" s="456"/>
      <c r="AJ152" s="456"/>
      <c r="AK152" s="456"/>
      <c r="AL152" s="456"/>
      <c r="AM152" s="456"/>
    </row>
    <row r="153" spans="3:39" x14ac:dyDescent="0.25">
      <c r="C153" s="359">
        <v>129</v>
      </c>
      <c r="D153" s="517" t="str">
        <f t="shared" si="7"/>
        <v/>
      </c>
      <c r="E153" s="518" t="str">
        <f t="shared" si="10"/>
        <v/>
      </c>
      <c r="F153" s="381" t="str">
        <f t="shared" si="9"/>
        <v/>
      </c>
      <c r="G153" s="25" t="str">
        <f>IF($F153&lt;&gt;"",$F153/'Summary&amp;Assumptions'!$D$22,"")</f>
        <v/>
      </c>
      <c r="H153" s="188" t="str">
        <f>IF($F153&lt;&gt;"",$F153/'Summary&amp;Assumptions'!$D$27,"")</f>
        <v/>
      </c>
      <c r="I153" s="506" t="str">
        <f>IF($F153&lt;&gt;"",$F153/'Summary&amp;Assumptions'!$D$28,"")</f>
        <v/>
      </c>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456"/>
    </row>
    <row r="154" spans="3:39" x14ac:dyDescent="0.25">
      <c r="C154" s="359">
        <v>130</v>
      </c>
      <c r="D154" s="517" t="str">
        <f t="shared" si="7"/>
        <v/>
      </c>
      <c r="E154" s="518" t="str">
        <f t="shared" si="10"/>
        <v/>
      </c>
      <c r="F154" s="381" t="str">
        <f t="shared" si="9"/>
        <v/>
      </c>
      <c r="G154" s="25" t="str">
        <f>IF($F154&lt;&gt;"",$F154/'Summary&amp;Assumptions'!$D$22,"")</f>
        <v/>
      </c>
      <c r="H154" s="188" t="str">
        <f>IF($F154&lt;&gt;"",$F154/'Summary&amp;Assumptions'!$D$27,"")</f>
        <v/>
      </c>
      <c r="I154" s="506" t="str">
        <f>IF($F154&lt;&gt;"",$F154/'Summary&amp;Assumptions'!$D$28,"")</f>
        <v/>
      </c>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456"/>
    </row>
    <row r="155" spans="3:39" x14ac:dyDescent="0.25">
      <c r="C155" s="359">
        <v>131</v>
      </c>
      <c r="D155" s="517" t="str">
        <f t="shared" si="7"/>
        <v/>
      </c>
      <c r="E155" s="518" t="str">
        <f t="shared" si="10"/>
        <v/>
      </c>
      <c r="F155" s="381" t="str">
        <f t="shared" si="9"/>
        <v/>
      </c>
      <c r="G155" s="25" t="str">
        <f>IF($F155&lt;&gt;"",$F155/'Summary&amp;Assumptions'!$D$22,"")</f>
        <v/>
      </c>
      <c r="H155" s="188" t="str">
        <f>IF($F155&lt;&gt;"",$F155/'Summary&amp;Assumptions'!$D$27,"")</f>
        <v/>
      </c>
      <c r="I155" s="506" t="str">
        <f>IF($F155&lt;&gt;"",$F155/'Summary&amp;Assumptions'!$D$28,"")</f>
        <v/>
      </c>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c r="AI155" s="456"/>
      <c r="AJ155" s="456"/>
      <c r="AK155" s="456"/>
      <c r="AL155" s="456"/>
      <c r="AM155" s="456"/>
    </row>
    <row r="156" spans="3:39" x14ac:dyDescent="0.25">
      <c r="C156" s="359">
        <v>132</v>
      </c>
      <c r="D156" s="517" t="str">
        <f t="shared" si="7"/>
        <v/>
      </c>
      <c r="E156" s="518" t="str">
        <f t="shared" si="10"/>
        <v/>
      </c>
      <c r="F156" s="381" t="str">
        <f t="shared" si="9"/>
        <v/>
      </c>
      <c r="G156" s="25" t="str">
        <f>IF($F156&lt;&gt;"",$F156/'Summary&amp;Assumptions'!$D$22,"")</f>
        <v/>
      </c>
      <c r="H156" s="188" t="str">
        <f>IF($F156&lt;&gt;"",$F156/'Summary&amp;Assumptions'!$D$27,"")</f>
        <v/>
      </c>
      <c r="I156" s="506" t="str">
        <f>IF($F156&lt;&gt;"",$F156/'Summary&amp;Assumptions'!$D$28,"")</f>
        <v/>
      </c>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row>
    <row r="157" spans="3:39" x14ac:dyDescent="0.25">
      <c r="C157" s="359">
        <v>133</v>
      </c>
      <c r="D157" s="517" t="str">
        <f t="shared" si="7"/>
        <v/>
      </c>
      <c r="E157" s="518" t="str">
        <f t="shared" si="10"/>
        <v/>
      </c>
      <c r="F157" s="381" t="str">
        <f t="shared" si="9"/>
        <v/>
      </c>
      <c r="G157" s="25" t="str">
        <f>IF($F157&lt;&gt;"",$F157/'Summary&amp;Assumptions'!$D$22,"")</f>
        <v/>
      </c>
      <c r="H157" s="188" t="str">
        <f>IF($F157&lt;&gt;"",$F157/'Summary&amp;Assumptions'!$D$27,"")</f>
        <v/>
      </c>
      <c r="I157" s="506" t="str">
        <f>IF($F157&lt;&gt;"",$F157/'Summary&amp;Assumptions'!$D$28,"")</f>
        <v/>
      </c>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row>
    <row r="158" spans="3:39" x14ac:dyDescent="0.25">
      <c r="C158" s="359">
        <v>134</v>
      </c>
      <c r="D158" s="517" t="str">
        <f t="shared" si="7"/>
        <v/>
      </c>
      <c r="E158" s="518" t="str">
        <f t="shared" si="10"/>
        <v/>
      </c>
      <c r="F158" s="381" t="str">
        <f t="shared" si="9"/>
        <v/>
      </c>
      <c r="G158" s="25" t="str">
        <f>IF($F158&lt;&gt;"",$F158/'Summary&amp;Assumptions'!$D$22,"")</f>
        <v/>
      </c>
      <c r="H158" s="188" t="str">
        <f>IF($F158&lt;&gt;"",$F158/'Summary&amp;Assumptions'!$D$27,"")</f>
        <v/>
      </c>
      <c r="I158" s="506" t="str">
        <f>IF($F158&lt;&gt;"",$F158/'Summary&amp;Assumptions'!$D$28,"")</f>
        <v/>
      </c>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row>
    <row r="159" spans="3:39" x14ac:dyDescent="0.25">
      <c r="C159" s="359">
        <v>135</v>
      </c>
      <c r="D159" s="517" t="str">
        <f t="shared" si="7"/>
        <v/>
      </c>
      <c r="E159" s="518" t="str">
        <f t="shared" si="10"/>
        <v/>
      </c>
      <c r="F159" s="381" t="str">
        <f t="shared" si="9"/>
        <v/>
      </c>
      <c r="G159" s="25" t="str">
        <f>IF($F159&lt;&gt;"",$F159/'Summary&amp;Assumptions'!$D$22,"")</f>
        <v/>
      </c>
      <c r="H159" s="188" t="str">
        <f>IF($F159&lt;&gt;"",$F159/'Summary&amp;Assumptions'!$D$27,"")</f>
        <v/>
      </c>
      <c r="I159" s="506" t="str">
        <f>IF($F159&lt;&gt;"",$F159/'Summary&amp;Assumptions'!$D$28,"")</f>
        <v/>
      </c>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row>
    <row r="160" spans="3:39" x14ac:dyDescent="0.25">
      <c r="C160" s="359">
        <v>136</v>
      </c>
      <c r="D160" s="517" t="str">
        <f t="shared" si="7"/>
        <v/>
      </c>
      <c r="E160" s="518" t="str">
        <f t="shared" si="10"/>
        <v/>
      </c>
      <c r="F160" s="381" t="str">
        <f t="shared" si="9"/>
        <v/>
      </c>
      <c r="G160" s="25" t="str">
        <f>IF($F160&lt;&gt;"",$F160/'Summary&amp;Assumptions'!$D$22,"")</f>
        <v/>
      </c>
      <c r="H160" s="188" t="str">
        <f>IF($F160&lt;&gt;"",$F160/'Summary&amp;Assumptions'!$D$27,"")</f>
        <v/>
      </c>
      <c r="I160" s="506" t="str">
        <f>IF($F160&lt;&gt;"",$F160/'Summary&amp;Assumptions'!$D$28,"")</f>
        <v/>
      </c>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row>
    <row r="161" spans="3:39" x14ac:dyDescent="0.25">
      <c r="C161" s="359">
        <v>137</v>
      </c>
      <c r="D161" s="517" t="str">
        <f t="shared" si="7"/>
        <v/>
      </c>
      <c r="E161" s="518" t="str">
        <f t="shared" si="10"/>
        <v/>
      </c>
      <c r="F161" s="381" t="str">
        <f t="shared" si="9"/>
        <v/>
      </c>
      <c r="G161" s="25" t="str">
        <f>IF($F161&lt;&gt;"",$F161/'Summary&amp;Assumptions'!$D$22,"")</f>
        <v/>
      </c>
      <c r="H161" s="188" t="str">
        <f>IF($F161&lt;&gt;"",$F161/'Summary&amp;Assumptions'!$D$27,"")</f>
        <v/>
      </c>
      <c r="I161" s="506" t="str">
        <f>IF($F161&lt;&gt;"",$F161/'Summary&amp;Assumptions'!$D$28,"")</f>
        <v/>
      </c>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row>
    <row r="162" spans="3:39" x14ac:dyDescent="0.25">
      <c r="C162" s="359">
        <v>138</v>
      </c>
      <c r="D162" s="517" t="str">
        <f t="shared" si="7"/>
        <v/>
      </c>
      <c r="E162" s="518" t="str">
        <f t="shared" si="10"/>
        <v/>
      </c>
      <c r="F162" s="381" t="str">
        <f t="shared" si="9"/>
        <v/>
      </c>
      <c r="G162" s="25" t="str">
        <f>IF($F162&lt;&gt;"",$F162/'Summary&amp;Assumptions'!$D$22,"")</f>
        <v/>
      </c>
      <c r="H162" s="188" t="str">
        <f>IF($F162&lt;&gt;"",$F162/'Summary&amp;Assumptions'!$D$27,"")</f>
        <v/>
      </c>
      <c r="I162" s="506" t="str">
        <f>IF($F162&lt;&gt;"",$F162/'Summary&amp;Assumptions'!$D$28,"")</f>
        <v/>
      </c>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row>
    <row r="163" spans="3:39" x14ac:dyDescent="0.25">
      <c r="C163" s="359">
        <v>139</v>
      </c>
      <c r="D163" s="517" t="str">
        <f t="shared" si="7"/>
        <v/>
      </c>
      <c r="E163" s="518" t="str">
        <f t="shared" si="10"/>
        <v/>
      </c>
      <c r="F163" s="381" t="str">
        <f t="shared" si="9"/>
        <v/>
      </c>
      <c r="G163" s="25" t="str">
        <f>IF($F163&lt;&gt;"",$F163/'Summary&amp;Assumptions'!$D$22,"")</f>
        <v/>
      </c>
      <c r="H163" s="188" t="str">
        <f>IF($F163&lt;&gt;"",$F163/'Summary&amp;Assumptions'!$D$27,"")</f>
        <v/>
      </c>
      <c r="I163" s="506" t="str">
        <f>IF($F163&lt;&gt;"",$F163/'Summary&amp;Assumptions'!$D$28,"")</f>
        <v/>
      </c>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row>
    <row r="164" spans="3:39" x14ac:dyDescent="0.25">
      <c r="C164" s="359">
        <v>140</v>
      </c>
      <c r="D164" s="517" t="str">
        <f t="shared" si="7"/>
        <v/>
      </c>
      <c r="E164" s="518" t="str">
        <f t="shared" si="10"/>
        <v/>
      </c>
      <c r="F164" s="381" t="str">
        <f t="shared" si="9"/>
        <v/>
      </c>
      <c r="G164" s="25" t="str">
        <f>IF($F164&lt;&gt;"",$F164/'Summary&amp;Assumptions'!$D$22,"")</f>
        <v/>
      </c>
      <c r="H164" s="188" t="str">
        <f>IF($F164&lt;&gt;"",$F164/'Summary&amp;Assumptions'!$D$27,"")</f>
        <v/>
      </c>
      <c r="I164" s="506" t="str">
        <f>IF($F164&lt;&gt;"",$F164/'Summary&amp;Assumptions'!$D$28,"")</f>
        <v/>
      </c>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row>
    <row r="165" spans="3:39" x14ac:dyDescent="0.25">
      <c r="C165" s="359">
        <v>141</v>
      </c>
      <c r="D165" s="517" t="str">
        <f t="shared" si="7"/>
        <v/>
      </c>
      <c r="E165" s="518" t="str">
        <f t="shared" si="10"/>
        <v/>
      </c>
      <c r="F165" s="381" t="str">
        <f t="shared" si="9"/>
        <v/>
      </c>
      <c r="G165" s="25" t="str">
        <f>IF($F165&lt;&gt;"",$F165/'Summary&amp;Assumptions'!$D$22,"")</f>
        <v/>
      </c>
      <c r="H165" s="188" t="str">
        <f>IF($F165&lt;&gt;"",$F165/'Summary&amp;Assumptions'!$D$27,"")</f>
        <v/>
      </c>
      <c r="I165" s="506" t="str">
        <f>IF($F165&lt;&gt;"",$F165/'Summary&amp;Assumptions'!$D$28,"")</f>
        <v/>
      </c>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row>
    <row r="166" spans="3:39" x14ac:dyDescent="0.25">
      <c r="C166" s="359">
        <v>142</v>
      </c>
      <c r="D166" s="517" t="str">
        <f t="shared" si="7"/>
        <v/>
      </c>
      <c r="E166" s="518" t="str">
        <f t="shared" si="10"/>
        <v/>
      </c>
      <c r="F166" s="381" t="str">
        <f t="shared" si="9"/>
        <v/>
      </c>
      <c r="G166" s="25" t="str">
        <f>IF($F166&lt;&gt;"",$F166/'Summary&amp;Assumptions'!$D$22,"")</f>
        <v/>
      </c>
      <c r="H166" s="188" t="str">
        <f>IF($F166&lt;&gt;"",$F166/'Summary&amp;Assumptions'!$D$27,"")</f>
        <v/>
      </c>
      <c r="I166" s="506" t="str">
        <f>IF($F166&lt;&gt;"",$F166/'Summary&amp;Assumptions'!$D$28,"")</f>
        <v/>
      </c>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row>
    <row r="167" spans="3:39" x14ac:dyDescent="0.25">
      <c r="C167" s="359">
        <v>143</v>
      </c>
      <c r="D167" s="517" t="str">
        <f t="shared" si="7"/>
        <v/>
      </c>
      <c r="E167" s="518" t="str">
        <f t="shared" si="10"/>
        <v/>
      </c>
      <c r="F167" s="381" t="str">
        <f t="shared" si="9"/>
        <v/>
      </c>
      <c r="G167" s="25" t="str">
        <f>IF($F167&lt;&gt;"",$F167/'Summary&amp;Assumptions'!$D$22,"")</f>
        <v/>
      </c>
      <c r="H167" s="188" t="str">
        <f>IF($F167&lt;&gt;"",$F167/'Summary&amp;Assumptions'!$D$27,"")</f>
        <v/>
      </c>
      <c r="I167" s="506" t="str">
        <f>IF($F167&lt;&gt;"",$F167/'Summary&amp;Assumptions'!$D$28,"")</f>
        <v/>
      </c>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row>
    <row r="168" spans="3:39" x14ac:dyDescent="0.25">
      <c r="C168" s="359">
        <v>144</v>
      </c>
      <c r="D168" s="517" t="str">
        <f t="shared" si="7"/>
        <v/>
      </c>
      <c r="E168" s="518" t="str">
        <f t="shared" si="10"/>
        <v/>
      </c>
      <c r="F168" s="381" t="str">
        <f t="shared" si="9"/>
        <v/>
      </c>
      <c r="G168" s="25" t="str">
        <f>IF($F168&lt;&gt;"",$F168/'Summary&amp;Assumptions'!$D$22,"")</f>
        <v/>
      </c>
      <c r="H168" s="188" t="str">
        <f>IF($F168&lt;&gt;"",$F168/'Summary&amp;Assumptions'!$D$27,"")</f>
        <v/>
      </c>
      <c r="I168" s="506" t="str">
        <f>IF($F168&lt;&gt;"",$F168/'Summary&amp;Assumptions'!$D$28,"")</f>
        <v/>
      </c>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row>
    <row r="169" spans="3:39" x14ac:dyDescent="0.25">
      <c r="C169" s="359">
        <v>145</v>
      </c>
      <c r="D169" s="517" t="str">
        <f t="shared" ref="D169:D174" si="11">IF(M338=0,"",M338)</f>
        <v/>
      </c>
      <c r="E169" s="518" t="str">
        <f t="shared" ref="E169:E174" si="12">IFERROR(IF(N338=0,"",F169/$F$19),"")</f>
        <v/>
      </c>
      <c r="F169" s="381" t="str">
        <f t="shared" ref="F169:F174" si="13">IF(N338=0,"",N338)</f>
        <v/>
      </c>
      <c r="G169" s="25" t="str">
        <f>IF($F169&lt;&gt;"",$F169/'Summary&amp;Assumptions'!$D$22,"")</f>
        <v/>
      </c>
      <c r="H169" s="188" t="str">
        <f>IF($F169&lt;&gt;"",$F169/'Summary&amp;Assumptions'!$D$27,"")</f>
        <v/>
      </c>
      <c r="I169" s="506" t="str">
        <f>IF($F169&lt;&gt;"",$F169/'Summary&amp;Assumptions'!$D$28,"")</f>
        <v/>
      </c>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row>
    <row r="170" spans="3:39" x14ac:dyDescent="0.25">
      <c r="C170" s="359">
        <v>146</v>
      </c>
      <c r="D170" s="517" t="str">
        <f t="shared" si="11"/>
        <v/>
      </c>
      <c r="E170" s="518" t="str">
        <f t="shared" si="12"/>
        <v/>
      </c>
      <c r="F170" s="381" t="str">
        <f t="shared" si="13"/>
        <v/>
      </c>
      <c r="G170" s="25" t="str">
        <f>IF($F170&lt;&gt;"",$F170/'Summary&amp;Assumptions'!$D$22,"")</f>
        <v/>
      </c>
      <c r="H170" s="188" t="str">
        <f>IF($F170&lt;&gt;"",$F170/'Summary&amp;Assumptions'!$D$27,"")</f>
        <v/>
      </c>
      <c r="I170" s="506" t="str">
        <f>IF($F170&lt;&gt;"",$F170/'Summary&amp;Assumptions'!$D$28,"")</f>
        <v/>
      </c>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row>
    <row r="171" spans="3:39" x14ac:dyDescent="0.25">
      <c r="C171" s="359">
        <v>147</v>
      </c>
      <c r="D171" s="517" t="str">
        <f t="shared" si="11"/>
        <v/>
      </c>
      <c r="E171" s="518" t="str">
        <f t="shared" si="12"/>
        <v/>
      </c>
      <c r="F171" s="381" t="str">
        <f t="shared" si="13"/>
        <v/>
      </c>
      <c r="G171" s="25" t="str">
        <f>IF($F171&lt;&gt;"",$F171/'Summary&amp;Assumptions'!$D$22,"")</f>
        <v/>
      </c>
      <c r="H171" s="188" t="str">
        <f>IF($F171&lt;&gt;"",$F171/'Summary&amp;Assumptions'!$D$27,"")</f>
        <v/>
      </c>
      <c r="I171" s="506" t="str">
        <f>IF($F171&lt;&gt;"",$F171/'Summary&amp;Assumptions'!$D$28,"")</f>
        <v/>
      </c>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row>
    <row r="172" spans="3:39" x14ac:dyDescent="0.25">
      <c r="C172" s="359">
        <v>148</v>
      </c>
      <c r="D172" s="517" t="str">
        <f t="shared" si="11"/>
        <v/>
      </c>
      <c r="E172" s="518" t="str">
        <f t="shared" si="12"/>
        <v/>
      </c>
      <c r="F172" s="381" t="str">
        <f t="shared" si="13"/>
        <v/>
      </c>
      <c r="G172" s="25" t="str">
        <f>IF($F172&lt;&gt;"",$F172/'Summary&amp;Assumptions'!$D$22,"")</f>
        <v/>
      </c>
      <c r="H172" s="188" t="str">
        <f>IF($F172&lt;&gt;"",$F172/'Summary&amp;Assumptions'!$D$27,"")</f>
        <v/>
      </c>
      <c r="I172" s="506" t="str">
        <f>IF($F172&lt;&gt;"",$F172/'Summary&amp;Assumptions'!$D$28,"")</f>
        <v/>
      </c>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row>
    <row r="173" spans="3:39" x14ac:dyDescent="0.25">
      <c r="C173" s="359">
        <v>149</v>
      </c>
      <c r="D173" s="517" t="str">
        <f t="shared" si="11"/>
        <v/>
      </c>
      <c r="E173" s="518" t="str">
        <f t="shared" si="12"/>
        <v/>
      </c>
      <c r="F173" s="381" t="str">
        <f t="shared" si="13"/>
        <v/>
      </c>
      <c r="G173" s="25" t="str">
        <f>IF($F173&lt;&gt;"",$F173/'Summary&amp;Assumptions'!$D$22,"")</f>
        <v/>
      </c>
      <c r="H173" s="188" t="str">
        <f>IF($F173&lt;&gt;"",$F173/'Summary&amp;Assumptions'!$D$27,"")</f>
        <v/>
      </c>
      <c r="I173" s="506" t="str">
        <f>IF($F173&lt;&gt;"",$F173/'Summary&amp;Assumptions'!$D$28,"")</f>
        <v/>
      </c>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row>
    <row r="174" spans="3:39" ht="15.75" thickBot="1" x14ac:dyDescent="0.3">
      <c r="C174" s="359">
        <v>150</v>
      </c>
      <c r="D174" s="526" t="str">
        <f t="shared" si="11"/>
        <v/>
      </c>
      <c r="E174" s="527" t="str">
        <f t="shared" si="12"/>
        <v/>
      </c>
      <c r="F174" s="528" t="str">
        <f t="shared" si="13"/>
        <v/>
      </c>
      <c r="G174" s="142" t="str">
        <f>IF($F174&lt;&gt;"",$F174/'Summary&amp;Assumptions'!$D$22,"")</f>
        <v/>
      </c>
      <c r="H174" s="529" t="str">
        <f>IF($F174&lt;&gt;"",$F174/'Summary&amp;Assumptions'!$D$27,"")</f>
        <v/>
      </c>
      <c r="I174" s="530" t="str">
        <f>IF($F174&lt;&gt;"",$F174/'Summary&amp;Assumptions'!$D$28,"")</f>
        <v/>
      </c>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row>
    <row r="175" spans="3:39" x14ac:dyDescent="0.25">
      <c r="C175" s="456"/>
      <c r="D175" s="531"/>
      <c r="E175" s="531"/>
      <c r="F175" s="531"/>
      <c r="G175" s="531"/>
      <c r="H175" s="531"/>
      <c r="I175" s="3"/>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row>
    <row r="176" spans="3:39" x14ac:dyDescent="0.25">
      <c r="D176" s="532"/>
      <c r="E176" s="532"/>
      <c r="F176" s="532"/>
      <c r="G176" s="532"/>
      <c r="H176" s="532"/>
    </row>
    <row r="177" spans="4:8" x14ac:dyDescent="0.25">
      <c r="D177" s="532"/>
      <c r="E177" s="532"/>
      <c r="F177" s="532"/>
      <c r="G177" s="532"/>
      <c r="H177" s="532"/>
    </row>
    <row r="178" spans="4:8" x14ac:dyDescent="0.25">
      <c r="D178" s="532"/>
      <c r="E178" s="532"/>
      <c r="F178" s="532"/>
      <c r="G178" s="532"/>
      <c r="H178" s="532"/>
    </row>
    <row r="179" spans="4:8" x14ac:dyDescent="0.25">
      <c r="D179" s="532"/>
      <c r="E179" s="532"/>
      <c r="F179" s="532"/>
      <c r="G179" s="532"/>
      <c r="H179" s="532"/>
    </row>
    <row r="180" spans="4:8" x14ac:dyDescent="0.25">
      <c r="D180" s="532"/>
      <c r="E180" s="532"/>
      <c r="F180" s="532"/>
      <c r="G180" s="532"/>
      <c r="H180" s="532"/>
    </row>
    <row r="181" spans="4:8" x14ac:dyDescent="0.25">
      <c r="D181" s="532"/>
      <c r="E181" s="532"/>
      <c r="F181" s="532"/>
      <c r="G181" s="532"/>
      <c r="H181" s="532"/>
    </row>
    <row r="182" spans="4:8" x14ac:dyDescent="0.25">
      <c r="D182" s="532"/>
      <c r="E182" s="532"/>
      <c r="F182" s="532"/>
      <c r="G182" s="532"/>
      <c r="H182" s="532"/>
    </row>
    <row r="183" spans="4:8" x14ac:dyDescent="0.25">
      <c r="D183" s="532"/>
      <c r="E183" s="532"/>
      <c r="F183" s="532"/>
      <c r="G183" s="532"/>
      <c r="H183" s="532"/>
    </row>
    <row r="184" spans="4:8" x14ac:dyDescent="0.25">
      <c r="D184" s="532"/>
      <c r="E184" s="532"/>
      <c r="F184" s="532"/>
      <c r="G184" s="532"/>
      <c r="H184" s="532"/>
    </row>
    <row r="185" spans="4:8" x14ac:dyDescent="0.25">
      <c r="D185" s="532"/>
      <c r="E185" s="532"/>
      <c r="F185" s="532"/>
      <c r="G185" s="532"/>
      <c r="H185" s="532"/>
    </row>
    <row r="186" spans="4:8" x14ac:dyDescent="0.25">
      <c r="D186" s="532"/>
      <c r="E186" s="532"/>
      <c r="F186" s="532"/>
      <c r="G186" s="532"/>
      <c r="H186" s="532"/>
    </row>
    <row r="187" spans="4:8" x14ac:dyDescent="0.25">
      <c r="D187" s="532"/>
      <c r="E187" s="532"/>
      <c r="F187" s="532"/>
      <c r="G187" s="532"/>
      <c r="H187" s="532"/>
    </row>
    <row r="188" spans="4:8" x14ac:dyDescent="0.25">
      <c r="D188" s="532"/>
      <c r="E188" s="532"/>
      <c r="F188" s="532"/>
      <c r="G188" s="532"/>
      <c r="H188" s="532"/>
    </row>
    <row r="189" spans="4:8" x14ac:dyDescent="0.25">
      <c r="D189" s="532"/>
      <c r="E189" s="532"/>
      <c r="F189" s="532"/>
      <c r="G189" s="532"/>
      <c r="H189" s="532"/>
    </row>
    <row r="190" spans="4:8" x14ac:dyDescent="0.25">
      <c r="D190" s="532"/>
      <c r="E190" s="532"/>
      <c r="F190" s="532"/>
      <c r="G190" s="532"/>
      <c r="H190" s="532"/>
    </row>
    <row r="191" spans="4:8" x14ac:dyDescent="0.25">
      <c r="F191" s="533"/>
      <c r="G191" s="533"/>
      <c r="H191" s="533"/>
    </row>
    <row r="192" spans="4:8" x14ac:dyDescent="0.25">
      <c r="F192" s="533"/>
      <c r="G192" s="533"/>
      <c r="H192" s="533"/>
    </row>
    <row r="193" spans="3:57" x14ac:dyDescent="0.25">
      <c r="D193" s="534">
        <v>1</v>
      </c>
      <c r="E193" s="534"/>
      <c r="F193" s="534">
        <v>2</v>
      </c>
      <c r="G193" s="534"/>
      <c r="H193" s="534"/>
      <c r="I193" s="534">
        <v>3</v>
      </c>
      <c r="J193" s="534">
        <v>4</v>
      </c>
      <c r="K193" s="534">
        <v>5</v>
      </c>
      <c r="L193" s="534">
        <v>6</v>
      </c>
      <c r="N193" s="535"/>
      <c r="O193" s="535"/>
      <c r="P193" s="536">
        <v>1</v>
      </c>
      <c r="Q193" s="536">
        <v>2</v>
      </c>
      <c r="R193" s="536">
        <v>3</v>
      </c>
      <c r="S193" s="536"/>
      <c r="T193" s="536"/>
      <c r="U193" s="536"/>
      <c r="V193" s="536"/>
      <c r="W193" s="536"/>
      <c r="X193" s="536"/>
      <c r="Y193" s="536"/>
      <c r="Z193" s="536"/>
      <c r="AA193" s="536"/>
      <c r="AB193" s="536"/>
      <c r="AC193" s="536"/>
      <c r="AD193" s="536"/>
      <c r="AE193" s="536"/>
      <c r="AF193" s="536"/>
      <c r="AG193" s="536"/>
      <c r="AH193" s="536"/>
      <c r="AI193" s="536"/>
      <c r="AJ193" s="536"/>
      <c r="AK193" s="536"/>
      <c r="AL193" s="536"/>
      <c r="AM193" s="536"/>
      <c r="AN193" s="536"/>
      <c r="AO193" s="536"/>
      <c r="AP193" s="536"/>
      <c r="AQ193" s="536"/>
      <c r="AR193" s="536"/>
      <c r="AS193" s="536"/>
      <c r="AT193" s="536"/>
      <c r="AU193" s="536">
        <v>4</v>
      </c>
      <c r="AV193" s="536">
        <v>5</v>
      </c>
      <c r="AW193" s="536">
        <v>6</v>
      </c>
      <c r="AX193" s="536"/>
      <c r="AZ193" s="535"/>
      <c r="BA193" s="535"/>
      <c r="BB193" s="535"/>
      <c r="BC193" s="535"/>
      <c r="BE193" s="535"/>
    </row>
    <row r="194" spans="3:57" x14ac:dyDescent="0.25">
      <c r="C194" s="537">
        <v>1</v>
      </c>
      <c r="D194" s="538" t="str">
        <f t="shared" ref="D194:D225" si="14">IFERROR(INDEX(P$11:P$39,MATCH($C194,O$11:O$39,0)),"")</f>
        <v>Acquisition / Land Purchase</v>
      </c>
      <c r="E194" s="538"/>
      <c r="F194" s="538" t="str">
        <f t="shared" ref="F194:F225" si="15">IFERROR(INDEX(T$11:T$39,MATCH($C194,S$11:S$39,0)),"")</f>
        <v/>
      </c>
      <c r="G194" s="538"/>
      <c r="H194" s="538"/>
      <c r="I194" s="538" t="str">
        <f>IFERROR(INDEX(X$11:X$39,MATCH($C194,W$11:W$39,0)),"")</f>
        <v/>
      </c>
      <c r="J194" s="538" t="str">
        <f>IFERROR(INDEX(AB$11:AB$39,MATCH($C194,AA$11:AA$39,0)),"")</f>
        <v/>
      </c>
      <c r="K194" s="538" t="str">
        <f>IFERROR(INDEX(AF$11:AF$39,MATCH($C194,AE$11:AE$39,0)),"")</f>
        <v/>
      </c>
      <c r="L194" s="539" t="str">
        <f>IFERROR(INDEX(AJ$11:AJ$39,MATCH($C194,AI$11:AI$39,0)),"")</f>
        <v/>
      </c>
      <c r="M194" s="359" t="str">
        <f t="shared" ref="M194:M225" si="16">IFERROR(INDEX(D194:L194,MATCH(TRUE,INDEX((D194:L194&lt;&gt;""),0),0)),"")</f>
        <v>Acquisition / Land Purchase</v>
      </c>
      <c r="N194" s="359">
        <f>IFERROR(INDEX(P194:AW194,MATCH(TRUE,INDEX((P194:AW194&lt;&gt;""),0),0)),"")</f>
        <v>8530000</v>
      </c>
      <c r="P194" s="537">
        <f t="shared" ref="P194:P225" si="17">IFERROR(INDEX(Q$11:Q$40,MATCH($C194,O$11:O$40,0)),"")</f>
        <v>8530000</v>
      </c>
      <c r="Q194" s="538" t="str">
        <f t="shared" ref="Q194:Q225" si="18">IFERROR(INDEX(U$11:U$40,MATCH($C194,S$11:S$40,0)),"")</f>
        <v/>
      </c>
      <c r="R194" s="538" t="str">
        <f t="shared" ref="R194:R225" si="19">IFERROR(INDEX(Y$11:Y$40,MATCH($C194,W$11:W$40,0)),"")</f>
        <v/>
      </c>
      <c r="S194" s="538"/>
      <c r="T194" s="538"/>
      <c r="U194" s="538"/>
      <c r="V194" s="538"/>
      <c r="W194" s="538"/>
      <c r="X194" s="538"/>
      <c r="Y194" s="538"/>
      <c r="Z194" s="538"/>
      <c r="AA194" s="538"/>
      <c r="AB194" s="538"/>
      <c r="AC194" s="538"/>
      <c r="AD194" s="538"/>
      <c r="AE194" s="538"/>
      <c r="AF194" s="538"/>
      <c r="AG194" s="538"/>
      <c r="AH194" s="538"/>
      <c r="AI194" s="538"/>
      <c r="AJ194" s="538"/>
      <c r="AK194" s="538"/>
      <c r="AL194" s="538"/>
      <c r="AM194" s="538"/>
      <c r="AN194" s="538"/>
      <c r="AO194" s="538"/>
      <c r="AP194" s="538"/>
      <c r="AQ194" s="538"/>
      <c r="AR194" s="538"/>
      <c r="AS194" s="538"/>
      <c r="AT194" s="538"/>
      <c r="AU194" s="538" t="str">
        <f t="shared" ref="AU194:AU225" si="20">IFERROR(INDEX(AC$11:AC$40,MATCH($C194,AA$11:AA$40,0)),"")</f>
        <v/>
      </c>
      <c r="AV194" s="538" t="str">
        <f t="shared" ref="AV194:AV225" si="21">IFERROR(INDEX(AG$11:AG$40,MATCH($C194,AE$11:AE$40,0)),"")</f>
        <v/>
      </c>
      <c r="AW194" s="539" t="str">
        <f t="shared" ref="AW194:AW225" si="22">IFERROR(INDEX(AK$11:AK$40,MATCH($C194,AI$11:AI$40,0)),"")</f>
        <v/>
      </c>
    </row>
    <row r="195" spans="3:57" x14ac:dyDescent="0.25">
      <c r="C195" s="540">
        <v>2</v>
      </c>
      <c r="D195" s="359" t="str">
        <f t="shared" si="14"/>
        <v xml:space="preserve">Land Purchase </v>
      </c>
      <c r="F195" s="359" t="str">
        <f t="shared" si="15"/>
        <v/>
      </c>
      <c r="I195" s="359" t="str">
        <f t="shared" ref="I195:I258" si="23">IFERROR(INDEX(X$11:X$39,MATCH($C195,W$11:W$39,0)),"")</f>
        <v/>
      </c>
      <c r="J195" s="359" t="str">
        <f t="shared" ref="J195:J258" si="24">IFERROR(INDEX(AB$11:AB$39,MATCH($C195,AA$11:AA$39,0)),"")</f>
        <v/>
      </c>
      <c r="K195" s="359" t="str">
        <f t="shared" ref="K195:K258" si="25">IFERROR(INDEX(AF$11:AF$39,MATCH($C195,AE$11:AE$39,0)),"")</f>
        <v/>
      </c>
      <c r="L195" s="541" t="str">
        <f t="shared" ref="L195:L258" si="26">IFERROR(INDEX(AJ$11:AJ$39,MATCH($C195,AI$11:AI$39,0)),"")</f>
        <v/>
      </c>
      <c r="M195" s="359" t="str">
        <f t="shared" si="16"/>
        <v xml:space="preserve">Land Purchase </v>
      </c>
      <c r="N195" s="359">
        <f t="shared" ref="N195:N258" si="27">IFERROR(INDEX(P195:AW195,MATCH(TRUE,INDEX((P195:AW195&lt;&gt;""),0),0)),"")</f>
        <v>8000000</v>
      </c>
      <c r="P195" s="540">
        <f t="shared" si="17"/>
        <v>8000000</v>
      </c>
      <c r="Q195" s="359" t="str">
        <f t="shared" si="18"/>
        <v/>
      </c>
      <c r="R195" s="359" t="str">
        <f t="shared" si="19"/>
        <v/>
      </c>
      <c r="AU195" s="359" t="str">
        <f t="shared" si="20"/>
        <v/>
      </c>
      <c r="AV195" s="359" t="str">
        <f t="shared" si="21"/>
        <v/>
      </c>
      <c r="AW195" s="541" t="str">
        <f t="shared" si="22"/>
        <v/>
      </c>
    </row>
    <row r="196" spans="3:57" x14ac:dyDescent="0.25">
      <c r="C196" s="540">
        <v>3</v>
      </c>
      <c r="D196" s="359" t="str">
        <f t="shared" si="14"/>
        <v>Transfer Taxes</v>
      </c>
      <c r="F196" s="359" t="str">
        <f t="shared" si="15"/>
        <v/>
      </c>
      <c r="I196" s="359" t="str">
        <f t="shared" si="23"/>
        <v/>
      </c>
      <c r="J196" s="359" t="str">
        <f t="shared" si="24"/>
        <v/>
      </c>
      <c r="K196" s="359" t="str">
        <f t="shared" si="25"/>
        <v/>
      </c>
      <c r="L196" s="541" t="str">
        <f t="shared" si="26"/>
        <v/>
      </c>
      <c r="M196" s="359" t="str">
        <f t="shared" si="16"/>
        <v>Transfer Taxes</v>
      </c>
      <c r="N196" s="359">
        <f t="shared" si="27"/>
        <v>400000</v>
      </c>
      <c r="P196" s="540">
        <f t="shared" si="17"/>
        <v>400000</v>
      </c>
      <c r="Q196" s="359" t="str">
        <f t="shared" si="18"/>
        <v/>
      </c>
      <c r="R196" s="359" t="str">
        <f t="shared" si="19"/>
        <v/>
      </c>
      <c r="AU196" s="359" t="str">
        <f t="shared" si="20"/>
        <v/>
      </c>
      <c r="AV196" s="359" t="str">
        <f t="shared" si="21"/>
        <v/>
      </c>
      <c r="AW196" s="541" t="str">
        <f t="shared" si="22"/>
        <v/>
      </c>
    </row>
    <row r="197" spans="3:57" x14ac:dyDescent="0.25">
      <c r="C197" s="540">
        <v>4</v>
      </c>
      <c r="D197" s="359" t="str">
        <f t="shared" si="14"/>
        <v>Legal Costs</v>
      </c>
      <c r="F197" s="359" t="str">
        <f t="shared" si="15"/>
        <v/>
      </c>
      <c r="I197" s="359" t="str">
        <f t="shared" si="23"/>
        <v/>
      </c>
      <c r="J197" s="359" t="str">
        <f t="shared" si="24"/>
        <v/>
      </c>
      <c r="K197" s="359" t="str">
        <f t="shared" si="25"/>
        <v/>
      </c>
      <c r="L197" s="541" t="str">
        <f t="shared" si="26"/>
        <v/>
      </c>
      <c r="M197" s="359" t="str">
        <f t="shared" si="16"/>
        <v>Legal Costs</v>
      </c>
      <c r="N197" s="359">
        <f t="shared" si="27"/>
        <v>80000</v>
      </c>
      <c r="P197" s="540">
        <f t="shared" si="17"/>
        <v>80000</v>
      </c>
      <c r="Q197" s="359" t="str">
        <f t="shared" si="18"/>
        <v/>
      </c>
      <c r="R197" s="359" t="str">
        <f t="shared" si="19"/>
        <v/>
      </c>
      <c r="AU197" s="359" t="str">
        <f t="shared" si="20"/>
        <v/>
      </c>
      <c r="AV197" s="359" t="str">
        <f t="shared" si="21"/>
        <v/>
      </c>
      <c r="AW197" s="541" t="str">
        <f t="shared" si="22"/>
        <v/>
      </c>
    </row>
    <row r="198" spans="3:57" x14ac:dyDescent="0.25">
      <c r="C198" s="540">
        <v>5</v>
      </c>
      <c r="D198" s="359" t="str">
        <f t="shared" si="14"/>
        <v>Pre-Acquisition Due Diligence Costs</v>
      </c>
      <c r="F198" s="359" t="str">
        <f t="shared" si="15"/>
        <v/>
      </c>
      <c r="I198" s="359" t="str">
        <f t="shared" si="23"/>
        <v/>
      </c>
      <c r="J198" s="359" t="str">
        <f t="shared" si="24"/>
        <v/>
      </c>
      <c r="K198" s="359" t="str">
        <f t="shared" si="25"/>
        <v/>
      </c>
      <c r="L198" s="541" t="str">
        <f t="shared" si="26"/>
        <v/>
      </c>
      <c r="M198" s="359" t="str">
        <f t="shared" si="16"/>
        <v>Pre-Acquisition Due Diligence Costs</v>
      </c>
      <c r="N198" s="359">
        <f t="shared" si="27"/>
        <v>50000</v>
      </c>
      <c r="P198" s="540">
        <f t="shared" si="17"/>
        <v>50000</v>
      </c>
      <c r="Q198" s="359" t="str">
        <f t="shared" si="18"/>
        <v/>
      </c>
      <c r="R198" s="359" t="str">
        <f t="shared" si="19"/>
        <v/>
      </c>
      <c r="AU198" s="359" t="str">
        <f t="shared" si="20"/>
        <v/>
      </c>
      <c r="AV198" s="359" t="str">
        <f t="shared" si="21"/>
        <v/>
      </c>
      <c r="AW198" s="541" t="str">
        <f t="shared" si="22"/>
        <v/>
      </c>
    </row>
    <row r="199" spans="3:57" x14ac:dyDescent="0.25">
      <c r="C199" s="540">
        <v>6</v>
      </c>
      <c r="D199" s="359" t="str">
        <f t="shared" si="14"/>
        <v/>
      </c>
      <c r="F199" s="359" t="str">
        <f t="shared" si="15"/>
        <v/>
      </c>
      <c r="I199" s="359" t="str">
        <f t="shared" si="23"/>
        <v/>
      </c>
      <c r="J199" s="359" t="str">
        <f t="shared" si="24"/>
        <v/>
      </c>
      <c r="K199" s="359" t="str">
        <f t="shared" si="25"/>
        <v/>
      </c>
      <c r="L199" s="541" t="str">
        <f t="shared" si="26"/>
        <v/>
      </c>
      <c r="M199" s="359" t="str">
        <f t="shared" si="16"/>
        <v/>
      </c>
      <c r="N199" s="359">
        <f t="shared" si="27"/>
        <v>0</v>
      </c>
      <c r="P199" s="540">
        <f t="shared" si="17"/>
        <v>0</v>
      </c>
      <c r="Q199" s="359" t="str">
        <f t="shared" si="18"/>
        <v/>
      </c>
      <c r="R199" s="359" t="str">
        <f t="shared" si="19"/>
        <v/>
      </c>
      <c r="AU199" s="359" t="str">
        <f t="shared" si="20"/>
        <v/>
      </c>
      <c r="AV199" s="359" t="str">
        <f t="shared" si="21"/>
        <v/>
      </c>
      <c r="AW199" s="541" t="str">
        <f t="shared" si="22"/>
        <v/>
      </c>
    </row>
    <row r="200" spans="3:57" x14ac:dyDescent="0.25">
      <c r="C200" s="540">
        <v>7</v>
      </c>
      <c r="D200" s="359" t="str">
        <f t="shared" si="14"/>
        <v/>
      </c>
      <c r="F200" s="359" t="str">
        <f t="shared" si="15"/>
        <v>Soft Costs</v>
      </c>
      <c r="I200" s="359" t="str">
        <f t="shared" si="23"/>
        <v/>
      </c>
      <c r="J200" s="359" t="str">
        <f t="shared" si="24"/>
        <v/>
      </c>
      <c r="K200" s="359" t="str">
        <f t="shared" si="25"/>
        <v/>
      </c>
      <c r="L200" s="541" t="str">
        <f t="shared" si="26"/>
        <v/>
      </c>
      <c r="M200" s="359" t="str">
        <f t="shared" si="16"/>
        <v>Soft Costs</v>
      </c>
      <c r="N200" s="359">
        <f t="shared" si="27"/>
        <v>2050000</v>
      </c>
      <c r="P200" s="540" t="str">
        <f t="shared" si="17"/>
        <v/>
      </c>
      <c r="Q200" s="359">
        <f t="shared" si="18"/>
        <v>2050000</v>
      </c>
      <c r="R200" s="359" t="str">
        <f t="shared" si="19"/>
        <v/>
      </c>
      <c r="AU200" s="359" t="str">
        <f t="shared" si="20"/>
        <v/>
      </c>
      <c r="AV200" s="359" t="str">
        <f t="shared" si="21"/>
        <v/>
      </c>
      <c r="AW200" s="541" t="str">
        <f t="shared" si="22"/>
        <v/>
      </c>
    </row>
    <row r="201" spans="3:57" x14ac:dyDescent="0.25">
      <c r="C201" s="540">
        <v>8</v>
      </c>
      <c r="D201" s="359" t="str">
        <f t="shared" si="14"/>
        <v/>
      </c>
      <c r="F201" s="359" t="str">
        <f t="shared" si="15"/>
        <v>Architect - Design Phase</v>
      </c>
      <c r="I201" s="359" t="str">
        <f t="shared" si="23"/>
        <v/>
      </c>
      <c r="J201" s="359" t="str">
        <f t="shared" si="24"/>
        <v/>
      </c>
      <c r="K201" s="359" t="str">
        <f t="shared" si="25"/>
        <v/>
      </c>
      <c r="L201" s="541" t="str">
        <f t="shared" si="26"/>
        <v/>
      </c>
      <c r="M201" s="359" t="str">
        <f t="shared" si="16"/>
        <v>Architect - Design Phase</v>
      </c>
      <c r="N201" s="359">
        <f t="shared" si="27"/>
        <v>800000</v>
      </c>
      <c r="P201" s="540" t="str">
        <f t="shared" si="17"/>
        <v/>
      </c>
      <c r="Q201" s="359">
        <f t="shared" si="18"/>
        <v>800000</v>
      </c>
      <c r="R201" s="359" t="str">
        <f t="shared" si="19"/>
        <v/>
      </c>
      <c r="AU201" s="359" t="str">
        <f t="shared" si="20"/>
        <v/>
      </c>
      <c r="AV201" s="359" t="str">
        <f t="shared" si="21"/>
        <v/>
      </c>
      <c r="AW201" s="541" t="str">
        <f t="shared" si="22"/>
        <v/>
      </c>
    </row>
    <row r="202" spans="3:57" x14ac:dyDescent="0.25">
      <c r="C202" s="540">
        <v>9</v>
      </c>
      <c r="D202" s="359" t="str">
        <f t="shared" si="14"/>
        <v/>
      </c>
      <c r="F202" s="359" t="str">
        <f t="shared" si="15"/>
        <v>Architect - CA</v>
      </c>
      <c r="I202" s="359" t="str">
        <f t="shared" si="23"/>
        <v/>
      </c>
      <c r="J202" s="359" t="str">
        <f t="shared" si="24"/>
        <v/>
      </c>
      <c r="K202" s="359" t="str">
        <f t="shared" si="25"/>
        <v/>
      </c>
      <c r="L202" s="541" t="str">
        <f t="shared" si="26"/>
        <v/>
      </c>
      <c r="M202" s="359" t="str">
        <f t="shared" si="16"/>
        <v>Architect - CA</v>
      </c>
      <c r="N202" s="359">
        <f t="shared" si="27"/>
        <v>400000</v>
      </c>
      <c r="P202" s="540" t="str">
        <f t="shared" si="17"/>
        <v/>
      </c>
      <c r="Q202" s="359">
        <f t="shared" si="18"/>
        <v>400000</v>
      </c>
      <c r="R202" s="359" t="str">
        <f t="shared" si="19"/>
        <v/>
      </c>
      <c r="AU202" s="359" t="str">
        <f t="shared" si="20"/>
        <v/>
      </c>
      <c r="AV202" s="359" t="str">
        <f t="shared" si="21"/>
        <v/>
      </c>
      <c r="AW202" s="541" t="str">
        <f t="shared" si="22"/>
        <v/>
      </c>
    </row>
    <row r="203" spans="3:57" x14ac:dyDescent="0.25">
      <c r="C203" s="540">
        <v>10</v>
      </c>
      <c r="D203" s="359" t="str">
        <f t="shared" si="14"/>
        <v/>
      </c>
      <c r="F203" s="359" t="str">
        <f t="shared" si="15"/>
        <v>Engineering Consultants (Structural, Civil, MEP, Etc.)</v>
      </c>
      <c r="I203" s="359" t="str">
        <f t="shared" si="23"/>
        <v/>
      </c>
      <c r="J203" s="359" t="str">
        <f t="shared" si="24"/>
        <v/>
      </c>
      <c r="K203" s="359" t="str">
        <f t="shared" si="25"/>
        <v/>
      </c>
      <c r="L203" s="541" t="str">
        <f t="shared" si="26"/>
        <v/>
      </c>
      <c r="M203" s="359" t="str">
        <f t="shared" si="16"/>
        <v>Engineering Consultants (Structural, Civil, MEP, Etc.)</v>
      </c>
      <c r="N203" s="359">
        <f t="shared" si="27"/>
        <v>400000</v>
      </c>
      <c r="P203" s="540" t="str">
        <f t="shared" si="17"/>
        <v/>
      </c>
      <c r="Q203" s="359">
        <f t="shared" si="18"/>
        <v>400000</v>
      </c>
      <c r="R203" s="359" t="str">
        <f t="shared" si="19"/>
        <v/>
      </c>
      <c r="AU203" s="359" t="str">
        <f t="shared" si="20"/>
        <v/>
      </c>
      <c r="AV203" s="359" t="str">
        <f t="shared" si="21"/>
        <v/>
      </c>
      <c r="AW203" s="541" t="str">
        <f t="shared" si="22"/>
        <v/>
      </c>
    </row>
    <row r="204" spans="3:57" x14ac:dyDescent="0.25">
      <c r="C204" s="540">
        <v>11</v>
      </c>
      <c r="D204" s="359" t="str">
        <f t="shared" si="14"/>
        <v/>
      </c>
      <c r="F204" s="359" t="str">
        <f t="shared" si="15"/>
        <v>Legal</v>
      </c>
      <c r="I204" s="359" t="str">
        <f t="shared" si="23"/>
        <v/>
      </c>
      <c r="J204" s="359" t="str">
        <f t="shared" si="24"/>
        <v/>
      </c>
      <c r="K204" s="359" t="str">
        <f t="shared" si="25"/>
        <v/>
      </c>
      <c r="L204" s="541" t="str">
        <f t="shared" si="26"/>
        <v/>
      </c>
      <c r="M204" s="359" t="str">
        <f t="shared" si="16"/>
        <v>Legal</v>
      </c>
      <c r="N204" s="359">
        <f t="shared" si="27"/>
        <v>150000</v>
      </c>
      <c r="P204" s="540" t="str">
        <f t="shared" si="17"/>
        <v/>
      </c>
      <c r="Q204" s="359">
        <f t="shared" si="18"/>
        <v>150000</v>
      </c>
      <c r="R204" s="359" t="str">
        <f t="shared" si="19"/>
        <v/>
      </c>
      <c r="AU204" s="359" t="str">
        <f t="shared" si="20"/>
        <v/>
      </c>
      <c r="AV204" s="359" t="str">
        <f t="shared" si="21"/>
        <v/>
      </c>
      <c r="AW204" s="541" t="str">
        <f t="shared" si="22"/>
        <v/>
      </c>
    </row>
    <row r="205" spans="3:57" x14ac:dyDescent="0.25">
      <c r="C205" s="540">
        <v>12</v>
      </c>
      <c r="D205" s="359" t="str">
        <f t="shared" si="14"/>
        <v/>
      </c>
      <c r="F205" s="359" t="str">
        <f t="shared" si="15"/>
        <v>Entitlement Consultants</v>
      </c>
      <c r="I205" s="359" t="str">
        <f t="shared" si="23"/>
        <v/>
      </c>
      <c r="J205" s="359" t="str">
        <f t="shared" si="24"/>
        <v/>
      </c>
      <c r="K205" s="359" t="str">
        <f t="shared" si="25"/>
        <v/>
      </c>
      <c r="L205" s="541" t="str">
        <f t="shared" si="26"/>
        <v/>
      </c>
      <c r="M205" s="359" t="str">
        <f t="shared" si="16"/>
        <v>Entitlement Consultants</v>
      </c>
      <c r="N205" s="359">
        <f t="shared" si="27"/>
        <v>150000</v>
      </c>
      <c r="P205" s="540" t="str">
        <f t="shared" si="17"/>
        <v/>
      </c>
      <c r="Q205" s="359">
        <f t="shared" si="18"/>
        <v>150000</v>
      </c>
      <c r="R205" s="359" t="str">
        <f t="shared" si="19"/>
        <v/>
      </c>
      <c r="AU205" s="359" t="str">
        <f t="shared" si="20"/>
        <v/>
      </c>
      <c r="AV205" s="359" t="str">
        <f t="shared" si="21"/>
        <v/>
      </c>
      <c r="AW205" s="541" t="str">
        <f t="shared" si="22"/>
        <v/>
      </c>
    </row>
    <row r="206" spans="3:57" x14ac:dyDescent="0.25">
      <c r="C206" s="540">
        <v>13</v>
      </c>
      <c r="D206" s="359" t="str">
        <f t="shared" si="14"/>
        <v/>
      </c>
      <c r="F206" s="359" t="str">
        <f t="shared" si="15"/>
        <v>Entitlement Fees</v>
      </c>
      <c r="I206" s="359" t="str">
        <f t="shared" si="23"/>
        <v/>
      </c>
      <c r="J206" s="359" t="str">
        <f t="shared" si="24"/>
        <v/>
      </c>
      <c r="K206" s="359" t="str">
        <f t="shared" si="25"/>
        <v/>
      </c>
      <c r="L206" s="541" t="str">
        <f t="shared" si="26"/>
        <v/>
      </c>
      <c r="M206" s="359" t="str">
        <f t="shared" si="16"/>
        <v>Entitlement Fees</v>
      </c>
      <c r="N206" s="359">
        <f t="shared" si="27"/>
        <v>150000</v>
      </c>
      <c r="P206" s="540" t="str">
        <f t="shared" si="17"/>
        <v/>
      </c>
      <c r="Q206" s="359">
        <f t="shared" si="18"/>
        <v>150000</v>
      </c>
      <c r="R206" s="359" t="str">
        <f t="shared" si="19"/>
        <v/>
      </c>
      <c r="AU206" s="359" t="str">
        <f t="shared" si="20"/>
        <v/>
      </c>
      <c r="AV206" s="359" t="str">
        <f t="shared" si="21"/>
        <v/>
      </c>
      <c r="AW206" s="541" t="str">
        <f t="shared" si="22"/>
        <v/>
      </c>
    </row>
    <row r="207" spans="3:57" x14ac:dyDescent="0.25">
      <c r="C207" s="540">
        <v>14</v>
      </c>
      <c r="D207" s="359" t="str">
        <f t="shared" si="14"/>
        <v/>
      </c>
      <c r="F207" s="359" t="str">
        <f t="shared" si="15"/>
        <v/>
      </c>
      <c r="I207" s="359" t="str">
        <f t="shared" si="23"/>
        <v/>
      </c>
      <c r="J207" s="359" t="str">
        <f t="shared" si="24"/>
        <v/>
      </c>
      <c r="K207" s="359" t="str">
        <f t="shared" si="25"/>
        <v/>
      </c>
      <c r="L207" s="541" t="str">
        <f t="shared" si="26"/>
        <v/>
      </c>
      <c r="M207" s="359" t="str">
        <f t="shared" si="16"/>
        <v/>
      </c>
      <c r="N207" s="359">
        <f t="shared" si="27"/>
        <v>0</v>
      </c>
      <c r="P207" s="540" t="str">
        <f t="shared" si="17"/>
        <v/>
      </c>
      <c r="Q207" s="359">
        <f t="shared" si="18"/>
        <v>0</v>
      </c>
      <c r="R207" s="359" t="str">
        <f t="shared" si="19"/>
        <v/>
      </c>
      <c r="AU207" s="359" t="str">
        <f t="shared" si="20"/>
        <v/>
      </c>
      <c r="AV207" s="359" t="str">
        <f t="shared" si="21"/>
        <v/>
      </c>
      <c r="AW207" s="541" t="str">
        <f t="shared" si="22"/>
        <v/>
      </c>
    </row>
    <row r="208" spans="3:57" x14ac:dyDescent="0.25">
      <c r="C208" s="540">
        <v>15</v>
      </c>
      <c r="D208" s="359" t="str">
        <f t="shared" si="14"/>
        <v/>
      </c>
      <c r="F208" s="359" t="str">
        <f t="shared" si="15"/>
        <v/>
      </c>
      <c r="I208" s="359" t="str">
        <f t="shared" si="23"/>
        <v>Hard Costs</v>
      </c>
      <c r="J208" s="359" t="str">
        <f t="shared" si="24"/>
        <v/>
      </c>
      <c r="K208" s="359" t="str">
        <f t="shared" si="25"/>
        <v/>
      </c>
      <c r="L208" s="541" t="str">
        <f t="shared" si="26"/>
        <v/>
      </c>
      <c r="M208" s="359" t="str">
        <f t="shared" si="16"/>
        <v>Hard Costs</v>
      </c>
      <c r="N208" s="359">
        <f t="shared" si="27"/>
        <v>32000000</v>
      </c>
      <c r="P208" s="540" t="str">
        <f t="shared" si="17"/>
        <v/>
      </c>
      <c r="Q208" s="359" t="str">
        <f t="shared" si="18"/>
        <v/>
      </c>
      <c r="R208" s="359">
        <f t="shared" si="19"/>
        <v>32000000</v>
      </c>
      <c r="AU208" s="359" t="str">
        <f t="shared" si="20"/>
        <v/>
      </c>
      <c r="AV208" s="359" t="str">
        <f t="shared" si="21"/>
        <v/>
      </c>
      <c r="AW208" s="541" t="str">
        <f t="shared" si="22"/>
        <v/>
      </c>
    </row>
    <row r="209" spans="3:49" x14ac:dyDescent="0.25">
      <c r="C209" s="540">
        <v>16</v>
      </c>
      <c r="D209" s="359" t="str">
        <f t="shared" si="14"/>
        <v/>
      </c>
      <c r="F209" s="359" t="str">
        <f t="shared" si="15"/>
        <v/>
      </c>
      <c r="I209" s="359" t="str">
        <f t="shared" si="23"/>
        <v>Sitework</v>
      </c>
      <c r="J209" s="359" t="str">
        <f t="shared" si="24"/>
        <v/>
      </c>
      <c r="K209" s="359" t="str">
        <f t="shared" si="25"/>
        <v/>
      </c>
      <c r="L209" s="541" t="str">
        <f t="shared" si="26"/>
        <v/>
      </c>
      <c r="M209" s="359" t="str">
        <f t="shared" si="16"/>
        <v>Sitework</v>
      </c>
      <c r="N209" s="359">
        <f t="shared" si="27"/>
        <v>4000000</v>
      </c>
      <c r="P209" s="540" t="str">
        <f t="shared" si="17"/>
        <v/>
      </c>
      <c r="Q209" s="359" t="str">
        <f t="shared" si="18"/>
        <v/>
      </c>
      <c r="R209" s="359">
        <f t="shared" si="19"/>
        <v>4000000</v>
      </c>
      <c r="AU209" s="359" t="str">
        <f t="shared" si="20"/>
        <v/>
      </c>
      <c r="AV209" s="359" t="str">
        <f t="shared" si="21"/>
        <v/>
      </c>
      <c r="AW209" s="541" t="str">
        <f t="shared" si="22"/>
        <v/>
      </c>
    </row>
    <row r="210" spans="3:49" x14ac:dyDescent="0.25">
      <c r="C210" s="540">
        <v>17</v>
      </c>
      <c r="D210" s="359" t="str">
        <f t="shared" si="14"/>
        <v/>
      </c>
      <c r="F210" s="359" t="str">
        <f t="shared" si="15"/>
        <v/>
      </c>
      <c r="I210" s="359" t="str">
        <f t="shared" si="23"/>
        <v xml:space="preserve">Foundation </v>
      </c>
      <c r="J210" s="359" t="str">
        <f t="shared" si="24"/>
        <v/>
      </c>
      <c r="K210" s="359" t="str">
        <f t="shared" si="25"/>
        <v/>
      </c>
      <c r="L210" s="541" t="str">
        <f t="shared" si="26"/>
        <v/>
      </c>
      <c r="M210" s="359" t="str">
        <f t="shared" si="16"/>
        <v xml:space="preserve">Foundation </v>
      </c>
      <c r="N210" s="359">
        <f t="shared" si="27"/>
        <v>3000000</v>
      </c>
      <c r="P210" s="540" t="str">
        <f t="shared" si="17"/>
        <v/>
      </c>
      <c r="Q210" s="359" t="str">
        <f t="shared" si="18"/>
        <v/>
      </c>
      <c r="R210" s="359">
        <f t="shared" si="19"/>
        <v>3000000</v>
      </c>
      <c r="AU210" s="359" t="str">
        <f t="shared" si="20"/>
        <v/>
      </c>
      <c r="AV210" s="359" t="str">
        <f t="shared" si="21"/>
        <v/>
      </c>
      <c r="AW210" s="541" t="str">
        <f t="shared" si="22"/>
        <v/>
      </c>
    </row>
    <row r="211" spans="3:49" x14ac:dyDescent="0.25">
      <c r="C211" s="540">
        <v>18</v>
      </c>
      <c r="D211" s="359" t="str">
        <f t="shared" si="14"/>
        <v/>
      </c>
      <c r="F211" s="359" t="str">
        <f t="shared" si="15"/>
        <v/>
      </c>
      <c r="I211" s="359" t="str">
        <f t="shared" si="23"/>
        <v>Structure</v>
      </c>
      <c r="J211" s="359" t="str">
        <f t="shared" si="24"/>
        <v/>
      </c>
      <c r="K211" s="359" t="str">
        <f t="shared" si="25"/>
        <v/>
      </c>
      <c r="L211" s="541" t="str">
        <f t="shared" si="26"/>
        <v/>
      </c>
      <c r="M211" s="359" t="str">
        <f t="shared" si="16"/>
        <v>Structure</v>
      </c>
      <c r="N211" s="359">
        <f t="shared" si="27"/>
        <v>3000000</v>
      </c>
      <c r="P211" s="540" t="str">
        <f t="shared" si="17"/>
        <v/>
      </c>
      <c r="Q211" s="359" t="str">
        <f t="shared" si="18"/>
        <v/>
      </c>
      <c r="R211" s="359">
        <f t="shared" si="19"/>
        <v>3000000</v>
      </c>
      <c r="AU211" s="359" t="str">
        <f t="shared" si="20"/>
        <v/>
      </c>
      <c r="AV211" s="359" t="str">
        <f t="shared" si="21"/>
        <v/>
      </c>
      <c r="AW211" s="541" t="str">
        <f t="shared" si="22"/>
        <v/>
      </c>
    </row>
    <row r="212" spans="3:49" x14ac:dyDescent="0.25">
      <c r="C212" s="540">
        <v>19</v>
      </c>
      <c r="D212" s="359" t="str">
        <f t="shared" si="14"/>
        <v/>
      </c>
      <c r="F212" s="359" t="str">
        <f t="shared" si="15"/>
        <v/>
      </c>
      <c r="I212" s="359" t="str">
        <f t="shared" si="23"/>
        <v>MEP</v>
      </c>
      <c r="J212" s="359" t="str">
        <f t="shared" si="24"/>
        <v/>
      </c>
      <c r="K212" s="359" t="str">
        <f t="shared" si="25"/>
        <v/>
      </c>
      <c r="L212" s="541" t="str">
        <f t="shared" si="26"/>
        <v/>
      </c>
      <c r="M212" s="359" t="str">
        <f t="shared" si="16"/>
        <v>MEP</v>
      </c>
      <c r="N212" s="359">
        <f t="shared" si="27"/>
        <v>4000000</v>
      </c>
      <c r="P212" s="540" t="str">
        <f t="shared" si="17"/>
        <v/>
      </c>
      <c r="Q212" s="359" t="str">
        <f t="shared" si="18"/>
        <v/>
      </c>
      <c r="R212" s="359">
        <f t="shared" si="19"/>
        <v>4000000</v>
      </c>
      <c r="AU212" s="359" t="str">
        <f t="shared" si="20"/>
        <v/>
      </c>
      <c r="AV212" s="359" t="str">
        <f t="shared" si="21"/>
        <v/>
      </c>
      <c r="AW212" s="541" t="str">
        <f t="shared" si="22"/>
        <v/>
      </c>
    </row>
    <row r="213" spans="3:49" x14ac:dyDescent="0.25">
      <c r="C213" s="540">
        <v>20</v>
      </c>
      <c r="D213" s="359" t="str">
        <f t="shared" si="14"/>
        <v/>
      </c>
      <c r="F213" s="359" t="str">
        <f t="shared" si="15"/>
        <v/>
      </c>
      <c r="I213" s="359" t="str">
        <f t="shared" si="23"/>
        <v>Exteriors</v>
      </c>
      <c r="J213" s="359" t="str">
        <f t="shared" si="24"/>
        <v/>
      </c>
      <c r="K213" s="359" t="str">
        <f t="shared" si="25"/>
        <v/>
      </c>
      <c r="L213" s="541" t="str">
        <f t="shared" si="26"/>
        <v/>
      </c>
      <c r="M213" s="359" t="str">
        <f t="shared" si="16"/>
        <v>Exteriors</v>
      </c>
      <c r="N213" s="359">
        <f t="shared" si="27"/>
        <v>8000000</v>
      </c>
      <c r="P213" s="540" t="str">
        <f t="shared" si="17"/>
        <v/>
      </c>
      <c r="Q213" s="359" t="str">
        <f t="shared" si="18"/>
        <v/>
      </c>
      <c r="R213" s="359">
        <f t="shared" si="19"/>
        <v>8000000</v>
      </c>
      <c r="AU213" s="359" t="str">
        <f t="shared" si="20"/>
        <v/>
      </c>
      <c r="AV213" s="359" t="str">
        <f t="shared" si="21"/>
        <v/>
      </c>
      <c r="AW213" s="541" t="str">
        <f t="shared" si="22"/>
        <v/>
      </c>
    </row>
    <row r="214" spans="3:49" x14ac:dyDescent="0.25">
      <c r="C214" s="540">
        <v>21</v>
      </c>
      <c r="D214" s="359" t="str">
        <f t="shared" si="14"/>
        <v/>
      </c>
      <c r="F214" s="359" t="str">
        <f t="shared" si="15"/>
        <v/>
      </c>
      <c r="I214" s="359" t="str">
        <f t="shared" si="23"/>
        <v>Interiors</v>
      </c>
      <c r="J214" s="359" t="str">
        <f t="shared" si="24"/>
        <v/>
      </c>
      <c r="K214" s="359" t="str">
        <f t="shared" si="25"/>
        <v/>
      </c>
      <c r="L214" s="541" t="str">
        <f t="shared" si="26"/>
        <v/>
      </c>
      <c r="M214" s="359" t="str">
        <f t="shared" si="16"/>
        <v>Interiors</v>
      </c>
      <c r="N214" s="359">
        <f t="shared" si="27"/>
        <v>10000000</v>
      </c>
      <c r="P214" s="540" t="str">
        <f t="shared" si="17"/>
        <v/>
      </c>
      <c r="Q214" s="359" t="str">
        <f t="shared" si="18"/>
        <v/>
      </c>
      <c r="R214" s="359">
        <f t="shared" si="19"/>
        <v>10000000</v>
      </c>
      <c r="AU214" s="359" t="str">
        <f t="shared" si="20"/>
        <v/>
      </c>
      <c r="AV214" s="359" t="str">
        <f t="shared" si="21"/>
        <v/>
      </c>
      <c r="AW214" s="541" t="str">
        <f t="shared" si="22"/>
        <v/>
      </c>
    </row>
    <row r="215" spans="3:49" x14ac:dyDescent="0.25">
      <c r="C215" s="540">
        <v>22</v>
      </c>
      <c r="D215" s="359" t="str">
        <f t="shared" si="14"/>
        <v/>
      </c>
      <c r="F215" s="359" t="str">
        <f t="shared" si="15"/>
        <v/>
      </c>
      <c r="I215" s="359" t="str">
        <f t="shared" si="23"/>
        <v/>
      </c>
      <c r="J215" s="359" t="str">
        <f t="shared" si="24"/>
        <v/>
      </c>
      <c r="K215" s="359" t="str">
        <f t="shared" si="25"/>
        <v/>
      </c>
      <c r="L215" s="541" t="str">
        <f t="shared" si="26"/>
        <v/>
      </c>
      <c r="M215" s="359" t="str">
        <f t="shared" si="16"/>
        <v/>
      </c>
      <c r="N215" s="359">
        <f t="shared" si="27"/>
        <v>0</v>
      </c>
      <c r="P215" s="540" t="str">
        <f t="shared" si="17"/>
        <v/>
      </c>
      <c r="Q215" s="359" t="str">
        <f t="shared" si="18"/>
        <v/>
      </c>
      <c r="R215" s="359">
        <f t="shared" si="19"/>
        <v>0</v>
      </c>
      <c r="AU215" s="359" t="str">
        <f t="shared" si="20"/>
        <v/>
      </c>
      <c r="AV215" s="359" t="str">
        <f t="shared" si="21"/>
        <v/>
      </c>
      <c r="AW215" s="541" t="str">
        <f t="shared" si="22"/>
        <v/>
      </c>
    </row>
    <row r="216" spans="3:49" x14ac:dyDescent="0.25">
      <c r="C216" s="540">
        <v>23</v>
      </c>
      <c r="D216" s="359" t="str">
        <f t="shared" si="14"/>
        <v/>
      </c>
      <c r="F216" s="359" t="str">
        <f t="shared" si="15"/>
        <v/>
      </c>
      <c r="I216" s="359" t="str">
        <f t="shared" si="23"/>
        <v/>
      </c>
      <c r="J216" s="359" t="str">
        <f t="shared" si="24"/>
        <v>G&amp;A</v>
      </c>
      <c r="K216" s="359" t="str">
        <f t="shared" si="25"/>
        <v/>
      </c>
      <c r="L216" s="541" t="str">
        <f t="shared" si="26"/>
        <v/>
      </c>
      <c r="M216" s="359" t="str">
        <f t="shared" si="16"/>
        <v>G&amp;A</v>
      </c>
      <c r="N216" s="359">
        <f t="shared" si="27"/>
        <v>1700000</v>
      </c>
      <c r="P216" s="540" t="str">
        <f t="shared" si="17"/>
        <v/>
      </c>
      <c r="Q216" s="359" t="str">
        <f t="shared" si="18"/>
        <v/>
      </c>
      <c r="R216" s="359" t="str">
        <f t="shared" si="19"/>
        <v/>
      </c>
      <c r="AU216" s="359">
        <f t="shared" si="20"/>
        <v>1700000</v>
      </c>
      <c r="AV216" s="359" t="str">
        <f t="shared" si="21"/>
        <v/>
      </c>
      <c r="AW216" s="541" t="str">
        <f t="shared" si="22"/>
        <v/>
      </c>
    </row>
    <row r="217" spans="3:49" x14ac:dyDescent="0.25">
      <c r="C217" s="540">
        <v>24</v>
      </c>
      <c r="D217" s="359" t="str">
        <f t="shared" si="14"/>
        <v/>
      </c>
      <c r="F217" s="359" t="str">
        <f t="shared" si="15"/>
        <v/>
      </c>
      <c r="I217" s="359" t="str">
        <f t="shared" si="23"/>
        <v/>
      </c>
      <c r="J217" s="359" t="str">
        <f t="shared" si="24"/>
        <v>Personnel</v>
      </c>
      <c r="K217" s="359" t="str">
        <f t="shared" si="25"/>
        <v/>
      </c>
      <c r="L217" s="541" t="str">
        <f t="shared" si="26"/>
        <v/>
      </c>
      <c r="M217" s="359" t="str">
        <f t="shared" si="16"/>
        <v>Personnel</v>
      </c>
      <c r="N217" s="359">
        <f t="shared" si="27"/>
        <v>500000</v>
      </c>
      <c r="P217" s="540" t="str">
        <f t="shared" si="17"/>
        <v/>
      </c>
      <c r="Q217" s="359" t="str">
        <f t="shared" si="18"/>
        <v/>
      </c>
      <c r="R217" s="359" t="str">
        <f t="shared" si="19"/>
        <v/>
      </c>
      <c r="AU217" s="359">
        <f t="shared" si="20"/>
        <v>500000</v>
      </c>
      <c r="AV217" s="359" t="str">
        <f t="shared" si="21"/>
        <v/>
      </c>
      <c r="AW217" s="541" t="str">
        <f t="shared" si="22"/>
        <v/>
      </c>
    </row>
    <row r="218" spans="3:49" x14ac:dyDescent="0.25">
      <c r="C218" s="540">
        <v>25</v>
      </c>
      <c r="D218" s="359" t="str">
        <f t="shared" si="14"/>
        <v/>
      </c>
      <c r="F218" s="359" t="str">
        <f t="shared" si="15"/>
        <v/>
      </c>
      <c r="I218" s="359" t="str">
        <f t="shared" si="23"/>
        <v/>
      </c>
      <c r="J218" s="359" t="str">
        <f t="shared" si="24"/>
        <v>Office Costs</v>
      </c>
      <c r="K218" s="359" t="str">
        <f t="shared" si="25"/>
        <v/>
      </c>
      <c r="L218" s="541" t="str">
        <f t="shared" si="26"/>
        <v/>
      </c>
      <c r="M218" s="359" t="str">
        <f t="shared" si="16"/>
        <v>Office Costs</v>
      </c>
      <c r="N218" s="359">
        <f t="shared" si="27"/>
        <v>200000</v>
      </c>
      <c r="P218" s="540" t="str">
        <f t="shared" si="17"/>
        <v/>
      </c>
      <c r="Q218" s="359" t="str">
        <f t="shared" si="18"/>
        <v/>
      </c>
      <c r="R218" s="359" t="str">
        <f t="shared" si="19"/>
        <v/>
      </c>
      <c r="AU218" s="359">
        <f t="shared" si="20"/>
        <v>200000</v>
      </c>
      <c r="AV218" s="359" t="str">
        <f t="shared" si="21"/>
        <v/>
      </c>
      <c r="AW218" s="541" t="str">
        <f t="shared" si="22"/>
        <v/>
      </c>
    </row>
    <row r="219" spans="3:49" x14ac:dyDescent="0.25">
      <c r="C219" s="540">
        <v>26</v>
      </c>
      <c r="D219" s="359" t="str">
        <f t="shared" si="14"/>
        <v/>
      </c>
      <c r="F219" s="359" t="str">
        <f t="shared" si="15"/>
        <v/>
      </c>
      <c r="I219" s="359" t="str">
        <f t="shared" si="23"/>
        <v/>
      </c>
      <c r="J219" s="359" t="str">
        <f t="shared" si="24"/>
        <v>Developer Fee</v>
      </c>
      <c r="K219" s="359" t="str">
        <f t="shared" si="25"/>
        <v/>
      </c>
      <c r="L219" s="541" t="str">
        <f t="shared" si="26"/>
        <v/>
      </c>
      <c r="M219" s="359" t="str">
        <f t="shared" si="16"/>
        <v>Developer Fee</v>
      </c>
      <c r="N219" s="359">
        <f t="shared" si="27"/>
        <v>1000000</v>
      </c>
      <c r="P219" s="540" t="str">
        <f t="shared" si="17"/>
        <v/>
      </c>
      <c r="Q219" s="359" t="str">
        <f t="shared" si="18"/>
        <v/>
      </c>
      <c r="R219" s="359" t="str">
        <f t="shared" si="19"/>
        <v/>
      </c>
      <c r="AU219" s="359">
        <f t="shared" si="20"/>
        <v>1000000</v>
      </c>
      <c r="AV219" s="359" t="str">
        <f t="shared" si="21"/>
        <v/>
      </c>
      <c r="AW219" s="541" t="str">
        <f t="shared" si="22"/>
        <v/>
      </c>
    </row>
    <row r="220" spans="3:49" x14ac:dyDescent="0.25">
      <c r="C220" s="540">
        <v>27</v>
      </c>
      <c r="D220" s="359" t="str">
        <f t="shared" si="14"/>
        <v/>
      </c>
      <c r="F220" s="359" t="str">
        <f t="shared" si="15"/>
        <v/>
      </c>
      <c r="I220" s="359" t="str">
        <f t="shared" si="23"/>
        <v/>
      </c>
      <c r="J220" s="359" t="str">
        <f t="shared" si="24"/>
        <v/>
      </c>
      <c r="K220" s="359" t="str">
        <f t="shared" si="25"/>
        <v/>
      </c>
      <c r="L220" s="541" t="str">
        <f t="shared" si="26"/>
        <v/>
      </c>
      <c r="M220" s="359" t="str">
        <f t="shared" si="16"/>
        <v/>
      </c>
      <c r="N220" s="359">
        <f t="shared" si="27"/>
        <v>0</v>
      </c>
      <c r="P220" s="540" t="str">
        <f t="shared" si="17"/>
        <v/>
      </c>
      <c r="Q220" s="359" t="str">
        <f t="shared" si="18"/>
        <v/>
      </c>
      <c r="R220" s="359" t="str">
        <f t="shared" si="19"/>
        <v/>
      </c>
      <c r="AU220" s="359">
        <f t="shared" si="20"/>
        <v>0</v>
      </c>
      <c r="AV220" s="359" t="str">
        <f t="shared" si="21"/>
        <v/>
      </c>
      <c r="AW220" s="541" t="str">
        <f t="shared" si="22"/>
        <v/>
      </c>
    </row>
    <row r="221" spans="3:49" x14ac:dyDescent="0.25">
      <c r="C221" s="540">
        <v>28</v>
      </c>
      <c r="D221" s="359" t="str">
        <f t="shared" si="14"/>
        <v/>
      </c>
      <c r="F221" s="359" t="str">
        <f t="shared" si="15"/>
        <v/>
      </c>
      <c r="I221" s="359" t="str">
        <f t="shared" si="23"/>
        <v/>
      </c>
      <c r="J221" s="359" t="str">
        <f t="shared" si="24"/>
        <v/>
      </c>
      <c r="K221" s="359" t="str">
        <f t="shared" si="25"/>
        <v>Marketing</v>
      </c>
      <c r="L221" s="541" t="str">
        <f t="shared" si="26"/>
        <v/>
      </c>
      <c r="M221" s="359" t="str">
        <f t="shared" si="16"/>
        <v>Marketing</v>
      </c>
      <c r="N221" s="359">
        <f t="shared" si="27"/>
        <v>300000</v>
      </c>
      <c r="P221" s="540" t="str">
        <f t="shared" si="17"/>
        <v/>
      </c>
      <c r="Q221" s="359" t="str">
        <f t="shared" si="18"/>
        <v/>
      </c>
      <c r="R221" s="359" t="str">
        <f t="shared" si="19"/>
        <v/>
      </c>
      <c r="AU221" s="359" t="str">
        <f t="shared" si="20"/>
        <v/>
      </c>
      <c r="AV221" s="359">
        <f t="shared" si="21"/>
        <v>300000</v>
      </c>
      <c r="AW221" s="541" t="str">
        <f t="shared" si="22"/>
        <v/>
      </c>
    </row>
    <row r="222" spans="3:49" x14ac:dyDescent="0.25">
      <c r="C222" s="540">
        <v>29</v>
      </c>
      <c r="D222" s="359" t="str">
        <f t="shared" si="14"/>
        <v/>
      </c>
      <c r="F222" s="359" t="str">
        <f t="shared" si="15"/>
        <v/>
      </c>
      <c r="I222" s="359" t="str">
        <f t="shared" si="23"/>
        <v/>
      </c>
      <c r="J222" s="359" t="str">
        <f t="shared" si="24"/>
        <v/>
      </c>
      <c r="K222" s="359" t="str">
        <f t="shared" si="25"/>
        <v>Sales Center Buildout</v>
      </c>
      <c r="L222" s="541" t="str">
        <f t="shared" si="26"/>
        <v/>
      </c>
      <c r="M222" s="359" t="str">
        <f t="shared" si="16"/>
        <v>Sales Center Buildout</v>
      </c>
      <c r="N222" s="359">
        <f t="shared" si="27"/>
        <v>200000</v>
      </c>
      <c r="P222" s="540" t="str">
        <f t="shared" si="17"/>
        <v/>
      </c>
      <c r="Q222" s="359" t="str">
        <f t="shared" si="18"/>
        <v/>
      </c>
      <c r="R222" s="359" t="str">
        <f t="shared" si="19"/>
        <v/>
      </c>
      <c r="AU222" s="359" t="str">
        <f t="shared" si="20"/>
        <v/>
      </c>
      <c r="AV222" s="359">
        <f t="shared" si="21"/>
        <v>200000</v>
      </c>
      <c r="AW222" s="541" t="str">
        <f t="shared" si="22"/>
        <v/>
      </c>
    </row>
    <row r="223" spans="3:49" x14ac:dyDescent="0.25">
      <c r="C223" s="540">
        <v>30</v>
      </c>
      <c r="D223" s="359" t="str">
        <f t="shared" si="14"/>
        <v/>
      </c>
      <c r="F223" s="359" t="str">
        <f t="shared" si="15"/>
        <v/>
      </c>
      <c r="I223" s="359" t="str">
        <f t="shared" si="23"/>
        <v/>
      </c>
      <c r="J223" s="359" t="str">
        <f t="shared" si="24"/>
        <v/>
      </c>
      <c r="K223" s="359" t="str">
        <f t="shared" si="25"/>
        <v>General Marketing</v>
      </c>
      <c r="L223" s="541" t="str">
        <f t="shared" si="26"/>
        <v/>
      </c>
      <c r="M223" s="359" t="str">
        <f t="shared" si="16"/>
        <v>General Marketing</v>
      </c>
      <c r="N223" s="359">
        <f t="shared" si="27"/>
        <v>100000</v>
      </c>
      <c r="P223" s="540" t="str">
        <f t="shared" si="17"/>
        <v/>
      </c>
      <c r="Q223" s="359" t="str">
        <f t="shared" si="18"/>
        <v/>
      </c>
      <c r="R223" s="359" t="str">
        <f t="shared" si="19"/>
        <v/>
      </c>
      <c r="AU223" s="359" t="str">
        <f t="shared" si="20"/>
        <v/>
      </c>
      <c r="AV223" s="359">
        <f t="shared" si="21"/>
        <v>100000</v>
      </c>
      <c r="AW223" s="541" t="str">
        <f t="shared" si="22"/>
        <v/>
      </c>
    </row>
    <row r="224" spans="3:49" x14ac:dyDescent="0.25">
      <c r="C224" s="540">
        <v>31</v>
      </c>
      <c r="D224" s="359" t="str">
        <f t="shared" si="14"/>
        <v/>
      </c>
      <c r="F224" s="359" t="str">
        <f t="shared" si="15"/>
        <v/>
      </c>
      <c r="I224" s="359" t="str">
        <f t="shared" si="23"/>
        <v/>
      </c>
      <c r="J224" s="359" t="str">
        <f t="shared" si="24"/>
        <v/>
      </c>
      <c r="K224" s="359" t="str">
        <f t="shared" si="25"/>
        <v/>
      </c>
      <c r="L224" s="541" t="str">
        <f t="shared" si="26"/>
        <v/>
      </c>
      <c r="M224" s="359" t="str">
        <f t="shared" si="16"/>
        <v/>
      </c>
      <c r="N224" s="359">
        <f t="shared" si="27"/>
        <v>0</v>
      </c>
      <c r="P224" s="540" t="str">
        <f t="shared" si="17"/>
        <v/>
      </c>
      <c r="Q224" s="359" t="str">
        <f t="shared" si="18"/>
        <v/>
      </c>
      <c r="R224" s="359" t="str">
        <f t="shared" si="19"/>
        <v/>
      </c>
      <c r="AU224" s="359" t="str">
        <f t="shared" si="20"/>
        <v/>
      </c>
      <c r="AV224" s="359">
        <f t="shared" si="21"/>
        <v>0</v>
      </c>
      <c r="AW224" s="541" t="str">
        <f t="shared" si="22"/>
        <v/>
      </c>
    </row>
    <row r="225" spans="3:49" x14ac:dyDescent="0.25">
      <c r="C225" s="540">
        <v>32</v>
      </c>
      <c r="D225" s="359" t="str">
        <f t="shared" si="14"/>
        <v/>
      </c>
      <c r="F225" s="359" t="str">
        <f t="shared" si="15"/>
        <v/>
      </c>
      <c r="I225" s="359" t="str">
        <f t="shared" si="23"/>
        <v/>
      </c>
      <c r="J225" s="359" t="str">
        <f t="shared" si="24"/>
        <v/>
      </c>
      <c r="K225" s="359" t="str">
        <f t="shared" si="25"/>
        <v/>
      </c>
      <c r="L225" s="541" t="str">
        <f t="shared" si="26"/>
        <v>Contingency</v>
      </c>
      <c r="M225" s="359" t="str">
        <f t="shared" si="16"/>
        <v>Contingency</v>
      </c>
      <c r="N225" s="359">
        <f t="shared" si="27"/>
        <v>3200000</v>
      </c>
      <c r="P225" s="540" t="str">
        <f t="shared" si="17"/>
        <v/>
      </c>
      <c r="Q225" s="359" t="str">
        <f t="shared" si="18"/>
        <v/>
      </c>
      <c r="R225" s="359" t="str">
        <f t="shared" si="19"/>
        <v/>
      </c>
      <c r="AU225" s="359" t="str">
        <f t="shared" si="20"/>
        <v/>
      </c>
      <c r="AV225" s="359" t="str">
        <f t="shared" si="21"/>
        <v/>
      </c>
      <c r="AW225" s="541">
        <f t="shared" si="22"/>
        <v>3200000</v>
      </c>
    </row>
    <row r="226" spans="3:49" x14ac:dyDescent="0.25">
      <c r="C226" s="540">
        <v>33</v>
      </c>
      <c r="D226" s="359" t="str">
        <f t="shared" ref="D226:D257" si="28">IFERROR(INDEX(P$11:P$39,MATCH($C226,O$11:O$39,0)),"")</f>
        <v/>
      </c>
      <c r="F226" s="359" t="str">
        <f t="shared" ref="F226:F257" si="29">IFERROR(INDEX(T$11:T$39,MATCH($C226,S$11:S$39,0)),"")</f>
        <v/>
      </c>
      <c r="I226" s="359" t="str">
        <f t="shared" si="23"/>
        <v/>
      </c>
      <c r="J226" s="359" t="str">
        <f t="shared" si="24"/>
        <v/>
      </c>
      <c r="K226" s="359" t="str">
        <f t="shared" si="25"/>
        <v/>
      </c>
      <c r="L226" s="541" t="str">
        <f t="shared" si="26"/>
        <v>10% of Hard Costs</v>
      </c>
      <c r="M226" s="359" t="str">
        <f t="shared" ref="M226:M257" si="30">IFERROR(INDEX(D226:L226,MATCH(TRUE,INDEX((D226:L226&lt;&gt;""),0),0)),"")</f>
        <v>10% of Hard Costs</v>
      </c>
      <c r="N226" s="359">
        <f t="shared" si="27"/>
        <v>3200000</v>
      </c>
      <c r="P226" s="540" t="str">
        <f t="shared" ref="P226:P257" si="31">IFERROR(INDEX(Q$11:Q$40,MATCH($C226,O$11:O$40,0)),"")</f>
        <v/>
      </c>
      <c r="Q226" s="359" t="str">
        <f t="shared" ref="Q226:Q257" si="32">IFERROR(INDEX(U$11:U$40,MATCH($C226,S$11:S$40,0)),"")</f>
        <v/>
      </c>
      <c r="R226" s="359" t="str">
        <f t="shared" ref="R226:R257" si="33">IFERROR(INDEX(Y$11:Y$40,MATCH($C226,W$11:W$40,0)),"")</f>
        <v/>
      </c>
      <c r="AU226" s="359" t="str">
        <f t="shared" ref="AU226:AU257" si="34">IFERROR(INDEX(AC$11:AC$40,MATCH($C226,AA$11:AA$40,0)),"")</f>
        <v/>
      </c>
      <c r="AV226" s="359" t="str">
        <f t="shared" ref="AV226:AV257" si="35">IFERROR(INDEX(AG$11:AG$40,MATCH($C226,AE$11:AE$40,0)),"")</f>
        <v/>
      </c>
      <c r="AW226" s="541">
        <f t="shared" ref="AW226:AW257" si="36">IFERROR(INDEX(AK$11:AK$40,MATCH($C226,AI$11:AI$40,0)),"")</f>
        <v>3200000</v>
      </c>
    </row>
    <row r="227" spans="3:49" x14ac:dyDescent="0.25">
      <c r="C227" s="540">
        <v>34</v>
      </c>
      <c r="D227" s="359" t="str">
        <f t="shared" si="28"/>
        <v/>
      </c>
      <c r="F227" s="359" t="str">
        <f t="shared" si="29"/>
        <v/>
      </c>
      <c r="I227" s="359" t="str">
        <f t="shared" si="23"/>
        <v/>
      </c>
      <c r="J227" s="359" t="str">
        <f t="shared" si="24"/>
        <v/>
      </c>
      <c r="K227" s="359" t="str">
        <f t="shared" si="25"/>
        <v/>
      </c>
      <c r="L227" s="541" t="str">
        <f t="shared" si="26"/>
        <v/>
      </c>
      <c r="M227" s="359" t="str">
        <f t="shared" si="30"/>
        <v/>
      </c>
      <c r="N227" s="359">
        <f t="shared" si="27"/>
        <v>0</v>
      </c>
      <c r="P227" s="540" t="str">
        <f t="shared" si="31"/>
        <v/>
      </c>
      <c r="Q227" s="359" t="str">
        <f t="shared" si="32"/>
        <v/>
      </c>
      <c r="R227" s="359" t="str">
        <f t="shared" si="33"/>
        <v/>
      </c>
      <c r="AU227" s="359" t="str">
        <f t="shared" si="34"/>
        <v/>
      </c>
      <c r="AV227" s="359" t="str">
        <f t="shared" si="35"/>
        <v/>
      </c>
      <c r="AW227" s="541">
        <f t="shared" si="36"/>
        <v>0</v>
      </c>
    </row>
    <row r="228" spans="3:49" x14ac:dyDescent="0.25">
      <c r="C228" s="540">
        <v>35</v>
      </c>
      <c r="D228" s="359" t="str">
        <f t="shared" si="28"/>
        <v/>
      </c>
      <c r="F228" s="359" t="str">
        <f t="shared" si="29"/>
        <v/>
      </c>
      <c r="I228" s="359" t="str">
        <f t="shared" si="23"/>
        <v/>
      </c>
      <c r="J228" s="359" t="str">
        <f t="shared" si="24"/>
        <v/>
      </c>
      <c r="K228" s="359" t="str">
        <f t="shared" si="25"/>
        <v/>
      </c>
      <c r="L228" s="541" t="str">
        <f t="shared" si="26"/>
        <v/>
      </c>
      <c r="M228" s="359" t="str">
        <f t="shared" si="30"/>
        <v/>
      </c>
      <c r="N228" s="359" t="str">
        <f t="shared" si="27"/>
        <v/>
      </c>
      <c r="P228" s="540" t="str">
        <f t="shared" si="31"/>
        <v/>
      </c>
      <c r="Q228" s="359" t="str">
        <f t="shared" si="32"/>
        <v/>
      </c>
      <c r="R228" s="359" t="str">
        <f t="shared" si="33"/>
        <v/>
      </c>
      <c r="AU228" s="359" t="str">
        <f t="shared" si="34"/>
        <v/>
      </c>
      <c r="AV228" s="359" t="str">
        <f t="shared" si="35"/>
        <v/>
      </c>
      <c r="AW228" s="541" t="str">
        <f t="shared" si="36"/>
        <v/>
      </c>
    </row>
    <row r="229" spans="3:49" x14ac:dyDescent="0.25">
      <c r="C229" s="540">
        <v>36</v>
      </c>
      <c r="D229" s="359" t="str">
        <f t="shared" si="28"/>
        <v/>
      </c>
      <c r="F229" s="359" t="str">
        <f t="shared" si="29"/>
        <v/>
      </c>
      <c r="I229" s="359" t="str">
        <f t="shared" si="23"/>
        <v/>
      </c>
      <c r="J229" s="359" t="str">
        <f t="shared" si="24"/>
        <v/>
      </c>
      <c r="K229" s="359" t="str">
        <f t="shared" si="25"/>
        <v/>
      </c>
      <c r="L229" s="541" t="str">
        <f t="shared" si="26"/>
        <v/>
      </c>
      <c r="M229" s="359" t="str">
        <f t="shared" si="30"/>
        <v/>
      </c>
      <c r="N229" s="359" t="str">
        <f t="shared" si="27"/>
        <v/>
      </c>
      <c r="P229" s="540" t="str">
        <f t="shared" si="31"/>
        <v/>
      </c>
      <c r="Q229" s="359" t="str">
        <f t="shared" si="32"/>
        <v/>
      </c>
      <c r="R229" s="359" t="str">
        <f t="shared" si="33"/>
        <v/>
      </c>
      <c r="AU229" s="359" t="str">
        <f t="shared" si="34"/>
        <v/>
      </c>
      <c r="AV229" s="359" t="str">
        <f t="shared" si="35"/>
        <v/>
      </c>
      <c r="AW229" s="541" t="str">
        <f t="shared" si="36"/>
        <v/>
      </c>
    </row>
    <row r="230" spans="3:49" x14ac:dyDescent="0.25">
      <c r="C230" s="540">
        <v>37</v>
      </c>
      <c r="D230" s="359" t="str">
        <f t="shared" si="28"/>
        <v/>
      </c>
      <c r="F230" s="359" t="str">
        <f t="shared" si="29"/>
        <v/>
      </c>
      <c r="I230" s="359" t="str">
        <f t="shared" si="23"/>
        <v/>
      </c>
      <c r="J230" s="359" t="str">
        <f t="shared" si="24"/>
        <v/>
      </c>
      <c r="K230" s="359" t="str">
        <f t="shared" si="25"/>
        <v/>
      </c>
      <c r="L230" s="541" t="str">
        <f t="shared" si="26"/>
        <v/>
      </c>
      <c r="M230" s="359" t="str">
        <f t="shared" si="30"/>
        <v/>
      </c>
      <c r="N230" s="359" t="str">
        <f t="shared" si="27"/>
        <v/>
      </c>
      <c r="P230" s="540" t="str">
        <f t="shared" si="31"/>
        <v/>
      </c>
      <c r="Q230" s="359" t="str">
        <f t="shared" si="32"/>
        <v/>
      </c>
      <c r="R230" s="359" t="str">
        <f t="shared" si="33"/>
        <v/>
      </c>
      <c r="AU230" s="359" t="str">
        <f t="shared" si="34"/>
        <v/>
      </c>
      <c r="AV230" s="359" t="str">
        <f t="shared" si="35"/>
        <v/>
      </c>
      <c r="AW230" s="541" t="str">
        <f t="shared" si="36"/>
        <v/>
      </c>
    </row>
    <row r="231" spans="3:49" x14ac:dyDescent="0.25">
      <c r="C231" s="540">
        <v>38</v>
      </c>
      <c r="D231" s="359" t="str">
        <f t="shared" si="28"/>
        <v/>
      </c>
      <c r="F231" s="359" t="str">
        <f t="shared" si="29"/>
        <v/>
      </c>
      <c r="I231" s="359" t="str">
        <f t="shared" si="23"/>
        <v/>
      </c>
      <c r="J231" s="359" t="str">
        <f t="shared" si="24"/>
        <v/>
      </c>
      <c r="K231" s="359" t="str">
        <f t="shared" si="25"/>
        <v/>
      </c>
      <c r="L231" s="541" t="str">
        <f t="shared" si="26"/>
        <v/>
      </c>
      <c r="M231" s="359" t="str">
        <f t="shared" si="30"/>
        <v/>
      </c>
      <c r="N231" s="359" t="str">
        <f t="shared" si="27"/>
        <v/>
      </c>
      <c r="P231" s="540" t="str">
        <f t="shared" si="31"/>
        <v/>
      </c>
      <c r="Q231" s="359" t="str">
        <f t="shared" si="32"/>
        <v/>
      </c>
      <c r="R231" s="359" t="str">
        <f t="shared" si="33"/>
        <v/>
      </c>
      <c r="AU231" s="359" t="str">
        <f t="shared" si="34"/>
        <v/>
      </c>
      <c r="AV231" s="359" t="str">
        <f t="shared" si="35"/>
        <v/>
      </c>
      <c r="AW231" s="541" t="str">
        <f t="shared" si="36"/>
        <v/>
      </c>
    </row>
    <row r="232" spans="3:49" x14ac:dyDescent="0.25">
      <c r="C232" s="540">
        <v>39</v>
      </c>
      <c r="D232" s="359" t="str">
        <f t="shared" si="28"/>
        <v/>
      </c>
      <c r="F232" s="359" t="str">
        <f t="shared" si="29"/>
        <v/>
      </c>
      <c r="I232" s="359" t="str">
        <f t="shared" si="23"/>
        <v/>
      </c>
      <c r="J232" s="359" t="str">
        <f t="shared" si="24"/>
        <v/>
      </c>
      <c r="K232" s="359" t="str">
        <f t="shared" si="25"/>
        <v/>
      </c>
      <c r="L232" s="541" t="str">
        <f t="shared" si="26"/>
        <v/>
      </c>
      <c r="M232" s="359" t="str">
        <f t="shared" si="30"/>
        <v/>
      </c>
      <c r="N232" s="359" t="str">
        <f t="shared" si="27"/>
        <v/>
      </c>
      <c r="P232" s="540" t="str">
        <f t="shared" si="31"/>
        <v/>
      </c>
      <c r="Q232" s="359" t="str">
        <f t="shared" si="32"/>
        <v/>
      </c>
      <c r="R232" s="359" t="str">
        <f t="shared" si="33"/>
        <v/>
      </c>
      <c r="AU232" s="359" t="str">
        <f t="shared" si="34"/>
        <v/>
      </c>
      <c r="AV232" s="359" t="str">
        <f t="shared" si="35"/>
        <v/>
      </c>
      <c r="AW232" s="541" t="str">
        <f t="shared" si="36"/>
        <v/>
      </c>
    </row>
    <row r="233" spans="3:49" x14ac:dyDescent="0.25">
      <c r="C233" s="540">
        <v>40</v>
      </c>
      <c r="D233" s="359" t="str">
        <f t="shared" si="28"/>
        <v/>
      </c>
      <c r="F233" s="359" t="str">
        <f t="shared" si="29"/>
        <v/>
      </c>
      <c r="I233" s="359" t="str">
        <f t="shared" si="23"/>
        <v/>
      </c>
      <c r="J233" s="359" t="str">
        <f t="shared" si="24"/>
        <v/>
      </c>
      <c r="K233" s="359" t="str">
        <f t="shared" si="25"/>
        <v/>
      </c>
      <c r="L233" s="541" t="str">
        <f t="shared" si="26"/>
        <v/>
      </c>
      <c r="M233" s="359" t="str">
        <f t="shared" si="30"/>
        <v/>
      </c>
      <c r="N233" s="359" t="str">
        <f t="shared" si="27"/>
        <v/>
      </c>
      <c r="P233" s="540" t="str">
        <f t="shared" si="31"/>
        <v/>
      </c>
      <c r="Q233" s="359" t="str">
        <f t="shared" si="32"/>
        <v/>
      </c>
      <c r="R233" s="359" t="str">
        <f t="shared" si="33"/>
        <v/>
      </c>
      <c r="AU233" s="359" t="str">
        <f t="shared" si="34"/>
        <v/>
      </c>
      <c r="AV233" s="359" t="str">
        <f t="shared" si="35"/>
        <v/>
      </c>
      <c r="AW233" s="541" t="str">
        <f t="shared" si="36"/>
        <v/>
      </c>
    </row>
    <row r="234" spans="3:49" x14ac:dyDescent="0.25">
      <c r="C234" s="540">
        <v>41</v>
      </c>
      <c r="D234" s="359" t="str">
        <f t="shared" si="28"/>
        <v/>
      </c>
      <c r="F234" s="359" t="str">
        <f t="shared" si="29"/>
        <v/>
      </c>
      <c r="I234" s="359" t="str">
        <f t="shared" si="23"/>
        <v/>
      </c>
      <c r="J234" s="359" t="str">
        <f t="shared" si="24"/>
        <v/>
      </c>
      <c r="K234" s="359" t="str">
        <f t="shared" si="25"/>
        <v/>
      </c>
      <c r="L234" s="541" t="str">
        <f t="shared" si="26"/>
        <v/>
      </c>
      <c r="M234" s="359" t="str">
        <f t="shared" si="30"/>
        <v/>
      </c>
      <c r="N234" s="359" t="str">
        <f t="shared" si="27"/>
        <v/>
      </c>
      <c r="P234" s="540" t="str">
        <f t="shared" si="31"/>
        <v/>
      </c>
      <c r="Q234" s="359" t="str">
        <f t="shared" si="32"/>
        <v/>
      </c>
      <c r="R234" s="359" t="str">
        <f t="shared" si="33"/>
        <v/>
      </c>
      <c r="AU234" s="359" t="str">
        <f t="shared" si="34"/>
        <v/>
      </c>
      <c r="AV234" s="359" t="str">
        <f t="shared" si="35"/>
        <v/>
      </c>
      <c r="AW234" s="541" t="str">
        <f t="shared" si="36"/>
        <v/>
      </c>
    </row>
    <row r="235" spans="3:49" x14ac:dyDescent="0.25">
      <c r="C235" s="540">
        <v>42</v>
      </c>
      <c r="D235" s="359" t="str">
        <f t="shared" si="28"/>
        <v/>
      </c>
      <c r="F235" s="359" t="str">
        <f t="shared" si="29"/>
        <v/>
      </c>
      <c r="I235" s="359" t="str">
        <f t="shared" si="23"/>
        <v/>
      </c>
      <c r="J235" s="359" t="str">
        <f t="shared" si="24"/>
        <v/>
      </c>
      <c r="K235" s="359" t="str">
        <f t="shared" si="25"/>
        <v/>
      </c>
      <c r="L235" s="541" t="str">
        <f t="shared" si="26"/>
        <v/>
      </c>
      <c r="M235" s="359" t="str">
        <f t="shared" si="30"/>
        <v/>
      </c>
      <c r="N235" s="359" t="str">
        <f t="shared" si="27"/>
        <v/>
      </c>
      <c r="P235" s="540" t="str">
        <f t="shared" si="31"/>
        <v/>
      </c>
      <c r="Q235" s="359" t="str">
        <f t="shared" si="32"/>
        <v/>
      </c>
      <c r="R235" s="359" t="str">
        <f t="shared" si="33"/>
        <v/>
      </c>
      <c r="AU235" s="359" t="str">
        <f t="shared" si="34"/>
        <v/>
      </c>
      <c r="AV235" s="359" t="str">
        <f t="shared" si="35"/>
        <v/>
      </c>
      <c r="AW235" s="541" t="str">
        <f t="shared" si="36"/>
        <v/>
      </c>
    </row>
    <row r="236" spans="3:49" x14ac:dyDescent="0.25">
      <c r="C236" s="540">
        <v>43</v>
      </c>
      <c r="D236" s="359" t="str">
        <f t="shared" si="28"/>
        <v/>
      </c>
      <c r="F236" s="359" t="str">
        <f t="shared" si="29"/>
        <v/>
      </c>
      <c r="I236" s="359" t="str">
        <f t="shared" si="23"/>
        <v/>
      </c>
      <c r="J236" s="359" t="str">
        <f t="shared" si="24"/>
        <v/>
      </c>
      <c r="K236" s="359" t="str">
        <f t="shared" si="25"/>
        <v/>
      </c>
      <c r="L236" s="541" t="str">
        <f t="shared" si="26"/>
        <v/>
      </c>
      <c r="M236" s="359" t="str">
        <f t="shared" si="30"/>
        <v/>
      </c>
      <c r="N236" s="359" t="str">
        <f t="shared" si="27"/>
        <v/>
      </c>
      <c r="P236" s="540" t="str">
        <f t="shared" si="31"/>
        <v/>
      </c>
      <c r="Q236" s="359" t="str">
        <f t="shared" si="32"/>
        <v/>
      </c>
      <c r="R236" s="359" t="str">
        <f t="shared" si="33"/>
        <v/>
      </c>
      <c r="AU236" s="359" t="str">
        <f t="shared" si="34"/>
        <v/>
      </c>
      <c r="AV236" s="359" t="str">
        <f t="shared" si="35"/>
        <v/>
      </c>
      <c r="AW236" s="541" t="str">
        <f t="shared" si="36"/>
        <v/>
      </c>
    </row>
    <row r="237" spans="3:49" x14ac:dyDescent="0.25">
      <c r="C237" s="540">
        <v>44</v>
      </c>
      <c r="D237" s="359" t="str">
        <f t="shared" si="28"/>
        <v/>
      </c>
      <c r="F237" s="359" t="str">
        <f t="shared" si="29"/>
        <v/>
      </c>
      <c r="I237" s="359" t="str">
        <f t="shared" si="23"/>
        <v/>
      </c>
      <c r="J237" s="359" t="str">
        <f t="shared" si="24"/>
        <v/>
      </c>
      <c r="K237" s="359" t="str">
        <f t="shared" si="25"/>
        <v/>
      </c>
      <c r="L237" s="541" t="str">
        <f t="shared" si="26"/>
        <v/>
      </c>
      <c r="M237" s="359" t="str">
        <f t="shared" si="30"/>
        <v/>
      </c>
      <c r="N237" s="359" t="str">
        <f t="shared" si="27"/>
        <v/>
      </c>
      <c r="P237" s="540" t="str">
        <f t="shared" si="31"/>
        <v/>
      </c>
      <c r="Q237" s="359" t="str">
        <f t="shared" si="32"/>
        <v/>
      </c>
      <c r="R237" s="359" t="str">
        <f t="shared" si="33"/>
        <v/>
      </c>
      <c r="AU237" s="359" t="str">
        <f t="shared" si="34"/>
        <v/>
      </c>
      <c r="AV237" s="359" t="str">
        <f t="shared" si="35"/>
        <v/>
      </c>
      <c r="AW237" s="541" t="str">
        <f t="shared" si="36"/>
        <v/>
      </c>
    </row>
    <row r="238" spans="3:49" x14ac:dyDescent="0.25">
      <c r="C238" s="540">
        <v>45</v>
      </c>
      <c r="D238" s="359" t="str">
        <f t="shared" si="28"/>
        <v/>
      </c>
      <c r="F238" s="359" t="str">
        <f t="shared" si="29"/>
        <v/>
      </c>
      <c r="I238" s="359" t="str">
        <f t="shared" si="23"/>
        <v/>
      </c>
      <c r="J238" s="359" t="str">
        <f t="shared" si="24"/>
        <v/>
      </c>
      <c r="K238" s="359" t="str">
        <f t="shared" si="25"/>
        <v/>
      </c>
      <c r="L238" s="541" t="str">
        <f t="shared" si="26"/>
        <v/>
      </c>
      <c r="M238" s="359" t="str">
        <f t="shared" si="30"/>
        <v/>
      </c>
      <c r="N238" s="359" t="str">
        <f t="shared" si="27"/>
        <v/>
      </c>
      <c r="P238" s="540" t="str">
        <f t="shared" si="31"/>
        <v/>
      </c>
      <c r="Q238" s="359" t="str">
        <f t="shared" si="32"/>
        <v/>
      </c>
      <c r="R238" s="359" t="str">
        <f t="shared" si="33"/>
        <v/>
      </c>
      <c r="AU238" s="359" t="str">
        <f t="shared" si="34"/>
        <v/>
      </c>
      <c r="AV238" s="359" t="str">
        <f t="shared" si="35"/>
        <v/>
      </c>
      <c r="AW238" s="541" t="str">
        <f t="shared" si="36"/>
        <v/>
      </c>
    </row>
    <row r="239" spans="3:49" x14ac:dyDescent="0.25">
      <c r="C239" s="540">
        <v>46</v>
      </c>
      <c r="D239" s="359" t="str">
        <f t="shared" si="28"/>
        <v/>
      </c>
      <c r="F239" s="359" t="str">
        <f t="shared" si="29"/>
        <v/>
      </c>
      <c r="I239" s="359" t="str">
        <f t="shared" si="23"/>
        <v/>
      </c>
      <c r="J239" s="359" t="str">
        <f t="shared" si="24"/>
        <v/>
      </c>
      <c r="K239" s="359" t="str">
        <f t="shared" si="25"/>
        <v/>
      </c>
      <c r="L239" s="541" t="str">
        <f t="shared" si="26"/>
        <v/>
      </c>
      <c r="M239" s="359" t="str">
        <f t="shared" si="30"/>
        <v/>
      </c>
      <c r="N239" s="359" t="str">
        <f t="shared" si="27"/>
        <v/>
      </c>
      <c r="P239" s="540" t="str">
        <f t="shared" si="31"/>
        <v/>
      </c>
      <c r="Q239" s="359" t="str">
        <f t="shared" si="32"/>
        <v/>
      </c>
      <c r="R239" s="359" t="str">
        <f t="shared" si="33"/>
        <v/>
      </c>
      <c r="AU239" s="359" t="str">
        <f t="shared" si="34"/>
        <v/>
      </c>
      <c r="AV239" s="359" t="str">
        <f t="shared" si="35"/>
        <v/>
      </c>
      <c r="AW239" s="541" t="str">
        <f t="shared" si="36"/>
        <v/>
      </c>
    </row>
    <row r="240" spans="3:49" x14ac:dyDescent="0.25">
      <c r="C240" s="540">
        <v>47</v>
      </c>
      <c r="D240" s="359" t="str">
        <f t="shared" si="28"/>
        <v/>
      </c>
      <c r="F240" s="359" t="str">
        <f t="shared" si="29"/>
        <v/>
      </c>
      <c r="I240" s="359" t="str">
        <f t="shared" si="23"/>
        <v/>
      </c>
      <c r="J240" s="359" t="str">
        <f t="shared" si="24"/>
        <v/>
      </c>
      <c r="K240" s="359" t="str">
        <f t="shared" si="25"/>
        <v/>
      </c>
      <c r="L240" s="541" t="str">
        <f t="shared" si="26"/>
        <v/>
      </c>
      <c r="M240" s="359" t="str">
        <f t="shared" si="30"/>
        <v/>
      </c>
      <c r="N240" s="359" t="str">
        <f t="shared" si="27"/>
        <v/>
      </c>
      <c r="P240" s="540" t="str">
        <f t="shared" si="31"/>
        <v/>
      </c>
      <c r="Q240" s="359" t="str">
        <f t="shared" si="32"/>
        <v/>
      </c>
      <c r="R240" s="359" t="str">
        <f t="shared" si="33"/>
        <v/>
      </c>
      <c r="AU240" s="359" t="str">
        <f t="shared" si="34"/>
        <v/>
      </c>
      <c r="AV240" s="359" t="str">
        <f t="shared" si="35"/>
        <v/>
      </c>
      <c r="AW240" s="541" t="str">
        <f t="shared" si="36"/>
        <v/>
      </c>
    </row>
    <row r="241" spans="3:49" x14ac:dyDescent="0.25">
      <c r="C241" s="540">
        <v>48</v>
      </c>
      <c r="D241" s="359" t="str">
        <f t="shared" si="28"/>
        <v/>
      </c>
      <c r="F241" s="359" t="str">
        <f t="shared" si="29"/>
        <v/>
      </c>
      <c r="I241" s="359" t="str">
        <f t="shared" si="23"/>
        <v/>
      </c>
      <c r="J241" s="359" t="str">
        <f t="shared" si="24"/>
        <v/>
      </c>
      <c r="K241" s="359" t="str">
        <f t="shared" si="25"/>
        <v/>
      </c>
      <c r="L241" s="541" t="str">
        <f t="shared" si="26"/>
        <v/>
      </c>
      <c r="M241" s="359" t="str">
        <f t="shared" si="30"/>
        <v/>
      </c>
      <c r="N241" s="359" t="str">
        <f t="shared" si="27"/>
        <v/>
      </c>
      <c r="P241" s="540" t="str">
        <f t="shared" si="31"/>
        <v/>
      </c>
      <c r="Q241" s="359" t="str">
        <f t="shared" si="32"/>
        <v/>
      </c>
      <c r="R241" s="359" t="str">
        <f t="shared" si="33"/>
        <v/>
      </c>
      <c r="AU241" s="359" t="str">
        <f t="shared" si="34"/>
        <v/>
      </c>
      <c r="AV241" s="359" t="str">
        <f t="shared" si="35"/>
        <v/>
      </c>
      <c r="AW241" s="541" t="str">
        <f t="shared" si="36"/>
        <v/>
      </c>
    </row>
    <row r="242" spans="3:49" x14ac:dyDescent="0.25">
      <c r="C242" s="540">
        <v>49</v>
      </c>
      <c r="D242" s="359" t="str">
        <f t="shared" si="28"/>
        <v/>
      </c>
      <c r="F242" s="359" t="str">
        <f t="shared" si="29"/>
        <v/>
      </c>
      <c r="I242" s="359" t="str">
        <f t="shared" si="23"/>
        <v/>
      </c>
      <c r="J242" s="359" t="str">
        <f t="shared" si="24"/>
        <v/>
      </c>
      <c r="K242" s="359" t="str">
        <f t="shared" si="25"/>
        <v/>
      </c>
      <c r="L242" s="541" t="str">
        <f t="shared" si="26"/>
        <v/>
      </c>
      <c r="M242" s="359" t="str">
        <f t="shared" si="30"/>
        <v/>
      </c>
      <c r="N242" s="359" t="str">
        <f t="shared" si="27"/>
        <v/>
      </c>
      <c r="P242" s="540" t="str">
        <f t="shared" si="31"/>
        <v/>
      </c>
      <c r="Q242" s="359" t="str">
        <f t="shared" si="32"/>
        <v/>
      </c>
      <c r="R242" s="359" t="str">
        <f t="shared" si="33"/>
        <v/>
      </c>
      <c r="AU242" s="359" t="str">
        <f t="shared" si="34"/>
        <v/>
      </c>
      <c r="AV242" s="359" t="str">
        <f t="shared" si="35"/>
        <v/>
      </c>
      <c r="AW242" s="541" t="str">
        <f t="shared" si="36"/>
        <v/>
      </c>
    </row>
    <row r="243" spans="3:49" x14ac:dyDescent="0.25">
      <c r="C243" s="540">
        <v>50</v>
      </c>
      <c r="D243" s="359" t="str">
        <f t="shared" si="28"/>
        <v/>
      </c>
      <c r="F243" s="359" t="str">
        <f t="shared" si="29"/>
        <v/>
      </c>
      <c r="I243" s="359" t="str">
        <f t="shared" si="23"/>
        <v/>
      </c>
      <c r="J243" s="359" t="str">
        <f t="shared" si="24"/>
        <v/>
      </c>
      <c r="K243" s="359" t="str">
        <f t="shared" si="25"/>
        <v/>
      </c>
      <c r="L243" s="541" t="str">
        <f t="shared" si="26"/>
        <v/>
      </c>
      <c r="M243" s="359" t="str">
        <f t="shared" si="30"/>
        <v/>
      </c>
      <c r="N243" s="359" t="str">
        <f t="shared" si="27"/>
        <v/>
      </c>
      <c r="P243" s="540" t="str">
        <f t="shared" si="31"/>
        <v/>
      </c>
      <c r="Q243" s="359" t="str">
        <f t="shared" si="32"/>
        <v/>
      </c>
      <c r="R243" s="359" t="str">
        <f t="shared" si="33"/>
        <v/>
      </c>
      <c r="AU243" s="359" t="str">
        <f t="shared" si="34"/>
        <v/>
      </c>
      <c r="AV243" s="359" t="str">
        <f t="shared" si="35"/>
        <v/>
      </c>
      <c r="AW243" s="541" t="str">
        <f t="shared" si="36"/>
        <v/>
      </c>
    </row>
    <row r="244" spans="3:49" x14ac:dyDescent="0.25">
      <c r="C244" s="540">
        <v>51</v>
      </c>
      <c r="D244" s="359" t="str">
        <f t="shared" si="28"/>
        <v/>
      </c>
      <c r="F244" s="359" t="str">
        <f t="shared" si="29"/>
        <v/>
      </c>
      <c r="I244" s="359" t="str">
        <f t="shared" si="23"/>
        <v/>
      </c>
      <c r="J244" s="359" t="str">
        <f t="shared" si="24"/>
        <v/>
      </c>
      <c r="K244" s="359" t="str">
        <f t="shared" si="25"/>
        <v/>
      </c>
      <c r="L244" s="541" t="str">
        <f t="shared" si="26"/>
        <v/>
      </c>
      <c r="M244" s="359" t="str">
        <f t="shared" si="30"/>
        <v/>
      </c>
      <c r="N244" s="359" t="str">
        <f t="shared" si="27"/>
        <v/>
      </c>
      <c r="P244" s="540" t="str">
        <f t="shared" si="31"/>
        <v/>
      </c>
      <c r="Q244" s="359" t="str">
        <f t="shared" si="32"/>
        <v/>
      </c>
      <c r="R244" s="359" t="str">
        <f t="shared" si="33"/>
        <v/>
      </c>
      <c r="AU244" s="359" t="str">
        <f t="shared" si="34"/>
        <v/>
      </c>
      <c r="AV244" s="359" t="str">
        <f t="shared" si="35"/>
        <v/>
      </c>
      <c r="AW244" s="541" t="str">
        <f t="shared" si="36"/>
        <v/>
      </c>
    </row>
    <row r="245" spans="3:49" x14ac:dyDescent="0.25">
      <c r="C245" s="540">
        <v>52</v>
      </c>
      <c r="D245" s="359" t="str">
        <f t="shared" si="28"/>
        <v/>
      </c>
      <c r="F245" s="359" t="str">
        <f t="shared" si="29"/>
        <v/>
      </c>
      <c r="I245" s="359" t="str">
        <f t="shared" si="23"/>
        <v/>
      </c>
      <c r="J245" s="359" t="str">
        <f t="shared" si="24"/>
        <v/>
      </c>
      <c r="K245" s="359" t="str">
        <f t="shared" si="25"/>
        <v/>
      </c>
      <c r="L245" s="541" t="str">
        <f t="shared" si="26"/>
        <v/>
      </c>
      <c r="M245" s="359" t="str">
        <f t="shared" si="30"/>
        <v/>
      </c>
      <c r="N245" s="359" t="str">
        <f t="shared" si="27"/>
        <v/>
      </c>
      <c r="P245" s="540" t="str">
        <f t="shared" si="31"/>
        <v/>
      </c>
      <c r="Q245" s="359" t="str">
        <f t="shared" si="32"/>
        <v/>
      </c>
      <c r="R245" s="359" t="str">
        <f t="shared" si="33"/>
        <v/>
      </c>
      <c r="AU245" s="359" t="str">
        <f t="shared" si="34"/>
        <v/>
      </c>
      <c r="AV245" s="359" t="str">
        <f t="shared" si="35"/>
        <v/>
      </c>
      <c r="AW245" s="541" t="str">
        <f t="shared" si="36"/>
        <v/>
      </c>
    </row>
    <row r="246" spans="3:49" x14ac:dyDescent="0.25">
      <c r="C246" s="540">
        <v>53</v>
      </c>
      <c r="D246" s="359" t="str">
        <f t="shared" si="28"/>
        <v/>
      </c>
      <c r="F246" s="359" t="str">
        <f t="shared" si="29"/>
        <v/>
      </c>
      <c r="I246" s="359" t="str">
        <f t="shared" si="23"/>
        <v/>
      </c>
      <c r="J246" s="359" t="str">
        <f t="shared" si="24"/>
        <v/>
      </c>
      <c r="K246" s="359" t="str">
        <f t="shared" si="25"/>
        <v/>
      </c>
      <c r="L246" s="541" t="str">
        <f t="shared" si="26"/>
        <v/>
      </c>
      <c r="M246" s="359" t="str">
        <f t="shared" si="30"/>
        <v/>
      </c>
      <c r="N246" s="359" t="str">
        <f t="shared" si="27"/>
        <v/>
      </c>
      <c r="P246" s="540" t="str">
        <f t="shared" si="31"/>
        <v/>
      </c>
      <c r="Q246" s="359" t="str">
        <f t="shared" si="32"/>
        <v/>
      </c>
      <c r="R246" s="359" t="str">
        <f t="shared" si="33"/>
        <v/>
      </c>
      <c r="AU246" s="359" t="str">
        <f t="shared" si="34"/>
        <v/>
      </c>
      <c r="AV246" s="359" t="str">
        <f t="shared" si="35"/>
        <v/>
      </c>
      <c r="AW246" s="541" t="str">
        <f t="shared" si="36"/>
        <v/>
      </c>
    </row>
    <row r="247" spans="3:49" x14ac:dyDescent="0.25">
      <c r="C247" s="540">
        <v>54</v>
      </c>
      <c r="D247" s="359" t="str">
        <f t="shared" si="28"/>
        <v/>
      </c>
      <c r="F247" s="359" t="str">
        <f t="shared" si="29"/>
        <v/>
      </c>
      <c r="I247" s="359" t="str">
        <f t="shared" si="23"/>
        <v/>
      </c>
      <c r="J247" s="359" t="str">
        <f t="shared" si="24"/>
        <v/>
      </c>
      <c r="K247" s="359" t="str">
        <f t="shared" si="25"/>
        <v/>
      </c>
      <c r="L247" s="541" t="str">
        <f t="shared" si="26"/>
        <v/>
      </c>
      <c r="M247" s="359" t="str">
        <f t="shared" si="30"/>
        <v/>
      </c>
      <c r="N247" s="359" t="str">
        <f t="shared" si="27"/>
        <v/>
      </c>
      <c r="P247" s="540" t="str">
        <f t="shared" si="31"/>
        <v/>
      </c>
      <c r="Q247" s="359" t="str">
        <f t="shared" si="32"/>
        <v/>
      </c>
      <c r="R247" s="359" t="str">
        <f t="shared" si="33"/>
        <v/>
      </c>
      <c r="AU247" s="359" t="str">
        <f t="shared" si="34"/>
        <v/>
      </c>
      <c r="AV247" s="359" t="str">
        <f t="shared" si="35"/>
        <v/>
      </c>
      <c r="AW247" s="541" t="str">
        <f t="shared" si="36"/>
        <v/>
      </c>
    </row>
    <row r="248" spans="3:49" x14ac:dyDescent="0.25">
      <c r="C248" s="540">
        <v>55</v>
      </c>
      <c r="D248" s="359" t="str">
        <f t="shared" si="28"/>
        <v/>
      </c>
      <c r="F248" s="359" t="str">
        <f t="shared" si="29"/>
        <v/>
      </c>
      <c r="I248" s="359" t="str">
        <f t="shared" si="23"/>
        <v/>
      </c>
      <c r="J248" s="359" t="str">
        <f t="shared" si="24"/>
        <v/>
      </c>
      <c r="K248" s="359" t="str">
        <f t="shared" si="25"/>
        <v/>
      </c>
      <c r="L248" s="541" t="str">
        <f t="shared" si="26"/>
        <v/>
      </c>
      <c r="M248" s="359" t="str">
        <f t="shared" si="30"/>
        <v/>
      </c>
      <c r="N248" s="359" t="str">
        <f t="shared" si="27"/>
        <v/>
      </c>
      <c r="P248" s="540" t="str">
        <f t="shared" si="31"/>
        <v/>
      </c>
      <c r="Q248" s="359" t="str">
        <f t="shared" si="32"/>
        <v/>
      </c>
      <c r="R248" s="359" t="str">
        <f t="shared" si="33"/>
        <v/>
      </c>
      <c r="AU248" s="359" t="str">
        <f t="shared" si="34"/>
        <v/>
      </c>
      <c r="AV248" s="359" t="str">
        <f t="shared" si="35"/>
        <v/>
      </c>
      <c r="AW248" s="541" t="str">
        <f t="shared" si="36"/>
        <v/>
      </c>
    </row>
    <row r="249" spans="3:49" x14ac:dyDescent="0.25">
      <c r="C249" s="540">
        <v>56</v>
      </c>
      <c r="D249" s="359" t="str">
        <f t="shared" si="28"/>
        <v/>
      </c>
      <c r="F249" s="359" t="str">
        <f t="shared" si="29"/>
        <v/>
      </c>
      <c r="I249" s="359" t="str">
        <f t="shared" si="23"/>
        <v/>
      </c>
      <c r="J249" s="359" t="str">
        <f t="shared" si="24"/>
        <v/>
      </c>
      <c r="K249" s="359" t="str">
        <f t="shared" si="25"/>
        <v/>
      </c>
      <c r="L249" s="541" t="str">
        <f t="shared" si="26"/>
        <v/>
      </c>
      <c r="M249" s="359" t="str">
        <f t="shared" si="30"/>
        <v/>
      </c>
      <c r="N249" s="359" t="str">
        <f t="shared" si="27"/>
        <v/>
      </c>
      <c r="P249" s="540" t="str">
        <f t="shared" si="31"/>
        <v/>
      </c>
      <c r="Q249" s="359" t="str">
        <f t="shared" si="32"/>
        <v/>
      </c>
      <c r="R249" s="359" t="str">
        <f t="shared" si="33"/>
        <v/>
      </c>
      <c r="AU249" s="359" t="str">
        <f t="shared" si="34"/>
        <v/>
      </c>
      <c r="AV249" s="359" t="str">
        <f t="shared" si="35"/>
        <v/>
      </c>
      <c r="AW249" s="541" t="str">
        <f t="shared" si="36"/>
        <v/>
      </c>
    </row>
    <row r="250" spans="3:49" x14ac:dyDescent="0.25">
      <c r="C250" s="540">
        <v>57</v>
      </c>
      <c r="D250" s="359" t="str">
        <f t="shared" si="28"/>
        <v/>
      </c>
      <c r="F250" s="359" t="str">
        <f t="shared" si="29"/>
        <v/>
      </c>
      <c r="I250" s="359" t="str">
        <f t="shared" si="23"/>
        <v/>
      </c>
      <c r="J250" s="359" t="str">
        <f t="shared" si="24"/>
        <v/>
      </c>
      <c r="K250" s="359" t="str">
        <f t="shared" si="25"/>
        <v/>
      </c>
      <c r="L250" s="541" t="str">
        <f t="shared" si="26"/>
        <v/>
      </c>
      <c r="M250" s="359" t="str">
        <f t="shared" si="30"/>
        <v/>
      </c>
      <c r="N250" s="359" t="str">
        <f t="shared" si="27"/>
        <v/>
      </c>
      <c r="P250" s="540" t="str">
        <f t="shared" si="31"/>
        <v/>
      </c>
      <c r="Q250" s="359" t="str">
        <f t="shared" si="32"/>
        <v/>
      </c>
      <c r="R250" s="359" t="str">
        <f t="shared" si="33"/>
        <v/>
      </c>
      <c r="AU250" s="359" t="str">
        <f t="shared" si="34"/>
        <v/>
      </c>
      <c r="AV250" s="359" t="str">
        <f t="shared" si="35"/>
        <v/>
      </c>
      <c r="AW250" s="541" t="str">
        <f t="shared" si="36"/>
        <v/>
      </c>
    </row>
    <row r="251" spans="3:49" x14ac:dyDescent="0.25">
      <c r="C251" s="540">
        <v>58</v>
      </c>
      <c r="D251" s="359" t="str">
        <f t="shared" si="28"/>
        <v/>
      </c>
      <c r="F251" s="359" t="str">
        <f t="shared" si="29"/>
        <v/>
      </c>
      <c r="I251" s="359" t="str">
        <f t="shared" si="23"/>
        <v/>
      </c>
      <c r="J251" s="359" t="str">
        <f t="shared" si="24"/>
        <v/>
      </c>
      <c r="K251" s="359" t="str">
        <f t="shared" si="25"/>
        <v/>
      </c>
      <c r="L251" s="541" t="str">
        <f t="shared" si="26"/>
        <v/>
      </c>
      <c r="M251" s="359" t="str">
        <f t="shared" si="30"/>
        <v/>
      </c>
      <c r="N251" s="359" t="str">
        <f t="shared" si="27"/>
        <v/>
      </c>
      <c r="P251" s="540" t="str">
        <f t="shared" si="31"/>
        <v/>
      </c>
      <c r="Q251" s="359" t="str">
        <f t="shared" si="32"/>
        <v/>
      </c>
      <c r="R251" s="359" t="str">
        <f t="shared" si="33"/>
        <v/>
      </c>
      <c r="AU251" s="359" t="str">
        <f t="shared" si="34"/>
        <v/>
      </c>
      <c r="AV251" s="359" t="str">
        <f t="shared" si="35"/>
        <v/>
      </c>
      <c r="AW251" s="541" t="str">
        <f t="shared" si="36"/>
        <v/>
      </c>
    </row>
    <row r="252" spans="3:49" x14ac:dyDescent="0.25">
      <c r="C252" s="540">
        <v>59</v>
      </c>
      <c r="D252" s="359" t="str">
        <f t="shared" si="28"/>
        <v/>
      </c>
      <c r="F252" s="359" t="str">
        <f t="shared" si="29"/>
        <v/>
      </c>
      <c r="I252" s="359" t="str">
        <f t="shared" si="23"/>
        <v/>
      </c>
      <c r="J252" s="359" t="str">
        <f t="shared" si="24"/>
        <v/>
      </c>
      <c r="K252" s="359" t="str">
        <f t="shared" si="25"/>
        <v/>
      </c>
      <c r="L252" s="541" t="str">
        <f t="shared" si="26"/>
        <v/>
      </c>
      <c r="M252" s="359" t="str">
        <f t="shared" si="30"/>
        <v/>
      </c>
      <c r="N252" s="359" t="str">
        <f t="shared" si="27"/>
        <v/>
      </c>
      <c r="P252" s="540" t="str">
        <f t="shared" si="31"/>
        <v/>
      </c>
      <c r="Q252" s="359" t="str">
        <f t="shared" si="32"/>
        <v/>
      </c>
      <c r="R252" s="359" t="str">
        <f t="shared" si="33"/>
        <v/>
      </c>
      <c r="AU252" s="359" t="str">
        <f t="shared" si="34"/>
        <v/>
      </c>
      <c r="AV252" s="359" t="str">
        <f t="shared" si="35"/>
        <v/>
      </c>
      <c r="AW252" s="541" t="str">
        <f t="shared" si="36"/>
        <v/>
      </c>
    </row>
    <row r="253" spans="3:49" x14ac:dyDescent="0.25">
      <c r="C253" s="540">
        <v>60</v>
      </c>
      <c r="D253" s="359" t="str">
        <f t="shared" si="28"/>
        <v/>
      </c>
      <c r="F253" s="359" t="str">
        <f t="shared" si="29"/>
        <v/>
      </c>
      <c r="I253" s="359" t="str">
        <f t="shared" si="23"/>
        <v/>
      </c>
      <c r="J253" s="359" t="str">
        <f t="shared" si="24"/>
        <v/>
      </c>
      <c r="K253" s="359" t="str">
        <f t="shared" si="25"/>
        <v/>
      </c>
      <c r="L253" s="541" t="str">
        <f t="shared" si="26"/>
        <v/>
      </c>
      <c r="M253" s="359" t="str">
        <f t="shared" si="30"/>
        <v/>
      </c>
      <c r="N253" s="359" t="str">
        <f t="shared" si="27"/>
        <v/>
      </c>
      <c r="P253" s="540" t="str">
        <f t="shared" si="31"/>
        <v/>
      </c>
      <c r="Q253" s="359" t="str">
        <f t="shared" si="32"/>
        <v/>
      </c>
      <c r="R253" s="359" t="str">
        <f t="shared" si="33"/>
        <v/>
      </c>
      <c r="AU253" s="359" t="str">
        <f t="shared" si="34"/>
        <v/>
      </c>
      <c r="AV253" s="359" t="str">
        <f t="shared" si="35"/>
        <v/>
      </c>
      <c r="AW253" s="541" t="str">
        <f t="shared" si="36"/>
        <v/>
      </c>
    </row>
    <row r="254" spans="3:49" x14ac:dyDescent="0.25">
      <c r="C254" s="540">
        <v>61</v>
      </c>
      <c r="D254" s="359" t="str">
        <f t="shared" si="28"/>
        <v/>
      </c>
      <c r="F254" s="359" t="str">
        <f t="shared" si="29"/>
        <v/>
      </c>
      <c r="I254" s="359" t="str">
        <f t="shared" si="23"/>
        <v/>
      </c>
      <c r="J254" s="359" t="str">
        <f t="shared" si="24"/>
        <v/>
      </c>
      <c r="K254" s="359" t="str">
        <f t="shared" si="25"/>
        <v/>
      </c>
      <c r="L254" s="541" t="str">
        <f t="shared" si="26"/>
        <v/>
      </c>
      <c r="M254" s="359" t="str">
        <f t="shared" si="30"/>
        <v/>
      </c>
      <c r="N254" s="359" t="str">
        <f t="shared" si="27"/>
        <v/>
      </c>
      <c r="P254" s="540" t="str">
        <f t="shared" si="31"/>
        <v/>
      </c>
      <c r="Q254" s="359" t="str">
        <f t="shared" si="32"/>
        <v/>
      </c>
      <c r="R254" s="359" t="str">
        <f t="shared" si="33"/>
        <v/>
      </c>
      <c r="AU254" s="359" t="str">
        <f t="shared" si="34"/>
        <v/>
      </c>
      <c r="AV254" s="359" t="str">
        <f t="shared" si="35"/>
        <v/>
      </c>
      <c r="AW254" s="541" t="str">
        <f t="shared" si="36"/>
        <v/>
      </c>
    </row>
    <row r="255" spans="3:49" x14ac:dyDescent="0.25">
      <c r="C255" s="540">
        <v>62</v>
      </c>
      <c r="D255" s="359" t="str">
        <f t="shared" si="28"/>
        <v/>
      </c>
      <c r="F255" s="359" t="str">
        <f t="shared" si="29"/>
        <v/>
      </c>
      <c r="I255" s="359" t="str">
        <f t="shared" si="23"/>
        <v/>
      </c>
      <c r="J255" s="359" t="str">
        <f t="shared" si="24"/>
        <v/>
      </c>
      <c r="K255" s="359" t="str">
        <f t="shared" si="25"/>
        <v/>
      </c>
      <c r="L255" s="541" t="str">
        <f t="shared" si="26"/>
        <v/>
      </c>
      <c r="M255" s="359" t="str">
        <f t="shared" si="30"/>
        <v/>
      </c>
      <c r="N255" s="359" t="str">
        <f t="shared" si="27"/>
        <v/>
      </c>
      <c r="P255" s="540" t="str">
        <f t="shared" si="31"/>
        <v/>
      </c>
      <c r="Q255" s="359" t="str">
        <f t="shared" si="32"/>
        <v/>
      </c>
      <c r="R255" s="359" t="str">
        <f t="shared" si="33"/>
        <v/>
      </c>
      <c r="AU255" s="359" t="str">
        <f t="shared" si="34"/>
        <v/>
      </c>
      <c r="AV255" s="359" t="str">
        <f t="shared" si="35"/>
        <v/>
      </c>
      <c r="AW255" s="541" t="str">
        <f t="shared" si="36"/>
        <v/>
      </c>
    </row>
    <row r="256" spans="3:49" x14ac:dyDescent="0.25">
      <c r="C256" s="540">
        <v>63</v>
      </c>
      <c r="D256" s="359" t="str">
        <f t="shared" si="28"/>
        <v/>
      </c>
      <c r="F256" s="359" t="str">
        <f t="shared" si="29"/>
        <v/>
      </c>
      <c r="I256" s="359" t="str">
        <f t="shared" si="23"/>
        <v/>
      </c>
      <c r="J256" s="359" t="str">
        <f t="shared" si="24"/>
        <v/>
      </c>
      <c r="K256" s="359" t="str">
        <f t="shared" si="25"/>
        <v/>
      </c>
      <c r="L256" s="541" t="str">
        <f t="shared" si="26"/>
        <v/>
      </c>
      <c r="M256" s="359" t="str">
        <f t="shared" si="30"/>
        <v/>
      </c>
      <c r="N256" s="359" t="str">
        <f t="shared" si="27"/>
        <v/>
      </c>
      <c r="P256" s="540" t="str">
        <f t="shared" si="31"/>
        <v/>
      </c>
      <c r="Q256" s="359" t="str">
        <f t="shared" si="32"/>
        <v/>
      </c>
      <c r="R256" s="359" t="str">
        <f t="shared" si="33"/>
        <v/>
      </c>
      <c r="AU256" s="359" t="str">
        <f t="shared" si="34"/>
        <v/>
      </c>
      <c r="AV256" s="359" t="str">
        <f t="shared" si="35"/>
        <v/>
      </c>
      <c r="AW256" s="541" t="str">
        <f t="shared" si="36"/>
        <v/>
      </c>
    </row>
    <row r="257" spans="3:49" x14ac:dyDescent="0.25">
      <c r="C257" s="540">
        <v>64</v>
      </c>
      <c r="D257" s="359" t="str">
        <f t="shared" si="28"/>
        <v/>
      </c>
      <c r="F257" s="359" t="str">
        <f t="shared" si="29"/>
        <v/>
      </c>
      <c r="I257" s="359" t="str">
        <f t="shared" si="23"/>
        <v/>
      </c>
      <c r="J257" s="359" t="str">
        <f t="shared" si="24"/>
        <v/>
      </c>
      <c r="K257" s="359" t="str">
        <f t="shared" si="25"/>
        <v/>
      </c>
      <c r="L257" s="541" t="str">
        <f t="shared" si="26"/>
        <v/>
      </c>
      <c r="M257" s="359" t="str">
        <f t="shared" si="30"/>
        <v/>
      </c>
      <c r="N257" s="359" t="str">
        <f t="shared" si="27"/>
        <v/>
      </c>
      <c r="P257" s="540" t="str">
        <f t="shared" si="31"/>
        <v/>
      </c>
      <c r="Q257" s="359" t="str">
        <f t="shared" si="32"/>
        <v/>
      </c>
      <c r="R257" s="359" t="str">
        <f t="shared" si="33"/>
        <v/>
      </c>
      <c r="AU257" s="359" t="str">
        <f t="shared" si="34"/>
        <v/>
      </c>
      <c r="AV257" s="359" t="str">
        <f t="shared" si="35"/>
        <v/>
      </c>
      <c r="AW257" s="541" t="str">
        <f t="shared" si="36"/>
        <v/>
      </c>
    </row>
    <row r="258" spans="3:49" x14ac:dyDescent="0.25">
      <c r="C258" s="540">
        <v>65</v>
      </c>
      <c r="D258" s="359" t="str">
        <f t="shared" ref="D258:D289" si="37">IFERROR(INDEX(P$11:P$39,MATCH($C258,O$11:O$39,0)),"")</f>
        <v/>
      </c>
      <c r="F258" s="359" t="str">
        <f t="shared" ref="F258:F289" si="38">IFERROR(INDEX(T$11:T$39,MATCH($C258,S$11:S$39,0)),"")</f>
        <v/>
      </c>
      <c r="I258" s="359" t="str">
        <f t="shared" si="23"/>
        <v/>
      </c>
      <c r="J258" s="359" t="str">
        <f t="shared" si="24"/>
        <v/>
      </c>
      <c r="K258" s="359" t="str">
        <f t="shared" si="25"/>
        <v/>
      </c>
      <c r="L258" s="541" t="str">
        <f t="shared" si="26"/>
        <v/>
      </c>
      <c r="M258" s="359" t="str">
        <f t="shared" ref="M258:M289" si="39">IFERROR(INDEX(D258:L258,MATCH(TRUE,INDEX((D258:L258&lt;&gt;""),0),0)),"")</f>
        <v/>
      </c>
      <c r="N258" s="359" t="str">
        <f t="shared" si="27"/>
        <v/>
      </c>
      <c r="P258" s="540" t="str">
        <f t="shared" ref="P258:P289" si="40">IFERROR(INDEX(Q$11:Q$40,MATCH($C258,O$11:O$40,0)),"")</f>
        <v/>
      </c>
      <c r="Q258" s="359" t="str">
        <f t="shared" ref="Q258:Q286" si="41">IFERROR(INDEX(U$11:U$40,MATCH($C258,S$11:S$40,0)),"")</f>
        <v/>
      </c>
      <c r="R258" s="359" t="str">
        <f t="shared" ref="R258:R286" si="42">IFERROR(INDEX(Y$11:Y$40,MATCH($C258,W$11:W$40,0)),"")</f>
        <v/>
      </c>
      <c r="AU258" s="359" t="str">
        <f t="shared" ref="AU258:AU286" si="43">IFERROR(INDEX(AC$11:AC$40,MATCH($C258,AA$11:AA$40,0)),"")</f>
        <v/>
      </c>
      <c r="AV258" s="359" t="str">
        <f t="shared" ref="AV258:AV286" si="44">IFERROR(INDEX(AG$11:AG$40,MATCH($C258,AE$11:AE$40,0)),"")</f>
        <v/>
      </c>
      <c r="AW258" s="541" t="str">
        <f t="shared" ref="AW258:AW286" si="45">IFERROR(INDEX(AK$11:AK$40,MATCH($C258,AI$11:AI$40,0)),"")</f>
        <v/>
      </c>
    </row>
    <row r="259" spans="3:49" x14ac:dyDescent="0.25">
      <c r="C259" s="540">
        <v>66</v>
      </c>
      <c r="D259" s="359" t="str">
        <f t="shared" si="37"/>
        <v/>
      </c>
      <c r="F259" s="359" t="str">
        <f t="shared" si="38"/>
        <v/>
      </c>
      <c r="I259" s="359" t="str">
        <f t="shared" ref="I259:I322" si="46">IFERROR(INDEX(X$11:X$39,MATCH($C259,W$11:W$39,0)),"")</f>
        <v/>
      </c>
      <c r="J259" s="359" t="str">
        <f t="shared" ref="J259:J322" si="47">IFERROR(INDEX(AB$11:AB$39,MATCH($C259,AA$11:AA$39,0)),"")</f>
        <v/>
      </c>
      <c r="K259" s="359" t="str">
        <f t="shared" ref="K259:K322" si="48">IFERROR(INDEX(AF$11:AF$39,MATCH($C259,AE$11:AE$39,0)),"")</f>
        <v/>
      </c>
      <c r="L259" s="541" t="str">
        <f t="shared" ref="L259:L322" si="49">IFERROR(INDEX(AJ$11:AJ$39,MATCH($C259,AI$11:AI$39,0)),"")</f>
        <v/>
      </c>
      <c r="M259" s="359" t="str">
        <f t="shared" si="39"/>
        <v/>
      </c>
      <c r="N259" s="359" t="str">
        <f t="shared" ref="N259:N322" si="50">IFERROR(INDEX(P259:AW259,MATCH(TRUE,INDEX((P259:AW259&lt;&gt;""),0),0)),"")</f>
        <v/>
      </c>
      <c r="P259" s="540" t="str">
        <f t="shared" si="40"/>
        <v/>
      </c>
      <c r="Q259" s="359" t="str">
        <f t="shared" si="41"/>
        <v/>
      </c>
      <c r="R259" s="359" t="str">
        <f t="shared" si="42"/>
        <v/>
      </c>
      <c r="AU259" s="359" t="str">
        <f t="shared" si="43"/>
        <v/>
      </c>
      <c r="AV259" s="359" t="str">
        <f t="shared" si="44"/>
        <v/>
      </c>
      <c r="AW259" s="541" t="str">
        <f t="shared" si="45"/>
        <v/>
      </c>
    </row>
    <row r="260" spans="3:49" x14ac:dyDescent="0.25">
      <c r="C260" s="540">
        <v>67</v>
      </c>
      <c r="D260" s="359" t="str">
        <f t="shared" si="37"/>
        <v/>
      </c>
      <c r="F260" s="359" t="str">
        <f t="shared" si="38"/>
        <v/>
      </c>
      <c r="I260" s="359" t="str">
        <f t="shared" si="46"/>
        <v/>
      </c>
      <c r="J260" s="359" t="str">
        <f t="shared" si="47"/>
        <v/>
      </c>
      <c r="K260" s="359" t="str">
        <f t="shared" si="48"/>
        <v/>
      </c>
      <c r="L260" s="541" t="str">
        <f t="shared" si="49"/>
        <v/>
      </c>
      <c r="M260" s="359" t="str">
        <f t="shared" si="39"/>
        <v/>
      </c>
      <c r="N260" s="359" t="str">
        <f t="shared" si="50"/>
        <v/>
      </c>
      <c r="P260" s="540" t="str">
        <f t="shared" si="40"/>
        <v/>
      </c>
      <c r="Q260" s="359" t="str">
        <f t="shared" si="41"/>
        <v/>
      </c>
      <c r="R260" s="359" t="str">
        <f t="shared" si="42"/>
        <v/>
      </c>
      <c r="AU260" s="359" t="str">
        <f t="shared" si="43"/>
        <v/>
      </c>
      <c r="AV260" s="359" t="str">
        <f t="shared" si="44"/>
        <v/>
      </c>
      <c r="AW260" s="541" t="str">
        <f t="shared" si="45"/>
        <v/>
      </c>
    </row>
    <row r="261" spans="3:49" x14ac:dyDescent="0.25">
      <c r="C261" s="540">
        <v>68</v>
      </c>
      <c r="D261" s="359" t="str">
        <f t="shared" si="37"/>
        <v/>
      </c>
      <c r="F261" s="359" t="str">
        <f t="shared" si="38"/>
        <v/>
      </c>
      <c r="I261" s="359" t="str">
        <f t="shared" si="46"/>
        <v/>
      </c>
      <c r="J261" s="359" t="str">
        <f t="shared" si="47"/>
        <v/>
      </c>
      <c r="K261" s="359" t="str">
        <f t="shared" si="48"/>
        <v/>
      </c>
      <c r="L261" s="541" t="str">
        <f t="shared" si="49"/>
        <v/>
      </c>
      <c r="M261" s="359" t="str">
        <f t="shared" si="39"/>
        <v/>
      </c>
      <c r="N261" s="359" t="str">
        <f t="shared" si="50"/>
        <v/>
      </c>
      <c r="P261" s="540" t="str">
        <f t="shared" si="40"/>
        <v/>
      </c>
      <c r="Q261" s="359" t="str">
        <f t="shared" si="41"/>
        <v/>
      </c>
      <c r="R261" s="359" t="str">
        <f t="shared" si="42"/>
        <v/>
      </c>
      <c r="AU261" s="359" t="str">
        <f t="shared" si="43"/>
        <v/>
      </c>
      <c r="AV261" s="359" t="str">
        <f t="shared" si="44"/>
        <v/>
      </c>
      <c r="AW261" s="541" t="str">
        <f t="shared" si="45"/>
        <v/>
      </c>
    </row>
    <row r="262" spans="3:49" x14ac:dyDescent="0.25">
      <c r="C262" s="540">
        <v>69</v>
      </c>
      <c r="D262" s="359" t="str">
        <f t="shared" si="37"/>
        <v/>
      </c>
      <c r="F262" s="359" t="str">
        <f t="shared" si="38"/>
        <v/>
      </c>
      <c r="I262" s="359" t="str">
        <f t="shared" si="46"/>
        <v/>
      </c>
      <c r="J262" s="359" t="str">
        <f t="shared" si="47"/>
        <v/>
      </c>
      <c r="K262" s="359" t="str">
        <f t="shared" si="48"/>
        <v/>
      </c>
      <c r="L262" s="541" t="str">
        <f t="shared" si="49"/>
        <v/>
      </c>
      <c r="M262" s="359" t="str">
        <f t="shared" si="39"/>
        <v/>
      </c>
      <c r="N262" s="359" t="str">
        <f t="shared" si="50"/>
        <v/>
      </c>
      <c r="P262" s="540" t="str">
        <f t="shared" si="40"/>
        <v/>
      </c>
      <c r="Q262" s="359" t="str">
        <f t="shared" si="41"/>
        <v/>
      </c>
      <c r="R262" s="359" t="str">
        <f t="shared" si="42"/>
        <v/>
      </c>
      <c r="AU262" s="359" t="str">
        <f t="shared" si="43"/>
        <v/>
      </c>
      <c r="AV262" s="359" t="str">
        <f t="shared" si="44"/>
        <v/>
      </c>
      <c r="AW262" s="541" t="str">
        <f t="shared" si="45"/>
        <v/>
      </c>
    </row>
    <row r="263" spans="3:49" x14ac:dyDescent="0.25">
      <c r="C263" s="540">
        <v>70</v>
      </c>
      <c r="D263" s="359" t="str">
        <f t="shared" si="37"/>
        <v/>
      </c>
      <c r="F263" s="359" t="str">
        <f t="shared" si="38"/>
        <v/>
      </c>
      <c r="I263" s="359" t="str">
        <f t="shared" si="46"/>
        <v/>
      </c>
      <c r="J263" s="359" t="str">
        <f t="shared" si="47"/>
        <v/>
      </c>
      <c r="K263" s="359" t="str">
        <f t="shared" si="48"/>
        <v/>
      </c>
      <c r="L263" s="541" t="str">
        <f t="shared" si="49"/>
        <v/>
      </c>
      <c r="M263" s="359" t="str">
        <f t="shared" si="39"/>
        <v/>
      </c>
      <c r="N263" s="359" t="str">
        <f t="shared" si="50"/>
        <v/>
      </c>
      <c r="P263" s="540" t="str">
        <f t="shared" si="40"/>
        <v/>
      </c>
      <c r="Q263" s="359" t="str">
        <f t="shared" si="41"/>
        <v/>
      </c>
      <c r="R263" s="359" t="str">
        <f t="shared" si="42"/>
        <v/>
      </c>
      <c r="AU263" s="359" t="str">
        <f t="shared" si="43"/>
        <v/>
      </c>
      <c r="AV263" s="359" t="str">
        <f t="shared" si="44"/>
        <v/>
      </c>
      <c r="AW263" s="541" t="str">
        <f t="shared" si="45"/>
        <v/>
      </c>
    </row>
    <row r="264" spans="3:49" x14ac:dyDescent="0.25">
      <c r="C264" s="540">
        <v>71</v>
      </c>
      <c r="D264" s="359" t="str">
        <f t="shared" si="37"/>
        <v/>
      </c>
      <c r="F264" s="359" t="str">
        <f t="shared" si="38"/>
        <v/>
      </c>
      <c r="I264" s="359" t="str">
        <f t="shared" si="46"/>
        <v/>
      </c>
      <c r="J264" s="359" t="str">
        <f t="shared" si="47"/>
        <v/>
      </c>
      <c r="K264" s="359" t="str">
        <f t="shared" si="48"/>
        <v/>
      </c>
      <c r="L264" s="541" t="str">
        <f t="shared" si="49"/>
        <v/>
      </c>
      <c r="M264" s="359" t="str">
        <f t="shared" si="39"/>
        <v/>
      </c>
      <c r="N264" s="359" t="str">
        <f t="shared" si="50"/>
        <v/>
      </c>
      <c r="P264" s="540" t="str">
        <f t="shared" si="40"/>
        <v/>
      </c>
      <c r="Q264" s="359" t="str">
        <f t="shared" si="41"/>
        <v/>
      </c>
      <c r="R264" s="359" t="str">
        <f t="shared" si="42"/>
        <v/>
      </c>
      <c r="AU264" s="359" t="str">
        <f t="shared" si="43"/>
        <v/>
      </c>
      <c r="AV264" s="359" t="str">
        <f t="shared" si="44"/>
        <v/>
      </c>
      <c r="AW264" s="541" t="str">
        <f t="shared" si="45"/>
        <v/>
      </c>
    </row>
    <row r="265" spans="3:49" x14ac:dyDescent="0.25">
      <c r="C265" s="540">
        <v>72</v>
      </c>
      <c r="D265" s="359" t="str">
        <f t="shared" si="37"/>
        <v/>
      </c>
      <c r="F265" s="359" t="str">
        <f t="shared" si="38"/>
        <v/>
      </c>
      <c r="I265" s="359" t="str">
        <f t="shared" si="46"/>
        <v/>
      </c>
      <c r="J265" s="359" t="str">
        <f t="shared" si="47"/>
        <v/>
      </c>
      <c r="K265" s="359" t="str">
        <f t="shared" si="48"/>
        <v/>
      </c>
      <c r="L265" s="541" t="str">
        <f t="shared" si="49"/>
        <v/>
      </c>
      <c r="M265" s="359" t="str">
        <f t="shared" si="39"/>
        <v/>
      </c>
      <c r="N265" s="359" t="str">
        <f t="shared" si="50"/>
        <v/>
      </c>
      <c r="P265" s="540" t="str">
        <f t="shared" si="40"/>
        <v/>
      </c>
      <c r="Q265" s="359" t="str">
        <f t="shared" si="41"/>
        <v/>
      </c>
      <c r="R265" s="359" t="str">
        <f t="shared" si="42"/>
        <v/>
      </c>
      <c r="AU265" s="359" t="str">
        <f t="shared" si="43"/>
        <v/>
      </c>
      <c r="AV265" s="359" t="str">
        <f t="shared" si="44"/>
        <v/>
      </c>
      <c r="AW265" s="541" t="str">
        <f t="shared" si="45"/>
        <v/>
      </c>
    </row>
    <row r="266" spans="3:49" x14ac:dyDescent="0.25">
      <c r="C266" s="540">
        <v>73</v>
      </c>
      <c r="D266" s="359" t="str">
        <f t="shared" si="37"/>
        <v/>
      </c>
      <c r="F266" s="359" t="str">
        <f t="shared" si="38"/>
        <v/>
      </c>
      <c r="I266" s="359" t="str">
        <f t="shared" si="46"/>
        <v/>
      </c>
      <c r="J266" s="359" t="str">
        <f t="shared" si="47"/>
        <v/>
      </c>
      <c r="K266" s="359" t="str">
        <f t="shared" si="48"/>
        <v/>
      </c>
      <c r="L266" s="541" t="str">
        <f t="shared" si="49"/>
        <v/>
      </c>
      <c r="M266" s="359" t="str">
        <f t="shared" si="39"/>
        <v/>
      </c>
      <c r="N266" s="359" t="str">
        <f t="shared" si="50"/>
        <v/>
      </c>
      <c r="P266" s="540" t="str">
        <f t="shared" si="40"/>
        <v/>
      </c>
      <c r="Q266" s="359" t="str">
        <f t="shared" si="41"/>
        <v/>
      </c>
      <c r="R266" s="359" t="str">
        <f t="shared" si="42"/>
        <v/>
      </c>
      <c r="AU266" s="359" t="str">
        <f t="shared" si="43"/>
        <v/>
      </c>
      <c r="AV266" s="359" t="str">
        <f t="shared" si="44"/>
        <v/>
      </c>
      <c r="AW266" s="541" t="str">
        <f t="shared" si="45"/>
        <v/>
      </c>
    </row>
    <row r="267" spans="3:49" x14ac:dyDescent="0.25">
      <c r="C267" s="540">
        <v>74</v>
      </c>
      <c r="D267" s="359" t="str">
        <f t="shared" si="37"/>
        <v/>
      </c>
      <c r="F267" s="359" t="str">
        <f t="shared" si="38"/>
        <v/>
      </c>
      <c r="I267" s="359" t="str">
        <f t="shared" si="46"/>
        <v/>
      </c>
      <c r="J267" s="359" t="str">
        <f t="shared" si="47"/>
        <v/>
      </c>
      <c r="K267" s="359" t="str">
        <f t="shared" si="48"/>
        <v/>
      </c>
      <c r="L267" s="541" t="str">
        <f t="shared" si="49"/>
        <v/>
      </c>
      <c r="M267" s="359" t="str">
        <f t="shared" si="39"/>
        <v/>
      </c>
      <c r="N267" s="359" t="str">
        <f t="shared" si="50"/>
        <v/>
      </c>
      <c r="P267" s="540" t="str">
        <f t="shared" si="40"/>
        <v/>
      </c>
      <c r="Q267" s="359" t="str">
        <f t="shared" si="41"/>
        <v/>
      </c>
      <c r="R267" s="359" t="str">
        <f t="shared" si="42"/>
        <v/>
      </c>
      <c r="AU267" s="359" t="str">
        <f t="shared" si="43"/>
        <v/>
      </c>
      <c r="AV267" s="359" t="str">
        <f t="shared" si="44"/>
        <v/>
      </c>
      <c r="AW267" s="541" t="str">
        <f t="shared" si="45"/>
        <v/>
      </c>
    </row>
    <row r="268" spans="3:49" x14ac:dyDescent="0.25">
      <c r="C268" s="540">
        <v>75</v>
      </c>
      <c r="D268" s="359" t="str">
        <f t="shared" si="37"/>
        <v/>
      </c>
      <c r="F268" s="359" t="str">
        <f t="shared" si="38"/>
        <v/>
      </c>
      <c r="I268" s="359" t="str">
        <f t="shared" si="46"/>
        <v/>
      </c>
      <c r="J268" s="359" t="str">
        <f t="shared" si="47"/>
        <v/>
      </c>
      <c r="K268" s="359" t="str">
        <f t="shared" si="48"/>
        <v/>
      </c>
      <c r="L268" s="541" t="str">
        <f t="shared" si="49"/>
        <v/>
      </c>
      <c r="M268" s="359" t="str">
        <f t="shared" si="39"/>
        <v/>
      </c>
      <c r="N268" s="359" t="str">
        <f t="shared" si="50"/>
        <v/>
      </c>
      <c r="P268" s="540" t="str">
        <f t="shared" si="40"/>
        <v/>
      </c>
      <c r="Q268" s="359" t="str">
        <f t="shared" si="41"/>
        <v/>
      </c>
      <c r="R268" s="359" t="str">
        <f t="shared" si="42"/>
        <v/>
      </c>
      <c r="AU268" s="359" t="str">
        <f t="shared" si="43"/>
        <v/>
      </c>
      <c r="AV268" s="359" t="str">
        <f t="shared" si="44"/>
        <v/>
      </c>
      <c r="AW268" s="541" t="str">
        <f t="shared" si="45"/>
        <v/>
      </c>
    </row>
    <row r="269" spans="3:49" x14ac:dyDescent="0.25">
      <c r="C269" s="540">
        <v>76</v>
      </c>
      <c r="D269" s="359" t="str">
        <f t="shared" si="37"/>
        <v/>
      </c>
      <c r="F269" s="359" t="str">
        <f t="shared" si="38"/>
        <v/>
      </c>
      <c r="I269" s="359" t="str">
        <f t="shared" si="46"/>
        <v/>
      </c>
      <c r="J269" s="359" t="str">
        <f t="shared" si="47"/>
        <v/>
      </c>
      <c r="K269" s="359" t="str">
        <f t="shared" si="48"/>
        <v/>
      </c>
      <c r="L269" s="541" t="str">
        <f t="shared" si="49"/>
        <v/>
      </c>
      <c r="M269" s="359" t="str">
        <f t="shared" si="39"/>
        <v/>
      </c>
      <c r="N269" s="359" t="str">
        <f t="shared" si="50"/>
        <v/>
      </c>
      <c r="P269" s="540" t="str">
        <f t="shared" si="40"/>
        <v/>
      </c>
      <c r="Q269" s="359" t="str">
        <f t="shared" si="41"/>
        <v/>
      </c>
      <c r="R269" s="359" t="str">
        <f t="shared" si="42"/>
        <v/>
      </c>
      <c r="AU269" s="359" t="str">
        <f t="shared" si="43"/>
        <v/>
      </c>
      <c r="AV269" s="359" t="str">
        <f t="shared" si="44"/>
        <v/>
      </c>
      <c r="AW269" s="541" t="str">
        <f t="shared" si="45"/>
        <v/>
      </c>
    </row>
    <row r="270" spans="3:49" x14ac:dyDescent="0.25">
      <c r="C270" s="540">
        <v>77</v>
      </c>
      <c r="D270" s="359" t="str">
        <f t="shared" si="37"/>
        <v/>
      </c>
      <c r="F270" s="359" t="str">
        <f t="shared" si="38"/>
        <v/>
      </c>
      <c r="I270" s="359" t="str">
        <f t="shared" si="46"/>
        <v/>
      </c>
      <c r="J270" s="359" t="str">
        <f t="shared" si="47"/>
        <v/>
      </c>
      <c r="K270" s="359" t="str">
        <f t="shared" si="48"/>
        <v/>
      </c>
      <c r="L270" s="541" t="str">
        <f t="shared" si="49"/>
        <v/>
      </c>
      <c r="M270" s="359" t="str">
        <f t="shared" si="39"/>
        <v/>
      </c>
      <c r="N270" s="359" t="str">
        <f t="shared" si="50"/>
        <v/>
      </c>
      <c r="P270" s="540" t="str">
        <f t="shared" si="40"/>
        <v/>
      </c>
      <c r="Q270" s="359" t="str">
        <f t="shared" si="41"/>
        <v/>
      </c>
      <c r="R270" s="359" t="str">
        <f t="shared" si="42"/>
        <v/>
      </c>
      <c r="AU270" s="359" t="str">
        <f t="shared" si="43"/>
        <v/>
      </c>
      <c r="AV270" s="359" t="str">
        <f t="shared" si="44"/>
        <v/>
      </c>
      <c r="AW270" s="541" t="str">
        <f t="shared" si="45"/>
        <v/>
      </c>
    </row>
    <row r="271" spans="3:49" x14ac:dyDescent="0.25">
      <c r="C271" s="540">
        <v>78</v>
      </c>
      <c r="D271" s="359" t="str">
        <f t="shared" si="37"/>
        <v/>
      </c>
      <c r="F271" s="359" t="str">
        <f t="shared" si="38"/>
        <v/>
      </c>
      <c r="I271" s="359" t="str">
        <f t="shared" si="46"/>
        <v/>
      </c>
      <c r="J271" s="359" t="str">
        <f t="shared" si="47"/>
        <v/>
      </c>
      <c r="K271" s="359" t="str">
        <f t="shared" si="48"/>
        <v/>
      </c>
      <c r="L271" s="541" t="str">
        <f t="shared" si="49"/>
        <v/>
      </c>
      <c r="M271" s="359" t="str">
        <f t="shared" si="39"/>
        <v/>
      </c>
      <c r="N271" s="359" t="str">
        <f t="shared" si="50"/>
        <v/>
      </c>
      <c r="P271" s="540" t="str">
        <f t="shared" si="40"/>
        <v/>
      </c>
      <c r="Q271" s="359" t="str">
        <f t="shared" si="41"/>
        <v/>
      </c>
      <c r="R271" s="359" t="str">
        <f t="shared" si="42"/>
        <v/>
      </c>
      <c r="AU271" s="359" t="str">
        <f t="shared" si="43"/>
        <v/>
      </c>
      <c r="AV271" s="359" t="str">
        <f t="shared" si="44"/>
        <v/>
      </c>
      <c r="AW271" s="541" t="str">
        <f t="shared" si="45"/>
        <v/>
      </c>
    </row>
    <row r="272" spans="3:49" x14ac:dyDescent="0.25">
      <c r="C272" s="540">
        <v>79</v>
      </c>
      <c r="D272" s="359" t="str">
        <f t="shared" si="37"/>
        <v/>
      </c>
      <c r="F272" s="359" t="str">
        <f t="shared" si="38"/>
        <v/>
      </c>
      <c r="I272" s="359" t="str">
        <f t="shared" si="46"/>
        <v/>
      </c>
      <c r="J272" s="359" t="str">
        <f t="shared" si="47"/>
        <v/>
      </c>
      <c r="K272" s="359" t="str">
        <f t="shared" si="48"/>
        <v/>
      </c>
      <c r="L272" s="541" t="str">
        <f t="shared" si="49"/>
        <v/>
      </c>
      <c r="M272" s="359" t="str">
        <f t="shared" si="39"/>
        <v/>
      </c>
      <c r="N272" s="359" t="str">
        <f t="shared" si="50"/>
        <v/>
      </c>
      <c r="P272" s="540" t="str">
        <f t="shared" si="40"/>
        <v/>
      </c>
      <c r="Q272" s="359" t="str">
        <f t="shared" si="41"/>
        <v/>
      </c>
      <c r="R272" s="359" t="str">
        <f t="shared" si="42"/>
        <v/>
      </c>
      <c r="AU272" s="359" t="str">
        <f t="shared" si="43"/>
        <v/>
      </c>
      <c r="AV272" s="359" t="str">
        <f t="shared" si="44"/>
        <v/>
      </c>
      <c r="AW272" s="541" t="str">
        <f t="shared" si="45"/>
        <v/>
      </c>
    </row>
    <row r="273" spans="3:49" x14ac:dyDescent="0.25">
      <c r="C273" s="540">
        <v>80</v>
      </c>
      <c r="D273" s="359" t="str">
        <f t="shared" si="37"/>
        <v/>
      </c>
      <c r="F273" s="359" t="str">
        <f t="shared" si="38"/>
        <v/>
      </c>
      <c r="I273" s="359" t="str">
        <f t="shared" si="46"/>
        <v/>
      </c>
      <c r="J273" s="359" t="str">
        <f t="shared" si="47"/>
        <v/>
      </c>
      <c r="K273" s="359" t="str">
        <f t="shared" si="48"/>
        <v/>
      </c>
      <c r="L273" s="541" t="str">
        <f t="shared" si="49"/>
        <v/>
      </c>
      <c r="M273" s="359" t="str">
        <f t="shared" si="39"/>
        <v/>
      </c>
      <c r="N273" s="359" t="str">
        <f t="shared" si="50"/>
        <v/>
      </c>
      <c r="P273" s="540" t="str">
        <f t="shared" si="40"/>
        <v/>
      </c>
      <c r="Q273" s="359" t="str">
        <f t="shared" si="41"/>
        <v/>
      </c>
      <c r="R273" s="359" t="str">
        <f t="shared" si="42"/>
        <v/>
      </c>
      <c r="AU273" s="359" t="str">
        <f t="shared" si="43"/>
        <v/>
      </c>
      <c r="AV273" s="359" t="str">
        <f t="shared" si="44"/>
        <v/>
      </c>
      <c r="AW273" s="541" t="str">
        <f t="shared" si="45"/>
        <v/>
      </c>
    </row>
    <row r="274" spans="3:49" x14ac:dyDescent="0.25">
      <c r="C274" s="540">
        <v>81</v>
      </c>
      <c r="D274" s="359" t="str">
        <f t="shared" si="37"/>
        <v/>
      </c>
      <c r="F274" s="359" t="str">
        <f t="shared" si="38"/>
        <v/>
      </c>
      <c r="I274" s="359" t="str">
        <f t="shared" si="46"/>
        <v/>
      </c>
      <c r="J274" s="359" t="str">
        <f t="shared" si="47"/>
        <v/>
      </c>
      <c r="K274" s="359" t="str">
        <f t="shared" si="48"/>
        <v/>
      </c>
      <c r="L274" s="541" t="str">
        <f t="shared" si="49"/>
        <v/>
      </c>
      <c r="M274" s="359" t="str">
        <f t="shared" si="39"/>
        <v/>
      </c>
      <c r="N274" s="359" t="str">
        <f t="shared" si="50"/>
        <v/>
      </c>
      <c r="P274" s="540" t="str">
        <f t="shared" si="40"/>
        <v/>
      </c>
      <c r="Q274" s="359" t="str">
        <f t="shared" si="41"/>
        <v/>
      </c>
      <c r="R274" s="359" t="str">
        <f t="shared" si="42"/>
        <v/>
      </c>
      <c r="AU274" s="359" t="str">
        <f t="shared" si="43"/>
        <v/>
      </c>
      <c r="AV274" s="359" t="str">
        <f t="shared" si="44"/>
        <v/>
      </c>
      <c r="AW274" s="541" t="str">
        <f t="shared" si="45"/>
        <v/>
      </c>
    </row>
    <row r="275" spans="3:49" x14ac:dyDescent="0.25">
      <c r="C275" s="540">
        <v>82</v>
      </c>
      <c r="D275" s="359" t="str">
        <f t="shared" si="37"/>
        <v/>
      </c>
      <c r="F275" s="359" t="str">
        <f t="shared" si="38"/>
        <v/>
      </c>
      <c r="I275" s="359" t="str">
        <f t="shared" si="46"/>
        <v/>
      </c>
      <c r="J275" s="359" t="str">
        <f t="shared" si="47"/>
        <v/>
      </c>
      <c r="K275" s="359" t="str">
        <f t="shared" si="48"/>
        <v/>
      </c>
      <c r="L275" s="541" t="str">
        <f t="shared" si="49"/>
        <v/>
      </c>
      <c r="M275" s="359" t="str">
        <f t="shared" si="39"/>
        <v/>
      </c>
      <c r="N275" s="359" t="str">
        <f t="shared" si="50"/>
        <v/>
      </c>
      <c r="P275" s="540" t="str">
        <f t="shared" si="40"/>
        <v/>
      </c>
      <c r="Q275" s="359" t="str">
        <f t="shared" si="41"/>
        <v/>
      </c>
      <c r="R275" s="359" t="str">
        <f t="shared" si="42"/>
        <v/>
      </c>
      <c r="AU275" s="359" t="str">
        <f t="shared" si="43"/>
        <v/>
      </c>
      <c r="AV275" s="359" t="str">
        <f t="shared" si="44"/>
        <v/>
      </c>
      <c r="AW275" s="541" t="str">
        <f t="shared" si="45"/>
        <v/>
      </c>
    </row>
    <row r="276" spans="3:49" x14ac:dyDescent="0.25">
      <c r="C276" s="540">
        <v>83</v>
      </c>
      <c r="D276" s="359" t="str">
        <f t="shared" si="37"/>
        <v/>
      </c>
      <c r="F276" s="359" t="str">
        <f t="shared" si="38"/>
        <v/>
      </c>
      <c r="I276" s="359" t="str">
        <f t="shared" si="46"/>
        <v/>
      </c>
      <c r="J276" s="359" t="str">
        <f t="shared" si="47"/>
        <v/>
      </c>
      <c r="K276" s="359" t="str">
        <f t="shared" si="48"/>
        <v/>
      </c>
      <c r="L276" s="541" t="str">
        <f t="shared" si="49"/>
        <v/>
      </c>
      <c r="M276" s="359" t="str">
        <f t="shared" si="39"/>
        <v/>
      </c>
      <c r="N276" s="359" t="str">
        <f t="shared" si="50"/>
        <v/>
      </c>
      <c r="P276" s="540" t="str">
        <f t="shared" si="40"/>
        <v/>
      </c>
      <c r="Q276" s="359" t="str">
        <f t="shared" si="41"/>
        <v/>
      </c>
      <c r="R276" s="359" t="str">
        <f t="shared" si="42"/>
        <v/>
      </c>
      <c r="AU276" s="359" t="str">
        <f t="shared" si="43"/>
        <v/>
      </c>
      <c r="AV276" s="359" t="str">
        <f t="shared" si="44"/>
        <v/>
      </c>
      <c r="AW276" s="541" t="str">
        <f t="shared" si="45"/>
        <v/>
      </c>
    </row>
    <row r="277" spans="3:49" x14ac:dyDescent="0.25">
      <c r="C277" s="540">
        <v>84</v>
      </c>
      <c r="D277" s="359" t="str">
        <f t="shared" si="37"/>
        <v/>
      </c>
      <c r="F277" s="359" t="str">
        <f t="shared" si="38"/>
        <v/>
      </c>
      <c r="I277" s="359" t="str">
        <f t="shared" si="46"/>
        <v/>
      </c>
      <c r="J277" s="359" t="str">
        <f t="shared" si="47"/>
        <v/>
      </c>
      <c r="K277" s="359" t="str">
        <f t="shared" si="48"/>
        <v/>
      </c>
      <c r="L277" s="541" t="str">
        <f t="shared" si="49"/>
        <v/>
      </c>
      <c r="M277" s="359" t="str">
        <f t="shared" si="39"/>
        <v/>
      </c>
      <c r="N277" s="359" t="str">
        <f t="shared" si="50"/>
        <v/>
      </c>
      <c r="P277" s="540" t="str">
        <f t="shared" si="40"/>
        <v/>
      </c>
      <c r="Q277" s="359" t="str">
        <f t="shared" si="41"/>
        <v/>
      </c>
      <c r="R277" s="359" t="str">
        <f t="shared" si="42"/>
        <v/>
      </c>
      <c r="AU277" s="359" t="str">
        <f t="shared" si="43"/>
        <v/>
      </c>
      <c r="AV277" s="359" t="str">
        <f t="shared" si="44"/>
        <v/>
      </c>
      <c r="AW277" s="541" t="str">
        <f t="shared" si="45"/>
        <v/>
      </c>
    </row>
    <row r="278" spans="3:49" x14ac:dyDescent="0.25">
      <c r="C278" s="540">
        <v>85</v>
      </c>
      <c r="D278" s="359" t="str">
        <f t="shared" si="37"/>
        <v/>
      </c>
      <c r="F278" s="359" t="str">
        <f t="shared" si="38"/>
        <v/>
      </c>
      <c r="I278" s="359" t="str">
        <f t="shared" si="46"/>
        <v/>
      </c>
      <c r="J278" s="359" t="str">
        <f t="shared" si="47"/>
        <v/>
      </c>
      <c r="K278" s="359" t="str">
        <f t="shared" si="48"/>
        <v/>
      </c>
      <c r="L278" s="541" t="str">
        <f t="shared" si="49"/>
        <v/>
      </c>
      <c r="M278" s="359" t="str">
        <f t="shared" si="39"/>
        <v/>
      </c>
      <c r="N278" s="359" t="str">
        <f t="shared" si="50"/>
        <v/>
      </c>
      <c r="P278" s="540" t="str">
        <f t="shared" si="40"/>
        <v/>
      </c>
      <c r="Q278" s="359" t="str">
        <f t="shared" si="41"/>
        <v/>
      </c>
      <c r="R278" s="359" t="str">
        <f t="shared" si="42"/>
        <v/>
      </c>
      <c r="AU278" s="359" t="str">
        <f t="shared" si="43"/>
        <v/>
      </c>
      <c r="AV278" s="359" t="str">
        <f t="shared" si="44"/>
        <v/>
      </c>
      <c r="AW278" s="541" t="str">
        <f t="shared" si="45"/>
        <v/>
      </c>
    </row>
    <row r="279" spans="3:49" x14ac:dyDescent="0.25">
      <c r="C279" s="540">
        <v>86</v>
      </c>
      <c r="D279" s="359" t="str">
        <f t="shared" si="37"/>
        <v/>
      </c>
      <c r="F279" s="359" t="str">
        <f t="shared" si="38"/>
        <v/>
      </c>
      <c r="I279" s="359" t="str">
        <f t="shared" si="46"/>
        <v/>
      </c>
      <c r="J279" s="359" t="str">
        <f t="shared" si="47"/>
        <v/>
      </c>
      <c r="K279" s="359" t="str">
        <f t="shared" si="48"/>
        <v/>
      </c>
      <c r="L279" s="541" t="str">
        <f t="shared" si="49"/>
        <v/>
      </c>
      <c r="M279" s="359" t="str">
        <f t="shared" si="39"/>
        <v/>
      </c>
      <c r="N279" s="359" t="str">
        <f t="shared" si="50"/>
        <v/>
      </c>
      <c r="P279" s="540" t="str">
        <f t="shared" si="40"/>
        <v/>
      </c>
      <c r="Q279" s="359" t="str">
        <f t="shared" si="41"/>
        <v/>
      </c>
      <c r="R279" s="359" t="str">
        <f t="shared" si="42"/>
        <v/>
      </c>
      <c r="AU279" s="359" t="str">
        <f t="shared" si="43"/>
        <v/>
      </c>
      <c r="AV279" s="359" t="str">
        <f t="shared" si="44"/>
        <v/>
      </c>
      <c r="AW279" s="541" t="str">
        <f t="shared" si="45"/>
        <v/>
      </c>
    </row>
    <row r="280" spans="3:49" x14ac:dyDescent="0.25">
      <c r="C280" s="540">
        <v>87</v>
      </c>
      <c r="D280" s="359" t="str">
        <f t="shared" si="37"/>
        <v/>
      </c>
      <c r="F280" s="359" t="str">
        <f t="shared" si="38"/>
        <v/>
      </c>
      <c r="I280" s="359" t="str">
        <f t="shared" si="46"/>
        <v/>
      </c>
      <c r="J280" s="359" t="str">
        <f t="shared" si="47"/>
        <v/>
      </c>
      <c r="K280" s="359" t="str">
        <f t="shared" si="48"/>
        <v/>
      </c>
      <c r="L280" s="541" t="str">
        <f t="shared" si="49"/>
        <v/>
      </c>
      <c r="M280" s="359" t="str">
        <f t="shared" si="39"/>
        <v/>
      </c>
      <c r="N280" s="359" t="str">
        <f t="shared" si="50"/>
        <v/>
      </c>
      <c r="P280" s="540" t="str">
        <f t="shared" si="40"/>
        <v/>
      </c>
      <c r="Q280" s="359" t="str">
        <f t="shared" si="41"/>
        <v/>
      </c>
      <c r="R280" s="359" t="str">
        <f t="shared" si="42"/>
        <v/>
      </c>
      <c r="AU280" s="359" t="str">
        <f t="shared" si="43"/>
        <v/>
      </c>
      <c r="AV280" s="359" t="str">
        <f t="shared" si="44"/>
        <v/>
      </c>
      <c r="AW280" s="541" t="str">
        <f t="shared" si="45"/>
        <v/>
      </c>
    </row>
    <row r="281" spans="3:49" x14ac:dyDescent="0.25">
      <c r="C281" s="540">
        <v>88</v>
      </c>
      <c r="D281" s="359" t="str">
        <f t="shared" si="37"/>
        <v/>
      </c>
      <c r="F281" s="359" t="str">
        <f t="shared" si="38"/>
        <v/>
      </c>
      <c r="I281" s="359" t="str">
        <f t="shared" si="46"/>
        <v/>
      </c>
      <c r="J281" s="359" t="str">
        <f t="shared" si="47"/>
        <v/>
      </c>
      <c r="K281" s="359" t="str">
        <f t="shared" si="48"/>
        <v/>
      </c>
      <c r="L281" s="541" t="str">
        <f t="shared" si="49"/>
        <v/>
      </c>
      <c r="M281" s="359" t="str">
        <f t="shared" si="39"/>
        <v/>
      </c>
      <c r="N281" s="359" t="str">
        <f t="shared" si="50"/>
        <v/>
      </c>
      <c r="P281" s="540" t="str">
        <f t="shared" si="40"/>
        <v/>
      </c>
      <c r="Q281" s="359" t="str">
        <f t="shared" si="41"/>
        <v/>
      </c>
      <c r="R281" s="359" t="str">
        <f t="shared" si="42"/>
        <v/>
      </c>
      <c r="AU281" s="359" t="str">
        <f t="shared" si="43"/>
        <v/>
      </c>
      <c r="AV281" s="359" t="str">
        <f t="shared" si="44"/>
        <v/>
      </c>
      <c r="AW281" s="541" t="str">
        <f t="shared" si="45"/>
        <v/>
      </c>
    </row>
    <row r="282" spans="3:49" x14ac:dyDescent="0.25">
      <c r="C282" s="540">
        <v>89</v>
      </c>
      <c r="D282" s="359" t="str">
        <f t="shared" si="37"/>
        <v/>
      </c>
      <c r="F282" s="359" t="str">
        <f t="shared" si="38"/>
        <v/>
      </c>
      <c r="I282" s="359" t="str">
        <f t="shared" si="46"/>
        <v/>
      </c>
      <c r="J282" s="359" t="str">
        <f t="shared" si="47"/>
        <v/>
      </c>
      <c r="K282" s="359" t="str">
        <f t="shared" si="48"/>
        <v/>
      </c>
      <c r="L282" s="541" t="str">
        <f t="shared" si="49"/>
        <v/>
      </c>
      <c r="M282" s="359" t="str">
        <f t="shared" si="39"/>
        <v/>
      </c>
      <c r="N282" s="359" t="str">
        <f t="shared" si="50"/>
        <v/>
      </c>
      <c r="P282" s="540" t="str">
        <f t="shared" si="40"/>
        <v/>
      </c>
      <c r="Q282" s="359" t="str">
        <f t="shared" si="41"/>
        <v/>
      </c>
      <c r="R282" s="359" t="str">
        <f t="shared" si="42"/>
        <v/>
      </c>
      <c r="AU282" s="359" t="str">
        <f t="shared" si="43"/>
        <v/>
      </c>
      <c r="AV282" s="359" t="str">
        <f t="shared" si="44"/>
        <v/>
      </c>
      <c r="AW282" s="541" t="str">
        <f t="shared" si="45"/>
        <v/>
      </c>
    </row>
    <row r="283" spans="3:49" x14ac:dyDescent="0.25">
      <c r="C283" s="540">
        <v>90</v>
      </c>
      <c r="D283" s="359" t="str">
        <f t="shared" si="37"/>
        <v/>
      </c>
      <c r="F283" s="359" t="str">
        <f t="shared" si="38"/>
        <v/>
      </c>
      <c r="I283" s="359" t="str">
        <f t="shared" si="46"/>
        <v/>
      </c>
      <c r="J283" s="359" t="str">
        <f t="shared" si="47"/>
        <v/>
      </c>
      <c r="K283" s="359" t="str">
        <f t="shared" si="48"/>
        <v/>
      </c>
      <c r="L283" s="541" t="str">
        <f t="shared" si="49"/>
        <v/>
      </c>
      <c r="M283" s="359" t="str">
        <f t="shared" si="39"/>
        <v/>
      </c>
      <c r="N283" s="359" t="str">
        <f t="shared" si="50"/>
        <v/>
      </c>
      <c r="P283" s="540" t="str">
        <f t="shared" si="40"/>
        <v/>
      </c>
      <c r="Q283" s="359" t="str">
        <f t="shared" si="41"/>
        <v/>
      </c>
      <c r="R283" s="359" t="str">
        <f t="shared" si="42"/>
        <v/>
      </c>
      <c r="AU283" s="359" t="str">
        <f t="shared" si="43"/>
        <v/>
      </c>
      <c r="AV283" s="359" t="str">
        <f t="shared" si="44"/>
        <v/>
      </c>
      <c r="AW283" s="541" t="str">
        <f t="shared" si="45"/>
        <v/>
      </c>
    </row>
    <row r="284" spans="3:49" x14ac:dyDescent="0.25">
      <c r="C284" s="540">
        <v>91</v>
      </c>
      <c r="D284" s="359" t="str">
        <f t="shared" si="37"/>
        <v/>
      </c>
      <c r="F284" s="359" t="str">
        <f t="shared" si="38"/>
        <v/>
      </c>
      <c r="I284" s="359" t="str">
        <f t="shared" si="46"/>
        <v/>
      </c>
      <c r="J284" s="359" t="str">
        <f t="shared" si="47"/>
        <v/>
      </c>
      <c r="K284" s="359" t="str">
        <f t="shared" si="48"/>
        <v/>
      </c>
      <c r="L284" s="541" t="str">
        <f t="shared" si="49"/>
        <v/>
      </c>
      <c r="M284" s="359" t="str">
        <f t="shared" si="39"/>
        <v/>
      </c>
      <c r="N284" s="359" t="str">
        <f t="shared" si="50"/>
        <v/>
      </c>
      <c r="P284" s="540" t="str">
        <f t="shared" si="40"/>
        <v/>
      </c>
      <c r="Q284" s="359" t="str">
        <f t="shared" si="41"/>
        <v/>
      </c>
      <c r="R284" s="359" t="str">
        <f t="shared" si="42"/>
        <v/>
      </c>
      <c r="AU284" s="359" t="str">
        <f t="shared" si="43"/>
        <v/>
      </c>
      <c r="AV284" s="359" t="str">
        <f t="shared" si="44"/>
        <v/>
      </c>
      <c r="AW284" s="541" t="str">
        <f t="shared" si="45"/>
        <v/>
      </c>
    </row>
    <row r="285" spans="3:49" x14ac:dyDescent="0.25">
      <c r="C285" s="540">
        <v>92</v>
      </c>
      <c r="D285" s="359" t="str">
        <f t="shared" si="37"/>
        <v/>
      </c>
      <c r="F285" s="359" t="str">
        <f t="shared" si="38"/>
        <v/>
      </c>
      <c r="I285" s="359" t="str">
        <f t="shared" si="46"/>
        <v/>
      </c>
      <c r="J285" s="359" t="str">
        <f t="shared" si="47"/>
        <v/>
      </c>
      <c r="K285" s="359" t="str">
        <f t="shared" si="48"/>
        <v/>
      </c>
      <c r="L285" s="541" t="str">
        <f t="shared" si="49"/>
        <v/>
      </c>
      <c r="M285" s="359" t="str">
        <f t="shared" si="39"/>
        <v/>
      </c>
      <c r="N285" s="359" t="str">
        <f t="shared" si="50"/>
        <v/>
      </c>
      <c r="P285" s="540" t="str">
        <f t="shared" si="40"/>
        <v/>
      </c>
      <c r="Q285" s="359" t="str">
        <f t="shared" si="41"/>
        <v/>
      </c>
      <c r="R285" s="359" t="str">
        <f t="shared" si="42"/>
        <v/>
      </c>
      <c r="AU285" s="359" t="str">
        <f t="shared" si="43"/>
        <v/>
      </c>
      <c r="AV285" s="359" t="str">
        <f t="shared" si="44"/>
        <v/>
      </c>
      <c r="AW285" s="541" t="str">
        <f t="shared" si="45"/>
        <v/>
      </c>
    </row>
    <row r="286" spans="3:49" x14ac:dyDescent="0.25">
      <c r="C286" s="540">
        <v>93</v>
      </c>
      <c r="D286" s="359" t="str">
        <f t="shared" si="37"/>
        <v/>
      </c>
      <c r="F286" s="359" t="str">
        <f t="shared" si="38"/>
        <v/>
      </c>
      <c r="I286" s="359" t="str">
        <f t="shared" si="46"/>
        <v/>
      </c>
      <c r="J286" s="359" t="str">
        <f t="shared" si="47"/>
        <v/>
      </c>
      <c r="K286" s="359" t="str">
        <f t="shared" si="48"/>
        <v/>
      </c>
      <c r="L286" s="541" t="str">
        <f t="shared" si="49"/>
        <v/>
      </c>
      <c r="M286" s="359" t="str">
        <f t="shared" si="39"/>
        <v/>
      </c>
      <c r="N286" s="359" t="str">
        <f t="shared" si="50"/>
        <v/>
      </c>
      <c r="P286" s="540" t="str">
        <f t="shared" si="40"/>
        <v/>
      </c>
      <c r="Q286" s="359" t="str">
        <f t="shared" si="41"/>
        <v/>
      </c>
      <c r="R286" s="359" t="str">
        <f t="shared" si="42"/>
        <v/>
      </c>
      <c r="AU286" s="359" t="str">
        <f t="shared" si="43"/>
        <v/>
      </c>
      <c r="AV286" s="359" t="str">
        <f t="shared" si="44"/>
        <v/>
      </c>
      <c r="AW286" s="541" t="str">
        <f t="shared" si="45"/>
        <v/>
      </c>
    </row>
    <row r="287" spans="3:49" x14ac:dyDescent="0.25">
      <c r="C287" s="540">
        <v>94</v>
      </c>
      <c r="D287" s="359" t="str">
        <f t="shared" si="37"/>
        <v/>
      </c>
      <c r="F287" s="359" t="str">
        <f t="shared" si="38"/>
        <v/>
      </c>
      <c r="I287" s="359" t="str">
        <f t="shared" si="46"/>
        <v/>
      </c>
      <c r="J287" s="359" t="str">
        <f t="shared" si="47"/>
        <v/>
      </c>
      <c r="K287" s="359" t="str">
        <f t="shared" si="48"/>
        <v/>
      </c>
      <c r="L287" s="541" t="str">
        <f t="shared" si="49"/>
        <v/>
      </c>
      <c r="M287" s="359" t="str">
        <f t="shared" si="39"/>
        <v/>
      </c>
      <c r="N287" s="359" t="str">
        <f t="shared" si="50"/>
        <v/>
      </c>
      <c r="P287" s="540" t="str">
        <f t="shared" si="40"/>
        <v/>
      </c>
      <c r="Q287" s="359" t="str">
        <f>IFERROR(INDEX(U$11:U$40,MATCH($C261,S$11:S$40,0)),"")</f>
        <v/>
      </c>
      <c r="R287" s="359" t="str">
        <f>IFERROR(INDEX(Y$11:Y$40,MATCH($C261,W$11:W$40,0)),"")</f>
        <v/>
      </c>
      <c r="AU287" s="359" t="str">
        <f>IFERROR(INDEX(AC$11:AC$40,MATCH($C261,AA$11:AA$40,0)),"")</f>
        <v/>
      </c>
      <c r="AV287" s="359" t="str">
        <f>IFERROR(INDEX(AG$11:AG$40,MATCH($C261,AE$11:AE$40,0)),"")</f>
        <v/>
      </c>
      <c r="AW287" s="541" t="str">
        <f>IFERROR(INDEX(AK$11:AK$40,MATCH($C261,AI$11:AI$40,0)),"")</f>
        <v/>
      </c>
    </row>
    <row r="288" spans="3:49" x14ac:dyDescent="0.25">
      <c r="C288" s="540">
        <v>95</v>
      </c>
      <c r="D288" s="359" t="str">
        <f t="shared" si="37"/>
        <v/>
      </c>
      <c r="F288" s="359" t="str">
        <f t="shared" si="38"/>
        <v/>
      </c>
      <c r="I288" s="359" t="str">
        <f t="shared" si="46"/>
        <v/>
      </c>
      <c r="J288" s="359" t="str">
        <f t="shared" si="47"/>
        <v/>
      </c>
      <c r="K288" s="359" t="str">
        <f t="shared" si="48"/>
        <v/>
      </c>
      <c r="L288" s="541" t="str">
        <f t="shared" si="49"/>
        <v/>
      </c>
      <c r="M288" s="359" t="str">
        <f t="shared" si="39"/>
        <v/>
      </c>
      <c r="N288" s="359" t="str">
        <f t="shared" si="50"/>
        <v/>
      </c>
      <c r="P288" s="540" t="str">
        <f t="shared" si="40"/>
        <v/>
      </c>
      <c r="Q288" s="359" t="str">
        <f t="shared" ref="Q288:Q319" si="51">IFERROR(INDEX(U$11:U$40,MATCH($C288,S$11:S$40,0)),"")</f>
        <v/>
      </c>
      <c r="R288" s="359" t="str">
        <f t="shared" ref="R288:R319" si="52">IFERROR(INDEX(Y$11:Y$40,MATCH($C288,W$11:W$40,0)),"")</f>
        <v/>
      </c>
      <c r="AU288" s="359" t="str">
        <f t="shared" ref="AU288:AU319" si="53">IFERROR(INDEX(AC$11:AC$40,MATCH($C288,AA$11:AA$40,0)),"")</f>
        <v/>
      </c>
      <c r="AV288" s="359" t="str">
        <f t="shared" ref="AV288:AV319" si="54">IFERROR(INDEX(AG$11:AG$40,MATCH($C288,AE$11:AE$40,0)),"")</f>
        <v/>
      </c>
      <c r="AW288" s="541" t="str">
        <f t="shared" ref="AW288:AW319" si="55">IFERROR(INDEX(AK$11:AK$40,MATCH($C288,AI$11:AI$40,0)),"")</f>
        <v/>
      </c>
    </row>
    <row r="289" spans="3:49" x14ac:dyDescent="0.25">
      <c r="C289" s="540">
        <v>96</v>
      </c>
      <c r="D289" s="359" t="str">
        <f t="shared" si="37"/>
        <v/>
      </c>
      <c r="F289" s="359" t="str">
        <f t="shared" si="38"/>
        <v/>
      </c>
      <c r="I289" s="359" t="str">
        <f t="shared" si="46"/>
        <v/>
      </c>
      <c r="J289" s="359" t="str">
        <f t="shared" si="47"/>
        <v/>
      </c>
      <c r="K289" s="359" t="str">
        <f t="shared" si="48"/>
        <v/>
      </c>
      <c r="L289" s="541" t="str">
        <f t="shared" si="49"/>
        <v/>
      </c>
      <c r="M289" s="359" t="str">
        <f t="shared" si="39"/>
        <v/>
      </c>
      <c r="N289" s="359" t="str">
        <f t="shared" si="50"/>
        <v/>
      </c>
      <c r="P289" s="540" t="str">
        <f t="shared" si="40"/>
        <v/>
      </c>
      <c r="Q289" s="359" t="str">
        <f t="shared" si="51"/>
        <v/>
      </c>
      <c r="R289" s="359" t="str">
        <f t="shared" si="52"/>
        <v/>
      </c>
      <c r="AU289" s="359" t="str">
        <f t="shared" si="53"/>
        <v/>
      </c>
      <c r="AV289" s="359" t="str">
        <f t="shared" si="54"/>
        <v/>
      </c>
      <c r="AW289" s="541" t="str">
        <f t="shared" si="55"/>
        <v/>
      </c>
    </row>
    <row r="290" spans="3:49" x14ac:dyDescent="0.25">
      <c r="C290" s="540">
        <v>97</v>
      </c>
      <c r="D290" s="359" t="str">
        <f t="shared" ref="D290:D321" si="56">IFERROR(INDEX(P$11:P$39,MATCH($C290,O$11:O$39,0)),"")</f>
        <v/>
      </c>
      <c r="F290" s="359" t="str">
        <f t="shared" ref="F290:F321" si="57">IFERROR(INDEX(T$11:T$39,MATCH($C290,S$11:S$39,0)),"")</f>
        <v/>
      </c>
      <c r="I290" s="359" t="str">
        <f t="shared" si="46"/>
        <v/>
      </c>
      <c r="J290" s="359" t="str">
        <f t="shared" si="47"/>
        <v/>
      </c>
      <c r="K290" s="359" t="str">
        <f t="shared" si="48"/>
        <v/>
      </c>
      <c r="L290" s="541" t="str">
        <f t="shared" si="49"/>
        <v/>
      </c>
      <c r="M290" s="359" t="str">
        <f t="shared" ref="M290:M321" si="58">IFERROR(INDEX(D290:L290,MATCH(TRUE,INDEX((D290:L290&lt;&gt;""),0),0)),"")</f>
        <v/>
      </c>
      <c r="N290" s="359" t="str">
        <f t="shared" si="50"/>
        <v/>
      </c>
      <c r="P290" s="540" t="str">
        <f t="shared" ref="P290:P321" si="59">IFERROR(INDEX(Q$11:Q$40,MATCH($C290,O$11:O$40,0)),"")</f>
        <v/>
      </c>
      <c r="Q290" s="359" t="str">
        <f t="shared" si="51"/>
        <v/>
      </c>
      <c r="R290" s="359" t="str">
        <f t="shared" si="52"/>
        <v/>
      </c>
      <c r="AU290" s="359" t="str">
        <f t="shared" si="53"/>
        <v/>
      </c>
      <c r="AV290" s="359" t="str">
        <f t="shared" si="54"/>
        <v/>
      </c>
      <c r="AW290" s="541" t="str">
        <f t="shared" si="55"/>
        <v/>
      </c>
    </row>
    <row r="291" spans="3:49" x14ac:dyDescent="0.25">
      <c r="C291" s="540">
        <v>98</v>
      </c>
      <c r="D291" s="359" t="str">
        <f t="shared" si="56"/>
        <v/>
      </c>
      <c r="F291" s="359" t="str">
        <f t="shared" si="57"/>
        <v/>
      </c>
      <c r="I291" s="359" t="str">
        <f t="shared" si="46"/>
        <v/>
      </c>
      <c r="J291" s="359" t="str">
        <f t="shared" si="47"/>
        <v/>
      </c>
      <c r="K291" s="359" t="str">
        <f t="shared" si="48"/>
        <v/>
      </c>
      <c r="L291" s="541" t="str">
        <f t="shared" si="49"/>
        <v/>
      </c>
      <c r="M291" s="359" t="str">
        <f t="shared" si="58"/>
        <v/>
      </c>
      <c r="N291" s="359" t="str">
        <f t="shared" si="50"/>
        <v/>
      </c>
      <c r="P291" s="540" t="str">
        <f t="shared" si="59"/>
        <v/>
      </c>
      <c r="Q291" s="359" t="str">
        <f t="shared" si="51"/>
        <v/>
      </c>
      <c r="R291" s="359" t="str">
        <f t="shared" si="52"/>
        <v/>
      </c>
      <c r="AU291" s="359" t="str">
        <f t="shared" si="53"/>
        <v/>
      </c>
      <c r="AV291" s="359" t="str">
        <f t="shared" si="54"/>
        <v/>
      </c>
      <c r="AW291" s="541" t="str">
        <f t="shared" si="55"/>
        <v/>
      </c>
    </row>
    <row r="292" spans="3:49" x14ac:dyDescent="0.25">
      <c r="C292" s="540">
        <v>99</v>
      </c>
      <c r="D292" s="359" t="str">
        <f t="shared" si="56"/>
        <v/>
      </c>
      <c r="F292" s="359" t="str">
        <f t="shared" si="57"/>
        <v/>
      </c>
      <c r="I292" s="359" t="str">
        <f t="shared" si="46"/>
        <v/>
      </c>
      <c r="J292" s="359" t="str">
        <f t="shared" si="47"/>
        <v/>
      </c>
      <c r="K292" s="359" t="str">
        <f t="shared" si="48"/>
        <v/>
      </c>
      <c r="L292" s="541" t="str">
        <f t="shared" si="49"/>
        <v/>
      </c>
      <c r="M292" s="359" t="str">
        <f t="shared" si="58"/>
        <v/>
      </c>
      <c r="N292" s="359" t="str">
        <f t="shared" si="50"/>
        <v/>
      </c>
      <c r="P292" s="540" t="str">
        <f t="shared" si="59"/>
        <v/>
      </c>
      <c r="Q292" s="359" t="str">
        <f t="shared" si="51"/>
        <v/>
      </c>
      <c r="R292" s="359" t="str">
        <f t="shared" si="52"/>
        <v/>
      </c>
      <c r="AU292" s="359" t="str">
        <f t="shared" si="53"/>
        <v/>
      </c>
      <c r="AV292" s="359" t="str">
        <f t="shared" si="54"/>
        <v/>
      </c>
      <c r="AW292" s="541" t="str">
        <f t="shared" si="55"/>
        <v/>
      </c>
    </row>
    <row r="293" spans="3:49" x14ac:dyDescent="0.25">
      <c r="C293" s="540">
        <v>100</v>
      </c>
      <c r="D293" s="359" t="str">
        <f t="shared" si="56"/>
        <v/>
      </c>
      <c r="F293" s="359" t="str">
        <f t="shared" si="57"/>
        <v/>
      </c>
      <c r="I293" s="359" t="str">
        <f t="shared" si="46"/>
        <v/>
      </c>
      <c r="J293" s="359" t="str">
        <f t="shared" si="47"/>
        <v/>
      </c>
      <c r="K293" s="359" t="str">
        <f t="shared" si="48"/>
        <v/>
      </c>
      <c r="L293" s="541" t="str">
        <f t="shared" si="49"/>
        <v/>
      </c>
      <c r="M293" s="359" t="str">
        <f t="shared" si="58"/>
        <v/>
      </c>
      <c r="N293" s="359" t="str">
        <f t="shared" si="50"/>
        <v/>
      </c>
      <c r="P293" s="540" t="str">
        <f t="shared" si="59"/>
        <v/>
      </c>
      <c r="Q293" s="359" t="str">
        <f t="shared" si="51"/>
        <v/>
      </c>
      <c r="R293" s="359" t="str">
        <f t="shared" si="52"/>
        <v/>
      </c>
      <c r="AU293" s="359" t="str">
        <f t="shared" si="53"/>
        <v/>
      </c>
      <c r="AV293" s="359" t="str">
        <f t="shared" si="54"/>
        <v/>
      </c>
      <c r="AW293" s="541" t="str">
        <f t="shared" si="55"/>
        <v/>
      </c>
    </row>
    <row r="294" spans="3:49" x14ac:dyDescent="0.25">
      <c r="C294" s="540">
        <v>101</v>
      </c>
      <c r="D294" s="359" t="str">
        <f t="shared" si="56"/>
        <v/>
      </c>
      <c r="F294" s="359" t="str">
        <f t="shared" si="57"/>
        <v/>
      </c>
      <c r="I294" s="359" t="str">
        <f t="shared" si="46"/>
        <v/>
      </c>
      <c r="J294" s="359" t="str">
        <f t="shared" si="47"/>
        <v/>
      </c>
      <c r="K294" s="359" t="str">
        <f t="shared" si="48"/>
        <v/>
      </c>
      <c r="L294" s="541" t="str">
        <f t="shared" si="49"/>
        <v/>
      </c>
      <c r="M294" s="359" t="str">
        <f t="shared" si="58"/>
        <v/>
      </c>
      <c r="N294" s="359" t="str">
        <f t="shared" si="50"/>
        <v/>
      </c>
      <c r="P294" s="540" t="str">
        <f t="shared" si="59"/>
        <v/>
      </c>
      <c r="Q294" s="359" t="str">
        <f t="shared" si="51"/>
        <v/>
      </c>
      <c r="R294" s="359" t="str">
        <f t="shared" si="52"/>
        <v/>
      </c>
      <c r="AU294" s="359" t="str">
        <f t="shared" si="53"/>
        <v/>
      </c>
      <c r="AV294" s="359" t="str">
        <f t="shared" si="54"/>
        <v/>
      </c>
      <c r="AW294" s="541" t="str">
        <f t="shared" si="55"/>
        <v/>
      </c>
    </row>
    <row r="295" spans="3:49" x14ac:dyDescent="0.25">
      <c r="C295" s="540">
        <v>102</v>
      </c>
      <c r="D295" s="359" t="str">
        <f t="shared" si="56"/>
        <v/>
      </c>
      <c r="F295" s="359" t="str">
        <f t="shared" si="57"/>
        <v/>
      </c>
      <c r="I295" s="359" t="str">
        <f t="shared" si="46"/>
        <v/>
      </c>
      <c r="J295" s="359" t="str">
        <f t="shared" si="47"/>
        <v/>
      </c>
      <c r="K295" s="359" t="str">
        <f t="shared" si="48"/>
        <v/>
      </c>
      <c r="L295" s="541" t="str">
        <f t="shared" si="49"/>
        <v/>
      </c>
      <c r="M295" s="359" t="str">
        <f t="shared" si="58"/>
        <v/>
      </c>
      <c r="N295" s="359" t="str">
        <f t="shared" si="50"/>
        <v/>
      </c>
      <c r="P295" s="540" t="str">
        <f t="shared" si="59"/>
        <v/>
      </c>
      <c r="Q295" s="359" t="str">
        <f t="shared" si="51"/>
        <v/>
      </c>
      <c r="R295" s="359" t="str">
        <f t="shared" si="52"/>
        <v/>
      </c>
      <c r="AU295" s="359" t="str">
        <f t="shared" si="53"/>
        <v/>
      </c>
      <c r="AV295" s="359" t="str">
        <f t="shared" si="54"/>
        <v/>
      </c>
      <c r="AW295" s="541" t="str">
        <f t="shared" si="55"/>
        <v/>
      </c>
    </row>
    <row r="296" spans="3:49" x14ac:dyDescent="0.25">
      <c r="C296" s="540">
        <v>103</v>
      </c>
      <c r="D296" s="359" t="str">
        <f t="shared" si="56"/>
        <v/>
      </c>
      <c r="F296" s="359" t="str">
        <f t="shared" si="57"/>
        <v/>
      </c>
      <c r="I296" s="359" t="str">
        <f t="shared" si="46"/>
        <v/>
      </c>
      <c r="J296" s="359" t="str">
        <f t="shared" si="47"/>
        <v/>
      </c>
      <c r="K296" s="359" t="str">
        <f t="shared" si="48"/>
        <v/>
      </c>
      <c r="L296" s="541" t="str">
        <f t="shared" si="49"/>
        <v/>
      </c>
      <c r="M296" s="359" t="str">
        <f t="shared" si="58"/>
        <v/>
      </c>
      <c r="N296" s="359" t="str">
        <f t="shared" si="50"/>
        <v/>
      </c>
      <c r="P296" s="540" t="str">
        <f t="shared" si="59"/>
        <v/>
      </c>
      <c r="Q296" s="359" t="str">
        <f t="shared" si="51"/>
        <v/>
      </c>
      <c r="R296" s="359" t="str">
        <f t="shared" si="52"/>
        <v/>
      </c>
      <c r="AU296" s="359" t="str">
        <f t="shared" si="53"/>
        <v/>
      </c>
      <c r="AV296" s="359" t="str">
        <f t="shared" si="54"/>
        <v/>
      </c>
      <c r="AW296" s="541" t="str">
        <f t="shared" si="55"/>
        <v/>
      </c>
    </row>
    <row r="297" spans="3:49" x14ac:dyDescent="0.25">
      <c r="C297" s="540">
        <v>104</v>
      </c>
      <c r="D297" s="359" t="str">
        <f t="shared" si="56"/>
        <v/>
      </c>
      <c r="F297" s="359" t="str">
        <f t="shared" si="57"/>
        <v/>
      </c>
      <c r="I297" s="359" t="str">
        <f t="shared" si="46"/>
        <v/>
      </c>
      <c r="J297" s="359" t="str">
        <f t="shared" si="47"/>
        <v/>
      </c>
      <c r="K297" s="359" t="str">
        <f t="shared" si="48"/>
        <v/>
      </c>
      <c r="L297" s="541" t="str">
        <f t="shared" si="49"/>
        <v/>
      </c>
      <c r="M297" s="359" t="str">
        <f t="shared" si="58"/>
        <v/>
      </c>
      <c r="N297" s="359" t="str">
        <f t="shared" si="50"/>
        <v/>
      </c>
      <c r="P297" s="540" t="str">
        <f t="shared" si="59"/>
        <v/>
      </c>
      <c r="Q297" s="359" t="str">
        <f t="shared" si="51"/>
        <v/>
      </c>
      <c r="R297" s="359" t="str">
        <f t="shared" si="52"/>
        <v/>
      </c>
      <c r="AU297" s="359" t="str">
        <f t="shared" si="53"/>
        <v/>
      </c>
      <c r="AV297" s="359" t="str">
        <f t="shared" si="54"/>
        <v/>
      </c>
      <c r="AW297" s="541" t="str">
        <f t="shared" si="55"/>
        <v/>
      </c>
    </row>
    <row r="298" spans="3:49" x14ac:dyDescent="0.25">
      <c r="C298" s="540">
        <v>105</v>
      </c>
      <c r="D298" s="359" t="str">
        <f t="shared" si="56"/>
        <v/>
      </c>
      <c r="F298" s="359" t="str">
        <f t="shared" si="57"/>
        <v/>
      </c>
      <c r="I298" s="359" t="str">
        <f t="shared" si="46"/>
        <v/>
      </c>
      <c r="J298" s="359" t="str">
        <f t="shared" si="47"/>
        <v/>
      </c>
      <c r="K298" s="359" t="str">
        <f t="shared" si="48"/>
        <v/>
      </c>
      <c r="L298" s="541" t="str">
        <f t="shared" si="49"/>
        <v/>
      </c>
      <c r="M298" s="359" t="str">
        <f t="shared" si="58"/>
        <v/>
      </c>
      <c r="N298" s="359" t="str">
        <f t="shared" si="50"/>
        <v/>
      </c>
      <c r="P298" s="540" t="str">
        <f t="shared" si="59"/>
        <v/>
      </c>
      <c r="Q298" s="359" t="str">
        <f t="shared" si="51"/>
        <v/>
      </c>
      <c r="R298" s="359" t="str">
        <f t="shared" si="52"/>
        <v/>
      </c>
      <c r="AU298" s="359" t="str">
        <f t="shared" si="53"/>
        <v/>
      </c>
      <c r="AV298" s="359" t="str">
        <f t="shared" si="54"/>
        <v/>
      </c>
      <c r="AW298" s="541" t="str">
        <f t="shared" si="55"/>
        <v/>
      </c>
    </row>
    <row r="299" spans="3:49" x14ac:dyDescent="0.25">
      <c r="C299" s="540">
        <v>106</v>
      </c>
      <c r="D299" s="359" t="str">
        <f t="shared" si="56"/>
        <v/>
      </c>
      <c r="F299" s="359" t="str">
        <f t="shared" si="57"/>
        <v/>
      </c>
      <c r="I299" s="359" t="str">
        <f t="shared" si="46"/>
        <v/>
      </c>
      <c r="J299" s="359" t="str">
        <f t="shared" si="47"/>
        <v/>
      </c>
      <c r="K299" s="359" t="str">
        <f t="shared" si="48"/>
        <v/>
      </c>
      <c r="L299" s="541" t="str">
        <f t="shared" si="49"/>
        <v/>
      </c>
      <c r="M299" s="359" t="str">
        <f t="shared" si="58"/>
        <v/>
      </c>
      <c r="N299" s="359" t="str">
        <f t="shared" si="50"/>
        <v/>
      </c>
      <c r="P299" s="540" t="str">
        <f t="shared" si="59"/>
        <v/>
      </c>
      <c r="Q299" s="359" t="str">
        <f t="shared" si="51"/>
        <v/>
      </c>
      <c r="R299" s="359" t="str">
        <f t="shared" si="52"/>
        <v/>
      </c>
      <c r="AU299" s="359" t="str">
        <f t="shared" si="53"/>
        <v/>
      </c>
      <c r="AV299" s="359" t="str">
        <f t="shared" si="54"/>
        <v/>
      </c>
      <c r="AW299" s="541" t="str">
        <f t="shared" si="55"/>
        <v/>
      </c>
    </row>
    <row r="300" spans="3:49" x14ac:dyDescent="0.25">
      <c r="C300" s="540">
        <v>107</v>
      </c>
      <c r="D300" s="359" t="str">
        <f t="shared" si="56"/>
        <v/>
      </c>
      <c r="F300" s="359" t="str">
        <f t="shared" si="57"/>
        <v/>
      </c>
      <c r="I300" s="359" t="str">
        <f t="shared" si="46"/>
        <v/>
      </c>
      <c r="J300" s="359" t="str">
        <f t="shared" si="47"/>
        <v/>
      </c>
      <c r="K300" s="359" t="str">
        <f t="shared" si="48"/>
        <v/>
      </c>
      <c r="L300" s="541" t="str">
        <f t="shared" si="49"/>
        <v/>
      </c>
      <c r="M300" s="359" t="str">
        <f t="shared" si="58"/>
        <v/>
      </c>
      <c r="N300" s="359" t="str">
        <f t="shared" si="50"/>
        <v/>
      </c>
      <c r="P300" s="540" t="str">
        <f t="shared" si="59"/>
        <v/>
      </c>
      <c r="Q300" s="359" t="str">
        <f t="shared" si="51"/>
        <v/>
      </c>
      <c r="R300" s="359" t="str">
        <f t="shared" si="52"/>
        <v/>
      </c>
      <c r="AU300" s="359" t="str">
        <f t="shared" si="53"/>
        <v/>
      </c>
      <c r="AV300" s="359" t="str">
        <f t="shared" si="54"/>
        <v/>
      </c>
      <c r="AW300" s="541" t="str">
        <f t="shared" si="55"/>
        <v/>
      </c>
    </row>
    <row r="301" spans="3:49" x14ac:dyDescent="0.25">
      <c r="C301" s="540">
        <v>108</v>
      </c>
      <c r="D301" s="359" t="str">
        <f t="shared" si="56"/>
        <v/>
      </c>
      <c r="F301" s="359" t="str">
        <f t="shared" si="57"/>
        <v/>
      </c>
      <c r="I301" s="359" t="str">
        <f t="shared" si="46"/>
        <v/>
      </c>
      <c r="J301" s="359" t="str">
        <f t="shared" si="47"/>
        <v/>
      </c>
      <c r="K301" s="359" t="str">
        <f t="shared" si="48"/>
        <v/>
      </c>
      <c r="L301" s="541" t="str">
        <f t="shared" si="49"/>
        <v/>
      </c>
      <c r="M301" s="359" t="str">
        <f t="shared" si="58"/>
        <v/>
      </c>
      <c r="N301" s="359" t="str">
        <f t="shared" si="50"/>
        <v/>
      </c>
      <c r="P301" s="540" t="str">
        <f t="shared" si="59"/>
        <v/>
      </c>
      <c r="Q301" s="359" t="str">
        <f t="shared" si="51"/>
        <v/>
      </c>
      <c r="R301" s="359" t="str">
        <f t="shared" si="52"/>
        <v/>
      </c>
      <c r="AU301" s="359" t="str">
        <f t="shared" si="53"/>
        <v/>
      </c>
      <c r="AV301" s="359" t="str">
        <f t="shared" si="54"/>
        <v/>
      </c>
      <c r="AW301" s="541" t="str">
        <f t="shared" si="55"/>
        <v/>
      </c>
    </row>
    <row r="302" spans="3:49" x14ac:dyDescent="0.25">
      <c r="C302" s="540">
        <v>109</v>
      </c>
      <c r="D302" s="359" t="str">
        <f t="shared" si="56"/>
        <v/>
      </c>
      <c r="F302" s="359" t="str">
        <f t="shared" si="57"/>
        <v/>
      </c>
      <c r="I302" s="359" t="str">
        <f t="shared" si="46"/>
        <v/>
      </c>
      <c r="J302" s="359" t="str">
        <f t="shared" si="47"/>
        <v/>
      </c>
      <c r="K302" s="359" t="str">
        <f t="shared" si="48"/>
        <v/>
      </c>
      <c r="L302" s="541" t="str">
        <f t="shared" si="49"/>
        <v/>
      </c>
      <c r="M302" s="359" t="str">
        <f t="shared" si="58"/>
        <v/>
      </c>
      <c r="N302" s="359" t="str">
        <f t="shared" si="50"/>
        <v/>
      </c>
      <c r="P302" s="540" t="str">
        <f t="shared" si="59"/>
        <v/>
      </c>
      <c r="Q302" s="359" t="str">
        <f t="shared" si="51"/>
        <v/>
      </c>
      <c r="R302" s="359" t="str">
        <f t="shared" si="52"/>
        <v/>
      </c>
      <c r="AU302" s="359" t="str">
        <f t="shared" si="53"/>
        <v/>
      </c>
      <c r="AV302" s="359" t="str">
        <f t="shared" si="54"/>
        <v/>
      </c>
      <c r="AW302" s="541" t="str">
        <f t="shared" si="55"/>
        <v/>
      </c>
    </row>
    <row r="303" spans="3:49" x14ac:dyDescent="0.25">
      <c r="C303" s="540">
        <v>110</v>
      </c>
      <c r="D303" s="359" t="str">
        <f t="shared" si="56"/>
        <v/>
      </c>
      <c r="F303" s="359" t="str">
        <f t="shared" si="57"/>
        <v/>
      </c>
      <c r="I303" s="359" t="str">
        <f t="shared" si="46"/>
        <v/>
      </c>
      <c r="J303" s="359" t="str">
        <f t="shared" si="47"/>
        <v/>
      </c>
      <c r="K303" s="359" t="str">
        <f t="shared" si="48"/>
        <v/>
      </c>
      <c r="L303" s="541" t="str">
        <f t="shared" si="49"/>
        <v/>
      </c>
      <c r="M303" s="359" t="str">
        <f t="shared" si="58"/>
        <v/>
      </c>
      <c r="N303" s="359" t="str">
        <f t="shared" si="50"/>
        <v/>
      </c>
      <c r="P303" s="540" t="str">
        <f t="shared" si="59"/>
        <v/>
      </c>
      <c r="Q303" s="359" t="str">
        <f t="shared" si="51"/>
        <v/>
      </c>
      <c r="R303" s="359" t="str">
        <f t="shared" si="52"/>
        <v/>
      </c>
      <c r="AU303" s="359" t="str">
        <f t="shared" si="53"/>
        <v/>
      </c>
      <c r="AV303" s="359" t="str">
        <f t="shared" si="54"/>
        <v/>
      </c>
      <c r="AW303" s="541" t="str">
        <f t="shared" si="55"/>
        <v/>
      </c>
    </row>
    <row r="304" spans="3:49" x14ac:dyDescent="0.25">
      <c r="C304" s="540">
        <v>111</v>
      </c>
      <c r="D304" s="359" t="str">
        <f t="shared" si="56"/>
        <v/>
      </c>
      <c r="F304" s="359" t="str">
        <f t="shared" si="57"/>
        <v/>
      </c>
      <c r="I304" s="359" t="str">
        <f t="shared" si="46"/>
        <v/>
      </c>
      <c r="J304" s="359" t="str">
        <f t="shared" si="47"/>
        <v/>
      </c>
      <c r="K304" s="359" t="str">
        <f t="shared" si="48"/>
        <v/>
      </c>
      <c r="L304" s="541" t="str">
        <f t="shared" si="49"/>
        <v/>
      </c>
      <c r="M304" s="359" t="str">
        <f t="shared" si="58"/>
        <v/>
      </c>
      <c r="N304" s="359" t="str">
        <f t="shared" si="50"/>
        <v/>
      </c>
      <c r="P304" s="540" t="str">
        <f t="shared" si="59"/>
        <v/>
      </c>
      <c r="Q304" s="359" t="str">
        <f t="shared" si="51"/>
        <v/>
      </c>
      <c r="R304" s="359" t="str">
        <f t="shared" si="52"/>
        <v/>
      </c>
      <c r="AU304" s="359" t="str">
        <f t="shared" si="53"/>
        <v/>
      </c>
      <c r="AV304" s="359" t="str">
        <f t="shared" si="54"/>
        <v/>
      </c>
      <c r="AW304" s="541" t="str">
        <f t="shared" si="55"/>
        <v/>
      </c>
    </row>
    <row r="305" spans="3:49" x14ac:dyDescent="0.25">
      <c r="C305" s="540">
        <v>112</v>
      </c>
      <c r="D305" s="359" t="str">
        <f t="shared" si="56"/>
        <v/>
      </c>
      <c r="F305" s="359" t="str">
        <f t="shared" si="57"/>
        <v/>
      </c>
      <c r="I305" s="359" t="str">
        <f t="shared" si="46"/>
        <v/>
      </c>
      <c r="J305" s="359" t="str">
        <f t="shared" si="47"/>
        <v/>
      </c>
      <c r="K305" s="359" t="str">
        <f t="shared" si="48"/>
        <v/>
      </c>
      <c r="L305" s="541" t="str">
        <f t="shared" si="49"/>
        <v/>
      </c>
      <c r="M305" s="359" t="str">
        <f t="shared" si="58"/>
        <v/>
      </c>
      <c r="N305" s="359" t="str">
        <f t="shared" si="50"/>
        <v/>
      </c>
      <c r="P305" s="540" t="str">
        <f t="shared" si="59"/>
        <v/>
      </c>
      <c r="Q305" s="359" t="str">
        <f t="shared" si="51"/>
        <v/>
      </c>
      <c r="R305" s="359" t="str">
        <f t="shared" si="52"/>
        <v/>
      </c>
      <c r="AU305" s="359" t="str">
        <f t="shared" si="53"/>
        <v/>
      </c>
      <c r="AV305" s="359" t="str">
        <f t="shared" si="54"/>
        <v/>
      </c>
      <c r="AW305" s="541" t="str">
        <f t="shared" si="55"/>
        <v/>
      </c>
    </row>
    <row r="306" spans="3:49" x14ac:dyDescent="0.25">
      <c r="C306" s="540">
        <v>113</v>
      </c>
      <c r="D306" s="359" t="str">
        <f t="shared" si="56"/>
        <v/>
      </c>
      <c r="F306" s="359" t="str">
        <f t="shared" si="57"/>
        <v/>
      </c>
      <c r="I306" s="359" t="str">
        <f t="shared" si="46"/>
        <v/>
      </c>
      <c r="J306" s="359" t="str">
        <f t="shared" si="47"/>
        <v/>
      </c>
      <c r="K306" s="359" t="str">
        <f t="shared" si="48"/>
        <v/>
      </c>
      <c r="L306" s="541" t="str">
        <f t="shared" si="49"/>
        <v/>
      </c>
      <c r="M306" s="359" t="str">
        <f t="shared" si="58"/>
        <v/>
      </c>
      <c r="N306" s="359" t="str">
        <f t="shared" si="50"/>
        <v/>
      </c>
      <c r="P306" s="540" t="str">
        <f t="shared" si="59"/>
        <v/>
      </c>
      <c r="Q306" s="359" t="str">
        <f t="shared" si="51"/>
        <v/>
      </c>
      <c r="R306" s="359" t="str">
        <f t="shared" si="52"/>
        <v/>
      </c>
      <c r="AU306" s="359" t="str">
        <f t="shared" si="53"/>
        <v/>
      </c>
      <c r="AV306" s="359" t="str">
        <f t="shared" si="54"/>
        <v/>
      </c>
      <c r="AW306" s="541" t="str">
        <f t="shared" si="55"/>
        <v/>
      </c>
    </row>
    <row r="307" spans="3:49" x14ac:dyDescent="0.25">
      <c r="C307" s="540">
        <v>114</v>
      </c>
      <c r="D307" s="359" t="str">
        <f t="shared" si="56"/>
        <v/>
      </c>
      <c r="F307" s="359" t="str">
        <f t="shared" si="57"/>
        <v/>
      </c>
      <c r="I307" s="359" t="str">
        <f t="shared" si="46"/>
        <v/>
      </c>
      <c r="J307" s="359" t="str">
        <f t="shared" si="47"/>
        <v/>
      </c>
      <c r="K307" s="359" t="str">
        <f t="shared" si="48"/>
        <v/>
      </c>
      <c r="L307" s="541" t="str">
        <f t="shared" si="49"/>
        <v/>
      </c>
      <c r="M307" s="359" t="str">
        <f t="shared" si="58"/>
        <v/>
      </c>
      <c r="N307" s="359" t="str">
        <f t="shared" si="50"/>
        <v/>
      </c>
      <c r="P307" s="540" t="str">
        <f t="shared" si="59"/>
        <v/>
      </c>
      <c r="Q307" s="359" t="str">
        <f t="shared" si="51"/>
        <v/>
      </c>
      <c r="R307" s="359" t="str">
        <f t="shared" si="52"/>
        <v/>
      </c>
      <c r="AU307" s="359" t="str">
        <f t="shared" si="53"/>
        <v/>
      </c>
      <c r="AV307" s="359" t="str">
        <f t="shared" si="54"/>
        <v/>
      </c>
      <c r="AW307" s="541" t="str">
        <f t="shared" si="55"/>
        <v/>
      </c>
    </row>
    <row r="308" spans="3:49" x14ac:dyDescent="0.25">
      <c r="C308" s="540">
        <v>115</v>
      </c>
      <c r="D308" s="359" t="str">
        <f t="shared" si="56"/>
        <v/>
      </c>
      <c r="F308" s="359" t="str">
        <f t="shared" si="57"/>
        <v/>
      </c>
      <c r="I308" s="359" t="str">
        <f t="shared" si="46"/>
        <v/>
      </c>
      <c r="J308" s="359" t="str">
        <f t="shared" si="47"/>
        <v/>
      </c>
      <c r="K308" s="359" t="str">
        <f t="shared" si="48"/>
        <v/>
      </c>
      <c r="L308" s="541" t="str">
        <f t="shared" si="49"/>
        <v/>
      </c>
      <c r="M308" s="359" t="str">
        <f t="shared" si="58"/>
        <v/>
      </c>
      <c r="N308" s="359" t="str">
        <f t="shared" si="50"/>
        <v/>
      </c>
      <c r="P308" s="540" t="str">
        <f t="shared" si="59"/>
        <v/>
      </c>
      <c r="Q308" s="359" t="str">
        <f t="shared" si="51"/>
        <v/>
      </c>
      <c r="R308" s="359" t="str">
        <f t="shared" si="52"/>
        <v/>
      </c>
      <c r="AU308" s="359" t="str">
        <f t="shared" si="53"/>
        <v/>
      </c>
      <c r="AV308" s="359" t="str">
        <f t="shared" si="54"/>
        <v/>
      </c>
      <c r="AW308" s="541" t="str">
        <f t="shared" si="55"/>
        <v/>
      </c>
    </row>
    <row r="309" spans="3:49" x14ac:dyDescent="0.25">
      <c r="C309" s="540">
        <v>116</v>
      </c>
      <c r="D309" s="359" t="str">
        <f t="shared" si="56"/>
        <v/>
      </c>
      <c r="F309" s="359" t="str">
        <f t="shared" si="57"/>
        <v/>
      </c>
      <c r="I309" s="359" t="str">
        <f t="shared" si="46"/>
        <v/>
      </c>
      <c r="J309" s="359" t="str">
        <f t="shared" si="47"/>
        <v/>
      </c>
      <c r="K309" s="359" t="str">
        <f t="shared" si="48"/>
        <v/>
      </c>
      <c r="L309" s="541" t="str">
        <f t="shared" si="49"/>
        <v/>
      </c>
      <c r="M309" s="359" t="str">
        <f t="shared" si="58"/>
        <v/>
      </c>
      <c r="N309" s="359" t="str">
        <f t="shared" si="50"/>
        <v/>
      </c>
      <c r="P309" s="540" t="str">
        <f t="shared" si="59"/>
        <v/>
      </c>
      <c r="Q309" s="359" t="str">
        <f t="shared" si="51"/>
        <v/>
      </c>
      <c r="R309" s="359" t="str">
        <f t="shared" si="52"/>
        <v/>
      </c>
      <c r="AU309" s="359" t="str">
        <f t="shared" si="53"/>
        <v/>
      </c>
      <c r="AV309" s="359" t="str">
        <f t="shared" si="54"/>
        <v/>
      </c>
      <c r="AW309" s="541" t="str">
        <f t="shared" si="55"/>
        <v/>
      </c>
    </row>
    <row r="310" spans="3:49" x14ac:dyDescent="0.25">
      <c r="C310" s="540">
        <v>117</v>
      </c>
      <c r="D310" s="359" t="str">
        <f t="shared" si="56"/>
        <v/>
      </c>
      <c r="F310" s="359" t="str">
        <f t="shared" si="57"/>
        <v/>
      </c>
      <c r="I310" s="359" t="str">
        <f t="shared" si="46"/>
        <v/>
      </c>
      <c r="J310" s="359" t="str">
        <f t="shared" si="47"/>
        <v/>
      </c>
      <c r="K310" s="359" t="str">
        <f t="shared" si="48"/>
        <v/>
      </c>
      <c r="L310" s="541" t="str">
        <f t="shared" si="49"/>
        <v/>
      </c>
      <c r="M310" s="359" t="str">
        <f t="shared" si="58"/>
        <v/>
      </c>
      <c r="N310" s="359" t="str">
        <f t="shared" si="50"/>
        <v/>
      </c>
      <c r="P310" s="540" t="str">
        <f t="shared" si="59"/>
        <v/>
      </c>
      <c r="Q310" s="359" t="str">
        <f t="shared" si="51"/>
        <v/>
      </c>
      <c r="R310" s="359" t="str">
        <f t="shared" si="52"/>
        <v/>
      </c>
      <c r="AU310" s="359" t="str">
        <f t="shared" si="53"/>
        <v/>
      </c>
      <c r="AV310" s="359" t="str">
        <f t="shared" si="54"/>
        <v/>
      </c>
      <c r="AW310" s="541" t="str">
        <f t="shared" si="55"/>
        <v/>
      </c>
    </row>
    <row r="311" spans="3:49" x14ac:dyDescent="0.25">
      <c r="C311" s="540">
        <v>118</v>
      </c>
      <c r="D311" s="359" t="str">
        <f t="shared" si="56"/>
        <v/>
      </c>
      <c r="F311" s="359" t="str">
        <f t="shared" si="57"/>
        <v/>
      </c>
      <c r="I311" s="359" t="str">
        <f t="shared" si="46"/>
        <v/>
      </c>
      <c r="J311" s="359" t="str">
        <f t="shared" si="47"/>
        <v/>
      </c>
      <c r="K311" s="359" t="str">
        <f t="shared" si="48"/>
        <v/>
      </c>
      <c r="L311" s="541" t="str">
        <f t="shared" si="49"/>
        <v/>
      </c>
      <c r="M311" s="359" t="str">
        <f t="shared" si="58"/>
        <v/>
      </c>
      <c r="N311" s="359" t="str">
        <f t="shared" si="50"/>
        <v/>
      </c>
      <c r="P311" s="540" t="str">
        <f t="shared" si="59"/>
        <v/>
      </c>
      <c r="Q311" s="359" t="str">
        <f t="shared" si="51"/>
        <v/>
      </c>
      <c r="R311" s="359" t="str">
        <f t="shared" si="52"/>
        <v/>
      </c>
      <c r="AU311" s="359" t="str">
        <f t="shared" si="53"/>
        <v/>
      </c>
      <c r="AV311" s="359" t="str">
        <f t="shared" si="54"/>
        <v/>
      </c>
      <c r="AW311" s="541" t="str">
        <f t="shared" si="55"/>
        <v/>
      </c>
    </row>
    <row r="312" spans="3:49" x14ac:dyDescent="0.25">
      <c r="C312" s="540">
        <v>119</v>
      </c>
      <c r="D312" s="359" t="str">
        <f t="shared" si="56"/>
        <v/>
      </c>
      <c r="F312" s="359" t="str">
        <f t="shared" si="57"/>
        <v/>
      </c>
      <c r="I312" s="359" t="str">
        <f t="shared" si="46"/>
        <v/>
      </c>
      <c r="J312" s="359" t="str">
        <f t="shared" si="47"/>
        <v/>
      </c>
      <c r="K312" s="359" t="str">
        <f t="shared" si="48"/>
        <v/>
      </c>
      <c r="L312" s="541" t="str">
        <f t="shared" si="49"/>
        <v/>
      </c>
      <c r="M312" s="359" t="str">
        <f t="shared" si="58"/>
        <v/>
      </c>
      <c r="N312" s="359" t="str">
        <f t="shared" si="50"/>
        <v/>
      </c>
      <c r="P312" s="540" t="str">
        <f t="shared" si="59"/>
        <v/>
      </c>
      <c r="Q312" s="359" t="str">
        <f t="shared" si="51"/>
        <v/>
      </c>
      <c r="R312" s="359" t="str">
        <f t="shared" si="52"/>
        <v/>
      </c>
      <c r="AU312" s="359" t="str">
        <f t="shared" si="53"/>
        <v/>
      </c>
      <c r="AV312" s="359" t="str">
        <f t="shared" si="54"/>
        <v/>
      </c>
      <c r="AW312" s="541" t="str">
        <f t="shared" si="55"/>
        <v/>
      </c>
    </row>
    <row r="313" spans="3:49" x14ac:dyDescent="0.25">
      <c r="C313" s="540">
        <v>120</v>
      </c>
      <c r="D313" s="359" t="str">
        <f t="shared" si="56"/>
        <v/>
      </c>
      <c r="F313" s="359" t="str">
        <f t="shared" si="57"/>
        <v/>
      </c>
      <c r="I313" s="359" t="str">
        <f t="shared" si="46"/>
        <v/>
      </c>
      <c r="J313" s="359" t="str">
        <f t="shared" si="47"/>
        <v/>
      </c>
      <c r="K313" s="359" t="str">
        <f t="shared" si="48"/>
        <v/>
      </c>
      <c r="L313" s="541" t="str">
        <f t="shared" si="49"/>
        <v/>
      </c>
      <c r="M313" s="359" t="str">
        <f t="shared" si="58"/>
        <v/>
      </c>
      <c r="N313" s="359" t="str">
        <f t="shared" si="50"/>
        <v/>
      </c>
      <c r="P313" s="540" t="str">
        <f t="shared" si="59"/>
        <v/>
      </c>
      <c r="Q313" s="359" t="str">
        <f t="shared" si="51"/>
        <v/>
      </c>
      <c r="R313" s="359" t="str">
        <f t="shared" si="52"/>
        <v/>
      </c>
      <c r="AU313" s="359" t="str">
        <f t="shared" si="53"/>
        <v/>
      </c>
      <c r="AV313" s="359" t="str">
        <f t="shared" si="54"/>
        <v/>
      </c>
      <c r="AW313" s="541" t="str">
        <f t="shared" si="55"/>
        <v/>
      </c>
    </row>
    <row r="314" spans="3:49" x14ac:dyDescent="0.25">
      <c r="C314" s="540">
        <v>121</v>
      </c>
      <c r="D314" s="359" t="str">
        <f t="shared" si="56"/>
        <v/>
      </c>
      <c r="F314" s="359" t="str">
        <f t="shared" si="57"/>
        <v/>
      </c>
      <c r="I314" s="359" t="str">
        <f t="shared" si="46"/>
        <v/>
      </c>
      <c r="J314" s="359" t="str">
        <f t="shared" si="47"/>
        <v/>
      </c>
      <c r="K314" s="359" t="str">
        <f t="shared" si="48"/>
        <v/>
      </c>
      <c r="L314" s="541" t="str">
        <f t="shared" si="49"/>
        <v/>
      </c>
      <c r="M314" s="359" t="str">
        <f t="shared" si="58"/>
        <v/>
      </c>
      <c r="N314" s="359" t="str">
        <f t="shared" si="50"/>
        <v/>
      </c>
      <c r="P314" s="540" t="str">
        <f t="shared" si="59"/>
        <v/>
      </c>
      <c r="Q314" s="359" t="str">
        <f t="shared" si="51"/>
        <v/>
      </c>
      <c r="R314" s="359" t="str">
        <f t="shared" si="52"/>
        <v/>
      </c>
      <c r="AU314" s="359" t="str">
        <f t="shared" si="53"/>
        <v/>
      </c>
      <c r="AV314" s="359" t="str">
        <f t="shared" si="54"/>
        <v/>
      </c>
      <c r="AW314" s="541" t="str">
        <f t="shared" si="55"/>
        <v/>
      </c>
    </row>
    <row r="315" spans="3:49" x14ac:dyDescent="0.25">
      <c r="C315" s="540">
        <v>122</v>
      </c>
      <c r="D315" s="359" t="str">
        <f t="shared" si="56"/>
        <v/>
      </c>
      <c r="F315" s="359" t="str">
        <f t="shared" si="57"/>
        <v/>
      </c>
      <c r="I315" s="359" t="str">
        <f t="shared" si="46"/>
        <v/>
      </c>
      <c r="J315" s="359" t="str">
        <f t="shared" si="47"/>
        <v/>
      </c>
      <c r="K315" s="359" t="str">
        <f t="shared" si="48"/>
        <v/>
      </c>
      <c r="L315" s="541" t="str">
        <f t="shared" si="49"/>
        <v/>
      </c>
      <c r="M315" s="359" t="str">
        <f t="shared" si="58"/>
        <v/>
      </c>
      <c r="N315" s="359" t="str">
        <f t="shared" si="50"/>
        <v/>
      </c>
      <c r="P315" s="540" t="str">
        <f t="shared" si="59"/>
        <v/>
      </c>
      <c r="Q315" s="359" t="str">
        <f t="shared" si="51"/>
        <v/>
      </c>
      <c r="R315" s="359" t="str">
        <f t="shared" si="52"/>
        <v/>
      </c>
      <c r="AU315" s="359" t="str">
        <f t="shared" si="53"/>
        <v/>
      </c>
      <c r="AV315" s="359" t="str">
        <f t="shared" si="54"/>
        <v/>
      </c>
      <c r="AW315" s="541" t="str">
        <f t="shared" si="55"/>
        <v/>
      </c>
    </row>
    <row r="316" spans="3:49" x14ac:dyDescent="0.25">
      <c r="C316" s="540">
        <v>123</v>
      </c>
      <c r="D316" s="359" t="str">
        <f t="shared" si="56"/>
        <v/>
      </c>
      <c r="F316" s="359" t="str">
        <f t="shared" si="57"/>
        <v/>
      </c>
      <c r="I316" s="359" t="str">
        <f t="shared" si="46"/>
        <v/>
      </c>
      <c r="J316" s="359" t="str">
        <f t="shared" si="47"/>
        <v/>
      </c>
      <c r="K316" s="359" t="str">
        <f t="shared" si="48"/>
        <v/>
      </c>
      <c r="L316" s="541" t="str">
        <f t="shared" si="49"/>
        <v/>
      </c>
      <c r="M316" s="359" t="str">
        <f t="shared" si="58"/>
        <v/>
      </c>
      <c r="N316" s="359" t="str">
        <f t="shared" si="50"/>
        <v/>
      </c>
      <c r="P316" s="540" t="str">
        <f t="shared" si="59"/>
        <v/>
      </c>
      <c r="Q316" s="359" t="str">
        <f t="shared" si="51"/>
        <v/>
      </c>
      <c r="R316" s="359" t="str">
        <f t="shared" si="52"/>
        <v/>
      </c>
      <c r="AU316" s="359" t="str">
        <f t="shared" si="53"/>
        <v/>
      </c>
      <c r="AV316" s="359" t="str">
        <f t="shared" si="54"/>
        <v/>
      </c>
      <c r="AW316" s="541" t="str">
        <f t="shared" si="55"/>
        <v/>
      </c>
    </row>
    <row r="317" spans="3:49" x14ac:dyDescent="0.25">
      <c r="C317" s="540">
        <v>124</v>
      </c>
      <c r="D317" s="359" t="str">
        <f t="shared" si="56"/>
        <v/>
      </c>
      <c r="F317" s="359" t="str">
        <f t="shared" si="57"/>
        <v/>
      </c>
      <c r="I317" s="359" t="str">
        <f t="shared" si="46"/>
        <v/>
      </c>
      <c r="J317" s="359" t="str">
        <f t="shared" si="47"/>
        <v/>
      </c>
      <c r="K317" s="359" t="str">
        <f t="shared" si="48"/>
        <v/>
      </c>
      <c r="L317" s="541" t="str">
        <f t="shared" si="49"/>
        <v/>
      </c>
      <c r="M317" s="359" t="str">
        <f t="shared" si="58"/>
        <v/>
      </c>
      <c r="N317" s="359" t="str">
        <f t="shared" si="50"/>
        <v/>
      </c>
      <c r="P317" s="540" t="str">
        <f t="shared" si="59"/>
        <v/>
      </c>
      <c r="Q317" s="359" t="str">
        <f t="shared" si="51"/>
        <v/>
      </c>
      <c r="R317" s="359" t="str">
        <f t="shared" si="52"/>
        <v/>
      </c>
      <c r="AU317" s="359" t="str">
        <f t="shared" si="53"/>
        <v/>
      </c>
      <c r="AV317" s="359" t="str">
        <f t="shared" si="54"/>
        <v/>
      </c>
      <c r="AW317" s="541" t="str">
        <f t="shared" si="55"/>
        <v/>
      </c>
    </row>
    <row r="318" spans="3:49" x14ac:dyDescent="0.25">
      <c r="C318" s="540">
        <v>125</v>
      </c>
      <c r="D318" s="359" t="str">
        <f t="shared" si="56"/>
        <v/>
      </c>
      <c r="F318" s="359" t="str">
        <f t="shared" si="57"/>
        <v/>
      </c>
      <c r="I318" s="359" t="str">
        <f t="shared" si="46"/>
        <v/>
      </c>
      <c r="J318" s="359" t="str">
        <f t="shared" si="47"/>
        <v/>
      </c>
      <c r="K318" s="359" t="str">
        <f t="shared" si="48"/>
        <v/>
      </c>
      <c r="L318" s="541" t="str">
        <f t="shared" si="49"/>
        <v/>
      </c>
      <c r="M318" s="359" t="str">
        <f t="shared" si="58"/>
        <v/>
      </c>
      <c r="N318" s="359" t="str">
        <f t="shared" si="50"/>
        <v/>
      </c>
      <c r="P318" s="540" t="str">
        <f t="shared" si="59"/>
        <v/>
      </c>
      <c r="Q318" s="359" t="str">
        <f t="shared" si="51"/>
        <v/>
      </c>
      <c r="R318" s="359" t="str">
        <f t="shared" si="52"/>
        <v/>
      </c>
      <c r="AU318" s="359" t="str">
        <f t="shared" si="53"/>
        <v/>
      </c>
      <c r="AV318" s="359" t="str">
        <f t="shared" si="54"/>
        <v/>
      </c>
      <c r="AW318" s="541" t="str">
        <f t="shared" si="55"/>
        <v/>
      </c>
    </row>
    <row r="319" spans="3:49" x14ac:dyDescent="0.25">
      <c r="C319" s="540">
        <v>126</v>
      </c>
      <c r="D319" s="359" t="str">
        <f t="shared" si="56"/>
        <v/>
      </c>
      <c r="F319" s="359" t="str">
        <f t="shared" si="57"/>
        <v/>
      </c>
      <c r="I319" s="359" t="str">
        <f t="shared" si="46"/>
        <v/>
      </c>
      <c r="J319" s="359" t="str">
        <f t="shared" si="47"/>
        <v/>
      </c>
      <c r="K319" s="359" t="str">
        <f t="shared" si="48"/>
        <v/>
      </c>
      <c r="L319" s="541" t="str">
        <f t="shared" si="49"/>
        <v/>
      </c>
      <c r="M319" s="359" t="str">
        <f t="shared" si="58"/>
        <v/>
      </c>
      <c r="N319" s="359" t="str">
        <f t="shared" si="50"/>
        <v/>
      </c>
      <c r="P319" s="540" t="str">
        <f t="shared" si="59"/>
        <v/>
      </c>
      <c r="Q319" s="359" t="str">
        <f t="shared" si="51"/>
        <v/>
      </c>
      <c r="R319" s="359" t="str">
        <f t="shared" si="52"/>
        <v/>
      </c>
      <c r="AU319" s="359" t="str">
        <f t="shared" si="53"/>
        <v/>
      </c>
      <c r="AV319" s="359" t="str">
        <f t="shared" si="54"/>
        <v/>
      </c>
      <c r="AW319" s="541" t="str">
        <f t="shared" si="55"/>
        <v/>
      </c>
    </row>
    <row r="320" spans="3:49" x14ac:dyDescent="0.25">
      <c r="C320" s="540">
        <v>127</v>
      </c>
      <c r="D320" s="359" t="str">
        <f t="shared" si="56"/>
        <v/>
      </c>
      <c r="F320" s="359" t="str">
        <f t="shared" si="57"/>
        <v/>
      </c>
      <c r="I320" s="359" t="str">
        <f t="shared" si="46"/>
        <v/>
      </c>
      <c r="J320" s="359" t="str">
        <f t="shared" si="47"/>
        <v/>
      </c>
      <c r="K320" s="359" t="str">
        <f t="shared" si="48"/>
        <v/>
      </c>
      <c r="L320" s="541" t="str">
        <f t="shared" si="49"/>
        <v/>
      </c>
      <c r="M320" s="359" t="str">
        <f t="shared" si="58"/>
        <v/>
      </c>
      <c r="N320" s="359" t="str">
        <f t="shared" si="50"/>
        <v/>
      </c>
      <c r="P320" s="540" t="str">
        <f t="shared" si="59"/>
        <v/>
      </c>
      <c r="Q320" s="359" t="str">
        <f t="shared" ref="Q320:Q343" si="60">IFERROR(INDEX(U$11:U$40,MATCH($C320,S$11:S$40,0)),"")</f>
        <v/>
      </c>
      <c r="R320" s="359" t="str">
        <f t="shared" ref="R320:R343" si="61">IFERROR(INDEX(Y$11:Y$40,MATCH($C320,W$11:W$40,0)),"")</f>
        <v/>
      </c>
      <c r="AU320" s="359" t="str">
        <f t="shared" ref="AU320:AU343" si="62">IFERROR(INDEX(AC$11:AC$40,MATCH($C320,AA$11:AA$40,0)),"")</f>
        <v/>
      </c>
      <c r="AV320" s="359" t="str">
        <f t="shared" ref="AV320:AV343" si="63">IFERROR(INDEX(AG$11:AG$40,MATCH($C320,AE$11:AE$40,0)),"")</f>
        <v/>
      </c>
      <c r="AW320" s="541" t="str">
        <f t="shared" ref="AW320:AW343" si="64">IFERROR(INDEX(AK$11:AK$40,MATCH($C320,AI$11:AI$40,0)),"")</f>
        <v/>
      </c>
    </row>
    <row r="321" spans="3:49" x14ac:dyDescent="0.25">
      <c r="C321" s="540">
        <v>128</v>
      </c>
      <c r="D321" s="359" t="str">
        <f t="shared" si="56"/>
        <v/>
      </c>
      <c r="F321" s="359" t="str">
        <f t="shared" si="57"/>
        <v/>
      </c>
      <c r="I321" s="359" t="str">
        <f t="shared" si="46"/>
        <v/>
      </c>
      <c r="J321" s="359" t="str">
        <f t="shared" si="47"/>
        <v/>
      </c>
      <c r="K321" s="359" t="str">
        <f t="shared" si="48"/>
        <v/>
      </c>
      <c r="L321" s="541" t="str">
        <f t="shared" si="49"/>
        <v/>
      </c>
      <c r="M321" s="359" t="str">
        <f t="shared" si="58"/>
        <v/>
      </c>
      <c r="N321" s="359" t="str">
        <f t="shared" si="50"/>
        <v/>
      </c>
      <c r="P321" s="540" t="str">
        <f t="shared" si="59"/>
        <v/>
      </c>
      <c r="Q321" s="359" t="str">
        <f t="shared" si="60"/>
        <v/>
      </c>
      <c r="R321" s="359" t="str">
        <f t="shared" si="61"/>
        <v/>
      </c>
      <c r="AU321" s="359" t="str">
        <f t="shared" si="62"/>
        <v/>
      </c>
      <c r="AV321" s="359" t="str">
        <f t="shared" si="63"/>
        <v/>
      </c>
      <c r="AW321" s="541" t="str">
        <f t="shared" si="64"/>
        <v/>
      </c>
    </row>
    <row r="322" spans="3:49" x14ac:dyDescent="0.25">
      <c r="C322" s="540">
        <v>129</v>
      </c>
      <c r="D322" s="359" t="str">
        <f t="shared" ref="D322:D343" si="65">IFERROR(INDEX(P$11:P$39,MATCH($C322,O$11:O$39,0)),"")</f>
        <v/>
      </c>
      <c r="F322" s="359" t="str">
        <f t="shared" ref="F322:F343" si="66">IFERROR(INDEX(T$11:T$39,MATCH($C322,S$11:S$39,0)),"")</f>
        <v/>
      </c>
      <c r="I322" s="359" t="str">
        <f t="shared" si="46"/>
        <v/>
      </c>
      <c r="J322" s="359" t="str">
        <f t="shared" si="47"/>
        <v/>
      </c>
      <c r="K322" s="359" t="str">
        <f t="shared" si="48"/>
        <v/>
      </c>
      <c r="L322" s="541" t="str">
        <f t="shared" si="49"/>
        <v/>
      </c>
      <c r="M322" s="359" t="str">
        <f t="shared" ref="M322:M343" si="67">IFERROR(INDEX(D322:L322,MATCH(TRUE,INDEX((D322:L322&lt;&gt;""),0),0)),"")</f>
        <v/>
      </c>
      <c r="N322" s="359" t="str">
        <f t="shared" si="50"/>
        <v/>
      </c>
      <c r="P322" s="540" t="str">
        <f t="shared" ref="P322:P343" si="68">IFERROR(INDEX(Q$11:Q$40,MATCH($C322,O$11:O$40,0)),"")</f>
        <v/>
      </c>
      <c r="Q322" s="359" t="str">
        <f t="shared" si="60"/>
        <v/>
      </c>
      <c r="R322" s="359" t="str">
        <f t="shared" si="61"/>
        <v/>
      </c>
      <c r="AU322" s="359" t="str">
        <f t="shared" si="62"/>
        <v/>
      </c>
      <c r="AV322" s="359" t="str">
        <f t="shared" si="63"/>
        <v/>
      </c>
      <c r="AW322" s="541" t="str">
        <f t="shared" si="64"/>
        <v/>
      </c>
    </row>
    <row r="323" spans="3:49" x14ac:dyDescent="0.25">
      <c r="C323" s="540">
        <v>130</v>
      </c>
      <c r="D323" s="359" t="str">
        <f t="shared" si="65"/>
        <v/>
      </c>
      <c r="F323" s="359" t="str">
        <f t="shared" si="66"/>
        <v/>
      </c>
      <c r="I323" s="359" t="str">
        <f t="shared" ref="I323:I343" si="69">IFERROR(INDEX(X$11:X$39,MATCH($C323,W$11:W$39,0)),"")</f>
        <v/>
      </c>
      <c r="J323" s="359" t="str">
        <f t="shared" ref="J323:J343" si="70">IFERROR(INDEX(AB$11:AB$39,MATCH($C323,AA$11:AA$39,0)),"")</f>
        <v/>
      </c>
      <c r="K323" s="359" t="str">
        <f t="shared" ref="K323:K343" si="71">IFERROR(INDEX(AF$11:AF$39,MATCH($C323,AE$11:AE$39,0)),"")</f>
        <v/>
      </c>
      <c r="L323" s="541" t="str">
        <f t="shared" ref="L323:L343" si="72">IFERROR(INDEX(AJ$11:AJ$39,MATCH($C323,AI$11:AI$39,0)),"")</f>
        <v/>
      </c>
      <c r="M323" s="359" t="str">
        <f t="shared" si="67"/>
        <v/>
      </c>
      <c r="N323" s="359" t="str">
        <f t="shared" ref="N323:N343" si="73">IFERROR(INDEX(P323:AW323,MATCH(TRUE,INDEX((P323:AW323&lt;&gt;""),0),0)),"")</f>
        <v/>
      </c>
      <c r="P323" s="540" t="str">
        <f t="shared" si="68"/>
        <v/>
      </c>
      <c r="Q323" s="359" t="str">
        <f t="shared" si="60"/>
        <v/>
      </c>
      <c r="R323" s="359" t="str">
        <f t="shared" si="61"/>
        <v/>
      </c>
      <c r="AU323" s="359" t="str">
        <f t="shared" si="62"/>
        <v/>
      </c>
      <c r="AV323" s="359" t="str">
        <f t="shared" si="63"/>
        <v/>
      </c>
      <c r="AW323" s="541" t="str">
        <f t="shared" si="64"/>
        <v/>
      </c>
    </row>
    <row r="324" spans="3:49" x14ac:dyDescent="0.25">
      <c r="C324" s="540">
        <v>131</v>
      </c>
      <c r="D324" s="359" t="str">
        <f t="shared" si="65"/>
        <v/>
      </c>
      <c r="F324" s="359" t="str">
        <f t="shared" si="66"/>
        <v/>
      </c>
      <c r="I324" s="359" t="str">
        <f t="shared" si="69"/>
        <v/>
      </c>
      <c r="J324" s="359" t="str">
        <f t="shared" si="70"/>
        <v/>
      </c>
      <c r="K324" s="359" t="str">
        <f t="shared" si="71"/>
        <v/>
      </c>
      <c r="L324" s="541" t="str">
        <f t="shared" si="72"/>
        <v/>
      </c>
      <c r="M324" s="359" t="str">
        <f t="shared" si="67"/>
        <v/>
      </c>
      <c r="N324" s="359" t="str">
        <f t="shared" si="73"/>
        <v/>
      </c>
      <c r="P324" s="540" t="str">
        <f t="shared" si="68"/>
        <v/>
      </c>
      <c r="Q324" s="359" t="str">
        <f t="shared" si="60"/>
        <v/>
      </c>
      <c r="R324" s="359" t="str">
        <f t="shared" si="61"/>
        <v/>
      </c>
      <c r="AU324" s="359" t="str">
        <f t="shared" si="62"/>
        <v/>
      </c>
      <c r="AV324" s="359" t="str">
        <f t="shared" si="63"/>
        <v/>
      </c>
      <c r="AW324" s="541" t="str">
        <f t="shared" si="64"/>
        <v/>
      </c>
    </row>
    <row r="325" spans="3:49" x14ac:dyDescent="0.25">
      <c r="C325" s="540">
        <v>132</v>
      </c>
      <c r="D325" s="359" t="str">
        <f t="shared" si="65"/>
        <v/>
      </c>
      <c r="F325" s="359" t="str">
        <f t="shared" si="66"/>
        <v/>
      </c>
      <c r="I325" s="359" t="str">
        <f t="shared" si="69"/>
        <v/>
      </c>
      <c r="J325" s="359" t="str">
        <f t="shared" si="70"/>
        <v/>
      </c>
      <c r="K325" s="359" t="str">
        <f t="shared" si="71"/>
        <v/>
      </c>
      <c r="L325" s="541" t="str">
        <f t="shared" si="72"/>
        <v/>
      </c>
      <c r="M325" s="359" t="str">
        <f t="shared" si="67"/>
        <v/>
      </c>
      <c r="N325" s="359" t="str">
        <f t="shared" si="73"/>
        <v/>
      </c>
      <c r="P325" s="540" t="str">
        <f t="shared" si="68"/>
        <v/>
      </c>
      <c r="Q325" s="359" t="str">
        <f t="shared" si="60"/>
        <v/>
      </c>
      <c r="R325" s="359" t="str">
        <f t="shared" si="61"/>
        <v/>
      </c>
      <c r="AU325" s="359" t="str">
        <f t="shared" si="62"/>
        <v/>
      </c>
      <c r="AV325" s="359" t="str">
        <f t="shared" si="63"/>
        <v/>
      </c>
      <c r="AW325" s="541" t="str">
        <f t="shared" si="64"/>
        <v/>
      </c>
    </row>
    <row r="326" spans="3:49" x14ac:dyDescent="0.25">
      <c r="C326" s="540">
        <v>133</v>
      </c>
      <c r="D326" s="359" t="str">
        <f t="shared" si="65"/>
        <v/>
      </c>
      <c r="F326" s="359" t="str">
        <f t="shared" si="66"/>
        <v/>
      </c>
      <c r="I326" s="359" t="str">
        <f t="shared" si="69"/>
        <v/>
      </c>
      <c r="J326" s="359" t="str">
        <f t="shared" si="70"/>
        <v/>
      </c>
      <c r="K326" s="359" t="str">
        <f t="shared" si="71"/>
        <v/>
      </c>
      <c r="L326" s="541" t="str">
        <f t="shared" si="72"/>
        <v/>
      </c>
      <c r="M326" s="359" t="str">
        <f t="shared" si="67"/>
        <v/>
      </c>
      <c r="N326" s="359" t="str">
        <f t="shared" si="73"/>
        <v/>
      </c>
      <c r="P326" s="540" t="str">
        <f t="shared" si="68"/>
        <v/>
      </c>
      <c r="Q326" s="359" t="str">
        <f t="shared" si="60"/>
        <v/>
      </c>
      <c r="R326" s="359" t="str">
        <f t="shared" si="61"/>
        <v/>
      </c>
      <c r="AU326" s="359" t="str">
        <f t="shared" si="62"/>
        <v/>
      </c>
      <c r="AV326" s="359" t="str">
        <f t="shared" si="63"/>
        <v/>
      </c>
      <c r="AW326" s="541" t="str">
        <f t="shared" si="64"/>
        <v/>
      </c>
    </row>
    <row r="327" spans="3:49" x14ac:dyDescent="0.25">
      <c r="C327" s="540">
        <v>134</v>
      </c>
      <c r="D327" s="359" t="str">
        <f t="shared" si="65"/>
        <v/>
      </c>
      <c r="F327" s="359" t="str">
        <f t="shared" si="66"/>
        <v/>
      </c>
      <c r="I327" s="359" t="str">
        <f t="shared" si="69"/>
        <v/>
      </c>
      <c r="J327" s="359" t="str">
        <f t="shared" si="70"/>
        <v/>
      </c>
      <c r="K327" s="359" t="str">
        <f t="shared" si="71"/>
        <v/>
      </c>
      <c r="L327" s="541" t="str">
        <f t="shared" si="72"/>
        <v/>
      </c>
      <c r="M327" s="359" t="str">
        <f t="shared" si="67"/>
        <v/>
      </c>
      <c r="N327" s="359" t="str">
        <f t="shared" si="73"/>
        <v/>
      </c>
      <c r="P327" s="540" t="str">
        <f t="shared" si="68"/>
        <v/>
      </c>
      <c r="Q327" s="359" t="str">
        <f t="shared" si="60"/>
        <v/>
      </c>
      <c r="R327" s="359" t="str">
        <f t="shared" si="61"/>
        <v/>
      </c>
      <c r="AU327" s="359" t="str">
        <f t="shared" si="62"/>
        <v/>
      </c>
      <c r="AV327" s="359" t="str">
        <f t="shared" si="63"/>
        <v/>
      </c>
      <c r="AW327" s="541" t="str">
        <f t="shared" si="64"/>
        <v/>
      </c>
    </row>
    <row r="328" spans="3:49" x14ac:dyDescent="0.25">
      <c r="C328" s="540">
        <v>135</v>
      </c>
      <c r="D328" s="359" t="str">
        <f t="shared" si="65"/>
        <v/>
      </c>
      <c r="F328" s="359" t="str">
        <f t="shared" si="66"/>
        <v/>
      </c>
      <c r="I328" s="359" t="str">
        <f t="shared" si="69"/>
        <v/>
      </c>
      <c r="J328" s="359" t="str">
        <f t="shared" si="70"/>
        <v/>
      </c>
      <c r="K328" s="359" t="str">
        <f t="shared" si="71"/>
        <v/>
      </c>
      <c r="L328" s="541" t="str">
        <f t="shared" si="72"/>
        <v/>
      </c>
      <c r="M328" s="359" t="str">
        <f t="shared" si="67"/>
        <v/>
      </c>
      <c r="N328" s="359" t="str">
        <f t="shared" si="73"/>
        <v/>
      </c>
      <c r="P328" s="540" t="str">
        <f t="shared" si="68"/>
        <v/>
      </c>
      <c r="Q328" s="359" t="str">
        <f t="shared" si="60"/>
        <v/>
      </c>
      <c r="R328" s="359" t="str">
        <f t="shared" si="61"/>
        <v/>
      </c>
      <c r="AU328" s="359" t="str">
        <f t="shared" si="62"/>
        <v/>
      </c>
      <c r="AV328" s="359" t="str">
        <f t="shared" si="63"/>
        <v/>
      </c>
      <c r="AW328" s="541" t="str">
        <f t="shared" si="64"/>
        <v/>
      </c>
    </row>
    <row r="329" spans="3:49" x14ac:dyDescent="0.25">
      <c r="C329" s="540">
        <v>136</v>
      </c>
      <c r="D329" s="359" t="str">
        <f t="shared" si="65"/>
        <v/>
      </c>
      <c r="F329" s="359" t="str">
        <f t="shared" si="66"/>
        <v/>
      </c>
      <c r="I329" s="359" t="str">
        <f t="shared" si="69"/>
        <v/>
      </c>
      <c r="J329" s="359" t="str">
        <f t="shared" si="70"/>
        <v/>
      </c>
      <c r="K329" s="359" t="str">
        <f t="shared" si="71"/>
        <v/>
      </c>
      <c r="L329" s="541" t="str">
        <f t="shared" si="72"/>
        <v/>
      </c>
      <c r="M329" s="359" t="str">
        <f t="shared" si="67"/>
        <v/>
      </c>
      <c r="N329" s="359" t="str">
        <f t="shared" si="73"/>
        <v/>
      </c>
      <c r="P329" s="540" t="str">
        <f t="shared" si="68"/>
        <v/>
      </c>
      <c r="Q329" s="359" t="str">
        <f t="shared" si="60"/>
        <v/>
      </c>
      <c r="R329" s="359" t="str">
        <f t="shared" si="61"/>
        <v/>
      </c>
      <c r="AU329" s="359" t="str">
        <f t="shared" si="62"/>
        <v/>
      </c>
      <c r="AV329" s="359" t="str">
        <f t="shared" si="63"/>
        <v/>
      </c>
      <c r="AW329" s="541" t="str">
        <f t="shared" si="64"/>
        <v/>
      </c>
    </row>
    <row r="330" spans="3:49" x14ac:dyDescent="0.25">
      <c r="C330" s="540">
        <v>137</v>
      </c>
      <c r="D330" s="359" t="str">
        <f t="shared" si="65"/>
        <v/>
      </c>
      <c r="F330" s="359" t="str">
        <f t="shared" si="66"/>
        <v/>
      </c>
      <c r="I330" s="359" t="str">
        <f t="shared" si="69"/>
        <v/>
      </c>
      <c r="J330" s="359" t="str">
        <f t="shared" si="70"/>
        <v/>
      </c>
      <c r="K330" s="359" t="str">
        <f t="shared" si="71"/>
        <v/>
      </c>
      <c r="L330" s="541" t="str">
        <f t="shared" si="72"/>
        <v/>
      </c>
      <c r="M330" s="359" t="str">
        <f t="shared" si="67"/>
        <v/>
      </c>
      <c r="N330" s="359" t="str">
        <f t="shared" si="73"/>
        <v/>
      </c>
      <c r="P330" s="540" t="str">
        <f t="shared" si="68"/>
        <v/>
      </c>
      <c r="Q330" s="359" t="str">
        <f t="shared" si="60"/>
        <v/>
      </c>
      <c r="R330" s="359" t="str">
        <f t="shared" si="61"/>
        <v/>
      </c>
      <c r="AU330" s="359" t="str">
        <f t="shared" si="62"/>
        <v/>
      </c>
      <c r="AV330" s="359" t="str">
        <f t="shared" si="63"/>
        <v/>
      </c>
      <c r="AW330" s="541" t="str">
        <f t="shared" si="64"/>
        <v/>
      </c>
    </row>
    <row r="331" spans="3:49" x14ac:dyDescent="0.25">
      <c r="C331" s="540">
        <v>138</v>
      </c>
      <c r="D331" s="359" t="str">
        <f t="shared" si="65"/>
        <v/>
      </c>
      <c r="F331" s="359" t="str">
        <f t="shared" si="66"/>
        <v/>
      </c>
      <c r="I331" s="359" t="str">
        <f t="shared" si="69"/>
        <v/>
      </c>
      <c r="J331" s="359" t="str">
        <f t="shared" si="70"/>
        <v/>
      </c>
      <c r="K331" s="359" t="str">
        <f t="shared" si="71"/>
        <v/>
      </c>
      <c r="L331" s="541" t="str">
        <f t="shared" si="72"/>
        <v/>
      </c>
      <c r="M331" s="359" t="str">
        <f t="shared" si="67"/>
        <v/>
      </c>
      <c r="N331" s="359" t="str">
        <f t="shared" si="73"/>
        <v/>
      </c>
      <c r="P331" s="540" t="str">
        <f t="shared" si="68"/>
        <v/>
      </c>
      <c r="Q331" s="359" t="str">
        <f t="shared" si="60"/>
        <v/>
      </c>
      <c r="R331" s="359" t="str">
        <f t="shared" si="61"/>
        <v/>
      </c>
      <c r="AU331" s="359" t="str">
        <f t="shared" si="62"/>
        <v/>
      </c>
      <c r="AV331" s="359" t="str">
        <f t="shared" si="63"/>
        <v/>
      </c>
      <c r="AW331" s="541" t="str">
        <f t="shared" si="64"/>
        <v/>
      </c>
    </row>
    <row r="332" spans="3:49" x14ac:dyDescent="0.25">
      <c r="C332" s="540">
        <v>139</v>
      </c>
      <c r="D332" s="359" t="str">
        <f t="shared" si="65"/>
        <v/>
      </c>
      <c r="F332" s="359" t="str">
        <f t="shared" si="66"/>
        <v/>
      </c>
      <c r="I332" s="359" t="str">
        <f t="shared" si="69"/>
        <v/>
      </c>
      <c r="J332" s="359" t="str">
        <f t="shared" si="70"/>
        <v/>
      </c>
      <c r="K332" s="359" t="str">
        <f t="shared" si="71"/>
        <v/>
      </c>
      <c r="L332" s="541" t="str">
        <f t="shared" si="72"/>
        <v/>
      </c>
      <c r="M332" s="359" t="str">
        <f t="shared" si="67"/>
        <v/>
      </c>
      <c r="N332" s="359" t="str">
        <f t="shared" si="73"/>
        <v/>
      </c>
      <c r="P332" s="540" t="str">
        <f t="shared" si="68"/>
        <v/>
      </c>
      <c r="Q332" s="359" t="str">
        <f t="shared" si="60"/>
        <v/>
      </c>
      <c r="R332" s="359" t="str">
        <f t="shared" si="61"/>
        <v/>
      </c>
      <c r="AU332" s="359" t="str">
        <f t="shared" si="62"/>
        <v/>
      </c>
      <c r="AV332" s="359" t="str">
        <f t="shared" si="63"/>
        <v/>
      </c>
      <c r="AW332" s="541" t="str">
        <f t="shared" si="64"/>
        <v/>
      </c>
    </row>
    <row r="333" spans="3:49" x14ac:dyDescent="0.25">
      <c r="C333" s="540">
        <v>140</v>
      </c>
      <c r="D333" s="359" t="str">
        <f t="shared" si="65"/>
        <v/>
      </c>
      <c r="F333" s="359" t="str">
        <f t="shared" si="66"/>
        <v/>
      </c>
      <c r="I333" s="359" t="str">
        <f t="shared" si="69"/>
        <v/>
      </c>
      <c r="J333" s="359" t="str">
        <f t="shared" si="70"/>
        <v/>
      </c>
      <c r="K333" s="359" t="str">
        <f t="shared" si="71"/>
        <v/>
      </c>
      <c r="L333" s="541" t="str">
        <f t="shared" si="72"/>
        <v/>
      </c>
      <c r="M333" s="359" t="str">
        <f t="shared" si="67"/>
        <v/>
      </c>
      <c r="N333" s="359" t="str">
        <f t="shared" si="73"/>
        <v/>
      </c>
      <c r="P333" s="540" t="str">
        <f t="shared" si="68"/>
        <v/>
      </c>
      <c r="Q333" s="359" t="str">
        <f t="shared" si="60"/>
        <v/>
      </c>
      <c r="R333" s="359" t="str">
        <f t="shared" si="61"/>
        <v/>
      </c>
      <c r="AU333" s="359" t="str">
        <f t="shared" si="62"/>
        <v/>
      </c>
      <c r="AV333" s="359" t="str">
        <f t="shared" si="63"/>
        <v/>
      </c>
      <c r="AW333" s="541" t="str">
        <f t="shared" si="64"/>
        <v/>
      </c>
    </row>
    <row r="334" spans="3:49" x14ac:dyDescent="0.25">
      <c r="C334" s="540">
        <v>141</v>
      </c>
      <c r="D334" s="359" t="str">
        <f t="shared" si="65"/>
        <v/>
      </c>
      <c r="F334" s="359" t="str">
        <f t="shared" si="66"/>
        <v/>
      </c>
      <c r="I334" s="359" t="str">
        <f t="shared" si="69"/>
        <v/>
      </c>
      <c r="J334" s="359" t="str">
        <f t="shared" si="70"/>
        <v/>
      </c>
      <c r="K334" s="359" t="str">
        <f t="shared" si="71"/>
        <v/>
      </c>
      <c r="L334" s="541" t="str">
        <f t="shared" si="72"/>
        <v/>
      </c>
      <c r="M334" s="359" t="str">
        <f t="shared" si="67"/>
        <v/>
      </c>
      <c r="N334" s="359" t="str">
        <f t="shared" si="73"/>
        <v/>
      </c>
      <c r="P334" s="540" t="str">
        <f t="shared" si="68"/>
        <v/>
      </c>
      <c r="Q334" s="359" t="str">
        <f t="shared" si="60"/>
        <v/>
      </c>
      <c r="R334" s="359" t="str">
        <f t="shared" si="61"/>
        <v/>
      </c>
      <c r="AU334" s="359" t="str">
        <f t="shared" si="62"/>
        <v/>
      </c>
      <c r="AV334" s="359" t="str">
        <f t="shared" si="63"/>
        <v/>
      </c>
      <c r="AW334" s="541" t="str">
        <f t="shared" si="64"/>
        <v/>
      </c>
    </row>
    <row r="335" spans="3:49" x14ac:dyDescent="0.25">
      <c r="C335" s="540">
        <v>142</v>
      </c>
      <c r="D335" s="359" t="str">
        <f t="shared" si="65"/>
        <v/>
      </c>
      <c r="F335" s="359" t="str">
        <f t="shared" si="66"/>
        <v/>
      </c>
      <c r="I335" s="359" t="str">
        <f t="shared" si="69"/>
        <v/>
      </c>
      <c r="J335" s="359" t="str">
        <f t="shared" si="70"/>
        <v/>
      </c>
      <c r="K335" s="359" t="str">
        <f t="shared" si="71"/>
        <v/>
      </c>
      <c r="L335" s="541" t="str">
        <f t="shared" si="72"/>
        <v/>
      </c>
      <c r="M335" s="359" t="str">
        <f t="shared" si="67"/>
        <v/>
      </c>
      <c r="N335" s="359" t="str">
        <f t="shared" si="73"/>
        <v/>
      </c>
      <c r="P335" s="540" t="str">
        <f t="shared" si="68"/>
        <v/>
      </c>
      <c r="Q335" s="359" t="str">
        <f t="shared" si="60"/>
        <v/>
      </c>
      <c r="R335" s="359" t="str">
        <f t="shared" si="61"/>
        <v/>
      </c>
      <c r="AU335" s="359" t="str">
        <f t="shared" si="62"/>
        <v/>
      </c>
      <c r="AV335" s="359" t="str">
        <f t="shared" si="63"/>
        <v/>
      </c>
      <c r="AW335" s="541" t="str">
        <f t="shared" si="64"/>
        <v/>
      </c>
    </row>
    <row r="336" spans="3:49" x14ac:dyDescent="0.25">
      <c r="C336" s="540">
        <v>143</v>
      </c>
      <c r="D336" s="359" t="str">
        <f t="shared" si="65"/>
        <v/>
      </c>
      <c r="F336" s="359" t="str">
        <f t="shared" si="66"/>
        <v/>
      </c>
      <c r="I336" s="359" t="str">
        <f t="shared" si="69"/>
        <v/>
      </c>
      <c r="J336" s="359" t="str">
        <f t="shared" si="70"/>
        <v/>
      </c>
      <c r="K336" s="359" t="str">
        <f t="shared" si="71"/>
        <v/>
      </c>
      <c r="L336" s="541" t="str">
        <f t="shared" si="72"/>
        <v/>
      </c>
      <c r="M336" s="359" t="str">
        <f t="shared" si="67"/>
        <v/>
      </c>
      <c r="N336" s="359" t="str">
        <f t="shared" si="73"/>
        <v/>
      </c>
      <c r="P336" s="540" t="str">
        <f t="shared" si="68"/>
        <v/>
      </c>
      <c r="Q336" s="359" t="str">
        <f t="shared" si="60"/>
        <v/>
      </c>
      <c r="R336" s="359" t="str">
        <f t="shared" si="61"/>
        <v/>
      </c>
      <c r="AU336" s="359" t="str">
        <f t="shared" si="62"/>
        <v/>
      </c>
      <c r="AV336" s="359" t="str">
        <f t="shared" si="63"/>
        <v/>
      </c>
      <c r="AW336" s="541" t="str">
        <f t="shared" si="64"/>
        <v/>
      </c>
    </row>
    <row r="337" spans="3:49" x14ac:dyDescent="0.25">
      <c r="C337" s="540">
        <v>144</v>
      </c>
      <c r="D337" s="359" t="str">
        <f t="shared" si="65"/>
        <v/>
      </c>
      <c r="F337" s="359" t="str">
        <f t="shared" si="66"/>
        <v/>
      </c>
      <c r="I337" s="359" t="str">
        <f t="shared" si="69"/>
        <v/>
      </c>
      <c r="J337" s="359" t="str">
        <f t="shared" si="70"/>
        <v/>
      </c>
      <c r="K337" s="359" t="str">
        <f t="shared" si="71"/>
        <v/>
      </c>
      <c r="L337" s="541" t="str">
        <f t="shared" si="72"/>
        <v/>
      </c>
      <c r="M337" s="359" t="str">
        <f t="shared" si="67"/>
        <v/>
      </c>
      <c r="N337" s="359" t="str">
        <f t="shared" si="73"/>
        <v/>
      </c>
      <c r="P337" s="540" t="str">
        <f t="shared" si="68"/>
        <v/>
      </c>
      <c r="Q337" s="359" t="str">
        <f t="shared" si="60"/>
        <v/>
      </c>
      <c r="R337" s="359" t="str">
        <f t="shared" si="61"/>
        <v/>
      </c>
      <c r="AU337" s="359" t="str">
        <f t="shared" si="62"/>
        <v/>
      </c>
      <c r="AV337" s="359" t="str">
        <f t="shared" si="63"/>
        <v/>
      </c>
      <c r="AW337" s="541" t="str">
        <f t="shared" si="64"/>
        <v/>
      </c>
    </row>
    <row r="338" spans="3:49" x14ac:dyDescent="0.25">
      <c r="C338" s="540">
        <v>145</v>
      </c>
      <c r="D338" s="359" t="str">
        <f t="shared" si="65"/>
        <v/>
      </c>
      <c r="F338" s="359" t="str">
        <f t="shared" si="66"/>
        <v/>
      </c>
      <c r="I338" s="359" t="str">
        <f t="shared" si="69"/>
        <v/>
      </c>
      <c r="J338" s="359" t="str">
        <f t="shared" si="70"/>
        <v/>
      </c>
      <c r="K338" s="359" t="str">
        <f t="shared" si="71"/>
        <v/>
      </c>
      <c r="L338" s="541" t="str">
        <f t="shared" si="72"/>
        <v/>
      </c>
      <c r="M338" s="359" t="str">
        <f t="shared" si="67"/>
        <v/>
      </c>
      <c r="N338" s="359" t="str">
        <f t="shared" si="73"/>
        <v/>
      </c>
      <c r="P338" s="540" t="str">
        <f t="shared" si="68"/>
        <v/>
      </c>
      <c r="Q338" s="359" t="str">
        <f t="shared" si="60"/>
        <v/>
      </c>
      <c r="R338" s="359" t="str">
        <f t="shared" si="61"/>
        <v/>
      </c>
      <c r="AU338" s="359" t="str">
        <f t="shared" si="62"/>
        <v/>
      </c>
      <c r="AV338" s="359" t="str">
        <f t="shared" si="63"/>
        <v/>
      </c>
      <c r="AW338" s="541" t="str">
        <f t="shared" si="64"/>
        <v/>
      </c>
    </row>
    <row r="339" spans="3:49" x14ac:dyDescent="0.25">
      <c r="C339" s="540">
        <v>146</v>
      </c>
      <c r="D339" s="359" t="str">
        <f t="shared" si="65"/>
        <v/>
      </c>
      <c r="F339" s="359" t="str">
        <f t="shared" si="66"/>
        <v/>
      </c>
      <c r="I339" s="359" t="str">
        <f t="shared" si="69"/>
        <v/>
      </c>
      <c r="J339" s="359" t="str">
        <f t="shared" si="70"/>
        <v/>
      </c>
      <c r="K339" s="359" t="str">
        <f t="shared" si="71"/>
        <v/>
      </c>
      <c r="L339" s="541" t="str">
        <f t="shared" si="72"/>
        <v/>
      </c>
      <c r="M339" s="359" t="str">
        <f t="shared" si="67"/>
        <v/>
      </c>
      <c r="N339" s="359" t="str">
        <f t="shared" si="73"/>
        <v/>
      </c>
      <c r="P339" s="540" t="str">
        <f t="shared" si="68"/>
        <v/>
      </c>
      <c r="Q339" s="359" t="str">
        <f t="shared" si="60"/>
        <v/>
      </c>
      <c r="R339" s="359" t="str">
        <f t="shared" si="61"/>
        <v/>
      </c>
      <c r="AU339" s="359" t="str">
        <f t="shared" si="62"/>
        <v/>
      </c>
      <c r="AV339" s="359" t="str">
        <f t="shared" si="63"/>
        <v/>
      </c>
      <c r="AW339" s="541" t="str">
        <f t="shared" si="64"/>
        <v/>
      </c>
    </row>
    <row r="340" spans="3:49" x14ac:dyDescent="0.25">
      <c r="C340" s="540">
        <v>147</v>
      </c>
      <c r="D340" s="359" t="str">
        <f t="shared" si="65"/>
        <v/>
      </c>
      <c r="F340" s="359" t="str">
        <f t="shared" si="66"/>
        <v/>
      </c>
      <c r="I340" s="359" t="str">
        <f t="shared" si="69"/>
        <v/>
      </c>
      <c r="J340" s="359" t="str">
        <f t="shared" si="70"/>
        <v/>
      </c>
      <c r="K340" s="359" t="str">
        <f t="shared" si="71"/>
        <v/>
      </c>
      <c r="L340" s="541" t="str">
        <f t="shared" si="72"/>
        <v/>
      </c>
      <c r="M340" s="359" t="str">
        <f t="shared" si="67"/>
        <v/>
      </c>
      <c r="N340" s="359" t="str">
        <f t="shared" si="73"/>
        <v/>
      </c>
      <c r="P340" s="540" t="str">
        <f t="shared" si="68"/>
        <v/>
      </c>
      <c r="Q340" s="359" t="str">
        <f t="shared" si="60"/>
        <v/>
      </c>
      <c r="R340" s="359" t="str">
        <f t="shared" si="61"/>
        <v/>
      </c>
      <c r="AU340" s="359" t="str">
        <f t="shared" si="62"/>
        <v/>
      </c>
      <c r="AV340" s="359" t="str">
        <f t="shared" si="63"/>
        <v/>
      </c>
      <c r="AW340" s="541" t="str">
        <f t="shared" si="64"/>
        <v/>
      </c>
    </row>
    <row r="341" spans="3:49" x14ac:dyDescent="0.25">
      <c r="C341" s="540">
        <v>148</v>
      </c>
      <c r="D341" s="359" t="str">
        <f t="shared" si="65"/>
        <v/>
      </c>
      <c r="F341" s="359" t="str">
        <f t="shared" si="66"/>
        <v/>
      </c>
      <c r="I341" s="359" t="str">
        <f t="shared" si="69"/>
        <v/>
      </c>
      <c r="J341" s="359" t="str">
        <f t="shared" si="70"/>
        <v/>
      </c>
      <c r="K341" s="359" t="str">
        <f t="shared" si="71"/>
        <v/>
      </c>
      <c r="L341" s="541" t="str">
        <f t="shared" si="72"/>
        <v/>
      </c>
      <c r="M341" s="359" t="str">
        <f t="shared" si="67"/>
        <v/>
      </c>
      <c r="N341" s="359" t="str">
        <f t="shared" si="73"/>
        <v/>
      </c>
      <c r="P341" s="540" t="str">
        <f t="shared" si="68"/>
        <v/>
      </c>
      <c r="Q341" s="359" t="str">
        <f t="shared" si="60"/>
        <v/>
      </c>
      <c r="R341" s="359" t="str">
        <f t="shared" si="61"/>
        <v/>
      </c>
      <c r="AU341" s="359" t="str">
        <f t="shared" si="62"/>
        <v/>
      </c>
      <c r="AV341" s="359" t="str">
        <f t="shared" si="63"/>
        <v/>
      </c>
      <c r="AW341" s="541" t="str">
        <f t="shared" si="64"/>
        <v/>
      </c>
    </row>
    <row r="342" spans="3:49" x14ac:dyDescent="0.25">
      <c r="C342" s="540">
        <v>149</v>
      </c>
      <c r="D342" s="359" t="str">
        <f t="shared" si="65"/>
        <v/>
      </c>
      <c r="F342" s="359" t="str">
        <f t="shared" si="66"/>
        <v/>
      </c>
      <c r="I342" s="359" t="str">
        <f t="shared" si="69"/>
        <v/>
      </c>
      <c r="J342" s="359" t="str">
        <f t="shared" si="70"/>
        <v/>
      </c>
      <c r="K342" s="359" t="str">
        <f t="shared" si="71"/>
        <v/>
      </c>
      <c r="L342" s="541" t="str">
        <f t="shared" si="72"/>
        <v/>
      </c>
      <c r="M342" s="359" t="str">
        <f t="shared" si="67"/>
        <v/>
      </c>
      <c r="N342" s="359" t="str">
        <f t="shared" si="73"/>
        <v/>
      </c>
      <c r="P342" s="540" t="str">
        <f t="shared" si="68"/>
        <v/>
      </c>
      <c r="Q342" s="359" t="str">
        <f t="shared" si="60"/>
        <v/>
      </c>
      <c r="R342" s="359" t="str">
        <f t="shared" si="61"/>
        <v/>
      </c>
      <c r="AU342" s="359" t="str">
        <f t="shared" si="62"/>
        <v/>
      </c>
      <c r="AV342" s="359" t="str">
        <f t="shared" si="63"/>
        <v/>
      </c>
      <c r="AW342" s="541" t="str">
        <f t="shared" si="64"/>
        <v/>
      </c>
    </row>
    <row r="343" spans="3:49" x14ac:dyDescent="0.25">
      <c r="C343" s="540">
        <v>150</v>
      </c>
      <c r="D343" s="359" t="str">
        <f t="shared" si="65"/>
        <v/>
      </c>
      <c r="F343" s="359" t="str">
        <f t="shared" si="66"/>
        <v/>
      </c>
      <c r="I343" s="359" t="str">
        <f t="shared" si="69"/>
        <v/>
      </c>
      <c r="J343" s="359" t="str">
        <f t="shared" si="70"/>
        <v/>
      </c>
      <c r="K343" s="359" t="str">
        <f t="shared" si="71"/>
        <v/>
      </c>
      <c r="L343" s="541" t="str">
        <f t="shared" si="72"/>
        <v/>
      </c>
      <c r="M343" s="359" t="str">
        <f t="shared" si="67"/>
        <v/>
      </c>
      <c r="N343" s="359" t="str">
        <f t="shared" si="73"/>
        <v/>
      </c>
      <c r="P343" s="542" t="str">
        <f t="shared" si="68"/>
        <v/>
      </c>
      <c r="Q343" s="359" t="str">
        <f t="shared" si="60"/>
        <v/>
      </c>
      <c r="R343" s="359" t="str">
        <f t="shared" si="61"/>
        <v/>
      </c>
      <c r="AU343" s="359" t="str">
        <f t="shared" si="62"/>
        <v/>
      </c>
      <c r="AV343" s="359" t="str">
        <f t="shared" si="63"/>
        <v/>
      </c>
      <c r="AW343" s="541" t="str">
        <f t="shared" si="64"/>
        <v/>
      </c>
    </row>
  </sheetData>
  <mergeCells count="1">
    <mergeCell ref="G5:I5"/>
  </mergeCells>
  <conditionalFormatting sqref="D175:H190">
    <cfRule type="expression" dxfId="24" priority="8" stopIfTrue="1">
      <formula>OR($C175=$O$11,$C175=$S$11,$C175=$W$11,$C175=$AA$11,$C175=$AE$11,$C175=$AI$11)</formula>
    </cfRule>
  </conditionalFormatting>
  <conditionalFormatting sqref="D24:I39">
    <cfRule type="expression" dxfId="23" priority="3" stopIfTrue="1">
      <formula>OR($C24=$O$11,$C24=$S$11,$C24=$W$11,$C24=$AA$11,$C24=$AE$11,$C24=$AI$11)</formula>
    </cfRule>
  </conditionalFormatting>
  <conditionalFormatting sqref="D41:I174">
    <cfRule type="expression" dxfId="22" priority="2" stopIfTrue="1">
      <formula>OR($C41=$O$11,$C41=$S$11,$C41=$W$11,$C41=$AA$11,$C41=$AE$11,$C41=$AI$11)</formula>
    </cfRule>
  </conditionalFormatting>
  <conditionalFormatting sqref="G5">
    <cfRule type="expression" dxfId="21" priority="1">
      <formula>LTC_Test=FALSE</formula>
    </cfRule>
  </conditionalFormatting>
  <pageMargins left="0.7" right="0.7" top="0.75" bottom="0.75" header="0.3" footer="0.3"/>
  <pageSetup scale="87"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0F7DE-9249-4B4A-8E4B-2AA9A99F9A85}">
  <sheetPr codeName="Sheet6">
    <tabColor theme="0" tint="-4.9989318521683403E-2"/>
  </sheetPr>
  <dimension ref="A1:FP234"/>
  <sheetViews>
    <sheetView zoomScaleNormal="100" workbookViewId="0"/>
  </sheetViews>
  <sheetFormatPr defaultColWidth="0" defaultRowHeight="14.25" zeroHeight="1" x14ac:dyDescent="0.2"/>
  <cols>
    <col min="1" max="1" width="2.7109375" style="3" customWidth="1"/>
    <col min="2" max="2" width="5.42578125" style="3" bestFit="1" customWidth="1"/>
    <col min="3" max="3" width="47.140625" style="9" bestFit="1" customWidth="1"/>
    <col min="4" max="4" width="22" style="9" bestFit="1" customWidth="1"/>
    <col min="5" max="5" width="13.42578125" style="9" bestFit="1" customWidth="1"/>
    <col min="6" max="6" width="16.42578125" style="9" bestFit="1" customWidth="1"/>
    <col min="7" max="7" width="16" style="9" customWidth="1"/>
    <col min="8" max="8" width="15.7109375" style="9" customWidth="1"/>
    <col min="9" max="9" width="25" style="9" bestFit="1" customWidth="1"/>
    <col min="10" max="43" width="15.7109375" style="9" customWidth="1"/>
    <col min="44" max="44" width="15.7109375" style="3" customWidth="1"/>
    <col min="45" max="171" width="15.7109375" style="9" customWidth="1"/>
    <col min="172" max="172" width="2.7109375" style="3" customWidth="1"/>
    <col min="173" max="16384" width="9.140625" style="9" hidden="1"/>
  </cols>
  <sheetData>
    <row r="1" spans="1:172" s="3" customFormat="1" x14ac:dyDescent="0.2"/>
    <row r="2" spans="1:172" s="3" customFormat="1" ht="15.75" x14ac:dyDescent="0.25">
      <c r="C2" s="345" t="str">
        <f>+Version!B2</f>
        <v>A.CRE - MULTIFAMILY DEVELOPMENT MODEL</v>
      </c>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row>
    <row r="3" spans="1:172" s="3" customFormat="1" x14ac:dyDescent="0.2">
      <c r="C3" s="193" t="str">
        <f>+'Summary&amp;Assumptions'!D9</f>
        <v>191 Old Moose Park Road</v>
      </c>
      <c r="D3" s="193"/>
      <c r="E3" s="194"/>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row>
    <row r="4" spans="1:172" s="3" customFormat="1" ht="9.9499999999999993" customHeight="1" x14ac:dyDescent="0.2"/>
    <row r="5" spans="1:172" s="3" customFormat="1" ht="15.75" x14ac:dyDescent="0.25">
      <c r="C5" s="4" t="s">
        <v>80</v>
      </c>
    </row>
    <row r="6" spans="1:172" s="3" customFormat="1" ht="9.9499999999999993" customHeight="1" x14ac:dyDescent="0.2">
      <c r="C6" s="5"/>
    </row>
    <row r="7" spans="1:172" x14ac:dyDescent="0.2">
      <c r="C7" s="6" t="s">
        <v>81</v>
      </c>
      <c r="D7" s="7"/>
      <c r="E7" s="3"/>
      <c r="F7" s="6" t="s">
        <v>82</v>
      </c>
      <c r="G7" s="8"/>
      <c r="H7" s="8"/>
      <c r="I7" s="8"/>
      <c r="J7" s="8"/>
      <c r="K7" s="7"/>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row>
    <row r="8" spans="1:172" s="16" customFormat="1" x14ac:dyDescent="0.2">
      <c r="A8" s="3"/>
      <c r="B8" s="3"/>
      <c r="C8" s="10" t="s">
        <v>83</v>
      </c>
      <c r="D8" s="11" t="s">
        <v>34</v>
      </c>
      <c r="E8" s="3"/>
      <c r="F8" s="12" t="s">
        <v>84</v>
      </c>
      <c r="G8" s="13"/>
      <c r="H8" s="14" t="s">
        <v>85</v>
      </c>
      <c r="I8" s="14" t="s">
        <v>36</v>
      </c>
      <c r="J8" s="14" t="s">
        <v>34</v>
      </c>
      <c r="K8" s="15" t="s">
        <v>86</v>
      </c>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row>
    <row r="9" spans="1:172" x14ac:dyDescent="0.2">
      <c r="C9" s="17" t="s">
        <v>87</v>
      </c>
      <c r="D9" s="18"/>
      <c r="E9" s="3"/>
      <c r="F9" s="19" t="s">
        <v>52</v>
      </c>
      <c r="G9" s="20"/>
      <c r="H9" s="21">
        <f>SUMIF(H135:FO135,"&lt;0")</f>
        <v>-20517115.205057316</v>
      </c>
      <c r="I9" s="21">
        <f>F135</f>
        <v>42230983.866402149</v>
      </c>
      <c r="J9" s="22">
        <f>D135</f>
        <v>0.27315014004707339</v>
      </c>
      <c r="K9" s="23">
        <f>E135</f>
        <v>3.0583295187616111</v>
      </c>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row>
    <row r="10" spans="1:172" s="16" customFormat="1" x14ac:dyDescent="0.2">
      <c r="A10" s="3"/>
      <c r="B10" s="3"/>
      <c r="C10" s="19" t="s">
        <v>88</v>
      </c>
      <c r="D10" s="409">
        <v>0.75391557250316232</v>
      </c>
      <c r="E10" s="3"/>
      <c r="F10" s="24" t="s">
        <v>88</v>
      </c>
      <c r="H10" s="25">
        <f>SUMIF(H136:FO136,"&lt;0")</f>
        <v>-15468172.655934123</v>
      </c>
      <c r="I10" s="25">
        <f t="shared" ref="I10:I11" si="0">F136</f>
        <v>21872784.342912674</v>
      </c>
      <c r="J10" s="26">
        <f t="shared" ref="J10:K11" si="1">D136</f>
        <v>0.24175069928169254</v>
      </c>
      <c r="K10" s="27">
        <f t="shared" si="1"/>
        <v>2.4140509567250987</v>
      </c>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row>
    <row r="11" spans="1:172" s="16" customFormat="1" x14ac:dyDescent="0.2">
      <c r="A11" s="3"/>
      <c r="B11" s="3"/>
      <c r="C11" s="28" t="s">
        <v>60</v>
      </c>
      <c r="D11" s="29">
        <f>SUMIF($H$50:$AQ$50,"&lt;0")*D10</f>
        <v>-15468172.655934123</v>
      </c>
      <c r="E11" s="3"/>
      <c r="F11" s="30" t="s">
        <v>89</v>
      </c>
      <c r="G11" s="31"/>
      <c r="H11" s="32">
        <f>SUMIF(H137:FO137,"&lt;0")</f>
        <v>-5048942.5491231931</v>
      </c>
      <c r="I11" s="32">
        <f t="shared" si="0"/>
        <v>20358199.523489468</v>
      </c>
      <c r="J11" s="33">
        <f t="shared" si="1"/>
        <v>0.33632791638374326</v>
      </c>
      <c r="K11" s="34">
        <f t="shared" si="1"/>
        <v>5.0321709596447874</v>
      </c>
      <c r="L11" s="3"/>
      <c r="M11" s="3"/>
      <c r="N11" s="3"/>
      <c r="O11" s="405"/>
      <c r="P11" s="405"/>
      <c r="Q11" s="144"/>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row>
    <row r="12" spans="1:172" s="16" customFormat="1" x14ac:dyDescent="0.2">
      <c r="A12" s="3"/>
      <c r="B12" s="3"/>
      <c r="C12" s="24" t="s">
        <v>89</v>
      </c>
      <c r="D12" s="575">
        <f>1-D10</f>
        <v>0.24608442749683768</v>
      </c>
      <c r="E12" s="3"/>
      <c r="F12" s="3"/>
      <c r="G12" s="3"/>
      <c r="H12" s="3"/>
      <c r="I12" s="3"/>
      <c r="J12" s="3"/>
      <c r="K12" s="3"/>
      <c r="L12" s="3"/>
      <c r="M12" s="3"/>
      <c r="N12" s="144"/>
      <c r="O12" s="5"/>
      <c r="P12" s="405"/>
      <c r="Q12" s="144"/>
      <c r="R12" s="62"/>
      <c r="S12" s="348"/>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row>
    <row r="13" spans="1:172" s="16" customFormat="1" x14ac:dyDescent="0.2">
      <c r="A13" s="3"/>
      <c r="B13" s="3"/>
      <c r="C13" s="61" t="s">
        <v>60</v>
      </c>
      <c r="D13" s="35">
        <f>SUMIF($H$50:$AQ$50,"&lt;0")*D12</f>
        <v>-5048942.5491231931</v>
      </c>
      <c r="E13" s="3"/>
      <c r="F13" s="384"/>
      <c r="G13" s="384"/>
      <c r="H13" s="386"/>
      <c r="I13" s="385"/>
      <c r="J13" s="385"/>
      <c r="K13" s="385"/>
      <c r="L13" s="3"/>
      <c r="M13" s="3"/>
      <c r="N13" s="3"/>
      <c r="O13" s="144"/>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row>
    <row r="14" spans="1:172" s="16" customFormat="1" x14ac:dyDescent="0.2">
      <c r="A14" s="3"/>
      <c r="B14" s="3"/>
      <c r="C14" s="36" t="s">
        <v>90</v>
      </c>
      <c r="D14" s="37"/>
      <c r="E14" s="3"/>
      <c r="F14" s="3"/>
      <c r="G14" s="3"/>
      <c r="H14" s="3"/>
      <c r="I14" s="3"/>
      <c r="J14" s="3"/>
      <c r="K14" s="3"/>
      <c r="L14" s="3"/>
      <c r="M14" s="3"/>
      <c r="N14" s="3"/>
      <c r="O14" s="144"/>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row>
    <row r="15" spans="1:172" s="16" customFormat="1" x14ac:dyDescent="0.2">
      <c r="A15" s="3"/>
      <c r="B15" s="3"/>
      <c r="C15" s="19" t="s">
        <v>91</v>
      </c>
      <c r="D15" s="18"/>
      <c r="E15" s="3"/>
      <c r="F15" s="3"/>
      <c r="G15" s="3"/>
      <c r="H15" s="3"/>
      <c r="I15" s="3"/>
      <c r="J15" s="3"/>
      <c r="K15" s="3"/>
      <c r="L15" s="3"/>
      <c r="M15" s="3"/>
      <c r="N15" s="406"/>
      <c r="O15" s="144"/>
      <c r="P15" s="406"/>
      <c r="Q15" s="406"/>
      <c r="R15" s="406"/>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row>
    <row r="16" spans="1:172" s="16" customFormat="1" x14ac:dyDescent="0.2">
      <c r="A16" s="3"/>
      <c r="B16" s="3"/>
      <c r="C16" s="38" t="s">
        <v>34</v>
      </c>
      <c r="D16" s="39">
        <v>0.1</v>
      </c>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row>
    <row r="17" spans="1:172" s="16" customFormat="1" x14ac:dyDescent="0.2">
      <c r="A17" s="3"/>
      <c r="B17" s="3"/>
      <c r="C17" s="40" t="s">
        <v>86</v>
      </c>
      <c r="D17" s="41">
        <v>1.1499999999999999</v>
      </c>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row>
    <row r="18" spans="1:172" s="16" customFormat="1" x14ac:dyDescent="0.2">
      <c r="A18" s="3"/>
      <c r="B18" s="3"/>
      <c r="C18" s="24" t="s">
        <v>92</v>
      </c>
      <c r="D18" s="42" t="s">
        <v>68</v>
      </c>
      <c r="E18" s="3"/>
      <c r="F18" s="3"/>
      <c r="G18" s="3"/>
      <c r="H18" s="3"/>
      <c r="I18" s="3"/>
      <c r="J18" s="3"/>
      <c r="K18" s="3"/>
      <c r="L18" s="3"/>
      <c r="M18" s="3"/>
      <c r="N18" s="404"/>
      <c r="O18" s="404"/>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row>
    <row r="19" spans="1:172" s="16" customFormat="1" ht="28.5" x14ac:dyDescent="0.2">
      <c r="A19" s="3"/>
      <c r="B19" s="3"/>
      <c r="C19" s="43" t="s">
        <v>93</v>
      </c>
      <c r="D19" s="44" t="s">
        <v>139</v>
      </c>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row>
    <row r="20" spans="1:172" s="16" customFormat="1" x14ac:dyDescent="0.2">
      <c r="A20" s="3"/>
      <c r="B20" s="3"/>
      <c r="C20" s="45" t="s">
        <v>95</v>
      </c>
      <c r="D20" s="39"/>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row>
    <row r="21" spans="1:172" s="16" customFormat="1" x14ac:dyDescent="0.2">
      <c r="A21" s="3"/>
      <c r="B21" s="3"/>
      <c r="C21" s="46" t="s">
        <v>88</v>
      </c>
      <c r="D21" s="54">
        <f>+D10</f>
        <v>0.75391557250316232</v>
      </c>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row>
    <row r="22" spans="1:172" s="16" customFormat="1" x14ac:dyDescent="0.2">
      <c r="A22" s="3"/>
      <c r="B22" s="3"/>
      <c r="C22" s="47" t="s">
        <v>89</v>
      </c>
      <c r="D22" s="48">
        <f>1-D21</f>
        <v>0.24608442749683768</v>
      </c>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row>
    <row r="23" spans="1:172" s="16" customFormat="1" x14ac:dyDescent="0.2">
      <c r="A23" s="3"/>
      <c r="B23" s="3"/>
      <c r="C23" s="49" t="s">
        <v>96</v>
      </c>
      <c r="D23" s="50">
        <f>IF(AND(D18="no",D8="IRR"),D16,IF(AND(D18="no",D8="EM"),D17,IF(D19="Return of Capital Only",IF(D8="EM",1,0),IF(D8="EM",D17,D16))))</f>
        <v>0.1</v>
      </c>
      <c r="E23" s="3"/>
      <c r="F23" s="3"/>
      <c r="G23" s="3"/>
      <c r="H23" s="3"/>
      <c r="I23" s="3"/>
      <c r="J23" s="62"/>
      <c r="K23" s="62"/>
      <c r="L23" s="62"/>
      <c r="M23" s="62"/>
      <c r="N23" s="62"/>
      <c r="O23" s="62"/>
      <c r="P23" s="62"/>
      <c r="Q23" s="62"/>
      <c r="R23" s="62"/>
      <c r="S23" s="62"/>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row>
    <row r="24" spans="1:172" s="16" customFormat="1" x14ac:dyDescent="0.2">
      <c r="A24" s="3"/>
      <c r="B24" s="3"/>
      <c r="C24" s="51" t="s">
        <v>71</v>
      </c>
      <c r="D24" s="52"/>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row>
    <row r="25" spans="1:172" s="16" customFormat="1" x14ac:dyDescent="0.2">
      <c r="A25" s="3"/>
      <c r="B25" s="3"/>
      <c r="C25" s="55" t="s">
        <v>99</v>
      </c>
      <c r="D25" s="56">
        <f>D12</f>
        <v>0.24608442749683768</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row>
    <row r="26" spans="1:172" s="16" customFormat="1" x14ac:dyDescent="0.2">
      <c r="A26" s="3"/>
      <c r="B26" s="3"/>
      <c r="C26" s="378" t="s">
        <v>71</v>
      </c>
      <c r="D26" s="39">
        <v>0.3</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row>
    <row r="27" spans="1:172" s="16" customFormat="1" x14ac:dyDescent="0.2">
      <c r="A27" s="3"/>
      <c r="B27" s="3"/>
      <c r="C27" s="57" t="s">
        <v>194</v>
      </c>
      <c r="D27" s="48">
        <f>1-(D21*(1-D26))</f>
        <v>0.47225909924778642</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row>
    <row r="28" spans="1:172" s="16" customFormat="1" x14ac:dyDescent="0.2">
      <c r="A28" s="3"/>
      <c r="B28" s="3"/>
      <c r="C28" s="51" t="s">
        <v>97</v>
      </c>
      <c r="D28" s="52"/>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row>
    <row r="29" spans="1:172" s="16" customFormat="1" x14ac:dyDescent="0.2">
      <c r="A29" s="3"/>
      <c r="B29" s="3"/>
      <c r="C29" s="19" t="s">
        <v>91</v>
      </c>
      <c r="D29" s="18"/>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row>
    <row r="30" spans="1:172" s="16" customFormat="1" x14ac:dyDescent="0.2">
      <c r="A30" s="3"/>
      <c r="B30" s="3"/>
      <c r="C30" s="38" t="s">
        <v>34</v>
      </c>
      <c r="D30" s="39">
        <v>0.12</v>
      </c>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row>
    <row r="31" spans="1:172" s="16" customFormat="1" x14ac:dyDescent="0.2">
      <c r="A31" s="3"/>
      <c r="B31" s="3"/>
      <c r="C31" s="24" t="s">
        <v>98</v>
      </c>
      <c r="D31" s="5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row>
    <row r="32" spans="1:172" s="16" customFormat="1" x14ac:dyDescent="0.2">
      <c r="A32" s="3"/>
      <c r="B32" s="3"/>
      <c r="C32" s="28" t="s">
        <v>88</v>
      </c>
      <c r="D32" s="54">
        <f>1-D33</f>
        <v>0.52774090075221358</v>
      </c>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row>
    <row r="33" spans="1:172" s="16" customFormat="1" x14ac:dyDescent="0.2">
      <c r="A33" s="3"/>
      <c r="B33" s="3"/>
      <c r="C33" s="28" t="s">
        <v>89</v>
      </c>
      <c r="D33" s="54">
        <f>1-(D21*(1-D26))</f>
        <v>0.47225909924778642</v>
      </c>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row>
    <row r="34" spans="1:172" s="16" customFormat="1" x14ac:dyDescent="0.2">
      <c r="A34" s="3"/>
      <c r="B34" s="3"/>
      <c r="C34" s="379" t="s">
        <v>86</v>
      </c>
      <c r="D34" s="380">
        <v>1.2</v>
      </c>
      <c r="E34" s="3"/>
      <c r="F34" s="3"/>
      <c r="G34" s="3"/>
      <c r="H34" s="3"/>
      <c r="I34" s="3"/>
      <c r="J34" s="404"/>
      <c r="K34" s="404"/>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row>
    <row r="35" spans="1:172" s="16" customFormat="1" x14ac:dyDescent="0.2">
      <c r="A35" s="3"/>
      <c r="B35" s="3"/>
      <c r="C35" s="59" t="s">
        <v>100</v>
      </c>
      <c r="D35" s="58"/>
      <c r="E35" s="3"/>
      <c r="F35" s="3"/>
      <c r="G35" s="3"/>
      <c r="H35" s="3"/>
      <c r="I35" s="3"/>
      <c r="J35" s="404"/>
      <c r="K35" s="404"/>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row>
    <row r="36" spans="1:172" s="16" customFormat="1" x14ac:dyDescent="0.2">
      <c r="A36" s="3"/>
      <c r="B36" s="3"/>
      <c r="C36" s="59" t="s">
        <v>101</v>
      </c>
      <c r="D36" s="60"/>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row>
    <row r="37" spans="1:172" x14ac:dyDescent="0.2">
      <c r="C37" s="24" t="s">
        <v>102</v>
      </c>
      <c r="D37" s="5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row>
    <row r="38" spans="1:172" x14ac:dyDescent="0.2">
      <c r="C38" s="28" t="s">
        <v>88</v>
      </c>
      <c r="D38" s="54">
        <f>1-D39</f>
        <v>0.5</v>
      </c>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row>
    <row r="39" spans="1:172" x14ac:dyDescent="0.2">
      <c r="C39" s="61" t="s">
        <v>89</v>
      </c>
      <c r="D39" s="58">
        <v>0.5</v>
      </c>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62"/>
      <c r="AN39" s="3"/>
      <c r="AO39" s="3"/>
      <c r="AP39" s="3"/>
      <c r="AQ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62"/>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row>
    <row r="40" spans="1:172" x14ac:dyDescent="0.2">
      <c r="C40" s="407"/>
      <c r="D40" s="408"/>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62"/>
      <c r="AN40" s="3"/>
      <c r="AO40" s="3"/>
      <c r="AP40" s="3"/>
      <c r="AQ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62"/>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row>
    <row r="41" spans="1:172" s="16" customFormat="1" x14ac:dyDescent="0.2">
      <c r="A41" s="3"/>
      <c r="B41" s="3"/>
      <c r="C41" s="63" t="s">
        <v>103</v>
      </c>
      <c r="D41" s="64"/>
      <c r="E41" s="64"/>
      <c r="F41" s="64"/>
      <c r="G41" s="64"/>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6"/>
      <c r="FP41" s="3"/>
    </row>
    <row r="42" spans="1:172" s="16" customFormat="1" x14ac:dyDescent="0.2">
      <c r="A42" s="3"/>
      <c r="B42" s="3"/>
      <c r="C42" s="67"/>
      <c r="D42" s="68"/>
      <c r="E42" s="68"/>
      <c r="F42" s="68"/>
      <c r="G42" s="68"/>
      <c r="H42" s="68">
        <f>+MnthlyCF!J8</f>
        <v>0</v>
      </c>
      <c r="I42" s="68">
        <f>+MnthlyCF!K8</f>
        <v>1</v>
      </c>
      <c r="J42" s="68">
        <f>+MnthlyCF!L8</f>
        <v>2</v>
      </c>
      <c r="K42" s="68">
        <f>+MnthlyCF!M8</f>
        <v>3</v>
      </c>
      <c r="L42" s="68">
        <f>+MnthlyCF!N8</f>
        <v>4</v>
      </c>
      <c r="M42" s="68">
        <f>+MnthlyCF!O8</f>
        <v>5</v>
      </c>
      <c r="N42" s="68">
        <f>+MnthlyCF!P8</f>
        <v>6</v>
      </c>
      <c r="O42" s="68">
        <f>+MnthlyCF!Q8</f>
        <v>7</v>
      </c>
      <c r="P42" s="68">
        <f>+MnthlyCF!R8</f>
        <v>8</v>
      </c>
      <c r="Q42" s="68">
        <f>+MnthlyCF!S8</f>
        <v>9</v>
      </c>
      <c r="R42" s="68">
        <f>+MnthlyCF!T8</f>
        <v>10</v>
      </c>
      <c r="S42" s="68">
        <f>+MnthlyCF!U8</f>
        <v>11</v>
      </c>
      <c r="T42" s="68">
        <f>+MnthlyCF!V8</f>
        <v>12</v>
      </c>
      <c r="U42" s="68">
        <f>+MnthlyCF!W8</f>
        <v>13</v>
      </c>
      <c r="V42" s="68">
        <f>+MnthlyCF!X8</f>
        <v>14</v>
      </c>
      <c r="W42" s="68">
        <f>+MnthlyCF!Y8</f>
        <v>15</v>
      </c>
      <c r="X42" s="68">
        <f>+MnthlyCF!Z8</f>
        <v>16</v>
      </c>
      <c r="Y42" s="68">
        <f>+MnthlyCF!AA8</f>
        <v>17</v>
      </c>
      <c r="Z42" s="68">
        <f>+MnthlyCF!AB8</f>
        <v>18</v>
      </c>
      <c r="AA42" s="68">
        <f>+MnthlyCF!AC8</f>
        <v>19</v>
      </c>
      <c r="AB42" s="68">
        <f>+MnthlyCF!AD8</f>
        <v>20</v>
      </c>
      <c r="AC42" s="68">
        <f>+MnthlyCF!AE8</f>
        <v>21</v>
      </c>
      <c r="AD42" s="68">
        <f>+MnthlyCF!AF8</f>
        <v>22</v>
      </c>
      <c r="AE42" s="68">
        <f>+MnthlyCF!AG8</f>
        <v>23</v>
      </c>
      <c r="AF42" s="68">
        <f>+MnthlyCF!AH8</f>
        <v>24</v>
      </c>
      <c r="AG42" s="68">
        <f>+MnthlyCF!AI8</f>
        <v>25</v>
      </c>
      <c r="AH42" s="68">
        <f>+MnthlyCF!AJ8</f>
        <v>26</v>
      </c>
      <c r="AI42" s="68">
        <f>+MnthlyCF!AK8</f>
        <v>27</v>
      </c>
      <c r="AJ42" s="68">
        <f>+MnthlyCF!AL8</f>
        <v>28</v>
      </c>
      <c r="AK42" s="68">
        <f>+MnthlyCF!AM8</f>
        <v>29</v>
      </c>
      <c r="AL42" s="68">
        <f>+MnthlyCF!AN8</f>
        <v>30</v>
      </c>
      <c r="AM42" s="68">
        <f>+MnthlyCF!AO8</f>
        <v>31</v>
      </c>
      <c r="AN42" s="68">
        <f>+MnthlyCF!AP8</f>
        <v>32</v>
      </c>
      <c r="AO42" s="68">
        <f>+MnthlyCF!AQ8</f>
        <v>33</v>
      </c>
      <c r="AP42" s="68">
        <f>+MnthlyCF!AR8</f>
        <v>34</v>
      </c>
      <c r="AQ42" s="68">
        <f>+MnthlyCF!AS8</f>
        <v>35</v>
      </c>
      <c r="AR42" s="68">
        <f>+MnthlyCF!AT8</f>
        <v>36</v>
      </c>
      <c r="AS42" s="68">
        <f>+MnthlyCF!AU8</f>
        <v>37</v>
      </c>
      <c r="AT42" s="68">
        <f>+MnthlyCF!AV8</f>
        <v>38</v>
      </c>
      <c r="AU42" s="68">
        <f>+MnthlyCF!AW8</f>
        <v>39</v>
      </c>
      <c r="AV42" s="68">
        <f>+MnthlyCF!AX8</f>
        <v>40</v>
      </c>
      <c r="AW42" s="68">
        <f>+MnthlyCF!AY8</f>
        <v>41</v>
      </c>
      <c r="AX42" s="68">
        <f>+MnthlyCF!AZ8</f>
        <v>42</v>
      </c>
      <c r="AY42" s="68">
        <f>+MnthlyCF!BA8</f>
        <v>43</v>
      </c>
      <c r="AZ42" s="68">
        <f>+MnthlyCF!BB8</f>
        <v>44</v>
      </c>
      <c r="BA42" s="68">
        <f>+MnthlyCF!BC8</f>
        <v>45</v>
      </c>
      <c r="BB42" s="68">
        <f>+MnthlyCF!BD8</f>
        <v>46</v>
      </c>
      <c r="BC42" s="68">
        <f>+MnthlyCF!BE8</f>
        <v>47</v>
      </c>
      <c r="BD42" s="68">
        <f>+MnthlyCF!BF8</f>
        <v>48</v>
      </c>
      <c r="BE42" s="68">
        <f>+MnthlyCF!BG8</f>
        <v>49</v>
      </c>
      <c r="BF42" s="68">
        <f>+MnthlyCF!BH8</f>
        <v>50</v>
      </c>
      <c r="BG42" s="68">
        <f>+MnthlyCF!BI8</f>
        <v>51</v>
      </c>
      <c r="BH42" s="68">
        <f>+MnthlyCF!BJ8</f>
        <v>52</v>
      </c>
      <c r="BI42" s="68">
        <f>+MnthlyCF!BK8</f>
        <v>53</v>
      </c>
      <c r="BJ42" s="68">
        <f>+MnthlyCF!BL8</f>
        <v>54</v>
      </c>
      <c r="BK42" s="68">
        <f>+MnthlyCF!BM8</f>
        <v>55</v>
      </c>
      <c r="BL42" s="68">
        <f>+MnthlyCF!BN8</f>
        <v>56</v>
      </c>
      <c r="BM42" s="68">
        <f>+MnthlyCF!BO8</f>
        <v>57</v>
      </c>
      <c r="BN42" s="68">
        <f>+MnthlyCF!BP8</f>
        <v>58</v>
      </c>
      <c r="BO42" s="68">
        <f>+MnthlyCF!BQ8</f>
        <v>59</v>
      </c>
      <c r="BP42" s="68">
        <f>+MnthlyCF!BR8</f>
        <v>60</v>
      </c>
      <c r="BQ42" s="68">
        <f>+MnthlyCF!BS8</f>
        <v>61</v>
      </c>
      <c r="BR42" s="68">
        <f>+MnthlyCF!BT8</f>
        <v>62</v>
      </c>
      <c r="BS42" s="68">
        <f>+MnthlyCF!BU8</f>
        <v>63</v>
      </c>
      <c r="BT42" s="68">
        <f>+MnthlyCF!BV8</f>
        <v>64</v>
      </c>
      <c r="BU42" s="68">
        <f>+MnthlyCF!BW8</f>
        <v>65</v>
      </c>
      <c r="BV42" s="68">
        <f>+MnthlyCF!BX8</f>
        <v>66</v>
      </c>
      <c r="BW42" s="68">
        <f>+MnthlyCF!BY8</f>
        <v>67</v>
      </c>
      <c r="BX42" s="68">
        <f>+MnthlyCF!BZ8</f>
        <v>68</v>
      </c>
      <c r="BY42" s="68">
        <f>+MnthlyCF!CA8</f>
        <v>69</v>
      </c>
      <c r="BZ42" s="68">
        <f>+MnthlyCF!CB8</f>
        <v>70</v>
      </c>
      <c r="CA42" s="68">
        <f>+MnthlyCF!CC8</f>
        <v>71</v>
      </c>
      <c r="CB42" s="68">
        <f>+MnthlyCF!CD8</f>
        <v>72</v>
      </c>
      <c r="CC42" s="68">
        <f>+MnthlyCF!CE8</f>
        <v>73</v>
      </c>
      <c r="CD42" s="68">
        <f>+MnthlyCF!CF8</f>
        <v>74</v>
      </c>
      <c r="CE42" s="68">
        <f>+MnthlyCF!CG8</f>
        <v>75</v>
      </c>
      <c r="CF42" s="68">
        <f>+MnthlyCF!CH8</f>
        <v>76</v>
      </c>
      <c r="CG42" s="68">
        <f>+MnthlyCF!CI8</f>
        <v>77</v>
      </c>
      <c r="CH42" s="68">
        <f>+MnthlyCF!CJ8</f>
        <v>78</v>
      </c>
      <c r="CI42" s="68">
        <f>+MnthlyCF!CK8</f>
        <v>79</v>
      </c>
      <c r="CJ42" s="68">
        <f>+MnthlyCF!CL8</f>
        <v>80</v>
      </c>
      <c r="CK42" s="68">
        <f>+MnthlyCF!CM8</f>
        <v>81</v>
      </c>
      <c r="CL42" s="68">
        <f>+MnthlyCF!CN8</f>
        <v>82</v>
      </c>
      <c r="CM42" s="68">
        <f>+MnthlyCF!CO8</f>
        <v>83</v>
      </c>
      <c r="CN42" s="68">
        <f>+MnthlyCF!CP8</f>
        <v>84</v>
      </c>
      <c r="CO42" s="68">
        <f>+MnthlyCF!CQ8</f>
        <v>85</v>
      </c>
      <c r="CP42" s="68">
        <f>+MnthlyCF!CR8</f>
        <v>86</v>
      </c>
      <c r="CQ42" s="68">
        <f>+MnthlyCF!CS8</f>
        <v>87</v>
      </c>
      <c r="CR42" s="68">
        <f>+MnthlyCF!CT8</f>
        <v>88</v>
      </c>
      <c r="CS42" s="68">
        <f>+MnthlyCF!CU8</f>
        <v>89</v>
      </c>
      <c r="CT42" s="68">
        <f>+MnthlyCF!CV8</f>
        <v>90</v>
      </c>
      <c r="CU42" s="68">
        <f>+MnthlyCF!CW8</f>
        <v>91</v>
      </c>
      <c r="CV42" s="68">
        <f>+MnthlyCF!CX8</f>
        <v>92</v>
      </c>
      <c r="CW42" s="68">
        <f>+MnthlyCF!CY8</f>
        <v>93</v>
      </c>
      <c r="CX42" s="68">
        <f>+MnthlyCF!CZ8</f>
        <v>94</v>
      </c>
      <c r="CY42" s="68">
        <f>+MnthlyCF!DA8</f>
        <v>95</v>
      </c>
      <c r="CZ42" s="68">
        <f>+MnthlyCF!DB8</f>
        <v>96</v>
      </c>
      <c r="DA42" s="68">
        <f>+MnthlyCF!DC8</f>
        <v>97</v>
      </c>
      <c r="DB42" s="68">
        <f>+MnthlyCF!DD8</f>
        <v>98</v>
      </c>
      <c r="DC42" s="68">
        <f>+MnthlyCF!DE8</f>
        <v>99</v>
      </c>
      <c r="DD42" s="68">
        <f>+MnthlyCF!DF8</f>
        <v>100</v>
      </c>
      <c r="DE42" s="68">
        <f>+MnthlyCF!DG8</f>
        <v>101</v>
      </c>
      <c r="DF42" s="68">
        <f>+MnthlyCF!DH8</f>
        <v>102</v>
      </c>
      <c r="DG42" s="68">
        <f>+MnthlyCF!DI8</f>
        <v>103</v>
      </c>
      <c r="DH42" s="68">
        <f>+MnthlyCF!DJ8</f>
        <v>104</v>
      </c>
      <c r="DI42" s="68">
        <f>+MnthlyCF!DK8</f>
        <v>105</v>
      </c>
      <c r="DJ42" s="68">
        <f>+MnthlyCF!DL8</f>
        <v>106</v>
      </c>
      <c r="DK42" s="68">
        <f>+MnthlyCF!DM8</f>
        <v>107</v>
      </c>
      <c r="DL42" s="68">
        <f>+MnthlyCF!DN8</f>
        <v>108</v>
      </c>
      <c r="DM42" s="68">
        <f>+MnthlyCF!DO8</f>
        <v>109</v>
      </c>
      <c r="DN42" s="68">
        <f>+MnthlyCF!DP8</f>
        <v>110</v>
      </c>
      <c r="DO42" s="68">
        <f>+MnthlyCF!DQ8</f>
        <v>111</v>
      </c>
      <c r="DP42" s="68">
        <f>+MnthlyCF!DR8</f>
        <v>112</v>
      </c>
      <c r="DQ42" s="68">
        <f>+MnthlyCF!DS8</f>
        <v>113</v>
      </c>
      <c r="DR42" s="68">
        <f>+MnthlyCF!DT8</f>
        <v>114</v>
      </c>
      <c r="DS42" s="68">
        <f>+MnthlyCF!DU8</f>
        <v>115</v>
      </c>
      <c r="DT42" s="68">
        <f>+MnthlyCF!DV8</f>
        <v>116</v>
      </c>
      <c r="DU42" s="68">
        <f>+MnthlyCF!DW8</f>
        <v>117</v>
      </c>
      <c r="DV42" s="68">
        <f>+MnthlyCF!DX8</f>
        <v>118</v>
      </c>
      <c r="DW42" s="68">
        <f>+MnthlyCF!DY8</f>
        <v>119</v>
      </c>
      <c r="DX42" s="68">
        <f>+MnthlyCF!DZ8</f>
        <v>120</v>
      </c>
      <c r="DY42" s="68">
        <f>+MnthlyCF!EA8</f>
        <v>121</v>
      </c>
      <c r="DZ42" s="68">
        <f>+MnthlyCF!EB8</f>
        <v>122</v>
      </c>
      <c r="EA42" s="68">
        <f>+MnthlyCF!EC8</f>
        <v>123</v>
      </c>
      <c r="EB42" s="68">
        <f>+MnthlyCF!ED8</f>
        <v>124</v>
      </c>
      <c r="EC42" s="68">
        <f>+MnthlyCF!EE8</f>
        <v>125</v>
      </c>
      <c r="ED42" s="68">
        <f>+MnthlyCF!EF8</f>
        <v>126</v>
      </c>
      <c r="EE42" s="68">
        <f>+MnthlyCF!EG8</f>
        <v>127</v>
      </c>
      <c r="EF42" s="68">
        <f>+MnthlyCF!EH8</f>
        <v>128</v>
      </c>
      <c r="EG42" s="68">
        <f>+MnthlyCF!EI8</f>
        <v>129</v>
      </c>
      <c r="EH42" s="68">
        <f>+MnthlyCF!EJ8</f>
        <v>130</v>
      </c>
      <c r="EI42" s="68">
        <f>+MnthlyCF!EK8</f>
        <v>131</v>
      </c>
      <c r="EJ42" s="68">
        <f>+MnthlyCF!EL8</f>
        <v>132</v>
      </c>
      <c r="EK42" s="68">
        <f>+MnthlyCF!EM8</f>
        <v>133</v>
      </c>
      <c r="EL42" s="68">
        <f>+MnthlyCF!EN8</f>
        <v>134</v>
      </c>
      <c r="EM42" s="68">
        <f>+MnthlyCF!EO8</f>
        <v>135</v>
      </c>
      <c r="EN42" s="68">
        <f>+MnthlyCF!EP8</f>
        <v>136</v>
      </c>
      <c r="EO42" s="68">
        <f>+MnthlyCF!EQ8</f>
        <v>137</v>
      </c>
      <c r="EP42" s="68">
        <f>+MnthlyCF!ER8</f>
        <v>138</v>
      </c>
      <c r="EQ42" s="68">
        <f>+MnthlyCF!ES8</f>
        <v>139</v>
      </c>
      <c r="ER42" s="68">
        <f>+MnthlyCF!ET8</f>
        <v>140</v>
      </c>
      <c r="ES42" s="68">
        <f>+MnthlyCF!EU8</f>
        <v>141</v>
      </c>
      <c r="ET42" s="68">
        <f>+MnthlyCF!EV8</f>
        <v>142</v>
      </c>
      <c r="EU42" s="68">
        <f>+MnthlyCF!EW8</f>
        <v>143</v>
      </c>
      <c r="EV42" s="68">
        <f>+MnthlyCF!EX8</f>
        <v>144</v>
      </c>
      <c r="EW42" s="68">
        <f>+MnthlyCF!EY8</f>
        <v>145</v>
      </c>
      <c r="EX42" s="68">
        <f>+MnthlyCF!EZ8</f>
        <v>146</v>
      </c>
      <c r="EY42" s="68">
        <f>+MnthlyCF!FA8</f>
        <v>147</v>
      </c>
      <c r="EZ42" s="68">
        <f>+MnthlyCF!FB8</f>
        <v>148</v>
      </c>
      <c r="FA42" s="68">
        <f>+MnthlyCF!FC8</f>
        <v>149</v>
      </c>
      <c r="FB42" s="68">
        <f>+MnthlyCF!FD8</f>
        <v>150</v>
      </c>
      <c r="FC42" s="68">
        <f>+MnthlyCF!FE8</f>
        <v>151</v>
      </c>
      <c r="FD42" s="68">
        <f>+MnthlyCF!FF8</f>
        <v>152</v>
      </c>
      <c r="FE42" s="68">
        <f>+MnthlyCF!FG8</f>
        <v>153</v>
      </c>
      <c r="FF42" s="68">
        <f>+MnthlyCF!FH8</f>
        <v>154</v>
      </c>
      <c r="FG42" s="68">
        <f>+MnthlyCF!FI8</f>
        <v>155</v>
      </c>
      <c r="FH42" s="68">
        <f>+MnthlyCF!FJ8</f>
        <v>156</v>
      </c>
      <c r="FI42" s="68">
        <f>+MnthlyCF!FK8</f>
        <v>157</v>
      </c>
      <c r="FJ42" s="68">
        <f>+MnthlyCF!FL8</f>
        <v>158</v>
      </c>
      <c r="FK42" s="68">
        <f>+MnthlyCF!FM8</f>
        <v>159</v>
      </c>
      <c r="FL42" s="68">
        <f>+MnthlyCF!FN8</f>
        <v>160</v>
      </c>
      <c r="FM42" s="68">
        <f>+MnthlyCF!FO8</f>
        <v>161</v>
      </c>
      <c r="FN42" s="68">
        <f>+MnthlyCF!FP8</f>
        <v>162</v>
      </c>
      <c r="FO42" s="69">
        <f>+MnthlyCF!FQ8</f>
        <v>163</v>
      </c>
      <c r="FP42" s="3"/>
    </row>
    <row r="43" spans="1:172" s="16" customFormat="1" x14ac:dyDescent="0.2">
      <c r="A43" s="3"/>
      <c r="B43" s="3"/>
      <c r="C43" s="67"/>
      <c r="D43" s="68"/>
      <c r="E43" s="68"/>
      <c r="F43" s="68"/>
      <c r="G43" s="68"/>
      <c r="H43" s="68">
        <f>ROUNDUP(H42/12,0)</f>
        <v>0</v>
      </c>
      <c r="I43" s="68">
        <f t="shared" ref="I43:BT43" si="2">ROUNDUP(I42/12,0)</f>
        <v>1</v>
      </c>
      <c r="J43" s="68">
        <f t="shared" si="2"/>
        <v>1</v>
      </c>
      <c r="K43" s="68">
        <f t="shared" si="2"/>
        <v>1</v>
      </c>
      <c r="L43" s="68">
        <f t="shared" si="2"/>
        <v>1</v>
      </c>
      <c r="M43" s="68">
        <f t="shared" si="2"/>
        <v>1</v>
      </c>
      <c r="N43" s="68">
        <f t="shared" si="2"/>
        <v>1</v>
      </c>
      <c r="O43" s="68">
        <f t="shared" si="2"/>
        <v>1</v>
      </c>
      <c r="P43" s="68">
        <f t="shared" si="2"/>
        <v>1</v>
      </c>
      <c r="Q43" s="68">
        <f t="shared" si="2"/>
        <v>1</v>
      </c>
      <c r="R43" s="68">
        <f t="shared" si="2"/>
        <v>1</v>
      </c>
      <c r="S43" s="68">
        <f t="shared" si="2"/>
        <v>1</v>
      </c>
      <c r="T43" s="68">
        <f t="shared" si="2"/>
        <v>1</v>
      </c>
      <c r="U43" s="68">
        <f t="shared" si="2"/>
        <v>2</v>
      </c>
      <c r="V43" s="68">
        <f t="shared" si="2"/>
        <v>2</v>
      </c>
      <c r="W43" s="68">
        <f t="shared" si="2"/>
        <v>2</v>
      </c>
      <c r="X43" s="68">
        <f t="shared" si="2"/>
        <v>2</v>
      </c>
      <c r="Y43" s="68">
        <f t="shared" si="2"/>
        <v>2</v>
      </c>
      <c r="Z43" s="68">
        <f t="shared" si="2"/>
        <v>2</v>
      </c>
      <c r="AA43" s="68">
        <f t="shared" si="2"/>
        <v>2</v>
      </c>
      <c r="AB43" s="68">
        <f t="shared" si="2"/>
        <v>2</v>
      </c>
      <c r="AC43" s="68">
        <f t="shared" si="2"/>
        <v>2</v>
      </c>
      <c r="AD43" s="68">
        <f t="shared" si="2"/>
        <v>2</v>
      </c>
      <c r="AE43" s="68">
        <f t="shared" si="2"/>
        <v>2</v>
      </c>
      <c r="AF43" s="68">
        <f t="shared" si="2"/>
        <v>2</v>
      </c>
      <c r="AG43" s="68">
        <f t="shared" si="2"/>
        <v>3</v>
      </c>
      <c r="AH43" s="68">
        <f t="shared" si="2"/>
        <v>3</v>
      </c>
      <c r="AI43" s="68">
        <f t="shared" si="2"/>
        <v>3</v>
      </c>
      <c r="AJ43" s="68">
        <f t="shared" si="2"/>
        <v>3</v>
      </c>
      <c r="AK43" s="68">
        <f t="shared" si="2"/>
        <v>3</v>
      </c>
      <c r="AL43" s="68">
        <f t="shared" si="2"/>
        <v>3</v>
      </c>
      <c r="AM43" s="68">
        <f t="shared" si="2"/>
        <v>3</v>
      </c>
      <c r="AN43" s="68">
        <f t="shared" si="2"/>
        <v>3</v>
      </c>
      <c r="AO43" s="68">
        <f t="shared" si="2"/>
        <v>3</v>
      </c>
      <c r="AP43" s="68">
        <f t="shared" si="2"/>
        <v>3</v>
      </c>
      <c r="AQ43" s="68">
        <f t="shared" si="2"/>
        <v>3</v>
      </c>
      <c r="AR43" s="68">
        <f t="shared" si="2"/>
        <v>3</v>
      </c>
      <c r="AS43" s="68">
        <f t="shared" si="2"/>
        <v>4</v>
      </c>
      <c r="AT43" s="68">
        <f t="shared" si="2"/>
        <v>4</v>
      </c>
      <c r="AU43" s="68">
        <f t="shared" si="2"/>
        <v>4</v>
      </c>
      <c r="AV43" s="68">
        <f t="shared" si="2"/>
        <v>4</v>
      </c>
      <c r="AW43" s="68">
        <f t="shared" si="2"/>
        <v>4</v>
      </c>
      <c r="AX43" s="68">
        <f t="shared" si="2"/>
        <v>4</v>
      </c>
      <c r="AY43" s="68">
        <f t="shared" si="2"/>
        <v>4</v>
      </c>
      <c r="AZ43" s="68">
        <f t="shared" si="2"/>
        <v>4</v>
      </c>
      <c r="BA43" s="68">
        <f t="shared" si="2"/>
        <v>4</v>
      </c>
      <c r="BB43" s="68">
        <f t="shared" si="2"/>
        <v>4</v>
      </c>
      <c r="BC43" s="68">
        <f t="shared" si="2"/>
        <v>4</v>
      </c>
      <c r="BD43" s="68">
        <f t="shared" si="2"/>
        <v>4</v>
      </c>
      <c r="BE43" s="68">
        <f t="shared" si="2"/>
        <v>5</v>
      </c>
      <c r="BF43" s="68">
        <f t="shared" si="2"/>
        <v>5</v>
      </c>
      <c r="BG43" s="68">
        <f t="shared" si="2"/>
        <v>5</v>
      </c>
      <c r="BH43" s="68">
        <f t="shared" si="2"/>
        <v>5</v>
      </c>
      <c r="BI43" s="68">
        <f t="shared" si="2"/>
        <v>5</v>
      </c>
      <c r="BJ43" s="68">
        <f t="shared" si="2"/>
        <v>5</v>
      </c>
      <c r="BK43" s="68">
        <f t="shared" si="2"/>
        <v>5</v>
      </c>
      <c r="BL43" s="68">
        <f t="shared" si="2"/>
        <v>5</v>
      </c>
      <c r="BM43" s="68">
        <f t="shared" si="2"/>
        <v>5</v>
      </c>
      <c r="BN43" s="68">
        <f t="shared" si="2"/>
        <v>5</v>
      </c>
      <c r="BO43" s="68">
        <f t="shared" si="2"/>
        <v>5</v>
      </c>
      <c r="BP43" s="68">
        <f t="shared" si="2"/>
        <v>5</v>
      </c>
      <c r="BQ43" s="68">
        <f t="shared" si="2"/>
        <v>6</v>
      </c>
      <c r="BR43" s="68">
        <f t="shared" si="2"/>
        <v>6</v>
      </c>
      <c r="BS43" s="68">
        <f t="shared" si="2"/>
        <v>6</v>
      </c>
      <c r="BT43" s="68">
        <f t="shared" si="2"/>
        <v>6</v>
      </c>
      <c r="BU43" s="68">
        <f t="shared" ref="BU43:EF43" si="3">ROUNDUP(BU42/12,0)</f>
        <v>6</v>
      </c>
      <c r="BV43" s="68">
        <f t="shared" si="3"/>
        <v>6</v>
      </c>
      <c r="BW43" s="68">
        <f t="shared" si="3"/>
        <v>6</v>
      </c>
      <c r="BX43" s="68">
        <f t="shared" si="3"/>
        <v>6</v>
      </c>
      <c r="BY43" s="68">
        <f t="shared" si="3"/>
        <v>6</v>
      </c>
      <c r="BZ43" s="68">
        <f t="shared" si="3"/>
        <v>6</v>
      </c>
      <c r="CA43" s="68">
        <f t="shared" si="3"/>
        <v>6</v>
      </c>
      <c r="CB43" s="68">
        <f t="shared" si="3"/>
        <v>6</v>
      </c>
      <c r="CC43" s="68">
        <f t="shared" si="3"/>
        <v>7</v>
      </c>
      <c r="CD43" s="68">
        <f t="shared" si="3"/>
        <v>7</v>
      </c>
      <c r="CE43" s="68">
        <f t="shared" si="3"/>
        <v>7</v>
      </c>
      <c r="CF43" s="68">
        <f t="shared" si="3"/>
        <v>7</v>
      </c>
      <c r="CG43" s="68">
        <f t="shared" si="3"/>
        <v>7</v>
      </c>
      <c r="CH43" s="68">
        <f t="shared" si="3"/>
        <v>7</v>
      </c>
      <c r="CI43" s="68">
        <f t="shared" si="3"/>
        <v>7</v>
      </c>
      <c r="CJ43" s="68">
        <f t="shared" si="3"/>
        <v>7</v>
      </c>
      <c r="CK43" s="68">
        <f t="shared" si="3"/>
        <v>7</v>
      </c>
      <c r="CL43" s="68">
        <f t="shared" si="3"/>
        <v>7</v>
      </c>
      <c r="CM43" s="68">
        <f t="shared" si="3"/>
        <v>7</v>
      </c>
      <c r="CN43" s="68">
        <f t="shared" si="3"/>
        <v>7</v>
      </c>
      <c r="CO43" s="68">
        <f t="shared" si="3"/>
        <v>8</v>
      </c>
      <c r="CP43" s="68">
        <f t="shared" si="3"/>
        <v>8</v>
      </c>
      <c r="CQ43" s="68">
        <f t="shared" si="3"/>
        <v>8</v>
      </c>
      <c r="CR43" s="68">
        <f t="shared" si="3"/>
        <v>8</v>
      </c>
      <c r="CS43" s="68">
        <f t="shared" si="3"/>
        <v>8</v>
      </c>
      <c r="CT43" s="68">
        <f t="shared" si="3"/>
        <v>8</v>
      </c>
      <c r="CU43" s="68">
        <f t="shared" si="3"/>
        <v>8</v>
      </c>
      <c r="CV43" s="68">
        <f t="shared" si="3"/>
        <v>8</v>
      </c>
      <c r="CW43" s="68">
        <f t="shared" si="3"/>
        <v>8</v>
      </c>
      <c r="CX43" s="68">
        <f t="shared" si="3"/>
        <v>8</v>
      </c>
      <c r="CY43" s="68">
        <f t="shared" si="3"/>
        <v>8</v>
      </c>
      <c r="CZ43" s="68">
        <f t="shared" si="3"/>
        <v>8</v>
      </c>
      <c r="DA43" s="68">
        <f t="shared" si="3"/>
        <v>9</v>
      </c>
      <c r="DB43" s="68">
        <f t="shared" si="3"/>
        <v>9</v>
      </c>
      <c r="DC43" s="68">
        <f t="shared" si="3"/>
        <v>9</v>
      </c>
      <c r="DD43" s="68">
        <f t="shared" si="3"/>
        <v>9</v>
      </c>
      <c r="DE43" s="68">
        <f t="shared" si="3"/>
        <v>9</v>
      </c>
      <c r="DF43" s="68">
        <f t="shared" si="3"/>
        <v>9</v>
      </c>
      <c r="DG43" s="68">
        <f t="shared" si="3"/>
        <v>9</v>
      </c>
      <c r="DH43" s="68">
        <f t="shared" si="3"/>
        <v>9</v>
      </c>
      <c r="DI43" s="68">
        <f t="shared" si="3"/>
        <v>9</v>
      </c>
      <c r="DJ43" s="68">
        <f t="shared" si="3"/>
        <v>9</v>
      </c>
      <c r="DK43" s="68">
        <f t="shared" si="3"/>
        <v>9</v>
      </c>
      <c r="DL43" s="68">
        <f t="shared" si="3"/>
        <v>9</v>
      </c>
      <c r="DM43" s="68">
        <f t="shared" si="3"/>
        <v>10</v>
      </c>
      <c r="DN43" s="68">
        <f t="shared" si="3"/>
        <v>10</v>
      </c>
      <c r="DO43" s="68">
        <f t="shared" si="3"/>
        <v>10</v>
      </c>
      <c r="DP43" s="68">
        <f t="shared" si="3"/>
        <v>10</v>
      </c>
      <c r="DQ43" s="68">
        <f t="shared" si="3"/>
        <v>10</v>
      </c>
      <c r="DR43" s="68">
        <f t="shared" si="3"/>
        <v>10</v>
      </c>
      <c r="DS43" s="68">
        <f t="shared" si="3"/>
        <v>10</v>
      </c>
      <c r="DT43" s="68">
        <f t="shared" si="3"/>
        <v>10</v>
      </c>
      <c r="DU43" s="68">
        <f t="shared" si="3"/>
        <v>10</v>
      </c>
      <c r="DV43" s="68">
        <f t="shared" si="3"/>
        <v>10</v>
      </c>
      <c r="DW43" s="68">
        <f t="shared" si="3"/>
        <v>10</v>
      </c>
      <c r="DX43" s="68">
        <f t="shared" si="3"/>
        <v>10</v>
      </c>
      <c r="DY43" s="68">
        <f t="shared" si="3"/>
        <v>11</v>
      </c>
      <c r="DZ43" s="68">
        <f t="shared" si="3"/>
        <v>11</v>
      </c>
      <c r="EA43" s="68">
        <f t="shared" si="3"/>
        <v>11</v>
      </c>
      <c r="EB43" s="68">
        <f t="shared" si="3"/>
        <v>11</v>
      </c>
      <c r="EC43" s="68">
        <f t="shared" si="3"/>
        <v>11</v>
      </c>
      <c r="ED43" s="68">
        <f t="shared" si="3"/>
        <v>11</v>
      </c>
      <c r="EE43" s="68">
        <f t="shared" si="3"/>
        <v>11</v>
      </c>
      <c r="EF43" s="68">
        <f t="shared" si="3"/>
        <v>11</v>
      </c>
      <c r="EG43" s="68">
        <f t="shared" ref="EG43:FO43" si="4">ROUNDUP(EG42/12,0)</f>
        <v>11</v>
      </c>
      <c r="EH43" s="68">
        <f t="shared" si="4"/>
        <v>11</v>
      </c>
      <c r="EI43" s="68">
        <f t="shared" si="4"/>
        <v>11</v>
      </c>
      <c r="EJ43" s="68">
        <f t="shared" si="4"/>
        <v>11</v>
      </c>
      <c r="EK43" s="68">
        <f t="shared" si="4"/>
        <v>12</v>
      </c>
      <c r="EL43" s="68">
        <f t="shared" si="4"/>
        <v>12</v>
      </c>
      <c r="EM43" s="68">
        <f t="shared" si="4"/>
        <v>12</v>
      </c>
      <c r="EN43" s="68">
        <f t="shared" si="4"/>
        <v>12</v>
      </c>
      <c r="EO43" s="68">
        <f t="shared" si="4"/>
        <v>12</v>
      </c>
      <c r="EP43" s="68">
        <f t="shared" si="4"/>
        <v>12</v>
      </c>
      <c r="EQ43" s="68">
        <f t="shared" si="4"/>
        <v>12</v>
      </c>
      <c r="ER43" s="68">
        <f t="shared" si="4"/>
        <v>12</v>
      </c>
      <c r="ES43" s="68">
        <f t="shared" si="4"/>
        <v>12</v>
      </c>
      <c r="ET43" s="68">
        <f t="shared" si="4"/>
        <v>12</v>
      </c>
      <c r="EU43" s="68">
        <f t="shared" si="4"/>
        <v>12</v>
      </c>
      <c r="EV43" s="68">
        <f t="shared" si="4"/>
        <v>12</v>
      </c>
      <c r="EW43" s="68">
        <f t="shared" si="4"/>
        <v>13</v>
      </c>
      <c r="EX43" s="68">
        <f t="shared" si="4"/>
        <v>13</v>
      </c>
      <c r="EY43" s="68">
        <f t="shared" si="4"/>
        <v>13</v>
      </c>
      <c r="EZ43" s="68">
        <f t="shared" si="4"/>
        <v>13</v>
      </c>
      <c r="FA43" s="68">
        <f t="shared" si="4"/>
        <v>13</v>
      </c>
      <c r="FB43" s="68">
        <f t="shared" si="4"/>
        <v>13</v>
      </c>
      <c r="FC43" s="68">
        <f t="shared" si="4"/>
        <v>13</v>
      </c>
      <c r="FD43" s="68">
        <f t="shared" si="4"/>
        <v>13</v>
      </c>
      <c r="FE43" s="68">
        <f t="shared" si="4"/>
        <v>13</v>
      </c>
      <c r="FF43" s="68">
        <f t="shared" si="4"/>
        <v>13</v>
      </c>
      <c r="FG43" s="68">
        <f t="shared" si="4"/>
        <v>13</v>
      </c>
      <c r="FH43" s="68">
        <f t="shared" si="4"/>
        <v>13</v>
      </c>
      <c r="FI43" s="68">
        <f t="shared" si="4"/>
        <v>14</v>
      </c>
      <c r="FJ43" s="68">
        <f t="shared" si="4"/>
        <v>14</v>
      </c>
      <c r="FK43" s="68">
        <f t="shared" si="4"/>
        <v>14</v>
      </c>
      <c r="FL43" s="68">
        <f t="shared" si="4"/>
        <v>14</v>
      </c>
      <c r="FM43" s="68">
        <f t="shared" si="4"/>
        <v>14</v>
      </c>
      <c r="FN43" s="68">
        <f t="shared" si="4"/>
        <v>14</v>
      </c>
      <c r="FO43" s="69">
        <f t="shared" si="4"/>
        <v>14</v>
      </c>
      <c r="FP43" s="3"/>
    </row>
    <row r="44" spans="1:172" s="16" customFormat="1" x14ac:dyDescent="0.2">
      <c r="A44" s="3"/>
      <c r="B44" s="3"/>
      <c r="C44" s="70"/>
      <c r="D44" s="71"/>
      <c r="E44" s="71"/>
      <c r="F44" s="71"/>
      <c r="G44" s="71"/>
      <c r="H44" s="71">
        <f>+MnthlyCF!J9</f>
        <v>45352</v>
      </c>
      <c r="I44" s="71">
        <f>+MnthlyCF!K9</f>
        <v>45383</v>
      </c>
      <c r="J44" s="71">
        <f>+MnthlyCF!L9</f>
        <v>45413</v>
      </c>
      <c r="K44" s="71">
        <f>+MnthlyCF!M9</f>
        <v>45444</v>
      </c>
      <c r="L44" s="71">
        <f>+MnthlyCF!N9</f>
        <v>45474</v>
      </c>
      <c r="M44" s="71">
        <f>+MnthlyCF!O9</f>
        <v>45505</v>
      </c>
      <c r="N44" s="71">
        <f>+MnthlyCF!P9</f>
        <v>45536</v>
      </c>
      <c r="O44" s="71">
        <f>+MnthlyCF!Q9</f>
        <v>45566</v>
      </c>
      <c r="P44" s="71">
        <f>+MnthlyCF!R9</f>
        <v>45597</v>
      </c>
      <c r="Q44" s="71">
        <f>+MnthlyCF!S9</f>
        <v>45627</v>
      </c>
      <c r="R44" s="71">
        <f>+MnthlyCF!T9</f>
        <v>45658</v>
      </c>
      <c r="S44" s="71">
        <f>+MnthlyCF!U9</f>
        <v>45689</v>
      </c>
      <c r="T44" s="71">
        <f>+MnthlyCF!V9</f>
        <v>45717</v>
      </c>
      <c r="U44" s="71">
        <f>+MnthlyCF!W9</f>
        <v>45748</v>
      </c>
      <c r="V44" s="71">
        <f>+MnthlyCF!X9</f>
        <v>45778</v>
      </c>
      <c r="W44" s="71">
        <f>+MnthlyCF!Y9</f>
        <v>45809</v>
      </c>
      <c r="X44" s="71">
        <f>+MnthlyCF!Z9</f>
        <v>45839</v>
      </c>
      <c r="Y44" s="71">
        <f>+MnthlyCF!AA9</f>
        <v>45870</v>
      </c>
      <c r="Z44" s="71">
        <f>+MnthlyCF!AB9</f>
        <v>45901</v>
      </c>
      <c r="AA44" s="71">
        <f>+MnthlyCF!AC9</f>
        <v>45931</v>
      </c>
      <c r="AB44" s="71">
        <f>+MnthlyCF!AD9</f>
        <v>45962</v>
      </c>
      <c r="AC44" s="71">
        <f>+MnthlyCF!AE9</f>
        <v>45992</v>
      </c>
      <c r="AD44" s="71">
        <f>+MnthlyCF!AF9</f>
        <v>46023</v>
      </c>
      <c r="AE44" s="71">
        <f>+MnthlyCF!AG9</f>
        <v>46054</v>
      </c>
      <c r="AF44" s="71">
        <f>+MnthlyCF!AH9</f>
        <v>46082</v>
      </c>
      <c r="AG44" s="71">
        <f>+MnthlyCF!AI9</f>
        <v>46113</v>
      </c>
      <c r="AH44" s="71">
        <f>+MnthlyCF!AJ9</f>
        <v>46143</v>
      </c>
      <c r="AI44" s="71">
        <f>+MnthlyCF!AK9</f>
        <v>46174</v>
      </c>
      <c r="AJ44" s="71">
        <f>+MnthlyCF!AL9</f>
        <v>46204</v>
      </c>
      <c r="AK44" s="71">
        <f>+MnthlyCF!AM9</f>
        <v>46235</v>
      </c>
      <c r="AL44" s="71">
        <f>+MnthlyCF!AN9</f>
        <v>46266</v>
      </c>
      <c r="AM44" s="71">
        <f>+MnthlyCF!AO9</f>
        <v>46296</v>
      </c>
      <c r="AN44" s="71">
        <f>+MnthlyCF!AP9</f>
        <v>46327</v>
      </c>
      <c r="AO44" s="71">
        <f>+MnthlyCF!AQ9</f>
        <v>46357</v>
      </c>
      <c r="AP44" s="71">
        <f>+MnthlyCF!AR9</f>
        <v>46388</v>
      </c>
      <c r="AQ44" s="71">
        <f>+MnthlyCF!AS9</f>
        <v>46419</v>
      </c>
      <c r="AR44" s="71">
        <f>+MnthlyCF!AT9</f>
        <v>46447</v>
      </c>
      <c r="AS44" s="71">
        <f>+MnthlyCF!AU9</f>
        <v>46478</v>
      </c>
      <c r="AT44" s="71">
        <f>+MnthlyCF!AV9</f>
        <v>46508</v>
      </c>
      <c r="AU44" s="71">
        <f>+MnthlyCF!AW9</f>
        <v>46539</v>
      </c>
      <c r="AV44" s="71">
        <f>+MnthlyCF!AX9</f>
        <v>46569</v>
      </c>
      <c r="AW44" s="71">
        <f>+MnthlyCF!AY9</f>
        <v>46600</v>
      </c>
      <c r="AX44" s="71">
        <f>+MnthlyCF!AZ9</f>
        <v>46631</v>
      </c>
      <c r="AY44" s="71">
        <f>+MnthlyCF!BA9</f>
        <v>46661</v>
      </c>
      <c r="AZ44" s="71">
        <f>+MnthlyCF!BB9</f>
        <v>46692</v>
      </c>
      <c r="BA44" s="71">
        <f>+MnthlyCF!BC9</f>
        <v>46722</v>
      </c>
      <c r="BB44" s="71">
        <f>+MnthlyCF!BD9</f>
        <v>46753</v>
      </c>
      <c r="BC44" s="71">
        <f>+MnthlyCF!BE9</f>
        <v>46784</v>
      </c>
      <c r="BD44" s="71">
        <f>+MnthlyCF!BF9</f>
        <v>46813</v>
      </c>
      <c r="BE44" s="71">
        <f>+MnthlyCF!BG9</f>
        <v>46844</v>
      </c>
      <c r="BF44" s="71">
        <f>+MnthlyCF!BH9</f>
        <v>46874</v>
      </c>
      <c r="BG44" s="71">
        <f>+MnthlyCF!BI9</f>
        <v>46905</v>
      </c>
      <c r="BH44" s="71">
        <f>+MnthlyCF!BJ9</f>
        <v>46935</v>
      </c>
      <c r="BI44" s="71">
        <f>+MnthlyCF!BK9</f>
        <v>46966</v>
      </c>
      <c r="BJ44" s="71">
        <f>+MnthlyCF!BL9</f>
        <v>46997</v>
      </c>
      <c r="BK44" s="71">
        <f>+MnthlyCF!BM9</f>
        <v>47027</v>
      </c>
      <c r="BL44" s="71">
        <f>+MnthlyCF!BN9</f>
        <v>47058</v>
      </c>
      <c r="BM44" s="71">
        <f>+MnthlyCF!BO9</f>
        <v>47088</v>
      </c>
      <c r="BN44" s="71">
        <f>+MnthlyCF!BP9</f>
        <v>47119</v>
      </c>
      <c r="BO44" s="71">
        <f>+MnthlyCF!BQ9</f>
        <v>47150</v>
      </c>
      <c r="BP44" s="71">
        <f>+MnthlyCF!BR9</f>
        <v>47178</v>
      </c>
      <c r="BQ44" s="71">
        <f>+MnthlyCF!BS9</f>
        <v>47209</v>
      </c>
      <c r="BR44" s="71">
        <f>+MnthlyCF!BT9</f>
        <v>47239</v>
      </c>
      <c r="BS44" s="71">
        <f>+MnthlyCF!BU9</f>
        <v>47270</v>
      </c>
      <c r="BT44" s="71">
        <f>+MnthlyCF!BV9</f>
        <v>47300</v>
      </c>
      <c r="BU44" s="71">
        <f>+MnthlyCF!BW9</f>
        <v>47331</v>
      </c>
      <c r="BV44" s="71">
        <f>+MnthlyCF!BX9</f>
        <v>47362</v>
      </c>
      <c r="BW44" s="71">
        <f>+MnthlyCF!BY9</f>
        <v>47392</v>
      </c>
      <c r="BX44" s="71">
        <f>+MnthlyCF!BZ9</f>
        <v>47423</v>
      </c>
      <c r="BY44" s="71">
        <f>+MnthlyCF!CA9</f>
        <v>47453</v>
      </c>
      <c r="BZ44" s="71">
        <f>+MnthlyCF!CB9</f>
        <v>47484</v>
      </c>
      <c r="CA44" s="71">
        <f>+MnthlyCF!CC9</f>
        <v>47515</v>
      </c>
      <c r="CB44" s="71">
        <f>+MnthlyCF!CD9</f>
        <v>47543</v>
      </c>
      <c r="CC44" s="71">
        <f>+MnthlyCF!CE9</f>
        <v>47574</v>
      </c>
      <c r="CD44" s="71">
        <f>+MnthlyCF!CF9</f>
        <v>47604</v>
      </c>
      <c r="CE44" s="71">
        <f>+MnthlyCF!CG9</f>
        <v>47635</v>
      </c>
      <c r="CF44" s="71">
        <f>+MnthlyCF!CH9</f>
        <v>47665</v>
      </c>
      <c r="CG44" s="71">
        <f>+MnthlyCF!CI9</f>
        <v>47696</v>
      </c>
      <c r="CH44" s="71">
        <f>+MnthlyCF!CJ9</f>
        <v>47727</v>
      </c>
      <c r="CI44" s="71">
        <f>+MnthlyCF!CK9</f>
        <v>47757</v>
      </c>
      <c r="CJ44" s="71">
        <f>+MnthlyCF!CL9</f>
        <v>47788</v>
      </c>
      <c r="CK44" s="71">
        <f>+MnthlyCF!CM9</f>
        <v>47818</v>
      </c>
      <c r="CL44" s="71">
        <f>+MnthlyCF!CN9</f>
        <v>47849</v>
      </c>
      <c r="CM44" s="71">
        <f>+MnthlyCF!CO9</f>
        <v>47880</v>
      </c>
      <c r="CN44" s="71">
        <f>+MnthlyCF!CP9</f>
        <v>47908</v>
      </c>
      <c r="CO44" s="71">
        <f>+MnthlyCF!CQ9</f>
        <v>47939</v>
      </c>
      <c r="CP44" s="71">
        <f>+MnthlyCF!CR9</f>
        <v>47969</v>
      </c>
      <c r="CQ44" s="71">
        <f>+MnthlyCF!CS9</f>
        <v>48000</v>
      </c>
      <c r="CR44" s="71">
        <f>+MnthlyCF!CT9</f>
        <v>48030</v>
      </c>
      <c r="CS44" s="71">
        <f>+MnthlyCF!CU9</f>
        <v>48061</v>
      </c>
      <c r="CT44" s="71">
        <f>+MnthlyCF!CV9</f>
        <v>48092</v>
      </c>
      <c r="CU44" s="71">
        <f>+MnthlyCF!CW9</f>
        <v>48122</v>
      </c>
      <c r="CV44" s="71">
        <f>+MnthlyCF!CX9</f>
        <v>48153</v>
      </c>
      <c r="CW44" s="71">
        <f>+MnthlyCF!CY9</f>
        <v>48183</v>
      </c>
      <c r="CX44" s="71">
        <f>+MnthlyCF!CZ9</f>
        <v>48214</v>
      </c>
      <c r="CY44" s="71">
        <f>+MnthlyCF!DA9</f>
        <v>48245</v>
      </c>
      <c r="CZ44" s="71">
        <f>+MnthlyCF!DB9</f>
        <v>48274</v>
      </c>
      <c r="DA44" s="71">
        <f>+MnthlyCF!DC9</f>
        <v>48305</v>
      </c>
      <c r="DB44" s="71">
        <f>+MnthlyCF!DD9</f>
        <v>48335</v>
      </c>
      <c r="DC44" s="71">
        <f>+MnthlyCF!DE9</f>
        <v>48366</v>
      </c>
      <c r="DD44" s="71">
        <f>+MnthlyCF!DF9</f>
        <v>48396</v>
      </c>
      <c r="DE44" s="71">
        <f>+MnthlyCF!DG9</f>
        <v>48427</v>
      </c>
      <c r="DF44" s="71">
        <f>+MnthlyCF!DH9</f>
        <v>48458</v>
      </c>
      <c r="DG44" s="71">
        <f>+MnthlyCF!DI9</f>
        <v>48488</v>
      </c>
      <c r="DH44" s="71">
        <f>+MnthlyCF!DJ9</f>
        <v>48519</v>
      </c>
      <c r="DI44" s="71">
        <f>+MnthlyCF!DK9</f>
        <v>48549</v>
      </c>
      <c r="DJ44" s="71">
        <f>+MnthlyCF!DL9</f>
        <v>48580</v>
      </c>
      <c r="DK44" s="71">
        <f>+MnthlyCF!DM9</f>
        <v>48611</v>
      </c>
      <c r="DL44" s="71">
        <f>+MnthlyCF!DN9</f>
        <v>48639</v>
      </c>
      <c r="DM44" s="71">
        <f>+MnthlyCF!DO9</f>
        <v>48670</v>
      </c>
      <c r="DN44" s="71">
        <f>+MnthlyCF!DP9</f>
        <v>48700</v>
      </c>
      <c r="DO44" s="71">
        <f>+MnthlyCF!DQ9</f>
        <v>48731</v>
      </c>
      <c r="DP44" s="71">
        <f>+MnthlyCF!DR9</f>
        <v>48761</v>
      </c>
      <c r="DQ44" s="71">
        <f>+MnthlyCF!DS9</f>
        <v>48792</v>
      </c>
      <c r="DR44" s="71">
        <f>+MnthlyCF!DT9</f>
        <v>48823</v>
      </c>
      <c r="DS44" s="71">
        <f>+MnthlyCF!DU9</f>
        <v>48853</v>
      </c>
      <c r="DT44" s="71">
        <f>+MnthlyCF!DV9</f>
        <v>48884</v>
      </c>
      <c r="DU44" s="71">
        <f>+MnthlyCF!DW9</f>
        <v>48914</v>
      </c>
      <c r="DV44" s="71">
        <f>+MnthlyCF!DX9</f>
        <v>48945</v>
      </c>
      <c r="DW44" s="71">
        <f>+MnthlyCF!DY9</f>
        <v>48976</v>
      </c>
      <c r="DX44" s="71">
        <f>+MnthlyCF!DZ9</f>
        <v>49004</v>
      </c>
      <c r="DY44" s="71">
        <f>+MnthlyCF!EA9</f>
        <v>49035</v>
      </c>
      <c r="DZ44" s="71">
        <f>+MnthlyCF!EB9</f>
        <v>49065</v>
      </c>
      <c r="EA44" s="71">
        <f>+MnthlyCF!EC9</f>
        <v>49096</v>
      </c>
      <c r="EB44" s="71">
        <f>+MnthlyCF!ED9</f>
        <v>49126</v>
      </c>
      <c r="EC44" s="71">
        <f>+MnthlyCF!EE9</f>
        <v>49157</v>
      </c>
      <c r="ED44" s="71">
        <f>+MnthlyCF!EF9</f>
        <v>49188</v>
      </c>
      <c r="EE44" s="71">
        <f>+MnthlyCF!EG9</f>
        <v>49218</v>
      </c>
      <c r="EF44" s="71">
        <f>+MnthlyCF!EH9</f>
        <v>49249</v>
      </c>
      <c r="EG44" s="71">
        <f>+MnthlyCF!EI9</f>
        <v>49279</v>
      </c>
      <c r="EH44" s="71">
        <f>+MnthlyCF!EJ9</f>
        <v>49310</v>
      </c>
      <c r="EI44" s="71">
        <f>+MnthlyCF!EK9</f>
        <v>49341</v>
      </c>
      <c r="EJ44" s="71">
        <f>+MnthlyCF!EL9</f>
        <v>49369</v>
      </c>
      <c r="EK44" s="71">
        <f>+MnthlyCF!EM9</f>
        <v>49400</v>
      </c>
      <c r="EL44" s="71">
        <f>+MnthlyCF!EN9</f>
        <v>49430</v>
      </c>
      <c r="EM44" s="71">
        <f>+MnthlyCF!EO9</f>
        <v>49461</v>
      </c>
      <c r="EN44" s="71">
        <f>+MnthlyCF!EP9</f>
        <v>49491</v>
      </c>
      <c r="EO44" s="71">
        <f>+MnthlyCF!EQ9</f>
        <v>49522</v>
      </c>
      <c r="EP44" s="71">
        <f>+MnthlyCF!ER9</f>
        <v>49553</v>
      </c>
      <c r="EQ44" s="71">
        <f>+MnthlyCF!ES9</f>
        <v>49583</v>
      </c>
      <c r="ER44" s="71">
        <f>+MnthlyCF!ET9</f>
        <v>49614</v>
      </c>
      <c r="ES44" s="71">
        <f>+MnthlyCF!EU9</f>
        <v>49644</v>
      </c>
      <c r="ET44" s="71">
        <f>+MnthlyCF!EV9</f>
        <v>49675</v>
      </c>
      <c r="EU44" s="71">
        <f>+MnthlyCF!EW9</f>
        <v>49706</v>
      </c>
      <c r="EV44" s="71">
        <f>+MnthlyCF!EX9</f>
        <v>49735</v>
      </c>
      <c r="EW44" s="71">
        <f>+MnthlyCF!EY9</f>
        <v>49766</v>
      </c>
      <c r="EX44" s="71">
        <f>+MnthlyCF!EZ9</f>
        <v>49796</v>
      </c>
      <c r="EY44" s="71">
        <f>+MnthlyCF!FA9</f>
        <v>49827</v>
      </c>
      <c r="EZ44" s="71">
        <f>+MnthlyCF!FB9</f>
        <v>49857</v>
      </c>
      <c r="FA44" s="71">
        <f>+MnthlyCF!FC9</f>
        <v>49888</v>
      </c>
      <c r="FB44" s="71">
        <f>+MnthlyCF!FD9</f>
        <v>49919</v>
      </c>
      <c r="FC44" s="71">
        <f>+MnthlyCF!FE9</f>
        <v>49949</v>
      </c>
      <c r="FD44" s="71">
        <f>+MnthlyCF!FF9</f>
        <v>49980</v>
      </c>
      <c r="FE44" s="71">
        <f>+MnthlyCF!FG9</f>
        <v>50010</v>
      </c>
      <c r="FF44" s="71">
        <f>+MnthlyCF!FH9</f>
        <v>50041</v>
      </c>
      <c r="FG44" s="71">
        <f>+MnthlyCF!FI9</f>
        <v>50072</v>
      </c>
      <c r="FH44" s="71">
        <f>+MnthlyCF!FJ9</f>
        <v>50100</v>
      </c>
      <c r="FI44" s="71">
        <f>+MnthlyCF!FK9</f>
        <v>50131</v>
      </c>
      <c r="FJ44" s="71">
        <f>+MnthlyCF!FL9</f>
        <v>50161</v>
      </c>
      <c r="FK44" s="71">
        <f>+MnthlyCF!FM9</f>
        <v>50192</v>
      </c>
      <c r="FL44" s="71">
        <f>+MnthlyCF!FN9</f>
        <v>50222</v>
      </c>
      <c r="FM44" s="71">
        <f>+MnthlyCF!FO9</f>
        <v>50253</v>
      </c>
      <c r="FN44" s="71">
        <f>+MnthlyCF!FP9</f>
        <v>50284</v>
      </c>
      <c r="FO44" s="72">
        <f>+MnthlyCF!FQ9</f>
        <v>50314</v>
      </c>
      <c r="FP44" s="3"/>
    </row>
    <row r="45" spans="1:172" s="16" customFormat="1" x14ac:dyDescent="0.2">
      <c r="A45" s="3"/>
      <c r="B45" s="3"/>
      <c r="C45" s="30" t="s">
        <v>104</v>
      </c>
      <c r="D45" s="31"/>
      <c r="E45" s="31"/>
      <c r="F45" s="31"/>
      <c r="G45" s="31"/>
      <c r="H45" s="73">
        <f>+MnthlyCF!J135</f>
        <v>-8530000</v>
      </c>
      <c r="I45" s="73">
        <f>+MnthlyCF!K135</f>
        <v>-3596749.9075412983</v>
      </c>
      <c r="J45" s="73">
        <f>+MnthlyCF!L135</f>
        <v>-4135320.127140162</v>
      </c>
      <c r="K45" s="73">
        <f>+MnthlyCF!M135</f>
        <v>-4011068.4797091908</v>
      </c>
      <c r="L45" s="73">
        <f>+MnthlyCF!N135</f>
        <v>0</v>
      </c>
      <c r="M45" s="73">
        <f>+MnthlyCF!O135</f>
        <v>0</v>
      </c>
      <c r="N45" s="73">
        <f>+MnthlyCF!P135</f>
        <v>0</v>
      </c>
      <c r="O45" s="73">
        <f>+MnthlyCF!Q135</f>
        <v>0</v>
      </c>
      <c r="P45" s="73">
        <f>+MnthlyCF!R135</f>
        <v>0</v>
      </c>
      <c r="Q45" s="73">
        <f>+MnthlyCF!S135</f>
        <v>0</v>
      </c>
      <c r="R45" s="73">
        <f>+MnthlyCF!T135</f>
        <v>-122680.06333333332</v>
      </c>
      <c r="S45" s="73">
        <f>+MnthlyCF!U135</f>
        <v>-121296.62733333331</v>
      </c>
      <c r="T45" s="73">
        <f>+MnthlyCF!V135</f>
        <v>172874.40573333335</v>
      </c>
      <c r="U45" s="73">
        <f>+MnthlyCF!W135</f>
        <v>212427.59493333337</v>
      </c>
      <c r="V45" s="73">
        <f>+MnthlyCF!X135</f>
        <v>251980.78413333336</v>
      </c>
      <c r="W45" s="73">
        <f>+MnthlyCF!Y135</f>
        <v>291533.97333333333</v>
      </c>
      <c r="X45" s="73">
        <f>+MnthlyCF!Z135</f>
        <v>331087.16253333335</v>
      </c>
      <c r="Y45" s="73">
        <f>+MnthlyCF!AA135</f>
        <v>20688265.363395538</v>
      </c>
      <c r="Z45" s="73">
        <f>+MnthlyCF!AB135</f>
        <v>93661.884079761803</v>
      </c>
      <c r="AA45" s="73">
        <f>+MnthlyCF!AC135</f>
        <v>93661.884079761803</v>
      </c>
      <c r="AB45" s="73">
        <f>+MnthlyCF!AD135</f>
        <v>93661.884079761803</v>
      </c>
      <c r="AC45" s="73">
        <f>+MnthlyCF!AE135</f>
        <v>93661.884079761803</v>
      </c>
      <c r="AD45" s="73">
        <f>+MnthlyCF!AF135</f>
        <v>104800.80859476182</v>
      </c>
      <c r="AE45" s="73">
        <f>+MnthlyCF!AG135</f>
        <v>104800.80859476182</v>
      </c>
      <c r="AF45" s="73">
        <f>+MnthlyCF!AH135</f>
        <v>104800.80859476182</v>
      </c>
      <c r="AG45" s="73">
        <f>+MnthlyCF!AI135</f>
        <v>104800.80859476182</v>
      </c>
      <c r="AH45" s="73">
        <f>+MnthlyCF!AJ135</f>
        <v>104800.80859476182</v>
      </c>
      <c r="AI45" s="73">
        <f>+MnthlyCF!AK135</f>
        <v>104800.80859476182</v>
      </c>
      <c r="AJ45" s="73">
        <f>+MnthlyCF!AL135</f>
        <v>104800.80859476182</v>
      </c>
      <c r="AK45" s="73">
        <f>+MnthlyCF!AM135</f>
        <v>104800.80859476182</v>
      </c>
      <c r="AL45" s="73">
        <f>+MnthlyCF!AN135</f>
        <v>58464.867202136084</v>
      </c>
      <c r="AM45" s="73">
        <f>+MnthlyCF!AO135</f>
        <v>58464.867202136084</v>
      </c>
      <c r="AN45" s="73">
        <f>+MnthlyCF!AP135</f>
        <v>58464.867202136084</v>
      </c>
      <c r="AO45" s="73">
        <f>+MnthlyCF!AQ135</f>
        <v>58464.867202136084</v>
      </c>
      <c r="AP45" s="73">
        <f>+MnthlyCF!AR135</f>
        <v>69937.959452586074</v>
      </c>
      <c r="AQ45" s="73">
        <f>+MnthlyCF!AS135</f>
        <v>69937.959452586074</v>
      </c>
      <c r="AR45" s="73">
        <f>+MnthlyCF!AT135</f>
        <v>69937.959452586074</v>
      </c>
      <c r="AS45" s="73">
        <f>+MnthlyCF!AU135</f>
        <v>69937.959452586074</v>
      </c>
      <c r="AT45" s="73">
        <f>+MnthlyCF!AV135</f>
        <v>69937.959452586074</v>
      </c>
      <c r="AU45" s="73">
        <f>+MnthlyCF!AW135</f>
        <v>69937.959452586074</v>
      </c>
      <c r="AV45" s="73">
        <f>+MnthlyCF!AX135</f>
        <v>69937.959452586074</v>
      </c>
      <c r="AW45" s="73">
        <f>+MnthlyCF!AY135</f>
        <v>69937.959452586074</v>
      </c>
      <c r="AX45" s="73">
        <f>+MnthlyCF!AZ135</f>
        <v>69937.959452586074</v>
      </c>
      <c r="AY45" s="73">
        <f>+MnthlyCF!BA135</f>
        <v>69937.959452586074</v>
      </c>
      <c r="AZ45" s="73">
        <f>+MnthlyCF!BB135</f>
        <v>69937.959452586074</v>
      </c>
      <c r="BA45" s="73">
        <f>+MnthlyCF!BC135</f>
        <v>69937.959452586074</v>
      </c>
      <c r="BB45" s="73">
        <f>+MnthlyCF!BD135</f>
        <v>81755.244470549456</v>
      </c>
      <c r="BC45" s="73">
        <f>+MnthlyCF!BE135</f>
        <v>81755.244470549456</v>
      </c>
      <c r="BD45" s="73">
        <f>+MnthlyCF!BF135</f>
        <v>81755.244470549456</v>
      </c>
      <c r="BE45" s="73">
        <f>+MnthlyCF!BG135</f>
        <v>81755.244470549456</v>
      </c>
      <c r="BF45" s="73">
        <f>+MnthlyCF!BH135</f>
        <v>81755.244470549456</v>
      </c>
      <c r="BG45" s="73">
        <f>+MnthlyCF!BI135</f>
        <v>81755.244470549456</v>
      </c>
      <c r="BH45" s="73">
        <f>+MnthlyCF!BJ135</f>
        <v>81755.244470549456</v>
      </c>
      <c r="BI45" s="73">
        <f>+MnthlyCF!BK135</f>
        <v>81755.244470549456</v>
      </c>
      <c r="BJ45" s="73">
        <f>+MnthlyCF!BL135</f>
        <v>81755.244470549456</v>
      </c>
      <c r="BK45" s="73">
        <f>+MnthlyCF!BM135</f>
        <v>81755.244470549456</v>
      </c>
      <c r="BL45" s="73">
        <f>+MnthlyCF!BN135</f>
        <v>81755.244470549456</v>
      </c>
      <c r="BM45" s="73">
        <f>+MnthlyCF!BO135</f>
        <v>81755.244470549456</v>
      </c>
      <c r="BN45" s="73">
        <f>+MnthlyCF!BP135</f>
        <v>93927.048039051879</v>
      </c>
      <c r="BO45" s="73">
        <f>+MnthlyCF!BQ135</f>
        <v>93927.048039051879</v>
      </c>
      <c r="BP45" s="73">
        <f>+MnthlyCF!BR135</f>
        <v>93927.048039051879</v>
      </c>
      <c r="BQ45" s="73">
        <f>+MnthlyCF!BS135</f>
        <v>93927.048039051879</v>
      </c>
      <c r="BR45" s="73">
        <f>+MnthlyCF!BT135</f>
        <v>93927.048039051879</v>
      </c>
      <c r="BS45" s="73">
        <f>+MnthlyCF!BU135</f>
        <v>93927.048039051879</v>
      </c>
      <c r="BT45" s="73">
        <f>+MnthlyCF!BV135</f>
        <v>93927.048039051879</v>
      </c>
      <c r="BU45" s="73">
        <f>+MnthlyCF!BW135</f>
        <v>93927.048039051879</v>
      </c>
      <c r="BV45" s="73">
        <f>+MnthlyCF!BX135</f>
        <v>93927.048039051879</v>
      </c>
      <c r="BW45" s="73">
        <f>+MnthlyCF!BY135</f>
        <v>93927.048039051879</v>
      </c>
      <c r="BX45" s="73">
        <f>+MnthlyCF!BZ135</f>
        <v>93927.048039051879</v>
      </c>
      <c r="BY45" s="73">
        <f>+MnthlyCF!CA135</f>
        <v>93927.048039051879</v>
      </c>
      <c r="BZ45" s="73">
        <f>+MnthlyCF!CB135</f>
        <v>106464.00571460923</v>
      </c>
      <c r="CA45" s="73">
        <f>+MnthlyCF!CC135</f>
        <v>106464.00571460923</v>
      </c>
      <c r="CB45" s="73">
        <f>+MnthlyCF!CD135</f>
        <v>106464.00571460923</v>
      </c>
      <c r="CC45" s="73">
        <f>+MnthlyCF!CE135</f>
        <v>106464.00571460923</v>
      </c>
      <c r="CD45" s="73">
        <f>+MnthlyCF!CF135</f>
        <v>106464.00571460923</v>
      </c>
      <c r="CE45" s="73">
        <f>+MnthlyCF!CG135</f>
        <v>106464.00571460923</v>
      </c>
      <c r="CF45" s="73">
        <f>+MnthlyCF!CH135</f>
        <v>106464.00571460923</v>
      </c>
      <c r="CG45" s="73">
        <f>+MnthlyCF!CI135</f>
        <v>106464.00571460923</v>
      </c>
      <c r="CH45" s="73">
        <f>+MnthlyCF!CJ135</f>
        <v>106464.00571460923</v>
      </c>
      <c r="CI45" s="73">
        <f>+MnthlyCF!CK135</f>
        <v>106464.00571460923</v>
      </c>
      <c r="CJ45" s="73">
        <f>+MnthlyCF!CL135</f>
        <v>106464.00571460923</v>
      </c>
      <c r="CK45" s="73">
        <f>+MnthlyCF!CM135</f>
        <v>106464.00571460923</v>
      </c>
      <c r="CL45" s="73">
        <f>+MnthlyCF!CN135</f>
        <v>119377.07212043356</v>
      </c>
      <c r="CM45" s="73">
        <f>+MnthlyCF!CO135</f>
        <v>119377.07212043356</v>
      </c>
      <c r="CN45" s="73">
        <f>+MnthlyCF!CP135</f>
        <v>119377.07212043356</v>
      </c>
      <c r="CO45" s="73">
        <f>+MnthlyCF!CQ135</f>
        <v>119377.07212043356</v>
      </c>
      <c r="CP45" s="73">
        <f>+MnthlyCF!CR135</f>
        <v>119377.07212043356</v>
      </c>
      <c r="CQ45" s="73">
        <f>+MnthlyCF!CS135</f>
        <v>119377.07212043356</v>
      </c>
      <c r="CR45" s="73">
        <f>+MnthlyCF!CT135</f>
        <v>119377.07212043356</v>
      </c>
      <c r="CS45" s="73">
        <f>+MnthlyCF!CU135</f>
        <v>119377.07212043356</v>
      </c>
      <c r="CT45" s="73">
        <f>+MnthlyCF!CV135</f>
        <v>119377.07212043356</v>
      </c>
      <c r="CU45" s="73">
        <f>+MnthlyCF!CW135</f>
        <v>119377.07212043356</v>
      </c>
      <c r="CV45" s="73">
        <f>+MnthlyCF!CX135</f>
        <v>119377.07212043356</v>
      </c>
      <c r="CW45" s="73">
        <f>+MnthlyCF!CY135</f>
        <v>119377.07212043356</v>
      </c>
      <c r="CX45" s="73">
        <f>+MnthlyCF!CZ135</f>
        <v>132677.53051843267</v>
      </c>
      <c r="CY45" s="73">
        <f>+MnthlyCF!DA135</f>
        <v>132677.53051843267</v>
      </c>
      <c r="CZ45" s="73">
        <f>+MnthlyCF!DB135</f>
        <v>132677.53051843267</v>
      </c>
      <c r="DA45" s="73">
        <f>+MnthlyCF!DC135</f>
        <v>132677.53051843267</v>
      </c>
      <c r="DB45" s="73">
        <f>+MnthlyCF!DD135</f>
        <v>132677.53051843267</v>
      </c>
      <c r="DC45" s="73">
        <f>+MnthlyCF!DE135</f>
        <v>132677.53051843267</v>
      </c>
      <c r="DD45" s="73">
        <f>+MnthlyCF!DF135</f>
        <v>132677.53051843267</v>
      </c>
      <c r="DE45" s="73">
        <f>+MnthlyCF!DG135</f>
        <v>132677.53051843267</v>
      </c>
      <c r="DF45" s="73">
        <f>+MnthlyCF!DH135</f>
        <v>132677.53051843267</v>
      </c>
      <c r="DG45" s="73">
        <f>+MnthlyCF!DI135</f>
        <v>132677.53051843267</v>
      </c>
      <c r="DH45" s="73">
        <f>+MnthlyCF!DJ135</f>
        <v>132677.53051843267</v>
      </c>
      <c r="DI45" s="73">
        <f>+MnthlyCF!DK135</f>
        <v>132677.53051843267</v>
      </c>
      <c r="DJ45" s="73">
        <f>+MnthlyCF!DL135</f>
        <v>146377.00266837142</v>
      </c>
      <c r="DK45" s="73">
        <f>+MnthlyCF!DM135</f>
        <v>146377.00266837142</v>
      </c>
      <c r="DL45" s="73">
        <f>+MnthlyCF!DN135</f>
        <v>146377.00266837142</v>
      </c>
      <c r="DM45" s="73">
        <f>+MnthlyCF!DO135</f>
        <v>146377.00266837142</v>
      </c>
      <c r="DN45" s="73">
        <f>+MnthlyCF!DP135</f>
        <v>146377.00266837142</v>
      </c>
      <c r="DO45" s="73">
        <f>+MnthlyCF!DQ135</f>
        <v>146377.00266837142</v>
      </c>
      <c r="DP45" s="73">
        <f>+MnthlyCF!DR135</f>
        <v>146377.00266837142</v>
      </c>
      <c r="DQ45" s="73">
        <f>+MnthlyCF!DS135</f>
        <v>146377.00266837142</v>
      </c>
      <c r="DR45" s="73">
        <f>+MnthlyCF!DT135</f>
        <v>146377.00266837142</v>
      </c>
      <c r="DS45" s="73">
        <f>+MnthlyCF!DU135</f>
        <v>146377.00266837142</v>
      </c>
      <c r="DT45" s="73">
        <f>+MnthlyCF!DV135</f>
        <v>146377.00266837142</v>
      </c>
      <c r="DU45" s="73">
        <f>+MnthlyCF!DW135</f>
        <v>146377.00266837142</v>
      </c>
      <c r="DV45" s="73">
        <f>+MnthlyCF!DX135</f>
        <v>160487.45898280846</v>
      </c>
      <c r="DW45" s="73">
        <f>+MnthlyCF!DY135</f>
        <v>160487.45898280846</v>
      </c>
      <c r="DX45" s="73">
        <f>+MnthlyCF!DZ135</f>
        <v>160487.45898280846</v>
      </c>
      <c r="DY45" s="73">
        <f>+MnthlyCF!EA135</f>
        <v>160487.45898280846</v>
      </c>
      <c r="DZ45" s="73">
        <f>+MnthlyCF!EB135</f>
        <v>160487.45898280846</v>
      </c>
      <c r="EA45" s="73">
        <f>+MnthlyCF!EC135</f>
        <v>160487.45898280846</v>
      </c>
      <c r="EB45" s="73">
        <f>+MnthlyCF!ED135</f>
        <v>160487.45898280846</v>
      </c>
      <c r="EC45" s="73">
        <f>+MnthlyCF!EE135</f>
        <v>160487.45898280846</v>
      </c>
      <c r="ED45" s="73">
        <f>+MnthlyCF!EF135</f>
        <v>160487.45898280846</v>
      </c>
      <c r="EE45" s="73">
        <f>+MnthlyCF!EG135</f>
        <v>160487.45898280846</v>
      </c>
      <c r="EF45" s="73">
        <f>+MnthlyCF!EH135</f>
        <v>160487.45898280846</v>
      </c>
      <c r="EG45" s="73">
        <f>+MnthlyCF!EI135</f>
        <v>32245215.722081065</v>
      </c>
      <c r="EH45" s="73">
        <f>+MnthlyCF!EJ135</f>
        <v>0</v>
      </c>
      <c r="EI45" s="73">
        <f>+MnthlyCF!EK135</f>
        <v>0</v>
      </c>
      <c r="EJ45" s="73">
        <f>+MnthlyCF!EL135</f>
        <v>0</v>
      </c>
      <c r="EK45" s="73">
        <f>+MnthlyCF!EM135</f>
        <v>0</v>
      </c>
      <c r="EL45" s="73">
        <f>+MnthlyCF!EN135</f>
        <v>0</v>
      </c>
      <c r="EM45" s="73">
        <f>+MnthlyCF!EO135</f>
        <v>0</v>
      </c>
      <c r="EN45" s="73">
        <f>+MnthlyCF!EP135</f>
        <v>0</v>
      </c>
      <c r="EO45" s="73">
        <f>+MnthlyCF!EQ135</f>
        <v>0</v>
      </c>
      <c r="EP45" s="73">
        <f>+MnthlyCF!ER135</f>
        <v>0</v>
      </c>
      <c r="EQ45" s="73">
        <f>+MnthlyCF!ES135</f>
        <v>0</v>
      </c>
      <c r="ER45" s="73">
        <f>+MnthlyCF!ET135</f>
        <v>0</v>
      </c>
      <c r="ES45" s="73">
        <f>+MnthlyCF!EU135</f>
        <v>0</v>
      </c>
      <c r="ET45" s="73">
        <f>+MnthlyCF!EV135</f>
        <v>0</v>
      </c>
      <c r="EU45" s="73">
        <f>+MnthlyCF!EW135</f>
        <v>0</v>
      </c>
      <c r="EV45" s="73">
        <f>+MnthlyCF!EX135</f>
        <v>0</v>
      </c>
      <c r="EW45" s="73">
        <f>+MnthlyCF!EY135</f>
        <v>0</v>
      </c>
      <c r="EX45" s="73">
        <f>+MnthlyCF!EZ135</f>
        <v>0</v>
      </c>
      <c r="EY45" s="73">
        <f>+MnthlyCF!FA135</f>
        <v>0</v>
      </c>
      <c r="EZ45" s="73">
        <f>+MnthlyCF!FB135</f>
        <v>0</v>
      </c>
      <c r="FA45" s="73">
        <f>+MnthlyCF!FC135</f>
        <v>0</v>
      </c>
      <c r="FB45" s="73">
        <f>+MnthlyCF!FD135</f>
        <v>0</v>
      </c>
      <c r="FC45" s="73">
        <f>+MnthlyCF!FE135</f>
        <v>0</v>
      </c>
      <c r="FD45" s="73">
        <f>+MnthlyCF!FF135</f>
        <v>0</v>
      </c>
      <c r="FE45" s="73">
        <f>+MnthlyCF!FG135</f>
        <v>0</v>
      </c>
      <c r="FF45" s="73">
        <f>+MnthlyCF!FH135</f>
        <v>0</v>
      </c>
      <c r="FG45" s="73">
        <f>+MnthlyCF!FI135</f>
        <v>0</v>
      </c>
      <c r="FH45" s="73">
        <f>+MnthlyCF!FJ135</f>
        <v>0</v>
      </c>
      <c r="FI45" s="73">
        <f>+MnthlyCF!FK135</f>
        <v>0</v>
      </c>
      <c r="FJ45" s="73">
        <f>+MnthlyCF!FL135</f>
        <v>0</v>
      </c>
      <c r="FK45" s="73">
        <f>+MnthlyCF!FM135</f>
        <v>0</v>
      </c>
      <c r="FL45" s="73">
        <f>+MnthlyCF!FN135</f>
        <v>0</v>
      </c>
      <c r="FM45" s="73">
        <f>+MnthlyCF!FO135</f>
        <v>0</v>
      </c>
      <c r="FN45" s="73">
        <f>+MnthlyCF!FP135</f>
        <v>0</v>
      </c>
      <c r="FO45" s="74">
        <f>+MnthlyCF!FQ135</f>
        <v>0</v>
      </c>
      <c r="FP45" s="3"/>
    </row>
    <row r="46" spans="1:172" s="16" customFormat="1" x14ac:dyDescent="0.2">
      <c r="A46" s="3"/>
      <c r="B46" s="3"/>
      <c r="C46" s="30" t="s">
        <v>200</v>
      </c>
      <c r="D46" s="403">
        <v>7.0000000000000007E-2</v>
      </c>
      <c r="E46" s="31"/>
      <c r="F46" s="31"/>
      <c r="G46" s="31"/>
      <c r="H46" s="73">
        <f>AND(MnthlyCF!J105&gt;0,H44&lt;='Summary&amp;Assumptions'!$D$19)*(MnthlyCF!J105*Waterfall!$D$46)</f>
        <v>0</v>
      </c>
      <c r="I46" s="73">
        <f>AND(MnthlyCF!K105&gt;0,I44&lt;='Summary&amp;Assumptions'!$D$19)*(MnthlyCF!K105*Waterfall!$D$46)</f>
        <v>0</v>
      </c>
      <c r="J46" s="73">
        <f>AND(MnthlyCF!L105&gt;0,J44&lt;='Summary&amp;Assumptions'!$D$19)*(MnthlyCF!L105*Waterfall!$D$46)</f>
        <v>0</v>
      </c>
      <c r="K46" s="73">
        <f>AND(MnthlyCF!M105&gt;0,K44&lt;='Summary&amp;Assumptions'!$D$19)*(MnthlyCF!M105*Waterfall!$D$46)</f>
        <v>0</v>
      </c>
      <c r="L46" s="73">
        <f>AND(MnthlyCF!N105&gt;0,L44&lt;='Summary&amp;Assumptions'!$D$19)*(MnthlyCF!N105*Waterfall!$D$46)</f>
        <v>0</v>
      </c>
      <c r="M46" s="73">
        <f>AND(MnthlyCF!O105&gt;0,M44&lt;='Summary&amp;Assumptions'!$D$19)*(MnthlyCF!O105*Waterfall!$D$46)</f>
        <v>0</v>
      </c>
      <c r="N46" s="73">
        <f>AND(MnthlyCF!P105&gt;0,N44&lt;='Summary&amp;Assumptions'!$D$19)*(MnthlyCF!P105*Waterfall!$D$46)</f>
        <v>0</v>
      </c>
      <c r="O46" s="73">
        <f>AND(MnthlyCF!Q105&gt;0,O44&lt;='Summary&amp;Assumptions'!$D$19)*(MnthlyCF!Q105*Waterfall!$D$46)</f>
        <v>0</v>
      </c>
      <c r="P46" s="73">
        <f>AND(MnthlyCF!R105&gt;0,P44&lt;='Summary&amp;Assumptions'!$D$19)*(MnthlyCF!R105*Waterfall!$D$46)</f>
        <v>0</v>
      </c>
      <c r="Q46" s="73">
        <f>AND(MnthlyCF!S105&gt;0,Q44&lt;='Summary&amp;Assumptions'!$D$19)*(MnthlyCF!S105*Waterfall!$D$46)</f>
        <v>0</v>
      </c>
      <c r="R46" s="73">
        <f>AND(MnthlyCF!T105&gt;0,R44&lt;='Summary&amp;Assumptions'!$D$19)*(MnthlyCF!T105*Waterfall!$D$46)</f>
        <v>0</v>
      </c>
      <c r="S46" s="73">
        <f>AND(MnthlyCF!U105&gt;0,S44&lt;='Summary&amp;Assumptions'!$D$19)*(MnthlyCF!U105*Waterfall!$D$46)</f>
        <v>0</v>
      </c>
      <c r="T46" s="73">
        <f>AND(MnthlyCF!V105&gt;0,T44&lt;='Summary&amp;Assumptions'!$D$19)*(MnthlyCF!V105*Waterfall!$D$46)</f>
        <v>12738.11410666667</v>
      </c>
      <c r="U46" s="73">
        <f>AND(MnthlyCF!W105&gt;0,U44&lt;='Summary&amp;Assumptions'!$D$19)*(MnthlyCF!W105*Waterfall!$D$46)</f>
        <v>15652.559626666671</v>
      </c>
      <c r="V46" s="73">
        <f>AND(MnthlyCF!X105&gt;0,V44&lt;='Summary&amp;Assumptions'!$D$19)*(MnthlyCF!X105*Waterfall!$D$46)</f>
        <v>18567.00514666667</v>
      </c>
      <c r="W46" s="73">
        <f>AND(MnthlyCF!Y105&gt;0,W44&lt;='Summary&amp;Assumptions'!$D$19)*(MnthlyCF!Y105*Waterfall!$D$46)</f>
        <v>21481.450666666668</v>
      </c>
      <c r="X46" s="73">
        <f>AND(MnthlyCF!Z105&gt;0,X44&lt;='Summary&amp;Assumptions'!$D$19)*(MnthlyCF!Z105*Waterfall!$D$46)</f>
        <v>24395.896186666669</v>
      </c>
      <c r="Y46" s="73">
        <f>AND(MnthlyCF!AA105&gt;0,Y44&lt;='Summary&amp;Assumptions'!$D$19)*(MnthlyCF!AA105*Waterfall!$D$46)</f>
        <v>26136.339623333337</v>
      </c>
      <c r="Z46" s="73">
        <f>AND(MnthlyCF!AB105&gt;0,Z44&lt;='Summary&amp;Assumptions'!$D$19)*(MnthlyCF!AB105*Waterfall!$D$46)</f>
        <v>27358.761966666669</v>
      </c>
      <c r="AA46" s="73">
        <f>AND(MnthlyCF!AC105&gt;0,AA44&lt;='Summary&amp;Assumptions'!$D$19)*(MnthlyCF!AC105*Waterfall!$D$46)</f>
        <v>27358.761966666669</v>
      </c>
      <c r="AB46" s="73">
        <f>AND(MnthlyCF!AD105&gt;0,AB44&lt;='Summary&amp;Assumptions'!$D$19)*(MnthlyCF!AD105*Waterfall!$D$46)</f>
        <v>27358.761966666669</v>
      </c>
      <c r="AC46" s="73">
        <f>AND(MnthlyCF!AE105&gt;0,AC44&lt;='Summary&amp;Assumptions'!$D$19)*(MnthlyCF!AE105*Waterfall!$D$46)</f>
        <v>27358.761966666669</v>
      </c>
      <c r="AD46" s="73">
        <f>AND(MnthlyCF!AF105&gt;0,AD44&lt;='Summary&amp;Assumptions'!$D$19)*(MnthlyCF!AF105*Waterfall!$D$46)</f>
        <v>28179.524825666675</v>
      </c>
      <c r="AE46" s="73">
        <f>AND(MnthlyCF!AG105&gt;0,AE44&lt;='Summary&amp;Assumptions'!$D$19)*(MnthlyCF!AG105*Waterfall!$D$46)</f>
        <v>28179.524825666675</v>
      </c>
      <c r="AF46" s="73">
        <f>AND(MnthlyCF!AH105&gt;0,AF44&lt;='Summary&amp;Assumptions'!$D$19)*(MnthlyCF!AH105*Waterfall!$D$46)</f>
        <v>28179.524825666675</v>
      </c>
      <c r="AG46" s="73">
        <f>AND(MnthlyCF!AI105&gt;0,AG44&lt;='Summary&amp;Assumptions'!$D$19)*(MnthlyCF!AI105*Waterfall!$D$46)</f>
        <v>28179.524825666675</v>
      </c>
      <c r="AH46" s="73">
        <f>AND(MnthlyCF!AJ105&gt;0,AH44&lt;='Summary&amp;Assumptions'!$D$19)*(MnthlyCF!AJ105*Waterfall!$D$46)</f>
        <v>28179.524825666675</v>
      </c>
      <c r="AI46" s="73">
        <f>AND(MnthlyCF!AK105&gt;0,AI44&lt;='Summary&amp;Assumptions'!$D$19)*(MnthlyCF!AK105*Waterfall!$D$46)</f>
        <v>28179.524825666675</v>
      </c>
      <c r="AJ46" s="73">
        <f>AND(MnthlyCF!AL105&gt;0,AJ44&lt;='Summary&amp;Assumptions'!$D$19)*(MnthlyCF!AL105*Waterfall!$D$46)</f>
        <v>28179.524825666675</v>
      </c>
      <c r="AK46" s="73">
        <f>AND(MnthlyCF!AM105&gt;0,AK44&lt;='Summary&amp;Assumptions'!$D$19)*(MnthlyCF!AM105*Waterfall!$D$46)</f>
        <v>28179.524825666675</v>
      </c>
      <c r="AL46" s="73">
        <f>AND(MnthlyCF!AN105&gt;0,AL44&lt;='Summary&amp;Assumptions'!$D$19)*(MnthlyCF!AN105*Waterfall!$D$46)</f>
        <v>28179.524825666675</v>
      </c>
      <c r="AM46" s="73">
        <f>AND(MnthlyCF!AO105&gt;0,AM44&lt;='Summary&amp;Assumptions'!$D$19)*(MnthlyCF!AO105*Waterfall!$D$46)</f>
        <v>28179.524825666675</v>
      </c>
      <c r="AN46" s="73">
        <f>AND(MnthlyCF!AP105&gt;0,AN44&lt;='Summary&amp;Assumptions'!$D$19)*(MnthlyCF!AP105*Waterfall!$D$46)</f>
        <v>28179.524825666675</v>
      </c>
      <c r="AO46" s="73">
        <f>AND(MnthlyCF!AQ105&gt;0,AO44&lt;='Summary&amp;Assumptions'!$D$19)*(MnthlyCF!AQ105*Waterfall!$D$46)</f>
        <v>28179.524825666675</v>
      </c>
      <c r="AP46" s="73">
        <f>AND(MnthlyCF!AR105&gt;0,AP44&lt;='Summary&amp;Assumptions'!$D$19)*(MnthlyCF!AR105*Waterfall!$D$46)</f>
        <v>29024.910570436674</v>
      </c>
      <c r="AQ46" s="73">
        <f>AND(MnthlyCF!AS105&gt;0,AQ44&lt;='Summary&amp;Assumptions'!$D$19)*(MnthlyCF!AS105*Waterfall!$D$46)</f>
        <v>29024.910570436674</v>
      </c>
      <c r="AR46" s="73">
        <f>AND(MnthlyCF!AT105&gt;0,AR44&lt;='Summary&amp;Assumptions'!$D$19)*(MnthlyCF!AT105*Waterfall!$D$46)</f>
        <v>29024.910570436674</v>
      </c>
      <c r="AS46" s="73">
        <f>AND(MnthlyCF!AU105&gt;0,AS44&lt;='Summary&amp;Assumptions'!$D$19)*(MnthlyCF!AU105*Waterfall!$D$46)</f>
        <v>29024.910570436674</v>
      </c>
      <c r="AT46" s="73">
        <f>AND(MnthlyCF!AV105&gt;0,AT44&lt;='Summary&amp;Assumptions'!$D$19)*(MnthlyCF!AV105*Waterfall!$D$46)</f>
        <v>29024.910570436674</v>
      </c>
      <c r="AU46" s="73">
        <f>AND(MnthlyCF!AW105&gt;0,AU44&lt;='Summary&amp;Assumptions'!$D$19)*(MnthlyCF!AW105*Waterfall!$D$46)</f>
        <v>29024.910570436674</v>
      </c>
      <c r="AV46" s="73">
        <f>AND(MnthlyCF!AX105&gt;0,AV44&lt;='Summary&amp;Assumptions'!$D$19)*(MnthlyCF!AX105*Waterfall!$D$46)</f>
        <v>29024.910570436674</v>
      </c>
      <c r="AW46" s="73">
        <f>AND(MnthlyCF!AY105&gt;0,AW44&lt;='Summary&amp;Assumptions'!$D$19)*(MnthlyCF!AY105*Waterfall!$D$46)</f>
        <v>29024.910570436674</v>
      </c>
      <c r="AX46" s="73">
        <f>AND(MnthlyCF!AZ105&gt;0,AX44&lt;='Summary&amp;Assumptions'!$D$19)*(MnthlyCF!AZ105*Waterfall!$D$46)</f>
        <v>29024.910570436674</v>
      </c>
      <c r="AY46" s="73">
        <f>AND(MnthlyCF!BA105&gt;0,AY44&lt;='Summary&amp;Assumptions'!$D$19)*(MnthlyCF!BA105*Waterfall!$D$46)</f>
        <v>29024.910570436674</v>
      </c>
      <c r="AZ46" s="73">
        <f>AND(MnthlyCF!BB105&gt;0,AZ44&lt;='Summary&amp;Assumptions'!$D$19)*(MnthlyCF!BB105*Waterfall!$D$46)</f>
        <v>29024.910570436674</v>
      </c>
      <c r="BA46" s="73">
        <f>AND(MnthlyCF!BC105&gt;0,BA44&lt;='Summary&amp;Assumptions'!$D$19)*(MnthlyCF!BC105*Waterfall!$D$46)</f>
        <v>29024.910570436674</v>
      </c>
      <c r="BB46" s="73">
        <f>AND(MnthlyCF!BD105&gt;0,BB44&lt;='Summary&amp;Assumptions'!$D$19)*(MnthlyCF!BD105*Waterfall!$D$46)</f>
        <v>29895.657887549765</v>
      </c>
      <c r="BC46" s="73">
        <f>AND(MnthlyCF!BE105&gt;0,BC44&lt;='Summary&amp;Assumptions'!$D$19)*(MnthlyCF!BE105*Waterfall!$D$46)</f>
        <v>29895.657887549765</v>
      </c>
      <c r="BD46" s="73">
        <f>AND(MnthlyCF!BF105&gt;0,BD44&lt;='Summary&amp;Assumptions'!$D$19)*(MnthlyCF!BF105*Waterfall!$D$46)</f>
        <v>29895.657887549765</v>
      </c>
      <c r="BE46" s="73">
        <f>AND(MnthlyCF!BG105&gt;0,BE44&lt;='Summary&amp;Assumptions'!$D$19)*(MnthlyCF!BG105*Waterfall!$D$46)</f>
        <v>29895.657887549765</v>
      </c>
      <c r="BF46" s="73">
        <f>AND(MnthlyCF!BH105&gt;0,BF44&lt;='Summary&amp;Assumptions'!$D$19)*(MnthlyCF!BH105*Waterfall!$D$46)</f>
        <v>29895.657887549765</v>
      </c>
      <c r="BG46" s="73">
        <f>AND(MnthlyCF!BI105&gt;0,BG44&lt;='Summary&amp;Assumptions'!$D$19)*(MnthlyCF!BI105*Waterfall!$D$46)</f>
        <v>29895.657887549765</v>
      </c>
      <c r="BH46" s="73">
        <f>AND(MnthlyCF!BJ105&gt;0,BH44&lt;='Summary&amp;Assumptions'!$D$19)*(MnthlyCF!BJ105*Waterfall!$D$46)</f>
        <v>29895.657887549765</v>
      </c>
      <c r="BI46" s="73">
        <f>AND(MnthlyCF!BK105&gt;0,BI44&lt;='Summary&amp;Assumptions'!$D$19)*(MnthlyCF!BK105*Waterfall!$D$46)</f>
        <v>29895.657887549765</v>
      </c>
      <c r="BJ46" s="73">
        <f>AND(MnthlyCF!BL105&gt;0,BJ44&lt;='Summary&amp;Assumptions'!$D$19)*(MnthlyCF!BL105*Waterfall!$D$46)</f>
        <v>29895.657887549765</v>
      </c>
      <c r="BK46" s="73">
        <f>AND(MnthlyCF!BM105&gt;0,BK44&lt;='Summary&amp;Assumptions'!$D$19)*(MnthlyCF!BM105*Waterfall!$D$46)</f>
        <v>29895.657887549765</v>
      </c>
      <c r="BL46" s="73">
        <f>AND(MnthlyCF!BN105&gt;0,BL44&lt;='Summary&amp;Assumptions'!$D$19)*(MnthlyCF!BN105*Waterfall!$D$46)</f>
        <v>29895.657887549765</v>
      </c>
      <c r="BM46" s="73">
        <f>AND(MnthlyCF!BO105&gt;0,BM44&lt;='Summary&amp;Assumptions'!$D$19)*(MnthlyCF!BO105*Waterfall!$D$46)</f>
        <v>29895.657887549765</v>
      </c>
      <c r="BN46" s="73">
        <f>AND(MnthlyCF!BP105&gt;0,BN44&lt;='Summary&amp;Assumptions'!$D$19)*(MnthlyCF!BP105*Waterfall!$D$46)</f>
        <v>30792.527624176259</v>
      </c>
      <c r="BO46" s="73">
        <f>AND(MnthlyCF!BQ105&gt;0,BO44&lt;='Summary&amp;Assumptions'!$D$19)*(MnthlyCF!BQ105*Waterfall!$D$46)</f>
        <v>30792.527624176259</v>
      </c>
      <c r="BP46" s="73">
        <f>AND(MnthlyCF!BR105&gt;0,BP44&lt;='Summary&amp;Assumptions'!$D$19)*(MnthlyCF!BR105*Waterfall!$D$46)</f>
        <v>30792.527624176259</v>
      </c>
      <c r="BQ46" s="73">
        <f>AND(MnthlyCF!BS105&gt;0,BQ44&lt;='Summary&amp;Assumptions'!$D$19)*(MnthlyCF!BS105*Waterfall!$D$46)</f>
        <v>30792.527624176259</v>
      </c>
      <c r="BR46" s="73">
        <f>AND(MnthlyCF!BT105&gt;0,BR44&lt;='Summary&amp;Assumptions'!$D$19)*(MnthlyCF!BT105*Waterfall!$D$46)</f>
        <v>30792.527624176259</v>
      </c>
      <c r="BS46" s="73">
        <f>AND(MnthlyCF!BU105&gt;0,BS44&lt;='Summary&amp;Assumptions'!$D$19)*(MnthlyCF!BU105*Waterfall!$D$46)</f>
        <v>30792.527624176259</v>
      </c>
      <c r="BT46" s="73">
        <f>AND(MnthlyCF!BV105&gt;0,BT44&lt;='Summary&amp;Assumptions'!$D$19)*(MnthlyCF!BV105*Waterfall!$D$46)</f>
        <v>30792.527624176259</v>
      </c>
      <c r="BU46" s="73">
        <f>AND(MnthlyCF!BW105&gt;0,BU44&lt;='Summary&amp;Assumptions'!$D$19)*(MnthlyCF!BW105*Waterfall!$D$46)</f>
        <v>30792.527624176259</v>
      </c>
      <c r="BV46" s="73">
        <f>AND(MnthlyCF!BX105&gt;0,BV44&lt;='Summary&amp;Assumptions'!$D$19)*(MnthlyCF!BX105*Waterfall!$D$46)</f>
        <v>30792.527624176259</v>
      </c>
      <c r="BW46" s="73">
        <f>AND(MnthlyCF!BY105&gt;0,BW44&lt;='Summary&amp;Assumptions'!$D$19)*(MnthlyCF!BY105*Waterfall!$D$46)</f>
        <v>30792.527624176259</v>
      </c>
      <c r="BX46" s="73">
        <f>AND(MnthlyCF!BZ105&gt;0,BX44&lt;='Summary&amp;Assumptions'!$D$19)*(MnthlyCF!BZ105*Waterfall!$D$46)</f>
        <v>30792.527624176259</v>
      </c>
      <c r="BY46" s="73">
        <f>AND(MnthlyCF!CA105&gt;0,BY44&lt;='Summary&amp;Assumptions'!$D$19)*(MnthlyCF!CA105*Waterfall!$D$46)</f>
        <v>30792.527624176259</v>
      </c>
      <c r="BZ46" s="73">
        <f>AND(MnthlyCF!CB105&gt;0,BZ44&lt;='Summary&amp;Assumptions'!$D$19)*(MnthlyCF!CB105*Waterfall!$D$46)</f>
        <v>31716.303452901539</v>
      </c>
      <c r="CA46" s="73">
        <f>AND(MnthlyCF!CC105&gt;0,CA44&lt;='Summary&amp;Assumptions'!$D$19)*(MnthlyCF!CC105*Waterfall!$D$46)</f>
        <v>31716.303452901539</v>
      </c>
      <c r="CB46" s="73">
        <f>AND(MnthlyCF!CD105&gt;0,CB44&lt;='Summary&amp;Assumptions'!$D$19)*(MnthlyCF!CD105*Waterfall!$D$46)</f>
        <v>31716.303452901539</v>
      </c>
      <c r="CC46" s="73">
        <f>AND(MnthlyCF!CE105&gt;0,CC44&lt;='Summary&amp;Assumptions'!$D$19)*(MnthlyCF!CE105*Waterfall!$D$46)</f>
        <v>31716.303452901539</v>
      </c>
      <c r="CD46" s="73">
        <f>AND(MnthlyCF!CF105&gt;0,CD44&lt;='Summary&amp;Assumptions'!$D$19)*(MnthlyCF!CF105*Waterfall!$D$46)</f>
        <v>31716.303452901539</v>
      </c>
      <c r="CE46" s="73">
        <f>AND(MnthlyCF!CG105&gt;0,CE44&lt;='Summary&amp;Assumptions'!$D$19)*(MnthlyCF!CG105*Waterfall!$D$46)</f>
        <v>31716.303452901539</v>
      </c>
      <c r="CF46" s="73">
        <f>AND(MnthlyCF!CH105&gt;0,CF44&lt;='Summary&amp;Assumptions'!$D$19)*(MnthlyCF!CH105*Waterfall!$D$46)</f>
        <v>31716.303452901539</v>
      </c>
      <c r="CG46" s="73">
        <f>AND(MnthlyCF!CI105&gt;0,CG44&lt;='Summary&amp;Assumptions'!$D$19)*(MnthlyCF!CI105*Waterfall!$D$46)</f>
        <v>31716.303452901539</v>
      </c>
      <c r="CH46" s="73">
        <f>AND(MnthlyCF!CJ105&gt;0,CH44&lt;='Summary&amp;Assumptions'!$D$19)*(MnthlyCF!CJ105*Waterfall!$D$46)</f>
        <v>31716.303452901539</v>
      </c>
      <c r="CI46" s="73">
        <f>AND(MnthlyCF!CK105&gt;0,CI44&lt;='Summary&amp;Assumptions'!$D$19)*(MnthlyCF!CK105*Waterfall!$D$46)</f>
        <v>31716.303452901539</v>
      </c>
      <c r="CJ46" s="73">
        <f>AND(MnthlyCF!CL105&gt;0,CJ44&lt;='Summary&amp;Assumptions'!$D$19)*(MnthlyCF!CL105*Waterfall!$D$46)</f>
        <v>31716.303452901539</v>
      </c>
      <c r="CK46" s="73">
        <f>AND(MnthlyCF!CM105&gt;0,CK44&lt;='Summary&amp;Assumptions'!$D$19)*(MnthlyCF!CM105*Waterfall!$D$46)</f>
        <v>31716.303452901539</v>
      </c>
      <c r="CL46" s="73">
        <f>AND(MnthlyCF!CN105&gt;0,CL44&lt;='Summary&amp;Assumptions'!$D$19)*(MnthlyCF!CN105*Waterfall!$D$46)</f>
        <v>32667.792556488592</v>
      </c>
      <c r="CM46" s="73">
        <f>AND(MnthlyCF!CO105&gt;0,CM44&lt;='Summary&amp;Assumptions'!$D$19)*(MnthlyCF!CO105*Waterfall!$D$46)</f>
        <v>32667.792556488592</v>
      </c>
      <c r="CN46" s="73">
        <f>AND(MnthlyCF!CP105&gt;0,CN44&lt;='Summary&amp;Assumptions'!$D$19)*(MnthlyCF!CP105*Waterfall!$D$46)</f>
        <v>32667.792556488592</v>
      </c>
      <c r="CO46" s="73">
        <f>AND(MnthlyCF!CQ105&gt;0,CO44&lt;='Summary&amp;Assumptions'!$D$19)*(MnthlyCF!CQ105*Waterfall!$D$46)</f>
        <v>32667.792556488592</v>
      </c>
      <c r="CP46" s="73">
        <f>AND(MnthlyCF!CR105&gt;0,CP44&lt;='Summary&amp;Assumptions'!$D$19)*(MnthlyCF!CR105*Waterfall!$D$46)</f>
        <v>32667.792556488592</v>
      </c>
      <c r="CQ46" s="73">
        <f>AND(MnthlyCF!CS105&gt;0,CQ44&lt;='Summary&amp;Assumptions'!$D$19)*(MnthlyCF!CS105*Waterfall!$D$46)</f>
        <v>32667.792556488592</v>
      </c>
      <c r="CR46" s="73">
        <f>AND(MnthlyCF!CT105&gt;0,CR44&lt;='Summary&amp;Assumptions'!$D$19)*(MnthlyCF!CT105*Waterfall!$D$46)</f>
        <v>32667.792556488592</v>
      </c>
      <c r="CS46" s="73">
        <f>AND(MnthlyCF!CU105&gt;0,CS44&lt;='Summary&amp;Assumptions'!$D$19)*(MnthlyCF!CU105*Waterfall!$D$46)</f>
        <v>32667.792556488592</v>
      </c>
      <c r="CT46" s="73">
        <f>AND(MnthlyCF!CV105&gt;0,CT44&lt;='Summary&amp;Assumptions'!$D$19)*(MnthlyCF!CV105*Waterfall!$D$46)</f>
        <v>32667.792556488592</v>
      </c>
      <c r="CU46" s="73">
        <f>AND(MnthlyCF!CW105&gt;0,CU44&lt;='Summary&amp;Assumptions'!$D$19)*(MnthlyCF!CW105*Waterfall!$D$46)</f>
        <v>32667.792556488592</v>
      </c>
      <c r="CV46" s="73">
        <f>AND(MnthlyCF!CX105&gt;0,CV44&lt;='Summary&amp;Assumptions'!$D$19)*(MnthlyCF!CX105*Waterfall!$D$46)</f>
        <v>32667.792556488592</v>
      </c>
      <c r="CW46" s="73">
        <f>AND(MnthlyCF!CY105&gt;0,CW44&lt;='Summary&amp;Assumptions'!$D$19)*(MnthlyCF!CY105*Waterfall!$D$46)</f>
        <v>32667.792556488592</v>
      </c>
      <c r="CX46" s="73">
        <f>AND(MnthlyCF!CZ105&gt;0,CX44&lt;='Summary&amp;Assumptions'!$D$19)*(MnthlyCF!CZ105*Waterfall!$D$46)</f>
        <v>33647.826333183264</v>
      </c>
      <c r="CY46" s="73">
        <f>AND(MnthlyCF!DA105&gt;0,CY44&lt;='Summary&amp;Assumptions'!$D$19)*(MnthlyCF!DA105*Waterfall!$D$46)</f>
        <v>33647.826333183264</v>
      </c>
      <c r="CZ46" s="73">
        <f>AND(MnthlyCF!DB105&gt;0,CZ44&lt;='Summary&amp;Assumptions'!$D$19)*(MnthlyCF!DB105*Waterfall!$D$46)</f>
        <v>33647.826333183264</v>
      </c>
      <c r="DA46" s="73">
        <f>AND(MnthlyCF!DC105&gt;0,DA44&lt;='Summary&amp;Assumptions'!$D$19)*(MnthlyCF!DC105*Waterfall!$D$46)</f>
        <v>33647.826333183264</v>
      </c>
      <c r="DB46" s="73">
        <f>AND(MnthlyCF!DD105&gt;0,DB44&lt;='Summary&amp;Assumptions'!$D$19)*(MnthlyCF!DD105*Waterfall!$D$46)</f>
        <v>33647.826333183264</v>
      </c>
      <c r="DC46" s="73">
        <f>AND(MnthlyCF!DE105&gt;0,DC44&lt;='Summary&amp;Assumptions'!$D$19)*(MnthlyCF!DE105*Waterfall!$D$46)</f>
        <v>33647.826333183264</v>
      </c>
      <c r="DD46" s="73">
        <f>AND(MnthlyCF!DF105&gt;0,DD44&lt;='Summary&amp;Assumptions'!$D$19)*(MnthlyCF!DF105*Waterfall!$D$46)</f>
        <v>33647.826333183264</v>
      </c>
      <c r="DE46" s="73">
        <f>AND(MnthlyCF!DG105&gt;0,DE44&lt;='Summary&amp;Assumptions'!$D$19)*(MnthlyCF!DG105*Waterfall!$D$46)</f>
        <v>33647.826333183264</v>
      </c>
      <c r="DF46" s="73">
        <f>AND(MnthlyCF!DH105&gt;0,DF44&lt;='Summary&amp;Assumptions'!$D$19)*(MnthlyCF!DH105*Waterfall!$D$46)</f>
        <v>33647.826333183264</v>
      </c>
      <c r="DG46" s="73">
        <f>AND(MnthlyCF!DI105&gt;0,DG44&lt;='Summary&amp;Assumptions'!$D$19)*(MnthlyCF!DI105*Waterfall!$D$46)</f>
        <v>33647.826333183264</v>
      </c>
      <c r="DH46" s="73">
        <f>AND(MnthlyCF!DJ105&gt;0,DH44&lt;='Summary&amp;Assumptions'!$D$19)*(MnthlyCF!DJ105*Waterfall!$D$46)</f>
        <v>33647.826333183264</v>
      </c>
      <c r="DI46" s="73">
        <f>AND(MnthlyCF!DK105&gt;0,DI44&lt;='Summary&amp;Assumptions'!$D$19)*(MnthlyCF!DK105*Waterfall!$D$46)</f>
        <v>33647.826333183264</v>
      </c>
      <c r="DJ46" s="73">
        <f>AND(MnthlyCF!DL105&gt;0,DJ44&lt;='Summary&amp;Assumptions'!$D$19)*(MnthlyCF!DL105*Waterfall!$D$46)</f>
        <v>34657.261123178752</v>
      </c>
      <c r="DK46" s="73">
        <f>AND(MnthlyCF!DM105&gt;0,DK44&lt;='Summary&amp;Assumptions'!$D$19)*(MnthlyCF!DM105*Waterfall!$D$46)</f>
        <v>34657.261123178752</v>
      </c>
      <c r="DL46" s="73">
        <f>AND(MnthlyCF!DN105&gt;0,DL44&lt;='Summary&amp;Assumptions'!$D$19)*(MnthlyCF!DN105*Waterfall!$D$46)</f>
        <v>34657.261123178752</v>
      </c>
      <c r="DM46" s="73">
        <f>AND(MnthlyCF!DO105&gt;0,DM44&lt;='Summary&amp;Assumptions'!$D$19)*(MnthlyCF!DO105*Waterfall!$D$46)</f>
        <v>34657.261123178752</v>
      </c>
      <c r="DN46" s="73">
        <f>AND(MnthlyCF!DP105&gt;0,DN44&lt;='Summary&amp;Assumptions'!$D$19)*(MnthlyCF!DP105*Waterfall!$D$46)</f>
        <v>34657.261123178752</v>
      </c>
      <c r="DO46" s="73">
        <f>AND(MnthlyCF!DQ105&gt;0,DO44&lt;='Summary&amp;Assumptions'!$D$19)*(MnthlyCF!DQ105*Waterfall!$D$46)</f>
        <v>34657.261123178752</v>
      </c>
      <c r="DP46" s="73">
        <f>AND(MnthlyCF!DR105&gt;0,DP44&lt;='Summary&amp;Assumptions'!$D$19)*(MnthlyCF!DR105*Waterfall!$D$46)</f>
        <v>34657.261123178752</v>
      </c>
      <c r="DQ46" s="73">
        <f>AND(MnthlyCF!DS105&gt;0,DQ44&lt;='Summary&amp;Assumptions'!$D$19)*(MnthlyCF!DS105*Waterfall!$D$46)</f>
        <v>34657.261123178752</v>
      </c>
      <c r="DR46" s="73">
        <f>AND(MnthlyCF!DT105&gt;0,DR44&lt;='Summary&amp;Assumptions'!$D$19)*(MnthlyCF!DT105*Waterfall!$D$46)</f>
        <v>34657.261123178752</v>
      </c>
      <c r="DS46" s="73">
        <f>AND(MnthlyCF!DU105&gt;0,DS44&lt;='Summary&amp;Assumptions'!$D$19)*(MnthlyCF!DU105*Waterfall!$D$46)</f>
        <v>34657.261123178752</v>
      </c>
      <c r="DT46" s="73">
        <f>AND(MnthlyCF!DV105&gt;0,DT44&lt;='Summary&amp;Assumptions'!$D$19)*(MnthlyCF!DV105*Waterfall!$D$46)</f>
        <v>34657.261123178752</v>
      </c>
      <c r="DU46" s="73">
        <f>AND(MnthlyCF!DW105&gt;0,DU44&lt;='Summary&amp;Assumptions'!$D$19)*(MnthlyCF!DW105*Waterfall!$D$46)</f>
        <v>34657.261123178752</v>
      </c>
      <c r="DV46" s="73">
        <f>AND(MnthlyCF!DX105&gt;0,DV44&lt;='Summary&amp;Assumptions'!$D$19)*(MnthlyCF!DX105*Waterfall!$D$46)</f>
        <v>35696.978956874111</v>
      </c>
      <c r="DW46" s="73">
        <f>AND(MnthlyCF!DY105&gt;0,DW44&lt;='Summary&amp;Assumptions'!$D$19)*(MnthlyCF!DY105*Waterfall!$D$46)</f>
        <v>35696.978956874111</v>
      </c>
      <c r="DX46" s="73">
        <f>AND(MnthlyCF!DZ105&gt;0,DX44&lt;='Summary&amp;Assumptions'!$D$19)*(MnthlyCF!DZ105*Waterfall!$D$46)</f>
        <v>35696.978956874111</v>
      </c>
      <c r="DY46" s="73">
        <f>AND(MnthlyCF!EA105&gt;0,DY44&lt;='Summary&amp;Assumptions'!$D$19)*(MnthlyCF!EA105*Waterfall!$D$46)</f>
        <v>35696.978956874111</v>
      </c>
      <c r="DZ46" s="73">
        <f>AND(MnthlyCF!EB105&gt;0,DZ44&lt;='Summary&amp;Assumptions'!$D$19)*(MnthlyCF!EB105*Waterfall!$D$46)</f>
        <v>35696.978956874111</v>
      </c>
      <c r="EA46" s="73">
        <f>AND(MnthlyCF!EC105&gt;0,EA44&lt;='Summary&amp;Assumptions'!$D$19)*(MnthlyCF!EC105*Waterfall!$D$46)</f>
        <v>35696.978956874111</v>
      </c>
      <c r="EB46" s="73">
        <f>AND(MnthlyCF!ED105&gt;0,EB44&lt;='Summary&amp;Assumptions'!$D$19)*(MnthlyCF!ED105*Waterfall!$D$46)</f>
        <v>35696.978956874111</v>
      </c>
      <c r="EC46" s="73">
        <f>AND(MnthlyCF!EE105&gt;0,EC44&lt;='Summary&amp;Assumptions'!$D$19)*(MnthlyCF!EE105*Waterfall!$D$46)</f>
        <v>35696.978956874111</v>
      </c>
      <c r="ED46" s="73">
        <f>AND(MnthlyCF!EF105&gt;0,ED44&lt;='Summary&amp;Assumptions'!$D$19)*(MnthlyCF!EF105*Waterfall!$D$46)</f>
        <v>35696.978956874111</v>
      </c>
      <c r="EE46" s="73">
        <f>AND(MnthlyCF!EG105&gt;0,EE44&lt;='Summary&amp;Assumptions'!$D$19)*(MnthlyCF!EG105*Waterfall!$D$46)</f>
        <v>35696.978956874111</v>
      </c>
      <c r="EF46" s="73">
        <f>AND(MnthlyCF!EH105&gt;0,EF44&lt;='Summary&amp;Assumptions'!$D$19)*(MnthlyCF!EH105*Waterfall!$D$46)</f>
        <v>35696.978956874111</v>
      </c>
      <c r="EG46" s="73">
        <f>AND(MnthlyCF!EI105&gt;0,EG44&lt;='Summary&amp;Assumptions'!$D$19)*(MnthlyCF!EI105*Waterfall!$D$46)</f>
        <v>35696.978956874111</v>
      </c>
      <c r="EH46" s="73">
        <f>AND(MnthlyCF!EJ105&gt;0,EH44&lt;='Summary&amp;Assumptions'!$D$19)*(MnthlyCF!EJ105*Waterfall!$D$46)</f>
        <v>0</v>
      </c>
      <c r="EI46" s="73">
        <f>AND(MnthlyCF!EK105&gt;0,EI44&lt;='Summary&amp;Assumptions'!$D$19)*(MnthlyCF!EK105*Waterfall!$D$46)</f>
        <v>0</v>
      </c>
      <c r="EJ46" s="73">
        <f>AND(MnthlyCF!EL105&gt;0,EJ44&lt;='Summary&amp;Assumptions'!$D$19)*(MnthlyCF!EL105*Waterfall!$D$46)</f>
        <v>0</v>
      </c>
      <c r="EK46" s="73">
        <f>AND(MnthlyCF!EM105&gt;0,EK44&lt;='Summary&amp;Assumptions'!$D$19)*(MnthlyCF!EM105*Waterfall!$D$46)</f>
        <v>0</v>
      </c>
      <c r="EL46" s="73">
        <f>AND(MnthlyCF!EN105&gt;0,EL44&lt;='Summary&amp;Assumptions'!$D$19)*(MnthlyCF!EN105*Waterfall!$D$46)</f>
        <v>0</v>
      </c>
      <c r="EM46" s="73">
        <f>AND(MnthlyCF!EO105&gt;0,EM44&lt;='Summary&amp;Assumptions'!$D$19)*(MnthlyCF!EO105*Waterfall!$D$46)</f>
        <v>0</v>
      </c>
      <c r="EN46" s="73">
        <f>AND(MnthlyCF!EP105&gt;0,EN44&lt;='Summary&amp;Assumptions'!$D$19)*(MnthlyCF!EP105*Waterfall!$D$46)</f>
        <v>0</v>
      </c>
      <c r="EO46" s="73">
        <f>AND(MnthlyCF!EQ105&gt;0,EO44&lt;='Summary&amp;Assumptions'!$D$19)*(MnthlyCF!EQ105*Waterfall!$D$46)</f>
        <v>0</v>
      </c>
      <c r="EP46" s="73">
        <f>AND(MnthlyCF!ER105&gt;0,EP44&lt;='Summary&amp;Assumptions'!$D$19)*(MnthlyCF!ER105*Waterfall!$D$46)</f>
        <v>0</v>
      </c>
      <c r="EQ46" s="73">
        <f>AND(MnthlyCF!ES105&gt;0,EQ44&lt;='Summary&amp;Assumptions'!$D$19)*(MnthlyCF!ES105*Waterfall!$D$46)</f>
        <v>0</v>
      </c>
      <c r="ER46" s="73">
        <f>AND(MnthlyCF!ET105&gt;0,ER44&lt;='Summary&amp;Assumptions'!$D$19)*(MnthlyCF!ET105*Waterfall!$D$46)</f>
        <v>0</v>
      </c>
      <c r="ES46" s="73">
        <f>AND(MnthlyCF!EU105&gt;0,ES44&lt;='Summary&amp;Assumptions'!$D$19)*(MnthlyCF!EU105*Waterfall!$D$46)</f>
        <v>0</v>
      </c>
      <c r="ET46" s="73">
        <f>AND(MnthlyCF!EV105&gt;0,ET44&lt;='Summary&amp;Assumptions'!$D$19)*(MnthlyCF!EV105*Waterfall!$D$46)</f>
        <v>0</v>
      </c>
      <c r="EU46" s="73">
        <f>AND(MnthlyCF!EW105&gt;0,EU44&lt;='Summary&amp;Assumptions'!$D$19)*(MnthlyCF!EW105*Waterfall!$D$46)</f>
        <v>0</v>
      </c>
      <c r="EV46" s="73">
        <f>AND(MnthlyCF!EX105&gt;0,EV44&lt;='Summary&amp;Assumptions'!$D$19)*(MnthlyCF!EX105*Waterfall!$D$46)</f>
        <v>0</v>
      </c>
      <c r="EW46" s="73">
        <f>AND(MnthlyCF!EY105&gt;0,EW44&lt;='Summary&amp;Assumptions'!$D$19)*(MnthlyCF!EY105*Waterfall!$D$46)</f>
        <v>0</v>
      </c>
      <c r="EX46" s="73">
        <f>AND(MnthlyCF!EZ105&gt;0,EX44&lt;='Summary&amp;Assumptions'!$D$19)*(MnthlyCF!EZ105*Waterfall!$D$46)</f>
        <v>0</v>
      </c>
      <c r="EY46" s="73">
        <f>AND(MnthlyCF!FA105&gt;0,EY44&lt;='Summary&amp;Assumptions'!$D$19)*(MnthlyCF!FA105*Waterfall!$D$46)</f>
        <v>0</v>
      </c>
      <c r="EZ46" s="73">
        <f>AND(MnthlyCF!FB105&gt;0,EZ44&lt;='Summary&amp;Assumptions'!$D$19)*(MnthlyCF!FB105*Waterfall!$D$46)</f>
        <v>0</v>
      </c>
      <c r="FA46" s="73">
        <f>AND(MnthlyCF!FC105&gt;0,FA44&lt;='Summary&amp;Assumptions'!$D$19)*(MnthlyCF!FC105*Waterfall!$D$46)</f>
        <v>0</v>
      </c>
      <c r="FB46" s="73">
        <f>AND(MnthlyCF!FD105&gt;0,FB44&lt;='Summary&amp;Assumptions'!$D$19)*(MnthlyCF!FD105*Waterfall!$D$46)</f>
        <v>0</v>
      </c>
      <c r="FC46" s="73">
        <f>AND(MnthlyCF!FE105&gt;0,FC44&lt;='Summary&amp;Assumptions'!$D$19)*(MnthlyCF!FE105*Waterfall!$D$46)</f>
        <v>0</v>
      </c>
      <c r="FD46" s="73">
        <f>AND(MnthlyCF!FF105&gt;0,FD44&lt;='Summary&amp;Assumptions'!$D$19)*(MnthlyCF!FF105*Waterfall!$D$46)</f>
        <v>0</v>
      </c>
      <c r="FE46" s="73">
        <f>AND(MnthlyCF!FG105&gt;0,FE44&lt;='Summary&amp;Assumptions'!$D$19)*(MnthlyCF!FG105*Waterfall!$D$46)</f>
        <v>0</v>
      </c>
      <c r="FF46" s="73">
        <f>AND(MnthlyCF!FH105&gt;0,FF44&lt;='Summary&amp;Assumptions'!$D$19)*(MnthlyCF!FH105*Waterfall!$D$46)</f>
        <v>0</v>
      </c>
      <c r="FG46" s="73">
        <f>AND(MnthlyCF!FI105&gt;0,FG44&lt;='Summary&amp;Assumptions'!$D$19)*(MnthlyCF!FI105*Waterfall!$D$46)</f>
        <v>0</v>
      </c>
      <c r="FH46" s="73">
        <f>AND(MnthlyCF!FJ105&gt;0,FH44&lt;='Summary&amp;Assumptions'!$D$19)*(MnthlyCF!FJ105*Waterfall!$D$46)</f>
        <v>0</v>
      </c>
      <c r="FI46" s="73">
        <f>AND(MnthlyCF!FK105&gt;0,FI44&lt;='Summary&amp;Assumptions'!$D$19)*(MnthlyCF!FK105*Waterfall!$D$46)</f>
        <v>0</v>
      </c>
      <c r="FJ46" s="73">
        <f>AND(MnthlyCF!FL105&gt;0,FJ44&lt;='Summary&amp;Assumptions'!$D$19)*(MnthlyCF!FL105*Waterfall!$D$46)</f>
        <v>0</v>
      </c>
      <c r="FK46" s="73">
        <f>AND(MnthlyCF!FM105&gt;0,FK44&lt;='Summary&amp;Assumptions'!$D$19)*(MnthlyCF!FM105*Waterfall!$D$46)</f>
        <v>0</v>
      </c>
      <c r="FL46" s="73">
        <f>AND(MnthlyCF!FN105&gt;0,FL44&lt;='Summary&amp;Assumptions'!$D$19)*(MnthlyCF!FN105*Waterfall!$D$46)</f>
        <v>0</v>
      </c>
      <c r="FM46" s="73">
        <f>AND(MnthlyCF!FO105&gt;0,FM44&lt;='Summary&amp;Assumptions'!$D$19)*(MnthlyCF!FO105*Waterfall!$D$46)</f>
        <v>0</v>
      </c>
      <c r="FN46" s="73">
        <f>AND(MnthlyCF!FP105&gt;0,FN44&lt;='Summary&amp;Assumptions'!$D$19)*(MnthlyCF!FP105*Waterfall!$D$46)</f>
        <v>0</v>
      </c>
      <c r="FO46" s="74">
        <f>AND(MnthlyCF!FQ105&gt;0,FO44&lt;='Summary&amp;Assumptions'!$D$19)*(MnthlyCF!FQ105*Waterfall!$D$46)</f>
        <v>0</v>
      </c>
      <c r="FP46" s="3"/>
    </row>
    <row r="47" spans="1:172" s="3" customFormat="1" x14ac:dyDescent="0.2">
      <c r="C47" s="30" t="s">
        <v>201</v>
      </c>
      <c r="D47" s="403"/>
      <c r="E47" s="31"/>
      <c r="F47" s="31"/>
      <c r="G47" s="31"/>
      <c r="H47" s="73">
        <f t="shared" ref="H47:AM47" si="5">+H45-H46</f>
        <v>-8530000</v>
      </c>
      <c r="I47" s="73">
        <f t="shared" si="5"/>
        <v>-3596749.9075412983</v>
      </c>
      <c r="J47" s="73">
        <f t="shared" si="5"/>
        <v>-4135320.127140162</v>
      </c>
      <c r="K47" s="73">
        <f t="shared" si="5"/>
        <v>-4011068.4797091908</v>
      </c>
      <c r="L47" s="73">
        <f t="shared" si="5"/>
        <v>0</v>
      </c>
      <c r="M47" s="73">
        <f t="shared" si="5"/>
        <v>0</v>
      </c>
      <c r="N47" s="73">
        <f t="shared" si="5"/>
        <v>0</v>
      </c>
      <c r="O47" s="73">
        <f t="shared" si="5"/>
        <v>0</v>
      </c>
      <c r="P47" s="73">
        <f t="shared" si="5"/>
        <v>0</v>
      </c>
      <c r="Q47" s="73">
        <f t="shared" si="5"/>
        <v>0</v>
      </c>
      <c r="R47" s="73">
        <f t="shared" si="5"/>
        <v>-122680.06333333332</v>
      </c>
      <c r="S47" s="73">
        <f t="shared" si="5"/>
        <v>-121296.62733333331</v>
      </c>
      <c r="T47" s="73">
        <f t="shared" si="5"/>
        <v>160136.29162666667</v>
      </c>
      <c r="U47" s="73">
        <f t="shared" si="5"/>
        <v>196775.03530666669</v>
      </c>
      <c r="V47" s="73">
        <f t="shared" si="5"/>
        <v>233413.7789866667</v>
      </c>
      <c r="W47" s="73">
        <f t="shared" si="5"/>
        <v>270052.52266666666</v>
      </c>
      <c r="X47" s="73">
        <f t="shared" si="5"/>
        <v>306691.26634666667</v>
      </c>
      <c r="Y47" s="73">
        <f t="shared" si="5"/>
        <v>20662129.023772206</v>
      </c>
      <c r="Z47" s="73">
        <f t="shared" si="5"/>
        <v>66303.122113095131</v>
      </c>
      <c r="AA47" s="73">
        <f t="shared" si="5"/>
        <v>66303.122113095131</v>
      </c>
      <c r="AB47" s="73">
        <f t="shared" si="5"/>
        <v>66303.122113095131</v>
      </c>
      <c r="AC47" s="73">
        <f t="shared" si="5"/>
        <v>66303.122113095131</v>
      </c>
      <c r="AD47" s="73">
        <f t="shared" si="5"/>
        <v>76621.283769095142</v>
      </c>
      <c r="AE47" s="73">
        <f t="shared" si="5"/>
        <v>76621.283769095142</v>
      </c>
      <c r="AF47" s="73">
        <f t="shared" si="5"/>
        <v>76621.283769095142</v>
      </c>
      <c r="AG47" s="73">
        <f t="shared" si="5"/>
        <v>76621.283769095142</v>
      </c>
      <c r="AH47" s="73">
        <f t="shared" si="5"/>
        <v>76621.283769095142</v>
      </c>
      <c r="AI47" s="73">
        <f t="shared" si="5"/>
        <v>76621.283769095142</v>
      </c>
      <c r="AJ47" s="73">
        <f t="shared" si="5"/>
        <v>76621.283769095142</v>
      </c>
      <c r="AK47" s="73">
        <f t="shared" si="5"/>
        <v>76621.283769095142</v>
      </c>
      <c r="AL47" s="73">
        <f t="shared" si="5"/>
        <v>30285.342376469409</v>
      </c>
      <c r="AM47" s="73">
        <f t="shared" si="5"/>
        <v>30285.342376469409</v>
      </c>
      <c r="AN47" s="73">
        <f t="shared" ref="AN47:BS47" si="6">+AN45-AN46</f>
        <v>30285.342376469409</v>
      </c>
      <c r="AO47" s="73">
        <f t="shared" si="6"/>
        <v>30285.342376469409</v>
      </c>
      <c r="AP47" s="73">
        <f t="shared" si="6"/>
        <v>40913.0488821494</v>
      </c>
      <c r="AQ47" s="73">
        <f t="shared" si="6"/>
        <v>40913.0488821494</v>
      </c>
      <c r="AR47" s="73">
        <f t="shared" si="6"/>
        <v>40913.0488821494</v>
      </c>
      <c r="AS47" s="73">
        <f t="shared" si="6"/>
        <v>40913.0488821494</v>
      </c>
      <c r="AT47" s="73">
        <f t="shared" si="6"/>
        <v>40913.0488821494</v>
      </c>
      <c r="AU47" s="73">
        <f t="shared" si="6"/>
        <v>40913.0488821494</v>
      </c>
      <c r="AV47" s="73">
        <f t="shared" si="6"/>
        <v>40913.0488821494</v>
      </c>
      <c r="AW47" s="73">
        <f t="shared" si="6"/>
        <v>40913.0488821494</v>
      </c>
      <c r="AX47" s="73">
        <f t="shared" si="6"/>
        <v>40913.0488821494</v>
      </c>
      <c r="AY47" s="73">
        <f t="shared" si="6"/>
        <v>40913.0488821494</v>
      </c>
      <c r="AZ47" s="73">
        <f t="shared" si="6"/>
        <v>40913.0488821494</v>
      </c>
      <c r="BA47" s="73">
        <f t="shared" si="6"/>
        <v>40913.0488821494</v>
      </c>
      <c r="BB47" s="73">
        <f t="shared" si="6"/>
        <v>51859.586582999691</v>
      </c>
      <c r="BC47" s="73">
        <f t="shared" si="6"/>
        <v>51859.586582999691</v>
      </c>
      <c r="BD47" s="73">
        <f t="shared" si="6"/>
        <v>51859.586582999691</v>
      </c>
      <c r="BE47" s="73">
        <f t="shared" si="6"/>
        <v>51859.586582999691</v>
      </c>
      <c r="BF47" s="73">
        <f t="shared" si="6"/>
        <v>51859.586582999691</v>
      </c>
      <c r="BG47" s="73">
        <f t="shared" si="6"/>
        <v>51859.586582999691</v>
      </c>
      <c r="BH47" s="73">
        <f t="shared" si="6"/>
        <v>51859.586582999691</v>
      </c>
      <c r="BI47" s="73">
        <f t="shared" si="6"/>
        <v>51859.586582999691</v>
      </c>
      <c r="BJ47" s="73">
        <f t="shared" si="6"/>
        <v>51859.586582999691</v>
      </c>
      <c r="BK47" s="73">
        <f t="shared" si="6"/>
        <v>51859.586582999691</v>
      </c>
      <c r="BL47" s="73">
        <f t="shared" si="6"/>
        <v>51859.586582999691</v>
      </c>
      <c r="BM47" s="73">
        <f t="shared" si="6"/>
        <v>51859.586582999691</v>
      </c>
      <c r="BN47" s="73">
        <f t="shared" si="6"/>
        <v>63134.520414875617</v>
      </c>
      <c r="BO47" s="73">
        <f t="shared" si="6"/>
        <v>63134.520414875617</v>
      </c>
      <c r="BP47" s="73">
        <f t="shared" si="6"/>
        <v>63134.520414875617</v>
      </c>
      <c r="BQ47" s="73">
        <f t="shared" si="6"/>
        <v>63134.520414875617</v>
      </c>
      <c r="BR47" s="73">
        <f t="shared" si="6"/>
        <v>63134.520414875617</v>
      </c>
      <c r="BS47" s="73">
        <f t="shared" si="6"/>
        <v>63134.520414875617</v>
      </c>
      <c r="BT47" s="73">
        <f t="shared" ref="BT47:CY47" si="7">+BT45-BT46</f>
        <v>63134.520414875617</v>
      </c>
      <c r="BU47" s="73">
        <f t="shared" si="7"/>
        <v>63134.520414875617</v>
      </c>
      <c r="BV47" s="73">
        <f t="shared" si="7"/>
        <v>63134.520414875617</v>
      </c>
      <c r="BW47" s="73">
        <f t="shared" si="7"/>
        <v>63134.520414875617</v>
      </c>
      <c r="BX47" s="73">
        <f t="shared" si="7"/>
        <v>63134.520414875617</v>
      </c>
      <c r="BY47" s="73">
        <f t="shared" si="7"/>
        <v>63134.520414875617</v>
      </c>
      <c r="BZ47" s="73">
        <f t="shared" si="7"/>
        <v>74747.702261707687</v>
      </c>
      <c r="CA47" s="73">
        <f t="shared" si="7"/>
        <v>74747.702261707687</v>
      </c>
      <c r="CB47" s="73">
        <f t="shared" si="7"/>
        <v>74747.702261707687</v>
      </c>
      <c r="CC47" s="73">
        <f t="shared" si="7"/>
        <v>74747.702261707687</v>
      </c>
      <c r="CD47" s="73">
        <f t="shared" si="7"/>
        <v>74747.702261707687</v>
      </c>
      <c r="CE47" s="73">
        <f t="shared" si="7"/>
        <v>74747.702261707687</v>
      </c>
      <c r="CF47" s="73">
        <f t="shared" si="7"/>
        <v>74747.702261707687</v>
      </c>
      <c r="CG47" s="73">
        <f t="shared" si="7"/>
        <v>74747.702261707687</v>
      </c>
      <c r="CH47" s="73">
        <f t="shared" si="7"/>
        <v>74747.702261707687</v>
      </c>
      <c r="CI47" s="73">
        <f t="shared" si="7"/>
        <v>74747.702261707687</v>
      </c>
      <c r="CJ47" s="73">
        <f t="shared" si="7"/>
        <v>74747.702261707687</v>
      </c>
      <c r="CK47" s="73">
        <f t="shared" si="7"/>
        <v>74747.702261707687</v>
      </c>
      <c r="CL47" s="73">
        <f t="shared" si="7"/>
        <v>86709.279563944961</v>
      </c>
      <c r="CM47" s="73">
        <f t="shared" si="7"/>
        <v>86709.279563944961</v>
      </c>
      <c r="CN47" s="73">
        <f t="shared" si="7"/>
        <v>86709.279563944961</v>
      </c>
      <c r="CO47" s="73">
        <f t="shared" si="7"/>
        <v>86709.279563944961</v>
      </c>
      <c r="CP47" s="73">
        <f t="shared" si="7"/>
        <v>86709.279563944961</v>
      </c>
      <c r="CQ47" s="73">
        <f t="shared" si="7"/>
        <v>86709.279563944961</v>
      </c>
      <c r="CR47" s="73">
        <f t="shared" si="7"/>
        <v>86709.279563944961</v>
      </c>
      <c r="CS47" s="73">
        <f t="shared" si="7"/>
        <v>86709.279563944961</v>
      </c>
      <c r="CT47" s="73">
        <f t="shared" si="7"/>
        <v>86709.279563944961</v>
      </c>
      <c r="CU47" s="73">
        <f t="shared" si="7"/>
        <v>86709.279563944961</v>
      </c>
      <c r="CV47" s="73">
        <f t="shared" si="7"/>
        <v>86709.279563944961</v>
      </c>
      <c r="CW47" s="73">
        <f t="shared" si="7"/>
        <v>86709.279563944961</v>
      </c>
      <c r="CX47" s="73">
        <f t="shared" si="7"/>
        <v>99029.7041852494</v>
      </c>
      <c r="CY47" s="73">
        <f t="shared" si="7"/>
        <v>99029.7041852494</v>
      </c>
      <c r="CZ47" s="73">
        <f t="shared" ref="CZ47:EE47" si="8">+CZ45-CZ46</f>
        <v>99029.7041852494</v>
      </c>
      <c r="DA47" s="73">
        <f t="shared" si="8"/>
        <v>99029.7041852494</v>
      </c>
      <c r="DB47" s="73">
        <f t="shared" si="8"/>
        <v>99029.7041852494</v>
      </c>
      <c r="DC47" s="73">
        <f t="shared" si="8"/>
        <v>99029.7041852494</v>
      </c>
      <c r="DD47" s="73">
        <f t="shared" si="8"/>
        <v>99029.7041852494</v>
      </c>
      <c r="DE47" s="73">
        <f t="shared" si="8"/>
        <v>99029.7041852494</v>
      </c>
      <c r="DF47" s="73">
        <f t="shared" si="8"/>
        <v>99029.7041852494</v>
      </c>
      <c r="DG47" s="73">
        <f t="shared" si="8"/>
        <v>99029.7041852494</v>
      </c>
      <c r="DH47" s="73">
        <f t="shared" si="8"/>
        <v>99029.7041852494</v>
      </c>
      <c r="DI47" s="73">
        <f t="shared" si="8"/>
        <v>99029.7041852494</v>
      </c>
      <c r="DJ47" s="73">
        <f t="shared" si="8"/>
        <v>111719.74154519266</v>
      </c>
      <c r="DK47" s="73">
        <f t="shared" si="8"/>
        <v>111719.74154519266</v>
      </c>
      <c r="DL47" s="73">
        <f t="shared" si="8"/>
        <v>111719.74154519266</v>
      </c>
      <c r="DM47" s="73">
        <f t="shared" si="8"/>
        <v>111719.74154519266</v>
      </c>
      <c r="DN47" s="73">
        <f t="shared" si="8"/>
        <v>111719.74154519266</v>
      </c>
      <c r="DO47" s="73">
        <f t="shared" si="8"/>
        <v>111719.74154519266</v>
      </c>
      <c r="DP47" s="73">
        <f t="shared" si="8"/>
        <v>111719.74154519266</v>
      </c>
      <c r="DQ47" s="73">
        <f t="shared" si="8"/>
        <v>111719.74154519266</v>
      </c>
      <c r="DR47" s="73">
        <f t="shared" si="8"/>
        <v>111719.74154519266</v>
      </c>
      <c r="DS47" s="73">
        <f t="shared" si="8"/>
        <v>111719.74154519266</v>
      </c>
      <c r="DT47" s="73">
        <f t="shared" si="8"/>
        <v>111719.74154519266</v>
      </c>
      <c r="DU47" s="73">
        <f t="shared" si="8"/>
        <v>111719.74154519266</v>
      </c>
      <c r="DV47" s="73">
        <f t="shared" si="8"/>
        <v>124790.48002593435</v>
      </c>
      <c r="DW47" s="73">
        <f t="shared" si="8"/>
        <v>124790.48002593435</v>
      </c>
      <c r="DX47" s="73">
        <f t="shared" si="8"/>
        <v>124790.48002593435</v>
      </c>
      <c r="DY47" s="73">
        <f t="shared" si="8"/>
        <v>124790.48002593435</v>
      </c>
      <c r="DZ47" s="73">
        <f t="shared" si="8"/>
        <v>124790.48002593435</v>
      </c>
      <c r="EA47" s="73">
        <f t="shared" si="8"/>
        <v>124790.48002593435</v>
      </c>
      <c r="EB47" s="73">
        <f t="shared" si="8"/>
        <v>124790.48002593435</v>
      </c>
      <c r="EC47" s="73">
        <f t="shared" si="8"/>
        <v>124790.48002593435</v>
      </c>
      <c r="ED47" s="73">
        <f t="shared" si="8"/>
        <v>124790.48002593435</v>
      </c>
      <c r="EE47" s="73">
        <f t="shared" si="8"/>
        <v>124790.48002593435</v>
      </c>
      <c r="EF47" s="73">
        <f t="shared" ref="EF47:FK47" si="9">+EF45-EF46</f>
        <v>124790.48002593435</v>
      </c>
      <c r="EG47" s="73">
        <f t="shared" si="9"/>
        <v>32209518.743124191</v>
      </c>
      <c r="EH47" s="73">
        <f t="shared" si="9"/>
        <v>0</v>
      </c>
      <c r="EI47" s="73">
        <f t="shared" si="9"/>
        <v>0</v>
      </c>
      <c r="EJ47" s="73">
        <f t="shared" si="9"/>
        <v>0</v>
      </c>
      <c r="EK47" s="73">
        <f t="shared" si="9"/>
        <v>0</v>
      </c>
      <c r="EL47" s="73">
        <f t="shared" si="9"/>
        <v>0</v>
      </c>
      <c r="EM47" s="73">
        <f t="shared" si="9"/>
        <v>0</v>
      </c>
      <c r="EN47" s="73">
        <f t="shared" si="9"/>
        <v>0</v>
      </c>
      <c r="EO47" s="73">
        <f t="shared" si="9"/>
        <v>0</v>
      </c>
      <c r="EP47" s="73">
        <f t="shared" si="9"/>
        <v>0</v>
      </c>
      <c r="EQ47" s="73">
        <f t="shared" si="9"/>
        <v>0</v>
      </c>
      <c r="ER47" s="73">
        <f t="shared" si="9"/>
        <v>0</v>
      </c>
      <c r="ES47" s="73">
        <f t="shared" si="9"/>
        <v>0</v>
      </c>
      <c r="ET47" s="73">
        <f t="shared" si="9"/>
        <v>0</v>
      </c>
      <c r="EU47" s="73">
        <f t="shared" si="9"/>
        <v>0</v>
      </c>
      <c r="EV47" s="73">
        <f t="shared" si="9"/>
        <v>0</v>
      </c>
      <c r="EW47" s="73">
        <f t="shared" si="9"/>
        <v>0</v>
      </c>
      <c r="EX47" s="73">
        <f t="shared" si="9"/>
        <v>0</v>
      </c>
      <c r="EY47" s="73">
        <f t="shared" si="9"/>
        <v>0</v>
      </c>
      <c r="EZ47" s="73">
        <f t="shared" si="9"/>
        <v>0</v>
      </c>
      <c r="FA47" s="73">
        <f t="shared" si="9"/>
        <v>0</v>
      </c>
      <c r="FB47" s="73">
        <f t="shared" si="9"/>
        <v>0</v>
      </c>
      <c r="FC47" s="73">
        <f t="shared" si="9"/>
        <v>0</v>
      </c>
      <c r="FD47" s="73">
        <f t="shared" si="9"/>
        <v>0</v>
      </c>
      <c r="FE47" s="73">
        <f t="shared" si="9"/>
        <v>0</v>
      </c>
      <c r="FF47" s="73">
        <f t="shared" si="9"/>
        <v>0</v>
      </c>
      <c r="FG47" s="73">
        <f t="shared" si="9"/>
        <v>0</v>
      </c>
      <c r="FH47" s="73">
        <f t="shared" si="9"/>
        <v>0</v>
      </c>
      <c r="FI47" s="73">
        <f t="shared" si="9"/>
        <v>0</v>
      </c>
      <c r="FJ47" s="73">
        <f t="shared" si="9"/>
        <v>0</v>
      </c>
      <c r="FK47" s="73">
        <f t="shared" si="9"/>
        <v>0</v>
      </c>
      <c r="FL47" s="73">
        <f t="shared" ref="FL47:FO47" si="10">+FL45-FL46</f>
        <v>0</v>
      </c>
      <c r="FM47" s="73">
        <f t="shared" si="10"/>
        <v>0</v>
      </c>
      <c r="FN47" s="73">
        <f t="shared" si="10"/>
        <v>0</v>
      </c>
      <c r="FO47" s="74">
        <f t="shared" si="10"/>
        <v>0</v>
      </c>
    </row>
    <row r="48" spans="1:172" s="3" customFormat="1" ht="15" thickBot="1" x14ac:dyDescent="0.25"/>
    <row r="49" spans="1:172" s="16" customFormat="1" x14ac:dyDescent="0.2">
      <c r="A49" s="3"/>
      <c r="B49" s="3"/>
      <c r="C49" s="75" t="s">
        <v>90</v>
      </c>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6"/>
      <c r="CW49" s="76"/>
      <c r="CX49" s="76"/>
      <c r="CY49" s="76"/>
      <c r="CZ49" s="76"/>
      <c r="DA49" s="76"/>
      <c r="DB49" s="76"/>
      <c r="DC49" s="76"/>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c r="FA49" s="76"/>
      <c r="FB49" s="76"/>
      <c r="FC49" s="76"/>
      <c r="FD49" s="76"/>
      <c r="FE49" s="76"/>
      <c r="FF49" s="76"/>
      <c r="FG49" s="76"/>
      <c r="FH49" s="76"/>
      <c r="FI49" s="76"/>
      <c r="FJ49" s="76"/>
      <c r="FK49" s="76"/>
      <c r="FL49" s="76"/>
      <c r="FM49" s="76"/>
      <c r="FN49" s="76"/>
      <c r="FO49" s="77"/>
      <c r="FP49" s="3"/>
    </row>
    <row r="50" spans="1:172" s="16" customFormat="1" x14ac:dyDescent="0.2">
      <c r="A50" s="3"/>
      <c r="B50" s="3"/>
      <c r="C50" s="78" t="s">
        <v>105</v>
      </c>
      <c r="D50" s="79"/>
      <c r="E50" s="79"/>
      <c r="F50" s="79"/>
      <c r="G50" s="79"/>
      <c r="H50" s="80">
        <f>+H47</f>
        <v>-8530000</v>
      </c>
      <c r="I50" s="80">
        <f t="shared" ref="I50:BT50" si="11">+I47</f>
        <v>-3596749.9075412983</v>
      </c>
      <c r="J50" s="80">
        <f t="shared" si="11"/>
        <v>-4135320.127140162</v>
      </c>
      <c r="K50" s="80">
        <f t="shared" si="11"/>
        <v>-4011068.4797091908</v>
      </c>
      <c r="L50" s="80">
        <f t="shared" si="11"/>
        <v>0</v>
      </c>
      <c r="M50" s="80">
        <f t="shared" si="11"/>
        <v>0</v>
      </c>
      <c r="N50" s="80">
        <f t="shared" si="11"/>
        <v>0</v>
      </c>
      <c r="O50" s="80">
        <f t="shared" si="11"/>
        <v>0</v>
      </c>
      <c r="P50" s="80">
        <f t="shared" si="11"/>
        <v>0</v>
      </c>
      <c r="Q50" s="80">
        <f t="shared" si="11"/>
        <v>0</v>
      </c>
      <c r="R50" s="80">
        <f t="shared" si="11"/>
        <v>-122680.06333333332</v>
      </c>
      <c r="S50" s="80">
        <f t="shared" si="11"/>
        <v>-121296.62733333331</v>
      </c>
      <c r="T50" s="80">
        <f t="shared" si="11"/>
        <v>160136.29162666667</v>
      </c>
      <c r="U50" s="80">
        <f t="shared" si="11"/>
        <v>196775.03530666669</v>
      </c>
      <c r="V50" s="80">
        <f t="shared" si="11"/>
        <v>233413.7789866667</v>
      </c>
      <c r="W50" s="80">
        <f t="shared" si="11"/>
        <v>270052.52266666666</v>
      </c>
      <c r="X50" s="80">
        <f t="shared" si="11"/>
        <v>306691.26634666667</v>
      </c>
      <c r="Y50" s="80">
        <f t="shared" si="11"/>
        <v>20662129.023772206</v>
      </c>
      <c r="Z50" s="80">
        <f t="shared" si="11"/>
        <v>66303.122113095131</v>
      </c>
      <c r="AA50" s="80">
        <f t="shared" si="11"/>
        <v>66303.122113095131</v>
      </c>
      <c r="AB50" s="80">
        <f t="shared" si="11"/>
        <v>66303.122113095131</v>
      </c>
      <c r="AC50" s="80">
        <f t="shared" si="11"/>
        <v>66303.122113095131</v>
      </c>
      <c r="AD50" s="80">
        <f t="shared" si="11"/>
        <v>76621.283769095142</v>
      </c>
      <c r="AE50" s="80">
        <f t="shared" si="11"/>
        <v>76621.283769095142</v>
      </c>
      <c r="AF50" s="80">
        <f t="shared" si="11"/>
        <v>76621.283769095142</v>
      </c>
      <c r="AG50" s="80">
        <f t="shared" si="11"/>
        <v>76621.283769095142</v>
      </c>
      <c r="AH50" s="80">
        <f t="shared" si="11"/>
        <v>76621.283769095142</v>
      </c>
      <c r="AI50" s="80">
        <f t="shared" si="11"/>
        <v>76621.283769095142</v>
      </c>
      <c r="AJ50" s="80">
        <f t="shared" si="11"/>
        <v>76621.283769095142</v>
      </c>
      <c r="AK50" s="80">
        <f t="shared" si="11"/>
        <v>76621.283769095142</v>
      </c>
      <c r="AL50" s="80">
        <f t="shared" si="11"/>
        <v>30285.342376469409</v>
      </c>
      <c r="AM50" s="80">
        <f t="shared" si="11"/>
        <v>30285.342376469409</v>
      </c>
      <c r="AN50" s="80">
        <f t="shared" si="11"/>
        <v>30285.342376469409</v>
      </c>
      <c r="AO50" s="80">
        <f t="shared" si="11"/>
        <v>30285.342376469409</v>
      </c>
      <c r="AP50" s="80">
        <f t="shared" si="11"/>
        <v>40913.0488821494</v>
      </c>
      <c r="AQ50" s="80">
        <f t="shared" si="11"/>
        <v>40913.0488821494</v>
      </c>
      <c r="AR50" s="80">
        <f t="shared" si="11"/>
        <v>40913.0488821494</v>
      </c>
      <c r="AS50" s="80">
        <f t="shared" si="11"/>
        <v>40913.0488821494</v>
      </c>
      <c r="AT50" s="80">
        <f t="shared" si="11"/>
        <v>40913.0488821494</v>
      </c>
      <c r="AU50" s="80">
        <f t="shared" si="11"/>
        <v>40913.0488821494</v>
      </c>
      <c r="AV50" s="80">
        <f t="shared" si="11"/>
        <v>40913.0488821494</v>
      </c>
      <c r="AW50" s="80">
        <f t="shared" si="11"/>
        <v>40913.0488821494</v>
      </c>
      <c r="AX50" s="80">
        <f t="shared" si="11"/>
        <v>40913.0488821494</v>
      </c>
      <c r="AY50" s="80">
        <f t="shared" si="11"/>
        <v>40913.0488821494</v>
      </c>
      <c r="AZ50" s="80">
        <f t="shared" si="11"/>
        <v>40913.0488821494</v>
      </c>
      <c r="BA50" s="80">
        <f t="shared" si="11"/>
        <v>40913.0488821494</v>
      </c>
      <c r="BB50" s="80">
        <f t="shared" si="11"/>
        <v>51859.586582999691</v>
      </c>
      <c r="BC50" s="80">
        <f t="shared" si="11"/>
        <v>51859.586582999691</v>
      </c>
      <c r="BD50" s="80">
        <f t="shared" si="11"/>
        <v>51859.586582999691</v>
      </c>
      <c r="BE50" s="80">
        <f t="shared" si="11"/>
        <v>51859.586582999691</v>
      </c>
      <c r="BF50" s="80">
        <f t="shared" si="11"/>
        <v>51859.586582999691</v>
      </c>
      <c r="BG50" s="80">
        <f t="shared" si="11"/>
        <v>51859.586582999691</v>
      </c>
      <c r="BH50" s="80">
        <f t="shared" si="11"/>
        <v>51859.586582999691</v>
      </c>
      <c r="BI50" s="80">
        <f t="shared" si="11"/>
        <v>51859.586582999691</v>
      </c>
      <c r="BJ50" s="80">
        <f t="shared" si="11"/>
        <v>51859.586582999691</v>
      </c>
      <c r="BK50" s="80">
        <f t="shared" si="11"/>
        <v>51859.586582999691</v>
      </c>
      <c r="BL50" s="80">
        <f t="shared" si="11"/>
        <v>51859.586582999691</v>
      </c>
      <c r="BM50" s="80">
        <f t="shared" si="11"/>
        <v>51859.586582999691</v>
      </c>
      <c r="BN50" s="80">
        <f t="shared" si="11"/>
        <v>63134.520414875617</v>
      </c>
      <c r="BO50" s="80">
        <f t="shared" si="11"/>
        <v>63134.520414875617</v>
      </c>
      <c r="BP50" s="80">
        <f t="shared" si="11"/>
        <v>63134.520414875617</v>
      </c>
      <c r="BQ50" s="80">
        <f t="shared" si="11"/>
        <v>63134.520414875617</v>
      </c>
      <c r="BR50" s="80">
        <f t="shared" si="11"/>
        <v>63134.520414875617</v>
      </c>
      <c r="BS50" s="80">
        <f t="shared" si="11"/>
        <v>63134.520414875617</v>
      </c>
      <c r="BT50" s="80">
        <f t="shared" si="11"/>
        <v>63134.520414875617</v>
      </c>
      <c r="BU50" s="80">
        <f t="shared" ref="BU50:EF50" si="12">+BU47</f>
        <v>63134.520414875617</v>
      </c>
      <c r="BV50" s="80">
        <f t="shared" si="12"/>
        <v>63134.520414875617</v>
      </c>
      <c r="BW50" s="80">
        <f t="shared" si="12"/>
        <v>63134.520414875617</v>
      </c>
      <c r="BX50" s="80">
        <f t="shared" si="12"/>
        <v>63134.520414875617</v>
      </c>
      <c r="BY50" s="80">
        <f t="shared" si="12"/>
        <v>63134.520414875617</v>
      </c>
      <c r="BZ50" s="80">
        <f t="shared" si="12"/>
        <v>74747.702261707687</v>
      </c>
      <c r="CA50" s="80">
        <f t="shared" si="12"/>
        <v>74747.702261707687</v>
      </c>
      <c r="CB50" s="80">
        <f t="shared" si="12"/>
        <v>74747.702261707687</v>
      </c>
      <c r="CC50" s="80">
        <f t="shared" si="12"/>
        <v>74747.702261707687</v>
      </c>
      <c r="CD50" s="80">
        <f t="shared" si="12"/>
        <v>74747.702261707687</v>
      </c>
      <c r="CE50" s="80">
        <f t="shared" si="12"/>
        <v>74747.702261707687</v>
      </c>
      <c r="CF50" s="80">
        <f t="shared" si="12"/>
        <v>74747.702261707687</v>
      </c>
      <c r="CG50" s="80">
        <f t="shared" si="12"/>
        <v>74747.702261707687</v>
      </c>
      <c r="CH50" s="80">
        <f t="shared" si="12"/>
        <v>74747.702261707687</v>
      </c>
      <c r="CI50" s="80">
        <f t="shared" si="12"/>
        <v>74747.702261707687</v>
      </c>
      <c r="CJ50" s="80">
        <f t="shared" si="12"/>
        <v>74747.702261707687</v>
      </c>
      <c r="CK50" s="80">
        <f t="shared" si="12"/>
        <v>74747.702261707687</v>
      </c>
      <c r="CL50" s="80">
        <f t="shared" si="12"/>
        <v>86709.279563944961</v>
      </c>
      <c r="CM50" s="80">
        <f t="shared" si="12"/>
        <v>86709.279563944961</v>
      </c>
      <c r="CN50" s="80">
        <f t="shared" si="12"/>
        <v>86709.279563944961</v>
      </c>
      <c r="CO50" s="80">
        <f t="shared" si="12"/>
        <v>86709.279563944961</v>
      </c>
      <c r="CP50" s="80">
        <f t="shared" si="12"/>
        <v>86709.279563944961</v>
      </c>
      <c r="CQ50" s="80">
        <f t="shared" si="12"/>
        <v>86709.279563944961</v>
      </c>
      <c r="CR50" s="80">
        <f t="shared" si="12"/>
        <v>86709.279563944961</v>
      </c>
      <c r="CS50" s="80">
        <f t="shared" si="12"/>
        <v>86709.279563944961</v>
      </c>
      <c r="CT50" s="80">
        <f t="shared" si="12"/>
        <v>86709.279563944961</v>
      </c>
      <c r="CU50" s="80">
        <f t="shared" si="12"/>
        <v>86709.279563944961</v>
      </c>
      <c r="CV50" s="80">
        <f t="shared" si="12"/>
        <v>86709.279563944961</v>
      </c>
      <c r="CW50" s="80">
        <f t="shared" si="12"/>
        <v>86709.279563944961</v>
      </c>
      <c r="CX50" s="80">
        <f t="shared" si="12"/>
        <v>99029.7041852494</v>
      </c>
      <c r="CY50" s="80">
        <f t="shared" si="12"/>
        <v>99029.7041852494</v>
      </c>
      <c r="CZ50" s="80">
        <f t="shared" si="12"/>
        <v>99029.7041852494</v>
      </c>
      <c r="DA50" s="80">
        <f t="shared" si="12"/>
        <v>99029.7041852494</v>
      </c>
      <c r="DB50" s="80">
        <f t="shared" si="12"/>
        <v>99029.7041852494</v>
      </c>
      <c r="DC50" s="80">
        <f t="shared" si="12"/>
        <v>99029.7041852494</v>
      </c>
      <c r="DD50" s="80">
        <f t="shared" si="12"/>
        <v>99029.7041852494</v>
      </c>
      <c r="DE50" s="80">
        <f t="shared" si="12"/>
        <v>99029.7041852494</v>
      </c>
      <c r="DF50" s="80">
        <f t="shared" si="12"/>
        <v>99029.7041852494</v>
      </c>
      <c r="DG50" s="80">
        <f t="shared" si="12"/>
        <v>99029.7041852494</v>
      </c>
      <c r="DH50" s="80">
        <f t="shared" si="12"/>
        <v>99029.7041852494</v>
      </c>
      <c r="DI50" s="80">
        <f t="shared" si="12"/>
        <v>99029.7041852494</v>
      </c>
      <c r="DJ50" s="80">
        <f t="shared" si="12"/>
        <v>111719.74154519266</v>
      </c>
      <c r="DK50" s="80">
        <f t="shared" si="12"/>
        <v>111719.74154519266</v>
      </c>
      <c r="DL50" s="80">
        <f t="shared" si="12"/>
        <v>111719.74154519266</v>
      </c>
      <c r="DM50" s="80">
        <f t="shared" si="12"/>
        <v>111719.74154519266</v>
      </c>
      <c r="DN50" s="80">
        <f t="shared" si="12"/>
        <v>111719.74154519266</v>
      </c>
      <c r="DO50" s="80">
        <f t="shared" si="12"/>
        <v>111719.74154519266</v>
      </c>
      <c r="DP50" s="80">
        <f t="shared" si="12"/>
        <v>111719.74154519266</v>
      </c>
      <c r="DQ50" s="80">
        <f t="shared" si="12"/>
        <v>111719.74154519266</v>
      </c>
      <c r="DR50" s="80">
        <f t="shared" si="12"/>
        <v>111719.74154519266</v>
      </c>
      <c r="DS50" s="80">
        <f t="shared" si="12"/>
        <v>111719.74154519266</v>
      </c>
      <c r="DT50" s="80">
        <f t="shared" si="12"/>
        <v>111719.74154519266</v>
      </c>
      <c r="DU50" s="80">
        <f t="shared" si="12"/>
        <v>111719.74154519266</v>
      </c>
      <c r="DV50" s="80">
        <f t="shared" si="12"/>
        <v>124790.48002593435</v>
      </c>
      <c r="DW50" s="80">
        <f t="shared" si="12"/>
        <v>124790.48002593435</v>
      </c>
      <c r="DX50" s="80">
        <f t="shared" si="12"/>
        <v>124790.48002593435</v>
      </c>
      <c r="DY50" s="80">
        <f t="shared" si="12"/>
        <v>124790.48002593435</v>
      </c>
      <c r="DZ50" s="80">
        <f t="shared" si="12"/>
        <v>124790.48002593435</v>
      </c>
      <c r="EA50" s="80">
        <f t="shared" si="12"/>
        <v>124790.48002593435</v>
      </c>
      <c r="EB50" s="80">
        <f t="shared" si="12"/>
        <v>124790.48002593435</v>
      </c>
      <c r="EC50" s="80">
        <f t="shared" si="12"/>
        <v>124790.48002593435</v>
      </c>
      <c r="ED50" s="80">
        <f t="shared" si="12"/>
        <v>124790.48002593435</v>
      </c>
      <c r="EE50" s="80">
        <f t="shared" si="12"/>
        <v>124790.48002593435</v>
      </c>
      <c r="EF50" s="80">
        <f t="shared" si="12"/>
        <v>124790.48002593435</v>
      </c>
      <c r="EG50" s="80">
        <f t="shared" ref="EG50:FO50" si="13">+EG47</f>
        <v>32209518.743124191</v>
      </c>
      <c r="EH50" s="80">
        <f t="shared" si="13"/>
        <v>0</v>
      </c>
      <c r="EI50" s="80">
        <f t="shared" si="13"/>
        <v>0</v>
      </c>
      <c r="EJ50" s="80">
        <f t="shared" si="13"/>
        <v>0</v>
      </c>
      <c r="EK50" s="80">
        <f t="shared" si="13"/>
        <v>0</v>
      </c>
      <c r="EL50" s="80">
        <f t="shared" si="13"/>
        <v>0</v>
      </c>
      <c r="EM50" s="80">
        <f t="shared" si="13"/>
        <v>0</v>
      </c>
      <c r="EN50" s="80">
        <f t="shared" si="13"/>
        <v>0</v>
      </c>
      <c r="EO50" s="80">
        <f t="shared" si="13"/>
        <v>0</v>
      </c>
      <c r="EP50" s="80">
        <f t="shared" si="13"/>
        <v>0</v>
      </c>
      <c r="EQ50" s="80">
        <f t="shared" si="13"/>
        <v>0</v>
      </c>
      <c r="ER50" s="80">
        <f t="shared" si="13"/>
        <v>0</v>
      </c>
      <c r="ES50" s="80">
        <f t="shared" si="13"/>
        <v>0</v>
      </c>
      <c r="ET50" s="80">
        <f t="shared" si="13"/>
        <v>0</v>
      </c>
      <c r="EU50" s="80">
        <f t="shared" si="13"/>
        <v>0</v>
      </c>
      <c r="EV50" s="80">
        <f t="shared" si="13"/>
        <v>0</v>
      </c>
      <c r="EW50" s="80">
        <f t="shared" si="13"/>
        <v>0</v>
      </c>
      <c r="EX50" s="80">
        <f t="shared" si="13"/>
        <v>0</v>
      </c>
      <c r="EY50" s="80">
        <f t="shared" si="13"/>
        <v>0</v>
      </c>
      <c r="EZ50" s="80">
        <f t="shared" si="13"/>
        <v>0</v>
      </c>
      <c r="FA50" s="80">
        <f t="shared" si="13"/>
        <v>0</v>
      </c>
      <c r="FB50" s="80">
        <f t="shared" si="13"/>
        <v>0</v>
      </c>
      <c r="FC50" s="80">
        <f t="shared" si="13"/>
        <v>0</v>
      </c>
      <c r="FD50" s="80">
        <f t="shared" si="13"/>
        <v>0</v>
      </c>
      <c r="FE50" s="80">
        <f t="shared" si="13"/>
        <v>0</v>
      </c>
      <c r="FF50" s="80">
        <f t="shared" si="13"/>
        <v>0</v>
      </c>
      <c r="FG50" s="80">
        <f t="shared" si="13"/>
        <v>0</v>
      </c>
      <c r="FH50" s="80">
        <f t="shared" si="13"/>
        <v>0</v>
      </c>
      <c r="FI50" s="80">
        <f t="shared" si="13"/>
        <v>0</v>
      </c>
      <c r="FJ50" s="80">
        <f t="shared" si="13"/>
        <v>0</v>
      </c>
      <c r="FK50" s="80">
        <f t="shared" si="13"/>
        <v>0</v>
      </c>
      <c r="FL50" s="80">
        <f t="shared" si="13"/>
        <v>0</v>
      </c>
      <c r="FM50" s="80">
        <f t="shared" si="13"/>
        <v>0</v>
      </c>
      <c r="FN50" s="80">
        <f t="shared" si="13"/>
        <v>0</v>
      </c>
      <c r="FO50" s="81">
        <f t="shared" si="13"/>
        <v>0</v>
      </c>
      <c r="FP50" s="3"/>
    </row>
    <row r="51" spans="1:172" s="16" customFormat="1" ht="3.95" customHeight="1" x14ac:dyDescent="0.2">
      <c r="A51" s="3"/>
      <c r="B51" s="3"/>
      <c r="C51" s="82"/>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4"/>
      <c r="FP51" s="3"/>
    </row>
    <row r="52" spans="1:172" s="16" customFormat="1" x14ac:dyDescent="0.2">
      <c r="A52" s="3"/>
      <c r="B52" s="3"/>
      <c r="C52" s="85" t="str">
        <f>IF(D8="EM","LP Distribution Calcs - EM","Not in Use")</f>
        <v>Not in Use</v>
      </c>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c r="EO52" s="86"/>
      <c r="EP52" s="86"/>
      <c r="EQ52" s="86"/>
      <c r="ER52" s="86"/>
      <c r="ES52" s="86"/>
      <c r="ET52" s="86"/>
      <c r="EU52" s="86"/>
      <c r="EV52" s="86"/>
      <c r="EW52" s="86"/>
      <c r="EX52" s="86"/>
      <c r="EY52" s="86"/>
      <c r="EZ52" s="86"/>
      <c r="FA52" s="86"/>
      <c r="FB52" s="86"/>
      <c r="FC52" s="86"/>
      <c r="FD52" s="86"/>
      <c r="FE52" s="86"/>
      <c r="FF52" s="86"/>
      <c r="FG52" s="86"/>
      <c r="FH52" s="86"/>
      <c r="FI52" s="86"/>
      <c r="FJ52" s="86"/>
      <c r="FK52" s="86"/>
      <c r="FL52" s="86"/>
      <c r="FM52" s="86"/>
      <c r="FN52" s="86"/>
      <c r="FO52" s="87"/>
      <c r="FP52" s="3"/>
    </row>
    <row r="53" spans="1:172" s="16" customFormat="1" x14ac:dyDescent="0.2">
      <c r="A53" s="3"/>
      <c r="B53" s="3"/>
      <c r="C53" s="88" t="s">
        <v>75</v>
      </c>
      <c r="E53" s="89"/>
      <c r="F53" s="89" t="e">
        <f>SUMIF(H53:FO53,"&gt;0")/-SUMIF(H53:FO53,"&lt;0")</f>
        <v>#DIV/0!</v>
      </c>
      <c r="G53" s="89"/>
      <c r="H53" s="25">
        <f>IF($D$8="em",(H$50&lt;0)*(H$50*$D$10)+(H$50&gt;0)*H$50*$D$21,0)</f>
        <v>0</v>
      </c>
      <c r="I53" s="25">
        <f>IF($D$8="EM",IF(SUM($H$53:H53)&lt;=(($D$17-1)*-$D$11),MIN((I50&lt;0)*(I50*$D$10)+(I50&gt;0)*I50*IF($D$18="Yes",1,$D$21),(($D$17-1)*-$D$11)-SUM($H$53:H53)),0),0)</f>
        <v>0</v>
      </c>
      <c r="J53" s="25">
        <f>IF($D$8="EM",IF(SUM($H$53:I53)&lt;=(($D$17-1)*-$D$11),MIN((J50&lt;0)*(J50*$D$10)+(J50&gt;0)*J50*IF($D$18="Yes",1,$D$21),(($D$17-1)*-$D$11)-SUM($H$53:I53)),0),0)</f>
        <v>0</v>
      </c>
      <c r="K53" s="25">
        <f>IF($D$8="EM",IF(SUM($H$53:J53)&lt;=(($D$17-1)*-$D$11),MIN((K50&lt;0)*(K50*$D$10)+(K50&gt;0)*K50*IF($D$18="Yes",1,$D$21),(($D$17-1)*-$D$11)-SUM($H$53:J53)),0),0)</f>
        <v>0</v>
      </c>
      <c r="L53" s="25">
        <f>IF($D$8="EM",IF(SUM($H$53:K53)&lt;=(($D$17-1)*-$D$11),MIN((L50&lt;0)*(L50*$D$10)+(L50&gt;0)*L50*IF($D$18="Yes",1,$D$21),(($D$17-1)*-$D$11)-SUM($H$53:K53)),0),0)</f>
        <v>0</v>
      </c>
      <c r="M53" s="25">
        <f>IF($D$8="EM",IF(SUM($H$53:L53)&lt;=(($D$17-1)*-$D$11),MIN((M50&lt;0)*(M50*$D$10)+(M50&gt;0)*M50*IF($D$18="Yes",1,$D$21),(($D$17-1)*-$D$11)-SUM($H$53:L53)),0),0)</f>
        <v>0</v>
      </c>
      <c r="N53" s="25">
        <f>IF($D$8="EM",IF(SUM($H$53:M53)&lt;=(($D$17-1)*-$D$11),MIN((N50&lt;0)*(N50*$D$10)+(N50&gt;0)*N50*IF($D$18="Yes",1,$D$21),(($D$17-1)*-$D$11)-SUM($H$53:M53)),0),0)</f>
        <v>0</v>
      </c>
      <c r="O53" s="25">
        <f>IF($D$8="EM",IF(SUM($H$53:N53)&lt;=(($D$17-1)*-$D$11),MIN((O50&lt;0)*(O50*$D$10)+(O50&gt;0)*O50*IF($D$18="Yes",1,$D$21),(($D$17-1)*-$D$11)-SUM($H$53:N53)),0),0)</f>
        <v>0</v>
      </c>
      <c r="P53" s="25">
        <f>IF($D$8="EM",IF(SUM($H$53:O53)&lt;=(($D$17-1)*-$D$11),MIN((P50&lt;0)*(P50*$D$10)+(P50&gt;0)*P50*IF($D$18="Yes",1,$D$21),(($D$17-1)*-$D$11)-SUM($H$53:O53)),0),0)</f>
        <v>0</v>
      </c>
      <c r="Q53" s="25">
        <f>IF($D$8="EM",IF(SUM($H$53:P53)&lt;=(($D$17-1)*-$D$11),MIN((Q50&lt;0)*(Q50*$D$10)+(Q50&gt;0)*Q50*IF($D$18="Yes",1,$D$21),(($D$17-1)*-$D$11)-SUM($H$53:P53)),0),0)</f>
        <v>0</v>
      </c>
      <c r="R53" s="25">
        <f>IF($D$8="EM",IF(SUM($H$53:Q53)&lt;=(($D$17-1)*-$D$11),MIN((R50&lt;0)*(R50*$D$10)+(R50&gt;0)*R50*IF($D$18="Yes",1,$D$21),(($D$17-1)*-$D$11)-SUM($H$53:Q53)),0),0)</f>
        <v>0</v>
      </c>
      <c r="S53" s="25">
        <f>IF($D$8="EM",IF(SUM($H$53:R53)&lt;=(($D$17-1)*-$D$11),MIN((S50&lt;0)*(S50*$D$10)+(S50&gt;0)*S50*IF($D$18="Yes",1,$D$21),(($D$17-1)*-$D$11)-SUM($H$53:R53)),0),0)</f>
        <v>0</v>
      </c>
      <c r="T53" s="25">
        <f>IF($D$8="EM",IF(SUM($H$53:S53)&lt;=(($D$17-1)*-$D$11),MIN((T50&lt;0)*(T50*$D$10)+(T50&gt;0)*T50*IF($D$18="Yes",1,$D$21),(($D$17-1)*-$D$11)-SUM($H$53:S53)),0),0)</f>
        <v>0</v>
      </c>
      <c r="U53" s="25">
        <f>IF($D$8="EM",IF(SUM($H$53:T53)&lt;=(($D$17-1)*-$D$11),MIN((U50&lt;0)*(U50*$D$10)+(U50&gt;0)*U50*IF($D$18="Yes",1,$D$21),(($D$17-1)*-$D$11)-SUM($H$53:T53)),0),0)</f>
        <v>0</v>
      </c>
      <c r="V53" s="25">
        <f>IF($D$8="EM",IF(SUM($H$53:U53)&lt;=(($D$17-1)*-$D$11),MIN((V50&lt;0)*(V50*$D$10)+(V50&gt;0)*V50*IF($D$18="Yes",1,$D$21),(($D$17-1)*-$D$11)-SUM($H$53:U53)),0),0)</f>
        <v>0</v>
      </c>
      <c r="W53" s="25">
        <f>IF($D$8="EM",IF(SUM($H$53:V53)&lt;=(($D$17-1)*-$D$11),MIN((W50&lt;0)*(W50*$D$10)+(W50&gt;0)*W50*IF($D$18="Yes",1,$D$21),(($D$17-1)*-$D$11)-SUM($H$53:V53)),0),0)</f>
        <v>0</v>
      </c>
      <c r="X53" s="25">
        <f>IF($D$8="EM",IF(SUM($H$53:W53)&lt;=(($D$17-1)*-$D$11),MIN((X50&lt;0)*(X50*$D$10)+(X50&gt;0)*X50*IF($D$18="Yes",1,$D$21),(($D$17-1)*-$D$11)-SUM($H$53:W53)),0),0)</f>
        <v>0</v>
      </c>
      <c r="Y53" s="25">
        <f>IF($D$8="EM",IF(SUM($H$53:X53)&lt;=(($D$17-1)*-$D$11),MIN((Y50&lt;0)*(Y50*$D$10)+(Y50&gt;0)*Y50*IF($D$18="Yes",1,$D$21),(($D$17-1)*-$D$11)-SUM($H$53:X53)),0),0)</f>
        <v>0</v>
      </c>
      <c r="Z53" s="25">
        <f>IF($D$8="EM",IF(SUM($H$53:Y53)&lt;=(($D$17-1)*-$D$11),MIN((Z50&lt;0)*(Z50*$D$10)+(Z50&gt;0)*Z50*IF($D$18="Yes",1,$D$21),(($D$17-1)*-$D$11)-SUM($H$53:Y53)),0),0)</f>
        <v>0</v>
      </c>
      <c r="AA53" s="25">
        <f>IF($D$8="EM",IF(SUM($H$53:Z53)&lt;=(($D$17-1)*-$D$11),MIN((AA50&lt;0)*(AA50*$D$10)+(AA50&gt;0)*AA50*IF($D$18="Yes",1,$D$21),(($D$17-1)*-$D$11)-SUM($H$53:Z53)),0),0)</f>
        <v>0</v>
      </c>
      <c r="AB53" s="25">
        <f>IF($D$8="EM",IF(SUM($H$53:AA53)&lt;=(($D$17-1)*-$D$11),MIN((AB50&lt;0)*(AB50*$D$10)+(AB50&gt;0)*AB50*IF($D$18="Yes",1,$D$21),(($D$17-1)*-$D$11)-SUM($H$53:AA53)),0),0)</f>
        <v>0</v>
      </c>
      <c r="AC53" s="25">
        <f>IF($D$8="EM",IF(SUM($H$53:AB53)&lt;=(($D$17-1)*-$D$11),MIN((AC50&lt;0)*(AC50*$D$10)+(AC50&gt;0)*AC50*IF($D$18="Yes",1,$D$21),(($D$17-1)*-$D$11)-SUM($H$53:AB53)),0),0)</f>
        <v>0</v>
      </c>
      <c r="AD53" s="25">
        <f>IF($D$8="EM",IF(SUM($H$53:AC53)&lt;=(($D$17-1)*-$D$11),MIN((AD50&lt;0)*(AD50*$D$10)+(AD50&gt;0)*AD50*IF($D$18="Yes",1,$D$21),(($D$17-1)*-$D$11)-SUM($H$53:AC53)),0),0)</f>
        <v>0</v>
      </c>
      <c r="AE53" s="25">
        <f>IF($D$8="EM",IF(SUM($H$53:AD53)&lt;=(($D$17-1)*-$D$11),MIN((AE50&lt;0)*(AE50*$D$10)+(AE50&gt;0)*AE50*IF($D$18="Yes",1,$D$21),(($D$17-1)*-$D$11)-SUM($H$53:AD53)),0),0)</f>
        <v>0</v>
      </c>
      <c r="AF53" s="25">
        <f>IF($D$8="EM",IF(SUM($H$53:AE53)&lt;=(($D$17-1)*-$D$11),MIN((AF50&lt;0)*(AF50*$D$10)+(AF50&gt;0)*AF50*IF($D$18="Yes",1,$D$21),(($D$17-1)*-$D$11)-SUM($H$53:AE53)),0),0)</f>
        <v>0</v>
      </c>
      <c r="AG53" s="25">
        <f>IF($D$8="EM",IF(SUM($H$53:AF53)&lt;=(($D$17-1)*-$D$11),MIN((AG50&lt;0)*(AG50*$D$10)+(AG50&gt;0)*AG50*IF($D$18="Yes",1,$D$21),(($D$17-1)*-$D$11)-SUM($H$53:AF53)),0),0)</f>
        <v>0</v>
      </c>
      <c r="AH53" s="25">
        <f>IF($D$8="EM",IF(SUM($H$53:AG53)&lt;=(($D$17-1)*-$D$11),MIN((AH50&lt;0)*(AH50*$D$10)+(AH50&gt;0)*AH50*IF($D$18="Yes",1,$D$21),(($D$17-1)*-$D$11)-SUM($H$53:AG53)),0),0)</f>
        <v>0</v>
      </c>
      <c r="AI53" s="25">
        <f>IF($D$8="EM",IF(SUM($H$53:AH53)&lt;=(($D$17-1)*-$D$11),MIN((AI50&lt;0)*(AI50*$D$10)+(AI50&gt;0)*AI50*IF($D$18="Yes",1,$D$21),(($D$17-1)*-$D$11)-SUM($H$53:AH53)),0),0)</f>
        <v>0</v>
      </c>
      <c r="AJ53" s="25">
        <f>IF($D$8="EM",IF(SUM($H$53:AI53)&lt;=(($D$17-1)*-$D$11),MIN((AJ50&lt;0)*(AJ50*$D$10)+(AJ50&gt;0)*AJ50*IF($D$18="Yes",1,$D$21),(($D$17-1)*-$D$11)-SUM($H$53:AI53)),0),0)</f>
        <v>0</v>
      </c>
      <c r="AK53" s="25">
        <f>IF($D$8="EM",IF(SUM($H$53:AJ53)&lt;=(($D$17-1)*-$D$11),MIN((AK50&lt;0)*(AK50*$D$10)+(AK50&gt;0)*AK50*IF($D$18="Yes",1,$D$21),(($D$17-1)*-$D$11)-SUM($H$53:AJ53)),0),0)</f>
        <v>0</v>
      </c>
      <c r="AL53" s="25">
        <f>IF($D$8="EM",IF(SUM($H$53:AK53)&lt;=(($D$17-1)*-$D$11),MIN((AL50&lt;0)*(AL50*$D$10)+(AL50&gt;0)*AL50*IF($D$18="Yes",1,$D$21),(($D$17-1)*-$D$11)-SUM($H$53:AK53)),0),0)</f>
        <v>0</v>
      </c>
      <c r="AM53" s="25">
        <f>IF($D$8="EM",IF(SUM($H$53:AL53)&lt;=(($D$17-1)*-$D$11),MIN((AM50&lt;0)*(AM50*$D$10)+(AM50&gt;0)*AM50*IF($D$18="Yes",1,$D$21),(($D$17-1)*-$D$11)-SUM($H$53:AL53)),0),0)</f>
        <v>0</v>
      </c>
      <c r="AN53" s="25">
        <f>IF($D$8="EM",IF(SUM($H$53:AM53)&lt;=(($D$17-1)*-$D$11),MIN((AN50&lt;0)*(AN50*$D$10)+(AN50&gt;0)*AN50*IF($D$18="Yes",1,$D$21),(($D$17-1)*-$D$11)-SUM($H$53:AM53)),0),0)</f>
        <v>0</v>
      </c>
      <c r="AO53" s="25">
        <f>IF($D$8="EM",IF(SUM($H$53:AN53)&lt;=(($D$17-1)*-$D$11),MIN((AO50&lt;0)*(AO50*$D$10)+(AO50&gt;0)*AO50*IF($D$18="Yes",1,$D$21),(($D$17-1)*-$D$11)-SUM($H$53:AN53)),0),0)</f>
        <v>0</v>
      </c>
      <c r="AP53" s="25">
        <f>IF($D$8="EM",IF(SUM($H$53:AO53)&lt;=(($D$17-1)*-$D$11),MIN((AP50&lt;0)*(AP50*$D$10)+(AP50&gt;0)*AP50*IF($D$18="Yes",1,$D$21),(($D$17-1)*-$D$11)-SUM($H$53:AO53)),0),0)</f>
        <v>0</v>
      </c>
      <c r="AQ53" s="25">
        <f>IF($D$8="EM",IF(SUM($H$53:AP53)&lt;=(($D$17-1)*-$D$11),MIN((AQ50&lt;0)*(AQ50*$D$10)+(AQ50&gt;0)*AQ50*IF($D$18="Yes",1,$D$21),(($D$17-1)*-$D$11)-SUM($H$53:AP53)),0),0)</f>
        <v>0</v>
      </c>
      <c r="AR53" s="25">
        <f>IF($D$8="EM",IF(SUM($H$53:AQ53)&lt;=(($D$17-1)*-$D$11),MIN((AR50&lt;0)*(AR50*$D$10)+(AR50&gt;0)*AR50*IF($D$18="Yes",1,$D$21),(($D$17-1)*-$D$11)-SUM($H$53:AQ53)),0),0)</f>
        <v>0</v>
      </c>
      <c r="AS53" s="25">
        <f>IF($D$8="EM",IF(SUM($H$53:AR53)&lt;=(($D$17-1)*-$D$11),MIN((AS50&lt;0)*(AS50*$D$10)+(AS50&gt;0)*AS50*IF($D$18="Yes",1,$D$21),(($D$17-1)*-$D$11)-SUM($H$53:AR53)),0),0)</f>
        <v>0</v>
      </c>
      <c r="AT53" s="25">
        <f>IF($D$8="EM",IF(SUM($H$53:AS53)&lt;=(($D$17-1)*-$D$11),MIN((AT50&lt;0)*(AT50*$D$10)+(AT50&gt;0)*AT50*IF($D$18="Yes",1,$D$21),(($D$17-1)*-$D$11)-SUM($H$53:AS53)),0),0)</f>
        <v>0</v>
      </c>
      <c r="AU53" s="25">
        <f>IF($D$8="EM",IF(SUM($H$53:AT53)&lt;=(($D$17-1)*-$D$11),MIN((AU50&lt;0)*(AU50*$D$10)+(AU50&gt;0)*AU50*IF($D$18="Yes",1,$D$21),(($D$17-1)*-$D$11)-SUM($H$53:AT53)),0),0)</f>
        <v>0</v>
      </c>
      <c r="AV53" s="25">
        <f>IF($D$8="EM",IF(SUM($H$53:AU53)&lt;=(($D$17-1)*-$D$11),MIN((AV50&lt;0)*(AV50*$D$10)+(AV50&gt;0)*AV50*IF($D$18="Yes",1,$D$21),(($D$17-1)*-$D$11)-SUM($H$53:AU53)),0),0)</f>
        <v>0</v>
      </c>
      <c r="AW53" s="25">
        <f>IF($D$8="EM",IF(SUM($H$53:AV53)&lt;=(($D$17-1)*-$D$11),MIN((AW50&lt;0)*(AW50*$D$10)+(AW50&gt;0)*AW50*IF($D$18="Yes",1,$D$21),(($D$17-1)*-$D$11)-SUM($H$53:AV53)),0),0)</f>
        <v>0</v>
      </c>
      <c r="AX53" s="25">
        <f>IF($D$8="EM",IF(SUM($H$53:AW53)&lt;=(($D$17-1)*-$D$11),MIN((AX50&lt;0)*(AX50*$D$10)+(AX50&gt;0)*AX50*IF($D$18="Yes",1,$D$21),(($D$17-1)*-$D$11)-SUM($H$53:AW53)),0),0)</f>
        <v>0</v>
      </c>
      <c r="AY53" s="25">
        <f>IF($D$8="EM",IF(SUM($H$53:AX53)&lt;=(($D$17-1)*-$D$11),MIN((AY50&lt;0)*(AY50*$D$10)+(AY50&gt;0)*AY50*IF($D$18="Yes",1,$D$21),(($D$17-1)*-$D$11)-SUM($H$53:AX53)),0),0)</f>
        <v>0</v>
      </c>
      <c r="AZ53" s="25">
        <f>IF($D$8="EM",IF(SUM($H$53:AY53)&lt;=(($D$17-1)*-$D$11),MIN((AZ50&lt;0)*(AZ50*$D$10)+(AZ50&gt;0)*AZ50*IF($D$18="Yes",1,$D$21),(($D$17-1)*-$D$11)-SUM($H$53:AY53)),0),0)</f>
        <v>0</v>
      </c>
      <c r="BA53" s="25">
        <f>IF($D$8="EM",IF(SUM($H$53:AZ53)&lt;=(($D$17-1)*-$D$11),MIN((BA50&lt;0)*(BA50*$D$10)+(BA50&gt;0)*BA50*IF($D$18="Yes",1,$D$21),(($D$17-1)*-$D$11)-SUM($H$53:AZ53)),0),0)</f>
        <v>0</v>
      </c>
      <c r="BB53" s="25">
        <f>IF($D$8="EM",IF(SUM($H$53:BA53)&lt;=(($D$17-1)*-$D$11),MIN((BB50&lt;0)*(BB50*$D$10)+(BB50&gt;0)*BB50*IF($D$18="Yes",1,$D$21),(($D$17-1)*-$D$11)-SUM($H$53:BA53)),0),0)</f>
        <v>0</v>
      </c>
      <c r="BC53" s="25">
        <f>IF($D$8="EM",IF(SUM($H$53:BB53)&lt;=(($D$17-1)*-$D$11),MIN((BC50&lt;0)*(BC50*$D$10)+(BC50&gt;0)*BC50*IF($D$18="Yes",1,$D$21),(($D$17-1)*-$D$11)-SUM($H$53:BB53)),0),0)</f>
        <v>0</v>
      </c>
      <c r="BD53" s="25">
        <f>IF($D$8="EM",IF(SUM($H$53:BC53)&lt;=(($D$17-1)*-$D$11),MIN((BD50&lt;0)*(BD50*$D$10)+(BD50&gt;0)*BD50*IF($D$18="Yes",1,$D$21),(($D$17-1)*-$D$11)-SUM($H$53:BC53)),0),0)</f>
        <v>0</v>
      </c>
      <c r="BE53" s="25">
        <f>IF($D$8="EM",IF(SUM($H$53:BD53)&lt;=(($D$17-1)*-$D$11),MIN((BE50&lt;0)*(BE50*$D$10)+(BE50&gt;0)*BE50*IF($D$18="Yes",1,$D$21),(($D$17-1)*-$D$11)-SUM($H$53:BD53)),0),0)</f>
        <v>0</v>
      </c>
      <c r="BF53" s="25">
        <f>IF($D$8="EM",IF(SUM($H$53:BE53)&lt;=(($D$17-1)*-$D$11),MIN((BF50&lt;0)*(BF50*$D$10)+(BF50&gt;0)*BF50*IF($D$18="Yes",1,$D$21),(($D$17-1)*-$D$11)-SUM($H$53:BE53)),0),0)</f>
        <v>0</v>
      </c>
      <c r="BG53" s="25">
        <f>IF($D$8="EM",IF(SUM($H$53:BF53)&lt;=(($D$17-1)*-$D$11),MIN((BG50&lt;0)*(BG50*$D$10)+(BG50&gt;0)*BG50*IF($D$18="Yes",1,$D$21),(($D$17-1)*-$D$11)-SUM($H$53:BF53)),0),0)</f>
        <v>0</v>
      </c>
      <c r="BH53" s="25">
        <f>IF($D$8="EM",IF(SUM($H$53:BG53)&lt;=(($D$17-1)*-$D$11),MIN((BH50&lt;0)*(BH50*$D$10)+(BH50&gt;0)*BH50*IF($D$18="Yes",1,$D$21),(($D$17-1)*-$D$11)-SUM($H$53:BG53)),0),0)</f>
        <v>0</v>
      </c>
      <c r="BI53" s="25">
        <f>IF($D$8="EM",IF(SUM($H$53:BH53)&lt;=(($D$17-1)*-$D$11),MIN((BI50&lt;0)*(BI50*$D$10)+(BI50&gt;0)*BI50*IF($D$18="Yes",1,$D$21),(($D$17-1)*-$D$11)-SUM($H$53:BH53)),0),0)</f>
        <v>0</v>
      </c>
      <c r="BJ53" s="25">
        <f>IF($D$8="EM",IF(SUM($H$53:BI53)&lt;=(($D$17-1)*-$D$11),MIN((BJ50&lt;0)*(BJ50*$D$10)+(BJ50&gt;0)*BJ50*IF($D$18="Yes",1,$D$21),(($D$17-1)*-$D$11)-SUM($H$53:BI53)),0),0)</f>
        <v>0</v>
      </c>
      <c r="BK53" s="25">
        <f>IF($D$8="EM",IF(SUM($H$53:BJ53)&lt;=(($D$17-1)*-$D$11),MIN((BK50&lt;0)*(BK50*$D$10)+(BK50&gt;0)*BK50*IF($D$18="Yes",1,$D$21),(($D$17-1)*-$D$11)-SUM($H$53:BJ53)),0),0)</f>
        <v>0</v>
      </c>
      <c r="BL53" s="25">
        <f>IF($D$8="EM",IF(SUM($H$53:BK53)&lt;=(($D$17-1)*-$D$11),MIN((BL50&lt;0)*(BL50*$D$10)+(BL50&gt;0)*BL50*IF($D$18="Yes",1,$D$21),(($D$17-1)*-$D$11)-SUM($H$53:BK53)),0),0)</f>
        <v>0</v>
      </c>
      <c r="BM53" s="25">
        <f>IF($D$8="EM",IF(SUM($H$53:BL53)&lt;=(($D$17-1)*-$D$11),MIN((BM50&lt;0)*(BM50*$D$10)+(BM50&gt;0)*BM50*IF($D$18="Yes",1,$D$21),(($D$17-1)*-$D$11)-SUM($H$53:BL53)),0),0)</f>
        <v>0</v>
      </c>
      <c r="BN53" s="25">
        <f>IF($D$8="EM",IF(SUM($H$53:BM53)&lt;=(($D$17-1)*-$D$11),MIN((BN50&lt;0)*(BN50*$D$10)+(BN50&gt;0)*BN50*IF($D$18="Yes",1,$D$21),(($D$17-1)*-$D$11)-SUM($H$53:BM53)),0),0)</f>
        <v>0</v>
      </c>
      <c r="BO53" s="25">
        <f>IF($D$8="EM",IF(SUM($H$53:BN53)&lt;=(($D$17-1)*-$D$11),MIN((BO50&lt;0)*(BO50*$D$10)+(BO50&gt;0)*BO50*IF($D$18="Yes",1,$D$21),(($D$17-1)*-$D$11)-SUM($H$53:BN53)),0),0)</f>
        <v>0</v>
      </c>
      <c r="BP53" s="25">
        <f>IF($D$8="EM",IF(SUM($H$53:BO53)&lt;=(($D$17-1)*-$D$11),MIN((BP50&lt;0)*(BP50*$D$10)+(BP50&gt;0)*BP50*IF($D$18="Yes",1,$D$21),(($D$17-1)*-$D$11)-SUM($H$53:BO53)),0),0)</f>
        <v>0</v>
      </c>
      <c r="BQ53" s="25">
        <f>IF($D$8="EM",IF(SUM($H$53:BP53)&lt;=(($D$17-1)*-$D$11),MIN((BQ50&lt;0)*(BQ50*$D$10)+(BQ50&gt;0)*BQ50*IF($D$18="Yes",1,$D$21),(($D$17-1)*-$D$11)-SUM($H$53:BP53)),0),0)</f>
        <v>0</v>
      </c>
      <c r="BR53" s="25">
        <f>IF($D$8="EM",IF(SUM($H$53:BQ53)&lt;=(($D$17-1)*-$D$11),MIN((BR50&lt;0)*(BR50*$D$10)+(BR50&gt;0)*BR50*IF($D$18="Yes",1,$D$21),(($D$17-1)*-$D$11)-SUM($H$53:BQ53)),0),0)</f>
        <v>0</v>
      </c>
      <c r="BS53" s="25">
        <f>IF($D$8="EM",IF(SUM($H$53:BR53)&lt;=(($D$17-1)*-$D$11),MIN((BS50&lt;0)*(BS50*$D$10)+(BS50&gt;0)*BS50*IF($D$18="Yes",1,$D$21),(($D$17-1)*-$D$11)-SUM($H$53:BR53)),0),0)</f>
        <v>0</v>
      </c>
      <c r="BT53" s="25">
        <f>IF($D$8="EM",IF(SUM($H$53:BS53)&lt;=(($D$17-1)*-$D$11),MIN((BT50&lt;0)*(BT50*$D$10)+(BT50&gt;0)*BT50*IF($D$18="Yes",1,$D$21),(($D$17-1)*-$D$11)-SUM($H$53:BS53)),0),0)</f>
        <v>0</v>
      </c>
      <c r="BU53" s="25">
        <f>IF($D$8="EM",IF(SUM($H$53:BT53)&lt;=(($D$17-1)*-$D$11),MIN((BU50&lt;0)*(BU50*$D$10)+(BU50&gt;0)*BU50*IF($D$18="Yes",1,$D$21),(($D$17-1)*-$D$11)-SUM($H$53:BT53)),0),0)</f>
        <v>0</v>
      </c>
      <c r="BV53" s="25">
        <f>IF($D$8="EM",IF(SUM($H$53:BU53)&lt;=(($D$17-1)*-$D$11),MIN((BV50&lt;0)*(BV50*$D$10)+(BV50&gt;0)*BV50*IF($D$18="Yes",1,$D$21),(($D$17-1)*-$D$11)-SUM($H$53:BU53)),0),0)</f>
        <v>0</v>
      </c>
      <c r="BW53" s="25">
        <f>IF($D$8="EM",IF(SUM($H$53:BV53)&lt;=(($D$17-1)*-$D$11),MIN((BW50&lt;0)*(BW50*$D$10)+(BW50&gt;0)*BW50*IF($D$18="Yes",1,$D$21),(($D$17-1)*-$D$11)-SUM($H$53:BV53)),0),0)</f>
        <v>0</v>
      </c>
      <c r="BX53" s="25">
        <f>IF($D$8="EM",IF(SUM($H$53:BW53)&lt;=(($D$17-1)*-$D$11),MIN((BX50&lt;0)*(BX50*$D$10)+(BX50&gt;0)*BX50*IF($D$18="Yes",1,$D$21),(($D$17-1)*-$D$11)-SUM($H$53:BW53)),0),0)</f>
        <v>0</v>
      </c>
      <c r="BY53" s="25">
        <f>IF($D$8="EM",IF(SUM($H$53:BX53)&lt;=(($D$17-1)*-$D$11),MIN((BY50&lt;0)*(BY50*$D$10)+(BY50&gt;0)*BY50*IF($D$18="Yes",1,$D$21),(($D$17-1)*-$D$11)-SUM($H$53:BX53)),0),0)</f>
        <v>0</v>
      </c>
      <c r="BZ53" s="25">
        <f>IF($D$8="EM",IF(SUM($H$53:BY53)&lt;=(($D$17-1)*-$D$11),MIN((BZ50&lt;0)*(BZ50*$D$10)+(BZ50&gt;0)*BZ50*IF($D$18="Yes",1,$D$21),(($D$17-1)*-$D$11)-SUM($H$53:BY53)),0),0)</f>
        <v>0</v>
      </c>
      <c r="CA53" s="25">
        <f>IF($D$8="EM",IF(SUM($H$53:BZ53)&lt;=(($D$17-1)*-$D$11),MIN((CA50&lt;0)*(CA50*$D$10)+(CA50&gt;0)*CA50*IF($D$18="Yes",1,$D$21),(($D$17-1)*-$D$11)-SUM($H$53:BZ53)),0),0)</f>
        <v>0</v>
      </c>
      <c r="CB53" s="25">
        <f>IF($D$8="EM",IF(SUM($H$53:CA53)&lt;=(($D$17-1)*-$D$11),MIN((CB50&lt;0)*(CB50*$D$10)+(CB50&gt;0)*CB50*IF($D$18="Yes",1,$D$21),(($D$17-1)*-$D$11)-SUM($H$53:CA53)),0),0)</f>
        <v>0</v>
      </c>
      <c r="CC53" s="25">
        <f>IF($D$8="EM",IF(SUM($H$53:CB53)&lt;=(($D$17-1)*-$D$11),MIN((CC50&lt;0)*(CC50*$D$10)+(CC50&gt;0)*CC50*IF($D$18="Yes",1,$D$21),(($D$17-1)*-$D$11)-SUM($H$53:CB53)),0),0)</f>
        <v>0</v>
      </c>
      <c r="CD53" s="25">
        <f>IF($D$8="EM",IF(SUM($H$53:CC53)&lt;=(($D$17-1)*-$D$11),MIN((CD50&lt;0)*(CD50*$D$10)+(CD50&gt;0)*CD50*IF($D$18="Yes",1,$D$21),(($D$17-1)*-$D$11)-SUM($H$53:CC53)),0),0)</f>
        <v>0</v>
      </c>
      <c r="CE53" s="25">
        <f>IF($D$8="EM",IF(SUM($H$53:CD53)&lt;=(($D$17-1)*-$D$11),MIN((CE50&lt;0)*(CE50*$D$10)+(CE50&gt;0)*CE50*IF($D$18="Yes",1,$D$21),(($D$17-1)*-$D$11)-SUM($H$53:CD53)),0),0)</f>
        <v>0</v>
      </c>
      <c r="CF53" s="25">
        <f>IF($D$8="EM",IF(SUM($H$53:CE53)&lt;=(($D$17-1)*-$D$11),MIN((CF50&lt;0)*(CF50*$D$10)+(CF50&gt;0)*CF50*IF($D$18="Yes",1,$D$21),(($D$17-1)*-$D$11)-SUM($H$53:CE53)),0),0)</f>
        <v>0</v>
      </c>
      <c r="CG53" s="25">
        <f>IF($D$8="EM",IF(SUM($H$53:CF53)&lt;=(($D$17-1)*-$D$11),MIN((CG50&lt;0)*(CG50*$D$10)+(CG50&gt;0)*CG50*IF($D$18="Yes",1,$D$21),(($D$17-1)*-$D$11)-SUM($H$53:CF53)),0),0)</f>
        <v>0</v>
      </c>
      <c r="CH53" s="25">
        <f>IF($D$8="EM",IF(SUM($H$53:CG53)&lt;=(($D$17-1)*-$D$11),MIN((CH50&lt;0)*(CH50*$D$10)+(CH50&gt;0)*CH50*IF($D$18="Yes",1,$D$21),(($D$17-1)*-$D$11)-SUM($H$53:CG53)),0),0)</f>
        <v>0</v>
      </c>
      <c r="CI53" s="25">
        <f>IF($D$8="EM",IF(SUM($H$53:CH53)&lt;=(($D$17-1)*-$D$11),MIN((CI50&lt;0)*(CI50*$D$10)+(CI50&gt;0)*CI50*IF($D$18="Yes",1,$D$21),(($D$17-1)*-$D$11)-SUM($H$53:CH53)),0),0)</f>
        <v>0</v>
      </c>
      <c r="CJ53" s="25">
        <f>IF($D$8="EM",IF(SUM($H$53:CI53)&lt;=(($D$17-1)*-$D$11),MIN((CJ50&lt;0)*(CJ50*$D$10)+(CJ50&gt;0)*CJ50*IF($D$18="Yes",1,$D$21),(($D$17-1)*-$D$11)-SUM($H$53:CI53)),0),0)</f>
        <v>0</v>
      </c>
      <c r="CK53" s="25">
        <f>IF($D$8="EM",IF(SUM($H$53:CJ53)&lt;=(($D$17-1)*-$D$11),MIN((CK50&lt;0)*(CK50*$D$10)+(CK50&gt;0)*CK50*IF($D$18="Yes",1,$D$21),(($D$17-1)*-$D$11)-SUM($H$53:CJ53)),0),0)</f>
        <v>0</v>
      </c>
      <c r="CL53" s="25">
        <f>IF($D$8="EM",IF(SUM($H$53:CK53)&lt;=(($D$17-1)*-$D$11),MIN((CL50&lt;0)*(CL50*$D$10)+(CL50&gt;0)*CL50*IF($D$18="Yes",1,$D$21),(($D$17-1)*-$D$11)-SUM($H$53:CK53)),0),0)</f>
        <v>0</v>
      </c>
      <c r="CM53" s="25">
        <f>IF($D$8="EM",IF(SUM($H$53:CL53)&lt;=(($D$17-1)*-$D$11),MIN((CM50&lt;0)*(CM50*$D$10)+(CM50&gt;0)*CM50*IF($D$18="Yes",1,$D$21),(($D$17-1)*-$D$11)-SUM($H$53:CL53)),0),0)</f>
        <v>0</v>
      </c>
      <c r="CN53" s="25">
        <f>IF($D$8="EM",IF(SUM($H$53:CM53)&lt;=(($D$17-1)*-$D$11),MIN((CN50&lt;0)*(CN50*$D$10)+(CN50&gt;0)*CN50*IF($D$18="Yes",1,$D$21),(($D$17-1)*-$D$11)-SUM($H$53:CM53)),0),0)</f>
        <v>0</v>
      </c>
      <c r="CO53" s="25">
        <f>IF($D$8="EM",IF(SUM($H$53:CN53)&lt;=(($D$17-1)*-$D$11),MIN((CO50&lt;0)*(CO50*$D$10)+(CO50&gt;0)*CO50*IF($D$18="Yes",1,$D$21),(($D$17-1)*-$D$11)-SUM($H$53:CN53)),0),0)</f>
        <v>0</v>
      </c>
      <c r="CP53" s="25">
        <f>IF($D$8="EM",IF(SUM($H$53:CO53)&lt;=(($D$17-1)*-$D$11),MIN((CP50&lt;0)*(CP50*$D$10)+(CP50&gt;0)*CP50*IF($D$18="Yes",1,$D$21),(($D$17-1)*-$D$11)-SUM($H$53:CO53)),0),0)</f>
        <v>0</v>
      </c>
      <c r="CQ53" s="25">
        <f>IF($D$8="EM",IF(SUM($H$53:CP53)&lt;=(($D$17-1)*-$D$11),MIN((CQ50&lt;0)*(CQ50*$D$10)+(CQ50&gt;0)*CQ50*IF($D$18="Yes",1,$D$21),(($D$17-1)*-$D$11)-SUM($H$53:CP53)),0),0)</f>
        <v>0</v>
      </c>
      <c r="CR53" s="25">
        <f>IF($D$8="EM",IF(SUM($H$53:CQ53)&lt;=(($D$17-1)*-$D$11),MIN((CR50&lt;0)*(CR50*$D$10)+(CR50&gt;0)*CR50*IF($D$18="Yes",1,$D$21),(($D$17-1)*-$D$11)-SUM($H$53:CQ53)),0),0)</f>
        <v>0</v>
      </c>
      <c r="CS53" s="25">
        <f>IF($D$8="EM",IF(SUM($H$53:CR53)&lt;=(($D$17-1)*-$D$11),MIN((CS50&lt;0)*(CS50*$D$10)+(CS50&gt;0)*CS50*IF($D$18="Yes",1,$D$21),(($D$17-1)*-$D$11)-SUM($H$53:CR53)),0),0)</f>
        <v>0</v>
      </c>
      <c r="CT53" s="25">
        <f>IF($D$8="EM",IF(SUM($H$53:CS53)&lt;=(($D$17-1)*-$D$11),MIN((CT50&lt;0)*(CT50*$D$10)+(CT50&gt;0)*CT50*IF($D$18="Yes",1,$D$21),(($D$17-1)*-$D$11)-SUM($H$53:CS53)),0),0)</f>
        <v>0</v>
      </c>
      <c r="CU53" s="25">
        <f>IF($D$8="EM",IF(SUM($H$53:CT53)&lt;=(($D$17-1)*-$D$11),MIN((CU50&lt;0)*(CU50*$D$10)+(CU50&gt;0)*CU50*IF($D$18="Yes",1,$D$21),(($D$17-1)*-$D$11)-SUM($H$53:CT53)),0),0)</f>
        <v>0</v>
      </c>
      <c r="CV53" s="25">
        <f>IF($D$8="EM",IF(SUM($H$53:CU53)&lt;=(($D$17-1)*-$D$11),MIN((CV50&lt;0)*(CV50*$D$10)+(CV50&gt;0)*CV50*IF($D$18="Yes",1,$D$21),(($D$17-1)*-$D$11)-SUM($H$53:CU53)),0),0)</f>
        <v>0</v>
      </c>
      <c r="CW53" s="25">
        <f>IF($D$8="EM",IF(SUM($H$53:CV53)&lt;=(($D$17-1)*-$D$11),MIN((CW50&lt;0)*(CW50*$D$10)+(CW50&gt;0)*CW50*IF($D$18="Yes",1,$D$21),(($D$17-1)*-$D$11)-SUM($H$53:CV53)),0),0)</f>
        <v>0</v>
      </c>
      <c r="CX53" s="25">
        <f>IF($D$8="EM",IF(SUM($H$53:CW53)&lt;=(($D$17-1)*-$D$11),MIN((CX50&lt;0)*(CX50*$D$10)+(CX50&gt;0)*CX50*IF($D$18="Yes",1,$D$21),(($D$17-1)*-$D$11)-SUM($H$53:CW53)),0),0)</f>
        <v>0</v>
      </c>
      <c r="CY53" s="25">
        <f>IF($D$8="EM",IF(SUM($H$53:CX53)&lt;=(($D$17-1)*-$D$11),MIN((CY50&lt;0)*(CY50*$D$10)+(CY50&gt;0)*CY50*IF($D$18="Yes",1,$D$21),(($D$17-1)*-$D$11)-SUM($H$53:CX53)),0),0)</f>
        <v>0</v>
      </c>
      <c r="CZ53" s="25">
        <f>IF($D$8="EM",IF(SUM($H$53:CY53)&lt;=(($D$17-1)*-$D$11),MIN((CZ50&lt;0)*(CZ50*$D$10)+(CZ50&gt;0)*CZ50*IF($D$18="Yes",1,$D$21),(($D$17-1)*-$D$11)-SUM($H$53:CY53)),0),0)</f>
        <v>0</v>
      </c>
      <c r="DA53" s="25">
        <f>IF($D$8="EM",IF(SUM($H$53:CZ53)&lt;=(($D$17-1)*-$D$11),MIN((DA50&lt;0)*(DA50*$D$10)+(DA50&gt;0)*DA50*IF($D$18="Yes",1,$D$21),(($D$17-1)*-$D$11)-SUM($H$53:CZ53)),0),0)</f>
        <v>0</v>
      </c>
      <c r="DB53" s="25">
        <f>IF($D$8="EM",IF(SUM($H$53:DA53)&lt;=(($D$17-1)*-$D$11),MIN((DB50&lt;0)*(DB50*$D$10)+(DB50&gt;0)*DB50*IF($D$18="Yes",1,$D$21),(($D$17-1)*-$D$11)-SUM($H$53:DA53)),0),0)</f>
        <v>0</v>
      </c>
      <c r="DC53" s="25">
        <f>IF($D$8="EM",IF(SUM($H$53:DB53)&lt;=(($D$17-1)*-$D$11),MIN((DC50&lt;0)*(DC50*$D$10)+(DC50&gt;0)*DC50*IF($D$18="Yes",1,$D$21),(($D$17-1)*-$D$11)-SUM($H$53:DB53)),0),0)</f>
        <v>0</v>
      </c>
      <c r="DD53" s="25">
        <f>IF($D$8="EM",IF(SUM($H$53:DC53)&lt;=(($D$17-1)*-$D$11),MIN((DD50&lt;0)*(DD50*$D$10)+(DD50&gt;0)*DD50*IF($D$18="Yes",1,$D$21),(($D$17-1)*-$D$11)-SUM($H$53:DC53)),0),0)</f>
        <v>0</v>
      </c>
      <c r="DE53" s="25">
        <f>IF($D$8="EM",IF(SUM($H$53:DD53)&lt;=(($D$17-1)*-$D$11),MIN((DE50&lt;0)*(DE50*$D$10)+(DE50&gt;0)*DE50*IF($D$18="Yes",1,$D$21),(($D$17-1)*-$D$11)-SUM($H$53:DD53)),0),0)</f>
        <v>0</v>
      </c>
      <c r="DF53" s="25">
        <f>IF($D$8="EM",IF(SUM($H$53:DE53)&lt;=(($D$17-1)*-$D$11),MIN((DF50&lt;0)*(DF50*$D$10)+(DF50&gt;0)*DF50*IF($D$18="Yes",1,$D$21),(($D$17-1)*-$D$11)-SUM($H$53:DE53)),0),0)</f>
        <v>0</v>
      </c>
      <c r="DG53" s="25">
        <f>IF($D$8="EM",IF(SUM($H$53:DF53)&lt;=(($D$17-1)*-$D$11),MIN((DG50&lt;0)*(DG50*$D$10)+(DG50&gt;0)*DG50*IF($D$18="Yes",1,$D$21),(($D$17-1)*-$D$11)-SUM($H$53:DF53)),0),0)</f>
        <v>0</v>
      </c>
      <c r="DH53" s="25">
        <f>IF($D$8="EM",IF(SUM($H$53:DG53)&lt;=(($D$17-1)*-$D$11),MIN((DH50&lt;0)*(DH50*$D$10)+(DH50&gt;0)*DH50*IF($D$18="Yes",1,$D$21),(($D$17-1)*-$D$11)-SUM($H$53:DG53)),0),0)</f>
        <v>0</v>
      </c>
      <c r="DI53" s="25">
        <f>IF($D$8="EM",IF(SUM($H$53:DH53)&lt;=(($D$17-1)*-$D$11),MIN((DI50&lt;0)*(DI50*$D$10)+(DI50&gt;0)*DI50*IF($D$18="Yes",1,$D$21),(($D$17-1)*-$D$11)-SUM($H$53:DH53)),0),0)</f>
        <v>0</v>
      </c>
      <c r="DJ53" s="25">
        <f>IF($D$8="EM",IF(SUM($H$53:DI53)&lt;=(($D$17-1)*-$D$11),MIN((DJ50&lt;0)*(DJ50*$D$10)+(DJ50&gt;0)*DJ50*IF($D$18="Yes",1,$D$21),(($D$17-1)*-$D$11)-SUM($H$53:DI53)),0),0)</f>
        <v>0</v>
      </c>
      <c r="DK53" s="25">
        <f>IF($D$8="EM",IF(SUM($H$53:DJ53)&lt;=(($D$17-1)*-$D$11),MIN((DK50&lt;0)*(DK50*$D$10)+(DK50&gt;0)*DK50*IF($D$18="Yes",1,$D$21),(($D$17-1)*-$D$11)-SUM($H$53:DJ53)),0),0)</f>
        <v>0</v>
      </c>
      <c r="DL53" s="25">
        <f>IF($D$8="EM",IF(SUM($H$53:DK53)&lt;=(($D$17-1)*-$D$11),MIN((DL50&lt;0)*(DL50*$D$10)+(DL50&gt;0)*DL50*IF($D$18="Yes",1,$D$21),(($D$17-1)*-$D$11)-SUM($H$53:DK53)),0),0)</f>
        <v>0</v>
      </c>
      <c r="DM53" s="25">
        <f>IF($D$8="EM",IF(SUM($H$53:DL53)&lt;=(($D$17-1)*-$D$11),MIN((DM50&lt;0)*(DM50*$D$10)+(DM50&gt;0)*DM50*IF($D$18="Yes",1,$D$21),(($D$17-1)*-$D$11)-SUM($H$53:DL53)),0),0)</f>
        <v>0</v>
      </c>
      <c r="DN53" s="25">
        <f>IF($D$8="EM",IF(SUM($H$53:DM53)&lt;=(($D$17-1)*-$D$11),MIN((DN50&lt;0)*(DN50*$D$10)+(DN50&gt;0)*DN50*IF($D$18="Yes",1,$D$21),(($D$17-1)*-$D$11)-SUM($H$53:DM53)),0),0)</f>
        <v>0</v>
      </c>
      <c r="DO53" s="25">
        <f>IF($D$8="EM",IF(SUM($H$53:DN53)&lt;=(($D$17-1)*-$D$11),MIN((DO50&lt;0)*(DO50*$D$10)+(DO50&gt;0)*DO50*IF($D$18="Yes",1,$D$21),(($D$17-1)*-$D$11)-SUM($H$53:DN53)),0),0)</f>
        <v>0</v>
      </c>
      <c r="DP53" s="25">
        <f>IF($D$8="EM",IF(SUM($H$53:DO53)&lt;=(($D$17-1)*-$D$11),MIN((DP50&lt;0)*(DP50*$D$10)+(DP50&gt;0)*DP50*IF($D$18="Yes",1,$D$21),(($D$17-1)*-$D$11)-SUM($H$53:DO53)),0),0)</f>
        <v>0</v>
      </c>
      <c r="DQ53" s="25">
        <f>IF($D$8="EM",IF(SUM($H$53:DP53)&lt;=(($D$17-1)*-$D$11),MIN((DQ50&lt;0)*(DQ50*$D$10)+(DQ50&gt;0)*DQ50*IF($D$18="Yes",1,$D$21),(($D$17-1)*-$D$11)-SUM($H$53:DP53)),0),0)</f>
        <v>0</v>
      </c>
      <c r="DR53" s="25">
        <f>IF($D$8="EM",IF(SUM($H$53:DQ53)&lt;=(($D$17-1)*-$D$11),MIN((DR50&lt;0)*(DR50*$D$10)+(DR50&gt;0)*DR50*IF($D$18="Yes",1,$D$21),(($D$17-1)*-$D$11)-SUM($H$53:DQ53)),0),0)</f>
        <v>0</v>
      </c>
      <c r="DS53" s="25">
        <f>IF($D$8="EM",IF(SUM($H$53:DR53)&lt;=(($D$17-1)*-$D$11),MIN((DS50&lt;0)*(DS50*$D$10)+(DS50&gt;0)*DS50*IF($D$18="Yes",1,$D$21),(($D$17-1)*-$D$11)-SUM($H$53:DR53)),0),0)</f>
        <v>0</v>
      </c>
      <c r="DT53" s="25">
        <f>IF($D$8="EM",IF(SUM($H$53:DS53)&lt;=(($D$17-1)*-$D$11),MIN((DT50&lt;0)*(DT50*$D$10)+(DT50&gt;0)*DT50*IF($D$18="Yes",1,$D$21),(($D$17-1)*-$D$11)-SUM($H$53:DS53)),0),0)</f>
        <v>0</v>
      </c>
      <c r="DU53" s="25">
        <f>IF($D$8="EM",IF(SUM($H$53:DT53)&lt;=(($D$17-1)*-$D$11),MIN((DU50&lt;0)*(DU50*$D$10)+(DU50&gt;0)*DU50*IF($D$18="Yes",1,$D$21),(($D$17-1)*-$D$11)-SUM($H$53:DT53)),0),0)</f>
        <v>0</v>
      </c>
      <c r="DV53" s="25">
        <f>IF($D$8="EM",IF(SUM($H$53:DU53)&lt;=(($D$17-1)*-$D$11),MIN((DV50&lt;0)*(DV50*$D$10)+(DV50&gt;0)*DV50*IF($D$18="Yes",1,$D$21),(($D$17-1)*-$D$11)-SUM($H$53:DU53)),0),0)</f>
        <v>0</v>
      </c>
      <c r="DW53" s="25">
        <f>IF($D$8="EM",IF(SUM($H$53:DV53)&lt;=(($D$17-1)*-$D$11),MIN((DW50&lt;0)*(DW50*$D$10)+(DW50&gt;0)*DW50*IF($D$18="Yes",1,$D$21),(($D$17-1)*-$D$11)-SUM($H$53:DV53)),0),0)</f>
        <v>0</v>
      </c>
      <c r="DX53" s="25">
        <f>IF($D$8="EM",IF(SUM($H$53:DW53)&lt;=(($D$17-1)*-$D$11),MIN((DX50&lt;0)*(DX50*$D$10)+(DX50&gt;0)*DX50*IF($D$18="Yes",1,$D$21),(($D$17-1)*-$D$11)-SUM($H$53:DW53)),0),0)</f>
        <v>0</v>
      </c>
      <c r="DY53" s="25">
        <f>IF($D$8="EM",IF(SUM($H$53:DX53)&lt;=(($D$17-1)*-$D$11),MIN((DY50&lt;0)*(DY50*$D$10)+(DY50&gt;0)*DY50*IF($D$18="Yes",1,$D$21),(($D$17-1)*-$D$11)-SUM($H$53:DX53)),0),0)</f>
        <v>0</v>
      </c>
      <c r="DZ53" s="25">
        <f>IF($D$8="EM",IF(SUM($H$53:DY53)&lt;=(($D$17-1)*-$D$11),MIN((DZ50&lt;0)*(DZ50*$D$10)+(DZ50&gt;0)*DZ50*IF($D$18="Yes",1,$D$21),(($D$17-1)*-$D$11)-SUM($H$53:DY53)),0),0)</f>
        <v>0</v>
      </c>
      <c r="EA53" s="25">
        <f>IF($D$8="EM",IF(SUM($H$53:DZ53)&lt;=(($D$17-1)*-$D$11),MIN((EA50&lt;0)*(EA50*$D$10)+(EA50&gt;0)*EA50*IF($D$18="Yes",1,$D$21),(($D$17-1)*-$D$11)-SUM($H$53:DZ53)),0),0)</f>
        <v>0</v>
      </c>
      <c r="EB53" s="25">
        <f>IF($D$8="EM",IF(SUM($H$53:EA53)&lt;=(($D$17-1)*-$D$11),MIN((EB50&lt;0)*(EB50*$D$10)+(EB50&gt;0)*EB50*IF($D$18="Yes",1,$D$21),(($D$17-1)*-$D$11)-SUM($H$53:EA53)),0),0)</f>
        <v>0</v>
      </c>
      <c r="EC53" s="25">
        <f>IF($D$8="EM",IF(SUM($H$53:EB53)&lt;=(($D$17-1)*-$D$11),MIN((EC50&lt;0)*(EC50*$D$10)+(EC50&gt;0)*EC50*IF($D$18="Yes",1,$D$21),(($D$17-1)*-$D$11)-SUM($H$53:EB53)),0),0)</f>
        <v>0</v>
      </c>
      <c r="ED53" s="25">
        <f>IF($D$8="EM",IF(SUM($H$53:EC53)&lt;=(($D$17-1)*-$D$11),MIN((ED50&lt;0)*(ED50*$D$10)+(ED50&gt;0)*ED50*IF($D$18="Yes",1,$D$21),(($D$17-1)*-$D$11)-SUM($H$53:EC53)),0),0)</f>
        <v>0</v>
      </c>
      <c r="EE53" s="25">
        <f>IF($D$8="EM",IF(SUM($H$53:ED53)&lt;=(($D$17-1)*-$D$11),MIN((EE50&lt;0)*(EE50*$D$10)+(EE50&gt;0)*EE50*IF($D$18="Yes",1,$D$21),(($D$17-1)*-$D$11)-SUM($H$53:ED53)),0),0)</f>
        <v>0</v>
      </c>
      <c r="EF53" s="25">
        <f>IF($D$8="EM",IF(SUM($H$53:EE53)&lt;=(($D$17-1)*-$D$11),MIN((EF50&lt;0)*(EF50*$D$10)+(EF50&gt;0)*EF50*IF($D$18="Yes",1,$D$21),(($D$17-1)*-$D$11)-SUM($H$53:EE53)),0),0)</f>
        <v>0</v>
      </c>
      <c r="EG53" s="25">
        <f>IF($D$8="EM",IF(SUM($H$53:EF53)&lt;=(($D$17-1)*-$D$11),MIN((EG50&lt;0)*(EG50*$D$10)+(EG50&gt;0)*EG50*IF($D$18="Yes",1,$D$21),(($D$17-1)*-$D$11)-SUM($H$53:EF53)),0),0)</f>
        <v>0</v>
      </c>
      <c r="EH53" s="25">
        <f>IF($D$8="EM",IF(SUM($H$53:EG53)&lt;=(($D$17-1)*-$D$11),MIN((EH50&lt;0)*(EH50*$D$10)+(EH50&gt;0)*EH50*IF($D$18="Yes",1,$D$21),(($D$17-1)*-$D$11)-SUM($H$53:EG53)),0),0)</f>
        <v>0</v>
      </c>
      <c r="EI53" s="25">
        <f>IF($D$8="EM",IF(SUM($H$53:EH53)&lt;=(($D$17-1)*-$D$11),MIN((EI50&lt;0)*(EI50*$D$10)+(EI50&gt;0)*EI50*IF($D$18="Yes",1,$D$21),(($D$17-1)*-$D$11)-SUM($H$53:EH53)),0),0)</f>
        <v>0</v>
      </c>
      <c r="EJ53" s="25">
        <f>IF($D$8="EM",IF(SUM($H$53:EI53)&lt;=(($D$17-1)*-$D$11),MIN((EJ50&lt;0)*(EJ50*$D$10)+(EJ50&gt;0)*EJ50*IF($D$18="Yes",1,$D$21),(($D$17-1)*-$D$11)-SUM($H$53:EI53)),0),0)</f>
        <v>0</v>
      </c>
      <c r="EK53" s="25">
        <f>IF($D$8="EM",IF(SUM($H$53:EJ53)&lt;=(($D$17-1)*-$D$11),MIN((EK50&lt;0)*(EK50*$D$10)+(EK50&gt;0)*EK50*IF($D$18="Yes",1,$D$21),(($D$17-1)*-$D$11)-SUM($H$53:EJ53)),0),0)</f>
        <v>0</v>
      </c>
      <c r="EL53" s="25">
        <f>IF($D$8="EM",IF(SUM($H$53:EK53)&lt;=(($D$17-1)*-$D$11),MIN((EL50&lt;0)*(EL50*$D$10)+(EL50&gt;0)*EL50*IF($D$18="Yes",1,$D$21),(($D$17-1)*-$D$11)-SUM($H$53:EK53)),0),0)</f>
        <v>0</v>
      </c>
      <c r="EM53" s="25">
        <f>IF($D$8="EM",IF(SUM($H$53:EL53)&lt;=(($D$17-1)*-$D$11),MIN((EM50&lt;0)*(EM50*$D$10)+(EM50&gt;0)*EM50*IF($D$18="Yes",1,$D$21),(($D$17-1)*-$D$11)-SUM($H$53:EL53)),0),0)</f>
        <v>0</v>
      </c>
      <c r="EN53" s="25">
        <f>IF($D$8="EM",IF(SUM($H$53:EM53)&lt;=(($D$17-1)*-$D$11),MIN((EN50&lt;0)*(EN50*$D$10)+(EN50&gt;0)*EN50*IF($D$18="Yes",1,$D$21),(($D$17-1)*-$D$11)-SUM($H$53:EM53)),0),0)</f>
        <v>0</v>
      </c>
      <c r="EO53" s="25">
        <f>IF($D$8="EM",IF(SUM($H$53:EN53)&lt;=(($D$17-1)*-$D$11),MIN((EO50&lt;0)*(EO50*$D$10)+(EO50&gt;0)*EO50*IF($D$18="Yes",1,$D$21),(($D$17-1)*-$D$11)-SUM($H$53:EN53)),0),0)</f>
        <v>0</v>
      </c>
      <c r="EP53" s="25">
        <f>IF($D$8="EM",IF(SUM($H$53:EO53)&lt;=(($D$17-1)*-$D$11),MIN((EP50&lt;0)*(EP50*$D$10)+(EP50&gt;0)*EP50*IF($D$18="Yes",1,$D$21),(($D$17-1)*-$D$11)-SUM($H$53:EO53)),0),0)</f>
        <v>0</v>
      </c>
      <c r="EQ53" s="25">
        <f>IF($D$8="EM",IF(SUM($H$53:EP53)&lt;=(($D$17-1)*-$D$11),MIN((EQ50&lt;0)*(EQ50*$D$10)+(EQ50&gt;0)*EQ50*IF($D$18="Yes",1,$D$21),(($D$17-1)*-$D$11)-SUM($H$53:EP53)),0),0)</f>
        <v>0</v>
      </c>
      <c r="ER53" s="25">
        <f>IF($D$8="EM",IF(SUM($H$53:EQ53)&lt;=(($D$17-1)*-$D$11),MIN((ER50&lt;0)*(ER50*$D$10)+(ER50&gt;0)*ER50*IF($D$18="Yes",1,$D$21),(($D$17-1)*-$D$11)-SUM($H$53:EQ53)),0),0)</f>
        <v>0</v>
      </c>
      <c r="ES53" s="25">
        <f>IF($D$8="EM",IF(SUM($H$53:ER53)&lt;=(($D$17-1)*-$D$11),MIN((ES50&lt;0)*(ES50*$D$10)+(ES50&gt;0)*ES50*IF($D$18="Yes",1,$D$21),(($D$17-1)*-$D$11)-SUM($H$53:ER53)),0),0)</f>
        <v>0</v>
      </c>
      <c r="ET53" s="25">
        <f>IF($D$8="EM",IF(SUM($H$53:ES53)&lt;=(($D$17-1)*-$D$11),MIN((ET50&lt;0)*(ET50*$D$10)+(ET50&gt;0)*ET50*IF($D$18="Yes",1,$D$21),(($D$17-1)*-$D$11)-SUM($H$53:ES53)),0),0)</f>
        <v>0</v>
      </c>
      <c r="EU53" s="25">
        <f>IF($D$8="EM",IF(SUM($H$53:ET53)&lt;=(($D$17-1)*-$D$11),MIN((EU50&lt;0)*(EU50*$D$10)+(EU50&gt;0)*EU50*IF($D$18="Yes",1,$D$21),(($D$17-1)*-$D$11)-SUM($H$53:ET53)),0),0)</f>
        <v>0</v>
      </c>
      <c r="EV53" s="25">
        <f>IF($D$8="EM",IF(SUM($H$53:EU53)&lt;=(($D$17-1)*-$D$11),MIN((EV50&lt;0)*(EV50*$D$10)+(EV50&gt;0)*EV50*IF($D$18="Yes",1,$D$21),(($D$17-1)*-$D$11)-SUM($H$53:EU53)),0),0)</f>
        <v>0</v>
      </c>
      <c r="EW53" s="25">
        <f>IF($D$8="EM",IF(SUM($H$53:EV53)&lt;=(($D$17-1)*-$D$11),MIN((EW50&lt;0)*(EW50*$D$10)+(EW50&gt;0)*EW50*IF($D$18="Yes",1,$D$21),(($D$17-1)*-$D$11)-SUM($H$53:EV53)),0),0)</f>
        <v>0</v>
      </c>
      <c r="EX53" s="25">
        <f>IF($D$8="EM",IF(SUM($H$53:EW53)&lt;=(($D$17-1)*-$D$11),MIN((EX50&lt;0)*(EX50*$D$10)+(EX50&gt;0)*EX50*IF($D$18="Yes",1,$D$21),(($D$17-1)*-$D$11)-SUM($H$53:EW53)),0),0)</f>
        <v>0</v>
      </c>
      <c r="EY53" s="25">
        <f>IF($D$8="EM",IF(SUM($H$53:EX53)&lt;=(($D$17-1)*-$D$11),MIN((EY50&lt;0)*(EY50*$D$10)+(EY50&gt;0)*EY50*IF($D$18="Yes",1,$D$21),(($D$17-1)*-$D$11)-SUM($H$53:EX53)),0),0)</f>
        <v>0</v>
      </c>
      <c r="EZ53" s="25">
        <f>IF($D$8="EM",IF(SUM($H$53:EY53)&lt;=(($D$17-1)*-$D$11),MIN((EZ50&lt;0)*(EZ50*$D$10)+(EZ50&gt;0)*EZ50*IF($D$18="Yes",1,$D$21),(($D$17-1)*-$D$11)-SUM($H$53:EY53)),0),0)</f>
        <v>0</v>
      </c>
      <c r="FA53" s="25">
        <f>IF($D$8="EM",IF(SUM($H$53:EZ53)&lt;=(($D$17-1)*-$D$11),MIN((FA50&lt;0)*(FA50*$D$10)+(FA50&gt;0)*FA50*IF($D$18="Yes",1,$D$21),(($D$17-1)*-$D$11)-SUM($H$53:EZ53)),0),0)</f>
        <v>0</v>
      </c>
      <c r="FB53" s="25">
        <f>IF($D$8="EM",IF(SUM($H$53:FA53)&lt;=(($D$17-1)*-$D$11),MIN((FB50&lt;0)*(FB50*$D$10)+(FB50&gt;0)*FB50*IF($D$18="Yes",1,$D$21),(($D$17-1)*-$D$11)-SUM($H$53:FA53)),0),0)</f>
        <v>0</v>
      </c>
      <c r="FC53" s="25">
        <f>IF($D$8="EM",IF(SUM($H$53:FB53)&lt;=(($D$17-1)*-$D$11),MIN((FC50&lt;0)*(FC50*$D$10)+(FC50&gt;0)*FC50*IF($D$18="Yes",1,$D$21),(($D$17-1)*-$D$11)-SUM($H$53:FB53)),0),0)</f>
        <v>0</v>
      </c>
      <c r="FD53" s="25">
        <f>IF($D$8="EM",IF(SUM($H$53:FC53)&lt;=(($D$17-1)*-$D$11),MIN((FD50&lt;0)*(FD50*$D$10)+(FD50&gt;0)*FD50*IF($D$18="Yes",1,$D$21),(($D$17-1)*-$D$11)-SUM($H$53:FC53)),0),0)</f>
        <v>0</v>
      </c>
      <c r="FE53" s="25">
        <f>IF($D$8="EM",IF(SUM($H$53:FD53)&lt;=(($D$17-1)*-$D$11),MIN((FE50&lt;0)*(FE50*$D$10)+(FE50&gt;0)*FE50*IF($D$18="Yes",1,$D$21),(($D$17-1)*-$D$11)-SUM($H$53:FD53)),0),0)</f>
        <v>0</v>
      </c>
      <c r="FF53" s="25">
        <f>IF($D$8="EM",IF(SUM($H$53:FE53)&lt;=(($D$17-1)*-$D$11),MIN((FF50&lt;0)*(FF50*$D$10)+(FF50&gt;0)*FF50*IF($D$18="Yes",1,$D$21),(($D$17-1)*-$D$11)-SUM($H$53:FE53)),0),0)</f>
        <v>0</v>
      </c>
      <c r="FG53" s="25">
        <f>IF($D$8="EM",IF(SUM($H$53:FF53)&lt;=(($D$17-1)*-$D$11),MIN((FG50&lt;0)*(FG50*$D$10)+(FG50&gt;0)*FG50*IF($D$18="Yes",1,$D$21),(($D$17-1)*-$D$11)-SUM($H$53:FF53)),0),0)</f>
        <v>0</v>
      </c>
      <c r="FH53" s="25">
        <f>IF($D$8="EM",IF(SUM($H$53:FG53)&lt;=(($D$17-1)*-$D$11),MIN((FH50&lt;0)*(FH50*$D$10)+(FH50&gt;0)*FH50*IF($D$18="Yes",1,$D$21),(($D$17-1)*-$D$11)-SUM($H$53:FG53)),0),0)</f>
        <v>0</v>
      </c>
      <c r="FI53" s="25">
        <f>IF($D$8="EM",IF(SUM($H$53:FH53)&lt;=(($D$17-1)*-$D$11),MIN((FI50&lt;0)*(FI50*$D$10)+(FI50&gt;0)*FI50*IF($D$18="Yes",1,$D$21),(($D$17-1)*-$D$11)-SUM($H$53:FH53)),0),0)</f>
        <v>0</v>
      </c>
      <c r="FJ53" s="25">
        <f>IF($D$8="EM",IF(SUM($H$53:FI53)&lt;=(($D$17-1)*-$D$11),MIN((FJ50&lt;0)*(FJ50*$D$10)+(FJ50&gt;0)*FJ50*IF($D$18="Yes",1,$D$21),(($D$17-1)*-$D$11)-SUM($H$53:FI53)),0),0)</f>
        <v>0</v>
      </c>
      <c r="FK53" s="25">
        <f>IF($D$8="EM",IF(SUM($H$53:FJ53)&lt;=(($D$17-1)*-$D$11),MIN((FK50&lt;0)*(FK50*$D$10)+(FK50&gt;0)*FK50*IF($D$18="Yes",1,$D$21),(($D$17-1)*-$D$11)-SUM($H$53:FJ53)),0),0)</f>
        <v>0</v>
      </c>
      <c r="FL53" s="25">
        <f>IF($D$8="EM",IF(SUM($H$53:FK53)&lt;=(($D$17-1)*-$D$11),MIN((FL50&lt;0)*(FL50*$D$10)+(FL50&gt;0)*FL50*IF($D$18="Yes",1,$D$21),(($D$17-1)*-$D$11)-SUM($H$53:FK53)),0),0)</f>
        <v>0</v>
      </c>
      <c r="FM53" s="25">
        <f>IF($D$8="EM",IF(SUM($H$53:FL53)&lt;=(($D$17-1)*-$D$11),MIN((FM50&lt;0)*(FM50*$D$10)+(FM50&gt;0)*FM50*IF($D$18="Yes",1,$D$21),(($D$17-1)*-$D$11)-SUM($H$53:FL53)),0),0)</f>
        <v>0</v>
      </c>
      <c r="FN53" s="25">
        <f>IF($D$8="EM",IF(SUM($H$53:FM53)&lt;=(($D$17-1)*-$D$11),MIN((FN50&lt;0)*(FN50*$D$10)+(FN50&gt;0)*FN50*IF($D$18="Yes",1,$D$21),(($D$17-1)*-$D$11)-SUM($H$53:FM53)),0),0)</f>
        <v>0</v>
      </c>
      <c r="FO53" s="90">
        <f>IF($D$8="EM",IF(SUM($H$53:FN53)&lt;=(($D$17-1)*-$D$11),MIN((FO50&lt;0)*(FO50*$D$10)+(FO50&gt;0)*FO50*IF($D$18="Yes",1,$D$21),(($D$17-1)*-$D$11)-SUM($H$53:FN53)),0),0)</f>
        <v>0</v>
      </c>
      <c r="FP53" s="3"/>
    </row>
    <row r="54" spans="1:172" s="16" customFormat="1" x14ac:dyDescent="0.2">
      <c r="A54" s="3"/>
      <c r="B54" s="3"/>
      <c r="C54" s="91" t="str">
        <f>IF($D$8="EM","Not in Use","LP Ditribution Calcs - IRR")</f>
        <v>LP Ditribution Calcs - IRR</v>
      </c>
      <c r="D54" s="92"/>
      <c r="E54" s="92"/>
      <c r="F54" s="92"/>
      <c r="G54" s="92"/>
      <c r="H54" s="92"/>
      <c r="I54" s="93"/>
      <c r="J54" s="93"/>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4"/>
      <c r="FP54" s="3"/>
    </row>
    <row r="55" spans="1:172" s="16" customFormat="1" x14ac:dyDescent="0.2">
      <c r="A55" s="3"/>
      <c r="B55" s="3"/>
      <c r="C55" s="88" t="s">
        <v>106</v>
      </c>
      <c r="H55" s="95">
        <f>IF(D8="IRR",-H50*$D$10,0)</f>
        <v>6430899.8334519742</v>
      </c>
      <c r="I55" s="95">
        <f>H60</f>
        <v>6430899.8334519742</v>
      </c>
      <c r="J55" s="95">
        <f>I60</f>
        <v>9194670.5658557694</v>
      </c>
      <c r="K55" s="95">
        <f t="shared" ref="K55:BV55" si="14">J60</f>
        <v>12384465.739664961</v>
      </c>
      <c r="L55" s="95">
        <f t="shared" si="14"/>
        <v>15508853.683520919</v>
      </c>
      <c r="M55" s="95">
        <f t="shared" si="14"/>
        <v>15630488.157915248</v>
      </c>
      <c r="N55" s="95">
        <f t="shared" si="14"/>
        <v>15757179.398018267</v>
      </c>
      <c r="O55" s="95">
        <f t="shared" si="14"/>
        <v>15884897.52033742</v>
      </c>
      <c r="P55" s="95">
        <f t="shared" si="14"/>
        <v>16009481.271020878</v>
      </c>
      <c r="Q55" s="95">
        <f t="shared" si="14"/>
        <v>16139244.399026871</v>
      </c>
      <c r="R55" s="95">
        <f t="shared" si="14"/>
        <v>16265822.968252985</v>
      </c>
      <c r="S55" s="95">
        <f t="shared" si="14"/>
        <v>16490154.256489143</v>
      </c>
      <c r="T55" s="95">
        <f t="shared" si="14"/>
        <v>16715628.517540043</v>
      </c>
      <c r="U55" s="95">
        <f t="shared" si="14"/>
        <v>16717562.899609268</v>
      </c>
      <c r="V55" s="95">
        <f t="shared" si="14"/>
        <v>16705086.287743554</v>
      </c>
      <c r="W55" s="95">
        <f t="shared" si="14"/>
        <v>16660488.775507126</v>
      </c>
      <c r="X55" s="95">
        <f t="shared" si="14"/>
        <v>16592303.244078046</v>
      </c>
      <c r="Y55" s="95">
        <f t="shared" si="14"/>
        <v>16491573.713329231</v>
      </c>
      <c r="Z55" s="95">
        <f t="shared" si="14"/>
        <v>1048111.2629536893</v>
      </c>
      <c r="AA55" s="95">
        <f t="shared" si="14"/>
        <v>1006643.0290349922</v>
      </c>
      <c r="AB55" s="95">
        <f t="shared" si="14"/>
        <v>964572.79393949162</v>
      </c>
      <c r="AC55" s="95">
        <f t="shared" si="14"/>
        <v>922425.58532787999</v>
      </c>
      <c r="AD55" s="95">
        <f t="shared" si="14"/>
        <v>879693.02406476601</v>
      </c>
      <c r="AE55" s="95">
        <f t="shared" si="14"/>
        <v>829076.91633197106</v>
      </c>
      <c r="AF55" s="95">
        <f t="shared" si="14"/>
        <v>778049.4166188112</v>
      </c>
      <c r="AG55" s="95">
        <f t="shared" si="14"/>
        <v>725992.96641549026</v>
      </c>
      <c r="AH55" s="95">
        <f t="shared" si="14"/>
        <v>674127.63241993438</v>
      </c>
      <c r="AI55" s="95">
        <f t="shared" si="14"/>
        <v>621663.31481018604</v>
      </c>
      <c r="AJ55" s="95">
        <f t="shared" si="14"/>
        <v>568950.02185636212</v>
      </c>
      <c r="AK55" s="95">
        <f t="shared" si="14"/>
        <v>515658.5373242175</v>
      </c>
      <c r="AL55" s="95">
        <f t="shared" si="14"/>
        <v>462083.67050998699</v>
      </c>
      <c r="AM55" s="95">
        <f t="shared" si="14"/>
        <v>443006.75162434421</v>
      </c>
      <c r="AN55" s="95">
        <f t="shared" si="14"/>
        <v>423658.17689486407</v>
      </c>
      <c r="AO55" s="95">
        <f t="shared" si="14"/>
        <v>404268.94754871976</v>
      </c>
      <c r="AP55" s="95">
        <f t="shared" si="14"/>
        <v>384615.72024151008</v>
      </c>
      <c r="AQ55" s="95">
        <f t="shared" si="14"/>
        <v>356896.77251656004</v>
      </c>
      <c r="AR55" s="95">
        <f t="shared" si="14"/>
        <v>328952.53380601312</v>
      </c>
      <c r="AS55" s="95">
        <f t="shared" si="14"/>
        <v>300521.48831505753</v>
      </c>
      <c r="AT55" s="95">
        <f t="shared" si="14"/>
        <v>272119.04882910283</v>
      </c>
      <c r="AU55" s="95">
        <f t="shared" si="14"/>
        <v>243414.13821908025</v>
      </c>
      <c r="AV55" s="95">
        <f t="shared" si="14"/>
        <v>214547.54795382422</v>
      </c>
      <c r="AW55" s="95">
        <f t="shared" si="14"/>
        <v>185389.86758661119</v>
      </c>
      <c r="AX55" s="95">
        <f t="shared" si="14"/>
        <v>156051.67409712588</v>
      </c>
      <c r="AY55" s="95">
        <f t="shared" si="14"/>
        <v>126475.02889610866</v>
      </c>
      <c r="AZ55" s="95">
        <f t="shared" si="14"/>
        <v>96624.704209003699</v>
      </c>
      <c r="BA55" s="95">
        <f t="shared" si="14"/>
        <v>66565.055080493214</v>
      </c>
      <c r="BB55" s="95">
        <f t="shared" si="14"/>
        <v>36243.569769027468</v>
      </c>
      <c r="BC55" s="95">
        <f t="shared" si="14"/>
        <v>0</v>
      </c>
      <c r="BD55" s="95">
        <f t="shared" si="14"/>
        <v>0</v>
      </c>
      <c r="BE55" s="95">
        <f t="shared" si="14"/>
        <v>0</v>
      </c>
      <c r="BF55" s="95">
        <f t="shared" si="14"/>
        <v>0</v>
      </c>
      <c r="BG55" s="95">
        <f t="shared" si="14"/>
        <v>0</v>
      </c>
      <c r="BH55" s="95">
        <f t="shared" si="14"/>
        <v>0</v>
      </c>
      <c r="BI55" s="95">
        <f t="shared" si="14"/>
        <v>0</v>
      </c>
      <c r="BJ55" s="95">
        <f t="shared" si="14"/>
        <v>0</v>
      </c>
      <c r="BK55" s="95">
        <f t="shared" si="14"/>
        <v>0</v>
      </c>
      <c r="BL55" s="95">
        <f t="shared" si="14"/>
        <v>0</v>
      </c>
      <c r="BM55" s="95">
        <f t="shared" si="14"/>
        <v>0</v>
      </c>
      <c r="BN55" s="95">
        <f t="shared" si="14"/>
        <v>0</v>
      </c>
      <c r="BO55" s="95">
        <f t="shared" si="14"/>
        <v>0</v>
      </c>
      <c r="BP55" s="95">
        <f t="shared" si="14"/>
        <v>0</v>
      </c>
      <c r="BQ55" s="95">
        <f t="shared" si="14"/>
        <v>0</v>
      </c>
      <c r="BR55" s="95">
        <f t="shared" si="14"/>
        <v>0</v>
      </c>
      <c r="BS55" s="95">
        <f t="shared" si="14"/>
        <v>0</v>
      </c>
      <c r="BT55" s="95">
        <f t="shared" si="14"/>
        <v>0</v>
      </c>
      <c r="BU55" s="95">
        <f t="shared" si="14"/>
        <v>0</v>
      </c>
      <c r="BV55" s="95">
        <f t="shared" si="14"/>
        <v>0</v>
      </c>
      <c r="BW55" s="95">
        <f t="shared" ref="BW55:EH55" si="15">BV60</f>
        <v>0</v>
      </c>
      <c r="BX55" s="95">
        <f t="shared" si="15"/>
        <v>0</v>
      </c>
      <c r="BY55" s="95">
        <f t="shared" si="15"/>
        <v>0</v>
      </c>
      <c r="BZ55" s="95">
        <f t="shared" si="15"/>
        <v>0</v>
      </c>
      <c r="CA55" s="95">
        <f t="shared" si="15"/>
        <v>0</v>
      </c>
      <c r="CB55" s="95">
        <f t="shared" si="15"/>
        <v>0</v>
      </c>
      <c r="CC55" s="95">
        <f t="shared" si="15"/>
        <v>0</v>
      </c>
      <c r="CD55" s="95">
        <f t="shared" si="15"/>
        <v>0</v>
      </c>
      <c r="CE55" s="95">
        <f t="shared" si="15"/>
        <v>0</v>
      </c>
      <c r="CF55" s="95">
        <f t="shared" si="15"/>
        <v>0</v>
      </c>
      <c r="CG55" s="95">
        <f t="shared" si="15"/>
        <v>0</v>
      </c>
      <c r="CH55" s="95">
        <f t="shared" si="15"/>
        <v>0</v>
      </c>
      <c r="CI55" s="95">
        <f t="shared" si="15"/>
        <v>0</v>
      </c>
      <c r="CJ55" s="95">
        <f t="shared" si="15"/>
        <v>0</v>
      </c>
      <c r="CK55" s="95">
        <f t="shared" si="15"/>
        <v>0</v>
      </c>
      <c r="CL55" s="95">
        <f t="shared" si="15"/>
        <v>0</v>
      </c>
      <c r="CM55" s="95">
        <f t="shared" si="15"/>
        <v>0</v>
      </c>
      <c r="CN55" s="95">
        <f t="shared" si="15"/>
        <v>0</v>
      </c>
      <c r="CO55" s="95">
        <f t="shared" si="15"/>
        <v>0</v>
      </c>
      <c r="CP55" s="95">
        <f t="shared" si="15"/>
        <v>0</v>
      </c>
      <c r="CQ55" s="95">
        <f t="shared" si="15"/>
        <v>0</v>
      </c>
      <c r="CR55" s="95">
        <f t="shared" si="15"/>
        <v>0</v>
      </c>
      <c r="CS55" s="95">
        <f t="shared" si="15"/>
        <v>0</v>
      </c>
      <c r="CT55" s="95">
        <f t="shared" si="15"/>
        <v>0</v>
      </c>
      <c r="CU55" s="95">
        <f t="shared" si="15"/>
        <v>0</v>
      </c>
      <c r="CV55" s="95">
        <f t="shared" si="15"/>
        <v>0</v>
      </c>
      <c r="CW55" s="95">
        <f t="shared" si="15"/>
        <v>0</v>
      </c>
      <c r="CX55" s="95">
        <f t="shared" si="15"/>
        <v>0</v>
      </c>
      <c r="CY55" s="95">
        <f t="shared" si="15"/>
        <v>0</v>
      </c>
      <c r="CZ55" s="95">
        <f t="shared" si="15"/>
        <v>0</v>
      </c>
      <c r="DA55" s="95">
        <f t="shared" si="15"/>
        <v>0</v>
      </c>
      <c r="DB55" s="95">
        <f t="shared" si="15"/>
        <v>0</v>
      </c>
      <c r="DC55" s="95">
        <f t="shared" si="15"/>
        <v>0</v>
      </c>
      <c r="DD55" s="95">
        <f t="shared" si="15"/>
        <v>0</v>
      </c>
      <c r="DE55" s="95">
        <f t="shared" si="15"/>
        <v>0</v>
      </c>
      <c r="DF55" s="95">
        <f t="shared" si="15"/>
        <v>0</v>
      </c>
      <c r="DG55" s="95">
        <f t="shared" si="15"/>
        <v>0</v>
      </c>
      <c r="DH55" s="95">
        <f t="shared" si="15"/>
        <v>0</v>
      </c>
      <c r="DI55" s="95">
        <f t="shared" si="15"/>
        <v>0</v>
      </c>
      <c r="DJ55" s="95">
        <f t="shared" si="15"/>
        <v>0</v>
      </c>
      <c r="DK55" s="95">
        <f t="shared" si="15"/>
        <v>0</v>
      </c>
      <c r="DL55" s="95">
        <f t="shared" si="15"/>
        <v>0</v>
      </c>
      <c r="DM55" s="95">
        <f t="shared" si="15"/>
        <v>0</v>
      </c>
      <c r="DN55" s="95">
        <f t="shared" si="15"/>
        <v>0</v>
      </c>
      <c r="DO55" s="95">
        <f t="shared" si="15"/>
        <v>0</v>
      </c>
      <c r="DP55" s="95">
        <f t="shared" si="15"/>
        <v>0</v>
      </c>
      <c r="DQ55" s="95">
        <f t="shared" si="15"/>
        <v>0</v>
      </c>
      <c r="DR55" s="95">
        <f t="shared" si="15"/>
        <v>0</v>
      </c>
      <c r="DS55" s="95">
        <f t="shared" si="15"/>
        <v>0</v>
      </c>
      <c r="DT55" s="95">
        <f t="shared" si="15"/>
        <v>0</v>
      </c>
      <c r="DU55" s="95">
        <f t="shared" si="15"/>
        <v>0</v>
      </c>
      <c r="DV55" s="95">
        <f t="shared" si="15"/>
        <v>0</v>
      </c>
      <c r="DW55" s="95">
        <f t="shared" si="15"/>
        <v>0</v>
      </c>
      <c r="DX55" s="95">
        <f t="shared" si="15"/>
        <v>0</v>
      </c>
      <c r="DY55" s="95">
        <f t="shared" si="15"/>
        <v>0</v>
      </c>
      <c r="DZ55" s="95">
        <f t="shared" si="15"/>
        <v>0</v>
      </c>
      <c r="EA55" s="95">
        <f t="shared" si="15"/>
        <v>0</v>
      </c>
      <c r="EB55" s="95">
        <f t="shared" si="15"/>
        <v>0</v>
      </c>
      <c r="EC55" s="95">
        <f t="shared" si="15"/>
        <v>0</v>
      </c>
      <c r="ED55" s="95">
        <f t="shared" si="15"/>
        <v>0</v>
      </c>
      <c r="EE55" s="95">
        <f t="shared" si="15"/>
        <v>0</v>
      </c>
      <c r="EF55" s="95">
        <f t="shared" si="15"/>
        <v>0</v>
      </c>
      <c r="EG55" s="95">
        <f t="shared" si="15"/>
        <v>0</v>
      </c>
      <c r="EH55" s="95">
        <f t="shared" si="15"/>
        <v>0</v>
      </c>
      <c r="EI55" s="95">
        <f t="shared" ref="EI55:FO55" si="16">EH60</f>
        <v>0</v>
      </c>
      <c r="EJ55" s="95">
        <f t="shared" si="16"/>
        <v>0</v>
      </c>
      <c r="EK55" s="95">
        <f t="shared" si="16"/>
        <v>0</v>
      </c>
      <c r="EL55" s="95">
        <f t="shared" si="16"/>
        <v>0</v>
      </c>
      <c r="EM55" s="95">
        <f t="shared" si="16"/>
        <v>0</v>
      </c>
      <c r="EN55" s="95">
        <f t="shared" si="16"/>
        <v>0</v>
      </c>
      <c r="EO55" s="95">
        <f t="shared" si="16"/>
        <v>0</v>
      </c>
      <c r="EP55" s="95">
        <f t="shared" si="16"/>
        <v>0</v>
      </c>
      <c r="EQ55" s="95">
        <f t="shared" si="16"/>
        <v>0</v>
      </c>
      <c r="ER55" s="95">
        <f t="shared" si="16"/>
        <v>0</v>
      </c>
      <c r="ES55" s="95">
        <f t="shared" si="16"/>
        <v>0</v>
      </c>
      <c r="ET55" s="95">
        <f t="shared" si="16"/>
        <v>0</v>
      </c>
      <c r="EU55" s="95">
        <f t="shared" si="16"/>
        <v>0</v>
      </c>
      <c r="EV55" s="95">
        <f t="shared" si="16"/>
        <v>0</v>
      </c>
      <c r="EW55" s="95">
        <f t="shared" si="16"/>
        <v>0</v>
      </c>
      <c r="EX55" s="95">
        <f t="shared" si="16"/>
        <v>0</v>
      </c>
      <c r="EY55" s="95">
        <f t="shared" si="16"/>
        <v>0</v>
      </c>
      <c r="EZ55" s="95">
        <f t="shared" si="16"/>
        <v>0</v>
      </c>
      <c r="FA55" s="95">
        <f t="shared" si="16"/>
        <v>0</v>
      </c>
      <c r="FB55" s="95">
        <f t="shared" si="16"/>
        <v>0</v>
      </c>
      <c r="FC55" s="95">
        <f t="shared" si="16"/>
        <v>0</v>
      </c>
      <c r="FD55" s="95">
        <f t="shared" si="16"/>
        <v>0</v>
      </c>
      <c r="FE55" s="95">
        <f t="shared" si="16"/>
        <v>0</v>
      </c>
      <c r="FF55" s="95">
        <f t="shared" si="16"/>
        <v>0</v>
      </c>
      <c r="FG55" s="95">
        <f t="shared" si="16"/>
        <v>0</v>
      </c>
      <c r="FH55" s="95">
        <f t="shared" si="16"/>
        <v>0</v>
      </c>
      <c r="FI55" s="95">
        <f t="shared" si="16"/>
        <v>0</v>
      </c>
      <c r="FJ55" s="95">
        <f t="shared" si="16"/>
        <v>0</v>
      </c>
      <c r="FK55" s="95">
        <f t="shared" si="16"/>
        <v>0</v>
      </c>
      <c r="FL55" s="95">
        <f t="shared" si="16"/>
        <v>0</v>
      </c>
      <c r="FM55" s="95">
        <f t="shared" si="16"/>
        <v>0</v>
      </c>
      <c r="FN55" s="95">
        <f t="shared" si="16"/>
        <v>0</v>
      </c>
      <c r="FO55" s="96">
        <f t="shared" si="16"/>
        <v>0</v>
      </c>
      <c r="FP55" s="3"/>
    </row>
    <row r="56" spans="1:172" s="16" customFormat="1" x14ac:dyDescent="0.2">
      <c r="A56" s="3"/>
      <c r="B56" s="3"/>
      <c r="C56" s="88" t="s">
        <v>107</v>
      </c>
      <c r="H56" s="95"/>
      <c r="I56" s="25">
        <f t="shared" ref="I56:AN56" si="17">I55*((1+$D$16)^(_xlfn.DAYS(I$44,H$44)/_xlfn.DAYS(DATE(YEAR(H$44)+1,1,1),DATE(YEAR(H$44),1,1)))-1)</f>
        <v>52124.966709101071</v>
      </c>
      <c r="J56" s="95">
        <f t="shared" si="17"/>
        <v>72112.932672465686</v>
      </c>
      <c r="K56" s="95">
        <f t="shared" si="17"/>
        <v>100380.95462661349</v>
      </c>
      <c r="L56" s="95">
        <f t="shared" si="17"/>
        <v>121634.47439432806</v>
      </c>
      <c r="M56" s="95">
        <f t="shared" si="17"/>
        <v>126691.24010301929</v>
      </c>
      <c r="N56" s="95">
        <f t="shared" si="17"/>
        <v>127718.1223191523</v>
      </c>
      <c r="O56" s="95">
        <f t="shared" si="17"/>
        <v>124583.75068345851</v>
      </c>
      <c r="P56" s="95">
        <f t="shared" si="17"/>
        <v>129763.12800599188</v>
      </c>
      <c r="Q56" s="95">
        <f t="shared" si="17"/>
        <v>126578.56922611469</v>
      </c>
      <c r="R56" s="95">
        <f t="shared" si="17"/>
        <v>131840.87805348495</v>
      </c>
      <c r="S56" s="95">
        <f t="shared" si="17"/>
        <v>134026.84481218745</v>
      </c>
      <c r="T56" s="95">
        <f t="shared" si="17"/>
        <v>122663.62604947755</v>
      </c>
      <c r="U56" s="95">
        <f t="shared" si="17"/>
        <v>135875.15153184213</v>
      </c>
      <c r="V56" s="95">
        <f t="shared" si="17"/>
        <v>131376.77057843219</v>
      </c>
      <c r="W56" s="95">
        <f t="shared" si="17"/>
        <v>135411.27080308431</v>
      </c>
      <c r="X56" s="95">
        <f t="shared" si="17"/>
        <v>130489.79090065275</v>
      </c>
      <c r="Y56" s="95">
        <f t="shared" si="17"/>
        <v>134038.38171588557</v>
      </c>
      <c r="Z56" s="95">
        <f t="shared" si="17"/>
        <v>8518.72234794412</v>
      </c>
      <c r="AA56" s="95">
        <f t="shared" si="17"/>
        <v>7916.7211711404989</v>
      </c>
      <c r="AB56" s="95">
        <f t="shared" si="17"/>
        <v>7839.7476550295505</v>
      </c>
      <c r="AC56" s="95">
        <f t="shared" si="17"/>
        <v>7254.395003527161</v>
      </c>
      <c r="AD56" s="95">
        <f t="shared" si="17"/>
        <v>7149.8712859096358</v>
      </c>
      <c r="AE56" s="95">
        <f t="shared" si="17"/>
        <v>6738.4793055447044</v>
      </c>
      <c r="AF56" s="95">
        <f t="shared" si="17"/>
        <v>5709.5288153836773</v>
      </c>
      <c r="AG56" s="95">
        <f t="shared" si="17"/>
        <v>5900.6450231487925</v>
      </c>
      <c r="AH56" s="95">
        <f t="shared" si="17"/>
        <v>5301.66140895632</v>
      </c>
      <c r="AI56" s="95">
        <f t="shared" si="17"/>
        <v>5052.6860648806387</v>
      </c>
      <c r="AJ56" s="95">
        <f t="shared" si="17"/>
        <v>4474.4944865599809</v>
      </c>
      <c r="AK56" s="95">
        <f t="shared" si="17"/>
        <v>4191.1122044741178</v>
      </c>
      <c r="AL56" s="95">
        <f t="shared" si="17"/>
        <v>3755.6723505674236</v>
      </c>
      <c r="AM56" s="95">
        <f t="shared" si="17"/>
        <v>3484.0165067300268</v>
      </c>
      <c r="AN56" s="95">
        <f t="shared" si="17"/>
        <v>3443.3618900658703</v>
      </c>
      <c r="AO56" s="95">
        <f t="shared" ref="AO56:BT56" si="18">AO55*((1+$D$16)^(_xlfn.DAYS(AO$44,AN$44)/_xlfn.DAYS(DATE(YEAR(AN$44)+1,1,1),DATE(YEAR(AN$44),1,1)))-1)</f>
        <v>3179.3639290004808</v>
      </c>
      <c r="AP56" s="95">
        <f t="shared" si="18"/>
        <v>3126.0369458855289</v>
      </c>
      <c r="AQ56" s="95">
        <f t="shared" si="18"/>
        <v>2900.7459602886497</v>
      </c>
      <c r="AR56" s="95">
        <f t="shared" si="18"/>
        <v>2413.9391798799738</v>
      </c>
      <c r="AS56" s="95">
        <f t="shared" si="18"/>
        <v>2442.5451848808389</v>
      </c>
      <c r="AT56" s="95">
        <f t="shared" si="18"/>
        <v>2140.0740608129595</v>
      </c>
      <c r="AU56" s="95">
        <f t="shared" si="18"/>
        <v>1978.394405579495</v>
      </c>
      <c r="AV56" s="95">
        <f t="shared" si="18"/>
        <v>1687.3043036224901</v>
      </c>
      <c r="AW56" s="95">
        <f t="shared" si="18"/>
        <v>1506.7911813502251</v>
      </c>
      <c r="AX56" s="95">
        <f t="shared" si="18"/>
        <v>1268.3394698183074</v>
      </c>
      <c r="AY56" s="95">
        <f t="shared" si="18"/>
        <v>994.65998373056277</v>
      </c>
      <c r="AZ56" s="95">
        <f t="shared" si="18"/>
        <v>785.33554232505139</v>
      </c>
      <c r="BA56" s="95">
        <f t="shared" si="18"/>
        <v>523.49935936978079</v>
      </c>
      <c r="BB56" s="95">
        <f t="shared" si="18"/>
        <v>294.57646213112798</v>
      </c>
      <c r="BC56" s="95">
        <f t="shared" si="18"/>
        <v>0</v>
      </c>
      <c r="BD56" s="95">
        <f t="shared" si="18"/>
        <v>0</v>
      </c>
      <c r="BE56" s="95">
        <f t="shared" si="18"/>
        <v>0</v>
      </c>
      <c r="BF56" s="95">
        <f t="shared" si="18"/>
        <v>0</v>
      </c>
      <c r="BG56" s="95">
        <f t="shared" si="18"/>
        <v>0</v>
      </c>
      <c r="BH56" s="95">
        <f t="shared" si="18"/>
        <v>0</v>
      </c>
      <c r="BI56" s="95">
        <f t="shared" si="18"/>
        <v>0</v>
      </c>
      <c r="BJ56" s="95">
        <f t="shared" si="18"/>
        <v>0</v>
      </c>
      <c r="BK56" s="95">
        <f t="shared" si="18"/>
        <v>0</v>
      </c>
      <c r="BL56" s="95">
        <f t="shared" si="18"/>
        <v>0</v>
      </c>
      <c r="BM56" s="95">
        <f t="shared" si="18"/>
        <v>0</v>
      </c>
      <c r="BN56" s="95">
        <f t="shared" si="18"/>
        <v>0</v>
      </c>
      <c r="BO56" s="95">
        <f t="shared" si="18"/>
        <v>0</v>
      </c>
      <c r="BP56" s="95">
        <f t="shared" si="18"/>
        <v>0</v>
      </c>
      <c r="BQ56" s="95">
        <f t="shared" si="18"/>
        <v>0</v>
      </c>
      <c r="BR56" s="95">
        <f t="shared" si="18"/>
        <v>0</v>
      </c>
      <c r="BS56" s="95">
        <f t="shared" si="18"/>
        <v>0</v>
      </c>
      <c r="BT56" s="95">
        <f t="shared" si="18"/>
        <v>0</v>
      </c>
      <c r="BU56" s="95">
        <f t="shared" ref="BU56:CZ56" si="19">BU55*((1+$D$16)^(_xlfn.DAYS(BU$44,BT$44)/_xlfn.DAYS(DATE(YEAR(BT$44)+1,1,1),DATE(YEAR(BT$44),1,1)))-1)</f>
        <v>0</v>
      </c>
      <c r="BV56" s="95">
        <f t="shared" si="19"/>
        <v>0</v>
      </c>
      <c r="BW56" s="95">
        <f t="shared" si="19"/>
        <v>0</v>
      </c>
      <c r="BX56" s="95">
        <f t="shared" si="19"/>
        <v>0</v>
      </c>
      <c r="BY56" s="95">
        <f t="shared" si="19"/>
        <v>0</v>
      </c>
      <c r="BZ56" s="95">
        <f t="shared" si="19"/>
        <v>0</v>
      </c>
      <c r="CA56" s="95">
        <f t="shared" si="19"/>
        <v>0</v>
      </c>
      <c r="CB56" s="95">
        <f t="shared" si="19"/>
        <v>0</v>
      </c>
      <c r="CC56" s="95">
        <f t="shared" si="19"/>
        <v>0</v>
      </c>
      <c r="CD56" s="95">
        <f t="shared" si="19"/>
        <v>0</v>
      </c>
      <c r="CE56" s="95">
        <f t="shared" si="19"/>
        <v>0</v>
      </c>
      <c r="CF56" s="95">
        <f t="shared" si="19"/>
        <v>0</v>
      </c>
      <c r="CG56" s="95">
        <f t="shared" si="19"/>
        <v>0</v>
      </c>
      <c r="CH56" s="95">
        <f t="shared" si="19"/>
        <v>0</v>
      </c>
      <c r="CI56" s="95">
        <f t="shared" si="19"/>
        <v>0</v>
      </c>
      <c r="CJ56" s="95">
        <f t="shared" si="19"/>
        <v>0</v>
      </c>
      <c r="CK56" s="95">
        <f t="shared" si="19"/>
        <v>0</v>
      </c>
      <c r="CL56" s="95">
        <f t="shared" si="19"/>
        <v>0</v>
      </c>
      <c r="CM56" s="95">
        <f t="shared" si="19"/>
        <v>0</v>
      </c>
      <c r="CN56" s="95">
        <f t="shared" si="19"/>
        <v>0</v>
      </c>
      <c r="CO56" s="95">
        <f t="shared" si="19"/>
        <v>0</v>
      </c>
      <c r="CP56" s="95">
        <f t="shared" si="19"/>
        <v>0</v>
      </c>
      <c r="CQ56" s="95">
        <f t="shared" si="19"/>
        <v>0</v>
      </c>
      <c r="CR56" s="95">
        <f t="shared" si="19"/>
        <v>0</v>
      </c>
      <c r="CS56" s="95">
        <f t="shared" si="19"/>
        <v>0</v>
      </c>
      <c r="CT56" s="95">
        <f t="shared" si="19"/>
        <v>0</v>
      </c>
      <c r="CU56" s="95">
        <f t="shared" si="19"/>
        <v>0</v>
      </c>
      <c r="CV56" s="95">
        <f t="shared" si="19"/>
        <v>0</v>
      </c>
      <c r="CW56" s="95">
        <f t="shared" si="19"/>
        <v>0</v>
      </c>
      <c r="CX56" s="95">
        <f t="shared" si="19"/>
        <v>0</v>
      </c>
      <c r="CY56" s="95">
        <f t="shared" si="19"/>
        <v>0</v>
      </c>
      <c r="CZ56" s="95">
        <f t="shared" si="19"/>
        <v>0</v>
      </c>
      <c r="DA56" s="95">
        <f t="shared" ref="DA56:EF56" si="20">DA55*((1+$D$16)^(_xlfn.DAYS(DA$44,CZ$44)/_xlfn.DAYS(DATE(YEAR(CZ$44)+1,1,1),DATE(YEAR(CZ$44),1,1)))-1)</f>
        <v>0</v>
      </c>
      <c r="DB56" s="95">
        <f t="shared" si="20"/>
        <v>0</v>
      </c>
      <c r="DC56" s="95">
        <f t="shared" si="20"/>
        <v>0</v>
      </c>
      <c r="DD56" s="95">
        <f t="shared" si="20"/>
        <v>0</v>
      </c>
      <c r="DE56" s="95">
        <f t="shared" si="20"/>
        <v>0</v>
      </c>
      <c r="DF56" s="95">
        <f t="shared" si="20"/>
        <v>0</v>
      </c>
      <c r="DG56" s="95">
        <f t="shared" si="20"/>
        <v>0</v>
      </c>
      <c r="DH56" s="95">
        <f t="shared" si="20"/>
        <v>0</v>
      </c>
      <c r="DI56" s="95">
        <f t="shared" si="20"/>
        <v>0</v>
      </c>
      <c r="DJ56" s="95">
        <f t="shared" si="20"/>
        <v>0</v>
      </c>
      <c r="DK56" s="95">
        <f t="shared" si="20"/>
        <v>0</v>
      </c>
      <c r="DL56" s="95">
        <f t="shared" si="20"/>
        <v>0</v>
      </c>
      <c r="DM56" s="95">
        <f t="shared" si="20"/>
        <v>0</v>
      </c>
      <c r="DN56" s="95">
        <f t="shared" si="20"/>
        <v>0</v>
      </c>
      <c r="DO56" s="95">
        <f t="shared" si="20"/>
        <v>0</v>
      </c>
      <c r="DP56" s="95">
        <f t="shared" si="20"/>
        <v>0</v>
      </c>
      <c r="DQ56" s="95">
        <f t="shared" si="20"/>
        <v>0</v>
      </c>
      <c r="DR56" s="95">
        <f t="shared" si="20"/>
        <v>0</v>
      </c>
      <c r="DS56" s="95">
        <f t="shared" si="20"/>
        <v>0</v>
      </c>
      <c r="DT56" s="95">
        <f t="shared" si="20"/>
        <v>0</v>
      </c>
      <c r="DU56" s="95">
        <f t="shared" si="20"/>
        <v>0</v>
      </c>
      <c r="DV56" s="95">
        <f t="shared" si="20"/>
        <v>0</v>
      </c>
      <c r="DW56" s="95">
        <f t="shared" si="20"/>
        <v>0</v>
      </c>
      <c r="DX56" s="95">
        <f t="shared" si="20"/>
        <v>0</v>
      </c>
      <c r="DY56" s="95">
        <f t="shared" si="20"/>
        <v>0</v>
      </c>
      <c r="DZ56" s="95">
        <f t="shared" si="20"/>
        <v>0</v>
      </c>
      <c r="EA56" s="95">
        <f t="shared" si="20"/>
        <v>0</v>
      </c>
      <c r="EB56" s="95">
        <f t="shared" si="20"/>
        <v>0</v>
      </c>
      <c r="EC56" s="95">
        <f t="shared" si="20"/>
        <v>0</v>
      </c>
      <c r="ED56" s="95">
        <f t="shared" si="20"/>
        <v>0</v>
      </c>
      <c r="EE56" s="95">
        <f t="shared" si="20"/>
        <v>0</v>
      </c>
      <c r="EF56" s="95">
        <f t="shared" si="20"/>
        <v>0</v>
      </c>
      <c r="EG56" s="95">
        <f t="shared" ref="EG56:FL56" si="21">EG55*((1+$D$16)^(_xlfn.DAYS(EG$44,EF$44)/_xlfn.DAYS(DATE(YEAR(EF$44)+1,1,1),DATE(YEAR(EF$44),1,1)))-1)</f>
        <v>0</v>
      </c>
      <c r="EH56" s="95">
        <f t="shared" si="21"/>
        <v>0</v>
      </c>
      <c r="EI56" s="95">
        <f t="shared" si="21"/>
        <v>0</v>
      </c>
      <c r="EJ56" s="95">
        <f t="shared" si="21"/>
        <v>0</v>
      </c>
      <c r="EK56" s="95">
        <f t="shared" si="21"/>
        <v>0</v>
      </c>
      <c r="EL56" s="95">
        <f t="shared" si="21"/>
        <v>0</v>
      </c>
      <c r="EM56" s="95">
        <f t="shared" si="21"/>
        <v>0</v>
      </c>
      <c r="EN56" s="95">
        <f t="shared" si="21"/>
        <v>0</v>
      </c>
      <c r="EO56" s="95">
        <f t="shared" si="21"/>
        <v>0</v>
      </c>
      <c r="EP56" s="95">
        <f t="shared" si="21"/>
        <v>0</v>
      </c>
      <c r="EQ56" s="95">
        <f t="shared" si="21"/>
        <v>0</v>
      </c>
      <c r="ER56" s="95">
        <f t="shared" si="21"/>
        <v>0</v>
      </c>
      <c r="ES56" s="95">
        <f t="shared" si="21"/>
        <v>0</v>
      </c>
      <c r="ET56" s="95">
        <f t="shared" si="21"/>
        <v>0</v>
      </c>
      <c r="EU56" s="95">
        <f t="shared" si="21"/>
        <v>0</v>
      </c>
      <c r="EV56" s="95">
        <f t="shared" si="21"/>
        <v>0</v>
      </c>
      <c r="EW56" s="95">
        <f t="shared" si="21"/>
        <v>0</v>
      </c>
      <c r="EX56" s="95">
        <f t="shared" si="21"/>
        <v>0</v>
      </c>
      <c r="EY56" s="95">
        <f t="shared" si="21"/>
        <v>0</v>
      </c>
      <c r="EZ56" s="95">
        <f t="shared" si="21"/>
        <v>0</v>
      </c>
      <c r="FA56" s="95">
        <f t="shared" si="21"/>
        <v>0</v>
      </c>
      <c r="FB56" s="95">
        <f t="shared" si="21"/>
        <v>0</v>
      </c>
      <c r="FC56" s="95">
        <f t="shared" si="21"/>
        <v>0</v>
      </c>
      <c r="FD56" s="95">
        <f t="shared" si="21"/>
        <v>0</v>
      </c>
      <c r="FE56" s="95">
        <f t="shared" si="21"/>
        <v>0</v>
      </c>
      <c r="FF56" s="95">
        <f t="shared" si="21"/>
        <v>0</v>
      </c>
      <c r="FG56" s="95">
        <f t="shared" si="21"/>
        <v>0</v>
      </c>
      <c r="FH56" s="95">
        <f t="shared" si="21"/>
        <v>0</v>
      </c>
      <c r="FI56" s="95">
        <f t="shared" si="21"/>
        <v>0</v>
      </c>
      <c r="FJ56" s="95">
        <f t="shared" si="21"/>
        <v>0</v>
      </c>
      <c r="FK56" s="95">
        <f t="shared" si="21"/>
        <v>0</v>
      </c>
      <c r="FL56" s="95">
        <f t="shared" si="21"/>
        <v>0</v>
      </c>
      <c r="FM56" s="95">
        <f t="shared" ref="FM56:FO56" si="22">FM55*((1+$D$16)^(_xlfn.DAYS(FM$44,FL$44)/_xlfn.DAYS(DATE(YEAR(FL$44)+1,1,1),DATE(YEAR(FL$44),1,1)))-1)</f>
        <v>0</v>
      </c>
      <c r="FN56" s="95">
        <f t="shared" si="22"/>
        <v>0</v>
      </c>
      <c r="FO56" s="96">
        <f t="shared" si="22"/>
        <v>0</v>
      </c>
      <c r="FP56" s="3"/>
    </row>
    <row r="57" spans="1:172" s="16" customFormat="1" x14ac:dyDescent="0.2">
      <c r="A57" s="3"/>
      <c r="B57" s="3"/>
      <c r="C57" s="88" t="s">
        <v>108</v>
      </c>
      <c r="H57" s="95"/>
      <c r="I57" s="95">
        <f>IF($D$8="IRR",IFERROR(AND($D$18="Yes",I50&gt;0)*-MIN(I50,SUM(I56,$H$56:H57))+AND($D$18="no",I50&gt;0)*-MIN(I50*$D$21,SUM(I56,$H$56:H57)),0),0)</f>
        <v>0</v>
      </c>
      <c r="J57" s="95">
        <f>IF($D$8="IRR",IFERROR(AND($D$18="Yes",J50&gt;0)*-MIN(J50,SUM(J56,$H$56:I57))+AND($D$18="no",J50&gt;0)*-MIN(J50*$D$21,SUM(J56,$H$56:I57)),0),0)</f>
        <v>0</v>
      </c>
      <c r="K57" s="95">
        <f>IF($D$8="IRR",IFERROR(AND($D$18="Yes",K50&gt;0)*-MIN(K50,SUM(K56,$H$56:J57))+AND($D$18="no",K50&gt;0)*-MIN(K50*$D$21,SUM(K56,$H$56:J57)),0),0)</f>
        <v>0</v>
      </c>
      <c r="L57" s="95">
        <f>IF($D$8="IRR",IFERROR(AND($D$18="Yes",L50&gt;0)*-MIN(L50,SUM(L56,$H$56:K57))+AND($D$18="no",L50&gt;0)*-MIN(L50*$D$21,SUM(L56,$H$56:K57)),0),0)</f>
        <v>0</v>
      </c>
      <c r="M57" s="95">
        <f>IF($D$8="IRR",IFERROR(AND($D$18="Yes",M50&gt;0)*-MIN(M50,SUM(M56,$H$56:L57))+AND($D$18="no",M50&gt;0)*-MIN(M50*$D$21,SUM(M56,$H$56:L57)),0),0)</f>
        <v>0</v>
      </c>
      <c r="N57" s="95">
        <f>IF($D$8="IRR",IFERROR(AND($D$18="Yes",N50&gt;0)*-MIN(N50,SUM(N56,$H$56:M57))+AND($D$18="no",N50&gt;0)*-MIN(N50*$D$21,SUM(N56,$H$56:M57)),0),0)</f>
        <v>0</v>
      </c>
      <c r="O57" s="95">
        <f>IF($D$8="IRR",IFERROR(AND($D$18="Yes",O50&gt;0)*-MIN(O50,SUM(O56,$H$56:N57))+AND($D$18="no",O50&gt;0)*-MIN(O50*$D$21,SUM(O56,$H$56:N57)),0),0)</f>
        <v>0</v>
      </c>
      <c r="P57" s="95">
        <f>IF($D$8="IRR",IFERROR(AND($D$18="Yes",P50&gt;0)*-MIN(P50,SUM(P56,$H$56:O57))+AND($D$18="no",P50&gt;0)*-MIN(P50*$D$21,SUM(P56,$H$56:O57)),0),0)</f>
        <v>0</v>
      </c>
      <c r="Q57" s="95">
        <f>IF($D$8="IRR",IFERROR(AND($D$18="Yes",Q50&gt;0)*-MIN(Q50,SUM(Q56,$H$56:P57))+AND($D$18="no",Q50&gt;0)*-MIN(Q50*$D$21,SUM(Q56,$H$56:P57)),0),0)</f>
        <v>0</v>
      </c>
      <c r="R57" s="95">
        <f>IF($D$8="IRR",IFERROR(AND($D$18="Yes",R50&gt;0)*-MIN(R50,SUM(R56,$H$56:Q57))+AND($D$18="no",R50&gt;0)*-MIN(R50*$D$21,SUM(R56,$H$56:Q57)),0),0)</f>
        <v>0</v>
      </c>
      <c r="S57" s="95">
        <f>IF($D$8="IRR",IFERROR(AND($D$18="Yes",S50&gt;0)*-MIN(S50,SUM(S56,$H$56:R57))+AND($D$18="no",S50&gt;0)*-MIN(S50*$D$21,SUM(S56,$H$56:R57)),0),0)</f>
        <v>0</v>
      </c>
      <c r="T57" s="95">
        <f>IF($D$8="IRR",IFERROR(AND($D$18="Yes",T50&gt;0)*-MIN(T50,SUM(T56,$H$56:S57))+AND($D$18="no",T50&gt;0)*-MIN(T50*$D$21,SUM(T56,$H$56:S57)),0),0)</f>
        <v>-120729.24398025176</v>
      </c>
      <c r="U57" s="95">
        <f>IF($D$8="IRR",IFERROR(AND($D$18="Yes",U50&gt;0)*-MIN(U50,SUM(U56,$H$56:T57))+AND($D$18="no",U50&gt;0)*-MIN(U50*$D$21,SUM(U56,$H$56:T57)),0),0)</f>
        <v>-148351.76339755559</v>
      </c>
      <c r="V57" s="95">
        <f>IF($D$8="IRR",IFERROR(AND($D$18="Yes",V50&gt;0)*-MIN(V50,SUM(V56,$H$56:U57))+AND($D$18="no",V50&gt;0)*-MIN(V50*$D$21,SUM(V56,$H$56:U57)),0),0)</f>
        <v>-175974.28281485941</v>
      </c>
      <c r="W57" s="95">
        <f>IF($D$8="IRR",IFERROR(AND($D$18="Yes",W50&gt;0)*-MIN(W50,SUM(W56,$H$56:V57))+AND($D$18="no",W50&gt;0)*-MIN(W50*$D$21,SUM(W56,$H$56:V57)),0),0)</f>
        <v>-203596.8022321632</v>
      </c>
      <c r="X57" s="95">
        <f>IF($D$8="IRR",IFERROR(AND($D$18="Yes",X50&gt;0)*-MIN(X50,SUM(X56,$H$56:W57))+AND($D$18="no",X50&gt;0)*-MIN(X50*$D$21,SUM(X56,$H$56:W57)),0),0)</f>
        <v>-231219.32164946705</v>
      </c>
      <c r="Y57" s="95">
        <f>IF($D$8="IRR",IFERROR(AND($D$18="Yes",Y50&gt;0)*-MIN(Y50,SUM(Y56,$H$56:X57))+AND($D$18="no",Y50&gt;0)*-MIN(Y50*$D$21,SUM(Y56,$H$56:X57)),0),0)</f>
        <v>-1157439.4391109948</v>
      </c>
      <c r="Z57" s="95">
        <f>IF($D$8="IRR",IFERROR(AND($D$18="Yes",Z50&gt;0)*-MIN(Z50,SUM(Z56,$H$56:Y57))+AND($D$18="no",Z50&gt;0)*-MIN(Z50*$D$21,SUM(Z56,$H$56:Y57)),0),0)</f>
        <v>-8518.7223479442764</v>
      </c>
      <c r="AA57" s="95">
        <f>IF($D$8="IRR",IFERROR(AND($D$18="Yes",AA50&gt;0)*-MIN(AA50,SUM(AA56,$H$56:Z57))+AND($D$18="no",AA50&gt;0)*-MIN(AA50*$D$21,SUM(AA56,$H$56:Z57)),0),0)</f>
        <v>-7916.7211711402051</v>
      </c>
      <c r="AB57" s="95">
        <f>IF($D$8="IRR",IFERROR(AND($D$18="Yes",AB50&gt;0)*-MIN(AB50,SUM(AB56,$H$56:AA57))+AND($D$18="no",AB50&gt;0)*-MIN(AB50*$D$21,SUM(AB56,$H$56:AA57)),0),0)</f>
        <v>-7839.7476550296415</v>
      </c>
      <c r="AC57" s="95">
        <f>IF($D$8="IRR",IFERROR(AND($D$18="Yes",AC50&gt;0)*-MIN(AC50,SUM(AC56,$H$56:AB57))+AND($D$18="no",AC50&gt;0)*-MIN(AC50*$D$21,SUM(AC56,$H$56:AB57)),0),0)</f>
        <v>-7254.39500352717</v>
      </c>
      <c r="AD57" s="95">
        <f>IF($D$8="IRR",IFERROR(AND($D$18="Yes",AD50&gt;0)*-MIN(AD50,SUM(AD56,$H$56:AC57))+AND($D$18="no",AD50&gt;0)*-MIN(AD50*$D$21,SUM(AD56,$H$56:AC57)),0),0)</f>
        <v>-7149.871285909554</v>
      </c>
      <c r="AE57" s="95">
        <f>IF($D$8="IRR",IFERROR(AND($D$18="Yes",AE50&gt;0)*-MIN(AE50,SUM(AE56,$H$56:AD57))+AND($D$18="no",AE50&gt;0)*-MIN(AE50*$D$21,SUM(AE56,$H$56:AD57)),0),0)</f>
        <v>-6738.4793055446353</v>
      </c>
      <c r="AF57" s="95">
        <f>IF($D$8="IRR",IFERROR(AND($D$18="Yes",AF50&gt;0)*-MIN(AF50,SUM(AF56,$H$56:AE57))+AND($D$18="no",AF50&gt;0)*-MIN(AF50*$D$21,SUM(AF56,$H$56:AE57)),0),0)</f>
        <v>-5709.5288153837901</v>
      </c>
      <c r="AG57" s="95">
        <f>IF($D$8="IRR",IFERROR(AND($D$18="Yes",AG50&gt;0)*-MIN(AG50,SUM(AG56,$H$56:AF57))+AND($D$18="no",AG50&gt;0)*-MIN(AG50*$D$21,SUM(AG56,$H$56:AF57)),0),0)</f>
        <v>-5900.6450231487397</v>
      </c>
      <c r="AH57" s="95">
        <f>IF($D$8="IRR",IFERROR(AND($D$18="Yes",AH50&gt;0)*-MIN(AH50,SUM(AH56,$H$56:AG57))+AND($D$18="no",AH50&gt;0)*-MIN(AH50*$D$21,SUM(AH56,$H$56:AG57)),0),0)</f>
        <v>-5301.6614089563955</v>
      </c>
      <c r="AI57" s="95">
        <f>IF($D$8="IRR",IFERROR(AND($D$18="Yes",AI50&gt;0)*-MIN(AI50,SUM(AI56,$H$56:AH57))+AND($D$18="no",AI50&gt;0)*-MIN(AI50*$D$21,SUM(AI56,$H$56:AH57)),0),0)</f>
        <v>-5052.6860648803413</v>
      </c>
      <c r="AJ57" s="95">
        <f>IF($D$8="IRR",IFERROR(AND($D$18="Yes",AJ50&gt;0)*-MIN(AJ50,SUM(AJ56,$H$56:AI57))+AND($D$18="no",AJ50&gt;0)*-MIN(AJ50*$D$21,SUM(AJ56,$H$56:AI57)),0),0)</f>
        <v>-4474.4944865601137</v>
      </c>
      <c r="AK57" s="95">
        <f>IF($D$8="IRR",IFERROR(AND($D$18="Yes",AK50&gt;0)*-MIN(AK50,SUM(AK56,$H$56:AJ57))+AND($D$18="no",AK50&gt;0)*-MIN(AK50*$D$21,SUM(AK56,$H$56:AJ57)),0),0)</f>
        <v>-4191.112204474397</v>
      </c>
      <c r="AL57" s="95">
        <f>IF($D$8="IRR",IFERROR(AND($D$18="Yes",AL50&gt;0)*-MIN(AL50,SUM(AL56,$H$56:AK57))+AND($D$18="no",AL50&gt;0)*-MIN(AL50*$D$21,SUM(AL56,$H$56:AK57)),0),0)</f>
        <v>-3755.6723505672999</v>
      </c>
      <c r="AM57" s="95">
        <f>IF($D$8="IRR",IFERROR(AND($D$18="Yes",AM50&gt;0)*-MIN(AM50,SUM(AM56,$H$56:AL57))+AND($D$18="no",AM50&gt;0)*-MIN(AM50*$D$21,SUM(AM56,$H$56:AL57)),0),0)</f>
        <v>-3484.0165067296475</v>
      </c>
      <c r="AN57" s="95">
        <f>IF($D$8="IRR",IFERROR(AND($D$18="Yes",AN50&gt;0)*-MIN(AN50,SUM(AN56,$H$56:AM57))+AND($D$18="no",AN50&gt;0)*-MIN(AN50*$D$21,SUM(AN56,$H$56:AM57)),0),0)</f>
        <v>-3443.3618900659494</v>
      </c>
      <c r="AO57" s="95">
        <f>IF($D$8="IRR",IFERROR(AND($D$18="Yes",AO50&gt;0)*-MIN(AO50,SUM(AO56,$H$56:AN57))+AND($D$18="no",AO50&gt;0)*-MIN(AO50*$D$21,SUM(AO56,$H$56:AN57)),0),0)</f>
        <v>-3179.3639290006831</v>
      </c>
      <c r="AP57" s="95">
        <f>IF($D$8="IRR",IFERROR(AND($D$18="Yes",AP50&gt;0)*-MIN(AP50,SUM(AP56,$H$56:AO57))+AND($D$18="no",AP50&gt;0)*-MIN(AP50*$D$21,SUM(AP56,$H$56:AO57)),0),0)</f>
        <v>-3126.0369458859786</v>
      </c>
      <c r="AQ57" s="95">
        <f>IF($D$8="IRR",IFERROR(AND($D$18="Yes",AQ50&gt;0)*-MIN(AQ50,SUM(AQ56,$H$56:AP57))+AND($D$18="no",AQ50&gt;0)*-MIN(AQ50*$D$21,SUM(AQ56,$H$56:AP57)),0),0)</f>
        <v>-2900.7459602886811</v>
      </c>
      <c r="AR57" s="95">
        <f>IF($D$8="IRR",IFERROR(AND($D$18="Yes",AR50&gt;0)*-MIN(AR50,SUM(AR56,$H$56:AQ57))+AND($D$18="no",AR50&gt;0)*-MIN(AR50*$D$21,SUM(AR56,$H$56:AQ57)),0),0)</f>
        <v>-2413.9391798796132</v>
      </c>
      <c r="AS57" s="95">
        <f>IF($D$8="IRR",IFERROR(AND($D$18="Yes",AS50&gt;0)*-MIN(AS50,SUM(AS56,$H$56:AR57))+AND($D$18="no",AS50&gt;0)*-MIN(AS50*$D$21,SUM(AS56,$H$56:AR57)),0),0)</f>
        <v>-2442.5451848809607</v>
      </c>
      <c r="AT57" s="95">
        <f>IF($D$8="IRR",IFERROR(AND($D$18="Yes",AT50&gt;0)*-MIN(AT50,SUM(AT56,$H$56:AS57))+AND($D$18="no",AT50&gt;0)*-MIN(AT50*$D$21,SUM(AT56,$H$56:AS57)),0),0)</f>
        <v>-2140.0740608130582</v>
      </c>
      <c r="AU57" s="95">
        <f>IF($D$8="IRR",IFERROR(AND($D$18="Yes",AU50&gt;0)*-MIN(AU50,SUM(AU56,$H$56:AT57))+AND($D$18="no",AU50&gt;0)*-MIN(AU50*$D$21,SUM(AU56,$H$56:AT57)),0),0)</f>
        <v>-1978.3944055796601</v>
      </c>
      <c r="AV57" s="95">
        <f>IF($D$8="IRR",IFERROR(AND($D$18="Yes",AV50&gt;0)*-MIN(AV50,SUM(AV56,$H$56:AU57))+AND($D$18="no",AV50&gt;0)*-MIN(AV50*$D$21,SUM(AV56,$H$56:AU57)),0),0)</f>
        <v>-1687.3043036228046</v>
      </c>
      <c r="AW57" s="95">
        <f>IF($D$8="IRR",IFERROR(AND($D$18="Yes",AW50&gt;0)*-MIN(AW50,SUM(AW56,$H$56:AV57))+AND($D$18="no",AW50&gt;0)*-MIN(AW50*$D$21,SUM(AW56,$H$56:AV57)),0),0)</f>
        <v>-1506.7911813501269</v>
      </c>
      <c r="AX57" s="95">
        <f>IF($D$8="IRR",IFERROR(AND($D$18="Yes",AX50&gt;0)*-MIN(AX50,SUM(AX56,$H$56:AW57))+AND($D$18="no",AX50&gt;0)*-MIN(AX50*$D$21,SUM(AX56,$H$56:AW57)),0),0)</f>
        <v>-1268.3394698179327</v>
      </c>
      <c r="AY57" s="95">
        <f>IF($D$8="IRR",IFERROR(AND($D$18="Yes",AY50&gt;0)*-MIN(AY50,SUM(AY56,$H$56:AX57))+AND($D$18="no",AY50&gt;0)*-MIN(AY50*$D$21,SUM(AY56,$H$56:AX57)),0),0)</f>
        <v>-994.65998373087496</v>
      </c>
      <c r="AZ57" s="95">
        <f>IF($D$8="IRR",IFERROR(AND($D$18="Yes",AZ50&gt;0)*-MIN(AZ50,SUM(AZ56,$H$56:AY57))+AND($D$18="no",AZ50&gt;0)*-MIN(AZ50*$D$21,SUM(AZ56,$H$56:AY57)),0),0)</f>
        <v>-785.33554232493043</v>
      </c>
      <c r="BA57" s="95">
        <f>IF($D$8="IRR",IFERROR(AND($D$18="Yes",BA50&gt;0)*-MIN(BA50,SUM(BA56,$H$56:AZ57))+AND($D$18="no",BA50&gt;0)*-MIN(BA50*$D$21,SUM(BA56,$H$56:AZ57)),0),0)</f>
        <v>-523.49935936974362</v>
      </c>
      <c r="BB57" s="95">
        <f>IF($D$8="IRR",IFERROR(AND($D$18="Yes",BB50&gt;0)*-MIN(BB50,SUM(BB56,$H$56:BA57))+AND($D$18="no",BB50&gt;0)*-MIN(BB50*$D$21,SUM(BB56,$H$56:BA57)),0),0)</f>
        <v>-294.5764621309936</v>
      </c>
      <c r="BC57" s="95">
        <f>IF($D$8="IRR",IFERROR(AND($D$18="Yes",BC50&gt;0)*-MIN(BC50,SUM(BC56,$H$56:BB57))+AND($D$18="no",BC50&gt;0)*-MIN(BC50*$D$21,SUM(BC56,$H$56:BB57)),0),0)</f>
        <v>0</v>
      </c>
      <c r="BD57" s="95">
        <f>IF($D$8="IRR",IFERROR(AND($D$18="Yes",BD50&gt;0)*-MIN(BD50,SUM(BD56,$H$56:BC57))+AND($D$18="no",BD50&gt;0)*-MIN(BD50*$D$21,SUM(BD56,$H$56:BC57)),0),0)</f>
        <v>0</v>
      </c>
      <c r="BE57" s="95">
        <f>IF($D$8="IRR",IFERROR(AND($D$18="Yes",BE50&gt;0)*-MIN(BE50,SUM(BE56,$H$56:BD57))+AND($D$18="no",BE50&gt;0)*-MIN(BE50*$D$21,SUM(BE56,$H$56:BD57)),0),0)</f>
        <v>0</v>
      </c>
      <c r="BF57" s="95">
        <f>IF($D$8="IRR",IFERROR(AND($D$18="Yes",BF50&gt;0)*-MIN(BF50,SUM(BF56,$H$56:BE57))+AND($D$18="no",BF50&gt;0)*-MIN(BF50*$D$21,SUM(BF56,$H$56:BE57)),0),0)</f>
        <v>0</v>
      </c>
      <c r="BG57" s="95">
        <f>IF($D$8="IRR",IFERROR(AND($D$18="Yes",BG50&gt;0)*-MIN(BG50,SUM(BG56,$H$56:BF57))+AND($D$18="no",BG50&gt;0)*-MIN(BG50*$D$21,SUM(BG56,$H$56:BF57)),0),0)</f>
        <v>0</v>
      </c>
      <c r="BH57" s="95">
        <f>IF($D$8="IRR",IFERROR(AND($D$18="Yes",BH50&gt;0)*-MIN(BH50,SUM(BH56,$H$56:BG57))+AND($D$18="no",BH50&gt;0)*-MIN(BH50*$D$21,SUM(BH56,$H$56:BG57)),0),0)</f>
        <v>0</v>
      </c>
      <c r="BI57" s="95">
        <f>IF($D$8="IRR",IFERROR(AND($D$18="Yes",BI50&gt;0)*-MIN(BI50,SUM(BI56,$H$56:BH57))+AND($D$18="no",BI50&gt;0)*-MIN(BI50*$D$21,SUM(BI56,$H$56:BH57)),0),0)</f>
        <v>0</v>
      </c>
      <c r="BJ57" s="95">
        <f>IF($D$8="IRR",IFERROR(AND($D$18="Yes",BJ50&gt;0)*-MIN(BJ50,SUM(BJ56,$H$56:BI57))+AND($D$18="no",BJ50&gt;0)*-MIN(BJ50*$D$21,SUM(BJ56,$H$56:BI57)),0),0)</f>
        <v>0</v>
      </c>
      <c r="BK57" s="95">
        <f>IF($D$8="IRR",IFERROR(AND($D$18="Yes",BK50&gt;0)*-MIN(BK50,SUM(BK56,$H$56:BJ57))+AND($D$18="no",BK50&gt;0)*-MIN(BK50*$D$21,SUM(BK56,$H$56:BJ57)),0),0)</f>
        <v>0</v>
      </c>
      <c r="BL57" s="95">
        <f>IF($D$8="IRR",IFERROR(AND($D$18="Yes",BL50&gt;0)*-MIN(BL50,SUM(BL56,$H$56:BK57))+AND($D$18="no",BL50&gt;0)*-MIN(BL50*$D$21,SUM(BL56,$H$56:BK57)),0),0)</f>
        <v>0</v>
      </c>
      <c r="BM57" s="95">
        <f>IF($D$8="IRR",IFERROR(AND($D$18="Yes",BM50&gt;0)*-MIN(BM50,SUM(BM56,$H$56:BL57))+AND($D$18="no",BM50&gt;0)*-MIN(BM50*$D$21,SUM(BM56,$H$56:BL57)),0),0)</f>
        <v>0</v>
      </c>
      <c r="BN57" s="95">
        <f>IF($D$8="IRR",IFERROR(AND($D$18="Yes",BN50&gt;0)*-MIN(BN50,SUM(BN56,$H$56:BM57))+AND($D$18="no",BN50&gt;0)*-MIN(BN50*$D$21,SUM(BN56,$H$56:BM57)),0),0)</f>
        <v>0</v>
      </c>
      <c r="BO57" s="95">
        <f>IF($D$8="IRR",IFERROR(AND($D$18="Yes",BO50&gt;0)*-MIN(BO50,SUM(BO56,$H$56:BN57))+AND($D$18="no",BO50&gt;0)*-MIN(BO50*$D$21,SUM(BO56,$H$56:BN57)),0),0)</f>
        <v>0</v>
      </c>
      <c r="BP57" s="95">
        <f>IF($D$8="IRR",IFERROR(AND($D$18="Yes",BP50&gt;0)*-MIN(BP50,SUM(BP56,$H$56:BO57))+AND($D$18="no",BP50&gt;0)*-MIN(BP50*$D$21,SUM(BP56,$H$56:BO57)),0),0)</f>
        <v>0</v>
      </c>
      <c r="BQ57" s="95">
        <f>IF($D$8="IRR",IFERROR(AND($D$18="Yes",BQ50&gt;0)*-MIN(BQ50,SUM(BQ56,$H$56:BP57))+AND($D$18="no",BQ50&gt;0)*-MIN(BQ50*$D$21,SUM(BQ56,$H$56:BP57)),0),0)</f>
        <v>0</v>
      </c>
      <c r="BR57" s="95">
        <f>IF($D$8="IRR",IFERROR(AND($D$18="Yes",BR50&gt;0)*-MIN(BR50,SUM(BR56,$H$56:BQ57))+AND($D$18="no",BR50&gt;0)*-MIN(BR50*$D$21,SUM(BR56,$H$56:BQ57)),0),0)</f>
        <v>0</v>
      </c>
      <c r="BS57" s="95">
        <f>IF($D$8="IRR",IFERROR(AND($D$18="Yes",BS50&gt;0)*-MIN(BS50,SUM(BS56,$H$56:BR57))+AND($D$18="no",BS50&gt;0)*-MIN(BS50*$D$21,SUM(BS56,$H$56:BR57)),0),0)</f>
        <v>0</v>
      </c>
      <c r="BT57" s="95">
        <f>IF($D$8="IRR",IFERROR(AND($D$18="Yes",BT50&gt;0)*-MIN(BT50,SUM(BT56,$H$56:BS57))+AND($D$18="no",BT50&gt;0)*-MIN(BT50*$D$21,SUM(BT56,$H$56:BS57)),0),0)</f>
        <v>0</v>
      </c>
      <c r="BU57" s="95">
        <f>IF($D$8="IRR",IFERROR(AND($D$18="Yes",BU50&gt;0)*-MIN(BU50,SUM(BU56,$H$56:BT57))+AND($D$18="no",BU50&gt;0)*-MIN(BU50*$D$21,SUM(BU56,$H$56:BT57)),0),0)</f>
        <v>0</v>
      </c>
      <c r="BV57" s="95">
        <f>IF($D$8="IRR",IFERROR(AND($D$18="Yes",BV50&gt;0)*-MIN(BV50,SUM(BV56,$H$56:BU57))+AND($D$18="no",BV50&gt;0)*-MIN(BV50*$D$21,SUM(BV56,$H$56:BU57)),0),0)</f>
        <v>0</v>
      </c>
      <c r="BW57" s="95">
        <f>IF($D$8="IRR",IFERROR(AND($D$18="Yes",BW50&gt;0)*-MIN(BW50,SUM(BW56,$H$56:BV57))+AND($D$18="no",BW50&gt;0)*-MIN(BW50*$D$21,SUM(BW56,$H$56:BV57)),0),0)</f>
        <v>0</v>
      </c>
      <c r="BX57" s="95">
        <f>IF($D$8="IRR",IFERROR(AND($D$18="Yes",BX50&gt;0)*-MIN(BX50,SUM(BX56,$H$56:BW57))+AND($D$18="no",BX50&gt;0)*-MIN(BX50*$D$21,SUM(BX56,$H$56:BW57)),0),0)</f>
        <v>0</v>
      </c>
      <c r="BY57" s="95">
        <f>IF($D$8="IRR",IFERROR(AND($D$18="Yes",BY50&gt;0)*-MIN(BY50,SUM(BY56,$H$56:BX57))+AND($D$18="no",BY50&gt;0)*-MIN(BY50*$D$21,SUM(BY56,$H$56:BX57)),0),0)</f>
        <v>0</v>
      </c>
      <c r="BZ57" s="95">
        <f>IF($D$8="IRR",IFERROR(AND($D$18="Yes",BZ50&gt;0)*-MIN(BZ50,SUM(BZ56,$H$56:BY57))+AND($D$18="no",BZ50&gt;0)*-MIN(BZ50*$D$21,SUM(BZ56,$H$56:BY57)),0),0)</f>
        <v>0</v>
      </c>
      <c r="CA57" s="95">
        <f>IF($D$8="IRR",IFERROR(AND($D$18="Yes",CA50&gt;0)*-MIN(CA50,SUM(CA56,$H$56:BZ57))+AND($D$18="no",CA50&gt;0)*-MIN(CA50*$D$21,SUM(CA56,$H$56:BZ57)),0),0)</f>
        <v>0</v>
      </c>
      <c r="CB57" s="95">
        <f>IF($D$8="IRR",IFERROR(AND($D$18="Yes",CB50&gt;0)*-MIN(CB50,SUM(CB56,$H$56:CA57))+AND($D$18="no",CB50&gt;0)*-MIN(CB50*$D$21,SUM(CB56,$H$56:CA57)),0),0)</f>
        <v>0</v>
      </c>
      <c r="CC57" s="95">
        <f>IF($D$8="IRR",IFERROR(AND($D$18="Yes",CC50&gt;0)*-MIN(CC50,SUM(CC56,$H$56:CB57))+AND($D$18="no",CC50&gt;0)*-MIN(CC50*$D$21,SUM(CC56,$H$56:CB57)),0),0)</f>
        <v>0</v>
      </c>
      <c r="CD57" s="95">
        <f>IF($D$8="IRR",IFERROR(AND($D$18="Yes",CD50&gt;0)*-MIN(CD50,SUM(CD56,$H$56:CC57))+AND($D$18="no",CD50&gt;0)*-MIN(CD50*$D$21,SUM(CD56,$H$56:CC57)),0),0)</f>
        <v>0</v>
      </c>
      <c r="CE57" s="95">
        <f>IF($D$8="IRR",IFERROR(AND($D$18="Yes",CE50&gt;0)*-MIN(CE50,SUM(CE56,$H$56:CD57))+AND($D$18="no",CE50&gt;0)*-MIN(CE50*$D$21,SUM(CE56,$H$56:CD57)),0),0)</f>
        <v>0</v>
      </c>
      <c r="CF57" s="95">
        <f>IF($D$8="IRR",IFERROR(AND($D$18="Yes",CF50&gt;0)*-MIN(CF50,SUM(CF56,$H$56:CE57))+AND($D$18="no",CF50&gt;0)*-MIN(CF50*$D$21,SUM(CF56,$H$56:CE57)),0),0)</f>
        <v>0</v>
      </c>
      <c r="CG57" s="95">
        <f>IF($D$8="IRR",IFERROR(AND($D$18="Yes",CG50&gt;0)*-MIN(CG50,SUM(CG56,$H$56:CF57))+AND($D$18="no",CG50&gt;0)*-MIN(CG50*$D$21,SUM(CG56,$H$56:CF57)),0),0)</f>
        <v>0</v>
      </c>
      <c r="CH57" s="95">
        <f>IF($D$8="IRR",IFERROR(AND($D$18="Yes",CH50&gt;0)*-MIN(CH50,SUM(CH56,$H$56:CG57))+AND($D$18="no",CH50&gt;0)*-MIN(CH50*$D$21,SUM(CH56,$H$56:CG57)),0),0)</f>
        <v>0</v>
      </c>
      <c r="CI57" s="95">
        <f>IF($D$8="IRR",IFERROR(AND($D$18="Yes",CI50&gt;0)*-MIN(CI50,SUM(CI56,$H$56:CH57))+AND($D$18="no",CI50&gt;0)*-MIN(CI50*$D$21,SUM(CI56,$H$56:CH57)),0),0)</f>
        <v>0</v>
      </c>
      <c r="CJ57" s="95">
        <f>IF($D$8="IRR",IFERROR(AND($D$18="Yes",CJ50&gt;0)*-MIN(CJ50,SUM(CJ56,$H$56:CI57))+AND($D$18="no",CJ50&gt;0)*-MIN(CJ50*$D$21,SUM(CJ56,$H$56:CI57)),0),0)</f>
        <v>0</v>
      </c>
      <c r="CK57" s="95">
        <f>IF($D$8="IRR",IFERROR(AND($D$18="Yes",CK50&gt;0)*-MIN(CK50,SUM(CK56,$H$56:CJ57))+AND($D$18="no",CK50&gt;0)*-MIN(CK50*$D$21,SUM(CK56,$H$56:CJ57)),0),0)</f>
        <v>0</v>
      </c>
      <c r="CL57" s="95">
        <f>IF($D$8="IRR",IFERROR(AND($D$18="Yes",CL50&gt;0)*-MIN(CL50,SUM(CL56,$H$56:CK57))+AND($D$18="no",CL50&gt;0)*-MIN(CL50*$D$21,SUM(CL56,$H$56:CK57)),0),0)</f>
        <v>0</v>
      </c>
      <c r="CM57" s="95">
        <f>IF($D$8="IRR",IFERROR(AND($D$18="Yes",CM50&gt;0)*-MIN(CM50,SUM(CM56,$H$56:CL57))+AND($D$18="no",CM50&gt;0)*-MIN(CM50*$D$21,SUM(CM56,$H$56:CL57)),0),0)</f>
        <v>0</v>
      </c>
      <c r="CN57" s="95">
        <f>IF($D$8="IRR",IFERROR(AND($D$18="Yes",CN50&gt;0)*-MIN(CN50,SUM(CN56,$H$56:CM57))+AND($D$18="no",CN50&gt;0)*-MIN(CN50*$D$21,SUM(CN56,$H$56:CM57)),0),0)</f>
        <v>0</v>
      </c>
      <c r="CO57" s="95">
        <f>IF($D$8="IRR",IFERROR(AND($D$18="Yes",CO50&gt;0)*-MIN(CO50,SUM(CO56,$H$56:CN57))+AND($D$18="no",CO50&gt;0)*-MIN(CO50*$D$21,SUM(CO56,$H$56:CN57)),0),0)</f>
        <v>0</v>
      </c>
      <c r="CP57" s="95">
        <f>IF($D$8="IRR",IFERROR(AND($D$18="Yes",CP50&gt;0)*-MIN(CP50,SUM(CP56,$H$56:CO57))+AND($D$18="no",CP50&gt;0)*-MIN(CP50*$D$21,SUM(CP56,$H$56:CO57)),0),0)</f>
        <v>0</v>
      </c>
      <c r="CQ57" s="95">
        <f>IF($D$8="IRR",IFERROR(AND($D$18="Yes",CQ50&gt;0)*-MIN(CQ50,SUM(CQ56,$H$56:CP57))+AND($D$18="no",CQ50&gt;0)*-MIN(CQ50*$D$21,SUM(CQ56,$H$56:CP57)),0),0)</f>
        <v>0</v>
      </c>
      <c r="CR57" s="95">
        <f>IF($D$8="IRR",IFERROR(AND($D$18="Yes",CR50&gt;0)*-MIN(CR50,SUM(CR56,$H$56:CQ57))+AND($D$18="no",CR50&gt;0)*-MIN(CR50*$D$21,SUM(CR56,$H$56:CQ57)),0),0)</f>
        <v>0</v>
      </c>
      <c r="CS57" s="95">
        <f>IF($D$8="IRR",IFERROR(AND($D$18="Yes",CS50&gt;0)*-MIN(CS50,SUM(CS56,$H$56:CR57))+AND($D$18="no",CS50&gt;0)*-MIN(CS50*$D$21,SUM(CS56,$H$56:CR57)),0),0)</f>
        <v>0</v>
      </c>
      <c r="CT57" s="95">
        <f>IF($D$8="IRR",IFERROR(AND($D$18="Yes",CT50&gt;0)*-MIN(CT50,SUM(CT56,$H$56:CS57))+AND($D$18="no",CT50&gt;0)*-MIN(CT50*$D$21,SUM(CT56,$H$56:CS57)),0),0)</f>
        <v>0</v>
      </c>
      <c r="CU57" s="95">
        <f>IF($D$8="IRR",IFERROR(AND($D$18="Yes",CU50&gt;0)*-MIN(CU50,SUM(CU56,$H$56:CT57))+AND($D$18="no",CU50&gt;0)*-MIN(CU50*$D$21,SUM(CU56,$H$56:CT57)),0),0)</f>
        <v>0</v>
      </c>
      <c r="CV57" s="95">
        <f>IF($D$8="IRR",IFERROR(AND($D$18="Yes",CV50&gt;0)*-MIN(CV50,SUM(CV56,$H$56:CU57))+AND($D$18="no",CV50&gt;0)*-MIN(CV50*$D$21,SUM(CV56,$H$56:CU57)),0),0)</f>
        <v>0</v>
      </c>
      <c r="CW57" s="95">
        <f>IF($D$8="IRR",IFERROR(AND($D$18="Yes",CW50&gt;0)*-MIN(CW50,SUM(CW56,$H$56:CV57))+AND($D$18="no",CW50&gt;0)*-MIN(CW50*$D$21,SUM(CW56,$H$56:CV57)),0),0)</f>
        <v>0</v>
      </c>
      <c r="CX57" s="95">
        <f>IF($D$8="IRR",IFERROR(AND($D$18="Yes",CX50&gt;0)*-MIN(CX50,SUM(CX56,$H$56:CW57))+AND($D$18="no",CX50&gt;0)*-MIN(CX50*$D$21,SUM(CX56,$H$56:CW57)),0),0)</f>
        <v>0</v>
      </c>
      <c r="CY57" s="95">
        <f>IF($D$8="IRR",IFERROR(AND($D$18="Yes",CY50&gt;0)*-MIN(CY50,SUM(CY56,$H$56:CX57))+AND($D$18="no",CY50&gt;0)*-MIN(CY50*$D$21,SUM(CY56,$H$56:CX57)),0),0)</f>
        <v>0</v>
      </c>
      <c r="CZ57" s="95">
        <f>IF($D$8="IRR",IFERROR(AND($D$18="Yes",CZ50&gt;0)*-MIN(CZ50,SUM(CZ56,$H$56:CY57))+AND($D$18="no",CZ50&gt;0)*-MIN(CZ50*$D$21,SUM(CZ56,$H$56:CY57)),0),0)</f>
        <v>0</v>
      </c>
      <c r="DA57" s="95">
        <f>IF($D$8="IRR",IFERROR(AND($D$18="Yes",DA50&gt;0)*-MIN(DA50,SUM(DA56,$H$56:CZ57))+AND($D$18="no",DA50&gt;0)*-MIN(DA50*$D$21,SUM(DA56,$H$56:CZ57)),0),0)</f>
        <v>0</v>
      </c>
      <c r="DB57" s="95">
        <f>IF($D$8="IRR",IFERROR(AND($D$18="Yes",DB50&gt;0)*-MIN(DB50,SUM(DB56,$H$56:DA57))+AND($D$18="no",DB50&gt;0)*-MIN(DB50*$D$21,SUM(DB56,$H$56:DA57)),0),0)</f>
        <v>0</v>
      </c>
      <c r="DC57" s="95">
        <f>IF($D$8="IRR",IFERROR(AND($D$18="Yes",DC50&gt;0)*-MIN(DC50,SUM(DC56,$H$56:DB57))+AND($D$18="no",DC50&gt;0)*-MIN(DC50*$D$21,SUM(DC56,$H$56:DB57)),0),0)</f>
        <v>0</v>
      </c>
      <c r="DD57" s="95">
        <f>IF($D$8="IRR",IFERROR(AND($D$18="Yes",DD50&gt;0)*-MIN(DD50,SUM(DD56,$H$56:DC57))+AND($D$18="no",DD50&gt;0)*-MIN(DD50*$D$21,SUM(DD56,$H$56:DC57)),0),0)</f>
        <v>0</v>
      </c>
      <c r="DE57" s="95">
        <f>IF($D$8="IRR",IFERROR(AND($D$18="Yes",DE50&gt;0)*-MIN(DE50,SUM(DE56,$H$56:DD57))+AND($D$18="no",DE50&gt;0)*-MIN(DE50*$D$21,SUM(DE56,$H$56:DD57)),0),0)</f>
        <v>0</v>
      </c>
      <c r="DF57" s="95">
        <f>IF($D$8="IRR",IFERROR(AND($D$18="Yes",DF50&gt;0)*-MIN(DF50,SUM(DF56,$H$56:DE57))+AND($D$18="no",DF50&gt;0)*-MIN(DF50*$D$21,SUM(DF56,$H$56:DE57)),0),0)</f>
        <v>0</v>
      </c>
      <c r="DG57" s="95">
        <f>IF($D$8="IRR",IFERROR(AND($D$18="Yes",DG50&gt;0)*-MIN(DG50,SUM(DG56,$H$56:DF57))+AND($D$18="no",DG50&gt;0)*-MIN(DG50*$D$21,SUM(DG56,$H$56:DF57)),0),0)</f>
        <v>0</v>
      </c>
      <c r="DH57" s="95">
        <f>IF($D$8="IRR",IFERROR(AND($D$18="Yes",DH50&gt;0)*-MIN(DH50,SUM(DH56,$H$56:DG57))+AND($D$18="no",DH50&gt;0)*-MIN(DH50*$D$21,SUM(DH56,$H$56:DG57)),0),0)</f>
        <v>0</v>
      </c>
      <c r="DI57" s="95">
        <f>IF($D$8="IRR",IFERROR(AND($D$18="Yes",DI50&gt;0)*-MIN(DI50,SUM(DI56,$H$56:DH57))+AND($D$18="no",DI50&gt;0)*-MIN(DI50*$D$21,SUM(DI56,$H$56:DH57)),0),0)</f>
        <v>0</v>
      </c>
      <c r="DJ57" s="95">
        <f>IF($D$8="IRR",IFERROR(AND($D$18="Yes",DJ50&gt;0)*-MIN(DJ50,SUM(DJ56,$H$56:DI57))+AND($D$18="no",DJ50&gt;0)*-MIN(DJ50*$D$21,SUM(DJ56,$H$56:DI57)),0),0)</f>
        <v>0</v>
      </c>
      <c r="DK57" s="95">
        <f>IF($D$8="IRR",IFERROR(AND($D$18="Yes",DK50&gt;0)*-MIN(DK50,SUM(DK56,$H$56:DJ57))+AND($D$18="no",DK50&gt;0)*-MIN(DK50*$D$21,SUM(DK56,$H$56:DJ57)),0),0)</f>
        <v>0</v>
      </c>
      <c r="DL57" s="95">
        <f>IF($D$8="IRR",IFERROR(AND($D$18="Yes",DL50&gt;0)*-MIN(DL50,SUM(DL56,$H$56:DK57))+AND($D$18="no",DL50&gt;0)*-MIN(DL50*$D$21,SUM(DL56,$H$56:DK57)),0),0)</f>
        <v>0</v>
      </c>
      <c r="DM57" s="95">
        <f>IF($D$8="IRR",IFERROR(AND($D$18="Yes",DM50&gt;0)*-MIN(DM50,SUM(DM56,$H$56:DL57))+AND($D$18="no",DM50&gt;0)*-MIN(DM50*$D$21,SUM(DM56,$H$56:DL57)),0),0)</f>
        <v>0</v>
      </c>
      <c r="DN57" s="95">
        <f>IF($D$8="IRR",IFERROR(AND($D$18="Yes",DN50&gt;0)*-MIN(DN50,SUM(DN56,$H$56:DM57))+AND($D$18="no",DN50&gt;0)*-MIN(DN50*$D$21,SUM(DN56,$H$56:DM57)),0),0)</f>
        <v>0</v>
      </c>
      <c r="DO57" s="95">
        <f>IF($D$8="IRR",IFERROR(AND($D$18="Yes",DO50&gt;0)*-MIN(DO50,SUM(DO56,$H$56:DN57))+AND($D$18="no",DO50&gt;0)*-MIN(DO50*$D$21,SUM(DO56,$H$56:DN57)),0),0)</f>
        <v>0</v>
      </c>
      <c r="DP57" s="95">
        <f>IF($D$8="IRR",IFERROR(AND($D$18="Yes",DP50&gt;0)*-MIN(DP50,SUM(DP56,$H$56:DO57))+AND($D$18="no",DP50&gt;0)*-MIN(DP50*$D$21,SUM(DP56,$H$56:DO57)),0),0)</f>
        <v>0</v>
      </c>
      <c r="DQ57" s="95">
        <f>IF($D$8="IRR",IFERROR(AND($D$18="Yes",DQ50&gt;0)*-MIN(DQ50,SUM(DQ56,$H$56:DP57))+AND($D$18="no",DQ50&gt;0)*-MIN(DQ50*$D$21,SUM(DQ56,$H$56:DP57)),0),0)</f>
        <v>0</v>
      </c>
      <c r="DR57" s="95">
        <f>IF($D$8="IRR",IFERROR(AND($D$18="Yes",DR50&gt;0)*-MIN(DR50,SUM(DR56,$H$56:DQ57))+AND($D$18="no",DR50&gt;0)*-MIN(DR50*$D$21,SUM(DR56,$H$56:DQ57)),0),0)</f>
        <v>0</v>
      </c>
      <c r="DS57" s="95">
        <f>IF($D$8="IRR",IFERROR(AND($D$18="Yes",DS50&gt;0)*-MIN(DS50,SUM(DS56,$H$56:DR57))+AND($D$18="no",DS50&gt;0)*-MIN(DS50*$D$21,SUM(DS56,$H$56:DR57)),0),0)</f>
        <v>0</v>
      </c>
      <c r="DT57" s="95">
        <f>IF($D$8="IRR",IFERROR(AND($D$18="Yes",DT50&gt;0)*-MIN(DT50,SUM(DT56,$H$56:DS57))+AND($D$18="no",DT50&gt;0)*-MIN(DT50*$D$21,SUM(DT56,$H$56:DS57)),0),0)</f>
        <v>0</v>
      </c>
      <c r="DU57" s="95">
        <f>IF($D$8="IRR",IFERROR(AND($D$18="Yes",DU50&gt;0)*-MIN(DU50,SUM(DU56,$H$56:DT57))+AND($D$18="no",DU50&gt;0)*-MIN(DU50*$D$21,SUM(DU56,$H$56:DT57)),0),0)</f>
        <v>0</v>
      </c>
      <c r="DV57" s="95">
        <f>IF($D$8="IRR",IFERROR(AND($D$18="Yes",DV50&gt;0)*-MIN(DV50,SUM(DV56,$H$56:DU57))+AND($D$18="no",DV50&gt;0)*-MIN(DV50*$D$21,SUM(DV56,$H$56:DU57)),0),0)</f>
        <v>0</v>
      </c>
      <c r="DW57" s="95">
        <f>IF($D$8="IRR",IFERROR(AND($D$18="Yes",DW50&gt;0)*-MIN(DW50,SUM(DW56,$H$56:DV57))+AND($D$18="no",DW50&gt;0)*-MIN(DW50*$D$21,SUM(DW56,$H$56:DV57)),0),0)</f>
        <v>0</v>
      </c>
      <c r="DX57" s="95">
        <f>IF($D$8="IRR",IFERROR(AND($D$18="Yes",DX50&gt;0)*-MIN(DX50,SUM(DX56,$H$56:DW57))+AND($D$18="no",DX50&gt;0)*-MIN(DX50*$D$21,SUM(DX56,$H$56:DW57)),0),0)</f>
        <v>0</v>
      </c>
      <c r="DY57" s="95">
        <f>IF($D$8="IRR",IFERROR(AND($D$18="Yes",DY50&gt;0)*-MIN(DY50,SUM(DY56,$H$56:DX57))+AND($D$18="no",DY50&gt;0)*-MIN(DY50*$D$21,SUM(DY56,$H$56:DX57)),0),0)</f>
        <v>0</v>
      </c>
      <c r="DZ57" s="95">
        <f>IF($D$8="IRR",IFERROR(AND($D$18="Yes",DZ50&gt;0)*-MIN(DZ50,SUM(DZ56,$H$56:DY57))+AND($D$18="no",DZ50&gt;0)*-MIN(DZ50*$D$21,SUM(DZ56,$H$56:DY57)),0),0)</f>
        <v>0</v>
      </c>
      <c r="EA57" s="95">
        <f>IF($D$8="IRR",IFERROR(AND($D$18="Yes",EA50&gt;0)*-MIN(EA50,SUM(EA56,$H$56:DZ57))+AND($D$18="no",EA50&gt;0)*-MIN(EA50*$D$21,SUM(EA56,$H$56:DZ57)),0),0)</f>
        <v>0</v>
      </c>
      <c r="EB57" s="95">
        <f>IF($D$8="IRR",IFERROR(AND($D$18="Yes",EB50&gt;0)*-MIN(EB50,SUM(EB56,$H$56:EA57))+AND($D$18="no",EB50&gt;0)*-MIN(EB50*$D$21,SUM(EB56,$H$56:EA57)),0),0)</f>
        <v>0</v>
      </c>
      <c r="EC57" s="95">
        <f>IF($D$8="IRR",IFERROR(AND($D$18="Yes",EC50&gt;0)*-MIN(EC50,SUM(EC56,$H$56:EB57))+AND($D$18="no",EC50&gt;0)*-MIN(EC50*$D$21,SUM(EC56,$H$56:EB57)),0),0)</f>
        <v>0</v>
      </c>
      <c r="ED57" s="95">
        <f>IF($D$8="IRR",IFERROR(AND($D$18="Yes",ED50&gt;0)*-MIN(ED50,SUM(ED56,$H$56:EC57))+AND($D$18="no",ED50&gt;0)*-MIN(ED50*$D$21,SUM(ED56,$H$56:EC57)),0),0)</f>
        <v>0</v>
      </c>
      <c r="EE57" s="95">
        <f>IF($D$8="IRR",IFERROR(AND($D$18="Yes",EE50&gt;0)*-MIN(EE50,SUM(EE56,$H$56:ED57))+AND($D$18="no",EE50&gt;0)*-MIN(EE50*$D$21,SUM(EE56,$H$56:ED57)),0),0)</f>
        <v>0</v>
      </c>
      <c r="EF57" s="95">
        <f>IF($D$8="IRR",IFERROR(AND($D$18="Yes",EF50&gt;0)*-MIN(EF50,SUM(EF56,$H$56:EE57))+AND($D$18="no",EF50&gt;0)*-MIN(EF50*$D$21,SUM(EF56,$H$56:EE57)),0),0)</f>
        <v>0</v>
      </c>
      <c r="EG57" s="95">
        <f>IF($D$8="IRR",IFERROR(AND($D$18="Yes",EG50&gt;0)*-MIN(EG50,SUM(EG56,$H$56:EF57))+AND($D$18="no",EG50&gt;0)*-MIN(EG50*$D$21,SUM(EG56,$H$56:EF57)),0),0)</f>
        <v>0</v>
      </c>
      <c r="EH57" s="95">
        <f>IF($D$8="IRR",IFERROR(AND($D$18="Yes",EH50&gt;0)*-MIN(EH50,SUM(EH56,$H$56:EG57))+AND($D$18="no",EH50&gt;0)*-MIN(EH50*$D$21,SUM(EH56,$H$56:EG57)),0),0)</f>
        <v>0</v>
      </c>
      <c r="EI57" s="95">
        <f>IF($D$8="IRR",IFERROR(AND($D$18="Yes",EI50&gt;0)*-MIN(EI50,SUM(EI56,$H$56:EH57))+AND($D$18="no",EI50&gt;0)*-MIN(EI50*$D$21,SUM(EI56,$H$56:EH57)),0),0)</f>
        <v>0</v>
      </c>
      <c r="EJ57" s="95">
        <f>IF($D$8="IRR",IFERROR(AND($D$18="Yes",EJ50&gt;0)*-MIN(EJ50,SUM(EJ56,$H$56:EI57))+AND($D$18="no",EJ50&gt;0)*-MIN(EJ50*$D$21,SUM(EJ56,$H$56:EI57)),0),0)</f>
        <v>0</v>
      </c>
      <c r="EK57" s="95">
        <f>IF($D$8="IRR",IFERROR(AND($D$18="Yes",EK50&gt;0)*-MIN(EK50,SUM(EK56,$H$56:EJ57))+AND($D$18="no",EK50&gt;0)*-MIN(EK50*$D$21,SUM(EK56,$H$56:EJ57)),0),0)</f>
        <v>0</v>
      </c>
      <c r="EL57" s="95">
        <f>IF($D$8="IRR",IFERROR(AND($D$18="Yes",EL50&gt;0)*-MIN(EL50,SUM(EL56,$H$56:EK57))+AND($D$18="no",EL50&gt;0)*-MIN(EL50*$D$21,SUM(EL56,$H$56:EK57)),0),0)</f>
        <v>0</v>
      </c>
      <c r="EM57" s="95">
        <f>IF($D$8="IRR",IFERROR(AND($D$18="Yes",EM50&gt;0)*-MIN(EM50,SUM(EM56,$H$56:EL57))+AND($D$18="no",EM50&gt;0)*-MIN(EM50*$D$21,SUM(EM56,$H$56:EL57)),0),0)</f>
        <v>0</v>
      </c>
      <c r="EN57" s="95">
        <f>IF($D$8="IRR",IFERROR(AND($D$18="Yes",EN50&gt;0)*-MIN(EN50,SUM(EN56,$H$56:EM57))+AND($D$18="no",EN50&gt;0)*-MIN(EN50*$D$21,SUM(EN56,$H$56:EM57)),0),0)</f>
        <v>0</v>
      </c>
      <c r="EO57" s="95">
        <f>IF($D$8="IRR",IFERROR(AND($D$18="Yes",EO50&gt;0)*-MIN(EO50,SUM(EO56,$H$56:EN57))+AND($D$18="no",EO50&gt;0)*-MIN(EO50*$D$21,SUM(EO56,$H$56:EN57)),0),0)</f>
        <v>0</v>
      </c>
      <c r="EP57" s="95">
        <f>IF($D$8="IRR",IFERROR(AND($D$18="Yes",EP50&gt;0)*-MIN(EP50,SUM(EP56,$H$56:EO57))+AND($D$18="no",EP50&gt;0)*-MIN(EP50*$D$21,SUM(EP56,$H$56:EO57)),0),0)</f>
        <v>0</v>
      </c>
      <c r="EQ57" s="95">
        <f>IF($D$8="IRR",IFERROR(AND($D$18="Yes",EQ50&gt;0)*-MIN(EQ50,SUM(EQ56,$H$56:EP57))+AND($D$18="no",EQ50&gt;0)*-MIN(EQ50*$D$21,SUM(EQ56,$H$56:EP57)),0),0)</f>
        <v>0</v>
      </c>
      <c r="ER57" s="95">
        <f>IF($D$8="IRR",IFERROR(AND($D$18="Yes",ER50&gt;0)*-MIN(ER50,SUM(ER56,$H$56:EQ57))+AND($D$18="no",ER50&gt;0)*-MIN(ER50*$D$21,SUM(ER56,$H$56:EQ57)),0),0)</f>
        <v>0</v>
      </c>
      <c r="ES57" s="95">
        <f>IF($D$8="IRR",IFERROR(AND($D$18="Yes",ES50&gt;0)*-MIN(ES50,SUM(ES56,$H$56:ER57))+AND($D$18="no",ES50&gt;0)*-MIN(ES50*$D$21,SUM(ES56,$H$56:ER57)),0),0)</f>
        <v>0</v>
      </c>
      <c r="ET57" s="95">
        <f>IF($D$8="IRR",IFERROR(AND($D$18="Yes",ET50&gt;0)*-MIN(ET50,SUM(ET56,$H$56:ES57))+AND($D$18="no",ET50&gt;0)*-MIN(ET50*$D$21,SUM(ET56,$H$56:ES57)),0),0)</f>
        <v>0</v>
      </c>
      <c r="EU57" s="95">
        <f>IF($D$8="IRR",IFERROR(AND($D$18="Yes",EU50&gt;0)*-MIN(EU50,SUM(EU56,$H$56:ET57))+AND($D$18="no",EU50&gt;0)*-MIN(EU50*$D$21,SUM(EU56,$H$56:ET57)),0),0)</f>
        <v>0</v>
      </c>
      <c r="EV57" s="95">
        <f>IF($D$8="IRR",IFERROR(AND($D$18="Yes",EV50&gt;0)*-MIN(EV50,SUM(EV56,$H$56:EU57))+AND($D$18="no",EV50&gt;0)*-MIN(EV50*$D$21,SUM(EV56,$H$56:EU57)),0),0)</f>
        <v>0</v>
      </c>
      <c r="EW57" s="95">
        <f>IF($D$8="IRR",IFERROR(AND($D$18="Yes",EW50&gt;0)*-MIN(EW50,SUM(EW56,$H$56:EV57))+AND($D$18="no",EW50&gt;0)*-MIN(EW50*$D$21,SUM(EW56,$H$56:EV57)),0),0)</f>
        <v>0</v>
      </c>
      <c r="EX57" s="95">
        <f>IF($D$8="IRR",IFERROR(AND($D$18="Yes",EX50&gt;0)*-MIN(EX50,SUM(EX56,$H$56:EW57))+AND($D$18="no",EX50&gt;0)*-MIN(EX50*$D$21,SUM(EX56,$H$56:EW57)),0),0)</f>
        <v>0</v>
      </c>
      <c r="EY57" s="95">
        <f>IF($D$8="IRR",IFERROR(AND($D$18="Yes",EY50&gt;0)*-MIN(EY50,SUM(EY56,$H$56:EX57))+AND($D$18="no",EY50&gt;0)*-MIN(EY50*$D$21,SUM(EY56,$H$56:EX57)),0),0)</f>
        <v>0</v>
      </c>
      <c r="EZ57" s="95">
        <f>IF($D$8="IRR",IFERROR(AND($D$18="Yes",EZ50&gt;0)*-MIN(EZ50,SUM(EZ56,$H$56:EY57))+AND($D$18="no",EZ50&gt;0)*-MIN(EZ50*$D$21,SUM(EZ56,$H$56:EY57)),0),0)</f>
        <v>0</v>
      </c>
      <c r="FA57" s="95">
        <f>IF($D$8="IRR",IFERROR(AND($D$18="Yes",FA50&gt;0)*-MIN(FA50,SUM(FA56,$H$56:EZ57))+AND($D$18="no",FA50&gt;0)*-MIN(FA50*$D$21,SUM(FA56,$H$56:EZ57)),0),0)</f>
        <v>0</v>
      </c>
      <c r="FB57" s="95">
        <f>IF($D$8="IRR",IFERROR(AND($D$18="Yes",FB50&gt;0)*-MIN(FB50,SUM(FB56,$H$56:FA57))+AND($D$18="no",FB50&gt;0)*-MIN(FB50*$D$21,SUM(FB56,$H$56:FA57)),0),0)</f>
        <v>0</v>
      </c>
      <c r="FC57" s="95">
        <f>IF($D$8="IRR",IFERROR(AND($D$18="Yes",FC50&gt;0)*-MIN(FC50,SUM(FC56,$H$56:FB57))+AND($D$18="no",FC50&gt;0)*-MIN(FC50*$D$21,SUM(FC56,$H$56:FB57)),0),0)</f>
        <v>0</v>
      </c>
      <c r="FD57" s="95">
        <f>IF($D$8="IRR",IFERROR(AND($D$18="Yes",FD50&gt;0)*-MIN(FD50,SUM(FD56,$H$56:FC57))+AND($D$18="no",FD50&gt;0)*-MIN(FD50*$D$21,SUM(FD56,$H$56:FC57)),0),0)</f>
        <v>0</v>
      </c>
      <c r="FE57" s="95">
        <f>IF($D$8="IRR",IFERROR(AND($D$18="Yes",FE50&gt;0)*-MIN(FE50,SUM(FE56,$H$56:FD57))+AND($D$18="no",FE50&gt;0)*-MIN(FE50*$D$21,SUM(FE56,$H$56:FD57)),0),0)</f>
        <v>0</v>
      </c>
      <c r="FF57" s="95">
        <f>IF($D$8="IRR",IFERROR(AND($D$18="Yes",FF50&gt;0)*-MIN(FF50,SUM(FF56,$H$56:FE57))+AND($D$18="no",FF50&gt;0)*-MIN(FF50*$D$21,SUM(FF56,$H$56:FE57)),0),0)</f>
        <v>0</v>
      </c>
      <c r="FG57" s="95">
        <f>IF($D$8="IRR",IFERROR(AND($D$18="Yes",FG50&gt;0)*-MIN(FG50,SUM(FG56,$H$56:FF57))+AND($D$18="no",FG50&gt;0)*-MIN(FG50*$D$21,SUM(FG56,$H$56:FF57)),0),0)</f>
        <v>0</v>
      </c>
      <c r="FH57" s="95">
        <f>IF($D$8="IRR",IFERROR(AND($D$18="Yes",FH50&gt;0)*-MIN(FH50,SUM(FH56,$H$56:FG57))+AND($D$18="no",FH50&gt;0)*-MIN(FH50*$D$21,SUM(FH56,$H$56:FG57)),0),0)</f>
        <v>0</v>
      </c>
      <c r="FI57" s="95">
        <f>IF($D$8="IRR",IFERROR(AND($D$18="Yes",FI50&gt;0)*-MIN(FI50,SUM(FI56,$H$56:FH57))+AND($D$18="no",FI50&gt;0)*-MIN(FI50*$D$21,SUM(FI56,$H$56:FH57)),0),0)</f>
        <v>0</v>
      </c>
      <c r="FJ57" s="95">
        <f>IF($D$8="IRR",IFERROR(AND($D$18="Yes",FJ50&gt;0)*-MIN(FJ50,SUM(FJ56,$H$56:FI57))+AND($D$18="no",FJ50&gt;0)*-MIN(FJ50*$D$21,SUM(FJ56,$H$56:FI57)),0),0)</f>
        <v>0</v>
      </c>
      <c r="FK57" s="95">
        <f>IF($D$8="IRR",IFERROR(AND($D$18="Yes",FK50&gt;0)*-MIN(FK50,SUM(FK56,$H$56:FJ57))+AND($D$18="no",FK50&gt;0)*-MIN(FK50*$D$21,SUM(FK56,$H$56:FJ57)),0),0)</f>
        <v>0</v>
      </c>
      <c r="FL57" s="95">
        <f>IF($D$8="IRR",IFERROR(AND($D$18="Yes",FL50&gt;0)*-MIN(FL50,SUM(FL56,$H$56:FK57))+AND($D$18="no",FL50&gt;0)*-MIN(FL50*$D$21,SUM(FL56,$H$56:FK57)),0),0)</f>
        <v>0</v>
      </c>
      <c r="FM57" s="95">
        <f>IF($D$8="IRR",IFERROR(AND($D$18="Yes",FM50&gt;0)*-MIN(FM50,SUM(FM56,$H$56:FL57))+AND($D$18="no",FM50&gt;0)*-MIN(FM50*$D$21,SUM(FM56,$H$56:FL57)),0),0)</f>
        <v>0</v>
      </c>
      <c r="FN57" s="95">
        <f>IF($D$8="IRR",IFERROR(AND($D$18="Yes",FN50&gt;0)*-MIN(FN50,SUM(FN56,$H$56:FM57))+AND($D$18="no",FN50&gt;0)*-MIN(FN50*$D$21,SUM(FN56,$H$56:FM57)),0),0)</f>
        <v>0</v>
      </c>
      <c r="FO57" s="96">
        <f>IF($D$8="IRR",IFERROR(AND($D$18="Yes",FO50&gt;0)*-MIN(FO50,SUM(FO56,$H$56:FN57))+AND($D$18="no",FO50&gt;0)*-MIN(FO50*$D$21,SUM(FO56,$H$56:FN57)),0),0)</f>
        <v>0</v>
      </c>
      <c r="FP57" s="3"/>
    </row>
    <row r="58" spans="1:172" s="16" customFormat="1" x14ac:dyDescent="0.2">
      <c r="A58" s="3"/>
      <c r="B58" s="3"/>
      <c r="C58" s="88" t="s">
        <v>109</v>
      </c>
      <c r="H58" s="95"/>
      <c r="I58" s="95">
        <f>IF($D$8="IRR",IFERROR(IF(I$50&lt;0,-I$50*$D$10,0),0),0)</f>
        <v>2711645.7656946941</v>
      </c>
      <c r="J58" s="95">
        <f t="shared" ref="J58:BU58" si="23">IF($D$8="IRR",IFERROR(IF(J50&lt;0,-J50*$D$10,0),0),0)</f>
        <v>3117682.2411367251</v>
      </c>
      <c r="K58" s="95">
        <f t="shared" si="23"/>
        <v>3024006.9892293434</v>
      </c>
      <c r="L58" s="95">
        <f t="shared" si="23"/>
        <v>0</v>
      </c>
      <c r="M58" s="95">
        <f t="shared" si="23"/>
        <v>0</v>
      </c>
      <c r="N58" s="95">
        <f t="shared" si="23"/>
        <v>0</v>
      </c>
      <c r="O58" s="95">
        <f t="shared" si="23"/>
        <v>0</v>
      </c>
      <c r="P58" s="95">
        <f t="shared" si="23"/>
        <v>0</v>
      </c>
      <c r="Q58" s="95">
        <f t="shared" si="23"/>
        <v>0</v>
      </c>
      <c r="R58" s="95">
        <f t="shared" si="23"/>
        <v>92490.410182674212</v>
      </c>
      <c r="S58" s="95">
        <f t="shared" si="23"/>
        <v>91447.416238712714</v>
      </c>
      <c r="T58" s="95">
        <f t="shared" si="23"/>
        <v>0</v>
      </c>
      <c r="U58" s="95">
        <f t="shared" si="23"/>
        <v>0</v>
      </c>
      <c r="V58" s="95">
        <f t="shared" si="23"/>
        <v>0</v>
      </c>
      <c r="W58" s="95">
        <f t="shared" si="23"/>
        <v>0</v>
      </c>
      <c r="X58" s="95">
        <f t="shared" si="23"/>
        <v>0</v>
      </c>
      <c r="Y58" s="95">
        <f t="shared" si="23"/>
        <v>0</v>
      </c>
      <c r="Z58" s="95">
        <f t="shared" si="23"/>
        <v>0</v>
      </c>
      <c r="AA58" s="95">
        <f t="shared" si="23"/>
        <v>0</v>
      </c>
      <c r="AB58" s="95">
        <f t="shared" si="23"/>
        <v>0</v>
      </c>
      <c r="AC58" s="95">
        <f t="shared" si="23"/>
        <v>0</v>
      </c>
      <c r="AD58" s="95">
        <f t="shared" si="23"/>
        <v>0</v>
      </c>
      <c r="AE58" s="95">
        <f t="shared" si="23"/>
        <v>0</v>
      </c>
      <c r="AF58" s="95">
        <f t="shared" si="23"/>
        <v>0</v>
      </c>
      <c r="AG58" s="95">
        <f t="shared" si="23"/>
        <v>0</v>
      </c>
      <c r="AH58" s="95">
        <f t="shared" si="23"/>
        <v>0</v>
      </c>
      <c r="AI58" s="95">
        <f t="shared" si="23"/>
        <v>0</v>
      </c>
      <c r="AJ58" s="95">
        <f t="shared" si="23"/>
        <v>0</v>
      </c>
      <c r="AK58" s="95">
        <f t="shared" si="23"/>
        <v>0</v>
      </c>
      <c r="AL58" s="95">
        <f t="shared" si="23"/>
        <v>0</v>
      </c>
      <c r="AM58" s="95">
        <f t="shared" si="23"/>
        <v>0</v>
      </c>
      <c r="AN58" s="95">
        <f t="shared" si="23"/>
        <v>0</v>
      </c>
      <c r="AO58" s="95">
        <f t="shared" si="23"/>
        <v>0</v>
      </c>
      <c r="AP58" s="95">
        <f t="shared" si="23"/>
        <v>0</v>
      </c>
      <c r="AQ58" s="95">
        <f t="shared" si="23"/>
        <v>0</v>
      </c>
      <c r="AR58" s="95">
        <f t="shared" si="23"/>
        <v>0</v>
      </c>
      <c r="AS58" s="95">
        <f t="shared" si="23"/>
        <v>0</v>
      </c>
      <c r="AT58" s="95">
        <f t="shared" si="23"/>
        <v>0</v>
      </c>
      <c r="AU58" s="95">
        <f t="shared" si="23"/>
        <v>0</v>
      </c>
      <c r="AV58" s="95">
        <f t="shared" si="23"/>
        <v>0</v>
      </c>
      <c r="AW58" s="95">
        <f t="shared" si="23"/>
        <v>0</v>
      </c>
      <c r="AX58" s="95">
        <f t="shared" si="23"/>
        <v>0</v>
      </c>
      <c r="AY58" s="95">
        <f t="shared" si="23"/>
        <v>0</v>
      </c>
      <c r="AZ58" s="95">
        <f t="shared" si="23"/>
        <v>0</v>
      </c>
      <c r="BA58" s="95">
        <f t="shared" si="23"/>
        <v>0</v>
      </c>
      <c r="BB58" s="95">
        <f t="shared" si="23"/>
        <v>0</v>
      </c>
      <c r="BC58" s="95">
        <f t="shared" si="23"/>
        <v>0</v>
      </c>
      <c r="BD58" s="95">
        <f t="shared" si="23"/>
        <v>0</v>
      </c>
      <c r="BE58" s="95">
        <f t="shared" si="23"/>
        <v>0</v>
      </c>
      <c r="BF58" s="95">
        <f t="shared" si="23"/>
        <v>0</v>
      </c>
      <c r="BG58" s="95">
        <f t="shared" si="23"/>
        <v>0</v>
      </c>
      <c r="BH58" s="95">
        <f t="shared" si="23"/>
        <v>0</v>
      </c>
      <c r="BI58" s="95">
        <f t="shared" si="23"/>
        <v>0</v>
      </c>
      <c r="BJ58" s="95">
        <f t="shared" si="23"/>
        <v>0</v>
      </c>
      <c r="BK58" s="95">
        <f t="shared" si="23"/>
        <v>0</v>
      </c>
      <c r="BL58" s="95">
        <f t="shared" si="23"/>
        <v>0</v>
      </c>
      <c r="BM58" s="95">
        <f t="shared" si="23"/>
        <v>0</v>
      </c>
      <c r="BN58" s="95">
        <f t="shared" si="23"/>
        <v>0</v>
      </c>
      <c r="BO58" s="95">
        <f t="shared" si="23"/>
        <v>0</v>
      </c>
      <c r="BP58" s="95">
        <f t="shared" si="23"/>
        <v>0</v>
      </c>
      <c r="BQ58" s="95">
        <f t="shared" si="23"/>
        <v>0</v>
      </c>
      <c r="BR58" s="95">
        <f t="shared" si="23"/>
        <v>0</v>
      </c>
      <c r="BS58" s="95">
        <f t="shared" si="23"/>
        <v>0</v>
      </c>
      <c r="BT58" s="95">
        <f t="shared" si="23"/>
        <v>0</v>
      </c>
      <c r="BU58" s="95">
        <f t="shared" si="23"/>
        <v>0</v>
      </c>
      <c r="BV58" s="95">
        <f t="shared" ref="BV58:EG58" si="24">IF($D$8="IRR",IFERROR(IF(BV50&lt;0,-BV50*$D$10,0),0),0)</f>
        <v>0</v>
      </c>
      <c r="BW58" s="95">
        <f t="shared" si="24"/>
        <v>0</v>
      </c>
      <c r="BX58" s="95">
        <f t="shared" si="24"/>
        <v>0</v>
      </c>
      <c r="BY58" s="95">
        <f t="shared" si="24"/>
        <v>0</v>
      </c>
      <c r="BZ58" s="95">
        <f t="shared" si="24"/>
        <v>0</v>
      </c>
      <c r="CA58" s="95">
        <f t="shared" si="24"/>
        <v>0</v>
      </c>
      <c r="CB58" s="95">
        <f t="shared" si="24"/>
        <v>0</v>
      </c>
      <c r="CC58" s="95">
        <f t="shared" si="24"/>
        <v>0</v>
      </c>
      <c r="CD58" s="95">
        <f t="shared" si="24"/>
        <v>0</v>
      </c>
      <c r="CE58" s="95">
        <f t="shared" si="24"/>
        <v>0</v>
      </c>
      <c r="CF58" s="95">
        <f t="shared" si="24"/>
        <v>0</v>
      </c>
      <c r="CG58" s="95">
        <f t="shared" si="24"/>
        <v>0</v>
      </c>
      <c r="CH58" s="95">
        <f t="shared" si="24"/>
        <v>0</v>
      </c>
      <c r="CI58" s="95">
        <f t="shared" si="24"/>
        <v>0</v>
      </c>
      <c r="CJ58" s="95">
        <f t="shared" si="24"/>
        <v>0</v>
      </c>
      <c r="CK58" s="95">
        <f t="shared" si="24"/>
        <v>0</v>
      </c>
      <c r="CL58" s="95">
        <f t="shared" si="24"/>
        <v>0</v>
      </c>
      <c r="CM58" s="95">
        <f t="shared" si="24"/>
        <v>0</v>
      </c>
      <c r="CN58" s="95">
        <f t="shared" si="24"/>
        <v>0</v>
      </c>
      <c r="CO58" s="95">
        <f t="shared" si="24"/>
        <v>0</v>
      </c>
      <c r="CP58" s="95">
        <f t="shared" si="24"/>
        <v>0</v>
      </c>
      <c r="CQ58" s="95">
        <f t="shared" si="24"/>
        <v>0</v>
      </c>
      <c r="CR58" s="95">
        <f t="shared" si="24"/>
        <v>0</v>
      </c>
      <c r="CS58" s="95">
        <f t="shared" si="24"/>
        <v>0</v>
      </c>
      <c r="CT58" s="95">
        <f t="shared" si="24"/>
        <v>0</v>
      </c>
      <c r="CU58" s="95">
        <f t="shared" si="24"/>
        <v>0</v>
      </c>
      <c r="CV58" s="95">
        <f t="shared" si="24"/>
        <v>0</v>
      </c>
      <c r="CW58" s="95">
        <f t="shared" si="24"/>
        <v>0</v>
      </c>
      <c r="CX58" s="95">
        <f t="shared" si="24"/>
        <v>0</v>
      </c>
      <c r="CY58" s="95">
        <f t="shared" si="24"/>
        <v>0</v>
      </c>
      <c r="CZ58" s="95">
        <f t="shared" si="24"/>
        <v>0</v>
      </c>
      <c r="DA58" s="95">
        <f t="shared" si="24"/>
        <v>0</v>
      </c>
      <c r="DB58" s="95">
        <f t="shared" si="24"/>
        <v>0</v>
      </c>
      <c r="DC58" s="95">
        <f t="shared" si="24"/>
        <v>0</v>
      </c>
      <c r="DD58" s="95">
        <f t="shared" si="24"/>
        <v>0</v>
      </c>
      <c r="DE58" s="95">
        <f t="shared" si="24"/>
        <v>0</v>
      </c>
      <c r="DF58" s="95">
        <f t="shared" si="24"/>
        <v>0</v>
      </c>
      <c r="DG58" s="95">
        <f t="shared" si="24"/>
        <v>0</v>
      </c>
      <c r="DH58" s="95">
        <f t="shared" si="24"/>
        <v>0</v>
      </c>
      <c r="DI58" s="95">
        <f t="shared" si="24"/>
        <v>0</v>
      </c>
      <c r="DJ58" s="95">
        <f t="shared" si="24"/>
        <v>0</v>
      </c>
      <c r="DK58" s="95">
        <f t="shared" si="24"/>
        <v>0</v>
      </c>
      <c r="DL58" s="95">
        <f t="shared" si="24"/>
        <v>0</v>
      </c>
      <c r="DM58" s="95">
        <f t="shared" si="24"/>
        <v>0</v>
      </c>
      <c r="DN58" s="95">
        <f t="shared" si="24"/>
        <v>0</v>
      </c>
      <c r="DO58" s="95">
        <f t="shared" si="24"/>
        <v>0</v>
      </c>
      <c r="DP58" s="95">
        <f t="shared" si="24"/>
        <v>0</v>
      </c>
      <c r="DQ58" s="95">
        <f t="shared" si="24"/>
        <v>0</v>
      </c>
      <c r="DR58" s="95">
        <f t="shared" si="24"/>
        <v>0</v>
      </c>
      <c r="DS58" s="95">
        <f t="shared" si="24"/>
        <v>0</v>
      </c>
      <c r="DT58" s="95">
        <f t="shared" si="24"/>
        <v>0</v>
      </c>
      <c r="DU58" s="95">
        <f t="shared" si="24"/>
        <v>0</v>
      </c>
      <c r="DV58" s="95">
        <f t="shared" si="24"/>
        <v>0</v>
      </c>
      <c r="DW58" s="95">
        <f t="shared" si="24"/>
        <v>0</v>
      </c>
      <c r="DX58" s="95">
        <f t="shared" si="24"/>
        <v>0</v>
      </c>
      <c r="DY58" s="95">
        <f t="shared" si="24"/>
        <v>0</v>
      </c>
      <c r="DZ58" s="95">
        <f t="shared" si="24"/>
        <v>0</v>
      </c>
      <c r="EA58" s="95">
        <f t="shared" si="24"/>
        <v>0</v>
      </c>
      <c r="EB58" s="95">
        <f t="shared" si="24"/>
        <v>0</v>
      </c>
      <c r="EC58" s="95">
        <f t="shared" si="24"/>
        <v>0</v>
      </c>
      <c r="ED58" s="95">
        <f t="shared" si="24"/>
        <v>0</v>
      </c>
      <c r="EE58" s="95">
        <f t="shared" si="24"/>
        <v>0</v>
      </c>
      <c r="EF58" s="95">
        <f t="shared" si="24"/>
        <v>0</v>
      </c>
      <c r="EG58" s="95">
        <f t="shared" si="24"/>
        <v>0</v>
      </c>
      <c r="EH58" s="95">
        <f t="shared" ref="EH58:FO58" si="25">IF($D$8="IRR",IFERROR(IF(EH50&lt;0,-EH50*$D$10,0),0),0)</f>
        <v>0</v>
      </c>
      <c r="EI58" s="95">
        <f t="shared" si="25"/>
        <v>0</v>
      </c>
      <c r="EJ58" s="95">
        <f t="shared" si="25"/>
        <v>0</v>
      </c>
      <c r="EK58" s="95">
        <f t="shared" si="25"/>
        <v>0</v>
      </c>
      <c r="EL58" s="95">
        <f t="shared" si="25"/>
        <v>0</v>
      </c>
      <c r="EM58" s="95">
        <f t="shared" si="25"/>
        <v>0</v>
      </c>
      <c r="EN58" s="95">
        <f t="shared" si="25"/>
        <v>0</v>
      </c>
      <c r="EO58" s="95">
        <f t="shared" si="25"/>
        <v>0</v>
      </c>
      <c r="EP58" s="95">
        <f t="shared" si="25"/>
        <v>0</v>
      </c>
      <c r="EQ58" s="95">
        <f t="shared" si="25"/>
        <v>0</v>
      </c>
      <c r="ER58" s="95">
        <f t="shared" si="25"/>
        <v>0</v>
      </c>
      <c r="ES58" s="95">
        <f t="shared" si="25"/>
        <v>0</v>
      </c>
      <c r="ET58" s="95">
        <f t="shared" si="25"/>
        <v>0</v>
      </c>
      <c r="EU58" s="95">
        <f t="shared" si="25"/>
        <v>0</v>
      </c>
      <c r="EV58" s="95">
        <f t="shared" si="25"/>
        <v>0</v>
      </c>
      <c r="EW58" s="95">
        <f t="shared" si="25"/>
        <v>0</v>
      </c>
      <c r="EX58" s="95">
        <f t="shared" si="25"/>
        <v>0</v>
      </c>
      <c r="EY58" s="95">
        <f t="shared" si="25"/>
        <v>0</v>
      </c>
      <c r="EZ58" s="95">
        <f t="shared" si="25"/>
        <v>0</v>
      </c>
      <c r="FA58" s="95">
        <f t="shared" si="25"/>
        <v>0</v>
      </c>
      <c r="FB58" s="95">
        <f t="shared" si="25"/>
        <v>0</v>
      </c>
      <c r="FC58" s="95">
        <f t="shared" si="25"/>
        <v>0</v>
      </c>
      <c r="FD58" s="95">
        <f t="shared" si="25"/>
        <v>0</v>
      </c>
      <c r="FE58" s="95">
        <f t="shared" si="25"/>
        <v>0</v>
      </c>
      <c r="FF58" s="95">
        <f t="shared" si="25"/>
        <v>0</v>
      </c>
      <c r="FG58" s="95">
        <f t="shared" si="25"/>
        <v>0</v>
      </c>
      <c r="FH58" s="95">
        <f t="shared" si="25"/>
        <v>0</v>
      </c>
      <c r="FI58" s="95">
        <f t="shared" si="25"/>
        <v>0</v>
      </c>
      <c r="FJ58" s="95">
        <f t="shared" si="25"/>
        <v>0</v>
      </c>
      <c r="FK58" s="95">
        <f t="shared" si="25"/>
        <v>0</v>
      </c>
      <c r="FL58" s="95">
        <f t="shared" si="25"/>
        <v>0</v>
      </c>
      <c r="FM58" s="95">
        <f t="shared" si="25"/>
        <v>0</v>
      </c>
      <c r="FN58" s="95">
        <f t="shared" si="25"/>
        <v>0</v>
      </c>
      <c r="FO58" s="96">
        <f t="shared" si="25"/>
        <v>0</v>
      </c>
      <c r="FP58" s="3"/>
    </row>
    <row r="59" spans="1:172" s="16" customFormat="1" x14ac:dyDescent="0.2">
      <c r="A59" s="3"/>
      <c r="B59" s="3"/>
      <c r="C59" s="97" t="s">
        <v>110</v>
      </c>
      <c r="D59" s="31"/>
      <c r="E59" s="98"/>
      <c r="F59" s="98"/>
      <c r="G59" s="98"/>
      <c r="H59" s="73"/>
      <c r="I59" s="73">
        <f>IF($D$8="IRR",IFERROR(AND($D$18="yes",I$50&gt;0)*-MIN(SUM(I55:I57),I$50+I57)+AND($D$18="no",I$50&gt;0)*-MIN(SUM(I55:I57),(I$50*$D$21+I57)),0),0)</f>
        <v>0</v>
      </c>
      <c r="J59" s="73">
        <f t="shared" ref="J59:AP59" si="26">IF($D$8="IRR",IFERROR(AND($D$18="yes",J50&gt;0)*-MIN(SUM(J55:J57),J50+J57)+AND($D$18="no",J50&gt;0)*-MIN(SUM(J55:J57),(J50*$D$21+J57)),0),0)</f>
        <v>0</v>
      </c>
      <c r="K59" s="73">
        <f t="shared" si="26"/>
        <v>0</v>
      </c>
      <c r="L59" s="73">
        <f t="shared" si="26"/>
        <v>0</v>
      </c>
      <c r="M59" s="73">
        <f t="shared" si="26"/>
        <v>0</v>
      </c>
      <c r="N59" s="73">
        <f t="shared" si="26"/>
        <v>0</v>
      </c>
      <c r="O59" s="73">
        <f t="shared" si="26"/>
        <v>0</v>
      </c>
      <c r="P59" s="73">
        <f t="shared" si="26"/>
        <v>0</v>
      </c>
      <c r="Q59" s="73">
        <f t="shared" si="26"/>
        <v>0</v>
      </c>
      <c r="R59" s="73">
        <f t="shared" si="26"/>
        <v>0</v>
      </c>
      <c r="S59" s="73">
        <f t="shared" si="26"/>
        <v>0</v>
      </c>
      <c r="T59" s="73">
        <f t="shared" si="26"/>
        <v>0</v>
      </c>
      <c r="U59" s="73">
        <f t="shared" si="26"/>
        <v>0</v>
      </c>
      <c r="V59" s="73">
        <f t="shared" si="26"/>
        <v>0</v>
      </c>
      <c r="W59" s="73">
        <f t="shared" si="26"/>
        <v>0</v>
      </c>
      <c r="X59" s="73">
        <f t="shared" si="26"/>
        <v>0</v>
      </c>
      <c r="Y59" s="73">
        <f t="shared" si="26"/>
        <v>-14420061.392980434</v>
      </c>
      <c r="Z59" s="73">
        <f t="shared" si="26"/>
        <v>-41468.233918696918</v>
      </c>
      <c r="AA59" s="73">
        <f t="shared" si="26"/>
        <v>-42070.23509550099</v>
      </c>
      <c r="AB59" s="73">
        <f t="shared" si="26"/>
        <v>-42147.208611611553</v>
      </c>
      <c r="AC59" s="73">
        <f t="shared" si="26"/>
        <v>-42732.561263114025</v>
      </c>
      <c r="AD59" s="73">
        <f t="shared" si="26"/>
        <v>-50616.10773279507</v>
      </c>
      <c r="AE59" s="73">
        <f t="shared" si="26"/>
        <v>-51027.499713159988</v>
      </c>
      <c r="AF59" s="73">
        <f t="shared" si="26"/>
        <v>-52056.450203320834</v>
      </c>
      <c r="AG59" s="73">
        <f t="shared" si="26"/>
        <v>-51865.333995555884</v>
      </c>
      <c r="AH59" s="73">
        <f t="shared" si="26"/>
        <v>-52464.317609748228</v>
      </c>
      <c r="AI59" s="73">
        <f t="shared" si="26"/>
        <v>-52713.292953824282</v>
      </c>
      <c r="AJ59" s="73">
        <f t="shared" si="26"/>
        <v>-53291.48453214451</v>
      </c>
      <c r="AK59" s="73">
        <f t="shared" si="26"/>
        <v>-53574.866814230227</v>
      </c>
      <c r="AL59" s="73">
        <f t="shared" si="26"/>
        <v>-19076.918885642917</v>
      </c>
      <c r="AM59" s="73">
        <f>IF($D$8="IRR",IFERROR(AND($D$18="yes",AM50&gt;0)*-MIN(SUM(AM55:AM57),AM50+AM57)+AND($D$18="no",AM50&gt;0)*-MIN(SUM(AM55:AM57),(AM50*$D$21+AM57)),0),0)</f>
        <v>-19348.57472948057</v>
      </c>
      <c r="AN59" s="73">
        <f t="shared" si="26"/>
        <v>-19389.229346144268</v>
      </c>
      <c r="AO59" s="73">
        <f t="shared" si="26"/>
        <v>-19653.227307209534</v>
      </c>
      <c r="AP59" s="73">
        <f t="shared" si="26"/>
        <v>-27718.94772494955</v>
      </c>
      <c r="AQ59" s="73">
        <f t="shared" ref="AQ59:BE59" si="27">IF($D$8="IRR",IFERROR(AND($D$18="yes",AQ50&gt;0)*-MIN(SUM(AQ55:AQ57),AQ50+AQ57)+AND($D$18="no",AQ50&gt;0)*-MIN(SUM(AQ55:AQ57),(AQ50*$D$21+AQ57)),0),0)</f>
        <v>-27944.238710546848</v>
      </c>
      <c r="AR59" s="73">
        <f t="shared" si="27"/>
        <v>-28431.045490955916</v>
      </c>
      <c r="AS59" s="73">
        <f t="shared" si="27"/>
        <v>-28402.439485954568</v>
      </c>
      <c r="AT59" s="73">
        <f t="shared" si="27"/>
        <v>-28704.910610022471</v>
      </c>
      <c r="AU59" s="73">
        <f t="shared" si="27"/>
        <v>-28866.590265255869</v>
      </c>
      <c r="AV59" s="73">
        <f t="shared" si="27"/>
        <v>-29157.680367212724</v>
      </c>
      <c r="AW59" s="73">
        <f t="shared" si="27"/>
        <v>-29338.193489485402</v>
      </c>
      <c r="AX59" s="73">
        <f t="shared" si="27"/>
        <v>-29576.645201017596</v>
      </c>
      <c r="AY59" s="73">
        <f t="shared" si="27"/>
        <v>-29850.324687104654</v>
      </c>
      <c r="AZ59" s="73">
        <f t="shared" si="27"/>
        <v>-30059.649128510599</v>
      </c>
      <c r="BA59" s="73">
        <f t="shared" si="27"/>
        <v>-30321.485311465785</v>
      </c>
      <c r="BB59" s="73">
        <f t="shared" si="27"/>
        <v>-36243.569769027599</v>
      </c>
      <c r="BC59" s="73">
        <f t="shared" si="27"/>
        <v>0</v>
      </c>
      <c r="BD59" s="73">
        <f t="shared" si="27"/>
        <v>0</v>
      </c>
      <c r="BE59" s="73">
        <f t="shared" si="27"/>
        <v>0</v>
      </c>
      <c r="BF59" s="73">
        <f t="shared" ref="BF59:DQ59" si="28">IF($D$8="IRR",IFERROR(AND($D$18="yes",BF50&gt;0)*-MIN(SUM(BF55:BF57),BF50+BF57)+AND($D$18="no",BF50&gt;0)*-MIN(SUM(BF55:BF57),(BF50*$D$21+BF57)),0),0)</f>
        <v>0</v>
      </c>
      <c r="BG59" s="73">
        <f t="shared" si="28"/>
        <v>0</v>
      </c>
      <c r="BH59" s="73">
        <f t="shared" si="28"/>
        <v>0</v>
      </c>
      <c r="BI59" s="73">
        <f t="shared" si="28"/>
        <v>0</v>
      </c>
      <c r="BJ59" s="73">
        <f t="shared" si="28"/>
        <v>0</v>
      </c>
      <c r="BK59" s="73">
        <f t="shared" si="28"/>
        <v>0</v>
      </c>
      <c r="BL59" s="73">
        <f t="shared" si="28"/>
        <v>0</v>
      </c>
      <c r="BM59" s="73">
        <f t="shared" si="28"/>
        <v>0</v>
      </c>
      <c r="BN59" s="73">
        <f t="shared" si="28"/>
        <v>0</v>
      </c>
      <c r="BO59" s="73">
        <f t="shared" si="28"/>
        <v>0</v>
      </c>
      <c r="BP59" s="73">
        <f t="shared" si="28"/>
        <v>0</v>
      </c>
      <c r="BQ59" s="73">
        <f t="shared" si="28"/>
        <v>0</v>
      </c>
      <c r="BR59" s="73">
        <f t="shared" si="28"/>
        <v>0</v>
      </c>
      <c r="BS59" s="73">
        <f t="shared" si="28"/>
        <v>0</v>
      </c>
      <c r="BT59" s="73">
        <f t="shared" si="28"/>
        <v>0</v>
      </c>
      <c r="BU59" s="73">
        <f t="shared" si="28"/>
        <v>0</v>
      </c>
      <c r="BV59" s="73">
        <f t="shared" si="28"/>
        <v>0</v>
      </c>
      <c r="BW59" s="73">
        <f t="shared" si="28"/>
        <v>0</v>
      </c>
      <c r="BX59" s="73">
        <f t="shared" si="28"/>
        <v>0</v>
      </c>
      <c r="BY59" s="73">
        <f t="shared" si="28"/>
        <v>0</v>
      </c>
      <c r="BZ59" s="73">
        <f t="shared" si="28"/>
        <v>0</v>
      </c>
      <c r="CA59" s="73">
        <f t="shared" si="28"/>
        <v>0</v>
      </c>
      <c r="CB59" s="73">
        <f t="shared" si="28"/>
        <v>0</v>
      </c>
      <c r="CC59" s="73">
        <f t="shared" si="28"/>
        <v>0</v>
      </c>
      <c r="CD59" s="73">
        <f t="shared" si="28"/>
        <v>0</v>
      </c>
      <c r="CE59" s="73">
        <f t="shared" si="28"/>
        <v>0</v>
      </c>
      <c r="CF59" s="73">
        <f t="shared" si="28"/>
        <v>0</v>
      </c>
      <c r="CG59" s="73">
        <f t="shared" si="28"/>
        <v>0</v>
      </c>
      <c r="CH59" s="73">
        <f t="shared" si="28"/>
        <v>0</v>
      </c>
      <c r="CI59" s="73">
        <f t="shared" si="28"/>
        <v>0</v>
      </c>
      <c r="CJ59" s="73">
        <f t="shared" si="28"/>
        <v>0</v>
      </c>
      <c r="CK59" s="73">
        <f t="shared" si="28"/>
        <v>0</v>
      </c>
      <c r="CL59" s="73">
        <f t="shared" si="28"/>
        <v>0</v>
      </c>
      <c r="CM59" s="73">
        <f t="shared" si="28"/>
        <v>0</v>
      </c>
      <c r="CN59" s="73">
        <f t="shared" si="28"/>
        <v>0</v>
      </c>
      <c r="CO59" s="73">
        <f t="shared" si="28"/>
        <v>0</v>
      </c>
      <c r="CP59" s="73">
        <f t="shared" si="28"/>
        <v>0</v>
      </c>
      <c r="CQ59" s="73">
        <f t="shared" si="28"/>
        <v>0</v>
      </c>
      <c r="CR59" s="73">
        <f t="shared" si="28"/>
        <v>0</v>
      </c>
      <c r="CS59" s="73">
        <f t="shared" si="28"/>
        <v>0</v>
      </c>
      <c r="CT59" s="73">
        <f t="shared" si="28"/>
        <v>0</v>
      </c>
      <c r="CU59" s="73">
        <f t="shared" si="28"/>
        <v>0</v>
      </c>
      <c r="CV59" s="73">
        <f t="shared" si="28"/>
        <v>0</v>
      </c>
      <c r="CW59" s="73">
        <f t="shared" si="28"/>
        <v>0</v>
      </c>
      <c r="CX59" s="73">
        <f t="shared" si="28"/>
        <v>0</v>
      </c>
      <c r="CY59" s="73">
        <f t="shared" si="28"/>
        <v>0</v>
      </c>
      <c r="CZ59" s="73">
        <f t="shared" si="28"/>
        <v>0</v>
      </c>
      <c r="DA59" s="73">
        <f t="shared" si="28"/>
        <v>0</v>
      </c>
      <c r="DB59" s="73">
        <f t="shared" si="28"/>
        <v>0</v>
      </c>
      <c r="DC59" s="73">
        <f t="shared" si="28"/>
        <v>0</v>
      </c>
      <c r="DD59" s="73">
        <f t="shared" si="28"/>
        <v>0</v>
      </c>
      <c r="DE59" s="73">
        <f t="shared" si="28"/>
        <v>0</v>
      </c>
      <c r="DF59" s="73">
        <f t="shared" si="28"/>
        <v>0</v>
      </c>
      <c r="DG59" s="73">
        <f t="shared" si="28"/>
        <v>0</v>
      </c>
      <c r="DH59" s="73">
        <f t="shared" si="28"/>
        <v>0</v>
      </c>
      <c r="DI59" s="73">
        <f t="shared" si="28"/>
        <v>0</v>
      </c>
      <c r="DJ59" s="73">
        <f t="shared" si="28"/>
        <v>0</v>
      </c>
      <c r="DK59" s="73">
        <f t="shared" si="28"/>
        <v>0</v>
      </c>
      <c r="DL59" s="73">
        <f t="shared" si="28"/>
        <v>0</v>
      </c>
      <c r="DM59" s="73">
        <f t="shared" si="28"/>
        <v>0</v>
      </c>
      <c r="DN59" s="73">
        <f t="shared" si="28"/>
        <v>0</v>
      </c>
      <c r="DO59" s="73">
        <f t="shared" si="28"/>
        <v>0</v>
      </c>
      <c r="DP59" s="73">
        <f t="shared" si="28"/>
        <v>0</v>
      </c>
      <c r="DQ59" s="73">
        <f t="shared" si="28"/>
        <v>0</v>
      </c>
      <c r="DR59" s="73">
        <f t="shared" ref="DR59:FO59" si="29">IF($D$8="IRR",IFERROR(AND($D$18="yes",DR50&gt;0)*-MIN(SUM(DR55:DR57),DR50+DR57)+AND($D$18="no",DR50&gt;0)*-MIN(SUM(DR55:DR57),(DR50*$D$21+DR57)),0),0)</f>
        <v>0</v>
      </c>
      <c r="DS59" s="73">
        <f t="shared" si="29"/>
        <v>0</v>
      </c>
      <c r="DT59" s="73">
        <f t="shared" si="29"/>
        <v>0</v>
      </c>
      <c r="DU59" s="73">
        <f t="shared" si="29"/>
        <v>0</v>
      </c>
      <c r="DV59" s="73">
        <f t="shared" si="29"/>
        <v>0</v>
      </c>
      <c r="DW59" s="73">
        <f t="shared" si="29"/>
        <v>0</v>
      </c>
      <c r="DX59" s="73">
        <f t="shared" si="29"/>
        <v>0</v>
      </c>
      <c r="DY59" s="73">
        <f t="shared" si="29"/>
        <v>0</v>
      </c>
      <c r="DZ59" s="73">
        <f t="shared" si="29"/>
        <v>0</v>
      </c>
      <c r="EA59" s="73">
        <f t="shared" si="29"/>
        <v>0</v>
      </c>
      <c r="EB59" s="73">
        <f t="shared" si="29"/>
        <v>0</v>
      </c>
      <c r="EC59" s="73">
        <f t="shared" si="29"/>
        <v>0</v>
      </c>
      <c r="ED59" s="73">
        <f t="shared" si="29"/>
        <v>0</v>
      </c>
      <c r="EE59" s="73">
        <f t="shared" si="29"/>
        <v>0</v>
      </c>
      <c r="EF59" s="73">
        <f t="shared" si="29"/>
        <v>0</v>
      </c>
      <c r="EG59" s="73">
        <f t="shared" si="29"/>
        <v>0</v>
      </c>
      <c r="EH59" s="73">
        <f t="shared" si="29"/>
        <v>0</v>
      </c>
      <c r="EI59" s="73">
        <f t="shared" si="29"/>
        <v>0</v>
      </c>
      <c r="EJ59" s="73">
        <f t="shared" si="29"/>
        <v>0</v>
      </c>
      <c r="EK59" s="73">
        <f t="shared" si="29"/>
        <v>0</v>
      </c>
      <c r="EL59" s="73">
        <f t="shared" si="29"/>
        <v>0</v>
      </c>
      <c r="EM59" s="73">
        <f t="shared" si="29"/>
        <v>0</v>
      </c>
      <c r="EN59" s="73">
        <f t="shared" si="29"/>
        <v>0</v>
      </c>
      <c r="EO59" s="73">
        <f t="shared" si="29"/>
        <v>0</v>
      </c>
      <c r="EP59" s="73">
        <f t="shared" si="29"/>
        <v>0</v>
      </c>
      <c r="EQ59" s="73">
        <f t="shared" si="29"/>
        <v>0</v>
      </c>
      <c r="ER59" s="73">
        <f t="shared" si="29"/>
        <v>0</v>
      </c>
      <c r="ES59" s="73">
        <f t="shared" si="29"/>
        <v>0</v>
      </c>
      <c r="ET59" s="73">
        <f t="shared" si="29"/>
        <v>0</v>
      </c>
      <c r="EU59" s="73">
        <f t="shared" si="29"/>
        <v>0</v>
      </c>
      <c r="EV59" s="73">
        <f t="shared" si="29"/>
        <v>0</v>
      </c>
      <c r="EW59" s="73">
        <f t="shared" si="29"/>
        <v>0</v>
      </c>
      <c r="EX59" s="73">
        <f t="shared" si="29"/>
        <v>0</v>
      </c>
      <c r="EY59" s="73">
        <f t="shared" si="29"/>
        <v>0</v>
      </c>
      <c r="EZ59" s="73">
        <f t="shared" si="29"/>
        <v>0</v>
      </c>
      <c r="FA59" s="73">
        <f t="shared" si="29"/>
        <v>0</v>
      </c>
      <c r="FB59" s="73">
        <f t="shared" si="29"/>
        <v>0</v>
      </c>
      <c r="FC59" s="73">
        <f t="shared" si="29"/>
        <v>0</v>
      </c>
      <c r="FD59" s="73">
        <f t="shared" si="29"/>
        <v>0</v>
      </c>
      <c r="FE59" s="73">
        <f t="shared" si="29"/>
        <v>0</v>
      </c>
      <c r="FF59" s="73">
        <f t="shared" si="29"/>
        <v>0</v>
      </c>
      <c r="FG59" s="73">
        <f t="shared" si="29"/>
        <v>0</v>
      </c>
      <c r="FH59" s="73">
        <f t="shared" si="29"/>
        <v>0</v>
      </c>
      <c r="FI59" s="73">
        <f t="shared" si="29"/>
        <v>0</v>
      </c>
      <c r="FJ59" s="73">
        <f t="shared" si="29"/>
        <v>0</v>
      </c>
      <c r="FK59" s="73">
        <f t="shared" si="29"/>
        <v>0</v>
      </c>
      <c r="FL59" s="73">
        <f t="shared" si="29"/>
        <v>0</v>
      </c>
      <c r="FM59" s="73">
        <f t="shared" si="29"/>
        <v>0</v>
      </c>
      <c r="FN59" s="73">
        <f t="shared" si="29"/>
        <v>0</v>
      </c>
      <c r="FO59" s="99">
        <f t="shared" si="29"/>
        <v>0</v>
      </c>
      <c r="FP59" s="3"/>
    </row>
    <row r="60" spans="1:172" s="16" customFormat="1" x14ac:dyDescent="0.2">
      <c r="A60" s="3"/>
      <c r="B60" s="3"/>
      <c r="C60" s="100" t="s">
        <v>111</v>
      </c>
      <c r="D60" s="31"/>
      <c r="G60" s="79"/>
      <c r="H60" s="73">
        <f>H55</f>
        <v>6430899.8334519742</v>
      </c>
      <c r="I60" s="73">
        <f>SUM(I55:I59)</f>
        <v>9194670.5658557694</v>
      </c>
      <c r="J60" s="73">
        <f>SUM(J55:J59)</f>
        <v>12384465.739664961</v>
      </c>
      <c r="K60" s="73">
        <f t="shared" ref="K60:BV60" si="30">SUM(K55:K59)</f>
        <v>15508853.683520919</v>
      </c>
      <c r="L60" s="73">
        <f t="shared" si="30"/>
        <v>15630488.157915248</v>
      </c>
      <c r="M60" s="73">
        <f t="shared" si="30"/>
        <v>15757179.398018267</v>
      </c>
      <c r="N60" s="73">
        <f t="shared" si="30"/>
        <v>15884897.52033742</v>
      </c>
      <c r="O60" s="73">
        <f t="shared" si="30"/>
        <v>16009481.271020878</v>
      </c>
      <c r="P60" s="73">
        <f t="shared" si="30"/>
        <v>16139244.399026871</v>
      </c>
      <c r="Q60" s="73">
        <f t="shared" si="30"/>
        <v>16265822.968252985</v>
      </c>
      <c r="R60" s="73">
        <f t="shared" si="30"/>
        <v>16490154.256489143</v>
      </c>
      <c r="S60" s="73">
        <f t="shared" si="30"/>
        <v>16715628.517540043</v>
      </c>
      <c r="T60" s="73">
        <f t="shared" si="30"/>
        <v>16717562.899609268</v>
      </c>
      <c r="U60" s="73">
        <f t="shared" si="30"/>
        <v>16705086.287743554</v>
      </c>
      <c r="V60" s="73">
        <f t="shared" si="30"/>
        <v>16660488.775507126</v>
      </c>
      <c r="W60" s="73">
        <f t="shared" si="30"/>
        <v>16592303.244078046</v>
      </c>
      <c r="X60" s="73">
        <f t="shared" si="30"/>
        <v>16491573.713329231</v>
      </c>
      <c r="Y60" s="73">
        <f t="shared" si="30"/>
        <v>1048111.2629536893</v>
      </c>
      <c r="Z60" s="73">
        <f t="shared" si="30"/>
        <v>1006643.0290349922</v>
      </c>
      <c r="AA60" s="73">
        <f t="shared" si="30"/>
        <v>964572.79393949162</v>
      </c>
      <c r="AB60" s="73">
        <f t="shared" si="30"/>
        <v>922425.58532787999</v>
      </c>
      <c r="AC60" s="73">
        <f t="shared" si="30"/>
        <v>879693.02406476601</v>
      </c>
      <c r="AD60" s="73">
        <f t="shared" si="30"/>
        <v>829076.91633197106</v>
      </c>
      <c r="AE60" s="73">
        <f t="shared" si="30"/>
        <v>778049.4166188112</v>
      </c>
      <c r="AF60" s="73">
        <f t="shared" si="30"/>
        <v>725992.96641549026</v>
      </c>
      <c r="AG60" s="73">
        <f t="shared" si="30"/>
        <v>674127.63241993438</v>
      </c>
      <c r="AH60" s="73">
        <f t="shared" si="30"/>
        <v>621663.31481018604</v>
      </c>
      <c r="AI60" s="73">
        <f t="shared" si="30"/>
        <v>568950.02185636212</v>
      </c>
      <c r="AJ60" s="73">
        <f t="shared" si="30"/>
        <v>515658.5373242175</v>
      </c>
      <c r="AK60" s="73">
        <f t="shared" si="30"/>
        <v>462083.67050998699</v>
      </c>
      <c r="AL60" s="73">
        <f t="shared" si="30"/>
        <v>443006.75162434421</v>
      </c>
      <c r="AM60" s="73">
        <f t="shared" si="30"/>
        <v>423658.17689486407</v>
      </c>
      <c r="AN60" s="73">
        <f t="shared" si="30"/>
        <v>404268.94754871976</v>
      </c>
      <c r="AO60" s="73">
        <f t="shared" si="30"/>
        <v>384615.72024151008</v>
      </c>
      <c r="AP60" s="73">
        <f t="shared" si="30"/>
        <v>356896.77251656004</v>
      </c>
      <c r="AQ60" s="73">
        <f t="shared" si="30"/>
        <v>328952.53380601312</v>
      </c>
      <c r="AR60" s="73">
        <f t="shared" si="30"/>
        <v>300521.48831505753</v>
      </c>
      <c r="AS60" s="73">
        <f t="shared" si="30"/>
        <v>272119.04882910283</v>
      </c>
      <c r="AT60" s="73">
        <f t="shared" si="30"/>
        <v>243414.13821908025</v>
      </c>
      <c r="AU60" s="73">
        <f t="shared" si="30"/>
        <v>214547.54795382422</v>
      </c>
      <c r="AV60" s="73">
        <f t="shared" si="30"/>
        <v>185389.86758661119</v>
      </c>
      <c r="AW60" s="73">
        <f t="shared" si="30"/>
        <v>156051.67409712588</v>
      </c>
      <c r="AX60" s="73">
        <f t="shared" si="30"/>
        <v>126475.02889610866</v>
      </c>
      <c r="AY60" s="73">
        <f t="shared" si="30"/>
        <v>96624.704209003699</v>
      </c>
      <c r="AZ60" s="73">
        <f t="shared" si="30"/>
        <v>66565.055080493214</v>
      </c>
      <c r="BA60" s="73">
        <f t="shared" si="30"/>
        <v>36243.569769027468</v>
      </c>
      <c r="BB60" s="73">
        <f t="shared" si="30"/>
        <v>0</v>
      </c>
      <c r="BC60" s="73">
        <f t="shared" si="30"/>
        <v>0</v>
      </c>
      <c r="BD60" s="73">
        <f t="shared" si="30"/>
        <v>0</v>
      </c>
      <c r="BE60" s="73">
        <f t="shared" si="30"/>
        <v>0</v>
      </c>
      <c r="BF60" s="73">
        <f t="shared" si="30"/>
        <v>0</v>
      </c>
      <c r="BG60" s="73">
        <f t="shared" si="30"/>
        <v>0</v>
      </c>
      <c r="BH60" s="73">
        <f t="shared" si="30"/>
        <v>0</v>
      </c>
      <c r="BI60" s="73">
        <f t="shared" si="30"/>
        <v>0</v>
      </c>
      <c r="BJ60" s="73">
        <f t="shared" si="30"/>
        <v>0</v>
      </c>
      <c r="BK60" s="73">
        <f t="shared" si="30"/>
        <v>0</v>
      </c>
      <c r="BL60" s="73">
        <f t="shared" si="30"/>
        <v>0</v>
      </c>
      <c r="BM60" s="73">
        <f t="shared" si="30"/>
        <v>0</v>
      </c>
      <c r="BN60" s="73">
        <f t="shared" si="30"/>
        <v>0</v>
      </c>
      <c r="BO60" s="73">
        <f t="shared" si="30"/>
        <v>0</v>
      </c>
      <c r="BP60" s="73">
        <f t="shared" si="30"/>
        <v>0</v>
      </c>
      <c r="BQ60" s="73">
        <f t="shared" si="30"/>
        <v>0</v>
      </c>
      <c r="BR60" s="73">
        <f t="shared" si="30"/>
        <v>0</v>
      </c>
      <c r="BS60" s="73">
        <f t="shared" si="30"/>
        <v>0</v>
      </c>
      <c r="BT60" s="73">
        <f t="shared" si="30"/>
        <v>0</v>
      </c>
      <c r="BU60" s="73">
        <f t="shared" si="30"/>
        <v>0</v>
      </c>
      <c r="BV60" s="73">
        <f t="shared" si="30"/>
        <v>0</v>
      </c>
      <c r="BW60" s="73">
        <f t="shared" ref="BW60:EH60" si="31">SUM(BW55:BW59)</f>
        <v>0</v>
      </c>
      <c r="BX60" s="73">
        <f t="shared" si="31"/>
        <v>0</v>
      </c>
      <c r="BY60" s="73">
        <f t="shared" si="31"/>
        <v>0</v>
      </c>
      <c r="BZ60" s="73">
        <f t="shared" si="31"/>
        <v>0</v>
      </c>
      <c r="CA60" s="73">
        <f t="shared" si="31"/>
        <v>0</v>
      </c>
      <c r="CB60" s="73">
        <f t="shared" si="31"/>
        <v>0</v>
      </c>
      <c r="CC60" s="73">
        <f t="shared" si="31"/>
        <v>0</v>
      </c>
      <c r="CD60" s="73">
        <f t="shared" si="31"/>
        <v>0</v>
      </c>
      <c r="CE60" s="73">
        <f t="shared" si="31"/>
        <v>0</v>
      </c>
      <c r="CF60" s="73">
        <f t="shared" si="31"/>
        <v>0</v>
      </c>
      <c r="CG60" s="73">
        <f t="shared" si="31"/>
        <v>0</v>
      </c>
      <c r="CH60" s="73">
        <f t="shared" si="31"/>
        <v>0</v>
      </c>
      <c r="CI60" s="73">
        <f t="shared" si="31"/>
        <v>0</v>
      </c>
      <c r="CJ60" s="73">
        <f t="shared" si="31"/>
        <v>0</v>
      </c>
      <c r="CK60" s="73">
        <f t="shared" si="31"/>
        <v>0</v>
      </c>
      <c r="CL60" s="73">
        <f t="shared" si="31"/>
        <v>0</v>
      </c>
      <c r="CM60" s="73">
        <f t="shared" si="31"/>
        <v>0</v>
      </c>
      <c r="CN60" s="73">
        <f t="shared" si="31"/>
        <v>0</v>
      </c>
      <c r="CO60" s="73">
        <f t="shared" si="31"/>
        <v>0</v>
      </c>
      <c r="CP60" s="73">
        <f t="shared" si="31"/>
        <v>0</v>
      </c>
      <c r="CQ60" s="73">
        <f t="shared" si="31"/>
        <v>0</v>
      </c>
      <c r="CR60" s="73">
        <f t="shared" si="31"/>
        <v>0</v>
      </c>
      <c r="CS60" s="73">
        <f t="shared" si="31"/>
        <v>0</v>
      </c>
      <c r="CT60" s="73">
        <f t="shared" si="31"/>
        <v>0</v>
      </c>
      <c r="CU60" s="73">
        <f t="shared" si="31"/>
        <v>0</v>
      </c>
      <c r="CV60" s="73">
        <f t="shared" si="31"/>
        <v>0</v>
      </c>
      <c r="CW60" s="73">
        <f t="shared" si="31"/>
        <v>0</v>
      </c>
      <c r="CX60" s="73">
        <f t="shared" si="31"/>
        <v>0</v>
      </c>
      <c r="CY60" s="73">
        <f t="shared" si="31"/>
        <v>0</v>
      </c>
      <c r="CZ60" s="73">
        <f t="shared" si="31"/>
        <v>0</v>
      </c>
      <c r="DA60" s="73">
        <f t="shared" si="31"/>
        <v>0</v>
      </c>
      <c r="DB60" s="73">
        <f t="shared" si="31"/>
        <v>0</v>
      </c>
      <c r="DC60" s="73">
        <f t="shared" si="31"/>
        <v>0</v>
      </c>
      <c r="DD60" s="73">
        <f t="shared" si="31"/>
        <v>0</v>
      </c>
      <c r="DE60" s="73">
        <f t="shared" si="31"/>
        <v>0</v>
      </c>
      <c r="DF60" s="73">
        <f t="shared" si="31"/>
        <v>0</v>
      </c>
      <c r="DG60" s="73">
        <f t="shared" si="31"/>
        <v>0</v>
      </c>
      <c r="DH60" s="73">
        <f t="shared" si="31"/>
        <v>0</v>
      </c>
      <c r="DI60" s="73">
        <f t="shared" si="31"/>
        <v>0</v>
      </c>
      <c r="DJ60" s="73">
        <f t="shared" si="31"/>
        <v>0</v>
      </c>
      <c r="DK60" s="73">
        <f t="shared" si="31"/>
        <v>0</v>
      </c>
      <c r="DL60" s="73">
        <f t="shared" si="31"/>
        <v>0</v>
      </c>
      <c r="DM60" s="73">
        <f t="shared" si="31"/>
        <v>0</v>
      </c>
      <c r="DN60" s="73">
        <f t="shared" si="31"/>
        <v>0</v>
      </c>
      <c r="DO60" s="73">
        <f t="shared" si="31"/>
        <v>0</v>
      </c>
      <c r="DP60" s="73">
        <f t="shared" si="31"/>
        <v>0</v>
      </c>
      <c r="DQ60" s="73">
        <f t="shared" si="31"/>
        <v>0</v>
      </c>
      <c r="DR60" s="73">
        <f t="shared" si="31"/>
        <v>0</v>
      </c>
      <c r="DS60" s="73">
        <f t="shared" si="31"/>
        <v>0</v>
      </c>
      <c r="DT60" s="73">
        <f t="shared" si="31"/>
        <v>0</v>
      </c>
      <c r="DU60" s="73">
        <f t="shared" si="31"/>
        <v>0</v>
      </c>
      <c r="DV60" s="73">
        <f t="shared" si="31"/>
        <v>0</v>
      </c>
      <c r="DW60" s="73">
        <f t="shared" si="31"/>
        <v>0</v>
      </c>
      <c r="DX60" s="73">
        <f t="shared" si="31"/>
        <v>0</v>
      </c>
      <c r="DY60" s="73">
        <f t="shared" si="31"/>
        <v>0</v>
      </c>
      <c r="DZ60" s="73">
        <f t="shared" si="31"/>
        <v>0</v>
      </c>
      <c r="EA60" s="73">
        <f t="shared" si="31"/>
        <v>0</v>
      </c>
      <c r="EB60" s="73">
        <f t="shared" si="31"/>
        <v>0</v>
      </c>
      <c r="EC60" s="73">
        <f t="shared" si="31"/>
        <v>0</v>
      </c>
      <c r="ED60" s="73">
        <f t="shared" si="31"/>
        <v>0</v>
      </c>
      <c r="EE60" s="73">
        <f t="shared" si="31"/>
        <v>0</v>
      </c>
      <c r="EF60" s="73">
        <f t="shared" si="31"/>
        <v>0</v>
      </c>
      <c r="EG60" s="73">
        <f t="shared" si="31"/>
        <v>0</v>
      </c>
      <c r="EH60" s="73">
        <f t="shared" si="31"/>
        <v>0</v>
      </c>
      <c r="EI60" s="73">
        <f t="shared" ref="EI60:FO60" si="32">SUM(EI55:EI59)</f>
        <v>0</v>
      </c>
      <c r="EJ60" s="73">
        <f t="shared" si="32"/>
        <v>0</v>
      </c>
      <c r="EK60" s="73">
        <f t="shared" si="32"/>
        <v>0</v>
      </c>
      <c r="EL60" s="73">
        <f t="shared" si="32"/>
        <v>0</v>
      </c>
      <c r="EM60" s="73">
        <f t="shared" si="32"/>
        <v>0</v>
      </c>
      <c r="EN60" s="73">
        <f t="shared" si="32"/>
        <v>0</v>
      </c>
      <c r="EO60" s="73">
        <f t="shared" si="32"/>
        <v>0</v>
      </c>
      <c r="EP60" s="73">
        <f t="shared" si="32"/>
        <v>0</v>
      </c>
      <c r="EQ60" s="73">
        <f t="shared" si="32"/>
        <v>0</v>
      </c>
      <c r="ER60" s="73">
        <f t="shared" si="32"/>
        <v>0</v>
      </c>
      <c r="ES60" s="73">
        <f t="shared" si="32"/>
        <v>0</v>
      </c>
      <c r="ET60" s="73">
        <f t="shared" si="32"/>
        <v>0</v>
      </c>
      <c r="EU60" s="73">
        <f t="shared" si="32"/>
        <v>0</v>
      </c>
      <c r="EV60" s="73">
        <f t="shared" si="32"/>
        <v>0</v>
      </c>
      <c r="EW60" s="73">
        <f t="shared" si="32"/>
        <v>0</v>
      </c>
      <c r="EX60" s="73">
        <f t="shared" si="32"/>
        <v>0</v>
      </c>
      <c r="EY60" s="73">
        <f t="shared" si="32"/>
        <v>0</v>
      </c>
      <c r="EZ60" s="73">
        <f t="shared" si="32"/>
        <v>0</v>
      </c>
      <c r="FA60" s="73">
        <f t="shared" si="32"/>
        <v>0</v>
      </c>
      <c r="FB60" s="73">
        <f t="shared" si="32"/>
        <v>0</v>
      </c>
      <c r="FC60" s="73">
        <f t="shared" si="32"/>
        <v>0</v>
      </c>
      <c r="FD60" s="73">
        <f t="shared" si="32"/>
        <v>0</v>
      </c>
      <c r="FE60" s="73">
        <f t="shared" si="32"/>
        <v>0</v>
      </c>
      <c r="FF60" s="73">
        <f t="shared" si="32"/>
        <v>0</v>
      </c>
      <c r="FG60" s="73">
        <f t="shared" si="32"/>
        <v>0</v>
      </c>
      <c r="FH60" s="73">
        <f t="shared" si="32"/>
        <v>0</v>
      </c>
      <c r="FI60" s="73">
        <f t="shared" si="32"/>
        <v>0</v>
      </c>
      <c r="FJ60" s="73">
        <f t="shared" si="32"/>
        <v>0</v>
      </c>
      <c r="FK60" s="73">
        <f t="shared" si="32"/>
        <v>0</v>
      </c>
      <c r="FL60" s="73">
        <f t="shared" si="32"/>
        <v>0</v>
      </c>
      <c r="FM60" s="73">
        <f t="shared" si="32"/>
        <v>0</v>
      </c>
      <c r="FN60" s="73">
        <f t="shared" si="32"/>
        <v>0</v>
      </c>
      <c r="FO60" s="99">
        <f t="shared" si="32"/>
        <v>0</v>
      </c>
      <c r="FP60" s="3"/>
    </row>
    <row r="61" spans="1:172" s="16" customFormat="1" x14ac:dyDescent="0.2">
      <c r="A61" s="3"/>
      <c r="B61" s="3"/>
      <c r="C61" s="100" t="s">
        <v>75</v>
      </c>
      <c r="D61" s="31"/>
      <c r="E61" s="101"/>
      <c r="F61" s="101">
        <f>XIRR(H61:FO61,$H$44:$FO$44)</f>
        <v>9.9846178293228144E-2</v>
      </c>
      <c r="G61" s="102"/>
      <c r="H61" s="73">
        <f>-H55</f>
        <v>-6430899.8334519742</v>
      </c>
      <c r="I61" s="73">
        <f>-SUM(I57:I59)</f>
        <v>-2711645.7656946941</v>
      </c>
      <c r="J61" s="73">
        <f t="shared" ref="J61:AP61" si="33">-SUM(J57:J59)</f>
        <v>-3117682.2411367251</v>
      </c>
      <c r="K61" s="73">
        <f t="shared" si="33"/>
        <v>-3024006.9892293434</v>
      </c>
      <c r="L61" s="73">
        <f t="shared" si="33"/>
        <v>0</v>
      </c>
      <c r="M61" s="73">
        <f t="shared" si="33"/>
        <v>0</v>
      </c>
      <c r="N61" s="73">
        <f t="shared" si="33"/>
        <v>0</v>
      </c>
      <c r="O61" s="73">
        <f t="shared" si="33"/>
        <v>0</v>
      </c>
      <c r="P61" s="73">
        <f t="shared" si="33"/>
        <v>0</v>
      </c>
      <c r="Q61" s="73">
        <f t="shared" si="33"/>
        <v>0</v>
      </c>
      <c r="R61" s="73">
        <f t="shared" si="33"/>
        <v>-92490.410182674212</v>
      </c>
      <c r="S61" s="73">
        <f t="shared" si="33"/>
        <v>-91447.416238712714</v>
      </c>
      <c r="T61" s="73">
        <f t="shared" si="33"/>
        <v>120729.24398025176</v>
      </c>
      <c r="U61" s="73">
        <f t="shared" si="33"/>
        <v>148351.76339755559</v>
      </c>
      <c r="V61" s="73">
        <f t="shared" si="33"/>
        <v>175974.28281485941</v>
      </c>
      <c r="W61" s="73">
        <f t="shared" si="33"/>
        <v>203596.8022321632</v>
      </c>
      <c r="X61" s="73">
        <f t="shared" si="33"/>
        <v>231219.32164946705</v>
      </c>
      <c r="Y61" s="73">
        <f t="shared" si="33"/>
        <v>15577500.832091428</v>
      </c>
      <c r="Z61" s="73">
        <f t="shared" si="33"/>
        <v>49986.956266641195</v>
      </c>
      <c r="AA61" s="73">
        <f t="shared" si="33"/>
        <v>49986.956266641195</v>
      </c>
      <c r="AB61" s="73">
        <f t="shared" si="33"/>
        <v>49986.956266641195</v>
      </c>
      <c r="AC61" s="73">
        <f t="shared" si="33"/>
        <v>49986.956266641195</v>
      </c>
      <c r="AD61" s="73">
        <f t="shared" si="33"/>
        <v>57765.979018704624</v>
      </c>
      <c r="AE61" s="73">
        <f t="shared" si="33"/>
        <v>57765.979018704624</v>
      </c>
      <c r="AF61" s="73">
        <f t="shared" si="33"/>
        <v>57765.979018704624</v>
      </c>
      <c r="AG61" s="73">
        <f t="shared" si="33"/>
        <v>57765.979018704624</v>
      </c>
      <c r="AH61" s="73">
        <f t="shared" si="33"/>
        <v>57765.979018704624</v>
      </c>
      <c r="AI61" s="73">
        <f t="shared" si="33"/>
        <v>57765.979018704624</v>
      </c>
      <c r="AJ61" s="73">
        <f t="shared" si="33"/>
        <v>57765.979018704624</v>
      </c>
      <c r="AK61" s="73">
        <f t="shared" si="33"/>
        <v>57765.979018704624</v>
      </c>
      <c r="AL61" s="73">
        <f t="shared" si="33"/>
        <v>22832.591236210217</v>
      </c>
      <c r="AM61" s="73">
        <f t="shared" si="33"/>
        <v>22832.591236210217</v>
      </c>
      <c r="AN61" s="73">
        <f t="shared" si="33"/>
        <v>22832.591236210217</v>
      </c>
      <c r="AO61" s="73">
        <f t="shared" si="33"/>
        <v>22832.591236210217</v>
      </c>
      <c r="AP61" s="73">
        <f t="shared" si="33"/>
        <v>30844.984670835529</v>
      </c>
      <c r="AQ61" s="73">
        <f t="shared" ref="AQ61:DB61" si="34">-SUM(AQ57:AQ59)</f>
        <v>30844.984670835529</v>
      </c>
      <c r="AR61" s="73">
        <f t="shared" si="34"/>
        <v>30844.984670835529</v>
      </c>
      <c r="AS61" s="73">
        <f t="shared" si="34"/>
        <v>30844.984670835529</v>
      </c>
      <c r="AT61" s="73">
        <f t="shared" si="34"/>
        <v>30844.984670835529</v>
      </c>
      <c r="AU61" s="73">
        <f t="shared" si="34"/>
        <v>30844.984670835529</v>
      </c>
      <c r="AV61" s="73">
        <f t="shared" si="34"/>
        <v>30844.984670835529</v>
      </c>
      <c r="AW61" s="73">
        <f t="shared" si="34"/>
        <v>30844.984670835529</v>
      </c>
      <c r="AX61" s="73">
        <f t="shared" si="34"/>
        <v>30844.984670835529</v>
      </c>
      <c r="AY61" s="73">
        <f t="shared" si="34"/>
        <v>30844.984670835529</v>
      </c>
      <c r="AZ61" s="73">
        <f t="shared" si="34"/>
        <v>30844.984670835529</v>
      </c>
      <c r="BA61" s="73">
        <f t="shared" si="34"/>
        <v>30844.984670835529</v>
      </c>
      <c r="BB61" s="73">
        <f t="shared" si="34"/>
        <v>36538.146231158593</v>
      </c>
      <c r="BC61" s="73">
        <f t="shared" si="34"/>
        <v>0</v>
      </c>
      <c r="BD61" s="73">
        <f t="shared" si="34"/>
        <v>0</v>
      </c>
      <c r="BE61" s="73">
        <f t="shared" si="34"/>
        <v>0</v>
      </c>
      <c r="BF61" s="73">
        <f t="shared" si="34"/>
        <v>0</v>
      </c>
      <c r="BG61" s="73">
        <f t="shared" si="34"/>
        <v>0</v>
      </c>
      <c r="BH61" s="73">
        <f t="shared" si="34"/>
        <v>0</v>
      </c>
      <c r="BI61" s="73">
        <f t="shared" si="34"/>
        <v>0</v>
      </c>
      <c r="BJ61" s="73">
        <f t="shared" si="34"/>
        <v>0</v>
      </c>
      <c r="BK61" s="73">
        <f t="shared" si="34"/>
        <v>0</v>
      </c>
      <c r="BL61" s="73">
        <f t="shared" si="34"/>
        <v>0</v>
      </c>
      <c r="BM61" s="73">
        <f t="shared" si="34"/>
        <v>0</v>
      </c>
      <c r="BN61" s="73">
        <f t="shared" si="34"/>
        <v>0</v>
      </c>
      <c r="BO61" s="73">
        <f t="shared" si="34"/>
        <v>0</v>
      </c>
      <c r="BP61" s="73">
        <f t="shared" si="34"/>
        <v>0</v>
      </c>
      <c r="BQ61" s="73">
        <f t="shared" si="34"/>
        <v>0</v>
      </c>
      <c r="BR61" s="73">
        <f t="shared" si="34"/>
        <v>0</v>
      </c>
      <c r="BS61" s="73">
        <f t="shared" si="34"/>
        <v>0</v>
      </c>
      <c r="BT61" s="73">
        <f t="shared" si="34"/>
        <v>0</v>
      </c>
      <c r="BU61" s="73">
        <f t="shared" si="34"/>
        <v>0</v>
      </c>
      <c r="BV61" s="73">
        <f t="shared" si="34"/>
        <v>0</v>
      </c>
      <c r="BW61" s="73">
        <f t="shared" si="34"/>
        <v>0</v>
      </c>
      <c r="BX61" s="73">
        <f t="shared" si="34"/>
        <v>0</v>
      </c>
      <c r="BY61" s="73">
        <f t="shared" si="34"/>
        <v>0</v>
      </c>
      <c r="BZ61" s="73">
        <f t="shared" si="34"/>
        <v>0</v>
      </c>
      <c r="CA61" s="73">
        <f t="shared" si="34"/>
        <v>0</v>
      </c>
      <c r="CB61" s="73">
        <f t="shared" si="34"/>
        <v>0</v>
      </c>
      <c r="CC61" s="73">
        <f t="shared" si="34"/>
        <v>0</v>
      </c>
      <c r="CD61" s="73">
        <f t="shared" si="34"/>
        <v>0</v>
      </c>
      <c r="CE61" s="73">
        <f t="shared" si="34"/>
        <v>0</v>
      </c>
      <c r="CF61" s="73">
        <f t="shared" si="34"/>
        <v>0</v>
      </c>
      <c r="CG61" s="73">
        <f t="shared" si="34"/>
        <v>0</v>
      </c>
      <c r="CH61" s="73">
        <f t="shared" si="34"/>
        <v>0</v>
      </c>
      <c r="CI61" s="73">
        <f t="shared" si="34"/>
        <v>0</v>
      </c>
      <c r="CJ61" s="73">
        <f t="shared" si="34"/>
        <v>0</v>
      </c>
      <c r="CK61" s="73">
        <f t="shared" si="34"/>
        <v>0</v>
      </c>
      <c r="CL61" s="73">
        <f t="shared" si="34"/>
        <v>0</v>
      </c>
      <c r="CM61" s="73">
        <f t="shared" si="34"/>
        <v>0</v>
      </c>
      <c r="CN61" s="73">
        <f t="shared" si="34"/>
        <v>0</v>
      </c>
      <c r="CO61" s="73">
        <f t="shared" si="34"/>
        <v>0</v>
      </c>
      <c r="CP61" s="73">
        <f t="shared" si="34"/>
        <v>0</v>
      </c>
      <c r="CQ61" s="73">
        <f t="shared" si="34"/>
        <v>0</v>
      </c>
      <c r="CR61" s="73">
        <f t="shared" si="34"/>
        <v>0</v>
      </c>
      <c r="CS61" s="73">
        <f t="shared" si="34"/>
        <v>0</v>
      </c>
      <c r="CT61" s="73">
        <f t="shared" si="34"/>
        <v>0</v>
      </c>
      <c r="CU61" s="73">
        <f t="shared" si="34"/>
        <v>0</v>
      </c>
      <c r="CV61" s="73">
        <f t="shared" si="34"/>
        <v>0</v>
      </c>
      <c r="CW61" s="73">
        <f t="shared" si="34"/>
        <v>0</v>
      </c>
      <c r="CX61" s="73">
        <f t="shared" si="34"/>
        <v>0</v>
      </c>
      <c r="CY61" s="73">
        <f t="shared" si="34"/>
        <v>0</v>
      </c>
      <c r="CZ61" s="73">
        <f t="shared" si="34"/>
        <v>0</v>
      </c>
      <c r="DA61" s="73">
        <f t="shared" si="34"/>
        <v>0</v>
      </c>
      <c r="DB61" s="73">
        <f t="shared" si="34"/>
        <v>0</v>
      </c>
      <c r="DC61" s="73">
        <f t="shared" ref="DC61:FN61" si="35">-SUM(DC57:DC59)</f>
        <v>0</v>
      </c>
      <c r="DD61" s="73">
        <f t="shared" si="35"/>
        <v>0</v>
      </c>
      <c r="DE61" s="73">
        <f t="shared" si="35"/>
        <v>0</v>
      </c>
      <c r="DF61" s="73">
        <f t="shared" si="35"/>
        <v>0</v>
      </c>
      <c r="DG61" s="73">
        <f t="shared" si="35"/>
        <v>0</v>
      </c>
      <c r="DH61" s="73">
        <f t="shared" si="35"/>
        <v>0</v>
      </c>
      <c r="DI61" s="73">
        <f t="shared" si="35"/>
        <v>0</v>
      </c>
      <c r="DJ61" s="73">
        <f t="shared" si="35"/>
        <v>0</v>
      </c>
      <c r="DK61" s="73">
        <f t="shared" si="35"/>
        <v>0</v>
      </c>
      <c r="DL61" s="73">
        <f t="shared" si="35"/>
        <v>0</v>
      </c>
      <c r="DM61" s="73">
        <f t="shared" si="35"/>
        <v>0</v>
      </c>
      <c r="DN61" s="73">
        <f t="shared" si="35"/>
        <v>0</v>
      </c>
      <c r="DO61" s="73">
        <f t="shared" si="35"/>
        <v>0</v>
      </c>
      <c r="DP61" s="73">
        <f t="shared" si="35"/>
        <v>0</v>
      </c>
      <c r="DQ61" s="73">
        <f t="shared" si="35"/>
        <v>0</v>
      </c>
      <c r="DR61" s="73">
        <f t="shared" si="35"/>
        <v>0</v>
      </c>
      <c r="DS61" s="73">
        <f t="shared" si="35"/>
        <v>0</v>
      </c>
      <c r="DT61" s="73">
        <f t="shared" si="35"/>
        <v>0</v>
      </c>
      <c r="DU61" s="73">
        <f t="shared" si="35"/>
        <v>0</v>
      </c>
      <c r="DV61" s="73">
        <f t="shared" si="35"/>
        <v>0</v>
      </c>
      <c r="DW61" s="73">
        <f t="shared" si="35"/>
        <v>0</v>
      </c>
      <c r="DX61" s="73">
        <f t="shared" si="35"/>
        <v>0</v>
      </c>
      <c r="DY61" s="73">
        <f t="shared" si="35"/>
        <v>0</v>
      </c>
      <c r="DZ61" s="73">
        <f t="shared" si="35"/>
        <v>0</v>
      </c>
      <c r="EA61" s="73">
        <f t="shared" si="35"/>
        <v>0</v>
      </c>
      <c r="EB61" s="73">
        <f t="shared" si="35"/>
        <v>0</v>
      </c>
      <c r="EC61" s="73">
        <f t="shared" si="35"/>
        <v>0</v>
      </c>
      <c r="ED61" s="73">
        <f t="shared" si="35"/>
        <v>0</v>
      </c>
      <c r="EE61" s="73">
        <f t="shared" si="35"/>
        <v>0</v>
      </c>
      <c r="EF61" s="73">
        <f t="shared" si="35"/>
        <v>0</v>
      </c>
      <c r="EG61" s="73">
        <f t="shared" si="35"/>
        <v>0</v>
      </c>
      <c r="EH61" s="73">
        <f t="shared" si="35"/>
        <v>0</v>
      </c>
      <c r="EI61" s="73">
        <f t="shared" si="35"/>
        <v>0</v>
      </c>
      <c r="EJ61" s="73">
        <f t="shared" si="35"/>
        <v>0</v>
      </c>
      <c r="EK61" s="73">
        <f t="shared" si="35"/>
        <v>0</v>
      </c>
      <c r="EL61" s="73">
        <f t="shared" si="35"/>
        <v>0</v>
      </c>
      <c r="EM61" s="73">
        <f t="shared" si="35"/>
        <v>0</v>
      </c>
      <c r="EN61" s="73">
        <f t="shared" si="35"/>
        <v>0</v>
      </c>
      <c r="EO61" s="73">
        <f t="shared" si="35"/>
        <v>0</v>
      </c>
      <c r="EP61" s="73">
        <f t="shared" si="35"/>
        <v>0</v>
      </c>
      <c r="EQ61" s="73">
        <f t="shared" si="35"/>
        <v>0</v>
      </c>
      <c r="ER61" s="73">
        <f t="shared" si="35"/>
        <v>0</v>
      </c>
      <c r="ES61" s="73">
        <f t="shared" si="35"/>
        <v>0</v>
      </c>
      <c r="ET61" s="73">
        <f t="shared" si="35"/>
        <v>0</v>
      </c>
      <c r="EU61" s="73">
        <f t="shared" si="35"/>
        <v>0</v>
      </c>
      <c r="EV61" s="73">
        <f t="shared" si="35"/>
        <v>0</v>
      </c>
      <c r="EW61" s="73">
        <f t="shared" si="35"/>
        <v>0</v>
      </c>
      <c r="EX61" s="73">
        <f t="shared" si="35"/>
        <v>0</v>
      </c>
      <c r="EY61" s="73">
        <f t="shared" si="35"/>
        <v>0</v>
      </c>
      <c r="EZ61" s="73">
        <f t="shared" si="35"/>
        <v>0</v>
      </c>
      <c r="FA61" s="73">
        <f t="shared" si="35"/>
        <v>0</v>
      </c>
      <c r="FB61" s="73">
        <f t="shared" si="35"/>
        <v>0</v>
      </c>
      <c r="FC61" s="73">
        <f t="shared" si="35"/>
        <v>0</v>
      </c>
      <c r="FD61" s="73">
        <f t="shared" si="35"/>
        <v>0</v>
      </c>
      <c r="FE61" s="73">
        <f t="shared" si="35"/>
        <v>0</v>
      </c>
      <c r="FF61" s="73">
        <f t="shared" si="35"/>
        <v>0</v>
      </c>
      <c r="FG61" s="73">
        <f t="shared" si="35"/>
        <v>0</v>
      </c>
      <c r="FH61" s="73">
        <f t="shared" si="35"/>
        <v>0</v>
      </c>
      <c r="FI61" s="73">
        <f t="shared" si="35"/>
        <v>0</v>
      </c>
      <c r="FJ61" s="73">
        <f t="shared" si="35"/>
        <v>0</v>
      </c>
      <c r="FK61" s="73">
        <f t="shared" si="35"/>
        <v>0</v>
      </c>
      <c r="FL61" s="73">
        <f t="shared" si="35"/>
        <v>0</v>
      </c>
      <c r="FM61" s="73">
        <f t="shared" si="35"/>
        <v>0</v>
      </c>
      <c r="FN61" s="73">
        <f t="shared" si="35"/>
        <v>0</v>
      </c>
      <c r="FO61" s="99">
        <f t="shared" ref="FO61" si="36">-SUM(FO57:FO59)</f>
        <v>0</v>
      </c>
      <c r="FP61" s="3"/>
    </row>
    <row r="62" spans="1:172" s="16" customFormat="1" x14ac:dyDescent="0.2">
      <c r="A62" s="3"/>
      <c r="B62" s="3"/>
      <c r="C62" s="91" t="s">
        <v>112</v>
      </c>
      <c r="D62" s="92"/>
      <c r="E62" s="103"/>
      <c r="F62" s="104"/>
      <c r="G62" s="103"/>
      <c r="H62" s="92"/>
      <c r="I62" s="93"/>
      <c r="J62" s="93"/>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4"/>
      <c r="FP62" s="3"/>
    </row>
    <row r="63" spans="1:172" s="16" customFormat="1" x14ac:dyDescent="0.2">
      <c r="A63" s="3"/>
      <c r="B63" s="3"/>
      <c r="C63" s="78"/>
      <c r="D63" s="79"/>
      <c r="E63" s="105"/>
      <c r="F63" s="101">
        <f>IF($D$8="EM",SUMIF(H63:FO63,"&gt;0")/-SUMIF(H63:FO63,"&lt;0"),XIRR(H63:FO63,H44:FO44))</f>
        <v>9.9846178293228144E-2</v>
      </c>
      <c r="G63" s="105"/>
      <c r="H63" s="106">
        <f>IF($D$8="EM",H53,-H55)</f>
        <v>-6430899.8334519742</v>
      </c>
      <c r="I63" s="106">
        <f>IF($D$8="EM",I53,-SUM(I57:I59))</f>
        <v>-2711645.7656946941</v>
      </c>
      <c r="J63" s="106">
        <f t="shared" ref="J63:BU63" si="37">IF($D$8="EM",J53,-SUM(J57:J59))</f>
        <v>-3117682.2411367251</v>
      </c>
      <c r="K63" s="106">
        <f t="shared" si="37"/>
        <v>-3024006.9892293434</v>
      </c>
      <c r="L63" s="106">
        <f t="shared" si="37"/>
        <v>0</v>
      </c>
      <c r="M63" s="106">
        <f t="shared" si="37"/>
        <v>0</v>
      </c>
      <c r="N63" s="106">
        <f t="shared" si="37"/>
        <v>0</v>
      </c>
      <c r="O63" s="106">
        <f t="shared" si="37"/>
        <v>0</v>
      </c>
      <c r="P63" s="106">
        <f t="shared" si="37"/>
        <v>0</v>
      </c>
      <c r="Q63" s="106">
        <f t="shared" si="37"/>
        <v>0</v>
      </c>
      <c r="R63" s="106">
        <f t="shared" si="37"/>
        <v>-92490.410182674212</v>
      </c>
      <c r="S63" s="106">
        <f t="shared" si="37"/>
        <v>-91447.416238712714</v>
      </c>
      <c r="T63" s="106">
        <f t="shared" si="37"/>
        <v>120729.24398025176</v>
      </c>
      <c r="U63" s="106">
        <f t="shared" si="37"/>
        <v>148351.76339755559</v>
      </c>
      <c r="V63" s="106">
        <f t="shared" si="37"/>
        <v>175974.28281485941</v>
      </c>
      <c r="W63" s="106">
        <f t="shared" si="37"/>
        <v>203596.8022321632</v>
      </c>
      <c r="X63" s="106">
        <f t="shared" si="37"/>
        <v>231219.32164946705</v>
      </c>
      <c r="Y63" s="106">
        <f t="shared" si="37"/>
        <v>15577500.832091428</v>
      </c>
      <c r="Z63" s="106">
        <f t="shared" si="37"/>
        <v>49986.956266641195</v>
      </c>
      <c r="AA63" s="106">
        <f t="shared" si="37"/>
        <v>49986.956266641195</v>
      </c>
      <c r="AB63" s="106">
        <f t="shared" si="37"/>
        <v>49986.956266641195</v>
      </c>
      <c r="AC63" s="106">
        <f t="shared" si="37"/>
        <v>49986.956266641195</v>
      </c>
      <c r="AD63" s="106">
        <f t="shared" si="37"/>
        <v>57765.979018704624</v>
      </c>
      <c r="AE63" s="106">
        <f t="shared" si="37"/>
        <v>57765.979018704624</v>
      </c>
      <c r="AF63" s="106">
        <f t="shared" si="37"/>
        <v>57765.979018704624</v>
      </c>
      <c r="AG63" s="106">
        <f t="shared" si="37"/>
        <v>57765.979018704624</v>
      </c>
      <c r="AH63" s="106">
        <f t="shared" si="37"/>
        <v>57765.979018704624</v>
      </c>
      <c r="AI63" s="106">
        <f t="shared" si="37"/>
        <v>57765.979018704624</v>
      </c>
      <c r="AJ63" s="106">
        <f t="shared" si="37"/>
        <v>57765.979018704624</v>
      </c>
      <c r="AK63" s="106">
        <f t="shared" si="37"/>
        <v>57765.979018704624</v>
      </c>
      <c r="AL63" s="106">
        <f t="shared" si="37"/>
        <v>22832.591236210217</v>
      </c>
      <c r="AM63" s="106">
        <f t="shared" si="37"/>
        <v>22832.591236210217</v>
      </c>
      <c r="AN63" s="106">
        <f t="shared" si="37"/>
        <v>22832.591236210217</v>
      </c>
      <c r="AO63" s="106">
        <f t="shared" si="37"/>
        <v>22832.591236210217</v>
      </c>
      <c r="AP63" s="106">
        <f t="shared" si="37"/>
        <v>30844.984670835529</v>
      </c>
      <c r="AQ63" s="106">
        <f t="shared" si="37"/>
        <v>30844.984670835529</v>
      </c>
      <c r="AR63" s="106">
        <f t="shared" si="37"/>
        <v>30844.984670835529</v>
      </c>
      <c r="AS63" s="106">
        <f t="shared" si="37"/>
        <v>30844.984670835529</v>
      </c>
      <c r="AT63" s="106">
        <f t="shared" si="37"/>
        <v>30844.984670835529</v>
      </c>
      <c r="AU63" s="106">
        <f t="shared" si="37"/>
        <v>30844.984670835529</v>
      </c>
      <c r="AV63" s="106">
        <f t="shared" si="37"/>
        <v>30844.984670835529</v>
      </c>
      <c r="AW63" s="106">
        <f t="shared" si="37"/>
        <v>30844.984670835529</v>
      </c>
      <c r="AX63" s="106">
        <f t="shared" si="37"/>
        <v>30844.984670835529</v>
      </c>
      <c r="AY63" s="106">
        <f t="shared" si="37"/>
        <v>30844.984670835529</v>
      </c>
      <c r="AZ63" s="106">
        <f t="shared" si="37"/>
        <v>30844.984670835529</v>
      </c>
      <c r="BA63" s="106">
        <f t="shared" si="37"/>
        <v>30844.984670835529</v>
      </c>
      <c r="BB63" s="106">
        <f t="shared" si="37"/>
        <v>36538.146231158593</v>
      </c>
      <c r="BC63" s="106">
        <f t="shared" si="37"/>
        <v>0</v>
      </c>
      <c r="BD63" s="106">
        <f t="shared" si="37"/>
        <v>0</v>
      </c>
      <c r="BE63" s="106">
        <f t="shared" si="37"/>
        <v>0</v>
      </c>
      <c r="BF63" s="106">
        <f t="shared" si="37"/>
        <v>0</v>
      </c>
      <c r="BG63" s="106">
        <f t="shared" si="37"/>
        <v>0</v>
      </c>
      <c r="BH63" s="106">
        <f t="shared" si="37"/>
        <v>0</v>
      </c>
      <c r="BI63" s="106">
        <f t="shared" si="37"/>
        <v>0</v>
      </c>
      <c r="BJ63" s="106">
        <f t="shared" si="37"/>
        <v>0</v>
      </c>
      <c r="BK63" s="106">
        <f t="shared" si="37"/>
        <v>0</v>
      </c>
      <c r="BL63" s="106">
        <f t="shared" si="37"/>
        <v>0</v>
      </c>
      <c r="BM63" s="106">
        <f t="shared" si="37"/>
        <v>0</v>
      </c>
      <c r="BN63" s="106">
        <f t="shared" si="37"/>
        <v>0</v>
      </c>
      <c r="BO63" s="106">
        <f t="shared" si="37"/>
        <v>0</v>
      </c>
      <c r="BP63" s="106">
        <f t="shared" si="37"/>
        <v>0</v>
      </c>
      <c r="BQ63" s="106">
        <f t="shared" si="37"/>
        <v>0</v>
      </c>
      <c r="BR63" s="106">
        <f t="shared" si="37"/>
        <v>0</v>
      </c>
      <c r="BS63" s="106">
        <f t="shared" si="37"/>
        <v>0</v>
      </c>
      <c r="BT63" s="106">
        <f t="shared" si="37"/>
        <v>0</v>
      </c>
      <c r="BU63" s="106">
        <f t="shared" si="37"/>
        <v>0</v>
      </c>
      <c r="BV63" s="106">
        <f t="shared" ref="BV63:EG63" si="38">IF($D$8="EM",BV53,-SUM(BV57:BV59))</f>
        <v>0</v>
      </c>
      <c r="BW63" s="106">
        <f t="shared" si="38"/>
        <v>0</v>
      </c>
      <c r="BX63" s="106">
        <f t="shared" si="38"/>
        <v>0</v>
      </c>
      <c r="BY63" s="106">
        <f t="shared" si="38"/>
        <v>0</v>
      </c>
      <c r="BZ63" s="106">
        <f t="shared" si="38"/>
        <v>0</v>
      </c>
      <c r="CA63" s="106">
        <f t="shared" si="38"/>
        <v>0</v>
      </c>
      <c r="CB63" s="106">
        <f t="shared" si="38"/>
        <v>0</v>
      </c>
      <c r="CC63" s="106">
        <f t="shared" si="38"/>
        <v>0</v>
      </c>
      <c r="CD63" s="106">
        <f t="shared" si="38"/>
        <v>0</v>
      </c>
      <c r="CE63" s="106">
        <f t="shared" si="38"/>
        <v>0</v>
      </c>
      <c r="CF63" s="106">
        <f t="shared" si="38"/>
        <v>0</v>
      </c>
      <c r="CG63" s="106">
        <f t="shared" si="38"/>
        <v>0</v>
      </c>
      <c r="CH63" s="106">
        <f t="shared" si="38"/>
        <v>0</v>
      </c>
      <c r="CI63" s="106">
        <f t="shared" si="38"/>
        <v>0</v>
      </c>
      <c r="CJ63" s="106">
        <f t="shared" si="38"/>
        <v>0</v>
      </c>
      <c r="CK63" s="106">
        <f t="shared" si="38"/>
        <v>0</v>
      </c>
      <c r="CL63" s="106">
        <f t="shared" si="38"/>
        <v>0</v>
      </c>
      <c r="CM63" s="106">
        <f t="shared" si="38"/>
        <v>0</v>
      </c>
      <c r="CN63" s="106">
        <f t="shared" si="38"/>
        <v>0</v>
      </c>
      <c r="CO63" s="106">
        <f t="shared" si="38"/>
        <v>0</v>
      </c>
      <c r="CP63" s="106">
        <f t="shared" si="38"/>
        <v>0</v>
      </c>
      <c r="CQ63" s="106">
        <f t="shared" si="38"/>
        <v>0</v>
      </c>
      <c r="CR63" s="106">
        <f t="shared" si="38"/>
        <v>0</v>
      </c>
      <c r="CS63" s="106">
        <f t="shared" si="38"/>
        <v>0</v>
      </c>
      <c r="CT63" s="106">
        <f t="shared" si="38"/>
        <v>0</v>
      </c>
      <c r="CU63" s="106">
        <f t="shared" si="38"/>
        <v>0</v>
      </c>
      <c r="CV63" s="106">
        <f t="shared" si="38"/>
        <v>0</v>
      </c>
      <c r="CW63" s="106">
        <f t="shared" si="38"/>
        <v>0</v>
      </c>
      <c r="CX63" s="106">
        <f t="shared" si="38"/>
        <v>0</v>
      </c>
      <c r="CY63" s="106">
        <f t="shared" si="38"/>
        <v>0</v>
      </c>
      <c r="CZ63" s="106">
        <f t="shared" si="38"/>
        <v>0</v>
      </c>
      <c r="DA63" s="106">
        <f t="shared" si="38"/>
        <v>0</v>
      </c>
      <c r="DB63" s="106">
        <f t="shared" si="38"/>
        <v>0</v>
      </c>
      <c r="DC63" s="106">
        <f t="shared" si="38"/>
        <v>0</v>
      </c>
      <c r="DD63" s="106">
        <f t="shared" si="38"/>
        <v>0</v>
      </c>
      <c r="DE63" s="106">
        <f t="shared" si="38"/>
        <v>0</v>
      </c>
      <c r="DF63" s="106">
        <f t="shared" si="38"/>
        <v>0</v>
      </c>
      <c r="DG63" s="106">
        <f t="shared" si="38"/>
        <v>0</v>
      </c>
      <c r="DH63" s="106">
        <f t="shared" si="38"/>
        <v>0</v>
      </c>
      <c r="DI63" s="106">
        <f t="shared" si="38"/>
        <v>0</v>
      </c>
      <c r="DJ63" s="106">
        <f t="shared" si="38"/>
        <v>0</v>
      </c>
      <c r="DK63" s="106">
        <f t="shared" si="38"/>
        <v>0</v>
      </c>
      <c r="DL63" s="106">
        <f t="shared" si="38"/>
        <v>0</v>
      </c>
      <c r="DM63" s="106">
        <f t="shared" si="38"/>
        <v>0</v>
      </c>
      <c r="DN63" s="106">
        <f t="shared" si="38"/>
        <v>0</v>
      </c>
      <c r="DO63" s="106">
        <f t="shared" si="38"/>
        <v>0</v>
      </c>
      <c r="DP63" s="106">
        <f t="shared" si="38"/>
        <v>0</v>
      </c>
      <c r="DQ63" s="106">
        <f t="shared" si="38"/>
        <v>0</v>
      </c>
      <c r="DR63" s="106">
        <f t="shared" si="38"/>
        <v>0</v>
      </c>
      <c r="DS63" s="106">
        <f t="shared" si="38"/>
        <v>0</v>
      </c>
      <c r="DT63" s="106">
        <f t="shared" si="38"/>
        <v>0</v>
      </c>
      <c r="DU63" s="106">
        <f t="shared" si="38"/>
        <v>0</v>
      </c>
      <c r="DV63" s="106">
        <f t="shared" si="38"/>
        <v>0</v>
      </c>
      <c r="DW63" s="106">
        <f t="shared" si="38"/>
        <v>0</v>
      </c>
      <c r="DX63" s="106">
        <f t="shared" si="38"/>
        <v>0</v>
      </c>
      <c r="DY63" s="106">
        <f t="shared" si="38"/>
        <v>0</v>
      </c>
      <c r="DZ63" s="106">
        <f t="shared" si="38"/>
        <v>0</v>
      </c>
      <c r="EA63" s="106">
        <f t="shared" si="38"/>
        <v>0</v>
      </c>
      <c r="EB63" s="106">
        <f t="shared" si="38"/>
        <v>0</v>
      </c>
      <c r="EC63" s="106">
        <f t="shared" si="38"/>
        <v>0</v>
      </c>
      <c r="ED63" s="106">
        <f t="shared" si="38"/>
        <v>0</v>
      </c>
      <c r="EE63" s="106">
        <f t="shared" si="38"/>
        <v>0</v>
      </c>
      <c r="EF63" s="106">
        <f t="shared" si="38"/>
        <v>0</v>
      </c>
      <c r="EG63" s="106">
        <f t="shared" si="38"/>
        <v>0</v>
      </c>
      <c r="EH63" s="106">
        <f t="shared" ref="EH63:FO63" si="39">IF($D$8="EM",EH53,-SUM(EH57:EH59))</f>
        <v>0</v>
      </c>
      <c r="EI63" s="106">
        <f t="shared" si="39"/>
        <v>0</v>
      </c>
      <c r="EJ63" s="106">
        <f t="shared" si="39"/>
        <v>0</v>
      </c>
      <c r="EK63" s="106">
        <f t="shared" si="39"/>
        <v>0</v>
      </c>
      <c r="EL63" s="106">
        <f t="shared" si="39"/>
        <v>0</v>
      </c>
      <c r="EM63" s="106">
        <f t="shared" si="39"/>
        <v>0</v>
      </c>
      <c r="EN63" s="106">
        <f t="shared" si="39"/>
        <v>0</v>
      </c>
      <c r="EO63" s="106">
        <f t="shared" si="39"/>
        <v>0</v>
      </c>
      <c r="EP63" s="106">
        <f t="shared" si="39"/>
        <v>0</v>
      </c>
      <c r="EQ63" s="106">
        <f t="shared" si="39"/>
        <v>0</v>
      </c>
      <c r="ER63" s="106">
        <f t="shared" si="39"/>
        <v>0</v>
      </c>
      <c r="ES63" s="106">
        <f t="shared" si="39"/>
        <v>0</v>
      </c>
      <c r="ET63" s="106">
        <f t="shared" si="39"/>
        <v>0</v>
      </c>
      <c r="EU63" s="106">
        <f t="shared" si="39"/>
        <v>0</v>
      </c>
      <c r="EV63" s="106">
        <f t="shared" si="39"/>
        <v>0</v>
      </c>
      <c r="EW63" s="106">
        <f t="shared" si="39"/>
        <v>0</v>
      </c>
      <c r="EX63" s="106">
        <f t="shared" si="39"/>
        <v>0</v>
      </c>
      <c r="EY63" s="106">
        <f t="shared" si="39"/>
        <v>0</v>
      </c>
      <c r="EZ63" s="106">
        <f t="shared" si="39"/>
        <v>0</v>
      </c>
      <c r="FA63" s="106">
        <f t="shared" si="39"/>
        <v>0</v>
      </c>
      <c r="FB63" s="106">
        <f t="shared" si="39"/>
        <v>0</v>
      </c>
      <c r="FC63" s="106">
        <f t="shared" si="39"/>
        <v>0</v>
      </c>
      <c r="FD63" s="106">
        <f t="shared" si="39"/>
        <v>0</v>
      </c>
      <c r="FE63" s="106">
        <f t="shared" si="39"/>
        <v>0</v>
      </c>
      <c r="FF63" s="106">
        <f t="shared" si="39"/>
        <v>0</v>
      </c>
      <c r="FG63" s="106">
        <f t="shared" si="39"/>
        <v>0</v>
      </c>
      <c r="FH63" s="106">
        <f t="shared" si="39"/>
        <v>0</v>
      </c>
      <c r="FI63" s="106">
        <f t="shared" si="39"/>
        <v>0</v>
      </c>
      <c r="FJ63" s="106">
        <f t="shared" si="39"/>
        <v>0</v>
      </c>
      <c r="FK63" s="106">
        <f t="shared" si="39"/>
        <v>0</v>
      </c>
      <c r="FL63" s="106">
        <f t="shared" si="39"/>
        <v>0</v>
      </c>
      <c r="FM63" s="106">
        <f t="shared" si="39"/>
        <v>0</v>
      </c>
      <c r="FN63" s="106">
        <f t="shared" si="39"/>
        <v>0</v>
      </c>
      <c r="FO63" s="107">
        <f t="shared" si="39"/>
        <v>0</v>
      </c>
      <c r="FP63" s="3"/>
    </row>
    <row r="64" spans="1:172" s="16" customFormat="1" ht="3.95" customHeight="1" x14ac:dyDescent="0.2">
      <c r="A64" s="3"/>
      <c r="B64" s="3"/>
      <c r="C64" s="108"/>
      <c r="D64" s="109"/>
      <c r="E64" s="110"/>
      <c r="F64" s="110"/>
      <c r="G64" s="110"/>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11"/>
      <c r="FP64" s="3"/>
    </row>
    <row r="65" spans="1:172" s="16" customFormat="1" x14ac:dyDescent="0.2">
      <c r="A65" s="3"/>
      <c r="B65" s="3"/>
      <c r="C65" s="85" t="str">
        <f>IF($D$8="EM","GP Distribution Calcs - EM","Not in Use")</f>
        <v>Not in Use</v>
      </c>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c r="EO65" s="86"/>
      <c r="EP65" s="86"/>
      <c r="EQ65" s="86"/>
      <c r="ER65" s="86"/>
      <c r="ES65" s="86"/>
      <c r="ET65" s="86"/>
      <c r="EU65" s="86"/>
      <c r="EV65" s="86"/>
      <c r="EW65" s="86"/>
      <c r="EX65" s="86"/>
      <c r="EY65" s="86"/>
      <c r="EZ65" s="86"/>
      <c r="FA65" s="86"/>
      <c r="FB65" s="86"/>
      <c r="FC65" s="86"/>
      <c r="FD65" s="86"/>
      <c r="FE65" s="86"/>
      <c r="FF65" s="86"/>
      <c r="FG65" s="86"/>
      <c r="FH65" s="86"/>
      <c r="FI65" s="86"/>
      <c r="FJ65" s="86"/>
      <c r="FK65" s="86"/>
      <c r="FL65" s="86"/>
      <c r="FM65" s="86"/>
      <c r="FN65" s="86"/>
      <c r="FO65" s="87"/>
      <c r="FP65" s="3"/>
    </row>
    <row r="66" spans="1:172" s="16" customFormat="1" x14ac:dyDescent="0.2">
      <c r="A66" s="3"/>
      <c r="B66" s="3"/>
      <c r="C66" s="88" t="s">
        <v>74</v>
      </c>
      <c r="E66" s="89"/>
      <c r="F66" s="89" t="e">
        <f>SUMIF(H66:FO66,"&gt;0")/-SUMIF(H66:FO66,"&lt;0")</f>
        <v>#DIV/0!</v>
      </c>
      <c r="G66" s="89"/>
      <c r="H66" s="25">
        <f>IF($D$8="em",H50-H53,0)</f>
        <v>0</v>
      </c>
      <c r="I66" s="25">
        <f>IF($D$18="no",(I53&lt;0)*(I50-I53)+(I53&gt;0)*(I53/$D$21*$D$22),(I53&lt;0)*(I50-I53)+IF(AND(SUM($H$66:H66)&lt;=(($D$23-1)*-$D$13),I50-I53&gt;0),MIN(I50-I53,(I50&lt;0)*(I50*$D$12)+(I50&gt;0)*I50*IF($D$18="Yes",1,$D$22),(($D$23-1)*-$D$13)-SUM($H$66:H66)),0))</f>
        <v>0</v>
      </c>
      <c r="J66" s="25">
        <f>IF($D$18="no",(J53&lt;0)*(J50-J53)+(J53&gt;0)*(J53/$D$21*$D$22),(J53&lt;0)*(J50-J53)+IF(AND(SUM($H$66:I66)&lt;=(($D$23-1)*-$D$13),J50-J53&gt;0),MIN(J50-J53,(J50&lt;0)*(J50*$D$12)+(J50&gt;0)*J50*IF($D$18="Yes",1,$D$22),(($D$23-1)*-$D$13)-SUM($H$66:I66)),0))</f>
        <v>0</v>
      </c>
      <c r="K66" s="25">
        <f>IF($D$18="no",(K53&lt;0)*(K50-K53)+(K53&gt;0)*(K53/$D$21*$D$22),(K53&lt;0)*(K50-K53)+IF(AND(SUM($H$66:J66)&lt;=(($D$23-1)*-$D$13),K50-K53&gt;0),MIN(K50-K53,(K50&lt;0)*(K50*$D$12)+(K50&gt;0)*K50*IF($D$18="Yes",1,$D$22),(($D$23-1)*-$D$13)-SUM($H$66:J66)),0))</f>
        <v>0</v>
      </c>
      <c r="L66" s="25">
        <f>IF($D$18="no",(L53&lt;0)*(L50-L53)+(L53&gt;0)*(L53/$D$21*$D$22),(L53&lt;0)*(L50-L53)+IF(AND(SUM($H$66:K66)&lt;=(($D$23-1)*-$D$13),L50-L53&gt;0),MIN(L50-L53,(L50&lt;0)*(L50*$D$12)+(L50&gt;0)*L50*IF($D$18="Yes",1,$D$22),(($D$23-1)*-$D$13)-SUM($H$66:K66)),0))</f>
        <v>0</v>
      </c>
      <c r="M66" s="25">
        <f>IF($D$18="no",(M53&lt;0)*(M50-M53)+(M53&gt;0)*(M53/$D$21*$D$22),(M53&lt;0)*(M50-M53)+IF(AND(SUM($H$66:L66)&lt;=(($D$23-1)*-$D$13),M50-M53&gt;0),MIN(M50-M53,(M50&lt;0)*(M50*$D$12)+(M50&gt;0)*M50*IF($D$18="Yes",1,$D$22),(($D$23-1)*-$D$13)-SUM($H$66:L66)),0))</f>
        <v>0</v>
      </c>
      <c r="N66" s="25">
        <f>IF($D$18="no",(N53&lt;0)*(N50-N53)+(N53&gt;0)*(N53/$D$21*$D$22),(N53&lt;0)*(N50-N53)+IF(AND(SUM($H$66:M66)&lt;=(($D$23-1)*-$D$13),N50-N53&gt;0),MIN(N50-N53,(N50&lt;0)*(N50*$D$12)+(N50&gt;0)*N50*IF($D$18="Yes",1,$D$22),(($D$23-1)*-$D$13)-SUM($H$66:M66)),0))</f>
        <v>0</v>
      </c>
      <c r="O66" s="25">
        <f>IF($D$18="no",(O53&lt;0)*(O50-O53)+(O53&gt;0)*(O53/$D$21*$D$22),(O53&lt;0)*(O50-O53)+IF(AND(SUM($H$66:N66)&lt;=(($D$23-1)*-$D$13),O50-O53&gt;0),MIN(O50-O53,(O50&lt;0)*(O50*$D$12)+(O50&gt;0)*O50*IF($D$18="Yes",1,$D$22),(($D$23-1)*-$D$13)-SUM($H$66:N66)),0))</f>
        <v>0</v>
      </c>
      <c r="P66" s="25">
        <f>IF($D$18="no",(P53&lt;0)*(P50-P53)+(P53&gt;0)*(P53/$D$21*$D$22),(P53&lt;0)*(P50-P53)+IF(AND(SUM($H$66:O66)&lt;=(($D$23-1)*-$D$13),P50-P53&gt;0),MIN(P50-P53,(P50&lt;0)*(P50*$D$12)+(P50&gt;0)*P50*IF($D$18="Yes",1,$D$22),(($D$23-1)*-$D$13)-SUM($H$66:O66)),0))</f>
        <v>0</v>
      </c>
      <c r="Q66" s="25">
        <f>IF($D$18="no",(Q53&lt;0)*(Q50-Q53)+(Q53&gt;0)*(Q53/$D$21*$D$22),(Q53&lt;0)*(Q50-Q53)+IF(AND(SUM($H$66:P66)&lt;=(($D$23-1)*-$D$13),Q50-Q53&gt;0),MIN(Q50-Q53,(Q50&lt;0)*(Q50*$D$12)+(Q50&gt;0)*Q50*IF($D$18="Yes",1,$D$22),(($D$23-1)*-$D$13)-SUM($H$66:P66)),0))</f>
        <v>0</v>
      </c>
      <c r="R66" s="25">
        <f>IF($D$18="no",(R53&lt;0)*(R50-R53)+(R53&gt;0)*(R53/$D$21*$D$22),(R53&lt;0)*(R50-R53)+IF(AND(SUM($H$66:Q66)&lt;=(($D$23-1)*-$D$13),R50-R53&gt;0),MIN(R50-R53,(R50&lt;0)*(R50*$D$12)+(R50&gt;0)*R50*IF($D$18="Yes",1,$D$22),(($D$23-1)*-$D$13)-SUM($H$66:Q66)),0))</f>
        <v>0</v>
      </c>
      <c r="S66" s="25">
        <f>IF($D$18="no",(S53&lt;0)*(S50-S53)+(S53&gt;0)*(S53/$D$21*$D$22),(S53&lt;0)*(S50-S53)+IF(AND(SUM($H$66:R66)&lt;=(($D$23-1)*-$D$13),S50-S53&gt;0),MIN(S50-S53,(S50&lt;0)*(S50*$D$12)+(S50&gt;0)*S50*IF($D$18="Yes",1,$D$22),(($D$23-1)*-$D$13)-SUM($H$66:R66)),0))</f>
        <v>0</v>
      </c>
      <c r="T66" s="25">
        <f>IF($D$18="no",(T53&lt;0)*(T50-T53)+(T53&gt;0)*(T53/$D$21*$D$22),(T53&lt;0)*(T50-T53)+IF(AND(SUM($H$66:S66)&lt;=(($D$23-1)*-$D$13),T50-T53&gt;0),MIN(T50-T53,(T50&lt;0)*(T50*$D$12)+(T50&gt;0)*T50*IF($D$18="Yes",1,$D$22),(($D$23-1)*-$D$13)-SUM($H$66:S66)),0))</f>
        <v>0</v>
      </c>
      <c r="U66" s="25">
        <f>IF($D$18="no",(U53&lt;0)*(U50-U53)+(U53&gt;0)*(U53/$D$21*$D$22),(U53&lt;0)*(U50-U53)+IF(AND(SUM($H$66:T66)&lt;=(($D$23-1)*-$D$13),U50-U53&gt;0),MIN(U50-U53,(U50&lt;0)*(U50*$D$12)+(U50&gt;0)*U50*IF($D$18="Yes",1,$D$22),(($D$23-1)*-$D$13)-SUM($H$66:T66)),0))</f>
        <v>0</v>
      </c>
      <c r="V66" s="25">
        <f>IF($D$18="no",(V53&lt;0)*(V50-V53)+(V53&gt;0)*(V53/$D$21*$D$22),(V53&lt;0)*(V50-V53)+IF(AND(SUM($H$66:U66)&lt;=(($D$23-1)*-$D$13),V50-V53&gt;0),MIN(V50-V53,(V50&lt;0)*(V50*$D$12)+(V50&gt;0)*V50*IF($D$18="Yes",1,$D$22),(($D$23-1)*-$D$13)-SUM($H$66:U66)),0))</f>
        <v>0</v>
      </c>
      <c r="W66" s="25">
        <f>IF($D$18="no",(W53&lt;0)*(W50-W53)+(W53&gt;0)*(W53/$D$21*$D$22),(W53&lt;0)*(W50-W53)+IF(AND(SUM($H$66:V66)&lt;=(($D$23-1)*-$D$13),W50-W53&gt;0),MIN(W50-W53,(W50&lt;0)*(W50*$D$12)+(W50&gt;0)*W50*IF($D$18="Yes",1,$D$22),(($D$23-1)*-$D$13)-SUM($H$66:V66)),0))</f>
        <v>0</v>
      </c>
      <c r="X66" s="25">
        <f>IF($D$18="no",(X53&lt;0)*(X50-X53)+(X53&gt;0)*(X53/$D$21*$D$22),(X53&lt;0)*(X50-X53)+IF(AND(SUM($H$66:W66)&lt;=(($D$23-1)*-$D$13),X50-X53&gt;0),MIN(X50-X53,(X50&lt;0)*(X50*$D$12)+(X50&gt;0)*X50*IF($D$18="Yes",1,$D$22),(($D$23-1)*-$D$13)-SUM($H$66:W66)),0))</f>
        <v>0</v>
      </c>
      <c r="Y66" s="25">
        <f>IF($D$18="no",(Y53&lt;0)*(Y50-Y53)+(Y53&gt;0)*(Y53/$D$21*$D$22),(Y53&lt;0)*(Y50-Y53)+IF(AND(SUM($H$66:X66)&lt;=(($D$23-1)*-$D$13),Y50-Y53&gt;0),MIN(Y50-Y53,(Y50&lt;0)*(Y50*$D$12)+(Y50&gt;0)*Y50*IF($D$18="Yes",1,$D$22),(($D$23-1)*-$D$13)-SUM($H$66:X66)),0))</f>
        <v>0</v>
      </c>
      <c r="Z66" s="25">
        <f>IF($D$18="no",(Z53&lt;0)*(Z50-Z53)+(Z53&gt;0)*(Z53/$D$21*$D$22),(Z53&lt;0)*(Z50-Z53)+IF(AND(SUM($H$66:Y66)&lt;=(($D$23-1)*-$D$13),Z50-Z53&gt;0),MIN(Z50-Z53,(Z50&lt;0)*(Z50*$D$12)+(Z50&gt;0)*Z50*IF($D$18="Yes",1,$D$22),(($D$23-1)*-$D$13)-SUM($H$66:Y66)),0))</f>
        <v>0</v>
      </c>
      <c r="AA66" s="25">
        <f>IF($D$18="no",(AA53&lt;0)*(AA50-AA53)+(AA53&gt;0)*(AA53/$D$21*$D$22),(AA53&lt;0)*(AA50-AA53)+IF(AND(SUM($H$66:Z66)&lt;=(($D$23-1)*-$D$13),AA50-AA53&gt;0),MIN(AA50-AA53,(AA50&lt;0)*(AA50*$D$12)+(AA50&gt;0)*AA50*IF($D$18="Yes",1,$D$22),(($D$23-1)*-$D$13)-SUM($H$66:Z66)),0))</f>
        <v>0</v>
      </c>
      <c r="AB66" s="25">
        <f>IF($D$18="no",(AB53&lt;0)*(AB50-AB53)+(AB53&gt;0)*(AB53/$D$21*$D$22),(AB53&lt;0)*(AB50-AB53)+IF(AND(SUM($H$66:AA66)&lt;=(($D$23-1)*-$D$13),AB50-AB53&gt;0),MIN(AB50-AB53,(AB50&lt;0)*(AB50*$D$12)+(AB50&gt;0)*AB50*IF($D$18="Yes",1,$D$22),(($D$23-1)*-$D$13)-SUM($H$66:AA66)),0))</f>
        <v>0</v>
      </c>
      <c r="AC66" s="25">
        <f>IF($D$18="no",(AC53&lt;0)*(AC50-AC53)+(AC53&gt;0)*(AC53/$D$21*$D$22),(AC53&lt;0)*(AC50-AC53)+IF(AND(SUM($H$66:AB66)&lt;=(($D$23-1)*-$D$13),AC50-AC53&gt;0),MIN(AC50-AC53,(AC50&lt;0)*(AC50*$D$12)+(AC50&gt;0)*AC50*IF($D$18="Yes",1,$D$22),(($D$23-1)*-$D$13)-SUM($H$66:AB66)),0))</f>
        <v>0</v>
      </c>
      <c r="AD66" s="25">
        <f>IF($D$18="no",(AD53&lt;0)*(AD50-AD53)+(AD53&gt;0)*(AD53/$D$21*$D$22),(AD53&lt;0)*(AD50-AD53)+IF(AND(SUM($H$66:AC66)&lt;=(($D$23-1)*-$D$13),AD50-AD53&gt;0),MIN(AD50-AD53,(AD50&lt;0)*(AD50*$D$12)+(AD50&gt;0)*AD50*IF($D$18="Yes",1,$D$22),(($D$23-1)*-$D$13)-SUM($H$66:AC66)),0))</f>
        <v>0</v>
      </c>
      <c r="AE66" s="25">
        <f>IF($D$18="no",(AE53&lt;0)*(AE50-AE53)+(AE53&gt;0)*(AE53/$D$21*$D$22),(AE53&lt;0)*(AE50-AE53)+IF(AND(SUM($H$66:AD66)&lt;=(($D$23-1)*-$D$13),AE50-AE53&gt;0),MIN(AE50-AE53,(AE50&lt;0)*(AE50*$D$12)+(AE50&gt;0)*AE50*IF($D$18="Yes",1,$D$22),(($D$23-1)*-$D$13)-SUM($H$66:AD66)),0))</f>
        <v>0</v>
      </c>
      <c r="AF66" s="25">
        <f>IF($D$18="no",(AF53&lt;0)*(AF50-AF53)+(AF53&gt;0)*(AF53/$D$21*$D$22),(AF53&lt;0)*(AF50-AF53)+IF(AND(SUM($H$66:AE66)&lt;=(($D$23-1)*-$D$13),AF50-AF53&gt;0),MIN(AF50-AF53,(AF50&lt;0)*(AF50*$D$12)+(AF50&gt;0)*AF50*IF($D$18="Yes",1,$D$22),(($D$23-1)*-$D$13)-SUM($H$66:AE66)),0))</f>
        <v>0</v>
      </c>
      <c r="AG66" s="25">
        <f>IF($D$18="no",(AG53&lt;0)*(AG50-AG53)+(AG53&gt;0)*(AG53/$D$21*$D$22),(AG53&lt;0)*(AG50-AG53)+IF(AND(SUM($H$66:AF66)&lt;=(($D$23-1)*-$D$13),AG50-AG53&gt;0),MIN(AG50-AG53,(AG50&lt;0)*(AG50*$D$12)+(AG50&gt;0)*AG50*IF($D$18="Yes",1,$D$22),(($D$23-1)*-$D$13)-SUM($H$66:AF66)),0))</f>
        <v>0</v>
      </c>
      <c r="AH66" s="25">
        <f>IF($D$18="no",(AH53&lt;0)*(AH50-AH53)+(AH53&gt;0)*(AH53/$D$21*$D$22),(AH53&lt;0)*(AH50-AH53)+IF(AND(SUM($H$66:AG66)&lt;=(($D$23-1)*-$D$13),AH50-AH53&gt;0),MIN(AH50-AH53,(AH50&lt;0)*(AH50*$D$12)+(AH50&gt;0)*AH50*IF($D$18="Yes",1,$D$22),(($D$23-1)*-$D$13)-SUM($H$66:AG66)),0))</f>
        <v>0</v>
      </c>
      <c r="AI66" s="25">
        <f>IF($D$18="no",(AI53&lt;0)*(AI50-AI53)+(AI53&gt;0)*(AI53/$D$21*$D$22),(AI53&lt;0)*(AI50-AI53)+IF(AND(SUM($H$66:AH66)&lt;=(($D$23-1)*-$D$13),AI50-AI53&gt;0),MIN(AI50-AI53,(AI50&lt;0)*(AI50*$D$12)+(AI50&gt;0)*AI50*IF($D$18="Yes",1,$D$22),(($D$23-1)*-$D$13)-SUM($H$66:AH66)),0))</f>
        <v>0</v>
      </c>
      <c r="AJ66" s="25">
        <f>IF($D$18="no",(AJ53&lt;0)*(AJ50-AJ53)+(AJ53&gt;0)*(AJ53/$D$21*$D$22),(AJ53&lt;0)*(AJ50-AJ53)+IF(AND(SUM($H$66:AI66)&lt;=(($D$23-1)*-$D$13),AJ50-AJ53&gt;0),MIN(AJ50-AJ53,(AJ50&lt;0)*(AJ50*$D$12)+(AJ50&gt;0)*AJ50*IF($D$18="Yes",1,$D$22),(($D$23-1)*-$D$13)-SUM($H$66:AI66)),0))</f>
        <v>0</v>
      </c>
      <c r="AK66" s="25">
        <f>IF($D$18="no",(AK53&lt;0)*(AK50-AK53)+(AK53&gt;0)*(AK53/$D$21*$D$22),(AK53&lt;0)*(AK50-AK53)+IF(AND(SUM($H$66:AJ66)&lt;=(($D$23-1)*-$D$13),AK50-AK53&gt;0),MIN(AK50-AK53,(AK50&lt;0)*(AK50*$D$12)+(AK50&gt;0)*AK50*IF($D$18="Yes",1,$D$22),(($D$23-1)*-$D$13)-SUM($H$66:AJ66)),0))</f>
        <v>0</v>
      </c>
      <c r="AL66" s="25">
        <f>IF($D$18="no",(AL53&lt;0)*(AL50-AL53)+(AL53&gt;0)*(AL53/$D$21*$D$22),(AL53&lt;0)*(AL50-AL53)+IF(AND(SUM($H$66:AK66)&lt;=(($D$23-1)*-$D$13),AL50-AL53&gt;0),MIN(AL50-AL53,(AL50&lt;0)*(AL50*$D$12)+(AL50&gt;0)*AL50*IF($D$18="Yes",1,$D$22),(($D$23-1)*-$D$13)-SUM($H$66:AK66)),0))</f>
        <v>0</v>
      </c>
      <c r="AM66" s="25">
        <f>IF($D$18="no",(AM53&lt;0)*(AM50-AM53)+(AM53&gt;0)*(AM53/$D$21*$D$22),(AM53&lt;0)*(AM50-AM53)+IF(AND(SUM($H$66:AL66)&lt;=(($D$23-1)*-$D$13),AM50-AM53&gt;0),MIN(AM50-AM53,(AM50&lt;0)*(AM50*$D$12)+(AM50&gt;0)*AM50*IF($D$18="Yes",1,$D$22),(($D$23-1)*-$D$13)-SUM($H$66:AL66)),0))</f>
        <v>0</v>
      </c>
      <c r="AN66" s="25">
        <f>IF($D$18="no",(AN53&lt;0)*(AN50-AN53)+(AN53&gt;0)*(AN53/$D$21*$D$22),(AN53&lt;0)*(AN50-AN53)+IF(AND(SUM($H$66:AM66)&lt;=(($D$23-1)*-$D$13),AN50-AN53&gt;0),MIN(AN50-AN53,(AN50&lt;0)*(AN50*$D$12)+(AN50&gt;0)*AN50*IF($D$18="Yes",1,$D$22),(($D$23-1)*-$D$13)-SUM($H$66:AM66)),0))</f>
        <v>0</v>
      </c>
      <c r="AO66" s="25">
        <f>IF($D$18="no",(AO53&lt;0)*(AO50-AO53)+(AO53&gt;0)*(AO53/$D$21*$D$22),(AO53&lt;0)*(AO50-AO53)+IF(AND(SUM($H$66:AN66)&lt;=(($D$23-1)*-$D$13),AO50-AO53&gt;0),MIN(AO50-AO53,(AO50&lt;0)*(AO50*$D$12)+(AO50&gt;0)*AO50*IF($D$18="Yes",1,$D$22),(($D$23-1)*-$D$13)-SUM($H$66:AN66)),0))</f>
        <v>0</v>
      </c>
      <c r="AP66" s="25">
        <f>IF($D$18="no",(AP53&lt;0)*(AP50-AP53)+(AP53&gt;0)*(AP53/$D$21*$D$22),(AP53&lt;0)*(AP50-AP53)+IF(AND(SUM($H$66:AO66)&lt;=(($D$23-1)*-$D$13),AP50-AP53&gt;0),MIN(AP50-AP53,(AP50&lt;0)*(AP50*$D$12)+(AP50&gt;0)*AP50*IF($D$18="Yes",1,$D$22),(($D$23-1)*-$D$13)-SUM($H$66:AO66)),0))</f>
        <v>0</v>
      </c>
      <c r="AQ66" s="25">
        <f>IF($D$18="no",(AQ53&lt;0)*(AQ50-AQ53)+(AQ53&gt;0)*(AQ53/$D$21*$D$22),(AQ53&lt;0)*(AQ50-AQ53)+IF(AND(SUM($H$66:AP66)&lt;=(($D$23-1)*-$D$13),AQ50-AQ53&gt;0),MIN(AQ50-AQ53,(AQ50&lt;0)*(AQ50*$D$12)+(AQ50&gt;0)*AQ50*IF($D$18="Yes",1,$D$22),(($D$23-1)*-$D$13)-SUM($H$66:AP66)),0))</f>
        <v>0</v>
      </c>
      <c r="AR66" s="25">
        <f>IF($D$18="no",(AR53&lt;0)*(AR50-AR53)+(AR53&gt;0)*(AR53/$D$21*$D$22),(AR53&lt;0)*(AR50-AR53)+IF(AND(SUM($H$66:AQ66)&lt;=(($D$23-1)*-$D$13),AR50-AR53&gt;0),MIN(AR50-AR53,(AR50&lt;0)*(AR50*$D$12)+(AR50&gt;0)*AR50*IF($D$18="Yes",1,$D$22),(($D$23-1)*-$D$13)-SUM($H$66:AQ66)),0))</f>
        <v>0</v>
      </c>
      <c r="AS66" s="25">
        <f>IF($D$18="no",(AS53&lt;0)*(AS50-AS53)+(AS53&gt;0)*(AS53/$D$21*$D$22),(AS53&lt;0)*(AS50-AS53)+IF(AND(SUM($H$66:AR66)&lt;=(($D$23-1)*-$D$13),AS50-AS53&gt;0),MIN(AS50-AS53,(AS50&lt;0)*(AS50*$D$12)+(AS50&gt;0)*AS50*IF($D$18="Yes",1,$D$22),(($D$23-1)*-$D$13)-SUM($H$66:AR66)),0))</f>
        <v>0</v>
      </c>
      <c r="AT66" s="25">
        <f>IF($D$18="no",(AT53&lt;0)*(AT50-AT53)+(AT53&gt;0)*(AT53/$D$21*$D$22),(AT53&lt;0)*(AT50-AT53)+IF(AND(SUM($H$66:AS66)&lt;=(($D$23-1)*-$D$13),AT50-AT53&gt;0),MIN(AT50-AT53,(AT50&lt;0)*(AT50*$D$12)+(AT50&gt;0)*AT50*IF($D$18="Yes",1,$D$22),(($D$23-1)*-$D$13)-SUM($H$66:AS66)),0))</f>
        <v>0</v>
      </c>
      <c r="AU66" s="25">
        <f>IF($D$18="no",(AU53&lt;0)*(AU50-AU53)+(AU53&gt;0)*(AU53/$D$21*$D$22),(AU53&lt;0)*(AU50-AU53)+IF(AND(SUM($H$66:AT66)&lt;=(($D$23-1)*-$D$13),AU50-AU53&gt;0),MIN(AU50-AU53,(AU50&lt;0)*(AU50*$D$12)+(AU50&gt;0)*AU50*IF($D$18="Yes",1,$D$22),(($D$23-1)*-$D$13)-SUM($H$66:AT66)),0))</f>
        <v>0</v>
      </c>
      <c r="AV66" s="25">
        <f>IF($D$18="no",(AV53&lt;0)*(AV50-AV53)+(AV53&gt;0)*(AV53/$D$21*$D$22),(AV53&lt;0)*(AV50-AV53)+IF(AND(SUM($H$66:AU66)&lt;=(($D$23-1)*-$D$13),AV50-AV53&gt;0),MIN(AV50-AV53,(AV50&lt;0)*(AV50*$D$12)+(AV50&gt;0)*AV50*IF($D$18="Yes",1,$D$22),(($D$23-1)*-$D$13)-SUM($H$66:AU66)),0))</f>
        <v>0</v>
      </c>
      <c r="AW66" s="25">
        <f>IF($D$18="no",(AW53&lt;0)*(AW50-AW53)+(AW53&gt;0)*(AW53/$D$21*$D$22),(AW53&lt;0)*(AW50-AW53)+IF(AND(SUM($H$66:AV66)&lt;=(($D$23-1)*-$D$13),AW50-AW53&gt;0),MIN(AW50-AW53,(AW50&lt;0)*(AW50*$D$12)+(AW50&gt;0)*AW50*IF($D$18="Yes",1,$D$22),(($D$23-1)*-$D$13)-SUM($H$66:AV66)),0))</f>
        <v>0</v>
      </c>
      <c r="AX66" s="25">
        <f>IF($D$18="no",(AX53&lt;0)*(AX50-AX53)+(AX53&gt;0)*(AX53/$D$21*$D$22),(AX53&lt;0)*(AX50-AX53)+IF(AND(SUM($H$66:AW66)&lt;=(($D$23-1)*-$D$13),AX50-AX53&gt;0),MIN(AX50-AX53,(AX50&lt;0)*(AX50*$D$12)+(AX50&gt;0)*AX50*IF($D$18="Yes",1,$D$22),(($D$23-1)*-$D$13)-SUM($H$66:AW66)),0))</f>
        <v>0</v>
      </c>
      <c r="AY66" s="25">
        <f>IF($D$18="no",(AY53&lt;0)*(AY50-AY53)+(AY53&gt;0)*(AY53/$D$21*$D$22),(AY53&lt;0)*(AY50-AY53)+IF(AND(SUM($H$66:AX66)&lt;=(($D$23-1)*-$D$13),AY50-AY53&gt;0),MIN(AY50-AY53,(AY50&lt;0)*(AY50*$D$12)+(AY50&gt;0)*AY50*IF($D$18="Yes",1,$D$22),(($D$23-1)*-$D$13)-SUM($H$66:AX66)),0))</f>
        <v>0</v>
      </c>
      <c r="AZ66" s="25">
        <f>IF($D$18="no",(AZ53&lt;0)*(AZ50-AZ53)+(AZ53&gt;0)*(AZ53/$D$21*$D$22),(AZ53&lt;0)*(AZ50-AZ53)+IF(AND(SUM($H$66:AY66)&lt;=(($D$23-1)*-$D$13),AZ50-AZ53&gt;0),MIN(AZ50-AZ53,(AZ50&lt;0)*(AZ50*$D$12)+(AZ50&gt;0)*AZ50*IF($D$18="Yes",1,$D$22),(($D$23-1)*-$D$13)-SUM($H$66:AY66)),0))</f>
        <v>0</v>
      </c>
      <c r="BA66" s="25">
        <f>IF($D$18="no",(BA53&lt;0)*(BA50-BA53)+(BA53&gt;0)*(BA53/$D$21*$D$22),(BA53&lt;0)*(BA50-BA53)+IF(AND(SUM($H$66:AZ66)&lt;=(($D$23-1)*-$D$13),BA50-BA53&gt;0),MIN(BA50-BA53,(BA50&lt;0)*(BA50*$D$12)+(BA50&gt;0)*BA50*IF($D$18="Yes",1,$D$22),(($D$23-1)*-$D$13)-SUM($H$66:AZ66)),0))</f>
        <v>0</v>
      </c>
      <c r="BB66" s="25">
        <f>IF($D$18="no",(BB53&lt;0)*(BB50-BB53)+(BB53&gt;0)*(BB53/$D$21*$D$22),(BB53&lt;0)*(BB50-BB53)+IF(AND(SUM($H$66:BA66)&lt;=(($D$23-1)*-$D$13),BB50-BB53&gt;0),MIN(BB50-BB53,(BB50&lt;0)*(BB50*$D$12)+(BB50&gt;0)*BB50*IF($D$18="Yes",1,$D$22),(($D$23-1)*-$D$13)-SUM($H$66:BA66)),0))</f>
        <v>0</v>
      </c>
      <c r="BC66" s="25">
        <f>IF($D$18="no",(BC53&lt;0)*(BC50-BC53)+(BC53&gt;0)*(BC53/$D$21*$D$22),(BC53&lt;0)*(BC50-BC53)+IF(AND(SUM($H$66:BB66)&lt;=(($D$23-1)*-$D$13),BC50-BC53&gt;0),MIN(BC50-BC53,(BC50&lt;0)*(BC50*$D$12)+(BC50&gt;0)*BC50*IF($D$18="Yes",1,$D$22),(($D$23-1)*-$D$13)-SUM($H$66:BB66)),0))</f>
        <v>0</v>
      </c>
      <c r="BD66" s="25">
        <f>IF($D$18="no",(BD53&lt;0)*(BD50-BD53)+(BD53&gt;0)*(BD53/$D$21*$D$22),(BD53&lt;0)*(BD50-BD53)+IF(AND(SUM($H$66:BC66)&lt;=(($D$23-1)*-$D$13),BD50-BD53&gt;0),MIN(BD50-BD53,(BD50&lt;0)*(BD50*$D$12)+(BD50&gt;0)*BD50*IF($D$18="Yes",1,$D$22),(($D$23-1)*-$D$13)-SUM($H$66:BC66)),0))</f>
        <v>0</v>
      </c>
      <c r="BE66" s="25">
        <f>IF($D$18="no",(BE53&lt;0)*(BE50-BE53)+(BE53&gt;0)*(BE53/$D$21*$D$22),(BE53&lt;0)*(BE50-BE53)+IF(AND(SUM($H$66:BD66)&lt;=(($D$23-1)*-$D$13),BE50-BE53&gt;0),MIN(BE50-BE53,(BE50&lt;0)*(BE50*$D$12)+(BE50&gt;0)*BE50*IF($D$18="Yes",1,$D$22),(($D$23-1)*-$D$13)-SUM($H$66:BD66)),0))</f>
        <v>0</v>
      </c>
      <c r="BF66" s="25">
        <f>IF($D$18="no",(BF53&lt;0)*(BF50-BF53)+(BF53&gt;0)*(BF53/$D$21*$D$22),(BF53&lt;0)*(BF50-BF53)+IF(AND(SUM($H$66:BE66)&lt;=(($D$23-1)*-$D$13),BF50-BF53&gt;0),MIN(BF50-BF53,(BF50&lt;0)*(BF50*$D$12)+(BF50&gt;0)*BF50*IF($D$18="Yes",1,$D$22),(($D$23-1)*-$D$13)-SUM($H$66:BE66)),0))</f>
        <v>0</v>
      </c>
      <c r="BG66" s="25">
        <f>IF($D$18="no",(BG53&lt;0)*(BG50-BG53)+(BG53&gt;0)*(BG53/$D$21*$D$22),(BG53&lt;0)*(BG50-BG53)+IF(AND(SUM($H$66:BF66)&lt;=(($D$23-1)*-$D$13),BG50-BG53&gt;0),MIN(BG50-BG53,(BG50&lt;0)*(BG50*$D$12)+(BG50&gt;0)*BG50*IF($D$18="Yes",1,$D$22),(($D$23-1)*-$D$13)-SUM($H$66:BF66)),0))</f>
        <v>0</v>
      </c>
      <c r="BH66" s="25">
        <f>IF($D$18="no",(BH53&lt;0)*(BH50-BH53)+(BH53&gt;0)*(BH53/$D$21*$D$22),(BH53&lt;0)*(BH50-BH53)+IF(AND(SUM($H$66:BG66)&lt;=(($D$23-1)*-$D$13),BH50-BH53&gt;0),MIN(BH50-BH53,(BH50&lt;0)*(BH50*$D$12)+(BH50&gt;0)*BH50*IF($D$18="Yes",1,$D$22),(($D$23-1)*-$D$13)-SUM($H$66:BG66)),0))</f>
        <v>0</v>
      </c>
      <c r="BI66" s="25">
        <f>IF($D$18="no",(BI53&lt;0)*(BI50-BI53)+(BI53&gt;0)*(BI53/$D$21*$D$22),(BI53&lt;0)*(BI50-BI53)+IF(AND(SUM($H$66:BH66)&lt;=(($D$23-1)*-$D$13),BI50-BI53&gt;0),MIN(BI50-BI53,(BI50&lt;0)*(BI50*$D$12)+(BI50&gt;0)*BI50*IF($D$18="Yes",1,$D$22),(($D$23-1)*-$D$13)-SUM($H$66:BH66)),0))</f>
        <v>0</v>
      </c>
      <c r="BJ66" s="25">
        <f>IF($D$18="no",(BJ53&lt;0)*(BJ50-BJ53)+(BJ53&gt;0)*(BJ53/$D$21*$D$22),(BJ53&lt;0)*(BJ50-BJ53)+IF(AND(SUM($H$66:BI66)&lt;=(($D$23-1)*-$D$13),BJ50-BJ53&gt;0),MIN(BJ50-BJ53,(BJ50&lt;0)*(BJ50*$D$12)+(BJ50&gt;0)*BJ50*IF($D$18="Yes",1,$D$22),(($D$23-1)*-$D$13)-SUM($H$66:BI66)),0))</f>
        <v>0</v>
      </c>
      <c r="BK66" s="25">
        <f>IF($D$18="no",(BK53&lt;0)*(BK50-BK53)+(BK53&gt;0)*(BK53/$D$21*$D$22),(BK53&lt;0)*(BK50-BK53)+IF(AND(SUM($H$66:BJ66)&lt;=(($D$23-1)*-$D$13),BK50-BK53&gt;0),MIN(BK50-BK53,(BK50&lt;0)*(BK50*$D$12)+(BK50&gt;0)*BK50*IF($D$18="Yes",1,$D$22),(($D$23-1)*-$D$13)-SUM($H$66:BJ66)),0))</f>
        <v>0</v>
      </c>
      <c r="BL66" s="25">
        <f>IF($D$18="no",(BL53&lt;0)*(BL50-BL53)+(BL53&gt;0)*(BL53/$D$21*$D$22),(BL53&lt;0)*(BL50-BL53)+IF(AND(SUM($H$66:BK66)&lt;=(($D$23-1)*-$D$13),BL50-BL53&gt;0),MIN(BL50-BL53,(BL50&lt;0)*(BL50*$D$12)+(BL50&gt;0)*BL50*IF($D$18="Yes",1,$D$22),(($D$23-1)*-$D$13)-SUM($H$66:BK66)),0))</f>
        <v>0</v>
      </c>
      <c r="BM66" s="25">
        <f>IF($D$18="no",(BM53&lt;0)*(BM50-BM53)+(BM53&gt;0)*(BM53/$D$21*$D$22),(BM53&lt;0)*(BM50-BM53)+IF(AND(SUM($H$66:BL66)&lt;=(($D$23-1)*-$D$13),BM50-BM53&gt;0),MIN(BM50-BM53,(BM50&lt;0)*(BM50*$D$12)+(BM50&gt;0)*BM50*IF($D$18="Yes",1,$D$22),(($D$23-1)*-$D$13)-SUM($H$66:BL66)),0))</f>
        <v>0</v>
      </c>
      <c r="BN66" s="25">
        <f>IF($D$18="no",(BN53&lt;0)*(BN50-BN53)+(BN53&gt;0)*(BN53/$D$21*$D$22),(BN53&lt;0)*(BN50-BN53)+IF(AND(SUM($H$66:BM66)&lt;=(($D$23-1)*-$D$13),BN50-BN53&gt;0),MIN(BN50-BN53,(BN50&lt;0)*(BN50*$D$12)+(BN50&gt;0)*BN50*IF($D$18="Yes",1,$D$22),(($D$23-1)*-$D$13)-SUM($H$66:BM66)),0))</f>
        <v>0</v>
      </c>
      <c r="BO66" s="25">
        <f>IF($D$18="no",(BO53&lt;0)*(BO50-BO53)+(BO53&gt;0)*(BO53/$D$21*$D$22),(BO53&lt;0)*(BO50-BO53)+IF(AND(SUM($H$66:BN66)&lt;=(($D$23-1)*-$D$13),BO50-BO53&gt;0),MIN(BO50-BO53,(BO50&lt;0)*(BO50*$D$12)+(BO50&gt;0)*BO50*IF($D$18="Yes",1,$D$22),(($D$23-1)*-$D$13)-SUM($H$66:BN66)),0))</f>
        <v>0</v>
      </c>
      <c r="BP66" s="25">
        <f>IF($D$18="no",(BP53&lt;0)*(BP50-BP53)+(BP53&gt;0)*(BP53/$D$21*$D$22),(BP53&lt;0)*(BP50-BP53)+IF(AND(SUM($H$66:BO66)&lt;=(($D$23-1)*-$D$13),BP50-BP53&gt;0),MIN(BP50-BP53,(BP50&lt;0)*(BP50*$D$12)+(BP50&gt;0)*BP50*IF($D$18="Yes",1,$D$22),(($D$23-1)*-$D$13)-SUM($H$66:BO66)),0))</f>
        <v>0</v>
      </c>
      <c r="BQ66" s="25">
        <f>IF($D$18="no",(BQ53&lt;0)*(BQ50-BQ53)+(BQ53&gt;0)*(BQ53/$D$21*$D$22),(BQ53&lt;0)*(BQ50-BQ53)+IF(AND(SUM($H$66:BP66)&lt;=(($D$23-1)*-$D$13),BQ50-BQ53&gt;0),MIN(BQ50-BQ53,(BQ50&lt;0)*(BQ50*$D$12)+(BQ50&gt;0)*BQ50*IF($D$18="Yes",1,$D$22),(($D$23-1)*-$D$13)-SUM($H$66:BP66)),0))</f>
        <v>0</v>
      </c>
      <c r="BR66" s="25">
        <f>IF($D$18="no",(BR53&lt;0)*(BR50-BR53)+(BR53&gt;0)*(BR53/$D$21*$D$22),(BR53&lt;0)*(BR50-BR53)+IF(AND(SUM($H$66:BQ66)&lt;=(($D$23-1)*-$D$13),BR50-BR53&gt;0),MIN(BR50-BR53,(BR50&lt;0)*(BR50*$D$12)+(BR50&gt;0)*BR50*IF($D$18="Yes",1,$D$22),(($D$23-1)*-$D$13)-SUM($H$66:BQ66)),0))</f>
        <v>0</v>
      </c>
      <c r="BS66" s="25">
        <f>IF($D$18="no",(BS53&lt;0)*(BS50-BS53)+(BS53&gt;0)*(BS53/$D$21*$D$22),(BS53&lt;0)*(BS50-BS53)+IF(AND(SUM($H$66:BR66)&lt;=(($D$23-1)*-$D$13),BS50-BS53&gt;0),MIN(BS50-BS53,(BS50&lt;0)*(BS50*$D$12)+(BS50&gt;0)*BS50*IF($D$18="Yes",1,$D$22),(($D$23-1)*-$D$13)-SUM($H$66:BR66)),0))</f>
        <v>0</v>
      </c>
      <c r="BT66" s="25">
        <f>IF($D$18="no",(BT53&lt;0)*(BT50-BT53)+(BT53&gt;0)*(BT53/$D$21*$D$22),(BT53&lt;0)*(BT50-BT53)+IF(AND(SUM($H$66:BS66)&lt;=(($D$23-1)*-$D$13),BT50-BT53&gt;0),MIN(BT50-BT53,(BT50&lt;0)*(BT50*$D$12)+(BT50&gt;0)*BT50*IF($D$18="Yes",1,$D$22),(($D$23-1)*-$D$13)-SUM($H$66:BS66)),0))</f>
        <v>0</v>
      </c>
      <c r="BU66" s="25">
        <f>IF($D$18="no",(BU53&lt;0)*(BU50-BU53)+(BU53&gt;0)*(BU53/$D$21*$D$22),(BU53&lt;0)*(BU50-BU53)+IF(AND(SUM($H$66:BT66)&lt;=(($D$23-1)*-$D$13),BU50-BU53&gt;0),MIN(BU50-BU53,(BU50&lt;0)*(BU50*$D$12)+(BU50&gt;0)*BU50*IF($D$18="Yes",1,$D$22),(($D$23-1)*-$D$13)-SUM($H$66:BT66)),0))</f>
        <v>0</v>
      </c>
      <c r="BV66" s="25">
        <f>IF($D$18="no",(BV53&lt;0)*(BV50-BV53)+(BV53&gt;0)*(BV53/$D$21*$D$22),(BV53&lt;0)*(BV50-BV53)+IF(AND(SUM($H$66:BU66)&lt;=(($D$23-1)*-$D$13),BV50-BV53&gt;0),MIN(BV50-BV53,(BV50&lt;0)*(BV50*$D$12)+(BV50&gt;0)*BV50*IF($D$18="Yes",1,$D$22),(($D$23-1)*-$D$13)-SUM($H$66:BU66)),0))</f>
        <v>0</v>
      </c>
      <c r="BW66" s="25">
        <f>IF($D$18="no",(BW53&lt;0)*(BW50-BW53)+(BW53&gt;0)*(BW53/$D$21*$D$22),(BW53&lt;0)*(BW50-BW53)+IF(AND(SUM($H$66:BV66)&lt;=(($D$23-1)*-$D$13),BW50-BW53&gt;0),MIN(BW50-BW53,(BW50&lt;0)*(BW50*$D$12)+(BW50&gt;0)*BW50*IF($D$18="Yes",1,$D$22),(($D$23-1)*-$D$13)-SUM($H$66:BV66)),0))</f>
        <v>0</v>
      </c>
      <c r="BX66" s="25">
        <f>IF($D$18="no",(BX53&lt;0)*(BX50-BX53)+(BX53&gt;0)*(BX53/$D$21*$D$22),(BX53&lt;0)*(BX50-BX53)+IF(AND(SUM($H$66:BW66)&lt;=(($D$23-1)*-$D$13),BX50-BX53&gt;0),MIN(BX50-BX53,(BX50&lt;0)*(BX50*$D$12)+(BX50&gt;0)*BX50*IF($D$18="Yes",1,$D$22),(($D$23-1)*-$D$13)-SUM($H$66:BW66)),0))</f>
        <v>0</v>
      </c>
      <c r="BY66" s="25">
        <f>IF($D$18="no",(BY53&lt;0)*(BY50-BY53)+(BY53&gt;0)*(BY53/$D$21*$D$22),(BY53&lt;0)*(BY50-BY53)+IF(AND(SUM($H$66:BX66)&lt;=(($D$23-1)*-$D$13),BY50-BY53&gt;0),MIN(BY50-BY53,(BY50&lt;0)*(BY50*$D$12)+(BY50&gt;0)*BY50*IF($D$18="Yes",1,$D$22),(($D$23-1)*-$D$13)-SUM($H$66:BX66)),0))</f>
        <v>0</v>
      </c>
      <c r="BZ66" s="25">
        <f>IF($D$18="no",(BZ53&lt;0)*(BZ50-BZ53)+(BZ53&gt;0)*(BZ53/$D$21*$D$22),(BZ53&lt;0)*(BZ50-BZ53)+IF(AND(SUM($H$66:BY66)&lt;=(($D$23-1)*-$D$13),BZ50-BZ53&gt;0),MIN(BZ50-BZ53,(BZ50&lt;0)*(BZ50*$D$12)+(BZ50&gt;0)*BZ50*IF($D$18="Yes",1,$D$22),(($D$23-1)*-$D$13)-SUM($H$66:BY66)),0))</f>
        <v>0</v>
      </c>
      <c r="CA66" s="25">
        <f>IF($D$18="no",(CA53&lt;0)*(CA50-CA53)+(CA53&gt;0)*(CA53/$D$21*$D$22),(CA53&lt;0)*(CA50-CA53)+IF(AND(SUM($H$66:BZ66)&lt;=(($D$23-1)*-$D$13),CA50-CA53&gt;0),MIN(CA50-CA53,(CA50&lt;0)*(CA50*$D$12)+(CA50&gt;0)*CA50*IF($D$18="Yes",1,$D$22),(($D$23-1)*-$D$13)-SUM($H$66:BZ66)),0))</f>
        <v>0</v>
      </c>
      <c r="CB66" s="25">
        <f>IF($D$18="no",(CB53&lt;0)*(CB50-CB53)+(CB53&gt;0)*(CB53/$D$21*$D$22),(CB53&lt;0)*(CB50-CB53)+IF(AND(SUM($H$66:CA66)&lt;=(($D$23-1)*-$D$13),CB50-CB53&gt;0),MIN(CB50-CB53,(CB50&lt;0)*(CB50*$D$12)+(CB50&gt;0)*CB50*IF($D$18="Yes",1,$D$22),(($D$23-1)*-$D$13)-SUM($H$66:CA66)),0))</f>
        <v>0</v>
      </c>
      <c r="CC66" s="25">
        <f>IF($D$18="no",(CC53&lt;0)*(CC50-CC53)+(CC53&gt;0)*(CC53/$D$21*$D$22),(CC53&lt;0)*(CC50-CC53)+IF(AND(SUM($H$66:CB66)&lt;=(($D$23-1)*-$D$13),CC50-CC53&gt;0),MIN(CC50-CC53,(CC50&lt;0)*(CC50*$D$12)+(CC50&gt;0)*CC50*IF($D$18="Yes",1,$D$22),(($D$23-1)*-$D$13)-SUM($H$66:CB66)),0))</f>
        <v>0</v>
      </c>
      <c r="CD66" s="25">
        <f>IF($D$18="no",(CD53&lt;0)*(CD50-CD53)+(CD53&gt;0)*(CD53/$D$21*$D$22),(CD53&lt;0)*(CD50-CD53)+IF(AND(SUM($H$66:CC66)&lt;=(($D$23-1)*-$D$13),CD50-CD53&gt;0),MIN(CD50-CD53,(CD50&lt;0)*(CD50*$D$12)+(CD50&gt;0)*CD50*IF($D$18="Yes",1,$D$22),(($D$23-1)*-$D$13)-SUM($H$66:CC66)),0))</f>
        <v>0</v>
      </c>
      <c r="CE66" s="25">
        <f>IF($D$18="no",(CE53&lt;0)*(CE50-CE53)+(CE53&gt;0)*(CE53/$D$21*$D$22),(CE53&lt;0)*(CE50-CE53)+IF(AND(SUM($H$66:CD66)&lt;=(($D$23-1)*-$D$13),CE50-CE53&gt;0),MIN(CE50-CE53,(CE50&lt;0)*(CE50*$D$12)+(CE50&gt;0)*CE50*IF($D$18="Yes",1,$D$22),(($D$23-1)*-$D$13)-SUM($H$66:CD66)),0))</f>
        <v>0</v>
      </c>
      <c r="CF66" s="25">
        <f>IF($D$18="no",(CF53&lt;0)*(CF50-CF53)+(CF53&gt;0)*(CF53/$D$21*$D$22),(CF53&lt;0)*(CF50-CF53)+IF(AND(SUM($H$66:CE66)&lt;=(($D$23-1)*-$D$13),CF50-CF53&gt;0),MIN(CF50-CF53,(CF50&lt;0)*(CF50*$D$12)+(CF50&gt;0)*CF50*IF($D$18="Yes",1,$D$22),(($D$23-1)*-$D$13)-SUM($H$66:CE66)),0))</f>
        <v>0</v>
      </c>
      <c r="CG66" s="25">
        <f>IF($D$18="no",(CG53&lt;0)*(CG50-CG53)+(CG53&gt;0)*(CG53/$D$21*$D$22),(CG53&lt;0)*(CG50-CG53)+IF(AND(SUM($H$66:CF66)&lt;=(($D$23-1)*-$D$13),CG50-CG53&gt;0),MIN(CG50-CG53,(CG50&lt;0)*(CG50*$D$12)+(CG50&gt;0)*CG50*IF($D$18="Yes",1,$D$22),(($D$23-1)*-$D$13)-SUM($H$66:CF66)),0))</f>
        <v>0</v>
      </c>
      <c r="CH66" s="25">
        <f>IF($D$18="no",(CH53&lt;0)*(CH50-CH53)+(CH53&gt;0)*(CH53/$D$21*$D$22),(CH53&lt;0)*(CH50-CH53)+IF(AND(SUM($H$66:CG66)&lt;=(($D$23-1)*-$D$13),CH50-CH53&gt;0),MIN(CH50-CH53,(CH50&lt;0)*(CH50*$D$12)+(CH50&gt;0)*CH50*IF($D$18="Yes",1,$D$22),(($D$23-1)*-$D$13)-SUM($H$66:CG66)),0))</f>
        <v>0</v>
      </c>
      <c r="CI66" s="25">
        <f>IF($D$18="no",(CI53&lt;0)*(CI50-CI53)+(CI53&gt;0)*(CI53/$D$21*$D$22),(CI53&lt;0)*(CI50-CI53)+IF(AND(SUM($H$66:CH66)&lt;=(($D$23-1)*-$D$13),CI50-CI53&gt;0),MIN(CI50-CI53,(CI50&lt;0)*(CI50*$D$12)+(CI50&gt;0)*CI50*IF($D$18="Yes",1,$D$22),(($D$23-1)*-$D$13)-SUM($H$66:CH66)),0))</f>
        <v>0</v>
      </c>
      <c r="CJ66" s="25">
        <f>IF($D$18="no",(CJ53&lt;0)*(CJ50-CJ53)+(CJ53&gt;0)*(CJ53/$D$21*$D$22),(CJ53&lt;0)*(CJ50-CJ53)+IF(AND(SUM($H$66:CI66)&lt;=(($D$23-1)*-$D$13),CJ50-CJ53&gt;0),MIN(CJ50-CJ53,(CJ50&lt;0)*(CJ50*$D$12)+(CJ50&gt;0)*CJ50*IF($D$18="Yes",1,$D$22),(($D$23-1)*-$D$13)-SUM($H$66:CI66)),0))</f>
        <v>0</v>
      </c>
      <c r="CK66" s="25">
        <f>IF($D$18="no",(CK53&lt;0)*(CK50-CK53)+(CK53&gt;0)*(CK53/$D$21*$D$22),(CK53&lt;0)*(CK50-CK53)+IF(AND(SUM($H$66:CJ66)&lt;=(($D$23-1)*-$D$13),CK50-CK53&gt;0),MIN(CK50-CK53,(CK50&lt;0)*(CK50*$D$12)+(CK50&gt;0)*CK50*IF($D$18="Yes",1,$D$22),(($D$23-1)*-$D$13)-SUM($H$66:CJ66)),0))</f>
        <v>0</v>
      </c>
      <c r="CL66" s="25">
        <f>IF($D$18="no",(CL53&lt;0)*(CL50-CL53)+(CL53&gt;0)*(CL53/$D$21*$D$22),(CL53&lt;0)*(CL50-CL53)+IF(AND(SUM($H$66:CK66)&lt;=(($D$23-1)*-$D$13),CL50-CL53&gt;0),MIN(CL50-CL53,(CL50&lt;0)*(CL50*$D$12)+(CL50&gt;0)*CL50*IF($D$18="Yes",1,$D$22),(($D$23-1)*-$D$13)-SUM($H$66:CK66)),0))</f>
        <v>0</v>
      </c>
      <c r="CM66" s="25">
        <f>IF($D$18="no",(CM53&lt;0)*(CM50-CM53)+(CM53&gt;0)*(CM53/$D$21*$D$22),(CM53&lt;0)*(CM50-CM53)+IF(AND(SUM($H$66:CL66)&lt;=(($D$23-1)*-$D$13),CM50-CM53&gt;0),MIN(CM50-CM53,(CM50&lt;0)*(CM50*$D$12)+(CM50&gt;0)*CM50*IF($D$18="Yes",1,$D$22),(($D$23-1)*-$D$13)-SUM($H$66:CL66)),0))</f>
        <v>0</v>
      </c>
      <c r="CN66" s="25">
        <f>IF($D$18="no",(CN53&lt;0)*(CN50-CN53)+(CN53&gt;0)*(CN53/$D$21*$D$22),(CN53&lt;0)*(CN50-CN53)+IF(AND(SUM($H$66:CM66)&lt;=(($D$23-1)*-$D$13),CN50-CN53&gt;0),MIN(CN50-CN53,(CN50&lt;0)*(CN50*$D$12)+(CN50&gt;0)*CN50*IF($D$18="Yes",1,$D$22),(($D$23-1)*-$D$13)-SUM($H$66:CM66)),0))</f>
        <v>0</v>
      </c>
      <c r="CO66" s="25">
        <f>IF($D$18="no",(CO53&lt;0)*(CO50-CO53)+(CO53&gt;0)*(CO53/$D$21*$D$22),(CO53&lt;0)*(CO50-CO53)+IF(AND(SUM($H$66:CN66)&lt;=(($D$23-1)*-$D$13),CO50-CO53&gt;0),MIN(CO50-CO53,(CO50&lt;0)*(CO50*$D$12)+(CO50&gt;0)*CO50*IF($D$18="Yes",1,$D$22),(($D$23-1)*-$D$13)-SUM($H$66:CN66)),0))</f>
        <v>0</v>
      </c>
      <c r="CP66" s="25">
        <f>IF($D$18="no",(CP53&lt;0)*(CP50-CP53)+(CP53&gt;0)*(CP53/$D$21*$D$22),(CP53&lt;0)*(CP50-CP53)+IF(AND(SUM($H$66:CO66)&lt;=(($D$23-1)*-$D$13),CP50-CP53&gt;0),MIN(CP50-CP53,(CP50&lt;0)*(CP50*$D$12)+(CP50&gt;0)*CP50*IF($D$18="Yes",1,$D$22),(($D$23-1)*-$D$13)-SUM($H$66:CO66)),0))</f>
        <v>0</v>
      </c>
      <c r="CQ66" s="25">
        <f>IF($D$18="no",(CQ53&lt;0)*(CQ50-CQ53)+(CQ53&gt;0)*(CQ53/$D$21*$D$22),(CQ53&lt;0)*(CQ50-CQ53)+IF(AND(SUM($H$66:CP66)&lt;=(($D$23-1)*-$D$13),CQ50-CQ53&gt;0),MIN(CQ50-CQ53,(CQ50&lt;0)*(CQ50*$D$12)+(CQ50&gt;0)*CQ50*IF($D$18="Yes",1,$D$22),(($D$23-1)*-$D$13)-SUM($H$66:CP66)),0))</f>
        <v>0</v>
      </c>
      <c r="CR66" s="25">
        <f>IF($D$18="no",(CR53&lt;0)*(CR50-CR53)+(CR53&gt;0)*(CR53/$D$21*$D$22),(CR53&lt;0)*(CR50-CR53)+IF(AND(SUM($H$66:CQ66)&lt;=(($D$23-1)*-$D$13),CR50-CR53&gt;0),MIN(CR50-CR53,(CR50&lt;0)*(CR50*$D$12)+(CR50&gt;0)*CR50*IF($D$18="Yes",1,$D$22),(($D$23-1)*-$D$13)-SUM($H$66:CQ66)),0))</f>
        <v>0</v>
      </c>
      <c r="CS66" s="25">
        <f>IF($D$18="no",(CS53&lt;0)*(CS50-CS53)+(CS53&gt;0)*(CS53/$D$21*$D$22),(CS53&lt;0)*(CS50-CS53)+IF(AND(SUM($H$66:CR66)&lt;=(($D$23-1)*-$D$13),CS50-CS53&gt;0),MIN(CS50-CS53,(CS50&lt;0)*(CS50*$D$12)+(CS50&gt;0)*CS50*IF($D$18="Yes",1,$D$22),(($D$23-1)*-$D$13)-SUM($H$66:CR66)),0))</f>
        <v>0</v>
      </c>
      <c r="CT66" s="25">
        <f>IF($D$18="no",(CT53&lt;0)*(CT50-CT53)+(CT53&gt;0)*(CT53/$D$21*$D$22),(CT53&lt;0)*(CT50-CT53)+IF(AND(SUM($H$66:CS66)&lt;=(($D$23-1)*-$D$13),CT50-CT53&gt;0),MIN(CT50-CT53,(CT50&lt;0)*(CT50*$D$12)+(CT50&gt;0)*CT50*IF($D$18="Yes",1,$D$22),(($D$23-1)*-$D$13)-SUM($H$66:CS66)),0))</f>
        <v>0</v>
      </c>
      <c r="CU66" s="25">
        <f>IF($D$18="no",(CU53&lt;0)*(CU50-CU53)+(CU53&gt;0)*(CU53/$D$21*$D$22),(CU53&lt;0)*(CU50-CU53)+IF(AND(SUM($H$66:CT66)&lt;=(($D$23-1)*-$D$13),CU50-CU53&gt;0),MIN(CU50-CU53,(CU50&lt;0)*(CU50*$D$12)+(CU50&gt;0)*CU50*IF($D$18="Yes",1,$D$22),(($D$23-1)*-$D$13)-SUM($H$66:CT66)),0))</f>
        <v>0</v>
      </c>
      <c r="CV66" s="25">
        <f>IF($D$18="no",(CV53&lt;0)*(CV50-CV53)+(CV53&gt;0)*(CV53/$D$21*$D$22),(CV53&lt;0)*(CV50-CV53)+IF(AND(SUM($H$66:CU66)&lt;=(($D$23-1)*-$D$13),CV50-CV53&gt;0),MIN(CV50-CV53,(CV50&lt;0)*(CV50*$D$12)+(CV50&gt;0)*CV50*IF($D$18="Yes",1,$D$22),(($D$23-1)*-$D$13)-SUM($H$66:CU66)),0))</f>
        <v>0</v>
      </c>
      <c r="CW66" s="25">
        <f>IF($D$18="no",(CW53&lt;0)*(CW50-CW53)+(CW53&gt;0)*(CW53/$D$21*$D$22),(CW53&lt;0)*(CW50-CW53)+IF(AND(SUM($H$66:CV66)&lt;=(($D$23-1)*-$D$13),CW50-CW53&gt;0),MIN(CW50-CW53,(CW50&lt;0)*(CW50*$D$12)+(CW50&gt;0)*CW50*IF($D$18="Yes",1,$D$22),(($D$23-1)*-$D$13)-SUM($H$66:CV66)),0))</f>
        <v>0</v>
      </c>
      <c r="CX66" s="25">
        <f>IF($D$18="no",(CX53&lt;0)*(CX50-CX53)+(CX53&gt;0)*(CX53/$D$21*$D$22),(CX53&lt;0)*(CX50-CX53)+IF(AND(SUM($H$66:CW66)&lt;=(($D$23-1)*-$D$13),CX50-CX53&gt;0),MIN(CX50-CX53,(CX50&lt;0)*(CX50*$D$12)+(CX50&gt;0)*CX50*IF($D$18="Yes",1,$D$22),(($D$23-1)*-$D$13)-SUM($H$66:CW66)),0))</f>
        <v>0</v>
      </c>
      <c r="CY66" s="25">
        <f>IF($D$18="no",(CY53&lt;0)*(CY50-CY53)+(CY53&gt;0)*(CY53/$D$21*$D$22),(CY53&lt;0)*(CY50-CY53)+IF(AND(SUM($H$66:CX66)&lt;=(($D$23-1)*-$D$13),CY50-CY53&gt;0),MIN(CY50-CY53,(CY50&lt;0)*(CY50*$D$12)+(CY50&gt;0)*CY50*IF($D$18="Yes",1,$D$22),(($D$23-1)*-$D$13)-SUM($H$66:CX66)),0))</f>
        <v>0</v>
      </c>
      <c r="CZ66" s="25">
        <f>IF($D$18="no",(CZ53&lt;0)*(CZ50-CZ53)+(CZ53&gt;0)*(CZ53/$D$21*$D$22),(CZ53&lt;0)*(CZ50-CZ53)+IF(AND(SUM($H$66:CY66)&lt;=(($D$23-1)*-$D$13),CZ50-CZ53&gt;0),MIN(CZ50-CZ53,(CZ50&lt;0)*(CZ50*$D$12)+(CZ50&gt;0)*CZ50*IF($D$18="Yes",1,$D$22),(($D$23-1)*-$D$13)-SUM($H$66:CY66)),0))</f>
        <v>0</v>
      </c>
      <c r="DA66" s="25">
        <f>IF($D$18="no",(DA53&lt;0)*(DA50-DA53)+(DA53&gt;0)*(DA53/$D$21*$D$22),(DA53&lt;0)*(DA50-DA53)+IF(AND(SUM($H$66:CZ66)&lt;=(($D$23-1)*-$D$13),DA50-DA53&gt;0),MIN(DA50-DA53,(DA50&lt;0)*(DA50*$D$12)+(DA50&gt;0)*DA50*IF($D$18="Yes",1,$D$22),(($D$23-1)*-$D$13)-SUM($H$66:CZ66)),0))</f>
        <v>0</v>
      </c>
      <c r="DB66" s="25">
        <f>IF($D$18="no",(DB53&lt;0)*(DB50-DB53)+(DB53&gt;0)*(DB53/$D$21*$D$22),(DB53&lt;0)*(DB50-DB53)+IF(AND(SUM($H$66:DA66)&lt;=(($D$23-1)*-$D$13),DB50-DB53&gt;0),MIN(DB50-DB53,(DB50&lt;0)*(DB50*$D$12)+(DB50&gt;0)*DB50*IF($D$18="Yes",1,$D$22),(($D$23-1)*-$D$13)-SUM($H$66:DA66)),0))</f>
        <v>0</v>
      </c>
      <c r="DC66" s="25">
        <f>IF($D$18="no",(DC53&lt;0)*(DC50-DC53)+(DC53&gt;0)*(DC53/$D$21*$D$22),(DC53&lt;0)*(DC50-DC53)+IF(AND(SUM($H$66:DB66)&lt;=(($D$23-1)*-$D$13),DC50-DC53&gt;0),MIN(DC50-DC53,(DC50&lt;0)*(DC50*$D$12)+(DC50&gt;0)*DC50*IF($D$18="Yes",1,$D$22),(($D$23-1)*-$D$13)-SUM($H$66:DB66)),0))</f>
        <v>0</v>
      </c>
      <c r="DD66" s="25">
        <f>IF($D$18="no",(DD53&lt;0)*(DD50-DD53)+(DD53&gt;0)*(DD53/$D$21*$D$22),(DD53&lt;0)*(DD50-DD53)+IF(AND(SUM($H$66:DC66)&lt;=(($D$23-1)*-$D$13),DD50-DD53&gt;0),MIN(DD50-DD53,(DD50&lt;0)*(DD50*$D$12)+(DD50&gt;0)*DD50*IF($D$18="Yes",1,$D$22),(($D$23-1)*-$D$13)-SUM($H$66:DC66)),0))</f>
        <v>0</v>
      </c>
      <c r="DE66" s="25">
        <f>IF($D$18="no",(DE53&lt;0)*(DE50-DE53)+(DE53&gt;0)*(DE53/$D$21*$D$22),(DE53&lt;0)*(DE50-DE53)+IF(AND(SUM($H$66:DD66)&lt;=(($D$23-1)*-$D$13),DE50-DE53&gt;0),MIN(DE50-DE53,(DE50&lt;0)*(DE50*$D$12)+(DE50&gt;0)*DE50*IF($D$18="Yes",1,$D$22),(($D$23-1)*-$D$13)-SUM($H$66:DD66)),0))</f>
        <v>0</v>
      </c>
      <c r="DF66" s="25">
        <f>IF($D$18="no",(DF53&lt;0)*(DF50-DF53)+(DF53&gt;0)*(DF53/$D$21*$D$22),(DF53&lt;0)*(DF50-DF53)+IF(AND(SUM($H$66:DE66)&lt;=(($D$23-1)*-$D$13),DF50-DF53&gt;0),MIN(DF50-DF53,(DF50&lt;0)*(DF50*$D$12)+(DF50&gt;0)*DF50*IF($D$18="Yes",1,$D$22),(($D$23-1)*-$D$13)-SUM($H$66:DE66)),0))</f>
        <v>0</v>
      </c>
      <c r="DG66" s="25">
        <f>IF($D$18="no",(DG53&lt;0)*(DG50-DG53)+(DG53&gt;0)*(DG53/$D$21*$D$22),(DG53&lt;0)*(DG50-DG53)+IF(AND(SUM($H$66:DF66)&lt;=(($D$23-1)*-$D$13),DG50-DG53&gt;0),MIN(DG50-DG53,(DG50&lt;0)*(DG50*$D$12)+(DG50&gt;0)*DG50*IF($D$18="Yes",1,$D$22),(($D$23-1)*-$D$13)-SUM($H$66:DF66)),0))</f>
        <v>0</v>
      </c>
      <c r="DH66" s="25">
        <f>IF($D$18="no",(DH53&lt;0)*(DH50-DH53)+(DH53&gt;0)*(DH53/$D$21*$D$22),(DH53&lt;0)*(DH50-DH53)+IF(AND(SUM($H$66:DG66)&lt;=(($D$23-1)*-$D$13),DH50-DH53&gt;0),MIN(DH50-DH53,(DH50&lt;0)*(DH50*$D$12)+(DH50&gt;0)*DH50*IF($D$18="Yes",1,$D$22),(($D$23-1)*-$D$13)-SUM($H$66:DG66)),0))</f>
        <v>0</v>
      </c>
      <c r="DI66" s="25">
        <f>IF($D$18="no",(DI53&lt;0)*(DI50-DI53)+(DI53&gt;0)*(DI53/$D$21*$D$22),(DI53&lt;0)*(DI50-DI53)+IF(AND(SUM($H$66:DH66)&lt;=(($D$23-1)*-$D$13),DI50-DI53&gt;0),MIN(DI50-DI53,(DI50&lt;0)*(DI50*$D$12)+(DI50&gt;0)*DI50*IF($D$18="Yes",1,$D$22),(($D$23-1)*-$D$13)-SUM($H$66:DH66)),0))</f>
        <v>0</v>
      </c>
      <c r="DJ66" s="25">
        <f>IF($D$18="no",(DJ53&lt;0)*(DJ50-DJ53)+(DJ53&gt;0)*(DJ53/$D$21*$D$22),(DJ53&lt;0)*(DJ50-DJ53)+IF(AND(SUM($H$66:DI66)&lt;=(($D$23-1)*-$D$13),DJ50-DJ53&gt;0),MIN(DJ50-DJ53,(DJ50&lt;0)*(DJ50*$D$12)+(DJ50&gt;0)*DJ50*IF($D$18="Yes",1,$D$22),(($D$23-1)*-$D$13)-SUM($H$66:DI66)),0))</f>
        <v>0</v>
      </c>
      <c r="DK66" s="25">
        <f>IF($D$18="no",(DK53&lt;0)*(DK50-DK53)+(DK53&gt;0)*(DK53/$D$21*$D$22),(DK53&lt;0)*(DK50-DK53)+IF(AND(SUM($H$66:DJ66)&lt;=(($D$23-1)*-$D$13),DK50-DK53&gt;0),MIN(DK50-DK53,(DK50&lt;0)*(DK50*$D$12)+(DK50&gt;0)*DK50*IF($D$18="Yes",1,$D$22),(($D$23-1)*-$D$13)-SUM($H$66:DJ66)),0))</f>
        <v>0</v>
      </c>
      <c r="DL66" s="25">
        <f>IF($D$18="no",(DL53&lt;0)*(DL50-DL53)+(DL53&gt;0)*(DL53/$D$21*$D$22),(DL53&lt;0)*(DL50-DL53)+IF(AND(SUM($H$66:DK66)&lt;=(($D$23-1)*-$D$13),DL50-DL53&gt;0),MIN(DL50-DL53,(DL50&lt;0)*(DL50*$D$12)+(DL50&gt;0)*DL50*IF($D$18="Yes",1,$D$22),(($D$23-1)*-$D$13)-SUM($H$66:DK66)),0))</f>
        <v>0</v>
      </c>
      <c r="DM66" s="25">
        <f>IF($D$18="no",(DM53&lt;0)*(DM50-DM53)+(DM53&gt;0)*(DM53/$D$21*$D$22),(DM53&lt;0)*(DM50-DM53)+IF(AND(SUM($H$66:DL66)&lt;=(($D$23-1)*-$D$13),DM50-DM53&gt;0),MIN(DM50-DM53,(DM50&lt;0)*(DM50*$D$12)+(DM50&gt;0)*DM50*IF($D$18="Yes",1,$D$22),(($D$23-1)*-$D$13)-SUM($H$66:DL66)),0))</f>
        <v>0</v>
      </c>
      <c r="DN66" s="25">
        <f>IF($D$18="no",(DN53&lt;0)*(DN50-DN53)+(DN53&gt;0)*(DN53/$D$21*$D$22),(DN53&lt;0)*(DN50-DN53)+IF(AND(SUM($H$66:DM66)&lt;=(($D$23-1)*-$D$13),DN50-DN53&gt;0),MIN(DN50-DN53,(DN50&lt;0)*(DN50*$D$12)+(DN50&gt;0)*DN50*IF($D$18="Yes",1,$D$22),(($D$23-1)*-$D$13)-SUM($H$66:DM66)),0))</f>
        <v>0</v>
      </c>
      <c r="DO66" s="25">
        <f>IF($D$18="no",(DO53&lt;0)*(DO50-DO53)+(DO53&gt;0)*(DO53/$D$21*$D$22),(DO53&lt;0)*(DO50-DO53)+IF(AND(SUM($H$66:DN66)&lt;=(($D$23-1)*-$D$13),DO50-DO53&gt;0),MIN(DO50-DO53,(DO50&lt;0)*(DO50*$D$12)+(DO50&gt;0)*DO50*IF($D$18="Yes",1,$D$22),(($D$23-1)*-$D$13)-SUM($H$66:DN66)),0))</f>
        <v>0</v>
      </c>
      <c r="DP66" s="25">
        <f>IF($D$18="no",(DP53&lt;0)*(DP50-DP53)+(DP53&gt;0)*(DP53/$D$21*$D$22),(DP53&lt;0)*(DP50-DP53)+IF(AND(SUM($H$66:DO66)&lt;=(($D$23-1)*-$D$13),DP50-DP53&gt;0),MIN(DP50-DP53,(DP50&lt;0)*(DP50*$D$12)+(DP50&gt;0)*DP50*IF($D$18="Yes",1,$D$22),(($D$23-1)*-$D$13)-SUM($H$66:DO66)),0))</f>
        <v>0</v>
      </c>
      <c r="DQ66" s="25">
        <f>IF($D$18="no",(DQ53&lt;0)*(DQ50-DQ53)+(DQ53&gt;0)*(DQ53/$D$21*$D$22),(DQ53&lt;0)*(DQ50-DQ53)+IF(AND(SUM($H$66:DP66)&lt;=(($D$23-1)*-$D$13),DQ50-DQ53&gt;0),MIN(DQ50-DQ53,(DQ50&lt;0)*(DQ50*$D$12)+(DQ50&gt;0)*DQ50*IF($D$18="Yes",1,$D$22),(($D$23-1)*-$D$13)-SUM($H$66:DP66)),0))</f>
        <v>0</v>
      </c>
      <c r="DR66" s="25">
        <f>IF($D$18="no",(DR53&lt;0)*(DR50-DR53)+(DR53&gt;0)*(DR53/$D$21*$D$22),(DR53&lt;0)*(DR50-DR53)+IF(AND(SUM($H$66:DQ66)&lt;=(($D$23-1)*-$D$13),DR50-DR53&gt;0),MIN(DR50-DR53,(DR50&lt;0)*(DR50*$D$12)+(DR50&gt;0)*DR50*IF($D$18="Yes",1,$D$22),(($D$23-1)*-$D$13)-SUM($H$66:DQ66)),0))</f>
        <v>0</v>
      </c>
      <c r="DS66" s="25">
        <f>IF($D$18="no",(DS53&lt;0)*(DS50-DS53)+(DS53&gt;0)*(DS53/$D$21*$D$22),(DS53&lt;0)*(DS50-DS53)+IF(AND(SUM($H$66:DR66)&lt;=(($D$23-1)*-$D$13),DS50-DS53&gt;0),MIN(DS50-DS53,(DS50&lt;0)*(DS50*$D$12)+(DS50&gt;0)*DS50*IF($D$18="Yes",1,$D$22),(($D$23-1)*-$D$13)-SUM($H$66:DR66)),0))</f>
        <v>0</v>
      </c>
      <c r="DT66" s="25">
        <f>IF($D$18="no",(DT53&lt;0)*(DT50-DT53)+(DT53&gt;0)*(DT53/$D$21*$D$22),(DT53&lt;0)*(DT50-DT53)+IF(AND(SUM($H$66:DS66)&lt;=(($D$23-1)*-$D$13),DT50-DT53&gt;0),MIN(DT50-DT53,(DT50&lt;0)*(DT50*$D$12)+(DT50&gt;0)*DT50*IF($D$18="Yes",1,$D$22),(($D$23-1)*-$D$13)-SUM($H$66:DS66)),0))</f>
        <v>0</v>
      </c>
      <c r="DU66" s="25">
        <f>IF($D$18="no",(DU53&lt;0)*(DU50-DU53)+(DU53&gt;0)*(DU53/$D$21*$D$22),(DU53&lt;0)*(DU50-DU53)+IF(AND(SUM($H$66:DT66)&lt;=(($D$23-1)*-$D$13),DU50-DU53&gt;0),MIN(DU50-DU53,(DU50&lt;0)*(DU50*$D$12)+(DU50&gt;0)*DU50*IF($D$18="Yes",1,$D$22),(($D$23-1)*-$D$13)-SUM($H$66:DT66)),0))</f>
        <v>0</v>
      </c>
      <c r="DV66" s="25">
        <f>IF($D$18="no",(DV53&lt;0)*(DV50-DV53)+(DV53&gt;0)*(DV53/$D$21*$D$22),(DV53&lt;0)*(DV50-DV53)+IF(AND(SUM($H$66:DU66)&lt;=(($D$23-1)*-$D$13),DV50-DV53&gt;0),MIN(DV50-DV53,(DV50&lt;0)*(DV50*$D$12)+(DV50&gt;0)*DV50*IF($D$18="Yes",1,$D$22),(($D$23-1)*-$D$13)-SUM($H$66:DU66)),0))</f>
        <v>0</v>
      </c>
      <c r="DW66" s="25">
        <f>IF($D$18="no",(DW53&lt;0)*(DW50-DW53)+(DW53&gt;0)*(DW53/$D$21*$D$22),(DW53&lt;0)*(DW50-DW53)+IF(AND(SUM($H$66:DV66)&lt;=(($D$23-1)*-$D$13),DW50-DW53&gt;0),MIN(DW50-DW53,(DW50&lt;0)*(DW50*$D$12)+(DW50&gt;0)*DW50*IF($D$18="Yes",1,$D$22),(($D$23-1)*-$D$13)-SUM($H$66:DV66)),0))</f>
        <v>0</v>
      </c>
      <c r="DX66" s="25">
        <f>IF($D$18="no",(DX53&lt;0)*(DX50-DX53)+(DX53&gt;0)*(DX53/$D$21*$D$22),(DX53&lt;0)*(DX50-DX53)+IF(AND(SUM($H$66:DW66)&lt;=(($D$23-1)*-$D$13),DX50-DX53&gt;0),MIN(DX50-DX53,(DX50&lt;0)*(DX50*$D$12)+(DX50&gt;0)*DX50*IF($D$18="Yes",1,$D$22),(($D$23-1)*-$D$13)-SUM($H$66:DW66)),0))</f>
        <v>0</v>
      </c>
      <c r="DY66" s="25">
        <f>IF($D$18="no",(DY53&lt;0)*(DY50-DY53)+(DY53&gt;0)*(DY53/$D$21*$D$22),(DY53&lt;0)*(DY50-DY53)+IF(AND(SUM($H$66:DX66)&lt;=(($D$23-1)*-$D$13),DY50-DY53&gt;0),MIN(DY50-DY53,(DY50&lt;0)*(DY50*$D$12)+(DY50&gt;0)*DY50*IF($D$18="Yes",1,$D$22),(($D$23-1)*-$D$13)-SUM($H$66:DX66)),0))</f>
        <v>0</v>
      </c>
      <c r="DZ66" s="25">
        <f>IF($D$18="no",(DZ53&lt;0)*(DZ50-DZ53)+(DZ53&gt;0)*(DZ53/$D$21*$D$22),(DZ53&lt;0)*(DZ50-DZ53)+IF(AND(SUM($H$66:DY66)&lt;=(($D$23-1)*-$D$13),DZ50-DZ53&gt;0),MIN(DZ50-DZ53,(DZ50&lt;0)*(DZ50*$D$12)+(DZ50&gt;0)*DZ50*IF($D$18="Yes",1,$D$22),(($D$23-1)*-$D$13)-SUM($H$66:DY66)),0))</f>
        <v>0</v>
      </c>
      <c r="EA66" s="25">
        <f>IF($D$18="no",(EA53&lt;0)*(EA50-EA53)+(EA53&gt;0)*(EA53/$D$21*$D$22),(EA53&lt;0)*(EA50-EA53)+IF(AND(SUM($H$66:DZ66)&lt;=(($D$23-1)*-$D$13),EA50-EA53&gt;0),MIN(EA50-EA53,(EA50&lt;0)*(EA50*$D$12)+(EA50&gt;0)*EA50*IF($D$18="Yes",1,$D$22),(($D$23-1)*-$D$13)-SUM($H$66:DZ66)),0))</f>
        <v>0</v>
      </c>
      <c r="EB66" s="25">
        <f>IF($D$18="no",(EB53&lt;0)*(EB50-EB53)+(EB53&gt;0)*(EB53/$D$21*$D$22),(EB53&lt;0)*(EB50-EB53)+IF(AND(SUM($H$66:EA66)&lt;=(($D$23-1)*-$D$13),EB50-EB53&gt;0),MIN(EB50-EB53,(EB50&lt;0)*(EB50*$D$12)+(EB50&gt;0)*EB50*IF($D$18="Yes",1,$D$22),(($D$23-1)*-$D$13)-SUM($H$66:EA66)),0))</f>
        <v>0</v>
      </c>
      <c r="EC66" s="25">
        <f>IF($D$18="no",(EC53&lt;0)*(EC50-EC53)+(EC53&gt;0)*(EC53/$D$21*$D$22),(EC53&lt;0)*(EC50-EC53)+IF(AND(SUM($H$66:EB66)&lt;=(($D$23-1)*-$D$13),EC50-EC53&gt;0),MIN(EC50-EC53,(EC50&lt;0)*(EC50*$D$12)+(EC50&gt;0)*EC50*IF($D$18="Yes",1,$D$22),(($D$23-1)*-$D$13)-SUM($H$66:EB66)),0))</f>
        <v>0</v>
      </c>
      <c r="ED66" s="25">
        <f>IF($D$18="no",(ED53&lt;0)*(ED50-ED53)+(ED53&gt;0)*(ED53/$D$21*$D$22),(ED53&lt;0)*(ED50-ED53)+IF(AND(SUM($H$66:EC66)&lt;=(($D$23-1)*-$D$13),ED50-ED53&gt;0),MIN(ED50-ED53,(ED50&lt;0)*(ED50*$D$12)+(ED50&gt;0)*ED50*IF($D$18="Yes",1,$D$22),(($D$23-1)*-$D$13)-SUM($H$66:EC66)),0))</f>
        <v>0</v>
      </c>
      <c r="EE66" s="25">
        <f>IF($D$18="no",(EE53&lt;0)*(EE50-EE53)+(EE53&gt;0)*(EE53/$D$21*$D$22),(EE53&lt;0)*(EE50-EE53)+IF(AND(SUM($H$66:ED66)&lt;=(($D$23-1)*-$D$13),EE50-EE53&gt;0),MIN(EE50-EE53,(EE50&lt;0)*(EE50*$D$12)+(EE50&gt;0)*EE50*IF($D$18="Yes",1,$D$22),(($D$23-1)*-$D$13)-SUM($H$66:ED66)),0))</f>
        <v>0</v>
      </c>
      <c r="EF66" s="25">
        <f>IF($D$18="no",(EF53&lt;0)*(EF50-EF53)+(EF53&gt;0)*(EF53/$D$21*$D$22),(EF53&lt;0)*(EF50-EF53)+IF(AND(SUM($H$66:EE66)&lt;=(($D$23-1)*-$D$13),EF50-EF53&gt;0),MIN(EF50-EF53,(EF50&lt;0)*(EF50*$D$12)+(EF50&gt;0)*EF50*IF($D$18="Yes",1,$D$22),(($D$23-1)*-$D$13)-SUM($H$66:EE66)),0))</f>
        <v>0</v>
      </c>
      <c r="EG66" s="25">
        <f>IF($D$18="no",(EG53&lt;0)*(EG50-EG53)+(EG53&gt;0)*(EG53/$D$21*$D$22),(EG53&lt;0)*(EG50-EG53)+IF(AND(SUM($H$66:EF66)&lt;=(($D$23-1)*-$D$13),EG50-EG53&gt;0),MIN(EG50-EG53,(EG50&lt;0)*(EG50*$D$12)+(EG50&gt;0)*EG50*IF($D$18="Yes",1,$D$22),(($D$23-1)*-$D$13)-SUM($H$66:EF66)),0))</f>
        <v>0</v>
      </c>
      <c r="EH66" s="25">
        <f>IF($D$18="no",(EH53&lt;0)*(EH50-EH53)+(EH53&gt;0)*(EH53/$D$21*$D$22),(EH53&lt;0)*(EH50-EH53)+IF(AND(SUM($H$66:EG66)&lt;=(($D$23-1)*-$D$13),EH50-EH53&gt;0),MIN(EH50-EH53,(EH50&lt;0)*(EH50*$D$12)+(EH50&gt;0)*EH50*IF($D$18="Yes",1,$D$22),(($D$23-1)*-$D$13)-SUM($H$66:EG66)),0))</f>
        <v>0</v>
      </c>
      <c r="EI66" s="25">
        <f>IF($D$18="no",(EI53&lt;0)*(EI50-EI53)+(EI53&gt;0)*(EI53/$D$21*$D$22),(EI53&lt;0)*(EI50-EI53)+IF(AND(SUM($H$66:EH66)&lt;=(($D$23-1)*-$D$13),EI50-EI53&gt;0),MIN(EI50-EI53,(EI50&lt;0)*(EI50*$D$12)+(EI50&gt;0)*EI50*IF($D$18="Yes",1,$D$22),(($D$23-1)*-$D$13)-SUM($H$66:EH66)),0))</f>
        <v>0</v>
      </c>
      <c r="EJ66" s="25">
        <f>IF($D$18="no",(EJ53&lt;0)*(EJ50-EJ53)+(EJ53&gt;0)*(EJ53/$D$21*$D$22),(EJ53&lt;0)*(EJ50-EJ53)+IF(AND(SUM($H$66:EI66)&lt;=(($D$23-1)*-$D$13),EJ50-EJ53&gt;0),MIN(EJ50-EJ53,(EJ50&lt;0)*(EJ50*$D$12)+(EJ50&gt;0)*EJ50*IF($D$18="Yes",1,$D$22),(($D$23-1)*-$D$13)-SUM($H$66:EI66)),0))</f>
        <v>0</v>
      </c>
      <c r="EK66" s="25">
        <f>IF($D$18="no",(EK53&lt;0)*(EK50-EK53)+(EK53&gt;0)*(EK53/$D$21*$D$22),(EK53&lt;0)*(EK50-EK53)+IF(AND(SUM($H$66:EJ66)&lt;=(($D$23-1)*-$D$13),EK50-EK53&gt;0),MIN(EK50-EK53,(EK50&lt;0)*(EK50*$D$12)+(EK50&gt;0)*EK50*IF($D$18="Yes",1,$D$22),(($D$23-1)*-$D$13)-SUM($H$66:EJ66)),0))</f>
        <v>0</v>
      </c>
      <c r="EL66" s="25">
        <f>IF($D$18="no",(EL53&lt;0)*(EL50-EL53)+(EL53&gt;0)*(EL53/$D$21*$D$22),(EL53&lt;0)*(EL50-EL53)+IF(AND(SUM($H$66:EK66)&lt;=(($D$23-1)*-$D$13),EL50-EL53&gt;0),MIN(EL50-EL53,(EL50&lt;0)*(EL50*$D$12)+(EL50&gt;0)*EL50*IF($D$18="Yes",1,$D$22),(($D$23-1)*-$D$13)-SUM($H$66:EK66)),0))</f>
        <v>0</v>
      </c>
      <c r="EM66" s="25">
        <f>IF($D$18="no",(EM53&lt;0)*(EM50-EM53)+(EM53&gt;0)*(EM53/$D$21*$D$22),(EM53&lt;0)*(EM50-EM53)+IF(AND(SUM($H$66:EL66)&lt;=(($D$23-1)*-$D$13),EM50-EM53&gt;0),MIN(EM50-EM53,(EM50&lt;0)*(EM50*$D$12)+(EM50&gt;0)*EM50*IF($D$18="Yes",1,$D$22),(($D$23-1)*-$D$13)-SUM($H$66:EL66)),0))</f>
        <v>0</v>
      </c>
      <c r="EN66" s="25">
        <f>IF($D$18="no",(EN53&lt;0)*(EN50-EN53)+(EN53&gt;0)*(EN53/$D$21*$D$22),(EN53&lt;0)*(EN50-EN53)+IF(AND(SUM($H$66:EM66)&lt;=(($D$23-1)*-$D$13),EN50-EN53&gt;0),MIN(EN50-EN53,(EN50&lt;0)*(EN50*$D$12)+(EN50&gt;0)*EN50*IF($D$18="Yes",1,$D$22),(($D$23-1)*-$D$13)-SUM($H$66:EM66)),0))</f>
        <v>0</v>
      </c>
      <c r="EO66" s="25">
        <f>IF($D$18="no",(EO53&lt;0)*(EO50-EO53)+(EO53&gt;0)*(EO53/$D$21*$D$22),(EO53&lt;0)*(EO50-EO53)+IF(AND(SUM($H$66:EN66)&lt;=(($D$23-1)*-$D$13),EO50-EO53&gt;0),MIN(EO50-EO53,(EO50&lt;0)*(EO50*$D$12)+(EO50&gt;0)*EO50*IF($D$18="Yes",1,$D$22),(($D$23-1)*-$D$13)-SUM($H$66:EN66)),0))</f>
        <v>0</v>
      </c>
      <c r="EP66" s="25">
        <f>IF($D$18="no",(EP53&lt;0)*(EP50-EP53)+(EP53&gt;0)*(EP53/$D$21*$D$22),(EP53&lt;0)*(EP50-EP53)+IF(AND(SUM($H$66:EO66)&lt;=(($D$23-1)*-$D$13),EP50-EP53&gt;0),MIN(EP50-EP53,(EP50&lt;0)*(EP50*$D$12)+(EP50&gt;0)*EP50*IF($D$18="Yes",1,$D$22),(($D$23-1)*-$D$13)-SUM($H$66:EO66)),0))</f>
        <v>0</v>
      </c>
      <c r="EQ66" s="25">
        <f>IF($D$18="no",(EQ53&lt;0)*(EQ50-EQ53)+(EQ53&gt;0)*(EQ53/$D$21*$D$22),(EQ53&lt;0)*(EQ50-EQ53)+IF(AND(SUM($H$66:EP66)&lt;=(($D$23-1)*-$D$13),EQ50-EQ53&gt;0),MIN(EQ50-EQ53,(EQ50&lt;0)*(EQ50*$D$12)+(EQ50&gt;0)*EQ50*IF($D$18="Yes",1,$D$22),(($D$23-1)*-$D$13)-SUM($H$66:EP66)),0))</f>
        <v>0</v>
      </c>
      <c r="ER66" s="25">
        <f>IF($D$18="no",(ER53&lt;0)*(ER50-ER53)+(ER53&gt;0)*(ER53/$D$21*$D$22),(ER53&lt;0)*(ER50-ER53)+IF(AND(SUM($H$66:EQ66)&lt;=(($D$23-1)*-$D$13),ER50-ER53&gt;0),MIN(ER50-ER53,(ER50&lt;0)*(ER50*$D$12)+(ER50&gt;0)*ER50*IF($D$18="Yes",1,$D$22),(($D$23-1)*-$D$13)-SUM($H$66:EQ66)),0))</f>
        <v>0</v>
      </c>
      <c r="ES66" s="25">
        <f>IF($D$18="no",(ES53&lt;0)*(ES50-ES53)+(ES53&gt;0)*(ES53/$D$21*$D$22),(ES53&lt;0)*(ES50-ES53)+IF(AND(SUM($H$66:ER66)&lt;=(($D$23-1)*-$D$13),ES50-ES53&gt;0),MIN(ES50-ES53,(ES50&lt;0)*(ES50*$D$12)+(ES50&gt;0)*ES50*IF($D$18="Yes",1,$D$22),(($D$23-1)*-$D$13)-SUM($H$66:ER66)),0))</f>
        <v>0</v>
      </c>
      <c r="ET66" s="25">
        <f>IF($D$18="no",(ET53&lt;0)*(ET50-ET53)+(ET53&gt;0)*(ET53/$D$21*$D$22),(ET53&lt;0)*(ET50-ET53)+IF(AND(SUM($H$66:ES66)&lt;=(($D$23-1)*-$D$13),ET50-ET53&gt;0),MIN(ET50-ET53,(ET50&lt;0)*(ET50*$D$12)+(ET50&gt;0)*ET50*IF($D$18="Yes",1,$D$22),(($D$23-1)*-$D$13)-SUM($H$66:ES66)),0))</f>
        <v>0</v>
      </c>
      <c r="EU66" s="25">
        <f>IF($D$18="no",(EU53&lt;0)*(EU50-EU53)+(EU53&gt;0)*(EU53/$D$21*$D$22),(EU53&lt;0)*(EU50-EU53)+IF(AND(SUM($H$66:ET66)&lt;=(($D$23-1)*-$D$13),EU50-EU53&gt;0),MIN(EU50-EU53,(EU50&lt;0)*(EU50*$D$12)+(EU50&gt;0)*EU50*IF($D$18="Yes",1,$D$22),(($D$23-1)*-$D$13)-SUM($H$66:ET66)),0))</f>
        <v>0</v>
      </c>
      <c r="EV66" s="25">
        <f>IF($D$18="no",(EV53&lt;0)*(EV50-EV53)+(EV53&gt;0)*(EV53/$D$21*$D$22),(EV53&lt;0)*(EV50-EV53)+IF(AND(SUM($H$66:EU66)&lt;=(($D$23-1)*-$D$13),EV50-EV53&gt;0),MIN(EV50-EV53,(EV50&lt;0)*(EV50*$D$12)+(EV50&gt;0)*EV50*IF($D$18="Yes",1,$D$22),(($D$23-1)*-$D$13)-SUM($H$66:EU66)),0))</f>
        <v>0</v>
      </c>
      <c r="EW66" s="25">
        <f>IF($D$18="no",(EW53&lt;0)*(EW50-EW53)+(EW53&gt;0)*(EW53/$D$21*$D$22),(EW53&lt;0)*(EW50-EW53)+IF(AND(SUM($H$66:EV66)&lt;=(($D$23-1)*-$D$13),EW50-EW53&gt;0),MIN(EW50-EW53,(EW50&lt;0)*(EW50*$D$12)+(EW50&gt;0)*EW50*IF($D$18="Yes",1,$D$22),(($D$23-1)*-$D$13)-SUM($H$66:EV66)),0))</f>
        <v>0</v>
      </c>
      <c r="EX66" s="25">
        <f>IF($D$18="no",(EX53&lt;0)*(EX50-EX53)+(EX53&gt;0)*(EX53/$D$21*$D$22),(EX53&lt;0)*(EX50-EX53)+IF(AND(SUM($H$66:EW66)&lt;=(($D$23-1)*-$D$13),EX50-EX53&gt;0),MIN(EX50-EX53,(EX50&lt;0)*(EX50*$D$12)+(EX50&gt;0)*EX50*IF($D$18="Yes",1,$D$22),(($D$23-1)*-$D$13)-SUM($H$66:EW66)),0))</f>
        <v>0</v>
      </c>
      <c r="EY66" s="25">
        <f>IF($D$18="no",(EY53&lt;0)*(EY50-EY53)+(EY53&gt;0)*(EY53/$D$21*$D$22),(EY53&lt;0)*(EY50-EY53)+IF(AND(SUM($H$66:EX66)&lt;=(($D$23-1)*-$D$13),EY50-EY53&gt;0),MIN(EY50-EY53,(EY50&lt;0)*(EY50*$D$12)+(EY50&gt;0)*EY50*IF($D$18="Yes",1,$D$22),(($D$23-1)*-$D$13)-SUM($H$66:EX66)),0))</f>
        <v>0</v>
      </c>
      <c r="EZ66" s="25">
        <f>IF($D$18="no",(EZ53&lt;0)*(EZ50-EZ53)+(EZ53&gt;0)*(EZ53/$D$21*$D$22),(EZ53&lt;0)*(EZ50-EZ53)+IF(AND(SUM($H$66:EY66)&lt;=(($D$23-1)*-$D$13),EZ50-EZ53&gt;0),MIN(EZ50-EZ53,(EZ50&lt;0)*(EZ50*$D$12)+(EZ50&gt;0)*EZ50*IF($D$18="Yes",1,$D$22),(($D$23-1)*-$D$13)-SUM($H$66:EY66)),0))</f>
        <v>0</v>
      </c>
      <c r="FA66" s="25">
        <f>IF($D$18="no",(FA53&lt;0)*(FA50-FA53)+(FA53&gt;0)*(FA53/$D$21*$D$22),(FA53&lt;0)*(FA50-FA53)+IF(AND(SUM($H$66:EZ66)&lt;=(($D$23-1)*-$D$13),FA50-FA53&gt;0),MIN(FA50-FA53,(FA50&lt;0)*(FA50*$D$12)+(FA50&gt;0)*FA50*IF($D$18="Yes",1,$D$22),(($D$23-1)*-$D$13)-SUM($H$66:EZ66)),0))</f>
        <v>0</v>
      </c>
      <c r="FB66" s="25">
        <f>IF($D$18="no",(FB53&lt;0)*(FB50-FB53)+(FB53&gt;0)*(FB53/$D$21*$D$22),(FB53&lt;0)*(FB50-FB53)+IF(AND(SUM($H$66:FA66)&lt;=(($D$23-1)*-$D$13),FB50-FB53&gt;0),MIN(FB50-FB53,(FB50&lt;0)*(FB50*$D$12)+(FB50&gt;0)*FB50*IF($D$18="Yes",1,$D$22),(($D$23-1)*-$D$13)-SUM($H$66:FA66)),0))</f>
        <v>0</v>
      </c>
      <c r="FC66" s="25">
        <f>IF($D$18="no",(FC53&lt;0)*(FC50-FC53)+(FC53&gt;0)*(FC53/$D$21*$D$22),(FC53&lt;0)*(FC50-FC53)+IF(AND(SUM($H$66:FB66)&lt;=(($D$23-1)*-$D$13),FC50-FC53&gt;0),MIN(FC50-FC53,(FC50&lt;0)*(FC50*$D$12)+(FC50&gt;0)*FC50*IF($D$18="Yes",1,$D$22),(($D$23-1)*-$D$13)-SUM($H$66:FB66)),0))</f>
        <v>0</v>
      </c>
      <c r="FD66" s="25">
        <f>IF($D$18="no",(FD53&lt;0)*(FD50-FD53)+(FD53&gt;0)*(FD53/$D$21*$D$22),(FD53&lt;0)*(FD50-FD53)+IF(AND(SUM($H$66:FC66)&lt;=(($D$23-1)*-$D$13),FD50-FD53&gt;0),MIN(FD50-FD53,(FD50&lt;0)*(FD50*$D$12)+(FD50&gt;0)*FD50*IF($D$18="Yes",1,$D$22),(($D$23-1)*-$D$13)-SUM($H$66:FC66)),0))</f>
        <v>0</v>
      </c>
      <c r="FE66" s="25">
        <f>IF($D$18="no",(FE53&lt;0)*(FE50-FE53)+(FE53&gt;0)*(FE53/$D$21*$D$22),(FE53&lt;0)*(FE50-FE53)+IF(AND(SUM($H$66:FD66)&lt;=(($D$23-1)*-$D$13),FE50-FE53&gt;0),MIN(FE50-FE53,(FE50&lt;0)*(FE50*$D$12)+(FE50&gt;0)*FE50*IF($D$18="Yes",1,$D$22),(($D$23-1)*-$D$13)-SUM($H$66:FD66)),0))</f>
        <v>0</v>
      </c>
      <c r="FF66" s="25">
        <f>IF($D$18="no",(FF53&lt;0)*(FF50-FF53)+(FF53&gt;0)*(FF53/$D$21*$D$22),(FF53&lt;0)*(FF50-FF53)+IF(AND(SUM($H$66:FE66)&lt;=(($D$23-1)*-$D$13),FF50-FF53&gt;0),MIN(FF50-FF53,(FF50&lt;0)*(FF50*$D$12)+(FF50&gt;0)*FF50*IF($D$18="Yes",1,$D$22),(($D$23-1)*-$D$13)-SUM($H$66:FE66)),0))</f>
        <v>0</v>
      </c>
      <c r="FG66" s="25">
        <f>IF($D$18="no",(FG53&lt;0)*(FG50-FG53)+(FG53&gt;0)*(FG53/$D$21*$D$22),(FG53&lt;0)*(FG50-FG53)+IF(AND(SUM($H$66:FF66)&lt;=(($D$23-1)*-$D$13),FG50-FG53&gt;0),MIN(FG50-FG53,(FG50&lt;0)*(FG50*$D$12)+(FG50&gt;0)*FG50*IF($D$18="Yes",1,$D$22),(($D$23-1)*-$D$13)-SUM($H$66:FF66)),0))</f>
        <v>0</v>
      </c>
      <c r="FH66" s="25">
        <f>IF($D$18="no",(FH53&lt;0)*(FH50-FH53)+(FH53&gt;0)*(FH53/$D$21*$D$22),(FH53&lt;0)*(FH50-FH53)+IF(AND(SUM($H$66:FG66)&lt;=(($D$23-1)*-$D$13),FH50-FH53&gt;0),MIN(FH50-FH53,(FH50&lt;0)*(FH50*$D$12)+(FH50&gt;0)*FH50*IF($D$18="Yes",1,$D$22),(($D$23-1)*-$D$13)-SUM($H$66:FG66)),0))</f>
        <v>0</v>
      </c>
      <c r="FI66" s="25">
        <f>IF($D$18="no",(FI53&lt;0)*(FI50-FI53)+(FI53&gt;0)*(FI53/$D$21*$D$22),(FI53&lt;0)*(FI50-FI53)+IF(AND(SUM($H$66:FH66)&lt;=(($D$23-1)*-$D$13),FI50-FI53&gt;0),MIN(FI50-FI53,(FI50&lt;0)*(FI50*$D$12)+(FI50&gt;0)*FI50*IF($D$18="Yes",1,$D$22),(($D$23-1)*-$D$13)-SUM($H$66:FH66)),0))</f>
        <v>0</v>
      </c>
      <c r="FJ66" s="25">
        <f>IF($D$18="no",(FJ53&lt;0)*(FJ50-FJ53)+(FJ53&gt;0)*(FJ53/$D$21*$D$22),(FJ53&lt;0)*(FJ50-FJ53)+IF(AND(SUM($H$66:FI66)&lt;=(($D$23-1)*-$D$13),FJ50-FJ53&gt;0),MIN(FJ50-FJ53,(FJ50&lt;0)*(FJ50*$D$12)+(FJ50&gt;0)*FJ50*IF($D$18="Yes",1,$D$22),(($D$23-1)*-$D$13)-SUM($H$66:FI66)),0))</f>
        <v>0</v>
      </c>
      <c r="FK66" s="25">
        <f>IF($D$18="no",(FK53&lt;0)*(FK50-FK53)+(FK53&gt;0)*(FK53/$D$21*$D$22),(FK53&lt;0)*(FK50-FK53)+IF(AND(SUM($H$66:FJ66)&lt;=(($D$23-1)*-$D$13),FK50-FK53&gt;0),MIN(FK50-FK53,(FK50&lt;0)*(FK50*$D$12)+(FK50&gt;0)*FK50*IF($D$18="Yes",1,$D$22),(($D$23-1)*-$D$13)-SUM($H$66:FJ66)),0))</f>
        <v>0</v>
      </c>
      <c r="FL66" s="25">
        <f>IF($D$18="no",(FL53&lt;0)*(FL50-FL53)+(FL53&gt;0)*(FL53/$D$21*$D$22),(FL53&lt;0)*(FL50-FL53)+IF(AND(SUM($H$66:FK66)&lt;=(($D$23-1)*-$D$13),FL50-FL53&gt;0),MIN(FL50-FL53,(FL50&lt;0)*(FL50*$D$12)+(FL50&gt;0)*FL50*IF($D$18="Yes",1,$D$22),(($D$23-1)*-$D$13)-SUM($H$66:FK66)),0))</f>
        <v>0</v>
      </c>
      <c r="FM66" s="25">
        <f>IF($D$18="no",(FM53&lt;0)*(FM50-FM53)+(FM53&gt;0)*(FM53/$D$21*$D$22),(FM53&lt;0)*(FM50-FM53)+IF(AND(SUM($H$66:FL66)&lt;=(($D$23-1)*-$D$13),FM50-FM53&gt;0),MIN(FM50-FM53,(FM50&lt;0)*(FM50*$D$12)+(FM50&gt;0)*FM50*IF($D$18="Yes",1,$D$22),(($D$23-1)*-$D$13)-SUM($H$66:FL66)),0))</f>
        <v>0</v>
      </c>
      <c r="FN66" s="25">
        <f>IF($D$18="no",(FN53&lt;0)*(FN50-FN53)+(FN53&gt;0)*(FN53/$D$21*$D$22),(FN53&lt;0)*(FN50-FN53)+IF(AND(SUM($H$66:FM66)&lt;=(($D$23-1)*-$D$13),FN50-FN53&gt;0),MIN(FN50-FN53,(FN50&lt;0)*(FN50*$D$12)+(FN50&gt;0)*FN50*IF($D$18="Yes",1,$D$22),(($D$23-1)*-$D$13)-SUM($H$66:FM66)),0))</f>
        <v>0</v>
      </c>
      <c r="FO66" s="90">
        <f>IF($D$18="no",(FO53&lt;0)*(FO50-FO53)+(FO53&gt;0)*(FO53/$D$21*$D$22),(FO53&lt;0)*(FO50-FO53)+IF(AND(SUM($H$66:FN66)&lt;=(($D$23-1)*-$D$13),FO50-FO53&gt;0),MIN(FO50-FO53,(FO50&lt;0)*(FO50*$D$12)+(FO50&gt;0)*FO50*IF($D$18="Yes",1,$D$22),(($D$23-1)*-$D$13)-SUM($H$66:FN66)),0))</f>
        <v>0</v>
      </c>
      <c r="FP66" s="3"/>
    </row>
    <row r="67" spans="1:172" s="16" customFormat="1" x14ac:dyDescent="0.2">
      <c r="A67" s="3"/>
      <c r="B67" s="3"/>
      <c r="C67" s="91" t="str">
        <f>IF($D$8="EM","Not in Use","GP Ditribution Calcs - IRR")</f>
        <v>GP Ditribution Calcs - IRR</v>
      </c>
      <c r="D67" s="92"/>
      <c r="E67" s="92"/>
      <c r="F67" s="92"/>
      <c r="G67" s="92"/>
      <c r="H67" s="92"/>
      <c r="I67" s="93"/>
      <c r="J67" s="93"/>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4"/>
      <c r="FP67" s="3"/>
    </row>
    <row r="68" spans="1:172" s="16" customFormat="1" x14ac:dyDescent="0.2">
      <c r="A68" s="3"/>
      <c r="B68" s="3"/>
      <c r="C68" s="88" t="s">
        <v>106</v>
      </c>
      <c r="H68" s="95">
        <f>IF(D8="IRR",-H50*D12,0)</f>
        <v>2099100.1665480253</v>
      </c>
      <c r="I68" s="95">
        <f>H73</f>
        <v>2099100.1665480253</v>
      </c>
      <c r="J68" s="95">
        <f t="shared" ref="J68:BU68" si="40">I73</f>
        <v>3001218.3389555211</v>
      </c>
      <c r="K68" s="95">
        <f t="shared" si="40"/>
        <v>4042394.4968809737</v>
      </c>
      <c r="L68" s="95">
        <f t="shared" si="40"/>
        <v>5062221.1810400812</v>
      </c>
      <c r="M68" s="95">
        <f t="shared" si="40"/>
        <v>5101923.7035597116</v>
      </c>
      <c r="N68" s="95">
        <f t="shared" si="40"/>
        <v>5143276.7972305352</v>
      </c>
      <c r="O68" s="95">
        <f t="shared" si="40"/>
        <v>5184965.0739529897</v>
      </c>
      <c r="P68" s="95">
        <f t="shared" si="40"/>
        <v>5225630.2652297216</v>
      </c>
      <c r="Q68" s="95">
        <f t="shared" si="40"/>
        <v>5267986.0491267564</v>
      </c>
      <c r="R68" s="95">
        <f t="shared" si="40"/>
        <v>5309302.3660691902</v>
      </c>
      <c r="S68" s="95">
        <f t="shared" si="40"/>
        <v>5382525.9983280813</v>
      </c>
      <c r="T68" s="95">
        <f t="shared" si="40"/>
        <v>5456122.7065931177</v>
      </c>
      <c r="U68" s="95">
        <f t="shared" si="40"/>
        <v>5456754.1052820785</v>
      </c>
      <c r="V68" s="95">
        <f t="shared" si="40"/>
        <v>5452681.6335093034</v>
      </c>
      <c r="W68" s="95">
        <f t="shared" si="40"/>
        <v>5438124.6278355177</v>
      </c>
      <c r="X68" s="95">
        <f t="shared" si="40"/>
        <v>5415868.2929390501</v>
      </c>
      <c r="Y68" s="95">
        <f t="shared" si="40"/>
        <v>5382989.3210615423</v>
      </c>
      <c r="Z68" s="95">
        <f t="shared" si="40"/>
        <v>342112.3922942495</v>
      </c>
      <c r="AA68" s="95">
        <f t="shared" si="40"/>
        <v>328576.80956406955</v>
      </c>
      <c r="AB68" s="95">
        <f t="shared" si="40"/>
        <v>314844.72855165583</v>
      </c>
      <c r="AC68" s="95">
        <f t="shared" si="40"/>
        <v>301087.52273172326</v>
      </c>
      <c r="AD68" s="95">
        <f t="shared" si="40"/>
        <v>287139.25284920557</v>
      </c>
      <c r="AE68" s="95">
        <f t="shared" si="40"/>
        <v>270617.72663614829</v>
      </c>
      <c r="AF68" s="95">
        <f t="shared" si="40"/>
        <v>253961.9185967735</v>
      </c>
      <c r="AG68" s="95">
        <f t="shared" si="40"/>
        <v>236970.25240360951</v>
      </c>
      <c r="AH68" s="95">
        <f t="shared" si="40"/>
        <v>220040.96815915243</v>
      </c>
      <c r="AI68" s="95">
        <f t="shared" si="40"/>
        <v>202916.17059045247</v>
      </c>
      <c r="AJ68" s="95">
        <f t="shared" si="40"/>
        <v>185710.10536096623</v>
      </c>
      <c r="AK68" s="95">
        <f t="shared" si="40"/>
        <v>168315.31350382578</v>
      </c>
      <c r="AL68" s="95">
        <f t="shared" si="40"/>
        <v>150828.02326995286</v>
      </c>
      <c r="AM68" s="95">
        <f t="shared" si="40"/>
        <v>144601.15539031726</v>
      </c>
      <c r="AN68" s="95">
        <f t="shared" si="40"/>
        <v>138285.61674270037</v>
      </c>
      <c r="AO68" s="95">
        <f t="shared" si="40"/>
        <v>131956.80808391544</v>
      </c>
      <c r="AP68" s="95">
        <f t="shared" si="40"/>
        <v>125541.82825493779</v>
      </c>
      <c r="AQ68" s="95">
        <f t="shared" si="40"/>
        <v>116494.12897601025</v>
      </c>
      <c r="AR68" s="95">
        <f t="shared" si="40"/>
        <v>107372.89281147798</v>
      </c>
      <c r="AS68" s="95">
        <f t="shared" si="40"/>
        <v>98092.758791233966</v>
      </c>
      <c r="AT68" s="95">
        <f t="shared" si="40"/>
        <v>88821.962013275886</v>
      </c>
      <c r="AU68" s="95">
        <f t="shared" si="40"/>
        <v>79452.436098906095</v>
      </c>
      <c r="AV68" s="95">
        <f t="shared" si="40"/>
        <v>70030.136575862969</v>
      </c>
      <c r="AW68" s="95">
        <f t="shared" si="40"/>
        <v>60512.8227784068</v>
      </c>
      <c r="AX68" s="95">
        <f t="shared" si="40"/>
        <v>50936.587969142172</v>
      </c>
      <c r="AY68" s="95">
        <f t="shared" si="40"/>
        <v>41282.520501874293</v>
      </c>
      <c r="AZ68" s="95">
        <f t="shared" si="40"/>
        <v>31539.121732657146</v>
      </c>
      <c r="BA68" s="95">
        <f t="shared" si="40"/>
        <v>21727.397693074054</v>
      </c>
      <c r="BB68" s="95">
        <f t="shared" si="40"/>
        <v>11830.208105980691</v>
      </c>
      <c r="BC68" s="95">
        <f t="shared" si="40"/>
        <v>0</v>
      </c>
      <c r="BD68" s="95">
        <f t="shared" si="40"/>
        <v>0</v>
      </c>
      <c r="BE68" s="95">
        <f t="shared" si="40"/>
        <v>0</v>
      </c>
      <c r="BF68" s="95">
        <f t="shared" si="40"/>
        <v>0</v>
      </c>
      <c r="BG68" s="95">
        <f t="shared" si="40"/>
        <v>0</v>
      </c>
      <c r="BH68" s="95">
        <f t="shared" si="40"/>
        <v>0</v>
      </c>
      <c r="BI68" s="95">
        <f t="shared" si="40"/>
        <v>0</v>
      </c>
      <c r="BJ68" s="95">
        <f t="shared" si="40"/>
        <v>0</v>
      </c>
      <c r="BK68" s="95">
        <f t="shared" si="40"/>
        <v>0</v>
      </c>
      <c r="BL68" s="95">
        <f t="shared" si="40"/>
        <v>0</v>
      </c>
      <c r="BM68" s="95">
        <f t="shared" si="40"/>
        <v>0</v>
      </c>
      <c r="BN68" s="95">
        <f t="shared" si="40"/>
        <v>0</v>
      </c>
      <c r="BO68" s="95">
        <f t="shared" si="40"/>
        <v>0</v>
      </c>
      <c r="BP68" s="95">
        <f t="shared" si="40"/>
        <v>0</v>
      </c>
      <c r="BQ68" s="95">
        <f t="shared" si="40"/>
        <v>0</v>
      </c>
      <c r="BR68" s="95">
        <f t="shared" si="40"/>
        <v>0</v>
      </c>
      <c r="BS68" s="95">
        <f t="shared" si="40"/>
        <v>0</v>
      </c>
      <c r="BT68" s="95">
        <f t="shared" si="40"/>
        <v>0</v>
      </c>
      <c r="BU68" s="95">
        <f t="shared" si="40"/>
        <v>0</v>
      </c>
      <c r="BV68" s="95">
        <f t="shared" ref="BV68:EG68" si="41">BU73</f>
        <v>0</v>
      </c>
      <c r="BW68" s="95">
        <f t="shared" si="41"/>
        <v>0</v>
      </c>
      <c r="BX68" s="95">
        <f t="shared" si="41"/>
        <v>0</v>
      </c>
      <c r="BY68" s="95">
        <f t="shared" si="41"/>
        <v>0</v>
      </c>
      <c r="BZ68" s="95">
        <f t="shared" si="41"/>
        <v>0</v>
      </c>
      <c r="CA68" s="95">
        <f t="shared" si="41"/>
        <v>0</v>
      </c>
      <c r="CB68" s="95">
        <f t="shared" si="41"/>
        <v>0</v>
      </c>
      <c r="CC68" s="95">
        <f t="shared" si="41"/>
        <v>0</v>
      </c>
      <c r="CD68" s="95">
        <f t="shared" si="41"/>
        <v>0</v>
      </c>
      <c r="CE68" s="95">
        <f t="shared" si="41"/>
        <v>0</v>
      </c>
      <c r="CF68" s="95">
        <f t="shared" si="41"/>
        <v>0</v>
      </c>
      <c r="CG68" s="95">
        <f t="shared" si="41"/>
        <v>0</v>
      </c>
      <c r="CH68" s="95">
        <f t="shared" si="41"/>
        <v>0</v>
      </c>
      <c r="CI68" s="95">
        <f t="shared" si="41"/>
        <v>0</v>
      </c>
      <c r="CJ68" s="95">
        <f t="shared" si="41"/>
        <v>0</v>
      </c>
      <c r="CK68" s="95">
        <f t="shared" si="41"/>
        <v>0</v>
      </c>
      <c r="CL68" s="95">
        <f t="shared" si="41"/>
        <v>0</v>
      </c>
      <c r="CM68" s="95">
        <f t="shared" si="41"/>
        <v>0</v>
      </c>
      <c r="CN68" s="95">
        <f t="shared" si="41"/>
        <v>0</v>
      </c>
      <c r="CO68" s="95">
        <f t="shared" si="41"/>
        <v>0</v>
      </c>
      <c r="CP68" s="95">
        <f t="shared" si="41"/>
        <v>0</v>
      </c>
      <c r="CQ68" s="95">
        <f t="shared" si="41"/>
        <v>0</v>
      </c>
      <c r="CR68" s="95">
        <f t="shared" si="41"/>
        <v>0</v>
      </c>
      <c r="CS68" s="95">
        <f t="shared" si="41"/>
        <v>0</v>
      </c>
      <c r="CT68" s="95">
        <f t="shared" si="41"/>
        <v>0</v>
      </c>
      <c r="CU68" s="95">
        <f t="shared" si="41"/>
        <v>0</v>
      </c>
      <c r="CV68" s="95">
        <f t="shared" si="41"/>
        <v>0</v>
      </c>
      <c r="CW68" s="95">
        <f t="shared" si="41"/>
        <v>0</v>
      </c>
      <c r="CX68" s="95">
        <f t="shared" si="41"/>
        <v>0</v>
      </c>
      <c r="CY68" s="95">
        <f t="shared" si="41"/>
        <v>0</v>
      </c>
      <c r="CZ68" s="95">
        <f t="shared" si="41"/>
        <v>0</v>
      </c>
      <c r="DA68" s="95">
        <f t="shared" si="41"/>
        <v>0</v>
      </c>
      <c r="DB68" s="95">
        <f t="shared" si="41"/>
        <v>0</v>
      </c>
      <c r="DC68" s="95">
        <f t="shared" si="41"/>
        <v>0</v>
      </c>
      <c r="DD68" s="95">
        <f t="shared" si="41"/>
        <v>0</v>
      </c>
      <c r="DE68" s="95">
        <f t="shared" si="41"/>
        <v>0</v>
      </c>
      <c r="DF68" s="95">
        <f t="shared" si="41"/>
        <v>0</v>
      </c>
      <c r="DG68" s="95">
        <f t="shared" si="41"/>
        <v>0</v>
      </c>
      <c r="DH68" s="95">
        <f t="shared" si="41"/>
        <v>0</v>
      </c>
      <c r="DI68" s="95">
        <f t="shared" si="41"/>
        <v>0</v>
      </c>
      <c r="DJ68" s="95">
        <f t="shared" si="41"/>
        <v>0</v>
      </c>
      <c r="DK68" s="95">
        <f t="shared" si="41"/>
        <v>0</v>
      </c>
      <c r="DL68" s="95">
        <f t="shared" si="41"/>
        <v>0</v>
      </c>
      <c r="DM68" s="95">
        <f t="shared" si="41"/>
        <v>0</v>
      </c>
      <c r="DN68" s="95">
        <f t="shared" si="41"/>
        <v>0</v>
      </c>
      <c r="DO68" s="95">
        <f t="shared" si="41"/>
        <v>0</v>
      </c>
      <c r="DP68" s="95">
        <f t="shared" si="41"/>
        <v>0</v>
      </c>
      <c r="DQ68" s="95">
        <f t="shared" si="41"/>
        <v>0</v>
      </c>
      <c r="DR68" s="95">
        <f t="shared" si="41"/>
        <v>0</v>
      </c>
      <c r="DS68" s="95">
        <f t="shared" si="41"/>
        <v>0</v>
      </c>
      <c r="DT68" s="95">
        <f t="shared" si="41"/>
        <v>0</v>
      </c>
      <c r="DU68" s="95">
        <f t="shared" si="41"/>
        <v>0</v>
      </c>
      <c r="DV68" s="95">
        <f t="shared" si="41"/>
        <v>0</v>
      </c>
      <c r="DW68" s="95">
        <f t="shared" si="41"/>
        <v>0</v>
      </c>
      <c r="DX68" s="95">
        <f t="shared" si="41"/>
        <v>0</v>
      </c>
      <c r="DY68" s="95">
        <f t="shared" si="41"/>
        <v>0</v>
      </c>
      <c r="DZ68" s="95">
        <f t="shared" si="41"/>
        <v>0</v>
      </c>
      <c r="EA68" s="95">
        <f t="shared" si="41"/>
        <v>0</v>
      </c>
      <c r="EB68" s="95">
        <f t="shared" si="41"/>
        <v>0</v>
      </c>
      <c r="EC68" s="95">
        <f t="shared" si="41"/>
        <v>0</v>
      </c>
      <c r="ED68" s="95">
        <f t="shared" si="41"/>
        <v>0</v>
      </c>
      <c r="EE68" s="95">
        <f t="shared" si="41"/>
        <v>0</v>
      </c>
      <c r="EF68" s="95">
        <f t="shared" si="41"/>
        <v>0</v>
      </c>
      <c r="EG68" s="95">
        <f t="shared" si="41"/>
        <v>0</v>
      </c>
      <c r="EH68" s="95">
        <f t="shared" ref="EH68:FO68" si="42">EG73</f>
        <v>0</v>
      </c>
      <c r="EI68" s="95">
        <f t="shared" si="42"/>
        <v>0</v>
      </c>
      <c r="EJ68" s="95">
        <f t="shared" si="42"/>
        <v>0</v>
      </c>
      <c r="EK68" s="95">
        <f t="shared" si="42"/>
        <v>0</v>
      </c>
      <c r="EL68" s="95">
        <f t="shared" si="42"/>
        <v>0</v>
      </c>
      <c r="EM68" s="95">
        <f t="shared" si="42"/>
        <v>0</v>
      </c>
      <c r="EN68" s="95">
        <f t="shared" si="42"/>
        <v>0</v>
      </c>
      <c r="EO68" s="95">
        <f t="shared" si="42"/>
        <v>0</v>
      </c>
      <c r="EP68" s="95">
        <f t="shared" si="42"/>
        <v>0</v>
      </c>
      <c r="EQ68" s="95">
        <f t="shared" si="42"/>
        <v>0</v>
      </c>
      <c r="ER68" s="95">
        <f t="shared" si="42"/>
        <v>0</v>
      </c>
      <c r="ES68" s="95">
        <f t="shared" si="42"/>
        <v>0</v>
      </c>
      <c r="ET68" s="95">
        <f t="shared" si="42"/>
        <v>0</v>
      </c>
      <c r="EU68" s="95">
        <f t="shared" si="42"/>
        <v>0</v>
      </c>
      <c r="EV68" s="95">
        <f t="shared" si="42"/>
        <v>0</v>
      </c>
      <c r="EW68" s="95">
        <f t="shared" si="42"/>
        <v>0</v>
      </c>
      <c r="EX68" s="95">
        <f t="shared" si="42"/>
        <v>0</v>
      </c>
      <c r="EY68" s="95">
        <f t="shared" si="42"/>
        <v>0</v>
      </c>
      <c r="EZ68" s="95">
        <f t="shared" si="42"/>
        <v>0</v>
      </c>
      <c r="FA68" s="95">
        <f t="shared" si="42"/>
        <v>0</v>
      </c>
      <c r="FB68" s="95">
        <f t="shared" si="42"/>
        <v>0</v>
      </c>
      <c r="FC68" s="95">
        <f t="shared" si="42"/>
        <v>0</v>
      </c>
      <c r="FD68" s="95">
        <f t="shared" si="42"/>
        <v>0</v>
      </c>
      <c r="FE68" s="95">
        <f t="shared" si="42"/>
        <v>0</v>
      </c>
      <c r="FF68" s="95">
        <f t="shared" si="42"/>
        <v>0</v>
      </c>
      <c r="FG68" s="95">
        <f t="shared" si="42"/>
        <v>0</v>
      </c>
      <c r="FH68" s="95">
        <f t="shared" si="42"/>
        <v>0</v>
      </c>
      <c r="FI68" s="95">
        <f t="shared" si="42"/>
        <v>0</v>
      </c>
      <c r="FJ68" s="95">
        <f t="shared" si="42"/>
        <v>0</v>
      </c>
      <c r="FK68" s="95">
        <f t="shared" si="42"/>
        <v>0</v>
      </c>
      <c r="FL68" s="95">
        <f t="shared" si="42"/>
        <v>0</v>
      </c>
      <c r="FM68" s="95">
        <f t="shared" si="42"/>
        <v>0</v>
      </c>
      <c r="FN68" s="95">
        <f t="shared" si="42"/>
        <v>0</v>
      </c>
      <c r="FO68" s="96">
        <f t="shared" si="42"/>
        <v>0</v>
      </c>
      <c r="FP68" s="3"/>
    </row>
    <row r="69" spans="1:172" s="16" customFormat="1" x14ac:dyDescent="0.2">
      <c r="A69" s="3"/>
      <c r="B69" s="3"/>
      <c r="C69" s="88" t="s">
        <v>107</v>
      </c>
      <c r="H69" s="95"/>
      <c r="I69" s="95">
        <f t="shared" ref="I69:AN69" si="43">IF($D$22=0,0,I68*((1+$D$23)^(_xlfn.DAYS(I$44,H$44)/_xlfn.DAYS(DATE(YEAR(H$44)+1,1,1),DATE(YEAR(H$44),1,1)))-1))</f>
        <v>17014.030560891559</v>
      </c>
      <c r="J69" s="95">
        <f t="shared" si="43"/>
        <v>23538.271922015891</v>
      </c>
      <c r="K69" s="95">
        <f t="shared" si="43"/>
        <v>32765.193679259894</v>
      </c>
      <c r="L69" s="95">
        <f t="shared" si="43"/>
        <v>39702.522519630576</v>
      </c>
      <c r="M69" s="95">
        <f t="shared" si="43"/>
        <v>41353.093670823633</v>
      </c>
      <c r="N69" s="95">
        <f t="shared" si="43"/>
        <v>41688.276722454684</v>
      </c>
      <c r="O69" s="95">
        <f t="shared" si="43"/>
        <v>40665.191276731508</v>
      </c>
      <c r="P69" s="95">
        <f t="shared" si="43"/>
        <v>42355.783897035006</v>
      </c>
      <c r="Q69" s="95">
        <f t="shared" si="43"/>
        <v>41316.316942434038</v>
      </c>
      <c r="R69" s="95">
        <f t="shared" si="43"/>
        <v>43033.979108232495</v>
      </c>
      <c r="S69" s="95">
        <f t="shared" si="43"/>
        <v>43747.497170415998</v>
      </c>
      <c r="T69" s="95">
        <f t="shared" si="43"/>
        <v>40038.446335375629</v>
      </c>
      <c r="U69" s="95">
        <f t="shared" si="43"/>
        <v>44350.80013633646</v>
      </c>
      <c r="V69" s="95">
        <f t="shared" si="43"/>
        <v>42882.490498020932</v>
      </c>
      <c r="W69" s="95">
        <f t="shared" si="43"/>
        <v>44199.385538035793</v>
      </c>
      <c r="X69" s="95">
        <f t="shared" si="43"/>
        <v>42592.972819691291</v>
      </c>
      <c r="Y69" s="95">
        <f t="shared" si="43"/>
        <v>43751.262913484839</v>
      </c>
      <c r="Z69" s="95">
        <f t="shared" si="43"/>
        <v>2780.5831162740014</v>
      </c>
      <c r="AA69" s="95">
        <f t="shared" si="43"/>
        <v>2584.0848340402572</v>
      </c>
      <c r="AB69" s="95">
        <f t="shared" si="43"/>
        <v>2558.9600265214381</v>
      </c>
      <c r="AC69" s="95">
        <f t="shared" si="43"/>
        <v>2367.8959639362106</v>
      </c>
      <c r="AD69" s="95">
        <f t="shared" si="43"/>
        <v>2333.7785373331913</v>
      </c>
      <c r="AE69" s="95">
        <f t="shared" si="43"/>
        <v>2199.4967110157363</v>
      </c>
      <c r="AF69" s="95">
        <f t="shared" si="43"/>
        <v>1863.638557226501</v>
      </c>
      <c r="AG69" s="95">
        <f t="shared" si="43"/>
        <v>1926.0205059334264</v>
      </c>
      <c r="AH69" s="95">
        <f t="shared" si="43"/>
        <v>1730.5071816905813</v>
      </c>
      <c r="AI69" s="95">
        <f t="shared" si="43"/>
        <v>1649.2395209042861</v>
      </c>
      <c r="AJ69" s="95">
        <f t="shared" si="43"/>
        <v>1460.5128932500536</v>
      </c>
      <c r="AK69" s="95">
        <f t="shared" si="43"/>
        <v>1368.0145165176182</v>
      </c>
      <c r="AL69" s="95">
        <f t="shared" si="43"/>
        <v>1225.8832606235953</v>
      </c>
      <c r="AM69" s="95">
        <f t="shared" si="43"/>
        <v>1137.212492642323</v>
      </c>
      <c r="AN69" s="95">
        <f t="shared" si="43"/>
        <v>1123.9424814742476</v>
      </c>
      <c r="AO69" s="95">
        <f t="shared" ref="AO69:BT69" si="44">IF($D$22=0,0,AO68*((1+$D$23)^(_xlfn.DAYS(AO$44,AN$44)/_xlfn.DAYS(DATE(YEAR(AN$44)+1,1,1),DATE(YEAR(AN$44),1,1)))-1))</f>
        <v>1037.771311281532</v>
      </c>
      <c r="AP69" s="95">
        <f t="shared" si="44"/>
        <v>1020.3649323863386</v>
      </c>
      <c r="AQ69" s="95">
        <f t="shared" si="44"/>
        <v>946.82804678158629</v>
      </c>
      <c r="AR69" s="95">
        <f t="shared" si="44"/>
        <v>787.93019106983877</v>
      </c>
      <c r="AS69" s="95">
        <f t="shared" si="44"/>
        <v>797.26743335578374</v>
      </c>
      <c r="AT69" s="95">
        <f t="shared" si="44"/>
        <v>698.53829694408478</v>
      </c>
      <c r="AU69" s="95">
        <f t="shared" si="44"/>
        <v>645.76468827075212</v>
      </c>
      <c r="AV69" s="95">
        <f t="shared" si="44"/>
        <v>550.7504138577043</v>
      </c>
      <c r="AW69" s="95">
        <f t="shared" si="44"/>
        <v>491.82940204924881</v>
      </c>
      <c r="AX69" s="95">
        <f t="shared" si="44"/>
        <v>413.99674404598539</v>
      </c>
      <c r="AY69" s="95">
        <f t="shared" si="44"/>
        <v>324.66544209672281</v>
      </c>
      <c r="AZ69" s="95">
        <f t="shared" si="44"/>
        <v>256.34017173078291</v>
      </c>
      <c r="BA69" s="95">
        <f t="shared" si="44"/>
        <v>170.87462422050837</v>
      </c>
      <c r="BB69" s="95">
        <f t="shared" si="44"/>
        <v>96.152251898566107</v>
      </c>
      <c r="BC69" s="95">
        <f t="shared" si="44"/>
        <v>0</v>
      </c>
      <c r="BD69" s="95">
        <f t="shared" si="44"/>
        <v>0</v>
      </c>
      <c r="BE69" s="95">
        <f t="shared" si="44"/>
        <v>0</v>
      </c>
      <c r="BF69" s="95">
        <f t="shared" si="44"/>
        <v>0</v>
      </c>
      <c r="BG69" s="95">
        <f t="shared" si="44"/>
        <v>0</v>
      </c>
      <c r="BH69" s="95">
        <f t="shared" si="44"/>
        <v>0</v>
      </c>
      <c r="BI69" s="95">
        <f t="shared" si="44"/>
        <v>0</v>
      </c>
      <c r="BJ69" s="95">
        <f t="shared" si="44"/>
        <v>0</v>
      </c>
      <c r="BK69" s="95">
        <f t="shared" si="44"/>
        <v>0</v>
      </c>
      <c r="BL69" s="95">
        <f t="shared" si="44"/>
        <v>0</v>
      </c>
      <c r="BM69" s="95">
        <f t="shared" si="44"/>
        <v>0</v>
      </c>
      <c r="BN69" s="95">
        <f t="shared" si="44"/>
        <v>0</v>
      </c>
      <c r="BO69" s="95">
        <f t="shared" si="44"/>
        <v>0</v>
      </c>
      <c r="BP69" s="95">
        <f t="shared" si="44"/>
        <v>0</v>
      </c>
      <c r="BQ69" s="95">
        <f t="shared" si="44"/>
        <v>0</v>
      </c>
      <c r="BR69" s="95">
        <f t="shared" si="44"/>
        <v>0</v>
      </c>
      <c r="BS69" s="95">
        <f t="shared" si="44"/>
        <v>0</v>
      </c>
      <c r="BT69" s="95">
        <f t="shared" si="44"/>
        <v>0</v>
      </c>
      <c r="BU69" s="95">
        <f t="shared" ref="BU69:CZ69" si="45">IF($D$22=0,0,BU68*((1+$D$23)^(_xlfn.DAYS(BU$44,BT$44)/_xlfn.DAYS(DATE(YEAR(BT$44)+1,1,1),DATE(YEAR(BT$44),1,1)))-1))</f>
        <v>0</v>
      </c>
      <c r="BV69" s="95">
        <f t="shared" si="45"/>
        <v>0</v>
      </c>
      <c r="BW69" s="95">
        <f t="shared" si="45"/>
        <v>0</v>
      </c>
      <c r="BX69" s="95">
        <f t="shared" si="45"/>
        <v>0</v>
      </c>
      <c r="BY69" s="95">
        <f t="shared" si="45"/>
        <v>0</v>
      </c>
      <c r="BZ69" s="95">
        <f t="shared" si="45"/>
        <v>0</v>
      </c>
      <c r="CA69" s="95">
        <f t="shared" si="45"/>
        <v>0</v>
      </c>
      <c r="CB69" s="95">
        <f t="shared" si="45"/>
        <v>0</v>
      </c>
      <c r="CC69" s="95">
        <f t="shared" si="45"/>
        <v>0</v>
      </c>
      <c r="CD69" s="95">
        <f t="shared" si="45"/>
        <v>0</v>
      </c>
      <c r="CE69" s="95">
        <f t="shared" si="45"/>
        <v>0</v>
      </c>
      <c r="CF69" s="95">
        <f t="shared" si="45"/>
        <v>0</v>
      </c>
      <c r="CG69" s="95">
        <f t="shared" si="45"/>
        <v>0</v>
      </c>
      <c r="CH69" s="95">
        <f t="shared" si="45"/>
        <v>0</v>
      </c>
      <c r="CI69" s="95">
        <f t="shared" si="45"/>
        <v>0</v>
      </c>
      <c r="CJ69" s="95">
        <f t="shared" si="45"/>
        <v>0</v>
      </c>
      <c r="CK69" s="95">
        <f t="shared" si="45"/>
        <v>0</v>
      </c>
      <c r="CL69" s="95">
        <f t="shared" si="45"/>
        <v>0</v>
      </c>
      <c r="CM69" s="95">
        <f t="shared" si="45"/>
        <v>0</v>
      </c>
      <c r="CN69" s="95">
        <f t="shared" si="45"/>
        <v>0</v>
      </c>
      <c r="CO69" s="95">
        <f t="shared" si="45"/>
        <v>0</v>
      </c>
      <c r="CP69" s="95">
        <f t="shared" si="45"/>
        <v>0</v>
      </c>
      <c r="CQ69" s="95">
        <f t="shared" si="45"/>
        <v>0</v>
      </c>
      <c r="CR69" s="95">
        <f t="shared" si="45"/>
        <v>0</v>
      </c>
      <c r="CS69" s="95">
        <f t="shared" si="45"/>
        <v>0</v>
      </c>
      <c r="CT69" s="95">
        <f t="shared" si="45"/>
        <v>0</v>
      </c>
      <c r="CU69" s="95">
        <f t="shared" si="45"/>
        <v>0</v>
      </c>
      <c r="CV69" s="95">
        <f t="shared" si="45"/>
        <v>0</v>
      </c>
      <c r="CW69" s="95">
        <f t="shared" si="45"/>
        <v>0</v>
      </c>
      <c r="CX69" s="95">
        <f t="shared" si="45"/>
        <v>0</v>
      </c>
      <c r="CY69" s="95">
        <f t="shared" si="45"/>
        <v>0</v>
      </c>
      <c r="CZ69" s="95">
        <f t="shared" si="45"/>
        <v>0</v>
      </c>
      <c r="DA69" s="95">
        <f t="shared" ref="DA69:EF69" si="46">IF($D$22=0,0,DA68*((1+$D$23)^(_xlfn.DAYS(DA$44,CZ$44)/_xlfn.DAYS(DATE(YEAR(CZ$44)+1,1,1),DATE(YEAR(CZ$44),1,1)))-1))</f>
        <v>0</v>
      </c>
      <c r="DB69" s="95">
        <f t="shared" si="46"/>
        <v>0</v>
      </c>
      <c r="DC69" s="95">
        <f t="shared" si="46"/>
        <v>0</v>
      </c>
      <c r="DD69" s="95">
        <f t="shared" si="46"/>
        <v>0</v>
      </c>
      <c r="DE69" s="95">
        <f t="shared" si="46"/>
        <v>0</v>
      </c>
      <c r="DF69" s="95">
        <f t="shared" si="46"/>
        <v>0</v>
      </c>
      <c r="DG69" s="95">
        <f t="shared" si="46"/>
        <v>0</v>
      </c>
      <c r="DH69" s="95">
        <f t="shared" si="46"/>
        <v>0</v>
      </c>
      <c r="DI69" s="95">
        <f t="shared" si="46"/>
        <v>0</v>
      </c>
      <c r="DJ69" s="95">
        <f t="shared" si="46"/>
        <v>0</v>
      </c>
      <c r="DK69" s="95">
        <f t="shared" si="46"/>
        <v>0</v>
      </c>
      <c r="DL69" s="95">
        <f t="shared" si="46"/>
        <v>0</v>
      </c>
      <c r="DM69" s="95">
        <f t="shared" si="46"/>
        <v>0</v>
      </c>
      <c r="DN69" s="95">
        <f t="shared" si="46"/>
        <v>0</v>
      </c>
      <c r="DO69" s="95">
        <f t="shared" si="46"/>
        <v>0</v>
      </c>
      <c r="DP69" s="95">
        <f t="shared" si="46"/>
        <v>0</v>
      </c>
      <c r="DQ69" s="95">
        <f t="shared" si="46"/>
        <v>0</v>
      </c>
      <c r="DR69" s="95">
        <f t="shared" si="46"/>
        <v>0</v>
      </c>
      <c r="DS69" s="95">
        <f t="shared" si="46"/>
        <v>0</v>
      </c>
      <c r="DT69" s="95">
        <f t="shared" si="46"/>
        <v>0</v>
      </c>
      <c r="DU69" s="95">
        <f t="shared" si="46"/>
        <v>0</v>
      </c>
      <c r="DV69" s="95">
        <f t="shared" si="46"/>
        <v>0</v>
      </c>
      <c r="DW69" s="95">
        <f t="shared" si="46"/>
        <v>0</v>
      </c>
      <c r="DX69" s="95">
        <f t="shared" si="46"/>
        <v>0</v>
      </c>
      <c r="DY69" s="95">
        <f t="shared" si="46"/>
        <v>0</v>
      </c>
      <c r="DZ69" s="95">
        <f t="shared" si="46"/>
        <v>0</v>
      </c>
      <c r="EA69" s="95">
        <f t="shared" si="46"/>
        <v>0</v>
      </c>
      <c r="EB69" s="95">
        <f t="shared" si="46"/>
        <v>0</v>
      </c>
      <c r="EC69" s="95">
        <f t="shared" si="46"/>
        <v>0</v>
      </c>
      <c r="ED69" s="95">
        <f t="shared" si="46"/>
        <v>0</v>
      </c>
      <c r="EE69" s="95">
        <f t="shared" si="46"/>
        <v>0</v>
      </c>
      <c r="EF69" s="95">
        <f t="shared" si="46"/>
        <v>0</v>
      </c>
      <c r="EG69" s="95">
        <f t="shared" ref="EG69:FL69" si="47">IF($D$22=0,0,EG68*((1+$D$23)^(_xlfn.DAYS(EG$44,EF$44)/_xlfn.DAYS(DATE(YEAR(EF$44)+1,1,1),DATE(YEAR(EF$44),1,1)))-1))</f>
        <v>0</v>
      </c>
      <c r="EH69" s="95">
        <f t="shared" si="47"/>
        <v>0</v>
      </c>
      <c r="EI69" s="95">
        <f t="shared" si="47"/>
        <v>0</v>
      </c>
      <c r="EJ69" s="95">
        <f t="shared" si="47"/>
        <v>0</v>
      </c>
      <c r="EK69" s="95">
        <f t="shared" si="47"/>
        <v>0</v>
      </c>
      <c r="EL69" s="95">
        <f t="shared" si="47"/>
        <v>0</v>
      </c>
      <c r="EM69" s="95">
        <f t="shared" si="47"/>
        <v>0</v>
      </c>
      <c r="EN69" s="95">
        <f t="shared" si="47"/>
        <v>0</v>
      </c>
      <c r="EO69" s="95">
        <f t="shared" si="47"/>
        <v>0</v>
      </c>
      <c r="EP69" s="95">
        <f t="shared" si="47"/>
        <v>0</v>
      </c>
      <c r="EQ69" s="95">
        <f t="shared" si="47"/>
        <v>0</v>
      </c>
      <c r="ER69" s="95">
        <f t="shared" si="47"/>
        <v>0</v>
      </c>
      <c r="ES69" s="95">
        <f t="shared" si="47"/>
        <v>0</v>
      </c>
      <c r="ET69" s="95">
        <f t="shared" si="47"/>
        <v>0</v>
      </c>
      <c r="EU69" s="95">
        <f t="shared" si="47"/>
        <v>0</v>
      </c>
      <c r="EV69" s="95">
        <f t="shared" si="47"/>
        <v>0</v>
      </c>
      <c r="EW69" s="95">
        <f t="shared" si="47"/>
        <v>0</v>
      </c>
      <c r="EX69" s="95">
        <f t="shared" si="47"/>
        <v>0</v>
      </c>
      <c r="EY69" s="95">
        <f t="shared" si="47"/>
        <v>0</v>
      </c>
      <c r="EZ69" s="95">
        <f t="shared" si="47"/>
        <v>0</v>
      </c>
      <c r="FA69" s="95">
        <f t="shared" si="47"/>
        <v>0</v>
      </c>
      <c r="FB69" s="95">
        <f t="shared" si="47"/>
        <v>0</v>
      </c>
      <c r="FC69" s="95">
        <f t="shared" si="47"/>
        <v>0</v>
      </c>
      <c r="FD69" s="95">
        <f t="shared" si="47"/>
        <v>0</v>
      </c>
      <c r="FE69" s="95">
        <f t="shared" si="47"/>
        <v>0</v>
      </c>
      <c r="FF69" s="95">
        <f t="shared" si="47"/>
        <v>0</v>
      </c>
      <c r="FG69" s="95">
        <f t="shared" si="47"/>
        <v>0</v>
      </c>
      <c r="FH69" s="95">
        <f t="shared" si="47"/>
        <v>0</v>
      </c>
      <c r="FI69" s="95">
        <f t="shared" si="47"/>
        <v>0</v>
      </c>
      <c r="FJ69" s="95">
        <f t="shared" si="47"/>
        <v>0</v>
      </c>
      <c r="FK69" s="95">
        <f t="shared" si="47"/>
        <v>0</v>
      </c>
      <c r="FL69" s="95">
        <f t="shared" si="47"/>
        <v>0</v>
      </c>
      <c r="FM69" s="95">
        <f t="shared" ref="FM69:FO69" si="48">IF($D$22=0,0,FM68*((1+$D$23)^(_xlfn.DAYS(FM$44,FL$44)/_xlfn.DAYS(DATE(YEAR(FL$44)+1,1,1),DATE(YEAR(FL$44),1,1)))-1))</f>
        <v>0</v>
      </c>
      <c r="FN69" s="95">
        <f t="shared" si="48"/>
        <v>0</v>
      </c>
      <c r="FO69" s="96">
        <f t="shared" si="48"/>
        <v>0</v>
      </c>
      <c r="FP69" s="3"/>
    </row>
    <row r="70" spans="1:172" s="16" customFormat="1" x14ac:dyDescent="0.2">
      <c r="A70" s="3"/>
      <c r="B70" s="3"/>
      <c r="C70" s="88" t="s">
        <v>108</v>
      </c>
      <c r="H70" s="95"/>
      <c r="I70" s="95">
        <f>IF($D$8="irr",IFERROR((SUM(I57:I59,I50)&gt;0)*(-MIN(SUM(I57:I59,I50),SUM(H$69:$H70,I69))),0),0)</f>
        <v>0</v>
      </c>
      <c r="J70" s="95">
        <f>IF($D$8="irr",IFERROR((SUM(J57:J59,J50)&gt;0)*(-MIN(SUM(J57:J59,J50),SUM($H$69:I70,J69))),0),0)</f>
        <v>0</v>
      </c>
      <c r="K70" s="95">
        <f>IF($D$8="irr",IFERROR((SUM(K57:K59,K50)&gt;0)*(-MIN(SUM(K57:K59,K50),SUM($H$69:J70,K69))),0),0)</f>
        <v>0</v>
      </c>
      <c r="L70" s="95">
        <f>IF($D$8="irr",IFERROR((SUM(L57:L59,L50)&gt;0)*(-MIN(SUM(L57:L59,L50),SUM($H$69:K70,L69))),0),0)</f>
        <v>0</v>
      </c>
      <c r="M70" s="95">
        <f>IF($D$8="irr",IFERROR((SUM(M57:M59,M50)&gt;0)*(-MIN(SUM(M57:M59,M50),SUM($H$69:L70,M69))),0),0)</f>
        <v>0</v>
      </c>
      <c r="N70" s="95">
        <f>IF($D$8="irr",IFERROR((SUM(N57:N59,N50)&gt;0)*(-MIN(SUM(N57:N59,N50),SUM($H$69:M70,N69))),0),0)</f>
        <v>0</v>
      </c>
      <c r="O70" s="95">
        <f>IF($D$8="irr",IFERROR((SUM(O57:O59,O50)&gt;0)*(-MIN(SUM(O57:O59,O50),SUM($H$69:N70,O69))),0),0)</f>
        <v>0</v>
      </c>
      <c r="P70" s="95">
        <f>IF($D$8="irr",IFERROR((SUM(P57:P59,P50)&gt;0)*(-MIN(SUM(P57:P59,P50),SUM($H$69:O70,P69))),0),0)</f>
        <v>0</v>
      </c>
      <c r="Q70" s="95">
        <f>IF($D$8="irr",IFERROR((SUM(Q57:Q59,Q50)&gt;0)*(-MIN(SUM(Q57:Q59,Q50),SUM($H$69:P70,Q69))),0),0)</f>
        <v>0</v>
      </c>
      <c r="R70" s="95">
        <f>IF($D$8="irr",IFERROR((SUM(R57:R59,R50)&gt;0)*(-MIN(SUM(R57:R59,R50),SUM($H$69:Q70,R69))),0),0)</f>
        <v>0</v>
      </c>
      <c r="S70" s="95">
        <f>IF($D$8="irr",IFERROR((SUM(S57:S59,S50)&gt;0)*(-MIN(SUM(S57:S59,S50),SUM($H$69:R70,S69))),0),0)</f>
        <v>0</v>
      </c>
      <c r="T70" s="95">
        <f>IF($D$8="irr",IFERROR((SUM(T57:T59,T50)&gt;0)*(-MIN(SUM(T57:T59,T50),SUM($H$69:S70,T69))),0),0)</f>
        <v>-39407.047646414911</v>
      </c>
      <c r="U70" s="95">
        <f>IF($D$8="irr",IFERROR((SUM(U57:U59,U50)&gt;0)*(-MIN(SUM(U57:U59,U50),SUM($H$69:T70,U69))),0),0)</f>
        <v>-48423.271909111092</v>
      </c>
      <c r="V70" s="95">
        <f>IF($D$8="irr",IFERROR((SUM(V57:V59,V50)&gt;0)*(-MIN(SUM(V57:V59,V50),SUM($H$69:U70,V69))),0),0)</f>
        <v>-57439.496171807288</v>
      </c>
      <c r="W70" s="95">
        <f>IF($D$8="irr",IFERROR((SUM(W57:W59,W50)&gt;0)*(-MIN(SUM(W57:W59,W50),SUM($H$69:V70,W69))),0),0)</f>
        <v>-66455.720434503455</v>
      </c>
      <c r="X70" s="95">
        <f>IF($D$8="irr",IFERROR((SUM(X57:X59,X50)&gt;0)*(-MIN(SUM(X57:X59,X50),SUM($H$69:W70,X69))),0),0)</f>
        <v>-75471.944697199622</v>
      </c>
      <c r="Y70" s="95">
        <f>IF($D$8="irr",IFERROR((SUM(Y57:Y59,Y50)&gt;0)*(-MIN(SUM(Y57:Y59,Y50),SUM($H$69:X70,Y69))),0),0)</f>
        <v>-377798.03485183377</v>
      </c>
      <c r="Z70" s="95">
        <f>IF($D$8="irr",IFERROR((SUM(Z57:Z59,Z50)&gt;0)*(-MIN(SUM(Z57:Z59,Z50),SUM($H$69:Y70,Z69))),0),0)</f>
        <v>-2780.5831162740014</v>
      </c>
      <c r="AA70" s="95">
        <f>IF($D$8="irr",IFERROR((SUM(AA57:AA59,AA50)&gt;0)*(-MIN(SUM(AA57:AA59,AA50),SUM($H$69:Z70,AA69))),0),0)</f>
        <v>-2584.0848340402335</v>
      </c>
      <c r="AB70" s="95">
        <f>IF($D$8="irr",IFERROR((SUM(AB57:AB59,AB50)&gt;0)*(-MIN(SUM(AB57:AB59,AB50),SUM($H$69:AA70,AB69))),0),0)</f>
        <v>-2558.9600265214399</v>
      </c>
      <c r="AC70" s="95">
        <f>IF($D$8="irr",IFERROR((SUM(AC57:AC59,AC50)&gt;0)*(-MIN(SUM(AC57:AC59,AC50),SUM($H$69:AB70,AC69))),0),0)</f>
        <v>-2367.8959639362411</v>
      </c>
      <c r="AD70" s="95">
        <f>IF($D$8="irr",IFERROR((SUM(AD57:AD59,AD50)&gt;0)*(-MIN(SUM(AD57:AD59,AD50),SUM($H$69:AC70,AD69))),0),0)</f>
        <v>-2333.7785373332099</v>
      </c>
      <c r="AE70" s="95">
        <f>IF($D$8="irr",IFERROR((SUM(AE57:AE59,AE50)&gt;0)*(-MIN(SUM(AE57:AE59,AE50),SUM($H$69:AD70,AE69))),0),0)</f>
        <v>-2199.49671101579</v>
      </c>
      <c r="AF70" s="95">
        <f>IF($D$8="irr",IFERROR((SUM(AF57:AF59,AF50)&gt;0)*(-MIN(SUM(AF57:AF59,AF50),SUM($H$69:AE70,AF69))),0),0)</f>
        <v>-1863.638557226466</v>
      </c>
      <c r="AG70" s="95">
        <f>IF($D$8="irr",IFERROR((SUM(AG57:AG59,AG50)&gt;0)*(-MIN(SUM(AG57:AG59,AG50),SUM($H$69:AF70,AG69))),0),0)</f>
        <v>-1926.0205059334389</v>
      </c>
      <c r="AH70" s="95">
        <f>IF($D$8="irr",IFERROR((SUM(AH57:AH59,AH50)&gt;0)*(-MIN(SUM(AH57:AH59,AH50),SUM($H$69:AG70,AH69))),0),0)</f>
        <v>-1730.5071816905943</v>
      </c>
      <c r="AI70" s="95">
        <f>IF($D$8="irr",IFERROR((SUM(AI57:AI59,AI50)&gt;0)*(-MIN(SUM(AI57:AI59,AI50),SUM($H$69:AH70,AI69))),0),0)</f>
        <v>-1649.2395209042479</v>
      </c>
      <c r="AJ70" s="95">
        <f>IF($D$8="irr",IFERROR((SUM(AJ57:AJ59,AJ50)&gt;0)*(-MIN(SUM(AJ57:AJ59,AJ50),SUM($H$69:AI70,AJ69))),0),0)</f>
        <v>-1460.5128932500263</v>
      </c>
      <c r="AK70" s="95">
        <f>IF($D$8="irr",IFERROR((SUM(AK57:AK59,AK50)&gt;0)*(-MIN(SUM(AK57:AK59,AK50),SUM($H$69:AJ70,AK69))),0),0)</f>
        <v>-1368.0145165176607</v>
      </c>
      <c r="AL70" s="95">
        <f>IF($D$8="irr",IFERROR((SUM(AL57:AL59,AL50)&gt;0)*(-MIN(SUM(AL57:AL59,AL50),SUM($H$69:AK70,AL69))),0),0)</f>
        <v>-1225.8832606236131</v>
      </c>
      <c r="AM70" s="95">
        <f>IF($D$8="irr",IFERROR((SUM(AM57:AM59,AM50)&gt;0)*(-MIN(SUM(AM57:AM59,AM50),SUM($H$69:AL70,AM69))),0),0)</f>
        <v>-1137.2124926422794</v>
      </c>
      <c r="AN70" s="95">
        <f>IF($D$8="irr",IFERROR((SUM(AN57:AN59,AN50)&gt;0)*(-MIN(SUM(AN57:AN59,AN50),SUM($H$69:AM70,AN69))),0),0)</f>
        <v>-1123.9424814742665</v>
      </c>
      <c r="AO70" s="95">
        <f>IF($D$8="irr",IFERROR((SUM(AO57:AO59,AO50)&gt;0)*(-MIN(SUM(AO57:AO59,AO50),SUM($H$69:AN70,AO69))),0),0)</f>
        <v>-1037.771311281537</v>
      </c>
      <c r="AP70" s="95">
        <f>IF($D$8="irr",IFERROR((SUM(AP57:AP59,AP50)&gt;0)*(-MIN(SUM(AP57:AP59,AP50),SUM($H$69:AO70,AP69))),0),0)</f>
        <v>-1020.3649323862902</v>
      </c>
      <c r="AQ70" s="95">
        <f>IF($D$8="irr",IFERROR((SUM(AQ57:AQ59,AQ50)&gt;0)*(-MIN(SUM(AQ57:AQ59,AQ50),SUM($H$69:AP70,AQ69))),0),0)</f>
        <v>-946.82804678156867</v>
      </c>
      <c r="AR70" s="95">
        <f>IF($D$8="irr",IFERROR((SUM(AR57:AR59,AR50)&gt;0)*(-MIN(SUM(AR57:AR59,AR50),SUM($H$69:AQ70,AR69))),0),0)</f>
        <v>-787.9301910698473</v>
      </c>
      <c r="AS70" s="95">
        <f>IF($D$8="irr",IFERROR((SUM(AS57:AS59,AS50)&gt;0)*(-MIN(SUM(AS57:AS59,AS50),SUM($H$69:AR70,AS69))),0),0)</f>
        <v>-797.26743335578669</v>
      </c>
      <c r="AT70" s="95">
        <f>IF($D$8="irr",IFERROR((SUM(AT57:AT59,AT50)&gt;0)*(-MIN(SUM(AT57:AT59,AT50),SUM($H$69:AS70,AT69))),0),0)</f>
        <v>-698.53829694409626</v>
      </c>
      <c r="AU70" s="95">
        <f>IF($D$8="irr",IFERROR((SUM(AU57:AU59,AU50)&gt;0)*(-MIN(SUM(AU57:AU59,AU50),SUM($H$69:AT70,AU69))),0),0)</f>
        <v>-645.76468827078008</v>
      </c>
      <c r="AV70" s="95">
        <f>IF($D$8="irr",IFERROR((SUM(AV57:AV59,AV50)&gt;0)*(-MIN(SUM(AV57:AV59,AV50),SUM($H$69:AU70,AV69))),0),0)</f>
        <v>-550.75041385770089</v>
      </c>
      <c r="AW70" s="95">
        <f>IF($D$8="irr",IFERROR((SUM(AW57:AW59,AW50)&gt;0)*(-MIN(SUM(AW57:AW59,AW50),SUM($H$69:AV70,AW69))),0),0)</f>
        <v>-491.82940204929429</v>
      </c>
      <c r="AX70" s="95">
        <f>IF($D$8="irr",IFERROR((SUM(AX57:AX59,AX50)&gt;0)*(-MIN(SUM(AX57:AX59,AX50),SUM($H$69:AW70,AX69))),0),0)</f>
        <v>-413.99674404603979</v>
      </c>
      <c r="AY70" s="95">
        <f>IF($D$8="irr",IFERROR((SUM(AY57:AY59,AY50)&gt;0)*(-MIN(SUM(AY57:AY59,AY50),SUM($H$69:AX70,AY69))),0),0)</f>
        <v>-324.66544209672514</v>
      </c>
      <c r="AZ70" s="95">
        <f>IF($D$8="irr",IFERROR((SUM(AZ57:AZ59,AZ50)&gt;0)*(-MIN(SUM(AZ57:AZ59,AZ50),SUM($H$69:AY70,AZ69))),0),0)</f>
        <v>-256.34017173082799</v>
      </c>
      <c r="BA70" s="95">
        <f>IF($D$8="irr",IFERROR((SUM(BA57:BA59,BA50)&gt;0)*(-MIN(SUM(BA57:BA59,BA50),SUM($H$69:AZ70,BA69))),0),0)</f>
        <v>-170.8746242204538</v>
      </c>
      <c r="BB70" s="95">
        <f>IF($D$8="irr",IFERROR((SUM(BB57:BB59,BB50)&gt;0)*(-MIN(SUM(BB57:BB59,BB50),SUM($H$69:BA70,BB69))),0),0)</f>
        <v>-96.152251898595694</v>
      </c>
      <c r="BC70" s="95">
        <f>IF($D$8="irr",IFERROR((SUM(BC57:BC59,BC50)&gt;0)*(-MIN(SUM(BC57:BC59,BC50),SUM($H$69:BB70,BC69))),0),0)</f>
        <v>2.2254198484006338E-11</v>
      </c>
      <c r="BD70" s="95">
        <f>IF($D$8="irr",IFERROR((SUM(BD57:BD59,BD50)&gt;0)*(-MIN(SUM(BD57:BD59,BD50),SUM($H$69:BC70,BD69))),0),0)</f>
        <v>0</v>
      </c>
      <c r="BE70" s="95">
        <f>IF($D$8="irr",IFERROR((SUM(BE57:BE59,BE50)&gt;0)*(-MIN(SUM(BE57:BE59,BE50),SUM($H$69:BD70,BE69))),0),0)</f>
        <v>0</v>
      </c>
      <c r="BF70" s="95">
        <f>IF($D$8="irr",IFERROR((SUM(BF57:BF59,BF50)&gt;0)*(-MIN(SUM(BF57:BF59,BF50),SUM($H$69:BE70,BF69))),0),0)</f>
        <v>0</v>
      </c>
      <c r="BG70" s="95">
        <f>IF($D$8="irr",IFERROR((SUM(BG57:BG59,BG50)&gt;0)*(-MIN(SUM(BG57:BG59,BG50),SUM($H$69:BF70,BG69))),0),0)</f>
        <v>0</v>
      </c>
      <c r="BH70" s="95">
        <f>IF($D$8="irr",IFERROR((SUM(BH57:BH59,BH50)&gt;0)*(-MIN(SUM(BH57:BH59,BH50),SUM($H$69:BG70,BH69))),0),0)</f>
        <v>0</v>
      </c>
      <c r="BI70" s="95">
        <f>IF($D$8="irr",IFERROR((SUM(BI57:BI59,BI50)&gt;0)*(-MIN(SUM(BI57:BI59,BI50),SUM($H$69:BH70,BI69))),0),0)</f>
        <v>0</v>
      </c>
      <c r="BJ70" s="95">
        <f>IF($D$8="irr",IFERROR((SUM(BJ57:BJ59,BJ50)&gt;0)*(-MIN(SUM(BJ57:BJ59,BJ50),SUM($H$69:BI70,BJ69))),0),0)</f>
        <v>0</v>
      </c>
      <c r="BK70" s="95">
        <f>IF($D$8="irr",IFERROR((SUM(BK57:BK59,BK50)&gt;0)*(-MIN(SUM(BK57:BK59,BK50),SUM($H$69:BJ70,BK69))),0),0)</f>
        <v>0</v>
      </c>
      <c r="BL70" s="95">
        <f>IF($D$8="irr",IFERROR((SUM(BL57:BL59,BL50)&gt;0)*(-MIN(SUM(BL57:BL59,BL50),SUM($H$69:BK70,BL69))),0),0)</f>
        <v>0</v>
      </c>
      <c r="BM70" s="95">
        <f>IF($D$8="irr",IFERROR((SUM(BM57:BM59,BM50)&gt;0)*(-MIN(SUM(BM57:BM59,BM50),SUM($H$69:BL70,BM69))),0),0)</f>
        <v>0</v>
      </c>
      <c r="BN70" s="95">
        <f>IF($D$8="irr",IFERROR((SUM(BN57:BN59,BN50)&gt;0)*(-MIN(SUM(BN57:BN59,BN50),SUM($H$69:BM70,BN69))),0),0)</f>
        <v>0</v>
      </c>
      <c r="BO70" s="95">
        <f>IF($D$8="irr",IFERROR((SUM(BO57:BO59,BO50)&gt;0)*(-MIN(SUM(BO57:BO59,BO50),SUM($H$69:BN70,BO69))),0),0)</f>
        <v>0</v>
      </c>
      <c r="BP70" s="95">
        <f>IF($D$8="irr",IFERROR((SUM(BP57:BP59,BP50)&gt;0)*(-MIN(SUM(BP57:BP59,BP50),SUM($H$69:BO70,BP69))),0),0)</f>
        <v>0</v>
      </c>
      <c r="BQ70" s="95">
        <f>IF($D$8="irr",IFERROR((SUM(BQ57:BQ59,BQ50)&gt;0)*(-MIN(SUM(BQ57:BQ59,BQ50),SUM($H$69:BP70,BQ69))),0),0)</f>
        <v>0</v>
      </c>
      <c r="BR70" s="95">
        <f>IF($D$8="irr",IFERROR((SUM(BR57:BR59,BR50)&gt;0)*(-MIN(SUM(BR57:BR59,BR50),SUM($H$69:BQ70,BR69))),0),0)</f>
        <v>0</v>
      </c>
      <c r="BS70" s="95">
        <f>IF($D$8="irr",IFERROR((SUM(BS57:BS59,BS50)&gt;0)*(-MIN(SUM(BS57:BS59,BS50),SUM($H$69:BR70,BS69))),0),0)</f>
        <v>0</v>
      </c>
      <c r="BT70" s="95">
        <f>IF($D$8="irr",IFERROR((SUM(BT57:BT59,BT50)&gt;0)*(-MIN(SUM(BT57:BT59,BT50),SUM($H$69:BS70,BT69))),0),0)</f>
        <v>0</v>
      </c>
      <c r="BU70" s="95">
        <f>IF($D$8="irr",IFERROR((SUM(BU57:BU59,BU50)&gt;0)*(-MIN(SUM(BU57:BU59,BU50),SUM($H$69:BT70,BU69))),0),0)</f>
        <v>0</v>
      </c>
      <c r="BV70" s="95">
        <f>IF($D$8="irr",IFERROR((SUM(BV57:BV59,BV50)&gt;0)*(-MIN(SUM(BV57:BV59,BV50),SUM($H$69:BU70,BV69))),0),0)</f>
        <v>0</v>
      </c>
      <c r="BW70" s="95">
        <f>IF($D$8="irr",IFERROR((SUM(BW57:BW59,BW50)&gt;0)*(-MIN(SUM(BW57:BW59,BW50),SUM($H$69:BV70,BW69))),0),0)</f>
        <v>0</v>
      </c>
      <c r="BX70" s="95">
        <f>IF($D$8="irr",IFERROR((SUM(BX57:BX59,BX50)&gt;0)*(-MIN(SUM(BX57:BX59,BX50),SUM($H$69:BW70,BX69))),0),0)</f>
        <v>0</v>
      </c>
      <c r="BY70" s="95">
        <f>IF($D$8="irr",IFERROR((SUM(BY57:BY59,BY50)&gt;0)*(-MIN(SUM(BY57:BY59,BY50),SUM($H$69:BX70,BY69))),0),0)</f>
        <v>0</v>
      </c>
      <c r="BZ70" s="95">
        <f>IF($D$8="irr",IFERROR((SUM(BZ57:BZ59,BZ50)&gt;0)*(-MIN(SUM(BZ57:BZ59,BZ50),SUM($H$69:BY70,BZ69))),0),0)</f>
        <v>0</v>
      </c>
      <c r="CA70" s="95">
        <f>IF($D$8="irr",IFERROR((SUM(CA57:CA59,CA50)&gt;0)*(-MIN(SUM(CA57:CA59,CA50),SUM($H$69:BZ70,CA69))),0),0)</f>
        <v>0</v>
      </c>
      <c r="CB70" s="95">
        <f>IF($D$8="irr",IFERROR((SUM(CB57:CB59,CB50)&gt;0)*(-MIN(SUM(CB57:CB59,CB50),SUM($H$69:CA70,CB69))),0),0)</f>
        <v>0</v>
      </c>
      <c r="CC70" s="95">
        <f>IF($D$8="irr",IFERROR((SUM(CC57:CC59,CC50)&gt;0)*(-MIN(SUM(CC57:CC59,CC50),SUM($H$69:CB70,CC69))),0),0)</f>
        <v>0</v>
      </c>
      <c r="CD70" s="95">
        <f>IF($D$8="irr",IFERROR((SUM(CD57:CD59,CD50)&gt;0)*(-MIN(SUM(CD57:CD59,CD50),SUM($H$69:CC70,CD69))),0),0)</f>
        <v>0</v>
      </c>
      <c r="CE70" s="95">
        <f>IF($D$8="irr",IFERROR((SUM(CE57:CE59,CE50)&gt;0)*(-MIN(SUM(CE57:CE59,CE50),SUM($H$69:CD70,CE69))),0),0)</f>
        <v>0</v>
      </c>
      <c r="CF70" s="95">
        <f>IF($D$8="irr",IFERROR((SUM(CF57:CF59,CF50)&gt;0)*(-MIN(SUM(CF57:CF59,CF50),SUM($H$69:CE70,CF69))),0),0)</f>
        <v>0</v>
      </c>
      <c r="CG70" s="95">
        <f>IF($D$8="irr",IFERROR((SUM(CG57:CG59,CG50)&gt;0)*(-MIN(SUM(CG57:CG59,CG50),SUM($H$69:CF70,CG69))),0),0)</f>
        <v>0</v>
      </c>
      <c r="CH70" s="95">
        <f>IF($D$8="irr",IFERROR((SUM(CH57:CH59,CH50)&gt;0)*(-MIN(SUM(CH57:CH59,CH50),SUM($H$69:CG70,CH69))),0),0)</f>
        <v>0</v>
      </c>
      <c r="CI70" s="95">
        <f>IF($D$8="irr",IFERROR((SUM(CI57:CI59,CI50)&gt;0)*(-MIN(SUM(CI57:CI59,CI50),SUM($H$69:CH70,CI69))),0),0)</f>
        <v>0</v>
      </c>
      <c r="CJ70" s="95">
        <f>IF($D$8="irr",IFERROR((SUM(CJ57:CJ59,CJ50)&gt;0)*(-MIN(SUM(CJ57:CJ59,CJ50),SUM($H$69:CI70,CJ69))),0),0)</f>
        <v>0</v>
      </c>
      <c r="CK70" s="95">
        <f>IF($D$8="irr",IFERROR((SUM(CK57:CK59,CK50)&gt;0)*(-MIN(SUM(CK57:CK59,CK50),SUM($H$69:CJ70,CK69))),0),0)</f>
        <v>0</v>
      </c>
      <c r="CL70" s="95">
        <f>IF($D$8="irr",IFERROR((SUM(CL57:CL59,CL50)&gt;0)*(-MIN(SUM(CL57:CL59,CL50),SUM($H$69:CK70,CL69))),0),0)</f>
        <v>0</v>
      </c>
      <c r="CM70" s="95">
        <f>IF($D$8="irr",IFERROR((SUM(CM57:CM59,CM50)&gt;0)*(-MIN(SUM(CM57:CM59,CM50),SUM($H$69:CL70,CM69))),0),0)</f>
        <v>0</v>
      </c>
      <c r="CN70" s="95">
        <f>IF($D$8="irr",IFERROR((SUM(CN57:CN59,CN50)&gt;0)*(-MIN(SUM(CN57:CN59,CN50),SUM($H$69:CM70,CN69))),0),0)</f>
        <v>0</v>
      </c>
      <c r="CO70" s="95">
        <f>IF($D$8="irr",IFERROR((SUM(CO57:CO59,CO50)&gt;0)*(-MIN(SUM(CO57:CO59,CO50),SUM($H$69:CN70,CO69))),0),0)</f>
        <v>0</v>
      </c>
      <c r="CP70" s="95">
        <f>IF($D$8="irr",IFERROR((SUM(CP57:CP59,CP50)&gt;0)*(-MIN(SUM(CP57:CP59,CP50),SUM($H$69:CO70,CP69))),0),0)</f>
        <v>0</v>
      </c>
      <c r="CQ70" s="95">
        <f>IF($D$8="irr",IFERROR((SUM(CQ57:CQ59,CQ50)&gt;0)*(-MIN(SUM(CQ57:CQ59,CQ50),SUM($H$69:CP70,CQ69))),0),0)</f>
        <v>0</v>
      </c>
      <c r="CR70" s="95">
        <f>IF($D$8="irr",IFERROR((SUM(CR57:CR59,CR50)&gt;0)*(-MIN(SUM(CR57:CR59,CR50),SUM($H$69:CQ70,CR69))),0),0)</f>
        <v>0</v>
      </c>
      <c r="CS70" s="95">
        <f>IF($D$8="irr",IFERROR((SUM(CS57:CS59,CS50)&gt;0)*(-MIN(SUM(CS57:CS59,CS50),SUM($H$69:CR70,CS69))),0),0)</f>
        <v>0</v>
      </c>
      <c r="CT70" s="95">
        <f>IF($D$8="irr",IFERROR((SUM(CT57:CT59,CT50)&gt;0)*(-MIN(SUM(CT57:CT59,CT50),SUM($H$69:CS70,CT69))),0),0)</f>
        <v>0</v>
      </c>
      <c r="CU70" s="95">
        <f>IF($D$8="irr",IFERROR((SUM(CU57:CU59,CU50)&gt;0)*(-MIN(SUM(CU57:CU59,CU50),SUM($H$69:CT70,CU69))),0),0)</f>
        <v>0</v>
      </c>
      <c r="CV70" s="95">
        <f>IF($D$8="irr",IFERROR((SUM(CV57:CV59,CV50)&gt;0)*(-MIN(SUM(CV57:CV59,CV50),SUM($H$69:CU70,CV69))),0),0)</f>
        <v>0</v>
      </c>
      <c r="CW70" s="95">
        <f>IF($D$8="irr",IFERROR((SUM(CW57:CW59,CW50)&gt;0)*(-MIN(SUM(CW57:CW59,CW50),SUM($H$69:CV70,CW69))),0),0)</f>
        <v>0</v>
      </c>
      <c r="CX70" s="95">
        <f>IF($D$8="irr",IFERROR((SUM(CX57:CX59,CX50)&gt;0)*(-MIN(SUM(CX57:CX59,CX50),SUM($H$69:CW70,CX69))),0),0)</f>
        <v>0</v>
      </c>
      <c r="CY70" s="95">
        <f>IF($D$8="irr",IFERROR((SUM(CY57:CY59,CY50)&gt;0)*(-MIN(SUM(CY57:CY59,CY50),SUM($H$69:CX70,CY69))),0),0)</f>
        <v>0</v>
      </c>
      <c r="CZ70" s="95">
        <f>IF($D$8="irr",IFERROR((SUM(CZ57:CZ59,CZ50)&gt;0)*(-MIN(SUM(CZ57:CZ59,CZ50),SUM($H$69:CY70,CZ69))),0),0)</f>
        <v>0</v>
      </c>
      <c r="DA70" s="95">
        <f>IF($D$8="irr",IFERROR((SUM(DA57:DA59,DA50)&gt;0)*(-MIN(SUM(DA57:DA59,DA50),SUM($H$69:CZ70,DA69))),0),0)</f>
        <v>0</v>
      </c>
      <c r="DB70" s="95">
        <f>IF($D$8="irr",IFERROR((SUM(DB57:DB59,DB50)&gt;0)*(-MIN(SUM(DB57:DB59,DB50),SUM($H$69:DA70,DB69))),0),0)</f>
        <v>0</v>
      </c>
      <c r="DC70" s="95">
        <f>IF($D$8="irr",IFERROR((SUM(DC57:DC59,DC50)&gt;0)*(-MIN(SUM(DC57:DC59,DC50),SUM($H$69:DB70,DC69))),0),0)</f>
        <v>0</v>
      </c>
      <c r="DD70" s="95">
        <f>IF($D$8="irr",IFERROR((SUM(DD57:DD59,DD50)&gt;0)*(-MIN(SUM(DD57:DD59,DD50),SUM($H$69:DC70,DD69))),0),0)</f>
        <v>0</v>
      </c>
      <c r="DE70" s="95">
        <f>IF($D$8="irr",IFERROR((SUM(DE57:DE59,DE50)&gt;0)*(-MIN(SUM(DE57:DE59,DE50),SUM($H$69:DD70,DE69))),0),0)</f>
        <v>0</v>
      </c>
      <c r="DF70" s="95">
        <f>IF($D$8="irr",IFERROR((SUM(DF57:DF59,DF50)&gt;0)*(-MIN(SUM(DF57:DF59,DF50),SUM($H$69:DE70,DF69))),0),0)</f>
        <v>0</v>
      </c>
      <c r="DG70" s="95">
        <f>IF($D$8="irr",IFERROR((SUM(DG57:DG59,DG50)&gt;0)*(-MIN(SUM(DG57:DG59,DG50),SUM($H$69:DF70,DG69))),0),0)</f>
        <v>0</v>
      </c>
      <c r="DH70" s="95">
        <f>IF($D$8="irr",IFERROR((SUM(DH57:DH59,DH50)&gt;0)*(-MIN(SUM(DH57:DH59,DH50),SUM($H$69:DG70,DH69))),0),0)</f>
        <v>0</v>
      </c>
      <c r="DI70" s="95">
        <f>IF($D$8="irr",IFERROR((SUM(DI57:DI59,DI50)&gt;0)*(-MIN(SUM(DI57:DI59,DI50),SUM($H$69:DH70,DI69))),0),0)</f>
        <v>0</v>
      </c>
      <c r="DJ70" s="95">
        <f>IF($D$8="irr",IFERROR((SUM(DJ57:DJ59,DJ50)&gt;0)*(-MIN(SUM(DJ57:DJ59,DJ50),SUM($H$69:DI70,DJ69))),0),0)</f>
        <v>0</v>
      </c>
      <c r="DK70" s="95">
        <f>IF($D$8="irr",IFERROR((SUM(DK57:DK59,DK50)&gt;0)*(-MIN(SUM(DK57:DK59,DK50),SUM($H$69:DJ70,DK69))),0),0)</f>
        <v>0</v>
      </c>
      <c r="DL70" s="95">
        <f>IF($D$8="irr",IFERROR((SUM(DL57:DL59,DL50)&gt;0)*(-MIN(SUM(DL57:DL59,DL50),SUM($H$69:DK70,DL69))),0),0)</f>
        <v>0</v>
      </c>
      <c r="DM70" s="95">
        <f>IF($D$8="irr",IFERROR((SUM(DM57:DM59,DM50)&gt;0)*(-MIN(SUM(DM57:DM59,DM50),SUM($H$69:DL70,DM69))),0),0)</f>
        <v>0</v>
      </c>
      <c r="DN70" s="95">
        <f>IF($D$8="irr",IFERROR((SUM(DN57:DN59,DN50)&gt;0)*(-MIN(SUM(DN57:DN59,DN50),SUM($H$69:DM70,DN69))),0),0)</f>
        <v>0</v>
      </c>
      <c r="DO70" s="95">
        <f>IF($D$8="irr",IFERROR((SUM(DO57:DO59,DO50)&gt;0)*(-MIN(SUM(DO57:DO59,DO50),SUM($H$69:DN70,DO69))),0),0)</f>
        <v>0</v>
      </c>
      <c r="DP70" s="95">
        <f>IF($D$8="irr",IFERROR((SUM(DP57:DP59,DP50)&gt;0)*(-MIN(SUM(DP57:DP59,DP50),SUM($H$69:DO70,DP69))),0),0)</f>
        <v>0</v>
      </c>
      <c r="DQ70" s="95">
        <f>IF($D$8="irr",IFERROR((SUM(DQ57:DQ59,DQ50)&gt;0)*(-MIN(SUM(DQ57:DQ59,DQ50),SUM($H$69:DP70,DQ69))),0),0)</f>
        <v>0</v>
      </c>
      <c r="DR70" s="95">
        <f>IF($D$8="irr",IFERROR((SUM(DR57:DR59,DR50)&gt;0)*(-MIN(SUM(DR57:DR59,DR50),SUM($H$69:DQ70,DR69))),0),0)</f>
        <v>0</v>
      </c>
      <c r="DS70" s="95">
        <f>IF($D$8="irr",IFERROR((SUM(DS57:DS59,DS50)&gt;0)*(-MIN(SUM(DS57:DS59,DS50),SUM($H$69:DR70,DS69))),0),0)</f>
        <v>0</v>
      </c>
      <c r="DT70" s="95">
        <f>IF($D$8="irr",IFERROR((SUM(DT57:DT59,DT50)&gt;0)*(-MIN(SUM(DT57:DT59,DT50),SUM($H$69:DS70,DT69))),0),0)</f>
        <v>0</v>
      </c>
      <c r="DU70" s="95">
        <f>IF($D$8="irr",IFERROR((SUM(DU57:DU59,DU50)&gt;0)*(-MIN(SUM(DU57:DU59,DU50),SUM($H$69:DT70,DU69))),0),0)</f>
        <v>0</v>
      </c>
      <c r="DV70" s="95">
        <f>IF($D$8="irr",IFERROR((SUM(DV57:DV59,DV50)&gt;0)*(-MIN(SUM(DV57:DV59,DV50),SUM($H$69:DU70,DV69))),0),0)</f>
        <v>0</v>
      </c>
      <c r="DW70" s="95">
        <f>IF($D$8="irr",IFERROR((SUM(DW57:DW59,DW50)&gt;0)*(-MIN(SUM(DW57:DW59,DW50),SUM($H$69:DV70,DW69))),0),0)</f>
        <v>0</v>
      </c>
      <c r="DX70" s="95">
        <f>IF($D$8="irr",IFERROR((SUM(DX57:DX59,DX50)&gt;0)*(-MIN(SUM(DX57:DX59,DX50),SUM($H$69:DW70,DX69))),0),0)</f>
        <v>0</v>
      </c>
      <c r="DY70" s="95">
        <f>IF($D$8="irr",IFERROR((SUM(DY57:DY59,DY50)&gt;0)*(-MIN(SUM(DY57:DY59,DY50),SUM($H$69:DX70,DY69))),0),0)</f>
        <v>0</v>
      </c>
      <c r="DZ70" s="95">
        <f>IF($D$8="irr",IFERROR((SUM(DZ57:DZ59,DZ50)&gt;0)*(-MIN(SUM(DZ57:DZ59,DZ50),SUM($H$69:DY70,DZ69))),0),0)</f>
        <v>0</v>
      </c>
      <c r="EA70" s="95">
        <f>IF($D$8="irr",IFERROR((SUM(EA57:EA59,EA50)&gt;0)*(-MIN(SUM(EA57:EA59,EA50),SUM($H$69:DZ70,EA69))),0),0)</f>
        <v>0</v>
      </c>
      <c r="EB70" s="95">
        <f>IF($D$8="irr",IFERROR((SUM(EB57:EB59,EB50)&gt;0)*(-MIN(SUM(EB57:EB59,EB50),SUM($H$69:EA70,EB69))),0),0)</f>
        <v>0</v>
      </c>
      <c r="EC70" s="95">
        <f>IF($D$8="irr",IFERROR((SUM(EC57:EC59,EC50)&gt;0)*(-MIN(SUM(EC57:EC59,EC50),SUM($H$69:EB70,EC69))),0),0)</f>
        <v>0</v>
      </c>
      <c r="ED70" s="95">
        <f>IF($D$8="irr",IFERROR((SUM(ED57:ED59,ED50)&gt;0)*(-MIN(SUM(ED57:ED59,ED50),SUM($H$69:EC70,ED69))),0),0)</f>
        <v>0</v>
      </c>
      <c r="EE70" s="95">
        <f>IF($D$8="irr",IFERROR((SUM(EE57:EE59,EE50)&gt;0)*(-MIN(SUM(EE57:EE59,EE50),SUM($H$69:ED70,EE69))),0),0)</f>
        <v>0</v>
      </c>
      <c r="EF70" s="95">
        <f>IF($D$8="irr",IFERROR((SUM(EF57:EF59,EF50)&gt;0)*(-MIN(SUM(EF57:EF59,EF50),SUM($H$69:EE70,EF69))),0),0)</f>
        <v>0</v>
      </c>
      <c r="EG70" s="95">
        <f>IF($D$8="irr",IFERROR((SUM(EG57:EG59,EG50)&gt;0)*(-MIN(SUM(EG57:EG59,EG50),SUM($H$69:EF70,EG69))),0),0)</f>
        <v>0</v>
      </c>
      <c r="EH70" s="95">
        <f>IF($D$8="irr",IFERROR((SUM(EH57:EH59,EH50)&gt;0)*(-MIN(SUM(EH57:EH59,EH50),SUM($H$69:EG70,EH69))),0),0)</f>
        <v>0</v>
      </c>
      <c r="EI70" s="95">
        <f>IF($D$8="irr",IFERROR((SUM(EI57:EI59,EI50)&gt;0)*(-MIN(SUM(EI57:EI59,EI50),SUM($H$69:EH70,EI69))),0),0)</f>
        <v>0</v>
      </c>
      <c r="EJ70" s="95">
        <f>IF($D$8="irr",IFERROR((SUM(EJ57:EJ59,EJ50)&gt;0)*(-MIN(SUM(EJ57:EJ59,EJ50),SUM($H$69:EI70,EJ69))),0),0)</f>
        <v>0</v>
      </c>
      <c r="EK70" s="95">
        <f>IF($D$8="irr",IFERROR((SUM(EK57:EK59,EK50)&gt;0)*(-MIN(SUM(EK57:EK59,EK50),SUM($H$69:EJ70,EK69))),0),0)</f>
        <v>0</v>
      </c>
      <c r="EL70" s="95">
        <f>IF($D$8="irr",IFERROR((SUM(EL57:EL59,EL50)&gt;0)*(-MIN(SUM(EL57:EL59,EL50),SUM($H$69:EK70,EL69))),0),0)</f>
        <v>0</v>
      </c>
      <c r="EM70" s="95">
        <f>IF($D$8="irr",IFERROR((SUM(EM57:EM59,EM50)&gt;0)*(-MIN(SUM(EM57:EM59,EM50),SUM($H$69:EL70,EM69))),0),0)</f>
        <v>0</v>
      </c>
      <c r="EN70" s="95">
        <f>IF($D$8="irr",IFERROR((SUM(EN57:EN59,EN50)&gt;0)*(-MIN(SUM(EN57:EN59,EN50),SUM($H$69:EM70,EN69))),0),0)</f>
        <v>0</v>
      </c>
      <c r="EO70" s="95">
        <f>IF($D$8="irr",IFERROR((SUM(EO57:EO59,EO50)&gt;0)*(-MIN(SUM(EO57:EO59,EO50),SUM($H$69:EN70,EO69))),0),0)</f>
        <v>0</v>
      </c>
      <c r="EP70" s="95">
        <f>IF($D$8="irr",IFERROR((SUM(EP57:EP59,EP50)&gt;0)*(-MIN(SUM(EP57:EP59,EP50),SUM($H$69:EO70,EP69))),0),0)</f>
        <v>0</v>
      </c>
      <c r="EQ70" s="95">
        <f>IF($D$8="irr",IFERROR((SUM(EQ57:EQ59,EQ50)&gt;0)*(-MIN(SUM(EQ57:EQ59,EQ50),SUM($H$69:EP70,EQ69))),0),0)</f>
        <v>0</v>
      </c>
      <c r="ER70" s="95">
        <f>IF($D$8="irr",IFERROR((SUM(ER57:ER59,ER50)&gt;0)*(-MIN(SUM(ER57:ER59,ER50),SUM($H$69:EQ70,ER69))),0),0)</f>
        <v>0</v>
      </c>
      <c r="ES70" s="95">
        <f>IF($D$8="irr",IFERROR((SUM(ES57:ES59,ES50)&gt;0)*(-MIN(SUM(ES57:ES59,ES50),SUM($H$69:ER70,ES69))),0),0)</f>
        <v>0</v>
      </c>
      <c r="ET70" s="95">
        <f>IF($D$8="irr",IFERROR((SUM(ET57:ET59,ET50)&gt;0)*(-MIN(SUM(ET57:ET59,ET50),SUM($H$69:ES70,ET69))),0),0)</f>
        <v>0</v>
      </c>
      <c r="EU70" s="95">
        <f>IF($D$8="irr",IFERROR((SUM(EU57:EU59,EU50)&gt;0)*(-MIN(SUM(EU57:EU59,EU50),SUM($H$69:ET70,EU69))),0),0)</f>
        <v>0</v>
      </c>
      <c r="EV70" s="95">
        <f>IF($D$8="irr",IFERROR((SUM(EV57:EV59,EV50)&gt;0)*(-MIN(SUM(EV57:EV59,EV50),SUM($H$69:EU70,EV69))),0),0)</f>
        <v>0</v>
      </c>
      <c r="EW70" s="95">
        <f>IF($D$8="irr",IFERROR((SUM(EW57:EW59,EW50)&gt;0)*(-MIN(SUM(EW57:EW59,EW50),SUM($H$69:EV70,EW69))),0),0)</f>
        <v>0</v>
      </c>
      <c r="EX70" s="95">
        <f>IF($D$8="irr",IFERROR((SUM(EX57:EX59,EX50)&gt;0)*(-MIN(SUM(EX57:EX59,EX50),SUM($H$69:EW70,EX69))),0),0)</f>
        <v>0</v>
      </c>
      <c r="EY70" s="95">
        <f>IF($D$8="irr",IFERROR((SUM(EY57:EY59,EY50)&gt;0)*(-MIN(SUM(EY57:EY59,EY50),SUM($H$69:EX70,EY69))),0),0)</f>
        <v>0</v>
      </c>
      <c r="EZ70" s="95">
        <f>IF($D$8="irr",IFERROR((SUM(EZ57:EZ59,EZ50)&gt;0)*(-MIN(SUM(EZ57:EZ59,EZ50),SUM($H$69:EY70,EZ69))),0),0)</f>
        <v>0</v>
      </c>
      <c r="FA70" s="95">
        <f>IF($D$8="irr",IFERROR((SUM(FA57:FA59,FA50)&gt;0)*(-MIN(SUM(FA57:FA59,FA50),SUM($H$69:EZ70,FA69))),0),0)</f>
        <v>0</v>
      </c>
      <c r="FB70" s="95">
        <f>IF($D$8="irr",IFERROR((SUM(FB57:FB59,FB50)&gt;0)*(-MIN(SUM(FB57:FB59,FB50),SUM($H$69:FA70,FB69))),0),0)</f>
        <v>0</v>
      </c>
      <c r="FC70" s="95">
        <f>IF($D$8="irr",IFERROR((SUM(FC57:FC59,FC50)&gt;0)*(-MIN(SUM(FC57:FC59,FC50),SUM($H$69:FB70,FC69))),0),0)</f>
        <v>0</v>
      </c>
      <c r="FD70" s="95">
        <f>IF($D$8="irr",IFERROR((SUM(FD57:FD59,FD50)&gt;0)*(-MIN(SUM(FD57:FD59,FD50),SUM($H$69:FC70,FD69))),0),0)</f>
        <v>0</v>
      </c>
      <c r="FE70" s="95">
        <f>IF($D$8="irr",IFERROR((SUM(FE57:FE59,FE50)&gt;0)*(-MIN(SUM(FE57:FE59,FE50),SUM($H$69:FD70,FE69))),0),0)</f>
        <v>0</v>
      </c>
      <c r="FF70" s="95">
        <f>IF($D$8="irr",IFERROR((SUM(FF57:FF59,FF50)&gt;0)*(-MIN(SUM(FF57:FF59,FF50),SUM($H$69:FE70,FF69))),0),0)</f>
        <v>0</v>
      </c>
      <c r="FG70" s="95">
        <f>IF($D$8="irr",IFERROR((SUM(FG57:FG59,FG50)&gt;0)*(-MIN(SUM(FG57:FG59,FG50),SUM($H$69:FF70,FG69))),0),0)</f>
        <v>0</v>
      </c>
      <c r="FH70" s="95">
        <f>IF($D$8="irr",IFERROR((SUM(FH57:FH59,FH50)&gt;0)*(-MIN(SUM(FH57:FH59,FH50),SUM($H$69:FG70,FH69))),0),0)</f>
        <v>0</v>
      </c>
      <c r="FI70" s="95">
        <f>IF($D$8="irr",IFERROR((SUM(FI57:FI59,FI50)&gt;0)*(-MIN(SUM(FI57:FI59,FI50),SUM($H$69:FH70,FI69))),0),0)</f>
        <v>0</v>
      </c>
      <c r="FJ70" s="95">
        <f>IF($D$8="irr",IFERROR((SUM(FJ57:FJ59,FJ50)&gt;0)*(-MIN(SUM(FJ57:FJ59,FJ50),SUM($H$69:FI70,FJ69))),0),0)</f>
        <v>0</v>
      </c>
      <c r="FK70" s="95">
        <f>IF($D$8="irr",IFERROR((SUM(FK57:FK59,FK50)&gt;0)*(-MIN(SUM(FK57:FK59,FK50),SUM($H$69:FJ70,FK69))),0),0)</f>
        <v>0</v>
      </c>
      <c r="FL70" s="95">
        <f>IF($D$8="irr",IFERROR((SUM(FL57:FL59,FL50)&gt;0)*(-MIN(SUM(FL57:FL59,FL50),SUM($H$69:FK70,FL69))),0),0)</f>
        <v>0</v>
      </c>
      <c r="FM70" s="95">
        <f>IF($D$8="irr",IFERROR((SUM(FM57:FM59,FM50)&gt;0)*(-MIN(SUM(FM57:FM59,FM50),SUM($H$69:FL70,FM69))),0),0)</f>
        <v>0</v>
      </c>
      <c r="FN70" s="95">
        <f>IF($D$8="irr",IFERROR((SUM(FN57:FN59,FN50)&gt;0)*(-MIN(SUM(FN57:FN59,FN50),SUM($H$69:FM70,FN69))),0),0)</f>
        <v>0</v>
      </c>
      <c r="FO70" s="96">
        <f>IF($D$8="irr",IFERROR((SUM(FO57:FO59,FO50)&gt;0)*(-MIN(SUM(FO57:FO59,FO50),SUM($H$69:FN70,FO69))),0),0)</f>
        <v>0</v>
      </c>
      <c r="FP70" s="3"/>
    </row>
    <row r="71" spans="1:172" s="16" customFormat="1" x14ac:dyDescent="0.2">
      <c r="A71" s="3"/>
      <c r="B71" s="3"/>
      <c r="C71" s="88" t="s">
        <v>109</v>
      </c>
      <c r="H71" s="95"/>
      <c r="I71" s="95">
        <f t="shared" ref="I71:AN71" si="49">IF($D$8="IRR",IFERROR(IF(I$50&lt;0,-I$50*$D$12,0),0),0)</f>
        <v>885104.1418466043</v>
      </c>
      <c r="J71" s="95">
        <f t="shared" si="49"/>
        <v>1017637.8860034368</v>
      </c>
      <c r="K71" s="95">
        <f t="shared" si="49"/>
        <v>987061.4904798473</v>
      </c>
      <c r="L71" s="95">
        <f t="shared" si="49"/>
        <v>0</v>
      </c>
      <c r="M71" s="95">
        <f t="shared" si="49"/>
        <v>0</v>
      </c>
      <c r="N71" s="95">
        <f t="shared" si="49"/>
        <v>0</v>
      </c>
      <c r="O71" s="95">
        <f t="shared" si="49"/>
        <v>0</v>
      </c>
      <c r="P71" s="95">
        <f t="shared" si="49"/>
        <v>0</v>
      </c>
      <c r="Q71" s="95">
        <f t="shared" si="49"/>
        <v>0</v>
      </c>
      <c r="R71" s="95">
        <f t="shared" si="49"/>
        <v>30189.65315065912</v>
      </c>
      <c r="S71" s="95">
        <f t="shared" si="49"/>
        <v>29849.211094620601</v>
      </c>
      <c r="T71" s="95">
        <f t="shared" si="49"/>
        <v>0</v>
      </c>
      <c r="U71" s="95">
        <f t="shared" si="49"/>
        <v>0</v>
      </c>
      <c r="V71" s="95">
        <f t="shared" si="49"/>
        <v>0</v>
      </c>
      <c r="W71" s="95">
        <f t="shared" si="49"/>
        <v>0</v>
      </c>
      <c r="X71" s="95">
        <f t="shared" si="49"/>
        <v>0</v>
      </c>
      <c r="Y71" s="95">
        <f t="shared" si="49"/>
        <v>0</v>
      </c>
      <c r="Z71" s="95">
        <f t="shared" si="49"/>
        <v>0</v>
      </c>
      <c r="AA71" s="95">
        <f t="shared" si="49"/>
        <v>0</v>
      </c>
      <c r="AB71" s="95">
        <f t="shared" si="49"/>
        <v>0</v>
      </c>
      <c r="AC71" s="95">
        <f t="shared" si="49"/>
        <v>0</v>
      </c>
      <c r="AD71" s="95">
        <f t="shared" si="49"/>
        <v>0</v>
      </c>
      <c r="AE71" s="95">
        <f t="shared" si="49"/>
        <v>0</v>
      </c>
      <c r="AF71" s="95">
        <f t="shared" si="49"/>
        <v>0</v>
      </c>
      <c r="AG71" s="95">
        <f t="shared" si="49"/>
        <v>0</v>
      </c>
      <c r="AH71" s="95">
        <f t="shared" si="49"/>
        <v>0</v>
      </c>
      <c r="AI71" s="95">
        <f t="shared" si="49"/>
        <v>0</v>
      </c>
      <c r="AJ71" s="95">
        <f t="shared" si="49"/>
        <v>0</v>
      </c>
      <c r="AK71" s="95">
        <f t="shared" si="49"/>
        <v>0</v>
      </c>
      <c r="AL71" s="95">
        <f t="shared" si="49"/>
        <v>0</v>
      </c>
      <c r="AM71" s="95">
        <f t="shared" si="49"/>
        <v>0</v>
      </c>
      <c r="AN71" s="95">
        <f t="shared" si="49"/>
        <v>0</v>
      </c>
      <c r="AO71" s="95">
        <f t="shared" ref="AO71:BT71" si="50">IF($D$8="IRR",IFERROR(IF(AO$50&lt;0,-AO$50*$D$12,0),0),0)</f>
        <v>0</v>
      </c>
      <c r="AP71" s="95">
        <f t="shared" si="50"/>
        <v>0</v>
      </c>
      <c r="AQ71" s="95">
        <f t="shared" si="50"/>
        <v>0</v>
      </c>
      <c r="AR71" s="95">
        <f t="shared" si="50"/>
        <v>0</v>
      </c>
      <c r="AS71" s="95">
        <f t="shared" si="50"/>
        <v>0</v>
      </c>
      <c r="AT71" s="95">
        <f t="shared" si="50"/>
        <v>0</v>
      </c>
      <c r="AU71" s="95">
        <f t="shared" si="50"/>
        <v>0</v>
      </c>
      <c r="AV71" s="95">
        <f t="shared" si="50"/>
        <v>0</v>
      </c>
      <c r="AW71" s="95">
        <f t="shared" si="50"/>
        <v>0</v>
      </c>
      <c r="AX71" s="95">
        <f t="shared" si="50"/>
        <v>0</v>
      </c>
      <c r="AY71" s="95">
        <f t="shared" si="50"/>
        <v>0</v>
      </c>
      <c r="AZ71" s="95">
        <f t="shared" si="50"/>
        <v>0</v>
      </c>
      <c r="BA71" s="95">
        <f t="shared" si="50"/>
        <v>0</v>
      </c>
      <c r="BB71" s="95">
        <f t="shared" si="50"/>
        <v>0</v>
      </c>
      <c r="BC71" s="95">
        <f t="shared" si="50"/>
        <v>0</v>
      </c>
      <c r="BD71" s="95">
        <f t="shared" si="50"/>
        <v>0</v>
      </c>
      <c r="BE71" s="95">
        <f t="shared" si="50"/>
        <v>0</v>
      </c>
      <c r="BF71" s="95">
        <f t="shared" si="50"/>
        <v>0</v>
      </c>
      <c r="BG71" s="95">
        <f t="shared" si="50"/>
        <v>0</v>
      </c>
      <c r="BH71" s="95">
        <f t="shared" si="50"/>
        <v>0</v>
      </c>
      <c r="BI71" s="95">
        <f t="shared" si="50"/>
        <v>0</v>
      </c>
      <c r="BJ71" s="95">
        <f t="shared" si="50"/>
        <v>0</v>
      </c>
      <c r="BK71" s="95">
        <f t="shared" si="50"/>
        <v>0</v>
      </c>
      <c r="BL71" s="95">
        <f t="shared" si="50"/>
        <v>0</v>
      </c>
      <c r="BM71" s="95">
        <f t="shared" si="50"/>
        <v>0</v>
      </c>
      <c r="BN71" s="95">
        <f t="shared" si="50"/>
        <v>0</v>
      </c>
      <c r="BO71" s="95">
        <f t="shared" si="50"/>
        <v>0</v>
      </c>
      <c r="BP71" s="95">
        <f t="shared" si="50"/>
        <v>0</v>
      </c>
      <c r="BQ71" s="95">
        <f t="shared" si="50"/>
        <v>0</v>
      </c>
      <c r="BR71" s="95">
        <f t="shared" si="50"/>
        <v>0</v>
      </c>
      <c r="BS71" s="95">
        <f t="shared" si="50"/>
        <v>0</v>
      </c>
      <c r="BT71" s="95">
        <f t="shared" si="50"/>
        <v>0</v>
      </c>
      <c r="BU71" s="95">
        <f t="shared" ref="BU71:CZ71" si="51">IF($D$8="IRR",IFERROR(IF(BU$50&lt;0,-BU$50*$D$12,0),0),0)</f>
        <v>0</v>
      </c>
      <c r="BV71" s="95">
        <f t="shared" si="51"/>
        <v>0</v>
      </c>
      <c r="BW71" s="95">
        <f t="shared" si="51"/>
        <v>0</v>
      </c>
      <c r="BX71" s="95">
        <f t="shared" si="51"/>
        <v>0</v>
      </c>
      <c r="BY71" s="95">
        <f t="shared" si="51"/>
        <v>0</v>
      </c>
      <c r="BZ71" s="95">
        <f t="shared" si="51"/>
        <v>0</v>
      </c>
      <c r="CA71" s="95">
        <f t="shared" si="51"/>
        <v>0</v>
      </c>
      <c r="CB71" s="95">
        <f t="shared" si="51"/>
        <v>0</v>
      </c>
      <c r="CC71" s="95">
        <f t="shared" si="51"/>
        <v>0</v>
      </c>
      <c r="CD71" s="95">
        <f t="shared" si="51"/>
        <v>0</v>
      </c>
      <c r="CE71" s="95">
        <f t="shared" si="51"/>
        <v>0</v>
      </c>
      <c r="CF71" s="95">
        <f t="shared" si="51"/>
        <v>0</v>
      </c>
      <c r="CG71" s="95">
        <f t="shared" si="51"/>
        <v>0</v>
      </c>
      <c r="CH71" s="95">
        <f t="shared" si="51"/>
        <v>0</v>
      </c>
      <c r="CI71" s="95">
        <f t="shared" si="51"/>
        <v>0</v>
      </c>
      <c r="CJ71" s="95">
        <f t="shared" si="51"/>
        <v>0</v>
      </c>
      <c r="CK71" s="95">
        <f t="shared" si="51"/>
        <v>0</v>
      </c>
      <c r="CL71" s="95">
        <f t="shared" si="51"/>
        <v>0</v>
      </c>
      <c r="CM71" s="95">
        <f t="shared" si="51"/>
        <v>0</v>
      </c>
      <c r="CN71" s="95">
        <f t="shared" si="51"/>
        <v>0</v>
      </c>
      <c r="CO71" s="95">
        <f t="shared" si="51"/>
        <v>0</v>
      </c>
      <c r="CP71" s="95">
        <f t="shared" si="51"/>
        <v>0</v>
      </c>
      <c r="CQ71" s="95">
        <f t="shared" si="51"/>
        <v>0</v>
      </c>
      <c r="CR71" s="95">
        <f t="shared" si="51"/>
        <v>0</v>
      </c>
      <c r="CS71" s="95">
        <f t="shared" si="51"/>
        <v>0</v>
      </c>
      <c r="CT71" s="95">
        <f t="shared" si="51"/>
        <v>0</v>
      </c>
      <c r="CU71" s="95">
        <f t="shared" si="51"/>
        <v>0</v>
      </c>
      <c r="CV71" s="95">
        <f t="shared" si="51"/>
        <v>0</v>
      </c>
      <c r="CW71" s="95">
        <f t="shared" si="51"/>
        <v>0</v>
      </c>
      <c r="CX71" s="95">
        <f t="shared" si="51"/>
        <v>0</v>
      </c>
      <c r="CY71" s="95">
        <f t="shared" si="51"/>
        <v>0</v>
      </c>
      <c r="CZ71" s="95">
        <f t="shared" si="51"/>
        <v>0</v>
      </c>
      <c r="DA71" s="95">
        <f t="shared" ref="DA71:EF71" si="52">IF($D$8="IRR",IFERROR(IF(DA$50&lt;0,-DA$50*$D$12,0),0),0)</f>
        <v>0</v>
      </c>
      <c r="DB71" s="95">
        <f t="shared" si="52"/>
        <v>0</v>
      </c>
      <c r="DC71" s="95">
        <f t="shared" si="52"/>
        <v>0</v>
      </c>
      <c r="DD71" s="95">
        <f t="shared" si="52"/>
        <v>0</v>
      </c>
      <c r="DE71" s="95">
        <f t="shared" si="52"/>
        <v>0</v>
      </c>
      <c r="DF71" s="95">
        <f t="shared" si="52"/>
        <v>0</v>
      </c>
      <c r="DG71" s="95">
        <f t="shared" si="52"/>
        <v>0</v>
      </c>
      <c r="DH71" s="95">
        <f t="shared" si="52"/>
        <v>0</v>
      </c>
      <c r="DI71" s="95">
        <f t="shared" si="52"/>
        <v>0</v>
      </c>
      <c r="DJ71" s="95">
        <f t="shared" si="52"/>
        <v>0</v>
      </c>
      <c r="DK71" s="95">
        <f t="shared" si="52"/>
        <v>0</v>
      </c>
      <c r="DL71" s="95">
        <f t="shared" si="52"/>
        <v>0</v>
      </c>
      <c r="DM71" s="95">
        <f t="shared" si="52"/>
        <v>0</v>
      </c>
      <c r="DN71" s="95">
        <f t="shared" si="52"/>
        <v>0</v>
      </c>
      <c r="DO71" s="95">
        <f t="shared" si="52"/>
        <v>0</v>
      </c>
      <c r="DP71" s="95">
        <f t="shared" si="52"/>
        <v>0</v>
      </c>
      <c r="DQ71" s="95">
        <f t="shared" si="52"/>
        <v>0</v>
      </c>
      <c r="DR71" s="95">
        <f t="shared" si="52"/>
        <v>0</v>
      </c>
      <c r="DS71" s="95">
        <f t="shared" si="52"/>
        <v>0</v>
      </c>
      <c r="DT71" s="95">
        <f t="shared" si="52"/>
        <v>0</v>
      </c>
      <c r="DU71" s="95">
        <f t="shared" si="52"/>
        <v>0</v>
      </c>
      <c r="DV71" s="95">
        <f t="shared" si="52"/>
        <v>0</v>
      </c>
      <c r="DW71" s="95">
        <f t="shared" si="52"/>
        <v>0</v>
      </c>
      <c r="DX71" s="95">
        <f t="shared" si="52"/>
        <v>0</v>
      </c>
      <c r="DY71" s="95">
        <f t="shared" si="52"/>
        <v>0</v>
      </c>
      <c r="DZ71" s="95">
        <f t="shared" si="52"/>
        <v>0</v>
      </c>
      <c r="EA71" s="95">
        <f t="shared" si="52"/>
        <v>0</v>
      </c>
      <c r="EB71" s="95">
        <f t="shared" si="52"/>
        <v>0</v>
      </c>
      <c r="EC71" s="95">
        <f t="shared" si="52"/>
        <v>0</v>
      </c>
      <c r="ED71" s="95">
        <f t="shared" si="52"/>
        <v>0</v>
      </c>
      <c r="EE71" s="95">
        <f t="shared" si="52"/>
        <v>0</v>
      </c>
      <c r="EF71" s="95">
        <f t="shared" si="52"/>
        <v>0</v>
      </c>
      <c r="EG71" s="95">
        <f t="shared" ref="EG71:FO71" si="53">IF($D$8="IRR",IFERROR(IF(EG$50&lt;0,-EG$50*$D$12,0),0),0)</f>
        <v>0</v>
      </c>
      <c r="EH71" s="95">
        <f t="shared" si="53"/>
        <v>0</v>
      </c>
      <c r="EI71" s="95">
        <f t="shared" si="53"/>
        <v>0</v>
      </c>
      <c r="EJ71" s="95">
        <f t="shared" si="53"/>
        <v>0</v>
      </c>
      <c r="EK71" s="95">
        <f t="shared" si="53"/>
        <v>0</v>
      </c>
      <c r="EL71" s="95">
        <f t="shared" si="53"/>
        <v>0</v>
      </c>
      <c r="EM71" s="95">
        <f t="shared" si="53"/>
        <v>0</v>
      </c>
      <c r="EN71" s="95">
        <f t="shared" si="53"/>
        <v>0</v>
      </c>
      <c r="EO71" s="95">
        <f t="shared" si="53"/>
        <v>0</v>
      </c>
      <c r="EP71" s="95">
        <f t="shared" si="53"/>
        <v>0</v>
      </c>
      <c r="EQ71" s="95">
        <f t="shared" si="53"/>
        <v>0</v>
      </c>
      <c r="ER71" s="95">
        <f t="shared" si="53"/>
        <v>0</v>
      </c>
      <c r="ES71" s="95">
        <f t="shared" si="53"/>
        <v>0</v>
      </c>
      <c r="ET71" s="95">
        <f t="shared" si="53"/>
        <v>0</v>
      </c>
      <c r="EU71" s="95">
        <f t="shared" si="53"/>
        <v>0</v>
      </c>
      <c r="EV71" s="95">
        <f t="shared" si="53"/>
        <v>0</v>
      </c>
      <c r="EW71" s="95">
        <f t="shared" si="53"/>
        <v>0</v>
      </c>
      <c r="EX71" s="95">
        <f t="shared" si="53"/>
        <v>0</v>
      </c>
      <c r="EY71" s="95">
        <f t="shared" si="53"/>
        <v>0</v>
      </c>
      <c r="EZ71" s="95">
        <f t="shared" si="53"/>
        <v>0</v>
      </c>
      <c r="FA71" s="95">
        <f t="shared" si="53"/>
        <v>0</v>
      </c>
      <c r="FB71" s="95">
        <f t="shared" si="53"/>
        <v>0</v>
      </c>
      <c r="FC71" s="95">
        <f t="shared" si="53"/>
        <v>0</v>
      </c>
      <c r="FD71" s="95">
        <f t="shared" si="53"/>
        <v>0</v>
      </c>
      <c r="FE71" s="95">
        <f t="shared" si="53"/>
        <v>0</v>
      </c>
      <c r="FF71" s="95">
        <f t="shared" si="53"/>
        <v>0</v>
      </c>
      <c r="FG71" s="95">
        <f t="shared" si="53"/>
        <v>0</v>
      </c>
      <c r="FH71" s="95">
        <f t="shared" si="53"/>
        <v>0</v>
      </c>
      <c r="FI71" s="95">
        <f t="shared" si="53"/>
        <v>0</v>
      </c>
      <c r="FJ71" s="95">
        <f t="shared" si="53"/>
        <v>0</v>
      </c>
      <c r="FK71" s="95">
        <f t="shared" si="53"/>
        <v>0</v>
      </c>
      <c r="FL71" s="95">
        <f t="shared" si="53"/>
        <v>0</v>
      </c>
      <c r="FM71" s="95">
        <f t="shared" si="53"/>
        <v>0</v>
      </c>
      <c r="FN71" s="95">
        <f t="shared" si="53"/>
        <v>0</v>
      </c>
      <c r="FO71" s="96">
        <f t="shared" si="53"/>
        <v>0</v>
      </c>
      <c r="FP71" s="3"/>
    </row>
    <row r="72" spans="1:172" s="16" customFormat="1" x14ac:dyDescent="0.2">
      <c r="A72" s="3"/>
      <c r="B72" s="3"/>
      <c r="C72" s="97" t="s">
        <v>110</v>
      </c>
      <c r="D72" s="31"/>
      <c r="E72" s="98"/>
      <c r="F72" s="98"/>
      <c r="G72" s="98"/>
      <c r="H72" s="73"/>
      <c r="I72" s="73">
        <f>IF($D$8="IRR",IFERROR(AND($D$18="yes",I$50&gt;0)*-MIN(SUM(I68:I70),I$50+I70)+AND($D$18="no",I$50&gt;0)*-MIN(SUM(I68:I70),(I$50*$D$21+I70)),0),0)</f>
        <v>0</v>
      </c>
      <c r="J72" s="73">
        <f t="shared" ref="J72:AP72" si="54">IF($D$8="IRR",IFERROR((SUM(J50,J57,J59)&gt;0)*-MIN(SUM(J50,J57,J59)+J70,SUM(J68:J70)),0),0)</f>
        <v>0</v>
      </c>
      <c r="K72" s="73">
        <f t="shared" si="54"/>
        <v>0</v>
      </c>
      <c r="L72" s="73">
        <f t="shared" si="54"/>
        <v>0</v>
      </c>
      <c r="M72" s="73">
        <f t="shared" si="54"/>
        <v>0</v>
      </c>
      <c r="N72" s="73">
        <f t="shared" si="54"/>
        <v>0</v>
      </c>
      <c r="O72" s="73">
        <f t="shared" si="54"/>
        <v>0</v>
      </c>
      <c r="P72" s="73">
        <f t="shared" si="54"/>
        <v>0</v>
      </c>
      <c r="Q72" s="73">
        <f t="shared" si="54"/>
        <v>0</v>
      </c>
      <c r="R72" s="73">
        <f t="shared" si="54"/>
        <v>0</v>
      </c>
      <c r="S72" s="73">
        <f t="shared" si="54"/>
        <v>0</v>
      </c>
      <c r="T72" s="73">
        <f t="shared" si="54"/>
        <v>0</v>
      </c>
      <c r="U72" s="73">
        <f t="shared" si="54"/>
        <v>0</v>
      </c>
      <c r="V72" s="73">
        <f t="shared" si="54"/>
        <v>0</v>
      </c>
      <c r="W72" s="73">
        <f t="shared" si="54"/>
        <v>0</v>
      </c>
      <c r="X72" s="73">
        <f t="shared" si="54"/>
        <v>0</v>
      </c>
      <c r="Y72" s="73">
        <f t="shared" si="54"/>
        <v>-4706830.1568289436</v>
      </c>
      <c r="Z72" s="73">
        <f t="shared" si="54"/>
        <v>-13535.582730179935</v>
      </c>
      <c r="AA72" s="73">
        <f t="shared" si="54"/>
        <v>-13732.081012413702</v>
      </c>
      <c r="AB72" s="73">
        <f t="shared" si="54"/>
        <v>-13757.205819932497</v>
      </c>
      <c r="AC72" s="73">
        <f t="shared" si="54"/>
        <v>-13948.269882517696</v>
      </c>
      <c r="AD72" s="73">
        <f t="shared" si="54"/>
        <v>-16521.52621305731</v>
      </c>
      <c r="AE72" s="73">
        <f t="shared" si="54"/>
        <v>-16655.80803937473</v>
      </c>
      <c r="AF72" s="73">
        <f t="shared" si="54"/>
        <v>-16991.666193164052</v>
      </c>
      <c r="AG72" s="73">
        <f t="shared" si="54"/>
        <v>-16929.284244457078</v>
      </c>
      <c r="AH72" s="73">
        <f t="shared" si="54"/>
        <v>-17124.797568699923</v>
      </c>
      <c r="AI72" s="73">
        <f t="shared" si="54"/>
        <v>-17206.06522948627</v>
      </c>
      <c r="AJ72" s="73">
        <f t="shared" si="54"/>
        <v>-17394.791857140492</v>
      </c>
      <c r="AK72" s="73">
        <f t="shared" si="54"/>
        <v>-17487.290233872856</v>
      </c>
      <c r="AL72" s="73">
        <f t="shared" si="54"/>
        <v>-6226.8678796355789</v>
      </c>
      <c r="AM72" s="73">
        <f t="shared" si="54"/>
        <v>-6315.5386476169124</v>
      </c>
      <c r="AN72" s="73">
        <f t="shared" si="54"/>
        <v>-6328.8086587849248</v>
      </c>
      <c r="AO72" s="73">
        <f t="shared" si="54"/>
        <v>-6414.9798289776545</v>
      </c>
      <c r="AP72" s="73">
        <f t="shared" si="54"/>
        <v>-9047.699278927581</v>
      </c>
      <c r="AQ72" s="73">
        <f t="shared" ref="AQ72:DB72" si="55">IF($D$8="IRR",IFERROR((SUM(AQ50,AQ57,AQ59)&gt;0)*-MIN(SUM(AQ50,AQ57,AQ59)+AQ70,SUM(AQ68:AQ70)),0),0)</f>
        <v>-9121.2361645323017</v>
      </c>
      <c r="AR72" s="73">
        <f t="shared" si="55"/>
        <v>-9280.1340202440242</v>
      </c>
      <c r="AS72" s="73">
        <f t="shared" si="55"/>
        <v>-9270.7967779580849</v>
      </c>
      <c r="AT72" s="73">
        <f t="shared" si="55"/>
        <v>-9369.5259143697749</v>
      </c>
      <c r="AU72" s="73">
        <f t="shared" si="55"/>
        <v>-9422.2995230430915</v>
      </c>
      <c r="AV72" s="73">
        <f t="shared" si="55"/>
        <v>-9517.3137974561705</v>
      </c>
      <c r="AW72" s="73">
        <f t="shared" si="55"/>
        <v>-9576.2348092645771</v>
      </c>
      <c r="AX72" s="73">
        <f t="shared" si="55"/>
        <v>-9654.0674672678306</v>
      </c>
      <c r="AY72" s="73">
        <f t="shared" si="55"/>
        <v>-9743.3987692171468</v>
      </c>
      <c r="AZ72" s="73">
        <f t="shared" si="55"/>
        <v>-9811.7240395830431</v>
      </c>
      <c r="BA72" s="73">
        <f t="shared" si="55"/>
        <v>-9897.1895870934168</v>
      </c>
      <c r="BB72" s="73">
        <f t="shared" si="55"/>
        <v>-11830.208105980662</v>
      </c>
      <c r="BC72" s="73">
        <f t="shared" si="55"/>
        <v>-2.2254198484006338E-11</v>
      </c>
      <c r="BD72" s="73">
        <f t="shared" si="55"/>
        <v>0</v>
      </c>
      <c r="BE72" s="73">
        <f t="shared" si="55"/>
        <v>0</v>
      </c>
      <c r="BF72" s="73">
        <f t="shared" si="55"/>
        <v>0</v>
      </c>
      <c r="BG72" s="73">
        <f t="shared" si="55"/>
        <v>0</v>
      </c>
      <c r="BH72" s="73">
        <f t="shared" si="55"/>
        <v>0</v>
      </c>
      <c r="BI72" s="73">
        <f t="shared" si="55"/>
        <v>0</v>
      </c>
      <c r="BJ72" s="73">
        <f t="shared" si="55"/>
        <v>0</v>
      </c>
      <c r="BK72" s="73">
        <f t="shared" si="55"/>
        <v>0</v>
      </c>
      <c r="BL72" s="73">
        <f t="shared" si="55"/>
        <v>0</v>
      </c>
      <c r="BM72" s="73">
        <f t="shared" si="55"/>
        <v>0</v>
      </c>
      <c r="BN72" s="73">
        <f t="shared" si="55"/>
        <v>0</v>
      </c>
      <c r="BO72" s="73">
        <f t="shared" si="55"/>
        <v>0</v>
      </c>
      <c r="BP72" s="73">
        <f t="shared" si="55"/>
        <v>0</v>
      </c>
      <c r="BQ72" s="73">
        <f t="shared" si="55"/>
        <v>0</v>
      </c>
      <c r="BR72" s="73">
        <f t="shared" si="55"/>
        <v>0</v>
      </c>
      <c r="BS72" s="73">
        <f t="shared" si="55"/>
        <v>0</v>
      </c>
      <c r="BT72" s="73">
        <f t="shared" si="55"/>
        <v>0</v>
      </c>
      <c r="BU72" s="73">
        <f t="shared" si="55"/>
        <v>0</v>
      </c>
      <c r="BV72" s="73">
        <f t="shared" si="55"/>
        <v>0</v>
      </c>
      <c r="BW72" s="73">
        <f t="shared" si="55"/>
        <v>0</v>
      </c>
      <c r="BX72" s="73">
        <f t="shared" si="55"/>
        <v>0</v>
      </c>
      <c r="BY72" s="73">
        <f t="shared" si="55"/>
        <v>0</v>
      </c>
      <c r="BZ72" s="73">
        <f t="shared" si="55"/>
        <v>0</v>
      </c>
      <c r="CA72" s="73">
        <f t="shared" si="55"/>
        <v>0</v>
      </c>
      <c r="CB72" s="73">
        <f t="shared" si="55"/>
        <v>0</v>
      </c>
      <c r="CC72" s="73">
        <f t="shared" si="55"/>
        <v>0</v>
      </c>
      <c r="CD72" s="73">
        <f t="shared" si="55"/>
        <v>0</v>
      </c>
      <c r="CE72" s="73">
        <f t="shared" si="55"/>
        <v>0</v>
      </c>
      <c r="CF72" s="73">
        <f t="shared" si="55"/>
        <v>0</v>
      </c>
      <c r="CG72" s="73">
        <f t="shared" si="55"/>
        <v>0</v>
      </c>
      <c r="CH72" s="73">
        <f t="shared" si="55"/>
        <v>0</v>
      </c>
      <c r="CI72" s="73">
        <f t="shared" si="55"/>
        <v>0</v>
      </c>
      <c r="CJ72" s="73">
        <f t="shared" si="55"/>
        <v>0</v>
      </c>
      <c r="CK72" s="73">
        <f t="shared" si="55"/>
        <v>0</v>
      </c>
      <c r="CL72" s="73">
        <f t="shared" si="55"/>
        <v>0</v>
      </c>
      <c r="CM72" s="73">
        <f t="shared" si="55"/>
        <v>0</v>
      </c>
      <c r="CN72" s="73">
        <f t="shared" si="55"/>
        <v>0</v>
      </c>
      <c r="CO72" s="73">
        <f t="shared" si="55"/>
        <v>0</v>
      </c>
      <c r="CP72" s="73">
        <f t="shared" si="55"/>
        <v>0</v>
      </c>
      <c r="CQ72" s="73">
        <f t="shared" si="55"/>
        <v>0</v>
      </c>
      <c r="CR72" s="73">
        <f t="shared" si="55"/>
        <v>0</v>
      </c>
      <c r="CS72" s="73">
        <f t="shared" si="55"/>
        <v>0</v>
      </c>
      <c r="CT72" s="73">
        <f t="shared" si="55"/>
        <v>0</v>
      </c>
      <c r="CU72" s="73">
        <f t="shared" si="55"/>
        <v>0</v>
      </c>
      <c r="CV72" s="73">
        <f t="shared" si="55"/>
        <v>0</v>
      </c>
      <c r="CW72" s="73">
        <f t="shared" si="55"/>
        <v>0</v>
      </c>
      <c r="CX72" s="73">
        <f t="shared" si="55"/>
        <v>0</v>
      </c>
      <c r="CY72" s="73">
        <f t="shared" si="55"/>
        <v>0</v>
      </c>
      <c r="CZ72" s="73">
        <f t="shared" si="55"/>
        <v>0</v>
      </c>
      <c r="DA72" s="73">
        <f t="shared" si="55"/>
        <v>0</v>
      </c>
      <c r="DB72" s="73">
        <f t="shared" si="55"/>
        <v>0</v>
      </c>
      <c r="DC72" s="73">
        <f t="shared" ref="DC72:FN72" si="56">IF($D$8="IRR",IFERROR((SUM(DC50,DC57,DC59)&gt;0)*-MIN(SUM(DC50,DC57,DC59)+DC70,SUM(DC68:DC70)),0),0)</f>
        <v>0</v>
      </c>
      <c r="DD72" s="73">
        <f t="shared" si="56"/>
        <v>0</v>
      </c>
      <c r="DE72" s="73">
        <f t="shared" si="56"/>
        <v>0</v>
      </c>
      <c r="DF72" s="73">
        <f t="shared" si="56"/>
        <v>0</v>
      </c>
      <c r="DG72" s="73">
        <f t="shared" si="56"/>
        <v>0</v>
      </c>
      <c r="DH72" s="73">
        <f t="shared" si="56"/>
        <v>0</v>
      </c>
      <c r="DI72" s="73">
        <f t="shared" si="56"/>
        <v>0</v>
      </c>
      <c r="DJ72" s="73">
        <f t="shared" si="56"/>
        <v>0</v>
      </c>
      <c r="DK72" s="73">
        <f t="shared" si="56"/>
        <v>0</v>
      </c>
      <c r="DL72" s="73">
        <f t="shared" si="56"/>
        <v>0</v>
      </c>
      <c r="DM72" s="73">
        <f t="shared" si="56"/>
        <v>0</v>
      </c>
      <c r="DN72" s="73">
        <f t="shared" si="56"/>
        <v>0</v>
      </c>
      <c r="DO72" s="73">
        <f t="shared" si="56"/>
        <v>0</v>
      </c>
      <c r="DP72" s="73">
        <f t="shared" si="56"/>
        <v>0</v>
      </c>
      <c r="DQ72" s="73">
        <f t="shared" si="56"/>
        <v>0</v>
      </c>
      <c r="DR72" s="73">
        <f t="shared" si="56"/>
        <v>0</v>
      </c>
      <c r="DS72" s="73">
        <f t="shared" si="56"/>
        <v>0</v>
      </c>
      <c r="DT72" s="73">
        <f t="shared" si="56"/>
        <v>0</v>
      </c>
      <c r="DU72" s="73">
        <f t="shared" si="56"/>
        <v>0</v>
      </c>
      <c r="DV72" s="73">
        <f t="shared" si="56"/>
        <v>0</v>
      </c>
      <c r="DW72" s="73">
        <f t="shared" si="56"/>
        <v>0</v>
      </c>
      <c r="DX72" s="73">
        <f t="shared" si="56"/>
        <v>0</v>
      </c>
      <c r="DY72" s="73">
        <f t="shared" si="56"/>
        <v>0</v>
      </c>
      <c r="DZ72" s="73">
        <f t="shared" si="56"/>
        <v>0</v>
      </c>
      <c r="EA72" s="73">
        <f t="shared" si="56"/>
        <v>0</v>
      </c>
      <c r="EB72" s="73">
        <f t="shared" si="56"/>
        <v>0</v>
      </c>
      <c r="EC72" s="73">
        <f t="shared" si="56"/>
        <v>0</v>
      </c>
      <c r="ED72" s="73">
        <f t="shared" si="56"/>
        <v>0</v>
      </c>
      <c r="EE72" s="73">
        <f t="shared" si="56"/>
        <v>0</v>
      </c>
      <c r="EF72" s="73">
        <f t="shared" si="56"/>
        <v>0</v>
      </c>
      <c r="EG72" s="73">
        <f t="shared" si="56"/>
        <v>0</v>
      </c>
      <c r="EH72" s="73">
        <f t="shared" si="56"/>
        <v>0</v>
      </c>
      <c r="EI72" s="73">
        <f t="shared" si="56"/>
        <v>0</v>
      </c>
      <c r="EJ72" s="73">
        <f t="shared" si="56"/>
        <v>0</v>
      </c>
      <c r="EK72" s="73">
        <f t="shared" si="56"/>
        <v>0</v>
      </c>
      <c r="EL72" s="73">
        <f t="shared" si="56"/>
        <v>0</v>
      </c>
      <c r="EM72" s="73">
        <f t="shared" si="56"/>
        <v>0</v>
      </c>
      <c r="EN72" s="73">
        <f t="shared" si="56"/>
        <v>0</v>
      </c>
      <c r="EO72" s="73">
        <f t="shared" si="56"/>
        <v>0</v>
      </c>
      <c r="EP72" s="73">
        <f t="shared" si="56"/>
        <v>0</v>
      </c>
      <c r="EQ72" s="73">
        <f t="shared" si="56"/>
        <v>0</v>
      </c>
      <c r="ER72" s="73">
        <f t="shared" si="56"/>
        <v>0</v>
      </c>
      <c r="ES72" s="73">
        <f t="shared" si="56"/>
        <v>0</v>
      </c>
      <c r="ET72" s="73">
        <f t="shared" si="56"/>
        <v>0</v>
      </c>
      <c r="EU72" s="73">
        <f t="shared" si="56"/>
        <v>0</v>
      </c>
      <c r="EV72" s="73">
        <f t="shared" si="56"/>
        <v>0</v>
      </c>
      <c r="EW72" s="73">
        <f t="shared" si="56"/>
        <v>0</v>
      </c>
      <c r="EX72" s="73">
        <f t="shared" si="56"/>
        <v>0</v>
      </c>
      <c r="EY72" s="73">
        <f t="shared" si="56"/>
        <v>0</v>
      </c>
      <c r="EZ72" s="73">
        <f t="shared" si="56"/>
        <v>0</v>
      </c>
      <c r="FA72" s="73">
        <f t="shared" si="56"/>
        <v>0</v>
      </c>
      <c r="FB72" s="73">
        <f t="shared" si="56"/>
        <v>0</v>
      </c>
      <c r="FC72" s="73">
        <f t="shared" si="56"/>
        <v>0</v>
      </c>
      <c r="FD72" s="73">
        <f t="shared" si="56"/>
        <v>0</v>
      </c>
      <c r="FE72" s="73">
        <f t="shared" si="56"/>
        <v>0</v>
      </c>
      <c r="FF72" s="73">
        <f t="shared" si="56"/>
        <v>0</v>
      </c>
      <c r="FG72" s="73">
        <f t="shared" si="56"/>
        <v>0</v>
      </c>
      <c r="FH72" s="73">
        <f t="shared" si="56"/>
        <v>0</v>
      </c>
      <c r="FI72" s="73">
        <f t="shared" si="56"/>
        <v>0</v>
      </c>
      <c r="FJ72" s="73">
        <f t="shared" si="56"/>
        <v>0</v>
      </c>
      <c r="FK72" s="73">
        <f t="shared" si="56"/>
        <v>0</v>
      </c>
      <c r="FL72" s="73">
        <f t="shared" si="56"/>
        <v>0</v>
      </c>
      <c r="FM72" s="73">
        <f t="shared" si="56"/>
        <v>0</v>
      </c>
      <c r="FN72" s="73">
        <f t="shared" si="56"/>
        <v>0</v>
      </c>
      <c r="FO72" s="99">
        <f t="shared" ref="FO72" si="57">IF($D$8="IRR",IFERROR((SUM(FO50,FO57,FO59)&gt;0)*-MIN(SUM(FO50,FO57,FO59)+FO70,SUM(FO68:FO70)),0),0)</f>
        <v>0</v>
      </c>
      <c r="FP72" s="3"/>
    </row>
    <row r="73" spans="1:172" s="16" customFormat="1" x14ac:dyDescent="0.2">
      <c r="A73" s="3"/>
      <c r="B73" s="3"/>
      <c r="C73" s="100" t="s">
        <v>111</v>
      </c>
      <c r="D73" s="31"/>
      <c r="G73" s="79"/>
      <c r="H73" s="73">
        <f>H68</f>
        <v>2099100.1665480253</v>
      </c>
      <c r="I73" s="73">
        <f t="shared" ref="I73:AP73" si="58">IF($D$22=0,SUM(I71:I72,I68),SUM(I68:I72))</f>
        <v>3001218.3389555211</v>
      </c>
      <c r="J73" s="73">
        <f t="shared" si="58"/>
        <v>4042394.4968809737</v>
      </c>
      <c r="K73" s="73">
        <f t="shared" si="58"/>
        <v>5062221.1810400812</v>
      </c>
      <c r="L73" s="73">
        <f t="shared" si="58"/>
        <v>5101923.7035597116</v>
      </c>
      <c r="M73" s="73">
        <f t="shared" si="58"/>
        <v>5143276.7972305352</v>
      </c>
      <c r="N73" s="73">
        <f t="shared" si="58"/>
        <v>5184965.0739529897</v>
      </c>
      <c r="O73" s="73">
        <f t="shared" si="58"/>
        <v>5225630.2652297216</v>
      </c>
      <c r="P73" s="73">
        <f t="shared" si="58"/>
        <v>5267986.0491267564</v>
      </c>
      <c r="Q73" s="73">
        <f t="shared" si="58"/>
        <v>5309302.3660691902</v>
      </c>
      <c r="R73" s="73">
        <f t="shared" si="58"/>
        <v>5382525.9983280813</v>
      </c>
      <c r="S73" s="73">
        <f t="shared" si="58"/>
        <v>5456122.7065931177</v>
      </c>
      <c r="T73" s="73">
        <f t="shared" si="58"/>
        <v>5456754.1052820785</v>
      </c>
      <c r="U73" s="73">
        <f t="shared" si="58"/>
        <v>5452681.6335093034</v>
      </c>
      <c r="V73" s="73">
        <f t="shared" si="58"/>
        <v>5438124.6278355177</v>
      </c>
      <c r="W73" s="73">
        <f t="shared" si="58"/>
        <v>5415868.2929390501</v>
      </c>
      <c r="X73" s="73">
        <f t="shared" si="58"/>
        <v>5382989.3210615423</v>
      </c>
      <c r="Y73" s="73">
        <f t="shared" si="58"/>
        <v>342112.3922942495</v>
      </c>
      <c r="Z73" s="73">
        <f t="shared" si="58"/>
        <v>328576.80956406955</v>
      </c>
      <c r="AA73" s="73">
        <f t="shared" si="58"/>
        <v>314844.72855165583</v>
      </c>
      <c r="AB73" s="73">
        <f t="shared" si="58"/>
        <v>301087.52273172326</v>
      </c>
      <c r="AC73" s="73">
        <f t="shared" si="58"/>
        <v>287139.25284920557</v>
      </c>
      <c r="AD73" s="73">
        <f t="shared" si="58"/>
        <v>270617.72663614829</v>
      </c>
      <c r="AE73" s="73">
        <f t="shared" si="58"/>
        <v>253961.9185967735</v>
      </c>
      <c r="AF73" s="73">
        <f t="shared" si="58"/>
        <v>236970.25240360951</v>
      </c>
      <c r="AG73" s="73">
        <f t="shared" si="58"/>
        <v>220040.96815915243</v>
      </c>
      <c r="AH73" s="73">
        <f t="shared" si="58"/>
        <v>202916.17059045247</v>
      </c>
      <c r="AI73" s="73">
        <f t="shared" si="58"/>
        <v>185710.10536096623</v>
      </c>
      <c r="AJ73" s="73">
        <f t="shared" si="58"/>
        <v>168315.31350382578</v>
      </c>
      <c r="AK73" s="73">
        <f t="shared" si="58"/>
        <v>150828.02326995286</v>
      </c>
      <c r="AL73" s="73">
        <f t="shared" si="58"/>
        <v>144601.15539031726</v>
      </c>
      <c r="AM73" s="73">
        <f>IF($D$22=0,SUM(AM71:AM72,AM68),SUM(AM68:AM72))</f>
        <v>138285.61674270037</v>
      </c>
      <c r="AN73" s="73">
        <f t="shared" si="58"/>
        <v>131956.80808391544</v>
      </c>
      <c r="AO73" s="73">
        <f t="shared" si="58"/>
        <v>125541.82825493779</v>
      </c>
      <c r="AP73" s="73">
        <f t="shared" si="58"/>
        <v>116494.12897601025</v>
      </c>
      <c r="AQ73" s="73">
        <f t="shared" ref="AQ73:DB73" si="59">IF($D$22=0,SUM(AQ71:AQ72,AQ68),SUM(AQ68:AQ72))</f>
        <v>107372.89281147798</v>
      </c>
      <c r="AR73" s="73">
        <f t="shared" si="59"/>
        <v>98092.758791233966</v>
      </c>
      <c r="AS73" s="73">
        <f t="shared" si="59"/>
        <v>88821.962013275886</v>
      </c>
      <c r="AT73" s="73">
        <f t="shared" si="59"/>
        <v>79452.436098906095</v>
      </c>
      <c r="AU73" s="73">
        <f t="shared" si="59"/>
        <v>70030.136575862969</v>
      </c>
      <c r="AV73" s="73">
        <f t="shared" si="59"/>
        <v>60512.8227784068</v>
      </c>
      <c r="AW73" s="73">
        <f t="shared" si="59"/>
        <v>50936.587969142172</v>
      </c>
      <c r="AX73" s="73">
        <f t="shared" si="59"/>
        <v>41282.520501874293</v>
      </c>
      <c r="AY73" s="73">
        <f t="shared" si="59"/>
        <v>31539.121732657146</v>
      </c>
      <c r="AZ73" s="73">
        <f t="shared" si="59"/>
        <v>21727.397693074054</v>
      </c>
      <c r="BA73" s="73">
        <f t="shared" si="59"/>
        <v>11830.208105980691</v>
      </c>
      <c r="BB73" s="73">
        <f t="shared" si="59"/>
        <v>0</v>
      </c>
      <c r="BC73" s="73">
        <f t="shared" si="59"/>
        <v>0</v>
      </c>
      <c r="BD73" s="73">
        <f t="shared" si="59"/>
        <v>0</v>
      </c>
      <c r="BE73" s="73">
        <f t="shared" si="59"/>
        <v>0</v>
      </c>
      <c r="BF73" s="73">
        <f t="shared" si="59"/>
        <v>0</v>
      </c>
      <c r="BG73" s="73">
        <f t="shared" si="59"/>
        <v>0</v>
      </c>
      <c r="BH73" s="73">
        <f t="shared" si="59"/>
        <v>0</v>
      </c>
      <c r="BI73" s="73">
        <f t="shared" si="59"/>
        <v>0</v>
      </c>
      <c r="BJ73" s="73">
        <f t="shared" si="59"/>
        <v>0</v>
      </c>
      <c r="BK73" s="73">
        <f t="shared" si="59"/>
        <v>0</v>
      </c>
      <c r="BL73" s="73">
        <f t="shared" si="59"/>
        <v>0</v>
      </c>
      <c r="BM73" s="73">
        <f t="shared" si="59"/>
        <v>0</v>
      </c>
      <c r="BN73" s="73">
        <f t="shared" si="59"/>
        <v>0</v>
      </c>
      <c r="BO73" s="73">
        <f t="shared" si="59"/>
        <v>0</v>
      </c>
      <c r="BP73" s="73">
        <f t="shared" si="59"/>
        <v>0</v>
      </c>
      <c r="BQ73" s="73">
        <f t="shared" si="59"/>
        <v>0</v>
      </c>
      <c r="BR73" s="73">
        <f t="shared" si="59"/>
        <v>0</v>
      </c>
      <c r="BS73" s="73">
        <f t="shared" si="59"/>
        <v>0</v>
      </c>
      <c r="BT73" s="73">
        <f t="shared" si="59"/>
        <v>0</v>
      </c>
      <c r="BU73" s="73">
        <f t="shared" si="59"/>
        <v>0</v>
      </c>
      <c r="BV73" s="73">
        <f t="shared" si="59"/>
        <v>0</v>
      </c>
      <c r="BW73" s="73">
        <f t="shared" si="59"/>
        <v>0</v>
      </c>
      <c r="BX73" s="73">
        <f t="shared" si="59"/>
        <v>0</v>
      </c>
      <c r="BY73" s="73">
        <f t="shared" si="59"/>
        <v>0</v>
      </c>
      <c r="BZ73" s="73">
        <f t="shared" si="59"/>
        <v>0</v>
      </c>
      <c r="CA73" s="73">
        <f t="shared" si="59"/>
        <v>0</v>
      </c>
      <c r="CB73" s="73">
        <f t="shared" si="59"/>
        <v>0</v>
      </c>
      <c r="CC73" s="73">
        <f t="shared" si="59"/>
        <v>0</v>
      </c>
      <c r="CD73" s="73">
        <f t="shared" si="59"/>
        <v>0</v>
      </c>
      <c r="CE73" s="73">
        <f t="shared" si="59"/>
        <v>0</v>
      </c>
      <c r="CF73" s="73">
        <f t="shared" si="59"/>
        <v>0</v>
      </c>
      <c r="CG73" s="73">
        <f t="shared" si="59"/>
        <v>0</v>
      </c>
      <c r="CH73" s="73">
        <f t="shared" si="59"/>
        <v>0</v>
      </c>
      <c r="CI73" s="73">
        <f t="shared" si="59"/>
        <v>0</v>
      </c>
      <c r="CJ73" s="73">
        <f t="shared" si="59"/>
        <v>0</v>
      </c>
      <c r="CK73" s="73">
        <f t="shared" si="59"/>
        <v>0</v>
      </c>
      <c r="CL73" s="73">
        <f t="shared" si="59"/>
        <v>0</v>
      </c>
      <c r="CM73" s="73">
        <f t="shared" si="59"/>
        <v>0</v>
      </c>
      <c r="CN73" s="73">
        <f t="shared" si="59"/>
        <v>0</v>
      </c>
      <c r="CO73" s="73">
        <f t="shared" si="59"/>
        <v>0</v>
      </c>
      <c r="CP73" s="73">
        <f t="shared" si="59"/>
        <v>0</v>
      </c>
      <c r="CQ73" s="73">
        <f t="shared" si="59"/>
        <v>0</v>
      </c>
      <c r="CR73" s="73">
        <f t="shared" si="59"/>
        <v>0</v>
      </c>
      <c r="CS73" s="73">
        <f t="shared" si="59"/>
        <v>0</v>
      </c>
      <c r="CT73" s="73">
        <f t="shared" si="59"/>
        <v>0</v>
      </c>
      <c r="CU73" s="73">
        <f t="shared" si="59"/>
        <v>0</v>
      </c>
      <c r="CV73" s="73">
        <f t="shared" si="59"/>
        <v>0</v>
      </c>
      <c r="CW73" s="73">
        <f t="shared" si="59"/>
        <v>0</v>
      </c>
      <c r="CX73" s="73">
        <f t="shared" si="59"/>
        <v>0</v>
      </c>
      <c r="CY73" s="73">
        <f t="shared" si="59"/>
        <v>0</v>
      </c>
      <c r="CZ73" s="73">
        <f t="shared" si="59"/>
        <v>0</v>
      </c>
      <c r="DA73" s="73">
        <f t="shared" si="59"/>
        <v>0</v>
      </c>
      <c r="DB73" s="73">
        <f t="shared" si="59"/>
        <v>0</v>
      </c>
      <c r="DC73" s="73">
        <f t="shared" ref="DC73:FN73" si="60">IF($D$22=0,SUM(DC71:DC72,DC68),SUM(DC68:DC72))</f>
        <v>0</v>
      </c>
      <c r="DD73" s="73">
        <f t="shared" si="60"/>
        <v>0</v>
      </c>
      <c r="DE73" s="73">
        <f t="shared" si="60"/>
        <v>0</v>
      </c>
      <c r="DF73" s="73">
        <f t="shared" si="60"/>
        <v>0</v>
      </c>
      <c r="DG73" s="73">
        <f t="shared" si="60"/>
        <v>0</v>
      </c>
      <c r="DH73" s="73">
        <f t="shared" si="60"/>
        <v>0</v>
      </c>
      <c r="DI73" s="73">
        <f t="shared" si="60"/>
        <v>0</v>
      </c>
      <c r="DJ73" s="73">
        <f t="shared" si="60"/>
        <v>0</v>
      </c>
      <c r="DK73" s="73">
        <f t="shared" si="60"/>
        <v>0</v>
      </c>
      <c r="DL73" s="73">
        <f t="shared" si="60"/>
        <v>0</v>
      </c>
      <c r="DM73" s="73">
        <f t="shared" si="60"/>
        <v>0</v>
      </c>
      <c r="DN73" s="73">
        <f t="shared" si="60"/>
        <v>0</v>
      </c>
      <c r="DO73" s="73">
        <f t="shared" si="60"/>
        <v>0</v>
      </c>
      <c r="DP73" s="73">
        <f t="shared" si="60"/>
        <v>0</v>
      </c>
      <c r="DQ73" s="73">
        <f t="shared" si="60"/>
        <v>0</v>
      </c>
      <c r="DR73" s="73">
        <f t="shared" si="60"/>
        <v>0</v>
      </c>
      <c r="DS73" s="73">
        <f t="shared" si="60"/>
        <v>0</v>
      </c>
      <c r="DT73" s="73">
        <f t="shared" si="60"/>
        <v>0</v>
      </c>
      <c r="DU73" s="73">
        <f t="shared" si="60"/>
        <v>0</v>
      </c>
      <c r="DV73" s="73">
        <f t="shared" si="60"/>
        <v>0</v>
      </c>
      <c r="DW73" s="73">
        <f t="shared" si="60"/>
        <v>0</v>
      </c>
      <c r="DX73" s="73">
        <f t="shared" si="60"/>
        <v>0</v>
      </c>
      <c r="DY73" s="73">
        <f t="shared" si="60"/>
        <v>0</v>
      </c>
      <c r="DZ73" s="73">
        <f t="shared" si="60"/>
        <v>0</v>
      </c>
      <c r="EA73" s="73">
        <f t="shared" si="60"/>
        <v>0</v>
      </c>
      <c r="EB73" s="73">
        <f t="shared" si="60"/>
        <v>0</v>
      </c>
      <c r="EC73" s="73">
        <f t="shared" si="60"/>
        <v>0</v>
      </c>
      <c r="ED73" s="73">
        <f t="shared" si="60"/>
        <v>0</v>
      </c>
      <c r="EE73" s="73">
        <f t="shared" si="60"/>
        <v>0</v>
      </c>
      <c r="EF73" s="73">
        <f t="shared" si="60"/>
        <v>0</v>
      </c>
      <c r="EG73" s="73">
        <f t="shared" si="60"/>
        <v>0</v>
      </c>
      <c r="EH73" s="73">
        <f t="shared" si="60"/>
        <v>0</v>
      </c>
      <c r="EI73" s="73">
        <f t="shared" si="60"/>
        <v>0</v>
      </c>
      <c r="EJ73" s="73">
        <f t="shared" si="60"/>
        <v>0</v>
      </c>
      <c r="EK73" s="73">
        <f t="shared" si="60"/>
        <v>0</v>
      </c>
      <c r="EL73" s="73">
        <f t="shared" si="60"/>
        <v>0</v>
      </c>
      <c r="EM73" s="73">
        <f t="shared" si="60"/>
        <v>0</v>
      </c>
      <c r="EN73" s="73">
        <f t="shared" si="60"/>
        <v>0</v>
      </c>
      <c r="EO73" s="73">
        <f t="shared" si="60"/>
        <v>0</v>
      </c>
      <c r="EP73" s="73">
        <f t="shared" si="60"/>
        <v>0</v>
      </c>
      <c r="EQ73" s="73">
        <f t="shared" si="60"/>
        <v>0</v>
      </c>
      <c r="ER73" s="73">
        <f t="shared" si="60"/>
        <v>0</v>
      </c>
      <c r="ES73" s="73">
        <f t="shared" si="60"/>
        <v>0</v>
      </c>
      <c r="ET73" s="73">
        <f t="shared" si="60"/>
        <v>0</v>
      </c>
      <c r="EU73" s="73">
        <f t="shared" si="60"/>
        <v>0</v>
      </c>
      <c r="EV73" s="73">
        <f t="shared" si="60"/>
        <v>0</v>
      </c>
      <c r="EW73" s="73">
        <f t="shared" si="60"/>
        <v>0</v>
      </c>
      <c r="EX73" s="73">
        <f t="shared" si="60"/>
        <v>0</v>
      </c>
      <c r="EY73" s="73">
        <f t="shared" si="60"/>
        <v>0</v>
      </c>
      <c r="EZ73" s="73">
        <f t="shared" si="60"/>
        <v>0</v>
      </c>
      <c r="FA73" s="73">
        <f t="shared" si="60"/>
        <v>0</v>
      </c>
      <c r="FB73" s="73">
        <f t="shared" si="60"/>
        <v>0</v>
      </c>
      <c r="FC73" s="73">
        <f t="shared" si="60"/>
        <v>0</v>
      </c>
      <c r="FD73" s="73">
        <f t="shared" si="60"/>
        <v>0</v>
      </c>
      <c r="FE73" s="73">
        <f t="shared" si="60"/>
        <v>0</v>
      </c>
      <c r="FF73" s="73">
        <f t="shared" si="60"/>
        <v>0</v>
      </c>
      <c r="FG73" s="73">
        <f t="shared" si="60"/>
        <v>0</v>
      </c>
      <c r="FH73" s="73">
        <f t="shared" si="60"/>
        <v>0</v>
      </c>
      <c r="FI73" s="73">
        <f t="shared" si="60"/>
        <v>0</v>
      </c>
      <c r="FJ73" s="73">
        <f t="shared" si="60"/>
        <v>0</v>
      </c>
      <c r="FK73" s="73">
        <f t="shared" si="60"/>
        <v>0</v>
      </c>
      <c r="FL73" s="73">
        <f t="shared" si="60"/>
        <v>0</v>
      </c>
      <c r="FM73" s="73">
        <f t="shared" si="60"/>
        <v>0</v>
      </c>
      <c r="FN73" s="73">
        <f t="shared" si="60"/>
        <v>0</v>
      </c>
      <c r="FO73" s="99">
        <f t="shared" ref="FO73" si="61">IF($D$22=0,SUM(FO71:FO72,FO68),SUM(FO68:FO72))</f>
        <v>0</v>
      </c>
      <c r="FP73" s="3"/>
    </row>
    <row r="74" spans="1:172" s="16" customFormat="1" x14ac:dyDescent="0.2">
      <c r="A74" s="3"/>
      <c r="B74" s="3"/>
      <c r="C74" s="100" t="s">
        <v>74</v>
      </c>
      <c r="D74" s="31"/>
      <c r="E74" s="101"/>
      <c r="F74" s="101">
        <f>XIRR(H74:FO74,$H$44:$FO$44)</f>
        <v>9.9846178293228144E-2</v>
      </c>
      <c r="G74" s="102"/>
      <c r="H74" s="73">
        <f>-H68</f>
        <v>-2099100.1665480253</v>
      </c>
      <c r="I74" s="73">
        <f>-SUM(I70:I72)</f>
        <v>-885104.1418466043</v>
      </c>
      <c r="J74" s="73">
        <f t="shared" ref="J74:AP74" si="62">-SUM(J70:J72)</f>
        <v>-1017637.8860034368</v>
      </c>
      <c r="K74" s="73">
        <f t="shared" si="62"/>
        <v>-987061.4904798473</v>
      </c>
      <c r="L74" s="73">
        <f t="shared" si="62"/>
        <v>0</v>
      </c>
      <c r="M74" s="73">
        <f t="shared" si="62"/>
        <v>0</v>
      </c>
      <c r="N74" s="73">
        <f t="shared" si="62"/>
        <v>0</v>
      </c>
      <c r="O74" s="73">
        <f t="shared" si="62"/>
        <v>0</v>
      </c>
      <c r="P74" s="73">
        <f t="shared" si="62"/>
        <v>0</v>
      </c>
      <c r="Q74" s="73">
        <f t="shared" si="62"/>
        <v>0</v>
      </c>
      <c r="R74" s="73">
        <f t="shared" si="62"/>
        <v>-30189.65315065912</v>
      </c>
      <c r="S74" s="73">
        <f t="shared" si="62"/>
        <v>-29849.211094620601</v>
      </c>
      <c r="T74" s="73">
        <f t="shared" si="62"/>
        <v>39407.047646414911</v>
      </c>
      <c r="U74" s="73">
        <f t="shared" si="62"/>
        <v>48423.271909111092</v>
      </c>
      <c r="V74" s="73">
        <f t="shared" si="62"/>
        <v>57439.496171807288</v>
      </c>
      <c r="W74" s="73">
        <f t="shared" si="62"/>
        <v>66455.720434503455</v>
      </c>
      <c r="X74" s="73">
        <f t="shared" si="62"/>
        <v>75471.944697199622</v>
      </c>
      <c r="Y74" s="73">
        <f t="shared" si="62"/>
        <v>5084628.1916807778</v>
      </c>
      <c r="Z74" s="73">
        <f t="shared" si="62"/>
        <v>16316.165846453936</v>
      </c>
      <c r="AA74" s="73">
        <f t="shared" si="62"/>
        <v>16316.165846453936</v>
      </c>
      <c r="AB74" s="73">
        <f t="shared" si="62"/>
        <v>16316.165846453936</v>
      </c>
      <c r="AC74" s="73">
        <f t="shared" si="62"/>
        <v>16316.165846453936</v>
      </c>
      <c r="AD74" s="73">
        <f t="shared" si="62"/>
        <v>18855.304750390518</v>
      </c>
      <c r="AE74" s="73">
        <f t="shared" si="62"/>
        <v>18855.304750390518</v>
      </c>
      <c r="AF74" s="73">
        <f t="shared" si="62"/>
        <v>18855.304750390518</v>
      </c>
      <c r="AG74" s="73">
        <f t="shared" si="62"/>
        <v>18855.304750390518</v>
      </c>
      <c r="AH74" s="73">
        <f t="shared" si="62"/>
        <v>18855.304750390518</v>
      </c>
      <c r="AI74" s="73">
        <f t="shared" si="62"/>
        <v>18855.304750390518</v>
      </c>
      <c r="AJ74" s="73">
        <f t="shared" si="62"/>
        <v>18855.304750390518</v>
      </c>
      <c r="AK74" s="73">
        <f t="shared" si="62"/>
        <v>18855.304750390518</v>
      </c>
      <c r="AL74" s="73">
        <f t="shared" si="62"/>
        <v>7452.7511402591917</v>
      </c>
      <c r="AM74" s="73">
        <f t="shared" si="62"/>
        <v>7452.7511402591917</v>
      </c>
      <c r="AN74" s="73">
        <f t="shared" si="62"/>
        <v>7452.7511402591917</v>
      </c>
      <c r="AO74" s="73">
        <f t="shared" si="62"/>
        <v>7452.7511402591917</v>
      </c>
      <c r="AP74" s="73">
        <f t="shared" si="62"/>
        <v>10068.064211313871</v>
      </c>
      <c r="AQ74" s="73">
        <f t="shared" ref="AQ74:DB74" si="63">-SUM(AQ70:AQ72)</f>
        <v>10068.064211313871</v>
      </c>
      <c r="AR74" s="73">
        <f t="shared" si="63"/>
        <v>10068.064211313871</v>
      </c>
      <c r="AS74" s="73">
        <f t="shared" si="63"/>
        <v>10068.064211313871</v>
      </c>
      <c r="AT74" s="73">
        <f t="shared" si="63"/>
        <v>10068.064211313871</v>
      </c>
      <c r="AU74" s="73">
        <f t="shared" si="63"/>
        <v>10068.064211313871</v>
      </c>
      <c r="AV74" s="73">
        <f t="shared" si="63"/>
        <v>10068.064211313871</v>
      </c>
      <c r="AW74" s="73">
        <f t="shared" si="63"/>
        <v>10068.064211313871</v>
      </c>
      <c r="AX74" s="73">
        <f t="shared" si="63"/>
        <v>10068.064211313871</v>
      </c>
      <c r="AY74" s="73">
        <f t="shared" si="63"/>
        <v>10068.064211313871</v>
      </c>
      <c r="AZ74" s="73">
        <f t="shared" si="63"/>
        <v>10068.064211313871</v>
      </c>
      <c r="BA74" s="73">
        <f t="shared" si="63"/>
        <v>10068.064211313871</v>
      </c>
      <c r="BB74" s="73">
        <f t="shared" si="63"/>
        <v>11926.360357879257</v>
      </c>
      <c r="BC74" s="73">
        <f t="shared" si="63"/>
        <v>0</v>
      </c>
      <c r="BD74" s="73">
        <f t="shared" si="63"/>
        <v>0</v>
      </c>
      <c r="BE74" s="73">
        <f t="shared" si="63"/>
        <v>0</v>
      </c>
      <c r="BF74" s="73">
        <f t="shared" si="63"/>
        <v>0</v>
      </c>
      <c r="BG74" s="73">
        <f t="shared" si="63"/>
        <v>0</v>
      </c>
      <c r="BH74" s="73">
        <f t="shared" si="63"/>
        <v>0</v>
      </c>
      <c r="BI74" s="73">
        <f t="shared" si="63"/>
        <v>0</v>
      </c>
      <c r="BJ74" s="73">
        <f t="shared" si="63"/>
        <v>0</v>
      </c>
      <c r="BK74" s="73">
        <f t="shared" si="63"/>
        <v>0</v>
      </c>
      <c r="BL74" s="73">
        <f t="shared" si="63"/>
        <v>0</v>
      </c>
      <c r="BM74" s="73">
        <f t="shared" si="63"/>
        <v>0</v>
      </c>
      <c r="BN74" s="73">
        <f t="shared" si="63"/>
        <v>0</v>
      </c>
      <c r="BO74" s="73">
        <f t="shared" si="63"/>
        <v>0</v>
      </c>
      <c r="BP74" s="73">
        <f t="shared" si="63"/>
        <v>0</v>
      </c>
      <c r="BQ74" s="73">
        <f t="shared" si="63"/>
        <v>0</v>
      </c>
      <c r="BR74" s="73">
        <f t="shared" si="63"/>
        <v>0</v>
      </c>
      <c r="BS74" s="73">
        <f t="shared" si="63"/>
        <v>0</v>
      </c>
      <c r="BT74" s="73">
        <f t="shared" si="63"/>
        <v>0</v>
      </c>
      <c r="BU74" s="73">
        <f t="shared" si="63"/>
        <v>0</v>
      </c>
      <c r="BV74" s="73">
        <f t="shared" si="63"/>
        <v>0</v>
      </c>
      <c r="BW74" s="73">
        <f t="shared" si="63"/>
        <v>0</v>
      </c>
      <c r="BX74" s="73">
        <f t="shared" si="63"/>
        <v>0</v>
      </c>
      <c r="BY74" s="73">
        <f t="shared" si="63"/>
        <v>0</v>
      </c>
      <c r="BZ74" s="73">
        <f t="shared" si="63"/>
        <v>0</v>
      </c>
      <c r="CA74" s="73">
        <f t="shared" si="63"/>
        <v>0</v>
      </c>
      <c r="CB74" s="73">
        <f t="shared" si="63"/>
        <v>0</v>
      </c>
      <c r="CC74" s="73">
        <f t="shared" si="63"/>
        <v>0</v>
      </c>
      <c r="CD74" s="73">
        <f t="shared" si="63"/>
        <v>0</v>
      </c>
      <c r="CE74" s="73">
        <f t="shared" si="63"/>
        <v>0</v>
      </c>
      <c r="CF74" s="73">
        <f t="shared" si="63"/>
        <v>0</v>
      </c>
      <c r="CG74" s="73">
        <f t="shared" si="63"/>
        <v>0</v>
      </c>
      <c r="CH74" s="73">
        <f t="shared" si="63"/>
        <v>0</v>
      </c>
      <c r="CI74" s="73">
        <f t="shared" si="63"/>
        <v>0</v>
      </c>
      <c r="CJ74" s="73">
        <f t="shared" si="63"/>
        <v>0</v>
      </c>
      <c r="CK74" s="73">
        <f t="shared" si="63"/>
        <v>0</v>
      </c>
      <c r="CL74" s="73">
        <f t="shared" si="63"/>
        <v>0</v>
      </c>
      <c r="CM74" s="73">
        <f t="shared" si="63"/>
        <v>0</v>
      </c>
      <c r="CN74" s="73">
        <f t="shared" si="63"/>
        <v>0</v>
      </c>
      <c r="CO74" s="73">
        <f t="shared" si="63"/>
        <v>0</v>
      </c>
      <c r="CP74" s="73">
        <f t="shared" si="63"/>
        <v>0</v>
      </c>
      <c r="CQ74" s="73">
        <f t="shared" si="63"/>
        <v>0</v>
      </c>
      <c r="CR74" s="73">
        <f t="shared" si="63"/>
        <v>0</v>
      </c>
      <c r="CS74" s="73">
        <f t="shared" si="63"/>
        <v>0</v>
      </c>
      <c r="CT74" s="73">
        <f t="shared" si="63"/>
        <v>0</v>
      </c>
      <c r="CU74" s="73">
        <f t="shared" si="63"/>
        <v>0</v>
      </c>
      <c r="CV74" s="73">
        <f t="shared" si="63"/>
        <v>0</v>
      </c>
      <c r="CW74" s="73">
        <f t="shared" si="63"/>
        <v>0</v>
      </c>
      <c r="CX74" s="73">
        <f t="shared" si="63"/>
        <v>0</v>
      </c>
      <c r="CY74" s="73">
        <f t="shared" si="63"/>
        <v>0</v>
      </c>
      <c r="CZ74" s="73">
        <f t="shared" si="63"/>
        <v>0</v>
      </c>
      <c r="DA74" s="73">
        <f t="shared" si="63"/>
        <v>0</v>
      </c>
      <c r="DB74" s="73">
        <f t="shared" si="63"/>
        <v>0</v>
      </c>
      <c r="DC74" s="73">
        <f t="shared" ref="DC74:FN74" si="64">-SUM(DC70:DC72)</f>
        <v>0</v>
      </c>
      <c r="DD74" s="73">
        <f t="shared" si="64"/>
        <v>0</v>
      </c>
      <c r="DE74" s="73">
        <f t="shared" si="64"/>
        <v>0</v>
      </c>
      <c r="DF74" s="73">
        <f t="shared" si="64"/>
        <v>0</v>
      </c>
      <c r="DG74" s="73">
        <f t="shared" si="64"/>
        <v>0</v>
      </c>
      <c r="DH74" s="73">
        <f t="shared" si="64"/>
        <v>0</v>
      </c>
      <c r="DI74" s="73">
        <f t="shared" si="64"/>
        <v>0</v>
      </c>
      <c r="DJ74" s="73">
        <f t="shared" si="64"/>
        <v>0</v>
      </c>
      <c r="DK74" s="73">
        <f t="shared" si="64"/>
        <v>0</v>
      </c>
      <c r="DL74" s="73">
        <f t="shared" si="64"/>
        <v>0</v>
      </c>
      <c r="DM74" s="73">
        <f t="shared" si="64"/>
        <v>0</v>
      </c>
      <c r="DN74" s="73">
        <f t="shared" si="64"/>
        <v>0</v>
      </c>
      <c r="DO74" s="73">
        <f t="shared" si="64"/>
        <v>0</v>
      </c>
      <c r="DP74" s="73">
        <f t="shared" si="64"/>
        <v>0</v>
      </c>
      <c r="DQ74" s="73">
        <f t="shared" si="64"/>
        <v>0</v>
      </c>
      <c r="DR74" s="73">
        <f t="shared" si="64"/>
        <v>0</v>
      </c>
      <c r="DS74" s="73">
        <f t="shared" si="64"/>
        <v>0</v>
      </c>
      <c r="DT74" s="73">
        <f t="shared" si="64"/>
        <v>0</v>
      </c>
      <c r="DU74" s="73">
        <f t="shared" si="64"/>
        <v>0</v>
      </c>
      <c r="DV74" s="73">
        <f t="shared" si="64"/>
        <v>0</v>
      </c>
      <c r="DW74" s="73">
        <f t="shared" si="64"/>
        <v>0</v>
      </c>
      <c r="DX74" s="73">
        <f t="shared" si="64"/>
        <v>0</v>
      </c>
      <c r="DY74" s="73">
        <f t="shared" si="64"/>
        <v>0</v>
      </c>
      <c r="DZ74" s="73">
        <f t="shared" si="64"/>
        <v>0</v>
      </c>
      <c r="EA74" s="73">
        <f t="shared" si="64"/>
        <v>0</v>
      </c>
      <c r="EB74" s="73">
        <f t="shared" si="64"/>
        <v>0</v>
      </c>
      <c r="EC74" s="73">
        <f t="shared" si="64"/>
        <v>0</v>
      </c>
      <c r="ED74" s="73">
        <f t="shared" si="64"/>
        <v>0</v>
      </c>
      <c r="EE74" s="73">
        <f t="shared" si="64"/>
        <v>0</v>
      </c>
      <c r="EF74" s="73">
        <f t="shared" si="64"/>
        <v>0</v>
      </c>
      <c r="EG74" s="73">
        <f t="shared" si="64"/>
        <v>0</v>
      </c>
      <c r="EH74" s="73">
        <f t="shared" si="64"/>
        <v>0</v>
      </c>
      <c r="EI74" s="73">
        <f t="shared" si="64"/>
        <v>0</v>
      </c>
      <c r="EJ74" s="73">
        <f t="shared" si="64"/>
        <v>0</v>
      </c>
      <c r="EK74" s="73">
        <f t="shared" si="64"/>
        <v>0</v>
      </c>
      <c r="EL74" s="73">
        <f t="shared" si="64"/>
        <v>0</v>
      </c>
      <c r="EM74" s="73">
        <f t="shared" si="64"/>
        <v>0</v>
      </c>
      <c r="EN74" s="73">
        <f t="shared" si="64"/>
        <v>0</v>
      </c>
      <c r="EO74" s="73">
        <f t="shared" si="64"/>
        <v>0</v>
      </c>
      <c r="EP74" s="73">
        <f t="shared" si="64"/>
        <v>0</v>
      </c>
      <c r="EQ74" s="73">
        <f t="shared" si="64"/>
        <v>0</v>
      </c>
      <c r="ER74" s="73">
        <f t="shared" si="64"/>
        <v>0</v>
      </c>
      <c r="ES74" s="73">
        <f t="shared" si="64"/>
        <v>0</v>
      </c>
      <c r="ET74" s="73">
        <f t="shared" si="64"/>
        <v>0</v>
      </c>
      <c r="EU74" s="73">
        <f t="shared" si="64"/>
        <v>0</v>
      </c>
      <c r="EV74" s="73">
        <f t="shared" si="64"/>
        <v>0</v>
      </c>
      <c r="EW74" s="73">
        <f t="shared" si="64"/>
        <v>0</v>
      </c>
      <c r="EX74" s="73">
        <f t="shared" si="64"/>
        <v>0</v>
      </c>
      <c r="EY74" s="73">
        <f t="shared" si="64"/>
        <v>0</v>
      </c>
      <c r="EZ74" s="73">
        <f t="shared" si="64"/>
        <v>0</v>
      </c>
      <c r="FA74" s="73">
        <f t="shared" si="64"/>
        <v>0</v>
      </c>
      <c r="FB74" s="73">
        <f t="shared" si="64"/>
        <v>0</v>
      </c>
      <c r="FC74" s="73">
        <f t="shared" si="64"/>
        <v>0</v>
      </c>
      <c r="FD74" s="73">
        <f t="shared" si="64"/>
        <v>0</v>
      </c>
      <c r="FE74" s="73">
        <f t="shared" si="64"/>
        <v>0</v>
      </c>
      <c r="FF74" s="73">
        <f t="shared" si="64"/>
        <v>0</v>
      </c>
      <c r="FG74" s="73">
        <f t="shared" si="64"/>
        <v>0</v>
      </c>
      <c r="FH74" s="73">
        <f t="shared" si="64"/>
        <v>0</v>
      </c>
      <c r="FI74" s="73">
        <f t="shared" si="64"/>
        <v>0</v>
      </c>
      <c r="FJ74" s="73">
        <f t="shared" si="64"/>
        <v>0</v>
      </c>
      <c r="FK74" s="73">
        <f t="shared" si="64"/>
        <v>0</v>
      </c>
      <c r="FL74" s="73">
        <f t="shared" si="64"/>
        <v>0</v>
      </c>
      <c r="FM74" s="73">
        <f t="shared" si="64"/>
        <v>0</v>
      </c>
      <c r="FN74" s="73">
        <f t="shared" si="64"/>
        <v>0</v>
      </c>
      <c r="FO74" s="99">
        <f t="shared" ref="FO74" si="65">-SUM(FO70:FO72)</f>
        <v>0</v>
      </c>
      <c r="FP74" s="3"/>
    </row>
    <row r="75" spans="1:172" s="16" customFormat="1" x14ac:dyDescent="0.2">
      <c r="A75" s="3"/>
      <c r="B75" s="3"/>
      <c r="C75" s="91" t="s">
        <v>113</v>
      </c>
      <c r="D75" s="92"/>
      <c r="E75" s="103"/>
      <c r="F75" s="103"/>
      <c r="G75" s="103"/>
      <c r="H75" s="92"/>
      <c r="I75" s="93"/>
      <c r="J75" s="93"/>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2"/>
      <c r="CL75" s="92"/>
      <c r="CM75" s="92"/>
      <c r="CN75" s="92"/>
      <c r="CO75" s="92"/>
      <c r="CP75" s="92"/>
      <c r="CQ75" s="92"/>
      <c r="CR75" s="92"/>
      <c r="CS75" s="92"/>
      <c r="CT75" s="92"/>
      <c r="CU75" s="92"/>
      <c r="CV75" s="92"/>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c r="EO75" s="92"/>
      <c r="EP75" s="92"/>
      <c r="EQ75" s="92"/>
      <c r="ER75" s="92"/>
      <c r="ES75" s="92"/>
      <c r="ET75" s="92"/>
      <c r="EU75" s="92"/>
      <c r="EV75" s="92"/>
      <c r="EW75" s="92"/>
      <c r="EX75" s="92"/>
      <c r="EY75" s="92"/>
      <c r="EZ75" s="92"/>
      <c r="FA75" s="92"/>
      <c r="FB75" s="92"/>
      <c r="FC75" s="92"/>
      <c r="FD75" s="92"/>
      <c r="FE75" s="92"/>
      <c r="FF75" s="92"/>
      <c r="FG75" s="92"/>
      <c r="FH75" s="92"/>
      <c r="FI75" s="92"/>
      <c r="FJ75" s="92"/>
      <c r="FK75" s="92"/>
      <c r="FL75" s="92"/>
      <c r="FM75" s="92"/>
      <c r="FN75" s="92"/>
      <c r="FO75" s="94"/>
      <c r="FP75" s="3"/>
    </row>
    <row r="76" spans="1:172" s="16" customFormat="1" x14ac:dyDescent="0.2">
      <c r="A76" s="3"/>
      <c r="B76" s="3"/>
      <c r="C76" s="78"/>
      <c r="D76" s="79"/>
      <c r="E76" s="105"/>
      <c r="F76" s="105">
        <f>IF($D$8="EM",SUMIF(H76:FO76,"&gt;0")/-SUMIF(H76:FO76,"&lt;0"),XIRR(H76:FO76,H$44:FO$44))</f>
        <v>9.9846178293228144E-2</v>
      </c>
      <c r="G76" s="105"/>
      <c r="H76" s="106">
        <f>IF($D$8="EM",H66,-H68)</f>
        <v>-2099100.1665480253</v>
      </c>
      <c r="I76" s="106">
        <f>IF($D$8="EM",I66,-SUM(I70:I72))</f>
        <v>-885104.1418466043</v>
      </c>
      <c r="J76" s="106">
        <f t="shared" ref="J76:BU76" si="66">IF($D$8="EM",J66,-SUM(J70:J72))</f>
        <v>-1017637.8860034368</v>
      </c>
      <c r="K76" s="106">
        <f t="shared" si="66"/>
        <v>-987061.4904798473</v>
      </c>
      <c r="L76" s="106">
        <f t="shared" si="66"/>
        <v>0</v>
      </c>
      <c r="M76" s="106">
        <f t="shared" si="66"/>
        <v>0</v>
      </c>
      <c r="N76" s="106">
        <f t="shared" si="66"/>
        <v>0</v>
      </c>
      <c r="O76" s="106">
        <f t="shared" si="66"/>
        <v>0</v>
      </c>
      <c r="P76" s="106">
        <f t="shared" si="66"/>
        <v>0</v>
      </c>
      <c r="Q76" s="106">
        <f t="shared" si="66"/>
        <v>0</v>
      </c>
      <c r="R76" s="106">
        <f t="shared" si="66"/>
        <v>-30189.65315065912</v>
      </c>
      <c r="S76" s="106">
        <f t="shared" si="66"/>
        <v>-29849.211094620601</v>
      </c>
      <c r="T76" s="106">
        <f t="shared" si="66"/>
        <v>39407.047646414911</v>
      </c>
      <c r="U76" s="106">
        <f t="shared" si="66"/>
        <v>48423.271909111092</v>
      </c>
      <c r="V76" s="106">
        <f t="shared" si="66"/>
        <v>57439.496171807288</v>
      </c>
      <c r="W76" s="106">
        <f t="shared" si="66"/>
        <v>66455.720434503455</v>
      </c>
      <c r="X76" s="106">
        <f t="shared" si="66"/>
        <v>75471.944697199622</v>
      </c>
      <c r="Y76" s="106">
        <f t="shared" si="66"/>
        <v>5084628.1916807778</v>
      </c>
      <c r="Z76" s="106">
        <f t="shared" si="66"/>
        <v>16316.165846453936</v>
      </c>
      <c r="AA76" s="106">
        <f t="shared" si="66"/>
        <v>16316.165846453936</v>
      </c>
      <c r="AB76" s="106">
        <f t="shared" si="66"/>
        <v>16316.165846453936</v>
      </c>
      <c r="AC76" s="106">
        <f t="shared" si="66"/>
        <v>16316.165846453936</v>
      </c>
      <c r="AD76" s="106">
        <f t="shared" si="66"/>
        <v>18855.304750390518</v>
      </c>
      <c r="AE76" s="106">
        <f t="shared" si="66"/>
        <v>18855.304750390518</v>
      </c>
      <c r="AF76" s="106">
        <f t="shared" si="66"/>
        <v>18855.304750390518</v>
      </c>
      <c r="AG76" s="106">
        <f t="shared" si="66"/>
        <v>18855.304750390518</v>
      </c>
      <c r="AH76" s="106">
        <f t="shared" si="66"/>
        <v>18855.304750390518</v>
      </c>
      <c r="AI76" s="106">
        <f t="shared" si="66"/>
        <v>18855.304750390518</v>
      </c>
      <c r="AJ76" s="106">
        <f t="shared" si="66"/>
        <v>18855.304750390518</v>
      </c>
      <c r="AK76" s="106">
        <f t="shared" si="66"/>
        <v>18855.304750390518</v>
      </c>
      <c r="AL76" s="106">
        <f t="shared" si="66"/>
        <v>7452.7511402591917</v>
      </c>
      <c r="AM76" s="106">
        <f t="shared" si="66"/>
        <v>7452.7511402591917</v>
      </c>
      <c r="AN76" s="106">
        <f t="shared" si="66"/>
        <v>7452.7511402591917</v>
      </c>
      <c r="AO76" s="106">
        <f t="shared" si="66"/>
        <v>7452.7511402591917</v>
      </c>
      <c r="AP76" s="106">
        <f t="shared" si="66"/>
        <v>10068.064211313871</v>
      </c>
      <c r="AQ76" s="106">
        <f t="shared" si="66"/>
        <v>10068.064211313871</v>
      </c>
      <c r="AR76" s="106">
        <f t="shared" si="66"/>
        <v>10068.064211313871</v>
      </c>
      <c r="AS76" s="106">
        <f t="shared" si="66"/>
        <v>10068.064211313871</v>
      </c>
      <c r="AT76" s="106">
        <f t="shared" si="66"/>
        <v>10068.064211313871</v>
      </c>
      <c r="AU76" s="106">
        <f t="shared" si="66"/>
        <v>10068.064211313871</v>
      </c>
      <c r="AV76" s="106">
        <f t="shared" si="66"/>
        <v>10068.064211313871</v>
      </c>
      <c r="AW76" s="106">
        <f t="shared" si="66"/>
        <v>10068.064211313871</v>
      </c>
      <c r="AX76" s="106">
        <f t="shared" si="66"/>
        <v>10068.064211313871</v>
      </c>
      <c r="AY76" s="106">
        <f t="shared" si="66"/>
        <v>10068.064211313871</v>
      </c>
      <c r="AZ76" s="106">
        <f t="shared" si="66"/>
        <v>10068.064211313871</v>
      </c>
      <c r="BA76" s="106">
        <f t="shared" si="66"/>
        <v>10068.064211313871</v>
      </c>
      <c r="BB76" s="106">
        <f t="shared" si="66"/>
        <v>11926.360357879257</v>
      </c>
      <c r="BC76" s="106">
        <f t="shared" si="66"/>
        <v>0</v>
      </c>
      <c r="BD76" s="106">
        <f t="shared" si="66"/>
        <v>0</v>
      </c>
      <c r="BE76" s="106">
        <f t="shared" si="66"/>
        <v>0</v>
      </c>
      <c r="BF76" s="106">
        <f t="shared" si="66"/>
        <v>0</v>
      </c>
      <c r="BG76" s="106">
        <f t="shared" si="66"/>
        <v>0</v>
      </c>
      <c r="BH76" s="106">
        <f t="shared" si="66"/>
        <v>0</v>
      </c>
      <c r="BI76" s="106">
        <f t="shared" si="66"/>
        <v>0</v>
      </c>
      <c r="BJ76" s="106">
        <f t="shared" si="66"/>
        <v>0</v>
      </c>
      <c r="BK76" s="106">
        <f t="shared" si="66"/>
        <v>0</v>
      </c>
      <c r="BL76" s="106">
        <f t="shared" si="66"/>
        <v>0</v>
      </c>
      <c r="BM76" s="106">
        <f t="shared" si="66"/>
        <v>0</v>
      </c>
      <c r="BN76" s="106">
        <f t="shared" si="66"/>
        <v>0</v>
      </c>
      <c r="BO76" s="106">
        <f t="shared" si="66"/>
        <v>0</v>
      </c>
      <c r="BP76" s="106">
        <f t="shared" si="66"/>
        <v>0</v>
      </c>
      <c r="BQ76" s="106">
        <f t="shared" si="66"/>
        <v>0</v>
      </c>
      <c r="BR76" s="106">
        <f t="shared" si="66"/>
        <v>0</v>
      </c>
      <c r="BS76" s="106">
        <f t="shared" si="66"/>
        <v>0</v>
      </c>
      <c r="BT76" s="106">
        <f t="shared" si="66"/>
        <v>0</v>
      </c>
      <c r="BU76" s="106">
        <f t="shared" si="66"/>
        <v>0</v>
      </c>
      <c r="BV76" s="106">
        <f t="shared" ref="BV76:EG76" si="67">IF($D$8="EM",BV66,-SUM(BV70:BV72))</f>
        <v>0</v>
      </c>
      <c r="BW76" s="106">
        <f t="shared" si="67"/>
        <v>0</v>
      </c>
      <c r="BX76" s="106">
        <f t="shared" si="67"/>
        <v>0</v>
      </c>
      <c r="BY76" s="106">
        <f t="shared" si="67"/>
        <v>0</v>
      </c>
      <c r="BZ76" s="106">
        <f t="shared" si="67"/>
        <v>0</v>
      </c>
      <c r="CA76" s="106">
        <f t="shared" si="67"/>
        <v>0</v>
      </c>
      <c r="CB76" s="106">
        <f t="shared" si="67"/>
        <v>0</v>
      </c>
      <c r="CC76" s="106">
        <f t="shared" si="67"/>
        <v>0</v>
      </c>
      <c r="CD76" s="106">
        <f t="shared" si="67"/>
        <v>0</v>
      </c>
      <c r="CE76" s="106">
        <f t="shared" si="67"/>
        <v>0</v>
      </c>
      <c r="CF76" s="106">
        <f t="shared" si="67"/>
        <v>0</v>
      </c>
      <c r="CG76" s="106">
        <f t="shared" si="67"/>
        <v>0</v>
      </c>
      <c r="CH76" s="106">
        <f t="shared" si="67"/>
        <v>0</v>
      </c>
      <c r="CI76" s="106">
        <f t="shared" si="67"/>
        <v>0</v>
      </c>
      <c r="CJ76" s="106">
        <f t="shared" si="67"/>
        <v>0</v>
      </c>
      <c r="CK76" s="106">
        <f t="shared" si="67"/>
        <v>0</v>
      </c>
      <c r="CL76" s="106">
        <f t="shared" si="67"/>
        <v>0</v>
      </c>
      <c r="CM76" s="106">
        <f t="shared" si="67"/>
        <v>0</v>
      </c>
      <c r="CN76" s="106">
        <f t="shared" si="67"/>
        <v>0</v>
      </c>
      <c r="CO76" s="106">
        <f t="shared" si="67"/>
        <v>0</v>
      </c>
      <c r="CP76" s="106">
        <f t="shared" si="67"/>
        <v>0</v>
      </c>
      <c r="CQ76" s="106">
        <f t="shared" si="67"/>
        <v>0</v>
      </c>
      <c r="CR76" s="106">
        <f t="shared" si="67"/>
        <v>0</v>
      </c>
      <c r="CS76" s="106">
        <f t="shared" si="67"/>
        <v>0</v>
      </c>
      <c r="CT76" s="106">
        <f t="shared" si="67"/>
        <v>0</v>
      </c>
      <c r="CU76" s="106">
        <f t="shared" si="67"/>
        <v>0</v>
      </c>
      <c r="CV76" s="106">
        <f t="shared" si="67"/>
        <v>0</v>
      </c>
      <c r="CW76" s="106">
        <f t="shared" si="67"/>
        <v>0</v>
      </c>
      <c r="CX76" s="106">
        <f t="shared" si="67"/>
        <v>0</v>
      </c>
      <c r="CY76" s="106">
        <f t="shared" si="67"/>
        <v>0</v>
      </c>
      <c r="CZ76" s="106">
        <f t="shared" si="67"/>
        <v>0</v>
      </c>
      <c r="DA76" s="106">
        <f t="shared" si="67"/>
        <v>0</v>
      </c>
      <c r="DB76" s="106">
        <f t="shared" si="67"/>
        <v>0</v>
      </c>
      <c r="DC76" s="106">
        <f t="shared" si="67"/>
        <v>0</v>
      </c>
      <c r="DD76" s="106">
        <f t="shared" si="67"/>
        <v>0</v>
      </c>
      <c r="DE76" s="106">
        <f t="shared" si="67"/>
        <v>0</v>
      </c>
      <c r="DF76" s="106">
        <f t="shared" si="67"/>
        <v>0</v>
      </c>
      <c r="DG76" s="106">
        <f t="shared" si="67"/>
        <v>0</v>
      </c>
      <c r="DH76" s="106">
        <f t="shared" si="67"/>
        <v>0</v>
      </c>
      <c r="DI76" s="106">
        <f t="shared" si="67"/>
        <v>0</v>
      </c>
      <c r="DJ76" s="106">
        <f t="shared" si="67"/>
        <v>0</v>
      </c>
      <c r="DK76" s="106">
        <f t="shared" si="67"/>
        <v>0</v>
      </c>
      <c r="DL76" s="106">
        <f t="shared" si="67"/>
        <v>0</v>
      </c>
      <c r="DM76" s="106">
        <f t="shared" si="67"/>
        <v>0</v>
      </c>
      <c r="DN76" s="106">
        <f t="shared" si="67"/>
        <v>0</v>
      </c>
      <c r="DO76" s="106">
        <f t="shared" si="67"/>
        <v>0</v>
      </c>
      <c r="DP76" s="106">
        <f t="shared" si="67"/>
        <v>0</v>
      </c>
      <c r="DQ76" s="106">
        <f t="shared" si="67"/>
        <v>0</v>
      </c>
      <c r="DR76" s="106">
        <f t="shared" si="67"/>
        <v>0</v>
      </c>
      <c r="DS76" s="106">
        <f t="shared" si="67"/>
        <v>0</v>
      </c>
      <c r="DT76" s="106">
        <f t="shared" si="67"/>
        <v>0</v>
      </c>
      <c r="DU76" s="106">
        <f t="shared" si="67"/>
        <v>0</v>
      </c>
      <c r="DV76" s="106">
        <f t="shared" si="67"/>
        <v>0</v>
      </c>
      <c r="DW76" s="106">
        <f t="shared" si="67"/>
        <v>0</v>
      </c>
      <c r="DX76" s="106">
        <f t="shared" si="67"/>
        <v>0</v>
      </c>
      <c r="DY76" s="106">
        <f t="shared" si="67"/>
        <v>0</v>
      </c>
      <c r="DZ76" s="106">
        <f t="shared" si="67"/>
        <v>0</v>
      </c>
      <c r="EA76" s="106">
        <f t="shared" si="67"/>
        <v>0</v>
      </c>
      <c r="EB76" s="106">
        <f t="shared" si="67"/>
        <v>0</v>
      </c>
      <c r="EC76" s="106">
        <f t="shared" si="67"/>
        <v>0</v>
      </c>
      <c r="ED76" s="106">
        <f t="shared" si="67"/>
        <v>0</v>
      </c>
      <c r="EE76" s="106">
        <f t="shared" si="67"/>
        <v>0</v>
      </c>
      <c r="EF76" s="106">
        <f t="shared" si="67"/>
        <v>0</v>
      </c>
      <c r="EG76" s="106">
        <f t="shared" si="67"/>
        <v>0</v>
      </c>
      <c r="EH76" s="106">
        <f t="shared" ref="EH76:FO76" si="68">IF($D$8="EM",EH66,-SUM(EH70:EH72))</f>
        <v>0</v>
      </c>
      <c r="EI76" s="106">
        <f t="shared" si="68"/>
        <v>0</v>
      </c>
      <c r="EJ76" s="106">
        <f t="shared" si="68"/>
        <v>0</v>
      </c>
      <c r="EK76" s="106">
        <f t="shared" si="68"/>
        <v>0</v>
      </c>
      <c r="EL76" s="106">
        <f t="shared" si="68"/>
        <v>0</v>
      </c>
      <c r="EM76" s="106">
        <f t="shared" si="68"/>
        <v>0</v>
      </c>
      <c r="EN76" s="106">
        <f t="shared" si="68"/>
        <v>0</v>
      </c>
      <c r="EO76" s="106">
        <f t="shared" si="68"/>
        <v>0</v>
      </c>
      <c r="EP76" s="106">
        <f t="shared" si="68"/>
        <v>0</v>
      </c>
      <c r="EQ76" s="106">
        <f t="shared" si="68"/>
        <v>0</v>
      </c>
      <c r="ER76" s="106">
        <f t="shared" si="68"/>
        <v>0</v>
      </c>
      <c r="ES76" s="106">
        <f t="shared" si="68"/>
        <v>0</v>
      </c>
      <c r="ET76" s="106">
        <f t="shared" si="68"/>
        <v>0</v>
      </c>
      <c r="EU76" s="106">
        <f t="shared" si="68"/>
        <v>0</v>
      </c>
      <c r="EV76" s="106">
        <f t="shared" si="68"/>
        <v>0</v>
      </c>
      <c r="EW76" s="106">
        <f t="shared" si="68"/>
        <v>0</v>
      </c>
      <c r="EX76" s="106">
        <f t="shared" si="68"/>
        <v>0</v>
      </c>
      <c r="EY76" s="106">
        <f t="shared" si="68"/>
        <v>0</v>
      </c>
      <c r="EZ76" s="106">
        <f t="shared" si="68"/>
        <v>0</v>
      </c>
      <c r="FA76" s="106">
        <f t="shared" si="68"/>
        <v>0</v>
      </c>
      <c r="FB76" s="106">
        <f t="shared" si="68"/>
        <v>0</v>
      </c>
      <c r="FC76" s="106">
        <f t="shared" si="68"/>
        <v>0</v>
      </c>
      <c r="FD76" s="106">
        <f t="shared" si="68"/>
        <v>0</v>
      </c>
      <c r="FE76" s="106">
        <f t="shared" si="68"/>
        <v>0</v>
      </c>
      <c r="FF76" s="106">
        <f t="shared" si="68"/>
        <v>0</v>
      </c>
      <c r="FG76" s="106">
        <f t="shared" si="68"/>
        <v>0</v>
      </c>
      <c r="FH76" s="106">
        <f t="shared" si="68"/>
        <v>0</v>
      </c>
      <c r="FI76" s="106">
        <f t="shared" si="68"/>
        <v>0</v>
      </c>
      <c r="FJ76" s="106">
        <f t="shared" si="68"/>
        <v>0</v>
      </c>
      <c r="FK76" s="106">
        <f t="shared" si="68"/>
        <v>0</v>
      </c>
      <c r="FL76" s="106">
        <f t="shared" si="68"/>
        <v>0</v>
      </c>
      <c r="FM76" s="106">
        <f t="shared" si="68"/>
        <v>0</v>
      </c>
      <c r="FN76" s="106">
        <f t="shared" si="68"/>
        <v>0</v>
      </c>
      <c r="FO76" s="107">
        <f t="shared" si="68"/>
        <v>0</v>
      </c>
      <c r="FP76" s="3"/>
    </row>
    <row r="77" spans="1:172" s="16" customFormat="1" ht="3.95" customHeight="1" x14ac:dyDescent="0.2">
      <c r="A77" s="3"/>
      <c r="B77" s="3"/>
      <c r="C77" s="108"/>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c r="EW77" s="109"/>
      <c r="EX77" s="109"/>
      <c r="EY77" s="109"/>
      <c r="EZ77" s="109"/>
      <c r="FA77" s="109"/>
      <c r="FB77" s="109"/>
      <c r="FC77" s="109"/>
      <c r="FD77" s="109"/>
      <c r="FE77" s="109"/>
      <c r="FF77" s="109"/>
      <c r="FG77" s="109"/>
      <c r="FH77" s="109"/>
      <c r="FI77" s="109"/>
      <c r="FJ77" s="109"/>
      <c r="FK77" s="109"/>
      <c r="FL77" s="109"/>
      <c r="FM77" s="109"/>
      <c r="FN77" s="109"/>
      <c r="FO77" s="111"/>
      <c r="FP77" s="3"/>
    </row>
    <row r="78" spans="1:172" s="16" customFormat="1" ht="15" customHeight="1" x14ac:dyDescent="0.2">
      <c r="A78" s="3"/>
      <c r="B78" s="3"/>
      <c r="C78" s="112"/>
      <c r="D78" s="113" t="s">
        <v>36</v>
      </c>
      <c r="E78" s="113"/>
      <c r="F78" s="113" t="str">
        <f>IF($D$8="IRR","IRR","EM")</f>
        <v>IRR</v>
      </c>
      <c r="G78" s="113"/>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5"/>
      <c r="FP78" s="3"/>
    </row>
    <row r="79" spans="1:172" s="16" customFormat="1" x14ac:dyDescent="0.2">
      <c r="A79" s="3"/>
      <c r="B79" s="3"/>
      <c r="C79" s="112" t="s">
        <v>114</v>
      </c>
      <c r="D79" s="116">
        <f>SUM(H79:FO79)</f>
        <v>2850827.9349340796</v>
      </c>
      <c r="E79" s="117"/>
      <c r="F79" s="117">
        <f>IF($D$8="EM",SUMIF(H79:FO79,"&gt;0")/-SUMIF(H79:FO79,"&lt;0"),XIRR(H79:FO79,H$44:FO$44))</f>
        <v>9.9846178293228144E-2</v>
      </c>
      <c r="G79" s="118"/>
      <c r="H79" s="119">
        <f>H76+H63</f>
        <v>-8530000</v>
      </c>
      <c r="I79" s="119">
        <f t="shared" ref="I79:BT79" si="69">I76+I63</f>
        <v>-3596749.9075412983</v>
      </c>
      <c r="J79" s="119">
        <f t="shared" si="69"/>
        <v>-4135320.1271401616</v>
      </c>
      <c r="K79" s="119">
        <f t="shared" si="69"/>
        <v>-4011068.4797091908</v>
      </c>
      <c r="L79" s="119">
        <f t="shared" si="69"/>
        <v>0</v>
      </c>
      <c r="M79" s="119">
        <f t="shared" si="69"/>
        <v>0</v>
      </c>
      <c r="N79" s="119">
        <f t="shared" si="69"/>
        <v>0</v>
      </c>
      <c r="O79" s="119">
        <f t="shared" si="69"/>
        <v>0</v>
      </c>
      <c r="P79" s="119">
        <f t="shared" si="69"/>
        <v>0</v>
      </c>
      <c r="Q79" s="119">
        <f t="shared" si="69"/>
        <v>0</v>
      </c>
      <c r="R79" s="119">
        <f t="shared" si="69"/>
        <v>-122680.06333333332</v>
      </c>
      <c r="S79" s="119">
        <f t="shared" si="69"/>
        <v>-121296.62733333331</v>
      </c>
      <c r="T79" s="119">
        <f t="shared" si="69"/>
        <v>160136.29162666667</v>
      </c>
      <c r="U79" s="119">
        <f t="shared" si="69"/>
        <v>196775.03530666669</v>
      </c>
      <c r="V79" s="119">
        <f t="shared" si="69"/>
        <v>233413.7789866667</v>
      </c>
      <c r="W79" s="119">
        <f t="shared" si="69"/>
        <v>270052.52266666666</v>
      </c>
      <c r="X79" s="119">
        <f t="shared" si="69"/>
        <v>306691.26634666667</v>
      </c>
      <c r="Y79" s="119">
        <f t="shared" si="69"/>
        <v>20662129.023772206</v>
      </c>
      <c r="Z79" s="119">
        <f t="shared" si="69"/>
        <v>66303.122113095131</v>
      </c>
      <c r="AA79" s="119">
        <f t="shared" si="69"/>
        <v>66303.122113095131</v>
      </c>
      <c r="AB79" s="119">
        <f t="shared" si="69"/>
        <v>66303.122113095131</v>
      </c>
      <c r="AC79" s="119">
        <f t="shared" si="69"/>
        <v>66303.122113095131</v>
      </c>
      <c r="AD79" s="119">
        <f t="shared" si="69"/>
        <v>76621.283769095142</v>
      </c>
      <c r="AE79" s="119">
        <f t="shared" si="69"/>
        <v>76621.283769095142</v>
      </c>
      <c r="AF79" s="119">
        <f t="shared" si="69"/>
        <v>76621.283769095142</v>
      </c>
      <c r="AG79" s="119">
        <f t="shared" si="69"/>
        <v>76621.283769095142</v>
      </c>
      <c r="AH79" s="119">
        <f t="shared" si="69"/>
        <v>76621.283769095142</v>
      </c>
      <c r="AI79" s="119">
        <f t="shared" si="69"/>
        <v>76621.283769095142</v>
      </c>
      <c r="AJ79" s="119">
        <f t="shared" si="69"/>
        <v>76621.283769095142</v>
      </c>
      <c r="AK79" s="119">
        <f t="shared" si="69"/>
        <v>76621.283769095142</v>
      </c>
      <c r="AL79" s="119">
        <f t="shared" si="69"/>
        <v>30285.342376469409</v>
      </c>
      <c r="AM79" s="119">
        <f t="shared" si="69"/>
        <v>30285.342376469409</v>
      </c>
      <c r="AN79" s="119">
        <f t="shared" si="69"/>
        <v>30285.342376469409</v>
      </c>
      <c r="AO79" s="119">
        <f t="shared" si="69"/>
        <v>30285.342376469409</v>
      </c>
      <c r="AP79" s="119">
        <f t="shared" si="69"/>
        <v>40913.0488821494</v>
      </c>
      <c r="AQ79" s="119">
        <f t="shared" si="69"/>
        <v>40913.0488821494</v>
      </c>
      <c r="AR79" s="119">
        <f t="shared" si="69"/>
        <v>40913.0488821494</v>
      </c>
      <c r="AS79" s="119">
        <f t="shared" si="69"/>
        <v>40913.0488821494</v>
      </c>
      <c r="AT79" s="119">
        <f t="shared" si="69"/>
        <v>40913.0488821494</v>
      </c>
      <c r="AU79" s="119">
        <f t="shared" si="69"/>
        <v>40913.0488821494</v>
      </c>
      <c r="AV79" s="119">
        <f t="shared" si="69"/>
        <v>40913.0488821494</v>
      </c>
      <c r="AW79" s="119">
        <f t="shared" si="69"/>
        <v>40913.0488821494</v>
      </c>
      <c r="AX79" s="119">
        <f t="shared" si="69"/>
        <v>40913.0488821494</v>
      </c>
      <c r="AY79" s="119">
        <f t="shared" si="69"/>
        <v>40913.0488821494</v>
      </c>
      <c r="AZ79" s="119">
        <f t="shared" si="69"/>
        <v>40913.0488821494</v>
      </c>
      <c r="BA79" s="119">
        <f t="shared" si="69"/>
        <v>40913.0488821494</v>
      </c>
      <c r="BB79" s="119">
        <f t="shared" si="69"/>
        <v>48464.506589037846</v>
      </c>
      <c r="BC79" s="119">
        <f t="shared" si="69"/>
        <v>0</v>
      </c>
      <c r="BD79" s="119">
        <f t="shared" si="69"/>
        <v>0</v>
      </c>
      <c r="BE79" s="119">
        <f t="shared" si="69"/>
        <v>0</v>
      </c>
      <c r="BF79" s="119">
        <f t="shared" si="69"/>
        <v>0</v>
      </c>
      <c r="BG79" s="119">
        <f t="shared" si="69"/>
        <v>0</v>
      </c>
      <c r="BH79" s="119">
        <f t="shared" si="69"/>
        <v>0</v>
      </c>
      <c r="BI79" s="119">
        <f t="shared" si="69"/>
        <v>0</v>
      </c>
      <c r="BJ79" s="119">
        <f t="shared" si="69"/>
        <v>0</v>
      </c>
      <c r="BK79" s="119">
        <f t="shared" si="69"/>
        <v>0</v>
      </c>
      <c r="BL79" s="119">
        <f t="shared" si="69"/>
        <v>0</v>
      </c>
      <c r="BM79" s="119">
        <f t="shared" si="69"/>
        <v>0</v>
      </c>
      <c r="BN79" s="119">
        <f t="shared" si="69"/>
        <v>0</v>
      </c>
      <c r="BO79" s="119">
        <f t="shared" si="69"/>
        <v>0</v>
      </c>
      <c r="BP79" s="119">
        <f t="shared" si="69"/>
        <v>0</v>
      </c>
      <c r="BQ79" s="119">
        <f t="shared" si="69"/>
        <v>0</v>
      </c>
      <c r="BR79" s="119">
        <f t="shared" si="69"/>
        <v>0</v>
      </c>
      <c r="BS79" s="119">
        <f t="shared" si="69"/>
        <v>0</v>
      </c>
      <c r="BT79" s="119">
        <f t="shared" si="69"/>
        <v>0</v>
      </c>
      <c r="BU79" s="119">
        <f t="shared" ref="BU79:EF79" si="70">BU76+BU63</f>
        <v>0</v>
      </c>
      <c r="BV79" s="119">
        <f t="shared" si="70"/>
        <v>0</v>
      </c>
      <c r="BW79" s="119">
        <f t="shared" si="70"/>
        <v>0</v>
      </c>
      <c r="BX79" s="119">
        <f t="shared" si="70"/>
        <v>0</v>
      </c>
      <c r="BY79" s="119">
        <f t="shared" si="70"/>
        <v>0</v>
      </c>
      <c r="BZ79" s="119">
        <f t="shared" si="70"/>
        <v>0</v>
      </c>
      <c r="CA79" s="119">
        <f t="shared" si="70"/>
        <v>0</v>
      </c>
      <c r="CB79" s="119">
        <f t="shared" si="70"/>
        <v>0</v>
      </c>
      <c r="CC79" s="119">
        <f t="shared" si="70"/>
        <v>0</v>
      </c>
      <c r="CD79" s="119">
        <f t="shared" si="70"/>
        <v>0</v>
      </c>
      <c r="CE79" s="119">
        <f t="shared" si="70"/>
        <v>0</v>
      </c>
      <c r="CF79" s="119">
        <f t="shared" si="70"/>
        <v>0</v>
      </c>
      <c r="CG79" s="119">
        <f t="shared" si="70"/>
        <v>0</v>
      </c>
      <c r="CH79" s="119">
        <f t="shared" si="70"/>
        <v>0</v>
      </c>
      <c r="CI79" s="119">
        <f t="shared" si="70"/>
        <v>0</v>
      </c>
      <c r="CJ79" s="119">
        <f t="shared" si="70"/>
        <v>0</v>
      </c>
      <c r="CK79" s="119">
        <f t="shared" si="70"/>
        <v>0</v>
      </c>
      <c r="CL79" s="119">
        <f t="shared" si="70"/>
        <v>0</v>
      </c>
      <c r="CM79" s="119">
        <f t="shared" si="70"/>
        <v>0</v>
      </c>
      <c r="CN79" s="119">
        <f t="shared" si="70"/>
        <v>0</v>
      </c>
      <c r="CO79" s="119">
        <f t="shared" si="70"/>
        <v>0</v>
      </c>
      <c r="CP79" s="119">
        <f t="shared" si="70"/>
        <v>0</v>
      </c>
      <c r="CQ79" s="119">
        <f t="shared" si="70"/>
        <v>0</v>
      </c>
      <c r="CR79" s="119">
        <f t="shared" si="70"/>
        <v>0</v>
      </c>
      <c r="CS79" s="119">
        <f t="shared" si="70"/>
        <v>0</v>
      </c>
      <c r="CT79" s="119">
        <f t="shared" si="70"/>
        <v>0</v>
      </c>
      <c r="CU79" s="119">
        <f t="shared" si="70"/>
        <v>0</v>
      </c>
      <c r="CV79" s="119">
        <f t="shared" si="70"/>
        <v>0</v>
      </c>
      <c r="CW79" s="119">
        <f t="shared" si="70"/>
        <v>0</v>
      </c>
      <c r="CX79" s="119">
        <f t="shared" si="70"/>
        <v>0</v>
      </c>
      <c r="CY79" s="119">
        <f t="shared" si="70"/>
        <v>0</v>
      </c>
      <c r="CZ79" s="119">
        <f t="shared" si="70"/>
        <v>0</v>
      </c>
      <c r="DA79" s="119">
        <f t="shared" si="70"/>
        <v>0</v>
      </c>
      <c r="DB79" s="119">
        <f t="shared" si="70"/>
        <v>0</v>
      </c>
      <c r="DC79" s="119">
        <f t="shared" si="70"/>
        <v>0</v>
      </c>
      <c r="DD79" s="119">
        <f t="shared" si="70"/>
        <v>0</v>
      </c>
      <c r="DE79" s="119">
        <f t="shared" si="70"/>
        <v>0</v>
      </c>
      <c r="DF79" s="119">
        <f t="shared" si="70"/>
        <v>0</v>
      </c>
      <c r="DG79" s="119">
        <f t="shared" si="70"/>
        <v>0</v>
      </c>
      <c r="DH79" s="119">
        <f t="shared" si="70"/>
        <v>0</v>
      </c>
      <c r="DI79" s="119">
        <f t="shared" si="70"/>
        <v>0</v>
      </c>
      <c r="DJ79" s="119">
        <f t="shared" si="70"/>
        <v>0</v>
      </c>
      <c r="DK79" s="119">
        <f t="shared" si="70"/>
        <v>0</v>
      </c>
      <c r="DL79" s="119">
        <f t="shared" si="70"/>
        <v>0</v>
      </c>
      <c r="DM79" s="119">
        <f t="shared" si="70"/>
        <v>0</v>
      </c>
      <c r="DN79" s="119">
        <f t="shared" si="70"/>
        <v>0</v>
      </c>
      <c r="DO79" s="119">
        <f t="shared" si="70"/>
        <v>0</v>
      </c>
      <c r="DP79" s="119">
        <f t="shared" si="70"/>
        <v>0</v>
      </c>
      <c r="DQ79" s="119">
        <f t="shared" si="70"/>
        <v>0</v>
      </c>
      <c r="DR79" s="119">
        <f t="shared" si="70"/>
        <v>0</v>
      </c>
      <c r="DS79" s="119">
        <f t="shared" si="70"/>
        <v>0</v>
      </c>
      <c r="DT79" s="119">
        <f t="shared" si="70"/>
        <v>0</v>
      </c>
      <c r="DU79" s="119">
        <f t="shared" si="70"/>
        <v>0</v>
      </c>
      <c r="DV79" s="119">
        <f t="shared" si="70"/>
        <v>0</v>
      </c>
      <c r="DW79" s="119">
        <f t="shared" si="70"/>
        <v>0</v>
      </c>
      <c r="DX79" s="119">
        <f t="shared" si="70"/>
        <v>0</v>
      </c>
      <c r="DY79" s="119">
        <f t="shared" si="70"/>
        <v>0</v>
      </c>
      <c r="DZ79" s="119">
        <f t="shared" si="70"/>
        <v>0</v>
      </c>
      <c r="EA79" s="119">
        <f t="shared" si="70"/>
        <v>0</v>
      </c>
      <c r="EB79" s="119">
        <f t="shared" si="70"/>
        <v>0</v>
      </c>
      <c r="EC79" s="119">
        <f t="shared" si="70"/>
        <v>0</v>
      </c>
      <c r="ED79" s="119">
        <f t="shared" si="70"/>
        <v>0</v>
      </c>
      <c r="EE79" s="119">
        <f t="shared" si="70"/>
        <v>0</v>
      </c>
      <c r="EF79" s="119">
        <f t="shared" si="70"/>
        <v>0</v>
      </c>
      <c r="EG79" s="119">
        <f t="shared" ref="EG79:FO79" si="71">EG76+EG63</f>
        <v>0</v>
      </c>
      <c r="EH79" s="119">
        <f t="shared" si="71"/>
        <v>0</v>
      </c>
      <c r="EI79" s="119">
        <f t="shared" si="71"/>
        <v>0</v>
      </c>
      <c r="EJ79" s="119">
        <f t="shared" si="71"/>
        <v>0</v>
      </c>
      <c r="EK79" s="119">
        <f t="shared" si="71"/>
        <v>0</v>
      </c>
      <c r="EL79" s="119">
        <f t="shared" si="71"/>
        <v>0</v>
      </c>
      <c r="EM79" s="119">
        <f t="shared" si="71"/>
        <v>0</v>
      </c>
      <c r="EN79" s="119">
        <f t="shared" si="71"/>
        <v>0</v>
      </c>
      <c r="EO79" s="119">
        <f t="shared" si="71"/>
        <v>0</v>
      </c>
      <c r="EP79" s="119">
        <f t="shared" si="71"/>
        <v>0</v>
      </c>
      <c r="EQ79" s="119">
        <f t="shared" si="71"/>
        <v>0</v>
      </c>
      <c r="ER79" s="119">
        <f t="shared" si="71"/>
        <v>0</v>
      </c>
      <c r="ES79" s="119">
        <f t="shared" si="71"/>
        <v>0</v>
      </c>
      <c r="ET79" s="119">
        <f t="shared" si="71"/>
        <v>0</v>
      </c>
      <c r="EU79" s="119">
        <f t="shared" si="71"/>
        <v>0</v>
      </c>
      <c r="EV79" s="119">
        <f t="shared" si="71"/>
        <v>0</v>
      </c>
      <c r="EW79" s="119">
        <f t="shared" si="71"/>
        <v>0</v>
      </c>
      <c r="EX79" s="119">
        <f t="shared" si="71"/>
        <v>0</v>
      </c>
      <c r="EY79" s="119">
        <f t="shared" si="71"/>
        <v>0</v>
      </c>
      <c r="EZ79" s="119">
        <f t="shared" si="71"/>
        <v>0</v>
      </c>
      <c r="FA79" s="119">
        <f t="shared" si="71"/>
        <v>0</v>
      </c>
      <c r="FB79" s="119">
        <f t="shared" si="71"/>
        <v>0</v>
      </c>
      <c r="FC79" s="119">
        <f t="shared" si="71"/>
        <v>0</v>
      </c>
      <c r="FD79" s="119">
        <f t="shared" si="71"/>
        <v>0</v>
      </c>
      <c r="FE79" s="119">
        <f t="shared" si="71"/>
        <v>0</v>
      </c>
      <c r="FF79" s="119">
        <f t="shared" si="71"/>
        <v>0</v>
      </c>
      <c r="FG79" s="119">
        <f t="shared" si="71"/>
        <v>0</v>
      </c>
      <c r="FH79" s="119">
        <f t="shared" si="71"/>
        <v>0</v>
      </c>
      <c r="FI79" s="119">
        <f t="shared" si="71"/>
        <v>0</v>
      </c>
      <c r="FJ79" s="119">
        <f t="shared" si="71"/>
        <v>0</v>
      </c>
      <c r="FK79" s="119">
        <f t="shared" si="71"/>
        <v>0</v>
      </c>
      <c r="FL79" s="119">
        <f t="shared" si="71"/>
        <v>0</v>
      </c>
      <c r="FM79" s="119">
        <f t="shared" si="71"/>
        <v>0</v>
      </c>
      <c r="FN79" s="119">
        <f t="shared" si="71"/>
        <v>0</v>
      </c>
      <c r="FO79" s="120">
        <f t="shared" si="71"/>
        <v>0</v>
      </c>
      <c r="FP79" s="3"/>
    </row>
    <row r="80" spans="1:172" s="16" customFormat="1" x14ac:dyDescent="0.2">
      <c r="A80" s="3"/>
      <c r="B80" s="3"/>
      <c r="C80" s="121" t="s">
        <v>65</v>
      </c>
      <c r="D80" s="122">
        <f>SUM(H80:FO80)</f>
        <v>2149283.5746738296</v>
      </c>
      <c r="E80" s="117"/>
      <c r="F80" s="117">
        <f>IF($D$8="EM",SUMIF(H80:FO80,"&gt;0")/-SUMIF(H80:FO80,"&lt;0"),XIRR(H80:FO80,H$44:FO$44))</f>
        <v>9.9846178293228144E-2</v>
      </c>
      <c r="G80" s="123"/>
      <c r="H80" s="124">
        <f>H63</f>
        <v>-6430899.8334519742</v>
      </c>
      <c r="I80" s="124">
        <f t="shared" ref="I80:BT80" si="72">I63</f>
        <v>-2711645.7656946941</v>
      </c>
      <c r="J80" s="124">
        <f t="shared" si="72"/>
        <v>-3117682.2411367251</v>
      </c>
      <c r="K80" s="124">
        <f t="shared" si="72"/>
        <v>-3024006.9892293434</v>
      </c>
      <c r="L80" s="124">
        <f t="shared" si="72"/>
        <v>0</v>
      </c>
      <c r="M80" s="124">
        <f t="shared" si="72"/>
        <v>0</v>
      </c>
      <c r="N80" s="124">
        <f t="shared" si="72"/>
        <v>0</v>
      </c>
      <c r="O80" s="124">
        <f t="shared" si="72"/>
        <v>0</v>
      </c>
      <c r="P80" s="124">
        <f t="shared" si="72"/>
        <v>0</v>
      </c>
      <c r="Q80" s="124">
        <f t="shared" si="72"/>
        <v>0</v>
      </c>
      <c r="R80" s="124">
        <f t="shared" si="72"/>
        <v>-92490.410182674212</v>
      </c>
      <c r="S80" s="124">
        <f t="shared" si="72"/>
        <v>-91447.416238712714</v>
      </c>
      <c r="T80" s="124">
        <f t="shared" si="72"/>
        <v>120729.24398025176</v>
      </c>
      <c r="U80" s="124">
        <f t="shared" si="72"/>
        <v>148351.76339755559</v>
      </c>
      <c r="V80" s="124">
        <f t="shared" si="72"/>
        <v>175974.28281485941</v>
      </c>
      <c r="W80" s="124">
        <f t="shared" si="72"/>
        <v>203596.8022321632</v>
      </c>
      <c r="X80" s="124">
        <f t="shared" si="72"/>
        <v>231219.32164946705</v>
      </c>
      <c r="Y80" s="124">
        <f t="shared" si="72"/>
        <v>15577500.832091428</v>
      </c>
      <c r="Z80" s="124">
        <f t="shared" si="72"/>
        <v>49986.956266641195</v>
      </c>
      <c r="AA80" s="124">
        <f t="shared" si="72"/>
        <v>49986.956266641195</v>
      </c>
      <c r="AB80" s="124">
        <f t="shared" si="72"/>
        <v>49986.956266641195</v>
      </c>
      <c r="AC80" s="124">
        <f t="shared" si="72"/>
        <v>49986.956266641195</v>
      </c>
      <c r="AD80" s="124">
        <f t="shared" si="72"/>
        <v>57765.979018704624</v>
      </c>
      <c r="AE80" s="124">
        <f t="shared" si="72"/>
        <v>57765.979018704624</v>
      </c>
      <c r="AF80" s="124">
        <f t="shared" si="72"/>
        <v>57765.979018704624</v>
      </c>
      <c r="AG80" s="124">
        <f t="shared" si="72"/>
        <v>57765.979018704624</v>
      </c>
      <c r="AH80" s="124">
        <f t="shared" si="72"/>
        <v>57765.979018704624</v>
      </c>
      <c r="AI80" s="124">
        <f t="shared" si="72"/>
        <v>57765.979018704624</v>
      </c>
      <c r="AJ80" s="124">
        <f t="shared" si="72"/>
        <v>57765.979018704624</v>
      </c>
      <c r="AK80" s="124">
        <f t="shared" si="72"/>
        <v>57765.979018704624</v>
      </c>
      <c r="AL80" s="124">
        <f t="shared" si="72"/>
        <v>22832.591236210217</v>
      </c>
      <c r="AM80" s="124">
        <f t="shared" si="72"/>
        <v>22832.591236210217</v>
      </c>
      <c r="AN80" s="124">
        <f t="shared" si="72"/>
        <v>22832.591236210217</v>
      </c>
      <c r="AO80" s="124">
        <f t="shared" si="72"/>
        <v>22832.591236210217</v>
      </c>
      <c r="AP80" s="124">
        <f t="shared" si="72"/>
        <v>30844.984670835529</v>
      </c>
      <c r="AQ80" s="124">
        <f t="shared" si="72"/>
        <v>30844.984670835529</v>
      </c>
      <c r="AR80" s="124">
        <f t="shared" si="72"/>
        <v>30844.984670835529</v>
      </c>
      <c r="AS80" s="124">
        <f t="shared" si="72"/>
        <v>30844.984670835529</v>
      </c>
      <c r="AT80" s="124">
        <f t="shared" si="72"/>
        <v>30844.984670835529</v>
      </c>
      <c r="AU80" s="124">
        <f t="shared" si="72"/>
        <v>30844.984670835529</v>
      </c>
      <c r="AV80" s="124">
        <f t="shared" si="72"/>
        <v>30844.984670835529</v>
      </c>
      <c r="AW80" s="124">
        <f t="shared" si="72"/>
        <v>30844.984670835529</v>
      </c>
      <c r="AX80" s="124">
        <f t="shared" si="72"/>
        <v>30844.984670835529</v>
      </c>
      <c r="AY80" s="124">
        <f t="shared" si="72"/>
        <v>30844.984670835529</v>
      </c>
      <c r="AZ80" s="124">
        <f t="shared" si="72"/>
        <v>30844.984670835529</v>
      </c>
      <c r="BA80" s="124">
        <f t="shared" si="72"/>
        <v>30844.984670835529</v>
      </c>
      <c r="BB80" s="124">
        <f t="shared" si="72"/>
        <v>36538.146231158593</v>
      </c>
      <c r="BC80" s="124">
        <f t="shared" si="72"/>
        <v>0</v>
      </c>
      <c r="BD80" s="124">
        <f t="shared" si="72"/>
        <v>0</v>
      </c>
      <c r="BE80" s="124">
        <f t="shared" si="72"/>
        <v>0</v>
      </c>
      <c r="BF80" s="124">
        <f t="shared" si="72"/>
        <v>0</v>
      </c>
      <c r="BG80" s="124">
        <f t="shared" si="72"/>
        <v>0</v>
      </c>
      <c r="BH80" s="124">
        <f t="shared" si="72"/>
        <v>0</v>
      </c>
      <c r="BI80" s="124">
        <f t="shared" si="72"/>
        <v>0</v>
      </c>
      <c r="BJ80" s="124">
        <f t="shared" si="72"/>
        <v>0</v>
      </c>
      <c r="BK80" s="124">
        <f t="shared" si="72"/>
        <v>0</v>
      </c>
      <c r="BL80" s="124">
        <f t="shared" si="72"/>
        <v>0</v>
      </c>
      <c r="BM80" s="124">
        <f t="shared" si="72"/>
        <v>0</v>
      </c>
      <c r="BN80" s="124">
        <f t="shared" si="72"/>
        <v>0</v>
      </c>
      <c r="BO80" s="124">
        <f t="shared" si="72"/>
        <v>0</v>
      </c>
      <c r="BP80" s="124">
        <f t="shared" si="72"/>
        <v>0</v>
      </c>
      <c r="BQ80" s="124">
        <f t="shared" si="72"/>
        <v>0</v>
      </c>
      <c r="BR80" s="124">
        <f t="shared" si="72"/>
        <v>0</v>
      </c>
      <c r="BS80" s="124">
        <f t="shared" si="72"/>
        <v>0</v>
      </c>
      <c r="BT80" s="124">
        <f t="shared" si="72"/>
        <v>0</v>
      </c>
      <c r="BU80" s="124">
        <f t="shared" ref="BU80:EF80" si="73">BU63</f>
        <v>0</v>
      </c>
      <c r="BV80" s="124">
        <f t="shared" si="73"/>
        <v>0</v>
      </c>
      <c r="BW80" s="124">
        <f t="shared" si="73"/>
        <v>0</v>
      </c>
      <c r="BX80" s="124">
        <f t="shared" si="73"/>
        <v>0</v>
      </c>
      <c r="BY80" s="124">
        <f t="shared" si="73"/>
        <v>0</v>
      </c>
      <c r="BZ80" s="124">
        <f t="shared" si="73"/>
        <v>0</v>
      </c>
      <c r="CA80" s="124">
        <f t="shared" si="73"/>
        <v>0</v>
      </c>
      <c r="CB80" s="124">
        <f t="shared" si="73"/>
        <v>0</v>
      </c>
      <c r="CC80" s="124">
        <f t="shared" si="73"/>
        <v>0</v>
      </c>
      <c r="CD80" s="124">
        <f t="shared" si="73"/>
        <v>0</v>
      </c>
      <c r="CE80" s="124">
        <f t="shared" si="73"/>
        <v>0</v>
      </c>
      <c r="CF80" s="124">
        <f t="shared" si="73"/>
        <v>0</v>
      </c>
      <c r="CG80" s="124">
        <f t="shared" si="73"/>
        <v>0</v>
      </c>
      <c r="CH80" s="124">
        <f t="shared" si="73"/>
        <v>0</v>
      </c>
      <c r="CI80" s="124">
        <f t="shared" si="73"/>
        <v>0</v>
      </c>
      <c r="CJ80" s="124">
        <f t="shared" si="73"/>
        <v>0</v>
      </c>
      <c r="CK80" s="124">
        <f t="shared" si="73"/>
        <v>0</v>
      </c>
      <c r="CL80" s="124">
        <f t="shared" si="73"/>
        <v>0</v>
      </c>
      <c r="CM80" s="124">
        <f t="shared" si="73"/>
        <v>0</v>
      </c>
      <c r="CN80" s="124">
        <f t="shared" si="73"/>
        <v>0</v>
      </c>
      <c r="CO80" s="124">
        <f t="shared" si="73"/>
        <v>0</v>
      </c>
      <c r="CP80" s="124">
        <f t="shared" si="73"/>
        <v>0</v>
      </c>
      <c r="CQ80" s="124">
        <f t="shared" si="73"/>
        <v>0</v>
      </c>
      <c r="CR80" s="124">
        <f t="shared" si="73"/>
        <v>0</v>
      </c>
      <c r="CS80" s="124">
        <f t="shared" si="73"/>
        <v>0</v>
      </c>
      <c r="CT80" s="124">
        <f t="shared" si="73"/>
        <v>0</v>
      </c>
      <c r="CU80" s="124">
        <f t="shared" si="73"/>
        <v>0</v>
      </c>
      <c r="CV80" s="124">
        <f t="shared" si="73"/>
        <v>0</v>
      </c>
      <c r="CW80" s="124">
        <f t="shared" si="73"/>
        <v>0</v>
      </c>
      <c r="CX80" s="124">
        <f t="shared" si="73"/>
        <v>0</v>
      </c>
      <c r="CY80" s="124">
        <f t="shared" si="73"/>
        <v>0</v>
      </c>
      <c r="CZ80" s="124">
        <f t="shared" si="73"/>
        <v>0</v>
      </c>
      <c r="DA80" s="124">
        <f t="shared" si="73"/>
        <v>0</v>
      </c>
      <c r="DB80" s="124">
        <f t="shared" si="73"/>
        <v>0</v>
      </c>
      <c r="DC80" s="124">
        <f t="shared" si="73"/>
        <v>0</v>
      </c>
      <c r="DD80" s="124">
        <f t="shared" si="73"/>
        <v>0</v>
      </c>
      <c r="DE80" s="124">
        <f t="shared" si="73"/>
        <v>0</v>
      </c>
      <c r="DF80" s="124">
        <f t="shared" si="73"/>
        <v>0</v>
      </c>
      <c r="DG80" s="124">
        <f t="shared" si="73"/>
        <v>0</v>
      </c>
      <c r="DH80" s="124">
        <f t="shared" si="73"/>
        <v>0</v>
      </c>
      <c r="DI80" s="124">
        <f t="shared" si="73"/>
        <v>0</v>
      </c>
      <c r="DJ80" s="124">
        <f t="shared" si="73"/>
        <v>0</v>
      </c>
      <c r="DK80" s="124">
        <f t="shared" si="73"/>
        <v>0</v>
      </c>
      <c r="DL80" s="124">
        <f t="shared" si="73"/>
        <v>0</v>
      </c>
      <c r="DM80" s="124">
        <f t="shared" si="73"/>
        <v>0</v>
      </c>
      <c r="DN80" s="124">
        <f t="shared" si="73"/>
        <v>0</v>
      </c>
      <c r="DO80" s="124">
        <f t="shared" si="73"/>
        <v>0</v>
      </c>
      <c r="DP80" s="124">
        <f t="shared" si="73"/>
        <v>0</v>
      </c>
      <c r="DQ80" s="124">
        <f t="shared" si="73"/>
        <v>0</v>
      </c>
      <c r="DR80" s="124">
        <f t="shared" si="73"/>
        <v>0</v>
      </c>
      <c r="DS80" s="124">
        <f t="shared" si="73"/>
        <v>0</v>
      </c>
      <c r="DT80" s="124">
        <f t="shared" si="73"/>
        <v>0</v>
      </c>
      <c r="DU80" s="124">
        <f t="shared" si="73"/>
        <v>0</v>
      </c>
      <c r="DV80" s="124">
        <f t="shared" si="73"/>
        <v>0</v>
      </c>
      <c r="DW80" s="124">
        <f t="shared" si="73"/>
        <v>0</v>
      </c>
      <c r="DX80" s="124">
        <f t="shared" si="73"/>
        <v>0</v>
      </c>
      <c r="DY80" s="124">
        <f t="shared" si="73"/>
        <v>0</v>
      </c>
      <c r="DZ80" s="124">
        <f t="shared" si="73"/>
        <v>0</v>
      </c>
      <c r="EA80" s="124">
        <f t="shared" si="73"/>
        <v>0</v>
      </c>
      <c r="EB80" s="124">
        <f t="shared" si="73"/>
        <v>0</v>
      </c>
      <c r="EC80" s="124">
        <f t="shared" si="73"/>
        <v>0</v>
      </c>
      <c r="ED80" s="124">
        <f t="shared" si="73"/>
        <v>0</v>
      </c>
      <c r="EE80" s="124">
        <f t="shared" si="73"/>
        <v>0</v>
      </c>
      <c r="EF80" s="124">
        <f t="shared" si="73"/>
        <v>0</v>
      </c>
      <c r="EG80" s="124">
        <f t="shared" ref="EG80:FO80" si="74">EG63</f>
        <v>0</v>
      </c>
      <c r="EH80" s="124">
        <f t="shared" si="74"/>
        <v>0</v>
      </c>
      <c r="EI80" s="124">
        <f t="shared" si="74"/>
        <v>0</v>
      </c>
      <c r="EJ80" s="124">
        <f t="shared" si="74"/>
        <v>0</v>
      </c>
      <c r="EK80" s="124">
        <f t="shared" si="74"/>
        <v>0</v>
      </c>
      <c r="EL80" s="124">
        <f t="shared" si="74"/>
        <v>0</v>
      </c>
      <c r="EM80" s="124">
        <f t="shared" si="74"/>
        <v>0</v>
      </c>
      <c r="EN80" s="124">
        <f t="shared" si="74"/>
        <v>0</v>
      </c>
      <c r="EO80" s="124">
        <f t="shared" si="74"/>
        <v>0</v>
      </c>
      <c r="EP80" s="124">
        <f t="shared" si="74"/>
        <v>0</v>
      </c>
      <c r="EQ80" s="124">
        <f t="shared" si="74"/>
        <v>0</v>
      </c>
      <c r="ER80" s="124">
        <f t="shared" si="74"/>
        <v>0</v>
      </c>
      <c r="ES80" s="124">
        <f t="shared" si="74"/>
        <v>0</v>
      </c>
      <c r="ET80" s="124">
        <f t="shared" si="74"/>
        <v>0</v>
      </c>
      <c r="EU80" s="124">
        <f t="shared" si="74"/>
        <v>0</v>
      </c>
      <c r="EV80" s="124">
        <f t="shared" si="74"/>
        <v>0</v>
      </c>
      <c r="EW80" s="124">
        <f t="shared" si="74"/>
        <v>0</v>
      </c>
      <c r="EX80" s="124">
        <f t="shared" si="74"/>
        <v>0</v>
      </c>
      <c r="EY80" s="124">
        <f t="shared" si="74"/>
        <v>0</v>
      </c>
      <c r="EZ80" s="124">
        <f t="shared" si="74"/>
        <v>0</v>
      </c>
      <c r="FA80" s="124">
        <f t="shared" si="74"/>
        <v>0</v>
      </c>
      <c r="FB80" s="124">
        <f t="shared" si="74"/>
        <v>0</v>
      </c>
      <c r="FC80" s="124">
        <f t="shared" si="74"/>
        <v>0</v>
      </c>
      <c r="FD80" s="124">
        <f t="shared" si="74"/>
        <v>0</v>
      </c>
      <c r="FE80" s="124">
        <f t="shared" si="74"/>
        <v>0</v>
      </c>
      <c r="FF80" s="124">
        <f t="shared" si="74"/>
        <v>0</v>
      </c>
      <c r="FG80" s="124">
        <f t="shared" si="74"/>
        <v>0</v>
      </c>
      <c r="FH80" s="124">
        <f t="shared" si="74"/>
        <v>0</v>
      </c>
      <c r="FI80" s="124">
        <f t="shared" si="74"/>
        <v>0</v>
      </c>
      <c r="FJ80" s="124">
        <f t="shared" si="74"/>
        <v>0</v>
      </c>
      <c r="FK80" s="124">
        <f t="shared" si="74"/>
        <v>0</v>
      </c>
      <c r="FL80" s="124">
        <f t="shared" si="74"/>
        <v>0</v>
      </c>
      <c r="FM80" s="124">
        <f t="shared" si="74"/>
        <v>0</v>
      </c>
      <c r="FN80" s="124">
        <f t="shared" si="74"/>
        <v>0</v>
      </c>
      <c r="FO80" s="125">
        <f t="shared" si="74"/>
        <v>0</v>
      </c>
      <c r="FP80" s="3"/>
    </row>
    <row r="81" spans="1:172" s="16" customFormat="1" x14ac:dyDescent="0.2">
      <c r="A81" s="3"/>
      <c r="B81" s="3"/>
      <c r="C81" s="126" t="s">
        <v>53</v>
      </c>
      <c r="D81" s="127">
        <f>SUM(H81:FO81)</f>
        <v>701544.36026024248</v>
      </c>
      <c r="E81" s="128"/>
      <c r="F81" s="128">
        <f>IF($D$8="EM",SUMIF(H81:FO81,"&gt;0")/-SUMIF(H81:FO81,"&lt;0"),XIRR(H81:FO81,H$44:FO$44))</f>
        <v>9.9846178293228144E-2</v>
      </c>
      <c r="G81" s="128"/>
      <c r="H81" s="129">
        <f>H76</f>
        <v>-2099100.1665480253</v>
      </c>
      <c r="I81" s="129">
        <f t="shared" ref="I81:BT81" si="75">I76</f>
        <v>-885104.1418466043</v>
      </c>
      <c r="J81" s="129">
        <f t="shared" si="75"/>
        <v>-1017637.8860034368</v>
      </c>
      <c r="K81" s="129">
        <f t="shared" si="75"/>
        <v>-987061.4904798473</v>
      </c>
      <c r="L81" s="129">
        <f t="shared" si="75"/>
        <v>0</v>
      </c>
      <c r="M81" s="129">
        <f t="shared" si="75"/>
        <v>0</v>
      </c>
      <c r="N81" s="129">
        <f t="shared" si="75"/>
        <v>0</v>
      </c>
      <c r="O81" s="129">
        <f t="shared" si="75"/>
        <v>0</v>
      </c>
      <c r="P81" s="129">
        <f t="shared" si="75"/>
        <v>0</v>
      </c>
      <c r="Q81" s="129">
        <f t="shared" si="75"/>
        <v>0</v>
      </c>
      <c r="R81" s="129">
        <f t="shared" si="75"/>
        <v>-30189.65315065912</v>
      </c>
      <c r="S81" s="129">
        <f t="shared" si="75"/>
        <v>-29849.211094620601</v>
      </c>
      <c r="T81" s="129">
        <f t="shared" si="75"/>
        <v>39407.047646414911</v>
      </c>
      <c r="U81" s="129">
        <f t="shared" si="75"/>
        <v>48423.271909111092</v>
      </c>
      <c r="V81" s="129">
        <f t="shared" si="75"/>
        <v>57439.496171807288</v>
      </c>
      <c r="W81" s="129">
        <f t="shared" si="75"/>
        <v>66455.720434503455</v>
      </c>
      <c r="X81" s="129">
        <f t="shared" si="75"/>
        <v>75471.944697199622</v>
      </c>
      <c r="Y81" s="129">
        <f t="shared" si="75"/>
        <v>5084628.1916807778</v>
      </c>
      <c r="Z81" s="129">
        <f t="shared" si="75"/>
        <v>16316.165846453936</v>
      </c>
      <c r="AA81" s="129">
        <f t="shared" si="75"/>
        <v>16316.165846453936</v>
      </c>
      <c r="AB81" s="129">
        <f t="shared" si="75"/>
        <v>16316.165846453936</v>
      </c>
      <c r="AC81" s="129">
        <f t="shared" si="75"/>
        <v>16316.165846453936</v>
      </c>
      <c r="AD81" s="129">
        <f t="shared" si="75"/>
        <v>18855.304750390518</v>
      </c>
      <c r="AE81" s="129">
        <f t="shared" si="75"/>
        <v>18855.304750390518</v>
      </c>
      <c r="AF81" s="129">
        <f t="shared" si="75"/>
        <v>18855.304750390518</v>
      </c>
      <c r="AG81" s="129">
        <f t="shared" si="75"/>
        <v>18855.304750390518</v>
      </c>
      <c r="AH81" s="129">
        <f t="shared" si="75"/>
        <v>18855.304750390518</v>
      </c>
      <c r="AI81" s="129">
        <f t="shared" si="75"/>
        <v>18855.304750390518</v>
      </c>
      <c r="AJ81" s="129">
        <f t="shared" si="75"/>
        <v>18855.304750390518</v>
      </c>
      <c r="AK81" s="129">
        <f t="shared" si="75"/>
        <v>18855.304750390518</v>
      </c>
      <c r="AL81" s="129">
        <f t="shared" si="75"/>
        <v>7452.7511402591917</v>
      </c>
      <c r="AM81" s="129">
        <f t="shared" si="75"/>
        <v>7452.7511402591917</v>
      </c>
      <c r="AN81" s="129">
        <f t="shared" si="75"/>
        <v>7452.7511402591917</v>
      </c>
      <c r="AO81" s="129">
        <f t="shared" si="75"/>
        <v>7452.7511402591917</v>
      </c>
      <c r="AP81" s="129">
        <f t="shared" si="75"/>
        <v>10068.064211313871</v>
      </c>
      <c r="AQ81" s="129">
        <f t="shared" si="75"/>
        <v>10068.064211313871</v>
      </c>
      <c r="AR81" s="129">
        <f t="shared" si="75"/>
        <v>10068.064211313871</v>
      </c>
      <c r="AS81" s="129">
        <f t="shared" si="75"/>
        <v>10068.064211313871</v>
      </c>
      <c r="AT81" s="129">
        <f t="shared" si="75"/>
        <v>10068.064211313871</v>
      </c>
      <c r="AU81" s="129">
        <f t="shared" si="75"/>
        <v>10068.064211313871</v>
      </c>
      <c r="AV81" s="129">
        <f t="shared" si="75"/>
        <v>10068.064211313871</v>
      </c>
      <c r="AW81" s="129">
        <f t="shared" si="75"/>
        <v>10068.064211313871</v>
      </c>
      <c r="AX81" s="129">
        <f t="shared" si="75"/>
        <v>10068.064211313871</v>
      </c>
      <c r="AY81" s="129">
        <f t="shared" si="75"/>
        <v>10068.064211313871</v>
      </c>
      <c r="AZ81" s="129">
        <f t="shared" si="75"/>
        <v>10068.064211313871</v>
      </c>
      <c r="BA81" s="129">
        <f t="shared" si="75"/>
        <v>10068.064211313871</v>
      </c>
      <c r="BB81" s="129">
        <f t="shared" si="75"/>
        <v>11926.360357879257</v>
      </c>
      <c r="BC81" s="129">
        <f t="shared" si="75"/>
        <v>0</v>
      </c>
      <c r="BD81" s="129">
        <f t="shared" si="75"/>
        <v>0</v>
      </c>
      <c r="BE81" s="129">
        <f t="shared" si="75"/>
        <v>0</v>
      </c>
      <c r="BF81" s="129">
        <f t="shared" si="75"/>
        <v>0</v>
      </c>
      <c r="BG81" s="129">
        <f t="shared" si="75"/>
        <v>0</v>
      </c>
      <c r="BH81" s="129">
        <f t="shared" si="75"/>
        <v>0</v>
      </c>
      <c r="BI81" s="129">
        <f t="shared" si="75"/>
        <v>0</v>
      </c>
      <c r="BJ81" s="129">
        <f t="shared" si="75"/>
        <v>0</v>
      </c>
      <c r="BK81" s="129">
        <f t="shared" si="75"/>
        <v>0</v>
      </c>
      <c r="BL81" s="129">
        <f t="shared" si="75"/>
        <v>0</v>
      </c>
      <c r="BM81" s="129">
        <f t="shared" si="75"/>
        <v>0</v>
      </c>
      <c r="BN81" s="129">
        <f t="shared" si="75"/>
        <v>0</v>
      </c>
      <c r="BO81" s="129">
        <f t="shared" si="75"/>
        <v>0</v>
      </c>
      <c r="BP81" s="129">
        <f t="shared" si="75"/>
        <v>0</v>
      </c>
      <c r="BQ81" s="129">
        <f t="shared" si="75"/>
        <v>0</v>
      </c>
      <c r="BR81" s="129">
        <f t="shared" si="75"/>
        <v>0</v>
      </c>
      <c r="BS81" s="129">
        <f t="shared" si="75"/>
        <v>0</v>
      </c>
      <c r="BT81" s="129">
        <f t="shared" si="75"/>
        <v>0</v>
      </c>
      <c r="BU81" s="129">
        <f t="shared" ref="BU81:EF81" si="76">BU76</f>
        <v>0</v>
      </c>
      <c r="BV81" s="129">
        <f t="shared" si="76"/>
        <v>0</v>
      </c>
      <c r="BW81" s="129">
        <f t="shared" si="76"/>
        <v>0</v>
      </c>
      <c r="BX81" s="129">
        <f t="shared" si="76"/>
        <v>0</v>
      </c>
      <c r="BY81" s="129">
        <f t="shared" si="76"/>
        <v>0</v>
      </c>
      <c r="BZ81" s="129">
        <f t="shared" si="76"/>
        <v>0</v>
      </c>
      <c r="CA81" s="129">
        <f t="shared" si="76"/>
        <v>0</v>
      </c>
      <c r="CB81" s="129">
        <f t="shared" si="76"/>
        <v>0</v>
      </c>
      <c r="CC81" s="129">
        <f t="shared" si="76"/>
        <v>0</v>
      </c>
      <c r="CD81" s="129">
        <f t="shared" si="76"/>
        <v>0</v>
      </c>
      <c r="CE81" s="129">
        <f t="shared" si="76"/>
        <v>0</v>
      </c>
      <c r="CF81" s="129">
        <f t="shared" si="76"/>
        <v>0</v>
      </c>
      <c r="CG81" s="129">
        <f t="shared" si="76"/>
        <v>0</v>
      </c>
      <c r="CH81" s="129">
        <f t="shared" si="76"/>
        <v>0</v>
      </c>
      <c r="CI81" s="129">
        <f t="shared" si="76"/>
        <v>0</v>
      </c>
      <c r="CJ81" s="129">
        <f t="shared" si="76"/>
        <v>0</v>
      </c>
      <c r="CK81" s="129">
        <f t="shared" si="76"/>
        <v>0</v>
      </c>
      <c r="CL81" s="129">
        <f t="shared" si="76"/>
        <v>0</v>
      </c>
      <c r="CM81" s="129">
        <f t="shared" si="76"/>
        <v>0</v>
      </c>
      <c r="CN81" s="129">
        <f t="shared" si="76"/>
        <v>0</v>
      </c>
      <c r="CO81" s="129">
        <f t="shared" si="76"/>
        <v>0</v>
      </c>
      <c r="CP81" s="129">
        <f t="shared" si="76"/>
        <v>0</v>
      </c>
      <c r="CQ81" s="129">
        <f t="shared" si="76"/>
        <v>0</v>
      </c>
      <c r="CR81" s="129">
        <f t="shared" si="76"/>
        <v>0</v>
      </c>
      <c r="CS81" s="129">
        <f t="shared" si="76"/>
        <v>0</v>
      </c>
      <c r="CT81" s="129">
        <f t="shared" si="76"/>
        <v>0</v>
      </c>
      <c r="CU81" s="129">
        <f t="shared" si="76"/>
        <v>0</v>
      </c>
      <c r="CV81" s="129">
        <f t="shared" si="76"/>
        <v>0</v>
      </c>
      <c r="CW81" s="129">
        <f t="shared" si="76"/>
        <v>0</v>
      </c>
      <c r="CX81" s="129">
        <f t="shared" si="76"/>
        <v>0</v>
      </c>
      <c r="CY81" s="129">
        <f t="shared" si="76"/>
        <v>0</v>
      </c>
      <c r="CZ81" s="129">
        <f t="shared" si="76"/>
        <v>0</v>
      </c>
      <c r="DA81" s="129">
        <f t="shared" si="76"/>
        <v>0</v>
      </c>
      <c r="DB81" s="129">
        <f t="shared" si="76"/>
        <v>0</v>
      </c>
      <c r="DC81" s="129">
        <f t="shared" si="76"/>
        <v>0</v>
      </c>
      <c r="DD81" s="129">
        <f t="shared" si="76"/>
        <v>0</v>
      </c>
      <c r="DE81" s="129">
        <f t="shared" si="76"/>
        <v>0</v>
      </c>
      <c r="DF81" s="129">
        <f t="shared" si="76"/>
        <v>0</v>
      </c>
      <c r="DG81" s="129">
        <f t="shared" si="76"/>
        <v>0</v>
      </c>
      <c r="DH81" s="129">
        <f t="shared" si="76"/>
        <v>0</v>
      </c>
      <c r="DI81" s="129">
        <f t="shared" si="76"/>
        <v>0</v>
      </c>
      <c r="DJ81" s="129">
        <f t="shared" si="76"/>
        <v>0</v>
      </c>
      <c r="DK81" s="129">
        <f t="shared" si="76"/>
        <v>0</v>
      </c>
      <c r="DL81" s="129">
        <f t="shared" si="76"/>
        <v>0</v>
      </c>
      <c r="DM81" s="129">
        <f t="shared" si="76"/>
        <v>0</v>
      </c>
      <c r="DN81" s="129">
        <f t="shared" si="76"/>
        <v>0</v>
      </c>
      <c r="DO81" s="129">
        <f t="shared" si="76"/>
        <v>0</v>
      </c>
      <c r="DP81" s="129">
        <f t="shared" si="76"/>
        <v>0</v>
      </c>
      <c r="DQ81" s="129">
        <f t="shared" si="76"/>
        <v>0</v>
      </c>
      <c r="DR81" s="129">
        <f t="shared" si="76"/>
        <v>0</v>
      </c>
      <c r="DS81" s="129">
        <f t="shared" si="76"/>
        <v>0</v>
      </c>
      <c r="DT81" s="129">
        <f t="shared" si="76"/>
        <v>0</v>
      </c>
      <c r="DU81" s="129">
        <f t="shared" si="76"/>
        <v>0</v>
      </c>
      <c r="DV81" s="129">
        <f t="shared" si="76"/>
        <v>0</v>
      </c>
      <c r="DW81" s="129">
        <f t="shared" si="76"/>
        <v>0</v>
      </c>
      <c r="DX81" s="129">
        <f t="shared" si="76"/>
        <v>0</v>
      </c>
      <c r="DY81" s="129">
        <f t="shared" si="76"/>
        <v>0</v>
      </c>
      <c r="DZ81" s="129">
        <f t="shared" si="76"/>
        <v>0</v>
      </c>
      <c r="EA81" s="129">
        <f t="shared" si="76"/>
        <v>0</v>
      </c>
      <c r="EB81" s="129">
        <f t="shared" si="76"/>
        <v>0</v>
      </c>
      <c r="EC81" s="129">
        <f t="shared" si="76"/>
        <v>0</v>
      </c>
      <c r="ED81" s="129">
        <f t="shared" si="76"/>
        <v>0</v>
      </c>
      <c r="EE81" s="129">
        <f t="shared" si="76"/>
        <v>0</v>
      </c>
      <c r="EF81" s="129">
        <f t="shared" si="76"/>
        <v>0</v>
      </c>
      <c r="EG81" s="129">
        <f t="shared" ref="EG81:FO81" si="77">EG76</f>
        <v>0</v>
      </c>
      <c r="EH81" s="129">
        <f t="shared" si="77"/>
        <v>0</v>
      </c>
      <c r="EI81" s="129">
        <f t="shared" si="77"/>
        <v>0</v>
      </c>
      <c r="EJ81" s="129">
        <f t="shared" si="77"/>
        <v>0</v>
      </c>
      <c r="EK81" s="129">
        <f t="shared" si="77"/>
        <v>0</v>
      </c>
      <c r="EL81" s="129">
        <f t="shared" si="77"/>
        <v>0</v>
      </c>
      <c r="EM81" s="129">
        <f t="shared" si="77"/>
        <v>0</v>
      </c>
      <c r="EN81" s="129">
        <f t="shared" si="77"/>
        <v>0</v>
      </c>
      <c r="EO81" s="129">
        <f t="shared" si="77"/>
        <v>0</v>
      </c>
      <c r="EP81" s="129">
        <f t="shared" si="77"/>
        <v>0</v>
      </c>
      <c r="EQ81" s="129">
        <f t="shared" si="77"/>
        <v>0</v>
      </c>
      <c r="ER81" s="129">
        <f t="shared" si="77"/>
        <v>0</v>
      </c>
      <c r="ES81" s="129">
        <f t="shared" si="77"/>
        <v>0</v>
      </c>
      <c r="ET81" s="129">
        <f t="shared" si="77"/>
        <v>0</v>
      </c>
      <c r="EU81" s="129">
        <f t="shared" si="77"/>
        <v>0</v>
      </c>
      <c r="EV81" s="129">
        <f t="shared" si="77"/>
        <v>0</v>
      </c>
      <c r="EW81" s="129">
        <f t="shared" si="77"/>
        <v>0</v>
      </c>
      <c r="EX81" s="129">
        <f t="shared" si="77"/>
        <v>0</v>
      </c>
      <c r="EY81" s="129">
        <f t="shared" si="77"/>
        <v>0</v>
      </c>
      <c r="EZ81" s="129">
        <f t="shared" si="77"/>
        <v>0</v>
      </c>
      <c r="FA81" s="129">
        <f t="shared" si="77"/>
        <v>0</v>
      </c>
      <c r="FB81" s="129">
        <f t="shared" si="77"/>
        <v>0</v>
      </c>
      <c r="FC81" s="129">
        <f t="shared" si="77"/>
        <v>0</v>
      </c>
      <c r="FD81" s="129">
        <f t="shared" si="77"/>
        <v>0</v>
      </c>
      <c r="FE81" s="129">
        <f t="shared" si="77"/>
        <v>0</v>
      </c>
      <c r="FF81" s="129">
        <f t="shared" si="77"/>
        <v>0</v>
      </c>
      <c r="FG81" s="129">
        <f t="shared" si="77"/>
        <v>0</v>
      </c>
      <c r="FH81" s="129">
        <f t="shared" si="77"/>
        <v>0</v>
      </c>
      <c r="FI81" s="129">
        <f t="shared" si="77"/>
        <v>0</v>
      </c>
      <c r="FJ81" s="129">
        <f t="shared" si="77"/>
        <v>0</v>
      </c>
      <c r="FK81" s="129">
        <f t="shared" si="77"/>
        <v>0</v>
      </c>
      <c r="FL81" s="129">
        <f t="shared" si="77"/>
        <v>0</v>
      </c>
      <c r="FM81" s="129">
        <f t="shared" si="77"/>
        <v>0</v>
      </c>
      <c r="FN81" s="129">
        <f t="shared" si="77"/>
        <v>0</v>
      </c>
      <c r="FO81" s="130">
        <f t="shared" si="77"/>
        <v>0</v>
      </c>
      <c r="FP81" s="3"/>
    </row>
    <row r="82" spans="1:172" s="16" customFormat="1" x14ac:dyDescent="0.2">
      <c r="A82" s="3"/>
      <c r="B82" s="3"/>
      <c r="C82" s="131"/>
      <c r="D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132"/>
      <c r="FP82" s="3"/>
    </row>
    <row r="83" spans="1:172" s="16" customFormat="1" x14ac:dyDescent="0.2">
      <c r="A83" s="3"/>
      <c r="B83" s="3"/>
      <c r="C83" s="133" t="s">
        <v>115</v>
      </c>
      <c r="E83" s="25"/>
      <c r="F83" s="25">
        <f>SUM(H83:FO83)</f>
        <v>39380155.93146807</v>
      </c>
      <c r="G83" s="25"/>
      <c r="H83" s="25">
        <f>H50-(H76+H63)</f>
        <v>0</v>
      </c>
      <c r="I83" s="25">
        <f t="shared" ref="I83:BT83" si="78">I50-(I76+I63)</f>
        <v>0</v>
      </c>
      <c r="J83" s="25">
        <f t="shared" si="78"/>
        <v>0</v>
      </c>
      <c r="K83" s="25">
        <f t="shared" si="78"/>
        <v>0</v>
      </c>
      <c r="L83" s="25">
        <f t="shared" si="78"/>
        <v>0</v>
      </c>
      <c r="M83" s="25">
        <f t="shared" si="78"/>
        <v>0</v>
      </c>
      <c r="N83" s="25">
        <f t="shared" si="78"/>
        <v>0</v>
      </c>
      <c r="O83" s="25">
        <f t="shared" si="78"/>
        <v>0</v>
      </c>
      <c r="P83" s="25">
        <f t="shared" si="78"/>
        <v>0</v>
      </c>
      <c r="Q83" s="25">
        <f t="shared" si="78"/>
        <v>0</v>
      </c>
      <c r="R83" s="25">
        <f t="shared" si="78"/>
        <v>0</v>
      </c>
      <c r="S83" s="25">
        <f t="shared" si="78"/>
        <v>0</v>
      </c>
      <c r="T83" s="25">
        <f t="shared" si="78"/>
        <v>0</v>
      </c>
      <c r="U83" s="25">
        <f t="shared" si="78"/>
        <v>0</v>
      </c>
      <c r="V83" s="25">
        <f t="shared" si="78"/>
        <v>0</v>
      </c>
      <c r="W83" s="25">
        <f t="shared" si="78"/>
        <v>0</v>
      </c>
      <c r="X83" s="25">
        <f t="shared" si="78"/>
        <v>0</v>
      </c>
      <c r="Y83" s="25">
        <f t="shared" si="78"/>
        <v>0</v>
      </c>
      <c r="Z83" s="25">
        <f t="shared" si="78"/>
        <v>0</v>
      </c>
      <c r="AA83" s="25">
        <f t="shared" si="78"/>
        <v>0</v>
      </c>
      <c r="AB83" s="25">
        <f t="shared" si="78"/>
        <v>0</v>
      </c>
      <c r="AC83" s="25">
        <f t="shared" si="78"/>
        <v>0</v>
      </c>
      <c r="AD83" s="25">
        <f t="shared" si="78"/>
        <v>0</v>
      </c>
      <c r="AE83" s="25">
        <f t="shared" si="78"/>
        <v>0</v>
      </c>
      <c r="AF83" s="25">
        <f t="shared" si="78"/>
        <v>0</v>
      </c>
      <c r="AG83" s="25">
        <f t="shared" si="78"/>
        <v>0</v>
      </c>
      <c r="AH83" s="25">
        <f t="shared" si="78"/>
        <v>0</v>
      </c>
      <c r="AI83" s="25">
        <f t="shared" si="78"/>
        <v>0</v>
      </c>
      <c r="AJ83" s="25">
        <f t="shared" si="78"/>
        <v>0</v>
      </c>
      <c r="AK83" s="25">
        <f t="shared" si="78"/>
        <v>0</v>
      </c>
      <c r="AL83" s="25">
        <f t="shared" si="78"/>
        <v>0</v>
      </c>
      <c r="AM83" s="25">
        <f t="shared" si="78"/>
        <v>0</v>
      </c>
      <c r="AN83" s="25">
        <f t="shared" si="78"/>
        <v>0</v>
      </c>
      <c r="AO83" s="25">
        <f t="shared" si="78"/>
        <v>0</v>
      </c>
      <c r="AP83" s="25">
        <f t="shared" si="78"/>
        <v>0</v>
      </c>
      <c r="AQ83" s="25">
        <f t="shared" si="78"/>
        <v>0</v>
      </c>
      <c r="AR83" s="25">
        <f t="shared" si="78"/>
        <v>0</v>
      </c>
      <c r="AS83" s="25">
        <f t="shared" si="78"/>
        <v>0</v>
      </c>
      <c r="AT83" s="25">
        <f t="shared" si="78"/>
        <v>0</v>
      </c>
      <c r="AU83" s="25">
        <f t="shared" si="78"/>
        <v>0</v>
      </c>
      <c r="AV83" s="25">
        <f t="shared" si="78"/>
        <v>0</v>
      </c>
      <c r="AW83" s="25">
        <f t="shared" si="78"/>
        <v>0</v>
      </c>
      <c r="AX83" s="25">
        <f t="shared" si="78"/>
        <v>0</v>
      </c>
      <c r="AY83" s="25">
        <f t="shared" si="78"/>
        <v>0</v>
      </c>
      <c r="AZ83" s="25">
        <f t="shared" si="78"/>
        <v>0</v>
      </c>
      <c r="BA83" s="25">
        <f t="shared" si="78"/>
        <v>0</v>
      </c>
      <c r="BB83" s="25">
        <f t="shared" si="78"/>
        <v>3395.0799939618446</v>
      </c>
      <c r="BC83" s="25">
        <f t="shared" si="78"/>
        <v>51859.586582999691</v>
      </c>
      <c r="BD83" s="25">
        <f t="shared" si="78"/>
        <v>51859.586582999691</v>
      </c>
      <c r="BE83" s="25">
        <f t="shared" si="78"/>
        <v>51859.586582999691</v>
      </c>
      <c r="BF83" s="25">
        <f t="shared" si="78"/>
        <v>51859.586582999691</v>
      </c>
      <c r="BG83" s="25">
        <f t="shared" si="78"/>
        <v>51859.586582999691</v>
      </c>
      <c r="BH83" s="25">
        <f t="shared" si="78"/>
        <v>51859.586582999691</v>
      </c>
      <c r="BI83" s="25">
        <f t="shared" si="78"/>
        <v>51859.586582999691</v>
      </c>
      <c r="BJ83" s="25">
        <f t="shared" si="78"/>
        <v>51859.586582999691</v>
      </c>
      <c r="BK83" s="25">
        <f t="shared" si="78"/>
        <v>51859.586582999691</v>
      </c>
      <c r="BL83" s="25">
        <f t="shared" si="78"/>
        <v>51859.586582999691</v>
      </c>
      <c r="BM83" s="25">
        <f t="shared" si="78"/>
        <v>51859.586582999691</v>
      </c>
      <c r="BN83" s="25">
        <f t="shared" si="78"/>
        <v>63134.520414875617</v>
      </c>
      <c r="BO83" s="25">
        <f t="shared" si="78"/>
        <v>63134.520414875617</v>
      </c>
      <c r="BP83" s="25">
        <f t="shared" si="78"/>
        <v>63134.520414875617</v>
      </c>
      <c r="BQ83" s="25">
        <f t="shared" si="78"/>
        <v>63134.520414875617</v>
      </c>
      <c r="BR83" s="25">
        <f t="shared" si="78"/>
        <v>63134.520414875617</v>
      </c>
      <c r="BS83" s="25">
        <f t="shared" si="78"/>
        <v>63134.520414875617</v>
      </c>
      <c r="BT83" s="25">
        <f t="shared" si="78"/>
        <v>63134.520414875617</v>
      </c>
      <c r="BU83" s="25">
        <f t="shared" ref="BU83:EF83" si="79">BU50-(BU76+BU63)</f>
        <v>63134.520414875617</v>
      </c>
      <c r="BV83" s="25">
        <f t="shared" si="79"/>
        <v>63134.520414875617</v>
      </c>
      <c r="BW83" s="25">
        <f t="shared" si="79"/>
        <v>63134.520414875617</v>
      </c>
      <c r="BX83" s="25">
        <f t="shared" si="79"/>
        <v>63134.520414875617</v>
      </c>
      <c r="BY83" s="25">
        <f t="shared" si="79"/>
        <v>63134.520414875617</v>
      </c>
      <c r="BZ83" s="25">
        <f t="shared" si="79"/>
        <v>74747.702261707687</v>
      </c>
      <c r="CA83" s="25">
        <f t="shared" si="79"/>
        <v>74747.702261707687</v>
      </c>
      <c r="CB83" s="25">
        <f t="shared" si="79"/>
        <v>74747.702261707687</v>
      </c>
      <c r="CC83" s="25">
        <f t="shared" si="79"/>
        <v>74747.702261707687</v>
      </c>
      <c r="CD83" s="25">
        <f t="shared" si="79"/>
        <v>74747.702261707687</v>
      </c>
      <c r="CE83" s="25">
        <f t="shared" si="79"/>
        <v>74747.702261707687</v>
      </c>
      <c r="CF83" s="25">
        <f t="shared" si="79"/>
        <v>74747.702261707687</v>
      </c>
      <c r="CG83" s="25">
        <f t="shared" si="79"/>
        <v>74747.702261707687</v>
      </c>
      <c r="CH83" s="25">
        <f t="shared" si="79"/>
        <v>74747.702261707687</v>
      </c>
      <c r="CI83" s="25">
        <f t="shared" si="79"/>
        <v>74747.702261707687</v>
      </c>
      <c r="CJ83" s="25">
        <f t="shared" si="79"/>
        <v>74747.702261707687</v>
      </c>
      <c r="CK83" s="25">
        <f t="shared" si="79"/>
        <v>74747.702261707687</v>
      </c>
      <c r="CL83" s="25">
        <f t="shared" si="79"/>
        <v>86709.279563944961</v>
      </c>
      <c r="CM83" s="25">
        <f t="shared" si="79"/>
        <v>86709.279563944961</v>
      </c>
      <c r="CN83" s="25">
        <f t="shared" si="79"/>
        <v>86709.279563944961</v>
      </c>
      <c r="CO83" s="25">
        <f t="shared" si="79"/>
        <v>86709.279563944961</v>
      </c>
      <c r="CP83" s="25">
        <f t="shared" si="79"/>
        <v>86709.279563944961</v>
      </c>
      <c r="CQ83" s="25">
        <f t="shared" si="79"/>
        <v>86709.279563944961</v>
      </c>
      <c r="CR83" s="25">
        <f t="shared" si="79"/>
        <v>86709.279563944961</v>
      </c>
      <c r="CS83" s="25">
        <f t="shared" si="79"/>
        <v>86709.279563944961</v>
      </c>
      <c r="CT83" s="25">
        <f t="shared" si="79"/>
        <v>86709.279563944961</v>
      </c>
      <c r="CU83" s="25">
        <f t="shared" si="79"/>
        <v>86709.279563944961</v>
      </c>
      <c r="CV83" s="25">
        <f t="shared" si="79"/>
        <v>86709.279563944961</v>
      </c>
      <c r="CW83" s="25">
        <f t="shared" si="79"/>
        <v>86709.279563944961</v>
      </c>
      <c r="CX83" s="25">
        <f t="shared" si="79"/>
        <v>99029.7041852494</v>
      </c>
      <c r="CY83" s="25">
        <f t="shared" si="79"/>
        <v>99029.7041852494</v>
      </c>
      <c r="CZ83" s="25">
        <f t="shared" si="79"/>
        <v>99029.7041852494</v>
      </c>
      <c r="DA83" s="25">
        <f t="shared" si="79"/>
        <v>99029.7041852494</v>
      </c>
      <c r="DB83" s="25">
        <f t="shared" si="79"/>
        <v>99029.7041852494</v>
      </c>
      <c r="DC83" s="25">
        <f t="shared" si="79"/>
        <v>99029.7041852494</v>
      </c>
      <c r="DD83" s="25">
        <f t="shared" si="79"/>
        <v>99029.7041852494</v>
      </c>
      <c r="DE83" s="25">
        <f t="shared" si="79"/>
        <v>99029.7041852494</v>
      </c>
      <c r="DF83" s="25">
        <f t="shared" si="79"/>
        <v>99029.7041852494</v>
      </c>
      <c r="DG83" s="25">
        <f t="shared" si="79"/>
        <v>99029.7041852494</v>
      </c>
      <c r="DH83" s="25">
        <f t="shared" si="79"/>
        <v>99029.7041852494</v>
      </c>
      <c r="DI83" s="25">
        <f t="shared" si="79"/>
        <v>99029.7041852494</v>
      </c>
      <c r="DJ83" s="25">
        <f t="shared" si="79"/>
        <v>111719.74154519266</v>
      </c>
      <c r="DK83" s="25">
        <f t="shared" si="79"/>
        <v>111719.74154519266</v>
      </c>
      <c r="DL83" s="25">
        <f t="shared" si="79"/>
        <v>111719.74154519266</v>
      </c>
      <c r="DM83" s="25">
        <f t="shared" si="79"/>
        <v>111719.74154519266</v>
      </c>
      <c r="DN83" s="25">
        <f t="shared" si="79"/>
        <v>111719.74154519266</v>
      </c>
      <c r="DO83" s="25">
        <f t="shared" si="79"/>
        <v>111719.74154519266</v>
      </c>
      <c r="DP83" s="25">
        <f t="shared" si="79"/>
        <v>111719.74154519266</v>
      </c>
      <c r="DQ83" s="25">
        <f t="shared" si="79"/>
        <v>111719.74154519266</v>
      </c>
      <c r="DR83" s="25">
        <f t="shared" si="79"/>
        <v>111719.74154519266</v>
      </c>
      <c r="DS83" s="25">
        <f t="shared" si="79"/>
        <v>111719.74154519266</v>
      </c>
      <c r="DT83" s="25">
        <f t="shared" si="79"/>
        <v>111719.74154519266</v>
      </c>
      <c r="DU83" s="25">
        <f t="shared" si="79"/>
        <v>111719.74154519266</v>
      </c>
      <c r="DV83" s="25">
        <f t="shared" si="79"/>
        <v>124790.48002593435</v>
      </c>
      <c r="DW83" s="25">
        <f t="shared" si="79"/>
        <v>124790.48002593435</v>
      </c>
      <c r="DX83" s="25">
        <f t="shared" si="79"/>
        <v>124790.48002593435</v>
      </c>
      <c r="DY83" s="25">
        <f t="shared" si="79"/>
        <v>124790.48002593435</v>
      </c>
      <c r="DZ83" s="25">
        <f t="shared" si="79"/>
        <v>124790.48002593435</v>
      </c>
      <c r="EA83" s="25">
        <f t="shared" si="79"/>
        <v>124790.48002593435</v>
      </c>
      <c r="EB83" s="25">
        <f t="shared" si="79"/>
        <v>124790.48002593435</v>
      </c>
      <c r="EC83" s="25">
        <f t="shared" si="79"/>
        <v>124790.48002593435</v>
      </c>
      <c r="ED83" s="25">
        <f t="shared" si="79"/>
        <v>124790.48002593435</v>
      </c>
      <c r="EE83" s="25">
        <f t="shared" si="79"/>
        <v>124790.48002593435</v>
      </c>
      <c r="EF83" s="25">
        <f t="shared" si="79"/>
        <v>124790.48002593435</v>
      </c>
      <c r="EG83" s="25">
        <f t="shared" ref="EG83:FO83" si="80">EG50-(EG76+EG63)</f>
        <v>32209518.743124191</v>
      </c>
      <c r="EH83" s="25">
        <f t="shared" si="80"/>
        <v>0</v>
      </c>
      <c r="EI83" s="25">
        <f t="shared" si="80"/>
        <v>0</v>
      </c>
      <c r="EJ83" s="25">
        <f t="shared" si="80"/>
        <v>0</v>
      </c>
      <c r="EK83" s="25">
        <f t="shared" si="80"/>
        <v>0</v>
      </c>
      <c r="EL83" s="25">
        <f t="shared" si="80"/>
        <v>0</v>
      </c>
      <c r="EM83" s="25">
        <f t="shared" si="80"/>
        <v>0</v>
      </c>
      <c r="EN83" s="25">
        <f t="shared" si="80"/>
        <v>0</v>
      </c>
      <c r="EO83" s="25">
        <f t="shared" si="80"/>
        <v>0</v>
      </c>
      <c r="EP83" s="25">
        <f t="shared" si="80"/>
        <v>0</v>
      </c>
      <c r="EQ83" s="25">
        <f t="shared" si="80"/>
        <v>0</v>
      </c>
      <c r="ER83" s="25">
        <f t="shared" si="80"/>
        <v>0</v>
      </c>
      <c r="ES83" s="25">
        <f t="shared" si="80"/>
        <v>0</v>
      </c>
      <c r="ET83" s="25">
        <f t="shared" si="80"/>
        <v>0</v>
      </c>
      <c r="EU83" s="25">
        <f t="shared" si="80"/>
        <v>0</v>
      </c>
      <c r="EV83" s="25">
        <f t="shared" si="80"/>
        <v>0</v>
      </c>
      <c r="EW83" s="25">
        <f t="shared" si="80"/>
        <v>0</v>
      </c>
      <c r="EX83" s="25">
        <f t="shared" si="80"/>
        <v>0</v>
      </c>
      <c r="EY83" s="25">
        <f t="shared" si="80"/>
        <v>0</v>
      </c>
      <c r="EZ83" s="25">
        <f t="shared" si="80"/>
        <v>0</v>
      </c>
      <c r="FA83" s="25">
        <f t="shared" si="80"/>
        <v>0</v>
      </c>
      <c r="FB83" s="25">
        <f t="shared" si="80"/>
        <v>0</v>
      </c>
      <c r="FC83" s="25">
        <f t="shared" si="80"/>
        <v>0</v>
      </c>
      <c r="FD83" s="25">
        <f t="shared" si="80"/>
        <v>0</v>
      </c>
      <c r="FE83" s="25">
        <f t="shared" si="80"/>
        <v>0</v>
      </c>
      <c r="FF83" s="25">
        <f t="shared" si="80"/>
        <v>0</v>
      </c>
      <c r="FG83" s="25">
        <f t="shared" si="80"/>
        <v>0</v>
      </c>
      <c r="FH83" s="25">
        <f t="shared" si="80"/>
        <v>0</v>
      </c>
      <c r="FI83" s="25">
        <f t="shared" si="80"/>
        <v>0</v>
      </c>
      <c r="FJ83" s="25">
        <f t="shared" si="80"/>
        <v>0</v>
      </c>
      <c r="FK83" s="25">
        <f t="shared" si="80"/>
        <v>0</v>
      </c>
      <c r="FL83" s="25">
        <f t="shared" si="80"/>
        <v>0</v>
      </c>
      <c r="FM83" s="25">
        <f t="shared" si="80"/>
        <v>0</v>
      </c>
      <c r="FN83" s="25">
        <f t="shared" si="80"/>
        <v>0</v>
      </c>
      <c r="FO83" s="90">
        <f t="shared" si="80"/>
        <v>0</v>
      </c>
      <c r="FP83" s="3"/>
    </row>
    <row r="84" spans="1:172" s="16" customFormat="1" ht="15" thickBot="1" x14ac:dyDescent="0.25">
      <c r="A84" s="3"/>
      <c r="B84" s="3"/>
      <c r="C84" s="134"/>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c r="FA84" s="135"/>
      <c r="FB84" s="135"/>
      <c r="FC84" s="135"/>
      <c r="FD84" s="135"/>
      <c r="FE84" s="135"/>
      <c r="FF84" s="135"/>
      <c r="FG84" s="135"/>
      <c r="FH84" s="135"/>
      <c r="FI84" s="135"/>
      <c r="FJ84" s="135"/>
      <c r="FK84" s="135"/>
      <c r="FL84" s="135"/>
      <c r="FM84" s="135"/>
      <c r="FN84" s="135"/>
      <c r="FO84" s="136"/>
      <c r="FP84" s="3"/>
    </row>
    <row r="85" spans="1:172" s="16" customFormat="1" x14ac:dyDescent="0.2">
      <c r="A85" s="3"/>
      <c r="B85" s="3"/>
      <c r="C85" s="646" t="str">
        <f>IF(SUM(H83:IJ83)=0,"NO MORE CASH TO DISTRIBUTE","")</f>
        <v/>
      </c>
      <c r="D85" s="646"/>
      <c r="E85" s="646"/>
      <c r="F85" s="646"/>
      <c r="G85" s="646"/>
      <c r="H85" s="646"/>
      <c r="I85" s="646"/>
      <c r="J85" s="646"/>
      <c r="K85" s="646"/>
      <c r="L85" s="646"/>
      <c r="M85" s="646"/>
      <c r="N85" s="646"/>
      <c r="O85" s="646"/>
      <c r="P85" s="646"/>
      <c r="Q85" s="646"/>
      <c r="R85" s="646"/>
      <c r="FP85" s="3"/>
    </row>
    <row r="86" spans="1:172" s="16" customFormat="1" ht="15" thickBot="1" x14ac:dyDescent="0.25">
      <c r="A86" s="3"/>
      <c r="B86" s="3"/>
      <c r="C86" s="646"/>
      <c r="D86" s="646"/>
      <c r="E86" s="646"/>
      <c r="F86" s="646"/>
      <c r="G86" s="646"/>
      <c r="H86" s="646"/>
      <c r="I86" s="646"/>
      <c r="J86" s="646"/>
      <c r="K86" s="646"/>
      <c r="L86" s="646"/>
      <c r="M86" s="646"/>
      <c r="N86" s="646"/>
      <c r="O86" s="646"/>
      <c r="P86" s="646"/>
      <c r="Q86" s="646"/>
      <c r="R86" s="646"/>
      <c r="S86" s="25"/>
      <c r="AQ86" s="25"/>
      <c r="FP86" s="3"/>
    </row>
    <row r="87" spans="1:172" s="16" customFormat="1" x14ac:dyDescent="0.2">
      <c r="A87" s="3"/>
      <c r="B87" s="3"/>
      <c r="C87" s="75" t="s">
        <v>97</v>
      </c>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76"/>
      <c r="FH87" s="76"/>
      <c r="FI87" s="76"/>
      <c r="FJ87" s="76"/>
      <c r="FK87" s="76"/>
      <c r="FL87" s="76"/>
      <c r="FM87" s="76"/>
      <c r="FN87" s="76"/>
      <c r="FO87" s="77"/>
      <c r="FP87" s="3"/>
    </row>
    <row r="88" spans="1:172" s="16" customFormat="1" x14ac:dyDescent="0.2">
      <c r="A88" s="3"/>
      <c r="B88" s="3"/>
      <c r="C88" s="131" t="s">
        <v>116</v>
      </c>
      <c r="D88" s="79"/>
      <c r="E88" s="21"/>
      <c r="F88" s="21">
        <f>F83</f>
        <v>39380155.93146807</v>
      </c>
      <c r="G88" s="21"/>
      <c r="H88" s="106">
        <f>H83</f>
        <v>0</v>
      </c>
      <c r="I88" s="106">
        <f t="shared" ref="I88:BT88" si="81">I83</f>
        <v>0</v>
      </c>
      <c r="J88" s="106">
        <f t="shared" si="81"/>
        <v>0</v>
      </c>
      <c r="K88" s="106">
        <f t="shared" si="81"/>
        <v>0</v>
      </c>
      <c r="L88" s="106">
        <f t="shared" si="81"/>
        <v>0</v>
      </c>
      <c r="M88" s="106">
        <f t="shared" si="81"/>
        <v>0</v>
      </c>
      <c r="N88" s="106">
        <f t="shared" si="81"/>
        <v>0</v>
      </c>
      <c r="O88" s="106">
        <f t="shared" si="81"/>
        <v>0</v>
      </c>
      <c r="P88" s="106">
        <f t="shared" si="81"/>
        <v>0</v>
      </c>
      <c r="Q88" s="106">
        <f t="shared" si="81"/>
        <v>0</v>
      </c>
      <c r="R88" s="106">
        <f t="shared" si="81"/>
        <v>0</v>
      </c>
      <c r="S88" s="106">
        <f t="shared" si="81"/>
        <v>0</v>
      </c>
      <c r="T88" s="106">
        <f t="shared" si="81"/>
        <v>0</v>
      </c>
      <c r="U88" s="106">
        <f t="shared" si="81"/>
        <v>0</v>
      </c>
      <c r="V88" s="106">
        <f t="shared" si="81"/>
        <v>0</v>
      </c>
      <c r="W88" s="106">
        <f t="shared" si="81"/>
        <v>0</v>
      </c>
      <c r="X88" s="106">
        <f t="shared" si="81"/>
        <v>0</v>
      </c>
      <c r="Y88" s="106">
        <f t="shared" si="81"/>
        <v>0</v>
      </c>
      <c r="Z88" s="106">
        <f t="shared" si="81"/>
        <v>0</v>
      </c>
      <c r="AA88" s="106">
        <f t="shared" si="81"/>
        <v>0</v>
      </c>
      <c r="AB88" s="106">
        <f t="shared" si="81"/>
        <v>0</v>
      </c>
      <c r="AC88" s="106">
        <f t="shared" si="81"/>
        <v>0</v>
      </c>
      <c r="AD88" s="106">
        <f t="shared" si="81"/>
        <v>0</v>
      </c>
      <c r="AE88" s="106">
        <f t="shared" si="81"/>
        <v>0</v>
      </c>
      <c r="AF88" s="106">
        <f t="shared" si="81"/>
        <v>0</v>
      </c>
      <c r="AG88" s="106">
        <f t="shared" si="81"/>
        <v>0</v>
      </c>
      <c r="AH88" s="106">
        <f t="shared" si="81"/>
        <v>0</v>
      </c>
      <c r="AI88" s="106">
        <f t="shared" si="81"/>
        <v>0</v>
      </c>
      <c r="AJ88" s="106">
        <f t="shared" si="81"/>
        <v>0</v>
      </c>
      <c r="AK88" s="106">
        <f t="shared" si="81"/>
        <v>0</v>
      </c>
      <c r="AL88" s="106">
        <f t="shared" si="81"/>
        <v>0</v>
      </c>
      <c r="AM88" s="106">
        <f t="shared" si="81"/>
        <v>0</v>
      </c>
      <c r="AN88" s="106">
        <f t="shared" si="81"/>
        <v>0</v>
      </c>
      <c r="AO88" s="106">
        <f t="shared" si="81"/>
        <v>0</v>
      </c>
      <c r="AP88" s="106">
        <f t="shared" si="81"/>
        <v>0</v>
      </c>
      <c r="AQ88" s="106">
        <f t="shared" si="81"/>
        <v>0</v>
      </c>
      <c r="AR88" s="106">
        <f t="shared" si="81"/>
        <v>0</v>
      </c>
      <c r="AS88" s="106">
        <f t="shared" si="81"/>
        <v>0</v>
      </c>
      <c r="AT88" s="106">
        <f t="shared" si="81"/>
        <v>0</v>
      </c>
      <c r="AU88" s="106">
        <f t="shared" si="81"/>
        <v>0</v>
      </c>
      <c r="AV88" s="106">
        <f t="shared" si="81"/>
        <v>0</v>
      </c>
      <c r="AW88" s="106">
        <f t="shared" si="81"/>
        <v>0</v>
      </c>
      <c r="AX88" s="106">
        <f t="shared" si="81"/>
        <v>0</v>
      </c>
      <c r="AY88" s="106">
        <f t="shared" si="81"/>
        <v>0</v>
      </c>
      <c r="AZ88" s="106">
        <f t="shared" si="81"/>
        <v>0</v>
      </c>
      <c r="BA88" s="106">
        <f t="shared" si="81"/>
        <v>0</v>
      </c>
      <c r="BB88" s="106">
        <f t="shared" si="81"/>
        <v>3395.0799939618446</v>
      </c>
      <c r="BC88" s="106">
        <f t="shared" si="81"/>
        <v>51859.586582999691</v>
      </c>
      <c r="BD88" s="106">
        <f t="shared" si="81"/>
        <v>51859.586582999691</v>
      </c>
      <c r="BE88" s="106">
        <f t="shared" si="81"/>
        <v>51859.586582999691</v>
      </c>
      <c r="BF88" s="106">
        <f t="shared" si="81"/>
        <v>51859.586582999691</v>
      </c>
      <c r="BG88" s="106">
        <f t="shared" si="81"/>
        <v>51859.586582999691</v>
      </c>
      <c r="BH88" s="106">
        <f t="shared" si="81"/>
        <v>51859.586582999691</v>
      </c>
      <c r="BI88" s="106">
        <f t="shared" si="81"/>
        <v>51859.586582999691</v>
      </c>
      <c r="BJ88" s="106">
        <f t="shared" si="81"/>
        <v>51859.586582999691</v>
      </c>
      <c r="BK88" s="106">
        <f t="shared" si="81"/>
        <v>51859.586582999691</v>
      </c>
      <c r="BL88" s="106">
        <f t="shared" si="81"/>
        <v>51859.586582999691</v>
      </c>
      <c r="BM88" s="106">
        <f t="shared" si="81"/>
        <v>51859.586582999691</v>
      </c>
      <c r="BN88" s="106">
        <f t="shared" si="81"/>
        <v>63134.520414875617</v>
      </c>
      <c r="BO88" s="106">
        <f t="shared" si="81"/>
        <v>63134.520414875617</v>
      </c>
      <c r="BP88" s="106">
        <f t="shared" si="81"/>
        <v>63134.520414875617</v>
      </c>
      <c r="BQ88" s="106">
        <f t="shared" si="81"/>
        <v>63134.520414875617</v>
      </c>
      <c r="BR88" s="106">
        <f t="shared" si="81"/>
        <v>63134.520414875617</v>
      </c>
      <c r="BS88" s="106">
        <f t="shared" si="81"/>
        <v>63134.520414875617</v>
      </c>
      <c r="BT88" s="106">
        <f t="shared" si="81"/>
        <v>63134.520414875617</v>
      </c>
      <c r="BU88" s="106">
        <f t="shared" ref="BU88:EF88" si="82">BU83</f>
        <v>63134.520414875617</v>
      </c>
      <c r="BV88" s="106">
        <f t="shared" si="82"/>
        <v>63134.520414875617</v>
      </c>
      <c r="BW88" s="106">
        <f t="shared" si="82"/>
        <v>63134.520414875617</v>
      </c>
      <c r="BX88" s="106">
        <f t="shared" si="82"/>
        <v>63134.520414875617</v>
      </c>
      <c r="BY88" s="106">
        <f t="shared" si="82"/>
        <v>63134.520414875617</v>
      </c>
      <c r="BZ88" s="106">
        <f t="shared" si="82"/>
        <v>74747.702261707687</v>
      </c>
      <c r="CA88" s="106">
        <f t="shared" si="82"/>
        <v>74747.702261707687</v>
      </c>
      <c r="CB88" s="106">
        <f t="shared" si="82"/>
        <v>74747.702261707687</v>
      </c>
      <c r="CC88" s="106">
        <f t="shared" si="82"/>
        <v>74747.702261707687</v>
      </c>
      <c r="CD88" s="106">
        <f t="shared" si="82"/>
        <v>74747.702261707687</v>
      </c>
      <c r="CE88" s="106">
        <f t="shared" si="82"/>
        <v>74747.702261707687</v>
      </c>
      <c r="CF88" s="106">
        <f t="shared" si="82"/>
        <v>74747.702261707687</v>
      </c>
      <c r="CG88" s="106">
        <f t="shared" si="82"/>
        <v>74747.702261707687</v>
      </c>
      <c r="CH88" s="106">
        <f t="shared" si="82"/>
        <v>74747.702261707687</v>
      </c>
      <c r="CI88" s="106">
        <f t="shared" si="82"/>
        <v>74747.702261707687</v>
      </c>
      <c r="CJ88" s="106">
        <f t="shared" si="82"/>
        <v>74747.702261707687</v>
      </c>
      <c r="CK88" s="106">
        <f t="shared" si="82"/>
        <v>74747.702261707687</v>
      </c>
      <c r="CL88" s="106">
        <f t="shared" si="82"/>
        <v>86709.279563944961</v>
      </c>
      <c r="CM88" s="106">
        <f t="shared" si="82"/>
        <v>86709.279563944961</v>
      </c>
      <c r="CN88" s="106">
        <f t="shared" si="82"/>
        <v>86709.279563944961</v>
      </c>
      <c r="CO88" s="106">
        <f t="shared" si="82"/>
        <v>86709.279563944961</v>
      </c>
      <c r="CP88" s="106">
        <f t="shared" si="82"/>
        <v>86709.279563944961</v>
      </c>
      <c r="CQ88" s="106">
        <f t="shared" si="82"/>
        <v>86709.279563944961</v>
      </c>
      <c r="CR88" s="106">
        <f t="shared" si="82"/>
        <v>86709.279563944961</v>
      </c>
      <c r="CS88" s="106">
        <f t="shared" si="82"/>
        <v>86709.279563944961</v>
      </c>
      <c r="CT88" s="106">
        <f t="shared" si="82"/>
        <v>86709.279563944961</v>
      </c>
      <c r="CU88" s="106">
        <f t="shared" si="82"/>
        <v>86709.279563944961</v>
      </c>
      <c r="CV88" s="106">
        <f t="shared" si="82"/>
        <v>86709.279563944961</v>
      </c>
      <c r="CW88" s="106">
        <f t="shared" si="82"/>
        <v>86709.279563944961</v>
      </c>
      <c r="CX88" s="106">
        <f t="shared" si="82"/>
        <v>99029.7041852494</v>
      </c>
      <c r="CY88" s="106">
        <f t="shared" si="82"/>
        <v>99029.7041852494</v>
      </c>
      <c r="CZ88" s="106">
        <f t="shared" si="82"/>
        <v>99029.7041852494</v>
      </c>
      <c r="DA88" s="106">
        <f t="shared" si="82"/>
        <v>99029.7041852494</v>
      </c>
      <c r="DB88" s="106">
        <f t="shared" si="82"/>
        <v>99029.7041852494</v>
      </c>
      <c r="DC88" s="106">
        <f t="shared" si="82"/>
        <v>99029.7041852494</v>
      </c>
      <c r="DD88" s="106">
        <f t="shared" si="82"/>
        <v>99029.7041852494</v>
      </c>
      <c r="DE88" s="106">
        <f t="shared" si="82"/>
        <v>99029.7041852494</v>
      </c>
      <c r="DF88" s="106">
        <f t="shared" si="82"/>
        <v>99029.7041852494</v>
      </c>
      <c r="DG88" s="106">
        <f t="shared" si="82"/>
        <v>99029.7041852494</v>
      </c>
      <c r="DH88" s="106">
        <f t="shared" si="82"/>
        <v>99029.7041852494</v>
      </c>
      <c r="DI88" s="106">
        <f t="shared" si="82"/>
        <v>99029.7041852494</v>
      </c>
      <c r="DJ88" s="106">
        <f t="shared" si="82"/>
        <v>111719.74154519266</v>
      </c>
      <c r="DK88" s="106">
        <f t="shared" si="82"/>
        <v>111719.74154519266</v>
      </c>
      <c r="DL88" s="106">
        <f t="shared" si="82"/>
        <v>111719.74154519266</v>
      </c>
      <c r="DM88" s="106">
        <f t="shared" si="82"/>
        <v>111719.74154519266</v>
      </c>
      <c r="DN88" s="106">
        <f t="shared" si="82"/>
        <v>111719.74154519266</v>
      </c>
      <c r="DO88" s="106">
        <f t="shared" si="82"/>
        <v>111719.74154519266</v>
      </c>
      <c r="DP88" s="106">
        <f t="shared" si="82"/>
        <v>111719.74154519266</v>
      </c>
      <c r="DQ88" s="106">
        <f t="shared" si="82"/>
        <v>111719.74154519266</v>
      </c>
      <c r="DR88" s="106">
        <f t="shared" si="82"/>
        <v>111719.74154519266</v>
      </c>
      <c r="DS88" s="106">
        <f t="shared" si="82"/>
        <v>111719.74154519266</v>
      </c>
      <c r="DT88" s="106">
        <f t="shared" si="82"/>
        <v>111719.74154519266</v>
      </c>
      <c r="DU88" s="106">
        <f t="shared" si="82"/>
        <v>111719.74154519266</v>
      </c>
      <c r="DV88" s="106">
        <f t="shared" si="82"/>
        <v>124790.48002593435</v>
      </c>
      <c r="DW88" s="106">
        <f t="shared" si="82"/>
        <v>124790.48002593435</v>
      </c>
      <c r="DX88" s="106">
        <f t="shared" si="82"/>
        <v>124790.48002593435</v>
      </c>
      <c r="DY88" s="106">
        <f t="shared" si="82"/>
        <v>124790.48002593435</v>
      </c>
      <c r="DZ88" s="106">
        <f t="shared" si="82"/>
        <v>124790.48002593435</v>
      </c>
      <c r="EA88" s="106">
        <f t="shared" si="82"/>
        <v>124790.48002593435</v>
      </c>
      <c r="EB88" s="106">
        <f t="shared" si="82"/>
        <v>124790.48002593435</v>
      </c>
      <c r="EC88" s="106">
        <f t="shared" si="82"/>
        <v>124790.48002593435</v>
      </c>
      <c r="ED88" s="106">
        <f t="shared" si="82"/>
        <v>124790.48002593435</v>
      </c>
      <c r="EE88" s="106">
        <f t="shared" si="82"/>
        <v>124790.48002593435</v>
      </c>
      <c r="EF88" s="106">
        <f t="shared" si="82"/>
        <v>124790.48002593435</v>
      </c>
      <c r="EG88" s="106">
        <f t="shared" ref="EG88:FO88" si="83">EG83</f>
        <v>32209518.743124191</v>
      </c>
      <c r="EH88" s="106">
        <f t="shared" si="83"/>
        <v>0</v>
      </c>
      <c r="EI88" s="106">
        <f t="shared" si="83"/>
        <v>0</v>
      </c>
      <c r="EJ88" s="106">
        <f t="shared" si="83"/>
        <v>0</v>
      </c>
      <c r="EK88" s="106">
        <f t="shared" si="83"/>
        <v>0</v>
      </c>
      <c r="EL88" s="106">
        <f t="shared" si="83"/>
        <v>0</v>
      </c>
      <c r="EM88" s="106">
        <f t="shared" si="83"/>
        <v>0</v>
      </c>
      <c r="EN88" s="106">
        <f t="shared" si="83"/>
        <v>0</v>
      </c>
      <c r="EO88" s="106">
        <f t="shared" si="83"/>
        <v>0</v>
      </c>
      <c r="EP88" s="106">
        <f t="shared" si="83"/>
        <v>0</v>
      </c>
      <c r="EQ88" s="106">
        <f t="shared" si="83"/>
        <v>0</v>
      </c>
      <c r="ER88" s="106">
        <f t="shared" si="83"/>
        <v>0</v>
      </c>
      <c r="ES88" s="106">
        <f t="shared" si="83"/>
        <v>0</v>
      </c>
      <c r="ET88" s="106">
        <f t="shared" si="83"/>
        <v>0</v>
      </c>
      <c r="EU88" s="106">
        <f t="shared" si="83"/>
        <v>0</v>
      </c>
      <c r="EV88" s="106">
        <f t="shared" si="83"/>
        <v>0</v>
      </c>
      <c r="EW88" s="106">
        <f t="shared" si="83"/>
        <v>0</v>
      </c>
      <c r="EX88" s="106">
        <f t="shared" si="83"/>
        <v>0</v>
      </c>
      <c r="EY88" s="106">
        <f t="shared" si="83"/>
        <v>0</v>
      </c>
      <c r="EZ88" s="106">
        <f t="shared" si="83"/>
        <v>0</v>
      </c>
      <c r="FA88" s="106">
        <f t="shared" si="83"/>
        <v>0</v>
      </c>
      <c r="FB88" s="106">
        <f t="shared" si="83"/>
        <v>0</v>
      </c>
      <c r="FC88" s="106">
        <f t="shared" si="83"/>
        <v>0</v>
      </c>
      <c r="FD88" s="106">
        <f t="shared" si="83"/>
        <v>0</v>
      </c>
      <c r="FE88" s="106">
        <f t="shared" si="83"/>
        <v>0</v>
      </c>
      <c r="FF88" s="106">
        <f t="shared" si="83"/>
        <v>0</v>
      </c>
      <c r="FG88" s="106">
        <f t="shared" si="83"/>
        <v>0</v>
      </c>
      <c r="FH88" s="106">
        <f t="shared" si="83"/>
        <v>0</v>
      </c>
      <c r="FI88" s="106">
        <f t="shared" si="83"/>
        <v>0</v>
      </c>
      <c r="FJ88" s="106">
        <f t="shared" si="83"/>
        <v>0</v>
      </c>
      <c r="FK88" s="106">
        <f t="shared" si="83"/>
        <v>0</v>
      </c>
      <c r="FL88" s="106">
        <f t="shared" si="83"/>
        <v>0</v>
      </c>
      <c r="FM88" s="106">
        <f t="shared" si="83"/>
        <v>0</v>
      </c>
      <c r="FN88" s="106">
        <f t="shared" si="83"/>
        <v>0</v>
      </c>
      <c r="FO88" s="107">
        <f t="shared" si="83"/>
        <v>0</v>
      </c>
      <c r="FP88" s="3"/>
    </row>
    <row r="89" spans="1:172" s="16" customFormat="1" x14ac:dyDescent="0.2">
      <c r="A89" s="3"/>
      <c r="B89" s="3"/>
      <c r="C89" s="131" t="s">
        <v>117</v>
      </c>
      <c r="D89" s="20"/>
      <c r="E89" s="21"/>
      <c r="F89" s="21">
        <f>F88*$D$32</f>
        <v>20782518.963035587</v>
      </c>
      <c r="G89" s="21"/>
      <c r="H89" s="21">
        <f t="shared" ref="H89:BS89" si="84">H88*$D$32</f>
        <v>0</v>
      </c>
      <c r="I89" s="21">
        <f t="shared" si="84"/>
        <v>0</v>
      </c>
      <c r="J89" s="21">
        <f t="shared" si="84"/>
        <v>0</v>
      </c>
      <c r="K89" s="21">
        <f t="shared" si="84"/>
        <v>0</v>
      </c>
      <c r="L89" s="21">
        <f t="shared" si="84"/>
        <v>0</v>
      </c>
      <c r="M89" s="21">
        <f t="shared" si="84"/>
        <v>0</v>
      </c>
      <c r="N89" s="21">
        <f t="shared" si="84"/>
        <v>0</v>
      </c>
      <c r="O89" s="21">
        <f t="shared" si="84"/>
        <v>0</v>
      </c>
      <c r="P89" s="21">
        <f t="shared" si="84"/>
        <v>0</v>
      </c>
      <c r="Q89" s="21">
        <f t="shared" si="84"/>
        <v>0</v>
      </c>
      <c r="R89" s="21">
        <f t="shared" si="84"/>
        <v>0</v>
      </c>
      <c r="S89" s="21">
        <f t="shared" si="84"/>
        <v>0</v>
      </c>
      <c r="T89" s="21">
        <f t="shared" si="84"/>
        <v>0</v>
      </c>
      <c r="U89" s="21">
        <f t="shared" si="84"/>
        <v>0</v>
      </c>
      <c r="V89" s="21">
        <f t="shared" si="84"/>
        <v>0</v>
      </c>
      <c r="W89" s="21">
        <f t="shared" si="84"/>
        <v>0</v>
      </c>
      <c r="X89" s="21">
        <f t="shared" si="84"/>
        <v>0</v>
      </c>
      <c r="Y89" s="21">
        <f t="shared" si="84"/>
        <v>0</v>
      </c>
      <c r="Z89" s="21">
        <f t="shared" si="84"/>
        <v>0</v>
      </c>
      <c r="AA89" s="21">
        <f t="shared" si="84"/>
        <v>0</v>
      </c>
      <c r="AB89" s="21">
        <f t="shared" si="84"/>
        <v>0</v>
      </c>
      <c r="AC89" s="21">
        <f t="shared" si="84"/>
        <v>0</v>
      </c>
      <c r="AD89" s="21">
        <f t="shared" si="84"/>
        <v>0</v>
      </c>
      <c r="AE89" s="21">
        <f t="shared" si="84"/>
        <v>0</v>
      </c>
      <c r="AF89" s="21">
        <f t="shared" si="84"/>
        <v>0</v>
      </c>
      <c r="AG89" s="21">
        <f t="shared" si="84"/>
        <v>0</v>
      </c>
      <c r="AH89" s="21">
        <f t="shared" si="84"/>
        <v>0</v>
      </c>
      <c r="AI89" s="21">
        <f t="shared" si="84"/>
        <v>0</v>
      </c>
      <c r="AJ89" s="21">
        <f t="shared" si="84"/>
        <v>0</v>
      </c>
      <c r="AK89" s="21">
        <f t="shared" si="84"/>
        <v>0</v>
      </c>
      <c r="AL89" s="21">
        <f t="shared" si="84"/>
        <v>0</v>
      </c>
      <c r="AM89" s="21">
        <f t="shared" si="84"/>
        <v>0</v>
      </c>
      <c r="AN89" s="21">
        <f t="shared" si="84"/>
        <v>0</v>
      </c>
      <c r="AO89" s="21">
        <f t="shared" si="84"/>
        <v>0</v>
      </c>
      <c r="AP89" s="21">
        <f t="shared" si="84"/>
        <v>0</v>
      </c>
      <c r="AQ89" s="21">
        <f t="shared" si="84"/>
        <v>0</v>
      </c>
      <c r="AR89" s="21">
        <f t="shared" si="84"/>
        <v>0</v>
      </c>
      <c r="AS89" s="21">
        <f t="shared" si="84"/>
        <v>0</v>
      </c>
      <c r="AT89" s="21">
        <f t="shared" si="84"/>
        <v>0</v>
      </c>
      <c r="AU89" s="21">
        <f t="shared" si="84"/>
        <v>0</v>
      </c>
      <c r="AV89" s="21">
        <f t="shared" si="84"/>
        <v>0</v>
      </c>
      <c r="AW89" s="21">
        <f t="shared" si="84"/>
        <v>0</v>
      </c>
      <c r="AX89" s="21">
        <f t="shared" si="84"/>
        <v>0</v>
      </c>
      <c r="AY89" s="21">
        <f t="shared" si="84"/>
        <v>0</v>
      </c>
      <c r="AZ89" s="21">
        <f t="shared" si="84"/>
        <v>0</v>
      </c>
      <c r="BA89" s="21">
        <f t="shared" si="84"/>
        <v>0</v>
      </c>
      <c r="BB89" s="21">
        <f t="shared" si="84"/>
        <v>1791.7225741392438</v>
      </c>
      <c r="BC89" s="21">
        <f t="shared" si="84"/>
        <v>27368.424935949668</v>
      </c>
      <c r="BD89" s="21">
        <f t="shared" si="84"/>
        <v>27368.424935949668</v>
      </c>
      <c r="BE89" s="21">
        <f t="shared" si="84"/>
        <v>27368.424935949668</v>
      </c>
      <c r="BF89" s="21">
        <f t="shared" si="84"/>
        <v>27368.424935949668</v>
      </c>
      <c r="BG89" s="21">
        <f t="shared" si="84"/>
        <v>27368.424935949668</v>
      </c>
      <c r="BH89" s="21">
        <f t="shared" si="84"/>
        <v>27368.424935949668</v>
      </c>
      <c r="BI89" s="21">
        <f t="shared" si="84"/>
        <v>27368.424935949668</v>
      </c>
      <c r="BJ89" s="21">
        <f t="shared" si="84"/>
        <v>27368.424935949668</v>
      </c>
      <c r="BK89" s="21">
        <f t="shared" si="84"/>
        <v>27368.424935949668</v>
      </c>
      <c r="BL89" s="21">
        <f t="shared" si="84"/>
        <v>27368.424935949668</v>
      </c>
      <c r="BM89" s="21">
        <f t="shared" si="84"/>
        <v>27368.424935949668</v>
      </c>
      <c r="BN89" s="21">
        <f t="shared" si="84"/>
        <v>33318.668672305474</v>
      </c>
      <c r="BO89" s="21">
        <f t="shared" si="84"/>
        <v>33318.668672305474</v>
      </c>
      <c r="BP89" s="21">
        <f t="shared" si="84"/>
        <v>33318.668672305474</v>
      </c>
      <c r="BQ89" s="21">
        <f t="shared" si="84"/>
        <v>33318.668672305474</v>
      </c>
      <c r="BR89" s="21">
        <f t="shared" si="84"/>
        <v>33318.668672305474</v>
      </c>
      <c r="BS89" s="21">
        <f t="shared" si="84"/>
        <v>33318.668672305474</v>
      </c>
      <c r="BT89" s="21">
        <f t="shared" ref="BT89:EE89" si="85">BT88*$D$32</f>
        <v>33318.668672305474</v>
      </c>
      <c r="BU89" s="21">
        <f t="shared" si="85"/>
        <v>33318.668672305474</v>
      </c>
      <c r="BV89" s="21">
        <f t="shared" si="85"/>
        <v>33318.668672305474</v>
      </c>
      <c r="BW89" s="21">
        <f t="shared" si="85"/>
        <v>33318.668672305474</v>
      </c>
      <c r="BX89" s="21">
        <f t="shared" si="85"/>
        <v>33318.668672305474</v>
      </c>
      <c r="BY89" s="21">
        <f t="shared" si="85"/>
        <v>33318.668672305474</v>
      </c>
      <c r="BZ89" s="21">
        <f t="shared" si="85"/>
        <v>39447.419720751888</v>
      </c>
      <c r="CA89" s="21">
        <f t="shared" si="85"/>
        <v>39447.419720751888</v>
      </c>
      <c r="CB89" s="21">
        <f t="shared" si="85"/>
        <v>39447.419720751888</v>
      </c>
      <c r="CC89" s="21">
        <f t="shared" si="85"/>
        <v>39447.419720751888</v>
      </c>
      <c r="CD89" s="21">
        <f t="shared" si="85"/>
        <v>39447.419720751888</v>
      </c>
      <c r="CE89" s="21">
        <f t="shared" si="85"/>
        <v>39447.419720751888</v>
      </c>
      <c r="CF89" s="21">
        <f t="shared" si="85"/>
        <v>39447.419720751888</v>
      </c>
      <c r="CG89" s="21">
        <f t="shared" si="85"/>
        <v>39447.419720751888</v>
      </c>
      <c r="CH89" s="21">
        <f t="shared" si="85"/>
        <v>39447.419720751888</v>
      </c>
      <c r="CI89" s="21">
        <f t="shared" si="85"/>
        <v>39447.419720751888</v>
      </c>
      <c r="CJ89" s="21">
        <f t="shared" si="85"/>
        <v>39447.419720751888</v>
      </c>
      <c r="CK89" s="21">
        <f t="shared" si="85"/>
        <v>39447.419720751888</v>
      </c>
      <c r="CL89" s="21">
        <f t="shared" si="85"/>
        <v>45760.033300651819</v>
      </c>
      <c r="CM89" s="21">
        <f t="shared" si="85"/>
        <v>45760.033300651819</v>
      </c>
      <c r="CN89" s="21">
        <f t="shared" si="85"/>
        <v>45760.033300651819</v>
      </c>
      <c r="CO89" s="21">
        <f t="shared" si="85"/>
        <v>45760.033300651819</v>
      </c>
      <c r="CP89" s="21">
        <f t="shared" si="85"/>
        <v>45760.033300651819</v>
      </c>
      <c r="CQ89" s="21">
        <f t="shared" si="85"/>
        <v>45760.033300651819</v>
      </c>
      <c r="CR89" s="21">
        <f t="shared" si="85"/>
        <v>45760.033300651819</v>
      </c>
      <c r="CS89" s="21">
        <f t="shared" si="85"/>
        <v>45760.033300651819</v>
      </c>
      <c r="CT89" s="21">
        <f t="shared" si="85"/>
        <v>45760.033300651819</v>
      </c>
      <c r="CU89" s="21">
        <f t="shared" si="85"/>
        <v>45760.033300651819</v>
      </c>
      <c r="CV89" s="21">
        <f t="shared" si="85"/>
        <v>45760.033300651819</v>
      </c>
      <c r="CW89" s="21">
        <f t="shared" si="85"/>
        <v>45760.033300651819</v>
      </c>
      <c r="CX89" s="21">
        <f t="shared" si="85"/>
        <v>52262.025287948774</v>
      </c>
      <c r="CY89" s="21">
        <f t="shared" si="85"/>
        <v>52262.025287948774</v>
      </c>
      <c r="CZ89" s="21">
        <f t="shared" si="85"/>
        <v>52262.025287948774</v>
      </c>
      <c r="DA89" s="21">
        <f t="shared" si="85"/>
        <v>52262.025287948774</v>
      </c>
      <c r="DB89" s="21">
        <f t="shared" si="85"/>
        <v>52262.025287948774</v>
      </c>
      <c r="DC89" s="21">
        <f t="shared" si="85"/>
        <v>52262.025287948774</v>
      </c>
      <c r="DD89" s="21">
        <f t="shared" si="85"/>
        <v>52262.025287948774</v>
      </c>
      <c r="DE89" s="21">
        <f t="shared" si="85"/>
        <v>52262.025287948774</v>
      </c>
      <c r="DF89" s="21">
        <f t="shared" si="85"/>
        <v>52262.025287948774</v>
      </c>
      <c r="DG89" s="21">
        <f t="shared" si="85"/>
        <v>52262.025287948774</v>
      </c>
      <c r="DH89" s="21">
        <f t="shared" si="85"/>
        <v>52262.025287948774</v>
      </c>
      <c r="DI89" s="21">
        <f t="shared" si="85"/>
        <v>52262.025287948774</v>
      </c>
      <c r="DJ89" s="21">
        <f t="shared" si="85"/>
        <v>58959.077034864473</v>
      </c>
      <c r="DK89" s="21">
        <f t="shared" si="85"/>
        <v>58959.077034864473</v>
      </c>
      <c r="DL89" s="21">
        <f t="shared" si="85"/>
        <v>58959.077034864473</v>
      </c>
      <c r="DM89" s="21">
        <f t="shared" si="85"/>
        <v>58959.077034864473</v>
      </c>
      <c r="DN89" s="21">
        <f t="shared" si="85"/>
        <v>58959.077034864473</v>
      </c>
      <c r="DO89" s="21">
        <f t="shared" si="85"/>
        <v>58959.077034864473</v>
      </c>
      <c r="DP89" s="21">
        <f t="shared" si="85"/>
        <v>58959.077034864473</v>
      </c>
      <c r="DQ89" s="21">
        <f t="shared" si="85"/>
        <v>58959.077034864473</v>
      </c>
      <c r="DR89" s="21">
        <f t="shared" si="85"/>
        <v>58959.077034864473</v>
      </c>
      <c r="DS89" s="21">
        <f t="shared" si="85"/>
        <v>58959.077034864473</v>
      </c>
      <c r="DT89" s="21">
        <f t="shared" si="85"/>
        <v>58959.077034864473</v>
      </c>
      <c r="DU89" s="21">
        <f t="shared" si="85"/>
        <v>58959.077034864473</v>
      </c>
      <c r="DV89" s="21">
        <f t="shared" si="85"/>
        <v>65857.04033418771</v>
      </c>
      <c r="DW89" s="21">
        <f t="shared" si="85"/>
        <v>65857.04033418771</v>
      </c>
      <c r="DX89" s="21">
        <f t="shared" si="85"/>
        <v>65857.04033418771</v>
      </c>
      <c r="DY89" s="21">
        <f t="shared" si="85"/>
        <v>65857.04033418771</v>
      </c>
      <c r="DZ89" s="21">
        <f t="shared" si="85"/>
        <v>65857.04033418771</v>
      </c>
      <c r="EA89" s="21">
        <f t="shared" si="85"/>
        <v>65857.04033418771</v>
      </c>
      <c r="EB89" s="21">
        <f t="shared" si="85"/>
        <v>65857.04033418771</v>
      </c>
      <c r="EC89" s="21">
        <f t="shared" si="85"/>
        <v>65857.04033418771</v>
      </c>
      <c r="ED89" s="21">
        <f t="shared" si="85"/>
        <v>65857.04033418771</v>
      </c>
      <c r="EE89" s="21">
        <f t="shared" si="85"/>
        <v>65857.04033418771</v>
      </c>
      <c r="EF89" s="21">
        <f t="shared" ref="EF89:FO89" si="86">EF88*$D$32</f>
        <v>65857.04033418771</v>
      </c>
      <c r="EG89" s="21">
        <f t="shared" si="86"/>
        <v>16998280.434291668</v>
      </c>
      <c r="EH89" s="21">
        <f t="shared" si="86"/>
        <v>0</v>
      </c>
      <c r="EI89" s="21">
        <f t="shared" si="86"/>
        <v>0</v>
      </c>
      <c r="EJ89" s="21">
        <f t="shared" si="86"/>
        <v>0</v>
      </c>
      <c r="EK89" s="21">
        <f t="shared" si="86"/>
        <v>0</v>
      </c>
      <c r="EL89" s="21">
        <f t="shared" si="86"/>
        <v>0</v>
      </c>
      <c r="EM89" s="21">
        <f t="shared" si="86"/>
        <v>0</v>
      </c>
      <c r="EN89" s="21">
        <f t="shared" si="86"/>
        <v>0</v>
      </c>
      <c r="EO89" s="21">
        <f t="shared" si="86"/>
        <v>0</v>
      </c>
      <c r="EP89" s="21">
        <f t="shared" si="86"/>
        <v>0</v>
      </c>
      <c r="EQ89" s="21">
        <f t="shared" si="86"/>
        <v>0</v>
      </c>
      <c r="ER89" s="21">
        <f t="shared" si="86"/>
        <v>0</v>
      </c>
      <c r="ES89" s="21">
        <f t="shared" si="86"/>
        <v>0</v>
      </c>
      <c r="ET89" s="21">
        <f t="shared" si="86"/>
        <v>0</v>
      </c>
      <c r="EU89" s="21">
        <f t="shared" si="86"/>
        <v>0</v>
      </c>
      <c r="EV89" s="21">
        <f t="shared" si="86"/>
        <v>0</v>
      </c>
      <c r="EW89" s="21">
        <f t="shared" si="86"/>
        <v>0</v>
      </c>
      <c r="EX89" s="21">
        <f t="shared" si="86"/>
        <v>0</v>
      </c>
      <c r="EY89" s="21">
        <f t="shared" si="86"/>
        <v>0</v>
      </c>
      <c r="EZ89" s="21">
        <f t="shared" si="86"/>
        <v>0</v>
      </c>
      <c r="FA89" s="21">
        <f t="shared" si="86"/>
        <v>0</v>
      </c>
      <c r="FB89" s="21">
        <f t="shared" si="86"/>
        <v>0</v>
      </c>
      <c r="FC89" s="21">
        <f t="shared" si="86"/>
        <v>0</v>
      </c>
      <c r="FD89" s="21">
        <f t="shared" si="86"/>
        <v>0</v>
      </c>
      <c r="FE89" s="21">
        <f t="shared" si="86"/>
        <v>0</v>
      </c>
      <c r="FF89" s="21">
        <f t="shared" si="86"/>
        <v>0</v>
      </c>
      <c r="FG89" s="21">
        <f t="shared" si="86"/>
        <v>0</v>
      </c>
      <c r="FH89" s="21">
        <f t="shared" si="86"/>
        <v>0</v>
      </c>
      <c r="FI89" s="21">
        <f t="shared" si="86"/>
        <v>0</v>
      </c>
      <c r="FJ89" s="21">
        <f t="shared" si="86"/>
        <v>0</v>
      </c>
      <c r="FK89" s="21">
        <f t="shared" si="86"/>
        <v>0</v>
      </c>
      <c r="FL89" s="21">
        <f t="shared" si="86"/>
        <v>0</v>
      </c>
      <c r="FM89" s="21">
        <f t="shared" si="86"/>
        <v>0</v>
      </c>
      <c r="FN89" s="21">
        <f t="shared" si="86"/>
        <v>0</v>
      </c>
      <c r="FO89" s="137">
        <f t="shared" si="86"/>
        <v>0</v>
      </c>
      <c r="FP89" s="3"/>
    </row>
    <row r="90" spans="1:172" s="16" customFormat="1" x14ac:dyDescent="0.2">
      <c r="A90" s="3"/>
      <c r="B90" s="3"/>
      <c r="C90" s="138" t="s">
        <v>118</v>
      </c>
      <c r="D90" s="31"/>
      <c r="E90" s="32"/>
      <c r="F90" s="32">
        <f>F88*$D$33</f>
        <v>18597636.968432482</v>
      </c>
      <c r="G90" s="32"/>
      <c r="H90" s="32">
        <f t="shared" ref="H90:BS90" si="87">H88*$D$33</f>
        <v>0</v>
      </c>
      <c r="I90" s="32">
        <f t="shared" si="87"/>
        <v>0</v>
      </c>
      <c r="J90" s="32">
        <f t="shared" si="87"/>
        <v>0</v>
      </c>
      <c r="K90" s="32">
        <f t="shared" si="87"/>
        <v>0</v>
      </c>
      <c r="L90" s="32">
        <f t="shared" si="87"/>
        <v>0</v>
      </c>
      <c r="M90" s="32">
        <f t="shared" si="87"/>
        <v>0</v>
      </c>
      <c r="N90" s="32">
        <f t="shared" si="87"/>
        <v>0</v>
      </c>
      <c r="O90" s="32">
        <f t="shared" si="87"/>
        <v>0</v>
      </c>
      <c r="P90" s="32">
        <f t="shared" si="87"/>
        <v>0</v>
      </c>
      <c r="Q90" s="32">
        <f t="shared" si="87"/>
        <v>0</v>
      </c>
      <c r="R90" s="32">
        <f t="shared" si="87"/>
        <v>0</v>
      </c>
      <c r="S90" s="32">
        <f t="shared" si="87"/>
        <v>0</v>
      </c>
      <c r="T90" s="32">
        <f t="shared" si="87"/>
        <v>0</v>
      </c>
      <c r="U90" s="32">
        <f t="shared" si="87"/>
        <v>0</v>
      </c>
      <c r="V90" s="32">
        <f t="shared" si="87"/>
        <v>0</v>
      </c>
      <c r="W90" s="32">
        <f t="shared" si="87"/>
        <v>0</v>
      </c>
      <c r="X90" s="32">
        <f t="shared" si="87"/>
        <v>0</v>
      </c>
      <c r="Y90" s="32">
        <f t="shared" si="87"/>
        <v>0</v>
      </c>
      <c r="Z90" s="32">
        <f t="shared" si="87"/>
        <v>0</v>
      </c>
      <c r="AA90" s="32">
        <f t="shared" si="87"/>
        <v>0</v>
      </c>
      <c r="AB90" s="32">
        <f t="shared" si="87"/>
        <v>0</v>
      </c>
      <c r="AC90" s="32">
        <f t="shared" si="87"/>
        <v>0</v>
      </c>
      <c r="AD90" s="32">
        <f t="shared" si="87"/>
        <v>0</v>
      </c>
      <c r="AE90" s="32">
        <f t="shared" si="87"/>
        <v>0</v>
      </c>
      <c r="AF90" s="32">
        <f t="shared" si="87"/>
        <v>0</v>
      </c>
      <c r="AG90" s="32">
        <f t="shared" si="87"/>
        <v>0</v>
      </c>
      <c r="AH90" s="32">
        <f t="shared" si="87"/>
        <v>0</v>
      </c>
      <c r="AI90" s="32">
        <f t="shared" si="87"/>
        <v>0</v>
      </c>
      <c r="AJ90" s="32">
        <f t="shared" si="87"/>
        <v>0</v>
      </c>
      <c r="AK90" s="32">
        <f t="shared" si="87"/>
        <v>0</v>
      </c>
      <c r="AL90" s="32">
        <f t="shared" si="87"/>
        <v>0</v>
      </c>
      <c r="AM90" s="32">
        <f t="shared" si="87"/>
        <v>0</v>
      </c>
      <c r="AN90" s="32">
        <f t="shared" si="87"/>
        <v>0</v>
      </c>
      <c r="AO90" s="32">
        <f t="shared" si="87"/>
        <v>0</v>
      </c>
      <c r="AP90" s="32">
        <f t="shared" si="87"/>
        <v>0</v>
      </c>
      <c r="AQ90" s="32">
        <f t="shared" si="87"/>
        <v>0</v>
      </c>
      <c r="AR90" s="32">
        <f t="shared" si="87"/>
        <v>0</v>
      </c>
      <c r="AS90" s="32">
        <f t="shared" si="87"/>
        <v>0</v>
      </c>
      <c r="AT90" s="32">
        <f t="shared" si="87"/>
        <v>0</v>
      </c>
      <c r="AU90" s="32">
        <f t="shared" si="87"/>
        <v>0</v>
      </c>
      <c r="AV90" s="32">
        <f t="shared" si="87"/>
        <v>0</v>
      </c>
      <c r="AW90" s="32">
        <f t="shared" si="87"/>
        <v>0</v>
      </c>
      <c r="AX90" s="32">
        <f t="shared" si="87"/>
        <v>0</v>
      </c>
      <c r="AY90" s="32">
        <f t="shared" si="87"/>
        <v>0</v>
      </c>
      <c r="AZ90" s="32">
        <f t="shared" si="87"/>
        <v>0</v>
      </c>
      <c r="BA90" s="32">
        <f t="shared" si="87"/>
        <v>0</v>
      </c>
      <c r="BB90" s="32">
        <f t="shared" si="87"/>
        <v>1603.3574198226008</v>
      </c>
      <c r="BC90" s="32">
        <f t="shared" si="87"/>
        <v>24491.161647050023</v>
      </c>
      <c r="BD90" s="32">
        <f t="shared" si="87"/>
        <v>24491.161647050023</v>
      </c>
      <c r="BE90" s="32">
        <f t="shared" si="87"/>
        <v>24491.161647050023</v>
      </c>
      <c r="BF90" s="32">
        <f t="shared" si="87"/>
        <v>24491.161647050023</v>
      </c>
      <c r="BG90" s="32">
        <f t="shared" si="87"/>
        <v>24491.161647050023</v>
      </c>
      <c r="BH90" s="32">
        <f t="shared" si="87"/>
        <v>24491.161647050023</v>
      </c>
      <c r="BI90" s="32">
        <f t="shared" si="87"/>
        <v>24491.161647050023</v>
      </c>
      <c r="BJ90" s="32">
        <f t="shared" si="87"/>
        <v>24491.161647050023</v>
      </c>
      <c r="BK90" s="32">
        <f t="shared" si="87"/>
        <v>24491.161647050023</v>
      </c>
      <c r="BL90" s="32">
        <f t="shared" si="87"/>
        <v>24491.161647050023</v>
      </c>
      <c r="BM90" s="32">
        <f t="shared" si="87"/>
        <v>24491.161647050023</v>
      </c>
      <c r="BN90" s="32">
        <f t="shared" si="87"/>
        <v>29815.851742570143</v>
      </c>
      <c r="BO90" s="32">
        <f t="shared" si="87"/>
        <v>29815.851742570143</v>
      </c>
      <c r="BP90" s="32">
        <f t="shared" si="87"/>
        <v>29815.851742570143</v>
      </c>
      <c r="BQ90" s="32">
        <f t="shared" si="87"/>
        <v>29815.851742570143</v>
      </c>
      <c r="BR90" s="32">
        <f t="shared" si="87"/>
        <v>29815.851742570143</v>
      </c>
      <c r="BS90" s="32">
        <f t="shared" si="87"/>
        <v>29815.851742570143</v>
      </c>
      <c r="BT90" s="32">
        <f t="shared" ref="BT90:EE90" si="88">BT88*$D$33</f>
        <v>29815.851742570143</v>
      </c>
      <c r="BU90" s="32">
        <f t="shared" si="88"/>
        <v>29815.851742570143</v>
      </c>
      <c r="BV90" s="32">
        <f t="shared" si="88"/>
        <v>29815.851742570143</v>
      </c>
      <c r="BW90" s="32">
        <f t="shared" si="88"/>
        <v>29815.851742570143</v>
      </c>
      <c r="BX90" s="32">
        <f t="shared" si="88"/>
        <v>29815.851742570143</v>
      </c>
      <c r="BY90" s="32">
        <f t="shared" si="88"/>
        <v>29815.851742570143</v>
      </c>
      <c r="BZ90" s="32">
        <f t="shared" si="88"/>
        <v>35300.282540955799</v>
      </c>
      <c r="CA90" s="32">
        <f t="shared" si="88"/>
        <v>35300.282540955799</v>
      </c>
      <c r="CB90" s="32">
        <f t="shared" si="88"/>
        <v>35300.282540955799</v>
      </c>
      <c r="CC90" s="32">
        <f t="shared" si="88"/>
        <v>35300.282540955799</v>
      </c>
      <c r="CD90" s="32">
        <f t="shared" si="88"/>
        <v>35300.282540955799</v>
      </c>
      <c r="CE90" s="32">
        <f t="shared" si="88"/>
        <v>35300.282540955799</v>
      </c>
      <c r="CF90" s="32">
        <f t="shared" si="88"/>
        <v>35300.282540955799</v>
      </c>
      <c r="CG90" s="32">
        <f t="shared" si="88"/>
        <v>35300.282540955799</v>
      </c>
      <c r="CH90" s="32">
        <f t="shared" si="88"/>
        <v>35300.282540955799</v>
      </c>
      <c r="CI90" s="32">
        <f t="shared" si="88"/>
        <v>35300.282540955799</v>
      </c>
      <c r="CJ90" s="32">
        <f t="shared" si="88"/>
        <v>35300.282540955799</v>
      </c>
      <c r="CK90" s="32">
        <f t="shared" si="88"/>
        <v>35300.282540955799</v>
      </c>
      <c r="CL90" s="32">
        <f t="shared" si="88"/>
        <v>40949.246263293142</v>
      </c>
      <c r="CM90" s="32">
        <f t="shared" si="88"/>
        <v>40949.246263293142</v>
      </c>
      <c r="CN90" s="32">
        <f t="shared" si="88"/>
        <v>40949.246263293142</v>
      </c>
      <c r="CO90" s="32">
        <f t="shared" si="88"/>
        <v>40949.246263293142</v>
      </c>
      <c r="CP90" s="32">
        <f t="shared" si="88"/>
        <v>40949.246263293142</v>
      </c>
      <c r="CQ90" s="32">
        <f t="shared" si="88"/>
        <v>40949.246263293142</v>
      </c>
      <c r="CR90" s="32">
        <f t="shared" si="88"/>
        <v>40949.246263293142</v>
      </c>
      <c r="CS90" s="32">
        <f t="shared" si="88"/>
        <v>40949.246263293142</v>
      </c>
      <c r="CT90" s="32">
        <f t="shared" si="88"/>
        <v>40949.246263293142</v>
      </c>
      <c r="CU90" s="32">
        <f t="shared" si="88"/>
        <v>40949.246263293142</v>
      </c>
      <c r="CV90" s="32">
        <f t="shared" si="88"/>
        <v>40949.246263293142</v>
      </c>
      <c r="CW90" s="32">
        <f t="shared" si="88"/>
        <v>40949.246263293142</v>
      </c>
      <c r="CX90" s="32">
        <f t="shared" si="88"/>
        <v>46767.678897300626</v>
      </c>
      <c r="CY90" s="32">
        <f t="shared" si="88"/>
        <v>46767.678897300626</v>
      </c>
      <c r="CZ90" s="32">
        <f t="shared" si="88"/>
        <v>46767.678897300626</v>
      </c>
      <c r="DA90" s="32">
        <f t="shared" si="88"/>
        <v>46767.678897300626</v>
      </c>
      <c r="DB90" s="32">
        <f t="shared" si="88"/>
        <v>46767.678897300626</v>
      </c>
      <c r="DC90" s="32">
        <f t="shared" si="88"/>
        <v>46767.678897300626</v>
      </c>
      <c r="DD90" s="32">
        <f t="shared" si="88"/>
        <v>46767.678897300626</v>
      </c>
      <c r="DE90" s="32">
        <f t="shared" si="88"/>
        <v>46767.678897300626</v>
      </c>
      <c r="DF90" s="32">
        <f t="shared" si="88"/>
        <v>46767.678897300626</v>
      </c>
      <c r="DG90" s="32">
        <f t="shared" si="88"/>
        <v>46767.678897300626</v>
      </c>
      <c r="DH90" s="32">
        <f t="shared" si="88"/>
        <v>46767.678897300626</v>
      </c>
      <c r="DI90" s="32">
        <f t="shared" si="88"/>
        <v>46767.678897300626</v>
      </c>
      <c r="DJ90" s="32">
        <f t="shared" si="88"/>
        <v>52760.664510328192</v>
      </c>
      <c r="DK90" s="32">
        <f t="shared" si="88"/>
        <v>52760.664510328192</v>
      </c>
      <c r="DL90" s="32">
        <f t="shared" si="88"/>
        <v>52760.664510328192</v>
      </c>
      <c r="DM90" s="32">
        <f t="shared" si="88"/>
        <v>52760.664510328192</v>
      </c>
      <c r="DN90" s="32">
        <f t="shared" si="88"/>
        <v>52760.664510328192</v>
      </c>
      <c r="DO90" s="32">
        <f t="shared" si="88"/>
        <v>52760.664510328192</v>
      </c>
      <c r="DP90" s="32">
        <f t="shared" si="88"/>
        <v>52760.664510328192</v>
      </c>
      <c r="DQ90" s="32">
        <f t="shared" si="88"/>
        <v>52760.664510328192</v>
      </c>
      <c r="DR90" s="32">
        <f t="shared" si="88"/>
        <v>52760.664510328192</v>
      </c>
      <c r="DS90" s="32">
        <f t="shared" si="88"/>
        <v>52760.664510328192</v>
      </c>
      <c r="DT90" s="32">
        <f t="shared" si="88"/>
        <v>52760.664510328192</v>
      </c>
      <c r="DU90" s="32">
        <f t="shared" si="88"/>
        <v>52760.664510328192</v>
      </c>
      <c r="DV90" s="32">
        <f t="shared" si="88"/>
        <v>58933.439691746637</v>
      </c>
      <c r="DW90" s="32">
        <f t="shared" si="88"/>
        <v>58933.439691746637</v>
      </c>
      <c r="DX90" s="32">
        <f t="shared" si="88"/>
        <v>58933.439691746637</v>
      </c>
      <c r="DY90" s="32">
        <f t="shared" si="88"/>
        <v>58933.439691746637</v>
      </c>
      <c r="DZ90" s="32">
        <f t="shared" si="88"/>
        <v>58933.439691746637</v>
      </c>
      <c r="EA90" s="32">
        <f t="shared" si="88"/>
        <v>58933.439691746637</v>
      </c>
      <c r="EB90" s="32">
        <f t="shared" si="88"/>
        <v>58933.439691746637</v>
      </c>
      <c r="EC90" s="32">
        <f t="shared" si="88"/>
        <v>58933.439691746637</v>
      </c>
      <c r="ED90" s="32">
        <f t="shared" si="88"/>
        <v>58933.439691746637</v>
      </c>
      <c r="EE90" s="32">
        <f t="shared" si="88"/>
        <v>58933.439691746637</v>
      </c>
      <c r="EF90" s="32">
        <f t="shared" ref="EF90:FO90" si="89">EF88*$D$33</f>
        <v>58933.439691746637</v>
      </c>
      <c r="EG90" s="32">
        <f t="shared" si="89"/>
        <v>15211238.308832524</v>
      </c>
      <c r="EH90" s="32">
        <f t="shared" si="89"/>
        <v>0</v>
      </c>
      <c r="EI90" s="32">
        <f t="shared" si="89"/>
        <v>0</v>
      </c>
      <c r="EJ90" s="32">
        <f t="shared" si="89"/>
        <v>0</v>
      </c>
      <c r="EK90" s="32">
        <f t="shared" si="89"/>
        <v>0</v>
      </c>
      <c r="EL90" s="32">
        <f t="shared" si="89"/>
        <v>0</v>
      </c>
      <c r="EM90" s="32">
        <f t="shared" si="89"/>
        <v>0</v>
      </c>
      <c r="EN90" s="32">
        <f t="shared" si="89"/>
        <v>0</v>
      </c>
      <c r="EO90" s="32">
        <f t="shared" si="89"/>
        <v>0</v>
      </c>
      <c r="EP90" s="32">
        <f t="shared" si="89"/>
        <v>0</v>
      </c>
      <c r="EQ90" s="32">
        <f t="shared" si="89"/>
        <v>0</v>
      </c>
      <c r="ER90" s="32">
        <f t="shared" si="89"/>
        <v>0</v>
      </c>
      <c r="ES90" s="32">
        <f t="shared" si="89"/>
        <v>0</v>
      </c>
      <c r="ET90" s="32">
        <f t="shared" si="89"/>
        <v>0</v>
      </c>
      <c r="EU90" s="32">
        <f t="shared" si="89"/>
        <v>0</v>
      </c>
      <c r="EV90" s="32">
        <f t="shared" si="89"/>
        <v>0</v>
      </c>
      <c r="EW90" s="32">
        <f t="shared" si="89"/>
        <v>0</v>
      </c>
      <c r="EX90" s="32">
        <f t="shared" si="89"/>
        <v>0</v>
      </c>
      <c r="EY90" s="32">
        <f t="shared" si="89"/>
        <v>0</v>
      </c>
      <c r="EZ90" s="32">
        <f t="shared" si="89"/>
        <v>0</v>
      </c>
      <c r="FA90" s="32">
        <f t="shared" si="89"/>
        <v>0</v>
      </c>
      <c r="FB90" s="32">
        <f t="shared" si="89"/>
        <v>0</v>
      </c>
      <c r="FC90" s="32">
        <f t="shared" si="89"/>
        <v>0</v>
      </c>
      <c r="FD90" s="32">
        <f t="shared" si="89"/>
        <v>0</v>
      </c>
      <c r="FE90" s="32">
        <f t="shared" si="89"/>
        <v>0</v>
      </c>
      <c r="FF90" s="32">
        <f t="shared" si="89"/>
        <v>0</v>
      </c>
      <c r="FG90" s="32">
        <f t="shared" si="89"/>
        <v>0</v>
      </c>
      <c r="FH90" s="32">
        <f t="shared" si="89"/>
        <v>0</v>
      </c>
      <c r="FI90" s="32">
        <f t="shared" si="89"/>
        <v>0</v>
      </c>
      <c r="FJ90" s="32">
        <f t="shared" si="89"/>
        <v>0</v>
      </c>
      <c r="FK90" s="32">
        <f t="shared" si="89"/>
        <v>0</v>
      </c>
      <c r="FL90" s="32">
        <f t="shared" si="89"/>
        <v>0</v>
      </c>
      <c r="FM90" s="32">
        <f t="shared" si="89"/>
        <v>0</v>
      </c>
      <c r="FN90" s="32">
        <f t="shared" si="89"/>
        <v>0</v>
      </c>
      <c r="FO90" s="139">
        <f t="shared" si="89"/>
        <v>0</v>
      </c>
      <c r="FP90" s="3"/>
    </row>
    <row r="91" spans="1:172" s="16" customFormat="1" ht="3.95" customHeight="1" x14ac:dyDescent="0.2">
      <c r="A91" s="3"/>
      <c r="B91" s="3"/>
      <c r="C91" s="82"/>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4"/>
      <c r="FP91" s="3"/>
    </row>
    <row r="92" spans="1:172" s="16" customFormat="1" x14ac:dyDescent="0.2">
      <c r="A92" s="3"/>
      <c r="B92" s="3"/>
      <c r="C92" s="85" t="str">
        <f>IF(D8="EM","LP Distribution Calcs - EM","Not in Use")</f>
        <v>Not in Use</v>
      </c>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c r="ET92" s="86"/>
      <c r="EU92" s="86"/>
      <c r="EV92" s="86"/>
      <c r="EW92" s="86"/>
      <c r="EX92" s="86"/>
      <c r="EY92" s="86"/>
      <c r="EZ92" s="86"/>
      <c r="FA92" s="86"/>
      <c r="FB92" s="86"/>
      <c r="FC92" s="86"/>
      <c r="FD92" s="86"/>
      <c r="FE92" s="86"/>
      <c r="FF92" s="86"/>
      <c r="FG92" s="86"/>
      <c r="FH92" s="86"/>
      <c r="FI92" s="86"/>
      <c r="FJ92" s="86"/>
      <c r="FK92" s="86"/>
      <c r="FL92" s="86"/>
      <c r="FM92" s="86"/>
      <c r="FN92" s="86"/>
      <c r="FO92" s="87"/>
      <c r="FP92" s="3"/>
    </row>
    <row r="93" spans="1:172" s="16" customFormat="1" x14ac:dyDescent="0.2">
      <c r="A93" s="3"/>
      <c r="B93" s="3"/>
      <c r="C93" s="88" t="s">
        <v>119</v>
      </c>
      <c r="E93" s="89"/>
      <c r="F93" s="89" t="e">
        <f>SUMIF(H93:FO93,"&gt;0")/-SUMIF(H93:FO93,"&lt;0")</f>
        <v>#DIV/0!</v>
      </c>
      <c r="G93" s="89"/>
      <c r="H93" s="25">
        <f>H53</f>
        <v>0</v>
      </c>
      <c r="I93" s="25">
        <f t="shared" ref="I93:BT93" si="90">I53</f>
        <v>0</v>
      </c>
      <c r="J93" s="25">
        <f t="shared" si="90"/>
        <v>0</v>
      </c>
      <c r="K93" s="25">
        <f t="shared" si="90"/>
        <v>0</v>
      </c>
      <c r="L93" s="25">
        <f t="shared" si="90"/>
        <v>0</v>
      </c>
      <c r="M93" s="25">
        <f t="shared" si="90"/>
        <v>0</v>
      </c>
      <c r="N93" s="25">
        <f t="shared" si="90"/>
        <v>0</v>
      </c>
      <c r="O93" s="25">
        <f t="shared" si="90"/>
        <v>0</v>
      </c>
      <c r="P93" s="25">
        <f t="shared" si="90"/>
        <v>0</v>
      </c>
      <c r="Q93" s="25">
        <f t="shared" si="90"/>
        <v>0</v>
      </c>
      <c r="R93" s="25">
        <f t="shared" si="90"/>
        <v>0</v>
      </c>
      <c r="S93" s="25">
        <f t="shared" si="90"/>
        <v>0</v>
      </c>
      <c r="T93" s="25">
        <f t="shared" si="90"/>
        <v>0</v>
      </c>
      <c r="U93" s="25">
        <f t="shared" si="90"/>
        <v>0</v>
      </c>
      <c r="V93" s="25">
        <f t="shared" si="90"/>
        <v>0</v>
      </c>
      <c r="W93" s="25">
        <f t="shared" si="90"/>
        <v>0</v>
      </c>
      <c r="X93" s="25">
        <f t="shared" si="90"/>
        <v>0</v>
      </c>
      <c r="Y93" s="25">
        <f t="shared" si="90"/>
        <v>0</v>
      </c>
      <c r="Z93" s="25">
        <f t="shared" si="90"/>
        <v>0</v>
      </c>
      <c r="AA93" s="25">
        <f t="shared" si="90"/>
        <v>0</v>
      </c>
      <c r="AB93" s="25">
        <f t="shared" si="90"/>
        <v>0</v>
      </c>
      <c r="AC93" s="25">
        <f t="shared" si="90"/>
        <v>0</v>
      </c>
      <c r="AD93" s="25">
        <f t="shared" si="90"/>
        <v>0</v>
      </c>
      <c r="AE93" s="25">
        <f t="shared" si="90"/>
        <v>0</v>
      </c>
      <c r="AF93" s="25">
        <f t="shared" si="90"/>
        <v>0</v>
      </c>
      <c r="AG93" s="25">
        <f t="shared" si="90"/>
        <v>0</v>
      </c>
      <c r="AH93" s="25">
        <f t="shared" si="90"/>
        <v>0</v>
      </c>
      <c r="AI93" s="25">
        <f t="shared" si="90"/>
        <v>0</v>
      </c>
      <c r="AJ93" s="25">
        <f t="shared" si="90"/>
        <v>0</v>
      </c>
      <c r="AK93" s="25">
        <f t="shared" si="90"/>
        <v>0</v>
      </c>
      <c r="AL93" s="25">
        <f t="shared" si="90"/>
        <v>0</v>
      </c>
      <c r="AM93" s="25">
        <f t="shared" si="90"/>
        <v>0</v>
      </c>
      <c r="AN93" s="25">
        <f t="shared" si="90"/>
        <v>0</v>
      </c>
      <c r="AO93" s="25">
        <f t="shared" si="90"/>
        <v>0</v>
      </c>
      <c r="AP93" s="25">
        <f t="shared" si="90"/>
        <v>0</v>
      </c>
      <c r="AQ93" s="25">
        <f t="shared" si="90"/>
        <v>0</v>
      </c>
      <c r="AR93" s="25">
        <f t="shared" si="90"/>
        <v>0</v>
      </c>
      <c r="AS93" s="25">
        <f t="shared" si="90"/>
        <v>0</v>
      </c>
      <c r="AT93" s="25">
        <f t="shared" si="90"/>
        <v>0</v>
      </c>
      <c r="AU93" s="25">
        <f t="shared" si="90"/>
        <v>0</v>
      </c>
      <c r="AV93" s="25">
        <f t="shared" si="90"/>
        <v>0</v>
      </c>
      <c r="AW93" s="25">
        <f t="shared" si="90"/>
        <v>0</v>
      </c>
      <c r="AX93" s="25">
        <f t="shared" si="90"/>
        <v>0</v>
      </c>
      <c r="AY93" s="25">
        <f t="shared" si="90"/>
        <v>0</v>
      </c>
      <c r="AZ93" s="25">
        <f t="shared" si="90"/>
        <v>0</v>
      </c>
      <c r="BA93" s="25">
        <f t="shared" si="90"/>
        <v>0</v>
      </c>
      <c r="BB93" s="25">
        <f t="shared" si="90"/>
        <v>0</v>
      </c>
      <c r="BC93" s="25">
        <f t="shared" si="90"/>
        <v>0</v>
      </c>
      <c r="BD93" s="25">
        <f t="shared" si="90"/>
        <v>0</v>
      </c>
      <c r="BE93" s="25">
        <f t="shared" si="90"/>
        <v>0</v>
      </c>
      <c r="BF93" s="25">
        <f t="shared" si="90"/>
        <v>0</v>
      </c>
      <c r="BG93" s="25">
        <f t="shared" si="90"/>
        <v>0</v>
      </c>
      <c r="BH93" s="25">
        <f t="shared" si="90"/>
        <v>0</v>
      </c>
      <c r="BI93" s="25">
        <f t="shared" si="90"/>
        <v>0</v>
      </c>
      <c r="BJ93" s="25">
        <f t="shared" si="90"/>
        <v>0</v>
      </c>
      <c r="BK93" s="25">
        <f t="shared" si="90"/>
        <v>0</v>
      </c>
      <c r="BL93" s="25">
        <f t="shared" si="90"/>
        <v>0</v>
      </c>
      <c r="BM93" s="25">
        <f t="shared" si="90"/>
        <v>0</v>
      </c>
      <c r="BN93" s="25">
        <f t="shared" si="90"/>
        <v>0</v>
      </c>
      <c r="BO93" s="25">
        <f t="shared" si="90"/>
        <v>0</v>
      </c>
      <c r="BP93" s="25">
        <f t="shared" si="90"/>
        <v>0</v>
      </c>
      <c r="BQ93" s="25">
        <f t="shared" si="90"/>
        <v>0</v>
      </c>
      <c r="BR93" s="25">
        <f t="shared" si="90"/>
        <v>0</v>
      </c>
      <c r="BS93" s="25">
        <f t="shared" si="90"/>
        <v>0</v>
      </c>
      <c r="BT93" s="25">
        <f t="shared" si="90"/>
        <v>0</v>
      </c>
      <c r="BU93" s="25">
        <f t="shared" ref="BU93:EF93" si="91">BU53</f>
        <v>0</v>
      </c>
      <c r="BV93" s="25">
        <f t="shared" si="91"/>
        <v>0</v>
      </c>
      <c r="BW93" s="25">
        <f t="shared" si="91"/>
        <v>0</v>
      </c>
      <c r="BX93" s="25">
        <f t="shared" si="91"/>
        <v>0</v>
      </c>
      <c r="BY93" s="25">
        <f t="shared" si="91"/>
        <v>0</v>
      </c>
      <c r="BZ93" s="25">
        <f t="shared" si="91"/>
        <v>0</v>
      </c>
      <c r="CA93" s="25">
        <f t="shared" si="91"/>
        <v>0</v>
      </c>
      <c r="CB93" s="25">
        <f t="shared" si="91"/>
        <v>0</v>
      </c>
      <c r="CC93" s="25">
        <f t="shared" si="91"/>
        <v>0</v>
      </c>
      <c r="CD93" s="25">
        <f t="shared" si="91"/>
        <v>0</v>
      </c>
      <c r="CE93" s="25">
        <f t="shared" si="91"/>
        <v>0</v>
      </c>
      <c r="CF93" s="25">
        <f t="shared" si="91"/>
        <v>0</v>
      </c>
      <c r="CG93" s="25">
        <f t="shared" si="91"/>
        <v>0</v>
      </c>
      <c r="CH93" s="25">
        <f t="shared" si="91"/>
        <v>0</v>
      </c>
      <c r="CI93" s="25">
        <f t="shared" si="91"/>
        <v>0</v>
      </c>
      <c r="CJ93" s="25">
        <f t="shared" si="91"/>
        <v>0</v>
      </c>
      <c r="CK93" s="25">
        <f t="shared" si="91"/>
        <v>0</v>
      </c>
      <c r="CL93" s="25">
        <f t="shared" si="91"/>
        <v>0</v>
      </c>
      <c r="CM93" s="25">
        <f t="shared" si="91"/>
        <v>0</v>
      </c>
      <c r="CN93" s="25">
        <f t="shared" si="91"/>
        <v>0</v>
      </c>
      <c r="CO93" s="25">
        <f t="shared" si="91"/>
        <v>0</v>
      </c>
      <c r="CP93" s="25">
        <f t="shared" si="91"/>
        <v>0</v>
      </c>
      <c r="CQ93" s="25">
        <f t="shared" si="91"/>
        <v>0</v>
      </c>
      <c r="CR93" s="25">
        <f t="shared" si="91"/>
        <v>0</v>
      </c>
      <c r="CS93" s="25">
        <f t="shared" si="91"/>
        <v>0</v>
      </c>
      <c r="CT93" s="25">
        <f t="shared" si="91"/>
        <v>0</v>
      </c>
      <c r="CU93" s="25">
        <f t="shared" si="91"/>
        <v>0</v>
      </c>
      <c r="CV93" s="25">
        <f t="shared" si="91"/>
        <v>0</v>
      </c>
      <c r="CW93" s="25">
        <f t="shared" si="91"/>
        <v>0</v>
      </c>
      <c r="CX93" s="25">
        <f t="shared" si="91"/>
        <v>0</v>
      </c>
      <c r="CY93" s="25">
        <f t="shared" si="91"/>
        <v>0</v>
      </c>
      <c r="CZ93" s="25">
        <f t="shared" si="91"/>
        <v>0</v>
      </c>
      <c r="DA93" s="25">
        <f t="shared" si="91"/>
        <v>0</v>
      </c>
      <c r="DB93" s="25">
        <f t="shared" si="91"/>
        <v>0</v>
      </c>
      <c r="DC93" s="25">
        <f t="shared" si="91"/>
        <v>0</v>
      </c>
      <c r="DD93" s="25">
        <f t="shared" si="91"/>
        <v>0</v>
      </c>
      <c r="DE93" s="25">
        <f t="shared" si="91"/>
        <v>0</v>
      </c>
      <c r="DF93" s="25">
        <f t="shared" si="91"/>
        <v>0</v>
      </c>
      <c r="DG93" s="25">
        <f t="shared" si="91"/>
        <v>0</v>
      </c>
      <c r="DH93" s="25">
        <f t="shared" si="91"/>
        <v>0</v>
      </c>
      <c r="DI93" s="25">
        <f t="shared" si="91"/>
        <v>0</v>
      </c>
      <c r="DJ93" s="25">
        <f t="shared" si="91"/>
        <v>0</v>
      </c>
      <c r="DK93" s="25">
        <f t="shared" si="91"/>
        <v>0</v>
      </c>
      <c r="DL93" s="25">
        <f t="shared" si="91"/>
        <v>0</v>
      </c>
      <c r="DM93" s="25">
        <f t="shared" si="91"/>
        <v>0</v>
      </c>
      <c r="DN93" s="25">
        <f t="shared" si="91"/>
        <v>0</v>
      </c>
      <c r="DO93" s="25">
        <f t="shared" si="91"/>
        <v>0</v>
      </c>
      <c r="DP93" s="25">
        <f t="shared" si="91"/>
        <v>0</v>
      </c>
      <c r="DQ93" s="25">
        <f t="shared" si="91"/>
        <v>0</v>
      </c>
      <c r="DR93" s="25">
        <f t="shared" si="91"/>
        <v>0</v>
      </c>
      <c r="DS93" s="25">
        <f t="shared" si="91"/>
        <v>0</v>
      </c>
      <c r="DT93" s="25">
        <f t="shared" si="91"/>
        <v>0</v>
      </c>
      <c r="DU93" s="25">
        <f t="shared" si="91"/>
        <v>0</v>
      </c>
      <c r="DV93" s="25">
        <f t="shared" si="91"/>
        <v>0</v>
      </c>
      <c r="DW93" s="25">
        <f t="shared" si="91"/>
        <v>0</v>
      </c>
      <c r="DX93" s="25">
        <f t="shared" si="91"/>
        <v>0</v>
      </c>
      <c r="DY93" s="25">
        <f t="shared" si="91"/>
        <v>0</v>
      </c>
      <c r="DZ93" s="25">
        <f t="shared" si="91"/>
        <v>0</v>
      </c>
      <c r="EA93" s="25">
        <f t="shared" si="91"/>
        <v>0</v>
      </c>
      <c r="EB93" s="25">
        <f t="shared" si="91"/>
        <v>0</v>
      </c>
      <c r="EC93" s="25">
        <f t="shared" si="91"/>
        <v>0</v>
      </c>
      <c r="ED93" s="25">
        <f t="shared" si="91"/>
        <v>0</v>
      </c>
      <c r="EE93" s="25">
        <f t="shared" si="91"/>
        <v>0</v>
      </c>
      <c r="EF93" s="25">
        <f t="shared" si="91"/>
        <v>0</v>
      </c>
      <c r="EG93" s="25">
        <f t="shared" ref="EG93:FO93" si="92">EG53</f>
        <v>0</v>
      </c>
      <c r="EH93" s="25">
        <f t="shared" si="92"/>
        <v>0</v>
      </c>
      <c r="EI93" s="25">
        <f t="shared" si="92"/>
        <v>0</v>
      </c>
      <c r="EJ93" s="25">
        <f t="shared" si="92"/>
        <v>0</v>
      </c>
      <c r="EK93" s="25">
        <f t="shared" si="92"/>
        <v>0</v>
      </c>
      <c r="EL93" s="25">
        <f t="shared" si="92"/>
        <v>0</v>
      </c>
      <c r="EM93" s="25">
        <f t="shared" si="92"/>
        <v>0</v>
      </c>
      <c r="EN93" s="25">
        <f t="shared" si="92"/>
        <v>0</v>
      </c>
      <c r="EO93" s="25">
        <f t="shared" si="92"/>
        <v>0</v>
      </c>
      <c r="EP93" s="25">
        <f t="shared" si="92"/>
        <v>0</v>
      </c>
      <c r="EQ93" s="25">
        <f t="shared" si="92"/>
        <v>0</v>
      </c>
      <c r="ER93" s="25">
        <f t="shared" si="92"/>
        <v>0</v>
      </c>
      <c r="ES93" s="25">
        <f t="shared" si="92"/>
        <v>0</v>
      </c>
      <c r="ET93" s="25">
        <f t="shared" si="92"/>
        <v>0</v>
      </c>
      <c r="EU93" s="25">
        <f t="shared" si="92"/>
        <v>0</v>
      </c>
      <c r="EV93" s="25">
        <f t="shared" si="92"/>
        <v>0</v>
      </c>
      <c r="EW93" s="25">
        <f t="shared" si="92"/>
        <v>0</v>
      </c>
      <c r="EX93" s="25">
        <f t="shared" si="92"/>
        <v>0</v>
      </c>
      <c r="EY93" s="25">
        <f t="shared" si="92"/>
        <v>0</v>
      </c>
      <c r="EZ93" s="25">
        <f t="shared" si="92"/>
        <v>0</v>
      </c>
      <c r="FA93" s="25">
        <f t="shared" si="92"/>
        <v>0</v>
      </c>
      <c r="FB93" s="25">
        <f t="shared" si="92"/>
        <v>0</v>
      </c>
      <c r="FC93" s="25">
        <f t="shared" si="92"/>
        <v>0</v>
      </c>
      <c r="FD93" s="25">
        <f t="shared" si="92"/>
        <v>0</v>
      </c>
      <c r="FE93" s="25">
        <f t="shared" si="92"/>
        <v>0</v>
      </c>
      <c r="FF93" s="25">
        <f t="shared" si="92"/>
        <v>0</v>
      </c>
      <c r="FG93" s="25">
        <f t="shared" si="92"/>
        <v>0</v>
      </c>
      <c r="FH93" s="25">
        <f t="shared" si="92"/>
        <v>0</v>
      </c>
      <c r="FI93" s="25">
        <f t="shared" si="92"/>
        <v>0</v>
      </c>
      <c r="FJ93" s="25">
        <f t="shared" si="92"/>
        <v>0</v>
      </c>
      <c r="FK93" s="25">
        <f t="shared" si="92"/>
        <v>0</v>
      </c>
      <c r="FL93" s="25">
        <f t="shared" si="92"/>
        <v>0</v>
      </c>
      <c r="FM93" s="25">
        <f t="shared" si="92"/>
        <v>0</v>
      </c>
      <c r="FN93" s="25">
        <f t="shared" si="92"/>
        <v>0</v>
      </c>
      <c r="FO93" s="90">
        <f t="shared" si="92"/>
        <v>0</v>
      </c>
      <c r="FP93" s="3"/>
    </row>
    <row r="94" spans="1:172" s="16" customFormat="1" x14ac:dyDescent="0.2">
      <c r="A94" s="3"/>
      <c r="B94" s="3"/>
      <c r="C94" s="97" t="s">
        <v>120</v>
      </c>
      <c r="D94" s="31"/>
      <c r="E94" s="140"/>
      <c r="F94" s="140" t="e">
        <f>SUMIF(H93:FO94,"&gt;0")/-SUMIF(H93:FO94,"&lt;0")-F93</f>
        <v>#DIV/0!</v>
      </c>
      <c r="G94" s="140"/>
      <c r="H94" s="32">
        <f>IF(SUM(-$D$11,$H$93:H93,G$94:$G94)/-$D$11&lt;$D$34,MIN(($D$34*-$D$11)-SUM(-$D$11,$H$93:H93,G$94:$G94),H89),0)</f>
        <v>0</v>
      </c>
      <c r="I94" s="32">
        <f>IF(SUM(-$D$11,$H$93:I93,H$94:$H94)/-$D$11&lt;$D$34,MIN(($D$34*-$D$11)-SUM(-$D$11,$H$93:I93,H$94:$H94),I89),0)</f>
        <v>0</v>
      </c>
      <c r="J94" s="32">
        <f>IF(SUM(-$D$11,$H$93:J93,$H$94:I94)/-$D$11&lt;$D$34,MIN(($D$34*-$D$11)-SUM(-$D$11,$H$93:J93,$H$94:I94),J89),0)</f>
        <v>0</v>
      </c>
      <c r="K94" s="32">
        <f>IF(SUM(-$D$11,$H$93:K93,$H$94:J94)/-$D$11&lt;$D$34,MIN(($D$34*-$D$11)-SUM(-$D$11,$H$93:K93,$H$94:J94),K89),0)</f>
        <v>0</v>
      </c>
      <c r="L94" s="32">
        <f>IF(SUM(-$D$11,$H$93:L93,$H$94:K94)/-$D$11&lt;$D$34,MIN(($D$34*-$D$11)-SUM(-$D$11,$H$93:L93,$H$94:K94),L89),0)</f>
        <v>0</v>
      </c>
      <c r="M94" s="32">
        <f>IF(SUM(-$D$11,$H$93:M93,$H$94:L94)/-$D$11&lt;$D$34,MIN(($D$34*-$D$11)-SUM(-$D$11,$H$93:M93,$H$94:L94),M89),0)</f>
        <v>0</v>
      </c>
      <c r="N94" s="32">
        <f>IF(SUM(-$D$11,$H$93:N93,$H$94:M94)/-$D$11&lt;$D$34,MIN(($D$34*-$D$11)-SUM(-$D$11,$H$93:N93,$H$94:M94),N89),0)</f>
        <v>0</v>
      </c>
      <c r="O94" s="32">
        <f>IF(SUM(-$D$11,$H$93:O93,$H$94:N94)/-$D$11&lt;$D$34,MIN(($D$34*-$D$11)-SUM(-$D$11,$H$93:O93,$H$94:N94),O89),0)</f>
        <v>0</v>
      </c>
      <c r="P94" s="32">
        <f>IF(SUM(-$D$11,$H$93:P93,$H$94:O94)/-$D$11&lt;$D$34,MIN(($D$34*-$D$11)-SUM(-$D$11,$H$93:P93,$H$94:O94),P89),0)</f>
        <v>0</v>
      </c>
      <c r="Q94" s="32">
        <f>IF(SUM(-$D$11,$H$93:Q93,$H$94:P94)/-$D$11&lt;$D$34,MIN(($D$34*-$D$11)-SUM(-$D$11,$H$93:Q93,$H$94:P94),Q89),0)</f>
        <v>0</v>
      </c>
      <c r="R94" s="32">
        <f>IF(SUM(-$D$11,$H$93:R93,$H$94:Q94)/-$D$11&lt;$D$34,MIN(($D$34*-$D$11)-SUM(-$D$11,$H$93:R93,$H$94:Q94),R89),0)</f>
        <v>0</v>
      </c>
      <c r="S94" s="32">
        <f>IF(SUM(-$D$11,$H$93:S93,$H$94:R94)/-$D$11&lt;$D$34,MIN(($D$34*-$D$11)-SUM(-$D$11,$H$93:S93,$H$94:R94),S89),0)</f>
        <v>0</v>
      </c>
      <c r="T94" s="32">
        <f>IF(SUM(-$D$11,$H$93:T93,$H$94:S94)/-$D$11&lt;$D$34,MIN(($D$34*-$D$11)-SUM(-$D$11,$H$93:T93,$H$94:S94),T89),0)</f>
        <v>0</v>
      </c>
      <c r="U94" s="32">
        <f>IF(SUM(-$D$11,$H$93:U93,$H$94:T94)/-$D$11&lt;$D$34,MIN(($D$34*-$D$11)-SUM(-$D$11,$H$93:U93,$H$94:T94),U89),0)</f>
        <v>0</v>
      </c>
      <c r="V94" s="32">
        <f>IF(SUM(-$D$11,$H$93:V93,$H$94:U94)/-$D$11&lt;$D$34,MIN(($D$34*-$D$11)-SUM(-$D$11,$H$93:V93,$H$94:U94),V89),0)</f>
        <v>0</v>
      </c>
      <c r="W94" s="32">
        <f>IF(SUM(-$D$11,$H$93:W93,$H$94:V94)/-$D$11&lt;$D$34,MIN(($D$34*-$D$11)-SUM(-$D$11,$H$93:W93,$H$94:V94),W89),0)</f>
        <v>0</v>
      </c>
      <c r="X94" s="32">
        <f>IF(SUM(-$D$11,$H$93:X93,$H$94:W94)/-$D$11&lt;$D$34,MIN(($D$34*-$D$11)-SUM(-$D$11,$H$93:X93,$H$94:W94),X89),0)</f>
        <v>0</v>
      </c>
      <c r="Y94" s="32">
        <f>IF(SUM(-$D$11,$H$93:Y93,$H$94:X94)/-$D$11&lt;$D$34,MIN(($D$34*-$D$11)-SUM(-$D$11,$H$93:Y93,$H$94:X94),Y89),0)</f>
        <v>0</v>
      </c>
      <c r="Z94" s="32">
        <f>IF(SUM(-$D$11,$H$93:Z93,$H$94:Y94)/-$D$11&lt;$D$34,MIN(($D$34*-$D$11)-SUM(-$D$11,$H$93:Z93,$H$94:Y94),Z89),0)</f>
        <v>0</v>
      </c>
      <c r="AA94" s="32">
        <f>IF(SUM(-$D$11,$H$93:AA93,$H$94:Z94)/-$D$11&lt;$D$34,MIN(($D$34*-$D$11)-SUM(-$D$11,$H$93:AA93,$H$94:Z94),AA89),0)</f>
        <v>0</v>
      </c>
      <c r="AB94" s="32">
        <f>IF(SUM(-$D$11,$H$93:AB93,$H$94:AA94)/-$D$11&lt;$D$34,MIN(($D$34*-$D$11)-SUM(-$D$11,$H$93:AB93,$H$94:AA94),AB89),0)</f>
        <v>0</v>
      </c>
      <c r="AC94" s="32">
        <f>IF(SUM(-$D$11,$H$93:AC93,$H$94:AB94)/-$D$11&lt;$D$34,MIN(($D$34*-$D$11)-SUM(-$D$11,$H$93:AC93,$H$94:AB94),AC89),0)</f>
        <v>0</v>
      </c>
      <c r="AD94" s="32">
        <f>IF(SUM(-$D$11,$H$93:AD93,$H$94:AC94)/-$D$11&lt;$D$34,MIN(($D$34*-$D$11)-SUM(-$D$11,$H$93:AD93,$H$94:AC94),AD89),0)</f>
        <v>0</v>
      </c>
      <c r="AE94" s="32">
        <f>IF(SUM(-$D$11,$H$93:AE93,$H$94:AD94)/-$D$11&lt;$D$34,MIN(($D$34*-$D$11)-SUM(-$D$11,$H$93:AE93,$H$94:AD94),AE89),0)</f>
        <v>0</v>
      </c>
      <c r="AF94" s="32">
        <f>IF(SUM(-$D$11,$H$93:AF93,$H$94:AE94)/-$D$11&lt;$D$34,MIN(($D$34*-$D$11)-SUM(-$D$11,$H$93:AF93,$H$94:AE94),AF89),0)</f>
        <v>0</v>
      </c>
      <c r="AG94" s="32">
        <f>IF(SUM(-$D$11,$H$93:AG93,$H$94:AF94)/-$D$11&lt;$D$34,MIN(($D$34*-$D$11)-SUM(-$D$11,$H$93:AG93,$H$94:AF94),AG89),0)</f>
        <v>0</v>
      </c>
      <c r="AH94" s="32">
        <f>IF(SUM(-$D$11,$H$93:AH93,$H$94:AG94)/-$D$11&lt;$D$34,MIN(($D$34*-$D$11)-SUM(-$D$11,$H$93:AH93,$H$94:AG94),AH89),0)</f>
        <v>0</v>
      </c>
      <c r="AI94" s="32">
        <f>IF(SUM(-$D$11,$H$93:AI93,$H$94:AH94)/-$D$11&lt;$D$34,MIN(($D$34*-$D$11)-SUM(-$D$11,$H$93:AI93,$H$94:AH94),AI89),0)</f>
        <v>0</v>
      </c>
      <c r="AJ94" s="32">
        <f>IF(SUM(-$D$11,$H$93:AJ93,$H$94:AI94)/-$D$11&lt;$D$34,MIN(($D$34*-$D$11)-SUM(-$D$11,$H$93:AJ93,$H$94:AI94),AJ89),0)</f>
        <v>0</v>
      </c>
      <c r="AK94" s="32">
        <f>IF(SUM(-$D$11,$H$93:AK93,$H$94:AJ94)/-$D$11&lt;$D$34,MIN(($D$34*-$D$11)-SUM(-$D$11,$H$93:AK93,$H$94:AJ94),AK89),0)</f>
        <v>0</v>
      </c>
      <c r="AL94" s="32">
        <f>IF(SUM(-$D$11,$H$93:AL93,$H$94:AK94)/-$D$11&lt;$D$34,MIN(($D$34*-$D$11)-SUM(-$D$11,$H$93:AL93,$H$94:AK94),AL89),0)</f>
        <v>0</v>
      </c>
      <c r="AM94" s="32">
        <f>IF(SUM(-$D$11,$H$93:AM93,$H$94:AL94)/-$D$11&lt;$D$34,MIN(($D$34*-$D$11)-SUM(-$D$11,$H$93:AM93,$H$94:AL94),AM89),0)</f>
        <v>0</v>
      </c>
      <c r="AN94" s="32">
        <f>IF(SUM(-$D$11,$H$93:AN93,$H$94:AM94)/-$D$11&lt;$D$34,MIN(($D$34*-$D$11)-SUM(-$D$11,$H$93:AN93,$H$94:AM94),AN89),0)</f>
        <v>0</v>
      </c>
      <c r="AO94" s="32">
        <f>IF(SUM(-$D$11,$H$93:AO93,$H$94:AN94)/-$D$11&lt;$D$34,MIN(($D$34*-$D$11)-SUM(-$D$11,$H$93:AO93,$H$94:AN94),AO89),0)</f>
        <v>0</v>
      </c>
      <c r="AP94" s="32">
        <f>IF(SUM(-$D$11,$H$93:AP93,$H$94:AO94)/-$D$11&lt;$D$34,MIN(($D$34*-$D$11)-SUM(-$D$11,$H$93:AP93,$H$94:AO94),AP89),0)</f>
        <v>0</v>
      </c>
      <c r="AQ94" s="32">
        <f>IF(SUM(-$D$11,$H$93:AQ93,$H$94:AP94)/-$D$11&lt;$D$34,MIN(($D$34*-$D$11)-SUM(-$D$11,$H$93:AQ93,$H$94:AP94),AQ89),0)</f>
        <v>0</v>
      </c>
      <c r="AR94" s="32">
        <f>IF(SUM(-$D$11,$H$93:AR93,$H$94:AQ94)/-$D$11&lt;$D$34,MIN(($D$34*-$D$11)-SUM(-$D$11,$H$93:AR93,$H$94:AQ94),AR89),0)</f>
        <v>0</v>
      </c>
      <c r="AS94" s="32">
        <f>IF(SUM(-$D$11,$H$93:AS93,$H$94:AR94)/-$D$11&lt;$D$34,MIN(($D$34*-$D$11)-SUM(-$D$11,$H$93:AS93,$H$94:AR94),AS89),0)</f>
        <v>0</v>
      </c>
      <c r="AT94" s="32">
        <f>IF(SUM(-$D$11,$H$93:AT93,$H$94:AS94)/-$D$11&lt;$D$34,MIN(($D$34*-$D$11)-SUM(-$D$11,$H$93:AT93,$H$94:AS94),AT89),0)</f>
        <v>0</v>
      </c>
      <c r="AU94" s="32">
        <f>IF(SUM(-$D$11,$H$93:AU93,$H$94:AT94)/-$D$11&lt;$D$34,MIN(($D$34*-$D$11)-SUM(-$D$11,$H$93:AU93,$H$94:AT94),AU89),0)</f>
        <v>0</v>
      </c>
      <c r="AV94" s="32">
        <f>IF(SUM(-$D$11,$H$93:AV93,$H$94:AU94)/-$D$11&lt;$D$34,MIN(($D$34*-$D$11)-SUM(-$D$11,$H$93:AV93,$H$94:AU94),AV89),0)</f>
        <v>0</v>
      </c>
      <c r="AW94" s="32">
        <f>IF(SUM(-$D$11,$H$93:AW93,$H$94:AV94)/-$D$11&lt;$D$34,MIN(($D$34*-$D$11)-SUM(-$D$11,$H$93:AW93,$H$94:AV94),AW89),0)</f>
        <v>0</v>
      </c>
      <c r="AX94" s="32">
        <f>IF(SUM(-$D$11,$H$93:AX93,$H$94:AW94)/-$D$11&lt;$D$34,MIN(($D$34*-$D$11)-SUM(-$D$11,$H$93:AX93,$H$94:AW94),AX89),0)</f>
        <v>0</v>
      </c>
      <c r="AY94" s="32">
        <f>IF(SUM(-$D$11,$H$93:AY93,$H$94:AX94)/-$D$11&lt;$D$34,MIN(($D$34*-$D$11)-SUM(-$D$11,$H$93:AY93,$H$94:AX94),AY89),0)</f>
        <v>0</v>
      </c>
      <c r="AZ94" s="32">
        <f>IF(SUM(-$D$11,$H$93:AZ93,$H$94:AY94)/-$D$11&lt;$D$34,MIN(($D$34*-$D$11)-SUM(-$D$11,$H$93:AZ93,$H$94:AY94),AZ89),0)</f>
        <v>0</v>
      </c>
      <c r="BA94" s="32">
        <f>IF(SUM(-$D$11,$H$93:BA93,$H$94:AZ94)/-$D$11&lt;$D$34,MIN(($D$34*-$D$11)-SUM(-$D$11,$H$93:BA93,$H$94:AZ94),BA89),0)</f>
        <v>0</v>
      </c>
      <c r="BB94" s="32">
        <f>IF(SUM(-$D$11,$H$93:BB93,$H$94:BA94)/-$D$11&lt;$D$34,MIN(($D$34*-$D$11)-SUM(-$D$11,$H$93:BB93,$H$94:BA94),BB89),0)</f>
        <v>1791.7225741392438</v>
      </c>
      <c r="BC94" s="32">
        <f>IF(SUM(-$D$11,$H$93:BC93,$H$94:BB94)/-$D$11&lt;$D$34,MIN(($D$34*-$D$11)-SUM(-$D$11,$H$93:BC93,$H$94:BB94),BC89),0)</f>
        <v>27368.424935949668</v>
      </c>
      <c r="BD94" s="32">
        <f>IF(SUM(-$D$11,$H$93:BD93,$H$94:BC94)/-$D$11&lt;$D$34,MIN(($D$34*-$D$11)-SUM(-$D$11,$H$93:BD93,$H$94:BC94),BD89),0)</f>
        <v>27368.424935949668</v>
      </c>
      <c r="BE94" s="32">
        <f>IF(SUM(-$D$11,$H$93:BE93,$H$94:BD94)/-$D$11&lt;$D$34,MIN(($D$34*-$D$11)-SUM(-$D$11,$H$93:BE93,$H$94:BD94),BE89),0)</f>
        <v>27368.424935949668</v>
      </c>
      <c r="BF94" s="32">
        <f>IF(SUM(-$D$11,$H$93:BF93,$H$94:BE94)/-$D$11&lt;$D$34,MIN(($D$34*-$D$11)-SUM(-$D$11,$H$93:BF93,$H$94:BE94),BF89),0)</f>
        <v>27368.424935949668</v>
      </c>
      <c r="BG94" s="32">
        <f>IF(SUM(-$D$11,$H$93:BG93,$H$94:BF94)/-$D$11&lt;$D$34,MIN(($D$34*-$D$11)-SUM(-$D$11,$H$93:BG93,$H$94:BF94),BG89),0)</f>
        <v>27368.424935949668</v>
      </c>
      <c r="BH94" s="32">
        <f>IF(SUM(-$D$11,$H$93:BH93,$H$94:BG94)/-$D$11&lt;$D$34,MIN(($D$34*-$D$11)-SUM(-$D$11,$H$93:BH93,$H$94:BG94),BH89),0)</f>
        <v>27368.424935949668</v>
      </c>
      <c r="BI94" s="32">
        <f>IF(SUM(-$D$11,$H$93:BI93,$H$94:BH94)/-$D$11&lt;$D$34,MIN(($D$34*-$D$11)-SUM(-$D$11,$H$93:BI93,$H$94:BH94),BI89),0)</f>
        <v>27368.424935949668</v>
      </c>
      <c r="BJ94" s="32">
        <f>IF(SUM(-$D$11,$H$93:BJ93,$H$94:BI94)/-$D$11&lt;$D$34,MIN(($D$34*-$D$11)-SUM(-$D$11,$H$93:BJ93,$H$94:BI94),BJ89),0)</f>
        <v>27368.424935949668</v>
      </c>
      <c r="BK94" s="32">
        <f>IF(SUM(-$D$11,$H$93:BK93,$H$94:BJ94)/-$D$11&lt;$D$34,MIN(($D$34*-$D$11)-SUM(-$D$11,$H$93:BK93,$H$94:BJ94),BK89),0)</f>
        <v>27368.424935949668</v>
      </c>
      <c r="BL94" s="32">
        <f>IF(SUM(-$D$11,$H$93:BL93,$H$94:BK94)/-$D$11&lt;$D$34,MIN(($D$34*-$D$11)-SUM(-$D$11,$H$93:BL93,$H$94:BK94),BL89),0)</f>
        <v>27368.424935949668</v>
      </c>
      <c r="BM94" s="32">
        <f>IF(SUM(-$D$11,$H$93:BM93,$H$94:BL94)/-$D$11&lt;$D$34,MIN(($D$34*-$D$11)-SUM(-$D$11,$H$93:BM93,$H$94:BL94),BM89),0)</f>
        <v>27368.424935949668</v>
      </c>
      <c r="BN94" s="32">
        <f>IF(SUM(-$D$11,$H$93:BN93,$H$94:BM94)/-$D$11&lt;$D$34,MIN(($D$34*-$D$11)-SUM(-$D$11,$H$93:BN93,$H$94:BM94),BN89),0)</f>
        <v>33318.668672305474</v>
      </c>
      <c r="BO94" s="32">
        <f>IF(SUM(-$D$11,$H$93:BO93,$H$94:BN94)/-$D$11&lt;$D$34,MIN(($D$34*-$D$11)-SUM(-$D$11,$H$93:BO93,$H$94:BN94),BO89),0)</f>
        <v>33318.668672305474</v>
      </c>
      <c r="BP94" s="32">
        <f>IF(SUM(-$D$11,$H$93:BP93,$H$94:BO94)/-$D$11&lt;$D$34,MIN(($D$34*-$D$11)-SUM(-$D$11,$H$93:BP93,$H$94:BO94),BP89),0)</f>
        <v>33318.668672305474</v>
      </c>
      <c r="BQ94" s="32">
        <f>IF(SUM(-$D$11,$H$93:BQ93,$H$94:BP94)/-$D$11&lt;$D$34,MIN(($D$34*-$D$11)-SUM(-$D$11,$H$93:BQ93,$H$94:BP94),BQ89),0)</f>
        <v>33318.668672305474</v>
      </c>
      <c r="BR94" s="32">
        <f>IF(SUM(-$D$11,$H$93:BR93,$H$94:BQ94)/-$D$11&lt;$D$34,MIN(($D$34*-$D$11)-SUM(-$D$11,$H$93:BR93,$H$94:BQ94),BR89),0)</f>
        <v>33318.668672305474</v>
      </c>
      <c r="BS94" s="32">
        <f>IF(SUM(-$D$11,$H$93:BS93,$H$94:BR94)/-$D$11&lt;$D$34,MIN(($D$34*-$D$11)-SUM(-$D$11,$H$93:BS93,$H$94:BR94),BS89),0)</f>
        <v>33318.668672305474</v>
      </c>
      <c r="BT94" s="32">
        <f>IF(SUM(-$D$11,$H$93:BT93,$H$94:BS94)/-$D$11&lt;$D$34,MIN(($D$34*-$D$11)-SUM(-$D$11,$H$93:BT93,$H$94:BS94),BT89),0)</f>
        <v>33318.668672305474</v>
      </c>
      <c r="BU94" s="32">
        <f>IF(SUM(-$D$11,$H$93:BU93,$H$94:BT94)/-$D$11&lt;$D$34,MIN(($D$34*-$D$11)-SUM(-$D$11,$H$93:BU93,$H$94:BT94),BU89),0)</f>
        <v>33318.668672305474</v>
      </c>
      <c r="BV94" s="32">
        <f>IF(SUM(-$D$11,$H$93:BV93,$H$94:BU94)/-$D$11&lt;$D$34,MIN(($D$34*-$D$11)-SUM(-$D$11,$H$93:BV93,$H$94:BU94),BV89),0)</f>
        <v>33318.668672305474</v>
      </c>
      <c r="BW94" s="32">
        <f>IF(SUM(-$D$11,$H$93:BW93,$H$94:BV94)/-$D$11&lt;$D$34,MIN(($D$34*-$D$11)-SUM(-$D$11,$H$93:BW93,$H$94:BV94),BW89),0)</f>
        <v>33318.668672305474</v>
      </c>
      <c r="BX94" s="32">
        <f>IF(SUM(-$D$11,$H$93:BX93,$H$94:BW94)/-$D$11&lt;$D$34,MIN(($D$34*-$D$11)-SUM(-$D$11,$H$93:BX93,$H$94:BW94),BX89),0)</f>
        <v>33318.668672305474</v>
      </c>
      <c r="BY94" s="32">
        <f>IF(SUM(-$D$11,$H$93:BY93,$H$94:BX94)/-$D$11&lt;$D$34,MIN(($D$34*-$D$11)-SUM(-$D$11,$H$93:BY93,$H$94:BX94),BY89),0)</f>
        <v>33318.668672305474</v>
      </c>
      <c r="BZ94" s="32">
        <f>IF(SUM(-$D$11,$H$93:BZ93,$H$94:BY94)/-$D$11&lt;$D$34,MIN(($D$34*-$D$11)-SUM(-$D$11,$H$93:BZ93,$H$94:BY94),BZ89),0)</f>
        <v>39447.419720751888</v>
      </c>
      <c r="CA94" s="32">
        <f>IF(SUM(-$D$11,$H$93:CA93,$H$94:BZ94)/-$D$11&lt;$D$34,MIN(($D$34*-$D$11)-SUM(-$D$11,$H$93:CA93,$H$94:BZ94),CA89),0)</f>
        <v>39447.419720751888</v>
      </c>
      <c r="CB94" s="32">
        <f>IF(SUM(-$D$11,$H$93:CB93,$H$94:CA94)/-$D$11&lt;$D$34,MIN(($D$34*-$D$11)-SUM(-$D$11,$H$93:CB93,$H$94:CA94),CB89),0)</f>
        <v>39447.419720751888</v>
      </c>
      <c r="CC94" s="32">
        <f>IF(SUM(-$D$11,$H$93:CC93,$H$94:CB94)/-$D$11&lt;$D$34,MIN(($D$34*-$D$11)-SUM(-$D$11,$H$93:CC93,$H$94:CB94),CC89),0)</f>
        <v>39447.419720751888</v>
      </c>
      <c r="CD94" s="32">
        <f>IF(SUM(-$D$11,$H$93:CD93,$H$94:CC94)/-$D$11&lt;$D$34,MIN(($D$34*-$D$11)-SUM(-$D$11,$H$93:CD93,$H$94:CC94),CD89),0)</f>
        <v>39447.419720751888</v>
      </c>
      <c r="CE94" s="32">
        <f>IF(SUM(-$D$11,$H$93:CE93,$H$94:CD94)/-$D$11&lt;$D$34,MIN(($D$34*-$D$11)-SUM(-$D$11,$H$93:CE93,$H$94:CD94),CE89),0)</f>
        <v>39447.419720751888</v>
      </c>
      <c r="CF94" s="32">
        <f>IF(SUM(-$D$11,$H$93:CF93,$H$94:CE94)/-$D$11&lt;$D$34,MIN(($D$34*-$D$11)-SUM(-$D$11,$H$93:CF93,$H$94:CE94),CF89),0)</f>
        <v>39447.419720751888</v>
      </c>
      <c r="CG94" s="32">
        <f>IF(SUM(-$D$11,$H$93:CG93,$H$94:CF94)/-$D$11&lt;$D$34,MIN(($D$34*-$D$11)-SUM(-$D$11,$H$93:CG93,$H$94:CF94),CG89),0)</f>
        <v>39447.419720751888</v>
      </c>
      <c r="CH94" s="32">
        <f>IF(SUM(-$D$11,$H$93:CH93,$H$94:CG94)/-$D$11&lt;$D$34,MIN(($D$34*-$D$11)-SUM(-$D$11,$H$93:CH93,$H$94:CG94),CH89),0)</f>
        <v>39447.419720751888</v>
      </c>
      <c r="CI94" s="32">
        <f>IF(SUM(-$D$11,$H$93:CI93,$H$94:CH94)/-$D$11&lt;$D$34,MIN(($D$34*-$D$11)-SUM(-$D$11,$H$93:CI93,$H$94:CH94),CI89),0)</f>
        <v>39447.419720751888</v>
      </c>
      <c r="CJ94" s="32">
        <f>IF(SUM(-$D$11,$H$93:CJ93,$H$94:CI94)/-$D$11&lt;$D$34,MIN(($D$34*-$D$11)-SUM(-$D$11,$H$93:CJ93,$H$94:CI94),CJ89),0)</f>
        <v>39447.419720751888</v>
      </c>
      <c r="CK94" s="32">
        <f>IF(SUM(-$D$11,$H$93:CK93,$H$94:CJ94)/-$D$11&lt;$D$34,MIN(($D$34*-$D$11)-SUM(-$D$11,$H$93:CK93,$H$94:CJ94),CK89),0)</f>
        <v>39447.419720751888</v>
      </c>
      <c r="CL94" s="32">
        <f>IF(SUM(-$D$11,$H$93:CL93,$H$94:CK94)/-$D$11&lt;$D$34,MIN(($D$34*-$D$11)-SUM(-$D$11,$H$93:CL93,$H$94:CK94),CL89),0)</f>
        <v>45760.033300651819</v>
      </c>
      <c r="CM94" s="32">
        <f>IF(SUM(-$D$11,$H$93:CM93,$H$94:CL94)/-$D$11&lt;$D$34,MIN(($D$34*-$D$11)-SUM(-$D$11,$H$93:CM93,$H$94:CL94),CM89),0)</f>
        <v>45760.033300651819</v>
      </c>
      <c r="CN94" s="32">
        <f>IF(SUM(-$D$11,$H$93:CN93,$H$94:CM94)/-$D$11&lt;$D$34,MIN(($D$34*-$D$11)-SUM(-$D$11,$H$93:CN93,$H$94:CM94),CN89),0)</f>
        <v>45760.033300651819</v>
      </c>
      <c r="CO94" s="32">
        <f>IF(SUM(-$D$11,$H$93:CO93,$H$94:CN94)/-$D$11&lt;$D$34,MIN(($D$34*-$D$11)-SUM(-$D$11,$H$93:CO93,$H$94:CN94),CO89),0)</f>
        <v>45760.033300651819</v>
      </c>
      <c r="CP94" s="32">
        <f>IF(SUM(-$D$11,$H$93:CP93,$H$94:CO94)/-$D$11&lt;$D$34,MIN(($D$34*-$D$11)-SUM(-$D$11,$H$93:CP93,$H$94:CO94),CP89),0)</f>
        <v>45760.033300651819</v>
      </c>
      <c r="CQ94" s="32">
        <f>IF(SUM(-$D$11,$H$93:CQ93,$H$94:CP94)/-$D$11&lt;$D$34,MIN(($D$34*-$D$11)-SUM(-$D$11,$H$93:CQ93,$H$94:CP94),CQ89),0)</f>
        <v>45760.033300651819</v>
      </c>
      <c r="CR94" s="32">
        <f>IF(SUM(-$D$11,$H$93:CR93,$H$94:CQ94)/-$D$11&lt;$D$34,MIN(($D$34*-$D$11)-SUM(-$D$11,$H$93:CR93,$H$94:CQ94),CR89),0)</f>
        <v>45760.033300651819</v>
      </c>
      <c r="CS94" s="32">
        <f>IF(SUM(-$D$11,$H$93:CS93,$H$94:CR94)/-$D$11&lt;$D$34,MIN(($D$34*-$D$11)-SUM(-$D$11,$H$93:CS93,$H$94:CR94),CS89),0)</f>
        <v>45760.033300651819</v>
      </c>
      <c r="CT94" s="32">
        <f>IF(SUM(-$D$11,$H$93:CT93,$H$94:CS94)/-$D$11&lt;$D$34,MIN(($D$34*-$D$11)-SUM(-$D$11,$H$93:CT93,$H$94:CS94),CT89),0)</f>
        <v>45760.033300651819</v>
      </c>
      <c r="CU94" s="32">
        <f>IF(SUM(-$D$11,$H$93:CU93,$H$94:CT94)/-$D$11&lt;$D$34,MIN(($D$34*-$D$11)-SUM(-$D$11,$H$93:CU93,$H$94:CT94),CU89),0)</f>
        <v>45760.033300651819</v>
      </c>
      <c r="CV94" s="32">
        <f>IF(SUM(-$D$11,$H$93:CV93,$H$94:CU94)/-$D$11&lt;$D$34,MIN(($D$34*-$D$11)-SUM(-$D$11,$H$93:CV93,$H$94:CU94),CV89),0)</f>
        <v>45760.033300651819</v>
      </c>
      <c r="CW94" s="32">
        <f>IF(SUM(-$D$11,$H$93:CW93,$H$94:CV94)/-$D$11&lt;$D$34,MIN(($D$34*-$D$11)-SUM(-$D$11,$H$93:CW93,$H$94:CV94),CW89),0)</f>
        <v>45760.033300651819</v>
      </c>
      <c r="CX94" s="32">
        <f>IF(SUM(-$D$11,$H$93:CX93,$H$94:CW94)/-$D$11&lt;$D$34,MIN(($D$34*-$D$11)-SUM(-$D$11,$H$93:CX93,$H$94:CW94),CX89),0)</f>
        <v>52262.025287948774</v>
      </c>
      <c r="CY94" s="32">
        <f>IF(SUM(-$D$11,$H$93:CY93,$H$94:CX94)/-$D$11&lt;$D$34,MIN(($D$34*-$D$11)-SUM(-$D$11,$H$93:CY93,$H$94:CX94),CY89),0)</f>
        <v>52262.025287948774</v>
      </c>
      <c r="CZ94" s="32">
        <f>IF(SUM(-$D$11,$H$93:CZ93,$H$94:CY94)/-$D$11&lt;$D$34,MIN(($D$34*-$D$11)-SUM(-$D$11,$H$93:CZ93,$H$94:CY94),CZ89),0)</f>
        <v>52262.025287948774</v>
      </c>
      <c r="DA94" s="32">
        <f>IF(SUM(-$D$11,$H$93:DA93,$H$94:CZ94)/-$D$11&lt;$D$34,MIN(($D$34*-$D$11)-SUM(-$D$11,$H$93:DA93,$H$94:CZ94),DA89),0)</f>
        <v>52262.025287948774</v>
      </c>
      <c r="DB94" s="32">
        <f>IF(SUM(-$D$11,$H$93:DB93,$H$94:DA94)/-$D$11&lt;$D$34,MIN(($D$34*-$D$11)-SUM(-$D$11,$H$93:DB93,$H$94:DA94),DB89),0)</f>
        <v>52262.025287948774</v>
      </c>
      <c r="DC94" s="32">
        <f>IF(SUM(-$D$11,$H$93:DC93,$H$94:DB94)/-$D$11&lt;$D$34,MIN(($D$34*-$D$11)-SUM(-$D$11,$H$93:DC93,$H$94:DB94),DC89),0)</f>
        <v>52262.025287948774</v>
      </c>
      <c r="DD94" s="32">
        <f>IF(SUM(-$D$11,$H$93:DD93,$H$94:DC94)/-$D$11&lt;$D$34,MIN(($D$34*-$D$11)-SUM(-$D$11,$H$93:DD93,$H$94:DC94),DD89),0)</f>
        <v>52262.025287948774</v>
      </c>
      <c r="DE94" s="32">
        <f>IF(SUM(-$D$11,$H$93:DE93,$H$94:DD94)/-$D$11&lt;$D$34,MIN(($D$34*-$D$11)-SUM(-$D$11,$H$93:DE93,$H$94:DD94),DE89),0)</f>
        <v>52262.025287948774</v>
      </c>
      <c r="DF94" s="32">
        <f>IF(SUM(-$D$11,$H$93:DF93,$H$94:DE94)/-$D$11&lt;$D$34,MIN(($D$34*-$D$11)-SUM(-$D$11,$H$93:DF93,$H$94:DE94),DF89),0)</f>
        <v>52262.025287948774</v>
      </c>
      <c r="DG94" s="32">
        <f>IF(SUM(-$D$11,$H$93:DG93,$H$94:DF94)/-$D$11&lt;$D$34,MIN(($D$34*-$D$11)-SUM(-$D$11,$H$93:DG93,$H$94:DF94),DG89),0)</f>
        <v>52262.025287948774</v>
      </c>
      <c r="DH94" s="32">
        <f>IF(SUM(-$D$11,$H$93:DH93,$H$94:DG94)/-$D$11&lt;$D$34,MIN(($D$34*-$D$11)-SUM(-$D$11,$H$93:DH93,$H$94:DG94),DH89),0)</f>
        <v>52262.025287948774</v>
      </c>
      <c r="DI94" s="32">
        <f>IF(SUM(-$D$11,$H$93:DI93,$H$94:DH94)/-$D$11&lt;$D$34,MIN(($D$34*-$D$11)-SUM(-$D$11,$H$93:DI93,$H$94:DH94),DI89),0)</f>
        <v>52262.025287948774</v>
      </c>
      <c r="DJ94" s="32">
        <f>IF(SUM(-$D$11,$H$93:DJ93,$H$94:DI94)/-$D$11&lt;$D$34,MIN(($D$34*-$D$11)-SUM(-$D$11,$H$93:DJ93,$H$94:DI94),DJ89),0)</f>
        <v>58959.077034864473</v>
      </c>
      <c r="DK94" s="32">
        <f>IF(SUM(-$D$11,$H$93:DK93,$H$94:DJ94)/-$D$11&lt;$D$34,MIN(($D$34*-$D$11)-SUM(-$D$11,$H$93:DK93,$H$94:DJ94),DK89),0)</f>
        <v>58959.077034864473</v>
      </c>
      <c r="DL94" s="32">
        <f>IF(SUM(-$D$11,$H$93:DL93,$H$94:DK94)/-$D$11&lt;$D$34,MIN(($D$34*-$D$11)-SUM(-$D$11,$H$93:DL93,$H$94:DK94),DL89),0)</f>
        <v>58959.077034864473</v>
      </c>
      <c r="DM94" s="32">
        <f>IF(SUM(-$D$11,$H$93:DM93,$H$94:DL94)/-$D$11&lt;$D$34,MIN(($D$34*-$D$11)-SUM(-$D$11,$H$93:DM93,$H$94:DL94),DM89),0)</f>
        <v>58959.077034864473</v>
      </c>
      <c r="DN94" s="32">
        <f>IF(SUM(-$D$11,$H$93:DN93,$H$94:DM94)/-$D$11&lt;$D$34,MIN(($D$34*-$D$11)-SUM(-$D$11,$H$93:DN93,$H$94:DM94),DN89),0)</f>
        <v>58959.077034864473</v>
      </c>
      <c r="DO94" s="32">
        <f>IF(SUM(-$D$11,$H$93:DO93,$H$94:DN94)/-$D$11&lt;$D$34,MIN(($D$34*-$D$11)-SUM(-$D$11,$H$93:DO93,$H$94:DN94),DO89),0)</f>
        <v>58959.077034864473</v>
      </c>
      <c r="DP94" s="32">
        <f>IF(SUM(-$D$11,$H$93:DP93,$H$94:DO94)/-$D$11&lt;$D$34,MIN(($D$34*-$D$11)-SUM(-$D$11,$H$93:DP93,$H$94:DO94),DP89),0)</f>
        <v>58959.077034864473</v>
      </c>
      <c r="DQ94" s="32">
        <f>IF(SUM(-$D$11,$H$93:DQ93,$H$94:DP94)/-$D$11&lt;$D$34,MIN(($D$34*-$D$11)-SUM(-$D$11,$H$93:DQ93,$H$94:DP94),DQ89),0)</f>
        <v>58959.077034864473</v>
      </c>
      <c r="DR94" s="32">
        <f>IF(SUM(-$D$11,$H$93:DR93,$H$94:DQ94)/-$D$11&lt;$D$34,MIN(($D$34*-$D$11)-SUM(-$D$11,$H$93:DR93,$H$94:DQ94),DR89),0)</f>
        <v>58959.077034864473</v>
      </c>
      <c r="DS94" s="32">
        <f>IF(SUM(-$D$11,$H$93:DS93,$H$94:DR94)/-$D$11&lt;$D$34,MIN(($D$34*-$D$11)-SUM(-$D$11,$H$93:DS93,$H$94:DR94),DS89),0)</f>
        <v>58959.077034864473</v>
      </c>
      <c r="DT94" s="32">
        <f>IF(SUM(-$D$11,$H$93:DT93,$H$94:DS94)/-$D$11&lt;$D$34,MIN(($D$34*-$D$11)-SUM(-$D$11,$H$93:DT93,$H$94:DS94),DT89),0)</f>
        <v>58959.077034864473</v>
      </c>
      <c r="DU94" s="32">
        <f>IF(SUM(-$D$11,$H$93:DU93,$H$94:DT94)/-$D$11&lt;$D$34,MIN(($D$34*-$D$11)-SUM(-$D$11,$H$93:DU93,$H$94:DT94),DU89),0)</f>
        <v>58959.077034864473</v>
      </c>
      <c r="DV94" s="32">
        <f>IF(SUM(-$D$11,$H$93:DV93,$H$94:DU94)/-$D$11&lt;$D$34,MIN(($D$34*-$D$11)-SUM(-$D$11,$H$93:DV93,$H$94:DU94),DV89),0)</f>
        <v>33823.446118965745</v>
      </c>
      <c r="DW94" s="32">
        <f>IF(SUM(-$D$11,$H$93:DW93,$H$94:DV94)/-$D$11&lt;$D$34,MIN(($D$34*-$D$11)-SUM(-$D$11,$H$93:DW93,$H$94:DV94),DW89),0)</f>
        <v>0</v>
      </c>
      <c r="DX94" s="32">
        <f>IF(SUM(-$D$11,$H$93:DX93,$H$94:DW94)/-$D$11&lt;$D$34,MIN(($D$34*-$D$11)-SUM(-$D$11,$H$93:DX93,$H$94:DW94),DX89),0)</f>
        <v>0</v>
      </c>
      <c r="DY94" s="32">
        <f>IF(SUM(-$D$11,$H$93:DY93,$H$94:DX94)/-$D$11&lt;$D$34,MIN(($D$34*-$D$11)-SUM(-$D$11,$H$93:DY93,$H$94:DX94),DY89),0)</f>
        <v>0</v>
      </c>
      <c r="DZ94" s="32">
        <f>IF(SUM(-$D$11,$H$93:DZ93,$H$94:DY94)/-$D$11&lt;$D$34,MIN(($D$34*-$D$11)-SUM(-$D$11,$H$93:DZ93,$H$94:DY94),DZ89),0)</f>
        <v>0</v>
      </c>
      <c r="EA94" s="32">
        <f>IF(SUM(-$D$11,$H$93:EA93,$H$94:DZ94)/-$D$11&lt;$D$34,MIN(($D$34*-$D$11)-SUM(-$D$11,$H$93:EA93,$H$94:DZ94),EA89),0)</f>
        <v>0</v>
      </c>
      <c r="EB94" s="32">
        <f>IF(SUM(-$D$11,$H$93:EB93,$H$94:EA94)/-$D$11&lt;$D$34,MIN(($D$34*-$D$11)-SUM(-$D$11,$H$93:EB93,$H$94:EA94),EB89),0)</f>
        <v>0</v>
      </c>
      <c r="EC94" s="32">
        <f>IF(SUM(-$D$11,$H$93:EC93,$H$94:EB94)/-$D$11&lt;$D$34,MIN(($D$34*-$D$11)-SUM(-$D$11,$H$93:EC93,$H$94:EB94),EC89),0)</f>
        <v>0</v>
      </c>
      <c r="ED94" s="32">
        <f>IF(SUM(-$D$11,$H$93:ED93,$H$94:EC94)/-$D$11&lt;$D$34,MIN(($D$34*-$D$11)-SUM(-$D$11,$H$93:ED93,$H$94:EC94),ED89),0)</f>
        <v>0</v>
      </c>
      <c r="EE94" s="32">
        <f>IF(SUM(-$D$11,$H$93:EE93,$H$94:ED94)/-$D$11&lt;$D$34,MIN(($D$34*-$D$11)-SUM(-$D$11,$H$93:EE93,$H$94:ED94),EE89),0)</f>
        <v>0</v>
      </c>
      <c r="EF94" s="32">
        <f>IF(SUM(-$D$11,$H$93:EF93,$H$94:EE94)/-$D$11&lt;$D$34,MIN(($D$34*-$D$11)-SUM(-$D$11,$H$93:EF93,$H$94:EE94),EF89),0)</f>
        <v>0</v>
      </c>
      <c r="EG94" s="32">
        <f>IF(SUM(-$D$11,$H$93:EG93,$H$94:EF94)/-$D$11&lt;$D$34,MIN(($D$34*-$D$11)-SUM(-$D$11,$H$93:EG93,$H$94:EF94),EG89),0)</f>
        <v>0</v>
      </c>
      <c r="EH94" s="32">
        <f>IF(SUM(-$D$11,$H$93:EH93,$H$94:EG94)/-$D$11&lt;$D$34,MIN(($D$34*-$D$11)-SUM(-$D$11,$H$93:EH93,$H$94:EG94),EH89),0)</f>
        <v>0</v>
      </c>
      <c r="EI94" s="32">
        <f>IF(SUM(-$D$11,$H$93:EI93,$H$94:EH94)/-$D$11&lt;$D$34,MIN(($D$34*-$D$11)-SUM(-$D$11,$H$93:EI93,$H$94:EH94),EI89),0)</f>
        <v>0</v>
      </c>
      <c r="EJ94" s="32">
        <f>IF(SUM(-$D$11,$H$93:EJ93,$H$94:EI94)/-$D$11&lt;$D$34,MIN(($D$34*-$D$11)-SUM(-$D$11,$H$93:EJ93,$H$94:EI94),EJ89),0)</f>
        <v>0</v>
      </c>
      <c r="EK94" s="32">
        <f>IF(SUM(-$D$11,$H$93:EK93,$H$94:EJ94)/-$D$11&lt;$D$34,MIN(($D$34*-$D$11)-SUM(-$D$11,$H$93:EK93,$H$94:EJ94),EK89),0)</f>
        <v>0</v>
      </c>
      <c r="EL94" s="32">
        <f>IF(SUM(-$D$11,$H$93:EL93,$H$94:EK94)/-$D$11&lt;$D$34,MIN(($D$34*-$D$11)-SUM(-$D$11,$H$93:EL93,$H$94:EK94),EL89),0)</f>
        <v>0</v>
      </c>
      <c r="EM94" s="32">
        <f>IF(SUM(-$D$11,$H$93:EM93,$H$94:EL94)/-$D$11&lt;$D$34,MIN(($D$34*-$D$11)-SUM(-$D$11,$H$93:EM93,$H$94:EL94),EM89),0)</f>
        <v>0</v>
      </c>
      <c r="EN94" s="32">
        <f>IF(SUM(-$D$11,$H$93:EN93,$H$94:EM94)/-$D$11&lt;$D$34,MIN(($D$34*-$D$11)-SUM(-$D$11,$H$93:EN93,$H$94:EM94),EN89),0)</f>
        <v>0</v>
      </c>
      <c r="EO94" s="32">
        <f>IF(SUM(-$D$11,$H$93:EO93,$H$94:EN94)/-$D$11&lt;$D$34,MIN(($D$34*-$D$11)-SUM(-$D$11,$H$93:EO93,$H$94:EN94),EO89),0)</f>
        <v>0</v>
      </c>
      <c r="EP94" s="32">
        <f>IF(SUM(-$D$11,$H$93:EP93,$H$94:EO94)/-$D$11&lt;$D$34,MIN(($D$34*-$D$11)-SUM(-$D$11,$H$93:EP93,$H$94:EO94),EP89),0)</f>
        <v>0</v>
      </c>
      <c r="EQ94" s="32">
        <f>IF(SUM(-$D$11,$H$93:EQ93,$H$94:EP94)/-$D$11&lt;$D$34,MIN(($D$34*-$D$11)-SUM(-$D$11,$H$93:EQ93,$H$94:EP94),EQ89),0)</f>
        <v>0</v>
      </c>
      <c r="ER94" s="32">
        <f>IF(SUM(-$D$11,$H$93:ER93,$H$94:EQ94)/-$D$11&lt;$D$34,MIN(($D$34*-$D$11)-SUM(-$D$11,$H$93:ER93,$H$94:EQ94),ER89),0)</f>
        <v>0</v>
      </c>
      <c r="ES94" s="32">
        <f>IF(SUM(-$D$11,$H$93:ES93,$H$94:ER94)/-$D$11&lt;$D$34,MIN(($D$34*-$D$11)-SUM(-$D$11,$H$93:ES93,$H$94:ER94),ES89),0)</f>
        <v>0</v>
      </c>
      <c r="ET94" s="32">
        <f>IF(SUM(-$D$11,$H$93:ET93,$H$94:ES94)/-$D$11&lt;$D$34,MIN(($D$34*-$D$11)-SUM(-$D$11,$H$93:ET93,$H$94:ES94),ET89),0)</f>
        <v>0</v>
      </c>
      <c r="EU94" s="32">
        <f>IF(SUM(-$D$11,$H$93:EU93,$H$94:ET94)/-$D$11&lt;$D$34,MIN(($D$34*-$D$11)-SUM(-$D$11,$H$93:EU93,$H$94:ET94),EU89),0)</f>
        <v>0</v>
      </c>
      <c r="EV94" s="32">
        <f>IF(SUM(-$D$11,$H$93:EV93,$H$94:EU94)/-$D$11&lt;$D$34,MIN(($D$34*-$D$11)-SUM(-$D$11,$H$93:EV93,$H$94:EU94),EV89),0)</f>
        <v>0</v>
      </c>
      <c r="EW94" s="32">
        <f>IF(SUM(-$D$11,$H$93:EW93,$H$94:EV94)/-$D$11&lt;$D$34,MIN(($D$34*-$D$11)-SUM(-$D$11,$H$93:EW93,$H$94:EV94),EW89),0)</f>
        <v>0</v>
      </c>
      <c r="EX94" s="32">
        <f>IF(SUM(-$D$11,$H$93:EX93,$H$94:EW94)/-$D$11&lt;$D$34,MIN(($D$34*-$D$11)-SUM(-$D$11,$H$93:EX93,$H$94:EW94),EX89),0)</f>
        <v>0</v>
      </c>
      <c r="EY94" s="32">
        <f>IF(SUM(-$D$11,$H$93:EY93,$H$94:EX94)/-$D$11&lt;$D$34,MIN(($D$34*-$D$11)-SUM(-$D$11,$H$93:EY93,$H$94:EX94),EY89),0)</f>
        <v>0</v>
      </c>
      <c r="EZ94" s="32">
        <f>IF(SUM(-$D$11,$H$93:EZ93,$H$94:EY94)/-$D$11&lt;$D$34,MIN(($D$34*-$D$11)-SUM(-$D$11,$H$93:EZ93,$H$94:EY94),EZ89),0)</f>
        <v>0</v>
      </c>
      <c r="FA94" s="32">
        <f>IF(SUM(-$D$11,$H$93:FA93,$H$94:EZ94)/-$D$11&lt;$D$34,MIN(($D$34*-$D$11)-SUM(-$D$11,$H$93:FA93,$H$94:EZ94),FA89),0)</f>
        <v>0</v>
      </c>
      <c r="FB94" s="32">
        <f>IF(SUM(-$D$11,$H$93:FB93,$H$94:FA94)/-$D$11&lt;$D$34,MIN(($D$34*-$D$11)-SUM(-$D$11,$H$93:FB93,$H$94:FA94),FB89),0)</f>
        <v>0</v>
      </c>
      <c r="FC94" s="32">
        <f>IF(SUM(-$D$11,$H$93:FC93,$H$94:FB94)/-$D$11&lt;$D$34,MIN(($D$34*-$D$11)-SUM(-$D$11,$H$93:FC93,$H$94:FB94),FC89),0)</f>
        <v>0</v>
      </c>
      <c r="FD94" s="32">
        <f>IF(SUM(-$D$11,$H$93:FD93,$H$94:FC94)/-$D$11&lt;$D$34,MIN(($D$34*-$D$11)-SUM(-$D$11,$H$93:FD93,$H$94:FC94),FD89),0)</f>
        <v>0</v>
      </c>
      <c r="FE94" s="32">
        <f>IF(SUM(-$D$11,$H$93:FE93,$H$94:FD94)/-$D$11&lt;$D$34,MIN(($D$34*-$D$11)-SUM(-$D$11,$H$93:FE93,$H$94:FD94),FE89),0)</f>
        <v>0</v>
      </c>
      <c r="FF94" s="32">
        <f>IF(SUM(-$D$11,$H$93:FF93,$H$94:FE94)/-$D$11&lt;$D$34,MIN(($D$34*-$D$11)-SUM(-$D$11,$H$93:FF93,$H$94:FE94),FF89),0)</f>
        <v>0</v>
      </c>
      <c r="FG94" s="32">
        <f>IF(SUM(-$D$11,$H$93:FG93,$H$94:FF94)/-$D$11&lt;$D$34,MIN(($D$34*-$D$11)-SUM(-$D$11,$H$93:FG93,$H$94:FF94),FG89),0)</f>
        <v>0</v>
      </c>
      <c r="FH94" s="32">
        <f>IF(SUM(-$D$11,$H$93:FH93,$H$94:FG94)/-$D$11&lt;$D$34,MIN(($D$34*-$D$11)-SUM(-$D$11,$H$93:FH93,$H$94:FG94),FH89),0)</f>
        <v>0</v>
      </c>
      <c r="FI94" s="32">
        <f>IF(SUM(-$D$11,$H$93:FI93,$H$94:FH94)/-$D$11&lt;$D$34,MIN(($D$34*-$D$11)-SUM(-$D$11,$H$93:FI93,$H$94:FH94),FI89),0)</f>
        <v>0</v>
      </c>
      <c r="FJ94" s="32">
        <f>IF(SUM(-$D$11,$H$93:FJ93,$H$94:FI94)/-$D$11&lt;$D$34,MIN(($D$34*-$D$11)-SUM(-$D$11,$H$93:FJ93,$H$94:FI94),FJ89),0)</f>
        <v>0</v>
      </c>
      <c r="FK94" s="32">
        <f>IF(SUM(-$D$11,$H$93:FK93,$H$94:FJ94)/-$D$11&lt;$D$34,MIN(($D$34*-$D$11)-SUM(-$D$11,$H$93:FK93,$H$94:FJ94),FK89),0)</f>
        <v>0</v>
      </c>
      <c r="FL94" s="32">
        <f>IF(SUM(-$D$11,$H$93:FL93,$H$94:FK94)/-$D$11&lt;$D$34,MIN(($D$34*-$D$11)-SUM(-$D$11,$H$93:FL93,$H$94:FK94),FL89),0)</f>
        <v>0</v>
      </c>
      <c r="FM94" s="32">
        <f>IF(SUM(-$D$11,$H$93:FM93,$H$94:FL94)/-$D$11&lt;$D$34,MIN(($D$34*-$D$11)-SUM(-$D$11,$H$93:FM93,$H$94:FL94),FM89),0)</f>
        <v>0</v>
      </c>
      <c r="FN94" s="32">
        <f>IF(SUM(-$D$11,$H$93:FN93,$H$94:FM94)/-$D$11&lt;$D$34,MIN(($D$34*-$D$11)-SUM(-$D$11,$H$93:FN93,$H$94:FM94),FN89),0)</f>
        <v>0</v>
      </c>
      <c r="FO94" s="139">
        <f>IF(SUM(-$D$11,$H$93:FO93,$H$94:FN94)/-$D$11&lt;$D$34,MIN(($D$34*-$D$11)-SUM(-$D$11,$H$93:FO93,$H$94:FN94),FO89),0)</f>
        <v>0</v>
      </c>
      <c r="FP94" s="3"/>
    </row>
    <row r="95" spans="1:172" s="16" customFormat="1" x14ac:dyDescent="0.2">
      <c r="A95" s="3"/>
      <c r="B95" s="3"/>
      <c r="C95" s="88" t="s">
        <v>121</v>
      </c>
      <c r="E95" s="89"/>
      <c r="F95" s="89" t="e">
        <f>SUMIF(H94:FO95,"&gt;0")/-SUMIF(H94:FO95,"&lt;0")-F94</f>
        <v>#DIV/0!</v>
      </c>
      <c r="G95" s="89"/>
      <c r="H95" s="25">
        <f>SUM(H93:H94)</f>
        <v>0</v>
      </c>
      <c r="I95" s="25">
        <f t="shared" ref="I95:BT95" si="93">SUM(I93:I94)</f>
        <v>0</v>
      </c>
      <c r="J95" s="25">
        <f t="shared" si="93"/>
        <v>0</v>
      </c>
      <c r="K95" s="25">
        <f t="shared" si="93"/>
        <v>0</v>
      </c>
      <c r="L95" s="25">
        <f t="shared" si="93"/>
        <v>0</v>
      </c>
      <c r="M95" s="25">
        <f t="shared" si="93"/>
        <v>0</v>
      </c>
      <c r="N95" s="25">
        <f t="shared" si="93"/>
        <v>0</v>
      </c>
      <c r="O95" s="25">
        <f t="shared" si="93"/>
        <v>0</v>
      </c>
      <c r="P95" s="25">
        <f t="shared" si="93"/>
        <v>0</v>
      </c>
      <c r="Q95" s="25">
        <f t="shared" si="93"/>
        <v>0</v>
      </c>
      <c r="R95" s="25">
        <f t="shared" si="93"/>
        <v>0</v>
      </c>
      <c r="S95" s="25">
        <f t="shared" si="93"/>
        <v>0</v>
      </c>
      <c r="T95" s="25">
        <f t="shared" si="93"/>
        <v>0</v>
      </c>
      <c r="U95" s="25">
        <f t="shared" si="93"/>
        <v>0</v>
      </c>
      <c r="V95" s="25">
        <f t="shared" si="93"/>
        <v>0</v>
      </c>
      <c r="W95" s="25">
        <f t="shared" si="93"/>
        <v>0</v>
      </c>
      <c r="X95" s="25">
        <f t="shared" si="93"/>
        <v>0</v>
      </c>
      <c r="Y95" s="25">
        <f t="shared" si="93"/>
        <v>0</v>
      </c>
      <c r="Z95" s="25">
        <f t="shared" si="93"/>
        <v>0</v>
      </c>
      <c r="AA95" s="25">
        <f t="shared" si="93"/>
        <v>0</v>
      </c>
      <c r="AB95" s="25">
        <f t="shared" si="93"/>
        <v>0</v>
      </c>
      <c r="AC95" s="25">
        <f t="shared" si="93"/>
        <v>0</v>
      </c>
      <c r="AD95" s="25">
        <f t="shared" si="93"/>
        <v>0</v>
      </c>
      <c r="AE95" s="25">
        <f t="shared" si="93"/>
        <v>0</v>
      </c>
      <c r="AF95" s="25">
        <f t="shared" si="93"/>
        <v>0</v>
      </c>
      <c r="AG95" s="25">
        <f t="shared" si="93"/>
        <v>0</v>
      </c>
      <c r="AH95" s="25">
        <f t="shared" si="93"/>
        <v>0</v>
      </c>
      <c r="AI95" s="25">
        <f t="shared" si="93"/>
        <v>0</v>
      </c>
      <c r="AJ95" s="25">
        <f t="shared" si="93"/>
        <v>0</v>
      </c>
      <c r="AK95" s="25">
        <f t="shared" si="93"/>
        <v>0</v>
      </c>
      <c r="AL95" s="25">
        <f t="shared" si="93"/>
        <v>0</v>
      </c>
      <c r="AM95" s="25">
        <f t="shared" si="93"/>
        <v>0</v>
      </c>
      <c r="AN95" s="25">
        <f t="shared" si="93"/>
        <v>0</v>
      </c>
      <c r="AO95" s="25">
        <f t="shared" si="93"/>
        <v>0</v>
      </c>
      <c r="AP95" s="25">
        <f t="shared" si="93"/>
        <v>0</v>
      </c>
      <c r="AQ95" s="25">
        <f t="shared" si="93"/>
        <v>0</v>
      </c>
      <c r="AR95" s="25">
        <f t="shared" si="93"/>
        <v>0</v>
      </c>
      <c r="AS95" s="25">
        <f t="shared" si="93"/>
        <v>0</v>
      </c>
      <c r="AT95" s="25">
        <f t="shared" si="93"/>
        <v>0</v>
      </c>
      <c r="AU95" s="25">
        <f t="shared" si="93"/>
        <v>0</v>
      </c>
      <c r="AV95" s="25">
        <f t="shared" si="93"/>
        <v>0</v>
      </c>
      <c r="AW95" s="25">
        <f t="shared" si="93"/>
        <v>0</v>
      </c>
      <c r="AX95" s="25">
        <f t="shared" si="93"/>
        <v>0</v>
      </c>
      <c r="AY95" s="25">
        <f t="shared" si="93"/>
        <v>0</v>
      </c>
      <c r="AZ95" s="25">
        <f t="shared" si="93"/>
        <v>0</v>
      </c>
      <c r="BA95" s="25">
        <f t="shared" si="93"/>
        <v>0</v>
      </c>
      <c r="BB95" s="25">
        <f t="shared" si="93"/>
        <v>1791.7225741392438</v>
      </c>
      <c r="BC95" s="25">
        <f t="shared" si="93"/>
        <v>27368.424935949668</v>
      </c>
      <c r="BD95" s="25">
        <f t="shared" si="93"/>
        <v>27368.424935949668</v>
      </c>
      <c r="BE95" s="25">
        <f t="shared" si="93"/>
        <v>27368.424935949668</v>
      </c>
      <c r="BF95" s="25">
        <f t="shared" si="93"/>
        <v>27368.424935949668</v>
      </c>
      <c r="BG95" s="25">
        <f t="shared" si="93"/>
        <v>27368.424935949668</v>
      </c>
      <c r="BH95" s="25">
        <f t="shared" si="93"/>
        <v>27368.424935949668</v>
      </c>
      <c r="BI95" s="25">
        <f t="shared" si="93"/>
        <v>27368.424935949668</v>
      </c>
      <c r="BJ95" s="25">
        <f t="shared" si="93"/>
        <v>27368.424935949668</v>
      </c>
      <c r="BK95" s="25">
        <f t="shared" si="93"/>
        <v>27368.424935949668</v>
      </c>
      <c r="BL95" s="25">
        <f t="shared" si="93"/>
        <v>27368.424935949668</v>
      </c>
      <c r="BM95" s="25">
        <f t="shared" si="93"/>
        <v>27368.424935949668</v>
      </c>
      <c r="BN95" s="25">
        <f t="shared" si="93"/>
        <v>33318.668672305474</v>
      </c>
      <c r="BO95" s="25">
        <f t="shared" si="93"/>
        <v>33318.668672305474</v>
      </c>
      <c r="BP95" s="25">
        <f t="shared" si="93"/>
        <v>33318.668672305474</v>
      </c>
      <c r="BQ95" s="25">
        <f t="shared" si="93"/>
        <v>33318.668672305474</v>
      </c>
      <c r="BR95" s="25">
        <f t="shared" si="93"/>
        <v>33318.668672305474</v>
      </c>
      <c r="BS95" s="25">
        <f t="shared" si="93"/>
        <v>33318.668672305474</v>
      </c>
      <c r="BT95" s="25">
        <f t="shared" si="93"/>
        <v>33318.668672305474</v>
      </c>
      <c r="BU95" s="25">
        <f t="shared" ref="BU95:EF95" si="94">SUM(BU93:BU94)</f>
        <v>33318.668672305474</v>
      </c>
      <c r="BV95" s="25">
        <f t="shared" si="94"/>
        <v>33318.668672305474</v>
      </c>
      <c r="BW95" s="25">
        <f t="shared" si="94"/>
        <v>33318.668672305474</v>
      </c>
      <c r="BX95" s="25">
        <f t="shared" si="94"/>
        <v>33318.668672305474</v>
      </c>
      <c r="BY95" s="25">
        <f t="shared" si="94"/>
        <v>33318.668672305474</v>
      </c>
      <c r="BZ95" s="25">
        <f t="shared" si="94"/>
        <v>39447.419720751888</v>
      </c>
      <c r="CA95" s="25">
        <f t="shared" si="94"/>
        <v>39447.419720751888</v>
      </c>
      <c r="CB95" s="25">
        <f t="shared" si="94"/>
        <v>39447.419720751888</v>
      </c>
      <c r="CC95" s="25">
        <f t="shared" si="94"/>
        <v>39447.419720751888</v>
      </c>
      <c r="CD95" s="25">
        <f t="shared" si="94"/>
        <v>39447.419720751888</v>
      </c>
      <c r="CE95" s="25">
        <f t="shared" si="94"/>
        <v>39447.419720751888</v>
      </c>
      <c r="CF95" s="25">
        <f t="shared" si="94"/>
        <v>39447.419720751888</v>
      </c>
      <c r="CG95" s="25">
        <f t="shared" si="94"/>
        <v>39447.419720751888</v>
      </c>
      <c r="CH95" s="25">
        <f t="shared" si="94"/>
        <v>39447.419720751888</v>
      </c>
      <c r="CI95" s="25">
        <f t="shared" si="94"/>
        <v>39447.419720751888</v>
      </c>
      <c r="CJ95" s="25">
        <f t="shared" si="94"/>
        <v>39447.419720751888</v>
      </c>
      <c r="CK95" s="25">
        <f t="shared" si="94"/>
        <v>39447.419720751888</v>
      </c>
      <c r="CL95" s="25">
        <f t="shared" si="94"/>
        <v>45760.033300651819</v>
      </c>
      <c r="CM95" s="25">
        <f t="shared" si="94"/>
        <v>45760.033300651819</v>
      </c>
      <c r="CN95" s="25">
        <f t="shared" si="94"/>
        <v>45760.033300651819</v>
      </c>
      <c r="CO95" s="25">
        <f t="shared" si="94"/>
        <v>45760.033300651819</v>
      </c>
      <c r="CP95" s="25">
        <f t="shared" si="94"/>
        <v>45760.033300651819</v>
      </c>
      <c r="CQ95" s="25">
        <f t="shared" si="94"/>
        <v>45760.033300651819</v>
      </c>
      <c r="CR95" s="25">
        <f t="shared" si="94"/>
        <v>45760.033300651819</v>
      </c>
      <c r="CS95" s="25">
        <f t="shared" si="94"/>
        <v>45760.033300651819</v>
      </c>
      <c r="CT95" s="25">
        <f t="shared" si="94"/>
        <v>45760.033300651819</v>
      </c>
      <c r="CU95" s="25">
        <f t="shared" si="94"/>
        <v>45760.033300651819</v>
      </c>
      <c r="CV95" s="25">
        <f t="shared" si="94"/>
        <v>45760.033300651819</v>
      </c>
      <c r="CW95" s="25">
        <f t="shared" si="94"/>
        <v>45760.033300651819</v>
      </c>
      <c r="CX95" s="25">
        <f t="shared" si="94"/>
        <v>52262.025287948774</v>
      </c>
      <c r="CY95" s="25">
        <f t="shared" si="94"/>
        <v>52262.025287948774</v>
      </c>
      <c r="CZ95" s="25">
        <f t="shared" si="94"/>
        <v>52262.025287948774</v>
      </c>
      <c r="DA95" s="25">
        <f t="shared" si="94"/>
        <v>52262.025287948774</v>
      </c>
      <c r="DB95" s="25">
        <f t="shared" si="94"/>
        <v>52262.025287948774</v>
      </c>
      <c r="DC95" s="25">
        <f t="shared" si="94"/>
        <v>52262.025287948774</v>
      </c>
      <c r="DD95" s="25">
        <f t="shared" si="94"/>
        <v>52262.025287948774</v>
      </c>
      <c r="DE95" s="25">
        <f t="shared" si="94"/>
        <v>52262.025287948774</v>
      </c>
      <c r="DF95" s="25">
        <f t="shared" si="94"/>
        <v>52262.025287948774</v>
      </c>
      <c r="DG95" s="25">
        <f t="shared" si="94"/>
        <v>52262.025287948774</v>
      </c>
      <c r="DH95" s="25">
        <f t="shared" si="94"/>
        <v>52262.025287948774</v>
      </c>
      <c r="DI95" s="25">
        <f t="shared" si="94"/>
        <v>52262.025287948774</v>
      </c>
      <c r="DJ95" s="25">
        <f t="shared" si="94"/>
        <v>58959.077034864473</v>
      </c>
      <c r="DK95" s="25">
        <f t="shared" si="94"/>
        <v>58959.077034864473</v>
      </c>
      <c r="DL95" s="25">
        <f t="shared" si="94"/>
        <v>58959.077034864473</v>
      </c>
      <c r="DM95" s="25">
        <f t="shared" si="94"/>
        <v>58959.077034864473</v>
      </c>
      <c r="DN95" s="25">
        <f t="shared" si="94"/>
        <v>58959.077034864473</v>
      </c>
      <c r="DO95" s="25">
        <f t="shared" si="94"/>
        <v>58959.077034864473</v>
      </c>
      <c r="DP95" s="25">
        <f t="shared" si="94"/>
        <v>58959.077034864473</v>
      </c>
      <c r="DQ95" s="25">
        <f t="shared" si="94"/>
        <v>58959.077034864473</v>
      </c>
      <c r="DR95" s="25">
        <f t="shared" si="94"/>
        <v>58959.077034864473</v>
      </c>
      <c r="DS95" s="25">
        <f t="shared" si="94"/>
        <v>58959.077034864473</v>
      </c>
      <c r="DT95" s="25">
        <f t="shared" si="94"/>
        <v>58959.077034864473</v>
      </c>
      <c r="DU95" s="25">
        <f t="shared" si="94"/>
        <v>58959.077034864473</v>
      </c>
      <c r="DV95" s="25">
        <f t="shared" si="94"/>
        <v>33823.446118965745</v>
      </c>
      <c r="DW95" s="25">
        <f t="shared" si="94"/>
        <v>0</v>
      </c>
      <c r="DX95" s="25">
        <f t="shared" si="94"/>
        <v>0</v>
      </c>
      <c r="DY95" s="25">
        <f t="shared" si="94"/>
        <v>0</v>
      </c>
      <c r="DZ95" s="25">
        <f t="shared" si="94"/>
        <v>0</v>
      </c>
      <c r="EA95" s="25">
        <f t="shared" si="94"/>
        <v>0</v>
      </c>
      <c r="EB95" s="25">
        <f t="shared" si="94"/>
        <v>0</v>
      </c>
      <c r="EC95" s="25">
        <f t="shared" si="94"/>
        <v>0</v>
      </c>
      <c r="ED95" s="25">
        <f t="shared" si="94"/>
        <v>0</v>
      </c>
      <c r="EE95" s="25">
        <f t="shared" si="94"/>
        <v>0</v>
      </c>
      <c r="EF95" s="25">
        <f t="shared" si="94"/>
        <v>0</v>
      </c>
      <c r="EG95" s="25">
        <f t="shared" ref="EG95:FO95" si="95">SUM(EG93:EG94)</f>
        <v>0</v>
      </c>
      <c r="EH95" s="25">
        <f t="shared" si="95"/>
        <v>0</v>
      </c>
      <c r="EI95" s="25">
        <f t="shared" si="95"/>
        <v>0</v>
      </c>
      <c r="EJ95" s="25">
        <f t="shared" si="95"/>
        <v>0</v>
      </c>
      <c r="EK95" s="25">
        <f t="shared" si="95"/>
        <v>0</v>
      </c>
      <c r="EL95" s="25">
        <f t="shared" si="95"/>
        <v>0</v>
      </c>
      <c r="EM95" s="25">
        <f t="shared" si="95"/>
        <v>0</v>
      </c>
      <c r="EN95" s="25">
        <f t="shared" si="95"/>
        <v>0</v>
      </c>
      <c r="EO95" s="25">
        <f t="shared" si="95"/>
        <v>0</v>
      </c>
      <c r="EP95" s="25">
        <f t="shared" si="95"/>
        <v>0</v>
      </c>
      <c r="EQ95" s="25">
        <f t="shared" si="95"/>
        <v>0</v>
      </c>
      <c r="ER95" s="25">
        <f t="shared" si="95"/>
        <v>0</v>
      </c>
      <c r="ES95" s="25">
        <f t="shared" si="95"/>
        <v>0</v>
      </c>
      <c r="ET95" s="25">
        <f t="shared" si="95"/>
        <v>0</v>
      </c>
      <c r="EU95" s="25">
        <f t="shared" si="95"/>
        <v>0</v>
      </c>
      <c r="EV95" s="25">
        <f t="shared" si="95"/>
        <v>0</v>
      </c>
      <c r="EW95" s="25">
        <f t="shared" si="95"/>
        <v>0</v>
      </c>
      <c r="EX95" s="25">
        <f t="shared" si="95"/>
        <v>0</v>
      </c>
      <c r="EY95" s="25">
        <f t="shared" si="95"/>
        <v>0</v>
      </c>
      <c r="EZ95" s="25">
        <f t="shared" si="95"/>
        <v>0</v>
      </c>
      <c r="FA95" s="25">
        <f t="shared" si="95"/>
        <v>0</v>
      </c>
      <c r="FB95" s="25">
        <f t="shared" si="95"/>
        <v>0</v>
      </c>
      <c r="FC95" s="25">
        <f t="shared" si="95"/>
        <v>0</v>
      </c>
      <c r="FD95" s="25">
        <f t="shared" si="95"/>
        <v>0</v>
      </c>
      <c r="FE95" s="25">
        <f t="shared" si="95"/>
        <v>0</v>
      </c>
      <c r="FF95" s="25">
        <f t="shared" si="95"/>
        <v>0</v>
      </c>
      <c r="FG95" s="25">
        <f t="shared" si="95"/>
        <v>0</v>
      </c>
      <c r="FH95" s="25">
        <f t="shared" si="95"/>
        <v>0</v>
      </c>
      <c r="FI95" s="25">
        <f t="shared" si="95"/>
        <v>0</v>
      </c>
      <c r="FJ95" s="25">
        <f t="shared" si="95"/>
        <v>0</v>
      </c>
      <c r="FK95" s="25">
        <f t="shared" si="95"/>
        <v>0</v>
      </c>
      <c r="FL95" s="25">
        <f t="shared" si="95"/>
        <v>0</v>
      </c>
      <c r="FM95" s="25">
        <f t="shared" si="95"/>
        <v>0</v>
      </c>
      <c r="FN95" s="25">
        <f t="shared" si="95"/>
        <v>0</v>
      </c>
      <c r="FO95" s="90">
        <f t="shared" si="95"/>
        <v>0</v>
      </c>
      <c r="FP95" s="3"/>
    </row>
    <row r="96" spans="1:172" s="16" customFormat="1" x14ac:dyDescent="0.2">
      <c r="A96" s="3"/>
      <c r="B96" s="3"/>
      <c r="C96" s="91" t="str">
        <f>IF($D$8="EM","Not in Use","LP Ditribution Calcs - IRR")</f>
        <v>LP Ditribution Calcs - IRR</v>
      </c>
      <c r="D96" s="92"/>
      <c r="E96" s="92"/>
      <c r="F96" s="92"/>
      <c r="G96" s="92"/>
      <c r="H96" s="92"/>
      <c r="I96" s="93"/>
      <c r="J96" s="93"/>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c r="CU96" s="92"/>
      <c r="CV96" s="92"/>
      <c r="CW96" s="92"/>
      <c r="CX96" s="92"/>
      <c r="CY96" s="92"/>
      <c r="CZ96" s="92"/>
      <c r="DA96" s="92"/>
      <c r="DB96" s="92"/>
      <c r="DC96" s="92"/>
      <c r="DD96" s="92"/>
      <c r="DE96" s="92"/>
      <c r="DF96" s="92"/>
      <c r="DG96" s="92"/>
      <c r="DH96" s="92"/>
      <c r="DI96" s="92"/>
      <c r="DJ96" s="92"/>
      <c r="DK96" s="92"/>
      <c r="DL96" s="92"/>
      <c r="DM96" s="92"/>
      <c r="DN96" s="92"/>
      <c r="DO96" s="92"/>
      <c r="DP96" s="92"/>
      <c r="DQ96" s="92"/>
      <c r="DR96" s="92"/>
      <c r="DS96" s="92"/>
      <c r="DT96" s="92"/>
      <c r="DU96" s="92"/>
      <c r="DV96" s="92"/>
      <c r="DW96" s="92"/>
      <c r="DX96" s="92"/>
      <c r="DY96" s="92"/>
      <c r="DZ96" s="92"/>
      <c r="EA96" s="92"/>
      <c r="EB96" s="92"/>
      <c r="EC96" s="92"/>
      <c r="ED96" s="92"/>
      <c r="EE96" s="92"/>
      <c r="EF96" s="92"/>
      <c r="EG96" s="92"/>
      <c r="EH96" s="92"/>
      <c r="EI96" s="92"/>
      <c r="EJ96" s="92"/>
      <c r="EK96" s="92"/>
      <c r="EL96" s="92"/>
      <c r="EM96" s="92"/>
      <c r="EN96" s="92"/>
      <c r="EO96" s="92"/>
      <c r="EP96" s="92"/>
      <c r="EQ96" s="92"/>
      <c r="ER96" s="92"/>
      <c r="ES96" s="92"/>
      <c r="ET96" s="92"/>
      <c r="EU96" s="92"/>
      <c r="EV96" s="92"/>
      <c r="EW96" s="92"/>
      <c r="EX96" s="92"/>
      <c r="EY96" s="92"/>
      <c r="EZ96" s="92"/>
      <c r="FA96" s="92"/>
      <c r="FB96" s="92"/>
      <c r="FC96" s="92"/>
      <c r="FD96" s="92"/>
      <c r="FE96" s="92"/>
      <c r="FF96" s="92"/>
      <c r="FG96" s="92"/>
      <c r="FH96" s="92"/>
      <c r="FI96" s="92"/>
      <c r="FJ96" s="92"/>
      <c r="FK96" s="92"/>
      <c r="FL96" s="92"/>
      <c r="FM96" s="92"/>
      <c r="FN96" s="92"/>
      <c r="FO96" s="94"/>
      <c r="FP96" s="3"/>
    </row>
    <row r="97" spans="1:172" s="16" customFormat="1" x14ac:dyDescent="0.2">
      <c r="A97" s="3"/>
      <c r="B97" s="3"/>
      <c r="C97" s="133" t="s">
        <v>106</v>
      </c>
      <c r="H97" s="95">
        <f>H55</f>
        <v>6430899.8334519742</v>
      </c>
      <c r="I97" s="95">
        <f>IF(AND(H89&gt;0,-H100=H89,SUM(I89:$AQ$89)&lt;1),0,H103)</f>
        <v>6430899.8334519742</v>
      </c>
      <c r="J97" s="95">
        <f>IF(AND(I89&gt;0,-I100=I89,SUM(J89:$AQ$89)&lt;1),0,I103)</f>
        <v>9204572.2370637339</v>
      </c>
      <c r="K97" s="95">
        <f>IF(AND(J89&gt;0,-J100=J89,SUM(K89:$AQ$89)&lt;1),0,J103)</f>
        <v>12408156.29001594</v>
      </c>
      <c r="L97" s="95">
        <f>IF(AND(K89&gt;0,-K100=K89,SUM(L89:$AQ$89)&lt;1),0,K103)</f>
        <v>15551841.121748088</v>
      </c>
      <c r="M97" s="95">
        <f>IF(AND(L89&gt;0,-L100=L89,SUM(M89:$AQ$89)&lt;1),0,L103)</f>
        <v>15696978.91794521</v>
      </c>
      <c r="N97" s="95">
        <f>IF(AND(M89&gt;0,-M100=M89,SUM(N89:$AQ$89)&lt;1),0,M103)</f>
        <v>15848377.766154693</v>
      </c>
      <c r="O97" s="95">
        <f>IF(AND(N89&gt;0,-N100=N89,SUM(O89:$AQ$89)&lt;1),0,N103)</f>
        <v>16001236.870593034</v>
      </c>
      <c r="P97" s="95">
        <f>IF(AND(O89&gt;0,-O100=O89,SUM(P89:$AQ$89)&lt;1),0,O103)</f>
        <v>16150568.659520475</v>
      </c>
      <c r="Q97" s="95">
        <f>IF(AND(P89&gt;0,-P100=P89,SUM(Q89:$AQ$89)&lt;1),0,P103)</f>
        <v>16306342.423743615</v>
      </c>
      <c r="R97" s="95">
        <f>IF(AND(Q89&gt;0,-Q100=Q89,SUM(R89:$AQ$89)&lt;1),0,Q103)</f>
        <v>16458521.614933278</v>
      </c>
      <c r="S97" s="95">
        <f>IF(AND(R89&gt;0,-R100=R89,SUM(S89:$AQ$89)&lt;1),0,R103)</f>
        <v>16709756.024758017</v>
      </c>
      <c r="T97" s="95">
        <f>IF(AND(S89&gt;0,-S100=S89,SUM(T89:$AQ$89)&lt;1),0,S103)</f>
        <v>16962814.302665442</v>
      </c>
      <c r="U97" s="95">
        <f>IF(AND(T89&gt;0,-T100=T89,SUM(U89:$AQ$89)&lt;1),0,T103)</f>
        <v>16990197.693420112</v>
      </c>
      <c r="V97" s="95">
        <f>IF(AND(U89&gt;0,-U100=U89,SUM(V89:$AQ$89)&lt;1),0,U103)</f>
        <v>17006169.124513671</v>
      </c>
      <c r="W97" s="95">
        <f>IF(AND(V89&gt;0,-V100=V89,SUM(W89:$AQ$89)&lt;1),0,V103)</f>
        <v>16989342.027431391</v>
      </c>
      <c r="X97" s="95">
        <f>IF(AND(W89&gt;0,-W100=W89,SUM(X89:$AQ$89)&lt;1),0,W103)</f>
        <v>16950060.143990949</v>
      </c>
      <c r="Y97" s="95">
        <f>IF(AND(X89&gt;0,-X100=X89,SUM(Y89:$AQ$89)&lt;1),0,X103)</f>
        <v>16877462.92883493</v>
      </c>
      <c r="Z97" s="95">
        <f>IF(AND(Y89&gt;0,-Y100=Y89,SUM(Z89:$AQ$89)&lt;1),0,Y103)</f>
        <v>1463194.9603873156</v>
      </c>
      <c r="AA97" s="95">
        <f>IF(AND(Z89&gt;0,-Z100=Z89,SUM(AA89:$AQ$89)&lt;1),0,Z103)</f>
        <v>1427359.5092645644</v>
      </c>
      <c r="AB97" s="95">
        <f>IF(AND(AA89&gt;0,-AA100=AA89,SUM(AB89:$AQ$89)&lt;1),0,AA103)</f>
        <v>1390730.073275706</v>
      </c>
      <c r="AC97" s="95">
        <f>IF(AND(AB89&gt;0,-AB100=AB89,SUM(AC89:$AQ$89)&lt;1),0,AB103)</f>
        <v>1354193.7673451719</v>
      </c>
      <c r="AD97" s="95">
        <f>IF(AND(AC89&gt;0,-AC100=AC89,SUM(AD89:$AQ$89)&lt;1),0,AC103)</f>
        <v>1316879.6314786836</v>
      </c>
      <c r="AE97" s="95">
        <f>IF(AND(AD89&gt;0,-AD100=AD89,SUM(AE89:$AQ$89)&lt;1),0,AD103)</f>
        <v>1271850.0473924913</v>
      </c>
      <c r="AF97" s="95">
        <f>IF(AND(AE89&gt;0,-AE100=AE89,SUM(AF89:$AQ$89)&lt;1),0,AE103)</f>
        <v>1226384.9530646191</v>
      </c>
      <c r="AG97" s="95">
        <f>IF(AND(AF89&gt;0,-AF100=AF89,SUM(AG89:$AQ$89)&lt;1),0,AF103)</f>
        <v>1179327.2859661316</v>
      </c>
      <c r="AH97" s="95">
        <f>IF(AND(AG89&gt;0,-AG100=AG89,SUM(AH89:$AQ$89)&lt;1),0,AG103)</f>
        <v>1132967.3441506044</v>
      </c>
      <c r="AI97" s="95">
        <f>IF(AND(AH89&gt;0,-AH100=AH89,SUM(AI89:$AQ$89)&lt;1),0,AH103)</f>
        <v>1085803.9037182401</v>
      </c>
      <c r="AJ97" s="95">
        <f>IF(AND(AI89&gt;0,-AI100=AI89,SUM(AJ89:$AQ$89)&lt;1),0,AI103)</f>
        <v>1038539.4367636949</v>
      </c>
      <c r="AK97" s="95">
        <f>IF(AND(AJ89&gt;0,-AJ100=AJ89,SUM(AK89:$AQ$89)&lt;1),0,AJ103)</f>
        <v>990492.32078951912</v>
      </c>
      <c r="AL97" s="95">
        <f>IF(AND(AK89&gt;0,-AK100=AK89,SUM(AL89:$AQ$89)&lt;1),0,AK103)</f>
        <v>942306.03385021177</v>
      </c>
      <c r="AM97" s="95">
        <f>IF(AND(AL89&gt;0,-AL100=AL89,SUM(AM89:$AQ$89)&lt;1),0,AL103)</f>
        <v>928587.09393605101</v>
      </c>
      <c r="AN97" s="95">
        <f>IF(AND(AM89&gt;0,-AM100=AM89,SUM(AN89:$AQ$89)&lt;1),0,AM103)</f>
        <v>914444.40938167542</v>
      </c>
      <c r="AO97" s="95">
        <f>IF(AND(AN89&gt;0,-AN100=AN89,SUM(AO89:$AQ$89)&lt;1),0,AN103)</f>
        <v>900456.00167090655</v>
      </c>
      <c r="AP97" s="95">
        <f>IF(AND(AO89&gt;0,-AO100=AO89,SUM(AP89:$AQ$89)&lt;1),0,AO103)</f>
        <v>886050.0606398487</v>
      </c>
      <c r="AQ97" s="95">
        <f>IF(AND(AP89&gt;0,-AP100=AP89,SUM(AQ89:$AQ$89)&lt;1),0,AP103)</f>
        <v>863774.63937672868</v>
      </c>
      <c r="AR97" s="95">
        <f>IF(AND(AQ89&gt;0,-AQ100=AQ89,SUM($AQ89:AR$89)&lt;1),0,AQ103)</f>
        <v>841283.77810245391</v>
      </c>
      <c r="AS97" s="95">
        <f>IF(AND(AR89&gt;0,-AR100=AR89,SUM($AQ89:AS$89)&lt;1),0,AR103)</f>
        <v>817784.55308630748</v>
      </c>
      <c r="AT97" s="95">
        <f>IF(AND(AS89&gt;0,-AS100=AS89,SUM($AQ89:AT$89)&lt;1),0,AS103)</f>
        <v>794848.89193209424</v>
      </c>
      <c r="AU97" s="95">
        <f>IF(AND(AT89&gt;0,-AT100=AT89,SUM($AQ89:AU$89)&lt;1),0,AT103)</f>
        <v>771442.2646777631</v>
      </c>
      <c r="AV97" s="95">
        <f>IF(AND(AU89&gt;0,-AU100=AU89,SUM($AQ89:AV$89)&lt;1),0,AU103)</f>
        <v>748058.3972690535</v>
      </c>
      <c r="AW97" s="95">
        <f>IF(AND(AV89&gt;0,-AV100=AV89,SUM($AQ89:AW$89)&lt;1),0,AV103)</f>
        <v>724213.89505945542</v>
      </c>
      <c r="AX97" s="95">
        <f>IF(AND(AW89&gt;0,-AW100=AW89,SUM($AQ89:AX$89)&lt;1),0,AW103)</f>
        <v>700373.25153157848</v>
      </c>
      <c r="AY97" s="95">
        <f>IF(AND(AX89&gt;0,-AX100=AX89,SUM($AQ89:AY$89)&lt;1),0,AX103)</f>
        <v>676302.02971533104</v>
      </c>
      <c r="AZ97" s="95">
        <f>IF(AND(AY89&gt;0,-AY100=AY89,SUM($AQ89:AZ$89)&lt;1),0,AY103)</f>
        <v>651786.01683975314</v>
      </c>
      <c r="BA97" s="95">
        <f>IF(AND(AZ89&gt;0,-AZ100=AZ89,SUM($AQ89:BA$89)&lt;1),0,AZ103)</f>
        <v>627244.87644103135</v>
      </c>
      <c r="BB97" s="95">
        <f>IF(AND(BA89&gt;0,-BA100=BA89,SUM($AQ89:BB$89)&lt;1),0,BA103)</f>
        <v>602269.77675839572</v>
      </c>
      <c r="BC97" s="95">
        <f>IF(AND(BB89&gt;0,-BB100=BB89,SUM($AQ89:BC$89)&lt;1),0,BB103)</f>
        <v>569764.84863055195</v>
      </c>
      <c r="BD97" s="95">
        <f>IF(AND(BC89&gt;0,-BC100=BC89,SUM($AQ89:BD$89)&lt;1),0,BC103)</f>
        <v>547891.85961789964</v>
      </c>
      <c r="BE97" s="95">
        <f>IF(AND(BD89&gt;0,-BD100=BD89,SUM($AQ89:BE$89)&lt;1),0,BD103)</f>
        <v>525465.43722463457</v>
      </c>
      <c r="BF97" s="95">
        <f>IF(AND(BE89&gt;0,-BE100=BE89,SUM($AQ89:BF$89)&lt;1),0,BE103)</f>
        <v>503165.1761936993</v>
      </c>
      <c r="BG97" s="95">
        <f>IF(AND(BF89&gt;0,-BF100=BF89,SUM($AQ89:BG$89)&lt;1),0,BF103)</f>
        <v>480492.547994881</v>
      </c>
      <c r="BH97" s="95">
        <f>IF(AND(BG89&gt;0,-BG100=BG89,SUM($AQ89:BH$89)&lt;1),0,BG103)</f>
        <v>457758.51918827184</v>
      </c>
      <c r="BI97" s="95">
        <f>IF(AND(BH89&gt;0,-BH100=BH89,SUM($AQ89:BI$89)&lt;1),0,BH103)</f>
        <v>434662.13266535191</v>
      </c>
      <c r="BJ97" s="95">
        <f>IF(AND(BI89&gt;0,-BI100=BI89,SUM($AQ89:BJ$89)&lt;1),0,BI103)</f>
        <v>411486.0651626265</v>
      </c>
      <c r="BK97" s="95">
        <f>IF(AND(BJ89&gt;0,-BJ100=BJ89,SUM($AQ89:BK$89)&lt;1),0,BJ103)</f>
        <v>388086.46229400171</v>
      </c>
      <c r="BL97" s="95">
        <f>IF(AND(BK89&gt;0,-BK100=BK89,SUM($AQ89:BL$89)&lt;1),0,BK103)</f>
        <v>364339.86022971972</v>
      </c>
      <c r="BM97" s="95">
        <f>IF(AND(BL89&gt;0,-BL100=BL89,SUM($AQ89:BM$89)&lt;1),0,BL103)</f>
        <v>340485.52774964529</v>
      </c>
      <c r="BN97" s="95">
        <f>IF(AND(BM89&gt;0,-BM100=BM89,SUM($AQ89:BN$89)&lt;1),0,BM103)</f>
        <v>316294.68923241814</v>
      </c>
      <c r="BO97" s="95">
        <f>IF(AND(BN89&gt;0,-BN100=BN89,SUM($AQ89:BO$89)&lt;1),0,BN103)</f>
        <v>286026.71279171266</v>
      </c>
      <c r="BP97" s="95">
        <f>IF(AND(BO89&gt;0,-BO100=BO89,SUM($AQ89:BP$89)&lt;1),0,BO103)</f>
        <v>255474.39351709129</v>
      </c>
      <c r="BQ97" s="95">
        <f>IF(AND(BP89&gt;0,-BP100=BP89,SUM($AQ89:BQ$89)&lt;1),0,BP103)</f>
        <v>224386.42694739485</v>
      </c>
      <c r="BR97" s="95">
        <f>IF(AND(BQ89&gt;0,-BQ100=BQ89,SUM($AQ89:BR$89)&lt;1),0,BQ103)</f>
        <v>193237.94458732533</v>
      </c>
      <c r="BS97" s="95">
        <f>IF(AND(BR89&gt;0,-BR100=BR89,SUM($AQ89:BS$89)&lt;1),0,BR103)</f>
        <v>161727.63585973499</v>
      </c>
      <c r="BT97" s="95">
        <f>IF(AND(BS89&gt;0,-BS100=BS89,SUM($AQ89:BT$89)&lt;1),0,BS103)</f>
        <v>129973.13979103963</v>
      </c>
      <c r="BU97" s="95">
        <f>IF(AND(BT89&gt;0,-BT100=BT89,SUM($AQ89:BU$89)&lt;1),0,BT103)</f>
        <v>97870.786166945414</v>
      </c>
      <c r="BV97" s="95">
        <f>IF(AND(BU89&gt;0,-BU100=BU89,SUM($AQ89:BV$89)&lt;1),0,BU103)</f>
        <v>65498.689189714307</v>
      </c>
      <c r="BW97" s="95">
        <f>IF(AND(BV89&gt;0,-BV100=BV89,SUM($AQ89:BW$89)&lt;1),0,BV103)</f>
        <v>32813.500717983698</v>
      </c>
      <c r="BX97" s="95">
        <f>IF(AND(BW89&gt;0,-BW100=BW89,SUM($AQ89:BX$89)&lt;1),0,BW103)</f>
        <v>-3.0850060284137726E-9</v>
      </c>
      <c r="BY97" s="95">
        <f>IF(AND(BX89&gt;0,-BX100=BX89,SUM($AQ89:BY$89)&lt;1),0,BX103)</f>
        <v>-3.0850060284137726E-9</v>
      </c>
      <c r="BZ97" s="95">
        <f>IF(AND(BY89&gt;0,-BY100=BY89,SUM($AQ89:BZ$89)&lt;1),0,BY103)</f>
        <v>-3.1657748210018777E-9</v>
      </c>
      <c r="CA97" s="95">
        <f>IF(AND(BZ89&gt;0,-BZ100=BZ89,SUM($AQ89:CA$89)&lt;1),0,BZ103)</f>
        <v>-3.1946449341822995E-9</v>
      </c>
      <c r="CB97" s="95">
        <f>IF(AND(CA89&gt;0,-CA100=CA89,SUM($AQ89:CB$89)&lt;1),0,CA103)</f>
        <v>-3.2252631907213644E-9</v>
      </c>
      <c r="CC97" s="95">
        <f>IF(AND(CB89&gt;0,-CB100=CB89,SUM($AQ89:CC$89)&lt;1),0,CB103)</f>
        <v>-3.2561606688038587E-9</v>
      </c>
      <c r="CD97" s="95">
        <f>IF(AND(CC89&gt;0,-CC100=CC89,SUM($AQ89:CD$89)&lt;1),0,CC103)</f>
        <v>-3.284322400717427E-9</v>
      </c>
      <c r="CE97" s="95">
        <f>IF(AND(CD89&gt;0,-CD100=CD89,SUM($AQ89:CE$89)&lt;1),0,CD103)</f>
        <v>-3.3158148372699098E-9</v>
      </c>
      <c r="CF97" s="95">
        <f>IF(AND(CE89&gt;0,-CE100=CE89,SUM($AQ89:CF$89)&lt;1),0,CE103)</f>
        <v>-3.3465501935565425E-9</v>
      </c>
      <c r="CG97" s="95">
        <f>IF(AND(CF89&gt;0,-CF100=CF89,SUM($AQ89:CG$89)&lt;1),0,CF103)</f>
        <v>-3.378619584168297E-9</v>
      </c>
      <c r="CH97" s="95">
        <f>IF(AND(CG89&gt;0,-CG100=CG89,SUM($AQ89:CH$89)&lt;1),0,CG103)</f>
        <v>-3.4099372807828534E-9</v>
      </c>
      <c r="CI97" s="95">
        <f>IF(AND(CH89&gt;0,-CH100=CH89,SUM($AQ89:CI$89)&lt;1),0,CH103)</f>
        <v>-3.4426140967363126E-9</v>
      </c>
      <c r="CJ97" s="95">
        <f>IF(AND(CI89&gt;0,-CI100=CI89,SUM($AQ89:CJ$89)&lt;1),0,CI103)</f>
        <v>-3.4755938063961707E-9</v>
      </c>
      <c r="CK97" s="95">
        <f>IF(AND(CJ89&gt;0,-CJ100=CJ89,SUM($AQ89:CK$89)&lt;1),0,CJ103)</f>
        <v>-3.5078104885335461E-9</v>
      </c>
      <c r="CL97" s="95">
        <f>IF(AND(CK89&gt;0,-CK100=CK89,SUM($AQ89:CL$89)&lt;1),0,CK103)</f>
        <v>-3.5414252049321508E-9</v>
      </c>
      <c r="CM97" s="95">
        <f>IF(AND(CL89&gt;0,-CL100=CL89,SUM($AQ89:CM$89)&lt;1),0,CL103)</f>
        <v>-3.5742520081496166E-9</v>
      </c>
      <c r="CN97" s="95">
        <f>IF(AND(CM89&gt;0,-CM100=CM89,SUM($AQ89:CN$89)&lt;1),0,CM103)</f>
        <v>-3.6085034225961461E-9</v>
      </c>
      <c r="CO97" s="95">
        <f>IF(AND(CN89&gt;0,-CN100=CN89,SUM($AQ89:CO$89)&lt;1),0,CN103)</f>
        <v>-3.6430723262954176E-9</v>
      </c>
      <c r="CP97" s="95">
        <f>IF(AND(CO89&gt;0,-CO100=CO89,SUM($AQ89:CP$89)&lt;1),0,CO103)</f>
        <v>-3.6745803614500984E-9</v>
      </c>
      <c r="CQ97" s="95">
        <f>IF(AND(CP89&gt;0,-CP100=CP89,SUM($AQ89:CQ$89)&lt;1),0,CP103)</f>
        <v>-3.7098148709726614E-9</v>
      </c>
      <c r="CR97" s="95">
        <f>IF(AND(CQ89&gt;0,-CQ100=CQ89,SUM($AQ89:CR$89)&lt;1),0,CQ103)</f>
        <v>-3.74420234054275E-9</v>
      </c>
      <c r="CS97" s="95">
        <f>IF(AND(CR89&gt;0,-CR100=CR89,SUM($AQ89:CS$89)&lt;1),0,CR103)</f>
        <v>-3.7800823603970783E-9</v>
      </c>
      <c r="CT97" s="95">
        <f>IF(AND(CS89&gt;0,-CS100=CS89,SUM($AQ89:CT$89)&lt;1),0,CS103)</f>
        <v>-3.8151213665922939E-9</v>
      </c>
      <c r="CU97" s="95">
        <f>IF(AND(CT89&gt;0,-CT100=CT89,SUM($AQ89:CU$89)&lt;1),0,CT103)</f>
        <v>-3.8516809887996631E-9</v>
      </c>
      <c r="CV97" s="95">
        <f>IF(AND(CU89&gt;0,-CU100=CU89,SUM($AQ89:CV$89)&lt;1),0,CU103)</f>
        <v>-3.8885794959060607E-9</v>
      </c>
      <c r="CW97" s="95">
        <f>IF(AND(CV89&gt;0,-CV100=CV89,SUM($AQ89:CW$89)&lt;1),0,CV103)</f>
        <v>-3.9246243091276086E-9</v>
      </c>
      <c r="CX97" s="95">
        <f>IF(AND(CW89&gt;0,-CW100=CW89,SUM($AQ89:CX$89)&lt;1),0,CW103)</f>
        <v>-3.9622332773297497E-9</v>
      </c>
      <c r="CY97" s="95">
        <f>IF(AND(CX89&gt;0,-CX100=CX89,SUM($AQ89:CY$89)&lt;1),0,CX103)</f>
        <v>-3.9989607089624869E-9</v>
      </c>
      <c r="CZ97" s="95">
        <f>IF(AND(CY89&gt;0,-CY100=CY89,SUM($AQ89:CZ$89)&lt;1),0,CY103)</f>
        <v>-4.0372820305385137E-9</v>
      </c>
      <c r="DA97" s="95">
        <f>IF(AND(CZ89&gt;0,-CZ100=CZ89,SUM($AQ89:DA$89)&lt;1),0,CZ103)</f>
        <v>-4.0758523852887356E-9</v>
      </c>
      <c r="DB97" s="95">
        <f>IF(AND(DA89&gt;0,-DA100=DA89,SUM($AQ89:DB$89)&lt;1),0,DA103)</f>
        <v>-4.1122688016128809E-9</v>
      </c>
      <c r="DC97" s="95">
        <f>IF(AND(DB89&gt;0,-DB100=DB89,SUM($AQ89:DC$89)&lt;1),0,DB103)</f>
        <v>-4.1515807838631175E-9</v>
      </c>
      <c r="DD97" s="95">
        <f>IF(AND(DC89&gt;0,-DC100=DC89,SUM($AQ89:DD$89)&lt;1),0,DC103)</f>
        <v>-4.1899585956324027E-9</v>
      </c>
      <c r="DE97" s="95">
        <f>IF(AND(DD89&gt;0,-DD100=DD89,SUM($AQ89:DE$89)&lt;1),0,DD103)</f>
        <v>-4.230000985458571E-9</v>
      </c>
      <c r="DF97" s="95">
        <f>IF(AND(DE89&gt;0,-DE100=DE89,SUM($AQ89:DF$89)&lt;1),0,DE103)</f>
        <v>-4.2691038384241186E-9</v>
      </c>
      <c r="DG97" s="95">
        <f>IF(AND(DF89&gt;0,-DF100=DF89,SUM($AQ89:DG$89)&lt;1),0,DF103)</f>
        <v>-4.3099025985212779E-9</v>
      </c>
      <c r="DH97" s="95">
        <f>IF(AND(DG89&gt;0,-DG100=DG89,SUM($AQ89:DH$89)&lt;1),0,DG103)</f>
        <v>-4.3510785093384346E-9</v>
      </c>
      <c r="DI97" s="95">
        <f>IF(AND(DH89&gt;0,-DH100=DH89,SUM($AQ89:DI$89)&lt;1),0,DH103)</f>
        <v>-4.3913007415536846E-9</v>
      </c>
      <c r="DJ97" s="95">
        <f>IF(AND(DI89&gt;0,-DI100=DI89,SUM($AQ89:DJ$89)&lt;1),0,DI103)</f>
        <v>-4.4332673058350304E-9</v>
      </c>
      <c r="DK97" s="95">
        <f>IF(AND(DJ89&gt;0,-DJ100=DJ89,SUM($AQ89:DK$89)&lt;1),0,DJ103)</f>
        <v>-4.4742491874706788E-9</v>
      </c>
      <c r="DL97" s="95">
        <f>IF(AND(DK89&gt;0,-DK100=DK89,SUM($AQ89:DL$89)&lt;1),0,DK103)</f>
        <v>-4.5170084704777331E-9</v>
      </c>
      <c r="DM97" s="95">
        <f>IF(AND(DL89&gt;0,-DL100=DL89,SUM($AQ89:DM$89)&lt;1),0,DL103)</f>
        <v>-4.5602818291932226E-9</v>
      </c>
      <c r="DN97" s="95">
        <f>IF(AND(DM89&gt;0,-DM100=DM89,SUM($AQ89:DN$89)&lt;1),0,DM103)</f>
        <v>-4.5997225737386185E-9</v>
      </c>
      <c r="DO97" s="95">
        <f>IF(AND(DN89&gt;0,-DN100=DN89,SUM($AQ89:DO$89)&lt;1),0,DN103)</f>
        <v>-4.6438280097950227E-9</v>
      </c>
      <c r="DP97" s="95">
        <f>IF(AND(DO89&gt;0,-DO100=DO89,SUM($AQ89:DP$89)&lt;1),0,DO103)</f>
        <v>-4.6868731481446076E-9</v>
      </c>
      <c r="DQ97" s="95">
        <f>IF(AND(DP89&gt;0,-DP100=DP89,SUM($AQ89:DQ$89)&lt;1),0,DP103)</f>
        <v>-4.7317866133676965E-9</v>
      </c>
      <c r="DR97" s="95">
        <f>IF(AND(DQ89&gt;0,-DQ100=DQ89,SUM($AQ89:DR$89)&lt;1),0,DQ103)</f>
        <v>-4.7756473244985554E-9</v>
      </c>
      <c r="DS97" s="95">
        <f>IF(AND(DR89&gt;0,-DR100=DR89,SUM($AQ89:DS$89)&lt;1),0,DR103)</f>
        <v>-4.8214114942857026E-9</v>
      </c>
      <c r="DT97" s="95">
        <f>IF(AND(DS89&gt;0,-DS100=DS89,SUM($AQ89:DT$89)&lt;1),0,DS103)</f>
        <v>-4.8675998693879216E-9</v>
      </c>
      <c r="DU97" s="95">
        <f>IF(AND(DT89&gt;0,-DT100=DT89,SUM($AQ89:DU$89)&lt;1),0,DT103)</f>
        <v>-4.9127196176955074E-9</v>
      </c>
      <c r="DV97" s="95">
        <f>IF(AND(DU89&gt;0,-DU100=DU89,SUM($AQ89:DV$89)&lt;1),0,DU103)</f>
        <v>-4.9597973253523241E-9</v>
      </c>
      <c r="DW97" s="95">
        <f>IF(AND(DV89&gt;0,-DV100=DV89,SUM($AQ89:DW$89)&lt;1),0,DV103)</f>
        <v>-5.0057715536294314E-9</v>
      </c>
      <c r="DX97" s="95">
        <f>IF(AND(DW89&gt;0,-DW100=DW89,SUM($AQ89:DX$89)&lt;1),0,DW103)</f>
        <v>-5.0537409625343094E-9</v>
      </c>
      <c r="DY97" s="95">
        <f>IF(AND(DX89&gt;0,-DX100=DX89,SUM($AQ89:DY$89)&lt;1),0,DX103)</f>
        <v>-5.102155017946019E-9</v>
      </c>
      <c r="DZ97" s="95">
        <f>IF(AND(DY89&gt;0,-DY100=DY89,SUM($AQ89:DZ$89)&lt;1),0,DY103)</f>
        <v>-5.1462822998859707E-9</v>
      </c>
      <c r="EA97" s="95">
        <f>IF(AND(DZ89&gt;0,-DZ100=DZ89,SUM($AQ89:EA$89)&lt;1),0,DZ103)</f>
        <v>-5.1956285421408475E-9</v>
      </c>
      <c r="EB97" s="95">
        <f>IF(AND(EA89&gt;0,-EA100=EA89,SUM($AQ89:EB$89)&lt;1),0,EA103)</f>
        <v>-5.2437884974497526E-9</v>
      </c>
      <c r="EC97" s="95">
        <f>IF(AND(EB89&gt;0,-EB100=EB89,SUM($AQ89:EC$89)&lt;1),0,EB103)</f>
        <v>-5.2940387826341579E-9</v>
      </c>
      <c r="ED97" s="95">
        <f>IF(AND(EC89&gt;0,-EC100=EC89,SUM($AQ89:ED$89)&lt;1),0,EC103)</f>
        <v>-5.3431112207497522E-9</v>
      </c>
      <c r="EE97" s="95">
        <f>IF(AND(ED89&gt;0,-ED100=ED89,SUM($AQ89:EE$89)&lt;1),0,ED103)</f>
        <v>-5.3943132950410472E-9</v>
      </c>
      <c r="EF97" s="95">
        <f>IF(AND(EE89&gt;0,-EE100=EE89,SUM($AQ89:EF$89)&lt;1),0,EE103)</f>
        <v>-5.4459899806310537E-9</v>
      </c>
      <c r="EG97" s="95">
        <f>IF(AND(EF89&gt;0,-EF100=EF89,SUM($AQ89:EG$89)&lt;1),0,EF103)</f>
        <v>-5.4964710603839395E-9</v>
      </c>
      <c r="EH97" s="95">
        <f>IF(AND(EG89&gt;0,-EG100=EG89,SUM($AQ89:EH$89)&lt;1),0,EG103)</f>
        <v>-5.5491427530229528E-9</v>
      </c>
      <c r="EI97" s="95">
        <f>IF(AND(EH89&gt;0,-EH100=EH89,SUM($AQ89:EI$89)&lt;1),0,EH103)</f>
        <v>-5.6005798458988419E-9</v>
      </c>
      <c r="EJ97" s="95">
        <f>IF(AND(EI89&gt;0,-EI100=EI89,SUM($AQ89:EJ$89)&lt;1),0,EI103)</f>
        <v>-5.654249195739137E-9</v>
      </c>
      <c r="EK97" s="95">
        <f>IF(AND(EJ89&gt;0,-EJ100=EJ89,SUM($AQ89:EK$89)&lt;1),0,EJ103)</f>
        <v>-5.7036198798064117E-9</v>
      </c>
      <c r="EL97" s="95">
        <f>IF(AND(EK89&gt;0,-EK100=EK89,SUM($AQ89:EL$89)&lt;1),0,EK103)</f>
        <v>-5.7577867110515276E-9</v>
      </c>
      <c r="EM97" s="95">
        <f>IF(AND(EL89&gt;0,-EL100=EL89,SUM($AQ89:EM$89)&lt;1),0,EL103)</f>
        <v>-5.8116692488766662E-9</v>
      </c>
      <c r="EN97" s="95">
        <f>IF(AND(EM89&gt;0,-EM100=EM89,SUM($AQ89:EN$89)&lt;1),0,EM103)</f>
        <v>-5.8668326469562418E-9</v>
      </c>
      <c r="EO97" s="95">
        <f>IF(AND(EN89&gt;0,-EN100=EN89,SUM($AQ89:EO$89)&lt;1),0,EN103)</f>
        <v>-5.9217356588039398E-9</v>
      </c>
      <c r="EP97" s="95">
        <f>IF(AND(EO89&gt;0,-EO100=EO89,SUM($AQ89:EP$89)&lt;1),0,EO103)</f>
        <v>-5.9779440722393548E-9</v>
      </c>
      <c r="EQ97" s="95">
        <f>IF(AND(EP89&gt;0,-EP100=EP89,SUM($AQ89:EQ$89)&lt;1),0,EP103)</f>
        <v>-6.0352170091377563E-9</v>
      </c>
      <c r="ER97" s="95">
        <f>IF(AND(EQ89&gt;0,-EQ100=EQ89,SUM($AQ89:ER$89)&lt;1),0,EQ103)</f>
        <v>-6.0916957960566272E-9</v>
      </c>
      <c r="ES97" s="95">
        <f>IF(AND(ER89&gt;0,-ER100=ER89,SUM($AQ89:ES$89)&lt;1),0,ER103)</f>
        <v>-6.1495123608880077E-9</v>
      </c>
      <c r="ET97" s="95">
        <f>IF(AND(ES89&gt;0,-ES100=ES89,SUM($AQ89:ET$89)&lt;1),0,ES103)</f>
        <v>-6.2070607469294196E-9</v>
      </c>
      <c r="EU97" s="95">
        <f>IF(AND(ET89&gt;0,-ET100=ET89,SUM($AQ89:EU$89)&lt;1),0,ET103)</f>
        <v>-6.2659774782788012E-9</v>
      </c>
      <c r="EV97" s="95">
        <f>IF(AND(EU89&gt;0,-EU100=EU89,SUM($AQ89:EV$89)&lt;1),0,EU103)</f>
        <v>-6.3260099787087902E-9</v>
      </c>
      <c r="EW97" s="95">
        <f>IF(AND(EV89&gt;0,-EV100=EV89,SUM($AQ89:EW$89)&lt;1),0,EV103)</f>
        <v>-6.3830707961876803E-9</v>
      </c>
      <c r="EX97" s="95">
        <f>IF(AND(EW89&gt;0,-EW100=EW89,SUM($AQ89:EX$89)&lt;1),0,EW103)</f>
        <v>-6.4435067423705116E-9</v>
      </c>
      <c r="EY97" s="95">
        <f>IF(AND(EX89&gt;0,-EX100=EX89,SUM($AQ89:EY$89)&lt;1),0,EX103)</f>
        <v>-6.5036408680375463E-9</v>
      </c>
      <c r="EZ97" s="95">
        <f>IF(AND(EY89&gt;0,-EY100=EY89,SUM($AQ89:EZ$89)&lt;1),0,EY103)</f>
        <v>-6.5652061903606591E-9</v>
      </c>
      <c r="FA97" s="95">
        <f>IF(AND(EZ89&gt;0,-EZ100=EZ89,SUM($AQ89:FA$89)&lt;1),0,EZ103)</f>
        <v>-6.6264760779957728E-9</v>
      </c>
      <c r="FB97" s="95">
        <f>IF(AND(FA89&gt;0,-FA100=FA89,SUM($AQ89:FB$89)&lt;1),0,FA103)</f>
        <v>-6.689204310080186E-9</v>
      </c>
      <c r="FC97" s="95">
        <f>IF(AND(FB89&gt;0,-FB100=FB89,SUM($AQ89:FC$89)&lt;1),0,FB103)</f>
        <v>-6.7531172993974696E-9</v>
      </c>
      <c r="FD97" s="95">
        <f>IF(AND(FC89&gt;0,-FC100=FC89,SUM($AQ89:FD$89)&lt;1),0,FC103)</f>
        <v>-6.8161408703446137E-9</v>
      </c>
      <c r="FE97" s="95">
        <f>IF(AND(FD89&gt;0,-FD100=FD89,SUM($AQ89:FE$89)&lt;1),0,FD103)</f>
        <v>-6.8806588794008835E-9</v>
      </c>
      <c r="FF97" s="95">
        <f>IF(AND(FE89&gt;0,-FE100=FE89,SUM($AQ89:FF$89)&lt;1),0,FE103)</f>
        <v>-6.944872734102876E-9</v>
      </c>
      <c r="FG97" s="95">
        <f>IF(AND(FF89&gt;0,-FF100=FF89,SUM($AQ89:FG$89)&lt;1),0,FF103)</f>
        <v>-7.0106150583041278E-9</v>
      </c>
      <c r="FH97" s="95">
        <f>IF(AND(FG89&gt;0,-FG100=FG89,SUM($AQ89:FH$89)&lt;1),0,FG103)</f>
        <v>-7.07759901352258E-9</v>
      </c>
      <c r="FI97" s="95">
        <f>IF(AND(FH89&gt;0,-FH100=FH89,SUM($AQ89:FI$89)&lt;1),0,FH103)</f>
        <v>-7.1393978293785897E-9</v>
      </c>
      <c r="FJ97" s="95">
        <f>IF(AND(FI89&gt;0,-FI100=FI89,SUM($AQ89:FJ$89)&lt;1),0,FI103)</f>
        <v>-7.2072020234506923E-9</v>
      </c>
      <c r="FK97" s="95">
        <f>IF(AND(FJ89&gt;0,-FJ100=FJ89,SUM($AQ89:FK$89)&lt;1),0,FJ103)</f>
        <v>-7.2746484842403236E-9</v>
      </c>
      <c r="FL97" s="95">
        <f>IF(AND(FK89&gt;0,-FK100=FK89,SUM($AQ89:FL$89)&lt;1),0,FK103)</f>
        <v>-7.3436982198134862E-9</v>
      </c>
      <c r="FM97" s="95">
        <f>IF(AND(FL89&gt;0,-FL100=FL89,SUM($AQ89:FM$89)&lt;1),0,FL103)</f>
        <v>-7.4124220397399869E-9</v>
      </c>
      <c r="FN97" s="95">
        <f>IF(AND(FM89&gt;0,-FM100=FM89,SUM($AQ89:FN$89)&lt;1),0,FM103)</f>
        <v>-7.4827798719030147E-9</v>
      </c>
      <c r="FO97" s="96">
        <f>IF(AND(FN89&gt;0,-FN100=FN89,SUM($AQ89:FO$89)&lt;1),0,FN103)</f>
        <v>-7.5544702012602845E-9</v>
      </c>
      <c r="FP97" s="3"/>
    </row>
    <row r="98" spans="1:172" s="16" customFormat="1" x14ac:dyDescent="0.2">
      <c r="A98" s="3"/>
      <c r="B98" s="3"/>
      <c r="C98" s="133" t="s">
        <v>107</v>
      </c>
      <c r="I98" s="95">
        <f t="shared" ref="I98:AN98" si="96">IF($D$8="IRR",I97*((1+$D$30)^(_xlfn.DAYS(I$44,H$44)/_xlfn.DAYS(DATE(YEAR(H$44)+1,1,1),DATE(YEAR(H$44),1,1)))-1),0)</f>
        <v>62026.637917065069</v>
      </c>
      <c r="J98" s="95">
        <f t="shared" si="96"/>
        <v>85901.811815479567</v>
      </c>
      <c r="K98" s="95">
        <f t="shared" si="96"/>
        <v>119677.84250280373</v>
      </c>
      <c r="L98" s="95">
        <f t="shared" si="96"/>
        <v>145137.79619712173</v>
      </c>
      <c r="M98" s="95">
        <f t="shared" si="96"/>
        <v>151398.84820948399</v>
      </c>
      <c r="N98" s="95">
        <f t="shared" si="96"/>
        <v>152859.10443834047</v>
      </c>
      <c r="O98" s="95">
        <f t="shared" si="96"/>
        <v>149331.78892744219</v>
      </c>
      <c r="P98" s="95">
        <f t="shared" si="96"/>
        <v>155773.76422313959</v>
      </c>
      <c r="Q98" s="95">
        <f t="shared" si="96"/>
        <v>152179.19118966398</v>
      </c>
      <c r="R98" s="95">
        <f t="shared" si="96"/>
        <v>158743.99964206491</v>
      </c>
      <c r="S98" s="95">
        <f t="shared" si="96"/>
        <v>161610.86166871138</v>
      </c>
      <c r="T98" s="95">
        <f t="shared" si="96"/>
        <v>148112.63473492209</v>
      </c>
      <c r="U98" s="95">
        <f t="shared" si="96"/>
        <v>164323.19449111409</v>
      </c>
      <c r="V98" s="95">
        <f t="shared" si="96"/>
        <v>159147.18573258255</v>
      </c>
      <c r="W98" s="95">
        <f t="shared" si="96"/>
        <v>164314.91879172428</v>
      </c>
      <c r="X98" s="95">
        <f t="shared" si="96"/>
        <v>158622.10649344668</v>
      </c>
      <c r="Y98" s="95">
        <f t="shared" si="96"/>
        <v>163232.86364381528</v>
      </c>
      <c r="Z98" s="95">
        <f t="shared" si="96"/>
        <v>14151.505143890006</v>
      </c>
      <c r="AA98" s="95">
        <f t="shared" si="96"/>
        <v>13357.520277782822</v>
      </c>
      <c r="AB98" s="95">
        <f t="shared" si="96"/>
        <v>13450.650336106975</v>
      </c>
      <c r="AC98" s="95">
        <f t="shared" si="96"/>
        <v>12672.82040015293</v>
      </c>
      <c r="AD98" s="95">
        <f t="shared" si="96"/>
        <v>12736.394932512316</v>
      </c>
      <c r="AE98" s="95">
        <f t="shared" si="96"/>
        <v>12300.884690832494</v>
      </c>
      <c r="AF98" s="95">
        <f t="shared" si="96"/>
        <v>10708.311920217278</v>
      </c>
      <c r="AG98" s="95">
        <f t="shared" si="96"/>
        <v>11406.0372031775</v>
      </c>
      <c r="AH98" s="95">
        <f t="shared" si="96"/>
        <v>10602.538586340404</v>
      </c>
      <c r="AI98" s="95">
        <f t="shared" si="96"/>
        <v>10501.512064159328</v>
      </c>
      <c r="AJ98" s="95">
        <f t="shared" si="96"/>
        <v>9718.8630445288472</v>
      </c>
      <c r="AK98" s="95">
        <f t="shared" si="96"/>
        <v>9579.6920793973113</v>
      </c>
      <c r="AL98" s="95">
        <f t="shared" si="96"/>
        <v>9113.6513220493889</v>
      </c>
      <c r="AM98" s="95">
        <f t="shared" si="96"/>
        <v>8689.9066818345509</v>
      </c>
      <c r="AN98" s="95">
        <f t="shared" si="96"/>
        <v>8844.1835254413036</v>
      </c>
      <c r="AO98" s="95">
        <f t="shared" ref="AO98:BT98" si="97">IF($D$8="IRR",AO97*((1+$D$30)^(_xlfn.DAYS(AO$44,AN$44)/_xlfn.DAYS(DATE(YEAR(AN$44)+1,1,1),DATE(YEAR(AN$44),1,1)))-1),0)</f>
        <v>8426.6502051523348</v>
      </c>
      <c r="AP98" s="95">
        <f t="shared" si="97"/>
        <v>8569.5634077155009</v>
      </c>
      <c r="AQ98" s="95">
        <f t="shared" si="97"/>
        <v>8354.1233965607898</v>
      </c>
      <c r="AR98" s="95">
        <f t="shared" si="97"/>
        <v>7345.7596546891582</v>
      </c>
      <c r="AS98" s="95">
        <f t="shared" si="97"/>
        <v>7909.3235166223276</v>
      </c>
      <c r="AT98" s="95">
        <f t="shared" si="97"/>
        <v>7438.357416504402</v>
      </c>
      <c r="AU98" s="95">
        <f t="shared" si="97"/>
        <v>7461.1172621259666</v>
      </c>
      <c r="AV98" s="95">
        <f t="shared" si="97"/>
        <v>7000.4824612374669</v>
      </c>
      <c r="AW98" s="95">
        <f t="shared" si="97"/>
        <v>7004.341142958564</v>
      </c>
      <c r="AX98" s="95">
        <f t="shared" si="97"/>
        <v>6773.762854588098</v>
      </c>
      <c r="AY98" s="95">
        <f t="shared" si="97"/>
        <v>6328.9717952576411</v>
      </c>
      <c r="AZ98" s="95">
        <f t="shared" si="97"/>
        <v>6303.8442721137908</v>
      </c>
      <c r="BA98" s="95">
        <f t="shared" si="97"/>
        <v>5869.8849881999104</v>
      </c>
      <c r="BB98" s="95">
        <f t="shared" si="97"/>
        <v>5824.9406774541048</v>
      </c>
      <c r="BC98" s="95">
        <f t="shared" si="97"/>
        <v>5495.4359232973047</v>
      </c>
      <c r="BD98" s="95">
        <f t="shared" si="97"/>
        <v>4942.0025426845641</v>
      </c>
      <c r="BE98" s="95">
        <f t="shared" si="97"/>
        <v>5068.163905014444</v>
      </c>
      <c r="BF98" s="95">
        <f t="shared" si="97"/>
        <v>4695.7967371313589</v>
      </c>
      <c r="BG98" s="95">
        <f t="shared" si="97"/>
        <v>4634.3961293405309</v>
      </c>
      <c r="BH98" s="95">
        <f t="shared" si="97"/>
        <v>4272.038413029758</v>
      </c>
      <c r="BI98" s="95">
        <f t="shared" si="97"/>
        <v>4192.357433224267</v>
      </c>
      <c r="BJ98" s="95">
        <f t="shared" si="97"/>
        <v>3968.8220673248779</v>
      </c>
      <c r="BK98" s="95">
        <f t="shared" si="97"/>
        <v>3621.8228716676549</v>
      </c>
      <c r="BL98" s="95">
        <f t="shared" si="97"/>
        <v>3514.0924558752399</v>
      </c>
      <c r="BM98" s="95">
        <f t="shared" si="97"/>
        <v>3177.5864187225407</v>
      </c>
      <c r="BN98" s="95">
        <f t="shared" si="97"/>
        <v>3050.6922316000228</v>
      </c>
      <c r="BO98" s="95">
        <f t="shared" si="97"/>
        <v>2766.3493976841069</v>
      </c>
      <c r="BP98" s="95">
        <f t="shared" si="97"/>
        <v>2230.7021026090515</v>
      </c>
      <c r="BQ98" s="95">
        <f t="shared" si="97"/>
        <v>2170.1863122359377</v>
      </c>
      <c r="BR98" s="95">
        <f t="shared" si="97"/>
        <v>1808.3599447151221</v>
      </c>
      <c r="BS98" s="95">
        <f t="shared" si="97"/>
        <v>1564.1726036101034</v>
      </c>
      <c r="BT98" s="95">
        <f t="shared" si="97"/>
        <v>1216.3150482112489</v>
      </c>
      <c r="BU98" s="95">
        <f t="shared" ref="BU98:CZ98" si="98">IF($D$8="IRR",BU97*((1+$D$30)^(_xlfn.DAYS(BU$44,BT$44)/_xlfn.DAYS(DATE(YEAR(BT$44)+1,1,1),DATE(YEAR(BT$44),1,1)))-1),0)</f>
        <v>946.57169507436311</v>
      </c>
      <c r="BV98" s="95">
        <f t="shared" si="98"/>
        <v>633.4802005748694</v>
      </c>
      <c r="BW98" s="95">
        <f t="shared" si="98"/>
        <v>307.07540628733585</v>
      </c>
      <c r="BX98" s="95">
        <f t="shared" si="98"/>
        <v>-2.9837089288820958E-11</v>
      </c>
      <c r="BY98" s="95">
        <f t="shared" si="98"/>
        <v>-2.8870113180421747E-11</v>
      </c>
      <c r="BZ98" s="95">
        <f t="shared" si="98"/>
        <v>-3.0618256539064766E-11</v>
      </c>
      <c r="CA98" s="95">
        <f t="shared" si="98"/>
        <v>-3.0897478082494137E-11</v>
      </c>
      <c r="CB98" s="95">
        <f t="shared" si="98"/>
        <v>-2.8161731913568102E-11</v>
      </c>
      <c r="CC98" s="95">
        <f t="shared" si="98"/>
        <v>-3.1492436552482807E-11</v>
      </c>
      <c r="CD98" s="95">
        <f t="shared" si="98"/>
        <v>-3.0735356286632554E-11</v>
      </c>
      <c r="CE98" s="95">
        <f t="shared" si="98"/>
        <v>-3.2069390611754814E-11</v>
      </c>
      <c r="CF98" s="95">
        <f t="shared" si="98"/>
        <v>-3.1317696614556269E-11</v>
      </c>
      <c r="CG98" s="95">
        <f t="shared" si="98"/>
        <v>-3.2676815953459085E-11</v>
      </c>
      <c r="CH98" s="95">
        <f t="shared" si="98"/>
        <v>-3.2979709659857832E-11</v>
      </c>
      <c r="CI98" s="95">
        <f t="shared" si="98"/>
        <v>-3.2216682137375174E-11</v>
      </c>
      <c r="CJ98" s="95">
        <f t="shared" si="98"/>
        <v>-3.3614716398604976E-11</v>
      </c>
      <c r="CK98" s="95">
        <f t="shared" si="98"/>
        <v>-3.282680321746559E-11</v>
      </c>
      <c r="CL98" s="95">
        <f t="shared" si="98"/>
        <v>-3.4251414446529356E-11</v>
      </c>
      <c r="CM98" s="95">
        <f t="shared" si="98"/>
        <v>-3.4568903699271493E-11</v>
      </c>
      <c r="CN98" s="95">
        <f t="shared" si="98"/>
        <v>-3.150803515468046E-11</v>
      </c>
      <c r="CO98" s="95">
        <f t="shared" si="98"/>
        <v>-3.5234509522562908E-11</v>
      </c>
      <c r="CP98" s="95">
        <f t="shared" si="98"/>
        <v>-3.4387469570088894E-11</v>
      </c>
      <c r="CQ98" s="95">
        <f t="shared" si="98"/>
        <v>-3.5880019854327796E-11</v>
      </c>
      <c r="CR98" s="95">
        <f t="shared" si="98"/>
        <v>-3.5039006195216102E-11</v>
      </c>
      <c r="CS98" s="95">
        <f t="shared" si="98"/>
        <v>-3.6559622207369426E-11</v>
      </c>
      <c r="CT98" s="95">
        <f t="shared" si="98"/>
        <v>-3.6898507106396915E-11</v>
      </c>
      <c r="CU98" s="95">
        <f t="shared" si="98"/>
        <v>-3.6044813221548319E-11</v>
      </c>
      <c r="CV98" s="95">
        <f t="shared" si="98"/>
        <v>-3.7608968202141214E-11</v>
      </c>
      <c r="CW98" s="95">
        <f t="shared" si="98"/>
        <v>-3.6727431632737078E-11</v>
      </c>
      <c r="CX98" s="95">
        <f t="shared" si="98"/>
        <v>-3.8321321576026797E-11</v>
      </c>
      <c r="CY98" s="95">
        <f t="shared" si="98"/>
        <v>-3.8570354750221964E-11</v>
      </c>
      <c r="CZ98" s="95">
        <f t="shared" si="98"/>
        <v>-3.6416416324146085E-11</v>
      </c>
      <c r="DA98" s="95">
        <f t="shared" ref="DA98:EF98" si="99">IF($D$8="IRR",DA97*((1+$D$30)^(_xlfn.DAYS(DA$44,CZ$44)/_xlfn.DAYS(DATE(YEAR(CZ$44)+1,1,1),DATE(YEAR(CZ$44),1,1)))-1),0)</f>
        <v>-3.9311982250236112E-11</v>
      </c>
      <c r="DB98" s="95">
        <f t="shared" si="99"/>
        <v>-3.8377811769284875E-11</v>
      </c>
      <c r="DC98" s="95">
        <f t="shared" si="99"/>
        <v>-4.0042389826167989E-11</v>
      </c>
      <c r="DD98" s="95">
        <f t="shared" si="99"/>
        <v>-3.9102852965547706E-11</v>
      </c>
      <c r="DE98" s="95">
        <f t="shared" si="99"/>
        <v>-4.079876009715905E-11</v>
      </c>
      <c r="DF98" s="95">
        <f t="shared" si="99"/>
        <v>-4.1175910817156558E-11</v>
      </c>
      <c r="DG98" s="95">
        <f t="shared" si="99"/>
        <v>-4.0222232215250057E-11</v>
      </c>
      <c r="DH98" s="95">
        <f t="shared" si="99"/>
        <v>-4.1966564281345806E-11</v>
      </c>
      <c r="DI98" s="95">
        <f t="shared" si="99"/>
        <v>-4.0981881635648309E-11</v>
      </c>
      <c r="DJ98" s="95">
        <f t="shared" si="99"/>
        <v>-4.2759283007054406E-11</v>
      </c>
      <c r="DK98" s="95">
        <f t="shared" si="99"/>
        <v>-4.3273358715489661E-11</v>
      </c>
      <c r="DL98" s="95">
        <f t="shared" si="99"/>
        <v>-3.9440744545396023E-11</v>
      </c>
      <c r="DM98" s="95">
        <f t="shared" si="99"/>
        <v>-4.4105436056404469E-11</v>
      </c>
      <c r="DN98" s="95">
        <f t="shared" si="99"/>
        <v>-4.3045138349585042E-11</v>
      </c>
      <c r="DO98" s="95">
        <f t="shared" si="99"/>
        <v>-4.4913465223088976E-11</v>
      </c>
      <c r="DP98" s="95">
        <f t="shared" si="99"/>
        <v>-4.3860711130858785E-11</v>
      </c>
      <c r="DQ98" s="95">
        <f t="shared" si="99"/>
        <v>-4.5764169787146921E-11</v>
      </c>
      <c r="DR98" s="95">
        <f t="shared" si="99"/>
        <v>-4.6188375102219035E-11</v>
      </c>
      <c r="DS98" s="95">
        <f t="shared" si="99"/>
        <v>-4.5119748307585888E-11</v>
      </c>
      <c r="DT98" s="95">
        <f t="shared" si="99"/>
        <v>-4.7077707656816673E-11</v>
      </c>
      <c r="DU98" s="95">
        <f t="shared" si="99"/>
        <v>-4.5974228277107497E-11</v>
      </c>
      <c r="DV98" s="95">
        <f t="shared" si="99"/>
        <v>-4.7969408904877588E-11</v>
      </c>
      <c r="DW98" s="95">
        <f t="shared" si="99"/>
        <v>-4.8414055411709212E-11</v>
      </c>
      <c r="DX98" s="95">
        <f t="shared" si="99"/>
        <v>-4.4127281939951387E-11</v>
      </c>
      <c r="DY98" s="95">
        <f t="shared" si="99"/>
        <v>-4.9346242254876769E-11</v>
      </c>
      <c r="DZ98" s="95">
        <f t="shared" si="99"/>
        <v>-4.8159955308904775E-11</v>
      </c>
      <c r="EA98" s="95">
        <f t="shared" si="99"/>
        <v>-5.0250285184405788E-11</v>
      </c>
      <c r="EB98" s="95">
        <f t="shared" si="99"/>
        <v>-4.9072438115593602E-11</v>
      </c>
      <c r="EC98" s="95">
        <f t="shared" si="99"/>
        <v>-5.1202074291295475E-11</v>
      </c>
      <c r="ED98" s="95">
        <f t="shared" si="99"/>
        <v>-5.1676685590005954E-11</v>
      </c>
      <c r="EE98" s="95">
        <f t="shared" si="99"/>
        <v>-5.0481079752885692E-11</v>
      </c>
      <c r="EF98" s="95">
        <f t="shared" si="99"/>
        <v>-5.2671692639013203E-11</v>
      </c>
      <c r="EG98" s="95">
        <f t="shared" ref="EG98:FL98" si="100">IF($D$8="IRR",EG97*((1+$D$30)^(_xlfn.DAYS(EG$44,EF$44)/_xlfn.DAYS(DATE(YEAR(EF$44)+1,1,1),DATE(YEAR(EF$44),1,1)))-1),0)</f>
        <v>-5.1437092875889124E-11</v>
      </c>
      <c r="EH98" s="95">
        <f t="shared" si="100"/>
        <v>-5.3669349840295574E-11</v>
      </c>
      <c r="EI98" s="95">
        <f t="shared" si="100"/>
        <v>-5.4166831245116167E-11</v>
      </c>
      <c r="EJ98" s="95">
        <f t="shared" si="100"/>
        <v>-4.9370684067274328E-11</v>
      </c>
      <c r="EK98" s="95">
        <f t="shared" si="100"/>
        <v>-5.5163398079575186E-11</v>
      </c>
      <c r="EL98" s="95">
        <f t="shared" si="100"/>
        <v>-5.3882537825138656E-11</v>
      </c>
      <c r="EM98" s="95">
        <f t="shared" si="100"/>
        <v>-5.6208413435414724E-11</v>
      </c>
      <c r="EN98" s="95">
        <f t="shared" si="100"/>
        <v>-5.4903011847697644E-11</v>
      </c>
      <c r="EO98" s="95">
        <f t="shared" si="100"/>
        <v>-5.7272936898400832E-11</v>
      </c>
      <c r="EP98" s="95">
        <f t="shared" si="100"/>
        <v>-5.781656483138019E-11</v>
      </c>
      <c r="EQ98" s="95">
        <f t="shared" si="100"/>
        <v>-5.6478786918870836E-11</v>
      </c>
      <c r="ER98" s="95">
        <f t="shared" si="100"/>
        <v>-5.891673134938157E-11</v>
      </c>
      <c r="ES98" s="95">
        <f t="shared" si="100"/>
        <v>-5.7548386041412096E-11</v>
      </c>
      <c r="ET98" s="95">
        <f t="shared" si="100"/>
        <v>-6.0032500429989117E-11</v>
      </c>
      <c r="EU98" s="95">
        <f t="shared" si="100"/>
        <v>-6.043594618283151E-11</v>
      </c>
      <c r="EV98" s="95">
        <f t="shared" si="100"/>
        <v>-5.7060817478890317E-11</v>
      </c>
      <c r="EW98" s="95">
        <f t="shared" si="100"/>
        <v>-6.156532232311315E-11</v>
      </c>
      <c r="EX98" s="95">
        <f t="shared" si="100"/>
        <v>-6.0134125667034284E-11</v>
      </c>
      <c r="EY98" s="95">
        <f t="shared" si="100"/>
        <v>-6.272823208441351E-11</v>
      </c>
      <c r="EZ98" s="95">
        <f t="shared" si="100"/>
        <v>-6.1269887635113777E-11</v>
      </c>
      <c r="FA98" s="95">
        <f t="shared" si="100"/>
        <v>-6.3912989317283647E-11</v>
      </c>
      <c r="FB98" s="95">
        <f t="shared" si="100"/>
        <v>-6.4518009056269228E-11</v>
      </c>
      <c r="FC98" s="95">
        <f t="shared" si="100"/>
        <v>-6.3023570947144315E-11</v>
      </c>
      <c r="FD98" s="95">
        <f t="shared" si="100"/>
        <v>-6.5742324201251526E-11</v>
      </c>
      <c r="FE98" s="95">
        <f t="shared" si="100"/>
        <v>-6.4213854701992338E-11</v>
      </c>
      <c r="FF98" s="95">
        <f t="shared" si="100"/>
        <v>-6.6983955218451898E-11</v>
      </c>
      <c r="FG98" s="95">
        <f t="shared" si="100"/>
        <v>-6.7804194072102315E-11</v>
      </c>
      <c r="FH98" s="95">
        <f t="shared" si="100"/>
        <v>-6.1798815856010032E-11</v>
      </c>
      <c r="FI98" s="95">
        <f t="shared" si="100"/>
        <v>-6.904973557316259E-11</v>
      </c>
      <c r="FJ98" s="95">
        <f t="shared" si="100"/>
        <v>-6.7446460789631429E-11</v>
      </c>
      <c r="FK98" s="95">
        <f t="shared" si="100"/>
        <v>-7.0357832163027598E-11</v>
      </c>
      <c r="FL98" s="95">
        <f t="shared" si="100"/>
        <v>-6.8723819926500651E-11</v>
      </c>
      <c r="FM98" s="95">
        <f t="shared" ref="FM98:FO98" si="101">IF($D$8="IRR",FM97*((1+$D$30)^(_xlfn.DAYS(FM$44,FL$44)/_xlfn.DAYS(DATE(YEAR(FL$44)+1,1,1),DATE(YEAR(FL$44),1,1)))-1),0)</f>
        <v>-7.1690329357269856E-11</v>
      </c>
      <c r="FN98" s="95">
        <f t="shared" si="101"/>
        <v>-7.237080547338803E-11</v>
      </c>
      <c r="FO98" s="96">
        <f t="shared" si="101"/>
        <v>-7.0696266950456569E-11</v>
      </c>
      <c r="FP98" s="3"/>
    </row>
    <row r="99" spans="1:172" s="16" customFormat="1" x14ac:dyDescent="0.2">
      <c r="A99" s="3"/>
      <c r="B99" s="3"/>
      <c r="C99" s="133" t="s">
        <v>122</v>
      </c>
      <c r="I99" s="95">
        <f>I57</f>
        <v>0</v>
      </c>
      <c r="J99" s="95">
        <f t="shared" ref="J99:BU99" si="102">J57</f>
        <v>0</v>
      </c>
      <c r="K99" s="95">
        <f t="shared" si="102"/>
        <v>0</v>
      </c>
      <c r="L99" s="95">
        <f t="shared" si="102"/>
        <v>0</v>
      </c>
      <c r="M99" s="95">
        <f t="shared" si="102"/>
        <v>0</v>
      </c>
      <c r="N99" s="95">
        <f t="shared" si="102"/>
        <v>0</v>
      </c>
      <c r="O99" s="95">
        <f t="shared" si="102"/>
        <v>0</v>
      </c>
      <c r="P99" s="95">
        <f t="shared" si="102"/>
        <v>0</v>
      </c>
      <c r="Q99" s="95">
        <f t="shared" si="102"/>
        <v>0</v>
      </c>
      <c r="R99" s="95">
        <f t="shared" si="102"/>
        <v>0</v>
      </c>
      <c r="S99" s="95">
        <f t="shared" si="102"/>
        <v>0</v>
      </c>
      <c r="T99" s="95">
        <f t="shared" si="102"/>
        <v>-120729.24398025176</v>
      </c>
      <c r="U99" s="95">
        <f t="shared" si="102"/>
        <v>-148351.76339755559</v>
      </c>
      <c r="V99" s="95">
        <f t="shared" si="102"/>
        <v>-175974.28281485941</v>
      </c>
      <c r="W99" s="95">
        <f t="shared" si="102"/>
        <v>-203596.8022321632</v>
      </c>
      <c r="X99" s="95">
        <f t="shared" si="102"/>
        <v>-231219.32164946705</v>
      </c>
      <c r="Y99" s="95">
        <f t="shared" si="102"/>
        <v>-1157439.4391109948</v>
      </c>
      <c r="Z99" s="95">
        <f t="shared" si="102"/>
        <v>-8518.7223479442764</v>
      </c>
      <c r="AA99" s="95">
        <f t="shared" si="102"/>
        <v>-7916.7211711402051</v>
      </c>
      <c r="AB99" s="95">
        <f t="shared" si="102"/>
        <v>-7839.7476550296415</v>
      </c>
      <c r="AC99" s="95">
        <f t="shared" si="102"/>
        <v>-7254.39500352717</v>
      </c>
      <c r="AD99" s="95">
        <f t="shared" si="102"/>
        <v>-7149.871285909554</v>
      </c>
      <c r="AE99" s="95">
        <f t="shared" si="102"/>
        <v>-6738.4793055446353</v>
      </c>
      <c r="AF99" s="95">
        <f t="shared" si="102"/>
        <v>-5709.5288153837901</v>
      </c>
      <c r="AG99" s="95">
        <f t="shared" si="102"/>
        <v>-5900.6450231487397</v>
      </c>
      <c r="AH99" s="95">
        <f t="shared" si="102"/>
        <v>-5301.6614089563955</v>
      </c>
      <c r="AI99" s="95">
        <f t="shared" si="102"/>
        <v>-5052.6860648803413</v>
      </c>
      <c r="AJ99" s="95">
        <f t="shared" si="102"/>
        <v>-4474.4944865601137</v>
      </c>
      <c r="AK99" s="95">
        <f t="shared" si="102"/>
        <v>-4191.112204474397</v>
      </c>
      <c r="AL99" s="95">
        <f t="shared" si="102"/>
        <v>-3755.6723505672999</v>
      </c>
      <c r="AM99" s="95">
        <f t="shared" si="102"/>
        <v>-3484.0165067296475</v>
      </c>
      <c r="AN99" s="95">
        <f t="shared" si="102"/>
        <v>-3443.3618900659494</v>
      </c>
      <c r="AO99" s="95">
        <f t="shared" si="102"/>
        <v>-3179.3639290006831</v>
      </c>
      <c r="AP99" s="95">
        <f t="shared" si="102"/>
        <v>-3126.0369458859786</v>
      </c>
      <c r="AQ99" s="95">
        <f t="shared" si="102"/>
        <v>-2900.7459602886811</v>
      </c>
      <c r="AR99" s="95">
        <f t="shared" si="102"/>
        <v>-2413.9391798796132</v>
      </c>
      <c r="AS99" s="95">
        <f t="shared" si="102"/>
        <v>-2442.5451848809607</v>
      </c>
      <c r="AT99" s="95">
        <f t="shared" si="102"/>
        <v>-2140.0740608130582</v>
      </c>
      <c r="AU99" s="95">
        <f t="shared" si="102"/>
        <v>-1978.3944055796601</v>
      </c>
      <c r="AV99" s="95">
        <f t="shared" si="102"/>
        <v>-1687.3043036228046</v>
      </c>
      <c r="AW99" s="95">
        <f t="shared" si="102"/>
        <v>-1506.7911813501269</v>
      </c>
      <c r="AX99" s="95">
        <f t="shared" si="102"/>
        <v>-1268.3394698179327</v>
      </c>
      <c r="AY99" s="95">
        <f t="shared" si="102"/>
        <v>-994.65998373087496</v>
      </c>
      <c r="AZ99" s="95">
        <f t="shared" si="102"/>
        <v>-785.33554232493043</v>
      </c>
      <c r="BA99" s="95">
        <f t="shared" si="102"/>
        <v>-523.49935936974362</v>
      </c>
      <c r="BB99" s="95">
        <f t="shared" si="102"/>
        <v>-294.5764621309936</v>
      </c>
      <c r="BC99" s="95">
        <f t="shared" si="102"/>
        <v>0</v>
      </c>
      <c r="BD99" s="95">
        <f t="shared" si="102"/>
        <v>0</v>
      </c>
      <c r="BE99" s="95">
        <f t="shared" si="102"/>
        <v>0</v>
      </c>
      <c r="BF99" s="95">
        <f t="shared" si="102"/>
        <v>0</v>
      </c>
      <c r="BG99" s="95">
        <f t="shared" si="102"/>
        <v>0</v>
      </c>
      <c r="BH99" s="95">
        <f t="shared" si="102"/>
        <v>0</v>
      </c>
      <c r="BI99" s="95">
        <f t="shared" si="102"/>
        <v>0</v>
      </c>
      <c r="BJ99" s="95">
        <f t="shared" si="102"/>
        <v>0</v>
      </c>
      <c r="BK99" s="95">
        <f t="shared" si="102"/>
        <v>0</v>
      </c>
      <c r="BL99" s="95">
        <f t="shared" si="102"/>
        <v>0</v>
      </c>
      <c r="BM99" s="95">
        <f t="shared" si="102"/>
        <v>0</v>
      </c>
      <c r="BN99" s="95">
        <f t="shared" si="102"/>
        <v>0</v>
      </c>
      <c r="BO99" s="95">
        <f t="shared" si="102"/>
        <v>0</v>
      </c>
      <c r="BP99" s="95">
        <f t="shared" si="102"/>
        <v>0</v>
      </c>
      <c r="BQ99" s="95">
        <f t="shared" si="102"/>
        <v>0</v>
      </c>
      <c r="BR99" s="95">
        <f t="shared" si="102"/>
        <v>0</v>
      </c>
      <c r="BS99" s="95">
        <f t="shared" si="102"/>
        <v>0</v>
      </c>
      <c r="BT99" s="95">
        <f t="shared" si="102"/>
        <v>0</v>
      </c>
      <c r="BU99" s="95">
        <f t="shared" si="102"/>
        <v>0</v>
      </c>
      <c r="BV99" s="95">
        <f t="shared" ref="BV99:EG99" si="103">BV57</f>
        <v>0</v>
      </c>
      <c r="BW99" s="95">
        <f t="shared" si="103"/>
        <v>0</v>
      </c>
      <c r="BX99" s="95">
        <f t="shared" si="103"/>
        <v>0</v>
      </c>
      <c r="BY99" s="95">
        <f t="shared" si="103"/>
        <v>0</v>
      </c>
      <c r="BZ99" s="95">
        <f t="shared" si="103"/>
        <v>0</v>
      </c>
      <c r="CA99" s="95">
        <f t="shared" si="103"/>
        <v>0</v>
      </c>
      <c r="CB99" s="95">
        <f t="shared" si="103"/>
        <v>0</v>
      </c>
      <c r="CC99" s="95">
        <f t="shared" si="103"/>
        <v>0</v>
      </c>
      <c r="CD99" s="95">
        <f t="shared" si="103"/>
        <v>0</v>
      </c>
      <c r="CE99" s="95">
        <f t="shared" si="103"/>
        <v>0</v>
      </c>
      <c r="CF99" s="95">
        <f t="shared" si="103"/>
        <v>0</v>
      </c>
      <c r="CG99" s="95">
        <f t="shared" si="103"/>
        <v>0</v>
      </c>
      <c r="CH99" s="95">
        <f t="shared" si="103"/>
        <v>0</v>
      </c>
      <c r="CI99" s="95">
        <f t="shared" si="103"/>
        <v>0</v>
      </c>
      <c r="CJ99" s="95">
        <f t="shared" si="103"/>
        <v>0</v>
      </c>
      <c r="CK99" s="95">
        <f t="shared" si="103"/>
        <v>0</v>
      </c>
      <c r="CL99" s="95">
        <f t="shared" si="103"/>
        <v>0</v>
      </c>
      <c r="CM99" s="95">
        <f t="shared" si="103"/>
        <v>0</v>
      </c>
      <c r="CN99" s="95">
        <f t="shared" si="103"/>
        <v>0</v>
      </c>
      <c r="CO99" s="95">
        <f t="shared" si="103"/>
        <v>0</v>
      </c>
      <c r="CP99" s="95">
        <f t="shared" si="103"/>
        <v>0</v>
      </c>
      <c r="CQ99" s="95">
        <f t="shared" si="103"/>
        <v>0</v>
      </c>
      <c r="CR99" s="95">
        <f t="shared" si="103"/>
        <v>0</v>
      </c>
      <c r="CS99" s="95">
        <f t="shared" si="103"/>
        <v>0</v>
      </c>
      <c r="CT99" s="95">
        <f t="shared" si="103"/>
        <v>0</v>
      </c>
      <c r="CU99" s="95">
        <f t="shared" si="103"/>
        <v>0</v>
      </c>
      <c r="CV99" s="95">
        <f t="shared" si="103"/>
        <v>0</v>
      </c>
      <c r="CW99" s="95">
        <f t="shared" si="103"/>
        <v>0</v>
      </c>
      <c r="CX99" s="95">
        <f t="shared" si="103"/>
        <v>0</v>
      </c>
      <c r="CY99" s="95">
        <f t="shared" si="103"/>
        <v>0</v>
      </c>
      <c r="CZ99" s="95">
        <f t="shared" si="103"/>
        <v>0</v>
      </c>
      <c r="DA99" s="95">
        <f t="shared" si="103"/>
        <v>0</v>
      </c>
      <c r="DB99" s="95">
        <f t="shared" si="103"/>
        <v>0</v>
      </c>
      <c r="DC99" s="95">
        <f t="shared" si="103"/>
        <v>0</v>
      </c>
      <c r="DD99" s="95">
        <f t="shared" si="103"/>
        <v>0</v>
      </c>
      <c r="DE99" s="95">
        <f t="shared" si="103"/>
        <v>0</v>
      </c>
      <c r="DF99" s="95">
        <f t="shared" si="103"/>
        <v>0</v>
      </c>
      <c r="DG99" s="95">
        <f t="shared" si="103"/>
        <v>0</v>
      </c>
      <c r="DH99" s="95">
        <f t="shared" si="103"/>
        <v>0</v>
      </c>
      <c r="DI99" s="95">
        <f t="shared" si="103"/>
        <v>0</v>
      </c>
      <c r="DJ99" s="95">
        <f t="shared" si="103"/>
        <v>0</v>
      </c>
      <c r="DK99" s="95">
        <f t="shared" si="103"/>
        <v>0</v>
      </c>
      <c r="DL99" s="95">
        <f t="shared" si="103"/>
        <v>0</v>
      </c>
      <c r="DM99" s="95">
        <f t="shared" si="103"/>
        <v>0</v>
      </c>
      <c r="DN99" s="95">
        <f t="shared" si="103"/>
        <v>0</v>
      </c>
      <c r="DO99" s="95">
        <f t="shared" si="103"/>
        <v>0</v>
      </c>
      <c r="DP99" s="95">
        <f t="shared" si="103"/>
        <v>0</v>
      </c>
      <c r="DQ99" s="95">
        <f t="shared" si="103"/>
        <v>0</v>
      </c>
      <c r="DR99" s="95">
        <f t="shared" si="103"/>
        <v>0</v>
      </c>
      <c r="DS99" s="95">
        <f t="shared" si="103"/>
        <v>0</v>
      </c>
      <c r="DT99" s="95">
        <f t="shared" si="103"/>
        <v>0</v>
      </c>
      <c r="DU99" s="95">
        <f t="shared" si="103"/>
        <v>0</v>
      </c>
      <c r="DV99" s="95">
        <f t="shared" si="103"/>
        <v>0</v>
      </c>
      <c r="DW99" s="95">
        <f t="shared" si="103"/>
        <v>0</v>
      </c>
      <c r="DX99" s="95">
        <f t="shared" si="103"/>
        <v>0</v>
      </c>
      <c r="DY99" s="95">
        <f t="shared" si="103"/>
        <v>0</v>
      </c>
      <c r="DZ99" s="95">
        <f t="shared" si="103"/>
        <v>0</v>
      </c>
      <c r="EA99" s="95">
        <f t="shared" si="103"/>
        <v>0</v>
      </c>
      <c r="EB99" s="95">
        <f t="shared" si="103"/>
        <v>0</v>
      </c>
      <c r="EC99" s="95">
        <f t="shared" si="103"/>
        <v>0</v>
      </c>
      <c r="ED99" s="95">
        <f t="shared" si="103"/>
        <v>0</v>
      </c>
      <c r="EE99" s="95">
        <f t="shared" si="103"/>
        <v>0</v>
      </c>
      <c r="EF99" s="95">
        <f t="shared" si="103"/>
        <v>0</v>
      </c>
      <c r="EG99" s="95">
        <f t="shared" si="103"/>
        <v>0</v>
      </c>
      <c r="EH99" s="95">
        <f t="shared" ref="EH99:FO99" si="104">EH57</f>
        <v>0</v>
      </c>
      <c r="EI99" s="95">
        <f t="shared" si="104"/>
        <v>0</v>
      </c>
      <c r="EJ99" s="95">
        <f t="shared" si="104"/>
        <v>0</v>
      </c>
      <c r="EK99" s="95">
        <f t="shared" si="104"/>
        <v>0</v>
      </c>
      <c r="EL99" s="95">
        <f t="shared" si="104"/>
        <v>0</v>
      </c>
      <c r="EM99" s="95">
        <f t="shared" si="104"/>
        <v>0</v>
      </c>
      <c r="EN99" s="95">
        <f t="shared" si="104"/>
        <v>0</v>
      </c>
      <c r="EO99" s="95">
        <f t="shared" si="104"/>
        <v>0</v>
      </c>
      <c r="EP99" s="95">
        <f t="shared" si="104"/>
        <v>0</v>
      </c>
      <c r="EQ99" s="95">
        <f t="shared" si="104"/>
        <v>0</v>
      </c>
      <c r="ER99" s="95">
        <f t="shared" si="104"/>
        <v>0</v>
      </c>
      <c r="ES99" s="95">
        <f t="shared" si="104"/>
        <v>0</v>
      </c>
      <c r="ET99" s="95">
        <f t="shared" si="104"/>
        <v>0</v>
      </c>
      <c r="EU99" s="95">
        <f t="shared" si="104"/>
        <v>0</v>
      </c>
      <c r="EV99" s="95">
        <f t="shared" si="104"/>
        <v>0</v>
      </c>
      <c r="EW99" s="95">
        <f t="shared" si="104"/>
        <v>0</v>
      </c>
      <c r="EX99" s="95">
        <f t="shared" si="104"/>
        <v>0</v>
      </c>
      <c r="EY99" s="95">
        <f t="shared" si="104"/>
        <v>0</v>
      </c>
      <c r="EZ99" s="95">
        <f t="shared" si="104"/>
        <v>0</v>
      </c>
      <c r="FA99" s="95">
        <f t="shared" si="104"/>
        <v>0</v>
      </c>
      <c r="FB99" s="95">
        <f t="shared" si="104"/>
        <v>0</v>
      </c>
      <c r="FC99" s="95">
        <f t="shared" si="104"/>
        <v>0</v>
      </c>
      <c r="FD99" s="95">
        <f t="shared" si="104"/>
        <v>0</v>
      </c>
      <c r="FE99" s="95">
        <f t="shared" si="104"/>
        <v>0</v>
      </c>
      <c r="FF99" s="95">
        <f t="shared" si="104"/>
        <v>0</v>
      </c>
      <c r="FG99" s="95">
        <f t="shared" si="104"/>
        <v>0</v>
      </c>
      <c r="FH99" s="95">
        <f t="shared" si="104"/>
        <v>0</v>
      </c>
      <c r="FI99" s="95">
        <f t="shared" si="104"/>
        <v>0</v>
      </c>
      <c r="FJ99" s="95">
        <f t="shared" si="104"/>
        <v>0</v>
      </c>
      <c r="FK99" s="95">
        <f t="shared" si="104"/>
        <v>0</v>
      </c>
      <c r="FL99" s="95">
        <f t="shared" si="104"/>
        <v>0</v>
      </c>
      <c r="FM99" s="95">
        <f t="shared" si="104"/>
        <v>0</v>
      </c>
      <c r="FN99" s="95">
        <f t="shared" si="104"/>
        <v>0</v>
      </c>
      <c r="FO99" s="96">
        <f t="shared" si="104"/>
        <v>0</v>
      </c>
      <c r="FP99" s="3"/>
    </row>
    <row r="100" spans="1:172" s="16" customFormat="1" x14ac:dyDescent="0.2">
      <c r="A100" s="3"/>
      <c r="B100" s="3"/>
      <c r="C100" s="133" t="s">
        <v>123</v>
      </c>
      <c r="I100" s="95">
        <f>-MIN(I89,SUM(H98:$H$100)+SUM(I98:I99))</f>
        <v>0</v>
      </c>
      <c r="J100" s="95">
        <f>-MIN(J89,SUM($H98:I$100)+SUM(J98:J99))</f>
        <v>0</v>
      </c>
      <c r="K100" s="95">
        <f>-MIN(K89,SUM($H98:J$100)+SUM(K98:K99))</f>
        <v>0</v>
      </c>
      <c r="L100" s="95">
        <f>-MIN(L89,SUM($H98:K$100)+SUM(L98:L99))</f>
        <v>0</v>
      </c>
      <c r="M100" s="95">
        <f>-MIN(M89,SUM($H98:L$100)+SUM(M98:M99))</f>
        <v>0</v>
      </c>
      <c r="N100" s="95">
        <f>-MIN(N89,SUM($H98:M$100)+SUM(N98:N99))</f>
        <v>0</v>
      </c>
      <c r="O100" s="95">
        <f>-MIN(O89,SUM($H98:N$100)+SUM(O98:O99))</f>
        <v>0</v>
      </c>
      <c r="P100" s="95">
        <f>-MIN(P89,SUM($H98:O$100)+SUM(P98:P99))</f>
        <v>0</v>
      </c>
      <c r="Q100" s="95">
        <f>-MIN(Q89,SUM($H98:P$100)+SUM(Q98:Q99))</f>
        <v>0</v>
      </c>
      <c r="R100" s="95">
        <f>-MIN(R89,SUM($H98:Q$100)+SUM(R98:R99))</f>
        <v>0</v>
      </c>
      <c r="S100" s="95">
        <f>-MIN(S89,SUM($H98:R$100)+SUM(S98:S99))</f>
        <v>0</v>
      </c>
      <c r="T100" s="95">
        <f>-MIN(T89,SUM($H98:S$100)+SUM(T98:T99))</f>
        <v>0</v>
      </c>
      <c r="U100" s="95">
        <f>-MIN(U89,SUM($H98:T$100)+SUM(U98:U99))</f>
        <v>0</v>
      </c>
      <c r="V100" s="95">
        <f>-MIN(V89,SUM($H98:U$100)+SUM(V98:V99))</f>
        <v>0</v>
      </c>
      <c r="W100" s="95">
        <f>-MIN(W89,SUM($H98:V$100)+SUM(W98:W99))</f>
        <v>0</v>
      </c>
      <c r="X100" s="95">
        <f>-MIN(X89,SUM($H98:W$100)+SUM(X98:X99))</f>
        <v>0</v>
      </c>
      <c r="Y100" s="95">
        <f>-MIN(Y89,SUM($H98:X$100)+SUM(Y98:Y99))</f>
        <v>0</v>
      </c>
      <c r="Z100" s="95">
        <f>-MIN(Z89,SUM($H98:Y$100)+SUM(Z98:Z99))</f>
        <v>0</v>
      </c>
      <c r="AA100" s="95">
        <f>-MIN(AA89,SUM($H98:Z$100)+SUM(AA98:AA99))</f>
        <v>0</v>
      </c>
      <c r="AB100" s="95">
        <f>-MIN(AB89,SUM($H98:AA$100)+SUM(AB98:AB99))</f>
        <v>0</v>
      </c>
      <c r="AC100" s="95">
        <f>-MIN(AC89,SUM($H98:AB$100)+SUM(AC98:AC99))</f>
        <v>0</v>
      </c>
      <c r="AD100" s="95">
        <f>-MIN(AD89,SUM($H98:AC$100)+SUM(AD98:AD99))</f>
        <v>0</v>
      </c>
      <c r="AE100" s="95">
        <f>-MIN(AE89,SUM($H98:AD$100)+SUM(AE98:AE99))</f>
        <v>0</v>
      </c>
      <c r="AF100" s="95">
        <f>-MIN(AF89,SUM($H98:AE$100)+SUM(AF98:AF99))</f>
        <v>0</v>
      </c>
      <c r="AG100" s="95">
        <f>-MIN(AG89,SUM($H98:AF$100)+SUM(AG98:AG99))</f>
        <v>0</v>
      </c>
      <c r="AH100" s="95">
        <f>-MIN(AH89,SUM($H98:AG$100)+SUM(AH98:AH99))</f>
        <v>0</v>
      </c>
      <c r="AI100" s="95">
        <f>-MIN(AI89,SUM($H98:AH$100)+SUM(AI98:AI99))</f>
        <v>0</v>
      </c>
      <c r="AJ100" s="95">
        <f>-MIN(AJ89,SUM($H98:AI$100)+SUM(AJ98:AJ99))</f>
        <v>0</v>
      </c>
      <c r="AK100" s="95">
        <f>-MIN(AK89,SUM($H98:AJ$100)+SUM(AK98:AK99))</f>
        <v>0</v>
      </c>
      <c r="AL100" s="95">
        <f>-MIN(AL89,SUM($H98:AK$100)+SUM(AL98:AL99))</f>
        <v>0</v>
      </c>
      <c r="AM100" s="95">
        <f>-MIN(AM89,SUM($H98:AL$100)+SUM(AM98:AM99))</f>
        <v>0</v>
      </c>
      <c r="AN100" s="95">
        <f>-MIN(AN89,SUM($H98:AM$100)+SUM(AN98:AN99))</f>
        <v>0</v>
      </c>
      <c r="AO100" s="95">
        <f>-MIN(AO89,SUM($H98:AN$100)+SUM(AO98:AO99))</f>
        <v>0</v>
      </c>
      <c r="AP100" s="95">
        <f>-MIN(AP89,SUM($H98:AO$100)+SUM(AP98:AP99))</f>
        <v>0</v>
      </c>
      <c r="AQ100" s="95">
        <f>-MIN(AQ89,SUM($H98:AP$100)+SUM(AQ98:AQ99))</f>
        <v>0</v>
      </c>
      <c r="AR100" s="95">
        <f>-MIN(AR89,SUM($H98:AQ$100)+SUM(AR98:AR99))</f>
        <v>0</v>
      </c>
      <c r="AS100" s="95">
        <f>-MIN(AS89,SUM($H98:AR$100)+SUM(AS98:AS99))</f>
        <v>0</v>
      </c>
      <c r="AT100" s="95">
        <f>-MIN(AT89,SUM($H98:AS$100)+SUM(AT98:AT99))</f>
        <v>0</v>
      </c>
      <c r="AU100" s="95">
        <f>-MIN(AU89,SUM($H98:AT$100)+SUM(AU98:AU99))</f>
        <v>0</v>
      </c>
      <c r="AV100" s="95">
        <f>-MIN(AV89,SUM($H98:AU$100)+SUM(AV98:AV99))</f>
        <v>0</v>
      </c>
      <c r="AW100" s="95">
        <f>-MIN(AW89,SUM($H98:AV$100)+SUM(AW98:AW99))</f>
        <v>0</v>
      </c>
      <c r="AX100" s="95">
        <f>-MIN(AX89,SUM($H98:AW$100)+SUM(AX98:AX99))</f>
        <v>0</v>
      </c>
      <c r="AY100" s="95">
        <f>-MIN(AY89,SUM($H98:AX$100)+SUM(AY98:AY99))</f>
        <v>0</v>
      </c>
      <c r="AZ100" s="95">
        <f>-MIN(AZ89,SUM($H98:AY$100)+SUM(AZ98:AZ99))</f>
        <v>0</v>
      </c>
      <c r="BA100" s="95">
        <f>-MIN(BA89,SUM($H98:AZ$100)+SUM(BA98:BA99))</f>
        <v>0</v>
      </c>
      <c r="BB100" s="95">
        <f>-MIN(BB89,SUM($H98:BA$100)+SUM(BB98:BB99))</f>
        <v>-1791.7225741392438</v>
      </c>
      <c r="BC100" s="95">
        <f>-MIN(BC89,SUM($H98:BB$100)+SUM(BC98:BC99))</f>
        <v>-27368.424935949668</v>
      </c>
      <c r="BD100" s="95">
        <f>-MIN(BD89,SUM($H98:BC$100)+SUM(BD98:BD99))</f>
        <v>-27368.424935949668</v>
      </c>
      <c r="BE100" s="95">
        <f>-MIN(BE89,SUM($H98:BD$100)+SUM(BE98:BE99))</f>
        <v>-27368.424935949668</v>
      </c>
      <c r="BF100" s="95">
        <f>-MIN(BF89,SUM($H98:BE$100)+SUM(BF98:BF99))</f>
        <v>-27368.424935949668</v>
      </c>
      <c r="BG100" s="95">
        <f>-MIN(BG89,SUM($H98:BF$100)+SUM(BG98:BG99))</f>
        <v>-27368.424935949668</v>
      </c>
      <c r="BH100" s="95">
        <f>-MIN(BH89,SUM($H98:BG$100)+SUM(BH98:BH99))</f>
        <v>-27368.424935949668</v>
      </c>
      <c r="BI100" s="95">
        <f>-MIN(BI89,SUM($H98:BH$100)+SUM(BI98:BI99))</f>
        <v>-27368.424935949668</v>
      </c>
      <c r="BJ100" s="95">
        <f>-MIN(BJ89,SUM($H98:BI$100)+SUM(BJ98:BJ99))</f>
        <v>-27368.424935949668</v>
      </c>
      <c r="BK100" s="95">
        <f>-MIN(BK89,SUM($H98:BJ$100)+SUM(BK98:BK99))</f>
        <v>-27368.424935949668</v>
      </c>
      <c r="BL100" s="95">
        <f>-MIN(BL89,SUM($H98:BK$100)+SUM(BL98:BL99))</f>
        <v>-27368.424935949668</v>
      </c>
      <c r="BM100" s="95">
        <f>-MIN(BM89,SUM($H98:BL$100)+SUM(BM98:BM99))</f>
        <v>-27368.424935949668</v>
      </c>
      <c r="BN100" s="95">
        <f>-MIN(BN89,SUM($H98:BM$100)+SUM(BN98:BN99))</f>
        <v>-33318.668672305474</v>
      </c>
      <c r="BO100" s="95">
        <f>-MIN(BO89,SUM($H98:BN$100)+SUM(BO98:BO99))</f>
        <v>-33318.668672305474</v>
      </c>
      <c r="BP100" s="95">
        <f>-MIN(BP89,SUM($H98:BO$100)+SUM(BP98:BP99))</f>
        <v>-33318.668672305474</v>
      </c>
      <c r="BQ100" s="95">
        <f>-MIN(BQ89,SUM($H98:BP$100)+SUM(BQ98:BQ99))</f>
        <v>-33318.668672305474</v>
      </c>
      <c r="BR100" s="95">
        <f>-MIN(BR89,SUM($H98:BQ$100)+SUM(BR98:BR99))</f>
        <v>-33318.668672305474</v>
      </c>
      <c r="BS100" s="95">
        <f>-MIN(BS89,SUM($H98:BR$100)+SUM(BS98:BS99))</f>
        <v>-33318.668672305474</v>
      </c>
      <c r="BT100" s="95">
        <f>-MIN(BT89,SUM($H98:BS$100)+SUM(BT98:BT99))</f>
        <v>-33318.668672305474</v>
      </c>
      <c r="BU100" s="95">
        <f>-MIN(BU89,SUM($H98:BT$100)+SUM(BU98:BU99))</f>
        <v>-33318.668672305474</v>
      </c>
      <c r="BV100" s="95">
        <f>-MIN(BV89,SUM($H98:BU$100)+SUM(BV98:BV99))</f>
        <v>-33318.668672305474</v>
      </c>
      <c r="BW100" s="95">
        <f>-MIN(BW89,SUM($H98:BV$100)+SUM(BW98:BW99))</f>
        <v>-33120.576124274121</v>
      </c>
      <c r="BX100" s="95">
        <f>-MIN(BX89,SUM($H98:BW$100)+SUM(BX98:BX99))</f>
        <v>2.9837089288820958E-11</v>
      </c>
      <c r="BY100" s="95">
        <f>-MIN(BY89,SUM($H98:BX$100)+SUM(BY98:BY99))</f>
        <v>-5.1898679407683193E-11</v>
      </c>
      <c r="BZ100" s="95">
        <f>-MIN(BZ89,SUM($H98:BY$100)+SUM(BZ98:BZ99))</f>
        <v>1.7481433586430194E-12</v>
      </c>
      <c r="CA100" s="95">
        <f>-MIN(CA89,SUM($H98:BZ$100)+SUM(CA98:CA99))</f>
        <v>2.7922154342937096E-13</v>
      </c>
      <c r="CB100" s="95">
        <f>-MIN(CB89,SUM($H98:CA$100)+SUM(CB98:CB99))</f>
        <v>-2.7357461689260347E-12</v>
      </c>
      <c r="CC100" s="95">
        <f>-MIN(CC89,SUM($H98:CB$100)+SUM(CC98:CC99))</f>
        <v>3.3307046389147048E-12</v>
      </c>
      <c r="CD100" s="95">
        <f>-MIN(CD89,SUM($H98:CC$100)+SUM(CD98:CD99))</f>
        <v>-7.5708026585025272E-13</v>
      </c>
      <c r="CE100" s="95">
        <f>-MIN(CE89,SUM($H98:CD$100)+SUM(CE98:CE99))</f>
        <v>1.3340343251222598E-12</v>
      </c>
      <c r="CF100" s="95">
        <f>-MIN(CF89,SUM($H98:CE$100)+SUM(CF98:CF99))</f>
        <v>-7.5169399719854554E-13</v>
      </c>
      <c r="CG100" s="95">
        <f>-MIN(CG89,SUM($H98:CF$100)+SUM(CG98:CG99))</f>
        <v>1.3591193389028159E-12</v>
      </c>
      <c r="CH100" s="95">
        <f>-MIN(CH89,SUM($H98:CG$100)+SUM(CH98:CH99))</f>
        <v>3.0289370639874757E-13</v>
      </c>
      <c r="CI100" s="95">
        <f>-MIN(CI89,SUM($H98:CH$100)+SUM(CI98:CI99))</f>
        <v>-7.6302752248265798E-13</v>
      </c>
      <c r="CJ100" s="95">
        <f>-MIN(CJ89,SUM($H98:CI$100)+SUM(CJ98:CJ99))</f>
        <v>1.3980342612298015E-12</v>
      </c>
      <c r="CK100" s="95">
        <f>-MIN(CK89,SUM($H98:CJ$100)+SUM(CK98:CK99))</f>
        <v>-7.8791318113938564E-13</v>
      </c>
      <c r="CL100" s="95">
        <f>-MIN(CL89,SUM($H98:CK$100)+SUM(CL98:CL99))</f>
        <v>1.4246112290637657E-12</v>
      </c>
      <c r="CM100" s="95">
        <f>-MIN(CM89,SUM($H98:CL$100)+SUM(CM98:CM99))</f>
        <v>3.1748925274213772E-13</v>
      </c>
      <c r="CN100" s="95">
        <f>-MIN(CN89,SUM($H98:CM$100)+SUM(CN98:CN99))</f>
        <v>-3.0608685445910329E-12</v>
      </c>
      <c r="CO100" s="95">
        <f>-MIN(CO89,SUM($H98:CN$100)+SUM(CO98:CO99))</f>
        <v>3.7264743678824478E-12</v>
      </c>
      <c r="CP100" s="95">
        <f>-MIN(CP89,SUM($H98:CO$100)+SUM(CP98:CP99))</f>
        <v>-8.4703995247401438E-13</v>
      </c>
      <c r="CQ100" s="95">
        <f>-MIN(CQ89,SUM($H98:CP$100)+SUM(CQ98:CQ99))</f>
        <v>1.4925502842389021E-12</v>
      </c>
      <c r="CR100" s="95">
        <f>-MIN(CR89,SUM($H98:CQ$100)+SUM(CR98:CR99))</f>
        <v>-8.4101365911169409E-13</v>
      </c>
      <c r="CS100" s="95">
        <f>-MIN(CS89,SUM($H98:CR$100)+SUM(CS98:CS99))</f>
        <v>1.5206160121533238E-12</v>
      </c>
      <c r="CT100" s="95">
        <f>-MIN(CT89,SUM($H98:CS$100)+SUM(CT98:CT99))</f>
        <v>3.3888489902748911E-13</v>
      </c>
      <c r="CU100" s="95">
        <f>-MIN(CU89,SUM($H98:CT$100)+SUM(CU98:CU99))</f>
        <v>-8.5369388484859613E-13</v>
      </c>
      <c r="CV100" s="95">
        <f>-MIN(CV89,SUM($H98:CU$100)+SUM(CV98:CV99))</f>
        <v>1.5641549805928953E-12</v>
      </c>
      <c r="CW100" s="95">
        <f>-MIN(CW89,SUM($H98:CV$100)+SUM(CW98:CW99))</f>
        <v>-8.8153656940413642E-13</v>
      </c>
      <c r="CX100" s="95">
        <f>-MIN(CX89,SUM($H98:CW$100)+SUM(CX98:CX99))</f>
        <v>1.5938899432897196E-12</v>
      </c>
      <c r="CY100" s="95">
        <f>-MIN(CY89,SUM($H98:CX$100)+SUM(CY98:CY99))</f>
        <v>2.4903317419516701E-13</v>
      </c>
      <c r="CZ100" s="95">
        <f>-MIN(CZ89,SUM($H98:CY$100)+SUM(CZ98:CZ99))</f>
        <v>-2.1539384260758792E-12</v>
      </c>
      <c r="DA100" s="95">
        <f>-MIN(DA89,SUM($H98:CZ$100)+SUM(DA98:DA99))</f>
        <v>2.8955659260900266E-12</v>
      </c>
      <c r="DB100" s="95">
        <f>-MIN(DB89,SUM($H98:DA$100)+SUM(DB98:DB99))</f>
        <v>-9.3417048095123626E-13</v>
      </c>
      <c r="DC100" s="95">
        <f>-MIN(DC89,SUM($H98:DB$100)+SUM(DC98:DC99))</f>
        <v>1.6645780568831139E-12</v>
      </c>
      <c r="DD100" s="95">
        <f>-MIN(DD89,SUM($H98:DC$100)+SUM(DD98:DD99))</f>
        <v>-9.3953686062028301E-13</v>
      </c>
      <c r="DE100" s="95">
        <f>-MIN(DE89,SUM($H98:DD$100)+SUM(DE98:DE99))</f>
        <v>1.6959071316113442E-12</v>
      </c>
      <c r="DF100" s="95">
        <f>-MIN(DF89,SUM($H98:DE$100)+SUM(DF98:DF99))</f>
        <v>3.7715071999750759E-13</v>
      </c>
      <c r="DG100" s="95">
        <f>-MIN(DG89,SUM($H98:DF$100)+SUM(DG98:DG99))</f>
        <v>-9.5367860190650069E-13</v>
      </c>
      <c r="DH100" s="95">
        <f>-MIN(DH89,SUM($H98:DG$100)+SUM(DH98:DH99))</f>
        <v>1.744332066095749E-12</v>
      </c>
      <c r="DI100" s="95">
        <f>-MIN(DI89,SUM($H98:DH$100)+SUM(DI98:DI99))</f>
        <v>-9.846826456974973E-13</v>
      </c>
      <c r="DJ100" s="95">
        <f>-MIN(DJ89,SUM($H98:DI$100)+SUM(DJ98:DJ99))</f>
        <v>1.7774013714060966E-12</v>
      </c>
      <c r="DK100" s="95">
        <f>-MIN(DK89,SUM($H98:DJ$100)+SUM(DK98:DK99))</f>
        <v>5.1407570843525559E-13</v>
      </c>
      <c r="DL100" s="95">
        <f>-MIN(DL89,SUM($H98:DK$100)+SUM(DL98:DL99))</f>
        <v>-3.8326141700936385E-12</v>
      </c>
      <c r="DM100" s="95">
        <f>-MIN(DM89,SUM($H98:DL$100)+SUM(DM98:DM99))</f>
        <v>4.6646915110084464E-12</v>
      </c>
      <c r="DN100" s="95">
        <f>-MIN(DN89,SUM($H98:DM$100)+SUM(DN98:DN99))</f>
        <v>-1.0602977068194269E-12</v>
      </c>
      <c r="DO100" s="95">
        <f>-MIN(DO89,SUM($H98:DN$100)+SUM(DO98:DO99))</f>
        <v>1.8683268735039342E-12</v>
      </c>
      <c r="DP100" s="95">
        <f>-MIN(DP89,SUM($H98:DO$100)+SUM(DP98:DP99))</f>
        <v>-1.0527540922301914E-12</v>
      </c>
      <c r="DQ100" s="95">
        <f>-MIN(DQ89,SUM($H98:DP$100)+SUM(DQ98:DQ99))</f>
        <v>1.9034586562881358E-12</v>
      </c>
      <c r="DR100" s="95">
        <f>-MIN(DR89,SUM($H98:DQ$100)+SUM(DR98:DR99))</f>
        <v>4.2420531507211406E-13</v>
      </c>
      <c r="DS100" s="95">
        <f>-MIN(DS89,SUM($H98:DR$100)+SUM(DS98:DS99))</f>
        <v>-1.068626794633147E-12</v>
      </c>
      <c r="DT100" s="95">
        <f>-MIN(DT89,SUM($H98:DS$100)+SUM(DT98:DT99))</f>
        <v>1.9579593492307853E-12</v>
      </c>
      <c r="DU100" s="95">
        <f>-MIN(DU89,SUM($H98:DT$100)+SUM(DU98:DU99))</f>
        <v>-1.1034793797091757E-12</v>
      </c>
      <c r="DV100" s="95">
        <f>-MIN(DV89,SUM($H98:DU$100)+SUM(DV98:DV99))</f>
        <v>1.9951806277700909E-12</v>
      </c>
      <c r="DW100" s="95">
        <f>-MIN(DW89,SUM($H98:DV$100)+SUM(DW98:DW99))</f>
        <v>4.4464650683162422E-13</v>
      </c>
      <c r="DX100" s="95">
        <f>-MIN(DX89,SUM($H98:DW$100)+SUM(DX98:DX99))</f>
        <v>-4.2867734717578251E-12</v>
      </c>
      <c r="DY100" s="95">
        <f>-MIN(DY89,SUM($H98:DX$100)+SUM(DY98:DY99))</f>
        <v>5.218960314925382E-12</v>
      </c>
      <c r="DZ100" s="95">
        <f>-MIN(DZ89,SUM($H98:DY$100)+SUM(DZ98:DZ99))</f>
        <v>-1.186286945971994E-12</v>
      </c>
      <c r="EA100" s="95">
        <f>-MIN(EA89,SUM($H98:DZ$100)+SUM(EA98:EA99))</f>
        <v>2.0903298755010129E-12</v>
      </c>
      <c r="EB100" s="95">
        <f>-MIN(EB89,SUM($H98:EA$100)+SUM(EB98:EB99))</f>
        <v>-1.1778470688121864E-12</v>
      </c>
      <c r="EC100" s="95">
        <f>-MIN(EC89,SUM($H98:EB$100)+SUM(EC98:EC99))</f>
        <v>2.1296361757018733E-12</v>
      </c>
      <c r="ED100" s="95">
        <f>-MIN(ED89,SUM($H98:EC$100)+SUM(ED98:ED99))</f>
        <v>4.7461129871047922E-13</v>
      </c>
      <c r="EE100" s="95">
        <f>-MIN(EE89,SUM($H98:ED$100)+SUM(EE98:EE99))</f>
        <v>-1.1956058371202627E-12</v>
      </c>
      <c r="EF100" s="95">
        <f>-MIN(EF89,SUM($H98:EE$100)+SUM(EF98:EF99))</f>
        <v>2.1906128861275116E-12</v>
      </c>
      <c r="EG100" s="95">
        <f>-MIN(EG89,SUM($H98:EF$100)+SUM(EG98:EG99))</f>
        <v>-1.2345997631240794E-12</v>
      </c>
      <c r="EH100" s="95">
        <f>-MIN(EH89,SUM($H98:EG$100)+SUM(EH98:EH99))</f>
        <v>2.2322569644064497E-12</v>
      </c>
      <c r="EI100" s="95">
        <f>-MIN(EI89,SUM($H98:EH$100)+SUM(EI98:EI99))</f>
        <v>4.9748140482059375E-13</v>
      </c>
      <c r="EJ100" s="95">
        <f>-MIN(EJ89,SUM($H98:EI$100)+SUM(EJ98:EJ99))</f>
        <v>0</v>
      </c>
      <c r="EK100" s="95">
        <f>-MIN(EK89,SUM($H98:EJ$100)+SUM(EK98:EK99))</f>
        <v>9.9656683445901816E-13</v>
      </c>
      <c r="EL100" s="95">
        <f>-MIN(EL89,SUM($H98:EK$100)+SUM(EL98:EL99))</f>
        <v>0</v>
      </c>
      <c r="EM100" s="95">
        <f>-MIN(EM89,SUM($H98:EL$100)+SUM(EM98:EM99))</f>
        <v>1.0450153558395386E-12</v>
      </c>
      <c r="EN100" s="95">
        <f>-MIN(EN89,SUM($H98:EM$100)+SUM(EN98:EN99))</f>
        <v>0</v>
      </c>
      <c r="EO100" s="95">
        <f>-MIN(EO89,SUM($H98:EN$100)+SUM(EO98:EO99))</f>
        <v>1.0645234629861083E-12</v>
      </c>
      <c r="EP100" s="95">
        <f>-MIN(EP89,SUM($H98:EO$100)+SUM(EP98:EP99))</f>
        <v>5.4362793297935758E-13</v>
      </c>
      <c r="EQ100" s="95">
        <f>-MIN(EQ89,SUM($H98:EP$100)+SUM(EQ98:EQ99))</f>
        <v>0</v>
      </c>
      <c r="ER100" s="95">
        <f>-MIN(ER89,SUM($H98:EQ$100)+SUM(ER98:ER99))</f>
        <v>1.1001665180013797E-12</v>
      </c>
      <c r="ES100" s="95">
        <f>-MIN(ES89,SUM($H98:ER$100)+SUM(ES98:ES99))</f>
        <v>0</v>
      </c>
      <c r="ET100" s="95">
        <f>-MIN(ET89,SUM($H98:ES$100)+SUM(ET98:ET99))</f>
        <v>1.1157690806075475E-12</v>
      </c>
      <c r="EU100" s="95">
        <f>-MIN(EU89,SUM($H98:ET$100)+SUM(EU98:EU99))</f>
        <v>4.0344575284239315E-13</v>
      </c>
      <c r="EV100" s="95">
        <f>-MIN(EV89,SUM($H98:EU$100)+SUM(EV98:EV99))</f>
        <v>0</v>
      </c>
      <c r="EW100" s="95">
        <f>-MIN(EW89,SUM($H98:EV$100)+SUM(EW98:EW99))</f>
        <v>1.1293761402816395E-12</v>
      </c>
      <c r="EX100" s="95">
        <f>-MIN(EX89,SUM($H98:EW$100)+SUM(EX98:EX99))</f>
        <v>0</v>
      </c>
      <c r="EY100" s="95">
        <f>-MIN(EY89,SUM($H98:EX$100)+SUM(EY98:EY99))</f>
        <v>1.1629097613003601E-12</v>
      </c>
      <c r="EZ100" s="95">
        <f>-MIN(EZ89,SUM($H98:EY$100)+SUM(EZ98:EZ99))</f>
        <v>0</v>
      </c>
      <c r="FA100" s="95">
        <f>-MIN(FA89,SUM($H98:EZ$100)+SUM(FA98:FA99))</f>
        <v>1.1847572328701371E-12</v>
      </c>
      <c r="FB100" s="95">
        <f>-MIN(FB89,SUM($H98:FA$100)+SUM(FB98:FB99))</f>
        <v>6.0501973898558046E-13</v>
      </c>
      <c r="FC100" s="95">
        <f>-MIN(FC89,SUM($H98:FB$100)+SUM(FC98:FC99))</f>
        <v>0</v>
      </c>
      <c r="FD100" s="95">
        <f>-MIN(FD89,SUM($H98:FC$100)+SUM(FD98:FD99))</f>
        <v>1.224315144982298E-12</v>
      </c>
      <c r="FE100" s="95">
        <f>-MIN(FE89,SUM($H98:FD$100)+SUM(FE98:FE99))</f>
        <v>0</v>
      </c>
      <c r="FF100" s="95">
        <f>-MIN(FF89,SUM($H98:FE$100)+SUM(FF98:FF99))</f>
        <v>1.2416310172003727E-12</v>
      </c>
      <c r="FG100" s="95">
        <f>-MIN(FG89,SUM($H98:FF$100)+SUM(FG98:FG99))</f>
        <v>8.2023885365041659E-13</v>
      </c>
      <c r="FH100" s="95">
        <f>-MIN(FH89,SUM($H98:FG$100)+SUM(FH98:FH99))</f>
        <v>0</v>
      </c>
      <c r="FI100" s="95">
        <f>-MIN(FI89,SUM($H98:FH$100)+SUM(FI98:FI99))</f>
        <v>1.2455415010602747E-12</v>
      </c>
      <c r="FJ100" s="95">
        <f>-MIN(FJ89,SUM($H98:FI$100)+SUM(FJ98:FJ99))</f>
        <v>0</v>
      </c>
      <c r="FK100" s="95">
        <f>-MIN(FK89,SUM($H98:FJ$100)+SUM(FK98:FK99))</f>
        <v>1.308096589865008E-12</v>
      </c>
      <c r="FL100" s="95">
        <f>-MIN(FL89,SUM($H98:FK$100)+SUM(FL98:FL99))</f>
        <v>0</v>
      </c>
      <c r="FM100" s="95">
        <f>-MIN(FM89,SUM($H98:FL$100)+SUM(FM98:FM99))</f>
        <v>1.3324971942422581E-12</v>
      </c>
      <c r="FN100" s="95">
        <f>-MIN(FN89,SUM($H98:FM$100)+SUM(FN98:FN99))</f>
        <v>6.8047611611817456E-13</v>
      </c>
      <c r="FO100" s="96">
        <f>-MIN(FO89,SUM($H98:FN$100)+SUM(FO98:FO99))</f>
        <v>0</v>
      </c>
      <c r="FP100" s="3"/>
    </row>
    <row r="101" spans="1:172" s="16" customFormat="1" x14ac:dyDescent="0.2">
      <c r="A101" s="3"/>
      <c r="B101" s="3"/>
      <c r="C101" s="133" t="s">
        <v>109</v>
      </c>
      <c r="I101" s="95">
        <f>I58</f>
        <v>2711645.7656946941</v>
      </c>
      <c r="J101" s="95">
        <f t="shared" ref="J101:BU102" si="105">J58</f>
        <v>3117682.2411367251</v>
      </c>
      <c r="K101" s="95">
        <f t="shared" si="105"/>
        <v>3024006.9892293434</v>
      </c>
      <c r="L101" s="95">
        <f t="shared" si="105"/>
        <v>0</v>
      </c>
      <c r="M101" s="95">
        <f t="shared" si="105"/>
        <v>0</v>
      </c>
      <c r="N101" s="95">
        <f t="shared" si="105"/>
        <v>0</v>
      </c>
      <c r="O101" s="95">
        <f t="shared" si="105"/>
        <v>0</v>
      </c>
      <c r="P101" s="95">
        <f t="shared" si="105"/>
        <v>0</v>
      </c>
      <c r="Q101" s="95">
        <f t="shared" si="105"/>
        <v>0</v>
      </c>
      <c r="R101" s="95">
        <f t="shared" si="105"/>
        <v>92490.410182674212</v>
      </c>
      <c r="S101" s="95">
        <f t="shared" si="105"/>
        <v>91447.416238712714</v>
      </c>
      <c r="T101" s="95">
        <f t="shared" si="105"/>
        <v>0</v>
      </c>
      <c r="U101" s="95">
        <f t="shared" si="105"/>
        <v>0</v>
      </c>
      <c r="V101" s="95">
        <f t="shared" si="105"/>
        <v>0</v>
      </c>
      <c r="W101" s="95">
        <f t="shared" si="105"/>
        <v>0</v>
      </c>
      <c r="X101" s="95">
        <f t="shared" si="105"/>
        <v>0</v>
      </c>
      <c r="Y101" s="95">
        <f t="shared" si="105"/>
        <v>0</v>
      </c>
      <c r="Z101" s="95">
        <f t="shared" si="105"/>
        <v>0</v>
      </c>
      <c r="AA101" s="95">
        <f t="shared" si="105"/>
        <v>0</v>
      </c>
      <c r="AB101" s="95">
        <f t="shared" si="105"/>
        <v>0</v>
      </c>
      <c r="AC101" s="95">
        <f t="shared" si="105"/>
        <v>0</v>
      </c>
      <c r="AD101" s="95">
        <f t="shared" si="105"/>
        <v>0</v>
      </c>
      <c r="AE101" s="95">
        <f t="shared" si="105"/>
        <v>0</v>
      </c>
      <c r="AF101" s="95">
        <f t="shared" si="105"/>
        <v>0</v>
      </c>
      <c r="AG101" s="95">
        <f t="shared" si="105"/>
        <v>0</v>
      </c>
      <c r="AH101" s="95">
        <f t="shared" si="105"/>
        <v>0</v>
      </c>
      <c r="AI101" s="95">
        <f t="shared" si="105"/>
        <v>0</v>
      </c>
      <c r="AJ101" s="95">
        <f t="shared" si="105"/>
        <v>0</v>
      </c>
      <c r="AK101" s="95">
        <f t="shared" si="105"/>
        <v>0</v>
      </c>
      <c r="AL101" s="95">
        <f t="shared" si="105"/>
        <v>0</v>
      </c>
      <c r="AM101" s="95">
        <f t="shared" si="105"/>
        <v>0</v>
      </c>
      <c r="AN101" s="95">
        <f t="shared" si="105"/>
        <v>0</v>
      </c>
      <c r="AO101" s="95">
        <f t="shared" si="105"/>
        <v>0</v>
      </c>
      <c r="AP101" s="95">
        <f t="shared" si="105"/>
        <v>0</v>
      </c>
      <c r="AQ101" s="95">
        <f t="shared" si="105"/>
        <v>0</v>
      </c>
      <c r="AR101" s="95">
        <f t="shared" si="105"/>
        <v>0</v>
      </c>
      <c r="AS101" s="95">
        <f t="shared" si="105"/>
        <v>0</v>
      </c>
      <c r="AT101" s="95">
        <f t="shared" si="105"/>
        <v>0</v>
      </c>
      <c r="AU101" s="95">
        <f t="shared" si="105"/>
        <v>0</v>
      </c>
      <c r="AV101" s="95">
        <f t="shared" si="105"/>
        <v>0</v>
      </c>
      <c r="AW101" s="95">
        <f t="shared" si="105"/>
        <v>0</v>
      </c>
      <c r="AX101" s="95">
        <f t="shared" si="105"/>
        <v>0</v>
      </c>
      <c r="AY101" s="95">
        <f t="shared" si="105"/>
        <v>0</v>
      </c>
      <c r="AZ101" s="95">
        <f t="shared" si="105"/>
        <v>0</v>
      </c>
      <c r="BA101" s="95">
        <f t="shared" si="105"/>
        <v>0</v>
      </c>
      <c r="BB101" s="95">
        <f t="shared" si="105"/>
        <v>0</v>
      </c>
      <c r="BC101" s="95">
        <f t="shared" si="105"/>
        <v>0</v>
      </c>
      <c r="BD101" s="95">
        <f t="shared" si="105"/>
        <v>0</v>
      </c>
      <c r="BE101" s="95">
        <f t="shared" si="105"/>
        <v>0</v>
      </c>
      <c r="BF101" s="95">
        <f t="shared" si="105"/>
        <v>0</v>
      </c>
      <c r="BG101" s="95">
        <f t="shared" si="105"/>
        <v>0</v>
      </c>
      <c r="BH101" s="95">
        <f t="shared" si="105"/>
        <v>0</v>
      </c>
      <c r="BI101" s="95">
        <f t="shared" si="105"/>
        <v>0</v>
      </c>
      <c r="BJ101" s="95">
        <f t="shared" si="105"/>
        <v>0</v>
      </c>
      <c r="BK101" s="95">
        <f t="shared" si="105"/>
        <v>0</v>
      </c>
      <c r="BL101" s="95">
        <f t="shared" si="105"/>
        <v>0</v>
      </c>
      <c r="BM101" s="95">
        <f t="shared" si="105"/>
        <v>0</v>
      </c>
      <c r="BN101" s="95">
        <f t="shared" si="105"/>
        <v>0</v>
      </c>
      <c r="BO101" s="95">
        <f t="shared" si="105"/>
        <v>0</v>
      </c>
      <c r="BP101" s="95">
        <f t="shared" si="105"/>
        <v>0</v>
      </c>
      <c r="BQ101" s="95">
        <f t="shared" si="105"/>
        <v>0</v>
      </c>
      <c r="BR101" s="95">
        <f t="shared" si="105"/>
        <v>0</v>
      </c>
      <c r="BS101" s="95">
        <f t="shared" si="105"/>
        <v>0</v>
      </c>
      <c r="BT101" s="95">
        <f t="shared" si="105"/>
        <v>0</v>
      </c>
      <c r="BU101" s="95">
        <f t="shared" si="105"/>
        <v>0</v>
      </c>
      <c r="BV101" s="95">
        <f t="shared" ref="BV101:EG102" si="106">BV58</f>
        <v>0</v>
      </c>
      <c r="BW101" s="95">
        <f t="shared" si="106"/>
        <v>0</v>
      </c>
      <c r="BX101" s="95">
        <f t="shared" si="106"/>
        <v>0</v>
      </c>
      <c r="BY101" s="95">
        <f t="shared" si="106"/>
        <v>0</v>
      </c>
      <c r="BZ101" s="95">
        <f t="shared" si="106"/>
        <v>0</v>
      </c>
      <c r="CA101" s="95">
        <f t="shared" si="106"/>
        <v>0</v>
      </c>
      <c r="CB101" s="95">
        <f t="shared" si="106"/>
        <v>0</v>
      </c>
      <c r="CC101" s="95">
        <f t="shared" si="106"/>
        <v>0</v>
      </c>
      <c r="CD101" s="95">
        <f t="shared" si="106"/>
        <v>0</v>
      </c>
      <c r="CE101" s="95">
        <f t="shared" si="106"/>
        <v>0</v>
      </c>
      <c r="CF101" s="95">
        <f t="shared" si="106"/>
        <v>0</v>
      </c>
      <c r="CG101" s="95">
        <f t="shared" si="106"/>
        <v>0</v>
      </c>
      <c r="CH101" s="95">
        <f t="shared" si="106"/>
        <v>0</v>
      </c>
      <c r="CI101" s="95">
        <f t="shared" si="106"/>
        <v>0</v>
      </c>
      <c r="CJ101" s="95">
        <f t="shared" si="106"/>
        <v>0</v>
      </c>
      <c r="CK101" s="95">
        <f t="shared" si="106"/>
        <v>0</v>
      </c>
      <c r="CL101" s="95">
        <f t="shared" si="106"/>
        <v>0</v>
      </c>
      <c r="CM101" s="95">
        <f t="shared" si="106"/>
        <v>0</v>
      </c>
      <c r="CN101" s="95">
        <f t="shared" si="106"/>
        <v>0</v>
      </c>
      <c r="CO101" s="95">
        <f t="shared" si="106"/>
        <v>0</v>
      </c>
      <c r="CP101" s="95">
        <f t="shared" si="106"/>
        <v>0</v>
      </c>
      <c r="CQ101" s="95">
        <f t="shared" si="106"/>
        <v>0</v>
      </c>
      <c r="CR101" s="95">
        <f t="shared" si="106"/>
        <v>0</v>
      </c>
      <c r="CS101" s="95">
        <f t="shared" si="106"/>
        <v>0</v>
      </c>
      <c r="CT101" s="95">
        <f t="shared" si="106"/>
        <v>0</v>
      </c>
      <c r="CU101" s="95">
        <f t="shared" si="106"/>
        <v>0</v>
      </c>
      <c r="CV101" s="95">
        <f t="shared" si="106"/>
        <v>0</v>
      </c>
      <c r="CW101" s="95">
        <f t="shared" si="106"/>
        <v>0</v>
      </c>
      <c r="CX101" s="95">
        <f t="shared" si="106"/>
        <v>0</v>
      </c>
      <c r="CY101" s="95">
        <f t="shared" si="106"/>
        <v>0</v>
      </c>
      <c r="CZ101" s="95">
        <f t="shared" si="106"/>
        <v>0</v>
      </c>
      <c r="DA101" s="95">
        <f t="shared" si="106"/>
        <v>0</v>
      </c>
      <c r="DB101" s="95">
        <f t="shared" si="106"/>
        <v>0</v>
      </c>
      <c r="DC101" s="95">
        <f t="shared" si="106"/>
        <v>0</v>
      </c>
      <c r="DD101" s="95">
        <f t="shared" si="106"/>
        <v>0</v>
      </c>
      <c r="DE101" s="95">
        <f t="shared" si="106"/>
        <v>0</v>
      </c>
      <c r="DF101" s="95">
        <f t="shared" si="106"/>
        <v>0</v>
      </c>
      <c r="DG101" s="95">
        <f t="shared" si="106"/>
        <v>0</v>
      </c>
      <c r="DH101" s="95">
        <f t="shared" si="106"/>
        <v>0</v>
      </c>
      <c r="DI101" s="95">
        <f t="shared" si="106"/>
        <v>0</v>
      </c>
      <c r="DJ101" s="95">
        <f t="shared" si="106"/>
        <v>0</v>
      </c>
      <c r="DK101" s="95">
        <f t="shared" si="106"/>
        <v>0</v>
      </c>
      <c r="DL101" s="95">
        <f t="shared" si="106"/>
        <v>0</v>
      </c>
      <c r="DM101" s="95">
        <f t="shared" si="106"/>
        <v>0</v>
      </c>
      <c r="DN101" s="95">
        <f t="shared" si="106"/>
        <v>0</v>
      </c>
      <c r="DO101" s="95">
        <f t="shared" si="106"/>
        <v>0</v>
      </c>
      <c r="DP101" s="95">
        <f t="shared" si="106"/>
        <v>0</v>
      </c>
      <c r="DQ101" s="95">
        <f t="shared" si="106"/>
        <v>0</v>
      </c>
      <c r="DR101" s="95">
        <f t="shared" si="106"/>
        <v>0</v>
      </c>
      <c r="DS101" s="95">
        <f t="shared" si="106"/>
        <v>0</v>
      </c>
      <c r="DT101" s="95">
        <f t="shared" si="106"/>
        <v>0</v>
      </c>
      <c r="DU101" s="95">
        <f t="shared" si="106"/>
        <v>0</v>
      </c>
      <c r="DV101" s="95">
        <f t="shared" si="106"/>
        <v>0</v>
      </c>
      <c r="DW101" s="95">
        <f t="shared" si="106"/>
        <v>0</v>
      </c>
      <c r="DX101" s="95">
        <f t="shared" si="106"/>
        <v>0</v>
      </c>
      <c r="DY101" s="95">
        <f t="shared" si="106"/>
        <v>0</v>
      </c>
      <c r="DZ101" s="95">
        <f t="shared" si="106"/>
        <v>0</v>
      </c>
      <c r="EA101" s="95">
        <f t="shared" si="106"/>
        <v>0</v>
      </c>
      <c r="EB101" s="95">
        <f t="shared" si="106"/>
        <v>0</v>
      </c>
      <c r="EC101" s="95">
        <f t="shared" si="106"/>
        <v>0</v>
      </c>
      <c r="ED101" s="95">
        <f t="shared" si="106"/>
        <v>0</v>
      </c>
      <c r="EE101" s="95">
        <f t="shared" si="106"/>
        <v>0</v>
      </c>
      <c r="EF101" s="95">
        <f t="shared" si="106"/>
        <v>0</v>
      </c>
      <c r="EG101" s="95">
        <f t="shared" si="106"/>
        <v>0</v>
      </c>
      <c r="EH101" s="95">
        <f t="shared" ref="EH101:FO102" si="107">EH58</f>
        <v>0</v>
      </c>
      <c r="EI101" s="95">
        <f t="shared" si="107"/>
        <v>0</v>
      </c>
      <c r="EJ101" s="95">
        <f t="shared" si="107"/>
        <v>0</v>
      </c>
      <c r="EK101" s="95">
        <f t="shared" si="107"/>
        <v>0</v>
      </c>
      <c r="EL101" s="95">
        <f t="shared" si="107"/>
        <v>0</v>
      </c>
      <c r="EM101" s="95">
        <f t="shared" si="107"/>
        <v>0</v>
      </c>
      <c r="EN101" s="95">
        <f t="shared" si="107"/>
        <v>0</v>
      </c>
      <c r="EO101" s="95">
        <f t="shared" si="107"/>
        <v>0</v>
      </c>
      <c r="EP101" s="95">
        <f t="shared" si="107"/>
        <v>0</v>
      </c>
      <c r="EQ101" s="95">
        <f t="shared" si="107"/>
        <v>0</v>
      </c>
      <c r="ER101" s="95">
        <f t="shared" si="107"/>
        <v>0</v>
      </c>
      <c r="ES101" s="95">
        <f t="shared" si="107"/>
        <v>0</v>
      </c>
      <c r="ET101" s="95">
        <f t="shared" si="107"/>
        <v>0</v>
      </c>
      <c r="EU101" s="95">
        <f t="shared" si="107"/>
        <v>0</v>
      </c>
      <c r="EV101" s="95">
        <f t="shared" si="107"/>
        <v>0</v>
      </c>
      <c r="EW101" s="95">
        <f t="shared" si="107"/>
        <v>0</v>
      </c>
      <c r="EX101" s="95">
        <f t="shared" si="107"/>
        <v>0</v>
      </c>
      <c r="EY101" s="95">
        <f t="shared" si="107"/>
        <v>0</v>
      </c>
      <c r="EZ101" s="95">
        <f t="shared" si="107"/>
        <v>0</v>
      </c>
      <c r="FA101" s="95">
        <f t="shared" si="107"/>
        <v>0</v>
      </c>
      <c r="FB101" s="95">
        <f t="shared" si="107"/>
        <v>0</v>
      </c>
      <c r="FC101" s="95">
        <f t="shared" si="107"/>
        <v>0</v>
      </c>
      <c r="FD101" s="95">
        <f t="shared" si="107"/>
        <v>0</v>
      </c>
      <c r="FE101" s="95">
        <f t="shared" si="107"/>
        <v>0</v>
      </c>
      <c r="FF101" s="95">
        <f t="shared" si="107"/>
        <v>0</v>
      </c>
      <c r="FG101" s="95">
        <f t="shared" si="107"/>
        <v>0</v>
      </c>
      <c r="FH101" s="95">
        <f t="shared" si="107"/>
        <v>0</v>
      </c>
      <c r="FI101" s="95">
        <f t="shared" si="107"/>
        <v>0</v>
      </c>
      <c r="FJ101" s="95">
        <f t="shared" si="107"/>
        <v>0</v>
      </c>
      <c r="FK101" s="95">
        <f t="shared" si="107"/>
        <v>0</v>
      </c>
      <c r="FL101" s="95">
        <f t="shared" si="107"/>
        <v>0</v>
      </c>
      <c r="FM101" s="95">
        <f t="shared" si="107"/>
        <v>0</v>
      </c>
      <c r="FN101" s="95">
        <f t="shared" si="107"/>
        <v>0</v>
      </c>
      <c r="FO101" s="96">
        <f t="shared" si="107"/>
        <v>0</v>
      </c>
      <c r="FP101" s="3"/>
    </row>
    <row r="102" spans="1:172" s="16" customFormat="1" x14ac:dyDescent="0.2">
      <c r="A102" s="3"/>
      <c r="B102" s="3"/>
      <c r="C102" s="138" t="s">
        <v>110</v>
      </c>
      <c r="D102" s="31"/>
      <c r="E102" s="31"/>
      <c r="F102" s="31"/>
      <c r="G102" s="31"/>
      <c r="H102" s="31"/>
      <c r="I102" s="73">
        <f>I59</f>
        <v>0</v>
      </c>
      <c r="J102" s="73">
        <f t="shared" si="105"/>
        <v>0</v>
      </c>
      <c r="K102" s="73">
        <f t="shared" si="105"/>
        <v>0</v>
      </c>
      <c r="L102" s="73">
        <f t="shared" si="105"/>
        <v>0</v>
      </c>
      <c r="M102" s="73">
        <f t="shared" si="105"/>
        <v>0</v>
      </c>
      <c r="N102" s="73">
        <f t="shared" si="105"/>
        <v>0</v>
      </c>
      <c r="O102" s="73">
        <f t="shared" si="105"/>
        <v>0</v>
      </c>
      <c r="P102" s="73">
        <f t="shared" si="105"/>
        <v>0</v>
      </c>
      <c r="Q102" s="73">
        <f t="shared" si="105"/>
        <v>0</v>
      </c>
      <c r="R102" s="73">
        <f t="shared" si="105"/>
        <v>0</v>
      </c>
      <c r="S102" s="73">
        <f t="shared" si="105"/>
        <v>0</v>
      </c>
      <c r="T102" s="73">
        <f t="shared" si="105"/>
        <v>0</v>
      </c>
      <c r="U102" s="73">
        <f t="shared" si="105"/>
        <v>0</v>
      </c>
      <c r="V102" s="73">
        <f t="shared" si="105"/>
        <v>0</v>
      </c>
      <c r="W102" s="73">
        <f t="shared" si="105"/>
        <v>0</v>
      </c>
      <c r="X102" s="73">
        <f t="shared" si="105"/>
        <v>0</v>
      </c>
      <c r="Y102" s="73">
        <f t="shared" si="105"/>
        <v>-14420061.392980434</v>
      </c>
      <c r="Z102" s="73">
        <f t="shared" si="105"/>
        <v>-41468.233918696918</v>
      </c>
      <c r="AA102" s="73">
        <f t="shared" si="105"/>
        <v>-42070.23509550099</v>
      </c>
      <c r="AB102" s="73">
        <f t="shared" si="105"/>
        <v>-42147.208611611553</v>
      </c>
      <c r="AC102" s="73">
        <f t="shared" si="105"/>
        <v>-42732.561263114025</v>
      </c>
      <c r="AD102" s="73">
        <f t="shared" si="105"/>
        <v>-50616.10773279507</v>
      </c>
      <c r="AE102" s="73">
        <f t="shared" si="105"/>
        <v>-51027.499713159988</v>
      </c>
      <c r="AF102" s="73">
        <f t="shared" si="105"/>
        <v>-52056.450203320834</v>
      </c>
      <c r="AG102" s="73">
        <f t="shared" si="105"/>
        <v>-51865.333995555884</v>
      </c>
      <c r="AH102" s="73">
        <f t="shared" si="105"/>
        <v>-52464.317609748228</v>
      </c>
      <c r="AI102" s="73">
        <f t="shared" si="105"/>
        <v>-52713.292953824282</v>
      </c>
      <c r="AJ102" s="73">
        <f t="shared" si="105"/>
        <v>-53291.48453214451</v>
      </c>
      <c r="AK102" s="73">
        <f t="shared" si="105"/>
        <v>-53574.866814230227</v>
      </c>
      <c r="AL102" s="73">
        <f t="shared" si="105"/>
        <v>-19076.918885642917</v>
      </c>
      <c r="AM102" s="73">
        <f t="shared" si="105"/>
        <v>-19348.57472948057</v>
      </c>
      <c r="AN102" s="73">
        <f t="shared" si="105"/>
        <v>-19389.229346144268</v>
      </c>
      <c r="AO102" s="73">
        <f t="shared" si="105"/>
        <v>-19653.227307209534</v>
      </c>
      <c r="AP102" s="73">
        <f t="shared" si="105"/>
        <v>-27718.94772494955</v>
      </c>
      <c r="AQ102" s="73">
        <f t="shared" si="105"/>
        <v>-27944.238710546848</v>
      </c>
      <c r="AR102" s="73">
        <f t="shared" si="105"/>
        <v>-28431.045490955916</v>
      </c>
      <c r="AS102" s="73">
        <f t="shared" si="105"/>
        <v>-28402.439485954568</v>
      </c>
      <c r="AT102" s="73">
        <f t="shared" si="105"/>
        <v>-28704.910610022471</v>
      </c>
      <c r="AU102" s="73">
        <f t="shared" si="105"/>
        <v>-28866.590265255869</v>
      </c>
      <c r="AV102" s="73">
        <f t="shared" si="105"/>
        <v>-29157.680367212724</v>
      </c>
      <c r="AW102" s="73">
        <f t="shared" si="105"/>
        <v>-29338.193489485402</v>
      </c>
      <c r="AX102" s="73">
        <f t="shared" si="105"/>
        <v>-29576.645201017596</v>
      </c>
      <c r="AY102" s="73">
        <f t="shared" si="105"/>
        <v>-29850.324687104654</v>
      </c>
      <c r="AZ102" s="73">
        <f t="shared" si="105"/>
        <v>-30059.649128510599</v>
      </c>
      <c r="BA102" s="73">
        <f t="shared" si="105"/>
        <v>-30321.485311465785</v>
      </c>
      <c r="BB102" s="73">
        <f t="shared" si="105"/>
        <v>-36243.569769027599</v>
      </c>
      <c r="BC102" s="73">
        <f t="shared" si="105"/>
        <v>0</v>
      </c>
      <c r="BD102" s="73">
        <f t="shared" si="105"/>
        <v>0</v>
      </c>
      <c r="BE102" s="73">
        <f t="shared" si="105"/>
        <v>0</v>
      </c>
      <c r="BF102" s="73">
        <f t="shared" si="105"/>
        <v>0</v>
      </c>
      <c r="BG102" s="73">
        <f t="shared" si="105"/>
        <v>0</v>
      </c>
      <c r="BH102" s="73">
        <f t="shared" si="105"/>
        <v>0</v>
      </c>
      <c r="BI102" s="73">
        <f t="shared" si="105"/>
        <v>0</v>
      </c>
      <c r="BJ102" s="73">
        <f t="shared" si="105"/>
        <v>0</v>
      </c>
      <c r="BK102" s="73">
        <f t="shared" si="105"/>
        <v>0</v>
      </c>
      <c r="BL102" s="73">
        <f t="shared" si="105"/>
        <v>0</v>
      </c>
      <c r="BM102" s="73">
        <f t="shared" si="105"/>
        <v>0</v>
      </c>
      <c r="BN102" s="73">
        <f t="shared" si="105"/>
        <v>0</v>
      </c>
      <c r="BO102" s="73">
        <f t="shared" si="105"/>
        <v>0</v>
      </c>
      <c r="BP102" s="73">
        <f t="shared" si="105"/>
        <v>0</v>
      </c>
      <c r="BQ102" s="73">
        <f t="shared" si="105"/>
        <v>0</v>
      </c>
      <c r="BR102" s="73">
        <f t="shared" si="105"/>
        <v>0</v>
      </c>
      <c r="BS102" s="73">
        <f t="shared" si="105"/>
        <v>0</v>
      </c>
      <c r="BT102" s="73">
        <f t="shared" si="105"/>
        <v>0</v>
      </c>
      <c r="BU102" s="73">
        <f t="shared" si="105"/>
        <v>0</v>
      </c>
      <c r="BV102" s="73">
        <f t="shared" si="106"/>
        <v>0</v>
      </c>
      <c r="BW102" s="73">
        <f t="shared" si="106"/>
        <v>0</v>
      </c>
      <c r="BX102" s="73">
        <f t="shared" si="106"/>
        <v>0</v>
      </c>
      <c r="BY102" s="73">
        <f t="shared" si="106"/>
        <v>0</v>
      </c>
      <c r="BZ102" s="73">
        <f t="shared" si="106"/>
        <v>0</v>
      </c>
      <c r="CA102" s="73">
        <f t="shared" si="106"/>
        <v>0</v>
      </c>
      <c r="CB102" s="73">
        <f t="shared" si="106"/>
        <v>0</v>
      </c>
      <c r="CC102" s="73">
        <f t="shared" si="106"/>
        <v>0</v>
      </c>
      <c r="CD102" s="73">
        <f t="shared" si="106"/>
        <v>0</v>
      </c>
      <c r="CE102" s="73">
        <f t="shared" si="106"/>
        <v>0</v>
      </c>
      <c r="CF102" s="73">
        <f t="shared" si="106"/>
        <v>0</v>
      </c>
      <c r="CG102" s="73">
        <f t="shared" si="106"/>
        <v>0</v>
      </c>
      <c r="CH102" s="73">
        <f t="shared" si="106"/>
        <v>0</v>
      </c>
      <c r="CI102" s="73">
        <f t="shared" si="106"/>
        <v>0</v>
      </c>
      <c r="CJ102" s="73">
        <f t="shared" si="106"/>
        <v>0</v>
      </c>
      <c r="CK102" s="73">
        <f t="shared" si="106"/>
        <v>0</v>
      </c>
      <c r="CL102" s="73">
        <f t="shared" si="106"/>
        <v>0</v>
      </c>
      <c r="CM102" s="73">
        <f t="shared" si="106"/>
        <v>0</v>
      </c>
      <c r="CN102" s="73">
        <f t="shared" si="106"/>
        <v>0</v>
      </c>
      <c r="CO102" s="73">
        <f t="shared" si="106"/>
        <v>0</v>
      </c>
      <c r="CP102" s="73">
        <f t="shared" si="106"/>
        <v>0</v>
      </c>
      <c r="CQ102" s="73">
        <f t="shared" si="106"/>
        <v>0</v>
      </c>
      <c r="CR102" s="73">
        <f t="shared" si="106"/>
        <v>0</v>
      </c>
      <c r="CS102" s="73">
        <f t="shared" si="106"/>
        <v>0</v>
      </c>
      <c r="CT102" s="73">
        <f t="shared" si="106"/>
        <v>0</v>
      </c>
      <c r="CU102" s="73">
        <f t="shared" si="106"/>
        <v>0</v>
      </c>
      <c r="CV102" s="73">
        <f t="shared" si="106"/>
        <v>0</v>
      </c>
      <c r="CW102" s="73">
        <f t="shared" si="106"/>
        <v>0</v>
      </c>
      <c r="CX102" s="73">
        <f t="shared" si="106"/>
        <v>0</v>
      </c>
      <c r="CY102" s="73">
        <f t="shared" si="106"/>
        <v>0</v>
      </c>
      <c r="CZ102" s="73">
        <f t="shared" si="106"/>
        <v>0</v>
      </c>
      <c r="DA102" s="73">
        <f t="shared" si="106"/>
        <v>0</v>
      </c>
      <c r="DB102" s="73">
        <f t="shared" si="106"/>
        <v>0</v>
      </c>
      <c r="DC102" s="73">
        <f t="shared" si="106"/>
        <v>0</v>
      </c>
      <c r="DD102" s="73">
        <f t="shared" si="106"/>
        <v>0</v>
      </c>
      <c r="DE102" s="73">
        <f t="shared" si="106"/>
        <v>0</v>
      </c>
      <c r="DF102" s="73">
        <f t="shared" si="106"/>
        <v>0</v>
      </c>
      <c r="DG102" s="73">
        <f t="shared" si="106"/>
        <v>0</v>
      </c>
      <c r="DH102" s="73">
        <f t="shared" si="106"/>
        <v>0</v>
      </c>
      <c r="DI102" s="73">
        <f t="shared" si="106"/>
        <v>0</v>
      </c>
      <c r="DJ102" s="73">
        <f t="shared" si="106"/>
        <v>0</v>
      </c>
      <c r="DK102" s="73">
        <f t="shared" si="106"/>
        <v>0</v>
      </c>
      <c r="DL102" s="73">
        <f t="shared" si="106"/>
        <v>0</v>
      </c>
      <c r="DM102" s="73">
        <f t="shared" si="106"/>
        <v>0</v>
      </c>
      <c r="DN102" s="73">
        <f t="shared" si="106"/>
        <v>0</v>
      </c>
      <c r="DO102" s="73">
        <f t="shared" si="106"/>
        <v>0</v>
      </c>
      <c r="DP102" s="73">
        <f t="shared" si="106"/>
        <v>0</v>
      </c>
      <c r="DQ102" s="73">
        <f t="shared" si="106"/>
        <v>0</v>
      </c>
      <c r="DR102" s="73">
        <f t="shared" si="106"/>
        <v>0</v>
      </c>
      <c r="DS102" s="73">
        <f t="shared" si="106"/>
        <v>0</v>
      </c>
      <c r="DT102" s="73">
        <f t="shared" si="106"/>
        <v>0</v>
      </c>
      <c r="DU102" s="73">
        <f t="shared" si="106"/>
        <v>0</v>
      </c>
      <c r="DV102" s="73">
        <f t="shared" si="106"/>
        <v>0</v>
      </c>
      <c r="DW102" s="73">
        <f t="shared" si="106"/>
        <v>0</v>
      </c>
      <c r="DX102" s="73">
        <f t="shared" si="106"/>
        <v>0</v>
      </c>
      <c r="DY102" s="73">
        <f t="shared" si="106"/>
        <v>0</v>
      </c>
      <c r="DZ102" s="73">
        <f t="shared" si="106"/>
        <v>0</v>
      </c>
      <c r="EA102" s="73">
        <f t="shared" si="106"/>
        <v>0</v>
      </c>
      <c r="EB102" s="73">
        <f t="shared" si="106"/>
        <v>0</v>
      </c>
      <c r="EC102" s="73">
        <f t="shared" si="106"/>
        <v>0</v>
      </c>
      <c r="ED102" s="73">
        <f t="shared" si="106"/>
        <v>0</v>
      </c>
      <c r="EE102" s="73">
        <f t="shared" si="106"/>
        <v>0</v>
      </c>
      <c r="EF102" s="73">
        <f t="shared" si="106"/>
        <v>0</v>
      </c>
      <c r="EG102" s="73">
        <f t="shared" si="106"/>
        <v>0</v>
      </c>
      <c r="EH102" s="73">
        <f t="shared" si="107"/>
        <v>0</v>
      </c>
      <c r="EI102" s="73">
        <f t="shared" si="107"/>
        <v>0</v>
      </c>
      <c r="EJ102" s="73">
        <f t="shared" si="107"/>
        <v>0</v>
      </c>
      <c r="EK102" s="73">
        <f t="shared" si="107"/>
        <v>0</v>
      </c>
      <c r="EL102" s="73">
        <f t="shared" si="107"/>
        <v>0</v>
      </c>
      <c r="EM102" s="73">
        <f t="shared" si="107"/>
        <v>0</v>
      </c>
      <c r="EN102" s="73">
        <f t="shared" si="107"/>
        <v>0</v>
      </c>
      <c r="EO102" s="73">
        <f t="shared" si="107"/>
        <v>0</v>
      </c>
      <c r="EP102" s="73">
        <f t="shared" si="107"/>
        <v>0</v>
      </c>
      <c r="EQ102" s="73">
        <f t="shared" si="107"/>
        <v>0</v>
      </c>
      <c r="ER102" s="73">
        <f t="shared" si="107"/>
        <v>0</v>
      </c>
      <c r="ES102" s="73">
        <f t="shared" si="107"/>
        <v>0</v>
      </c>
      <c r="ET102" s="73">
        <f t="shared" si="107"/>
        <v>0</v>
      </c>
      <c r="EU102" s="73">
        <f t="shared" si="107"/>
        <v>0</v>
      </c>
      <c r="EV102" s="73">
        <f t="shared" si="107"/>
        <v>0</v>
      </c>
      <c r="EW102" s="73">
        <f t="shared" si="107"/>
        <v>0</v>
      </c>
      <c r="EX102" s="73">
        <f t="shared" si="107"/>
        <v>0</v>
      </c>
      <c r="EY102" s="73">
        <f t="shared" si="107"/>
        <v>0</v>
      </c>
      <c r="EZ102" s="73">
        <f t="shared" si="107"/>
        <v>0</v>
      </c>
      <c r="FA102" s="73">
        <f t="shared" si="107"/>
        <v>0</v>
      </c>
      <c r="FB102" s="73">
        <f t="shared" si="107"/>
        <v>0</v>
      </c>
      <c r="FC102" s="73">
        <f t="shared" si="107"/>
        <v>0</v>
      </c>
      <c r="FD102" s="73">
        <f t="shared" si="107"/>
        <v>0</v>
      </c>
      <c r="FE102" s="73">
        <f t="shared" si="107"/>
        <v>0</v>
      </c>
      <c r="FF102" s="73">
        <f t="shared" si="107"/>
        <v>0</v>
      </c>
      <c r="FG102" s="73">
        <f t="shared" si="107"/>
        <v>0</v>
      </c>
      <c r="FH102" s="73">
        <f t="shared" si="107"/>
        <v>0</v>
      </c>
      <c r="FI102" s="73">
        <f t="shared" si="107"/>
        <v>0</v>
      </c>
      <c r="FJ102" s="73">
        <f t="shared" si="107"/>
        <v>0</v>
      </c>
      <c r="FK102" s="73">
        <f t="shared" si="107"/>
        <v>0</v>
      </c>
      <c r="FL102" s="73">
        <f t="shared" si="107"/>
        <v>0</v>
      </c>
      <c r="FM102" s="73">
        <f t="shared" si="107"/>
        <v>0</v>
      </c>
      <c r="FN102" s="73">
        <f t="shared" si="107"/>
        <v>0</v>
      </c>
      <c r="FO102" s="99">
        <f t="shared" si="107"/>
        <v>0</v>
      </c>
      <c r="FP102" s="3"/>
    </row>
    <row r="103" spans="1:172" s="16" customFormat="1" x14ac:dyDescent="0.2">
      <c r="A103" s="3"/>
      <c r="B103" s="3"/>
      <c r="C103" s="141" t="s">
        <v>111</v>
      </c>
      <c r="D103" s="79"/>
      <c r="E103" s="79"/>
      <c r="F103" s="79"/>
      <c r="G103" s="79"/>
      <c r="H103" s="80">
        <f>H97</f>
        <v>6430899.8334519742</v>
      </c>
      <c r="I103" s="80">
        <f>SUM(I97:I102)</f>
        <v>9204572.2370637339</v>
      </c>
      <c r="J103" s="80">
        <f t="shared" ref="J103:BU103" si="108">SUM(J97:J102)</f>
        <v>12408156.29001594</v>
      </c>
      <c r="K103" s="80">
        <f t="shared" si="108"/>
        <v>15551841.121748088</v>
      </c>
      <c r="L103" s="80">
        <f t="shared" si="108"/>
        <v>15696978.91794521</v>
      </c>
      <c r="M103" s="80">
        <f t="shared" si="108"/>
        <v>15848377.766154693</v>
      </c>
      <c r="N103" s="80">
        <f t="shared" si="108"/>
        <v>16001236.870593034</v>
      </c>
      <c r="O103" s="80">
        <f t="shared" si="108"/>
        <v>16150568.659520475</v>
      </c>
      <c r="P103" s="80">
        <f t="shared" si="108"/>
        <v>16306342.423743615</v>
      </c>
      <c r="Q103" s="80">
        <f t="shared" si="108"/>
        <v>16458521.614933278</v>
      </c>
      <c r="R103" s="80">
        <f t="shared" si="108"/>
        <v>16709756.024758017</v>
      </c>
      <c r="S103" s="80">
        <f t="shared" si="108"/>
        <v>16962814.302665442</v>
      </c>
      <c r="T103" s="80">
        <f t="shared" si="108"/>
        <v>16990197.693420112</v>
      </c>
      <c r="U103" s="80">
        <f t="shared" si="108"/>
        <v>17006169.124513671</v>
      </c>
      <c r="V103" s="80">
        <f t="shared" si="108"/>
        <v>16989342.027431391</v>
      </c>
      <c r="W103" s="80">
        <f t="shared" si="108"/>
        <v>16950060.143990949</v>
      </c>
      <c r="X103" s="80">
        <f t="shared" si="108"/>
        <v>16877462.92883493</v>
      </c>
      <c r="Y103" s="80">
        <f t="shared" si="108"/>
        <v>1463194.9603873156</v>
      </c>
      <c r="Z103" s="80">
        <f t="shared" si="108"/>
        <v>1427359.5092645644</v>
      </c>
      <c r="AA103" s="80">
        <f t="shared" si="108"/>
        <v>1390730.073275706</v>
      </c>
      <c r="AB103" s="80">
        <f t="shared" si="108"/>
        <v>1354193.7673451719</v>
      </c>
      <c r="AC103" s="80">
        <f t="shared" si="108"/>
        <v>1316879.6314786836</v>
      </c>
      <c r="AD103" s="80">
        <f t="shared" si="108"/>
        <v>1271850.0473924913</v>
      </c>
      <c r="AE103" s="80">
        <f t="shared" si="108"/>
        <v>1226384.9530646191</v>
      </c>
      <c r="AF103" s="80">
        <f t="shared" si="108"/>
        <v>1179327.2859661316</v>
      </c>
      <c r="AG103" s="80">
        <f t="shared" si="108"/>
        <v>1132967.3441506044</v>
      </c>
      <c r="AH103" s="80">
        <f t="shared" si="108"/>
        <v>1085803.9037182401</v>
      </c>
      <c r="AI103" s="80">
        <f t="shared" si="108"/>
        <v>1038539.4367636949</v>
      </c>
      <c r="AJ103" s="80">
        <f t="shared" si="108"/>
        <v>990492.32078951912</v>
      </c>
      <c r="AK103" s="80">
        <f t="shared" si="108"/>
        <v>942306.03385021177</v>
      </c>
      <c r="AL103" s="80">
        <f t="shared" si="108"/>
        <v>928587.09393605101</v>
      </c>
      <c r="AM103" s="80">
        <f t="shared" si="108"/>
        <v>914444.40938167542</v>
      </c>
      <c r="AN103" s="80">
        <f t="shared" si="108"/>
        <v>900456.00167090655</v>
      </c>
      <c r="AO103" s="80">
        <f t="shared" si="108"/>
        <v>886050.0606398487</v>
      </c>
      <c r="AP103" s="80">
        <f t="shared" si="108"/>
        <v>863774.63937672868</v>
      </c>
      <c r="AQ103" s="80">
        <f t="shared" si="108"/>
        <v>841283.77810245391</v>
      </c>
      <c r="AR103" s="80">
        <f t="shared" si="108"/>
        <v>817784.55308630748</v>
      </c>
      <c r="AS103" s="80">
        <f t="shared" si="108"/>
        <v>794848.89193209424</v>
      </c>
      <c r="AT103" s="80">
        <f t="shared" si="108"/>
        <v>771442.2646777631</v>
      </c>
      <c r="AU103" s="80">
        <f t="shared" si="108"/>
        <v>748058.3972690535</v>
      </c>
      <c r="AV103" s="80">
        <f t="shared" si="108"/>
        <v>724213.89505945542</v>
      </c>
      <c r="AW103" s="80">
        <f t="shared" si="108"/>
        <v>700373.25153157848</v>
      </c>
      <c r="AX103" s="80">
        <f t="shared" si="108"/>
        <v>676302.02971533104</v>
      </c>
      <c r="AY103" s="80">
        <f t="shared" si="108"/>
        <v>651786.01683975314</v>
      </c>
      <c r="AZ103" s="80">
        <f t="shared" si="108"/>
        <v>627244.87644103135</v>
      </c>
      <c r="BA103" s="80">
        <f t="shared" si="108"/>
        <v>602269.77675839572</v>
      </c>
      <c r="BB103" s="80">
        <f t="shared" si="108"/>
        <v>569764.84863055195</v>
      </c>
      <c r="BC103" s="80">
        <f t="shared" si="108"/>
        <v>547891.85961789964</v>
      </c>
      <c r="BD103" s="80">
        <f t="shared" si="108"/>
        <v>525465.43722463457</v>
      </c>
      <c r="BE103" s="80">
        <f t="shared" si="108"/>
        <v>503165.1761936993</v>
      </c>
      <c r="BF103" s="80">
        <f t="shared" si="108"/>
        <v>480492.547994881</v>
      </c>
      <c r="BG103" s="80">
        <f t="shared" si="108"/>
        <v>457758.51918827184</v>
      </c>
      <c r="BH103" s="80">
        <f t="shared" si="108"/>
        <v>434662.13266535191</v>
      </c>
      <c r="BI103" s="80">
        <f t="shared" si="108"/>
        <v>411486.0651626265</v>
      </c>
      <c r="BJ103" s="80">
        <f t="shared" si="108"/>
        <v>388086.46229400171</v>
      </c>
      <c r="BK103" s="80">
        <f t="shared" si="108"/>
        <v>364339.86022971972</v>
      </c>
      <c r="BL103" s="80">
        <f t="shared" si="108"/>
        <v>340485.52774964529</v>
      </c>
      <c r="BM103" s="80">
        <f t="shared" si="108"/>
        <v>316294.68923241814</v>
      </c>
      <c r="BN103" s="80">
        <f t="shared" si="108"/>
        <v>286026.71279171266</v>
      </c>
      <c r="BO103" s="80">
        <f t="shared" si="108"/>
        <v>255474.39351709129</v>
      </c>
      <c r="BP103" s="80">
        <f t="shared" si="108"/>
        <v>224386.42694739485</v>
      </c>
      <c r="BQ103" s="80">
        <f t="shared" si="108"/>
        <v>193237.94458732533</v>
      </c>
      <c r="BR103" s="80">
        <f t="shared" si="108"/>
        <v>161727.63585973499</v>
      </c>
      <c r="BS103" s="80">
        <f t="shared" si="108"/>
        <v>129973.13979103963</v>
      </c>
      <c r="BT103" s="80">
        <f t="shared" si="108"/>
        <v>97870.786166945414</v>
      </c>
      <c r="BU103" s="80">
        <f t="shared" si="108"/>
        <v>65498.689189714307</v>
      </c>
      <c r="BV103" s="80">
        <f t="shared" ref="BV103:EG103" si="109">SUM(BV97:BV102)</f>
        <v>32813.500717983698</v>
      </c>
      <c r="BW103" s="80">
        <f t="shared" si="109"/>
        <v>-3.0850060284137726E-9</v>
      </c>
      <c r="BX103" s="80">
        <f t="shared" si="109"/>
        <v>-3.0850060284137726E-9</v>
      </c>
      <c r="BY103" s="80">
        <f t="shared" si="109"/>
        <v>-3.1657748210018777E-9</v>
      </c>
      <c r="BZ103" s="80">
        <f t="shared" si="109"/>
        <v>-3.1946449341822995E-9</v>
      </c>
      <c r="CA103" s="80">
        <f t="shared" si="109"/>
        <v>-3.2252631907213644E-9</v>
      </c>
      <c r="CB103" s="80">
        <f t="shared" si="109"/>
        <v>-3.2561606688038587E-9</v>
      </c>
      <c r="CC103" s="80">
        <f t="shared" si="109"/>
        <v>-3.284322400717427E-9</v>
      </c>
      <c r="CD103" s="80">
        <f t="shared" si="109"/>
        <v>-3.3158148372699098E-9</v>
      </c>
      <c r="CE103" s="80">
        <f t="shared" si="109"/>
        <v>-3.3465501935565425E-9</v>
      </c>
      <c r="CF103" s="80">
        <f t="shared" si="109"/>
        <v>-3.378619584168297E-9</v>
      </c>
      <c r="CG103" s="80">
        <f t="shared" si="109"/>
        <v>-3.4099372807828534E-9</v>
      </c>
      <c r="CH103" s="80">
        <f t="shared" si="109"/>
        <v>-3.4426140967363126E-9</v>
      </c>
      <c r="CI103" s="80">
        <f t="shared" si="109"/>
        <v>-3.4755938063961707E-9</v>
      </c>
      <c r="CJ103" s="80">
        <f t="shared" si="109"/>
        <v>-3.5078104885335461E-9</v>
      </c>
      <c r="CK103" s="80">
        <f t="shared" si="109"/>
        <v>-3.5414252049321508E-9</v>
      </c>
      <c r="CL103" s="80">
        <f t="shared" si="109"/>
        <v>-3.5742520081496166E-9</v>
      </c>
      <c r="CM103" s="80">
        <f t="shared" si="109"/>
        <v>-3.6085034225961461E-9</v>
      </c>
      <c r="CN103" s="80">
        <f t="shared" si="109"/>
        <v>-3.6430723262954176E-9</v>
      </c>
      <c r="CO103" s="80">
        <f t="shared" si="109"/>
        <v>-3.6745803614500984E-9</v>
      </c>
      <c r="CP103" s="80">
        <f t="shared" si="109"/>
        <v>-3.7098148709726614E-9</v>
      </c>
      <c r="CQ103" s="80">
        <f t="shared" si="109"/>
        <v>-3.74420234054275E-9</v>
      </c>
      <c r="CR103" s="80">
        <f t="shared" si="109"/>
        <v>-3.7800823603970783E-9</v>
      </c>
      <c r="CS103" s="80">
        <f t="shared" si="109"/>
        <v>-3.8151213665922939E-9</v>
      </c>
      <c r="CT103" s="80">
        <f t="shared" si="109"/>
        <v>-3.8516809887996631E-9</v>
      </c>
      <c r="CU103" s="80">
        <f t="shared" si="109"/>
        <v>-3.8885794959060607E-9</v>
      </c>
      <c r="CV103" s="80">
        <f t="shared" si="109"/>
        <v>-3.9246243091276086E-9</v>
      </c>
      <c r="CW103" s="80">
        <f t="shared" si="109"/>
        <v>-3.9622332773297497E-9</v>
      </c>
      <c r="CX103" s="80">
        <f t="shared" si="109"/>
        <v>-3.9989607089624869E-9</v>
      </c>
      <c r="CY103" s="80">
        <f t="shared" si="109"/>
        <v>-4.0372820305385137E-9</v>
      </c>
      <c r="CZ103" s="80">
        <f t="shared" si="109"/>
        <v>-4.0758523852887356E-9</v>
      </c>
      <c r="DA103" s="80">
        <f t="shared" si="109"/>
        <v>-4.1122688016128809E-9</v>
      </c>
      <c r="DB103" s="80">
        <f t="shared" si="109"/>
        <v>-4.1515807838631175E-9</v>
      </c>
      <c r="DC103" s="80">
        <f t="shared" si="109"/>
        <v>-4.1899585956324027E-9</v>
      </c>
      <c r="DD103" s="80">
        <f t="shared" si="109"/>
        <v>-4.230000985458571E-9</v>
      </c>
      <c r="DE103" s="80">
        <f t="shared" si="109"/>
        <v>-4.2691038384241186E-9</v>
      </c>
      <c r="DF103" s="80">
        <f t="shared" si="109"/>
        <v>-4.3099025985212779E-9</v>
      </c>
      <c r="DG103" s="80">
        <f t="shared" si="109"/>
        <v>-4.3510785093384346E-9</v>
      </c>
      <c r="DH103" s="80">
        <f t="shared" si="109"/>
        <v>-4.3913007415536846E-9</v>
      </c>
      <c r="DI103" s="80">
        <f t="shared" si="109"/>
        <v>-4.4332673058350304E-9</v>
      </c>
      <c r="DJ103" s="80">
        <f t="shared" si="109"/>
        <v>-4.4742491874706788E-9</v>
      </c>
      <c r="DK103" s="80">
        <f t="shared" si="109"/>
        <v>-4.5170084704777331E-9</v>
      </c>
      <c r="DL103" s="80">
        <f t="shared" si="109"/>
        <v>-4.5602818291932226E-9</v>
      </c>
      <c r="DM103" s="80">
        <f t="shared" si="109"/>
        <v>-4.5997225737386185E-9</v>
      </c>
      <c r="DN103" s="80">
        <f t="shared" si="109"/>
        <v>-4.6438280097950227E-9</v>
      </c>
      <c r="DO103" s="80">
        <f t="shared" si="109"/>
        <v>-4.6868731481446076E-9</v>
      </c>
      <c r="DP103" s="80">
        <f t="shared" si="109"/>
        <v>-4.7317866133676965E-9</v>
      </c>
      <c r="DQ103" s="80">
        <f t="shared" si="109"/>
        <v>-4.7756473244985554E-9</v>
      </c>
      <c r="DR103" s="80">
        <f t="shared" si="109"/>
        <v>-4.8214114942857026E-9</v>
      </c>
      <c r="DS103" s="80">
        <f t="shared" si="109"/>
        <v>-4.8675998693879216E-9</v>
      </c>
      <c r="DT103" s="80">
        <f t="shared" si="109"/>
        <v>-4.9127196176955074E-9</v>
      </c>
      <c r="DU103" s="80">
        <f t="shared" si="109"/>
        <v>-4.9597973253523241E-9</v>
      </c>
      <c r="DV103" s="80">
        <f t="shared" si="109"/>
        <v>-5.0057715536294314E-9</v>
      </c>
      <c r="DW103" s="80">
        <f t="shared" si="109"/>
        <v>-5.0537409625343094E-9</v>
      </c>
      <c r="DX103" s="80">
        <f t="shared" si="109"/>
        <v>-5.102155017946019E-9</v>
      </c>
      <c r="DY103" s="80">
        <f t="shared" si="109"/>
        <v>-5.1462822998859707E-9</v>
      </c>
      <c r="DZ103" s="80">
        <f t="shared" si="109"/>
        <v>-5.1956285421408475E-9</v>
      </c>
      <c r="EA103" s="80">
        <f t="shared" si="109"/>
        <v>-5.2437884974497526E-9</v>
      </c>
      <c r="EB103" s="80">
        <f t="shared" si="109"/>
        <v>-5.2940387826341579E-9</v>
      </c>
      <c r="EC103" s="80">
        <f t="shared" si="109"/>
        <v>-5.3431112207497522E-9</v>
      </c>
      <c r="ED103" s="80">
        <f t="shared" si="109"/>
        <v>-5.3943132950410472E-9</v>
      </c>
      <c r="EE103" s="80">
        <f t="shared" si="109"/>
        <v>-5.4459899806310537E-9</v>
      </c>
      <c r="EF103" s="80">
        <f t="shared" si="109"/>
        <v>-5.4964710603839395E-9</v>
      </c>
      <c r="EG103" s="80">
        <f t="shared" si="109"/>
        <v>-5.5491427530229528E-9</v>
      </c>
      <c r="EH103" s="80">
        <f t="shared" ref="EH103:FO103" si="110">SUM(EH97:EH102)</f>
        <v>-5.6005798458988419E-9</v>
      </c>
      <c r="EI103" s="80">
        <f t="shared" si="110"/>
        <v>-5.654249195739137E-9</v>
      </c>
      <c r="EJ103" s="80">
        <f t="shared" si="110"/>
        <v>-5.7036198798064117E-9</v>
      </c>
      <c r="EK103" s="80">
        <f t="shared" si="110"/>
        <v>-5.7577867110515276E-9</v>
      </c>
      <c r="EL103" s="80">
        <f t="shared" si="110"/>
        <v>-5.8116692488766662E-9</v>
      </c>
      <c r="EM103" s="80">
        <f t="shared" si="110"/>
        <v>-5.8668326469562418E-9</v>
      </c>
      <c r="EN103" s="80">
        <f t="shared" si="110"/>
        <v>-5.9217356588039398E-9</v>
      </c>
      <c r="EO103" s="80">
        <f t="shared" si="110"/>
        <v>-5.9779440722393548E-9</v>
      </c>
      <c r="EP103" s="80">
        <f t="shared" si="110"/>
        <v>-6.0352170091377563E-9</v>
      </c>
      <c r="EQ103" s="80">
        <f t="shared" si="110"/>
        <v>-6.0916957960566272E-9</v>
      </c>
      <c r="ER103" s="80">
        <f t="shared" si="110"/>
        <v>-6.1495123608880077E-9</v>
      </c>
      <c r="ES103" s="80">
        <f t="shared" si="110"/>
        <v>-6.2070607469294196E-9</v>
      </c>
      <c r="ET103" s="80">
        <f t="shared" si="110"/>
        <v>-6.2659774782788012E-9</v>
      </c>
      <c r="EU103" s="80">
        <f t="shared" si="110"/>
        <v>-6.3260099787087902E-9</v>
      </c>
      <c r="EV103" s="80">
        <f t="shared" si="110"/>
        <v>-6.3830707961876803E-9</v>
      </c>
      <c r="EW103" s="80">
        <f t="shared" si="110"/>
        <v>-6.4435067423705116E-9</v>
      </c>
      <c r="EX103" s="80">
        <f t="shared" si="110"/>
        <v>-6.5036408680375463E-9</v>
      </c>
      <c r="EY103" s="80">
        <f t="shared" si="110"/>
        <v>-6.5652061903606591E-9</v>
      </c>
      <c r="EZ103" s="80">
        <f t="shared" si="110"/>
        <v>-6.6264760779957728E-9</v>
      </c>
      <c r="FA103" s="80">
        <f t="shared" si="110"/>
        <v>-6.689204310080186E-9</v>
      </c>
      <c r="FB103" s="80">
        <f t="shared" si="110"/>
        <v>-6.7531172993974696E-9</v>
      </c>
      <c r="FC103" s="80">
        <f t="shared" si="110"/>
        <v>-6.8161408703446137E-9</v>
      </c>
      <c r="FD103" s="80">
        <f t="shared" si="110"/>
        <v>-6.8806588794008835E-9</v>
      </c>
      <c r="FE103" s="80">
        <f t="shared" si="110"/>
        <v>-6.944872734102876E-9</v>
      </c>
      <c r="FF103" s="80">
        <f t="shared" si="110"/>
        <v>-7.0106150583041278E-9</v>
      </c>
      <c r="FG103" s="80">
        <f t="shared" si="110"/>
        <v>-7.07759901352258E-9</v>
      </c>
      <c r="FH103" s="80">
        <f t="shared" si="110"/>
        <v>-7.1393978293785897E-9</v>
      </c>
      <c r="FI103" s="80">
        <f t="shared" si="110"/>
        <v>-7.2072020234506923E-9</v>
      </c>
      <c r="FJ103" s="80">
        <f t="shared" si="110"/>
        <v>-7.2746484842403236E-9</v>
      </c>
      <c r="FK103" s="80">
        <f t="shared" si="110"/>
        <v>-7.3436982198134862E-9</v>
      </c>
      <c r="FL103" s="80">
        <f t="shared" si="110"/>
        <v>-7.4124220397399869E-9</v>
      </c>
      <c r="FM103" s="80">
        <f t="shared" si="110"/>
        <v>-7.4827798719030147E-9</v>
      </c>
      <c r="FN103" s="80">
        <f t="shared" si="110"/>
        <v>-7.5544702012602845E-9</v>
      </c>
      <c r="FO103" s="81">
        <f t="shared" si="110"/>
        <v>-7.6251664682107416E-9</v>
      </c>
      <c r="FP103" s="3"/>
    </row>
    <row r="104" spans="1:172" s="16" customFormat="1" x14ac:dyDescent="0.2">
      <c r="A104" s="3"/>
      <c r="B104" s="3"/>
      <c r="C104" s="78" t="s">
        <v>75</v>
      </c>
      <c r="D104" s="79"/>
      <c r="E104" s="101"/>
      <c r="F104" s="101">
        <f>XIRR(H104:FO104,$H$44:$FO$44)</f>
        <v>0.11981949210166931</v>
      </c>
      <c r="G104" s="101"/>
      <c r="H104" s="80">
        <f>-H97</f>
        <v>-6430899.8334519742</v>
      </c>
      <c r="I104" s="80">
        <f t="shared" ref="I104:AP104" si="111">-SUM(I99:I102)</f>
        <v>-2711645.7656946941</v>
      </c>
      <c r="J104" s="80">
        <f t="shared" si="111"/>
        <v>-3117682.2411367251</v>
      </c>
      <c r="K104" s="80">
        <f t="shared" si="111"/>
        <v>-3024006.9892293434</v>
      </c>
      <c r="L104" s="80">
        <f t="shared" si="111"/>
        <v>0</v>
      </c>
      <c r="M104" s="80">
        <f t="shared" si="111"/>
        <v>0</v>
      </c>
      <c r="N104" s="80">
        <f t="shared" si="111"/>
        <v>0</v>
      </c>
      <c r="O104" s="80">
        <f t="shared" si="111"/>
        <v>0</v>
      </c>
      <c r="P104" s="80">
        <f t="shared" si="111"/>
        <v>0</v>
      </c>
      <c r="Q104" s="80">
        <f t="shared" si="111"/>
        <v>0</v>
      </c>
      <c r="R104" s="80">
        <f t="shared" si="111"/>
        <v>-92490.410182674212</v>
      </c>
      <c r="S104" s="80">
        <f t="shared" si="111"/>
        <v>-91447.416238712714</v>
      </c>
      <c r="T104" s="80">
        <f t="shared" si="111"/>
        <v>120729.24398025176</v>
      </c>
      <c r="U104" s="80">
        <f t="shared" si="111"/>
        <v>148351.76339755559</v>
      </c>
      <c r="V104" s="80">
        <f t="shared" si="111"/>
        <v>175974.28281485941</v>
      </c>
      <c r="W104" s="80">
        <f t="shared" si="111"/>
        <v>203596.8022321632</v>
      </c>
      <c r="X104" s="80">
        <f t="shared" si="111"/>
        <v>231219.32164946705</v>
      </c>
      <c r="Y104" s="80">
        <f t="shared" si="111"/>
        <v>15577500.832091428</v>
      </c>
      <c r="Z104" s="80">
        <f t="shared" si="111"/>
        <v>49986.956266641195</v>
      </c>
      <c r="AA104" s="80">
        <f t="shared" si="111"/>
        <v>49986.956266641195</v>
      </c>
      <c r="AB104" s="80">
        <f t="shared" si="111"/>
        <v>49986.956266641195</v>
      </c>
      <c r="AC104" s="80">
        <f t="shared" si="111"/>
        <v>49986.956266641195</v>
      </c>
      <c r="AD104" s="80">
        <f t="shared" si="111"/>
        <v>57765.979018704624</v>
      </c>
      <c r="AE104" s="80">
        <f t="shared" si="111"/>
        <v>57765.979018704624</v>
      </c>
      <c r="AF104" s="80">
        <f t="shared" si="111"/>
        <v>57765.979018704624</v>
      </c>
      <c r="AG104" s="80">
        <f t="shared" si="111"/>
        <v>57765.979018704624</v>
      </c>
      <c r="AH104" s="80">
        <f t="shared" si="111"/>
        <v>57765.979018704624</v>
      </c>
      <c r="AI104" s="80">
        <f t="shared" si="111"/>
        <v>57765.979018704624</v>
      </c>
      <c r="AJ104" s="80">
        <f t="shared" si="111"/>
        <v>57765.979018704624</v>
      </c>
      <c r="AK104" s="80">
        <f t="shared" si="111"/>
        <v>57765.979018704624</v>
      </c>
      <c r="AL104" s="80">
        <f t="shared" si="111"/>
        <v>22832.591236210217</v>
      </c>
      <c r="AM104" s="80">
        <f t="shared" si="111"/>
        <v>22832.591236210217</v>
      </c>
      <c r="AN104" s="80">
        <f t="shared" si="111"/>
        <v>22832.591236210217</v>
      </c>
      <c r="AO104" s="80">
        <f t="shared" si="111"/>
        <v>22832.591236210217</v>
      </c>
      <c r="AP104" s="80">
        <f t="shared" si="111"/>
        <v>30844.984670835529</v>
      </c>
      <c r="AQ104" s="80">
        <f t="shared" ref="AQ104:BE104" si="112">-SUM(AQ99:AQ102)</f>
        <v>30844.984670835529</v>
      </c>
      <c r="AR104" s="80">
        <f t="shared" si="112"/>
        <v>30844.984670835529</v>
      </c>
      <c r="AS104" s="80">
        <f t="shared" si="112"/>
        <v>30844.984670835529</v>
      </c>
      <c r="AT104" s="80">
        <f t="shared" si="112"/>
        <v>30844.984670835529</v>
      </c>
      <c r="AU104" s="80">
        <f t="shared" si="112"/>
        <v>30844.984670835529</v>
      </c>
      <c r="AV104" s="80">
        <f t="shared" si="112"/>
        <v>30844.984670835529</v>
      </c>
      <c r="AW104" s="80">
        <f t="shared" si="112"/>
        <v>30844.984670835529</v>
      </c>
      <c r="AX104" s="80">
        <f t="shared" si="112"/>
        <v>30844.984670835529</v>
      </c>
      <c r="AY104" s="80">
        <f t="shared" si="112"/>
        <v>30844.984670835529</v>
      </c>
      <c r="AZ104" s="80">
        <f t="shared" si="112"/>
        <v>30844.984670835529</v>
      </c>
      <c r="BA104" s="80">
        <f t="shared" si="112"/>
        <v>30844.984670835529</v>
      </c>
      <c r="BB104" s="80">
        <f t="shared" si="112"/>
        <v>38329.86880529784</v>
      </c>
      <c r="BC104" s="80">
        <f t="shared" si="112"/>
        <v>27368.424935949668</v>
      </c>
      <c r="BD104" s="80">
        <f t="shared" si="112"/>
        <v>27368.424935949668</v>
      </c>
      <c r="BE104" s="80">
        <f t="shared" si="112"/>
        <v>27368.424935949668</v>
      </c>
      <c r="BF104" s="80">
        <f t="shared" ref="BF104:DQ104" si="113">-SUM(BF99:BF102)</f>
        <v>27368.424935949668</v>
      </c>
      <c r="BG104" s="80">
        <f t="shared" si="113"/>
        <v>27368.424935949668</v>
      </c>
      <c r="BH104" s="80">
        <f t="shared" si="113"/>
        <v>27368.424935949668</v>
      </c>
      <c r="BI104" s="80">
        <f t="shared" si="113"/>
        <v>27368.424935949668</v>
      </c>
      <c r="BJ104" s="80">
        <f t="shared" si="113"/>
        <v>27368.424935949668</v>
      </c>
      <c r="BK104" s="80">
        <f t="shared" si="113"/>
        <v>27368.424935949668</v>
      </c>
      <c r="BL104" s="80">
        <f t="shared" si="113"/>
        <v>27368.424935949668</v>
      </c>
      <c r="BM104" s="80">
        <f t="shared" si="113"/>
        <v>27368.424935949668</v>
      </c>
      <c r="BN104" s="80">
        <f t="shared" si="113"/>
        <v>33318.668672305474</v>
      </c>
      <c r="BO104" s="80">
        <f t="shared" si="113"/>
        <v>33318.668672305474</v>
      </c>
      <c r="BP104" s="80">
        <f t="shared" si="113"/>
        <v>33318.668672305474</v>
      </c>
      <c r="BQ104" s="80">
        <f t="shared" si="113"/>
        <v>33318.668672305474</v>
      </c>
      <c r="BR104" s="80">
        <f t="shared" si="113"/>
        <v>33318.668672305474</v>
      </c>
      <c r="BS104" s="80">
        <f t="shared" si="113"/>
        <v>33318.668672305474</v>
      </c>
      <c r="BT104" s="80">
        <f t="shared" si="113"/>
        <v>33318.668672305474</v>
      </c>
      <c r="BU104" s="80">
        <f t="shared" si="113"/>
        <v>33318.668672305474</v>
      </c>
      <c r="BV104" s="80">
        <f t="shared" si="113"/>
        <v>33318.668672305474</v>
      </c>
      <c r="BW104" s="80">
        <f t="shared" si="113"/>
        <v>33120.576124274121</v>
      </c>
      <c r="BX104" s="80">
        <f t="shared" si="113"/>
        <v>-2.9837089288820958E-11</v>
      </c>
      <c r="BY104" s="80">
        <f t="shared" si="113"/>
        <v>5.1898679407683193E-11</v>
      </c>
      <c r="BZ104" s="80">
        <f t="shared" si="113"/>
        <v>-1.7481433586430194E-12</v>
      </c>
      <c r="CA104" s="80">
        <f t="shared" si="113"/>
        <v>-2.7922154342937096E-13</v>
      </c>
      <c r="CB104" s="80">
        <f t="shared" si="113"/>
        <v>2.7357461689260347E-12</v>
      </c>
      <c r="CC104" s="80">
        <f t="shared" si="113"/>
        <v>-3.3307046389147048E-12</v>
      </c>
      <c r="CD104" s="80">
        <f t="shared" si="113"/>
        <v>7.5708026585025272E-13</v>
      </c>
      <c r="CE104" s="80">
        <f t="shared" si="113"/>
        <v>-1.3340343251222598E-12</v>
      </c>
      <c r="CF104" s="80">
        <f t="shared" si="113"/>
        <v>7.5169399719854554E-13</v>
      </c>
      <c r="CG104" s="80">
        <f t="shared" si="113"/>
        <v>-1.3591193389028159E-12</v>
      </c>
      <c r="CH104" s="80">
        <f t="shared" si="113"/>
        <v>-3.0289370639874757E-13</v>
      </c>
      <c r="CI104" s="80">
        <f t="shared" si="113"/>
        <v>7.6302752248265798E-13</v>
      </c>
      <c r="CJ104" s="80">
        <f t="shared" si="113"/>
        <v>-1.3980342612298015E-12</v>
      </c>
      <c r="CK104" s="80">
        <f t="shared" si="113"/>
        <v>7.8791318113938564E-13</v>
      </c>
      <c r="CL104" s="80">
        <f t="shared" si="113"/>
        <v>-1.4246112290637657E-12</v>
      </c>
      <c r="CM104" s="80">
        <f t="shared" si="113"/>
        <v>-3.1748925274213772E-13</v>
      </c>
      <c r="CN104" s="80">
        <f t="shared" si="113"/>
        <v>3.0608685445910329E-12</v>
      </c>
      <c r="CO104" s="80">
        <f t="shared" si="113"/>
        <v>-3.7264743678824478E-12</v>
      </c>
      <c r="CP104" s="80">
        <f t="shared" si="113"/>
        <v>8.4703995247401438E-13</v>
      </c>
      <c r="CQ104" s="80">
        <f t="shared" si="113"/>
        <v>-1.4925502842389021E-12</v>
      </c>
      <c r="CR104" s="80">
        <f t="shared" si="113"/>
        <v>8.4101365911169409E-13</v>
      </c>
      <c r="CS104" s="80">
        <f t="shared" si="113"/>
        <v>-1.5206160121533238E-12</v>
      </c>
      <c r="CT104" s="80">
        <f t="shared" si="113"/>
        <v>-3.3888489902748911E-13</v>
      </c>
      <c r="CU104" s="80">
        <f t="shared" si="113"/>
        <v>8.5369388484859613E-13</v>
      </c>
      <c r="CV104" s="80">
        <f t="shared" si="113"/>
        <v>-1.5641549805928953E-12</v>
      </c>
      <c r="CW104" s="80">
        <f t="shared" si="113"/>
        <v>8.8153656940413642E-13</v>
      </c>
      <c r="CX104" s="80">
        <f t="shared" si="113"/>
        <v>-1.5938899432897196E-12</v>
      </c>
      <c r="CY104" s="80">
        <f t="shared" si="113"/>
        <v>-2.4903317419516701E-13</v>
      </c>
      <c r="CZ104" s="80">
        <f t="shared" si="113"/>
        <v>2.1539384260758792E-12</v>
      </c>
      <c r="DA104" s="80">
        <f t="shared" si="113"/>
        <v>-2.8955659260900266E-12</v>
      </c>
      <c r="DB104" s="80">
        <f t="shared" si="113"/>
        <v>9.3417048095123626E-13</v>
      </c>
      <c r="DC104" s="80">
        <f t="shared" si="113"/>
        <v>-1.6645780568831139E-12</v>
      </c>
      <c r="DD104" s="80">
        <f t="shared" si="113"/>
        <v>9.3953686062028301E-13</v>
      </c>
      <c r="DE104" s="80">
        <f t="shared" si="113"/>
        <v>-1.6959071316113442E-12</v>
      </c>
      <c r="DF104" s="80">
        <f t="shared" si="113"/>
        <v>-3.7715071999750759E-13</v>
      </c>
      <c r="DG104" s="80">
        <f t="shared" si="113"/>
        <v>9.5367860190650069E-13</v>
      </c>
      <c r="DH104" s="80">
        <f t="shared" si="113"/>
        <v>-1.744332066095749E-12</v>
      </c>
      <c r="DI104" s="80">
        <f t="shared" si="113"/>
        <v>9.846826456974973E-13</v>
      </c>
      <c r="DJ104" s="80">
        <f t="shared" si="113"/>
        <v>-1.7774013714060966E-12</v>
      </c>
      <c r="DK104" s="80">
        <f t="shared" si="113"/>
        <v>-5.1407570843525559E-13</v>
      </c>
      <c r="DL104" s="80">
        <f t="shared" si="113"/>
        <v>3.8326141700936385E-12</v>
      </c>
      <c r="DM104" s="80">
        <f t="shared" si="113"/>
        <v>-4.6646915110084464E-12</v>
      </c>
      <c r="DN104" s="80">
        <f t="shared" si="113"/>
        <v>1.0602977068194269E-12</v>
      </c>
      <c r="DO104" s="80">
        <f t="shared" si="113"/>
        <v>-1.8683268735039342E-12</v>
      </c>
      <c r="DP104" s="80">
        <f t="shared" si="113"/>
        <v>1.0527540922301914E-12</v>
      </c>
      <c r="DQ104" s="80">
        <f t="shared" si="113"/>
        <v>-1.9034586562881358E-12</v>
      </c>
      <c r="DR104" s="80">
        <f t="shared" ref="DR104:FO104" si="114">-SUM(DR99:DR102)</f>
        <v>-4.2420531507211406E-13</v>
      </c>
      <c r="DS104" s="80">
        <f t="shared" si="114"/>
        <v>1.068626794633147E-12</v>
      </c>
      <c r="DT104" s="80">
        <f t="shared" si="114"/>
        <v>-1.9579593492307853E-12</v>
      </c>
      <c r="DU104" s="80">
        <f t="shared" si="114"/>
        <v>1.1034793797091757E-12</v>
      </c>
      <c r="DV104" s="80">
        <f t="shared" si="114"/>
        <v>-1.9951806277700909E-12</v>
      </c>
      <c r="DW104" s="80">
        <f t="shared" si="114"/>
        <v>-4.4464650683162422E-13</v>
      </c>
      <c r="DX104" s="80">
        <f t="shared" si="114"/>
        <v>4.2867734717578251E-12</v>
      </c>
      <c r="DY104" s="80">
        <f t="shared" si="114"/>
        <v>-5.218960314925382E-12</v>
      </c>
      <c r="DZ104" s="80">
        <f t="shared" si="114"/>
        <v>1.186286945971994E-12</v>
      </c>
      <c r="EA104" s="80">
        <f t="shared" si="114"/>
        <v>-2.0903298755010129E-12</v>
      </c>
      <c r="EB104" s="80">
        <f t="shared" si="114"/>
        <v>1.1778470688121864E-12</v>
      </c>
      <c r="EC104" s="80">
        <f t="shared" si="114"/>
        <v>-2.1296361757018733E-12</v>
      </c>
      <c r="ED104" s="80">
        <f t="shared" si="114"/>
        <v>-4.7461129871047922E-13</v>
      </c>
      <c r="EE104" s="80">
        <f t="shared" si="114"/>
        <v>1.1956058371202627E-12</v>
      </c>
      <c r="EF104" s="80">
        <f t="shared" si="114"/>
        <v>-2.1906128861275116E-12</v>
      </c>
      <c r="EG104" s="80">
        <f t="shared" si="114"/>
        <v>1.2345997631240794E-12</v>
      </c>
      <c r="EH104" s="80">
        <f t="shared" si="114"/>
        <v>-2.2322569644064497E-12</v>
      </c>
      <c r="EI104" s="80">
        <f t="shared" si="114"/>
        <v>-4.9748140482059375E-13</v>
      </c>
      <c r="EJ104" s="80">
        <f t="shared" si="114"/>
        <v>0</v>
      </c>
      <c r="EK104" s="80">
        <f t="shared" si="114"/>
        <v>-9.9656683445901816E-13</v>
      </c>
      <c r="EL104" s="80">
        <f t="shared" si="114"/>
        <v>0</v>
      </c>
      <c r="EM104" s="80">
        <f t="shared" si="114"/>
        <v>-1.0450153558395386E-12</v>
      </c>
      <c r="EN104" s="80">
        <f t="shared" si="114"/>
        <v>0</v>
      </c>
      <c r="EO104" s="80">
        <f t="shared" si="114"/>
        <v>-1.0645234629861083E-12</v>
      </c>
      <c r="EP104" s="80">
        <f t="shared" si="114"/>
        <v>-5.4362793297935758E-13</v>
      </c>
      <c r="EQ104" s="80">
        <f t="shared" si="114"/>
        <v>0</v>
      </c>
      <c r="ER104" s="80">
        <f t="shared" si="114"/>
        <v>-1.1001665180013797E-12</v>
      </c>
      <c r="ES104" s="80">
        <f t="shared" si="114"/>
        <v>0</v>
      </c>
      <c r="ET104" s="80">
        <f t="shared" si="114"/>
        <v>-1.1157690806075475E-12</v>
      </c>
      <c r="EU104" s="80">
        <f t="shared" si="114"/>
        <v>-4.0344575284239315E-13</v>
      </c>
      <c r="EV104" s="80">
        <f t="shared" si="114"/>
        <v>0</v>
      </c>
      <c r="EW104" s="80">
        <f t="shared" si="114"/>
        <v>-1.1293761402816395E-12</v>
      </c>
      <c r="EX104" s="80">
        <f t="shared" si="114"/>
        <v>0</v>
      </c>
      <c r="EY104" s="80">
        <f t="shared" si="114"/>
        <v>-1.1629097613003601E-12</v>
      </c>
      <c r="EZ104" s="80">
        <f t="shared" si="114"/>
        <v>0</v>
      </c>
      <c r="FA104" s="80">
        <f t="shared" si="114"/>
        <v>-1.1847572328701371E-12</v>
      </c>
      <c r="FB104" s="80">
        <f t="shared" si="114"/>
        <v>-6.0501973898558046E-13</v>
      </c>
      <c r="FC104" s="80">
        <f t="shared" si="114"/>
        <v>0</v>
      </c>
      <c r="FD104" s="80">
        <f t="shared" si="114"/>
        <v>-1.224315144982298E-12</v>
      </c>
      <c r="FE104" s="80">
        <f t="shared" si="114"/>
        <v>0</v>
      </c>
      <c r="FF104" s="80">
        <f t="shared" si="114"/>
        <v>-1.2416310172003727E-12</v>
      </c>
      <c r="FG104" s="80">
        <f t="shared" si="114"/>
        <v>-8.2023885365041659E-13</v>
      </c>
      <c r="FH104" s="80">
        <f t="shared" si="114"/>
        <v>0</v>
      </c>
      <c r="FI104" s="80">
        <f t="shared" si="114"/>
        <v>-1.2455415010602747E-12</v>
      </c>
      <c r="FJ104" s="80">
        <f t="shared" si="114"/>
        <v>0</v>
      </c>
      <c r="FK104" s="80">
        <f t="shared" si="114"/>
        <v>-1.308096589865008E-12</v>
      </c>
      <c r="FL104" s="80">
        <f t="shared" si="114"/>
        <v>0</v>
      </c>
      <c r="FM104" s="80">
        <f t="shared" si="114"/>
        <v>-1.3324971942422581E-12</v>
      </c>
      <c r="FN104" s="80">
        <f t="shared" si="114"/>
        <v>-6.8047611611817456E-13</v>
      </c>
      <c r="FO104" s="81">
        <f t="shared" si="114"/>
        <v>0</v>
      </c>
      <c r="FP104" s="3"/>
    </row>
    <row r="105" spans="1:172" s="16" customFormat="1" x14ac:dyDescent="0.2">
      <c r="A105" s="3"/>
      <c r="B105" s="3"/>
      <c r="C105" s="91" t="s">
        <v>124</v>
      </c>
      <c r="D105" s="92"/>
      <c r="E105" s="92"/>
      <c r="F105" s="92"/>
      <c r="G105" s="92"/>
      <c r="H105" s="92"/>
      <c r="I105" s="93"/>
      <c r="J105" s="93"/>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4"/>
      <c r="FP105" s="3"/>
    </row>
    <row r="106" spans="1:172" s="16" customFormat="1" x14ac:dyDescent="0.2">
      <c r="A106" s="3"/>
      <c r="B106" s="3"/>
      <c r="C106" s="78"/>
      <c r="D106" s="79"/>
      <c r="E106" s="105"/>
      <c r="F106" s="105">
        <f>IF($D$8="EM",SUMIF(H106:FO106,"&gt;0")/-SUMIF(H106:FO106,"&lt;0"),XIRR(H106:FO106,$H$44:$FO$44))</f>
        <v>0.11981949210166931</v>
      </c>
      <c r="G106" s="105"/>
      <c r="H106" s="106">
        <f>IF($D$8="EM",H95,-H97)</f>
        <v>-6430899.8334519742</v>
      </c>
      <c r="I106" s="106">
        <f t="shared" ref="I106:AP106" si="115">IF($D$8="EM",I95,-SUM(I99:I102))</f>
        <v>-2711645.7656946941</v>
      </c>
      <c r="J106" s="106">
        <f t="shared" si="115"/>
        <v>-3117682.2411367251</v>
      </c>
      <c r="K106" s="106">
        <f t="shared" si="115"/>
        <v>-3024006.9892293434</v>
      </c>
      <c r="L106" s="106">
        <f t="shared" si="115"/>
        <v>0</v>
      </c>
      <c r="M106" s="106">
        <f t="shared" si="115"/>
        <v>0</v>
      </c>
      <c r="N106" s="106">
        <f t="shared" si="115"/>
        <v>0</v>
      </c>
      <c r="O106" s="106">
        <f t="shared" si="115"/>
        <v>0</v>
      </c>
      <c r="P106" s="106">
        <f t="shared" si="115"/>
        <v>0</v>
      </c>
      <c r="Q106" s="106">
        <f t="shared" si="115"/>
        <v>0</v>
      </c>
      <c r="R106" s="106">
        <f t="shared" si="115"/>
        <v>-92490.410182674212</v>
      </c>
      <c r="S106" s="106">
        <f t="shared" si="115"/>
        <v>-91447.416238712714</v>
      </c>
      <c r="T106" s="106">
        <f t="shared" si="115"/>
        <v>120729.24398025176</v>
      </c>
      <c r="U106" s="106">
        <f t="shared" si="115"/>
        <v>148351.76339755559</v>
      </c>
      <c r="V106" s="106">
        <f t="shared" si="115"/>
        <v>175974.28281485941</v>
      </c>
      <c r="W106" s="106">
        <f t="shared" si="115"/>
        <v>203596.8022321632</v>
      </c>
      <c r="X106" s="106">
        <f t="shared" si="115"/>
        <v>231219.32164946705</v>
      </c>
      <c r="Y106" s="106">
        <f t="shared" si="115"/>
        <v>15577500.832091428</v>
      </c>
      <c r="Z106" s="106">
        <f t="shared" si="115"/>
        <v>49986.956266641195</v>
      </c>
      <c r="AA106" s="106">
        <f t="shared" si="115"/>
        <v>49986.956266641195</v>
      </c>
      <c r="AB106" s="106">
        <f t="shared" si="115"/>
        <v>49986.956266641195</v>
      </c>
      <c r="AC106" s="106">
        <f t="shared" si="115"/>
        <v>49986.956266641195</v>
      </c>
      <c r="AD106" s="106">
        <f t="shared" si="115"/>
        <v>57765.979018704624</v>
      </c>
      <c r="AE106" s="106">
        <f t="shared" si="115"/>
        <v>57765.979018704624</v>
      </c>
      <c r="AF106" s="106">
        <f t="shared" si="115"/>
        <v>57765.979018704624</v>
      </c>
      <c r="AG106" s="106">
        <f t="shared" si="115"/>
        <v>57765.979018704624</v>
      </c>
      <c r="AH106" s="106">
        <f t="shared" si="115"/>
        <v>57765.979018704624</v>
      </c>
      <c r="AI106" s="106">
        <f t="shared" si="115"/>
        <v>57765.979018704624</v>
      </c>
      <c r="AJ106" s="106">
        <f t="shared" si="115"/>
        <v>57765.979018704624</v>
      </c>
      <c r="AK106" s="106">
        <f t="shared" si="115"/>
        <v>57765.979018704624</v>
      </c>
      <c r="AL106" s="106">
        <f t="shared" si="115"/>
        <v>22832.591236210217</v>
      </c>
      <c r="AM106" s="106">
        <f t="shared" si="115"/>
        <v>22832.591236210217</v>
      </c>
      <c r="AN106" s="106">
        <f t="shared" si="115"/>
        <v>22832.591236210217</v>
      </c>
      <c r="AO106" s="106">
        <f t="shared" si="115"/>
        <v>22832.591236210217</v>
      </c>
      <c r="AP106" s="106">
        <f t="shared" si="115"/>
        <v>30844.984670835529</v>
      </c>
      <c r="AQ106" s="106">
        <f t="shared" ref="AQ106:DB106" si="116">IF($D$8="EM",AQ95,-SUM(AQ99:AQ102))</f>
        <v>30844.984670835529</v>
      </c>
      <c r="AR106" s="106">
        <f t="shared" si="116"/>
        <v>30844.984670835529</v>
      </c>
      <c r="AS106" s="106">
        <f t="shared" si="116"/>
        <v>30844.984670835529</v>
      </c>
      <c r="AT106" s="106">
        <f t="shared" si="116"/>
        <v>30844.984670835529</v>
      </c>
      <c r="AU106" s="106">
        <f t="shared" si="116"/>
        <v>30844.984670835529</v>
      </c>
      <c r="AV106" s="106">
        <f t="shared" si="116"/>
        <v>30844.984670835529</v>
      </c>
      <c r="AW106" s="106">
        <f t="shared" si="116"/>
        <v>30844.984670835529</v>
      </c>
      <c r="AX106" s="106">
        <f t="shared" si="116"/>
        <v>30844.984670835529</v>
      </c>
      <c r="AY106" s="106">
        <f t="shared" si="116"/>
        <v>30844.984670835529</v>
      </c>
      <c r="AZ106" s="106">
        <f t="shared" si="116"/>
        <v>30844.984670835529</v>
      </c>
      <c r="BA106" s="106">
        <f t="shared" si="116"/>
        <v>30844.984670835529</v>
      </c>
      <c r="BB106" s="106">
        <f t="shared" si="116"/>
        <v>38329.86880529784</v>
      </c>
      <c r="BC106" s="106">
        <f t="shared" si="116"/>
        <v>27368.424935949668</v>
      </c>
      <c r="BD106" s="106">
        <f t="shared" si="116"/>
        <v>27368.424935949668</v>
      </c>
      <c r="BE106" s="106">
        <f t="shared" si="116"/>
        <v>27368.424935949668</v>
      </c>
      <c r="BF106" s="106">
        <f t="shared" si="116"/>
        <v>27368.424935949668</v>
      </c>
      <c r="BG106" s="106">
        <f t="shared" si="116"/>
        <v>27368.424935949668</v>
      </c>
      <c r="BH106" s="106">
        <f t="shared" si="116"/>
        <v>27368.424935949668</v>
      </c>
      <c r="BI106" s="106">
        <f t="shared" si="116"/>
        <v>27368.424935949668</v>
      </c>
      <c r="BJ106" s="106">
        <f t="shared" si="116"/>
        <v>27368.424935949668</v>
      </c>
      <c r="BK106" s="106">
        <f t="shared" si="116"/>
        <v>27368.424935949668</v>
      </c>
      <c r="BL106" s="106">
        <f t="shared" si="116"/>
        <v>27368.424935949668</v>
      </c>
      <c r="BM106" s="106">
        <f t="shared" si="116"/>
        <v>27368.424935949668</v>
      </c>
      <c r="BN106" s="106">
        <f t="shared" si="116"/>
        <v>33318.668672305474</v>
      </c>
      <c r="BO106" s="106">
        <f t="shared" si="116"/>
        <v>33318.668672305474</v>
      </c>
      <c r="BP106" s="106">
        <f t="shared" si="116"/>
        <v>33318.668672305474</v>
      </c>
      <c r="BQ106" s="106">
        <f t="shared" si="116"/>
        <v>33318.668672305474</v>
      </c>
      <c r="BR106" s="106">
        <f t="shared" si="116"/>
        <v>33318.668672305474</v>
      </c>
      <c r="BS106" s="106">
        <f t="shared" si="116"/>
        <v>33318.668672305474</v>
      </c>
      <c r="BT106" s="106">
        <f t="shared" si="116"/>
        <v>33318.668672305474</v>
      </c>
      <c r="BU106" s="106">
        <f t="shared" si="116"/>
        <v>33318.668672305474</v>
      </c>
      <c r="BV106" s="106">
        <f t="shared" si="116"/>
        <v>33318.668672305474</v>
      </c>
      <c r="BW106" s="106">
        <f t="shared" si="116"/>
        <v>33120.576124274121</v>
      </c>
      <c r="BX106" s="106">
        <f t="shared" si="116"/>
        <v>-2.9837089288820958E-11</v>
      </c>
      <c r="BY106" s="106">
        <f t="shared" si="116"/>
        <v>5.1898679407683193E-11</v>
      </c>
      <c r="BZ106" s="106">
        <f t="shared" si="116"/>
        <v>-1.7481433586430194E-12</v>
      </c>
      <c r="CA106" s="106">
        <f t="shared" si="116"/>
        <v>-2.7922154342937096E-13</v>
      </c>
      <c r="CB106" s="106">
        <f t="shared" si="116"/>
        <v>2.7357461689260347E-12</v>
      </c>
      <c r="CC106" s="106">
        <f t="shared" si="116"/>
        <v>-3.3307046389147048E-12</v>
      </c>
      <c r="CD106" s="106">
        <f t="shared" si="116"/>
        <v>7.5708026585025272E-13</v>
      </c>
      <c r="CE106" s="106">
        <f t="shared" si="116"/>
        <v>-1.3340343251222598E-12</v>
      </c>
      <c r="CF106" s="106">
        <f t="shared" si="116"/>
        <v>7.5169399719854554E-13</v>
      </c>
      <c r="CG106" s="106">
        <f t="shared" si="116"/>
        <v>-1.3591193389028159E-12</v>
      </c>
      <c r="CH106" s="106">
        <f t="shared" si="116"/>
        <v>-3.0289370639874757E-13</v>
      </c>
      <c r="CI106" s="106">
        <f t="shared" si="116"/>
        <v>7.6302752248265798E-13</v>
      </c>
      <c r="CJ106" s="106">
        <f t="shared" si="116"/>
        <v>-1.3980342612298015E-12</v>
      </c>
      <c r="CK106" s="106">
        <f t="shared" si="116"/>
        <v>7.8791318113938564E-13</v>
      </c>
      <c r="CL106" s="106">
        <f t="shared" si="116"/>
        <v>-1.4246112290637657E-12</v>
      </c>
      <c r="CM106" s="106">
        <f t="shared" si="116"/>
        <v>-3.1748925274213772E-13</v>
      </c>
      <c r="CN106" s="106">
        <f t="shared" si="116"/>
        <v>3.0608685445910329E-12</v>
      </c>
      <c r="CO106" s="106">
        <f t="shared" si="116"/>
        <v>-3.7264743678824478E-12</v>
      </c>
      <c r="CP106" s="106">
        <f t="shared" si="116"/>
        <v>8.4703995247401438E-13</v>
      </c>
      <c r="CQ106" s="106">
        <f t="shared" si="116"/>
        <v>-1.4925502842389021E-12</v>
      </c>
      <c r="CR106" s="106">
        <f t="shared" si="116"/>
        <v>8.4101365911169409E-13</v>
      </c>
      <c r="CS106" s="106">
        <f t="shared" si="116"/>
        <v>-1.5206160121533238E-12</v>
      </c>
      <c r="CT106" s="106">
        <f t="shared" si="116"/>
        <v>-3.3888489902748911E-13</v>
      </c>
      <c r="CU106" s="106">
        <f t="shared" si="116"/>
        <v>8.5369388484859613E-13</v>
      </c>
      <c r="CV106" s="106">
        <f t="shared" si="116"/>
        <v>-1.5641549805928953E-12</v>
      </c>
      <c r="CW106" s="106">
        <f t="shared" si="116"/>
        <v>8.8153656940413642E-13</v>
      </c>
      <c r="CX106" s="106">
        <f t="shared" si="116"/>
        <v>-1.5938899432897196E-12</v>
      </c>
      <c r="CY106" s="106">
        <f t="shared" si="116"/>
        <v>-2.4903317419516701E-13</v>
      </c>
      <c r="CZ106" s="106">
        <f t="shared" si="116"/>
        <v>2.1539384260758792E-12</v>
      </c>
      <c r="DA106" s="106">
        <f t="shared" si="116"/>
        <v>-2.8955659260900266E-12</v>
      </c>
      <c r="DB106" s="106">
        <f t="shared" si="116"/>
        <v>9.3417048095123626E-13</v>
      </c>
      <c r="DC106" s="106">
        <f t="shared" ref="DC106:FN106" si="117">IF($D$8="EM",DC95,-SUM(DC99:DC102))</f>
        <v>-1.6645780568831139E-12</v>
      </c>
      <c r="DD106" s="106">
        <f t="shared" si="117"/>
        <v>9.3953686062028301E-13</v>
      </c>
      <c r="DE106" s="106">
        <f t="shared" si="117"/>
        <v>-1.6959071316113442E-12</v>
      </c>
      <c r="DF106" s="106">
        <f t="shared" si="117"/>
        <v>-3.7715071999750759E-13</v>
      </c>
      <c r="DG106" s="106">
        <f t="shared" si="117"/>
        <v>9.5367860190650069E-13</v>
      </c>
      <c r="DH106" s="106">
        <f t="shared" si="117"/>
        <v>-1.744332066095749E-12</v>
      </c>
      <c r="DI106" s="106">
        <f t="shared" si="117"/>
        <v>9.846826456974973E-13</v>
      </c>
      <c r="DJ106" s="106">
        <f t="shared" si="117"/>
        <v>-1.7774013714060966E-12</v>
      </c>
      <c r="DK106" s="106">
        <f t="shared" si="117"/>
        <v>-5.1407570843525559E-13</v>
      </c>
      <c r="DL106" s="106">
        <f t="shared" si="117"/>
        <v>3.8326141700936385E-12</v>
      </c>
      <c r="DM106" s="106">
        <f t="shared" si="117"/>
        <v>-4.6646915110084464E-12</v>
      </c>
      <c r="DN106" s="106">
        <f t="shared" si="117"/>
        <v>1.0602977068194269E-12</v>
      </c>
      <c r="DO106" s="106">
        <f t="shared" si="117"/>
        <v>-1.8683268735039342E-12</v>
      </c>
      <c r="DP106" s="106">
        <f t="shared" si="117"/>
        <v>1.0527540922301914E-12</v>
      </c>
      <c r="DQ106" s="106">
        <f t="shared" si="117"/>
        <v>-1.9034586562881358E-12</v>
      </c>
      <c r="DR106" s="106">
        <f t="shared" si="117"/>
        <v>-4.2420531507211406E-13</v>
      </c>
      <c r="DS106" s="106">
        <f t="shared" si="117"/>
        <v>1.068626794633147E-12</v>
      </c>
      <c r="DT106" s="106">
        <f t="shared" si="117"/>
        <v>-1.9579593492307853E-12</v>
      </c>
      <c r="DU106" s="106">
        <f t="shared" si="117"/>
        <v>1.1034793797091757E-12</v>
      </c>
      <c r="DV106" s="106">
        <f t="shared" si="117"/>
        <v>-1.9951806277700909E-12</v>
      </c>
      <c r="DW106" s="106">
        <f t="shared" si="117"/>
        <v>-4.4464650683162422E-13</v>
      </c>
      <c r="DX106" s="106">
        <f t="shared" si="117"/>
        <v>4.2867734717578251E-12</v>
      </c>
      <c r="DY106" s="106">
        <f t="shared" si="117"/>
        <v>-5.218960314925382E-12</v>
      </c>
      <c r="DZ106" s="106">
        <f t="shared" si="117"/>
        <v>1.186286945971994E-12</v>
      </c>
      <c r="EA106" s="106">
        <f t="shared" si="117"/>
        <v>-2.0903298755010129E-12</v>
      </c>
      <c r="EB106" s="106">
        <f t="shared" si="117"/>
        <v>1.1778470688121864E-12</v>
      </c>
      <c r="EC106" s="106">
        <f t="shared" si="117"/>
        <v>-2.1296361757018733E-12</v>
      </c>
      <c r="ED106" s="106">
        <f t="shared" si="117"/>
        <v>-4.7461129871047922E-13</v>
      </c>
      <c r="EE106" s="106">
        <f t="shared" si="117"/>
        <v>1.1956058371202627E-12</v>
      </c>
      <c r="EF106" s="106">
        <f t="shared" si="117"/>
        <v>-2.1906128861275116E-12</v>
      </c>
      <c r="EG106" s="106">
        <f t="shared" si="117"/>
        <v>1.2345997631240794E-12</v>
      </c>
      <c r="EH106" s="106">
        <f t="shared" si="117"/>
        <v>-2.2322569644064497E-12</v>
      </c>
      <c r="EI106" s="106">
        <f t="shared" si="117"/>
        <v>-4.9748140482059375E-13</v>
      </c>
      <c r="EJ106" s="106">
        <f t="shared" si="117"/>
        <v>0</v>
      </c>
      <c r="EK106" s="106">
        <f t="shared" si="117"/>
        <v>-9.9656683445901816E-13</v>
      </c>
      <c r="EL106" s="106">
        <f t="shared" si="117"/>
        <v>0</v>
      </c>
      <c r="EM106" s="106">
        <f t="shared" si="117"/>
        <v>-1.0450153558395386E-12</v>
      </c>
      <c r="EN106" s="106">
        <f t="shared" si="117"/>
        <v>0</v>
      </c>
      <c r="EO106" s="106">
        <f t="shared" si="117"/>
        <v>-1.0645234629861083E-12</v>
      </c>
      <c r="EP106" s="106">
        <f t="shared" si="117"/>
        <v>-5.4362793297935758E-13</v>
      </c>
      <c r="EQ106" s="106">
        <f t="shared" si="117"/>
        <v>0</v>
      </c>
      <c r="ER106" s="106">
        <f t="shared" si="117"/>
        <v>-1.1001665180013797E-12</v>
      </c>
      <c r="ES106" s="106">
        <f t="shared" si="117"/>
        <v>0</v>
      </c>
      <c r="ET106" s="106">
        <f t="shared" si="117"/>
        <v>-1.1157690806075475E-12</v>
      </c>
      <c r="EU106" s="106">
        <f t="shared" si="117"/>
        <v>-4.0344575284239315E-13</v>
      </c>
      <c r="EV106" s="106">
        <f t="shared" si="117"/>
        <v>0</v>
      </c>
      <c r="EW106" s="106">
        <f t="shared" si="117"/>
        <v>-1.1293761402816395E-12</v>
      </c>
      <c r="EX106" s="106">
        <f t="shared" si="117"/>
        <v>0</v>
      </c>
      <c r="EY106" s="106">
        <f t="shared" si="117"/>
        <v>-1.1629097613003601E-12</v>
      </c>
      <c r="EZ106" s="106">
        <f t="shared" si="117"/>
        <v>0</v>
      </c>
      <c r="FA106" s="106">
        <f t="shared" si="117"/>
        <v>-1.1847572328701371E-12</v>
      </c>
      <c r="FB106" s="106">
        <f t="shared" si="117"/>
        <v>-6.0501973898558046E-13</v>
      </c>
      <c r="FC106" s="106">
        <f t="shared" si="117"/>
        <v>0</v>
      </c>
      <c r="FD106" s="106">
        <f t="shared" si="117"/>
        <v>-1.224315144982298E-12</v>
      </c>
      <c r="FE106" s="106">
        <f t="shared" si="117"/>
        <v>0</v>
      </c>
      <c r="FF106" s="106">
        <f t="shared" si="117"/>
        <v>-1.2416310172003727E-12</v>
      </c>
      <c r="FG106" s="106">
        <f t="shared" si="117"/>
        <v>-8.2023885365041659E-13</v>
      </c>
      <c r="FH106" s="106">
        <f t="shared" si="117"/>
        <v>0</v>
      </c>
      <c r="FI106" s="106">
        <f t="shared" si="117"/>
        <v>-1.2455415010602747E-12</v>
      </c>
      <c r="FJ106" s="106">
        <f t="shared" si="117"/>
        <v>0</v>
      </c>
      <c r="FK106" s="106">
        <f t="shared" si="117"/>
        <v>-1.308096589865008E-12</v>
      </c>
      <c r="FL106" s="106">
        <f t="shared" si="117"/>
        <v>0</v>
      </c>
      <c r="FM106" s="106">
        <f t="shared" si="117"/>
        <v>-1.3324971942422581E-12</v>
      </c>
      <c r="FN106" s="106">
        <f t="shared" si="117"/>
        <v>-6.8047611611817456E-13</v>
      </c>
      <c r="FO106" s="107">
        <f t="shared" ref="FO106" si="118">IF($D$8="EM",FO95,-SUM(FO99:FO102))</f>
        <v>0</v>
      </c>
      <c r="FP106" s="3"/>
    </row>
    <row r="107" spans="1:172" s="16" customFormat="1" ht="3.95" customHeight="1" x14ac:dyDescent="0.2">
      <c r="A107" s="3"/>
      <c r="B107" s="3"/>
      <c r="C107" s="82"/>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4"/>
      <c r="FP107" s="3"/>
    </row>
    <row r="108" spans="1:172" s="16" customFormat="1" x14ac:dyDescent="0.2">
      <c r="A108" s="3"/>
      <c r="B108" s="3"/>
      <c r="C108" s="85" t="str">
        <f>IF($D$8="EM","GP Distribution Calcs - EM","Not in Use")</f>
        <v>Not in Use</v>
      </c>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86"/>
      <c r="CC108" s="86"/>
      <c r="CD108" s="86"/>
      <c r="CE108" s="86"/>
      <c r="CF108" s="86"/>
      <c r="CG108" s="86"/>
      <c r="CH108" s="86"/>
      <c r="CI108" s="86"/>
      <c r="CJ108" s="86"/>
      <c r="CK108" s="86"/>
      <c r="CL108" s="86"/>
      <c r="CM108" s="86"/>
      <c r="CN108" s="86"/>
      <c r="CO108" s="86"/>
      <c r="CP108" s="86"/>
      <c r="CQ108" s="86"/>
      <c r="CR108" s="86"/>
      <c r="CS108" s="86"/>
      <c r="CT108" s="86"/>
      <c r="CU108" s="86"/>
      <c r="CV108" s="86"/>
      <c r="CW108" s="86"/>
      <c r="CX108" s="86"/>
      <c r="CY108" s="86"/>
      <c r="CZ108" s="86"/>
      <c r="DA108" s="86"/>
      <c r="DB108" s="86"/>
      <c r="DC108" s="86"/>
      <c r="DD108" s="86"/>
      <c r="DE108" s="86"/>
      <c r="DF108" s="86"/>
      <c r="DG108" s="86"/>
      <c r="DH108" s="86"/>
      <c r="DI108" s="86"/>
      <c r="DJ108" s="86"/>
      <c r="DK108" s="86"/>
      <c r="DL108" s="86"/>
      <c r="DM108" s="86"/>
      <c r="DN108" s="86"/>
      <c r="DO108" s="86"/>
      <c r="DP108" s="86"/>
      <c r="DQ108" s="86"/>
      <c r="DR108" s="86"/>
      <c r="DS108" s="86"/>
      <c r="DT108" s="86"/>
      <c r="DU108" s="86"/>
      <c r="DV108" s="86"/>
      <c r="DW108" s="86"/>
      <c r="DX108" s="86"/>
      <c r="DY108" s="86"/>
      <c r="DZ108" s="86"/>
      <c r="EA108" s="86"/>
      <c r="EB108" s="86"/>
      <c r="EC108" s="86"/>
      <c r="ED108" s="86"/>
      <c r="EE108" s="86"/>
      <c r="EF108" s="86"/>
      <c r="EG108" s="86"/>
      <c r="EH108" s="86"/>
      <c r="EI108" s="86"/>
      <c r="EJ108" s="86"/>
      <c r="EK108" s="86"/>
      <c r="EL108" s="86"/>
      <c r="EM108" s="86"/>
      <c r="EN108" s="86"/>
      <c r="EO108" s="86"/>
      <c r="EP108" s="86"/>
      <c r="EQ108" s="86"/>
      <c r="ER108" s="86"/>
      <c r="ES108" s="86"/>
      <c r="ET108" s="86"/>
      <c r="EU108" s="86"/>
      <c r="EV108" s="86"/>
      <c r="EW108" s="86"/>
      <c r="EX108" s="86"/>
      <c r="EY108" s="86"/>
      <c r="EZ108" s="86"/>
      <c r="FA108" s="86"/>
      <c r="FB108" s="86"/>
      <c r="FC108" s="86"/>
      <c r="FD108" s="86"/>
      <c r="FE108" s="86"/>
      <c r="FF108" s="86"/>
      <c r="FG108" s="86"/>
      <c r="FH108" s="86"/>
      <c r="FI108" s="86"/>
      <c r="FJ108" s="86"/>
      <c r="FK108" s="86"/>
      <c r="FL108" s="86"/>
      <c r="FM108" s="86"/>
      <c r="FN108" s="86"/>
      <c r="FO108" s="87"/>
      <c r="FP108" s="3"/>
    </row>
    <row r="109" spans="1:172" s="16" customFormat="1" x14ac:dyDescent="0.2">
      <c r="A109" s="3"/>
      <c r="B109" s="3"/>
      <c r="C109" s="88" t="s">
        <v>125</v>
      </c>
      <c r="E109" s="89"/>
      <c r="F109" s="89" t="e">
        <f>SUMIF(H109:FO109,"&gt;0")/-SUMIF(H109:FO109,"&lt;0")</f>
        <v>#DIV/0!</v>
      </c>
      <c r="G109" s="89"/>
      <c r="H109" s="25">
        <f>H66</f>
        <v>0</v>
      </c>
      <c r="I109" s="25">
        <f t="shared" ref="I109:BT109" si="119">I66</f>
        <v>0</v>
      </c>
      <c r="J109" s="25">
        <f t="shared" si="119"/>
        <v>0</v>
      </c>
      <c r="K109" s="25">
        <f t="shared" si="119"/>
        <v>0</v>
      </c>
      <c r="L109" s="25">
        <f t="shared" si="119"/>
        <v>0</v>
      </c>
      <c r="M109" s="25">
        <f t="shared" si="119"/>
        <v>0</v>
      </c>
      <c r="N109" s="25">
        <f t="shared" si="119"/>
        <v>0</v>
      </c>
      <c r="O109" s="25">
        <f t="shared" si="119"/>
        <v>0</v>
      </c>
      <c r="P109" s="25">
        <f t="shared" si="119"/>
        <v>0</v>
      </c>
      <c r="Q109" s="25">
        <f t="shared" si="119"/>
        <v>0</v>
      </c>
      <c r="R109" s="25">
        <f t="shared" si="119"/>
        <v>0</v>
      </c>
      <c r="S109" s="25">
        <f t="shared" si="119"/>
        <v>0</v>
      </c>
      <c r="T109" s="25">
        <f t="shared" si="119"/>
        <v>0</v>
      </c>
      <c r="U109" s="25">
        <f t="shared" si="119"/>
        <v>0</v>
      </c>
      <c r="V109" s="25">
        <f t="shared" si="119"/>
        <v>0</v>
      </c>
      <c r="W109" s="25">
        <f t="shared" si="119"/>
        <v>0</v>
      </c>
      <c r="X109" s="25">
        <f t="shared" si="119"/>
        <v>0</v>
      </c>
      <c r="Y109" s="25">
        <f t="shared" si="119"/>
        <v>0</v>
      </c>
      <c r="Z109" s="25">
        <f t="shared" si="119"/>
        <v>0</v>
      </c>
      <c r="AA109" s="25">
        <f t="shared" si="119"/>
        <v>0</v>
      </c>
      <c r="AB109" s="25">
        <f t="shared" si="119"/>
        <v>0</v>
      </c>
      <c r="AC109" s="25">
        <f t="shared" si="119"/>
        <v>0</v>
      </c>
      <c r="AD109" s="25">
        <f t="shared" si="119"/>
        <v>0</v>
      </c>
      <c r="AE109" s="25">
        <f t="shared" si="119"/>
        <v>0</v>
      </c>
      <c r="AF109" s="25">
        <f t="shared" si="119"/>
        <v>0</v>
      </c>
      <c r="AG109" s="25">
        <f t="shared" si="119"/>
        <v>0</v>
      </c>
      <c r="AH109" s="25">
        <f t="shared" si="119"/>
        <v>0</v>
      </c>
      <c r="AI109" s="25">
        <f t="shared" si="119"/>
        <v>0</v>
      </c>
      <c r="AJ109" s="25">
        <f t="shared" si="119"/>
        <v>0</v>
      </c>
      <c r="AK109" s="25">
        <f t="shared" si="119"/>
        <v>0</v>
      </c>
      <c r="AL109" s="25">
        <f t="shared" si="119"/>
        <v>0</v>
      </c>
      <c r="AM109" s="25">
        <f t="shared" si="119"/>
        <v>0</v>
      </c>
      <c r="AN109" s="25">
        <f t="shared" si="119"/>
        <v>0</v>
      </c>
      <c r="AO109" s="25">
        <f t="shared" si="119"/>
        <v>0</v>
      </c>
      <c r="AP109" s="25">
        <f t="shared" si="119"/>
        <v>0</v>
      </c>
      <c r="AQ109" s="25">
        <f t="shared" si="119"/>
        <v>0</v>
      </c>
      <c r="AR109" s="25">
        <f t="shared" si="119"/>
        <v>0</v>
      </c>
      <c r="AS109" s="25">
        <f t="shared" si="119"/>
        <v>0</v>
      </c>
      <c r="AT109" s="25">
        <f t="shared" si="119"/>
        <v>0</v>
      </c>
      <c r="AU109" s="25">
        <f t="shared" si="119"/>
        <v>0</v>
      </c>
      <c r="AV109" s="25">
        <f t="shared" si="119"/>
        <v>0</v>
      </c>
      <c r="AW109" s="25">
        <f t="shared" si="119"/>
        <v>0</v>
      </c>
      <c r="AX109" s="25">
        <f t="shared" si="119"/>
        <v>0</v>
      </c>
      <c r="AY109" s="25">
        <f t="shared" si="119"/>
        <v>0</v>
      </c>
      <c r="AZ109" s="25">
        <f t="shared" si="119"/>
        <v>0</v>
      </c>
      <c r="BA109" s="25">
        <f t="shared" si="119"/>
        <v>0</v>
      </c>
      <c r="BB109" s="25">
        <f t="shared" si="119"/>
        <v>0</v>
      </c>
      <c r="BC109" s="25">
        <f t="shared" si="119"/>
        <v>0</v>
      </c>
      <c r="BD109" s="25">
        <f t="shared" si="119"/>
        <v>0</v>
      </c>
      <c r="BE109" s="25">
        <f t="shared" si="119"/>
        <v>0</v>
      </c>
      <c r="BF109" s="25">
        <f t="shared" si="119"/>
        <v>0</v>
      </c>
      <c r="BG109" s="25">
        <f t="shared" si="119"/>
        <v>0</v>
      </c>
      <c r="BH109" s="25">
        <f t="shared" si="119"/>
        <v>0</v>
      </c>
      <c r="BI109" s="25">
        <f t="shared" si="119"/>
        <v>0</v>
      </c>
      <c r="BJ109" s="25">
        <f t="shared" si="119"/>
        <v>0</v>
      </c>
      <c r="BK109" s="25">
        <f t="shared" si="119"/>
        <v>0</v>
      </c>
      <c r="BL109" s="25">
        <f t="shared" si="119"/>
        <v>0</v>
      </c>
      <c r="BM109" s="25">
        <f t="shared" si="119"/>
        <v>0</v>
      </c>
      <c r="BN109" s="25">
        <f t="shared" si="119"/>
        <v>0</v>
      </c>
      <c r="BO109" s="25">
        <f t="shared" si="119"/>
        <v>0</v>
      </c>
      <c r="BP109" s="25">
        <f t="shared" si="119"/>
        <v>0</v>
      </c>
      <c r="BQ109" s="25">
        <f t="shared" si="119"/>
        <v>0</v>
      </c>
      <c r="BR109" s="25">
        <f t="shared" si="119"/>
        <v>0</v>
      </c>
      <c r="BS109" s="25">
        <f t="shared" si="119"/>
        <v>0</v>
      </c>
      <c r="BT109" s="25">
        <f t="shared" si="119"/>
        <v>0</v>
      </c>
      <c r="BU109" s="25">
        <f t="shared" ref="BU109:EF109" si="120">BU66</f>
        <v>0</v>
      </c>
      <c r="BV109" s="25">
        <f t="shared" si="120"/>
        <v>0</v>
      </c>
      <c r="BW109" s="25">
        <f t="shared" si="120"/>
        <v>0</v>
      </c>
      <c r="BX109" s="25">
        <f t="shared" si="120"/>
        <v>0</v>
      </c>
      <c r="BY109" s="25">
        <f t="shared" si="120"/>
        <v>0</v>
      </c>
      <c r="BZ109" s="25">
        <f t="shared" si="120"/>
        <v>0</v>
      </c>
      <c r="CA109" s="25">
        <f t="shared" si="120"/>
        <v>0</v>
      </c>
      <c r="CB109" s="25">
        <f t="shared" si="120"/>
        <v>0</v>
      </c>
      <c r="CC109" s="25">
        <f t="shared" si="120"/>
        <v>0</v>
      </c>
      <c r="CD109" s="25">
        <f t="shared" si="120"/>
        <v>0</v>
      </c>
      <c r="CE109" s="25">
        <f t="shared" si="120"/>
        <v>0</v>
      </c>
      <c r="CF109" s="25">
        <f t="shared" si="120"/>
        <v>0</v>
      </c>
      <c r="CG109" s="25">
        <f t="shared" si="120"/>
        <v>0</v>
      </c>
      <c r="CH109" s="25">
        <f t="shared" si="120"/>
        <v>0</v>
      </c>
      <c r="CI109" s="25">
        <f t="shared" si="120"/>
        <v>0</v>
      </c>
      <c r="CJ109" s="25">
        <f t="shared" si="120"/>
        <v>0</v>
      </c>
      <c r="CK109" s="25">
        <f t="shared" si="120"/>
        <v>0</v>
      </c>
      <c r="CL109" s="25">
        <f t="shared" si="120"/>
        <v>0</v>
      </c>
      <c r="CM109" s="25">
        <f t="shared" si="120"/>
        <v>0</v>
      </c>
      <c r="CN109" s="25">
        <f t="shared" si="120"/>
        <v>0</v>
      </c>
      <c r="CO109" s="25">
        <f t="shared" si="120"/>
        <v>0</v>
      </c>
      <c r="CP109" s="25">
        <f t="shared" si="120"/>
        <v>0</v>
      </c>
      <c r="CQ109" s="25">
        <f t="shared" si="120"/>
        <v>0</v>
      </c>
      <c r="CR109" s="25">
        <f t="shared" si="120"/>
        <v>0</v>
      </c>
      <c r="CS109" s="25">
        <f t="shared" si="120"/>
        <v>0</v>
      </c>
      <c r="CT109" s="25">
        <f t="shared" si="120"/>
        <v>0</v>
      </c>
      <c r="CU109" s="25">
        <f t="shared" si="120"/>
        <v>0</v>
      </c>
      <c r="CV109" s="25">
        <f t="shared" si="120"/>
        <v>0</v>
      </c>
      <c r="CW109" s="25">
        <f t="shared" si="120"/>
        <v>0</v>
      </c>
      <c r="CX109" s="25">
        <f t="shared" si="120"/>
        <v>0</v>
      </c>
      <c r="CY109" s="25">
        <f t="shared" si="120"/>
        <v>0</v>
      </c>
      <c r="CZ109" s="25">
        <f t="shared" si="120"/>
        <v>0</v>
      </c>
      <c r="DA109" s="25">
        <f t="shared" si="120"/>
        <v>0</v>
      </c>
      <c r="DB109" s="25">
        <f t="shared" si="120"/>
        <v>0</v>
      </c>
      <c r="DC109" s="25">
        <f t="shared" si="120"/>
        <v>0</v>
      </c>
      <c r="DD109" s="25">
        <f t="shared" si="120"/>
        <v>0</v>
      </c>
      <c r="DE109" s="25">
        <f t="shared" si="120"/>
        <v>0</v>
      </c>
      <c r="DF109" s="25">
        <f t="shared" si="120"/>
        <v>0</v>
      </c>
      <c r="DG109" s="25">
        <f t="shared" si="120"/>
        <v>0</v>
      </c>
      <c r="DH109" s="25">
        <f t="shared" si="120"/>
        <v>0</v>
      </c>
      <c r="DI109" s="25">
        <f t="shared" si="120"/>
        <v>0</v>
      </c>
      <c r="DJ109" s="25">
        <f t="shared" si="120"/>
        <v>0</v>
      </c>
      <c r="DK109" s="25">
        <f t="shared" si="120"/>
        <v>0</v>
      </c>
      <c r="DL109" s="25">
        <f t="shared" si="120"/>
        <v>0</v>
      </c>
      <c r="DM109" s="25">
        <f t="shared" si="120"/>
        <v>0</v>
      </c>
      <c r="DN109" s="25">
        <f t="shared" si="120"/>
        <v>0</v>
      </c>
      <c r="DO109" s="25">
        <f t="shared" si="120"/>
        <v>0</v>
      </c>
      <c r="DP109" s="25">
        <f t="shared" si="120"/>
        <v>0</v>
      </c>
      <c r="DQ109" s="25">
        <f t="shared" si="120"/>
        <v>0</v>
      </c>
      <c r="DR109" s="25">
        <f t="shared" si="120"/>
        <v>0</v>
      </c>
      <c r="DS109" s="25">
        <f t="shared" si="120"/>
        <v>0</v>
      </c>
      <c r="DT109" s="25">
        <f t="shared" si="120"/>
        <v>0</v>
      </c>
      <c r="DU109" s="25">
        <f t="shared" si="120"/>
        <v>0</v>
      </c>
      <c r="DV109" s="25">
        <f t="shared" si="120"/>
        <v>0</v>
      </c>
      <c r="DW109" s="25">
        <f t="shared" si="120"/>
        <v>0</v>
      </c>
      <c r="DX109" s="25">
        <f t="shared" si="120"/>
        <v>0</v>
      </c>
      <c r="DY109" s="25">
        <f t="shared" si="120"/>
        <v>0</v>
      </c>
      <c r="DZ109" s="25">
        <f t="shared" si="120"/>
        <v>0</v>
      </c>
      <c r="EA109" s="25">
        <f t="shared" si="120"/>
        <v>0</v>
      </c>
      <c r="EB109" s="25">
        <f t="shared" si="120"/>
        <v>0</v>
      </c>
      <c r="EC109" s="25">
        <f t="shared" si="120"/>
        <v>0</v>
      </c>
      <c r="ED109" s="25">
        <f t="shared" si="120"/>
        <v>0</v>
      </c>
      <c r="EE109" s="25">
        <f t="shared" si="120"/>
        <v>0</v>
      </c>
      <c r="EF109" s="25">
        <f t="shared" si="120"/>
        <v>0</v>
      </c>
      <c r="EG109" s="25">
        <f t="shared" ref="EG109:FO109" si="121">EG66</f>
        <v>0</v>
      </c>
      <c r="EH109" s="25">
        <f t="shared" si="121"/>
        <v>0</v>
      </c>
      <c r="EI109" s="25">
        <f t="shared" si="121"/>
        <v>0</v>
      </c>
      <c r="EJ109" s="25">
        <f t="shared" si="121"/>
        <v>0</v>
      </c>
      <c r="EK109" s="25">
        <f t="shared" si="121"/>
        <v>0</v>
      </c>
      <c r="EL109" s="25">
        <f t="shared" si="121"/>
        <v>0</v>
      </c>
      <c r="EM109" s="25">
        <f t="shared" si="121"/>
        <v>0</v>
      </c>
      <c r="EN109" s="25">
        <f t="shared" si="121"/>
        <v>0</v>
      </c>
      <c r="EO109" s="25">
        <f t="shared" si="121"/>
        <v>0</v>
      </c>
      <c r="EP109" s="25">
        <f t="shared" si="121"/>
        <v>0</v>
      </c>
      <c r="EQ109" s="25">
        <f t="shared" si="121"/>
        <v>0</v>
      </c>
      <c r="ER109" s="25">
        <f t="shared" si="121"/>
        <v>0</v>
      </c>
      <c r="ES109" s="25">
        <f t="shared" si="121"/>
        <v>0</v>
      </c>
      <c r="ET109" s="25">
        <f t="shared" si="121"/>
        <v>0</v>
      </c>
      <c r="EU109" s="25">
        <f t="shared" si="121"/>
        <v>0</v>
      </c>
      <c r="EV109" s="25">
        <f t="shared" si="121"/>
        <v>0</v>
      </c>
      <c r="EW109" s="25">
        <f t="shared" si="121"/>
        <v>0</v>
      </c>
      <c r="EX109" s="25">
        <f t="shared" si="121"/>
        <v>0</v>
      </c>
      <c r="EY109" s="25">
        <f t="shared" si="121"/>
        <v>0</v>
      </c>
      <c r="EZ109" s="25">
        <f t="shared" si="121"/>
        <v>0</v>
      </c>
      <c r="FA109" s="25">
        <f t="shared" si="121"/>
        <v>0</v>
      </c>
      <c r="FB109" s="25">
        <f t="shared" si="121"/>
        <v>0</v>
      </c>
      <c r="FC109" s="25">
        <f t="shared" si="121"/>
        <v>0</v>
      </c>
      <c r="FD109" s="25">
        <f t="shared" si="121"/>
        <v>0</v>
      </c>
      <c r="FE109" s="25">
        <f t="shared" si="121"/>
        <v>0</v>
      </c>
      <c r="FF109" s="25">
        <f t="shared" si="121"/>
        <v>0</v>
      </c>
      <c r="FG109" s="25">
        <f t="shared" si="121"/>
        <v>0</v>
      </c>
      <c r="FH109" s="25">
        <f t="shared" si="121"/>
        <v>0</v>
      </c>
      <c r="FI109" s="25">
        <f t="shared" si="121"/>
        <v>0</v>
      </c>
      <c r="FJ109" s="25">
        <f t="shared" si="121"/>
        <v>0</v>
      </c>
      <c r="FK109" s="25">
        <f t="shared" si="121"/>
        <v>0</v>
      </c>
      <c r="FL109" s="25">
        <f t="shared" si="121"/>
        <v>0</v>
      </c>
      <c r="FM109" s="25">
        <f t="shared" si="121"/>
        <v>0</v>
      </c>
      <c r="FN109" s="25">
        <f t="shared" si="121"/>
        <v>0</v>
      </c>
      <c r="FO109" s="90">
        <f t="shared" si="121"/>
        <v>0</v>
      </c>
      <c r="FP109" s="3"/>
    </row>
    <row r="110" spans="1:172" s="16" customFormat="1" x14ac:dyDescent="0.2">
      <c r="A110" s="3"/>
      <c r="B110" s="3"/>
      <c r="C110" s="97" t="s">
        <v>126</v>
      </c>
      <c r="D110" s="31"/>
      <c r="E110" s="140"/>
      <c r="F110" s="140" t="e">
        <f>SUMIF(H109:FO110,"&gt;0")/-SUMIF(H109:FO110,"&lt;0")-F109</f>
        <v>#DIV/0!</v>
      </c>
      <c r="G110" s="140"/>
      <c r="H110" s="32">
        <f t="shared" ref="H110:BS110" si="122">H94/$D$32*$D$33</f>
        <v>0</v>
      </c>
      <c r="I110" s="32">
        <f t="shared" si="122"/>
        <v>0</v>
      </c>
      <c r="J110" s="32">
        <f t="shared" si="122"/>
        <v>0</v>
      </c>
      <c r="K110" s="32">
        <f t="shared" si="122"/>
        <v>0</v>
      </c>
      <c r="L110" s="32">
        <f t="shared" si="122"/>
        <v>0</v>
      </c>
      <c r="M110" s="32">
        <f t="shared" si="122"/>
        <v>0</v>
      </c>
      <c r="N110" s="32">
        <f t="shared" si="122"/>
        <v>0</v>
      </c>
      <c r="O110" s="32">
        <f t="shared" si="122"/>
        <v>0</v>
      </c>
      <c r="P110" s="32">
        <f t="shared" si="122"/>
        <v>0</v>
      </c>
      <c r="Q110" s="32">
        <f t="shared" si="122"/>
        <v>0</v>
      </c>
      <c r="R110" s="32">
        <f t="shared" si="122"/>
        <v>0</v>
      </c>
      <c r="S110" s="32">
        <f t="shared" si="122"/>
        <v>0</v>
      </c>
      <c r="T110" s="32">
        <f t="shared" si="122"/>
        <v>0</v>
      </c>
      <c r="U110" s="32">
        <f t="shared" si="122"/>
        <v>0</v>
      </c>
      <c r="V110" s="32">
        <f t="shared" si="122"/>
        <v>0</v>
      </c>
      <c r="W110" s="32">
        <f t="shared" si="122"/>
        <v>0</v>
      </c>
      <c r="X110" s="32">
        <f t="shared" si="122"/>
        <v>0</v>
      </c>
      <c r="Y110" s="32">
        <f t="shared" si="122"/>
        <v>0</v>
      </c>
      <c r="Z110" s="32">
        <f t="shared" si="122"/>
        <v>0</v>
      </c>
      <c r="AA110" s="32">
        <f t="shared" si="122"/>
        <v>0</v>
      </c>
      <c r="AB110" s="32">
        <f t="shared" si="122"/>
        <v>0</v>
      </c>
      <c r="AC110" s="32">
        <f t="shared" si="122"/>
        <v>0</v>
      </c>
      <c r="AD110" s="32">
        <f t="shared" si="122"/>
        <v>0</v>
      </c>
      <c r="AE110" s="32">
        <f t="shared" si="122"/>
        <v>0</v>
      </c>
      <c r="AF110" s="32">
        <f t="shared" si="122"/>
        <v>0</v>
      </c>
      <c r="AG110" s="32">
        <f t="shared" si="122"/>
        <v>0</v>
      </c>
      <c r="AH110" s="32">
        <f t="shared" si="122"/>
        <v>0</v>
      </c>
      <c r="AI110" s="32">
        <f t="shared" si="122"/>
        <v>0</v>
      </c>
      <c r="AJ110" s="32">
        <f t="shared" si="122"/>
        <v>0</v>
      </c>
      <c r="AK110" s="32">
        <f t="shared" si="122"/>
        <v>0</v>
      </c>
      <c r="AL110" s="32">
        <f t="shared" si="122"/>
        <v>0</v>
      </c>
      <c r="AM110" s="32">
        <f t="shared" si="122"/>
        <v>0</v>
      </c>
      <c r="AN110" s="32">
        <f t="shared" si="122"/>
        <v>0</v>
      </c>
      <c r="AO110" s="32">
        <f t="shared" si="122"/>
        <v>0</v>
      </c>
      <c r="AP110" s="32">
        <f t="shared" si="122"/>
        <v>0</v>
      </c>
      <c r="AQ110" s="32">
        <f t="shared" si="122"/>
        <v>0</v>
      </c>
      <c r="AR110" s="32">
        <f t="shared" si="122"/>
        <v>0</v>
      </c>
      <c r="AS110" s="32">
        <f t="shared" si="122"/>
        <v>0</v>
      </c>
      <c r="AT110" s="32">
        <f t="shared" si="122"/>
        <v>0</v>
      </c>
      <c r="AU110" s="32">
        <f t="shared" si="122"/>
        <v>0</v>
      </c>
      <c r="AV110" s="32">
        <f t="shared" si="122"/>
        <v>0</v>
      </c>
      <c r="AW110" s="32">
        <f t="shared" si="122"/>
        <v>0</v>
      </c>
      <c r="AX110" s="32">
        <f t="shared" si="122"/>
        <v>0</v>
      </c>
      <c r="AY110" s="32">
        <f t="shared" si="122"/>
        <v>0</v>
      </c>
      <c r="AZ110" s="32">
        <f t="shared" si="122"/>
        <v>0</v>
      </c>
      <c r="BA110" s="32">
        <f t="shared" si="122"/>
        <v>0</v>
      </c>
      <c r="BB110" s="32">
        <f t="shared" si="122"/>
        <v>1603.3574198226008</v>
      </c>
      <c r="BC110" s="32">
        <f t="shared" si="122"/>
        <v>24491.161647050023</v>
      </c>
      <c r="BD110" s="32">
        <f t="shared" si="122"/>
        <v>24491.161647050023</v>
      </c>
      <c r="BE110" s="32">
        <f t="shared" si="122"/>
        <v>24491.161647050023</v>
      </c>
      <c r="BF110" s="32">
        <f t="shared" si="122"/>
        <v>24491.161647050023</v>
      </c>
      <c r="BG110" s="32">
        <f t="shared" si="122"/>
        <v>24491.161647050023</v>
      </c>
      <c r="BH110" s="32">
        <f t="shared" si="122"/>
        <v>24491.161647050023</v>
      </c>
      <c r="BI110" s="32">
        <f t="shared" si="122"/>
        <v>24491.161647050023</v>
      </c>
      <c r="BJ110" s="32">
        <f t="shared" si="122"/>
        <v>24491.161647050023</v>
      </c>
      <c r="BK110" s="32">
        <f t="shared" si="122"/>
        <v>24491.161647050023</v>
      </c>
      <c r="BL110" s="32">
        <f t="shared" si="122"/>
        <v>24491.161647050023</v>
      </c>
      <c r="BM110" s="32">
        <f t="shared" si="122"/>
        <v>24491.161647050023</v>
      </c>
      <c r="BN110" s="32">
        <f t="shared" si="122"/>
        <v>29815.851742570143</v>
      </c>
      <c r="BO110" s="32">
        <f t="shared" si="122"/>
        <v>29815.851742570143</v>
      </c>
      <c r="BP110" s="32">
        <f t="shared" si="122"/>
        <v>29815.851742570143</v>
      </c>
      <c r="BQ110" s="32">
        <f t="shared" si="122"/>
        <v>29815.851742570143</v>
      </c>
      <c r="BR110" s="32">
        <f t="shared" si="122"/>
        <v>29815.851742570143</v>
      </c>
      <c r="BS110" s="32">
        <f t="shared" si="122"/>
        <v>29815.851742570143</v>
      </c>
      <c r="BT110" s="32">
        <f t="shared" ref="BT110:EE110" si="123">BT94/$D$32*$D$33</f>
        <v>29815.851742570143</v>
      </c>
      <c r="BU110" s="32">
        <f t="shared" si="123"/>
        <v>29815.851742570143</v>
      </c>
      <c r="BV110" s="32">
        <f t="shared" si="123"/>
        <v>29815.851742570143</v>
      </c>
      <c r="BW110" s="32">
        <f t="shared" si="123"/>
        <v>29815.851742570143</v>
      </c>
      <c r="BX110" s="32">
        <f t="shared" si="123"/>
        <v>29815.851742570143</v>
      </c>
      <c r="BY110" s="32">
        <f t="shared" si="123"/>
        <v>29815.851742570143</v>
      </c>
      <c r="BZ110" s="32">
        <f t="shared" si="123"/>
        <v>35300.282540955799</v>
      </c>
      <c r="CA110" s="32">
        <f t="shared" si="123"/>
        <v>35300.282540955799</v>
      </c>
      <c r="CB110" s="32">
        <f t="shared" si="123"/>
        <v>35300.282540955799</v>
      </c>
      <c r="CC110" s="32">
        <f t="shared" si="123"/>
        <v>35300.282540955799</v>
      </c>
      <c r="CD110" s="32">
        <f t="shared" si="123"/>
        <v>35300.282540955799</v>
      </c>
      <c r="CE110" s="32">
        <f t="shared" si="123"/>
        <v>35300.282540955799</v>
      </c>
      <c r="CF110" s="32">
        <f t="shared" si="123"/>
        <v>35300.282540955799</v>
      </c>
      <c r="CG110" s="32">
        <f t="shared" si="123"/>
        <v>35300.282540955799</v>
      </c>
      <c r="CH110" s="32">
        <f t="shared" si="123"/>
        <v>35300.282540955799</v>
      </c>
      <c r="CI110" s="32">
        <f t="shared" si="123"/>
        <v>35300.282540955799</v>
      </c>
      <c r="CJ110" s="32">
        <f t="shared" si="123"/>
        <v>35300.282540955799</v>
      </c>
      <c r="CK110" s="32">
        <f t="shared" si="123"/>
        <v>35300.282540955799</v>
      </c>
      <c r="CL110" s="32">
        <f t="shared" si="123"/>
        <v>40949.246263293142</v>
      </c>
      <c r="CM110" s="32">
        <f t="shared" si="123"/>
        <v>40949.246263293142</v>
      </c>
      <c r="CN110" s="32">
        <f t="shared" si="123"/>
        <v>40949.246263293142</v>
      </c>
      <c r="CO110" s="32">
        <f t="shared" si="123"/>
        <v>40949.246263293142</v>
      </c>
      <c r="CP110" s="32">
        <f t="shared" si="123"/>
        <v>40949.246263293142</v>
      </c>
      <c r="CQ110" s="32">
        <f t="shared" si="123"/>
        <v>40949.246263293142</v>
      </c>
      <c r="CR110" s="32">
        <f t="shared" si="123"/>
        <v>40949.246263293142</v>
      </c>
      <c r="CS110" s="32">
        <f t="shared" si="123"/>
        <v>40949.246263293142</v>
      </c>
      <c r="CT110" s="32">
        <f t="shared" si="123"/>
        <v>40949.246263293142</v>
      </c>
      <c r="CU110" s="32">
        <f t="shared" si="123"/>
        <v>40949.246263293142</v>
      </c>
      <c r="CV110" s="32">
        <f t="shared" si="123"/>
        <v>40949.246263293142</v>
      </c>
      <c r="CW110" s="32">
        <f t="shared" si="123"/>
        <v>40949.246263293142</v>
      </c>
      <c r="CX110" s="32">
        <f t="shared" si="123"/>
        <v>46767.678897300626</v>
      </c>
      <c r="CY110" s="32">
        <f t="shared" si="123"/>
        <v>46767.678897300626</v>
      </c>
      <c r="CZ110" s="32">
        <f t="shared" si="123"/>
        <v>46767.678897300626</v>
      </c>
      <c r="DA110" s="32">
        <f t="shared" si="123"/>
        <v>46767.678897300626</v>
      </c>
      <c r="DB110" s="32">
        <f t="shared" si="123"/>
        <v>46767.678897300626</v>
      </c>
      <c r="DC110" s="32">
        <f t="shared" si="123"/>
        <v>46767.678897300626</v>
      </c>
      <c r="DD110" s="32">
        <f t="shared" si="123"/>
        <v>46767.678897300626</v>
      </c>
      <c r="DE110" s="32">
        <f t="shared" si="123"/>
        <v>46767.678897300626</v>
      </c>
      <c r="DF110" s="32">
        <f t="shared" si="123"/>
        <v>46767.678897300626</v>
      </c>
      <c r="DG110" s="32">
        <f t="shared" si="123"/>
        <v>46767.678897300626</v>
      </c>
      <c r="DH110" s="32">
        <f t="shared" si="123"/>
        <v>46767.678897300626</v>
      </c>
      <c r="DI110" s="32">
        <f t="shared" si="123"/>
        <v>46767.678897300626</v>
      </c>
      <c r="DJ110" s="32">
        <f t="shared" si="123"/>
        <v>52760.664510328192</v>
      </c>
      <c r="DK110" s="32">
        <f t="shared" si="123"/>
        <v>52760.664510328192</v>
      </c>
      <c r="DL110" s="32">
        <f t="shared" si="123"/>
        <v>52760.664510328192</v>
      </c>
      <c r="DM110" s="32">
        <f t="shared" si="123"/>
        <v>52760.664510328192</v>
      </c>
      <c r="DN110" s="32">
        <f t="shared" si="123"/>
        <v>52760.664510328192</v>
      </c>
      <c r="DO110" s="32">
        <f t="shared" si="123"/>
        <v>52760.664510328192</v>
      </c>
      <c r="DP110" s="32">
        <f t="shared" si="123"/>
        <v>52760.664510328192</v>
      </c>
      <c r="DQ110" s="32">
        <f t="shared" si="123"/>
        <v>52760.664510328192</v>
      </c>
      <c r="DR110" s="32">
        <f t="shared" si="123"/>
        <v>52760.664510328192</v>
      </c>
      <c r="DS110" s="32">
        <f t="shared" si="123"/>
        <v>52760.664510328192</v>
      </c>
      <c r="DT110" s="32">
        <f t="shared" si="123"/>
        <v>52760.664510328192</v>
      </c>
      <c r="DU110" s="32">
        <f t="shared" si="123"/>
        <v>52760.664510328192</v>
      </c>
      <c r="DV110" s="32">
        <f t="shared" si="123"/>
        <v>30267.561553086241</v>
      </c>
      <c r="DW110" s="32">
        <f t="shared" si="123"/>
        <v>0</v>
      </c>
      <c r="DX110" s="32">
        <f t="shared" si="123"/>
        <v>0</v>
      </c>
      <c r="DY110" s="32">
        <f t="shared" si="123"/>
        <v>0</v>
      </c>
      <c r="DZ110" s="32">
        <f t="shared" si="123"/>
        <v>0</v>
      </c>
      <c r="EA110" s="32">
        <f t="shared" si="123"/>
        <v>0</v>
      </c>
      <c r="EB110" s="32">
        <f t="shared" si="123"/>
        <v>0</v>
      </c>
      <c r="EC110" s="32">
        <f t="shared" si="123"/>
        <v>0</v>
      </c>
      <c r="ED110" s="32">
        <f t="shared" si="123"/>
        <v>0</v>
      </c>
      <c r="EE110" s="32">
        <f t="shared" si="123"/>
        <v>0</v>
      </c>
      <c r="EF110" s="32">
        <f t="shared" ref="EF110:FO110" si="124">EF94/$D$32*$D$33</f>
        <v>0</v>
      </c>
      <c r="EG110" s="32">
        <f t="shared" si="124"/>
        <v>0</v>
      </c>
      <c r="EH110" s="32">
        <f t="shared" si="124"/>
        <v>0</v>
      </c>
      <c r="EI110" s="32">
        <f t="shared" si="124"/>
        <v>0</v>
      </c>
      <c r="EJ110" s="32">
        <f t="shared" si="124"/>
        <v>0</v>
      </c>
      <c r="EK110" s="32">
        <f t="shared" si="124"/>
        <v>0</v>
      </c>
      <c r="EL110" s="32">
        <f t="shared" si="124"/>
        <v>0</v>
      </c>
      <c r="EM110" s="32">
        <f t="shared" si="124"/>
        <v>0</v>
      </c>
      <c r="EN110" s="32">
        <f t="shared" si="124"/>
        <v>0</v>
      </c>
      <c r="EO110" s="32">
        <f t="shared" si="124"/>
        <v>0</v>
      </c>
      <c r="EP110" s="32">
        <f t="shared" si="124"/>
        <v>0</v>
      </c>
      <c r="EQ110" s="32">
        <f t="shared" si="124"/>
        <v>0</v>
      </c>
      <c r="ER110" s="32">
        <f t="shared" si="124"/>
        <v>0</v>
      </c>
      <c r="ES110" s="32">
        <f t="shared" si="124"/>
        <v>0</v>
      </c>
      <c r="ET110" s="32">
        <f t="shared" si="124"/>
        <v>0</v>
      </c>
      <c r="EU110" s="32">
        <f t="shared" si="124"/>
        <v>0</v>
      </c>
      <c r="EV110" s="32">
        <f t="shared" si="124"/>
        <v>0</v>
      </c>
      <c r="EW110" s="32">
        <f t="shared" si="124"/>
        <v>0</v>
      </c>
      <c r="EX110" s="32">
        <f t="shared" si="124"/>
        <v>0</v>
      </c>
      <c r="EY110" s="32">
        <f t="shared" si="124"/>
        <v>0</v>
      </c>
      <c r="EZ110" s="32">
        <f t="shared" si="124"/>
        <v>0</v>
      </c>
      <c r="FA110" s="32">
        <f t="shared" si="124"/>
        <v>0</v>
      </c>
      <c r="FB110" s="32">
        <f t="shared" si="124"/>
        <v>0</v>
      </c>
      <c r="FC110" s="32">
        <f t="shared" si="124"/>
        <v>0</v>
      </c>
      <c r="FD110" s="32">
        <f t="shared" si="124"/>
        <v>0</v>
      </c>
      <c r="FE110" s="32">
        <f t="shared" si="124"/>
        <v>0</v>
      </c>
      <c r="FF110" s="32">
        <f t="shared" si="124"/>
        <v>0</v>
      </c>
      <c r="FG110" s="32">
        <f t="shared" si="124"/>
        <v>0</v>
      </c>
      <c r="FH110" s="32">
        <f t="shared" si="124"/>
        <v>0</v>
      </c>
      <c r="FI110" s="32">
        <f t="shared" si="124"/>
        <v>0</v>
      </c>
      <c r="FJ110" s="32">
        <f t="shared" si="124"/>
        <v>0</v>
      </c>
      <c r="FK110" s="32">
        <f t="shared" si="124"/>
        <v>0</v>
      </c>
      <c r="FL110" s="32">
        <f t="shared" si="124"/>
        <v>0</v>
      </c>
      <c r="FM110" s="32">
        <f t="shared" si="124"/>
        <v>0</v>
      </c>
      <c r="FN110" s="32">
        <f t="shared" si="124"/>
        <v>0</v>
      </c>
      <c r="FO110" s="139">
        <f t="shared" si="124"/>
        <v>0</v>
      </c>
      <c r="FP110" s="3"/>
    </row>
    <row r="111" spans="1:172" s="16" customFormat="1" x14ac:dyDescent="0.2">
      <c r="A111" s="3"/>
      <c r="B111" s="3"/>
      <c r="C111" s="88" t="s">
        <v>127</v>
      </c>
      <c r="E111" s="89"/>
      <c r="F111" s="89" t="e">
        <f>SUMIF(H110:FO111,"&gt;0")/-SUMIF(H110:FO111,"&lt;0")-F110</f>
        <v>#DIV/0!</v>
      </c>
      <c r="G111" s="89"/>
      <c r="H111" s="25">
        <f>SUM(H109:H110)</f>
        <v>0</v>
      </c>
      <c r="I111" s="25">
        <f t="shared" ref="I111:BT111" si="125">SUM(I109:I110)</f>
        <v>0</v>
      </c>
      <c r="J111" s="25">
        <f t="shared" si="125"/>
        <v>0</v>
      </c>
      <c r="K111" s="25">
        <f t="shared" si="125"/>
        <v>0</v>
      </c>
      <c r="L111" s="25">
        <f t="shared" si="125"/>
        <v>0</v>
      </c>
      <c r="M111" s="25">
        <f t="shared" si="125"/>
        <v>0</v>
      </c>
      <c r="N111" s="25">
        <f t="shared" si="125"/>
        <v>0</v>
      </c>
      <c r="O111" s="25">
        <f t="shared" si="125"/>
        <v>0</v>
      </c>
      <c r="P111" s="25">
        <f t="shared" si="125"/>
        <v>0</v>
      </c>
      <c r="Q111" s="25">
        <f t="shared" si="125"/>
        <v>0</v>
      </c>
      <c r="R111" s="25">
        <f t="shared" si="125"/>
        <v>0</v>
      </c>
      <c r="S111" s="25">
        <f t="shared" si="125"/>
        <v>0</v>
      </c>
      <c r="T111" s="25">
        <f t="shared" si="125"/>
        <v>0</v>
      </c>
      <c r="U111" s="25">
        <f t="shared" si="125"/>
        <v>0</v>
      </c>
      <c r="V111" s="25">
        <f t="shared" si="125"/>
        <v>0</v>
      </c>
      <c r="W111" s="25">
        <f t="shared" si="125"/>
        <v>0</v>
      </c>
      <c r="X111" s="25">
        <f t="shared" si="125"/>
        <v>0</v>
      </c>
      <c r="Y111" s="25">
        <f t="shared" si="125"/>
        <v>0</v>
      </c>
      <c r="Z111" s="25">
        <f t="shared" si="125"/>
        <v>0</v>
      </c>
      <c r="AA111" s="25">
        <f t="shared" si="125"/>
        <v>0</v>
      </c>
      <c r="AB111" s="25">
        <f t="shared" si="125"/>
        <v>0</v>
      </c>
      <c r="AC111" s="25">
        <f t="shared" si="125"/>
        <v>0</v>
      </c>
      <c r="AD111" s="25">
        <f t="shared" si="125"/>
        <v>0</v>
      </c>
      <c r="AE111" s="25">
        <f t="shared" si="125"/>
        <v>0</v>
      </c>
      <c r="AF111" s="25">
        <f t="shared" si="125"/>
        <v>0</v>
      </c>
      <c r="AG111" s="25">
        <f t="shared" si="125"/>
        <v>0</v>
      </c>
      <c r="AH111" s="25">
        <f t="shared" si="125"/>
        <v>0</v>
      </c>
      <c r="AI111" s="25">
        <f t="shared" si="125"/>
        <v>0</v>
      </c>
      <c r="AJ111" s="25">
        <f t="shared" si="125"/>
        <v>0</v>
      </c>
      <c r="AK111" s="25">
        <f t="shared" si="125"/>
        <v>0</v>
      </c>
      <c r="AL111" s="25">
        <f t="shared" si="125"/>
        <v>0</v>
      </c>
      <c r="AM111" s="25">
        <f t="shared" si="125"/>
        <v>0</v>
      </c>
      <c r="AN111" s="25">
        <f t="shared" si="125"/>
        <v>0</v>
      </c>
      <c r="AO111" s="25">
        <f t="shared" si="125"/>
        <v>0</v>
      </c>
      <c r="AP111" s="25">
        <f t="shared" si="125"/>
        <v>0</v>
      </c>
      <c r="AQ111" s="25">
        <f t="shared" si="125"/>
        <v>0</v>
      </c>
      <c r="AR111" s="25">
        <f t="shared" si="125"/>
        <v>0</v>
      </c>
      <c r="AS111" s="25">
        <f t="shared" si="125"/>
        <v>0</v>
      </c>
      <c r="AT111" s="25">
        <f t="shared" si="125"/>
        <v>0</v>
      </c>
      <c r="AU111" s="25">
        <f t="shared" si="125"/>
        <v>0</v>
      </c>
      <c r="AV111" s="25">
        <f t="shared" si="125"/>
        <v>0</v>
      </c>
      <c r="AW111" s="25">
        <f t="shared" si="125"/>
        <v>0</v>
      </c>
      <c r="AX111" s="25">
        <f t="shared" si="125"/>
        <v>0</v>
      </c>
      <c r="AY111" s="25">
        <f t="shared" si="125"/>
        <v>0</v>
      </c>
      <c r="AZ111" s="25">
        <f t="shared" si="125"/>
        <v>0</v>
      </c>
      <c r="BA111" s="25">
        <f t="shared" si="125"/>
        <v>0</v>
      </c>
      <c r="BB111" s="25">
        <f t="shared" si="125"/>
        <v>1603.3574198226008</v>
      </c>
      <c r="BC111" s="25">
        <f t="shared" si="125"/>
        <v>24491.161647050023</v>
      </c>
      <c r="BD111" s="25">
        <f t="shared" si="125"/>
        <v>24491.161647050023</v>
      </c>
      <c r="BE111" s="25">
        <f t="shared" si="125"/>
        <v>24491.161647050023</v>
      </c>
      <c r="BF111" s="25">
        <f t="shared" si="125"/>
        <v>24491.161647050023</v>
      </c>
      <c r="BG111" s="25">
        <f t="shared" si="125"/>
        <v>24491.161647050023</v>
      </c>
      <c r="BH111" s="25">
        <f t="shared" si="125"/>
        <v>24491.161647050023</v>
      </c>
      <c r="BI111" s="25">
        <f t="shared" si="125"/>
        <v>24491.161647050023</v>
      </c>
      <c r="BJ111" s="25">
        <f t="shared" si="125"/>
        <v>24491.161647050023</v>
      </c>
      <c r="BK111" s="25">
        <f t="shared" si="125"/>
        <v>24491.161647050023</v>
      </c>
      <c r="BL111" s="25">
        <f t="shared" si="125"/>
        <v>24491.161647050023</v>
      </c>
      <c r="BM111" s="25">
        <f t="shared" si="125"/>
        <v>24491.161647050023</v>
      </c>
      <c r="BN111" s="25">
        <f t="shared" si="125"/>
        <v>29815.851742570143</v>
      </c>
      <c r="BO111" s="25">
        <f t="shared" si="125"/>
        <v>29815.851742570143</v>
      </c>
      <c r="BP111" s="25">
        <f t="shared" si="125"/>
        <v>29815.851742570143</v>
      </c>
      <c r="BQ111" s="25">
        <f t="shared" si="125"/>
        <v>29815.851742570143</v>
      </c>
      <c r="BR111" s="25">
        <f t="shared" si="125"/>
        <v>29815.851742570143</v>
      </c>
      <c r="BS111" s="25">
        <f t="shared" si="125"/>
        <v>29815.851742570143</v>
      </c>
      <c r="BT111" s="25">
        <f t="shared" si="125"/>
        <v>29815.851742570143</v>
      </c>
      <c r="BU111" s="25">
        <f t="shared" ref="BU111:EF111" si="126">SUM(BU109:BU110)</f>
        <v>29815.851742570143</v>
      </c>
      <c r="BV111" s="25">
        <f t="shared" si="126"/>
        <v>29815.851742570143</v>
      </c>
      <c r="BW111" s="25">
        <f t="shared" si="126"/>
        <v>29815.851742570143</v>
      </c>
      <c r="BX111" s="25">
        <f t="shared" si="126"/>
        <v>29815.851742570143</v>
      </c>
      <c r="BY111" s="25">
        <f t="shared" si="126"/>
        <v>29815.851742570143</v>
      </c>
      <c r="BZ111" s="25">
        <f t="shared" si="126"/>
        <v>35300.282540955799</v>
      </c>
      <c r="CA111" s="25">
        <f t="shared" si="126"/>
        <v>35300.282540955799</v>
      </c>
      <c r="CB111" s="25">
        <f t="shared" si="126"/>
        <v>35300.282540955799</v>
      </c>
      <c r="CC111" s="25">
        <f t="shared" si="126"/>
        <v>35300.282540955799</v>
      </c>
      <c r="CD111" s="25">
        <f t="shared" si="126"/>
        <v>35300.282540955799</v>
      </c>
      <c r="CE111" s="25">
        <f t="shared" si="126"/>
        <v>35300.282540955799</v>
      </c>
      <c r="CF111" s="25">
        <f t="shared" si="126"/>
        <v>35300.282540955799</v>
      </c>
      <c r="CG111" s="25">
        <f t="shared" si="126"/>
        <v>35300.282540955799</v>
      </c>
      <c r="CH111" s="25">
        <f t="shared" si="126"/>
        <v>35300.282540955799</v>
      </c>
      <c r="CI111" s="25">
        <f t="shared" si="126"/>
        <v>35300.282540955799</v>
      </c>
      <c r="CJ111" s="25">
        <f t="shared" si="126"/>
        <v>35300.282540955799</v>
      </c>
      <c r="CK111" s="25">
        <f t="shared" si="126"/>
        <v>35300.282540955799</v>
      </c>
      <c r="CL111" s="25">
        <f t="shared" si="126"/>
        <v>40949.246263293142</v>
      </c>
      <c r="CM111" s="25">
        <f t="shared" si="126"/>
        <v>40949.246263293142</v>
      </c>
      <c r="CN111" s="25">
        <f t="shared" si="126"/>
        <v>40949.246263293142</v>
      </c>
      <c r="CO111" s="25">
        <f t="shared" si="126"/>
        <v>40949.246263293142</v>
      </c>
      <c r="CP111" s="25">
        <f t="shared" si="126"/>
        <v>40949.246263293142</v>
      </c>
      <c r="CQ111" s="25">
        <f t="shared" si="126"/>
        <v>40949.246263293142</v>
      </c>
      <c r="CR111" s="25">
        <f t="shared" si="126"/>
        <v>40949.246263293142</v>
      </c>
      <c r="CS111" s="25">
        <f t="shared" si="126"/>
        <v>40949.246263293142</v>
      </c>
      <c r="CT111" s="25">
        <f t="shared" si="126"/>
        <v>40949.246263293142</v>
      </c>
      <c r="CU111" s="25">
        <f t="shared" si="126"/>
        <v>40949.246263293142</v>
      </c>
      <c r="CV111" s="25">
        <f t="shared" si="126"/>
        <v>40949.246263293142</v>
      </c>
      <c r="CW111" s="25">
        <f t="shared" si="126"/>
        <v>40949.246263293142</v>
      </c>
      <c r="CX111" s="25">
        <f t="shared" si="126"/>
        <v>46767.678897300626</v>
      </c>
      <c r="CY111" s="25">
        <f t="shared" si="126"/>
        <v>46767.678897300626</v>
      </c>
      <c r="CZ111" s="25">
        <f t="shared" si="126"/>
        <v>46767.678897300626</v>
      </c>
      <c r="DA111" s="25">
        <f t="shared" si="126"/>
        <v>46767.678897300626</v>
      </c>
      <c r="DB111" s="25">
        <f t="shared" si="126"/>
        <v>46767.678897300626</v>
      </c>
      <c r="DC111" s="25">
        <f t="shared" si="126"/>
        <v>46767.678897300626</v>
      </c>
      <c r="DD111" s="25">
        <f t="shared" si="126"/>
        <v>46767.678897300626</v>
      </c>
      <c r="DE111" s="25">
        <f t="shared" si="126"/>
        <v>46767.678897300626</v>
      </c>
      <c r="DF111" s="25">
        <f t="shared" si="126"/>
        <v>46767.678897300626</v>
      </c>
      <c r="DG111" s="25">
        <f t="shared" si="126"/>
        <v>46767.678897300626</v>
      </c>
      <c r="DH111" s="25">
        <f t="shared" si="126"/>
        <v>46767.678897300626</v>
      </c>
      <c r="DI111" s="25">
        <f t="shared" si="126"/>
        <v>46767.678897300626</v>
      </c>
      <c r="DJ111" s="25">
        <f t="shared" si="126"/>
        <v>52760.664510328192</v>
      </c>
      <c r="DK111" s="25">
        <f t="shared" si="126"/>
        <v>52760.664510328192</v>
      </c>
      <c r="DL111" s="25">
        <f t="shared" si="126"/>
        <v>52760.664510328192</v>
      </c>
      <c r="DM111" s="25">
        <f t="shared" si="126"/>
        <v>52760.664510328192</v>
      </c>
      <c r="DN111" s="25">
        <f t="shared" si="126"/>
        <v>52760.664510328192</v>
      </c>
      <c r="DO111" s="25">
        <f t="shared" si="126"/>
        <v>52760.664510328192</v>
      </c>
      <c r="DP111" s="25">
        <f t="shared" si="126"/>
        <v>52760.664510328192</v>
      </c>
      <c r="DQ111" s="25">
        <f t="shared" si="126"/>
        <v>52760.664510328192</v>
      </c>
      <c r="DR111" s="25">
        <f t="shared" si="126"/>
        <v>52760.664510328192</v>
      </c>
      <c r="DS111" s="25">
        <f t="shared" si="126"/>
        <v>52760.664510328192</v>
      </c>
      <c r="DT111" s="25">
        <f t="shared" si="126"/>
        <v>52760.664510328192</v>
      </c>
      <c r="DU111" s="25">
        <f t="shared" si="126"/>
        <v>52760.664510328192</v>
      </c>
      <c r="DV111" s="25">
        <f t="shared" si="126"/>
        <v>30267.561553086241</v>
      </c>
      <c r="DW111" s="25">
        <f t="shared" si="126"/>
        <v>0</v>
      </c>
      <c r="DX111" s="25">
        <f t="shared" si="126"/>
        <v>0</v>
      </c>
      <c r="DY111" s="25">
        <f t="shared" si="126"/>
        <v>0</v>
      </c>
      <c r="DZ111" s="25">
        <f t="shared" si="126"/>
        <v>0</v>
      </c>
      <c r="EA111" s="25">
        <f t="shared" si="126"/>
        <v>0</v>
      </c>
      <c r="EB111" s="25">
        <f t="shared" si="126"/>
        <v>0</v>
      </c>
      <c r="EC111" s="25">
        <f t="shared" si="126"/>
        <v>0</v>
      </c>
      <c r="ED111" s="25">
        <f t="shared" si="126"/>
        <v>0</v>
      </c>
      <c r="EE111" s="25">
        <f t="shared" si="126"/>
        <v>0</v>
      </c>
      <c r="EF111" s="25">
        <f t="shared" si="126"/>
        <v>0</v>
      </c>
      <c r="EG111" s="25">
        <f t="shared" ref="EG111:FO111" si="127">SUM(EG109:EG110)</f>
        <v>0</v>
      </c>
      <c r="EH111" s="25">
        <f t="shared" si="127"/>
        <v>0</v>
      </c>
      <c r="EI111" s="25">
        <f t="shared" si="127"/>
        <v>0</v>
      </c>
      <c r="EJ111" s="25">
        <f t="shared" si="127"/>
        <v>0</v>
      </c>
      <c r="EK111" s="25">
        <f t="shared" si="127"/>
        <v>0</v>
      </c>
      <c r="EL111" s="25">
        <f t="shared" si="127"/>
        <v>0</v>
      </c>
      <c r="EM111" s="25">
        <f t="shared" si="127"/>
        <v>0</v>
      </c>
      <c r="EN111" s="25">
        <f t="shared" si="127"/>
        <v>0</v>
      </c>
      <c r="EO111" s="25">
        <f t="shared" si="127"/>
        <v>0</v>
      </c>
      <c r="EP111" s="25">
        <f t="shared" si="127"/>
        <v>0</v>
      </c>
      <c r="EQ111" s="25">
        <f t="shared" si="127"/>
        <v>0</v>
      </c>
      <c r="ER111" s="25">
        <f t="shared" si="127"/>
        <v>0</v>
      </c>
      <c r="ES111" s="25">
        <f t="shared" si="127"/>
        <v>0</v>
      </c>
      <c r="ET111" s="25">
        <f t="shared" si="127"/>
        <v>0</v>
      </c>
      <c r="EU111" s="25">
        <f t="shared" si="127"/>
        <v>0</v>
      </c>
      <c r="EV111" s="25">
        <f t="shared" si="127"/>
        <v>0</v>
      </c>
      <c r="EW111" s="25">
        <f t="shared" si="127"/>
        <v>0</v>
      </c>
      <c r="EX111" s="25">
        <f t="shared" si="127"/>
        <v>0</v>
      </c>
      <c r="EY111" s="25">
        <f t="shared" si="127"/>
        <v>0</v>
      </c>
      <c r="EZ111" s="25">
        <f t="shared" si="127"/>
        <v>0</v>
      </c>
      <c r="FA111" s="25">
        <f t="shared" si="127"/>
        <v>0</v>
      </c>
      <c r="FB111" s="25">
        <f t="shared" si="127"/>
        <v>0</v>
      </c>
      <c r="FC111" s="25">
        <f t="shared" si="127"/>
        <v>0</v>
      </c>
      <c r="FD111" s="25">
        <f t="shared" si="127"/>
        <v>0</v>
      </c>
      <c r="FE111" s="25">
        <f t="shared" si="127"/>
        <v>0</v>
      </c>
      <c r="FF111" s="25">
        <f t="shared" si="127"/>
        <v>0</v>
      </c>
      <c r="FG111" s="25">
        <f t="shared" si="127"/>
        <v>0</v>
      </c>
      <c r="FH111" s="25">
        <f t="shared" si="127"/>
        <v>0</v>
      </c>
      <c r="FI111" s="25">
        <f t="shared" si="127"/>
        <v>0</v>
      </c>
      <c r="FJ111" s="25">
        <f t="shared" si="127"/>
        <v>0</v>
      </c>
      <c r="FK111" s="25">
        <f t="shared" si="127"/>
        <v>0</v>
      </c>
      <c r="FL111" s="25">
        <f t="shared" si="127"/>
        <v>0</v>
      </c>
      <c r="FM111" s="25">
        <f t="shared" si="127"/>
        <v>0</v>
      </c>
      <c r="FN111" s="25">
        <f t="shared" si="127"/>
        <v>0</v>
      </c>
      <c r="FO111" s="90">
        <f t="shared" si="127"/>
        <v>0</v>
      </c>
      <c r="FP111" s="3"/>
    </row>
    <row r="112" spans="1:172" s="16" customFormat="1" x14ac:dyDescent="0.2">
      <c r="A112" s="3"/>
      <c r="B112" s="3"/>
      <c r="C112" s="91" t="str">
        <f>IF(D8="EM","Not in Use","GP Ditribution Calcs - IRR")</f>
        <v>GP Ditribution Calcs - IRR</v>
      </c>
      <c r="D112" s="92"/>
      <c r="E112" s="92"/>
      <c r="F112" s="92"/>
      <c r="G112" s="92"/>
      <c r="H112" s="92"/>
      <c r="I112" s="93"/>
      <c r="J112" s="93"/>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4"/>
      <c r="FP112" s="3"/>
    </row>
    <row r="113" spans="1:172" s="16" customFormat="1" x14ac:dyDescent="0.2">
      <c r="A113" s="3"/>
      <c r="B113" s="3"/>
      <c r="C113" s="133" t="s">
        <v>128</v>
      </c>
      <c r="H113" s="95">
        <f t="shared" ref="H113:BS113" si="128">MIN(H90,H100/$D$32*$D$33)</f>
        <v>0</v>
      </c>
      <c r="I113" s="95">
        <f t="shared" si="128"/>
        <v>0</v>
      </c>
      <c r="J113" s="95">
        <f t="shared" si="128"/>
        <v>0</v>
      </c>
      <c r="K113" s="95">
        <f t="shared" si="128"/>
        <v>0</v>
      </c>
      <c r="L113" s="95">
        <f t="shared" si="128"/>
        <v>0</v>
      </c>
      <c r="M113" s="95">
        <f t="shared" si="128"/>
        <v>0</v>
      </c>
      <c r="N113" s="95">
        <f t="shared" si="128"/>
        <v>0</v>
      </c>
      <c r="O113" s="95">
        <f t="shared" si="128"/>
        <v>0</v>
      </c>
      <c r="P113" s="95">
        <f t="shared" si="128"/>
        <v>0</v>
      </c>
      <c r="Q113" s="95">
        <f t="shared" si="128"/>
        <v>0</v>
      </c>
      <c r="R113" s="95">
        <f t="shared" si="128"/>
        <v>0</v>
      </c>
      <c r="S113" s="95">
        <f t="shared" si="128"/>
        <v>0</v>
      </c>
      <c r="T113" s="95">
        <f t="shared" si="128"/>
        <v>0</v>
      </c>
      <c r="U113" s="95">
        <f t="shared" si="128"/>
        <v>0</v>
      </c>
      <c r="V113" s="95">
        <f t="shared" si="128"/>
        <v>0</v>
      </c>
      <c r="W113" s="95">
        <f t="shared" si="128"/>
        <v>0</v>
      </c>
      <c r="X113" s="95">
        <f t="shared" si="128"/>
        <v>0</v>
      </c>
      <c r="Y113" s="95">
        <f t="shared" si="128"/>
        <v>0</v>
      </c>
      <c r="Z113" s="95">
        <f t="shared" si="128"/>
        <v>0</v>
      </c>
      <c r="AA113" s="95">
        <f t="shared" si="128"/>
        <v>0</v>
      </c>
      <c r="AB113" s="95">
        <f t="shared" si="128"/>
        <v>0</v>
      </c>
      <c r="AC113" s="95">
        <f t="shared" si="128"/>
        <v>0</v>
      </c>
      <c r="AD113" s="95">
        <f t="shared" si="128"/>
        <v>0</v>
      </c>
      <c r="AE113" s="95">
        <f t="shared" si="128"/>
        <v>0</v>
      </c>
      <c r="AF113" s="95">
        <f t="shared" si="128"/>
        <v>0</v>
      </c>
      <c r="AG113" s="95">
        <f t="shared" si="128"/>
        <v>0</v>
      </c>
      <c r="AH113" s="95">
        <f t="shared" si="128"/>
        <v>0</v>
      </c>
      <c r="AI113" s="95">
        <f t="shared" si="128"/>
        <v>0</v>
      </c>
      <c r="AJ113" s="95">
        <f t="shared" si="128"/>
        <v>0</v>
      </c>
      <c r="AK113" s="95">
        <f t="shared" si="128"/>
        <v>0</v>
      </c>
      <c r="AL113" s="95">
        <f t="shared" si="128"/>
        <v>0</v>
      </c>
      <c r="AM113" s="95">
        <f t="shared" si="128"/>
        <v>0</v>
      </c>
      <c r="AN113" s="95">
        <f t="shared" si="128"/>
        <v>0</v>
      </c>
      <c r="AO113" s="95">
        <f t="shared" si="128"/>
        <v>0</v>
      </c>
      <c r="AP113" s="95">
        <f t="shared" si="128"/>
        <v>0</v>
      </c>
      <c r="AQ113" s="95">
        <f t="shared" si="128"/>
        <v>0</v>
      </c>
      <c r="AR113" s="95">
        <f t="shared" si="128"/>
        <v>0</v>
      </c>
      <c r="AS113" s="95">
        <f t="shared" si="128"/>
        <v>0</v>
      </c>
      <c r="AT113" s="95">
        <f t="shared" si="128"/>
        <v>0</v>
      </c>
      <c r="AU113" s="95">
        <f t="shared" si="128"/>
        <v>0</v>
      </c>
      <c r="AV113" s="95">
        <f t="shared" si="128"/>
        <v>0</v>
      </c>
      <c r="AW113" s="95">
        <f t="shared" si="128"/>
        <v>0</v>
      </c>
      <c r="AX113" s="95">
        <f t="shared" si="128"/>
        <v>0</v>
      </c>
      <c r="AY113" s="95">
        <f t="shared" si="128"/>
        <v>0</v>
      </c>
      <c r="AZ113" s="95">
        <f t="shared" si="128"/>
        <v>0</v>
      </c>
      <c r="BA113" s="95">
        <f t="shared" si="128"/>
        <v>0</v>
      </c>
      <c r="BB113" s="95">
        <f t="shared" si="128"/>
        <v>-1603.3574198226008</v>
      </c>
      <c r="BC113" s="95">
        <f t="shared" si="128"/>
        <v>-24491.161647050023</v>
      </c>
      <c r="BD113" s="95">
        <f t="shared" si="128"/>
        <v>-24491.161647050023</v>
      </c>
      <c r="BE113" s="95">
        <f t="shared" si="128"/>
        <v>-24491.161647050023</v>
      </c>
      <c r="BF113" s="95">
        <f t="shared" si="128"/>
        <v>-24491.161647050023</v>
      </c>
      <c r="BG113" s="95">
        <f t="shared" si="128"/>
        <v>-24491.161647050023</v>
      </c>
      <c r="BH113" s="95">
        <f t="shared" si="128"/>
        <v>-24491.161647050023</v>
      </c>
      <c r="BI113" s="95">
        <f t="shared" si="128"/>
        <v>-24491.161647050023</v>
      </c>
      <c r="BJ113" s="95">
        <f t="shared" si="128"/>
        <v>-24491.161647050023</v>
      </c>
      <c r="BK113" s="95">
        <f t="shared" si="128"/>
        <v>-24491.161647050023</v>
      </c>
      <c r="BL113" s="95">
        <f t="shared" si="128"/>
        <v>-24491.161647050023</v>
      </c>
      <c r="BM113" s="95">
        <f t="shared" si="128"/>
        <v>-24491.161647050023</v>
      </c>
      <c r="BN113" s="95">
        <f t="shared" si="128"/>
        <v>-29815.851742570143</v>
      </c>
      <c r="BO113" s="95">
        <f t="shared" si="128"/>
        <v>-29815.851742570143</v>
      </c>
      <c r="BP113" s="95">
        <f t="shared" si="128"/>
        <v>-29815.851742570143</v>
      </c>
      <c r="BQ113" s="95">
        <f t="shared" si="128"/>
        <v>-29815.851742570143</v>
      </c>
      <c r="BR113" s="95">
        <f t="shared" si="128"/>
        <v>-29815.851742570143</v>
      </c>
      <c r="BS113" s="95">
        <f t="shared" si="128"/>
        <v>-29815.851742570143</v>
      </c>
      <c r="BT113" s="95">
        <f t="shared" ref="BT113:EE113" si="129">MIN(BT90,BT100/$D$32*$D$33)</f>
        <v>-29815.851742570143</v>
      </c>
      <c r="BU113" s="95">
        <f t="shared" si="129"/>
        <v>-29815.851742570143</v>
      </c>
      <c r="BV113" s="95">
        <f t="shared" si="129"/>
        <v>-29815.851742570143</v>
      </c>
      <c r="BW113" s="95">
        <f t="shared" si="129"/>
        <v>-29638.584814485461</v>
      </c>
      <c r="BX113" s="95">
        <f t="shared" si="129"/>
        <v>2.6700293442539776E-11</v>
      </c>
      <c r="BY113" s="95">
        <f t="shared" si="129"/>
        <v>-4.6442531845243385E-11</v>
      </c>
      <c r="BZ113" s="95">
        <f t="shared" si="129"/>
        <v>1.5643597203324959E-12</v>
      </c>
      <c r="CA113" s="95">
        <f t="shared" si="129"/>
        <v>2.4986677061144635E-13</v>
      </c>
      <c r="CB113" s="95">
        <f t="shared" si="129"/>
        <v>-2.4481350974807355E-12</v>
      </c>
      <c r="CC113" s="95">
        <f t="shared" si="129"/>
        <v>2.9805451318862643E-12</v>
      </c>
      <c r="CD113" s="95">
        <f t="shared" si="129"/>
        <v>-6.7748784280145703E-13</v>
      </c>
      <c r="CE113" s="95">
        <f t="shared" si="129"/>
        <v>1.193786283856121E-12</v>
      </c>
      <c r="CF113" s="95">
        <f t="shared" si="129"/>
        <v>-6.7266783666182266E-13</v>
      </c>
      <c r="CG113" s="95">
        <f t="shared" si="129"/>
        <v>1.2162340910958825E-12</v>
      </c>
      <c r="CH113" s="95">
        <f t="shared" si="129"/>
        <v>2.7105026111830312E-13</v>
      </c>
      <c r="CI113" s="95">
        <f t="shared" si="129"/>
        <v>-6.8280985982953253E-13</v>
      </c>
      <c r="CJ113" s="95">
        <f t="shared" si="129"/>
        <v>1.2510578580982974E-12</v>
      </c>
      <c r="CK113" s="95">
        <f t="shared" si="129"/>
        <v>-7.050792703009641E-13</v>
      </c>
      <c r="CL113" s="95">
        <f t="shared" si="129"/>
        <v>1.2748407691292895E-12</v>
      </c>
      <c r="CM113" s="95">
        <f t="shared" si="129"/>
        <v>2.8411136659512712E-13</v>
      </c>
      <c r="CN113" s="95">
        <f t="shared" si="129"/>
        <v>-2.739077110991536E-12</v>
      </c>
      <c r="CO113" s="95">
        <f t="shared" si="129"/>
        <v>3.3347072888186552E-12</v>
      </c>
      <c r="CP113" s="95">
        <f t="shared" si="129"/>
        <v>-7.5798999928202549E-13</v>
      </c>
      <c r="CQ113" s="95">
        <f t="shared" si="129"/>
        <v>1.3356373398612976E-12</v>
      </c>
      <c r="CR113" s="95">
        <f t="shared" si="129"/>
        <v>-7.5259725471544776E-13</v>
      </c>
      <c r="CS113" s="95">
        <f t="shared" si="129"/>
        <v>1.3607524964953697E-12</v>
      </c>
      <c r="CT113" s="95">
        <f t="shared" si="129"/>
        <v>3.0325767234505516E-13</v>
      </c>
      <c r="CU113" s="95">
        <f t="shared" si="129"/>
        <v>-7.6394439869506441E-13</v>
      </c>
      <c r="CV113" s="95">
        <f t="shared" si="129"/>
        <v>1.3997141801324391E-12</v>
      </c>
      <c r="CW113" s="95">
        <f t="shared" si="129"/>
        <v>-7.888599606878869E-13</v>
      </c>
      <c r="CX113" s="95">
        <f t="shared" si="129"/>
        <v>1.4263230836291232E-12</v>
      </c>
      <c r="CY113" s="95">
        <f t="shared" si="129"/>
        <v>2.2285212755083843E-13</v>
      </c>
      <c r="CZ113" s="95">
        <f t="shared" si="129"/>
        <v>-1.9274932442869274E-12</v>
      </c>
      <c r="DA113" s="95">
        <f t="shared" si="129"/>
        <v>2.5911528822548303E-12</v>
      </c>
      <c r="DB113" s="95">
        <f t="shared" si="129"/>
        <v>-8.3596042915961508E-13</v>
      </c>
      <c r="DC113" s="95">
        <f t="shared" si="129"/>
        <v>1.4895797021810661E-12</v>
      </c>
      <c r="DD113" s="95">
        <f t="shared" si="129"/>
        <v>-8.4076263726043372E-13</v>
      </c>
      <c r="DE113" s="95">
        <f t="shared" si="129"/>
        <v>1.5176151275012033E-12</v>
      </c>
      <c r="DF113" s="95">
        <f t="shared" si="129"/>
        <v>3.3750057850889426E-13</v>
      </c>
      <c r="DG113" s="95">
        <f t="shared" si="129"/>
        <v>-8.5341764655022939E-13</v>
      </c>
      <c r="DH113" s="95">
        <f t="shared" si="129"/>
        <v>1.5609491118638739E-12</v>
      </c>
      <c r="DI113" s="95">
        <f t="shared" si="129"/>
        <v>-8.8116221168229543E-13</v>
      </c>
      <c r="DJ113" s="95">
        <f t="shared" si="129"/>
        <v>1.5905418160040207E-12</v>
      </c>
      <c r="DK113" s="95">
        <f t="shared" si="129"/>
        <v>4.6003053897236364E-13</v>
      </c>
      <c r="DL113" s="95">
        <f t="shared" si="129"/>
        <v>-3.429688533052613E-12</v>
      </c>
      <c r="DM113" s="95">
        <f t="shared" si="129"/>
        <v>4.1742889514867774E-12</v>
      </c>
      <c r="DN113" s="95">
        <f t="shared" si="129"/>
        <v>-9.4882780402905101E-13</v>
      </c>
      <c r="DO113" s="95">
        <f t="shared" si="129"/>
        <v>1.6719082510447244E-12</v>
      </c>
      <c r="DP113" s="95">
        <f t="shared" si="129"/>
        <v>-9.4207725536794293E-13</v>
      </c>
      <c r="DQ113" s="95">
        <f t="shared" si="129"/>
        <v>1.7033466028362715E-12</v>
      </c>
      <c r="DR113" s="95">
        <f t="shared" si="129"/>
        <v>3.7960828828414385E-13</v>
      </c>
      <c r="DS113" s="95">
        <f t="shared" si="129"/>
        <v>-9.5628124851830036E-13</v>
      </c>
      <c r="DT113" s="95">
        <f t="shared" si="129"/>
        <v>1.7521175965583606E-12</v>
      </c>
      <c r="DU113" s="95">
        <f t="shared" si="129"/>
        <v>-9.874697548686735E-13</v>
      </c>
      <c r="DV113" s="95">
        <f t="shared" si="129"/>
        <v>1.7854257738301402E-12</v>
      </c>
      <c r="DW113" s="95">
        <f t="shared" si="129"/>
        <v>3.9790048203705915E-13</v>
      </c>
      <c r="DX113" s="95">
        <f t="shared" si="129"/>
        <v>-3.8361017225803214E-12</v>
      </c>
      <c r="DY113" s="95">
        <f t="shared" si="129"/>
        <v>4.6702870553022352E-12</v>
      </c>
      <c r="DZ113" s="95">
        <f t="shared" si="129"/>
        <v>-1.0615716988310222E-12</v>
      </c>
      <c r="EA113" s="95">
        <f t="shared" si="129"/>
        <v>1.8705719089192749E-12</v>
      </c>
      <c r="EB113" s="95">
        <f t="shared" si="129"/>
        <v>-1.0540191123637396E-12</v>
      </c>
      <c r="EC113" s="95">
        <f t="shared" si="129"/>
        <v>1.9057459079425895E-12</v>
      </c>
      <c r="ED113" s="95">
        <f t="shared" si="129"/>
        <v>4.2471505259940357E-13</v>
      </c>
      <c r="EE113" s="95">
        <f t="shared" si="129"/>
        <v>-1.0699108878788991E-12</v>
      </c>
      <c r="EF113" s="95">
        <f t="shared" ref="EF113:FO113" si="130">MIN(EF90,EF100/$D$32*$D$33)</f>
        <v>1.9603120905137334E-12</v>
      </c>
      <c r="EG113" s="95">
        <f t="shared" si="130"/>
        <v>-1.1048053528416285E-12</v>
      </c>
      <c r="EH113" s="95">
        <f t="shared" si="130"/>
        <v>0</v>
      </c>
      <c r="EI113" s="95">
        <f t="shared" si="130"/>
        <v>0</v>
      </c>
      <c r="EJ113" s="95">
        <f t="shared" si="130"/>
        <v>0</v>
      </c>
      <c r="EK113" s="95">
        <f t="shared" si="130"/>
        <v>0</v>
      </c>
      <c r="EL113" s="95">
        <f t="shared" si="130"/>
        <v>0</v>
      </c>
      <c r="EM113" s="95">
        <f t="shared" si="130"/>
        <v>0</v>
      </c>
      <c r="EN113" s="95">
        <f t="shared" si="130"/>
        <v>0</v>
      </c>
      <c r="EO113" s="95">
        <f t="shared" si="130"/>
        <v>0</v>
      </c>
      <c r="EP113" s="95">
        <f t="shared" si="130"/>
        <v>0</v>
      </c>
      <c r="EQ113" s="95">
        <f t="shared" si="130"/>
        <v>0</v>
      </c>
      <c r="ER113" s="95">
        <f t="shared" si="130"/>
        <v>0</v>
      </c>
      <c r="ES113" s="95">
        <f t="shared" si="130"/>
        <v>0</v>
      </c>
      <c r="ET113" s="95">
        <f t="shared" si="130"/>
        <v>0</v>
      </c>
      <c r="EU113" s="95">
        <f t="shared" si="130"/>
        <v>0</v>
      </c>
      <c r="EV113" s="95">
        <f t="shared" si="130"/>
        <v>0</v>
      </c>
      <c r="EW113" s="95">
        <f t="shared" si="130"/>
        <v>0</v>
      </c>
      <c r="EX113" s="95">
        <f t="shared" si="130"/>
        <v>0</v>
      </c>
      <c r="EY113" s="95">
        <f t="shared" si="130"/>
        <v>0</v>
      </c>
      <c r="EZ113" s="95">
        <f t="shared" si="130"/>
        <v>0</v>
      </c>
      <c r="FA113" s="95">
        <f t="shared" si="130"/>
        <v>0</v>
      </c>
      <c r="FB113" s="95">
        <f t="shared" si="130"/>
        <v>0</v>
      </c>
      <c r="FC113" s="95">
        <f t="shared" si="130"/>
        <v>0</v>
      </c>
      <c r="FD113" s="95">
        <f t="shared" si="130"/>
        <v>0</v>
      </c>
      <c r="FE113" s="95">
        <f t="shared" si="130"/>
        <v>0</v>
      </c>
      <c r="FF113" s="95">
        <f t="shared" si="130"/>
        <v>0</v>
      </c>
      <c r="FG113" s="95">
        <f t="shared" si="130"/>
        <v>0</v>
      </c>
      <c r="FH113" s="95">
        <f t="shared" si="130"/>
        <v>0</v>
      </c>
      <c r="FI113" s="95">
        <f t="shared" si="130"/>
        <v>0</v>
      </c>
      <c r="FJ113" s="95">
        <f t="shared" si="130"/>
        <v>0</v>
      </c>
      <c r="FK113" s="95">
        <f t="shared" si="130"/>
        <v>0</v>
      </c>
      <c r="FL113" s="95">
        <f t="shared" si="130"/>
        <v>0</v>
      </c>
      <c r="FM113" s="95">
        <f t="shared" si="130"/>
        <v>0</v>
      </c>
      <c r="FN113" s="95">
        <f t="shared" si="130"/>
        <v>0</v>
      </c>
      <c r="FO113" s="96">
        <f t="shared" si="130"/>
        <v>0</v>
      </c>
      <c r="FP113" s="3"/>
    </row>
    <row r="114" spans="1:172" s="16" customFormat="1" x14ac:dyDescent="0.2">
      <c r="A114" s="3"/>
      <c r="B114" s="3"/>
      <c r="C114" s="78" t="s">
        <v>75</v>
      </c>
      <c r="D114" s="79"/>
      <c r="E114" s="101"/>
      <c r="F114" s="101">
        <f>XIRR(H114:FO114,$H$44:$FO$44)</f>
        <v>0.14982826113700867</v>
      </c>
      <c r="G114" s="101"/>
      <c r="H114" s="80">
        <f t="shared" ref="H114:BS114" si="131">H76-H113</f>
        <v>-2099100.1665480253</v>
      </c>
      <c r="I114" s="80">
        <f t="shared" si="131"/>
        <v>-885104.1418466043</v>
      </c>
      <c r="J114" s="80">
        <f t="shared" si="131"/>
        <v>-1017637.8860034368</v>
      </c>
      <c r="K114" s="80">
        <f t="shared" si="131"/>
        <v>-987061.4904798473</v>
      </c>
      <c r="L114" s="80">
        <f t="shared" si="131"/>
        <v>0</v>
      </c>
      <c r="M114" s="80">
        <f t="shared" si="131"/>
        <v>0</v>
      </c>
      <c r="N114" s="80">
        <f t="shared" si="131"/>
        <v>0</v>
      </c>
      <c r="O114" s="80">
        <f t="shared" si="131"/>
        <v>0</v>
      </c>
      <c r="P114" s="80">
        <f t="shared" si="131"/>
        <v>0</v>
      </c>
      <c r="Q114" s="80">
        <f t="shared" si="131"/>
        <v>0</v>
      </c>
      <c r="R114" s="80">
        <f t="shared" si="131"/>
        <v>-30189.65315065912</v>
      </c>
      <c r="S114" s="80">
        <f t="shared" si="131"/>
        <v>-29849.211094620601</v>
      </c>
      <c r="T114" s="80">
        <f t="shared" si="131"/>
        <v>39407.047646414911</v>
      </c>
      <c r="U114" s="80">
        <f t="shared" si="131"/>
        <v>48423.271909111092</v>
      </c>
      <c r="V114" s="80">
        <f t="shared" si="131"/>
        <v>57439.496171807288</v>
      </c>
      <c r="W114" s="80">
        <f t="shared" si="131"/>
        <v>66455.720434503455</v>
      </c>
      <c r="X114" s="80">
        <f t="shared" si="131"/>
        <v>75471.944697199622</v>
      </c>
      <c r="Y114" s="80">
        <f t="shared" si="131"/>
        <v>5084628.1916807778</v>
      </c>
      <c r="Z114" s="80">
        <f t="shared" si="131"/>
        <v>16316.165846453936</v>
      </c>
      <c r="AA114" s="80">
        <f t="shared" si="131"/>
        <v>16316.165846453936</v>
      </c>
      <c r="AB114" s="80">
        <f t="shared" si="131"/>
        <v>16316.165846453936</v>
      </c>
      <c r="AC114" s="80">
        <f t="shared" si="131"/>
        <v>16316.165846453936</v>
      </c>
      <c r="AD114" s="80">
        <f t="shared" si="131"/>
        <v>18855.304750390518</v>
      </c>
      <c r="AE114" s="80">
        <f t="shared" si="131"/>
        <v>18855.304750390518</v>
      </c>
      <c r="AF114" s="80">
        <f t="shared" si="131"/>
        <v>18855.304750390518</v>
      </c>
      <c r="AG114" s="80">
        <f t="shared" si="131"/>
        <v>18855.304750390518</v>
      </c>
      <c r="AH114" s="80">
        <f t="shared" si="131"/>
        <v>18855.304750390518</v>
      </c>
      <c r="AI114" s="80">
        <f t="shared" si="131"/>
        <v>18855.304750390518</v>
      </c>
      <c r="AJ114" s="80">
        <f t="shared" si="131"/>
        <v>18855.304750390518</v>
      </c>
      <c r="AK114" s="80">
        <f t="shared" si="131"/>
        <v>18855.304750390518</v>
      </c>
      <c r="AL114" s="80">
        <f t="shared" si="131"/>
        <v>7452.7511402591917</v>
      </c>
      <c r="AM114" s="80">
        <f t="shared" si="131"/>
        <v>7452.7511402591917</v>
      </c>
      <c r="AN114" s="80">
        <f t="shared" si="131"/>
        <v>7452.7511402591917</v>
      </c>
      <c r="AO114" s="80">
        <f t="shared" si="131"/>
        <v>7452.7511402591917</v>
      </c>
      <c r="AP114" s="80">
        <f t="shared" si="131"/>
        <v>10068.064211313871</v>
      </c>
      <c r="AQ114" s="80">
        <f t="shared" si="131"/>
        <v>10068.064211313871</v>
      </c>
      <c r="AR114" s="80">
        <f t="shared" si="131"/>
        <v>10068.064211313871</v>
      </c>
      <c r="AS114" s="80">
        <f t="shared" si="131"/>
        <v>10068.064211313871</v>
      </c>
      <c r="AT114" s="80">
        <f t="shared" si="131"/>
        <v>10068.064211313871</v>
      </c>
      <c r="AU114" s="80">
        <f t="shared" si="131"/>
        <v>10068.064211313871</v>
      </c>
      <c r="AV114" s="80">
        <f>AV76-AV113</f>
        <v>10068.064211313871</v>
      </c>
      <c r="AW114" s="80">
        <f t="shared" si="131"/>
        <v>10068.064211313871</v>
      </c>
      <c r="AX114" s="80">
        <f t="shared" si="131"/>
        <v>10068.064211313871</v>
      </c>
      <c r="AY114" s="80">
        <f t="shared" si="131"/>
        <v>10068.064211313871</v>
      </c>
      <c r="AZ114" s="80">
        <f t="shared" si="131"/>
        <v>10068.064211313871</v>
      </c>
      <c r="BA114" s="80">
        <f t="shared" si="131"/>
        <v>10068.064211313871</v>
      </c>
      <c r="BB114" s="80">
        <f t="shared" si="131"/>
        <v>13529.717777701859</v>
      </c>
      <c r="BC114" s="80">
        <f t="shared" si="131"/>
        <v>24491.161647050023</v>
      </c>
      <c r="BD114" s="80">
        <f t="shared" si="131"/>
        <v>24491.161647050023</v>
      </c>
      <c r="BE114" s="80">
        <f t="shared" si="131"/>
        <v>24491.161647050023</v>
      </c>
      <c r="BF114" s="80">
        <f t="shared" si="131"/>
        <v>24491.161647050023</v>
      </c>
      <c r="BG114" s="80">
        <f t="shared" si="131"/>
        <v>24491.161647050023</v>
      </c>
      <c r="BH114" s="80">
        <f t="shared" si="131"/>
        <v>24491.161647050023</v>
      </c>
      <c r="BI114" s="80">
        <f t="shared" si="131"/>
        <v>24491.161647050023</v>
      </c>
      <c r="BJ114" s="80">
        <f t="shared" si="131"/>
        <v>24491.161647050023</v>
      </c>
      <c r="BK114" s="80">
        <f t="shared" si="131"/>
        <v>24491.161647050023</v>
      </c>
      <c r="BL114" s="80">
        <f t="shared" si="131"/>
        <v>24491.161647050023</v>
      </c>
      <c r="BM114" s="80">
        <f t="shared" si="131"/>
        <v>24491.161647050023</v>
      </c>
      <c r="BN114" s="80">
        <f t="shared" si="131"/>
        <v>29815.851742570143</v>
      </c>
      <c r="BO114" s="80">
        <f t="shared" si="131"/>
        <v>29815.851742570143</v>
      </c>
      <c r="BP114" s="80">
        <f t="shared" si="131"/>
        <v>29815.851742570143</v>
      </c>
      <c r="BQ114" s="80">
        <f t="shared" si="131"/>
        <v>29815.851742570143</v>
      </c>
      <c r="BR114" s="80">
        <f t="shared" si="131"/>
        <v>29815.851742570143</v>
      </c>
      <c r="BS114" s="80">
        <f t="shared" si="131"/>
        <v>29815.851742570143</v>
      </c>
      <c r="BT114" s="80">
        <f t="shared" ref="BT114:EE114" si="132">BT76-BT113</f>
        <v>29815.851742570143</v>
      </c>
      <c r="BU114" s="80">
        <f t="shared" si="132"/>
        <v>29815.851742570143</v>
      </c>
      <c r="BV114" s="80">
        <f t="shared" si="132"/>
        <v>29815.851742570143</v>
      </c>
      <c r="BW114" s="80">
        <f t="shared" si="132"/>
        <v>29638.584814485461</v>
      </c>
      <c r="BX114" s="80">
        <f t="shared" si="132"/>
        <v>-2.6700293442539776E-11</v>
      </c>
      <c r="BY114" s="80">
        <f t="shared" si="132"/>
        <v>4.6442531845243385E-11</v>
      </c>
      <c r="BZ114" s="80">
        <f t="shared" si="132"/>
        <v>-1.5643597203324959E-12</v>
      </c>
      <c r="CA114" s="80">
        <f t="shared" si="132"/>
        <v>-2.4986677061144635E-13</v>
      </c>
      <c r="CB114" s="80">
        <f t="shared" si="132"/>
        <v>2.4481350974807355E-12</v>
      </c>
      <c r="CC114" s="80">
        <f t="shared" si="132"/>
        <v>-2.9805451318862643E-12</v>
      </c>
      <c r="CD114" s="80">
        <f t="shared" si="132"/>
        <v>6.7748784280145703E-13</v>
      </c>
      <c r="CE114" s="80">
        <f t="shared" si="132"/>
        <v>-1.193786283856121E-12</v>
      </c>
      <c r="CF114" s="80">
        <f t="shared" si="132"/>
        <v>6.7266783666182266E-13</v>
      </c>
      <c r="CG114" s="80">
        <f t="shared" si="132"/>
        <v>-1.2162340910958825E-12</v>
      </c>
      <c r="CH114" s="80">
        <f t="shared" si="132"/>
        <v>-2.7105026111830312E-13</v>
      </c>
      <c r="CI114" s="80">
        <f t="shared" si="132"/>
        <v>6.8280985982953253E-13</v>
      </c>
      <c r="CJ114" s="80">
        <f t="shared" si="132"/>
        <v>-1.2510578580982974E-12</v>
      </c>
      <c r="CK114" s="80">
        <f t="shared" si="132"/>
        <v>7.050792703009641E-13</v>
      </c>
      <c r="CL114" s="80">
        <f t="shared" si="132"/>
        <v>-1.2748407691292895E-12</v>
      </c>
      <c r="CM114" s="80">
        <f t="shared" si="132"/>
        <v>-2.8411136659512712E-13</v>
      </c>
      <c r="CN114" s="80">
        <f t="shared" si="132"/>
        <v>2.739077110991536E-12</v>
      </c>
      <c r="CO114" s="80">
        <f t="shared" si="132"/>
        <v>-3.3347072888186552E-12</v>
      </c>
      <c r="CP114" s="80">
        <f t="shared" si="132"/>
        <v>7.5798999928202549E-13</v>
      </c>
      <c r="CQ114" s="80">
        <f t="shared" si="132"/>
        <v>-1.3356373398612976E-12</v>
      </c>
      <c r="CR114" s="80">
        <f t="shared" si="132"/>
        <v>7.5259725471544776E-13</v>
      </c>
      <c r="CS114" s="80">
        <f t="shared" si="132"/>
        <v>-1.3607524964953697E-12</v>
      </c>
      <c r="CT114" s="80">
        <f t="shared" si="132"/>
        <v>-3.0325767234505516E-13</v>
      </c>
      <c r="CU114" s="80">
        <f t="shared" si="132"/>
        <v>7.6394439869506441E-13</v>
      </c>
      <c r="CV114" s="80">
        <f t="shared" si="132"/>
        <v>-1.3997141801324391E-12</v>
      </c>
      <c r="CW114" s="80">
        <f t="shared" si="132"/>
        <v>7.888599606878869E-13</v>
      </c>
      <c r="CX114" s="80">
        <f t="shared" si="132"/>
        <v>-1.4263230836291232E-12</v>
      </c>
      <c r="CY114" s="80">
        <f t="shared" si="132"/>
        <v>-2.2285212755083843E-13</v>
      </c>
      <c r="CZ114" s="80">
        <f t="shared" si="132"/>
        <v>1.9274932442869274E-12</v>
      </c>
      <c r="DA114" s="80">
        <f t="shared" si="132"/>
        <v>-2.5911528822548303E-12</v>
      </c>
      <c r="DB114" s="80">
        <f t="shared" si="132"/>
        <v>8.3596042915961508E-13</v>
      </c>
      <c r="DC114" s="80">
        <f t="shared" si="132"/>
        <v>-1.4895797021810661E-12</v>
      </c>
      <c r="DD114" s="80">
        <f t="shared" si="132"/>
        <v>8.4076263726043372E-13</v>
      </c>
      <c r="DE114" s="80">
        <f t="shared" si="132"/>
        <v>-1.5176151275012033E-12</v>
      </c>
      <c r="DF114" s="80">
        <f t="shared" si="132"/>
        <v>-3.3750057850889426E-13</v>
      </c>
      <c r="DG114" s="80">
        <f t="shared" si="132"/>
        <v>8.5341764655022939E-13</v>
      </c>
      <c r="DH114" s="80">
        <f t="shared" si="132"/>
        <v>-1.5609491118638739E-12</v>
      </c>
      <c r="DI114" s="80">
        <f t="shared" si="132"/>
        <v>8.8116221168229543E-13</v>
      </c>
      <c r="DJ114" s="80">
        <f t="shared" si="132"/>
        <v>-1.5905418160040207E-12</v>
      </c>
      <c r="DK114" s="80">
        <f t="shared" si="132"/>
        <v>-4.6003053897236364E-13</v>
      </c>
      <c r="DL114" s="80">
        <f t="shared" si="132"/>
        <v>3.429688533052613E-12</v>
      </c>
      <c r="DM114" s="80">
        <f t="shared" si="132"/>
        <v>-4.1742889514867774E-12</v>
      </c>
      <c r="DN114" s="80">
        <f t="shared" si="132"/>
        <v>9.4882780402905101E-13</v>
      </c>
      <c r="DO114" s="80">
        <f t="shared" si="132"/>
        <v>-1.6719082510447244E-12</v>
      </c>
      <c r="DP114" s="80">
        <f t="shared" si="132"/>
        <v>9.4207725536794293E-13</v>
      </c>
      <c r="DQ114" s="80">
        <f t="shared" si="132"/>
        <v>-1.7033466028362715E-12</v>
      </c>
      <c r="DR114" s="80">
        <f t="shared" si="132"/>
        <v>-3.7960828828414385E-13</v>
      </c>
      <c r="DS114" s="80">
        <f t="shared" si="132"/>
        <v>9.5628124851830036E-13</v>
      </c>
      <c r="DT114" s="80">
        <f t="shared" si="132"/>
        <v>-1.7521175965583606E-12</v>
      </c>
      <c r="DU114" s="80">
        <f t="shared" si="132"/>
        <v>9.874697548686735E-13</v>
      </c>
      <c r="DV114" s="80">
        <f t="shared" si="132"/>
        <v>-1.7854257738301402E-12</v>
      </c>
      <c r="DW114" s="80">
        <f t="shared" si="132"/>
        <v>-3.9790048203705915E-13</v>
      </c>
      <c r="DX114" s="80">
        <f t="shared" si="132"/>
        <v>3.8361017225803214E-12</v>
      </c>
      <c r="DY114" s="80">
        <f t="shared" si="132"/>
        <v>-4.6702870553022352E-12</v>
      </c>
      <c r="DZ114" s="80">
        <f t="shared" si="132"/>
        <v>1.0615716988310222E-12</v>
      </c>
      <c r="EA114" s="80">
        <f t="shared" si="132"/>
        <v>-1.8705719089192749E-12</v>
      </c>
      <c r="EB114" s="80">
        <f t="shared" si="132"/>
        <v>1.0540191123637396E-12</v>
      </c>
      <c r="EC114" s="80">
        <f t="shared" si="132"/>
        <v>-1.9057459079425895E-12</v>
      </c>
      <c r="ED114" s="80">
        <f t="shared" si="132"/>
        <v>-4.2471505259940357E-13</v>
      </c>
      <c r="EE114" s="80">
        <f t="shared" si="132"/>
        <v>1.0699108878788991E-12</v>
      </c>
      <c r="EF114" s="80">
        <f t="shared" ref="EF114:FO114" si="133">EF76-EF113</f>
        <v>-1.9603120905137334E-12</v>
      </c>
      <c r="EG114" s="80">
        <f t="shared" si="133"/>
        <v>1.1048053528416285E-12</v>
      </c>
      <c r="EH114" s="80">
        <f t="shared" si="133"/>
        <v>0</v>
      </c>
      <c r="EI114" s="80">
        <f t="shared" si="133"/>
        <v>0</v>
      </c>
      <c r="EJ114" s="80">
        <f t="shared" si="133"/>
        <v>0</v>
      </c>
      <c r="EK114" s="80">
        <f t="shared" si="133"/>
        <v>0</v>
      </c>
      <c r="EL114" s="80">
        <f t="shared" si="133"/>
        <v>0</v>
      </c>
      <c r="EM114" s="80">
        <f t="shared" si="133"/>
        <v>0</v>
      </c>
      <c r="EN114" s="80">
        <f t="shared" si="133"/>
        <v>0</v>
      </c>
      <c r="EO114" s="80">
        <f t="shared" si="133"/>
        <v>0</v>
      </c>
      <c r="EP114" s="80">
        <f t="shared" si="133"/>
        <v>0</v>
      </c>
      <c r="EQ114" s="80">
        <f t="shared" si="133"/>
        <v>0</v>
      </c>
      <c r="ER114" s="80">
        <f t="shared" si="133"/>
        <v>0</v>
      </c>
      <c r="ES114" s="80">
        <f t="shared" si="133"/>
        <v>0</v>
      </c>
      <c r="ET114" s="80">
        <f t="shared" si="133"/>
        <v>0</v>
      </c>
      <c r="EU114" s="80">
        <f t="shared" si="133"/>
        <v>0</v>
      </c>
      <c r="EV114" s="80">
        <f t="shared" si="133"/>
        <v>0</v>
      </c>
      <c r="EW114" s="80">
        <f t="shared" si="133"/>
        <v>0</v>
      </c>
      <c r="EX114" s="80">
        <f t="shared" si="133"/>
        <v>0</v>
      </c>
      <c r="EY114" s="80">
        <f t="shared" si="133"/>
        <v>0</v>
      </c>
      <c r="EZ114" s="80">
        <f t="shared" si="133"/>
        <v>0</v>
      </c>
      <c r="FA114" s="80">
        <f t="shared" si="133"/>
        <v>0</v>
      </c>
      <c r="FB114" s="80">
        <f t="shared" si="133"/>
        <v>0</v>
      </c>
      <c r="FC114" s="80">
        <f t="shared" si="133"/>
        <v>0</v>
      </c>
      <c r="FD114" s="80">
        <f t="shared" si="133"/>
        <v>0</v>
      </c>
      <c r="FE114" s="80">
        <f t="shared" si="133"/>
        <v>0</v>
      </c>
      <c r="FF114" s="80">
        <f t="shared" si="133"/>
        <v>0</v>
      </c>
      <c r="FG114" s="80">
        <f t="shared" si="133"/>
        <v>0</v>
      </c>
      <c r="FH114" s="80">
        <f t="shared" si="133"/>
        <v>0</v>
      </c>
      <c r="FI114" s="80">
        <f t="shared" si="133"/>
        <v>0</v>
      </c>
      <c r="FJ114" s="80">
        <f t="shared" si="133"/>
        <v>0</v>
      </c>
      <c r="FK114" s="80">
        <f t="shared" si="133"/>
        <v>0</v>
      </c>
      <c r="FL114" s="80">
        <f t="shared" si="133"/>
        <v>0</v>
      </c>
      <c r="FM114" s="80">
        <f t="shared" si="133"/>
        <v>0</v>
      </c>
      <c r="FN114" s="80">
        <f t="shared" si="133"/>
        <v>0</v>
      </c>
      <c r="FO114" s="81">
        <f t="shared" si="133"/>
        <v>0</v>
      </c>
      <c r="FP114" s="3"/>
    </row>
    <row r="115" spans="1:172" s="16" customFormat="1" x14ac:dyDescent="0.2">
      <c r="A115" s="3"/>
      <c r="B115" s="3"/>
      <c r="C115" s="91" t="s">
        <v>129</v>
      </c>
      <c r="D115" s="92"/>
      <c r="E115" s="92"/>
      <c r="F115" s="92"/>
      <c r="G115" s="92"/>
      <c r="H115" s="92"/>
      <c r="I115" s="93"/>
      <c r="J115" s="93"/>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4"/>
      <c r="FP115" s="3"/>
    </row>
    <row r="116" spans="1:172" s="16" customFormat="1" x14ac:dyDescent="0.2">
      <c r="A116" s="3"/>
      <c r="B116" s="3"/>
      <c r="C116" s="78"/>
      <c r="D116" s="79"/>
      <c r="E116" s="105"/>
      <c r="F116" s="105">
        <f>IF($D$8="EM",SUMIF(H116:FO116,"&gt;0")/-SUMIF(H116:FO116,"&lt;0"),XIRR(H116:FO116,$H$44:$FO$44))</f>
        <v>0.14982826113700867</v>
      </c>
      <c r="G116" s="105"/>
      <c r="H116" s="106">
        <f t="shared" ref="H116:BS116" si="134">IF($D$8="EM",H111,H114)</f>
        <v>-2099100.1665480253</v>
      </c>
      <c r="I116" s="106">
        <f t="shared" si="134"/>
        <v>-885104.1418466043</v>
      </c>
      <c r="J116" s="106">
        <f t="shared" si="134"/>
        <v>-1017637.8860034368</v>
      </c>
      <c r="K116" s="106">
        <f t="shared" si="134"/>
        <v>-987061.4904798473</v>
      </c>
      <c r="L116" s="106">
        <f t="shared" si="134"/>
        <v>0</v>
      </c>
      <c r="M116" s="106">
        <f t="shared" si="134"/>
        <v>0</v>
      </c>
      <c r="N116" s="106">
        <f t="shared" si="134"/>
        <v>0</v>
      </c>
      <c r="O116" s="106">
        <f t="shared" si="134"/>
        <v>0</v>
      </c>
      <c r="P116" s="106">
        <f t="shared" si="134"/>
        <v>0</v>
      </c>
      <c r="Q116" s="106">
        <f t="shared" si="134"/>
        <v>0</v>
      </c>
      <c r="R116" s="106">
        <f t="shared" si="134"/>
        <v>-30189.65315065912</v>
      </c>
      <c r="S116" s="106">
        <f t="shared" si="134"/>
        <v>-29849.211094620601</v>
      </c>
      <c r="T116" s="106">
        <f t="shared" si="134"/>
        <v>39407.047646414911</v>
      </c>
      <c r="U116" s="106">
        <f t="shared" si="134"/>
        <v>48423.271909111092</v>
      </c>
      <c r="V116" s="106">
        <f t="shared" si="134"/>
        <v>57439.496171807288</v>
      </c>
      <c r="W116" s="106">
        <f t="shared" si="134"/>
        <v>66455.720434503455</v>
      </c>
      <c r="X116" s="106">
        <f t="shared" si="134"/>
        <v>75471.944697199622</v>
      </c>
      <c r="Y116" s="106">
        <f t="shared" si="134"/>
        <v>5084628.1916807778</v>
      </c>
      <c r="Z116" s="106">
        <f t="shared" si="134"/>
        <v>16316.165846453936</v>
      </c>
      <c r="AA116" s="106">
        <f t="shared" si="134"/>
        <v>16316.165846453936</v>
      </c>
      <c r="AB116" s="106">
        <f t="shared" si="134"/>
        <v>16316.165846453936</v>
      </c>
      <c r="AC116" s="106">
        <f t="shared" si="134"/>
        <v>16316.165846453936</v>
      </c>
      <c r="AD116" s="106">
        <f t="shared" si="134"/>
        <v>18855.304750390518</v>
      </c>
      <c r="AE116" s="106">
        <f t="shared" si="134"/>
        <v>18855.304750390518</v>
      </c>
      <c r="AF116" s="106">
        <f t="shared" si="134"/>
        <v>18855.304750390518</v>
      </c>
      <c r="AG116" s="106">
        <f t="shared" si="134"/>
        <v>18855.304750390518</v>
      </c>
      <c r="AH116" s="106">
        <f t="shared" si="134"/>
        <v>18855.304750390518</v>
      </c>
      <c r="AI116" s="106">
        <f t="shared" si="134"/>
        <v>18855.304750390518</v>
      </c>
      <c r="AJ116" s="106">
        <f t="shared" si="134"/>
        <v>18855.304750390518</v>
      </c>
      <c r="AK116" s="106">
        <f t="shared" si="134"/>
        <v>18855.304750390518</v>
      </c>
      <c r="AL116" s="106">
        <f t="shared" si="134"/>
        <v>7452.7511402591917</v>
      </c>
      <c r="AM116" s="106">
        <f t="shared" si="134"/>
        <v>7452.7511402591917</v>
      </c>
      <c r="AN116" s="106">
        <f t="shared" si="134"/>
        <v>7452.7511402591917</v>
      </c>
      <c r="AO116" s="106">
        <f t="shared" si="134"/>
        <v>7452.7511402591917</v>
      </c>
      <c r="AP116" s="106">
        <f t="shared" si="134"/>
        <v>10068.064211313871</v>
      </c>
      <c r="AQ116" s="106">
        <f t="shared" si="134"/>
        <v>10068.064211313871</v>
      </c>
      <c r="AR116" s="106">
        <f t="shared" si="134"/>
        <v>10068.064211313871</v>
      </c>
      <c r="AS116" s="106">
        <f t="shared" si="134"/>
        <v>10068.064211313871</v>
      </c>
      <c r="AT116" s="106">
        <f t="shared" si="134"/>
        <v>10068.064211313871</v>
      </c>
      <c r="AU116" s="106">
        <f t="shared" si="134"/>
        <v>10068.064211313871</v>
      </c>
      <c r="AV116" s="106">
        <f t="shared" si="134"/>
        <v>10068.064211313871</v>
      </c>
      <c r="AW116" s="106">
        <f t="shared" si="134"/>
        <v>10068.064211313871</v>
      </c>
      <c r="AX116" s="106">
        <f t="shared" si="134"/>
        <v>10068.064211313871</v>
      </c>
      <c r="AY116" s="106">
        <f t="shared" si="134"/>
        <v>10068.064211313871</v>
      </c>
      <c r="AZ116" s="106">
        <f t="shared" si="134"/>
        <v>10068.064211313871</v>
      </c>
      <c r="BA116" s="106">
        <f t="shared" si="134"/>
        <v>10068.064211313871</v>
      </c>
      <c r="BB116" s="106">
        <f t="shared" si="134"/>
        <v>13529.717777701859</v>
      </c>
      <c r="BC116" s="106">
        <f t="shared" si="134"/>
        <v>24491.161647050023</v>
      </c>
      <c r="BD116" s="106">
        <f t="shared" si="134"/>
        <v>24491.161647050023</v>
      </c>
      <c r="BE116" s="106">
        <f t="shared" si="134"/>
        <v>24491.161647050023</v>
      </c>
      <c r="BF116" s="106">
        <f t="shared" si="134"/>
        <v>24491.161647050023</v>
      </c>
      <c r="BG116" s="106">
        <f t="shared" si="134"/>
        <v>24491.161647050023</v>
      </c>
      <c r="BH116" s="106">
        <f t="shared" si="134"/>
        <v>24491.161647050023</v>
      </c>
      <c r="BI116" s="106">
        <f t="shared" si="134"/>
        <v>24491.161647050023</v>
      </c>
      <c r="BJ116" s="106">
        <f t="shared" si="134"/>
        <v>24491.161647050023</v>
      </c>
      <c r="BK116" s="106">
        <f t="shared" si="134"/>
        <v>24491.161647050023</v>
      </c>
      <c r="BL116" s="106">
        <f t="shared" si="134"/>
        <v>24491.161647050023</v>
      </c>
      <c r="BM116" s="106">
        <f t="shared" si="134"/>
        <v>24491.161647050023</v>
      </c>
      <c r="BN116" s="106">
        <f t="shared" si="134"/>
        <v>29815.851742570143</v>
      </c>
      <c r="BO116" s="106">
        <f t="shared" si="134"/>
        <v>29815.851742570143</v>
      </c>
      <c r="BP116" s="106">
        <f t="shared" si="134"/>
        <v>29815.851742570143</v>
      </c>
      <c r="BQ116" s="106">
        <f t="shared" si="134"/>
        <v>29815.851742570143</v>
      </c>
      <c r="BR116" s="106">
        <f t="shared" si="134"/>
        <v>29815.851742570143</v>
      </c>
      <c r="BS116" s="106">
        <f t="shared" si="134"/>
        <v>29815.851742570143</v>
      </c>
      <c r="BT116" s="106">
        <f t="shared" ref="BT116:EE116" si="135">IF($D$8="EM",BT111,BT114)</f>
        <v>29815.851742570143</v>
      </c>
      <c r="BU116" s="106">
        <f t="shared" si="135"/>
        <v>29815.851742570143</v>
      </c>
      <c r="BV116" s="106">
        <f t="shared" si="135"/>
        <v>29815.851742570143</v>
      </c>
      <c r="BW116" s="106">
        <f t="shared" si="135"/>
        <v>29638.584814485461</v>
      </c>
      <c r="BX116" s="106">
        <f t="shared" si="135"/>
        <v>-2.6700293442539776E-11</v>
      </c>
      <c r="BY116" s="106">
        <f t="shared" si="135"/>
        <v>4.6442531845243385E-11</v>
      </c>
      <c r="BZ116" s="106">
        <f t="shared" si="135"/>
        <v>-1.5643597203324959E-12</v>
      </c>
      <c r="CA116" s="106">
        <f t="shared" si="135"/>
        <v>-2.4986677061144635E-13</v>
      </c>
      <c r="CB116" s="106">
        <f t="shared" si="135"/>
        <v>2.4481350974807355E-12</v>
      </c>
      <c r="CC116" s="106">
        <f t="shared" si="135"/>
        <v>-2.9805451318862643E-12</v>
      </c>
      <c r="CD116" s="106">
        <f t="shared" si="135"/>
        <v>6.7748784280145703E-13</v>
      </c>
      <c r="CE116" s="106">
        <f t="shared" si="135"/>
        <v>-1.193786283856121E-12</v>
      </c>
      <c r="CF116" s="106">
        <f t="shared" si="135"/>
        <v>6.7266783666182266E-13</v>
      </c>
      <c r="CG116" s="106">
        <f t="shared" si="135"/>
        <v>-1.2162340910958825E-12</v>
      </c>
      <c r="CH116" s="106">
        <f t="shared" si="135"/>
        <v>-2.7105026111830312E-13</v>
      </c>
      <c r="CI116" s="106">
        <f t="shared" si="135"/>
        <v>6.8280985982953253E-13</v>
      </c>
      <c r="CJ116" s="106">
        <f t="shared" si="135"/>
        <v>-1.2510578580982974E-12</v>
      </c>
      <c r="CK116" s="106">
        <f t="shared" si="135"/>
        <v>7.050792703009641E-13</v>
      </c>
      <c r="CL116" s="106">
        <f t="shared" si="135"/>
        <v>-1.2748407691292895E-12</v>
      </c>
      <c r="CM116" s="106">
        <f t="shared" si="135"/>
        <v>-2.8411136659512712E-13</v>
      </c>
      <c r="CN116" s="106">
        <f t="shared" si="135"/>
        <v>2.739077110991536E-12</v>
      </c>
      <c r="CO116" s="106">
        <f t="shared" si="135"/>
        <v>-3.3347072888186552E-12</v>
      </c>
      <c r="CP116" s="106">
        <f t="shared" si="135"/>
        <v>7.5798999928202549E-13</v>
      </c>
      <c r="CQ116" s="106">
        <f t="shared" si="135"/>
        <v>-1.3356373398612976E-12</v>
      </c>
      <c r="CR116" s="106">
        <f t="shared" si="135"/>
        <v>7.5259725471544776E-13</v>
      </c>
      <c r="CS116" s="106">
        <f t="shared" si="135"/>
        <v>-1.3607524964953697E-12</v>
      </c>
      <c r="CT116" s="106">
        <f t="shared" si="135"/>
        <v>-3.0325767234505516E-13</v>
      </c>
      <c r="CU116" s="106">
        <f t="shared" si="135"/>
        <v>7.6394439869506441E-13</v>
      </c>
      <c r="CV116" s="106">
        <f t="shared" si="135"/>
        <v>-1.3997141801324391E-12</v>
      </c>
      <c r="CW116" s="106">
        <f t="shared" si="135"/>
        <v>7.888599606878869E-13</v>
      </c>
      <c r="CX116" s="106">
        <f t="shared" si="135"/>
        <v>-1.4263230836291232E-12</v>
      </c>
      <c r="CY116" s="106">
        <f t="shared" si="135"/>
        <v>-2.2285212755083843E-13</v>
      </c>
      <c r="CZ116" s="106">
        <f t="shared" si="135"/>
        <v>1.9274932442869274E-12</v>
      </c>
      <c r="DA116" s="106">
        <f t="shared" si="135"/>
        <v>-2.5911528822548303E-12</v>
      </c>
      <c r="DB116" s="106">
        <f t="shared" si="135"/>
        <v>8.3596042915961508E-13</v>
      </c>
      <c r="DC116" s="106">
        <f t="shared" si="135"/>
        <v>-1.4895797021810661E-12</v>
      </c>
      <c r="DD116" s="106">
        <f t="shared" si="135"/>
        <v>8.4076263726043372E-13</v>
      </c>
      <c r="DE116" s="106">
        <f t="shared" si="135"/>
        <v>-1.5176151275012033E-12</v>
      </c>
      <c r="DF116" s="106">
        <f t="shared" si="135"/>
        <v>-3.3750057850889426E-13</v>
      </c>
      <c r="DG116" s="106">
        <f t="shared" si="135"/>
        <v>8.5341764655022939E-13</v>
      </c>
      <c r="DH116" s="106">
        <f t="shared" si="135"/>
        <v>-1.5609491118638739E-12</v>
      </c>
      <c r="DI116" s="106">
        <f t="shared" si="135"/>
        <v>8.8116221168229543E-13</v>
      </c>
      <c r="DJ116" s="106">
        <f t="shared" si="135"/>
        <v>-1.5905418160040207E-12</v>
      </c>
      <c r="DK116" s="106">
        <f t="shared" si="135"/>
        <v>-4.6003053897236364E-13</v>
      </c>
      <c r="DL116" s="106">
        <f t="shared" si="135"/>
        <v>3.429688533052613E-12</v>
      </c>
      <c r="DM116" s="106">
        <f t="shared" si="135"/>
        <v>-4.1742889514867774E-12</v>
      </c>
      <c r="DN116" s="106">
        <f t="shared" si="135"/>
        <v>9.4882780402905101E-13</v>
      </c>
      <c r="DO116" s="106">
        <f t="shared" si="135"/>
        <v>-1.6719082510447244E-12</v>
      </c>
      <c r="DP116" s="106">
        <f t="shared" si="135"/>
        <v>9.4207725536794293E-13</v>
      </c>
      <c r="DQ116" s="106">
        <f t="shared" si="135"/>
        <v>-1.7033466028362715E-12</v>
      </c>
      <c r="DR116" s="106">
        <f t="shared" si="135"/>
        <v>-3.7960828828414385E-13</v>
      </c>
      <c r="DS116" s="106">
        <f t="shared" si="135"/>
        <v>9.5628124851830036E-13</v>
      </c>
      <c r="DT116" s="106">
        <f t="shared" si="135"/>
        <v>-1.7521175965583606E-12</v>
      </c>
      <c r="DU116" s="106">
        <f t="shared" si="135"/>
        <v>9.874697548686735E-13</v>
      </c>
      <c r="DV116" s="106">
        <f t="shared" si="135"/>
        <v>-1.7854257738301402E-12</v>
      </c>
      <c r="DW116" s="106">
        <f t="shared" si="135"/>
        <v>-3.9790048203705915E-13</v>
      </c>
      <c r="DX116" s="106">
        <f t="shared" si="135"/>
        <v>3.8361017225803214E-12</v>
      </c>
      <c r="DY116" s="106">
        <f t="shared" si="135"/>
        <v>-4.6702870553022352E-12</v>
      </c>
      <c r="DZ116" s="106">
        <f t="shared" si="135"/>
        <v>1.0615716988310222E-12</v>
      </c>
      <c r="EA116" s="106">
        <f t="shared" si="135"/>
        <v>-1.8705719089192749E-12</v>
      </c>
      <c r="EB116" s="106">
        <f t="shared" si="135"/>
        <v>1.0540191123637396E-12</v>
      </c>
      <c r="EC116" s="106">
        <f t="shared" si="135"/>
        <v>-1.9057459079425895E-12</v>
      </c>
      <c r="ED116" s="106">
        <f t="shared" si="135"/>
        <v>-4.2471505259940357E-13</v>
      </c>
      <c r="EE116" s="106">
        <f t="shared" si="135"/>
        <v>1.0699108878788991E-12</v>
      </c>
      <c r="EF116" s="106">
        <f t="shared" ref="EF116:FO116" si="136">IF($D$8="EM",EF111,EF114)</f>
        <v>-1.9603120905137334E-12</v>
      </c>
      <c r="EG116" s="106">
        <f t="shared" si="136"/>
        <v>1.1048053528416285E-12</v>
      </c>
      <c r="EH116" s="106">
        <f t="shared" si="136"/>
        <v>0</v>
      </c>
      <c r="EI116" s="106">
        <f t="shared" si="136"/>
        <v>0</v>
      </c>
      <c r="EJ116" s="106">
        <f t="shared" si="136"/>
        <v>0</v>
      </c>
      <c r="EK116" s="106">
        <f t="shared" si="136"/>
        <v>0</v>
      </c>
      <c r="EL116" s="106">
        <f t="shared" si="136"/>
        <v>0</v>
      </c>
      <c r="EM116" s="106">
        <f t="shared" si="136"/>
        <v>0</v>
      </c>
      <c r="EN116" s="106">
        <f t="shared" si="136"/>
        <v>0</v>
      </c>
      <c r="EO116" s="106">
        <f t="shared" si="136"/>
        <v>0</v>
      </c>
      <c r="EP116" s="106">
        <f t="shared" si="136"/>
        <v>0</v>
      </c>
      <c r="EQ116" s="106">
        <f t="shared" si="136"/>
        <v>0</v>
      </c>
      <c r="ER116" s="106">
        <f t="shared" si="136"/>
        <v>0</v>
      </c>
      <c r="ES116" s="106">
        <f t="shared" si="136"/>
        <v>0</v>
      </c>
      <c r="ET116" s="106">
        <f t="shared" si="136"/>
        <v>0</v>
      </c>
      <c r="EU116" s="106">
        <f t="shared" si="136"/>
        <v>0</v>
      </c>
      <c r="EV116" s="106">
        <f t="shared" si="136"/>
        <v>0</v>
      </c>
      <c r="EW116" s="106">
        <f t="shared" si="136"/>
        <v>0</v>
      </c>
      <c r="EX116" s="106">
        <f t="shared" si="136"/>
        <v>0</v>
      </c>
      <c r="EY116" s="106">
        <f t="shared" si="136"/>
        <v>0</v>
      </c>
      <c r="EZ116" s="106">
        <f t="shared" si="136"/>
        <v>0</v>
      </c>
      <c r="FA116" s="106">
        <f t="shared" si="136"/>
        <v>0</v>
      </c>
      <c r="FB116" s="106">
        <f t="shared" si="136"/>
        <v>0</v>
      </c>
      <c r="FC116" s="106">
        <f t="shared" si="136"/>
        <v>0</v>
      </c>
      <c r="FD116" s="106">
        <f t="shared" si="136"/>
        <v>0</v>
      </c>
      <c r="FE116" s="106">
        <f t="shared" si="136"/>
        <v>0</v>
      </c>
      <c r="FF116" s="106">
        <f t="shared" si="136"/>
        <v>0</v>
      </c>
      <c r="FG116" s="106">
        <f t="shared" si="136"/>
        <v>0</v>
      </c>
      <c r="FH116" s="106">
        <f t="shared" si="136"/>
        <v>0</v>
      </c>
      <c r="FI116" s="106">
        <f t="shared" si="136"/>
        <v>0</v>
      </c>
      <c r="FJ116" s="106">
        <f t="shared" si="136"/>
        <v>0</v>
      </c>
      <c r="FK116" s="106">
        <f t="shared" si="136"/>
        <v>0</v>
      </c>
      <c r="FL116" s="106">
        <f t="shared" si="136"/>
        <v>0</v>
      </c>
      <c r="FM116" s="106">
        <f t="shared" si="136"/>
        <v>0</v>
      </c>
      <c r="FN116" s="106">
        <f t="shared" si="136"/>
        <v>0</v>
      </c>
      <c r="FO116" s="107">
        <f t="shared" si="136"/>
        <v>0</v>
      </c>
      <c r="FP116" s="3"/>
    </row>
    <row r="117" spans="1:172" s="16" customFormat="1" ht="5.0999999999999996" customHeight="1" x14ac:dyDescent="0.2">
      <c r="A117" s="3"/>
      <c r="B117" s="3"/>
      <c r="C117" s="108"/>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11"/>
      <c r="FP117" s="3"/>
    </row>
    <row r="118" spans="1:172" s="16" customFormat="1" x14ac:dyDescent="0.2">
      <c r="A118" s="3"/>
      <c r="B118" s="3"/>
      <c r="C118" s="112"/>
      <c r="D118" s="113" t="s">
        <v>36</v>
      </c>
      <c r="E118" s="113"/>
      <c r="F118" s="113" t="str">
        <f>IF($D$8="IRR","IRR","EM")</f>
        <v>IRR</v>
      </c>
      <c r="G118" s="113"/>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5"/>
      <c r="FP118" s="3"/>
    </row>
    <row r="119" spans="1:172" s="16" customFormat="1" x14ac:dyDescent="0.2">
      <c r="A119" s="3"/>
      <c r="B119" s="3"/>
      <c r="C119" s="112" t="s">
        <v>130</v>
      </c>
      <c r="D119" s="116">
        <f>SUM(H119:FO119)</f>
        <v>4055648.3120136801</v>
      </c>
      <c r="E119" s="117"/>
      <c r="F119" s="117">
        <f>IF($D$8="EM",SUMIF(H119:FO119,"&gt;0")/-SUMIF(H119:FO119,"&lt;0"),XIRR(H119:FO119,H$44:FO$44))</f>
        <v>0.12769730687141417</v>
      </c>
      <c r="G119" s="118"/>
      <c r="H119" s="119">
        <f t="shared" ref="H119:BS119" si="137">H116+H106</f>
        <v>-8530000</v>
      </c>
      <c r="I119" s="119">
        <f t="shared" si="137"/>
        <v>-3596749.9075412983</v>
      </c>
      <c r="J119" s="119">
        <f t="shared" si="137"/>
        <v>-4135320.1271401616</v>
      </c>
      <c r="K119" s="119">
        <f t="shared" si="137"/>
        <v>-4011068.4797091908</v>
      </c>
      <c r="L119" s="119">
        <f t="shared" si="137"/>
        <v>0</v>
      </c>
      <c r="M119" s="119">
        <f t="shared" si="137"/>
        <v>0</v>
      </c>
      <c r="N119" s="119">
        <f t="shared" si="137"/>
        <v>0</v>
      </c>
      <c r="O119" s="119">
        <f t="shared" si="137"/>
        <v>0</v>
      </c>
      <c r="P119" s="119">
        <f t="shared" si="137"/>
        <v>0</v>
      </c>
      <c r="Q119" s="119">
        <f t="shared" si="137"/>
        <v>0</v>
      </c>
      <c r="R119" s="119">
        <f t="shared" si="137"/>
        <v>-122680.06333333332</v>
      </c>
      <c r="S119" s="119">
        <f t="shared" si="137"/>
        <v>-121296.62733333331</v>
      </c>
      <c r="T119" s="119">
        <f t="shared" si="137"/>
        <v>160136.29162666667</v>
      </c>
      <c r="U119" s="119">
        <f t="shared" si="137"/>
        <v>196775.03530666669</v>
      </c>
      <c r="V119" s="119">
        <f t="shared" si="137"/>
        <v>233413.7789866667</v>
      </c>
      <c r="W119" s="119">
        <f t="shared" si="137"/>
        <v>270052.52266666666</v>
      </c>
      <c r="X119" s="119">
        <f t="shared" si="137"/>
        <v>306691.26634666667</v>
      </c>
      <c r="Y119" s="119">
        <f t="shared" si="137"/>
        <v>20662129.023772206</v>
      </c>
      <c r="Z119" s="119">
        <f t="shared" si="137"/>
        <v>66303.122113095131</v>
      </c>
      <c r="AA119" s="119">
        <f t="shared" si="137"/>
        <v>66303.122113095131</v>
      </c>
      <c r="AB119" s="119">
        <f t="shared" si="137"/>
        <v>66303.122113095131</v>
      </c>
      <c r="AC119" s="119">
        <f t="shared" si="137"/>
        <v>66303.122113095131</v>
      </c>
      <c r="AD119" s="119">
        <f t="shared" si="137"/>
        <v>76621.283769095142</v>
      </c>
      <c r="AE119" s="119">
        <f t="shared" si="137"/>
        <v>76621.283769095142</v>
      </c>
      <c r="AF119" s="119">
        <f t="shared" si="137"/>
        <v>76621.283769095142</v>
      </c>
      <c r="AG119" s="119">
        <f t="shared" si="137"/>
        <v>76621.283769095142</v>
      </c>
      <c r="AH119" s="119">
        <f t="shared" si="137"/>
        <v>76621.283769095142</v>
      </c>
      <c r="AI119" s="119">
        <f t="shared" si="137"/>
        <v>76621.283769095142</v>
      </c>
      <c r="AJ119" s="119">
        <f t="shared" si="137"/>
        <v>76621.283769095142</v>
      </c>
      <c r="AK119" s="119">
        <f t="shared" si="137"/>
        <v>76621.283769095142</v>
      </c>
      <c r="AL119" s="119">
        <f t="shared" si="137"/>
        <v>30285.342376469409</v>
      </c>
      <c r="AM119" s="119">
        <f t="shared" si="137"/>
        <v>30285.342376469409</v>
      </c>
      <c r="AN119" s="119">
        <f t="shared" si="137"/>
        <v>30285.342376469409</v>
      </c>
      <c r="AO119" s="119">
        <f t="shared" si="137"/>
        <v>30285.342376469409</v>
      </c>
      <c r="AP119" s="119">
        <f t="shared" si="137"/>
        <v>40913.0488821494</v>
      </c>
      <c r="AQ119" s="119">
        <f t="shared" si="137"/>
        <v>40913.0488821494</v>
      </c>
      <c r="AR119" s="119">
        <f t="shared" si="137"/>
        <v>40913.0488821494</v>
      </c>
      <c r="AS119" s="119">
        <f t="shared" si="137"/>
        <v>40913.0488821494</v>
      </c>
      <c r="AT119" s="119">
        <f t="shared" si="137"/>
        <v>40913.0488821494</v>
      </c>
      <c r="AU119" s="119">
        <f t="shared" si="137"/>
        <v>40913.0488821494</v>
      </c>
      <c r="AV119" s="119">
        <f t="shared" si="137"/>
        <v>40913.0488821494</v>
      </c>
      <c r="AW119" s="119">
        <f t="shared" si="137"/>
        <v>40913.0488821494</v>
      </c>
      <c r="AX119" s="119">
        <f t="shared" si="137"/>
        <v>40913.0488821494</v>
      </c>
      <c r="AY119" s="119">
        <f t="shared" si="137"/>
        <v>40913.0488821494</v>
      </c>
      <c r="AZ119" s="119">
        <f t="shared" si="137"/>
        <v>40913.0488821494</v>
      </c>
      <c r="BA119" s="119">
        <f t="shared" si="137"/>
        <v>40913.0488821494</v>
      </c>
      <c r="BB119" s="119">
        <f t="shared" si="137"/>
        <v>51859.586582999698</v>
      </c>
      <c r="BC119" s="119">
        <f t="shared" si="137"/>
        <v>51859.586582999691</v>
      </c>
      <c r="BD119" s="119">
        <f t="shared" si="137"/>
        <v>51859.586582999691</v>
      </c>
      <c r="BE119" s="119">
        <f t="shared" si="137"/>
        <v>51859.586582999691</v>
      </c>
      <c r="BF119" s="119">
        <f t="shared" si="137"/>
        <v>51859.586582999691</v>
      </c>
      <c r="BG119" s="119">
        <f t="shared" si="137"/>
        <v>51859.586582999691</v>
      </c>
      <c r="BH119" s="119">
        <f t="shared" si="137"/>
        <v>51859.586582999691</v>
      </c>
      <c r="BI119" s="119">
        <f t="shared" si="137"/>
        <v>51859.586582999691</v>
      </c>
      <c r="BJ119" s="119">
        <f t="shared" si="137"/>
        <v>51859.586582999691</v>
      </c>
      <c r="BK119" s="119">
        <f t="shared" si="137"/>
        <v>51859.586582999691</v>
      </c>
      <c r="BL119" s="119">
        <f t="shared" si="137"/>
        <v>51859.586582999691</v>
      </c>
      <c r="BM119" s="119">
        <f t="shared" si="137"/>
        <v>51859.586582999691</v>
      </c>
      <c r="BN119" s="119">
        <f t="shared" si="137"/>
        <v>63134.520414875617</v>
      </c>
      <c r="BO119" s="119">
        <f t="shared" si="137"/>
        <v>63134.520414875617</v>
      </c>
      <c r="BP119" s="119">
        <f t="shared" si="137"/>
        <v>63134.520414875617</v>
      </c>
      <c r="BQ119" s="119">
        <f t="shared" si="137"/>
        <v>63134.520414875617</v>
      </c>
      <c r="BR119" s="119">
        <f t="shared" si="137"/>
        <v>63134.520414875617</v>
      </c>
      <c r="BS119" s="119">
        <f t="shared" si="137"/>
        <v>63134.520414875617</v>
      </c>
      <c r="BT119" s="119">
        <f t="shared" ref="BT119:EE119" si="138">BT116+BT106</f>
        <v>63134.520414875617</v>
      </c>
      <c r="BU119" s="119">
        <f t="shared" si="138"/>
        <v>63134.520414875617</v>
      </c>
      <c r="BV119" s="119">
        <f t="shared" si="138"/>
        <v>63134.520414875617</v>
      </c>
      <c r="BW119" s="119">
        <f t="shared" si="138"/>
        <v>62759.160938759582</v>
      </c>
      <c r="BX119" s="119">
        <f t="shared" si="138"/>
        <v>-5.6537382731360734E-11</v>
      </c>
      <c r="BY119" s="119">
        <f t="shared" si="138"/>
        <v>9.8341211252926577E-11</v>
      </c>
      <c r="BZ119" s="119">
        <f t="shared" si="138"/>
        <v>-3.3125030789755153E-12</v>
      </c>
      <c r="CA119" s="119">
        <f t="shared" si="138"/>
        <v>-5.2908831404081731E-13</v>
      </c>
      <c r="CB119" s="119">
        <f t="shared" si="138"/>
        <v>5.1838812664067702E-12</v>
      </c>
      <c r="CC119" s="119">
        <f t="shared" si="138"/>
        <v>-6.3112497708009691E-12</v>
      </c>
      <c r="CD119" s="119">
        <f t="shared" si="138"/>
        <v>1.4345681086517098E-12</v>
      </c>
      <c r="CE119" s="119">
        <f t="shared" si="138"/>
        <v>-2.5278206089783807E-12</v>
      </c>
      <c r="CF119" s="119">
        <f t="shared" si="138"/>
        <v>1.4243618338603682E-12</v>
      </c>
      <c r="CG119" s="119">
        <f t="shared" si="138"/>
        <v>-2.5753534299986984E-12</v>
      </c>
      <c r="CH119" s="119">
        <f t="shared" si="138"/>
        <v>-5.7394396751705069E-13</v>
      </c>
      <c r="CI119" s="119">
        <f t="shared" si="138"/>
        <v>1.4458373823121905E-12</v>
      </c>
      <c r="CJ119" s="119">
        <f t="shared" si="138"/>
        <v>-2.6490921193280989E-12</v>
      </c>
      <c r="CK119" s="119">
        <f t="shared" si="138"/>
        <v>1.4929924514403497E-12</v>
      </c>
      <c r="CL119" s="119">
        <f t="shared" si="138"/>
        <v>-2.6994519981930552E-12</v>
      </c>
      <c r="CM119" s="119">
        <f t="shared" si="138"/>
        <v>-6.0160061933726485E-13</v>
      </c>
      <c r="CN119" s="119">
        <f t="shared" si="138"/>
        <v>5.7999456555825689E-12</v>
      </c>
      <c r="CO119" s="119">
        <f t="shared" si="138"/>
        <v>-7.061181656701103E-12</v>
      </c>
      <c r="CP119" s="119">
        <f t="shared" si="138"/>
        <v>1.6050299517560399E-12</v>
      </c>
      <c r="CQ119" s="119">
        <f t="shared" si="138"/>
        <v>-2.8281876241001997E-12</v>
      </c>
      <c r="CR119" s="119">
        <f t="shared" si="138"/>
        <v>1.5936109138271419E-12</v>
      </c>
      <c r="CS119" s="119">
        <f t="shared" si="138"/>
        <v>-2.8813685086486933E-12</v>
      </c>
      <c r="CT119" s="119">
        <f t="shared" si="138"/>
        <v>-6.4214257137254422E-13</v>
      </c>
      <c r="CU119" s="119">
        <f t="shared" si="138"/>
        <v>1.6176382835436605E-12</v>
      </c>
      <c r="CV119" s="119">
        <f t="shared" si="138"/>
        <v>-2.9638691607253344E-12</v>
      </c>
      <c r="CW119" s="119">
        <f t="shared" si="138"/>
        <v>1.6703965300920233E-12</v>
      </c>
      <c r="CX119" s="119">
        <f t="shared" si="138"/>
        <v>-3.0202130269188428E-12</v>
      </c>
      <c r="CY119" s="119">
        <f t="shared" si="138"/>
        <v>-4.7188530174600544E-13</v>
      </c>
      <c r="CZ119" s="119">
        <f t="shared" si="138"/>
        <v>4.0814316703628066E-12</v>
      </c>
      <c r="DA119" s="119">
        <f t="shared" si="138"/>
        <v>-5.4867188083448569E-12</v>
      </c>
      <c r="DB119" s="119">
        <f t="shared" si="138"/>
        <v>1.7701309101108513E-12</v>
      </c>
      <c r="DC119" s="119">
        <f t="shared" si="138"/>
        <v>-3.15415775906418E-12</v>
      </c>
      <c r="DD119" s="119">
        <f t="shared" si="138"/>
        <v>1.7802994978807167E-12</v>
      </c>
      <c r="DE119" s="119">
        <f t="shared" si="138"/>
        <v>-3.2135222591125475E-12</v>
      </c>
      <c r="DF119" s="119">
        <f t="shared" si="138"/>
        <v>-7.1465129850640184E-13</v>
      </c>
      <c r="DG119" s="119">
        <f t="shared" si="138"/>
        <v>1.8070962484567301E-12</v>
      </c>
      <c r="DH119" s="119">
        <f t="shared" si="138"/>
        <v>-3.3052811779596228E-12</v>
      </c>
      <c r="DI119" s="119">
        <f t="shared" si="138"/>
        <v>1.8658448573797928E-12</v>
      </c>
      <c r="DJ119" s="119">
        <f t="shared" si="138"/>
        <v>-3.3679431874101173E-12</v>
      </c>
      <c r="DK119" s="119">
        <f t="shared" si="138"/>
        <v>-9.7410624740761922E-13</v>
      </c>
      <c r="DL119" s="119">
        <f t="shared" si="138"/>
        <v>7.2623027031462515E-12</v>
      </c>
      <c r="DM119" s="119">
        <f t="shared" si="138"/>
        <v>-8.8389804624952237E-12</v>
      </c>
      <c r="DN119" s="119">
        <f t="shared" si="138"/>
        <v>2.0091255108484779E-12</v>
      </c>
      <c r="DO119" s="119">
        <f t="shared" si="138"/>
        <v>-3.5402351245486586E-12</v>
      </c>
      <c r="DP119" s="119">
        <f t="shared" si="138"/>
        <v>1.9948313475981343E-12</v>
      </c>
      <c r="DQ119" s="119">
        <f t="shared" si="138"/>
        <v>-3.6068052591244073E-12</v>
      </c>
      <c r="DR119" s="119">
        <f t="shared" si="138"/>
        <v>-8.0381360335625791E-13</v>
      </c>
      <c r="DS119" s="119">
        <f t="shared" si="138"/>
        <v>2.0249080431514472E-12</v>
      </c>
      <c r="DT119" s="119">
        <f t="shared" si="138"/>
        <v>-3.7100769457891459E-12</v>
      </c>
      <c r="DU119" s="119">
        <f t="shared" si="138"/>
        <v>2.0909491345778492E-12</v>
      </c>
      <c r="DV119" s="119">
        <f t="shared" si="138"/>
        <v>-3.7806064016002309E-12</v>
      </c>
      <c r="DW119" s="119">
        <f t="shared" si="138"/>
        <v>-8.4254698886868337E-13</v>
      </c>
      <c r="DX119" s="119">
        <f t="shared" si="138"/>
        <v>8.1228751943381465E-12</v>
      </c>
      <c r="DY119" s="119">
        <f t="shared" si="138"/>
        <v>-9.8892473702276172E-12</v>
      </c>
      <c r="DZ119" s="119">
        <f t="shared" si="138"/>
        <v>2.2478586448030162E-12</v>
      </c>
      <c r="EA119" s="119">
        <f t="shared" si="138"/>
        <v>-3.9609017844202879E-12</v>
      </c>
      <c r="EB119" s="119">
        <f t="shared" si="138"/>
        <v>2.231866181175926E-12</v>
      </c>
      <c r="EC119" s="119">
        <f t="shared" si="138"/>
        <v>-4.0353820836444628E-12</v>
      </c>
      <c r="ED119" s="119">
        <f t="shared" si="138"/>
        <v>-8.9932635130988279E-13</v>
      </c>
      <c r="EE119" s="119">
        <f t="shared" si="138"/>
        <v>2.2655167249991619E-12</v>
      </c>
      <c r="EF119" s="119">
        <f t="shared" ref="EF119:FO119" si="139">EF116+EF106</f>
        <v>-4.150924976641245E-12</v>
      </c>
      <c r="EG119" s="119">
        <f t="shared" si="139"/>
        <v>2.3394051159657079E-12</v>
      </c>
      <c r="EH119" s="119">
        <f t="shared" si="139"/>
        <v>-2.2322569644064497E-12</v>
      </c>
      <c r="EI119" s="119">
        <f t="shared" si="139"/>
        <v>-4.9748140482059375E-13</v>
      </c>
      <c r="EJ119" s="119">
        <f t="shared" si="139"/>
        <v>0</v>
      </c>
      <c r="EK119" s="119">
        <f t="shared" si="139"/>
        <v>-9.9656683445901816E-13</v>
      </c>
      <c r="EL119" s="119">
        <f t="shared" si="139"/>
        <v>0</v>
      </c>
      <c r="EM119" s="119">
        <f t="shared" si="139"/>
        <v>-1.0450153558395386E-12</v>
      </c>
      <c r="EN119" s="119">
        <f t="shared" si="139"/>
        <v>0</v>
      </c>
      <c r="EO119" s="119">
        <f t="shared" si="139"/>
        <v>-1.0645234629861083E-12</v>
      </c>
      <c r="EP119" s="119">
        <f t="shared" si="139"/>
        <v>-5.4362793297935758E-13</v>
      </c>
      <c r="EQ119" s="119">
        <f t="shared" si="139"/>
        <v>0</v>
      </c>
      <c r="ER119" s="119">
        <f t="shared" si="139"/>
        <v>-1.1001665180013797E-12</v>
      </c>
      <c r="ES119" s="119">
        <f t="shared" si="139"/>
        <v>0</v>
      </c>
      <c r="ET119" s="119">
        <f t="shared" si="139"/>
        <v>-1.1157690806075475E-12</v>
      </c>
      <c r="EU119" s="119">
        <f t="shared" si="139"/>
        <v>-4.0344575284239315E-13</v>
      </c>
      <c r="EV119" s="119">
        <f t="shared" si="139"/>
        <v>0</v>
      </c>
      <c r="EW119" s="119">
        <f t="shared" si="139"/>
        <v>-1.1293761402816395E-12</v>
      </c>
      <c r="EX119" s="119">
        <f t="shared" si="139"/>
        <v>0</v>
      </c>
      <c r="EY119" s="119">
        <f t="shared" si="139"/>
        <v>-1.1629097613003601E-12</v>
      </c>
      <c r="EZ119" s="119">
        <f t="shared" si="139"/>
        <v>0</v>
      </c>
      <c r="FA119" s="119">
        <f t="shared" si="139"/>
        <v>-1.1847572328701371E-12</v>
      </c>
      <c r="FB119" s="119">
        <f t="shared" si="139"/>
        <v>-6.0501973898558046E-13</v>
      </c>
      <c r="FC119" s="119">
        <f t="shared" si="139"/>
        <v>0</v>
      </c>
      <c r="FD119" s="119">
        <f t="shared" si="139"/>
        <v>-1.224315144982298E-12</v>
      </c>
      <c r="FE119" s="119">
        <f t="shared" si="139"/>
        <v>0</v>
      </c>
      <c r="FF119" s="119">
        <f t="shared" si="139"/>
        <v>-1.2416310172003727E-12</v>
      </c>
      <c r="FG119" s="119">
        <f t="shared" si="139"/>
        <v>-8.2023885365041659E-13</v>
      </c>
      <c r="FH119" s="119">
        <f t="shared" si="139"/>
        <v>0</v>
      </c>
      <c r="FI119" s="119">
        <f t="shared" si="139"/>
        <v>-1.2455415010602747E-12</v>
      </c>
      <c r="FJ119" s="119">
        <f t="shared" si="139"/>
        <v>0</v>
      </c>
      <c r="FK119" s="119">
        <f t="shared" si="139"/>
        <v>-1.308096589865008E-12</v>
      </c>
      <c r="FL119" s="119">
        <f t="shared" si="139"/>
        <v>0</v>
      </c>
      <c r="FM119" s="119">
        <f t="shared" si="139"/>
        <v>-1.3324971942422581E-12</v>
      </c>
      <c r="FN119" s="119">
        <f t="shared" si="139"/>
        <v>-6.8047611611817456E-13</v>
      </c>
      <c r="FO119" s="120">
        <f t="shared" si="139"/>
        <v>0</v>
      </c>
      <c r="FP119" s="3"/>
    </row>
    <row r="120" spans="1:172" s="16" customFormat="1" x14ac:dyDescent="0.2">
      <c r="A120" s="3"/>
      <c r="B120" s="3"/>
      <c r="C120" s="121" t="s">
        <v>65</v>
      </c>
      <c r="D120" s="122">
        <f>SUM(H120:FO120)</f>
        <v>2785116.5657184371</v>
      </c>
      <c r="E120" s="117"/>
      <c r="F120" s="117">
        <f>IF($D$8="EM",SUMIF(H120:FO120,"&gt;0")/-SUMIF(H120:FO120,"&lt;0"),XIRR(H120:FO120,H$44:FO$44))</f>
        <v>0.11981949210166931</v>
      </c>
      <c r="G120" s="123"/>
      <c r="H120" s="124">
        <f t="shared" ref="H120:BS120" si="140">H106</f>
        <v>-6430899.8334519742</v>
      </c>
      <c r="I120" s="124">
        <f t="shared" si="140"/>
        <v>-2711645.7656946941</v>
      </c>
      <c r="J120" s="124">
        <f t="shared" si="140"/>
        <v>-3117682.2411367251</v>
      </c>
      <c r="K120" s="124">
        <f t="shared" si="140"/>
        <v>-3024006.9892293434</v>
      </c>
      <c r="L120" s="124">
        <f t="shared" si="140"/>
        <v>0</v>
      </c>
      <c r="M120" s="124">
        <f t="shared" si="140"/>
        <v>0</v>
      </c>
      <c r="N120" s="124">
        <f t="shared" si="140"/>
        <v>0</v>
      </c>
      <c r="O120" s="124">
        <f t="shared" si="140"/>
        <v>0</v>
      </c>
      <c r="P120" s="124">
        <f t="shared" si="140"/>
        <v>0</v>
      </c>
      <c r="Q120" s="124">
        <f t="shared" si="140"/>
        <v>0</v>
      </c>
      <c r="R120" s="124">
        <f t="shared" si="140"/>
        <v>-92490.410182674212</v>
      </c>
      <c r="S120" s="124">
        <f t="shared" si="140"/>
        <v>-91447.416238712714</v>
      </c>
      <c r="T120" s="124">
        <f t="shared" si="140"/>
        <v>120729.24398025176</v>
      </c>
      <c r="U120" s="124">
        <f t="shared" si="140"/>
        <v>148351.76339755559</v>
      </c>
      <c r="V120" s="124">
        <f t="shared" si="140"/>
        <v>175974.28281485941</v>
      </c>
      <c r="W120" s="124">
        <f t="shared" si="140"/>
        <v>203596.8022321632</v>
      </c>
      <c r="X120" s="124">
        <f t="shared" si="140"/>
        <v>231219.32164946705</v>
      </c>
      <c r="Y120" s="124">
        <f t="shared" si="140"/>
        <v>15577500.832091428</v>
      </c>
      <c r="Z120" s="124">
        <f t="shared" si="140"/>
        <v>49986.956266641195</v>
      </c>
      <c r="AA120" s="124">
        <f t="shared" si="140"/>
        <v>49986.956266641195</v>
      </c>
      <c r="AB120" s="124">
        <f t="shared" si="140"/>
        <v>49986.956266641195</v>
      </c>
      <c r="AC120" s="124">
        <f t="shared" si="140"/>
        <v>49986.956266641195</v>
      </c>
      <c r="AD120" s="124">
        <f t="shared" si="140"/>
        <v>57765.979018704624</v>
      </c>
      <c r="AE120" s="124">
        <f t="shared" si="140"/>
        <v>57765.979018704624</v>
      </c>
      <c r="AF120" s="124">
        <f t="shared" si="140"/>
        <v>57765.979018704624</v>
      </c>
      <c r="AG120" s="124">
        <f t="shared" si="140"/>
        <v>57765.979018704624</v>
      </c>
      <c r="AH120" s="124">
        <f t="shared" si="140"/>
        <v>57765.979018704624</v>
      </c>
      <c r="AI120" s="124">
        <f t="shared" si="140"/>
        <v>57765.979018704624</v>
      </c>
      <c r="AJ120" s="124">
        <f t="shared" si="140"/>
        <v>57765.979018704624</v>
      </c>
      <c r="AK120" s="124">
        <f t="shared" si="140"/>
        <v>57765.979018704624</v>
      </c>
      <c r="AL120" s="124">
        <f t="shared" si="140"/>
        <v>22832.591236210217</v>
      </c>
      <c r="AM120" s="124">
        <f t="shared" si="140"/>
        <v>22832.591236210217</v>
      </c>
      <c r="AN120" s="124">
        <f t="shared" si="140"/>
        <v>22832.591236210217</v>
      </c>
      <c r="AO120" s="124">
        <f t="shared" si="140"/>
        <v>22832.591236210217</v>
      </c>
      <c r="AP120" s="124">
        <f t="shared" si="140"/>
        <v>30844.984670835529</v>
      </c>
      <c r="AQ120" s="124">
        <f t="shared" si="140"/>
        <v>30844.984670835529</v>
      </c>
      <c r="AR120" s="124">
        <f t="shared" si="140"/>
        <v>30844.984670835529</v>
      </c>
      <c r="AS120" s="124">
        <f t="shared" si="140"/>
        <v>30844.984670835529</v>
      </c>
      <c r="AT120" s="124">
        <f t="shared" si="140"/>
        <v>30844.984670835529</v>
      </c>
      <c r="AU120" s="124">
        <f t="shared" si="140"/>
        <v>30844.984670835529</v>
      </c>
      <c r="AV120" s="124">
        <f t="shared" si="140"/>
        <v>30844.984670835529</v>
      </c>
      <c r="AW120" s="124">
        <f t="shared" si="140"/>
        <v>30844.984670835529</v>
      </c>
      <c r="AX120" s="124">
        <f t="shared" si="140"/>
        <v>30844.984670835529</v>
      </c>
      <c r="AY120" s="124">
        <f t="shared" si="140"/>
        <v>30844.984670835529</v>
      </c>
      <c r="AZ120" s="124">
        <f t="shared" si="140"/>
        <v>30844.984670835529</v>
      </c>
      <c r="BA120" s="124">
        <f t="shared" si="140"/>
        <v>30844.984670835529</v>
      </c>
      <c r="BB120" s="124">
        <f t="shared" si="140"/>
        <v>38329.86880529784</v>
      </c>
      <c r="BC120" s="124">
        <f t="shared" si="140"/>
        <v>27368.424935949668</v>
      </c>
      <c r="BD120" s="124">
        <f t="shared" si="140"/>
        <v>27368.424935949668</v>
      </c>
      <c r="BE120" s="124">
        <f t="shared" si="140"/>
        <v>27368.424935949668</v>
      </c>
      <c r="BF120" s="124">
        <f t="shared" si="140"/>
        <v>27368.424935949668</v>
      </c>
      <c r="BG120" s="124">
        <f t="shared" si="140"/>
        <v>27368.424935949668</v>
      </c>
      <c r="BH120" s="124">
        <f t="shared" si="140"/>
        <v>27368.424935949668</v>
      </c>
      <c r="BI120" s="124">
        <f t="shared" si="140"/>
        <v>27368.424935949668</v>
      </c>
      <c r="BJ120" s="124">
        <f t="shared" si="140"/>
        <v>27368.424935949668</v>
      </c>
      <c r="BK120" s="124">
        <f t="shared" si="140"/>
        <v>27368.424935949668</v>
      </c>
      <c r="BL120" s="124">
        <f t="shared" si="140"/>
        <v>27368.424935949668</v>
      </c>
      <c r="BM120" s="124">
        <f t="shared" si="140"/>
        <v>27368.424935949668</v>
      </c>
      <c r="BN120" s="124">
        <f t="shared" si="140"/>
        <v>33318.668672305474</v>
      </c>
      <c r="BO120" s="124">
        <f t="shared" si="140"/>
        <v>33318.668672305474</v>
      </c>
      <c r="BP120" s="124">
        <f t="shared" si="140"/>
        <v>33318.668672305474</v>
      </c>
      <c r="BQ120" s="124">
        <f t="shared" si="140"/>
        <v>33318.668672305474</v>
      </c>
      <c r="BR120" s="124">
        <f t="shared" si="140"/>
        <v>33318.668672305474</v>
      </c>
      <c r="BS120" s="124">
        <f t="shared" si="140"/>
        <v>33318.668672305474</v>
      </c>
      <c r="BT120" s="124">
        <f t="shared" ref="BT120:EE120" si="141">BT106</f>
        <v>33318.668672305474</v>
      </c>
      <c r="BU120" s="124">
        <f t="shared" si="141"/>
        <v>33318.668672305474</v>
      </c>
      <c r="BV120" s="124">
        <f t="shared" si="141"/>
        <v>33318.668672305474</v>
      </c>
      <c r="BW120" s="124">
        <f t="shared" si="141"/>
        <v>33120.576124274121</v>
      </c>
      <c r="BX120" s="124">
        <f t="shared" si="141"/>
        <v>-2.9837089288820958E-11</v>
      </c>
      <c r="BY120" s="124">
        <f t="shared" si="141"/>
        <v>5.1898679407683193E-11</v>
      </c>
      <c r="BZ120" s="124">
        <f t="shared" si="141"/>
        <v>-1.7481433586430194E-12</v>
      </c>
      <c r="CA120" s="124">
        <f t="shared" si="141"/>
        <v>-2.7922154342937096E-13</v>
      </c>
      <c r="CB120" s="124">
        <f t="shared" si="141"/>
        <v>2.7357461689260347E-12</v>
      </c>
      <c r="CC120" s="124">
        <f t="shared" si="141"/>
        <v>-3.3307046389147048E-12</v>
      </c>
      <c r="CD120" s="124">
        <f t="shared" si="141"/>
        <v>7.5708026585025272E-13</v>
      </c>
      <c r="CE120" s="124">
        <f t="shared" si="141"/>
        <v>-1.3340343251222598E-12</v>
      </c>
      <c r="CF120" s="124">
        <f t="shared" si="141"/>
        <v>7.5169399719854554E-13</v>
      </c>
      <c r="CG120" s="124">
        <f t="shared" si="141"/>
        <v>-1.3591193389028159E-12</v>
      </c>
      <c r="CH120" s="124">
        <f t="shared" si="141"/>
        <v>-3.0289370639874757E-13</v>
      </c>
      <c r="CI120" s="124">
        <f t="shared" si="141"/>
        <v>7.6302752248265798E-13</v>
      </c>
      <c r="CJ120" s="124">
        <f t="shared" si="141"/>
        <v>-1.3980342612298015E-12</v>
      </c>
      <c r="CK120" s="124">
        <f t="shared" si="141"/>
        <v>7.8791318113938564E-13</v>
      </c>
      <c r="CL120" s="124">
        <f t="shared" si="141"/>
        <v>-1.4246112290637657E-12</v>
      </c>
      <c r="CM120" s="124">
        <f t="shared" si="141"/>
        <v>-3.1748925274213772E-13</v>
      </c>
      <c r="CN120" s="124">
        <f t="shared" si="141"/>
        <v>3.0608685445910329E-12</v>
      </c>
      <c r="CO120" s="124">
        <f t="shared" si="141"/>
        <v>-3.7264743678824478E-12</v>
      </c>
      <c r="CP120" s="124">
        <f t="shared" si="141"/>
        <v>8.4703995247401438E-13</v>
      </c>
      <c r="CQ120" s="124">
        <f t="shared" si="141"/>
        <v>-1.4925502842389021E-12</v>
      </c>
      <c r="CR120" s="124">
        <f t="shared" si="141"/>
        <v>8.4101365911169409E-13</v>
      </c>
      <c r="CS120" s="124">
        <f t="shared" si="141"/>
        <v>-1.5206160121533238E-12</v>
      </c>
      <c r="CT120" s="124">
        <f t="shared" si="141"/>
        <v>-3.3888489902748911E-13</v>
      </c>
      <c r="CU120" s="124">
        <f t="shared" si="141"/>
        <v>8.5369388484859613E-13</v>
      </c>
      <c r="CV120" s="124">
        <f t="shared" si="141"/>
        <v>-1.5641549805928953E-12</v>
      </c>
      <c r="CW120" s="124">
        <f t="shared" si="141"/>
        <v>8.8153656940413642E-13</v>
      </c>
      <c r="CX120" s="124">
        <f t="shared" si="141"/>
        <v>-1.5938899432897196E-12</v>
      </c>
      <c r="CY120" s="124">
        <f t="shared" si="141"/>
        <v>-2.4903317419516701E-13</v>
      </c>
      <c r="CZ120" s="124">
        <f t="shared" si="141"/>
        <v>2.1539384260758792E-12</v>
      </c>
      <c r="DA120" s="124">
        <f t="shared" si="141"/>
        <v>-2.8955659260900266E-12</v>
      </c>
      <c r="DB120" s="124">
        <f t="shared" si="141"/>
        <v>9.3417048095123626E-13</v>
      </c>
      <c r="DC120" s="124">
        <f t="shared" si="141"/>
        <v>-1.6645780568831139E-12</v>
      </c>
      <c r="DD120" s="124">
        <f t="shared" si="141"/>
        <v>9.3953686062028301E-13</v>
      </c>
      <c r="DE120" s="124">
        <f t="shared" si="141"/>
        <v>-1.6959071316113442E-12</v>
      </c>
      <c r="DF120" s="124">
        <f t="shared" si="141"/>
        <v>-3.7715071999750759E-13</v>
      </c>
      <c r="DG120" s="124">
        <f t="shared" si="141"/>
        <v>9.5367860190650069E-13</v>
      </c>
      <c r="DH120" s="124">
        <f t="shared" si="141"/>
        <v>-1.744332066095749E-12</v>
      </c>
      <c r="DI120" s="124">
        <f t="shared" si="141"/>
        <v>9.846826456974973E-13</v>
      </c>
      <c r="DJ120" s="124">
        <f t="shared" si="141"/>
        <v>-1.7774013714060966E-12</v>
      </c>
      <c r="DK120" s="124">
        <f t="shared" si="141"/>
        <v>-5.1407570843525559E-13</v>
      </c>
      <c r="DL120" s="124">
        <f t="shared" si="141"/>
        <v>3.8326141700936385E-12</v>
      </c>
      <c r="DM120" s="124">
        <f t="shared" si="141"/>
        <v>-4.6646915110084464E-12</v>
      </c>
      <c r="DN120" s="124">
        <f t="shared" si="141"/>
        <v>1.0602977068194269E-12</v>
      </c>
      <c r="DO120" s="124">
        <f t="shared" si="141"/>
        <v>-1.8683268735039342E-12</v>
      </c>
      <c r="DP120" s="124">
        <f t="shared" si="141"/>
        <v>1.0527540922301914E-12</v>
      </c>
      <c r="DQ120" s="124">
        <f t="shared" si="141"/>
        <v>-1.9034586562881358E-12</v>
      </c>
      <c r="DR120" s="124">
        <f t="shared" si="141"/>
        <v>-4.2420531507211406E-13</v>
      </c>
      <c r="DS120" s="124">
        <f t="shared" si="141"/>
        <v>1.068626794633147E-12</v>
      </c>
      <c r="DT120" s="124">
        <f t="shared" si="141"/>
        <v>-1.9579593492307853E-12</v>
      </c>
      <c r="DU120" s="124">
        <f t="shared" si="141"/>
        <v>1.1034793797091757E-12</v>
      </c>
      <c r="DV120" s="124">
        <f t="shared" si="141"/>
        <v>-1.9951806277700909E-12</v>
      </c>
      <c r="DW120" s="124">
        <f t="shared" si="141"/>
        <v>-4.4464650683162422E-13</v>
      </c>
      <c r="DX120" s="124">
        <f t="shared" si="141"/>
        <v>4.2867734717578251E-12</v>
      </c>
      <c r="DY120" s="124">
        <f t="shared" si="141"/>
        <v>-5.218960314925382E-12</v>
      </c>
      <c r="DZ120" s="124">
        <f t="shared" si="141"/>
        <v>1.186286945971994E-12</v>
      </c>
      <c r="EA120" s="124">
        <f t="shared" si="141"/>
        <v>-2.0903298755010129E-12</v>
      </c>
      <c r="EB120" s="124">
        <f t="shared" si="141"/>
        <v>1.1778470688121864E-12</v>
      </c>
      <c r="EC120" s="124">
        <f t="shared" si="141"/>
        <v>-2.1296361757018733E-12</v>
      </c>
      <c r="ED120" s="124">
        <f t="shared" si="141"/>
        <v>-4.7461129871047922E-13</v>
      </c>
      <c r="EE120" s="124">
        <f t="shared" si="141"/>
        <v>1.1956058371202627E-12</v>
      </c>
      <c r="EF120" s="124">
        <f t="shared" ref="EF120:FO120" si="142">EF106</f>
        <v>-2.1906128861275116E-12</v>
      </c>
      <c r="EG120" s="124">
        <f t="shared" si="142"/>
        <v>1.2345997631240794E-12</v>
      </c>
      <c r="EH120" s="124">
        <f t="shared" si="142"/>
        <v>-2.2322569644064497E-12</v>
      </c>
      <c r="EI120" s="124">
        <f t="shared" si="142"/>
        <v>-4.9748140482059375E-13</v>
      </c>
      <c r="EJ120" s="124">
        <f t="shared" si="142"/>
        <v>0</v>
      </c>
      <c r="EK120" s="124">
        <f t="shared" si="142"/>
        <v>-9.9656683445901816E-13</v>
      </c>
      <c r="EL120" s="124">
        <f t="shared" si="142"/>
        <v>0</v>
      </c>
      <c r="EM120" s="124">
        <f t="shared" si="142"/>
        <v>-1.0450153558395386E-12</v>
      </c>
      <c r="EN120" s="124">
        <f t="shared" si="142"/>
        <v>0</v>
      </c>
      <c r="EO120" s="124">
        <f t="shared" si="142"/>
        <v>-1.0645234629861083E-12</v>
      </c>
      <c r="EP120" s="124">
        <f t="shared" si="142"/>
        <v>-5.4362793297935758E-13</v>
      </c>
      <c r="EQ120" s="124">
        <f t="shared" si="142"/>
        <v>0</v>
      </c>
      <c r="ER120" s="124">
        <f t="shared" si="142"/>
        <v>-1.1001665180013797E-12</v>
      </c>
      <c r="ES120" s="124">
        <f t="shared" si="142"/>
        <v>0</v>
      </c>
      <c r="ET120" s="124">
        <f t="shared" si="142"/>
        <v>-1.1157690806075475E-12</v>
      </c>
      <c r="EU120" s="124">
        <f t="shared" si="142"/>
        <v>-4.0344575284239315E-13</v>
      </c>
      <c r="EV120" s="124">
        <f t="shared" si="142"/>
        <v>0</v>
      </c>
      <c r="EW120" s="124">
        <f t="shared" si="142"/>
        <v>-1.1293761402816395E-12</v>
      </c>
      <c r="EX120" s="124">
        <f t="shared" si="142"/>
        <v>0</v>
      </c>
      <c r="EY120" s="124">
        <f t="shared" si="142"/>
        <v>-1.1629097613003601E-12</v>
      </c>
      <c r="EZ120" s="124">
        <f t="shared" si="142"/>
        <v>0</v>
      </c>
      <c r="FA120" s="124">
        <f t="shared" si="142"/>
        <v>-1.1847572328701371E-12</v>
      </c>
      <c r="FB120" s="124">
        <f t="shared" si="142"/>
        <v>-6.0501973898558046E-13</v>
      </c>
      <c r="FC120" s="124">
        <f t="shared" si="142"/>
        <v>0</v>
      </c>
      <c r="FD120" s="124">
        <f t="shared" si="142"/>
        <v>-1.224315144982298E-12</v>
      </c>
      <c r="FE120" s="124">
        <f t="shared" si="142"/>
        <v>0</v>
      </c>
      <c r="FF120" s="124">
        <f t="shared" si="142"/>
        <v>-1.2416310172003727E-12</v>
      </c>
      <c r="FG120" s="124">
        <f t="shared" si="142"/>
        <v>-8.2023885365041659E-13</v>
      </c>
      <c r="FH120" s="124">
        <f t="shared" si="142"/>
        <v>0</v>
      </c>
      <c r="FI120" s="124">
        <f t="shared" si="142"/>
        <v>-1.2455415010602747E-12</v>
      </c>
      <c r="FJ120" s="124">
        <f t="shared" si="142"/>
        <v>0</v>
      </c>
      <c r="FK120" s="124">
        <f t="shared" si="142"/>
        <v>-1.308096589865008E-12</v>
      </c>
      <c r="FL120" s="124">
        <f t="shared" si="142"/>
        <v>0</v>
      </c>
      <c r="FM120" s="124">
        <f t="shared" si="142"/>
        <v>-1.3324971942422581E-12</v>
      </c>
      <c r="FN120" s="124">
        <f t="shared" si="142"/>
        <v>-6.8047611611817456E-13</v>
      </c>
      <c r="FO120" s="125">
        <f t="shared" si="142"/>
        <v>0</v>
      </c>
      <c r="FP120" s="3"/>
    </row>
    <row r="121" spans="1:172" s="16" customFormat="1" x14ac:dyDescent="0.2">
      <c r="A121" s="3"/>
      <c r="B121" s="3"/>
      <c r="C121" s="126" t="s">
        <v>53</v>
      </c>
      <c r="D121" s="127">
        <f>SUM(H121:FO121)</f>
        <v>1270531.7462952319</v>
      </c>
      <c r="E121" s="128"/>
      <c r="F121" s="128">
        <f>IF($D$8="EM",SUMIF(H121:FO121,"&gt;0")/-SUMIF(H121:FO121,"&lt;0"),XIRR(H121:FO121,H$44:FO$44))</f>
        <v>0.14982826113700867</v>
      </c>
      <c r="G121" s="128"/>
      <c r="H121" s="129">
        <f>H116</f>
        <v>-2099100.1665480253</v>
      </c>
      <c r="I121" s="129">
        <f t="shared" ref="I121:BT121" si="143">I116</f>
        <v>-885104.1418466043</v>
      </c>
      <c r="J121" s="129">
        <f t="shared" si="143"/>
        <v>-1017637.8860034368</v>
      </c>
      <c r="K121" s="129">
        <f t="shared" si="143"/>
        <v>-987061.4904798473</v>
      </c>
      <c r="L121" s="129">
        <f t="shared" si="143"/>
        <v>0</v>
      </c>
      <c r="M121" s="129">
        <f t="shared" si="143"/>
        <v>0</v>
      </c>
      <c r="N121" s="129">
        <f t="shared" si="143"/>
        <v>0</v>
      </c>
      <c r="O121" s="129">
        <f t="shared" si="143"/>
        <v>0</v>
      </c>
      <c r="P121" s="129">
        <f t="shared" si="143"/>
        <v>0</v>
      </c>
      <c r="Q121" s="129">
        <f t="shared" si="143"/>
        <v>0</v>
      </c>
      <c r="R121" s="129">
        <f t="shared" si="143"/>
        <v>-30189.65315065912</v>
      </c>
      <c r="S121" s="129">
        <f t="shared" si="143"/>
        <v>-29849.211094620601</v>
      </c>
      <c r="T121" s="129">
        <f t="shared" si="143"/>
        <v>39407.047646414911</v>
      </c>
      <c r="U121" s="129">
        <f t="shared" si="143"/>
        <v>48423.271909111092</v>
      </c>
      <c r="V121" s="129">
        <f t="shared" si="143"/>
        <v>57439.496171807288</v>
      </c>
      <c r="W121" s="129">
        <f t="shared" si="143"/>
        <v>66455.720434503455</v>
      </c>
      <c r="X121" s="129">
        <f t="shared" si="143"/>
        <v>75471.944697199622</v>
      </c>
      <c r="Y121" s="129">
        <f t="shared" si="143"/>
        <v>5084628.1916807778</v>
      </c>
      <c r="Z121" s="129">
        <f t="shared" si="143"/>
        <v>16316.165846453936</v>
      </c>
      <c r="AA121" s="129">
        <f t="shared" si="143"/>
        <v>16316.165846453936</v>
      </c>
      <c r="AB121" s="129">
        <f t="shared" si="143"/>
        <v>16316.165846453936</v>
      </c>
      <c r="AC121" s="129">
        <f t="shared" si="143"/>
        <v>16316.165846453936</v>
      </c>
      <c r="AD121" s="129">
        <f t="shared" si="143"/>
        <v>18855.304750390518</v>
      </c>
      <c r="AE121" s="129">
        <f t="shared" si="143"/>
        <v>18855.304750390518</v>
      </c>
      <c r="AF121" s="129">
        <f t="shared" si="143"/>
        <v>18855.304750390518</v>
      </c>
      <c r="AG121" s="129">
        <f t="shared" si="143"/>
        <v>18855.304750390518</v>
      </c>
      <c r="AH121" s="129">
        <f t="shared" si="143"/>
        <v>18855.304750390518</v>
      </c>
      <c r="AI121" s="129">
        <f t="shared" si="143"/>
        <v>18855.304750390518</v>
      </c>
      <c r="AJ121" s="129">
        <f t="shared" si="143"/>
        <v>18855.304750390518</v>
      </c>
      <c r="AK121" s="129">
        <f t="shared" si="143"/>
        <v>18855.304750390518</v>
      </c>
      <c r="AL121" s="129">
        <f t="shared" si="143"/>
        <v>7452.7511402591917</v>
      </c>
      <c r="AM121" s="129">
        <f t="shared" si="143"/>
        <v>7452.7511402591917</v>
      </c>
      <c r="AN121" s="129">
        <f t="shared" si="143"/>
        <v>7452.7511402591917</v>
      </c>
      <c r="AO121" s="129">
        <f t="shared" si="143"/>
        <v>7452.7511402591917</v>
      </c>
      <c r="AP121" s="129">
        <f t="shared" si="143"/>
        <v>10068.064211313871</v>
      </c>
      <c r="AQ121" s="129">
        <f t="shared" si="143"/>
        <v>10068.064211313871</v>
      </c>
      <c r="AR121" s="129">
        <f t="shared" si="143"/>
        <v>10068.064211313871</v>
      </c>
      <c r="AS121" s="129">
        <f t="shared" si="143"/>
        <v>10068.064211313871</v>
      </c>
      <c r="AT121" s="129">
        <f t="shared" si="143"/>
        <v>10068.064211313871</v>
      </c>
      <c r="AU121" s="129">
        <f t="shared" si="143"/>
        <v>10068.064211313871</v>
      </c>
      <c r="AV121" s="129">
        <f t="shared" si="143"/>
        <v>10068.064211313871</v>
      </c>
      <c r="AW121" s="129">
        <f t="shared" si="143"/>
        <v>10068.064211313871</v>
      </c>
      <c r="AX121" s="129">
        <f t="shared" si="143"/>
        <v>10068.064211313871</v>
      </c>
      <c r="AY121" s="129">
        <f t="shared" si="143"/>
        <v>10068.064211313871</v>
      </c>
      <c r="AZ121" s="129">
        <f t="shared" si="143"/>
        <v>10068.064211313871</v>
      </c>
      <c r="BA121" s="129">
        <f t="shared" si="143"/>
        <v>10068.064211313871</v>
      </c>
      <c r="BB121" s="129">
        <f t="shared" si="143"/>
        <v>13529.717777701859</v>
      </c>
      <c r="BC121" s="129">
        <f t="shared" si="143"/>
        <v>24491.161647050023</v>
      </c>
      <c r="BD121" s="129">
        <f t="shared" si="143"/>
        <v>24491.161647050023</v>
      </c>
      <c r="BE121" s="129">
        <f t="shared" si="143"/>
        <v>24491.161647050023</v>
      </c>
      <c r="BF121" s="129">
        <f t="shared" si="143"/>
        <v>24491.161647050023</v>
      </c>
      <c r="BG121" s="129">
        <f t="shared" si="143"/>
        <v>24491.161647050023</v>
      </c>
      <c r="BH121" s="129">
        <f t="shared" si="143"/>
        <v>24491.161647050023</v>
      </c>
      <c r="BI121" s="129">
        <f t="shared" si="143"/>
        <v>24491.161647050023</v>
      </c>
      <c r="BJ121" s="129">
        <f t="shared" si="143"/>
        <v>24491.161647050023</v>
      </c>
      <c r="BK121" s="129">
        <f t="shared" si="143"/>
        <v>24491.161647050023</v>
      </c>
      <c r="BL121" s="129">
        <f t="shared" si="143"/>
        <v>24491.161647050023</v>
      </c>
      <c r="BM121" s="129">
        <f t="shared" si="143"/>
        <v>24491.161647050023</v>
      </c>
      <c r="BN121" s="129">
        <f t="shared" si="143"/>
        <v>29815.851742570143</v>
      </c>
      <c r="BO121" s="129">
        <f t="shared" si="143"/>
        <v>29815.851742570143</v>
      </c>
      <c r="BP121" s="129">
        <f t="shared" si="143"/>
        <v>29815.851742570143</v>
      </c>
      <c r="BQ121" s="129">
        <f t="shared" si="143"/>
        <v>29815.851742570143</v>
      </c>
      <c r="BR121" s="129">
        <f t="shared" si="143"/>
        <v>29815.851742570143</v>
      </c>
      <c r="BS121" s="129">
        <f t="shared" si="143"/>
        <v>29815.851742570143</v>
      </c>
      <c r="BT121" s="129">
        <f t="shared" si="143"/>
        <v>29815.851742570143</v>
      </c>
      <c r="BU121" s="129">
        <f t="shared" ref="BU121:EF121" si="144">BU116</f>
        <v>29815.851742570143</v>
      </c>
      <c r="BV121" s="129">
        <f t="shared" si="144"/>
        <v>29815.851742570143</v>
      </c>
      <c r="BW121" s="129">
        <f t="shared" si="144"/>
        <v>29638.584814485461</v>
      </c>
      <c r="BX121" s="129">
        <f t="shared" si="144"/>
        <v>-2.6700293442539776E-11</v>
      </c>
      <c r="BY121" s="129">
        <f t="shared" si="144"/>
        <v>4.6442531845243385E-11</v>
      </c>
      <c r="BZ121" s="129">
        <f t="shared" si="144"/>
        <v>-1.5643597203324959E-12</v>
      </c>
      <c r="CA121" s="129">
        <f t="shared" si="144"/>
        <v>-2.4986677061144635E-13</v>
      </c>
      <c r="CB121" s="129">
        <f t="shared" si="144"/>
        <v>2.4481350974807355E-12</v>
      </c>
      <c r="CC121" s="129">
        <f t="shared" si="144"/>
        <v>-2.9805451318862643E-12</v>
      </c>
      <c r="CD121" s="129">
        <f t="shared" si="144"/>
        <v>6.7748784280145703E-13</v>
      </c>
      <c r="CE121" s="129">
        <f t="shared" si="144"/>
        <v>-1.193786283856121E-12</v>
      </c>
      <c r="CF121" s="129">
        <f t="shared" si="144"/>
        <v>6.7266783666182266E-13</v>
      </c>
      <c r="CG121" s="129">
        <f t="shared" si="144"/>
        <v>-1.2162340910958825E-12</v>
      </c>
      <c r="CH121" s="129">
        <f t="shared" si="144"/>
        <v>-2.7105026111830312E-13</v>
      </c>
      <c r="CI121" s="129">
        <f t="shared" si="144"/>
        <v>6.8280985982953253E-13</v>
      </c>
      <c r="CJ121" s="129">
        <f t="shared" si="144"/>
        <v>-1.2510578580982974E-12</v>
      </c>
      <c r="CK121" s="129">
        <f t="shared" si="144"/>
        <v>7.050792703009641E-13</v>
      </c>
      <c r="CL121" s="129">
        <f t="shared" si="144"/>
        <v>-1.2748407691292895E-12</v>
      </c>
      <c r="CM121" s="129">
        <f t="shared" si="144"/>
        <v>-2.8411136659512712E-13</v>
      </c>
      <c r="CN121" s="129">
        <f t="shared" si="144"/>
        <v>2.739077110991536E-12</v>
      </c>
      <c r="CO121" s="129">
        <f t="shared" si="144"/>
        <v>-3.3347072888186552E-12</v>
      </c>
      <c r="CP121" s="129">
        <f t="shared" si="144"/>
        <v>7.5798999928202549E-13</v>
      </c>
      <c r="CQ121" s="129">
        <f t="shared" si="144"/>
        <v>-1.3356373398612976E-12</v>
      </c>
      <c r="CR121" s="129">
        <f t="shared" si="144"/>
        <v>7.5259725471544776E-13</v>
      </c>
      <c r="CS121" s="129">
        <f t="shared" si="144"/>
        <v>-1.3607524964953697E-12</v>
      </c>
      <c r="CT121" s="129">
        <f t="shared" si="144"/>
        <v>-3.0325767234505516E-13</v>
      </c>
      <c r="CU121" s="129">
        <f t="shared" si="144"/>
        <v>7.6394439869506441E-13</v>
      </c>
      <c r="CV121" s="129">
        <f t="shared" si="144"/>
        <v>-1.3997141801324391E-12</v>
      </c>
      <c r="CW121" s="129">
        <f t="shared" si="144"/>
        <v>7.888599606878869E-13</v>
      </c>
      <c r="CX121" s="129">
        <f t="shared" si="144"/>
        <v>-1.4263230836291232E-12</v>
      </c>
      <c r="CY121" s="129">
        <f t="shared" si="144"/>
        <v>-2.2285212755083843E-13</v>
      </c>
      <c r="CZ121" s="129">
        <f t="shared" si="144"/>
        <v>1.9274932442869274E-12</v>
      </c>
      <c r="DA121" s="129">
        <f t="shared" si="144"/>
        <v>-2.5911528822548303E-12</v>
      </c>
      <c r="DB121" s="129">
        <f t="shared" si="144"/>
        <v>8.3596042915961508E-13</v>
      </c>
      <c r="DC121" s="129">
        <f t="shared" si="144"/>
        <v>-1.4895797021810661E-12</v>
      </c>
      <c r="DD121" s="129">
        <f t="shared" si="144"/>
        <v>8.4076263726043372E-13</v>
      </c>
      <c r="DE121" s="129">
        <f t="shared" si="144"/>
        <v>-1.5176151275012033E-12</v>
      </c>
      <c r="DF121" s="129">
        <f t="shared" si="144"/>
        <v>-3.3750057850889426E-13</v>
      </c>
      <c r="DG121" s="129">
        <f t="shared" si="144"/>
        <v>8.5341764655022939E-13</v>
      </c>
      <c r="DH121" s="129">
        <f t="shared" si="144"/>
        <v>-1.5609491118638739E-12</v>
      </c>
      <c r="DI121" s="129">
        <f t="shared" si="144"/>
        <v>8.8116221168229543E-13</v>
      </c>
      <c r="DJ121" s="129">
        <f t="shared" si="144"/>
        <v>-1.5905418160040207E-12</v>
      </c>
      <c r="DK121" s="129">
        <f t="shared" si="144"/>
        <v>-4.6003053897236364E-13</v>
      </c>
      <c r="DL121" s="129">
        <f t="shared" si="144"/>
        <v>3.429688533052613E-12</v>
      </c>
      <c r="DM121" s="129">
        <f t="shared" si="144"/>
        <v>-4.1742889514867774E-12</v>
      </c>
      <c r="DN121" s="129">
        <f t="shared" si="144"/>
        <v>9.4882780402905101E-13</v>
      </c>
      <c r="DO121" s="129">
        <f t="shared" si="144"/>
        <v>-1.6719082510447244E-12</v>
      </c>
      <c r="DP121" s="129">
        <f t="shared" si="144"/>
        <v>9.4207725536794293E-13</v>
      </c>
      <c r="DQ121" s="129">
        <f t="shared" si="144"/>
        <v>-1.7033466028362715E-12</v>
      </c>
      <c r="DR121" s="129">
        <f t="shared" si="144"/>
        <v>-3.7960828828414385E-13</v>
      </c>
      <c r="DS121" s="129">
        <f t="shared" si="144"/>
        <v>9.5628124851830036E-13</v>
      </c>
      <c r="DT121" s="129">
        <f t="shared" si="144"/>
        <v>-1.7521175965583606E-12</v>
      </c>
      <c r="DU121" s="129">
        <f t="shared" si="144"/>
        <v>9.874697548686735E-13</v>
      </c>
      <c r="DV121" s="129">
        <f t="shared" si="144"/>
        <v>-1.7854257738301402E-12</v>
      </c>
      <c r="DW121" s="129">
        <f t="shared" si="144"/>
        <v>-3.9790048203705915E-13</v>
      </c>
      <c r="DX121" s="129">
        <f t="shared" si="144"/>
        <v>3.8361017225803214E-12</v>
      </c>
      <c r="DY121" s="129">
        <f t="shared" si="144"/>
        <v>-4.6702870553022352E-12</v>
      </c>
      <c r="DZ121" s="129">
        <f t="shared" si="144"/>
        <v>1.0615716988310222E-12</v>
      </c>
      <c r="EA121" s="129">
        <f t="shared" si="144"/>
        <v>-1.8705719089192749E-12</v>
      </c>
      <c r="EB121" s="129">
        <f t="shared" si="144"/>
        <v>1.0540191123637396E-12</v>
      </c>
      <c r="EC121" s="129">
        <f t="shared" si="144"/>
        <v>-1.9057459079425895E-12</v>
      </c>
      <c r="ED121" s="129">
        <f t="shared" si="144"/>
        <v>-4.2471505259940357E-13</v>
      </c>
      <c r="EE121" s="129">
        <f t="shared" si="144"/>
        <v>1.0699108878788991E-12</v>
      </c>
      <c r="EF121" s="129">
        <f t="shared" si="144"/>
        <v>-1.9603120905137334E-12</v>
      </c>
      <c r="EG121" s="129">
        <f t="shared" ref="EG121:FO121" si="145">EG116</f>
        <v>1.1048053528416285E-12</v>
      </c>
      <c r="EH121" s="129">
        <f t="shared" si="145"/>
        <v>0</v>
      </c>
      <c r="EI121" s="129">
        <f t="shared" si="145"/>
        <v>0</v>
      </c>
      <c r="EJ121" s="129">
        <f t="shared" si="145"/>
        <v>0</v>
      </c>
      <c r="EK121" s="129">
        <f t="shared" si="145"/>
        <v>0</v>
      </c>
      <c r="EL121" s="129">
        <f t="shared" si="145"/>
        <v>0</v>
      </c>
      <c r="EM121" s="129">
        <f t="shared" si="145"/>
        <v>0</v>
      </c>
      <c r="EN121" s="129">
        <f t="shared" si="145"/>
        <v>0</v>
      </c>
      <c r="EO121" s="129">
        <f t="shared" si="145"/>
        <v>0</v>
      </c>
      <c r="EP121" s="129">
        <f t="shared" si="145"/>
        <v>0</v>
      </c>
      <c r="EQ121" s="129">
        <f t="shared" si="145"/>
        <v>0</v>
      </c>
      <c r="ER121" s="129">
        <f t="shared" si="145"/>
        <v>0</v>
      </c>
      <c r="ES121" s="129">
        <f t="shared" si="145"/>
        <v>0</v>
      </c>
      <c r="ET121" s="129">
        <f t="shared" si="145"/>
        <v>0</v>
      </c>
      <c r="EU121" s="129">
        <f t="shared" si="145"/>
        <v>0</v>
      </c>
      <c r="EV121" s="129">
        <f t="shared" si="145"/>
        <v>0</v>
      </c>
      <c r="EW121" s="129">
        <f t="shared" si="145"/>
        <v>0</v>
      </c>
      <c r="EX121" s="129">
        <f t="shared" si="145"/>
        <v>0</v>
      </c>
      <c r="EY121" s="129">
        <f t="shared" si="145"/>
        <v>0</v>
      </c>
      <c r="EZ121" s="129">
        <f t="shared" si="145"/>
        <v>0</v>
      </c>
      <c r="FA121" s="129">
        <f t="shared" si="145"/>
        <v>0</v>
      </c>
      <c r="FB121" s="129">
        <f t="shared" si="145"/>
        <v>0</v>
      </c>
      <c r="FC121" s="129">
        <f t="shared" si="145"/>
        <v>0</v>
      </c>
      <c r="FD121" s="129">
        <f t="shared" si="145"/>
        <v>0</v>
      </c>
      <c r="FE121" s="129">
        <f t="shared" si="145"/>
        <v>0</v>
      </c>
      <c r="FF121" s="129">
        <f t="shared" si="145"/>
        <v>0</v>
      </c>
      <c r="FG121" s="129">
        <f t="shared" si="145"/>
        <v>0</v>
      </c>
      <c r="FH121" s="129">
        <f t="shared" si="145"/>
        <v>0</v>
      </c>
      <c r="FI121" s="129">
        <f t="shared" si="145"/>
        <v>0</v>
      </c>
      <c r="FJ121" s="129">
        <f t="shared" si="145"/>
        <v>0</v>
      </c>
      <c r="FK121" s="129">
        <f t="shared" si="145"/>
        <v>0</v>
      </c>
      <c r="FL121" s="129">
        <f t="shared" si="145"/>
        <v>0</v>
      </c>
      <c r="FM121" s="129">
        <f t="shared" si="145"/>
        <v>0</v>
      </c>
      <c r="FN121" s="129">
        <f t="shared" si="145"/>
        <v>0</v>
      </c>
      <c r="FO121" s="130">
        <f t="shared" si="145"/>
        <v>0</v>
      </c>
      <c r="FP121" s="3"/>
    </row>
    <row r="122" spans="1:172" s="16" customFormat="1" x14ac:dyDescent="0.2">
      <c r="A122" s="3"/>
      <c r="B122" s="3"/>
      <c r="C122" s="131"/>
      <c r="D122" s="20"/>
      <c r="E122" s="381"/>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132"/>
      <c r="FP122" s="3"/>
    </row>
    <row r="123" spans="1:172" s="16" customFormat="1" x14ac:dyDescent="0.2">
      <c r="A123" s="3"/>
      <c r="B123" s="3"/>
      <c r="C123" s="133" t="s">
        <v>115</v>
      </c>
      <c r="E123" s="381"/>
      <c r="F123" s="25">
        <f>SUM(H123:FO123)</f>
        <v>38175335.554388471</v>
      </c>
      <c r="G123" s="25"/>
      <c r="H123" s="25">
        <f>H$47-(H116+H106)</f>
        <v>0</v>
      </c>
      <c r="I123" s="25">
        <f t="shared" ref="I123:BT123" si="146">I$47-(I116+I106)</f>
        <v>0</v>
      </c>
      <c r="J123" s="25">
        <f t="shared" si="146"/>
        <v>0</v>
      </c>
      <c r="K123" s="25">
        <f t="shared" si="146"/>
        <v>0</v>
      </c>
      <c r="L123" s="25">
        <f t="shared" si="146"/>
        <v>0</v>
      </c>
      <c r="M123" s="25">
        <f t="shared" si="146"/>
        <v>0</v>
      </c>
      <c r="N123" s="25">
        <f t="shared" si="146"/>
        <v>0</v>
      </c>
      <c r="O123" s="25">
        <f t="shared" si="146"/>
        <v>0</v>
      </c>
      <c r="P123" s="25">
        <f t="shared" si="146"/>
        <v>0</v>
      </c>
      <c r="Q123" s="25">
        <f t="shared" si="146"/>
        <v>0</v>
      </c>
      <c r="R123" s="25">
        <f t="shared" si="146"/>
        <v>0</v>
      </c>
      <c r="S123" s="25">
        <f t="shared" si="146"/>
        <v>0</v>
      </c>
      <c r="T123" s="25">
        <f t="shared" si="146"/>
        <v>0</v>
      </c>
      <c r="U123" s="25">
        <f t="shared" si="146"/>
        <v>0</v>
      </c>
      <c r="V123" s="25">
        <f t="shared" si="146"/>
        <v>0</v>
      </c>
      <c r="W123" s="25">
        <f t="shared" si="146"/>
        <v>0</v>
      </c>
      <c r="X123" s="25">
        <f t="shared" si="146"/>
        <v>0</v>
      </c>
      <c r="Y123" s="25">
        <f t="shared" si="146"/>
        <v>0</v>
      </c>
      <c r="Z123" s="25">
        <f t="shared" si="146"/>
        <v>0</v>
      </c>
      <c r="AA123" s="25">
        <f t="shared" si="146"/>
        <v>0</v>
      </c>
      <c r="AB123" s="25">
        <f t="shared" si="146"/>
        <v>0</v>
      </c>
      <c r="AC123" s="25">
        <f t="shared" si="146"/>
        <v>0</v>
      </c>
      <c r="AD123" s="25">
        <f t="shared" si="146"/>
        <v>0</v>
      </c>
      <c r="AE123" s="25">
        <f t="shared" si="146"/>
        <v>0</v>
      </c>
      <c r="AF123" s="25">
        <f t="shared" si="146"/>
        <v>0</v>
      </c>
      <c r="AG123" s="25">
        <f t="shared" si="146"/>
        <v>0</v>
      </c>
      <c r="AH123" s="25">
        <f t="shared" si="146"/>
        <v>0</v>
      </c>
      <c r="AI123" s="25">
        <f t="shared" si="146"/>
        <v>0</v>
      </c>
      <c r="AJ123" s="25">
        <f t="shared" si="146"/>
        <v>0</v>
      </c>
      <c r="AK123" s="25">
        <f t="shared" si="146"/>
        <v>0</v>
      </c>
      <c r="AL123" s="25">
        <f t="shared" si="146"/>
        <v>0</v>
      </c>
      <c r="AM123" s="25">
        <f t="shared" si="146"/>
        <v>0</v>
      </c>
      <c r="AN123" s="25">
        <f t="shared" si="146"/>
        <v>0</v>
      </c>
      <c r="AO123" s="25">
        <f t="shared" si="146"/>
        <v>0</v>
      </c>
      <c r="AP123" s="25">
        <f t="shared" si="146"/>
        <v>0</v>
      </c>
      <c r="AQ123" s="25">
        <f t="shared" si="146"/>
        <v>0</v>
      </c>
      <c r="AR123" s="25">
        <f t="shared" si="146"/>
        <v>0</v>
      </c>
      <c r="AS123" s="25">
        <f t="shared" si="146"/>
        <v>0</v>
      </c>
      <c r="AT123" s="25">
        <f t="shared" si="146"/>
        <v>0</v>
      </c>
      <c r="AU123" s="25">
        <f t="shared" si="146"/>
        <v>0</v>
      </c>
      <c r="AV123" s="25">
        <f t="shared" si="146"/>
        <v>0</v>
      </c>
      <c r="AW123" s="25">
        <f t="shared" si="146"/>
        <v>0</v>
      </c>
      <c r="AX123" s="25">
        <f t="shared" si="146"/>
        <v>0</v>
      </c>
      <c r="AY123" s="25">
        <f t="shared" si="146"/>
        <v>0</v>
      </c>
      <c r="AZ123" s="25">
        <f t="shared" si="146"/>
        <v>0</v>
      </c>
      <c r="BA123" s="25">
        <f t="shared" si="146"/>
        <v>0</v>
      </c>
      <c r="BB123" s="25">
        <f t="shared" si="146"/>
        <v>0</v>
      </c>
      <c r="BC123" s="25">
        <f t="shared" si="146"/>
        <v>0</v>
      </c>
      <c r="BD123" s="25">
        <f t="shared" si="146"/>
        <v>0</v>
      </c>
      <c r="BE123" s="25">
        <f t="shared" si="146"/>
        <v>0</v>
      </c>
      <c r="BF123" s="25">
        <f t="shared" si="146"/>
        <v>0</v>
      </c>
      <c r="BG123" s="25">
        <f t="shared" si="146"/>
        <v>0</v>
      </c>
      <c r="BH123" s="25">
        <f t="shared" si="146"/>
        <v>0</v>
      </c>
      <c r="BI123" s="25">
        <f t="shared" si="146"/>
        <v>0</v>
      </c>
      <c r="BJ123" s="25">
        <f t="shared" si="146"/>
        <v>0</v>
      </c>
      <c r="BK123" s="25">
        <f t="shared" si="146"/>
        <v>0</v>
      </c>
      <c r="BL123" s="25">
        <f t="shared" si="146"/>
        <v>0</v>
      </c>
      <c r="BM123" s="25">
        <f t="shared" si="146"/>
        <v>0</v>
      </c>
      <c r="BN123" s="25">
        <f t="shared" si="146"/>
        <v>0</v>
      </c>
      <c r="BO123" s="25">
        <f t="shared" si="146"/>
        <v>0</v>
      </c>
      <c r="BP123" s="25">
        <f t="shared" si="146"/>
        <v>0</v>
      </c>
      <c r="BQ123" s="25">
        <f t="shared" si="146"/>
        <v>0</v>
      </c>
      <c r="BR123" s="25">
        <f t="shared" si="146"/>
        <v>0</v>
      </c>
      <c r="BS123" s="25">
        <f t="shared" si="146"/>
        <v>0</v>
      </c>
      <c r="BT123" s="25">
        <f t="shared" si="146"/>
        <v>0</v>
      </c>
      <c r="BU123" s="25">
        <f t="shared" ref="BU123:EF123" si="147">BU$47-(BU116+BU106)</f>
        <v>0</v>
      </c>
      <c r="BV123" s="25">
        <f t="shared" si="147"/>
        <v>0</v>
      </c>
      <c r="BW123" s="25">
        <f t="shared" si="147"/>
        <v>375.35947611603478</v>
      </c>
      <c r="BX123" s="25">
        <f t="shared" si="147"/>
        <v>63134.520414875675</v>
      </c>
      <c r="BY123" s="25">
        <f t="shared" si="147"/>
        <v>63134.520414875515</v>
      </c>
      <c r="BZ123" s="25">
        <f t="shared" si="147"/>
        <v>74747.702261707687</v>
      </c>
      <c r="CA123" s="25">
        <f t="shared" si="147"/>
        <v>74747.702261707687</v>
      </c>
      <c r="CB123" s="25">
        <f t="shared" si="147"/>
        <v>74747.702261707687</v>
      </c>
      <c r="CC123" s="25">
        <f t="shared" si="147"/>
        <v>74747.702261707687</v>
      </c>
      <c r="CD123" s="25">
        <f t="shared" si="147"/>
        <v>74747.702261707687</v>
      </c>
      <c r="CE123" s="25">
        <f t="shared" si="147"/>
        <v>74747.702261707687</v>
      </c>
      <c r="CF123" s="25">
        <f t="shared" si="147"/>
        <v>74747.702261707687</v>
      </c>
      <c r="CG123" s="25">
        <f t="shared" si="147"/>
        <v>74747.702261707687</v>
      </c>
      <c r="CH123" s="25">
        <f t="shared" si="147"/>
        <v>74747.702261707687</v>
      </c>
      <c r="CI123" s="25">
        <f t="shared" si="147"/>
        <v>74747.702261707687</v>
      </c>
      <c r="CJ123" s="25">
        <f t="shared" si="147"/>
        <v>74747.702261707687</v>
      </c>
      <c r="CK123" s="25">
        <f t="shared" si="147"/>
        <v>74747.702261707687</v>
      </c>
      <c r="CL123" s="25">
        <f t="shared" si="147"/>
        <v>86709.279563944961</v>
      </c>
      <c r="CM123" s="25">
        <f t="shared" si="147"/>
        <v>86709.279563944961</v>
      </c>
      <c r="CN123" s="25">
        <f t="shared" si="147"/>
        <v>86709.279563944961</v>
      </c>
      <c r="CO123" s="25">
        <f t="shared" si="147"/>
        <v>86709.279563944961</v>
      </c>
      <c r="CP123" s="25">
        <f t="shared" si="147"/>
        <v>86709.279563944961</v>
      </c>
      <c r="CQ123" s="25">
        <f t="shared" si="147"/>
        <v>86709.279563944961</v>
      </c>
      <c r="CR123" s="25">
        <f t="shared" si="147"/>
        <v>86709.279563944961</v>
      </c>
      <c r="CS123" s="25">
        <f t="shared" si="147"/>
        <v>86709.279563944961</v>
      </c>
      <c r="CT123" s="25">
        <f t="shared" si="147"/>
        <v>86709.279563944961</v>
      </c>
      <c r="CU123" s="25">
        <f t="shared" si="147"/>
        <v>86709.279563944961</v>
      </c>
      <c r="CV123" s="25">
        <f t="shared" si="147"/>
        <v>86709.279563944961</v>
      </c>
      <c r="CW123" s="25">
        <f t="shared" si="147"/>
        <v>86709.279563944961</v>
      </c>
      <c r="CX123" s="25">
        <f t="shared" si="147"/>
        <v>99029.7041852494</v>
      </c>
      <c r="CY123" s="25">
        <f t="shared" si="147"/>
        <v>99029.7041852494</v>
      </c>
      <c r="CZ123" s="25">
        <f t="shared" si="147"/>
        <v>99029.7041852494</v>
      </c>
      <c r="DA123" s="25">
        <f t="shared" si="147"/>
        <v>99029.7041852494</v>
      </c>
      <c r="DB123" s="25">
        <f t="shared" si="147"/>
        <v>99029.7041852494</v>
      </c>
      <c r="DC123" s="25">
        <f t="shared" si="147"/>
        <v>99029.7041852494</v>
      </c>
      <c r="DD123" s="25">
        <f t="shared" si="147"/>
        <v>99029.7041852494</v>
      </c>
      <c r="DE123" s="25">
        <f t="shared" si="147"/>
        <v>99029.7041852494</v>
      </c>
      <c r="DF123" s="25">
        <f t="shared" si="147"/>
        <v>99029.7041852494</v>
      </c>
      <c r="DG123" s="25">
        <f t="shared" si="147"/>
        <v>99029.7041852494</v>
      </c>
      <c r="DH123" s="25">
        <f t="shared" si="147"/>
        <v>99029.7041852494</v>
      </c>
      <c r="DI123" s="25">
        <f t="shared" si="147"/>
        <v>99029.7041852494</v>
      </c>
      <c r="DJ123" s="25">
        <f t="shared" si="147"/>
        <v>111719.74154519266</v>
      </c>
      <c r="DK123" s="25">
        <f t="shared" si="147"/>
        <v>111719.74154519266</v>
      </c>
      <c r="DL123" s="25">
        <f t="shared" si="147"/>
        <v>111719.74154519266</v>
      </c>
      <c r="DM123" s="25">
        <f t="shared" si="147"/>
        <v>111719.74154519268</v>
      </c>
      <c r="DN123" s="25">
        <f t="shared" si="147"/>
        <v>111719.74154519266</v>
      </c>
      <c r="DO123" s="25">
        <f t="shared" si="147"/>
        <v>111719.74154519266</v>
      </c>
      <c r="DP123" s="25">
        <f t="shared" si="147"/>
        <v>111719.74154519266</v>
      </c>
      <c r="DQ123" s="25">
        <f t="shared" si="147"/>
        <v>111719.74154519266</v>
      </c>
      <c r="DR123" s="25">
        <f t="shared" si="147"/>
        <v>111719.74154519266</v>
      </c>
      <c r="DS123" s="25">
        <f t="shared" si="147"/>
        <v>111719.74154519266</v>
      </c>
      <c r="DT123" s="25">
        <f t="shared" si="147"/>
        <v>111719.74154519266</v>
      </c>
      <c r="DU123" s="25">
        <f t="shared" si="147"/>
        <v>111719.74154519266</v>
      </c>
      <c r="DV123" s="25">
        <f t="shared" si="147"/>
        <v>124790.48002593435</v>
      </c>
      <c r="DW123" s="25">
        <f t="shared" si="147"/>
        <v>124790.48002593435</v>
      </c>
      <c r="DX123" s="25">
        <f t="shared" si="147"/>
        <v>124790.48002593433</v>
      </c>
      <c r="DY123" s="25">
        <f t="shared" si="147"/>
        <v>124790.48002593436</v>
      </c>
      <c r="DZ123" s="25">
        <f t="shared" si="147"/>
        <v>124790.48002593435</v>
      </c>
      <c r="EA123" s="25">
        <f t="shared" si="147"/>
        <v>124790.48002593435</v>
      </c>
      <c r="EB123" s="25">
        <f t="shared" si="147"/>
        <v>124790.48002593435</v>
      </c>
      <c r="EC123" s="25">
        <f t="shared" si="147"/>
        <v>124790.48002593435</v>
      </c>
      <c r="ED123" s="25">
        <f t="shared" si="147"/>
        <v>124790.48002593435</v>
      </c>
      <c r="EE123" s="25">
        <f t="shared" si="147"/>
        <v>124790.48002593435</v>
      </c>
      <c r="EF123" s="25">
        <f t="shared" si="147"/>
        <v>124790.48002593435</v>
      </c>
      <c r="EG123" s="25">
        <f t="shared" ref="EG123:FO123" si="148">EG$47-(EG116+EG106)</f>
        <v>32209518.743124191</v>
      </c>
      <c r="EH123" s="25">
        <f t="shared" si="148"/>
        <v>2.2322569644064497E-12</v>
      </c>
      <c r="EI123" s="25">
        <f t="shared" si="148"/>
        <v>4.9748140482059375E-13</v>
      </c>
      <c r="EJ123" s="25">
        <f t="shared" si="148"/>
        <v>0</v>
      </c>
      <c r="EK123" s="25">
        <f t="shared" si="148"/>
        <v>9.9656683445901816E-13</v>
      </c>
      <c r="EL123" s="25">
        <f t="shared" si="148"/>
        <v>0</v>
      </c>
      <c r="EM123" s="25">
        <f t="shared" si="148"/>
        <v>1.0450153558395386E-12</v>
      </c>
      <c r="EN123" s="25">
        <f t="shared" si="148"/>
        <v>0</v>
      </c>
      <c r="EO123" s="25">
        <f t="shared" si="148"/>
        <v>1.0645234629861083E-12</v>
      </c>
      <c r="EP123" s="25">
        <f t="shared" si="148"/>
        <v>5.4362793297935758E-13</v>
      </c>
      <c r="EQ123" s="25">
        <f t="shared" si="148"/>
        <v>0</v>
      </c>
      <c r="ER123" s="25">
        <f t="shared" si="148"/>
        <v>1.1001665180013797E-12</v>
      </c>
      <c r="ES123" s="25">
        <f t="shared" si="148"/>
        <v>0</v>
      </c>
      <c r="ET123" s="25">
        <f t="shared" si="148"/>
        <v>1.1157690806075475E-12</v>
      </c>
      <c r="EU123" s="25">
        <f t="shared" si="148"/>
        <v>4.0344575284239315E-13</v>
      </c>
      <c r="EV123" s="25">
        <f t="shared" si="148"/>
        <v>0</v>
      </c>
      <c r="EW123" s="25">
        <f t="shared" si="148"/>
        <v>1.1293761402816395E-12</v>
      </c>
      <c r="EX123" s="25">
        <f t="shared" si="148"/>
        <v>0</v>
      </c>
      <c r="EY123" s="25">
        <f t="shared" si="148"/>
        <v>1.1629097613003601E-12</v>
      </c>
      <c r="EZ123" s="25">
        <f t="shared" si="148"/>
        <v>0</v>
      </c>
      <c r="FA123" s="25">
        <f t="shared" si="148"/>
        <v>1.1847572328701371E-12</v>
      </c>
      <c r="FB123" s="25">
        <f t="shared" si="148"/>
        <v>6.0501973898558046E-13</v>
      </c>
      <c r="FC123" s="25">
        <f t="shared" si="148"/>
        <v>0</v>
      </c>
      <c r="FD123" s="25">
        <f t="shared" si="148"/>
        <v>1.224315144982298E-12</v>
      </c>
      <c r="FE123" s="25">
        <f t="shared" si="148"/>
        <v>0</v>
      </c>
      <c r="FF123" s="25">
        <f t="shared" si="148"/>
        <v>1.2416310172003727E-12</v>
      </c>
      <c r="FG123" s="25">
        <f t="shared" si="148"/>
        <v>8.2023885365041659E-13</v>
      </c>
      <c r="FH123" s="25">
        <f t="shared" si="148"/>
        <v>0</v>
      </c>
      <c r="FI123" s="25">
        <f t="shared" si="148"/>
        <v>1.2455415010602747E-12</v>
      </c>
      <c r="FJ123" s="25">
        <f t="shared" si="148"/>
        <v>0</v>
      </c>
      <c r="FK123" s="25">
        <f t="shared" si="148"/>
        <v>1.308096589865008E-12</v>
      </c>
      <c r="FL123" s="25">
        <f t="shared" si="148"/>
        <v>0</v>
      </c>
      <c r="FM123" s="25">
        <f t="shared" si="148"/>
        <v>1.3324971942422581E-12</v>
      </c>
      <c r="FN123" s="25">
        <f t="shared" si="148"/>
        <v>6.8047611611817456E-13</v>
      </c>
      <c r="FO123" s="90">
        <f t="shared" si="148"/>
        <v>0</v>
      </c>
      <c r="FP123" s="3"/>
    </row>
    <row r="124" spans="1:172" s="16" customFormat="1" ht="15" thickBot="1" x14ac:dyDescent="0.25">
      <c r="A124" s="3"/>
      <c r="B124" s="3"/>
      <c r="C124" s="134"/>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5"/>
      <c r="EA124" s="135"/>
      <c r="EB124" s="135"/>
      <c r="EC124" s="135"/>
      <c r="ED124" s="135"/>
      <c r="EE124" s="135"/>
      <c r="EF124" s="135"/>
      <c r="EG124" s="135"/>
      <c r="EH124" s="135"/>
      <c r="EI124" s="135"/>
      <c r="EJ124" s="135"/>
      <c r="EK124" s="135"/>
      <c r="EL124" s="135"/>
      <c r="EM124" s="135"/>
      <c r="EN124" s="135"/>
      <c r="EO124" s="135"/>
      <c r="EP124" s="135"/>
      <c r="EQ124" s="135"/>
      <c r="ER124" s="135"/>
      <c r="ES124" s="135"/>
      <c r="ET124" s="135"/>
      <c r="EU124" s="135"/>
      <c r="EV124" s="135"/>
      <c r="EW124" s="135"/>
      <c r="EX124" s="135"/>
      <c r="EY124" s="135"/>
      <c r="EZ124" s="135"/>
      <c r="FA124" s="135"/>
      <c r="FB124" s="135"/>
      <c r="FC124" s="135"/>
      <c r="FD124" s="135"/>
      <c r="FE124" s="135"/>
      <c r="FF124" s="135"/>
      <c r="FG124" s="135"/>
      <c r="FH124" s="135"/>
      <c r="FI124" s="135"/>
      <c r="FJ124" s="135"/>
      <c r="FK124" s="135"/>
      <c r="FL124" s="135"/>
      <c r="FM124" s="135"/>
      <c r="FN124" s="135"/>
      <c r="FO124" s="136"/>
      <c r="FP124" s="3"/>
    </row>
    <row r="125" spans="1:172" s="3" customFormat="1" x14ac:dyDescent="0.2">
      <c r="C125" s="647" t="str">
        <f>IF(SUM(H123:IJ123)=0,"NO MORE CASH TO DISTRIBUTE","")</f>
        <v/>
      </c>
      <c r="D125" s="647"/>
      <c r="E125" s="647"/>
      <c r="F125" s="647"/>
      <c r="G125" s="647"/>
      <c r="H125" s="647"/>
      <c r="I125" s="647"/>
      <c r="J125" s="647"/>
      <c r="K125" s="647"/>
      <c r="L125" s="647"/>
      <c r="M125" s="647"/>
      <c r="N125" s="647"/>
      <c r="O125" s="647"/>
      <c r="P125" s="647"/>
      <c r="Q125" s="647"/>
      <c r="R125" s="647"/>
    </row>
    <row r="126" spans="1:172" s="3" customFormat="1" ht="15" thickBot="1" x14ac:dyDescent="0.25">
      <c r="C126" s="647"/>
      <c r="D126" s="647"/>
      <c r="E126" s="647"/>
      <c r="F126" s="647"/>
      <c r="G126" s="647"/>
      <c r="H126" s="647"/>
      <c r="I126" s="647"/>
      <c r="J126" s="647"/>
      <c r="K126" s="647"/>
      <c r="L126" s="647"/>
      <c r="M126" s="647"/>
      <c r="N126" s="647"/>
      <c r="O126" s="647"/>
      <c r="P126" s="647"/>
      <c r="Q126" s="647"/>
      <c r="R126" s="647"/>
    </row>
    <row r="127" spans="1:172" s="16" customFormat="1" x14ac:dyDescent="0.2">
      <c r="A127" s="3"/>
      <c r="B127" s="3"/>
      <c r="C127" s="75" t="s">
        <v>131</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c r="FJ127" s="76"/>
      <c r="FK127" s="76"/>
      <c r="FL127" s="76"/>
      <c r="FM127" s="76"/>
      <c r="FN127" s="76"/>
      <c r="FO127" s="77"/>
      <c r="FP127" s="3"/>
    </row>
    <row r="128" spans="1:172" s="16" customFormat="1" x14ac:dyDescent="0.2">
      <c r="A128" s="3"/>
      <c r="B128" s="3"/>
      <c r="C128" s="133" t="s">
        <v>132</v>
      </c>
      <c r="E128" s="25"/>
      <c r="F128" s="25">
        <f>F123</f>
        <v>38175335.554388471</v>
      </c>
      <c r="G128" s="25"/>
      <c r="H128" s="25">
        <f t="shared" ref="H128:BS128" si="149">H123</f>
        <v>0</v>
      </c>
      <c r="I128" s="25">
        <f t="shared" si="149"/>
        <v>0</v>
      </c>
      <c r="J128" s="25">
        <f t="shared" si="149"/>
        <v>0</v>
      </c>
      <c r="K128" s="25">
        <f t="shared" si="149"/>
        <v>0</v>
      </c>
      <c r="L128" s="25">
        <f t="shared" si="149"/>
        <v>0</v>
      </c>
      <c r="M128" s="25">
        <f t="shared" si="149"/>
        <v>0</v>
      </c>
      <c r="N128" s="25">
        <f t="shared" si="149"/>
        <v>0</v>
      </c>
      <c r="O128" s="25">
        <f t="shared" si="149"/>
        <v>0</v>
      </c>
      <c r="P128" s="25">
        <f t="shared" si="149"/>
        <v>0</v>
      </c>
      <c r="Q128" s="25">
        <f t="shared" si="149"/>
        <v>0</v>
      </c>
      <c r="R128" s="25">
        <f t="shared" si="149"/>
        <v>0</v>
      </c>
      <c r="S128" s="25">
        <f t="shared" si="149"/>
        <v>0</v>
      </c>
      <c r="T128" s="25">
        <f t="shared" si="149"/>
        <v>0</v>
      </c>
      <c r="U128" s="25">
        <f t="shared" si="149"/>
        <v>0</v>
      </c>
      <c r="V128" s="25">
        <f t="shared" si="149"/>
        <v>0</v>
      </c>
      <c r="W128" s="25">
        <f t="shared" si="149"/>
        <v>0</v>
      </c>
      <c r="X128" s="25">
        <f t="shared" si="149"/>
        <v>0</v>
      </c>
      <c r="Y128" s="25">
        <f t="shared" si="149"/>
        <v>0</v>
      </c>
      <c r="Z128" s="25">
        <f t="shared" si="149"/>
        <v>0</v>
      </c>
      <c r="AA128" s="25">
        <f t="shared" si="149"/>
        <v>0</v>
      </c>
      <c r="AB128" s="25">
        <f t="shared" si="149"/>
        <v>0</v>
      </c>
      <c r="AC128" s="25">
        <f t="shared" si="149"/>
        <v>0</v>
      </c>
      <c r="AD128" s="25">
        <f t="shared" si="149"/>
        <v>0</v>
      </c>
      <c r="AE128" s="25">
        <f t="shared" si="149"/>
        <v>0</v>
      </c>
      <c r="AF128" s="25">
        <f t="shared" si="149"/>
        <v>0</v>
      </c>
      <c r="AG128" s="25">
        <f t="shared" si="149"/>
        <v>0</v>
      </c>
      <c r="AH128" s="25">
        <f t="shared" si="149"/>
        <v>0</v>
      </c>
      <c r="AI128" s="25">
        <f t="shared" si="149"/>
        <v>0</v>
      </c>
      <c r="AJ128" s="25">
        <f t="shared" si="149"/>
        <v>0</v>
      </c>
      <c r="AK128" s="25">
        <f t="shared" si="149"/>
        <v>0</v>
      </c>
      <c r="AL128" s="25">
        <f t="shared" si="149"/>
        <v>0</v>
      </c>
      <c r="AM128" s="25">
        <f t="shared" si="149"/>
        <v>0</v>
      </c>
      <c r="AN128" s="25">
        <f t="shared" si="149"/>
        <v>0</v>
      </c>
      <c r="AO128" s="25">
        <f t="shared" si="149"/>
        <v>0</v>
      </c>
      <c r="AP128" s="25">
        <f t="shared" si="149"/>
        <v>0</v>
      </c>
      <c r="AQ128" s="25">
        <f t="shared" si="149"/>
        <v>0</v>
      </c>
      <c r="AR128" s="25">
        <f t="shared" si="149"/>
        <v>0</v>
      </c>
      <c r="AS128" s="25">
        <f t="shared" si="149"/>
        <v>0</v>
      </c>
      <c r="AT128" s="25">
        <f t="shared" si="149"/>
        <v>0</v>
      </c>
      <c r="AU128" s="25">
        <f t="shared" si="149"/>
        <v>0</v>
      </c>
      <c r="AV128" s="25">
        <f t="shared" si="149"/>
        <v>0</v>
      </c>
      <c r="AW128" s="25">
        <f t="shared" si="149"/>
        <v>0</v>
      </c>
      <c r="AX128" s="25">
        <f t="shared" si="149"/>
        <v>0</v>
      </c>
      <c r="AY128" s="25">
        <f t="shared" si="149"/>
        <v>0</v>
      </c>
      <c r="AZ128" s="25">
        <f t="shared" si="149"/>
        <v>0</v>
      </c>
      <c r="BA128" s="25">
        <f t="shared" si="149"/>
        <v>0</v>
      </c>
      <c r="BB128" s="25">
        <f t="shared" si="149"/>
        <v>0</v>
      </c>
      <c r="BC128" s="25">
        <f t="shared" si="149"/>
        <v>0</v>
      </c>
      <c r="BD128" s="25">
        <f t="shared" si="149"/>
        <v>0</v>
      </c>
      <c r="BE128" s="25">
        <f t="shared" si="149"/>
        <v>0</v>
      </c>
      <c r="BF128" s="25">
        <f t="shared" si="149"/>
        <v>0</v>
      </c>
      <c r="BG128" s="25">
        <f t="shared" si="149"/>
        <v>0</v>
      </c>
      <c r="BH128" s="25">
        <f t="shared" si="149"/>
        <v>0</v>
      </c>
      <c r="BI128" s="25">
        <f t="shared" si="149"/>
        <v>0</v>
      </c>
      <c r="BJ128" s="25">
        <f t="shared" si="149"/>
        <v>0</v>
      </c>
      <c r="BK128" s="25">
        <f t="shared" si="149"/>
        <v>0</v>
      </c>
      <c r="BL128" s="25">
        <f t="shared" si="149"/>
        <v>0</v>
      </c>
      <c r="BM128" s="25">
        <f t="shared" si="149"/>
        <v>0</v>
      </c>
      <c r="BN128" s="25">
        <f t="shared" si="149"/>
        <v>0</v>
      </c>
      <c r="BO128" s="25">
        <f t="shared" si="149"/>
        <v>0</v>
      </c>
      <c r="BP128" s="25">
        <f t="shared" si="149"/>
        <v>0</v>
      </c>
      <c r="BQ128" s="25">
        <f t="shared" si="149"/>
        <v>0</v>
      </c>
      <c r="BR128" s="25">
        <f t="shared" si="149"/>
        <v>0</v>
      </c>
      <c r="BS128" s="25">
        <f t="shared" si="149"/>
        <v>0</v>
      </c>
      <c r="BT128" s="25">
        <f t="shared" ref="BT128:EE128" si="150">BT123</f>
        <v>0</v>
      </c>
      <c r="BU128" s="25">
        <f t="shared" si="150"/>
        <v>0</v>
      </c>
      <c r="BV128" s="25">
        <f t="shared" si="150"/>
        <v>0</v>
      </c>
      <c r="BW128" s="25">
        <f t="shared" si="150"/>
        <v>375.35947611603478</v>
      </c>
      <c r="BX128" s="25">
        <f t="shared" si="150"/>
        <v>63134.520414875675</v>
      </c>
      <c r="BY128" s="25">
        <f t="shared" si="150"/>
        <v>63134.520414875515</v>
      </c>
      <c r="BZ128" s="25">
        <f t="shared" si="150"/>
        <v>74747.702261707687</v>
      </c>
      <c r="CA128" s="25">
        <f t="shared" si="150"/>
        <v>74747.702261707687</v>
      </c>
      <c r="CB128" s="25">
        <f t="shared" si="150"/>
        <v>74747.702261707687</v>
      </c>
      <c r="CC128" s="25">
        <f t="shared" si="150"/>
        <v>74747.702261707687</v>
      </c>
      <c r="CD128" s="25">
        <f t="shared" si="150"/>
        <v>74747.702261707687</v>
      </c>
      <c r="CE128" s="25">
        <f t="shared" si="150"/>
        <v>74747.702261707687</v>
      </c>
      <c r="CF128" s="25">
        <f t="shared" si="150"/>
        <v>74747.702261707687</v>
      </c>
      <c r="CG128" s="25">
        <f t="shared" si="150"/>
        <v>74747.702261707687</v>
      </c>
      <c r="CH128" s="25">
        <f t="shared" si="150"/>
        <v>74747.702261707687</v>
      </c>
      <c r="CI128" s="25">
        <f t="shared" si="150"/>
        <v>74747.702261707687</v>
      </c>
      <c r="CJ128" s="25">
        <f t="shared" si="150"/>
        <v>74747.702261707687</v>
      </c>
      <c r="CK128" s="25">
        <f t="shared" si="150"/>
        <v>74747.702261707687</v>
      </c>
      <c r="CL128" s="25">
        <f t="shared" si="150"/>
        <v>86709.279563944961</v>
      </c>
      <c r="CM128" s="25">
        <f t="shared" si="150"/>
        <v>86709.279563944961</v>
      </c>
      <c r="CN128" s="25">
        <f t="shared" si="150"/>
        <v>86709.279563944961</v>
      </c>
      <c r="CO128" s="25">
        <f t="shared" si="150"/>
        <v>86709.279563944961</v>
      </c>
      <c r="CP128" s="25">
        <f t="shared" si="150"/>
        <v>86709.279563944961</v>
      </c>
      <c r="CQ128" s="25">
        <f t="shared" si="150"/>
        <v>86709.279563944961</v>
      </c>
      <c r="CR128" s="25">
        <f t="shared" si="150"/>
        <v>86709.279563944961</v>
      </c>
      <c r="CS128" s="25">
        <f t="shared" si="150"/>
        <v>86709.279563944961</v>
      </c>
      <c r="CT128" s="25">
        <f t="shared" si="150"/>
        <v>86709.279563944961</v>
      </c>
      <c r="CU128" s="25">
        <f t="shared" si="150"/>
        <v>86709.279563944961</v>
      </c>
      <c r="CV128" s="25">
        <f t="shared" si="150"/>
        <v>86709.279563944961</v>
      </c>
      <c r="CW128" s="25">
        <f t="shared" si="150"/>
        <v>86709.279563944961</v>
      </c>
      <c r="CX128" s="25">
        <f t="shared" si="150"/>
        <v>99029.7041852494</v>
      </c>
      <c r="CY128" s="25">
        <f t="shared" si="150"/>
        <v>99029.7041852494</v>
      </c>
      <c r="CZ128" s="25">
        <f t="shared" si="150"/>
        <v>99029.7041852494</v>
      </c>
      <c r="DA128" s="25">
        <f t="shared" si="150"/>
        <v>99029.7041852494</v>
      </c>
      <c r="DB128" s="25">
        <f t="shared" si="150"/>
        <v>99029.7041852494</v>
      </c>
      <c r="DC128" s="25">
        <f t="shared" si="150"/>
        <v>99029.7041852494</v>
      </c>
      <c r="DD128" s="25">
        <f t="shared" si="150"/>
        <v>99029.7041852494</v>
      </c>
      <c r="DE128" s="25">
        <f t="shared" si="150"/>
        <v>99029.7041852494</v>
      </c>
      <c r="DF128" s="25">
        <f t="shared" si="150"/>
        <v>99029.7041852494</v>
      </c>
      <c r="DG128" s="25">
        <f t="shared" si="150"/>
        <v>99029.7041852494</v>
      </c>
      <c r="DH128" s="25">
        <f t="shared" si="150"/>
        <v>99029.7041852494</v>
      </c>
      <c r="DI128" s="25">
        <f t="shared" si="150"/>
        <v>99029.7041852494</v>
      </c>
      <c r="DJ128" s="25">
        <f t="shared" si="150"/>
        <v>111719.74154519266</v>
      </c>
      <c r="DK128" s="25">
        <f t="shared" si="150"/>
        <v>111719.74154519266</v>
      </c>
      <c r="DL128" s="25">
        <f t="shared" si="150"/>
        <v>111719.74154519266</v>
      </c>
      <c r="DM128" s="25">
        <f t="shared" si="150"/>
        <v>111719.74154519268</v>
      </c>
      <c r="DN128" s="25">
        <f t="shared" si="150"/>
        <v>111719.74154519266</v>
      </c>
      <c r="DO128" s="25">
        <f t="shared" si="150"/>
        <v>111719.74154519266</v>
      </c>
      <c r="DP128" s="25">
        <f t="shared" si="150"/>
        <v>111719.74154519266</v>
      </c>
      <c r="DQ128" s="25">
        <f t="shared" si="150"/>
        <v>111719.74154519266</v>
      </c>
      <c r="DR128" s="25">
        <f t="shared" si="150"/>
        <v>111719.74154519266</v>
      </c>
      <c r="DS128" s="25">
        <f t="shared" si="150"/>
        <v>111719.74154519266</v>
      </c>
      <c r="DT128" s="25">
        <f t="shared" si="150"/>
        <v>111719.74154519266</v>
      </c>
      <c r="DU128" s="25">
        <f t="shared" si="150"/>
        <v>111719.74154519266</v>
      </c>
      <c r="DV128" s="25">
        <f t="shared" si="150"/>
        <v>124790.48002593435</v>
      </c>
      <c r="DW128" s="25">
        <f t="shared" si="150"/>
        <v>124790.48002593435</v>
      </c>
      <c r="DX128" s="25">
        <f t="shared" si="150"/>
        <v>124790.48002593433</v>
      </c>
      <c r="DY128" s="25">
        <f t="shared" si="150"/>
        <v>124790.48002593436</v>
      </c>
      <c r="DZ128" s="25">
        <f t="shared" si="150"/>
        <v>124790.48002593435</v>
      </c>
      <c r="EA128" s="25">
        <f t="shared" si="150"/>
        <v>124790.48002593435</v>
      </c>
      <c r="EB128" s="25">
        <f t="shared" si="150"/>
        <v>124790.48002593435</v>
      </c>
      <c r="EC128" s="25">
        <f t="shared" si="150"/>
        <v>124790.48002593435</v>
      </c>
      <c r="ED128" s="25">
        <f t="shared" si="150"/>
        <v>124790.48002593435</v>
      </c>
      <c r="EE128" s="25">
        <f t="shared" si="150"/>
        <v>124790.48002593435</v>
      </c>
      <c r="EF128" s="25">
        <f t="shared" ref="EF128:FO128" si="151">EF123</f>
        <v>124790.48002593435</v>
      </c>
      <c r="EG128" s="25">
        <f t="shared" si="151"/>
        <v>32209518.743124191</v>
      </c>
      <c r="EH128" s="25">
        <f t="shared" si="151"/>
        <v>2.2322569644064497E-12</v>
      </c>
      <c r="EI128" s="25">
        <f t="shared" si="151"/>
        <v>4.9748140482059375E-13</v>
      </c>
      <c r="EJ128" s="25">
        <f t="shared" si="151"/>
        <v>0</v>
      </c>
      <c r="EK128" s="25">
        <f t="shared" si="151"/>
        <v>9.9656683445901816E-13</v>
      </c>
      <c r="EL128" s="25">
        <f t="shared" si="151"/>
        <v>0</v>
      </c>
      <c r="EM128" s="25">
        <f t="shared" si="151"/>
        <v>1.0450153558395386E-12</v>
      </c>
      <c r="EN128" s="25">
        <f t="shared" si="151"/>
        <v>0</v>
      </c>
      <c r="EO128" s="25">
        <f t="shared" si="151"/>
        <v>1.0645234629861083E-12</v>
      </c>
      <c r="EP128" s="25">
        <f t="shared" si="151"/>
        <v>5.4362793297935758E-13</v>
      </c>
      <c r="EQ128" s="25">
        <f t="shared" si="151"/>
        <v>0</v>
      </c>
      <c r="ER128" s="25">
        <f t="shared" si="151"/>
        <v>1.1001665180013797E-12</v>
      </c>
      <c r="ES128" s="25">
        <f t="shared" si="151"/>
        <v>0</v>
      </c>
      <c r="ET128" s="25">
        <f t="shared" si="151"/>
        <v>1.1157690806075475E-12</v>
      </c>
      <c r="EU128" s="25">
        <f t="shared" si="151"/>
        <v>4.0344575284239315E-13</v>
      </c>
      <c r="EV128" s="25">
        <f t="shared" si="151"/>
        <v>0</v>
      </c>
      <c r="EW128" s="25">
        <f t="shared" si="151"/>
        <v>1.1293761402816395E-12</v>
      </c>
      <c r="EX128" s="25">
        <f t="shared" si="151"/>
        <v>0</v>
      </c>
      <c r="EY128" s="25">
        <f t="shared" si="151"/>
        <v>1.1629097613003601E-12</v>
      </c>
      <c r="EZ128" s="25">
        <f t="shared" si="151"/>
        <v>0</v>
      </c>
      <c r="FA128" s="25">
        <f t="shared" si="151"/>
        <v>1.1847572328701371E-12</v>
      </c>
      <c r="FB128" s="25">
        <f t="shared" si="151"/>
        <v>6.0501973898558046E-13</v>
      </c>
      <c r="FC128" s="25">
        <f t="shared" si="151"/>
        <v>0</v>
      </c>
      <c r="FD128" s="25">
        <f t="shared" si="151"/>
        <v>1.224315144982298E-12</v>
      </c>
      <c r="FE128" s="25">
        <f t="shared" si="151"/>
        <v>0</v>
      </c>
      <c r="FF128" s="25">
        <f t="shared" si="151"/>
        <v>1.2416310172003727E-12</v>
      </c>
      <c r="FG128" s="25">
        <f t="shared" si="151"/>
        <v>8.2023885365041659E-13</v>
      </c>
      <c r="FH128" s="25">
        <f t="shared" si="151"/>
        <v>0</v>
      </c>
      <c r="FI128" s="25">
        <f t="shared" si="151"/>
        <v>1.2455415010602747E-12</v>
      </c>
      <c r="FJ128" s="25">
        <f t="shared" si="151"/>
        <v>0</v>
      </c>
      <c r="FK128" s="25">
        <f t="shared" si="151"/>
        <v>1.308096589865008E-12</v>
      </c>
      <c r="FL128" s="25">
        <f t="shared" si="151"/>
        <v>0</v>
      </c>
      <c r="FM128" s="25">
        <f t="shared" si="151"/>
        <v>1.3324971942422581E-12</v>
      </c>
      <c r="FN128" s="25">
        <f t="shared" si="151"/>
        <v>6.8047611611817456E-13</v>
      </c>
      <c r="FO128" s="90">
        <f t="shared" si="151"/>
        <v>0</v>
      </c>
      <c r="FP128" s="3"/>
    </row>
    <row r="129" spans="1:172" s="16" customFormat="1" x14ac:dyDescent="0.2">
      <c r="A129" s="3"/>
      <c r="B129" s="3"/>
      <c r="C129" s="133" t="s">
        <v>133</v>
      </c>
      <c r="E129" s="25"/>
      <c r="F129" s="25">
        <f>F128*$D38</f>
        <v>19087667.777194235</v>
      </c>
      <c r="G129" s="25"/>
      <c r="H129" s="25">
        <f t="shared" ref="H129:AM129" si="152">H128*$D38</f>
        <v>0</v>
      </c>
      <c r="I129" s="25">
        <f t="shared" si="152"/>
        <v>0</v>
      </c>
      <c r="J129" s="25">
        <f t="shared" si="152"/>
        <v>0</v>
      </c>
      <c r="K129" s="25">
        <f t="shared" si="152"/>
        <v>0</v>
      </c>
      <c r="L129" s="25">
        <f t="shared" si="152"/>
        <v>0</v>
      </c>
      <c r="M129" s="25">
        <f t="shared" si="152"/>
        <v>0</v>
      </c>
      <c r="N129" s="25">
        <f t="shared" si="152"/>
        <v>0</v>
      </c>
      <c r="O129" s="25">
        <f t="shared" si="152"/>
        <v>0</v>
      </c>
      <c r="P129" s="25">
        <f t="shared" si="152"/>
        <v>0</v>
      </c>
      <c r="Q129" s="25">
        <f t="shared" si="152"/>
        <v>0</v>
      </c>
      <c r="R129" s="25">
        <f t="shared" si="152"/>
        <v>0</v>
      </c>
      <c r="S129" s="25">
        <f t="shared" si="152"/>
        <v>0</v>
      </c>
      <c r="T129" s="25">
        <f t="shared" si="152"/>
        <v>0</v>
      </c>
      <c r="U129" s="25">
        <f t="shared" si="152"/>
        <v>0</v>
      </c>
      <c r="V129" s="25">
        <f t="shared" si="152"/>
        <v>0</v>
      </c>
      <c r="W129" s="25">
        <f t="shared" si="152"/>
        <v>0</v>
      </c>
      <c r="X129" s="25">
        <f t="shared" si="152"/>
        <v>0</v>
      </c>
      <c r="Y129" s="25">
        <f t="shared" si="152"/>
        <v>0</v>
      </c>
      <c r="Z129" s="25">
        <f t="shared" si="152"/>
        <v>0</v>
      </c>
      <c r="AA129" s="25">
        <f t="shared" si="152"/>
        <v>0</v>
      </c>
      <c r="AB129" s="25">
        <f t="shared" si="152"/>
        <v>0</v>
      </c>
      <c r="AC129" s="25">
        <f t="shared" si="152"/>
        <v>0</v>
      </c>
      <c r="AD129" s="25">
        <f t="shared" si="152"/>
        <v>0</v>
      </c>
      <c r="AE129" s="25">
        <f t="shared" si="152"/>
        <v>0</v>
      </c>
      <c r="AF129" s="25">
        <f t="shared" si="152"/>
        <v>0</v>
      </c>
      <c r="AG129" s="25">
        <f t="shared" si="152"/>
        <v>0</v>
      </c>
      <c r="AH129" s="25">
        <f t="shared" si="152"/>
        <v>0</v>
      </c>
      <c r="AI129" s="25">
        <f t="shared" si="152"/>
        <v>0</v>
      </c>
      <c r="AJ129" s="25">
        <f t="shared" si="152"/>
        <v>0</v>
      </c>
      <c r="AK129" s="25">
        <f t="shared" si="152"/>
        <v>0</v>
      </c>
      <c r="AL129" s="25">
        <f t="shared" si="152"/>
        <v>0</v>
      </c>
      <c r="AM129" s="25">
        <f t="shared" si="152"/>
        <v>0</v>
      </c>
      <c r="AN129" s="25">
        <f t="shared" ref="AN129:BS129" si="153">AN128*$D38</f>
        <v>0</v>
      </c>
      <c r="AO129" s="25">
        <f t="shared" si="153"/>
        <v>0</v>
      </c>
      <c r="AP129" s="25">
        <f t="shared" si="153"/>
        <v>0</v>
      </c>
      <c r="AQ129" s="25">
        <f t="shared" si="153"/>
        <v>0</v>
      </c>
      <c r="AR129" s="25">
        <f t="shared" si="153"/>
        <v>0</v>
      </c>
      <c r="AS129" s="25">
        <f t="shared" si="153"/>
        <v>0</v>
      </c>
      <c r="AT129" s="25">
        <f t="shared" si="153"/>
        <v>0</v>
      </c>
      <c r="AU129" s="25">
        <f t="shared" si="153"/>
        <v>0</v>
      </c>
      <c r="AV129" s="25">
        <f t="shared" si="153"/>
        <v>0</v>
      </c>
      <c r="AW129" s="25">
        <f t="shared" si="153"/>
        <v>0</v>
      </c>
      <c r="AX129" s="25">
        <f t="shared" si="153"/>
        <v>0</v>
      </c>
      <c r="AY129" s="25">
        <f t="shared" si="153"/>
        <v>0</v>
      </c>
      <c r="AZ129" s="25">
        <f t="shared" si="153"/>
        <v>0</v>
      </c>
      <c r="BA129" s="25">
        <f t="shared" si="153"/>
        <v>0</v>
      </c>
      <c r="BB129" s="25">
        <f t="shared" si="153"/>
        <v>0</v>
      </c>
      <c r="BC129" s="25">
        <f t="shared" si="153"/>
        <v>0</v>
      </c>
      <c r="BD129" s="25">
        <f t="shared" si="153"/>
        <v>0</v>
      </c>
      <c r="BE129" s="25">
        <f t="shared" si="153"/>
        <v>0</v>
      </c>
      <c r="BF129" s="25">
        <f t="shared" si="153"/>
        <v>0</v>
      </c>
      <c r="BG129" s="25">
        <f t="shared" si="153"/>
        <v>0</v>
      </c>
      <c r="BH129" s="25">
        <f t="shared" si="153"/>
        <v>0</v>
      </c>
      <c r="BI129" s="25">
        <f t="shared" si="153"/>
        <v>0</v>
      </c>
      <c r="BJ129" s="25">
        <f t="shared" si="153"/>
        <v>0</v>
      </c>
      <c r="BK129" s="25">
        <f t="shared" si="153"/>
        <v>0</v>
      </c>
      <c r="BL129" s="25">
        <f t="shared" si="153"/>
        <v>0</v>
      </c>
      <c r="BM129" s="25">
        <f t="shared" si="153"/>
        <v>0</v>
      </c>
      <c r="BN129" s="25">
        <f t="shared" si="153"/>
        <v>0</v>
      </c>
      <c r="BO129" s="25">
        <f t="shared" si="153"/>
        <v>0</v>
      </c>
      <c r="BP129" s="25">
        <f t="shared" si="153"/>
        <v>0</v>
      </c>
      <c r="BQ129" s="25">
        <f t="shared" si="153"/>
        <v>0</v>
      </c>
      <c r="BR129" s="25">
        <f t="shared" si="153"/>
        <v>0</v>
      </c>
      <c r="BS129" s="25">
        <f t="shared" si="153"/>
        <v>0</v>
      </c>
      <c r="BT129" s="25">
        <f t="shared" ref="BT129:CY129" si="154">BT128*$D38</f>
        <v>0</v>
      </c>
      <c r="BU129" s="25">
        <f t="shared" si="154"/>
        <v>0</v>
      </c>
      <c r="BV129" s="25">
        <f t="shared" si="154"/>
        <v>0</v>
      </c>
      <c r="BW129" s="25">
        <f t="shared" si="154"/>
        <v>187.67973805801739</v>
      </c>
      <c r="BX129" s="25">
        <f t="shared" si="154"/>
        <v>31567.260207437837</v>
      </c>
      <c r="BY129" s="25">
        <f t="shared" si="154"/>
        <v>31567.260207437757</v>
      </c>
      <c r="BZ129" s="25">
        <f t="shared" si="154"/>
        <v>37373.851130853844</v>
      </c>
      <c r="CA129" s="25">
        <f t="shared" si="154"/>
        <v>37373.851130853844</v>
      </c>
      <c r="CB129" s="25">
        <f t="shared" si="154"/>
        <v>37373.851130853844</v>
      </c>
      <c r="CC129" s="25">
        <f t="shared" si="154"/>
        <v>37373.851130853844</v>
      </c>
      <c r="CD129" s="25">
        <f t="shared" si="154"/>
        <v>37373.851130853844</v>
      </c>
      <c r="CE129" s="25">
        <f t="shared" si="154"/>
        <v>37373.851130853844</v>
      </c>
      <c r="CF129" s="25">
        <f t="shared" si="154"/>
        <v>37373.851130853844</v>
      </c>
      <c r="CG129" s="25">
        <f t="shared" si="154"/>
        <v>37373.851130853844</v>
      </c>
      <c r="CH129" s="25">
        <f t="shared" si="154"/>
        <v>37373.851130853844</v>
      </c>
      <c r="CI129" s="25">
        <f t="shared" si="154"/>
        <v>37373.851130853844</v>
      </c>
      <c r="CJ129" s="25">
        <f t="shared" si="154"/>
        <v>37373.851130853844</v>
      </c>
      <c r="CK129" s="25">
        <f t="shared" si="154"/>
        <v>37373.851130853844</v>
      </c>
      <c r="CL129" s="25">
        <f t="shared" si="154"/>
        <v>43354.639781972481</v>
      </c>
      <c r="CM129" s="25">
        <f t="shared" si="154"/>
        <v>43354.639781972481</v>
      </c>
      <c r="CN129" s="25">
        <f t="shared" si="154"/>
        <v>43354.639781972481</v>
      </c>
      <c r="CO129" s="25">
        <f t="shared" si="154"/>
        <v>43354.639781972481</v>
      </c>
      <c r="CP129" s="25">
        <f t="shared" si="154"/>
        <v>43354.639781972481</v>
      </c>
      <c r="CQ129" s="25">
        <f t="shared" si="154"/>
        <v>43354.639781972481</v>
      </c>
      <c r="CR129" s="25">
        <f t="shared" si="154"/>
        <v>43354.639781972481</v>
      </c>
      <c r="CS129" s="25">
        <f t="shared" si="154"/>
        <v>43354.639781972481</v>
      </c>
      <c r="CT129" s="25">
        <f t="shared" si="154"/>
        <v>43354.639781972481</v>
      </c>
      <c r="CU129" s="25">
        <f t="shared" si="154"/>
        <v>43354.639781972481</v>
      </c>
      <c r="CV129" s="25">
        <f t="shared" si="154"/>
        <v>43354.639781972481</v>
      </c>
      <c r="CW129" s="25">
        <f t="shared" si="154"/>
        <v>43354.639781972481</v>
      </c>
      <c r="CX129" s="25">
        <f t="shared" si="154"/>
        <v>49514.8520926247</v>
      </c>
      <c r="CY129" s="25">
        <f t="shared" si="154"/>
        <v>49514.8520926247</v>
      </c>
      <c r="CZ129" s="25">
        <f t="shared" ref="CZ129:EE129" si="155">CZ128*$D38</f>
        <v>49514.8520926247</v>
      </c>
      <c r="DA129" s="25">
        <f t="shared" si="155"/>
        <v>49514.8520926247</v>
      </c>
      <c r="DB129" s="25">
        <f t="shared" si="155"/>
        <v>49514.8520926247</v>
      </c>
      <c r="DC129" s="25">
        <f t="shared" si="155"/>
        <v>49514.8520926247</v>
      </c>
      <c r="DD129" s="25">
        <f t="shared" si="155"/>
        <v>49514.8520926247</v>
      </c>
      <c r="DE129" s="25">
        <f t="shared" si="155"/>
        <v>49514.8520926247</v>
      </c>
      <c r="DF129" s="25">
        <f t="shared" si="155"/>
        <v>49514.8520926247</v>
      </c>
      <c r="DG129" s="25">
        <f t="shared" si="155"/>
        <v>49514.8520926247</v>
      </c>
      <c r="DH129" s="25">
        <f t="shared" si="155"/>
        <v>49514.8520926247</v>
      </c>
      <c r="DI129" s="25">
        <f t="shared" si="155"/>
        <v>49514.8520926247</v>
      </c>
      <c r="DJ129" s="25">
        <f t="shared" si="155"/>
        <v>55859.870772596332</v>
      </c>
      <c r="DK129" s="25">
        <f t="shared" si="155"/>
        <v>55859.870772596332</v>
      </c>
      <c r="DL129" s="25">
        <f t="shared" si="155"/>
        <v>55859.870772596332</v>
      </c>
      <c r="DM129" s="25">
        <f t="shared" si="155"/>
        <v>55859.87077259634</v>
      </c>
      <c r="DN129" s="25">
        <f t="shared" si="155"/>
        <v>55859.870772596332</v>
      </c>
      <c r="DO129" s="25">
        <f t="shared" si="155"/>
        <v>55859.870772596332</v>
      </c>
      <c r="DP129" s="25">
        <f t="shared" si="155"/>
        <v>55859.870772596332</v>
      </c>
      <c r="DQ129" s="25">
        <f t="shared" si="155"/>
        <v>55859.870772596332</v>
      </c>
      <c r="DR129" s="25">
        <f t="shared" si="155"/>
        <v>55859.870772596332</v>
      </c>
      <c r="DS129" s="25">
        <f t="shared" si="155"/>
        <v>55859.870772596332</v>
      </c>
      <c r="DT129" s="25">
        <f t="shared" si="155"/>
        <v>55859.870772596332</v>
      </c>
      <c r="DU129" s="25">
        <f t="shared" si="155"/>
        <v>55859.870772596332</v>
      </c>
      <c r="DV129" s="25">
        <f t="shared" si="155"/>
        <v>62395.240012967173</v>
      </c>
      <c r="DW129" s="25">
        <f t="shared" si="155"/>
        <v>62395.240012967173</v>
      </c>
      <c r="DX129" s="25">
        <f t="shared" si="155"/>
        <v>62395.240012967166</v>
      </c>
      <c r="DY129" s="25">
        <f t="shared" si="155"/>
        <v>62395.240012967181</v>
      </c>
      <c r="DZ129" s="25">
        <f t="shared" si="155"/>
        <v>62395.240012967173</v>
      </c>
      <c r="EA129" s="25">
        <f t="shared" si="155"/>
        <v>62395.240012967173</v>
      </c>
      <c r="EB129" s="25">
        <f t="shared" si="155"/>
        <v>62395.240012967173</v>
      </c>
      <c r="EC129" s="25">
        <f t="shared" si="155"/>
        <v>62395.240012967173</v>
      </c>
      <c r="ED129" s="25">
        <f t="shared" si="155"/>
        <v>62395.240012967173</v>
      </c>
      <c r="EE129" s="25">
        <f t="shared" si="155"/>
        <v>62395.240012967173</v>
      </c>
      <c r="EF129" s="25">
        <f t="shared" ref="EF129:FK129" si="156">EF128*$D38</f>
        <v>62395.240012967173</v>
      </c>
      <c r="EG129" s="25">
        <f t="shared" si="156"/>
        <v>16104759.371562095</v>
      </c>
      <c r="EH129" s="25">
        <f t="shared" si="156"/>
        <v>1.1161284822032248E-12</v>
      </c>
      <c r="EI129" s="25">
        <f t="shared" si="156"/>
        <v>2.4874070241029688E-13</v>
      </c>
      <c r="EJ129" s="25">
        <f t="shared" si="156"/>
        <v>0</v>
      </c>
      <c r="EK129" s="25">
        <f t="shared" si="156"/>
        <v>4.9828341722950908E-13</v>
      </c>
      <c r="EL129" s="25">
        <f t="shared" si="156"/>
        <v>0</v>
      </c>
      <c r="EM129" s="25">
        <f t="shared" si="156"/>
        <v>5.2250767791976928E-13</v>
      </c>
      <c r="EN129" s="25">
        <f t="shared" si="156"/>
        <v>0</v>
      </c>
      <c r="EO129" s="25">
        <f t="shared" si="156"/>
        <v>5.3226173149305416E-13</v>
      </c>
      <c r="EP129" s="25">
        <f t="shared" si="156"/>
        <v>2.7181396648967879E-13</v>
      </c>
      <c r="EQ129" s="25">
        <f t="shared" si="156"/>
        <v>0</v>
      </c>
      <c r="ER129" s="25">
        <f t="shared" si="156"/>
        <v>5.5008325900068985E-13</v>
      </c>
      <c r="ES129" s="25">
        <f t="shared" si="156"/>
        <v>0</v>
      </c>
      <c r="ET129" s="25">
        <f t="shared" si="156"/>
        <v>5.5788454030377376E-13</v>
      </c>
      <c r="EU129" s="25">
        <f t="shared" si="156"/>
        <v>2.0172287642119658E-13</v>
      </c>
      <c r="EV129" s="25">
        <f t="shared" si="156"/>
        <v>0</v>
      </c>
      <c r="EW129" s="25">
        <f t="shared" si="156"/>
        <v>5.6468807014081977E-13</v>
      </c>
      <c r="EX129" s="25">
        <f t="shared" si="156"/>
        <v>0</v>
      </c>
      <c r="EY129" s="25">
        <f t="shared" si="156"/>
        <v>5.8145488065018006E-13</v>
      </c>
      <c r="EZ129" s="25">
        <f t="shared" si="156"/>
        <v>0</v>
      </c>
      <c r="FA129" s="25">
        <f t="shared" si="156"/>
        <v>5.9237861643506857E-13</v>
      </c>
      <c r="FB129" s="25">
        <f t="shared" si="156"/>
        <v>3.0250986949279023E-13</v>
      </c>
      <c r="FC129" s="25">
        <f t="shared" si="156"/>
        <v>0</v>
      </c>
      <c r="FD129" s="25">
        <f t="shared" si="156"/>
        <v>6.1215757249114899E-13</v>
      </c>
      <c r="FE129" s="25">
        <f t="shared" si="156"/>
        <v>0</v>
      </c>
      <c r="FF129" s="25">
        <f t="shared" si="156"/>
        <v>6.2081550860018633E-13</v>
      </c>
      <c r="FG129" s="25">
        <f t="shared" si="156"/>
        <v>4.101194268252083E-13</v>
      </c>
      <c r="FH129" s="25">
        <f t="shared" si="156"/>
        <v>0</v>
      </c>
      <c r="FI129" s="25">
        <f t="shared" si="156"/>
        <v>6.2277075053013736E-13</v>
      </c>
      <c r="FJ129" s="25">
        <f t="shared" si="156"/>
        <v>0</v>
      </c>
      <c r="FK129" s="25">
        <f t="shared" si="156"/>
        <v>6.5404829493250401E-13</v>
      </c>
      <c r="FL129" s="25">
        <f t="shared" ref="FL129:FO129" si="157">FL128*$D38</f>
        <v>0</v>
      </c>
      <c r="FM129" s="25">
        <f t="shared" si="157"/>
        <v>6.6624859712112906E-13</v>
      </c>
      <c r="FN129" s="25">
        <f t="shared" si="157"/>
        <v>3.4023805805908728E-13</v>
      </c>
      <c r="FO129" s="90">
        <f t="shared" si="157"/>
        <v>0</v>
      </c>
      <c r="FP129" s="3"/>
    </row>
    <row r="130" spans="1:172" s="16" customFormat="1" ht="15" thickBot="1" x14ac:dyDescent="0.25">
      <c r="A130" s="3"/>
      <c r="B130" s="3"/>
      <c r="C130" s="134" t="s">
        <v>134</v>
      </c>
      <c r="D130" s="135"/>
      <c r="E130" s="142"/>
      <c r="F130" s="142">
        <f>F128*$D39</f>
        <v>19087667.777194235</v>
      </c>
      <c r="G130" s="142"/>
      <c r="H130" s="142">
        <f t="shared" ref="H130:AM130" si="158">H128*$D39</f>
        <v>0</v>
      </c>
      <c r="I130" s="142">
        <f t="shared" si="158"/>
        <v>0</v>
      </c>
      <c r="J130" s="142">
        <f t="shared" si="158"/>
        <v>0</v>
      </c>
      <c r="K130" s="142">
        <f t="shared" si="158"/>
        <v>0</v>
      </c>
      <c r="L130" s="142">
        <f t="shared" si="158"/>
        <v>0</v>
      </c>
      <c r="M130" s="142">
        <f t="shared" si="158"/>
        <v>0</v>
      </c>
      <c r="N130" s="142">
        <f t="shared" si="158"/>
        <v>0</v>
      </c>
      <c r="O130" s="142">
        <f t="shared" si="158"/>
        <v>0</v>
      </c>
      <c r="P130" s="142">
        <f t="shared" si="158"/>
        <v>0</v>
      </c>
      <c r="Q130" s="142">
        <f t="shared" si="158"/>
        <v>0</v>
      </c>
      <c r="R130" s="142">
        <f t="shared" si="158"/>
        <v>0</v>
      </c>
      <c r="S130" s="142">
        <f t="shared" si="158"/>
        <v>0</v>
      </c>
      <c r="T130" s="142">
        <f t="shared" si="158"/>
        <v>0</v>
      </c>
      <c r="U130" s="142">
        <f t="shared" si="158"/>
        <v>0</v>
      </c>
      <c r="V130" s="142">
        <f t="shared" si="158"/>
        <v>0</v>
      </c>
      <c r="W130" s="142">
        <f t="shared" si="158"/>
        <v>0</v>
      </c>
      <c r="X130" s="142">
        <f t="shared" si="158"/>
        <v>0</v>
      </c>
      <c r="Y130" s="142">
        <f t="shared" si="158"/>
        <v>0</v>
      </c>
      <c r="Z130" s="142">
        <f t="shared" si="158"/>
        <v>0</v>
      </c>
      <c r="AA130" s="142">
        <f t="shared" si="158"/>
        <v>0</v>
      </c>
      <c r="AB130" s="142">
        <f t="shared" si="158"/>
        <v>0</v>
      </c>
      <c r="AC130" s="142">
        <f t="shared" si="158"/>
        <v>0</v>
      </c>
      <c r="AD130" s="142">
        <f t="shared" si="158"/>
        <v>0</v>
      </c>
      <c r="AE130" s="142">
        <f t="shared" si="158"/>
        <v>0</v>
      </c>
      <c r="AF130" s="142">
        <f t="shared" si="158"/>
        <v>0</v>
      </c>
      <c r="AG130" s="142">
        <f t="shared" si="158"/>
        <v>0</v>
      </c>
      <c r="AH130" s="142">
        <f t="shared" si="158"/>
        <v>0</v>
      </c>
      <c r="AI130" s="142">
        <f t="shared" si="158"/>
        <v>0</v>
      </c>
      <c r="AJ130" s="142">
        <f t="shared" si="158"/>
        <v>0</v>
      </c>
      <c r="AK130" s="142">
        <f t="shared" si="158"/>
        <v>0</v>
      </c>
      <c r="AL130" s="142">
        <f t="shared" si="158"/>
        <v>0</v>
      </c>
      <c r="AM130" s="142">
        <f t="shared" si="158"/>
        <v>0</v>
      </c>
      <c r="AN130" s="142">
        <f t="shared" ref="AN130:BS130" si="159">AN128*$D39</f>
        <v>0</v>
      </c>
      <c r="AO130" s="142">
        <f t="shared" si="159"/>
        <v>0</v>
      </c>
      <c r="AP130" s="142">
        <f t="shared" si="159"/>
        <v>0</v>
      </c>
      <c r="AQ130" s="142">
        <f t="shared" si="159"/>
        <v>0</v>
      </c>
      <c r="AR130" s="142">
        <f t="shared" si="159"/>
        <v>0</v>
      </c>
      <c r="AS130" s="142">
        <f t="shared" si="159"/>
        <v>0</v>
      </c>
      <c r="AT130" s="142">
        <f t="shared" si="159"/>
        <v>0</v>
      </c>
      <c r="AU130" s="142">
        <f t="shared" si="159"/>
        <v>0</v>
      </c>
      <c r="AV130" s="142">
        <f t="shared" si="159"/>
        <v>0</v>
      </c>
      <c r="AW130" s="142">
        <f t="shared" si="159"/>
        <v>0</v>
      </c>
      <c r="AX130" s="142">
        <f t="shared" si="159"/>
        <v>0</v>
      </c>
      <c r="AY130" s="142">
        <f t="shared" si="159"/>
        <v>0</v>
      </c>
      <c r="AZ130" s="142">
        <f t="shared" si="159"/>
        <v>0</v>
      </c>
      <c r="BA130" s="142">
        <f t="shared" si="159"/>
        <v>0</v>
      </c>
      <c r="BB130" s="142">
        <f t="shared" si="159"/>
        <v>0</v>
      </c>
      <c r="BC130" s="142">
        <f t="shared" si="159"/>
        <v>0</v>
      </c>
      <c r="BD130" s="142">
        <f t="shared" si="159"/>
        <v>0</v>
      </c>
      <c r="BE130" s="142">
        <f t="shared" si="159"/>
        <v>0</v>
      </c>
      <c r="BF130" s="142">
        <f t="shared" si="159"/>
        <v>0</v>
      </c>
      <c r="BG130" s="142">
        <f t="shared" si="159"/>
        <v>0</v>
      </c>
      <c r="BH130" s="142">
        <f t="shared" si="159"/>
        <v>0</v>
      </c>
      <c r="BI130" s="142">
        <f t="shared" si="159"/>
        <v>0</v>
      </c>
      <c r="BJ130" s="142">
        <f t="shared" si="159"/>
        <v>0</v>
      </c>
      <c r="BK130" s="142">
        <f t="shared" si="159"/>
        <v>0</v>
      </c>
      <c r="BL130" s="142">
        <f t="shared" si="159"/>
        <v>0</v>
      </c>
      <c r="BM130" s="142">
        <f t="shared" si="159"/>
        <v>0</v>
      </c>
      <c r="BN130" s="142">
        <f t="shared" si="159"/>
        <v>0</v>
      </c>
      <c r="BO130" s="142">
        <f t="shared" si="159"/>
        <v>0</v>
      </c>
      <c r="BP130" s="142">
        <f t="shared" si="159"/>
        <v>0</v>
      </c>
      <c r="BQ130" s="142">
        <f t="shared" si="159"/>
        <v>0</v>
      </c>
      <c r="BR130" s="142">
        <f t="shared" si="159"/>
        <v>0</v>
      </c>
      <c r="BS130" s="142">
        <f t="shared" si="159"/>
        <v>0</v>
      </c>
      <c r="BT130" s="142">
        <f t="shared" ref="BT130:CY130" si="160">BT128*$D39</f>
        <v>0</v>
      </c>
      <c r="BU130" s="142">
        <f t="shared" si="160"/>
        <v>0</v>
      </c>
      <c r="BV130" s="142">
        <f t="shared" si="160"/>
        <v>0</v>
      </c>
      <c r="BW130" s="142">
        <f t="shared" si="160"/>
        <v>187.67973805801739</v>
      </c>
      <c r="BX130" s="142">
        <f t="shared" si="160"/>
        <v>31567.260207437837</v>
      </c>
      <c r="BY130" s="142">
        <f t="shared" si="160"/>
        <v>31567.260207437757</v>
      </c>
      <c r="BZ130" s="142">
        <f t="shared" si="160"/>
        <v>37373.851130853844</v>
      </c>
      <c r="CA130" s="142">
        <f t="shared" si="160"/>
        <v>37373.851130853844</v>
      </c>
      <c r="CB130" s="142">
        <f t="shared" si="160"/>
        <v>37373.851130853844</v>
      </c>
      <c r="CC130" s="142">
        <f t="shared" si="160"/>
        <v>37373.851130853844</v>
      </c>
      <c r="CD130" s="142">
        <f t="shared" si="160"/>
        <v>37373.851130853844</v>
      </c>
      <c r="CE130" s="142">
        <f t="shared" si="160"/>
        <v>37373.851130853844</v>
      </c>
      <c r="CF130" s="142">
        <f t="shared" si="160"/>
        <v>37373.851130853844</v>
      </c>
      <c r="CG130" s="142">
        <f t="shared" si="160"/>
        <v>37373.851130853844</v>
      </c>
      <c r="CH130" s="142">
        <f t="shared" si="160"/>
        <v>37373.851130853844</v>
      </c>
      <c r="CI130" s="142">
        <f t="shared" si="160"/>
        <v>37373.851130853844</v>
      </c>
      <c r="CJ130" s="142">
        <f t="shared" si="160"/>
        <v>37373.851130853844</v>
      </c>
      <c r="CK130" s="142">
        <f t="shared" si="160"/>
        <v>37373.851130853844</v>
      </c>
      <c r="CL130" s="142">
        <f t="shared" si="160"/>
        <v>43354.639781972481</v>
      </c>
      <c r="CM130" s="142">
        <f t="shared" si="160"/>
        <v>43354.639781972481</v>
      </c>
      <c r="CN130" s="142">
        <f t="shared" si="160"/>
        <v>43354.639781972481</v>
      </c>
      <c r="CO130" s="142">
        <f t="shared" si="160"/>
        <v>43354.639781972481</v>
      </c>
      <c r="CP130" s="142">
        <f t="shared" si="160"/>
        <v>43354.639781972481</v>
      </c>
      <c r="CQ130" s="142">
        <f t="shared" si="160"/>
        <v>43354.639781972481</v>
      </c>
      <c r="CR130" s="142">
        <f t="shared" si="160"/>
        <v>43354.639781972481</v>
      </c>
      <c r="CS130" s="142">
        <f t="shared" si="160"/>
        <v>43354.639781972481</v>
      </c>
      <c r="CT130" s="142">
        <f t="shared" si="160"/>
        <v>43354.639781972481</v>
      </c>
      <c r="CU130" s="142">
        <f t="shared" si="160"/>
        <v>43354.639781972481</v>
      </c>
      <c r="CV130" s="142">
        <f t="shared" si="160"/>
        <v>43354.639781972481</v>
      </c>
      <c r="CW130" s="142">
        <f t="shared" si="160"/>
        <v>43354.639781972481</v>
      </c>
      <c r="CX130" s="142">
        <f t="shared" si="160"/>
        <v>49514.8520926247</v>
      </c>
      <c r="CY130" s="142">
        <f t="shared" si="160"/>
        <v>49514.8520926247</v>
      </c>
      <c r="CZ130" s="142">
        <f t="shared" ref="CZ130:EE130" si="161">CZ128*$D39</f>
        <v>49514.8520926247</v>
      </c>
      <c r="DA130" s="142">
        <f t="shared" si="161"/>
        <v>49514.8520926247</v>
      </c>
      <c r="DB130" s="142">
        <f t="shared" si="161"/>
        <v>49514.8520926247</v>
      </c>
      <c r="DC130" s="142">
        <f t="shared" si="161"/>
        <v>49514.8520926247</v>
      </c>
      <c r="DD130" s="142">
        <f t="shared" si="161"/>
        <v>49514.8520926247</v>
      </c>
      <c r="DE130" s="142">
        <f t="shared" si="161"/>
        <v>49514.8520926247</v>
      </c>
      <c r="DF130" s="142">
        <f t="shared" si="161"/>
        <v>49514.8520926247</v>
      </c>
      <c r="DG130" s="142">
        <f t="shared" si="161"/>
        <v>49514.8520926247</v>
      </c>
      <c r="DH130" s="142">
        <f t="shared" si="161"/>
        <v>49514.8520926247</v>
      </c>
      <c r="DI130" s="142">
        <f t="shared" si="161"/>
        <v>49514.8520926247</v>
      </c>
      <c r="DJ130" s="142">
        <f t="shared" si="161"/>
        <v>55859.870772596332</v>
      </c>
      <c r="DK130" s="142">
        <f t="shared" si="161"/>
        <v>55859.870772596332</v>
      </c>
      <c r="DL130" s="142">
        <f t="shared" si="161"/>
        <v>55859.870772596332</v>
      </c>
      <c r="DM130" s="142">
        <f t="shared" si="161"/>
        <v>55859.87077259634</v>
      </c>
      <c r="DN130" s="142">
        <f t="shared" si="161"/>
        <v>55859.870772596332</v>
      </c>
      <c r="DO130" s="142">
        <f t="shared" si="161"/>
        <v>55859.870772596332</v>
      </c>
      <c r="DP130" s="142">
        <f t="shared" si="161"/>
        <v>55859.870772596332</v>
      </c>
      <c r="DQ130" s="142">
        <f t="shared" si="161"/>
        <v>55859.870772596332</v>
      </c>
      <c r="DR130" s="142">
        <f t="shared" si="161"/>
        <v>55859.870772596332</v>
      </c>
      <c r="DS130" s="142">
        <f t="shared" si="161"/>
        <v>55859.870772596332</v>
      </c>
      <c r="DT130" s="142">
        <f t="shared" si="161"/>
        <v>55859.870772596332</v>
      </c>
      <c r="DU130" s="142">
        <f t="shared" si="161"/>
        <v>55859.870772596332</v>
      </c>
      <c r="DV130" s="142">
        <f t="shared" si="161"/>
        <v>62395.240012967173</v>
      </c>
      <c r="DW130" s="142">
        <f t="shared" si="161"/>
        <v>62395.240012967173</v>
      </c>
      <c r="DX130" s="142">
        <f t="shared" si="161"/>
        <v>62395.240012967166</v>
      </c>
      <c r="DY130" s="142">
        <f t="shared" si="161"/>
        <v>62395.240012967181</v>
      </c>
      <c r="DZ130" s="142">
        <f t="shared" si="161"/>
        <v>62395.240012967173</v>
      </c>
      <c r="EA130" s="142">
        <f t="shared" si="161"/>
        <v>62395.240012967173</v>
      </c>
      <c r="EB130" s="142">
        <f t="shared" si="161"/>
        <v>62395.240012967173</v>
      </c>
      <c r="EC130" s="142">
        <f t="shared" si="161"/>
        <v>62395.240012967173</v>
      </c>
      <c r="ED130" s="142">
        <f t="shared" si="161"/>
        <v>62395.240012967173</v>
      </c>
      <c r="EE130" s="142">
        <f t="shared" si="161"/>
        <v>62395.240012967173</v>
      </c>
      <c r="EF130" s="142">
        <f t="shared" ref="EF130:FO130" si="162">EF128*$D39</f>
        <v>62395.240012967173</v>
      </c>
      <c r="EG130" s="142">
        <f t="shared" si="162"/>
        <v>16104759.371562095</v>
      </c>
      <c r="EH130" s="142">
        <f t="shared" si="162"/>
        <v>1.1161284822032248E-12</v>
      </c>
      <c r="EI130" s="142">
        <f t="shared" si="162"/>
        <v>2.4874070241029688E-13</v>
      </c>
      <c r="EJ130" s="142">
        <f t="shared" si="162"/>
        <v>0</v>
      </c>
      <c r="EK130" s="142">
        <f t="shared" si="162"/>
        <v>4.9828341722950908E-13</v>
      </c>
      <c r="EL130" s="142">
        <f t="shared" si="162"/>
        <v>0</v>
      </c>
      <c r="EM130" s="142">
        <f t="shared" si="162"/>
        <v>5.2250767791976928E-13</v>
      </c>
      <c r="EN130" s="142">
        <f t="shared" si="162"/>
        <v>0</v>
      </c>
      <c r="EO130" s="142">
        <f t="shared" si="162"/>
        <v>5.3226173149305416E-13</v>
      </c>
      <c r="EP130" s="142">
        <f t="shared" si="162"/>
        <v>2.7181396648967879E-13</v>
      </c>
      <c r="EQ130" s="142">
        <f t="shared" si="162"/>
        <v>0</v>
      </c>
      <c r="ER130" s="142">
        <f t="shared" si="162"/>
        <v>5.5008325900068985E-13</v>
      </c>
      <c r="ES130" s="142">
        <f t="shared" si="162"/>
        <v>0</v>
      </c>
      <c r="ET130" s="142">
        <f t="shared" si="162"/>
        <v>5.5788454030377376E-13</v>
      </c>
      <c r="EU130" s="142">
        <f t="shared" si="162"/>
        <v>2.0172287642119658E-13</v>
      </c>
      <c r="EV130" s="142">
        <f t="shared" si="162"/>
        <v>0</v>
      </c>
      <c r="EW130" s="142">
        <f t="shared" si="162"/>
        <v>5.6468807014081977E-13</v>
      </c>
      <c r="EX130" s="142">
        <f t="shared" si="162"/>
        <v>0</v>
      </c>
      <c r="EY130" s="142">
        <f t="shared" si="162"/>
        <v>5.8145488065018006E-13</v>
      </c>
      <c r="EZ130" s="142">
        <f t="shared" si="162"/>
        <v>0</v>
      </c>
      <c r="FA130" s="142">
        <f t="shared" si="162"/>
        <v>5.9237861643506857E-13</v>
      </c>
      <c r="FB130" s="142">
        <f t="shared" si="162"/>
        <v>3.0250986949279023E-13</v>
      </c>
      <c r="FC130" s="142">
        <f t="shared" si="162"/>
        <v>0</v>
      </c>
      <c r="FD130" s="142">
        <f t="shared" si="162"/>
        <v>6.1215757249114899E-13</v>
      </c>
      <c r="FE130" s="142">
        <f t="shared" si="162"/>
        <v>0</v>
      </c>
      <c r="FF130" s="142">
        <f t="shared" si="162"/>
        <v>6.2081550860018633E-13</v>
      </c>
      <c r="FG130" s="142">
        <f t="shared" si="162"/>
        <v>4.101194268252083E-13</v>
      </c>
      <c r="FH130" s="142">
        <f t="shared" si="162"/>
        <v>0</v>
      </c>
      <c r="FI130" s="142">
        <f t="shared" si="162"/>
        <v>6.2277075053013736E-13</v>
      </c>
      <c r="FJ130" s="142">
        <f t="shared" si="162"/>
        <v>0</v>
      </c>
      <c r="FK130" s="142">
        <f t="shared" si="162"/>
        <v>6.5404829493250401E-13</v>
      </c>
      <c r="FL130" s="142">
        <f t="shared" si="162"/>
        <v>0</v>
      </c>
      <c r="FM130" s="142">
        <f t="shared" si="162"/>
        <v>6.6624859712112906E-13</v>
      </c>
      <c r="FN130" s="142">
        <f t="shared" si="162"/>
        <v>3.4023805805908728E-13</v>
      </c>
      <c r="FO130" s="143">
        <f t="shared" si="162"/>
        <v>0</v>
      </c>
      <c r="FP130" s="3"/>
    </row>
    <row r="131" spans="1:172" s="3" customFormat="1" x14ac:dyDescent="0.2">
      <c r="F131" s="144"/>
      <c r="AL131" s="144"/>
      <c r="AM131" s="144"/>
      <c r="DA131" s="144"/>
      <c r="DB131" s="144"/>
    </row>
    <row r="132" spans="1:172" s="3" customFormat="1" ht="15" thickBot="1" x14ac:dyDescent="0.25">
      <c r="D132" s="145"/>
      <c r="F132" s="144"/>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row>
    <row r="133" spans="1:172" x14ac:dyDescent="0.2">
      <c r="C133" s="75" t="s">
        <v>135</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c r="FJ133" s="76"/>
      <c r="FK133" s="76"/>
      <c r="FL133" s="76"/>
      <c r="FM133" s="76"/>
      <c r="FN133" s="76"/>
      <c r="FO133" s="77"/>
    </row>
    <row r="134" spans="1:172" x14ac:dyDescent="0.2">
      <c r="C134" s="146"/>
      <c r="D134" s="147" t="s">
        <v>34</v>
      </c>
      <c r="E134" s="147" t="s">
        <v>35</v>
      </c>
      <c r="F134" s="147" t="s">
        <v>36</v>
      </c>
      <c r="G134" s="147"/>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148"/>
    </row>
    <row r="135" spans="1:172" x14ac:dyDescent="0.2">
      <c r="C135" s="146" t="s">
        <v>73</v>
      </c>
      <c r="D135" s="149">
        <f>XIRR($H135:$FO135,$H$44:$FO$44)</f>
        <v>0.27315014004707339</v>
      </c>
      <c r="E135" s="150">
        <f>SUMIF($H135:$FO135,"&gt;0")/-SUMIF($H135:$FO135,"&lt;0")</f>
        <v>3.0583295187616111</v>
      </c>
      <c r="F135" s="151">
        <f>SUM(H135:FO135)</f>
        <v>42230983.866402149</v>
      </c>
      <c r="G135" s="106"/>
      <c r="H135" s="106">
        <f>H47</f>
        <v>-8530000</v>
      </c>
      <c r="I135" s="106">
        <f t="shared" ref="I135:BT135" si="163">I47</f>
        <v>-3596749.9075412983</v>
      </c>
      <c r="J135" s="106">
        <f t="shared" si="163"/>
        <v>-4135320.127140162</v>
      </c>
      <c r="K135" s="106">
        <f t="shared" si="163"/>
        <v>-4011068.4797091908</v>
      </c>
      <c r="L135" s="106">
        <f t="shared" si="163"/>
        <v>0</v>
      </c>
      <c r="M135" s="106">
        <f t="shared" si="163"/>
        <v>0</v>
      </c>
      <c r="N135" s="106">
        <f t="shared" si="163"/>
        <v>0</v>
      </c>
      <c r="O135" s="106">
        <f t="shared" si="163"/>
        <v>0</v>
      </c>
      <c r="P135" s="106">
        <f t="shared" si="163"/>
        <v>0</v>
      </c>
      <c r="Q135" s="106">
        <f t="shared" si="163"/>
        <v>0</v>
      </c>
      <c r="R135" s="106">
        <f t="shared" si="163"/>
        <v>-122680.06333333332</v>
      </c>
      <c r="S135" s="106">
        <f t="shared" si="163"/>
        <v>-121296.62733333331</v>
      </c>
      <c r="T135" s="106">
        <f t="shared" si="163"/>
        <v>160136.29162666667</v>
      </c>
      <c r="U135" s="106">
        <f t="shared" si="163"/>
        <v>196775.03530666669</v>
      </c>
      <c r="V135" s="106">
        <f t="shared" si="163"/>
        <v>233413.7789866667</v>
      </c>
      <c r="W135" s="106">
        <f t="shared" si="163"/>
        <v>270052.52266666666</v>
      </c>
      <c r="X135" s="106">
        <f t="shared" si="163"/>
        <v>306691.26634666667</v>
      </c>
      <c r="Y135" s="106">
        <f t="shared" si="163"/>
        <v>20662129.023772206</v>
      </c>
      <c r="Z135" s="106">
        <f t="shared" si="163"/>
        <v>66303.122113095131</v>
      </c>
      <c r="AA135" s="106">
        <f t="shared" si="163"/>
        <v>66303.122113095131</v>
      </c>
      <c r="AB135" s="106">
        <f t="shared" si="163"/>
        <v>66303.122113095131</v>
      </c>
      <c r="AC135" s="106">
        <f t="shared" si="163"/>
        <v>66303.122113095131</v>
      </c>
      <c r="AD135" s="106">
        <f t="shared" si="163"/>
        <v>76621.283769095142</v>
      </c>
      <c r="AE135" s="106">
        <f t="shared" si="163"/>
        <v>76621.283769095142</v>
      </c>
      <c r="AF135" s="106">
        <f t="shared" si="163"/>
        <v>76621.283769095142</v>
      </c>
      <c r="AG135" s="106">
        <f t="shared" si="163"/>
        <v>76621.283769095142</v>
      </c>
      <c r="AH135" s="106">
        <f t="shared" si="163"/>
        <v>76621.283769095142</v>
      </c>
      <c r="AI135" s="106">
        <f t="shared" si="163"/>
        <v>76621.283769095142</v>
      </c>
      <c r="AJ135" s="106">
        <f t="shared" si="163"/>
        <v>76621.283769095142</v>
      </c>
      <c r="AK135" s="106">
        <f t="shared" si="163"/>
        <v>76621.283769095142</v>
      </c>
      <c r="AL135" s="106">
        <f t="shared" si="163"/>
        <v>30285.342376469409</v>
      </c>
      <c r="AM135" s="106">
        <f t="shared" si="163"/>
        <v>30285.342376469409</v>
      </c>
      <c r="AN135" s="106">
        <f t="shared" si="163"/>
        <v>30285.342376469409</v>
      </c>
      <c r="AO135" s="106">
        <f t="shared" si="163"/>
        <v>30285.342376469409</v>
      </c>
      <c r="AP135" s="106">
        <f t="shared" si="163"/>
        <v>40913.0488821494</v>
      </c>
      <c r="AQ135" s="106">
        <f t="shared" si="163"/>
        <v>40913.0488821494</v>
      </c>
      <c r="AR135" s="106">
        <f t="shared" si="163"/>
        <v>40913.0488821494</v>
      </c>
      <c r="AS135" s="106">
        <f t="shared" si="163"/>
        <v>40913.0488821494</v>
      </c>
      <c r="AT135" s="106">
        <f t="shared" si="163"/>
        <v>40913.0488821494</v>
      </c>
      <c r="AU135" s="106">
        <f t="shared" si="163"/>
        <v>40913.0488821494</v>
      </c>
      <c r="AV135" s="106">
        <f t="shared" si="163"/>
        <v>40913.0488821494</v>
      </c>
      <c r="AW135" s="106">
        <f t="shared" si="163"/>
        <v>40913.0488821494</v>
      </c>
      <c r="AX135" s="106">
        <f t="shared" si="163"/>
        <v>40913.0488821494</v>
      </c>
      <c r="AY135" s="106">
        <f t="shared" si="163"/>
        <v>40913.0488821494</v>
      </c>
      <c r="AZ135" s="106">
        <f t="shared" si="163"/>
        <v>40913.0488821494</v>
      </c>
      <c r="BA135" s="106">
        <f t="shared" si="163"/>
        <v>40913.0488821494</v>
      </c>
      <c r="BB135" s="106">
        <f t="shared" si="163"/>
        <v>51859.586582999691</v>
      </c>
      <c r="BC135" s="106">
        <f t="shared" si="163"/>
        <v>51859.586582999691</v>
      </c>
      <c r="BD135" s="106">
        <f t="shared" si="163"/>
        <v>51859.586582999691</v>
      </c>
      <c r="BE135" s="106">
        <f t="shared" si="163"/>
        <v>51859.586582999691</v>
      </c>
      <c r="BF135" s="106">
        <f t="shared" si="163"/>
        <v>51859.586582999691</v>
      </c>
      <c r="BG135" s="106">
        <f t="shared" si="163"/>
        <v>51859.586582999691</v>
      </c>
      <c r="BH135" s="106">
        <f t="shared" si="163"/>
        <v>51859.586582999691</v>
      </c>
      <c r="BI135" s="106">
        <f t="shared" si="163"/>
        <v>51859.586582999691</v>
      </c>
      <c r="BJ135" s="106">
        <f t="shared" si="163"/>
        <v>51859.586582999691</v>
      </c>
      <c r="BK135" s="106">
        <f t="shared" si="163"/>
        <v>51859.586582999691</v>
      </c>
      <c r="BL135" s="106">
        <f t="shared" si="163"/>
        <v>51859.586582999691</v>
      </c>
      <c r="BM135" s="106">
        <f t="shared" si="163"/>
        <v>51859.586582999691</v>
      </c>
      <c r="BN135" s="106">
        <f t="shared" si="163"/>
        <v>63134.520414875617</v>
      </c>
      <c r="BO135" s="106">
        <f t="shared" si="163"/>
        <v>63134.520414875617</v>
      </c>
      <c r="BP135" s="106">
        <f t="shared" si="163"/>
        <v>63134.520414875617</v>
      </c>
      <c r="BQ135" s="106">
        <f t="shared" si="163"/>
        <v>63134.520414875617</v>
      </c>
      <c r="BR135" s="106">
        <f t="shared" si="163"/>
        <v>63134.520414875617</v>
      </c>
      <c r="BS135" s="106">
        <f t="shared" si="163"/>
        <v>63134.520414875617</v>
      </c>
      <c r="BT135" s="106">
        <f t="shared" si="163"/>
        <v>63134.520414875617</v>
      </c>
      <c r="BU135" s="106">
        <f t="shared" ref="BU135:EF135" si="164">BU47</f>
        <v>63134.520414875617</v>
      </c>
      <c r="BV135" s="106">
        <f t="shared" si="164"/>
        <v>63134.520414875617</v>
      </c>
      <c r="BW135" s="106">
        <f t="shared" si="164"/>
        <v>63134.520414875617</v>
      </c>
      <c r="BX135" s="106">
        <f t="shared" si="164"/>
        <v>63134.520414875617</v>
      </c>
      <c r="BY135" s="106">
        <f t="shared" si="164"/>
        <v>63134.520414875617</v>
      </c>
      <c r="BZ135" s="106">
        <f t="shared" si="164"/>
        <v>74747.702261707687</v>
      </c>
      <c r="CA135" s="106">
        <f t="shared" si="164"/>
        <v>74747.702261707687</v>
      </c>
      <c r="CB135" s="106">
        <f t="shared" si="164"/>
        <v>74747.702261707687</v>
      </c>
      <c r="CC135" s="106">
        <f t="shared" si="164"/>
        <v>74747.702261707687</v>
      </c>
      <c r="CD135" s="106">
        <f t="shared" si="164"/>
        <v>74747.702261707687</v>
      </c>
      <c r="CE135" s="106">
        <f t="shared" si="164"/>
        <v>74747.702261707687</v>
      </c>
      <c r="CF135" s="106">
        <f t="shared" si="164"/>
        <v>74747.702261707687</v>
      </c>
      <c r="CG135" s="106">
        <f t="shared" si="164"/>
        <v>74747.702261707687</v>
      </c>
      <c r="CH135" s="106">
        <f t="shared" si="164"/>
        <v>74747.702261707687</v>
      </c>
      <c r="CI135" s="106">
        <f t="shared" si="164"/>
        <v>74747.702261707687</v>
      </c>
      <c r="CJ135" s="106">
        <f t="shared" si="164"/>
        <v>74747.702261707687</v>
      </c>
      <c r="CK135" s="106">
        <f t="shared" si="164"/>
        <v>74747.702261707687</v>
      </c>
      <c r="CL135" s="106">
        <f t="shared" si="164"/>
        <v>86709.279563944961</v>
      </c>
      <c r="CM135" s="106">
        <f t="shared" si="164"/>
        <v>86709.279563944961</v>
      </c>
      <c r="CN135" s="106">
        <f t="shared" si="164"/>
        <v>86709.279563944961</v>
      </c>
      <c r="CO135" s="106">
        <f t="shared" si="164"/>
        <v>86709.279563944961</v>
      </c>
      <c r="CP135" s="106">
        <f t="shared" si="164"/>
        <v>86709.279563944961</v>
      </c>
      <c r="CQ135" s="106">
        <f t="shared" si="164"/>
        <v>86709.279563944961</v>
      </c>
      <c r="CR135" s="106">
        <f t="shared" si="164"/>
        <v>86709.279563944961</v>
      </c>
      <c r="CS135" s="106">
        <f t="shared" si="164"/>
        <v>86709.279563944961</v>
      </c>
      <c r="CT135" s="106">
        <f t="shared" si="164"/>
        <v>86709.279563944961</v>
      </c>
      <c r="CU135" s="106">
        <f t="shared" si="164"/>
        <v>86709.279563944961</v>
      </c>
      <c r="CV135" s="106">
        <f t="shared" si="164"/>
        <v>86709.279563944961</v>
      </c>
      <c r="CW135" s="106">
        <f t="shared" si="164"/>
        <v>86709.279563944961</v>
      </c>
      <c r="CX135" s="106">
        <f t="shared" si="164"/>
        <v>99029.7041852494</v>
      </c>
      <c r="CY135" s="106">
        <f t="shared" si="164"/>
        <v>99029.7041852494</v>
      </c>
      <c r="CZ135" s="106">
        <f t="shared" si="164"/>
        <v>99029.7041852494</v>
      </c>
      <c r="DA135" s="106">
        <f t="shared" si="164"/>
        <v>99029.7041852494</v>
      </c>
      <c r="DB135" s="106">
        <f t="shared" si="164"/>
        <v>99029.7041852494</v>
      </c>
      <c r="DC135" s="106">
        <f t="shared" si="164"/>
        <v>99029.7041852494</v>
      </c>
      <c r="DD135" s="106">
        <f t="shared" si="164"/>
        <v>99029.7041852494</v>
      </c>
      <c r="DE135" s="106">
        <f t="shared" si="164"/>
        <v>99029.7041852494</v>
      </c>
      <c r="DF135" s="106">
        <f t="shared" si="164"/>
        <v>99029.7041852494</v>
      </c>
      <c r="DG135" s="106">
        <f t="shared" si="164"/>
        <v>99029.7041852494</v>
      </c>
      <c r="DH135" s="106">
        <f t="shared" si="164"/>
        <v>99029.7041852494</v>
      </c>
      <c r="DI135" s="106">
        <f t="shared" si="164"/>
        <v>99029.7041852494</v>
      </c>
      <c r="DJ135" s="106">
        <f t="shared" si="164"/>
        <v>111719.74154519266</v>
      </c>
      <c r="DK135" s="106">
        <f t="shared" si="164"/>
        <v>111719.74154519266</v>
      </c>
      <c r="DL135" s="106">
        <f t="shared" si="164"/>
        <v>111719.74154519266</v>
      </c>
      <c r="DM135" s="106">
        <f t="shared" si="164"/>
        <v>111719.74154519266</v>
      </c>
      <c r="DN135" s="106">
        <f t="shared" si="164"/>
        <v>111719.74154519266</v>
      </c>
      <c r="DO135" s="106">
        <f t="shared" si="164"/>
        <v>111719.74154519266</v>
      </c>
      <c r="DP135" s="106">
        <f t="shared" si="164"/>
        <v>111719.74154519266</v>
      </c>
      <c r="DQ135" s="106">
        <f t="shared" si="164"/>
        <v>111719.74154519266</v>
      </c>
      <c r="DR135" s="106">
        <f t="shared" si="164"/>
        <v>111719.74154519266</v>
      </c>
      <c r="DS135" s="106">
        <f t="shared" si="164"/>
        <v>111719.74154519266</v>
      </c>
      <c r="DT135" s="106">
        <f t="shared" si="164"/>
        <v>111719.74154519266</v>
      </c>
      <c r="DU135" s="106">
        <f t="shared" si="164"/>
        <v>111719.74154519266</v>
      </c>
      <c r="DV135" s="106">
        <f t="shared" si="164"/>
        <v>124790.48002593435</v>
      </c>
      <c r="DW135" s="106">
        <f t="shared" si="164"/>
        <v>124790.48002593435</v>
      </c>
      <c r="DX135" s="106">
        <f t="shared" si="164"/>
        <v>124790.48002593435</v>
      </c>
      <c r="DY135" s="106">
        <f t="shared" si="164"/>
        <v>124790.48002593435</v>
      </c>
      <c r="DZ135" s="106">
        <f t="shared" si="164"/>
        <v>124790.48002593435</v>
      </c>
      <c r="EA135" s="106">
        <f t="shared" si="164"/>
        <v>124790.48002593435</v>
      </c>
      <c r="EB135" s="106">
        <f t="shared" si="164"/>
        <v>124790.48002593435</v>
      </c>
      <c r="EC135" s="106">
        <f t="shared" si="164"/>
        <v>124790.48002593435</v>
      </c>
      <c r="ED135" s="106">
        <f t="shared" si="164"/>
        <v>124790.48002593435</v>
      </c>
      <c r="EE135" s="106">
        <f t="shared" si="164"/>
        <v>124790.48002593435</v>
      </c>
      <c r="EF135" s="106">
        <f t="shared" si="164"/>
        <v>124790.48002593435</v>
      </c>
      <c r="EG135" s="106">
        <f t="shared" ref="EG135:FO135" si="165">EG47</f>
        <v>32209518.743124191</v>
      </c>
      <c r="EH135" s="106">
        <f t="shared" si="165"/>
        <v>0</v>
      </c>
      <c r="EI135" s="106">
        <f t="shared" si="165"/>
        <v>0</v>
      </c>
      <c r="EJ135" s="106">
        <f t="shared" si="165"/>
        <v>0</v>
      </c>
      <c r="EK135" s="106">
        <f t="shared" si="165"/>
        <v>0</v>
      </c>
      <c r="EL135" s="106">
        <f t="shared" si="165"/>
        <v>0</v>
      </c>
      <c r="EM135" s="106">
        <f t="shared" si="165"/>
        <v>0</v>
      </c>
      <c r="EN135" s="106">
        <f t="shared" si="165"/>
        <v>0</v>
      </c>
      <c r="EO135" s="106">
        <f t="shared" si="165"/>
        <v>0</v>
      </c>
      <c r="EP135" s="106">
        <f t="shared" si="165"/>
        <v>0</v>
      </c>
      <c r="EQ135" s="106">
        <f t="shared" si="165"/>
        <v>0</v>
      </c>
      <c r="ER135" s="106">
        <f t="shared" si="165"/>
        <v>0</v>
      </c>
      <c r="ES135" s="106">
        <f t="shared" si="165"/>
        <v>0</v>
      </c>
      <c r="ET135" s="106">
        <f t="shared" si="165"/>
        <v>0</v>
      </c>
      <c r="EU135" s="106">
        <f t="shared" si="165"/>
        <v>0</v>
      </c>
      <c r="EV135" s="106">
        <f t="shared" si="165"/>
        <v>0</v>
      </c>
      <c r="EW135" s="106">
        <f t="shared" si="165"/>
        <v>0</v>
      </c>
      <c r="EX135" s="106">
        <f t="shared" si="165"/>
        <v>0</v>
      </c>
      <c r="EY135" s="106">
        <f t="shared" si="165"/>
        <v>0</v>
      </c>
      <c r="EZ135" s="106">
        <f t="shared" si="165"/>
        <v>0</v>
      </c>
      <c r="FA135" s="106">
        <f t="shared" si="165"/>
        <v>0</v>
      </c>
      <c r="FB135" s="106">
        <f t="shared" si="165"/>
        <v>0</v>
      </c>
      <c r="FC135" s="106">
        <f t="shared" si="165"/>
        <v>0</v>
      </c>
      <c r="FD135" s="106">
        <f t="shared" si="165"/>
        <v>0</v>
      </c>
      <c r="FE135" s="106">
        <f t="shared" si="165"/>
        <v>0</v>
      </c>
      <c r="FF135" s="106">
        <f t="shared" si="165"/>
        <v>0</v>
      </c>
      <c r="FG135" s="106">
        <f t="shared" si="165"/>
        <v>0</v>
      </c>
      <c r="FH135" s="106">
        <f t="shared" si="165"/>
        <v>0</v>
      </c>
      <c r="FI135" s="106">
        <f t="shared" si="165"/>
        <v>0</v>
      </c>
      <c r="FJ135" s="106">
        <f t="shared" si="165"/>
        <v>0</v>
      </c>
      <c r="FK135" s="106">
        <f t="shared" si="165"/>
        <v>0</v>
      </c>
      <c r="FL135" s="106">
        <f t="shared" si="165"/>
        <v>0</v>
      </c>
      <c r="FM135" s="106">
        <f t="shared" si="165"/>
        <v>0</v>
      </c>
      <c r="FN135" s="106">
        <f t="shared" si="165"/>
        <v>0</v>
      </c>
      <c r="FO135" s="152">
        <f t="shared" si="165"/>
        <v>0</v>
      </c>
    </row>
    <row r="136" spans="1:172" x14ac:dyDescent="0.2">
      <c r="C136" s="24" t="s">
        <v>136</v>
      </c>
      <c r="D136" s="153">
        <f>XIRR($H136:$FO136,$H$44:$FO$44)</f>
        <v>0.24175069928169254</v>
      </c>
      <c r="E136" s="154">
        <f>SUMIF($H136:$FO136,"&gt;0")/-SUMIF($H136:$FO136,"&lt;0")</f>
        <v>2.4140509567250987</v>
      </c>
      <c r="F136" s="155">
        <f>SUM(H136:FO136)</f>
        <v>21872784.342912674</v>
      </c>
      <c r="G136" s="25"/>
      <c r="H136" s="25">
        <f>H120+H129</f>
        <v>-6430899.8334519742</v>
      </c>
      <c r="I136" s="25">
        <f t="shared" ref="I136:BT136" si="166">I120+I129</f>
        <v>-2711645.7656946941</v>
      </c>
      <c r="J136" s="25">
        <f t="shared" si="166"/>
        <v>-3117682.2411367251</v>
      </c>
      <c r="K136" s="25">
        <f t="shared" si="166"/>
        <v>-3024006.9892293434</v>
      </c>
      <c r="L136" s="25">
        <f t="shared" si="166"/>
        <v>0</v>
      </c>
      <c r="M136" s="25">
        <f t="shared" si="166"/>
        <v>0</v>
      </c>
      <c r="N136" s="25">
        <f t="shared" si="166"/>
        <v>0</v>
      </c>
      <c r="O136" s="25">
        <f t="shared" si="166"/>
        <v>0</v>
      </c>
      <c r="P136" s="25">
        <f t="shared" si="166"/>
        <v>0</v>
      </c>
      <c r="Q136" s="25">
        <f t="shared" si="166"/>
        <v>0</v>
      </c>
      <c r="R136" s="25">
        <f t="shared" si="166"/>
        <v>-92490.410182674212</v>
      </c>
      <c r="S136" s="25">
        <f t="shared" si="166"/>
        <v>-91447.416238712714</v>
      </c>
      <c r="T136" s="25">
        <f t="shared" si="166"/>
        <v>120729.24398025176</v>
      </c>
      <c r="U136" s="25">
        <f t="shared" si="166"/>
        <v>148351.76339755559</v>
      </c>
      <c r="V136" s="25">
        <f t="shared" si="166"/>
        <v>175974.28281485941</v>
      </c>
      <c r="W136" s="25">
        <f t="shared" si="166"/>
        <v>203596.8022321632</v>
      </c>
      <c r="X136" s="25">
        <f t="shared" si="166"/>
        <v>231219.32164946705</v>
      </c>
      <c r="Y136" s="25">
        <f t="shared" si="166"/>
        <v>15577500.832091428</v>
      </c>
      <c r="Z136" s="25">
        <f t="shared" si="166"/>
        <v>49986.956266641195</v>
      </c>
      <c r="AA136" s="25">
        <f t="shared" si="166"/>
        <v>49986.956266641195</v>
      </c>
      <c r="AB136" s="25">
        <f t="shared" si="166"/>
        <v>49986.956266641195</v>
      </c>
      <c r="AC136" s="25">
        <f t="shared" si="166"/>
        <v>49986.956266641195</v>
      </c>
      <c r="AD136" s="25">
        <f t="shared" si="166"/>
        <v>57765.979018704624</v>
      </c>
      <c r="AE136" s="25">
        <f t="shared" si="166"/>
        <v>57765.979018704624</v>
      </c>
      <c r="AF136" s="25">
        <f t="shared" si="166"/>
        <v>57765.979018704624</v>
      </c>
      <c r="AG136" s="25">
        <f t="shared" si="166"/>
        <v>57765.979018704624</v>
      </c>
      <c r="AH136" s="25">
        <f t="shared" si="166"/>
        <v>57765.979018704624</v>
      </c>
      <c r="AI136" s="25">
        <f t="shared" si="166"/>
        <v>57765.979018704624</v>
      </c>
      <c r="AJ136" s="25">
        <f t="shared" si="166"/>
        <v>57765.979018704624</v>
      </c>
      <c r="AK136" s="25">
        <f t="shared" si="166"/>
        <v>57765.979018704624</v>
      </c>
      <c r="AL136" s="25">
        <f t="shared" si="166"/>
        <v>22832.591236210217</v>
      </c>
      <c r="AM136" s="25">
        <f t="shared" si="166"/>
        <v>22832.591236210217</v>
      </c>
      <c r="AN136" s="25">
        <f t="shared" si="166"/>
        <v>22832.591236210217</v>
      </c>
      <c r="AO136" s="25">
        <f t="shared" si="166"/>
        <v>22832.591236210217</v>
      </c>
      <c r="AP136" s="25">
        <f t="shared" si="166"/>
        <v>30844.984670835529</v>
      </c>
      <c r="AQ136" s="25">
        <f t="shared" si="166"/>
        <v>30844.984670835529</v>
      </c>
      <c r="AR136" s="25">
        <f t="shared" si="166"/>
        <v>30844.984670835529</v>
      </c>
      <c r="AS136" s="25">
        <f t="shared" si="166"/>
        <v>30844.984670835529</v>
      </c>
      <c r="AT136" s="25">
        <f t="shared" si="166"/>
        <v>30844.984670835529</v>
      </c>
      <c r="AU136" s="25">
        <f t="shared" si="166"/>
        <v>30844.984670835529</v>
      </c>
      <c r="AV136" s="25">
        <f t="shared" si="166"/>
        <v>30844.984670835529</v>
      </c>
      <c r="AW136" s="25">
        <f t="shared" si="166"/>
        <v>30844.984670835529</v>
      </c>
      <c r="AX136" s="25">
        <f t="shared" si="166"/>
        <v>30844.984670835529</v>
      </c>
      <c r="AY136" s="25">
        <f t="shared" si="166"/>
        <v>30844.984670835529</v>
      </c>
      <c r="AZ136" s="25">
        <f t="shared" si="166"/>
        <v>30844.984670835529</v>
      </c>
      <c r="BA136" s="25">
        <f t="shared" si="166"/>
        <v>30844.984670835529</v>
      </c>
      <c r="BB136" s="25">
        <f t="shared" si="166"/>
        <v>38329.86880529784</v>
      </c>
      <c r="BC136" s="25">
        <f t="shared" si="166"/>
        <v>27368.424935949668</v>
      </c>
      <c r="BD136" s="25">
        <f t="shared" si="166"/>
        <v>27368.424935949668</v>
      </c>
      <c r="BE136" s="25">
        <f t="shared" si="166"/>
        <v>27368.424935949668</v>
      </c>
      <c r="BF136" s="25">
        <f t="shared" si="166"/>
        <v>27368.424935949668</v>
      </c>
      <c r="BG136" s="25">
        <f t="shared" si="166"/>
        <v>27368.424935949668</v>
      </c>
      <c r="BH136" s="25">
        <f t="shared" si="166"/>
        <v>27368.424935949668</v>
      </c>
      <c r="BI136" s="25">
        <f t="shared" si="166"/>
        <v>27368.424935949668</v>
      </c>
      <c r="BJ136" s="25">
        <f t="shared" si="166"/>
        <v>27368.424935949668</v>
      </c>
      <c r="BK136" s="25">
        <f t="shared" si="166"/>
        <v>27368.424935949668</v>
      </c>
      <c r="BL136" s="25">
        <f t="shared" si="166"/>
        <v>27368.424935949668</v>
      </c>
      <c r="BM136" s="25">
        <f t="shared" si="166"/>
        <v>27368.424935949668</v>
      </c>
      <c r="BN136" s="25">
        <f t="shared" si="166"/>
        <v>33318.668672305474</v>
      </c>
      <c r="BO136" s="25">
        <f t="shared" si="166"/>
        <v>33318.668672305474</v>
      </c>
      <c r="BP136" s="25">
        <f t="shared" si="166"/>
        <v>33318.668672305474</v>
      </c>
      <c r="BQ136" s="25">
        <f t="shared" si="166"/>
        <v>33318.668672305474</v>
      </c>
      <c r="BR136" s="25">
        <f t="shared" si="166"/>
        <v>33318.668672305474</v>
      </c>
      <c r="BS136" s="25">
        <f t="shared" si="166"/>
        <v>33318.668672305474</v>
      </c>
      <c r="BT136" s="25">
        <f t="shared" si="166"/>
        <v>33318.668672305474</v>
      </c>
      <c r="BU136" s="25">
        <f t="shared" ref="BU136:EF136" si="167">BU120+BU129</f>
        <v>33318.668672305474</v>
      </c>
      <c r="BV136" s="25">
        <f t="shared" si="167"/>
        <v>33318.668672305474</v>
      </c>
      <c r="BW136" s="25">
        <f t="shared" si="167"/>
        <v>33308.255862332138</v>
      </c>
      <c r="BX136" s="25">
        <f t="shared" si="167"/>
        <v>31567.260207437808</v>
      </c>
      <c r="BY136" s="25">
        <f t="shared" si="167"/>
        <v>31567.260207437808</v>
      </c>
      <c r="BZ136" s="25">
        <f t="shared" si="167"/>
        <v>37373.851130853844</v>
      </c>
      <c r="CA136" s="25">
        <f t="shared" si="167"/>
        <v>37373.851130853844</v>
      </c>
      <c r="CB136" s="25">
        <f t="shared" si="167"/>
        <v>37373.851130853844</v>
      </c>
      <c r="CC136" s="25">
        <f t="shared" si="167"/>
        <v>37373.851130853844</v>
      </c>
      <c r="CD136" s="25">
        <f t="shared" si="167"/>
        <v>37373.851130853844</v>
      </c>
      <c r="CE136" s="25">
        <f t="shared" si="167"/>
        <v>37373.851130853844</v>
      </c>
      <c r="CF136" s="25">
        <f t="shared" si="167"/>
        <v>37373.851130853844</v>
      </c>
      <c r="CG136" s="25">
        <f t="shared" si="167"/>
        <v>37373.851130853844</v>
      </c>
      <c r="CH136" s="25">
        <f t="shared" si="167"/>
        <v>37373.851130853844</v>
      </c>
      <c r="CI136" s="25">
        <f t="shared" si="167"/>
        <v>37373.851130853844</v>
      </c>
      <c r="CJ136" s="25">
        <f t="shared" si="167"/>
        <v>37373.851130853844</v>
      </c>
      <c r="CK136" s="25">
        <f t="shared" si="167"/>
        <v>37373.851130853844</v>
      </c>
      <c r="CL136" s="25">
        <f t="shared" si="167"/>
        <v>43354.639781972481</v>
      </c>
      <c r="CM136" s="25">
        <f t="shared" si="167"/>
        <v>43354.639781972481</v>
      </c>
      <c r="CN136" s="25">
        <f t="shared" si="167"/>
        <v>43354.639781972481</v>
      </c>
      <c r="CO136" s="25">
        <f t="shared" si="167"/>
        <v>43354.639781972473</v>
      </c>
      <c r="CP136" s="25">
        <f t="shared" si="167"/>
        <v>43354.639781972481</v>
      </c>
      <c r="CQ136" s="25">
        <f t="shared" si="167"/>
        <v>43354.639781972481</v>
      </c>
      <c r="CR136" s="25">
        <f t="shared" si="167"/>
        <v>43354.639781972481</v>
      </c>
      <c r="CS136" s="25">
        <f t="shared" si="167"/>
        <v>43354.639781972481</v>
      </c>
      <c r="CT136" s="25">
        <f t="shared" si="167"/>
        <v>43354.639781972481</v>
      </c>
      <c r="CU136" s="25">
        <f t="shared" si="167"/>
        <v>43354.639781972481</v>
      </c>
      <c r="CV136" s="25">
        <f t="shared" si="167"/>
        <v>43354.639781972481</v>
      </c>
      <c r="CW136" s="25">
        <f t="shared" si="167"/>
        <v>43354.639781972481</v>
      </c>
      <c r="CX136" s="25">
        <f t="shared" si="167"/>
        <v>49514.8520926247</v>
      </c>
      <c r="CY136" s="25">
        <f t="shared" si="167"/>
        <v>49514.8520926247</v>
      </c>
      <c r="CZ136" s="25">
        <f t="shared" si="167"/>
        <v>49514.8520926247</v>
      </c>
      <c r="DA136" s="25">
        <f t="shared" si="167"/>
        <v>49514.8520926247</v>
      </c>
      <c r="DB136" s="25">
        <f t="shared" si="167"/>
        <v>49514.8520926247</v>
      </c>
      <c r="DC136" s="25">
        <f t="shared" si="167"/>
        <v>49514.8520926247</v>
      </c>
      <c r="DD136" s="25">
        <f t="shared" si="167"/>
        <v>49514.8520926247</v>
      </c>
      <c r="DE136" s="25">
        <f t="shared" si="167"/>
        <v>49514.8520926247</v>
      </c>
      <c r="DF136" s="25">
        <f t="shared" si="167"/>
        <v>49514.8520926247</v>
      </c>
      <c r="DG136" s="25">
        <f t="shared" si="167"/>
        <v>49514.8520926247</v>
      </c>
      <c r="DH136" s="25">
        <f t="shared" si="167"/>
        <v>49514.8520926247</v>
      </c>
      <c r="DI136" s="25">
        <f t="shared" si="167"/>
        <v>49514.8520926247</v>
      </c>
      <c r="DJ136" s="25">
        <f t="shared" si="167"/>
        <v>55859.870772596332</v>
      </c>
      <c r="DK136" s="25">
        <f t="shared" si="167"/>
        <v>55859.870772596332</v>
      </c>
      <c r="DL136" s="25">
        <f t="shared" si="167"/>
        <v>55859.87077259634</v>
      </c>
      <c r="DM136" s="25">
        <f t="shared" si="167"/>
        <v>55859.870772596332</v>
      </c>
      <c r="DN136" s="25">
        <f t="shared" si="167"/>
        <v>55859.870772596332</v>
      </c>
      <c r="DO136" s="25">
        <f t="shared" si="167"/>
        <v>55859.870772596332</v>
      </c>
      <c r="DP136" s="25">
        <f t="shared" si="167"/>
        <v>55859.870772596332</v>
      </c>
      <c r="DQ136" s="25">
        <f t="shared" si="167"/>
        <v>55859.870772596332</v>
      </c>
      <c r="DR136" s="25">
        <f t="shared" si="167"/>
        <v>55859.870772596332</v>
      </c>
      <c r="DS136" s="25">
        <f t="shared" si="167"/>
        <v>55859.870772596332</v>
      </c>
      <c r="DT136" s="25">
        <f t="shared" si="167"/>
        <v>55859.870772596332</v>
      </c>
      <c r="DU136" s="25">
        <f t="shared" si="167"/>
        <v>55859.870772596332</v>
      </c>
      <c r="DV136" s="25">
        <f t="shared" si="167"/>
        <v>62395.240012967173</v>
      </c>
      <c r="DW136" s="25">
        <f t="shared" si="167"/>
        <v>62395.240012967173</v>
      </c>
      <c r="DX136" s="25">
        <f t="shared" si="167"/>
        <v>62395.240012967173</v>
      </c>
      <c r="DY136" s="25">
        <f t="shared" si="167"/>
        <v>62395.240012967173</v>
      </c>
      <c r="DZ136" s="25">
        <f t="shared" si="167"/>
        <v>62395.240012967173</v>
      </c>
      <c r="EA136" s="25">
        <f t="shared" si="167"/>
        <v>62395.240012967173</v>
      </c>
      <c r="EB136" s="25">
        <f t="shared" si="167"/>
        <v>62395.240012967173</v>
      </c>
      <c r="EC136" s="25">
        <f t="shared" si="167"/>
        <v>62395.240012967173</v>
      </c>
      <c r="ED136" s="25">
        <f t="shared" si="167"/>
        <v>62395.240012967173</v>
      </c>
      <c r="EE136" s="25">
        <f t="shared" si="167"/>
        <v>62395.240012967173</v>
      </c>
      <c r="EF136" s="25">
        <f t="shared" si="167"/>
        <v>62395.240012967173</v>
      </c>
      <c r="EG136" s="25">
        <f t="shared" ref="EG136:FO136" si="168">EG120+EG129</f>
        <v>16104759.371562095</v>
      </c>
      <c r="EH136" s="25">
        <f t="shared" si="168"/>
        <v>-1.1161284822032248E-12</v>
      </c>
      <c r="EI136" s="25">
        <f t="shared" si="168"/>
        <v>-2.4874070241029688E-13</v>
      </c>
      <c r="EJ136" s="25">
        <f t="shared" si="168"/>
        <v>0</v>
      </c>
      <c r="EK136" s="25">
        <f t="shared" si="168"/>
        <v>-4.9828341722950908E-13</v>
      </c>
      <c r="EL136" s="25">
        <f t="shared" si="168"/>
        <v>0</v>
      </c>
      <c r="EM136" s="25">
        <f t="shared" si="168"/>
        <v>-5.2250767791976928E-13</v>
      </c>
      <c r="EN136" s="25">
        <f t="shared" si="168"/>
        <v>0</v>
      </c>
      <c r="EO136" s="25">
        <f t="shared" si="168"/>
        <v>-5.3226173149305416E-13</v>
      </c>
      <c r="EP136" s="25">
        <f t="shared" si="168"/>
        <v>-2.7181396648967879E-13</v>
      </c>
      <c r="EQ136" s="25">
        <f t="shared" si="168"/>
        <v>0</v>
      </c>
      <c r="ER136" s="25">
        <f t="shared" si="168"/>
        <v>-5.5008325900068985E-13</v>
      </c>
      <c r="ES136" s="25">
        <f t="shared" si="168"/>
        <v>0</v>
      </c>
      <c r="ET136" s="25">
        <f t="shared" si="168"/>
        <v>-5.5788454030377376E-13</v>
      </c>
      <c r="EU136" s="25">
        <f t="shared" si="168"/>
        <v>-2.0172287642119658E-13</v>
      </c>
      <c r="EV136" s="25">
        <f t="shared" si="168"/>
        <v>0</v>
      </c>
      <c r="EW136" s="25">
        <f t="shared" si="168"/>
        <v>-5.6468807014081977E-13</v>
      </c>
      <c r="EX136" s="25">
        <f t="shared" si="168"/>
        <v>0</v>
      </c>
      <c r="EY136" s="25">
        <f t="shared" si="168"/>
        <v>-5.8145488065018006E-13</v>
      </c>
      <c r="EZ136" s="25">
        <f t="shared" si="168"/>
        <v>0</v>
      </c>
      <c r="FA136" s="25">
        <f t="shared" si="168"/>
        <v>-5.9237861643506857E-13</v>
      </c>
      <c r="FB136" s="25">
        <f t="shared" si="168"/>
        <v>-3.0250986949279023E-13</v>
      </c>
      <c r="FC136" s="25">
        <f t="shared" si="168"/>
        <v>0</v>
      </c>
      <c r="FD136" s="25">
        <f t="shared" si="168"/>
        <v>-6.1215757249114899E-13</v>
      </c>
      <c r="FE136" s="25">
        <f t="shared" si="168"/>
        <v>0</v>
      </c>
      <c r="FF136" s="25">
        <f t="shared" si="168"/>
        <v>-6.2081550860018633E-13</v>
      </c>
      <c r="FG136" s="25">
        <f t="shared" si="168"/>
        <v>-4.101194268252083E-13</v>
      </c>
      <c r="FH136" s="25">
        <f t="shared" si="168"/>
        <v>0</v>
      </c>
      <c r="FI136" s="25">
        <f t="shared" si="168"/>
        <v>-6.2277075053013736E-13</v>
      </c>
      <c r="FJ136" s="25">
        <f t="shared" si="168"/>
        <v>0</v>
      </c>
      <c r="FK136" s="25">
        <f t="shared" si="168"/>
        <v>-6.5404829493250401E-13</v>
      </c>
      <c r="FL136" s="25">
        <f t="shared" si="168"/>
        <v>0</v>
      </c>
      <c r="FM136" s="25">
        <f t="shared" si="168"/>
        <v>-6.6624859712112906E-13</v>
      </c>
      <c r="FN136" s="25">
        <f t="shared" si="168"/>
        <v>-3.4023805805908728E-13</v>
      </c>
      <c r="FO136" s="29">
        <f t="shared" si="168"/>
        <v>0</v>
      </c>
    </row>
    <row r="137" spans="1:172" x14ac:dyDescent="0.2">
      <c r="C137" s="30" t="s">
        <v>137</v>
      </c>
      <c r="D137" s="156">
        <f>XIRR($H137:$FO137,$H$44:$FO$44)</f>
        <v>0.33632791638374326</v>
      </c>
      <c r="E137" s="157">
        <f>SUMIF($H137:$FO137,"&gt;0")/-SUMIF($H137:$FO137,"&lt;0")</f>
        <v>5.0321709596447874</v>
      </c>
      <c r="F137" s="158">
        <f>SUM(H137:FO137)</f>
        <v>20358199.523489468</v>
      </c>
      <c r="G137" s="32"/>
      <c r="H137" s="32">
        <f>H130+H121</f>
        <v>-2099100.1665480253</v>
      </c>
      <c r="I137" s="32">
        <f t="shared" ref="I137:BT137" si="169">I130+I121</f>
        <v>-885104.1418466043</v>
      </c>
      <c r="J137" s="32">
        <f t="shared" si="169"/>
        <v>-1017637.8860034368</v>
      </c>
      <c r="K137" s="32">
        <f t="shared" si="169"/>
        <v>-987061.4904798473</v>
      </c>
      <c r="L137" s="32">
        <f t="shared" si="169"/>
        <v>0</v>
      </c>
      <c r="M137" s="32">
        <f t="shared" si="169"/>
        <v>0</v>
      </c>
      <c r="N137" s="32">
        <f t="shared" si="169"/>
        <v>0</v>
      </c>
      <c r="O137" s="32">
        <f t="shared" si="169"/>
        <v>0</v>
      </c>
      <c r="P137" s="32">
        <f t="shared" si="169"/>
        <v>0</v>
      </c>
      <c r="Q137" s="32">
        <f t="shared" si="169"/>
        <v>0</v>
      </c>
      <c r="R137" s="32">
        <f t="shared" si="169"/>
        <v>-30189.65315065912</v>
      </c>
      <c r="S137" s="32">
        <f t="shared" si="169"/>
        <v>-29849.211094620601</v>
      </c>
      <c r="T137" s="32">
        <f t="shared" si="169"/>
        <v>39407.047646414911</v>
      </c>
      <c r="U137" s="32">
        <f t="shared" si="169"/>
        <v>48423.271909111092</v>
      </c>
      <c r="V137" s="32">
        <f t="shared" si="169"/>
        <v>57439.496171807288</v>
      </c>
      <c r="W137" s="32">
        <f t="shared" si="169"/>
        <v>66455.720434503455</v>
      </c>
      <c r="X137" s="32">
        <f t="shared" si="169"/>
        <v>75471.944697199622</v>
      </c>
      <c r="Y137" s="32">
        <f t="shared" si="169"/>
        <v>5084628.1916807778</v>
      </c>
      <c r="Z137" s="32">
        <f t="shared" si="169"/>
        <v>16316.165846453936</v>
      </c>
      <c r="AA137" s="32">
        <f t="shared" si="169"/>
        <v>16316.165846453936</v>
      </c>
      <c r="AB137" s="32">
        <f t="shared" si="169"/>
        <v>16316.165846453936</v>
      </c>
      <c r="AC137" s="32">
        <f t="shared" si="169"/>
        <v>16316.165846453936</v>
      </c>
      <c r="AD137" s="32">
        <f t="shared" si="169"/>
        <v>18855.304750390518</v>
      </c>
      <c r="AE137" s="32">
        <f t="shared" si="169"/>
        <v>18855.304750390518</v>
      </c>
      <c r="AF137" s="32">
        <f t="shared" si="169"/>
        <v>18855.304750390518</v>
      </c>
      <c r="AG137" s="32">
        <f t="shared" si="169"/>
        <v>18855.304750390518</v>
      </c>
      <c r="AH137" s="32">
        <f t="shared" si="169"/>
        <v>18855.304750390518</v>
      </c>
      <c r="AI137" s="32">
        <f t="shared" si="169"/>
        <v>18855.304750390518</v>
      </c>
      <c r="AJ137" s="32">
        <f t="shared" si="169"/>
        <v>18855.304750390518</v>
      </c>
      <c r="AK137" s="32">
        <f t="shared" si="169"/>
        <v>18855.304750390518</v>
      </c>
      <c r="AL137" s="32">
        <f t="shared" si="169"/>
        <v>7452.7511402591917</v>
      </c>
      <c r="AM137" s="32">
        <f t="shared" si="169"/>
        <v>7452.7511402591917</v>
      </c>
      <c r="AN137" s="32">
        <f t="shared" si="169"/>
        <v>7452.7511402591917</v>
      </c>
      <c r="AO137" s="32">
        <f t="shared" si="169"/>
        <v>7452.7511402591917</v>
      </c>
      <c r="AP137" s="32">
        <f t="shared" si="169"/>
        <v>10068.064211313871</v>
      </c>
      <c r="AQ137" s="32">
        <f t="shared" si="169"/>
        <v>10068.064211313871</v>
      </c>
      <c r="AR137" s="32">
        <f t="shared" si="169"/>
        <v>10068.064211313871</v>
      </c>
      <c r="AS137" s="32">
        <f t="shared" si="169"/>
        <v>10068.064211313871</v>
      </c>
      <c r="AT137" s="32">
        <f t="shared" si="169"/>
        <v>10068.064211313871</v>
      </c>
      <c r="AU137" s="32">
        <f t="shared" si="169"/>
        <v>10068.064211313871</v>
      </c>
      <c r="AV137" s="32">
        <f t="shared" si="169"/>
        <v>10068.064211313871</v>
      </c>
      <c r="AW137" s="32">
        <f t="shared" si="169"/>
        <v>10068.064211313871</v>
      </c>
      <c r="AX137" s="32">
        <f t="shared" si="169"/>
        <v>10068.064211313871</v>
      </c>
      <c r="AY137" s="32">
        <f t="shared" si="169"/>
        <v>10068.064211313871</v>
      </c>
      <c r="AZ137" s="32">
        <f t="shared" si="169"/>
        <v>10068.064211313871</v>
      </c>
      <c r="BA137" s="32">
        <f t="shared" si="169"/>
        <v>10068.064211313871</v>
      </c>
      <c r="BB137" s="32">
        <f t="shared" si="169"/>
        <v>13529.717777701859</v>
      </c>
      <c r="BC137" s="32">
        <f t="shared" si="169"/>
        <v>24491.161647050023</v>
      </c>
      <c r="BD137" s="32">
        <f t="shared" si="169"/>
        <v>24491.161647050023</v>
      </c>
      <c r="BE137" s="32">
        <f t="shared" si="169"/>
        <v>24491.161647050023</v>
      </c>
      <c r="BF137" s="32">
        <f t="shared" si="169"/>
        <v>24491.161647050023</v>
      </c>
      <c r="BG137" s="32">
        <f t="shared" si="169"/>
        <v>24491.161647050023</v>
      </c>
      <c r="BH137" s="32">
        <f t="shared" si="169"/>
        <v>24491.161647050023</v>
      </c>
      <c r="BI137" s="32">
        <f t="shared" si="169"/>
        <v>24491.161647050023</v>
      </c>
      <c r="BJ137" s="32">
        <f t="shared" si="169"/>
        <v>24491.161647050023</v>
      </c>
      <c r="BK137" s="32">
        <f t="shared" si="169"/>
        <v>24491.161647050023</v>
      </c>
      <c r="BL137" s="32">
        <f t="shared" si="169"/>
        <v>24491.161647050023</v>
      </c>
      <c r="BM137" s="32">
        <f t="shared" si="169"/>
        <v>24491.161647050023</v>
      </c>
      <c r="BN137" s="32">
        <f t="shared" si="169"/>
        <v>29815.851742570143</v>
      </c>
      <c r="BO137" s="32">
        <f t="shared" si="169"/>
        <v>29815.851742570143</v>
      </c>
      <c r="BP137" s="32">
        <f t="shared" si="169"/>
        <v>29815.851742570143</v>
      </c>
      <c r="BQ137" s="32">
        <f t="shared" si="169"/>
        <v>29815.851742570143</v>
      </c>
      <c r="BR137" s="32">
        <f t="shared" si="169"/>
        <v>29815.851742570143</v>
      </c>
      <c r="BS137" s="32">
        <f t="shared" si="169"/>
        <v>29815.851742570143</v>
      </c>
      <c r="BT137" s="32">
        <f t="shared" si="169"/>
        <v>29815.851742570143</v>
      </c>
      <c r="BU137" s="32">
        <f t="shared" ref="BU137:EF137" si="170">BU130+BU121</f>
        <v>29815.851742570143</v>
      </c>
      <c r="BV137" s="32">
        <f t="shared" si="170"/>
        <v>29815.851742570143</v>
      </c>
      <c r="BW137" s="32">
        <f t="shared" si="170"/>
        <v>29826.264552543478</v>
      </c>
      <c r="BX137" s="32">
        <f t="shared" si="170"/>
        <v>31567.260207437812</v>
      </c>
      <c r="BY137" s="32">
        <f t="shared" si="170"/>
        <v>31567.260207437805</v>
      </c>
      <c r="BZ137" s="32">
        <f t="shared" si="170"/>
        <v>37373.851130853844</v>
      </c>
      <c r="CA137" s="32">
        <f t="shared" si="170"/>
        <v>37373.851130853844</v>
      </c>
      <c r="CB137" s="32">
        <f t="shared" si="170"/>
        <v>37373.851130853844</v>
      </c>
      <c r="CC137" s="32">
        <f t="shared" si="170"/>
        <v>37373.851130853844</v>
      </c>
      <c r="CD137" s="32">
        <f t="shared" si="170"/>
        <v>37373.851130853844</v>
      </c>
      <c r="CE137" s="32">
        <f t="shared" si="170"/>
        <v>37373.851130853844</v>
      </c>
      <c r="CF137" s="32">
        <f t="shared" si="170"/>
        <v>37373.851130853844</v>
      </c>
      <c r="CG137" s="32">
        <f t="shared" si="170"/>
        <v>37373.851130853844</v>
      </c>
      <c r="CH137" s="32">
        <f t="shared" si="170"/>
        <v>37373.851130853844</v>
      </c>
      <c r="CI137" s="32">
        <f t="shared" si="170"/>
        <v>37373.851130853844</v>
      </c>
      <c r="CJ137" s="32">
        <f t="shared" si="170"/>
        <v>37373.851130853844</v>
      </c>
      <c r="CK137" s="32">
        <f t="shared" si="170"/>
        <v>37373.851130853844</v>
      </c>
      <c r="CL137" s="32">
        <f t="shared" si="170"/>
        <v>43354.639781972481</v>
      </c>
      <c r="CM137" s="32">
        <f t="shared" si="170"/>
        <v>43354.639781972481</v>
      </c>
      <c r="CN137" s="32">
        <f t="shared" si="170"/>
        <v>43354.639781972481</v>
      </c>
      <c r="CO137" s="32">
        <f t="shared" si="170"/>
        <v>43354.639781972481</v>
      </c>
      <c r="CP137" s="32">
        <f t="shared" si="170"/>
        <v>43354.639781972481</v>
      </c>
      <c r="CQ137" s="32">
        <f t="shared" si="170"/>
        <v>43354.639781972481</v>
      </c>
      <c r="CR137" s="32">
        <f t="shared" si="170"/>
        <v>43354.639781972481</v>
      </c>
      <c r="CS137" s="32">
        <f t="shared" si="170"/>
        <v>43354.639781972481</v>
      </c>
      <c r="CT137" s="32">
        <f t="shared" si="170"/>
        <v>43354.639781972481</v>
      </c>
      <c r="CU137" s="32">
        <f t="shared" si="170"/>
        <v>43354.639781972481</v>
      </c>
      <c r="CV137" s="32">
        <f t="shared" si="170"/>
        <v>43354.639781972481</v>
      </c>
      <c r="CW137" s="32">
        <f t="shared" si="170"/>
        <v>43354.639781972481</v>
      </c>
      <c r="CX137" s="32">
        <f t="shared" si="170"/>
        <v>49514.8520926247</v>
      </c>
      <c r="CY137" s="32">
        <f t="shared" si="170"/>
        <v>49514.8520926247</v>
      </c>
      <c r="CZ137" s="32">
        <f t="shared" si="170"/>
        <v>49514.8520926247</v>
      </c>
      <c r="DA137" s="32">
        <f t="shared" si="170"/>
        <v>49514.8520926247</v>
      </c>
      <c r="DB137" s="32">
        <f t="shared" si="170"/>
        <v>49514.8520926247</v>
      </c>
      <c r="DC137" s="32">
        <f t="shared" si="170"/>
        <v>49514.8520926247</v>
      </c>
      <c r="DD137" s="32">
        <f t="shared" si="170"/>
        <v>49514.8520926247</v>
      </c>
      <c r="DE137" s="32">
        <f t="shared" si="170"/>
        <v>49514.8520926247</v>
      </c>
      <c r="DF137" s="32">
        <f t="shared" si="170"/>
        <v>49514.8520926247</v>
      </c>
      <c r="DG137" s="32">
        <f t="shared" si="170"/>
        <v>49514.8520926247</v>
      </c>
      <c r="DH137" s="32">
        <f t="shared" si="170"/>
        <v>49514.8520926247</v>
      </c>
      <c r="DI137" s="32">
        <f t="shared" si="170"/>
        <v>49514.8520926247</v>
      </c>
      <c r="DJ137" s="32">
        <f t="shared" si="170"/>
        <v>55859.870772596332</v>
      </c>
      <c r="DK137" s="32">
        <f t="shared" si="170"/>
        <v>55859.870772596332</v>
      </c>
      <c r="DL137" s="32">
        <f t="shared" si="170"/>
        <v>55859.870772596332</v>
      </c>
      <c r="DM137" s="32">
        <f t="shared" si="170"/>
        <v>55859.870772596332</v>
      </c>
      <c r="DN137" s="32">
        <f t="shared" si="170"/>
        <v>55859.870772596332</v>
      </c>
      <c r="DO137" s="32">
        <f t="shared" si="170"/>
        <v>55859.870772596332</v>
      </c>
      <c r="DP137" s="32">
        <f t="shared" si="170"/>
        <v>55859.870772596332</v>
      </c>
      <c r="DQ137" s="32">
        <f t="shared" si="170"/>
        <v>55859.870772596332</v>
      </c>
      <c r="DR137" s="32">
        <f t="shared" si="170"/>
        <v>55859.870772596332</v>
      </c>
      <c r="DS137" s="32">
        <f t="shared" si="170"/>
        <v>55859.870772596332</v>
      </c>
      <c r="DT137" s="32">
        <f t="shared" si="170"/>
        <v>55859.870772596332</v>
      </c>
      <c r="DU137" s="32">
        <f t="shared" si="170"/>
        <v>55859.870772596332</v>
      </c>
      <c r="DV137" s="32">
        <f t="shared" si="170"/>
        <v>62395.240012967173</v>
      </c>
      <c r="DW137" s="32">
        <f t="shared" si="170"/>
        <v>62395.240012967173</v>
      </c>
      <c r="DX137" s="32">
        <f t="shared" si="170"/>
        <v>62395.240012967173</v>
      </c>
      <c r="DY137" s="32">
        <f t="shared" si="170"/>
        <v>62395.240012967173</v>
      </c>
      <c r="DZ137" s="32">
        <f t="shared" si="170"/>
        <v>62395.240012967173</v>
      </c>
      <c r="EA137" s="32">
        <f t="shared" si="170"/>
        <v>62395.240012967173</v>
      </c>
      <c r="EB137" s="32">
        <f t="shared" si="170"/>
        <v>62395.240012967173</v>
      </c>
      <c r="EC137" s="32">
        <f t="shared" si="170"/>
        <v>62395.240012967173</v>
      </c>
      <c r="ED137" s="32">
        <f t="shared" si="170"/>
        <v>62395.240012967173</v>
      </c>
      <c r="EE137" s="32">
        <f t="shared" si="170"/>
        <v>62395.240012967173</v>
      </c>
      <c r="EF137" s="32">
        <f t="shared" si="170"/>
        <v>62395.240012967173</v>
      </c>
      <c r="EG137" s="32">
        <f t="shared" ref="EG137:FO137" si="171">EG130+EG121</f>
        <v>16104759.371562095</v>
      </c>
      <c r="EH137" s="32">
        <f t="shared" si="171"/>
        <v>1.1161284822032248E-12</v>
      </c>
      <c r="EI137" s="32">
        <f t="shared" si="171"/>
        <v>2.4874070241029688E-13</v>
      </c>
      <c r="EJ137" s="32">
        <f t="shared" si="171"/>
        <v>0</v>
      </c>
      <c r="EK137" s="32">
        <f t="shared" si="171"/>
        <v>4.9828341722950908E-13</v>
      </c>
      <c r="EL137" s="32">
        <f t="shared" si="171"/>
        <v>0</v>
      </c>
      <c r="EM137" s="32">
        <f t="shared" si="171"/>
        <v>5.2250767791976928E-13</v>
      </c>
      <c r="EN137" s="32">
        <f t="shared" si="171"/>
        <v>0</v>
      </c>
      <c r="EO137" s="32">
        <f t="shared" si="171"/>
        <v>5.3226173149305416E-13</v>
      </c>
      <c r="EP137" s="32">
        <f t="shared" si="171"/>
        <v>2.7181396648967879E-13</v>
      </c>
      <c r="EQ137" s="32">
        <f t="shared" si="171"/>
        <v>0</v>
      </c>
      <c r="ER137" s="32">
        <f t="shared" si="171"/>
        <v>5.5008325900068985E-13</v>
      </c>
      <c r="ES137" s="32">
        <f t="shared" si="171"/>
        <v>0</v>
      </c>
      <c r="ET137" s="32">
        <f t="shared" si="171"/>
        <v>5.5788454030377376E-13</v>
      </c>
      <c r="EU137" s="32">
        <f t="shared" si="171"/>
        <v>2.0172287642119658E-13</v>
      </c>
      <c r="EV137" s="32">
        <f t="shared" si="171"/>
        <v>0</v>
      </c>
      <c r="EW137" s="32">
        <f t="shared" si="171"/>
        <v>5.6468807014081977E-13</v>
      </c>
      <c r="EX137" s="32">
        <f t="shared" si="171"/>
        <v>0</v>
      </c>
      <c r="EY137" s="32">
        <f t="shared" si="171"/>
        <v>5.8145488065018006E-13</v>
      </c>
      <c r="EZ137" s="32">
        <f t="shared" si="171"/>
        <v>0</v>
      </c>
      <c r="FA137" s="32">
        <f t="shared" si="171"/>
        <v>5.9237861643506857E-13</v>
      </c>
      <c r="FB137" s="32">
        <f t="shared" si="171"/>
        <v>3.0250986949279023E-13</v>
      </c>
      <c r="FC137" s="32">
        <f t="shared" si="171"/>
        <v>0</v>
      </c>
      <c r="FD137" s="32">
        <f t="shared" si="171"/>
        <v>6.1215757249114899E-13</v>
      </c>
      <c r="FE137" s="32">
        <f t="shared" si="171"/>
        <v>0</v>
      </c>
      <c r="FF137" s="32">
        <f t="shared" si="171"/>
        <v>6.2081550860018633E-13</v>
      </c>
      <c r="FG137" s="32">
        <f t="shared" si="171"/>
        <v>4.101194268252083E-13</v>
      </c>
      <c r="FH137" s="32">
        <f t="shared" si="171"/>
        <v>0</v>
      </c>
      <c r="FI137" s="32">
        <f t="shared" si="171"/>
        <v>6.2277075053013736E-13</v>
      </c>
      <c r="FJ137" s="32">
        <f t="shared" si="171"/>
        <v>0</v>
      </c>
      <c r="FK137" s="32">
        <f t="shared" si="171"/>
        <v>6.5404829493250401E-13</v>
      </c>
      <c r="FL137" s="32">
        <f t="shared" si="171"/>
        <v>0</v>
      </c>
      <c r="FM137" s="32">
        <f t="shared" si="171"/>
        <v>6.6624859712112906E-13</v>
      </c>
      <c r="FN137" s="32">
        <f t="shared" si="171"/>
        <v>3.4023805805908728E-13</v>
      </c>
      <c r="FO137" s="35">
        <f t="shared" si="171"/>
        <v>0</v>
      </c>
    </row>
    <row r="138" spans="1:172" s="3" customFormat="1" x14ac:dyDescent="0.2">
      <c r="F138" s="159"/>
    </row>
    <row r="139" spans="1:172" s="16" customFormat="1" x14ac:dyDescent="0.2">
      <c r="A139" s="3"/>
      <c r="B139" s="3"/>
      <c r="C139" s="146" t="s">
        <v>138</v>
      </c>
      <c r="D139" s="79" t="b">
        <f>ROUND(F139,0)=ROUND(F135,0)</f>
        <v>1</v>
      </c>
      <c r="E139" s="79"/>
      <c r="F139" s="151">
        <f>SUM(F136:F137)</f>
        <v>42230983.866402142</v>
      </c>
      <c r="G139" s="106"/>
      <c r="H139" s="106">
        <f t="shared" ref="H139:BS139" si="172">SUM(H136:H137)</f>
        <v>-8530000</v>
      </c>
      <c r="I139" s="106">
        <f t="shared" si="172"/>
        <v>-3596749.9075412983</v>
      </c>
      <c r="J139" s="106">
        <f t="shared" si="172"/>
        <v>-4135320.1271401616</v>
      </c>
      <c r="K139" s="106">
        <f t="shared" si="172"/>
        <v>-4011068.4797091908</v>
      </c>
      <c r="L139" s="106">
        <f t="shared" si="172"/>
        <v>0</v>
      </c>
      <c r="M139" s="106">
        <f t="shared" si="172"/>
        <v>0</v>
      </c>
      <c r="N139" s="106">
        <f t="shared" si="172"/>
        <v>0</v>
      </c>
      <c r="O139" s="106">
        <f t="shared" si="172"/>
        <v>0</v>
      </c>
      <c r="P139" s="106">
        <f t="shared" si="172"/>
        <v>0</v>
      </c>
      <c r="Q139" s="106">
        <f t="shared" si="172"/>
        <v>0</v>
      </c>
      <c r="R139" s="106">
        <f t="shared" si="172"/>
        <v>-122680.06333333332</v>
      </c>
      <c r="S139" s="106">
        <f t="shared" si="172"/>
        <v>-121296.62733333331</v>
      </c>
      <c r="T139" s="106">
        <f t="shared" si="172"/>
        <v>160136.29162666667</v>
      </c>
      <c r="U139" s="106">
        <f t="shared" si="172"/>
        <v>196775.03530666669</v>
      </c>
      <c r="V139" s="106">
        <f t="shared" si="172"/>
        <v>233413.7789866667</v>
      </c>
      <c r="W139" s="106">
        <f t="shared" si="172"/>
        <v>270052.52266666666</v>
      </c>
      <c r="X139" s="106">
        <f t="shared" si="172"/>
        <v>306691.26634666667</v>
      </c>
      <c r="Y139" s="106">
        <f t="shared" si="172"/>
        <v>20662129.023772206</v>
      </c>
      <c r="Z139" s="106">
        <f t="shared" si="172"/>
        <v>66303.122113095131</v>
      </c>
      <c r="AA139" s="106">
        <f t="shared" si="172"/>
        <v>66303.122113095131</v>
      </c>
      <c r="AB139" s="106">
        <f t="shared" si="172"/>
        <v>66303.122113095131</v>
      </c>
      <c r="AC139" s="106">
        <f t="shared" si="172"/>
        <v>66303.122113095131</v>
      </c>
      <c r="AD139" s="106">
        <f t="shared" si="172"/>
        <v>76621.283769095142</v>
      </c>
      <c r="AE139" s="106">
        <f t="shared" si="172"/>
        <v>76621.283769095142</v>
      </c>
      <c r="AF139" s="106">
        <f t="shared" si="172"/>
        <v>76621.283769095142</v>
      </c>
      <c r="AG139" s="106">
        <f t="shared" si="172"/>
        <v>76621.283769095142</v>
      </c>
      <c r="AH139" s="106">
        <f t="shared" si="172"/>
        <v>76621.283769095142</v>
      </c>
      <c r="AI139" s="106">
        <f t="shared" si="172"/>
        <v>76621.283769095142</v>
      </c>
      <c r="AJ139" s="106">
        <f t="shared" si="172"/>
        <v>76621.283769095142</v>
      </c>
      <c r="AK139" s="106">
        <f t="shared" si="172"/>
        <v>76621.283769095142</v>
      </c>
      <c r="AL139" s="106">
        <f t="shared" si="172"/>
        <v>30285.342376469409</v>
      </c>
      <c r="AM139" s="106">
        <f t="shared" si="172"/>
        <v>30285.342376469409</v>
      </c>
      <c r="AN139" s="106">
        <f t="shared" si="172"/>
        <v>30285.342376469409</v>
      </c>
      <c r="AO139" s="106">
        <f t="shared" si="172"/>
        <v>30285.342376469409</v>
      </c>
      <c r="AP139" s="106">
        <f t="shared" si="172"/>
        <v>40913.0488821494</v>
      </c>
      <c r="AQ139" s="106">
        <f t="shared" si="172"/>
        <v>40913.0488821494</v>
      </c>
      <c r="AR139" s="106">
        <f t="shared" si="172"/>
        <v>40913.0488821494</v>
      </c>
      <c r="AS139" s="106">
        <f t="shared" si="172"/>
        <v>40913.0488821494</v>
      </c>
      <c r="AT139" s="106">
        <f t="shared" si="172"/>
        <v>40913.0488821494</v>
      </c>
      <c r="AU139" s="106">
        <f t="shared" si="172"/>
        <v>40913.0488821494</v>
      </c>
      <c r="AV139" s="106">
        <f t="shared" si="172"/>
        <v>40913.0488821494</v>
      </c>
      <c r="AW139" s="106">
        <f t="shared" si="172"/>
        <v>40913.0488821494</v>
      </c>
      <c r="AX139" s="106">
        <f t="shared" si="172"/>
        <v>40913.0488821494</v>
      </c>
      <c r="AY139" s="106">
        <f t="shared" si="172"/>
        <v>40913.0488821494</v>
      </c>
      <c r="AZ139" s="106">
        <f t="shared" si="172"/>
        <v>40913.0488821494</v>
      </c>
      <c r="BA139" s="106">
        <f t="shared" si="172"/>
        <v>40913.0488821494</v>
      </c>
      <c r="BB139" s="106">
        <f t="shared" si="172"/>
        <v>51859.586582999698</v>
      </c>
      <c r="BC139" s="106">
        <f t="shared" si="172"/>
        <v>51859.586582999691</v>
      </c>
      <c r="BD139" s="106">
        <f t="shared" si="172"/>
        <v>51859.586582999691</v>
      </c>
      <c r="BE139" s="106">
        <f t="shared" si="172"/>
        <v>51859.586582999691</v>
      </c>
      <c r="BF139" s="106">
        <f t="shared" si="172"/>
        <v>51859.586582999691</v>
      </c>
      <c r="BG139" s="106">
        <f t="shared" si="172"/>
        <v>51859.586582999691</v>
      </c>
      <c r="BH139" s="106">
        <f t="shared" si="172"/>
        <v>51859.586582999691</v>
      </c>
      <c r="BI139" s="106">
        <f t="shared" si="172"/>
        <v>51859.586582999691</v>
      </c>
      <c r="BJ139" s="106">
        <f t="shared" si="172"/>
        <v>51859.586582999691</v>
      </c>
      <c r="BK139" s="106">
        <f t="shared" si="172"/>
        <v>51859.586582999691</v>
      </c>
      <c r="BL139" s="106">
        <f t="shared" si="172"/>
        <v>51859.586582999691</v>
      </c>
      <c r="BM139" s="106">
        <f t="shared" si="172"/>
        <v>51859.586582999691</v>
      </c>
      <c r="BN139" s="106">
        <f t="shared" si="172"/>
        <v>63134.520414875617</v>
      </c>
      <c r="BO139" s="106">
        <f t="shared" si="172"/>
        <v>63134.520414875617</v>
      </c>
      <c r="BP139" s="106">
        <f t="shared" si="172"/>
        <v>63134.520414875617</v>
      </c>
      <c r="BQ139" s="106">
        <f t="shared" si="172"/>
        <v>63134.520414875617</v>
      </c>
      <c r="BR139" s="106">
        <f t="shared" si="172"/>
        <v>63134.520414875617</v>
      </c>
      <c r="BS139" s="106">
        <f t="shared" si="172"/>
        <v>63134.520414875617</v>
      </c>
      <c r="BT139" s="106">
        <f t="shared" ref="BT139:EE139" si="173">SUM(BT136:BT137)</f>
        <v>63134.520414875617</v>
      </c>
      <c r="BU139" s="106">
        <f t="shared" si="173"/>
        <v>63134.520414875617</v>
      </c>
      <c r="BV139" s="106">
        <f t="shared" si="173"/>
        <v>63134.520414875617</v>
      </c>
      <c r="BW139" s="106">
        <f t="shared" si="173"/>
        <v>63134.520414875617</v>
      </c>
      <c r="BX139" s="106">
        <f t="shared" si="173"/>
        <v>63134.520414875617</v>
      </c>
      <c r="BY139" s="106">
        <f t="shared" si="173"/>
        <v>63134.520414875617</v>
      </c>
      <c r="BZ139" s="106">
        <f t="shared" si="173"/>
        <v>74747.702261707687</v>
      </c>
      <c r="CA139" s="106">
        <f t="shared" si="173"/>
        <v>74747.702261707687</v>
      </c>
      <c r="CB139" s="106">
        <f t="shared" si="173"/>
        <v>74747.702261707687</v>
      </c>
      <c r="CC139" s="106">
        <f t="shared" si="173"/>
        <v>74747.702261707687</v>
      </c>
      <c r="CD139" s="106">
        <f t="shared" si="173"/>
        <v>74747.702261707687</v>
      </c>
      <c r="CE139" s="106">
        <f t="shared" si="173"/>
        <v>74747.702261707687</v>
      </c>
      <c r="CF139" s="106">
        <f t="shared" si="173"/>
        <v>74747.702261707687</v>
      </c>
      <c r="CG139" s="106">
        <f t="shared" si="173"/>
        <v>74747.702261707687</v>
      </c>
      <c r="CH139" s="106">
        <f t="shared" si="173"/>
        <v>74747.702261707687</v>
      </c>
      <c r="CI139" s="106">
        <f t="shared" si="173"/>
        <v>74747.702261707687</v>
      </c>
      <c r="CJ139" s="106">
        <f t="shared" si="173"/>
        <v>74747.702261707687</v>
      </c>
      <c r="CK139" s="106">
        <f t="shared" si="173"/>
        <v>74747.702261707687</v>
      </c>
      <c r="CL139" s="106">
        <f t="shared" si="173"/>
        <v>86709.279563944961</v>
      </c>
      <c r="CM139" s="106">
        <f t="shared" si="173"/>
        <v>86709.279563944961</v>
      </c>
      <c r="CN139" s="106">
        <f t="shared" si="173"/>
        <v>86709.279563944961</v>
      </c>
      <c r="CO139" s="106">
        <f t="shared" si="173"/>
        <v>86709.279563944961</v>
      </c>
      <c r="CP139" s="106">
        <f t="shared" si="173"/>
        <v>86709.279563944961</v>
      </c>
      <c r="CQ139" s="106">
        <f t="shared" si="173"/>
        <v>86709.279563944961</v>
      </c>
      <c r="CR139" s="106">
        <f t="shared" si="173"/>
        <v>86709.279563944961</v>
      </c>
      <c r="CS139" s="106">
        <f t="shared" si="173"/>
        <v>86709.279563944961</v>
      </c>
      <c r="CT139" s="106">
        <f t="shared" si="173"/>
        <v>86709.279563944961</v>
      </c>
      <c r="CU139" s="106">
        <f t="shared" si="173"/>
        <v>86709.279563944961</v>
      </c>
      <c r="CV139" s="106">
        <f t="shared" si="173"/>
        <v>86709.279563944961</v>
      </c>
      <c r="CW139" s="106">
        <f t="shared" si="173"/>
        <v>86709.279563944961</v>
      </c>
      <c r="CX139" s="106">
        <f t="shared" si="173"/>
        <v>99029.7041852494</v>
      </c>
      <c r="CY139" s="106">
        <f t="shared" si="173"/>
        <v>99029.7041852494</v>
      </c>
      <c r="CZ139" s="106">
        <f t="shared" si="173"/>
        <v>99029.7041852494</v>
      </c>
      <c r="DA139" s="106">
        <f t="shared" si="173"/>
        <v>99029.7041852494</v>
      </c>
      <c r="DB139" s="106">
        <f t="shared" si="173"/>
        <v>99029.7041852494</v>
      </c>
      <c r="DC139" s="106">
        <f t="shared" si="173"/>
        <v>99029.7041852494</v>
      </c>
      <c r="DD139" s="106">
        <f t="shared" si="173"/>
        <v>99029.7041852494</v>
      </c>
      <c r="DE139" s="106">
        <f t="shared" si="173"/>
        <v>99029.7041852494</v>
      </c>
      <c r="DF139" s="106">
        <f t="shared" si="173"/>
        <v>99029.7041852494</v>
      </c>
      <c r="DG139" s="106">
        <f t="shared" si="173"/>
        <v>99029.7041852494</v>
      </c>
      <c r="DH139" s="106">
        <f t="shared" si="173"/>
        <v>99029.7041852494</v>
      </c>
      <c r="DI139" s="106">
        <f t="shared" si="173"/>
        <v>99029.7041852494</v>
      </c>
      <c r="DJ139" s="106">
        <f t="shared" si="173"/>
        <v>111719.74154519266</v>
      </c>
      <c r="DK139" s="106">
        <f t="shared" si="173"/>
        <v>111719.74154519266</v>
      </c>
      <c r="DL139" s="106">
        <f t="shared" si="173"/>
        <v>111719.74154519266</v>
      </c>
      <c r="DM139" s="106">
        <f t="shared" si="173"/>
        <v>111719.74154519266</v>
      </c>
      <c r="DN139" s="106">
        <f t="shared" si="173"/>
        <v>111719.74154519266</v>
      </c>
      <c r="DO139" s="106">
        <f t="shared" si="173"/>
        <v>111719.74154519266</v>
      </c>
      <c r="DP139" s="106">
        <f t="shared" si="173"/>
        <v>111719.74154519266</v>
      </c>
      <c r="DQ139" s="106">
        <f t="shared" si="173"/>
        <v>111719.74154519266</v>
      </c>
      <c r="DR139" s="106">
        <f t="shared" si="173"/>
        <v>111719.74154519266</v>
      </c>
      <c r="DS139" s="106">
        <f t="shared" si="173"/>
        <v>111719.74154519266</v>
      </c>
      <c r="DT139" s="106">
        <f t="shared" si="173"/>
        <v>111719.74154519266</v>
      </c>
      <c r="DU139" s="106">
        <f t="shared" si="173"/>
        <v>111719.74154519266</v>
      </c>
      <c r="DV139" s="106">
        <f t="shared" si="173"/>
        <v>124790.48002593435</v>
      </c>
      <c r="DW139" s="106">
        <f t="shared" si="173"/>
        <v>124790.48002593435</v>
      </c>
      <c r="DX139" s="106">
        <f t="shared" si="173"/>
        <v>124790.48002593435</v>
      </c>
      <c r="DY139" s="106">
        <f t="shared" si="173"/>
        <v>124790.48002593435</v>
      </c>
      <c r="DZ139" s="106">
        <f t="shared" si="173"/>
        <v>124790.48002593435</v>
      </c>
      <c r="EA139" s="106">
        <f t="shared" si="173"/>
        <v>124790.48002593435</v>
      </c>
      <c r="EB139" s="106">
        <f t="shared" si="173"/>
        <v>124790.48002593435</v>
      </c>
      <c r="EC139" s="106">
        <f t="shared" si="173"/>
        <v>124790.48002593435</v>
      </c>
      <c r="ED139" s="106">
        <f t="shared" si="173"/>
        <v>124790.48002593435</v>
      </c>
      <c r="EE139" s="106">
        <f t="shared" si="173"/>
        <v>124790.48002593435</v>
      </c>
      <c r="EF139" s="106">
        <f t="shared" ref="EF139:FO139" si="174">SUM(EF136:EF137)</f>
        <v>124790.48002593435</v>
      </c>
      <c r="EG139" s="106">
        <f t="shared" si="174"/>
        <v>32209518.743124191</v>
      </c>
      <c r="EH139" s="106">
        <f t="shared" si="174"/>
        <v>0</v>
      </c>
      <c r="EI139" s="106">
        <f t="shared" si="174"/>
        <v>0</v>
      </c>
      <c r="EJ139" s="106">
        <f t="shared" si="174"/>
        <v>0</v>
      </c>
      <c r="EK139" s="106">
        <f t="shared" si="174"/>
        <v>0</v>
      </c>
      <c r="EL139" s="106">
        <f t="shared" si="174"/>
        <v>0</v>
      </c>
      <c r="EM139" s="106">
        <f t="shared" si="174"/>
        <v>0</v>
      </c>
      <c r="EN139" s="106">
        <f t="shared" si="174"/>
        <v>0</v>
      </c>
      <c r="EO139" s="106">
        <f t="shared" si="174"/>
        <v>0</v>
      </c>
      <c r="EP139" s="106">
        <f t="shared" si="174"/>
        <v>0</v>
      </c>
      <c r="EQ139" s="106">
        <f t="shared" si="174"/>
        <v>0</v>
      </c>
      <c r="ER139" s="106">
        <f t="shared" si="174"/>
        <v>0</v>
      </c>
      <c r="ES139" s="106">
        <f t="shared" si="174"/>
        <v>0</v>
      </c>
      <c r="ET139" s="106">
        <f t="shared" si="174"/>
        <v>0</v>
      </c>
      <c r="EU139" s="106">
        <f t="shared" si="174"/>
        <v>0</v>
      </c>
      <c r="EV139" s="106">
        <f t="shared" si="174"/>
        <v>0</v>
      </c>
      <c r="EW139" s="106">
        <f t="shared" si="174"/>
        <v>0</v>
      </c>
      <c r="EX139" s="106">
        <f t="shared" si="174"/>
        <v>0</v>
      </c>
      <c r="EY139" s="106">
        <f t="shared" si="174"/>
        <v>0</v>
      </c>
      <c r="EZ139" s="106">
        <f t="shared" si="174"/>
        <v>0</v>
      </c>
      <c r="FA139" s="106">
        <f t="shared" si="174"/>
        <v>0</v>
      </c>
      <c r="FB139" s="106">
        <f t="shared" si="174"/>
        <v>0</v>
      </c>
      <c r="FC139" s="106">
        <f t="shared" si="174"/>
        <v>0</v>
      </c>
      <c r="FD139" s="106">
        <f t="shared" si="174"/>
        <v>0</v>
      </c>
      <c r="FE139" s="106">
        <f t="shared" si="174"/>
        <v>0</v>
      </c>
      <c r="FF139" s="106">
        <f t="shared" si="174"/>
        <v>0</v>
      </c>
      <c r="FG139" s="106">
        <f t="shared" si="174"/>
        <v>0</v>
      </c>
      <c r="FH139" s="106">
        <f t="shared" si="174"/>
        <v>0</v>
      </c>
      <c r="FI139" s="106">
        <f t="shared" si="174"/>
        <v>0</v>
      </c>
      <c r="FJ139" s="106">
        <f t="shared" si="174"/>
        <v>0</v>
      </c>
      <c r="FK139" s="106">
        <f t="shared" si="174"/>
        <v>0</v>
      </c>
      <c r="FL139" s="106">
        <f t="shared" si="174"/>
        <v>0</v>
      </c>
      <c r="FM139" s="106">
        <f t="shared" si="174"/>
        <v>0</v>
      </c>
      <c r="FN139" s="106">
        <f t="shared" si="174"/>
        <v>0</v>
      </c>
      <c r="FO139" s="152">
        <f t="shared" si="174"/>
        <v>0</v>
      </c>
      <c r="FP139" s="3"/>
    </row>
    <row r="140" spans="1:172" s="3" customFormat="1" x14ac:dyDescent="0.2">
      <c r="F140" s="144"/>
      <c r="G140" s="144"/>
    </row>
    <row r="141" spans="1:172" s="16" customFormat="1" hidden="1" x14ac:dyDescent="0.2">
      <c r="A141" s="3"/>
      <c r="B141" s="3"/>
      <c r="AR141" s="3"/>
      <c r="FP141" s="3"/>
    </row>
    <row r="142" spans="1:172" s="16" customFormat="1" hidden="1" x14ac:dyDescent="0.2">
      <c r="A142" s="3"/>
      <c r="B142" s="3"/>
      <c r="AR142" s="3"/>
      <c r="FP142" s="3"/>
    </row>
    <row r="143" spans="1:172" s="16" customFormat="1" hidden="1" x14ac:dyDescent="0.2">
      <c r="A143" s="3"/>
      <c r="B143" s="3"/>
      <c r="AR143" s="3"/>
      <c r="FP143" s="3"/>
    </row>
    <row r="144" spans="1:172" s="16" customFormat="1" hidden="1" x14ac:dyDescent="0.2">
      <c r="A144" s="3"/>
      <c r="B144" s="3"/>
      <c r="C144" s="16" t="s">
        <v>34</v>
      </c>
      <c r="AR144" s="3"/>
      <c r="FP144" s="3"/>
    </row>
    <row r="145" spans="1:172" s="16" customFormat="1" hidden="1" x14ac:dyDescent="0.2">
      <c r="A145" s="3"/>
      <c r="B145" s="3"/>
      <c r="C145" s="16" t="s">
        <v>35</v>
      </c>
      <c r="AR145" s="3"/>
      <c r="FP145" s="3"/>
    </row>
    <row r="146" spans="1:172" s="16" customFormat="1" hidden="1" x14ac:dyDescent="0.2">
      <c r="A146" s="3"/>
      <c r="B146" s="3"/>
      <c r="C146" s="16" t="s">
        <v>67</v>
      </c>
      <c r="AR146" s="3"/>
      <c r="FP146" s="3"/>
    </row>
    <row r="147" spans="1:172" s="16" customFormat="1" hidden="1" x14ac:dyDescent="0.2">
      <c r="A147" s="3"/>
      <c r="B147" s="3"/>
      <c r="C147" s="16" t="s">
        <v>68</v>
      </c>
      <c r="AR147" s="3"/>
      <c r="FP147" s="3"/>
    </row>
    <row r="148" spans="1:172" s="16" customFormat="1" hidden="1" x14ac:dyDescent="0.2">
      <c r="A148" s="3"/>
      <c r="B148" s="3"/>
      <c r="C148" s="16" t="s">
        <v>139</v>
      </c>
      <c r="AR148" s="3"/>
      <c r="FP148" s="3"/>
    </row>
    <row r="149" spans="1:172" s="16" customFormat="1" hidden="1" x14ac:dyDescent="0.2">
      <c r="A149" s="3"/>
      <c r="B149" s="3"/>
      <c r="C149" s="16" t="s">
        <v>94</v>
      </c>
      <c r="AR149" s="3"/>
      <c r="FP149" s="3"/>
    </row>
    <row r="150" spans="1:172" s="16" customFormat="1" hidden="1" x14ac:dyDescent="0.2">
      <c r="A150" s="3"/>
      <c r="B150" s="3"/>
      <c r="AR150" s="3"/>
      <c r="FP150" s="3"/>
    </row>
    <row r="151" spans="1:172" s="16" customFormat="1" hidden="1" x14ac:dyDescent="0.2">
      <c r="A151" s="3"/>
      <c r="B151" s="3"/>
      <c r="AR151" s="3"/>
      <c r="FP151" s="3"/>
    </row>
    <row r="152" spans="1:172" s="16" customFormat="1" hidden="1" x14ac:dyDescent="0.2">
      <c r="A152" s="3"/>
      <c r="B152" s="3"/>
      <c r="AR152" s="3"/>
      <c r="FP152" s="3"/>
    </row>
    <row r="153" spans="1:172" s="16" customFormat="1" hidden="1" x14ac:dyDescent="0.2">
      <c r="A153" s="3"/>
      <c r="B153" s="3"/>
      <c r="AR153" s="3"/>
      <c r="FP153" s="3"/>
    </row>
    <row r="154" spans="1:172" s="3" customFormat="1" x14ac:dyDescent="0.2"/>
    <row r="155" spans="1:172" s="3" customFormat="1" x14ac:dyDescent="0.2">
      <c r="C155" s="350"/>
    </row>
    <row r="156" spans="1:172" s="3" customFormat="1" x14ac:dyDescent="0.2"/>
    <row r="157" spans="1:172" s="3" customFormat="1" x14ac:dyDescent="0.2">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row>
    <row r="158" spans="1:172" s="3" customFormat="1" x14ac:dyDescent="0.2"/>
    <row r="159" spans="1:172" s="3" customFormat="1" x14ac:dyDescent="0.2">
      <c r="C159" s="349"/>
    </row>
    <row r="160" spans="1:172" s="3" customFormat="1" x14ac:dyDescent="0.2">
      <c r="C160" s="351"/>
      <c r="D160" s="144"/>
      <c r="F160" s="144"/>
    </row>
    <row r="161" spans="3:171" s="3" customFormat="1" x14ac:dyDescent="0.2">
      <c r="C161" s="351"/>
      <c r="D161" s="144"/>
    </row>
    <row r="162" spans="3:171" s="3" customFormat="1" x14ac:dyDescent="0.2">
      <c r="C162" s="351"/>
      <c r="D162" s="144"/>
      <c r="E162" s="410"/>
    </row>
    <row r="163" spans="3:171" s="3" customFormat="1" x14ac:dyDescent="0.2">
      <c r="C163" s="351"/>
      <c r="D163" s="144"/>
      <c r="E163" s="410"/>
    </row>
    <row r="164" spans="3:171" s="3" customFormat="1" x14ac:dyDescent="0.2"/>
    <row r="165" spans="3:171" s="3" customFormat="1" x14ac:dyDescent="0.2">
      <c r="C165" s="349"/>
    </row>
    <row r="166" spans="3:171" s="3" customFormat="1" x14ac:dyDescent="0.2">
      <c r="C166" s="349"/>
    </row>
    <row r="167" spans="3:171" s="3" customFormat="1" x14ac:dyDescent="0.2"/>
    <row r="168" spans="3:171" s="3" customFormat="1" x14ac:dyDescent="0.2">
      <c r="C168" s="351"/>
      <c r="D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144"/>
      <c r="EF168" s="144"/>
      <c r="EG168" s="144"/>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144"/>
      <c r="FF168" s="144"/>
      <c r="FG168" s="144"/>
      <c r="FH168" s="144"/>
      <c r="FI168" s="144"/>
      <c r="FJ168" s="144"/>
      <c r="FK168" s="144"/>
      <c r="FL168" s="144"/>
      <c r="FM168" s="144"/>
      <c r="FN168" s="144"/>
      <c r="FO168" s="144"/>
    </row>
    <row r="169" spans="3:171" s="3" customFormat="1" x14ac:dyDescent="0.2">
      <c r="C169" s="351"/>
      <c r="D169" s="144"/>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row>
    <row r="170" spans="3:171" s="3" customFormat="1" x14ac:dyDescent="0.2">
      <c r="D170" s="411"/>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144"/>
      <c r="EF170" s="144"/>
      <c r="EG170" s="144"/>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144"/>
      <c r="FF170" s="144"/>
      <c r="FG170" s="144"/>
      <c r="FH170" s="144"/>
      <c r="FI170" s="144"/>
      <c r="FJ170" s="144"/>
      <c r="FK170" s="144"/>
      <c r="FL170" s="144"/>
      <c r="FM170" s="144"/>
      <c r="FN170" s="144"/>
      <c r="FO170" s="144"/>
    </row>
    <row r="171" spans="3:171" s="3" customFormat="1" x14ac:dyDescent="0.2">
      <c r="D171" s="411"/>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144"/>
      <c r="FF171" s="144"/>
      <c r="FG171" s="144"/>
      <c r="FH171" s="144"/>
      <c r="FI171" s="144"/>
      <c r="FJ171" s="144"/>
      <c r="FK171" s="144"/>
      <c r="FL171" s="144"/>
      <c r="FM171" s="144"/>
      <c r="FN171" s="144"/>
      <c r="FO171" s="144"/>
    </row>
    <row r="172" spans="3:171" s="3" customFormat="1" x14ac:dyDescent="0.2">
      <c r="D172" s="144"/>
    </row>
    <row r="173" spans="3:171" s="3" customFormat="1" x14ac:dyDescent="0.2">
      <c r="C173" s="349"/>
      <c r="D173" s="412"/>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144"/>
      <c r="FF173" s="144"/>
      <c r="FG173" s="144"/>
      <c r="FH173" s="144"/>
      <c r="FI173" s="144"/>
      <c r="FJ173" s="144"/>
      <c r="FK173" s="144"/>
      <c r="FL173" s="144"/>
      <c r="FM173" s="144"/>
      <c r="FN173" s="144"/>
      <c r="FO173" s="144"/>
    </row>
    <row r="174" spans="3:171" s="3" customFormat="1" x14ac:dyDescent="0.2">
      <c r="D174" s="348"/>
    </row>
    <row r="175" spans="3:171" s="3" customFormat="1" x14ac:dyDescent="0.2">
      <c r="C175" s="349"/>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4"/>
      <c r="EU175" s="144"/>
      <c r="EV175" s="144"/>
      <c r="EW175" s="144"/>
      <c r="EX175" s="144"/>
      <c r="EY175" s="144"/>
      <c r="EZ175" s="144"/>
      <c r="FA175" s="144"/>
      <c r="FB175" s="144"/>
      <c r="FC175" s="144"/>
      <c r="FD175" s="144"/>
      <c r="FE175" s="144"/>
      <c r="FF175" s="144"/>
      <c r="FG175" s="144"/>
      <c r="FH175" s="144"/>
      <c r="FI175" s="144"/>
      <c r="FJ175" s="144"/>
      <c r="FK175" s="144"/>
      <c r="FL175" s="144"/>
      <c r="FM175" s="144"/>
      <c r="FN175" s="144"/>
      <c r="FO175" s="144"/>
    </row>
    <row r="176" spans="3:171" s="3" customFormat="1" x14ac:dyDescent="0.2">
      <c r="D176" s="144"/>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row>
    <row r="177" spans="3:171" s="3" customFormat="1" x14ac:dyDescent="0.2">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144"/>
      <c r="EE177" s="144"/>
      <c r="EF177" s="144"/>
      <c r="EG177" s="144"/>
      <c r="EH177" s="144"/>
      <c r="EI177" s="144"/>
      <c r="EJ177" s="144"/>
      <c r="EK177" s="144"/>
      <c r="EL177" s="144"/>
      <c r="EM177" s="144"/>
      <c r="EN177" s="144"/>
      <c r="EO177" s="144"/>
      <c r="EP177" s="144"/>
      <c r="EQ177" s="144"/>
      <c r="ER177" s="144"/>
      <c r="ES177" s="144"/>
      <c r="ET177" s="144"/>
      <c r="EU177" s="144"/>
      <c r="EV177" s="144"/>
      <c r="EW177" s="144"/>
      <c r="EX177" s="144"/>
      <c r="EY177" s="144"/>
      <c r="EZ177" s="144"/>
      <c r="FA177" s="144"/>
      <c r="FB177" s="144"/>
      <c r="FC177" s="144"/>
      <c r="FD177" s="144"/>
      <c r="FE177" s="144"/>
      <c r="FF177" s="144"/>
      <c r="FG177" s="144"/>
      <c r="FH177" s="144"/>
      <c r="FI177" s="144"/>
      <c r="FJ177" s="144"/>
      <c r="FK177" s="144"/>
      <c r="FL177" s="144"/>
      <c r="FM177" s="144"/>
      <c r="FN177" s="144"/>
      <c r="FO177" s="144"/>
    </row>
    <row r="178" spans="3:171" s="3" customFormat="1" x14ac:dyDescent="0.2">
      <c r="D178" s="411"/>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144"/>
      <c r="EE178" s="144"/>
      <c r="EF178" s="144"/>
      <c r="EG178" s="144"/>
      <c r="EH178" s="144"/>
      <c r="EI178" s="144"/>
      <c r="EJ178" s="144"/>
      <c r="EK178" s="144"/>
      <c r="EL178" s="144"/>
      <c r="EM178" s="144"/>
      <c r="EN178" s="144"/>
      <c r="EO178" s="144"/>
      <c r="EP178" s="144"/>
      <c r="EQ178" s="144"/>
      <c r="ER178" s="144"/>
      <c r="ES178" s="144"/>
      <c r="ET178" s="144"/>
      <c r="EU178" s="144"/>
      <c r="EV178" s="144"/>
      <c r="EW178" s="144"/>
      <c r="EX178" s="144"/>
      <c r="EY178" s="144"/>
      <c r="EZ178" s="144"/>
      <c r="FA178" s="144"/>
      <c r="FB178" s="144"/>
      <c r="FC178" s="144"/>
      <c r="FD178" s="144"/>
      <c r="FE178" s="144"/>
      <c r="FF178" s="144"/>
      <c r="FG178" s="144"/>
      <c r="FH178" s="144"/>
      <c r="FI178" s="144"/>
      <c r="FJ178" s="144"/>
      <c r="FK178" s="144"/>
      <c r="FL178" s="144"/>
      <c r="FM178" s="144"/>
      <c r="FN178" s="144"/>
      <c r="FO178" s="144"/>
    </row>
    <row r="179" spans="3:171" s="3" customFormat="1" x14ac:dyDescent="0.2">
      <c r="D179" s="144"/>
    </row>
    <row r="180" spans="3:171" s="3" customFormat="1" x14ac:dyDescent="0.2">
      <c r="C180" s="349"/>
      <c r="D180" s="412"/>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144"/>
      <c r="EE180" s="144"/>
      <c r="EF180" s="144"/>
      <c r="EG180" s="144"/>
      <c r="EH180" s="144"/>
      <c r="EI180" s="144"/>
      <c r="EJ180" s="144"/>
      <c r="EK180" s="144"/>
      <c r="EL180" s="144"/>
      <c r="EM180" s="144"/>
      <c r="EN180" s="144"/>
      <c r="EO180" s="144"/>
      <c r="EP180" s="144"/>
      <c r="EQ180" s="144"/>
      <c r="ER180" s="144"/>
      <c r="ES180" s="144"/>
      <c r="ET180" s="144"/>
      <c r="EU180" s="144"/>
      <c r="EV180" s="144"/>
      <c r="EW180" s="144"/>
      <c r="EX180" s="144"/>
      <c r="EY180" s="144"/>
      <c r="EZ180" s="144"/>
      <c r="FA180" s="144"/>
      <c r="FB180" s="144"/>
      <c r="FC180" s="144"/>
      <c r="FD180" s="144"/>
      <c r="FE180" s="144"/>
      <c r="FF180" s="144"/>
      <c r="FG180" s="144"/>
      <c r="FH180" s="144"/>
      <c r="FI180" s="144"/>
      <c r="FJ180" s="144"/>
      <c r="FK180" s="144"/>
      <c r="FL180" s="144"/>
      <c r="FM180" s="144"/>
      <c r="FN180" s="144"/>
      <c r="FO180" s="144"/>
    </row>
    <row r="181" spans="3:171" s="3" customFormat="1" x14ac:dyDescent="0.2">
      <c r="D181" s="348"/>
    </row>
    <row r="182" spans="3:171" s="3" customFormat="1" x14ac:dyDescent="0.2"/>
    <row r="183" spans="3:171" s="3" customFormat="1" x14ac:dyDescent="0.2">
      <c r="D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4"/>
      <c r="EU183" s="144"/>
      <c r="EV183" s="144"/>
      <c r="EW183" s="144"/>
      <c r="EX183" s="144"/>
      <c r="EY183" s="144"/>
      <c r="EZ183" s="144"/>
      <c r="FA183" s="144"/>
      <c r="FB183" s="144"/>
      <c r="FC183" s="144"/>
      <c r="FD183" s="144"/>
      <c r="FE183" s="144"/>
      <c r="FF183" s="144"/>
      <c r="FG183" s="144"/>
      <c r="FH183" s="144"/>
      <c r="FI183" s="144"/>
      <c r="FJ183" s="144"/>
      <c r="FK183" s="144"/>
      <c r="FL183" s="144"/>
      <c r="FM183" s="144"/>
      <c r="FN183" s="144"/>
      <c r="FO183" s="144"/>
    </row>
    <row r="184" spans="3:171" s="3" customFormat="1" x14ac:dyDescent="0.2"/>
    <row r="185" spans="3:171" s="3" customFormat="1" x14ac:dyDescent="0.2"/>
    <row r="186" spans="3:171" s="3" customFormat="1" x14ac:dyDescent="0.2"/>
    <row r="187" spans="3:171" s="3" customFormat="1" x14ac:dyDescent="0.2"/>
    <row r="188" spans="3:171" s="3" customFormat="1" x14ac:dyDescent="0.2"/>
    <row r="189" spans="3:171" s="3" customFormat="1" x14ac:dyDescent="0.2"/>
    <row r="190" spans="3:171" s="3" customFormat="1" x14ac:dyDescent="0.2"/>
    <row r="191" spans="3:171" s="3" customFormat="1" x14ac:dyDescent="0.2"/>
    <row r="192" spans="3:171"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sheetData>
  <mergeCells count="2">
    <mergeCell ref="C85:R86"/>
    <mergeCell ref="C125:R126"/>
  </mergeCells>
  <conditionalFormatting sqref="C16:D16">
    <cfRule type="expression" dxfId="20" priority="13">
      <formula>$D$8="EM"</formula>
    </cfRule>
  </conditionalFormatting>
  <conditionalFormatting sqref="C17:D17">
    <cfRule type="expression" dxfId="19" priority="15">
      <formula>$D$8="IRR"</formula>
    </cfRule>
  </conditionalFormatting>
  <conditionalFormatting sqref="C19:D19">
    <cfRule type="expression" dxfId="18" priority="22">
      <formula>$D$18="no"</formula>
    </cfRule>
  </conditionalFormatting>
  <conditionalFormatting sqref="C20:D22">
    <cfRule type="expression" dxfId="17" priority="11">
      <formula>$D$18="yes"</formula>
    </cfRule>
  </conditionalFormatting>
  <conditionalFormatting sqref="C30:D30">
    <cfRule type="expression" dxfId="16" priority="12">
      <formula>$D$8="EM"</formula>
    </cfRule>
  </conditionalFormatting>
  <conditionalFormatting sqref="C34:D34">
    <cfRule type="expression" dxfId="15" priority="14">
      <formula>$D$8="IRR"</formula>
    </cfRule>
  </conditionalFormatting>
  <conditionalFormatting sqref="C52:FO53">
    <cfRule type="expression" dxfId="14" priority="9">
      <formula>$D$8="IRR"</formula>
    </cfRule>
  </conditionalFormatting>
  <conditionalFormatting sqref="C54:FO61">
    <cfRule type="expression" dxfId="13" priority="5">
      <formula>$D$8="EM"</formula>
    </cfRule>
  </conditionalFormatting>
  <conditionalFormatting sqref="C65:FO66">
    <cfRule type="expression" dxfId="12" priority="8">
      <formula>$D$8="IRR"</formula>
    </cfRule>
  </conditionalFormatting>
  <conditionalFormatting sqref="C67:FO74">
    <cfRule type="expression" dxfId="11" priority="4">
      <formula>$D$8="EM"</formula>
    </cfRule>
  </conditionalFormatting>
  <conditionalFormatting sqref="C92:FO95">
    <cfRule type="expression" dxfId="10" priority="7">
      <formula>$D$8="IRR"</formula>
    </cfRule>
  </conditionalFormatting>
  <conditionalFormatting sqref="C96:FO105">
    <cfRule type="expression" dxfId="9" priority="3">
      <formula>$D$8="EM"</formula>
    </cfRule>
  </conditionalFormatting>
  <conditionalFormatting sqref="C108:FO111">
    <cfRule type="expression" dxfId="8" priority="6">
      <formula>$D$8="IRR"</formula>
    </cfRule>
  </conditionalFormatting>
  <conditionalFormatting sqref="C112:FO115">
    <cfRule type="expression" dxfId="7" priority="2">
      <formula>$D$8="EM"</formula>
    </cfRule>
  </conditionalFormatting>
  <conditionalFormatting sqref="F63">
    <cfRule type="expression" dxfId="6" priority="10">
      <formula>$D$8="EM"</formula>
    </cfRule>
  </conditionalFormatting>
  <conditionalFormatting sqref="F76:G76">
    <cfRule type="expression" dxfId="5" priority="19">
      <formula>$D$8="IRR"</formula>
    </cfRule>
  </conditionalFormatting>
  <conditionalFormatting sqref="F79:G81">
    <cfRule type="expression" dxfId="4" priority="18">
      <formula>$D$8="IRR"</formula>
    </cfRule>
  </conditionalFormatting>
  <conditionalFormatting sqref="F106:G106">
    <cfRule type="expression" dxfId="3" priority="21">
      <formula>$D$8="IRR"</formula>
    </cfRule>
  </conditionalFormatting>
  <conditionalFormatting sqref="F116:G116">
    <cfRule type="expression" dxfId="2" priority="17">
      <formula>$D$8="IRR"</formula>
    </cfRule>
  </conditionalFormatting>
  <conditionalFormatting sqref="F119:G121">
    <cfRule type="expression" dxfId="1" priority="16">
      <formula>$D$8="IRR"</formula>
    </cfRule>
  </conditionalFormatting>
  <conditionalFormatting sqref="G63">
    <cfRule type="expression" dxfId="0" priority="20">
      <formula>$D$8="IRR"</formula>
    </cfRule>
  </conditionalFormatting>
  <dataValidations count="3">
    <dataValidation type="list" allowBlank="1" showInputMessage="1" showErrorMessage="1" sqref="D19" xr:uid="{AEA50FCE-C8B7-4DE8-8CF5-09420B8712F5}">
      <formula1>$C$148:$C$149</formula1>
    </dataValidation>
    <dataValidation type="list" allowBlank="1" showInputMessage="1" showErrorMessage="1" sqref="D18" xr:uid="{28FBCEEB-C54D-4534-9E18-98B25D99F7FB}">
      <formula1>$C$146:$C$147</formula1>
    </dataValidation>
    <dataValidation type="list" allowBlank="1" showInputMessage="1" showErrorMessage="1" sqref="D8" xr:uid="{C2D8A80A-2AF7-46AB-B5A9-01F77532EA84}">
      <formula1>$C$144:$C$145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Version</vt:lpstr>
      <vt:lpstr>Summary&amp;Assumptions</vt:lpstr>
      <vt:lpstr>AnnualCF</vt:lpstr>
      <vt:lpstr>MnthlyCF</vt:lpstr>
      <vt:lpstr>Budget</vt:lpstr>
      <vt:lpstr>Waterfall</vt:lpstr>
      <vt:lpstr>LTC_Actual</vt:lpstr>
      <vt:lpstr>LTC_Control</vt:lpstr>
      <vt:lpstr>LTC_Target</vt:lpstr>
      <vt:lpstr>LTC_Test</vt:lpstr>
      <vt:lpstr>Parking_Structured</vt:lpstr>
      <vt:lpstr>Budget!Print_Area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Holmberg</dc:creator>
  <cp:lastModifiedBy>cloudconvert_17</cp:lastModifiedBy>
  <cp:lastPrinted>2023-09-10T00:36:54Z</cp:lastPrinted>
  <dcterms:created xsi:type="dcterms:W3CDTF">2022-07-15T14:42:10Z</dcterms:created>
  <dcterms:modified xsi:type="dcterms:W3CDTF">2025-10-24T05:06:01Z</dcterms:modified>
</cp:coreProperties>
</file>